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2.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trlProps/ctrlProp3.xml" ContentType="application/vnd.ms-excel.controlproperties+xml"/>
  <Override PartName="/xl/ctrlProps/ctrlProp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saveExternalLinkValues="0" codeName="ThisWorkbook"/>
  <mc:AlternateContent xmlns:mc="http://schemas.openxmlformats.org/markup-compatibility/2006">
    <mc:Choice Requires="x15">
      <x15ac:absPath xmlns:x15ac="http://schemas.microsoft.com/office/spreadsheetml/2010/11/ac" url="C:\Users\ablair\Dropbox\GSHI Models\Settlement\"/>
    </mc:Choice>
  </mc:AlternateContent>
  <xr:revisionPtr revIDLastSave="0" documentId="8_{8AC2798B-BE24-4FC4-826E-F263C6E1F262}" xr6:coauthVersionLast="45" xr6:coauthVersionMax="45" xr10:uidLastSave="{00000000-0000-0000-0000-000000000000}"/>
  <bookViews>
    <workbookView xWindow="-120" yWindow="-120" windowWidth="29040" windowHeight="15840" tabRatio="878" firstSheet="5" activeTab="13" xr2:uid="{00000000-000D-0000-FFFF-FFFF00000000}"/>
  </bookViews>
  <sheets>
    <sheet name="Instructions" sheetId="81" r:id="rId1"/>
    <sheet name="I1 Intro" sheetId="38" r:id="rId2"/>
    <sheet name="I2 LDC class" sheetId="39" r:id="rId3"/>
    <sheet name="I3 TB Data" sheetId="31" r:id="rId4"/>
    <sheet name="I4 BO ASSETS" sheetId="63" r:id="rId5"/>
    <sheet name="I5.1 Misc Data" sheetId="55" r:id="rId6"/>
    <sheet name="I5.2 Weighting Factors" sheetId="77" r:id="rId7"/>
    <sheet name="I6.1 Revenue" sheetId="79" r:id="rId8"/>
    <sheet name="I6.2 Customer Data" sheetId="11" r:id="rId9"/>
    <sheet name="I7.1 Meter Capital" sheetId="54" r:id="rId10"/>
    <sheet name="I7.2 Meter Reading" sheetId="34" r:id="rId11"/>
    <sheet name="I8 Demand Data" sheetId="35" r:id="rId12"/>
    <sheet name="I9 Direct Allocation" sheetId="68" r:id="rId13"/>
    <sheet name="O1 Revenue to cost|RR" sheetId="57" r:id="rId14"/>
    <sheet name="O2 Fixed Charge|Floor|Ceiling" sheetId="47" r:id="rId15"/>
    <sheet name="O2.1 Line Tran PLCC Adj" sheetId="73" r:id="rId16"/>
    <sheet name="O2.2 Primary Cost PLCC Adj" sheetId="74" r:id="rId17"/>
    <sheet name="O2.3 Secondary Cost PLCC Adj" sheetId="75" r:id="rId18"/>
    <sheet name="O3.1 Line Tran Unit Cost" sheetId="65" r:id="rId19"/>
    <sheet name="O3.2 Substat Tran Unit Cost " sheetId="69" r:id="rId20"/>
    <sheet name="O3.3 Primary Cost Pool" sheetId="70" r:id="rId21"/>
    <sheet name="O3.4 Secondary Cost Pool" sheetId="71" r:id="rId22"/>
    <sheet name="O3.5 USL Metering Credit" sheetId="72" r:id="rId23"/>
    <sheet name="O3.6 MicroFIT Charge" sheetId="78" r:id="rId24"/>
    <sheet name="O4 Summary by Class &amp; Accounts" sheetId="56" r:id="rId25"/>
    <sheet name="O5 Details by Class &amp; Accounts" sheetId="46" r:id="rId26"/>
    <sheet name="O6 Source Data for E2" sheetId="25" r:id="rId27"/>
    <sheet name="O7 Amortization" sheetId="64" r:id="rId28"/>
    <sheet name="E1 Categorization" sheetId="41" r:id="rId29"/>
    <sheet name="E2 Allocators" sheetId="36" r:id="rId30"/>
    <sheet name="E3 PLCC" sheetId="67" r:id="rId31"/>
    <sheet name="E4 TB Allocation Details" sheetId="40" r:id="rId32"/>
    <sheet name="E5 Reconciliation" sheetId="44" r:id="rId33"/>
    <sheet name="Click here if completed" sheetId="76" r:id="rId34"/>
  </sheets>
  <definedNames>
    <definedName name="_xlnm._FilterDatabase" localSheetId="2" hidden="1">'I2 LDC class'!$E$20:$E$39</definedName>
    <definedName name="_xlnm._FilterDatabase" localSheetId="24" hidden="1">'O4 Summary by Class &amp; Accounts'!$B$219:$E$400</definedName>
    <definedName name="_xlnm._FilterDatabase" localSheetId="25" hidden="1">'O5 Details by Class &amp; Accounts'!$CQ$18:$CQ$213</definedName>
    <definedName name="ccar">'I6.2 Customer Data'!$D$21</definedName>
    <definedName name="_xlnm.Print_Area" localSheetId="28" xml:space="preserve">      'E1 Categorization'!$A$32:$E$116</definedName>
    <definedName name="_xlnm.Print_Area" localSheetId="31">'E4 TB Allocation Details'!$A$17:$H$214</definedName>
    <definedName name="_xlnm.Print_Area" localSheetId="1">'I1 Intro'!$A$68:$G$71</definedName>
    <definedName name="_xlnm.Print_Area" localSheetId="2">'I2 LDC class'!$A$1:$F$62</definedName>
    <definedName name="_xlnm.Print_Area" localSheetId="3">'I3 TB Data'!$A$1:$H$485</definedName>
    <definedName name="_xlnm.Print_Area" localSheetId="7">'I6.1 Revenue'!$A$1:$X$51</definedName>
    <definedName name="_xlnm.Print_Area" localSheetId="8">'I6.2 Customer Data'!$A$1:$X$41</definedName>
    <definedName name="_xlnm.Print_Area" localSheetId="9">'I7.1 Meter Capital'!$A$1:$BO$51</definedName>
    <definedName name="_xlnm.Print_Area" localSheetId="10">'I7.2 Meter Reading'!$A$1:$BN$54</definedName>
    <definedName name="_xlnm.Print_Area" localSheetId="11">'I8 Demand Data'!$A$1:$W$70</definedName>
    <definedName name="_xlnm.Print_Area" localSheetId="13">'O1 Revenue to cost|RR'!$A$1:$X$81</definedName>
    <definedName name="_xlnm.Print_Area" localSheetId="14">'O2 Fixed Charge|Floor|Ceiling'!$A$1:$W$19</definedName>
    <definedName name="_xlnm.Print_Titles" localSheetId="31">'E4 TB Allocation Details'!$17:$18</definedName>
    <definedName name="_xlnm.Print_Titles" localSheetId="4">'I4 BO ASSETS'!$A:$B,'I4 BO ASSETS'!$1:$16</definedName>
    <definedName name="_xlnm.Print_Titles" localSheetId="13">'O1 Revenue to cost|RR'!$A:$C,'O1 Revenue to cost|RR'!$1:$17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4" i="57" l="1"/>
  <c r="D38" i="57"/>
  <c r="D40" i="57" l="1"/>
  <c r="G14" i="31" l="1"/>
  <c r="F401" i="31"/>
  <c r="F400" i="31"/>
  <c r="F392" i="31" s="1"/>
  <c r="F306" i="31"/>
  <c r="F305" i="31"/>
  <c r="D334" i="31" l="1"/>
  <c r="H455" i="31"/>
  <c r="M301" i="31"/>
  <c r="M302" i="31"/>
  <c r="M303" i="31"/>
  <c r="M304" i="31"/>
  <c r="M305" i="31"/>
  <c r="M306" i="31"/>
  <c r="M307" i="31"/>
  <c r="M308" i="31"/>
  <c r="M309" i="31"/>
  <c r="M310" i="31"/>
  <c r="M311" i="31"/>
  <c r="M271" i="31"/>
  <c r="M296" i="31"/>
  <c r="M297" i="31"/>
  <c r="M298" i="31"/>
  <c r="M299" i="31"/>
  <c r="M300" i="31"/>
  <c r="M254" i="31"/>
  <c r="M255" i="31"/>
  <c r="M256" i="31"/>
  <c r="M257" i="31"/>
  <c r="M258" i="31"/>
  <c r="M259" i="31"/>
  <c r="M260" i="31"/>
  <c r="M261" i="31"/>
  <c r="M262" i="31"/>
  <c r="M263" i="31"/>
  <c r="M264" i="31"/>
  <c r="M265" i="31"/>
  <c r="M266" i="31"/>
  <c r="M267" i="31"/>
  <c r="M268" i="31"/>
  <c r="M269" i="31"/>
  <c r="M270"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53" i="31"/>
  <c r="L45" i="63"/>
  <c r="L44" i="63"/>
  <c r="L53" i="63"/>
  <c r="L52" i="63"/>
  <c r="L41" i="63"/>
  <c r="L40" i="63"/>
  <c r="J53" i="63"/>
  <c r="J52" i="63"/>
  <c r="J49" i="63"/>
  <c r="J48" i="63"/>
  <c r="J45" i="63"/>
  <c r="J44" i="63"/>
  <c r="J41" i="63"/>
  <c r="J40" i="63"/>
  <c r="N130" i="31" l="1"/>
  <c r="L174" i="31"/>
  <c r="L175" i="31"/>
  <c r="L176" i="31"/>
  <c r="L177" i="31"/>
  <c r="L178" i="31"/>
  <c r="L179" i="31"/>
  <c r="L180" i="31"/>
  <c r="L181" i="31"/>
  <c r="L182" i="31"/>
  <c r="L183" i="31"/>
  <c r="L184" i="31"/>
  <c r="L185" i="31"/>
  <c r="L134" i="31"/>
  <c r="L135" i="31"/>
  <c r="L136" i="31"/>
  <c r="L137" i="31"/>
  <c r="L138" i="31"/>
  <c r="L139" i="31"/>
  <c r="L140" i="31"/>
  <c r="L141" i="31"/>
  <c r="L142" i="31"/>
  <c r="L143" i="31"/>
  <c r="L144" i="31"/>
  <c r="L145" i="31"/>
  <c r="L146" i="31"/>
  <c r="L147" i="31"/>
  <c r="L148" i="31"/>
  <c r="L149" i="31"/>
  <c r="L150" i="31"/>
  <c r="L151" i="31"/>
  <c r="L152" i="31"/>
  <c r="L153" i="31"/>
  <c r="L154" i="31"/>
  <c r="L155" i="31"/>
  <c r="L156" i="31"/>
  <c r="L157" i="31"/>
  <c r="L158" i="31"/>
  <c r="L159" i="31"/>
  <c r="L160" i="31"/>
  <c r="L161" i="31"/>
  <c r="L162" i="31"/>
  <c r="L163" i="31"/>
  <c r="L164" i="31"/>
  <c r="L165" i="31"/>
  <c r="L166" i="31"/>
  <c r="L167" i="31"/>
  <c r="L168" i="31"/>
  <c r="L169" i="31"/>
  <c r="L170" i="31"/>
  <c r="L171" i="31"/>
  <c r="L172" i="31"/>
  <c r="L173" i="31"/>
  <c r="L133" i="31"/>
  <c r="L130" i="31" l="1"/>
  <c r="N129" i="31" s="1"/>
  <c r="F16" i="31" l="1"/>
  <c r="H389" i="31"/>
  <c r="E455" i="31" l="1"/>
  <c r="Q361" i="31"/>
  <c r="Q360" i="31" s="1"/>
  <c r="M444" i="31"/>
  <c r="M445" i="31"/>
  <c r="M446" i="31"/>
  <c r="M448" i="31"/>
  <c r="M449" i="31"/>
  <c r="M450" i="31"/>
  <c r="M451" i="31"/>
  <c r="M452" i="31"/>
  <c r="M453" i="31"/>
  <c r="M454" i="31"/>
  <c r="M456" i="31"/>
  <c r="M457" i="31"/>
  <c r="M458" i="31"/>
  <c r="M459" i="31"/>
  <c r="M460" i="31"/>
  <c r="M461" i="31"/>
  <c r="M462" i="31"/>
  <c r="M463" i="31"/>
  <c r="M464" i="31"/>
  <c r="M467" i="31"/>
  <c r="M468" i="31"/>
  <c r="M469" i="31"/>
  <c r="M422" i="31"/>
  <c r="M423" i="31"/>
  <c r="M412" i="31"/>
  <c r="M365" i="31"/>
  <c r="M367" i="31"/>
  <c r="M366" i="31"/>
  <c r="M364" i="31"/>
  <c r="M403" i="31"/>
  <c r="M404" i="31"/>
  <c r="M405" i="31"/>
  <c r="M406" i="31"/>
  <c r="M407" i="31"/>
  <c r="M408" i="31"/>
  <c r="M409" i="31"/>
  <c r="M410" i="31"/>
  <c r="M411" i="31"/>
  <c r="M413" i="31"/>
  <c r="M414" i="31"/>
  <c r="M415" i="31"/>
  <c r="M416" i="31"/>
  <c r="M417" i="31"/>
  <c r="M418" i="31"/>
  <c r="M419" i="31"/>
  <c r="M420" i="31"/>
  <c r="M421" i="31"/>
  <c r="M424" i="31"/>
  <c r="M425" i="31"/>
  <c r="M426" i="31"/>
  <c r="M427" i="31"/>
  <c r="M428" i="31"/>
  <c r="M429" i="31"/>
  <c r="M430" i="31"/>
  <c r="M431" i="31"/>
  <c r="M432" i="31"/>
  <c r="M433" i="31"/>
  <c r="M434" i="31"/>
  <c r="M435" i="31"/>
  <c r="M436" i="31"/>
  <c r="M437" i="31"/>
  <c r="M438" i="31"/>
  <c r="M439" i="31"/>
  <c r="M440" i="31"/>
  <c r="M441" i="31"/>
  <c r="M442" i="31"/>
  <c r="M443" i="31"/>
  <c r="M401"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2" i="31"/>
  <c r="M368" i="31"/>
  <c r="M369" i="31"/>
  <c r="M370" i="31"/>
  <c r="M371" i="31"/>
  <c r="M372" i="31"/>
  <c r="M373" i="31"/>
  <c r="M374" i="31"/>
  <c r="M375" i="31"/>
  <c r="M376" i="31"/>
  <c r="M361" i="31" l="1"/>
  <c r="H53" i="63" l="1"/>
  <c r="H52" i="63"/>
  <c r="H45" i="63"/>
  <c r="H44" i="63"/>
  <c r="L49" i="63"/>
  <c r="L48" i="63"/>
  <c r="G53" i="63"/>
  <c r="G52" i="63"/>
  <c r="G44" i="63"/>
  <c r="G45" i="63"/>
  <c r="H83" i="63"/>
  <c r="F70" i="35"/>
  <c r="F69" i="35"/>
  <c r="F64" i="35"/>
  <c r="E49" i="67" s="1"/>
  <c r="B49" i="67" s="1"/>
  <c r="F63" i="35"/>
  <c r="F58" i="35"/>
  <c r="F57" i="35"/>
  <c r="F17" i="11"/>
  <c r="G17" i="11"/>
  <c r="H17" i="11"/>
  <c r="I17" i="11"/>
  <c r="E17" i="11"/>
  <c r="D17" i="11"/>
  <c r="E25" i="11"/>
  <c r="E24" i="11"/>
  <c r="E23" i="11"/>
  <c r="D25" i="11"/>
  <c r="D24" i="11"/>
  <c r="D23" i="11"/>
  <c r="E41" i="11"/>
  <c r="D41" i="11"/>
  <c r="C15" i="11"/>
  <c r="BL46" i="34"/>
  <c r="BJ46" i="34"/>
  <c r="BG46" i="34"/>
  <c r="BD46" i="34"/>
  <c r="BA46" i="34"/>
  <c r="AX46" i="34"/>
  <c r="AU46" i="34"/>
  <c r="AR46" i="34"/>
  <c r="AO46" i="34"/>
  <c r="AL46" i="34"/>
  <c r="AI46" i="34"/>
  <c r="AF46" i="34"/>
  <c r="AC46" i="34"/>
  <c r="Z46" i="34"/>
  <c r="W46" i="34"/>
  <c r="T46" i="34"/>
  <c r="Q46" i="34"/>
  <c r="N46" i="34"/>
  <c r="K46" i="34"/>
  <c r="H46" i="34"/>
  <c r="E46" i="34"/>
  <c r="BL41" i="34"/>
  <c r="BJ41" i="34"/>
  <c r="BG41" i="34"/>
  <c r="BD41" i="34"/>
  <c r="BA41" i="34"/>
  <c r="AX41" i="34"/>
  <c r="AU41" i="34"/>
  <c r="AR41" i="34"/>
  <c r="AO41" i="34"/>
  <c r="AL41" i="34"/>
  <c r="AI41" i="34"/>
  <c r="AF41" i="34"/>
  <c r="AC41" i="34"/>
  <c r="Z41" i="34"/>
  <c r="W41" i="34"/>
  <c r="T41" i="34"/>
  <c r="Q41" i="34"/>
  <c r="N41" i="34"/>
  <c r="K41" i="34"/>
  <c r="H41" i="34"/>
  <c r="E41" i="34"/>
  <c r="BL40" i="34"/>
  <c r="BJ40" i="34"/>
  <c r="BG40" i="34"/>
  <c r="BD40" i="34"/>
  <c r="BA40" i="34"/>
  <c r="AX40" i="34"/>
  <c r="AU40" i="34"/>
  <c r="AR40" i="34"/>
  <c r="AO40" i="34"/>
  <c r="AL40" i="34"/>
  <c r="AI40" i="34"/>
  <c r="AF40" i="34"/>
  <c r="AC40" i="34"/>
  <c r="Z40" i="34"/>
  <c r="W40" i="34"/>
  <c r="T40" i="34"/>
  <c r="Q40" i="34"/>
  <c r="N40" i="34"/>
  <c r="K40" i="34"/>
  <c r="H40" i="34"/>
  <c r="E40" i="34"/>
  <c r="BL39" i="34"/>
  <c r="BJ39" i="34"/>
  <c r="BG39" i="34"/>
  <c r="BD39" i="34"/>
  <c r="BA39" i="34"/>
  <c r="AX39" i="34"/>
  <c r="AU39" i="34"/>
  <c r="AR39" i="34"/>
  <c r="AO39" i="34"/>
  <c r="AL39" i="34"/>
  <c r="AI39" i="34"/>
  <c r="AF39" i="34"/>
  <c r="AC39" i="34"/>
  <c r="Z39" i="34"/>
  <c r="W39" i="34"/>
  <c r="T39" i="34"/>
  <c r="Q39" i="34"/>
  <c r="N39" i="34"/>
  <c r="K39" i="34"/>
  <c r="H39" i="34"/>
  <c r="E39" i="34"/>
  <c r="BM39" i="34"/>
  <c r="BL38" i="34"/>
  <c r="BJ38" i="34"/>
  <c r="BG38" i="34"/>
  <c r="BD38" i="34"/>
  <c r="BA38" i="34"/>
  <c r="AX38" i="34"/>
  <c r="AU38" i="34"/>
  <c r="AR38" i="34"/>
  <c r="AO38" i="34"/>
  <c r="AL38" i="34"/>
  <c r="AI38" i="34"/>
  <c r="AF38" i="34"/>
  <c r="AC38" i="34"/>
  <c r="Z38" i="34"/>
  <c r="W38" i="34"/>
  <c r="T38" i="34"/>
  <c r="Q38" i="34"/>
  <c r="N38" i="34"/>
  <c r="K38" i="34"/>
  <c r="H38" i="34"/>
  <c r="E38" i="34"/>
  <c r="BL43" i="34"/>
  <c r="BJ43" i="34"/>
  <c r="BG43" i="34"/>
  <c r="BD43" i="34"/>
  <c r="BA43" i="34"/>
  <c r="AX43" i="34"/>
  <c r="AU43" i="34"/>
  <c r="AR43" i="34"/>
  <c r="AO43" i="34"/>
  <c r="AL43" i="34"/>
  <c r="AI43" i="34"/>
  <c r="AF43" i="34"/>
  <c r="AC43" i="34"/>
  <c r="Z43" i="34"/>
  <c r="W43" i="34"/>
  <c r="T43" i="34"/>
  <c r="Q43" i="34"/>
  <c r="N43" i="34"/>
  <c r="K43" i="34"/>
  <c r="H43" i="34"/>
  <c r="E43" i="34"/>
  <c r="BL42" i="34"/>
  <c r="BJ42" i="34"/>
  <c r="BG42" i="34"/>
  <c r="BD42" i="34"/>
  <c r="BA42" i="34"/>
  <c r="AX42" i="34"/>
  <c r="AU42" i="34"/>
  <c r="AR42" i="34"/>
  <c r="AO42" i="34"/>
  <c r="AL42" i="34"/>
  <c r="AI42" i="34"/>
  <c r="AF42" i="34"/>
  <c r="AC42" i="34"/>
  <c r="Z42" i="34"/>
  <c r="W42" i="34"/>
  <c r="T42" i="34"/>
  <c r="Q42" i="34"/>
  <c r="N42" i="34"/>
  <c r="K42" i="34"/>
  <c r="H42" i="34"/>
  <c r="E42" i="34"/>
  <c r="BL44" i="34"/>
  <c r="BJ44" i="34"/>
  <c r="BG44" i="34"/>
  <c r="BD44" i="34"/>
  <c r="BA44" i="34"/>
  <c r="AX44" i="34"/>
  <c r="AU44" i="34"/>
  <c r="AR44" i="34"/>
  <c r="AO44" i="34"/>
  <c r="AL44" i="34"/>
  <c r="AI44" i="34"/>
  <c r="AF44" i="34"/>
  <c r="AC44" i="34"/>
  <c r="Z44" i="34"/>
  <c r="W44" i="34"/>
  <c r="T44" i="34"/>
  <c r="Q44" i="34"/>
  <c r="N44" i="34"/>
  <c r="K44" i="34"/>
  <c r="H44" i="34"/>
  <c r="E44" i="34"/>
  <c r="BL45" i="34"/>
  <c r="BJ45" i="34"/>
  <c r="BG45" i="34"/>
  <c r="BD45" i="34"/>
  <c r="BA45" i="34"/>
  <c r="AX45" i="34"/>
  <c r="AU45" i="34"/>
  <c r="AR45" i="34"/>
  <c r="AO45" i="34"/>
  <c r="AL45" i="34"/>
  <c r="AI45" i="34"/>
  <c r="AF45" i="34"/>
  <c r="AC45" i="34"/>
  <c r="Z45" i="34"/>
  <c r="W45" i="34"/>
  <c r="T45" i="34"/>
  <c r="Q45" i="34"/>
  <c r="N45" i="34"/>
  <c r="K45" i="34"/>
  <c r="H45" i="34"/>
  <c r="E45" i="34"/>
  <c r="BM42" i="54"/>
  <c r="BK42" i="54"/>
  <c r="BH42" i="54"/>
  <c r="BE42" i="54"/>
  <c r="BB42" i="54"/>
  <c r="AY42" i="54"/>
  <c r="AV42" i="54"/>
  <c r="AS42" i="54"/>
  <c r="AP42" i="54"/>
  <c r="AM42" i="54"/>
  <c r="AJ42" i="54"/>
  <c r="AG42" i="54"/>
  <c r="AD42" i="54"/>
  <c r="AA42" i="54"/>
  <c r="X42" i="54"/>
  <c r="U42" i="54"/>
  <c r="R42" i="54"/>
  <c r="O42" i="54"/>
  <c r="L42" i="54"/>
  <c r="I42" i="54"/>
  <c r="F42" i="54"/>
  <c r="BM41" i="54"/>
  <c r="BK41" i="54"/>
  <c r="BH41" i="54"/>
  <c r="BE41" i="54"/>
  <c r="BB41" i="54"/>
  <c r="AY41" i="54"/>
  <c r="AV41" i="54"/>
  <c r="AS41" i="54"/>
  <c r="AP41" i="54"/>
  <c r="AM41" i="54"/>
  <c r="AJ41" i="54"/>
  <c r="AG41" i="54"/>
  <c r="AD41" i="54"/>
  <c r="AA41" i="54"/>
  <c r="X41" i="54"/>
  <c r="U41" i="54"/>
  <c r="R41" i="54"/>
  <c r="O41" i="54"/>
  <c r="L41" i="54"/>
  <c r="I41" i="54"/>
  <c r="F41" i="54"/>
  <c r="BM40" i="54"/>
  <c r="BK40" i="54"/>
  <c r="BH40" i="54"/>
  <c r="BE40" i="54"/>
  <c r="BB40" i="54"/>
  <c r="AY40" i="54"/>
  <c r="AV40" i="54"/>
  <c r="AS40" i="54"/>
  <c r="AP40" i="54"/>
  <c r="AM40" i="54"/>
  <c r="AJ40" i="54"/>
  <c r="AG40" i="54"/>
  <c r="AD40" i="54"/>
  <c r="AA40" i="54"/>
  <c r="X40" i="54"/>
  <c r="U40" i="54"/>
  <c r="R40" i="54"/>
  <c r="O40" i="54"/>
  <c r="L40" i="54"/>
  <c r="I40" i="54"/>
  <c r="F40" i="54"/>
  <c r="BN40" i="54"/>
  <c r="BM39" i="54"/>
  <c r="BK39" i="54"/>
  <c r="BH39" i="54"/>
  <c r="BE39" i="54"/>
  <c r="BB39" i="54"/>
  <c r="AY39" i="54"/>
  <c r="AV39" i="54"/>
  <c r="AS39" i="54"/>
  <c r="AP39" i="54"/>
  <c r="AM39" i="54"/>
  <c r="AJ39" i="54"/>
  <c r="AG39" i="54"/>
  <c r="AD39" i="54"/>
  <c r="AA39" i="54"/>
  <c r="X39" i="54"/>
  <c r="U39" i="54"/>
  <c r="R39" i="54"/>
  <c r="O39" i="54"/>
  <c r="L39" i="54"/>
  <c r="I39" i="54"/>
  <c r="F39" i="54"/>
  <c r="BM38" i="54"/>
  <c r="BK38" i="54"/>
  <c r="BH38" i="54"/>
  <c r="BE38" i="54"/>
  <c r="BB38" i="54"/>
  <c r="AY38" i="54"/>
  <c r="AV38" i="54"/>
  <c r="AS38" i="54"/>
  <c r="AP38" i="54"/>
  <c r="AM38" i="54"/>
  <c r="AJ38" i="54"/>
  <c r="AG38" i="54"/>
  <c r="AD38" i="54"/>
  <c r="AA38" i="54"/>
  <c r="X38" i="54"/>
  <c r="U38" i="54"/>
  <c r="R38" i="54"/>
  <c r="O38" i="54"/>
  <c r="L38" i="54"/>
  <c r="I38" i="54"/>
  <c r="F38" i="54"/>
  <c r="BM37" i="54"/>
  <c r="BK37" i="54"/>
  <c r="BH37" i="54"/>
  <c r="BE37" i="54"/>
  <c r="BB37" i="54"/>
  <c r="AY37" i="54"/>
  <c r="AV37" i="54"/>
  <c r="AS37" i="54"/>
  <c r="AP37" i="54"/>
  <c r="AM37" i="54"/>
  <c r="AJ37" i="54"/>
  <c r="AG37" i="54"/>
  <c r="AD37" i="54"/>
  <c r="AA37" i="54"/>
  <c r="X37" i="54"/>
  <c r="U37" i="54"/>
  <c r="R37" i="54"/>
  <c r="O37" i="54"/>
  <c r="L37" i="54"/>
  <c r="I37" i="54"/>
  <c r="F37" i="54"/>
  <c r="BM36" i="54"/>
  <c r="BK36" i="54"/>
  <c r="BH36" i="54"/>
  <c r="BE36" i="54"/>
  <c r="BB36" i="54"/>
  <c r="AY36" i="54"/>
  <c r="AV36" i="54"/>
  <c r="AS36" i="54"/>
  <c r="AP36" i="54"/>
  <c r="AM36" i="54"/>
  <c r="AJ36" i="54"/>
  <c r="AG36" i="54"/>
  <c r="AD36" i="54"/>
  <c r="AA36" i="54"/>
  <c r="X36" i="54"/>
  <c r="U36" i="54"/>
  <c r="R36" i="54"/>
  <c r="O36" i="54"/>
  <c r="L36" i="54"/>
  <c r="I36" i="54"/>
  <c r="F36" i="54"/>
  <c r="BN36" i="54"/>
  <c r="BM46" i="54"/>
  <c r="BK46" i="54"/>
  <c r="BH46" i="54"/>
  <c r="BE46" i="54"/>
  <c r="BB46" i="54"/>
  <c r="AY46" i="54"/>
  <c r="AV46" i="54"/>
  <c r="AS46" i="54"/>
  <c r="AP46" i="54"/>
  <c r="AM46" i="54"/>
  <c r="AJ46" i="54"/>
  <c r="AG46" i="54"/>
  <c r="AD46" i="54"/>
  <c r="AA46" i="54"/>
  <c r="X46" i="54"/>
  <c r="U46" i="54"/>
  <c r="R46" i="54"/>
  <c r="O46" i="54"/>
  <c r="L46" i="54"/>
  <c r="I46" i="54"/>
  <c r="F46" i="54"/>
  <c r="BM45" i="54"/>
  <c r="BK45" i="54"/>
  <c r="BH45" i="54"/>
  <c r="BE45" i="54"/>
  <c r="BB45" i="54"/>
  <c r="AY45" i="54"/>
  <c r="AV45" i="54"/>
  <c r="AS45" i="54"/>
  <c r="AP45" i="54"/>
  <c r="AM45" i="54"/>
  <c r="AJ45" i="54"/>
  <c r="AG45" i="54"/>
  <c r="AD45" i="54"/>
  <c r="AA45" i="54"/>
  <c r="X45" i="54"/>
  <c r="U45" i="54"/>
  <c r="R45" i="54"/>
  <c r="O45" i="54"/>
  <c r="L45" i="54"/>
  <c r="I45" i="54"/>
  <c r="F45" i="54"/>
  <c r="BM44" i="54"/>
  <c r="BK44" i="54"/>
  <c r="BH44" i="54"/>
  <c r="BE44" i="54"/>
  <c r="BB44" i="54"/>
  <c r="AY44" i="54"/>
  <c r="AV44" i="54"/>
  <c r="AS44" i="54"/>
  <c r="AP44" i="54"/>
  <c r="AM44" i="54"/>
  <c r="AJ44" i="54"/>
  <c r="AG44" i="54"/>
  <c r="AD44" i="54"/>
  <c r="AA44" i="54"/>
  <c r="X44" i="54"/>
  <c r="U44" i="54"/>
  <c r="R44" i="54"/>
  <c r="O44" i="54"/>
  <c r="L44" i="54"/>
  <c r="I44" i="54"/>
  <c r="F44" i="54"/>
  <c r="BM43" i="54"/>
  <c r="BK43" i="54"/>
  <c r="BH43" i="54"/>
  <c r="BE43" i="54"/>
  <c r="BB43" i="54"/>
  <c r="AY43" i="54"/>
  <c r="AV43" i="54"/>
  <c r="AS43" i="54"/>
  <c r="AP43" i="54"/>
  <c r="AM43" i="54"/>
  <c r="AJ43" i="54"/>
  <c r="AG43" i="54"/>
  <c r="AD43" i="54"/>
  <c r="AA43" i="54"/>
  <c r="X43" i="54"/>
  <c r="U43" i="54"/>
  <c r="R43" i="54"/>
  <c r="O43" i="54"/>
  <c r="L43" i="54"/>
  <c r="I43" i="54"/>
  <c r="F43" i="54"/>
  <c r="BM48" i="54"/>
  <c r="BK48" i="54"/>
  <c r="BH48" i="54"/>
  <c r="BE48" i="54"/>
  <c r="BB48" i="54"/>
  <c r="AY48" i="54"/>
  <c r="AV48" i="54"/>
  <c r="AS48" i="54"/>
  <c r="AP48" i="54"/>
  <c r="AM48" i="54"/>
  <c r="AJ48" i="54"/>
  <c r="AG48" i="54"/>
  <c r="AD48" i="54"/>
  <c r="AA48" i="54"/>
  <c r="X48" i="54"/>
  <c r="U48" i="54"/>
  <c r="R48" i="54"/>
  <c r="O48" i="54"/>
  <c r="L48" i="54"/>
  <c r="I48" i="54"/>
  <c r="F48" i="54"/>
  <c r="BN39" i="54"/>
  <c r="BM46" i="34"/>
  <c r="BN38" i="54"/>
  <c r="BN42" i="54"/>
  <c r="BM43" i="34"/>
  <c r="BM41" i="34"/>
  <c r="BN37" i="54"/>
  <c r="BN41" i="54"/>
  <c r="BM42" i="34"/>
  <c r="BM40" i="34"/>
  <c r="BM38" i="34"/>
  <c r="BN45" i="54"/>
  <c r="BN46" i="54"/>
  <c r="BM44" i="34"/>
  <c r="BM45" i="34"/>
  <c r="BN48" i="54"/>
  <c r="BN43" i="54"/>
  <c r="BN44" i="54"/>
  <c r="E53" i="35"/>
  <c r="G53" i="35"/>
  <c r="H53" i="35"/>
  <c r="I53" i="35"/>
  <c r="J53" i="35"/>
  <c r="K53" i="35"/>
  <c r="L53" i="35"/>
  <c r="M53" i="35"/>
  <c r="N53" i="35"/>
  <c r="O53" i="35"/>
  <c r="P53" i="35"/>
  <c r="Q53" i="35"/>
  <c r="R53" i="35"/>
  <c r="S53" i="35"/>
  <c r="T53" i="35"/>
  <c r="U53" i="35"/>
  <c r="V53" i="35"/>
  <c r="W53" i="35"/>
  <c r="D53" i="35"/>
  <c r="D34" i="35"/>
  <c r="E34" i="35"/>
  <c r="F34" i="35"/>
  <c r="G34" i="35"/>
  <c r="H34" i="35"/>
  <c r="I34" i="35"/>
  <c r="J34" i="35"/>
  <c r="K34" i="35"/>
  <c r="L34" i="35"/>
  <c r="M34" i="35"/>
  <c r="N34" i="35"/>
  <c r="O34" i="35"/>
  <c r="P34" i="35"/>
  <c r="Q34" i="35"/>
  <c r="R34" i="35"/>
  <c r="S34" i="35"/>
  <c r="T34" i="35"/>
  <c r="U34" i="35"/>
  <c r="V34" i="35"/>
  <c r="W34" i="35"/>
  <c r="E122" i="36"/>
  <c r="D122" i="36"/>
  <c r="D49" i="11"/>
  <c r="B49" i="11"/>
  <c r="D48" i="11"/>
  <c r="B48" i="11"/>
  <c r="C4" i="39"/>
  <c r="A4" i="44"/>
  <c r="A4" i="40"/>
  <c r="A4" i="67"/>
  <c r="A4" i="36"/>
  <c r="A4" i="41"/>
  <c r="A4" i="46"/>
  <c r="A4" i="56"/>
  <c r="A4" i="78"/>
  <c r="A4" i="65"/>
  <c r="A4" i="47"/>
  <c r="A4" i="57"/>
  <c r="A4" i="68"/>
  <c r="A4" i="35"/>
  <c r="A4" i="34"/>
  <c r="A4" i="54"/>
  <c r="A4" i="11"/>
  <c r="A4" i="79"/>
  <c r="A4" i="77"/>
  <c r="B4" i="55"/>
  <c r="B4" i="63"/>
  <c r="B3" i="31"/>
  <c r="B5" i="31"/>
  <c r="BA135" i="68"/>
  <c r="BB135" i="68"/>
  <c r="BC135" i="68"/>
  <c r="BD135" i="68"/>
  <c r="BE135" i="68"/>
  <c r="BF135" i="68"/>
  <c r="BG135" i="68"/>
  <c r="BH135" i="68"/>
  <c r="BI135" i="68"/>
  <c r="BJ135" i="68"/>
  <c r="BK135" i="68"/>
  <c r="BL135" i="68"/>
  <c r="BM135" i="68"/>
  <c r="BN135" i="68"/>
  <c r="BO135" i="68"/>
  <c r="BP135" i="68"/>
  <c r="BQ135" i="68"/>
  <c r="BR135" i="68"/>
  <c r="BS135" i="68"/>
  <c r="BT135" i="68"/>
  <c r="BA41" i="68"/>
  <c r="BB41" i="68"/>
  <c r="BC41" i="68"/>
  <c r="BD41" i="68"/>
  <c r="BE41" i="68"/>
  <c r="BF41" i="68"/>
  <c r="BG41" i="68"/>
  <c r="BH41" i="68"/>
  <c r="BI41" i="68"/>
  <c r="BJ41" i="68"/>
  <c r="BK41" i="68"/>
  <c r="BL41" i="68"/>
  <c r="BM41" i="68"/>
  <c r="BN41" i="68"/>
  <c r="BO41" i="68"/>
  <c r="BP41" i="68"/>
  <c r="BQ41" i="68"/>
  <c r="BR41" i="68"/>
  <c r="BS41" i="68"/>
  <c r="BT41" i="68"/>
  <c r="AC135" i="68"/>
  <c r="AD135" i="68"/>
  <c r="AE135" i="68"/>
  <c r="AF135" i="68"/>
  <c r="AG135" i="68"/>
  <c r="AH135" i="68"/>
  <c r="AI135" i="68"/>
  <c r="AJ135" i="68"/>
  <c r="AK135" i="68"/>
  <c r="AL135" i="68"/>
  <c r="AM135" i="68"/>
  <c r="AN135" i="68"/>
  <c r="AO135" i="68"/>
  <c r="AP135" i="68"/>
  <c r="AQ135" i="68"/>
  <c r="AR135" i="68"/>
  <c r="AS135" i="68"/>
  <c r="AT135" i="68"/>
  <c r="AU135" i="68"/>
  <c r="AV135" i="68"/>
  <c r="AC41" i="68"/>
  <c r="AD41" i="68"/>
  <c r="AE41" i="68"/>
  <c r="AF41" i="68"/>
  <c r="AG41" i="68"/>
  <c r="AH41" i="68"/>
  <c r="AI41" i="68"/>
  <c r="AJ41" i="68"/>
  <c r="AK41" i="68"/>
  <c r="AL41" i="68"/>
  <c r="AM41" i="68"/>
  <c r="AN41" i="68"/>
  <c r="AO41" i="68"/>
  <c r="AP41" i="68"/>
  <c r="AQ41" i="68"/>
  <c r="AR41" i="68"/>
  <c r="AS41" i="68"/>
  <c r="AT41" i="68"/>
  <c r="AU41" i="68"/>
  <c r="AV41" i="68"/>
  <c r="E18" i="47"/>
  <c r="F18" i="47"/>
  <c r="G18" i="47"/>
  <c r="H18" i="47"/>
  <c r="I18" i="47"/>
  <c r="J18" i="47"/>
  <c r="K18" i="47"/>
  <c r="L18" i="47"/>
  <c r="M18" i="47"/>
  <c r="N18" i="47"/>
  <c r="O18" i="47"/>
  <c r="P18" i="47"/>
  <c r="Q18" i="47"/>
  <c r="R18" i="47"/>
  <c r="S18" i="47"/>
  <c r="T18" i="47"/>
  <c r="U18" i="47"/>
  <c r="V18" i="47"/>
  <c r="W18" i="47"/>
  <c r="D18" i="47"/>
  <c r="B142" i="68"/>
  <c r="C142" i="68"/>
  <c r="D142" i="68" s="1"/>
  <c r="B143" i="68"/>
  <c r="AB143" i="68" s="1"/>
  <c r="AZ143" i="68" s="1"/>
  <c r="C143" i="68"/>
  <c r="B144" i="68"/>
  <c r="C144" i="68"/>
  <c r="D144" i="68" s="1"/>
  <c r="C141" i="68"/>
  <c r="D141" i="68" s="1"/>
  <c r="B141" i="68"/>
  <c r="C140" i="68"/>
  <c r="B140" i="68"/>
  <c r="B136" i="68"/>
  <c r="AB136" i="68" s="1"/>
  <c r="AZ136" i="68" s="1"/>
  <c r="C136" i="68"/>
  <c r="B137" i="68"/>
  <c r="C137" i="68"/>
  <c r="D137" i="68" s="1"/>
  <c r="B138" i="68"/>
  <c r="AB138" i="68" s="1"/>
  <c r="AZ138" i="68" s="1"/>
  <c r="C138" i="68"/>
  <c r="B139" i="68"/>
  <c r="C139" i="68"/>
  <c r="D139" i="68" s="1"/>
  <c r="C135" i="68"/>
  <c r="D135" i="68" s="1"/>
  <c r="B135" i="68"/>
  <c r="B128" i="68"/>
  <c r="C128" i="68"/>
  <c r="D128" i="68" s="1"/>
  <c r="B129" i="68"/>
  <c r="AB129" i="68" s="1"/>
  <c r="AZ129" i="68" s="1"/>
  <c r="C129" i="68"/>
  <c r="B130" i="68"/>
  <c r="C130" i="68"/>
  <c r="D130" i="68" s="1"/>
  <c r="B131" i="68"/>
  <c r="AB131" i="68" s="1"/>
  <c r="AZ131" i="68" s="1"/>
  <c r="C131" i="68"/>
  <c r="B132" i="68"/>
  <c r="C132" i="68"/>
  <c r="D132" i="68" s="1"/>
  <c r="B133" i="68"/>
  <c r="AB133" i="68" s="1"/>
  <c r="AZ133" i="68" s="1"/>
  <c r="C133" i="68"/>
  <c r="B134" i="68"/>
  <c r="C134" i="68"/>
  <c r="D134" i="68" s="1"/>
  <c r="B119" i="68"/>
  <c r="AB119" i="68" s="1"/>
  <c r="C119" i="68"/>
  <c r="B120" i="68"/>
  <c r="C120" i="68"/>
  <c r="B121" i="68"/>
  <c r="AB121" i="68" s="1"/>
  <c r="C121" i="68"/>
  <c r="B122" i="68"/>
  <c r="C122" i="68"/>
  <c r="D122" i="68" s="1"/>
  <c r="B123" i="68"/>
  <c r="AB123" i="68" s="1"/>
  <c r="C123" i="68"/>
  <c r="B124" i="68"/>
  <c r="C124" i="68"/>
  <c r="D124" i="68" s="1"/>
  <c r="B125" i="68"/>
  <c r="AB125" i="68" s="1"/>
  <c r="C125" i="68"/>
  <c r="B126" i="68"/>
  <c r="C126" i="68"/>
  <c r="D126" i="68" s="1"/>
  <c r="B127" i="68"/>
  <c r="AB127" i="68" s="1"/>
  <c r="C127" i="68"/>
  <c r="B103" i="68"/>
  <c r="C103" i="68"/>
  <c r="D103" i="68" s="1"/>
  <c r="B104" i="68"/>
  <c r="AB104" i="68" s="1"/>
  <c r="C104" i="68"/>
  <c r="B105" i="68"/>
  <c r="C105" i="68"/>
  <c r="B106" i="68"/>
  <c r="AB106" i="68" s="1"/>
  <c r="C106" i="68"/>
  <c r="B107" i="68"/>
  <c r="C107" i="68"/>
  <c r="D107" i="68" s="1"/>
  <c r="B108" i="68"/>
  <c r="AB108" i="68" s="1"/>
  <c r="C108" i="68"/>
  <c r="B109" i="68"/>
  <c r="C109" i="68"/>
  <c r="D109" i="68" s="1"/>
  <c r="B110" i="68"/>
  <c r="AB110" i="68" s="1"/>
  <c r="C110" i="68"/>
  <c r="B111" i="68"/>
  <c r="C111" i="68"/>
  <c r="D111" i="68" s="1"/>
  <c r="B112" i="68"/>
  <c r="AB112" i="68" s="1"/>
  <c r="C112" i="68"/>
  <c r="B113" i="68"/>
  <c r="C113" i="68"/>
  <c r="B114" i="68"/>
  <c r="AB114" i="68" s="1"/>
  <c r="C114" i="68"/>
  <c r="B115" i="68"/>
  <c r="C115" i="68"/>
  <c r="D115" i="68" s="1"/>
  <c r="B116" i="68"/>
  <c r="AB116" i="68" s="1"/>
  <c r="C116" i="68"/>
  <c r="B117" i="68"/>
  <c r="C117" i="68"/>
  <c r="D117" i="68" s="1"/>
  <c r="B118" i="68"/>
  <c r="AB118" i="68" s="1"/>
  <c r="C118" i="68"/>
  <c r="C102" i="68"/>
  <c r="B102" i="68"/>
  <c r="AB102" i="68" s="1"/>
  <c r="C101" i="68"/>
  <c r="D101" i="68" s="1"/>
  <c r="B101" i="68"/>
  <c r="B89" i="68"/>
  <c r="C89" i="68"/>
  <c r="B90" i="68"/>
  <c r="AB90" i="68" s="1"/>
  <c r="C90" i="68"/>
  <c r="B91" i="68"/>
  <c r="C91" i="68"/>
  <c r="D91" i="68" s="1"/>
  <c r="B92" i="68"/>
  <c r="AB92" i="68" s="1"/>
  <c r="C92" i="68"/>
  <c r="B93" i="68"/>
  <c r="C93" i="68"/>
  <c r="D93" i="68" s="1"/>
  <c r="B94" i="68"/>
  <c r="AB94" i="68" s="1"/>
  <c r="C94" i="68"/>
  <c r="B95" i="68"/>
  <c r="C95" i="68"/>
  <c r="D95" i="68" s="1"/>
  <c r="B96" i="68"/>
  <c r="AB96" i="68" s="1"/>
  <c r="C96" i="68"/>
  <c r="B97" i="68"/>
  <c r="C97" i="68"/>
  <c r="B98" i="68"/>
  <c r="AB98" i="68" s="1"/>
  <c r="C98" i="68"/>
  <c r="B99" i="68"/>
  <c r="C99" i="68"/>
  <c r="D99" i="68" s="1"/>
  <c r="B100" i="68"/>
  <c r="AB100" i="68" s="1"/>
  <c r="C100" i="68"/>
  <c r="B88" i="68"/>
  <c r="C88" i="68"/>
  <c r="B87" i="68"/>
  <c r="AB87" i="68" s="1"/>
  <c r="C87" i="68"/>
  <c r="B83" i="68"/>
  <c r="C83" i="68"/>
  <c r="D83" i="68" s="1"/>
  <c r="B84" i="68"/>
  <c r="AB84" i="68" s="1"/>
  <c r="C84" i="68"/>
  <c r="B85" i="68"/>
  <c r="C85" i="68"/>
  <c r="D85" i="68" s="1"/>
  <c r="B86" i="68"/>
  <c r="AB86" i="68" s="1"/>
  <c r="C86" i="68"/>
  <c r="C82" i="68"/>
  <c r="B82" i="68"/>
  <c r="AB82" i="68" s="1"/>
  <c r="AZ82" i="68" s="1"/>
  <c r="B68" i="68"/>
  <c r="AB68" i="68" s="1"/>
  <c r="C68" i="68"/>
  <c r="B69" i="68"/>
  <c r="C69" i="68"/>
  <c r="D69" i="68" s="1"/>
  <c r="B70" i="68"/>
  <c r="AB70" i="68" s="1"/>
  <c r="C70" i="68"/>
  <c r="B71" i="68"/>
  <c r="C71" i="68"/>
  <c r="B72" i="68"/>
  <c r="AB72" i="68" s="1"/>
  <c r="C72" i="68"/>
  <c r="B73" i="68"/>
  <c r="C73" i="68"/>
  <c r="D73" i="68" s="1"/>
  <c r="B74" i="68"/>
  <c r="AB74" i="68" s="1"/>
  <c r="C74" i="68"/>
  <c r="B75" i="68"/>
  <c r="C75" i="68"/>
  <c r="D75" i="68" s="1"/>
  <c r="B76" i="68"/>
  <c r="AB76" i="68" s="1"/>
  <c r="C76" i="68"/>
  <c r="B77" i="68"/>
  <c r="C77" i="68"/>
  <c r="D77" i="68" s="1"/>
  <c r="B78" i="68"/>
  <c r="AB78" i="68" s="1"/>
  <c r="C78" i="68"/>
  <c r="B79" i="68"/>
  <c r="C79" i="68"/>
  <c r="B80" i="68"/>
  <c r="AB80" i="68" s="1"/>
  <c r="C80" i="68"/>
  <c r="B81" i="68"/>
  <c r="C81" i="68"/>
  <c r="D81" i="68" s="1"/>
  <c r="C67" i="68"/>
  <c r="D67" i="68" s="1"/>
  <c r="B67" i="68"/>
  <c r="C64" i="68"/>
  <c r="B64" i="68"/>
  <c r="AB64" i="68" s="1"/>
  <c r="AZ64" i="68" s="1"/>
  <c r="C63" i="68"/>
  <c r="D63" i="68" s="1"/>
  <c r="B63" i="68"/>
  <c r="C62" i="68"/>
  <c r="B62" i="68"/>
  <c r="AB62" i="68" s="1"/>
  <c r="AZ62" i="68" s="1"/>
  <c r="C61" i="68"/>
  <c r="D61" i="68" s="1"/>
  <c r="B61" i="68"/>
  <c r="C60" i="68"/>
  <c r="B60" i="68"/>
  <c r="AB60" i="68" s="1"/>
  <c r="C59" i="68"/>
  <c r="D59" i="68" s="1"/>
  <c r="B59" i="68"/>
  <c r="B57" i="68"/>
  <c r="C57" i="68"/>
  <c r="D57" i="68" s="1"/>
  <c r="B58" i="68"/>
  <c r="AB58" i="68" s="1"/>
  <c r="C58" i="68"/>
  <c r="C56" i="68"/>
  <c r="B56" i="68"/>
  <c r="AB56" i="68" s="1"/>
  <c r="AZ56" i="68" s="1"/>
  <c r="B43" i="68"/>
  <c r="AB43" i="68" s="1"/>
  <c r="C43" i="68"/>
  <c r="B44" i="68"/>
  <c r="C44" i="68"/>
  <c r="D44" i="68" s="1"/>
  <c r="B45" i="68"/>
  <c r="AB45" i="68" s="1"/>
  <c r="C45" i="68"/>
  <c r="B46" i="68"/>
  <c r="C46" i="68"/>
  <c r="B47" i="68"/>
  <c r="AB47" i="68" s="1"/>
  <c r="C47" i="68"/>
  <c r="B48" i="68"/>
  <c r="C48" i="68"/>
  <c r="D48" i="68" s="1"/>
  <c r="B49" i="68"/>
  <c r="AB49" i="68" s="1"/>
  <c r="C49" i="68"/>
  <c r="B50" i="68"/>
  <c r="C50" i="68"/>
  <c r="D50" i="68" s="1"/>
  <c r="B51" i="68"/>
  <c r="AB51" i="68" s="1"/>
  <c r="C51" i="68"/>
  <c r="B52" i="68"/>
  <c r="C52" i="68"/>
  <c r="D52" i="68" s="1"/>
  <c r="B53" i="68"/>
  <c r="AB53" i="68" s="1"/>
  <c r="C53" i="68"/>
  <c r="B54" i="68"/>
  <c r="C54" i="68"/>
  <c r="B55" i="68"/>
  <c r="AB55" i="68" s="1"/>
  <c r="C55" i="68"/>
  <c r="C42" i="68"/>
  <c r="B42" i="68"/>
  <c r="B28" i="68"/>
  <c r="AB28" i="68" s="1"/>
  <c r="AZ28" i="68" s="1"/>
  <c r="C28" i="68"/>
  <c r="B29" i="68"/>
  <c r="C29" i="68"/>
  <c r="D29" i="68" s="1"/>
  <c r="B30" i="68"/>
  <c r="AB30" i="68" s="1"/>
  <c r="AZ30" i="68" s="1"/>
  <c r="C30" i="68"/>
  <c r="B31" i="68"/>
  <c r="C31" i="68"/>
  <c r="B32" i="68"/>
  <c r="AB32" i="68" s="1"/>
  <c r="AZ32" i="68" s="1"/>
  <c r="C32" i="68"/>
  <c r="B33" i="68"/>
  <c r="C33" i="68"/>
  <c r="D33" i="68" s="1"/>
  <c r="B34" i="68"/>
  <c r="AB34" i="68" s="1"/>
  <c r="AZ34" i="68" s="1"/>
  <c r="C34" i="68"/>
  <c r="B35" i="68"/>
  <c r="C35" i="68"/>
  <c r="B36" i="68"/>
  <c r="AB36" i="68" s="1"/>
  <c r="AZ36" i="68" s="1"/>
  <c r="C36" i="68"/>
  <c r="B37" i="68"/>
  <c r="C37" i="68"/>
  <c r="D37" i="68" s="1"/>
  <c r="B38" i="68"/>
  <c r="AB38" i="68" s="1"/>
  <c r="AZ38" i="68" s="1"/>
  <c r="C38" i="68"/>
  <c r="B39" i="68"/>
  <c r="C39" i="68"/>
  <c r="D39" i="68" s="1"/>
  <c r="B40" i="68"/>
  <c r="AB40" i="68" s="1"/>
  <c r="AZ40" i="68" s="1"/>
  <c r="C40" i="68"/>
  <c r="B27" i="68"/>
  <c r="G128" i="44"/>
  <c r="P131" i="40"/>
  <c r="O131" i="40"/>
  <c r="N131" i="40"/>
  <c r="J131" i="40"/>
  <c r="F130" i="46"/>
  <c r="Y130" i="56"/>
  <c r="H469" i="31"/>
  <c r="C208" i="44" s="1"/>
  <c r="E208" i="44" s="1"/>
  <c r="H208" i="44" s="1"/>
  <c r="H343" i="31"/>
  <c r="C130" i="46" s="1"/>
  <c r="E130" i="46" s="1"/>
  <c r="H252" i="31"/>
  <c r="H101" i="31"/>
  <c r="H102" i="31"/>
  <c r="H99" i="31"/>
  <c r="H92" i="31"/>
  <c r="H87" i="31"/>
  <c r="H86" i="31"/>
  <c r="H85" i="31"/>
  <c r="H78" i="31"/>
  <c r="H79" i="31"/>
  <c r="H80" i="31"/>
  <c r="H69" i="31"/>
  <c r="H70" i="31"/>
  <c r="H71" i="31"/>
  <c r="H72" i="31"/>
  <c r="H73" i="31"/>
  <c r="H74" i="31"/>
  <c r="H66" i="31"/>
  <c r="H93" i="31"/>
  <c r="Q131" i="40"/>
  <c r="F131" i="40"/>
  <c r="I131" i="40"/>
  <c r="C176" i="25"/>
  <c r="H445" i="31"/>
  <c r="H292" i="31"/>
  <c r="H269" i="31"/>
  <c r="H270" i="31"/>
  <c r="C85" i="44" s="1"/>
  <c r="E85" i="44" s="1"/>
  <c r="G85" i="46"/>
  <c r="E244" i="46" s="1"/>
  <c r="F85" i="46"/>
  <c r="D244" i="46" s="1"/>
  <c r="Y85" i="56"/>
  <c r="C85" i="46"/>
  <c r="E85" i="46" s="1"/>
  <c r="I85" i="44" s="1"/>
  <c r="G240" i="44" s="1"/>
  <c r="AA41" i="68"/>
  <c r="AY41" i="68"/>
  <c r="C25" i="79"/>
  <c r="H84" i="31"/>
  <c r="H105" i="31"/>
  <c r="H133" i="31"/>
  <c r="C18" i="63"/>
  <c r="E19" i="63" s="1"/>
  <c r="H134" i="31"/>
  <c r="C21" i="63"/>
  <c r="E22" i="63" s="1"/>
  <c r="H135" i="31"/>
  <c r="C24" i="63"/>
  <c r="E25" i="63" s="1"/>
  <c r="H136" i="31"/>
  <c r="C27" i="63"/>
  <c r="E28" i="63" s="1"/>
  <c r="H137" i="31"/>
  <c r="C33" i="46"/>
  <c r="H138" i="31"/>
  <c r="C31" i="63" s="1"/>
  <c r="H139" i="31"/>
  <c r="C38" i="46" s="1"/>
  <c r="C35" i="63"/>
  <c r="E36" i="63" s="1"/>
  <c r="H140" i="31"/>
  <c r="C38" i="63" s="1"/>
  <c r="H141" i="31"/>
  <c r="C42" i="63"/>
  <c r="E43" i="63" s="1"/>
  <c r="D46" i="46" s="1"/>
  <c r="H142" i="31"/>
  <c r="H143" i="31"/>
  <c r="C50" i="63" s="1"/>
  <c r="H144" i="31"/>
  <c r="C57" i="46"/>
  <c r="H145" i="31"/>
  <c r="C58" i="46"/>
  <c r="H146" i="31"/>
  <c r="C59" i="46"/>
  <c r="H151" i="31"/>
  <c r="H152" i="31"/>
  <c r="H153" i="31"/>
  <c r="C64" i="63"/>
  <c r="H154" i="31"/>
  <c r="H155" i="31"/>
  <c r="C64" i="46" s="1"/>
  <c r="E64" i="46" s="1"/>
  <c r="H156" i="31"/>
  <c r="C67" i="63" s="1"/>
  <c r="F67" i="63" s="1"/>
  <c r="H157" i="31"/>
  <c r="C68" i="63" s="1"/>
  <c r="F68" i="63" s="1"/>
  <c r="H158" i="31"/>
  <c r="H159" i="31"/>
  <c r="H160" i="31"/>
  <c r="H161" i="31"/>
  <c r="H162" i="31"/>
  <c r="H163" i="31"/>
  <c r="H164" i="31"/>
  <c r="H166" i="31"/>
  <c r="H167" i="31"/>
  <c r="H168" i="31"/>
  <c r="E499" i="31" s="1"/>
  <c r="H170" i="31"/>
  <c r="C77" i="46"/>
  <c r="E77" i="46" s="1"/>
  <c r="BR77" i="46" s="1"/>
  <c r="H171" i="31"/>
  <c r="C89" i="63"/>
  <c r="H172" i="31"/>
  <c r="H173" i="31"/>
  <c r="H177" i="31"/>
  <c r="H183" i="31"/>
  <c r="C81" i="46"/>
  <c r="E81" i="46" s="1"/>
  <c r="I81" i="44" s="1"/>
  <c r="H184" i="31"/>
  <c r="H447" i="31"/>
  <c r="H448" i="31"/>
  <c r="H449" i="31"/>
  <c r="H450" i="31"/>
  <c r="H332" i="31"/>
  <c r="H333" i="31"/>
  <c r="C168" i="25" s="1"/>
  <c r="H334" i="31"/>
  <c r="C169" i="25" s="1"/>
  <c r="H335" i="31"/>
  <c r="H336" i="31"/>
  <c r="H338" i="31"/>
  <c r="C127" i="46" s="1"/>
  <c r="E127" i="46" s="1"/>
  <c r="H341" i="31"/>
  <c r="H342" i="31"/>
  <c r="C129" i="46" s="1"/>
  <c r="E129" i="46" s="1"/>
  <c r="H446" i="31"/>
  <c r="H452" i="31"/>
  <c r="H453" i="31"/>
  <c r="H454" i="31"/>
  <c r="F14" i="31"/>
  <c r="F19" i="46"/>
  <c r="D241" i="46" s="1"/>
  <c r="Q18" i="46"/>
  <c r="O223" i="46"/>
  <c r="D15" i="36"/>
  <c r="E15" i="36"/>
  <c r="F15" i="36"/>
  <c r="G15" i="36"/>
  <c r="H15" i="36"/>
  <c r="I15" i="36"/>
  <c r="J15" i="36"/>
  <c r="K15" i="36"/>
  <c r="L15" i="36"/>
  <c r="C50" i="35"/>
  <c r="F32" i="36"/>
  <c r="C40" i="35"/>
  <c r="P22" i="36"/>
  <c r="C45" i="35"/>
  <c r="C55" i="35"/>
  <c r="C61" i="35"/>
  <c r="C22" i="46"/>
  <c r="C23" i="46"/>
  <c r="C25" i="46"/>
  <c r="C26" i="46"/>
  <c r="C28" i="46"/>
  <c r="C29" i="46"/>
  <c r="C31" i="46"/>
  <c r="C32" i="46"/>
  <c r="F62" i="46"/>
  <c r="D57" i="46"/>
  <c r="C19" i="41"/>
  <c r="K22" i="67"/>
  <c r="K28" i="67"/>
  <c r="K48" i="67"/>
  <c r="C22" i="67"/>
  <c r="C28" i="67"/>
  <c r="C48" i="67"/>
  <c r="D22" i="67"/>
  <c r="D28" i="67"/>
  <c r="D48" i="67"/>
  <c r="E48" i="67"/>
  <c r="E22" i="67"/>
  <c r="E28" i="67"/>
  <c r="F48" i="67"/>
  <c r="F22" i="67"/>
  <c r="F28" i="67"/>
  <c r="G48" i="67"/>
  <c r="G22" i="67"/>
  <c r="G28" i="67"/>
  <c r="H48" i="67"/>
  <c r="H22" i="67"/>
  <c r="H28" i="67"/>
  <c r="I48" i="67"/>
  <c r="J48" i="67"/>
  <c r="J22" i="67"/>
  <c r="J28" i="67"/>
  <c r="L48" i="67"/>
  <c r="L22" i="67"/>
  <c r="L28" i="67"/>
  <c r="M48" i="67"/>
  <c r="M22" i="67"/>
  <c r="M28" i="67"/>
  <c r="N48" i="67"/>
  <c r="N22" i="67"/>
  <c r="N28" i="67"/>
  <c r="O48" i="67"/>
  <c r="O22" i="67"/>
  <c r="O28" i="67"/>
  <c r="P48" i="67"/>
  <c r="P22" i="67"/>
  <c r="P28" i="67"/>
  <c r="Q48" i="67"/>
  <c r="Q22" i="67"/>
  <c r="Q28" i="67"/>
  <c r="R48" i="67"/>
  <c r="R22" i="67"/>
  <c r="R28" i="67"/>
  <c r="S48" i="67"/>
  <c r="S22" i="67"/>
  <c r="S28" i="67"/>
  <c r="T48" i="67"/>
  <c r="T22" i="67"/>
  <c r="T28" i="67"/>
  <c r="U48" i="67"/>
  <c r="U22" i="67"/>
  <c r="U28" i="67"/>
  <c r="V48" i="67"/>
  <c r="V22" i="67"/>
  <c r="V28" i="67"/>
  <c r="C54" i="46"/>
  <c r="C55" i="46"/>
  <c r="K21" i="67"/>
  <c r="K27" i="67"/>
  <c r="K47" i="67"/>
  <c r="C21" i="67"/>
  <c r="C27" i="67"/>
  <c r="C47" i="67"/>
  <c r="D21" i="67"/>
  <c r="D27" i="67"/>
  <c r="D47" i="67"/>
  <c r="E21" i="67"/>
  <c r="E27" i="67"/>
  <c r="E47" i="67"/>
  <c r="F21" i="67"/>
  <c r="F27" i="67"/>
  <c r="F47" i="67"/>
  <c r="G21" i="67"/>
  <c r="G27" i="67"/>
  <c r="G47" i="67"/>
  <c r="H21" i="67"/>
  <c r="H27" i="67"/>
  <c r="H47" i="67"/>
  <c r="I47" i="67"/>
  <c r="J21" i="67"/>
  <c r="J27" i="67"/>
  <c r="J47" i="67"/>
  <c r="L47" i="67"/>
  <c r="L21" i="67"/>
  <c r="L27" i="67"/>
  <c r="M47" i="67"/>
  <c r="M21" i="67"/>
  <c r="M27" i="67"/>
  <c r="N47" i="67"/>
  <c r="N21" i="67"/>
  <c r="N27" i="67"/>
  <c r="O47" i="67"/>
  <c r="O21" i="67"/>
  <c r="O27" i="67"/>
  <c r="P47" i="67"/>
  <c r="P21" i="67"/>
  <c r="P27" i="67"/>
  <c r="Q47" i="67"/>
  <c r="Q21" i="67"/>
  <c r="Q27" i="67"/>
  <c r="R47" i="67"/>
  <c r="R21" i="67"/>
  <c r="R27" i="67"/>
  <c r="S47" i="67"/>
  <c r="S21" i="67"/>
  <c r="S27" i="67"/>
  <c r="T47" i="67"/>
  <c r="T21" i="67"/>
  <c r="T27" i="67"/>
  <c r="U47" i="67"/>
  <c r="U21" i="67"/>
  <c r="U27" i="67"/>
  <c r="V47" i="67"/>
  <c r="V21" i="67"/>
  <c r="V27" i="67"/>
  <c r="C56" i="46"/>
  <c r="D53" i="63"/>
  <c r="K23" i="67"/>
  <c r="K29" i="67"/>
  <c r="K49" i="67"/>
  <c r="C23" i="67"/>
  <c r="C29" i="67"/>
  <c r="C49" i="67"/>
  <c r="D23" i="67"/>
  <c r="D29" i="67"/>
  <c r="D49" i="67"/>
  <c r="E23" i="67"/>
  <c r="E29" i="67"/>
  <c r="F49" i="67"/>
  <c r="F23" i="67"/>
  <c r="F29" i="67"/>
  <c r="G49" i="67"/>
  <c r="G23" i="67"/>
  <c r="G29" i="67"/>
  <c r="H49" i="67"/>
  <c r="H23" i="67"/>
  <c r="H29" i="67"/>
  <c r="I49" i="67"/>
  <c r="I23" i="67"/>
  <c r="I29" i="67"/>
  <c r="J49" i="67"/>
  <c r="J23" i="67"/>
  <c r="J29" i="67"/>
  <c r="L49" i="67"/>
  <c r="L23" i="67"/>
  <c r="L29" i="67"/>
  <c r="M49" i="67"/>
  <c r="M23" i="67"/>
  <c r="M29" i="67"/>
  <c r="N49" i="67"/>
  <c r="N23" i="67"/>
  <c r="N29" i="67"/>
  <c r="O49" i="67"/>
  <c r="O23" i="67"/>
  <c r="O29" i="67"/>
  <c r="P49" i="67"/>
  <c r="P23" i="67"/>
  <c r="P29" i="67"/>
  <c r="Q49" i="67"/>
  <c r="Q23" i="67"/>
  <c r="Q29" i="67"/>
  <c r="R49" i="67"/>
  <c r="R23" i="67"/>
  <c r="R29" i="67"/>
  <c r="S49" i="67"/>
  <c r="S23" i="67"/>
  <c r="S29" i="67"/>
  <c r="T49" i="67"/>
  <c r="T23" i="67"/>
  <c r="T29" i="67"/>
  <c r="U49" i="67"/>
  <c r="U23" i="67"/>
  <c r="U29" i="67"/>
  <c r="V49" i="67"/>
  <c r="V23" i="67"/>
  <c r="V29" i="67"/>
  <c r="C50" i="46"/>
  <c r="C46" i="63"/>
  <c r="E47" i="63" s="1"/>
  <c r="C51" i="46"/>
  <c r="C52" i="46"/>
  <c r="D49" i="63"/>
  <c r="C46" i="46"/>
  <c r="C47" i="46"/>
  <c r="C48" i="46"/>
  <c r="D45" i="63"/>
  <c r="C42" i="46"/>
  <c r="C43" i="46"/>
  <c r="C44" i="46"/>
  <c r="D41" i="63"/>
  <c r="C39" i="46"/>
  <c r="C40" i="46"/>
  <c r="D37" i="63"/>
  <c r="C35" i="46"/>
  <c r="C36" i="46"/>
  <c r="F37" i="46"/>
  <c r="Q37" i="46" s="1"/>
  <c r="L49" i="25" s="1"/>
  <c r="D33" i="46"/>
  <c r="F58" i="46"/>
  <c r="D245" i="46" s="1"/>
  <c r="F59" i="46"/>
  <c r="I18" i="46"/>
  <c r="J18" i="46"/>
  <c r="H223" i="46"/>
  <c r="K18" i="46"/>
  <c r="I223" i="46"/>
  <c r="L18" i="46"/>
  <c r="J223" i="46"/>
  <c r="M18" i="46"/>
  <c r="K223" i="46"/>
  <c r="N18" i="46"/>
  <c r="O18" i="46"/>
  <c r="P18" i="46"/>
  <c r="R18" i="46"/>
  <c r="M15" i="36"/>
  <c r="S18" i="46"/>
  <c r="Q223" i="46"/>
  <c r="N15" i="36"/>
  <c r="T18" i="46"/>
  <c r="R223" i="46"/>
  <c r="O15" i="36"/>
  <c r="U18" i="46"/>
  <c r="P15" i="36"/>
  <c r="V18" i="46"/>
  <c r="Q15" i="36"/>
  <c r="W18" i="46"/>
  <c r="R15" i="36"/>
  <c r="X18" i="46"/>
  <c r="V223" i="46"/>
  <c r="S15" i="36"/>
  <c r="Y18" i="46"/>
  <c r="T15" i="36"/>
  <c r="Z18" i="46"/>
  <c r="U15" i="36"/>
  <c r="AA18" i="46"/>
  <c r="Y223" i="46"/>
  <c r="V15" i="36"/>
  <c r="AB18" i="46"/>
  <c r="Z223" i="46"/>
  <c r="W15" i="36"/>
  <c r="H364" i="31"/>
  <c r="C131" i="46" s="1"/>
  <c r="E131" i="46" s="1"/>
  <c r="H365" i="31"/>
  <c r="C132" i="46"/>
  <c r="E132" i="46" s="1"/>
  <c r="BM132" i="46" s="1"/>
  <c r="H366" i="31"/>
  <c r="C133" i="46" s="1"/>
  <c r="E133" i="46" s="1"/>
  <c r="H367" i="31"/>
  <c r="C134" i="46"/>
  <c r="E134" i="46" s="1"/>
  <c r="F134" i="46" s="1"/>
  <c r="H368" i="31"/>
  <c r="C135" i="46"/>
  <c r="E135" i="46" s="1"/>
  <c r="F135" i="46" s="1"/>
  <c r="H369" i="31"/>
  <c r="C136" i="46" s="1"/>
  <c r="E136" i="46" s="1"/>
  <c r="H370" i="31"/>
  <c r="C137" i="46" s="1"/>
  <c r="E137" i="46" s="1"/>
  <c r="H371" i="31"/>
  <c r="C138" i="46" s="1"/>
  <c r="E138" i="46" s="1"/>
  <c r="H372" i="31"/>
  <c r="C139" i="46" s="1"/>
  <c r="E139" i="46" s="1"/>
  <c r="H373" i="31"/>
  <c r="C140" i="46" s="1"/>
  <c r="E140" i="46" s="1"/>
  <c r="H374" i="31"/>
  <c r="C141" i="46" s="1"/>
  <c r="E141" i="46" s="1"/>
  <c r="H375" i="31"/>
  <c r="C142" i="46" s="1"/>
  <c r="E142" i="46" s="1"/>
  <c r="H376" i="31"/>
  <c r="C143" i="46" s="1"/>
  <c r="E143" i="46" s="1"/>
  <c r="H377" i="31"/>
  <c r="C144" i="46" s="1"/>
  <c r="E144" i="46" s="1"/>
  <c r="H378" i="31"/>
  <c r="C145" i="46" s="1"/>
  <c r="E145" i="46" s="1"/>
  <c r="F146" i="46"/>
  <c r="F147" i="46"/>
  <c r="F148" i="46"/>
  <c r="H383" i="31"/>
  <c r="C149" i="46"/>
  <c r="E149" i="46" s="1"/>
  <c r="BP149" i="46" s="1"/>
  <c r="H384" i="31"/>
  <c r="C150" i="46"/>
  <c r="E150" i="46" s="1"/>
  <c r="H385" i="31"/>
  <c r="C151" i="46" s="1"/>
  <c r="E151" i="46" s="1"/>
  <c r="F152" i="46"/>
  <c r="H387" i="31"/>
  <c r="C153" i="46"/>
  <c r="E153" i="46" s="1"/>
  <c r="H388" i="31"/>
  <c r="C154" i="46" s="1"/>
  <c r="E154" i="46" s="1"/>
  <c r="CK154" i="46" s="1"/>
  <c r="C155" i="46"/>
  <c r="E155" i="46" s="1"/>
  <c r="H390" i="31"/>
  <c r="C156" i="46" s="1"/>
  <c r="E156" i="46" s="1"/>
  <c r="BE156" i="46" s="1"/>
  <c r="H391" i="31"/>
  <c r="C157" i="46" s="1"/>
  <c r="E157" i="46" s="1"/>
  <c r="H392" i="31"/>
  <c r="C158" i="46" s="1"/>
  <c r="E158" i="46" s="1"/>
  <c r="F159" i="46"/>
  <c r="H394" i="31"/>
  <c r="C160" i="46" s="1"/>
  <c r="E160" i="46" s="1"/>
  <c r="H395" i="31"/>
  <c r="C161" i="46"/>
  <c r="E161" i="46" s="1"/>
  <c r="H396" i="31"/>
  <c r="F163" i="46"/>
  <c r="H398" i="31"/>
  <c r="C164" i="46"/>
  <c r="E164" i="46" s="1"/>
  <c r="F165" i="46"/>
  <c r="D233" i="46" s="1"/>
  <c r="F166" i="46"/>
  <c r="F167" i="46"/>
  <c r="F168" i="46"/>
  <c r="F169" i="46"/>
  <c r="Q169" i="46" s="1"/>
  <c r="L155" i="25" s="1"/>
  <c r="F170" i="46"/>
  <c r="F171" i="46"/>
  <c r="F172" i="46"/>
  <c r="F173" i="46"/>
  <c r="AL18" i="46"/>
  <c r="AJ223" i="46"/>
  <c r="G54" i="46"/>
  <c r="G50" i="46"/>
  <c r="G46" i="46"/>
  <c r="G39" i="46"/>
  <c r="G40" i="46"/>
  <c r="G35" i="46"/>
  <c r="G36" i="46"/>
  <c r="C37" i="46"/>
  <c r="D34" i="63"/>
  <c r="G33" i="46"/>
  <c r="D58" i="46"/>
  <c r="L27" i="11"/>
  <c r="D27" i="11"/>
  <c r="E27" i="11"/>
  <c r="F27" i="11"/>
  <c r="G27" i="11"/>
  <c r="H27" i="11"/>
  <c r="I27" i="11"/>
  <c r="J27" i="11"/>
  <c r="K27" i="11"/>
  <c r="AD18" i="46"/>
  <c r="AE18" i="46"/>
  <c r="AF18" i="46"/>
  <c r="AG18" i="46"/>
  <c r="AE223" i="46"/>
  <c r="AH18" i="46"/>
  <c r="AF223" i="46"/>
  <c r="AI18" i="46"/>
  <c r="AG223" i="46"/>
  <c r="AJ18" i="46"/>
  <c r="AH223" i="46"/>
  <c r="AK18" i="46"/>
  <c r="AM18" i="46"/>
  <c r="AN18" i="46"/>
  <c r="AO18" i="46"/>
  <c r="AP18" i="46"/>
  <c r="AN223" i="46"/>
  <c r="AQ18" i="46"/>
  <c r="AR18" i="46"/>
  <c r="AP223" i="46"/>
  <c r="AS18" i="46"/>
  <c r="AQ223" i="46"/>
  <c r="AT18" i="46"/>
  <c r="AU18" i="46"/>
  <c r="AV18" i="46"/>
  <c r="AW18" i="46"/>
  <c r="G28" i="46"/>
  <c r="G29" i="46"/>
  <c r="G133" i="46"/>
  <c r="G134" i="46"/>
  <c r="G135" i="46"/>
  <c r="G136" i="46"/>
  <c r="G137" i="46"/>
  <c r="G140" i="46"/>
  <c r="G144" i="46"/>
  <c r="H380" i="31"/>
  <c r="C146" i="46" s="1"/>
  <c r="E146" i="46" s="1"/>
  <c r="AD24" i="54"/>
  <c r="AD25" i="54"/>
  <c r="AD26" i="54"/>
  <c r="AD27" i="54"/>
  <c r="AD28" i="54"/>
  <c r="AD29" i="54"/>
  <c r="AD30" i="54"/>
  <c r="AD31" i="54"/>
  <c r="AD32" i="54"/>
  <c r="AD33" i="54"/>
  <c r="AD34" i="54"/>
  <c r="AD35" i="54"/>
  <c r="AD47" i="54"/>
  <c r="AD49" i="54"/>
  <c r="F24" i="54"/>
  <c r="F25" i="54"/>
  <c r="F26" i="54"/>
  <c r="F27" i="54"/>
  <c r="F28" i="54"/>
  <c r="F29" i="54"/>
  <c r="F30" i="54"/>
  <c r="F31" i="54"/>
  <c r="F32" i="54"/>
  <c r="F33" i="54"/>
  <c r="F34" i="54"/>
  <c r="F35" i="54"/>
  <c r="F47" i="54"/>
  <c r="F49" i="54"/>
  <c r="I24" i="54"/>
  <c r="I25" i="54"/>
  <c r="I26" i="54"/>
  <c r="I27" i="54"/>
  <c r="I28" i="54"/>
  <c r="I29" i="54"/>
  <c r="I30" i="54"/>
  <c r="I31" i="54"/>
  <c r="I32" i="54"/>
  <c r="I33" i="54"/>
  <c r="I34" i="54"/>
  <c r="I35" i="54"/>
  <c r="I47" i="54"/>
  <c r="I49" i="54"/>
  <c r="L24" i="54"/>
  <c r="L25" i="54"/>
  <c r="L26" i="54"/>
  <c r="L27" i="54"/>
  <c r="L28" i="54"/>
  <c r="L29" i="54"/>
  <c r="L30" i="54"/>
  <c r="L31" i="54"/>
  <c r="L32" i="54"/>
  <c r="L33" i="54"/>
  <c r="L34" i="54"/>
  <c r="L35" i="54"/>
  <c r="L47" i="54"/>
  <c r="L49" i="54"/>
  <c r="O24" i="54"/>
  <c r="O25" i="54"/>
  <c r="O26" i="54"/>
  <c r="O27" i="54"/>
  <c r="O28" i="54"/>
  <c r="O29" i="54"/>
  <c r="O30" i="54"/>
  <c r="O31" i="54"/>
  <c r="O32" i="54"/>
  <c r="O33" i="54"/>
  <c r="O34" i="54"/>
  <c r="O35" i="54"/>
  <c r="O47" i="54"/>
  <c r="O49" i="54"/>
  <c r="R24" i="54"/>
  <c r="R25" i="54"/>
  <c r="R26" i="54"/>
  <c r="R27" i="54"/>
  <c r="R28" i="54"/>
  <c r="R29" i="54"/>
  <c r="R30" i="54"/>
  <c r="R31" i="54"/>
  <c r="R32" i="54"/>
  <c r="R33" i="54"/>
  <c r="R34" i="54"/>
  <c r="R35" i="54"/>
  <c r="R47" i="54"/>
  <c r="R49" i="54"/>
  <c r="U24" i="54"/>
  <c r="U25" i="54"/>
  <c r="U26" i="54"/>
  <c r="U27" i="54"/>
  <c r="U28" i="54"/>
  <c r="U29" i="54"/>
  <c r="U30" i="54"/>
  <c r="U31" i="54"/>
  <c r="U32" i="54"/>
  <c r="U33" i="54"/>
  <c r="U34" i="54"/>
  <c r="U35" i="54"/>
  <c r="U47" i="54"/>
  <c r="U49" i="54"/>
  <c r="X24" i="54"/>
  <c r="X25" i="54"/>
  <c r="X26" i="54"/>
  <c r="X27" i="54"/>
  <c r="X28" i="54"/>
  <c r="X29" i="54"/>
  <c r="X30" i="54"/>
  <c r="X31" i="54"/>
  <c r="X32" i="54"/>
  <c r="X33" i="54"/>
  <c r="X34" i="54"/>
  <c r="X35" i="54"/>
  <c r="X47" i="54"/>
  <c r="X49" i="54"/>
  <c r="AA24" i="54"/>
  <c r="AA25" i="54"/>
  <c r="AA26" i="54"/>
  <c r="AA27" i="54"/>
  <c r="AA28" i="54"/>
  <c r="AA29" i="54"/>
  <c r="AA30" i="54"/>
  <c r="AA31" i="54"/>
  <c r="AA32" i="54"/>
  <c r="AA33" i="54"/>
  <c r="AA34" i="54"/>
  <c r="AA35" i="54"/>
  <c r="AA47" i="54"/>
  <c r="AA49" i="54"/>
  <c r="AG24" i="54"/>
  <c r="AG25" i="54"/>
  <c r="AG26" i="54"/>
  <c r="AG27" i="54"/>
  <c r="AG28" i="54"/>
  <c r="AG29" i="54"/>
  <c r="AG30" i="54"/>
  <c r="AG31" i="54"/>
  <c r="AG32" i="54"/>
  <c r="AG33" i="54"/>
  <c r="AG34" i="54"/>
  <c r="AG35" i="54"/>
  <c r="AG47" i="54"/>
  <c r="AG49" i="54"/>
  <c r="AJ24" i="54"/>
  <c r="AJ25" i="54"/>
  <c r="AJ26" i="54"/>
  <c r="AJ27" i="54"/>
  <c r="AJ28" i="54"/>
  <c r="AJ29" i="54"/>
  <c r="AJ30" i="54"/>
  <c r="AJ31" i="54"/>
  <c r="AJ32" i="54"/>
  <c r="AJ33" i="54"/>
  <c r="AJ34" i="54"/>
  <c r="AJ35" i="54"/>
  <c r="AJ47" i="54"/>
  <c r="AJ49" i="54"/>
  <c r="AM24" i="54"/>
  <c r="AM25" i="54"/>
  <c r="AM26" i="54"/>
  <c r="AM27" i="54"/>
  <c r="AM28" i="54"/>
  <c r="AM29" i="54"/>
  <c r="AM30" i="54"/>
  <c r="AM31" i="54"/>
  <c r="AM32" i="54"/>
  <c r="AM33" i="54"/>
  <c r="AM34" i="54"/>
  <c r="AM35" i="54"/>
  <c r="AM47" i="54"/>
  <c r="AM49" i="54"/>
  <c r="AP24" i="54"/>
  <c r="AP25" i="54"/>
  <c r="AP26" i="54"/>
  <c r="AP27" i="54"/>
  <c r="AP28" i="54"/>
  <c r="AP29" i="54"/>
  <c r="AP30" i="54"/>
  <c r="AP31" i="54"/>
  <c r="AP32" i="54"/>
  <c r="AP33" i="54"/>
  <c r="AP34" i="54"/>
  <c r="AP35" i="54"/>
  <c r="AP47" i="54"/>
  <c r="AP49" i="54"/>
  <c r="AS24" i="54"/>
  <c r="AS25" i="54"/>
  <c r="AS26" i="54"/>
  <c r="AS27" i="54"/>
  <c r="AS28" i="54"/>
  <c r="AS29" i="54"/>
  <c r="AS30" i="54"/>
  <c r="AS31" i="54"/>
  <c r="AS32" i="54"/>
  <c r="AS33" i="54"/>
  <c r="AS34" i="54"/>
  <c r="AS35" i="54"/>
  <c r="AS47" i="54"/>
  <c r="AS49" i="54"/>
  <c r="AV24" i="54"/>
  <c r="AV25" i="54"/>
  <c r="AV26" i="54"/>
  <c r="AV27" i="54"/>
  <c r="AV28" i="54"/>
  <c r="AV29" i="54"/>
  <c r="AV30" i="54"/>
  <c r="AV31" i="54"/>
  <c r="AV32" i="54"/>
  <c r="AV33" i="54"/>
  <c r="AV34" i="54"/>
  <c r="AV35" i="54"/>
  <c r="AV47" i="54"/>
  <c r="AV49" i="54"/>
  <c r="AY24" i="54"/>
  <c r="AY25" i="54"/>
  <c r="AY26" i="54"/>
  <c r="AY27" i="54"/>
  <c r="AY28" i="54"/>
  <c r="AY29" i="54"/>
  <c r="AY30" i="54"/>
  <c r="AY31" i="54"/>
  <c r="AY32" i="54"/>
  <c r="AY33" i="54"/>
  <c r="AY34" i="54"/>
  <c r="AY35" i="54"/>
  <c r="AY47" i="54"/>
  <c r="AY49" i="54"/>
  <c r="BB24" i="54"/>
  <c r="BB25" i="54"/>
  <c r="BB26" i="54"/>
  <c r="BB27" i="54"/>
  <c r="BB28" i="54"/>
  <c r="BB29" i="54"/>
  <c r="BB30" i="54"/>
  <c r="BB31" i="54"/>
  <c r="BB32" i="54"/>
  <c r="BB33" i="54"/>
  <c r="BB34" i="54"/>
  <c r="BB35" i="54"/>
  <c r="BB47" i="54"/>
  <c r="BB49" i="54"/>
  <c r="BE24" i="54"/>
  <c r="BE25" i="54"/>
  <c r="BE26" i="54"/>
  <c r="BE27" i="54"/>
  <c r="BE28" i="54"/>
  <c r="BE29" i="54"/>
  <c r="BE30" i="54"/>
  <c r="BE31" i="54"/>
  <c r="BE32" i="54"/>
  <c r="BE33" i="54"/>
  <c r="BE34" i="54"/>
  <c r="BE35" i="54"/>
  <c r="BE47" i="54"/>
  <c r="BE49" i="54"/>
  <c r="BH24" i="54"/>
  <c r="BH25" i="54"/>
  <c r="BH26" i="54"/>
  <c r="BH27" i="54"/>
  <c r="BH28" i="54"/>
  <c r="BH29" i="54"/>
  <c r="BH30" i="54"/>
  <c r="BH31" i="54"/>
  <c r="BH32" i="54"/>
  <c r="BH33" i="54"/>
  <c r="BH34" i="54"/>
  <c r="BH35" i="54"/>
  <c r="BH47" i="54"/>
  <c r="BH49" i="54"/>
  <c r="BK24" i="54"/>
  <c r="BK25" i="54"/>
  <c r="BK26" i="54"/>
  <c r="BK27" i="54"/>
  <c r="BK28" i="54"/>
  <c r="BK29" i="54"/>
  <c r="BK30" i="54"/>
  <c r="BK31" i="54"/>
  <c r="BK32" i="54"/>
  <c r="BK33" i="54"/>
  <c r="BK34" i="54"/>
  <c r="BK35" i="54"/>
  <c r="BK47" i="54"/>
  <c r="BK49" i="54"/>
  <c r="H381" i="31"/>
  <c r="C147" i="46" s="1"/>
  <c r="E147" i="46" s="1"/>
  <c r="K19" i="67"/>
  <c r="K25" i="67"/>
  <c r="C19" i="67"/>
  <c r="C25" i="67"/>
  <c r="D19" i="67"/>
  <c r="D25" i="67"/>
  <c r="E19" i="67"/>
  <c r="E25" i="67"/>
  <c r="F19" i="67"/>
  <c r="F25" i="67"/>
  <c r="G19" i="67"/>
  <c r="G25" i="67"/>
  <c r="H19" i="67"/>
  <c r="H25" i="67"/>
  <c r="I19" i="67"/>
  <c r="I25" i="67"/>
  <c r="J19" i="67"/>
  <c r="J25" i="67"/>
  <c r="L19" i="67"/>
  <c r="L25" i="67"/>
  <c r="M19" i="67"/>
  <c r="M25" i="67"/>
  <c r="N19" i="67"/>
  <c r="N25" i="67"/>
  <c r="O19" i="67"/>
  <c r="O25" i="67"/>
  <c r="P19" i="67"/>
  <c r="P25" i="67"/>
  <c r="Q19" i="67"/>
  <c r="Q25" i="67"/>
  <c r="R19" i="67"/>
  <c r="R25" i="67"/>
  <c r="S19" i="67"/>
  <c r="S25" i="67"/>
  <c r="T19" i="67"/>
  <c r="T25" i="67"/>
  <c r="U19" i="67"/>
  <c r="U25" i="67"/>
  <c r="V19" i="67"/>
  <c r="V25" i="67"/>
  <c r="H382" i="31"/>
  <c r="C148" i="46" s="1"/>
  <c r="E148" i="46" s="1"/>
  <c r="G152" i="46"/>
  <c r="G154" i="46"/>
  <c r="G155" i="46"/>
  <c r="G156" i="46"/>
  <c r="H393" i="31"/>
  <c r="C159" i="46" s="1"/>
  <c r="E159" i="46" s="1"/>
  <c r="BP159" i="46" s="1"/>
  <c r="H397" i="31"/>
  <c r="C163" i="46"/>
  <c r="E163" i="46" s="1"/>
  <c r="D59" i="46"/>
  <c r="H402" i="31"/>
  <c r="H412" i="31"/>
  <c r="C166" i="46" s="1"/>
  <c r="E166" i="46" s="1"/>
  <c r="D30" i="11"/>
  <c r="E30" i="11"/>
  <c r="F30" i="11"/>
  <c r="G30" i="11"/>
  <c r="H30" i="11"/>
  <c r="I30" i="11"/>
  <c r="M30" i="11"/>
  <c r="N30" i="11"/>
  <c r="O30" i="11"/>
  <c r="P30" i="11"/>
  <c r="Q30" i="11"/>
  <c r="R30" i="11"/>
  <c r="S30" i="11"/>
  <c r="T30" i="11"/>
  <c r="U30" i="11"/>
  <c r="V30" i="11"/>
  <c r="W30" i="11"/>
  <c r="H413" i="31"/>
  <c r="C167" i="46" s="1"/>
  <c r="E167" i="46" s="1"/>
  <c r="AC23" i="34"/>
  <c r="AC24" i="34"/>
  <c r="AC25" i="34"/>
  <c r="AC26" i="34"/>
  <c r="AC27" i="34"/>
  <c r="AC28" i="34"/>
  <c r="AC29" i="34"/>
  <c r="AC30" i="34"/>
  <c r="AC31" i="34"/>
  <c r="AC32" i="34"/>
  <c r="AC33" i="34"/>
  <c r="AC34" i="34"/>
  <c r="AC35" i="34"/>
  <c r="AC36" i="34"/>
  <c r="E28" i="34"/>
  <c r="E23" i="34"/>
  <c r="E24" i="34"/>
  <c r="E25" i="34"/>
  <c r="E26" i="34"/>
  <c r="E27" i="34"/>
  <c r="E29" i="34"/>
  <c r="E30" i="34"/>
  <c r="E31" i="34"/>
  <c r="E32" i="34"/>
  <c r="E33" i="34"/>
  <c r="E34" i="34"/>
  <c r="E35" i="34"/>
  <c r="E36" i="34"/>
  <c r="H29" i="34"/>
  <c r="H23" i="34"/>
  <c r="H24" i="34"/>
  <c r="H25" i="34"/>
  <c r="H26" i="34"/>
  <c r="H27" i="34"/>
  <c r="H28" i="34"/>
  <c r="H30" i="34"/>
  <c r="H31" i="34"/>
  <c r="H32" i="34"/>
  <c r="H33" i="34"/>
  <c r="H34" i="34"/>
  <c r="H35" i="34"/>
  <c r="H36" i="34"/>
  <c r="K36" i="34"/>
  <c r="K23" i="34"/>
  <c r="K24" i="34"/>
  <c r="K25" i="34"/>
  <c r="K26" i="34"/>
  <c r="K27" i="34"/>
  <c r="K28" i="34"/>
  <c r="K29" i="34"/>
  <c r="K30" i="34"/>
  <c r="K31" i="34"/>
  <c r="K32" i="34"/>
  <c r="K33" i="34"/>
  <c r="K34" i="34"/>
  <c r="K35" i="34"/>
  <c r="N36" i="34"/>
  <c r="N23" i="34"/>
  <c r="N24" i="34"/>
  <c r="N25" i="34"/>
  <c r="N26" i="34"/>
  <c r="N27" i="34"/>
  <c r="N28" i="34"/>
  <c r="N29" i="34"/>
  <c r="N30" i="34"/>
  <c r="N31" i="34"/>
  <c r="N32" i="34"/>
  <c r="N33" i="34"/>
  <c r="N34" i="34"/>
  <c r="N35" i="34"/>
  <c r="Q23" i="34"/>
  <c r="Q24" i="34"/>
  <c r="Q25" i="34"/>
  <c r="Q26" i="34"/>
  <c r="Q27" i="34"/>
  <c r="Q28" i="34"/>
  <c r="Q29" i="34"/>
  <c r="Q30" i="34"/>
  <c r="Q31" i="34"/>
  <c r="Q32" i="34"/>
  <c r="Q33" i="34"/>
  <c r="Q34" i="34"/>
  <c r="Q35" i="34"/>
  <c r="Q36" i="34"/>
  <c r="T23" i="34"/>
  <c r="T24" i="34"/>
  <c r="T25" i="34"/>
  <c r="T26" i="34"/>
  <c r="T27" i="34"/>
  <c r="T28" i="34"/>
  <c r="T29" i="34"/>
  <c r="T30" i="34"/>
  <c r="T31" i="34"/>
  <c r="T32" i="34"/>
  <c r="T33" i="34"/>
  <c r="T34" i="34"/>
  <c r="T35" i="34"/>
  <c r="T36" i="34"/>
  <c r="W23" i="34"/>
  <c r="W24" i="34"/>
  <c r="W25" i="34"/>
  <c r="W26" i="34"/>
  <c r="W27" i="34"/>
  <c r="W28" i="34"/>
  <c r="W29" i="34"/>
  <c r="W30" i="34"/>
  <c r="W31" i="34"/>
  <c r="W32" i="34"/>
  <c r="W33" i="34"/>
  <c r="W34" i="34"/>
  <c r="W35" i="34"/>
  <c r="W36" i="34"/>
  <c r="Z23" i="34"/>
  <c r="Z24" i="34"/>
  <c r="Z25" i="34"/>
  <c r="Z26" i="34"/>
  <c r="Z27" i="34"/>
  <c r="Z28" i="34"/>
  <c r="Z29" i="34"/>
  <c r="Z30" i="34"/>
  <c r="Z31" i="34"/>
  <c r="Z32" i="34"/>
  <c r="Z33" i="34"/>
  <c r="Z34" i="34"/>
  <c r="Z35" i="34"/>
  <c r="Z36" i="34"/>
  <c r="AF23" i="34"/>
  <c r="AF24" i="34"/>
  <c r="AF25" i="34"/>
  <c r="AF26" i="34"/>
  <c r="AF27" i="34"/>
  <c r="AF28" i="34"/>
  <c r="AF29" i="34"/>
  <c r="AF30" i="34"/>
  <c r="AF31" i="34"/>
  <c r="AF32" i="34"/>
  <c r="AF33" i="34"/>
  <c r="AF34" i="34"/>
  <c r="AF35" i="34"/>
  <c r="AF36" i="34"/>
  <c r="AI23" i="34"/>
  <c r="AI24" i="34"/>
  <c r="AI25" i="34"/>
  <c r="AI26" i="34"/>
  <c r="AI27" i="34"/>
  <c r="AI28" i="34"/>
  <c r="AI29" i="34"/>
  <c r="AI30" i="34"/>
  <c r="AI31" i="34"/>
  <c r="AI32" i="34"/>
  <c r="AI33" i="34"/>
  <c r="AI34" i="34"/>
  <c r="AI35" i="34"/>
  <c r="AI36" i="34"/>
  <c r="AL23" i="34"/>
  <c r="AL24" i="34"/>
  <c r="AL25" i="34"/>
  <c r="AL26" i="34"/>
  <c r="AL27" i="34"/>
  <c r="AL28" i="34"/>
  <c r="AL29" i="34"/>
  <c r="AL30" i="34"/>
  <c r="AL31" i="34"/>
  <c r="AL32" i="34"/>
  <c r="AL33" i="34"/>
  <c r="AL34" i="34"/>
  <c r="AL35" i="34"/>
  <c r="AL36" i="34"/>
  <c r="AO23" i="34"/>
  <c r="AO24" i="34"/>
  <c r="AO25" i="34"/>
  <c r="AO26" i="34"/>
  <c r="AO27" i="34"/>
  <c r="AO28" i="34"/>
  <c r="AO29" i="34"/>
  <c r="AO30" i="34"/>
  <c r="AO31" i="34"/>
  <c r="AO32" i="34"/>
  <c r="AO33" i="34"/>
  <c r="AO34" i="34"/>
  <c r="AO35" i="34"/>
  <c r="AO36" i="34"/>
  <c r="AR23" i="34"/>
  <c r="AR24" i="34"/>
  <c r="AR25" i="34"/>
  <c r="AR26" i="34"/>
  <c r="AR27" i="34"/>
  <c r="AR28" i="34"/>
  <c r="AR29" i="34"/>
  <c r="AR30" i="34"/>
  <c r="AR31" i="34"/>
  <c r="AR32" i="34"/>
  <c r="AR33" i="34"/>
  <c r="AR34" i="34"/>
  <c r="AR35" i="34"/>
  <c r="AR36" i="34"/>
  <c r="AU23" i="34"/>
  <c r="AU24" i="34"/>
  <c r="AU25" i="34"/>
  <c r="AU26" i="34"/>
  <c r="AU27" i="34"/>
  <c r="AU28" i="34"/>
  <c r="AU29" i="34"/>
  <c r="AU30" i="34"/>
  <c r="AU31" i="34"/>
  <c r="AU32" i="34"/>
  <c r="AU33" i="34"/>
  <c r="AU34" i="34"/>
  <c r="AU35" i="34"/>
  <c r="AU36" i="34"/>
  <c r="AX23" i="34"/>
  <c r="AX24" i="34"/>
  <c r="AX25" i="34"/>
  <c r="AX26" i="34"/>
  <c r="AX27" i="34"/>
  <c r="AX28" i="34"/>
  <c r="AX29" i="34"/>
  <c r="AX30" i="34"/>
  <c r="AX31" i="34"/>
  <c r="AX32" i="34"/>
  <c r="AX33" i="34"/>
  <c r="AX34" i="34"/>
  <c r="AX35" i="34"/>
  <c r="AX36" i="34"/>
  <c r="BA23" i="34"/>
  <c r="BA24" i="34"/>
  <c r="BA25" i="34"/>
  <c r="BA26" i="34"/>
  <c r="BA27" i="34"/>
  <c r="BA28" i="34"/>
  <c r="BA29" i="34"/>
  <c r="BA30" i="34"/>
  <c r="BA31" i="34"/>
  <c r="BA32" i="34"/>
  <c r="BA33" i="34"/>
  <c r="BA34" i="34"/>
  <c r="BA35" i="34"/>
  <c r="BA36" i="34"/>
  <c r="BD23" i="34"/>
  <c r="BD24" i="34"/>
  <c r="BD25" i="34"/>
  <c r="BD26" i="34"/>
  <c r="BD27" i="34"/>
  <c r="BD28" i="34"/>
  <c r="BD29" i="34"/>
  <c r="BD30" i="34"/>
  <c r="BD31" i="34"/>
  <c r="BD32" i="34"/>
  <c r="BD33" i="34"/>
  <c r="BD34" i="34"/>
  <c r="BD35" i="34"/>
  <c r="BD36" i="34"/>
  <c r="BG23" i="34"/>
  <c r="BG24" i="34"/>
  <c r="BG25" i="34"/>
  <c r="BG26" i="34"/>
  <c r="BG27" i="34"/>
  <c r="BG28" i="34"/>
  <c r="BG29" i="34"/>
  <c r="BG30" i="34"/>
  <c r="BG31" i="34"/>
  <c r="BG32" i="34"/>
  <c r="BG33" i="34"/>
  <c r="BG34" i="34"/>
  <c r="BG35" i="34"/>
  <c r="BG36" i="34"/>
  <c r="BJ23" i="34"/>
  <c r="BJ24" i="34"/>
  <c r="BJ25" i="34"/>
  <c r="BJ26" i="34"/>
  <c r="BJ27" i="34"/>
  <c r="BJ28" i="34"/>
  <c r="BJ29" i="34"/>
  <c r="BJ30" i="34"/>
  <c r="BJ31" i="34"/>
  <c r="BJ32" i="34"/>
  <c r="BJ33" i="34"/>
  <c r="BJ34" i="34"/>
  <c r="BJ35" i="34"/>
  <c r="BJ36" i="34"/>
  <c r="H414" i="31"/>
  <c r="C168" i="46" s="1"/>
  <c r="E168" i="46" s="1"/>
  <c r="H415" i="31"/>
  <c r="C169" i="46" s="1"/>
  <c r="E169" i="46" s="1"/>
  <c r="H416" i="31"/>
  <c r="C170" i="46"/>
  <c r="E170" i="46" s="1"/>
  <c r="BX170" i="46" s="1"/>
  <c r="H417" i="31"/>
  <c r="C171" i="46" s="1"/>
  <c r="E171" i="46" s="1"/>
  <c r="H418" i="31"/>
  <c r="C172" i="46"/>
  <c r="E172" i="46" s="1"/>
  <c r="I170" i="44" s="1"/>
  <c r="L41" i="11"/>
  <c r="L14" i="11"/>
  <c r="D14" i="11"/>
  <c r="E14" i="11"/>
  <c r="F41" i="11"/>
  <c r="F14" i="11"/>
  <c r="G41" i="11"/>
  <c r="G14" i="11"/>
  <c r="H41" i="11"/>
  <c r="H14" i="11"/>
  <c r="I41" i="11"/>
  <c r="I14" i="11"/>
  <c r="J41" i="11"/>
  <c r="J14" i="11"/>
  <c r="K41" i="11"/>
  <c r="K14" i="11"/>
  <c r="M41" i="11"/>
  <c r="M14" i="11"/>
  <c r="N41" i="11"/>
  <c r="N14" i="11"/>
  <c r="O41" i="11"/>
  <c r="O14" i="11"/>
  <c r="P41" i="11"/>
  <c r="P14" i="11"/>
  <c r="Q41" i="11"/>
  <c r="Q14" i="11"/>
  <c r="R41" i="11"/>
  <c r="R14" i="11"/>
  <c r="S41" i="11"/>
  <c r="S14" i="11"/>
  <c r="T41" i="11"/>
  <c r="T14" i="11"/>
  <c r="U41" i="11"/>
  <c r="U14" i="11"/>
  <c r="V41" i="11"/>
  <c r="V14" i="11"/>
  <c r="W41" i="11"/>
  <c r="W14" i="11"/>
  <c r="H419" i="31"/>
  <c r="C173" i="46"/>
  <c r="E173" i="46" s="1"/>
  <c r="C19" i="46"/>
  <c r="D19" i="46"/>
  <c r="G22" i="46"/>
  <c r="G23" i="46"/>
  <c r="G25" i="46"/>
  <c r="G26" i="46"/>
  <c r="G31" i="46"/>
  <c r="G32" i="46"/>
  <c r="G62" i="46"/>
  <c r="E592" i="64"/>
  <c r="C18" i="64"/>
  <c r="O17" i="64"/>
  <c r="C19" i="64"/>
  <c r="D19" i="64"/>
  <c r="E594" i="64"/>
  <c r="C20" i="64"/>
  <c r="E595" i="64"/>
  <c r="C21" i="64"/>
  <c r="C22" i="64"/>
  <c r="D22" i="64"/>
  <c r="E597" i="64"/>
  <c r="C23" i="64"/>
  <c r="E598" i="64"/>
  <c r="D598" i="64" s="1"/>
  <c r="C24" i="64"/>
  <c r="C25" i="64"/>
  <c r="D25" i="64"/>
  <c r="E600" i="64"/>
  <c r="C26" i="64"/>
  <c r="E601" i="64"/>
  <c r="C27" i="64"/>
  <c r="C28" i="64"/>
  <c r="D28" i="64"/>
  <c r="E603" i="64"/>
  <c r="D603" i="64" s="1"/>
  <c r="C29" i="64"/>
  <c r="E604" i="64"/>
  <c r="E389" i="64" s="1"/>
  <c r="C30" i="64"/>
  <c r="E605" i="64"/>
  <c r="C31" i="64"/>
  <c r="C32" i="64"/>
  <c r="D32" i="64"/>
  <c r="E607" i="64"/>
  <c r="D607" i="64" s="1"/>
  <c r="C33" i="64"/>
  <c r="E608" i="64"/>
  <c r="C34" i="64"/>
  <c r="E609" i="64"/>
  <c r="C35" i="64"/>
  <c r="C36" i="64"/>
  <c r="D36" i="64"/>
  <c r="E611" i="64"/>
  <c r="C37" i="64"/>
  <c r="E612" i="64"/>
  <c r="D612" i="64" s="1"/>
  <c r="C38" i="64"/>
  <c r="C39" i="64"/>
  <c r="D39" i="64"/>
  <c r="E614" i="64"/>
  <c r="C40" i="64"/>
  <c r="C41" i="64"/>
  <c r="C42" i="64"/>
  <c r="C43" i="64"/>
  <c r="D43" i="64"/>
  <c r="E618" i="64"/>
  <c r="C44" i="64"/>
  <c r="C45" i="64"/>
  <c r="C46" i="64"/>
  <c r="C47" i="64"/>
  <c r="D47" i="64"/>
  <c r="E622" i="64"/>
  <c r="C48" i="64"/>
  <c r="C49" i="64"/>
  <c r="C50" i="64"/>
  <c r="C51" i="64"/>
  <c r="E51" i="64"/>
  <c r="E626" i="64"/>
  <c r="C52" i="64"/>
  <c r="C53" i="64"/>
  <c r="C54" i="64"/>
  <c r="C55" i="64"/>
  <c r="E630" i="64"/>
  <c r="E561" i="64" s="1"/>
  <c r="C56" i="64"/>
  <c r="E631" i="64"/>
  <c r="C57" i="64"/>
  <c r="AJ17" i="64"/>
  <c r="G17" i="64"/>
  <c r="H17" i="64"/>
  <c r="I17" i="64"/>
  <c r="J17" i="64"/>
  <c r="K17" i="64"/>
  <c r="L17" i="64"/>
  <c r="M17" i="64"/>
  <c r="N17" i="64"/>
  <c r="P17" i="64"/>
  <c r="Q17" i="64"/>
  <c r="R17" i="64"/>
  <c r="S17" i="64"/>
  <c r="T17" i="64"/>
  <c r="U17" i="64"/>
  <c r="V17" i="64"/>
  <c r="W17" i="64"/>
  <c r="X17" i="64"/>
  <c r="Y17" i="64"/>
  <c r="Z17" i="64"/>
  <c r="AB17" i="64"/>
  <c r="AU17" i="64"/>
  <c r="AT17" i="64"/>
  <c r="AS17" i="64"/>
  <c r="AR17" i="64"/>
  <c r="AQ17" i="64"/>
  <c r="AP17" i="64"/>
  <c r="AO17" i="64"/>
  <c r="AN17" i="64"/>
  <c r="AM17" i="64"/>
  <c r="AL17" i="64"/>
  <c r="AK17" i="64"/>
  <c r="AI17" i="64"/>
  <c r="AH17" i="64"/>
  <c r="AG17" i="64"/>
  <c r="AF17" i="64"/>
  <c r="AE17" i="64"/>
  <c r="AD17" i="64"/>
  <c r="AC17" i="64"/>
  <c r="H386" i="31"/>
  <c r="H420" i="31"/>
  <c r="H421" i="31"/>
  <c r="H422" i="31"/>
  <c r="H423" i="31"/>
  <c r="H424" i="31"/>
  <c r="H425" i="31"/>
  <c r="H426" i="31"/>
  <c r="H427" i="31"/>
  <c r="H428" i="31"/>
  <c r="H429" i="31"/>
  <c r="H430" i="31"/>
  <c r="H431" i="31"/>
  <c r="C185" i="46" s="1"/>
  <c r="E185" i="46" s="1"/>
  <c r="H432" i="31"/>
  <c r="H433" i="31"/>
  <c r="H434" i="31"/>
  <c r="H435" i="31"/>
  <c r="H436" i="31"/>
  <c r="H437" i="31"/>
  <c r="H438" i="31"/>
  <c r="H439" i="31"/>
  <c r="H440" i="31"/>
  <c r="H441" i="31"/>
  <c r="H442" i="31"/>
  <c r="H443" i="31"/>
  <c r="C195" i="44" s="1"/>
  <c r="E195" i="44" s="1"/>
  <c r="H195" i="44" s="1"/>
  <c r="H444" i="31"/>
  <c r="H465" i="31"/>
  <c r="H468" i="31"/>
  <c r="H470" i="31"/>
  <c r="H471" i="31"/>
  <c r="H472" i="31"/>
  <c r="C151" i="68"/>
  <c r="M27" i="11"/>
  <c r="N27" i="11"/>
  <c r="O27" i="11"/>
  <c r="P27" i="11"/>
  <c r="Q27" i="11"/>
  <c r="R27" i="11"/>
  <c r="S27" i="11"/>
  <c r="T27" i="11"/>
  <c r="U27" i="11"/>
  <c r="V27" i="11"/>
  <c r="W27" i="11"/>
  <c r="X12" i="77"/>
  <c r="Y12" i="77"/>
  <c r="X15" i="77"/>
  <c r="Y15" i="77"/>
  <c r="C366" i="64"/>
  <c r="C221" i="64"/>
  <c r="C219" i="64"/>
  <c r="C365" i="64"/>
  <c r="C364" i="64"/>
  <c r="C363" i="64"/>
  <c r="C115" i="56"/>
  <c r="C114" i="56"/>
  <c r="G115" i="46"/>
  <c r="F115" i="46"/>
  <c r="G114" i="46"/>
  <c r="F114" i="46"/>
  <c r="K114" i="46" s="1"/>
  <c r="L116" i="40"/>
  <c r="J116" i="40"/>
  <c r="L115" i="40"/>
  <c r="J115" i="40"/>
  <c r="G113" i="44"/>
  <c r="G112" i="44"/>
  <c r="W29" i="79"/>
  <c r="V29" i="79"/>
  <c r="U29" i="79"/>
  <c r="T29" i="79"/>
  <c r="S29" i="79"/>
  <c r="R29" i="79"/>
  <c r="Q29" i="79"/>
  <c r="P29" i="79"/>
  <c r="O29" i="79"/>
  <c r="N29" i="79"/>
  <c r="M29" i="79"/>
  <c r="W39" i="79"/>
  <c r="U39" i="79"/>
  <c r="T39" i="79"/>
  <c r="S39" i="79"/>
  <c r="R39" i="79"/>
  <c r="P39" i="79"/>
  <c r="O39" i="79"/>
  <c r="N39" i="79"/>
  <c r="M39" i="79"/>
  <c r="I39" i="79"/>
  <c r="H39" i="79"/>
  <c r="H273" i="31"/>
  <c r="C88" i="46"/>
  <c r="E88" i="46" s="1"/>
  <c r="V39" i="79"/>
  <c r="Q39" i="79"/>
  <c r="B74" i="41"/>
  <c r="BQ563" i="64"/>
  <c r="BP563" i="64"/>
  <c r="BO563" i="64"/>
  <c r="BN563" i="64"/>
  <c r="BM563" i="64"/>
  <c r="BL563" i="64"/>
  <c r="BK563" i="64"/>
  <c r="BJ563" i="64"/>
  <c r="BI563" i="64"/>
  <c r="BH563" i="64"/>
  <c r="BG563" i="64"/>
  <c r="BF563" i="64"/>
  <c r="BE563" i="64"/>
  <c r="BD563" i="64"/>
  <c r="BC563" i="64"/>
  <c r="BB563" i="64"/>
  <c r="BA563" i="64"/>
  <c r="AZ563" i="64"/>
  <c r="AY563" i="64"/>
  <c r="AX563" i="64"/>
  <c r="AW563" i="64"/>
  <c r="BQ490" i="64"/>
  <c r="BP490" i="64"/>
  <c r="BO490" i="64"/>
  <c r="BN490" i="64"/>
  <c r="BM490" i="64"/>
  <c r="BL490" i="64"/>
  <c r="BK490" i="64"/>
  <c r="BJ490" i="64"/>
  <c r="BI490" i="64"/>
  <c r="BH490" i="64"/>
  <c r="BG490" i="64"/>
  <c r="BF490" i="64"/>
  <c r="BE490" i="64"/>
  <c r="BD490" i="64"/>
  <c r="BC490" i="64"/>
  <c r="BB490" i="64"/>
  <c r="BA490" i="64"/>
  <c r="AZ490" i="64"/>
  <c r="AY490" i="64"/>
  <c r="AX490" i="64"/>
  <c r="AW490" i="64"/>
  <c r="BQ417" i="64"/>
  <c r="BP417" i="64"/>
  <c r="BO417" i="64"/>
  <c r="BN417" i="64"/>
  <c r="BM417" i="64"/>
  <c r="BL417" i="64"/>
  <c r="BK417" i="64"/>
  <c r="BJ417" i="64"/>
  <c r="BI417" i="64"/>
  <c r="BH417" i="64"/>
  <c r="BG417" i="64"/>
  <c r="BF417" i="64"/>
  <c r="BE417" i="64"/>
  <c r="BD417" i="64"/>
  <c r="BC417" i="64"/>
  <c r="BB417" i="64"/>
  <c r="BA417" i="64"/>
  <c r="AZ417" i="64"/>
  <c r="AY417" i="64"/>
  <c r="AX417" i="64"/>
  <c r="AW417" i="64"/>
  <c r="BQ344" i="64"/>
  <c r="BP344" i="64"/>
  <c r="BO344" i="64"/>
  <c r="BN344" i="64"/>
  <c r="BM344" i="64"/>
  <c r="BL344" i="64"/>
  <c r="BK344" i="64"/>
  <c r="BJ344" i="64"/>
  <c r="BI344" i="64"/>
  <c r="BH344" i="64"/>
  <c r="BG344" i="64"/>
  <c r="BF344" i="64"/>
  <c r="BE344" i="64"/>
  <c r="BD344" i="64"/>
  <c r="BC344" i="64"/>
  <c r="BB344" i="64"/>
  <c r="BA344" i="64"/>
  <c r="AZ344" i="64"/>
  <c r="AY344" i="64"/>
  <c r="AX344" i="64"/>
  <c r="AW344" i="64"/>
  <c r="BQ271" i="64"/>
  <c r="BP271" i="64"/>
  <c r="BO271" i="64"/>
  <c r="BN271" i="64"/>
  <c r="BM271" i="64"/>
  <c r="BL271" i="64"/>
  <c r="BK271" i="64"/>
  <c r="BJ271" i="64"/>
  <c r="BI271" i="64"/>
  <c r="BH271" i="64"/>
  <c r="BG271" i="64"/>
  <c r="BF271" i="64"/>
  <c r="BE271" i="64"/>
  <c r="BD271" i="64"/>
  <c r="BC271" i="64"/>
  <c r="BB271" i="64"/>
  <c r="BA271" i="64"/>
  <c r="AZ271" i="64"/>
  <c r="AY271" i="64"/>
  <c r="AX271" i="64"/>
  <c r="AW271" i="64"/>
  <c r="BQ200" i="64"/>
  <c r="BP200" i="64"/>
  <c r="BO200" i="64"/>
  <c r="BN200" i="64"/>
  <c r="BM200" i="64"/>
  <c r="BL200" i="64"/>
  <c r="BK200" i="64"/>
  <c r="BJ200" i="64"/>
  <c r="BI200" i="64"/>
  <c r="BH200" i="64"/>
  <c r="BG200" i="64"/>
  <c r="BF200" i="64"/>
  <c r="BE200" i="64"/>
  <c r="BD200" i="64"/>
  <c r="BC200" i="64"/>
  <c r="BB200" i="64"/>
  <c r="BA200" i="64"/>
  <c r="AZ200" i="64"/>
  <c r="AY200" i="64"/>
  <c r="AX200" i="64"/>
  <c r="AW200" i="64"/>
  <c r="O58" i="63"/>
  <c r="N58" i="63"/>
  <c r="M58" i="63"/>
  <c r="J58" i="63"/>
  <c r="A5" i="76"/>
  <c r="A5" i="44"/>
  <c r="A5" i="40"/>
  <c r="A5" i="67"/>
  <c r="A5" i="36"/>
  <c r="A5" i="41"/>
  <c r="A5" i="64"/>
  <c r="A5" i="25"/>
  <c r="A5" i="46"/>
  <c r="A5" i="56"/>
  <c r="A5" i="78"/>
  <c r="A5" i="72"/>
  <c r="A5" i="71"/>
  <c r="A5" i="70"/>
  <c r="A5" i="69"/>
  <c r="A5" i="65"/>
  <c r="A5" i="75"/>
  <c r="A5" i="74"/>
  <c r="A5" i="73"/>
  <c r="A5" i="47"/>
  <c r="A5" i="57"/>
  <c r="A5" i="68"/>
  <c r="A5" i="35"/>
  <c r="A5" i="34"/>
  <c r="A5" i="54"/>
  <c r="A5" i="11"/>
  <c r="A5" i="79"/>
  <c r="A5" i="77"/>
  <c r="B5" i="55"/>
  <c r="B5" i="63"/>
  <c r="D5" i="39"/>
  <c r="G88" i="44"/>
  <c r="Y88" i="56"/>
  <c r="G88" i="46"/>
  <c r="F88" i="46"/>
  <c r="L89" i="40"/>
  <c r="C83" i="36"/>
  <c r="C213" i="56"/>
  <c r="C212" i="56"/>
  <c r="C211" i="56"/>
  <c r="C210" i="56"/>
  <c r="C209" i="56"/>
  <c r="C208" i="56"/>
  <c r="C207" i="56"/>
  <c r="C206" i="56"/>
  <c r="C205" i="56"/>
  <c r="C204" i="56"/>
  <c r="C203" i="56"/>
  <c r="C202" i="56"/>
  <c r="C201" i="56"/>
  <c r="C200" i="56"/>
  <c r="C199" i="56"/>
  <c r="C198" i="56"/>
  <c r="C197" i="56"/>
  <c r="C196" i="56"/>
  <c r="C195" i="56"/>
  <c r="C194" i="56"/>
  <c r="C193" i="56"/>
  <c r="C192" i="56"/>
  <c r="C191" i="56"/>
  <c r="C190" i="56"/>
  <c r="C189" i="56"/>
  <c r="C188" i="56"/>
  <c r="C187" i="56"/>
  <c r="C186" i="56"/>
  <c r="C185" i="56"/>
  <c r="C184" i="56"/>
  <c r="C183" i="56"/>
  <c r="C182" i="56"/>
  <c r="C181" i="56"/>
  <c r="C180" i="56"/>
  <c r="C179" i="56"/>
  <c r="C178" i="56"/>
  <c r="C177" i="56"/>
  <c r="C176" i="56"/>
  <c r="C175" i="56"/>
  <c r="C174" i="56"/>
  <c r="C173" i="56"/>
  <c r="C172" i="56"/>
  <c r="C171" i="56"/>
  <c r="C170" i="56"/>
  <c r="C169" i="56"/>
  <c r="C168" i="56"/>
  <c r="C167" i="56"/>
  <c r="C166" i="56"/>
  <c r="C165" i="56"/>
  <c r="C164" i="56"/>
  <c r="C163" i="56"/>
  <c r="C162" i="56"/>
  <c r="C161" i="56"/>
  <c r="C160" i="56"/>
  <c r="C159" i="56"/>
  <c r="C158" i="56"/>
  <c r="C157" i="56"/>
  <c r="C156" i="56"/>
  <c r="C155" i="56"/>
  <c r="C154" i="56"/>
  <c r="C153" i="56"/>
  <c r="C152" i="56"/>
  <c r="C151" i="56"/>
  <c r="C150" i="56"/>
  <c r="C149" i="56"/>
  <c r="C148" i="56"/>
  <c r="C147" i="56"/>
  <c r="C146" i="56"/>
  <c r="C145" i="56"/>
  <c r="C144" i="56"/>
  <c r="C143" i="56"/>
  <c r="C142" i="56"/>
  <c r="C141" i="56"/>
  <c r="C140" i="56"/>
  <c r="C139" i="56"/>
  <c r="C138" i="56"/>
  <c r="C137" i="56"/>
  <c r="C136" i="56"/>
  <c r="C135" i="56"/>
  <c r="C134" i="56"/>
  <c r="C133" i="56"/>
  <c r="C132" i="56"/>
  <c r="C131" i="56"/>
  <c r="C128" i="56"/>
  <c r="C127" i="56"/>
  <c r="C126" i="56"/>
  <c r="C125" i="56"/>
  <c r="C124" i="56"/>
  <c r="C123" i="56"/>
  <c r="C122" i="56"/>
  <c r="C121" i="56"/>
  <c r="C120" i="56"/>
  <c r="C119" i="56"/>
  <c r="C118" i="56"/>
  <c r="C117" i="56"/>
  <c r="C116" i="56"/>
  <c r="C113" i="56"/>
  <c r="C112" i="56"/>
  <c r="C111" i="56"/>
  <c r="C110" i="56"/>
  <c r="C109" i="56"/>
  <c r="C108" i="56"/>
  <c r="C107" i="56"/>
  <c r="C106" i="56"/>
  <c r="C105" i="56"/>
  <c r="C104" i="56"/>
  <c r="C103" i="56"/>
  <c r="C102" i="56"/>
  <c r="C101" i="56"/>
  <c r="C100" i="56"/>
  <c r="C99" i="56"/>
  <c r="C98" i="56"/>
  <c r="C97" i="56"/>
  <c r="C96" i="56"/>
  <c r="C95" i="56"/>
  <c r="C94" i="56"/>
  <c r="C93" i="56"/>
  <c r="C92" i="56"/>
  <c r="C91" i="56"/>
  <c r="C90" i="56"/>
  <c r="C89" i="56"/>
  <c r="C87" i="56"/>
  <c r="C86" i="56"/>
  <c r="C85" i="56"/>
  <c r="C83" i="56"/>
  <c r="C82" i="56"/>
  <c r="C81" i="56"/>
  <c r="C80" i="56"/>
  <c r="C79" i="56"/>
  <c r="C78" i="56"/>
  <c r="C77" i="56"/>
  <c r="C76" i="56"/>
  <c r="C75" i="56"/>
  <c r="C74" i="56"/>
  <c r="C73" i="56"/>
  <c r="C72" i="56"/>
  <c r="C71" i="56"/>
  <c r="C70" i="56"/>
  <c r="C69" i="56"/>
  <c r="C68" i="56"/>
  <c r="C67" i="56"/>
  <c r="C66" i="56"/>
  <c r="C65" i="56"/>
  <c r="C64" i="56"/>
  <c r="C63" i="56"/>
  <c r="C62" i="56"/>
  <c r="C61" i="56"/>
  <c r="C60" i="56"/>
  <c r="C59" i="56"/>
  <c r="C58" i="56"/>
  <c r="C57" i="56"/>
  <c r="C56" i="56"/>
  <c r="C55" i="56"/>
  <c r="C54" i="56"/>
  <c r="C53" i="56"/>
  <c r="C52" i="56"/>
  <c r="C51" i="56"/>
  <c r="C50" i="56"/>
  <c r="C49" i="56"/>
  <c r="C48" i="56"/>
  <c r="C47" i="56"/>
  <c r="C46" i="56"/>
  <c r="C45" i="56"/>
  <c r="C44" i="56"/>
  <c r="C43" i="56"/>
  <c r="C42" i="56"/>
  <c r="C41" i="56"/>
  <c r="C40" i="56"/>
  <c r="C39" i="56"/>
  <c r="C38" i="56"/>
  <c r="C37" i="56"/>
  <c r="C36" i="56"/>
  <c r="C35" i="56"/>
  <c r="C34" i="56"/>
  <c r="C33" i="56"/>
  <c r="C32" i="56"/>
  <c r="C31" i="56"/>
  <c r="C30" i="56"/>
  <c r="C29" i="56"/>
  <c r="C28" i="56"/>
  <c r="C27" i="56"/>
  <c r="C26" i="56"/>
  <c r="C25" i="56"/>
  <c r="C24" i="56"/>
  <c r="C23" i="56"/>
  <c r="C22" i="56"/>
  <c r="C21" i="56"/>
  <c r="C20" i="56"/>
  <c r="C19" i="56"/>
  <c r="S61" i="67"/>
  <c r="H60" i="67"/>
  <c r="H66" i="67"/>
  <c r="O34" i="67"/>
  <c r="Q34" i="67"/>
  <c r="U34" i="67"/>
  <c r="U62" i="67"/>
  <c r="AY18" i="46"/>
  <c r="BT18" i="46"/>
  <c r="C88" i="64"/>
  <c r="C89" i="64"/>
  <c r="C90" i="64"/>
  <c r="C91" i="64"/>
  <c r="C92" i="64"/>
  <c r="E92" i="64"/>
  <c r="C93" i="64"/>
  <c r="C382" i="64"/>
  <c r="C94" i="64"/>
  <c r="C95" i="64"/>
  <c r="C96" i="64"/>
  <c r="C97" i="64"/>
  <c r="C98" i="64"/>
  <c r="D98" i="64"/>
  <c r="C99" i="64"/>
  <c r="C100" i="64"/>
  <c r="C101" i="64"/>
  <c r="C102" i="64"/>
  <c r="C103" i="64"/>
  <c r="C104" i="64"/>
  <c r="C105" i="64"/>
  <c r="C106" i="64"/>
  <c r="C107" i="64"/>
  <c r="C108" i="64"/>
  <c r="C109" i="64"/>
  <c r="D109" i="64"/>
  <c r="C110" i="64"/>
  <c r="C113" i="64"/>
  <c r="E113" i="64"/>
  <c r="C114" i="64"/>
  <c r="C117" i="64"/>
  <c r="C121" i="64"/>
  <c r="C122" i="64"/>
  <c r="C159" i="64"/>
  <c r="C160" i="64"/>
  <c r="C161" i="64"/>
  <c r="C162" i="64"/>
  <c r="C163" i="64"/>
  <c r="E163" i="64"/>
  <c r="C164" i="64"/>
  <c r="C165" i="64"/>
  <c r="C166" i="64"/>
  <c r="D166" i="64"/>
  <c r="C167" i="64"/>
  <c r="C169" i="64"/>
  <c r="C170" i="64"/>
  <c r="C171" i="64"/>
  <c r="C172" i="64"/>
  <c r="C173" i="64"/>
  <c r="E173" i="64"/>
  <c r="C174" i="64"/>
  <c r="C177" i="64"/>
  <c r="C178" i="64"/>
  <c r="C179" i="64"/>
  <c r="C180" i="64"/>
  <c r="D180" i="64"/>
  <c r="C181" i="64"/>
  <c r="C184" i="64"/>
  <c r="C185" i="64"/>
  <c r="C188" i="64"/>
  <c r="C189" i="64"/>
  <c r="C192" i="64"/>
  <c r="C193" i="64"/>
  <c r="C230" i="64"/>
  <c r="C231" i="64"/>
  <c r="C232" i="64"/>
  <c r="C233" i="64"/>
  <c r="C234" i="64"/>
  <c r="D234" i="64"/>
  <c r="C235" i="64"/>
  <c r="C236" i="64"/>
  <c r="C237" i="64"/>
  <c r="C238" i="64"/>
  <c r="C239" i="64"/>
  <c r="C240" i="64"/>
  <c r="C241" i="64"/>
  <c r="C242" i="64"/>
  <c r="C243" i="64"/>
  <c r="C244" i="64"/>
  <c r="C245" i="64"/>
  <c r="C246" i="64"/>
  <c r="C247" i="64"/>
  <c r="C248" i="64"/>
  <c r="C249" i="64"/>
  <c r="C250" i="64"/>
  <c r="C251" i="64"/>
  <c r="C252" i="64"/>
  <c r="C253" i="64"/>
  <c r="C254" i="64"/>
  <c r="C255" i="64"/>
  <c r="C256" i="64"/>
  <c r="C257" i="64"/>
  <c r="C258" i="64"/>
  <c r="C259" i="64"/>
  <c r="C260" i="64"/>
  <c r="C261" i="64"/>
  <c r="C262" i="64"/>
  <c r="C263" i="64"/>
  <c r="C264" i="64"/>
  <c r="C265" i="64"/>
  <c r="C266" i="64"/>
  <c r="C267" i="64"/>
  <c r="C268" i="64"/>
  <c r="C269" i="64"/>
  <c r="F208" i="46"/>
  <c r="G208" i="46"/>
  <c r="AH208" i="46" s="1"/>
  <c r="F210" i="46"/>
  <c r="G210" i="46"/>
  <c r="F211" i="46"/>
  <c r="G211" i="46"/>
  <c r="AV211" i="46" s="1"/>
  <c r="F212" i="46"/>
  <c r="G212" i="46"/>
  <c r="AP212" i="46" s="1"/>
  <c r="F213" i="46"/>
  <c r="G213" i="46"/>
  <c r="AE213" i="46" s="1"/>
  <c r="C304" i="64"/>
  <c r="C305" i="64"/>
  <c r="D305" i="64"/>
  <c r="C306" i="64"/>
  <c r="C307" i="64"/>
  <c r="C308" i="64"/>
  <c r="C309" i="64"/>
  <c r="C310" i="64"/>
  <c r="C311" i="64"/>
  <c r="C312" i="64"/>
  <c r="C314" i="64"/>
  <c r="C315" i="64"/>
  <c r="C316" i="64"/>
  <c r="C317" i="64"/>
  <c r="C318" i="64"/>
  <c r="C319" i="64"/>
  <c r="C321" i="64"/>
  <c r="C322" i="64"/>
  <c r="E322" i="64"/>
  <c r="C323" i="64"/>
  <c r="C324" i="64"/>
  <c r="C325" i="64"/>
  <c r="D325" i="64"/>
  <c r="C326" i="64"/>
  <c r="C329" i="64"/>
  <c r="E329" i="64"/>
  <c r="C330" i="64"/>
  <c r="C333" i="64"/>
  <c r="D333" i="64"/>
  <c r="C334" i="64"/>
  <c r="C337" i="64"/>
  <c r="E337" i="64"/>
  <c r="C338" i="64"/>
  <c r="AW17" i="64"/>
  <c r="C377" i="64"/>
  <c r="C378" i="64"/>
  <c r="C379" i="64"/>
  <c r="C380" i="64"/>
  <c r="C381" i="64"/>
  <c r="C383" i="64"/>
  <c r="C384" i="64"/>
  <c r="C385" i="64"/>
  <c r="C386" i="64"/>
  <c r="C387" i="64"/>
  <c r="E387" i="64"/>
  <c r="C388" i="64"/>
  <c r="C389" i="64"/>
  <c r="C390" i="64"/>
  <c r="C391" i="64"/>
  <c r="C392" i="64"/>
  <c r="C393" i="64"/>
  <c r="C394" i="64"/>
  <c r="C395" i="64"/>
  <c r="C396" i="64"/>
  <c r="C397" i="64"/>
  <c r="C398" i="64"/>
  <c r="C399" i="64"/>
  <c r="C400" i="64"/>
  <c r="C401" i="64"/>
  <c r="C402" i="64"/>
  <c r="C403" i="64"/>
  <c r="C404" i="64"/>
  <c r="C405" i="64"/>
  <c r="C406" i="64"/>
  <c r="C407" i="64"/>
  <c r="C408" i="64"/>
  <c r="C409" i="64"/>
  <c r="C410" i="64"/>
  <c r="C411" i="64"/>
  <c r="C412" i="64"/>
  <c r="C413" i="64"/>
  <c r="C414" i="64"/>
  <c r="C415" i="64"/>
  <c r="C416" i="64"/>
  <c r="C419" i="64"/>
  <c r="C420" i="64"/>
  <c r="C421" i="64"/>
  <c r="C422" i="64"/>
  <c r="C423" i="64"/>
  <c r="C424" i="64"/>
  <c r="C425" i="64"/>
  <c r="C426" i="64"/>
  <c r="C427" i="64"/>
  <c r="C428" i="64"/>
  <c r="C429" i="64"/>
  <c r="C430" i="64"/>
  <c r="C431" i="64"/>
  <c r="C432" i="64"/>
  <c r="C433" i="64"/>
  <c r="C434" i="64"/>
  <c r="C435" i="64"/>
  <c r="C436" i="64"/>
  <c r="C437" i="64"/>
  <c r="C438" i="64"/>
  <c r="C450" i="64"/>
  <c r="C451" i="64"/>
  <c r="C452" i="64"/>
  <c r="C453" i="64"/>
  <c r="C454" i="64"/>
  <c r="C455" i="64"/>
  <c r="C456" i="64"/>
  <c r="C457" i="64"/>
  <c r="C458" i="64"/>
  <c r="C459" i="64"/>
  <c r="C460" i="64"/>
  <c r="C461" i="64"/>
  <c r="C462" i="64"/>
  <c r="C463" i="64"/>
  <c r="C464" i="64"/>
  <c r="E464" i="64"/>
  <c r="C465" i="64"/>
  <c r="C466" i="64"/>
  <c r="C467" i="64"/>
  <c r="C468" i="64"/>
  <c r="C469" i="64"/>
  <c r="C470" i="64"/>
  <c r="C471" i="64"/>
  <c r="C472" i="64"/>
  <c r="C473" i="64"/>
  <c r="C474" i="64"/>
  <c r="C475" i="64"/>
  <c r="C476" i="64"/>
  <c r="C477" i="64"/>
  <c r="C478" i="64"/>
  <c r="C479" i="64"/>
  <c r="C480" i="64"/>
  <c r="C481" i="64"/>
  <c r="C482" i="64"/>
  <c r="C483" i="64"/>
  <c r="C484" i="64"/>
  <c r="C485" i="64"/>
  <c r="C486" i="64"/>
  <c r="C487" i="64"/>
  <c r="C488" i="64"/>
  <c r="C489" i="64"/>
  <c r="C492" i="64"/>
  <c r="C493" i="64"/>
  <c r="C494" i="64"/>
  <c r="C495" i="64"/>
  <c r="C496" i="64"/>
  <c r="C497" i="64"/>
  <c r="C498" i="64"/>
  <c r="C499" i="64"/>
  <c r="C500" i="64"/>
  <c r="C501" i="64"/>
  <c r="C502" i="64"/>
  <c r="C503" i="64"/>
  <c r="C504" i="64"/>
  <c r="C505" i="64"/>
  <c r="C506" i="64"/>
  <c r="C507" i="64"/>
  <c r="C508" i="64"/>
  <c r="C509" i="64"/>
  <c r="C510" i="64"/>
  <c r="C511" i="64"/>
  <c r="C523" i="64"/>
  <c r="C524" i="64"/>
  <c r="D524" i="64"/>
  <c r="C525" i="64"/>
  <c r="C526" i="64"/>
  <c r="C527" i="64"/>
  <c r="C528" i="64"/>
  <c r="C529" i="64"/>
  <c r="C530" i="64"/>
  <c r="E530" i="64"/>
  <c r="C531" i="64"/>
  <c r="C532" i="64"/>
  <c r="C533" i="64"/>
  <c r="E533" i="64"/>
  <c r="C534" i="64"/>
  <c r="C535" i="64"/>
  <c r="C536" i="64"/>
  <c r="C537" i="64"/>
  <c r="C538" i="64"/>
  <c r="C539" i="64"/>
  <c r="C540" i="64"/>
  <c r="C541" i="64"/>
  <c r="C542" i="64"/>
  <c r="C543" i="64"/>
  <c r="C544" i="64"/>
  <c r="C545" i="64"/>
  <c r="C546" i="64"/>
  <c r="C547" i="64"/>
  <c r="C548" i="64"/>
  <c r="E548" i="64"/>
  <c r="C549" i="64"/>
  <c r="C550" i="64"/>
  <c r="C551" i="64"/>
  <c r="C552" i="64"/>
  <c r="E552" i="64"/>
  <c r="C553" i="64"/>
  <c r="C554" i="64"/>
  <c r="C555" i="64"/>
  <c r="C556" i="64"/>
  <c r="C557" i="64"/>
  <c r="C558" i="64"/>
  <c r="C559" i="64"/>
  <c r="C560" i="64"/>
  <c r="C561" i="64"/>
  <c r="C562" i="64"/>
  <c r="C565" i="64"/>
  <c r="C566" i="64"/>
  <c r="C567" i="64"/>
  <c r="C568" i="64"/>
  <c r="C569" i="64"/>
  <c r="C570" i="64"/>
  <c r="C571" i="64"/>
  <c r="C572" i="64"/>
  <c r="C573" i="64"/>
  <c r="C574" i="64"/>
  <c r="C575" i="64"/>
  <c r="C576" i="64"/>
  <c r="C577" i="64"/>
  <c r="C578" i="64"/>
  <c r="C579" i="64"/>
  <c r="C580" i="64"/>
  <c r="C581" i="64"/>
  <c r="C582" i="64"/>
  <c r="C583" i="64"/>
  <c r="C584" i="64"/>
  <c r="F83" i="46"/>
  <c r="G83" i="46"/>
  <c r="AZ18" i="46"/>
  <c r="BU18" i="46"/>
  <c r="AX17" i="64"/>
  <c r="BA18" i="46"/>
  <c r="AY223" i="46"/>
  <c r="BV18" i="46"/>
  <c r="AY17" i="64"/>
  <c r="BB18" i="46"/>
  <c r="BW18" i="46"/>
  <c r="AZ17" i="64"/>
  <c r="BC18" i="46"/>
  <c r="BA223" i="46"/>
  <c r="BX18" i="46"/>
  <c r="BV223" i="46"/>
  <c r="BA17" i="64"/>
  <c r="BD18" i="46"/>
  <c r="BB223" i="46"/>
  <c r="BY18" i="46"/>
  <c r="BB17" i="64"/>
  <c r="BE18" i="46"/>
  <c r="BZ18" i="46"/>
  <c r="BC17" i="64"/>
  <c r="BF18" i="46"/>
  <c r="BD223" i="46"/>
  <c r="CA18" i="46"/>
  <c r="BY223" i="46"/>
  <c r="BD17" i="64"/>
  <c r="BG18" i="46"/>
  <c r="CB18" i="46"/>
  <c r="BE17" i="64"/>
  <c r="BH18" i="46"/>
  <c r="CC18" i="46"/>
  <c r="BF17" i="64"/>
  <c r="BI18" i="46"/>
  <c r="CD18" i="46"/>
  <c r="CB223" i="46"/>
  <c r="BG17" i="64"/>
  <c r="BJ18" i="46"/>
  <c r="CE18" i="46"/>
  <c r="BH17" i="64"/>
  <c r="BK18" i="46"/>
  <c r="CF18" i="46"/>
  <c r="CD223" i="46"/>
  <c r="BI17" i="64"/>
  <c r="BL18" i="46"/>
  <c r="CG18" i="46"/>
  <c r="BJ17" i="64"/>
  <c r="BM18" i="46"/>
  <c r="CH18" i="46"/>
  <c r="BK17" i="64"/>
  <c r="BN18" i="46"/>
  <c r="BL223" i="46"/>
  <c r="CI18" i="46"/>
  <c r="CG223" i="46"/>
  <c r="BL17" i="64"/>
  <c r="BO18" i="46"/>
  <c r="CJ18" i="46"/>
  <c r="BM17" i="64"/>
  <c r="BP18" i="46"/>
  <c r="CK18" i="46"/>
  <c r="BN17" i="64"/>
  <c r="BQ18" i="46"/>
  <c r="CL18" i="46"/>
  <c r="BO17" i="64"/>
  <c r="BR18" i="46"/>
  <c r="CM18" i="46"/>
  <c r="BP17" i="64"/>
  <c r="F86" i="46"/>
  <c r="AB86" i="46" s="1"/>
  <c r="G86" i="46"/>
  <c r="L87" i="40"/>
  <c r="F87" i="46"/>
  <c r="G87" i="46"/>
  <c r="L88" i="40"/>
  <c r="F89" i="46"/>
  <c r="R89" i="46" s="1"/>
  <c r="G89" i="46"/>
  <c r="L90" i="40"/>
  <c r="F90" i="46"/>
  <c r="K90" i="46" s="1"/>
  <c r="G90" i="46"/>
  <c r="L91" i="40"/>
  <c r="F91" i="46"/>
  <c r="N91" i="46" s="1"/>
  <c r="G91" i="46"/>
  <c r="L92" i="40"/>
  <c r="F92" i="46"/>
  <c r="G92" i="46"/>
  <c r="AJ92" i="46" s="1"/>
  <c r="L93" i="40"/>
  <c r="F93" i="46"/>
  <c r="S93" i="46" s="1"/>
  <c r="G93" i="46"/>
  <c r="L94" i="40"/>
  <c r="F94" i="46"/>
  <c r="G94" i="46"/>
  <c r="L95" i="40"/>
  <c r="F95" i="46"/>
  <c r="N95" i="46" s="1"/>
  <c r="G95" i="46"/>
  <c r="F96" i="46"/>
  <c r="G96" i="46"/>
  <c r="AF96" i="46" s="1"/>
  <c r="L97" i="40"/>
  <c r="F97" i="46"/>
  <c r="V97" i="46" s="1"/>
  <c r="G97" i="46"/>
  <c r="AJ97" i="46" s="1"/>
  <c r="L98" i="40"/>
  <c r="F98" i="46"/>
  <c r="G98" i="46"/>
  <c r="L99" i="40"/>
  <c r="F99" i="46"/>
  <c r="G99" i="46"/>
  <c r="L100" i="40"/>
  <c r="F100" i="46"/>
  <c r="G100" i="46"/>
  <c r="AF100" i="46" s="1"/>
  <c r="L101" i="40"/>
  <c r="F101" i="46"/>
  <c r="G101" i="46"/>
  <c r="AE101" i="46" s="1"/>
  <c r="L102" i="40"/>
  <c r="F102" i="46"/>
  <c r="O102" i="46" s="1"/>
  <c r="G102" i="46"/>
  <c r="L103" i="40"/>
  <c r="F103" i="46"/>
  <c r="G103" i="46"/>
  <c r="AO103" i="46" s="1"/>
  <c r="L104" i="40"/>
  <c r="F104" i="46"/>
  <c r="X104" i="46" s="1"/>
  <c r="G104" i="46"/>
  <c r="L105" i="40"/>
  <c r="F105" i="46"/>
  <c r="G105" i="46"/>
  <c r="AF105" i="46" s="1"/>
  <c r="L106" i="40"/>
  <c r="F106" i="46"/>
  <c r="X106" i="46" s="1"/>
  <c r="G106" i="46"/>
  <c r="AP106" i="46" s="1"/>
  <c r="L107" i="40"/>
  <c r="F107" i="46"/>
  <c r="G107" i="46"/>
  <c r="L108" i="40"/>
  <c r="F108" i="46"/>
  <c r="N108" i="46" s="1"/>
  <c r="G108" i="46"/>
  <c r="L109" i="40"/>
  <c r="F109" i="46"/>
  <c r="Z109" i="46" s="1"/>
  <c r="G109" i="46"/>
  <c r="AV109" i="46" s="1"/>
  <c r="L110" i="40"/>
  <c r="F110" i="46"/>
  <c r="G110" i="46"/>
  <c r="AJ110" i="46" s="1"/>
  <c r="L111" i="40"/>
  <c r="F111" i="46"/>
  <c r="G111" i="46"/>
  <c r="AF111" i="46" s="1"/>
  <c r="L112" i="40"/>
  <c r="F112" i="46"/>
  <c r="W112" i="46" s="1"/>
  <c r="G112" i="46"/>
  <c r="L113" i="40"/>
  <c r="F113" i="46"/>
  <c r="T113" i="46" s="1"/>
  <c r="G113" i="46"/>
  <c r="AU113" i="46" s="1"/>
  <c r="L114" i="40"/>
  <c r="F116" i="46"/>
  <c r="Q116" i="46" s="1"/>
  <c r="G116" i="46"/>
  <c r="AE116" i="46" s="1"/>
  <c r="L117" i="40"/>
  <c r="F117" i="46"/>
  <c r="G117" i="46"/>
  <c r="L118" i="40"/>
  <c r="F118" i="46"/>
  <c r="R118" i="46" s="1"/>
  <c r="G118" i="46"/>
  <c r="L119" i="40"/>
  <c r="F119" i="46"/>
  <c r="K119" i="46" s="1"/>
  <c r="G119" i="46"/>
  <c r="L120" i="40"/>
  <c r="F120" i="46"/>
  <c r="G120" i="46"/>
  <c r="AS120" i="46" s="1"/>
  <c r="L121" i="40"/>
  <c r="G126" i="46"/>
  <c r="F126" i="46"/>
  <c r="D38" i="68"/>
  <c r="A38" i="68"/>
  <c r="Y132" i="56"/>
  <c r="P133" i="40"/>
  <c r="J133" i="40"/>
  <c r="G132" i="44"/>
  <c r="W40" i="79"/>
  <c r="V40" i="79"/>
  <c r="U40" i="79"/>
  <c r="T40" i="79"/>
  <c r="S40" i="79"/>
  <c r="R40" i="79"/>
  <c r="Q40" i="79"/>
  <c r="P40" i="79"/>
  <c r="O40" i="79"/>
  <c r="N40" i="79"/>
  <c r="M40" i="79"/>
  <c r="L40" i="79"/>
  <c r="K40" i="79"/>
  <c r="J40" i="79"/>
  <c r="H40" i="79"/>
  <c r="G40" i="79"/>
  <c r="F40" i="79"/>
  <c r="E40" i="79"/>
  <c r="G19" i="44"/>
  <c r="G20" i="44"/>
  <c r="G21" i="44"/>
  <c r="G22" i="44"/>
  <c r="G23" i="44"/>
  <c r="G24" i="44"/>
  <c r="G25" i="44"/>
  <c r="G26" i="44"/>
  <c r="G27" i="44"/>
  <c r="G28" i="44"/>
  <c r="G29" i="44"/>
  <c r="H30" i="44"/>
  <c r="G31" i="44"/>
  <c r="G32" i="44"/>
  <c r="G33" i="44"/>
  <c r="G34" i="44"/>
  <c r="G35" i="44"/>
  <c r="G36" i="44"/>
  <c r="G43" i="44"/>
  <c r="G47" i="44"/>
  <c r="G51" i="44"/>
  <c r="G55" i="44"/>
  <c r="G37" i="44"/>
  <c r="G38" i="44"/>
  <c r="G39" i="44"/>
  <c r="G40" i="44"/>
  <c r="G41" i="44"/>
  <c r="G42" i="44"/>
  <c r="G44" i="44"/>
  <c r="G45" i="44"/>
  <c r="G46" i="44"/>
  <c r="G48" i="44"/>
  <c r="G52" i="44"/>
  <c r="G56" i="44"/>
  <c r="G49" i="44"/>
  <c r="G50" i="44"/>
  <c r="G53" i="44"/>
  <c r="G54" i="44"/>
  <c r="G57" i="44"/>
  <c r="E247" i="44" s="1"/>
  <c r="G58" i="44"/>
  <c r="E241" i="44" s="1"/>
  <c r="G59" i="44"/>
  <c r="G60" i="44"/>
  <c r="G61" i="44"/>
  <c r="G62" i="44"/>
  <c r="G63" i="44"/>
  <c r="G64" i="44"/>
  <c r="G65" i="44"/>
  <c r="G66" i="44"/>
  <c r="G67" i="44"/>
  <c r="G68" i="44"/>
  <c r="G69" i="44"/>
  <c r="G70" i="44"/>
  <c r="G71" i="44"/>
  <c r="G72" i="44"/>
  <c r="G73" i="44"/>
  <c r="G74" i="44"/>
  <c r="G75" i="44"/>
  <c r="G76" i="44"/>
  <c r="G77" i="44"/>
  <c r="D78" i="44"/>
  <c r="G78" i="44"/>
  <c r="G79" i="44"/>
  <c r="G80" i="44"/>
  <c r="G81" i="44"/>
  <c r="G82" i="44"/>
  <c r="G83" i="44"/>
  <c r="G85" i="44"/>
  <c r="E240" i="44" s="1"/>
  <c r="G86" i="44"/>
  <c r="G87" i="44"/>
  <c r="G89" i="44"/>
  <c r="G90" i="44"/>
  <c r="G91" i="44"/>
  <c r="G92" i="44"/>
  <c r="G93" i="44"/>
  <c r="G94" i="44"/>
  <c r="E246" i="44" s="1"/>
  <c r="G95" i="44"/>
  <c r="G96" i="44"/>
  <c r="G97" i="44"/>
  <c r="G98" i="44"/>
  <c r="G99" i="44"/>
  <c r="G100" i="44"/>
  <c r="G101" i="44"/>
  <c r="G102" i="44"/>
  <c r="G103" i="44"/>
  <c r="G104" i="44"/>
  <c r="G105" i="44"/>
  <c r="G106" i="44"/>
  <c r="G107" i="44"/>
  <c r="G108" i="44"/>
  <c r="G109" i="44"/>
  <c r="G110" i="44"/>
  <c r="G111" i="44"/>
  <c r="G114" i="44"/>
  <c r="G115" i="44"/>
  <c r="G116" i="44"/>
  <c r="G117" i="44"/>
  <c r="H118" i="44"/>
  <c r="G119" i="44"/>
  <c r="G120" i="44"/>
  <c r="G121" i="44"/>
  <c r="G122" i="44"/>
  <c r="G124" i="44"/>
  <c r="G126" i="44"/>
  <c r="G123" i="44"/>
  <c r="G125" i="44"/>
  <c r="G127" i="44"/>
  <c r="G129" i="44"/>
  <c r="G130" i="44"/>
  <c r="G147" i="44"/>
  <c r="G151" i="44"/>
  <c r="G131" i="44"/>
  <c r="G133" i="44"/>
  <c r="G134" i="44"/>
  <c r="G135" i="44"/>
  <c r="G136" i="44"/>
  <c r="G137" i="44"/>
  <c r="G138" i="44"/>
  <c r="G139" i="44"/>
  <c r="G140" i="44"/>
  <c r="G141" i="44"/>
  <c r="G142" i="44"/>
  <c r="G143" i="44"/>
  <c r="G144" i="44"/>
  <c r="G145" i="44"/>
  <c r="G146" i="44"/>
  <c r="G148" i="44"/>
  <c r="G149" i="44"/>
  <c r="G150" i="44"/>
  <c r="G152" i="44"/>
  <c r="G153" i="44"/>
  <c r="G154" i="44"/>
  <c r="G155" i="44"/>
  <c r="E223" i="44" s="1"/>
  <c r="G156" i="44"/>
  <c r="E224" i="44" s="1"/>
  <c r="G157" i="44"/>
  <c r="G158" i="44"/>
  <c r="G159" i="44"/>
  <c r="E225" i="44" s="1"/>
  <c r="G160" i="44"/>
  <c r="E226" i="44" s="1"/>
  <c r="G161" i="44"/>
  <c r="G162" i="44"/>
  <c r="G163" i="44"/>
  <c r="E229" i="44" s="1"/>
  <c r="G164" i="44"/>
  <c r="G165" i="44"/>
  <c r="E243" i="44" s="1"/>
  <c r="G166" i="44"/>
  <c r="G167" i="44"/>
  <c r="G168" i="44"/>
  <c r="G169" i="44"/>
  <c r="G170" i="44"/>
  <c r="E234" i="44" s="1"/>
  <c r="G171" i="44"/>
  <c r="G172" i="44"/>
  <c r="G173" i="44"/>
  <c r="G174" i="44"/>
  <c r="G175" i="44"/>
  <c r="G176" i="44"/>
  <c r="G177" i="44"/>
  <c r="G178" i="44"/>
  <c r="G179" i="44"/>
  <c r="G180" i="44"/>
  <c r="G181" i="44"/>
  <c r="G182" i="44"/>
  <c r="G183" i="44"/>
  <c r="G184" i="44"/>
  <c r="G185" i="44"/>
  <c r="G186" i="44"/>
  <c r="G187" i="44"/>
  <c r="G188" i="44"/>
  <c r="G189" i="44"/>
  <c r="G190" i="44"/>
  <c r="G191" i="44"/>
  <c r="G192" i="44"/>
  <c r="G193" i="44"/>
  <c r="G194" i="44"/>
  <c r="G195" i="44"/>
  <c r="G196" i="44"/>
  <c r="G197" i="44"/>
  <c r="G198" i="44"/>
  <c r="G199" i="44"/>
  <c r="G200" i="44"/>
  <c r="G201" i="44"/>
  <c r="G202" i="44"/>
  <c r="G203" i="44"/>
  <c r="G204" i="44"/>
  <c r="G205" i="44"/>
  <c r="G206" i="44"/>
  <c r="G207" i="44"/>
  <c r="G208" i="44"/>
  <c r="G209" i="44"/>
  <c r="G210" i="44"/>
  <c r="G211" i="44"/>
  <c r="C219" i="44"/>
  <c r="D219" i="44"/>
  <c r="E219" i="44"/>
  <c r="F219" i="44"/>
  <c r="G219" i="44"/>
  <c r="H219" i="44"/>
  <c r="I219" i="44"/>
  <c r="J219" i="44"/>
  <c r="M219" i="44"/>
  <c r="N219" i="44"/>
  <c r="O219" i="44"/>
  <c r="P219" i="44"/>
  <c r="Q219" i="44"/>
  <c r="R219" i="44"/>
  <c r="S219" i="44"/>
  <c r="T219" i="44"/>
  <c r="D220" i="44"/>
  <c r="D221" i="44"/>
  <c r="D222" i="44"/>
  <c r="D223" i="44"/>
  <c r="D224" i="44"/>
  <c r="D225" i="44"/>
  <c r="D226" i="44"/>
  <c r="D227" i="44"/>
  <c r="D228" i="44"/>
  <c r="D229" i="44"/>
  <c r="D230" i="44"/>
  <c r="D231" i="44"/>
  <c r="D232" i="44"/>
  <c r="D233" i="44"/>
  <c r="D234" i="44"/>
  <c r="D235" i="44"/>
  <c r="D236" i="44"/>
  <c r="D237" i="44"/>
  <c r="D238" i="44"/>
  <c r="D239" i="44"/>
  <c r="D240" i="44"/>
  <c r="D241" i="44"/>
  <c r="D242" i="44"/>
  <c r="D243" i="44"/>
  <c r="D244" i="44"/>
  <c r="D245" i="44"/>
  <c r="D246" i="44"/>
  <c r="D247" i="44"/>
  <c r="D248" i="44"/>
  <c r="D249" i="44"/>
  <c r="D250" i="44"/>
  <c r="D251" i="44"/>
  <c r="D252" i="44"/>
  <c r="D253" i="44"/>
  <c r="J19" i="40"/>
  <c r="P19" i="40"/>
  <c r="J20" i="40"/>
  <c r="P20" i="40"/>
  <c r="J21" i="40"/>
  <c r="P21" i="40"/>
  <c r="J22" i="40"/>
  <c r="P22" i="40"/>
  <c r="J23" i="40"/>
  <c r="P23" i="40"/>
  <c r="J24" i="40"/>
  <c r="P24" i="40"/>
  <c r="J25" i="40"/>
  <c r="P25" i="40"/>
  <c r="J26" i="40"/>
  <c r="P26" i="40"/>
  <c r="J27" i="40"/>
  <c r="P27" i="40"/>
  <c r="J28" i="40"/>
  <c r="P28" i="40"/>
  <c r="J29" i="40"/>
  <c r="P29" i="40"/>
  <c r="J30" i="40"/>
  <c r="P30" i="40"/>
  <c r="J31" i="40"/>
  <c r="P31" i="40"/>
  <c r="J32" i="40"/>
  <c r="P32" i="40"/>
  <c r="J33" i="40"/>
  <c r="P33" i="40"/>
  <c r="J34" i="40"/>
  <c r="P34" i="40"/>
  <c r="J35" i="40"/>
  <c r="P35" i="40"/>
  <c r="J36" i="40"/>
  <c r="P36" i="40"/>
  <c r="J37" i="40"/>
  <c r="P37" i="40"/>
  <c r="J38" i="40"/>
  <c r="P38" i="40"/>
  <c r="J39" i="40"/>
  <c r="P39" i="40"/>
  <c r="J40" i="40"/>
  <c r="P40" i="40"/>
  <c r="J41" i="40"/>
  <c r="P41" i="40"/>
  <c r="J42" i="40"/>
  <c r="P42" i="40"/>
  <c r="J43" i="40"/>
  <c r="P43" i="40"/>
  <c r="J44" i="40"/>
  <c r="P44" i="40"/>
  <c r="J45" i="40"/>
  <c r="P45" i="40"/>
  <c r="J46" i="40"/>
  <c r="P46" i="40"/>
  <c r="J47" i="40"/>
  <c r="P47" i="40"/>
  <c r="J48" i="40"/>
  <c r="P48" i="40"/>
  <c r="J49" i="40"/>
  <c r="P49" i="40"/>
  <c r="J50" i="40"/>
  <c r="P50" i="40"/>
  <c r="J51" i="40"/>
  <c r="P51" i="40"/>
  <c r="J52" i="40"/>
  <c r="P52" i="40"/>
  <c r="J53" i="40"/>
  <c r="P53" i="40"/>
  <c r="J54" i="40"/>
  <c r="P54" i="40"/>
  <c r="J55" i="40"/>
  <c r="P55" i="40"/>
  <c r="J56" i="40"/>
  <c r="P56" i="40"/>
  <c r="J57" i="40"/>
  <c r="P57" i="40"/>
  <c r="J58" i="40"/>
  <c r="P58" i="40"/>
  <c r="J59" i="40"/>
  <c r="P59" i="40"/>
  <c r="J61" i="40"/>
  <c r="P61" i="40"/>
  <c r="J62" i="40"/>
  <c r="P62" i="40"/>
  <c r="J63" i="40"/>
  <c r="P63" i="40"/>
  <c r="J64" i="40"/>
  <c r="P64" i="40"/>
  <c r="J65" i="40"/>
  <c r="P65" i="40"/>
  <c r="J66" i="40"/>
  <c r="P66" i="40"/>
  <c r="J67" i="40"/>
  <c r="P67" i="40"/>
  <c r="J68" i="40"/>
  <c r="P68" i="40"/>
  <c r="J69" i="40"/>
  <c r="P69" i="40"/>
  <c r="J70" i="40"/>
  <c r="P70" i="40"/>
  <c r="J71" i="40"/>
  <c r="P71" i="40"/>
  <c r="J72" i="40"/>
  <c r="P72" i="40"/>
  <c r="J73" i="40"/>
  <c r="P73" i="40"/>
  <c r="J74" i="40"/>
  <c r="P74" i="40"/>
  <c r="J75" i="40"/>
  <c r="P75" i="40"/>
  <c r="J76" i="40"/>
  <c r="P76" i="40"/>
  <c r="J77" i="40"/>
  <c r="P77" i="40"/>
  <c r="J78" i="40"/>
  <c r="P78" i="40"/>
  <c r="J79" i="40"/>
  <c r="P79" i="40"/>
  <c r="J80" i="40"/>
  <c r="P80" i="40"/>
  <c r="J81" i="40"/>
  <c r="P81" i="40"/>
  <c r="J82" i="40"/>
  <c r="P82" i="40"/>
  <c r="J83" i="40"/>
  <c r="P83" i="40"/>
  <c r="J84" i="40"/>
  <c r="P84" i="40"/>
  <c r="J86" i="40"/>
  <c r="P86" i="40"/>
  <c r="J87" i="40"/>
  <c r="P87" i="40"/>
  <c r="J88" i="40"/>
  <c r="P88" i="40"/>
  <c r="J90" i="40"/>
  <c r="P90" i="40"/>
  <c r="J91" i="40"/>
  <c r="P91" i="40"/>
  <c r="J92" i="40"/>
  <c r="P92" i="40"/>
  <c r="J93" i="40"/>
  <c r="P93" i="40"/>
  <c r="J94" i="40"/>
  <c r="P94" i="40"/>
  <c r="J95" i="40"/>
  <c r="P95" i="40"/>
  <c r="J96" i="40"/>
  <c r="P96" i="40"/>
  <c r="J99" i="40"/>
  <c r="P99" i="40"/>
  <c r="J100" i="40"/>
  <c r="P100" i="40"/>
  <c r="J101" i="40"/>
  <c r="P101" i="40"/>
  <c r="J102" i="40"/>
  <c r="P102" i="40"/>
  <c r="J103" i="40"/>
  <c r="P103" i="40"/>
  <c r="J104" i="40"/>
  <c r="P104" i="40"/>
  <c r="J105" i="40"/>
  <c r="P105" i="40"/>
  <c r="J106" i="40"/>
  <c r="P106" i="40"/>
  <c r="J107" i="40"/>
  <c r="P107" i="40"/>
  <c r="J108" i="40"/>
  <c r="P108" i="40"/>
  <c r="J109" i="40"/>
  <c r="P109" i="40"/>
  <c r="J110" i="40"/>
  <c r="P110" i="40"/>
  <c r="J111" i="40"/>
  <c r="P111" i="40"/>
  <c r="J112" i="40"/>
  <c r="P112" i="40"/>
  <c r="J113" i="40"/>
  <c r="P113" i="40"/>
  <c r="J114" i="40"/>
  <c r="P114" i="40"/>
  <c r="J117" i="40"/>
  <c r="P117" i="40"/>
  <c r="J118" i="40"/>
  <c r="P118" i="40"/>
  <c r="J119" i="40"/>
  <c r="P119" i="40"/>
  <c r="J120" i="40"/>
  <c r="P120" i="40"/>
  <c r="J121" i="40"/>
  <c r="P121" i="40"/>
  <c r="J122" i="40"/>
  <c r="P122" i="40"/>
  <c r="J123" i="40"/>
  <c r="P123" i="40"/>
  <c r="J124" i="40"/>
  <c r="P124" i="40"/>
  <c r="J125" i="40"/>
  <c r="P125" i="40"/>
  <c r="J126" i="40"/>
  <c r="P126" i="40"/>
  <c r="J127" i="40"/>
  <c r="P127" i="40"/>
  <c r="J128" i="40"/>
  <c r="P128" i="40"/>
  <c r="J129" i="40"/>
  <c r="P129" i="40"/>
  <c r="F130" i="40"/>
  <c r="I130" i="40"/>
  <c r="J130" i="40"/>
  <c r="J132" i="40"/>
  <c r="P132" i="40"/>
  <c r="J134" i="40"/>
  <c r="P134" i="40"/>
  <c r="J135" i="40"/>
  <c r="P135" i="40"/>
  <c r="J136" i="40"/>
  <c r="P136" i="40"/>
  <c r="J137" i="40"/>
  <c r="P137" i="40"/>
  <c r="J138" i="40"/>
  <c r="P138" i="40"/>
  <c r="J139" i="40"/>
  <c r="P139" i="40"/>
  <c r="J140" i="40"/>
  <c r="P140" i="40"/>
  <c r="J141" i="40"/>
  <c r="P141" i="40"/>
  <c r="J142" i="40"/>
  <c r="P142" i="40"/>
  <c r="J143" i="40"/>
  <c r="P143" i="40"/>
  <c r="J144" i="40"/>
  <c r="P144" i="40"/>
  <c r="J145" i="40"/>
  <c r="P145" i="40"/>
  <c r="J146" i="40"/>
  <c r="P146" i="40"/>
  <c r="J147" i="40"/>
  <c r="P147" i="40"/>
  <c r="J148" i="40"/>
  <c r="P148" i="40"/>
  <c r="J149" i="40"/>
  <c r="P149" i="40"/>
  <c r="J150" i="40"/>
  <c r="P150" i="40"/>
  <c r="J151" i="40"/>
  <c r="P151" i="40"/>
  <c r="J152" i="40"/>
  <c r="P152" i="40"/>
  <c r="J153" i="40"/>
  <c r="P153" i="40"/>
  <c r="J154" i="40"/>
  <c r="P154" i="40"/>
  <c r="J155" i="40"/>
  <c r="P155" i="40"/>
  <c r="J156" i="40"/>
  <c r="P156" i="40"/>
  <c r="J157" i="40"/>
  <c r="P157" i="40"/>
  <c r="J158" i="40"/>
  <c r="P158" i="40"/>
  <c r="J159" i="40"/>
  <c r="P159" i="40"/>
  <c r="J160" i="40"/>
  <c r="P160" i="40"/>
  <c r="J161" i="40"/>
  <c r="P161" i="40"/>
  <c r="J162" i="40"/>
  <c r="P162" i="40"/>
  <c r="J163" i="40"/>
  <c r="P163" i="40"/>
  <c r="J164" i="40"/>
  <c r="P164" i="40"/>
  <c r="J165" i="40"/>
  <c r="P165" i="40"/>
  <c r="J166" i="40"/>
  <c r="P166" i="40"/>
  <c r="J167" i="40"/>
  <c r="P167" i="40"/>
  <c r="J168" i="40"/>
  <c r="P168" i="40"/>
  <c r="J169" i="40"/>
  <c r="P169" i="40"/>
  <c r="J170" i="40"/>
  <c r="P170" i="40"/>
  <c r="J171" i="40"/>
  <c r="P171" i="40"/>
  <c r="J172" i="40"/>
  <c r="P172" i="40"/>
  <c r="J173" i="40"/>
  <c r="P173" i="40"/>
  <c r="J174" i="40"/>
  <c r="P174" i="40"/>
  <c r="J175" i="40"/>
  <c r="P175" i="40"/>
  <c r="J176" i="40"/>
  <c r="P176" i="40"/>
  <c r="J177" i="40"/>
  <c r="P177" i="40"/>
  <c r="J178" i="40"/>
  <c r="P178" i="40"/>
  <c r="J179" i="40"/>
  <c r="P179" i="40"/>
  <c r="J180" i="40"/>
  <c r="P180" i="40"/>
  <c r="J181" i="40"/>
  <c r="P181" i="40"/>
  <c r="J182" i="40"/>
  <c r="P182" i="40"/>
  <c r="J183" i="40"/>
  <c r="P183" i="40"/>
  <c r="J184" i="40"/>
  <c r="P184" i="40"/>
  <c r="J185" i="40"/>
  <c r="P185" i="40"/>
  <c r="J186" i="40"/>
  <c r="P186" i="40"/>
  <c r="J187" i="40"/>
  <c r="P187" i="40"/>
  <c r="J188" i="40"/>
  <c r="P188" i="40"/>
  <c r="J189" i="40"/>
  <c r="P189" i="40"/>
  <c r="J190" i="40"/>
  <c r="P190" i="40"/>
  <c r="J191" i="40"/>
  <c r="P191" i="40"/>
  <c r="J192" i="40"/>
  <c r="P192" i="40"/>
  <c r="J193" i="40"/>
  <c r="P193" i="40"/>
  <c r="J194" i="40"/>
  <c r="P194" i="40"/>
  <c r="J195" i="40"/>
  <c r="P195" i="40"/>
  <c r="J196" i="40"/>
  <c r="P196" i="40"/>
  <c r="J197" i="40"/>
  <c r="P197" i="40"/>
  <c r="J198" i="40"/>
  <c r="P198" i="40"/>
  <c r="J199" i="40"/>
  <c r="P199" i="40"/>
  <c r="J200" i="40"/>
  <c r="P200" i="40"/>
  <c r="J201" i="40"/>
  <c r="P201" i="40"/>
  <c r="J202" i="40"/>
  <c r="P202" i="40"/>
  <c r="J203" i="40"/>
  <c r="P203" i="40"/>
  <c r="J204" i="40"/>
  <c r="P204" i="40"/>
  <c r="J205" i="40"/>
  <c r="P205" i="40"/>
  <c r="J206" i="40"/>
  <c r="P206" i="40"/>
  <c r="J207" i="40"/>
  <c r="P207" i="40"/>
  <c r="J208" i="40"/>
  <c r="P208" i="40"/>
  <c r="J209" i="40"/>
  <c r="P209" i="40"/>
  <c r="J210" i="40"/>
  <c r="P210" i="40"/>
  <c r="J211" i="40"/>
  <c r="P211" i="40"/>
  <c r="J212" i="40"/>
  <c r="P212" i="40"/>
  <c r="J213" i="40"/>
  <c r="P213" i="40"/>
  <c r="J214" i="40"/>
  <c r="P214" i="40"/>
  <c r="C17" i="67"/>
  <c r="D17" i="67"/>
  <c r="E17" i="67"/>
  <c r="F17" i="67"/>
  <c r="G17" i="67"/>
  <c r="H17" i="67"/>
  <c r="I17" i="67"/>
  <c r="J17" i="67"/>
  <c r="K17" i="67"/>
  <c r="L17" i="67"/>
  <c r="M17" i="67"/>
  <c r="N17" i="67"/>
  <c r="O17" i="67"/>
  <c r="P17" i="67"/>
  <c r="Q17" i="67"/>
  <c r="R17" i="67"/>
  <c r="S17" i="67"/>
  <c r="T17" i="67"/>
  <c r="U17" i="67"/>
  <c r="V17" i="67"/>
  <c r="C20" i="67"/>
  <c r="C26" i="67"/>
  <c r="D20" i="67"/>
  <c r="D26" i="67"/>
  <c r="E20" i="67"/>
  <c r="E26" i="67"/>
  <c r="F20" i="67"/>
  <c r="F26" i="67"/>
  <c r="G20" i="67"/>
  <c r="G26" i="67"/>
  <c r="G46" i="67"/>
  <c r="H20" i="67"/>
  <c r="H26" i="67"/>
  <c r="L20" i="67"/>
  <c r="L26" i="67"/>
  <c r="M20" i="67"/>
  <c r="M26" i="67"/>
  <c r="M59" i="67"/>
  <c r="N20" i="67"/>
  <c r="N26" i="67"/>
  <c r="O20" i="67"/>
  <c r="O26" i="67"/>
  <c r="P20" i="67"/>
  <c r="P26" i="67"/>
  <c r="Q20" i="67"/>
  <c r="Q26" i="67"/>
  <c r="R20" i="67"/>
  <c r="R26" i="67"/>
  <c r="R46" i="67"/>
  <c r="R33" i="67"/>
  <c r="S20" i="67"/>
  <c r="S26" i="67"/>
  <c r="S33" i="67"/>
  <c r="T20" i="67"/>
  <c r="T26" i="67"/>
  <c r="T46" i="67"/>
  <c r="U20" i="67"/>
  <c r="U26" i="67"/>
  <c r="V20" i="67"/>
  <c r="V26" i="67"/>
  <c r="V46" i="67"/>
  <c r="V59" i="67"/>
  <c r="M35" i="67"/>
  <c r="S35" i="67"/>
  <c r="N62" i="67"/>
  <c r="N33" i="67"/>
  <c r="P33" i="67"/>
  <c r="H35" i="67"/>
  <c r="G33" i="67"/>
  <c r="H33" i="67"/>
  <c r="L33" i="67"/>
  <c r="M33" i="67"/>
  <c r="O33" i="67"/>
  <c r="Q33" i="67"/>
  <c r="T33" i="67"/>
  <c r="U33" i="67"/>
  <c r="V33" i="67"/>
  <c r="G34" i="67"/>
  <c r="H34" i="67"/>
  <c r="L34" i="67"/>
  <c r="M34" i="67"/>
  <c r="N34" i="67"/>
  <c r="N40" i="67"/>
  <c r="P34" i="67"/>
  <c r="R34" i="67"/>
  <c r="R40" i="67"/>
  <c r="S34" i="67"/>
  <c r="T34" i="67"/>
  <c r="V34" i="67"/>
  <c r="G35" i="67"/>
  <c r="L35" i="67"/>
  <c r="N35" i="67"/>
  <c r="O35" i="67"/>
  <c r="O41" i="67"/>
  <c r="P35" i="67"/>
  <c r="Q35" i="67"/>
  <c r="R35" i="67"/>
  <c r="T35" i="67"/>
  <c r="U35" i="67"/>
  <c r="V35" i="67"/>
  <c r="G36" i="67"/>
  <c r="H36" i="67"/>
  <c r="L36" i="67"/>
  <c r="M36" i="67"/>
  <c r="N36" i="67"/>
  <c r="O36" i="67"/>
  <c r="P36" i="67"/>
  <c r="Q36" i="67"/>
  <c r="Q42" i="67"/>
  <c r="R36" i="67"/>
  <c r="S36" i="67"/>
  <c r="T36" i="67"/>
  <c r="U36" i="67"/>
  <c r="V36" i="67"/>
  <c r="H46" i="67"/>
  <c r="L46" i="67"/>
  <c r="M46" i="67"/>
  <c r="N46" i="67"/>
  <c r="O46" i="67"/>
  <c r="P46" i="67"/>
  <c r="Q46" i="67"/>
  <c r="S46" i="67"/>
  <c r="U46" i="67"/>
  <c r="G59" i="67"/>
  <c r="H59" i="67"/>
  <c r="L59" i="67"/>
  <c r="N59" i="67"/>
  <c r="O59" i="67"/>
  <c r="P59" i="67"/>
  <c r="Q59" i="67"/>
  <c r="R59" i="67"/>
  <c r="S59" i="67"/>
  <c r="T59" i="67"/>
  <c r="T65" i="67"/>
  <c r="U59" i="67"/>
  <c r="G60" i="67"/>
  <c r="L60" i="67"/>
  <c r="M60" i="67"/>
  <c r="N60" i="67"/>
  <c r="N66" i="67"/>
  <c r="O60" i="67"/>
  <c r="P60" i="67"/>
  <c r="Q60" i="67"/>
  <c r="R60" i="67"/>
  <c r="R66" i="67"/>
  <c r="S60" i="67"/>
  <c r="T60" i="67"/>
  <c r="U60" i="67"/>
  <c r="V60" i="67"/>
  <c r="G61" i="67"/>
  <c r="H61" i="67"/>
  <c r="L61" i="67"/>
  <c r="M61" i="67"/>
  <c r="N61" i="67"/>
  <c r="O61" i="67"/>
  <c r="P61" i="67"/>
  <c r="Q61" i="67"/>
  <c r="R61" i="67"/>
  <c r="T61" i="67"/>
  <c r="U61" i="67"/>
  <c r="V61" i="67"/>
  <c r="G62" i="67"/>
  <c r="H62" i="67"/>
  <c r="H68" i="67"/>
  <c r="L62" i="67"/>
  <c r="M62" i="67"/>
  <c r="O62" i="67"/>
  <c r="P62" i="67"/>
  <c r="Q62" i="67"/>
  <c r="Q68" i="67"/>
  <c r="R62" i="67"/>
  <c r="S62" i="67"/>
  <c r="T62" i="67"/>
  <c r="V62" i="67"/>
  <c r="C84" i="36"/>
  <c r="C60" i="64"/>
  <c r="C61" i="64"/>
  <c r="C62" i="64"/>
  <c r="C63" i="64"/>
  <c r="C64" i="64"/>
  <c r="C65" i="64"/>
  <c r="C66" i="64"/>
  <c r="C67" i="64"/>
  <c r="C68" i="64"/>
  <c r="C69" i="64"/>
  <c r="C70" i="64"/>
  <c r="C71" i="64"/>
  <c r="C72" i="64"/>
  <c r="C73" i="64"/>
  <c r="C74" i="64"/>
  <c r="C75" i="64"/>
  <c r="C76" i="64"/>
  <c r="C77" i="64"/>
  <c r="C78" i="64"/>
  <c r="C79" i="64"/>
  <c r="G87" i="64"/>
  <c r="H87" i="64"/>
  <c r="I87" i="64"/>
  <c r="J87" i="64"/>
  <c r="K87" i="64"/>
  <c r="L87" i="64"/>
  <c r="M87" i="64"/>
  <c r="N87" i="64"/>
  <c r="O87" i="64"/>
  <c r="P87" i="64"/>
  <c r="Q87" i="64"/>
  <c r="R87" i="64"/>
  <c r="S87" i="64"/>
  <c r="T87" i="64"/>
  <c r="U87" i="64"/>
  <c r="V87" i="64"/>
  <c r="W87" i="64"/>
  <c r="X87" i="64"/>
  <c r="Y87" i="64"/>
  <c r="Z87" i="64"/>
  <c r="AB87" i="64"/>
  <c r="AC87" i="64"/>
  <c r="AD87" i="64"/>
  <c r="AE87" i="64"/>
  <c r="AF87" i="64"/>
  <c r="AG87" i="64"/>
  <c r="AH87" i="64"/>
  <c r="AI87" i="64"/>
  <c r="AJ87" i="64"/>
  <c r="AK87" i="64"/>
  <c r="AL87" i="64"/>
  <c r="AM87" i="64"/>
  <c r="AN87" i="64"/>
  <c r="AO87" i="64"/>
  <c r="AP87" i="64"/>
  <c r="AQ87" i="64"/>
  <c r="AR87" i="64"/>
  <c r="AS87" i="64"/>
  <c r="AT87" i="64"/>
  <c r="AU87" i="64"/>
  <c r="AW87" i="64"/>
  <c r="AX87" i="64"/>
  <c r="AY87" i="64"/>
  <c r="AZ87" i="64"/>
  <c r="BA87" i="64"/>
  <c r="BB87" i="64"/>
  <c r="BC87" i="64"/>
  <c r="BD87" i="64"/>
  <c r="BE87" i="64"/>
  <c r="BF87" i="64"/>
  <c r="BG87" i="64"/>
  <c r="BH87" i="64"/>
  <c r="BI87" i="64"/>
  <c r="BJ87" i="64"/>
  <c r="BK87" i="64"/>
  <c r="BL87" i="64"/>
  <c r="BM87" i="64"/>
  <c r="BN87" i="64"/>
  <c r="BO87" i="64"/>
  <c r="BP87" i="64"/>
  <c r="C131" i="64"/>
  <c r="C132" i="64"/>
  <c r="C133" i="64"/>
  <c r="C134" i="64"/>
  <c r="C135" i="64"/>
  <c r="C136" i="64"/>
  <c r="C137" i="64"/>
  <c r="C138" i="64"/>
  <c r="C139" i="64"/>
  <c r="C140" i="64"/>
  <c r="C141" i="64"/>
  <c r="C142" i="64"/>
  <c r="C143" i="64"/>
  <c r="C144" i="64"/>
  <c r="C145" i="64"/>
  <c r="C146" i="64"/>
  <c r="C147" i="64"/>
  <c r="C148" i="64"/>
  <c r="C149" i="64"/>
  <c r="C150" i="64"/>
  <c r="G158" i="64"/>
  <c r="H158" i="64"/>
  <c r="I158" i="64"/>
  <c r="J158" i="64"/>
  <c r="K158" i="64"/>
  <c r="L158" i="64"/>
  <c r="M158" i="64"/>
  <c r="N158" i="64"/>
  <c r="O158" i="64"/>
  <c r="P158" i="64"/>
  <c r="Q158" i="64"/>
  <c r="R158" i="64"/>
  <c r="S158" i="64"/>
  <c r="T158" i="64"/>
  <c r="U158" i="64"/>
  <c r="V158" i="64"/>
  <c r="W158" i="64"/>
  <c r="X158" i="64"/>
  <c r="Y158" i="64"/>
  <c r="Z158" i="64"/>
  <c r="AB158" i="64"/>
  <c r="AC158" i="64"/>
  <c r="AD158" i="64"/>
  <c r="AE158" i="64"/>
  <c r="AF158" i="64"/>
  <c r="AG158" i="64"/>
  <c r="AH158" i="64"/>
  <c r="AI158" i="64"/>
  <c r="AJ158" i="64"/>
  <c r="AK158" i="64"/>
  <c r="AL158" i="64"/>
  <c r="AM158" i="64"/>
  <c r="AN158" i="64"/>
  <c r="AO158" i="64"/>
  <c r="AP158" i="64"/>
  <c r="AQ158" i="64"/>
  <c r="AR158" i="64"/>
  <c r="AS158" i="64"/>
  <c r="AT158" i="64"/>
  <c r="AU158" i="64"/>
  <c r="AW158" i="64"/>
  <c r="AX158" i="64"/>
  <c r="AY158" i="64"/>
  <c r="AZ158" i="64"/>
  <c r="BA158" i="64"/>
  <c r="BB158" i="64"/>
  <c r="BC158" i="64"/>
  <c r="BD158" i="64"/>
  <c r="BE158" i="64"/>
  <c r="BF158" i="64"/>
  <c r="BG158" i="64"/>
  <c r="BH158" i="64"/>
  <c r="BI158" i="64"/>
  <c r="BJ158" i="64"/>
  <c r="BK158" i="64"/>
  <c r="BL158" i="64"/>
  <c r="BM158" i="64"/>
  <c r="BN158" i="64"/>
  <c r="BO158" i="64"/>
  <c r="BP158" i="64"/>
  <c r="C220" i="64"/>
  <c r="G229" i="64"/>
  <c r="H229" i="64"/>
  <c r="I229" i="64"/>
  <c r="J229" i="64"/>
  <c r="K229" i="64"/>
  <c r="L229" i="64"/>
  <c r="M229" i="64"/>
  <c r="N229" i="64"/>
  <c r="O229" i="64"/>
  <c r="P229" i="64"/>
  <c r="Q229" i="64"/>
  <c r="R229" i="64"/>
  <c r="S229" i="64"/>
  <c r="T229" i="64"/>
  <c r="U229" i="64"/>
  <c r="V229" i="64"/>
  <c r="W229" i="64"/>
  <c r="X229" i="64"/>
  <c r="Y229" i="64"/>
  <c r="Z229" i="64"/>
  <c r="AB229" i="64"/>
  <c r="AC229" i="64"/>
  <c r="AD229" i="64"/>
  <c r="AE229" i="64"/>
  <c r="AF229" i="64"/>
  <c r="AG229" i="64"/>
  <c r="AH229" i="64"/>
  <c r="AI229" i="64"/>
  <c r="AJ229" i="64"/>
  <c r="AK229" i="64"/>
  <c r="AL229" i="64"/>
  <c r="AM229" i="64"/>
  <c r="AN229" i="64"/>
  <c r="AO229" i="64"/>
  <c r="AP229" i="64"/>
  <c r="AQ229" i="64"/>
  <c r="AR229" i="64"/>
  <c r="AS229" i="64"/>
  <c r="AT229" i="64"/>
  <c r="AU229" i="64"/>
  <c r="AW229" i="64"/>
  <c r="AX229" i="64"/>
  <c r="AY229" i="64"/>
  <c r="AZ229" i="64"/>
  <c r="BA229" i="64"/>
  <c r="BB229" i="64"/>
  <c r="BC229" i="64"/>
  <c r="BD229" i="64"/>
  <c r="BE229" i="64"/>
  <c r="BF229" i="64"/>
  <c r="BG229" i="64"/>
  <c r="BH229" i="64"/>
  <c r="BI229" i="64"/>
  <c r="BJ229" i="64"/>
  <c r="BK229" i="64"/>
  <c r="BL229" i="64"/>
  <c r="BM229" i="64"/>
  <c r="BN229" i="64"/>
  <c r="BO229" i="64"/>
  <c r="BP229" i="64"/>
  <c r="C273" i="64"/>
  <c r="C274" i="64"/>
  <c r="C275" i="64"/>
  <c r="C276" i="64"/>
  <c r="C277" i="64"/>
  <c r="C278" i="64"/>
  <c r="C279" i="64"/>
  <c r="C280" i="64"/>
  <c r="C281" i="64"/>
  <c r="C282" i="64"/>
  <c r="C283" i="64"/>
  <c r="C284" i="64"/>
  <c r="C285" i="64"/>
  <c r="C286" i="64"/>
  <c r="C287" i="64"/>
  <c r="C288" i="64"/>
  <c r="C289" i="64"/>
  <c r="C290" i="64"/>
  <c r="C291" i="64"/>
  <c r="C292" i="64"/>
  <c r="G293" i="64"/>
  <c r="H293" i="64"/>
  <c r="I293" i="64"/>
  <c r="J293" i="64"/>
  <c r="K293" i="64"/>
  <c r="L293" i="64"/>
  <c r="M293" i="64"/>
  <c r="N293" i="64"/>
  <c r="O293" i="64"/>
  <c r="P293" i="64"/>
  <c r="Q293" i="64"/>
  <c r="R293" i="64"/>
  <c r="S293" i="64"/>
  <c r="T293" i="64"/>
  <c r="U293" i="64"/>
  <c r="V293" i="64"/>
  <c r="W293" i="64"/>
  <c r="X293" i="64"/>
  <c r="Y293" i="64"/>
  <c r="Z293" i="64"/>
  <c r="AA293" i="64"/>
  <c r="AB293" i="64"/>
  <c r="AC293" i="64"/>
  <c r="AD293" i="64"/>
  <c r="AE293" i="64"/>
  <c r="AF293" i="64"/>
  <c r="AG293" i="64"/>
  <c r="AH293" i="64"/>
  <c r="AI293" i="64"/>
  <c r="AJ293" i="64"/>
  <c r="AK293" i="64"/>
  <c r="AL293" i="64"/>
  <c r="AM293" i="64"/>
  <c r="AN293" i="64"/>
  <c r="AO293" i="64"/>
  <c r="AP293" i="64"/>
  <c r="AQ293" i="64"/>
  <c r="AR293" i="64"/>
  <c r="AS293" i="64"/>
  <c r="AT293" i="64"/>
  <c r="AU293" i="64"/>
  <c r="AV293" i="64"/>
  <c r="G303" i="64"/>
  <c r="H303" i="64"/>
  <c r="I303" i="64"/>
  <c r="J303" i="64"/>
  <c r="K303" i="64"/>
  <c r="L303" i="64"/>
  <c r="M303" i="64"/>
  <c r="N303" i="64"/>
  <c r="O303" i="64"/>
  <c r="P303" i="64"/>
  <c r="Q303" i="64"/>
  <c r="R303" i="64"/>
  <c r="S303" i="64"/>
  <c r="T303" i="64"/>
  <c r="U303" i="64"/>
  <c r="V303" i="64"/>
  <c r="W303" i="64"/>
  <c r="X303" i="64"/>
  <c r="Y303" i="64"/>
  <c r="Z303" i="64"/>
  <c r="AB303" i="64"/>
  <c r="AC303" i="64"/>
  <c r="AD303" i="64"/>
  <c r="AE303" i="64"/>
  <c r="AF303" i="64"/>
  <c r="AG303" i="64"/>
  <c r="AH303" i="64"/>
  <c r="AI303" i="64"/>
  <c r="AJ303" i="64"/>
  <c r="AK303" i="64"/>
  <c r="AL303" i="64"/>
  <c r="AM303" i="64"/>
  <c r="AN303" i="64"/>
  <c r="AO303" i="64"/>
  <c r="AP303" i="64"/>
  <c r="AQ303" i="64"/>
  <c r="AR303" i="64"/>
  <c r="AS303" i="64"/>
  <c r="AT303" i="64"/>
  <c r="AU303" i="64"/>
  <c r="AW303" i="64"/>
  <c r="AX303" i="64"/>
  <c r="AY303" i="64"/>
  <c r="AZ303" i="64"/>
  <c r="BA303" i="64"/>
  <c r="BB303" i="64"/>
  <c r="BC303" i="64"/>
  <c r="BD303" i="64"/>
  <c r="BE303" i="64"/>
  <c r="BF303" i="64"/>
  <c r="BG303" i="64"/>
  <c r="BH303" i="64"/>
  <c r="BI303" i="64"/>
  <c r="BJ303" i="64"/>
  <c r="BK303" i="64"/>
  <c r="BL303" i="64"/>
  <c r="BM303" i="64"/>
  <c r="BN303" i="64"/>
  <c r="BO303" i="64"/>
  <c r="BP303" i="64"/>
  <c r="G367" i="64"/>
  <c r="H367" i="64"/>
  <c r="I367" i="64"/>
  <c r="J367" i="64"/>
  <c r="K367" i="64"/>
  <c r="L367" i="64"/>
  <c r="M367" i="64"/>
  <c r="N367" i="64"/>
  <c r="O367" i="64"/>
  <c r="P367" i="64"/>
  <c r="Q367" i="64"/>
  <c r="R367" i="64"/>
  <c r="S367" i="64"/>
  <c r="T367" i="64"/>
  <c r="U367" i="64"/>
  <c r="V367" i="64"/>
  <c r="W367" i="64"/>
  <c r="X367" i="64"/>
  <c r="Y367" i="64"/>
  <c r="Z367" i="64"/>
  <c r="AA367" i="64"/>
  <c r="AB367" i="64"/>
  <c r="AC367" i="64"/>
  <c r="AD367" i="64"/>
  <c r="AE367" i="64"/>
  <c r="AF367" i="64"/>
  <c r="AG367" i="64"/>
  <c r="AH367" i="64"/>
  <c r="AI367" i="64"/>
  <c r="AJ367" i="64"/>
  <c r="AK367" i="64"/>
  <c r="AL367" i="64"/>
  <c r="AM367" i="64"/>
  <c r="AN367" i="64"/>
  <c r="AO367" i="64"/>
  <c r="AP367" i="64"/>
  <c r="AQ367" i="64"/>
  <c r="AR367" i="64"/>
  <c r="AS367" i="64"/>
  <c r="AT367" i="64"/>
  <c r="AU367" i="64"/>
  <c r="AV367" i="64"/>
  <c r="G376" i="64"/>
  <c r="H376" i="64"/>
  <c r="I376" i="64"/>
  <c r="J376" i="64"/>
  <c r="K376" i="64"/>
  <c r="L376" i="64"/>
  <c r="M376" i="64"/>
  <c r="N376" i="64"/>
  <c r="O376" i="64"/>
  <c r="P376" i="64"/>
  <c r="Q376" i="64"/>
  <c r="R376" i="64"/>
  <c r="S376" i="64"/>
  <c r="T376" i="64"/>
  <c r="U376" i="64"/>
  <c r="V376" i="64"/>
  <c r="W376" i="64"/>
  <c r="X376" i="64"/>
  <c r="Y376" i="64"/>
  <c r="Z376" i="64"/>
  <c r="AB376" i="64"/>
  <c r="AC376" i="64"/>
  <c r="AD376" i="64"/>
  <c r="AE376" i="64"/>
  <c r="AF376" i="64"/>
  <c r="AG376" i="64"/>
  <c r="AH376" i="64"/>
  <c r="AI376" i="64"/>
  <c r="AJ376" i="64"/>
  <c r="AK376" i="64"/>
  <c r="AL376" i="64"/>
  <c r="AM376" i="64"/>
  <c r="AN376" i="64"/>
  <c r="AO376" i="64"/>
  <c r="AP376" i="64"/>
  <c r="AQ376" i="64"/>
  <c r="AR376" i="64"/>
  <c r="AS376" i="64"/>
  <c r="AT376" i="64"/>
  <c r="AU376" i="64"/>
  <c r="AW376" i="64"/>
  <c r="AX376" i="64"/>
  <c r="AY376" i="64"/>
  <c r="AZ376" i="64"/>
  <c r="BA376" i="64"/>
  <c r="BB376" i="64"/>
  <c r="BC376" i="64"/>
  <c r="BD376" i="64"/>
  <c r="BE376" i="64"/>
  <c r="BF376" i="64"/>
  <c r="BG376" i="64"/>
  <c r="BH376" i="64"/>
  <c r="BI376" i="64"/>
  <c r="BJ376" i="64"/>
  <c r="BK376" i="64"/>
  <c r="BL376" i="64"/>
  <c r="BM376" i="64"/>
  <c r="BN376" i="64"/>
  <c r="BO376" i="64"/>
  <c r="BP376" i="64"/>
  <c r="G439" i="64"/>
  <c r="H439" i="64"/>
  <c r="I439" i="64"/>
  <c r="J439" i="64"/>
  <c r="K439" i="64"/>
  <c r="L439" i="64"/>
  <c r="M439" i="64"/>
  <c r="N439" i="64"/>
  <c r="O439" i="64"/>
  <c r="P439" i="64"/>
  <c r="Q439" i="64"/>
  <c r="R439" i="64"/>
  <c r="S439" i="64"/>
  <c r="T439" i="64"/>
  <c r="U439" i="64"/>
  <c r="V439" i="64"/>
  <c r="W439" i="64"/>
  <c r="X439" i="64"/>
  <c r="Y439" i="64"/>
  <c r="Z439" i="64"/>
  <c r="AA439" i="64"/>
  <c r="AB439" i="64"/>
  <c r="AC439" i="64"/>
  <c r="AD439" i="64"/>
  <c r="AE439" i="64"/>
  <c r="AF439" i="64"/>
  <c r="AG439" i="64"/>
  <c r="AH439" i="64"/>
  <c r="AI439" i="64"/>
  <c r="AJ439" i="64"/>
  <c r="AK439" i="64"/>
  <c r="AL439" i="64"/>
  <c r="AM439" i="64"/>
  <c r="AN439" i="64"/>
  <c r="AO439" i="64"/>
  <c r="AP439" i="64"/>
  <c r="AQ439" i="64"/>
  <c r="AR439" i="64"/>
  <c r="AS439" i="64"/>
  <c r="AT439" i="64"/>
  <c r="AU439" i="64"/>
  <c r="AV439" i="64"/>
  <c r="G449" i="64"/>
  <c r="H449" i="64"/>
  <c r="I449" i="64"/>
  <c r="J449" i="64"/>
  <c r="K449" i="64"/>
  <c r="L449" i="64"/>
  <c r="M449" i="64"/>
  <c r="N449" i="64"/>
  <c r="O449" i="64"/>
  <c r="P449" i="64"/>
  <c r="Q449" i="64"/>
  <c r="R449" i="64"/>
  <c r="S449" i="64"/>
  <c r="T449" i="64"/>
  <c r="U449" i="64"/>
  <c r="V449" i="64"/>
  <c r="W449" i="64"/>
  <c r="X449" i="64"/>
  <c r="Y449" i="64"/>
  <c r="Z449" i="64"/>
  <c r="AB449" i="64"/>
  <c r="AC449" i="64"/>
  <c r="AD449" i="64"/>
  <c r="AE449" i="64"/>
  <c r="AF449" i="64"/>
  <c r="AG449" i="64"/>
  <c r="AH449" i="64"/>
  <c r="AI449" i="64"/>
  <c r="AJ449" i="64"/>
  <c r="AK449" i="64"/>
  <c r="AL449" i="64"/>
  <c r="AM449" i="64"/>
  <c r="AN449" i="64"/>
  <c r="AO449" i="64"/>
  <c r="AP449" i="64"/>
  <c r="AQ449" i="64"/>
  <c r="AR449" i="64"/>
  <c r="AS449" i="64"/>
  <c r="AT449" i="64"/>
  <c r="AU449" i="64"/>
  <c r="AW449" i="64"/>
  <c r="AX449" i="64"/>
  <c r="AY449" i="64"/>
  <c r="AZ449" i="64"/>
  <c r="BA449" i="64"/>
  <c r="BB449" i="64"/>
  <c r="BC449" i="64"/>
  <c r="BD449" i="64"/>
  <c r="BE449" i="64"/>
  <c r="BF449" i="64"/>
  <c r="BG449" i="64"/>
  <c r="BH449" i="64"/>
  <c r="BI449" i="64"/>
  <c r="BJ449" i="64"/>
  <c r="BK449" i="64"/>
  <c r="BL449" i="64"/>
  <c r="BM449" i="64"/>
  <c r="BN449" i="64"/>
  <c r="BO449" i="64"/>
  <c r="BP449" i="64"/>
  <c r="G512" i="64"/>
  <c r="H512" i="64"/>
  <c r="I512" i="64"/>
  <c r="J512" i="64"/>
  <c r="K512" i="64"/>
  <c r="L512" i="64"/>
  <c r="M512" i="64"/>
  <c r="N512" i="64"/>
  <c r="O512" i="64"/>
  <c r="P512" i="64"/>
  <c r="Q512" i="64"/>
  <c r="R512" i="64"/>
  <c r="S512" i="64"/>
  <c r="T512" i="64"/>
  <c r="U512" i="64"/>
  <c r="V512" i="64"/>
  <c r="W512" i="64"/>
  <c r="X512" i="64"/>
  <c r="Y512" i="64"/>
  <c r="Z512" i="64"/>
  <c r="AA512" i="64"/>
  <c r="AB512" i="64"/>
  <c r="AC512" i="64"/>
  <c r="AD512" i="64"/>
  <c r="AE512" i="64"/>
  <c r="AF512" i="64"/>
  <c r="AG512" i="64"/>
  <c r="AH512" i="64"/>
  <c r="AI512" i="64"/>
  <c r="AJ512" i="64"/>
  <c r="AK512" i="64"/>
  <c r="AL512" i="64"/>
  <c r="AM512" i="64"/>
  <c r="AN512" i="64"/>
  <c r="AO512" i="64"/>
  <c r="AP512" i="64"/>
  <c r="AQ512" i="64"/>
  <c r="AR512" i="64"/>
  <c r="AS512" i="64"/>
  <c r="AT512" i="64"/>
  <c r="AU512" i="64"/>
  <c r="AV512" i="64"/>
  <c r="G522" i="64"/>
  <c r="H522" i="64"/>
  <c r="I522" i="64"/>
  <c r="J522" i="64"/>
  <c r="K522" i="64"/>
  <c r="L522" i="64"/>
  <c r="M522" i="64"/>
  <c r="N522" i="64"/>
  <c r="O522" i="64"/>
  <c r="P522" i="64"/>
  <c r="Q522" i="64"/>
  <c r="R522" i="64"/>
  <c r="S522" i="64"/>
  <c r="T522" i="64"/>
  <c r="U522" i="64"/>
  <c r="V522" i="64"/>
  <c r="W522" i="64"/>
  <c r="X522" i="64"/>
  <c r="Y522" i="64"/>
  <c r="Z522" i="64"/>
  <c r="AB522" i="64"/>
  <c r="AC522" i="64"/>
  <c r="AD522" i="64"/>
  <c r="AE522" i="64"/>
  <c r="AF522" i="64"/>
  <c r="AG522" i="64"/>
  <c r="AH522" i="64"/>
  <c r="AI522" i="64"/>
  <c r="AJ522" i="64"/>
  <c r="AK522" i="64"/>
  <c r="AL522" i="64"/>
  <c r="AM522" i="64"/>
  <c r="AN522" i="64"/>
  <c r="AO522" i="64"/>
  <c r="AP522" i="64"/>
  <c r="AQ522" i="64"/>
  <c r="AR522" i="64"/>
  <c r="AS522" i="64"/>
  <c r="AT522" i="64"/>
  <c r="AU522" i="64"/>
  <c r="AW522" i="64"/>
  <c r="AX522" i="64"/>
  <c r="AY522" i="64"/>
  <c r="AZ522" i="64"/>
  <c r="BA522" i="64"/>
  <c r="BB522" i="64"/>
  <c r="BC522" i="64"/>
  <c r="BD522" i="64"/>
  <c r="BE522" i="64"/>
  <c r="BF522" i="64"/>
  <c r="BG522" i="64"/>
  <c r="BH522" i="64"/>
  <c r="BI522" i="64"/>
  <c r="BJ522" i="64"/>
  <c r="BK522" i="64"/>
  <c r="BL522" i="64"/>
  <c r="BM522" i="64"/>
  <c r="BN522" i="64"/>
  <c r="BO522" i="64"/>
  <c r="BP522" i="64"/>
  <c r="G585" i="64"/>
  <c r="H585" i="64"/>
  <c r="I585" i="64"/>
  <c r="J585" i="64"/>
  <c r="K585" i="64"/>
  <c r="L585" i="64"/>
  <c r="M585" i="64"/>
  <c r="N585" i="64"/>
  <c r="O585" i="64"/>
  <c r="P585" i="64"/>
  <c r="Q585" i="64"/>
  <c r="R585" i="64"/>
  <c r="S585" i="64"/>
  <c r="T585" i="64"/>
  <c r="U585" i="64"/>
  <c r="V585" i="64"/>
  <c r="W585" i="64"/>
  <c r="X585" i="64"/>
  <c r="Y585" i="64"/>
  <c r="Z585" i="64"/>
  <c r="AA585" i="64"/>
  <c r="AB585" i="64"/>
  <c r="AC585" i="64"/>
  <c r="AD585" i="64"/>
  <c r="AE585" i="64"/>
  <c r="AF585" i="64"/>
  <c r="AG585" i="64"/>
  <c r="AH585" i="64"/>
  <c r="AI585" i="64"/>
  <c r="AJ585" i="64"/>
  <c r="AK585" i="64"/>
  <c r="AL585" i="64"/>
  <c r="AM585" i="64"/>
  <c r="AN585" i="64"/>
  <c r="AO585" i="64"/>
  <c r="AP585" i="64"/>
  <c r="AQ585" i="64"/>
  <c r="AR585" i="64"/>
  <c r="AS585" i="64"/>
  <c r="AT585" i="64"/>
  <c r="AU585" i="64"/>
  <c r="AV585" i="64"/>
  <c r="G591" i="64"/>
  <c r="H591" i="64"/>
  <c r="I591" i="64"/>
  <c r="J591" i="64"/>
  <c r="K591" i="64"/>
  <c r="L591" i="64"/>
  <c r="M591" i="64"/>
  <c r="N591" i="64"/>
  <c r="O591" i="64"/>
  <c r="P591" i="64"/>
  <c r="Q591" i="64"/>
  <c r="R591" i="64"/>
  <c r="S591" i="64"/>
  <c r="T591" i="64"/>
  <c r="U591" i="64"/>
  <c r="V591" i="64"/>
  <c r="W591" i="64"/>
  <c r="X591" i="64"/>
  <c r="Y591" i="64"/>
  <c r="Z591" i="64"/>
  <c r="AB591" i="64"/>
  <c r="AC591" i="64"/>
  <c r="AD591" i="64"/>
  <c r="AE591" i="64"/>
  <c r="AF591" i="64"/>
  <c r="AG591" i="64"/>
  <c r="AH591" i="64"/>
  <c r="AI591" i="64"/>
  <c r="AJ591" i="64"/>
  <c r="AK591" i="64"/>
  <c r="AL591" i="64"/>
  <c r="AM591" i="64"/>
  <c r="AN591" i="64"/>
  <c r="AO591" i="64"/>
  <c r="AP591" i="64"/>
  <c r="AQ591" i="64"/>
  <c r="AR591" i="64"/>
  <c r="AS591" i="64"/>
  <c r="AT591" i="64"/>
  <c r="AU591" i="64"/>
  <c r="AW591" i="64"/>
  <c r="AX591" i="64"/>
  <c r="AY591" i="64"/>
  <c r="AZ591" i="64"/>
  <c r="BA591" i="64"/>
  <c r="BB591" i="64"/>
  <c r="BC591" i="64"/>
  <c r="BD591" i="64"/>
  <c r="BE591" i="64"/>
  <c r="BF591" i="64"/>
  <c r="BG591" i="64"/>
  <c r="BH591" i="64"/>
  <c r="BI591" i="64"/>
  <c r="BJ591" i="64"/>
  <c r="BK591" i="64"/>
  <c r="BL591" i="64"/>
  <c r="BM591" i="64"/>
  <c r="BN591" i="64"/>
  <c r="BO591" i="64"/>
  <c r="BP591" i="64"/>
  <c r="D23" i="25"/>
  <c r="D260" i="25"/>
  <c r="D301" i="25"/>
  <c r="E23" i="25"/>
  <c r="E260" i="25"/>
  <c r="E301" i="25"/>
  <c r="F23" i="25"/>
  <c r="F260" i="25"/>
  <c r="F301" i="25"/>
  <c r="G23" i="25"/>
  <c r="G260" i="25"/>
  <c r="G301" i="25"/>
  <c r="H23" i="25"/>
  <c r="H260" i="25"/>
  <c r="H301" i="25"/>
  <c r="I23" i="25"/>
  <c r="I260" i="25"/>
  <c r="I301" i="25"/>
  <c r="J23" i="25"/>
  <c r="J260" i="25"/>
  <c r="J301" i="25"/>
  <c r="K23" i="25"/>
  <c r="K260" i="25"/>
  <c r="K301" i="25"/>
  <c r="L23" i="25"/>
  <c r="L260" i="25"/>
  <c r="L301" i="25"/>
  <c r="M23" i="25"/>
  <c r="M260" i="25"/>
  <c r="M301" i="25"/>
  <c r="N23" i="25"/>
  <c r="N260" i="25"/>
  <c r="N301" i="25"/>
  <c r="O23" i="25"/>
  <c r="O260" i="25"/>
  <c r="O301" i="25"/>
  <c r="P23" i="25"/>
  <c r="P260" i="25"/>
  <c r="P301" i="25"/>
  <c r="Q23" i="25"/>
  <c r="Q260" i="25"/>
  <c r="Q301" i="25"/>
  <c r="R23" i="25"/>
  <c r="R260" i="25"/>
  <c r="R301" i="25"/>
  <c r="S23" i="25"/>
  <c r="S260" i="25"/>
  <c r="S301" i="25"/>
  <c r="T23" i="25"/>
  <c r="T260" i="25"/>
  <c r="T301" i="25"/>
  <c r="U23" i="25"/>
  <c r="U260" i="25"/>
  <c r="U301" i="25"/>
  <c r="V23" i="25"/>
  <c r="V260" i="25"/>
  <c r="V301" i="25"/>
  <c r="W23" i="25"/>
  <c r="W260" i="25"/>
  <c r="W301" i="25"/>
  <c r="Y23" i="25"/>
  <c r="Y260" i="25"/>
  <c r="Y301" i="25"/>
  <c r="Z23" i="25"/>
  <c r="Z260" i="25"/>
  <c r="Z301" i="25"/>
  <c r="AA23" i="25"/>
  <c r="AA260" i="25"/>
  <c r="AA301" i="25"/>
  <c r="AB23" i="25"/>
  <c r="AB260" i="25"/>
  <c r="AB301" i="25"/>
  <c r="AC23" i="25"/>
  <c r="AC260" i="25"/>
  <c r="AC301" i="25"/>
  <c r="AD23" i="25"/>
  <c r="AD260" i="25"/>
  <c r="AD301" i="25"/>
  <c r="AE23" i="25"/>
  <c r="AE260" i="25"/>
  <c r="AE301" i="25"/>
  <c r="AF23" i="25"/>
  <c r="AF260" i="25"/>
  <c r="AF301" i="25"/>
  <c r="AG23" i="25"/>
  <c r="AG260" i="25"/>
  <c r="AG301" i="25"/>
  <c r="AH23" i="25"/>
  <c r="AH260" i="25"/>
  <c r="AH301" i="25"/>
  <c r="AI23" i="25"/>
  <c r="AI260" i="25"/>
  <c r="AI301" i="25"/>
  <c r="AJ23" i="25"/>
  <c r="AJ260" i="25"/>
  <c r="AJ301" i="25"/>
  <c r="AK23" i="25"/>
  <c r="AK260" i="25"/>
  <c r="AK301" i="25"/>
  <c r="AL23" i="25"/>
  <c r="AL260" i="25"/>
  <c r="AL301" i="25"/>
  <c r="AM23" i="25"/>
  <c r="AM260" i="25"/>
  <c r="AM301" i="25"/>
  <c r="AN23" i="25"/>
  <c r="AN260" i="25"/>
  <c r="AN301" i="25"/>
  <c r="AO23" i="25"/>
  <c r="AO260" i="25"/>
  <c r="AO301" i="25"/>
  <c r="AP23" i="25"/>
  <c r="AP260" i="25"/>
  <c r="AP301" i="25"/>
  <c r="AQ23" i="25"/>
  <c r="AQ260" i="25"/>
  <c r="AQ301" i="25"/>
  <c r="AR23" i="25"/>
  <c r="AR260" i="25"/>
  <c r="AR301" i="25"/>
  <c r="C260" i="25"/>
  <c r="C301" i="25"/>
  <c r="X260" i="25"/>
  <c r="X301" i="25"/>
  <c r="AS260" i="25"/>
  <c r="AS301" i="25"/>
  <c r="AS262" i="25"/>
  <c r="AS263" i="25"/>
  <c r="AS264" i="25"/>
  <c r="AS265" i="25"/>
  <c r="AS266" i="25"/>
  <c r="AS267" i="25"/>
  <c r="AS268" i="25"/>
  <c r="AS269" i="25"/>
  <c r="AS270" i="25"/>
  <c r="AS271" i="25"/>
  <c r="AS272" i="25"/>
  <c r="AS273" i="25"/>
  <c r="AS274" i="25"/>
  <c r="C275" i="25"/>
  <c r="D275" i="25"/>
  <c r="E275" i="25"/>
  <c r="F275" i="25"/>
  <c r="G275" i="25"/>
  <c r="H275" i="25"/>
  <c r="I275" i="25"/>
  <c r="J275" i="25"/>
  <c r="K275" i="25"/>
  <c r="L275" i="25"/>
  <c r="M275" i="25"/>
  <c r="N275" i="25"/>
  <c r="O275" i="25"/>
  <c r="P275" i="25"/>
  <c r="Q275" i="25"/>
  <c r="R275" i="25"/>
  <c r="S275" i="25"/>
  <c r="T275" i="25"/>
  <c r="U275" i="25"/>
  <c r="V275" i="25"/>
  <c r="W275" i="25"/>
  <c r="X275" i="25"/>
  <c r="Y275" i="25"/>
  <c r="Z275" i="25"/>
  <c r="AA275" i="25"/>
  <c r="AB275" i="25"/>
  <c r="AC275" i="25"/>
  <c r="AD275" i="25"/>
  <c r="AE275" i="25"/>
  <c r="AF275" i="25"/>
  <c r="AG275" i="25"/>
  <c r="AH275" i="25"/>
  <c r="AI275" i="25"/>
  <c r="AJ275" i="25"/>
  <c r="AK275" i="25"/>
  <c r="AL275" i="25"/>
  <c r="AM275" i="25"/>
  <c r="AN275" i="25"/>
  <c r="AO275" i="25"/>
  <c r="AP275" i="25"/>
  <c r="AQ275" i="25"/>
  <c r="AR275" i="25"/>
  <c r="AS275" i="25"/>
  <c r="AS276" i="25"/>
  <c r="C277" i="25"/>
  <c r="D277" i="25"/>
  <c r="E277" i="25"/>
  <c r="F277" i="25"/>
  <c r="G277" i="25"/>
  <c r="H277" i="25"/>
  <c r="I277" i="25"/>
  <c r="J277" i="25"/>
  <c r="K277" i="25"/>
  <c r="L277" i="25"/>
  <c r="M277" i="25"/>
  <c r="N277" i="25"/>
  <c r="O277" i="25"/>
  <c r="P277" i="25"/>
  <c r="Q277" i="25"/>
  <c r="R277" i="25"/>
  <c r="S277" i="25"/>
  <c r="T277" i="25"/>
  <c r="U277" i="25"/>
  <c r="V277" i="25"/>
  <c r="W277" i="25"/>
  <c r="X277" i="25"/>
  <c r="Y277" i="25"/>
  <c r="Z277" i="25"/>
  <c r="AA277" i="25"/>
  <c r="AB277" i="25"/>
  <c r="AC277" i="25"/>
  <c r="AD277" i="25"/>
  <c r="AE277" i="25"/>
  <c r="AF277" i="25"/>
  <c r="AG277" i="25"/>
  <c r="AH277" i="25"/>
  <c r="AI277" i="25"/>
  <c r="AJ277" i="25"/>
  <c r="AK277" i="25"/>
  <c r="AL277" i="25"/>
  <c r="AM277" i="25"/>
  <c r="AN277" i="25"/>
  <c r="AO277" i="25"/>
  <c r="AP277" i="25"/>
  <c r="AQ277" i="25"/>
  <c r="AR277" i="25"/>
  <c r="AS277" i="25"/>
  <c r="AS278" i="25"/>
  <c r="C279" i="25"/>
  <c r="D279" i="25"/>
  <c r="E279" i="25"/>
  <c r="F279" i="25"/>
  <c r="G279" i="25"/>
  <c r="H279" i="25"/>
  <c r="I279" i="25"/>
  <c r="J279" i="25"/>
  <c r="K279" i="25"/>
  <c r="L279" i="25"/>
  <c r="M279" i="25"/>
  <c r="N279" i="25"/>
  <c r="O279" i="25"/>
  <c r="P279" i="25"/>
  <c r="Q279" i="25"/>
  <c r="R279" i="25"/>
  <c r="S279" i="25"/>
  <c r="T279" i="25"/>
  <c r="U279" i="25"/>
  <c r="V279" i="25"/>
  <c r="W279" i="25"/>
  <c r="X279" i="25"/>
  <c r="Y279" i="25"/>
  <c r="Z279" i="25"/>
  <c r="AA279" i="25"/>
  <c r="AB279" i="25"/>
  <c r="AC279" i="25"/>
  <c r="AD279" i="25"/>
  <c r="AE279" i="25"/>
  <c r="AF279" i="25"/>
  <c r="AG279" i="25"/>
  <c r="AH279" i="25"/>
  <c r="AI279" i="25"/>
  <c r="AJ279" i="25"/>
  <c r="AK279" i="25"/>
  <c r="AL279" i="25"/>
  <c r="AM279" i="25"/>
  <c r="AN279" i="25"/>
  <c r="AO279" i="25"/>
  <c r="AP279" i="25"/>
  <c r="AQ279" i="25"/>
  <c r="AR279" i="25"/>
  <c r="AS279" i="25"/>
  <c r="C280" i="25"/>
  <c r="D280" i="25"/>
  <c r="E280" i="25"/>
  <c r="F280" i="25"/>
  <c r="G280" i="25"/>
  <c r="H280" i="25"/>
  <c r="I280" i="25"/>
  <c r="J280" i="25"/>
  <c r="K280" i="25"/>
  <c r="L280" i="25"/>
  <c r="M280" i="25"/>
  <c r="N280" i="25"/>
  <c r="O280" i="25"/>
  <c r="P280" i="25"/>
  <c r="Q280" i="25"/>
  <c r="R280" i="25"/>
  <c r="S280" i="25"/>
  <c r="T280" i="25"/>
  <c r="U280" i="25"/>
  <c r="V280" i="25"/>
  <c r="W280" i="25"/>
  <c r="X280" i="25"/>
  <c r="Y280" i="25"/>
  <c r="Z280" i="25"/>
  <c r="AA280" i="25"/>
  <c r="AB280" i="25"/>
  <c r="AC280" i="25"/>
  <c r="AD280" i="25"/>
  <c r="AE280" i="25"/>
  <c r="AF280" i="25"/>
  <c r="AG280" i="25"/>
  <c r="AH280" i="25"/>
  <c r="AI280" i="25"/>
  <c r="AJ280" i="25"/>
  <c r="AK280" i="25"/>
  <c r="AL280" i="25"/>
  <c r="AM280" i="25"/>
  <c r="AN280" i="25"/>
  <c r="AO280" i="25"/>
  <c r="AP280" i="25"/>
  <c r="AQ280" i="25"/>
  <c r="AR280" i="25"/>
  <c r="AS280" i="25"/>
  <c r="C281" i="25"/>
  <c r="D281" i="25"/>
  <c r="E281" i="25"/>
  <c r="F281" i="25"/>
  <c r="G281" i="25"/>
  <c r="H281" i="25"/>
  <c r="I281" i="25"/>
  <c r="J281" i="25"/>
  <c r="K281" i="25"/>
  <c r="L281" i="25"/>
  <c r="M281" i="25"/>
  <c r="N281" i="25"/>
  <c r="O281" i="25"/>
  <c r="P281" i="25"/>
  <c r="Q281" i="25"/>
  <c r="R281" i="25"/>
  <c r="S281" i="25"/>
  <c r="T281" i="25"/>
  <c r="U281" i="25"/>
  <c r="V281" i="25"/>
  <c r="W281" i="25"/>
  <c r="X281" i="25"/>
  <c r="Y281" i="25"/>
  <c r="Z281" i="25"/>
  <c r="AA281" i="25"/>
  <c r="AB281" i="25"/>
  <c r="AC281" i="25"/>
  <c r="AD281" i="25"/>
  <c r="AE281" i="25"/>
  <c r="AF281" i="25"/>
  <c r="AG281" i="25"/>
  <c r="AH281" i="25"/>
  <c r="AI281" i="25"/>
  <c r="AJ281" i="25"/>
  <c r="AK281" i="25"/>
  <c r="AL281" i="25"/>
  <c r="AM281" i="25"/>
  <c r="AN281" i="25"/>
  <c r="AO281" i="25"/>
  <c r="AP281" i="25"/>
  <c r="AQ281" i="25"/>
  <c r="AR281" i="25"/>
  <c r="AS281" i="25"/>
  <c r="C282" i="25"/>
  <c r="D282" i="25"/>
  <c r="E282" i="25"/>
  <c r="F282" i="25"/>
  <c r="G282" i="25"/>
  <c r="H282" i="25"/>
  <c r="I282" i="25"/>
  <c r="J282" i="25"/>
  <c r="K282" i="25"/>
  <c r="L282" i="25"/>
  <c r="M282" i="25"/>
  <c r="N282" i="25"/>
  <c r="O282" i="25"/>
  <c r="P282" i="25"/>
  <c r="Q282" i="25"/>
  <c r="R282" i="25"/>
  <c r="S282" i="25"/>
  <c r="T282" i="25"/>
  <c r="U282" i="25"/>
  <c r="V282" i="25"/>
  <c r="W282" i="25"/>
  <c r="X282" i="25"/>
  <c r="Y282" i="25"/>
  <c r="Z282" i="25"/>
  <c r="AA282" i="25"/>
  <c r="AB282" i="25"/>
  <c r="AC282" i="25"/>
  <c r="AD282" i="25"/>
  <c r="AE282" i="25"/>
  <c r="AF282" i="25"/>
  <c r="AG282" i="25"/>
  <c r="AH282" i="25"/>
  <c r="AI282" i="25"/>
  <c r="AJ282" i="25"/>
  <c r="AK282" i="25"/>
  <c r="AL282" i="25"/>
  <c r="AM282" i="25"/>
  <c r="AN282" i="25"/>
  <c r="AO282" i="25"/>
  <c r="AP282" i="25"/>
  <c r="AQ282" i="25"/>
  <c r="AR282" i="25"/>
  <c r="AS282" i="25"/>
  <c r="C283" i="25"/>
  <c r="D283" i="25"/>
  <c r="E283" i="25"/>
  <c r="F283" i="25"/>
  <c r="G283" i="25"/>
  <c r="H283" i="25"/>
  <c r="I283" i="25"/>
  <c r="J283" i="25"/>
  <c r="K283" i="25"/>
  <c r="L283" i="25"/>
  <c r="M283" i="25"/>
  <c r="N283" i="25"/>
  <c r="O283" i="25"/>
  <c r="P283" i="25"/>
  <c r="Q283" i="25"/>
  <c r="R283" i="25"/>
  <c r="S283" i="25"/>
  <c r="T283" i="25"/>
  <c r="U283" i="25"/>
  <c r="V283" i="25"/>
  <c r="W283" i="25"/>
  <c r="X283" i="25"/>
  <c r="Y283" i="25"/>
  <c r="Z283" i="25"/>
  <c r="AA283" i="25"/>
  <c r="AB283" i="25"/>
  <c r="AC283" i="25"/>
  <c r="AD283" i="25"/>
  <c r="AE283" i="25"/>
  <c r="AF283" i="25"/>
  <c r="AG283" i="25"/>
  <c r="AH283" i="25"/>
  <c r="AI283" i="25"/>
  <c r="AJ283" i="25"/>
  <c r="AK283" i="25"/>
  <c r="AL283" i="25"/>
  <c r="AM283" i="25"/>
  <c r="AN283" i="25"/>
  <c r="AO283" i="25"/>
  <c r="AP283" i="25"/>
  <c r="AQ283" i="25"/>
  <c r="AR283" i="25"/>
  <c r="AS283" i="25"/>
  <c r="AS284" i="25"/>
  <c r="AS285" i="25"/>
  <c r="AS286" i="25"/>
  <c r="C287" i="25"/>
  <c r="D287" i="25"/>
  <c r="E287" i="25"/>
  <c r="F287" i="25"/>
  <c r="G287" i="25"/>
  <c r="H287" i="25"/>
  <c r="I287" i="25"/>
  <c r="J287" i="25"/>
  <c r="K287" i="25"/>
  <c r="L287" i="25"/>
  <c r="M287" i="25"/>
  <c r="N287" i="25"/>
  <c r="O287" i="25"/>
  <c r="P287" i="25"/>
  <c r="Q287" i="25"/>
  <c r="R287" i="25"/>
  <c r="S287" i="25"/>
  <c r="T287" i="25"/>
  <c r="U287" i="25"/>
  <c r="V287" i="25"/>
  <c r="W287" i="25"/>
  <c r="X287" i="25"/>
  <c r="Y287" i="25"/>
  <c r="Z287" i="25"/>
  <c r="AA287" i="25"/>
  <c r="AB287" i="25"/>
  <c r="AC287" i="25"/>
  <c r="AD287" i="25"/>
  <c r="AE287" i="25"/>
  <c r="AF287" i="25"/>
  <c r="AG287" i="25"/>
  <c r="AH287" i="25"/>
  <c r="AI287" i="25"/>
  <c r="AJ287" i="25"/>
  <c r="AK287" i="25"/>
  <c r="AL287" i="25"/>
  <c r="AM287" i="25"/>
  <c r="AN287" i="25"/>
  <c r="AO287" i="25"/>
  <c r="AP287" i="25"/>
  <c r="AQ287" i="25"/>
  <c r="AR287" i="25"/>
  <c r="AS287" i="25"/>
  <c r="C288" i="25"/>
  <c r="D288" i="25"/>
  <c r="E288" i="25"/>
  <c r="F288" i="25"/>
  <c r="G288" i="25"/>
  <c r="H288" i="25"/>
  <c r="I288" i="25"/>
  <c r="J288" i="25"/>
  <c r="K288" i="25"/>
  <c r="L288" i="25"/>
  <c r="M288" i="25"/>
  <c r="N288" i="25"/>
  <c r="O288" i="25"/>
  <c r="P288" i="25"/>
  <c r="Q288" i="25"/>
  <c r="R288" i="25"/>
  <c r="S288" i="25"/>
  <c r="T288" i="25"/>
  <c r="U288" i="25"/>
  <c r="V288" i="25"/>
  <c r="W288" i="25"/>
  <c r="X288" i="25"/>
  <c r="Y288" i="25"/>
  <c r="Z288" i="25"/>
  <c r="AA288" i="25"/>
  <c r="AB288" i="25"/>
  <c r="AC288" i="25"/>
  <c r="AD288" i="25"/>
  <c r="AE288" i="25"/>
  <c r="AF288" i="25"/>
  <c r="AG288" i="25"/>
  <c r="AH288" i="25"/>
  <c r="AI288" i="25"/>
  <c r="AJ288" i="25"/>
  <c r="AK288" i="25"/>
  <c r="AL288" i="25"/>
  <c r="AM288" i="25"/>
  <c r="AN288" i="25"/>
  <c r="AO288" i="25"/>
  <c r="AP288" i="25"/>
  <c r="AQ288" i="25"/>
  <c r="AR288" i="25"/>
  <c r="AS288" i="25"/>
  <c r="C289" i="25"/>
  <c r="D289" i="25"/>
  <c r="E289" i="25"/>
  <c r="F289" i="25"/>
  <c r="G289" i="25"/>
  <c r="H289" i="25"/>
  <c r="I289" i="25"/>
  <c r="J289" i="25"/>
  <c r="K289" i="25"/>
  <c r="L289" i="25"/>
  <c r="M289" i="25"/>
  <c r="N289" i="25"/>
  <c r="O289" i="25"/>
  <c r="P289" i="25"/>
  <c r="Q289" i="25"/>
  <c r="R289" i="25"/>
  <c r="S289" i="25"/>
  <c r="T289" i="25"/>
  <c r="U289" i="25"/>
  <c r="V289" i="25"/>
  <c r="W289" i="25"/>
  <c r="X289" i="25"/>
  <c r="Y289" i="25"/>
  <c r="Z289" i="25"/>
  <c r="AA289" i="25"/>
  <c r="AB289" i="25"/>
  <c r="AC289" i="25"/>
  <c r="AD289" i="25"/>
  <c r="AE289" i="25"/>
  <c r="AF289" i="25"/>
  <c r="AG289" i="25"/>
  <c r="AH289" i="25"/>
  <c r="AI289" i="25"/>
  <c r="AJ289" i="25"/>
  <c r="AK289" i="25"/>
  <c r="AL289" i="25"/>
  <c r="AM289" i="25"/>
  <c r="AN289" i="25"/>
  <c r="AO289" i="25"/>
  <c r="AP289" i="25"/>
  <c r="AQ289" i="25"/>
  <c r="AR289" i="25"/>
  <c r="AS289" i="25"/>
  <c r="C290" i="25"/>
  <c r="D290" i="25"/>
  <c r="E290" i="25"/>
  <c r="F290" i="25"/>
  <c r="G290" i="25"/>
  <c r="H290" i="25"/>
  <c r="I290" i="25"/>
  <c r="J290" i="25"/>
  <c r="K290" i="25"/>
  <c r="L290" i="25"/>
  <c r="M290" i="25"/>
  <c r="N290" i="25"/>
  <c r="O290" i="25"/>
  <c r="P290" i="25"/>
  <c r="Q290" i="25"/>
  <c r="R290" i="25"/>
  <c r="S290" i="25"/>
  <c r="T290" i="25"/>
  <c r="U290" i="25"/>
  <c r="V290" i="25"/>
  <c r="W290" i="25"/>
  <c r="X290" i="25"/>
  <c r="Y290" i="25"/>
  <c r="Z290" i="25"/>
  <c r="AA290" i="25"/>
  <c r="AB290" i="25"/>
  <c r="AC290" i="25"/>
  <c r="AD290" i="25"/>
  <c r="AE290" i="25"/>
  <c r="AF290" i="25"/>
  <c r="AG290" i="25"/>
  <c r="AH290" i="25"/>
  <c r="AI290" i="25"/>
  <c r="AJ290" i="25"/>
  <c r="AK290" i="25"/>
  <c r="AL290" i="25"/>
  <c r="AM290" i="25"/>
  <c r="AN290" i="25"/>
  <c r="AO290" i="25"/>
  <c r="AP290" i="25"/>
  <c r="AQ290" i="25"/>
  <c r="AR290" i="25"/>
  <c r="AS290" i="25"/>
  <c r="C291" i="25"/>
  <c r="D291" i="25"/>
  <c r="E291" i="25"/>
  <c r="F291" i="25"/>
  <c r="G291" i="25"/>
  <c r="H291" i="25"/>
  <c r="I291" i="25"/>
  <c r="J291" i="25"/>
  <c r="K291" i="25"/>
  <c r="L291" i="25"/>
  <c r="M291" i="25"/>
  <c r="N291" i="25"/>
  <c r="O291" i="25"/>
  <c r="P291" i="25"/>
  <c r="Q291" i="25"/>
  <c r="R291" i="25"/>
  <c r="S291" i="25"/>
  <c r="T291" i="25"/>
  <c r="U291" i="25"/>
  <c r="V291" i="25"/>
  <c r="W291" i="25"/>
  <c r="X291" i="25"/>
  <c r="Y291" i="25"/>
  <c r="Z291" i="25"/>
  <c r="AA291" i="25"/>
  <c r="AB291" i="25"/>
  <c r="AC291" i="25"/>
  <c r="AD291" i="25"/>
  <c r="AE291" i="25"/>
  <c r="AF291" i="25"/>
  <c r="AG291" i="25"/>
  <c r="AH291" i="25"/>
  <c r="AI291" i="25"/>
  <c r="AJ291" i="25"/>
  <c r="AK291" i="25"/>
  <c r="AL291" i="25"/>
  <c r="AM291" i="25"/>
  <c r="AN291" i="25"/>
  <c r="AO291" i="25"/>
  <c r="AP291" i="25"/>
  <c r="AQ291" i="25"/>
  <c r="AR291" i="25"/>
  <c r="AS291" i="25"/>
  <c r="AS292" i="25"/>
  <c r="C293" i="25"/>
  <c r="D293" i="25"/>
  <c r="E293" i="25"/>
  <c r="F293" i="25"/>
  <c r="G293" i="25"/>
  <c r="H293" i="25"/>
  <c r="I293" i="25"/>
  <c r="J293" i="25"/>
  <c r="K293" i="25"/>
  <c r="L293" i="25"/>
  <c r="M293" i="25"/>
  <c r="N293" i="25"/>
  <c r="O293" i="25"/>
  <c r="P293" i="25"/>
  <c r="Q293" i="25"/>
  <c r="R293" i="25"/>
  <c r="S293" i="25"/>
  <c r="T293" i="25"/>
  <c r="U293" i="25"/>
  <c r="V293" i="25"/>
  <c r="W293" i="25"/>
  <c r="X293" i="25"/>
  <c r="Y293" i="25"/>
  <c r="Z293" i="25"/>
  <c r="AA293" i="25"/>
  <c r="AB293" i="25"/>
  <c r="AC293" i="25"/>
  <c r="AD293" i="25"/>
  <c r="AE293" i="25"/>
  <c r="AF293" i="25"/>
  <c r="AG293" i="25"/>
  <c r="AH293" i="25"/>
  <c r="AI293" i="25"/>
  <c r="AJ293" i="25"/>
  <c r="AK293" i="25"/>
  <c r="AL293" i="25"/>
  <c r="AM293" i="25"/>
  <c r="AN293" i="25"/>
  <c r="AO293" i="25"/>
  <c r="AP293" i="25"/>
  <c r="AQ293" i="25"/>
  <c r="AR293" i="25"/>
  <c r="AS293" i="25"/>
  <c r="C294" i="25"/>
  <c r="D294" i="25"/>
  <c r="E294" i="25"/>
  <c r="F294" i="25"/>
  <c r="G294" i="25"/>
  <c r="H294" i="25"/>
  <c r="I294" i="25"/>
  <c r="J294" i="25"/>
  <c r="K294" i="25"/>
  <c r="L294" i="25"/>
  <c r="M294" i="25"/>
  <c r="N294" i="25"/>
  <c r="O294" i="25"/>
  <c r="P294" i="25"/>
  <c r="Q294" i="25"/>
  <c r="R294" i="25"/>
  <c r="S294" i="25"/>
  <c r="T294" i="25"/>
  <c r="U294" i="25"/>
  <c r="V294" i="25"/>
  <c r="W294" i="25"/>
  <c r="X294" i="25"/>
  <c r="Y294" i="25"/>
  <c r="Z294" i="25"/>
  <c r="AA294" i="25"/>
  <c r="AB294" i="25"/>
  <c r="AC294" i="25"/>
  <c r="AD294" i="25"/>
  <c r="AE294" i="25"/>
  <c r="AF294" i="25"/>
  <c r="AG294" i="25"/>
  <c r="AH294" i="25"/>
  <c r="AI294" i="25"/>
  <c r="AJ294" i="25"/>
  <c r="AK294" i="25"/>
  <c r="AL294" i="25"/>
  <c r="AM294" i="25"/>
  <c r="AN294" i="25"/>
  <c r="AO294" i="25"/>
  <c r="AP294" i="25"/>
  <c r="AQ294" i="25"/>
  <c r="AR294" i="25"/>
  <c r="AS294" i="25"/>
  <c r="C295" i="25"/>
  <c r="D295" i="25"/>
  <c r="E295" i="25"/>
  <c r="F295" i="25"/>
  <c r="G295" i="25"/>
  <c r="H295" i="25"/>
  <c r="I295" i="25"/>
  <c r="J295" i="25"/>
  <c r="K295" i="25"/>
  <c r="L295" i="25"/>
  <c r="M295" i="25"/>
  <c r="N295" i="25"/>
  <c r="O295" i="25"/>
  <c r="P295" i="25"/>
  <c r="Q295" i="25"/>
  <c r="R295" i="25"/>
  <c r="S295" i="25"/>
  <c r="T295" i="25"/>
  <c r="U295" i="25"/>
  <c r="V295" i="25"/>
  <c r="W295" i="25"/>
  <c r="X295" i="25"/>
  <c r="Y295" i="25"/>
  <c r="Z295" i="25"/>
  <c r="AA295" i="25"/>
  <c r="AB295" i="25"/>
  <c r="AC295" i="25"/>
  <c r="AD295" i="25"/>
  <c r="AE295" i="25"/>
  <c r="AF295" i="25"/>
  <c r="AG295" i="25"/>
  <c r="AH295" i="25"/>
  <c r="AI295" i="25"/>
  <c r="AJ295" i="25"/>
  <c r="AK295" i="25"/>
  <c r="AL295" i="25"/>
  <c r="AM295" i="25"/>
  <c r="AN295" i="25"/>
  <c r="AO295" i="25"/>
  <c r="AP295" i="25"/>
  <c r="AQ295" i="25"/>
  <c r="AR295" i="25"/>
  <c r="AS295" i="25"/>
  <c r="Y303" i="25"/>
  <c r="Z303" i="25"/>
  <c r="AA303" i="25"/>
  <c r="AB303" i="25"/>
  <c r="AC303" i="25"/>
  <c r="AD303" i="25"/>
  <c r="AE303" i="25"/>
  <c r="AF303" i="25"/>
  <c r="AG303" i="25"/>
  <c r="AH303" i="25"/>
  <c r="AI303" i="25"/>
  <c r="AJ303" i="25"/>
  <c r="AK303" i="25"/>
  <c r="AL303" i="25"/>
  <c r="AM303" i="25"/>
  <c r="AN303" i="25"/>
  <c r="AO303" i="25"/>
  <c r="AP303" i="25"/>
  <c r="AQ303" i="25"/>
  <c r="AR303" i="25"/>
  <c r="AS303" i="25"/>
  <c r="Y304" i="25"/>
  <c r="Z304" i="25"/>
  <c r="AA304" i="25"/>
  <c r="AB304" i="25"/>
  <c r="AC304" i="25"/>
  <c r="AD304" i="25"/>
  <c r="AE304" i="25"/>
  <c r="AF304" i="25"/>
  <c r="AG304" i="25"/>
  <c r="AH304" i="25"/>
  <c r="AI304" i="25"/>
  <c r="AJ304" i="25"/>
  <c r="AK304" i="25"/>
  <c r="AL304" i="25"/>
  <c r="AM304" i="25"/>
  <c r="AN304" i="25"/>
  <c r="AO304" i="25"/>
  <c r="AP304" i="25"/>
  <c r="AQ304" i="25"/>
  <c r="AR304" i="25"/>
  <c r="AS304" i="25"/>
  <c r="Y305" i="25"/>
  <c r="Z305" i="25"/>
  <c r="AA305" i="25"/>
  <c r="AB305" i="25"/>
  <c r="AC305" i="25"/>
  <c r="AD305" i="25"/>
  <c r="AE305" i="25"/>
  <c r="AF305" i="25"/>
  <c r="AG305" i="25"/>
  <c r="AH305" i="25"/>
  <c r="AI305" i="25"/>
  <c r="AJ305" i="25"/>
  <c r="AK305" i="25"/>
  <c r="AL305" i="25"/>
  <c r="AM305" i="25"/>
  <c r="AN305" i="25"/>
  <c r="AO305" i="25"/>
  <c r="AP305" i="25"/>
  <c r="AQ305" i="25"/>
  <c r="AR305" i="25"/>
  <c r="AS305" i="25"/>
  <c r="Y306" i="25"/>
  <c r="Z306" i="25"/>
  <c r="AA306" i="25"/>
  <c r="AB306" i="25"/>
  <c r="AC306" i="25"/>
  <c r="AD306" i="25"/>
  <c r="AE306" i="25"/>
  <c r="AF306" i="25"/>
  <c r="AG306" i="25"/>
  <c r="AH306" i="25"/>
  <c r="AI306" i="25"/>
  <c r="AJ306" i="25"/>
  <c r="AK306" i="25"/>
  <c r="AL306" i="25"/>
  <c r="AM306" i="25"/>
  <c r="AN306" i="25"/>
  <c r="AO306" i="25"/>
  <c r="AP306" i="25"/>
  <c r="AQ306" i="25"/>
  <c r="AR306" i="25"/>
  <c r="AS306" i="25"/>
  <c r="Y307" i="25"/>
  <c r="Z307" i="25"/>
  <c r="AA307" i="25"/>
  <c r="AB307" i="25"/>
  <c r="AC307" i="25"/>
  <c r="AD307" i="25"/>
  <c r="AE307" i="25"/>
  <c r="AF307" i="25"/>
  <c r="AG307" i="25"/>
  <c r="AH307" i="25"/>
  <c r="AI307" i="25"/>
  <c r="AJ307" i="25"/>
  <c r="AK307" i="25"/>
  <c r="AL307" i="25"/>
  <c r="AM307" i="25"/>
  <c r="AN307" i="25"/>
  <c r="AO307" i="25"/>
  <c r="AP307" i="25"/>
  <c r="AQ307" i="25"/>
  <c r="AR307" i="25"/>
  <c r="AS307" i="25"/>
  <c r="Y308" i="25"/>
  <c r="Z308" i="25"/>
  <c r="AA308" i="25"/>
  <c r="AB308" i="25"/>
  <c r="AC308" i="25"/>
  <c r="AD308" i="25"/>
  <c r="AE308" i="25"/>
  <c r="AF308" i="25"/>
  <c r="AG308" i="25"/>
  <c r="AH308" i="25"/>
  <c r="AI308" i="25"/>
  <c r="AJ308" i="25"/>
  <c r="AK308" i="25"/>
  <c r="AL308" i="25"/>
  <c r="AM308" i="25"/>
  <c r="AN308" i="25"/>
  <c r="AO308" i="25"/>
  <c r="AP308" i="25"/>
  <c r="AQ308" i="25"/>
  <c r="AR308" i="25"/>
  <c r="AS308" i="25"/>
  <c r="Y309" i="25"/>
  <c r="Z309" i="25"/>
  <c r="AA309" i="25"/>
  <c r="AB309" i="25"/>
  <c r="AC309" i="25"/>
  <c r="AD309" i="25"/>
  <c r="AE309" i="25"/>
  <c r="AF309" i="25"/>
  <c r="AG309" i="25"/>
  <c r="AH309" i="25"/>
  <c r="AI309" i="25"/>
  <c r="AJ309" i="25"/>
  <c r="AK309" i="25"/>
  <c r="AL309" i="25"/>
  <c r="AM309" i="25"/>
  <c r="AN309" i="25"/>
  <c r="AO309" i="25"/>
  <c r="AP309" i="25"/>
  <c r="AQ309" i="25"/>
  <c r="AR309" i="25"/>
  <c r="AS309" i="25"/>
  <c r="Y310" i="25"/>
  <c r="Z310" i="25"/>
  <c r="AA310" i="25"/>
  <c r="AB310" i="25"/>
  <c r="AC310" i="25"/>
  <c r="AD310" i="25"/>
  <c r="AE310" i="25"/>
  <c r="AF310" i="25"/>
  <c r="AG310" i="25"/>
  <c r="AH310" i="25"/>
  <c r="AI310" i="25"/>
  <c r="AJ310" i="25"/>
  <c r="AK310" i="25"/>
  <c r="AL310" i="25"/>
  <c r="AM310" i="25"/>
  <c r="AN310" i="25"/>
  <c r="AO310" i="25"/>
  <c r="AP310" i="25"/>
  <c r="AQ310" i="25"/>
  <c r="AR310" i="25"/>
  <c r="AS310" i="25"/>
  <c r="Y311" i="25"/>
  <c r="Z311" i="25"/>
  <c r="AA311" i="25"/>
  <c r="AB311" i="25"/>
  <c r="AC311" i="25"/>
  <c r="AD311" i="25"/>
  <c r="AE311" i="25"/>
  <c r="AF311" i="25"/>
  <c r="AG311" i="25"/>
  <c r="AH311" i="25"/>
  <c r="AI311" i="25"/>
  <c r="AJ311" i="25"/>
  <c r="AK311" i="25"/>
  <c r="AL311" i="25"/>
  <c r="AM311" i="25"/>
  <c r="AN311" i="25"/>
  <c r="AO311" i="25"/>
  <c r="AP311" i="25"/>
  <c r="AQ311" i="25"/>
  <c r="AR311" i="25"/>
  <c r="AS311" i="25"/>
  <c r="Y312" i="25"/>
  <c r="Z312" i="25"/>
  <c r="AA312" i="25"/>
  <c r="AB312" i="25"/>
  <c r="AC312" i="25"/>
  <c r="AD312" i="25"/>
  <c r="AE312" i="25"/>
  <c r="AF312" i="25"/>
  <c r="AG312" i="25"/>
  <c r="AH312" i="25"/>
  <c r="AI312" i="25"/>
  <c r="AJ312" i="25"/>
  <c r="AK312" i="25"/>
  <c r="AL312" i="25"/>
  <c r="AM312" i="25"/>
  <c r="AN312" i="25"/>
  <c r="AO312" i="25"/>
  <c r="AP312" i="25"/>
  <c r="AQ312" i="25"/>
  <c r="AR312" i="25"/>
  <c r="AS312" i="25"/>
  <c r="Y313" i="25"/>
  <c r="Z313" i="25"/>
  <c r="AA313" i="25"/>
  <c r="AB313" i="25"/>
  <c r="AC313" i="25"/>
  <c r="AD313" i="25"/>
  <c r="AE313" i="25"/>
  <c r="AF313" i="25"/>
  <c r="AG313" i="25"/>
  <c r="AH313" i="25"/>
  <c r="AI313" i="25"/>
  <c r="AJ313" i="25"/>
  <c r="AK313" i="25"/>
  <c r="AL313" i="25"/>
  <c r="AM313" i="25"/>
  <c r="AN313" i="25"/>
  <c r="AO313" i="25"/>
  <c r="AP313" i="25"/>
  <c r="AQ313" i="25"/>
  <c r="AR313" i="25"/>
  <c r="AS313" i="25"/>
  <c r="Y314" i="25"/>
  <c r="Z314" i="25"/>
  <c r="AA314" i="25"/>
  <c r="AB314" i="25"/>
  <c r="AC314" i="25"/>
  <c r="AD314" i="25"/>
  <c r="AE314" i="25"/>
  <c r="AF314" i="25"/>
  <c r="AG314" i="25"/>
  <c r="AH314" i="25"/>
  <c r="AI314" i="25"/>
  <c r="AJ314" i="25"/>
  <c r="AK314" i="25"/>
  <c r="AL314" i="25"/>
  <c r="AM314" i="25"/>
  <c r="AN314" i="25"/>
  <c r="AO314" i="25"/>
  <c r="AP314" i="25"/>
  <c r="AQ314" i="25"/>
  <c r="AR314" i="25"/>
  <c r="AS314" i="25"/>
  <c r="Y315" i="25"/>
  <c r="Z315" i="25"/>
  <c r="AA315" i="25"/>
  <c r="AB315" i="25"/>
  <c r="AC315" i="25"/>
  <c r="AD315" i="25"/>
  <c r="AE315" i="25"/>
  <c r="AF315" i="25"/>
  <c r="AG315" i="25"/>
  <c r="AH315" i="25"/>
  <c r="AI315" i="25"/>
  <c r="AJ315" i="25"/>
  <c r="AK315" i="25"/>
  <c r="AL315" i="25"/>
  <c r="AM315" i="25"/>
  <c r="AN315" i="25"/>
  <c r="AO315" i="25"/>
  <c r="AP315" i="25"/>
  <c r="AQ315" i="25"/>
  <c r="AR315" i="25"/>
  <c r="AS315" i="25"/>
  <c r="C316" i="25"/>
  <c r="D316" i="25"/>
  <c r="E316" i="25"/>
  <c r="F316" i="25"/>
  <c r="G316" i="25"/>
  <c r="H316" i="25"/>
  <c r="I316" i="25"/>
  <c r="J316" i="25"/>
  <c r="K316" i="25"/>
  <c r="L316" i="25"/>
  <c r="M316" i="25"/>
  <c r="N316" i="25"/>
  <c r="O316" i="25"/>
  <c r="P316" i="25"/>
  <c r="Q316" i="25"/>
  <c r="R316" i="25"/>
  <c r="S316" i="25"/>
  <c r="T316" i="25"/>
  <c r="U316" i="25"/>
  <c r="V316" i="25"/>
  <c r="W316" i="25"/>
  <c r="X316" i="25"/>
  <c r="Y316" i="25"/>
  <c r="Z316" i="25"/>
  <c r="AA316" i="25"/>
  <c r="AB316" i="25"/>
  <c r="AC316" i="25"/>
  <c r="AD316" i="25"/>
  <c r="AE316" i="25"/>
  <c r="AF316" i="25"/>
  <c r="AG316" i="25"/>
  <c r="AH316" i="25"/>
  <c r="AI316" i="25"/>
  <c r="AJ316" i="25"/>
  <c r="AK316" i="25"/>
  <c r="AL316" i="25"/>
  <c r="AM316" i="25"/>
  <c r="AN316" i="25"/>
  <c r="AO316" i="25"/>
  <c r="AP316" i="25"/>
  <c r="AQ316" i="25"/>
  <c r="AR316" i="25"/>
  <c r="AS316" i="25"/>
  <c r="Y317" i="25"/>
  <c r="Z317" i="25"/>
  <c r="AA317" i="25"/>
  <c r="AB317" i="25"/>
  <c r="AC317" i="25"/>
  <c r="AD317" i="25"/>
  <c r="AE317" i="25"/>
  <c r="AF317" i="25"/>
  <c r="AG317" i="25"/>
  <c r="AH317" i="25"/>
  <c r="AI317" i="25"/>
  <c r="AJ317" i="25"/>
  <c r="AK317" i="25"/>
  <c r="AL317" i="25"/>
  <c r="AM317" i="25"/>
  <c r="AN317" i="25"/>
  <c r="AO317" i="25"/>
  <c r="AP317" i="25"/>
  <c r="AQ317" i="25"/>
  <c r="AR317" i="25"/>
  <c r="AS317" i="25"/>
  <c r="C318" i="25"/>
  <c r="D318" i="25"/>
  <c r="E318" i="25"/>
  <c r="F318" i="25"/>
  <c r="G318" i="25"/>
  <c r="H318" i="25"/>
  <c r="I318" i="25"/>
  <c r="J318" i="25"/>
  <c r="K318" i="25"/>
  <c r="L318" i="25"/>
  <c r="M318" i="25"/>
  <c r="N318" i="25"/>
  <c r="O318" i="25"/>
  <c r="P318" i="25"/>
  <c r="Q318" i="25"/>
  <c r="R318" i="25"/>
  <c r="S318" i="25"/>
  <c r="T318" i="25"/>
  <c r="U318" i="25"/>
  <c r="V318" i="25"/>
  <c r="W318" i="25"/>
  <c r="X318" i="25"/>
  <c r="Y318" i="25"/>
  <c r="Z318" i="25"/>
  <c r="AA318" i="25"/>
  <c r="AB318" i="25"/>
  <c r="AC318" i="25"/>
  <c r="AD318" i="25"/>
  <c r="AE318" i="25"/>
  <c r="AF318" i="25"/>
  <c r="AG318" i="25"/>
  <c r="AH318" i="25"/>
  <c r="AI318" i="25"/>
  <c r="AJ318" i="25"/>
  <c r="AK318" i="25"/>
  <c r="AL318" i="25"/>
  <c r="AM318" i="25"/>
  <c r="AN318" i="25"/>
  <c r="AO318" i="25"/>
  <c r="AP318" i="25"/>
  <c r="AQ318" i="25"/>
  <c r="AR318" i="25"/>
  <c r="AS318" i="25"/>
  <c r="Y319" i="25"/>
  <c r="Z319" i="25"/>
  <c r="AA319" i="25"/>
  <c r="AB319" i="25"/>
  <c r="AC319" i="25"/>
  <c r="AD319" i="25"/>
  <c r="AE319" i="25"/>
  <c r="AF319" i="25"/>
  <c r="AG319" i="25"/>
  <c r="AH319" i="25"/>
  <c r="AI319" i="25"/>
  <c r="AJ319" i="25"/>
  <c r="AK319" i="25"/>
  <c r="AL319" i="25"/>
  <c r="AM319" i="25"/>
  <c r="AN319" i="25"/>
  <c r="AO319" i="25"/>
  <c r="AP319" i="25"/>
  <c r="AQ319" i="25"/>
  <c r="AR319" i="25"/>
  <c r="AS319" i="25"/>
  <c r="Y320" i="25"/>
  <c r="Z320" i="25"/>
  <c r="AA320" i="25"/>
  <c r="AB320" i="25"/>
  <c r="AC320" i="25"/>
  <c r="AD320" i="25"/>
  <c r="AE320" i="25"/>
  <c r="AF320" i="25"/>
  <c r="AG320" i="25"/>
  <c r="AH320" i="25"/>
  <c r="AI320" i="25"/>
  <c r="AJ320" i="25"/>
  <c r="AK320" i="25"/>
  <c r="AL320" i="25"/>
  <c r="AM320" i="25"/>
  <c r="AN320" i="25"/>
  <c r="AO320" i="25"/>
  <c r="AP320" i="25"/>
  <c r="AQ320" i="25"/>
  <c r="AR320" i="25"/>
  <c r="AS320" i="25"/>
  <c r="C321" i="25"/>
  <c r="D321" i="25"/>
  <c r="E321" i="25"/>
  <c r="F321" i="25"/>
  <c r="G321" i="25"/>
  <c r="H321" i="25"/>
  <c r="I321" i="25"/>
  <c r="J321" i="25"/>
  <c r="K321" i="25"/>
  <c r="L321" i="25"/>
  <c r="M321" i="25"/>
  <c r="N321" i="25"/>
  <c r="O321" i="25"/>
  <c r="P321" i="25"/>
  <c r="Q321" i="25"/>
  <c r="R321" i="25"/>
  <c r="S321" i="25"/>
  <c r="T321" i="25"/>
  <c r="U321" i="25"/>
  <c r="V321" i="25"/>
  <c r="W321" i="25"/>
  <c r="X321" i="25"/>
  <c r="Y321" i="25"/>
  <c r="Z321" i="25"/>
  <c r="AA321" i="25"/>
  <c r="AB321" i="25"/>
  <c r="AC321" i="25"/>
  <c r="AD321" i="25"/>
  <c r="AE321" i="25"/>
  <c r="AF321" i="25"/>
  <c r="AG321" i="25"/>
  <c r="AH321" i="25"/>
  <c r="AI321" i="25"/>
  <c r="AJ321" i="25"/>
  <c r="AK321" i="25"/>
  <c r="AL321" i="25"/>
  <c r="AM321" i="25"/>
  <c r="AN321" i="25"/>
  <c r="AO321" i="25"/>
  <c r="AP321" i="25"/>
  <c r="AQ321" i="25"/>
  <c r="AR321" i="25"/>
  <c r="AS321" i="25"/>
  <c r="C322" i="25"/>
  <c r="D322" i="25"/>
  <c r="E322" i="25"/>
  <c r="F322" i="25"/>
  <c r="G322" i="25"/>
  <c r="H322" i="25"/>
  <c r="I322" i="25"/>
  <c r="J322" i="25"/>
  <c r="K322" i="25"/>
  <c r="L322" i="25"/>
  <c r="M322" i="25"/>
  <c r="N322" i="25"/>
  <c r="O322" i="25"/>
  <c r="P322" i="25"/>
  <c r="Q322" i="25"/>
  <c r="R322" i="25"/>
  <c r="S322" i="25"/>
  <c r="T322" i="25"/>
  <c r="U322" i="25"/>
  <c r="V322" i="25"/>
  <c r="W322" i="25"/>
  <c r="X322" i="25"/>
  <c r="Y322" i="25"/>
  <c r="Z322" i="25"/>
  <c r="AA322" i="25"/>
  <c r="AB322" i="25"/>
  <c r="AC322" i="25"/>
  <c r="AD322" i="25"/>
  <c r="AE322" i="25"/>
  <c r="AF322" i="25"/>
  <c r="AG322" i="25"/>
  <c r="AH322" i="25"/>
  <c r="AI322" i="25"/>
  <c r="AJ322" i="25"/>
  <c r="AK322" i="25"/>
  <c r="AL322" i="25"/>
  <c r="AM322" i="25"/>
  <c r="AN322" i="25"/>
  <c r="AO322" i="25"/>
  <c r="AP322" i="25"/>
  <c r="AQ322" i="25"/>
  <c r="AR322" i="25"/>
  <c r="AS322" i="25"/>
  <c r="C323" i="25"/>
  <c r="D323" i="25"/>
  <c r="E323" i="25"/>
  <c r="F323" i="25"/>
  <c r="G323" i="25"/>
  <c r="H323" i="25"/>
  <c r="I323" i="25"/>
  <c r="J323" i="25"/>
  <c r="K323" i="25"/>
  <c r="L323" i="25"/>
  <c r="M323" i="25"/>
  <c r="N323" i="25"/>
  <c r="O323" i="25"/>
  <c r="P323" i="25"/>
  <c r="Q323" i="25"/>
  <c r="R323" i="25"/>
  <c r="S323" i="25"/>
  <c r="T323" i="25"/>
  <c r="U323" i="25"/>
  <c r="V323" i="25"/>
  <c r="W323" i="25"/>
  <c r="X323" i="25"/>
  <c r="Y323" i="25"/>
  <c r="Z323" i="25"/>
  <c r="AA323" i="25"/>
  <c r="AB323" i="25"/>
  <c r="AC323" i="25"/>
  <c r="AD323" i="25"/>
  <c r="AE323" i="25"/>
  <c r="AF323" i="25"/>
  <c r="AG323" i="25"/>
  <c r="AH323" i="25"/>
  <c r="AI323" i="25"/>
  <c r="AJ323" i="25"/>
  <c r="AK323" i="25"/>
  <c r="AL323" i="25"/>
  <c r="AM323" i="25"/>
  <c r="AN323" i="25"/>
  <c r="AO323" i="25"/>
  <c r="AP323" i="25"/>
  <c r="AQ323" i="25"/>
  <c r="AR323" i="25"/>
  <c r="AS323" i="25"/>
  <c r="C324" i="25"/>
  <c r="D324" i="25"/>
  <c r="E324" i="25"/>
  <c r="F324" i="25"/>
  <c r="G324" i="25"/>
  <c r="H324" i="25"/>
  <c r="I324" i="25"/>
  <c r="J324" i="25"/>
  <c r="K324" i="25"/>
  <c r="L324" i="25"/>
  <c r="M324" i="25"/>
  <c r="N324" i="25"/>
  <c r="O324" i="25"/>
  <c r="P324" i="25"/>
  <c r="Q324" i="25"/>
  <c r="R324" i="25"/>
  <c r="S324" i="25"/>
  <c r="T324" i="25"/>
  <c r="U324" i="25"/>
  <c r="V324" i="25"/>
  <c r="W324" i="25"/>
  <c r="X324" i="25"/>
  <c r="Y324" i="25"/>
  <c r="Z324" i="25"/>
  <c r="AA324" i="25"/>
  <c r="AB324" i="25"/>
  <c r="AC324" i="25"/>
  <c r="AD324" i="25"/>
  <c r="AE324" i="25"/>
  <c r="AF324" i="25"/>
  <c r="AG324" i="25"/>
  <c r="AH324" i="25"/>
  <c r="AI324" i="25"/>
  <c r="AJ324" i="25"/>
  <c r="AK324" i="25"/>
  <c r="AL324" i="25"/>
  <c r="AM324" i="25"/>
  <c r="AN324" i="25"/>
  <c r="AO324" i="25"/>
  <c r="AP324" i="25"/>
  <c r="AQ324" i="25"/>
  <c r="AR324" i="25"/>
  <c r="AS324" i="25"/>
  <c r="Y325" i="25"/>
  <c r="Z325" i="25"/>
  <c r="AA325" i="25"/>
  <c r="AB325" i="25"/>
  <c r="AC325" i="25"/>
  <c r="AD325" i="25"/>
  <c r="AE325" i="25"/>
  <c r="AF325" i="25"/>
  <c r="AG325" i="25"/>
  <c r="AH325" i="25"/>
  <c r="AI325" i="25"/>
  <c r="AJ325" i="25"/>
  <c r="AK325" i="25"/>
  <c r="AL325" i="25"/>
  <c r="AM325" i="25"/>
  <c r="AN325" i="25"/>
  <c r="AO325" i="25"/>
  <c r="AP325" i="25"/>
  <c r="AQ325" i="25"/>
  <c r="AR325" i="25"/>
  <c r="AS325" i="25"/>
  <c r="Y326" i="25"/>
  <c r="Z326" i="25"/>
  <c r="AA326" i="25"/>
  <c r="AB326" i="25"/>
  <c r="AC326" i="25"/>
  <c r="AD326" i="25"/>
  <c r="AE326" i="25"/>
  <c r="AF326" i="25"/>
  <c r="AG326" i="25"/>
  <c r="AH326" i="25"/>
  <c r="AI326" i="25"/>
  <c r="AJ326" i="25"/>
  <c r="AK326" i="25"/>
  <c r="AL326" i="25"/>
  <c r="AM326" i="25"/>
  <c r="AN326" i="25"/>
  <c r="AO326" i="25"/>
  <c r="AP326" i="25"/>
  <c r="AQ326" i="25"/>
  <c r="AR326" i="25"/>
  <c r="AS326" i="25"/>
  <c r="Y327" i="25"/>
  <c r="Z327" i="25"/>
  <c r="AA327" i="25"/>
  <c r="AB327" i="25"/>
  <c r="AC327" i="25"/>
  <c r="AD327" i="25"/>
  <c r="AE327" i="25"/>
  <c r="AF327" i="25"/>
  <c r="AG327" i="25"/>
  <c r="AH327" i="25"/>
  <c r="AI327" i="25"/>
  <c r="AJ327" i="25"/>
  <c r="AK327" i="25"/>
  <c r="AL327" i="25"/>
  <c r="AM327" i="25"/>
  <c r="AN327" i="25"/>
  <c r="AO327" i="25"/>
  <c r="AP327" i="25"/>
  <c r="AQ327" i="25"/>
  <c r="AR327" i="25"/>
  <c r="AS327" i="25"/>
  <c r="C328" i="25"/>
  <c r="D328" i="25"/>
  <c r="E328" i="25"/>
  <c r="F328" i="25"/>
  <c r="G328" i="25"/>
  <c r="H328" i="25"/>
  <c r="I328" i="25"/>
  <c r="J328" i="25"/>
  <c r="K328" i="25"/>
  <c r="L328" i="25"/>
  <c r="M328" i="25"/>
  <c r="N328" i="25"/>
  <c r="O328" i="25"/>
  <c r="P328" i="25"/>
  <c r="Q328" i="25"/>
  <c r="R328" i="25"/>
  <c r="S328" i="25"/>
  <c r="T328" i="25"/>
  <c r="U328" i="25"/>
  <c r="V328" i="25"/>
  <c r="W328" i="25"/>
  <c r="X328" i="25"/>
  <c r="Y328" i="25"/>
  <c r="Z328" i="25"/>
  <c r="AA328" i="25"/>
  <c r="AB328" i="25"/>
  <c r="AC328" i="25"/>
  <c r="AD328" i="25"/>
  <c r="AE328" i="25"/>
  <c r="AF328" i="25"/>
  <c r="AG328" i="25"/>
  <c r="AH328" i="25"/>
  <c r="AI328" i="25"/>
  <c r="AJ328" i="25"/>
  <c r="AK328" i="25"/>
  <c r="AL328" i="25"/>
  <c r="AM328" i="25"/>
  <c r="AN328" i="25"/>
  <c r="AO328" i="25"/>
  <c r="AP328" i="25"/>
  <c r="AQ328" i="25"/>
  <c r="AR328" i="25"/>
  <c r="AS328" i="25"/>
  <c r="C329" i="25"/>
  <c r="D329" i="25"/>
  <c r="E329" i="25"/>
  <c r="F329" i="25"/>
  <c r="G329" i="25"/>
  <c r="H329" i="25"/>
  <c r="I329" i="25"/>
  <c r="J329" i="25"/>
  <c r="K329" i="25"/>
  <c r="L329" i="25"/>
  <c r="M329" i="25"/>
  <c r="N329" i="25"/>
  <c r="O329" i="25"/>
  <c r="P329" i="25"/>
  <c r="Q329" i="25"/>
  <c r="R329" i="25"/>
  <c r="S329" i="25"/>
  <c r="T329" i="25"/>
  <c r="U329" i="25"/>
  <c r="V329" i="25"/>
  <c r="W329" i="25"/>
  <c r="X329" i="25"/>
  <c r="Y329" i="25"/>
  <c r="Z329" i="25"/>
  <c r="AA329" i="25"/>
  <c r="AB329" i="25"/>
  <c r="AC329" i="25"/>
  <c r="AD329" i="25"/>
  <c r="AE329" i="25"/>
  <c r="AF329" i="25"/>
  <c r="AG329" i="25"/>
  <c r="AH329" i="25"/>
  <c r="AI329" i="25"/>
  <c r="AJ329" i="25"/>
  <c r="AK329" i="25"/>
  <c r="AL329" i="25"/>
  <c r="AM329" i="25"/>
  <c r="AN329" i="25"/>
  <c r="AO329" i="25"/>
  <c r="AP329" i="25"/>
  <c r="AQ329" i="25"/>
  <c r="AR329" i="25"/>
  <c r="AS329" i="25"/>
  <c r="C330" i="25"/>
  <c r="D330" i="25"/>
  <c r="E330" i="25"/>
  <c r="F330" i="25"/>
  <c r="G330" i="25"/>
  <c r="H330" i="25"/>
  <c r="I330" i="25"/>
  <c r="J330" i="25"/>
  <c r="K330" i="25"/>
  <c r="L330" i="25"/>
  <c r="M330" i="25"/>
  <c r="N330" i="25"/>
  <c r="O330" i="25"/>
  <c r="P330" i="25"/>
  <c r="Q330" i="25"/>
  <c r="R330" i="25"/>
  <c r="S330" i="25"/>
  <c r="T330" i="25"/>
  <c r="U330" i="25"/>
  <c r="V330" i="25"/>
  <c r="W330" i="25"/>
  <c r="X330" i="25"/>
  <c r="Y330" i="25"/>
  <c r="Z330" i="25"/>
  <c r="AA330" i="25"/>
  <c r="AB330" i="25"/>
  <c r="AC330" i="25"/>
  <c r="AD330" i="25"/>
  <c r="AE330" i="25"/>
  <c r="AF330" i="25"/>
  <c r="AG330" i="25"/>
  <c r="AH330" i="25"/>
  <c r="AI330" i="25"/>
  <c r="AJ330" i="25"/>
  <c r="AK330" i="25"/>
  <c r="AL330" i="25"/>
  <c r="AM330" i="25"/>
  <c r="AN330" i="25"/>
  <c r="AO330" i="25"/>
  <c r="AP330" i="25"/>
  <c r="AQ330" i="25"/>
  <c r="AR330" i="25"/>
  <c r="AS330" i="25"/>
  <c r="Y331" i="25"/>
  <c r="Z331" i="25"/>
  <c r="AA331" i="25"/>
  <c r="AB331" i="25"/>
  <c r="AC331" i="25"/>
  <c r="AD331" i="25"/>
  <c r="AE331" i="25"/>
  <c r="AF331" i="25"/>
  <c r="AG331" i="25"/>
  <c r="AH331" i="25"/>
  <c r="AI331" i="25"/>
  <c r="AJ331" i="25"/>
  <c r="AK331" i="25"/>
  <c r="AL331" i="25"/>
  <c r="AM331" i="25"/>
  <c r="AN331" i="25"/>
  <c r="AO331" i="25"/>
  <c r="AP331" i="25"/>
  <c r="AQ331" i="25"/>
  <c r="AR331" i="25"/>
  <c r="AS331" i="25"/>
  <c r="Y332" i="25"/>
  <c r="Z332" i="25"/>
  <c r="AA332" i="25"/>
  <c r="AB332" i="25"/>
  <c r="AC332" i="25"/>
  <c r="AD332" i="25"/>
  <c r="AE332" i="25"/>
  <c r="AF332" i="25"/>
  <c r="AG332" i="25"/>
  <c r="AH332" i="25"/>
  <c r="AI332" i="25"/>
  <c r="AJ332" i="25"/>
  <c r="AK332" i="25"/>
  <c r="AL332" i="25"/>
  <c r="AM332" i="25"/>
  <c r="AN332" i="25"/>
  <c r="AO332" i="25"/>
  <c r="AP332" i="25"/>
  <c r="AQ332" i="25"/>
  <c r="AR332" i="25"/>
  <c r="AS332" i="25"/>
  <c r="Y333" i="25"/>
  <c r="Z333" i="25"/>
  <c r="AA333" i="25"/>
  <c r="AB333" i="25"/>
  <c r="AC333" i="25"/>
  <c r="AD333" i="25"/>
  <c r="AE333" i="25"/>
  <c r="AF333" i="25"/>
  <c r="AG333" i="25"/>
  <c r="AH333" i="25"/>
  <c r="AI333" i="25"/>
  <c r="AJ333" i="25"/>
  <c r="AK333" i="25"/>
  <c r="AL333" i="25"/>
  <c r="AM333" i="25"/>
  <c r="AN333" i="25"/>
  <c r="AO333" i="25"/>
  <c r="AP333" i="25"/>
  <c r="AQ333" i="25"/>
  <c r="AR333" i="25"/>
  <c r="AS333" i="25"/>
  <c r="C334" i="25"/>
  <c r="D334" i="25"/>
  <c r="E334" i="25"/>
  <c r="F334" i="25"/>
  <c r="G334" i="25"/>
  <c r="H334" i="25"/>
  <c r="I334" i="25"/>
  <c r="J334" i="25"/>
  <c r="K334" i="25"/>
  <c r="L334" i="25"/>
  <c r="M334" i="25"/>
  <c r="N334" i="25"/>
  <c r="O334" i="25"/>
  <c r="P334" i="25"/>
  <c r="Q334" i="25"/>
  <c r="R334" i="25"/>
  <c r="S334" i="25"/>
  <c r="T334" i="25"/>
  <c r="U334" i="25"/>
  <c r="V334" i="25"/>
  <c r="W334" i="25"/>
  <c r="X334" i="25"/>
  <c r="Y334" i="25"/>
  <c r="Z334" i="25"/>
  <c r="AA334" i="25"/>
  <c r="AB334" i="25"/>
  <c r="AC334" i="25"/>
  <c r="AD334" i="25"/>
  <c r="AE334" i="25"/>
  <c r="AF334" i="25"/>
  <c r="AG334" i="25"/>
  <c r="AH334" i="25"/>
  <c r="AI334" i="25"/>
  <c r="AJ334" i="25"/>
  <c r="AK334" i="25"/>
  <c r="AL334" i="25"/>
  <c r="AM334" i="25"/>
  <c r="AN334" i="25"/>
  <c r="AO334" i="25"/>
  <c r="AP334" i="25"/>
  <c r="AQ334" i="25"/>
  <c r="AR334" i="25"/>
  <c r="AS334" i="25"/>
  <c r="C335" i="25"/>
  <c r="D335" i="25"/>
  <c r="E335" i="25"/>
  <c r="F335" i="25"/>
  <c r="G335" i="25"/>
  <c r="H335" i="25"/>
  <c r="I335" i="25"/>
  <c r="J335" i="25"/>
  <c r="K335" i="25"/>
  <c r="L335" i="25"/>
  <c r="M335" i="25"/>
  <c r="N335" i="25"/>
  <c r="O335" i="25"/>
  <c r="P335" i="25"/>
  <c r="Q335" i="25"/>
  <c r="R335" i="25"/>
  <c r="S335" i="25"/>
  <c r="T335" i="25"/>
  <c r="U335" i="25"/>
  <c r="V335" i="25"/>
  <c r="W335" i="25"/>
  <c r="X335" i="25"/>
  <c r="Y335" i="25"/>
  <c r="Z335" i="25"/>
  <c r="AA335" i="25"/>
  <c r="AB335" i="25"/>
  <c r="AC335" i="25"/>
  <c r="AD335" i="25"/>
  <c r="AE335" i="25"/>
  <c r="AF335" i="25"/>
  <c r="AG335" i="25"/>
  <c r="AH335" i="25"/>
  <c r="AI335" i="25"/>
  <c r="AJ335" i="25"/>
  <c r="AK335" i="25"/>
  <c r="AL335" i="25"/>
  <c r="AM335" i="25"/>
  <c r="AN335" i="25"/>
  <c r="AO335" i="25"/>
  <c r="AP335" i="25"/>
  <c r="AQ335" i="25"/>
  <c r="AR335" i="25"/>
  <c r="AS335" i="25"/>
  <c r="C336" i="25"/>
  <c r="D336" i="25"/>
  <c r="E336" i="25"/>
  <c r="F336" i="25"/>
  <c r="G336" i="25"/>
  <c r="H336" i="25"/>
  <c r="I336" i="25"/>
  <c r="J336" i="25"/>
  <c r="K336" i="25"/>
  <c r="L336" i="25"/>
  <c r="M336" i="25"/>
  <c r="N336" i="25"/>
  <c r="O336" i="25"/>
  <c r="P336" i="25"/>
  <c r="Q336" i="25"/>
  <c r="R336" i="25"/>
  <c r="S336" i="25"/>
  <c r="T336" i="25"/>
  <c r="U336" i="25"/>
  <c r="V336" i="25"/>
  <c r="W336" i="25"/>
  <c r="X336" i="25"/>
  <c r="Y336" i="25"/>
  <c r="Z336" i="25"/>
  <c r="AA336" i="25"/>
  <c r="AB336" i="25"/>
  <c r="AC336" i="25"/>
  <c r="AD336" i="25"/>
  <c r="AE336" i="25"/>
  <c r="AF336" i="25"/>
  <c r="AG336" i="25"/>
  <c r="AH336" i="25"/>
  <c r="AI336" i="25"/>
  <c r="AJ336" i="25"/>
  <c r="AK336" i="25"/>
  <c r="AL336" i="25"/>
  <c r="AM336" i="25"/>
  <c r="AN336" i="25"/>
  <c r="AO336" i="25"/>
  <c r="AP336" i="25"/>
  <c r="AQ336" i="25"/>
  <c r="AR336" i="25"/>
  <c r="AS336" i="25"/>
  <c r="BC223" i="46"/>
  <c r="F20" i="46"/>
  <c r="G20" i="46"/>
  <c r="AF20" i="46" s="1"/>
  <c r="G21" i="46"/>
  <c r="G24" i="46"/>
  <c r="AD24" i="46" s="1"/>
  <c r="G27" i="46"/>
  <c r="G30" i="46"/>
  <c r="G34" i="46"/>
  <c r="G38" i="46"/>
  <c r="AW38" i="46" s="1"/>
  <c r="G42" i="46"/>
  <c r="D60" i="46"/>
  <c r="F60" i="46"/>
  <c r="G60" i="46"/>
  <c r="AK60" i="46" s="1"/>
  <c r="D61" i="46"/>
  <c r="F61" i="46"/>
  <c r="G61" i="46"/>
  <c r="AH61" i="46" s="1"/>
  <c r="D62" i="46"/>
  <c r="D63" i="46"/>
  <c r="F63" i="46"/>
  <c r="G63" i="46"/>
  <c r="D64" i="46"/>
  <c r="F64" i="46"/>
  <c r="G64" i="46"/>
  <c r="D65" i="46"/>
  <c r="F65" i="46"/>
  <c r="P65" i="46" s="1"/>
  <c r="G65" i="46"/>
  <c r="D66" i="46"/>
  <c r="F66" i="46"/>
  <c r="AB66" i="46" s="1"/>
  <c r="G66" i="46"/>
  <c r="AO66" i="46" s="1"/>
  <c r="D67" i="46"/>
  <c r="F67" i="46"/>
  <c r="G67" i="46"/>
  <c r="AG67" i="46" s="1"/>
  <c r="D68" i="46"/>
  <c r="F68" i="46"/>
  <c r="R68" i="46" s="1"/>
  <c r="G68" i="46"/>
  <c r="AH68" i="46" s="1"/>
  <c r="D69" i="46"/>
  <c r="F69" i="46"/>
  <c r="N69" i="46" s="1"/>
  <c r="G69" i="46"/>
  <c r="D70" i="46"/>
  <c r="F70" i="46"/>
  <c r="R70" i="46" s="1"/>
  <c r="G70" i="46"/>
  <c r="AU70" i="46" s="1"/>
  <c r="D71" i="46"/>
  <c r="F71" i="46"/>
  <c r="P71" i="46" s="1"/>
  <c r="G71" i="46"/>
  <c r="AU71" i="46" s="1"/>
  <c r="D72" i="46"/>
  <c r="F72" i="46"/>
  <c r="O72" i="46" s="1"/>
  <c r="G72" i="46"/>
  <c r="D73" i="46"/>
  <c r="F73" i="46"/>
  <c r="I73" i="46" s="1"/>
  <c r="G73" i="46"/>
  <c r="AR73" i="46" s="1"/>
  <c r="D74" i="46"/>
  <c r="F74" i="46"/>
  <c r="G74" i="46"/>
  <c r="AM74" i="46" s="1"/>
  <c r="D75" i="46"/>
  <c r="F75" i="46"/>
  <c r="G75" i="46"/>
  <c r="AR75" i="46" s="1"/>
  <c r="D76" i="46"/>
  <c r="F76" i="46"/>
  <c r="AA76" i="46" s="1"/>
  <c r="G76" i="46"/>
  <c r="AW76" i="46" s="1"/>
  <c r="D77" i="46"/>
  <c r="F77" i="46"/>
  <c r="I77" i="46" s="1"/>
  <c r="G77" i="46"/>
  <c r="H78" i="46"/>
  <c r="D79" i="46"/>
  <c r="F79" i="46"/>
  <c r="M79" i="46" s="1"/>
  <c r="G79" i="46"/>
  <c r="D80" i="46"/>
  <c r="F80" i="46"/>
  <c r="AA80" i="46" s="1"/>
  <c r="G80" i="46"/>
  <c r="AM80" i="46" s="1"/>
  <c r="H81" i="46"/>
  <c r="H82" i="46"/>
  <c r="F121" i="46"/>
  <c r="G121" i="46"/>
  <c r="AJ121" i="46" s="1"/>
  <c r="F122" i="46"/>
  <c r="G122" i="46"/>
  <c r="AK122" i="46" s="1"/>
  <c r="F123" i="46"/>
  <c r="G123" i="46"/>
  <c r="AF123" i="46" s="1"/>
  <c r="F124" i="46"/>
  <c r="G124" i="46"/>
  <c r="F125" i="46"/>
  <c r="G125" i="46"/>
  <c r="AD125" i="46" s="1"/>
  <c r="F127" i="46"/>
  <c r="G127" i="46"/>
  <c r="AT127" i="46" s="1"/>
  <c r="F128" i="46"/>
  <c r="G128" i="46"/>
  <c r="AI128" i="46" s="1"/>
  <c r="F129" i="46"/>
  <c r="G129" i="46"/>
  <c r="AO129" i="46" s="1"/>
  <c r="H174" i="46"/>
  <c r="H175" i="46"/>
  <c r="H176" i="46"/>
  <c r="H177" i="46"/>
  <c r="H178" i="46"/>
  <c r="H179" i="46"/>
  <c r="H180" i="46"/>
  <c r="H181" i="46"/>
  <c r="H182" i="46"/>
  <c r="H183" i="46"/>
  <c r="H184" i="46"/>
  <c r="H185" i="46"/>
  <c r="H186" i="46"/>
  <c r="H187" i="46"/>
  <c r="H188" i="46"/>
  <c r="H189" i="46"/>
  <c r="H190" i="46"/>
  <c r="H191" i="46"/>
  <c r="H192" i="46"/>
  <c r="H193" i="46"/>
  <c r="H194" i="46"/>
  <c r="H195" i="46"/>
  <c r="H196" i="46"/>
  <c r="H197" i="46"/>
  <c r="H198" i="46"/>
  <c r="H199" i="46"/>
  <c r="D200" i="46"/>
  <c r="H200" i="46"/>
  <c r="D201" i="46"/>
  <c r="H201" i="46"/>
  <c r="D202" i="46"/>
  <c r="H202" i="46"/>
  <c r="D203" i="46"/>
  <c r="H203" i="46"/>
  <c r="H209" i="46"/>
  <c r="C223" i="46"/>
  <c r="D223" i="46"/>
  <c r="E223" i="46"/>
  <c r="F223" i="46"/>
  <c r="AA223" i="46"/>
  <c r="AV223" i="46"/>
  <c r="BQ223" i="46"/>
  <c r="CL223" i="46"/>
  <c r="D239" i="46"/>
  <c r="E239" i="46"/>
  <c r="AW239" i="46"/>
  <c r="AX239" i="46"/>
  <c r="AY239" i="46"/>
  <c r="AZ239" i="46"/>
  <c r="BA239" i="46"/>
  <c r="BB239" i="46"/>
  <c r="BC239" i="46"/>
  <c r="BD239" i="46"/>
  <c r="BE239" i="46"/>
  <c r="BF239" i="46"/>
  <c r="BG239" i="46"/>
  <c r="BH239" i="46"/>
  <c r="BI239" i="46"/>
  <c r="BJ239" i="46"/>
  <c r="BK239" i="46"/>
  <c r="BL239" i="46"/>
  <c r="BM239" i="46"/>
  <c r="BN239" i="46"/>
  <c r="BO239" i="46"/>
  <c r="BP239" i="46"/>
  <c r="BQ239" i="46"/>
  <c r="E18" i="56"/>
  <c r="E20" i="68"/>
  <c r="F18" i="56"/>
  <c r="F222" i="56"/>
  <c r="G18" i="56"/>
  <c r="G222" i="56"/>
  <c r="H18" i="56"/>
  <c r="H20" i="68"/>
  <c r="I18" i="56"/>
  <c r="I222" i="56"/>
  <c r="J18" i="56"/>
  <c r="J20" i="68"/>
  <c r="K18" i="56"/>
  <c r="K20" i="68"/>
  <c r="L18" i="56"/>
  <c r="L222" i="56"/>
  <c r="M18" i="56"/>
  <c r="M20" i="68"/>
  <c r="N18" i="56"/>
  <c r="N222" i="56"/>
  <c r="O18" i="56"/>
  <c r="O20" i="68"/>
  <c r="P18" i="56"/>
  <c r="P20" i="68"/>
  <c r="Q18" i="56"/>
  <c r="Q20" i="68"/>
  <c r="R18" i="56"/>
  <c r="R222" i="56"/>
  <c r="S18" i="56"/>
  <c r="S20" i="68"/>
  <c r="T18" i="56"/>
  <c r="T20" i="68"/>
  <c r="U18" i="56"/>
  <c r="U222" i="56"/>
  <c r="V18" i="56"/>
  <c r="V20" i="68"/>
  <c r="W18" i="56"/>
  <c r="W222" i="56"/>
  <c r="X18" i="56"/>
  <c r="X222" i="56"/>
  <c r="Y19" i="56"/>
  <c r="Y20" i="56"/>
  <c r="Y21" i="56"/>
  <c r="Y22" i="56"/>
  <c r="Y23" i="56"/>
  <c r="Y24" i="56"/>
  <c r="Y25" i="56"/>
  <c r="Y26" i="56"/>
  <c r="Y27" i="56"/>
  <c r="Y28" i="56"/>
  <c r="Y29" i="56"/>
  <c r="Y30" i="56"/>
  <c r="Y31" i="56"/>
  <c r="Y32" i="56"/>
  <c r="Y33" i="56"/>
  <c r="Y34" i="56"/>
  <c r="Y35" i="56"/>
  <c r="Y36" i="56"/>
  <c r="Y37" i="56"/>
  <c r="Y38" i="56"/>
  <c r="Y39" i="56"/>
  <c r="Y40" i="56"/>
  <c r="Y41" i="56"/>
  <c r="Y42" i="56"/>
  <c r="Y43" i="56"/>
  <c r="Y44" i="56"/>
  <c r="Y45" i="56"/>
  <c r="Y46" i="56"/>
  <c r="Y47" i="56"/>
  <c r="Y48" i="56"/>
  <c r="Y49" i="56"/>
  <c r="Y50" i="56"/>
  <c r="Y51" i="56"/>
  <c r="Y52" i="56"/>
  <c r="Y53" i="56"/>
  <c r="Y54" i="56"/>
  <c r="Y55" i="56"/>
  <c r="Y56" i="56"/>
  <c r="Y57" i="56"/>
  <c r="Y58" i="56"/>
  <c r="Y59" i="56"/>
  <c r="Y60" i="56"/>
  <c r="Y61" i="56"/>
  <c r="Y62" i="56"/>
  <c r="Y63" i="56"/>
  <c r="Y64" i="56"/>
  <c r="Y65" i="56"/>
  <c r="Y66" i="56"/>
  <c r="Y67" i="56"/>
  <c r="Y68" i="56"/>
  <c r="Y69" i="56"/>
  <c r="Y70" i="56"/>
  <c r="Y71" i="56"/>
  <c r="Y72" i="56"/>
  <c r="Y73" i="56"/>
  <c r="Y74" i="56"/>
  <c r="Y75" i="56"/>
  <c r="Y76" i="56"/>
  <c r="Y77" i="56"/>
  <c r="Y78" i="56"/>
  <c r="Y79" i="56"/>
  <c r="Y80" i="56"/>
  <c r="Y81" i="56"/>
  <c r="Y82" i="56"/>
  <c r="Y83" i="56"/>
  <c r="Y86" i="56"/>
  <c r="Y87" i="56"/>
  <c r="Y89" i="56"/>
  <c r="Y90" i="56"/>
  <c r="Y91" i="56"/>
  <c r="Y92" i="56"/>
  <c r="Y93" i="56"/>
  <c r="Y94" i="56"/>
  <c r="Y95" i="56"/>
  <c r="Y98" i="56"/>
  <c r="Y99" i="56"/>
  <c r="Y100" i="56"/>
  <c r="Y101" i="56"/>
  <c r="Y102" i="56"/>
  <c r="Y103" i="56"/>
  <c r="Y104" i="56"/>
  <c r="Y105" i="56"/>
  <c r="Y106" i="56"/>
  <c r="Y107" i="56"/>
  <c r="Y108" i="56"/>
  <c r="Y109" i="56"/>
  <c r="Y110" i="56"/>
  <c r="Y111" i="56"/>
  <c r="Y112" i="56"/>
  <c r="Y113" i="56"/>
  <c r="Y116" i="56"/>
  <c r="Y117" i="56"/>
  <c r="Y118" i="56"/>
  <c r="Y119" i="56"/>
  <c r="Y120" i="56"/>
  <c r="Y121" i="56"/>
  <c r="Y122" i="56"/>
  <c r="Y123" i="56"/>
  <c r="Y124" i="56"/>
  <c r="Y125" i="56"/>
  <c r="Y126" i="56"/>
  <c r="Y127" i="56"/>
  <c r="Y128" i="56"/>
  <c r="Y129" i="56"/>
  <c r="Y131" i="56"/>
  <c r="Y133" i="56"/>
  <c r="Y134" i="56"/>
  <c r="Y135" i="56"/>
  <c r="Y136" i="56"/>
  <c r="Y137" i="56"/>
  <c r="Y138" i="56"/>
  <c r="Y139" i="56"/>
  <c r="Y140" i="56"/>
  <c r="Y141" i="56"/>
  <c r="Y142" i="56"/>
  <c r="Y143" i="56"/>
  <c r="Y144" i="56"/>
  <c r="Y145" i="56"/>
  <c r="Y146" i="56"/>
  <c r="Y147" i="56"/>
  <c r="Y148" i="56"/>
  <c r="Y149" i="56"/>
  <c r="Y150" i="56"/>
  <c r="Y151" i="56"/>
  <c r="Y152" i="56"/>
  <c r="Y153" i="56"/>
  <c r="Y154" i="56"/>
  <c r="Y155" i="56"/>
  <c r="Y156" i="56"/>
  <c r="Y157" i="56"/>
  <c r="Y158" i="56"/>
  <c r="Y159" i="56"/>
  <c r="Y160" i="56"/>
  <c r="Y161" i="56"/>
  <c r="Y162" i="56"/>
  <c r="Y163" i="56"/>
  <c r="Y164" i="56"/>
  <c r="Y165" i="56"/>
  <c r="Y166" i="56"/>
  <c r="Y167" i="56"/>
  <c r="Y168" i="56"/>
  <c r="Y169" i="56"/>
  <c r="Y170" i="56"/>
  <c r="Y171" i="56"/>
  <c r="Y172" i="56"/>
  <c r="Y173" i="56"/>
  <c r="Y174" i="56"/>
  <c r="Y175" i="56"/>
  <c r="Y176" i="56"/>
  <c r="Y177" i="56"/>
  <c r="Y178" i="56"/>
  <c r="Y179" i="56"/>
  <c r="Y180" i="56"/>
  <c r="Y181" i="56"/>
  <c r="Y182" i="56"/>
  <c r="Y183" i="56"/>
  <c r="Y184" i="56"/>
  <c r="Y185" i="56"/>
  <c r="Y186" i="56"/>
  <c r="Y187" i="56"/>
  <c r="Y188" i="56"/>
  <c r="Y189" i="56"/>
  <c r="Y190" i="56"/>
  <c r="Y191" i="56"/>
  <c r="Y192" i="56"/>
  <c r="Y193" i="56"/>
  <c r="Y194" i="56"/>
  <c r="Y195" i="56"/>
  <c r="Y196" i="56"/>
  <c r="Y197" i="56"/>
  <c r="Y198" i="56"/>
  <c r="Y199" i="56"/>
  <c r="Y200" i="56"/>
  <c r="Y201" i="56"/>
  <c r="Y202" i="56"/>
  <c r="Y203" i="56"/>
  <c r="Y204" i="56"/>
  <c r="Y205" i="56"/>
  <c r="Y206" i="56"/>
  <c r="Y207" i="56"/>
  <c r="Y208" i="56"/>
  <c r="Y209" i="56"/>
  <c r="Y210" i="56"/>
  <c r="Y211" i="56"/>
  <c r="Y212" i="56"/>
  <c r="Y213" i="56"/>
  <c r="D222" i="56"/>
  <c r="C13" i="78"/>
  <c r="C30" i="78"/>
  <c r="C11" i="72"/>
  <c r="C24" i="72"/>
  <c r="D11" i="71"/>
  <c r="D93" i="71"/>
  <c r="E11" i="71"/>
  <c r="E93" i="71"/>
  <c r="F11" i="71"/>
  <c r="F93" i="71"/>
  <c r="G11" i="71"/>
  <c r="G93" i="71"/>
  <c r="H11" i="71"/>
  <c r="H93" i="71"/>
  <c r="I11" i="71"/>
  <c r="I93" i="71"/>
  <c r="J11" i="71"/>
  <c r="J93" i="71"/>
  <c r="K11" i="71"/>
  <c r="K93" i="71"/>
  <c r="L11" i="71"/>
  <c r="L93" i="71"/>
  <c r="M11" i="71"/>
  <c r="M93" i="71"/>
  <c r="N11" i="71"/>
  <c r="N93" i="71"/>
  <c r="O11" i="71"/>
  <c r="O93" i="71"/>
  <c r="P11" i="71"/>
  <c r="P93" i="71"/>
  <c r="Q11" i="71"/>
  <c r="Q93" i="71"/>
  <c r="R11" i="71"/>
  <c r="R93" i="71"/>
  <c r="S11" i="71"/>
  <c r="S93" i="71"/>
  <c r="T11" i="71"/>
  <c r="T93" i="71"/>
  <c r="U11" i="71"/>
  <c r="U93" i="71"/>
  <c r="V11" i="71"/>
  <c r="V93" i="71"/>
  <c r="W11" i="71"/>
  <c r="W93" i="71"/>
  <c r="C93" i="71"/>
  <c r="D12" i="70"/>
  <c r="D93" i="70"/>
  <c r="E12" i="70"/>
  <c r="E93" i="70"/>
  <c r="F12" i="70"/>
  <c r="F93" i="70"/>
  <c r="G12" i="70"/>
  <c r="G93" i="70"/>
  <c r="H12" i="70"/>
  <c r="H93" i="70"/>
  <c r="I12" i="70"/>
  <c r="I93" i="70"/>
  <c r="J12" i="70"/>
  <c r="J93" i="70"/>
  <c r="K12" i="70"/>
  <c r="K93" i="70"/>
  <c r="L12" i="70"/>
  <c r="L93" i="70"/>
  <c r="M12" i="70"/>
  <c r="M93" i="70"/>
  <c r="N12" i="70"/>
  <c r="N93" i="70"/>
  <c r="O12" i="70"/>
  <c r="O93" i="70"/>
  <c r="P12" i="70"/>
  <c r="P93" i="70"/>
  <c r="Q12" i="70"/>
  <c r="Q93" i="70"/>
  <c r="R12" i="70"/>
  <c r="R93" i="70"/>
  <c r="S12" i="70"/>
  <c r="S93" i="70"/>
  <c r="T12" i="70"/>
  <c r="T93" i="70"/>
  <c r="U12" i="70"/>
  <c r="U93" i="70"/>
  <c r="V12" i="70"/>
  <c r="V93" i="70"/>
  <c r="W12" i="70"/>
  <c r="W93" i="70"/>
  <c r="C93" i="70"/>
  <c r="D11" i="69"/>
  <c r="E11" i="69"/>
  <c r="F11" i="69"/>
  <c r="G11" i="69"/>
  <c r="H11" i="69"/>
  <c r="I11" i="69"/>
  <c r="J11" i="69"/>
  <c r="K11" i="69"/>
  <c r="L11" i="69"/>
  <c r="M11" i="69"/>
  <c r="N11" i="69"/>
  <c r="O11" i="69"/>
  <c r="P11" i="69"/>
  <c r="Q11" i="69"/>
  <c r="R11" i="69"/>
  <c r="S11" i="69"/>
  <c r="T11" i="69"/>
  <c r="U11" i="69"/>
  <c r="V11" i="69"/>
  <c r="W11" i="69"/>
  <c r="D30" i="69"/>
  <c r="E30" i="69"/>
  <c r="F30" i="69"/>
  <c r="G30" i="69"/>
  <c r="H30" i="69"/>
  <c r="I30" i="69"/>
  <c r="J30" i="69"/>
  <c r="K30" i="69"/>
  <c r="L30" i="69"/>
  <c r="M30" i="69"/>
  <c r="N30" i="69"/>
  <c r="O30" i="69"/>
  <c r="P30" i="69"/>
  <c r="Q30" i="69"/>
  <c r="R30" i="69"/>
  <c r="S30" i="69"/>
  <c r="T30" i="69"/>
  <c r="U30" i="69"/>
  <c r="V30" i="69"/>
  <c r="W30" i="69"/>
  <c r="D31" i="69"/>
  <c r="E31" i="69"/>
  <c r="F31" i="69"/>
  <c r="G31" i="69"/>
  <c r="H31" i="69"/>
  <c r="I31" i="69"/>
  <c r="J31" i="69"/>
  <c r="K31" i="69"/>
  <c r="L31" i="69"/>
  <c r="M31" i="69"/>
  <c r="N31" i="69"/>
  <c r="O31" i="69"/>
  <c r="P31" i="69"/>
  <c r="Q31" i="69"/>
  <c r="R31" i="69"/>
  <c r="S31" i="69"/>
  <c r="T31" i="69"/>
  <c r="U31" i="69"/>
  <c r="V31" i="69"/>
  <c r="W31" i="69"/>
  <c r="D11" i="65"/>
  <c r="E11" i="65"/>
  <c r="F11" i="65"/>
  <c r="G11" i="65"/>
  <c r="H11" i="65"/>
  <c r="I11" i="65"/>
  <c r="J11" i="65"/>
  <c r="K11" i="65"/>
  <c r="L11" i="65"/>
  <c r="M11" i="65"/>
  <c r="N11" i="65"/>
  <c r="O11" i="65"/>
  <c r="P11" i="65"/>
  <c r="Q11" i="65"/>
  <c r="R11" i="65"/>
  <c r="S11" i="65"/>
  <c r="T11" i="65"/>
  <c r="U11" i="65"/>
  <c r="V11" i="65"/>
  <c r="W11" i="65"/>
  <c r="D24" i="65"/>
  <c r="E24" i="65"/>
  <c r="F24" i="65"/>
  <c r="G24" i="65"/>
  <c r="H24" i="65"/>
  <c r="J24" i="65"/>
  <c r="K24" i="65"/>
  <c r="L24" i="65"/>
  <c r="M24" i="65"/>
  <c r="N24" i="65"/>
  <c r="O24" i="65"/>
  <c r="P24" i="65"/>
  <c r="Q24" i="65"/>
  <c r="R24" i="65"/>
  <c r="S24" i="65"/>
  <c r="T24" i="65"/>
  <c r="U24" i="65"/>
  <c r="V24" i="65"/>
  <c r="W24" i="65"/>
  <c r="D25" i="65"/>
  <c r="E25" i="65"/>
  <c r="F25" i="65"/>
  <c r="G25" i="65"/>
  <c r="H25" i="65"/>
  <c r="I25" i="65"/>
  <c r="J25" i="65"/>
  <c r="K25" i="65"/>
  <c r="L25" i="65"/>
  <c r="M25" i="65"/>
  <c r="N25" i="65"/>
  <c r="O25" i="65"/>
  <c r="P25" i="65"/>
  <c r="Q25" i="65"/>
  <c r="R25" i="65"/>
  <c r="S25" i="65"/>
  <c r="T25" i="65"/>
  <c r="U25" i="65"/>
  <c r="V25" i="65"/>
  <c r="W25" i="65"/>
  <c r="D14" i="75"/>
  <c r="E14" i="75"/>
  <c r="F14" i="75"/>
  <c r="G14" i="75"/>
  <c r="H14" i="75"/>
  <c r="I14" i="75"/>
  <c r="J14" i="75"/>
  <c r="K14" i="75"/>
  <c r="L14" i="75"/>
  <c r="M14" i="75"/>
  <c r="N14" i="75"/>
  <c r="O14" i="75"/>
  <c r="P14" i="75"/>
  <c r="Q14" i="75"/>
  <c r="R14" i="75"/>
  <c r="S14" i="75"/>
  <c r="T14" i="75"/>
  <c r="U14" i="75"/>
  <c r="V14" i="75"/>
  <c r="W14" i="75"/>
  <c r="D14" i="74"/>
  <c r="E14" i="74"/>
  <c r="F14" i="74"/>
  <c r="G14" i="74"/>
  <c r="H14" i="74"/>
  <c r="I14" i="74"/>
  <c r="J14" i="74"/>
  <c r="K14" i="74"/>
  <c r="L14" i="74"/>
  <c r="M14" i="74"/>
  <c r="N14" i="74"/>
  <c r="O14" i="74"/>
  <c r="P14" i="74"/>
  <c r="Q14" i="74"/>
  <c r="R14" i="74"/>
  <c r="S14" i="74"/>
  <c r="T14" i="74"/>
  <c r="U14" i="74"/>
  <c r="V14" i="74"/>
  <c r="W14" i="74"/>
  <c r="D12" i="73"/>
  <c r="E12" i="73"/>
  <c r="F12" i="73"/>
  <c r="G12" i="73"/>
  <c r="H12" i="73"/>
  <c r="I12" i="73"/>
  <c r="J12" i="73"/>
  <c r="K12" i="73"/>
  <c r="L12" i="73"/>
  <c r="M12" i="73"/>
  <c r="N12" i="73"/>
  <c r="O12" i="73"/>
  <c r="P12" i="73"/>
  <c r="Q12" i="73"/>
  <c r="R12" i="73"/>
  <c r="S12" i="73"/>
  <c r="T12" i="73"/>
  <c r="U12" i="73"/>
  <c r="V12" i="73"/>
  <c r="W12" i="73"/>
  <c r="D13" i="47"/>
  <c r="E13" i="47"/>
  <c r="F13" i="47"/>
  <c r="G13" i="47"/>
  <c r="H13" i="47"/>
  <c r="I13" i="47"/>
  <c r="J13" i="47"/>
  <c r="K13" i="47"/>
  <c r="L13" i="47"/>
  <c r="M13" i="47"/>
  <c r="N13" i="47"/>
  <c r="O13" i="47"/>
  <c r="P13" i="47"/>
  <c r="Q13" i="47"/>
  <c r="R13" i="47"/>
  <c r="S13" i="47"/>
  <c r="T13" i="47"/>
  <c r="U13" i="47"/>
  <c r="V13" i="47"/>
  <c r="W13" i="47"/>
  <c r="D23" i="47"/>
  <c r="E23" i="47"/>
  <c r="F23" i="47"/>
  <c r="G23" i="47"/>
  <c r="H23" i="47"/>
  <c r="I23" i="47"/>
  <c r="J23" i="47"/>
  <c r="K23" i="47"/>
  <c r="L23" i="47"/>
  <c r="M23" i="47"/>
  <c r="N23" i="47"/>
  <c r="O23" i="47"/>
  <c r="P23" i="47"/>
  <c r="Q23" i="47"/>
  <c r="R23" i="47"/>
  <c r="S23" i="47"/>
  <c r="T23" i="47"/>
  <c r="U23" i="47"/>
  <c r="V23" i="47"/>
  <c r="W23" i="47"/>
  <c r="D43" i="47"/>
  <c r="D247" i="47"/>
  <c r="D288" i="47"/>
  <c r="D331" i="47"/>
  <c r="E43" i="47"/>
  <c r="E247" i="47"/>
  <c r="E288" i="47"/>
  <c r="E331" i="47"/>
  <c r="F43" i="47"/>
  <c r="F247" i="47"/>
  <c r="F288" i="47"/>
  <c r="F331" i="47"/>
  <c r="G43" i="47"/>
  <c r="G247" i="47"/>
  <c r="G288" i="47"/>
  <c r="G331" i="47"/>
  <c r="H43" i="47"/>
  <c r="H247" i="47"/>
  <c r="H288" i="47"/>
  <c r="H331" i="47"/>
  <c r="I43" i="47"/>
  <c r="I247" i="47"/>
  <c r="I288" i="47"/>
  <c r="I331" i="47"/>
  <c r="J43" i="47"/>
  <c r="J247" i="47"/>
  <c r="J288" i="47"/>
  <c r="J331" i="47"/>
  <c r="K43" i="47"/>
  <c r="K247" i="47"/>
  <c r="K288" i="47"/>
  <c r="K331" i="47"/>
  <c r="L43" i="47"/>
  <c r="L247" i="47"/>
  <c r="L288" i="47"/>
  <c r="L331" i="47"/>
  <c r="M43" i="47"/>
  <c r="M247" i="47"/>
  <c r="M288" i="47"/>
  <c r="M331" i="47"/>
  <c r="N43" i="47"/>
  <c r="N247" i="47"/>
  <c r="N288" i="47"/>
  <c r="N331" i="47"/>
  <c r="O43" i="47"/>
  <c r="O247" i="47"/>
  <c r="O288" i="47"/>
  <c r="O331" i="47"/>
  <c r="P43" i="47"/>
  <c r="P247" i="47"/>
  <c r="P288" i="47"/>
  <c r="P331" i="47"/>
  <c r="Q43" i="47"/>
  <c r="Q247" i="47"/>
  <c r="Q288" i="47"/>
  <c r="Q331" i="47"/>
  <c r="R43" i="47"/>
  <c r="R247" i="47"/>
  <c r="R288" i="47"/>
  <c r="R331" i="47"/>
  <c r="S43" i="47"/>
  <c r="S247" i="47"/>
  <c r="S288" i="47"/>
  <c r="S331" i="47"/>
  <c r="T43" i="47"/>
  <c r="T247" i="47"/>
  <c r="T288" i="47"/>
  <c r="T331" i="47"/>
  <c r="U43" i="47"/>
  <c r="U247" i="47"/>
  <c r="U288" i="47"/>
  <c r="U331" i="47"/>
  <c r="V43" i="47"/>
  <c r="V247" i="47"/>
  <c r="V288" i="47"/>
  <c r="V331" i="47"/>
  <c r="W43" i="47"/>
  <c r="W247" i="47"/>
  <c r="W288" i="47"/>
  <c r="W331" i="47"/>
  <c r="D90" i="47"/>
  <c r="E90" i="47"/>
  <c r="F90" i="47"/>
  <c r="G90" i="47"/>
  <c r="H90" i="47"/>
  <c r="I90" i="47"/>
  <c r="J90" i="47"/>
  <c r="K90" i="47"/>
  <c r="L90" i="47"/>
  <c r="M90" i="47"/>
  <c r="N90" i="47"/>
  <c r="O90" i="47"/>
  <c r="P90" i="47"/>
  <c r="Q90" i="47"/>
  <c r="R90" i="47"/>
  <c r="S90" i="47"/>
  <c r="T90" i="47"/>
  <c r="U90" i="47"/>
  <c r="V90" i="47"/>
  <c r="W90" i="47"/>
  <c r="D141" i="47"/>
  <c r="E141" i="47"/>
  <c r="F141" i="47"/>
  <c r="G141" i="47"/>
  <c r="H141" i="47"/>
  <c r="I141" i="47"/>
  <c r="J141" i="47"/>
  <c r="K141" i="47"/>
  <c r="L141" i="47"/>
  <c r="M141" i="47"/>
  <c r="N141" i="47"/>
  <c r="O141" i="47"/>
  <c r="P141" i="47"/>
  <c r="Q141" i="47"/>
  <c r="R141" i="47"/>
  <c r="S141" i="47"/>
  <c r="T141" i="47"/>
  <c r="U141" i="47"/>
  <c r="V141" i="47"/>
  <c r="W141" i="47"/>
  <c r="C247" i="47"/>
  <c r="C288" i="47"/>
  <c r="C331" i="47"/>
  <c r="D17" i="57"/>
  <c r="E17" i="57"/>
  <c r="F17" i="57"/>
  <c r="G17" i="57"/>
  <c r="H17" i="57"/>
  <c r="I17" i="57"/>
  <c r="J17" i="57"/>
  <c r="K17" i="57"/>
  <c r="L17" i="57"/>
  <c r="M17" i="57"/>
  <c r="N17" i="57"/>
  <c r="O17" i="57"/>
  <c r="P17" i="57"/>
  <c r="Q17" i="57"/>
  <c r="R17" i="57"/>
  <c r="S17" i="57"/>
  <c r="T17" i="57"/>
  <c r="U17" i="57"/>
  <c r="V17" i="57"/>
  <c r="W17" i="57"/>
  <c r="A20" i="68"/>
  <c r="AA20" i="68" s="1"/>
  <c r="AY20" i="68" s="1"/>
  <c r="B20" i="68"/>
  <c r="AB20" i="68" s="1"/>
  <c r="AZ20" i="68" s="1"/>
  <c r="C20" i="68"/>
  <c r="A23" i="68"/>
  <c r="B23" i="68"/>
  <c r="C23" i="68"/>
  <c r="D23" i="68" s="1"/>
  <c r="A27" i="68"/>
  <c r="AB27" i="68"/>
  <c r="AZ27" i="68" s="1"/>
  <c r="C27" i="68"/>
  <c r="D27" i="68" s="1"/>
  <c r="A28" i="68"/>
  <c r="D28" i="68"/>
  <c r="A29" i="68"/>
  <c r="AB29" i="68"/>
  <c r="AZ29" i="68" s="1"/>
  <c r="A30" i="68"/>
  <c r="D30" i="68"/>
  <c r="A31" i="68"/>
  <c r="AB31" i="68"/>
  <c r="AZ31" i="68" s="1"/>
  <c r="D31" i="68"/>
  <c r="A32" i="68"/>
  <c r="D32" i="68"/>
  <c r="A33" i="68"/>
  <c r="AB33" i="68"/>
  <c r="AZ33" i="68" s="1"/>
  <c r="A34" i="68"/>
  <c r="D34" i="68"/>
  <c r="A35" i="68"/>
  <c r="AB35" i="68"/>
  <c r="AZ35" i="68" s="1"/>
  <c r="D35" i="68"/>
  <c r="A36" i="68"/>
  <c r="D36" i="68"/>
  <c r="A37" i="68"/>
  <c r="AB37" i="68"/>
  <c r="AZ37" i="68" s="1"/>
  <c r="A39" i="68"/>
  <c r="AB39" i="68"/>
  <c r="AZ39" i="68" s="1"/>
  <c r="A40" i="68"/>
  <c r="D40" i="68"/>
  <c r="B41" i="68"/>
  <c r="AB41" i="68" s="1"/>
  <c r="AZ41" i="68" s="1"/>
  <c r="C41" i="68"/>
  <c r="D41" i="68" s="1"/>
  <c r="A42" i="68"/>
  <c r="AB42" i="68"/>
  <c r="AZ42" i="68" s="1"/>
  <c r="D42" i="68"/>
  <c r="A43" i="68"/>
  <c r="AZ43" i="68"/>
  <c r="D43" i="68"/>
  <c r="A44" i="68"/>
  <c r="AB44" i="68"/>
  <c r="AZ44" i="68" s="1"/>
  <c r="A45" i="68"/>
  <c r="AZ45" i="68"/>
  <c r="D45" i="68"/>
  <c r="A46" i="68"/>
  <c r="AB46" i="68"/>
  <c r="AZ46" i="68" s="1"/>
  <c r="D46" i="68"/>
  <c r="A47" i="68"/>
  <c r="AZ47" i="68"/>
  <c r="D47" i="68"/>
  <c r="A48" i="68"/>
  <c r="AB48" i="68"/>
  <c r="AZ48" i="68" s="1"/>
  <c r="A49" i="68"/>
  <c r="AZ49" i="68"/>
  <c r="D49" i="68"/>
  <c r="A50" i="68"/>
  <c r="AB50" i="68"/>
  <c r="AZ50" i="68" s="1"/>
  <c r="A51" i="68"/>
  <c r="AZ51" i="68"/>
  <c r="D51" i="68"/>
  <c r="A52" i="68"/>
  <c r="AB52" i="68"/>
  <c r="AZ52" i="68" s="1"/>
  <c r="A53" i="68"/>
  <c r="AZ53" i="68"/>
  <c r="D53" i="68"/>
  <c r="A54" i="68"/>
  <c r="AB54" i="68"/>
  <c r="AZ54" i="68" s="1"/>
  <c r="D54" i="68"/>
  <c r="A55" i="68"/>
  <c r="AZ55" i="68"/>
  <c r="D55" i="68"/>
  <c r="A56" i="68"/>
  <c r="D56" i="68"/>
  <c r="A57" i="68"/>
  <c r="AB57" i="68"/>
  <c r="AZ57" i="68" s="1"/>
  <c r="A58" i="68"/>
  <c r="AZ58" i="68"/>
  <c r="D58" i="68"/>
  <c r="A59" i="68"/>
  <c r="AB59" i="68"/>
  <c r="AZ59" i="68" s="1"/>
  <c r="A60" i="68"/>
  <c r="AZ60" i="68"/>
  <c r="D60" i="68"/>
  <c r="A61" i="68"/>
  <c r="AB61" i="68"/>
  <c r="AZ61" i="68" s="1"/>
  <c r="A62" i="68"/>
  <c r="D62" i="68"/>
  <c r="A63" i="68"/>
  <c r="AB63" i="68"/>
  <c r="AZ63" i="68" s="1"/>
  <c r="A64" i="68"/>
  <c r="D64" i="68"/>
  <c r="E65" i="68"/>
  <c r="F65" i="68"/>
  <c r="E53" i="57"/>
  <c r="G65" i="68"/>
  <c r="H65" i="68"/>
  <c r="I65" i="68"/>
  <c r="J65" i="68"/>
  <c r="K65" i="68"/>
  <c r="L65" i="68"/>
  <c r="K53" i="57"/>
  <c r="M65" i="68"/>
  <c r="N65" i="68"/>
  <c r="O65" i="68"/>
  <c r="P65" i="68"/>
  <c r="Q65" i="68"/>
  <c r="P53" i="57"/>
  <c r="R65" i="68"/>
  <c r="S65" i="68"/>
  <c r="R53" i="57"/>
  <c r="T65" i="68"/>
  <c r="S53" i="57"/>
  <c r="U65" i="68"/>
  <c r="T53" i="57"/>
  <c r="V65" i="68"/>
  <c r="W65" i="68"/>
  <c r="V53" i="57"/>
  <c r="X65" i="68"/>
  <c r="W53" i="57"/>
  <c r="A67" i="68"/>
  <c r="AB67" i="68"/>
  <c r="AZ67" i="68" s="1"/>
  <c r="A68" i="68"/>
  <c r="AZ68" i="68"/>
  <c r="D68" i="68"/>
  <c r="A69" i="68"/>
  <c r="AB69" i="68"/>
  <c r="AZ69" i="68" s="1"/>
  <c r="A70" i="68"/>
  <c r="AZ70" i="68"/>
  <c r="D70" i="68"/>
  <c r="A71" i="68"/>
  <c r="AB71" i="68"/>
  <c r="AZ71" i="68" s="1"/>
  <c r="D71" i="68"/>
  <c r="A72" i="68"/>
  <c r="AZ72" i="68"/>
  <c r="D72" i="68"/>
  <c r="A73" i="68"/>
  <c r="AB73" i="68"/>
  <c r="AZ73" i="68" s="1"/>
  <c r="A74" i="68"/>
  <c r="AZ74" i="68"/>
  <c r="D74" i="68"/>
  <c r="A75" i="68"/>
  <c r="AB75" i="68"/>
  <c r="AZ75" i="68" s="1"/>
  <c r="A76" i="68"/>
  <c r="AZ76" i="68"/>
  <c r="D76" i="68"/>
  <c r="A77" i="68"/>
  <c r="AB77" i="68"/>
  <c r="AZ77" i="68" s="1"/>
  <c r="A78" i="68"/>
  <c r="AZ78" i="68"/>
  <c r="D78" i="68"/>
  <c r="A79" i="68"/>
  <c r="AB79" i="68"/>
  <c r="AZ79" i="68" s="1"/>
  <c r="D79" i="68"/>
  <c r="A80" i="68"/>
  <c r="AZ80" i="68"/>
  <c r="D80" i="68"/>
  <c r="A81" i="68"/>
  <c r="AB81" i="68"/>
  <c r="AZ81" i="68" s="1"/>
  <c r="A82" i="68"/>
  <c r="D82" i="68"/>
  <c r="A83" i="68"/>
  <c r="AB83" i="68"/>
  <c r="AZ83" i="68" s="1"/>
  <c r="A84" i="68"/>
  <c r="AZ84" i="68"/>
  <c r="D84" i="68"/>
  <c r="A85" i="68"/>
  <c r="AB85" i="68"/>
  <c r="AZ85" i="68" s="1"/>
  <c r="A86" i="68"/>
  <c r="AZ86" i="68"/>
  <c r="D86" i="68"/>
  <c r="A87" i="68"/>
  <c r="AZ87" i="68"/>
  <c r="D87" i="68"/>
  <c r="A88" i="68"/>
  <c r="AB88" i="68"/>
  <c r="AZ88" i="68" s="1"/>
  <c r="D88" i="68"/>
  <c r="A89" i="68"/>
  <c r="AB89" i="68"/>
  <c r="AZ89" i="68" s="1"/>
  <c r="D89" i="68"/>
  <c r="A90" i="68"/>
  <c r="AZ90" i="68"/>
  <c r="D90" i="68"/>
  <c r="A91" i="68"/>
  <c r="AB91" i="68"/>
  <c r="AZ91" i="68" s="1"/>
  <c r="A92" i="68"/>
  <c r="AZ92" i="68"/>
  <c r="D92" i="68"/>
  <c r="A93" i="68"/>
  <c r="AB93" i="68"/>
  <c r="AZ93" i="68" s="1"/>
  <c r="A94" i="68"/>
  <c r="AZ94" i="68"/>
  <c r="D94" i="68"/>
  <c r="A95" i="68"/>
  <c r="AB95" i="68"/>
  <c r="AZ95" i="68" s="1"/>
  <c r="A96" i="68"/>
  <c r="AZ96" i="68"/>
  <c r="D96" i="68"/>
  <c r="A97" i="68"/>
  <c r="AB97" i="68"/>
  <c r="AZ97" i="68" s="1"/>
  <c r="D97" i="68"/>
  <c r="A98" i="68"/>
  <c r="AZ98" i="68"/>
  <c r="D98" i="68"/>
  <c r="A99" i="68"/>
  <c r="AB99" i="68"/>
  <c r="AZ99" i="68" s="1"/>
  <c r="A100" i="68"/>
  <c r="AZ100" i="68"/>
  <c r="D100" i="68"/>
  <c r="A101" i="68"/>
  <c r="AB101" i="68"/>
  <c r="AZ101" i="68" s="1"/>
  <c r="A102" i="68"/>
  <c r="AZ102" i="68"/>
  <c r="D102" i="68"/>
  <c r="A103" i="68"/>
  <c r="AB103" i="68"/>
  <c r="AZ103" i="68" s="1"/>
  <c r="A104" i="68"/>
  <c r="AZ104" i="68"/>
  <c r="D104" i="68"/>
  <c r="A105" i="68"/>
  <c r="AB105" i="68"/>
  <c r="AZ105" i="68" s="1"/>
  <c r="D105" i="68"/>
  <c r="A106" i="68"/>
  <c r="AZ106" i="68"/>
  <c r="D106" i="68"/>
  <c r="A107" i="68"/>
  <c r="AB107" i="68"/>
  <c r="AZ107" i="68" s="1"/>
  <c r="A108" i="68"/>
  <c r="AZ108" i="68"/>
  <c r="D108" i="68"/>
  <c r="A109" i="68"/>
  <c r="AB109" i="68"/>
  <c r="AZ109" i="68" s="1"/>
  <c r="A110" i="68"/>
  <c r="AZ110" i="68"/>
  <c r="D110" i="68"/>
  <c r="A111" i="68"/>
  <c r="AB111" i="68"/>
  <c r="AZ111" i="68" s="1"/>
  <c r="A112" i="68"/>
  <c r="AZ112" i="68"/>
  <c r="D112" i="68"/>
  <c r="A113" i="68"/>
  <c r="AB113" i="68"/>
  <c r="AZ113" i="68" s="1"/>
  <c r="D113" i="68"/>
  <c r="A114" i="68"/>
  <c r="AZ114" i="68"/>
  <c r="D114" i="68"/>
  <c r="A115" i="68"/>
  <c r="AB115" i="68"/>
  <c r="AZ115" i="68" s="1"/>
  <c r="A116" i="68"/>
  <c r="AZ116" i="68"/>
  <c r="D116" i="68"/>
  <c r="A117" i="68"/>
  <c r="AB117" i="68"/>
  <c r="AZ117" i="68" s="1"/>
  <c r="A118" i="68"/>
  <c r="AZ118" i="68"/>
  <c r="D118" i="68"/>
  <c r="A119" i="68"/>
  <c r="AZ119" i="68"/>
  <c r="D119" i="68"/>
  <c r="A120" i="68"/>
  <c r="AB120" i="68"/>
  <c r="AZ120" i="68" s="1"/>
  <c r="D120" i="68"/>
  <c r="A121" i="68"/>
  <c r="AZ121" i="68"/>
  <c r="D121" i="68"/>
  <c r="A122" i="68"/>
  <c r="AB122" i="68"/>
  <c r="AZ122" i="68" s="1"/>
  <c r="A123" i="68"/>
  <c r="AZ123" i="68"/>
  <c r="D123" i="68"/>
  <c r="A124" i="68"/>
  <c r="AB124" i="68"/>
  <c r="AZ124" i="68" s="1"/>
  <c r="A125" i="68"/>
  <c r="AZ125" i="68"/>
  <c r="D125" i="68"/>
  <c r="A126" i="68"/>
  <c r="AB126" i="68"/>
  <c r="AZ126" i="68" s="1"/>
  <c r="A127" i="68"/>
  <c r="AZ127" i="68"/>
  <c r="D127" i="68"/>
  <c r="A128" i="68"/>
  <c r="AB128" i="68"/>
  <c r="AZ128" i="68" s="1"/>
  <c r="A129" i="68"/>
  <c r="D129" i="68"/>
  <c r="A130" i="68"/>
  <c r="AB130" i="68"/>
  <c r="AZ130" i="68" s="1"/>
  <c r="A131" i="68"/>
  <c r="D131" i="68"/>
  <c r="A132" i="68"/>
  <c r="AB132" i="68"/>
  <c r="AZ132" i="68" s="1"/>
  <c r="A133" i="68"/>
  <c r="D133" i="68"/>
  <c r="A134" i="68"/>
  <c r="AB134" i="68"/>
  <c r="AZ134" i="68" s="1"/>
  <c r="AB135" i="68"/>
  <c r="AZ135" i="68" s="1"/>
  <c r="A136" i="68"/>
  <c r="D136" i="68"/>
  <c r="A137" i="68"/>
  <c r="AB137" i="68"/>
  <c r="AZ137" i="68" s="1"/>
  <c r="A138" i="68"/>
  <c r="D138" i="68"/>
  <c r="A139" i="68"/>
  <c r="AB139" i="68"/>
  <c r="AZ139" i="68" s="1"/>
  <c r="A140" i="68"/>
  <c r="AB140" i="68"/>
  <c r="AZ140" i="68" s="1"/>
  <c r="D140" i="68"/>
  <c r="A141" i="68"/>
  <c r="AB141" i="68"/>
  <c r="AZ141" i="68" s="1"/>
  <c r="A142" i="68"/>
  <c r="AB142" i="68"/>
  <c r="AZ142" i="68" s="1"/>
  <c r="A143" i="68"/>
  <c r="D143" i="68"/>
  <c r="A144" i="68"/>
  <c r="AB144" i="68"/>
  <c r="AZ144" i="68" s="1"/>
  <c r="E145" i="68"/>
  <c r="F145" i="68"/>
  <c r="G145" i="68"/>
  <c r="H145" i="68"/>
  <c r="I145" i="68"/>
  <c r="J145" i="68"/>
  <c r="K145" i="68"/>
  <c r="L145" i="68"/>
  <c r="M145" i="68"/>
  <c r="N145" i="68"/>
  <c r="O145" i="68"/>
  <c r="P145" i="68"/>
  <c r="Q145" i="68"/>
  <c r="R145" i="68"/>
  <c r="S145" i="68"/>
  <c r="T145" i="68"/>
  <c r="U145" i="68"/>
  <c r="V145" i="68"/>
  <c r="W145" i="68"/>
  <c r="X145" i="68"/>
  <c r="W58" i="57"/>
  <c r="E146" i="68"/>
  <c r="D58" i="57"/>
  <c r="F146" i="68"/>
  <c r="G146" i="68"/>
  <c r="H146" i="68"/>
  <c r="I146" i="68"/>
  <c r="J146" i="68"/>
  <c r="K146" i="68"/>
  <c r="L146" i="68"/>
  <c r="M146" i="68"/>
  <c r="N146" i="68"/>
  <c r="O146" i="68"/>
  <c r="P146" i="68"/>
  <c r="Q146" i="68"/>
  <c r="R146" i="68"/>
  <c r="S146" i="68"/>
  <c r="T146" i="68"/>
  <c r="U146" i="68"/>
  <c r="V146" i="68"/>
  <c r="W146" i="68"/>
  <c r="X146" i="68"/>
  <c r="D31" i="35"/>
  <c r="E31" i="35"/>
  <c r="F31" i="35"/>
  <c r="G31" i="35"/>
  <c r="H31" i="35"/>
  <c r="I31" i="35"/>
  <c r="J31" i="35"/>
  <c r="K31" i="35"/>
  <c r="L31" i="35"/>
  <c r="M31" i="35"/>
  <c r="N31" i="35"/>
  <c r="O31" i="35"/>
  <c r="P31" i="35"/>
  <c r="Q31" i="35"/>
  <c r="R31" i="35"/>
  <c r="S31" i="35"/>
  <c r="T31" i="35"/>
  <c r="U31" i="35"/>
  <c r="V31" i="35"/>
  <c r="W31" i="35"/>
  <c r="D15" i="34"/>
  <c r="G15" i="34"/>
  <c r="J15" i="34"/>
  <c r="M15" i="34"/>
  <c r="P15" i="34"/>
  <c r="S15" i="34"/>
  <c r="V15" i="34"/>
  <c r="Y15" i="34"/>
  <c r="AB15" i="34"/>
  <c r="AE15" i="34"/>
  <c r="AH15" i="34"/>
  <c r="AK15" i="34"/>
  <c r="AN15" i="34"/>
  <c r="AQ15" i="34"/>
  <c r="AT15" i="34"/>
  <c r="AW15" i="34"/>
  <c r="AZ15" i="34"/>
  <c r="BC15" i="34"/>
  <c r="BF15" i="34"/>
  <c r="BI15" i="34"/>
  <c r="P20" i="34"/>
  <c r="S20" i="34"/>
  <c r="V20" i="34"/>
  <c r="Y20" i="34"/>
  <c r="AB20" i="34"/>
  <c r="AE20" i="34"/>
  <c r="AH20" i="34"/>
  <c r="AK20" i="34"/>
  <c r="AN20" i="34"/>
  <c r="AQ20" i="34"/>
  <c r="AT20" i="34"/>
  <c r="AW20" i="34"/>
  <c r="AZ20" i="34"/>
  <c r="BC20" i="34"/>
  <c r="BF20" i="34"/>
  <c r="BI20" i="34"/>
  <c r="T22" i="34"/>
  <c r="W22" i="34"/>
  <c r="AR22" i="34"/>
  <c r="AU22" i="34"/>
  <c r="BL22" i="34"/>
  <c r="BL23" i="34"/>
  <c r="BL24" i="34"/>
  <c r="BL25" i="34"/>
  <c r="BL26" i="34"/>
  <c r="BL27" i="34"/>
  <c r="BL29" i="34"/>
  <c r="BL30" i="34"/>
  <c r="BL31" i="34"/>
  <c r="BL32" i="34"/>
  <c r="BL33" i="34"/>
  <c r="BL34" i="34"/>
  <c r="BL35" i="34"/>
  <c r="BL36" i="34"/>
  <c r="E37" i="34"/>
  <c r="H37" i="34"/>
  <c r="K37" i="34"/>
  <c r="N37" i="34"/>
  <c r="Q37" i="34"/>
  <c r="T37" i="34"/>
  <c r="W37" i="34"/>
  <c r="Z37" i="34"/>
  <c r="AC37" i="34"/>
  <c r="AF37" i="34"/>
  <c r="AI37" i="34"/>
  <c r="AL37" i="34"/>
  <c r="AO37" i="34"/>
  <c r="AR37" i="34"/>
  <c r="AU37" i="34"/>
  <c r="AX37" i="34"/>
  <c r="BA37" i="34"/>
  <c r="BD37" i="34"/>
  <c r="BG37" i="34"/>
  <c r="BJ37" i="34"/>
  <c r="BL37" i="34"/>
  <c r="E47" i="34"/>
  <c r="H47" i="34"/>
  <c r="K47" i="34"/>
  <c r="N47" i="34"/>
  <c r="Q47" i="34"/>
  <c r="T47" i="34"/>
  <c r="W47" i="34"/>
  <c r="Z47" i="34"/>
  <c r="AC47" i="34"/>
  <c r="AF47" i="34"/>
  <c r="AI47" i="34"/>
  <c r="AL47" i="34"/>
  <c r="AO47" i="34"/>
  <c r="AR47" i="34"/>
  <c r="AU47" i="34"/>
  <c r="AX47" i="34"/>
  <c r="BA47" i="34"/>
  <c r="BD47" i="34"/>
  <c r="BG47" i="34"/>
  <c r="BJ47" i="34"/>
  <c r="BL47" i="34"/>
  <c r="F67" i="34"/>
  <c r="H22" i="34"/>
  <c r="F68" i="34"/>
  <c r="F69" i="34"/>
  <c r="F70" i="34"/>
  <c r="F71" i="34"/>
  <c r="F72" i="34"/>
  <c r="F73" i="34"/>
  <c r="F74" i="34"/>
  <c r="F75" i="34"/>
  <c r="F76" i="34"/>
  <c r="F77" i="34"/>
  <c r="F78" i="34"/>
  <c r="F79" i="34"/>
  <c r="F80" i="34"/>
  <c r="E14" i="54"/>
  <c r="H14" i="54"/>
  <c r="K14" i="54"/>
  <c r="N14" i="54"/>
  <c r="Q14" i="54"/>
  <c r="T14" i="54"/>
  <c r="W14" i="54"/>
  <c r="Z14" i="54"/>
  <c r="AC14" i="54"/>
  <c r="AF14" i="54"/>
  <c r="AI14" i="54"/>
  <c r="AL14" i="54"/>
  <c r="AO14" i="54"/>
  <c r="AR14" i="54"/>
  <c r="AU14" i="54"/>
  <c r="AX14" i="54"/>
  <c r="BA14" i="54"/>
  <c r="BD14" i="54"/>
  <c r="BG14" i="54"/>
  <c r="BJ14" i="54"/>
  <c r="K22" i="54"/>
  <c r="N22" i="54"/>
  <c r="Q22" i="54"/>
  <c r="T22" i="54"/>
  <c r="W22" i="54"/>
  <c r="Z22" i="54"/>
  <c r="AC22" i="54"/>
  <c r="AF22" i="54"/>
  <c r="AI22" i="54"/>
  <c r="AL22" i="54"/>
  <c r="AO22" i="54"/>
  <c r="AR22" i="54"/>
  <c r="AU22" i="54"/>
  <c r="AX22" i="54"/>
  <c r="BA22" i="54"/>
  <c r="BD22" i="54"/>
  <c r="BG22" i="54"/>
  <c r="BJ22" i="54"/>
  <c r="BM25" i="54"/>
  <c r="BM26" i="54"/>
  <c r="BM27" i="54"/>
  <c r="BM28" i="54"/>
  <c r="BM29" i="54"/>
  <c r="BM30" i="54"/>
  <c r="BM31" i="54"/>
  <c r="BM32" i="54"/>
  <c r="BM33" i="54"/>
  <c r="BM34" i="54"/>
  <c r="BM47" i="54"/>
  <c r="BM49" i="54"/>
  <c r="D11" i="11"/>
  <c r="E11" i="11"/>
  <c r="F11" i="11"/>
  <c r="G11" i="11"/>
  <c r="H11" i="11"/>
  <c r="I11" i="11"/>
  <c r="J11" i="11"/>
  <c r="K11" i="11"/>
  <c r="L11" i="11"/>
  <c r="M11" i="11"/>
  <c r="N11" i="11"/>
  <c r="O11" i="11"/>
  <c r="P11" i="11"/>
  <c r="Q11" i="11"/>
  <c r="R11" i="11"/>
  <c r="S11" i="11"/>
  <c r="T11" i="11"/>
  <c r="U11" i="11"/>
  <c r="V11" i="11"/>
  <c r="W11" i="11"/>
  <c r="C22" i="11"/>
  <c r="C38" i="11"/>
  <c r="C39" i="11"/>
  <c r="C40" i="11"/>
  <c r="D22" i="79"/>
  <c r="E22" i="79"/>
  <c r="F22" i="79"/>
  <c r="G22" i="79"/>
  <c r="H22" i="79"/>
  <c r="I22" i="79"/>
  <c r="J22" i="79"/>
  <c r="K22" i="79"/>
  <c r="L22" i="79"/>
  <c r="M22" i="79"/>
  <c r="N22" i="79"/>
  <c r="O22" i="79"/>
  <c r="P22" i="79"/>
  <c r="Q22" i="79"/>
  <c r="R22" i="79"/>
  <c r="S22" i="79"/>
  <c r="T22" i="79"/>
  <c r="U22" i="79"/>
  <c r="V22" i="79"/>
  <c r="W22" i="79"/>
  <c r="C26" i="79"/>
  <c r="I40" i="79"/>
  <c r="C40" i="79"/>
  <c r="C28" i="79"/>
  <c r="D40" i="79"/>
  <c r="D10" i="77"/>
  <c r="E10" i="77"/>
  <c r="F10" i="77"/>
  <c r="G10" i="77"/>
  <c r="H10" i="77"/>
  <c r="I10" i="77"/>
  <c r="J10" i="77"/>
  <c r="K10" i="77"/>
  <c r="L10" i="77"/>
  <c r="M10" i="77"/>
  <c r="N10" i="77"/>
  <c r="O10" i="77"/>
  <c r="P10" i="77"/>
  <c r="Q10" i="77"/>
  <c r="R10" i="77"/>
  <c r="S10" i="77"/>
  <c r="T10" i="77"/>
  <c r="U10" i="77"/>
  <c r="V10" i="77"/>
  <c r="W10" i="77"/>
  <c r="D20" i="63"/>
  <c r="D23" i="63"/>
  <c r="D26" i="63"/>
  <c r="D29" i="63"/>
  <c r="E83" i="63"/>
  <c r="G83" i="63"/>
  <c r="J83" i="63"/>
  <c r="J91" i="63" s="1"/>
  <c r="M83" i="63"/>
  <c r="M97" i="63"/>
  <c r="N83" i="63"/>
  <c r="N98" i="63"/>
  <c r="O83" i="63"/>
  <c r="O99" i="63"/>
  <c r="H20" i="31"/>
  <c r="H21" i="31"/>
  <c r="H22" i="31"/>
  <c r="H23" i="31"/>
  <c r="H24" i="31"/>
  <c r="H25" i="31"/>
  <c r="H26" i="31"/>
  <c r="H27" i="31"/>
  <c r="H28" i="31"/>
  <c r="H29" i="31"/>
  <c r="H30" i="31"/>
  <c r="H31" i="31"/>
  <c r="H32" i="31"/>
  <c r="H33" i="31"/>
  <c r="H34" i="31"/>
  <c r="H35" i="31"/>
  <c r="H36" i="31"/>
  <c r="H37" i="31"/>
  <c r="H38" i="31"/>
  <c r="H39" i="31"/>
  <c r="H40" i="31"/>
  <c r="H41" i="31"/>
  <c r="H42" i="31"/>
  <c r="H43" i="31"/>
  <c r="H44" i="31"/>
  <c r="H45" i="31"/>
  <c r="H46" i="31"/>
  <c r="H47" i="31"/>
  <c r="H48" i="31"/>
  <c r="H49" i="31"/>
  <c r="H50" i="31"/>
  <c r="H51" i="31"/>
  <c r="H52" i="31"/>
  <c r="H53" i="31"/>
  <c r="H54" i="31"/>
  <c r="H55" i="31"/>
  <c r="H56" i="31"/>
  <c r="H57" i="31"/>
  <c r="H58" i="31"/>
  <c r="H59" i="31"/>
  <c r="H60" i="31"/>
  <c r="H61" i="31"/>
  <c r="H62" i="31"/>
  <c r="H63" i="31"/>
  <c r="H64" i="31"/>
  <c r="H65" i="31"/>
  <c r="H67" i="31"/>
  <c r="H68" i="31"/>
  <c r="H75" i="31"/>
  <c r="H76" i="31"/>
  <c r="H77" i="31"/>
  <c r="H81" i="31"/>
  <c r="H82" i="31"/>
  <c r="H83" i="31"/>
  <c r="H88" i="31"/>
  <c r="H89" i="31"/>
  <c r="H90" i="31"/>
  <c r="H91" i="31"/>
  <c r="H94" i="31"/>
  <c r="H95" i="31"/>
  <c r="H96" i="31"/>
  <c r="H97" i="31"/>
  <c r="H98" i="31"/>
  <c r="H100" i="31"/>
  <c r="H103" i="31"/>
  <c r="H104" i="31"/>
  <c r="C20" i="46"/>
  <c r="E20" i="46" s="1"/>
  <c r="H106" i="31"/>
  <c r="H107" i="31"/>
  <c r="H108" i="31"/>
  <c r="H109" i="31"/>
  <c r="H110" i="31"/>
  <c r="H111" i="31"/>
  <c r="H112" i="31"/>
  <c r="H113" i="31"/>
  <c r="H114" i="31"/>
  <c r="H115" i="31"/>
  <c r="H116" i="31"/>
  <c r="H117" i="31"/>
  <c r="H118" i="31"/>
  <c r="H119" i="31"/>
  <c r="H120" i="31"/>
  <c r="H121" i="31"/>
  <c r="H122" i="31"/>
  <c r="H123" i="31"/>
  <c r="H124" i="31"/>
  <c r="H125" i="31"/>
  <c r="H126" i="31"/>
  <c r="H127" i="31"/>
  <c r="H128" i="31"/>
  <c r="H129" i="31"/>
  <c r="H130" i="31"/>
  <c r="H131" i="31"/>
  <c r="H132" i="31"/>
  <c r="C80" i="63"/>
  <c r="F80" i="63" s="1"/>
  <c r="C81" i="63"/>
  <c r="F81" i="63" s="1"/>
  <c r="K81" i="63" s="1"/>
  <c r="H174" i="31"/>
  <c r="H175" i="31"/>
  <c r="H176" i="31"/>
  <c r="H178" i="31"/>
  <c r="H179" i="31"/>
  <c r="H180" i="31"/>
  <c r="H181" i="31"/>
  <c r="H182" i="31"/>
  <c r="H185" i="31"/>
  <c r="H186" i="31"/>
  <c r="H187" i="31"/>
  <c r="H188" i="31"/>
  <c r="H189" i="31"/>
  <c r="H190" i="31"/>
  <c r="H191" i="31"/>
  <c r="H192" i="31"/>
  <c r="H193" i="31"/>
  <c r="H194" i="31"/>
  <c r="H195" i="31"/>
  <c r="H196" i="31"/>
  <c r="H197" i="31"/>
  <c r="H198" i="31"/>
  <c r="H199" i="31"/>
  <c r="H200" i="31"/>
  <c r="H201" i="31"/>
  <c r="H202" i="31"/>
  <c r="H203" i="31"/>
  <c r="H204" i="31"/>
  <c r="H205" i="31"/>
  <c r="H206" i="31"/>
  <c r="H207" i="31"/>
  <c r="H208" i="31"/>
  <c r="H209" i="31"/>
  <c r="H210" i="31"/>
  <c r="H211" i="31"/>
  <c r="H212" i="31"/>
  <c r="H213" i="31"/>
  <c r="H214" i="31"/>
  <c r="H215" i="31"/>
  <c r="H216" i="31"/>
  <c r="H217" i="31"/>
  <c r="H218" i="31"/>
  <c r="H219" i="31"/>
  <c r="H220" i="31"/>
  <c r="H221" i="31"/>
  <c r="H222" i="31"/>
  <c r="H223" i="31"/>
  <c r="H224" i="31"/>
  <c r="H225" i="31"/>
  <c r="H226" i="31"/>
  <c r="H227" i="31"/>
  <c r="H228" i="31"/>
  <c r="H229" i="31"/>
  <c r="H230" i="31"/>
  <c r="H231" i="31"/>
  <c r="H232" i="31"/>
  <c r="H233" i="31"/>
  <c r="H234" i="31"/>
  <c r="H235" i="31"/>
  <c r="H236" i="31"/>
  <c r="H237" i="31"/>
  <c r="H238" i="31"/>
  <c r="H239" i="31"/>
  <c r="H240" i="31"/>
  <c r="H241" i="31"/>
  <c r="H242" i="31"/>
  <c r="H243" i="31"/>
  <c r="H244" i="31"/>
  <c r="H245" i="31"/>
  <c r="E246" i="31"/>
  <c r="H247" i="31"/>
  <c r="H248" i="31"/>
  <c r="H249" i="31"/>
  <c r="H250" i="31"/>
  <c r="H251" i="31"/>
  <c r="H253" i="31"/>
  <c r="H254" i="31"/>
  <c r="H255" i="31"/>
  <c r="H256" i="31"/>
  <c r="H257" i="31"/>
  <c r="H258" i="31"/>
  <c r="H259" i="31"/>
  <c r="H260" i="31"/>
  <c r="H261" i="31"/>
  <c r="H262" i="31"/>
  <c r="H263" i="31"/>
  <c r="H264" i="31"/>
  <c r="H265" i="31"/>
  <c r="H266" i="31"/>
  <c r="H267" i="31"/>
  <c r="H268" i="31"/>
  <c r="H284" i="31"/>
  <c r="C96" i="46"/>
  <c r="E96" i="46" s="1"/>
  <c r="CK96" i="46" s="1"/>
  <c r="H305" i="31"/>
  <c r="H344" i="31"/>
  <c r="H345" i="31"/>
  <c r="H346" i="31"/>
  <c r="H347" i="31"/>
  <c r="H348" i="31"/>
  <c r="H349" i="31"/>
  <c r="H350" i="31"/>
  <c r="H351" i="31"/>
  <c r="H352" i="31"/>
  <c r="H353" i="31"/>
  <c r="H354" i="31"/>
  <c r="H355" i="31"/>
  <c r="H356" i="31"/>
  <c r="H357" i="31"/>
  <c r="H358" i="31"/>
  <c r="H359" i="31"/>
  <c r="H360" i="31"/>
  <c r="H361" i="31"/>
  <c r="H362" i="31"/>
  <c r="H363" i="31"/>
  <c r="C210" i="46"/>
  <c r="E210" i="46" s="1"/>
  <c r="BL210" i="46" s="1"/>
  <c r="G485" i="31"/>
  <c r="C85" i="63"/>
  <c r="D498" i="31"/>
  <c r="D503" i="31"/>
  <c r="D504" i="31"/>
  <c r="D505" i="31"/>
  <c r="D506" i="31"/>
  <c r="D524" i="31"/>
  <c r="CF223" i="46"/>
  <c r="C80" i="46"/>
  <c r="E498" i="31"/>
  <c r="BD22" i="34"/>
  <c r="AF22" i="34"/>
  <c r="E22" i="34"/>
  <c r="Q22" i="34"/>
  <c r="AC22" i="34"/>
  <c r="AO22" i="34"/>
  <c r="BA22" i="34"/>
  <c r="N22" i="34"/>
  <c r="Z22" i="34"/>
  <c r="AL22" i="34"/>
  <c r="AX22" i="34"/>
  <c r="BJ22" i="34"/>
  <c r="BG22" i="34"/>
  <c r="AI22" i="34"/>
  <c r="K22" i="34"/>
  <c r="C27" i="79"/>
  <c r="I24" i="65"/>
  <c r="D464" i="64"/>
  <c r="F464" i="64"/>
  <c r="AM223" i="46"/>
  <c r="D533" i="64"/>
  <c r="F533" i="64"/>
  <c r="D548" i="64"/>
  <c r="D530" i="64"/>
  <c r="E109" i="64"/>
  <c r="T223" i="46"/>
  <c r="P223" i="46"/>
  <c r="L223" i="46"/>
  <c r="CC223" i="46"/>
  <c r="AU223" i="46"/>
  <c r="D552" i="64"/>
  <c r="E166" i="64"/>
  <c r="C82" i="46"/>
  <c r="E82" i="46" s="1"/>
  <c r="E544" i="64"/>
  <c r="BS223" i="46"/>
  <c r="D479" i="64"/>
  <c r="E479" i="64"/>
  <c r="D475" i="64"/>
  <c r="E475" i="64"/>
  <c r="E378" i="64"/>
  <c r="D378" i="64"/>
  <c r="E169" i="64"/>
  <c r="D169" i="64"/>
  <c r="F169" i="64"/>
  <c r="D117" i="64"/>
  <c r="E117" i="64"/>
  <c r="D89" i="64"/>
  <c r="E89" i="64"/>
  <c r="D537" i="64"/>
  <c r="E537" i="64"/>
  <c r="E460" i="64"/>
  <c r="D460" i="64"/>
  <c r="BN223" i="46"/>
  <c r="D544" i="64"/>
  <c r="E524" i="64"/>
  <c r="F524" i="64"/>
  <c r="C20" i="44"/>
  <c r="E20" i="44" s="1"/>
  <c r="H20" i="44" s="1"/>
  <c r="D121" i="64"/>
  <c r="E121" i="64"/>
  <c r="Z163" i="47"/>
  <c r="CK223" i="46"/>
  <c r="BI223" i="46"/>
  <c r="E541" i="64"/>
  <c r="D541" i="64"/>
  <c r="E468" i="64"/>
  <c r="D468" i="64"/>
  <c r="E454" i="64"/>
  <c r="E160" i="64"/>
  <c r="D160" i="64"/>
  <c r="AT223" i="46"/>
  <c r="AL223" i="46"/>
  <c r="E248" i="64"/>
  <c r="E311" i="64"/>
  <c r="E231" i="64"/>
  <c r="D231" i="64"/>
  <c r="E188" i="64"/>
  <c r="D188" i="64"/>
  <c r="E184" i="64"/>
  <c r="D184" i="64"/>
  <c r="D113" i="64"/>
  <c r="AS223" i="46"/>
  <c r="AO223" i="46"/>
  <c r="AK223" i="46"/>
  <c r="AC223" i="46"/>
  <c r="X223" i="46"/>
  <c r="N223" i="46"/>
  <c r="U68" i="67"/>
  <c r="D381" i="64"/>
  <c r="E381" i="64"/>
  <c r="E333" i="64"/>
  <c r="F333" i="64"/>
  <c r="E305" i="64"/>
  <c r="F305" i="64"/>
  <c r="E237" i="64"/>
  <c r="D237" i="64"/>
  <c r="M68" i="67"/>
  <c r="M42" i="67"/>
  <c r="E106" i="64"/>
  <c r="D106" i="64"/>
  <c r="E325" i="64"/>
  <c r="E483" i="64"/>
  <c r="D483" i="64"/>
  <c r="D471" i="64"/>
  <c r="E471" i="64"/>
  <c r="D451" i="64"/>
  <c r="E451" i="64"/>
  <c r="E395" i="64"/>
  <c r="D395" i="64"/>
  <c r="E95" i="64"/>
  <c r="D95" i="64"/>
  <c r="D173" i="64"/>
  <c r="BM24" i="54"/>
  <c r="AD223" i="46"/>
  <c r="D527" i="64"/>
  <c r="E527" i="64"/>
  <c r="D454" i="64"/>
  <c r="E402" i="64"/>
  <c r="D402" i="64"/>
  <c r="D263" i="64"/>
  <c r="E263" i="64"/>
  <c r="E259" i="64"/>
  <c r="D259" i="64"/>
  <c r="U42" i="67"/>
  <c r="H42" i="67"/>
  <c r="C176" i="64"/>
  <c r="F480" i="31"/>
  <c r="F482" i="31" s="1"/>
  <c r="CI223" i="46"/>
  <c r="BH223" i="46"/>
  <c r="D410" i="64"/>
  <c r="E410" i="64"/>
  <c r="E318" i="64"/>
  <c r="D318" i="64"/>
  <c r="E192" i="64"/>
  <c r="D192" i="64"/>
  <c r="AR223" i="46"/>
  <c r="V66" i="67"/>
  <c r="BN24" i="54"/>
  <c r="D248" i="64"/>
  <c r="E244" i="64"/>
  <c r="D244" i="64"/>
  <c r="D240" i="64"/>
  <c r="E240" i="64"/>
  <c r="D163" i="64"/>
  <c r="E251" i="64"/>
  <c r="D251" i="64"/>
  <c r="E102" i="64"/>
  <c r="D102" i="64"/>
  <c r="V40" i="67"/>
  <c r="E457" i="64"/>
  <c r="D457" i="64"/>
  <c r="D387" i="64"/>
  <c r="AB223" i="46"/>
  <c r="W223" i="46"/>
  <c r="U223" i="46"/>
  <c r="S223" i="46"/>
  <c r="E314" i="64"/>
  <c r="E406" i="64"/>
  <c r="D406" i="64"/>
  <c r="D398" i="64"/>
  <c r="E398" i="64"/>
  <c r="D308" i="64"/>
  <c r="E308" i="64"/>
  <c r="D391" i="64"/>
  <c r="E391" i="64"/>
  <c r="D384" i="64"/>
  <c r="E384" i="64"/>
  <c r="D556" i="64"/>
  <c r="E556" i="64"/>
  <c r="D255" i="64"/>
  <c r="E255" i="64"/>
  <c r="D311" i="64"/>
  <c r="E177" i="64"/>
  <c r="D177" i="64"/>
  <c r="D92" i="64"/>
  <c r="D314" i="64"/>
  <c r="BM35" i="34"/>
  <c r="BM31" i="34"/>
  <c r="C88" i="44"/>
  <c r="E88" i="44" s="1"/>
  <c r="H88" i="44" s="1"/>
  <c r="BN30" i="54"/>
  <c r="BN25" i="54"/>
  <c r="BN26" i="54"/>
  <c r="BN34" i="54"/>
  <c r="BN32" i="54"/>
  <c r="D322" i="64"/>
  <c r="D337" i="64"/>
  <c r="F337" i="64"/>
  <c r="D329" i="64"/>
  <c r="E524" i="31"/>
  <c r="BX223" i="46"/>
  <c r="AX223" i="46"/>
  <c r="BW223" i="46"/>
  <c r="AZ223" i="46"/>
  <c r="AI223" i="46"/>
  <c r="M223" i="46"/>
  <c r="G223" i="46"/>
  <c r="F322" i="64"/>
  <c r="C82" i="44"/>
  <c r="E82" i="44" s="1"/>
  <c r="H82" i="44" s="1"/>
  <c r="C91" i="63"/>
  <c r="BN28" i="54"/>
  <c r="BN49" i="54"/>
  <c r="C19" i="44"/>
  <c r="E19" i="44" s="1"/>
  <c r="H19" i="44" s="1"/>
  <c r="C17" i="63"/>
  <c r="F17" i="63" s="1"/>
  <c r="K17" i="63" s="1"/>
  <c r="G58" i="63"/>
  <c r="G89" i="63"/>
  <c r="C111" i="64"/>
  <c r="C112" i="64"/>
  <c r="C115" i="64"/>
  <c r="C116" i="64"/>
  <c r="C118" i="64"/>
  <c r="C119" i="64"/>
  <c r="C120" i="64"/>
  <c r="C123" i="64"/>
  <c r="C124" i="64"/>
  <c r="C125" i="64"/>
  <c r="C126" i="64"/>
  <c r="C127" i="64"/>
  <c r="C168" i="64"/>
  <c r="C175" i="64"/>
  <c r="C182" i="64"/>
  <c r="C183" i="64"/>
  <c r="C186" i="64"/>
  <c r="C187" i="64"/>
  <c r="C190" i="64"/>
  <c r="C191" i="64"/>
  <c r="C194" i="64"/>
  <c r="C195" i="64"/>
  <c r="C196" i="64"/>
  <c r="C197" i="64"/>
  <c r="C198" i="64"/>
  <c r="J20" i="34"/>
  <c r="K20" i="67"/>
  <c r="K26" i="67"/>
  <c r="M20" i="34"/>
  <c r="I20" i="67"/>
  <c r="I26" i="67"/>
  <c r="C19" i="11"/>
  <c r="J20" i="67"/>
  <c r="J26" i="67"/>
  <c r="G20" i="34"/>
  <c r="D39" i="79"/>
  <c r="D41" i="79"/>
  <c r="F39" i="79"/>
  <c r="F41" i="79" s="1"/>
  <c r="E22" i="54"/>
  <c r="E39" i="79"/>
  <c r="E41" i="79"/>
  <c r="E18" i="57"/>
  <c r="G39" i="79"/>
  <c r="G41" i="79"/>
  <c r="C127" i="44"/>
  <c r="E127" i="44" s="1"/>
  <c r="H127" i="44" s="1"/>
  <c r="C174" i="25"/>
  <c r="R58" i="57"/>
  <c r="F325" i="64"/>
  <c r="H22" i="54"/>
  <c r="C79" i="46"/>
  <c r="E79" i="46" s="1"/>
  <c r="BN47" i="54"/>
  <c r="BM35" i="54"/>
  <c r="D20" i="34"/>
  <c r="BL28" i="34"/>
  <c r="M41" i="79"/>
  <c r="M18" i="57"/>
  <c r="C25" i="11"/>
  <c r="C29" i="79"/>
  <c r="T75" i="36"/>
  <c r="C218" i="64"/>
  <c r="C361" i="64"/>
  <c r="C216" i="64"/>
  <c r="C349" i="64"/>
  <c r="C204" i="64"/>
  <c r="C357" i="64"/>
  <c r="C212" i="64"/>
  <c r="C347" i="64"/>
  <c r="C202" i="64"/>
  <c r="C359" i="64"/>
  <c r="C214" i="64"/>
  <c r="C358" i="64"/>
  <c r="C213" i="64"/>
  <c r="C356" i="64"/>
  <c r="C211" i="64"/>
  <c r="C348" i="64"/>
  <c r="C203" i="64"/>
  <c r="C313" i="64"/>
  <c r="E313" i="64" s="1"/>
  <c r="C320" i="64"/>
  <c r="C360" i="64"/>
  <c r="C355" i="64"/>
  <c r="C354" i="64"/>
  <c r="C353" i="64"/>
  <c r="C208" i="64"/>
  <c r="C209" i="64"/>
  <c r="C210" i="64"/>
  <c r="C215" i="64"/>
  <c r="C350" i="64"/>
  <c r="C205" i="64"/>
  <c r="C362" i="64"/>
  <c r="C352" i="64"/>
  <c r="C217" i="64"/>
  <c r="C207" i="64"/>
  <c r="I83" i="63"/>
  <c r="C206" i="64"/>
  <c r="C351" i="64"/>
  <c r="C46" i="67"/>
  <c r="I46" i="67"/>
  <c r="D33" i="67"/>
  <c r="E46" i="67"/>
  <c r="K46" i="67"/>
  <c r="J46" i="67"/>
  <c r="D59" i="67"/>
  <c r="J33" i="67"/>
  <c r="D34" i="67"/>
  <c r="D46" i="67"/>
  <c r="D60" i="67"/>
  <c r="J59" i="67"/>
  <c r="E33" i="67"/>
  <c r="K33" i="67"/>
  <c r="D61" i="67"/>
  <c r="D62" i="67"/>
  <c r="D68" i="67"/>
  <c r="D36" i="67"/>
  <c r="D42" i="67"/>
  <c r="D35" i="67"/>
  <c r="C33" i="67"/>
  <c r="C59" i="67"/>
  <c r="E59" i="67"/>
  <c r="K59" i="67"/>
  <c r="J60" i="67"/>
  <c r="J34" i="67"/>
  <c r="J36" i="67"/>
  <c r="J35" i="67"/>
  <c r="J61" i="67"/>
  <c r="J67" i="67"/>
  <c r="J62" i="67"/>
  <c r="K60" i="67"/>
  <c r="C60" i="67"/>
  <c r="E34" i="67"/>
  <c r="E40" i="67"/>
  <c r="E60" i="67"/>
  <c r="C34" i="67"/>
  <c r="K34" i="67"/>
  <c r="F59" i="67"/>
  <c r="C67" i="35"/>
  <c r="K35" i="67"/>
  <c r="K36" i="67"/>
  <c r="E61" i="67"/>
  <c r="E62" i="67"/>
  <c r="C61" i="67"/>
  <c r="C67" i="67"/>
  <c r="K62" i="67"/>
  <c r="K61" i="67"/>
  <c r="K67" i="67"/>
  <c r="I59" i="67"/>
  <c r="F33" i="67"/>
  <c r="C35" i="67"/>
  <c r="C41" i="67"/>
  <c r="E35" i="67"/>
  <c r="E36" i="67"/>
  <c r="C43" i="35"/>
  <c r="F25" i="36"/>
  <c r="I60" i="67"/>
  <c r="C62" i="67"/>
  <c r="F60" i="67"/>
  <c r="C68" i="35"/>
  <c r="C36" i="67"/>
  <c r="F34" i="67"/>
  <c r="I33" i="67"/>
  <c r="C57" i="35"/>
  <c r="I34" i="67"/>
  <c r="C56" i="35"/>
  <c r="F61" i="67"/>
  <c r="F67" i="67"/>
  <c r="C69" i="35"/>
  <c r="I62" i="67"/>
  <c r="I61" i="67"/>
  <c r="C38" i="35"/>
  <c r="D20" i="36"/>
  <c r="C48" i="35"/>
  <c r="S30" i="36"/>
  <c r="C44" i="35"/>
  <c r="F35" i="67"/>
  <c r="F41" i="67"/>
  <c r="F46" i="67"/>
  <c r="F36" i="67"/>
  <c r="C39" i="35"/>
  <c r="K21" i="36"/>
  <c r="F62" i="67"/>
  <c r="C70" i="35"/>
  <c r="I36" i="67"/>
  <c r="I35" i="67"/>
  <c r="C62" i="35"/>
  <c r="C49" i="35"/>
  <c r="P31" i="36"/>
  <c r="D27" i="36"/>
  <c r="H27" i="36"/>
  <c r="S27" i="36"/>
  <c r="R27" i="36"/>
  <c r="W27" i="36"/>
  <c r="M27" i="36"/>
  <c r="Q27" i="36"/>
  <c r="U27" i="36"/>
  <c r="O27" i="36"/>
  <c r="N27" i="36"/>
  <c r="P27" i="36"/>
  <c r="I27" i="36"/>
  <c r="T27" i="36"/>
  <c r="V27" i="36"/>
  <c r="J27" i="36"/>
  <c r="L27" i="36"/>
  <c r="E27" i="36"/>
  <c r="H32" i="36"/>
  <c r="C63" i="35"/>
  <c r="K27" i="36"/>
  <c r="G27" i="36"/>
  <c r="C58" i="35"/>
  <c r="F27" i="36"/>
  <c r="C72" i="63"/>
  <c r="F72" i="63" s="1"/>
  <c r="C70" i="46"/>
  <c r="E70" i="46" s="1"/>
  <c r="BQ70" i="46" s="1"/>
  <c r="C72" i="46"/>
  <c r="E72" i="46" s="1"/>
  <c r="C74" i="63"/>
  <c r="F74" i="63" s="1"/>
  <c r="C73" i="63"/>
  <c r="F73" i="63" s="1"/>
  <c r="C71" i="46"/>
  <c r="E71" i="46" s="1"/>
  <c r="H165" i="31"/>
  <c r="C73" i="46"/>
  <c r="E73" i="46" s="1"/>
  <c r="C75" i="63"/>
  <c r="F75" i="63" s="1"/>
  <c r="C24" i="46"/>
  <c r="H169" i="31"/>
  <c r="C30" i="46"/>
  <c r="D490" i="31"/>
  <c r="C65" i="63"/>
  <c r="F65" i="63" s="1"/>
  <c r="C63" i="46"/>
  <c r="E63" i="46" s="1"/>
  <c r="C79" i="63"/>
  <c r="F79" i="63" s="1"/>
  <c r="C62" i="63"/>
  <c r="F62" i="63" s="1"/>
  <c r="C60" i="46"/>
  <c r="E60" i="46" s="1"/>
  <c r="C75" i="46"/>
  <c r="E75" i="46" s="1"/>
  <c r="C77" i="63"/>
  <c r="F77" i="63" s="1"/>
  <c r="H150" i="31"/>
  <c r="H149" i="31"/>
  <c r="C21" i="46"/>
  <c r="H148" i="31"/>
  <c r="D502" i="31"/>
  <c r="E490" i="31"/>
  <c r="C30" i="63"/>
  <c r="F30" i="63" s="1"/>
  <c r="D489" i="31"/>
  <c r="C27" i="46"/>
  <c r="C74" i="46"/>
  <c r="E74" i="46" s="1"/>
  <c r="C76" i="63"/>
  <c r="F76" i="63" s="1"/>
  <c r="C49" i="46"/>
  <c r="D497" i="31"/>
  <c r="C67" i="46"/>
  <c r="E67" i="46" s="1"/>
  <c r="C69" i="63"/>
  <c r="F69" i="63" s="1"/>
  <c r="D499" i="31"/>
  <c r="C68" i="46"/>
  <c r="E68" i="46" s="1"/>
  <c r="C70" i="63"/>
  <c r="F70" i="63" s="1"/>
  <c r="D495" i="31"/>
  <c r="D494" i="31"/>
  <c r="C53" i="46"/>
  <c r="C69" i="46"/>
  <c r="E69" i="46" s="1"/>
  <c r="D493" i="31"/>
  <c r="D500" i="31"/>
  <c r="D496" i="31"/>
  <c r="E493" i="31"/>
  <c r="E494" i="31"/>
  <c r="C78" i="63"/>
  <c r="F78" i="63" s="1"/>
  <c r="K78" i="63" s="1"/>
  <c r="D491" i="31"/>
  <c r="E491" i="31"/>
  <c r="C34" i="46"/>
  <c r="D492" i="31"/>
  <c r="C343" i="64"/>
  <c r="C341" i="64"/>
  <c r="C342" i="64"/>
  <c r="C335" i="64"/>
  <c r="C336" i="64"/>
  <c r="C340" i="64"/>
  <c r="C339" i="64"/>
  <c r="C331" i="64"/>
  <c r="C332" i="64"/>
  <c r="H58" i="63"/>
  <c r="H86" i="63"/>
  <c r="I58" i="63"/>
  <c r="C328" i="64"/>
  <c r="C327" i="64"/>
  <c r="D501" i="31"/>
  <c r="C198" i="44"/>
  <c r="E198" i="44" s="1"/>
  <c r="H198" i="44" s="1"/>
  <c r="C200" i="46"/>
  <c r="E200" i="46" s="1"/>
  <c r="I198" i="44" s="1"/>
  <c r="C96" i="63"/>
  <c r="H308" i="31"/>
  <c r="C118" i="46"/>
  <c r="E118" i="46" s="1"/>
  <c r="H307" i="31"/>
  <c r="C117" i="46"/>
  <c r="E117" i="46" s="1"/>
  <c r="H306" i="31"/>
  <c r="C114" i="44" s="1"/>
  <c r="E114" i="44" s="1"/>
  <c r="H114" i="44" s="1"/>
  <c r="H303" i="31"/>
  <c r="C114" i="46"/>
  <c r="E114" i="46" s="1"/>
  <c r="H302" i="31"/>
  <c r="C113" i="46"/>
  <c r="E113" i="46" s="1"/>
  <c r="H301" i="31"/>
  <c r="C110" i="44"/>
  <c r="E110" i="44" s="1"/>
  <c r="H110" i="44" s="1"/>
  <c r="H300" i="31"/>
  <c r="C111" i="46"/>
  <c r="E111" i="46" s="1"/>
  <c r="H298" i="31"/>
  <c r="C109" i="46"/>
  <c r="E109" i="46" s="1"/>
  <c r="H297" i="31"/>
  <c r="C106" i="44"/>
  <c r="E106" i="44" s="1"/>
  <c r="H106" i="44" s="1"/>
  <c r="H296" i="31"/>
  <c r="C107" i="46"/>
  <c r="E107" i="46" s="1"/>
  <c r="H295" i="31"/>
  <c r="C106" i="46"/>
  <c r="E106" i="46" s="1"/>
  <c r="H294" i="31"/>
  <c r="C103" i="44"/>
  <c r="E103" i="44" s="1"/>
  <c r="H103" i="44" s="1"/>
  <c r="H293" i="31"/>
  <c r="C104" i="46"/>
  <c r="E104" i="46" s="1"/>
  <c r="H291" i="31"/>
  <c r="C103" i="46"/>
  <c r="E103" i="46" s="1"/>
  <c r="H290" i="31"/>
  <c r="C102" i="46"/>
  <c r="E102" i="46" s="1"/>
  <c r="H289" i="31"/>
  <c r="C101" i="46" s="1"/>
  <c r="E101" i="46" s="1"/>
  <c r="H288" i="31"/>
  <c r="C98" i="44"/>
  <c r="E98" i="44" s="1"/>
  <c r="H98" i="44" s="1"/>
  <c r="H287" i="31"/>
  <c r="C97" i="44" s="1"/>
  <c r="E97" i="44" s="1"/>
  <c r="H97" i="44" s="1"/>
  <c r="H286" i="31"/>
  <c r="H282" i="31"/>
  <c r="H280" i="31"/>
  <c r="C93" i="44"/>
  <c r="E93" i="44" s="1"/>
  <c r="H93" i="44" s="1"/>
  <c r="H279" i="31"/>
  <c r="C92" i="44"/>
  <c r="E92" i="44" s="1"/>
  <c r="H92" i="44" s="1"/>
  <c r="H278" i="31"/>
  <c r="C91" i="44" s="1"/>
  <c r="E91" i="44" s="1"/>
  <c r="H91" i="44" s="1"/>
  <c r="H277" i="31"/>
  <c r="C90" i="46"/>
  <c r="E90" i="46" s="1"/>
  <c r="D507" i="31"/>
  <c r="D508" i="31"/>
  <c r="H281" i="31"/>
  <c r="C94" i="46"/>
  <c r="E94" i="46" s="1"/>
  <c r="H283" i="31"/>
  <c r="C95" i="44" s="1"/>
  <c r="E95" i="44" s="1"/>
  <c r="H95" i="44" s="1"/>
  <c r="H285" i="31"/>
  <c r="C97" i="46"/>
  <c r="E97" i="46" s="1"/>
  <c r="D509" i="31"/>
  <c r="H304" i="31"/>
  <c r="C115" i="46" s="1"/>
  <c r="E115" i="46" s="1"/>
  <c r="H299" i="31"/>
  <c r="C108" i="44"/>
  <c r="E108" i="44"/>
  <c r="H108" i="44" s="1"/>
  <c r="H309" i="31"/>
  <c r="H339" i="31"/>
  <c r="H340" i="31"/>
  <c r="C122" i="44"/>
  <c r="E122" i="44" s="1"/>
  <c r="H122" i="44" s="1"/>
  <c r="C124" i="46"/>
  <c r="E124" i="46" s="1"/>
  <c r="C170" i="25"/>
  <c r="H337" i="31"/>
  <c r="C126" i="46"/>
  <c r="E126" i="46" s="1"/>
  <c r="C124" i="44"/>
  <c r="E124" i="44" s="1"/>
  <c r="H124" i="44" s="1"/>
  <c r="C171" i="25"/>
  <c r="C123" i="44"/>
  <c r="E123" i="44" s="1"/>
  <c r="H123" i="44" s="1"/>
  <c r="C125" i="46"/>
  <c r="E125" i="46" s="1"/>
  <c r="C125" i="44"/>
  <c r="E125" i="44" s="1"/>
  <c r="H125" i="44" s="1"/>
  <c r="C172" i="25"/>
  <c r="C173" i="25"/>
  <c r="C128" i="46"/>
  <c r="E128" i="46" s="1"/>
  <c r="C126" i="44"/>
  <c r="E126" i="44" s="1"/>
  <c r="H126" i="44" s="1"/>
  <c r="C120" i="44"/>
  <c r="E120" i="44" s="1"/>
  <c r="C119" i="44"/>
  <c r="E119" i="44" s="1"/>
  <c r="H119" i="44" s="1"/>
  <c r="C121" i="46"/>
  <c r="E121" i="46" s="1"/>
  <c r="C167" i="25"/>
  <c r="C195" i="46"/>
  <c r="E195" i="46" s="1"/>
  <c r="C193" i="44"/>
  <c r="E193" i="44" s="1"/>
  <c r="H193" i="44" s="1"/>
  <c r="H411" i="31"/>
  <c r="H457" i="31"/>
  <c r="H463" i="31"/>
  <c r="H400" i="31"/>
  <c r="H272" i="31"/>
  <c r="C87" i="46" s="1"/>
  <c r="E87" i="46" s="1"/>
  <c r="H467" i="31"/>
  <c r="H410" i="31"/>
  <c r="H451" i="31"/>
  <c r="H460" i="31"/>
  <c r="H379" i="31"/>
  <c r="H456" i="31"/>
  <c r="H399" i="31"/>
  <c r="H401" i="31"/>
  <c r="H464" i="31"/>
  <c r="H459" i="31"/>
  <c r="H408" i="31"/>
  <c r="H474" i="31"/>
  <c r="H461" i="31"/>
  <c r="H462" i="31"/>
  <c r="H458" i="31"/>
  <c r="D513" i="31"/>
  <c r="H409" i="31"/>
  <c r="D514" i="31"/>
  <c r="C158" i="44"/>
  <c r="E158" i="44" s="1"/>
  <c r="H158" i="44" s="1"/>
  <c r="C157" i="44"/>
  <c r="E157" i="44" s="1"/>
  <c r="H157" i="44" s="1"/>
  <c r="C162" i="44"/>
  <c r="E162" i="44" s="1"/>
  <c r="C161" i="44"/>
  <c r="E161" i="44" s="1"/>
  <c r="C145" i="44"/>
  <c r="E145" i="44" s="1"/>
  <c r="C206" i="44"/>
  <c r="E206" i="44" s="1"/>
  <c r="H206" i="44" s="1"/>
  <c r="C208" i="46"/>
  <c r="E208" i="46" s="1"/>
  <c r="D518" i="31"/>
  <c r="D523" i="31"/>
  <c r="C185" i="44"/>
  <c r="E185" i="44" s="1"/>
  <c r="H185" i="44" s="1"/>
  <c r="C187" i="46"/>
  <c r="E187" i="46" s="1"/>
  <c r="C196" i="46"/>
  <c r="E196" i="46" s="1"/>
  <c r="I194" i="44" s="1"/>
  <c r="C194" i="44"/>
  <c r="E194" i="44" s="1"/>
  <c r="H194" i="44" s="1"/>
  <c r="C152" i="44"/>
  <c r="E152" i="44" s="1"/>
  <c r="H152" i="44" s="1"/>
  <c r="C146" i="44"/>
  <c r="E146" i="44" s="1"/>
  <c r="H146" i="44" s="1"/>
  <c r="C192" i="44"/>
  <c r="E192" i="44" s="1"/>
  <c r="H192" i="44" s="1"/>
  <c r="C194" i="46"/>
  <c r="E194" i="46" s="1"/>
  <c r="C176" i="44"/>
  <c r="E176" i="44" s="1"/>
  <c r="H176" i="44" s="1"/>
  <c r="C178" i="46"/>
  <c r="E178" i="46" s="1"/>
  <c r="C163" i="44"/>
  <c r="E163" i="44" s="1"/>
  <c r="D525" i="31"/>
  <c r="C204" i="44"/>
  <c r="E204" i="44" s="1"/>
  <c r="H204" i="44" s="1"/>
  <c r="C206" i="46"/>
  <c r="E206" i="46" s="1"/>
  <c r="C171" i="44"/>
  <c r="E171" i="44" s="1"/>
  <c r="H171" i="44" s="1"/>
  <c r="D515" i="31"/>
  <c r="C140" i="44"/>
  <c r="E140" i="44" s="1"/>
  <c r="H140" i="44" s="1"/>
  <c r="H478" i="31"/>
  <c r="H476" i="31"/>
  <c r="H477" i="31"/>
  <c r="H475" i="31"/>
  <c r="C190" i="44"/>
  <c r="E190" i="44" s="1"/>
  <c r="H190" i="44" s="1"/>
  <c r="C192" i="46"/>
  <c r="E192" i="46" s="1"/>
  <c r="C132" i="44"/>
  <c r="E132" i="44" s="1"/>
  <c r="C133" i="44"/>
  <c r="E133" i="44" s="1"/>
  <c r="C166" i="44"/>
  <c r="E166" i="44" s="1"/>
  <c r="H166" i="44" s="1"/>
  <c r="D529" i="31"/>
  <c r="C149" i="44"/>
  <c r="E149" i="44" s="1"/>
  <c r="H149" i="44" s="1"/>
  <c r="C182" i="46"/>
  <c r="E182" i="46" s="1"/>
  <c r="C180" i="44"/>
  <c r="E180" i="44" s="1"/>
  <c r="H180" i="44" s="1"/>
  <c r="D517" i="31"/>
  <c r="C98" i="63"/>
  <c r="C202" i="46"/>
  <c r="E202" i="46" s="1"/>
  <c r="C200" i="44"/>
  <c r="E200" i="44" s="1"/>
  <c r="H200" i="44" s="1"/>
  <c r="C150" i="44"/>
  <c r="E150" i="44" s="1"/>
  <c r="C152" i="46"/>
  <c r="E152" i="46" s="1"/>
  <c r="C203" i="44"/>
  <c r="E203" i="44" s="1"/>
  <c r="H203" i="44" s="1"/>
  <c r="C205" i="46"/>
  <c r="E205" i="46" s="1"/>
  <c r="E466" i="31"/>
  <c r="D528" i="31"/>
  <c r="C189" i="44"/>
  <c r="E189" i="44" s="1"/>
  <c r="H189" i="44" s="1"/>
  <c r="C191" i="46"/>
  <c r="E191" i="46" s="1"/>
  <c r="C167" i="44"/>
  <c r="E167" i="44" s="1"/>
  <c r="H167" i="44" s="1"/>
  <c r="C159" i="44"/>
  <c r="E159" i="44" s="1"/>
  <c r="C134" i="44"/>
  <c r="E134" i="44" s="1"/>
  <c r="C147" i="44"/>
  <c r="E147" i="44" s="1"/>
  <c r="H147" i="44" s="1"/>
  <c r="C141" i="44"/>
  <c r="E141" i="44" s="1"/>
  <c r="H141" i="44" s="1"/>
  <c r="C136" i="44"/>
  <c r="E136" i="44" s="1"/>
  <c r="C142" i="44"/>
  <c r="E142" i="44" s="1"/>
  <c r="C135" i="44"/>
  <c r="E135" i="44" s="1"/>
  <c r="H135" i="44" s="1"/>
  <c r="C156" i="44"/>
  <c r="E156" i="44" s="1"/>
  <c r="C191" i="44"/>
  <c r="E191" i="44" s="1"/>
  <c r="H191" i="44" s="1"/>
  <c r="C193" i="46"/>
  <c r="E193" i="46" s="1"/>
  <c r="C182" i="44"/>
  <c r="E182" i="44" s="1"/>
  <c r="H182" i="44" s="1"/>
  <c r="C184" i="46"/>
  <c r="E184" i="46" s="1"/>
  <c r="C173" i="44"/>
  <c r="E173" i="44" s="1"/>
  <c r="H173" i="44" s="1"/>
  <c r="C175" i="46"/>
  <c r="E175" i="46" s="1"/>
  <c r="C202" i="44"/>
  <c r="E202" i="44"/>
  <c r="H202" i="44" s="1"/>
  <c r="C204" i="46"/>
  <c r="E204" i="46" s="1"/>
  <c r="C180" i="46"/>
  <c r="E180" i="46" s="1"/>
  <c r="C178" i="44"/>
  <c r="E178" i="44" s="1"/>
  <c r="H178" i="44"/>
  <c r="C138" i="44"/>
  <c r="E138" i="44" s="1"/>
  <c r="C139" i="44"/>
  <c r="E139" i="44" s="1"/>
  <c r="H139" i="44" s="1"/>
  <c r="C168" i="44"/>
  <c r="E168" i="44" s="1"/>
  <c r="H168" i="44" s="1"/>
  <c r="C165" i="44"/>
  <c r="E165" i="44" s="1"/>
  <c r="D526" i="31"/>
  <c r="C137" i="44"/>
  <c r="E137" i="44" s="1"/>
  <c r="H137" i="44"/>
  <c r="C175" i="25"/>
  <c r="C199" i="46"/>
  <c r="E199" i="46" s="1"/>
  <c r="C169" i="44"/>
  <c r="E169" i="44" s="1"/>
  <c r="H169" i="44" s="1"/>
  <c r="C184" i="44"/>
  <c r="E184" i="44" s="1"/>
  <c r="H184" i="44" s="1"/>
  <c r="C186" i="46"/>
  <c r="E186" i="46" s="1"/>
  <c r="C177" i="46"/>
  <c r="E177" i="46" s="1"/>
  <c r="C175" i="44"/>
  <c r="E175" i="44" s="1"/>
  <c r="H175" i="44" s="1"/>
  <c r="H271" i="31"/>
  <c r="C86" i="44" s="1"/>
  <c r="E86" i="44" s="1"/>
  <c r="D522" i="31"/>
  <c r="C131" i="44"/>
  <c r="E131" i="44" s="1"/>
  <c r="D519" i="31"/>
  <c r="H473" i="31"/>
  <c r="C148" i="44"/>
  <c r="E148" i="44" s="1"/>
  <c r="H148" i="44" s="1"/>
  <c r="C186" i="44"/>
  <c r="E186" i="44" s="1"/>
  <c r="H186" i="44" s="1"/>
  <c r="C188" i="46"/>
  <c r="E188" i="46" s="1"/>
  <c r="H318" i="31"/>
  <c r="H328" i="31"/>
  <c r="H316" i="31"/>
  <c r="H323" i="31"/>
  <c r="H312" i="31"/>
  <c r="H314" i="31"/>
  <c r="H324" i="31"/>
  <c r="H322" i="31"/>
  <c r="H319" i="31"/>
  <c r="H325" i="31"/>
  <c r="H315" i="31"/>
  <c r="H330" i="31"/>
  <c r="H320" i="31"/>
  <c r="H317" i="31"/>
  <c r="H329" i="31"/>
  <c r="H321" i="31"/>
  <c r="H331" i="31"/>
  <c r="H327" i="31"/>
  <c r="H326" i="31"/>
  <c r="H313" i="31"/>
  <c r="C210" i="44"/>
  <c r="E210" i="44" s="1"/>
  <c r="H210" i="44" s="1"/>
  <c r="C212" i="46"/>
  <c r="E212" i="46" s="1"/>
  <c r="C190" i="46"/>
  <c r="E190" i="46" s="1"/>
  <c r="C188" i="44"/>
  <c r="E188" i="44" s="1"/>
  <c r="H188" i="44" s="1"/>
  <c r="C211" i="46"/>
  <c r="E211" i="46" s="1"/>
  <c r="C209" i="44"/>
  <c r="E209" i="44" s="1"/>
  <c r="H209" i="44" s="1"/>
  <c r="D521" i="31"/>
  <c r="C153" i="44"/>
  <c r="E153" i="44" s="1"/>
  <c r="H153" i="44" s="1"/>
  <c r="H274" i="31"/>
  <c r="C89" i="46"/>
  <c r="E89" i="46" s="1"/>
  <c r="CG89" i="46" s="1"/>
  <c r="H276" i="31"/>
  <c r="C211" i="44"/>
  <c r="E211" i="44" s="1"/>
  <c r="H211" i="44" s="1"/>
  <c r="C213" i="46"/>
  <c r="E213" i="46" s="1"/>
  <c r="C144" i="44"/>
  <c r="E144" i="44" s="1"/>
  <c r="H144" i="44" s="1"/>
  <c r="H404" i="31"/>
  <c r="H405" i="31"/>
  <c r="H403" i="31"/>
  <c r="H406" i="31"/>
  <c r="H407" i="31"/>
  <c r="D527" i="31"/>
  <c r="D516" i="31"/>
  <c r="D531" i="31"/>
  <c r="C197" i="44"/>
  <c r="E197" i="44" s="1"/>
  <c r="H197" i="44" s="1"/>
  <c r="C151" i="44"/>
  <c r="E151" i="44" s="1"/>
  <c r="H151" i="44" s="1"/>
  <c r="H275" i="31"/>
  <c r="D511" i="31"/>
  <c r="E519" i="31"/>
  <c r="C176" i="46"/>
  <c r="E176" i="46" s="1"/>
  <c r="BG176" i="46" s="1"/>
  <c r="C174" i="44"/>
  <c r="E174" i="44" s="1"/>
  <c r="D510" i="31"/>
  <c r="C196" i="44"/>
  <c r="E196" i="44" s="1"/>
  <c r="H196" i="44" s="1"/>
  <c r="C198" i="46"/>
  <c r="E198" i="46" s="1"/>
  <c r="C164" i="44"/>
  <c r="E164" i="44" s="1"/>
  <c r="H164" i="44" s="1"/>
  <c r="E517" i="31"/>
  <c r="E525" i="31"/>
  <c r="C201" i="46"/>
  <c r="E201" i="46" s="1"/>
  <c r="I199" i="44" s="1"/>
  <c r="C199" i="44"/>
  <c r="E199" i="44"/>
  <c r="H199" i="44" s="1"/>
  <c r="C97" i="63"/>
  <c r="D520" i="31"/>
  <c r="C179" i="44"/>
  <c r="E179" i="44" s="1"/>
  <c r="H179" i="44" s="1"/>
  <c r="E523" i="31"/>
  <c r="C181" i="46"/>
  <c r="E181" i="46" s="1"/>
  <c r="C172" i="44"/>
  <c r="E172" i="44" s="1"/>
  <c r="H172" i="44" s="1"/>
  <c r="C174" i="46"/>
  <c r="E174" i="46" s="1"/>
  <c r="E518" i="31"/>
  <c r="C189" i="46"/>
  <c r="E189" i="46" s="1"/>
  <c r="C187" i="44"/>
  <c r="E187" i="44" s="1"/>
  <c r="H187" i="44" s="1"/>
  <c r="E521" i="31"/>
  <c r="H310" i="31"/>
  <c r="C118" i="44"/>
  <c r="E118" i="44" s="1"/>
  <c r="G118" i="44" s="1"/>
  <c r="D512" i="31"/>
  <c r="H311" i="31"/>
  <c r="D530" i="31"/>
  <c r="C99" i="63"/>
  <c r="E526" i="31"/>
  <c r="C203" i="46"/>
  <c r="E203" i="46" s="1"/>
  <c r="I201" i="44" s="1"/>
  <c r="C201" i="44"/>
  <c r="E201" i="44" s="1"/>
  <c r="H201" i="44" s="1"/>
  <c r="C179" i="46"/>
  <c r="E179" i="46" s="1"/>
  <c r="C177" i="44"/>
  <c r="E177" i="44" s="1"/>
  <c r="H177" i="44" s="1"/>
  <c r="E529" i="31"/>
  <c r="C129" i="44"/>
  <c r="E129" i="44" s="1"/>
  <c r="C183" i="46"/>
  <c r="E183" i="46" s="1"/>
  <c r="C181" i="44"/>
  <c r="E181" i="44" s="1"/>
  <c r="H181" i="44" s="1"/>
  <c r="C150" i="68"/>
  <c r="C149" i="68"/>
  <c r="C121" i="44"/>
  <c r="E121" i="44" s="1"/>
  <c r="H121" i="44" s="1"/>
  <c r="C66" i="46"/>
  <c r="E66" i="46" s="1"/>
  <c r="BE66" i="46" s="1"/>
  <c r="E501" i="31"/>
  <c r="C90" i="63"/>
  <c r="J90" i="63" s="1"/>
  <c r="C81" i="44"/>
  <c r="E81" i="44" s="1"/>
  <c r="C71" i="63"/>
  <c r="F71" i="63" s="1"/>
  <c r="D69" i="44" s="1"/>
  <c r="E69" i="44" s="1"/>
  <c r="H69" i="44" s="1"/>
  <c r="C62" i="46"/>
  <c r="E62" i="46" s="1"/>
  <c r="E495" i="31"/>
  <c r="Q222" i="56"/>
  <c r="I20" i="68"/>
  <c r="J58" i="57"/>
  <c r="BM34" i="34"/>
  <c r="BN29" i="54"/>
  <c r="O41" i="79"/>
  <c r="O18" i="57"/>
  <c r="P58" i="57"/>
  <c r="H53" i="67"/>
  <c r="K40" i="67"/>
  <c r="T54" i="67"/>
  <c r="L54" i="67"/>
  <c r="K41" i="67"/>
  <c r="J41" i="67"/>
  <c r="D53" i="67"/>
  <c r="E66" i="67"/>
  <c r="C151" i="64"/>
  <c r="BN31" i="54"/>
  <c r="BN33" i="54"/>
  <c r="BN35" i="54"/>
  <c r="BN27" i="54"/>
  <c r="AC338" i="25"/>
  <c r="AL338" i="25"/>
  <c r="AB338" i="25"/>
  <c r="AS297" i="25"/>
  <c r="U58" i="57"/>
  <c r="P222" i="56"/>
  <c r="T58" i="57"/>
  <c r="L58" i="57"/>
  <c r="AS338" i="25"/>
  <c r="I58" i="57"/>
  <c r="F468" i="64"/>
  <c r="E503" i="31"/>
  <c r="O67" i="67"/>
  <c r="C80" i="64"/>
  <c r="C585" i="64"/>
  <c r="C563" i="64"/>
  <c r="C512" i="64"/>
  <c r="C490" i="64"/>
  <c r="C439" i="64"/>
  <c r="C417" i="64"/>
  <c r="C58" i="64"/>
  <c r="F248" i="64"/>
  <c r="G86" i="63"/>
  <c r="H89" i="63"/>
  <c r="E234" i="64"/>
  <c r="F234" i="64"/>
  <c r="E98" i="64"/>
  <c r="E180" i="64"/>
  <c r="F255" i="64"/>
  <c r="F451" i="64"/>
  <c r="F121" i="64"/>
  <c r="L58" i="63"/>
  <c r="F177" i="64"/>
  <c r="F308" i="64"/>
  <c r="F263" i="64"/>
  <c r="E526" i="64"/>
  <c r="C271" i="64"/>
  <c r="C78" i="44"/>
  <c r="E78" i="44" s="1"/>
  <c r="E500" i="31"/>
  <c r="C78" i="46"/>
  <c r="E78" i="46" s="1"/>
  <c r="I78" i="44" s="1"/>
  <c r="E497" i="31"/>
  <c r="C65" i="46"/>
  <c r="E65" i="46" s="1"/>
  <c r="C66" i="63"/>
  <c r="F66" i="63" s="1"/>
  <c r="C45" i="46"/>
  <c r="C41" i="46"/>
  <c r="E492" i="31"/>
  <c r="C197" i="46"/>
  <c r="E197" i="46" s="1"/>
  <c r="BR197" i="46" s="1"/>
  <c r="E520" i="31"/>
  <c r="C183" i="44"/>
  <c r="E183" i="44" s="1"/>
  <c r="H183" i="44" s="1"/>
  <c r="E522" i="31"/>
  <c r="C170" i="44"/>
  <c r="E170" i="44" s="1"/>
  <c r="H170" i="44" s="1"/>
  <c r="F234" i="44" s="1"/>
  <c r="C155" i="44"/>
  <c r="E155" i="44" s="1"/>
  <c r="C223" i="44" s="1"/>
  <c r="C154" i="44"/>
  <c r="E154" i="44" s="1"/>
  <c r="H154" i="44" s="1"/>
  <c r="E516" i="31"/>
  <c r="C143" i="44"/>
  <c r="E143" i="44" s="1"/>
  <c r="E515" i="31"/>
  <c r="C130" i="44"/>
  <c r="E130" i="44" s="1"/>
  <c r="C122" i="46"/>
  <c r="E122" i="46" s="1"/>
  <c r="BQ122" i="46" s="1"/>
  <c r="AQ338" i="25"/>
  <c r="C120" i="46"/>
  <c r="E120" i="46" s="1"/>
  <c r="CM120" i="46" s="1"/>
  <c r="F117" i="64"/>
  <c r="C89" i="44"/>
  <c r="E89" i="44" s="1"/>
  <c r="H89" i="44" s="1"/>
  <c r="M58" i="57"/>
  <c r="AM338" i="25"/>
  <c r="AA338" i="25"/>
  <c r="Y338" i="25"/>
  <c r="T41" i="79"/>
  <c r="T18" i="57"/>
  <c r="E553" i="64"/>
  <c r="F311" i="64"/>
  <c r="AH338" i="25"/>
  <c r="E510" i="31"/>
  <c r="L75" i="36"/>
  <c r="BM22" i="54"/>
  <c r="C200" i="64"/>
  <c r="C129" i="64"/>
  <c r="C153" i="64"/>
  <c r="F240" i="64"/>
  <c r="S67" i="67"/>
  <c r="C100" i="46"/>
  <c r="E100" i="46" s="1"/>
  <c r="CH100" i="46" s="1"/>
  <c r="E504" i="31"/>
  <c r="Q58" i="57"/>
  <c r="E58" i="57"/>
  <c r="AI338" i="25"/>
  <c r="AG338" i="25"/>
  <c r="Z338" i="25"/>
  <c r="AR338" i="25"/>
  <c r="AF338" i="25"/>
  <c r="H41" i="79"/>
  <c r="H18" i="57"/>
  <c r="F244" i="64"/>
  <c r="F106" i="64"/>
  <c r="F180" i="64"/>
  <c r="J222" i="56"/>
  <c r="S58" i="57"/>
  <c r="S41" i="67"/>
  <c r="F384" i="64"/>
  <c r="F102" i="64"/>
  <c r="BM30" i="34"/>
  <c r="BM36" i="34"/>
  <c r="BM32" i="34"/>
  <c r="BM28" i="34"/>
  <c r="BM27" i="34"/>
  <c r="BM23" i="34"/>
  <c r="BM25" i="34"/>
  <c r="BM26" i="34"/>
  <c r="BM33" i="34"/>
  <c r="BM29" i="34"/>
  <c r="BM24" i="34"/>
  <c r="Z20" i="34"/>
  <c r="BM37" i="34"/>
  <c r="BM22" i="34"/>
  <c r="W20" i="68"/>
  <c r="AX20" i="34"/>
  <c r="J86" i="63"/>
  <c r="K91" i="63" s="1"/>
  <c r="O68" i="67"/>
  <c r="L40" i="67"/>
  <c r="C93" i="46"/>
  <c r="E93" i="46" s="1"/>
  <c r="W75" i="36"/>
  <c r="T39" i="67"/>
  <c r="Q65" i="67"/>
  <c r="I41" i="79"/>
  <c r="I18" i="57"/>
  <c r="P41" i="79"/>
  <c r="P18" i="57"/>
  <c r="E549" i="64"/>
  <c r="E455" i="64"/>
  <c r="T52" i="67"/>
  <c r="R41" i="79"/>
  <c r="R18" i="57"/>
  <c r="W41" i="79"/>
  <c r="W18" i="57"/>
  <c r="E539" i="64"/>
  <c r="E532" i="64"/>
  <c r="E379" i="64"/>
  <c r="G609" i="64"/>
  <c r="C111" i="44"/>
  <c r="E111" i="44" s="1"/>
  <c r="H111" i="44" s="1"/>
  <c r="D75" i="36"/>
  <c r="BL20" i="34"/>
  <c r="G20" i="68"/>
  <c r="D53" i="57"/>
  <c r="C65" i="68"/>
  <c r="N41" i="79"/>
  <c r="N18" i="57"/>
  <c r="D108" i="64"/>
  <c r="D241" i="64"/>
  <c r="U54" i="67"/>
  <c r="G32" i="36"/>
  <c r="S32" i="36"/>
  <c r="T32" i="36"/>
  <c r="U32" i="36"/>
  <c r="K32" i="36"/>
  <c r="J32" i="36"/>
  <c r="M32" i="36"/>
  <c r="I32" i="36"/>
  <c r="E32" i="36"/>
  <c r="P32" i="36"/>
  <c r="R32" i="36"/>
  <c r="L32" i="36"/>
  <c r="V32" i="36"/>
  <c r="O32" i="36"/>
  <c r="N32" i="36"/>
  <c r="D32" i="36"/>
  <c r="Q32" i="36"/>
  <c r="W32" i="36"/>
  <c r="E20" i="36"/>
  <c r="L20" i="36"/>
  <c r="Q20" i="36"/>
  <c r="R20" i="68"/>
  <c r="C42" i="67"/>
  <c r="J54" i="67"/>
  <c r="F54" i="67"/>
  <c r="V222" i="56"/>
  <c r="T222" i="56"/>
  <c r="S222" i="56"/>
  <c r="F20" i="68"/>
  <c r="F148" i="68"/>
  <c r="E222" i="56"/>
  <c r="L20" i="68"/>
  <c r="L148" i="68"/>
  <c r="K222" i="56"/>
  <c r="D40" i="67"/>
  <c r="U65" i="67"/>
  <c r="K53" i="67"/>
  <c r="J53" i="67"/>
  <c r="H40" i="67"/>
  <c r="F53" i="67"/>
  <c r="D66" i="67"/>
  <c r="J609" i="64"/>
  <c r="Q40" i="67"/>
  <c r="H41" i="67"/>
  <c r="U39" i="67"/>
  <c r="S68" i="67"/>
  <c r="V68" i="67"/>
  <c r="K66" i="67"/>
  <c r="F66" i="67"/>
  <c r="G53" i="67"/>
  <c r="C53" i="67"/>
  <c r="J40" i="67"/>
  <c r="D250" i="64"/>
  <c r="F40" i="67"/>
  <c r="J66" i="67"/>
  <c r="E118" i="64"/>
  <c r="C41" i="11"/>
  <c r="D388" i="64"/>
  <c r="E407" i="64"/>
  <c r="V41" i="67"/>
  <c r="E260" i="64"/>
  <c r="E534" i="64"/>
  <c r="E250" i="64"/>
  <c r="E174" i="64"/>
  <c r="E465" i="64"/>
  <c r="R67" i="67"/>
  <c r="G67" i="67"/>
  <c r="T41" i="67"/>
  <c r="D543" i="64"/>
  <c r="E165" i="64"/>
  <c r="E245" i="64"/>
  <c r="V42" i="67"/>
  <c r="E392" i="64"/>
  <c r="E538" i="64"/>
  <c r="P67" i="67"/>
  <c r="U66" i="67"/>
  <c r="S40" i="67"/>
  <c r="V65" i="67"/>
  <c r="V41" i="79"/>
  <c r="V18" i="57"/>
  <c r="U41" i="79"/>
  <c r="U18" i="57"/>
  <c r="U52" i="67"/>
  <c r="D39" i="67"/>
  <c r="S41" i="79"/>
  <c r="S18" i="57"/>
  <c r="O66" i="67"/>
  <c r="V20" i="36"/>
  <c r="S39" i="67"/>
  <c r="O20" i="36"/>
  <c r="L39" i="67"/>
  <c r="N42" i="67"/>
  <c r="D315" i="64"/>
  <c r="E334" i="64"/>
  <c r="R41" i="67"/>
  <c r="M65" i="67"/>
  <c r="C39" i="67"/>
  <c r="D397" i="64"/>
  <c r="I42" i="67"/>
  <c r="C52" i="67"/>
  <c r="E480" i="64"/>
  <c r="E529" i="64"/>
  <c r="D324" i="64"/>
  <c r="E179" i="64"/>
  <c r="E170" i="64"/>
  <c r="D179" i="64"/>
  <c r="B29" i="67"/>
  <c r="S42" i="67"/>
  <c r="E241" i="64"/>
  <c r="E310" i="64"/>
  <c r="E456" i="64"/>
  <c r="D170" i="64"/>
  <c r="E461" i="64"/>
  <c r="E189" i="64"/>
  <c r="L67" i="67"/>
  <c r="Q66" i="67"/>
  <c r="L41" i="67"/>
  <c r="E320" i="64"/>
  <c r="E103" i="64"/>
  <c r="M609" i="64"/>
  <c r="M394" i="64" s="1"/>
  <c r="AE198" i="46"/>
  <c r="AH193" i="46"/>
  <c r="AE183" i="46"/>
  <c r="L185" i="46"/>
  <c r="J198" i="46"/>
  <c r="AG189" i="46"/>
  <c r="AS177" i="46"/>
  <c r="X178" i="46"/>
  <c r="P188" i="46"/>
  <c r="AN183" i="46"/>
  <c r="V196" i="46"/>
  <c r="V176" i="46"/>
  <c r="N178" i="46"/>
  <c r="L191" i="46"/>
  <c r="P178" i="46"/>
  <c r="Y186" i="46"/>
  <c r="R177" i="46"/>
  <c r="AB179" i="46"/>
  <c r="AN193" i="46"/>
  <c r="N197" i="46"/>
  <c r="N187" i="46"/>
  <c r="K192" i="46"/>
  <c r="U185" i="46"/>
  <c r="S181" i="46"/>
  <c r="AG192" i="46"/>
  <c r="P193" i="46"/>
  <c r="N184" i="46"/>
  <c r="AS197" i="46"/>
  <c r="Y189" i="46"/>
  <c r="AV199" i="46"/>
  <c r="AJ174" i="46"/>
  <c r="AF187" i="46"/>
  <c r="Y182" i="46"/>
  <c r="AI178" i="46"/>
  <c r="AO179" i="46"/>
  <c r="Q199" i="46"/>
  <c r="AW180" i="46"/>
  <c r="T188" i="46"/>
  <c r="J185" i="46"/>
  <c r="AW190" i="46"/>
  <c r="J181" i="46"/>
  <c r="N183" i="46"/>
  <c r="AI199" i="46"/>
  <c r="AU174" i="46"/>
  <c r="AT191" i="46"/>
  <c r="AI179" i="46"/>
  <c r="AM196" i="46"/>
  <c r="AI182" i="46"/>
  <c r="AE191" i="46"/>
  <c r="P176" i="46"/>
  <c r="J180" i="46"/>
  <c r="AF175" i="46"/>
  <c r="N186" i="46"/>
  <c r="AA182" i="46"/>
  <c r="AN182" i="46"/>
  <c r="AF186" i="46"/>
  <c r="AF182" i="46"/>
  <c r="AS174" i="46"/>
  <c r="AS178" i="46"/>
  <c r="W174" i="46"/>
  <c r="Z188" i="46"/>
  <c r="AR177" i="46"/>
  <c r="AQ194" i="46"/>
  <c r="AE186" i="46"/>
  <c r="AS186" i="46"/>
  <c r="L174" i="46"/>
  <c r="AH187" i="46"/>
  <c r="S184" i="46"/>
  <c r="AG199" i="46"/>
  <c r="AH182" i="46"/>
  <c r="N194" i="46"/>
  <c r="N174" i="46"/>
  <c r="O184" i="46"/>
  <c r="R185" i="46"/>
  <c r="N190" i="46"/>
  <c r="AR183" i="46"/>
  <c r="N188" i="46"/>
  <c r="R179" i="46"/>
  <c r="L190" i="46"/>
  <c r="AN199" i="46"/>
  <c r="N182" i="46"/>
  <c r="L187" i="46"/>
  <c r="AW186" i="46"/>
  <c r="AQ196" i="46"/>
  <c r="Z185" i="46"/>
  <c r="Q186" i="46"/>
  <c r="Z174" i="46"/>
  <c r="AU196" i="46"/>
  <c r="AV185" i="46"/>
  <c r="AB177" i="46"/>
  <c r="O192" i="46"/>
  <c r="X175" i="46"/>
  <c r="AO193" i="46"/>
  <c r="AV178" i="46"/>
  <c r="AN189" i="46"/>
  <c r="AJ182" i="46"/>
  <c r="AF179" i="46"/>
  <c r="AA194" i="46"/>
  <c r="AI192" i="46"/>
  <c r="AA185" i="46"/>
  <c r="R186" i="46"/>
  <c r="AT193" i="46"/>
  <c r="AP187" i="46"/>
  <c r="AP174" i="46"/>
  <c r="AB195" i="46"/>
  <c r="S185" i="46"/>
  <c r="AS196" i="46"/>
  <c r="AE176" i="46"/>
  <c r="Y180" i="46"/>
  <c r="AU177" i="46"/>
  <c r="AM178" i="46"/>
  <c r="AE180" i="46"/>
  <c r="X190" i="46"/>
  <c r="N180" i="46"/>
  <c r="AH184" i="46"/>
  <c r="AP194" i="46"/>
  <c r="AN192" i="46"/>
  <c r="AJ176" i="46"/>
  <c r="AF181" i="46"/>
  <c r="AF193" i="46"/>
  <c r="V177" i="46"/>
  <c r="AV184" i="46"/>
  <c r="U184" i="46"/>
  <c r="AR186" i="46"/>
  <c r="Y190" i="46"/>
  <c r="Y609" i="64"/>
  <c r="R609" i="64"/>
  <c r="AE196" i="46"/>
  <c r="I182" i="46"/>
  <c r="AD183" i="46"/>
  <c r="L193" i="46"/>
  <c r="AH197" i="46"/>
  <c r="AG178" i="46"/>
  <c r="AS195" i="46"/>
  <c r="AO180" i="46"/>
  <c r="R194" i="46"/>
  <c r="AM174" i="46"/>
  <c r="AW197" i="46"/>
  <c r="AT184" i="46"/>
  <c r="Z196" i="46"/>
  <c r="R178" i="46"/>
  <c r="AM187" i="46"/>
  <c r="AM179" i="46"/>
  <c r="AI193" i="46"/>
  <c r="L186" i="46"/>
  <c r="AV181" i="46"/>
  <c r="R197" i="46"/>
  <c r="AR191" i="46"/>
  <c r="T184" i="46"/>
  <c r="AV175" i="46"/>
  <c r="AM186" i="46"/>
  <c r="U193" i="46"/>
  <c r="AV194" i="46"/>
  <c r="K197" i="46"/>
  <c r="AM197" i="46"/>
  <c r="AS199" i="46"/>
  <c r="AU181" i="46"/>
  <c r="AR179" i="46"/>
  <c r="AN179" i="46"/>
  <c r="AJ193" i="46"/>
  <c r="AF198" i="46"/>
  <c r="AE195" i="46"/>
  <c r="Y176" i="46"/>
  <c r="R180" i="46"/>
  <c r="AL187" i="46"/>
  <c r="AI196" i="46"/>
  <c r="J186" i="46"/>
  <c r="Z178" i="46"/>
  <c r="AW178" i="46"/>
  <c r="AU176" i="46"/>
  <c r="AE174" i="46"/>
  <c r="AA180" i="46"/>
  <c r="AL174" i="46"/>
  <c r="AU186" i="46"/>
  <c r="AI191" i="46"/>
  <c r="AE197" i="46"/>
  <c r="X182" i="46"/>
  <c r="AB188" i="46"/>
  <c r="AU187" i="46"/>
  <c r="W184" i="46"/>
  <c r="AT182" i="46"/>
  <c r="AN196" i="46"/>
  <c r="AJ187" i="46"/>
  <c r="AF185" i="46"/>
  <c r="AF195" i="46"/>
  <c r="T199" i="46"/>
  <c r="W181" i="46"/>
  <c r="U192" i="46"/>
  <c r="AR181" i="46"/>
  <c r="I609" i="64"/>
  <c r="R195" i="46"/>
  <c r="AE185" i="46"/>
  <c r="I185" i="46"/>
  <c r="AH199" i="46"/>
  <c r="J179" i="46"/>
  <c r="O180" i="46"/>
  <c r="AR192" i="46"/>
  <c r="AH178" i="46"/>
  <c r="AI189" i="46"/>
  <c r="P181" i="46"/>
  <c r="AA189" i="46"/>
  <c r="AP189" i="46"/>
  <c r="AN190" i="46"/>
  <c r="U195" i="46"/>
  <c r="AU179" i="46"/>
  <c r="AO192" i="46"/>
  <c r="AR180" i="46"/>
  <c r="L183" i="46"/>
  <c r="W195" i="46"/>
  <c r="AQ181" i="46"/>
  <c r="AL199" i="46"/>
  <c r="N195" i="46"/>
  <c r="AB198" i="46"/>
  <c r="S192" i="46"/>
  <c r="S195" i="46"/>
  <c r="AL192" i="46"/>
  <c r="AH195" i="46"/>
  <c r="Y183" i="46"/>
  <c r="M189" i="46"/>
  <c r="N191" i="46"/>
  <c r="AR189" i="46"/>
  <c r="AJ177" i="46"/>
  <c r="AF183" i="46"/>
  <c r="W177" i="46"/>
  <c r="AI188" i="46"/>
  <c r="R182" i="46"/>
  <c r="AO175" i="46"/>
  <c r="J190" i="46"/>
  <c r="AM177" i="46"/>
  <c r="X183" i="46"/>
  <c r="U177" i="46"/>
  <c r="N196" i="46"/>
  <c r="AB196" i="46"/>
  <c r="AM184" i="46"/>
  <c r="AA179" i="46"/>
  <c r="P183" i="46"/>
  <c r="AB180" i="46"/>
  <c r="AI190" i="46"/>
  <c r="AE181" i="46"/>
  <c r="AB190" i="46"/>
  <c r="T185" i="46"/>
  <c r="AF197" i="46"/>
  <c r="T175" i="46"/>
  <c r="AM190" i="46"/>
  <c r="AN175" i="46"/>
  <c r="AJ180" i="46"/>
  <c r="AF196" i="46"/>
  <c r="AF180" i="46"/>
  <c r="U187" i="46"/>
  <c r="Z180" i="46"/>
  <c r="AS183" i="46"/>
  <c r="AV174" i="46"/>
  <c r="AS176" i="46"/>
  <c r="AE194" i="46"/>
  <c r="L194" i="46"/>
  <c r="AE189" i="46"/>
  <c r="AH185" i="46"/>
  <c r="P177" i="46"/>
  <c r="AK182" i="46"/>
  <c r="AO194" i="46"/>
  <c r="Z199" i="46"/>
  <c r="L177" i="46"/>
  <c r="R184" i="46"/>
  <c r="AI183" i="46"/>
  <c r="AT175" i="46"/>
  <c r="X197" i="46"/>
  <c r="P189" i="46"/>
  <c r="AN197" i="46"/>
  <c r="U196" i="46"/>
  <c r="AM185" i="46"/>
  <c r="Y197" i="46"/>
  <c r="L196" i="46"/>
  <c r="Q187" i="46"/>
  <c r="R189" i="46"/>
  <c r="W186" i="46"/>
  <c r="T194" i="46"/>
  <c r="AI185" i="46"/>
  <c r="AL190" i="46"/>
  <c r="AM180" i="46"/>
  <c r="AJ179" i="46"/>
  <c r="AF178" i="46"/>
  <c r="Z183" i="46"/>
  <c r="U191" i="46"/>
  <c r="U179" i="46"/>
  <c r="U181" i="46"/>
  <c r="AS198" i="46"/>
  <c r="Z184" i="46"/>
  <c r="AA178" i="46"/>
  <c r="V183" i="46"/>
  <c r="Y184" i="46"/>
  <c r="AO185" i="46"/>
  <c r="AA193" i="46"/>
  <c r="U189" i="46"/>
  <c r="V190" i="46"/>
  <c r="AV183" i="46"/>
  <c r="AT188" i="46"/>
  <c r="Z177" i="46"/>
  <c r="Y187" i="46"/>
  <c r="T197" i="46"/>
  <c r="AU190" i="46"/>
  <c r="Q181" i="46"/>
  <c r="K184" i="46"/>
  <c r="AD180" i="46"/>
  <c r="AD189" i="46"/>
  <c r="AA196" i="46"/>
  <c r="Y177" i="46"/>
  <c r="W179" i="46"/>
  <c r="U186" i="46"/>
  <c r="AJ192" i="46"/>
  <c r="AP196" i="46"/>
  <c r="AR190" i="46"/>
  <c r="AH186" i="46"/>
  <c r="T177" i="46"/>
  <c r="AL195" i="46"/>
  <c r="Z192" i="46"/>
  <c r="P197" i="46"/>
  <c r="AN185" i="46"/>
  <c r="V180" i="46"/>
  <c r="AK181" i="46"/>
  <c r="T196" i="46"/>
  <c r="Q179" i="46"/>
  <c r="AV189" i="46"/>
  <c r="AU198" i="46"/>
  <c r="AL180" i="46"/>
  <c r="AW175" i="46"/>
  <c r="AO188" i="46"/>
  <c r="P185" i="46"/>
  <c r="N179" i="46"/>
  <c r="AP175" i="46"/>
  <c r="AQ191" i="46"/>
  <c r="X177" i="46"/>
  <c r="AB176" i="46"/>
  <c r="O199" i="46"/>
  <c r="V185" i="46"/>
  <c r="AM181" i="46"/>
  <c r="AT181" i="46"/>
  <c r="N192" i="46"/>
  <c r="J187" i="46"/>
  <c r="P609" i="64"/>
  <c r="I197" i="46"/>
  <c r="I176" i="46"/>
  <c r="L197" i="46"/>
  <c r="S197" i="46"/>
  <c r="AJ186" i="46"/>
  <c r="AM182" i="46"/>
  <c r="P175" i="46"/>
  <c r="AN191" i="46"/>
  <c r="AV191" i="46"/>
  <c r="AQ182" i="46"/>
  <c r="R176" i="46"/>
  <c r="AH180" i="46"/>
  <c r="AU178" i="46"/>
  <c r="AA175" i="46"/>
  <c r="AQ188" i="46"/>
  <c r="AJ184" i="46"/>
  <c r="AP191" i="46"/>
  <c r="AE179" i="46"/>
  <c r="N198" i="46"/>
  <c r="AS190" i="46"/>
  <c r="T193" i="46"/>
  <c r="P190" i="46"/>
  <c r="M193" i="46"/>
  <c r="AI174" i="46"/>
  <c r="AB182" i="46"/>
  <c r="AR193" i="46"/>
  <c r="AJ190" i="46"/>
  <c r="AF191" i="46"/>
  <c r="AW174" i="46"/>
  <c r="AT197" i="46"/>
  <c r="AQ195" i="46"/>
  <c r="AT180" i="46"/>
  <c r="AQ175" i="46"/>
  <c r="AO177" i="46"/>
  <c r="AW195" i="46"/>
  <c r="AS189" i="46"/>
  <c r="V182" i="46"/>
  <c r="AP184" i="46"/>
  <c r="AT190" i="46"/>
  <c r="AB181" i="46"/>
  <c r="AB184" i="46"/>
  <c r="AP185" i="46"/>
  <c r="Z182" i="46"/>
  <c r="AW183" i="46"/>
  <c r="AQ185" i="46"/>
  <c r="AQ178" i="46"/>
  <c r="S175" i="46"/>
  <c r="Q184" i="46"/>
  <c r="AD197" i="46"/>
  <c r="AD188" i="46"/>
  <c r="AA188" i="46"/>
  <c r="Y185" i="46"/>
  <c r="U199" i="46"/>
  <c r="U190" i="46"/>
  <c r="T179" i="46"/>
  <c r="AN195" i="46"/>
  <c r="AH192" i="46"/>
  <c r="V188" i="46"/>
  <c r="AR187" i="46"/>
  <c r="AV182" i="46"/>
  <c r="AQ189" i="46"/>
  <c r="AR185" i="46"/>
  <c r="AL186" i="46"/>
  <c r="O191" i="46"/>
  <c r="R191" i="46"/>
  <c r="X189" i="46"/>
  <c r="O186" i="46"/>
  <c r="AJ185" i="46"/>
  <c r="AW192" i="46"/>
  <c r="AV198" i="46"/>
  <c r="R196" i="46"/>
  <c r="T186" i="46"/>
  <c r="V184" i="46"/>
  <c r="AR188" i="46"/>
  <c r="AM183" i="46"/>
  <c r="AI180" i="46"/>
  <c r="M199" i="46"/>
  <c r="V189" i="46"/>
  <c r="AL196" i="46"/>
  <c r="P186" i="46"/>
  <c r="AK197" i="46"/>
  <c r="AS180" i="46"/>
  <c r="J199" i="46"/>
  <c r="J188" i="46"/>
  <c r="K609" i="64"/>
  <c r="K247" i="64" s="1"/>
  <c r="I195" i="46"/>
  <c r="AL185" i="46"/>
  <c r="S182" i="46"/>
  <c r="L199" i="46"/>
  <c r="AI181" i="46"/>
  <c r="P194" i="46"/>
  <c r="T180" i="46"/>
  <c r="AA184" i="46"/>
  <c r="AM188" i="46"/>
  <c r="AV180" i="46"/>
  <c r="AO195" i="46"/>
  <c r="AK190" i="46"/>
  <c r="N189" i="46"/>
  <c r="P191" i="46"/>
  <c r="AE192" i="46"/>
  <c r="V175" i="46"/>
  <c r="AB183" i="46"/>
  <c r="L192" i="46"/>
  <c r="AN174" i="46"/>
  <c r="AF176" i="46"/>
  <c r="AW182" i="46"/>
  <c r="AW191" i="46"/>
  <c r="AT179" i="46"/>
  <c r="AU191" i="46"/>
  <c r="AB175" i="46"/>
  <c r="AP199" i="46"/>
  <c r="AP177" i="46"/>
  <c r="W176" i="46"/>
  <c r="AV196" i="46"/>
  <c r="AV197" i="46"/>
  <c r="AU184" i="46"/>
  <c r="AT192" i="46"/>
  <c r="V181" i="46"/>
  <c r="Q191" i="46"/>
  <c r="K182" i="46"/>
  <c r="AD193" i="46"/>
  <c r="AA199" i="46"/>
  <c r="Y179" i="46"/>
  <c r="U178" i="46"/>
  <c r="AR184" i="46"/>
  <c r="Z194" i="46"/>
  <c r="AO198" i="46"/>
  <c r="AO182" i="46"/>
  <c r="AO199" i="46"/>
  <c r="T174" i="46"/>
  <c r="AP183" i="46"/>
  <c r="M177" i="46"/>
  <c r="O187" i="46"/>
  <c r="AV186" i="46"/>
  <c r="AQ177" i="46"/>
  <c r="AW185" i="46"/>
  <c r="AV188" i="46"/>
  <c r="AJ194" i="46"/>
  <c r="AI176" i="46"/>
  <c r="P187" i="46"/>
  <c r="T190" i="46"/>
  <c r="O178" i="46"/>
  <c r="AP176" i="46"/>
  <c r="Q198" i="46"/>
  <c r="AK177" i="46"/>
  <c r="V194" i="46"/>
  <c r="J177" i="46"/>
  <c r="AI177" i="46"/>
  <c r="AK178" i="46"/>
  <c r="AK111" i="46"/>
  <c r="AG180" i="46"/>
  <c r="AG197" i="46"/>
  <c r="AG187" i="46"/>
  <c r="AD176" i="46"/>
  <c r="O198" i="46"/>
  <c r="M188" i="46"/>
  <c r="M180" i="46"/>
  <c r="K191" i="46"/>
  <c r="K180" i="46"/>
  <c r="I184" i="46"/>
  <c r="I194" i="46"/>
  <c r="AA95" i="46"/>
  <c r="AO108" i="46"/>
  <c r="L179" i="46"/>
  <c r="L180" i="46"/>
  <c r="AE184" i="46"/>
  <c r="R188" i="46"/>
  <c r="AH179" i="46"/>
  <c r="V187" i="46"/>
  <c r="AM192" i="46"/>
  <c r="AL191" i="46"/>
  <c r="R190" i="46"/>
  <c r="Z179" i="46"/>
  <c r="S193" i="46"/>
  <c r="AL176" i="46"/>
  <c r="AN188" i="46"/>
  <c r="J193" i="46"/>
  <c r="P199" i="46"/>
  <c r="L189" i="46"/>
  <c r="AB193" i="46"/>
  <c r="AB178" i="46"/>
  <c r="AF174" i="46"/>
  <c r="AA181" i="46"/>
  <c r="AT178" i="46"/>
  <c r="AW188" i="46"/>
  <c r="Y174" i="46"/>
  <c r="AO184" i="46"/>
  <c r="X180" i="46"/>
  <c r="V179" i="46"/>
  <c r="AS187" i="46"/>
  <c r="AT198" i="46"/>
  <c r="AT196" i="46"/>
  <c r="Z176" i="46"/>
  <c r="AT199" i="46"/>
  <c r="W190" i="46"/>
  <c r="W198" i="46"/>
  <c r="AU189" i="46"/>
  <c r="O181" i="46"/>
  <c r="K196" i="46"/>
  <c r="AD195" i="46"/>
  <c r="AA198" i="46"/>
  <c r="Y195" i="46"/>
  <c r="AL179" i="46"/>
  <c r="T178" i="46"/>
  <c r="S196" i="46"/>
  <c r="AL188" i="46"/>
  <c r="Q175" i="46"/>
  <c r="AV176" i="46"/>
  <c r="AP182" i="46"/>
  <c r="M175" i="46"/>
  <c r="AR175" i="46"/>
  <c r="X187" i="46"/>
  <c r="Z198" i="46"/>
  <c r="AN198" i="46"/>
  <c r="Q190" i="46"/>
  <c r="AT194" i="46"/>
  <c r="V197" i="46"/>
  <c r="T195" i="46"/>
  <c r="Z189" i="46"/>
  <c r="Q193" i="46"/>
  <c r="P180" i="46"/>
  <c r="AP180" i="46"/>
  <c r="J183" i="46"/>
  <c r="J176" i="46"/>
  <c r="AD113" i="46"/>
  <c r="AK193" i="46"/>
  <c r="AK187" i="46"/>
  <c r="AG182" i="46"/>
  <c r="AG194" i="46"/>
  <c r="AG191" i="46"/>
  <c r="Q182" i="46"/>
  <c r="O197" i="46"/>
  <c r="O174" i="46"/>
  <c r="M195" i="46"/>
  <c r="M179" i="46"/>
  <c r="K186" i="46"/>
  <c r="K185" i="46"/>
  <c r="I181" i="46"/>
  <c r="I177" i="46"/>
  <c r="J178" i="46"/>
  <c r="AE175" i="46"/>
  <c r="N199" i="46"/>
  <c r="AR197" i="46"/>
  <c r="R174" i="46"/>
  <c r="T187" i="46"/>
  <c r="AL194" i="46"/>
  <c r="W187" i="46"/>
  <c r="AH198" i="46"/>
  <c r="R199" i="46"/>
  <c r="AT177" i="46"/>
  <c r="AJ191" i="46"/>
  <c r="AK186" i="46"/>
  <c r="AS193" i="46"/>
  <c r="AT189" i="46"/>
  <c r="J184" i="46"/>
  <c r="AE188" i="46"/>
  <c r="P196" i="46"/>
  <c r="AM191" i="46"/>
  <c r="AJ188" i="46"/>
  <c r="AA197" i="46"/>
  <c r="T189" i="46"/>
  <c r="X186" i="46"/>
  <c r="AR182" i="46"/>
  <c r="U197" i="46"/>
  <c r="X174" i="46"/>
  <c r="X176" i="46"/>
  <c r="AB186" i="46"/>
  <c r="X181" i="46"/>
  <c r="Y175" i="46"/>
  <c r="W196" i="46"/>
  <c r="W191" i="46"/>
  <c r="AA190" i="46"/>
  <c r="AQ176" i="46"/>
  <c r="S190" i="46"/>
  <c r="O189" i="46"/>
  <c r="K199" i="46"/>
  <c r="AD178" i="46"/>
  <c r="AD182" i="46"/>
  <c r="AA177" i="46"/>
  <c r="U176" i="46"/>
  <c r="AO191" i="46"/>
  <c r="AL189" i="46"/>
  <c r="S188" i="46"/>
  <c r="AV190" i="46"/>
  <c r="S194" i="46"/>
  <c r="Q197" i="46"/>
  <c r="V192" i="46"/>
  <c r="AH194" i="46"/>
  <c r="AS175" i="46"/>
  <c r="M191" i="46"/>
  <c r="AT195" i="46"/>
  <c r="AS184" i="46"/>
  <c r="AP197" i="46"/>
  <c r="R183" i="46"/>
  <c r="AU180" i="46"/>
  <c r="AI184" i="46"/>
  <c r="AW193" i="46"/>
  <c r="Q174" i="46"/>
  <c r="X196" i="46"/>
  <c r="M176" i="46"/>
  <c r="T176" i="46"/>
  <c r="J196" i="46"/>
  <c r="J174" i="46"/>
  <c r="AK199" i="46"/>
  <c r="AK174" i="46"/>
  <c r="AG174" i="46"/>
  <c r="AG196" i="46"/>
  <c r="AG198" i="46"/>
  <c r="Q192" i="46"/>
  <c r="O175" i="46"/>
  <c r="O194" i="46"/>
  <c r="M196" i="46"/>
  <c r="K179" i="46"/>
  <c r="K189" i="46"/>
  <c r="I174" i="46"/>
  <c r="I189" i="46"/>
  <c r="O91" i="46"/>
  <c r="I196" i="46"/>
  <c r="L184" i="46"/>
  <c r="K194" i="46"/>
  <c r="S191" i="46"/>
  <c r="Z190" i="46"/>
  <c r="L178" i="46"/>
  <c r="AL198" i="46"/>
  <c r="AV193" i="46"/>
  <c r="O177" i="46"/>
  <c r="AH177" i="46"/>
  <c r="AT176" i="46"/>
  <c r="W182" i="46"/>
  <c r="AR176" i="46"/>
  <c r="AF189" i="46"/>
  <c r="AB194" i="46"/>
  <c r="AH196" i="46"/>
  <c r="AO189" i="46"/>
  <c r="S183" i="46"/>
  <c r="AH183" i="46"/>
  <c r="AM175" i="46"/>
  <c r="AO181" i="46"/>
  <c r="AN194" i="46"/>
  <c r="AF188" i="46"/>
  <c r="Y191" i="46"/>
  <c r="U180" i="46"/>
  <c r="AA192" i="46"/>
  <c r="W189" i="46"/>
  <c r="AW181" i="46"/>
  <c r="AQ190" i="46"/>
  <c r="AW196" i="46"/>
  <c r="Z181" i="46"/>
  <c r="AQ199" i="46"/>
  <c r="W192" i="46"/>
  <c r="AQ192" i="46"/>
  <c r="X184" i="46"/>
  <c r="AT185" i="46"/>
  <c r="K178" i="46"/>
  <c r="AD174" i="46"/>
  <c r="AD184" i="46"/>
  <c r="Y194" i="46"/>
  <c r="U198" i="46"/>
  <c r="M183" i="46"/>
  <c r="AU185" i="46"/>
  <c r="P174" i="46"/>
  <c r="AJ183" i="46"/>
  <c r="N181" i="46"/>
  <c r="AH181" i="46"/>
  <c r="AI195" i="46"/>
  <c r="O193" i="46"/>
  <c r="AJ189" i="46"/>
  <c r="AP195" i="46"/>
  <c r="M184" i="46"/>
  <c r="AN180" i="46"/>
  <c r="AI197" i="46"/>
  <c r="AK188" i="46"/>
  <c r="AP193" i="46"/>
  <c r="AJ195" i="46"/>
  <c r="AS188" i="46"/>
  <c r="AH175" i="46"/>
  <c r="AW189" i="46"/>
  <c r="AH174" i="46"/>
  <c r="N193" i="46"/>
  <c r="AW194" i="46"/>
  <c r="J191" i="46"/>
  <c r="J175" i="46"/>
  <c r="X188" i="46"/>
  <c r="AK179" i="46"/>
  <c r="AK185" i="46"/>
  <c r="AG183" i="46"/>
  <c r="AG186" i="46"/>
  <c r="AG177" i="46"/>
  <c r="AD185" i="46"/>
  <c r="Q189" i="46"/>
  <c r="O195" i="46"/>
  <c r="M192" i="46"/>
  <c r="M174" i="46"/>
  <c r="K190" i="46"/>
  <c r="K176" i="46"/>
  <c r="I183" i="46"/>
  <c r="I192" i="46"/>
  <c r="M103" i="46"/>
  <c r="AG184" i="46"/>
  <c r="N176" i="46"/>
  <c r="AO186" i="46"/>
  <c r="S179" i="46"/>
  <c r="AQ197" i="46"/>
  <c r="AR174" i="46"/>
  <c r="S178" i="46"/>
  <c r="L198" i="46"/>
  <c r="AI198" i="46"/>
  <c r="AQ186" i="46"/>
  <c r="N175" i="46"/>
  <c r="AN178" i="46"/>
  <c r="AB187" i="46"/>
  <c r="AT183" i="46"/>
  <c r="AO183" i="46"/>
  <c r="AA195" i="46"/>
  <c r="AT187" i="46"/>
  <c r="AB189" i="46"/>
  <c r="Y178" i="46"/>
  <c r="K187" i="46"/>
  <c r="AD187" i="46"/>
  <c r="W188" i="46"/>
  <c r="AK194" i="46"/>
  <c r="Z191" i="46"/>
  <c r="Q183" i="46"/>
  <c r="AS179" i="46"/>
  <c r="AR178" i="46"/>
  <c r="AJ196" i="46"/>
  <c r="AK175" i="46"/>
  <c r="AS192" i="46"/>
  <c r="AH190" i="46"/>
  <c r="AU182" i="46"/>
  <c r="AS191" i="46"/>
  <c r="J182" i="46"/>
  <c r="AK196" i="46"/>
  <c r="AG188" i="46"/>
  <c r="AG176" i="46"/>
  <c r="Q185" i="46"/>
  <c r="M182" i="46"/>
  <c r="K198" i="46"/>
  <c r="I193" i="46"/>
  <c r="I175" i="46"/>
  <c r="AQ89" i="46"/>
  <c r="S114" i="46"/>
  <c r="BI149" i="46"/>
  <c r="CH132" i="46"/>
  <c r="AE178" i="46"/>
  <c r="AP188" i="46"/>
  <c r="AM194" i="46"/>
  <c r="L176" i="46"/>
  <c r="AU195" i="46"/>
  <c r="AN176" i="46"/>
  <c r="AR196" i="46"/>
  <c r="V198" i="46"/>
  <c r="W180" i="46"/>
  <c r="Y198" i="46"/>
  <c r="AB192" i="46"/>
  <c r="P198" i="46"/>
  <c r="W197" i="46"/>
  <c r="Y193" i="46"/>
  <c r="AV179" i="46"/>
  <c r="X192" i="46"/>
  <c r="X179" i="46"/>
  <c r="W194" i="46"/>
  <c r="AQ193" i="46"/>
  <c r="S187" i="46"/>
  <c r="AD198" i="46"/>
  <c r="AA187" i="46"/>
  <c r="U174" i="46"/>
  <c r="Q176" i="46"/>
  <c r="AP198" i="46"/>
  <c r="N177" i="46"/>
  <c r="AV192" i="46"/>
  <c r="AL184" i="46"/>
  <c r="X198" i="46"/>
  <c r="AN184" i="46"/>
  <c r="AO196" i="46"/>
  <c r="AV187" i="46"/>
  <c r="AB185" i="46"/>
  <c r="AU199" i="46"/>
  <c r="J195" i="46"/>
  <c r="AG190" i="46"/>
  <c r="AD192" i="46"/>
  <c r="O188" i="46"/>
  <c r="M198" i="46"/>
  <c r="K177" i="46"/>
  <c r="I179" i="46"/>
  <c r="I198" i="46"/>
  <c r="Y116" i="46"/>
  <c r="BG149" i="46"/>
  <c r="BV149" i="46"/>
  <c r="CC149" i="46"/>
  <c r="AZ132" i="46"/>
  <c r="AE199" i="46"/>
  <c r="AL178" i="46"/>
  <c r="AJ181" i="46"/>
  <c r="R192" i="46"/>
  <c r="AE177" i="46"/>
  <c r="AU188" i="46"/>
  <c r="T192" i="46"/>
  <c r="AI186" i="46"/>
  <c r="AJ175" i="46"/>
  <c r="AB191" i="46"/>
  <c r="AQ174" i="46"/>
  <c r="AU194" i="46"/>
  <c r="Y192" i="46"/>
  <c r="AA174" i="46"/>
  <c r="AP179" i="46"/>
  <c r="AB199" i="46"/>
  <c r="AU197" i="46"/>
  <c r="S189" i="46"/>
  <c r="AD175" i="46"/>
  <c r="AA183" i="46"/>
  <c r="Q195" i="46"/>
  <c r="AW199" i="46"/>
  <c r="AN177" i="46"/>
  <c r="Z175" i="46"/>
  <c r="S180" i="46"/>
  <c r="AO197" i="46"/>
  <c r="Q180" i="46"/>
  <c r="X199" i="46"/>
  <c r="O176" i="46"/>
  <c r="AP192" i="46"/>
  <c r="AO176" i="46"/>
  <c r="J194" i="46"/>
  <c r="AK180" i="46"/>
  <c r="AD196" i="46"/>
  <c r="O185" i="46"/>
  <c r="M185" i="46"/>
  <c r="I187" i="46"/>
  <c r="AA117" i="46"/>
  <c r="AG118" i="46"/>
  <c r="AR20" i="46"/>
  <c r="BB149" i="46"/>
  <c r="CD149" i="46"/>
  <c r="BT149" i="46"/>
  <c r="AD190" i="46"/>
  <c r="AL177" i="46"/>
  <c r="AL197" i="46"/>
  <c r="R181" i="46"/>
  <c r="S186" i="46"/>
  <c r="AL183" i="46"/>
  <c r="L195" i="46"/>
  <c r="AH189" i="46"/>
  <c r="AE193" i="46"/>
  <c r="AR199" i="46"/>
  <c r="AB197" i="46"/>
  <c r="AQ183" i="46"/>
  <c r="Y188" i="46"/>
  <c r="Z187" i="46"/>
  <c r="AV195" i="46"/>
  <c r="AT186" i="46"/>
  <c r="AD194" i="46"/>
  <c r="W175" i="46"/>
  <c r="Z193" i="46"/>
  <c r="X191" i="46"/>
  <c r="T182" i="46"/>
  <c r="AT174" i="46"/>
  <c r="X193" i="46"/>
  <c r="S177" i="46"/>
  <c r="T183" i="46"/>
  <c r="V191" i="46"/>
  <c r="AP181" i="46"/>
  <c r="R198" i="46"/>
  <c r="AJ199" i="46"/>
  <c r="J197" i="46"/>
  <c r="AK189" i="46"/>
  <c r="AG181" i="46"/>
  <c r="Q68" i="46"/>
  <c r="K195" i="46"/>
  <c r="I178" i="46"/>
  <c r="L68" i="46"/>
  <c r="AM99" i="46"/>
  <c r="AO208" i="46"/>
  <c r="CF149" i="46"/>
  <c r="BZ149" i="46"/>
  <c r="L175" i="46"/>
  <c r="AW179" i="46"/>
  <c r="P195" i="46"/>
  <c r="AA176" i="46"/>
  <c r="AO178" i="46"/>
  <c r="AR195" i="46"/>
  <c r="AD199" i="46"/>
  <c r="U188" i="46"/>
  <c r="AS194" i="46"/>
  <c r="AH188" i="46"/>
  <c r="AN186" i="46"/>
  <c r="Z195" i="46"/>
  <c r="AJ178" i="46"/>
  <c r="AK192" i="46"/>
  <c r="AG179" i="46"/>
  <c r="O190" i="46"/>
  <c r="K175" i="46"/>
  <c r="M109" i="46"/>
  <c r="AD211" i="46"/>
  <c r="AV93" i="46"/>
  <c r="BU149" i="46"/>
  <c r="BN160" i="46"/>
  <c r="BU135" i="46"/>
  <c r="BV135" i="46"/>
  <c r="CF135" i="46"/>
  <c r="BK135" i="46"/>
  <c r="BO134" i="46"/>
  <c r="CG134" i="46"/>
  <c r="CJ134" i="46"/>
  <c r="CJ172" i="46"/>
  <c r="CH238" i="46" s="1"/>
  <c r="BZ172" i="46"/>
  <c r="BX238" i="46" s="1"/>
  <c r="CD172" i="46"/>
  <c r="CB238" i="46" s="1"/>
  <c r="L181" i="46"/>
  <c r="M178" i="46"/>
  <c r="L182" i="46"/>
  <c r="S174" i="46"/>
  <c r="R193" i="46"/>
  <c r="N185" i="46"/>
  <c r="AE187" i="46"/>
  <c r="AF192" i="46"/>
  <c r="AP186" i="46"/>
  <c r="AQ180" i="46"/>
  <c r="AQ184" i="46"/>
  <c r="AD177" i="46"/>
  <c r="U183" i="46"/>
  <c r="AN181" i="46"/>
  <c r="O183" i="46"/>
  <c r="AI175" i="46"/>
  <c r="AK195" i="46"/>
  <c r="AK198" i="46"/>
  <c r="AG175" i="46"/>
  <c r="K174" i="46"/>
  <c r="AB111" i="46"/>
  <c r="AF98" i="46"/>
  <c r="L116" i="46"/>
  <c r="AU92" i="46"/>
  <c r="BA149" i="46"/>
  <c r="CB160" i="46"/>
  <c r="BK155" i="46"/>
  <c r="AY135" i="46"/>
  <c r="BY135" i="46"/>
  <c r="BN135" i="46"/>
  <c r="BF135" i="46"/>
  <c r="CD135" i="46"/>
  <c r="CE134" i="46"/>
  <c r="BC196" i="46"/>
  <c r="BB164" i="46"/>
  <c r="BW172" i="46"/>
  <c r="BU238" i="46" s="1"/>
  <c r="BR172" i="46"/>
  <c r="BP238" i="46" s="1"/>
  <c r="CA153" i="46"/>
  <c r="K181" i="46"/>
  <c r="R175" i="46"/>
  <c r="AM195" i="46"/>
  <c r="Z186" i="46"/>
  <c r="AE190" i="46"/>
  <c r="AF199" i="46"/>
  <c r="Y181" i="46"/>
  <c r="AA191" i="46"/>
  <c r="W183" i="46"/>
  <c r="S199" i="46"/>
  <c r="AD186" i="46"/>
  <c r="U194" i="46"/>
  <c r="X185" i="46"/>
  <c r="Q188" i="46"/>
  <c r="AK176" i="46"/>
  <c r="X195" i="46"/>
  <c r="AU175" i="46"/>
  <c r="AI42" i="46"/>
  <c r="I145" i="47" s="1"/>
  <c r="AK183" i="46"/>
  <c r="AG185" i="46"/>
  <c r="M181" i="46"/>
  <c r="T95" i="46"/>
  <c r="W92" i="46"/>
  <c r="AP87" i="46"/>
  <c r="CL149" i="46"/>
  <c r="BL149" i="46"/>
  <c r="BF160" i="46"/>
  <c r="BB155" i="46"/>
  <c r="CA135" i="46"/>
  <c r="BW135" i="46"/>
  <c r="CL135" i="46"/>
  <c r="CM135" i="46"/>
  <c r="CJ135" i="46"/>
  <c r="BK134" i="46"/>
  <c r="CI134" i="46"/>
  <c r="BN134" i="46"/>
  <c r="BA164" i="46"/>
  <c r="BR181" i="46"/>
  <c r="CA172" i="46"/>
  <c r="BY238" i="46" s="1"/>
  <c r="BV172" i="46"/>
  <c r="BT238" i="46" s="1"/>
  <c r="BA153" i="46"/>
  <c r="CA89" i="46"/>
  <c r="W193" i="46"/>
  <c r="AU193" i="46"/>
  <c r="AI187" i="46"/>
  <c r="V193" i="46"/>
  <c r="T191" i="46"/>
  <c r="W178" i="46"/>
  <c r="AW177" i="46"/>
  <c r="AQ179" i="46"/>
  <c r="S176" i="46"/>
  <c r="Y199" i="46"/>
  <c r="AJ197" i="46"/>
  <c r="T181" i="46"/>
  <c r="M187" i="46"/>
  <c r="Z197" i="46"/>
  <c r="AH191" i="46"/>
  <c r="AV177" i="46"/>
  <c r="AK191" i="46"/>
  <c r="AD179" i="46"/>
  <c r="M186" i="46"/>
  <c r="I180" i="46"/>
  <c r="CB149" i="46"/>
  <c r="BX154" i="46"/>
  <c r="BG160" i="46"/>
  <c r="BY160" i="46"/>
  <c r="BH155" i="46"/>
  <c r="AR198" i="46"/>
  <c r="AW184" i="46"/>
  <c r="AO190" i="46"/>
  <c r="Y196" i="46"/>
  <c r="AR194" i="46"/>
  <c r="Q178" i="46"/>
  <c r="AB174" i="46"/>
  <c r="M197" i="46"/>
  <c r="AI20" i="46"/>
  <c r="CH160" i="46"/>
  <c r="CD156" i="46"/>
  <c r="BP155" i="46"/>
  <c r="CE155" i="46"/>
  <c r="CI135" i="46"/>
  <c r="BG135" i="46"/>
  <c r="CC135" i="46"/>
  <c r="BX134" i="46"/>
  <c r="AZ134" i="46"/>
  <c r="BA196" i="46"/>
  <c r="AZ172" i="46"/>
  <c r="AX238" i="46" s="1"/>
  <c r="CH172" i="46"/>
  <c r="CF238" i="46" s="1"/>
  <c r="BE153" i="46"/>
  <c r="R187" i="46"/>
  <c r="AQ187" i="46"/>
  <c r="V195" i="46"/>
  <c r="Q177" i="46"/>
  <c r="BR132" i="46"/>
  <c r="BT135" i="46"/>
  <c r="BI172" i="46"/>
  <c r="BG238" i="46" s="1"/>
  <c r="BF172" i="46"/>
  <c r="BD238" i="46" s="1"/>
  <c r="AJ198" i="46"/>
  <c r="AW198" i="46"/>
  <c r="AM193" i="46"/>
  <c r="BK160" i="46"/>
  <c r="BI135" i="46"/>
  <c r="CA134" i="46"/>
  <c r="BT134" i="46"/>
  <c r="CC172" i="46"/>
  <c r="CA238" i="46" s="1"/>
  <c r="CH153" i="46"/>
  <c r="L188" i="46"/>
  <c r="P182" i="46"/>
  <c r="V199" i="46"/>
  <c r="AO174" i="46"/>
  <c r="U175" i="46"/>
  <c r="AW187" i="46"/>
  <c r="V186" i="46"/>
  <c r="AH176" i="46"/>
  <c r="AS181" i="46"/>
  <c r="AG195" i="46"/>
  <c r="K183" i="46"/>
  <c r="AM76" i="46"/>
  <c r="AG20" i="46"/>
  <c r="CA160" i="46"/>
  <c r="BL155" i="46"/>
  <c r="BE135" i="46"/>
  <c r="CE135" i="46"/>
  <c r="BM135" i="46"/>
  <c r="BC135" i="46"/>
  <c r="CF134" i="46"/>
  <c r="BF134" i="46"/>
  <c r="BE134" i="46"/>
  <c r="BY164" i="46"/>
  <c r="CF159" i="46"/>
  <c r="BK181" i="46"/>
  <c r="CF172" i="46"/>
  <c r="CD238" i="46" s="1"/>
  <c r="BD153" i="46"/>
  <c r="I199" i="46"/>
  <c r="AF194" i="46"/>
  <c r="AS185" i="46"/>
  <c r="Q194" i="46"/>
  <c r="BD160" i="46"/>
  <c r="CB156" i="46"/>
  <c r="AZ155" i="46"/>
  <c r="CG135" i="46"/>
  <c r="BH135" i="46"/>
  <c r="CM134" i="46"/>
  <c r="BN164" i="46"/>
  <c r="AF184" i="46"/>
  <c r="AW176" i="46"/>
  <c r="Q196" i="46"/>
  <c r="BQ149" i="46"/>
  <c r="CL160" i="46"/>
  <c r="BB135" i="46"/>
  <c r="BZ134" i="46"/>
  <c r="BC172" i="46"/>
  <c r="BA238" i="46" s="1"/>
  <c r="AM198" i="46"/>
  <c r="U182" i="46"/>
  <c r="AF177" i="46"/>
  <c r="AL181" i="46"/>
  <c r="T198" i="46"/>
  <c r="AO187" i="46"/>
  <c r="K193" i="46"/>
  <c r="O182" i="46"/>
  <c r="O179" i="46"/>
  <c r="AL182" i="46"/>
  <c r="AD191" i="46"/>
  <c r="K188" i="46"/>
  <c r="AA71" i="46"/>
  <c r="AM117" i="46"/>
  <c r="AY160" i="46"/>
  <c r="BP160" i="46"/>
  <c r="CK160" i="46"/>
  <c r="CE156" i="46"/>
  <c r="CL156" i="46"/>
  <c r="BJ155" i="46"/>
  <c r="BO135" i="46"/>
  <c r="BZ135" i="46"/>
  <c r="BJ135" i="46"/>
  <c r="BA135" i="46"/>
  <c r="BC134" i="46"/>
  <c r="BD134" i="46"/>
  <c r="CF164" i="46"/>
  <c r="BC164" i="46"/>
  <c r="BV159" i="46"/>
  <c r="BA172" i="46"/>
  <c r="AY238" i="46" s="1"/>
  <c r="CM172" i="46"/>
  <c r="CK238" i="46" s="1"/>
  <c r="BY153" i="46"/>
  <c r="CJ153" i="46"/>
  <c r="AM189" i="46"/>
  <c r="AM176" i="46"/>
  <c r="AD181" i="46"/>
  <c r="AL193" i="46"/>
  <c r="BB160" i="46"/>
  <c r="BL135" i="46"/>
  <c r="BH196" i="46"/>
  <c r="BM153" i="46"/>
  <c r="V174" i="46"/>
  <c r="AU192" i="46"/>
  <c r="AM199" i="46"/>
  <c r="I186" i="46"/>
  <c r="BA132" i="46"/>
  <c r="CJ160" i="46"/>
  <c r="BT155" i="46"/>
  <c r="P192" i="46"/>
  <c r="M190" i="46"/>
  <c r="AP178" i="46"/>
  <c r="W199" i="46"/>
  <c r="P184" i="46"/>
  <c r="AP190" i="46"/>
  <c r="J192" i="46"/>
  <c r="AK184" i="46"/>
  <c r="I188" i="46"/>
  <c r="BN210" i="46"/>
  <c r="AM211" i="46"/>
  <c r="BM160" i="46"/>
  <c r="BV160" i="46"/>
  <c r="CM155" i="46"/>
  <c r="BR155" i="46"/>
  <c r="BD150" i="46"/>
  <c r="BX135" i="46"/>
  <c r="AZ135" i="46"/>
  <c r="BR135" i="46"/>
  <c r="BL134" i="46"/>
  <c r="BG134" i="46"/>
  <c r="BR134" i="46"/>
  <c r="BT164" i="46"/>
  <c r="BB159" i="46"/>
  <c r="BD159" i="46"/>
  <c r="BN172" i="46"/>
  <c r="BL238" i="46" s="1"/>
  <c r="CB172" i="46"/>
  <c r="BZ238" i="46" s="1"/>
  <c r="CI153" i="46"/>
  <c r="AA186" i="46"/>
  <c r="AI194" i="46"/>
  <c r="P179" i="46"/>
  <c r="AF190" i="46"/>
  <c r="AS182" i="46"/>
  <c r="S198" i="46"/>
  <c r="AG193" i="46"/>
  <c r="M194" i="46"/>
  <c r="I191" i="46"/>
  <c r="BW96" i="46"/>
  <c r="BJ170" i="46"/>
  <c r="BW160" i="46"/>
  <c r="CC160" i="46"/>
  <c r="BP156" i="46"/>
  <c r="BQ156" i="46"/>
  <c r="CK155" i="46"/>
  <c r="CI150" i="46"/>
  <c r="BD135" i="46"/>
  <c r="BQ135" i="46"/>
  <c r="CK135" i="46"/>
  <c r="AY134" i="46"/>
  <c r="CA164" i="46"/>
  <c r="BG159" i="46"/>
  <c r="CI172" i="46"/>
  <c r="CG238" i="46" s="1"/>
  <c r="BB172" i="46"/>
  <c r="AZ238" i="46" s="1"/>
  <c r="BP135" i="46"/>
  <c r="J189" i="46"/>
  <c r="CE172" i="46"/>
  <c r="CC238" i="46" s="1"/>
  <c r="BY134" i="46"/>
  <c r="I190" i="46"/>
  <c r="AL175" i="46"/>
  <c r="BL164" i="46"/>
  <c r="BW150" i="46"/>
  <c r="AN187" i="46"/>
  <c r="V178" i="46"/>
  <c r="BZ153" i="46"/>
  <c r="CC134" i="46"/>
  <c r="CH135" i="46"/>
  <c r="AU183" i="46"/>
  <c r="AQ198" i="46"/>
  <c r="O196" i="46"/>
  <c r="AZ159" i="46"/>
  <c r="BM196" i="46"/>
  <c r="CB135" i="46"/>
  <c r="BQ160" i="46"/>
  <c r="X194" i="46"/>
  <c r="BU155" i="46"/>
  <c r="AE182" i="46"/>
  <c r="CJ159" i="46"/>
  <c r="BU156" i="46"/>
  <c r="BH153" i="46"/>
  <c r="BJ134" i="46"/>
  <c r="BL160" i="46"/>
  <c r="W185" i="46"/>
  <c r="AL24" i="46"/>
  <c r="AJ105" i="46"/>
  <c r="AV83" i="46"/>
  <c r="AG114" i="46"/>
  <c r="AW94" i="46"/>
  <c r="AU250" i="46" s="1"/>
  <c r="AN210" i="46"/>
  <c r="Q173" i="46"/>
  <c r="L159" i="25" s="1"/>
  <c r="L100" i="46"/>
  <c r="H609" i="64"/>
  <c r="H247" i="64" s="1"/>
  <c r="N68" i="46"/>
  <c r="AJ65" i="46"/>
  <c r="BF181" i="46"/>
  <c r="AY196" i="46"/>
  <c r="AT626" i="64"/>
  <c r="AT622" i="64"/>
  <c r="AT260" i="64" s="1"/>
  <c r="AT618" i="64"/>
  <c r="AT549" i="64" s="1"/>
  <c r="AT614" i="64"/>
  <c r="AT181" i="64" s="1"/>
  <c r="AT610" i="64"/>
  <c r="AT468" i="64" s="1"/>
  <c r="AJ606" i="64"/>
  <c r="AJ602" i="64"/>
  <c r="AJ314" i="64" s="1"/>
  <c r="AK126" i="46"/>
  <c r="L111" i="46"/>
  <c r="AD108" i="46"/>
  <c r="AM100" i="46"/>
  <c r="Z92" i="46"/>
  <c r="N114" i="46"/>
  <c r="AJ119" i="46"/>
  <c r="N112" i="46"/>
  <c r="V104" i="46"/>
  <c r="AH101" i="46"/>
  <c r="Y96" i="46"/>
  <c r="AT90" i="46"/>
  <c r="AF212" i="46"/>
  <c r="W609" i="64"/>
  <c r="W80" i="46"/>
  <c r="AI611" i="64"/>
  <c r="AJ599" i="64"/>
  <c r="AJ384" i="64" s="1"/>
  <c r="T119" i="46"/>
  <c r="Y109" i="46"/>
  <c r="AJ106" i="46"/>
  <c r="L101" i="46"/>
  <c r="AW95" i="46"/>
  <c r="AQ86" i="46"/>
  <c r="AL75" i="46"/>
  <c r="AM34" i="46"/>
  <c r="AI625" i="64"/>
  <c r="AI556" i="64" s="1"/>
  <c r="AI621" i="64"/>
  <c r="AI479" i="64" s="1"/>
  <c r="AI617" i="64"/>
  <c r="AI255" i="64" s="1"/>
  <c r="AI613" i="64"/>
  <c r="AI180" i="64" s="1"/>
  <c r="AJ593" i="64"/>
  <c r="AJ231" i="64" s="1"/>
  <c r="U113" i="46"/>
  <c r="I105" i="46"/>
  <c r="R94" i="46"/>
  <c r="P250" i="46" s="1"/>
  <c r="W83" i="46"/>
  <c r="Y115" i="46"/>
  <c r="AT129" i="46"/>
  <c r="AJ124" i="46"/>
  <c r="T75" i="46"/>
  <c r="AL72" i="46"/>
  <c r="U67" i="46"/>
  <c r="AL30" i="46"/>
  <c r="P120" i="46"/>
  <c r="AW117" i="46"/>
  <c r="Q110" i="46"/>
  <c r="AT107" i="46"/>
  <c r="AU99" i="46"/>
  <c r="K91" i="46"/>
  <c r="AM87" i="46"/>
  <c r="AK213" i="46"/>
  <c r="AD208" i="46"/>
  <c r="AF115" i="46"/>
  <c r="L609" i="64"/>
  <c r="Q171" i="46"/>
  <c r="L157" i="25" s="1"/>
  <c r="AT612" i="64"/>
  <c r="AJ596" i="64"/>
  <c r="AJ454" i="64" s="1"/>
  <c r="AR112" i="46"/>
  <c r="AG96" i="46"/>
  <c r="AL93" i="46"/>
  <c r="V87" i="46"/>
  <c r="AH88" i="46"/>
  <c r="F65" i="67"/>
  <c r="U67" i="67"/>
  <c r="N39" i="67"/>
  <c r="B26" i="67"/>
  <c r="K68" i="67"/>
  <c r="D41" i="67"/>
  <c r="I52" i="67"/>
  <c r="AF119" i="46"/>
  <c r="AJ20" i="46"/>
  <c r="AJ127" i="46"/>
  <c r="AH95" i="46"/>
  <c r="AM111" i="46"/>
  <c r="AE211" i="46"/>
  <c r="AK76" i="46"/>
  <c r="AO20" i="46"/>
  <c r="E94" i="64"/>
  <c r="F612" i="64"/>
  <c r="AG106" i="46"/>
  <c r="AM86" i="46"/>
  <c r="D534" i="64"/>
  <c r="E315" i="64"/>
  <c r="P68" i="67"/>
  <c r="T67" i="67"/>
  <c r="P66" i="67"/>
  <c r="G65" i="67"/>
  <c r="P42" i="67"/>
  <c r="U41" i="67"/>
  <c r="G41" i="67"/>
  <c r="M40" i="67"/>
  <c r="N68" i="67"/>
  <c r="U40" i="67"/>
  <c r="AU98" i="46"/>
  <c r="AW90" i="46"/>
  <c r="E397" i="64"/>
  <c r="E383" i="64"/>
  <c r="AG92" i="46"/>
  <c r="AM116" i="46"/>
  <c r="AW20" i="46"/>
  <c r="AF92" i="46"/>
  <c r="I120" i="46"/>
  <c r="S109" i="46"/>
  <c r="D461" i="64"/>
  <c r="D470" i="64"/>
  <c r="R93" i="46"/>
  <c r="E543" i="64"/>
  <c r="T68" i="67"/>
  <c r="T66" i="67"/>
  <c r="T42" i="67"/>
  <c r="L42" i="67"/>
  <c r="P41" i="67"/>
  <c r="V39" i="67"/>
  <c r="V52" i="67"/>
  <c r="R52" i="67"/>
  <c r="Q41" i="79"/>
  <c r="Q18" i="57"/>
  <c r="I39" i="67"/>
  <c r="AU90" i="46"/>
  <c r="R114" i="46"/>
  <c r="Q41" i="67"/>
  <c r="F39" i="67"/>
  <c r="E65" i="67"/>
  <c r="E39" i="67"/>
  <c r="K52" i="67"/>
  <c r="E324" i="64"/>
  <c r="AS20" i="46"/>
  <c r="AG127" i="46"/>
  <c r="AJ98" i="46"/>
  <c r="AL98" i="46"/>
  <c r="E236" i="64"/>
  <c r="F603" i="64"/>
  <c r="E108" i="64"/>
  <c r="F108" i="64" s="1"/>
  <c r="S66" i="67"/>
  <c r="N65" i="67"/>
  <c r="AR212" i="46"/>
  <c r="Q67" i="67"/>
  <c r="T40" i="67"/>
  <c r="AU86" i="46"/>
  <c r="AR106" i="46"/>
  <c r="F52" i="67"/>
  <c r="I65" i="67"/>
  <c r="E470" i="64"/>
  <c r="AT117" i="46"/>
  <c r="AT95" i="46"/>
  <c r="Z110" i="46"/>
  <c r="L95" i="46"/>
  <c r="D99" i="64"/>
  <c r="AK211" i="46"/>
  <c r="Z112" i="46"/>
  <c r="AF86" i="46"/>
  <c r="E99" i="64"/>
  <c r="R68" i="67"/>
  <c r="V67" i="67"/>
  <c r="M67" i="67"/>
  <c r="N52" i="67"/>
  <c r="R42" i="67"/>
  <c r="G42" i="67"/>
  <c r="N41" i="67"/>
  <c r="P40" i="67"/>
  <c r="G52" i="67"/>
  <c r="S54" i="67"/>
  <c r="F42" i="67"/>
  <c r="L66" i="67"/>
  <c r="O65" i="67"/>
  <c r="G39" i="67"/>
  <c r="J68" i="67"/>
  <c r="J65" i="67"/>
  <c r="E52" i="67"/>
  <c r="AM92" i="46"/>
  <c r="AW208" i="46"/>
  <c r="Z68" i="46"/>
  <c r="AV87" i="46"/>
  <c r="I110" i="46"/>
  <c r="AA75" i="46"/>
  <c r="I95" i="46"/>
  <c r="V91" i="46"/>
  <c r="G68" i="67"/>
  <c r="N67" i="67"/>
  <c r="G66" i="67"/>
  <c r="O52" i="67"/>
  <c r="O40" i="67"/>
  <c r="AS67" i="46"/>
  <c r="C40" i="67"/>
  <c r="J42" i="67"/>
  <c r="AG129" i="46"/>
  <c r="AP83" i="46"/>
  <c r="H67" i="67"/>
  <c r="L52" i="67"/>
  <c r="E42" i="67"/>
  <c r="E68" i="67"/>
  <c r="J39" i="67"/>
  <c r="AK124" i="46"/>
  <c r="AR99" i="46"/>
  <c r="AV117" i="46"/>
  <c r="AW92" i="46"/>
  <c r="AO111" i="46"/>
  <c r="Q120" i="46"/>
  <c r="U114" i="46"/>
  <c r="AM208" i="46"/>
  <c r="H52" i="67"/>
  <c r="O42" i="67"/>
  <c r="L65" i="67"/>
  <c r="H65" i="67"/>
  <c r="AS124" i="46"/>
  <c r="O39" i="67"/>
  <c r="F68" i="67"/>
  <c r="E41" i="67"/>
  <c r="D67" i="67"/>
  <c r="D65" i="67"/>
  <c r="AV99" i="46"/>
  <c r="AU117" i="46"/>
  <c r="AD87" i="46"/>
  <c r="AS111" i="46"/>
  <c r="Z106" i="46"/>
  <c r="AN67" i="46"/>
  <c r="M41" i="67"/>
  <c r="B23" i="67"/>
  <c r="K90" i="36"/>
  <c r="AI624" i="64"/>
  <c r="E53" i="67"/>
  <c r="D52" i="67"/>
  <c r="I68" i="67"/>
  <c r="K42" i="67"/>
  <c r="C66" i="67"/>
  <c r="AQ99" i="46"/>
  <c r="AG87" i="46"/>
  <c r="X110" i="46"/>
  <c r="AT103" i="46"/>
  <c r="L68" i="67"/>
  <c r="M66" i="67"/>
  <c r="G40" i="67"/>
  <c r="I20" i="36"/>
  <c r="M22" i="36"/>
  <c r="R30" i="36"/>
  <c r="M25" i="36"/>
  <c r="L30" i="36"/>
  <c r="I25" i="36"/>
  <c r="H25" i="36"/>
  <c r="M30" i="36"/>
  <c r="T22" i="36"/>
  <c r="P20" i="36"/>
  <c r="V30" i="36"/>
  <c r="G25" i="36"/>
  <c r="T25" i="36"/>
  <c r="R21" i="36"/>
  <c r="W22" i="36"/>
  <c r="R20" i="36"/>
  <c r="W30" i="36"/>
  <c r="D25" i="36"/>
  <c r="K25" i="36"/>
  <c r="Q21" i="36"/>
  <c r="S22" i="36"/>
  <c r="N25" i="36"/>
  <c r="Q22" i="36"/>
  <c r="W31" i="36"/>
  <c r="T20" i="36"/>
  <c r="M20" i="36"/>
  <c r="T30" i="36"/>
  <c r="O22" i="36"/>
  <c r="G20" i="36"/>
  <c r="U20" i="36"/>
  <c r="J30" i="36"/>
  <c r="N20" i="36"/>
  <c r="H22" i="36"/>
  <c r="J20" i="36"/>
  <c r="S20" i="36"/>
  <c r="F20" i="36"/>
  <c r="W20" i="36"/>
  <c r="K20" i="36"/>
  <c r="H20" i="36"/>
  <c r="K31" i="36"/>
  <c r="F22" i="36"/>
  <c r="G22" i="36"/>
  <c r="E22" i="36"/>
  <c r="D22" i="36"/>
  <c r="I22" i="36"/>
  <c r="R22" i="36"/>
  <c r="U31" i="36"/>
  <c r="H21" i="36"/>
  <c r="G21" i="36"/>
  <c r="F21" i="36"/>
  <c r="D21" i="36"/>
  <c r="E21" i="36"/>
  <c r="C14" i="35"/>
  <c r="N39" i="40"/>
  <c r="J22" i="36"/>
  <c r="U22" i="36"/>
  <c r="M31" i="36"/>
  <c r="O31" i="36"/>
  <c r="K22" i="36"/>
  <c r="N22" i="36"/>
  <c r="F31" i="36"/>
  <c r="H31" i="36"/>
  <c r="V31" i="36"/>
  <c r="P21" i="36"/>
  <c r="L22" i="36"/>
  <c r="V22" i="36"/>
  <c r="G31" i="36"/>
  <c r="O30" i="36"/>
  <c r="R25" i="36"/>
  <c r="B47" i="67"/>
  <c r="O54" i="67"/>
  <c r="B61" i="67"/>
  <c r="AU72" i="46"/>
  <c r="AT72" i="46"/>
  <c r="AW72" i="46"/>
  <c r="AD72" i="46"/>
  <c r="AH72" i="46"/>
  <c r="AR72" i="46"/>
  <c r="AI72" i="46"/>
  <c r="AP72" i="46"/>
  <c r="AS72" i="46"/>
  <c r="AF72" i="46"/>
  <c r="AE72" i="46"/>
  <c r="AM72" i="46"/>
  <c r="AO72" i="46"/>
  <c r="AQ72" i="46"/>
  <c r="AN72" i="46"/>
  <c r="AK72" i="46"/>
  <c r="N61" i="46"/>
  <c r="Y61" i="46"/>
  <c r="J61" i="46"/>
  <c r="I61" i="46"/>
  <c r="P61" i="46"/>
  <c r="AL113" i="46"/>
  <c r="AE113" i="46"/>
  <c r="AK113" i="46"/>
  <c r="AV113" i="46"/>
  <c r="AF113" i="46"/>
  <c r="AW113" i="46"/>
  <c r="AI113" i="46"/>
  <c r="AP113" i="46"/>
  <c r="AG113" i="46"/>
  <c r="AT113" i="46"/>
  <c r="AQ113" i="46"/>
  <c r="AS113" i="46"/>
  <c r="AM113" i="46"/>
  <c r="AR113" i="46"/>
  <c r="AT105" i="46"/>
  <c r="AG105" i="46"/>
  <c r="AW105" i="46"/>
  <c r="AK105" i="46"/>
  <c r="AH105" i="46"/>
  <c r="AM105" i="46"/>
  <c r="AS105" i="46"/>
  <c r="AL105" i="46"/>
  <c r="AU105" i="46"/>
  <c r="AP105" i="46"/>
  <c r="AI105" i="46"/>
  <c r="AE105" i="46"/>
  <c r="AV105" i="46"/>
  <c r="AU97" i="46"/>
  <c r="AK97" i="46"/>
  <c r="AH97" i="46"/>
  <c r="AI97" i="46"/>
  <c r="AT97" i="46"/>
  <c r="AR97" i="46"/>
  <c r="AV97" i="46"/>
  <c r="AL97" i="46"/>
  <c r="AW97" i="46"/>
  <c r="AO97" i="46"/>
  <c r="AM97" i="46"/>
  <c r="AE97" i="46"/>
  <c r="AS97" i="46"/>
  <c r="AN97" i="46"/>
  <c r="V89" i="46"/>
  <c r="Y89" i="46"/>
  <c r="M89" i="46"/>
  <c r="L89" i="46"/>
  <c r="Q89" i="46"/>
  <c r="I89" i="46"/>
  <c r="X89" i="46"/>
  <c r="AA89" i="46"/>
  <c r="P89" i="46"/>
  <c r="K89" i="46"/>
  <c r="AB89" i="46"/>
  <c r="Z89" i="46"/>
  <c r="O89" i="46"/>
  <c r="S89" i="46"/>
  <c r="AQ210" i="46"/>
  <c r="AR210" i="46"/>
  <c r="AE210" i="46"/>
  <c r="AF210" i="46"/>
  <c r="AJ210" i="46"/>
  <c r="AG210" i="46"/>
  <c r="AV210" i="46"/>
  <c r="AT210" i="46"/>
  <c r="AS210" i="46"/>
  <c r="AD210" i="46"/>
  <c r="AK210" i="46"/>
  <c r="AW210" i="46"/>
  <c r="AH210" i="46"/>
  <c r="AL210" i="46"/>
  <c r="AP210" i="46"/>
  <c r="AM210" i="46"/>
  <c r="AO210" i="46"/>
  <c r="AU210" i="46"/>
  <c r="D626" i="64"/>
  <c r="D52" i="64" s="1"/>
  <c r="E122" i="64"/>
  <c r="E264" i="64"/>
  <c r="E484" i="64"/>
  <c r="E557" i="64"/>
  <c r="E411" i="64"/>
  <c r="E193" i="64"/>
  <c r="E338" i="64"/>
  <c r="D605" i="64"/>
  <c r="D31" i="64" s="1"/>
  <c r="E463" i="64"/>
  <c r="E243" i="64"/>
  <c r="E172" i="64"/>
  <c r="E317" i="64"/>
  <c r="E101" i="64"/>
  <c r="E536" i="64"/>
  <c r="AD110" i="46"/>
  <c r="H210" i="46"/>
  <c r="AP115" i="46"/>
  <c r="AT115" i="46"/>
  <c r="H134" i="46"/>
  <c r="AM124" i="46"/>
  <c r="AN124" i="46"/>
  <c r="AR124" i="46"/>
  <c r="AF124" i="46"/>
  <c r="AT124" i="46"/>
  <c r="AV124" i="46"/>
  <c r="AE64" i="46"/>
  <c r="AD64" i="46"/>
  <c r="AJ64" i="46"/>
  <c r="AQ129" i="46"/>
  <c r="W89" i="46"/>
  <c r="AR129" i="46"/>
  <c r="X67" i="46"/>
  <c r="AB118" i="46"/>
  <c r="E390" i="64"/>
  <c r="Y75" i="46"/>
  <c r="S75" i="46"/>
  <c r="O75" i="46"/>
  <c r="AB75" i="46"/>
  <c r="J75" i="46"/>
  <c r="K75" i="46"/>
  <c r="R75" i="46"/>
  <c r="X75" i="46"/>
  <c r="L75" i="46"/>
  <c r="Q75" i="46"/>
  <c r="Z75" i="46"/>
  <c r="M75" i="46"/>
  <c r="W75" i="46"/>
  <c r="P75" i="46"/>
  <c r="N75" i="46"/>
  <c r="AU30" i="46"/>
  <c r="AF30" i="46"/>
  <c r="AO30" i="46"/>
  <c r="AN30" i="46"/>
  <c r="AR30" i="46"/>
  <c r="AD30" i="46"/>
  <c r="AP30" i="46"/>
  <c r="AT30" i="46"/>
  <c r="AH30" i="46"/>
  <c r="AE30" i="46"/>
  <c r="AI30" i="46"/>
  <c r="AM30" i="46"/>
  <c r="AW30" i="46"/>
  <c r="AV30" i="46"/>
  <c r="AK30" i="46"/>
  <c r="AJ30" i="46"/>
  <c r="AS30" i="46"/>
  <c r="AN113" i="46"/>
  <c r="U75" i="46"/>
  <c r="AM129" i="46"/>
  <c r="AI129" i="46"/>
  <c r="AL129" i="46"/>
  <c r="AN129" i="46"/>
  <c r="AS129" i="46"/>
  <c r="AV129" i="46"/>
  <c r="AW129" i="46"/>
  <c r="AP129" i="46"/>
  <c r="AK129" i="46"/>
  <c r="AJ129" i="46"/>
  <c r="AU129" i="46"/>
  <c r="AF129" i="46"/>
  <c r="AH129" i="46"/>
  <c r="T67" i="46"/>
  <c r="AA67" i="46"/>
  <c r="Y67" i="46"/>
  <c r="L118" i="46"/>
  <c r="V118" i="46"/>
  <c r="Q118" i="46"/>
  <c r="P118" i="46"/>
  <c r="AA118" i="46"/>
  <c r="M118" i="46"/>
  <c r="Y118" i="46"/>
  <c r="U118" i="46"/>
  <c r="W118" i="46"/>
  <c r="T118" i="46"/>
  <c r="Z118" i="46"/>
  <c r="N118" i="46"/>
  <c r="I118" i="46"/>
  <c r="J118" i="46"/>
  <c r="S118" i="46"/>
  <c r="O118" i="46"/>
  <c r="X118" i="46"/>
  <c r="K118" i="46"/>
  <c r="U108" i="46"/>
  <c r="J108" i="46"/>
  <c r="AA108" i="46"/>
  <c r="AB108" i="46"/>
  <c r="O108" i="46"/>
  <c r="T108" i="46"/>
  <c r="Q108" i="46"/>
  <c r="Y108" i="46"/>
  <c r="P108" i="46"/>
  <c r="S108" i="46"/>
  <c r="R108" i="46"/>
  <c r="L108" i="46"/>
  <c r="K108" i="46"/>
  <c r="Z108" i="46"/>
  <c r="X108" i="46"/>
  <c r="W108" i="46"/>
  <c r="M108" i="46"/>
  <c r="I108" i="46"/>
  <c r="J100" i="46"/>
  <c r="I100" i="46"/>
  <c r="K100" i="46"/>
  <c r="AS94" i="46"/>
  <c r="AQ250" i="46" s="1"/>
  <c r="AG94" i="46"/>
  <c r="AE250" i="46" s="1"/>
  <c r="AE94" i="46"/>
  <c r="AC250" i="46" s="1"/>
  <c r="AP94" i="46"/>
  <c r="AN250" i="46" s="1"/>
  <c r="AQ94" i="46"/>
  <c r="AO250" i="46" s="1"/>
  <c r="AR94" i="46"/>
  <c r="AP250" i="46" s="1"/>
  <c r="AJ94" i="46"/>
  <c r="AH250" i="46" s="1"/>
  <c r="AM94" i="46"/>
  <c r="AK250" i="46" s="1"/>
  <c r="AD94" i="46"/>
  <c r="AB250" i="46" s="1"/>
  <c r="E250" i="46"/>
  <c r="AK94" i="46"/>
  <c r="AI250" i="46" s="1"/>
  <c r="AN94" i="46"/>
  <c r="AL250" i="46" s="1"/>
  <c r="AH94" i="46"/>
  <c r="AF250" i="46" s="1"/>
  <c r="AU94" i="46"/>
  <c r="AS250" i="46" s="1"/>
  <c r="AO94" i="46"/>
  <c r="AM250" i="46" s="1"/>
  <c r="AI94" i="46"/>
  <c r="AG250" i="46" s="1"/>
  <c r="AL94" i="46"/>
  <c r="AJ250" i="46" s="1"/>
  <c r="AV94" i="46"/>
  <c r="AT250" i="46" s="1"/>
  <c r="AT94" i="46"/>
  <c r="AR250" i="46" s="1"/>
  <c r="AQ83" i="46"/>
  <c r="AH83" i="46"/>
  <c r="AW83" i="46"/>
  <c r="AI83" i="46"/>
  <c r="AD83" i="46"/>
  <c r="AO83" i="46"/>
  <c r="AG83" i="46"/>
  <c r="AU83" i="46"/>
  <c r="AF83" i="46"/>
  <c r="AS83" i="46"/>
  <c r="AJ83" i="46"/>
  <c r="AT83" i="46"/>
  <c r="AL83" i="46"/>
  <c r="AM83" i="46"/>
  <c r="AE83" i="46"/>
  <c r="AN83" i="46"/>
  <c r="AK83" i="46"/>
  <c r="M115" i="46"/>
  <c r="Z115" i="46"/>
  <c r="X115" i="46"/>
  <c r="U115" i="46"/>
  <c r="AE129" i="46"/>
  <c r="AR83" i="46"/>
  <c r="N89" i="46"/>
  <c r="AD97" i="46"/>
  <c r="AV72" i="46"/>
  <c r="AG30" i="46"/>
  <c r="AQ30" i="46"/>
  <c r="AI210" i="46"/>
  <c r="AF94" i="46"/>
  <c r="AD250" i="46" s="1"/>
  <c r="AE125" i="46"/>
  <c r="I79" i="46"/>
  <c r="W73" i="46"/>
  <c r="AM70" i="46"/>
  <c r="Z116" i="46"/>
  <c r="AB116" i="46"/>
  <c r="AA116" i="46"/>
  <c r="P116" i="46"/>
  <c r="N116" i="46"/>
  <c r="X116" i="46"/>
  <c r="O116" i="46"/>
  <c r="AL111" i="46"/>
  <c r="AD111" i="46"/>
  <c r="AQ111" i="46"/>
  <c r="AI111" i="46"/>
  <c r="AT111" i="46"/>
  <c r="AH111" i="46"/>
  <c r="L98" i="46"/>
  <c r="J98" i="46"/>
  <c r="O95" i="46"/>
  <c r="J95" i="46"/>
  <c r="S95" i="46"/>
  <c r="M95" i="46"/>
  <c r="K95" i="46"/>
  <c r="R95" i="46"/>
  <c r="Q95" i="46"/>
  <c r="Y95" i="46"/>
  <c r="W95" i="46"/>
  <c r="AB95" i="46"/>
  <c r="X95" i="46"/>
  <c r="AH92" i="46"/>
  <c r="AS92" i="46"/>
  <c r="AL92" i="46"/>
  <c r="AT92" i="46"/>
  <c r="AR92" i="46"/>
  <c r="AR211" i="46"/>
  <c r="AJ211" i="46"/>
  <c r="AS211" i="46"/>
  <c r="AU211" i="46"/>
  <c r="AI211" i="46"/>
  <c r="AO211" i="46"/>
  <c r="AH211" i="46"/>
  <c r="AT211" i="46"/>
  <c r="AB114" i="46"/>
  <c r="Q114" i="46"/>
  <c r="V114" i="46"/>
  <c r="P114" i="46"/>
  <c r="X114" i="46"/>
  <c r="T114" i="46"/>
  <c r="W114" i="46"/>
  <c r="O114" i="46"/>
  <c r="J114" i="46"/>
  <c r="M114" i="46"/>
  <c r="D611" i="64"/>
  <c r="E542" i="64"/>
  <c r="E249" i="64"/>
  <c r="D597" i="64"/>
  <c r="D23" i="64" s="1"/>
  <c r="E164" i="64"/>
  <c r="E235" i="64"/>
  <c r="E528" i="64"/>
  <c r="E382" i="64"/>
  <c r="E309" i="64"/>
  <c r="Y114" i="46"/>
  <c r="AO92" i="46"/>
  <c r="AG208" i="46"/>
  <c r="AE99" i="46"/>
  <c r="AK117" i="46"/>
  <c r="X65" i="46"/>
  <c r="AQ87" i="46"/>
  <c r="AD92" i="46"/>
  <c r="AU111" i="46"/>
  <c r="J116" i="46"/>
  <c r="AF211" i="46"/>
  <c r="U95" i="46"/>
  <c r="I114" i="46"/>
  <c r="E107" i="64"/>
  <c r="K106" i="46"/>
  <c r="AF107" i="46"/>
  <c r="AG123" i="46"/>
  <c r="AQ74" i="46"/>
  <c r="AW24" i="46"/>
  <c r="AA110" i="46"/>
  <c r="L110" i="46"/>
  <c r="Y91" i="46"/>
  <c r="M91" i="46"/>
  <c r="S91" i="46"/>
  <c r="L91" i="46"/>
  <c r="E316" i="64"/>
  <c r="AM107" i="46"/>
  <c r="AP208" i="46"/>
  <c r="AL99" i="46"/>
  <c r="AN117" i="46"/>
  <c r="W65" i="46"/>
  <c r="AU121" i="46"/>
  <c r="AV92" i="46"/>
  <c r="AG111" i="46"/>
  <c r="AW111" i="46"/>
  <c r="R116" i="46"/>
  <c r="AP211" i="46"/>
  <c r="AR213" i="46"/>
  <c r="R91" i="46"/>
  <c r="V95" i="46"/>
  <c r="AA114" i="46"/>
  <c r="E93" i="64"/>
  <c r="P69" i="46"/>
  <c r="E469" i="64"/>
  <c r="AK92" i="46"/>
  <c r="AN208" i="46"/>
  <c r="AD99" i="46"/>
  <c r="AH117" i="46"/>
  <c r="AB65" i="46"/>
  <c r="AF121" i="46"/>
  <c r="AE92" i="46"/>
  <c r="Y110" i="46"/>
  <c r="AV111" i="46"/>
  <c r="V116" i="46"/>
  <c r="M116" i="46"/>
  <c r="AN211" i="46"/>
  <c r="AA91" i="46"/>
  <c r="AB91" i="46"/>
  <c r="AK70" i="46"/>
  <c r="P95" i="46"/>
  <c r="L114" i="46"/>
  <c r="E178" i="64"/>
  <c r="E323" i="64"/>
  <c r="V120" i="46"/>
  <c r="R120" i="46"/>
  <c r="J120" i="46"/>
  <c r="L120" i="46"/>
  <c r="AO87" i="46"/>
  <c r="AJ87" i="46"/>
  <c r="AQ213" i="46"/>
  <c r="AD213" i="46"/>
  <c r="AS213" i="46"/>
  <c r="AF213" i="46"/>
  <c r="E396" i="64"/>
  <c r="AQ92" i="46"/>
  <c r="AR208" i="46"/>
  <c r="AF117" i="46"/>
  <c r="U77" i="46"/>
  <c r="AS87" i="46"/>
  <c r="AI92" i="46"/>
  <c r="S110" i="46"/>
  <c r="AR111" i="46"/>
  <c r="S116" i="46"/>
  <c r="AI117" i="46"/>
  <c r="AW211" i="46"/>
  <c r="AL213" i="46"/>
  <c r="X79" i="46"/>
  <c r="J69" i="46"/>
  <c r="Z95" i="46"/>
  <c r="Z114" i="46"/>
  <c r="Q65" i="46"/>
  <c r="I116" i="46"/>
  <c r="H125" i="46"/>
  <c r="H211" i="46"/>
  <c r="H123" i="46"/>
  <c r="H107" i="46"/>
  <c r="H208" i="46"/>
  <c r="H101" i="46"/>
  <c r="AI118" i="46"/>
  <c r="AU118" i="46"/>
  <c r="AN118" i="46"/>
  <c r="AF118" i="46"/>
  <c r="AK118" i="46"/>
  <c r="AE118" i="46"/>
  <c r="AR118" i="46"/>
  <c r="AD118" i="46"/>
  <c r="H118" i="46"/>
  <c r="AO118" i="46"/>
  <c r="AJ118" i="46"/>
  <c r="AV118" i="46"/>
  <c r="AW118" i="46"/>
  <c r="X103" i="46"/>
  <c r="V103" i="46"/>
  <c r="P103" i="46"/>
  <c r="I103" i="46"/>
  <c r="AB103" i="46"/>
  <c r="H103" i="46"/>
  <c r="U103" i="46"/>
  <c r="W103" i="46"/>
  <c r="R103" i="46"/>
  <c r="J103" i="46"/>
  <c r="AG89" i="46"/>
  <c r="AO89" i="46"/>
  <c r="AR89" i="46"/>
  <c r="AN89" i="46"/>
  <c r="AL89" i="46"/>
  <c r="AF89" i="46"/>
  <c r="AM89" i="46"/>
  <c r="AD89" i="46"/>
  <c r="AP89" i="46"/>
  <c r="AS89" i="46"/>
  <c r="I92" i="46"/>
  <c r="M111" i="46"/>
  <c r="Y103" i="46"/>
  <c r="AE100" i="46"/>
  <c r="AG126" i="46"/>
  <c r="AD67" i="46"/>
  <c r="AS27" i="46"/>
  <c r="AW27" i="46"/>
  <c r="AP120" i="46"/>
  <c r="P113" i="46"/>
  <c r="I113" i="46"/>
  <c r="O105" i="46"/>
  <c r="P105" i="46"/>
  <c r="AG102" i="46"/>
  <c r="AL102" i="46"/>
  <c r="AT102" i="46"/>
  <c r="AI102" i="46"/>
  <c r="AS102" i="46"/>
  <c r="P94" i="46"/>
  <c r="N250" i="46" s="1"/>
  <c r="T94" i="46"/>
  <c r="R250" i="46" s="1"/>
  <c r="AI91" i="46"/>
  <c r="AW91" i="46"/>
  <c r="AT91" i="46"/>
  <c r="H83" i="46"/>
  <c r="U83" i="46"/>
  <c r="J88" i="46"/>
  <c r="R88" i="46"/>
  <c r="AH115" i="46"/>
  <c r="AK115" i="46"/>
  <c r="AU115" i="46"/>
  <c r="AQ115" i="46"/>
  <c r="AS115" i="46"/>
  <c r="AM115" i="46"/>
  <c r="H135" i="46"/>
  <c r="AL118" i="46"/>
  <c r="AK89" i="46"/>
  <c r="AP100" i="46"/>
  <c r="AH118" i="46"/>
  <c r="J111" i="46"/>
  <c r="AI115" i="46"/>
  <c r="AA103" i="46"/>
  <c r="V111" i="46"/>
  <c r="AM118" i="46"/>
  <c r="H114" i="46"/>
  <c r="H100" i="46"/>
  <c r="AT126" i="46"/>
  <c r="AW102" i="46"/>
  <c r="AH126" i="46"/>
  <c r="AO114" i="46"/>
  <c r="AM75" i="46"/>
  <c r="AK75" i="46"/>
  <c r="P66" i="46"/>
  <c r="AL128" i="46"/>
  <c r="AD128" i="46"/>
  <c r="AW128" i="46"/>
  <c r="AG128" i="46"/>
  <c r="AP123" i="46"/>
  <c r="AI123" i="46"/>
  <c r="AT123" i="46"/>
  <c r="AP80" i="46"/>
  <c r="AE80" i="46"/>
  <c r="AJ80" i="46"/>
  <c r="AD80" i="46"/>
  <c r="AT80" i="46"/>
  <c r="J77" i="46"/>
  <c r="N77" i="46"/>
  <c r="Z77" i="46"/>
  <c r="AU74" i="46"/>
  <c r="AF74" i="46"/>
  <c r="AD74" i="46"/>
  <c r="R69" i="46"/>
  <c r="M69" i="46"/>
  <c r="S69" i="46"/>
  <c r="Y69" i="46"/>
  <c r="AJ66" i="46"/>
  <c r="AU66" i="46"/>
  <c r="AS66" i="46"/>
  <c r="AN66" i="46"/>
  <c r="AO60" i="46"/>
  <c r="AQ60" i="46"/>
  <c r="AD60" i="46"/>
  <c r="AR60" i="46"/>
  <c r="AL60" i="46"/>
  <c r="AT24" i="46"/>
  <c r="AA120" i="46"/>
  <c r="U120" i="46"/>
  <c r="O120" i="46"/>
  <c r="K120" i="46"/>
  <c r="N120" i="46"/>
  <c r="T120" i="46"/>
  <c r="W120" i="46"/>
  <c r="AQ117" i="46"/>
  <c r="AE117" i="46"/>
  <c r="AL117" i="46"/>
  <c r="AR117" i="46"/>
  <c r="AJ117" i="46"/>
  <c r="AD117" i="46"/>
  <c r="AG117" i="46"/>
  <c r="AS117" i="46"/>
  <c r="AO117" i="46"/>
  <c r="J110" i="46"/>
  <c r="T110" i="46"/>
  <c r="M110" i="46"/>
  <c r="AB110" i="46"/>
  <c r="P110" i="46"/>
  <c r="N110" i="46"/>
  <c r="O110" i="46"/>
  <c r="U110" i="46"/>
  <c r="Q102" i="46"/>
  <c r="L102" i="46"/>
  <c r="AI99" i="46"/>
  <c r="AJ99" i="46"/>
  <c r="AF99" i="46"/>
  <c r="AS99" i="46"/>
  <c r="AO99" i="46"/>
  <c r="AK99" i="46"/>
  <c r="AT99" i="46"/>
  <c r="AW99" i="46"/>
  <c r="X91" i="46"/>
  <c r="T91" i="46"/>
  <c r="I91" i="46"/>
  <c r="U91" i="46"/>
  <c r="Q91" i="46"/>
  <c r="J91" i="46"/>
  <c r="W91" i="46"/>
  <c r="Z91" i="46"/>
  <c r="P91" i="46"/>
  <c r="AT87" i="46"/>
  <c r="AW87" i="46"/>
  <c r="AI87" i="46"/>
  <c r="AU87" i="46"/>
  <c r="AR87" i="46"/>
  <c r="AE87" i="46"/>
  <c r="AF87" i="46"/>
  <c r="AK87" i="46"/>
  <c r="AN87" i="46"/>
  <c r="AM213" i="46"/>
  <c r="AN213" i="46"/>
  <c r="AT213" i="46"/>
  <c r="AV213" i="46"/>
  <c r="AJ213" i="46"/>
  <c r="AU213" i="46"/>
  <c r="AO213" i="46"/>
  <c r="AW213" i="46"/>
  <c r="AQ208" i="46"/>
  <c r="AS208" i="46"/>
  <c r="AK208" i="46"/>
  <c r="AJ208" i="46"/>
  <c r="AF208" i="46"/>
  <c r="AV208" i="46"/>
  <c r="AI208" i="46"/>
  <c r="AE208" i="46"/>
  <c r="AU208" i="46"/>
  <c r="AT208" i="46"/>
  <c r="L62" i="46"/>
  <c r="H62" i="46"/>
  <c r="AB70" i="46"/>
  <c r="J70" i="46"/>
  <c r="V70" i="46"/>
  <c r="W70" i="46"/>
  <c r="O70" i="46"/>
  <c r="U70" i="46"/>
  <c r="Q70" i="46"/>
  <c r="AI108" i="46"/>
  <c r="AT108" i="46"/>
  <c r="AG108" i="46"/>
  <c r="AJ108" i="46"/>
  <c r="AS108" i="46"/>
  <c r="AU108" i="46"/>
  <c r="AR108" i="46"/>
  <c r="AQ108" i="46"/>
  <c r="AM108" i="46"/>
  <c r="P92" i="46"/>
  <c r="J92" i="46"/>
  <c r="V92" i="46"/>
  <c r="X92" i="46"/>
  <c r="H92" i="46"/>
  <c r="AA92" i="46"/>
  <c r="T92" i="46"/>
  <c r="N92" i="46"/>
  <c r="AO100" i="46"/>
  <c r="S111" i="46"/>
  <c r="AF75" i="46"/>
  <c r="AW114" i="46"/>
  <c r="U92" i="46"/>
  <c r="H89" i="46"/>
  <c r="AQ118" i="46"/>
  <c r="AG100" i="46"/>
  <c r="Y70" i="46"/>
  <c r="AV89" i="46"/>
  <c r="AH89" i="46"/>
  <c r="AP118" i="46"/>
  <c r="Z103" i="46"/>
  <c r="AP67" i="46"/>
  <c r="T70" i="46"/>
  <c r="AQ104" i="46"/>
  <c r="AM104" i="46"/>
  <c r="AH104" i="46"/>
  <c r="E161" i="64"/>
  <c r="E90" i="64"/>
  <c r="E452" i="64"/>
  <c r="I169" i="46"/>
  <c r="D155" i="25" s="1"/>
  <c r="V83" i="46"/>
  <c r="AV91" i="46"/>
  <c r="L80" i="46"/>
  <c r="AE89" i="46"/>
  <c r="AW89" i="46"/>
  <c r="AK102" i="46"/>
  <c r="Z111" i="46"/>
  <c r="AL108" i="46"/>
  <c r="AS118" i="46"/>
  <c r="AE115" i="46"/>
  <c r="L103" i="46"/>
  <c r="AN108" i="46"/>
  <c r="N88" i="46"/>
  <c r="AT67" i="46"/>
  <c r="AJ126" i="46"/>
  <c r="P70" i="46"/>
  <c r="AB92" i="46"/>
  <c r="E488" i="64"/>
  <c r="E256" i="64"/>
  <c r="AU75" i="46"/>
  <c r="AJ75" i="46"/>
  <c r="AE75" i="46"/>
  <c r="AV75" i="46"/>
  <c r="AT75" i="46"/>
  <c r="AQ75" i="46"/>
  <c r="AO75" i="46"/>
  <c r="AI75" i="46"/>
  <c r="AV61" i="46"/>
  <c r="AS61" i="46"/>
  <c r="AJ61" i="46"/>
  <c r="AN61" i="46"/>
  <c r="AT61" i="46"/>
  <c r="AP61" i="46"/>
  <c r="AO61" i="46"/>
  <c r="AQ61" i="46"/>
  <c r="P111" i="46"/>
  <c r="I111" i="46"/>
  <c r="O111" i="46"/>
  <c r="N111" i="46"/>
  <c r="Q111" i="46"/>
  <c r="U111" i="46"/>
  <c r="W111" i="46"/>
  <c r="R111" i="46"/>
  <c r="X111" i="46"/>
  <c r="K111" i="46"/>
  <c r="AN100" i="46"/>
  <c r="AK100" i="46"/>
  <c r="AV100" i="46"/>
  <c r="AI100" i="46"/>
  <c r="AQ100" i="46"/>
  <c r="AT100" i="46"/>
  <c r="AR100" i="46"/>
  <c r="AW100" i="46"/>
  <c r="AM114" i="46"/>
  <c r="AD114" i="46"/>
  <c r="AN75" i="46"/>
  <c r="AL61" i="46"/>
  <c r="AF126" i="46"/>
  <c r="AT89" i="46"/>
  <c r="H70" i="46"/>
  <c r="AQ126" i="46"/>
  <c r="AI89" i="46"/>
  <c r="AE108" i="46"/>
  <c r="K103" i="46"/>
  <c r="AP34" i="46"/>
  <c r="AP75" i="46"/>
  <c r="T83" i="46"/>
  <c r="AO91" i="46"/>
  <c r="Q107" i="46"/>
  <c r="AJ91" i="46"/>
  <c r="K92" i="46"/>
  <c r="H111" i="46"/>
  <c r="M92" i="46"/>
  <c r="Y105" i="46"/>
  <c r="S103" i="46"/>
  <c r="AS100" i="46"/>
  <c r="AH108" i="46"/>
  <c r="AR115" i="46"/>
  <c r="T103" i="46"/>
  <c r="T111" i="46"/>
  <c r="H108" i="46"/>
  <c r="Q83" i="46"/>
  <c r="AG91" i="46"/>
  <c r="AH27" i="46"/>
  <c r="M70" i="46"/>
  <c r="AA70" i="46"/>
  <c r="AL67" i="46"/>
  <c r="AW67" i="46"/>
  <c r="AH67" i="46"/>
  <c r="AU67" i="46"/>
  <c r="AM67" i="46"/>
  <c r="AI67" i="46"/>
  <c r="AJ67" i="46"/>
  <c r="AK67" i="46"/>
  <c r="AO67" i="46"/>
  <c r="AF67" i="46"/>
  <c r="AW126" i="46"/>
  <c r="AV126" i="46"/>
  <c r="AS126" i="46"/>
  <c r="AU126" i="46"/>
  <c r="AI126" i="46"/>
  <c r="AN126" i="46"/>
  <c r="H126" i="46"/>
  <c r="AL126" i="46"/>
  <c r="AR126" i="46"/>
  <c r="AM126" i="46"/>
  <c r="AP126" i="46"/>
  <c r="AD126" i="46"/>
  <c r="AJ89" i="46"/>
  <c r="L92" i="46"/>
  <c r="H75" i="46"/>
  <c r="AF108" i="46"/>
  <c r="O103" i="46"/>
  <c r="Q103" i="46"/>
  <c r="O92" i="46"/>
  <c r="H67" i="46"/>
  <c r="AF61" i="46"/>
  <c r="K70" i="46"/>
  <c r="AG61" i="46"/>
  <c r="AP108" i="46"/>
  <c r="AA111" i="46"/>
  <c r="AQ67" i="46"/>
  <c r="AI114" i="46"/>
  <c r="Z70" i="46"/>
  <c r="AJ100" i="46"/>
  <c r="AL100" i="46"/>
  <c r="AE126" i="46"/>
  <c r="AU114" i="46"/>
  <c r="AE61" i="46"/>
  <c r="E342" i="64"/>
  <c r="AO126" i="46"/>
  <c r="E252" i="46"/>
  <c r="AA107" i="46"/>
  <c r="AO120" i="46"/>
  <c r="Y92" i="46"/>
  <c r="R105" i="46"/>
  <c r="AI66" i="46"/>
  <c r="AU100" i="46"/>
  <c r="AH100" i="46"/>
  <c r="AW108" i="46"/>
  <c r="AE66" i="46"/>
  <c r="AN115" i="46"/>
  <c r="N103" i="46"/>
  <c r="Y111" i="46"/>
  <c r="AL74" i="46"/>
  <c r="AV108" i="46"/>
  <c r="AJ115" i="46"/>
  <c r="AU61" i="46"/>
  <c r="AR67" i="46"/>
  <c r="AV34" i="46"/>
  <c r="X70" i="46"/>
  <c r="I70" i="46"/>
  <c r="S70" i="46"/>
  <c r="D631" i="64"/>
  <c r="D343" i="64" s="1"/>
  <c r="E269" i="64"/>
  <c r="E127" i="64"/>
  <c r="E562" i="64"/>
  <c r="E489" i="64"/>
  <c r="AM63" i="46"/>
  <c r="AP63" i="46"/>
  <c r="AG63" i="46"/>
  <c r="AT63" i="46"/>
  <c r="AR63" i="46"/>
  <c r="AD63" i="46"/>
  <c r="AW63" i="46"/>
  <c r="AO63" i="46"/>
  <c r="AE63" i="46"/>
  <c r="AN63" i="46"/>
  <c r="AH63" i="46"/>
  <c r="AJ63" i="46"/>
  <c r="AI63" i="46"/>
  <c r="AS63" i="46"/>
  <c r="AK63" i="46"/>
  <c r="AQ63" i="46"/>
  <c r="AF63" i="46"/>
  <c r="AU63" i="46"/>
  <c r="AV63" i="46"/>
  <c r="AU104" i="46"/>
  <c r="D614" i="64"/>
  <c r="D399" i="64" s="1"/>
  <c r="E181" i="64"/>
  <c r="E399" i="64"/>
  <c r="E545" i="64"/>
  <c r="E252" i="64"/>
  <c r="E472" i="64"/>
  <c r="E326" i="64"/>
  <c r="D609" i="64"/>
  <c r="D540" i="64" s="1"/>
  <c r="E247" i="64"/>
  <c r="E105" i="64"/>
  <c r="E321" i="64"/>
  <c r="E467" i="64"/>
  <c r="E176" i="64"/>
  <c r="E540" i="64"/>
  <c r="D600" i="64"/>
  <c r="D26" i="64" s="1"/>
  <c r="E167" i="64"/>
  <c r="E458" i="64"/>
  <c r="E312" i="64"/>
  <c r="E385" i="64"/>
  <c r="E238" i="64"/>
  <c r="E531" i="64"/>
  <c r="AD88" i="46"/>
  <c r="AN88" i="46"/>
  <c r="AV88" i="46"/>
  <c r="AI88" i="46"/>
  <c r="AO88" i="46"/>
  <c r="H88" i="46"/>
  <c r="AL88" i="46"/>
  <c r="AP88" i="46"/>
  <c r="AG88" i="46"/>
  <c r="AT88" i="46"/>
  <c r="AK88" i="46"/>
  <c r="AE88" i="46"/>
  <c r="AQ88" i="46"/>
  <c r="AU88" i="46"/>
  <c r="AJ88" i="46"/>
  <c r="AM88" i="46"/>
  <c r="AR88" i="46"/>
  <c r="I80" i="46"/>
  <c r="V80" i="46"/>
  <c r="T80" i="46"/>
  <c r="N80" i="46"/>
  <c r="S80" i="46"/>
  <c r="O80" i="46"/>
  <c r="M80" i="46"/>
  <c r="X80" i="46"/>
  <c r="R80" i="46"/>
  <c r="Y80" i="46"/>
  <c r="Q80" i="46"/>
  <c r="K80" i="46"/>
  <c r="U80" i="46"/>
  <c r="AB80" i="46"/>
  <c r="P80" i="46"/>
  <c r="Z80" i="46"/>
  <c r="U66" i="46"/>
  <c r="I66" i="46"/>
  <c r="X66" i="46"/>
  <c r="V66" i="46"/>
  <c r="O66" i="46"/>
  <c r="L66" i="46"/>
  <c r="R66" i="46"/>
  <c r="Z66" i="46"/>
  <c r="J66" i="46"/>
  <c r="T66" i="46"/>
  <c r="N66" i="46"/>
  <c r="Q66" i="46"/>
  <c r="Y66" i="46"/>
  <c r="AA66" i="46"/>
  <c r="S66" i="46"/>
  <c r="W66" i="46"/>
  <c r="M66" i="46"/>
  <c r="Y117" i="46"/>
  <c r="T117" i="46"/>
  <c r="M117" i="46"/>
  <c r="U117" i="46"/>
  <c r="X117" i="46"/>
  <c r="I117" i="46"/>
  <c r="R117" i="46"/>
  <c r="H117" i="46"/>
  <c r="O117" i="46"/>
  <c r="N117" i="46"/>
  <c r="AB117" i="46"/>
  <c r="J117" i="46"/>
  <c r="K117" i="46"/>
  <c r="L117" i="46"/>
  <c r="S117" i="46"/>
  <c r="W117" i="46"/>
  <c r="Q117" i="46"/>
  <c r="V117" i="46"/>
  <c r="Z117" i="46"/>
  <c r="AK112" i="46"/>
  <c r="AM112" i="46"/>
  <c r="AT112" i="46"/>
  <c r="AH112" i="46"/>
  <c r="AW112" i="46"/>
  <c r="AE112" i="46"/>
  <c r="AV112" i="46"/>
  <c r="AL112" i="46"/>
  <c r="AD112" i="46"/>
  <c r="AP112" i="46"/>
  <c r="AJ112" i="46"/>
  <c r="AN112" i="46"/>
  <c r="AU112" i="46"/>
  <c r="AQ112" i="46"/>
  <c r="AG112" i="46"/>
  <c r="AS112" i="46"/>
  <c r="AF112" i="46"/>
  <c r="AO112" i="46"/>
  <c r="AI112" i="46"/>
  <c r="I107" i="46"/>
  <c r="P107" i="46"/>
  <c r="M107" i="46"/>
  <c r="J107" i="46"/>
  <c r="T107" i="46"/>
  <c r="Y107" i="46"/>
  <c r="K107" i="46"/>
  <c r="W107" i="46"/>
  <c r="U107" i="46"/>
  <c r="R107" i="46"/>
  <c r="N107" i="46"/>
  <c r="Z107" i="46"/>
  <c r="O107" i="46"/>
  <c r="X107" i="46"/>
  <c r="L107" i="46"/>
  <c r="AB107" i="46"/>
  <c r="AP104" i="46"/>
  <c r="AT104" i="46"/>
  <c r="AI104" i="46"/>
  <c r="AD104" i="46"/>
  <c r="AR104" i="46"/>
  <c r="AE104" i="46"/>
  <c r="AN104" i="46"/>
  <c r="AO104" i="46"/>
  <c r="AL104" i="46"/>
  <c r="AF104" i="46"/>
  <c r="AV104" i="46"/>
  <c r="AK104" i="46"/>
  <c r="AJ104" i="46"/>
  <c r="AS104" i="46"/>
  <c r="AG104" i="46"/>
  <c r="AW104" i="46"/>
  <c r="J99" i="46"/>
  <c r="X99" i="46"/>
  <c r="M99" i="46"/>
  <c r="AA99" i="46"/>
  <c r="K99" i="46"/>
  <c r="Z99" i="46"/>
  <c r="U99" i="46"/>
  <c r="W99" i="46"/>
  <c r="N99" i="46"/>
  <c r="S99" i="46"/>
  <c r="L99" i="46"/>
  <c r="R99" i="46"/>
  <c r="AB99" i="46"/>
  <c r="O99" i="46"/>
  <c r="V99" i="46"/>
  <c r="T99" i="46"/>
  <c r="H99" i="46"/>
  <c r="P99" i="46"/>
  <c r="AS96" i="46"/>
  <c r="AV96" i="46"/>
  <c r="AT96" i="46"/>
  <c r="AM96" i="46"/>
  <c r="AK96" i="46"/>
  <c r="AL96" i="46"/>
  <c r="AQ96" i="46"/>
  <c r="AE96" i="46"/>
  <c r="AO96" i="46"/>
  <c r="AW96" i="46"/>
  <c r="AU96" i="46"/>
  <c r="AN96" i="46"/>
  <c r="AH96" i="46"/>
  <c r="AP96" i="46"/>
  <c r="AJ96" i="46"/>
  <c r="AD96" i="46"/>
  <c r="AR96" i="46"/>
  <c r="AI93" i="46"/>
  <c r="AO93" i="46"/>
  <c r="AW93" i="46"/>
  <c r="AG93" i="46"/>
  <c r="AR93" i="46"/>
  <c r="AK93" i="46"/>
  <c r="AF93" i="46"/>
  <c r="AU93" i="46"/>
  <c r="AQ93" i="46"/>
  <c r="AP93" i="46"/>
  <c r="AD93" i="46"/>
  <c r="AT93" i="46"/>
  <c r="AS93" i="46"/>
  <c r="AE93" i="46"/>
  <c r="AJ93" i="46"/>
  <c r="X87" i="46"/>
  <c r="M87" i="46"/>
  <c r="Q87" i="46"/>
  <c r="AA87" i="46"/>
  <c r="U87" i="46"/>
  <c r="J87" i="46"/>
  <c r="I87" i="46"/>
  <c r="L87" i="46"/>
  <c r="H87" i="46"/>
  <c r="K87" i="46"/>
  <c r="P87" i="46"/>
  <c r="AB87" i="46"/>
  <c r="Y87" i="46"/>
  <c r="O87" i="46"/>
  <c r="W87" i="46"/>
  <c r="E416" i="64"/>
  <c r="AF88" i="46"/>
  <c r="D252" i="46"/>
  <c r="Y99" i="46"/>
  <c r="P117" i="46"/>
  <c r="E96" i="64"/>
  <c r="AV127" i="46"/>
  <c r="AS127" i="46"/>
  <c r="AR127" i="46"/>
  <c r="AD127" i="46"/>
  <c r="AK127" i="46"/>
  <c r="AN127" i="46"/>
  <c r="AW127" i="46"/>
  <c r="AH127" i="46"/>
  <c r="AL127" i="46"/>
  <c r="AP127" i="46"/>
  <c r="AO127" i="46"/>
  <c r="AI127" i="46"/>
  <c r="AE127" i="46"/>
  <c r="AQ127" i="46"/>
  <c r="AR122" i="46"/>
  <c r="AF122" i="46"/>
  <c r="AP122" i="46"/>
  <c r="AJ122" i="46"/>
  <c r="AT122" i="46"/>
  <c r="AS122" i="46"/>
  <c r="AO122" i="46"/>
  <c r="AU76" i="46"/>
  <c r="AN76" i="46"/>
  <c r="AL76" i="46"/>
  <c r="AQ76" i="46"/>
  <c r="AE76" i="46"/>
  <c r="AI76" i="46"/>
  <c r="AS76" i="46"/>
  <c r="AD76" i="46"/>
  <c r="AT76" i="46"/>
  <c r="AO76" i="46"/>
  <c r="AJ76" i="46"/>
  <c r="AH76" i="46"/>
  <c r="AP76" i="46"/>
  <c r="I71" i="46"/>
  <c r="V71" i="46"/>
  <c r="AB71" i="46"/>
  <c r="W71" i="46"/>
  <c r="O71" i="46"/>
  <c r="Y71" i="46"/>
  <c r="X71" i="46"/>
  <c r="N71" i="46"/>
  <c r="Q71" i="46"/>
  <c r="K71" i="46"/>
  <c r="Z71" i="46"/>
  <c r="R71" i="46"/>
  <c r="J71" i="46"/>
  <c r="U71" i="46"/>
  <c r="T71" i="46"/>
  <c r="AP68" i="46"/>
  <c r="AD68" i="46"/>
  <c r="AQ68" i="46"/>
  <c r="AV68" i="46"/>
  <c r="AE68" i="46"/>
  <c r="AM68" i="46"/>
  <c r="AJ68" i="46"/>
  <c r="AR68" i="46"/>
  <c r="AL68" i="46"/>
  <c r="AT68" i="46"/>
  <c r="AW68" i="46"/>
  <c r="H93" i="46"/>
  <c r="E21" i="64"/>
  <c r="E307" i="64"/>
  <c r="E91" i="64"/>
  <c r="E380" i="64"/>
  <c r="E233" i="64"/>
  <c r="E453" i="64"/>
  <c r="E162" i="64"/>
  <c r="Q167" i="46"/>
  <c r="L153" i="25" s="1"/>
  <c r="L285" i="25" s="1"/>
  <c r="D247" i="46"/>
  <c r="AV71" i="46"/>
  <c r="AW71" i="46"/>
  <c r="AE71" i="46"/>
  <c r="AO71" i="46"/>
  <c r="AD71" i="46"/>
  <c r="AG71" i="46"/>
  <c r="AF71" i="46"/>
  <c r="AP71" i="46"/>
  <c r="AK71" i="46"/>
  <c r="AJ71" i="46"/>
  <c r="AI71" i="46"/>
  <c r="AL71" i="46"/>
  <c r="AH71" i="46"/>
  <c r="AT71" i="46"/>
  <c r="AM71" i="46"/>
  <c r="AR71" i="46"/>
  <c r="AQ71" i="46"/>
  <c r="AN71" i="46"/>
  <c r="AS71" i="46"/>
  <c r="AK21" i="46"/>
  <c r="AV21" i="46"/>
  <c r="AG21" i="46"/>
  <c r="AW88" i="46"/>
  <c r="S87" i="46"/>
  <c r="AN93" i="46"/>
  <c r="I99" i="46"/>
  <c r="AL63" i="46"/>
  <c r="H68" i="46"/>
  <c r="AB74" i="46"/>
  <c r="V74" i="46"/>
  <c r="S74" i="46"/>
  <c r="P74" i="46"/>
  <c r="K74" i="46"/>
  <c r="T74" i="46"/>
  <c r="O74" i="46"/>
  <c r="Y74" i="46"/>
  <c r="R74" i="46"/>
  <c r="X74" i="46"/>
  <c r="M74" i="46"/>
  <c r="N74" i="46"/>
  <c r="W74" i="46"/>
  <c r="U74" i="46"/>
  <c r="L74" i="46"/>
  <c r="I74" i="46"/>
  <c r="AA74" i="46"/>
  <c r="J74" i="46"/>
  <c r="Q74" i="46"/>
  <c r="Z74" i="46"/>
  <c r="W60" i="46"/>
  <c r="Y60" i="46"/>
  <c r="I60" i="46"/>
  <c r="R60" i="46"/>
  <c r="U60" i="46"/>
  <c r="Q60" i="46"/>
  <c r="V60" i="46"/>
  <c r="L60" i="46"/>
  <c r="AB60" i="46"/>
  <c r="S60" i="46"/>
  <c r="P60" i="46"/>
  <c r="T60" i="46"/>
  <c r="Z60" i="46"/>
  <c r="O60" i="46"/>
  <c r="X60" i="46"/>
  <c r="K60" i="46"/>
  <c r="AA60" i="46"/>
  <c r="J60" i="46"/>
  <c r="M60" i="46"/>
  <c r="S107" i="46"/>
  <c r="AS88" i="46"/>
  <c r="R87" i="46"/>
  <c r="Q99" i="46"/>
  <c r="N60" i="46"/>
  <c r="K66" i="46"/>
  <c r="M112" i="46"/>
  <c r="O112" i="46"/>
  <c r="AP90" i="46"/>
  <c r="AB112" i="46"/>
  <c r="AM109" i="46"/>
  <c r="AH212" i="46"/>
  <c r="AW77" i="46"/>
  <c r="AM77" i="46"/>
  <c r="AV77" i="46"/>
  <c r="L72" i="46"/>
  <c r="J72" i="46"/>
  <c r="Y72" i="46"/>
  <c r="AE69" i="46"/>
  <c r="AK69" i="46"/>
  <c r="AT69" i="46"/>
  <c r="Y64" i="46"/>
  <c r="Q64" i="46"/>
  <c r="I64" i="46"/>
  <c r="AT27" i="46"/>
  <c r="AQ27" i="46"/>
  <c r="AD27" i="46"/>
  <c r="AK27" i="46"/>
  <c r="AL27" i="46"/>
  <c r="AV27" i="46"/>
  <c r="AU27" i="46"/>
  <c r="AG27" i="46"/>
  <c r="AE27" i="46"/>
  <c r="AN27" i="46"/>
  <c r="AI27" i="46"/>
  <c r="AR27" i="46"/>
  <c r="AF27" i="46"/>
  <c r="AH120" i="46"/>
  <c r="AJ120" i="46"/>
  <c r="AM120" i="46"/>
  <c r="AF120" i="46"/>
  <c r="AL120" i="46"/>
  <c r="AV120" i="46"/>
  <c r="AU120" i="46"/>
  <c r="W113" i="46"/>
  <c r="S113" i="46"/>
  <c r="N113" i="46"/>
  <c r="AA113" i="46"/>
  <c r="Z113" i="46"/>
  <c r="M113" i="46"/>
  <c r="K113" i="46"/>
  <c r="H113" i="46"/>
  <c r="Q113" i="46"/>
  <c r="AF110" i="46"/>
  <c r="AV110" i="46"/>
  <c r="AG110" i="46"/>
  <c r="AW110" i="46"/>
  <c r="AP110" i="46"/>
  <c r="AM110" i="46"/>
  <c r="AS110" i="46"/>
  <c r="AH110" i="46"/>
  <c r="AT110" i="46"/>
  <c r="AI110" i="46"/>
  <c r="K105" i="46"/>
  <c r="U105" i="46"/>
  <c r="M105" i="46"/>
  <c r="S105" i="46"/>
  <c r="H105" i="46"/>
  <c r="AA105" i="46"/>
  <c r="J105" i="46"/>
  <c r="V105" i="46"/>
  <c r="AB105" i="46"/>
  <c r="X105" i="46"/>
  <c r="W105" i="46"/>
  <c r="Z105" i="46"/>
  <c r="AQ102" i="46"/>
  <c r="AU102" i="46"/>
  <c r="AM102" i="46"/>
  <c r="AD102" i="46"/>
  <c r="AF102" i="46"/>
  <c r="AR102" i="46"/>
  <c r="AJ102" i="46"/>
  <c r="AN102" i="46"/>
  <c r="AH102" i="46"/>
  <c r="AA97" i="46"/>
  <c r="J97" i="46"/>
  <c r="X97" i="46"/>
  <c r="N97" i="46"/>
  <c r="R97" i="46"/>
  <c r="I97" i="46"/>
  <c r="P97" i="46"/>
  <c r="T97" i="46"/>
  <c r="Y97" i="46"/>
  <c r="M97" i="46"/>
  <c r="Q97" i="46"/>
  <c r="K97" i="46"/>
  <c r="Z97" i="46"/>
  <c r="U97" i="46"/>
  <c r="O97" i="46"/>
  <c r="L97" i="46"/>
  <c r="L94" i="46"/>
  <c r="J250" i="46" s="1"/>
  <c r="Y94" i="46"/>
  <c r="W250" i="46" s="1"/>
  <c r="AA94" i="46"/>
  <c r="Y250" i="46" s="1"/>
  <c r="Z94" i="46"/>
  <c r="X250" i="46" s="1"/>
  <c r="S94" i="46"/>
  <c r="Q250" i="46" s="1"/>
  <c r="I94" i="46"/>
  <c r="G250" i="46" s="1"/>
  <c r="D250" i="46"/>
  <c r="V94" i="46"/>
  <c r="T250" i="46" s="1"/>
  <c r="J94" i="46"/>
  <c r="H250" i="46" s="1"/>
  <c r="H94" i="46"/>
  <c r="F250" i="46" s="1"/>
  <c r="M94" i="46"/>
  <c r="K250" i="46" s="1"/>
  <c r="U94" i="46"/>
  <c r="S250" i="46" s="1"/>
  <c r="W94" i="46"/>
  <c r="U250" i="46" s="1"/>
  <c r="AB94" i="46"/>
  <c r="Z250" i="46" s="1"/>
  <c r="K94" i="46"/>
  <c r="I250" i="46" s="1"/>
  <c r="AD91" i="46"/>
  <c r="AQ91" i="46"/>
  <c r="AF91" i="46"/>
  <c r="AU91" i="46"/>
  <c r="AR91" i="46"/>
  <c r="X83" i="46"/>
  <c r="Y83" i="46"/>
  <c r="Z83" i="46"/>
  <c r="M83" i="46"/>
  <c r="O83" i="46"/>
  <c r="K83" i="46"/>
  <c r="AA83" i="46"/>
  <c r="S83" i="46"/>
  <c r="J83" i="46"/>
  <c r="N83" i="46"/>
  <c r="W115" i="46"/>
  <c r="O115" i="46"/>
  <c r="T115" i="46"/>
  <c r="AA115" i="46"/>
  <c r="H115" i="46"/>
  <c r="R115" i="46"/>
  <c r="P115" i="46"/>
  <c r="K115" i="46"/>
  <c r="J115" i="46"/>
  <c r="I115" i="46"/>
  <c r="L115" i="46"/>
  <c r="S115" i="46"/>
  <c r="D601" i="64"/>
  <c r="D168" i="64" s="1"/>
  <c r="E459" i="64"/>
  <c r="E97" i="64"/>
  <c r="E18" i="64"/>
  <c r="E377" i="64"/>
  <c r="E523" i="64"/>
  <c r="E159" i="64"/>
  <c r="E450" i="64"/>
  <c r="E230" i="64"/>
  <c r="E88" i="64"/>
  <c r="AP86" i="46"/>
  <c r="E462" i="64"/>
  <c r="AB83" i="46"/>
  <c r="AG120" i="46"/>
  <c r="AV86" i="46"/>
  <c r="AR116" i="46"/>
  <c r="AV20" i="46"/>
  <c r="T68" i="46"/>
  <c r="H86" i="46"/>
  <c r="AP95" i="46"/>
  <c r="AW120" i="46"/>
  <c r="AA68" i="46"/>
  <c r="AI98" i="46"/>
  <c r="Q115" i="46"/>
  <c r="AM98" i="46"/>
  <c r="H102" i="46"/>
  <c r="AV102" i="46"/>
  <c r="Q105" i="46"/>
  <c r="AR110" i="46"/>
  <c r="I83" i="46"/>
  <c r="AG90" i="46"/>
  <c r="AJ212" i="46"/>
  <c r="N94" i="46"/>
  <c r="L250" i="46" s="1"/>
  <c r="AM27" i="46"/>
  <c r="X112" i="46"/>
  <c r="Y112" i="46"/>
  <c r="Q112" i="46"/>
  <c r="AA112" i="46"/>
  <c r="U112" i="46"/>
  <c r="K112" i="46"/>
  <c r="L112" i="46"/>
  <c r="J112" i="46"/>
  <c r="T112" i="46"/>
  <c r="P112" i="46"/>
  <c r="I112" i="46"/>
  <c r="S112" i="46"/>
  <c r="R112" i="46"/>
  <c r="V112" i="46"/>
  <c r="AT101" i="46"/>
  <c r="AV101" i="46"/>
  <c r="AD101" i="46"/>
  <c r="AJ101" i="46"/>
  <c r="AM101" i="46"/>
  <c r="AQ101" i="46"/>
  <c r="AL101" i="46"/>
  <c r="AI101" i="46"/>
  <c r="AP101" i="46"/>
  <c r="AW101" i="46"/>
  <c r="AO101" i="46"/>
  <c r="AF101" i="46"/>
  <c r="AU101" i="46"/>
  <c r="AR101" i="46"/>
  <c r="Y93" i="46"/>
  <c r="W93" i="46"/>
  <c r="AA93" i="46"/>
  <c r="AB93" i="46"/>
  <c r="U93" i="46"/>
  <c r="T93" i="46"/>
  <c r="P93" i="46"/>
  <c r="N93" i="46"/>
  <c r="O93" i="46"/>
  <c r="L93" i="46"/>
  <c r="K93" i="46"/>
  <c r="V93" i="46"/>
  <c r="Z93" i="46"/>
  <c r="I93" i="46"/>
  <c r="X93" i="46"/>
  <c r="M93" i="46"/>
  <c r="AL20" i="46"/>
  <c r="R104" i="46"/>
  <c r="AU119" i="46"/>
  <c r="AR42" i="46"/>
  <c r="R145" i="47" s="1"/>
  <c r="AT42" i="46"/>
  <c r="T145" i="47" s="1"/>
  <c r="AK42" i="46"/>
  <c r="AF58" i="25" s="1"/>
  <c r="AU42" i="46"/>
  <c r="AJ42" i="46"/>
  <c r="AE58" i="25" s="1"/>
  <c r="AL42" i="46"/>
  <c r="AG58" i="25" s="1"/>
  <c r="AN42" i="46"/>
  <c r="N145" i="47" s="1"/>
  <c r="AP42" i="46"/>
  <c r="P145" i="47" s="1"/>
  <c r="AF42" i="46"/>
  <c r="AO42" i="46"/>
  <c r="AG42" i="46"/>
  <c r="AB58" i="25" s="1"/>
  <c r="AV42" i="46"/>
  <c r="AS42" i="46"/>
  <c r="S145" i="47" s="1"/>
  <c r="AM42" i="46"/>
  <c r="M145" i="47" s="1"/>
  <c r="AE42" i="46"/>
  <c r="E145" i="47" s="1"/>
  <c r="AH42" i="46"/>
  <c r="H145" i="47" s="1"/>
  <c r="AW42" i="46"/>
  <c r="AR58" i="25" s="1"/>
  <c r="P119" i="46"/>
  <c r="AA119" i="46"/>
  <c r="W119" i="46"/>
  <c r="H119" i="46"/>
  <c r="M119" i="46"/>
  <c r="I119" i="46"/>
  <c r="Y119" i="46"/>
  <c r="O119" i="46"/>
  <c r="V119" i="46"/>
  <c r="U119" i="46"/>
  <c r="S119" i="46"/>
  <c r="X119" i="46"/>
  <c r="L119" i="46"/>
  <c r="AV116" i="46"/>
  <c r="AD116" i="46"/>
  <c r="AG116" i="46"/>
  <c r="AP116" i="46"/>
  <c r="AW116" i="46"/>
  <c r="AN116" i="46"/>
  <c r="AT116" i="46"/>
  <c r="AH116" i="46"/>
  <c r="AQ116" i="46"/>
  <c r="AK116" i="46"/>
  <c r="T109" i="46"/>
  <c r="AB109" i="46"/>
  <c r="I109" i="46"/>
  <c r="X109" i="46"/>
  <c r="N109" i="46"/>
  <c r="U109" i="46"/>
  <c r="H109" i="46"/>
  <c r="W109" i="46"/>
  <c r="Q109" i="46"/>
  <c r="R109" i="46"/>
  <c r="V109" i="46"/>
  <c r="AH106" i="46"/>
  <c r="AK106" i="46"/>
  <c r="AS106" i="46"/>
  <c r="AV106" i="46"/>
  <c r="AT106" i="46"/>
  <c r="AO106" i="46"/>
  <c r="AI106" i="46"/>
  <c r="AN106" i="46"/>
  <c r="AM106" i="46"/>
  <c r="K101" i="46"/>
  <c r="I101" i="46"/>
  <c r="J101" i="46"/>
  <c r="AE98" i="46"/>
  <c r="AV98" i="46"/>
  <c r="AD98" i="46"/>
  <c r="AH98" i="46"/>
  <c r="AK98" i="46"/>
  <c r="AW98" i="46"/>
  <c r="AT98" i="46"/>
  <c r="AP98" i="46"/>
  <c r="AG98" i="46"/>
  <c r="H98" i="46"/>
  <c r="AE95" i="46"/>
  <c r="AO95" i="46"/>
  <c r="AK95" i="46"/>
  <c r="AR95" i="46"/>
  <c r="AU95" i="46"/>
  <c r="AI95" i="46"/>
  <c r="AG95" i="46"/>
  <c r="AL95" i="46"/>
  <c r="AN95" i="46"/>
  <c r="AV95" i="46"/>
  <c r="H95" i="46"/>
  <c r="AJ95" i="46"/>
  <c r="AS95" i="46"/>
  <c r="L90" i="46"/>
  <c r="N90" i="46"/>
  <c r="R90" i="46"/>
  <c r="U90" i="46"/>
  <c r="AA90" i="46"/>
  <c r="H90" i="46"/>
  <c r="I90" i="46"/>
  <c r="M90" i="46"/>
  <c r="P90" i="46"/>
  <c r="Y90" i="46"/>
  <c r="W90" i="46"/>
  <c r="T90" i="46"/>
  <c r="O90" i="46"/>
  <c r="AB90" i="46"/>
  <c r="S90" i="46"/>
  <c r="Q90" i="46"/>
  <c r="AI86" i="46"/>
  <c r="AN86" i="46"/>
  <c r="AH86" i="46"/>
  <c r="AJ86" i="46"/>
  <c r="AG86" i="46"/>
  <c r="AO86" i="46"/>
  <c r="H212" i="46"/>
  <c r="D630" i="64"/>
  <c r="D342" i="64" s="1"/>
  <c r="E415" i="64"/>
  <c r="E268" i="64"/>
  <c r="D608" i="64"/>
  <c r="D104" i="64" s="1"/>
  <c r="E246" i="64"/>
  <c r="E466" i="64"/>
  <c r="E104" i="64"/>
  <c r="E393" i="64"/>
  <c r="E20" i="64"/>
  <c r="E525" i="64"/>
  <c r="E232" i="64"/>
  <c r="E304" i="64"/>
  <c r="L83" i="46"/>
  <c r="H91" i="46"/>
  <c r="AB113" i="46"/>
  <c r="AJ116" i="46"/>
  <c r="AQ20" i="46"/>
  <c r="AD20" i="46"/>
  <c r="AM91" i="46"/>
  <c r="W68" i="46"/>
  <c r="AP91" i="46"/>
  <c r="AD120" i="46"/>
  <c r="M68" i="46"/>
  <c r="V115" i="46"/>
  <c r="AQ98" i="46"/>
  <c r="AE102" i="46"/>
  <c r="L105" i="46"/>
  <c r="H106" i="46"/>
  <c r="AW106" i="46"/>
  <c r="AA109" i="46"/>
  <c r="AO110" i="46"/>
  <c r="Q94" i="46"/>
  <c r="O250" i="46" s="1"/>
  <c r="AD95" i="46"/>
  <c r="AG119" i="46"/>
  <c r="AG101" i="46"/>
  <c r="Z104" i="46"/>
  <c r="AP119" i="46"/>
  <c r="Q93" i="46"/>
  <c r="AJ27" i="46"/>
  <c r="N119" i="46"/>
  <c r="V90" i="46"/>
  <c r="AQ95" i="46"/>
  <c r="AN110" i="46"/>
  <c r="E386" i="64"/>
  <c r="AK20" i="46"/>
  <c r="AU20" i="46"/>
  <c r="AP20" i="46"/>
  <c r="AU109" i="46"/>
  <c r="AI109" i="46"/>
  <c r="AK109" i="46"/>
  <c r="AT109" i="46"/>
  <c r="AN109" i="46"/>
  <c r="AG109" i="46"/>
  <c r="AO109" i="46"/>
  <c r="AE109" i="46"/>
  <c r="AP109" i="46"/>
  <c r="AL109" i="46"/>
  <c r="AQ109" i="46"/>
  <c r="AH109" i="46"/>
  <c r="AD109" i="46"/>
  <c r="AS109" i="46"/>
  <c r="S96" i="46"/>
  <c r="U96" i="46"/>
  <c r="J96" i="46"/>
  <c r="N96" i="46"/>
  <c r="V96" i="46"/>
  <c r="O96" i="46"/>
  <c r="X96" i="46"/>
  <c r="Z96" i="46"/>
  <c r="T96" i="46"/>
  <c r="I96" i="46"/>
  <c r="Q96" i="46"/>
  <c r="P96" i="46"/>
  <c r="AB96" i="46"/>
  <c r="H96" i="46"/>
  <c r="R96" i="46"/>
  <c r="M96" i="46"/>
  <c r="K96" i="46"/>
  <c r="AF90" i="46"/>
  <c r="AI90" i="46"/>
  <c r="AJ90" i="46"/>
  <c r="AR90" i="46"/>
  <c r="AN90" i="46"/>
  <c r="AK90" i="46"/>
  <c r="AL90" i="46"/>
  <c r="AQ90" i="46"/>
  <c r="AV90" i="46"/>
  <c r="AE90" i="46"/>
  <c r="AD90" i="46"/>
  <c r="AS90" i="46"/>
  <c r="AO90" i="46"/>
  <c r="AM90" i="46"/>
  <c r="AH90" i="46"/>
  <c r="D618" i="64"/>
  <c r="D44" i="64" s="1"/>
  <c r="E330" i="64"/>
  <c r="E114" i="64"/>
  <c r="E403" i="64"/>
  <c r="E476" i="64"/>
  <c r="D604" i="64"/>
  <c r="D30" i="64" s="1"/>
  <c r="E171" i="64"/>
  <c r="E100" i="64"/>
  <c r="E242" i="64"/>
  <c r="E535" i="64"/>
  <c r="AT20" i="46"/>
  <c r="L96" i="46"/>
  <c r="AR109" i="46"/>
  <c r="AU79" i="46"/>
  <c r="AR79" i="46"/>
  <c r="K68" i="46"/>
  <c r="J68" i="46"/>
  <c r="I68" i="46"/>
  <c r="X68" i="46"/>
  <c r="H20" i="46"/>
  <c r="B25" i="67"/>
  <c r="E306" i="64"/>
  <c r="P83" i="46"/>
  <c r="AO27" i="46"/>
  <c r="AE86" i="46"/>
  <c r="O113" i="46"/>
  <c r="AF116" i="46"/>
  <c r="AE20" i="46"/>
  <c r="AH20" i="46"/>
  <c r="AE91" i="46"/>
  <c r="AK120" i="46"/>
  <c r="AQ120" i="46"/>
  <c r="O68" i="46"/>
  <c r="N115" i="46"/>
  <c r="AO98" i="46"/>
  <c r="AP102" i="46"/>
  <c r="T105" i="46"/>
  <c r="AL106" i="46"/>
  <c r="L109" i="46"/>
  <c r="O109" i="46"/>
  <c r="AU110" i="46"/>
  <c r="H112" i="46"/>
  <c r="Q119" i="46"/>
  <c r="AA96" i="46"/>
  <c r="I76" i="46"/>
  <c r="AK101" i="46"/>
  <c r="AJ109" i="46"/>
  <c r="AQ42" i="46"/>
  <c r="AL58" i="25" s="1"/>
  <c r="L113" i="46"/>
  <c r="J90" i="46"/>
  <c r="AB97" i="46"/>
  <c r="X113" i="46"/>
  <c r="AA63" i="46"/>
  <c r="M63" i="46"/>
  <c r="T63" i="46"/>
  <c r="U63" i="46"/>
  <c r="J63" i="46"/>
  <c r="AV119" i="46"/>
  <c r="AN119" i="46"/>
  <c r="AW119" i="46"/>
  <c r="AS119" i="46"/>
  <c r="AI119" i="46"/>
  <c r="AR119" i="46"/>
  <c r="AO119" i="46"/>
  <c r="AH119" i="46"/>
  <c r="AK119" i="46"/>
  <c r="AL119" i="46"/>
  <c r="AM119" i="46"/>
  <c r="AT119" i="46"/>
  <c r="AE119" i="46"/>
  <c r="AQ119" i="46"/>
  <c r="J104" i="46"/>
  <c r="P104" i="46"/>
  <c r="W104" i="46"/>
  <c r="M104" i="46"/>
  <c r="AB104" i="46"/>
  <c r="U104" i="46"/>
  <c r="Q104" i="46"/>
  <c r="O104" i="46"/>
  <c r="T104" i="46"/>
  <c r="L104" i="46"/>
  <c r="Y104" i="46"/>
  <c r="I104" i="46"/>
  <c r="H104" i="46"/>
  <c r="K104" i="46"/>
  <c r="AA104" i="46"/>
  <c r="S104" i="46"/>
  <c r="N104" i="46"/>
  <c r="AO212" i="46"/>
  <c r="AE212" i="46"/>
  <c r="AG212" i="46"/>
  <c r="AW212" i="46"/>
  <c r="AS212" i="46"/>
  <c r="AU212" i="46"/>
  <c r="AK212" i="46"/>
  <c r="AD212" i="46"/>
  <c r="AV212" i="46"/>
  <c r="AL212" i="46"/>
  <c r="AQ212" i="46"/>
  <c r="AI212" i="46"/>
  <c r="AN212" i="46"/>
  <c r="AM212" i="46"/>
  <c r="J93" i="46"/>
  <c r="AI65" i="46"/>
  <c r="AQ65" i="46"/>
  <c r="R83" i="46"/>
  <c r="AP27" i="46"/>
  <c r="V68" i="46"/>
  <c r="AW86" i="46"/>
  <c r="Y113" i="46"/>
  <c r="AO116" i="46"/>
  <c r="AN20" i="46"/>
  <c r="AM20" i="46"/>
  <c r="AK91" i="46"/>
  <c r="AL91" i="46"/>
  <c r="AR120" i="46"/>
  <c r="S68" i="46"/>
  <c r="H97" i="46"/>
  <c r="AB115" i="46"/>
  <c r="AR98" i="46"/>
  <c r="AO102" i="46"/>
  <c r="N105" i="46"/>
  <c r="AF106" i="46"/>
  <c r="P109" i="46"/>
  <c r="J109" i="46"/>
  <c r="AL110" i="46"/>
  <c r="O94" i="46"/>
  <c r="M250" i="46" s="1"/>
  <c r="AK86" i="46"/>
  <c r="W96" i="46"/>
  <c r="AD119" i="46"/>
  <c r="AT212" i="46"/>
  <c r="AS101" i="46"/>
  <c r="AW109" i="46"/>
  <c r="AV73" i="46"/>
  <c r="AL116" i="46"/>
  <c r="X90" i="46"/>
  <c r="AN91" i="46"/>
  <c r="S97" i="46"/>
  <c r="J113" i="46"/>
  <c r="AD42" i="46"/>
  <c r="E126" i="64"/>
  <c r="E67" i="67"/>
  <c r="M54" i="67"/>
  <c r="B48" i="67"/>
  <c r="B46" i="67"/>
  <c r="C15" i="35"/>
  <c r="B44" i="11"/>
  <c r="F251" i="64"/>
  <c r="C514" i="64"/>
  <c r="BA143" i="68"/>
  <c r="BC143" i="68"/>
  <c r="BE143" i="68"/>
  <c r="BG143" i="68"/>
  <c r="BI143" i="68"/>
  <c r="BK143" i="68"/>
  <c r="BM143" i="68"/>
  <c r="BO143" i="68"/>
  <c r="BQ143" i="68"/>
  <c r="BS143" i="68"/>
  <c r="BB143" i="68"/>
  <c r="BD143" i="68"/>
  <c r="BF143" i="68"/>
  <c r="BH143" i="68"/>
  <c r="BJ143" i="68"/>
  <c r="BL143" i="68"/>
  <c r="BN143" i="68"/>
  <c r="BP143" i="68"/>
  <c r="BR143" i="68"/>
  <c r="BT143" i="68"/>
  <c r="AC143" i="68"/>
  <c r="AE143" i="68"/>
  <c r="AG143" i="68"/>
  <c r="AI143" i="68"/>
  <c r="AK143" i="68"/>
  <c r="AM143" i="68"/>
  <c r="AO143" i="68"/>
  <c r="AQ143" i="68"/>
  <c r="AS143" i="68"/>
  <c r="AU143" i="68"/>
  <c r="AD143" i="68"/>
  <c r="AF143" i="68"/>
  <c r="AH143" i="68"/>
  <c r="AJ143" i="68"/>
  <c r="AL143" i="68"/>
  <c r="AN143" i="68"/>
  <c r="AP143" i="68"/>
  <c r="AR143" i="68"/>
  <c r="AT143" i="68"/>
  <c r="AV143" i="68"/>
  <c r="BA141" i="68"/>
  <c r="BC141" i="68"/>
  <c r="BE141" i="68"/>
  <c r="BG141" i="68"/>
  <c r="BI141" i="68"/>
  <c r="BK141" i="68"/>
  <c r="BM141" i="68"/>
  <c r="BO141" i="68"/>
  <c r="BQ141" i="68"/>
  <c r="BS141" i="68"/>
  <c r="BB141" i="68"/>
  <c r="BD141" i="68"/>
  <c r="BF141" i="68"/>
  <c r="BH141" i="68"/>
  <c r="BJ141" i="68"/>
  <c r="BL141" i="68"/>
  <c r="BN141" i="68"/>
  <c r="BP141" i="68"/>
  <c r="BR141" i="68"/>
  <c r="BT141" i="68"/>
  <c r="AC141" i="68"/>
  <c r="AE141" i="68"/>
  <c r="AG141" i="68"/>
  <c r="AI141" i="68"/>
  <c r="AK141" i="68"/>
  <c r="AM141" i="68"/>
  <c r="AO141" i="68"/>
  <c r="AQ141" i="68"/>
  <c r="AS141" i="68"/>
  <c r="AU141" i="68"/>
  <c r="AD141" i="68"/>
  <c r="AF141" i="68"/>
  <c r="AH141" i="68"/>
  <c r="AJ141" i="68"/>
  <c r="AL141" i="68"/>
  <c r="AN141" i="68"/>
  <c r="AP141" i="68"/>
  <c r="AR141" i="68"/>
  <c r="AT141" i="68"/>
  <c r="AV141" i="68"/>
  <c r="BA139" i="68"/>
  <c r="BC139" i="68"/>
  <c r="BE139" i="68"/>
  <c r="BG139" i="68"/>
  <c r="BI139" i="68"/>
  <c r="BK139" i="68"/>
  <c r="BM139" i="68"/>
  <c r="BO139" i="68"/>
  <c r="BQ139" i="68"/>
  <c r="BS139" i="68"/>
  <c r="BB139" i="68"/>
  <c r="BD139" i="68"/>
  <c r="BF139" i="68"/>
  <c r="BH139" i="68"/>
  <c r="BJ139" i="68"/>
  <c r="BL139" i="68"/>
  <c r="BN139" i="68"/>
  <c r="BP139" i="68"/>
  <c r="BR139" i="68"/>
  <c r="BT139" i="68"/>
  <c r="AC139" i="68"/>
  <c r="AE139" i="68"/>
  <c r="AG139" i="68"/>
  <c r="AI139" i="68"/>
  <c r="AK139" i="68"/>
  <c r="AM139" i="68"/>
  <c r="AO139" i="68"/>
  <c r="AQ139" i="68"/>
  <c r="AS139" i="68"/>
  <c r="AU139" i="68"/>
  <c r="AD139" i="68"/>
  <c r="AF139" i="68"/>
  <c r="AH139" i="68"/>
  <c r="AJ139" i="68"/>
  <c r="AL139" i="68"/>
  <c r="AN139" i="68"/>
  <c r="AP139" i="68"/>
  <c r="AR139" i="68"/>
  <c r="AT139" i="68"/>
  <c r="AV139" i="68"/>
  <c r="BA137" i="68"/>
  <c r="BC137" i="68"/>
  <c r="BE137" i="68"/>
  <c r="BG137" i="68"/>
  <c r="BI137" i="68"/>
  <c r="BK137" i="68"/>
  <c r="BM137" i="68"/>
  <c r="BO137" i="68"/>
  <c r="BQ137" i="68"/>
  <c r="BS137" i="68"/>
  <c r="BB137" i="68"/>
  <c r="BD137" i="68"/>
  <c r="BF137" i="68"/>
  <c r="BH137" i="68"/>
  <c r="BJ137" i="68"/>
  <c r="BL137" i="68"/>
  <c r="BN137" i="68"/>
  <c r="BP137" i="68"/>
  <c r="BR137" i="68"/>
  <c r="BT137" i="68"/>
  <c r="AC137" i="68"/>
  <c r="AE137" i="68"/>
  <c r="AD137" i="68"/>
  <c r="AF137" i="68"/>
  <c r="AG137" i="68"/>
  <c r="AI137" i="68"/>
  <c r="AK137" i="68"/>
  <c r="AM137" i="68"/>
  <c r="AO137" i="68"/>
  <c r="AQ137" i="68"/>
  <c r="AS137" i="68"/>
  <c r="AU137" i="68"/>
  <c r="AH137" i="68"/>
  <c r="AJ137" i="68"/>
  <c r="AL137" i="68"/>
  <c r="AN137" i="68"/>
  <c r="AP137" i="68"/>
  <c r="AR137" i="68"/>
  <c r="AT137" i="68"/>
  <c r="AV137" i="68"/>
  <c r="BA134" i="68"/>
  <c r="BC134" i="68"/>
  <c r="BE134" i="68"/>
  <c r="BG134" i="68"/>
  <c r="BI134" i="68"/>
  <c r="BK134" i="68"/>
  <c r="BM134" i="68"/>
  <c r="BO134" i="68"/>
  <c r="BQ134" i="68"/>
  <c r="BS134" i="68"/>
  <c r="BB134" i="68"/>
  <c r="BD134" i="68"/>
  <c r="BF134" i="68"/>
  <c r="BH134" i="68"/>
  <c r="BJ134" i="68"/>
  <c r="BL134" i="68"/>
  <c r="BN134" i="68"/>
  <c r="BP134" i="68"/>
  <c r="BR134" i="68"/>
  <c r="BT134" i="68"/>
  <c r="AC134" i="68"/>
  <c r="AE134" i="68"/>
  <c r="AG134" i="68"/>
  <c r="AI134" i="68"/>
  <c r="AK134" i="68"/>
  <c r="AM134" i="68"/>
  <c r="AO134" i="68"/>
  <c r="AQ134" i="68"/>
  <c r="AS134" i="68"/>
  <c r="AU134" i="68"/>
  <c r="AD134" i="68"/>
  <c r="AF134" i="68"/>
  <c r="AH134" i="68"/>
  <c r="AJ134" i="68"/>
  <c r="AL134" i="68"/>
  <c r="AN134" i="68"/>
  <c r="AP134" i="68"/>
  <c r="AR134" i="68"/>
  <c r="AT134" i="68"/>
  <c r="AV134" i="68"/>
  <c r="BA132" i="68"/>
  <c r="BC132" i="68"/>
  <c r="BE132" i="68"/>
  <c r="BG132" i="68"/>
  <c r="BI132" i="68"/>
  <c r="BK132" i="68"/>
  <c r="BM132" i="68"/>
  <c r="BO132" i="68"/>
  <c r="BQ132" i="68"/>
  <c r="BS132" i="68"/>
  <c r="BB132" i="68"/>
  <c r="BD132" i="68"/>
  <c r="BF132" i="68"/>
  <c r="BH132" i="68"/>
  <c r="BJ132" i="68"/>
  <c r="BL132" i="68"/>
  <c r="BN132" i="68"/>
  <c r="BP132" i="68"/>
  <c r="BR132" i="68"/>
  <c r="BT132" i="68"/>
  <c r="AC132" i="68"/>
  <c r="AE132" i="68"/>
  <c r="AG132" i="68"/>
  <c r="AI132" i="68"/>
  <c r="AK132" i="68"/>
  <c r="AM132" i="68"/>
  <c r="AO132" i="68"/>
  <c r="AQ132" i="68"/>
  <c r="AS132" i="68"/>
  <c r="AU132" i="68"/>
  <c r="AD132" i="68"/>
  <c r="AF132" i="68"/>
  <c r="AH132" i="68"/>
  <c r="AJ132" i="68"/>
  <c r="AL132" i="68"/>
  <c r="AN132" i="68"/>
  <c r="AP132" i="68"/>
  <c r="AR132" i="68"/>
  <c r="AT132" i="68"/>
  <c r="AV132" i="68"/>
  <c r="BA130" i="68"/>
  <c r="BC130" i="68"/>
  <c r="BE130" i="68"/>
  <c r="BG130" i="68"/>
  <c r="BI130" i="68"/>
  <c r="BK130" i="68"/>
  <c r="BM130" i="68"/>
  <c r="BO130" i="68"/>
  <c r="BQ130" i="68"/>
  <c r="BS130" i="68"/>
  <c r="BB130" i="68"/>
  <c r="BD130" i="68"/>
  <c r="BF130" i="68"/>
  <c r="BH130" i="68"/>
  <c r="BJ130" i="68"/>
  <c r="BL130" i="68"/>
  <c r="BN130" i="68"/>
  <c r="BP130" i="68"/>
  <c r="BR130" i="68"/>
  <c r="BT130" i="68"/>
  <c r="AC130" i="68"/>
  <c r="AE130" i="68"/>
  <c r="AG130" i="68"/>
  <c r="AI130" i="68"/>
  <c r="AK130" i="68"/>
  <c r="AM130" i="68"/>
  <c r="AO130" i="68"/>
  <c r="AQ130" i="68"/>
  <c r="AS130" i="68"/>
  <c r="AU130" i="68"/>
  <c r="AD130" i="68"/>
  <c r="AF130" i="68"/>
  <c r="AH130" i="68"/>
  <c r="AJ130" i="68"/>
  <c r="AL130" i="68"/>
  <c r="AN130" i="68"/>
  <c r="AP130" i="68"/>
  <c r="AR130" i="68"/>
  <c r="AT130" i="68"/>
  <c r="AV130" i="68"/>
  <c r="BA127" i="68"/>
  <c r="BC127" i="68"/>
  <c r="BE127" i="68"/>
  <c r="BG127" i="68"/>
  <c r="BI127" i="68"/>
  <c r="BK127" i="68"/>
  <c r="BM127" i="68"/>
  <c r="BO127" i="68"/>
  <c r="BQ127" i="68"/>
  <c r="BS127" i="68"/>
  <c r="BB127" i="68"/>
  <c r="BD127" i="68"/>
  <c r="BF127" i="68"/>
  <c r="BH127" i="68"/>
  <c r="BJ127" i="68"/>
  <c r="BL127" i="68"/>
  <c r="BN127" i="68"/>
  <c r="BP127" i="68"/>
  <c r="BR127" i="68"/>
  <c r="BT127" i="68"/>
  <c r="AC127" i="68"/>
  <c r="AE127" i="68"/>
  <c r="AG127" i="68"/>
  <c r="AI127" i="68"/>
  <c r="AK127" i="68"/>
  <c r="AM127" i="68"/>
  <c r="AO127" i="68"/>
  <c r="AQ127" i="68"/>
  <c r="AS127" i="68"/>
  <c r="AU127" i="68"/>
  <c r="AD127" i="68"/>
  <c r="AF127" i="68"/>
  <c r="AH127" i="68"/>
  <c r="AJ127" i="68"/>
  <c r="AL127" i="68"/>
  <c r="AN127" i="68"/>
  <c r="AP127" i="68"/>
  <c r="AR127" i="68"/>
  <c r="AT127" i="68"/>
  <c r="AV127" i="68"/>
  <c r="BA125" i="68"/>
  <c r="BC125" i="68"/>
  <c r="BE125" i="68"/>
  <c r="BG125" i="68"/>
  <c r="BI125" i="68"/>
  <c r="BK125" i="68"/>
  <c r="BM125" i="68"/>
  <c r="BO125" i="68"/>
  <c r="BQ125" i="68"/>
  <c r="BS125" i="68"/>
  <c r="BB125" i="68"/>
  <c r="BD125" i="68"/>
  <c r="BF125" i="68"/>
  <c r="BH125" i="68"/>
  <c r="BJ125" i="68"/>
  <c r="BL125" i="68"/>
  <c r="BN125" i="68"/>
  <c r="BP125" i="68"/>
  <c r="BR125" i="68"/>
  <c r="BT125" i="68"/>
  <c r="AC125" i="68"/>
  <c r="AE125" i="68"/>
  <c r="AG125" i="68"/>
  <c r="AI125" i="68"/>
  <c r="AK125" i="68"/>
  <c r="AM125" i="68"/>
  <c r="AO125" i="68"/>
  <c r="AQ125" i="68"/>
  <c r="AS125" i="68"/>
  <c r="AU125" i="68"/>
  <c r="AD125" i="68"/>
  <c r="AF125" i="68"/>
  <c r="AH125" i="68"/>
  <c r="AJ125" i="68"/>
  <c r="AL125" i="68"/>
  <c r="AN125" i="68"/>
  <c r="AP125" i="68"/>
  <c r="AR125" i="68"/>
  <c r="AT125" i="68"/>
  <c r="AV125" i="68"/>
  <c r="BA123" i="68"/>
  <c r="BC123" i="68"/>
  <c r="BE123" i="68"/>
  <c r="BG123" i="68"/>
  <c r="BI123" i="68"/>
  <c r="BK123" i="68"/>
  <c r="BM123" i="68"/>
  <c r="BO123" i="68"/>
  <c r="BQ123" i="68"/>
  <c r="BS123" i="68"/>
  <c r="BB123" i="68"/>
  <c r="BD123" i="68"/>
  <c r="BF123" i="68"/>
  <c r="BH123" i="68"/>
  <c r="BJ123" i="68"/>
  <c r="BL123" i="68"/>
  <c r="BN123" i="68"/>
  <c r="BP123" i="68"/>
  <c r="BR123" i="68"/>
  <c r="BT123" i="68"/>
  <c r="AC123" i="68"/>
  <c r="AE123" i="68"/>
  <c r="AG123" i="68"/>
  <c r="AI123" i="68"/>
  <c r="AK123" i="68"/>
  <c r="AM123" i="68"/>
  <c r="AO123" i="68"/>
  <c r="AQ123" i="68"/>
  <c r="AS123" i="68"/>
  <c r="AU123" i="68"/>
  <c r="AD123" i="68"/>
  <c r="AF123" i="68"/>
  <c r="AH123" i="68"/>
  <c r="AJ123" i="68"/>
  <c r="AL123" i="68"/>
  <c r="AN123" i="68"/>
  <c r="AP123" i="68"/>
  <c r="AR123" i="68"/>
  <c r="AT123" i="68"/>
  <c r="AV123" i="68"/>
  <c r="BA121" i="68"/>
  <c r="BC121" i="68"/>
  <c r="BE121" i="68"/>
  <c r="BG121" i="68"/>
  <c r="BI121" i="68"/>
  <c r="BK121" i="68"/>
  <c r="BM121" i="68"/>
  <c r="BO121" i="68"/>
  <c r="BQ121" i="68"/>
  <c r="BS121" i="68"/>
  <c r="BB121" i="68"/>
  <c r="BD121" i="68"/>
  <c r="BF121" i="68"/>
  <c r="BH121" i="68"/>
  <c r="BJ121" i="68"/>
  <c r="BL121" i="68"/>
  <c r="BN121" i="68"/>
  <c r="BP121" i="68"/>
  <c r="BR121" i="68"/>
  <c r="BT121" i="68"/>
  <c r="AC121" i="68"/>
  <c r="AE121" i="68"/>
  <c r="AG121" i="68"/>
  <c r="AI121" i="68"/>
  <c r="AK121" i="68"/>
  <c r="AM121" i="68"/>
  <c r="AO121" i="68"/>
  <c r="AQ121" i="68"/>
  <c r="AS121" i="68"/>
  <c r="AU121" i="68"/>
  <c r="AD121" i="68"/>
  <c r="AF121" i="68"/>
  <c r="AH121" i="68"/>
  <c r="AJ121" i="68"/>
  <c r="AL121" i="68"/>
  <c r="AN121" i="68"/>
  <c r="AP121" i="68"/>
  <c r="AR121" i="68"/>
  <c r="AT121" i="68"/>
  <c r="AV121" i="68"/>
  <c r="BA119" i="68"/>
  <c r="BC119" i="68"/>
  <c r="BE119" i="68"/>
  <c r="BG119" i="68"/>
  <c r="BI119" i="68"/>
  <c r="BK119" i="68"/>
  <c r="BM119" i="68"/>
  <c r="BO119" i="68"/>
  <c r="BQ119" i="68"/>
  <c r="BS119" i="68"/>
  <c r="BB119" i="68"/>
  <c r="BD119" i="68"/>
  <c r="BF119" i="68"/>
  <c r="BH119" i="68"/>
  <c r="BJ119" i="68"/>
  <c r="BL119" i="68"/>
  <c r="BN119" i="68"/>
  <c r="BP119" i="68"/>
  <c r="BR119" i="68"/>
  <c r="BT119" i="68"/>
  <c r="AC119" i="68"/>
  <c r="AE119" i="68"/>
  <c r="AG119" i="68"/>
  <c r="AI119" i="68"/>
  <c r="AK119" i="68"/>
  <c r="AM119" i="68"/>
  <c r="AO119" i="68"/>
  <c r="AQ119" i="68"/>
  <c r="AS119" i="68"/>
  <c r="AU119" i="68"/>
  <c r="AD119" i="68"/>
  <c r="AF119" i="68"/>
  <c r="AH119" i="68"/>
  <c r="AJ119" i="68"/>
  <c r="AL119" i="68"/>
  <c r="AN119" i="68"/>
  <c r="AP119" i="68"/>
  <c r="AR119" i="68"/>
  <c r="AT119" i="68"/>
  <c r="AV119" i="68"/>
  <c r="BA117" i="68"/>
  <c r="BC117" i="68"/>
  <c r="BE117" i="68"/>
  <c r="BG117" i="68"/>
  <c r="BI117" i="68"/>
  <c r="BK117" i="68"/>
  <c r="BM117" i="68"/>
  <c r="BO117" i="68"/>
  <c r="BQ117" i="68"/>
  <c r="BS117" i="68"/>
  <c r="BB117" i="68"/>
  <c r="BD117" i="68"/>
  <c r="BF117" i="68"/>
  <c r="BH117" i="68"/>
  <c r="BJ117" i="68"/>
  <c r="BL117" i="68"/>
  <c r="BN117" i="68"/>
  <c r="BP117" i="68"/>
  <c r="BR117" i="68"/>
  <c r="BT117" i="68"/>
  <c r="AC117" i="68"/>
  <c r="AE117" i="68"/>
  <c r="AG117" i="68"/>
  <c r="AI117" i="68"/>
  <c r="AK117" i="68"/>
  <c r="AM117" i="68"/>
  <c r="AO117" i="68"/>
  <c r="AQ117" i="68"/>
  <c r="AS117" i="68"/>
  <c r="AU117" i="68"/>
  <c r="AD117" i="68"/>
  <c r="AF117" i="68"/>
  <c r="AH117" i="68"/>
  <c r="AJ117" i="68"/>
  <c r="AL117" i="68"/>
  <c r="AN117" i="68"/>
  <c r="AP117" i="68"/>
  <c r="AR117" i="68"/>
  <c r="AT117" i="68"/>
  <c r="AV117" i="68"/>
  <c r="BA115" i="68"/>
  <c r="BC115" i="68"/>
  <c r="BE115" i="68"/>
  <c r="BG115" i="68"/>
  <c r="BI115" i="68"/>
  <c r="BK115" i="68"/>
  <c r="BM115" i="68"/>
  <c r="BO115" i="68"/>
  <c r="BQ115" i="68"/>
  <c r="BS115" i="68"/>
  <c r="BB115" i="68"/>
  <c r="BD115" i="68"/>
  <c r="BF115" i="68"/>
  <c r="BH115" i="68"/>
  <c r="BJ115" i="68"/>
  <c r="BL115" i="68"/>
  <c r="BN115" i="68"/>
  <c r="BP115" i="68"/>
  <c r="BR115" i="68"/>
  <c r="BT115" i="68"/>
  <c r="AC115" i="68"/>
  <c r="AE115" i="68"/>
  <c r="AG115" i="68"/>
  <c r="AI115" i="68"/>
  <c r="AK115" i="68"/>
  <c r="AM115" i="68"/>
  <c r="AO115" i="68"/>
  <c r="AQ115" i="68"/>
  <c r="AS115" i="68"/>
  <c r="AU115" i="68"/>
  <c r="AD115" i="68"/>
  <c r="AF115" i="68"/>
  <c r="AH115" i="68"/>
  <c r="AJ115" i="68"/>
  <c r="AL115" i="68"/>
  <c r="AN115" i="68"/>
  <c r="AP115" i="68"/>
  <c r="AR115" i="68"/>
  <c r="AT115" i="68"/>
  <c r="AV115" i="68"/>
  <c r="BA113" i="68"/>
  <c r="BC113" i="68"/>
  <c r="BE113" i="68"/>
  <c r="BG113" i="68"/>
  <c r="BI113" i="68"/>
  <c r="BK113" i="68"/>
  <c r="BM113" i="68"/>
  <c r="BO113" i="68"/>
  <c r="BQ113" i="68"/>
  <c r="BS113" i="68"/>
  <c r="BB113" i="68"/>
  <c r="BD113" i="68"/>
  <c r="BF113" i="68"/>
  <c r="BH113" i="68"/>
  <c r="BJ113" i="68"/>
  <c r="BL113" i="68"/>
  <c r="BN113" i="68"/>
  <c r="BP113" i="68"/>
  <c r="BR113" i="68"/>
  <c r="BT113" i="68"/>
  <c r="AC113" i="68"/>
  <c r="AE113" i="68"/>
  <c r="AG113" i="68"/>
  <c r="AI113" i="68"/>
  <c r="AK113" i="68"/>
  <c r="AM113" i="68"/>
  <c r="AO113" i="68"/>
  <c r="AQ113" i="68"/>
  <c r="AS113" i="68"/>
  <c r="AU113" i="68"/>
  <c r="AD113" i="68"/>
  <c r="AF113" i="68"/>
  <c r="AH113" i="68"/>
  <c r="AJ113" i="68"/>
  <c r="AL113" i="68"/>
  <c r="AN113" i="68"/>
  <c r="AP113" i="68"/>
  <c r="AR113" i="68"/>
  <c r="AT113" i="68"/>
  <c r="AV113" i="68"/>
  <c r="BA111" i="68"/>
  <c r="BC111" i="68"/>
  <c r="BE111" i="68"/>
  <c r="BG111" i="68"/>
  <c r="BI111" i="68"/>
  <c r="BK111" i="68"/>
  <c r="BM111" i="68"/>
  <c r="BO111" i="68"/>
  <c r="BQ111" i="68"/>
  <c r="BS111" i="68"/>
  <c r="BB111" i="68"/>
  <c r="BD111" i="68"/>
  <c r="BF111" i="68"/>
  <c r="BH111" i="68"/>
  <c r="BJ111" i="68"/>
  <c r="BL111" i="68"/>
  <c r="BN111" i="68"/>
  <c r="BP111" i="68"/>
  <c r="BR111" i="68"/>
  <c r="BT111" i="68"/>
  <c r="AC111" i="68"/>
  <c r="AE111" i="68"/>
  <c r="AG111" i="68"/>
  <c r="AI111" i="68"/>
  <c r="AK111" i="68"/>
  <c r="AM111" i="68"/>
  <c r="AO111" i="68"/>
  <c r="AQ111" i="68"/>
  <c r="AS111" i="68"/>
  <c r="AU111" i="68"/>
  <c r="AD111" i="68"/>
  <c r="AF111" i="68"/>
  <c r="AH111" i="68"/>
  <c r="AJ111" i="68"/>
  <c r="AL111" i="68"/>
  <c r="AN111" i="68"/>
  <c r="AP111" i="68"/>
  <c r="AR111" i="68"/>
  <c r="AT111" i="68"/>
  <c r="AV111" i="68"/>
  <c r="BA109" i="68"/>
  <c r="BC109" i="68"/>
  <c r="BE109" i="68"/>
  <c r="BG109" i="68"/>
  <c r="BI109" i="68"/>
  <c r="BK109" i="68"/>
  <c r="BM109" i="68"/>
  <c r="BO109" i="68"/>
  <c r="BQ109" i="68"/>
  <c r="BS109" i="68"/>
  <c r="BB109" i="68"/>
  <c r="BD109" i="68"/>
  <c r="BF109" i="68"/>
  <c r="BH109" i="68"/>
  <c r="BJ109" i="68"/>
  <c r="BL109" i="68"/>
  <c r="BN109" i="68"/>
  <c r="BP109" i="68"/>
  <c r="BR109" i="68"/>
  <c r="BT109" i="68"/>
  <c r="AC109" i="68"/>
  <c r="AE109" i="68"/>
  <c r="AG109" i="68"/>
  <c r="AI109" i="68"/>
  <c r="AK109" i="68"/>
  <c r="AM109" i="68"/>
  <c r="AO109" i="68"/>
  <c r="AQ109" i="68"/>
  <c r="AS109" i="68"/>
  <c r="AU109" i="68"/>
  <c r="AD109" i="68"/>
  <c r="AF109" i="68"/>
  <c r="AH109" i="68"/>
  <c r="AJ109" i="68"/>
  <c r="AL109" i="68"/>
  <c r="AN109" i="68"/>
  <c r="AP109" i="68"/>
  <c r="AR109" i="68"/>
  <c r="AT109" i="68"/>
  <c r="AV109" i="68"/>
  <c r="BA107" i="68"/>
  <c r="BC107" i="68"/>
  <c r="BE107" i="68"/>
  <c r="BG107" i="68"/>
  <c r="BI107" i="68"/>
  <c r="BK107" i="68"/>
  <c r="BM107" i="68"/>
  <c r="BO107" i="68"/>
  <c r="BQ107" i="68"/>
  <c r="BS107" i="68"/>
  <c r="BB107" i="68"/>
  <c r="BD107" i="68"/>
  <c r="BF107" i="68"/>
  <c r="BH107" i="68"/>
  <c r="BJ107" i="68"/>
  <c r="BL107" i="68"/>
  <c r="BN107" i="68"/>
  <c r="BP107" i="68"/>
  <c r="BR107" i="68"/>
  <c r="BT107" i="68"/>
  <c r="AC107" i="68"/>
  <c r="AE107" i="68"/>
  <c r="AG107" i="68"/>
  <c r="AI107" i="68"/>
  <c r="AK107" i="68"/>
  <c r="AM107" i="68"/>
  <c r="AO107" i="68"/>
  <c r="AQ107" i="68"/>
  <c r="AS107" i="68"/>
  <c r="AU107" i="68"/>
  <c r="AD107" i="68"/>
  <c r="AF107" i="68"/>
  <c r="AH107" i="68"/>
  <c r="AJ107" i="68"/>
  <c r="AL107" i="68"/>
  <c r="AN107" i="68"/>
  <c r="AP107" i="68"/>
  <c r="AR107" i="68"/>
  <c r="AT107" i="68"/>
  <c r="AV107" i="68"/>
  <c r="BA105" i="68"/>
  <c r="BC105" i="68"/>
  <c r="BE105" i="68"/>
  <c r="BG105" i="68"/>
  <c r="BI105" i="68"/>
  <c r="BK105" i="68"/>
  <c r="BM105" i="68"/>
  <c r="BO105" i="68"/>
  <c r="BQ105" i="68"/>
  <c r="BS105" i="68"/>
  <c r="BB105" i="68"/>
  <c r="BD105" i="68"/>
  <c r="BF105" i="68"/>
  <c r="BH105" i="68"/>
  <c r="BJ105" i="68"/>
  <c r="BL105" i="68"/>
  <c r="BN105" i="68"/>
  <c r="BP105" i="68"/>
  <c r="BR105" i="68"/>
  <c r="BT105" i="68"/>
  <c r="AC105" i="68"/>
  <c r="AE105" i="68"/>
  <c r="AG105" i="68"/>
  <c r="AI105" i="68"/>
  <c r="AK105" i="68"/>
  <c r="AM105" i="68"/>
  <c r="AO105" i="68"/>
  <c r="AQ105" i="68"/>
  <c r="AS105" i="68"/>
  <c r="AU105" i="68"/>
  <c r="AD105" i="68"/>
  <c r="AF105" i="68"/>
  <c r="AH105" i="68"/>
  <c r="AJ105" i="68"/>
  <c r="AL105" i="68"/>
  <c r="AN105" i="68"/>
  <c r="AP105" i="68"/>
  <c r="AR105" i="68"/>
  <c r="AT105" i="68"/>
  <c r="AV105" i="68"/>
  <c r="BA103" i="68"/>
  <c r="BC103" i="68"/>
  <c r="BE103" i="68"/>
  <c r="BG103" i="68"/>
  <c r="BI103" i="68"/>
  <c r="BK103" i="68"/>
  <c r="BM103" i="68"/>
  <c r="BO103" i="68"/>
  <c r="BQ103" i="68"/>
  <c r="BS103" i="68"/>
  <c r="BB103" i="68"/>
  <c r="BD103" i="68"/>
  <c r="BF103" i="68"/>
  <c r="BH103" i="68"/>
  <c r="BJ103" i="68"/>
  <c r="BL103" i="68"/>
  <c r="BN103" i="68"/>
  <c r="BP103" i="68"/>
  <c r="BR103" i="68"/>
  <c r="BT103" i="68"/>
  <c r="AC103" i="68"/>
  <c r="AE103" i="68"/>
  <c r="AG103" i="68"/>
  <c r="AI103" i="68"/>
  <c r="AK103" i="68"/>
  <c r="AM103" i="68"/>
  <c r="AO103" i="68"/>
  <c r="AQ103" i="68"/>
  <c r="AS103" i="68"/>
  <c r="AU103" i="68"/>
  <c r="AD103" i="68"/>
  <c r="AF103" i="68"/>
  <c r="AH103" i="68"/>
  <c r="AJ103" i="68"/>
  <c r="AL103" i="68"/>
  <c r="AN103" i="68"/>
  <c r="AP103" i="68"/>
  <c r="AR103" i="68"/>
  <c r="AT103" i="68"/>
  <c r="AV103" i="68"/>
  <c r="BA101" i="68"/>
  <c r="BC101" i="68"/>
  <c r="BE101" i="68"/>
  <c r="BG101" i="68"/>
  <c r="BI101" i="68"/>
  <c r="BK101" i="68"/>
  <c r="BM101" i="68"/>
  <c r="BO101" i="68"/>
  <c r="BQ101" i="68"/>
  <c r="BS101" i="68"/>
  <c r="BB101" i="68"/>
  <c r="BD101" i="68"/>
  <c r="BF101" i="68"/>
  <c r="BH101" i="68"/>
  <c r="BJ101" i="68"/>
  <c r="BL101" i="68"/>
  <c r="BN101" i="68"/>
  <c r="BP101" i="68"/>
  <c r="BR101" i="68"/>
  <c r="BT101" i="68"/>
  <c r="AC101" i="68"/>
  <c r="AE101" i="68"/>
  <c r="AG101" i="68"/>
  <c r="AI101" i="68"/>
  <c r="AK101" i="68"/>
  <c r="AM101" i="68"/>
  <c r="AO101" i="68"/>
  <c r="AQ101" i="68"/>
  <c r="AS101" i="68"/>
  <c r="AU101" i="68"/>
  <c r="AD101" i="68"/>
  <c r="AF101" i="68"/>
  <c r="AH101" i="68"/>
  <c r="AJ101" i="68"/>
  <c r="AL101" i="68"/>
  <c r="AN101" i="68"/>
  <c r="AP101" i="68"/>
  <c r="AR101" i="68"/>
  <c r="AT101" i="68"/>
  <c r="AV101" i="68"/>
  <c r="BA99" i="68"/>
  <c r="BC99" i="68"/>
  <c r="BE99" i="68"/>
  <c r="BG99" i="68"/>
  <c r="BI99" i="68"/>
  <c r="BK99" i="68"/>
  <c r="BM99" i="68"/>
  <c r="BO99" i="68"/>
  <c r="BQ99" i="68"/>
  <c r="BS99" i="68"/>
  <c r="BB99" i="68"/>
  <c r="BD99" i="68"/>
  <c r="BF99" i="68"/>
  <c r="BH99" i="68"/>
  <c r="BJ99" i="68"/>
  <c r="BL99" i="68"/>
  <c r="BN99" i="68"/>
  <c r="BP99" i="68"/>
  <c r="BR99" i="68"/>
  <c r="BT99" i="68"/>
  <c r="AC99" i="68"/>
  <c r="AE99" i="68"/>
  <c r="AG99" i="68"/>
  <c r="AI99" i="68"/>
  <c r="AK99" i="68"/>
  <c r="AM99" i="68"/>
  <c r="AO99" i="68"/>
  <c r="AQ99" i="68"/>
  <c r="AS99" i="68"/>
  <c r="AU99" i="68"/>
  <c r="AD99" i="68"/>
  <c r="AF99" i="68"/>
  <c r="AH99" i="68"/>
  <c r="AJ99" i="68"/>
  <c r="AL99" i="68"/>
  <c r="AN99" i="68"/>
  <c r="AP99" i="68"/>
  <c r="AR99" i="68"/>
  <c r="AT99" i="68"/>
  <c r="AV99" i="68"/>
  <c r="BA95" i="68"/>
  <c r="BC95" i="68"/>
  <c r="BE95" i="68"/>
  <c r="BG95" i="68"/>
  <c r="BI95" i="68"/>
  <c r="BK95" i="68"/>
  <c r="BM95" i="68"/>
  <c r="BO95" i="68"/>
  <c r="BQ95" i="68"/>
  <c r="BS95" i="68"/>
  <c r="BB95" i="68"/>
  <c r="BD95" i="68"/>
  <c r="BF95" i="68"/>
  <c r="BH95" i="68"/>
  <c r="BJ95" i="68"/>
  <c r="BL95" i="68"/>
  <c r="BN95" i="68"/>
  <c r="BP95" i="68"/>
  <c r="BR95" i="68"/>
  <c r="BT95" i="68"/>
  <c r="AC95" i="68"/>
  <c r="AE95" i="68"/>
  <c r="AG95" i="68"/>
  <c r="AI95" i="68"/>
  <c r="AK95" i="68"/>
  <c r="AM95" i="68"/>
  <c r="AO95" i="68"/>
  <c r="AQ95" i="68"/>
  <c r="AS95" i="68"/>
  <c r="AU95" i="68"/>
  <c r="AD95" i="68"/>
  <c r="AF95" i="68"/>
  <c r="AH95" i="68"/>
  <c r="AJ95" i="68"/>
  <c r="AL95" i="68"/>
  <c r="AN95" i="68"/>
  <c r="AP95" i="68"/>
  <c r="AR95" i="68"/>
  <c r="AT95" i="68"/>
  <c r="AV95" i="68"/>
  <c r="BA91" i="68"/>
  <c r="BC91" i="68"/>
  <c r="BE91" i="68"/>
  <c r="BG91" i="68"/>
  <c r="BI91" i="68"/>
  <c r="BK91" i="68"/>
  <c r="BM91" i="68"/>
  <c r="BO91" i="68"/>
  <c r="BQ91" i="68"/>
  <c r="BS91" i="68"/>
  <c r="BB91" i="68"/>
  <c r="BD91" i="68"/>
  <c r="BF91" i="68"/>
  <c r="BH91" i="68"/>
  <c r="BJ91" i="68"/>
  <c r="BL91" i="68"/>
  <c r="BN91" i="68"/>
  <c r="BP91" i="68"/>
  <c r="BR91" i="68"/>
  <c r="BT91" i="68"/>
  <c r="AC91" i="68"/>
  <c r="AE91" i="68"/>
  <c r="AG91" i="68"/>
  <c r="AI91" i="68"/>
  <c r="AK91" i="68"/>
  <c r="AM91" i="68"/>
  <c r="AO91" i="68"/>
  <c r="AQ91" i="68"/>
  <c r="AS91" i="68"/>
  <c r="AU91" i="68"/>
  <c r="AD91" i="68"/>
  <c r="AF91" i="68"/>
  <c r="AH91" i="68"/>
  <c r="AJ91" i="68"/>
  <c r="AL91" i="68"/>
  <c r="AN91" i="68"/>
  <c r="AP91" i="68"/>
  <c r="AR91" i="68"/>
  <c r="AT91" i="68"/>
  <c r="AV91" i="68"/>
  <c r="BA83" i="68"/>
  <c r="BC83" i="68"/>
  <c r="BE83" i="68"/>
  <c r="BG83" i="68"/>
  <c r="BI83" i="68"/>
  <c r="BK83" i="68"/>
  <c r="BM83" i="68"/>
  <c r="BO83" i="68"/>
  <c r="BQ83" i="68"/>
  <c r="BS83" i="68"/>
  <c r="BB83" i="68"/>
  <c r="BD83" i="68"/>
  <c r="BF83" i="68"/>
  <c r="BH83" i="68"/>
  <c r="BJ83" i="68"/>
  <c r="BL83" i="68"/>
  <c r="BN83" i="68"/>
  <c r="BP83" i="68"/>
  <c r="BR83" i="68"/>
  <c r="BT83" i="68"/>
  <c r="AC83" i="68"/>
  <c r="AE83" i="68"/>
  <c r="AG83" i="68"/>
  <c r="AI83" i="68"/>
  <c r="AK83" i="68"/>
  <c r="AM83" i="68"/>
  <c r="AO83" i="68"/>
  <c r="AQ83" i="68"/>
  <c r="AS83" i="68"/>
  <c r="AU83" i="68"/>
  <c r="AD83" i="68"/>
  <c r="AF83" i="68"/>
  <c r="AH83" i="68"/>
  <c r="AJ83" i="68"/>
  <c r="AL83" i="68"/>
  <c r="AN83" i="68"/>
  <c r="AP83" i="68"/>
  <c r="AR83" i="68"/>
  <c r="AT83" i="68"/>
  <c r="AV83" i="68"/>
  <c r="BA73" i="68"/>
  <c r="BC73" i="68"/>
  <c r="BE73" i="68"/>
  <c r="BG73" i="68"/>
  <c r="BI73" i="68"/>
  <c r="BK73" i="68"/>
  <c r="BM73" i="68"/>
  <c r="BO73" i="68"/>
  <c r="BQ73" i="68"/>
  <c r="BS73" i="68"/>
  <c r="BB73" i="68"/>
  <c r="BD73" i="68"/>
  <c r="BF73" i="68"/>
  <c r="BH73" i="68"/>
  <c r="BJ73" i="68"/>
  <c r="BL73" i="68"/>
  <c r="BN73" i="68"/>
  <c r="BP73" i="68"/>
  <c r="BR73" i="68"/>
  <c r="BT73" i="68"/>
  <c r="AC73" i="68"/>
  <c r="AE73" i="68"/>
  <c r="AG73" i="68"/>
  <c r="AI73" i="68"/>
  <c r="AK73" i="68"/>
  <c r="AM73" i="68"/>
  <c r="AO73" i="68"/>
  <c r="AQ73" i="68"/>
  <c r="AS73" i="68"/>
  <c r="AU73" i="68"/>
  <c r="AD73" i="68"/>
  <c r="AF73" i="68"/>
  <c r="AH73" i="68"/>
  <c r="AJ73" i="68"/>
  <c r="AL73" i="68"/>
  <c r="AN73" i="68"/>
  <c r="AP73" i="68"/>
  <c r="AR73" i="68"/>
  <c r="AT73" i="68"/>
  <c r="AV73" i="68"/>
  <c r="BA71" i="68"/>
  <c r="BC71" i="68"/>
  <c r="BE71" i="68"/>
  <c r="BG71" i="68"/>
  <c r="BI71" i="68"/>
  <c r="BK71" i="68"/>
  <c r="BM71" i="68"/>
  <c r="BO71" i="68"/>
  <c r="BQ71" i="68"/>
  <c r="BS71" i="68"/>
  <c r="BB71" i="68"/>
  <c r="BD71" i="68"/>
  <c r="BF71" i="68"/>
  <c r="BH71" i="68"/>
  <c r="BJ71" i="68"/>
  <c r="BL71" i="68"/>
  <c r="BN71" i="68"/>
  <c r="BP71" i="68"/>
  <c r="BR71" i="68"/>
  <c r="BT71" i="68"/>
  <c r="AC71" i="68"/>
  <c r="AE71" i="68"/>
  <c r="AG71" i="68"/>
  <c r="AI71" i="68"/>
  <c r="AK71" i="68"/>
  <c r="AM71" i="68"/>
  <c r="AO71" i="68"/>
  <c r="AQ71" i="68"/>
  <c r="AS71" i="68"/>
  <c r="AU71" i="68"/>
  <c r="AD71" i="68"/>
  <c r="AF71" i="68"/>
  <c r="AH71" i="68"/>
  <c r="AJ71" i="68"/>
  <c r="AL71" i="68"/>
  <c r="AN71" i="68"/>
  <c r="AP71" i="68"/>
  <c r="AR71" i="68"/>
  <c r="AT71" i="68"/>
  <c r="AV71" i="68"/>
  <c r="BA69" i="68"/>
  <c r="BC69" i="68"/>
  <c r="BE69" i="68"/>
  <c r="BG69" i="68"/>
  <c r="BI69" i="68"/>
  <c r="BK69" i="68"/>
  <c r="BM69" i="68"/>
  <c r="BO69" i="68"/>
  <c r="BQ69" i="68"/>
  <c r="BS69" i="68"/>
  <c r="BB69" i="68"/>
  <c r="BD69" i="68"/>
  <c r="BF69" i="68"/>
  <c r="BH69" i="68"/>
  <c r="BJ69" i="68"/>
  <c r="BL69" i="68"/>
  <c r="BN69" i="68"/>
  <c r="BP69" i="68"/>
  <c r="BR69" i="68"/>
  <c r="BT69" i="68"/>
  <c r="AC69" i="68"/>
  <c r="AE69" i="68"/>
  <c r="AG69" i="68"/>
  <c r="AI69" i="68"/>
  <c r="AK69" i="68"/>
  <c r="AM69" i="68"/>
  <c r="AO69" i="68"/>
  <c r="AQ69" i="68"/>
  <c r="AS69" i="68"/>
  <c r="AU69" i="68"/>
  <c r="AD69" i="68"/>
  <c r="AF69" i="68"/>
  <c r="AH69" i="68"/>
  <c r="AJ69" i="68"/>
  <c r="AL69" i="68"/>
  <c r="AN69" i="68"/>
  <c r="AP69" i="68"/>
  <c r="AR69" i="68"/>
  <c r="AT69" i="68"/>
  <c r="AV69" i="68"/>
  <c r="BA63" i="68"/>
  <c r="BC63" i="68"/>
  <c r="BE63" i="68"/>
  <c r="BG63" i="68"/>
  <c r="BI63" i="68"/>
  <c r="BK63" i="68"/>
  <c r="BM63" i="68"/>
  <c r="BO63" i="68"/>
  <c r="BQ63" i="68"/>
  <c r="BS63" i="68"/>
  <c r="BB63" i="68"/>
  <c r="BD63" i="68"/>
  <c r="BF63" i="68"/>
  <c r="BH63" i="68"/>
  <c r="BJ63" i="68"/>
  <c r="BL63" i="68"/>
  <c r="BN63" i="68"/>
  <c r="BP63" i="68"/>
  <c r="BR63" i="68"/>
  <c r="BT63" i="68"/>
  <c r="AC63" i="68"/>
  <c r="AE63" i="68"/>
  <c r="AG63" i="68"/>
  <c r="AI63" i="68"/>
  <c r="AK63" i="68"/>
  <c r="AM63" i="68"/>
  <c r="AO63" i="68"/>
  <c r="AQ63" i="68"/>
  <c r="AS63" i="68"/>
  <c r="AU63" i="68"/>
  <c r="AD63" i="68"/>
  <c r="AF63" i="68"/>
  <c r="AH63" i="68"/>
  <c r="AJ63" i="68"/>
  <c r="AL63" i="68"/>
  <c r="AN63" i="68"/>
  <c r="AP63" i="68"/>
  <c r="AR63" i="68"/>
  <c r="AT63" i="68"/>
  <c r="AV63" i="68"/>
  <c r="BA61" i="68"/>
  <c r="BC61" i="68"/>
  <c r="BE61" i="68"/>
  <c r="BG61" i="68"/>
  <c r="BI61" i="68"/>
  <c r="BK61" i="68"/>
  <c r="BM61" i="68"/>
  <c r="BO61" i="68"/>
  <c r="BQ61" i="68"/>
  <c r="BS61" i="68"/>
  <c r="BB61" i="68"/>
  <c r="BD61" i="68"/>
  <c r="BF61" i="68"/>
  <c r="BH61" i="68"/>
  <c r="BJ61" i="68"/>
  <c r="BL61" i="68"/>
  <c r="BN61" i="68"/>
  <c r="BP61" i="68"/>
  <c r="BR61" i="68"/>
  <c r="BT61" i="68"/>
  <c r="AC61" i="68"/>
  <c r="AE61" i="68"/>
  <c r="AG61" i="68"/>
  <c r="AI61" i="68"/>
  <c r="AK61" i="68"/>
  <c r="AM61" i="68"/>
  <c r="AO61" i="68"/>
  <c r="AQ61" i="68"/>
  <c r="AS61" i="68"/>
  <c r="AU61" i="68"/>
  <c r="AD61" i="68"/>
  <c r="AF61" i="68"/>
  <c r="AH61" i="68"/>
  <c r="AJ61" i="68"/>
  <c r="AL61" i="68"/>
  <c r="AN61" i="68"/>
  <c r="AP61" i="68"/>
  <c r="AR61" i="68"/>
  <c r="AT61" i="68"/>
  <c r="AV61" i="68"/>
  <c r="BA59" i="68"/>
  <c r="BC59" i="68"/>
  <c r="BE59" i="68"/>
  <c r="BG59" i="68"/>
  <c r="BI59" i="68"/>
  <c r="BK59" i="68"/>
  <c r="BM59" i="68"/>
  <c r="BO59" i="68"/>
  <c r="BQ59" i="68"/>
  <c r="BS59" i="68"/>
  <c r="BB59" i="68"/>
  <c r="BD59" i="68"/>
  <c r="BF59" i="68"/>
  <c r="BH59" i="68"/>
  <c r="BJ59" i="68"/>
  <c r="BL59" i="68"/>
  <c r="BN59" i="68"/>
  <c r="BP59" i="68"/>
  <c r="BR59" i="68"/>
  <c r="BT59" i="68"/>
  <c r="AC59" i="68"/>
  <c r="AE59" i="68"/>
  <c r="AG59" i="68"/>
  <c r="AI59" i="68"/>
  <c r="AK59" i="68"/>
  <c r="AM59" i="68"/>
  <c r="AO59" i="68"/>
  <c r="AQ59" i="68"/>
  <c r="AS59" i="68"/>
  <c r="AU59" i="68"/>
  <c r="AD59" i="68"/>
  <c r="AF59" i="68"/>
  <c r="AH59" i="68"/>
  <c r="AJ59" i="68"/>
  <c r="AL59" i="68"/>
  <c r="AN59" i="68"/>
  <c r="AP59" i="68"/>
  <c r="AR59" i="68"/>
  <c r="AT59" i="68"/>
  <c r="AV59" i="68"/>
  <c r="BA57" i="68"/>
  <c r="BC57" i="68"/>
  <c r="BE57" i="68"/>
  <c r="BG57" i="68"/>
  <c r="BI57" i="68"/>
  <c r="BK57" i="68"/>
  <c r="BM57" i="68"/>
  <c r="BO57" i="68"/>
  <c r="BQ57" i="68"/>
  <c r="BS57" i="68"/>
  <c r="BB57" i="68"/>
  <c r="BD57" i="68"/>
  <c r="BF57" i="68"/>
  <c r="BH57" i="68"/>
  <c r="BJ57" i="68"/>
  <c r="BL57" i="68"/>
  <c r="BN57" i="68"/>
  <c r="BP57" i="68"/>
  <c r="BR57" i="68"/>
  <c r="BT57" i="68"/>
  <c r="AC57" i="68"/>
  <c r="AE57" i="68"/>
  <c r="AG57" i="68"/>
  <c r="AI57" i="68"/>
  <c r="AK57" i="68"/>
  <c r="AM57" i="68"/>
  <c r="AO57" i="68"/>
  <c r="AQ57" i="68"/>
  <c r="AS57" i="68"/>
  <c r="AU57" i="68"/>
  <c r="AD57" i="68"/>
  <c r="AF57" i="68"/>
  <c r="AH57" i="68"/>
  <c r="AJ57" i="68"/>
  <c r="AL57" i="68"/>
  <c r="AN57" i="68"/>
  <c r="AP57" i="68"/>
  <c r="AR57" i="68"/>
  <c r="AT57" i="68"/>
  <c r="AV57" i="68"/>
  <c r="BA55" i="68"/>
  <c r="BC55" i="68"/>
  <c r="BE55" i="68"/>
  <c r="BG55" i="68"/>
  <c r="BI55" i="68"/>
  <c r="BK55" i="68"/>
  <c r="BM55" i="68"/>
  <c r="BO55" i="68"/>
  <c r="BQ55" i="68"/>
  <c r="BS55" i="68"/>
  <c r="BB55" i="68"/>
  <c r="BD55" i="68"/>
  <c r="BF55" i="68"/>
  <c r="BH55" i="68"/>
  <c r="BJ55" i="68"/>
  <c r="BL55" i="68"/>
  <c r="BN55" i="68"/>
  <c r="BP55" i="68"/>
  <c r="BR55" i="68"/>
  <c r="BT55" i="68"/>
  <c r="AC55" i="68"/>
  <c r="AE55" i="68"/>
  <c r="AG55" i="68"/>
  <c r="AI55" i="68"/>
  <c r="AK55" i="68"/>
  <c r="AM55" i="68"/>
  <c r="AO55" i="68"/>
  <c r="AQ55" i="68"/>
  <c r="AS55" i="68"/>
  <c r="AU55" i="68"/>
  <c r="AD55" i="68"/>
  <c r="AF55" i="68"/>
  <c r="AH55" i="68"/>
  <c r="AJ55" i="68"/>
  <c r="AL55" i="68"/>
  <c r="AN55" i="68"/>
  <c r="AP55" i="68"/>
  <c r="AR55" i="68"/>
  <c r="AT55" i="68"/>
  <c r="AV55" i="68"/>
  <c r="BA53" i="68"/>
  <c r="BC53" i="68"/>
  <c r="BE53" i="68"/>
  <c r="BG53" i="68"/>
  <c r="BI53" i="68"/>
  <c r="BK53" i="68"/>
  <c r="BM53" i="68"/>
  <c r="BO53" i="68"/>
  <c r="BQ53" i="68"/>
  <c r="BS53" i="68"/>
  <c r="BB53" i="68"/>
  <c r="BD53" i="68"/>
  <c r="BF53" i="68"/>
  <c r="BH53" i="68"/>
  <c r="BJ53" i="68"/>
  <c r="BL53" i="68"/>
  <c r="BN53" i="68"/>
  <c r="BP53" i="68"/>
  <c r="BR53" i="68"/>
  <c r="BT53" i="68"/>
  <c r="AC53" i="68"/>
  <c r="AE53" i="68"/>
  <c r="AG53" i="68"/>
  <c r="AI53" i="68"/>
  <c r="AK53" i="68"/>
  <c r="AM53" i="68"/>
  <c r="AO53" i="68"/>
  <c r="AQ53" i="68"/>
  <c r="AS53" i="68"/>
  <c r="AU53" i="68"/>
  <c r="AD53" i="68"/>
  <c r="AF53" i="68"/>
  <c r="AH53" i="68"/>
  <c r="AJ53" i="68"/>
  <c r="AL53" i="68"/>
  <c r="AN53" i="68"/>
  <c r="AP53" i="68"/>
  <c r="AR53" i="68"/>
  <c r="AT53" i="68"/>
  <c r="AV53" i="68"/>
  <c r="BA51" i="68"/>
  <c r="BC51" i="68"/>
  <c r="BE51" i="68"/>
  <c r="BG51" i="68"/>
  <c r="BI51" i="68"/>
  <c r="BK51" i="68"/>
  <c r="BM51" i="68"/>
  <c r="BO51" i="68"/>
  <c r="BQ51" i="68"/>
  <c r="BS51" i="68"/>
  <c r="BB51" i="68"/>
  <c r="BD51" i="68"/>
  <c r="BF51" i="68"/>
  <c r="BH51" i="68"/>
  <c r="BJ51" i="68"/>
  <c r="BL51" i="68"/>
  <c r="BN51" i="68"/>
  <c r="BP51" i="68"/>
  <c r="BR51" i="68"/>
  <c r="BT51" i="68"/>
  <c r="AC51" i="68"/>
  <c r="AE51" i="68"/>
  <c r="AG51" i="68"/>
  <c r="AI51" i="68"/>
  <c r="AK51" i="68"/>
  <c r="AM51" i="68"/>
  <c r="AO51" i="68"/>
  <c r="AQ51" i="68"/>
  <c r="AS51" i="68"/>
  <c r="AU51" i="68"/>
  <c r="AD51" i="68"/>
  <c r="AF51" i="68"/>
  <c r="AH51" i="68"/>
  <c r="AJ51" i="68"/>
  <c r="AL51" i="68"/>
  <c r="AN51" i="68"/>
  <c r="AP51" i="68"/>
  <c r="AR51" i="68"/>
  <c r="AT51" i="68"/>
  <c r="AV51" i="68"/>
  <c r="BA49" i="68"/>
  <c r="BC49" i="68"/>
  <c r="BE49" i="68"/>
  <c r="BG49" i="68"/>
  <c r="BI49" i="68"/>
  <c r="BK49" i="68"/>
  <c r="BM49" i="68"/>
  <c r="BO49" i="68"/>
  <c r="BQ49" i="68"/>
  <c r="BS49" i="68"/>
  <c r="BB49" i="68"/>
  <c r="BD49" i="68"/>
  <c r="BF49" i="68"/>
  <c r="BH49" i="68"/>
  <c r="BJ49" i="68"/>
  <c r="BL49" i="68"/>
  <c r="BN49" i="68"/>
  <c r="BP49" i="68"/>
  <c r="BR49" i="68"/>
  <c r="BT49" i="68"/>
  <c r="AC49" i="68"/>
  <c r="AE49" i="68"/>
  <c r="AG49" i="68"/>
  <c r="AI49" i="68"/>
  <c r="AK49" i="68"/>
  <c r="AM49" i="68"/>
  <c r="AO49" i="68"/>
  <c r="AQ49" i="68"/>
  <c r="AS49" i="68"/>
  <c r="AU49" i="68"/>
  <c r="AD49" i="68"/>
  <c r="AF49" i="68"/>
  <c r="AH49" i="68"/>
  <c r="AJ49" i="68"/>
  <c r="AL49" i="68"/>
  <c r="AN49" i="68"/>
  <c r="AP49" i="68"/>
  <c r="AR49" i="68"/>
  <c r="AT49" i="68"/>
  <c r="AV49" i="68"/>
  <c r="BA47" i="68"/>
  <c r="BC47" i="68"/>
  <c r="BE47" i="68"/>
  <c r="BG47" i="68"/>
  <c r="BI47" i="68"/>
  <c r="BK47" i="68"/>
  <c r="BM47" i="68"/>
  <c r="BO47" i="68"/>
  <c r="BQ47" i="68"/>
  <c r="BS47" i="68"/>
  <c r="BB47" i="68"/>
  <c r="BD47" i="68"/>
  <c r="BF47" i="68"/>
  <c r="BH47" i="68"/>
  <c r="BJ47" i="68"/>
  <c r="BL47" i="68"/>
  <c r="BN47" i="68"/>
  <c r="BP47" i="68"/>
  <c r="BR47" i="68"/>
  <c r="BT47" i="68"/>
  <c r="AC47" i="68"/>
  <c r="AE47" i="68"/>
  <c r="AG47" i="68"/>
  <c r="AI47" i="68"/>
  <c r="AK47" i="68"/>
  <c r="AM47" i="68"/>
  <c r="AO47" i="68"/>
  <c r="AQ47" i="68"/>
  <c r="AS47" i="68"/>
  <c r="AU47" i="68"/>
  <c r="AD47" i="68"/>
  <c r="AF47" i="68"/>
  <c r="AH47" i="68"/>
  <c r="AJ47" i="68"/>
  <c r="AL47" i="68"/>
  <c r="AN47" i="68"/>
  <c r="AP47" i="68"/>
  <c r="AR47" i="68"/>
  <c r="AT47" i="68"/>
  <c r="AV47" i="68"/>
  <c r="BA45" i="68"/>
  <c r="BC45" i="68"/>
  <c r="BE45" i="68"/>
  <c r="BG45" i="68"/>
  <c r="BI45" i="68"/>
  <c r="BK45" i="68"/>
  <c r="BM45" i="68"/>
  <c r="BO45" i="68"/>
  <c r="BQ45" i="68"/>
  <c r="BS45" i="68"/>
  <c r="BB45" i="68"/>
  <c r="BD45" i="68"/>
  <c r="BF45" i="68"/>
  <c r="BH45" i="68"/>
  <c r="BJ45" i="68"/>
  <c r="BL45" i="68"/>
  <c r="BN45" i="68"/>
  <c r="BP45" i="68"/>
  <c r="BR45" i="68"/>
  <c r="BT45" i="68"/>
  <c r="AC45" i="68"/>
  <c r="AE45" i="68"/>
  <c r="AG45" i="68"/>
  <c r="AI45" i="68"/>
  <c r="AK45" i="68"/>
  <c r="AM45" i="68"/>
  <c r="AO45" i="68"/>
  <c r="AQ45" i="68"/>
  <c r="AS45" i="68"/>
  <c r="AU45" i="68"/>
  <c r="AD45" i="68"/>
  <c r="AF45" i="68"/>
  <c r="AH45" i="68"/>
  <c r="AJ45" i="68"/>
  <c r="AL45" i="68"/>
  <c r="AN45" i="68"/>
  <c r="AP45" i="68"/>
  <c r="AR45" i="68"/>
  <c r="AT45" i="68"/>
  <c r="AV45" i="68"/>
  <c r="BA43" i="68"/>
  <c r="BC43" i="68"/>
  <c r="BE43" i="68"/>
  <c r="BG43" i="68"/>
  <c r="BI43" i="68"/>
  <c r="BK43" i="68"/>
  <c r="BM43" i="68"/>
  <c r="BO43" i="68"/>
  <c r="BQ43" i="68"/>
  <c r="BS43" i="68"/>
  <c r="BB43" i="68"/>
  <c r="BD43" i="68"/>
  <c r="BF43" i="68"/>
  <c r="BH43" i="68"/>
  <c r="BJ43" i="68"/>
  <c r="BL43" i="68"/>
  <c r="BN43" i="68"/>
  <c r="BP43" i="68"/>
  <c r="BR43" i="68"/>
  <c r="BT43" i="68"/>
  <c r="AC43" i="68"/>
  <c r="AE43" i="68"/>
  <c r="AG43" i="68"/>
  <c r="AI43" i="68"/>
  <c r="AK43" i="68"/>
  <c r="AM43" i="68"/>
  <c r="AO43" i="68"/>
  <c r="AQ43" i="68"/>
  <c r="AS43" i="68"/>
  <c r="AU43" i="68"/>
  <c r="AD43" i="68"/>
  <c r="AF43" i="68"/>
  <c r="AH43" i="68"/>
  <c r="AJ43" i="68"/>
  <c r="AL43" i="68"/>
  <c r="AN43" i="68"/>
  <c r="AP43" i="68"/>
  <c r="AR43" i="68"/>
  <c r="AT43" i="68"/>
  <c r="AV43" i="68"/>
  <c r="BA40" i="68"/>
  <c r="BC40" i="68"/>
  <c r="BE40" i="68"/>
  <c r="BG40" i="68"/>
  <c r="BI40" i="68"/>
  <c r="BK40" i="68"/>
  <c r="BM40" i="68"/>
  <c r="BO40" i="68"/>
  <c r="BQ40" i="68"/>
  <c r="BS40" i="68"/>
  <c r="BB40" i="68"/>
  <c r="BD40" i="68"/>
  <c r="BF40" i="68"/>
  <c r="BH40" i="68"/>
  <c r="BJ40" i="68"/>
  <c r="BL40" i="68"/>
  <c r="BN40" i="68"/>
  <c r="BP40" i="68"/>
  <c r="BR40" i="68"/>
  <c r="BT40" i="68"/>
  <c r="AC40" i="68"/>
  <c r="AE40" i="68"/>
  <c r="AG40" i="68"/>
  <c r="AI40" i="68"/>
  <c r="AK40" i="68"/>
  <c r="AM40" i="68"/>
  <c r="AO40" i="68"/>
  <c r="AQ40" i="68"/>
  <c r="AS40" i="68"/>
  <c r="AU40" i="68"/>
  <c r="AD40" i="68"/>
  <c r="AF40" i="68"/>
  <c r="AH40" i="68"/>
  <c r="AJ40" i="68"/>
  <c r="AL40" i="68"/>
  <c r="AN40" i="68"/>
  <c r="AP40" i="68"/>
  <c r="AR40" i="68"/>
  <c r="AT40" i="68"/>
  <c r="AV40" i="68"/>
  <c r="BA33" i="68"/>
  <c r="BC33" i="68"/>
  <c r="BE33" i="68"/>
  <c r="BG33" i="68"/>
  <c r="BI33" i="68"/>
  <c r="BK33" i="68"/>
  <c r="BM33" i="68"/>
  <c r="BO33" i="68"/>
  <c r="BQ33" i="68"/>
  <c r="BS33" i="68"/>
  <c r="BB33" i="68"/>
  <c r="BD33" i="68"/>
  <c r="BF33" i="68"/>
  <c r="BH33" i="68"/>
  <c r="BJ33" i="68"/>
  <c r="BL33" i="68"/>
  <c r="BN33" i="68"/>
  <c r="BP33" i="68"/>
  <c r="BR33" i="68"/>
  <c r="BT33" i="68"/>
  <c r="AC33" i="68"/>
  <c r="AE33" i="68"/>
  <c r="AG33" i="68"/>
  <c r="AI33" i="68"/>
  <c r="AK33" i="68"/>
  <c r="AM33" i="68"/>
  <c r="AO33" i="68"/>
  <c r="AQ33" i="68"/>
  <c r="AS33" i="68"/>
  <c r="AU33" i="68"/>
  <c r="AD33" i="68"/>
  <c r="AF33" i="68"/>
  <c r="AH33" i="68"/>
  <c r="AJ33" i="68"/>
  <c r="AL33" i="68"/>
  <c r="AN33" i="68"/>
  <c r="AP33" i="68"/>
  <c r="AR33" i="68"/>
  <c r="AT33" i="68"/>
  <c r="AV33" i="68"/>
  <c r="BA31" i="68"/>
  <c r="BC31" i="68"/>
  <c r="BE31" i="68"/>
  <c r="BG31" i="68"/>
  <c r="BI31" i="68"/>
  <c r="BK31" i="68"/>
  <c r="BM31" i="68"/>
  <c r="BO31" i="68"/>
  <c r="BQ31" i="68"/>
  <c r="BS31" i="68"/>
  <c r="BB31" i="68"/>
  <c r="BD31" i="68"/>
  <c r="BF31" i="68"/>
  <c r="BH31" i="68"/>
  <c r="BJ31" i="68"/>
  <c r="BL31" i="68"/>
  <c r="BN31" i="68"/>
  <c r="BP31" i="68"/>
  <c r="BR31" i="68"/>
  <c r="BT31" i="68"/>
  <c r="AC31" i="68"/>
  <c r="AE31" i="68"/>
  <c r="AG31" i="68"/>
  <c r="AI31" i="68"/>
  <c r="AK31" i="68"/>
  <c r="AM31" i="68"/>
  <c r="AO31" i="68"/>
  <c r="AQ31" i="68"/>
  <c r="AS31" i="68"/>
  <c r="AU31" i="68"/>
  <c r="AD31" i="68"/>
  <c r="AF31" i="68"/>
  <c r="AH31" i="68"/>
  <c r="AJ31" i="68"/>
  <c r="AL31" i="68"/>
  <c r="AN31" i="68"/>
  <c r="AP31" i="68"/>
  <c r="AR31" i="68"/>
  <c r="AT31" i="68"/>
  <c r="AV31" i="68"/>
  <c r="BA29" i="68"/>
  <c r="BC29" i="68"/>
  <c r="BE29" i="68"/>
  <c r="BG29" i="68"/>
  <c r="BI29" i="68"/>
  <c r="BK29" i="68"/>
  <c r="BM29" i="68"/>
  <c r="BO29" i="68"/>
  <c r="BQ29" i="68"/>
  <c r="BS29" i="68"/>
  <c r="BB29" i="68"/>
  <c r="BD29" i="68"/>
  <c r="BF29" i="68"/>
  <c r="BH29" i="68"/>
  <c r="BJ29" i="68"/>
  <c r="BL29" i="68"/>
  <c r="BN29" i="68"/>
  <c r="BP29" i="68"/>
  <c r="BR29" i="68"/>
  <c r="BT29" i="68"/>
  <c r="AC29" i="68"/>
  <c r="AE29" i="68"/>
  <c r="AG29" i="68"/>
  <c r="AI29" i="68"/>
  <c r="AK29" i="68"/>
  <c r="AM29" i="68"/>
  <c r="AO29" i="68"/>
  <c r="AQ29" i="68"/>
  <c r="AS29" i="68"/>
  <c r="AU29" i="68"/>
  <c r="AD29" i="68"/>
  <c r="AF29" i="68"/>
  <c r="AH29" i="68"/>
  <c r="AJ29" i="68"/>
  <c r="AL29" i="68"/>
  <c r="AN29" i="68"/>
  <c r="AP29" i="68"/>
  <c r="AR29" i="68"/>
  <c r="AT29" i="68"/>
  <c r="AV29" i="68"/>
  <c r="BB27" i="68"/>
  <c r="BD27" i="68"/>
  <c r="BF27" i="68"/>
  <c r="BH27" i="68"/>
  <c r="BJ27" i="68"/>
  <c r="BL27" i="68"/>
  <c r="BN27" i="68"/>
  <c r="BP27" i="68"/>
  <c r="BR27" i="68"/>
  <c r="BT27" i="68"/>
  <c r="BC27" i="68"/>
  <c r="BE27" i="68"/>
  <c r="BG27" i="68"/>
  <c r="BI27" i="68"/>
  <c r="BK27" i="68"/>
  <c r="BM27" i="68"/>
  <c r="BO27" i="68"/>
  <c r="BQ27" i="68"/>
  <c r="BS27" i="68"/>
  <c r="BA27" i="68"/>
  <c r="AD27" i="68"/>
  <c r="AF27" i="68"/>
  <c r="AH27" i="68"/>
  <c r="AJ27" i="68"/>
  <c r="AL27" i="68"/>
  <c r="AN27" i="68"/>
  <c r="AP27" i="68"/>
  <c r="AR27" i="68"/>
  <c r="AT27" i="68"/>
  <c r="AV27" i="68"/>
  <c r="AE27" i="68"/>
  <c r="AG27" i="68"/>
  <c r="AI27" i="68"/>
  <c r="AK27" i="68"/>
  <c r="AM27" i="68"/>
  <c r="AO27" i="68"/>
  <c r="AQ27" i="68"/>
  <c r="AS27" i="68"/>
  <c r="AU27" i="68"/>
  <c r="AC27" i="68"/>
  <c r="BA144" i="68"/>
  <c r="BC144" i="68"/>
  <c r="BE144" i="68"/>
  <c r="BG144" i="68"/>
  <c r="BI144" i="68"/>
  <c r="BK144" i="68"/>
  <c r="BM144" i="68"/>
  <c r="BO144" i="68"/>
  <c r="BQ144" i="68"/>
  <c r="BS144" i="68"/>
  <c r="BB144" i="68"/>
  <c r="BD144" i="68"/>
  <c r="BF144" i="68"/>
  <c r="BH144" i="68"/>
  <c r="BJ144" i="68"/>
  <c r="BL144" i="68"/>
  <c r="BN144" i="68"/>
  <c r="BP144" i="68"/>
  <c r="BR144" i="68"/>
  <c r="BT144" i="68"/>
  <c r="AC144" i="68"/>
  <c r="AE144" i="68"/>
  <c r="AG144" i="68"/>
  <c r="AI144" i="68"/>
  <c r="AK144" i="68"/>
  <c r="AM144" i="68"/>
  <c r="AO144" i="68"/>
  <c r="AQ144" i="68"/>
  <c r="AS144" i="68"/>
  <c r="AU144" i="68"/>
  <c r="AD144" i="68"/>
  <c r="AF144" i="68"/>
  <c r="AH144" i="68"/>
  <c r="AJ144" i="68"/>
  <c r="AL144" i="68"/>
  <c r="AN144" i="68"/>
  <c r="AP144" i="68"/>
  <c r="AR144" i="68"/>
  <c r="AT144" i="68"/>
  <c r="AV144" i="68"/>
  <c r="BA142" i="68"/>
  <c r="BC142" i="68"/>
  <c r="BE142" i="68"/>
  <c r="BG142" i="68"/>
  <c r="BI142" i="68"/>
  <c r="BK142" i="68"/>
  <c r="BM142" i="68"/>
  <c r="BO142" i="68"/>
  <c r="BQ142" i="68"/>
  <c r="BS142" i="68"/>
  <c r="BB142" i="68"/>
  <c r="BD142" i="68"/>
  <c r="BF142" i="68"/>
  <c r="BH142" i="68"/>
  <c r="BJ142" i="68"/>
  <c r="BL142" i="68"/>
  <c r="BN142" i="68"/>
  <c r="BP142" i="68"/>
  <c r="BR142" i="68"/>
  <c r="BT142" i="68"/>
  <c r="AC142" i="68"/>
  <c r="AE142" i="68"/>
  <c r="AG142" i="68"/>
  <c r="AI142" i="68"/>
  <c r="AK142" i="68"/>
  <c r="AM142" i="68"/>
  <c r="AO142" i="68"/>
  <c r="AQ142" i="68"/>
  <c r="AS142" i="68"/>
  <c r="AU142" i="68"/>
  <c r="AD142" i="68"/>
  <c r="AF142" i="68"/>
  <c r="AH142" i="68"/>
  <c r="AJ142" i="68"/>
  <c r="AL142" i="68"/>
  <c r="AN142" i="68"/>
  <c r="AP142" i="68"/>
  <c r="AR142" i="68"/>
  <c r="AT142" i="68"/>
  <c r="AV142" i="68"/>
  <c r="BA140" i="68"/>
  <c r="BC140" i="68"/>
  <c r="BE140" i="68"/>
  <c r="BG140" i="68"/>
  <c r="BI140" i="68"/>
  <c r="BK140" i="68"/>
  <c r="BM140" i="68"/>
  <c r="BO140" i="68"/>
  <c r="BQ140" i="68"/>
  <c r="BS140" i="68"/>
  <c r="BB140" i="68"/>
  <c r="BD140" i="68"/>
  <c r="BF140" i="68"/>
  <c r="BH140" i="68"/>
  <c r="BJ140" i="68"/>
  <c r="BL140" i="68"/>
  <c r="BN140" i="68"/>
  <c r="BP140" i="68"/>
  <c r="BR140" i="68"/>
  <c r="BT140" i="68"/>
  <c r="AC140" i="68"/>
  <c r="AE140" i="68"/>
  <c r="AG140" i="68"/>
  <c r="AI140" i="68"/>
  <c r="AK140" i="68"/>
  <c r="AM140" i="68"/>
  <c r="AO140" i="68"/>
  <c r="AQ140" i="68"/>
  <c r="AS140" i="68"/>
  <c r="AU140" i="68"/>
  <c r="AD140" i="68"/>
  <c r="AF140" i="68"/>
  <c r="AH140" i="68"/>
  <c r="AJ140" i="68"/>
  <c r="AL140" i="68"/>
  <c r="AN140" i="68"/>
  <c r="AP140" i="68"/>
  <c r="AR140" i="68"/>
  <c r="AT140" i="68"/>
  <c r="AV140" i="68"/>
  <c r="BA138" i="68"/>
  <c r="BC138" i="68"/>
  <c r="BE138" i="68"/>
  <c r="BG138" i="68"/>
  <c r="BI138" i="68"/>
  <c r="BK138" i="68"/>
  <c r="BM138" i="68"/>
  <c r="BO138" i="68"/>
  <c r="BQ138" i="68"/>
  <c r="BS138" i="68"/>
  <c r="BB138" i="68"/>
  <c r="BD138" i="68"/>
  <c r="BF138" i="68"/>
  <c r="BH138" i="68"/>
  <c r="BJ138" i="68"/>
  <c r="BL138" i="68"/>
  <c r="BN138" i="68"/>
  <c r="BP138" i="68"/>
  <c r="BR138" i="68"/>
  <c r="BT138" i="68"/>
  <c r="AC138" i="68"/>
  <c r="AE138" i="68"/>
  <c r="AG138" i="68"/>
  <c r="AI138" i="68"/>
  <c r="AK138" i="68"/>
  <c r="AM138" i="68"/>
  <c r="AO138" i="68"/>
  <c r="AQ138" i="68"/>
  <c r="AS138" i="68"/>
  <c r="AU138" i="68"/>
  <c r="AD138" i="68"/>
  <c r="AF138" i="68"/>
  <c r="AH138" i="68"/>
  <c r="AJ138" i="68"/>
  <c r="AL138" i="68"/>
  <c r="AN138" i="68"/>
  <c r="AP138" i="68"/>
  <c r="AR138" i="68"/>
  <c r="AT138" i="68"/>
  <c r="AV138" i="68"/>
  <c r="BA136" i="68"/>
  <c r="BC136" i="68"/>
  <c r="BE136" i="68"/>
  <c r="BG136" i="68"/>
  <c r="BI136" i="68"/>
  <c r="BK136" i="68"/>
  <c r="BM136" i="68"/>
  <c r="BO136" i="68"/>
  <c r="BQ136" i="68"/>
  <c r="BS136" i="68"/>
  <c r="BB136" i="68"/>
  <c r="BD136" i="68"/>
  <c r="BF136" i="68"/>
  <c r="BH136" i="68"/>
  <c r="BJ136" i="68"/>
  <c r="BL136" i="68"/>
  <c r="BN136" i="68"/>
  <c r="BP136" i="68"/>
  <c r="BR136" i="68"/>
  <c r="BT136" i="68"/>
  <c r="AC136" i="68"/>
  <c r="AE136" i="68"/>
  <c r="AG136" i="68"/>
  <c r="AI136" i="68"/>
  <c r="AK136" i="68"/>
  <c r="AM136" i="68"/>
  <c r="AO136" i="68"/>
  <c r="AQ136" i="68"/>
  <c r="AS136" i="68"/>
  <c r="AU136" i="68"/>
  <c r="AD136" i="68"/>
  <c r="AF136" i="68"/>
  <c r="AH136" i="68"/>
  <c r="AJ136" i="68"/>
  <c r="AL136" i="68"/>
  <c r="AN136" i="68"/>
  <c r="AP136" i="68"/>
  <c r="AR136" i="68"/>
  <c r="AT136" i="68"/>
  <c r="AV136" i="68"/>
  <c r="BA133" i="68"/>
  <c r="BC133" i="68"/>
  <c r="BE133" i="68"/>
  <c r="BG133" i="68"/>
  <c r="BI133" i="68"/>
  <c r="BK133" i="68"/>
  <c r="BM133" i="68"/>
  <c r="BO133" i="68"/>
  <c r="BQ133" i="68"/>
  <c r="BS133" i="68"/>
  <c r="BB133" i="68"/>
  <c r="BD133" i="68"/>
  <c r="BF133" i="68"/>
  <c r="BH133" i="68"/>
  <c r="BJ133" i="68"/>
  <c r="BL133" i="68"/>
  <c r="BN133" i="68"/>
  <c r="BP133" i="68"/>
  <c r="BR133" i="68"/>
  <c r="BT133" i="68"/>
  <c r="AC133" i="68"/>
  <c r="AE133" i="68"/>
  <c r="AG133" i="68"/>
  <c r="AI133" i="68"/>
  <c r="AK133" i="68"/>
  <c r="AM133" i="68"/>
  <c r="AO133" i="68"/>
  <c r="AQ133" i="68"/>
  <c r="AS133" i="68"/>
  <c r="AU133" i="68"/>
  <c r="AD133" i="68"/>
  <c r="AF133" i="68"/>
  <c r="AH133" i="68"/>
  <c r="AJ133" i="68"/>
  <c r="AL133" i="68"/>
  <c r="AN133" i="68"/>
  <c r="AP133" i="68"/>
  <c r="AR133" i="68"/>
  <c r="AT133" i="68"/>
  <c r="AV133" i="68"/>
  <c r="BA131" i="68"/>
  <c r="BC131" i="68"/>
  <c r="BE131" i="68"/>
  <c r="BG131" i="68"/>
  <c r="BI131" i="68"/>
  <c r="BK131" i="68"/>
  <c r="BM131" i="68"/>
  <c r="BO131" i="68"/>
  <c r="BQ131" i="68"/>
  <c r="BS131" i="68"/>
  <c r="BB131" i="68"/>
  <c r="BD131" i="68"/>
  <c r="BF131" i="68"/>
  <c r="BH131" i="68"/>
  <c r="BJ131" i="68"/>
  <c r="BL131" i="68"/>
  <c r="BN131" i="68"/>
  <c r="BP131" i="68"/>
  <c r="BR131" i="68"/>
  <c r="BT131" i="68"/>
  <c r="AC131" i="68"/>
  <c r="AE131" i="68"/>
  <c r="AG131" i="68"/>
  <c r="AI131" i="68"/>
  <c r="AK131" i="68"/>
  <c r="AM131" i="68"/>
  <c r="AO131" i="68"/>
  <c r="AQ131" i="68"/>
  <c r="AS131" i="68"/>
  <c r="AU131" i="68"/>
  <c r="AD131" i="68"/>
  <c r="AF131" i="68"/>
  <c r="AH131" i="68"/>
  <c r="AJ131" i="68"/>
  <c r="AL131" i="68"/>
  <c r="AN131" i="68"/>
  <c r="AP131" i="68"/>
  <c r="AR131" i="68"/>
  <c r="AT131" i="68"/>
  <c r="AV131" i="68"/>
  <c r="BA129" i="68"/>
  <c r="BC129" i="68"/>
  <c r="BE129" i="68"/>
  <c r="BG129" i="68"/>
  <c r="BI129" i="68"/>
  <c r="BK129" i="68"/>
  <c r="BM129" i="68"/>
  <c r="BO129" i="68"/>
  <c r="BQ129" i="68"/>
  <c r="BS129" i="68"/>
  <c r="BB129" i="68"/>
  <c r="BD129" i="68"/>
  <c r="BF129" i="68"/>
  <c r="BH129" i="68"/>
  <c r="BJ129" i="68"/>
  <c r="BL129" i="68"/>
  <c r="BN129" i="68"/>
  <c r="BP129" i="68"/>
  <c r="BR129" i="68"/>
  <c r="BT129" i="68"/>
  <c r="AC129" i="68"/>
  <c r="AE129" i="68"/>
  <c r="AG129" i="68"/>
  <c r="AI129" i="68"/>
  <c r="AK129" i="68"/>
  <c r="AM129" i="68"/>
  <c r="AO129" i="68"/>
  <c r="AQ129" i="68"/>
  <c r="AS129" i="68"/>
  <c r="AU129" i="68"/>
  <c r="AD129" i="68"/>
  <c r="AF129" i="68"/>
  <c r="AH129" i="68"/>
  <c r="AJ129" i="68"/>
  <c r="AL129" i="68"/>
  <c r="AN129" i="68"/>
  <c r="AP129" i="68"/>
  <c r="AR129" i="68"/>
  <c r="AT129" i="68"/>
  <c r="AV129" i="68"/>
  <c r="BA128" i="68"/>
  <c r="BC128" i="68"/>
  <c r="BE128" i="68"/>
  <c r="BG128" i="68"/>
  <c r="BI128" i="68"/>
  <c r="BK128" i="68"/>
  <c r="BM128" i="68"/>
  <c r="BO128" i="68"/>
  <c r="BQ128" i="68"/>
  <c r="BS128" i="68"/>
  <c r="BB128" i="68"/>
  <c r="BD128" i="68"/>
  <c r="BF128" i="68"/>
  <c r="BH128" i="68"/>
  <c r="BJ128" i="68"/>
  <c r="BL128" i="68"/>
  <c r="BN128" i="68"/>
  <c r="BP128" i="68"/>
  <c r="BR128" i="68"/>
  <c r="BT128" i="68"/>
  <c r="AC128" i="68"/>
  <c r="AE128" i="68"/>
  <c r="AG128" i="68"/>
  <c r="AI128" i="68"/>
  <c r="AK128" i="68"/>
  <c r="AM128" i="68"/>
  <c r="AO128" i="68"/>
  <c r="AQ128" i="68"/>
  <c r="AS128" i="68"/>
  <c r="AU128" i="68"/>
  <c r="AD128" i="68"/>
  <c r="AF128" i="68"/>
  <c r="AH128" i="68"/>
  <c r="AJ128" i="68"/>
  <c r="AL128" i="68"/>
  <c r="AN128" i="68"/>
  <c r="AP128" i="68"/>
  <c r="AR128" i="68"/>
  <c r="AT128" i="68"/>
  <c r="AV128" i="68"/>
  <c r="BA126" i="68"/>
  <c r="BC126" i="68"/>
  <c r="BE126" i="68"/>
  <c r="BG126" i="68"/>
  <c r="BI126" i="68"/>
  <c r="BK126" i="68"/>
  <c r="BM126" i="68"/>
  <c r="BO126" i="68"/>
  <c r="BQ126" i="68"/>
  <c r="BS126" i="68"/>
  <c r="BB126" i="68"/>
  <c r="BD126" i="68"/>
  <c r="BF126" i="68"/>
  <c r="BH126" i="68"/>
  <c r="BJ126" i="68"/>
  <c r="BL126" i="68"/>
  <c r="BN126" i="68"/>
  <c r="BP126" i="68"/>
  <c r="BR126" i="68"/>
  <c r="BT126" i="68"/>
  <c r="AC126" i="68"/>
  <c r="AE126" i="68"/>
  <c r="AG126" i="68"/>
  <c r="AI126" i="68"/>
  <c r="AK126" i="68"/>
  <c r="AM126" i="68"/>
  <c r="AO126" i="68"/>
  <c r="AQ126" i="68"/>
  <c r="AS126" i="68"/>
  <c r="AU126" i="68"/>
  <c r="AD126" i="68"/>
  <c r="AF126" i="68"/>
  <c r="AH126" i="68"/>
  <c r="AJ126" i="68"/>
  <c r="AL126" i="68"/>
  <c r="AN126" i="68"/>
  <c r="AP126" i="68"/>
  <c r="AR126" i="68"/>
  <c r="AT126" i="68"/>
  <c r="AV126" i="68"/>
  <c r="BA124" i="68"/>
  <c r="BC124" i="68"/>
  <c r="BE124" i="68"/>
  <c r="BG124" i="68"/>
  <c r="BI124" i="68"/>
  <c r="BK124" i="68"/>
  <c r="BM124" i="68"/>
  <c r="BO124" i="68"/>
  <c r="BQ124" i="68"/>
  <c r="BS124" i="68"/>
  <c r="BB124" i="68"/>
  <c r="BD124" i="68"/>
  <c r="BF124" i="68"/>
  <c r="BH124" i="68"/>
  <c r="BJ124" i="68"/>
  <c r="BL124" i="68"/>
  <c r="BN124" i="68"/>
  <c r="BP124" i="68"/>
  <c r="BR124" i="68"/>
  <c r="BT124" i="68"/>
  <c r="AC124" i="68"/>
  <c r="AE124" i="68"/>
  <c r="AG124" i="68"/>
  <c r="AI124" i="68"/>
  <c r="AK124" i="68"/>
  <c r="AM124" i="68"/>
  <c r="AO124" i="68"/>
  <c r="AQ124" i="68"/>
  <c r="AS124" i="68"/>
  <c r="AU124" i="68"/>
  <c r="AD124" i="68"/>
  <c r="AF124" i="68"/>
  <c r="AH124" i="68"/>
  <c r="AJ124" i="68"/>
  <c r="AL124" i="68"/>
  <c r="AN124" i="68"/>
  <c r="AP124" i="68"/>
  <c r="AR124" i="68"/>
  <c r="AT124" i="68"/>
  <c r="AV124" i="68"/>
  <c r="BA122" i="68"/>
  <c r="BC122" i="68"/>
  <c r="BE122" i="68"/>
  <c r="BG122" i="68"/>
  <c r="BI122" i="68"/>
  <c r="BK122" i="68"/>
  <c r="BM122" i="68"/>
  <c r="BO122" i="68"/>
  <c r="BQ122" i="68"/>
  <c r="BS122" i="68"/>
  <c r="BB122" i="68"/>
  <c r="BD122" i="68"/>
  <c r="BF122" i="68"/>
  <c r="BH122" i="68"/>
  <c r="BJ122" i="68"/>
  <c r="BL122" i="68"/>
  <c r="BN122" i="68"/>
  <c r="BP122" i="68"/>
  <c r="BR122" i="68"/>
  <c r="BT122" i="68"/>
  <c r="AC122" i="68"/>
  <c r="AE122" i="68"/>
  <c r="AG122" i="68"/>
  <c r="AI122" i="68"/>
  <c r="AK122" i="68"/>
  <c r="AM122" i="68"/>
  <c r="AO122" i="68"/>
  <c r="AQ122" i="68"/>
  <c r="AS122" i="68"/>
  <c r="AU122" i="68"/>
  <c r="AD122" i="68"/>
  <c r="AF122" i="68"/>
  <c r="AH122" i="68"/>
  <c r="AJ122" i="68"/>
  <c r="AL122" i="68"/>
  <c r="AN122" i="68"/>
  <c r="AP122" i="68"/>
  <c r="AR122" i="68"/>
  <c r="AT122" i="68"/>
  <c r="AV122" i="68"/>
  <c r="BA120" i="68"/>
  <c r="BC120" i="68"/>
  <c r="BE120" i="68"/>
  <c r="BG120" i="68"/>
  <c r="BI120" i="68"/>
  <c r="BK120" i="68"/>
  <c r="BM120" i="68"/>
  <c r="BO120" i="68"/>
  <c r="BQ120" i="68"/>
  <c r="BS120" i="68"/>
  <c r="BB120" i="68"/>
  <c r="BD120" i="68"/>
  <c r="BF120" i="68"/>
  <c r="BH120" i="68"/>
  <c r="BJ120" i="68"/>
  <c r="BL120" i="68"/>
  <c r="BN120" i="68"/>
  <c r="BP120" i="68"/>
  <c r="BR120" i="68"/>
  <c r="BT120" i="68"/>
  <c r="AC120" i="68"/>
  <c r="AE120" i="68"/>
  <c r="AG120" i="68"/>
  <c r="AI120" i="68"/>
  <c r="AK120" i="68"/>
  <c r="AM120" i="68"/>
  <c r="AO120" i="68"/>
  <c r="AQ120" i="68"/>
  <c r="AS120" i="68"/>
  <c r="AU120" i="68"/>
  <c r="AD120" i="68"/>
  <c r="AF120" i="68"/>
  <c r="AH120" i="68"/>
  <c r="AJ120" i="68"/>
  <c r="AL120" i="68"/>
  <c r="AN120" i="68"/>
  <c r="AP120" i="68"/>
  <c r="AR120" i="68"/>
  <c r="AT120" i="68"/>
  <c r="AV120" i="68"/>
  <c r="BA118" i="68"/>
  <c r="BC118" i="68"/>
  <c r="BE118" i="68"/>
  <c r="BG118" i="68"/>
  <c r="BI118" i="68"/>
  <c r="BK118" i="68"/>
  <c r="BM118" i="68"/>
  <c r="BO118" i="68"/>
  <c r="BQ118" i="68"/>
  <c r="BS118" i="68"/>
  <c r="BB118" i="68"/>
  <c r="BD118" i="68"/>
  <c r="BF118" i="68"/>
  <c r="BH118" i="68"/>
  <c r="BJ118" i="68"/>
  <c r="BL118" i="68"/>
  <c r="BN118" i="68"/>
  <c r="BP118" i="68"/>
  <c r="BR118" i="68"/>
  <c r="BT118" i="68"/>
  <c r="AC118" i="68"/>
  <c r="AE118" i="68"/>
  <c r="AG118" i="68"/>
  <c r="AI118" i="68"/>
  <c r="AK118" i="68"/>
  <c r="AM118" i="68"/>
  <c r="AO118" i="68"/>
  <c r="AQ118" i="68"/>
  <c r="AS118" i="68"/>
  <c r="AU118" i="68"/>
  <c r="AD118" i="68"/>
  <c r="AF118" i="68"/>
  <c r="AH118" i="68"/>
  <c r="AJ118" i="68"/>
  <c r="AL118" i="68"/>
  <c r="AN118" i="68"/>
  <c r="AP118" i="68"/>
  <c r="AR118" i="68"/>
  <c r="AT118" i="68"/>
  <c r="AV118" i="68"/>
  <c r="BA116" i="68"/>
  <c r="BC116" i="68"/>
  <c r="BE116" i="68"/>
  <c r="BG116" i="68"/>
  <c r="BI116" i="68"/>
  <c r="BK116" i="68"/>
  <c r="BM116" i="68"/>
  <c r="BO116" i="68"/>
  <c r="BQ116" i="68"/>
  <c r="BS116" i="68"/>
  <c r="BB116" i="68"/>
  <c r="BD116" i="68"/>
  <c r="BF116" i="68"/>
  <c r="BH116" i="68"/>
  <c r="BJ116" i="68"/>
  <c r="BL116" i="68"/>
  <c r="BN116" i="68"/>
  <c r="BP116" i="68"/>
  <c r="BR116" i="68"/>
  <c r="BT116" i="68"/>
  <c r="AC116" i="68"/>
  <c r="AE116" i="68"/>
  <c r="AG116" i="68"/>
  <c r="AI116" i="68"/>
  <c r="AK116" i="68"/>
  <c r="AM116" i="68"/>
  <c r="AO116" i="68"/>
  <c r="AQ116" i="68"/>
  <c r="AS116" i="68"/>
  <c r="AU116" i="68"/>
  <c r="AD116" i="68"/>
  <c r="AF116" i="68"/>
  <c r="AH116" i="68"/>
  <c r="AJ116" i="68"/>
  <c r="AL116" i="68"/>
  <c r="AN116" i="68"/>
  <c r="AP116" i="68"/>
  <c r="AR116" i="68"/>
  <c r="AT116" i="68"/>
  <c r="AV116" i="68"/>
  <c r="BA114" i="68"/>
  <c r="BC114" i="68"/>
  <c r="BE114" i="68"/>
  <c r="BG114" i="68"/>
  <c r="BI114" i="68"/>
  <c r="BK114" i="68"/>
  <c r="BM114" i="68"/>
  <c r="BO114" i="68"/>
  <c r="BQ114" i="68"/>
  <c r="BS114" i="68"/>
  <c r="BB114" i="68"/>
  <c r="BD114" i="68"/>
  <c r="BF114" i="68"/>
  <c r="BH114" i="68"/>
  <c r="BJ114" i="68"/>
  <c r="BL114" i="68"/>
  <c r="BN114" i="68"/>
  <c r="BP114" i="68"/>
  <c r="BR114" i="68"/>
  <c r="BT114" i="68"/>
  <c r="AC114" i="68"/>
  <c r="AE114" i="68"/>
  <c r="AG114" i="68"/>
  <c r="AI114" i="68"/>
  <c r="AK114" i="68"/>
  <c r="AM114" i="68"/>
  <c r="AO114" i="68"/>
  <c r="AQ114" i="68"/>
  <c r="AS114" i="68"/>
  <c r="AU114" i="68"/>
  <c r="AD114" i="68"/>
  <c r="AF114" i="68"/>
  <c r="AH114" i="68"/>
  <c r="AJ114" i="68"/>
  <c r="AL114" i="68"/>
  <c r="AN114" i="68"/>
  <c r="AP114" i="68"/>
  <c r="AR114" i="68"/>
  <c r="AT114" i="68"/>
  <c r="AV114" i="68"/>
  <c r="BA112" i="68"/>
  <c r="BC112" i="68"/>
  <c r="BE112" i="68"/>
  <c r="BG112" i="68"/>
  <c r="BI112" i="68"/>
  <c r="BK112" i="68"/>
  <c r="BM112" i="68"/>
  <c r="BO112" i="68"/>
  <c r="BQ112" i="68"/>
  <c r="BS112" i="68"/>
  <c r="BB112" i="68"/>
  <c r="BD112" i="68"/>
  <c r="BF112" i="68"/>
  <c r="BH112" i="68"/>
  <c r="BJ112" i="68"/>
  <c r="BL112" i="68"/>
  <c r="BN112" i="68"/>
  <c r="BP112" i="68"/>
  <c r="BR112" i="68"/>
  <c r="BT112" i="68"/>
  <c r="AC112" i="68"/>
  <c r="AE112" i="68"/>
  <c r="AG112" i="68"/>
  <c r="AI112" i="68"/>
  <c r="AK112" i="68"/>
  <c r="AM112" i="68"/>
  <c r="AO112" i="68"/>
  <c r="AQ112" i="68"/>
  <c r="AS112" i="68"/>
  <c r="AU112" i="68"/>
  <c r="AD112" i="68"/>
  <c r="AF112" i="68"/>
  <c r="AH112" i="68"/>
  <c r="AJ112" i="68"/>
  <c r="AL112" i="68"/>
  <c r="AN112" i="68"/>
  <c r="AP112" i="68"/>
  <c r="AR112" i="68"/>
  <c r="AT112" i="68"/>
  <c r="AV112" i="68"/>
  <c r="BA110" i="68"/>
  <c r="BC110" i="68"/>
  <c r="BE110" i="68"/>
  <c r="BG110" i="68"/>
  <c r="BI110" i="68"/>
  <c r="BK110" i="68"/>
  <c r="BM110" i="68"/>
  <c r="BO110" i="68"/>
  <c r="BQ110" i="68"/>
  <c r="BS110" i="68"/>
  <c r="BB110" i="68"/>
  <c r="BD110" i="68"/>
  <c r="BF110" i="68"/>
  <c r="BH110" i="68"/>
  <c r="BJ110" i="68"/>
  <c r="BL110" i="68"/>
  <c r="BN110" i="68"/>
  <c r="BP110" i="68"/>
  <c r="BR110" i="68"/>
  <c r="BT110" i="68"/>
  <c r="AC110" i="68"/>
  <c r="AE110" i="68"/>
  <c r="AG110" i="68"/>
  <c r="AI110" i="68"/>
  <c r="AK110" i="68"/>
  <c r="AM110" i="68"/>
  <c r="AO110" i="68"/>
  <c r="AQ110" i="68"/>
  <c r="AS110" i="68"/>
  <c r="AU110" i="68"/>
  <c r="AD110" i="68"/>
  <c r="AF110" i="68"/>
  <c r="AH110" i="68"/>
  <c r="AJ110" i="68"/>
  <c r="AL110" i="68"/>
  <c r="AN110" i="68"/>
  <c r="AP110" i="68"/>
  <c r="AR110" i="68"/>
  <c r="AT110" i="68"/>
  <c r="AV110" i="68"/>
  <c r="BA108" i="68"/>
  <c r="BC108" i="68"/>
  <c r="BE108" i="68"/>
  <c r="BG108" i="68"/>
  <c r="BI108" i="68"/>
  <c r="BK108" i="68"/>
  <c r="BM108" i="68"/>
  <c r="BO108" i="68"/>
  <c r="BQ108" i="68"/>
  <c r="BS108" i="68"/>
  <c r="BB108" i="68"/>
  <c r="BD108" i="68"/>
  <c r="BF108" i="68"/>
  <c r="BH108" i="68"/>
  <c r="BJ108" i="68"/>
  <c r="BL108" i="68"/>
  <c r="BN108" i="68"/>
  <c r="BP108" i="68"/>
  <c r="BR108" i="68"/>
  <c r="BT108" i="68"/>
  <c r="AC108" i="68"/>
  <c r="AE108" i="68"/>
  <c r="AG108" i="68"/>
  <c r="AI108" i="68"/>
  <c r="AK108" i="68"/>
  <c r="AM108" i="68"/>
  <c r="AO108" i="68"/>
  <c r="AQ108" i="68"/>
  <c r="AS108" i="68"/>
  <c r="AU108" i="68"/>
  <c r="AD108" i="68"/>
  <c r="AF108" i="68"/>
  <c r="AH108" i="68"/>
  <c r="AJ108" i="68"/>
  <c r="AL108" i="68"/>
  <c r="AN108" i="68"/>
  <c r="AP108" i="68"/>
  <c r="AR108" i="68"/>
  <c r="AT108" i="68"/>
  <c r="AV108" i="68"/>
  <c r="BA106" i="68"/>
  <c r="BC106" i="68"/>
  <c r="BE106" i="68"/>
  <c r="BG106" i="68"/>
  <c r="BI106" i="68"/>
  <c r="BK106" i="68"/>
  <c r="BM106" i="68"/>
  <c r="BO106" i="68"/>
  <c r="BQ106" i="68"/>
  <c r="BS106" i="68"/>
  <c r="BB106" i="68"/>
  <c r="BD106" i="68"/>
  <c r="BF106" i="68"/>
  <c r="BH106" i="68"/>
  <c r="BJ106" i="68"/>
  <c r="BL106" i="68"/>
  <c r="BN106" i="68"/>
  <c r="BP106" i="68"/>
  <c r="BR106" i="68"/>
  <c r="BT106" i="68"/>
  <c r="AC106" i="68"/>
  <c r="AE106" i="68"/>
  <c r="AG106" i="68"/>
  <c r="AI106" i="68"/>
  <c r="AK106" i="68"/>
  <c r="AM106" i="68"/>
  <c r="AO106" i="68"/>
  <c r="AQ106" i="68"/>
  <c r="AS106" i="68"/>
  <c r="AU106" i="68"/>
  <c r="AD106" i="68"/>
  <c r="AF106" i="68"/>
  <c r="AH106" i="68"/>
  <c r="AJ106" i="68"/>
  <c r="AL106" i="68"/>
  <c r="AN106" i="68"/>
  <c r="AP106" i="68"/>
  <c r="AR106" i="68"/>
  <c r="AT106" i="68"/>
  <c r="AV106" i="68"/>
  <c r="BA104" i="68"/>
  <c r="BC104" i="68"/>
  <c r="BE104" i="68"/>
  <c r="BG104" i="68"/>
  <c r="BI104" i="68"/>
  <c r="BK104" i="68"/>
  <c r="BM104" i="68"/>
  <c r="BO104" i="68"/>
  <c r="BQ104" i="68"/>
  <c r="BS104" i="68"/>
  <c r="BB104" i="68"/>
  <c r="BD104" i="68"/>
  <c r="BF104" i="68"/>
  <c r="BH104" i="68"/>
  <c r="BJ104" i="68"/>
  <c r="BL104" i="68"/>
  <c r="BN104" i="68"/>
  <c r="BP104" i="68"/>
  <c r="BR104" i="68"/>
  <c r="BT104" i="68"/>
  <c r="AC104" i="68"/>
  <c r="AE104" i="68"/>
  <c r="AG104" i="68"/>
  <c r="AI104" i="68"/>
  <c r="AK104" i="68"/>
  <c r="AM104" i="68"/>
  <c r="AO104" i="68"/>
  <c r="AQ104" i="68"/>
  <c r="AS104" i="68"/>
  <c r="AU104" i="68"/>
  <c r="AD104" i="68"/>
  <c r="AF104" i="68"/>
  <c r="AH104" i="68"/>
  <c r="AJ104" i="68"/>
  <c r="AL104" i="68"/>
  <c r="AN104" i="68"/>
  <c r="AP104" i="68"/>
  <c r="AR104" i="68"/>
  <c r="AT104" i="68"/>
  <c r="AV104" i="68"/>
  <c r="BA102" i="68"/>
  <c r="BC102" i="68"/>
  <c r="BE102" i="68"/>
  <c r="BG102" i="68"/>
  <c r="BI102" i="68"/>
  <c r="BK102" i="68"/>
  <c r="BM102" i="68"/>
  <c r="BO102" i="68"/>
  <c r="BQ102" i="68"/>
  <c r="BS102" i="68"/>
  <c r="BB102" i="68"/>
  <c r="BD102" i="68"/>
  <c r="BF102" i="68"/>
  <c r="BH102" i="68"/>
  <c r="BJ102" i="68"/>
  <c r="BL102" i="68"/>
  <c r="BN102" i="68"/>
  <c r="BP102" i="68"/>
  <c r="BR102" i="68"/>
  <c r="BT102" i="68"/>
  <c r="AC102" i="68"/>
  <c r="AE102" i="68"/>
  <c r="AG102" i="68"/>
  <c r="AI102" i="68"/>
  <c r="AK102" i="68"/>
  <c r="AM102" i="68"/>
  <c r="AO102" i="68"/>
  <c r="AQ102" i="68"/>
  <c r="AS102" i="68"/>
  <c r="AU102" i="68"/>
  <c r="AD102" i="68"/>
  <c r="AF102" i="68"/>
  <c r="AH102" i="68"/>
  <c r="AJ102" i="68"/>
  <c r="AL102" i="68"/>
  <c r="AN102" i="68"/>
  <c r="AP102" i="68"/>
  <c r="AR102" i="68"/>
  <c r="AT102" i="68"/>
  <c r="AV102" i="68"/>
  <c r="BA92" i="68"/>
  <c r="BC92" i="68"/>
  <c r="BE92" i="68"/>
  <c r="BG92" i="68"/>
  <c r="BI92" i="68"/>
  <c r="BK92" i="68"/>
  <c r="BM92" i="68"/>
  <c r="BO92" i="68"/>
  <c r="BQ92" i="68"/>
  <c r="BS92" i="68"/>
  <c r="BB92" i="68"/>
  <c r="BD92" i="68"/>
  <c r="BF92" i="68"/>
  <c r="BH92" i="68"/>
  <c r="BJ92" i="68"/>
  <c r="BL92" i="68"/>
  <c r="BN92" i="68"/>
  <c r="BP92" i="68"/>
  <c r="BR92" i="68"/>
  <c r="BT92" i="68"/>
  <c r="AC92" i="68"/>
  <c r="AE92" i="68"/>
  <c r="AG92" i="68"/>
  <c r="AI92" i="68"/>
  <c r="AK92" i="68"/>
  <c r="AM92" i="68"/>
  <c r="AO92" i="68"/>
  <c r="AQ92" i="68"/>
  <c r="AS92" i="68"/>
  <c r="AU92" i="68"/>
  <c r="AD92" i="68"/>
  <c r="AF92" i="68"/>
  <c r="AH92" i="68"/>
  <c r="AJ92" i="68"/>
  <c r="AL92" i="68"/>
  <c r="AN92" i="68"/>
  <c r="AP92" i="68"/>
  <c r="AR92" i="68"/>
  <c r="AT92" i="68"/>
  <c r="AV92" i="68"/>
  <c r="BA90" i="68"/>
  <c r="BC90" i="68"/>
  <c r="BE90" i="68"/>
  <c r="BG90" i="68"/>
  <c r="BI90" i="68"/>
  <c r="BK90" i="68"/>
  <c r="BM90" i="68"/>
  <c r="BO90" i="68"/>
  <c r="BQ90" i="68"/>
  <c r="BS90" i="68"/>
  <c r="BB90" i="68"/>
  <c r="BD90" i="68"/>
  <c r="BF90" i="68"/>
  <c r="BH90" i="68"/>
  <c r="BJ90" i="68"/>
  <c r="BL90" i="68"/>
  <c r="BN90" i="68"/>
  <c r="BP90" i="68"/>
  <c r="BR90" i="68"/>
  <c r="BT90" i="68"/>
  <c r="AC90" i="68"/>
  <c r="AE90" i="68"/>
  <c r="AG90" i="68"/>
  <c r="AI90" i="68"/>
  <c r="AK90" i="68"/>
  <c r="AM90" i="68"/>
  <c r="AO90" i="68"/>
  <c r="AQ90" i="68"/>
  <c r="AS90" i="68"/>
  <c r="AU90" i="68"/>
  <c r="AD90" i="68"/>
  <c r="AF90" i="68"/>
  <c r="AH90" i="68"/>
  <c r="AJ90" i="68"/>
  <c r="AL90" i="68"/>
  <c r="AN90" i="68"/>
  <c r="AP90" i="68"/>
  <c r="AR90" i="68"/>
  <c r="AT90" i="68"/>
  <c r="AV90" i="68"/>
  <c r="BA88" i="68"/>
  <c r="BC88" i="68"/>
  <c r="BE88" i="68"/>
  <c r="BG88" i="68"/>
  <c r="BI88" i="68"/>
  <c r="BK88" i="68"/>
  <c r="BM88" i="68"/>
  <c r="BO88" i="68"/>
  <c r="BQ88" i="68"/>
  <c r="BS88" i="68"/>
  <c r="BB88" i="68"/>
  <c r="BD88" i="68"/>
  <c r="BF88" i="68"/>
  <c r="BH88" i="68"/>
  <c r="BJ88" i="68"/>
  <c r="BL88" i="68"/>
  <c r="BN88" i="68"/>
  <c r="BP88" i="68"/>
  <c r="BR88" i="68"/>
  <c r="BT88" i="68"/>
  <c r="AC88" i="68"/>
  <c r="AE88" i="68"/>
  <c r="AG88" i="68"/>
  <c r="AI88" i="68"/>
  <c r="AK88" i="68"/>
  <c r="AM88" i="68"/>
  <c r="AO88" i="68"/>
  <c r="AQ88" i="68"/>
  <c r="AS88" i="68"/>
  <c r="AU88" i="68"/>
  <c r="AD88" i="68"/>
  <c r="AF88" i="68"/>
  <c r="AH88" i="68"/>
  <c r="AJ88" i="68"/>
  <c r="AL88" i="68"/>
  <c r="AN88" i="68"/>
  <c r="AP88" i="68"/>
  <c r="AR88" i="68"/>
  <c r="AT88" i="68"/>
  <c r="AV88" i="68"/>
  <c r="BA84" i="68"/>
  <c r="BC84" i="68"/>
  <c r="BE84" i="68"/>
  <c r="BG84" i="68"/>
  <c r="BI84" i="68"/>
  <c r="BK84" i="68"/>
  <c r="BM84" i="68"/>
  <c r="BO84" i="68"/>
  <c r="BQ84" i="68"/>
  <c r="BS84" i="68"/>
  <c r="BB84" i="68"/>
  <c r="BD84" i="68"/>
  <c r="BF84" i="68"/>
  <c r="BH84" i="68"/>
  <c r="BJ84" i="68"/>
  <c r="BL84" i="68"/>
  <c r="BN84" i="68"/>
  <c r="BP84" i="68"/>
  <c r="BR84" i="68"/>
  <c r="BT84" i="68"/>
  <c r="AC84" i="68"/>
  <c r="AE84" i="68"/>
  <c r="AG84" i="68"/>
  <c r="AI84" i="68"/>
  <c r="AK84" i="68"/>
  <c r="AM84" i="68"/>
  <c r="AO84" i="68"/>
  <c r="AQ84" i="68"/>
  <c r="AS84" i="68"/>
  <c r="AU84" i="68"/>
  <c r="AD84" i="68"/>
  <c r="AF84" i="68"/>
  <c r="AH84" i="68"/>
  <c r="AJ84" i="68"/>
  <c r="AL84" i="68"/>
  <c r="AN84" i="68"/>
  <c r="AP84" i="68"/>
  <c r="AR84" i="68"/>
  <c r="AT84" i="68"/>
  <c r="AV84" i="68"/>
  <c r="BA82" i="68"/>
  <c r="BC82" i="68"/>
  <c r="BE82" i="68"/>
  <c r="BG82" i="68"/>
  <c r="BI82" i="68"/>
  <c r="BK82" i="68"/>
  <c r="BM82" i="68"/>
  <c r="BO82" i="68"/>
  <c r="BQ82" i="68"/>
  <c r="BS82" i="68"/>
  <c r="BB82" i="68"/>
  <c r="BD82" i="68"/>
  <c r="BF82" i="68"/>
  <c r="BH82" i="68"/>
  <c r="BJ82" i="68"/>
  <c r="BL82" i="68"/>
  <c r="BN82" i="68"/>
  <c r="BP82" i="68"/>
  <c r="BR82" i="68"/>
  <c r="BT82" i="68"/>
  <c r="AC82" i="68"/>
  <c r="AE82" i="68"/>
  <c r="AG82" i="68"/>
  <c r="AI82" i="68"/>
  <c r="AK82" i="68"/>
  <c r="AM82" i="68"/>
  <c r="AO82" i="68"/>
  <c r="AQ82" i="68"/>
  <c r="AS82" i="68"/>
  <c r="AU82" i="68"/>
  <c r="AD82" i="68"/>
  <c r="AF82" i="68"/>
  <c r="AH82" i="68"/>
  <c r="AJ82" i="68"/>
  <c r="AL82" i="68"/>
  <c r="AN82" i="68"/>
  <c r="AP82" i="68"/>
  <c r="AR82" i="68"/>
  <c r="AT82" i="68"/>
  <c r="AV82" i="68"/>
  <c r="BA80" i="68"/>
  <c r="BC80" i="68"/>
  <c r="BE80" i="68"/>
  <c r="BG80" i="68"/>
  <c r="BI80" i="68"/>
  <c r="BK80" i="68"/>
  <c r="BM80" i="68"/>
  <c r="BO80" i="68"/>
  <c r="BQ80" i="68"/>
  <c r="BS80" i="68"/>
  <c r="BB80" i="68"/>
  <c r="BD80" i="68"/>
  <c r="BF80" i="68"/>
  <c r="BH80" i="68"/>
  <c r="BJ80" i="68"/>
  <c r="BL80" i="68"/>
  <c r="BN80" i="68"/>
  <c r="BP80" i="68"/>
  <c r="BR80" i="68"/>
  <c r="BT80" i="68"/>
  <c r="AC80" i="68"/>
  <c r="AE80" i="68"/>
  <c r="AG80" i="68"/>
  <c r="AI80" i="68"/>
  <c r="AK80" i="68"/>
  <c r="AM80" i="68"/>
  <c r="AO80" i="68"/>
  <c r="AQ80" i="68"/>
  <c r="AS80" i="68"/>
  <c r="AU80" i="68"/>
  <c r="AD80" i="68"/>
  <c r="AF80" i="68"/>
  <c r="AH80" i="68"/>
  <c r="AJ80" i="68"/>
  <c r="AL80" i="68"/>
  <c r="AN80" i="68"/>
  <c r="AP80" i="68"/>
  <c r="AR80" i="68"/>
  <c r="AT80" i="68"/>
  <c r="AV80" i="68"/>
  <c r="BA76" i="68"/>
  <c r="BC76" i="68"/>
  <c r="BE76" i="68"/>
  <c r="BG76" i="68"/>
  <c r="BI76" i="68"/>
  <c r="BB76" i="68"/>
  <c r="BD76" i="68"/>
  <c r="BF76" i="68"/>
  <c r="BH76" i="68"/>
  <c r="BJ76" i="68"/>
  <c r="BK76" i="68"/>
  <c r="BM76" i="68"/>
  <c r="BO76" i="68"/>
  <c r="BQ76" i="68"/>
  <c r="BS76" i="68"/>
  <c r="BL76" i="68"/>
  <c r="BN76" i="68"/>
  <c r="BP76" i="68"/>
  <c r="BR76" i="68"/>
  <c r="BT76" i="68"/>
  <c r="AC76" i="68"/>
  <c r="AE76" i="68"/>
  <c r="AG76" i="68"/>
  <c r="AI76" i="68"/>
  <c r="AK76" i="68"/>
  <c r="AM76" i="68"/>
  <c r="AO76" i="68"/>
  <c r="AQ76" i="68"/>
  <c r="AS76" i="68"/>
  <c r="AU76" i="68"/>
  <c r="AD76" i="68"/>
  <c r="AF76" i="68"/>
  <c r="AH76" i="68"/>
  <c r="AJ76" i="68"/>
  <c r="AL76" i="68"/>
  <c r="AN76" i="68"/>
  <c r="AP76" i="68"/>
  <c r="AR76" i="68"/>
  <c r="AT76" i="68"/>
  <c r="AV76" i="68"/>
  <c r="BA72" i="68"/>
  <c r="BC72" i="68"/>
  <c r="BE72" i="68"/>
  <c r="BG72" i="68"/>
  <c r="BI72" i="68"/>
  <c r="BK72" i="68"/>
  <c r="BM72" i="68"/>
  <c r="BO72" i="68"/>
  <c r="BQ72" i="68"/>
  <c r="BS72" i="68"/>
  <c r="BB72" i="68"/>
  <c r="BD72" i="68"/>
  <c r="BF72" i="68"/>
  <c r="BH72" i="68"/>
  <c r="BJ72" i="68"/>
  <c r="BL72" i="68"/>
  <c r="BN72" i="68"/>
  <c r="BP72" i="68"/>
  <c r="BR72" i="68"/>
  <c r="BT72" i="68"/>
  <c r="AC72" i="68"/>
  <c r="AE72" i="68"/>
  <c r="AG72" i="68"/>
  <c r="AI72" i="68"/>
  <c r="AK72" i="68"/>
  <c r="AM72" i="68"/>
  <c r="AO72" i="68"/>
  <c r="AQ72" i="68"/>
  <c r="AS72" i="68"/>
  <c r="AU72" i="68"/>
  <c r="AD72" i="68"/>
  <c r="AF72" i="68"/>
  <c r="AH72" i="68"/>
  <c r="AJ72" i="68"/>
  <c r="AL72" i="68"/>
  <c r="AN72" i="68"/>
  <c r="AP72" i="68"/>
  <c r="AR72" i="68"/>
  <c r="AT72" i="68"/>
  <c r="AV72" i="68"/>
  <c r="BA70" i="68"/>
  <c r="BC70" i="68"/>
  <c r="BE70" i="68"/>
  <c r="BG70" i="68"/>
  <c r="BI70" i="68"/>
  <c r="BK70" i="68"/>
  <c r="BM70" i="68"/>
  <c r="BO70" i="68"/>
  <c r="BQ70" i="68"/>
  <c r="BS70" i="68"/>
  <c r="BB70" i="68"/>
  <c r="BD70" i="68"/>
  <c r="BF70" i="68"/>
  <c r="BH70" i="68"/>
  <c r="BJ70" i="68"/>
  <c r="BL70" i="68"/>
  <c r="BN70" i="68"/>
  <c r="BP70" i="68"/>
  <c r="BR70" i="68"/>
  <c r="BT70" i="68"/>
  <c r="AC70" i="68"/>
  <c r="AE70" i="68"/>
  <c r="AG70" i="68"/>
  <c r="AI70" i="68"/>
  <c r="AK70" i="68"/>
  <c r="AM70" i="68"/>
  <c r="AO70" i="68"/>
  <c r="AQ70" i="68"/>
  <c r="AS70" i="68"/>
  <c r="AU70" i="68"/>
  <c r="AD70" i="68"/>
  <c r="AF70" i="68"/>
  <c r="AH70" i="68"/>
  <c r="AJ70" i="68"/>
  <c r="AL70" i="68"/>
  <c r="AN70" i="68"/>
  <c r="AP70" i="68"/>
  <c r="AR70" i="68"/>
  <c r="AT70" i="68"/>
  <c r="AV70" i="68"/>
  <c r="BA64" i="68"/>
  <c r="BC64" i="68"/>
  <c r="BE64" i="68"/>
  <c r="BG64" i="68"/>
  <c r="BI64" i="68"/>
  <c r="BK64" i="68"/>
  <c r="BM64" i="68"/>
  <c r="BO64" i="68"/>
  <c r="BQ64" i="68"/>
  <c r="BS64" i="68"/>
  <c r="BB64" i="68"/>
  <c r="BD64" i="68"/>
  <c r="BF64" i="68"/>
  <c r="BH64" i="68"/>
  <c r="BJ64" i="68"/>
  <c r="BL64" i="68"/>
  <c r="BN64" i="68"/>
  <c r="BP64" i="68"/>
  <c r="BR64" i="68"/>
  <c r="BT64" i="68"/>
  <c r="AC64" i="68"/>
  <c r="AE64" i="68"/>
  <c r="AG64" i="68"/>
  <c r="AI64" i="68"/>
  <c r="AK64" i="68"/>
  <c r="AM64" i="68"/>
  <c r="AO64" i="68"/>
  <c r="AQ64" i="68"/>
  <c r="AS64" i="68"/>
  <c r="AU64" i="68"/>
  <c r="AD64" i="68"/>
  <c r="AF64" i="68"/>
  <c r="AH64" i="68"/>
  <c r="AJ64" i="68"/>
  <c r="AL64" i="68"/>
  <c r="AN64" i="68"/>
  <c r="AP64" i="68"/>
  <c r="AR64" i="68"/>
  <c r="AT64" i="68"/>
  <c r="AV64" i="68"/>
  <c r="BA62" i="68"/>
  <c r="BC62" i="68"/>
  <c r="BE62" i="68"/>
  <c r="BG62" i="68"/>
  <c r="BI62" i="68"/>
  <c r="BK62" i="68"/>
  <c r="BM62" i="68"/>
  <c r="BO62" i="68"/>
  <c r="BQ62" i="68"/>
  <c r="BS62" i="68"/>
  <c r="BB62" i="68"/>
  <c r="BD62" i="68"/>
  <c r="BF62" i="68"/>
  <c r="BH62" i="68"/>
  <c r="BJ62" i="68"/>
  <c r="BL62" i="68"/>
  <c r="BN62" i="68"/>
  <c r="BP62" i="68"/>
  <c r="BR62" i="68"/>
  <c r="BT62" i="68"/>
  <c r="AC62" i="68"/>
  <c r="AE62" i="68"/>
  <c r="AG62" i="68"/>
  <c r="AI62" i="68"/>
  <c r="AK62" i="68"/>
  <c r="AM62" i="68"/>
  <c r="AO62" i="68"/>
  <c r="AQ62" i="68"/>
  <c r="AS62" i="68"/>
  <c r="AU62" i="68"/>
  <c r="AD62" i="68"/>
  <c r="AF62" i="68"/>
  <c r="AH62" i="68"/>
  <c r="AJ62" i="68"/>
  <c r="AL62" i="68"/>
  <c r="AN62" i="68"/>
  <c r="AP62" i="68"/>
  <c r="AR62" i="68"/>
  <c r="AT62" i="68"/>
  <c r="AV62" i="68"/>
  <c r="BA60" i="68"/>
  <c r="BC60" i="68"/>
  <c r="BE60" i="68"/>
  <c r="BG60" i="68"/>
  <c r="BI60" i="68"/>
  <c r="BK60" i="68"/>
  <c r="BM60" i="68"/>
  <c r="BO60" i="68"/>
  <c r="BQ60" i="68"/>
  <c r="BS60" i="68"/>
  <c r="BB60" i="68"/>
  <c r="BD60" i="68"/>
  <c r="BF60" i="68"/>
  <c r="BH60" i="68"/>
  <c r="BJ60" i="68"/>
  <c r="BL60" i="68"/>
  <c r="BN60" i="68"/>
  <c r="BP60" i="68"/>
  <c r="BR60" i="68"/>
  <c r="BT60" i="68"/>
  <c r="AC60" i="68"/>
  <c r="AE60" i="68"/>
  <c r="AG60" i="68"/>
  <c r="AI60" i="68"/>
  <c r="AK60" i="68"/>
  <c r="AM60" i="68"/>
  <c r="AO60" i="68"/>
  <c r="AQ60" i="68"/>
  <c r="AS60" i="68"/>
  <c r="AU60" i="68"/>
  <c r="AD60" i="68"/>
  <c r="AF60" i="68"/>
  <c r="AH60" i="68"/>
  <c r="AJ60" i="68"/>
  <c r="AL60" i="68"/>
  <c r="AN60" i="68"/>
  <c r="AP60" i="68"/>
  <c r="AR60" i="68"/>
  <c r="AT60" i="68"/>
  <c r="AV60" i="68"/>
  <c r="BA58" i="68"/>
  <c r="BC58" i="68"/>
  <c r="BE58" i="68"/>
  <c r="BG58" i="68"/>
  <c r="BI58" i="68"/>
  <c r="BK58" i="68"/>
  <c r="BM58" i="68"/>
  <c r="BO58" i="68"/>
  <c r="BQ58" i="68"/>
  <c r="BS58" i="68"/>
  <c r="BB58" i="68"/>
  <c r="BD58" i="68"/>
  <c r="BF58" i="68"/>
  <c r="BH58" i="68"/>
  <c r="BJ58" i="68"/>
  <c r="BL58" i="68"/>
  <c r="BN58" i="68"/>
  <c r="BP58" i="68"/>
  <c r="BR58" i="68"/>
  <c r="BT58" i="68"/>
  <c r="AC58" i="68"/>
  <c r="AE58" i="68"/>
  <c r="AG58" i="68"/>
  <c r="AI58" i="68"/>
  <c r="AK58" i="68"/>
  <c r="AM58" i="68"/>
  <c r="AO58" i="68"/>
  <c r="AQ58" i="68"/>
  <c r="AS58" i="68"/>
  <c r="AU58" i="68"/>
  <c r="AD58" i="68"/>
  <c r="AF58" i="68"/>
  <c r="AH58" i="68"/>
  <c r="AJ58" i="68"/>
  <c r="AL58" i="68"/>
  <c r="AN58" i="68"/>
  <c r="AP58" i="68"/>
  <c r="AR58" i="68"/>
  <c r="AT58" i="68"/>
  <c r="AV58" i="68"/>
  <c r="BA56" i="68"/>
  <c r="BC56" i="68"/>
  <c r="BE56" i="68"/>
  <c r="BG56" i="68"/>
  <c r="BI56" i="68"/>
  <c r="BK56" i="68"/>
  <c r="BM56" i="68"/>
  <c r="BO56" i="68"/>
  <c r="BQ56" i="68"/>
  <c r="BS56" i="68"/>
  <c r="BB56" i="68"/>
  <c r="BD56" i="68"/>
  <c r="BF56" i="68"/>
  <c r="BH56" i="68"/>
  <c r="BJ56" i="68"/>
  <c r="BL56" i="68"/>
  <c r="BN56" i="68"/>
  <c r="BP56" i="68"/>
  <c r="BR56" i="68"/>
  <c r="BT56" i="68"/>
  <c r="AC56" i="68"/>
  <c r="AE56" i="68"/>
  <c r="AG56" i="68"/>
  <c r="AI56" i="68"/>
  <c r="AK56" i="68"/>
  <c r="AM56" i="68"/>
  <c r="AO56" i="68"/>
  <c r="AQ56" i="68"/>
  <c r="AS56" i="68"/>
  <c r="AU56" i="68"/>
  <c r="AD56" i="68"/>
  <c r="AF56" i="68"/>
  <c r="AH56" i="68"/>
  <c r="AJ56" i="68"/>
  <c r="AL56" i="68"/>
  <c r="AN56" i="68"/>
  <c r="AP56" i="68"/>
  <c r="AR56" i="68"/>
  <c r="AT56" i="68"/>
  <c r="AV56" i="68"/>
  <c r="BA54" i="68"/>
  <c r="BC54" i="68"/>
  <c r="BE54" i="68"/>
  <c r="BG54" i="68"/>
  <c r="BI54" i="68"/>
  <c r="BK54" i="68"/>
  <c r="BM54" i="68"/>
  <c r="BO54" i="68"/>
  <c r="BQ54" i="68"/>
  <c r="BS54" i="68"/>
  <c r="BB54" i="68"/>
  <c r="BD54" i="68"/>
  <c r="BF54" i="68"/>
  <c r="BH54" i="68"/>
  <c r="BJ54" i="68"/>
  <c r="BL54" i="68"/>
  <c r="BN54" i="68"/>
  <c r="BP54" i="68"/>
  <c r="BR54" i="68"/>
  <c r="BT54" i="68"/>
  <c r="AC54" i="68"/>
  <c r="AE54" i="68"/>
  <c r="AG54" i="68"/>
  <c r="AI54" i="68"/>
  <c r="AK54" i="68"/>
  <c r="AM54" i="68"/>
  <c r="AO54" i="68"/>
  <c r="AQ54" i="68"/>
  <c r="AS54" i="68"/>
  <c r="AU54" i="68"/>
  <c r="AD54" i="68"/>
  <c r="AF54" i="68"/>
  <c r="AH54" i="68"/>
  <c r="AJ54" i="68"/>
  <c r="AL54" i="68"/>
  <c r="AN54" i="68"/>
  <c r="AP54" i="68"/>
  <c r="AR54" i="68"/>
  <c r="AT54" i="68"/>
  <c r="AV54" i="68"/>
  <c r="BA52" i="68"/>
  <c r="BC52" i="68"/>
  <c r="BE52" i="68"/>
  <c r="BG52" i="68"/>
  <c r="BI52" i="68"/>
  <c r="BK52" i="68"/>
  <c r="BM52" i="68"/>
  <c r="BO52" i="68"/>
  <c r="BQ52" i="68"/>
  <c r="BS52" i="68"/>
  <c r="BB52" i="68"/>
  <c r="BD52" i="68"/>
  <c r="BF52" i="68"/>
  <c r="BH52" i="68"/>
  <c r="BJ52" i="68"/>
  <c r="BL52" i="68"/>
  <c r="BN52" i="68"/>
  <c r="BP52" i="68"/>
  <c r="BR52" i="68"/>
  <c r="BT52" i="68"/>
  <c r="AC52" i="68"/>
  <c r="AE52" i="68"/>
  <c r="AG52" i="68"/>
  <c r="AI52" i="68"/>
  <c r="AK52" i="68"/>
  <c r="AM52" i="68"/>
  <c r="AO52" i="68"/>
  <c r="AQ52" i="68"/>
  <c r="AS52" i="68"/>
  <c r="AU52" i="68"/>
  <c r="AD52" i="68"/>
  <c r="AF52" i="68"/>
  <c r="AH52" i="68"/>
  <c r="AJ52" i="68"/>
  <c r="AL52" i="68"/>
  <c r="AN52" i="68"/>
  <c r="AP52" i="68"/>
  <c r="AR52" i="68"/>
  <c r="AT52" i="68"/>
  <c r="AV52" i="68"/>
  <c r="BA50" i="68"/>
  <c r="BC50" i="68"/>
  <c r="BE50" i="68"/>
  <c r="BG50" i="68"/>
  <c r="BI50" i="68"/>
  <c r="BK50" i="68"/>
  <c r="BM50" i="68"/>
  <c r="BO50" i="68"/>
  <c r="BQ50" i="68"/>
  <c r="BS50" i="68"/>
  <c r="BB50" i="68"/>
  <c r="BD50" i="68"/>
  <c r="BF50" i="68"/>
  <c r="BH50" i="68"/>
  <c r="BJ50" i="68"/>
  <c r="BL50" i="68"/>
  <c r="BN50" i="68"/>
  <c r="BP50" i="68"/>
  <c r="BR50" i="68"/>
  <c r="BT50" i="68"/>
  <c r="AC50" i="68"/>
  <c r="AE50" i="68"/>
  <c r="AG50" i="68"/>
  <c r="AI50" i="68"/>
  <c r="AK50" i="68"/>
  <c r="AM50" i="68"/>
  <c r="AO50" i="68"/>
  <c r="AQ50" i="68"/>
  <c r="AS50" i="68"/>
  <c r="AU50" i="68"/>
  <c r="AD50" i="68"/>
  <c r="AF50" i="68"/>
  <c r="AH50" i="68"/>
  <c r="AJ50" i="68"/>
  <c r="AL50" i="68"/>
  <c r="AN50" i="68"/>
  <c r="AP50" i="68"/>
  <c r="AR50" i="68"/>
  <c r="AT50" i="68"/>
  <c r="AV50" i="68"/>
  <c r="BA48" i="68"/>
  <c r="BC48" i="68"/>
  <c r="BE48" i="68"/>
  <c r="BG48" i="68"/>
  <c r="BI48" i="68"/>
  <c r="BK48" i="68"/>
  <c r="BM48" i="68"/>
  <c r="BO48" i="68"/>
  <c r="BQ48" i="68"/>
  <c r="BS48" i="68"/>
  <c r="BB48" i="68"/>
  <c r="BD48" i="68"/>
  <c r="BF48" i="68"/>
  <c r="BH48" i="68"/>
  <c r="BJ48" i="68"/>
  <c r="BL48" i="68"/>
  <c r="BN48" i="68"/>
  <c r="BP48" i="68"/>
  <c r="BR48" i="68"/>
  <c r="BT48" i="68"/>
  <c r="AC48" i="68"/>
  <c r="AE48" i="68"/>
  <c r="AG48" i="68"/>
  <c r="AI48" i="68"/>
  <c r="AK48" i="68"/>
  <c r="AM48" i="68"/>
  <c r="AO48" i="68"/>
  <c r="AQ48" i="68"/>
  <c r="AS48" i="68"/>
  <c r="AU48" i="68"/>
  <c r="AD48" i="68"/>
  <c r="AF48" i="68"/>
  <c r="AH48" i="68"/>
  <c r="AJ48" i="68"/>
  <c r="AL48" i="68"/>
  <c r="AN48" i="68"/>
  <c r="AP48" i="68"/>
  <c r="AR48" i="68"/>
  <c r="AT48" i="68"/>
  <c r="AV48" i="68"/>
  <c r="BA46" i="68"/>
  <c r="BC46" i="68"/>
  <c r="BE46" i="68"/>
  <c r="BG46" i="68"/>
  <c r="BI46" i="68"/>
  <c r="BK46" i="68"/>
  <c r="BM46" i="68"/>
  <c r="BO46" i="68"/>
  <c r="BQ46" i="68"/>
  <c r="BS46" i="68"/>
  <c r="BB46" i="68"/>
  <c r="BD46" i="68"/>
  <c r="BF46" i="68"/>
  <c r="BH46" i="68"/>
  <c r="BJ46" i="68"/>
  <c r="BL46" i="68"/>
  <c r="BN46" i="68"/>
  <c r="BP46" i="68"/>
  <c r="BR46" i="68"/>
  <c r="BT46" i="68"/>
  <c r="AC46" i="68"/>
  <c r="AE46" i="68"/>
  <c r="AG46" i="68"/>
  <c r="AI46" i="68"/>
  <c r="AK46" i="68"/>
  <c r="AM46" i="68"/>
  <c r="AO46" i="68"/>
  <c r="AQ46" i="68"/>
  <c r="AS46" i="68"/>
  <c r="AU46" i="68"/>
  <c r="AD46" i="68"/>
  <c r="AF46" i="68"/>
  <c r="AH46" i="68"/>
  <c r="AJ46" i="68"/>
  <c r="AL46" i="68"/>
  <c r="AN46" i="68"/>
  <c r="AP46" i="68"/>
  <c r="AR46" i="68"/>
  <c r="AT46" i="68"/>
  <c r="AV46" i="68"/>
  <c r="BA44" i="68"/>
  <c r="BC44" i="68"/>
  <c r="BE44" i="68"/>
  <c r="BG44" i="68"/>
  <c r="BI44" i="68"/>
  <c r="BK44" i="68"/>
  <c r="BM44" i="68"/>
  <c r="BO44" i="68"/>
  <c r="BQ44" i="68"/>
  <c r="BS44" i="68"/>
  <c r="BB44" i="68"/>
  <c r="BD44" i="68"/>
  <c r="BF44" i="68"/>
  <c r="BH44" i="68"/>
  <c r="BJ44" i="68"/>
  <c r="BL44" i="68"/>
  <c r="BN44" i="68"/>
  <c r="BP44" i="68"/>
  <c r="BR44" i="68"/>
  <c r="BT44" i="68"/>
  <c r="AC44" i="68"/>
  <c r="AE44" i="68"/>
  <c r="AG44" i="68"/>
  <c r="AI44" i="68"/>
  <c r="AK44" i="68"/>
  <c r="AM44" i="68"/>
  <c r="AO44" i="68"/>
  <c r="AQ44" i="68"/>
  <c r="AS44" i="68"/>
  <c r="AU44" i="68"/>
  <c r="AD44" i="68"/>
  <c r="AF44" i="68"/>
  <c r="AH44" i="68"/>
  <c r="AJ44" i="68"/>
  <c r="AL44" i="68"/>
  <c r="AN44" i="68"/>
  <c r="AP44" i="68"/>
  <c r="AR44" i="68"/>
  <c r="AT44" i="68"/>
  <c r="AV44" i="68"/>
  <c r="BA42" i="68"/>
  <c r="BC42" i="68"/>
  <c r="BE42" i="68"/>
  <c r="BG42" i="68"/>
  <c r="BI42" i="68"/>
  <c r="BK42" i="68"/>
  <c r="BM42" i="68"/>
  <c r="BO42" i="68"/>
  <c r="BQ42" i="68"/>
  <c r="BS42" i="68"/>
  <c r="BB42" i="68"/>
  <c r="BD42" i="68"/>
  <c r="BF42" i="68"/>
  <c r="BH42" i="68"/>
  <c r="BJ42" i="68"/>
  <c r="BL42" i="68"/>
  <c r="BN42" i="68"/>
  <c r="BP42" i="68"/>
  <c r="BR42" i="68"/>
  <c r="BT42" i="68"/>
  <c r="AC42" i="68"/>
  <c r="AE42" i="68"/>
  <c r="AG42" i="68"/>
  <c r="AI42" i="68"/>
  <c r="AK42" i="68"/>
  <c r="AM42" i="68"/>
  <c r="AO42" i="68"/>
  <c r="AQ42" i="68"/>
  <c r="AS42" i="68"/>
  <c r="AU42" i="68"/>
  <c r="AD42" i="68"/>
  <c r="AF42" i="68"/>
  <c r="AH42" i="68"/>
  <c r="AJ42" i="68"/>
  <c r="AL42" i="68"/>
  <c r="AN42" i="68"/>
  <c r="AP42" i="68"/>
  <c r="AR42" i="68"/>
  <c r="AT42" i="68"/>
  <c r="AV42" i="68"/>
  <c r="BA39" i="68"/>
  <c r="BC39" i="68"/>
  <c r="BE39" i="68"/>
  <c r="BG39" i="68"/>
  <c r="BI39" i="68"/>
  <c r="BK39" i="68"/>
  <c r="BM39" i="68"/>
  <c r="BO39" i="68"/>
  <c r="BQ39" i="68"/>
  <c r="BS39" i="68"/>
  <c r="BB39" i="68"/>
  <c r="BD39" i="68"/>
  <c r="BF39" i="68"/>
  <c r="BH39" i="68"/>
  <c r="BJ39" i="68"/>
  <c r="BL39" i="68"/>
  <c r="BN39" i="68"/>
  <c r="BP39" i="68"/>
  <c r="BR39" i="68"/>
  <c r="BT39" i="68"/>
  <c r="AC39" i="68"/>
  <c r="AE39" i="68"/>
  <c r="AG39" i="68"/>
  <c r="AI39" i="68"/>
  <c r="AK39" i="68"/>
  <c r="AM39" i="68"/>
  <c r="AO39" i="68"/>
  <c r="AQ39" i="68"/>
  <c r="AS39" i="68"/>
  <c r="AU39" i="68"/>
  <c r="AD39" i="68"/>
  <c r="AF39" i="68"/>
  <c r="AH39" i="68"/>
  <c r="AJ39" i="68"/>
  <c r="AL39" i="68"/>
  <c r="AN39" i="68"/>
  <c r="AP39" i="68"/>
  <c r="AR39" i="68"/>
  <c r="AT39" i="68"/>
  <c r="AV39" i="68"/>
  <c r="BA32" i="68"/>
  <c r="BC32" i="68"/>
  <c r="BE32" i="68"/>
  <c r="BG32" i="68"/>
  <c r="BI32" i="68"/>
  <c r="BK32" i="68"/>
  <c r="BM32" i="68"/>
  <c r="BO32" i="68"/>
  <c r="BQ32" i="68"/>
  <c r="BS32" i="68"/>
  <c r="BB32" i="68"/>
  <c r="BD32" i="68"/>
  <c r="BF32" i="68"/>
  <c r="BH32" i="68"/>
  <c r="BJ32" i="68"/>
  <c r="BL32" i="68"/>
  <c r="BN32" i="68"/>
  <c r="BP32" i="68"/>
  <c r="BR32" i="68"/>
  <c r="BT32" i="68"/>
  <c r="AC32" i="68"/>
  <c r="AE32" i="68"/>
  <c r="AG32" i="68"/>
  <c r="AI32" i="68"/>
  <c r="AK32" i="68"/>
  <c r="AM32" i="68"/>
  <c r="AO32" i="68"/>
  <c r="AQ32" i="68"/>
  <c r="AS32" i="68"/>
  <c r="AU32" i="68"/>
  <c r="AD32" i="68"/>
  <c r="AF32" i="68"/>
  <c r="AH32" i="68"/>
  <c r="AJ32" i="68"/>
  <c r="AL32" i="68"/>
  <c r="AN32" i="68"/>
  <c r="AP32" i="68"/>
  <c r="AR32" i="68"/>
  <c r="AT32" i="68"/>
  <c r="AV32" i="68"/>
  <c r="BA30" i="68"/>
  <c r="BC30" i="68"/>
  <c r="BE30" i="68"/>
  <c r="BG30" i="68"/>
  <c r="BI30" i="68"/>
  <c r="BK30" i="68"/>
  <c r="BM30" i="68"/>
  <c r="BO30" i="68"/>
  <c r="BQ30" i="68"/>
  <c r="BS30" i="68"/>
  <c r="BB30" i="68"/>
  <c r="BD30" i="68"/>
  <c r="BF30" i="68"/>
  <c r="BH30" i="68"/>
  <c r="BJ30" i="68"/>
  <c r="BL30" i="68"/>
  <c r="BN30" i="68"/>
  <c r="BP30" i="68"/>
  <c r="BR30" i="68"/>
  <c r="BT30" i="68"/>
  <c r="AC30" i="68"/>
  <c r="AE30" i="68"/>
  <c r="AG30" i="68"/>
  <c r="AI30" i="68"/>
  <c r="AK30" i="68"/>
  <c r="AM30" i="68"/>
  <c r="AO30" i="68"/>
  <c r="AQ30" i="68"/>
  <c r="AS30" i="68"/>
  <c r="AU30" i="68"/>
  <c r="AD30" i="68"/>
  <c r="AF30" i="68"/>
  <c r="AH30" i="68"/>
  <c r="AJ30" i="68"/>
  <c r="AL30" i="68"/>
  <c r="AN30" i="68"/>
  <c r="AP30" i="68"/>
  <c r="AR30" i="68"/>
  <c r="AT30" i="68"/>
  <c r="AV30" i="68"/>
  <c r="BA28" i="68"/>
  <c r="BC28" i="68"/>
  <c r="BE28" i="68"/>
  <c r="BG28" i="68"/>
  <c r="BI28" i="68"/>
  <c r="BK28" i="68"/>
  <c r="BM28" i="68"/>
  <c r="BO28" i="68"/>
  <c r="BQ28" i="68"/>
  <c r="BS28" i="68"/>
  <c r="BB28" i="68"/>
  <c r="BD28" i="68"/>
  <c r="BF28" i="68"/>
  <c r="BH28" i="68"/>
  <c r="BJ28" i="68"/>
  <c r="BL28" i="68"/>
  <c r="BN28" i="68"/>
  <c r="BP28" i="68"/>
  <c r="BR28" i="68"/>
  <c r="BT28" i="68"/>
  <c r="AC28" i="68"/>
  <c r="AE28" i="68"/>
  <c r="AG28" i="68"/>
  <c r="AI28" i="68"/>
  <c r="AK28" i="68"/>
  <c r="AM28" i="68"/>
  <c r="AO28" i="68"/>
  <c r="AQ28" i="68"/>
  <c r="AS28" i="68"/>
  <c r="AU28" i="68"/>
  <c r="AD28" i="68"/>
  <c r="AF28" i="68"/>
  <c r="AH28" i="68"/>
  <c r="AJ28" i="68"/>
  <c r="AL28" i="68"/>
  <c r="AN28" i="68"/>
  <c r="AP28" i="68"/>
  <c r="AR28" i="68"/>
  <c r="AT28" i="68"/>
  <c r="AV28" i="68"/>
  <c r="N609" i="64"/>
  <c r="Q609" i="64"/>
  <c r="S609" i="64"/>
  <c r="S540" i="64" s="1"/>
  <c r="T609" i="64"/>
  <c r="T540" i="64" s="1"/>
  <c r="X609" i="64"/>
  <c r="E43" i="64"/>
  <c r="F43" i="64"/>
  <c r="F184" i="64"/>
  <c r="F541" i="64"/>
  <c r="BK85" i="46"/>
  <c r="BE85" i="46"/>
  <c r="BC244" i="46" s="1"/>
  <c r="BC85" i="46"/>
  <c r="BA85" i="46"/>
  <c r="P85" i="46"/>
  <c r="N244" i="46" s="1"/>
  <c r="P130" i="46"/>
  <c r="N85" i="46"/>
  <c r="L244" i="46" s="1"/>
  <c r="N130" i="46"/>
  <c r="L85" i="46"/>
  <c r="J244" i="46" s="1"/>
  <c r="L130" i="46"/>
  <c r="J85" i="46"/>
  <c r="H244" i="46" s="1"/>
  <c r="J130" i="46"/>
  <c r="BP85" i="46"/>
  <c r="BN85" i="46"/>
  <c r="BL244" i="46" s="1"/>
  <c r="BJ85" i="46"/>
  <c r="BF85" i="46"/>
  <c r="BD85" i="46"/>
  <c r="BB85" i="46"/>
  <c r="AZ244" i="46" s="1"/>
  <c r="AZ85" i="46"/>
  <c r="AB85" i="46"/>
  <c r="Z244" i="46" s="1"/>
  <c r="AB130" i="46"/>
  <c r="AA85" i="46"/>
  <c r="Y244" i="46" s="1"/>
  <c r="AA130" i="46"/>
  <c r="Z85" i="46"/>
  <c r="X244" i="46" s="1"/>
  <c r="Z130" i="46"/>
  <c r="Y85" i="46"/>
  <c r="W244" i="46" s="1"/>
  <c r="Y130" i="46"/>
  <c r="X85" i="46"/>
  <c r="V244" i="46" s="1"/>
  <c r="X130" i="46"/>
  <c r="W85" i="46"/>
  <c r="U244" i="46" s="1"/>
  <c r="W130" i="46"/>
  <c r="V85" i="46"/>
  <c r="T244" i="46" s="1"/>
  <c r="V130" i="46"/>
  <c r="U85" i="46"/>
  <c r="S244" i="46" s="1"/>
  <c r="U130" i="46"/>
  <c r="T85" i="46"/>
  <c r="R244" i="46" s="1"/>
  <c r="T130" i="46"/>
  <c r="S85" i="46"/>
  <c r="Q244" i="46" s="1"/>
  <c r="S130" i="46"/>
  <c r="R85" i="46"/>
  <c r="P244" i="46" s="1"/>
  <c r="R130" i="46"/>
  <c r="O85" i="46"/>
  <c r="M244" i="46" s="1"/>
  <c r="O130" i="46"/>
  <c r="M85" i="46"/>
  <c r="K244" i="46" s="1"/>
  <c r="M130" i="46"/>
  <c r="K85" i="46"/>
  <c r="K130" i="46"/>
  <c r="I85" i="46"/>
  <c r="G244" i="46" s="1"/>
  <c r="I130" i="46"/>
  <c r="J62" i="46"/>
  <c r="Q85" i="46"/>
  <c r="O244" i="46" s="1"/>
  <c r="Q130" i="46"/>
  <c r="F454" i="64"/>
  <c r="E222" i="44"/>
  <c r="E230" i="44"/>
  <c r="C165" i="46"/>
  <c r="E165" i="46" s="1"/>
  <c r="AO338" i="25"/>
  <c r="AK338" i="25"/>
  <c r="AD338" i="25"/>
  <c r="D255" i="44"/>
  <c r="H155" i="44"/>
  <c r="F223" i="44" s="1"/>
  <c r="M169" i="46"/>
  <c r="H155" i="25" s="1"/>
  <c r="E394" i="64"/>
  <c r="E239" i="64"/>
  <c r="K169" i="46"/>
  <c r="F155" i="25" s="1"/>
  <c r="N167" i="46"/>
  <c r="I153" i="25" s="1"/>
  <c r="I285" i="25" s="1"/>
  <c r="L169" i="46"/>
  <c r="G155" i="25" s="1"/>
  <c r="J169" i="46"/>
  <c r="E155" i="25" s="1"/>
  <c r="AB119" i="46"/>
  <c r="V107" i="46"/>
  <c r="W97" i="46"/>
  <c r="AI96" i="46"/>
  <c r="X94" i="46"/>
  <c r="V250" i="46" s="1"/>
  <c r="Z90" i="46"/>
  <c r="U62" i="46"/>
  <c r="X170" i="46"/>
  <c r="S156" i="25" s="1"/>
  <c r="O170" i="46"/>
  <c r="J156" i="25" s="1"/>
  <c r="M173" i="46"/>
  <c r="H159" i="25" s="1"/>
  <c r="L173" i="46"/>
  <c r="G159" i="25" s="1"/>
  <c r="K173" i="46"/>
  <c r="F159" i="25" s="1"/>
  <c r="J173" i="46"/>
  <c r="E159" i="25" s="1"/>
  <c r="I173" i="46"/>
  <c r="D159" i="25" s="1"/>
  <c r="Q170" i="46"/>
  <c r="L156" i="25" s="1"/>
  <c r="O166" i="46"/>
  <c r="J152" i="25" s="1"/>
  <c r="C59" i="63"/>
  <c r="Z170" i="46"/>
  <c r="U156" i="25" s="1"/>
  <c r="V170" i="46"/>
  <c r="Q156" i="25" s="1"/>
  <c r="R170" i="46"/>
  <c r="M156" i="25" s="1"/>
  <c r="AA170" i="46"/>
  <c r="V156" i="25" s="1"/>
  <c r="Y170" i="46"/>
  <c r="T156" i="25" s="1"/>
  <c r="W170" i="46"/>
  <c r="R156" i="25" s="1"/>
  <c r="U170" i="46"/>
  <c r="P156" i="25" s="1"/>
  <c r="S170" i="46"/>
  <c r="N156" i="25" s="1"/>
  <c r="P170" i="46"/>
  <c r="K156" i="25" s="1"/>
  <c r="N170" i="46"/>
  <c r="I156" i="25" s="1"/>
  <c r="N166" i="46"/>
  <c r="I152" i="25" s="1"/>
  <c r="M170" i="46"/>
  <c r="H156" i="25" s="1"/>
  <c r="M166" i="46"/>
  <c r="H152" i="25" s="1"/>
  <c r="L170" i="46"/>
  <c r="G156" i="25" s="1"/>
  <c r="L166" i="46"/>
  <c r="G152" i="25" s="1"/>
  <c r="K170" i="46"/>
  <c r="F156" i="25" s="1"/>
  <c r="K166" i="46"/>
  <c r="F152" i="25" s="1"/>
  <c r="J170" i="46"/>
  <c r="E156" i="25" s="1"/>
  <c r="J166" i="46"/>
  <c r="E152" i="25" s="1"/>
  <c r="I170" i="46"/>
  <c r="I166" i="46"/>
  <c r="D152" i="25" s="1"/>
  <c r="D39" i="46"/>
  <c r="E39" i="46" s="1"/>
  <c r="F39" i="46" s="1"/>
  <c r="W39" i="46" s="1"/>
  <c r="R54" i="25" s="1"/>
  <c r="F36" i="63"/>
  <c r="D39" i="44" s="1"/>
  <c r="E39" i="44" s="1"/>
  <c r="H39" i="44" s="1"/>
  <c r="E26" i="63"/>
  <c r="C55" i="63"/>
  <c r="F55" i="63" s="1"/>
  <c r="K55" i="63" s="1"/>
  <c r="AB166" i="46"/>
  <c r="W152" i="25" s="1"/>
  <c r="AA166" i="46"/>
  <c r="V152" i="25" s="1"/>
  <c r="Z166" i="46"/>
  <c r="U152" i="25" s="1"/>
  <c r="Y166" i="46"/>
  <c r="T152" i="25" s="1"/>
  <c r="X166" i="46"/>
  <c r="S152" i="25" s="1"/>
  <c r="W166" i="46"/>
  <c r="R152" i="25" s="1"/>
  <c r="V166" i="46"/>
  <c r="Q152" i="25" s="1"/>
  <c r="U166" i="46"/>
  <c r="P152" i="25" s="1"/>
  <c r="T166" i="46"/>
  <c r="O152" i="25" s="1"/>
  <c r="S166" i="46"/>
  <c r="N152" i="25" s="1"/>
  <c r="R166" i="46"/>
  <c r="M152" i="25" s="1"/>
  <c r="P166" i="46"/>
  <c r="K152" i="25" s="1"/>
  <c r="C108" i="46"/>
  <c r="E108" i="46" s="1"/>
  <c r="Y62" i="46"/>
  <c r="P62" i="46"/>
  <c r="AA62" i="46"/>
  <c r="W62" i="46"/>
  <c r="S62" i="46"/>
  <c r="N62" i="46"/>
  <c r="F43" i="63"/>
  <c r="D46" i="44" s="1"/>
  <c r="E46" i="44" s="1"/>
  <c r="H46" i="44" s="1"/>
  <c r="E228" i="44"/>
  <c r="E250" i="44"/>
  <c r="E232" i="44"/>
  <c r="E231" i="44"/>
  <c r="E249" i="44"/>
  <c r="E242" i="44"/>
  <c r="E238" i="44"/>
  <c r="E251" i="44"/>
  <c r="E253" i="44"/>
  <c r="E248" i="44"/>
  <c r="C234" i="44"/>
  <c r="BP223" i="46"/>
  <c r="BR85" i="46"/>
  <c r="BP244" i="46" s="1"/>
  <c r="CJ223" i="46"/>
  <c r="CH223" i="46"/>
  <c r="BJ223" i="46"/>
  <c r="BL85" i="46"/>
  <c r="BF223" i="46"/>
  <c r="BH85" i="46"/>
  <c r="BZ223" i="46"/>
  <c r="BT223" i="46"/>
  <c r="AW223" i="46"/>
  <c r="AY85" i="46"/>
  <c r="BO223" i="46"/>
  <c r="BQ85" i="46"/>
  <c r="BM223" i="46"/>
  <c r="BO85" i="46"/>
  <c r="BK223" i="46"/>
  <c r="BM85" i="46"/>
  <c r="BK244" i="46" s="1"/>
  <c r="CE223" i="46"/>
  <c r="BG223" i="46"/>
  <c r="BI85" i="46"/>
  <c r="BG244" i="46" s="1"/>
  <c r="CA223" i="46"/>
  <c r="BE223" i="46"/>
  <c r="BG85" i="46"/>
  <c r="BU223" i="46"/>
  <c r="BR223" i="46"/>
  <c r="D31" i="46"/>
  <c r="E31" i="46" s="1"/>
  <c r="F28" i="63"/>
  <c r="D25" i="46"/>
  <c r="F22" i="63"/>
  <c r="K22" i="63" s="1"/>
  <c r="C109" i="44"/>
  <c r="E109" i="44" s="1"/>
  <c r="H109" i="44" s="1"/>
  <c r="C102" i="44"/>
  <c r="E102" i="44" s="1"/>
  <c r="H102" i="44" s="1"/>
  <c r="E23" i="63"/>
  <c r="E21" i="63" s="1"/>
  <c r="E227" i="44"/>
  <c r="E185" i="64"/>
  <c r="AW85" i="46"/>
  <c r="AU244" i="46" s="1"/>
  <c r="AH85" i="46"/>
  <c r="AF244" i="46" s="1"/>
  <c r="AP85" i="46"/>
  <c r="AF85" i="46"/>
  <c r="AN85" i="46"/>
  <c r="AV85" i="46"/>
  <c r="AT244" i="46" s="1"/>
  <c r="AE85" i="46"/>
  <c r="AI85" i="46"/>
  <c r="AM85" i="46"/>
  <c r="AK244" i="46" s="1"/>
  <c r="AQ85" i="46"/>
  <c r="AO244" i="46" s="1"/>
  <c r="AU85" i="46"/>
  <c r="AS244" i="46" s="1"/>
  <c r="AD85" i="46"/>
  <c r="AL85" i="46"/>
  <c r="AJ244" i="46" s="1"/>
  <c r="AT85" i="46"/>
  <c r="AR244" i="46" s="1"/>
  <c r="AJ85" i="46"/>
  <c r="AH244" i="46" s="1"/>
  <c r="AR85" i="46"/>
  <c r="AG85" i="46"/>
  <c r="AE244" i="46" s="1"/>
  <c r="AK85" i="46"/>
  <c r="AI244" i="46" s="1"/>
  <c r="AO85" i="46"/>
  <c r="AM244" i="46" s="1"/>
  <c r="AS85" i="46"/>
  <c r="O222" i="56"/>
  <c r="Q166" i="46"/>
  <c r="L152" i="25" s="1"/>
  <c r="Q62" i="46"/>
  <c r="BV161" i="46"/>
  <c r="BT229" i="46" s="1"/>
  <c r="BG161" i="46"/>
  <c r="BE229" i="46" s="1"/>
  <c r="BE161" i="46"/>
  <c r="BC229" i="46" s="1"/>
  <c r="CL161" i="46"/>
  <c r="CJ229" i="46" s="1"/>
  <c r="BL161" i="46"/>
  <c r="BJ229" i="46" s="1"/>
  <c r="BZ161" i="46"/>
  <c r="BX229" i="46" s="1"/>
  <c r="CM161" i="46"/>
  <c r="CK229" i="46" s="1"/>
  <c r="CC161" i="46"/>
  <c r="CA229" i="46" s="1"/>
  <c r="C229" i="46"/>
  <c r="BU161" i="46"/>
  <c r="BS229" i="46" s="1"/>
  <c r="BA161" i="46"/>
  <c r="AY229" i="46" s="1"/>
  <c r="BO161" i="46"/>
  <c r="BM229" i="46" s="1"/>
  <c r="BY161" i="46"/>
  <c r="BW229" i="46" s="1"/>
  <c r="CK161" i="46"/>
  <c r="CI229" i="46" s="1"/>
  <c r="CD161" i="46"/>
  <c r="CB229" i="46" s="1"/>
  <c r="CE161" i="46"/>
  <c r="CC229" i="46" s="1"/>
  <c r="AZ161" i="46"/>
  <c r="AX229" i="46" s="1"/>
  <c r="CA161" i="46"/>
  <c r="BY229" i="46" s="1"/>
  <c r="BJ161" i="46"/>
  <c r="BH229" i="46" s="1"/>
  <c r="CH161" i="46"/>
  <c r="CF229" i="46" s="1"/>
  <c r="AY161" i="46"/>
  <c r="AW229" i="46" s="1"/>
  <c r="CB161" i="46"/>
  <c r="BZ229" i="46" s="1"/>
  <c r="BT161" i="46"/>
  <c r="BR229" i="46" s="1"/>
  <c r="BF161" i="46"/>
  <c r="BD229" i="46" s="1"/>
  <c r="BW161" i="46"/>
  <c r="BU229" i="46" s="1"/>
  <c r="BM161" i="46"/>
  <c r="BK229" i="46" s="1"/>
  <c r="CF161" i="46"/>
  <c r="CD229" i="46" s="1"/>
  <c r="BX161" i="46"/>
  <c r="BQ161" i="46"/>
  <c r="BO229" i="46" s="1"/>
  <c r="BB161" i="46"/>
  <c r="AZ229" i="46" s="1"/>
  <c r="BP161" i="46"/>
  <c r="BN229" i="46" s="1"/>
  <c r="BR161" i="46"/>
  <c r="BP229" i="46" s="1"/>
  <c r="CJ161" i="46"/>
  <c r="CH229" i="46" s="1"/>
  <c r="BH161" i="46"/>
  <c r="BF229" i="46" s="1"/>
  <c r="BD161" i="46"/>
  <c r="BB229" i="46" s="1"/>
  <c r="I159" i="44"/>
  <c r="G225" i="44" s="1"/>
  <c r="BC161" i="46"/>
  <c r="BA229" i="46" s="1"/>
  <c r="BK161" i="46"/>
  <c r="BI229" i="46" s="1"/>
  <c r="BI161" i="46"/>
  <c r="BG229" i="46" s="1"/>
  <c r="CI161" i="46"/>
  <c r="CG229" i="46" s="1"/>
  <c r="CG161" i="46"/>
  <c r="CE229" i="46" s="1"/>
  <c r="BN161" i="46"/>
  <c r="BL229" i="46" s="1"/>
  <c r="BW158" i="46"/>
  <c r="BU228" i="46" s="1"/>
  <c r="AY158" i="46"/>
  <c r="AW228" i="46" s="1"/>
  <c r="I156" i="44"/>
  <c r="G224" i="44" s="1"/>
  <c r="CC158" i="46"/>
  <c r="CA228" i="46" s="1"/>
  <c r="BR158" i="46"/>
  <c r="BP228" i="46" s="1"/>
  <c r="CE158" i="46"/>
  <c r="CC228" i="46" s="1"/>
  <c r="BJ158" i="46"/>
  <c r="BH228" i="46" s="1"/>
  <c r="BC158" i="46"/>
  <c r="BA228" i="46" s="1"/>
  <c r="CM158" i="46"/>
  <c r="CK228" i="46" s="1"/>
  <c r="CD158" i="46"/>
  <c r="CB228" i="46" s="1"/>
  <c r="CA158" i="46"/>
  <c r="BY228" i="46" s="1"/>
  <c r="BB158" i="46"/>
  <c r="AZ228" i="46" s="1"/>
  <c r="BD158" i="46"/>
  <c r="BB228" i="46" s="1"/>
  <c r="BP158" i="46"/>
  <c r="BN228" i="46" s="1"/>
  <c r="BX158" i="46"/>
  <c r="BV228" i="46" s="1"/>
  <c r="BM158" i="46"/>
  <c r="BK228" i="46" s="1"/>
  <c r="BY158" i="46"/>
  <c r="BW228" i="46" s="1"/>
  <c r="AZ158" i="46"/>
  <c r="AX228" i="46" s="1"/>
  <c r="BT158" i="46"/>
  <c r="BR228" i="46" s="1"/>
  <c r="CB158" i="46"/>
  <c r="BZ228" i="46" s="1"/>
  <c r="CF158" i="46"/>
  <c r="CD228" i="46" s="1"/>
  <c r="BV158" i="46"/>
  <c r="BT228" i="46" s="1"/>
  <c r="BE158" i="46"/>
  <c r="BC228" i="46" s="1"/>
  <c r="BQ158" i="46"/>
  <c r="BO228" i="46" s="1"/>
  <c r="BO158" i="46"/>
  <c r="BM228" i="46" s="1"/>
  <c r="BI158" i="46"/>
  <c r="BG228" i="46" s="1"/>
  <c r="CG158" i="46"/>
  <c r="CE228" i="46" s="1"/>
  <c r="BH158" i="46"/>
  <c r="BF228" i="46" s="1"/>
  <c r="BZ158" i="46"/>
  <c r="BX228" i="46" s="1"/>
  <c r="CJ158" i="46"/>
  <c r="CH228" i="46" s="1"/>
  <c r="CL158" i="46"/>
  <c r="CJ228" i="46" s="1"/>
  <c r="BK158" i="46"/>
  <c r="BI228" i="46" s="1"/>
  <c r="BG158" i="46"/>
  <c r="BE228" i="46" s="1"/>
  <c r="CK158" i="46"/>
  <c r="CI228" i="46" s="1"/>
  <c r="CI158" i="46"/>
  <c r="CG228" i="46" s="1"/>
  <c r="BN158" i="46"/>
  <c r="BL228" i="46" s="1"/>
  <c r="BF158" i="46"/>
  <c r="BD228" i="46" s="1"/>
  <c r="BL158" i="46"/>
  <c r="BJ228" i="46" s="1"/>
  <c r="BU158" i="46"/>
  <c r="BS228" i="46" s="1"/>
  <c r="BA158" i="46"/>
  <c r="AY228" i="46" s="1"/>
  <c r="CH158" i="46"/>
  <c r="CF228" i="46" s="1"/>
  <c r="C228" i="46"/>
  <c r="E220" i="44"/>
  <c r="E239" i="44"/>
  <c r="E244" i="44"/>
  <c r="E235" i="44"/>
  <c r="E252" i="44"/>
  <c r="E233" i="44"/>
  <c r="E245" i="44"/>
  <c r="C90" i="44"/>
  <c r="E90" i="44" s="1"/>
  <c r="H90" i="44" s="1"/>
  <c r="C115" i="44"/>
  <c r="E115" i="44" s="1"/>
  <c r="H115" i="44" s="1"/>
  <c r="C112" i="46"/>
  <c r="E112" i="46" s="1"/>
  <c r="CK112" i="46" s="1"/>
  <c r="C107" i="44"/>
  <c r="E107" i="44" s="1"/>
  <c r="H107" i="44" s="1"/>
  <c r="C105" i="46"/>
  <c r="E105" i="46" s="1"/>
  <c r="AA129" i="46"/>
  <c r="M129" i="46"/>
  <c r="U129" i="46"/>
  <c r="O129" i="46"/>
  <c r="AB129" i="46"/>
  <c r="P129" i="46"/>
  <c r="I129" i="46"/>
  <c r="L129" i="46"/>
  <c r="AT118" i="46"/>
  <c r="AK108" i="46"/>
  <c r="AD100" i="46"/>
  <c r="AU89" i="46"/>
  <c r="AP117" i="46"/>
  <c r="AW107" i="46"/>
  <c r="AH103" i="46"/>
  <c r="AL87" i="46"/>
  <c r="E319" i="64"/>
  <c r="AA167" i="46"/>
  <c r="Y247" i="46" s="1"/>
  <c r="Z173" i="46"/>
  <c r="U159" i="25" s="1"/>
  <c r="Z169" i="46"/>
  <c r="U155" i="25" s="1"/>
  <c r="Y173" i="46"/>
  <c r="T159" i="25" s="1"/>
  <c r="Y169" i="46"/>
  <c r="T155" i="25" s="1"/>
  <c r="X173" i="46"/>
  <c r="S159" i="25" s="1"/>
  <c r="X169" i="46"/>
  <c r="S155" i="25" s="1"/>
  <c r="W173" i="46"/>
  <c r="R159" i="25" s="1"/>
  <c r="W169" i="46"/>
  <c r="R155" i="25" s="1"/>
  <c r="BD164" i="46"/>
  <c r="U20" i="68"/>
  <c r="U148" i="68"/>
  <c r="M222" i="56"/>
  <c r="N20" i="68"/>
  <c r="AL20" i="68"/>
  <c r="BJ20" i="68"/>
  <c r="C96" i="44"/>
  <c r="E96" i="44" s="1"/>
  <c r="H96" i="44" s="1"/>
  <c r="C98" i="46"/>
  <c r="E98" i="46" s="1"/>
  <c r="BX98" i="46" s="1"/>
  <c r="D22" i="46"/>
  <c r="E22" i="46" s="1"/>
  <c r="F19" i="63"/>
  <c r="D22" i="44" s="1"/>
  <c r="E22" i="44" s="1"/>
  <c r="H22" i="44" s="1"/>
  <c r="C117" i="44"/>
  <c r="E117" i="44" s="1"/>
  <c r="H117" i="44" s="1"/>
  <c r="C119" i="46"/>
  <c r="E119" i="46" s="1"/>
  <c r="CM119" i="46" s="1"/>
  <c r="C84" i="63"/>
  <c r="E34" i="63"/>
  <c r="D37" i="46" s="1"/>
  <c r="E37" i="46" s="1"/>
  <c r="AB62" i="46"/>
  <c r="Z62" i="46"/>
  <c r="X62" i="46"/>
  <c r="V62" i="46"/>
  <c r="T62" i="46"/>
  <c r="R62" i="46"/>
  <c r="O62" i="46"/>
  <c r="M62" i="46"/>
  <c r="K62" i="46"/>
  <c r="I62" i="46"/>
  <c r="C56" i="63"/>
  <c r="F56" i="63" s="1"/>
  <c r="C54" i="63"/>
  <c r="F54" i="63" s="1"/>
  <c r="D57" i="44" s="1"/>
  <c r="E57" i="44" s="1"/>
  <c r="AB173" i="46"/>
  <c r="W159" i="25" s="1"/>
  <c r="AB169" i="46"/>
  <c r="W155" i="25" s="1"/>
  <c r="AA173" i="46"/>
  <c r="V159" i="25" s="1"/>
  <c r="AA169" i="46"/>
  <c r="V155" i="25" s="1"/>
  <c r="W167" i="46"/>
  <c r="U247" i="46" s="1"/>
  <c r="V173" i="46"/>
  <c r="Q159" i="25" s="1"/>
  <c r="V169" i="46"/>
  <c r="Q155" i="25" s="1"/>
  <c r="U173" i="46"/>
  <c r="P159" i="25" s="1"/>
  <c r="U169" i="46"/>
  <c r="P155" i="25" s="1"/>
  <c r="T173" i="46"/>
  <c r="O159" i="25" s="1"/>
  <c r="T169" i="46"/>
  <c r="O155" i="25" s="1"/>
  <c r="S173" i="46"/>
  <c r="N159" i="25" s="1"/>
  <c r="S169" i="46"/>
  <c r="N155" i="25" s="1"/>
  <c r="R173" i="46"/>
  <c r="M159" i="25" s="1"/>
  <c r="R169" i="46"/>
  <c r="M155" i="25" s="1"/>
  <c r="P173" i="46"/>
  <c r="K159" i="25" s="1"/>
  <c r="P169" i="46"/>
  <c r="K155" i="25" s="1"/>
  <c r="O173" i="46"/>
  <c r="J159" i="25" s="1"/>
  <c r="O169" i="46"/>
  <c r="J155" i="25" s="1"/>
  <c r="N173" i="46"/>
  <c r="I159" i="25" s="1"/>
  <c r="N169" i="46"/>
  <c r="I155" i="25" s="1"/>
  <c r="E226" i="46"/>
  <c r="G173" i="46"/>
  <c r="H173" i="46" s="1"/>
  <c r="CL173" i="46"/>
  <c r="CE173" i="46"/>
  <c r="CC173" i="46"/>
  <c r="CK173" i="46"/>
  <c r="CA173" i="46"/>
  <c r="BB173" i="46"/>
  <c r="CM173" i="46"/>
  <c r="BM173" i="46"/>
  <c r="BW173" i="46"/>
  <c r="BN173" i="46"/>
  <c r="BX173" i="46"/>
  <c r="BE173" i="46"/>
  <c r="BV173" i="46"/>
  <c r="CF173" i="46"/>
  <c r="CB173" i="46"/>
  <c r="BP173" i="46"/>
  <c r="BD173" i="46"/>
  <c r="BG173" i="46"/>
  <c r="BZ173" i="46"/>
  <c r="CJ173" i="46"/>
  <c r="BA173" i="46"/>
  <c r="BR173" i="46"/>
  <c r="BQ173" i="46"/>
  <c r="BU173" i="46"/>
  <c r="BL173" i="46"/>
  <c r="BI173" i="46"/>
  <c r="I171" i="44"/>
  <c r="J171" i="44" s="1"/>
  <c r="BT173" i="46"/>
  <c r="BJ173" i="46"/>
  <c r="BC173" i="46"/>
  <c r="BY173" i="46"/>
  <c r="CG173" i="46"/>
  <c r="CI173" i="46"/>
  <c r="CH173" i="46"/>
  <c r="AZ173" i="46"/>
  <c r="BK173" i="46"/>
  <c r="CD173" i="46"/>
  <c r="BH173" i="46"/>
  <c r="BF173" i="46"/>
  <c r="BO173" i="46"/>
  <c r="AY173" i="46"/>
  <c r="C92" i="46"/>
  <c r="E92" i="46" s="1"/>
  <c r="BY92" i="46" s="1"/>
  <c r="C112" i="44"/>
  <c r="E112" i="44" s="1"/>
  <c r="H112" i="44" s="1"/>
  <c r="C99" i="44"/>
  <c r="E99" i="44" s="1"/>
  <c r="H99" i="44" s="1"/>
  <c r="D174" i="64"/>
  <c r="F174" i="64" s="1"/>
  <c r="D103" i="64"/>
  <c r="D465" i="64"/>
  <c r="D392" i="64"/>
  <c r="D245" i="64"/>
  <c r="F607" i="64"/>
  <c r="D538" i="64"/>
  <c r="D319" i="64"/>
  <c r="E237" i="44"/>
  <c r="E27" i="64"/>
  <c r="C100" i="63"/>
  <c r="I86" i="63"/>
  <c r="E343" i="64"/>
  <c r="F192" i="64"/>
  <c r="F237" i="64"/>
  <c r="F381" i="64"/>
  <c r="F188" i="64"/>
  <c r="F231" i="64"/>
  <c r="F160" i="64"/>
  <c r="F166" i="64"/>
  <c r="F163" i="64"/>
  <c r="F98" i="64"/>
  <c r="F64" i="63"/>
  <c r="D62" i="44" s="1"/>
  <c r="E62" i="44" s="1"/>
  <c r="H62" i="44" s="1"/>
  <c r="F314" i="64"/>
  <c r="F556" i="64"/>
  <c r="F113" i="64"/>
  <c r="E80" i="46"/>
  <c r="BD80" i="46" s="1"/>
  <c r="F109" i="64"/>
  <c r="E39" i="64"/>
  <c r="F39" i="64"/>
  <c r="E22" i="64"/>
  <c r="F22" i="64"/>
  <c r="E48" i="64"/>
  <c r="D33" i="64"/>
  <c r="F92" i="64"/>
  <c r="F457" i="64"/>
  <c r="C587" i="64"/>
  <c r="F402" i="64"/>
  <c r="F527" i="64"/>
  <c r="F544" i="64"/>
  <c r="F378" i="64"/>
  <c r="F479" i="64"/>
  <c r="F552" i="64"/>
  <c r="E25" i="64"/>
  <c r="F25" i="64"/>
  <c r="E33" i="64"/>
  <c r="E45" i="63"/>
  <c r="AA37" i="46"/>
  <c r="V49" i="25" s="1"/>
  <c r="X37" i="46"/>
  <c r="S49" i="25" s="1"/>
  <c r="R37" i="46"/>
  <c r="M49" i="25" s="1"/>
  <c r="M37" i="46"/>
  <c r="H49" i="25" s="1"/>
  <c r="K37" i="46"/>
  <c r="F49" i="25" s="1"/>
  <c r="I37" i="46"/>
  <c r="D49" i="25" s="1"/>
  <c r="L37" i="46"/>
  <c r="G49" i="25" s="1"/>
  <c r="D28" i="46"/>
  <c r="E28" i="46" s="1"/>
  <c r="BC28" i="46" s="1"/>
  <c r="F25" i="63"/>
  <c r="D28" i="44" s="1"/>
  <c r="E28" i="44" s="1"/>
  <c r="H28" i="44" s="1"/>
  <c r="E24" i="63"/>
  <c r="AA144" i="68"/>
  <c r="AY144" i="68" s="1"/>
  <c r="AA142" i="68"/>
  <c r="AY142" i="68" s="1"/>
  <c r="AA140" i="68"/>
  <c r="AY140" i="68" s="1"/>
  <c r="AA138" i="68"/>
  <c r="AY138" i="68" s="1"/>
  <c r="AA136" i="68"/>
  <c r="AY136" i="68" s="1"/>
  <c r="AA134" i="68"/>
  <c r="AY134" i="68" s="1"/>
  <c r="AA132" i="68"/>
  <c r="AY132" i="68" s="1"/>
  <c r="AA130" i="68"/>
  <c r="AY130" i="68" s="1"/>
  <c r="AA127" i="68"/>
  <c r="AY127" i="68" s="1"/>
  <c r="AA125" i="68"/>
  <c r="AY125" i="68" s="1"/>
  <c r="AA123" i="68"/>
  <c r="AY123" i="68" s="1"/>
  <c r="AA121" i="68"/>
  <c r="AY121" i="68" s="1"/>
  <c r="AA119" i="68"/>
  <c r="AY119" i="68" s="1"/>
  <c r="AA117" i="68"/>
  <c r="AY117" i="68" s="1"/>
  <c r="AA115" i="68"/>
  <c r="AY115" i="68" s="1"/>
  <c r="AA113" i="68"/>
  <c r="AY113" i="68" s="1"/>
  <c r="AA111" i="68"/>
  <c r="AY111" i="68" s="1"/>
  <c r="AA109" i="68"/>
  <c r="AY109" i="68" s="1"/>
  <c r="AA107" i="68"/>
  <c r="AY107" i="68" s="1"/>
  <c r="AA105" i="68"/>
  <c r="AY105" i="68" s="1"/>
  <c r="AA103" i="68"/>
  <c r="AY103" i="68" s="1"/>
  <c r="AA101" i="68"/>
  <c r="AY101" i="68" s="1"/>
  <c r="AA99" i="68"/>
  <c r="AY99" i="68" s="1"/>
  <c r="AA97" i="68"/>
  <c r="AY97" i="68" s="1"/>
  <c r="AA95" i="68"/>
  <c r="AY95" i="68" s="1"/>
  <c r="AA93" i="68"/>
  <c r="AY93" i="68" s="1"/>
  <c r="AA91" i="68"/>
  <c r="AY91" i="68" s="1"/>
  <c r="AA89" i="68"/>
  <c r="AY89" i="68" s="1"/>
  <c r="AA87" i="68"/>
  <c r="AY87" i="68" s="1"/>
  <c r="AA85" i="68"/>
  <c r="AY85" i="68" s="1"/>
  <c r="AA83" i="68"/>
  <c r="AY83" i="68" s="1"/>
  <c r="AA81" i="68"/>
  <c r="AY81" i="68" s="1"/>
  <c r="AA79" i="68"/>
  <c r="AY79" i="68" s="1"/>
  <c r="AA77" i="68"/>
  <c r="AY77" i="68" s="1"/>
  <c r="AA75" i="68"/>
  <c r="AY75" i="68" s="1"/>
  <c r="AA73" i="68"/>
  <c r="AY73" i="68" s="1"/>
  <c r="AA71" i="68"/>
  <c r="AY71" i="68" s="1"/>
  <c r="AA69" i="68"/>
  <c r="AY69" i="68" s="1"/>
  <c r="AA67" i="68"/>
  <c r="AY67" i="68" s="1"/>
  <c r="AA63" i="68"/>
  <c r="AY63" i="68" s="1"/>
  <c r="AA61" i="68"/>
  <c r="AY61" i="68" s="1"/>
  <c r="AA59" i="68"/>
  <c r="AY59" i="68" s="1"/>
  <c r="AA57" i="68"/>
  <c r="AY57" i="68" s="1"/>
  <c r="AA55" i="68"/>
  <c r="AY55" i="68" s="1"/>
  <c r="AA53" i="68"/>
  <c r="AY53" i="68" s="1"/>
  <c r="AA51" i="68"/>
  <c r="AY51" i="68" s="1"/>
  <c r="AA49" i="68"/>
  <c r="AY49" i="68" s="1"/>
  <c r="AA47" i="68"/>
  <c r="AY47" i="68" s="1"/>
  <c r="AA45" i="68"/>
  <c r="AY45" i="68" s="1"/>
  <c r="AA43" i="68"/>
  <c r="AY43" i="68" s="1"/>
  <c r="AA143" i="68"/>
  <c r="AY143" i="68" s="1"/>
  <c r="AA141" i="68"/>
  <c r="AY141" i="68" s="1"/>
  <c r="AA139" i="68"/>
  <c r="AY139" i="68" s="1"/>
  <c r="AA137" i="68"/>
  <c r="AY137" i="68" s="1"/>
  <c r="AA135" i="68"/>
  <c r="AY135" i="68"/>
  <c r="AA133" i="68"/>
  <c r="AY133" i="68" s="1"/>
  <c r="AA131" i="68"/>
  <c r="AY131" i="68" s="1"/>
  <c r="AA129" i="68"/>
  <c r="AY129" i="68" s="1"/>
  <c r="AA128" i="68"/>
  <c r="AY128" i="68" s="1"/>
  <c r="AA126" i="68"/>
  <c r="AY126" i="68" s="1"/>
  <c r="AA124" i="68"/>
  <c r="AY124" i="68" s="1"/>
  <c r="AA122" i="68"/>
  <c r="AY122" i="68" s="1"/>
  <c r="AA120" i="68"/>
  <c r="AY120" i="68" s="1"/>
  <c r="AA118" i="68"/>
  <c r="AY118" i="68" s="1"/>
  <c r="AA116" i="68"/>
  <c r="AY116" i="68" s="1"/>
  <c r="AA114" i="68"/>
  <c r="AY114" i="68" s="1"/>
  <c r="AA112" i="68"/>
  <c r="AY112" i="68" s="1"/>
  <c r="AA110" i="68"/>
  <c r="AY110" i="68" s="1"/>
  <c r="AA108" i="68"/>
  <c r="AY108" i="68" s="1"/>
  <c r="AA106" i="68"/>
  <c r="AY106" i="68" s="1"/>
  <c r="AA104" i="68"/>
  <c r="AY104" i="68" s="1"/>
  <c r="AA102" i="68"/>
  <c r="AY102" i="68" s="1"/>
  <c r="AA100" i="68"/>
  <c r="AY100" i="68" s="1"/>
  <c r="AA98" i="68"/>
  <c r="AY98" i="68" s="1"/>
  <c r="AA96" i="68"/>
  <c r="AY96" i="68" s="1"/>
  <c r="AA94" i="68"/>
  <c r="AY94" i="68" s="1"/>
  <c r="AA92" i="68"/>
  <c r="AY92" i="68" s="1"/>
  <c r="AA90" i="68"/>
  <c r="AY90" i="68" s="1"/>
  <c r="AA88" i="68"/>
  <c r="AY88" i="68" s="1"/>
  <c r="AA86" i="68"/>
  <c r="AY86" i="68" s="1"/>
  <c r="AA84" i="68"/>
  <c r="AY84" i="68" s="1"/>
  <c r="AA82" i="68"/>
  <c r="AY82" i="68" s="1"/>
  <c r="AA80" i="68"/>
  <c r="AY80" i="68" s="1"/>
  <c r="AA78" i="68"/>
  <c r="AY78" i="68" s="1"/>
  <c r="AA76" i="68"/>
  <c r="AY76" i="68" s="1"/>
  <c r="AA74" i="68"/>
  <c r="AY74" i="68" s="1"/>
  <c r="AA72" i="68"/>
  <c r="AY72" i="68" s="1"/>
  <c r="AA70" i="68"/>
  <c r="AY70" i="68" s="1"/>
  <c r="AA68" i="68"/>
  <c r="AY68" i="68" s="1"/>
  <c r="AA64" i="68"/>
  <c r="AY64" i="68" s="1"/>
  <c r="AA62" i="68"/>
  <c r="AY62" i="68" s="1"/>
  <c r="AA60" i="68"/>
  <c r="AY60" i="68" s="1"/>
  <c r="AA58" i="68"/>
  <c r="AY58" i="68" s="1"/>
  <c r="AA56" i="68"/>
  <c r="AY56" i="68" s="1"/>
  <c r="AA54" i="68"/>
  <c r="AY54" i="68" s="1"/>
  <c r="AA52" i="68"/>
  <c r="AY52" i="68" s="1"/>
  <c r="AA50" i="68"/>
  <c r="AY50" i="68" s="1"/>
  <c r="AA48" i="68"/>
  <c r="AY48" i="68" s="1"/>
  <c r="AA46" i="68"/>
  <c r="AY46" i="68" s="1"/>
  <c r="AA44" i="68"/>
  <c r="AY44" i="68" s="1"/>
  <c r="AA42" i="68"/>
  <c r="AY42" i="68" s="1"/>
  <c r="AA40" i="68"/>
  <c r="AY40" i="68" s="1"/>
  <c r="AA39" i="68"/>
  <c r="AY39" i="68" s="1"/>
  <c r="AA37" i="68"/>
  <c r="AY37" i="68" s="1"/>
  <c r="AA36" i="68"/>
  <c r="AY36" i="68" s="1"/>
  <c r="AA35" i="68"/>
  <c r="AY35" i="68" s="1"/>
  <c r="AA34" i="68"/>
  <c r="AY34" i="68" s="1"/>
  <c r="AA33" i="68"/>
  <c r="AY33" i="68" s="1"/>
  <c r="AA32" i="68"/>
  <c r="AY32" i="68"/>
  <c r="AA31" i="68"/>
  <c r="AY31" i="68" s="1"/>
  <c r="AA30" i="68"/>
  <c r="AY30" i="68" s="1"/>
  <c r="AA29" i="68"/>
  <c r="AY29" i="68" s="1"/>
  <c r="AA28" i="68"/>
  <c r="AY28" i="68" s="1"/>
  <c r="AA27" i="68"/>
  <c r="AY27" i="68" s="1"/>
  <c r="AA38" i="68"/>
  <c r="AY38" i="68" s="1"/>
  <c r="F53" i="57"/>
  <c r="J53" i="57"/>
  <c r="AT26" i="46"/>
  <c r="AO34" i="25" s="1"/>
  <c r="E388" i="64"/>
  <c r="F388" i="64" s="1"/>
  <c r="E110" i="64"/>
  <c r="E56" i="64"/>
  <c r="E40" i="64"/>
  <c r="E35" i="64"/>
  <c r="E37" i="64"/>
  <c r="E34" i="64"/>
  <c r="E29" i="64"/>
  <c r="E31" i="64"/>
  <c r="E24" i="64"/>
  <c r="J37" i="46"/>
  <c r="E49" i="25" s="1"/>
  <c r="BQ181" i="46"/>
  <c r="BE181" i="46"/>
  <c r="BB181" i="46"/>
  <c r="AY181" i="46"/>
  <c r="BD181" i="46"/>
  <c r="AK68" i="46"/>
  <c r="AU24" i="46"/>
  <c r="AG24" i="46"/>
  <c r="AM24" i="46"/>
  <c r="AE24" i="46"/>
  <c r="AH24" i="46"/>
  <c r="M61" i="46"/>
  <c r="Z61" i="46"/>
  <c r="U61" i="46"/>
  <c r="L61" i="46"/>
  <c r="W67" i="46"/>
  <c r="V67" i="46"/>
  <c r="J67" i="46"/>
  <c r="M67" i="46"/>
  <c r="I67" i="46"/>
  <c r="AL38" i="46"/>
  <c r="AQ38" i="46"/>
  <c r="AR64" i="46"/>
  <c r="AL64" i="46"/>
  <c r="Q63" i="46"/>
  <c r="W63" i="46"/>
  <c r="AG72" i="46"/>
  <c r="AF76" i="46"/>
  <c r="AU124" i="46"/>
  <c r="AS103" i="46"/>
  <c r="W116" i="46"/>
  <c r="AA102" i="46"/>
  <c r="AB102" i="46"/>
  <c r="Y106" i="46"/>
  <c r="K86" i="46"/>
  <c r="Z102" i="46"/>
  <c r="Z171" i="46"/>
  <c r="U157" i="25" s="1"/>
  <c r="P167" i="46"/>
  <c r="N247" i="46" s="1"/>
  <c r="BM181" i="46"/>
  <c r="BC181" i="46"/>
  <c r="BG181" i="46"/>
  <c r="BN181" i="46"/>
  <c r="BA181" i="46"/>
  <c r="BL181" i="46"/>
  <c r="AG68" i="46"/>
  <c r="AK24" i="46"/>
  <c r="Q67" i="46"/>
  <c r="AV24" i="46"/>
  <c r="AR24" i="46"/>
  <c r="AN24" i="46"/>
  <c r="AI24" i="46"/>
  <c r="Q61" i="46"/>
  <c r="T61" i="46"/>
  <c r="V61" i="46"/>
  <c r="W61" i="46"/>
  <c r="O61" i="46"/>
  <c r="O67" i="46"/>
  <c r="K67" i="46"/>
  <c r="N67" i="46"/>
  <c r="L67" i="46"/>
  <c r="Z67" i="46"/>
  <c r="AD38" i="46"/>
  <c r="AV38" i="46"/>
  <c r="AU64" i="46"/>
  <c r="AG64" i="46"/>
  <c r="AW64" i="46"/>
  <c r="L63" i="46"/>
  <c r="N63" i="46"/>
  <c r="V63" i="46"/>
  <c r="AN68" i="46"/>
  <c r="I75" i="46"/>
  <c r="AQ122" i="46"/>
  <c r="AH107" i="46"/>
  <c r="M86" i="46"/>
  <c r="V106" i="46"/>
  <c r="R86" i="46"/>
  <c r="K116" i="46"/>
  <c r="U86" i="46"/>
  <c r="AQ124" i="46"/>
  <c r="AB171" i="46"/>
  <c r="W157" i="25" s="1"/>
  <c r="X171" i="46"/>
  <c r="U167" i="46"/>
  <c r="P153" i="25" s="1"/>
  <c r="P285" i="25" s="1"/>
  <c r="L167" i="46"/>
  <c r="G153" i="25" s="1"/>
  <c r="G285" i="25" s="1"/>
  <c r="AZ181" i="46"/>
  <c r="BP181" i="46"/>
  <c r="BI181" i="46"/>
  <c r="BO181" i="46"/>
  <c r="AD129" i="46"/>
  <c r="K61" i="46"/>
  <c r="AF24" i="46"/>
  <c r="AJ24" i="46"/>
  <c r="AS24" i="46"/>
  <c r="R61" i="46"/>
  <c r="AB61" i="46"/>
  <c r="X61" i="46"/>
  <c r="S61" i="46"/>
  <c r="AA61" i="46"/>
  <c r="S67" i="46"/>
  <c r="AB67" i="46"/>
  <c r="P67" i="46"/>
  <c r="R67" i="46"/>
  <c r="AH38" i="46"/>
  <c r="AP38" i="46"/>
  <c r="AQ64" i="46"/>
  <c r="AK64" i="46"/>
  <c r="AI64" i="46"/>
  <c r="AB63" i="46"/>
  <c r="Z63" i="46"/>
  <c r="H71" i="46"/>
  <c r="AR76" i="46"/>
  <c r="AO107" i="46"/>
  <c r="AR107" i="46"/>
  <c r="AH87" i="46"/>
  <c r="T116" i="46"/>
  <c r="Y167" i="46"/>
  <c r="T153" i="25" s="1"/>
  <c r="T285" i="25" s="1"/>
  <c r="S167" i="46"/>
  <c r="N153" i="25" s="1"/>
  <c r="N285" i="25" s="1"/>
  <c r="J167" i="46"/>
  <c r="N53" i="57"/>
  <c r="D242" i="46"/>
  <c r="V148" i="68"/>
  <c r="AT20" i="68"/>
  <c r="BR20" i="68"/>
  <c r="P148" i="68"/>
  <c r="AN20" i="68"/>
  <c r="BL20" i="68"/>
  <c r="W148" i="68"/>
  <c r="AU20" i="68"/>
  <c r="BS20" i="68"/>
  <c r="S148" i="68"/>
  <c r="AQ20" i="68"/>
  <c r="BO20" i="68"/>
  <c r="O148" i="68"/>
  <c r="AM20" i="68"/>
  <c r="BK20" i="68"/>
  <c r="M148" i="68"/>
  <c r="AK20" i="68"/>
  <c r="BI20" i="68"/>
  <c r="Q148" i="68"/>
  <c r="AO20" i="68"/>
  <c r="BM20" i="68"/>
  <c r="I148" i="68"/>
  <c r="AG20" i="68"/>
  <c r="BE20" i="68"/>
  <c r="G148" i="68"/>
  <c r="AE20" i="68"/>
  <c r="BC20" i="68"/>
  <c r="J148" i="68"/>
  <c r="AH20" i="68"/>
  <c r="BF20" i="68"/>
  <c r="AD20" i="68"/>
  <c r="BB20" i="68"/>
  <c r="G58" i="57"/>
  <c r="T148" i="68"/>
  <c r="AR20" i="68"/>
  <c r="BP20" i="68"/>
  <c r="K148" i="68"/>
  <c r="AI20" i="68"/>
  <c r="BG20" i="68"/>
  <c r="H148" i="68"/>
  <c r="AF20" i="68"/>
  <c r="BD20" i="68"/>
  <c r="E148" i="68"/>
  <c r="AC20" i="68"/>
  <c r="BA20" i="68"/>
  <c r="R148" i="68"/>
  <c r="AP20" i="68"/>
  <c r="BN20" i="68"/>
  <c r="BO204" i="46"/>
  <c r="BH204" i="46"/>
  <c r="AU25" i="46"/>
  <c r="AP33" i="25" s="1"/>
  <c r="BM204" i="46"/>
  <c r="D243" i="46"/>
  <c r="V171" i="46"/>
  <c r="Q157" i="25" s="1"/>
  <c r="T171" i="46"/>
  <c r="O157" i="25" s="1"/>
  <c r="R171" i="46"/>
  <c r="M157" i="25" s="1"/>
  <c r="O171" i="46"/>
  <c r="J157" i="25" s="1"/>
  <c r="M171" i="46"/>
  <c r="H157" i="25" s="1"/>
  <c r="K171" i="46"/>
  <c r="F157" i="25" s="1"/>
  <c r="I171" i="46"/>
  <c r="D157" i="25" s="1"/>
  <c r="E225" i="46"/>
  <c r="I202" i="44"/>
  <c r="J202" i="44" s="1"/>
  <c r="AA171" i="46"/>
  <c r="V157" i="25" s="1"/>
  <c r="Y171" i="46"/>
  <c r="T157" i="25" s="1"/>
  <c r="W171" i="46"/>
  <c r="R157" i="25" s="1"/>
  <c r="U171" i="46"/>
  <c r="P157" i="25" s="1"/>
  <c r="S171" i="46"/>
  <c r="N157" i="25" s="1"/>
  <c r="P171" i="46"/>
  <c r="K157" i="25" s="1"/>
  <c r="N171" i="46"/>
  <c r="I157" i="25" s="1"/>
  <c r="L171" i="46"/>
  <c r="G157" i="25" s="1"/>
  <c r="J171" i="46"/>
  <c r="E157" i="25" s="1"/>
  <c r="AB167" i="46"/>
  <c r="W153" i="25" s="1"/>
  <c r="W285" i="25" s="1"/>
  <c r="Z167" i="46"/>
  <c r="U153" i="25" s="1"/>
  <c r="U285" i="25" s="1"/>
  <c r="X167" i="46"/>
  <c r="V247" i="46" s="1"/>
  <c r="V167" i="46"/>
  <c r="T247" i="46" s="1"/>
  <c r="T167" i="46"/>
  <c r="R167" i="46"/>
  <c r="O167" i="46"/>
  <c r="M247" i="46" s="1"/>
  <c r="M167" i="46"/>
  <c r="H153" i="25" s="1"/>
  <c r="H285" i="25" s="1"/>
  <c r="K167" i="46"/>
  <c r="F153" i="25" s="1"/>
  <c r="F285" i="25" s="1"/>
  <c r="I167" i="46"/>
  <c r="Z129" i="46"/>
  <c r="S129" i="46"/>
  <c r="H129" i="46"/>
  <c r="V129" i="46"/>
  <c r="Q129" i="46"/>
  <c r="Y129" i="46"/>
  <c r="W129" i="46"/>
  <c r="X129" i="46"/>
  <c r="N129" i="46"/>
  <c r="K129" i="46"/>
  <c r="R129" i="46"/>
  <c r="J129" i="46"/>
  <c r="AJ79" i="46"/>
  <c r="AL79" i="46"/>
  <c r="AG79" i="46"/>
  <c r="AW79" i="46"/>
  <c r="AM79" i="46"/>
  <c r="AK79" i="46"/>
  <c r="AQ79" i="46"/>
  <c r="AE79" i="46"/>
  <c r="AT79" i="46"/>
  <c r="AV79" i="46"/>
  <c r="AN79" i="46"/>
  <c r="AF79" i="46"/>
  <c r="AP79" i="46"/>
  <c r="AD79" i="46"/>
  <c r="AS79" i="46"/>
  <c r="AH77" i="46"/>
  <c r="AI77" i="46"/>
  <c r="AF77" i="46"/>
  <c r="AG77" i="46"/>
  <c r="AR77" i="46"/>
  <c r="AD77" i="46"/>
  <c r="AO77" i="46"/>
  <c r="AN77" i="46"/>
  <c r="AU77" i="46"/>
  <c r="AP77" i="46"/>
  <c r="AT77" i="46"/>
  <c r="AJ77" i="46"/>
  <c r="AL77" i="46"/>
  <c r="AQ77" i="46"/>
  <c r="AK77" i="46"/>
  <c r="T76" i="46"/>
  <c r="V76" i="46"/>
  <c r="K76" i="46"/>
  <c r="O76" i="46"/>
  <c r="U76" i="46"/>
  <c r="X76" i="46"/>
  <c r="L76" i="46"/>
  <c r="N76" i="46"/>
  <c r="R76" i="46"/>
  <c r="AB76" i="46"/>
  <c r="W76" i="46"/>
  <c r="Z76" i="46"/>
  <c r="Y76" i="46"/>
  <c r="S76" i="46"/>
  <c r="H76" i="46"/>
  <c r="M76" i="46"/>
  <c r="AN73" i="46"/>
  <c r="AG73" i="46"/>
  <c r="AP73" i="46"/>
  <c r="AW73" i="46"/>
  <c r="AQ73" i="46"/>
  <c r="AL73" i="46"/>
  <c r="AS73" i="46"/>
  <c r="AK73" i="46"/>
  <c r="AD73" i="46"/>
  <c r="AI73" i="46"/>
  <c r="AH73" i="46"/>
  <c r="AF73" i="46"/>
  <c r="AE73" i="46"/>
  <c r="AU73" i="46"/>
  <c r="AM73" i="46"/>
  <c r="N72" i="46"/>
  <c r="X72" i="46"/>
  <c r="I72" i="46"/>
  <c r="T72" i="46"/>
  <c r="V72" i="46"/>
  <c r="AB72" i="46"/>
  <c r="U72" i="46"/>
  <c r="AA72" i="46"/>
  <c r="Z72" i="46"/>
  <c r="H72" i="46"/>
  <c r="W72" i="46"/>
  <c r="R72" i="46"/>
  <c r="M72" i="46"/>
  <c r="AH69" i="46"/>
  <c r="AF69" i="46"/>
  <c r="AL69" i="46"/>
  <c r="AV69" i="46"/>
  <c r="AD69" i="46"/>
  <c r="AO69" i="46"/>
  <c r="AN69" i="46"/>
  <c r="AW69" i="46"/>
  <c r="AJ69" i="46"/>
  <c r="AM69" i="46"/>
  <c r="AR69" i="46"/>
  <c r="AU69" i="46"/>
  <c r="AS69" i="46"/>
  <c r="AI69" i="46"/>
  <c r="P68" i="46"/>
  <c r="Y68" i="46"/>
  <c r="AL65" i="46"/>
  <c r="AM65" i="46"/>
  <c r="AW65" i="46"/>
  <c r="AP65" i="46"/>
  <c r="AD65" i="46"/>
  <c r="AU65" i="46"/>
  <c r="AT65" i="46"/>
  <c r="AH65" i="46"/>
  <c r="AR65" i="46"/>
  <c r="AE65" i="46"/>
  <c r="AO65" i="46"/>
  <c r="AN65" i="46"/>
  <c r="AV65" i="46"/>
  <c r="AF65" i="46"/>
  <c r="AS65" i="46"/>
  <c r="E253" i="46"/>
  <c r="T64" i="46"/>
  <c r="J64" i="46"/>
  <c r="AA64" i="46"/>
  <c r="AB64" i="46"/>
  <c r="N64" i="46"/>
  <c r="M64" i="46"/>
  <c r="S64" i="46"/>
  <c r="U64" i="46"/>
  <c r="W64" i="46"/>
  <c r="V64" i="46"/>
  <c r="X64" i="46"/>
  <c r="L64" i="46"/>
  <c r="Z64" i="46"/>
  <c r="R64" i="46"/>
  <c r="AT34" i="46"/>
  <c r="AH34" i="46"/>
  <c r="AN34" i="46"/>
  <c r="AE34" i="46"/>
  <c r="AQ34" i="46"/>
  <c r="AD34" i="46"/>
  <c r="AJ34" i="46"/>
  <c r="AL34" i="46"/>
  <c r="AS34" i="46"/>
  <c r="AI34" i="46"/>
  <c r="AW34" i="46"/>
  <c r="AR34" i="46"/>
  <c r="AF34" i="46"/>
  <c r="AG34" i="46"/>
  <c r="AW21" i="46"/>
  <c r="AR21" i="46"/>
  <c r="AU21" i="46"/>
  <c r="AN21" i="46"/>
  <c r="AH21" i="46"/>
  <c r="AJ21" i="46"/>
  <c r="AF21" i="46"/>
  <c r="AI21" i="46"/>
  <c r="AE21" i="46"/>
  <c r="AD21" i="46"/>
  <c r="AP21" i="46"/>
  <c r="AQ21" i="46"/>
  <c r="AL21" i="46"/>
  <c r="AO21" i="46"/>
  <c r="AS21" i="46"/>
  <c r="AM93" i="46"/>
  <c r="AH93" i="46"/>
  <c r="R92" i="46"/>
  <c r="Q92" i="46"/>
  <c r="T87" i="46"/>
  <c r="Z87" i="46"/>
  <c r="N87" i="46"/>
  <c r="AG213" i="46"/>
  <c r="AI213" i="46"/>
  <c r="AP213" i="46"/>
  <c r="H213" i="46"/>
  <c r="AQ211" i="46"/>
  <c r="AG211" i="46"/>
  <c r="AL211" i="46"/>
  <c r="E254" i="46"/>
  <c r="U88" i="46"/>
  <c r="S88" i="46"/>
  <c r="O88" i="46"/>
  <c r="Q88" i="46"/>
  <c r="Z88" i="46"/>
  <c r="P88" i="46"/>
  <c r="K88" i="46"/>
  <c r="V88" i="46"/>
  <c r="W88" i="46"/>
  <c r="T88" i="46"/>
  <c r="I88" i="46"/>
  <c r="AB88" i="46"/>
  <c r="X88" i="46"/>
  <c r="AL115" i="46"/>
  <c r="AG115" i="46"/>
  <c r="AO115" i="46"/>
  <c r="AW115" i="46"/>
  <c r="AV115" i="46"/>
  <c r="AD115" i="46"/>
  <c r="CM89" i="46"/>
  <c r="BU89" i="46"/>
  <c r="CB89" i="46"/>
  <c r="CC89" i="46"/>
  <c r="BT89" i="46"/>
  <c r="BZ89" i="46"/>
  <c r="BP196" i="46"/>
  <c r="BI196" i="46"/>
  <c r="BR196" i="46"/>
  <c r="AZ196" i="46"/>
  <c r="BL196" i="46"/>
  <c r="H73" i="46"/>
  <c r="D253" i="46"/>
  <c r="H79" i="46"/>
  <c r="K72" i="46"/>
  <c r="M88" i="46"/>
  <c r="Q76" i="46"/>
  <c r="Q72" i="46"/>
  <c r="AG65" i="46"/>
  <c r="AG69" i="46"/>
  <c r="S72" i="46"/>
  <c r="J76" i="46"/>
  <c r="AO79" i="46"/>
  <c r="AA88" i="46"/>
  <c r="L88" i="46"/>
  <c r="AQ69" i="46"/>
  <c r="AJ73" i="46"/>
  <c r="AS77" i="46"/>
  <c r="AH79" i="46"/>
  <c r="S92" i="46"/>
  <c r="AM21" i="46"/>
  <c r="AU34" i="46"/>
  <c r="P64" i="46"/>
  <c r="AK65" i="46"/>
  <c r="AH213" i="46"/>
  <c r="CJ89" i="46"/>
  <c r="CE89" i="46"/>
  <c r="CI89" i="46"/>
  <c r="BV89" i="46"/>
  <c r="BO196" i="46"/>
  <c r="BK196" i="46"/>
  <c r="BF196" i="46"/>
  <c r="BN196" i="46"/>
  <c r="BB196" i="46"/>
  <c r="H69" i="46"/>
  <c r="O64" i="46"/>
  <c r="AK34" i="46"/>
  <c r="P72" i="46"/>
  <c r="P76" i="46"/>
  <c r="AI79" i="46"/>
  <c r="Y88" i="46"/>
  <c r="AP69" i="46"/>
  <c r="AO73" i="46"/>
  <c r="AE77" i="46"/>
  <c r="T129" i="46"/>
  <c r="AT21" i="46"/>
  <c r="AO34" i="46"/>
  <c r="K64" i="46"/>
  <c r="U68" i="46"/>
  <c r="H124" i="46"/>
  <c r="BQ204" i="46"/>
  <c r="E257" i="46"/>
  <c r="E237" i="46"/>
  <c r="D246" i="46"/>
  <c r="BC152" i="46"/>
  <c r="BK152" i="46"/>
  <c r="G170" i="46"/>
  <c r="AF170" i="46" s="1"/>
  <c r="CM170" i="46"/>
  <c r="BD170" i="46"/>
  <c r="BV170" i="46"/>
  <c r="AZ170" i="46"/>
  <c r="BZ170" i="46"/>
  <c r="BG170" i="46"/>
  <c r="BW170" i="46"/>
  <c r="BH170" i="46"/>
  <c r="CA170" i="46"/>
  <c r="CC170" i="46"/>
  <c r="BI170" i="46"/>
  <c r="BT170" i="46"/>
  <c r="CF170" i="46"/>
  <c r="CG170" i="46"/>
  <c r="BL170" i="46"/>
  <c r="CH170" i="46"/>
  <c r="I168" i="44"/>
  <c r="BA170" i="46"/>
  <c r="CL170" i="46"/>
  <c r="BP170" i="46"/>
  <c r="BQ170" i="46"/>
  <c r="CE170" i="46"/>
  <c r="BY170" i="46"/>
  <c r="BU170" i="46"/>
  <c r="CD170" i="46"/>
  <c r="BR170" i="46"/>
  <c r="CB170" i="46"/>
  <c r="AY170" i="46"/>
  <c r="BE170" i="46"/>
  <c r="CI170" i="46"/>
  <c r="CK170" i="46"/>
  <c r="E249" i="46"/>
  <c r="Q172" i="46"/>
  <c r="L158" i="25" s="1"/>
  <c r="L276" i="25" s="1"/>
  <c r="D238" i="46"/>
  <c r="I172" i="46"/>
  <c r="G238" i="46" s="1"/>
  <c r="J172" i="46"/>
  <c r="E158" i="25" s="1"/>
  <c r="E276" i="25" s="1"/>
  <c r="K172" i="46"/>
  <c r="F158" i="25" s="1"/>
  <c r="F276" i="25" s="1"/>
  <c r="L172" i="46"/>
  <c r="M172" i="46"/>
  <c r="K238" i="46" s="1"/>
  <c r="N172" i="46"/>
  <c r="I158" i="25" s="1"/>
  <c r="I276" i="25" s="1"/>
  <c r="O172" i="46"/>
  <c r="M238" i="46" s="1"/>
  <c r="P172" i="46"/>
  <c r="N238" i="46" s="1"/>
  <c r="R172" i="46"/>
  <c r="S172" i="46"/>
  <c r="N158" i="25" s="1"/>
  <c r="N276" i="25" s="1"/>
  <c r="T172" i="46"/>
  <c r="O158" i="25" s="1"/>
  <c r="O276" i="25" s="1"/>
  <c r="U172" i="46"/>
  <c r="S238" i="46" s="1"/>
  <c r="V172" i="46"/>
  <c r="Q158" i="25" s="1"/>
  <c r="Q276" i="25" s="1"/>
  <c r="W172" i="46"/>
  <c r="R158" i="25" s="1"/>
  <c r="R276" i="25" s="1"/>
  <c r="X172" i="46"/>
  <c r="S158" i="25" s="1"/>
  <c r="S276" i="25" s="1"/>
  <c r="Y172" i="46"/>
  <c r="W238" i="46" s="1"/>
  <c r="Z172" i="46"/>
  <c r="X238" i="46" s="1"/>
  <c r="AA172" i="46"/>
  <c r="V158" i="25" s="1"/>
  <c r="V276" i="25" s="1"/>
  <c r="AB172" i="46"/>
  <c r="W158" i="25" s="1"/>
  <c r="W276" i="25" s="1"/>
  <c r="Q168" i="46"/>
  <c r="L154" i="25" s="1"/>
  <c r="I168" i="46"/>
  <c r="J168" i="46"/>
  <c r="E154" i="25" s="1"/>
  <c r="K168" i="46"/>
  <c r="F154" i="25" s="1"/>
  <c r="L168" i="46"/>
  <c r="G154" i="25" s="1"/>
  <c r="M168" i="46"/>
  <c r="H154" i="25" s="1"/>
  <c r="N168" i="46"/>
  <c r="I154" i="25" s="1"/>
  <c r="O168" i="46"/>
  <c r="J154" i="25" s="1"/>
  <c r="P168" i="46"/>
  <c r="K154" i="25" s="1"/>
  <c r="R168" i="46"/>
  <c r="M154" i="25" s="1"/>
  <c r="S168" i="46"/>
  <c r="N154" i="25" s="1"/>
  <c r="T168" i="46"/>
  <c r="O154" i="25" s="1"/>
  <c r="U168" i="46"/>
  <c r="P154" i="25" s="1"/>
  <c r="V168" i="46"/>
  <c r="Q154" i="25" s="1"/>
  <c r="W168" i="46"/>
  <c r="R154" i="25" s="1"/>
  <c r="X168" i="46"/>
  <c r="S154" i="25" s="1"/>
  <c r="Y168" i="46"/>
  <c r="Z168" i="46"/>
  <c r="U154" i="25" s="1"/>
  <c r="AA168" i="46"/>
  <c r="V154" i="25" s="1"/>
  <c r="AB168" i="46"/>
  <c r="W154" i="25" s="1"/>
  <c r="D248" i="46"/>
  <c r="F154" i="46"/>
  <c r="H154" i="46" s="1"/>
  <c r="CA154" i="46"/>
  <c r="CM154" i="46"/>
  <c r="BO154" i="46"/>
  <c r="CB154" i="46"/>
  <c r="BT154" i="46"/>
  <c r="BL154" i="46"/>
  <c r="AZ154" i="46"/>
  <c r="CH154" i="46"/>
  <c r="BB154" i="46"/>
  <c r="BY154" i="46"/>
  <c r="BI150" i="46"/>
  <c r="BO150" i="46"/>
  <c r="CJ150" i="46"/>
  <c r="I148" i="44"/>
  <c r="J148" i="44" s="1"/>
  <c r="CL150" i="46"/>
  <c r="BA150" i="46"/>
  <c r="BX150" i="46"/>
  <c r="BN150" i="46"/>
  <c r="BB150" i="46"/>
  <c r="CE150" i="46"/>
  <c r="CH143" i="46"/>
  <c r="BK143" i="46"/>
  <c r="CJ143" i="46"/>
  <c r="CG132" i="46"/>
  <c r="BN132" i="46"/>
  <c r="I130" i="44"/>
  <c r="BU132" i="46"/>
  <c r="CF132" i="46"/>
  <c r="CE132" i="46"/>
  <c r="CL132" i="46"/>
  <c r="BQ132" i="46"/>
  <c r="BG132" i="46"/>
  <c r="BH132" i="46"/>
  <c r="CJ132" i="46"/>
  <c r="BL132" i="46"/>
  <c r="CB132" i="46"/>
  <c r="BK132" i="46"/>
  <c r="BV132" i="46"/>
  <c r="CI132" i="46"/>
  <c r="CM132" i="46"/>
  <c r="CD132" i="46"/>
  <c r="BZ132" i="46"/>
  <c r="BP132" i="46"/>
  <c r="BV164" i="46"/>
  <c r="BH164" i="46"/>
  <c r="BZ164" i="46"/>
  <c r="BG164" i="46"/>
  <c r="BE164" i="46"/>
  <c r="CI164" i="46"/>
  <c r="CL164" i="46"/>
  <c r="BP164" i="46"/>
  <c r="BI164" i="46"/>
  <c r="CC164" i="46"/>
  <c r="BI152" i="46"/>
  <c r="BF152" i="46"/>
  <c r="CI143" i="46"/>
  <c r="AZ143" i="46"/>
  <c r="BT150" i="46"/>
  <c r="CD150" i="46"/>
  <c r="CF150" i="46"/>
  <c r="BH150" i="46"/>
  <c r="BC150" i="46"/>
  <c r="BY150" i="46"/>
  <c r="BZ150" i="46"/>
  <c r="BH154" i="46"/>
  <c r="CG154" i="46"/>
  <c r="BA154" i="46"/>
  <c r="BJ154" i="46"/>
  <c r="CJ154" i="46"/>
  <c r="BU154" i="46"/>
  <c r="BW154" i="46"/>
  <c r="BT132" i="46"/>
  <c r="BJ132" i="46"/>
  <c r="BE132" i="46"/>
  <c r="CA132" i="46"/>
  <c r="BO132" i="46"/>
  <c r="BB170" i="46"/>
  <c r="BC170" i="46"/>
  <c r="BN170" i="46"/>
  <c r="AZ72" i="46"/>
  <c r="BF72" i="46"/>
  <c r="AY152" i="46"/>
  <c r="BG152" i="46"/>
  <c r="CG143" i="46"/>
  <c r="BL143" i="46"/>
  <c r="BL150" i="46"/>
  <c r="CG150" i="46"/>
  <c r="BU150" i="46"/>
  <c r="BJ150" i="46"/>
  <c r="BG150" i="46"/>
  <c r="BF150" i="46"/>
  <c r="CB150" i="46"/>
  <c r="BK150" i="46"/>
  <c r="CC154" i="46"/>
  <c r="BV154" i="46"/>
  <c r="BG154" i="46"/>
  <c r="BZ154" i="46"/>
  <c r="BQ154" i="46"/>
  <c r="BK154" i="46"/>
  <c r="CD154" i="46"/>
  <c r="BP154" i="46"/>
  <c r="BX132" i="46"/>
  <c r="AY132" i="46"/>
  <c r="BB132" i="46"/>
  <c r="BD132" i="46"/>
  <c r="BF132" i="46"/>
  <c r="BO170" i="46"/>
  <c r="BF170" i="46"/>
  <c r="BL152" i="46"/>
  <c r="BR152" i="46"/>
  <c r="BO143" i="46"/>
  <c r="BY143" i="46"/>
  <c r="BQ150" i="46"/>
  <c r="CK150" i="46"/>
  <c r="CC150" i="46"/>
  <c r="BM150" i="46"/>
  <c r="BR150" i="46"/>
  <c r="AY150" i="46"/>
  <c r="BV150" i="46"/>
  <c r="CM150" i="46"/>
  <c r="BC154" i="46"/>
  <c r="BM154" i="46"/>
  <c r="BN154" i="46"/>
  <c r="BI154" i="46"/>
  <c r="I152" i="44"/>
  <c r="J152" i="44" s="1"/>
  <c r="CI154" i="46"/>
  <c r="BD154" i="46"/>
  <c r="CL154" i="46"/>
  <c r="BW132" i="46"/>
  <c r="CC132" i="46"/>
  <c r="BI132" i="46"/>
  <c r="BY132" i="46"/>
  <c r="BC132" i="46"/>
  <c r="CJ170" i="46"/>
  <c r="BK170" i="46"/>
  <c r="AY204" i="46"/>
  <c r="AS38" i="46"/>
  <c r="AF38" i="46"/>
  <c r="AU38" i="46"/>
  <c r="AJ38" i="46"/>
  <c r="H64" i="46"/>
  <c r="AF64" i="46"/>
  <c r="AH64" i="46"/>
  <c r="AN64" i="46"/>
  <c r="AV64" i="46"/>
  <c r="E243" i="46"/>
  <c r="Y63" i="46"/>
  <c r="R63" i="46"/>
  <c r="I63" i="46"/>
  <c r="K63" i="46"/>
  <c r="O63" i="46"/>
  <c r="P63" i="46"/>
  <c r="L71" i="46"/>
  <c r="AJ72" i="46"/>
  <c r="V75" i="46"/>
  <c r="AN122" i="46"/>
  <c r="AU122" i="46"/>
  <c r="AW124" i="46"/>
  <c r="AI124" i="46"/>
  <c r="AR38" i="46"/>
  <c r="AN38" i="46"/>
  <c r="AM38" i="46"/>
  <c r="AI38" i="46"/>
  <c r="AO38" i="46"/>
  <c r="AP64" i="46"/>
  <c r="AT64" i="46"/>
  <c r="AM64" i="46"/>
  <c r="AO64" i="46"/>
  <c r="AS64" i="46"/>
  <c r="S63" i="46"/>
  <c r="X63" i="46"/>
  <c r="H63" i="46"/>
  <c r="H122" i="46"/>
  <c r="M71" i="46"/>
  <c r="AV76" i="46"/>
  <c r="AV122" i="46"/>
  <c r="AG76" i="46"/>
  <c r="S71" i="46"/>
  <c r="AP114" i="46"/>
  <c r="AV114" i="46"/>
  <c r="AH114" i="46"/>
  <c r="AE114" i="46"/>
  <c r="AS114" i="46"/>
  <c r="AR114" i="46"/>
  <c r="AK114" i="46"/>
  <c r="AT114" i="46"/>
  <c r="AQ114" i="46"/>
  <c r="AN114" i="46"/>
  <c r="AF114" i="46"/>
  <c r="AL114" i="46"/>
  <c r="AJ114" i="46"/>
  <c r="AU127" i="46"/>
  <c r="AM127" i="46"/>
  <c r="AF127" i="46"/>
  <c r="H127" i="46"/>
  <c r="AG124" i="46"/>
  <c r="AO124" i="46"/>
  <c r="AD124" i="46"/>
  <c r="AE124" i="46"/>
  <c r="AH124" i="46"/>
  <c r="AL124" i="46"/>
  <c r="AP124" i="46"/>
  <c r="AL122" i="46"/>
  <c r="AI122" i="46"/>
  <c r="AD122" i="46"/>
  <c r="AG122" i="46"/>
  <c r="AW122" i="46"/>
  <c r="AM122" i="46"/>
  <c r="AE122" i="46"/>
  <c r="AH122" i="46"/>
  <c r="AO68" i="46"/>
  <c r="AU68" i="46"/>
  <c r="AS68" i="46"/>
  <c r="M120" i="46"/>
  <c r="S120" i="46"/>
  <c r="Z120" i="46"/>
  <c r="Y120" i="46"/>
  <c r="X120" i="46"/>
  <c r="AB120" i="46"/>
  <c r="AJ111" i="46"/>
  <c r="AE111" i="46"/>
  <c r="AP111" i="46"/>
  <c r="R110" i="46"/>
  <c r="V110" i="46"/>
  <c r="K110" i="46"/>
  <c r="W110" i="46"/>
  <c r="H110" i="46"/>
  <c r="AJ107" i="46"/>
  <c r="AL107" i="46"/>
  <c r="AG107" i="46"/>
  <c r="AK107" i="46"/>
  <c r="AN107" i="46"/>
  <c r="AD107" i="46"/>
  <c r="AI107" i="46"/>
  <c r="AU107" i="46"/>
  <c r="AP107" i="46"/>
  <c r="AS107" i="46"/>
  <c r="AV107" i="46"/>
  <c r="AE107" i="46"/>
  <c r="AQ107" i="46"/>
  <c r="AA106" i="46"/>
  <c r="J106" i="46"/>
  <c r="O106" i="46"/>
  <c r="Q106" i="46"/>
  <c r="T106" i="46"/>
  <c r="W106" i="46"/>
  <c r="L106" i="46"/>
  <c r="P106" i="46"/>
  <c r="S106" i="46"/>
  <c r="U106" i="46"/>
  <c r="N106" i="46"/>
  <c r="R106" i="46"/>
  <c r="AB106" i="46"/>
  <c r="I106" i="46"/>
  <c r="M106" i="46"/>
  <c r="AR103" i="46"/>
  <c r="AW103" i="46"/>
  <c r="AE103" i="46"/>
  <c r="AG103" i="46"/>
  <c r="AK103" i="46"/>
  <c r="AF103" i="46"/>
  <c r="AP103" i="46"/>
  <c r="AD103" i="46"/>
  <c r="AJ103" i="46"/>
  <c r="AN103" i="46"/>
  <c r="AM103" i="46"/>
  <c r="AU103" i="46"/>
  <c r="AI103" i="46"/>
  <c r="AQ103" i="46"/>
  <c r="AL103" i="46"/>
  <c r="AV103" i="46"/>
  <c r="Y102" i="46"/>
  <c r="N102" i="46"/>
  <c r="X102" i="46"/>
  <c r="S102" i="46"/>
  <c r="P102" i="46"/>
  <c r="M102" i="46"/>
  <c r="U102" i="46"/>
  <c r="T102" i="46"/>
  <c r="V102" i="46"/>
  <c r="W102" i="46"/>
  <c r="I102" i="46"/>
  <c r="R102" i="46"/>
  <c r="K102" i="46"/>
  <c r="J102" i="46"/>
  <c r="AH99" i="46"/>
  <c r="AP99" i="46"/>
  <c r="AG99" i="46"/>
  <c r="AN99" i="46"/>
  <c r="K98" i="46"/>
  <c r="I98" i="46"/>
  <c r="L86" i="46"/>
  <c r="Q86" i="46"/>
  <c r="W86" i="46"/>
  <c r="V86" i="46"/>
  <c r="S86" i="46"/>
  <c r="N86" i="46"/>
  <c r="P86" i="46"/>
  <c r="AA86" i="46"/>
  <c r="I86" i="46"/>
  <c r="Z86" i="46"/>
  <c r="T86" i="46"/>
  <c r="O86" i="46"/>
  <c r="J86" i="46"/>
  <c r="Y86" i="46"/>
  <c r="X86" i="46"/>
  <c r="D254" i="46"/>
  <c r="AT62" i="46"/>
  <c r="BA70" i="46"/>
  <c r="BF204" i="46"/>
  <c r="BD204" i="46"/>
  <c r="BI204" i="46"/>
  <c r="BK70" i="46"/>
  <c r="E33" i="46"/>
  <c r="BU33" i="46" s="1"/>
  <c r="E57" i="46"/>
  <c r="CM57" i="46" s="1"/>
  <c r="CK251" i="46" s="1"/>
  <c r="E25" i="46"/>
  <c r="CK25" i="46" s="1"/>
  <c r="BF180" i="46"/>
  <c r="BG180" i="46"/>
  <c r="BC180" i="46"/>
  <c r="BJ180" i="46"/>
  <c r="BQ180" i="46"/>
  <c r="BO180" i="46"/>
  <c r="BB180" i="46"/>
  <c r="BR180" i="46"/>
  <c r="BD180" i="46"/>
  <c r="BE180" i="46"/>
  <c r="BN180" i="46"/>
  <c r="BM180" i="46"/>
  <c r="BI180" i="46"/>
  <c r="BK180" i="46"/>
  <c r="BL180" i="46"/>
  <c r="AY180" i="46"/>
  <c r="BP180" i="46"/>
  <c r="AZ180" i="46"/>
  <c r="BH180" i="46"/>
  <c r="I178" i="44"/>
  <c r="J178" i="44" s="1"/>
  <c r="BA180" i="46"/>
  <c r="BK211" i="46"/>
  <c r="BO211" i="46"/>
  <c r="BI211" i="46"/>
  <c r="BF211" i="46"/>
  <c r="BD211" i="46"/>
  <c r="BC211" i="46"/>
  <c r="BH211" i="46"/>
  <c r="BL211" i="46"/>
  <c r="BR211" i="46"/>
  <c r="AY211" i="46"/>
  <c r="BP211" i="46"/>
  <c r="BG211" i="46"/>
  <c r="AZ211" i="46"/>
  <c r="BQ211" i="46"/>
  <c r="BE211" i="46"/>
  <c r="BN211" i="46"/>
  <c r="BA211" i="46"/>
  <c r="BJ211" i="46"/>
  <c r="BM211" i="46"/>
  <c r="BB211" i="46"/>
  <c r="I209" i="44"/>
  <c r="J209" i="44" s="1"/>
  <c r="BF184" i="46"/>
  <c r="BI184" i="46"/>
  <c r="BM184" i="46"/>
  <c r="BK184" i="46"/>
  <c r="BN184" i="46"/>
  <c r="BL184" i="46"/>
  <c r="BB184" i="46"/>
  <c r="I182" i="44"/>
  <c r="BJ184" i="46"/>
  <c r="BA184" i="46"/>
  <c r="BP184" i="46"/>
  <c r="BC184" i="46"/>
  <c r="C99" i="46"/>
  <c r="E99" i="46" s="1"/>
  <c r="C116" i="46"/>
  <c r="E116" i="46" s="1"/>
  <c r="C101" i="44"/>
  <c r="E101" i="44" s="1"/>
  <c r="H101" i="44" s="1"/>
  <c r="D72" i="44"/>
  <c r="E72" i="44" s="1"/>
  <c r="H72" i="44" s="1"/>
  <c r="K74" i="63"/>
  <c r="D33" i="44"/>
  <c r="E33" i="44" s="1"/>
  <c r="H33" i="44" s="1"/>
  <c r="K30" i="63"/>
  <c r="F26" i="36"/>
  <c r="V26" i="36"/>
  <c r="P26" i="36"/>
  <c r="I26" i="36"/>
  <c r="T26" i="36"/>
  <c r="K26" i="36"/>
  <c r="D26" i="36"/>
  <c r="W26" i="36"/>
  <c r="M26" i="36"/>
  <c r="L26" i="36"/>
  <c r="E26" i="36"/>
  <c r="H26" i="36"/>
  <c r="R26" i="36"/>
  <c r="Q26" i="36"/>
  <c r="N26" i="36"/>
  <c r="G26" i="36"/>
  <c r="U26" i="36"/>
  <c r="S26" i="36"/>
  <c r="J26" i="36"/>
  <c r="C68" i="67"/>
  <c r="B62" i="67"/>
  <c r="E511" i="31"/>
  <c r="E508" i="31"/>
  <c r="C105" i="44"/>
  <c r="E105" i="44" s="1"/>
  <c r="H105" i="44" s="1"/>
  <c r="C344" i="64"/>
  <c r="C369" i="64" s="1"/>
  <c r="D25" i="44"/>
  <c r="E25" i="44" s="1"/>
  <c r="H25" i="44" s="1"/>
  <c r="O26" i="36"/>
  <c r="G30" i="36"/>
  <c r="H30" i="36"/>
  <c r="C65" i="67"/>
  <c r="B59" i="67"/>
  <c r="J52" i="67"/>
  <c r="D30" i="36"/>
  <c r="N30" i="36"/>
  <c r="Q30" i="36"/>
  <c r="U30" i="36"/>
  <c r="F30" i="36"/>
  <c r="I30" i="36"/>
  <c r="P30" i="36"/>
  <c r="K30" i="36"/>
  <c r="E30" i="36"/>
  <c r="G75" i="36"/>
  <c r="Q75" i="36"/>
  <c r="H75" i="36"/>
  <c r="E75" i="36"/>
  <c r="M75" i="36"/>
  <c r="S75" i="36"/>
  <c r="D79" i="44"/>
  <c r="E79" i="44" s="1"/>
  <c r="H79" i="44" s="1"/>
  <c r="K80" i="63"/>
  <c r="K65" i="67"/>
  <c r="K39" i="67"/>
  <c r="B20" i="67"/>
  <c r="L87" i="36"/>
  <c r="F391" i="64"/>
  <c r="F398" i="64"/>
  <c r="H222" i="56"/>
  <c r="F460" i="64"/>
  <c r="X20" i="68"/>
  <c r="AC20" i="34"/>
  <c r="K58" i="57"/>
  <c r="C58" i="57" s="1"/>
  <c r="H82" i="36"/>
  <c r="L82" i="36"/>
  <c r="P82" i="36"/>
  <c r="T82" i="36"/>
  <c r="D82" i="36"/>
  <c r="E82" i="36"/>
  <c r="I82" i="36"/>
  <c r="M82" i="36"/>
  <c r="Q82" i="36"/>
  <c r="U82" i="36"/>
  <c r="F82" i="36"/>
  <c r="J82" i="36"/>
  <c r="N82" i="36"/>
  <c r="R82" i="36"/>
  <c r="V82" i="36"/>
  <c r="K82" i="36"/>
  <c r="O82" i="36"/>
  <c r="S82" i="36"/>
  <c r="G82" i="36"/>
  <c r="W82" i="36"/>
  <c r="F406" i="64"/>
  <c r="F395" i="64"/>
  <c r="F483" i="64"/>
  <c r="F537" i="64"/>
  <c r="F89" i="64"/>
  <c r="BA20" i="34"/>
  <c r="E20" i="34"/>
  <c r="U74" i="36"/>
  <c r="Q74" i="36"/>
  <c r="M74" i="36"/>
  <c r="I74" i="36"/>
  <c r="E74" i="36"/>
  <c r="V74" i="36"/>
  <c r="N74" i="36"/>
  <c r="F74" i="36"/>
  <c r="T74" i="36"/>
  <c r="P74" i="36"/>
  <c r="L74" i="36"/>
  <c r="H74" i="36"/>
  <c r="D74" i="36"/>
  <c r="W74" i="36"/>
  <c r="S74" i="36"/>
  <c r="O74" i="36"/>
  <c r="K74" i="36"/>
  <c r="G74" i="36"/>
  <c r="R74" i="36"/>
  <c r="J74" i="36"/>
  <c r="N58" i="57"/>
  <c r="G18" i="57"/>
  <c r="D18" i="57"/>
  <c r="U79" i="36"/>
  <c r="BP94" i="46"/>
  <c r="BN250" i="46" s="1"/>
  <c r="Q79" i="36"/>
  <c r="BL94" i="46"/>
  <c r="BJ250" i="46" s="1"/>
  <c r="M79" i="36"/>
  <c r="BH94" i="46"/>
  <c r="BF250" i="46" s="1"/>
  <c r="I79" i="36"/>
  <c r="BD94" i="46"/>
  <c r="BB250" i="46" s="1"/>
  <c r="E79" i="36"/>
  <c r="AZ94" i="46"/>
  <c r="AX250" i="46" s="1"/>
  <c r="V79" i="36"/>
  <c r="BQ94" i="46"/>
  <c r="BO250" i="46" s="1"/>
  <c r="N79" i="36"/>
  <c r="BI94" i="46"/>
  <c r="BG250" i="46" s="1"/>
  <c r="F79" i="36"/>
  <c r="BA94" i="46"/>
  <c r="T79" i="36"/>
  <c r="BO94" i="46"/>
  <c r="BM250" i="46" s="1"/>
  <c r="P79" i="36"/>
  <c r="BK94" i="46"/>
  <c r="BI250" i="46" s="1"/>
  <c r="L79" i="36"/>
  <c r="BG94" i="46"/>
  <c r="H79" i="36"/>
  <c r="BC94" i="46"/>
  <c r="BA250" i="46" s="1"/>
  <c r="D79" i="36"/>
  <c r="AY94" i="46"/>
  <c r="AW250" i="46" s="1"/>
  <c r="W79" i="36"/>
  <c r="BR94" i="46"/>
  <c r="BP250" i="46" s="1"/>
  <c r="S79" i="36"/>
  <c r="BN94" i="46"/>
  <c r="BL250" i="46" s="1"/>
  <c r="O79" i="36"/>
  <c r="BJ94" i="46"/>
  <c r="BH250" i="46" s="1"/>
  <c r="K79" i="36"/>
  <c r="BF94" i="46"/>
  <c r="BD250" i="46" s="1"/>
  <c r="G79" i="36"/>
  <c r="BB94" i="46"/>
  <c r="AZ250" i="46" s="1"/>
  <c r="R79" i="36"/>
  <c r="BM94" i="46"/>
  <c r="J79" i="36"/>
  <c r="BE94" i="46"/>
  <c r="BC250" i="46" s="1"/>
  <c r="Z609" i="64"/>
  <c r="Z540" i="64" s="1"/>
  <c r="E47" i="64"/>
  <c r="F47" i="64"/>
  <c r="E23" i="64"/>
  <c r="F23" i="64" s="1"/>
  <c r="E19" i="64"/>
  <c r="F19" i="64"/>
  <c r="D51" i="64"/>
  <c r="F51" i="64"/>
  <c r="D622" i="64"/>
  <c r="D595" i="64"/>
  <c r="D594" i="64"/>
  <c r="D592" i="64"/>
  <c r="D523" i="64" s="1"/>
  <c r="F523" i="64" s="1"/>
  <c r="V53" i="67"/>
  <c r="T53" i="67"/>
  <c r="R53" i="67"/>
  <c r="P53" i="67"/>
  <c r="N53" i="67"/>
  <c r="L53" i="67"/>
  <c r="Q54" i="67"/>
  <c r="G54" i="67"/>
  <c r="O609" i="64"/>
  <c r="O321" i="64" s="1"/>
  <c r="T37" i="46"/>
  <c r="O49" i="25" s="1"/>
  <c r="U53" i="67"/>
  <c r="S53" i="67"/>
  <c r="Q53" i="67"/>
  <c r="O53" i="67"/>
  <c r="M53" i="67"/>
  <c r="P54" i="67"/>
  <c r="H54" i="67"/>
  <c r="U73" i="36"/>
  <c r="Q73" i="36"/>
  <c r="M73" i="36"/>
  <c r="I73" i="36"/>
  <c r="E73" i="36"/>
  <c r="W73" i="36"/>
  <c r="CM124" i="46"/>
  <c r="W170" i="25" s="1"/>
  <c r="O73" i="36"/>
  <c r="G73" i="36"/>
  <c r="BW128" i="46"/>
  <c r="G173" i="25" s="1"/>
  <c r="R73" i="36"/>
  <c r="J73" i="36"/>
  <c r="AH609" i="64"/>
  <c r="AH35" i="64" s="1"/>
  <c r="T73" i="36"/>
  <c r="P73" i="36"/>
  <c r="AN609" i="64"/>
  <c r="AN467" i="64" s="1"/>
  <c r="L73" i="36"/>
  <c r="AJ609" i="64"/>
  <c r="AJ105" i="64" s="1"/>
  <c r="H73" i="36"/>
  <c r="D73" i="36"/>
  <c r="BT126" i="46"/>
  <c r="S73" i="36"/>
  <c r="K73" i="36"/>
  <c r="CA128" i="46"/>
  <c r="K173" i="25" s="1"/>
  <c r="V73" i="36"/>
  <c r="N73" i="36"/>
  <c r="F73" i="36"/>
  <c r="BF67" i="46"/>
  <c r="BH67" i="46"/>
  <c r="BH70" i="46"/>
  <c r="I181" i="44"/>
  <c r="J181" i="44" s="1"/>
  <c r="AZ183" i="46"/>
  <c r="BD183" i="46"/>
  <c r="BB183" i="46"/>
  <c r="BJ183" i="46"/>
  <c r="I82" i="44"/>
  <c r="J82" i="44" s="1"/>
  <c r="BC189" i="46"/>
  <c r="BK189" i="46"/>
  <c r="BA189" i="46"/>
  <c r="BR189" i="46"/>
  <c r="I187" i="44"/>
  <c r="J187" i="44" s="1"/>
  <c r="AY189" i="46"/>
  <c r="BQ189" i="46"/>
  <c r="BB189" i="46"/>
  <c r="BL189" i="46"/>
  <c r="BG189" i="46"/>
  <c r="BM189" i="46"/>
  <c r="BN189" i="46"/>
  <c r="BJ189" i="46"/>
  <c r="BH189" i="46"/>
  <c r="BD189" i="46"/>
  <c r="BI68" i="46"/>
  <c r="BO68" i="46"/>
  <c r="BQ183" i="46"/>
  <c r="BR183" i="46"/>
  <c r="BJ213" i="46"/>
  <c r="BR213" i="46"/>
  <c r="AY213" i="46"/>
  <c r="I211" i="44"/>
  <c r="J211" i="44" s="1"/>
  <c r="BB213" i="46"/>
  <c r="BD213" i="46"/>
  <c r="BL213" i="46"/>
  <c r="BF213" i="46"/>
  <c r="BK213" i="46"/>
  <c r="BE213" i="46"/>
  <c r="BH213" i="46"/>
  <c r="BO213" i="46"/>
  <c r="BM213" i="46"/>
  <c r="BQ213" i="46"/>
  <c r="BP213" i="46"/>
  <c r="AZ213" i="46"/>
  <c r="BA213" i="46"/>
  <c r="BN213" i="46"/>
  <c r="BG213" i="46"/>
  <c r="BI213" i="46"/>
  <c r="BC213" i="46"/>
  <c r="BF183" i="46"/>
  <c r="BP183" i="46"/>
  <c r="BH183" i="46"/>
  <c r="BA183" i="46"/>
  <c r="BG183" i="46"/>
  <c r="E58" i="46"/>
  <c r="BL58" i="46" s="1"/>
  <c r="BJ245" i="46" s="1"/>
  <c r="BJ67" i="46"/>
  <c r="AY67" i="46"/>
  <c r="BG68" i="46"/>
  <c r="BR68" i="46"/>
  <c r="AY70" i="46"/>
  <c r="H129" i="44"/>
  <c r="BQ179" i="46"/>
  <c r="BE179" i="46"/>
  <c r="BC179" i="46"/>
  <c r="BA179" i="46"/>
  <c r="BP179" i="46"/>
  <c r="BM179" i="46"/>
  <c r="AY179" i="46"/>
  <c r="BN179" i="46"/>
  <c r="BG179" i="46"/>
  <c r="AZ179" i="46"/>
  <c r="BH179" i="46"/>
  <c r="BK179" i="46"/>
  <c r="BI179" i="46"/>
  <c r="BJ179" i="46"/>
  <c r="BB179" i="46"/>
  <c r="BD179" i="46"/>
  <c r="BR179" i="46"/>
  <c r="BD197" i="46"/>
  <c r="BB191" i="46"/>
  <c r="BL191" i="46"/>
  <c r="BJ191" i="46"/>
  <c r="BF191" i="46"/>
  <c r="BG191" i="46"/>
  <c r="BQ191" i="46"/>
  <c r="BI191" i="46"/>
  <c r="BK191" i="46"/>
  <c r="BN191" i="46"/>
  <c r="BD191" i="46"/>
  <c r="BR191" i="46"/>
  <c r="I189" i="44"/>
  <c r="J189" i="44" s="1"/>
  <c r="BO191" i="46"/>
  <c r="BC191" i="46"/>
  <c r="BA191" i="46"/>
  <c r="BM191" i="46"/>
  <c r="AZ191" i="46"/>
  <c r="BP191" i="46"/>
  <c r="AY191" i="46"/>
  <c r="BH191" i="46"/>
  <c r="BE191" i="46"/>
  <c r="BH152" i="46"/>
  <c r="I150" i="44"/>
  <c r="BA152" i="46"/>
  <c r="BE152" i="46"/>
  <c r="AZ152" i="46"/>
  <c r="BO152" i="46"/>
  <c r="BM152" i="46"/>
  <c r="BD152" i="46"/>
  <c r="BJ152" i="46"/>
  <c r="BB152" i="46"/>
  <c r="AY187" i="46"/>
  <c r="BD187" i="46"/>
  <c r="AZ187" i="46"/>
  <c r="BC187" i="46"/>
  <c r="I185" i="44"/>
  <c r="J185" i="44" s="1"/>
  <c r="BE187" i="46"/>
  <c r="BI187" i="46"/>
  <c r="BG187" i="46"/>
  <c r="BK187" i="46"/>
  <c r="BL187" i="46"/>
  <c r="BH187" i="46"/>
  <c r="BM187" i="46"/>
  <c r="BR187" i="46"/>
  <c r="BP187" i="46"/>
  <c r="BO187" i="46"/>
  <c r="BF187" i="46"/>
  <c r="BN187" i="46"/>
  <c r="BB187" i="46"/>
  <c r="BQ187" i="46"/>
  <c r="BA187" i="46"/>
  <c r="BJ187" i="46"/>
  <c r="BP124" i="46"/>
  <c r="AY124" i="46"/>
  <c r="BQ124" i="46"/>
  <c r="BN124" i="46"/>
  <c r="BB124" i="46"/>
  <c r="BO124" i="46"/>
  <c r="BE124" i="46"/>
  <c r="BJ124" i="46"/>
  <c r="BG124" i="46"/>
  <c r="BR124" i="46"/>
  <c r="I122" i="44"/>
  <c r="J122" i="44" s="1"/>
  <c r="BH124" i="46"/>
  <c r="BF124" i="46"/>
  <c r="BK124" i="46"/>
  <c r="BI124" i="46"/>
  <c r="BM124" i="46"/>
  <c r="BF194" i="46"/>
  <c r="BK194" i="46"/>
  <c r="BQ194" i="46"/>
  <c r="AY194" i="46"/>
  <c r="BO194" i="46"/>
  <c r="BM194" i="46"/>
  <c r="BG194" i="46"/>
  <c r="BP194" i="46"/>
  <c r="BN194" i="46"/>
  <c r="BI194" i="46"/>
  <c r="BB194" i="46"/>
  <c r="I192" i="44"/>
  <c r="BE194" i="46"/>
  <c r="AZ194" i="46"/>
  <c r="BC194" i="46"/>
  <c r="BL194" i="46"/>
  <c r="BA194" i="46"/>
  <c r="BD194" i="46"/>
  <c r="BR194" i="46"/>
  <c r="BH194" i="46"/>
  <c r="BJ194" i="46"/>
  <c r="C236" i="44"/>
  <c r="H145" i="44"/>
  <c r="F236" i="44" s="1"/>
  <c r="BQ121" i="46"/>
  <c r="BI121" i="46"/>
  <c r="BF121" i="46"/>
  <c r="BB121" i="46"/>
  <c r="BC121" i="46"/>
  <c r="AY121" i="46"/>
  <c r="BH121" i="46"/>
  <c r="BO121" i="46"/>
  <c r="BK121" i="46"/>
  <c r="BE121" i="46"/>
  <c r="BN121" i="46"/>
  <c r="BA121" i="46"/>
  <c r="BX111" i="46"/>
  <c r="CD111" i="46"/>
  <c r="CJ111" i="46"/>
  <c r="CK111" i="46"/>
  <c r="CB111" i="46"/>
  <c r="BV111" i="46"/>
  <c r="CH111" i="46"/>
  <c r="BW111" i="46"/>
  <c r="I109" i="44"/>
  <c r="CI111" i="46"/>
  <c r="CC111" i="46"/>
  <c r="CF111" i="46"/>
  <c r="CF102" i="46"/>
  <c r="BU102" i="46"/>
  <c r="CI102" i="46"/>
  <c r="CM102" i="46"/>
  <c r="BZ102" i="46"/>
  <c r="CC102" i="46"/>
  <c r="CG102" i="46"/>
  <c r="CB102" i="46"/>
  <c r="BT102" i="46"/>
  <c r="CL102" i="46"/>
  <c r="BY102" i="46"/>
  <c r="BW106" i="46"/>
  <c r="CF106" i="46"/>
  <c r="CL106" i="46"/>
  <c r="CK106" i="46"/>
  <c r="BV106" i="46"/>
  <c r="BX106" i="46"/>
  <c r="BT106" i="46"/>
  <c r="CG106" i="46"/>
  <c r="CE106" i="46"/>
  <c r="CC106" i="46"/>
  <c r="CM106" i="46"/>
  <c r="BV118" i="46"/>
  <c r="CB118" i="46"/>
  <c r="CJ118" i="46"/>
  <c r="CC118" i="46"/>
  <c r="BY118" i="46"/>
  <c r="CE118" i="46"/>
  <c r="CM118" i="46"/>
  <c r="BT118" i="46"/>
  <c r="CG118" i="46"/>
  <c r="CD118" i="46"/>
  <c r="BX118" i="46"/>
  <c r="C87" i="44"/>
  <c r="E87" i="44" s="1"/>
  <c r="C110" i="46"/>
  <c r="E110" i="46" s="1"/>
  <c r="CC110" i="46" s="1"/>
  <c r="C94" i="44"/>
  <c r="E94" i="44" s="1"/>
  <c r="E509" i="31"/>
  <c r="C91" i="46"/>
  <c r="E91" i="46" s="1"/>
  <c r="CF91" i="46" s="1"/>
  <c r="C116" i="44"/>
  <c r="E116" i="44" s="1"/>
  <c r="H116" i="44" s="1"/>
  <c r="C104" i="44"/>
  <c r="E104" i="44"/>
  <c r="H104" i="44" s="1"/>
  <c r="C100" i="44"/>
  <c r="E100" i="44" s="1"/>
  <c r="H100" i="44" s="1"/>
  <c r="I90" i="63"/>
  <c r="BP67" i="46"/>
  <c r="I68" i="44"/>
  <c r="E531" i="31"/>
  <c r="BD68" i="46"/>
  <c r="AY68" i="46"/>
  <c r="BF68" i="46"/>
  <c r="BA68" i="46"/>
  <c r="BM68" i="46"/>
  <c r="BP68" i="46"/>
  <c r="K69" i="63"/>
  <c r="D67" i="44"/>
  <c r="E67" i="44" s="1"/>
  <c r="H67" i="44" s="1"/>
  <c r="BA67" i="46"/>
  <c r="BM67" i="46"/>
  <c r="BR67" i="46"/>
  <c r="BO67" i="46"/>
  <c r="BL67" i="46"/>
  <c r="BN67" i="46"/>
  <c r="BB77" i="46"/>
  <c r="D73" i="44"/>
  <c r="E73" i="44" s="1"/>
  <c r="H73" i="44" s="1"/>
  <c r="K75" i="63"/>
  <c r="D71" i="44"/>
  <c r="E71" i="44" s="1"/>
  <c r="H71" i="44" s="1"/>
  <c r="K73" i="63"/>
  <c r="I72" i="44"/>
  <c r="J72" i="44" s="1"/>
  <c r="AY72" i="46"/>
  <c r="BP72" i="46"/>
  <c r="BI72" i="46"/>
  <c r="BB72" i="46"/>
  <c r="BC72" i="46"/>
  <c r="K79" i="63"/>
  <c r="D77" i="44"/>
  <c r="E77" i="44" s="1"/>
  <c r="H77" i="44" s="1"/>
  <c r="BK72" i="46"/>
  <c r="BR72" i="46"/>
  <c r="BQ72" i="46"/>
  <c r="BF70" i="46"/>
  <c r="BI70" i="46"/>
  <c r="BB70" i="46"/>
  <c r="BM70" i="46"/>
  <c r="BG70" i="46"/>
  <c r="BD70" i="46"/>
  <c r="E502" i="31"/>
  <c r="V21" i="36"/>
  <c r="T21" i="36"/>
  <c r="I21" i="36"/>
  <c r="N21" i="36"/>
  <c r="D31" i="36"/>
  <c r="L31" i="36"/>
  <c r="J31" i="36"/>
  <c r="E31" i="36"/>
  <c r="N31" i="36"/>
  <c r="Q31" i="36"/>
  <c r="T31" i="36"/>
  <c r="R31" i="36"/>
  <c r="I31" i="36"/>
  <c r="S31" i="36"/>
  <c r="W25" i="36"/>
  <c r="O25" i="36"/>
  <c r="P25" i="36"/>
  <c r="Q25" i="36"/>
  <c r="U25" i="36"/>
  <c r="S25" i="36"/>
  <c r="V25" i="36"/>
  <c r="E25" i="36"/>
  <c r="J25" i="36"/>
  <c r="L25" i="36"/>
  <c r="C222" i="64"/>
  <c r="C224" i="64"/>
  <c r="K75" i="36"/>
  <c r="U75" i="36"/>
  <c r="F75" i="36"/>
  <c r="J75" i="36"/>
  <c r="I75" i="36"/>
  <c r="O75" i="36"/>
  <c r="V75" i="36"/>
  <c r="R75" i="36"/>
  <c r="N75" i="36"/>
  <c r="P75" i="36"/>
  <c r="C27" i="36"/>
  <c r="B60" i="67"/>
  <c r="C367" i="64"/>
  <c r="E198" i="64"/>
  <c r="E197" i="64"/>
  <c r="F318" i="64"/>
  <c r="F410" i="64"/>
  <c r="F259" i="64"/>
  <c r="F471" i="64"/>
  <c r="F475" i="64"/>
  <c r="K20" i="34"/>
  <c r="BG20" i="34"/>
  <c r="BD20" i="34"/>
  <c r="O86" i="63"/>
  <c r="H20" i="34"/>
  <c r="BM47" i="34"/>
  <c r="O58" i="57"/>
  <c r="H58" i="57"/>
  <c r="F58" i="57"/>
  <c r="M53" i="57"/>
  <c r="L53" i="57"/>
  <c r="I53" i="57"/>
  <c r="H53" i="57"/>
  <c r="AE338" i="25"/>
  <c r="AP338" i="25"/>
  <c r="AN338" i="25"/>
  <c r="AJ338" i="25"/>
  <c r="E506" i="31"/>
  <c r="V58" i="57"/>
  <c r="F239" i="46"/>
  <c r="H39" i="67"/>
  <c r="AK611" i="64"/>
  <c r="AK249" i="64" s="1"/>
  <c r="AM611" i="64"/>
  <c r="AM178" i="64" s="1"/>
  <c r="U609" i="64"/>
  <c r="U540" i="64" s="1"/>
  <c r="V609" i="64"/>
  <c r="V540" i="64" s="1"/>
  <c r="AS611" i="64"/>
  <c r="AS323" i="64" s="1"/>
  <c r="E57" i="64"/>
  <c r="E52" i="64"/>
  <c r="E44" i="64"/>
  <c r="E38" i="64"/>
  <c r="E36" i="64"/>
  <c r="F36" i="64"/>
  <c r="E32" i="64"/>
  <c r="F32" i="64"/>
  <c r="E30" i="64"/>
  <c r="E28" i="64"/>
  <c r="F28" i="64"/>
  <c r="E26" i="64"/>
  <c r="D29" i="64"/>
  <c r="E19" i="46"/>
  <c r="AY19" i="46" s="1"/>
  <c r="E59" i="46"/>
  <c r="BO59" i="46" s="1"/>
  <c r="D55" i="67"/>
  <c r="C55" i="67"/>
  <c r="K55" i="67"/>
  <c r="D54" i="67"/>
  <c r="C54" i="67"/>
  <c r="K54" i="67"/>
  <c r="AO611" i="64"/>
  <c r="AO542" i="64" s="1"/>
  <c r="AQ611" i="64"/>
  <c r="AQ323" i="64" s="1"/>
  <c r="B19" i="67"/>
  <c r="BK22" i="54"/>
  <c r="BH22" i="54"/>
  <c r="BE22" i="54"/>
  <c r="BB22" i="54"/>
  <c r="AY22" i="54"/>
  <c r="AV22" i="54"/>
  <c r="AS22" i="54"/>
  <c r="AP22" i="54"/>
  <c r="AM22" i="54"/>
  <c r="AJ22" i="54"/>
  <c r="AG22" i="54"/>
  <c r="AA22" i="54"/>
  <c r="X22" i="54"/>
  <c r="U22" i="54"/>
  <c r="R22" i="54"/>
  <c r="O22" i="54"/>
  <c r="L22" i="54"/>
  <c r="I22" i="54"/>
  <c r="F22" i="54"/>
  <c r="AD22" i="54"/>
  <c r="Y37" i="46"/>
  <c r="T49" i="25" s="1"/>
  <c r="V37" i="46"/>
  <c r="Q49" i="25" s="1"/>
  <c r="E37" i="63"/>
  <c r="E44" i="63"/>
  <c r="E42" i="63" s="1"/>
  <c r="F42" i="63" s="1"/>
  <c r="D45" i="44" s="1"/>
  <c r="E45" i="44" s="1"/>
  <c r="H45" i="44" s="1"/>
  <c r="E46" i="46"/>
  <c r="AY46" i="46" s="1"/>
  <c r="V55" i="67"/>
  <c r="U55" i="67"/>
  <c r="T55" i="67"/>
  <c r="S55" i="67"/>
  <c r="R55" i="67"/>
  <c r="Q55" i="67"/>
  <c r="P55" i="67"/>
  <c r="O55" i="67"/>
  <c r="N55" i="67"/>
  <c r="M55" i="67"/>
  <c r="L55" i="67"/>
  <c r="J55" i="67"/>
  <c r="I55" i="67"/>
  <c r="H55" i="67"/>
  <c r="G55" i="67"/>
  <c r="F55" i="67"/>
  <c r="E55" i="67"/>
  <c r="V54" i="67"/>
  <c r="R54" i="67"/>
  <c r="N54" i="67"/>
  <c r="E54" i="67"/>
  <c r="CC120" i="46"/>
  <c r="BP174" i="46"/>
  <c r="BN174" i="46"/>
  <c r="I172" i="44"/>
  <c r="BG174" i="46"/>
  <c r="BI174" i="46"/>
  <c r="BH174" i="46"/>
  <c r="BJ174" i="46"/>
  <c r="AY174" i="46"/>
  <c r="BD174" i="46"/>
  <c r="BB174" i="46"/>
  <c r="BK174" i="46"/>
  <c r="AZ174" i="46"/>
  <c r="BA174" i="46"/>
  <c r="BC174" i="46"/>
  <c r="BF174" i="46"/>
  <c r="BL174" i="46"/>
  <c r="BE174" i="46"/>
  <c r="BO174" i="46"/>
  <c r="BM174" i="46"/>
  <c r="BR174" i="46"/>
  <c r="BQ174" i="46"/>
  <c r="BM176" i="46"/>
  <c r="I174" i="44"/>
  <c r="BK212" i="46"/>
  <c r="BF212" i="46"/>
  <c r="BO212" i="46"/>
  <c r="BE212" i="46"/>
  <c r="BJ212" i="46"/>
  <c r="BR212" i="46"/>
  <c r="BC212" i="46"/>
  <c r="BI212" i="46"/>
  <c r="BH212" i="46"/>
  <c r="BP212" i="46"/>
  <c r="BQ212" i="46"/>
  <c r="AZ212" i="46"/>
  <c r="I210" i="44"/>
  <c r="J210" i="44" s="1"/>
  <c r="BD212" i="46"/>
  <c r="BN212" i="46"/>
  <c r="AY212" i="46"/>
  <c r="BM212" i="46"/>
  <c r="BA212" i="46"/>
  <c r="BB212" i="46"/>
  <c r="BG212" i="46"/>
  <c r="BL212" i="46"/>
  <c r="BD188" i="46"/>
  <c r="BA188" i="46"/>
  <c r="BO188" i="46"/>
  <c r="BI188" i="46"/>
  <c r="BC188" i="46"/>
  <c r="BQ188" i="46"/>
  <c r="BN188" i="46"/>
  <c r="BL188" i="46"/>
  <c r="BK188" i="46"/>
  <c r="BE188" i="46"/>
  <c r="AY188" i="46"/>
  <c r="BM188" i="46"/>
  <c r="BR188" i="46"/>
  <c r="BG188" i="46"/>
  <c r="I186" i="44"/>
  <c r="J186" i="44" s="1"/>
  <c r="BB188" i="46"/>
  <c r="AZ188" i="46"/>
  <c r="BJ188" i="46"/>
  <c r="BF188" i="46"/>
  <c r="BP188" i="46"/>
  <c r="BH188" i="46"/>
  <c r="C220" i="44"/>
  <c r="H131" i="44"/>
  <c r="BB177" i="46"/>
  <c r="BI177" i="46"/>
  <c r="BJ177" i="46"/>
  <c r="BO177" i="46"/>
  <c r="AY177" i="46"/>
  <c r="BF177" i="46"/>
  <c r="AZ177" i="46"/>
  <c r="BK177" i="46"/>
  <c r="BC177" i="46"/>
  <c r="BG177" i="46"/>
  <c r="I175" i="44"/>
  <c r="J175" i="44" s="1"/>
  <c r="BL177" i="46"/>
  <c r="BH177" i="46"/>
  <c r="BP177" i="46"/>
  <c r="BD177" i="46"/>
  <c r="BE177" i="46"/>
  <c r="BM177" i="46"/>
  <c r="BA177" i="46"/>
  <c r="BN177" i="46"/>
  <c r="BR177" i="46"/>
  <c r="BQ177" i="46"/>
  <c r="H143" i="44"/>
  <c r="C232" i="44"/>
  <c r="H142" i="44"/>
  <c r="H159" i="44"/>
  <c r="C225" i="44"/>
  <c r="BL205" i="46"/>
  <c r="BR205" i="46"/>
  <c r="BP205" i="46"/>
  <c r="BJ205" i="46"/>
  <c r="BK205" i="46"/>
  <c r="BO205" i="46"/>
  <c r="BG205" i="46"/>
  <c r="BE205" i="46"/>
  <c r="BQ205" i="46"/>
  <c r="I203" i="44"/>
  <c r="J203" i="44" s="1"/>
  <c r="BA205" i="46"/>
  <c r="BD205" i="46"/>
  <c r="AZ205" i="46"/>
  <c r="BC205" i="46"/>
  <c r="BH205" i="46"/>
  <c r="BI205" i="46"/>
  <c r="AY205" i="46"/>
  <c r="BB205" i="46"/>
  <c r="BN205" i="46"/>
  <c r="BM205" i="46"/>
  <c r="BF205" i="46"/>
  <c r="BI182" i="46"/>
  <c r="BR182" i="46"/>
  <c r="BH182" i="46"/>
  <c r="BP182" i="46"/>
  <c r="BC182" i="46"/>
  <c r="BF182" i="46"/>
  <c r="BM182" i="46"/>
  <c r="I180" i="44"/>
  <c r="AZ182" i="46"/>
  <c r="BQ182" i="46"/>
  <c r="BL182" i="46"/>
  <c r="BA182" i="46"/>
  <c r="BG182" i="46"/>
  <c r="BE182" i="46"/>
  <c r="BO182" i="46"/>
  <c r="AY182" i="46"/>
  <c r="BK182" i="46"/>
  <c r="BD182" i="46"/>
  <c r="BB182" i="46"/>
  <c r="BJ182" i="46"/>
  <c r="BN182" i="46"/>
  <c r="BD192" i="46"/>
  <c r="BF192" i="46"/>
  <c r="BK192" i="46"/>
  <c r="BP192" i="46"/>
  <c r="BJ192" i="46"/>
  <c r="AZ192" i="46"/>
  <c r="BC192" i="46"/>
  <c r="BM192" i="46"/>
  <c r="I190" i="44"/>
  <c r="J190" i="44" s="1"/>
  <c r="BB192" i="46"/>
  <c r="AY192" i="46"/>
  <c r="BE192" i="46"/>
  <c r="BG192" i="46"/>
  <c r="BQ192" i="46"/>
  <c r="BR192" i="46"/>
  <c r="BN192" i="46"/>
  <c r="BL192" i="46"/>
  <c r="BI192" i="46"/>
  <c r="BO192" i="46"/>
  <c r="BH192" i="46"/>
  <c r="BA192" i="46"/>
  <c r="BM178" i="46"/>
  <c r="BG178" i="46"/>
  <c r="BA178" i="46"/>
  <c r="AZ178" i="46"/>
  <c r="BQ178" i="46"/>
  <c r="I176" i="44"/>
  <c r="BF178" i="46"/>
  <c r="BI178" i="46"/>
  <c r="BD178" i="46"/>
  <c r="BN178" i="46"/>
  <c r="BB178" i="46"/>
  <c r="BK178" i="46"/>
  <c r="AY178" i="46"/>
  <c r="BR178" i="46"/>
  <c r="BE178" i="46"/>
  <c r="BO178" i="46"/>
  <c r="BJ178" i="46"/>
  <c r="BP178" i="46"/>
  <c r="BC178" i="46"/>
  <c r="BH178" i="46"/>
  <c r="BL178" i="46"/>
  <c r="BD208" i="46"/>
  <c r="BF208" i="46"/>
  <c r="BP208" i="46"/>
  <c r="BK208" i="46"/>
  <c r="BJ208" i="46"/>
  <c r="BR208" i="46"/>
  <c r="BO208" i="46"/>
  <c r="I206" i="44"/>
  <c r="BC208" i="46"/>
  <c r="BN208" i="46"/>
  <c r="AZ208" i="46"/>
  <c r="BQ208" i="46"/>
  <c r="BG208" i="46"/>
  <c r="BE208" i="46"/>
  <c r="BA208" i="46"/>
  <c r="BL208" i="46"/>
  <c r="BB208" i="46"/>
  <c r="BI208" i="46"/>
  <c r="BM208" i="46"/>
  <c r="BH208" i="46"/>
  <c r="AY208" i="46"/>
  <c r="AY195" i="46"/>
  <c r="BQ195" i="46"/>
  <c r="BC195" i="46"/>
  <c r="BO195" i="46"/>
  <c r="BB195" i="46"/>
  <c r="BN195" i="46"/>
  <c r="BD195" i="46"/>
  <c r="BM195" i="46"/>
  <c r="BI195" i="46"/>
  <c r="BG195" i="46"/>
  <c r="AZ195" i="46"/>
  <c r="I193" i="44"/>
  <c r="J193" i="44" s="1"/>
  <c r="BF195" i="46"/>
  <c r="BR195" i="46"/>
  <c r="BP195" i="46"/>
  <c r="BJ195" i="46"/>
  <c r="BA195" i="46"/>
  <c r="BK195" i="46"/>
  <c r="BL195" i="46"/>
  <c r="BH195" i="46"/>
  <c r="BE195" i="46"/>
  <c r="BD126" i="46"/>
  <c r="BG126" i="46"/>
  <c r="BM126" i="46"/>
  <c r="BH126" i="46"/>
  <c r="BC126" i="46"/>
  <c r="BP126" i="46"/>
  <c r="I124" i="44"/>
  <c r="J124" i="44" s="1"/>
  <c r="AY126" i="46"/>
  <c r="BQ126" i="46"/>
  <c r="AZ126" i="46"/>
  <c r="BN126" i="46"/>
  <c r="BK126" i="46"/>
  <c r="BA126" i="46"/>
  <c r="BJ126" i="46"/>
  <c r="BR126" i="46"/>
  <c r="BL126" i="46"/>
  <c r="BO126" i="46"/>
  <c r="BB126" i="46"/>
  <c r="BI126" i="46"/>
  <c r="BF126" i="46"/>
  <c r="BE126" i="46"/>
  <c r="C250" i="46"/>
  <c r="CF94" i="46"/>
  <c r="CD250" i="46" s="1"/>
  <c r="CL94" i="46"/>
  <c r="CJ250" i="46" s="1"/>
  <c r="CJ94" i="46"/>
  <c r="CH250" i="46" s="1"/>
  <c r="CB94" i="46"/>
  <c r="BZ250" i="46" s="1"/>
  <c r="BY94" i="46"/>
  <c r="BW250" i="46" s="1"/>
  <c r="BZ94" i="46"/>
  <c r="BX250" i="46" s="1"/>
  <c r="CM94" i="46"/>
  <c r="CK250" i="46" s="1"/>
  <c r="BV94" i="46"/>
  <c r="BT250" i="46" s="1"/>
  <c r="CH94" i="46"/>
  <c r="CF250" i="46" s="1"/>
  <c r="BU94" i="46"/>
  <c r="CI94" i="46"/>
  <c r="CG250" i="46" s="1"/>
  <c r="BT94" i="46"/>
  <c r="BR250" i="46" s="1"/>
  <c r="I94" i="44"/>
  <c r="G246" i="44" s="1"/>
  <c r="CG94" i="46"/>
  <c r="CE250" i="46" s="1"/>
  <c r="BX94" i="46"/>
  <c r="BV250" i="46" s="1"/>
  <c r="CA94" i="46"/>
  <c r="BY250" i="46" s="1"/>
  <c r="CE94" i="46"/>
  <c r="CC250" i="46" s="1"/>
  <c r="BW94" i="46"/>
  <c r="BU250" i="46" s="1"/>
  <c r="CK94" i="46"/>
  <c r="CI250" i="46" s="1"/>
  <c r="CD94" i="46"/>
  <c r="CB250" i="46" s="1"/>
  <c r="CC94" i="46"/>
  <c r="CA250" i="46" s="1"/>
  <c r="BV90" i="46"/>
  <c r="CJ90" i="46"/>
  <c r="CI90" i="46"/>
  <c r="CB90" i="46"/>
  <c r="CC90" i="46"/>
  <c r="CM90" i="46"/>
  <c r="CE90" i="46"/>
  <c r="BW90" i="46"/>
  <c r="BZ90" i="46"/>
  <c r="CL90" i="46"/>
  <c r="CA90" i="46"/>
  <c r="I90" i="44"/>
  <c r="CD90" i="46"/>
  <c r="BX90" i="46"/>
  <c r="CH90" i="46"/>
  <c r="CK90" i="46"/>
  <c r="BY90" i="46"/>
  <c r="BU90" i="46"/>
  <c r="CF90" i="46"/>
  <c r="BT90" i="46"/>
  <c r="CG90" i="46"/>
  <c r="CH103" i="46"/>
  <c r="BZ103" i="46"/>
  <c r="CB103" i="46"/>
  <c r="CG103" i="46"/>
  <c r="CI103" i="46"/>
  <c r="CE103" i="46"/>
  <c r="CJ103" i="46"/>
  <c r="BU103" i="46"/>
  <c r="CF103" i="46"/>
  <c r="BV103" i="46"/>
  <c r="CM103" i="46"/>
  <c r="CK103" i="46"/>
  <c r="BX103" i="46"/>
  <c r="BY103" i="46"/>
  <c r="BW103" i="46"/>
  <c r="I101" i="44"/>
  <c r="CC103" i="46"/>
  <c r="CL103" i="46"/>
  <c r="CD103" i="46"/>
  <c r="CA103" i="46"/>
  <c r="BT103" i="46"/>
  <c r="CE107" i="46"/>
  <c r="CG107" i="46"/>
  <c r="CK107" i="46"/>
  <c r="CC107" i="46"/>
  <c r="BW107" i="46"/>
  <c r="CI107" i="46"/>
  <c r="CM107" i="46"/>
  <c r="CL107" i="46"/>
  <c r="BZ107" i="46"/>
  <c r="BU107" i="46"/>
  <c r="CB107" i="46"/>
  <c r="BV107" i="46"/>
  <c r="CJ107" i="46"/>
  <c r="BT107" i="46"/>
  <c r="I105" i="44"/>
  <c r="CH107" i="46"/>
  <c r="CD107" i="46"/>
  <c r="CF107" i="46"/>
  <c r="BX107" i="46"/>
  <c r="BY107" i="46"/>
  <c r="CA107" i="46"/>
  <c r="BV109" i="46"/>
  <c r="BU109" i="46"/>
  <c r="CA109" i="46"/>
  <c r="CB109" i="46"/>
  <c r="CE109" i="46"/>
  <c r="CC109" i="46"/>
  <c r="CI109" i="46"/>
  <c r="CF109" i="46"/>
  <c r="BZ109" i="46"/>
  <c r="CJ109" i="46"/>
  <c r="CD109" i="46"/>
  <c r="CM109" i="46"/>
  <c r="I107" i="44"/>
  <c r="J107" i="44" s="1"/>
  <c r="BY109" i="46"/>
  <c r="BT109" i="46"/>
  <c r="CL109" i="46"/>
  <c r="BX109" i="46"/>
  <c r="CH109" i="46"/>
  <c r="CK109" i="46"/>
  <c r="BW109" i="46"/>
  <c r="CG109" i="46"/>
  <c r="CH114" i="46"/>
  <c r="BU114" i="46"/>
  <c r="CJ114" i="46"/>
  <c r="CM114" i="46"/>
  <c r="CC114" i="46"/>
  <c r="BX114" i="46"/>
  <c r="CB114" i="46"/>
  <c r="CA114" i="46"/>
  <c r="BW114" i="46"/>
  <c r="I112" i="44"/>
  <c r="CG114" i="46"/>
  <c r="BZ114" i="46"/>
  <c r="CI114" i="46"/>
  <c r="CF114" i="46"/>
  <c r="BV114" i="46"/>
  <c r="CD114" i="46"/>
  <c r="BT114" i="46"/>
  <c r="CK114" i="46"/>
  <c r="BY114" i="46"/>
  <c r="CE114" i="46"/>
  <c r="CL114" i="46"/>
  <c r="I115" i="44"/>
  <c r="J115" i="44" s="1"/>
  <c r="BV117" i="46"/>
  <c r="BY117" i="46"/>
  <c r="CH117" i="46"/>
  <c r="CG117" i="46"/>
  <c r="BZ117" i="46"/>
  <c r="CM117" i="46"/>
  <c r="CA117" i="46"/>
  <c r="CC117" i="46"/>
  <c r="BU117" i="46"/>
  <c r="BT117" i="46"/>
  <c r="CE117" i="46"/>
  <c r="CB117" i="46"/>
  <c r="BX117" i="46"/>
  <c r="BW117" i="46"/>
  <c r="CL117" i="46"/>
  <c r="CD117" i="46"/>
  <c r="CJ117" i="46"/>
  <c r="CK117" i="46"/>
  <c r="CI117" i="46"/>
  <c r="CF117" i="46"/>
  <c r="CK120" i="46"/>
  <c r="AY190" i="46"/>
  <c r="BF190" i="46"/>
  <c r="BL190" i="46"/>
  <c r="BB190" i="46"/>
  <c r="BN190" i="46"/>
  <c r="BM190" i="46"/>
  <c r="BE190" i="46"/>
  <c r="BH190" i="46"/>
  <c r="BA190" i="46"/>
  <c r="BI190" i="46"/>
  <c r="BP190" i="46"/>
  <c r="BR190" i="46"/>
  <c r="I188" i="44"/>
  <c r="J188" i="44" s="1"/>
  <c r="BJ190" i="46"/>
  <c r="BQ190" i="46"/>
  <c r="AZ190" i="46"/>
  <c r="BK190" i="46"/>
  <c r="BG190" i="46"/>
  <c r="BO190" i="46"/>
  <c r="BC190" i="46"/>
  <c r="BD190" i="46"/>
  <c r="BN186" i="46"/>
  <c r="BP186" i="46"/>
  <c r="BB186" i="46"/>
  <c r="BF186" i="46"/>
  <c r="BC186" i="46"/>
  <c r="BJ186" i="46"/>
  <c r="BM186" i="46"/>
  <c r="I184" i="44"/>
  <c r="BO186" i="46"/>
  <c r="BR186" i="46"/>
  <c r="AY186" i="46"/>
  <c r="AZ186" i="46"/>
  <c r="BK186" i="46"/>
  <c r="BA186" i="46"/>
  <c r="BD186" i="46"/>
  <c r="BG186" i="46"/>
  <c r="BE186" i="46"/>
  <c r="BL186" i="46"/>
  <c r="BH186" i="46"/>
  <c r="BQ186" i="46"/>
  <c r="BI186" i="46"/>
  <c r="BC199" i="46"/>
  <c r="BE199" i="46"/>
  <c r="BL199" i="46"/>
  <c r="BB199" i="46"/>
  <c r="BP199" i="46"/>
  <c r="BO199" i="46"/>
  <c r="BH199" i="46"/>
  <c r="BI199" i="46"/>
  <c r="BM199" i="46"/>
  <c r="BG199" i="46"/>
  <c r="BK199" i="46"/>
  <c r="BR199" i="46"/>
  <c r="AZ199" i="46"/>
  <c r="BN199" i="46"/>
  <c r="AY199" i="46"/>
  <c r="I197" i="44"/>
  <c r="BJ199" i="46"/>
  <c r="BA199" i="46"/>
  <c r="BF199" i="46"/>
  <c r="BQ199" i="46"/>
  <c r="BD199" i="46"/>
  <c r="BO175" i="46"/>
  <c r="BA175" i="46"/>
  <c r="BP175" i="46"/>
  <c r="BR175" i="46"/>
  <c r="BC175" i="46"/>
  <c r="I173" i="44"/>
  <c r="BH175" i="46"/>
  <c r="BG175" i="46"/>
  <c r="BE175" i="46"/>
  <c r="BQ175" i="46"/>
  <c r="BN175" i="46"/>
  <c r="BF175" i="46"/>
  <c r="BD175" i="46"/>
  <c r="BJ175" i="46"/>
  <c r="BL175" i="46"/>
  <c r="BK175" i="46"/>
  <c r="AY175" i="46"/>
  <c r="BM175" i="46"/>
  <c r="AZ175" i="46"/>
  <c r="BB175" i="46"/>
  <c r="BI175" i="46"/>
  <c r="I191" i="44"/>
  <c r="J191" i="44" s="1"/>
  <c r="BM193" i="46"/>
  <c r="BL193" i="46"/>
  <c r="BG193" i="46"/>
  <c r="BR193" i="46"/>
  <c r="BN193" i="46"/>
  <c r="BB193" i="46"/>
  <c r="AY193" i="46"/>
  <c r="BK193" i="46"/>
  <c r="BO193" i="46"/>
  <c r="BP193" i="46"/>
  <c r="BI193" i="46"/>
  <c r="BH193" i="46"/>
  <c r="BJ193" i="46"/>
  <c r="BD193" i="46"/>
  <c r="AZ193" i="46"/>
  <c r="BQ193" i="46"/>
  <c r="BC193" i="46"/>
  <c r="BA193" i="46"/>
  <c r="BF193" i="46"/>
  <c r="BE193" i="46"/>
  <c r="C224" i="44"/>
  <c r="H156" i="44"/>
  <c r="H136" i="44"/>
  <c r="C222" i="44"/>
  <c r="H134" i="44"/>
  <c r="H132" i="44"/>
  <c r="BA206" i="46"/>
  <c r="AZ206" i="46"/>
  <c r="BO206" i="46"/>
  <c r="BQ206" i="46"/>
  <c r="I204" i="44"/>
  <c r="BP206" i="46"/>
  <c r="BG206" i="46"/>
  <c r="BE206" i="46"/>
  <c r="BL206" i="46"/>
  <c r="BH206" i="46"/>
  <c r="BF206" i="46"/>
  <c r="BD206" i="46"/>
  <c r="BJ206" i="46"/>
  <c r="BK206" i="46"/>
  <c r="BM206" i="46"/>
  <c r="BB206" i="46"/>
  <c r="AY206" i="46"/>
  <c r="BC206" i="46"/>
  <c r="BI206" i="46"/>
  <c r="BN206" i="46"/>
  <c r="BR206" i="46"/>
  <c r="H163" i="44"/>
  <c r="F229" i="44" s="1"/>
  <c r="C229" i="44"/>
  <c r="C228" i="44"/>
  <c r="H161" i="44"/>
  <c r="BK128" i="46"/>
  <c r="BQ128" i="46"/>
  <c r="BO128" i="46"/>
  <c r="BH128" i="46"/>
  <c r="BN128" i="46"/>
  <c r="BR128" i="46"/>
  <c r="I126" i="44"/>
  <c r="J126" i="44" s="1"/>
  <c r="AZ128" i="46"/>
  <c r="BM128" i="46"/>
  <c r="BF128" i="46"/>
  <c r="BD128" i="46"/>
  <c r="BL128" i="46"/>
  <c r="BG128" i="46"/>
  <c r="BB128" i="46"/>
  <c r="BA128" i="46"/>
  <c r="BC128" i="46"/>
  <c r="BI128" i="46"/>
  <c r="AY128" i="46"/>
  <c r="BJ128" i="46"/>
  <c r="BP128" i="46"/>
  <c r="BE128" i="46"/>
  <c r="BT93" i="46"/>
  <c r="CL93" i="46"/>
  <c r="CA93" i="46"/>
  <c r="CJ93" i="46"/>
  <c r="CF93" i="46"/>
  <c r="BZ93" i="46"/>
  <c r="I93" i="44"/>
  <c r="BU93" i="46"/>
  <c r="CE93" i="46"/>
  <c r="CI93" i="46"/>
  <c r="CM93" i="46"/>
  <c r="CC93" i="46"/>
  <c r="CH93" i="46"/>
  <c r="CG93" i="46"/>
  <c r="BY93" i="46"/>
  <c r="CK93" i="46"/>
  <c r="CD93" i="46"/>
  <c r="BX93" i="46"/>
  <c r="CB93" i="46"/>
  <c r="BW93" i="46"/>
  <c r="BV93" i="46"/>
  <c r="CH113" i="46"/>
  <c r="CG113" i="46"/>
  <c r="CE113" i="46"/>
  <c r="I111" i="44"/>
  <c r="J111" i="44" s="1"/>
  <c r="BW113" i="46"/>
  <c r="BY113" i="46"/>
  <c r="CK113" i="46"/>
  <c r="CC113" i="46"/>
  <c r="CA113" i="46"/>
  <c r="CM113" i="46"/>
  <c r="CB113" i="46"/>
  <c r="CD113" i="46"/>
  <c r="CJ113" i="46"/>
  <c r="BT113" i="46"/>
  <c r="BZ113" i="46"/>
  <c r="BX113" i="46"/>
  <c r="CI113" i="46"/>
  <c r="BU113" i="46"/>
  <c r="BV113" i="46"/>
  <c r="CF113" i="46"/>
  <c r="CL113" i="46"/>
  <c r="CL104" i="46"/>
  <c r="BX104" i="46"/>
  <c r="CI104" i="46"/>
  <c r="CM104" i="46"/>
  <c r="BZ104" i="46"/>
  <c r="BV104" i="46"/>
  <c r="CJ104" i="46"/>
  <c r="CD104" i="46"/>
  <c r="CA104" i="46"/>
  <c r="BW104" i="46"/>
  <c r="BY104" i="46"/>
  <c r="I102" i="44"/>
  <c r="CG104" i="46"/>
  <c r="CH104" i="46"/>
  <c r="CB104" i="46"/>
  <c r="CK104" i="46"/>
  <c r="BU104" i="46"/>
  <c r="CE104" i="46"/>
  <c r="BT104" i="46"/>
  <c r="CC104" i="46"/>
  <c r="CF104" i="46"/>
  <c r="H81" i="44"/>
  <c r="BM74" i="46"/>
  <c r="BJ74" i="46"/>
  <c r="BQ74" i="46"/>
  <c r="AZ74" i="46"/>
  <c r="BO74" i="46"/>
  <c r="BF74" i="46"/>
  <c r="BG74" i="46"/>
  <c r="BB74" i="46"/>
  <c r="AY74" i="46"/>
  <c r="BA74" i="46"/>
  <c r="BP74" i="46"/>
  <c r="I74" i="44"/>
  <c r="BI74" i="46"/>
  <c r="BR74" i="46"/>
  <c r="BE74" i="46"/>
  <c r="BH74" i="46"/>
  <c r="BC74" i="46"/>
  <c r="BD74" i="46"/>
  <c r="BN74" i="46"/>
  <c r="BL74" i="46"/>
  <c r="BK74" i="46"/>
  <c r="I75" i="44"/>
  <c r="AY75" i="46"/>
  <c r="BJ75" i="46"/>
  <c r="BR75" i="46"/>
  <c r="AZ75" i="46"/>
  <c r="BB75" i="46"/>
  <c r="BO75" i="46"/>
  <c r="BM75" i="46"/>
  <c r="BF75" i="46"/>
  <c r="BE75" i="46"/>
  <c r="BI75" i="46"/>
  <c r="BO183" i="46"/>
  <c r="BI183" i="46"/>
  <c r="BC183" i="46"/>
  <c r="AY183" i="46"/>
  <c r="BL183" i="46"/>
  <c r="BK183" i="46"/>
  <c r="BE183" i="46"/>
  <c r="BN183" i="46"/>
  <c r="BM183" i="46"/>
  <c r="BD184" i="46"/>
  <c r="BR184" i="46"/>
  <c r="BE184" i="46"/>
  <c r="AZ184" i="46"/>
  <c r="BG184" i="46"/>
  <c r="BO184" i="46"/>
  <c r="BH184" i="46"/>
  <c r="AY184" i="46"/>
  <c r="BQ184" i="46"/>
  <c r="BE204" i="46"/>
  <c r="BL204" i="46"/>
  <c r="BP204" i="46"/>
  <c r="BG204" i="46"/>
  <c r="BR204" i="46"/>
  <c r="AZ204" i="46"/>
  <c r="BK204" i="46"/>
  <c r="BA204" i="46"/>
  <c r="BC204" i="46"/>
  <c r="BG197" i="46"/>
  <c r="E514" i="31"/>
  <c r="BN122" i="46"/>
  <c r="BG121" i="46"/>
  <c r="BJ121" i="46"/>
  <c r="BR121" i="46"/>
  <c r="AZ121" i="46"/>
  <c r="BM121" i="46"/>
  <c r="I119" i="44"/>
  <c r="J119" i="44" s="1"/>
  <c r="BP121" i="46"/>
  <c r="BL121" i="46"/>
  <c r="BD121" i="46"/>
  <c r="AZ124" i="46"/>
  <c r="BL124" i="46"/>
  <c r="BD124" i="46"/>
  <c r="BC124" i="46"/>
  <c r="BA124" i="46"/>
  <c r="CI100" i="46"/>
  <c r="CE102" i="46"/>
  <c r="BV102" i="46"/>
  <c r="BX102" i="46"/>
  <c r="CD102" i="46"/>
  <c r="CH102" i="46"/>
  <c r="CA102" i="46"/>
  <c r="I100" i="44"/>
  <c r="BW102" i="46"/>
  <c r="CK102" i="46"/>
  <c r="CJ102" i="46"/>
  <c r="CB106" i="46"/>
  <c r="CH106" i="46"/>
  <c r="BZ106" i="46"/>
  <c r="CI106" i="46"/>
  <c r="BY106" i="46"/>
  <c r="BU106" i="46"/>
  <c r="CJ106" i="46"/>
  <c r="CA106" i="46"/>
  <c r="I104" i="44"/>
  <c r="J104" i="44" s="1"/>
  <c r="CD106" i="46"/>
  <c r="CA111" i="46"/>
  <c r="CG111" i="46"/>
  <c r="BT111" i="46"/>
  <c r="CE111" i="46"/>
  <c r="BZ111" i="46"/>
  <c r="BU111" i="46"/>
  <c r="CL111" i="46"/>
  <c r="CM111" i="46"/>
  <c r="BY111" i="46"/>
  <c r="CH118" i="46"/>
  <c r="BU118" i="46"/>
  <c r="BZ118" i="46"/>
  <c r="CF118" i="46"/>
  <c r="CI118" i="46"/>
  <c r="CA118" i="46"/>
  <c r="I116" i="44"/>
  <c r="CL118" i="46"/>
  <c r="CK118" i="46"/>
  <c r="BW118" i="46"/>
  <c r="C95" i="46"/>
  <c r="E95" i="46" s="1"/>
  <c r="BQ95" i="46" s="1"/>
  <c r="D76" i="44"/>
  <c r="E76" i="44" s="1"/>
  <c r="H76" i="44" s="1"/>
  <c r="K71" i="63"/>
  <c r="D74" i="44"/>
  <c r="E74" i="44" s="1"/>
  <c r="H74" i="44" s="1"/>
  <c r="K76" i="63"/>
  <c r="D75" i="44"/>
  <c r="E75" i="44" s="1"/>
  <c r="H75" i="44" s="1"/>
  <c r="K77" i="63"/>
  <c r="AY60" i="46"/>
  <c r="BP60" i="46"/>
  <c r="BM60" i="46"/>
  <c r="I60" i="44"/>
  <c r="BQ60" i="46"/>
  <c r="BD60" i="46"/>
  <c r="BF60" i="46"/>
  <c r="BH60" i="46"/>
  <c r="BC60" i="46"/>
  <c r="BB60" i="46"/>
  <c r="BG60" i="46"/>
  <c r="BR60" i="46"/>
  <c r="BI60" i="46"/>
  <c r="AZ60" i="46"/>
  <c r="BN60" i="46"/>
  <c r="BK60" i="46"/>
  <c r="BE60" i="46"/>
  <c r="BO60" i="46"/>
  <c r="BJ60" i="46"/>
  <c r="BL60" i="46"/>
  <c r="BA60" i="46"/>
  <c r="BK67" i="46"/>
  <c r="BG67" i="46"/>
  <c r="BC67" i="46"/>
  <c r="BB67" i="46"/>
  <c r="BQ67" i="46"/>
  <c r="BE67" i="46"/>
  <c r="BD67" i="46"/>
  <c r="BI67" i="46"/>
  <c r="AZ67" i="46"/>
  <c r="I67" i="44"/>
  <c r="BN68" i="46"/>
  <c r="BJ68" i="46"/>
  <c r="BQ68" i="46"/>
  <c r="AZ68" i="46"/>
  <c r="BB68" i="46"/>
  <c r="BL68" i="46"/>
  <c r="BC68" i="46"/>
  <c r="BK68" i="46"/>
  <c r="BH68" i="46"/>
  <c r="BE68" i="46"/>
  <c r="BO72" i="46"/>
  <c r="BA72" i="46"/>
  <c r="BG72" i="46"/>
  <c r="BN72" i="46"/>
  <c r="BD72" i="46"/>
  <c r="BL72" i="46"/>
  <c r="BE72" i="46"/>
  <c r="BM72" i="46"/>
  <c r="BH72" i="46"/>
  <c r="BJ72" i="46"/>
  <c r="BL70" i="46"/>
  <c r="BP70" i="46"/>
  <c r="BJ70" i="46"/>
  <c r="BN70" i="46"/>
  <c r="BE70" i="46"/>
  <c r="I70" i="44"/>
  <c r="BO70" i="46"/>
  <c r="BC70" i="46"/>
  <c r="BR70" i="46"/>
  <c r="AZ70" i="46"/>
  <c r="L21" i="36"/>
  <c r="J21" i="36"/>
  <c r="O21" i="36"/>
  <c r="M21" i="36"/>
  <c r="S21" i="36"/>
  <c r="W21" i="36"/>
  <c r="U21" i="36"/>
  <c r="B36" i="67"/>
  <c r="B35" i="67"/>
  <c r="B33" i="67"/>
  <c r="B34" i="67"/>
  <c r="L83" i="63"/>
  <c r="F18" i="57"/>
  <c r="E168" i="64"/>
  <c r="F168" i="64" s="1"/>
  <c r="CJ96" i="46"/>
  <c r="BU96" i="46"/>
  <c r="CE96" i="46"/>
  <c r="CM96" i="46"/>
  <c r="BV96" i="46"/>
  <c r="BY96" i="46"/>
  <c r="CG96" i="46"/>
  <c r="CL96" i="46"/>
  <c r="BX96" i="46"/>
  <c r="CF96" i="46"/>
  <c r="BZ96" i="46"/>
  <c r="S52" i="67"/>
  <c r="S65" i="67"/>
  <c r="Q52" i="67"/>
  <c r="Q39" i="67"/>
  <c r="M39" i="67"/>
  <c r="M52" i="67"/>
  <c r="F173" i="64"/>
  <c r="CG88" i="46"/>
  <c r="CL88" i="46"/>
  <c r="BT88" i="46"/>
  <c r="CF88" i="46"/>
  <c r="BZ88" i="46"/>
  <c r="E175" i="64"/>
  <c r="R65" i="67"/>
  <c r="R39" i="67"/>
  <c r="P39" i="67"/>
  <c r="P65" i="67"/>
  <c r="P52" i="67"/>
  <c r="F548" i="64"/>
  <c r="F530" i="64"/>
  <c r="F387" i="64"/>
  <c r="F329" i="64"/>
  <c r="AU20" i="34"/>
  <c r="W20" i="34"/>
  <c r="AD152" i="46"/>
  <c r="D198" i="47" s="1"/>
  <c r="D362" i="47" s="1"/>
  <c r="AE152" i="46"/>
  <c r="AC254" i="46" s="1"/>
  <c r="AG152" i="46"/>
  <c r="G198" i="47" s="1"/>
  <c r="G362" i="47" s="1"/>
  <c r="AI152" i="46"/>
  <c r="AF152" i="46"/>
  <c r="AA138" i="25" s="1"/>
  <c r="AA292" i="25" s="1"/>
  <c r="AH152" i="46"/>
  <c r="H198" i="47" s="1"/>
  <c r="H362" i="47" s="1"/>
  <c r="AJ152" i="46"/>
  <c r="AE138" i="25" s="1"/>
  <c r="AE292" i="25" s="1"/>
  <c r="AM152" i="46"/>
  <c r="AO152" i="46"/>
  <c r="O198" i="47" s="1"/>
  <c r="O362" i="47" s="1"/>
  <c r="AQ152" i="46"/>
  <c r="AL138" i="25" s="1"/>
  <c r="AL292" i="25" s="1"/>
  <c r="AS152" i="46"/>
  <c r="S198" i="47" s="1"/>
  <c r="S362" i="47" s="1"/>
  <c r="AU152" i="46"/>
  <c r="AW152" i="46"/>
  <c r="AR138" i="25" s="1"/>
  <c r="AR292" i="25" s="1"/>
  <c r="AK152" i="46"/>
  <c r="AN152" i="46"/>
  <c r="N198" i="47" s="1"/>
  <c r="N362" i="47" s="1"/>
  <c r="AP152" i="46"/>
  <c r="AR152" i="46"/>
  <c r="R198" i="47" s="1"/>
  <c r="R362" i="47" s="1"/>
  <c r="AT152" i="46"/>
  <c r="T198" i="47" s="1"/>
  <c r="T362" i="47" s="1"/>
  <c r="AV152" i="46"/>
  <c r="AQ138" i="25" s="1"/>
  <c r="AQ292" i="25" s="1"/>
  <c r="AC626" i="64"/>
  <c r="AC625" i="64"/>
  <c r="AC410" i="64" s="1"/>
  <c r="AC622" i="64"/>
  <c r="AC260" i="64" s="1"/>
  <c r="AC621" i="64"/>
  <c r="AC259" i="64" s="1"/>
  <c r="AC618" i="64"/>
  <c r="AC185" i="64" s="1"/>
  <c r="AC617" i="64"/>
  <c r="AC255" i="64" s="1"/>
  <c r="AC614" i="64"/>
  <c r="AC181" i="64" s="1"/>
  <c r="AC613" i="64"/>
  <c r="AC39" i="64" s="1"/>
  <c r="AC612" i="64"/>
  <c r="AC611" i="64"/>
  <c r="AC107" i="64" s="1"/>
  <c r="AC610" i="64"/>
  <c r="AC248" i="64" s="1"/>
  <c r="AE62" i="46"/>
  <c r="AE26" i="46"/>
  <c r="AE25" i="46"/>
  <c r="Z33" i="25" s="1"/>
  <c r="AD626" i="64"/>
  <c r="AD264" i="64" s="1"/>
  <c r="AD625" i="64"/>
  <c r="AD337" i="64" s="1"/>
  <c r="AD622" i="64"/>
  <c r="AD621" i="64"/>
  <c r="AD479" i="64" s="1"/>
  <c r="AD618" i="64"/>
  <c r="AD256" i="64" s="1"/>
  <c r="AD617" i="64"/>
  <c r="AD402" i="64" s="1"/>
  <c r="AD614" i="64"/>
  <c r="AD40" i="64" s="1"/>
  <c r="AD613" i="64"/>
  <c r="AD398" i="64" s="1"/>
  <c r="AD612" i="64"/>
  <c r="AD179" i="64" s="1"/>
  <c r="AD611" i="64"/>
  <c r="AD249" i="64" s="1"/>
  <c r="AD610" i="64"/>
  <c r="AF62" i="46"/>
  <c r="AF26" i="46"/>
  <c r="AA34" i="25" s="1"/>
  <c r="AF25" i="46"/>
  <c r="AA33" i="25" s="1"/>
  <c r="AE626" i="64"/>
  <c r="AE338" i="64" s="1"/>
  <c r="AE625" i="64"/>
  <c r="AE263" i="64" s="1"/>
  <c r="AE622" i="64"/>
  <c r="AE621" i="64"/>
  <c r="AE259" i="64" s="1"/>
  <c r="AE618" i="64"/>
  <c r="AE617" i="64"/>
  <c r="AE255" i="64" s="1"/>
  <c r="AE614" i="64"/>
  <c r="AE326" i="64" s="1"/>
  <c r="AE613" i="64"/>
  <c r="AE39" i="64" s="1"/>
  <c r="AE612" i="64"/>
  <c r="AE611" i="64"/>
  <c r="AE107" i="64" s="1"/>
  <c r="AE610" i="64"/>
  <c r="AE322" i="64" s="1"/>
  <c r="AG62" i="46"/>
  <c r="AG26" i="46"/>
  <c r="AG25" i="46"/>
  <c r="AB33" i="25" s="1"/>
  <c r="AF626" i="64"/>
  <c r="AF411" i="64" s="1"/>
  <c r="AF625" i="64"/>
  <c r="AF192" i="64" s="1"/>
  <c r="AF622" i="64"/>
  <c r="AF407" i="64" s="1"/>
  <c r="AF621" i="64"/>
  <c r="AF47" i="64" s="1"/>
  <c r="AF618" i="64"/>
  <c r="AF114" i="64" s="1"/>
  <c r="AF617" i="64"/>
  <c r="AF548" i="64" s="1"/>
  <c r="AF614" i="64"/>
  <c r="AF613" i="64"/>
  <c r="AF544" i="64" s="1"/>
  <c r="AF612" i="64"/>
  <c r="AF108" i="64" s="1"/>
  <c r="AF611" i="64"/>
  <c r="AF178" i="64" s="1"/>
  <c r="AF610" i="64"/>
  <c r="AF468" i="64" s="1"/>
  <c r="AH62" i="46"/>
  <c r="AH26" i="46"/>
  <c r="AC34" i="25" s="1"/>
  <c r="AH25" i="46"/>
  <c r="AC33" i="25" s="1"/>
  <c r="AG626" i="64"/>
  <c r="AG625" i="64"/>
  <c r="AG192" i="64" s="1"/>
  <c r="AG622" i="64"/>
  <c r="AG118" i="64" s="1"/>
  <c r="AG621" i="64"/>
  <c r="AG117" i="64" s="1"/>
  <c r="AG618" i="64"/>
  <c r="AG617" i="64"/>
  <c r="AG43" i="64" s="1"/>
  <c r="AG614" i="64"/>
  <c r="AG399" i="64" s="1"/>
  <c r="AG613" i="64"/>
  <c r="AG39" i="64" s="1"/>
  <c r="AG612" i="64"/>
  <c r="AG611" i="64"/>
  <c r="AG542" i="64" s="1"/>
  <c r="AG610" i="64"/>
  <c r="AG248" i="64" s="1"/>
  <c r="AI62" i="46"/>
  <c r="AI26" i="46"/>
  <c r="AI25" i="46"/>
  <c r="AD33" i="25" s="1"/>
  <c r="AH626" i="64"/>
  <c r="AH193" i="64" s="1"/>
  <c r="AH625" i="64"/>
  <c r="AH410" i="64" s="1"/>
  <c r="AH622" i="64"/>
  <c r="AH48" i="64" s="1"/>
  <c r="AH621" i="64"/>
  <c r="AH333" i="64" s="1"/>
  <c r="AH618" i="64"/>
  <c r="AH256" i="64" s="1"/>
  <c r="AH617" i="64"/>
  <c r="AH402" i="64" s="1"/>
  <c r="AH614" i="64"/>
  <c r="AH613" i="64"/>
  <c r="AH471" i="64" s="1"/>
  <c r="AH612" i="64"/>
  <c r="AH543" i="64" s="1"/>
  <c r="AH611" i="64"/>
  <c r="AH542" i="64" s="1"/>
  <c r="AH610" i="64"/>
  <c r="AH36" i="64" s="1"/>
  <c r="AJ62" i="46"/>
  <c r="AJ26" i="46"/>
  <c r="AE34" i="25" s="1"/>
  <c r="AJ25" i="46"/>
  <c r="AE33" i="25" s="1"/>
  <c r="AI626" i="64"/>
  <c r="AI622" i="64"/>
  <c r="AI407" i="64" s="1"/>
  <c r="AI618" i="64"/>
  <c r="AI114" i="64" s="1"/>
  <c r="AI614" i="64"/>
  <c r="AI181" i="64" s="1"/>
  <c r="AI612" i="64"/>
  <c r="AI108" i="64" s="1"/>
  <c r="AI610" i="64"/>
  <c r="AI322" i="64" s="1"/>
  <c r="AK62" i="46"/>
  <c r="AK26" i="46"/>
  <c r="AF34" i="25" s="1"/>
  <c r="AK25" i="46"/>
  <c r="AK626" i="64"/>
  <c r="AK338" i="64" s="1"/>
  <c r="AK625" i="64"/>
  <c r="AK622" i="64"/>
  <c r="AK189" i="64" s="1"/>
  <c r="AK621" i="64"/>
  <c r="AK618" i="64"/>
  <c r="AK476" i="64" s="1"/>
  <c r="AK617" i="64"/>
  <c r="AK255" i="64" s="1"/>
  <c r="AK613" i="64"/>
  <c r="AK180" i="64" s="1"/>
  <c r="AM25" i="46"/>
  <c r="AH33" i="25" s="1"/>
  <c r="AL626" i="64"/>
  <c r="AL557" i="64" s="1"/>
  <c r="AL622" i="64"/>
  <c r="AL480" i="64" s="1"/>
  <c r="AL618" i="64"/>
  <c r="AL44" i="64" s="1"/>
  <c r="AL614" i="64"/>
  <c r="AL326" i="64" s="1"/>
  <c r="AL612" i="64"/>
  <c r="AL250" i="64" s="1"/>
  <c r="AL610" i="64"/>
  <c r="AL177" i="64" s="1"/>
  <c r="AL593" i="64"/>
  <c r="AL19" i="64" s="1"/>
  <c r="AL594" i="64"/>
  <c r="AL379" i="64" s="1"/>
  <c r="AL595" i="64"/>
  <c r="AL307" i="64" s="1"/>
  <c r="AL596" i="64"/>
  <c r="AL308" i="64" s="1"/>
  <c r="AL597" i="64"/>
  <c r="AL455" i="64" s="1"/>
  <c r="AL598" i="64"/>
  <c r="AL236" i="64" s="1"/>
  <c r="AL599" i="64"/>
  <c r="AL311" i="64" s="1"/>
  <c r="AL600" i="64"/>
  <c r="AL601" i="64"/>
  <c r="AL532" i="64" s="1"/>
  <c r="AL602" i="64"/>
  <c r="AL533" i="64" s="1"/>
  <c r="AL603" i="64"/>
  <c r="AL170" i="64" s="1"/>
  <c r="AL604" i="64"/>
  <c r="AL535" i="64" s="1"/>
  <c r="AL605" i="64"/>
  <c r="AL243" i="64" s="1"/>
  <c r="AL606" i="64"/>
  <c r="AL102" i="64" s="1"/>
  <c r="AL607" i="64"/>
  <c r="AL245" i="64" s="1"/>
  <c r="AL608" i="64"/>
  <c r="AN62" i="46"/>
  <c r="AN26" i="46"/>
  <c r="AI34" i="25" s="1"/>
  <c r="AM625" i="64"/>
  <c r="AM51" i="64" s="1"/>
  <c r="AM621" i="64"/>
  <c r="AM188" i="64" s="1"/>
  <c r="AM617" i="64"/>
  <c r="AM613" i="64"/>
  <c r="AO25" i="46"/>
  <c r="AJ33" i="25" s="1"/>
  <c r="AN626" i="64"/>
  <c r="AN622" i="64"/>
  <c r="AN553" i="64" s="1"/>
  <c r="AN618" i="64"/>
  <c r="AN614" i="64"/>
  <c r="AN472" i="64" s="1"/>
  <c r="AN612" i="64"/>
  <c r="AN324" i="64" s="1"/>
  <c r="AN610" i="64"/>
  <c r="AN106" i="64" s="1"/>
  <c r="AN593" i="64"/>
  <c r="AN378" i="64" s="1"/>
  <c r="AN594" i="64"/>
  <c r="AN161" i="64" s="1"/>
  <c r="AN595" i="64"/>
  <c r="AN453" i="64" s="1"/>
  <c r="AN596" i="64"/>
  <c r="AN92" i="64" s="1"/>
  <c r="AN597" i="64"/>
  <c r="AN598" i="64"/>
  <c r="AN165" i="64" s="1"/>
  <c r="AN599" i="64"/>
  <c r="AN95" i="64" s="1"/>
  <c r="AN600" i="64"/>
  <c r="AN531" i="64" s="1"/>
  <c r="AN601" i="64"/>
  <c r="AN532" i="64" s="1"/>
  <c r="AN602" i="64"/>
  <c r="AN314" i="64" s="1"/>
  <c r="AN603" i="64"/>
  <c r="AN604" i="64"/>
  <c r="AN100" i="64" s="1"/>
  <c r="AN605" i="64"/>
  <c r="AN536" i="64" s="1"/>
  <c r="AN606" i="64"/>
  <c r="AN32" i="64" s="1"/>
  <c r="AN607" i="64"/>
  <c r="AN465" i="64" s="1"/>
  <c r="AN608" i="64"/>
  <c r="AN34" i="64" s="1"/>
  <c r="AP62" i="46"/>
  <c r="AP26" i="46"/>
  <c r="AK34" i="25" s="1"/>
  <c r="AO625" i="64"/>
  <c r="AO621" i="64"/>
  <c r="AO188" i="64" s="1"/>
  <c r="AO617" i="64"/>
  <c r="AO184" i="64" s="1"/>
  <c r="AO613" i="64"/>
  <c r="AO109" i="64" s="1"/>
  <c r="AQ25" i="46"/>
  <c r="AL33" i="25" s="1"/>
  <c r="AP626" i="64"/>
  <c r="AP122" i="64" s="1"/>
  <c r="AP622" i="64"/>
  <c r="AP618" i="64"/>
  <c r="AP614" i="64"/>
  <c r="AP252" i="64" s="1"/>
  <c r="AP612" i="64"/>
  <c r="AP38" i="64" s="1"/>
  <c r="AP610" i="64"/>
  <c r="AP177" i="64" s="1"/>
  <c r="AP593" i="64"/>
  <c r="AP231" i="64" s="1"/>
  <c r="AP594" i="64"/>
  <c r="AP232" i="64" s="1"/>
  <c r="AP595" i="64"/>
  <c r="AP21" i="64" s="1"/>
  <c r="AP596" i="64"/>
  <c r="AP527" i="64" s="1"/>
  <c r="AP597" i="64"/>
  <c r="AP382" i="64" s="1"/>
  <c r="AP598" i="64"/>
  <c r="AP94" i="64" s="1"/>
  <c r="AP599" i="64"/>
  <c r="AP166" i="64" s="1"/>
  <c r="AP600" i="64"/>
  <c r="AP601" i="64"/>
  <c r="AP97" i="64" s="1"/>
  <c r="AP602" i="64"/>
  <c r="AP387" i="64" s="1"/>
  <c r="AP603" i="64"/>
  <c r="AP170" i="64" s="1"/>
  <c r="AP604" i="64"/>
  <c r="AP605" i="64"/>
  <c r="AP390" i="64" s="1"/>
  <c r="AP606" i="64"/>
  <c r="AP537" i="64" s="1"/>
  <c r="AP607" i="64"/>
  <c r="AP392" i="64" s="1"/>
  <c r="AP608" i="64"/>
  <c r="AP104" i="64" s="1"/>
  <c r="AR62" i="46"/>
  <c r="AR26" i="46"/>
  <c r="AM34" i="25" s="1"/>
  <c r="AQ625" i="64"/>
  <c r="AQ192" i="64" s="1"/>
  <c r="AQ621" i="64"/>
  <c r="AQ259" i="64" s="1"/>
  <c r="AQ617" i="64"/>
  <c r="AQ255" i="64" s="1"/>
  <c r="AQ613" i="64"/>
  <c r="AS25" i="46"/>
  <c r="AN33" i="25" s="1"/>
  <c r="AR626" i="64"/>
  <c r="AR622" i="64"/>
  <c r="AR480" i="64" s="1"/>
  <c r="AR618" i="64"/>
  <c r="AR114" i="64" s="1"/>
  <c r="AR614" i="64"/>
  <c r="AR326" i="64" s="1"/>
  <c r="AR612" i="64"/>
  <c r="AR610" i="64"/>
  <c r="AR322" i="64" s="1"/>
  <c r="AR593" i="64"/>
  <c r="AR524" i="64" s="1"/>
  <c r="AR594" i="64"/>
  <c r="AR90" i="64" s="1"/>
  <c r="AR595" i="64"/>
  <c r="AR380" i="64" s="1"/>
  <c r="AR596" i="64"/>
  <c r="AR22" i="64" s="1"/>
  <c r="AR597" i="64"/>
  <c r="AR598" i="64"/>
  <c r="AR165" i="64" s="1"/>
  <c r="AR599" i="64"/>
  <c r="AR166" i="64" s="1"/>
  <c r="AR600" i="64"/>
  <c r="AR531" i="64" s="1"/>
  <c r="AR601" i="64"/>
  <c r="AR602" i="64"/>
  <c r="AR28" i="64" s="1"/>
  <c r="AR603" i="64"/>
  <c r="AR388" i="64" s="1"/>
  <c r="AR604" i="64"/>
  <c r="AR535" i="64" s="1"/>
  <c r="AR605" i="64"/>
  <c r="AR536" i="64" s="1"/>
  <c r="AR606" i="64"/>
  <c r="AR464" i="64" s="1"/>
  <c r="AR607" i="64"/>
  <c r="AR392" i="64" s="1"/>
  <c r="AR608" i="64"/>
  <c r="AR466" i="64" s="1"/>
  <c r="AS625" i="64"/>
  <c r="AS121" i="64" s="1"/>
  <c r="AS621" i="64"/>
  <c r="AS188" i="64" s="1"/>
  <c r="AS617" i="64"/>
  <c r="AS613" i="64"/>
  <c r="AS109" i="64" s="1"/>
  <c r="AT593" i="64"/>
  <c r="AT231" i="64" s="1"/>
  <c r="AT594" i="64"/>
  <c r="AT595" i="64"/>
  <c r="AT91" i="64" s="1"/>
  <c r="AT596" i="64"/>
  <c r="AT234" i="64" s="1"/>
  <c r="AT597" i="64"/>
  <c r="AT598" i="64"/>
  <c r="AT599" i="64"/>
  <c r="AT600" i="64"/>
  <c r="AT531" i="64" s="1"/>
  <c r="AT601" i="64"/>
  <c r="AT602" i="64"/>
  <c r="AT603" i="64"/>
  <c r="AT604" i="64"/>
  <c r="AT242" i="64" s="1"/>
  <c r="AT605" i="64"/>
  <c r="AT463" i="64" s="1"/>
  <c r="AT606" i="64"/>
  <c r="AT607" i="64"/>
  <c r="AT608" i="64"/>
  <c r="AT539" i="64" s="1"/>
  <c r="F95" i="64"/>
  <c r="AI20" i="34"/>
  <c r="G53" i="57"/>
  <c r="BJ20" i="34"/>
  <c r="AL20" i="34"/>
  <c r="N20" i="34"/>
  <c r="AO20" i="34"/>
  <c r="Q20" i="34"/>
  <c r="AF20" i="34"/>
  <c r="N86" i="63"/>
  <c r="O98" i="63"/>
  <c r="M86" i="63"/>
  <c r="N97" i="63"/>
  <c r="AR20" i="34"/>
  <c r="T20" i="34"/>
  <c r="U53" i="57"/>
  <c r="Q53" i="57"/>
  <c r="O53" i="57"/>
  <c r="AD62" i="46"/>
  <c r="AW62" i="46"/>
  <c r="AV62" i="46"/>
  <c r="AD54" i="46"/>
  <c r="Y75" i="25" s="1"/>
  <c r="AF54" i="46"/>
  <c r="AH54" i="46"/>
  <c r="AC75" i="25" s="1"/>
  <c r="AJ54" i="46"/>
  <c r="AL54" i="46"/>
  <c r="AG75" i="25" s="1"/>
  <c r="AO54" i="46"/>
  <c r="AQ54" i="46"/>
  <c r="AL75" i="25" s="1"/>
  <c r="AS54" i="46"/>
  <c r="AN75" i="25" s="1"/>
  <c r="AU54" i="46"/>
  <c r="AP75" i="25" s="1"/>
  <c r="AW54" i="46"/>
  <c r="AJ626" i="64"/>
  <c r="AJ484" i="64" s="1"/>
  <c r="AB626" i="64"/>
  <c r="AB557" i="64" s="1"/>
  <c r="AU626" i="64"/>
  <c r="AU193" i="64" s="1"/>
  <c r="AJ625" i="64"/>
  <c r="AJ556" i="64" s="1"/>
  <c r="AB625" i="64"/>
  <c r="AB51" i="64" s="1"/>
  <c r="AU625" i="64"/>
  <c r="AU192" i="64" s="1"/>
  <c r="AL50" i="46"/>
  <c r="AD50" i="46"/>
  <c r="AF50" i="46"/>
  <c r="AH50" i="46"/>
  <c r="H153" i="47" s="1"/>
  <c r="AJ50" i="46"/>
  <c r="AE70" i="25" s="1"/>
  <c r="AO50" i="46"/>
  <c r="AQ50" i="46"/>
  <c r="Q153" i="47" s="1"/>
  <c r="AS50" i="46"/>
  <c r="AU50" i="46"/>
  <c r="AP70" i="25" s="1"/>
  <c r="AW50" i="46"/>
  <c r="AM50" i="46"/>
  <c r="M153" i="47" s="1"/>
  <c r="AN50" i="46"/>
  <c r="AI70" i="25" s="1"/>
  <c r="AP50" i="46"/>
  <c r="AK70" i="25" s="1"/>
  <c r="AR50" i="46"/>
  <c r="AT50" i="46"/>
  <c r="AV50" i="46"/>
  <c r="AJ622" i="64"/>
  <c r="AJ189" i="64" s="1"/>
  <c r="AB622" i="64"/>
  <c r="AU622" i="64"/>
  <c r="AU260" i="64" s="1"/>
  <c r="AJ621" i="64"/>
  <c r="AJ333" i="64" s="1"/>
  <c r="AB621" i="64"/>
  <c r="AB479" i="64" s="1"/>
  <c r="AU621" i="64"/>
  <c r="AU188" i="64" s="1"/>
  <c r="AD46" i="46"/>
  <c r="D149" i="47" s="1"/>
  <c r="AF46" i="46"/>
  <c r="F149" i="47" s="1"/>
  <c r="AH46" i="46"/>
  <c r="AJ46" i="46"/>
  <c r="AL46" i="46"/>
  <c r="L149" i="47" s="1"/>
  <c r="AK46" i="46"/>
  <c r="AO46" i="46"/>
  <c r="O149" i="47" s="1"/>
  <c r="AQ46" i="46"/>
  <c r="Q149" i="47" s="1"/>
  <c r="AS46" i="46"/>
  <c r="AU46" i="46"/>
  <c r="AW46" i="46"/>
  <c r="AJ618" i="64"/>
  <c r="AJ44" i="64" s="1"/>
  <c r="AB618" i="64"/>
  <c r="AB114" i="64" s="1"/>
  <c r="AU618" i="64"/>
  <c r="AU476" i="64" s="1"/>
  <c r="AJ617" i="64"/>
  <c r="AB617" i="64"/>
  <c r="AU617" i="64"/>
  <c r="AU184" i="64" s="1"/>
  <c r="AJ614" i="64"/>
  <c r="AJ181" i="64" s="1"/>
  <c r="AB614" i="64"/>
  <c r="AB252" i="64" s="1"/>
  <c r="AU614" i="64"/>
  <c r="AJ613" i="64"/>
  <c r="AB613" i="64"/>
  <c r="AB251" i="64" s="1"/>
  <c r="AU613" i="64"/>
  <c r="AU471" i="64" s="1"/>
  <c r="AD40" i="46"/>
  <c r="AF40" i="46"/>
  <c r="AA55" i="25" s="1"/>
  <c r="AH40" i="46"/>
  <c r="AC55" i="25" s="1"/>
  <c r="AJ40" i="46"/>
  <c r="AE55" i="25" s="1"/>
  <c r="AL40" i="46"/>
  <c r="AG55" i="25" s="1"/>
  <c r="AE40" i="46"/>
  <c r="Z55" i="25" s="1"/>
  <c r="AG40" i="46"/>
  <c r="AB55" i="25" s="1"/>
  <c r="AI40" i="46"/>
  <c r="AD55" i="25" s="1"/>
  <c r="AM40" i="46"/>
  <c r="AH55" i="25" s="1"/>
  <c r="AO40" i="46"/>
  <c r="AJ55" i="25" s="1"/>
  <c r="AQ40" i="46"/>
  <c r="AL55" i="25" s="1"/>
  <c r="AS40" i="46"/>
  <c r="AN55" i="25" s="1"/>
  <c r="AU40" i="46"/>
  <c r="AP55" i="25" s="1"/>
  <c r="AW40" i="46"/>
  <c r="AR55" i="25" s="1"/>
  <c r="AJ612" i="64"/>
  <c r="AJ543" i="64" s="1"/>
  <c r="AB612" i="64"/>
  <c r="AB38" i="64" s="1"/>
  <c r="AU612" i="64"/>
  <c r="AK39" i="46"/>
  <c r="AF54" i="25" s="1"/>
  <c r="AM39" i="46"/>
  <c r="AH54" i="25" s="1"/>
  <c r="AO39" i="46"/>
  <c r="AJ54" i="25" s="1"/>
  <c r="AQ39" i="46"/>
  <c r="AL54" i="25" s="1"/>
  <c r="AS39" i="46"/>
  <c r="AN54" i="25" s="1"/>
  <c r="AU39" i="46"/>
  <c r="AP54" i="25" s="1"/>
  <c r="AW39" i="46"/>
  <c r="AR54" i="25" s="1"/>
  <c r="AJ611" i="64"/>
  <c r="AB611" i="64"/>
  <c r="AB249" i="64" s="1"/>
  <c r="AU611" i="64"/>
  <c r="AU469" i="64" s="1"/>
  <c r="AJ610" i="64"/>
  <c r="AJ468" i="64" s="1"/>
  <c r="AB610" i="64"/>
  <c r="AB106" i="64" s="1"/>
  <c r="AU610" i="64"/>
  <c r="AU36" i="64" s="1"/>
  <c r="AM36" i="46"/>
  <c r="AH48" i="25" s="1"/>
  <c r="AO36" i="46"/>
  <c r="AJ48" i="25" s="1"/>
  <c r="AQ36" i="46"/>
  <c r="AL48" i="25" s="1"/>
  <c r="AS36" i="46"/>
  <c r="AN48" i="25" s="1"/>
  <c r="AU36" i="46"/>
  <c r="AP48" i="25" s="1"/>
  <c r="AW36" i="46"/>
  <c r="AR48" i="25" s="1"/>
  <c r="AD36" i="46"/>
  <c r="Y48" i="25" s="1"/>
  <c r="AF36" i="46"/>
  <c r="AA48" i="25" s="1"/>
  <c r="AH36" i="46"/>
  <c r="AC48" i="25" s="1"/>
  <c r="AJ36" i="46"/>
  <c r="AE48" i="25" s="1"/>
  <c r="AN36" i="46"/>
  <c r="AI48" i="25" s="1"/>
  <c r="AP36" i="46"/>
  <c r="AK48" i="25" s="1"/>
  <c r="AR36" i="46"/>
  <c r="AM48" i="25" s="1"/>
  <c r="AT36" i="46"/>
  <c r="AO48" i="25" s="1"/>
  <c r="AV36" i="46"/>
  <c r="AQ48" i="25" s="1"/>
  <c r="AJ608" i="64"/>
  <c r="AJ539" i="64" s="1"/>
  <c r="AL35" i="46"/>
  <c r="AG47" i="25" s="1"/>
  <c r="AD35" i="46"/>
  <c r="Y47" i="25" s="1"/>
  <c r="AF35" i="46"/>
  <c r="AH35" i="46"/>
  <c r="AC47" i="25" s="1"/>
  <c r="AJ35" i="46"/>
  <c r="AE47" i="25" s="1"/>
  <c r="AM35" i="46"/>
  <c r="AH47" i="25" s="1"/>
  <c r="AO35" i="46"/>
  <c r="AJ47" i="25" s="1"/>
  <c r="AQ35" i="46"/>
  <c r="AL47" i="25" s="1"/>
  <c r="AS35" i="46"/>
  <c r="AN47" i="25" s="1"/>
  <c r="AU35" i="46"/>
  <c r="AP47" i="25" s="1"/>
  <c r="AW35" i="46"/>
  <c r="AR47" i="25" s="1"/>
  <c r="AN35" i="46"/>
  <c r="AI47" i="25" s="1"/>
  <c r="AP35" i="46"/>
  <c r="AK47" i="25" s="1"/>
  <c r="AR35" i="46"/>
  <c r="AM47" i="25" s="1"/>
  <c r="AT35" i="46"/>
  <c r="AO47" i="25" s="1"/>
  <c r="AV35" i="46"/>
  <c r="AQ47" i="25" s="1"/>
  <c r="AJ607" i="64"/>
  <c r="AK33" i="46"/>
  <c r="AF45" i="25" s="1"/>
  <c r="AM33" i="46"/>
  <c r="AH45" i="25" s="1"/>
  <c r="AO33" i="46"/>
  <c r="AJ45" i="25" s="1"/>
  <c r="AQ33" i="46"/>
  <c r="AL45" i="25" s="1"/>
  <c r="AS33" i="46"/>
  <c r="AN45" i="25" s="1"/>
  <c r="AU33" i="46"/>
  <c r="AP45" i="25" s="1"/>
  <c r="AW33" i="46"/>
  <c r="AR45" i="25" s="1"/>
  <c r="AJ605" i="64"/>
  <c r="AJ243" i="64" s="1"/>
  <c r="AJ604" i="64"/>
  <c r="AJ100" i="64" s="1"/>
  <c r="AD32" i="46"/>
  <c r="Y42" i="25" s="1"/>
  <c r="AW32" i="46"/>
  <c r="AR42" i="25" s="1"/>
  <c r="AV32" i="46"/>
  <c r="AQ42" i="25" s="1"/>
  <c r="AU32" i="46"/>
  <c r="AP42" i="25" s="1"/>
  <c r="AT32" i="46"/>
  <c r="AS32" i="46"/>
  <c r="AN42" i="25" s="1"/>
  <c r="AR32" i="46"/>
  <c r="AM42" i="25" s="1"/>
  <c r="AQ32" i="46"/>
  <c r="AL42" i="25" s="1"/>
  <c r="AP32" i="46"/>
  <c r="AK42" i="25" s="1"/>
  <c r="AO32" i="46"/>
  <c r="AJ42" i="25" s="1"/>
  <c r="AN32" i="46"/>
  <c r="AI42" i="25" s="1"/>
  <c r="AM32" i="46"/>
  <c r="AH42" i="25" s="1"/>
  <c r="AL31" i="46"/>
  <c r="AJ603" i="64"/>
  <c r="AJ534" i="64" s="1"/>
  <c r="AD31" i="46"/>
  <c r="Y41" i="25" s="1"/>
  <c r="AW31" i="46"/>
  <c r="AR41" i="25" s="1"/>
  <c r="AV31" i="46"/>
  <c r="AQ41" i="25" s="1"/>
  <c r="AU31" i="46"/>
  <c r="AP41" i="25" s="1"/>
  <c r="AT31" i="46"/>
  <c r="AO41" i="25" s="1"/>
  <c r="AS31" i="46"/>
  <c r="AN41" i="25" s="1"/>
  <c r="AR31" i="46"/>
  <c r="AQ31" i="46"/>
  <c r="AL41" i="25" s="1"/>
  <c r="AP31" i="46"/>
  <c r="AK41" i="25" s="1"/>
  <c r="AO31" i="46"/>
  <c r="AJ41" i="25" s="1"/>
  <c r="AN31" i="46"/>
  <c r="AI41" i="25" s="1"/>
  <c r="AM31" i="46"/>
  <c r="AH41" i="25" s="1"/>
  <c r="AD29" i="46"/>
  <c r="Y38" i="25" s="1"/>
  <c r="AF29" i="46"/>
  <c r="AA38" i="25" s="1"/>
  <c r="AH29" i="46"/>
  <c r="AJ29" i="46"/>
  <c r="AE38" i="25" s="1"/>
  <c r="AM29" i="46"/>
  <c r="AH38" i="25" s="1"/>
  <c r="AO29" i="46"/>
  <c r="AJ38" i="25" s="1"/>
  <c r="AQ29" i="46"/>
  <c r="AL38" i="25" s="1"/>
  <c r="AS29" i="46"/>
  <c r="AU29" i="46"/>
  <c r="AP38" i="25" s="1"/>
  <c r="AW29" i="46"/>
  <c r="AR38" i="25" s="1"/>
  <c r="AJ601" i="64"/>
  <c r="AE28" i="46"/>
  <c r="Z37" i="25" s="1"/>
  <c r="AG28" i="46"/>
  <c r="AB37" i="25" s="1"/>
  <c r="AI28" i="46"/>
  <c r="AD37" i="25" s="1"/>
  <c r="AK28" i="46"/>
  <c r="AF37" i="25" s="1"/>
  <c r="AN28" i="46"/>
  <c r="AI37" i="25" s="1"/>
  <c r="AP28" i="46"/>
  <c r="AK37" i="25" s="1"/>
  <c r="AR28" i="46"/>
  <c r="AM37" i="25" s="1"/>
  <c r="AL28" i="46"/>
  <c r="AD28" i="46"/>
  <c r="Y37" i="25" s="1"/>
  <c r="AF28" i="46"/>
  <c r="AA37" i="25" s="1"/>
  <c r="AH28" i="46"/>
  <c r="AC37" i="25" s="1"/>
  <c r="AJ28" i="46"/>
  <c r="AM28" i="46"/>
  <c r="AH37" i="25" s="1"/>
  <c r="AO28" i="46"/>
  <c r="AJ37" i="25" s="1"/>
  <c r="AQ28" i="46"/>
  <c r="AL37" i="25" s="1"/>
  <c r="AS28" i="46"/>
  <c r="AN37" i="25" s="1"/>
  <c r="AU28" i="46"/>
  <c r="AP37" i="25" s="1"/>
  <c r="AW28" i="46"/>
  <c r="AR37" i="25" s="1"/>
  <c r="AJ600" i="64"/>
  <c r="AJ167" i="64" s="1"/>
  <c r="AL26" i="46"/>
  <c r="AG34" i="25" s="1"/>
  <c r="AJ598" i="64"/>
  <c r="AJ236" i="64" s="1"/>
  <c r="AD26" i="46"/>
  <c r="Y34" i="25" s="1"/>
  <c r="AW26" i="46"/>
  <c r="AR34" i="25" s="1"/>
  <c r="AV26" i="46"/>
  <c r="AQ34" i="25" s="1"/>
  <c r="AJ597" i="64"/>
  <c r="AJ528" i="64" s="1"/>
  <c r="AD25" i="46"/>
  <c r="Y33" i="25" s="1"/>
  <c r="AW25" i="46"/>
  <c r="AR33" i="25" s="1"/>
  <c r="AV25" i="46"/>
  <c r="AQ33" i="25" s="1"/>
  <c r="AJ595" i="64"/>
  <c r="AJ21" i="64" s="1"/>
  <c r="AD23" i="46"/>
  <c r="Y30" i="25" s="1"/>
  <c r="AW23" i="46"/>
  <c r="AR30" i="25" s="1"/>
  <c r="AV23" i="46"/>
  <c r="AU23" i="46"/>
  <c r="AP30" i="25" s="1"/>
  <c r="AT23" i="46"/>
  <c r="AO30" i="25" s="1"/>
  <c r="AS23" i="46"/>
  <c r="AN30" i="25" s="1"/>
  <c r="AR23" i="46"/>
  <c r="AQ23" i="46"/>
  <c r="AL30" i="25" s="1"/>
  <c r="AP23" i="46"/>
  <c r="AK30" i="25" s="1"/>
  <c r="AO23" i="46"/>
  <c r="AJ30" i="25" s="1"/>
  <c r="AN23" i="46"/>
  <c r="AM23" i="46"/>
  <c r="AH30" i="25" s="1"/>
  <c r="AL22" i="46"/>
  <c r="AG29" i="25" s="1"/>
  <c r="AJ594" i="64"/>
  <c r="AJ232" i="64" s="1"/>
  <c r="AD22" i="46"/>
  <c r="AW22" i="46"/>
  <c r="AR29" i="25" s="1"/>
  <c r="AV22" i="46"/>
  <c r="AQ29" i="25" s="1"/>
  <c r="AU22" i="46"/>
  <c r="AP29" i="25" s="1"/>
  <c r="AT22" i="46"/>
  <c r="AS22" i="46"/>
  <c r="AN29" i="25" s="1"/>
  <c r="AR22" i="46"/>
  <c r="AM29" i="25" s="1"/>
  <c r="AQ22" i="46"/>
  <c r="AL29" i="25" s="1"/>
  <c r="AP22" i="46"/>
  <c r="AO22" i="46"/>
  <c r="AJ29" i="25" s="1"/>
  <c r="AN22" i="46"/>
  <c r="AI29" i="25" s="1"/>
  <c r="AM22" i="46"/>
  <c r="AH29" i="25" s="1"/>
  <c r="C27" i="11"/>
  <c r="AC608" i="64"/>
  <c r="AC104" i="64" s="1"/>
  <c r="AC607" i="64"/>
  <c r="AC538" i="64" s="1"/>
  <c r="AC606" i="64"/>
  <c r="AC32" i="64" s="1"/>
  <c r="AC605" i="64"/>
  <c r="AC604" i="64"/>
  <c r="AC603" i="64"/>
  <c r="AC602" i="64"/>
  <c r="AC28" i="64" s="1"/>
  <c r="AC601" i="64"/>
  <c r="AC600" i="64"/>
  <c r="AC599" i="64"/>
  <c r="AC598" i="64"/>
  <c r="AC24" i="64" s="1"/>
  <c r="AC597" i="64"/>
  <c r="AC596" i="64"/>
  <c r="AC527" i="64" s="1"/>
  <c r="AC595" i="64"/>
  <c r="AC526" i="64" s="1"/>
  <c r="AC594" i="64"/>
  <c r="AC452" i="64" s="1"/>
  <c r="AC593" i="64"/>
  <c r="AE32" i="46"/>
  <c r="Z42" i="25" s="1"/>
  <c r="AE31" i="46"/>
  <c r="Z41" i="25" s="1"/>
  <c r="AE23" i="46"/>
  <c r="Z30" i="25" s="1"/>
  <c r="AE22" i="46"/>
  <c r="Z29" i="25" s="1"/>
  <c r="AD608" i="64"/>
  <c r="AD320" i="64" s="1"/>
  <c r="AD607" i="64"/>
  <c r="AD174" i="64" s="1"/>
  <c r="AD606" i="64"/>
  <c r="AD102" i="64" s="1"/>
  <c r="AD605" i="64"/>
  <c r="AD604" i="64"/>
  <c r="AD171" i="64" s="1"/>
  <c r="AD603" i="64"/>
  <c r="AD602" i="64"/>
  <c r="AD460" i="64" s="1"/>
  <c r="AD601" i="64"/>
  <c r="AD600" i="64"/>
  <c r="AD167" i="64" s="1"/>
  <c r="AD599" i="64"/>
  <c r="AD384" i="64" s="1"/>
  <c r="AD598" i="64"/>
  <c r="AD456" i="64" s="1"/>
  <c r="AD597" i="64"/>
  <c r="AD596" i="64"/>
  <c r="AD595" i="64"/>
  <c r="AD307" i="64" s="1"/>
  <c r="AD594" i="64"/>
  <c r="AD593" i="64"/>
  <c r="AF32" i="46"/>
  <c r="AA42" i="25" s="1"/>
  <c r="AF31" i="46"/>
  <c r="AA41" i="25" s="1"/>
  <c r="AF23" i="46"/>
  <c r="AA30" i="25" s="1"/>
  <c r="AF22" i="46"/>
  <c r="AA29" i="25" s="1"/>
  <c r="AE608" i="64"/>
  <c r="AE393" i="64" s="1"/>
  <c r="AE607" i="64"/>
  <c r="AE538" i="64" s="1"/>
  <c r="AE606" i="64"/>
  <c r="AE464" i="64" s="1"/>
  <c r="AE605" i="64"/>
  <c r="AE604" i="64"/>
  <c r="AE389" i="64" s="1"/>
  <c r="AE603" i="64"/>
  <c r="AE602" i="64"/>
  <c r="AE240" i="64" s="1"/>
  <c r="AE601" i="64"/>
  <c r="AE600" i="64"/>
  <c r="AE167" i="64" s="1"/>
  <c r="AE599" i="64"/>
  <c r="AE598" i="64"/>
  <c r="AE529" i="64" s="1"/>
  <c r="AE597" i="64"/>
  <c r="AE596" i="64"/>
  <c r="AE527" i="64" s="1"/>
  <c r="AE595" i="64"/>
  <c r="AE594" i="64"/>
  <c r="AE452" i="64" s="1"/>
  <c r="AE593" i="64"/>
  <c r="AG32" i="46"/>
  <c r="AB42" i="25" s="1"/>
  <c r="AG31" i="46"/>
  <c r="AB41" i="25" s="1"/>
  <c r="AG23" i="46"/>
  <c r="AB30" i="25" s="1"/>
  <c r="AG22" i="46"/>
  <c r="AF608" i="64"/>
  <c r="AF320" i="64" s="1"/>
  <c r="AF607" i="64"/>
  <c r="AF33" i="64" s="1"/>
  <c r="AF606" i="64"/>
  <c r="AF605" i="64"/>
  <c r="AF604" i="64"/>
  <c r="AF389" i="64" s="1"/>
  <c r="AF603" i="64"/>
  <c r="AF241" i="64" s="1"/>
  <c r="AF602" i="64"/>
  <c r="AF240" i="64" s="1"/>
  <c r="AF601" i="64"/>
  <c r="AF600" i="64"/>
  <c r="AF531" i="64" s="1"/>
  <c r="AF599" i="64"/>
  <c r="AF598" i="64"/>
  <c r="AF24" i="64" s="1"/>
  <c r="AF597" i="64"/>
  <c r="AF596" i="64"/>
  <c r="AF527" i="64" s="1"/>
  <c r="AF595" i="64"/>
  <c r="AF233" i="64" s="1"/>
  <c r="AF594" i="64"/>
  <c r="AF20" i="64" s="1"/>
  <c r="AF593" i="64"/>
  <c r="AH32" i="46"/>
  <c r="AC42" i="25" s="1"/>
  <c r="AH31" i="46"/>
  <c r="AC41" i="25" s="1"/>
  <c r="AH23" i="46"/>
  <c r="AC30" i="25" s="1"/>
  <c r="AH22" i="46"/>
  <c r="AC29" i="25" s="1"/>
  <c r="AG608" i="64"/>
  <c r="AG607" i="64"/>
  <c r="AG606" i="64"/>
  <c r="AG605" i="64"/>
  <c r="AG604" i="64"/>
  <c r="AG316" i="64" s="1"/>
  <c r="AG603" i="64"/>
  <c r="AG99" i="64" s="1"/>
  <c r="AG602" i="64"/>
  <c r="AG601" i="64"/>
  <c r="AG600" i="64"/>
  <c r="AG531" i="64" s="1"/>
  <c r="AG599" i="64"/>
  <c r="AG598" i="64"/>
  <c r="AG24" i="64" s="1"/>
  <c r="AG597" i="64"/>
  <c r="AG596" i="64"/>
  <c r="AG308" i="64" s="1"/>
  <c r="AG595" i="64"/>
  <c r="AG526" i="64" s="1"/>
  <c r="AG594" i="64"/>
  <c r="AG379" i="64" s="1"/>
  <c r="AG593" i="64"/>
  <c r="AG19" i="64" s="1"/>
  <c r="AI32" i="46"/>
  <c r="AD42" i="25" s="1"/>
  <c r="AI31" i="46"/>
  <c r="AD41" i="25" s="1"/>
  <c r="AI23" i="46"/>
  <c r="AD30" i="25" s="1"/>
  <c r="AI22" i="46"/>
  <c r="AH608" i="64"/>
  <c r="AH393" i="64" s="1"/>
  <c r="AH607" i="64"/>
  <c r="AH606" i="64"/>
  <c r="AH464" i="64" s="1"/>
  <c r="AH605" i="64"/>
  <c r="AH604" i="64"/>
  <c r="AH603" i="64"/>
  <c r="AH534" i="64" s="1"/>
  <c r="AH602" i="64"/>
  <c r="AH314" i="64" s="1"/>
  <c r="AH601" i="64"/>
  <c r="AH600" i="64"/>
  <c r="AH599" i="64"/>
  <c r="AH598" i="64"/>
  <c r="AH529" i="64" s="1"/>
  <c r="AH597" i="64"/>
  <c r="AH596" i="64"/>
  <c r="AH92" i="64" s="1"/>
  <c r="AH595" i="64"/>
  <c r="AH526" i="64" s="1"/>
  <c r="AH594" i="64"/>
  <c r="AH379" i="64" s="1"/>
  <c r="AH593" i="64"/>
  <c r="AJ32" i="46"/>
  <c r="AE42" i="25" s="1"/>
  <c r="AJ31" i="46"/>
  <c r="AE41" i="25" s="1"/>
  <c r="AJ23" i="46"/>
  <c r="AE30" i="25" s="1"/>
  <c r="AJ22" i="46"/>
  <c r="AE29" i="25" s="1"/>
  <c r="AI608" i="64"/>
  <c r="AI246" i="64" s="1"/>
  <c r="AI607" i="64"/>
  <c r="AI33" i="64" s="1"/>
  <c r="AI606" i="64"/>
  <c r="AI605" i="64"/>
  <c r="AI101" i="64" s="1"/>
  <c r="AI604" i="64"/>
  <c r="AI535" i="64" s="1"/>
  <c r="AI603" i="64"/>
  <c r="AI388" i="64" s="1"/>
  <c r="AI602" i="64"/>
  <c r="AI601" i="64"/>
  <c r="AI600" i="64"/>
  <c r="AI531" i="64" s="1"/>
  <c r="AI599" i="64"/>
  <c r="AI598" i="64"/>
  <c r="AI597" i="64"/>
  <c r="AI596" i="64"/>
  <c r="AI595" i="64"/>
  <c r="AI594" i="64"/>
  <c r="AI593" i="64"/>
  <c r="AK32" i="46"/>
  <c r="AF42" i="25" s="1"/>
  <c r="AK31" i="46"/>
  <c r="AF41" i="25" s="1"/>
  <c r="AK23" i="46"/>
  <c r="AF30" i="25" s="1"/>
  <c r="AK22" i="46"/>
  <c r="AF29" i="25" s="1"/>
  <c r="AK614" i="64"/>
  <c r="AK545" i="64" s="1"/>
  <c r="AK612" i="64"/>
  <c r="AK324" i="64" s="1"/>
  <c r="AK610" i="64"/>
  <c r="AK593" i="64"/>
  <c r="AK594" i="64"/>
  <c r="AK595" i="64"/>
  <c r="AK21" i="64" s="1"/>
  <c r="AK596" i="64"/>
  <c r="AK597" i="64"/>
  <c r="AK455" i="64" s="1"/>
  <c r="AK598" i="64"/>
  <c r="AK529" i="64" s="1"/>
  <c r="AK599" i="64"/>
  <c r="AK600" i="64"/>
  <c r="AK531" i="64" s="1"/>
  <c r="AK601" i="64"/>
  <c r="AK602" i="64"/>
  <c r="AK240" i="64" s="1"/>
  <c r="AK603" i="64"/>
  <c r="AK29" i="64" s="1"/>
  <c r="AK604" i="64"/>
  <c r="AK535" i="64" s="1"/>
  <c r="AK605" i="64"/>
  <c r="AK606" i="64"/>
  <c r="AK32" i="64" s="1"/>
  <c r="AK607" i="64"/>
  <c r="AK319" i="64" s="1"/>
  <c r="AK608" i="64"/>
  <c r="AM62" i="46"/>
  <c r="AM26" i="46"/>
  <c r="AH34" i="25" s="1"/>
  <c r="AL625" i="64"/>
  <c r="AL263" i="64" s="1"/>
  <c r="AL621" i="64"/>
  <c r="AL617" i="64"/>
  <c r="AL613" i="64"/>
  <c r="AL251" i="64" s="1"/>
  <c r="AL611" i="64"/>
  <c r="AN25" i="46"/>
  <c r="AI33" i="25" s="1"/>
  <c r="AM626" i="64"/>
  <c r="AM622" i="64"/>
  <c r="AM618" i="64"/>
  <c r="AM549" i="64" s="1"/>
  <c r="AM614" i="64"/>
  <c r="AM472" i="64" s="1"/>
  <c r="AM612" i="64"/>
  <c r="AM324" i="64" s="1"/>
  <c r="AM610" i="64"/>
  <c r="AM593" i="64"/>
  <c r="AM451" i="64" s="1"/>
  <c r="AM594" i="64"/>
  <c r="AM595" i="64"/>
  <c r="AM596" i="64"/>
  <c r="AM308" i="64" s="1"/>
  <c r="AM597" i="64"/>
  <c r="AM235" i="64" s="1"/>
  <c r="AM598" i="64"/>
  <c r="AM599" i="64"/>
  <c r="AM166" i="64" s="1"/>
  <c r="AM600" i="64"/>
  <c r="AM601" i="64"/>
  <c r="AM602" i="64"/>
  <c r="AM603" i="64"/>
  <c r="AM534" i="64" s="1"/>
  <c r="AM604" i="64"/>
  <c r="AM462" i="64" s="1"/>
  <c r="AM605" i="64"/>
  <c r="AM390" i="64" s="1"/>
  <c r="AM606" i="64"/>
  <c r="AM607" i="64"/>
  <c r="AM608" i="64"/>
  <c r="AM466" i="64" s="1"/>
  <c r="AO62" i="46"/>
  <c r="AO26" i="46"/>
  <c r="AJ34" i="25" s="1"/>
  <c r="AN625" i="64"/>
  <c r="AN621" i="64"/>
  <c r="AN259" i="64" s="1"/>
  <c r="AN617" i="64"/>
  <c r="AN329" i="64" s="1"/>
  <c r="AN613" i="64"/>
  <c r="AN398" i="64" s="1"/>
  <c r="AN611" i="64"/>
  <c r="AN37" i="64" s="1"/>
  <c r="AP25" i="46"/>
  <c r="AK33" i="25" s="1"/>
  <c r="AO626" i="64"/>
  <c r="AO338" i="64" s="1"/>
  <c r="AO622" i="64"/>
  <c r="AO480" i="64" s="1"/>
  <c r="AO618" i="64"/>
  <c r="AO614" i="64"/>
  <c r="AO40" i="64" s="1"/>
  <c r="AO612" i="64"/>
  <c r="AO470" i="64" s="1"/>
  <c r="AO610" i="64"/>
  <c r="AO593" i="64"/>
  <c r="AO594" i="64"/>
  <c r="AO232" i="64" s="1"/>
  <c r="AO595" i="64"/>
  <c r="AO233" i="64" s="1"/>
  <c r="AO596" i="64"/>
  <c r="AO454" i="64" s="1"/>
  <c r="AO597" i="64"/>
  <c r="AO598" i="64"/>
  <c r="AO94" i="64" s="1"/>
  <c r="AO599" i="64"/>
  <c r="AO600" i="64"/>
  <c r="AO96" i="64" s="1"/>
  <c r="AO601" i="64"/>
  <c r="AO602" i="64"/>
  <c r="AO603" i="64"/>
  <c r="AO461" i="64" s="1"/>
  <c r="AO604" i="64"/>
  <c r="AO30" i="64" s="1"/>
  <c r="AO605" i="64"/>
  <c r="AO536" i="64" s="1"/>
  <c r="AO606" i="64"/>
  <c r="AO244" i="64" s="1"/>
  <c r="AO607" i="64"/>
  <c r="AO538" i="64" s="1"/>
  <c r="AO608" i="64"/>
  <c r="AO320" i="64" s="1"/>
  <c r="AQ62" i="46"/>
  <c r="AQ26" i="46"/>
  <c r="AL34" i="25" s="1"/>
  <c r="AP625" i="64"/>
  <c r="AP263" i="64" s="1"/>
  <c r="AP621" i="64"/>
  <c r="AP406" i="64" s="1"/>
  <c r="AP617" i="64"/>
  <c r="AP613" i="64"/>
  <c r="AP39" i="64" s="1"/>
  <c r="AP611" i="64"/>
  <c r="AP542" i="64" s="1"/>
  <c r="AR25" i="46"/>
  <c r="AM33" i="25" s="1"/>
  <c r="AQ626" i="64"/>
  <c r="AQ622" i="64"/>
  <c r="AQ553" i="64" s="1"/>
  <c r="AQ618" i="64"/>
  <c r="AQ614" i="64"/>
  <c r="AQ612" i="64"/>
  <c r="AQ610" i="64"/>
  <c r="AQ106" i="64" s="1"/>
  <c r="AQ593" i="64"/>
  <c r="AQ89" i="64" s="1"/>
  <c r="AQ594" i="64"/>
  <c r="AQ20" i="64" s="1"/>
  <c r="AQ595" i="64"/>
  <c r="AQ596" i="64"/>
  <c r="AQ22" i="64" s="1"/>
  <c r="AQ597" i="64"/>
  <c r="AQ23" i="64" s="1"/>
  <c r="AQ598" i="64"/>
  <c r="AQ24" i="64" s="1"/>
  <c r="AQ599" i="64"/>
  <c r="AQ600" i="64"/>
  <c r="AQ238" i="64" s="1"/>
  <c r="AQ601" i="64"/>
  <c r="AQ386" i="64" s="1"/>
  <c r="AQ602" i="64"/>
  <c r="AQ603" i="64"/>
  <c r="AQ604" i="64"/>
  <c r="AQ605" i="64"/>
  <c r="AQ101" i="64" s="1"/>
  <c r="AQ606" i="64"/>
  <c r="AQ464" i="64" s="1"/>
  <c r="AQ607" i="64"/>
  <c r="AQ608" i="64"/>
  <c r="AS62" i="46"/>
  <c r="AS26" i="46"/>
  <c r="AN34" i="25" s="1"/>
  <c r="AN35" i="25" s="1"/>
  <c r="AR625" i="64"/>
  <c r="AR621" i="64"/>
  <c r="AR47" i="64" s="1"/>
  <c r="AR617" i="64"/>
  <c r="AR184" i="64" s="1"/>
  <c r="AR613" i="64"/>
  <c r="AR398" i="64" s="1"/>
  <c r="AR611" i="64"/>
  <c r="AR37" i="64" s="1"/>
  <c r="AT25" i="46"/>
  <c r="AO33" i="25" s="1"/>
  <c r="AS626" i="64"/>
  <c r="AS622" i="64"/>
  <c r="AS189" i="64" s="1"/>
  <c r="AS618" i="64"/>
  <c r="AS614" i="64"/>
  <c r="AS181" i="64" s="1"/>
  <c r="AS612" i="64"/>
  <c r="AS470" i="64" s="1"/>
  <c r="AS610" i="64"/>
  <c r="AS541" i="64" s="1"/>
  <c r="AS593" i="64"/>
  <c r="AS594" i="64"/>
  <c r="AS306" i="64" s="1"/>
  <c r="AS595" i="64"/>
  <c r="AS91" i="64" s="1"/>
  <c r="AS596" i="64"/>
  <c r="AS597" i="64"/>
  <c r="AS598" i="64"/>
  <c r="AS599" i="64"/>
  <c r="AS25" i="64" s="1"/>
  <c r="AS600" i="64"/>
  <c r="AS167" i="64" s="1"/>
  <c r="AS601" i="64"/>
  <c r="AS602" i="64"/>
  <c r="AS533" i="64" s="1"/>
  <c r="AS603" i="64"/>
  <c r="AS241" i="64" s="1"/>
  <c r="AS604" i="64"/>
  <c r="AS605" i="64"/>
  <c r="AS606" i="64"/>
  <c r="AS607" i="64"/>
  <c r="AS245" i="64" s="1"/>
  <c r="AS608" i="64"/>
  <c r="AS246" i="64" s="1"/>
  <c r="AU62" i="46"/>
  <c r="AU26" i="46"/>
  <c r="AP34" i="25" s="1"/>
  <c r="AT625" i="64"/>
  <c r="AT121" i="64" s="1"/>
  <c r="AT621" i="64"/>
  <c r="AT47" i="64" s="1"/>
  <c r="AT617" i="64"/>
  <c r="AT613" i="64"/>
  <c r="AT611" i="64"/>
  <c r="AT323" i="64" s="1"/>
  <c r="D38" i="64"/>
  <c r="AL62" i="46"/>
  <c r="AL25" i="46"/>
  <c r="AG33" i="25" s="1"/>
  <c r="AU608" i="64"/>
  <c r="AU246" i="64" s="1"/>
  <c r="AU607" i="64"/>
  <c r="AU606" i="64"/>
  <c r="AU605" i="64"/>
  <c r="AU604" i="64"/>
  <c r="AU535" i="64" s="1"/>
  <c r="AU603" i="64"/>
  <c r="AU602" i="64"/>
  <c r="AU460" i="64" s="1"/>
  <c r="AU601" i="64"/>
  <c r="AU27" i="64" s="1"/>
  <c r="AU600" i="64"/>
  <c r="AU531" i="64" s="1"/>
  <c r="AU599" i="64"/>
  <c r="AU598" i="64"/>
  <c r="AU597" i="64"/>
  <c r="AU235" i="64" s="1"/>
  <c r="AU596" i="64"/>
  <c r="AU595" i="64"/>
  <c r="AU594" i="64"/>
  <c r="AU161" i="64" s="1"/>
  <c r="AU593" i="64"/>
  <c r="AU160" i="64" s="1"/>
  <c r="AB608" i="64"/>
  <c r="AB34" i="64" s="1"/>
  <c r="AB607" i="64"/>
  <c r="AB606" i="64"/>
  <c r="AB244" i="64" s="1"/>
  <c r="AB605" i="64"/>
  <c r="AB604" i="64"/>
  <c r="AB389" i="64" s="1"/>
  <c r="AB603" i="64"/>
  <c r="AB99" i="64" s="1"/>
  <c r="AB602" i="64"/>
  <c r="AB601" i="64"/>
  <c r="AB600" i="64"/>
  <c r="AB531" i="64" s="1"/>
  <c r="AB599" i="64"/>
  <c r="AB598" i="64"/>
  <c r="AB597" i="64"/>
  <c r="AB93" i="64" s="1"/>
  <c r="AB596" i="64"/>
  <c r="AB163" i="64" s="1"/>
  <c r="AB595" i="64"/>
  <c r="AB21" i="64" s="1"/>
  <c r="AB594" i="64"/>
  <c r="AB593" i="64"/>
  <c r="AB160" i="64" s="1"/>
  <c r="AL32" i="46"/>
  <c r="AG42" i="25" s="1"/>
  <c r="AL23" i="46"/>
  <c r="AG30" i="25" s="1"/>
  <c r="C14" i="11"/>
  <c r="AL29" i="46"/>
  <c r="AG38" i="25" s="1"/>
  <c r="AL152" i="46"/>
  <c r="L198" i="47" s="1"/>
  <c r="L362" i="47" s="1"/>
  <c r="AK50" i="46"/>
  <c r="AF70" i="25" s="1"/>
  <c r="AK35" i="46"/>
  <c r="AF47" i="25" s="1"/>
  <c r="AK36" i="46"/>
  <c r="AF48" i="25" s="1"/>
  <c r="AI50" i="46"/>
  <c r="AI35" i="46"/>
  <c r="AD47" i="25" s="1"/>
  <c r="AI36" i="46"/>
  <c r="AD48" i="25" s="1"/>
  <c r="AG50" i="46"/>
  <c r="G153" i="47" s="1"/>
  <c r="AG35" i="46"/>
  <c r="AB47" i="25" s="1"/>
  <c r="AG36" i="46"/>
  <c r="AB48" i="25" s="1"/>
  <c r="AE50" i="46"/>
  <c r="AE35" i="46"/>
  <c r="Z47" i="25" s="1"/>
  <c r="AE36" i="46"/>
  <c r="Z48" i="25" s="1"/>
  <c r="AV29" i="46"/>
  <c r="AQ38" i="25" s="1"/>
  <c r="AV28" i="46"/>
  <c r="AQ37" i="25" s="1"/>
  <c r="AT29" i="46"/>
  <c r="AO38" i="25" s="1"/>
  <c r="AT28" i="46"/>
  <c r="AO37" i="25" s="1"/>
  <c r="AR29" i="46"/>
  <c r="AM38" i="25" s="1"/>
  <c r="AP29" i="46"/>
  <c r="AK38" i="25" s="1"/>
  <c r="AN29" i="46"/>
  <c r="AI38" i="25" s="1"/>
  <c r="AK29" i="46"/>
  <c r="AF38" i="25" s="1"/>
  <c r="AI29" i="46"/>
  <c r="AD38" i="25" s="1"/>
  <c r="AD39" i="25" s="1"/>
  <c r="AG29" i="46"/>
  <c r="AB38" i="25" s="1"/>
  <c r="AE29" i="46"/>
  <c r="Z38" i="25" s="1"/>
  <c r="AV33" i="46"/>
  <c r="AV40" i="46"/>
  <c r="AQ55" i="25" s="1"/>
  <c r="AV39" i="46"/>
  <c r="AQ54" i="25" s="1"/>
  <c r="AV46" i="46"/>
  <c r="AV54" i="46"/>
  <c r="AQ75" i="25" s="1"/>
  <c r="AT33" i="46"/>
  <c r="AO45" i="25" s="1"/>
  <c r="AT40" i="46"/>
  <c r="AO55" i="25" s="1"/>
  <c r="AT39" i="46"/>
  <c r="AO54" i="25" s="1"/>
  <c r="AT46" i="46"/>
  <c r="AT54" i="46"/>
  <c r="T157" i="47" s="1"/>
  <c r="AR33" i="46"/>
  <c r="AM45" i="25" s="1"/>
  <c r="AR40" i="46"/>
  <c r="AM55" i="25" s="1"/>
  <c r="AR39" i="46"/>
  <c r="AM54" i="25" s="1"/>
  <c r="AR46" i="46"/>
  <c r="AM63" i="25" s="1"/>
  <c r="AR54" i="46"/>
  <c r="AP33" i="46"/>
  <c r="AK45" i="25" s="1"/>
  <c r="AP40" i="46"/>
  <c r="AK55" i="25" s="1"/>
  <c r="AP39" i="46"/>
  <c r="AK54" i="25" s="1"/>
  <c r="AP46" i="46"/>
  <c r="AP54" i="46"/>
  <c r="AN33" i="46"/>
  <c r="AI45" i="25" s="1"/>
  <c r="AN40" i="46"/>
  <c r="AI55" i="25" s="1"/>
  <c r="AN39" i="46"/>
  <c r="AI54" i="25" s="1"/>
  <c r="AN46" i="46"/>
  <c r="AN54" i="46"/>
  <c r="AM54" i="46"/>
  <c r="M157" i="47" s="1"/>
  <c r="AM46" i="46"/>
  <c r="AK40" i="46"/>
  <c r="AF55" i="25" s="1"/>
  <c r="AK54" i="46"/>
  <c r="AF75" i="25" s="1"/>
  <c r="AI33" i="46"/>
  <c r="AD45" i="25" s="1"/>
  <c r="AI39" i="46"/>
  <c r="AD54" i="25" s="1"/>
  <c r="AI46" i="46"/>
  <c r="AI54" i="46"/>
  <c r="AG33" i="46"/>
  <c r="AB45" i="25" s="1"/>
  <c r="AG39" i="46"/>
  <c r="AB54" i="25" s="1"/>
  <c r="AG46" i="46"/>
  <c r="AG54" i="46"/>
  <c r="AE33" i="46"/>
  <c r="Z45" i="25" s="1"/>
  <c r="AE39" i="46"/>
  <c r="Z54" i="25" s="1"/>
  <c r="AE46" i="46"/>
  <c r="E149" i="47" s="1"/>
  <c r="AE54" i="46"/>
  <c r="AD33" i="46"/>
  <c r="Y45" i="25" s="1"/>
  <c r="AF33" i="46"/>
  <c r="AH33" i="46"/>
  <c r="AC45" i="25" s="1"/>
  <c r="AJ33" i="46"/>
  <c r="AE45" i="25" s="1"/>
  <c r="AD39" i="46"/>
  <c r="Y54" i="25" s="1"/>
  <c r="AF39" i="46"/>
  <c r="AA54" i="25" s="1"/>
  <c r="AH39" i="46"/>
  <c r="AC54" i="25" s="1"/>
  <c r="AJ39" i="46"/>
  <c r="AE54" i="25" s="1"/>
  <c r="E90" i="36"/>
  <c r="AL33" i="46"/>
  <c r="AG45" i="25" s="1"/>
  <c r="AL36" i="46"/>
  <c r="AG48" i="25" s="1"/>
  <c r="AL39" i="46"/>
  <c r="AG54" i="25" s="1"/>
  <c r="AB37" i="46"/>
  <c r="W49" i="25" s="1"/>
  <c r="Z37" i="46"/>
  <c r="U49" i="25" s="1"/>
  <c r="U37" i="46"/>
  <c r="P49" i="25" s="1"/>
  <c r="W37" i="46"/>
  <c r="R49" i="25" s="1"/>
  <c r="S37" i="46"/>
  <c r="P37" i="46"/>
  <c r="K49" i="25" s="1"/>
  <c r="O37" i="46"/>
  <c r="J49" i="25" s="1"/>
  <c r="N37" i="46"/>
  <c r="I49" i="25" s="1"/>
  <c r="E49" i="63"/>
  <c r="E48" i="63"/>
  <c r="E29" i="63"/>
  <c r="E27" i="63" s="1"/>
  <c r="C92" i="63"/>
  <c r="C82" i="64"/>
  <c r="CB128" i="46"/>
  <c r="L173" i="25" s="1"/>
  <c r="CA121" i="46"/>
  <c r="K167" i="25" s="1"/>
  <c r="CA124" i="46"/>
  <c r="K170" i="25" s="1"/>
  <c r="BT128" i="46"/>
  <c r="D173" i="25" s="1"/>
  <c r="BT124" i="46"/>
  <c r="D170" i="25" s="1"/>
  <c r="CM121" i="46"/>
  <c r="CD124" i="46"/>
  <c r="N170" i="25" s="1"/>
  <c r="CM128" i="46"/>
  <c r="W173" i="25" s="1"/>
  <c r="BZ124" i="46"/>
  <c r="J170" i="25" s="1"/>
  <c r="BT121" i="46"/>
  <c r="D167" i="25" s="1"/>
  <c r="CM126" i="46"/>
  <c r="BX121" i="46"/>
  <c r="H167" i="25" s="1"/>
  <c r="BY124" i="46"/>
  <c r="I170" i="25" s="1"/>
  <c r="BW121" i="46"/>
  <c r="G167" i="25" s="1"/>
  <c r="CB126" i="46"/>
  <c r="CH124" i="46"/>
  <c r="R170" i="25" s="1"/>
  <c r="CB121" i="46"/>
  <c r="L167" i="25" s="1"/>
  <c r="CI121" i="46"/>
  <c r="S167" i="25" s="1"/>
  <c r="CJ128" i="46"/>
  <c r="T173" i="25" s="1"/>
  <c r="CD121" i="46"/>
  <c r="N167" i="25" s="1"/>
  <c r="CJ121" i="46"/>
  <c r="T167" i="25" s="1"/>
  <c r="BU126" i="46"/>
  <c r="CJ126" i="46"/>
  <c r="K25" i="63"/>
  <c r="CJ124" i="46"/>
  <c r="T170" i="25" s="1"/>
  <c r="CB124" i="46"/>
  <c r="L170" i="25" s="1"/>
  <c r="BU128" i="46"/>
  <c r="E173" i="25" s="1"/>
  <c r="C441" i="64"/>
  <c r="F241" i="64"/>
  <c r="BL197" i="46"/>
  <c r="BL122" i="46"/>
  <c r="BJ77" i="46"/>
  <c r="CE122" i="46"/>
  <c r="O168" i="25" s="1"/>
  <c r="BE122" i="46"/>
  <c r="BJ122" i="46"/>
  <c r="CJ122" i="46"/>
  <c r="T168" i="25" s="1"/>
  <c r="I195" i="44"/>
  <c r="BT122" i="46"/>
  <c r="D168" i="25" s="1"/>
  <c r="BH197" i="46"/>
  <c r="BG122" i="46"/>
  <c r="BL77" i="46"/>
  <c r="BI197" i="46"/>
  <c r="BN77" i="46"/>
  <c r="BP122" i="46"/>
  <c r="BJ197" i="46"/>
  <c r="I120" i="44"/>
  <c r="BE197" i="46"/>
  <c r="CB122" i="46"/>
  <c r="BH77" i="46"/>
  <c r="BC197" i="46"/>
  <c r="BP197" i="46"/>
  <c r="BK77" i="46"/>
  <c r="CM122" i="46"/>
  <c r="W168" i="25" s="1"/>
  <c r="BM197" i="46"/>
  <c r="BV122" i="46"/>
  <c r="F168" i="25" s="1"/>
  <c r="BP77" i="46"/>
  <c r="BD122" i="46"/>
  <c r="BK197" i="46"/>
  <c r="BK122" i="46"/>
  <c r="BF77" i="46"/>
  <c r="BF122" i="46"/>
  <c r="BA197" i="46"/>
  <c r="BB122" i="46"/>
  <c r="BM77" i="46"/>
  <c r="BB197" i="46"/>
  <c r="BD77" i="46"/>
  <c r="AZ122" i="46"/>
  <c r="BQ197" i="46"/>
  <c r="BA122" i="46"/>
  <c r="BO197" i="46"/>
  <c r="BM122" i="46"/>
  <c r="BE77" i="46"/>
  <c r="BH122" i="46"/>
  <c r="AY197" i="46"/>
  <c r="BN197" i="46"/>
  <c r="BI122" i="46"/>
  <c r="BR122" i="46"/>
  <c r="AZ77" i="46"/>
  <c r="BO122" i="46"/>
  <c r="BF197" i="46"/>
  <c r="AY122" i="46"/>
  <c r="CG122" i="46"/>
  <c r="Q168" i="25" s="1"/>
  <c r="AZ197" i="46"/>
  <c r="BA77" i="46"/>
  <c r="BC122" i="46"/>
  <c r="CF122" i="46"/>
  <c r="P168" i="25" s="1"/>
  <c r="D35" i="64"/>
  <c r="CI120" i="46"/>
  <c r="CJ120" i="46"/>
  <c r="CE120" i="46"/>
  <c r="BX120" i="46"/>
  <c r="I118" i="44"/>
  <c r="J118" i="44" s="1"/>
  <c r="CL120" i="46"/>
  <c r="CG120" i="46"/>
  <c r="CD120" i="46"/>
  <c r="CB120" i="46"/>
  <c r="BU120" i="46"/>
  <c r="BZ120" i="46"/>
  <c r="BW120" i="46"/>
  <c r="BV120" i="46"/>
  <c r="CA120" i="46"/>
  <c r="BT120" i="46"/>
  <c r="CH120" i="46"/>
  <c r="BY120" i="46"/>
  <c r="CF120" i="46"/>
  <c r="BI73" i="46"/>
  <c r="BM69" i="46"/>
  <c r="CK100" i="46"/>
  <c r="CB100" i="46"/>
  <c r="BX100" i="46"/>
  <c r="I98" i="44"/>
  <c r="J98" i="44" s="1"/>
  <c r="BU100" i="46"/>
  <c r="BZ100" i="46"/>
  <c r="CE100" i="46"/>
  <c r="CJ100" i="46"/>
  <c r="CD100" i="46"/>
  <c r="CA100" i="46"/>
  <c r="BT100" i="46"/>
  <c r="CG100" i="46"/>
  <c r="BY100" i="46"/>
  <c r="CM100" i="46"/>
  <c r="CL100" i="46"/>
  <c r="CF100" i="46"/>
  <c r="CC100" i="46"/>
  <c r="BV100" i="46"/>
  <c r="BW100" i="46"/>
  <c r="BO77" i="46"/>
  <c r="BQ77" i="46"/>
  <c r="I77" i="44"/>
  <c r="AY77" i="46"/>
  <c r="BC77" i="46"/>
  <c r="BG77" i="46"/>
  <c r="BI77" i="46"/>
  <c r="BF73" i="46"/>
  <c r="BO66" i="46"/>
  <c r="BQ66" i="46"/>
  <c r="AZ66" i="46"/>
  <c r="BB66" i="46"/>
  <c r="BK73" i="46"/>
  <c r="BM73" i="46"/>
  <c r="I66" i="44"/>
  <c r="BJ73" i="46"/>
  <c r="BJ66" i="46"/>
  <c r="BC66" i="46"/>
  <c r="BH73" i="46"/>
  <c r="AZ73" i="46"/>
  <c r="AY66" i="46"/>
  <c r="BE73" i="46"/>
  <c r="AY73" i="46"/>
  <c r="BK66" i="46"/>
  <c r="BD73" i="46"/>
  <c r="BO73" i="46"/>
  <c r="BF66" i="46"/>
  <c r="BQ73" i="46"/>
  <c r="I73" i="44"/>
  <c r="BA73" i="46"/>
  <c r="BL66" i="46"/>
  <c r="BG73" i="46"/>
  <c r="BM66" i="46"/>
  <c r="BR66" i="46"/>
  <c r="K29" i="11"/>
  <c r="AA20" i="34"/>
  <c r="CD126" i="46"/>
  <c r="AJ32" i="64"/>
  <c r="CL126" i="46"/>
  <c r="S29" i="11"/>
  <c r="AY20" i="34"/>
  <c r="E47" i="11"/>
  <c r="C47" i="11"/>
  <c r="C32" i="36"/>
  <c r="CB112" i="46"/>
  <c r="CG112" i="46"/>
  <c r="F324" i="64"/>
  <c r="F315" i="64"/>
  <c r="AJ20" i="68"/>
  <c r="BH20" i="68"/>
  <c r="AS20" i="68"/>
  <c r="BQ20" i="68"/>
  <c r="N148" i="68"/>
  <c r="F397" i="64"/>
  <c r="F170" i="64"/>
  <c r="F250" i="64"/>
  <c r="F534" i="64"/>
  <c r="F465" i="64"/>
  <c r="CI122" i="46"/>
  <c r="S168" i="25" s="1"/>
  <c r="CI128" i="46"/>
  <c r="S173" i="25" s="1"/>
  <c r="CI126" i="46"/>
  <c r="CG124" i="46"/>
  <c r="Q170" i="25" s="1"/>
  <c r="CI124" i="46"/>
  <c r="S170" i="25" s="1"/>
  <c r="CA122" i="46"/>
  <c r="K168" i="25" s="1"/>
  <c r="AC609" i="64"/>
  <c r="AC540" i="64" s="1"/>
  <c r="BY126" i="46"/>
  <c r="AJ460" i="64"/>
  <c r="I90" i="36"/>
  <c r="O90" i="36"/>
  <c r="AM620" i="64"/>
  <c r="AM116" i="64" s="1"/>
  <c r="F245" i="64"/>
  <c r="AI121" i="64"/>
  <c r="D198" i="64"/>
  <c r="F198" i="64" s="1"/>
  <c r="F392" i="64"/>
  <c r="F399" i="64"/>
  <c r="F538" i="64"/>
  <c r="F543" i="64"/>
  <c r="AT334" i="64"/>
  <c r="AT189" i="64"/>
  <c r="AT48" i="64"/>
  <c r="AT407" i="64"/>
  <c r="AT553" i="64"/>
  <c r="AT118" i="64"/>
  <c r="AT480" i="64"/>
  <c r="AI188" i="64"/>
  <c r="F461" i="64"/>
  <c r="F179" i="64"/>
  <c r="AI249" i="64"/>
  <c r="AT185" i="64"/>
  <c r="AI410" i="64"/>
  <c r="AT256" i="64"/>
  <c r="AT470" i="64"/>
  <c r="BJ225" i="46"/>
  <c r="O25" i="40"/>
  <c r="E25" i="73"/>
  <c r="AT476" i="64"/>
  <c r="AT484" i="64"/>
  <c r="G90" i="36"/>
  <c r="F31" i="64"/>
  <c r="F99" i="64"/>
  <c r="AT179" i="64"/>
  <c r="D126" i="64"/>
  <c r="F126" i="64" s="1"/>
  <c r="F343" i="64"/>
  <c r="P90" i="36"/>
  <c r="AN628" i="64"/>
  <c r="AN195" i="64" s="1"/>
  <c r="D56" i="64"/>
  <c r="F56" i="64" s="1"/>
  <c r="F103" i="64"/>
  <c r="D394" i="64"/>
  <c r="K394" i="64" s="1"/>
  <c r="AI552" i="64"/>
  <c r="AJ173" i="64"/>
  <c r="AI406" i="64"/>
  <c r="AI259" i="64"/>
  <c r="AI117" i="64"/>
  <c r="AJ244" i="64"/>
  <c r="AJ537" i="64"/>
  <c r="AI333" i="64"/>
  <c r="CL128" i="46"/>
  <c r="V173" i="25" s="1"/>
  <c r="CF121" i="46"/>
  <c r="P167" i="25" s="1"/>
  <c r="CD128" i="46"/>
  <c r="N173" i="25" s="1"/>
  <c r="BU124" i="46"/>
  <c r="E170" i="25" s="1"/>
  <c r="BU121" i="46"/>
  <c r="CC126" i="46"/>
  <c r="CL121" i="46"/>
  <c r="V167" i="25" s="1"/>
  <c r="CF126" i="46"/>
  <c r="CA126" i="46"/>
  <c r="AI107" i="64"/>
  <c r="BR225" i="46"/>
  <c r="AJ391" i="64"/>
  <c r="AJ464" i="64"/>
  <c r="AJ102" i="64"/>
  <c r="AI469" i="64"/>
  <c r="AJ311" i="64"/>
  <c r="AJ318" i="64"/>
  <c r="AT324" i="64"/>
  <c r="AC191" i="46"/>
  <c r="AT177" i="64"/>
  <c r="AC199" i="46"/>
  <c r="AI475" i="64"/>
  <c r="AX195" i="46"/>
  <c r="AC197" i="46"/>
  <c r="AC180" i="46"/>
  <c r="AX199" i="46"/>
  <c r="AI47" i="64"/>
  <c r="AI329" i="64"/>
  <c r="AT399" i="64"/>
  <c r="AT248" i="64"/>
  <c r="AJ169" i="64"/>
  <c r="AX177" i="46"/>
  <c r="AX194" i="46"/>
  <c r="AT395" i="64"/>
  <c r="AI178" i="64"/>
  <c r="AX182" i="46"/>
  <c r="AT110" i="64"/>
  <c r="AI402" i="64"/>
  <c r="AT106" i="64"/>
  <c r="AC186" i="46"/>
  <c r="AI542" i="64"/>
  <c r="AC188" i="46"/>
  <c r="AX183" i="46"/>
  <c r="AX193" i="46"/>
  <c r="BV121" i="46"/>
  <c r="F167" i="25" s="1"/>
  <c r="AC184" i="46"/>
  <c r="BX124" i="46"/>
  <c r="H170" i="25" s="1"/>
  <c r="AT541" i="64"/>
  <c r="AI184" i="64"/>
  <c r="CK128" i="46"/>
  <c r="U173" i="25" s="1"/>
  <c r="CG126" i="46"/>
  <c r="AT397" i="64"/>
  <c r="AT36" i="64"/>
  <c r="BZ128" i="46"/>
  <c r="J173" i="25" s="1"/>
  <c r="BV128" i="46"/>
  <c r="F173" i="25" s="1"/>
  <c r="CK126" i="46"/>
  <c r="BV126" i="46"/>
  <c r="BW122" i="46"/>
  <c r="G168" i="25" s="1"/>
  <c r="AI113" i="64"/>
  <c r="AT322" i="64"/>
  <c r="AJ305" i="64"/>
  <c r="CG121" i="46"/>
  <c r="Q167" i="25" s="1"/>
  <c r="BW126" i="46"/>
  <c r="BW124" i="46"/>
  <c r="G170" i="25" s="1"/>
  <c r="AJ378" i="64"/>
  <c r="AJ524" i="64"/>
  <c r="AI548" i="64"/>
  <c r="AI323" i="64"/>
  <c r="AX180" i="46"/>
  <c r="AC176" i="46"/>
  <c r="AC192" i="46"/>
  <c r="AT543" i="64"/>
  <c r="AJ22" i="64"/>
  <c r="CF128" i="46"/>
  <c r="P173" i="25" s="1"/>
  <c r="CG128" i="46"/>
  <c r="Q173" i="25" s="1"/>
  <c r="AI37" i="64"/>
  <c r="AI396" i="64"/>
  <c r="AJ308" i="64"/>
  <c r="AT264" i="64"/>
  <c r="AT411" i="64"/>
  <c r="AJ28" i="64"/>
  <c r="AT44" i="64"/>
  <c r="BU122" i="46"/>
  <c r="E168" i="25" s="1"/>
  <c r="BY122" i="46"/>
  <c r="I168" i="25" s="1"/>
  <c r="CC128" i="46"/>
  <c r="M173" i="25" s="1"/>
  <c r="BZ126" i="46"/>
  <c r="AT52" i="64"/>
  <c r="C75" i="36"/>
  <c r="CC124" i="46"/>
  <c r="M170" i="25" s="1"/>
  <c r="AJ240" i="64"/>
  <c r="AJ387" i="64"/>
  <c r="AT250" i="64"/>
  <c r="AJ527" i="64"/>
  <c r="AJ451" i="64"/>
  <c r="AI51" i="64"/>
  <c r="AJ98" i="64"/>
  <c r="AT557" i="64"/>
  <c r="CE126" i="46"/>
  <c r="CC121" i="46"/>
  <c r="M167" i="25" s="1"/>
  <c r="AJ92" i="64"/>
  <c r="BY128" i="46"/>
  <c r="I173" i="25" s="1"/>
  <c r="AI263" i="64"/>
  <c r="BZ121" i="46"/>
  <c r="J167" i="25" s="1"/>
  <c r="BZ122" i="46"/>
  <c r="J168" i="25" s="1"/>
  <c r="BX126" i="46"/>
  <c r="CC122" i="46"/>
  <c r="M168" i="25" s="1"/>
  <c r="AD58" i="25"/>
  <c r="AJ163" i="64"/>
  <c r="AI337" i="64"/>
  <c r="AJ381" i="64"/>
  <c r="AI483" i="64"/>
  <c r="AT114" i="64"/>
  <c r="AT108" i="64"/>
  <c r="AJ234" i="64"/>
  <c r="CH126" i="46"/>
  <c r="AJ533" i="64"/>
  <c r="AI192" i="64"/>
  <c r="AJ160" i="64"/>
  <c r="AT330" i="64"/>
  <c r="AT338" i="64"/>
  <c r="AT403" i="64"/>
  <c r="AT122" i="64"/>
  <c r="BY121" i="46"/>
  <c r="I167" i="25" s="1"/>
  <c r="BX128" i="46"/>
  <c r="H173" i="25" s="1"/>
  <c r="CH128" i="46"/>
  <c r="R173" i="25" s="1"/>
  <c r="CE128" i="46"/>
  <c r="O173" i="25" s="1"/>
  <c r="AT38" i="64"/>
  <c r="BX122" i="46"/>
  <c r="H168" i="25" s="1"/>
  <c r="AJ89" i="64"/>
  <c r="AT193" i="64"/>
  <c r="F470" i="64"/>
  <c r="F608" i="64"/>
  <c r="B42" i="67"/>
  <c r="L39" i="36" s="1"/>
  <c r="AI628" i="64"/>
  <c r="D40" i="64"/>
  <c r="F40" i="64" s="1"/>
  <c r="D320" i="64"/>
  <c r="F320" i="64" s="1"/>
  <c r="AI616" i="64"/>
  <c r="D545" i="64"/>
  <c r="F545" i="64" s="1"/>
  <c r="L90" i="36"/>
  <c r="D90" i="36"/>
  <c r="W90" i="36"/>
  <c r="V90" i="36"/>
  <c r="R90" i="36"/>
  <c r="J90" i="36"/>
  <c r="U90" i="36"/>
  <c r="S90" i="36"/>
  <c r="N90" i="36"/>
  <c r="Q90" i="36"/>
  <c r="F90" i="36"/>
  <c r="T90" i="36"/>
  <c r="AI620" i="64"/>
  <c r="D393" i="64"/>
  <c r="F393" i="64" s="1"/>
  <c r="D175" i="64"/>
  <c r="F175" i="64" s="1"/>
  <c r="D34" i="64"/>
  <c r="F34" i="64" s="1"/>
  <c r="D466" i="64"/>
  <c r="F466" i="64" s="1"/>
  <c r="D246" i="64"/>
  <c r="F246" i="64" s="1"/>
  <c r="D539" i="64"/>
  <c r="F539" i="64" s="1"/>
  <c r="AM58" i="25"/>
  <c r="F29" i="64"/>
  <c r="B68" i="67"/>
  <c r="G51" i="36" s="1"/>
  <c r="D247" i="64"/>
  <c r="M247" i="64" s="1"/>
  <c r="M90" i="36"/>
  <c r="H90" i="36"/>
  <c r="N56" i="40"/>
  <c r="AC100" i="46"/>
  <c r="C20" i="36"/>
  <c r="N163" i="40"/>
  <c r="C22" i="36"/>
  <c r="N155" i="40"/>
  <c r="N30" i="40"/>
  <c r="N58" i="40"/>
  <c r="N166" i="40"/>
  <c r="N47" i="40"/>
  <c r="N137" i="40"/>
  <c r="N22" i="40"/>
  <c r="N132" i="40"/>
  <c r="N49" i="40"/>
  <c r="N143" i="40"/>
  <c r="N48" i="40"/>
  <c r="N27" i="40"/>
  <c r="N139" i="40"/>
  <c r="N31" i="40"/>
  <c r="N146" i="40"/>
  <c r="N165" i="40"/>
  <c r="N134" i="40"/>
  <c r="N25" i="40"/>
  <c r="N21" i="40"/>
  <c r="N142" i="40"/>
  <c r="N52" i="40"/>
  <c r="N24" i="40"/>
  <c r="N138" i="40"/>
  <c r="N41" i="40"/>
  <c r="N133" i="40"/>
  <c r="N160" i="40"/>
  <c r="N78" i="40"/>
  <c r="N179" i="40"/>
  <c r="N190" i="40"/>
  <c r="N194" i="40"/>
  <c r="N176" i="40"/>
  <c r="N70" i="40"/>
  <c r="N180" i="40"/>
  <c r="N125" i="40"/>
  <c r="N211" i="40"/>
  <c r="N69" i="40"/>
  <c r="N177" i="40"/>
  <c r="N171" i="40"/>
  <c r="N93" i="40"/>
  <c r="N122" i="40"/>
  <c r="N208" i="40"/>
  <c r="N191" i="40"/>
  <c r="N107" i="40"/>
  <c r="N206" i="40"/>
  <c r="N87" i="40"/>
  <c r="N204" i="40"/>
  <c r="N65" i="40"/>
  <c r="N82" i="40"/>
  <c r="N189" i="40"/>
  <c r="N198" i="40"/>
  <c r="N76" i="40"/>
  <c r="N202" i="40"/>
  <c r="N75" i="40"/>
  <c r="N73" i="40"/>
  <c r="N207" i="40"/>
  <c r="N86" i="40"/>
  <c r="N84" i="40"/>
  <c r="N77" i="40"/>
  <c r="N119" i="40"/>
  <c r="N175" i="40"/>
  <c r="N64" i="40"/>
  <c r="N203" i="40"/>
  <c r="N205" i="40"/>
  <c r="N197" i="40"/>
  <c r="N99" i="40"/>
  <c r="N103" i="40"/>
  <c r="N100" i="40"/>
  <c r="N90" i="40"/>
  <c r="N83" i="40"/>
  <c r="N185" i="40"/>
  <c r="N94" i="40"/>
  <c r="N126" i="40"/>
  <c r="N66" i="40"/>
  <c r="N181" i="40"/>
  <c r="N105" i="40"/>
  <c r="N109" i="40"/>
  <c r="N168" i="40"/>
  <c r="N72" i="40"/>
  <c r="N128" i="40"/>
  <c r="N92" i="40"/>
  <c r="N196" i="40"/>
  <c r="N110" i="40"/>
  <c r="N113" i="40"/>
  <c r="N127" i="40"/>
  <c r="N95" i="40"/>
  <c r="N178" i="40"/>
  <c r="N193" i="40"/>
  <c r="N61" i="40"/>
  <c r="N174" i="40"/>
  <c r="N172" i="40"/>
  <c r="N114" i="40"/>
  <c r="N106" i="40"/>
  <c r="N111" i="40"/>
  <c r="N71" i="40"/>
  <c r="N186" i="40"/>
  <c r="N210" i="40"/>
  <c r="N124" i="40"/>
  <c r="N173" i="40"/>
  <c r="N80" i="40"/>
  <c r="N63" i="40"/>
  <c r="N102" i="40"/>
  <c r="N67" i="40"/>
  <c r="N68" i="40"/>
  <c r="N121" i="40"/>
  <c r="N79" i="40"/>
  <c r="N20" i="40"/>
  <c r="N201" i="40"/>
  <c r="N123" i="40"/>
  <c r="N117" i="40"/>
  <c r="N195" i="40"/>
  <c r="N188" i="40"/>
  <c r="N187" i="40"/>
  <c r="N101" i="40"/>
  <c r="N214" i="40"/>
  <c r="N112" i="40"/>
  <c r="N183" i="40"/>
  <c r="N120" i="40"/>
  <c r="N129" i="40"/>
  <c r="N88" i="40"/>
  <c r="N74" i="40"/>
  <c r="N81" i="40"/>
  <c r="N182" i="40"/>
  <c r="N184" i="40"/>
  <c r="N96" i="40"/>
  <c r="N170" i="40"/>
  <c r="N118" i="40"/>
  <c r="N62" i="40"/>
  <c r="N213" i="40"/>
  <c r="N167" i="40"/>
  <c r="N200" i="40"/>
  <c r="N209" i="40"/>
  <c r="N212" i="40"/>
  <c r="N91" i="40"/>
  <c r="N199" i="40"/>
  <c r="N192" i="40"/>
  <c r="N104" i="40"/>
  <c r="N169" i="40"/>
  <c r="N108" i="40"/>
  <c r="N162" i="40"/>
  <c r="N54" i="40"/>
  <c r="N157" i="40"/>
  <c r="N164" i="40"/>
  <c r="N151" i="40"/>
  <c r="N51" i="40"/>
  <c r="B55" i="67"/>
  <c r="D45" i="36" s="1"/>
  <c r="N161" i="40"/>
  <c r="N153" i="40"/>
  <c r="N147" i="40"/>
  <c r="N156" i="40"/>
  <c r="N35" i="40"/>
  <c r="N29" i="40"/>
  <c r="N149" i="40"/>
  <c r="N43" i="40"/>
  <c r="N158" i="40"/>
  <c r="N26" i="40"/>
  <c r="N141" i="40"/>
  <c r="N32" i="40"/>
  <c r="N59" i="40"/>
  <c r="N44" i="40"/>
  <c r="N28" i="40"/>
  <c r="N152" i="40"/>
  <c r="N40" i="40"/>
  <c r="N38" i="40"/>
  <c r="N145" i="40"/>
  <c r="N46" i="40"/>
  <c r="N154" i="40"/>
  <c r="N53" i="40"/>
  <c r="N140" i="40"/>
  <c r="N23" i="40"/>
  <c r="N135" i="40"/>
  <c r="N33" i="40"/>
  <c r="N57" i="40"/>
  <c r="N36" i="40"/>
  <c r="N159" i="40"/>
  <c r="N55" i="40"/>
  <c r="N148" i="40"/>
  <c r="N42" i="40"/>
  <c r="N34" i="40"/>
  <c r="N144" i="40"/>
  <c r="N50" i="40"/>
  <c r="N150" i="40"/>
  <c r="N45" i="40"/>
  <c r="N136" i="40"/>
  <c r="N19" i="40"/>
  <c r="W145" i="47"/>
  <c r="J145" i="47"/>
  <c r="AC58" i="25"/>
  <c r="D181" i="64"/>
  <c r="F181" i="64" s="1"/>
  <c r="D469" i="64"/>
  <c r="F469" i="64" s="1"/>
  <c r="D249" i="64"/>
  <c r="F249" i="64" s="1"/>
  <c r="D107" i="64"/>
  <c r="F107" i="64" s="1"/>
  <c r="D178" i="64"/>
  <c r="F178" i="64" s="1"/>
  <c r="D323" i="64"/>
  <c r="F323" i="64" s="1"/>
  <c r="D396" i="64"/>
  <c r="F396" i="64" s="1"/>
  <c r="D542" i="64"/>
  <c r="F542" i="64" s="1"/>
  <c r="F611" i="64"/>
  <c r="D37" i="64"/>
  <c r="F37" i="64" s="1"/>
  <c r="D197" i="64"/>
  <c r="F197" i="64" s="1"/>
  <c r="F614" i="64"/>
  <c r="D176" i="64"/>
  <c r="M176" i="64" s="1"/>
  <c r="D127" i="64"/>
  <c r="F127" i="64" s="1"/>
  <c r="D57" i="64"/>
  <c r="F57" i="64" s="1"/>
  <c r="D110" i="64"/>
  <c r="F110" i="64" s="1"/>
  <c r="D235" i="64"/>
  <c r="F235" i="64" s="1"/>
  <c r="D93" i="64"/>
  <c r="F93" i="64" s="1"/>
  <c r="D455" i="64"/>
  <c r="F455" i="64" s="1"/>
  <c r="D382" i="64"/>
  <c r="F382" i="64" s="1"/>
  <c r="D528" i="64"/>
  <c r="F528" i="64" s="1"/>
  <c r="D309" i="64"/>
  <c r="F309" i="64" s="1"/>
  <c r="F597" i="64"/>
  <c r="D164" i="64"/>
  <c r="F164" i="64" s="1"/>
  <c r="D252" i="64"/>
  <c r="F252" i="64" s="1"/>
  <c r="D472" i="64"/>
  <c r="F472" i="64" s="1"/>
  <c r="F26" i="64"/>
  <c r="AK58" i="25"/>
  <c r="D326" i="64"/>
  <c r="F326" i="64" s="1"/>
  <c r="F609" i="64"/>
  <c r="D172" i="64"/>
  <c r="F172" i="64" s="1"/>
  <c r="D243" i="64"/>
  <c r="F243" i="64" s="1"/>
  <c r="D536" i="64"/>
  <c r="F536" i="64" s="1"/>
  <c r="D390" i="64"/>
  <c r="F390" i="64" s="1"/>
  <c r="D463" i="64"/>
  <c r="F463" i="64" s="1"/>
  <c r="D101" i="64"/>
  <c r="F101" i="64" s="1"/>
  <c r="D317" i="64"/>
  <c r="F317" i="64" s="1"/>
  <c r="F605" i="64"/>
  <c r="D193" i="64"/>
  <c r="F193" i="64" s="1"/>
  <c r="D264" i="64"/>
  <c r="F264" i="64" s="1"/>
  <c r="D411" i="64"/>
  <c r="F411" i="64" s="1"/>
  <c r="D557" i="64"/>
  <c r="F557" i="64" s="1"/>
  <c r="D484" i="64"/>
  <c r="F484" i="64" s="1"/>
  <c r="F626" i="64"/>
  <c r="D338" i="64"/>
  <c r="F338" i="64" s="1"/>
  <c r="D122" i="64"/>
  <c r="F122" i="64" s="1"/>
  <c r="D105" i="64"/>
  <c r="O247" i="46"/>
  <c r="D321" i="64"/>
  <c r="AN58" i="25"/>
  <c r="D27" i="64"/>
  <c r="F27" i="64" s="1"/>
  <c r="D467" i="64"/>
  <c r="P467" i="64" s="1"/>
  <c r="AQ58" i="25"/>
  <c r="V145" i="47"/>
  <c r="U145" i="47"/>
  <c r="AP58" i="25"/>
  <c r="AA58" i="25"/>
  <c r="F145" i="47"/>
  <c r="F52" i="64"/>
  <c r="D476" i="64"/>
  <c r="F476" i="64" s="1"/>
  <c r="D330" i="64"/>
  <c r="F330" i="64" s="1"/>
  <c r="D185" i="64"/>
  <c r="F185" i="64" s="1"/>
  <c r="D114" i="64"/>
  <c r="F114" i="64" s="1"/>
  <c r="D549" i="64"/>
  <c r="F549" i="64" s="1"/>
  <c r="D403" i="64"/>
  <c r="F403" i="64" s="1"/>
  <c r="F618" i="64"/>
  <c r="D256" i="64"/>
  <c r="F256" i="64" s="1"/>
  <c r="D171" i="64"/>
  <c r="F171" i="64" s="1"/>
  <c r="F604" i="64"/>
  <c r="D389" i="64"/>
  <c r="F389" i="64" s="1"/>
  <c r="D535" i="64"/>
  <c r="F535" i="64" s="1"/>
  <c r="D100" i="64"/>
  <c r="F100" i="64" s="1"/>
  <c r="D242" i="64"/>
  <c r="F242" i="64" s="1"/>
  <c r="D316" i="64"/>
  <c r="F316" i="64" s="1"/>
  <c r="D462" i="64"/>
  <c r="F462" i="64" s="1"/>
  <c r="D97" i="64"/>
  <c r="F97" i="64" s="1"/>
  <c r="D239" i="64"/>
  <c r="F239" i="64" s="1"/>
  <c r="D459" i="64"/>
  <c r="F459" i="64" s="1"/>
  <c r="D532" i="64"/>
  <c r="F532" i="64" s="1"/>
  <c r="D386" i="64"/>
  <c r="F386" i="64" s="1"/>
  <c r="F601" i="64"/>
  <c r="D488" i="64"/>
  <c r="F488" i="64" s="1"/>
  <c r="D268" i="64"/>
  <c r="F268" i="64" s="1"/>
  <c r="F630" i="64"/>
  <c r="D561" i="64"/>
  <c r="F561" i="64" s="1"/>
  <c r="D415" i="64"/>
  <c r="F415" i="64" s="1"/>
  <c r="D458" i="64"/>
  <c r="F458" i="64" s="1"/>
  <c r="D96" i="64"/>
  <c r="F96" i="64" s="1"/>
  <c r="F600" i="64"/>
  <c r="D238" i="64"/>
  <c r="F238" i="64" s="1"/>
  <c r="D167" i="64"/>
  <c r="F167" i="64" s="1"/>
  <c r="D312" i="64"/>
  <c r="F312" i="64" s="1"/>
  <c r="D385" i="64"/>
  <c r="F385" i="64" s="1"/>
  <c r="D531" i="64"/>
  <c r="F531" i="64" s="1"/>
  <c r="D269" i="64"/>
  <c r="F269" i="64" s="1"/>
  <c r="D562" i="64"/>
  <c r="F562" i="64" s="1"/>
  <c r="D489" i="64"/>
  <c r="F489" i="64" s="1"/>
  <c r="F631" i="64"/>
  <c r="D416" i="64"/>
  <c r="F416" i="64" s="1"/>
  <c r="O56" i="40"/>
  <c r="O42" i="40"/>
  <c r="O132" i="40"/>
  <c r="K28" i="74"/>
  <c r="O139" i="40"/>
  <c r="F28" i="74"/>
  <c r="O46" i="40"/>
  <c r="O134" i="40"/>
  <c r="O44" i="40"/>
  <c r="O32" i="40"/>
  <c r="E28" i="75"/>
  <c r="F28" i="75"/>
  <c r="O50" i="40"/>
  <c r="O133" i="40"/>
  <c r="O43" i="40"/>
  <c r="O28" i="40"/>
  <c r="O57" i="40"/>
  <c r="O47" i="40"/>
  <c r="K25" i="73"/>
  <c r="O58" i="40"/>
  <c r="O29" i="40"/>
  <c r="O36" i="40"/>
  <c r="O51" i="40"/>
  <c r="L25" i="73"/>
  <c r="O31" i="40"/>
  <c r="O33" i="40"/>
  <c r="O19" i="40"/>
  <c r="K28" i="75"/>
  <c r="O40" i="40"/>
  <c r="O26" i="40"/>
  <c r="O35" i="40"/>
  <c r="O55" i="40"/>
  <c r="O136" i="40"/>
  <c r="O59" i="40"/>
  <c r="O22" i="40"/>
  <c r="O135" i="40"/>
  <c r="O52" i="40"/>
  <c r="L28" i="74"/>
  <c r="O48" i="40"/>
  <c r="O23" i="40"/>
  <c r="O39" i="40"/>
  <c r="Q39" i="40"/>
  <c r="F39" i="40"/>
  <c r="I39" i="40"/>
  <c r="Z611" i="64"/>
  <c r="O54" i="40"/>
  <c r="N35" i="64"/>
  <c r="K19" i="63"/>
  <c r="AI43" i="64"/>
  <c r="G165" i="46"/>
  <c r="E233" i="46" s="1"/>
  <c r="BW165" i="46"/>
  <c r="BU233" i="46" s="1"/>
  <c r="CI165" i="46"/>
  <c r="CG233" i="46" s="1"/>
  <c r="BN165" i="46"/>
  <c r="BL233" i="46" s="1"/>
  <c r="CB165" i="46"/>
  <c r="BZ233" i="46" s="1"/>
  <c r="BU165" i="46"/>
  <c r="BS233" i="46" s="1"/>
  <c r="BI165" i="46"/>
  <c r="BG233" i="46" s="1"/>
  <c r="BO165" i="46"/>
  <c r="BM233" i="46" s="1"/>
  <c r="BD165" i="46"/>
  <c r="BB233" i="46" s="1"/>
  <c r="CM165" i="46"/>
  <c r="CK233" i="46" s="1"/>
  <c r="BY165" i="46"/>
  <c r="BW233" i="46" s="1"/>
  <c r="C233" i="46"/>
  <c r="BR165" i="46"/>
  <c r="BP233" i="46" s="1"/>
  <c r="BM165" i="46"/>
  <c r="BK233" i="46" s="1"/>
  <c r="BZ165" i="46"/>
  <c r="BX233" i="46" s="1"/>
  <c r="CD165" i="46"/>
  <c r="CB233" i="46" s="1"/>
  <c r="CL165" i="46"/>
  <c r="CJ233" i="46" s="1"/>
  <c r="CA165" i="46"/>
  <c r="BY233" i="46" s="1"/>
  <c r="BX165" i="46"/>
  <c r="BV233" i="46" s="1"/>
  <c r="BQ165" i="46"/>
  <c r="BO233" i="46" s="1"/>
  <c r="BK165" i="46"/>
  <c r="BI233" i="46" s="1"/>
  <c r="BL165" i="46"/>
  <c r="BJ233" i="46" s="1"/>
  <c r="BF165" i="46"/>
  <c r="BD233" i="46" s="1"/>
  <c r="CE165" i="46"/>
  <c r="CC233" i="46" s="1"/>
  <c r="BA165" i="46"/>
  <c r="AY233" i="46" s="1"/>
  <c r="AZ165" i="46"/>
  <c r="AX233" i="46" s="1"/>
  <c r="CK165" i="46"/>
  <c r="CI233" i="46" s="1"/>
  <c r="CJ165" i="46"/>
  <c r="CH233" i="46" s="1"/>
  <c r="AY165" i="46"/>
  <c r="AW233" i="46" s="1"/>
  <c r="CH165" i="46"/>
  <c r="CF233" i="46" s="1"/>
  <c r="BC165" i="46"/>
  <c r="BA233" i="46" s="1"/>
  <c r="BG165" i="46"/>
  <c r="BE233" i="46" s="1"/>
  <c r="I163" i="44"/>
  <c r="G229" i="44" s="1"/>
  <c r="BB165" i="46"/>
  <c r="AZ233" i="46" s="1"/>
  <c r="BP165" i="46"/>
  <c r="BN233" i="46" s="1"/>
  <c r="CC165" i="46"/>
  <c r="CA233" i="46" s="1"/>
  <c r="BT165" i="46"/>
  <c r="BR233" i="46" s="1"/>
  <c r="BJ165" i="46"/>
  <c r="BH233" i="46" s="1"/>
  <c r="CG165" i="46"/>
  <c r="CE233" i="46" s="1"/>
  <c r="BH165" i="46"/>
  <c r="BF233" i="46" s="1"/>
  <c r="CF165" i="46"/>
  <c r="CD233" i="46" s="1"/>
  <c r="BE165" i="46"/>
  <c r="BC233" i="46" s="1"/>
  <c r="BV165" i="46"/>
  <c r="BT233" i="46" s="1"/>
  <c r="D156" i="25"/>
  <c r="D58" i="44"/>
  <c r="E58" i="44" s="1"/>
  <c r="H58" i="44" s="1"/>
  <c r="D29" i="46"/>
  <c r="E29" i="46" s="1"/>
  <c r="F26" i="63"/>
  <c r="K26" i="63" s="1"/>
  <c r="F319" i="64"/>
  <c r="K43" i="63"/>
  <c r="D26" i="46"/>
  <c r="E26" i="46" s="1"/>
  <c r="F23" i="63"/>
  <c r="K23" i="63" s="1"/>
  <c r="K28" i="63"/>
  <c r="D31" i="44"/>
  <c r="E31" i="44" s="1"/>
  <c r="D24" i="46"/>
  <c r="E24" i="46" s="1"/>
  <c r="F21" i="63"/>
  <c r="D24" i="44" s="1"/>
  <c r="E24" i="44" s="1"/>
  <c r="H24" i="44" s="1"/>
  <c r="AQ244" i="46"/>
  <c r="AP244" i="46"/>
  <c r="AB244" i="46"/>
  <c r="AG244" i="46"/>
  <c r="AD244" i="46"/>
  <c r="AL244" i="46"/>
  <c r="AN244" i="46"/>
  <c r="K54" i="63"/>
  <c r="D59" i="44"/>
  <c r="E59" i="44" s="1"/>
  <c r="K56" i="63"/>
  <c r="F34" i="63"/>
  <c r="D37" i="44" s="1"/>
  <c r="E37" i="44" s="1"/>
  <c r="H37" i="44" s="1"/>
  <c r="F33" i="64"/>
  <c r="K64" i="63"/>
  <c r="BN80" i="46"/>
  <c r="D48" i="46"/>
  <c r="E48" i="46" s="1"/>
  <c r="F48" i="46" s="1"/>
  <c r="R48" i="46" s="1"/>
  <c r="M65" i="25" s="1"/>
  <c r="F45" i="63"/>
  <c r="K45" i="63" s="1"/>
  <c r="AS146" i="68"/>
  <c r="AO146" i="68"/>
  <c r="AK146" i="68"/>
  <c r="AG146" i="68"/>
  <c r="AC146" i="68"/>
  <c r="AT146" i="68"/>
  <c r="AP146" i="68"/>
  <c r="AL146" i="68"/>
  <c r="AH146" i="68"/>
  <c r="AD146" i="68"/>
  <c r="BR146" i="68"/>
  <c r="BN146" i="68"/>
  <c r="BJ146" i="68"/>
  <c r="BF146" i="68"/>
  <c r="BB146" i="68"/>
  <c r="BQ146" i="68"/>
  <c r="BM146" i="68"/>
  <c r="BI146" i="68"/>
  <c r="BE146" i="68"/>
  <c r="BA146" i="68"/>
  <c r="AU146" i="68"/>
  <c r="AQ146" i="68"/>
  <c r="AM146" i="68"/>
  <c r="AI146" i="68"/>
  <c r="AE146" i="68"/>
  <c r="AV146" i="68"/>
  <c r="AR146" i="68"/>
  <c r="AN146" i="68"/>
  <c r="AJ146" i="68"/>
  <c r="AF146" i="68"/>
  <c r="BT146" i="68"/>
  <c r="BP146" i="68"/>
  <c r="BL146" i="68"/>
  <c r="BH146" i="68"/>
  <c r="BD146" i="68"/>
  <c r="BS146" i="68"/>
  <c r="BO146" i="68"/>
  <c r="BK146" i="68"/>
  <c r="BG146" i="68"/>
  <c r="BC146" i="68"/>
  <c r="D27" i="46"/>
  <c r="E27" i="46" s="1"/>
  <c r="BT27" i="46" s="1"/>
  <c r="F24" i="63"/>
  <c r="D27" i="44" s="1"/>
  <c r="E27" i="44" s="1"/>
  <c r="H27" i="44" s="1"/>
  <c r="F35" i="64"/>
  <c r="F540" i="64"/>
  <c r="I540" i="64"/>
  <c r="L540" i="64"/>
  <c r="P540" i="64"/>
  <c r="Q540" i="64"/>
  <c r="W540" i="64"/>
  <c r="R540" i="64"/>
  <c r="K540" i="64"/>
  <c r="X540" i="64"/>
  <c r="Y540" i="64"/>
  <c r="G540" i="64"/>
  <c r="M540" i="64"/>
  <c r="N540" i="64"/>
  <c r="J540" i="64"/>
  <c r="S247" i="46"/>
  <c r="X148" i="68"/>
  <c r="AV20" i="68"/>
  <c r="BT20" i="68"/>
  <c r="M153" i="25"/>
  <c r="M285" i="25" s="1"/>
  <c r="P247" i="46"/>
  <c r="X247" i="46"/>
  <c r="Q238" i="46"/>
  <c r="D154" i="25"/>
  <c r="Z238" i="46"/>
  <c r="R238" i="46"/>
  <c r="O238" i="46"/>
  <c r="CG33" i="46"/>
  <c r="BP33" i="46"/>
  <c r="CK33" i="46"/>
  <c r="CE22" i="46"/>
  <c r="O78" i="36"/>
  <c r="P78" i="36"/>
  <c r="G78" i="36"/>
  <c r="U78" i="36"/>
  <c r="F78" i="36"/>
  <c r="V78" i="36"/>
  <c r="N78" i="36"/>
  <c r="E78" i="36"/>
  <c r="Q78" i="36"/>
  <c r="S78" i="36"/>
  <c r="M78" i="36"/>
  <c r="T78" i="36"/>
  <c r="K78" i="36"/>
  <c r="L78" i="36"/>
  <c r="H78" i="36"/>
  <c r="J78" i="36"/>
  <c r="D78" i="36"/>
  <c r="W78" i="36"/>
  <c r="R78" i="36"/>
  <c r="I78" i="36"/>
  <c r="P92" i="36"/>
  <c r="K92" i="36"/>
  <c r="AI630" i="64"/>
  <c r="AI268" i="64" s="1"/>
  <c r="V92" i="36"/>
  <c r="AT630" i="64"/>
  <c r="H92" i="36"/>
  <c r="G92" i="36"/>
  <c r="AE630" i="64"/>
  <c r="AE342" i="64" s="1"/>
  <c r="W92" i="36"/>
  <c r="J92" i="36"/>
  <c r="R92" i="36"/>
  <c r="U92" i="36"/>
  <c r="AS630" i="64"/>
  <c r="D92" i="36"/>
  <c r="L92" i="36"/>
  <c r="AJ630" i="64"/>
  <c r="AJ56" i="64" s="1"/>
  <c r="S92" i="36"/>
  <c r="F92" i="36"/>
  <c r="N92" i="36"/>
  <c r="I92" i="36"/>
  <c r="AG630" i="64"/>
  <c r="Q92" i="36"/>
  <c r="T92" i="36"/>
  <c r="O92" i="36"/>
  <c r="E92" i="36"/>
  <c r="AC630" i="64"/>
  <c r="AC197" i="64" s="1"/>
  <c r="M92" i="36"/>
  <c r="AK630" i="64"/>
  <c r="AK126" i="64" s="1"/>
  <c r="D21" i="64"/>
  <c r="F21" i="64" s="1"/>
  <c r="D162" i="64"/>
  <c r="F162" i="64" s="1"/>
  <c r="D91" i="64"/>
  <c r="F91" i="64" s="1"/>
  <c r="D233" i="64"/>
  <c r="F233" i="64" s="1"/>
  <c r="F595" i="64"/>
  <c r="D307" i="64"/>
  <c r="F307" i="64" s="1"/>
  <c r="D380" i="64"/>
  <c r="F380" i="64" s="1"/>
  <c r="D453" i="64"/>
  <c r="F453" i="64" s="1"/>
  <c r="D526" i="64"/>
  <c r="F526" i="64" s="1"/>
  <c r="C74" i="36"/>
  <c r="G28" i="74"/>
  <c r="B65" i="67"/>
  <c r="P48" i="36"/>
  <c r="AJ19" i="64"/>
  <c r="C79" i="36"/>
  <c r="D29" i="11"/>
  <c r="F20" i="34"/>
  <c r="L29" i="11"/>
  <c r="AD20" i="34"/>
  <c r="D28" i="74"/>
  <c r="E507" i="31"/>
  <c r="L28" i="75"/>
  <c r="D18" i="64"/>
  <c r="F18" i="64" s="1"/>
  <c r="D450" i="64"/>
  <c r="F450" i="64" s="1"/>
  <c r="D88" i="64"/>
  <c r="F88" i="64" s="1"/>
  <c r="D159" i="64"/>
  <c r="F159" i="64" s="1"/>
  <c r="D230" i="64"/>
  <c r="F230" i="64" s="1"/>
  <c r="D377" i="64"/>
  <c r="F377" i="64" s="1"/>
  <c r="D304" i="64"/>
  <c r="F304" i="64" s="1"/>
  <c r="F592" i="64"/>
  <c r="D48" i="64"/>
  <c r="F48" i="64" s="1"/>
  <c r="D553" i="64"/>
  <c r="F553" i="64" s="1"/>
  <c r="D334" i="64"/>
  <c r="F334" i="64" s="1"/>
  <c r="F622" i="64"/>
  <c r="D407" i="64"/>
  <c r="F407" i="64" s="1"/>
  <c r="D189" i="64"/>
  <c r="F189" i="64" s="1"/>
  <c r="D260" i="64"/>
  <c r="F260" i="64" s="1"/>
  <c r="D480" i="64"/>
  <c r="F480" i="64" s="1"/>
  <c r="T29" i="11"/>
  <c r="BB20" i="34"/>
  <c r="D118" i="64"/>
  <c r="F118" i="64" s="1"/>
  <c r="G25" i="73"/>
  <c r="C30" i="36"/>
  <c r="D28" i="75"/>
  <c r="C26" i="36"/>
  <c r="O142" i="40"/>
  <c r="O143" i="40"/>
  <c r="O148" i="40"/>
  <c r="O152" i="40"/>
  <c r="O156" i="40"/>
  <c r="O161" i="40"/>
  <c r="O162" i="40"/>
  <c r="O166" i="40"/>
  <c r="O21" i="40"/>
  <c r="O49" i="40"/>
  <c r="O140" i="40"/>
  <c r="O141" i="40"/>
  <c r="O147" i="40"/>
  <c r="O151" i="40"/>
  <c r="O155" i="40"/>
  <c r="O160" i="40"/>
  <c r="O165" i="40"/>
  <c r="O45" i="40"/>
  <c r="O53" i="40"/>
  <c r="O146" i="40"/>
  <c r="O150" i="40"/>
  <c r="O154" i="40"/>
  <c r="O158" i="40"/>
  <c r="O159" i="40"/>
  <c r="O164" i="40"/>
  <c r="O30" i="40"/>
  <c r="O41" i="40"/>
  <c r="O137" i="40"/>
  <c r="O138" i="40"/>
  <c r="O144" i="40"/>
  <c r="O145" i="40"/>
  <c r="O149" i="40"/>
  <c r="O153" i="40"/>
  <c r="Q153" i="40"/>
  <c r="F153" i="40"/>
  <c r="I153" i="40"/>
  <c r="I152" i="46"/>
  <c r="D138" i="25" s="1"/>
  <c r="D292" i="25" s="1"/>
  <c r="O157" i="40"/>
  <c r="O163" i="40"/>
  <c r="O24" i="40"/>
  <c r="O27" i="40"/>
  <c r="O34" i="40"/>
  <c r="O38" i="40"/>
  <c r="N26" i="73"/>
  <c r="O126" i="40"/>
  <c r="O104" i="40"/>
  <c r="Q104" i="40"/>
  <c r="O200" i="40"/>
  <c r="O178" i="40"/>
  <c r="O29" i="74"/>
  <c r="O203" i="40"/>
  <c r="O174" i="40"/>
  <c r="O182" i="40"/>
  <c r="O113" i="40"/>
  <c r="O120" i="40"/>
  <c r="T28" i="75"/>
  <c r="O105" i="40"/>
  <c r="U29" i="75"/>
  <c r="O119" i="40"/>
  <c r="O192" i="40"/>
  <c r="O187" i="40"/>
  <c r="O204" i="40"/>
  <c r="N28" i="75"/>
  <c r="O69" i="40"/>
  <c r="P26" i="73"/>
  <c r="T25" i="73"/>
  <c r="O114" i="40"/>
  <c r="O90" i="40"/>
  <c r="O76" i="40"/>
  <c r="O72" i="40"/>
  <c r="T26" i="73"/>
  <c r="O99" i="40"/>
  <c r="I26" i="73"/>
  <c r="O209" i="40"/>
  <c r="O112" i="40"/>
  <c r="O207" i="40"/>
  <c r="O65" i="40"/>
  <c r="O185" i="40"/>
  <c r="O25" i="73"/>
  <c r="R26" i="73"/>
  <c r="O183" i="40"/>
  <c r="O172" i="40"/>
  <c r="V28" i="74"/>
  <c r="O103" i="40"/>
  <c r="M26" i="73"/>
  <c r="O125" i="40"/>
  <c r="O196" i="40"/>
  <c r="P28" i="74"/>
  <c r="L29" i="75"/>
  <c r="L29" i="74"/>
  <c r="U28" i="74"/>
  <c r="D26" i="73"/>
  <c r="L26" i="73"/>
  <c r="H28" i="74"/>
  <c r="G29" i="74"/>
  <c r="H28" i="75"/>
  <c r="O118" i="40"/>
  <c r="O101" i="40"/>
  <c r="Q25" i="73"/>
  <c r="O169" i="40"/>
  <c r="O28" i="74"/>
  <c r="Q29" i="75"/>
  <c r="O122" i="40"/>
  <c r="O106" i="40"/>
  <c r="O199" i="40"/>
  <c r="H25" i="73"/>
  <c r="O180" i="40"/>
  <c r="N28" i="74"/>
  <c r="O83" i="40"/>
  <c r="O87" i="40"/>
  <c r="O94" i="40"/>
  <c r="V26" i="73"/>
  <c r="O205" i="40"/>
  <c r="U28" i="75"/>
  <c r="P28" i="75"/>
  <c r="O171" i="40"/>
  <c r="R28" i="74"/>
  <c r="O117" i="40"/>
  <c r="O186" i="40"/>
  <c r="O84" i="40"/>
  <c r="O91" i="40"/>
  <c r="O26" i="73"/>
  <c r="O195" i="40"/>
  <c r="O193" i="40"/>
  <c r="O96" i="40"/>
  <c r="U29" i="74"/>
  <c r="O73" i="40"/>
  <c r="O181" i="40"/>
  <c r="O102" i="40"/>
  <c r="D29" i="74"/>
  <c r="W28" i="75"/>
  <c r="M25" i="73"/>
  <c r="V25" i="73"/>
  <c r="E26" i="73"/>
  <c r="F25" i="73"/>
  <c r="O77" i="40"/>
  <c r="O62" i="40"/>
  <c r="O29" i="75"/>
  <c r="O92" i="40"/>
  <c r="O127" i="40"/>
  <c r="O123" i="40"/>
  <c r="O177" i="40"/>
  <c r="O201" i="40"/>
  <c r="O129" i="40"/>
  <c r="O74" i="40"/>
  <c r="O175" i="40"/>
  <c r="S29" i="74"/>
  <c r="O198" i="40"/>
  <c r="O173" i="40"/>
  <c r="S28" i="74"/>
  <c r="M29" i="75"/>
  <c r="O190" i="40"/>
  <c r="O170" i="40"/>
  <c r="Q28" i="74"/>
  <c r="O61" i="40"/>
  <c r="R29" i="74"/>
  <c r="O179" i="40"/>
  <c r="O81" i="40"/>
  <c r="O206" i="40"/>
  <c r="O80" i="40"/>
  <c r="O82" i="40"/>
  <c r="E29" i="74"/>
  <c r="D25" i="73"/>
  <c r="E28" i="74"/>
  <c r="G26" i="73"/>
  <c r="G29" i="75"/>
  <c r="N29" i="74"/>
  <c r="V29" i="74"/>
  <c r="V29" i="75"/>
  <c r="O79" i="40"/>
  <c r="I25" i="73"/>
  <c r="O188" i="40"/>
  <c r="N25" i="73"/>
  <c r="O184" i="40"/>
  <c r="P29" i="75"/>
  <c r="O107" i="40"/>
  <c r="M28" i="75"/>
  <c r="O28" i="75"/>
  <c r="O63" i="40"/>
  <c r="S26" i="73"/>
  <c r="O67" i="40"/>
  <c r="H29" i="74"/>
  <c r="O68" i="40"/>
  <c r="W29" i="74"/>
  <c r="O88" i="40"/>
  <c r="O191" i="40"/>
  <c r="O71" i="40"/>
  <c r="O176" i="40"/>
  <c r="M29" i="74"/>
  <c r="I29" i="75"/>
  <c r="S28" i="75"/>
  <c r="F29" i="74"/>
  <c r="M28" i="74"/>
  <c r="D29" i="75"/>
  <c r="S25" i="73"/>
  <c r="F26" i="73"/>
  <c r="I28" i="75"/>
  <c r="O202" i="40"/>
  <c r="S29" i="75"/>
  <c r="O70" i="40"/>
  <c r="O78" i="40"/>
  <c r="O95" i="40"/>
  <c r="U26" i="73"/>
  <c r="O167" i="40"/>
  <c r="P29" i="74"/>
  <c r="O212" i="40"/>
  <c r="O128" i="40"/>
  <c r="W26" i="73"/>
  <c r="O111" i="40"/>
  <c r="O108" i="40"/>
  <c r="O86" i="40"/>
  <c r="V28" i="75"/>
  <c r="W29" i="75"/>
  <c r="Q29" i="74"/>
  <c r="O100" i="40"/>
  <c r="O214" i="40"/>
  <c r="O93" i="40"/>
  <c r="W28" i="74"/>
  <c r="U25" i="73"/>
  <c r="O109" i="40"/>
  <c r="O194" i="40"/>
  <c r="K26" i="73"/>
  <c r="Q28" i="75"/>
  <c r="K29" i="75"/>
  <c r="P25" i="73"/>
  <c r="Q26" i="73"/>
  <c r="T29" i="75"/>
  <c r="O121" i="40"/>
  <c r="Q121" i="40"/>
  <c r="O66" i="40"/>
  <c r="I29" i="74"/>
  <c r="O20" i="40"/>
  <c r="N29" i="75"/>
  <c r="R28" i="75"/>
  <c r="O210" i="40"/>
  <c r="O189" i="40"/>
  <c r="O64" i="40"/>
  <c r="O124" i="40"/>
  <c r="O213" i="40"/>
  <c r="O197" i="40"/>
  <c r="H29" i="75"/>
  <c r="F29" i="75"/>
  <c r="O168" i="40"/>
  <c r="H26" i="73"/>
  <c r="I28" i="74"/>
  <c r="R25" i="73"/>
  <c r="O211" i="40"/>
  <c r="O75" i="40"/>
  <c r="K29" i="74"/>
  <c r="T29" i="74"/>
  <c r="O110" i="40"/>
  <c r="R29" i="75"/>
  <c r="W25" i="73"/>
  <c r="O208" i="40"/>
  <c r="T28" i="74"/>
  <c r="E29" i="75"/>
  <c r="D20" i="64"/>
  <c r="F20" i="64" s="1"/>
  <c r="D379" i="64"/>
  <c r="F379" i="64" s="1"/>
  <c r="D232" i="64"/>
  <c r="F232" i="64" s="1"/>
  <c r="F594" i="64"/>
  <c r="D90" i="64"/>
  <c r="F90" i="64" s="1"/>
  <c r="D161" i="64"/>
  <c r="F161" i="64" s="1"/>
  <c r="D306" i="64"/>
  <c r="F306" i="64" s="1"/>
  <c r="D452" i="64"/>
  <c r="F452" i="64" s="1"/>
  <c r="D525" i="64"/>
  <c r="F525" i="64" s="1"/>
  <c r="C82" i="36"/>
  <c r="P87" i="36"/>
  <c r="O87" i="36"/>
  <c r="N87" i="36"/>
  <c r="F87" i="36"/>
  <c r="I87" i="36"/>
  <c r="W87" i="36"/>
  <c r="G87" i="36"/>
  <c r="T87" i="36"/>
  <c r="Q87" i="36"/>
  <c r="S87" i="36"/>
  <c r="J87" i="36"/>
  <c r="D87" i="36"/>
  <c r="R87" i="36"/>
  <c r="M87" i="36"/>
  <c r="V87" i="36"/>
  <c r="E87" i="36"/>
  <c r="U87" i="36"/>
  <c r="K87" i="36"/>
  <c r="H87" i="36"/>
  <c r="J28" i="75"/>
  <c r="G28" i="75"/>
  <c r="BT39" i="46"/>
  <c r="CD39" i="46"/>
  <c r="CM39" i="46"/>
  <c r="AZ39" i="46"/>
  <c r="BF39" i="46"/>
  <c r="BA39" i="46"/>
  <c r="BD39" i="46"/>
  <c r="BE39" i="46"/>
  <c r="BC39" i="46"/>
  <c r="BM39" i="46"/>
  <c r="BJ39" i="46"/>
  <c r="CC39" i="46"/>
  <c r="CA39" i="46"/>
  <c r="AY39" i="46"/>
  <c r="CB39" i="46"/>
  <c r="BH39" i="46"/>
  <c r="BG39" i="46"/>
  <c r="BI39" i="46"/>
  <c r="BL39" i="46"/>
  <c r="BB39" i="46"/>
  <c r="CJ39" i="46"/>
  <c r="AY58" i="46"/>
  <c r="AW245" i="46" s="1"/>
  <c r="C245" i="46"/>
  <c r="BK58" i="46"/>
  <c r="BI245" i="46" s="1"/>
  <c r="BT58" i="46"/>
  <c r="BR245" i="46" s="1"/>
  <c r="F46" i="46"/>
  <c r="Z46" i="46" s="1"/>
  <c r="BR46" i="46"/>
  <c r="BB46" i="46"/>
  <c r="D28" i="11"/>
  <c r="G22" i="54"/>
  <c r="G21" i="54"/>
  <c r="BN22" i="54"/>
  <c r="AZ20" i="54"/>
  <c r="F28" i="11"/>
  <c r="M22" i="54"/>
  <c r="H28" i="11"/>
  <c r="S22" i="54"/>
  <c r="J28" i="11"/>
  <c r="Y22" i="54"/>
  <c r="M28" i="11"/>
  <c r="AH22" i="54"/>
  <c r="O28" i="11"/>
  <c r="AN22" i="54"/>
  <c r="Q28" i="11"/>
  <c r="AT22" i="54"/>
  <c r="S28" i="11"/>
  <c r="AZ22" i="54"/>
  <c r="U28" i="11"/>
  <c r="BF22" i="54"/>
  <c r="W28" i="11"/>
  <c r="BL22" i="54"/>
  <c r="V29" i="11"/>
  <c r="BH20" i="34"/>
  <c r="BH244" i="46"/>
  <c r="BB244" i="46"/>
  <c r="AY244" i="46"/>
  <c r="BF244" i="46"/>
  <c r="BD244" i="46"/>
  <c r="AX244" i="46"/>
  <c r="BN244" i="46"/>
  <c r="BI244" i="46"/>
  <c r="BA244" i="46"/>
  <c r="C246" i="44"/>
  <c r="H94" i="44"/>
  <c r="F246" i="44" s="1"/>
  <c r="CL122" i="46"/>
  <c r="V168" i="25" s="1"/>
  <c r="CH122" i="46"/>
  <c r="R168" i="25" s="1"/>
  <c r="CD122" i="46"/>
  <c r="H87" i="44"/>
  <c r="CK121" i="46"/>
  <c r="U167" i="25" s="1"/>
  <c r="CE121" i="46"/>
  <c r="O167" i="25" s="1"/>
  <c r="CL124" i="46"/>
  <c r="V170" i="25" s="1"/>
  <c r="CE124" i="46"/>
  <c r="O170" i="25" s="1"/>
  <c r="CF124" i="46"/>
  <c r="P170" i="25" s="1"/>
  <c r="CK124" i="46"/>
  <c r="B39" i="67"/>
  <c r="P36" i="36"/>
  <c r="CJ31" i="46"/>
  <c r="BT31" i="46"/>
  <c r="CF31" i="46"/>
  <c r="CH31" i="46"/>
  <c r="BQ31" i="46"/>
  <c r="BW31" i="46"/>
  <c r="BB31" i="46"/>
  <c r="BK31" i="46"/>
  <c r="BR31" i="46"/>
  <c r="BV31" i="46"/>
  <c r="CD31" i="46"/>
  <c r="CI31" i="46"/>
  <c r="CL31" i="46"/>
  <c r="BP31" i="46"/>
  <c r="BD31" i="46"/>
  <c r="CG31" i="46"/>
  <c r="BA31" i="46"/>
  <c r="CM31" i="46"/>
  <c r="BE31" i="46"/>
  <c r="BM31" i="46"/>
  <c r="CE31" i="46"/>
  <c r="BX31" i="46"/>
  <c r="BL31" i="46"/>
  <c r="BG31" i="46"/>
  <c r="D47" i="46"/>
  <c r="E47" i="46" s="1"/>
  <c r="BC47" i="46" s="1"/>
  <c r="F44" i="63"/>
  <c r="K44" i="63" s="1"/>
  <c r="D40" i="46"/>
  <c r="E40" i="46" s="1"/>
  <c r="BX40" i="46" s="1"/>
  <c r="F37" i="63"/>
  <c r="K37" i="63" s="1"/>
  <c r="E35" i="63"/>
  <c r="F35" i="63" s="1"/>
  <c r="D38" i="44" s="1"/>
  <c r="E38" i="44" s="1"/>
  <c r="H38" i="44" s="1"/>
  <c r="L28" i="11"/>
  <c r="AE22" i="54"/>
  <c r="E28" i="11"/>
  <c r="J22" i="54"/>
  <c r="G28" i="11"/>
  <c r="P22" i="54"/>
  <c r="I28" i="11"/>
  <c r="V22" i="54"/>
  <c r="K28" i="11"/>
  <c r="AB22" i="54"/>
  <c r="N28" i="11"/>
  <c r="AK22" i="54"/>
  <c r="P28" i="11"/>
  <c r="AQ22" i="54"/>
  <c r="R28" i="11"/>
  <c r="AW22" i="54"/>
  <c r="T28" i="11"/>
  <c r="BC22" i="54"/>
  <c r="V28" i="11"/>
  <c r="BI22" i="54"/>
  <c r="L86" i="36"/>
  <c r="D86" i="36"/>
  <c r="F86" i="36"/>
  <c r="H86" i="36"/>
  <c r="J86" i="36"/>
  <c r="N86" i="36"/>
  <c r="P86" i="36"/>
  <c r="R86" i="36"/>
  <c r="T86" i="36"/>
  <c r="V86" i="36"/>
  <c r="E86" i="36"/>
  <c r="G86" i="36"/>
  <c r="I86" i="36"/>
  <c r="K86" i="36"/>
  <c r="M86" i="36"/>
  <c r="O86" i="36"/>
  <c r="Q86" i="36"/>
  <c r="S86" i="36"/>
  <c r="U86" i="36"/>
  <c r="W86" i="36"/>
  <c r="CI19" i="46"/>
  <c r="E29" i="11"/>
  <c r="I20" i="34"/>
  <c r="U29" i="11"/>
  <c r="BE20" i="34"/>
  <c r="F29" i="11"/>
  <c r="L20" i="34"/>
  <c r="AW244" i="46"/>
  <c r="BJ244" i="46"/>
  <c r="BE244" i="46"/>
  <c r="BO244" i="46"/>
  <c r="BM244" i="46"/>
  <c r="C25" i="36"/>
  <c r="C31" i="36"/>
  <c r="CK122" i="46"/>
  <c r="U168" i="25" s="1"/>
  <c r="CH121" i="46"/>
  <c r="BV124" i="46"/>
  <c r="AJ35" i="64"/>
  <c r="AJ247" i="64"/>
  <c r="AJ467" i="64"/>
  <c r="AJ540" i="64"/>
  <c r="D32" i="46"/>
  <c r="E32" i="46" s="1"/>
  <c r="CH32" i="46" s="1"/>
  <c r="F29" i="63"/>
  <c r="D32" i="44" s="1"/>
  <c r="E32" i="44" s="1"/>
  <c r="F38" i="64"/>
  <c r="AB609" i="64"/>
  <c r="I29" i="11"/>
  <c r="U20" i="34"/>
  <c r="M29" i="11"/>
  <c r="AG20" i="34"/>
  <c r="P29" i="11"/>
  <c r="AP20" i="34"/>
  <c r="O29" i="11"/>
  <c r="AM20" i="34"/>
  <c r="C53" i="57"/>
  <c r="AR609" i="64"/>
  <c r="AI609" i="64"/>
  <c r="AI35" i="64" s="1"/>
  <c r="AF609" i="64"/>
  <c r="AD609" i="64"/>
  <c r="AD394" i="64" s="1"/>
  <c r="AC616" i="64"/>
  <c r="AC42" i="64" s="1"/>
  <c r="AC620" i="64"/>
  <c r="AC624" i="64"/>
  <c r="AC628" i="64"/>
  <c r="J29" i="11"/>
  <c r="X20" i="34"/>
  <c r="J81" i="44"/>
  <c r="CC127" i="46"/>
  <c r="M172" i="25" s="1"/>
  <c r="BW127" i="46"/>
  <c r="BY127" i="46"/>
  <c r="I172" i="25" s="1"/>
  <c r="CJ127" i="46"/>
  <c r="T172" i="25" s="1"/>
  <c r="BV127" i="46"/>
  <c r="F172" i="25" s="1"/>
  <c r="CM127" i="46"/>
  <c r="W172" i="25" s="1"/>
  <c r="AY250" i="46"/>
  <c r="F232" i="44"/>
  <c r="C73" i="36"/>
  <c r="D52" i="46"/>
  <c r="E52" i="46" s="1"/>
  <c r="AY52" i="46" s="1"/>
  <c r="F49" i="63"/>
  <c r="K49" i="63" s="1"/>
  <c r="F44" i="64"/>
  <c r="AU609" i="64"/>
  <c r="AS609" i="64"/>
  <c r="AS247" i="64" s="1"/>
  <c r="AQ609" i="64"/>
  <c r="AQ540" i="64" s="1"/>
  <c r="AO609" i="64"/>
  <c r="AO35" i="64" s="1"/>
  <c r="AM609" i="64"/>
  <c r="AK609" i="64"/>
  <c r="AK394" i="64" s="1"/>
  <c r="Q29" i="11"/>
  <c r="AS20" i="34"/>
  <c r="H29" i="11"/>
  <c r="R20" i="34"/>
  <c r="G29" i="11"/>
  <c r="BM20" i="34"/>
  <c r="AS18" i="34"/>
  <c r="O20" i="34"/>
  <c r="W29" i="11"/>
  <c r="BK20" i="34"/>
  <c r="N29" i="11"/>
  <c r="AJ20" i="34"/>
  <c r="AT609" i="64"/>
  <c r="AT467" i="64" s="1"/>
  <c r="AP609" i="64"/>
  <c r="AP540" i="64" s="1"/>
  <c r="AL609" i="64"/>
  <c r="AL105" i="64" s="1"/>
  <c r="AG609" i="64"/>
  <c r="AG540" i="64" s="1"/>
  <c r="AE609" i="64"/>
  <c r="AE394" i="64" s="1"/>
  <c r="R29" i="11"/>
  <c r="AV20" i="34"/>
  <c r="L86" i="63"/>
  <c r="M96" i="63" s="1"/>
  <c r="C21" i="36"/>
  <c r="B52" i="67"/>
  <c r="N42" i="36"/>
  <c r="CF127" i="46"/>
  <c r="P172" i="25" s="1"/>
  <c r="CA127" i="46"/>
  <c r="K172" i="25" s="1"/>
  <c r="CH127" i="46"/>
  <c r="R172" i="25" s="1"/>
  <c r="CE127" i="46"/>
  <c r="O172" i="25" s="1"/>
  <c r="BZ127" i="46"/>
  <c r="J172" i="25" s="1"/>
  <c r="BT127" i="46"/>
  <c r="D172" i="25" s="1"/>
  <c r="CK127" i="46"/>
  <c r="U172" i="25" s="1"/>
  <c r="CG127" i="46"/>
  <c r="Q172" i="25" s="1"/>
  <c r="BX127" i="46"/>
  <c r="H172" i="25" s="1"/>
  <c r="CB127" i="46"/>
  <c r="L172" i="25" s="1"/>
  <c r="F228" i="44"/>
  <c r="F222" i="44"/>
  <c r="J156" i="44"/>
  <c r="H224" i="44" s="1"/>
  <c r="F224" i="44"/>
  <c r="W94" i="56"/>
  <c r="V105" i="47" s="1"/>
  <c r="V56" i="47" s="1"/>
  <c r="V258" i="47" s="1"/>
  <c r="J159" i="44"/>
  <c r="H225" i="44" s="1"/>
  <c r="F225" i="44"/>
  <c r="F220" i="44"/>
  <c r="AP19" i="34"/>
  <c r="U19" i="34"/>
  <c r="BK18" i="34"/>
  <c r="AQ20" i="54"/>
  <c r="J20" i="54"/>
  <c r="BI20" i="54"/>
  <c r="AV19" i="34"/>
  <c r="AS19" i="34"/>
  <c r="BK19" i="34"/>
  <c r="AM19" i="34"/>
  <c r="AG19" i="34"/>
  <c r="AJ19" i="34"/>
  <c r="R19" i="34"/>
  <c r="X19" i="34"/>
  <c r="L19" i="34"/>
  <c r="I19" i="34"/>
  <c r="BH19" i="34"/>
  <c r="BE19" i="34"/>
  <c r="AV18" i="34"/>
  <c r="BB19" i="34"/>
  <c r="AJ18" i="34"/>
  <c r="AK20" i="54"/>
  <c r="AT20" i="54"/>
  <c r="AN20" i="54"/>
  <c r="AW21" i="54"/>
  <c r="AQ21" i="54"/>
  <c r="V20" i="54"/>
  <c r="P20" i="54"/>
  <c r="BL20" i="54"/>
  <c r="M21" i="54"/>
  <c r="BC20" i="54"/>
  <c r="AW20" i="54"/>
  <c r="AB20" i="54"/>
  <c r="AE20" i="54"/>
  <c r="S20" i="54"/>
  <c r="M20" i="54"/>
  <c r="BF20" i="54"/>
  <c r="AH20" i="54"/>
  <c r="Y20" i="54"/>
  <c r="G20" i="54"/>
  <c r="BI21" i="54"/>
  <c r="AK21" i="54"/>
  <c r="P21" i="54"/>
  <c r="V21" i="54"/>
  <c r="BC21" i="54"/>
  <c r="AB21" i="54"/>
  <c r="J21" i="54"/>
  <c r="AE21" i="54"/>
  <c r="BL21" i="54"/>
  <c r="O18" i="34"/>
  <c r="AD19" i="34"/>
  <c r="Q175" i="40"/>
  <c r="Q171" i="40"/>
  <c r="Q185" i="40"/>
  <c r="Q72" i="40"/>
  <c r="Q204" i="40"/>
  <c r="Q164" i="40"/>
  <c r="F164" i="40"/>
  <c r="I164" i="40"/>
  <c r="Q71" i="40"/>
  <c r="Q195" i="40"/>
  <c r="Q26" i="40"/>
  <c r="F26" i="40"/>
  <c r="I26" i="40"/>
  <c r="W598" i="64"/>
  <c r="Q142" i="40"/>
  <c r="F142" i="40"/>
  <c r="I142" i="40"/>
  <c r="Q166" i="40"/>
  <c r="F166" i="40"/>
  <c r="I166" i="40"/>
  <c r="Q127" i="40"/>
  <c r="F127" i="40"/>
  <c r="I127" i="40"/>
  <c r="V126" i="46"/>
  <c r="Q90" i="40"/>
  <c r="Q38" i="40"/>
  <c r="F38" i="40"/>
  <c r="I38" i="40"/>
  <c r="U610" i="64"/>
  <c r="Q63" i="40"/>
  <c r="F63" i="40"/>
  <c r="Q144" i="40"/>
  <c r="F144" i="40"/>
  <c r="I144" i="40"/>
  <c r="Q25" i="40"/>
  <c r="F25" i="40"/>
  <c r="I25" i="40"/>
  <c r="J597" i="64"/>
  <c r="J93" i="64" s="1"/>
  <c r="C49" i="11"/>
  <c r="E49" i="11"/>
  <c r="E48" i="11"/>
  <c r="C48" i="11"/>
  <c r="Q41" i="40"/>
  <c r="F41" i="40"/>
  <c r="I41" i="40"/>
  <c r="Z613" i="64"/>
  <c r="Z109" i="64" s="1"/>
  <c r="Q53" i="40"/>
  <c r="F53" i="40"/>
  <c r="I53" i="40"/>
  <c r="R625" i="64"/>
  <c r="R556" i="64" s="1"/>
  <c r="Q51" i="40"/>
  <c r="F51" i="40"/>
  <c r="I51" i="40"/>
  <c r="Q213" i="40"/>
  <c r="F213" i="40"/>
  <c r="I213" i="40"/>
  <c r="AA212" i="46"/>
  <c r="Q122" i="40"/>
  <c r="F122" i="40"/>
  <c r="I122" i="40"/>
  <c r="X121" i="46"/>
  <c r="Q135" i="40"/>
  <c r="F135" i="40"/>
  <c r="I135" i="40"/>
  <c r="Q76" i="40"/>
  <c r="Q58" i="40"/>
  <c r="F58" i="40"/>
  <c r="I58" i="40"/>
  <c r="X630" i="64"/>
  <c r="X488" i="64" s="1"/>
  <c r="Q86" i="40"/>
  <c r="Q197" i="40"/>
  <c r="Q55" i="40"/>
  <c r="F55" i="40"/>
  <c r="I55" i="40"/>
  <c r="Q44" i="40"/>
  <c r="F44" i="40"/>
  <c r="I44" i="40"/>
  <c r="Q49" i="40"/>
  <c r="F49" i="40"/>
  <c r="I49" i="40"/>
  <c r="G621" i="64"/>
  <c r="G406" i="64" s="1"/>
  <c r="Q29" i="40"/>
  <c r="F29" i="40"/>
  <c r="I29" i="40"/>
  <c r="Y601" i="64"/>
  <c r="Q110" i="40"/>
  <c r="Q210" i="40"/>
  <c r="F210" i="40"/>
  <c r="I210" i="40"/>
  <c r="Q108" i="40"/>
  <c r="Q191" i="40"/>
  <c r="Q61" i="40"/>
  <c r="F61" i="40"/>
  <c r="Q92" i="40"/>
  <c r="Q187" i="40"/>
  <c r="Q182" i="40"/>
  <c r="Q160" i="40"/>
  <c r="F160" i="40"/>
  <c r="I160" i="40"/>
  <c r="Q126" i="40"/>
  <c r="F126" i="40"/>
  <c r="I126" i="40"/>
  <c r="O125" i="46"/>
  <c r="Q103" i="40"/>
  <c r="Q155" i="40"/>
  <c r="F155" i="40"/>
  <c r="I155" i="40"/>
  <c r="Q43" i="40"/>
  <c r="F43" i="40"/>
  <c r="I43" i="40"/>
  <c r="Q173" i="40"/>
  <c r="Q70" i="40"/>
  <c r="Q82" i="40"/>
  <c r="Q74" i="40"/>
  <c r="Q136" i="40"/>
  <c r="F136" i="40"/>
  <c r="I136" i="40"/>
  <c r="H45" i="36"/>
  <c r="AG620" i="64"/>
  <c r="AG628" i="64"/>
  <c r="AG616" i="64"/>
  <c r="AE624" i="64"/>
  <c r="AE620" i="64"/>
  <c r="L45" i="36"/>
  <c r="AM624" i="64"/>
  <c r="W39" i="36"/>
  <c r="AG624" i="64"/>
  <c r="AM628" i="64"/>
  <c r="AM616" i="64"/>
  <c r="V39" i="36"/>
  <c r="P39" i="36"/>
  <c r="M39" i="36"/>
  <c r="T39" i="36"/>
  <c r="P394" i="64"/>
  <c r="U39" i="36"/>
  <c r="G394" i="64"/>
  <c r="AE616" i="64"/>
  <c r="T45" i="36"/>
  <c r="AE628" i="64"/>
  <c r="AN624" i="64"/>
  <c r="P51" i="36"/>
  <c r="I45" i="36"/>
  <c r="Q198" i="40"/>
  <c r="Q193" i="40"/>
  <c r="Q125" i="40"/>
  <c r="F125" i="40"/>
  <c r="I125" i="40"/>
  <c r="N124" i="46"/>
  <c r="Q113" i="40"/>
  <c r="Q165" i="40"/>
  <c r="F165" i="40"/>
  <c r="I165" i="40"/>
  <c r="Q21" i="40"/>
  <c r="F21" i="40"/>
  <c r="I21" i="40"/>
  <c r="E39" i="36"/>
  <c r="Q111" i="40"/>
  <c r="Q158" i="40"/>
  <c r="F158" i="40"/>
  <c r="I158" i="40"/>
  <c r="Q214" i="40"/>
  <c r="F214" i="40"/>
  <c r="I214" i="40"/>
  <c r="V213" i="46"/>
  <c r="F51" i="36"/>
  <c r="Q20" i="40"/>
  <c r="F20" i="40"/>
  <c r="I20" i="40"/>
  <c r="AB20" i="46"/>
  <c r="Q100" i="40"/>
  <c r="Q80" i="40"/>
  <c r="Q77" i="40"/>
  <c r="Q181" i="40"/>
  <c r="Q172" i="40"/>
  <c r="Q209" i="40"/>
  <c r="F209" i="40"/>
  <c r="I209" i="40"/>
  <c r="V208" i="46"/>
  <c r="Q27" i="40"/>
  <c r="F27" i="40"/>
  <c r="I27" i="40"/>
  <c r="G599" i="64"/>
  <c r="G95" i="64" s="1"/>
  <c r="Q23" i="40"/>
  <c r="F23" i="40"/>
  <c r="I23" i="40"/>
  <c r="U595" i="64"/>
  <c r="Q42" i="40"/>
  <c r="F42" i="40"/>
  <c r="I42" i="40"/>
  <c r="W614" i="64"/>
  <c r="W326" i="64" s="1"/>
  <c r="Q78" i="40"/>
  <c r="Q145" i="40"/>
  <c r="F145" i="40"/>
  <c r="I145" i="40"/>
  <c r="Q162" i="40"/>
  <c r="F162" i="40"/>
  <c r="I162" i="40"/>
  <c r="Q152" i="40"/>
  <c r="F152" i="40"/>
  <c r="I152" i="40"/>
  <c r="V45" i="36"/>
  <c r="Q208" i="40"/>
  <c r="F208" i="40"/>
  <c r="I208" i="40"/>
  <c r="Q124" i="40"/>
  <c r="F124" i="40"/>
  <c r="I124" i="40"/>
  <c r="O123" i="46"/>
  <c r="Q66" i="40"/>
  <c r="F66" i="40"/>
  <c r="Q81" i="40"/>
  <c r="Q99" i="40"/>
  <c r="Q200" i="40"/>
  <c r="Q140" i="40"/>
  <c r="F140" i="40"/>
  <c r="I140" i="40"/>
  <c r="Q148" i="40"/>
  <c r="F148" i="40"/>
  <c r="I148" i="40"/>
  <c r="N147" i="46"/>
  <c r="I133" i="25" s="1"/>
  <c r="Q48" i="40"/>
  <c r="F48" i="40"/>
  <c r="I48" i="40"/>
  <c r="Q134" i="40"/>
  <c r="F134" i="40"/>
  <c r="I134" i="40"/>
  <c r="Q56" i="40"/>
  <c r="F56" i="40"/>
  <c r="I56" i="40"/>
  <c r="N394" i="64"/>
  <c r="R394" i="64"/>
  <c r="Q39" i="36"/>
  <c r="O39" i="36"/>
  <c r="L394" i="64"/>
  <c r="Y394" i="64"/>
  <c r="J39" i="36"/>
  <c r="F39" i="36"/>
  <c r="K39" i="36"/>
  <c r="G39" i="36"/>
  <c r="I39" i="36"/>
  <c r="S39" i="36"/>
  <c r="T394" i="64"/>
  <c r="X394" i="64"/>
  <c r="N39" i="36"/>
  <c r="H394" i="64"/>
  <c r="I394" i="64"/>
  <c r="J394" i="64"/>
  <c r="Q394" i="64"/>
  <c r="F394" i="64"/>
  <c r="H39" i="36"/>
  <c r="R39" i="36"/>
  <c r="W394" i="64"/>
  <c r="D39" i="36"/>
  <c r="AN620" i="64"/>
  <c r="AN616" i="64"/>
  <c r="C90" i="36"/>
  <c r="P321" i="64"/>
  <c r="X321" i="64"/>
  <c r="T51" i="36"/>
  <c r="Q321" i="64"/>
  <c r="M321" i="64"/>
  <c r="M51" i="36"/>
  <c r="U51" i="36"/>
  <c r="AS616" i="64"/>
  <c r="AS628" i="64"/>
  <c r="AS620" i="64"/>
  <c r="AS624" i="64"/>
  <c r="AH628" i="64"/>
  <c r="AH620" i="64"/>
  <c r="AH624" i="64"/>
  <c r="AH616" i="64"/>
  <c r="Q45" i="36"/>
  <c r="O45" i="36"/>
  <c r="T247" i="64"/>
  <c r="Q247" i="64"/>
  <c r="AP628" i="64"/>
  <c r="AP624" i="64"/>
  <c r="AP620" i="64"/>
  <c r="AP616" i="64"/>
  <c r="AP42" i="64" s="1"/>
  <c r="J51" i="36"/>
  <c r="D51" i="36"/>
  <c r="R45" i="36"/>
  <c r="M45" i="36"/>
  <c r="X176" i="64"/>
  <c r="AR620" i="64"/>
  <c r="AR405" i="64" s="1"/>
  <c r="AR616" i="64"/>
  <c r="AR628" i="64"/>
  <c r="AR624" i="64"/>
  <c r="AT624" i="64"/>
  <c r="AT628" i="64"/>
  <c r="AT620" i="64"/>
  <c r="AT616" i="64"/>
  <c r="S51" i="36"/>
  <c r="L51" i="36"/>
  <c r="AD624" i="64"/>
  <c r="AD616" i="64"/>
  <c r="AD628" i="64"/>
  <c r="AD620" i="64"/>
  <c r="R51" i="36"/>
  <c r="W51" i="36"/>
  <c r="W45" i="36"/>
  <c r="N45" i="36"/>
  <c r="F45" i="36"/>
  <c r="C87" i="36"/>
  <c r="F247" i="64"/>
  <c r="AK624" i="64"/>
  <c r="AK628" i="64"/>
  <c r="AK620" i="64"/>
  <c r="AK616" i="64"/>
  <c r="AO620" i="64"/>
  <c r="AO624" i="64"/>
  <c r="AO616" i="64"/>
  <c r="AO628" i="64"/>
  <c r="AB616" i="64"/>
  <c r="AB620" i="64"/>
  <c r="AB187" i="64" s="1"/>
  <c r="AB624" i="64"/>
  <c r="AB628" i="64"/>
  <c r="P45" i="36"/>
  <c r="G45" i="36"/>
  <c r="AF628" i="64"/>
  <c r="AF624" i="64"/>
  <c r="AF616" i="64"/>
  <c r="AF620" i="64"/>
  <c r="N51" i="36"/>
  <c r="V51" i="36"/>
  <c r="U45" i="36"/>
  <c r="K45" i="36"/>
  <c r="E45" i="36"/>
  <c r="O467" i="64"/>
  <c r="J247" i="64"/>
  <c r="AL628" i="64"/>
  <c r="AL616" i="64"/>
  <c r="AL624" i="64"/>
  <c r="AL620" i="64"/>
  <c r="AJ620" i="64"/>
  <c r="AJ116" i="64" s="1"/>
  <c r="AJ628" i="64"/>
  <c r="AJ616" i="64"/>
  <c r="AJ624" i="64"/>
  <c r="R247" i="64"/>
  <c r="W247" i="64"/>
  <c r="G247" i="64"/>
  <c r="K51" i="36"/>
  <c r="O51" i="36"/>
  <c r="H51" i="36"/>
  <c r="E51" i="36"/>
  <c r="AU628" i="64"/>
  <c r="AU620" i="64"/>
  <c r="AU624" i="64"/>
  <c r="AU616" i="64"/>
  <c r="I51" i="36"/>
  <c r="Q51" i="36"/>
  <c r="S45" i="36"/>
  <c r="J45" i="36"/>
  <c r="N247" i="64"/>
  <c r="Y247" i="64"/>
  <c r="AQ628" i="64"/>
  <c r="AQ624" i="64"/>
  <c r="AQ616" i="64"/>
  <c r="AQ620" i="64"/>
  <c r="Q106" i="40"/>
  <c r="Q212" i="40"/>
  <c r="F212" i="40"/>
  <c r="I212" i="40"/>
  <c r="K211" i="46"/>
  <c r="Q202" i="40"/>
  <c r="Q206" i="40"/>
  <c r="F206" i="40"/>
  <c r="I206" i="40"/>
  <c r="Q183" i="40"/>
  <c r="Q69" i="40"/>
  <c r="Q109" i="40"/>
  <c r="Q179" i="40"/>
  <c r="Q123" i="40"/>
  <c r="F123" i="40"/>
  <c r="I123" i="40"/>
  <c r="V122" i="46"/>
  <c r="Q96" i="40"/>
  <c r="Q107" i="40"/>
  <c r="Q112" i="40"/>
  <c r="Q114" i="40"/>
  <c r="Q119" i="40"/>
  <c r="Q34" i="40"/>
  <c r="F34" i="40"/>
  <c r="I34" i="40"/>
  <c r="Z606" i="64"/>
  <c r="Z244" i="64" s="1"/>
  <c r="Q161" i="40"/>
  <c r="F161" i="40"/>
  <c r="I161" i="40"/>
  <c r="Q40" i="40"/>
  <c r="F40" i="40"/>
  <c r="I40" i="40"/>
  <c r="S612" i="64"/>
  <c r="S543" i="64" s="1"/>
  <c r="Q211" i="40"/>
  <c r="F211" i="40"/>
  <c r="I211" i="40"/>
  <c r="W210" i="46"/>
  <c r="Q184" i="40"/>
  <c r="Q201" i="40"/>
  <c r="Q105" i="40"/>
  <c r="Q22" i="40"/>
  <c r="F22" i="40"/>
  <c r="I22" i="40"/>
  <c r="Q163" i="40"/>
  <c r="F163" i="40"/>
  <c r="I163" i="40"/>
  <c r="Q132" i="40"/>
  <c r="F132" i="40"/>
  <c r="I132" i="40"/>
  <c r="Q30" i="40"/>
  <c r="F30" i="40"/>
  <c r="I30" i="40"/>
  <c r="U602" i="64"/>
  <c r="U533" i="64" s="1"/>
  <c r="W611" i="64"/>
  <c r="W469" i="64" s="1"/>
  <c r="Q189" i="40"/>
  <c r="Q169" i="40"/>
  <c r="Q57" i="40"/>
  <c r="F57" i="40"/>
  <c r="I57" i="40"/>
  <c r="Q167" i="40"/>
  <c r="Q196" i="40"/>
  <c r="Q143" i="40"/>
  <c r="F143" i="40"/>
  <c r="I143" i="40"/>
  <c r="Q168" i="40"/>
  <c r="Q95" i="40"/>
  <c r="Q79" i="40"/>
  <c r="Q180" i="40"/>
  <c r="Q149" i="40"/>
  <c r="F149" i="40"/>
  <c r="I149" i="40"/>
  <c r="I148" i="46"/>
  <c r="D134" i="25" s="1"/>
  <c r="Q28" i="40"/>
  <c r="F28" i="40"/>
  <c r="I28" i="40"/>
  <c r="Q101" i="40"/>
  <c r="Q174" i="40"/>
  <c r="Q133" i="40"/>
  <c r="F133" i="40"/>
  <c r="I133" i="40"/>
  <c r="Q84" i="40"/>
  <c r="Q19" i="40"/>
  <c r="F19" i="40"/>
  <c r="I19" i="40"/>
  <c r="Y592" i="64"/>
  <c r="Y450" i="64" s="1"/>
  <c r="Q137" i="40"/>
  <c r="F137" i="40"/>
  <c r="I137" i="40"/>
  <c r="Q139" i="40"/>
  <c r="F139" i="40"/>
  <c r="I139" i="40"/>
  <c r="Q54" i="40"/>
  <c r="F54" i="40"/>
  <c r="I54" i="40"/>
  <c r="Q33" i="40"/>
  <c r="F33" i="40"/>
  <c r="I33" i="40"/>
  <c r="W605" i="64"/>
  <c r="W317" i="64" s="1"/>
  <c r="Q47" i="40"/>
  <c r="F47" i="40"/>
  <c r="I47" i="40"/>
  <c r="Q46" i="40"/>
  <c r="F46" i="40"/>
  <c r="I46" i="40"/>
  <c r="Q170" i="40"/>
  <c r="Q62" i="40"/>
  <c r="F62" i="40"/>
  <c r="Q102" i="40"/>
  <c r="Q91" i="40"/>
  <c r="Q205" i="40"/>
  <c r="F205" i="40"/>
  <c r="I205" i="40"/>
  <c r="Q199" i="40"/>
  <c r="Q118" i="40"/>
  <c r="Q203" i="40"/>
  <c r="Q154" i="40"/>
  <c r="F154" i="40"/>
  <c r="I154" i="40"/>
  <c r="Q151" i="40"/>
  <c r="F151" i="40"/>
  <c r="I151" i="40"/>
  <c r="Q52" i="40"/>
  <c r="F52" i="40"/>
  <c r="I52" i="40"/>
  <c r="Q36" i="40"/>
  <c r="F36" i="40"/>
  <c r="I36" i="40"/>
  <c r="Q75" i="40"/>
  <c r="Q128" i="40"/>
  <c r="F128" i="40"/>
  <c r="I128" i="40"/>
  <c r="V127" i="46"/>
  <c r="Q68" i="40"/>
  <c r="Q190" i="40"/>
  <c r="Q129" i="40"/>
  <c r="F129" i="40"/>
  <c r="I129" i="40"/>
  <c r="Z128" i="46"/>
  <c r="Q138" i="40"/>
  <c r="F138" i="40"/>
  <c r="I138" i="40"/>
  <c r="Q150" i="40"/>
  <c r="F150" i="40"/>
  <c r="I150" i="40"/>
  <c r="Q147" i="40"/>
  <c r="F147" i="40"/>
  <c r="I147" i="40"/>
  <c r="O146" i="46"/>
  <c r="J132" i="25" s="1"/>
  <c r="J284" i="25" s="1"/>
  <c r="Q156" i="40"/>
  <c r="F156" i="40"/>
  <c r="I156" i="40"/>
  <c r="Q50" i="40"/>
  <c r="F50" i="40"/>
  <c r="I50" i="40"/>
  <c r="Q73" i="40"/>
  <c r="Q186" i="40"/>
  <c r="Q94" i="40"/>
  <c r="Q178" i="40"/>
  <c r="Q24" i="40"/>
  <c r="F24" i="40"/>
  <c r="I24" i="40"/>
  <c r="Z596" i="64"/>
  <c r="Z454" i="64" s="1"/>
  <c r="Q146" i="40"/>
  <c r="F146" i="40"/>
  <c r="I146" i="40"/>
  <c r="Q141" i="40"/>
  <c r="F141" i="40"/>
  <c r="I141" i="40"/>
  <c r="Q159" i="40"/>
  <c r="F159" i="40"/>
  <c r="I159" i="40"/>
  <c r="Q93" i="40"/>
  <c r="Q207" i="40"/>
  <c r="F207" i="40"/>
  <c r="I207" i="40"/>
  <c r="Q192" i="40"/>
  <c r="Q194" i="40"/>
  <c r="Q67" i="40"/>
  <c r="F67" i="40"/>
  <c r="Q177" i="40"/>
  <c r="Q117" i="40"/>
  <c r="Q87" i="40"/>
  <c r="Q59" i="40"/>
  <c r="F59" i="40"/>
  <c r="I59" i="40"/>
  <c r="H631" i="64"/>
  <c r="H489" i="64" s="1"/>
  <c r="Q65" i="40"/>
  <c r="F65" i="40"/>
  <c r="Q35" i="40"/>
  <c r="F35" i="40"/>
  <c r="I35" i="40"/>
  <c r="Z607" i="64"/>
  <c r="Q88" i="40"/>
  <c r="Q64" i="40"/>
  <c r="F64" i="40"/>
  <c r="Q176" i="40"/>
  <c r="Q188" i="40"/>
  <c r="Q83" i="40"/>
  <c r="Q120" i="40"/>
  <c r="Q157" i="40"/>
  <c r="F157" i="40"/>
  <c r="I157" i="40"/>
  <c r="Q45" i="40"/>
  <c r="F45" i="40"/>
  <c r="I45" i="40"/>
  <c r="O617" i="64"/>
  <c r="O548" i="64" s="1"/>
  <c r="Q31" i="40"/>
  <c r="F31" i="40"/>
  <c r="I31" i="40"/>
  <c r="R603" i="64"/>
  <c r="R315" i="64" s="1"/>
  <c r="Q32" i="40"/>
  <c r="F32" i="40"/>
  <c r="I32" i="40"/>
  <c r="Q604" i="64"/>
  <c r="K321" i="64"/>
  <c r="X105" i="64"/>
  <c r="R176" i="64"/>
  <c r="Y176" i="64"/>
  <c r="K176" i="64"/>
  <c r="I176" i="64"/>
  <c r="P176" i="64"/>
  <c r="L176" i="64"/>
  <c r="H321" i="64"/>
  <c r="W321" i="64"/>
  <c r="L321" i="64"/>
  <c r="Y321" i="64"/>
  <c r="F321" i="64"/>
  <c r="N176" i="64"/>
  <c r="N321" i="64"/>
  <c r="R321" i="64"/>
  <c r="Q105" i="64"/>
  <c r="G176" i="64"/>
  <c r="T176" i="64"/>
  <c r="G321" i="64"/>
  <c r="J321" i="64"/>
  <c r="F176" i="64"/>
  <c r="I321" i="64"/>
  <c r="Q176" i="64"/>
  <c r="Y105" i="64"/>
  <c r="W105" i="64"/>
  <c r="K105" i="64"/>
  <c r="P105" i="64"/>
  <c r="L105" i="64"/>
  <c r="H105" i="64"/>
  <c r="G105" i="64"/>
  <c r="J105" i="64"/>
  <c r="I105" i="64"/>
  <c r="F105" i="64"/>
  <c r="R105" i="64"/>
  <c r="N105" i="64"/>
  <c r="T105" i="64"/>
  <c r="M48" i="36"/>
  <c r="I48" i="36"/>
  <c r="V48" i="36"/>
  <c r="O48" i="36"/>
  <c r="Q48" i="36"/>
  <c r="L48" i="36"/>
  <c r="R48" i="36"/>
  <c r="W48" i="36"/>
  <c r="U48" i="36"/>
  <c r="H48" i="36"/>
  <c r="G48" i="36"/>
  <c r="N48" i="36"/>
  <c r="T48" i="36"/>
  <c r="D48" i="36"/>
  <c r="E48" i="36"/>
  <c r="F48" i="36"/>
  <c r="J48" i="36"/>
  <c r="S48" i="36"/>
  <c r="K48" i="36"/>
  <c r="X611" i="64"/>
  <c r="X396" i="64" s="1"/>
  <c r="I611" i="64"/>
  <c r="Q611" i="64"/>
  <c r="Q323" i="64" s="1"/>
  <c r="G611" i="64"/>
  <c r="G323" i="64" s="1"/>
  <c r="J611" i="64"/>
  <c r="J542" i="64" s="1"/>
  <c r="U611" i="64"/>
  <c r="H611" i="64"/>
  <c r="H178" i="64" s="1"/>
  <c r="S611" i="64"/>
  <c r="Y611" i="64"/>
  <c r="Y469" i="64" s="1"/>
  <c r="L611" i="64"/>
  <c r="R611" i="64"/>
  <c r="R37" i="64" s="1"/>
  <c r="K611" i="64"/>
  <c r="K323" i="64" s="1"/>
  <c r="O611" i="64"/>
  <c r="O107" i="64" s="1"/>
  <c r="M611" i="64"/>
  <c r="M323" i="64" s="1"/>
  <c r="T611" i="64"/>
  <c r="T469" i="64" s="1"/>
  <c r="P611" i="64"/>
  <c r="P107" i="64" s="1"/>
  <c r="N611" i="64"/>
  <c r="N249" i="64" s="1"/>
  <c r="V611" i="64"/>
  <c r="V542" i="64" s="1"/>
  <c r="U36" i="36"/>
  <c r="Q152" i="46"/>
  <c r="L138" i="25" s="1"/>
  <c r="L292" i="25" s="1"/>
  <c r="V36" i="36"/>
  <c r="J36" i="36"/>
  <c r="T36" i="36"/>
  <c r="D36" i="36"/>
  <c r="G36" i="36"/>
  <c r="L36" i="36"/>
  <c r="O36" i="36"/>
  <c r="S36" i="36"/>
  <c r="Q36" i="36"/>
  <c r="T152" i="46"/>
  <c r="O138" i="25" s="1"/>
  <c r="O292" i="25" s="1"/>
  <c r="K36" i="36"/>
  <c r="E36" i="36"/>
  <c r="P152" i="46"/>
  <c r="K138" i="25" s="1"/>
  <c r="K292" i="25" s="1"/>
  <c r="I36" i="36"/>
  <c r="H36" i="36"/>
  <c r="F36" i="36"/>
  <c r="W36" i="36"/>
  <c r="R36" i="36"/>
  <c r="N36" i="36"/>
  <c r="V152" i="46"/>
  <c r="Q138" i="25" s="1"/>
  <c r="Q292" i="25" s="1"/>
  <c r="N152" i="46"/>
  <c r="I138" i="25" s="1"/>
  <c r="M36" i="36"/>
  <c r="R152" i="46"/>
  <c r="M138" i="25" s="1"/>
  <c r="M292" i="25" s="1"/>
  <c r="L152" i="46"/>
  <c r="G138" i="25" s="1"/>
  <c r="G292" i="25" s="1"/>
  <c r="AA152" i="46"/>
  <c r="V138" i="25" s="1"/>
  <c r="V292" i="25" s="1"/>
  <c r="Y152" i="46"/>
  <c r="T138" i="25" s="1"/>
  <c r="T292" i="25" s="1"/>
  <c r="O152" i="46"/>
  <c r="J138" i="25" s="1"/>
  <c r="J292" i="25" s="1"/>
  <c r="AB152" i="46"/>
  <c r="W138" i="25" s="1"/>
  <c r="W292" i="25" s="1"/>
  <c r="W152" i="46"/>
  <c r="R138" i="25" s="1"/>
  <c r="R292" i="25" s="1"/>
  <c r="M152" i="46"/>
  <c r="H138" i="25" s="1"/>
  <c r="H292" i="25" s="1"/>
  <c r="J152" i="46"/>
  <c r="E138" i="25" s="1"/>
  <c r="E292" i="25" s="1"/>
  <c r="Z152" i="46"/>
  <c r="U138" i="25" s="1"/>
  <c r="U292" i="25" s="1"/>
  <c r="U152" i="46"/>
  <c r="P138" i="25" s="1"/>
  <c r="P292" i="25" s="1"/>
  <c r="K152" i="46"/>
  <c r="F138" i="25" s="1"/>
  <c r="F292" i="25" s="1"/>
  <c r="X152" i="46"/>
  <c r="S138" i="25" s="1"/>
  <c r="S292" i="25" s="1"/>
  <c r="S152" i="46"/>
  <c r="N138" i="25" s="1"/>
  <c r="N292" i="25" s="1"/>
  <c r="C28" i="75"/>
  <c r="D29" i="44"/>
  <c r="E29" i="44" s="1"/>
  <c r="H29" i="44" s="1"/>
  <c r="D26" i="44"/>
  <c r="E26" i="44" s="1"/>
  <c r="H26" i="44" s="1"/>
  <c r="W621" i="64"/>
  <c r="W479" i="64" s="1"/>
  <c r="U621" i="64"/>
  <c r="U333" i="64" s="1"/>
  <c r="T621" i="64"/>
  <c r="T259" i="64" s="1"/>
  <c r="AT21" i="54"/>
  <c r="AZ21" i="54"/>
  <c r="BF21" i="54"/>
  <c r="AN21" i="54"/>
  <c r="AH21" i="54"/>
  <c r="P126" i="46"/>
  <c r="Q126" i="46"/>
  <c r="N126" i="46"/>
  <c r="T126" i="46"/>
  <c r="Z126" i="46"/>
  <c r="AA126" i="46"/>
  <c r="AB126" i="46"/>
  <c r="Y126" i="46"/>
  <c r="U126" i="46"/>
  <c r="X126" i="46"/>
  <c r="K126" i="46"/>
  <c r="I126" i="46"/>
  <c r="V124" i="46"/>
  <c r="Y212" i="46"/>
  <c r="N212" i="46"/>
  <c r="J212" i="46"/>
  <c r="M212" i="46"/>
  <c r="P212" i="46"/>
  <c r="J211" i="46"/>
  <c r="AB211" i="46"/>
  <c r="K121" i="46"/>
  <c r="I121" i="46"/>
  <c r="V121" i="46"/>
  <c r="R121" i="46"/>
  <c r="U121" i="46"/>
  <c r="J121" i="46"/>
  <c r="W121" i="46"/>
  <c r="AB121" i="46"/>
  <c r="F19" i="34"/>
  <c r="AA19" i="34"/>
  <c r="AY19" i="34"/>
  <c r="BR88" i="46"/>
  <c r="BN88" i="46"/>
  <c r="BJ88" i="46"/>
  <c r="BF88" i="46"/>
  <c r="BB88" i="46"/>
  <c r="BQ88" i="46"/>
  <c r="BM88" i="46"/>
  <c r="BI88" i="46"/>
  <c r="BC88" i="46"/>
  <c r="AY88" i="46"/>
  <c r="C86" i="36"/>
  <c r="D38" i="46"/>
  <c r="E38" i="46" s="1"/>
  <c r="CB38" i="46" s="1"/>
  <c r="D47" i="44"/>
  <c r="E47" i="44" s="1"/>
  <c r="H47" i="44" s="1"/>
  <c r="BP88" i="46"/>
  <c r="BL88" i="46"/>
  <c r="BH88" i="46"/>
  <c r="BD88" i="46"/>
  <c r="AZ88" i="46"/>
  <c r="BO88" i="46"/>
  <c r="BK88" i="46"/>
  <c r="BE88" i="46"/>
  <c r="BA88" i="46"/>
  <c r="BG88" i="46"/>
  <c r="D45" i="46"/>
  <c r="E45" i="46" s="1"/>
  <c r="I45" i="44" s="1"/>
  <c r="J45" i="44" s="1"/>
  <c r="Y21" i="54"/>
  <c r="S21" i="54"/>
  <c r="BO20" i="54"/>
  <c r="BO22" i="54"/>
  <c r="BO21" i="54"/>
  <c r="C28" i="11"/>
  <c r="L93" i="36"/>
  <c r="AO630" i="64"/>
  <c r="AO415" i="64" s="1"/>
  <c r="R42" i="36"/>
  <c r="AR630" i="64"/>
  <c r="AR197" i="64" s="1"/>
  <c r="BN18" i="34"/>
  <c r="I18" i="34"/>
  <c r="AD18" i="34"/>
  <c r="BB18" i="34"/>
  <c r="F18" i="34"/>
  <c r="BE18" i="34"/>
  <c r="AA18" i="34"/>
  <c r="BH18" i="34"/>
  <c r="L18" i="34"/>
  <c r="AY18" i="34"/>
  <c r="R18" i="34"/>
  <c r="AQ630" i="64"/>
  <c r="AQ561" i="64" s="1"/>
  <c r="AH630" i="64"/>
  <c r="AH197" i="64" s="1"/>
  <c r="AD630" i="64"/>
  <c r="AD415" i="64" s="1"/>
  <c r="C78" i="36"/>
  <c r="X18" i="34"/>
  <c r="AP630" i="64"/>
  <c r="AP197" i="64" s="1"/>
  <c r="AP18" i="34"/>
  <c r="F27" i="63"/>
  <c r="D30" i="46"/>
  <c r="I42" i="36"/>
  <c r="V42" i="36"/>
  <c r="P42" i="36"/>
  <c r="W42" i="36"/>
  <c r="M42" i="36"/>
  <c r="K42" i="36"/>
  <c r="E42" i="36"/>
  <c r="G42" i="36"/>
  <c r="J42" i="36"/>
  <c r="O42" i="36"/>
  <c r="U42" i="36"/>
  <c r="H42" i="36"/>
  <c r="S42" i="36"/>
  <c r="F42" i="36"/>
  <c r="L42" i="36"/>
  <c r="D42" i="36"/>
  <c r="T42" i="36"/>
  <c r="AN630" i="64"/>
  <c r="AN197" i="64" s="1"/>
  <c r="O19" i="34"/>
  <c r="BN20" i="34"/>
  <c r="BN19" i="34"/>
  <c r="C29" i="11"/>
  <c r="R94" i="36"/>
  <c r="AU630" i="64"/>
  <c r="AU342" i="64" s="1"/>
  <c r="AM630" i="64"/>
  <c r="AM561" i="64" s="1"/>
  <c r="AF630" i="64"/>
  <c r="AF415" i="64" s="1"/>
  <c r="C92" i="36"/>
  <c r="AB630" i="64"/>
  <c r="AB268" i="64" s="1"/>
  <c r="Q42" i="36"/>
  <c r="AL630" i="64"/>
  <c r="AL197" i="64" s="1"/>
  <c r="AM18" i="34"/>
  <c r="AG18" i="34"/>
  <c r="U18" i="34"/>
  <c r="K29" i="63"/>
  <c r="W212" i="46"/>
  <c r="O212" i="46"/>
  <c r="R212" i="46"/>
  <c r="I212" i="46"/>
  <c r="Z212" i="46"/>
  <c r="U212" i="46"/>
  <c r="T212" i="46"/>
  <c r="V212" i="46"/>
  <c r="L212" i="46"/>
  <c r="AB212" i="46"/>
  <c r="K212" i="46"/>
  <c r="X212" i="46"/>
  <c r="Q212" i="46"/>
  <c r="S212" i="46"/>
  <c r="M598" i="64"/>
  <c r="G598" i="64"/>
  <c r="O628" i="64"/>
  <c r="S620" i="64"/>
  <c r="P616" i="64"/>
  <c r="S597" i="64"/>
  <c r="N597" i="64"/>
  <c r="N382" i="64" s="1"/>
  <c r="T597" i="64"/>
  <c r="T235" i="64" s="1"/>
  <c r="U597" i="64"/>
  <c r="U93" i="64" s="1"/>
  <c r="K597" i="64"/>
  <c r="K455" i="64" s="1"/>
  <c r="L597" i="64"/>
  <c r="L309" i="64" s="1"/>
  <c r="Z597" i="64"/>
  <c r="Z93" i="64" s="1"/>
  <c r="H597" i="64"/>
  <c r="H382" i="64" s="1"/>
  <c r="P597" i="64"/>
  <c r="P455" i="64" s="1"/>
  <c r="O597" i="64"/>
  <c r="O528" i="64" s="1"/>
  <c r="I597" i="64"/>
  <c r="I23" i="64" s="1"/>
  <c r="X597" i="64"/>
  <c r="X23" i="64" s="1"/>
  <c r="R597" i="64"/>
  <c r="R528" i="64" s="1"/>
  <c r="M597" i="64"/>
  <c r="M93" i="64" s="1"/>
  <c r="V597" i="64"/>
  <c r="V23" i="64" s="1"/>
  <c r="Q597" i="64"/>
  <c r="Q235" i="64" s="1"/>
  <c r="W597" i="64"/>
  <c r="W93" i="64" s="1"/>
  <c r="Y597" i="64"/>
  <c r="Y455" i="64" s="1"/>
  <c r="G597" i="64"/>
  <c r="G235" i="64" s="1"/>
  <c r="Y124" i="46"/>
  <c r="T124" i="46"/>
  <c r="Q124" i="46"/>
  <c r="AB124" i="46"/>
  <c r="X124" i="46"/>
  <c r="W124" i="46"/>
  <c r="S124" i="46"/>
  <c r="Q598" i="64"/>
  <c r="Y598" i="64"/>
  <c r="U598" i="64"/>
  <c r="J598" i="64"/>
  <c r="G616" i="64"/>
  <c r="N598" i="64"/>
  <c r="X598" i="64"/>
  <c r="K598" i="64"/>
  <c r="L598" i="64"/>
  <c r="W616" i="64"/>
  <c r="O598" i="64"/>
  <c r="Z598" i="64"/>
  <c r="K616" i="64"/>
  <c r="T598" i="64"/>
  <c r="P598" i="64"/>
  <c r="I598" i="64"/>
  <c r="R598" i="64"/>
  <c r="S598" i="64"/>
  <c r="V598" i="64"/>
  <c r="H598" i="64"/>
  <c r="C52" i="11"/>
  <c r="J23" i="11"/>
  <c r="I21" i="67"/>
  <c r="T208" i="46"/>
  <c r="Y616" i="64"/>
  <c r="O616" i="64"/>
  <c r="X625" i="64"/>
  <c r="R124" i="46"/>
  <c r="J124" i="46"/>
  <c r="U124" i="46"/>
  <c r="S126" i="46"/>
  <c r="L126" i="46"/>
  <c r="M625" i="64"/>
  <c r="M410" i="64" s="1"/>
  <c r="G625" i="64"/>
  <c r="G263" i="64" s="1"/>
  <c r="J610" i="64"/>
  <c r="J541" i="64" s="1"/>
  <c r="Z124" i="46"/>
  <c r="I124" i="46"/>
  <c r="K124" i="46"/>
  <c r="O126" i="46"/>
  <c r="W126" i="46"/>
  <c r="P610" i="64"/>
  <c r="P248" i="64" s="1"/>
  <c r="H625" i="64"/>
  <c r="AA124" i="46"/>
  <c r="M124" i="46"/>
  <c r="L124" i="46"/>
  <c r="R126" i="46"/>
  <c r="J126" i="46"/>
  <c r="Z610" i="64"/>
  <c r="Z395" i="64" s="1"/>
  <c r="P124" i="46"/>
  <c r="O124" i="46"/>
  <c r="M126" i="46"/>
  <c r="O610" i="64"/>
  <c r="O177" i="64" s="1"/>
  <c r="L610" i="64"/>
  <c r="L177" i="64" s="1"/>
  <c r="R610" i="64"/>
  <c r="R468" i="64" s="1"/>
  <c r="I613" i="64"/>
  <c r="K610" i="64"/>
  <c r="K36" i="64" s="1"/>
  <c r="G610" i="64"/>
  <c r="G395" i="64" s="1"/>
  <c r="H610" i="64"/>
  <c r="H322" i="64" s="1"/>
  <c r="N610" i="64"/>
  <c r="N248" i="64" s="1"/>
  <c r="T610" i="64"/>
  <c r="T106" i="64" s="1"/>
  <c r="I610" i="64"/>
  <c r="I541" i="64" s="1"/>
  <c r="W610" i="64"/>
  <c r="W177" i="64" s="1"/>
  <c r="X610" i="64"/>
  <c r="V610" i="64"/>
  <c r="S610" i="64"/>
  <c r="S395" i="64" s="1"/>
  <c r="M610" i="64"/>
  <c r="M322" i="64" s="1"/>
  <c r="Q610" i="64"/>
  <c r="Q248" i="64" s="1"/>
  <c r="Y610" i="64"/>
  <c r="Y468" i="64" s="1"/>
  <c r="Y625" i="64"/>
  <c r="I625" i="64"/>
  <c r="I121" i="64" s="1"/>
  <c r="Z625" i="64"/>
  <c r="Z263" i="64" s="1"/>
  <c r="L625" i="64"/>
  <c r="L263" i="64" s="1"/>
  <c r="O625" i="64"/>
  <c r="K625" i="64"/>
  <c r="K556" i="64" s="1"/>
  <c r="P625" i="64"/>
  <c r="P337" i="64" s="1"/>
  <c r="Q625" i="64"/>
  <c r="Q51" i="64" s="1"/>
  <c r="S625" i="64"/>
  <c r="S192" i="64" s="1"/>
  <c r="T625" i="64"/>
  <c r="T410" i="64" s="1"/>
  <c r="W625" i="64"/>
  <c r="W337" i="64" s="1"/>
  <c r="J625" i="64"/>
  <c r="J121" i="64" s="1"/>
  <c r="N625" i="64"/>
  <c r="N556" i="64" s="1"/>
  <c r="V625" i="64"/>
  <c r="V121" i="64" s="1"/>
  <c r="U625" i="64"/>
  <c r="U483" i="64" s="1"/>
  <c r="G613" i="64"/>
  <c r="G39" i="64" s="1"/>
  <c r="U613" i="64"/>
  <c r="U544" i="64" s="1"/>
  <c r="N613" i="64"/>
  <c r="N544" i="64" s="1"/>
  <c r="T613" i="64"/>
  <c r="P628" i="64"/>
  <c r="P613" i="64"/>
  <c r="P398" i="64" s="1"/>
  <c r="V616" i="64"/>
  <c r="V599" i="64"/>
  <c r="V25" i="64" s="1"/>
  <c r="W613" i="64"/>
  <c r="W109" i="64" s="1"/>
  <c r="R613" i="64"/>
  <c r="R109" i="64" s="1"/>
  <c r="H613" i="64"/>
  <c r="H471" i="64" s="1"/>
  <c r="Q613" i="64"/>
  <c r="S613" i="64"/>
  <c r="S180" i="64" s="1"/>
  <c r="C53" i="11"/>
  <c r="J24" i="11"/>
  <c r="L613" i="64"/>
  <c r="L251" i="64" s="1"/>
  <c r="M613" i="64"/>
  <c r="M544" i="64" s="1"/>
  <c r="W617" i="64"/>
  <c r="W113" i="64" s="1"/>
  <c r="X613" i="64"/>
  <c r="X39" i="64" s="1"/>
  <c r="J613" i="64"/>
  <c r="J471" i="64" s="1"/>
  <c r="U148" i="46"/>
  <c r="P134" i="25" s="1"/>
  <c r="K613" i="64"/>
  <c r="K109" i="64" s="1"/>
  <c r="Y613" i="64"/>
  <c r="Y325" i="64" s="1"/>
  <c r="O613" i="64"/>
  <c r="O180" i="64" s="1"/>
  <c r="V613" i="64"/>
  <c r="V109" i="64" s="1"/>
  <c r="S121" i="46"/>
  <c r="N121" i="46"/>
  <c r="Q121" i="46"/>
  <c r="R621" i="64"/>
  <c r="R406" i="64" s="1"/>
  <c r="Z127" i="46"/>
  <c r="J146" i="46"/>
  <c r="E132" i="25" s="1"/>
  <c r="E284" i="25" s="1"/>
  <c r="L121" i="46"/>
  <c r="M121" i="46"/>
  <c r="Z121" i="46"/>
  <c r="T121" i="46"/>
  <c r="Y121" i="46"/>
  <c r="AA121" i="46"/>
  <c r="O121" i="46"/>
  <c r="P121" i="46"/>
  <c r="P148" i="46"/>
  <c r="K134" i="25" s="1"/>
  <c r="L593" i="64"/>
  <c r="L524" i="64" s="1"/>
  <c r="I208" i="46"/>
  <c r="U593" i="64"/>
  <c r="U89" i="64" s="1"/>
  <c r="J208" i="46"/>
  <c r="I123" i="46"/>
  <c r="AA208" i="46"/>
  <c r="W147" i="46"/>
  <c r="R133" i="25" s="1"/>
  <c r="N592" i="64"/>
  <c r="M208" i="46"/>
  <c r="Z208" i="46"/>
  <c r="X593" i="64"/>
  <c r="X378" i="64" s="1"/>
  <c r="R208" i="46"/>
  <c r="P123" i="46"/>
  <c r="J601" i="64"/>
  <c r="J459" i="64" s="1"/>
  <c r="Q208" i="46"/>
  <c r="O593" i="64"/>
  <c r="O231" i="64" s="1"/>
  <c r="N208" i="46"/>
  <c r="V123" i="46"/>
  <c r="Q601" i="64"/>
  <c r="V604" i="64"/>
  <c r="W19" i="46"/>
  <c r="R27" i="25" s="1"/>
  <c r="T599" i="64"/>
  <c r="T166" i="64" s="1"/>
  <c r="X606" i="64"/>
  <c r="X173" i="64" s="1"/>
  <c r="W122" i="46"/>
  <c r="W628" i="64"/>
  <c r="U599" i="64"/>
  <c r="U311" i="64" s="1"/>
  <c r="N122" i="46"/>
  <c r="J594" i="64"/>
  <c r="J452" i="64" s="1"/>
  <c r="R592" i="64"/>
  <c r="R18" i="64" s="1"/>
  <c r="K122" i="46"/>
  <c r="I617" i="64"/>
  <c r="I255" i="64" s="1"/>
  <c r="S592" i="64"/>
  <c r="S88" i="64" s="1"/>
  <c r="H592" i="64"/>
  <c r="H88" i="64" s="1"/>
  <c r="X599" i="64"/>
  <c r="T122" i="46"/>
  <c r="J603" i="64"/>
  <c r="J315" i="64" s="1"/>
  <c r="Y19" i="46"/>
  <c r="Q127" i="46"/>
  <c r="W123" i="46"/>
  <c r="AA123" i="46"/>
  <c r="L123" i="46"/>
  <c r="J617" i="64"/>
  <c r="J329" i="64" s="1"/>
  <c r="H617" i="64"/>
  <c r="H43" i="64" s="1"/>
  <c r="J58" i="46"/>
  <c r="H245" i="46" s="1"/>
  <c r="Q123" i="46"/>
  <c r="U127" i="46"/>
  <c r="S123" i="46"/>
  <c r="Y123" i="46"/>
  <c r="S617" i="64"/>
  <c r="S43" i="64" s="1"/>
  <c r="T617" i="64"/>
  <c r="T43" i="64" s="1"/>
  <c r="M617" i="64"/>
  <c r="M548" i="64" s="1"/>
  <c r="K630" i="64"/>
  <c r="H630" i="64"/>
  <c r="H415" i="64" s="1"/>
  <c r="S127" i="46"/>
  <c r="T123" i="46"/>
  <c r="AB123" i="46"/>
  <c r="Q617" i="64"/>
  <c r="Q184" i="64" s="1"/>
  <c r="AA125" i="46"/>
  <c r="J127" i="46"/>
  <c r="K123" i="46"/>
  <c r="R123" i="46"/>
  <c r="Y617" i="64"/>
  <c r="Y402" i="64" s="1"/>
  <c r="V617" i="64"/>
  <c r="V184" i="64" s="1"/>
  <c r="W148" i="46"/>
  <c r="R617" i="64"/>
  <c r="R329" i="64" s="1"/>
  <c r="S607" i="64"/>
  <c r="S103" i="64" s="1"/>
  <c r="U123" i="46"/>
  <c r="AA127" i="46"/>
  <c r="J123" i="46"/>
  <c r="Z123" i="46"/>
  <c r="N123" i="46"/>
  <c r="K617" i="64"/>
  <c r="K475" i="64" s="1"/>
  <c r="Z617" i="64"/>
  <c r="Z184" i="64" s="1"/>
  <c r="T148" i="46"/>
  <c r="I630" i="64"/>
  <c r="I488" i="64" s="1"/>
  <c r="X622" i="64"/>
  <c r="X48" i="64" s="1"/>
  <c r="K127" i="46"/>
  <c r="X617" i="64"/>
  <c r="X255" i="64" s="1"/>
  <c r="R127" i="46"/>
  <c r="T127" i="46"/>
  <c r="X123" i="46"/>
  <c r="M123" i="46"/>
  <c r="G617" i="64"/>
  <c r="G402" i="64" s="1"/>
  <c r="U617" i="64"/>
  <c r="P617" i="64"/>
  <c r="P43" i="64" s="1"/>
  <c r="O626" i="64"/>
  <c r="O193" i="64" s="1"/>
  <c r="Q630" i="64"/>
  <c r="Q342" i="64" s="1"/>
  <c r="O594" i="64"/>
  <c r="O20" i="64" s="1"/>
  <c r="T147" i="46"/>
  <c r="L630" i="64"/>
  <c r="L56" i="64" s="1"/>
  <c r="H628" i="64"/>
  <c r="H620" i="64"/>
  <c r="U628" i="64"/>
  <c r="U58" i="46"/>
  <c r="P86" i="25" s="1"/>
  <c r="R620" i="64"/>
  <c r="L58" i="46"/>
  <c r="Y58" i="46"/>
  <c r="W245" i="46" s="1"/>
  <c r="L628" i="64"/>
  <c r="Z58" i="46"/>
  <c r="U86" i="25" s="1"/>
  <c r="T628" i="64"/>
  <c r="AB58" i="46"/>
  <c r="W86" i="25" s="1"/>
  <c r="S58" i="46"/>
  <c r="Q245" i="46" s="1"/>
  <c r="G630" i="64"/>
  <c r="G126" i="64" s="1"/>
  <c r="V630" i="64"/>
  <c r="V342" i="64" s="1"/>
  <c r="T630" i="64"/>
  <c r="T561" i="64" s="1"/>
  <c r="N630" i="64"/>
  <c r="N415" i="64" s="1"/>
  <c r="I58" i="46"/>
  <c r="G245" i="46" s="1"/>
  <c r="V58" i="46"/>
  <c r="Q86" i="25" s="1"/>
  <c r="P58" i="46"/>
  <c r="N245" i="46" s="1"/>
  <c r="AA58" i="46"/>
  <c r="W58" i="46"/>
  <c r="U245" i="46" s="1"/>
  <c r="L148" i="46"/>
  <c r="G134" i="25" s="1"/>
  <c r="O148" i="46"/>
  <c r="Q148" i="46"/>
  <c r="L134" i="25" s="1"/>
  <c r="T58" i="46"/>
  <c r="O86" i="25" s="1"/>
  <c r="W630" i="64"/>
  <c r="W56" i="64" s="1"/>
  <c r="G628" i="64"/>
  <c r="Y620" i="64"/>
  <c r="K58" i="46"/>
  <c r="O58" i="46"/>
  <c r="T600" i="64"/>
  <c r="T385" i="64" s="1"/>
  <c r="Q628" i="64"/>
  <c r="Q125" i="46"/>
  <c r="X594" i="64"/>
  <c r="X306" i="64" s="1"/>
  <c r="M147" i="46"/>
  <c r="H133" i="25" s="1"/>
  <c r="S630" i="64"/>
  <c r="S561" i="64" s="1"/>
  <c r="R58" i="46"/>
  <c r="M86" i="25" s="1"/>
  <c r="P630" i="64"/>
  <c r="P197" i="64" s="1"/>
  <c r="Q58" i="46"/>
  <c r="Y630" i="64"/>
  <c r="M58" i="46"/>
  <c r="O630" i="64"/>
  <c r="O488" i="64" s="1"/>
  <c r="K628" i="64"/>
  <c r="AB125" i="46"/>
  <c r="I594" i="64"/>
  <c r="M630" i="64"/>
  <c r="X58" i="46"/>
  <c r="G620" i="64"/>
  <c r="Y628" i="64"/>
  <c r="Z630" i="64"/>
  <c r="Z268" i="64" s="1"/>
  <c r="J630" i="64"/>
  <c r="J268" i="64" s="1"/>
  <c r="U630" i="64"/>
  <c r="U197" i="64" s="1"/>
  <c r="N58" i="46"/>
  <c r="L245" i="46" s="1"/>
  <c r="R630" i="64"/>
  <c r="R488" i="64" s="1"/>
  <c r="K147" i="46"/>
  <c r="Y147" i="46"/>
  <c r="T133" i="25" s="1"/>
  <c r="J147" i="46"/>
  <c r="E133" i="25" s="1"/>
  <c r="N593" i="64"/>
  <c r="N89" i="64" s="1"/>
  <c r="N599" i="64"/>
  <c r="N25" i="64" s="1"/>
  <c r="N125" i="46"/>
  <c r="X125" i="46"/>
  <c r="W20" i="46"/>
  <c r="J122" i="46"/>
  <c r="N621" i="64"/>
  <c r="N47" i="64" s="1"/>
  <c r="U601" i="64"/>
  <c r="U386" i="64" s="1"/>
  <c r="L147" i="46"/>
  <c r="G133" i="25" s="1"/>
  <c r="U125" i="46"/>
  <c r="S147" i="46"/>
  <c r="N133" i="25" s="1"/>
  <c r="Z147" i="46"/>
  <c r="U133" i="25" s="1"/>
  <c r="R147" i="46"/>
  <c r="M133" i="25" s="1"/>
  <c r="P147" i="46"/>
  <c r="K133" i="25" s="1"/>
  <c r="I593" i="64"/>
  <c r="I451" i="64" s="1"/>
  <c r="I599" i="64"/>
  <c r="I25" i="64" s="1"/>
  <c r="P125" i="46"/>
  <c r="K125" i="46"/>
  <c r="J20" i="46"/>
  <c r="X122" i="46"/>
  <c r="J621" i="64"/>
  <c r="V147" i="46"/>
  <c r="Q133" i="25" s="1"/>
  <c r="I147" i="46"/>
  <c r="U147" i="46"/>
  <c r="L125" i="46"/>
  <c r="I125" i="46"/>
  <c r="V612" i="64"/>
  <c r="H593" i="64"/>
  <c r="H160" i="64" s="1"/>
  <c r="Z125" i="46"/>
  <c r="M125" i="46"/>
  <c r="R125" i="46"/>
  <c r="L20" i="46"/>
  <c r="I122" i="46"/>
  <c r="AB122" i="46"/>
  <c r="I621" i="64"/>
  <c r="I259" i="64" s="1"/>
  <c r="J600" i="64"/>
  <c r="J26" i="64" s="1"/>
  <c r="Y125" i="46"/>
  <c r="S125" i="46"/>
  <c r="AB147" i="46"/>
  <c r="W133" i="25" s="1"/>
  <c r="AA147" i="46"/>
  <c r="V133" i="25" s="1"/>
  <c r="V125" i="46"/>
  <c r="Q147" i="46"/>
  <c r="J125" i="46"/>
  <c r="X147" i="46"/>
  <c r="S133" i="25" s="1"/>
  <c r="M593" i="64"/>
  <c r="M451" i="64" s="1"/>
  <c r="G593" i="64"/>
  <c r="G305" i="64" s="1"/>
  <c r="W125" i="46"/>
  <c r="T125" i="46"/>
  <c r="R122" i="46"/>
  <c r="V621" i="64"/>
  <c r="H621" i="64"/>
  <c r="O147" i="46"/>
  <c r="J133" i="25" s="1"/>
  <c r="Z626" i="64"/>
  <c r="Z601" i="64"/>
  <c r="Z122" i="46"/>
  <c r="N595" i="64"/>
  <c r="N21" i="64" s="1"/>
  <c r="Z595" i="64"/>
  <c r="Y595" i="64"/>
  <c r="U211" i="46"/>
  <c r="Q593" i="64"/>
  <c r="Q378" i="64" s="1"/>
  <c r="S593" i="64"/>
  <c r="S89" i="64" s="1"/>
  <c r="J593" i="64"/>
  <c r="J89" i="64" s="1"/>
  <c r="L599" i="64"/>
  <c r="L530" i="64" s="1"/>
  <c r="O599" i="64"/>
  <c r="O95" i="64" s="1"/>
  <c r="K208" i="46"/>
  <c r="AB208" i="46"/>
  <c r="V20" i="46"/>
  <c r="AA122" i="46"/>
  <c r="Q122" i="46"/>
  <c r="X621" i="64"/>
  <c r="X552" i="64" s="1"/>
  <c r="Z621" i="64"/>
  <c r="Z479" i="64" s="1"/>
  <c r="O621" i="64"/>
  <c r="O259" i="64" s="1"/>
  <c r="H601" i="64"/>
  <c r="H97" i="64" s="1"/>
  <c r="X601" i="64"/>
  <c r="X532" i="64" s="1"/>
  <c r="W601" i="64"/>
  <c r="W97" i="64" s="1"/>
  <c r="L616" i="64"/>
  <c r="R601" i="64"/>
  <c r="M614" i="64"/>
  <c r="M545" i="64" s="1"/>
  <c r="Z616" i="64"/>
  <c r="N211" i="46"/>
  <c r="R612" i="64"/>
  <c r="R38" i="64" s="1"/>
  <c r="W599" i="64"/>
  <c r="W530" i="64" s="1"/>
  <c r="H599" i="64"/>
  <c r="H25" i="64" s="1"/>
  <c r="U122" i="46"/>
  <c r="AA211" i="46"/>
  <c r="T593" i="64"/>
  <c r="T231" i="64" s="1"/>
  <c r="K593" i="64"/>
  <c r="K599" i="64"/>
  <c r="K95" i="64" s="1"/>
  <c r="P599" i="64"/>
  <c r="Y599" i="64"/>
  <c r="Y166" i="64" s="1"/>
  <c r="O208" i="46"/>
  <c r="L208" i="46"/>
  <c r="X208" i="46"/>
  <c r="S20" i="46"/>
  <c r="Y122" i="46"/>
  <c r="S122" i="46"/>
  <c r="P213" i="46"/>
  <c r="Y621" i="64"/>
  <c r="Q621" i="64"/>
  <c r="O602" i="64"/>
  <c r="O387" i="64" s="1"/>
  <c r="Y146" i="46"/>
  <c r="T132" i="25" s="1"/>
  <c r="T284" i="25" s="1"/>
  <c r="K146" i="46"/>
  <c r="F132" i="25" s="1"/>
  <c r="F284" i="25" s="1"/>
  <c r="U626" i="64"/>
  <c r="M626" i="64"/>
  <c r="S595" i="64"/>
  <c r="S233" i="64" s="1"/>
  <c r="N601" i="64"/>
  <c r="T595" i="64"/>
  <c r="T21" i="64" s="1"/>
  <c r="O601" i="64"/>
  <c r="O386" i="64" s="1"/>
  <c r="T601" i="64"/>
  <c r="T27" i="64" s="1"/>
  <c r="X614" i="64"/>
  <c r="L146" i="46"/>
  <c r="G132" i="25" s="1"/>
  <c r="G284" i="25" s="1"/>
  <c r="V593" i="64"/>
  <c r="R599" i="64"/>
  <c r="R530" i="64" s="1"/>
  <c r="O20" i="46"/>
  <c r="O122" i="46"/>
  <c r="Y211" i="46"/>
  <c r="R593" i="64"/>
  <c r="R19" i="64" s="1"/>
  <c r="Y593" i="64"/>
  <c r="Y305" i="64" s="1"/>
  <c r="Q599" i="64"/>
  <c r="S599" i="64"/>
  <c r="S25" i="64" s="1"/>
  <c r="Z599" i="64"/>
  <c r="Z457" i="64" s="1"/>
  <c r="S208" i="46"/>
  <c r="W208" i="46"/>
  <c r="Y208" i="46"/>
  <c r="N20" i="46"/>
  <c r="L122" i="46"/>
  <c r="M122" i="46"/>
  <c r="U213" i="46"/>
  <c r="S621" i="64"/>
  <c r="L621" i="64"/>
  <c r="J626" i="64"/>
  <c r="J264" i="64" s="1"/>
  <c r="W626" i="64"/>
  <c r="W557" i="64" s="1"/>
  <c r="I601" i="64"/>
  <c r="I168" i="64" s="1"/>
  <c r="S616" i="64"/>
  <c r="AA20" i="46"/>
  <c r="O595" i="64"/>
  <c r="W593" i="64"/>
  <c r="W160" i="64" s="1"/>
  <c r="P621" i="64"/>
  <c r="P188" i="64" s="1"/>
  <c r="K621" i="64"/>
  <c r="K259" i="64" s="1"/>
  <c r="V601" i="64"/>
  <c r="Z211" i="46"/>
  <c r="P593" i="64"/>
  <c r="P160" i="64" s="1"/>
  <c r="Z593" i="64"/>
  <c r="Z378" i="64" s="1"/>
  <c r="M599" i="64"/>
  <c r="M384" i="64" s="1"/>
  <c r="J599" i="64"/>
  <c r="J25" i="64" s="1"/>
  <c r="U208" i="46"/>
  <c r="P208" i="46"/>
  <c r="I20" i="46"/>
  <c r="P122" i="46"/>
  <c r="M213" i="46"/>
  <c r="M621" i="64"/>
  <c r="M552" i="64" s="1"/>
  <c r="S602" i="64"/>
  <c r="S314" i="64" s="1"/>
  <c r="S601" i="64"/>
  <c r="S386" i="64" s="1"/>
  <c r="K626" i="64"/>
  <c r="K264" i="64" s="1"/>
  <c r="G601" i="64"/>
  <c r="G168" i="64" s="1"/>
  <c r="Q626" i="64"/>
  <c r="Q484" i="64" s="1"/>
  <c r="G595" i="64"/>
  <c r="L601" i="64"/>
  <c r="P601" i="64"/>
  <c r="P168" i="64" s="1"/>
  <c r="K601" i="64"/>
  <c r="K532" i="64" s="1"/>
  <c r="M601" i="64"/>
  <c r="M97" i="64" s="1"/>
  <c r="C39" i="36"/>
  <c r="Z213" i="46"/>
  <c r="X213" i="46"/>
  <c r="Q213" i="46"/>
  <c r="T605" i="64"/>
  <c r="H605" i="64"/>
  <c r="P603" i="64"/>
  <c r="M595" i="64"/>
  <c r="M380" i="64" s="1"/>
  <c r="Q612" i="64"/>
  <c r="N614" i="64"/>
  <c r="V614" i="64"/>
  <c r="L614" i="64"/>
  <c r="L181" i="64" s="1"/>
  <c r="J614" i="64"/>
  <c r="J472" i="64" s="1"/>
  <c r="T211" i="46"/>
  <c r="M211" i="46"/>
  <c r="U20" i="46"/>
  <c r="Y20" i="46"/>
  <c r="T20" i="46"/>
  <c r="AB213" i="46"/>
  <c r="T213" i="46"/>
  <c r="AA213" i="46"/>
  <c r="J602" i="64"/>
  <c r="J240" i="64" s="1"/>
  <c r="H602" i="64"/>
  <c r="H28" i="64" s="1"/>
  <c r="T602" i="64"/>
  <c r="T28" i="64" s="1"/>
  <c r="T603" i="64"/>
  <c r="T534" i="64" s="1"/>
  <c r="L603" i="64"/>
  <c r="L461" i="64" s="1"/>
  <c r="G604" i="64"/>
  <c r="N605" i="64"/>
  <c r="N101" i="64" s="1"/>
  <c r="V595" i="64"/>
  <c r="V91" i="64" s="1"/>
  <c r="L600" i="64"/>
  <c r="L458" i="64" s="1"/>
  <c r="Z600" i="64"/>
  <c r="W612" i="64"/>
  <c r="W397" i="64" s="1"/>
  <c r="W600" i="64"/>
  <c r="W312" i="64" s="1"/>
  <c r="P614" i="64"/>
  <c r="P210" i="46"/>
  <c r="W213" i="46"/>
  <c r="L211" i="46"/>
  <c r="S211" i="46"/>
  <c r="P211" i="46"/>
  <c r="O210" i="46"/>
  <c r="P20" i="46"/>
  <c r="K20" i="46"/>
  <c r="O213" i="46"/>
  <c r="K213" i="46"/>
  <c r="L602" i="64"/>
  <c r="L314" i="64" s="1"/>
  <c r="P595" i="64"/>
  <c r="R595" i="64"/>
  <c r="L595" i="64"/>
  <c r="L453" i="64" s="1"/>
  <c r="I595" i="64"/>
  <c r="Y604" i="64"/>
  <c r="W604" i="64"/>
  <c r="K595" i="64"/>
  <c r="O620" i="64"/>
  <c r="T612" i="64"/>
  <c r="I614" i="64"/>
  <c r="I181" i="64" s="1"/>
  <c r="Y614" i="64"/>
  <c r="I620" i="64"/>
  <c r="S213" i="46"/>
  <c r="Q614" i="64"/>
  <c r="X211" i="46"/>
  <c r="I211" i="46"/>
  <c r="R211" i="46"/>
  <c r="N210" i="46"/>
  <c r="Q20" i="46"/>
  <c r="R20" i="46"/>
  <c r="J213" i="46"/>
  <c r="Y213" i="46"/>
  <c r="H595" i="64"/>
  <c r="H307" i="64" s="1"/>
  <c r="X605" i="64"/>
  <c r="X536" i="64" s="1"/>
  <c r="J595" i="64"/>
  <c r="N620" i="64"/>
  <c r="T620" i="64"/>
  <c r="K620" i="64"/>
  <c r="L620" i="64"/>
  <c r="M620" i="64"/>
  <c r="X620" i="64"/>
  <c r="K614" i="64"/>
  <c r="K40" i="64" s="1"/>
  <c r="V211" i="46"/>
  <c r="Q211" i="46"/>
  <c r="O211" i="46"/>
  <c r="X20" i="46"/>
  <c r="Z20" i="46"/>
  <c r="I213" i="46"/>
  <c r="R213" i="46"/>
  <c r="P602" i="64"/>
  <c r="P98" i="64" s="1"/>
  <c r="W595" i="64"/>
  <c r="W307" i="64" s="1"/>
  <c r="Q605" i="64"/>
  <c r="Q172" i="64" s="1"/>
  <c r="Z603" i="64"/>
  <c r="Z241" i="64" s="1"/>
  <c r="J620" i="64"/>
  <c r="G612" i="64"/>
  <c r="G108" i="64" s="1"/>
  <c r="Z614" i="64"/>
  <c r="Z181" i="64" s="1"/>
  <c r="G614" i="64"/>
  <c r="G399" i="64" s="1"/>
  <c r="W620" i="64"/>
  <c r="S614" i="64"/>
  <c r="S252" i="64" s="1"/>
  <c r="T614" i="64"/>
  <c r="T252" i="64" s="1"/>
  <c r="U614" i="64"/>
  <c r="U110" i="64" s="1"/>
  <c r="W211" i="46"/>
  <c r="M20" i="46"/>
  <c r="N213" i="46"/>
  <c r="L213" i="46"/>
  <c r="R602" i="64"/>
  <c r="R533" i="64" s="1"/>
  <c r="N617" i="64"/>
  <c r="L617" i="64"/>
  <c r="L329" i="64" s="1"/>
  <c r="Z605" i="64"/>
  <c r="Y605" i="64"/>
  <c r="X595" i="64"/>
  <c r="X91" i="64" s="1"/>
  <c r="Q595" i="64"/>
  <c r="J605" i="64"/>
  <c r="X612" i="64"/>
  <c r="X108" i="64" s="1"/>
  <c r="O614" i="64"/>
  <c r="O545" i="64" s="1"/>
  <c r="R614" i="64"/>
  <c r="R472" i="64" s="1"/>
  <c r="H614" i="64"/>
  <c r="H545" i="64" s="1"/>
  <c r="Z620" i="64"/>
  <c r="J628" i="64"/>
  <c r="V620" i="64"/>
  <c r="T616" i="64"/>
  <c r="J616" i="64"/>
  <c r="P620" i="64"/>
  <c r="Z628" i="64"/>
  <c r="H616" i="64"/>
  <c r="M616" i="64"/>
  <c r="S628" i="64"/>
  <c r="N628" i="64"/>
  <c r="R616" i="64"/>
  <c r="X628" i="64"/>
  <c r="M628" i="64"/>
  <c r="X616" i="64"/>
  <c r="Q616" i="64"/>
  <c r="R628" i="64"/>
  <c r="C51" i="36"/>
  <c r="I628" i="64"/>
  <c r="Q620" i="64"/>
  <c r="C45" i="36"/>
  <c r="I616" i="64"/>
  <c r="U616" i="64"/>
  <c r="V628" i="64"/>
  <c r="N616" i="64"/>
  <c r="U620" i="64"/>
  <c r="N624" i="64"/>
  <c r="S210" i="46"/>
  <c r="S626" i="64"/>
  <c r="S411" i="64" s="1"/>
  <c r="Y626" i="64"/>
  <c r="Y264" i="64" s="1"/>
  <c r="T626" i="64"/>
  <c r="T52" i="64" s="1"/>
  <c r="Z210" i="46"/>
  <c r="V210" i="46"/>
  <c r="J606" i="64"/>
  <c r="J244" i="64" s="1"/>
  <c r="L626" i="64"/>
  <c r="L338" i="64" s="1"/>
  <c r="G626" i="64"/>
  <c r="G122" i="64" s="1"/>
  <c r="U210" i="46"/>
  <c r="R210" i="46"/>
  <c r="AA210" i="46"/>
  <c r="I210" i="46"/>
  <c r="N626" i="64"/>
  <c r="N52" i="64" s="1"/>
  <c r="H626" i="64"/>
  <c r="H411" i="64" s="1"/>
  <c r="X626" i="64"/>
  <c r="X52" i="64" s="1"/>
  <c r="T210" i="46"/>
  <c r="K210" i="46"/>
  <c r="J210" i="46"/>
  <c r="R596" i="64"/>
  <c r="R308" i="64" s="1"/>
  <c r="L596" i="64"/>
  <c r="V626" i="64"/>
  <c r="V484" i="64" s="1"/>
  <c r="P626" i="64"/>
  <c r="M210" i="46"/>
  <c r="Q210" i="46"/>
  <c r="X210" i="46"/>
  <c r="Y210" i="46"/>
  <c r="I626" i="64"/>
  <c r="I193" i="64" s="1"/>
  <c r="L210" i="46"/>
  <c r="AB210" i="46"/>
  <c r="R626" i="64"/>
  <c r="R606" i="64"/>
  <c r="R318" i="64" s="1"/>
  <c r="L606" i="64"/>
  <c r="L391" i="64" s="1"/>
  <c r="G606" i="64"/>
  <c r="G537" i="64" s="1"/>
  <c r="K596" i="64"/>
  <c r="K454" i="64" s="1"/>
  <c r="P594" i="64"/>
  <c r="P525" i="64" s="1"/>
  <c r="G596" i="64"/>
  <c r="G381" i="64" s="1"/>
  <c r="V596" i="64"/>
  <c r="V454" i="64" s="1"/>
  <c r="L631" i="64"/>
  <c r="L343" i="64" s="1"/>
  <c r="N622" i="64"/>
  <c r="N480" i="64" s="1"/>
  <c r="S622" i="64"/>
  <c r="S553" i="64" s="1"/>
  <c r="H612" i="64"/>
  <c r="H38" i="64" s="1"/>
  <c r="M612" i="64"/>
  <c r="M470" i="64" s="1"/>
  <c r="P612" i="64"/>
  <c r="P470" i="64" s="1"/>
  <c r="AB127" i="46"/>
  <c r="M127" i="46"/>
  <c r="N127" i="46"/>
  <c r="N606" i="64"/>
  <c r="N391" i="64" s="1"/>
  <c r="K606" i="64"/>
  <c r="K318" i="64" s="1"/>
  <c r="Y596" i="64"/>
  <c r="V602" i="64"/>
  <c r="V460" i="64" s="1"/>
  <c r="I602" i="64"/>
  <c r="I314" i="64" s="1"/>
  <c r="M603" i="64"/>
  <c r="M388" i="64" s="1"/>
  <c r="W603" i="64"/>
  <c r="W388" i="64" s="1"/>
  <c r="I631" i="64"/>
  <c r="I269" i="64" s="1"/>
  <c r="S605" i="64"/>
  <c r="S243" i="64" s="1"/>
  <c r="M622" i="64"/>
  <c r="M604" i="64"/>
  <c r="M535" i="64" s="1"/>
  <c r="I612" i="64"/>
  <c r="I397" i="64" s="1"/>
  <c r="K612" i="64"/>
  <c r="K470" i="64" s="1"/>
  <c r="Z612" i="64"/>
  <c r="I596" i="64"/>
  <c r="I22" i="64" s="1"/>
  <c r="W596" i="64"/>
  <c r="W163" i="64" s="1"/>
  <c r="K594" i="64"/>
  <c r="S604" i="64"/>
  <c r="H604" i="64"/>
  <c r="H316" i="64" s="1"/>
  <c r="L127" i="46"/>
  <c r="W127" i="46"/>
  <c r="U606" i="64"/>
  <c r="U32" i="64" s="1"/>
  <c r="M606" i="64"/>
  <c r="Y606" i="64"/>
  <c r="Y244" i="64" s="1"/>
  <c r="N594" i="64"/>
  <c r="M602" i="64"/>
  <c r="M314" i="64" s="1"/>
  <c r="T594" i="64"/>
  <c r="T90" i="64" s="1"/>
  <c r="P596" i="64"/>
  <c r="P163" i="64" s="1"/>
  <c r="X602" i="64"/>
  <c r="X169" i="64" s="1"/>
  <c r="W602" i="64"/>
  <c r="W28" i="64" s="1"/>
  <c r="M594" i="64"/>
  <c r="M90" i="64" s="1"/>
  <c r="L594" i="64"/>
  <c r="L90" i="64" s="1"/>
  <c r="J596" i="64"/>
  <c r="J454" i="64" s="1"/>
  <c r="L604" i="64"/>
  <c r="L462" i="64" s="1"/>
  <c r="P622" i="64"/>
  <c r="P118" i="64" s="1"/>
  <c r="U605" i="64"/>
  <c r="X604" i="64"/>
  <c r="Z604" i="64"/>
  <c r="Z30" i="64" s="1"/>
  <c r="N604" i="64"/>
  <c r="N462" i="64" s="1"/>
  <c r="Z622" i="64"/>
  <c r="S603" i="64"/>
  <c r="S241" i="64" s="1"/>
  <c r="R604" i="64"/>
  <c r="R389" i="64" s="1"/>
  <c r="Y612" i="64"/>
  <c r="Y324" i="64" s="1"/>
  <c r="O612" i="64"/>
  <c r="T606" i="64"/>
  <c r="T391" i="64" s="1"/>
  <c r="T596" i="64"/>
  <c r="T527" i="64" s="1"/>
  <c r="H596" i="64"/>
  <c r="H454" i="64" s="1"/>
  <c r="N596" i="64"/>
  <c r="N234" i="64" s="1"/>
  <c r="S596" i="64"/>
  <c r="S163" i="64" s="1"/>
  <c r="W606" i="64"/>
  <c r="V606" i="64"/>
  <c r="V32" i="64" s="1"/>
  <c r="M596" i="64"/>
  <c r="W622" i="64"/>
  <c r="O604" i="64"/>
  <c r="O535" i="64" s="1"/>
  <c r="J604" i="64"/>
  <c r="J316" i="64" s="1"/>
  <c r="U604" i="64"/>
  <c r="U316" i="64" s="1"/>
  <c r="T128" i="46"/>
  <c r="O127" i="46"/>
  <c r="P127" i="46"/>
  <c r="S606" i="64"/>
  <c r="S32" i="64" s="1"/>
  <c r="P606" i="64"/>
  <c r="P32" i="64" s="1"/>
  <c r="N602" i="64"/>
  <c r="N460" i="64" s="1"/>
  <c r="Q596" i="64"/>
  <c r="K602" i="64"/>
  <c r="K533" i="64" s="1"/>
  <c r="O596" i="64"/>
  <c r="Z594" i="64"/>
  <c r="Z525" i="64" s="1"/>
  <c r="Y602" i="64"/>
  <c r="Y533" i="64" s="1"/>
  <c r="S594" i="64"/>
  <c r="S452" i="64" s="1"/>
  <c r="V594" i="64"/>
  <c r="V20" i="64" s="1"/>
  <c r="Z602" i="64"/>
  <c r="K604" i="64"/>
  <c r="K389" i="64" s="1"/>
  <c r="T604" i="64"/>
  <c r="T462" i="64" s="1"/>
  <c r="Y631" i="64"/>
  <c r="Y489" i="64" s="1"/>
  <c r="T622" i="64"/>
  <c r="T48" i="64" s="1"/>
  <c r="T631" i="64"/>
  <c r="T127" i="64" s="1"/>
  <c r="J612" i="64"/>
  <c r="J179" i="64" s="1"/>
  <c r="N612" i="64"/>
  <c r="N470" i="64" s="1"/>
  <c r="Y622" i="64"/>
  <c r="Y553" i="64" s="1"/>
  <c r="R622" i="64"/>
  <c r="R260" i="64" s="1"/>
  <c r="I606" i="64"/>
  <c r="I537" i="64" s="1"/>
  <c r="I127" i="46"/>
  <c r="X127" i="46"/>
  <c r="H606" i="64"/>
  <c r="H244" i="64" s="1"/>
  <c r="H594" i="64"/>
  <c r="H161" i="64" s="1"/>
  <c r="U596" i="64"/>
  <c r="W594" i="64"/>
  <c r="W452" i="64" s="1"/>
  <c r="Y594" i="64"/>
  <c r="Y379" i="64" s="1"/>
  <c r="Q128" i="46"/>
  <c r="Y127" i="46"/>
  <c r="Q606" i="64"/>
  <c r="Q32" i="64" s="1"/>
  <c r="O606" i="64"/>
  <c r="O464" i="64" s="1"/>
  <c r="G594" i="64"/>
  <c r="R594" i="64"/>
  <c r="R525" i="64" s="1"/>
  <c r="Q602" i="64"/>
  <c r="Q240" i="64" s="1"/>
  <c r="G602" i="64"/>
  <c r="G533" i="64" s="1"/>
  <c r="X596" i="64"/>
  <c r="X92" i="64" s="1"/>
  <c r="U594" i="64"/>
  <c r="U306" i="64" s="1"/>
  <c r="Q594" i="64"/>
  <c r="P631" i="64"/>
  <c r="P57" i="64" s="1"/>
  <c r="U622" i="64"/>
  <c r="U553" i="64" s="1"/>
  <c r="K631" i="64"/>
  <c r="K198" i="64" s="1"/>
  <c r="I604" i="64"/>
  <c r="I100" i="64" s="1"/>
  <c r="I622" i="64"/>
  <c r="I260" i="64" s="1"/>
  <c r="K605" i="64"/>
  <c r="N631" i="64"/>
  <c r="N603" i="64"/>
  <c r="N315" i="64" s="1"/>
  <c r="P604" i="64"/>
  <c r="P100" i="64" s="1"/>
  <c r="U612" i="64"/>
  <c r="Y624" i="64"/>
  <c r="H622" i="64"/>
  <c r="H48" i="64" s="1"/>
  <c r="L612" i="64"/>
  <c r="L38" i="64" s="1"/>
  <c r="G618" i="64"/>
  <c r="G256" i="64" s="1"/>
  <c r="T618" i="64"/>
  <c r="T256" i="64" s="1"/>
  <c r="Y618" i="64"/>
  <c r="Y185" i="64" s="1"/>
  <c r="V618" i="64"/>
  <c r="V330" i="64" s="1"/>
  <c r="H618" i="64"/>
  <c r="H256" i="64" s="1"/>
  <c r="L618" i="64"/>
  <c r="L403" i="64" s="1"/>
  <c r="Q618" i="64"/>
  <c r="Q549" i="64" s="1"/>
  <c r="U618" i="64"/>
  <c r="U256" i="64" s="1"/>
  <c r="J618" i="64"/>
  <c r="J44" i="64" s="1"/>
  <c r="O618" i="64"/>
  <c r="O185" i="64" s="1"/>
  <c r="N618" i="64"/>
  <c r="N256" i="64" s="1"/>
  <c r="M618" i="64"/>
  <c r="W618" i="64"/>
  <c r="W476" i="64" s="1"/>
  <c r="X618" i="64"/>
  <c r="X114" i="64" s="1"/>
  <c r="S618" i="64"/>
  <c r="S549" i="64" s="1"/>
  <c r="K618" i="64"/>
  <c r="I618" i="64"/>
  <c r="Z618" i="64"/>
  <c r="Z330" i="64" s="1"/>
  <c r="M146" i="46"/>
  <c r="H132" i="25" s="1"/>
  <c r="H284" i="25" s="1"/>
  <c r="U146" i="46"/>
  <c r="P132" i="25" s="1"/>
  <c r="P284" i="25" s="1"/>
  <c r="S146" i="46"/>
  <c r="N132" i="25" s="1"/>
  <c r="N284" i="25" s="1"/>
  <c r="W146" i="46"/>
  <c r="Z146" i="46"/>
  <c r="U132" i="25" s="1"/>
  <c r="U284" i="25" s="1"/>
  <c r="V146" i="46"/>
  <c r="Q132" i="25" s="1"/>
  <c r="Q284" i="25" s="1"/>
  <c r="I146" i="46"/>
  <c r="D132" i="25" s="1"/>
  <c r="D284" i="25" s="1"/>
  <c r="P146" i="46"/>
  <c r="K132" i="25" s="1"/>
  <c r="K284" i="25" s="1"/>
  <c r="Q146" i="46"/>
  <c r="L132" i="25" s="1"/>
  <c r="L284" i="25" s="1"/>
  <c r="T146" i="46"/>
  <c r="O132" i="25" s="1"/>
  <c r="O284" i="25" s="1"/>
  <c r="N146" i="46"/>
  <c r="I132" i="25" s="1"/>
  <c r="R146" i="46"/>
  <c r="M132" i="25" s="1"/>
  <c r="M284" i="25" s="1"/>
  <c r="AA146" i="46"/>
  <c r="V132" i="25" s="1"/>
  <c r="V284" i="25" s="1"/>
  <c r="X146" i="46"/>
  <c r="S132" i="25" s="1"/>
  <c r="S284" i="25" s="1"/>
  <c r="AB146" i="46"/>
  <c r="W132" i="25" s="1"/>
  <c r="W284" i="25" s="1"/>
  <c r="Y600" i="64"/>
  <c r="P600" i="64"/>
  <c r="P26" i="64" s="1"/>
  <c r="H600" i="64"/>
  <c r="H167" i="64" s="1"/>
  <c r="K600" i="64"/>
  <c r="K96" i="64" s="1"/>
  <c r="S600" i="64"/>
  <c r="S96" i="64" s="1"/>
  <c r="X600" i="64"/>
  <c r="X96" i="64" s="1"/>
  <c r="V600" i="64"/>
  <c r="V96" i="64" s="1"/>
  <c r="G600" i="64"/>
  <c r="G96" i="64" s="1"/>
  <c r="O600" i="64"/>
  <c r="O96" i="64" s="1"/>
  <c r="M600" i="64"/>
  <c r="I600" i="64"/>
  <c r="I96" i="64" s="1"/>
  <c r="R600" i="64"/>
  <c r="N600" i="64"/>
  <c r="N96" i="64" s="1"/>
  <c r="Q600" i="64"/>
  <c r="Q238" i="64" s="1"/>
  <c r="U600" i="64"/>
  <c r="U531" i="64" s="1"/>
  <c r="K607" i="64"/>
  <c r="K465" i="64" s="1"/>
  <c r="X607" i="64"/>
  <c r="X319" i="64" s="1"/>
  <c r="R607" i="64"/>
  <c r="R319" i="64" s="1"/>
  <c r="Q607" i="64"/>
  <c r="Q538" i="64" s="1"/>
  <c r="N607" i="64"/>
  <c r="M607" i="64"/>
  <c r="M33" i="64" s="1"/>
  <c r="V607" i="64"/>
  <c r="V174" i="64" s="1"/>
  <c r="T607" i="64"/>
  <c r="T33" i="64" s="1"/>
  <c r="O607" i="64"/>
  <c r="O33" i="64" s="1"/>
  <c r="Y607" i="64"/>
  <c r="Y103" i="64" s="1"/>
  <c r="G607" i="64"/>
  <c r="G33" i="64" s="1"/>
  <c r="J607" i="64"/>
  <c r="J392" i="64" s="1"/>
  <c r="I607" i="64"/>
  <c r="I465" i="64" s="1"/>
  <c r="L607" i="64"/>
  <c r="L103" i="64" s="1"/>
  <c r="U607" i="64"/>
  <c r="H607" i="64"/>
  <c r="R618" i="64"/>
  <c r="R114" i="64" s="1"/>
  <c r="P618" i="64"/>
  <c r="P403" i="64" s="1"/>
  <c r="Y148" i="46"/>
  <c r="T134" i="25" s="1"/>
  <c r="Z148" i="46"/>
  <c r="R148" i="46"/>
  <c r="AB148" i="46"/>
  <c r="W134" i="25" s="1"/>
  <c r="V148" i="46"/>
  <c r="Q134" i="25" s="1"/>
  <c r="U592" i="64"/>
  <c r="M592" i="64"/>
  <c r="M450" i="64" s="1"/>
  <c r="H603" i="64"/>
  <c r="O592" i="64"/>
  <c r="S19" i="46"/>
  <c r="Q241" i="46" s="1"/>
  <c r="Z592" i="64"/>
  <c r="Z230" i="64" s="1"/>
  <c r="K592" i="64"/>
  <c r="K450" i="64" s="1"/>
  <c r="T19" i="46"/>
  <c r="O27" i="25" s="1"/>
  <c r="W592" i="64"/>
  <c r="W450" i="64" s="1"/>
  <c r="J592" i="64"/>
  <c r="J18" i="64" s="1"/>
  <c r="Q19" i="46"/>
  <c r="L27" i="25" s="1"/>
  <c r="U19" i="46"/>
  <c r="S241" i="46" s="1"/>
  <c r="Q592" i="64"/>
  <c r="Q304" i="64" s="1"/>
  <c r="I592" i="64"/>
  <c r="I88" i="64" s="1"/>
  <c r="J19" i="46"/>
  <c r="E27" i="25" s="1"/>
  <c r="V19" i="46"/>
  <c r="T241" i="46" s="1"/>
  <c r="X592" i="64"/>
  <c r="X230" i="64" s="1"/>
  <c r="K19" i="46"/>
  <c r="I241" i="46" s="1"/>
  <c r="X19" i="46"/>
  <c r="V241" i="46" s="1"/>
  <c r="V592" i="64"/>
  <c r="O19" i="46"/>
  <c r="G592" i="64"/>
  <c r="G18" i="64" s="1"/>
  <c r="L592" i="64"/>
  <c r="L450" i="64" s="1"/>
  <c r="L19" i="46"/>
  <c r="G27" i="25" s="1"/>
  <c r="AA19" i="46"/>
  <c r="V27" i="25" s="1"/>
  <c r="T592" i="64"/>
  <c r="T18" i="64" s="1"/>
  <c r="M19" i="46"/>
  <c r="K241" i="46" s="1"/>
  <c r="AB19" i="46"/>
  <c r="P592" i="64"/>
  <c r="P304" i="64" s="1"/>
  <c r="S148" i="46"/>
  <c r="N134" i="25" s="1"/>
  <c r="J148" i="46"/>
  <c r="E134" i="25" s="1"/>
  <c r="N148" i="46"/>
  <c r="I134" i="25" s="1"/>
  <c r="O603" i="64"/>
  <c r="O99" i="64" s="1"/>
  <c r="K603" i="64"/>
  <c r="X603" i="64"/>
  <c r="X241" i="64" s="1"/>
  <c r="I19" i="46"/>
  <c r="D27" i="25" s="1"/>
  <c r="V603" i="64"/>
  <c r="V388" i="64" s="1"/>
  <c r="X148" i="46"/>
  <c r="S134" i="25" s="1"/>
  <c r="AA148" i="46"/>
  <c r="G603" i="64"/>
  <c r="G29" i="64" s="1"/>
  <c r="Q603" i="64"/>
  <c r="Q534" i="64" s="1"/>
  <c r="I603" i="64"/>
  <c r="I315" i="64" s="1"/>
  <c r="R19" i="46"/>
  <c r="P241" i="46" s="1"/>
  <c r="K148" i="46"/>
  <c r="F134" i="25" s="1"/>
  <c r="M148" i="46"/>
  <c r="P19" i="46"/>
  <c r="Z19" i="46"/>
  <c r="X241" i="46" s="1"/>
  <c r="N19" i="46"/>
  <c r="I27" i="25" s="1"/>
  <c r="I605" i="64"/>
  <c r="V605" i="64"/>
  <c r="P128" i="46"/>
  <c r="R128" i="46"/>
  <c r="M605" i="64"/>
  <c r="M463" i="64" s="1"/>
  <c r="S128" i="46"/>
  <c r="M59" i="46"/>
  <c r="O605" i="64"/>
  <c r="O31" i="64" s="1"/>
  <c r="G605" i="64"/>
  <c r="X59" i="46"/>
  <c r="S90" i="25" s="1"/>
  <c r="P624" i="64"/>
  <c r="U128" i="46"/>
  <c r="AB59" i="46"/>
  <c r="G631" i="64"/>
  <c r="G416" i="64" s="1"/>
  <c r="P605" i="64"/>
  <c r="P243" i="64" s="1"/>
  <c r="Z59" i="46"/>
  <c r="U90" i="25" s="1"/>
  <c r="R605" i="64"/>
  <c r="R31" i="64" s="1"/>
  <c r="L605" i="64"/>
  <c r="L390" i="64" s="1"/>
  <c r="AB128" i="46"/>
  <c r="N128" i="46"/>
  <c r="J128" i="46"/>
  <c r="S59" i="46"/>
  <c r="N90" i="25" s="1"/>
  <c r="V59" i="46"/>
  <c r="Q90" i="25" s="1"/>
  <c r="Q59" i="46"/>
  <c r="X631" i="64"/>
  <c r="X198" i="64" s="1"/>
  <c r="G624" i="64"/>
  <c r="X128" i="46"/>
  <c r="K128" i="46"/>
  <c r="L128" i="46"/>
  <c r="AA59" i="46"/>
  <c r="J631" i="64"/>
  <c r="J198" i="64" s="1"/>
  <c r="W59" i="46"/>
  <c r="R90" i="25" s="1"/>
  <c r="P59" i="46"/>
  <c r="K90" i="25" s="1"/>
  <c r="O624" i="64"/>
  <c r="H624" i="64"/>
  <c r="Z624" i="64"/>
  <c r="U603" i="64"/>
  <c r="U534" i="64" s="1"/>
  <c r="Y603" i="64"/>
  <c r="Y388" i="64" s="1"/>
  <c r="Y128" i="46"/>
  <c r="V128" i="46"/>
  <c r="W128" i="46"/>
  <c r="R631" i="64"/>
  <c r="R198" i="64" s="1"/>
  <c r="L59" i="46"/>
  <c r="G90" i="25" s="1"/>
  <c r="Y59" i="46"/>
  <c r="T90" i="25" s="1"/>
  <c r="O59" i="46"/>
  <c r="G622" i="64"/>
  <c r="G48" i="64" s="1"/>
  <c r="L622" i="64"/>
  <c r="L118" i="64" s="1"/>
  <c r="Q622" i="64"/>
  <c r="K622" i="64"/>
  <c r="K407" i="64" s="1"/>
  <c r="V622" i="64"/>
  <c r="V118" i="64" s="1"/>
  <c r="O622" i="64"/>
  <c r="O118" i="64" s="1"/>
  <c r="J622" i="64"/>
  <c r="K624" i="64"/>
  <c r="R624" i="64"/>
  <c r="J624" i="64"/>
  <c r="I128" i="46"/>
  <c r="M128" i="46"/>
  <c r="O128" i="46"/>
  <c r="M631" i="64"/>
  <c r="K59" i="46"/>
  <c r="F90" i="25" s="1"/>
  <c r="N59" i="46"/>
  <c r="I90" i="25" s="1"/>
  <c r="U59" i="46"/>
  <c r="P90" i="25" s="1"/>
  <c r="W631" i="64"/>
  <c r="W343" i="64" s="1"/>
  <c r="V631" i="64"/>
  <c r="V198" i="64" s="1"/>
  <c r="I59" i="46"/>
  <c r="D90" i="25" s="1"/>
  <c r="L624" i="64"/>
  <c r="M624" i="64"/>
  <c r="U624" i="64"/>
  <c r="I624" i="64"/>
  <c r="P607" i="64"/>
  <c r="P319" i="64" s="1"/>
  <c r="W607" i="64"/>
  <c r="W538" i="64" s="1"/>
  <c r="J59" i="46"/>
  <c r="E90" i="25" s="1"/>
  <c r="S631" i="64"/>
  <c r="S562" i="64" s="1"/>
  <c r="AA128" i="46"/>
  <c r="Z631" i="64"/>
  <c r="Z127" i="64" s="1"/>
  <c r="T59" i="46"/>
  <c r="U631" i="64"/>
  <c r="O631" i="64"/>
  <c r="O198" i="64" s="1"/>
  <c r="Q631" i="64"/>
  <c r="Q416" i="64" s="1"/>
  <c r="R59" i="46"/>
  <c r="M90" i="25" s="1"/>
  <c r="T624" i="64"/>
  <c r="X624" i="64"/>
  <c r="S624" i="64"/>
  <c r="V624" i="64"/>
  <c r="W624" i="64"/>
  <c r="Q624" i="64"/>
  <c r="C48" i="36"/>
  <c r="C36" i="36"/>
  <c r="F241" i="44"/>
  <c r="C238" i="44"/>
  <c r="U93" i="36"/>
  <c r="Q94" i="36"/>
  <c r="L94" i="36"/>
  <c r="E93" i="36"/>
  <c r="F94" i="36"/>
  <c r="H93" i="36"/>
  <c r="K93" i="36"/>
  <c r="D94" i="36"/>
  <c r="D93" i="36"/>
  <c r="W93" i="36"/>
  <c r="P94" i="36"/>
  <c r="V94" i="36"/>
  <c r="G94" i="36"/>
  <c r="N93" i="36"/>
  <c r="Q93" i="36"/>
  <c r="T93" i="36"/>
  <c r="F93" i="36"/>
  <c r="I93" i="36"/>
  <c r="N94" i="36"/>
  <c r="S94" i="36"/>
  <c r="K94" i="36"/>
  <c r="G93" i="36"/>
  <c r="W94" i="36"/>
  <c r="S93" i="36"/>
  <c r="V93" i="36"/>
  <c r="M94" i="36"/>
  <c r="I94" i="36"/>
  <c r="T94" i="36"/>
  <c r="O93" i="36"/>
  <c r="R93" i="36"/>
  <c r="M93" i="36"/>
  <c r="P93" i="36"/>
  <c r="J93" i="36"/>
  <c r="E94" i="36"/>
  <c r="O94" i="36"/>
  <c r="J94" i="36"/>
  <c r="H94" i="36"/>
  <c r="U94" i="36"/>
  <c r="H32" i="44"/>
  <c r="C42" i="36"/>
  <c r="E30" i="46"/>
  <c r="BD30" i="46" s="1"/>
  <c r="D30" i="44"/>
  <c r="C23" i="11"/>
  <c r="I27" i="67"/>
  <c r="B21" i="67"/>
  <c r="J88" i="36"/>
  <c r="I22" i="67"/>
  <c r="C24" i="11"/>
  <c r="F238" i="44"/>
  <c r="C93" i="36"/>
  <c r="AB631" i="64"/>
  <c r="AB269" i="64" s="1"/>
  <c r="AU631" i="64"/>
  <c r="AH631" i="64"/>
  <c r="AH198" i="64" s="1"/>
  <c r="AO631" i="64"/>
  <c r="AN631" i="64"/>
  <c r="AN489" i="64" s="1"/>
  <c r="AP631" i="64"/>
  <c r="AS631" i="64"/>
  <c r="AS269" i="64" s="1"/>
  <c r="AR631" i="64"/>
  <c r="AR343" i="64" s="1"/>
  <c r="AT631" i="64"/>
  <c r="AT57" i="64" s="1"/>
  <c r="AC631" i="64"/>
  <c r="AC57" i="64" s="1"/>
  <c r="AJ631" i="64"/>
  <c r="AJ416" i="64" s="1"/>
  <c r="AQ631" i="64"/>
  <c r="AQ57" i="64" s="1"/>
  <c r="AM631" i="64"/>
  <c r="AM57" i="64" s="1"/>
  <c r="AD631" i="64"/>
  <c r="AF631" i="64"/>
  <c r="AF343" i="64" s="1"/>
  <c r="AE631" i="64"/>
  <c r="AE489" i="64" s="1"/>
  <c r="AG631" i="64"/>
  <c r="AK631" i="64"/>
  <c r="AI631" i="64"/>
  <c r="AL631" i="64"/>
  <c r="AL343" i="64" s="1"/>
  <c r="E30" i="44"/>
  <c r="G30" i="44" s="1"/>
  <c r="G212" i="44" s="1"/>
  <c r="C94" i="36"/>
  <c r="I28" i="67"/>
  <c r="B22" i="67"/>
  <c r="J89" i="36"/>
  <c r="AH627" i="64"/>
  <c r="AH623" i="64"/>
  <c r="AH615" i="64"/>
  <c r="AH619" i="64"/>
  <c r="I40" i="67"/>
  <c r="I66" i="67"/>
  <c r="I53" i="67"/>
  <c r="B27" i="67"/>
  <c r="J29" i="75"/>
  <c r="C29" i="75"/>
  <c r="J29" i="74"/>
  <c r="C29" i="74"/>
  <c r="U88" i="36"/>
  <c r="N88" i="36"/>
  <c r="K88" i="36"/>
  <c r="F88" i="36"/>
  <c r="T88" i="36"/>
  <c r="S88" i="36"/>
  <c r="M88" i="36"/>
  <c r="I88" i="36"/>
  <c r="O88" i="36"/>
  <c r="P88" i="36"/>
  <c r="Q88" i="36"/>
  <c r="L88" i="36"/>
  <c r="R88" i="36"/>
  <c r="H88" i="36"/>
  <c r="V88" i="36"/>
  <c r="G88" i="36"/>
  <c r="W88" i="36"/>
  <c r="E88" i="36"/>
  <c r="D88" i="36"/>
  <c r="B53" i="67"/>
  <c r="J43" i="36"/>
  <c r="I54" i="67"/>
  <c r="I67" i="67"/>
  <c r="B28" i="67"/>
  <c r="I41" i="67"/>
  <c r="J26" i="73"/>
  <c r="C26" i="73"/>
  <c r="AJ619" i="64"/>
  <c r="AJ615" i="64"/>
  <c r="AJ627" i="64"/>
  <c r="AJ623" i="64"/>
  <c r="AD615" i="64"/>
  <c r="AD627" i="64"/>
  <c r="AD619" i="64"/>
  <c r="AD623" i="64"/>
  <c r="B40" i="67"/>
  <c r="J37" i="36"/>
  <c r="J28" i="74"/>
  <c r="C28" i="74"/>
  <c r="AC627" i="64"/>
  <c r="AC623" i="64"/>
  <c r="AC619" i="64"/>
  <c r="AC615" i="64"/>
  <c r="AN623" i="64"/>
  <c r="AN627" i="64"/>
  <c r="AN619" i="64"/>
  <c r="AN615" i="64"/>
  <c r="AL619" i="64"/>
  <c r="AL615" i="64"/>
  <c r="AL623" i="64"/>
  <c r="AL627" i="64"/>
  <c r="AU623" i="64"/>
  <c r="AU627" i="64"/>
  <c r="AU615" i="64"/>
  <c r="AU619" i="64"/>
  <c r="AM623" i="64"/>
  <c r="AM615" i="64"/>
  <c r="AM619" i="64"/>
  <c r="AM627" i="64"/>
  <c r="AS623" i="64"/>
  <c r="AS627" i="64"/>
  <c r="AS615" i="64"/>
  <c r="AS619" i="64"/>
  <c r="C88" i="36"/>
  <c r="AB623" i="64"/>
  <c r="AB627" i="64"/>
  <c r="AB615" i="64"/>
  <c r="AB619" i="64"/>
  <c r="AO619" i="64"/>
  <c r="AO627" i="64"/>
  <c r="AO615" i="64"/>
  <c r="AO623" i="64"/>
  <c r="AI623" i="64"/>
  <c r="AI619" i="64"/>
  <c r="AI615" i="64"/>
  <c r="AI627" i="64"/>
  <c r="B66" i="67"/>
  <c r="AE623" i="64"/>
  <c r="AE627" i="64"/>
  <c r="AE619" i="64"/>
  <c r="AE615" i="64"/>
  <c r="AG623" i="64"/>
  <c r="AG627" i="64"/>
  <c r="AG619" i="64"/>
  <c r="AG615" i="64"/>
  <c r="AT615" i="64"/>
  <c r="AT623" i="64"/>
  <c r="AT627" i="64"/>
  <c r="AT619" i="64"/>
  <c r="AK615" i="64"/>
  <c r="AK623" i="64"/>
  <c r="AK627" i="64"/>
  <c r="AK619" i="64"/>
  <c r="AF615" i="64"/>
  <c r="AF619" i="64"/>
  <c r="AF623" i="64"/>
  <c r="AF627" i="64"/>
  <c r="AQ615" i="64"/>
  <c r="AQ627" i="64"/>
  <c r="AQ623" i="64"/>
  <c r="AQ619" i="64"/>
  <c r="U89" i="36"/>
  <c r="S89" i="36"/>
  <c r="Q89" i="36"/>
  <c r="F89" i="36"/>
  <c r="K89" i="36"/>
  <c r="E89" i="36"/>
  <c r="P89" i="36"/>
  <c r="H89" i="36"/>
  <c r="I89" i="36"/>
  <c r="W89" i="36"/>
  <c r="L89" i="36"/>
  <c r="M89" i="36"/>
  <c r="R89" i="36"/>
  <c r="T89" i="36"/>
  <c r="G89" i="36"/>
  <c r="D89" i="36"/>
  <c r="N89" i="36"/>
  <c r="O89" i="36"/>
  <c r="V89" i="36"/>
  <c r="AP623" i="64"/>
  <c r="AP627" i="64"/>
  <c r="AP619" i="64"/>
  <c r="AP615" i="64"/>
  <c r="AR615" i="64"/>
  <c r="AR619" i="64"/>
  <c r="AR627" i="64"/>
  <c r="AR623" i="64"/>
  <c r="AH629" i="64"/>
  <c r="AM629" i="64"/>
  <c r="AU629" i="64"/>
  <c r="AQ629" i="64"/>
  <c r="K49" i="36"/>
  <c r="E49" i="36"/>
  <c r="V49" i="36"/>
  <c r="Q49" i="36"/>
  <c r="D49" i="36"/>
  <c r="M49" i="36"/>
  <c r="G49" i="36"/>
  <c r="R49" i="36"/>
  <c r="S49" i="36"/>
  <c r="T49" i="36"/>
  <c r="P49" i="36"/>
  <c r="O49" i="36"/>
  <c r="I49" i="36"/>
  <c r="H49" i="36"/>
  <c r="F49" i="36"/>
  <c r="L49" i="36"/>
  <c r="U49" i="36"/>
  <c r="W49" i="36"/>
  <c r="N49" i="36"/>
  <c r="J49" i="36"/>
  <c r="J25" i="73"/>
  <c r="C25" i="73"/>
  <c r="B41" i="67"/>
  <c r="B67" i="67"/>
  <c r="J50" i="36" s="1"/>
  <c r="AK629" i="64"/>
  <c r="AD629" i="64"/>
  <c r="AT629" i="64"/>
  <c r="AJ629" i="64"/>
  <c r="AO629" i="64"/>
  <c r="AE629" i="64"/>
  <c r="AN629" i="64"/>
  <c r="B54" i="67"/>
  <c r="J44" i="36"/>
  <c r="AL629" i="64"/>
  <c r="AG629" i="64"/>
  <c r="AS629" i="64"/>
  <c r="AF629" i="64"/>
  <c r="M615" i="64"/>
  <c r="M623" i="64"/>
  <c r="M608" i="64"/>
  <c r="M246" i="64" s="1"/>
  <c r="M619" i="64"/>
  <c r="M627" i="64"/>
  <c r="AR629" i="64"/>
  <c r="AC629" i="64"/>
  <c r="L37" i="36"/>
  <c r="W37" i="36"/>
  <c r="R37" i="36"/>
  <c r="P37" i="36"/>
  <c r="Q37" i="36"/>
  <c r="V37" i="36"/>
  <c r="S37" i="36"/>
  <c r="O37" i="36"/>
  <c r="H37" i="36"/>
  <c r="I37" i="36"/>
  <c r="K37" i="36"/>
  <c r="T37" i="36"/>
  <c r="U37" i="36"/>
  <c r="M37" i="36"/>
  <c r="G37" i="36"/>
  <c r="D37" i="36"/>
  <c r="F37" i="36"/>
  <c r="E37" i="36"/>
  <c r="N37" i="36"/>
  <c r="C89" i="36"/>
  <c r="AB629" i="64"/>
  <c r="AP629" i="64"/>
  <c r="AI629" i="64"/>
  <c r="I43" i="36"/>
  <c r="W43" i="36"/>
  <c r="P43" i="36"/>
  <c r="G43" i="36"/>
  <c r="V43" i="36"/>
  <c r="K43" i="36"/>
  <c r="N43" i="36"/>
  <c r="T43" i="36"/>
  <c r="H43" i="36"/>
  <c r="O43" i="36"/>
  <c r="L43" i="36"/>
  <c r="D43" i="36"/>
  <c r="F43" i="36"/>
  <c r="U43" i="36"/>
  <c r="S43" i="36"/>
  <c r="R43" i="36"/>
  <c r="Q43" i="36"/>
  <c r="M43" i="36"/>
  <c r="E43" i="36"/>
  <c r="U623" i="64"/>
  <c r="C43" i="36"/>
  <c r="X627" i="64"/>
  <c r="X623" i="64"/>
  <c r="X608" i="64"/>
  <c r="X104" i="64" s="1"/>
  <c r="X615" i="64"/>
  <c r="X619" i="64"/>
  <c r="I615" i="64"/>
  <c r="I619" i="64"/>
  <c r="I627" i="64"/>
  <c r="I623" i="64"/>
  <c r="I608" i="64"/>
  <c r="K623" i="64"/>
  <c r="K627" i="64"/>
  <c r="K608" i="64"/>
  <c r="K320" i="64" s="1"/>
  <c r="K615" i="64"/>
  <c r="K619" i="64"/>
  <c r="O623" i="64"/>
  <c r="O608" i="64"/>
  <c r="O627" i="64"/>
  <c r="O615" i="64"/>
  <c r="O619" i="64"/>
  <c r="F44" i="36"/>
  <c r="E44" i="36"/>
  <c r="M44" i="36"/>
  <c r="N44" i="36"/>
  <c r="O44" i="36"/>
  <c r="G44" i="36"/>
  <c r="V44" i="36"/>
  <c r="D44" i="36"/>
  <c r="P44" i="36"/>
  <c r="I44" i="36"/>
  <c r="K44" i="36"/>
  <c r="U44" i="36"/>
  <c r="T44" i="36"/>
  <c r="S44" i="36"/>
  <c r="R44" i="36"/>
  <c r="L44" i="36"/>
  <c r="W44" i="36"/>
  <c r="Q44" i="36"/>
  <c r="H44" i="36"/>
  <c r="T623" i="64"/>
  <c r="T627" i="64"/>
  <c r="T619" i="64"/>
  <c r="T608" i="64"/>
  <c r="T246" i="64" s="1"/>
  <c r="T615" i="64"/>
  <c r="G615" i="64"/>
  <c r="C37" i="36"/>
  <c r="G623" i="64"/>
  <c r="G619" i="64"/>
  <c r="G627" i="64"/>
  <c r="G608" i="64"/>
  <c r="G104" i="64" s="1"/>
  <c r="R615" i="64"/>
  <c r="R627" i="64"/>
  <c r="R608" i="64"/>
  <c r="R104" i="64" s="1"/>
  <c r="R619" i="64"/>
  <c r="R623" i="64"/>
  <c r="V615" i="64"/>
  <c r="V627" i="64"/>
  <c r="V608" i="64"/>
  <c r="V320" i="64" s="1"/>
  <c r="V619" i="64"/>
  <c r="P619" i="64"/>
  <c r="P623" i="64"/>
  <c r="P627" i="64"/>
  <c r="P608" i="64"/>
  <c r="P175" i="64" s="1"/>
  <c r="P615" i="64"/>
  <c r="Y615" i="64"/>
  <c r="Y623" i="64"/>
  <c r="Y619" i="64"/>
  <c r="Y627" i="64"/>
  <c r="Y608" i="64"/>
  <c r="Y175" i="64" s="1"/>
  <c r="W619" i="64"/>
  <c r="W627" i="64"/>
  <c r="W615" i="64"/>
  <c r="W608" i="64"/>
  <c r="W623" i="64"/>
  <c r="S608" i="64"/>
  <c r="S246" i="64" s="1"/>
  <c r="S615" i="64"/>
  <c r="S619" i="64"/>
  <c r="S627" i="64"/>
  <c r="S623" i="64"/>
  <c r="J608" i="64"/>
  <c r="J34" i="64" s="1"/>
  <c r="J627" i="64"/>
  <c r="J623" i="64"/>
  <c r="J619" i="64"/>
  <c r="J615" i="64"/>
  <c r="Q627" i="64"/>
  <c r="Q619" i="64"/>
  <c r="Q615" i="64"/>
  <c r="Q608" i="64"/>
  <c r="Q175" i="64" s="1"/>
  <c r="Q623" i="64"/>
  <c r="N627" i="64"/>
  <c r="N608" i="64"/>
  <c r="N539" i="64" s="1"/>
  <c r="N615" i="64"/>
  <c r="N619" i="64"/>
  <c r="N623" i="64"/>
  <c r="U608" i="64"/>
  <c r="U34" i="64" s="1"/>
  <c r="U619" i="64"/>
  <c r="U627" i="64"/>
  <c r="U615" i="64"/>
  <c r="I50" i="36"/>
  <c r="L50" i="36"/>
  <c r="N50" i="36"/>
  <c r="D50" i="36"/>
  <c r="H50" i="36"/>
  <c r="S50" i="36"/>
  <c r="Q50" i="36"/>
  <c r="P50" i="36"/>
  <c r="T50" i="36"/>
  <c r="F50" i="36"/>
  <c r="K50" i="36"/>
  <c r="E50" i="36"/>
  <c r="U50" i="36"/>
  <c r="O50" i="36"/>
  <c r="V50" i="36"/>
  <c r="W50" i="36"/>
  <c r="M50" i="36"/>
  <c r="R50" i="36"/>
  <c r="G50" i="36"/>
  <c r="C49" i="36"/>
  <c r="V623" i="64"/>
  <c r="H623" i="64"/>
  <c r="H619" i="64"/>
  <c r="H627" i="64"/>
  <c r="H615" i="64"/>
  <c r="H608" i="64"/>
  <c r="H539" i="64" s="1"/>
  <c r="L623" i="64"/>
  <c r="L615" i="64"/>
  <c r="L627" i="64"/>
  <c r="L619" i="64"/>
  <c r="L608" i="64"/>
  <c r="L104" i="64" s="1"/>
  <c r="Z627" i="64"/>
  <c r="Z615" i="64"/>
  <c r="Z623" i="64"/>
  <c r="Z619" i="64"/>
  <c r="Z608" i="64"/>
  <c r="Z246" i="64" s="1"/>
  <c r="J38" i="36"/>
  <c r="M38" i="36"/>
  <c r="R38" i="36"/>
  <c r="D38" i="36"/>
  <c r="L38" i="36"/>
  <c r="K38" i="36"/>
  <c r="N38" i="36"/>
  <c r="W38" i="36"/>
  <c r="F38" i="36"/>
  <c r="G38" i="36"/>
  <c r="S38" i="36"/>
  <c r="O38" i="36"/>
  <c r="I38" i="36"/>
  <c r="E38" i="36"/>
  <c r="P38" i="36"/>
  <c r="V38" i="36"/>
  <c r="T38" i="36"/>
  <c r="U38" i="36"/>
  <c r="H38" i="36"/>
  <c r="Q38" i="36"/>
  <c r="U539" i="64"/>
  <c r="H629" i="64"/>
  <c r="N629" i="64"/>
  <c r="T629" i="64"/>
  <c r="R629" i="64"/>
  <c r="C38" i="36"/>
  <c r="G629" i="64"/>
  <c r="Y629" i="64"/>
  <c r="Z629" i="64"/>
  <c r="C44" i="36"/>
  <c r="S629" i="64"/>
  <c r="Q629" i="64"/>
  <c r="K629" i="64"/>
  <c r="V629" i="64"/>
  <c r="U629" i="64"/>
  <c r="O629" i="64"/>
  <c r="X629" i="64"/>
  <c r="J629" i="64"/>
  <c r="P629" i="64"/>
  <c r="L629" i="64"/>
  <c r="W629" i="64"/>
  <c r="I629" i="64"/>
  <c r="M629" i="64"/>
  <c r="C50" i="36"/>
  <c r="J39" i="79"/>
  <c r="J17" i="11"/>
  <c r="J30" i="11"/>
  <c r="K39" i="79"/>
  <c r="K41" i="79" s="1"/>
  <c r="K18" i="57" s="1"/>
  <c r="K17" i="11"/>
  <c r="K30" i="11"/>
  <c r="L39" i="79"/>
  <c r="C21" i="11"/>
  <c r="B19" i="41"/>
  <c r="A19" i="41"/>
  <c r="L17" i="11"/>
  <c r="L30" i="11"/>
  <c r="C17" i="11"/>
  <c r="K81" i="36"/>
  <c r="L41" i="79"/>
  <c r="L18" i="57"/>
  <c r="E87" i="41"/>
  <c r="E69" i="41"/>
  <c r="E88" i="41"/>
  <c r="E113" i="41"/>
  <c r="E81" i="41"/>
  <c r="E111" i="41"/>
  <c r="E65" i="41"/>
  <c r="E61" i="41"/>
  <c r="E98" i="41"/>
  <c r="E71" i="41"/>
  <c r="E99" i="41"/>
  <c r="E90" i="41"/>
  <c r="E55" i="41"/>
  <c r="E92" i="41"/>
  <c r="E109" i="41"/>
  <c r="E58" i="41"/>
  <c r="E112" i="41"/>
  <c r="E91" i="41"/>
  <c r="E94" i="41"/>
  <c r="E108" i="41"/>
  <c r="E63" i="41"/>
  <c r="E66" i="41"/>
  <c r="E67" i="41"/>
  <c r="E62" i="41"/>
  <c r="E57" i="41"/>
  <c r="E80" i="41"/>
  <c r="E100" i="41"/>
  <c r="E59" i="41"/>
  <c r="E70" i="41"/>
  <c r="E104" i="41"/>
  <c r="E115" i="41"/>
  <c r="C30" i="11"/>
  <c r="O81" i="36"/>
  <c r="D81" i="36"/>
  <c r="W81" i="36"/>
  <c r="S81" i="36"/>
  <c r="R81" i="36"/>
  <c r="F81" i="36"/>
  <c r="N81" i="36"/>
  <c r="I81" i="36"/>
  <c r="Q81" i="36"/>
  <c r="E81" i="36"/>
  <c r="G81" i="36"/>
  <c r="V81" i="36"/>
  <c r="L81" i="36"/>
  <c r="U81" i="36"/>
  <c r="M81" i="36"/>
  <c r="T81" i="36"/>
  <c r="P81" i="36"/>
  <c r="J81" i="36"/>
  <c r="H81" i="36"/>
  <c r="W95" i="36"/>
  <c r="I95" i="36"/>
  <c r="O95" i="36"/>
  <c r="N95" i="36"/>
  <c r="Q95" i="36"/>
  <c r="M95" i="36"/>
  <c r="J95" i="36"/>
  <c r="T95" i="36"/>
  <c r="G95" i="36"/>
  <c r="U95" i="36"/>
  <c r="K95" i="36"/>
  <c r="H95" i="36"/>
  <c r="S95" i="36"/>
  <c r="V95" i="36"/>
  <c r="E95" i="36"/>
  <c r="P95" i="36"/>
  <c r="R95" i="36"/>
  <c r="D95" i="36"/>
  <c r="F95" i="36"/>
  <c r="BK35" i="68"/>
  <c r="AM35" i="68"/>
  <c r="BR35" i="68"/>
  <c r="BJ35" i="68"/>
  <c r="AN35" i="68"/>
  <c r="BN35" i="68"/>
  <c r="BC35" i="68"/>
  <c r="AF35" i="68"/>
  <c r="BB35" i="68"/>
  <c r="BF35" i="68"/>
  <c r="AJ35" i="68"/>
  <c r="AH35" i="68"/>
  <c r="AI35" i="68"/>
  <c r="BD35" i="68"/>
  <c r="BG35" i="68"/>
  <c r="AU35" i="68"/>
  <c r="BQ35" i="68"/>
  <c r="AK35" i="68"/>
  <c r="AL35" i="68"/>
  <c r="BT35" i="68"/>
  <c r="BS35" i="68"/>
  <c r="AT35" i="68"/>
  <c r="BI35" i="68"/>
  <c r="AE35" i="68"/>
  <c r="AS35" i="68"/>
  <c r="BO35" i="68"/>
  <c r="BP35" i="68"/>
  <c r="BH35" i="68"/>
  <c r="AG35" i="68"/>
  <c r="AR35" i="68"/>
  <c r="BL35" i="68"/>
  <c r="AD35" i="68"/>
  <c r="AP35" i="68"/>
  <c r="AC35" i="68"/>
  <c r="AV35" i="68"/>
  <c r="BE35" i="68"/>
  <c r="BM35" i="68"/>
  <c r="AQ35" i="68"/>
  <c r="AO35" i="68"/>
  <c r="BA35" i="68"/>
  <c r="E620" i="64"/>
  <c r="E551" i="64" s="1"/>
  <c r="BJ93" i="68"/>
  <c r="AM93" i="68"/>
  <c r="BC93" i="68"/>
  <c r="BD93" i="68"/>
  <c r="AK93" i="68"/>
  <c r="AI93" i="68"/>
  <c r="AJ93" i="68"/>
  <c r="BP93" i="68"/>
  <c r="BB93" i="68"/>
  <c r="AN93" i="68"/>
  <c r="AU93" i="68"/>
  <c r="AT93" i="68"/>
  <c r="BA93" i="68"/>
  <c r="BT93" i="68"/>
  <c r="AV93" i="68"/>
  <c r="AC93" i="68"/>
  <c r="AO93" i="68"/>
  <c r="AG93" i="68"/>
  <c r="AQ93" i="68"/>
  <c r="BG93" i="68"/>
  <c r="BS93" i="68"/>
  <c r="BF93" i="68"/>
  <c r="AL93" i="68"/>
  <c r="AH93" i="68"/>
  <c r="BN93" i="68"/>
  <c r="AF93" i="68"/>
  <c r="AP93" i="68"/>
  <c r="AS93" i="68"/>
  <c r="AE93" i="68"/>
  <c r="BI93" i="68"/>
  <c r="BO93" i="68"/>
  <c r="BH93" i="68"/>
  <c r="BR93" i="68"/>
  <c r="BQ93" i="68"/>
  <c r="BK93" i="68"/>
  <c r="BM93" i="68"/>
  <c r="AR93" i="68"/>
  <c r="BE93" i="68"/>
  <c r="BL93" i="68"/>
  <c r="AD93" i="68"/>
  <c r="E616" i="64"/>
  <c r="BF77" i="68"/>
  <c r="BP77" i="68"/>
  <c r="AQ77" i="68"/>
  <c r="AV77" i="68"/>
  <c r="BR77" i="68"/>
  <c r="AN77" i="68"/>
  <c r="BB77" i="68"/>
  <c r="AI77" i="68"/>
  <c r="BI77" i="68"/>
  <c r="BE77" i="68"/>
  <c r="BM77" i="68"/>
  <c r="AT77" i="68"/>
  <c r="AP77" i="68"/>
  <c r="AF77" i="68"/>
  <c r="BO77" i="68"/>
  <c r="AS77" i="68"/>
  <c r="AH77" i="68"/>
  <c r="BS77" i="68"/>
  <c r="BG77" i="68"/>
  <c r="BA77" i="68"/>
  <c r="AK77" i="68"/>
  <c r="BN77" i="68"/>
  <c r="BC77" i="68"/>
  <c r="AU77" i="68"/>
  <c r="AD77" i="68"/>
  <c r="AO77" i="68"/>
  <c r="BD77" i="68"/>
  <c r="AM77" i="68"/>
  <c r="BJ77" i="68"/>
  <c r="BH77" i="68"/>
  <c r="AL77" i="68"/>
  <c r="BK77" i="68"/>
  <c r="AR77" i="68"/>
  <c r="BL77" i="68"/>
  <c r="AG77" i="68"/>
  <c r="BT77" i="68"/>
  <c r="AE77" i="68"/>
  <c r="AC77" i="68"/>
  <c r="BQ77" i="68"/>
  <c r="AJ77" i="68"/>
  <c r="E619" i="64"/>
  <c r="E404" i="64" s="1"/>
  <c r="AN98" i="68"/>
  <c r="AQ98" i="68"/>
  <c r="BR98" i="68"/>
  <c r="AE98" i="68"/>
  <c r="BL98" i="68"/>
  <c r="AV98" i="68"/>
  <c r="BP98" i="68"/>
  <c r="BQ98" i="68"/>
  <c r="BI98" i="68"/>
  <c r="BK98" i="68"/>
  <c r="BG98" i="68"/>
  <c r="BH98" i="68"/>
  <c r="BE98" i="68"/>
  <c r="AD98" i="68"/>
  <c r="BJ98" i="68"/>
  <c r="AK98" i="68"/>
  <c r="AI98" i="68"/>
  <c r="AO98" i="68"/>
  <c r="AG98" i="68"/>
  <c r="BD98" i="68"/>
  <c r="AL98" i="68"/>
  <c r="AJ98" i="68"/>
  <c r="AU98" i="68"/>
  <c r="BS98" i="68"/>
  <c r="AR98" i="68"/>
  <c r="BA98" i="68"/>
  <c r="AS98" i="68"/>
  <c r="BF98" i="68"/>
  <c r="AH98" i="68"/>
  <c r="BC98" i="68"/>
  <c r="BM98" i="68"/>
  <c r="AM98" i="68"/>
  <c r="AC98" i="68"/>
  <c r="AP98" i="68"/>
  <c r="BO98" i="68"/>
  <c r="BN98" i="68"/>
  <c r="AF98" i="68"/>
  <c r="BB98" i="68"/>
  <c r="AT98" i="68"/>
  <c r="BT98" i="68"/>
  <c r="C81" i="36"/>
  <c r="BK100" i="68"/>
  <c r="AT100" i="68"/>
  <c r="G164" i="46"/>
  <c r="BI100" i="68"/>
  <c r="BE100" i="68"/>
  <c r="AP100" i="68"/>
  <c r="BN100" i="68"/>
  <c r="AN100" i="68"/>
  <c r="AV100" i="68"/>
  <c r="BQ100" i="68"/>
  <c r="BM100" i="68"/>
  <c r="BG100" i="68"/>
  <c r="BT100" i="68"/>
  <c r="AG100" i="68"/>
  <c r="AL100" i="68"/>
  <c r="BD100" i="68"/>
  <c r="BO100" i="68"/>
  <c r="AU100" i="68"/>
  <c r="AR100" i="68"/>
  <c r="BB100" i="68"/>
  <c r="BF100" i="68"/>
  <c r="AQ100" i="68"/>
  <c r="AK100" i="68"/>
  <c r="AS100" i="68"/>
  <c r="AD100" i="68"/>
  <c r="BJ100" i="68"/>
  <c r="BS100" i="68"/>
  <c r="AM100" i="68"/>
  <c r="AJ100" i="68"/>
  <c r="AO100" i="68"/>
  <c r="AI100" i="68"/>
  <c r="BL100" i="68"/>
  <c r="BH100" i="68"/>
  <c r="BP100" i="68"/>
  <c r="BA100" i="68"/>
  <c r="BC100" i="68"/>
  <c r="F164" i="46"/>
  <c r="AC100" i="68"/>
  <c r="AF100" i="68"/>
  <c r="AH100" i="68"/>
  <c r="BR100" i="68"/>
  <c r="AE100" i="68"/>
  <c r="AT87" i="68"/>
  <c r="AS87" i="68"/>
  <c r="AC87" i="68"/>
  <c r="BD87" i="68"/>
  <c r="BH87" i="68"/>
  <c r="AP87" i="68"/>
  <c r="BN87" i="68"/>
  <c r="BE87" i="68"/>
  <c r="BT87" i="68"/>
  <c r="AN87" i="68"/>
  <c r="AM87" i="68"/>
  <c r="AV87" i="68"/>
  <c r="AK87" i="68"/>
  <c r="BQ87" i="68"/>
  <c r="AE87" i="68"/>
  <c r="AG87" i="68"/>
  <c r="BB87" i="68"/>
  <c r="AL87" i="68"/>
  <c r="BF87" i="68"/>
  <c r="AO87" i="68"/>
  <c r="BI87" i="68"/>
  <c r="BK87" i="68"/>
  <c r="BR87" i="68"/>
  <c r="F151" i="46"/>
  <c r="BC87" i="68"/>
  <c r="AF87" i="68"/>
  <c r="AJ87" i="68"/>
  <c r="G151" i="46"/>
  <c r="AR87" i="68"/>
  <c r="BG87" i="68"/>
  <c r="BA87" i="68"/>
  <c r="AH87" i="68"/>
  <c r="AU87" i="68"/>
  <c r="AQ87" i="68"/>
  <c r="BS87" i="68"/>
  <c r="AD87" i="68"/>
  <c r="BJ87" i="68"/>
  <c r="BP87" i="68"/>
  <c r="AI87" i="68"/>
  <c r="BO87" i="68"/>
  <c r="BL87" i="68"/>
  <c r="BM87" i="68"/>
  <c r="BG37" i="68"/>
  <c r="AK37" i="68"/>
  <c r="AH37" i="68"/>
  <c r="BR37" i="68"/>
  <c r="AC37" i="68"/>
  <c r="BS37" i="68"/>
  <c r="BA37" i="68"/>
  <c r="AE37" i="68"/>
  <c r="AJ37" i="68"/>
  <c r="BF37" i="68"/>
  <c r="BM37" i="68"/>
  <c r="AV37" i="68"/>
  <c r="AP37" i="68"/>
  <c r="AD37" i="68"/>
  <c r="BI37" i="68"/>
  <c r="BD37" i="68"/>
  <c r="AI37" i="68"/>
  <c r="BN37" i="68"/>
  <c r="BP37" i="68"/>
  <c r="AN37" i="68"/>
  <c r="AU37" i="68"/>
  <c r="AT37" i="68"/>
  <c r="BB37" i="68"/>
  <c r="BK37" i="68"/>
  <c r="AQ37" i="68"/>
  <c r="AO37" i="68"/>
  <c r="AL37" i="68"/>
  <c r="BL37" i="68"/>
  <c r="BC37" i="68"/>
  <c r="BT37" i="68"/>
  <c r="BO37" i="68"/>
  <c r="BQ37" i="68"/>
  <c r="BJ37" i="68"/>
  <c r="AS37" i="68"/>
  <c r="AG37" i="68"/>
  <c r="AM37" i="68"/>
  <c r="AF37" i="68"/>
  <c r="AR37" i="68"/>
  <c r="BH37" i="68"/>
  <c r="BE37" i="68"/>
  <c r="BK81" i="68"/>
  <c r="BC81" i="68"/>
  <c r="AG81" i="68"/>
  <c r="BF81" i="68"/>
  <c r="AU81" i="68"/>
  <c r="AJ81" i="68"/>
  <c r="BS81" i="68"/>
  <c r="BM81" i="68"/>
  <c r="AL81" i="68"/>
  <c r="BO81" i="68"/>
  <c r="AH81" i="68"/>
  <c r="AI81" i="68"/>
  <c r="BN81" i="68"/>
  <c r="BP81" i="68"/>
  <c r="AQ81" i="68"/>
  <c r="BA81" i="68"/>
  <c r="AN81" i="68"/>
  <c r="BI81" i="68"/>
  <c r="AK81" i="68"/>
  <c r="BG81" i="68"/>
  <c r="BJ81" i="68"/>
  <c r="AC81" i="68"/>
  <c r="BB81" i="68"/>
  <c r="AP81" i="68"/>
  <c r="AE81" i="68"/>
  <c r="AD81" i="68"/>
  <c r="AR81" i="68"/>
  <c r="BD81" i="68"/>
  <c r="F145" i="46"/>
  <c r="AS81" i="68"/>
  <c r="G145" i="46"/>
  <c r="AO81" i="68"/>
  <c r="BR81" i="68"/>
  <c r="BT81" i="68"/>
  <c r="BQ81" i="68"/>
  <c r="BL81" i="68"/>
  <c r="AT81" i="68"/>
  <c r="AV81" i="68"/>
  <c r="BH81" i="68"/>
  <c r="BE81" i="68"/>
  <c r="AF81" i="68"/>
  <c r="AM81" i="68"/>
  <c r="G158" i="46"/>
  <c r="BG94" i="68"/>
  <c r="BK94" i="68"/>
  <c r="BI94" i="68"/>
  <c r="AH94" i="68"/>
  <c r="AT94" i="68"/>
  <c r="BD94" i="68"/>
  <c r="AV94" i="68"/>
  <c r="BF94" i="68"/>
  <c r="BQ94" i="68"/>
  <c r="AE94" i="68"/>
  <c r="AS94" i="68"/>
  <c r="BE94" i="68"/>
  <c r="AN94" i="68"/>
  <c r="AL94" i="68"/>
  <c r="BA94" i="68"/>
  <c r="AD94" i="68"/>
  <c r="BR94" i="68"/>
  <c r="BP94" i="68"/>
  <c r="BO94" i="68"/>
  <c r="AO94" i="68"/>
  <c r="BL94" i="68"/>
  <c r="AQ94" i="68"/>
  <c r="BB94" i="68"/>
  <c r="AM94" i="68"/>
  <c r="BJ94" i="68"/>
  <c r="AU94" i="68"/>
  <c r="AF94" i="68"/>
  <c r="AI94" i="68"/>
  <c r="AJ94" i="68"/>
  <c r="AR94" i="68"/>
  <c r="F158" i="46"/>
  <c r="D228" i="46" s="1"/>
  <c r="BM94" i="68"/>
  <c r="AK94" i="68"/>
  <c r="BS94" i="68"/>
  <c r="AG94" i="68"/>
  <c r="AP94" i="68"/>
  <c r="AC94" i="68"/>
  <c r="BN94" i="68"/>
  <c r="BT94" i="68"/>
  <c r="BC94" i="68"/>
  <c r="BH94" i="68"/>
  <c r="F150" i="46"/>
  <c r="BC86" i="68"/>
  <c r="BE86" i="68"/>
  <c r="BS86" i="68"/>
  <c r="AH86" i="68"/>
  <c r="BN86" i="68"/>
  <c r="AT86" i="68"/>
  <c r="AN86" i="68"/>
  <c r="BM86" i="68"/>
  <c r="BI86" i="68"/>
  <c r="BD86" i="68"/>
  <c r="AD86" i="68"/>
  <c r="AG86" i="68"/>
  <c r="AV86" i="68"/>
  <c r="AF86" i="68"/>
  <c r="AJ86" i="68"/>
  <c r="AM86" i="68"/>
  <c r="AO86" i="68"/>
  <c r="BF86" i="68"/>
  <c r="AU86" i="68"/>
  <c r="BH86" i="68"/>
  <c r="AL86" i="68"/>
  <c r="AQ86" i="68"/>
  <c r="BO86" i="68"/>
  <c r="G150" i="46"/>
  <c r="AI86" i="68"/>
  <c r="BB86" i="68"/>
  <c r="AE86" i="68"/>
  <c r="BG86" i="68"/>
  <c r="AS86" i="68"/>
  <c r="AP86" i="68"/>
  <c r="BJ86" i="68"/>
  <c r="BR86" i="68"/>
  <c r="BK86" i="68"/>
  <c r="BP86" i="68"/>
  <c r="BQ86" i="68"/>
  <c r="AR86" i="68"/>
  <c r="BT86" i="68"/>
  <c r="AK86" i="68"/>
  <c r="BA86" i="68"/>
  <c r="BL86" i="68"/>
  <c r="AC86" i="68"/>
  <c r="E623" i="64"/>
  <c r="E49" i="64" s="1"/>
  <c r="BF75" i="68"/>
  <c r="AF75" i="68"/>
  <c r="BG75" i="68"/>
  <c r="AM75" i="68"/>
  <c r="BA75" i="68"/>
  <c r="AC75" i="68"/>
  <c r="BC75" i="68"/>
  <c r="BI75" i="68"/>
  <c r="AN75" i="68"/>
  <c r="AL75" i="68"/>
  <c r="BH75" i="68"/>
  <c r="BL75" i="68"/>
  <c r="AU75" i="68"/>
  <c r="BE75" i="68"/>
  <c r="AV75" i="68"/>
  <c r="AR75" i="68"/>
  <c r="BS75" i="68"/>
  <c r="BM75" i="68"/>
  <c r="AP75" i="68"/>
  <c r="AE75" i="68"/>
  <c r="AD75" i="68"/>
  <c r="AT75" i="68"/>
  <c r="BB75" i="68"/>
  <c r="BQ75" i="68"/>
  <c r="AQ75" i="68"/>
  <c r="AH75" i="68"/>
  <c r="AI75" i="68"/>
  <c r="AJ75" i="68"/>
  <c r="BJ75" i="68"/>
  <c r="AS75" i="68"/>
  <c r="BO75" i="68"/>
  <c r="AG75" i="68"/>
  <c r="BD75" i="68"/>
  <c r="BP75" i="68"/>
  <c r="AO75" i="68"/>
  <c r="AK75" i="68"/>
  <c r="BK75" i="68"/>
  <c r="BT75" i="68"/>
  <c r="BN75" i="68"/>
  <c r="BR75" i="68"/>
  <c r="BA89" i="68"/>
  <c r="AT89" i="68"/>
  <c r="AH89" i="68"/>
  <c r="BN89" i="68"/>
  <c r="AM89" i="68"/>
  <c r="BH89" i="68"/>
  <c r="AC89" i="68"/>
  <c r="BI89" i="68"/>
  <c r="AI89" i="68"/>
  <c r="AP89" i="68"/>
  <c r="BQ89" i="68"/>
  <c r="BK89" i="68"/>
  <c r="AE89" i="68"/>
  <c r="AK89" i="68"/>
  <c r="BP89" i="68"/>
  <c r="AO89" i="68"/>
  <c r="AS89" i="68"/>
  <c r="AR89" i="68"/>
  <c r="BM89" i="68"/>
  <c r="BB89" i="68"/>
  <c r="AQ89" i="68"/>
  <c r="BJ89" i="68"/>
  <c r="BC89" i="68"/>
  <c r="AJ89" i="68"/>
  <c r="AU89" i="68"/>
  <c r="AG89" i="68"/>
  <c r="AN89" i="68"/>
  <c r="BE89" i="68"/>
  <c r="BF89" i="68"/>
  <c r="AL89" i="68"/>
  <c r="AV89" i="68"/>
  <c r="AD89" i="68"/>
  <c r="G153" i="46"/>
  <c r="AF89" i="68"/>
  <c r="BG89" i="68"/>
  <c r="BL89" i="68"/>
  <c r="BO89" i="68"/>
  <c r="F153" i="46"/>
  <c r="BS89" i="68"/>
  <c r="BD89" i="68"/>
  <c r="BR89" i="68"/>
  <c r="BT89" i="68"/>
  <c r="AH67" i="68"/>
  <c r="AV67" i="68"/>
  <c r="BM67" i="68"/>
  <c r="AU67" i="68"/>
  <c r="BK67" i="68"/>
  <c r="AT67" i="68"/>
  <c r="AK67" i="68"/>
  <c r="AE67" i="68"/>
  <c r="AM67" i="68"/>
  <c r="BC67" i="68"/>
  <c r="AP67" i="68"/>
  <c r="AL67" i="68"/>
  <c r="BG67" i="68"/>
  <c r="AO67" i="68"/>
  <c r="AD67" i="68"/>
  <c r="BI67" i="68"/>
  <c r="AR67" i="68"/>
  <c r="BH67" i="68"/>
  <c r="BP67" i="68"/>
  <c r="BF67" i="68"/>
  <c r="BT67" i="68"/>
  <c r="BS67" i="68"/>
  <c r="BN67" i="68"/>
  <c r="BB67" i="68"/>
  <c r="AF67" i="68"/>
  <c r="AQ67" i="68"/>
  <c r="AC67" i="68"/>
  <c r="BL67" i="68"/>
  <c r="AN67" i="68"/>
  <c r="AS67" i="68"/>
  <c r="BA67" i="68"/>
  <c r="AJ67" i="68"/>
  <c r="BJ67" i="68"/>
  <c r="AG67" i="68"/>
  <c r="BD67" i="68"/>
  <c r="AI67" i="68"/>
  <c r="BE67" i="68"/>
  <c r="BR67" i="68"/>
  <c r="BQ67" i="68"/>
  <c r="BO67" i="68"/>
  <c r="E624" i="64"/>
  <c r="F142" i="46"/>
  <c r="BH78" i="68"/>
  <c r="BN78" i="68"/>
  <c r="AO78" i="68"/>
  <c r="AD78" i="68"/>
  <c r="AJ78" i="68"/>
  <c r="AL78" i="68"/>
  <c r="BJ78" i="68"/>
  <c r="BB78" i="68"/>
  <c r="BE78" i="68"/>
  <c r="BO78" i="68"/>
  <c r="AK78" i="68"/>
  <c r="AI78" i="68"/>
  <c r="BD78" i="68"/>
  <c r="AN78" i="68"/>
  <c r="AG78" i="68"/>
  <c r="AP78" i="68"/>
  <c r="BP78" i="68"/>
  <c r="BQ78" i="68"/>
  <c r="BR78" i="68"/>
  <c r="AQ78" i="68"/>
  <c r="BI78" i="68"/>
  <c r="BL78" i="68"/>
  <c r="BG78" i="68"/>
  <c r="AC78" i="68"/>
  <c r="AM78" i="68"/>
  <c r="BC78" i="68"/>
  <c r="AH78" i="68"/>
  <c r="BA78" i="68"/>
  <c r="AU78" i="68"/>
  <c r="AT78" i="68"/>
  <c r="G142" i="46"/>
  <c r="AR78" i="68"/>
  <c r="AS78" i="68"/>
  <c r="BM78" i="68"/>
  <c r="BS78" i="68"/>
  <c r="AV78" i="68"/>
  <c r="BK78" i="68"/>
  <c r="BT78" i="68"/>
  <c r="AE78" i="68"/>
  <c r="BF78" i="68"/>
  <c r="AF78" i="68"/>
  <c r="BM79" i="68"/>
  <c r="BB79" i="68"/>
  <c r="AM79" i="68"/>
  <c r="BJ79" i="68"/>
  <c r="AL79" i="68"/>
  <c r="AU79" i="68"/>
  <c r="AI79" i="68"/>
  <c r="BL79" i="68"/>
  <c r="BE79" i="68"/>
  <c r="AR79" i="68"/>
  <c r="BG79" i="68"/>
  <c r="BQ79" i="68"/>
  <c r="BO79" i="68"/>
  <c r="BC79" i="68"/>
  <c r="AT79" i="68"/>
  <c r="BI79" i="68"/>
  <c r="BD79" i="68"/>
  <c r="AP79" i="68"/>
  <c r="BK79" i="68"/>
  <c r="BS79" i="68"/>
  <c r="AJ79" i="68"/>
  <c r="F143" i="46"/>
  <c r="AH79" i="68"/>
  <c r="BT79" i="68"/>
  <c r="BR79" i="68"/>
  <c r="AC79" i="68"/>
  <c r="G143" i="46"/>
  <c r="BA79" i="68"/>
  <c r="BN79" i="68"/>
  <c r="AF79" i="68"/>
  <c r="AK79" i="68"/>
  <c r="AV79" i="68"/>
  <c r="AO79" i="68"/>
  <c r="AE79" i="68"/>
  <c r="AG79" i="68"/>
  <c r="AQ79" i="68"/>
  <c r="AD79" i="68"/>
  <c r="AN79" i="68"/>
  <c r="BH79" i="68"/>
  <c r="BF79" i="68"/>
  <c r="AS79" i="68"/>
  <c r="BP79" i="68"/>
  <c r="AE38" i="68"/>
  <c r="BM38" i="68"/>
  <c r="BI38" i="68"/>
  <c r="AQ38" i="68"/>
  <c r="AL38" i="68"/>
  <c r="AC38" i="68"/>
  <c r="BS38" i="68"/>
  <c r="AT38" i="68"/>
  <c r="AI38" i="68"/>
  <c r="AJ38" i="68"/>
  <c r="AR38" i="68"/>
  <c r="AO38" i="68"/>
  <c r="BO38" i="68"/>
  <c r="BE38" i="68"/>
  <c r="BR38" i="68"/>
  <c r="BH38" i="68"/>
  <c r="AN38" i="68"/>
  <c r="BN38" i="68"/>
  <c r="BT38" i="68"/>
  <c r="AM38" i="68"/>
  <c r="AH38" i="68"/>
  <c r="BP38" i="68"/>
  <c r="AF38" i="68"/>
  <c r="BK38" i="68"/>
  <c r="AG38" i="68"/>
  <c r="BL38" i="68"/>
  <c r="BC38" i="68"/>
  <c r="BB38" i="68"/>
  <c r="BJ38" i="68"/>
  <c r="BF38" i="68"/>
  <c r="AD38" i="68"/>
  <c r="BQ38" i="68"/>
  <c r="E629" i="64"/>
  <c r="E267" i="64" s="1"/>
  <c r="AV38" i="68"/>
  <c r="AK38" i="68"/>
  <c r="AU38" i="68"/>
  <c r="BG38" i="68"/>
  <c r="AP38" i="68"/>
  <c r="BD38" i="68"/>
  <c r="BA38" i="68"/>
  <c r="AS38" i="68"/>
  <c r="BT96" i="68"/>
  <c r="AO96" i="68"/>
  <c r="BE96" i="68"/>
  <c r="BM96" i="68"/>
  <c r="BC96" i="68"/>
  <c r="AU96" i="68"/>
  <c r="AS96" i="68"/>
  <c r="BF96" i="68"/>
  <c r="G160" i="46"/>
  <c r="BS96" i="68"/>
  <c r="BJ96" i="68"/>
  <c r="BB96" i="68"/>
  <c r="AC96" i="68"/>
  <c r="BI96" i="68"/>
  <c r="BN96" i="68"/>
  <c r="AM96" i="68"/>
  <c r="BG96" i="68"/>
  <c r="AL96" i="68"/>
  <c r="AR96" i="68"/>
  <c r="AD96" i="68"/>
  <c r="BD96" i="68"/>
  <c r="AN96" i="68"/>
  <c r="AQ96" i="68"/>
  <c r="BL96" i="68"/>
  <c r="AE96" i="68"/>
  <c r="BO96" i="68"/>
  <c r="BR96" i="68"/>
  <c r="BA96" i="68"/>
  <c r="AH96" i="68"/>
  <c r="BK96" i="68"/>
  <c r="F160" i="46"/>
  <c r="AV96" i="68"/>
  <c r="BQ96" i="68"/>
  <c r="AG96" i="68"/>
  <c r="AT96" i="68"/>
  <c r="AP96" i="68"/>
  <c r="BH96" i="68"/>
  <c r="AF96" i="68"/>
  <c r="AK96" i="68"/>
  <c r="BP96" i="68"/>
  <c r="AI96" i="68"/>
  <c r="AJ96" i="68"/>
  <c r="E627" i="64"/>
  <c r="L95" i="36"/>
  <c r="E628" i="64"/>
  <c r="E266" i="64" s="1"/>
  <c r="E615" i="64"/>
  <c r="E182" i="64" s="1"/>
  <c r="BK36" i="68"/>
  <c r="AP36" i="68"/>
  <c r="BS36" i="68"/>
  <c r="AJ36" i="68"/>
  <c r="AC36" i="68"/>
  <c r="AS36" i="68"/>
  <c r="BF36" i="68"/>
  <c r="AQ36" i="68"/>
  <c r="BR36" i="68"/>
  <c r="AD36" i="68"/>
  <c r="AE36" i="68"/>
  <c r="AO36" i="68"/>
  <c r="BO36" i="68"/>
  <c r="AR36" i="68"/>
  <c r="AN36" i="68"/>
  <c r="BG36" i="68"/>
  <c r="BQ36" i="68"/>
  <c r="BJ36" i="68"/>
  <c r="AG36" i="68"/>
  <c r="BH36" i="68"/>
  <c r="BP36" i="68"/>
  <c r="BM36" i="68"/>
  <c r="BT36" i="68"/>
  <c r="AF36" i="68"/>
  <c r="AV36" i="68"/>
  <c r="AT36" i="68"/>
  <c r="AU36" i="68"/>
  <c r="AK36" i="68"/>
  <c r="BA36" i="68"/>
  <c r="BN36" i="68"/>
  <c r="AM36" i="68"/>
  <c r="AH36" i="68"/>
  <c r="BD36" i="68"/>
  <c r="BI36" i="68"/>
  <c r="AL36" i="68"/>
  <c r="BL36" i="68"/>
  <c r="AI36" i="68"/>
  <c r="BC36" i="68"/>
  <c r="BB36" i="68"/>
  <c r="BE36" i="68"/>
  <c r="G161" i="46"/>
  <c r="E229" i="46" s="1"/>
  <c r="BR97" i="68"/>
  <c r="BB97" i="68"/>
  <c r="BK97" i="68"/>
  <c r="BM97" i="68"/>
  <c r="BI97" i="68"/>
  <c r="BF97" i="68"/>
  <c r="BG97" i="68"/>
  <c r="AG97" i="68"/>
  <c r="BL97" i="68"/>
  <c r="AE97" i="68"/>
  <c r="AU97" i="68"/>
  <c r="BH97" i="68"/>
  <c r="AJ97" i="68"/>
  <c r="BT97" i="68"/>
  <c r="AM97" i="68"/>
  <c r="BC97" i="68"/>
  <c r="AR97" i="68"/>
  <c r="AL97" i="68"/>
  <c r="AP97" i="68"/>
  <c r="AK97" i="68"/>
  <c r="AV97" i="68"/>
  <c r="BS97" i="68"/>
  <c r="BP97" i="68"/>
  <c r="BJ97" i="68"/>
  <c r="AH97" i="68"/>
  <c r="AQ97" i="68"/>
  <c r="AO97" i="68"/>
  <c r="BQ97" i="68"/>
  <c r="BO97" i="68"/>
  <c r="BD97" i="68"/>
  <c r="F161" i="46"/>
  <c r="AD97" i="68"/>
  <c r="AS97" i="68"/>
  <c r="BA97" i="68"/>
  <c r="BN97" i="68"/>
  <c r="AI97" i="68"/>
  <c r="BE97" i="68"/>
  <c r="AT97" i="68"/>
  <c r="AF97" i="68"/>
  <c r="AN97" i="68"/>
  <c r="AC97" i="68"/>
  <c r="BC34" i="68"/>
  <c r="AR34" i="68"/>
  <c r="AL34" i="68"/>
  <c r="AK34" i="68"/>
  <c r="AI34" i="68"/>
  <c r="AH34" i="68"/>
  <c r="BN34" i="68"/>
  <c r="AF34" i="68"/>
  <c r="AO34" i="68"/>
  <c r="AE34" i="68"/>
  <c r="AS34" i="68"/>
  <c r="AJ34" i="68"/>
  <c r="BB34" i="68"/>
  <c r="BO34" i="68"/>
  <c r="AC34" i="68"/>
  <c r="BH34" i="68"/>
  <c r="AU34" i="68"/>
  <c r="BQ34" i="68"/>
  <c r="BK34" i="68"/>
  <c r="BA34" i="68"/>
  <c r="AM34" i="68"/>
  <c r="AN34" i="68"/>
  <c r="AV34" i="68"/>
  <c r="AP34" i="68"/>
  <c r="BR34" i="68"/>
  <c r="BJ34" i="68"/>
  <c r="BE34" i="68"/>
  <c r="BP34" i="68"/>
  <c r="BG34" i="68"/>
  <c r="BF34" i="68"/>
  <c r="AT34" i="68"/>
  <c r="BS34" i="68"/>
  <c r="BM34" i="68"/>
  <c r="AQ34" i="68"/>
  <c r="BI34" i="68"/>
  <c r="AG34" i="68"/>
  <c r="BD34" i="68"/>
  <c r="BL34" i="68"/>
  <c r="AD34" i="68"/>
  <c r="BT34" i="68"/>
  <c r="AN85" i="68"/>
  <c r="AL85" i="68"/>
  <c r="BG85" i="68"/>
  <c r="BC85" i="68"/>
  <c r="BI85" i="68"/>
  <c r="AU85" i="68"/>
  <c r="AD85" i="68"/>
  <c r="AS85" i="68"/>
  <c r="BQ85" i="68"/>
  <c r="AQ85" i="68"/>
  <c r="BF85" i="68"/>
  <c r="AI85" i="68"/>
  <c r="AT85" i="68"/>
  <c r="BA85" i="68"/>
  <c r="BH85" i="68"/>
  <c r="BE85" i="68"/>
  <c r="BL85" i="68"/>
  <c r="AO85" i="68"/>
  <c r="AJ85" i="68"/>
  <c r="BR85" i="68"/>
  <c r="AV85" i="68"/>
  <c r="AC85" i="68"/>
  <c r="BN85" i="68"/>
  <c r="AG85" i="68"/>
  <c r="BP85" i="68"/>
  <c r="BK85" i="68"/>
  <c r="BM85" i="68"/>
  <c r="AM85" i="68"/>
  <c r="BT85" i="68"/>
  <c r="BJ85" i="68"/>
  <c r="BD85" i="68"/>
  <c r="AP85" i="68"/>
  <c r="BB85" i="68"/>
  <c r="AR85" i="68"/>
  <c r="AE85" i="68"/>
  <c r="AF85" i="68"/>
  <c r="G149" i="46"/>
  <c r="BO85" i="68"/>
  <c r="F149" i="46"/>
  <c r="BS85" i="68"/>
  <c r="AH85" i="68"/>
  <c r="AK85" i="68"/>
  <c r="AC68" i="68"/>
  <c r="AL68" i="68"/>
  <c r="BN68" i="68"/>
  <c r="BQ68" i="68"/>
  <c r="AR68" i="68"/>
  <c r="BK68" i="68"/>
  <c r="AO68" i="68"/>
  <c r="BH68" i="68"/>
  <c r="BO68" i="68"/>
  <c r="BM68" i="68"/>
  <c r="F132" i="46"/>
  <c r="BC68" i="68"/>
  <c r="BI68" i="68"/>
  <c r="BR68" i="68"/>
  <c r="BP68" i="68"/>
  <c r="AM68" i="68"/>
  <c r="AF68" i="68"/>
  <c r="AS68" i="68"/>
  <c r="BB68" i="68"/>
  <c r="BS68" i="68"/>
  <c r="AK68" i="68"/>
  <c r="BE68" i="68"/>
  <c r="AQ68" i="68"/>
  <c r="AI68" i="68"/>
  <c r="AH68" i="68"/>
  <c r="AD68" i="68"/>
  <c r="BF68" i="68"/>
  <c r="BT68" i="68"/>
  <c r="BA68" i="68"/>
  <c r="AJ68" i="68"/>
  <c r="AT68" i="68"/>
  <c r="AP68" i="68"/>
  <c r="AV68" i="68"/>
  <c r="G132" i="46"/>
  <c r="BD68" i="68"/>
  <c r="AG68" i="68"/>
  <c r="AU68" i="68"/>
  <c r="BJ68" i="68"/>
  <c r="BL68" i="68"/>
  <c r="AE68" i="68"/>
  <c r="AN68" i="68"/>
  <c r="BG68" i="68"/>
  <c r="AG74" i="68"/>
  <c r="AP74" i="68"/>
  <c r="AL74" i="68"/>
  <c r="AV74" i="68"/>
  <c r="BB74" i="68"/>
  <c r="AD74" i="68"/>
  <c r="AE74" i="68"/>
  <c r="BD74" i="68"/>
  <c r="BP74" i="68"/>
  <c r="BC74" i="68"/>
  <c r="BJ74" i="68"/>
  <c r="BF74" i="68"/>
  <c r="AO74" i="68"/>
  <c r="BS74" i="68"/>
  <c r="AJ74" i="68"/>
  <c r="BM74" i="68"/>
  <c r="AC74" i="68"/>
  <c r="AN74" i="68"/>
  <c r="BL74" i="68"/>
  <c r="AK74" i="68"/>
  <c r="AI74" i="68"/>
  <c r="AU74" i="68"/>
  <c r="AS74" i="68"/>
  <c r="BE74" i="68"/>
  <c r="BQ74" i="68"/>
  <c r="AH74" i="68"/>
  <c r="AR74" i="68"/>
  <c r="BI74" i="68"/>
  <c r="BR74" i="68"/>
  <c r="AF74" i="68"/>
  <c r="BK74" i="68"/>
  <c r="BA74" i="68"/>
  <c r="AM74" i="68"/>
  <c r="BG74" i="68"/>
  <c r="AQ74" i="68"/>
  <c r="BT74" i="68"/>
  <c r="BH74" i="68"/>
  <c r="AT74" i="68"/>
  <c r="BO74" i="68"/>
  <c r="BN74" i="68"/>
  <c r="AL170" i="46"/>
  <c r="M170" i="56" s="1"/>
  <c r="L219" i="25" s="1"/>
  <c r="BG96" i="46"/>
  <c r="AL173" i="46"/>
  <c r="AG159" i="25" s="1"/>
  <c r="E408" i="64"/>
  <c r="D623" i="64"/>
  <c r="D119" i="64" s="1"/>
  <c r="E42" i="64"/>
  <c r="BA96" i="46"/>
  <c r="AF173" i="46"/>
  <c r="F220" i="47" s="1"/>
  <c r="AE170" i="46"/>
  <c r="E217" i="47" s="1"/>
  <c r="AZ96" i="46"/>
  <c r="F96" i="56" s="1"/>
  <c r="AE173" i="46"/>
  <c r="E220" i="47" s="1"/>
  <c r="AK170" i="46"/>
  <c r="BF96" i="46"/>
  <c r="AK173" i="46"/>
  <c r="AF159" i="25" s="1"/>
  <c r="BE96" i="46"/>
  <c r="AJ170" i="46"/>
  <c r="AE156" i="25" s="1"/>
  <c r="AJ173" i="46"/>
  <c r="J220" i="47" s="1"/>
  <c r="AO173" i="46"/>
  <c r="AJ159" i="25" s="1"/>
  <c r="BJ96" i="46"/>
  <c r="AO170" i="46"/>
  <c r="O217" i="47" s="1"/>
  <c r="E257" i="64"/>
  <c r="E186" i="64"/>
  <c r="E477" i="64"/>
  <c r="D619" i="64"/>
  <c r="D45" i="64" s="1"/>
  <c r="E331" i="64"/>
  <c r="AY96" i="46"/>
  <c r="C95" i="36"/>
  <c r="AD173" i="46"/>
  <c r="D220" i="47" s="1"/>
  <c r="BQ96" i="46"/>
  <c r="AV173" i="46"/>
  <c r="AQ159" i="25" s="1"/>
  <c r="AV170" i="46"/>
  <c r="AQ156" i="25" s="1"/>
  <c r="AU170" i="46"/>
  <c r="BP96" i="46"/>
  <c r="AU173" i="46"/>
  <c r="AP159" i="25" s="1"/>
  <c r="AM170" i="46"/>
  <c r="M217" i="47" s="1"/>
  <c r="AM173" i="46"/>
  <c r="AH159" i="25" s="1"/>
  <c r="BH96" i="46"/>
  <c r="BD96" i="46"/>
  <c r="AI173" i="46"/>
  <c r="BM96" i="46"/>
  <c r="AR173" i="46"/>
  <c r="BN96" i="46"/>
  <c r="AS173" i="46"/>
  <c r="AN159" i="25" s="1"/>
  <c r="AG173" i="46"/>
  <c r="BB96" i="46"/>
  <c r="BL96" i="46"/>
  <c r="AQ173" i="46"/>
  <c r="AQ170" i="46"/>
  <c r="R170" i="56" s="1"/>
  <c r="Q123" i="47" s="1"/>
  <c r="Q74" i="47" s="1"/>
  <c r="AW173" i="46"/>
  <c r="BR96" i="46"/>
  <c r="X96" i="56" s="1"/>
  <c r="E253" i="64"/>
  <c r="E327" i="64"/>
  <c r="E195" i="64"/>
  <c r="E339" i="64"/>
  <c r="E555" i="64"/>
  <c r="AD145" i="68"/>
  <c r="E332" i="64"/>
  <c r="E116" i="64"/>
  <c r="E187" i="64"/>
  <c r="E405" i="64"/>
  <c r="E258" i="64"/>
  <c r="AP170" i="46"/>
  <c r="AP173" i="46"/>
  <c r="AK159" i="25" s="1"/>
  <c r="BK96" i="46"/>
  <c r="AH173" i="46"/>
  <c r="AH170" i="46"/>
  <c r="AC156" i="25" s="1"/>
  <c r="BC96" i="46"/>
  <c r="AT173" i="46"/>
  <c r="AO159" i="25" s="1"/>
  <c r="BO96" i="46"/>
  <c r="AN173" i="46"/>
  <c r="N220" i="47" s="1"/>
  <c r="BI96" i="46"/>
  <c r="D115" i="64"/>
  <c r="D261" i="64"/>
  <c r="D481" i="64"/>
  <c r="AC548" i="64" l="1"/>
  <c r="J195" i="44"/>
  <c r="J192" i="44"/>
  <c r="AG337" i="64"/>
  <c r="AE475" i="64"/>
  <c r="AL465" i="64"/>
  <c r="BH168" i="46"/>
  <c r="BL168" i="46"/>
  <c r="CC168" i="46"/>
  <c r="AY168" i="46"/>
  <c r="BF168" i="46"/>
  <c r="BO168" i="46"/>
  <c r="CM168" i="46"/>
  <c r="CH168" i="46"/>
  <c r="BG168" i="46"/>
  <c r="BR168" i="46"/>
  <c r="CD168" i="46"/>
  <c r="BX168" i="46"/>
  <c r="BK168" i="46"/>
  <c r="AZ168" i="46"/>
  <c r="BW168" i="46"/>
  <c r="BY168" i="46"/>
  <c r="BZ168" i="46"/>
  <c r="BM168" i="46"/>
  <c r="BQ168" i="46"/>
  <c r="BC168" i="46"/>
  <c r="CI168" i="46"/>
  <c r="BE168" i="46"/>
  <c r="BP168" i="46"/>
  <c r="CK168" i="46"/>
  <c r="BD168" i="46"/>
  <c r="BB168" i="46"/>
  <c r="CG168" i="46"/>
  <c r="CJ168" i="46"/>
  <c r="BV168" i="46"/>
  <c r="CB168" i="46"/>
  <c r="BN168" i="46"/>
  <c r="BI168" i="46"/>
  <c r="CA168" i="46"/>
  <c r="CE168" i="46"/>
  <c r="BA168" i="46"/>
  <c r="BJ168" i="46"/>
  <c r="BT168" i="46"/>
  <c r="CL168" i="46"/>
  <c r="CF168" i="46"/>
  <c r="BO25" i="46"/>
  <c r="J168" i="44"/>
  <c r="CG25" i="46"/>
  <c r="CD96" i="46"/>
  <c r="O96" i="56" s="1"/>
  <c r="CA96" i="46"/>
  <c r="BT96" i="46"/>
  <c r="E96" i="56" s="1"/>
  <c r="BY25" i="46"/>
  <c r="CC96" i="46"/>
  <c r="N96" i="56" s="1"/>
  <c r="CI96" i="46"/>
  <c r="T96" i="56" s="1"/>
  <c r="Z247" i="64"/>
  <c r="BP157" i="46"/>
  <c r="BN227" i="46" s="1"/>
  <c r="AY157" i="46"/>
  <c r="AW227" i="46" s="1"/>
  <c r="BK157" i="46"/>
  <c r="BI227" i="46" s="1"/>
  <c r="CC157" i="46"/>
  <c r="CA227" i="46" s="1"/>
  <c r="BO157" i="46"/>
  <c r="BM227" i="46" s="1"/>
  <c r="BJ157" i="46"/>
  <c r="BH227" i="46" s="1"/>
  <c r="BE157" i="46"/>
  <c r="BC227" i="46" s="1"/>
  <c r="BU157" i="46"/>
  <c r="BS227" i="46" s="1"/>
  <c r="BX157" i="46"/>
  <c r="BV227" i="46" s="1"/>
  <c r="BG157" i="46"/>
  <c r="BE227" i="46" s="1"/>
  <c r="F157" i="46"/>
  <c r="D227" i="46" s="1"/>
  <c r="CE157" i="46"/>
  <c r="CC227" i="46" s="1"/>
  <c r="BV157" i="46"/>
  <c r="BT227" i="46" s="1"/>
  <c r="BM157" i="46"/>
  <c r="BK227" i="46" s="1"/>
  <c r="AZ157" i="46"/>
  <c r="AX227" i="46" s="1"/>
  <c r="BF157" i="46"/>
  <c r="BD227" i="46" s="1"/>
  <c r="BR157" i="46"/>
  <c r="BP227" i="46" s="1"/>
  <c r="CB157" i="46"/>
  <c r="BZ227" i="46" s="1"/>
  <c r="BA157" i="46"/>
  <c r="AY227" i="46" s="1"/>
  <c r="G157" i="46"/>
  <c r="E227" i="46" s="1"/>
  <c r="AM469" i="64"/>
  <c r="BA46" i="46"/>
  <c r="BK46" i="46"/>
  <c r="K247" i="46"/>
  <c r="AL451" i="64"/>
  <c r="AM396" i="64"/>
  <c r="BI46" i="46"/>
  <c r="CL46" i="46"/>
  <c r="BA148" i="46"/>
  <c r="BF148" i="46"/>
  <c r="BX148" i="46"/>
  <c r="BY148" i="46"/>
  <c r="BO148" i="46"/>
  <c r="BU148" i="46"/>
  <c r="BG148" i="46"/>
  <c r="BL148" i="46"/>
  <c r="BB148" i="46"/>
  <c r="I146" i="44"/>
  <c r="J146" i="44" s="1"/>
  <c r="G148" i="46"/>
  <c r="AE148" i="46" s="1"/>
  <c r="CK148" i="46"/>
  <c r="BM148" i="46"/>
  <c r="BE148" i="46"/>
  <c r="CI148" i="46"/>
  <c r="BW148" i="46"/>
  <c r="CH148" i="46"/>
  <c r="BC148" i="46"/>
  <c r="CJ148" i="46"/>
  <c r="BQ148" i="46"/>
  <c r="BZ148" i="46"/>
  <c r="BN148" i="46"/>
  <c r="BI148" i="46"/>
  <c r="CL148" i="46"/>
  <c r="AY148" i="46"/>
  <c r="BP148" i="46"/>
  <c r="BH148" i="46"/>
  <c r="CC148" i="46"/>
  <c r="CF148" i="46"/>
  <c r="BD148" i="46"/>
  <c r="CE148" i="46"/>
  <c r="BT148" i="46"/>
  <c r="CB148" i="46"/>
  <c r="CA148" i="46"/>
  <c r="BR148" i="46"/>
  <c r="BK148" i="46"/>
  <c r="CG148" i="46"/>
  <c r="BJ148" i="46"/>
  <c r="CM148" i="46"/>
  <c r="C240" i="46"/>
  <c r="BE146" i="46"/>
  <c r="BT146" i="46"/>
  <c r="BL146" i="46"/>
  <c r="BR146" i="46"/>
  <c r="CC146" i="46"/>
  <c r="BU146" i="46"/>
  <c r="BD146" i="46"/>
  <c r="BI146" i="46"/>
  <c r="BG146" i="46"/>
  <c r="BM146" i="46"/>
  <c r="CI146" i="46"/>
  <c r="BW146" i="46"/>
  <c r="BH146" i="46"/>
  <c r="BY146" i="46"/>
  <c r="BO146" i="46"/>
  <c r="BM246" i="46" s="1"/>
  <c r="I137" i="44"/>
  <c r="J137" i="44" s="1"/>
  <c r="CB139" i="46"/>
  <c r="BC139" i="46"/>
  <c r="BK139" i="46"/>
  <c r="BU139" i="46"/>
  <c r="BH139" i="46"/>
  <c r="BZ139" i="46"/>
  <c r="BJ139" i="46"/>
  <c r="BX139" i="46"/>
  <c r="BO139" i="46"/>
  <c r="BE139" i="46"/>
  <c r="BP139" i="46"/>
  <c r="CG139" i="46"/>
  <c r="BF139" i="46"/>
  <c r="BW139" i="46"/>
  <c r="BT139" i="46"/>
  <c r="CK139" i="46"/>
  <c r="CM139" i="46"/>
  <c r="CC139" i="46"/>
  <c r="BM139" i="46"/>
  <c r="BN139" i="46"/>
  <c r="BY139" i="46"/>
  <c r="CL139" i="46"/>
  <c r="BQ139" i="46"/>
  <c r="BI139" i="46"/>
  <c r="CI139" i="46"/>
  <c r="CA139" i="46"/>
  <c r="CH139" i="46"/>
  <c r="BA139" i="46"/>
  <c r="AZ139" i="46"/>
  <c r="BD139" i="46"/>
  <c r="BR139" i="46"/>
  <c r="BL139" i="46"/>
  <c r="BB139" i="46"/>
  <c r="CF139" i="46"/>
  <c r="CE139" i="46"/>
  <c r="BV139" i="46"/>
  <c r="CJ139" i="46"/>
  <c r="CD139" i="46"/>
  <c r="AY139" i="46"/>
  <c r="BG139" i="46"/>
  <c r="F139" i="46"/>
  <c r="G139" i="46"/>
  <c r="I136" i="44"/>
  <c r="J136" i="44" s="1"/>
  <c r="CJ138" i="46"/>
  <c r="CK138" i="46"/>
  <c r="BX138" i="46"/>
  <c r="BT138" i="46"/>
  <c r="CM138" i="46"/>
  <c r="BM138" i="46"/>
  <c r="BU138" i="46"/>
  <c r="CI138" i="46"/>
  <c r="BZ138" i="46"/>
  <c r="BP138" i="46"/>
  <c r="AY138" i="46"/>
  <c r="CL138" i="46"/>
  <c r="BD138" i="46"/>
  <c r="AZ138" i="46"/>
  <c r="G138" i="46"/>
  <c r="CE138" i="46"/>
  <c r="CC138" i="46"/>
  <c r="CF138" i="46"/>
  <c r="BJ138" i="46"/>
  <c r="BE138" i="46"/>
  <c r="CH138" i="46"/>
  <c r="BA138" i="46"/>
  <c r="F138" i="46"/>
  <c r="F141" i="46"/>
  <c r="G141" i="46"/>
  <c r="F137" i="46"/>
  <c r="H137" i="46" s="1"/>
  <c r="BV137" i="46"/>
  <c r="BZ137" i="46"/>
  <c r="AZ137" i="46"/>
  <c r="BH137" i="46"/>
  <c r="BC137" i="46"/>
  <c r="BX137" i="46"/>
  <c r="BF137" i="46"/>
  <c r="CF137" i="46"/>
  <c r="CC137" i="46"/>
  <c r="CD137" i="46"/>
  <c r="BO137" i="46"/>
  <c r="CI137" i="46"/>
  <c r="BL137" i="46"/>
  <c r="CE137" i="46"/>
  <c r="CG137" i="46"/>
  <c r="BJ137" i="46"/>
  <c r="CM137" i="46"/>
  <c r="AY137" i="46"/>
  <c r="BP137" i="46"/>
  <c r="BE137" i="46"/>
  <c r="CJ137" i="46"/>
  <c r="BA137" i="46"/>
  <c r="BB137" i="46"/>
  <c r="BU137" i="46"/>
  <c r="BK137" i="46"/>
  <c r="BW137" i="46"/>
  <c r="CL137" i="46"/>
  <c r="CB137" i="46"/>
  <c r="CK137" i="46"/>
  <c r="BD137" i="46"/>
  <c r="BI137" i="46"/>
  <c r="BT137" i="46"/>
  <c r="CA137" i="46"/>
  <c r="CH137" i="46"/>
  <c r="BY137" i="46"/>
  <c r="BM137" i="46"/>
  <c r="BQ137" i="46"/>
  <c r="BN137" i="46"/>
  <c r="BG137" i="46"/>
  <c r="BH140" i="46"/>
  <c r="BG140" i="46"/>
  <c r="BB140" i="46"/>
  <c r="BR140" i="46"/>
  <c r="BK140" i="46"/>
  <c r="BN140" i="46"/>
  <c r="CA140" i="46"/>
  <c r="CG140" i="46"/>
  <c r="CB140" i="46"/>
  <c r="CC140" i="46"/>
  <c r="BF140" i="46"/>
  <c r="BQ140" i="46"/>
  <c r="AY140" i="46"/>
  <c r="CM140" i="46"/>
  <c r="CJ140" i="46"/>
  <c r="BX140" i="46"/>
  <c r="BW140" i="46"/>
  <c r="CH140" i="46"/>
  <c r="CD140" i="46"/>
  <c r="AZ140" i="46"/>
  <c r="BY140" i="46"/>
  <c r="BU140" i="46"/>
  <c r="BD140" i="46"/>
  <c r="BC140" i="46"/>
  <c r="CI140" i="46"/>
  <c r="BP140" i="46"/>
  <c r="BZ140" i="46"/>
  <c r="CE140" i="46"/>
  <c r="BO140" i="46"/>
  <c r="BM140" i="46"/>
  <c r="BI140" i="46"/>
  <c r="F140" i="46"/>
  <c r="H140" i="46" s="1"/>
  <c r="CF140" i="46"/>
  <c r="I138" i="44"/>
  <c r="CL140" i="46"/>
  <c r="BA140" i="46"/>
  <c r="BT140" i="46"/>
  <c r="CK140" i="46"/>
  <c r="BL140" i="46"/>
  <c r="BV140" i="46"/>
  <c r="BE140" i="46"/>
  <c r="BJ140" i="46"/>
  <c r="BD136" i="46"/>
  <c r="BW136" i="46"/>
  <c r="BY136" i="46"/>
  <c r="CM136" i="46"/>
  <c r="AY136" i="46"/>
  <c r="CC136" i="46"/>
  <c r="BK136" i="46"/>
  <c r="CI136" i="46"/>
  <c r="BB136" i="46"/>
  <c r="BJ136" i="46"/>
  <c r="BP136" i="46"/>
  <c r="BG136" i="46"/>
  <c r="CK136" i="46"/>
  <c r="BN136" i="46"/>
  <c r="BL136" i="46"/>
  <c r="CD136" i="46"/>
  <c r="I134" i="44"/>
  <c r="J134" i="44" s="1"/>
  <c r="F136" i="46"/>
  <c r="H136" i="46" s="1"/>
  <c r="C226" i="46"/>
  <c r="BX136" i="46"/>
  <c r="BC136" i="46"/>
  <c r="CF136" i="46"/>
  <c r="CB136" i="46"/>
  <c r="BZ226" i="46" s="1"/>
  <c r="BQ136" i="46"/>
  <c r="BO226" i="46" s="1"/>
  <c r="CL136" i="46"/>
  <c r="BH136" i="46"/>
  <c r="CA136" i="46"/>
  <c r="BU136" i="46"/>
  <c r="AZ136" i="46"/>
  <c r="BV136" i="46"/>
  <c r="BT136" i="46"/>
  <c r="BE136" i="46"/>
  <c r="BC226" i="46" s="1"/>
  <c r="BR136" i="46"/>
  <c r="CE136" i="46"/>
  <c r="CH136" i="46"/>
  <c r="AZ133" i="46"/>
  <c r="AX224" i="46" s="1"/>
  <c r="BF133" i="46"/>
  <c r="BI133" i="46"/>
  <c r="BG224" i="46" s="1"/>
  <c r="CB133" i="46"/>
  <c r="BX133" i="46"/>
  <c r="BV224" i="46" s="1"/>
  <c r="CL133" i="46"/>
  <c r="CJ224" i="46" s="1"/>
  <c r="BJ133" i="46"/>
  <c r="BH224" i="46" s="1"/>
  <c r="CI133" i="46"/>
  <c r="CG224" i="46" s="1"/>
  <c r="BK133" i="46"/>
  <c r="BI224" i="46" s="1"/>
  <c r="BW133" i="46"/>
  <c r="AY133" i="46"/>
  <c r="BN133" i="46"/>
  <c r="BH133" i="46"/>
  <c r="BF224" i="46" s="1"/>
  <c r="BD133" i="46"/>
  <c r="BB224" i="46" s="1"/>
  <c r="BB133" i="46"/>
  <c r="AZ224" i="46" s="1"/>
  <c r="BA133" i="46"/>
  <c r="CE133" i="46"/>
  <c r="CA133" i="46"/>
  <c r="BY224" i="46" s="1"/>
  <c r="CK133" i="46"/>
  <c r="CI224" i="46" s="1"/>
  <c r="BU133" i="46"/>
  <c r="BE133" i="46"/>
  <c r="CF133" i="46"/>
  <c r="CC133" i="46"/>
  <c r="BR133" i="46"/>
  <c r="CH133" i="46"/>
  <c r="CF224" i="46" s="1"/>
  <c r="BC133" i="46"/>
  <c r="BL133" i="46"/>
  <c r="BJ224" i="46" s="1"/>
  <c r="CG133" i="46"/>
  <c r="BZ133" i="46"/>
  <c r="BX224" i="46" s="1"/>
  <c r="BT133" i="46"/>
  <c r="CD133" i="46"/>
  <c r="CB224" i="46" s="1"/>
  <c r="BG133" i="46"/>
  <c r="CJ133" i="46"/>
  <c r="BY133" i="46"/>
  <c r="BW224" i="46" s="1"/>
  <c r="BQ133" i="46"/>
  <c r="BO224" i="46" s="1"/>
  <c r="CM133" i="46"/>
  <c r="BO133" i="46"/>
  <c r="BM224" i="46" s="1"/>
  <c r="BP133" i="46"/>
  <c r="BN224" i="46" s="1"/>
  <c r="BM133" i="46"/>
  <c r="BK224" i="46" s="1"/>
  <c r="BV133" i="46"/>
  <c r="C224" i="46"/>
  <c r="I129" i="44"/>
  <c r="J129" i="44" s="1"/>
  <c r="BC131" i="46"/>
  <c r="BF131" i="46"/>
  <c r="BR131" i="46"/>
  <c r="CE131" i="46"/>
  <c r="BB131" i="46"/>
  <c r="BU131" i="46"/>
  <c r="BI131" i="46"/>
  <c r="CA131" i="46"/>
  <c r="BO131" i="46"/>
  <c r="G131" i="46"/>
  <c r="AZ131" i="46"/>
  <c r="BD131" i="46"/>
  <c r="BL131" i="46"/>
  <c r="BJ131" i="46"/>
  <c r="BZ131" i="46"/>
  <c r="BX234" i="46" s="1"/>
  <c r="CL131" i="46"/>
  <c r="BY131" i="46"/>
  <c r="CJ131" i="46"/>
  <c r="BV131" i="46"/>
  <c r="CF131" i="46"/>
  <c r="CC131" i="46"/>
  <c r="BN131" i="46"/>
  <c r="CM131" i="46"/>
  <c r="BT131" i="46"/>
  <c r="BK131" i="46"/>
  <c r="BM131" i="46"/>
  <c r="BQ131" i="46"/>
  <c r="BE131" i="46"/>
  <c r="AY131" i="46"/>
  <c r="BA131" i="46"/>
  <c r="AY234" i="46" s="1"/>
  <c r="F131" i="46"/>
  <c r="BP131" i="46"/>
  <c r="CG131" i="46"/>
  <c r="BH131" i="46"/>
  <c r="BW131" i="46"/>
  <c r="CH131" i="46"/>
  <c r="CK131" i="46"/>
  <c r="BX131" i="46"/>
  <c r="BG131" i="46"/>
  <c r="CI131" i="46"/>
  <c r="CB131" i="46"/>
  <c r="BU224" i="46"/>
  <c r="BS224" i="46"/>
  <c r="S153" i="25"/>
  <c r="S285" i="25" s="1"/>
  <c r="G57" i="46"/>
  <c r="AE57" i="46" s="1"/>
  <c r="CK19" i="46"/>
  <c r="L238" i="46"/>
  <c r="F57" i="46"/>
  <c r="Q57" i="46" s="1"/>
  <c r="L82" i="25" s="1"/>
  <c r="L122" i="56"/>
  <c r="U238" i="46"/>
  <c r="BI225" i="46"/>
  <c r="CC28" i="46"/>
  <c r="BQ28" i="46"/>
  <c r="BJ28" i="46"/>
  <c r="AX90" i="46"/>
  <c r="AX112" i="46"/>
  <c r="C155" i="25"/>
  <c r="AX118" i="46"/>
  <c r="AX117" i="46"/>
  <c r="AC114" i="46"/>
  <c r="AX198" i="46"/>
  <c r="BR224" i="46"/>
  <c r="CC225" i="46"/>
  <c r="CN135" i="46"/>
  <c r="AC187" i="46"/>
  <c r="AC177" i="46"/>
  <c r="AX190" i="46"/>
  <c r="AX185" i="46"/>
  <c r="AC91" i="46"/>
  <c r="AX174" i="46"/>
  <c r="AC196" i="46"/>
  <c r="AX175" i="46"/>
  <c r="AC185" i="46"/>
  <c r="AX176" i="46"/>
  <c r="AX186" i="46"/>
  <c r="AX179" i="46"/>
  <c r="AC195" i="46"/>
  <c r="AX187" i="46"/>
  <c r="Q88" i="56"/>
  <c r="M105" i="64"/>
  <c r="U176" i="64"/>
  <c r="AF38" i="64"/>
  <c r="H238" i="46"/>
  <c r="Y238" i="46"/>
  <c r="AJ166" i="64"/>
  <c r="AI39" i="64"/>
  <c r="H96" i="56"/>
  <c r="L96" i="56"/>
  <c r="H540" i="64"/>
  <c r="AJ25" i="64"/>
  <c r="AI325" i="64"/>
  <c r="BA224" i="46"/>
  <c r="CE224" i="46"/>
  <c r="AO58" i="25"/>
  <c r="V170" i="56"/>
  <c r="U123" i="47" s="1"/>
  <c r="U74" i="47" s="1"/>
  <c r="L170" i="56"/>
  <c r="AD44" i="64"/>
  <c r="BI28" i="46"/>
  <c r="BM28" i="46"/>
  <c r="CD28" i="46"/>
  <c r="K158" i="25"/>
  <c r="K276" i="25" s="1"/>
  <c r="BI80" i="46"/>
  <c r="CL119" i="46"/>
  <c r="R173" i="56"/>
  <c r="Q222" i="25" s="1"/>
  <c r="J173" i="56"/>
  <c r="I222" i="25" s="1"/>
  <c r="S176" i="64"/>
  <c r="S394" i="64"/>
  <c r="AI185" i="64"/>
  <c r="BL28" i="46"/>
  <c r="BY28" i="46"/>
  <c r="BP28" i="46"/>
  <c r="BH80" i="46"/>
  <c r="BV119" i="46"/>
  <c r="Q170" i="56"/>
  <c r="S105" i="64"/>
  <c r="BR28" i="46"/>
  <c r="BH28" i="46"/>
  <c r="CF28" i="46"/>
  <c r="L247" i="46"/>
  <c r="O126" i="56"/>
  <c r="E530" i="31"/>
  <c r="AE479" i="64"/>
  <c r="AC333" i="64"/>
  <c r="AR330" i="64"/>
  <c r="Z394" i="64"/>
  <c r="AC43" i="64"/>
  <c r="AH479" i="64"/>
  <c r="AT167" i="64"/>
  <c r="Z35" i="64"/>
  <c r="BL25" i="46"/>
  <c r="BI25" i="46"/>
  <c r="F25" i="46"/>
  <c r="Y25" i="46" s="1"/>
  <c r="T33" i="25" s="1"/>
  <c r="Z176" i="64"/>
  <c r="O394" i="64"/>
  <c r="AP532" i="64"/>
  <c r="CC25" i="46"/>
  <c r="BB25" i="46"/>
  <c r="CD25" i="46"/>
  <c r="O105" i="64"/>
  <c r="AG263" i="64"/>
  <c r="AN105" i="64"/>
  <c r="CI59" i="46"/>
  <c r="CG246" i="46" s="1"/>
  <c r="BR25" i="46"/>
  <c r="BC25" i="46"/>
  <c r="BD25" i="46"/>
  <c r="J158" i="25"/>
  <c r="J276" i="25" s="1"/>
  <c r="Q153" i="25"/>
  <c r="Q285" i="25" s="1"/>
  <c r="CK92" i="46"/>
  <c r="AN322" i="64"/>
  <c r="P94" i="56"/>
  <c r="P249" i="56" s="1"/>
  <c r="AN30" i="64"/>
  <c r="AP103" i="64"/>
  <c r="AJ316" i="64"/>
  <c r="AJ394" i="64"/>
  <c r="AJ176" i="64"/>
  <c r="BF46" i="46"/>
  <c r="BX46" i="46"/>
  <c r="CE46" i="46"/>
  <c r="BJ58" i="46"/>
  <c r="BH245" i="46" s="1"/>
  <c r="BO58" i="46"/>
  <c r="BM245" i="46" s="1"/>
  <c r="CB33" i="46"/>
  <c r="AP162" i="64"/>
  <c r="AS47" i="64"/>
  <c r="AJ321" i="64"/>
  <c r="AM107" i="64"/>
  <c r="BQ46" i="46"/>
  <c r="BY46" i="46"/>
  <c r="CC46" i="46"/>
  <c r="CH58" i="46"/>
  <c r="CF245" i="46" s="1"/>
  <c r="BA58" i="46"/>
  <c r="AY245" i="46" s="1"/>
  <c r="BN33" i="46"/>
  <c r="AZ33" i="46"/>
  <c r="T238" i="46"/>
  <c r="BH225" i="46"/>
  <c r="E286" i="25"/>
  <c r="BP225" i="46"/>
  <c r="CK225" i="46"/>
  <c r="AG552" i="64"/>
  <c r="AI252" i="64"/>
  <c r="AL101" i="64"/>
  <c r="AO259" i="64"/>
  <c r="AP457" i="64"/>
  <c r="AR20" i="64"/>
  <c r="AJ480" i="64"/>
  <c r="G170" i="56"/>
  <c r="F123" i="47" s="1"/>
  <c r="F74" i="47" s="1"/>
  <c r="AL254" i="46"/>
  <c r="AC544" i="64"/>
  <c r="AG398" i="64"/>
  <c r="AK39" i="64"/>
  <c r="AP250" i="64"/>
  <c r="AR533" i="64"/>
  <c r="AB324" i="64"/>
  <c r="AC182" i="46"/>
  <c r="AC198" i="46"/>
  <c r="AC193" i="46"/>
  <c r="AX184" i="46"/>
  <c r="AX197" i="46"/>
  <c r="AC181" i="46"/>
  <c r="AX192" i="46"/>
  <c r="AC178" i="46"/>
  <c r="AC174" i="46"/>
  <c r="AC179" i="46"/>
  <c r="AC183" i="46"/>
  <c r="AC190" i="46"/>
  <c r="AX178" i="46"/>
  <c r="D532" i="31"/>
  <c r="AX126" i="46"/>
  <c r="AX83" i="46"/>
  <c r="AX210" i="46"/>
  <c r="AX72" i="46"/>
  <c r="AX225" i="46"/>
  <c r="AU163" i="64"/>
  <c r="AU92" i="64"/>
  <c r="AL323" i="64"/>
  <c r="AL469" i="64"/>
  <c r="AE116" i="64"/>
  <c r="AA63" i="25"/>
  <c r="AM309" i="64"/>
  <c r="AE40" i="64"/>
  <c r="AL454" i="64"/>
  <c r="O23" i="64"/>
  <c r="AD38" i="64"/>
  <c r="E198" i="47"/>
  <c r="E362" i="47" s="1"/>
  <c r="AJ544" i="64"/>
  <c r="AJ325" i="64"/>
  <c r="AD170" i="46"/>
  <c r="D217" i="47" s="1"/>
  <c r="S321" i="64"/>
  <c r="Z321" i="64"/>
  <c r="AN548" i="64"/>
  <c r="AE556" i="64"/>
  <c r="AF52" i="64"/>
  <c r="AH44" i="64"/>
  <c r="AK113" i="64"/>
  <c r="AL237" i="64"/>
  <c r="AN456" i="64"/>
  <c r="AP317" i="64"/>
  <c r="AR454" i="64"/>
  <c r="AT451" i="64"/>
  <c r="AF180" i="64"/>
  <c r="AH39" i="64"/>
  <c r="AM406" i="64"/>
  <c r="AN394" i="64"/>
  <c r="V35" i="64"/>
  <c r="BF28" i="46"/>
  <c r="BT28" i="46"/>
  <c r="CE28" i="46"/>
  <c r="CA28" i="46"/>
  <c r="CB28" i="46"/>
  <c r="F28" i="46"/>
  <c r="AA28" i="46" s="1"/>
  <c r="BF25" i="46"/>
  <c r="BK25" i="46"/>
  <c r="BT25" i="46"/>
  <c r="BP25" i="46"/>
  <c r="CM25" i="46"/>
  <c r="I238" i="46"/>
  <c r="V238" i="46"/>
  <c r="H170" i="46"/>
  <c r="W247" i="46"/>
  <c r="BG80" i="46"/>
  <c r="BB80" i="46"/>
  <c r="AC166" i="46"/>
  <c r="AH58" i="25"/>
  <c r="AX94" i="46"/>
  <c r="AV250" i="46" s="1"/>
  <c r="L145" i="47"/>
  <c r="AT472" i="64"/>
  <c r="AI398" i="64"/>
  <c r="AI471" i="64"/>
  <c r="AT545" i="64"/>
  <c r="BT98" i="46"/>
  <c r="BZ119" i="46"/>
  <c r="AX189" i="46"/>
  <c r="AC194" i="46"/>
  <c r="AX196" i="46"/>
  <c r="AX188" i="46"/>
  <c r="AX191" i="46"/>
  <c r="AC189" i="46"/>
  <c r="AC175" i="46"/>
  <c r="AH52" i="64"/>
  <c r="J247" i="46"/>
  <c r="CM116" i="46"/>
  <c r="BW116" i="46"/>
  <c r="I114" i="44"/>
  <c r="J114" i="44" s="1"/>
  <c r="I25" i="44"/>
  <c r="BM25" i="46"/>
  <c r="BE25" i="46"/>
  <c r="CJ25" i="46"/>
  <c r="U25" i="56" s="1"/>
  <c r="BQ25" i="46"/>
  <c r="BV25" i="46"/>
  <c r="BW25" i="46"/>
  <c r="BZ25" i="46"/>
  <c r="CH25" i="46"/>
  <c r="AI170" i="46"/>
  <c r="J170" i="56" s="1"/>
  <c r="Z325" i="64"/>
  <c r="AQ148" i="46"/>
  <c r="AL134" i="25" s="1"/>
  <c r="AN170" i="46"/>
  <c r="AT170" i="46"/>
  <c r="U170" i="56" s="1"/>
  <c r="AW170" i="46"/>
  <c r="W217" i="47" s="1"/>
  <c r="AG170" i="46"/>
  <c r="H170" i="56" s="1"/>
  <c r="G219" i="25" s="1"/>
  <c r="AS170" i="46"/>
  <c r="AR170" i="46"/>
  <c r="V96" i="56"/>
  <c r="W96" i="56"/>
  <c r="AO148" i="46"/>
  <c r="AJ134" i="25" s="1"/>
  <c r="R124" i="56"/>
  <c r="Q126" i="56"/>
  <c r="Z105" i="64"/>
  <c r="S247" i="64"/>
  <c r="AD411" i="64"/>
  <c r="AF44" i="64"/>
  <c r="AH38" i="64"/>
  <c r="AL70" i="25"/>
  <c r="AU541" i="64"/>
  <c r="AD333" i="64"/>
  <c r="AN176" i="64"/>
  <c r="BK28" i="46"/>
  <c r="I28" i="44"/>
  <c r="J28" i="44" s="1"/>
  <c r="CG28" i="46"/>
  <c r="BG28" i="46"/>
  <c r="AY28" i="46"/>
  <c r="BN25" i="46"/>
  <c r="BU25" i="46"/>
  <c r="BJ25" i="46"/>
  <c r="CF25" i="46"/>
  <c r="BX25" i="46"/>
  <c r="BH25" i="46"/>
  <c r="BV116" i="46"/>
  <c r="BL80" i="46"/>
  <c r="Q145" i="47"/>
  <c r="BS135" i="46"/>
  <c r="AJ530" i="64"/>
  <c r="CI98" i="46"/>
  <c r="BY98" i="46"/>
  <c r="AG174" i="64"/>
  <c r="AG392" i="64"/>
  <c r="AT27" i="64"/>
  <c r="AT239" i="64"/>
  <c r="AO121" i="64"/>
  <c r="AO192" i="64"/>
  <c r="AN338" i="64"/>
  <c r="AN557" i="64"/>
  <c r="AK263" i="64"/>
  <c r="AK192" i="64"/>
  <c r="AE118" i="64"/>
  <c r="AE480" i="64"/>
  <c r="K198" i="47"/>
  <c r="K362" i="47" s="1"/>
  <c r="AF138" i="25"/>
  <c r="AF292" i="25" s="1"/>
  <c r="BE28" i="46"/>
  <c r="BN28" i="46"/>
  <c r="BB28" i="46"/>
  <c r="CM28" i="46"/>
  <c r="CH28" i="46"/>
  <c r="AZ28" i="46"/>
  <c r="BV28" i="46"/>
  <c r="CJ28" i="46"/>
  <c r="BW119" i="46"/>
  <c r="CF119" i="46"/>
  <c r="AC90" i="46"/>
  <c r="O145" i="47"/>
  <c r="AJ58" i="25"/>
  <c r="AC83" i="46"/>
  <c r="AC66" i="46"/>
  <c r="AX63" i="46"/>
  <c r="AC95" i="46"/>
  <c r="AX30" i="46"/>
  <c r="AI109" i="64"/>
  <c r="AI251" i="64"/>
  <c r="AI544" i="64"/>
  <c r="AJ95" i="64"/>
  <c r="AJ237" i="64"/>
  <c r="AJ457" i="64"/>
  <c r="AT326" i="64"/>
  <c r="AT40" i="64"/>
  <c r="AT252" i="64"/>
  <c r="AX181" i="46"/>
  <c r="BQ176" i="46"/>
  <c r="BJ176" i="46"/>
  <c r="AX129" i="46"/>
  <c r="BE176" i="46"/>
  <c r="BR176" i="46"/>
  <c r="BO176" i="46"/>
  <c r="BT224" i="46"/>
  <c r="AX108" i="46"/>
  <c r="BL176" i="46"/>
  <c r="BN66" i="46"/>
  <c r="BP66" i="46"/>
  <c r="BI66" i="46"/>
  <c r="BH66" i="46"/>
  <c r="BG66" i="46"/>
  <c r="BA66" i="46"/>
  <c r="BD66" i="46"/>
  <c r="BN176" i="46"/>
  <c r="BK176" i="46"/>
  <c r="AZ176" i="46"/>
  <c r="BH176" i="46"/>
  <c r="AC87" i="46"/>
  <c r="Q94" i="56"/>
  <c r="P178" i="47" s="1"/>
  <c r="P352" i="47" s="1"/>
  <c r="J94" i="56"/>
  <c r="I105" i="47" s="1"/>
  <c r="I56" i="47" s="1"/>
  <c r="I258" i="47" s="1"/>
  <c r="AC115" i="46"/>
  <c r="BS212" i="46"/>
  <c r="AN332" i="64"/>
  <c r="R96" i="56"/>
  <c r="P96" i="56"/>
  <c r="K96" i="56"/>
  <c r="X128" i="56"/>
  <c r="AC91" i="64"/>
  <c r="AD403" i="64"/>
  <c r="AF193" i="64"/>
  <c r="AF543" i="64"/>
  <c r="AH330" i="64"/>
  <c r="AK556" i="64"/>
  <c r="AO410" i="64"/>
  <c r="AK315" i="64"/>
  <c r="AO254" i="46"/>
  <c r="AC189" i="64"/>
  <c r="AR329" i="64"/>
  <c r="CD19" i="46"/>
  <c r="BF57" i="46"/>
  <c r="BD251" i="46" s="1"/>
  <c r="K153" i="25"/>
  <c r="K285" i="25" s="1"/>
  <c r="V153" i="25"/>
  <c r="V285" i="25" s="1"/>
  <c r="CA92" i="46"/>
  <c r="AS42" i="64"/>
  <c r="N124" i="56"/>
  <c r="U321" i="64"/>
  <c r="U247" i="64"/>
  <c r="U394" i="64"/>
  <c r="AQ243" i="64"/>
  <c r="AD484" i="64"/>
  <c r="AD470" i="64"/>
  <c r="AF330" i="64"/>
  <c r="AH264" i="64"/>
  <c r="AH250" i="64"/>
  <c r="AI44" i="64"/>
  <c r="AK475" i="64"/>
  <c r="AN411" i="64"/>
  <c r="AR549" i="64"/>
  <c r="AT19" i="64"/>
  <c r="AO315" i="64"/>
  <c r="AE36" i="64"/>
  <c r="AG545" i="64"/>
  <c r="AP464" i="64"/>
  <c r="AC245" i="64"/>
  <c r="BO19" i="46"/>
  <c r="I286" i="25"/>
  <c r="I110" i="44"/>
  <c r="J110" i="44" s="1"/>
  <c r="AS461" i="64"/>
  <c r="AS170" i="64"/>
  <c r="AS543" i="64"/>
  <c r="AS250" i="64"/>
  <c r="AO311" i="64"/>
  <c r="AO95" i="64"/>
  <c r="AM27" i="64"/>
  <c r="AM459" i="64"/>
  <c r="AK25" i="64"/>
  <c r="AK311" i="64"/>
  <c r="AT101" i="64"/>
  <c r="AT31" i="64"/>
  <c r="AS192" i="64"/>
  <c r="AS483" i="64"/>
  <c r="AN233" i="64"/>
  <c r="AN380" i="64"/>
  <c r="AL466" i="64"/>
  <c r="AL104" i="64"/>
  <c r="AL395" i="64"/>
  <c r="AL322" i="64"/>
  <c r="AS178" i="64"/>
  <c r="AS396" i="64"/>
  <c r="O153" i="25"/>
  <c r="O285" i="25" s="1"/>
  <c r="R247" i="46"/>
  <c r="I22" i="44"/>
  <c r="BJ22" i="46"/>
  <c r="CE105" i="46"/>
  <c r="CF105" i="46"/>
  <c r="CD105" i="46"/>
  <c r="AT23" i="64"/>
  <c r="AT164" i="64"/>
  <c r="AT455" i="64"/>
  <c r="AL167" i="64"/>
  <c r="AL458" i="64"/>
  <c r="AL553" i="64"/>
  <c r="AL48" i="64"/>
  <c r="AG36" i="64"/>
  <c r="AG322" i="64"/>
  <c r="AG48" i="64"/>
  <c r="AG189" i="64"/>
  <c r="AG480" i="64"/>
  <c r="AE110" i="64"/>
  <c r="AE399" i="64"/>
  <c r="AC36" i="64"/>
  <c r="AC322" i="64"/>
  <c r="AC326" i="64"/>
  <c r="AC110" i="64"/>
  <c r="AC472" i="64"/>
  <c r="AC177" i="64"/>
  <c r="AS108" i="64"/>
  <c r="AD122" i="64"/>
  <c r="AD52" i="64"/>
  <c r="AD185" i="64"/>
  <c r="AD324" i="64"/>
  <c r="AD250" i="64"/>
  <c r="AF338" i="64"/>
  <c r="AF122" i="64"/>
  <c r="AF476" i="64"/>
  <c r="AF256" i="64"/>
  <c r="AF397" i="64"/>
  <c r="AF250" i="64"/>
  <c r="AH338" i="64"/>
  <c r="AH557" i="64"/>
  <c r="AH403" i="64"/>
  <c r="AH185" i="64"/>
  <c r="AH397" i="64"/>
  <c r="AH179" i="64"/>
  <c r="AI256" i="64"/>
  <c r="AK121" i="64"/>
  <c r="AK51" i="64"/>
  <c r="AK329" i="64"/>
  <c r="AK43" i="64"/>
  <c r="AN484" i="64"/>
  <c r="AN122" i="64"/>
  <c r="AO483" i="64"/>
  <c r="AO51" i="64"/>
  <c r="AR256" i="64"/>
  <c r="AR44" i="64"/>
  <c r="AS337" i="64"/>
  <c r="AS51" i="64"/>
  <c r="AT235" i="64"/>
  <c r="AT172" i="64"/>
  <c r="AU403" i="64"/>
  <c r="AK453" i="64"/>
  <c r="AK461" i="64"/>
  <c r="AL37" i="64"/>
  <c r="AM532" i="64"/>
  <c r="AO392" i="64"/>
  <c r="AT396" i="64"/>
  <c r="AU466" i="64"/>
  <c r="Z138" i="25"/>
  <c r="Z292" i="25" s="1"/>
  <c r="Q198" i="47"/>
  <c r="Q362" i="47" s="1"/>
  <c r="AO138" i="25"/>
  <c r="AO292" i="25" s="1"/>
  <c r="AC118" i="64"/>
  <c r="AC40" i="64"/>
  <c r="AC106" i="64"/>
  <c r="AE252" i="64"/>
  <c r="AE541" i="64"/>
  <c r="AG334" i="64"/>
  <c r="AG395" i="64"/>
  <c r="AL260" i="64"/>
  <c r="AL106" i="64"/>
  <c r="AL531" i="64"/>
  <c r="AL320" i="64"/>
  <c r="AM259" i="64"/>
  <c r="AN311" i="64"/>
  <c r="AP306" i="64"/>
  <c r="AC307" i="64"/>
  <c r="AG233" i="64"/>
  <c r="AH467" i="64"/>
  <c r="CH22" i="46"/>
  <c r="Y248" i="46"/>
  <c r="AO108" i="64"/>
  <c r="AO543" i="64"/>
  <c r="AP63" i="25"/>
  <c r="U149" i="47"/>
  <c r="AT459" i="64"/>
  <c r="AT97" i="64"/>
  <c r="AT89" i="64"/>
  <c r="AT160" i="64"/>
  <c r="AR386" i="64"/>
  <c r="AR459" i="64"/>
  <c r="AE189" i="64"/>
  <c r="AE553" i="64"/>
  <c r="I96" i="56"/>
  <c r="E126" i="56"/>
  <c r="AL246" i="64"/>
  <c r="AD338" i="64"/>
  <c r="AD193" i="64"/>
  <c r="AD476" i="64"/>
  <c r="AD330" i="64"/>
  <c r="AD397" i="64"/>
  <c r="AD108" i="64"/>
  <c r="AF557" i="64"/>
  <c r="AF264" i="64"/>
  <c r="AF549" i="64"/>
  <c r="AF185" i="64"/>
  <c r="AF470" i="64"/>
  <c r="AF179" i="64"/>
  <c r="AH411" i="64"/>
  <c r="AH122" i="64"/>
  <c r="AH549" i="64"/>
  <c r="AH114" i="64"/>
  <c r="AH470" i="64"/>
  <c r="AH108" i="64"/>
  <c r="AI476" i="64"/>
  <c r="AI403" i="64"/>
  <c r="AK483" i="64"/>
  <c r="AK337" i="64"/>
  <c r="AK402" i="64"/>
  <c r="AK184" i="64"/>
  <c r="AN264" i="64"/>
  <c r="AN52" i="64"/>
  <c r="AO337" i="64"/>
  <c r="AO263" i="64"/>
  <c r="AR476" i="64"/>
  <c r="AR185" i="64"/>
  <c r="AS410" i="64"/>
  <c r="AT378" i="64"/>
  <c r="AT382" i="64"/>
  <c r="AT386" i="64"/>
  <c r="AU185" i="64"/>
  <c r="AK179" i="64"/>
  <c r="AK233" i="64"/>
  <c r="AM243" i="64"/>
  <c r="AO162" i="64"/>
  <c r="AO245" i="64"/>
  <c r="AQ532" i="64"/>
  <c r="AS162" i="64"/>
  <c r="AT107" i="64"/>
  <c r="AF254" i="46"/>
  <c r="AI254" i="46"/>
  <c r="AC399" i="64"/>
  <c r="AC468" i="64"/>
  <c r="AE407" i="64"/>
  <c r="AE472" i="64"/>
  <c r="AG541" i="64"/>
  <c r="AL189" i="64"/>
  <c r="AL527" i="64"/>
  <c r="AL312" i="64"/>
  <c r="AL393" i="64"/>
  <c r="AN166" i="64"/>
  <c r="AP161" i="64"/>
  <c r="AI534" i="64"/>
  <c r="AH247" i="64"/>
  <c r="BB22" i="46"/>
  <c r="AC171" i="46"/>
  <c r="AU389" i="64"/>
  <c r="AU171" i="64"/>
  <c r="AQ451" i="64"/>
  <c r="AQ19" i="64"/>
  <c r="AK392" i="64"/>
  <c r="AK245" i="64"/>
  <c r="AE457" i="64"/>
  <c r="AE311" i="64"/>
  <c r="AD91" i="64"/>
  <c r="AD233" i="64"/>
  <c r="AJ33" i="64"/>
  <c r="AJ103" i="64"/>
  <c r="AN99" i="64"/>
  <c r="AN241" i="64"/>
  <c r="AN543" i="64"/>
  <c r="AN470" i="64"/>
  <c r="AL242" i="64"/>
  <c r="AL462" i="64"/>
  <c r="AG40" i="64"/>
  <c r="AG181" i="64"/>
  <c r="AE106" i="64"/>
  <c r="AE177" i="64"/>
  <c r="AE468" i="64"/>
  <c r="AC553" i="64"/>
  <c r="AC334" i="64"/>
  <c r="AC407" i="64"/>
  <c r="U96" i="56"/>
  <c r="AG319" i="64"/>
  <c r="AD549" i="64"/>
  <c r="AD557" i="64"/>
  <c r="AD114" i="64"/>
  <c r="AD543" i="64"/>
  <c r="AF484" i="64"/>
  <c r="AF403" i="64"/>
  <c r="AF324" i="64"/>
  <c r="AH484" i="64"/>
  <c r="AH476" i="64"/>
  <c r="AH324" i="64"/>
  <c r="AI549" i="64"/>
  <c r="AI330" i="64"/>
  <c r="AK410" i="64"/>
  <c r="AK548" i="64"/>
  <c r="AN193" i="64"/>
  <c r="AO556" i="64"/>
  <c r="AR403" i="64"/>
  <c r="AS263" i="64"/>
  <c r="AT305" i="64"/>
  <c r="AT93" i="64"/>
  <c r="AT317" i="64"/>
  <c r="AK543" i="64"/>
  <c r="AK384" i="64"/>
  <c r="AL396" i="64"/>
  <c r="AM160" i="64"/>
  <c r="AM317" i="64"/>
  <c r="AO457" i="64"/>
  <c r="AP107" i="64"/>
  <c r="AQ27" i="64"/>
  <c r="AS21" i="64"/>
  <c r="AU96" i="64"/>
  <c r="G94" i="56"/>
  <c r="F178" i="47" s="1"/>
  <c r="F352" i="47" s="1"/>
  <c r="AC138" i="25"/>
  <c r="AC292" i="25" s="1"/>
  <c r="AC48" i="64"/>
  <c r="AC252" i="64"/>
  <c r="AC541" i="64"/>
  <c r="AE48" i="64"/>
  <c r="AE181" i="64"/>
  <c r="AE395" i="64"/>
  <c r="AG260" i="64"/>
  <c r="AG110" i="64"/>
  <c r="AG468" i="64"/>
  <c r="AL541" i="64"/>
  <c r="AL163" i="64"/>
  <c r="AL389" i="64"/>
  <c r="AM479" i="64"/>
  <c r="AN179" i="64"/>
  <c r="AN461" i="64"/>
  <c r="AL556" i="64"/>
  <c r="AB308" i="64"/>
  <c r="AH176" i="64"/>
  <c r="AK178" i="64"/>
  <c r="AY22" i="46"/>
  <c r="Q247" i="46"/>
  <c r="BF210" i="46"/>
  <c r="K65" i="46"/>
  <c r="L73" i="46"/>
  <c r="V77" i="46"/>
  <c r="Z58" i="25"/>
  <c r="CK224" i="46"/>
  <c r="H60" i="46"/>
  <c r="H74" i="46"/>
  <c r="H66" i="46"/>
  <c r="AU60" i="46"/>
  <c r="AN60" i="46"/>
  <c r="AT66" i="46"/>
  <c r="O69" i="46"/>
  <c r="X69" i="46"/>
  <c r="AP74" i="46"/>
  <c r="K77" i="46"/>
  <c r="AL80" i="46"/>
  <c r="AU123" i="46"/>
  <c r="AQ128" i="46"/>
  <c r="AP128" i="46"/>
  <c r="Q128" i="56" s="1"/>
  <c r="AW125" i="46"/>
  <c r="J73" i="46"/>
  <c r="P79" i="46"/>
  <c r="AM128" i="46"/>
  <c r="Y73" i="46"/>
  <c r="AN80" i="46"/>
  <c r="AV121" i="46"/>
  <c r="AE121" i="46"/>
  <c r="AN70" i="46"/>
  <c r="AU125" i="46"/>
  <c r="C128" i="44"/>
  <c r="E128" i="44" s="1"/>
  <c r="H128" i="44" s="1"/>
  <c r="I127" i="44"/>
  <c r="BD129" i="46"/>
  <c r="BB129" i="46"/>
  <c r="BX129" i="46"/>
  <c r="H174" i="25" s="1"/>
  <c r="CD129" i="46"/>
  <c r="CC129" i="46"/>
  <c r="M174" i="25" s="1"/>
  <c r="CB129" i="46"/>
  <c r="BN129" i="46"/>
  <c r="BE129" i="46"/>
  <c r="BW129" i="46"/>
  <c r="G174" i="25" s="1"/>
  <c r="CI129" i="46"/>
  <c r="S174" i="25" s="1"/>
  <c r="CF129" i="46"/>
  <c r="CL129" i="46"/>
  <c r="BQ129" i="46"/>
  <c r="BI129" i="46"/>
  <c r="CJ129" i="46"/>
  <c r="T174" i="25" s="1"/>
  <c r="BV129" i="46"/>
  <c r="F174" i="25" s="1"/>
  <c r="BY129" i="46"/>
  <c r="I174" i="25" s="1"/>
  <c r="CK129" i="46"/>
  <c r="CH129" i="46"/>
  <c r="R174" i="25" s="1"/>
  <c r="BH129" i="46"/>
  <c r="BF129" i="46"/>
  <c r="BO129" i="46"/>
  <c r="BA129" i="46"/>
  <c r="AZ129" i="46"/>
  <c r="AY129" i="46"/>
  <c r="BJ129" i="46"/>
  <c r="CG129" i="46"/>
  <c r="Q174" i="25" s="1"/>
  <c r="BU129" i="46"/>
  <c r="E174" i="25" s="1"/>
  <c r="CE129" i="46"/>
  <c r="O174" i="25" s="1"/>
  <c r="CA129" i="46"/>
  <c r="CM129" i="46"/>
  <c r="W174" i="25" s="1"/>
  <c r="BZ129" i="46"/>
  <c r="J174" i="25" s="1"/>
  <c r="BT129" i="46"/>
  <c r="E129" i="56" s="1"/>
  <c r="AC233" i="64"/>
  <c r="AU549" i="64"/>
  <c r="AU114" i="64"/>
  <c r="AK397" i="64"/>
  <c r="AK162" i="64"/>
  <c r="AK237" i="64"/>
  <c r="AK170" i="64"/>
  <c r="AK103" i="64"/>
  <c r="AL178" i="64"/>
  <c r="AM305" i="64"/>
  <c r="AM164" i="64"/>
  <c r="AM239" i="64"/>
  <c r="AO397" i="64"/>
  <c r="AO384" i="64"/>
  <c r="AO388" i="64"/>
  <c r="AO465" i="64"/>
  <c r="AQ93" i="64"/>
  <c r="AQ390" i="64"/>
  <c r="AS237" i="64"/>
  <c r="AS538" i="64"/>
  <c r="AU458" i="64"/>
  <c r="AG103" i="64"/>
  <c r="AU410" i="64"/>
  <c r="AB398" i="64"/>
  <c r="AJ31" i="64"/>
  <c r="AD465" i="64"/>
  <c r="AE95" i="64"/>
  <c r="AM114" i="64"/>
  <c r="AK388" i="64"/>
  <c r="AS556" i="64"/>
  <c r="AT524" i="64"/>
  <c r="AT309" i="64"/>
  <c r="AT528" i="64"/>
  <c r="AT532" i="64"/>
  <c r="AT243" i="64"/>
  <c r="AK526" i="64"/>
  <c r="AM455" i="64"/>
  <c r="AM536" i="64"/>
  <c r="AO324" i="64"/>
  <c r="AO453" i="64"/>
  <c r="AO166" i="64"/>
  <c r="AO241" i="64"/>
  <c r="AO174" i="64"/>
  <c r="AS174" i="64"/>
  <c r="K157" i="47"/>
  <c r="AP337" i="64"/>
  <c r="AR160" i="64"/>
  <c r="N153" i="47"/>
  <c r="AD453" i="64"/>
  <c r="AP483" i="64"/>
  <c r="CL127" i="46"/>
  <c r="V172" i="25" s="1"/>
  <c r="BF127" i="46"/>
  <c r="L127" i="56" s="1"/>
  <c r="BI127" i="46"/>
  <c r="BO127" i="46"/>
  <c r="U127" i="56" s="1"/>
  <c r="BG127" i="46"/>
  <c r="M127" i="56" s="1"/>
  <c r="BR127" i="46"/>
  <c r="X127" i="56" s="1"/>
  <c r="BH127" i="46"/>
  <c r="N127" i="56" s="1"/>
  <c r="BL127" i="46"/>
  <c r="BC127" i="46"/>
  <c r="BM127" i="46"/>
  <c r="S127" i="56" s="1"/>
  <c r="BA127" i="46"/>
  <c r="G127" i="56" s="1"/>
  <c r="BB127" i="46"/>
  <c r="H127" i="56" s="1"/>
  <c r="CI127" i="46"/>
  <c r="S172" i="25" s="1"/>
  <c r="CD127" i="46"/>
  <c r="N172" i="25" s="1"/>
  <c r="BJ127" i="46"/>
  <c r="P127" i="56" s="1"/>
  <c r="BD127" i="46"/>
  <c r="J127" i="56" s="1"/>
  <c r="BE127" i="46"/>
  <c r="AZ127" i="46"/>
  <c r="AY127" i="46"/>
  <c r="BU127" i="46"/>
  <c r="E172" i="25" s="1"/>
  <c r="BP127" i="46"/>
  <c r="BK127" i="46"/>
  <c r="Q127" i="56" s="1"/>
  <c r="BN127" i="46"/>
  <c r="I125" i="44"/>
  <c r="J125" i="44" s="1"/>
  <c r="BQ127" i="46"/>
  <c r="W127" i="56" s="1"/>
  <c r="G157" i="47"/>
  <c r="AB75" i="25"/>
  <c r="AU22" i="64"/>
  <c r="AU381" i="64"/>
  <c r="AU462" i="64"/>
  <c r="AU30" i="64"/>
  <c r="AU393" i="64"/>
  <c r="AU34" i="64"/>
  <c r="AS457" i="64"/>
  <c r="AS311" i="64"/>
  <c r="AS380" i="64"/>
  <c r="AS526" i="64"/>
  <c r="AS193" i="64"/>
  <c r="AS52" i="64"/>
  <c r="AS338" i="64"/>
  <c r="AQ463" i="64"/>
  <c r="AQ31" i="64"/>
  <c r="AQ235" i="64"/>
  <c r="AQ528" i="64"/>
  <c r="AQ231" i="64"/>
  <c r="AQ378" i="64"/>
  <c r="AP323" i="64"/>
  <c r="AP396" i="64"/>
  <c r="AN475" i="64"/>
  <c r="AN402" i="64"/>
  <c r="AM89" i="64"/>
  <c r="AM19" i="64"/>
  <c r="AM524" i="64"/>
  <c r="AL249" i="64"/>
  <c r="AL107" i="64"/>
  <c r="AK538" i="64"/>
  <c r="AK33" i="64"/>
  <c r="AK465" i="64"/>
  <c r="AK534" i="64"/>
  <c r="AK99" i="64"/>
  <c r="AK166" i="64"/>
  <c r="AK95" i="64"/>
  <c r="AK457" i="64"/>
  <c r="AK91" i="64"/>
  <c r="AK307" i="64"/>
  <c r="AK38" i="64"/>
  <c r="AK108" i="64"/>
  <c r="AK470" i="64"/>
  <c r="AI453" i="64"/>
  <c r="AI91" i="64"/>
  <c r="AI530" i="64"/>
  <c r="AI384" i="64"/>
  <c r="AI465" i="64"/>
  <c r="AI174" i="64"/>
  <c r="AH380" i="64"/>
  <c r="AH233" i="64"/>
  <c r="AH315" i="64"/>
  <c r="AH461" i="64"/>
  <c r="AG384" i="64"/>
  <c r="AG25" i="64"/>
  <c r="AF25" i="64"/>
  <c r="AF384" i="64"/>
  <c r="AF245" i="64"/>
  <c r="AF392" i="64"/>
  <c r="AE453" i="64"/>
  <c r="AE233" i="64"/>
  <c r="AE388" i="64"/>
  <c r="AE241" i="64"/>
  <c r="AE103" i="64"/>
  <c r="AE319" i="64"/>
  <c r="AD29" i="64"/>
  <c r="AD99" i="64"/>
  <c r="AD461" i="64"/>
  <c r="AC457" i="64"/>
  <c r="AC384" i="64"/>
  <c r="AC530" i="64"/>
  <c r="AJ174" i="64"/>
  <c r="AJ392" i="64"/>
  <c r="AU396" i="64"/>
  <c r="AU107" i="64"/>
  <c r="AJ108" i="64"/>
  <c r="AJ470" i="64"/>
  <c r="AJ545" i="64"/>
  <c r="AJ252" i="64"/>
  <c r="AU44" i="64"/>
  <c r="AU330" i="64"/>
  <c r="K149" i="47"/>
  <c r="AF63" i="25"/>
  <c r="AJ406" i="64"/>
  <c r="AJ259" i="64"/>
  <c r="AN70" i="25"/>
  <c r="S153" i="47"/>
  <c r="AB122" i="64"/>
  <c r="AB484" i="64"/>
  <c r="J157" i="47"/>
  <c r="AE75" i="25"/>
  <c r="AT536" i="64"/>
  <c r="AT390" i="64"/>
  <c r="AR31" i="64"/>
  <c r="AR101" i="64"/>
  <c r="AR164" i="64"/>
  <c r="AR235" i="64"/>
  <c r="AR309" i="64"/>
  <c r="AQ325" i="64"/>
  <c r="AQ39" i="64"/>
  <c r="AQ109" i="64"/>
  <c r="AP244" i="64"/>
  <c r="AP318" i="64"/>
  <c r="AP533" i="64"/>
  <c r="AP314" i="64"/>
  <c r="AP456" i="64"/>
  <c r="AP236" i="64"/>
  <c r="AP310" i="64"/>
  <c r="AP545" i="64"/>
  <c r="AP472" i="64"/>
  <c r="AP399" i="64"/>
  <c r="AN392" i="64"/>
  <c r="AN174" i="64"/>
  <c r="AN538" i="64"/>
  <c r="AN315" i="64"/>
  <c r="AL175" i="64"/>
  <c r="AG553" i="64"/>
  <c r="AG326" i="64"/>
  <c r="AG252" i="64"/>
  <c r="AG106" i="64"/>
  <c r="AL385" i="64"/>
  <c r="AL34" i="64"/>
  <c r="AM47" i="64"/>
  <c r="AN38" i="64"/>
  <c r="AN384" i="64"/>
  <c r="AN534" i="64"/>
  <c r="V396" i="64"/>
  <c r="F47" i="46"/>
  <c r="J47" i="46" s="1"/>
  <c r="E48" i="74" s="1"/>
  <c r="E67" i="75" s="1"/>
  <c r="I124" i="56"/>
  <c r="CL95" i="46"/>
  <c r="W95" i="56" s="1"/>
  <c r="V179" i="47" s="1"/>
  <c r="AC263" i="64"/>
  <c r="AG469" i="64"/>
  <c r="AL543" i="64"/>
  <c r="AR177" i="64"/>
  <c r="AJ338" i="64"/>
  <c r="AI30" i="64"/>
  <c r="AP168" i="64"/>
  <c r="G234" i="44"/>
  <c r="J170" i="44"/>
  <c r="H234" i="44" s="1"/>
  <c r="H120" i="44"/>
  <c r="F239" i="44" s="1"/>
  <c r="C239" i="44"/>
  <c r="C177" i="25"/>
  <c r="E122" i="56"/>
  <c r="I126" i="56"/>
  <c r="F126" i="56"/>
  <c r="AC178" i="64"/>
  <c r="AE542" i="64"/>
  <c r="AL162" i="64"/>
  <c r="AN90" i="64"/>
  <c r="AO398" i="64"/>
  <c r="AP23" i="64"/>
  <c r="AU553" i="64"/>
  <c r="AK484" i="64"/>
  <c r="E513" i="31"/>
  <c r="C123" i="46"/>
  <c r="E123" i="46" s="1"/>
  <c r="BW101" i="46"/>
  <c r="CB101" i="46"/>
  <c r="BZ101" i="46"/>
  <c r="BT101" i="46"/>
  <c r="I99" i="44"/>
  <c r="J99" i="44" s="1"/>
  <c r="CH101" i="46"/>
  <c r="BV101" i="46"/>
  <c r="CK101" i="46"/>
  <c r="CM101" i="46"/>
  <c r="BU101" i="46"/>
  <c r="CD101" i="46"/>
  <c r="BY101" i="46"/>
  <c r="CF101" i="46"/>
  <c r="CL101" i="46"/>
  <c r="CJ101" i="46"/>
  <c r="CE101" i="46"/>
  <c r="CC101" i="46"/>
  <c r="BX101" i="46"/>
  <c r="CA101" i="46"/>
  <c r="CG101" i="46"/>
  <c r="CI101" i="46"/>
  <c r="L94" i="56"/>
  <c r="BS94" i="46"/>
  <c r="BQ250" i="46" s="1"/>
  <c r="M94" i="56"/>
  <c r="L248" i="46"/>
  <c r="P286" i="25"/>
  <c r="AX211" i="46"/>
  <c r="AX21" i="46"/>
  <c r="AC67" i="46"/>
  <c r="AC130" i="46"/>
  <c r="BS85" i="46"/>
  <c r="BQ244" i="46" s="1"/>
  <c r="AC101" i="46"/>
  <c r="AC93" i="46"/>
  <c r="AX27" i="46"/>
  <c r="AX88" i="46"/>
  <c r="AC60" i="46"/>
  <c r="AX71" i="46"/>
  <c r="J96" i="56"/>
  <c r="J161" i="64"/>
  <c r="E128" i="56"/>
  <c r="J128" i="56"/>
  <c r="X124" i="56"/>
  <c r="V105" i="64"/>
  <c r="BE250" i="46"/>
  <c r="AQ254" i="46"/>
  <c r="V198" i="47"/>
  <c r="V362" i="47" s="1"/>
  <c r="AC117" i="64"/>
  <c r="AC471" i="64"/>
  <c r="AE406" i="64"/>
  <c r="AE180" i="64"/>
  <c r="AG180" i="64"/>
  <c r="AK325" i="64"/>
  <c r="AL528" i="64"/>
  <c r="AL27" i="64"/>
  <c r="AN407" i="64"/>
  <c r="AN527" i="64"/>
  <c r="AN26" i="64"/>
  <c r="AN539" i="64"/>
  <c r="AP29" i="64"/>
  <c r="AR181" i="64"/>
  <c r="AR383" i="64"/>
  <c r="AR537" i="64"/>
  <c r="J153" i="47"/>
  <c r="AJ395" i="64"/>
  <c r="N174" i="25"/>
  <c r="O94" i="56"/>
  <c r="N178" i="47" s="1"/>
  <c r="N352" i="47" s="1"/>
  <c r="AQ249" i="64"/>
  <c r="BI59" i="46"/>
  <c r="CE59" i="46"/>
  <c r="CF39" i="46"/>
  <c r="BW39" i="46"/>
  <c r="BZ39" i="46"/>
  <c r="CI39" i="46"/>
  <c r="BV39" i="46"/>
  <c r="BQ39" i="46"/>
  <c r="CE39" i="46"/>
  <c r="BK39" i="46"/>
  <c r="CK39" i="46"/>
  <c r="BX39" i="46"/>
  <c r="BU22" i="46"/>
  <c r="BV22" i="46"/>
  <c r="CC22" i="46"/>
  <c r="BL22" i="46"/>
  <c r="BY22" i="46"/>
  <c r="CM22" i="46"/>
  <c r="T158" i="25"/>
  <c r="T276" i="25" s="1"/>
  <c r="Z247" i="46"/>
  <c r="I247" i="46"/>
  <c r="K145" i="47"/>
  <c r="G145" i="47"/>
  <c r="AI58" i="25"/>
  <c r="BW105" i="46"/>
  <c r="G48" i="46"/>
  <c r="AK48" i="46" s="1"/>
  <c r="K151" i="47" s="1"/>
  <c r="S304" i="64"/>
  <c r="Q322" i="64"/>
  <c r="X122" i="56"/>
  <c r="F122" i="56"/>
  <c r="S126" i="56"/>
  <c r="O124" i="56"/>
  <c r="M124" i="56"/>
  <c r="V321" i="64"/>
  <c r="N94" i="56"/>
  <c r="M178" i="47" s="1"/>
  <c r="M352" i="47" s="1"/>
  <c r="AN138" i="25"/>
  <c r="AN292" i="25" s="1"/>
  <c r="AC188" i="64"/>
  <c r="AC180" i="64"/>
  <c r="AE188" i="64"/>
  <c r="AE544" i="64"/>
  <c r="AG259" i="64"/>
  <c r="AG325" i="64"/>
  <c r="AI472" i="64"/>
  <c r="AK251" i="64"/>
  <c r="AL89" i="64"/>
  <c r="AL23" i="64"/>
  <c r="AL536" i="64"/>
  <c r="AN177" i="64"/>
  <c r="AN381" i="64"/>
  <c r="AN171" i="64"/>
  <c r="AO552" i="64"/>
  <c r="AP470" i="64"/>
  <c r="AP526" i="64"/>
  <c r="AP311" i="64"/>
  <c r="AR24" i="64"/>
  <c r="AS333" i="64"/>
  <c r="AB117" i="64"/>
  <c r="BX59" i="46"/>
  <c r="CD59" i="46"/>
  <c r="BN22" i="46"/>
  <c r="CJ22" i="46"/>
  <c r="BW22" i="46"/>
  <c r="BO22" i="46"/>
  <c r="CI22" i="46"/>
  <c r="BX22" i="46"/>
  <c r="CH224" i="46"/>
  <c r="BZ224" i="46"/>
  <c r="AX96" i="46"/>
  <c r="O544" i="64"/>
  <c r="H128" i="56"/>
  <c r="E88" i="56"/>
  <c r="W88" i="56"/>
  <c r="V176" i="64"/>
  <c r="V394" i="64"/>
  <c r="AR314" i="64"/>
  <c r="J198" i="47"/>
  <c r="J362" i="47" s="1"/>
  <c r="AI138" i="25"/>
  <c r="AI292" i="25" s="1"/>
  <c r="AC552" i="64"/>
  <c r="AC251" i="64"/>
  <c r="AE117" i="64"/>
  <c r="AE471" i="64"/>
  <c r="AG47" i="64"/>
  <c r="AI110" i="64"/>
  <c r="AL239" i="64"/>
  <c r="AN480" i="64"/>
  <c r="AN385" i="64"/>
  <c r="AN320" i="64"/>
  <c r="AO333" i="64"/>
  <c r="AP108" i="64"/>
  <c r="AP380" i="64"/>
  <c r="AR399" i="64"/>
  <c r="AR240" i="64"/>
  <c r="AU411" i="64"/>
  <c r="AQ107" i="64"/>
  <c r="AQ396" i="64"/>
  <c r="I59" i="44"/>
  <c r="BO39" i="46"/>
  <c r="BR39" i="46"/>
  <c r="BU39" i="46"/>
  <c r="BP39" i="46"/>
  <c r="BN39" i="46"/>
  <c r="I39" i="44"/>
  <c r="J39" i="44" s="1"/>
  <c r="CG39" i="46"/>
  <c r="BY39" i="46"/>
  <c r="CH39" i="46"/>
  <c r="CL39" i="46"/>
  <c r="BD22" i="46"/>
  <c r="CF22" i="46"/>
  <c r="BF22" i="46"/>
  <c r="BM22" i="46"/>
  <c r="BA22" i="46"/>
  <c r="BT22" i="46"/>
  <c r="P158" i="25"/>
  <c r="P276" i="25" s="1"/>
  <c r="AC94" i="46"/>
  <c r="AA250" i="46" s="1"/>
  <c r="T321" i="64"/>
  <c r="AR254" i="46"/>
  <c r="BE224" i="46"/>
  <c r="AY224" i="46"/>
  <c r="CC115" i="46"/>
  <c r="CM115" i="46"/>
  <c r="CE115" i="46"/>
  <c r="CD115" i="46"/>
  <c r="CG115" i="46"/>
  <c r="CI115" i="46"/>
  <c r="CL115" i="46"/>
  <c r="CJ115" i="46"/>
  <c r="I113" i="44"/>
  <c r="BZ115" i="46"/>
  <c r="BV115" i="46"/>
  <c r="CA115" i="46"/>
  <c r="CH115" i="46"/>
  <c r="BT115" i="46"/>
  <c r="BX115" i="46"/>
  <c r="BU115" i="46"/>
  <c r="CB115" i="46"/>
  <c r="CF115" i="46"/>
  <c r="BY115" i="46"/>
  <c r="CK115" i="46"/>
  <c r="BW115" i="46"/>
  <c r="G96" i="56"/>
  <c r="C113" i="44"/>
  <c r="E113" i="44" s="1"/>
  <c r="H113" i="44" s="1"/>
  <c r="AR342" i="64"/>
  <c r="Z39" i="64"/>
  <c r="P542" i="64"/>
  <c r="AZ95" i="46"/>
  <c r="BD196" i="46"/>
  <c r="BD176" i="46"/>
  <c r="E512" i="31"/>
  <c r="AK258" i="64"/>
  <c r="G52" i="46"/>
  <c r="AL52" i="46" s="1"/>
  <c r="AG72" i="25" s="1"/>
  <c r="AC187" i="64"/>
  <c r="AB555" i="64"/>
  <c r="F52" i="46"/>
  <c r="W52" i="46" s="1"/>
  <c r="H94" i="56"/>
  <c r="H249" i="56" s="1"/>
  <c r="CH95" i="46"/>
  <c r="AF90" i="64"/>
  <c r="AE251" i="64"/>
  <c r="AG479" i="64"/>
  <c r="AG471" i="64"/>
  <c r="AI326" i="64"/>
  <c r="AK109" i="64"/>
  <c r="AL231" i="64"/>
  <c r="AL164" i="64"/>
  <c r="AL463" i="64"/>
  <c r="AN189" i="64"/>
  <c r="AN454" i="64"/>
  <c r="AN96" i="64"/>
  <c r="AN535" i="64"/>
  <c r="AN104" i="64"/>
  <c r="AP461" i="64"/>
  <c r="AP465" i="64"/>
  <c r="AR379" i="64"/>
  <c r="AR102" i="64"/>
  <c r="AU338" i="64"/>
  <c r="CL19" i="46"/>
  <c r="G19" i="46"/>
  <c r="H19" i="46" s="1"/>
  <c r="F241" i="46" s="1"/>
  <c r="AH39" i="25"/>
  <c r="AU128" i="46"/>
  <c r="V128" i="56" s="1"/>
  <c r="BJ196" i="46"/>
  <c r="BG196" i="46"/>
  <c r="BE196" i="46"/>
  <c r="AN92" i="46"/>
  <c r="AP92" i="46"/>
  <c r="BK129" i="46"/>
  <c r="Q129" i="56" s="1"/>
  <c r="BU168" i="46"/>
  <c r="U116" i="46"/>
  <c r="AC116" i="46" s="1"/>
  <c r="BR129" i="46"/>
  <c r="N23" i="64"/>
  <c r="Z471" i="64"/>
  <c r="AB542" i="64"/>
  <c r="Z398" i="64"/>
  <c r="P323" i="64"/>
  <c r="BS192" i="46"/>
  <c r="BS188" i="46"/>
  <c r="AK195" i="64"/>
  <c r="Z251" i="64"/>
  <c r="W483" i="64"/>
  <c r="AB197" i="64"/>
  <c r="Z544" i="64"/>
  <c r="K249" i="64"/>
  <c r="S470" i="64"/>
  <c r="X46" i="46"/>
  <c r="S63" i="74" s="1"/>
  <c r="S61" i="75" s="1"/>
  <c r="R126" i="56"/>
  <c r="CJ95" i="46"/>
  <c r="AE43" i="64"/>
  <c r="AG329" i="64"/>
  <c r="AI260" i="64"/>
  <c r="AI106" i="64"/>
  <c r="AN110" i="64"/>
  <c r="AN94" i="64"/>
  <c r="AN387" i="64"/>
  <c r="AN391" i="64"/>
  <c r="AR189" i="64"/>
  <c r="AS39" i="64"/>
  <c r="H157" i="47"/>
  <c r="AK256" i="64"/>
  <c r="BY19" i="46"/>
  <c r="BV19" i="46"/>
  <c r="BB57" i="46"/>
  <c r="AZ251" i="46" s="1"/>
  <c r="CN109" i="46"/>
  <c r="BS178" i="46"/>
  <c r="G47" i="46"/>
  <c r="AQ47" i="46" s="1"/>
  <c r="AL64" i="25" s="1"/>
  <c r="AK528" i="64"/>
  <c r="I122" i="56"/>
  <c r="K122" i="56"/>
  <c r="U122" i="56"/>
  <c r="H165" i="46"/>
  <c r="F233" i="46" s="1"/>
  <c r="AJ456" i="64"/>
  <c r="F198" i="47"/>
  <c r="F362" i="47" s="1"/>
  <c r="AM254" i="46"/>
  <c r="AU254" i="46"/>
  <c r="AC337" i="64"/>
  <c r="AC192" i="64"/>
  <c r="AC184" i="64"/>
  <c r="AC542" i="64"/>
  <c r="AC37" i="64"/>
  <c r="AE121" i="64"/>
  <c r="AE402" i="64"/>
  <c r="AE396" i="64"/>
  <c r="AE249" i="64"/>
  <c r="AG410" i="64"/>
  <c r="AG402" i="64"/>
  <c r="AG323" i="64"/>
  <c r="AI48" i="64"/>
  <c r="AI395" i="64"/>
  <c r="AI36" i="64"/>
  <c r="AL179" i="64"/>
  <c r="AL380" i="64"/>
  <c r="AL457" i="64"/>
  <c r="AL99" i="64"/>
  <c r="AL174" i="64"/>
  <c r="AN545" i="64"/>
  <c r="AN452" i="64"/>
  <c r="AN383" i="64"/>
  <c r="AN169" i="64"/>
  <c r="AN244" i="64"/>
  <c r="AP160" i="64"/>
  <c r="AR334" i="64"/>
  <c r="AR106" i="64"/>
  <c r="AR234" i="64"/>
  <c r="AJ193" i="64"/>
  <c r="AB410" i="64"/>
  <c r="AD26" i="64"/>
  <c r="AD180" i="64"/>
  <c r="AF333" i="64"/>
  <c r="AK122" i="64"/>
  <c r="AL338" i="64"/>
  <c r="AQ402" i="64"/>
  <c r="AZ59" i="46"/>
  <c r="CC59" i="46"/>
  <c r="CA246" i="46" s="1"/>
  <c r="CJ59" i="46"/>
  <c r="CL59" i="46"/>
  <c r="BP59" i="46"/>
  <c r="BD59" i="46"/>
  <c r="BB246" i="46" s="1"/>
  <c r="M106" i="64"/>
  <c r="AM197" i="64"/>
  <c r="AR389" i="64"/>
  <c r="AE238" i="64"/>
  <c r="AB254" i="46"/>
  <c r="AD254" i="46"/>
  <c r="AJ138" i="25"/>
  <c r="AJ292" i="25" s="1"/>
  <c r="W198" i="47"/>
  <c r="W362" i="47" s="1"/>
  <c r="AP254" i="46"/>
  <c r="AC483" i="64"/>
  <c r="AC121" i="64"/>
  <c r="AC475" i="64"/>
  <c r="AC323" i="64"/>
  <c r="AE192" i="64"/>
  <c r="AE51" i="64"/>
  <c r="AE329" i="64"/>
  <c r="AE469" i="64"/>
  <c r="AG556" i="64"/>
  <c r="AG113" i="64"/>
  <c r="AG107" i="64"/>
  <c r="AI118" i="64"/>
  <c r="AI541" i="64"/>
  <c r="AL397" i="64"/>
  <c r="AL526" i="64"/>
  <c r="AL21" i="64"/>
  <c r="AL384" i="64"/>
  <c r="AL29" i="64"/>
  <c r="AL33" i="64"/>
  <c r="AN399" i="64"/>
  <c r="AN40" i="64"/>
  <c r="AN379" i="64"/>
  <c r="AN310" i="64"/>
  <c r="AN460" i="64"/>
  <c r="AN537" i="64"/>
  <c r="AO325" i="64"/>
  <c r="AP19" i="64"/>
  <c r="AP309" i="64"/>
  <c r="AR527" i="64"/>
  <c r="AR96" i="64"/>
  <c r="AR242" i="64"/>
  <c r="AR539" i="64"/>
  <c r="AS471" i="64"/>
  <c r="Q157" i="47"/>
  <c r="AJ52" i="64"/>
  <c r="AB121" i="64"/>
  <c r="AE385" i="64"/>
  <c r="AG527" i="64"/>
  <c r="AH308" i="64"/>
  <c r="AF479" i="64"/>
  <c r="AL122" i="64"/>
  <c r="AM337" i="64"/>
  <c r="AQ469" i="64"/>
  <c r="BC59" i="46"/>
  <c r="BE59" i="46"/>
  <c r="BC246" i="46" s="1"/>
  <c r="BY59" i="46"/>
  <c r="CM59" i="46"/>
  <c r="BW59" i="46"/>
  <c r="BL59" i="46"/>
  <c r="BJ246" i="46" s="1"/>
  <c r="BZ116" i="46"/>
  <c r="CM110" i="46"/>
  <c r="BY116" i="46"/>
  <c r="M255" i="64"/>
  <c r="Y377" i="64"/>
  <c r="M122" i="56"/>
  <c r="AE337" i="64"/>
  <c r="Y138" i="25"/>
  <c r="Y292" i="25" s="1"/>
  <c r="AM138" i="25"/>
  <c r="AM292" i="25" s="1"/>
  <c r="AC402" i="64"/>
  <c r="AE548" i="64"/>
  <c r="AG548" i="64"/>
  <c r="AL392" i="64"/>
  <c r="AN318" i="64"/>
  <c r="AO251" i="64"/>
  <c r="AP235" i="64"/>
  <c r="AP172" i="64"/>
  <c r="AR407" i="64"/>
  <c r="AR167" i="64"/>
  <c r="AR100" i="64"/>
  <c r="AR34" i="64"/>
  <c r="AS325" i="64"/>
  <c r="AJ24" i="64"/>
  <c r="V94" i="56"/>
  <c r="U94" i="56"/>
  <c r="U249" i="56" s="1"/>
  <c r="AD552" i="64"/>
  <c r="AH544" i="64"/>
  <c r="AM410" i="64"/>
  <c r="AQ178" i="64"/>
  <c r="BJ59" i="46"/>
  <c r="CG59" i="46"/>
  <c r="BM59" i="46"/>
  <c r="CF59" i="46"/>
  <c r="BB59" i="46"/>
  <c r="G59" i="46"/>
  <c r="AD59" i="46" s="1"/>
  <c r="CI116" i="46"/>
  <c r="BT116" i="46"/>
  <c r="V46" i="46"/>
  <c r="Q63" i="74" s="1"/>
  <c r="Q61" i="75" s="1"/>
  <c r="J127" i="44"/>
  <c r="H124" i="56"/>
  <c r="M43" i="64"/>
  <c r="U305" i="64"/>
  <c r="I556" i="64"/>
  <c r="BS206" i="46"/>
  <c r="BS126" i="46"/>
  <c r="V255" i="64"/>
  <c r="L398" i="64"/>
  <c r="P28" i="46"/>
  <c r="L308" i="64"/>
  <c r="L454" i="64"/>
  <c r="L51" i="64"/>
  <c r="L556" i="64"/>
  <c r="I37" i="64"/>
  <c r="I178" i="64"/>
  <c r="CJ87" i="46"/>
  <c r="CD87" i="46"/>
  <c r="CH87" i="46"/>
  <c r="BV87" i="46"/>
  <c r="CG87" i="46"/>
  <c r="CL87" i="46"/>
  <c r="CC87" i="46"/>
  <c r="BU87" i="46"/>
  <c r="BY87" i="46"/>
  <c r="CI87" i="46"/>
  <c r="BT87" i="46"/>
  <c r="CK87" i="46"/>
  <c r="CB87" i="46"/>
  <c r="CF87" i="46"/>
  <c r="CE87" i="46"/>
  <c r="CM87" i="46"/>
  <c r="BX87" i="46"/>
  <c r="I87" i="44"/>
  <c r="J87" i="44" s="1"/>
  <c r="BZ87" i="46"/>
  <c r="CA87" i="46"/>
  <c r="BW87" i="46"/>
  <c r="K197" i="64"/>
  <c r="K488" i="64"/>
  <c r="V30" i="64"/>
  <c r="V100" i="64"/>
  <c r="N450" i="64"/>
  <c r="N304" i="64"/>
  <c r="N88" i="64"/>
  <c r="Q39" i="64"/>
  <c r="Q544" i="64"/>
  <c r="T325" i="64"/>
  <c r="T398" i="64"/>
  <c r="I398" i="64"/>
  <c r="I109" i="64"/>
  <c r="S93" i="64"/>
  <c r="S309" i="64"/>
  <c r="H86" i="44"/>
  <c r="C244" i="44"/>
  <c r="O122" i="56"/>
  <c r="Q122" i="56"/>
  <c r="T122" i="56"/>
  <c r="BT95" i="46"/>
  <c r="CC95" i="46"/>
  <c r="AT380" i="64"/>
  <c r="K94" i="56"/>
  <c r="K249" i="56" s="1"/>
  <c r="BY91" i="46"/>
  <c r="BX91" i="46"/>
  <c r="CD91" i="46"/>
  <c r="BR137" i="46"/>
  <c r="C86" i="46"/>
  <c r="E86" i="46" s="1"/>
  <c r="AK405" i="64"/>
  <c r="E124" i="56"/>
  <c r="F121" i="56"/>
  <c r="W126" i="56"/>
  <c r="R122" i="56"/>
  <c r="BK95" i="46"/>
  <c r="CD95" i="46"/>
  <c r="AQ173" i="64"/>
  <c r="AL378" i="64"/>
  <c r="AL93" i="64"/>
  <c r="AL390" i="64"/>
  <c r="AN260" i="64"/>
  <c r="AN395" i="64"/>
  <c r="AN234" i="64"/>
  <c r="AN238" i="64"/>
  <c r="AN462" i="64"/>
  <c r="AO47" i="64"/>
  <c r="AP397" i="64"/>
  <c r="AP233" i="64"/>
  <c r="AR232" i="64"/>
  <c r="AR244" i="64"/>
  <c r="L157" i="47"/>
  <c r="R94" i="56"/>
  <c r="Q105" i="47" s="1"/>
  <c r="Q300" i="47" s="1"/>
  <c r="CH19" i="46"/>
  <c r="BQ19" i="46"/>
  <c r="BB176" i="46"/>
  <c r="BA176" i="46"/>
  <c r="BG129" i="46"/>
  <c r="BC129" i="46"/>
  <c r="I129" i="56" s="1"/>
  <c r="J201" i="44"/>
  <c r="K62" i="63"/>
  <c r="D60" i="44"/>
  <c r="E60" i="44" s="1"/>
  <c r="H60" i="44" s="1"/>
  <c r="K70" i="63"/>
  <c r="D68" i="44"/>
  <c r="E68" i="44" s="1"/>
  <c r="H68" i="44" s="1"/>
  <c r="J68" i="44" s="1"/>
  <c r="D408" i="64"/>
  <c r="D190" i="64"/>
  <c r="J190" i="64" s="1"/>
  <c r="D554" i="64"/>
  <c r="AT116" i="64"/>
  <c r="F619" i="64"/>
  <c r="E46" i="64"/>
  <c r="AG46" i="64" s="1"/>
  <c r="D620" i="64"/>
  <c r="D405" i="64" s="1"/>
  <c r="E473" i="64"/>
  <c r="E550" i="64"/>
  <c r="E45" i="64"/>
  <c r="E481" i="64"/>
  <c r="BI65" i="68"/>
  <c r="Z178" i="64"/>
  <c r="E54" i="64"/>
  <c r="D335" i="64"/>
  <c r="AM405" i="64"/>
  <c r="E335" i="64"/>
  <c r="E119" i="64"/>
  <c r="F119" i="64" s="1"/>
  <c r="BF65" i="68"/>
  <c r="AK551" i="64"/>
  <c r="AS551" i="64"/>
  <c r="AU551" i="64"/>
  <c r="AF551" i="64"/>
  <c r="AC551" i="64"/>
  <c r="AB551" i="64"/>
  <c r="AN266" i="64"/>
  <c r="AP266" i="64"/>
  <c r="D186" i="64"/>
  <c r="F186" i="64" s="1"/>
  <c r="D331" i="64"/>
  <c r="F331" i="64" s="1"/>
  <c r="AD195" i="64"/>
  <c r="AI187" i="64"/>
  <c r="AU26" i="64"/>
  <c r="AU238" i="64"/>
  <c r="AT37" i="64"/>
  <c r="AT469" i="64"/>
  <c r="AT51" i="64"/>
  <c r="AT410" i="64"/>
  <c r="AS29" i="64"/>
  <c r="AS315" i="64"/>
  <c r="AQ459" i="64"/>
  <c r="AQ239" i="64"/>
  <c r="AQ403" i="64"/>
  <c r="AQ256" i="64"/>
  <c r="AO52" i="64"/>
  <c r="AO122" i="64"/>
  <c r="AM97" i="64"/>
  <c r="AM168" i="64"/>
  <c r="AH384" i="64"/>
  <c r="AH237" i="64"/>
  <c r="AH538" i="64"/>
  <c r="AH319" i="64"/>
  <c r="AG534" i="64"/>
  <c r="AG241" i="64"/>
  <c r="AF453" i="64"/>
  <c r="AF21" i="64"/>
  <c r="AF99" i="64"/>
  <c r="AF315" i="64"/>
  <c r="AC170" i="64"/>
  <c r="AC388" i="64"/>
  <c r="AB180" i="64"/>
  <c r="AB544" i="64"/>
  <c r="AU263" i="64"/>
  <c r="AU121" i="64"/>
  <c r="E486" i="64"/>
  <c r="E559" i="64"/>
  <c r="E546" i="64"/>
  <c r="F623" i="64"/>
  <c r="D49" i="64"/>
  <c r="F49" i="64" s="1"/>
  <c r="AR116" i="64"/>
  <c r="AB405" i="64"/>
  <c r="D550" i="64"/>
  <c r="D477" i="64"/>
  <c r="AC195" i="64"/>
  <c r="E478" i="64"/>
  <c r="AT478" i="64" s="1"/>
  <c r="E124" i="64"/>
  <c r="AK124" i="64" s="1"/>
  <c r="E413" i="64"/>
  <c r="E115" i="64"/>
  <c r="F115" i="64" s="1"/>
  <c r="E190" i="64"/>
  <c r="F190" i="64" s="1"/>
  <c r="E554" i="64"/>
  <c r="F554" i="64" s="1"/>
  <c r="BI145" i="68"/>
  <c r="BE145" i="68"/>
  <c r="F162" i="25"/>
  <c r="AG145" i="68"/>
  <c r="N162" i="25"/>
  <c r="AO162" i="25"/>
  <c r="AQ145" i="68"/>
  <c r="BE65" i="68"/>
  <c r="AV65" i="68"/>
  <c r="BK65" i="68"/>
  <c r="AC65" i="68"/>
  <c r="AS65" i="68"/>
  <c r="BO65" i="68"/>
  <c r="AC162" i="25"/>
  <c r="D162" i="25"/>
  <c r="AL145" i="68"/>
  <c r="AF186" i="64"/>
  <c r="AT49" i="64"/>
  <c r="AU257" i="64"/>
  <c r="H39" i="64"/>
  <c r="P396" i="64"/>
  <c r="S249" i="64"/>
  <c r="W249" i="64"/>
  <c r="O247" i="64"/>
  <c r="L247" i="64"/>
  <c r="V247" i="64"/>
  <c r="P247" i="64"/>
  <c r="I247" i="64"/>
  <c r="X247" i="64"/>
  <c r="BV95" i="46"/>
  <c r="CA95" i="46"/>
  <c r="D257" i="64"/>
  <c r="D404" i="64"/>
  <c r="AO195" i="64"/>
  <c r="D628" i="64"/>
  <c r="BH19" i="46"/>
  <c r="CM19" i="46"/>
  <c r="CA19" i="46"/>
  <c r="BT91" i="46"/>
  <c r="I91" i="44"/>
  <c r="J91" i="44" s="1"/>
  <c r="CA91" i="46"/>
  <c r="CE91" i="46"/>
  <c r="AP326" i="64"/>
  <c r="AP452" i="64"/>
  <c r="AP529" i="64"/>
  <c r="AP98" i="64"/>
  <c r="AP102" i="64"/>
  <c r="AQ471" i="64"/>
  <c r="AR305" i="64"/>
  <c r="AR528" i="64"/>
  <c r="AR317" i="64"/>
  <c r="S157" i="47"/>
  <c r="CA25" i="46"/>
  <c r="CL25" i="46"/>
  <c r="CB25" i="46"/>
  <c r="AZ25" i="46"/>
  <c r="BG25" i="46"/>
  <c r="CI25" i="46"/>
  <c r="BA25" i="46"/>
  <c r="AY25" i="46"/>
  <c r="CE25" i="46"/>
  <c r="CF116" i="46"/>
  <c r="CH116" i="46"/>
  <c r="CK116" i="46"/>
  <c r="CC116" i="46"/>
  <c r="CB116" i="46"/>
  <c r="CA116" i="46"/>
  <c r="AQ30" i="64"/>
  <c r="J67" i="44"/>
  <c r="J180" i="44"/>
  <c r="BX116" i="46"/>
  <c r="BU116" i="46"/>
  <c r="AC52" i="64"/>
  <c r="J74" i="44"/>
  <c r="J204" i="44"/>
  <c r="AG124" i="64"/>
  <c r="AM124" i="64"/>
  <c r="AU145" i="68"/>
  <c r="E162" i="25"/>
  <c r="L162" i="25"/>
  <c r="BR145" i="68"/>
  <c r="AF145" i="68"/>
  <c r="BB145" i="68"/>
  <c r="E112" i="64"/>
  <c r="E547" i="64"/>
  <c r="AB547" i="64" s="1"/>
  <c r="E254" i="64"/>
  <c r="D616" i="64"/>
  <c r="E328" i="64"/>
  <c r="E183" i="64"/>
  <c r="AN183" i="64" s="1"/>
  <c r="E401" i="64"/>
  <c r="AQ401" i="64" s="1"/>
  <c r="BF145" i="68"/>
  <c r="BJ145" i="68"/>
  <c r="BN145" i="68"/>
  <c r="AO42" i="64"/>
  <c r="AC124" i="64"/>
  <c r="AL162" i="25"/>
  <c r="E414" i="64"/>
  <c r="AN551" i="64"/>
  <c r="AD42" i="64"/>
  <c r="AF42" i="64"/>
  <c r="AQ124" i="64"/>
  <c r="AR555" i="64"/>
  <c r="AS555" i="64"/>
  <c r="AC555" i="64"/>
  <c r="AS413" i="64"/>
  <c r="AN413" i="64"/>
  <c r="AI42" i="64"/>
  <c r="AQ42" i="64"/>
  <c r="E265" i="64"/>
  <c r="E558" i="64"/>
  <c r="AE558" i="64" s="1"/>
  <c r="E123" i="64"/>
  <c r="AR123" i="64" s="1"/>
  <c r="E194" i="64"/>
  <c r="E412" i="64"/>
  <c r="E53" i="64"/>
  <c r="AM53" i="64" s="1"/>
  <c r="D627" i="64"/>
  <c r="BL145" i="68"/>
  <c r="AT42" i="64"/>
  <c r="AQ413" i="64"/>
  <c r="AI124" i="64"/>
  <c r="AM555" i="64"/>
  <c r="AE551" i="64"/>
  <c r="AG551" i="64"/>
  <c r="AP551" i="64"/>
  <c r="AH551" i="64"/>
  <c r="E474" i="64"/>
  <c r="AM551" i="64"/>
  <c r="AI551" i="64"/>
  <c r="AQ551" i="64"/>
  <c r="AJ42" i="64"/>
  <c r="AL42" i="64"/>
  <c r="AI413" i="64"/>
  <c r="AC413" i="64"/>
  <c r="AT124" i="64"/>
  <c r="AT555" i="64"/>
  <c r="AK145" i="68"/>
  <c r="E485" i="64"/>
  <c r="AL485" i="64" s="1"/>
  <c r="AJ162" i="25"/>
  <c r="AP162" i="25"/>
  <c r="O162" i="25"/>
  <c r="V162" i="25"/>
  <c r="BA65" i="68"/>
  <c r="E487" i="64"/>
  <c r="D629" i="64"/>
  <c r="E125" i="64"/>
  <c r="AP125" i="64" s="1"/>
  <c r="E196" i="64"/>
  <c r="E560" i="64"/>
  <c r="E341" i="64"/>
  <c r="E55" i="64"/>
  <c r="E191" i="64"/>
  <c r="E262" i="64"/>
  <c r="E336" i="64"/>
  <c r="AF336" i="64" s="1"/>
  <c r="D624" i="64"/>
  <c r="E120" i="64"/>
  <c r="E482" i="64"/>
  <c r="E50" i="64"/>
  <c r="AF50" i="64" s="1"/>
  <c r="E409" i="64"/>
  <c r="AS145" i="68"/>
  <c r="T162" i="25"/>
  <c r="AN162" i="25"/>
  <c r="AP145" i="68"/>
  <c r="BM145" i="68"/>
  <c r="M162" i="25"/>
  <c r="AH145" i="68"/>
  <c r="BP65" i="68"/>
  <c r="BH65" i="68"/>
  <c r="AJ65" i="68"/>
  <c r="AF65" i="68"/>
  <c r="AK65" i="68"/>
  <c r="BJ65" i="68"/>
  <c r="H162" i="25"/>
  <c r="AD162" i="25"/>
  <c r="AE145" i="68"/>
  <c r="R404" i="64"/>
  <c r="T186" i="64"/>
  <c r="AK335" i="64"/>
  <c r="AG123" i="64"/>
  <c r="AB473" i="64"/>
  <c r="AN182" i="64"/>
  <c r="AC546" i="64"/>
  <c r="AH182" i="64"/>
  <c r="AH65" i="68"/>
  <c r="BD65" i="68"/>
  <c r="E41" i="64"/>
  <c r="D615" i="64"/>
  <c r="AT145" i="68"/>
  <c r="AJ266" i="64"/>
  <c r="D124" i="64"/>
  <c r="Q124" i="64" s="1"/>
  <c r="E111" i="64"/>
  <c r="AQ111" i="64" s="1"/>
  <c r="E400" i="64"/>
  <c r="AI400" i="64" s="1"/>
  <c r="K35" i="64"/>
  <c r="Y35" i="64"/>
  <c r="L35" i="64"/>
  <c r="H35" i="64"/>
  <c r="W35" i="64"/>
  <c r="X35" i="64"/>
  <c r="AI22" i="64"/>
  <c r="AI308" i="64"/>
  <c r="AF246" i="64"/>
  <c r="AF466" i="64"/>
  <c r="AD163" i="64"/>
  <c r="AD308" i="64"/>
  <c r="AB323" i="64"/>
  <c r="AB37" i="64"/>
  <c r="AP403" i="64"/>
  <c r="AP185" i="64"/>
  <c r="AR186" i="64"/>
  <c r="AF473" i="64"/>
  <c r="AT546" i="64"/>
  <c r="AE49" i="64"/>
  <c r="AI186" i="64"/>
  <c r="AO53" i="64"/>
  <c r="AB485" i="64"/>
  <c r="AS253" i="64"/>
  <c r="AM477" i="64"/>
  <c r="AN186" i="64"/>
  <c r="AC404" i="64"/>
  <c r="R526" i="64"/>
  <c r="I525" i="64"/>
  <c r="C241" i="44"/>
  <c r="O176" i="64"/>
  <c r="H176" i="64"/>
  <c r="J176" i="64"/>
  <c r="W176" i="64"/>
  <c r="AU258" i="64"/>
  <c r="AJ551" i="64"/>
  <c r="AO116" i="64"/>
  <c r="AK409" i="64"/>
  <c r="AP112" i="64"/>
  <c r="AM112" i="64"/>
  <c r="AM191" i="64"/>
  <c r="AG474" i="64"/>
  <c r="AD527" i="64"/>
  <c r="AE22" i="64"/>
  <c r="AI527" i="64"/>
  <c r="AK460" i="64"/>
  <c r="F31" i="46"/>
  <c r="K31" i="46" s="1"/>
  <c r="BH31" i="46"/>
  <c r="BZ31" i="46"/>
  <c r="BO31" i="46"/>
  <c r="BF31" i="46"/>
  <c r="BY31" i="46"/>
  <c r="CC31" i="46"/>
  <c r="AZ31" i="46"/>
  <c r="K72" i="63"/>
  <c r="D70" i="44"/>
  <c r="E70" i="44" s="1"/>
  <c r="H70" i="44" s="1"/>
  <c r="E261" i="64"/>
  <c r="AG65" i="68"/>
  <c r="AM65" i="68"/>
  <c r="AU65" i="68"/>
  <c r="AO65" i="68"/>
  <c r="AI65" i="68"/>
  <c r="AL65" i="68"/>
  <c r="G115" i="64"/>
  <c r="O119" i="64"/>
  <c r="AC487" i="64"/>
  <c r="AS125" i="64"/>
  <c r="AH487" i="64"/>
  <c r="AQ115" i="64"/>
  <c r="AF485" i="64"/>
  <c r="AK186" i="64"/>
  <c r="AB481" i="64"/>
  <c r="AC335" i="64"/>
  <c r="AJ473" i="64"/>
  <c r="AQ482" i="64"/>
  <c r="AU413" i="64"/>
  <c r="AF195" i="64"/>
  <c r="AO124" i="64"/>
  <c r="AD116" i="64"/>
  <c r="AP405" i="64"/>
  <c r="AS191" i="64"/>
  <c r="AM559" i="64"/>
  <c r="AC54" i="64"/>
  <c r="Q35" i="64"/>
  <c r="M35" i="64"/>
  <c r="G35" i="64"/>
  <c r="R35" i="64"/>
  <c r="K66" i="63"/>
  <c r="D64" i="44"/>
  <c r="E64" i="44" s="1"/>
  <c r="H64" i="44" s="1"/>
  <c r="T245" i="46"/>
  <c r="AU42" i="64"/>
  <c r="AJ474" i="64"/>
  <c r="AF187" i="64"/>
  <c r="AD124" i="64"/>
  <c r="AT191" i="64"/>
  <c r="AH120" i="64"/>
  <c r="AG555" i="64"/>
  <c r="AG405" i="64"/>
  <c r="J94" i="44"/>
  <c r="H246" i="44" s="1"/>
  <c r="J35" i="64"/>
  <c r="P35" i="64"/>
  <c r="I35" i="64"/>
  <c r="Z75" i="25"/>
  <c r="E157" i="47"/>
  <c r="N157" i="47"/>
  <c r="AI75" i="25"/>
  <c r="H130" i="44"/>
  <c r="F230" i="44" s="1"/>
  <c r="C230" i="44"/>
  <c r="H78" i="44"/>
  <c r="C235" i="44"/>
  <c r="J173" i="44"/>
  <c r="J22" i="44"/>
  <c r="T35" i="64"/>
  <c r="AT337" i="64"/>
  <c r="AB466" i="64"/>
  <c r="AH168" i="64"/>
  <c r="G248" i="46"/>
  <c r="S35" i="64"/>
  <c r="F342" i="64"/>
  <c r="AN175" i="64"/>
  <c r="AL168" i="64"/>
  <c r="J70" i="44"/>
  <c r="J176" i="44"/>
  <c r="F104" i="64"/>
  <c r="E340" i="64"/>
  <c r="AT168" i="64"/>
  <c r="F30" i="64"/>
  <c r="V402" i="64"/>
  <c r="X464" i="64"/>
  <c r="I410" i="64"/>
  <c r="N251" i="64"/>
  <c r="K410" i="64"/>
  <c r="M541" i="64"/>
  <c r="AD268" i="64"/>
  <c r="H402" i="64"/>
  <c r="T121" i="64"/>
  <c r="Q19" i="64"/>
  <c r="Y471" i="64"/>
  <c r="I192" i="64"/>
  <c r="R322" i="64"/>
  <c r="AD126" i="64"/>
  <c r="O46" i="46"/>
  <c r="J63" i="25" s="1"/>
  <c r="AB46" i="46"/>
  <c r="W63" i="74" s="1"/>
  <c r="W61" i="75" s="1"/>
  <c r="V122" i="56"/>
  <c r="W117" i="64"/>
  <c r="AA46" i="46"/>
  <c r="BL27" i="46"/>
  <c r="AS244" i="64"/>
  <c r="AS537" i="64"/>
  <c r="AT312" i="64"/>
  <c r="AT238" i="64"/>
  <c r="AO107" i="64"/>
  <c r="AO396" i="64"/>
  <c r="BX19" i="46"/>
  <c r="CF19" i="46"/>
  <c r="BR19" i="46"/>
  <c r="BG19" i="46"/>
  <c r="BE241" i="46" s="1"/>
  <c r="BU19" i="46"/>
  <c r="BK57" i="46"/>
  <c r="BI251" i="46" s="1"/>
  <c r="BL57" i="46"/>
  <c r="BJ251" i="46" s="1"/>
  <c r="AU474" i="64"/>
  <c r="AO328" i="64"/>
  <c r="AN115" i="64"/>
  <c r="AR551" i="64"/>
  <c r="H451" i="64"/>
  <c r="M251" i="64"/>
  <c r="H180" i="64"/>
  <c r="S471" i="64"/>
  <c r="L192" i="64"/>
  <c r="Z468" i="64"/>
  <c r="H455" i="64"/>
  <c r="AD488" i="64"/>
  <c r="T47" i="64"/>
  <c r="H323" i="64"/>
  <c r="G178" i="64"/>
  <c r="J46" i="46"/>
  <c r="E63" i="25" s="1"/>
  <c r="S46" i="46"/>
  <c r="N63" i="25" s="1"/>
  <c r="R46" i="46"/>
  <c r="K126" i="56"/>
  <c r="CF32" i="46"/>
  <c r="AE415" i="64"/>
  <c r="AU314" i="64"/>
  <c r="AB70" i="25"/>
  <c r="T124" i="56"/>
  <c r="AJ268" i="64"/>
  <c r="AQ70" i="25"/>
  <c r="V153" i="47"/>
  <c r="AN162" i="64"/>
  <c r="AN526" i="64"/>
  <c r="C246" i="46"/>
  <c r="BA59" i="46"/>
  <c r="BV59" i="46"/>
  <c r="BQ59" i="46"/>
  <c r="AY59" i="46"/>
  <c r="BT59" i="46"/>
  <c r="BG59" i="46"/>
  <c r="BE246" i="46" s="1"/>
  <c r="H158" i="25"/>
  <c r="H276" i="25" s="1"/>
  <c r="CK98" i="46"/>
  <c r="AE254" i="46"/>
  <c r="BP129" i="46"/>
  <c r="AF68" i="46"/>
  <c r="BM129" i="46"/>
  <c r="S129" i="56" s="1"/>
  <c r="AN111" i="46"/>
  <c r="AX111" i="46" s="1"/>
  <c r="BL129" i="46"/>
  <c r="AM332" i="64"/>
  <c r="AJ332" i="64"/>
  <c r="AT332" i="64"/>
  <c r="O331" i="64"/>
  <c r="Q331" i="64"/>
  <c r="W331" i="64"/>
  <c r="AC340" i="64"/>
  <c r="AL340" i="64"/>
  <c r="AN340" i="64"/>
  <c r="AB340" i="64"/>
  <c r="AT340" i="64"/>
  <c r="AE340" i="64"/>
  <c r="AG340" i="64"/>
  <c r="AH340" i="64"/>
  <c r="AU327" i="64"/>
  <c r="L96" i="63"/>
  <c r="AE327" i="64"/>
  <c r="AM313" i="64"/>
  <c r="AT313" i="64"/>
  <c r="AQ313" i="64"/>
  <c r="AF313" i="64"/>
  <c r="D313" i="64"/>
  <c r="F313" i="64" s="1"/>
  <c r="AJ313" i="64"/>
  <c r="C293" i="64"/>
  <c r="C295" i="64" s="1"/>
  <c r="AN478" i="64"/>
  <c r="AH124" i="64"/>
  <c r="AU116" i="64"/>
  <c r="AP547" i="64"/>
  <c r="AO182" i="64"/>
  <c r="AH195" i="64"/>
  <c r="AD409" i="64"/>
  <c r="H380" i="64"/>
  <c r="Q415" i="64"/>
  <c r="S159" i="64"/>
  <c r="E86" i="25"/>
  <c r="J534" i="64"/>
  <c r="O306" i="64"/>
  <c r="Q471" i="64"/>
  <c r="X305" i="64"/>
  <c r="N471" i="64"/>
  <c r="V556" i="64"/>
  <c r="K192" i="64"/>
  <c r="U309" i="64"/>
  <c r="T309" i="64"/>
  <c r="G117" i="64"/>
  <c r="M542" i="64"/>
  <c r="AK197" i="64"/>
  <c r="AM163" i="64"/>
  <c r="AK266" i="64"/>
  <c r="AI266" i="64"/>
  <c r="AB266" i="64"/>
  <c r="J124" i="64"/>
  <c r="G164" i="64"/>
  <c r="Z235" i="64"/>
  <c r="AN126" i="64"/>
  <c r="BR27" i="46"/>
  <c r="AL266" i="64"/>
  <c r="AR266" i="64"/>
  <c r="AC266" i="64"/>
  <c r="AN415" i="64"/>
  <c r="BW27" i="46"/>
  <c r="AS237" i="46"/>
  <c r="AC35" i="25"/>
  <c r="AS265" i="64"/>
  <c r="AB95" i="64"/>
  <c r="AB166" i="64"/>
  <c r="AB538" i="64"/>
  <c r="AB103" i="64"/>
  <c r="AS30" i="64"/>
  <c r="AS171" i="64"/>
  <c r="AS22" i="64"/>
  <c r="AS454" i="64"/>
  <c r="AQ169" i="64"/>
  <c r="AQ533" i="64"/>
  <c r="AQ387" i="64"/>
  <c r="AQ545" i="64"/>
  <c r="AQ472" i="64"/>
  <c r="AO171" i="64"/>
  <c r="AO316" i="64"/>
  <c r="AO322" i="64"/>
  <c r="AO36" i="64"/>
  <c r="AM32" i="64"/>
  <c r="AM391" i="64"/>
  <c r="AM28" i="64"/>
  <c r="AM240" i="64"/>
  <c r="AM24" i="64"/>
  <c r="AM456" i="64"/>
  <c r="AM306" i="64"/>
  <c r="AM90" i="64"/>
  <c r="AL479" i="64"/>
  <c r="AL259" i="64"/>
  <c r="AK246" i="64"/>
  <c r="AK34" i="64"/>
  <c r="AK26" i="64"/>
  <c r="AK238" i="64"/>
  <c r="AK308" i="64"/>
  <c r="AK381" i="64"/>
  <c r="AK395" i="64"/>
  <c r="AK248" i="64"/>
  <c r="AI525" i="64"/>
  <c r="AI306" i="64"/>
  <c r="AI20" i="64"/>
  <c r="AI24" i="64"/>
  <c r="AI236" i="64"/>
  <c r="AI387" i="64"/>
  <c r="AI460" i="64"/>
  <c r="AI173" i="64"/>
  <c r="AI318" i="64"/>
  <c r="AH20" i="64"/>
  <c r="AH90" i="64"/>
  <c r="AH306" i="64"/>
  <c r="AH236" i="64"/>
  <c r="AH165" i="64"/>
  <c r="AH24" i="64"/>
  <c r="AH310" i="64"/>
  <c r="AH240" i="64"/>
  <c r="AH28" i="64"/>
  <c r="AH387" i="64"/>
  <c r="AH460" i="64"/>
  <c r="AH32" i="64"/>
  <c r="AH391" i="64"/>
  <c r="AH537" i="64"/>
  <c r="AG20" i="64"/>
  <c r="AG161" i="64"/>
  <c r="AG232" i="64"/>
  <c r="AG165" i="64"/>
  <c r="AG529" i="64"/>
  <c r="AG236" i="64"/>
  <c r="AG533" i="64"/>
  <c r="AG240" i="64"/>
  <c r="AG169" i="64"/>
  <c r="AG28" i="64"/>
  <c r="AG102" i="64"/>
  <c r="AG318" i="64"/>
  <c r="AG537" i="64"/>
  <c r="AG391" i="64"/>
  <c r="AF161" i="64"/>
  <c r="AF525" i="64"/>
  <c r="AF379" i="64"/>
  <c r="AF236" i="64"/>
  <c r="AF94" i="64"/>
  <c r="AF529" i="64"/>
  <c r="AF169" i="64"/>
  <c r="AF387" i="64"/>
  <c r="AF98" i="64"/>
  <c r="AF464" i="64"/>
  <c r="AF244" i="64"/>
  <c r="AF537" i="64"/>
  <c r="AF391" i="64"/>
  <c r="AE232" i="64"/>
  <c r="AE161" i="64"/>
  <c r="AE379" i="64"/>
  <c r="AE90" i="64"/>
  <c r="AE165" i="64"/>
  <c r="AE236" i="64"/>
  <c r="AE310" i="64"/>
  <c r="AE387" i="64"/>
  <c r="AE314" i="64"/>
  <c r="AE28" i="64"/>
  <c r="AE173" i="64"/>
  <c r="AE102" i="64"/>
  <c r="AE32" i="64"/>
  <c r="AD232" i="64"/>
  <c r="AD161" i="64"/>
  <c r="AD90" i="64"/>
  <c r="AD306" i="64"/>
  <c r="AD24" i="64"/>
  <c r="AD165" i="64"/>
  <c r="AD310" i="64"/>
  <c r="AD236" i="64"/>
  <c r="AD240" i="64"/>
  <c r="AD98" i="64"/>
  <c r="AD387" i="64"/>
  <c r="AD314" i="64"/>
  <c r="AD173" i="64"/>
  <c r="AD32" i="64"/>
  <c r="AD464" i="64"/>
  <c r="AD537" i="64"/>
  <c r="AC161" i="64"/>
  <c r="AC232" i="64"/>
  <c r="AC90" i="64"/>
  <c r="AC310" i="64"/>
  <c r="AC383" i="64"/>
  <c r="AC529" i="64"/>
  <c r="AC98" i="64"/>
  <c r="AC314" i="64"/>
  <c r="AC173" i="64"/>
  <c r="AC102" i="64"/>
  <c r="AJ525" i="64"/>
  <c r="AJ161" i="64"/>
  <c r="AJ379" i="64"/>
  <c r="AJ238" i="64"/>
  <c r="AJ385" i="64"/>
  <c r="AJ531" i="64"/>
  <c r="AJ535" i="64"/>
  <c r="AJ389" i="64"/>
  <c r="AJ36" i="64"/>
  <c r="AJ322" i="64"/>
  <c r="AJ248" i="64"/>
  <c r="AB108" i="64"/>
  <c r="AB397" i="64"/>
  <c r="AU325" i="64"/>
  <c r="AU544" i="64"/>
  <c r="AB472" i="64"/>
  <c r="AB545" i="64"/>
  <c r="AJ402" i="64"/>
  <c r="AJ113" i="64"/>
  <c r="AJ475" i="64"/>
  <c r="W149" i="47"/>
  <c r="AR63" i="25"/>
  <c r="AC63" i="25"/>
  <c r="H149" i="47"/>
  <c r="AB259" i="64"/>
  <c r="AB552" i="64"/>
  <c r="AJ48" i="64"/>
  <c r="AJ118" i="64"/>
  <c r="AJ237" i="46"/>
  <c r="L153" i="47"/>
  <c r="AU52" i="64"/>
  <c r="AU264" i="64"/>
  <c r="AT173" i="64"/>
  <c r="AT102" i="64"/>
  <c r="AT32" i="64"/>
  <c r="AT391" i="64"/>
  <c r="AT240" i="64"/>
  <c r="AT387" i="64"/>
  <c r="AT28" i="64"/>
  <c r="AT310" i="64"/>
  <c r="AT94" i="64"/>
  <c r="AT383" i="64"/>
  <c r="AT90" i="64"/>
  <c r="AT452" i="64"/>
  <c r="AT232" i="64"/>
  <c r="AT306" i="64"/>
  <c r="AS117" i="64"/>
  <c r="AS259" i="64"/>
  <c r="AR169" i="64"/>
  <c r="AR387" i="64"/>
  <c r="AR236" i="64"/>
  <c r="AR310" i="64"/>
  <c r="AR545" i="64"/>
  <c r="AR252" i="64"/>
  <c r="AQ51" i="64"/>
  <c r="AQ556" i="64"/>
  <c r="AQ263" i="64"/>
  <c r="AQ410" i="64"/>
  <c r="AP245" i="64"/>
  <c r="AP174" i="64"/>
  <c r="AP99" i="64"/>
  <c r="AP315" i="64"/>
  <c r="AP25" i="64"/>
  <c r="AP95" i="64"/>
  <c r="AP264" i="64"/>
  <c r="AP338" i="64"/>
  <c r="AP411" i="64"/>
  <c r="AP484" i="64"/>
  <c r="AM475" i="64"/>
  <c r="AM329" i="64"/>
  <c r="AM255" i="64"/>
  <c r="AM113" i="64"/>
  <c r="AM43" i="64"/>
  <c r="AL114" i="64"/>
  <c r="AL403" i="64"/>
  <c r="AL185" i="64"/>
  <c r="AL256" i="64"/>
  <c r="AK334" i="64"/>
  <c r="AK553" i="64"/>
  <c r="AK480" i="64"/>
  <c r="AK118" i="64"/>
  <c r="AK407" i="64"/>
  <c r="AH323" i="64"/>
  <c r="AH469" i="64"/>
  <c r="AH249" i="64"/>
  <c r="AH178" i="64"/>
  <c r="AH43" i="64"/>
  <c r="AH548" i="64"/>
  <c r="AH113" i="64"/>
  <c r="AH184" i="64"/>
  <c r="AH51" i="64"/>
  <c r="AH556" i="64"/>
  <c r="AH483" i="64"/>
  <c r="AH337" i="64"/>
  <c r="AH263" i="64"/>
  <c r="AF323" i="64"/>
  <c r="AF107" i="64"/>
  <c r="AF469" i="64"/>
  <c r="AF542" i="64"/>
  <c r="AF396" i="64"/>
  <c r="AF43" i="64"/>
  <c r="AF402" i="64"/>
  <c r="AF184" i="64"/>
  <c r="AF329" i="64"/>
  <c r="AF475" i="64"/>
  <c r="AF255" i="64"/>
  <c r="AF121" i="64"/>
  <c r="AF556" i="64"/>
  <c r="AF410" i="64"/>
  <c r="AF337" i="64"/>
  <c r="AF51" i="64"/>
  <c r="AF263" i="64"/>
  <c r="AD542" i="64"/>
  <c r="AD396" i="64"/>
  <c r="AD178" i="64"/>
  <c r="AD107" i="64"/>
  <c r="AD323" i="64"/>
  <c r="AD37" i="64"/>
  <c r="AD113" i="64"/>
  <c r="AD255" i="64"/>
  <c r="AD184" i="64"/>
  <c r="AD475" i="64"/>
  <c r="AD43" i="64"/>
  <c r="AD329" i="64"/>
  <c r="AD192" i="64"/>
  <c r="AD483" i="64"/>
  <c r="AD51" i="64"/>
  <c r="AD410" i="64"/>
  <c r="AD263" i="64"/>
  <c r="AD556" i="64"/>
  <c r="AP474" i="64"/>
  <c r="AB474" i="64"/>
  <c r="AS328" i="64"/>
  <c r="AQ328" i="64"/>
  <c r="AD191" i="64"/>
  <c r="AF191" i="64"/>
  <c r="AC262" i="64"/>
  <c r="AM262" i="64"/>
  <c r="AI262" i="64"/>
  <c r="AG262" i="64"/>
  <c r="AT551" i="64"/>
  <c r="AO551" i="64"/>
  <c r="AU478" i="64"/>
  <c r="AS183" i="64"/>
  <c r="AP183" i="64"/>
  <c r="AM42" i="64"/>
  <c r="AR340" i="64"/>
  <c r="AN405" i="64"/>
  <c r="AQ112" i="64"/>
  <c r="AB112" i="64"/>
  <c r="AH486" i="64"/>
  <c r="AB401" i="64"/>
  <c r="AK482" i="64"/>
  <c r="AB488" i="64"/>
  <c r="AL342" i="64"/>
  <c r="BY38" i="46"/>
  <c r="G552" i="64"/>
  <c r="N107" i="64"/>
  <c r="J469" i="64"/>
  <c r="I278" i="25"/>
  <c r="W121" i="56"/>
  <c r="H126" i="56"/>
  <c r="AJ262" i="64"/>
  <c r="AL313" i="64"/>
  <c r="AR306" i="64"/>
  <c r="AQ165" i="64"/>
  <c r="AR173" i="64"/>
  <c r="AC387" i="64"/>
  <c r="AB138" i="25"/>
  <c r="AB292" i="25" s="1"/>
  <c r="AH254" i="46"/>
  <c r="AT254" i="46"/>
  <c r="AC406" i="64"/>
  <c r="AC47" i="64"/>
  <c r="AC398" i="64"/>
  <c r="AC325" i="64"/>
  <c r="AE333" i="64"/>
  <c r="AE47" i="64"/>
  <c r="AE325" i="64"/>
  <c r="AE398" i="64"/>
  <c r="AG333" i="64"/>
  <c r="AG188" i="64"/>
  <c r="AG251" i="64"/>
  <c r="AG109" i="64"/>
  <c r="AI545" i="64"/>
  <c r="AI40" i="64"/>
  <c r="AK398" i="64"/>
  <c r="AK544" i="64"/>
  <c r="AL305" i="64"/>
  <c r="AL524" i="64"/>
  <c r="AL309" i="64"/>
  <c r="AL235" i="64"/>
  <c r="AL459" i="64"/>
  <c r="AL97" i="64"/>
  <c r="AL172" i="64"/>
  <c r="AL31" i="64"/>
  <c r="AN118" i="64"/>
  <c r="AN48" i="64"/>
  <c r="AN468" i="64"/>
  <c r="AN36" i="64"/>
  <c r="AN163" i="64"/>
  <c r="AN22" i="64"/>
  <c r="AN167" i="64"/>
  <c r="AN312" i="64"/>
  <c r="AN389" i="64"/>
  <c r="AN242" i="64"/>
  <c r="AN393" i="64"/>
  <c r="AN246" i="64"/>
  <c r="AO479" i="64"/>
  <c r="AO117" i="64"/>
  <c r="AP324" i="64"/>
  <c r="AP179" i="64"/>
  <c r="AP453" i="64"/>
  <c r="AP307" i="64"/>
  <c r="AP237" i="64"/>
  <c r="AP241" i="64"/>
  <c r="AP319" i="64"/>
  <c r="AP33" i="64"/>
  <c r="AR110" i="64"/>
  <c r="AR525" i="64"/>
  <c r="AR456" i="64"/>
  <c r="AR94" i="64"/>
  <c r="AR98" i="64"/>
  <c r="AR318" i="64"/>
  <c r="AS406" i="64"/>
  <c r="D157" i="47"/>
  <c r="AU557" i="64"/>
  <c r="AU122" i="64"/>
  <c r="AG70" i="25"/>
  <c r="U153" i="47"/>
  <c r="AJ407" i="64"/>
  <c r="AJ553" i="64"/>
  <c r="AB406" i="64"/>
  <c r="AB47" i="64"/>
  <c r="AB326" i="64"/>
  <c r="AB181" i="64"/>
  <c r="AU398" i="64"/>
  <c r="AU251" i="64"/>
  <c r="AB543" i="64"/>
  <c r="AJ106" i="64"/>
  <c r="AJ462" i="64"/>
  <c r="AJ30" i="64"/>
  <c r="AJ96" i="64"/>
  <c r="AJ20" i="64"/>
  <c r="AC391" i="64"/>
  <c r="AC464" i="64"/>
  <c r="AC169" i="64"/>
  <c r="AC20" i="64"/>
  <c r="AD244" i="64"/>
  <c r="AD28" i="64"/>
  <c r="AD383" i="64"/>
  <c r="AD379" i="64"/>
  <c r="AE318" i="64"/>
  <c r="AE24" i="64"/>
  <c r="AE525" i="64"/>
  <c r="AF102" i="64"/>
  <c r="AF314" i="64"/>
  <c r="AG244" i="64"/>
  <c r="AG387" i="64"/>
  <c r="AG456" i="64"/>
  <c r="AG90" i="64"/>
  <c r="AH173" i="64"/>
  <c r="AH98" i="64"/>
  <c r="AH94" i="64"/>
  <c r="AH525" i="64"/>
  <c r="AI537" i="64"/>
  <c r="AI310" i="64"/>
  <c r="AT533" i="64"/>
  <c r="AF113" i="64"/>
  <c r="AH37" i="64"/>
  <c r="AL476" i="64"/>
  <c r="AM548" i="64"/>
  <c r="AQ337" i="64"/>
  <c r="AT165" i="64"/>
  <c r="AT169" i="64"/>
  <c r="AJ329" i="64"/>
  <c r="L488" i="64"/>
  <c r="G309" i="64"/>
  <c r="V309" i="64"/>
  <c r="AH342" i="64"/>
  <c r="AL415" i="64"/>
  <c r="CH38" i="46"/>
  <c r="J323" i="64"/>
  <c r="X542" i="64"/>
  <c r="J107" i="64"/>
  <c r="N122" i="56"/>
  <c r="Z469" i="64"/>
  <c r="AC165" i="64"/>
  <c r="AJ260" i="64"/>
  <c r="AB333" i="64"/>
  <c r="AB399" i="64"/>
  <c r="AB40" i="64"/>
  <c r="AU180" i="64"/>
  <c r="AU39" i="64"/>
  <c r="AB250" i="64"/>
  <c r="AJ541" i="64"/>
  <c r="AJ171" i="64"/>
  <c r="AJ312" i="64"/>
  <c r="AJ452" i="64"/>
  <c r="AC318" i="64"/>
  <c r="AC460" i="64"/>
  <c r="AC236" i="64"/>
  <c r="AC379" i="64"/>
  <c r="AD94" i="64"/>
  <c r="AD525" i="64"/>
  <c r="AE244" i="64"/>
  <c r="AE460" i="64"/>
  <c r="AE20" i="64"/>
  <c r="AF318" i="64"/>
  <c r="AF460" i="64"/>
  <c r="AF310" i="64"/>
  <c r="AF452" i="64"/>
  <c r="AG464" i="64"/>
  <c r="AG460" i="64"/>
  <c r="AG383" i="64"/>
  <c r="AG525" i="64"/>
  <c r="AH244" i="64"/>
  <c r="AH169" i="64"/>
  <c r="AH232" i="64"/>
  <c r="AI102" i="64"/>
  <c r="AI240" i="64"/>
  <c r="AI383" i="64"/>
  <c r="AI232" i="64"/>
  <c r="AB465" i="64"/>
  <c r="AK100" i="64"/>
  <c r="AN180" i="64"/>
  <c r="AO118" i="64"/>
  <c r="AM328" i="64"/>
  <c r="AP262" i="64"/>
  <c r="AB262" i="64"/>
  <c r="AD262" i="64"/>
  <c r="AO478" i="64"/>
  <c r="AB183" i="64"/>
  <c r="AB42" i="64"/>
  <c r="AK555" i="64"/>
  <c r="AG401" i="64"/>
  <c r="AF120" i="64"/>
  <c r="N56" i="64"/>
  <c r="S106" i="64"/>
  <c r="V164" i="64"/>
  <c r="AL268" i="64"/>
  <c r="BD45" i="46"/>
  <c r="Y107" i="64"/>
  <c r="N178" i="64"/>
  <c r="J122" i="56"/>
  <c r="G124" i="56"/>
  <c r="U124" i="56"/>
  <c r="Z249" i="64"/>
  <c r="AQ90" i="64"/>
  <c r="AE533" i="64"/>
  <c r="AN248" i="64"/>
  <c r="AC479" i="64"/>
  <c r="AC109" i="64"/>
  <c r="AE552" i="64"/>
  <c r="AE109" i="64"/>
  <c r="AG406" i="64"/>
  <c r="AG544" i="64"/>
  <c r="AI399" i="64"/>
  <c r="AK471" i="64"/>
  <c r="AL160" i="64"/>
  <c r="AL382" i="64"/>
  <c r="AL386" i="64"/>
  <c r="AL317" i="64"/>
  <c r="AN334" i="64"/>
  <c r="AN541" i="64"/>
  <c r="AN308" i="64"/>
  <c r="AN458" i="64"/>
  <c r="AN316" i="64"/>
  <c r="AN466" i="64"/>
  <c r="AO406" i="64"/>
  <c r="AP543" i="64"/>
  <c r="AP91" i="64"/>
  <c r="AP384" i="64"/>
  <c r="AP530" i="64"/>
  <c r="AP388" i="64"/>
  <c r="AP534" i="64"/>
  <c r="AP538" i="64"/>
  <c r="AR472" i="64"/>
  <c r="AR40" i="64"/>
  <c r="AR452" i="64"/>
  <c r="AR161" i="64"/>
  <c r="AR529" i="64"/>
  <c r="AR460" i="64"/>
  <c r="AR391" i="64"/>
  <c r="AR32" i="64"/>
  <c r="AS552" i="64"/>
  <c r="AS479" i="64"/>
  <c r="U157" i="47"/>
  <c r="AU484" i="64"/>
  <c r="P153" i="47"/>
  <c r="AJ334" i="64"/>
  <c r="AB188" i="64"/>
  <c r="AB110" i="64"/>
  <c r="AU109" i="64"/>
  <c r="AB470" i="64"/>
  <c r="AB179" i="64"/>
  <c r="AJ177" i="64"/>
  <c r="AJ242" i="64"/>
  <c r="AJ26" i="64"/>
  <c r="AJ90" i="64"/>
  <c r="AC537" i="64"/>
  <c r="AC240" i="64"/>
  <c r="AC94" i="64"/>
  <c r="AC306" i="64"/>
  <c r="AD318" i="64"/>
  <c r="AD169" i="64"/>
  <c r="AD20" i="64"/>
  <c r="AE391" i="64"/>
  <c r="AE98" i="64"/>
  <c r="AE383" i="64"/>
  <c r="AF32" i="64"/>
  <c r="AF28" i="64"/>
  <c r="AF383" i="64"/>
  <c r="AF232" i="64"/>
  <c r="AG32" i="64"/>
  <c r="AG98" i="64"/>
  <c r="AG94" i="64"/>
  <c r="AG452" i="64"/>
  <c r="AH102" i="64"/>
  <c r="AH456" i="64"/>
  <c r="AH161" i="64"/>
  <c r="AI244" i="64"/>
  <c r="AI533" i="64"/>
  <c r="AI165" i="64"/>
  <c r="AI90" i="64"/>
  <c r="AB162" i="64"/>
  <c r="AD121" i="64"/>
  <c r="AD548" i="64"/>
  <c r="AD469" i="64"/>
  <c r="AF483" i="64"/>
  <c r="AH475" i="64"/>
  <c r="AP52" i="64"/>
  <c r="AT161" i="64"/>
  <c r="AT464" i="64"/>
  <c r="AJ63" i="25"/>
  <c r="AK177" i="64"/>
  <c r="AR325" i="64"/>
  <c r="AS322" i="64"/>
  <c r="BS186" i="46"/>
  <c r="AZ46" i="46"/>
  <c r="BU46" i="46"/>
  <c r="BM46" i="46"/>
  <c r="CA46" i="46"/>
  <c r="BT46" i="46"/>
  <c r="BZ91" i="46"/>
  <c r="CJ91" i="46"/>
  <c r="CL91" i="46"/>
  <c r="BU91" i="46"/>
  <c r="BC46" i="46"/>
  <c r="CJ46" i="46"/>
  <c r="BG46" i="46"/>
  <c r="BZ46" i="46"/>
  <c r="BH46" i="46"/>
  <c r="CK46" i="46"/>
  <c r="BW91" i="46"/>
  <c r="CH91" i="46"/>
  <c r="CK91" i="46"/>
  <c r="AL554" i="64"/>
  <c r="AM115" i="64"/>
  <c r="AL408" i="64"/>
  <c r="F45" i="46"/>
  <c r="W45" i="46" s="1"/>
  <c r="G45" i="46"/>
  <c r="AD45" i="46" s="1"/>
  <c r="D148" i="47" s="1"/>
  <c r="D338" i="47" s="1"/>
  <c r="N261" i="64"/>
  <c r="K537" i="64"/>
  <c r="U459" i="64"/>
  <c r="U313" i="64"/>
  <c r="R43" i="64"/>
  <c r="V475" i="64"/>
  <c r="I475" i="64"/>
  <c r="L451" i="64"/>
  <c r="H325" i="64"/>
  <c r="Y398" i="64"/>
  <c r="U451" i="64"/>
  <c r="U231" i="64"/>
  <c r="I548" i="64"/>
  <c r="X544" i="64"/>
  <c r="X524" i="64"/>
  <c r="N39" i="64"/>
  <c r="R541" i="64"/>
  <c r="Z541" i="64"/>
  <c r="M468" i="64"/>
  <c r="W322" i="64"/>
  <c r="Y235" i="64"/>
  <c r="Q382" i="64"/>
  <c r="X528" i="64"/>
  <c r="AD197" i="64"/>
  <c r="AD56" i="64"/>
  <c r="AF268" i="64"/>
  <c r="U406" i="64"/>
  <c r="Z180" i="64"/>
  <c r="Z464" i="64"/>
  <c r="M396" i="64"/>
  <c r="W536" i="64"/>
  <c r="K469" i="64"/>
  <c r="W396" i="64"/>
  <c r="T46" i="46"/>
  <c r="O63" i="74" s="1"/>
  <c r="O61" i="75" s="1"/>
  <c r="W46" i="46"/>
  <c r="R63" i="74" s="1"/>
  <c r="R61" i="75" s="1"/>
  <c r="Y46" i="46"/>
  <c r="T63" i="74" s="1"/>
  <c r="T61" i="75" s="1"/>
  <c r="AB164" i="64"/>
  <c r="AI68" i="46"/>
  <c r="AE261" i="64"/>
  <c r="Z100" i="64"/>
  <c r="X168" i="64"/>
  <c r="I268" i="64"/>
  <c r="G548" i="64"/>
  <c r="X391" i="64"/>
  <c r="M113" i="64"/>
  <c r="H109" i="64"/>
  <c r="G475" i="64"/>
  <c r="U19" i="64"/>
  <c r="T337" i="64"/>
  <c r="L410" i="64"/>
  <c r="X471" i="64"/>
  <c r="N325" i="64"/>
  <c r="V337" i="64"/>
  <c r="V410" i="64"/>
  <c r="J263" i="64"/>
  <c r="AK561" i="64"/>
  <c r="AJ342" i="64"/>
  <c r="O311" i="64"/>
  <c r="H524" i="64"/>
  <c r="CB52" i="46"/>
  <c r="G561" i="64"/>
  <c r="O530" i="64"/>
  <c r="J458" i="64"/>
  <c r="P245" i="46"/>
  <c r="I56" i="64"/>
  <c r="H184" i="64"/>
  <c r="I86" i="25"/>
  <c r="G43" i="64"/>
  <c r="Q126" i="64"/>
  <c r="X32" i="64"/>
  <c r="I329" i="64"/>
  <c r="H398" i="64"/>
  <c r="Y251" i="64"/>
  <c r="X244" i="64"/>
  <c r="U160" i="64"/>
  <c r="X180" i="64"/>
  <c r="X398" i="64"/>
  <c r="X251" i="64"/>
  <c r="I20" i="64"/>
  <c r="T192" i="64"/>
  <c r="X451" i="64"/>
  <c r="T263" i="64"/>
  <c r="N398" i="64"/>
  <c r="I263" i="64"/>
  <c r="I51" i="64"/>
  <c r="V192" i="64"/>
  <c r="R106" i="64"/>
  <c r="M248" i="64"/>
  <c r="M36" i="64"/>
  <c r="K337" i="64"/>
  <c r="W248" i="64"/>
  <c r="Q528" i="64"/>
  <c r="AH268" i="64"/>
  <c r="G530" i="64"/>
  <c r="Y18" i="64"/>
  <c r="AC247" i="64"/>
  <c r="AK22" i="64"/>
  <c r="AK316" i="64"/>
  <c r="AM232" i="64"/>
  <c r="AM529" i="64"/>
  <c r="AO167" i="64"/>
  <c r="AQ452" i="64"/>
  <c r="AS531" i="64"/>
  <c r="I530" i="64"/>
  <c r="I197" i="64"/>
  <c r="G459" i="64"/>
  <c r="Q561" i="64"/>
  <c r="V113" i="64"/>
  <c r="V43" i="64"/>
  <c r="V329" i="64"/>
  <c r="M402" i="64"/>
  <c r="X318" i="64"/>
  <c r="H544" i="64"/>
  <c r="H251" i="64"/>
  <c r="X231" i="64"/>
  <c r="T483" i="64"/>
  <c r="K263" i="64"/>
  <c r="W541" i="64"/>
  <c r="M177" i="64"/>
  <c r="M395" i="64"/>
  <c r="AN488" i="64"/>
  <c r="G166" i="64"/>
  <c r="Y523" i="64"/>
  <c r="AQ306" i="64"/>
  <c r="AS96" i="64"/>
  <c r="BM134" i="46"/>
  <c r="AI257" i="64"/>
  <c r="AD257" i="64"/>
  <c r="AT257" i="64"/>
  <c r="X21" i="64"/>
  <c r="AJ254" i="64"/>
  <c r="AT254" i="64"/>
  <c r="AO254" i="64"/>
  <c r="AP254" i="64"/>
  <c r="AD254" i="64"/>
  <c r="AU254" i="64"/>
  <c r="AE254" i="64"/>
  <c r="AF254" i="64"/>
  <c r="AI550" i="64"/>
  <c r="AS254" i="64"/>
  <c r="AB254" i="64"/>
  <c r="AM254" i="64"/>
  <c r="M171" i="64"/>
  <c r="I234" i="64"/>
  <c r="S33" i="64"/>
  <c r="U398" i="64"/>
  <c r="AQ268" i="64"/>
  <c r="CD27" i="46"/>
  <c r="AQ254" i="64"/>
  <c r="AT266" i="64"/>
  <c r="AL551" i="64"/>
  <c r="AD478" i="64"/>
  <c r="AP478" i="64"/>
  <c r="AE413" i="64"/>
  <c r="AD405" i="64"/>
  <c r="AF486" i="64"/>
  <c r="AR254" i="64"/>
  <c r="AR401" i="64"/>
  <c r="AE195" i="64"/>
  <c r="AP332" i="64"/>
  <c r="H342" i="64"/>
  <c r="L337" i="64"/>
  <c r="Q337" i="64"/>
  <c r="O248" i="64"/>
  <c r="Y93" i="64"/>
  <c r="T164" i="64"/>
  <c r="BW38" i="46"/>
  <c r="R29" i="64"/>
  <c r="G542" i="64"/>
  <c r="G107" i="64"/>
  <c r="K396" i="64"/>
  <c r="W172" i="64"/>
  <c r="H269" i="64"/>
  <c r="R99" i="64"/>
  <c r="BW32" i="46"/>
  <c r="AD75" i="25"/>
  <c r="I157" i="47"/>
  <c r="AO63" i="25"/>
  <c r="T149" i="47"/>
  <c r="I153" i="47"/>
  <c r="AD70" i="25"/>
  <c r="AB312" i="64"/>
  <c r="AB167" i="64"/>
  <c r="AB462" i="64"/>
  <c r="AB100" i="64"/>
  <c r="AU454" i="64"/>
  <c r="AU308" i="64"/>
  <c r="AU527" i="64"/>
  <c r="AU167" i="64"/>
  <c r="AU312" i="64"/>
  <c r="AU242" i="64"/>
  <c r="AU316" i="64"/>
  <c r="AU175" i="64"/>
  <c r="AU539" i="64"/>
  <c r="AU320" i="64"/>
  <c r="AT542" i="64"/>
  <c r="AT178" i="64"/>
  <c r="AT192" i="64"/>
  <c r="AT556" i="64"/>
  <c r="AT263" i="64"/>
  <c r="AT483" i="64"/>
  <c r="AS465" i="64"/>
  <c r="AS103" i="64"/>
  <c r="AS319" i="64"/>
  <c r="AS388" i="64"/>
  <c r="AS534" i="64"/>
  <c r="AS95" i="64"/>
  <c r="AS384" i="64"/>
  <c r="AS307" i="64"/>
  <c r="AS453" i="64"/>
  <c r="AS179" i="64"/>
  <c r="AS324" i="64"/>
  <c r="AS411" i="64"/>
  <c r="AS264" i="64"/>
  <c r="AS122" i="64"/>
  <c r="AS557" i="64"/>
  <c r="AR43" i="64"/>
  <c r="AR475" i="64"/>
  <c r="AR113" i="64"/>
  <c r="AR548" i="64"/>
  <c r="AR255" i="64"/>
  <c r="AQ172" i="64"/>
  <c r="AQ536" i="64"/>
  <c r="AQ164" i="64"/>
  <c r="AQ455" i="64"/>
  <c r="AQ305" i="64"/>
  <c r="AQ524" i="64"/>
  <c r="AQ114" i="64"/>
  <c r="AQ549" i="64"/>
  <c r="AQ185" i="64"/>
  <c r="AQ476" i="64"/>
  <c r="AQ44" i="64"/>
  <c r="AP37" i="64"/>
  <c r="AP178" i="64"/>
  <c r="AP121" i="64"/>
  <c r="AP192" i="64"/>
  <c r="AP51" i="64"/>
  <c r="AP556" i="64"/>
  <c r="AO33" i="64"/>
  <c r="AO103" i="64"/>
  <c r="AO29" i="64"/>
  <c r="AO534" i="64"/>
  <c r="AO25" i="64"/>
  <c r="AO530" i="64"/>
  <c r="AO380" i="64"/>
  <c r="AO21" i="64"/>
  <c r="AO307" i="64"/>
  <c r="AO38" i="64"/>
  <c r="AO250" i="64"/>
  <c r="AO557" i="64"/>
  <c r="AO484" i="64"/>
  <c r="AO193" i="64"/>
  <c r="AO264" i="64"/>
  <c r="AN184" i="64"/>
  <c r="AN255" i="64"/>
  <c r="AN43" i="64"/>
  <c r="AM31" i="64"/>
  <c r="AM172" i="64"/>
  <c r="AM93" i="64"/>
  <c r="AM528" i="64"/>
  <c r="AM44" i="64"/>
  <c r="AM185" i="64"/>
  <c r="AM256" i="64"/>
  <c r="AM476" i="64"/>
  <c r="AM330" i="64"/>
  <c r="AL192" i="64"/>
  <c r="AL483" i="64"/>
  <c r="AL121" i="64"/>
  <c r="AL51" i="64"/>
  <c r="AL337" i="64"/>
  <c r="AI21" i="64"/>
  <c r="AI380" i="64"/>
  <c r="AI233" i="64"/>
  <c r="AI526" i="64"/>
  <c r="AI162" i="64"/>
  <c r="AI25" i="64"/>
  <c r="AI95" i="64"/>
  <c r="AI166" i="64"/>
  <c r="AI237" i="64"/>
  <c r="AI311" i="64"/>
  <c r="AI315" i="64"/>
  <c r="AI170" i="64"/>
  <c r="AI29" i="64"/>
  <c r="AI461" i="64"/>
  <c r="AI99" i="64"/>
  <c r="AI103" i="64"/>
  <c r="AI245" i="64"/>
  <c r="AI538" i="64"/>
  <c r="AI392" i="64"/>
  <c r="AI319" i="64"/>
  <c r="AH162" i="64"/>
  <c r="AH307" i="64"/>
  <c r="AH91" i="64"/>
  <c r="AH453" i="64"/>
  <c r="AH25" i="64"/>
  <c r="AH530" i="64"/>
  <c r="AH166" i="64"/>
  <c r="AH311" i="64"/>
  <c r="AH457" i="64"/>
  <c r="AH29" i="64"/>
  <c r="AH241" i="64"/>
  <c r="AH388" i="64"/>
  <c r="AH99" i="64"/>
  <c r="AH174" i="64"/>
  <c r="AH245" i="64"/>
  <c r="AH33" i="64"/>
  <c r="AH465" i="64"/>
  <c r="AH392" i="64"/>
  <c r="AG21" i="64"/>
  <c r="AG380" i="64"/>
  <c r="AG162" i="64"/>
  <c r="AG453" i="64"/>
  <c r="AG91" i="64"/>
  <c r="AG457" i="64"/>
  <c r="AG311" i="64"/>
  <c r="AG95" i="64"/>
  <c r="AG237" i="64"/>
  <c r="AG530" i="64"/>
  <c r="AG315" i="64"/>
  <c r="AG170" i="64"/>
  <c r="AG29" i="64"/>
  <c r="AG388" i="64"/>
  <c r="AG461" i="64"/>
  <c r="AG465" i="64"/>
  <c r="AG538" i="64"/>
  <c r="AG245" i="64"/>
  <c r="AF307" i="64"/>
  <c r="AF526" i="64"/>
  <c r="AF380" i="64"/>
  <c r="AF162" i="64"/>
  <c r="AF237" i="64"/>
  <c r="AF311" i="64"/>
  <c r="AF166" i="64"/>
  <c r="AF95" i="64"/>
  <c r="AF457" i="64"/>
  <c r="AF534" i="64"/>
  <c r="AF461" i="64"/>
  <c r="AF29" i="64"/>
  <c r="AF388" i="64"/>
  <c r="AF170" i="64"/>
  <c r="AF538" i="64"/>
  <c r="AF319" i="64"/>
  <c r="AF465" i="64"/>
  <c r="AF174" i="64"/>
  <c r="AE162" i="64"/>
  <c r="AE21" i="64"/>
  <c r="AE526" i="64"/>
  <c r="AE380" i="64"/>
  <c r="AE25" i="64"/>
  <c r="AE384" i="64"/>
  <c r="AE237" i="64"/>
  <c r="AE530" i="64"/>
  <c r="AE315" i="64"/>
  <c r="AE461" i="64"/>
  <c r="AE170" i="64"/>
  <c r="AE99" i="64"/>
  <c r="AE29" i="64"/>
  <c r="AE465" i="64"/>
  <c r="AE33" i="64"/>
  <c r="AE245" i="64"/>
  <c r="AE174" i="64"/>
  <c r="AD162" i="64"/>
  <c r="AD526" i="64"/>
  <c r="AD21" i="64"/>
  <c r="AD380" i="64"/>
  <c r="AD25" i="64"/>
  <c r="AD311" i="64"/>
  <c r="AD457" i="64"/>
  <c r="AD237" i="64"/>
  <c r="AD95" i="64"/>
  <c r="AD170" i="64"/>
  <c r="AD534" i="64"/>
  <c r="AD388" i="64"/>
  <c r="AD241" i="64"/>
  <c r="AD245" i="64"/>
  <c r="AD392" i="64"/>
  <c r="AD33" i="64"/>
  <c r="AD538" i="64"/>
  <c r="AC21" i="64"/>
  <c r="AC380" i="64"/>
  <c r="AC453" i="64"/>
  <c r="AC162" i="64"/>
  <c r="AC25" i="64"/>
  <c r="AC166" i="64"/>
  <c r="AC311" i="64"/>
  <c r="AC95" i="64"/>
  <c r="AC29" i="64"/>
  <c r="AC534" i="64"/>
  <c r="AC241" i="64"/>
  <c r="AC315" i="64"/>
  <c r="AC99" i="64"/>
  <c r="AC33" i="64"/>
  <c r="AC319" i="64"/>
  <c r="AC174" i="64"/>
  <c r="AC103" i="64"/>
  <c r="AC465" i="64"/>
  <c r="AJ463" i="64"/>
  <c r="AJ536" i="64"/>
  <c r="AJ172" i="64"/>
  <c r="AJ390" i="64"/>
  <c r="AJ317" i="64"/>
  <c r="AJ245" i="64"/>
  <c r="AJ319" i="64"/>
  <c r="AJ465" i="64"/>
  <c r="AU37" i="64"/>
  <c r="AU249" i="64"/>
  <c r="AU542" i="64"/>
  <c r="AU323" i="64"/>
  <c r="AJ38" i="64"/>
  <c r="AJ250" i="64"/>
  <c r="AJ179" i="64"/>
  <c r="AJ397" i="64"/>
  <c r="AB39" i="64"/>
  <c r="AB325" i="64"/>
  <c r="AB471" i="64"/>
  <c r="AJ40" i="64"/>
  <c r="AJ326" i="64"/>
  <c r="AJ110" i="64"/>
  <c r="AJ399" i="64"/>
  <c r="AJ47" i="64"/>
  <c r="AJ188" i="64"/>
  <c r="AJ479" i="64"/>
  <c r="AU51" i="64"/>
  <c r="AU337" i="64"/>
  <c r="AU483" i="64"/>
  <c r="AB52" i="64"/>
  <c r="AB264" i="64"/>
  <c r="AB193" i="64"/>
  <c r="AB338" i="64"/>
  <c r="AR463" i="64"/>
  <c r="AR172" i="64"/>
  <c r="AR390" i="64"/>
  <c r="AR239" i="64"/>
  <c r="AR27" i="64"/>
  <c r="AR532" i="64"/>
  <c r="AR313" i="64"/>
  <c r="AR382" i="64"/>
  <c r="AR455" i="64"/>
  <c r="AR93" i="64"/>
  <c r="AR451" i="64"/>
  <c r="AR231" i="64"/>
  <c r="AR89" i="64"/>
  <c r="AR378" i="64"/>
  <c r="AQ251" i="64"/>
  <c r="AQ544" i="64"/>
  <c r="AQ180" i="64"/>
  <c r="AP32" i="64"/>
  <c r="AP391" i="64"/>
  <c r="AP28" i="64"/>
  <c r="AP240" i="64"/>
  <c r="AP24" i="64"/>
  <c r="AP383" i="64"/>
  <c r="AP20" i="64"/>
  <c r="AP525" i="64"/>
  <c r="AP40" i="64"/>
  <c r="AP110" i="64"/>
  <c r="AN33" i="64"/>
  <c r="AN103" i="64"/>
  <c r="AN29" i="64"/>
  <c r="AN388" i="64"/>
  <c r="AN25" i="64"/>
  <c r="AN237" i="64"/>
  <c r="AN21" i="64"/>
  <c r="AN91" i="64"/>
  <c r="AN108" i="64"/>
  <c r="AN397" i="64"/>
  <c r="AM117" i="64"/>
  <c r="AM333" i="64"/>
  <c r="AL30" i="64"/>
  <c r="AL100" i="64"/>
  <c r="AL26" i="64"/>
  <c r="AL96" i="64"/>
  <c r="AL22" i="64"/>
  <c r="AL234" i="64"/>
  <c r="AL36" i="64"/>
  <c r="AL468" i="64"/>
  <c r="AL334" i="64"/>
  <c r="AL407" i="64"/>
  <c r="L483" i="64"/>
  <c r="V544" i="64"/>
  <c r="L93" i="64"/>
  <c r="CG45" i="46"/>
  <c r="AE481" i="64"/>
  <c r="AR474" i="64"/>
  <c r="AJ191" i="64"/>
  <c r="AD551" i="64"/>
  <c r="AK183" i="64"/>
  <c r="AR42" i="64"/>
  <c r="AB124" i="64"/>
  <c r="AM340" i="64"/>
  <c r="AF340" i="64"/>
  <c r="AJ555" i="64"/>
  <c r="AP116" i="64"/>
  <c r="AG112" i="64"/>
  <c r="AG547" i="64"/>
  <c r="AE559" i="64"/>
  <c r="AK254" i="64"/>
  <c r="AH254" i="64"/>
  <c r="M233" i="64"/>
  <c r="Z255" i="64"/>
  <c r="R230" i="64"/>
  <c r="W251" i="64"/>
  <c r="W342" i="64"/>
  <c r="Q483" i="64"/>
  <c r="O36" i="64"/>
  <c r="BH38" i="46"/>
  <c r="BX45" i="46"/>
  <c r="AO488" i="64"/>
  <c r="Z32" i="64"/>
  <c r="G47" i="64"/>
  <c r="BX32" i="46"/>
  <c r="CI32" i="46"/>
  <c r="AK328" i="64"/>
  <c r="AG183" i="64"/>
  <c r="AG42" i="64"/>
  <c r="AK547" i="64"/>
  <c r="BK38" i="46"/>
  <c r="U552" i="64"/>
  <c r="Z173" i="64"/>
  <c r="G333" i="64"/>
  <c r="G259" i="64"/>
  <c r="AH474" i="64"/>
  <c r="AR328" i="64"/>
  <c r="AH328" i="64"/>
  <c r="AM266" i="64"/>
  <c r="AS50" i="64"/>
  <c r="AL253" i="64"/>
  <c r="W415" i="64"/>
  <c r="R415" i="64"/>
  <c r="O309" i="64"/>
  <c r="T23" i="64"/>
  <c r="BF38" i="46"/>
  <c r="G396" i="64"/>
  <c r="G37" i="64"/>
  <c r="G469" i="64"/>
  <c r="K107" i="64"/>
  <c r="W101" i="64"/>
  <c r="S469" i="64"/>
  <c r="K124" i="64"/>
  <c r="AK474" i="64"/>
  <c r="AQ262" i="64"/>
  <c r="AH183" i="64"/>
  <c r="AK42" i="64"/>
  <c r="AH42" i="64"/>
  <c r="AT413" i="64"/>
  <c r="AL190" i="64"/>
  <c r="L548" i="64"/>
  <c r="W484" i="64"/>
  <c r="M378" i="64"/>
  <c r="W488" i="64"/>
  <c r="R113" i="64"/>
  <c r="S18" i="64"/>
  <c r="P126" i="64"/>
  <c r="M180" i="64"/>
  <c r="O398" i="64"/>
  <c r="Q398" i="64"/>
  <c r="P184" i="64"/>
  <c r="P483" i="64"/>
  <c r="V300" i="47"/>
  <c r="F38" i="46"/>
  <c r="I38" i="46" s="1"/>
  <c r="BP38" i="46"/>
  <c r="AO56" i="64"/>
  <c r="T178" i="64"/>
  <c r="Q396" i="64"/>
  <c r="G249" i="64"/>
  <c r="Y88" i="64"/>
  <c r="Y230" i="64"/>
  <c r="K542" i="64"/>
  <c r="K178" i="64"/>
  <c r="R461" i="64"/>
  <c r="Z234" i="64"/>
  <c r="G122" i="56"/>
  <c r="CC32" i="46"/>
  <c r="BL32" i="46"/>
  <c r="AE91" i="64"/>
  <c r="AD530" i="64"/>
  <c r="AU256" i="64"/>
  <c r="AK250" i="64"/>
  <c r="AK380" i="64"/>
  <c r="AK530" i="64"/>
  <c r="AK241" i="64"/>
  <c r="AK174" i="64"/>
  <c r="AL542" i="64"/>
  <c r="AM378" i="64"/>
  <c r="AM231" i="64"/>
  <c r="AM382" i="64"/>
  <c r="AM23" i="64"/>
  <c r="AM386" i="64"/>
  <c r="AM101" i="64"/>
  <c r="AM463" i="64"/>
  <c r="AO179" i="64"/>
  <c r="AO526" i="64"/>
  <c r="AO91" i="64"/>
  <c r="AO237" i="64"/>
  <c r="AO99" i="64"/>
  <c r="AO170" i="64"/>
  <c r="AO319" i="64"/>
  <c r="AP469" i="64"/>
  <c r="AP249" i="64"/>
  <c r="AQ160" i="64"/>
  <c r="AQ309" i="64"/>
  <c r="AQ382" i="64"/>
  <c r="AQ97" i="64"/>
  <c r="AQ317" i="64"/>
  <c r="AS397" i="64"/>
  <c r="AS38" i="64"/>
  <c r="AS233" i="64"/>
  <c r="AS530" i="64"/>
  <c r="AS166" i="64"/>
  <c r="AS99" i="64"/>
  <c r="AS392" i="64"/>
  <c r="AS33" i="64"/>
  <c r="AT249" i="64"/>
  <c r="AU104" i="64"/>
  <c r="AU100" i="64"/>
  <c r="AU385" i="64"/>
  <c r="AU234" i="64"/>
  <c r="V157" i="47"/>
  <c r="AR168" i="64"/>
  <c r="AQ168" i="64"/>
  <c r="AD319" i="64"/>
  <c r="AL118" i="64"/>
  <c r="AL248" i="64"/>
  <c r="AL381" i="64"/>
  <c r="AL92" i="64"/>
  <c r="AL238" i="64"/>
  <c r="AL316" i="64"/>
  <c r="AL171" i="64"/>
  <c r="AL539" i="64"/>
  <c r="AM552" i="64"/>
  <c r="AN250" i="64"/>
  <c r="AN307" i="64"/>
  <c r="AN530" i="64"/>
  <c r="AN457" i="64"/>
  <c r="AN170" i="64"/>
  <c r="AN245" i="64"/>
  <c r="AN319" i="64"/>
  <c r="AP181" i="64"/>
  <c r="AP379" i="64"/>
  <c r="AP90" i="64"/>
  <c r="AP165" i="64"/>
  <c r="AP460" i="64"/>
  <c r="AP169" i="64"/>
  <c r="AP173" i="64"/>
  <c r="AQ398" i="64"/>
  <c r="AR19" i="64"/>
  <c r="AR23" i="64"/>
  <c r="AR97" i="64"/>
  <c r="AR243" i="64"/>
  <c r="AB411" i="64"/>
  <c r="AU556" i="64"/>
  <c r="AC70" i="25"/>
  <c r="AJ552" i="64"/>
  <c r="AJ117" i="64"/>
  <c r="AJ472" i="64"/>
  <c r="AB109" i="64"/>
  <c r="AJ324" i="64"/>
  <c r="AU178" i="64"/>
  <c r="AJ538" i="64"/>
  <c r="AJ101" i="64"/>
  <c r="AC392" i="64"/>
  <c r="AC461" i="64"/>
  <c r="AC237" i="64"/>
  <c r="AD103" i="64"/>
  <c r="AD315" i="64"/>
  <c r="AD166" i="64"/>
  <c r="AE392" i="64"/>
  <c r="AE534" i="64"/>
  <c r="AE166" i="64"/>
  <c r="AE307" i="64"/>
  <c r="AF103" i="64"/>
  <c r="AF530" i="64"/>
  <c r="AF91" i="64"/>
  <c r="AG33" i="64"/>
  <c r="AG166" i="64"/>
  <c r="AG307" i="64"/>
  <c r="AH103" i="64"/>
  <c r="AH170" i="64"/>
  <c r="AH95" i="64"/>
  <c r="AH21" i="64"/>
  <c r="AI241" i="64"/>
  <c r="AI457" i="64"/>
  <c r="AI307" i="64"/>
  <c r="AL410" i="64"/>
  <c r="AM403" i="64"/>
  <c r="AN113" i="64"/>
  <c r="AO411" i="64"/>
  <c r="AP410" i="64"/>
  <c r="AQ330" i="64"/>
  <c r="AR402" i="64"/>
  <c r="AS484" i="64"/>
  <c r="AB393" i="64"/>
  <c r="AB22" i="64"/>
  <c r="AE260" i="64"/>
  <c r="AC480" i="64"/>
  <c r="AC545" i="64"/>
  <c r="AC395" i="64"/>
  <c r="AE334" i="64"/>
  <c r="AE545" i="64"/>
  <c r="AE248" i="64"/>
  <c r="AG407" i="64"/>
  <c r="AG472" i="64"/>
  <c r="AG177" i="64"/>
  <c r="AF43" i="25"/>
  <c r="AX127" i="46"/>
  <c r="T331" i="64"/>
  <c r="CK32" i="46"/>
  <c r="CB32" i="46"/>
  <c r="L476" i="64"/>
  <c r="L264" i="64"/>
  <c r="K86" i="25"/>
  <c r="Q43" i="64"/>
  <c r="Q475" i="64"/>
  <c r="Q255" i="64"/>
  <c r="S255" i="64"/>
  <c r="P329" i="64"/>
  <c r="T167" i="64"/>
  <c r="Q556" i="64"/>
  <c r="Q192" i="64"/>
  <c r="M528" i="64"/>
  <c r="CD32" i="46"/>
  <c r="BK32" i="46"/>
  <c r="BU32" i="46"/>
  <c r="BS191" i="46"/>
  <c r="AC118" i="46"/>
  <c r="R550" i="64"/>
  <c r="O313" i="64"/>
  <c r="K168" i="64"/>
  <c r="H126" i="64"/>
  <c r="S329" i="64"/>
  <c r="T242" i="46"/>
  <c r="CD52" i="46"/>
  <c r="V308" i="64"/>
  <c r="G149" i="47"/>
  <c r="AB63" i="25"/>
  <c r="AB378" i="64"/>
  <c r="AB524" i="64"/>
  <c r="AB168" i="64"/>
  <c r="AB459" i="64"/>
  <c r="AB390" i="64"/>
  <c r="AB101" i="64"/>
  <c r="AS383" i="64"/>
  <c r="AS94" i="64"/>
  <c r="AQ393" i="64"/>
  <c r="AQ104" i="64"/>
  <c r="AO28" i="64"/>
  <c r="AO314" i="64"/>
  <c r="AM189" i="64"/>
  <c r="AM334" i="64"/>
  <c r="AK379" i="64"/>
  <c r="AK161" i="64"/>
  <c r="AK326" i="64"/>
  <c r="AK399" i="64"/>
  <c r="AI312" i="64"/>
  <c r="AI167" i="64"/>
  <c r="AI238" i="64"/>
  <c r="AI171" i="64"/>
  <c r="AI389" i="64"/>
  <c r="AI175" i="64"/>
  <c r="AI320" i="64"/>
  <c r="AH527" i="64"/>
  <c r="AH454" i="64"/>
  <c r="AH234" i="64"/>
  <c r="AH458" i="64"/>
  <c r="AH531" i="64"/>
  <c r="AH238" i="64"/>
  <c r="AH171" i="64"/>
  <c r="AH242" i="64"/>
  <c r="AH389" i="64"/>
  <c r="AH316" i="64"/>
  <c r="AH539" i="64"/>
  <c r="AH104" i="64"/>
  <c r="AH175" i="64"/>
  <c r="AH320" i="64"/>
  <c r="AG163" i="64"/>
  <c r="AG92" i="64"/>
  <c r="AG96" i="64"/>
  <c r="AG238" i="64"/>
  <c r="AG26" i="64"/>
  <c r="AG535" i="64"/>
  <c r="AG242" i="64"/>
  <c r="AG171" i="64"/>
  <c r="AG539" i="64"/>
  <c r="AG34" i="64"/>
  <c r="AG466" i="64"/>
  <c r="AF163" i="64"/>
  <c r="AF381" i="64"/>
  <c r="AF96" i="64"/>
  <c r="AF26" i="64"/>
  <c r="AF30" i="64"/>
  <c r="AF242" i="64"/>
  <c r="AE381" i="64"/>
  <c r="AE308" i="64"/>
  <c r="AE458" i="64"/>
  <c r="AE531" i="64"/>
  <c r="AE242" i="64"/>
  <c r="AE30" i="64"/>
  <c r="AE466" i="64"/>
  <c r="AE34" i="64"/>
  <c r="AD458" i="64"/>
  <c r="AD312" i="64"/>
  <c r="AD100" i="64"/>
  <c r="AD535" i="64"/>
  <c r="AD246" i="64"/>
  <c r="AD539" i="64"/>
  <c r="AC22" i="64"/>
  <c r="AC163" i="64"/>
  <c r="AC96" i="64"/>
  <c r="AC26" i="64"/>
  <c r="AC458" i="64"/>
  <c r="AC389" i="64"/>
  <c r="AC242" i="64"/>
  <c r="AC466" i="64"/>
  <c r="AC539" i="64"/>
  <c r="AC175" i="64"/>
  <c r="AJ91" i="64"/>
  <c r="AJ526" i="64"/>
  <c r="AJ23" i="64"/>
  <c r="AJ164" i="64"/>
  <c r="AJ94" i="64"/>
  <c r="AJ310" i="64"/>
  <c r="AJ388" i="64"/>
  <c r="AJ315" i="64"/>
  <c r="AJ461" i="64"/>
  <c r="AJ104" i="64"/>
  <c r="AJ320" i="64"/>
  <c r="AJ246" i="64"/>
  <c r="AU322" i="64"/>
  <c r="AU395" i="64"/>
  <c r="AU468" i="64"/>
  <c r="AJ109" i="64"/>
  <c r="AJ39" i="64"/>
  <c r="AJ251" i="64"/>
  <c r="AU43" i="64"/>
  <c r="AU329" i="64"/>
  <c r="AB185" i="64"/>
  <c r="AB549" i="64"/>
  <c r="AB330" i="64"/>
  <c r="AN63" i="25"/>
  <c r="S149" i="47"/>
  <c r="AU407" i="64"/>
  <c r="AU48" i="64"/>
  <c r="AU189" i="64"/>
  <c r="T153" i="47"/>
  <c r="AO70" i="25"/>
  <c r="F153" i="47"/>
  <c r="AA70" i="25"/>
  <c r="AB263" i="64"/>
  <c r="AB483" i="64"/>
  <c r="AB556" i="64"/>
  <c r="AJ264" i="64"/>
  <c r="AJ557" i="64"/>
  <c r="AT104" i="64"/>
  <c r="AT320" i="64"/>
  <c r="AT393" i="64"/>
  <c r="AT389" i="64"/>
  <c r="AT100" i="64"/>
  <c r="AT535" i="64"/>
  <c r="AT527" i="64"/>
  <c r="AT454" i="64"/>
  <c r="AT381" i="64"/>
  <c r="AS251" i="64"/>
  <c r="AS544" i="64"/>
  <c r="AR393" i="64"/>
  <c r="AR104" i="64"/>
  <c r="AR320" i="64"/>
  <c r="AR246" i="64"/>
  <c r="AR30" i="64"/>
  <c r="AR316" i="64"/>
  <c r="AR26" i="64"/>
  <c r="AR238" i="64"/>
  <c r="AR385" i="64"/>
  <c r="AR163" i="64"/>
  <c r="AR92" i="64"/>
  <c r="AR248" i="64"/>
  <c r="AR541" i="64"/>
  <c r="AR395" i="64"/>
  <c r="AR553" i="64"/>
  <c r="AR118" i="64"/>
  <c r="AQ113" i="64"/>
  <c r="AQ184" i="64"/>
  <c r="AP31" i="64"/>
  <c r="AP536" i="64"/>
  <c r="AP463" i="64"/>
  <c r="AP239" i="64"/>
  <c r="AP459" i="64"/>
  <c r="AP93" i="64"/>
  <c r="AP164" i="64"/>
  <c r="AP524" i="64"/>
  <c r="AP305" i="64"/>
  <c r="AP378" i="64"/>
  <c r="AP44" i="64"/>
  <c r="AP256" i="64"/>
  <c r="AO39" i="64"/>
  <c r="AO180" i="64"/>
  <c r="AO544" i="64"/>
  <c r="AO471" i="64"/>
  <c r="AN173" i="64"/>
  <c r="AN464" i="64"/>
  <c r="AN102" i="64"/>
  <c r="AN28" i="64"/>
  <c r="AN98" i="64"/>
  <c r="AN533" i="64"/>
  <c r="AN240" i="64"/>
  <c r="AN24" i="64"/>
  <c r="AN529" i="64"/>
  <c r="AN236" i="64"/>
  <c r="AN20" i="64"/>
  <c r="AN232" i="64"/>
  <c r="AN525" i="64"/>
  <c r="AN306" i="64"/>
  <c r="AN326" i="64"/>
  <c r="AN181" i="64"/>
  <c r="AN252" i="64"/>
  <c r="AM556" i="64"/>
  <c r="AM121" i="64"/>
  <c r="AL103" i="64"/>
  <c r="AL319" i="64"/>
  <c r="AL538" i="64"/>
  <c r="AL241" i="64"/>
  <c r="AL388" i="64"/>
  <c r="AL461" i="64"/>
  <c r="AL315" i="64"/>
  <c r="AL534" i="64"/>
  <c r="AL95" i="64"/>
  <c r="AL166" i="64"/>
  <c r="AL25" i="64"/>
  <c r="AL530" i="64"/>
  <c r="AL91" i="64"/>
  <c r="AL453" i="64"/>
  <c r="AL233" i="64"/>
  <c r="AL108" i="64"/>
  <c r="AL470" i="64"/>
  <c r="AL38" i="64"/>
  <c r="AL324" i="64"/>
  <c r="AL264" i="64"/>
  <c r="AL193" i="64"/>
  <c r="AL484" i="64"/>
  <c r="AK330" i="64"/>
  <c r="AK114" i="64"/>
  <c r="AK185" i="64"/>
  <c r="AK411" i="64"/>
  <c r="AK264" i="64"/>
  <c r="AK557" i="64"/>
  <c r="AI248" i="64"/>
  <c r="AI468" i="64"/>
  <c r="AI177" i="64"/>
  <c r="AI189" i="64"/>
  <c r="AI334" i="64"/>
  <c r="AI553" i="64"/>
  <c r="AI480" i="64"/>
  <c r="AH109" i="64"/>
  <c r="AH180" i="64"/>
  <c r="AH251" i="64"/>
  <c r="AH47" i="64"/>
  <c r="AH406" i="64"/>
  <c r="AH188" i="64"/>
  <c r="AG178" i="64"/>
  <c r="AG396" i="64"/>
  <c r="AG37" i="64"/>
  <c r="AG249" i="64"/>
  <c r="AG255" i="64"/>
  <c r="AG475" i="64"/>
  <c r="AG184" i="64"/>
  <c r="AG121" i="64"/>
  <c r="AG51" i="64"/>
  <c r="AG483" i="64"/>
  <c r="AF109" i="64"/>
  <c r="AF251" i="64"/>
  <c r="AF39" i="64"/>
  <c r="AF259" i="64"/>
  <c r="AF552" i="64"/>
  <c r="AF188" i="64"/>
  <c r="AE178" i="64"/>
  <c r="AE323" i="64"/>
  <c r="AE37" i="64"/>
  <c r="AE184" i="64"/>
  <c r="AE113" i="64"/>
  <c r="AE483" i="64"/>
  <c r="AE410" i="64"/>
  <c r="AD109" i="64"/>
  <c r="AD544" i="64"/>
  <c r="AD471" i="64"/>
  <c r="Z70" i="25"/>
  <c r="E153" i="47"/>
  <c r="AS239" i="64"/>
  <c r="AS459" i="64"/>
  <c r="AI313" i="64"/>
  <c r="AI27" i="64"/>
  <c r="L533" i="64"/>
  <c r="Y119" i="64"/>
  <c r="AO546" i="64"/>
  <c r="AE485" i="64"/>
  <c r="Y407" i="64"/>
  <c r="N534" i="64"/>
  <c r="H40" i="64"/>
  <c r="P406" i="64"/>
  <c r="T56" i="64"/>
  <c r="Z475" i="64"/>
  <c r="L459" i="64"/>
  <c r="Z113" i="64"/>
  <c r="L305" i="64"/>
  <c r="R117" i="64"/>
  <c r="U241" i="46"/>
  <c r="L121" i="64"/>
  <c r="T177" i="64"/>
  <c r="T93" i="64"/>
  <c r="L164" i="64"/>
  <c r="H249" i="64"/>
  <c r="CL40" i="46"/>
  <c r="X126" i="56"/>
  <c r="AB313" i="64"/>
  <c r="AF171" i="64"/>
  <c r="AJ170" i="64"/>
  <c r="AJ233" i="64"/>
  <c r="AC393" i="64"/>
  <c r="AC100" i="64"/>
  <c r="AC234" i="64"/>
  <c r="AD104" i="64"/>
  <c r="AD234" i="64"/>
  <c r="AE539" i="64"/>
  <c r="AE100" i="64"/>
  <c r="AE96" i="64"/>
  <c r="AF104" i="64"/>
  <c r="AF316" i="64"/>
  <c r="AF167" i="64"/>
  <c r="AG320" i="64"/>
  <c r="AH100" i="64"/>
  <c r="AI26" i="64"/>
  <c r="AE175" i="64"/>
  <c r="AK165" i="64"/>
  <c r="AL471" i="64"/>
  <c r="R244" i="64"/>
  <c r="Y237" i="64"/>
  <c r="T86" i="25"/>
  <c r="Z43" i="64"/>
  <c r="P402" i="64"/>
  <c r="T26" i="64"/>
  <c r="AQ189" i="64"/>
  <c r="AQ308" i="64"/>
  <c r="AD259" i="64"/>
  <c r="AD188" i="64"/>
  <c r="AC396" i="64"/>
  <c r="AC249" i="64"/>
  <c r="AC469" i="64"/>
  <c r="AC329" i="64"/>
  <c r="AC113" i="64"/>
  <c r="AC51" i="64"/>
  <c r="AC556" i="64"/>
  <c r="BS250" i="46"/>
  <c r="CN94" i="46"/>
  <c r="CL250" i="46" s="1"/>
  <c r="AY31" i="46"/>
  <c r="I31" i="44"/>
  <c r="BN31" i="46"/>
  <c r="BI31" i="46"/>
  <c r="BJ31" i="46"/>
  <c r="BU31" i="46"/>
  <c r="CK31" i="46"/>
  <c r="CA31" i="46"/>
  <c r="CB31" i="46"/>
  <c r="BC31" i="46"/>
  <c r="AQ37" i="64"/>
  <c r="AQ542" i="64"/>
  <c r="CB59" i="46"/>
  <c r="BK59" i="46"/>
  <c r="BN59" i="46"/>
  <c r="BH59" i="46"/>
  <c r="BF246" i="46" s="1"/>
  <c r="CH59" i="46"/>
  <c r="BF59" i="46"/>
  <c r="CA59" i="46"/>
  <c r="BZ59" i="46"/>
  <c r="CK59" i="46"/>
  <c r="BR59" i="46"/>
  <c r="BP246" i="46" s="1"/>
  <c r="BU59" i="46"/>
  <c r="AD406" i="64"/>
  <c r="BX119" i="46"/>
  <c r="CH119" i="46"/>
  <c r="CI119" i="46"/>
  <c r="CJ119" i="46"/>
  <c r="AH540" i="64"/>
  <c r="BT19" i="46"/>
  <c r="BZ19" i="46"/>
  <c r="BJ19" i="46"/>
  <c r="BK19" i="46"/>
  <c r="BL19" i="46"/>
  <c r="BY119" i="46"/>
  <c r="I92" i="44"/>
  <c r="J92" i="44" s="1"/>
  <c r="AA35" i="25"/>
  <c r="AO105" i="46"/>
  <c r="U89" i="46"/>
  <c r="S248" i="46" s="1"/>
  <c r="T89" i="46"/>
  <c r="J89" i="46"/>
  <c r="H248" i="46" s="1"/>
  <c r="AP97" i="46"/>
  <c r="AQ97" i="46"/>
  <c r="AF97" i="46"/>
  <c r="AG97" i="46"/>
  <c r="AD105" i="46"/>
  <c r="AQ105" i="46"/>
  <c r="AR105" i="46"/>
  <c r="AN105" i="46"/>
  <c r="AH113" i="46"/>
  <c r="AJ113" i="46"/>
  <c r="AO113" i="46"/>
  <c r="AB68" i="46"/>
  <c r="AC68" i="46" s="1"/>
  <c r="AF109" i="46"/>
  <c r="AX109" i="46" s="1"/>
  <c r="AN101" i="46"/>
  <c r="AX101" i="46" s="1"/>
  <c r="AT73" i="46"/>
  <c r="AX73" i="46" s="1"/>
  <c r="V108" i="46"/>
  <c r="AC108" i="46" s="1"/>
  <c r="BR159" i="46"/>
  <c r="BW134" i="46"/>
  <c r="BV138" i="46"/>
  <c r="BU134" i="46"/>
  <c r="CC156" i="46"/>
  <c r="CK134" i="46"/>
  <c r="CI225" i="46" s="1"/>
  <c r="BR138" i="46"/>
  <c r="CL134" i="46"/>
  <c r="BX159" i="46"/>
  <c r="BH134" i="46"/>
  <c r="BF225" i="46" s="1"/>
  <c r="CK132" i="46"/>
  <c r="CN132" i="46" s="1"/>
  <c r="BK138" i="46"/>
  <c r="CA138" i="46"/>
  <c r="BQ134" i="46"/>
  <c r="CD134" i="46"/>
  <c r="BM170" i="46"/>
  <c r="BS170" i="46" s="1"/>
  <c r="CF156" i="46"/>
  <c r="CD226" i="46" s="1"/>
  <c r="BI138" i="46"/>
  <c r="AL208" i="46"/>
  <c r="AX208" i="46" s="1"/>
  <c r="CB134" i="46"/>
  <c r="BM156" i="46"/>
  <c r="BC138" i="46"/>
  <c r="BA134" i="46"/>
  <c r="BW156" i="46"/>
  <c r="BN138" i="46"/>
  <c r="CH134" i="46"/>
  <c r="CB138" i="46"/>
  <c r="BO138" i="46"/>
  <c r="BB138" i="46"/>
  <c r="AE106" i="46"/>
  <c r="CI149" i="46"/>
  <c r="CG234" i="46" s="1"/>
  <c r="BQ138" i="46"/>
  <c r="BG138" i="46"/>
  <c r="BH138" i="46"/>
  <c r="CB96" i="46"/>
  <c r="M96" i="56" s="1"/>
  <c r="S94" i="56"/>
  <c r="S249" i="56" s="1"/>
  <c r="F94" i="56"/>
  <c r="E178" i="47" s="1"/>
  <c r="E352" i="47" s="1"/>
  <c r="AC75" i="46"/>
  <c r="K286" i="25"/>
  <c r="BP134" i="46"/>
  <c r="BN225" i="46" s="1"/>
  <c r="CH96" i="46"/>
  <c r="BL138" i="46"/>
  <c r="BI134" i="46"/>
  <c r="BF138" i="46"/>
  <c r="BV134" i="46"/>
  <c r="BB134" i="46"/>
  <c r="AZ225" i="46" s="1"/>
  <c r="BW138" i="46"/>
  <c r="BY138" i="46"/>
  <c r="CG138" i="46"/>
  <c r="CD138" i="46"/>
  <c r="I305" i="64"/>
  <c r="N342" i="64"/>
  <c r="G468" i="64"/>
  <c r="G382" i="64"/>
  <c r="Z23" i="64"/>
  <c r="T188" i="64"/>
  <c r="Y396" i="64"/>
  <c r="X178" i="64"/>
  <c r="X469" i="64"/>
  <c r="N396" i="64"/>
  <c r="J249" i="64"/>
  <c r="AQ474" i="64"/>
  <c r="AF262" i="64"/>
  <c r="AQ183" i="64"/>
  <c r="H462" i="64"/>
  <c r="M242" i="64"/>
  <c r="X330" i="64"/>
  <c r="R30" i="64"/>
  <c r="L99" i="64"/>
  <c r="X313" i="64"/>
  <c r="P552" i="64"/>
  <c r="I89" i="64"/>
  <c r="N561" i="64"/>
  <c r="N86" i="25"/>
  <c r="J561" i="64"/>
  <c r="O411" i="64"/>
  <c r="J27" i="64"/>
  <c r="L395" i="64"/>
  <c r="G23" i="64"/>
  <c r="G93" i="64"/>
  <c r="Z455" i="64"/>
  <c r="V528" i="64"/>
  <c r="AP561" i="64"/>
  <c r="T117" i="64"/>
  <c r="T479" i="64"/>
  <c r="O323" i="64"/>
  <c r="N469" i="64"/>
  <c r="O178" i="64"/>
  <c r="M316" i="64"/>
  <c r="W534" i="64"/>
  <c r="K30" i="64"/>
  <c r="L29" i="64"/>
  <c r="H166" i="64"/>
  <c r="N126" i="64"/>
  <c r="L415" i="64"/>
  <c r="N333" i="64"/>
  <c r="L126" i="64"/>
  <c r="S174" i="64"/>
  <c r="L268" i="64"/>
  <c r="U39" i="64"/>
  <c r="M121" i="64"/>
  <c r="I106" i="64"/>
  <c r="Z164" i="64"/>
  <c r="V235" i="64"/>
  <c r="U455" i="64"/>
  <c r="T333" i="64"/>
  <c r="J178" i="64"/>
  <c r="N323" i="64"/>
  <c r="L197" i="64"/>
  <c r="AI391" i="64"/>
  <c r="AI169" i="64"/>
  <c r="AI314" i="64"/>
  <c r="AI529" i="64"/>
  <c r="AI94" i="64"/>
  <c r="AI379" i="64"/>
  <c r="AI161" i="64"/>
  <c r="AB237" i="64"/>
  <c r="AK320" i="64"/>
  <c r="AL333" i="64"/>
  <c r="AM252" i="64"/>
  <c r="AM20" i="64"/>
  <c r="AM94" i="64"/>
  <c r="AM102" i="64"/>
  <c r="AN471" i="64"/>
  <c r="AO189" i="64"/>
  <c r="AO234" i="64"/>
  <c r="AO458" i="64"/>
  <c r="AO104" i="64"/>
  <c r="AQ181" i="64"/>
  <c r="AQ391" i="64"/>
  <c r="AS480" i="64"/>
  <c r="AS234" i="64"/>
  <c r="AS393" i="64"/>
  <c r="AC56" i="25"/>
  <c r="AL35" i="25"/>
  <c r="G121" i="56"/>
  <c r="AF165" i="64"/>
  <c r="AF173" i="64"/>
  <c r="AJ458" i="64"/>
  <c r="AJ306" i="64"/>
  <c r="AC244" i="64"/>
  <c r="AC533" i="64"/>
  <c r="AC456" i="64"/>
  <c r="AC525" i="64"/>
  <c r="AD391" i="64"/>
  <c r="AD533" i="64"/>
  <c r="AD529" i="64"/>
  <c r="AD452" i="64"/>
  <c r="AE537" i="64"/>
  <c r="AE169" i="64"/>
  <c r="AE456" i="64"/>
  <c r="AE94" i="64"/>
  <c r="AE306" i="64"/>
  <c r="AF533" i="64"/>
  <c r="AF456" i="64"/>
  <c r="AF306" i="64"/>
  <c r="AG173" i="64"/>
  <c r="AG314" i="64"/>
  <c r="AG310" i="64"/>
  <c r="AG306" i="64"/>
  <c r="AH318" i="64"/>
  <c r="AH533" i="64"/>
  <c r="AH383" i="64"/>
  <c r="AH452" i="64"/>
  <c r="AI464" i="64"/>
  <c r="AI32" i="64"/>
  <c r="AI98" i="64"/>
  <c r="AI28" i="64"/>
  <c r="AI456" i="64"/>
  <c r="AI452" i="64"/>
  <c r="AB534" i="64"/>
  <c r="AK237" i="46"/>
  <c r="AK468" i="64"/>
  <c r="AK234" i="64"/>
  <c r="AK458" i="64"/>
  <c r="AK462" i="64"/>
  <c r="AK466" i="64"/>
  <c r="AL47" i="64"/>
  <c r="AM326" i="64"/>
  <c r="AM533" i="64"/>
  <c r="AN109" i="64"/>
  <c r="AO177" i="64"/>
  <c r="AO163" i="64"/>
  <c r="AO466" i="64"/>
  <c r="AP552" i="64"/>
  <c r="AQ383" i="64"/>
  <c r="AQ244" i="64"/>
  <c r="AS553" i="64"/>
  <c r="AS389" i="64"/>
  <c r="AT333" i="64"/>
  <c r="AB39" i="25"/>
  <c r="AK39" i="25"/>
  <c r="CN117" i="46"/>
  <c r="CN114" i="46"/>
  <c r="BS182" i="46"/>
  <c r="BS205" i="46"/>
  <c r="BS177" i="46"/>
  <c r="BS174" i="46"/>
  <c r="BS194" i="46"/>
  <c r="E94" i="56"/>
  <c r="D178" i="47" s="1"/>
  <c r="D352" i="47" s="1"/>
  <c r="AX115" i="46"/>
  <c r="P530" i="64"/>
  <c r="P25" i="64"/>
  <c r="P384" i="64"/>
  <c r="Z122" i="64"/>
  <c r="Z557" i="64"/>
  <c r="J333" i="64"/>
  <c r="J479" i="64"/>
  <c r="M488" i="64"/>
  <c r="M197" i="64"/>
  <c r="J86" i="25"/>
  <c r="M245" i="46"/>
  <c r="O525" i="64"/>
  <c r="O161" i="64"/>
  <c r="U184" i="64"/>
  <c r="U255" i="64"/>
  <c r="J461" i="64"/>
  <c r="J170" i="64"/>
  <c r="J99" i="64"/>
  <c r="S523" i="64"/>
  <c r="S377" i="64"/>
  <c r="S230" i="64"/>
  <c r="J379" i="64"/>
  <c r="J232" i="64"/>
  <c r="O39" i="64"/>
  <c r="O325" i="64"/>
  <c r="J544" i="64"/>
  <c r="J39" i="64"/>
  <c r="J325" i="64"/>
  <c r="J398" i="64"/>
  <c r="J109" i="64"/>
  <c r="L325" i="64"/>
  <c r="L471" i="64"/>
  <c r="L180" i="64"/>
  <c r="Q251" i="64"/>
  <c r="Q180" i="64"/>
  <c r="V166" i="64"/>
  <c r="V384" i="64"/>
  <c r="U121" i="64"/>
  <c r="U192" i="64"/>
  <c r="U51" i="64"/>
  <c r="W556" i="64"/>
  <c r="W192" i="64"/>
  <c r="P121" i="64"/>
  <c r="P51" i="64"/>
  <c r="Z483" i="64"/>
  <c r="Z556" i="64"/>
  <c r="Q177" i="64"/>
  <c r="Q395" i="64"/>
  <c r="X248" i="64"/>
  <c r="X541" i="64"/>
  <c r="X36" i="64"/>
  <c r="X106" i="64"/>
  <c r="N177" i="64"/>
  <c r="N36" i="64"/>
  <c r="N541" i="64"/>
  <c r="I39" i="64"/>
  <c r="I325" i="64"/>
  <c r="I180" i="64"/>
  <c r="X121" i="64"/>
  <c r="X337" i="64"/>
  <c r="X263" i="64"/>
  <c r="W235" i="64"/>
  <c r="W309" i="64"/>
  <c r="R455" i="64"/>
  <c r="R23" i="64"/>
  <c r="R309" i="64"/>
  <c r="R164" i="64"/>
  <c r="P309" i="64"/>
  <c r="P235" i="64"/>
  <c r="P164" i="64"/>
  <c r="N93" i="64"/>
  <c r="N164" i="64"/>
  <c r="N309" i="64"/>
  <c r="W333" i="64"/>
  <c r="W406" i="64"/>
  <c r="Y28" i="46"/>
  <c r="T37" i="25" s="1"/>
  <c r="L28" i="46"/>
  <c r="G37" i="25" s="1"/>
  <c r="Z28" i="46"/>
  <c r="U37" i="25" s="1"/>
  <c r="AG561" i="64"/>
  <c r="AG415" i="64"/>
  <c r="AG342" i="64"/>
  <c r="AS56" i="64"/>
  <c r="AS197" i="64"/>
  <c r="AS561" i="64"/>
  <c r="AS268" i="64"/>
  <c r="AS126" i="64"/>
  <c r="AT126" i="64"/>
  <c r="AT561" i="64"/>
  <c r="AT197" i="64"/>
  <c r="AT488" i="64"/>
  <c r="AT268" i="64"/>
  <c r="AT342" i="64"/>
  <c r="BW24" i="46"/>
  <c r="CJ24" i="46"/>
  <c r="BO24" i="46"/>
  <c r="I24" i="44"/>
  <c r="BT24" i="46"/>
  <c r="AO485" i="64"/>
  <c r="AJ53" i="64"/>
  <c r="AT473" i="64"/>
  <c r="O189" i="64"/>
  <c r="P454" i="64"/>
  <c r="V537" i="64"/>
  <c r="P457" i="64"/>
  <c r="Z338" i="64"/>
  <c r="N378" i="64"/>
  <c r="Z415" i="64"/>
  <c r="R126" i="64"/>
  <c r="K43" i="64"/>
  <c r="R197" i="64"/>
  <c r="J29" i="64"/>
  <c r="X90" i="64"/>
  <c r="J259" i="64"/>
  <c r="J406" i="64"/>
  <c r="L109" i="64"/>
  <c r="O251" i="64"/>
  <c r="K56" i="64"/>
  <c r="O379" i="64"/>
  <c r="Q325" i="64"/>
  <c r="V457" i="64"/>
  <c r="Z410" i="64"/>
  <c r="W263" i="64"/>
  <c r="W410" i="64"/>
  <c r="U263" i="64"/>
  <c r="X177" i="64"/>
  <c r="Q36" i="64"/>
  <c r="T251" i="64"/>
  <c r="I544" i="64"/>
  <c r="X322" i="64"/>
  <c r="P93" i="64"/>
  <c r="N528" i="64"/>
  <c r="M462" i="64"/>
  <c r="M30" i="64"/>
  <c r="H397" i="64"/>
  <c r="H324" i="64"/>
  <c r="V110" i="64"/>
  <c r="V326" i="64"/>
  <c r="P388" i="64"/>
  <c r="P241" i="64"/>
  <c r="AT415" i="64"/>
  <c r="AP268" i="64"/>
  <c r="AP488" i="64"/>
  <c r="AP126" i="64"/>
  <c r="AP342" i="64"/>
  <c r="AG56" i="64"/>
  <c r="N46" i="46"/>
  <c r="P46" i="46"/>
  <c r="K63" i="25" s="1"/>
  <c r="Q46" i="46"/>
  <c r="L63" i="74" s="1"/>
  <c r="L61" i="75" s="1"/>
  <c r="U46" i="46"/>
  <c r="AD115" i="64"/>
  <c r="AQ473" i="64"/>
  <c r="J481" i="64"/>
  <c r="Q261" i="64"/>
  <c r="AD404" i="64"/>
  <c r="J319" i="64"/>
  <c r="I386" i="64"/>
  <c r="M160" i="64"/>
  <c r="N451" i="64"/>
  <c r="O268" i="64"/>
  <c r="N524" i="64"/>
  <c r="O561" i="64"/>
  <c r="R561" i="64"/>
  <c r="S450" i="64"/>
  <c r="R342" i="64"/>
  <c r="J241" i="64"/>
  <c r="L39" i="64"/>
  <c r="J180" i="64"/>
  <c r="Q109" i="64"/>
  <c r="V530" i="64"/>
  <c r="W51" i="64"/>
  <c r="Z337" i="64"/>
  <c r="Z192" i="64"/>
  <c r="W121" i="64"/>
  <c r="J251" i="64"/>
  <c r="Q541" i="64"/>
  <c r="N468" i="64"/>
  <c r="I251" i="64"/>
  <c r="X192" i="64"/>
  <c r="M163" i="64"/>
  <c r="M527" i="64"/>
  <c r="M234" i="64"/>
  <c r="S389" i="64"/>
  <c r="S242" i="64"/>
  <c r="O28" i="46"/>
  <c r="J37" i="25" s="1"/>
  <c r="AT56" i="64"/>
  <c r="AM56" i="64"/>
  <c r="AM415" i="64"/>
  <c r="AM126" i="64"/>
  <c r="AM488" i="64"/>
  <c r="AR268" i="64"/>
  <c r="AR488" i="64"/>
  <c r="AS415" i="64"/>
  <c r="CM24" i="46"/>
  <c r="V469" i="64"/>
  <c r="V178" i="64"/>
  <c r="L107" i="64"/>
  <c r="L396" i="64"/>
  <c r="L249" i="64"/>
  <c r="U37" i="64"/>
  <c r="U107" i="64"/>
  <c r="Z538" i="64"/>
  <c r="Z245" i="64"/>
  <c r="Z174" i="64"/>
  <c r="Z319" i="64"/>
  <c r="Z465" i="64"/>
  <c r="Z392" i="64"/>
  <c r="W252" i="64"/>
  <c r="W110" i="64"/>
  <c r="W399" i="64"/>
  <c r="G237" i="64"/>
  <c r="G384" i="64"/>
  <c r="G457" i="64"/>
  <c r="K159" i="64"/>
  <c r="T313" i="64"/>
  <c r="N231" i="64"/>
  <c r="M19" i="64"/>
  <c r="O56" i="64"/>
  <c r="R108" i="64"/>
  <c r="J117" i="64"/>
  <c r="P305" i="64"/>
  <c r="P451" i="64"/>
  <c r="X40" i="64"/>
  <c r="X252" i="64"/>
  <c r="N532" i="64"/>
  <c r="N313" i="64"/>
  <c r="X406" i="64"/>
  <c r="X47" i="64"/>
  <c r="N311" i="64"/>
  <c r="N95" i="64"/>
  <c r="F133" i="25"/>
  <c r="AC147" i="46"/>
  <c r="T126" i="64"/>
  <c r="T342" i="64"/>
  <c r="Z548" i="64"/>
  <c r="Z402" i="64"/>
  <c r="R184" i="64"/>
  <c r="R548" i="64"/>
  <c r="Q402" i="64"/>
  <c r="Q113" i="64"/>
  <c r="Q548" i="64"/>
  <c r="H561" i="64"/>
  <c r="H197" i="64"/>
  <c r="R159" i="64"/>
  <c r="R523" i="64"/>
  <c r="R88" i="64"/>
  <c r="Q263" i="64"/>
  <c r="Q121" i="64"/>
  <c r="Q410" i="64"/>
  <c r="Y106" i="64"/>
  <c r="Y541" i="64"/>
  <c r="V468" i="64"/>
  <c r="V395" i="64"/>
  <c r="K177" i="64"/>
  <c r="K395" i="64"/>
  <c r="K468" i="64"/>
  <c r="K248" i="64"/>
  <c r="O395" i="64"/>
  <c r="O468" i="64"/>
  <c r="O106" i="64"/>
  <c r="Z36" i="64"/>
  <c r="Z177" i="64"/>
  <c r="AH488" i="64"/>
  <c r="AH126" i="64"/>
  <c r="AH561" i="64"/>
  <c r="BD24" i="46"/>
  <c r="R476" i="64"/>
  <c r="BF45" i="46"/>
  <c r="Y304" i="64"/>
  <c r="R249" i="64"/>
  <c r="R469" i="64"/>
  <c r="X342" i="64"/>
  <c r="X268" i="64"/>
  <c r="W122" i="56"/>
  <c r="N126" i="56"/>
  <c r="U126" i="56"/>
  <c r="BK250" i="46"/>
  <c r="AM40" i="64"/>
  <c r="AM98" i="64"/>
  <c r="AM464" i="64"/>
  <c r="AO407" i="64"/>
  <c r="AO541" i="64"/>
  <c r="AP188" i="64"/>
  <c r="AQ456" i="64"/>
  <c r="AR180" i="64"/>
  <c r="AS468" i="64"/>
  <c r="AT117" i="64"/>
  <c r="AK323" i="64"/>
  <c r="I58" i="44"/>
  <c r="CG58" i="46"/>
  <c r="CE245" i="46" s="1"/>
  <c r="BM58" i="46"/>
  <c r="BK245" i="46" s="1"/>
  <c r="CJ58" i="46"/>
  <c r="CH245" i="46" s="1"/>
  <c r="G58" i="46"/>
  <c r="AU58" i="46" s="1"/>
  <c r="BI33" i="46"/>
  <c r="CC33" i="46"/>
  <c r="O248" i="46"/>
  <c r="CH52" i="46"/>
  <c r="G126" i="56"/>
  <c r="J126" i="56"/>
  <c r="T94" i="56"/>
  <c r="S178" i="47" s="1"/>
  <c r="S352" i="47" s="1"/>
  <c r="I94" i="56"/>
  <c r="H105" i="47" s="1"/>
  <c r="AK107" i="64"/>
  <c r="BN58" i="46"/>
  <c r="BL245" i="46" s="1"/>
  <c r="CM58" i="46"/>
  <c r="CK245" i="46" s="1"/>
  <c r="BW58" i="46"/>
  <c r="BU245" i="46" s="1"/>
  <c r="CJ33" i="46"/>
  <c r="BL33" i="46"/>
  <c r="AJ255" i="64"/>
  <c r="AJ43" i="64"/>
  <c r="AJ184" i="64"/>
  <c r="AT537" i="64"/>
  <c r="AT244" i="64"/>
  <c r="AT98" i="64"/>
  <c r="AT460" i="64"/>
  <c r="AT314" i="64"/>
  <c r="AT24" i="64"/>
  <c r="AT236" i="64"/>
  <c r="AT529" i="64"/>
  <c r="AT20" i="64"/>
  <c r="AT379" i="64"/>
  <c r="AQ121" i="64"/>
  <c r="AQ483" i="64"/>
  <c r="AP557" i="64"/>
  <c r="AP193" i="64"/>
  <c r="AM184" i="64"/>
  <c r="AM402" i="64"/>
  <c r="AL330" i="64"/>
  <c r="AL549" i="64"/>
  <c r="AK48" i="64"/>
  <c r="AK260" i="64"/>
  <c r="AH107" i="64"/>
  <c r="AH396" i="64"/>
  <c r="AH329" i="64"/>
  <c r="AH255" i="64"/>
  <c r="AH192" i="64"/>
  <c r="AH121" i="64"/>
  <c r="AF37" i="64"/>
  <c r="AF249" i="64"/>
  <c r="BY58" i="46"/>
  <c r="BW245" i="46" s="1"/>
  <c r="BR58" i="46"/>
  <c r="BP245" i="46" s="1"/>
  <c r="BI58" i="46"/>
  <c r="BG245" i="46" s="1"/>
  <c r="CF58" i="46"/>
  <c r="CD245" i="46" s="1"/>
  <c r="CL58" i="46"/>
  <c r="CJ245" i="46" s="1"/>
  <c r="BS213" i="46"/>
  <c r="BB33" i="46"/>
  <c r="CD33" i="46"/>
  <c r="BG33" i="46"/>
  <c r="CA33" i="46"/>
  <c r="T154" i="25"/>
  <c r="C154" i="25" s="1"/>
  <c r="W248" i="46"/>
  <c r="J238" i="46"/>
  <c r="G158" i="25"/>
  <c r="G276" i="25" s="1"/>
  <c r="D153" i="25"/>
  <c r="D285" i="25" s="1"/>
  <c r="G247" i="46"/>
  <c r="S157" i="25"/>
  <c r="V248" i="46"/>
  <c r="AY80" i="46"/>
  <c r="BJ80" i="46"/>
  <c r="BO80" i="46"/>
  <c r="U248" i="46"/>
  <c r="AC169" i="46"/>
  <c r="CC112" i="46"/>
  <c r="BP75" i="46"/>
  <c r="BH75" i="46"/>
  <c r="BN75" i="46"/>
  <c r="BC75" i="46"/>
  <c r="BQ75" i="46"/>
  <c r="BD75" i="46"/>
  <c r="BK75" i="46"/>
  <c r="BG75" i="46"/>
  <c r="BA75" i="46"/>
  <c r="BL75" i="46"/>
  <c r="BP73" i="46"/>
  <c r="BL73" i="46"/>
  <c r="BN73" i="46"/>
  <c r="BR73" i="46"/>
  <c r="BB73" i="46"/>
  <c r="BC73" i="46"/>
  <c r="BV112" i="46"/>
  <c r="J248" i="46"/>
  <c r="AS128" i="46"/>
  <c r="T128" i="56" s="1"/>
  <c r="AO121" i="46"/>
  <c r="P121" i="56" s="1"/>
  <c r="AB77" i="46"/>
  <c r="AA69" i="46"/>
  <c r="W69" i="46"/>
  <c r="AM66" i="46"/>
  <c r="AR121" i="46"/>
  <c r="S121" i="56" s="1"/>
  <c r="W77" i="46"/>
  <c r="AH66" i="46"/>
  <c r="AK80" i="46"/>
  <c r="AJ123" i="46"/>
  <c r="AR70" i="46"/>
  <c r="R77" i="46"/>
  <c r="AE38" i="46"/>
  <c r="AF70" i="46"/>
  <c r="AD70" i="46"/>
  <c r="T73" i="46"/>
  <c r="X73" i="46"/>
  <c r="U79" i="46"/>
  <c r="AK125" i="46"/>
  <c r="AO125" i="46"/>
  <c r="AI60" i="46"/>
  <c r="AG60" i="46"/>
  <c r="L77" i="46"/>
  <c r="Y77" i="46"/>
  <c r="AW70" i="46"/>
  <c r="CH89" i="46"/>
  <c r="BN226" i="46"/>
  <c r="H77" i="46"/>
  <c r="H80" i="46"/>
  <c r="AH80" i="46"/>
  <c r="AV74" i="46"/>
  <c r="AE120" i="46"/>
  <c r="AE110" i="46"/>
  <c r="AP24" i="46"/>
  <c r="AE60" i="46"/>
  <c r="AV60" i="46"/>
  <c r="AF60" i="46"/>
  <c r="AP66" i="46"/>
  <c r="AW66" i="46"/>
  <c r="AR66" i="46"/>
  <c r="Z69" i="46"/>
  <c r="V69" i="46"/>
  <c r="AE74" i="46"/>
  <c r="AJ74" i="46"/>
  <c r="X77" i="46"/>
  <c r="O77" i="46"/>
  <c r="AO80" i="46"/>
  <c r="AV80" i="46"/>
  <c r="AR80" i="46"/>
  <c r="AO123" i="46"/>
  <c r="AR123" i="46"/>
  <c r="AL123" i="46"/>
  <c r="AT128" i="46"/>
  <c r="U128" i="56" s="1"/>
  <c r="AJ128" i="46"/>
  <c r="AH243" i="46" s="1"/>
  <c r="AH128" i="46"/>
  <c r="R113" i="46"/>
  <c r="V113" i="46"/>
  <c r="AT120" i="46"/>
  <c r="H128" i="46"/>
  <c r="AL70" i="46"/>
  <c r="O65" i="46"/>
  <c r="AQ121" i="46"/>
  <c r="Z65" i="46"/>
  <c r="AE128" i="46"/>
  <c r="F128" i="56" s="1"/>
  <c r="AV125" i="46"/>
  <c r="AI80" i="46"/>
  <c r="AI70" i="46"/>
  <c r="AA79" i="46"/>
  <c r="I69" i="46"/>
  <c r="AI125" i="46"/>
  <c r="AP121" i="46"/>
  <c r="Q121" i="56" s="1"/>
  <c r="AV66" i="46"/>
  <c r="AN74" i="46"/>
  <c r="AE123" i="46"/>
  <c r="Z73" i="46"/>
  <c r="AV70" i="46"/>
  <c r="AT60" i="46"/>
  <c r="U65" i="46"/>
  <c r="M65" i="46"/>
  <c r="AG70" i="46"/>
  <c r="AS70" i="46"/>
  <c r="S73" i="46"/>
  <c r="AB73" i="46"/>
  <c r="AK121" i="46"/>
  <c r="L121" i="56" s="1"/>
  <c r="AQ125" i="46"/>
  <c r="AP125" i="46"/>
  <c r="AQ110" i="46"/>
  <c r="K109" i="46"/>
  <c r="AC109" i="46" s="1"/>
  <c r="R119" i="46"/>
  <c r="AH74" i="46"/>
  <c r="AI116" i="46"/>
  <c r="AQ123" i="46"/>
  <c r="AK128" i="46"/>
  <c r="L128" i="56" s="1"/>
  <c r="AM123" i="46"/>
  <c r="AS60" i="46"/>
  <c r="N73" i="46"/>
  <c r="C76" i="46"/>
  <c r="E76" i="46" s="1"/>
  <c r="BH76" i="46" s="1"/>
  <c r="AO35" i="25"/>
  <c r="BL224" i="46"/>
  <c r="AX89" i="46"/>
  <c r="AS74" i="46"/>
  <c r="T69" i="46"/>
  <c r="AH60" i="46"/>
  <c r="Q77" i="46"/>
  <c r="H120" i="46"/>
  <c r="AQ24" i="46"/>
  <c r="AJ60" i="46"/>
  <c r="AW60" i="46"/>
  <c r="AP60" i="46"/>
  <c r="AG66" i="46"/>
  <c r="AF66" i="46"/>
  <c r="U69" i="46"/>
  <c r="K69" i="46"/>
  <c r="Q69" i="46"/>
  <c r="AK74" i="46"/>
  <c r="AT74" i="46"/>
  <c r="S77" i="46"/>
  <c r="P77" i="46"/>
  <c r="AW80" i="46"/>
  <c r="AU80" i="46"/>
  <c r="AG80" i="46"/>
  <c r="AW123" i="46"/>
  <c r="AH123" i="46"/>
  <c r="AS123" i="46"/>
  <c r="AV128" i="46"/>
  <c r="W128" i="56" s="1"/>
  <c r="AN128" i="46"/>
  <c r="O128" i="56" s="1"/>
  <c r="AK110" i="46"/>
  <c r="AN120" i="46"/>
  <c r="AO24" i="46"/>
  <c r="AQ80" i="46"/>
  <c r="AR74" i="46"/>
  <c r="Y79" i="46"/>
  <c r="AR128" i="46"/>
  <c r="S128" i="56" s="1"/>
  <c r="AJ125" i="46"/>
  <c r="K73" i="46"/>
  <c r="AQ66" i="46"/>
  <c r="K79" i="46"/>
  <c r="H116" i="46"/>
  <c r="AQ70" i="46"/>
  <c r="N79" i="46"/>
  <c r="AK38" i="46"/>
  <c r="T65" i="46"/>
  <c r="R79" i="46"/>
  <c r="M73" i="46"/>
  <c r="O73" i="46"/>
  <c r="AF125" i="46"/>
  <c r="AI120" i="46"/>
  <c r="Z119" i="46"/>
  <c r="J119" i="46"/>
  <c r="AM60" i="46"/>
  <c r="AG74" i="46"/>
  <c r="I132" i="44"/>
  <c r="J132" i="44" s="1"/>
  <c r="X343" i="64"/>
  <c r="L88" i="64"/>
  <c r="S316" i="64"/>
  <c r="V40" i="64"/>
  <c r="V252" i="64"/>
  <c r="T239" i="64"/>
  <c r="S21" i="64"/>
  <c r="S526" i="64"/>
  <c r="G465" i="64"/>
  <c r="S462" i="64"/>
  <c r="CA30" i="46"/>
  <c r="P234" i="64"/>
  <c r="AL237" i="46"/>
  <c r="AT237" i="46"/>
  <c r="AE43" i="25"/>
  <c r="AD43" i="25"/>
  <c r="AC43" i="25"/>
  <c r="AB43" i="25"/>
  <c r="AP39" i="25"/>
  <c r="AQ237" i="46"/>
  <c r="AF237" i="46"/>
  <c r="AJ35" i="25"/>
  <c r="AC97" i="46"/>
  <c r="V256" i="64"/>
  <c r="H20" i="64"/>
  <c r="M306" i="64"/>
  <c r="CC52" i="46"/>
  <c r="BW52" i="46"/>
  <c r="AC102" i="46"/>
  <c r="AX103" i="46"/>
  <c r="AC64" i="46"/>
  <c r="V185" i="64"/>
  <c r="H379" i="64"/>
  <c r="M379" i="64"/>
  <c r="S101" i="64"/>
  <c r="S536" i="64"/>
  <c r="V403" i="64"/>
  <c r="I189" i="64"/>
  <c r="J108" i="64"/>
  <c r="G314" i="64"/>
  <c r="X338" i="64"/>
  <c r="W91" i="64"/>
  <c r="W453" i="64"/>
  <c r="M530" i="64"/>
  <c r="U27" i="64"/>
  <c r="U97" i="64"/>
  <c r="I232" i="64"/>
  <c r="BF52" i="46"/>
  <c r="BC52" i="46"/>
  <c r="BL64" i="46"/>
  <c r="BR64" i="46"/>
  <c r="BK64" i="46"/>
  <c r="BP64" i="46"/>
  <c r="BN64" i="46"/>
  <c r="BG64" i="46"/>
  <c r="BO64" i="46"/>
  <c r="I64" i="44"/>
  <c r="J64" i="44" s="1"/>
  <c r="BF64" i="46"/>
  <c r="AY64" i="46"/>
  <c r="BC64" i="46"/>
  <c r="BD64" i="46"/>
  <c r="BA64" i="46"/>
  <c r="BH64" i="46"/>
  <c r="BE64" i="46"/>
  <c r="BQ64" i="46"/>
  <c r="BM64" i="46"/>
  <c r="AZ64" i="46"/>
  <c r="BJ64" i="46"/>
  <c r="BB64" i="46"/>
  <c r="BI64" i="46"/>
  <c r="D66" i="44"/>
  <c r="E66" i="44" s="1"/>
  <c r="H66" i="44" s="1"/>
  <c r="K68" i="63"/>
  <c r="D65" i="44"/>
  <c r="E65" i="44" s="1"/>
  <c r="H65" i="44" s="1"/>
  <c r="K67" i="63"/>
  <c r="M169" i="64"/>
  <c r="V169" i="64"/>
  <c r="T234" i="64"/>
  <c r="T22" i="64"/>
  <c r="W460" i="64"/>
  <c r="N172" i="64"/>
  <c r="P533" i="64"/>
  <c r="W324" i="64"/>
  <c r="BJ47" i="46"/>
  <c r="E64" i="25"/>
  <c r="H549" i="64"/>
  <c r="P523" i="64"/>
  <c r="Z389" i="64"/>
  <c r="V387" i="64"/>
  <c r="T163" i="64"/>
  <c r="L171" i="64"/>
  <c r="K316" i="64"/>
  <c r="BS173" i="46"/>
  <c r="N286" i="25"/>
  <c r="AX85" i="46"/>
  <c r="AV244" i="46" s="1"/>
  <c r="AX119" i="46"/>
  <c r="AC105" i="46"/>
  <c r="AC74" i="46"/>
  <c r="AX93" i="46"/>
  <c r="AX104" i="46"/>
  <c r="AC107" i="46"/>
  <c r="AC103" i="46"/>
  <c r="AF56" i="25"/>
  <c r="BS180" i="46"/>
  <c r="AX124" i="46"/>
  <c r="AX34" i="46"/>
  <c r="AC76" i="46"/>
  <c r="J256" i="64"/>
  <c r="S244" i="64"/>
  <c r="S173" i="64"/>
  <c r="H338" i="64"/>
  <c r="L389" i="64"/>
  <c r="T562" i="64"/>
  <c r="T416" i="64"/>
  <c r="W387" i="64"/>
  <c r="I178" i="47"/>
  <c r="I352" i="47" s="1"/>
  <c r="E496" i="31"/>
  <c r="AH45" i="64"/>
  <c r="AH115" i="64"/>
  <c r="AM55" i="64"/>
  <c r="AM125" i="64"/>
  <c r="AP331" i="64"/>
  <c r="AP550" i="64"/>
  <c r="AP477" i="64"/>
  <c r="AF331" i="64"/>
  <c r="AF404" i="64"/>
  <c r="Y238" i="64"/>
  <c r="Y167" i="64"/>
  <c r="AD196" i="64"/>
  <c r="AD487" i="64"/>
  <c r="AQ123" i="64"/>
  <c r="AQ53" i="64"/>
  <c r="AU186" i="64"/>
  <c r="AU477" i="64"/>
  <c r="AJ335" i="64"/>
  <c r="AJ49" i="64"/>
  <c r="AJ261" i="64"/>
  <c r="Y49" i="64"/>
  <c r="T550" i="64"/>
  <c r="AQ558" i="64"/>
  <c r="AE125" i="64"/>
  <c r="AE487" i="64"/>
  <c r="AK119" i="64"/>
  <c r="AK408" i="64"/>
  <c r="AS550" i="64"/>
  <c r="AS186" i="64"/>
  <c r="AS115" i="64"/>
  <c r="AD119" i="64"/>
  <c r="AD190" i="64"/>
  <c r="AD481" i="64"/>
  <c r="AH400" i="64"/>
  <c r="AH546" i="64"/>
  <c r="AH253" i="64"/>
  <c r="R115" i="64"/>
  <c r="AU404" i="64"/>
  <c r="AT261" i="64"/>
  <c r="AO327" i="64"/>
  <c r="AD554" i="64"/>
  <c r="AJ190" i="64"/>
  <c r="Q167" i="64"/>
  <c r="I385" i="64"/>
  <c r="R403" i="64"/>
  <c r="S463" i="64"/>
  <c r="X476" i="64"/>
  <c r="I244" i="64"/>
  <c r="S172" i="64"/>
  <c r="O537" i="64"/>
  <c r="V240" i="64"/>
  <c r="X549" i="64"/>
  <c r="Y114" i="64"/>
  <c r="I30" i="64"/>
  <c r="V391" i="64"/>
  <c r="O399" i="64"/>
  <c r="R40" i="64"/>
  <c r="G179" i="64"/>
  <c r="R21" i="64"/>
  <c r="X386" i="64"/>
  <c r="Y311" i="64"/>
  <c r="G488" i="64"/>
  <c r="R402" i="64"/>
  <c r="L168" i="64"/>
  <c r="Q329" i="64"/>
  <c r="S548" i="64"/>
  <c r="H56" i="64"/>
  <c r="H268" i="64"/>
  <c r="Z329" i="64"/>
  <c r="M126" i="56"/>
  <c r="AJ453" i="64"/>
  <c r="AQ171" i="64"/>
  <c r="AH70" i="25"/>
  <c r="AU480" i="64"/>
  <c r="AJ180" i="64"/>
  <c r="AB107" i="64"/>
  <c r="AU106" i="64"/>
  <c r="AJ466" i="64"/>
  <c r="AJ34" i="64"/>
  <c r="AJ241" i="64"/>
  <c r="AJ165" i="64"/>
  <c r="AJ309" i="64"/>
  <c r="AJ235" i="64"/>
  <c r="AJ162" i="64"/>
  <c r="AU257" i="46"/>
  <c r="AM257" i="46"/>
  <c r="AC320" i="64"/>
  <c r="AC34" i="64"/>
  <c r="AC316" i="64"/>
  <c r="AC30" i="64"/>
  <c r="AC531" i="64"/>
  <c r="AC167" i="64"/>
  <c r="AC92" i="64"/>
  <c r="AD466" i="64"/>
  <c r="AD316" i="64"/>
  <c r="AD30" i="64"/>
  <c r="AD531" i="64"/>
  <c r="AD381" i="64"/>
  <c r="AD92" i="64"/>
  <c r="AE104" i="64"/>
  <c r="AE316" i="64"/>
  <c r="AE312" i="64"/>
  <c r="AE92" i="64"/>
  <c r="AE234" i="64"/>
  <c r="AF539" i="64"/>
  <c r="AF535" i="64"/>
  <c r="AF385" i="64"/>
  <c r="AF312" i="64"/>
  <c r="AF454" i="64"/>
  <c r="AF92" i="64"/>
  <c r="AG104" i="64"/>
  <c r="AG462" i="64"/>
  <c r="AG30" i="64"/>
  <c r="AG385" i="64"/>
  <c r="AG381" i="64"/>
  <c r="AG454" i="64"/>
  <c r="AH246" i="64"/>
  <c r="AH462" i="64"/>
  <c r="AH385" i="64"/>
  <c r="AH167" i="64"/>
  <c r="AH163" i="64"/>
  <c r="AI393" i="64"/>
  <c r="AI242" i="64"/>
  <c r="AI96" i="64"/>
  <c r="AI454" i="64"/>
  <c r="AI92" i="64"/>
  <c r="AB172" i="64"/>
  <c r="AB27" i="64"/>
  <c r="AB455" i="64"/>
  <c r="AB23" i="64"/>
  <c r="AB89" i="64"/>
  <c r="AQ63" i="25"/>
  <c r="N149" i="47"/>
  <c r="AR175" i="64"/>
  <c r="AD175" i="64"/>
  <c r="AP476" i="64"/>
  <c r="AG63" i="25"/>
  <c r="AB476" i="64"/>
  <c r="AU255" i="64"/>
  <c r="AK472" i="64"/>
  <c r="AK525" i="64"/>
  <c r="AK533" i="64"/>
  <c r="AK464" i="64"/>
  <c r="AM381" i="64"/>
  <c r="AM389" i="64"/>
  <c r="AN333" i="64"/>
  <c r="AO545" i="64"/>
  <c r="AO391" i="64"/>
  <c r="AQ92" i="64"/>
  <c r="AQ312" i="64"/>
  <c r="AQ535" i="64"/>
  <c r="AS252" i="64"/>
  <c r="AU386" i="64"/>
  <c r="L242" i="46"/>
  <c r="Q242" i="46"/>
  <c r="AC171" i="64"/>
  <c r="AO173" i="64"/>
  <c r="AC238" i="64"/>
  <c r="AB396" i="64"/>
  <c r="AJ393" i="64"/>
  <c r="AJ455" i="64"/>
  <c r="AC246" i="64"/>
  <c r="AC312" i="64"/>
  <c r="AC385" i="64"/>
  <c r="AC308" i="64"/>
  <c r="AD389" i="64"/>
  <c r="AE320" i="64"/>
  <c r="AE246" i="64"/>
  <c r="AE26" i="64"/>
  <c r="AF234" i="64"/>
  <c r="AG312" i="64"/>
  <c r="AH96" i="64"/>
  <c r="AI466" i="64"/>
  <c r="AI104" i="64"/>
  <c r="AI462" i="64"/>
  <c r="AI163" i="64"/>
  <c r="AB386" i="64"/>
  <c r="AI63" i="25"/>
  <c r="AQ175" i="64"/>
  <c r="AJ175" i="64"/>
  <c r="Y63" i="25"/>
  <c r="AU548" i="64"/>
  <c r="AS529" i="64"/>
  <c r="AK75" i="25"/>
  <c r="P157" i="47"/>
  <c r="AB19" i="64"/>
  <c r="AB305" i="64"/>
  <c r="AB382" i="64"/>
  <c r="AB309" i="64"/>
  <c r="AB97" i="64"/>
  <c r="AB532" i="64"/>
  <c r="AB243" i="64"/>
  <c r="AB463" i="64"/>
  <c r="AB536" i="64"/>
  <c r="AU451" i="64"/>
  <c r="AU19" i="64"/>
  <c r="AU89" i="64"/>
  <c r="AU164" i="64"/>
  <c r="AU93" i="64"/>
  <c r="AU309" i="64"/>
  <c r="AU239" i="64"/>
  <c r="AU97" i="64"/>
  <c r="AU313" i="64"/>
  <c r="AU172" i="64"/>
  <c r="AU390" i="64"/>
  <c r="AU317" i="64"/>
  <c r="AT544" i="64"/>
  <c r="AT109" i="64"/>
  <c r="AT180" i="64"/>
  <c r="AS240" i="64"/>
  <c r="AS98" i="64"/>
  <c r="AS90" i="64"/>
  <c r="AS525" i="64"/>
  <c r="AS232" i="64"/>
  <c r="AS399" i="64"/>
  <c r="AS326" i="64"/>
  <c r="AR406" i="64"/>
  <c r="AR117" i="64"/>
  <c r="AR552" i="64"/>
  <c r="AQ466" i="64"/>
  <c r="AQ539" i="64"/>
  <c r="AQ316" i="64"/>
  <c r="AQ462" i="64"/>
  <c r="AQ167" i="64"/>
  <c r="AQ458" i="64"/>
  <c r="AQ96" i="64"/>
  <c r="AQ468" i="64"/>
  <c r="AQ177" i="64"/>
  <c r="AQ322" i="64"/>
  <c r="AQ260" i="64"/>
  <c r="AQ480" i="64"/>
  <c r="AQ48" i="64"/>
  <c r="AP251" i="64"/>
  <c r="AP109" i="64"/>
  <c r="AO32" i="64"/>
  <c r="AO537" i="64"/>
  <c r="AO169" i="64"/>
  <c r="AO98" i="64"/>
  <c r="AO529" i="64"/>
  <c r="AO383" i="64"/>
  <c r="AO236" i="64"/>
  <c r="AO452" i="64"/>
  <c r="AO90" i="64"/>
  <c r="AO161" i="64"/>
  <c r="AO326" i="64"/>
  <c r="AO181" i="64"/>
  <c r="AO472" i="64"/>
  <c r="AN47" i="64"/>
  <c r="AN406" i="64"/>
  <c r="AN188" i="64"/>
  <c r="AM320" i="64"/>
  <c r="AM393" i="64"/>
  <c r="AM316" i="64"/>
  <c r="AM100" i="64"/>
  <c r="AM535" i="64"/>
  <c r="AM238" i="64"/>
  <c r="AM312" i="64"/>
  <c r="AM531" i="64"/>
  <c r="AM234" i="64"/>
  <c r="AM454" i="64"/>
  <c r="AM177" i="64"/>
  <c r="AM468" i="64"/>
  <c r="AM106" i="64"/>
  <c r="AM118" i="64"/>
  <c r="AM480" i="64"/>
  <c r="AM553" i="64"/>
  <c r="AM407" i="64"/>
  <c r="AL180" i="64"/>
  <c r="AL544" i="64"/>
  <c r="AL325" i="64"/>
  <c r="AK173" i="64"/>
  <c r="AK537" i="64"/>
  <c r="AK244" i="64"/>
  <c r="AK169" i="64"/>
  <c r="AK314" i="64"/>
  <c r="AK98" i="64"/>
  <c r="AK28" i="64"/>
  <c r="AK387" i="64"/>
  <c r="AK236" i="64"/>
  <c r="AK310" i="64"/>
  <c r="AK24" i="64"/>
  <c r="AK383" i="64"/>
  <c r="AK456" i="64"/>
  <c r="AK90" i="64"/>
  <c r="AK452" i="64"/>
  <c r="AK20" i="64"/>
  <c r="AK306" i="64"/>
  <c r="AK40" i="64"/>
  <c r="AK252" i="64"/>
  <c r="AK181" i="64"/>
  <c r="AI381" i="64"/>
  <c r="AI234" i="64"/>
  <c r="AI458" i="64"/>
  <c r="AI385" i="64"/>
  <c r="AI100" i="64"/>
  <c r="AI316" i="64"/>
  <c r="AI34" i="64"/>
  <c r="AI539" i="64"/>
  <c r="AH22" i="64"/>
  <c r="AH381" i="64"/>
  <c r="AH26" i="64"/>
  <c r="AH312" i="64"/>
  <c r="AH30" i="64"/>
  <c r="AH535" i="64"/>
  <c r="AH34" i="64"/>
  <c r="AH466" i="64"/>
  <c r="AG22" i="64"/>
  <c r="AG234" i="64"/>
  <c r="AG167" i="64"/>
  <c r="AG458" i="64"/>
  <c r="AG100" i="64"/>
  <c r="AG389" i="64"/>
  <c r="AG175" i="64"/>
  <c r="AG246" i="64"/>
  <c r="AG393" i="64"/>
  <c r="AF22" i="64"/>
  <c r="AF308" i="64"/>
  <c r="AF238" i="64"/>
  <c r="AF458" i="64"/>
  <c r="AF100" i="64"/>
  <c r="AF462" i="64"/>
  <c r="AF175" i="64"/>
  <c r="AF34" i="64"/>
  <c r="AF393" i="64"/>
  <c r="AE454" i="64"/>
  <c r="AE163" i="64"/>
  <c r="AE171" i="64"/>
  <c r="AE535" i="64"/>
  <c r="AE462" i="64"/>
  <c r="AD22" i="64"/>
  <c r="AD454" i="64"/>
  <c r="AD238" i="64"/>
  <c r="AD96" i="64"/>
  <c r="AD385" i="64"/>
  <c r="AD242" i="64"/>
  <c r="AD462" i="64"/>
  <c r="AD34" i="64"/>
  <c r="AD393" i="64"/>
  <c r="AC381" i="64"/>
  <c r="AC454" i="64"/>
  <c r="AC535" i="64"/>
  <c r="AC462" i="64"/>
  <c r="AJ380" i="64"/>
  <c r="AJ307" i="64"/>
  <c r="AJ93" i="64"/>
  <c r="AJ382" i="64"/>
  <c r="AJ529" i="64"/>
  <c r="AJ383" i="64"/>
  <c r="AN38" i="25"/>
  <c r="AN39" i="25" s="1"/>
  <c r="AQ249" i="46"/>
  <c r="AJ29" i="64"/>
  <c r="AJ99" i="64"/>
  <c r="AU248" i="64"/>
  <c r="AU177" i="64"/>
  <c r="AB178" i="64"/>
  <c r="AB469" i="64"/>
  <c r="AJ471" i="64"/>
  <c r="AJ398" i="64"/>
  <c r="AU402" i="64"/>
  <c r="AU475" i="64"/>
  <c r="AU113" i="64"/>
  <c r="AB44" i="64"/>
  <c r="AB403" i="64"/>
  <c r="AB256" i="64"/>
  <c r="AU334" i="64"/>
  <c r="AU118" i="64"/>
  <c r="AB192" i="64"/>
  <c r="AB337" i="64"/>
  <c r="AJ122" i="64"/>
  <c r="AJ411" i="64"/>
  <c r="AT34" i="64"/>
  <c r="AT246" i="64"/>
  <c r="AT466" i="64"/>
  <c r="AT175" i="64"/>
  <c r="AT462" i="64"/>
  <c r="AT316" i="64"/>
  <c r="AT30" i="64"/>
  <c r="AT171" i="64"/>
  <c r="AT96" i="64"/>
  <c r="AT458" i="64"/>
  <c r="AT26" i="64"/>
  <c r="AT385" i="64"/>
  <c r="AT92" i="64"/>
  <c r="AT308" i="64"/>
  <c r="AT22" i="64"/>
  <c r="AT163" i="64"/>
  <c r="AS180" i="64"/>
  <c r="AS398" i="64"/>
  <c r="AR171" i="64"/>
  <c r="AR462" i="64"/>
  <c r="AR458" i="64"/>
  <c r="AR312" i="64"/>
  <c r="AR308" i="64"/>
  <c r="AR381" i="64"/>
  <c r="AR36" i="64"/>
  <c r="AR468" i="64"/>
  <c r="AR48" i="64"/>
  <c r="AR260" i="64"/>
  <c r="AQ43" i="64"/>
  <c r="AQ475" i="64"/>
  <c r="AQ548" i="64"/>
  <c r="AQ329" i="64"/>
  <c r="AP101" i="64"/>
  <c r="AP243" i="64"/>
  <c r="AP313" i="64"/>
  <c r="AP27" i="64"/>
  <c r="AP386" i="64"/>
  <c r="AP455" i="64"/>
  <c r="AP528" i="64"/>
  <c r="AP451" i="64"/>
  <c r="AP89" i="64"/>
  <c r="AP330" i="64"/>
  <c r="AP549" i="64"/>
  <c r="AP114" i="64"/>
  <c r="AM192" i="64"/>
  <c r="AM483" i="64"/>
  <c r="AM263" i="64"/>
  <c r="Q44" i="64"/>
  <c r="O403" i="64"/>
  <c r="L114" i="64"/>
  <c r="P250" i="64"/>
  <c r="S403" i="64"/>
  <c r="H452" i="64"/>
  <c r="P269" i="64"/>
  <c r="V98" i="64"/>
  <c r="K397" i="64"/>
  <c r="Y127" i="64"/>
  <c r="J324" i="64"/>
  <c r="P535" i="64"/>
  <c r="AB317" i="64"/>
  <c r="AB31" i="64"/>
  <c r="AB239" i="64"/>
  <c r="AB528" i="64"/>
  <c r="AB235" i="64"/>
  <c r="AB451" i="64"/>
  <c r="AB231" i="64"/>
  <c r="V149" i="47"/>
  <c r="AU168" i="64"/>
  <c r="AM175" i="64"/>
  <c r="AK110" i="64"/>
  <c r="AK232" i="64"/>
  <c r="AK94" i="64"/>
  <c r="AK318" i="64"/>
  <c r="AL398" i="64"/>
  <c r="AM395" i="64"/>
  <c r="AM167" i="64"/>
  <c r="AM104" i="64"/>
  <c r="AO240" i="64"/>
  <c r="AP471" i="64"/>
  <c r="AQ163" i="64"/>
  <c r="AR259" i="64"/>
  <c r="AS545" i="64"/>
  <c r="AS464" i="64"/>
  <c r="AU463" i="64"/>
  <c r="AU524" i="64"/>
  <c r="Z63" i="25"/>
  <c r="AD325" i="64"/>
  <c r="AF471" i="64"/>
  <c r="AH117" i="64"/>
  <c r="AK549" i="64"/>
  <c r="AL52" i="64"/>
  <c r="AL411" i="64"/>
  <c r="AK44" i="64"/>
  <c r="AK403" i="64"/>
  <c r="AK52" i="64"/>
  <c r="AK193" i="64"/>
  <c r="AH325" i="64"/>
  <c r="AH398" i="64"/>
  <c r="AH259" i="64"/>
  <c r="AH552" i="64"/>
  <c r="AF398" i="64"/>
  <c r="AF325" i="64"/>
  <c r="AF117" i="64"/>
  <c r="AF406" i="64"/>
  <c r="AD39" i="64"/>
  <c r="AD251" i="64"/>
  <c r="AD47" i="64"/>
  <c r="AD117" i="64"/>
  <c r="BH57" i="46"/>
  <c r="BF251" i="46" s="1"/>
  <c r="BC57" i="46"/>
  <c r="BA251" i="46" s="1"/>
  <c r="CD57" i="46"/>
  <c r="CB251" i="46" s="1"/>
  <c r="CE57" i="46"/>
  <c r="CC251" i="46" s="1"/>
  <c r="CI57" i="46"/>
  <c r="CG251" i="46" s="1"/>
  <c r="CG57" i="46"/>
  <c r="CE251" i="46" s="1"/>
  <c r="BE57" i="46"/>
  <c r="BC251" i="46" s="1"/>
  <c r="CJ57" i="46"/>
  <c r="CH251" i="46" s="1"/>
  <c r="CB57" i="46"/>
  <c r="BZ251" i="46" s="1"/>
  <c r="BJ57" i="46"/>
  <c r="BH251" i="46" s="1"/>
  <c r="BD57" i="46"/>
  <c r="BB251" i="46" s="1"/>
  <c r="BM57" i="46"/>
  <c r="BK251" i="46" s="1"/>
  <c r="BU57" i="46"/>
  <c r="BS251" i="46" s="1"/>
  <c r="CC57" i="46"/>
  <c r="CA251" i="46" s="1"/>
  <c r="BA57" i="46"/>
  <c r="AY251" i="46" s="1"/>
  <c r="CK57" i="46"/>
  <c r="CI251" i="46" s="1"/>
  <c r="BY57" i="46"/>
  <c r="BW251" i="46" s="1"/>
  <c r="BI57" i="46"/>
  <c r="BG251" i="46" s="1"/>
  <c r="AY57" i="46"/>
  <c r="AW251" i="46" s="1"/>
  <c r="BV57" i="46"/>
  <c r="BT251" i="46" s="1"/>
  <c r="BL46" i="46"/>
  <c r="CH46" i="46"/>
  <c r="CB46" i="46"/>
  <c r="I46" i="44"/>
  <c r="BJ46" i="46"/>
  <c r="CF46" i="46"/>
  <c r="BN46" i="46"/>
  <c r="CL22" i="46"/>
  <c r="BH22" i="46"/>
  <c r="CD22" i="46"/>
  <c r="BZ22" i="46"/>
  <c r="BR22" i="46"/>
  <c r="CA22" i="46"/>
  <c r="BI22" i="46"/>
  <c r="U158" i="25"/>
  <c r="U276" i="25" s="1"/>
  <c r="R153" i="25"/>
  <c r="BS158" i="46"/>
  <c r="BQ228" i="46" s="1"/>
  <c r="BZ92" i="46"/>
  <c r="BU92" i="46"/>
  <c r="CD92" i="46"/>
  <c r="CH92" i="46"/>
  <c r="CG92" i="46"/>
  <c r="CM92" i="46"/>
  <c r="CF92" i="46"/>
  <c r="BT92" i="46"/>
  <c r="BX92" i="46"/>
  <c r="CC92" i="46"/>
  <c r="BV92" i="46"/>
  <c r="CB92" i="46"/>
  <c r="CL92" i="46"/>
  <c r="CJ92" i="46"/>
  <c r="BW92" i="46"/>
  <c r="CI92" i="46"/>
  <c r="F22" i="46"/>
  <c r="CB22" i="46"/>
  <c r="BG22" i="46"/>
  <c r="BE22" i="46"/>
  <c r="BC22" i="46"/>
  <c r="BK22" i="46"/>
  <c r="BP22" i="46"/>
  <c r="CG22" i="46"/>
  <c r="BQ22" i="46"/>
  <c r="CK22" i="46"/>
  <c r="AZ22" i="46"/>
  <c r="CG105" i="46"/>
  <c r="CC105" i="46"/>
  <c r="CJ105" i="46"/>
  <c r="CA105" i="46"/>
  <c r="CI105" i="46"/>
  <c r="BV105" i="46"/>
  <c r="CB105" i="46"/>
  <c r="BX105" i="46"/>
  <c r="I103" i="44"/>
  <c r="J103" i="44" s="1"/>
  <c r="BY105" i="46"/>
  <c r="BT105" i="46"/>
  <c r="CK105" i="46"/>
  <c r="BZ105" i="46"/>
  <c r="CL105" i="46"/>
  <c r="BV229" i="46"/>
  <c r="CN161" i="46"/>
  <c r="CL229" i="46" s="1"/>
  <c r="AC168" i="46"/>
  <c r="P238" i="46"/>
  <c r="M158" i="25"/>
  <c r="AC72" i="46"/>
  <c r="AC167" i="46"/>
  <c r="AA247" i="46" s="1"/>
  <c r="J153" i="25"/>
  <c r="J285" i="25" s="1"/>
  <c r="BA28" i="46"/>
  <c r="BD28" i="46"/>
  <c r="BO28" i="46"/>
  <c r="CL28" i="46"/>
  <c r="CI28" i="46"/>
  <c r="BW28" i="46"/>
  <c r="BZ28" i="46"/>
  <c r="BX28" i="46"/>
  <c r="CK28" i="46"/>
  <c r="BU28" i="46"/>
  <c r="D158" i="25"/>
  <c r="D276" i="25" s="1"/>
  <c r="AC173" i="46"/>
  <c r="X248" i="46"/>
  <c r="BU105" i="46"/>
  <c r="CH105" i="46"/>
  <c r="CE92" i="46"/>
  <c r="CM105" i="46"/>
  <c r="CE58" i="46"/>
  <c r="CC245" i="46" s="1"/>
  <c r="CK58" i="46"/>
  <c r="CI245" i="46" s="1"/>
  <c r="BC58" i="46"/>
  <c r="BA245" i="46" s="1"/>
  <c r="CD58" i="46"/>
  <c r="CB245" i="46" s="1"/>
  <c r="CI58" i="46"/>
  <c r="BP58" i="46"/>
  <c r="AA56" i="25"/>
  <c r="AX87" i="46"/>
  <c r="AX100" i="46"/>
  <c r="C61" i="46"/>
  <c r="E61" i="46" s="1"/>
  <c r="E489" i="31"/>
  <c r="C63" i="63"/>
  <c r="AC244" i="46"/>
  <c r="AF128" i="46"/>
  <c r="G128" i="56" s="1"/>
  <c r="AO128" i="46"/>
  <c r="AR125" i="46"/>
  <c r="AM125" i="46"/>
  <c r="AT125" i="46"/>
  <c r="AG125" i="46"/>
  <c r="AV123" i="46"/>
  <c r="AK123" i="46"/>
  <c r="AN123" i="46"/>
  <c r="AD123" i="46"/>
  <c r="AS121" i="46"/>
  <c r="AG121" i="46"/>
  <c r="AE243" i="46" s="1"/>
  <c r="AI121" i="46"/>
  <c r="J121" i="56" s="1"/>
  <c r="AS80" i="46"/>
  <c r="AF80" i="46"/>
  <c r="Z79" i="46"/>
  <c r="V79" i="46"/>
  <c r="AB79" i="46"/>
  <c r="Q79" i="46"/>
  <c r="S79" i="46"/>
  <c r="T77" i="46"/>
  <c r="AA77" i="46"/>
  <c r="M77" i="46"/>
  <c r="AW74" i="46"/>
  <c r="AO74" i="46"/>
  <c r="AI74" i="46"/>
  <c r="U73" i="46"/>
  <c r="Q73" i="46"/>
  <c r="V73" i="46"/>
  <c r="P73" i="46"/>
  <c r="AO70" i="46"/>
  <c r="AP70" i="46"/>
  <c r="AT70" i="46"/>
  <c r="AJ70" i="46"/>
  <c r="AH70" i="46"/>
  <c r="AE70" i="46"/>
  <c r="L69" i="46"/>
  <c r="AB69" i="46"/>
  <c r="AK66" i="46"/>
  <c r="AD66" i="46"/>
  <c r="AL66" i="46"/>
  <c r="AA65" i="46"/>
  <c r="J65" i="46"/>
  <c r="H65" i="46"/>
  <c r="AG38" i="46"/>
  <c r="AT38" i="46"/>
  <c r="AU116" i="46"/>
  <c r="AS116" i="46"/>
  <c r="AN98" i="46"/>
  <c r="AS98" i="46"/>
  <c r="AF95" i="46"/>
  <c r="AM95" i="46"/>
  <c r="AL86" i="46"/>
  <c r="AS86" i="46"/>
  <c r="AD86" i="46"/>
  <c r="G172" i="46"/>
  <c r="H172" i="46" s="1"/>
  <c r="F238" i="46" s="1"/>
  <c r="BL172" i="46"/>
  <c r="BJ238" i="46" s="1"/>
  <c r="BH172" i="46"/>
  <c r="BF238" i="46" s="1"/>
  <c r="BM172" i="46"/>
  <c r="BK238" i="46" s="1"/>
  <c r="CG172" i="46"/>
  <c r="CE238" i="46" s="1"/>
  <c r="CL172" i="46"/>
  <c r="CJ238" i="46" s="1"/>
  <c r="BQ172" i="46"/>
  <c r="BO238" i="46" s="1"/>
  <c r="BX172" i="46"/>
  <c r="BV238" i="46" s="1"/>
  <c r="AY172" i="46"/>
  <c r="BU172" i="46"/>
  <c r="BS238" i="46" s="1"/>
  <c r="BJ172" i="46"/>
  <c r="BH238" i="46" s="1"/>
  <c r="BD172" i="46"/>
  <c r="BB238" i="46" s="1"/>
  <c r="BY172" i="46"/>
  <c r="BW238" i="46" s="1"/>
  <c r="BE172" i="46"/>
  <c r="BC238" i="46" s="1"/>
  <c r="BP172" i="46"/>
  <c r="BN238" i="46" s="1"/>
  <c r="BT172" i="46"/>
  <c r="BK172" i="46"/>
  <c r="BI238" i="46" s="1"/>
  <c r="BO172" i="46"/>
  <c r="BM238" i="46" s="1"/>
  <c r="CK172" i="46"/>
  <c r="CI238" i="46" s="1"/>
  <c r="BG172" i="46"/>
  <c r="BE238" i="46" s="1"/>
  <c r="CH146" i="46"/>
  <c r="CG146" i="46"/>
  <c r="BX146" i="46"/>
  <c r="CL146" i="46"/>
  <c r="BF146" i="46"/>
  <c r="BB146" i="46"/>
  <c r="CJ146" i="46"/>
  <c r="AY164" i="46"/>
  <c r="CK164" i="46"/>
  <c r="CG164" i="46"/>
  <c r="BW164" i="46"/>
  <c r="BM164" i="46"/>
  <c r="BF164" i="46"/>
  <c r="BK164" i="46"/>
  <c r="CD164" i="46"/>
  <c r="BC155" i="46"/>
  <c r="BA225" i="46" s="1"/>
  <c r="BI155" i="46"/>
  <c r="BW155" i="46"/>
  <c r="BV155" i="46"/>
  <c r="BQ155" i="46"/>
  <c r="CB155" i="46"/>
  <c r="CG155" i="46"/>
  <c r="CE225" i="46" s="1"/>
  <c r="BE155" i="46"/>
  <c r="BC225" i="46" s="1"/>
  <c r="CL155" i="46"/>
  <c r="BG155" i="46"/>
  <c r="BE225" i="46" s="1"/>
  <c r="I147" i="44"/>
  <c r="J147" i="44" s="1"/>
  <c r="BE149" i="46"/>
  <c r="BC234" i="46" s="1"/>
  <c r="CA149" i="46"/>
  <c r="BY234" i="46" s="1"/>
  <c r="CK149" i="46"/>
  <c r="CE149" i="46"/>
  <c r="BX149" i="46"/>
  <c r="BW149" i="46"/>
  <c r="CH149" i="46"/>
  <c r="CF234" i="46" s="1"/>
  <c r="CJ149" i="46"/>
  <c r="CH234" i="46" s="1"/>
  <c r="BK149" i="46"/>
  <c r="BH149" i="46"/>
  <c r="BF234" i="46" s="1"/>
  <c r="BD149" i="46"/>
  <c r="BB234" i="46" s="1"/>
  <c r="BY149" i="46"/>
  <c r="BW234" i="46" s="1"/>
  <c r="BR149" i="46"/>
  <c r="BJ149" i="46"/>
  <c r="BC149" i="46"/>
  <c r="AY149" i="46"/>
  <c r="AZ149" i="46"/>
  <c r="BO149" i="46"/>
  <c r="BF149" i="46"/>
  <c r="BM149" i="46"/>
  <c r="BK234" i="46" s="1"/>
  <c r="CM149" i="46"/>
  <c r="BN149" i="46"/>
  <c r="CG149" i="46"/>
  <c r="J60" i="44"/>
  <c r="BI176" i="46"/>
  <c r="BC176" i="46"/>
  <c r="BP176" i="46"/>
  <c r="BF176" i="46"/>
  <c r="AY176" i="46"/>
  <c r="AW241" i="46" s="1"/>
  <c r="H121" i="46"/>
  <c r="F243" i="46" s="1"/>
  <c r="BQ196" i="46"/>
  <c r="J119" i="64"/>
  <c r="AT481" i="64"/>
  <c r="AP115" i="64"/>
  <c r="AN473" i="64"/>
  <c r="AG53" i="64"/>
  <c r="AK49" i="64"/>
  <c r="AD261" i="64"/>
  <c r="AK261" i="64"/>
  <c r="AM196" i="64"/>
  <c r="AK554" i="64"/>
  <c r="AT335" i="64"/>
  <c r="AP186" i="64"/>
  <c r="AK190" i="64"/>
  <c r="AF477" i="64"/>
  <c r="AL265" i="64"/>
  <c r="AM560" i="64"/>
  <c r="AN546" i="64"/>
  <c r="AC253" i="64"/>
  <c r="O256" i="64"/>
  <c r="S114" i="64"/>
  <c r="U114" i="64"/>
  <c r="K98" i="64"/>
  <c r="N397" i="64"/>
  <c r="S535" i="64"/>
  <c r="L470" i="64"/>
  <c r="G318" i="64"/>
  <c r="N244" i="64"/>
  <c r="S315" i="64"/>
  <c r="P562" i="64"/>
  <c r="G98" i="64"/>
  <c r="K391" i="64"/>
  <c r="K169" i="64"/>
  <c r="I98" i="64"/>
  <c r="P169" i="64"/>
  <c r="N307" i="64"/>
  <c r="K117" i="64"/>
  <c r="N526" i="64"/>
  <c r="Q305" i="64"/>
  <c r="BT38" i="46"/>
  <c r="BU38" i="46"/>
  <c r="S489" i="64"/>
  <c r="S472" i="64"/>
  <c r="S326" i="64"/>
  <c r="J453" i="64"/>
  <c r="J307" i="64"/>
  <c r="N326" i="64"/>
  <c r="N399" i="64"/>
  <c r="V451" i="64"/>
  <c r="V305" i="64"/>
  <c r="V524" i="64"/>
  <c r="O25" i="64"/>
  <c r="O237" i="64"/>
  <c r="Q93" i="64"/>
  <c r="Q23" i="64"/>
  <c r="Q455" i="64"/>
  <c r="X309" i="64"/>
  <c r="X382" i="64"/>
  <c r="S528" i="64"/>
  <c r="S455" i="64"/>
  <c r="AB561" i="64"/>
  <c r="AB56" i="64"/>
  <c r="AB126" i="64"/>
  <c r="AN268" i="64"/>
  <c r="AN342" i="64"/>
  <c r="AN56" i="64"/>
  <c r="AN561" i="64"/>
  <c r="J536" i="64"/>
  <c r="J317" i="64"/>
  <c r="Y243" i="64"/>
  <c r="Y463" i="64"/>
  <c r="T470" i="64"/>
  <c r="T250" i="64"/>
  <c r="Z89" i="64"/>
  <c r="Z305" i="64"/>
  <c r="Q95" i="64"/>
  <c r="Q237" i="64"/>
  <c r="Q25" i="64"/>
  <c r="Q457" i="64"/>
  <c r="U122" i="64"/>
  <c r="U193" i="64"/>
  <c r="L25" i="64"/>
  <c r="L457" i="64"/>
  <c r="V561" i="64"/>
  <c r="V197" i="64"/>
  <c r="J245" i="46"/>
  <c r="G86" i="25"/>
  <c r="O557" i="64"/>
  <c r="O122" i="64"/>
  <c r="T184" i="64"/>
  <c r="T113" i="64"/>
  <c r="T255" i="64"/>
  <c r="J402" i="64"/>
  <c r="J184" i="64"/>
  <c r="J475" i="64"/>
  <c r="J113" i="64"/>
  <c r="X237" i="64"/>
  <c r="X25" i="64"/>
  <c r="X311" i="64"/>
  <c r="J532" i="64"/>
  <c r="J97" i="64"/>
  <c r="J239" i="64"/>
  <c r="J168" i="64"/>
  <c r="J313" i="64"/>
  <c r="J386" i="64"/>
  <c r="K471" i="64"/>
  <c r="K398" i="64"/>
  <c r="W184" i="64"/>
  <c r="W548" i="64"/>
  <c r="R251" i="64"/>
  <c r="R471" i="64"/>
  <c r="R180" i="64"/>
  <c r="N121" i="64"/>
  <c r="N483" i="64"/>
  <c r="N192" i="64"/>
  <c r="Y337" i="64"/>
  <c r="Y556" i="64"/>
  <c r="Y51" i="64"/>
  <c r="S541" i="64"/>
  <c r="S36" i="64"/>
  <c r="P36" i="64"/>
  <c r="P177" i="64"/>
  <c r="P322" i="64"/>
  <c r="P541" i="64"/>
  <c r="CI38" i="46"/>
  <c r="CJ38" i="46"/>
  <c r="BZ38" i="46"/>
  <c r="AY38" i="46"/>
  <c r="BD38" i="46"/>
  <c r="BC38" i="46"/>
  <c r="CL38" i="46"/>
  <c r="BI38" i="46"/>
  <c r="BM38" i="46"/>
  <c r="CM38" i="46"/>
  <c r="CE38" i="46"/>
  <c r="CD38" i="46"/>
  <c r="BE38" i="46"/>
  <c r="AJ481" i="64"/>
  <c r="Y481" i="64"/>
  <c r="AD125" i="64"/>
  <c r="AF257" i="64"/>
  <c r="T257" i="64"/>
  <c r="T45" i="64"/>
  <c r="L44" i="64"/>
  <c r="N454" i="64"/>
  <c r="O476" i="64"/>
  <c r="M100" i="64"/>
  <c r="Y118" i="64"/>
  <c r="M536" i="64"/>
  <c r="S171" i="64"/>
  <c r="S100" i="64"/>
  <c r="L324" i="64"/>
  <c r="U403" i="64"/>
  <c r="I48" i="64"/>
  <c r="N108" i="64"/>
  <c r="N543" i="64"/>
  <c r="H122" i="64"/>
  <c r="P343" i="64"/>
  <c r="Y174" i="64"/>
  <c r="I308" i="64"/>
  <c r="K173" i="64"/>
  <c r="V318" i="64"/>
  <c r="X463" i="64"/>
  <c r="W338" i="64"/>
  <c r="Q264" i="64"/>
  <c r="N380" i="64"/>
  <c r="Q193" i="64"/>
  <c r="O169" i="64"/>
  <c r="G532" i="64"/>
  <c r="I47" i="64"/>
  <c r="S415" i="64"/>
  <c r="V268" i="64"/>
  <c r="J255" i="64"/>
  <c r="T475" i="64"/>
  <c r="L237" i="64"/>
  <c r="W532" i="64"/>
  <c r="X384" i="64"/>
  <c r="K180" i="64"/>
  <c r="K325" i="64"/>
  <c r="P325" i="64"/>
  <c r="X475" i="64"/>
  <c r="S51" i="64"/>
  <c r="W402" i="64"/>
  <c r="M556" i="64"/>
  <c r="O52" i="64"/>
  <c r="CA38" i="46"/>
  <c r="W259" i="64"/>
  <c r="W47" i="64"/>
  <c r="M249" i="64"/>
  <c r="M37" i="64"/>
  <c r="L178" i="64"/>
  <c r="I249" i="64"/>
  <c r="Z33" i="64"/>
  <c r="U542" i="64"/>
  <c r="U396" i="64"/>
  <c r="V249" i="64"/>
  <c r="V323" i="64"/>
  <c r="J254" i="46"/>
  <c r="CG32" i="46"/>
  <c r="BR32" i="46"/>
  <c r="BQ32" i="46"/>
  <c r="CL32" i="46"/>
  <c r="CJ32" i="46"/>
  <c r="BI52" i="46"/>
  <c r="BZ52" i="46"/>
  <c r="CL52" i="46"/>
  <c r="BA27" i="46"/>
  <c r="BK27" i="46"/>
  <c r="AX102" i="46"/>
  <c r="AC112" i="46"/>
  <c r="W188" i="64"/>
  <c r="L323" i="64"/>
  <c r="M178" i="64"/>
  <c r="L542" i="64"/>
  <c r="I396" i="64"/>
  <c r="Z103" i="64"/>
  <c r="U249" i="64"/>
  <c r="I323" i="64"/>
  <c r="U469" i="64"/>
  <c r="BM32" i="46"/>
  <c r="BC32" i="46"/>
  <c r="BB32" i="46"/>
  <c r="AZ32" i="46"/>
  <c r="CM32" i="46"/>
  <c r="CE52" i="46"/>
  <c r="BE52" i="46"/>
  <c r="BV52" i="46"/>
  <c r="D40" i="44"/>
  <c r="E40" i="44" s="1"/>
  <c r="H40" i="44" s="1"/>
  <c r="BE27" i="46"/>
  <c r="BS197" i="46"/>
  <c r="T193" i="64"/>
  <c r="E51" i="63"/>
  <c r="E53" i="63"/>
  <c r="E52" i="63"/>
  <c r="AH56" i="64"/>
  <c r="AH415" i="64"/>
  <c r="AP56" i="64"/>
  <c r="AP415" i="64"/>
  <c r="T552" i="64"/>
  <c r="T406" i="64"/>
  <c r="S38" i="64"/>
  <c r="S108" i="64"/>
  <c r="S250" i="64"/>
  <c r="U415" i="64"/>
  <c r="U488" i="64"/>
  <c r="Y268" i="64"/>
  <c r="Y197" i="64"/>
  <c r="Q197" i="64"/>
  <c r="Q268" i="64"/>
  <c r="G184" i="64"/>
  <c r="G329" i="64"/>
  <c r="M329" i="64"/>
  <c r="M475" i="64"/>
  <c r="M184" i="64"/>
  <c r="X160" i="64"/>
  <c r="X89" i="64"/>
  <c r="X19" i="64"/>
  <c r="U524" i="64"/>
  <c r="U378" i="64"/>
  <c r="Y109" i="64"/>
  <c r="Y544" i="64"/>
  <c r="Y180" i="64"/>
  <c r="Y39" i="64"/>
  <c r="X325" i="64"/>
  <c r="X109" i="64"/>
  <c r="N109" i="64"/>
  <c r="N180" i="64"/>
  <c r="V51" i="64"/>
  <c r="V263" i="64"/>
  <c r="V483" i="64"/>
  <c r="T51" i="64"/>
  <c r="T556" i="64"/>
  <c r="K121" i="64"/>
  <c r="K483" i="64"/>
  <c r="K51" i="64"/>
  <c r="I337" i="64"/>
  <c r="I483" i="64"/>
  <c r="H395" i="64"/>
  <c r="H248" i="64"/>
  <c r="R93" i="64"/>
  <c r="R235" i="64"/>
  <c r="R382" i="64"/>
  <c r="P382" i="64"/>
  <c r="P528" i="64"/>
  <c r="N455" i="64"/>
  <c r="N235" i="64"/>
  <c r="V124" i="56"/>
  <c r="AL43" i="25"/>
  <c r="AJ43" i="25"/>
  <c r="AH237" i="46"/>
  <c r="BS184" i="46"/>
  <c r="BS183" i="46"/>
  <c r="BS74" i="46"/>
  <c r="CN104" i="46"/>
  <c r="CN113" i="46"/>
  <c r="CN93" i="46"/>
  <c r="BS175" i="46"/>
  <c r="BS199" i="46"/>
  <c r="BS190" i="46"/>
  <c r="CN107" i="46"/>
  <c r="CN103" i="46"/>
  <c r="BS195" i="46"/>
  <c r="BS187" i="46"/>
  <c r="M248" i="46"/>
  <c r="AX107" i="46"/>
  <c r="AX76" i="46"/>
  <c r="BS132" i="46"/>
  <c r="G286" i="25"/>
  <c r="AC92" i="46"/>
  <c r="R286" i="25"/>
  <c r="AC111" i="46"/>
  <c r="AC96" i="46"/>
  <c r="AC99" i="46"/>
  <c r="AC117" i="46"/>
  <c r="G16" i="31"/>
  <c r="F48" i="63"/>
  <c r="E46" i="63"/>
  <c r="D51" i="46"/>
  <c r="E51" i="46" s="1"/>
  <c r="BD51" i="46" s="1"/>
  <c r="AH63" i="25"/>
  <c r="M149" i="47"/>
  <c r="P149" i="47"/>
  <c r="AN237" i="46"/>
  <c r="R157" i="47"/>
  <c r="AM75" i="25"/>
  <c r="AB525" i="64"/>
  <c r="AB452" i="64"/>
  <c r="AB20" i="64"/>
  <c r="AB90" i="64"/>
  <c r="AB379" i="64"/>
  <c r="AB24" i="64"/>
  <c r="AB383" i="64"/>
  <c r="AB456" i="64"/>
  <c r="AB94" i="64"/>
  <c r="AB98" i="64"/>
  <c r="AB28" i="64"/>
  <c r="AB240" i="64"/>
  <c r="AB314" i="64"/>
  <c r="AB533" i="64"/>
  <c r="AB102" i="64"/>
  <c r="AB391" i="64"/>
  <c r="AB173" i="64"/>
  <c r="AB32" i="64"/>
  <c r="AB537" i="64"/>
  <c r="AU525" i="64"/>
  <c r="AU452" i="64"/>
  <c r="AU20" i="64"/>
  <c r="AU90" i="64"/>
  <c r="AU232" i="64"/>
  <c r="AU379" i="64"/>
  <c r="AU24" i="64"/>
  <c r="AU529" i="64"/>
  <c r="AU94" i="64"/>
  <c r="AU310" i="64"/>
  <c r="AU236" i="64"/>
  <c r="AU456" i="64"/>
  <c r="AU28" i="64"/>
  <c r="AU98" i="64"/>
  <c r="AU169" i="64"/>
  <c r="AU240" i="64"/>
  <c r="AU533" i="64"/>
  <c r="AU387" i="64"/>
  <c r="AU173" i="64"/>
  <c r="AU32" i="64"/>
  <c r="AU537" i="64"/>
  <c r="AU318" i="64"/>
  <c r="AU464" i="64"/>
  <c r="AU102" i="64"/>
  <c r="AS101" i="64"/>
  <c r="AS172" i="64"/>
  <c r="AS536" i="64"/>
  <c r="AS23" i="64"/>
  <c r="AS235" i="64"/>
  <c r="AS305" i="64"/>
  <c r="AS231" i="64"/>
  <c r="AS451" i="64"/>
  <c r="AQ245" i="64"/>
  <c r="AQ33" i="64"/>
  <c r="AQ319" i="64"/>
  <c r="AQ29" i="64"/>
  <c r="AQ461" i="64"/>
  <c r="AQ95" i="64"/>
  <c r="AQ384" i="64"/>
  <c r="AQ380" i="64"/>
  <c r="AQ307" i="64"/>
  <c r="AQ179" i="64"/>
  <c r="AQ470" i="64"/>
  <c r="AQ38" i="64"/>
  <c r="AO317" i="64"/>
  <c r="AO463" i="64"/>
  <c r="AO168" i="64"/>
  <c r="AO97" i="64"/>
  <c r="AO23" i="64"/>
  <c r="AO455" i="64"/>
  <c r="AO160" i="64"/>
  <c r="AO378" i="64"/>
  <c r="AM103" i="64"/>
  <c r="AM319" i="64"/>
  <c r="AM465" i="64"/>
  <c r="AM29" i="64"/>
  <c r="AM170" i="64"/>
  <c r="AM95" i="64"/>
  <c r="AM25" i="64"/>
  <c r="AM233" i="64"/>
  <c r="AM91" i="64"/>
  <c r="AM108" i="64"/>
  <c r="AM38" i="64"/>
  <c r="AK463" i="64"/>
  <c r="AK536" i="64"/>
  <c r="AK317" i="64"/>
  <c r="AK97" i="64"/>
  <c r="AK27" i="64"/>
  <c r="AK459" i="64"/>
  <c r="AK305" i="64"/>
  <c r="AK378" i="64"/>
  <c r="AK160" i="64"/>
  <c r="AD29" i="25"/>
  <c r="AD31" i="25" s="1"/>
  <c r="AG257" i="46"/>
  <c r="AC451" i="64"/>
  <c r="AV593" i="64"/>
  <c r="AB184" i="64"/>
  <c r="AB402" i="64"/>
  <c r="AJ114" i="64"/>
  <c r="AJ476" i="64"/>
  <c r="O157" i="47"/>
  <c r="AJ75" i="25"/>
  <c r="AT245" i="64"/>
  <c r="AT33" i="64"/>
  <c r="AT99" i="64"/>
  <c r="AT29" i="64"/>
  <c r="AT241" i="64"/>
  <c r="AT166" i="64"/>
  <c r="AT25" i="64"/>
  <c r="AT311" i="64"/>
  <c r="AS113" i="64"/>
  <c r="AS402" i="64"/>
  <c r="AR122" i="64"/>
  <c r="AR52" i="64"/>
  <c r="AR484" i="64"/>
  <c r="AO329" i="64"/>
  <c r="AO402" i="64"/>
  <c r="AN256" i="64"/>
  <c r="AN114" i="64"/>
  <c r="AK47" i="64"/>
  <c r="AK406" i="64"/>
  <c r="AK333" i="64"/>
  <c r="AI122" i="64"/>
  <c r="AI52" i="64"/>
  <c r="AI411" i="64"/>
  <c r="AH106" i="64"/>
  <c r="AH248" i="64"/>
  <c r="AH110" i="64"/>
  <c r="AH40" i="64"/>
  <c r="AH252" i="64"/>
  <c r="AH334" i="64"/>
  <c r="AH189" i="64"/>
  <c r="AG179" i="64"/>
  <c r="AG38" i="64"/>
  <c r="AG122" i="64"/>
  <c r="AG52" i="64"/>
  <c r="AF36" i="64"/>
  <c r="AF177" i="64"/>
  <c r="AF40" i="64"/>
  <c r="AF399" i="64"/>
  <c r="AF545" i="64"/>
  <c r="AF48" i="64"/>
  <c r="AF189" i="64"/>
  <c r="AE397" i="64"/>
  <c r="AE250" i="64"/>
  <c r="AD177" i="64"/>
  <c r="AD36" i="64"/>
  <c r="AD322" i="64"/>
  <c r="AD545" i="64"/>
  <c r="AD181" i="64"/>
  <c r="AD189" i="64"/>
  <c r="AD334" i="64"/>
  <c r="AD553" i="64"/>
  <c r="BS72" i="46"/>
  <c r="X477" i="64"/>
  <c r="D52" i="44"/>
  <c r="E52" i="44" s="1"/>
  <c r="H52" i="44" s="1"/>
  <c r="AU244" i="64"/>
  <c r="AU383" i="64"/>
  <c r="AB165" i="64"/>
  <c r="AB161" i="64"/>
  <c r="E167" i="25"/>
  <c r="BS77" i="46"/>
  <c r="L168" i="25"/>
  <c r="L334" i="64"/>
  <c r="I319" i="64"/>
  <c r="L330" i="64"/>
  <c r="Q26" i="64"/>
  <c r="Q531" i="64"/>
  <c r="Z18" i="64"/>
  <c r="W377" i="64"/>
  <c r="O549" i="64"/>
  <c r="U476" i="64"/>
  <c r="P416" i="64"/>
  <c r="L250" i="64"/>
  <c r="N38" i="64"/>
  <c r="V44" i="64"/>
  <c r="T189" i="64"/>
  <c r="Q240" i="46"/>
  <c r="Z44" i="64"/>
  <c r="P316" i="64"/>
  <c r="K531" i="64"/>
  <c r="AN178" i="64"/>
  <c r="AR107" i="64"/>
  <c r="AU391" i="64"/>
  <c r="AU165" i="64"/>
  <c r="AU306" i="64"/>
  <c r="AK63" i="25"/>
  <c r="I149" i="47"/>
  <c r="AG237" i="46"/>
  <c r="AU305" i="64"/>
  <c r="AU231" i="64"/>
  <c r="AU378" i="64"/>
  <c r="AU382" i="64"/>
  <c r="AU455" i="64"/>
  <c r="AU23" i="64"/>
  <c r="AU528" i="64"/>
  <c r="AU459" i="64"/>
  <c r="AU532" i="64"/>
  <c r="AU31" i="64"/>
  <c r="AU243" i="64"/>
  <c r="AU101" i="64"/>
  <c r="AU536" i="64"/>
  <c r="AT398" i="64"/>
  <c r="AT471" i="64"/>
  <c r="AT39" i="64"/>
  <c r="AS173" i="64"/>
  <c r="AS32" i="64"/>
  <c r="AS318" i="64"/>
  <c r="AS169" i="64"/>
  <c r="AS28" i="64"/>
  <c r="AS460" i="64"/>
  <c r="AS236" i="64"/>
  <c r="AS165" i="64"/>
  <c r="AS456" i="64"/>
  <c r="AS24" i="64"/>
  <c r="AS310" i="64"/>
  <c r="AS161" i="64"/>
  <c r="AS379" i="64"/>
  <c r="AS20" i="64"/>
  <c r="AS452" i="64"/>
  <c r="AS40" i="64"/>
  <c r="AS472" i="64"/>
  <c r="AS110" i="64"/>
  <c r="AR188" i="64"/>
  <c r="AR479" i="64"/>
  <c r="AR333" i="64"/>
  <c r="AQ34" i="64"/>
  <c r="AQ320" i="64"/>
  <c r="AQ246" i="64"/>
  <c r="AQ242" i="64"/>
  <c r="AQ389" i="64"/>
  <c r="AQ100" i="64"/>
  <c r="AQ385" i="64"/>
  <c r="AQ531" i="64"/>
  <c r="AQ26" i="64"/>
  <c r="AQ234" i="64"/>
  <c r="AQ454" i="64"/>
  <c r="AQ527" i="64"/>
  <c r="AQ381" i="64"/>
  <c r="AQ248" i="64"/>
  <c r="AQ395" i="64"/>
  <c r="AQ36" i="64"/>
  <c r="AQ541" i="64"/>
  <c r="AQ407" i="64"/>
  <c r="AQ118" i="64"/>
  <c r="AQ334" i="64"/>
  <c r="AP398" i="64"/>
  <c r="AP544" i="64"/>
  <c r="AP180" i="64"/>
  <c r="AP325" i="64"/>
  <c r="AO102" i="64"/>
  <c r="AO318" i="64"/>
  <c r="AO464" i="64"/>
  <c r="AO533" i="64"/>
  <c r="AO460" i="64"/>
  <c r="AO387" i="64"/>
  <c r="AO24" i="64"/>
  <c r="AO456" i="64"/>
  <c r="AO165" i="64"/>
  <c r="AO310" i="64"/>
  <c r="AO20" i="64"/>
  <c r="AO306" i="64"/>
  <c r="AO525" i="64"/>
  <c r="AO379" i="64"/>
  <c r="AO110" i="64"/>
  <c r="AO399" i="64"/>
  <c r="AO252" i="64"/>
  <c r="AN552" i="64"/>
  <c r="AN479" i="64"/>
  <c r="AN117" i="64"/>
  <c r="AM246" i="64"/>
  <c r="AM34" i="64"/>
  <c r="AM539" i="64"/>
  <c r="AM30" i="64"/>
  <c r="AM242" i="64"/>
  <c r="AM171" i="64"/>
  <c r="AM26" i="64"/>
  <c r="AM96" i="64"/>
  <c r="AM385" i="64"/>
  <c r="AM458" i="64"/>
  <c r="AM22" i="64"/>
  <c r="AM92" i="64"/>
  <c r="AM527" i="64"/>
  <c r="AM36" i="64"/>
  <c r="AM248" i="64"/>
  <c r="AM322" i="64"/>
  <c r="AM541" i="64"/>
  <c r="AM48" i="64"/>
  <c r="AM260" i="64"/>
  <c r="AL39" i="64"/>
  <c r="AL109" i="64"/>
  <c r="AK102" i="64"/>
  <c r="AK391" i="64"/>
  <c r="AS249" i="64"/>
  <c r="AS107" i="64"/>
  <c r="AS542" i="64"/>
  <c r="AK469" i="64"/>
  <c r="AK396" i="64"/>
  <c r="AK37" i="64"/>
  <c r="AK542" i="64"/>
  <c r="AN247" i="64"/>
  <c r="AN321" i="64"/>
  <c r="AN35" i="64"/>
  <c r="AN540" i="64"/>
  <c r="AH321" i="64"/>
  <c r="AH394" i="64"/>
  <c r="AH105" i="64"/>
  <c r="O35" i="64"/>
  <c r="O540" i="64"/>
  <c r="AA540" i="64" s="1"/>
  <c r="F33" i="46"/>
  <c r="BV33" i="46"/>
  <c r="BY33" i="46"/>
  <c r="BW33" i="46"/>
  <c r="BX33" i="46"/>
  <c r="BE33" i="46"/>
  <c r="BF33" i="46"/>
  <c r="BJ33" i="46"/>
  <c r="CE33" i="46"/>
  <c r="BT33" i="46"/>
  <c r="AY33" i="46"/>
  <c r="BM33" i="46"/>
  <c r="BK33" i="46"/>
  <c r="BC33" i="46"/>
  <c r="BZ33" i="46"/>
  <c r="I33" i="44"/>
  <c r="J33" i="44" s="1"/>
  <c r="BR33" i="46"/>
  <c r="CM33" i="46"/>
  <c r="BO33" i="46"/>
  <c r="C257" i="46"/>
  <c r="CF33" i="46"/>
  <c r="CI33" i="46"/>
  <c r="CH33" i="46"/>
  <c r="CF257" i="46" s="1"/>
  <c r="BQ33" i="46"/>
  <c r="BD33" i="46"/>
  <c r="CL33" i="46"/>
  <c r="BH33" i="46"/>
  <c r="BA33" i="46"/>
  <c r="K124" i="56"/>
  <c r="K88" i="56"/>
  <c r="R88" i="56"/>
  <c r="L126" i="56"/>
  <c r="L124" i="56"/>
  <c r="F124" i="56"/>
  <c r="S124" i="56"/>
  <c r="P126" i="56"/>
  <c r="J124" i="56"/>
  <c r="X94" i="56"/>
  <c r="AD63" i="25"/>
  <c r="E39" i="63"/>
  <c r="E40" i="63"/>
  <c r="E41" i="63"/>
  <c r="BO46" i="46"/>
  <c r="CD46" i="46"/>
  <c r="BP46" i="46"/>
  <c r="BD46" i="46"/>
  <c r="BE46" i="46"/>
  <c r="BW46" i="46"/>
  <c r="CI46" i="46"/>
  <c r="BV46" i="46"/>
  <c r="CM46" i="46"/>
  <c r="CG46" i="46"/>
  <c r="AM37" i="64"/>
  <c r="AM249" i="64"/>
  <c r="BS211" i="46"/>
  <c r="AZ80" i="46"/>
  <c r="BQ80" i="46"/>
  <c r="BC80" i="46"/>
  <c r="BF80" i="46"/>
  <c r="BM80" i="46"/>
  <c r="BA80" i="46"/>
  <c r="BR80" i="46"/>
  <c r="I80" i="44"/>
  <c r="BP80" i="46"/>
  <c r="BE80" i="46"/>
  <c r="CN173" i="46"/>
  <c r="AC129" i="46"/>
  <c r="AC63" i="46"/>
  <c r="CN170" i="46"/>
  <c r="AC88" i="46"/>
  <c r="AX65" i="46"/>
  <c r="AX69" i="46"/>
  <c r="AX77" i="46"/>
  <c r="E153" i="25"/>
  <c r="E285" i="25" s="1"/>
  <c r="H247" i="46"/>
  <c r="AC61" i="46"/>
  <c r="CA99" i="46"/>
  <c r="BX99" i="46"/>
  <c r="AC62" i="46"/>
  <c r="I244" i="46"/>
  <c r="AC85" i="46"/>
  <c r="AA244" i="46" s="1"/>
  <c r="Y58" i="25"/>
  <c r="AX42" i="46"/>
  <c r="AX212" i="46"/>
  <c r="AC104" i="46"/>
  <c r="AX20" i="46"/>
  <c r="I248" i="46"/>
  <c r="CB58" i="46"/>
  <c r="BZ245" i="46" s="1"/>
  <c r="CC58" i="46"/>
  <c r="CA245" i="46" s="1"/>
  <c r="BH58" i="46"/>
  <c r="CA58" i="46"/>
  <c r="BY245" i="46" s="1"/>
  <c r="BV58" i="46"/>
  <c r="BT245" i="46" s="1"/>
  <c r="BG58" i="46"/>
  <c r="BE245" i="46" s="1"/>
  <c r="BZ58" i="46"/>
  <c r="BX245" i="46" s="1"/>
  <c r="BX58" i="46"/>
  <c r="BV245" i="46" s="1"/>
  <c r="BU58" i="46"/>
  <c r="BS245" i="46" s="1"/>
  <c r="AZ57" i="46"/>
  <c r="AX251" i="46" s="1"/>
  <c r="BT57" i="46"/>
  <c r="BR251" i="46" s="1"/>
  <c r="BZ57" i="46"/>
  <c r="BX251" i="46" s="1"/>
  <c r="BP57" i="46"/>
  <c r="BN251" i="46" s="1"/>
  <c r="I57" i="44"/>
  <c r="G247" i="44" s="1"/>
  <c r="BO57" i="46"/>
  <c r="BM251" i="46" s="1"/>
  <c r="BG57" i="46"/>
  <c r="BE251" i="46" s="1"/>
  <c r="CN158" i="46"/>
  <c r="CL228" i="46" s="1"/>
  <c r="BS161" i="46"/>
  <c r="BQ229" i="46" s="1"/>
  <c r="D145" i="47"/>
  <c r="E32" i="63"/>
  <c r="E33" i="63"/>
  <c r="C58" i="63"/>
  <c r="CD89" i="46"/>
  <c r="CN126" i="46"/>
  <c r="AR61" i="46"/>
  <c r="AW61" i="46"/>
  <c r="BW89" i="46"/>
  <c r="AV67" i="46"/>
  <c r="AI61" i="46"/>
  <c r="H61" i="46"/>
  <c r="AM61" i="46"/>
  <c r="AD75" i="46"/>
  <c r="AH75" i="46"/>
  <c r="AS75" i="46"/>
  <c r="AK61" i="46"/>
  <c r="N70" i="46"/>
  <c r="L70" i="46"/>
  <c r="AW75" i="46"/>
  <c r="AE67" i="46"/>
  <c r="AD61" i="46"/>
  <c r="J80" i="46"/>
  <c r="AC80" i="46" s="1"/>
  <c r="CL89" i="46"/>
  <c r="AZ210" i="46"/>
  <c r="CK89" i="46"/>
  <c r="AG75" i="46"/>
  <c r="H152" i="46"/>
  <c r="AN328" i="64"/>
  <c r="AF53" i="64"/>
  <c r="AN42" i="64"/>
  <c r="P379" i="64"/>
  <c r="N173" i="64"/>
  <c r="K38" i="64"/>
  <c r="R454" i="64"/>
  <c r="W38" i="64"/>
  <c r="T471" i="64"/>
  <c r="T544" i="64"/>
  <c r="T39" i="64"/>
  <c r="T180" i="64"/>
  <c r="X395" i="64"/>
  <c r="X468" i="64"/>
  <c r="N322" i="64"/>
  <c r="N106" i="64"/>
  <c r="N395" i="64"/>
  <c r="J106" i="64"/>
  <c r="J395" i="64"/>
  <c r="J36" i="64"/>
  <c r="G528" i="64"/>
  <c r="G455" i="64"/>
  <c r="V455" i="64"/>
  <c r="V382" i="64"/>
  <c r="V93" i="64"/>
  <c r="I164" i="64"/>
  <c r="I455" i="64"/>
  <c r="Z309" i="64"/>
  <c r="Z382" i="64"/>
  <c r="Z528" i="64"/>
  <c r="I292" i="25"/>
  <c r="C138" i="25"/>
  <c r="C292" i="25" s="1"/>
  <c r="O542" i="64"/>
  <c r="O396" i="64"/>
  <c r="Y542" i="64"/>
  <c r="Y178" i="64"/>
  <c r="X37" i="64"/>
  <c r="X249" i="64"/>
  <c r="AM247" i="64"/>
  <c r="AM105" i="64"/>
  <c r="AM540" i="64"/>
  <c r="AM394" i="64"/>
  <c r="AU35" i="64"/>
  <c r="AU394" i="64"/>
  <c r="AU321" i="64"/>
  <c r="AB105" i="64"/>
  <c r="AB176" i="64"/>
  <c r="AB467" i="64"/>
  <c r="BR63" i="46"/>
  <c r="BL63" i="46"/>
  <c r="BC63" i="46"/>
  <c r="BA63" i="46"/>
  <c r="BK63" i="46"/>
  <c r="BN63" i="46"/>
  <c r="BI63" i="46"/>
  <c r="BP63" i="46"/>
  <c r="BB63" i="46"/>
  <c r="I63" i="44"/>
  <c r="J63" i="44" s="1"/>
  <c r="BH63" i="46"/>
  <c r="BJ63" i="46"/>
  <c r="BO63" i="46"/>
  <c r="BM63" i="46"/>
  <c r="BE63" i="46"/>
  <c r="AZ63" i="46"/>
  <c r="BD63" i="46"/>
  <c r="BQ63" i="46"/>
  <c r="BG63" i="46"/>
  <c r="AY63" i="46"/>
  <c r="BF63" i="46"/>
  <c r="K309" i="64"/>
  <c r="K382" i="64"/>
  <c r="X124" i="64"/>
  <c r="AE474" i="64"/>
  <c r="AL546" i="64"/>
  <c r="AE191" i="64"/>
  <c r="AN112" i="64"/>
  <c r="AE112" i="64"/>
  <c r="AE336" i="64"/>
  <c r="AE328" i="64"/>
  <c r="AR546" i="64"/>
  <c r="AE262" i="64"/>
  <c r="AE183" i="64"/>
  <c r="AE42" i="64"/>
  <c r="AC119" i="64"/>
  <c r="AN254" i="64"/>
  <c r="AE401" i="64"/>
  <c r="AG54" i="64"/>
  <c r="P246" i="46"/>
  <c r="I159" i="64"/>
  <c r="Q114" i="64"/>
  <c r="H531" i="64"/>
  <c r="Q256" i="64"/>
  <c r="O32" i="64"/>
  <c r="N484" i="64"/>
  <c r="T122" i="64"/>
  <c r="R63" i="25"/>
  <c r="W315" i="64"/>
  <c r="N99" i="64"/>
  <c r="Z306" i="64"/>
  <c r="X533" i="64"/>
  <c r="Y161" i="64"/>
  <c r="I169" i="64"/>
  <c r="X167" i="64"/>
  <c r="T170" i="64"/>
  <c r="S532" i="64"/>
  <c r="S168" i="64"/>
  <c r="L544" i="64"/>
  <c r="O109" i="64"/>
  <c r="V95" i="64"/>
  <c r="V237" i="64"/>
  <c r="U556" i="64"/>
  <c r="O471" i="64"/>
  <c r="U410" i="64"/>
  <c r="Z121" i="64"/>
  <c r="Z51" i="64"/>
  <c r="V311" i="64"/>
  <c r="P410" i="64"/>
  <c r="P263" i="64"/>
  <c r="U337" i="64"/>
  <c r="I471" i="64"/>
  <c r="P192" i="64"/>
  <c r="T109" i="64"/>
  <c r="P556" i="64"/>
  <c r="X51" i="64"/>
  <c r="X483" i="64"/>
  <c r="K164" i="64"/>
  <c r="N542" i="64"/>
  <c r="Y249" i="64"/>
  <c r="O249" i="64"/>
  <c r="O469" i="64"/>
  <c r="Y323" i="64"/>
  <c r="AM467" i="64"/>
  <c r="AN474" i="64"/>
  <c r="AG266" i="64"/>
  <c r="AE547" i="64"/>
  <c r="O48" i="46"/>
  <c r="J65" i="25" s="1"/>
  <c r="M377" i="64"/>
  <c r="T377" i="64"/>
  <c r="N334" i="64"/>
  <c r="P397" i="64"/>
  <c r="K108" i="64"/>
  <c r="X387" i="64"/>
  <c r="K528" i="64"/>
  <c r="K93" i="64"/>
  <c r="AM35" i="64"/>
  <c r="AQ415" i="64"/>
  <c r="AQ126" i="64"/>
  <c r="AR126" i="64"/>
  <c r="AR561" i="64"/>
  <c r="U259" i="64"/>
  <c r="U188" i="64"/>
  <c r="O242" i="46"/>
  <c r="L25" i="46"/>
  <c r="V25" i="46"/>
  <c r="I25" i="46"/>
  <c r="D33" i="25" s="1"/>
  <c r="I135" i="44"/>
  <c r="J135" i="44" s="1"/>
  <c r="K240" i="46"/>
  <c r="L46" i="46"/>
  <c r="G63" i="25" s="1"/>
  <c r="N242" i="46"/>
  <c r="I46" i="46"/>
  <c r="D63" i="25" s="1"/>
  <c r="W25" i="46"/>
  <c r="N25" i="46"/>
  <c r="AD105" i="64"/>
  <c r="BY52" i="46"/>
  <c r="AZ52" i="46"/>
  <c r="CI52" i="46"/>
  <c r="BU52" i="46"/>
  <c r="CF52" i="46"/>
  <c r="J163" i="44"/>
  <c r="H229" i="44" s="1"/>
  <c r="M46" i="46"/>
  <c r="H63" i="25" s="1"/>
  <c r="CD131" i="46"/>
  <c r="W124" i="64"/>
  <c r="I124" i="64"/>
  <c r="AH405" i="64"/>
  <c r="AL405" i="64"/>
  <c r="AS405" i="64"/>
  <c r="AI405" i="64"/>
  <c r="AE405" i="64"/>
  <c r="AS116" i="64"/>
  <c r="AL116" i="64"/>
  <c r="AC116" i="64"/>
  <c r="AF116" i="64"/>
  <c r="AN116" i="64"/>
  <c r="AS477" i="64"/>
  <c r="AO477" i="64"/>
  <c r="R124" i="64"/>
  <c r="Z124" i="64"/>
  <c r="F257" i="64"/>
  <c r="G124" i="64"/>
  <c r="F124" i="64"/>
  <c r="Y124" i="64"/>
  <c r="L124" i="64"/>
  <c r="W257" i="64"/>
  <c r="R477" i="64"/>
  <c r="AN253" i="64"/>
  <c r="AK546" i="64"/>
  <c r="AI473" i="64"/>
  <c r="AH266" i="64"/>
  <c r="AS266" i="64"/>
  <c r="AQ266" i="64"/>
  <c r="D340" i="64"/>
  <c r="R340" i="64" s="1"/>
  <c r="AD560" i="64"/>
  <c r="AM50" i="64"/>
  <c r="AG50" i="64"/>
  <c r="AE555" i="64"/>
  <c r="AU555" i="64"/>
  <c r="AM482" i="64"/>
  <c r="AG482" i="64"/>
  <c r="AI116" i="64"/>
  <c r="AB116" i="64"/>
  <c r="AT405" i="64"/>
  <c r="AF405" i="64"/>
  <c r="AC405" i="64"/>
  <c r="F627" i="64"/>
  <c r="D194" i="64"/>
  <c r="S194" i="64" s="1"/>
  <c r="D558" i="64"/>
  <c r="V558" i="64" s="1"/>
  <c r="AP340" i="64"/>
  <c r="AO340" i="64"/>
  <c r="AK340" i="64"/>
  <c r="AJ340" i="64"/>
  <c r="AI340" i="64"/>
  <c r="AL124" i="64"/>
  <c r="AN124" i="64"/>
  <c r="AP124" i="64"/>
  <c r="AF124" i="64"/>
  <c r="AS124" i="64"/>
  <c r="AM413" i="64"/>
  <c r="AD413" i="64"/>
  <c r="AF413" i="64"/>
  <c r="AO413" i="64"/>
  <c r="AK413" i="64"/>
  <c r="AB327" i="64"/>
  <c r="AS327" i="64"/>
  <c r="AC400" i="64"/>
  <c r="AE400" i="64"/>
  <c r="V124" i="64"/>
  <c r="T124" i="64"/>
  <c r="S124" i="64"/>
  <c r="M550" i="64"/>
  <c r="Q550" i="64"/>
  <c r="AT46" i="64"/>
  <c r="AH46" i="64"/>
  <c r="AM46" i="64"/>
  <c r="AL46" i="64"/>
  <c r="AH187" i="64"/>
  <c r="AN187" i="64"/>
  <c r="AL187" i="64"/>
  <c r="AC332" i="64"/>
  <c r="AB332" i="64"/>
  <c r="AO332" i="64"/>
  <c r="AE482" i="64"/>
  <c r="AO482" i="64"/>
  <c r="AT482" i="64"/>
  <c r="AF482" i="64"/>
  <c r="AO555" i="64"/>
  <c r="AD555" i="64"/>
  <c r="AQ555" i="64"/>
  <c r="AH555" i="64"/>
  <c r="AP555" i="64"/>
  <c r="AH50" i="64"/>
  <c r="AQ50" i="64"/>
  <c r="AL50" i="64"/>
  <c r="AT50" i="64"/>
  <c r="AO50" i="64"/>
  <c r="AD485" i="64"/>
  <c r="AG485" i="64"/>
  <c r="AU53" i="64"/>
  <c r="AR53" i="64"/>
  <c r="D54" i="64"/>
  <c r="D413" i="64"/>
  <c r="AF266" i="64"/>
  <c r="AO266" i="64"/>
  <c r="AU266" i="64"/>
  <c r="AE266" i="64"/>
  <c r="AD266" i="64"/>
  <c r="AO473" i="64"/>
  <c r="AS473" i="64"/>
  <c r="AB546" i="64"/>
  <c r="AI546" i="64"/>
  <c r="AJ546" i="64"/>
  <c r="Q162" i="25"/>
  <c r="AE162" i="25"/>
  <c r="AC145" i="68"/>
  <c r="AB162" i="25"/>
  <c r="Z162" i="25"/>
  <c r="BP145" i="68"/>
  <c r="AR162" i="25"/>
  <c r="AH162" i="25"/>
  <c r="AK162" i="25"/>
  <c r="BK145" i="68"/>
  <c r="AR112" i="64"/>
  <c r="AS112" i="64"/>
  <c r="AI112" i="64"/>
  <c r="AH112" i="64"/>
  <c r="AT547" i="64"/>
  <c r="AQ547" i="64"/>
  <c r="AF547" i="64"/>
  <c r="AD547" i="64"/>
  <c r="AG120" i="64"/>
  <c r="AO120" i="64"/>
  <c r="AG162" i="25"/>
  <c r="AR65" i="68"/>
  <c r="AO145" i="68"/>
  <c r="V119" i="64"/>
  <c r="J45" i="64"/>
  <c r="S49" i="64"/>
  <c r="Y186" i="64"/>
  <c r="V404" i="64"/>
  <c r="R190" i="64"/>
  <c r="G481" i="64"/>
  <c r="K477" i="64"/>
  <c r="K119" i="64"/>
  <c r="I186" i="64"/>
  <c r="U49" i="64"/>
  <c r="AI55" i="64"/>
  <c r="AR487" i="64"/>
  <c r="M190" i="64"/>
  <c r="AG125" i="64"/>
  <c r="AN196" i="64"/>
  <c r="AT487" i="64"/>
  <c r="AU487" i="64"/>
  <c r="AR190" i="64"/>
  <c r="AP473" i="64"/>
  <c r="AQ190" i="64"/>
  <c r="AF190" i="64"/>
  <c r="AK265" i="64"/>
  <c r="AT53" i="64"/>
  <c r="AG331" i="64"/>
  <c r="AE477" i="64"/>
  <c r="AI485" i="64"/>
  <c r="AO261" i="64"/>
  <c r="AB477" i="64"/>
  <c r="AS335" i="64"/>
  <c r="AM554" i="64"/>
  <c r="AU190" i="64"/>
  <c r="AL550" i="64"/>
  <c r="AN119" i="64"/>
  <c r="AC53" i="64"/>
  <c r="AD182" i="64"/>
  <c r="AJ477" i="64"/>
  <c r="AH257" i="64"/>
  <c r="Q316" i="64"/>
  <c r="Q535" i="64"/>
  <c r="O43" i="64"/>
  <c r="O113" i="64"/>
  <c r="Z381" i="64"/>
  <c r="Z163" i="64"/>
  <c r="W31" i="64"/>
  <c r="W390" i="64"/>
  <c r="W37" i="64"/>
  <c r="W323" i="64"/>
  <c r="Z537" i="64"/>
  <c r="Z391" i="64"/>
  <c r="Z102" i="64"/>
  <c r="H162" i="44"/>
  <c r="F227" i="44" s="1"/>
  <c r="C227" i="44"/>
  <c r="D63" i="44"/>
  <c r="E63" i="44" s="1"/>
  <c r="H63" i="44" s="1"/>
  <c r="K65" i="63"/>
  <c r="D24" i="64"/>
  <c r="F24" i="64" s="1"/>
  <c r="D529" i="64"/>
  <c r="X529" i="64" s="1"/>
  <c r="D94" i="64"/>
  <c r="N335" i="64"/>
  <c r="N558" i="64"/>
  <c r="Q477" i="64"/>
  <c r="J261" i="64"/>
  <c r="W119" i="64"/>
  <c r="W45" i="64"/>
  <c r="R186" i="64"/>
  <c r="T115" i="64"/>
  <c r="X335" i="64"/>
  <c r="AP487" i="64"/>
  <c r="AL560" i="64"/>
  <c r="AM487" i="64"/>
  <c r="AR339" i="64"/>
  <c r="AP45" i="64"/>
  <c r="AQ485" i="64"/>
  <c r="AF550" i="64"/>
  <c r="AK481" i="64"/>
  <c r="AG558" i="64"/>
  <c r="AE123" i="64"/>
  <c r="AO253" i="64"/>
  <c r="AB400" i="64"/>
  <c r="AM485" i="64"/>
  <c r="AC182" i="64"/>
  <c r="AJ119" i="64"/>
  <c r="AH473" i="64"/>
  <c r="G88" i="64"/>
  <c r="S317" i="64"/>
  <c r="Z462" i="64"/>
  <c r="V28" i="64"/>
  <c r="S318" i="64"/>
  <c r="M452" i="64"/>
  <c r="R535" i="64"/>
  <c r="S31" i="64"/>
  <c r="U242" i="46"/>
  <c r="T542" i="64"/>
  <c r="T323" i="64"/>
  <c r="H37" i="64"/>
  <c r="H469" i="64"/>
  <c r="Q37" i="64"/>
  <c r="Q542" i="64"/>
  <c r="Q178" i="64"/>
  <c r="H174" i="44"/>
  <c r="C237" i="44"/>
  <c r="H138" i="44"/>
  <c r="F231" i="44" s="1"/>
  <c r="C231" i="44"/>
  <c r="AI145" i="68"/>
  <c r="AQ162" i="25"/>
  <c r="P162" i="25"/>
  <c r="U162" i="25"/>
  <c r="BG65" i="68"/>
  <c r="Z477" i="64"/>
  <c r="L49" i="64"/>
  <c r="H550" i="64"/>
  <c r="N477" i="64"/>
  <c r="Q49" i="64"/>
  <c r="S45" i="64"/>
  <c r="P49" i="64"/>
  <c r="V194" i="64"/>
  <c r="I408" i="64"/>
  <c r="X550" i="64"/>
  <c r="AB196" i="64"/>
  <c r="M404" i="64"/>
  <c r="AF196" i="64"/>
  <c r="AO267" i="64"/>
  <c r="AK487" i="64"/>
  <c r="AR331" i="64"/>
  <c r="AP485" i="64"/>
  <c r="AQ253" i="64"/>
  <c r="AF111" i="64"/>
  <c r="AK400" i="64"/>
  <c r="AT327" i="64"/>
  <c r="AG408" i="64"/>
  <c r="AE190" i="64"/>
  <c r="AI45" i="64"/>
  <c r="AO265" i="64"/>
  <c r="AB123" i="64"/>
  <c r="AS111" i="64"/>
  <c r="AM331" i="64"/>
  <c r="AU546" i="64"/>
  <c r="AL335" i="64"/>
  <c r="AN45" i="64"/>
  <c r="AC331" i="64"/>
  <c r="AD477" i="64"/>
  <c r="AJ412" i="64"/>
  <c r="AH335" i="64"/>
  <c r="W545" i="64"/>
  <c r="W181" i="64"/>
  <c r="U307" i="64"/>
  <c r="U21" i="64"/>
  <c r="U91" i="64"/>
  <c r="U162" i="64"/>
  <c r="U453" i="64"/>
  <c r="G311" i="64"/>
  <c r="G25" i="64"/>
  <c r="Y239" i="64"/>
  <c r="Y386" i="64"/>
  <c r="Y459" i="64"/>
  <c r="G188" i="64"/>
  <c r="G479" i="64"/>
  <c r="U248" i="64"/>
  <c r="U177" i="64"/>
  <c r="AF176" i="64"/>
  <c r="AF105" i="64"/>
  <c r="AF540" i="64"/>
  <c r="AR105" i="64"/>
  <c r="AR321" i="64"/>
  <c r="CI40" i="46"/>
  <c r="BI40" i="46"/>
  <c r="CE40" i="46"/>
  <c r="BZ40" i="46"/>
  <c r="BA47" i="46"/>
  <c r="CK47" i="46"/>
  <c r="AZ47" i="46"/>
  <c r="BZ47" i="46"/>
  <c r="BO47" i="46"/>
  <c r="BY47" i="46"/>
  <c r="H133" i="44"/>
  <c r="F221" i="44" s="1"/>
  <c r="C221" i="44"/>
  <c r="BA145" i="68"/>
  <c r="AR145" i="68"/>
  <c r="AN65" i="68"/>
  <c r="Z119" i="64"/>
  <c r="H49" i="64"/>
  <c r="U115" i="64"/>
  <c r="P550" i="64"/>
  <c r="G257" i="64"/>
  <c r="T119" i="64"/>
  <c r="O45" i="64"/>
  <c r="O49" i="64"/>
  <c r="I194" i="64"/>
  <c r="AC414" i="64"/>
  <c r="AS196" i="64"/>
  <c r="AJ414" i="64"/>
  <c r="AQ125" i="64"/>
  <c r="AH414" i="64"/>
  <c r="AR327" i="64"/>
  <c r="AP119" i="64"/>
  <c r="AQ404" i="64"/>
  <c r="AF123" i="64"/>
  <c r="AK477" i="64"/>
  <c r="AT404" i="64"/>
  <c r="AG473" i="64"/>
  <c r="AE473" i="64"/>
  <c r="AI190" i="64"/>
  <c r="AO257" i="64"/>
  <c r="AB335" i="64"/>
  <c r="AS485" i="64"/>
  <c r="AM182" i="64"/>
  <c r="AU194" i="64"/>
  <c r="AL182" i="64"/>
  <c r="AN53" i="64"/>
  <c r="AC408" i="64"/>
  <c r="AD123" i="64"/>
  <c r="AJ400" i="64"/>
  <c r="AH485" i="64"/>
  <c r="O94" i="64"/>
  <c r="X94" i="64"/>
  <c r="H150" i="44"/>
  <c r="F250" i="44" s="1"/>
  <c r="C250" i="44"/>
  <c r="V159" i="64"/>
  <c r="U159" i="64"/>
  <c r="N306" i="64"/>
  <c r="U254" i="46"/>
  <c r="T24" i="64"/>
  <c r="N24" i="64"/>
  <c r="Y24" i="64"/>
  <c r="P23" i="64"/>
  <c r="AK488" i="64"/>
  <c r="AK56" i="64"/>
  <c r="AJ488" i="64"/>
  <c r="AJ197" i="64"/>
  <c r="AE56" i="64"/>
  <c r="V467" i="64"/>
  <c r="N467" i="64"/>
  <c r="K467" i="64"/>
  <c r="M467" i="64"/>
  <c r="F467" i="64"/>
  <c r="Z467" i="64"/>
  <c r="Y159" i="64"/>
  <c r="G30" i="64"/>
  <c r="L24" i="64"/>
  <c r="U23" i="64"/>
  <c r="G24" i="64"/>
  <c r="AK342" i="64"/>
  <c r="AK268" i="64"/>
  <c r="AJ561" i="64"/>
  <c r="AJ126" i="64"/>
  <c r="D48" i="44"/>
  <c r="E48" i="44" s="1"/>
  <c r="K34" i="63"/>
  <c r="AE197" i="64"/>
  <c r="AE268" i="64"/>
  <c r="N37" i="64"/>
  <c r="O37" i="64"/>
  <c r="Y37" i="64"/>
  <c r="J37" i="64"/>
  <c r="Y467" i="64"/>
  <c r="L467" i="64"/>
  <c r="R467" i="64"/>
  <c r="I467" i="64"/>
  <c r="Q467" i="64"/>
  <c r="H467" i="64"/>
  <c r="T467" i="64"/>
  <c r="J467" i="64"/>
  <c r="J198" i="44"/>
  <c r="X30" i="64"/>
  <c r="J242" i="46"/>
  <c r="R304" i="64"/>
  <c r="H24" i="64"/>
  <c r="I24" i="64"/>
  <c r="Z24" i="64"/>
  <c r="J24" i="64"/>
  <c r="AK415" i="64"/>
  <c r="AJ415" i="64"/>
  <c r="CN165" i="46"/>
  <c r="CL233" i="46" s="1"/>
  <c r="AE561" i="64"/>
  <c r="K37" i="64"/>
  <c r="S37" i="64"/>
  <c r="W467" i="64"/>
  <c r="G467" i="64"/>
  <c r="S467" i="64"/>
  <c r="U467" i="64"/>
  <c r="X467" i="64"/>
  <c r="J455" i="64"/>
  <c r="W24" i="64"/>
  <c r="J75" i="44"/>
  <c r="J197" i="44"/>
  <c r="J206" i="44"/>
  <c r="J172" i="44"/>
  <c r="J93" i="44"/>
  <c r="J184" i="44"/>
  <c r="J182" i="44"/>
  <c r="AQ481" i="64"/>
  <c r="H246" i="46"/>
  <c r="I26" i="64"/>
  <c r="I18" i="64"/>
  <c r="I230" i="64"/>
  <c r="Y549" i="64"/>
  <c r="Y256" i="64"/>
  <c r="W330" i="64"/>
  <c r="X385" i="64"/>
  <c r="W403" i="64"/>
  <c r="Z88" i="64"/>
  <c r="G377" i="64"/>
  <c r="H312" i="64"/>
  <c r="W185" i="64"/>
  <c r="J159" i="64"/>
  <c r="T88" i="64"/>
  <c r="G167" i="64"/>
  <c r="P161" i="64"/>
  <c r="I318" i="64"/>
  <c r="P108" i="64"/>
  <c r="S161" i="64"/>
  <c r="X312" i="64"/>
  <c r="N407" i="64"/>
  <c r="S525" i="64"/>
  <c r="T264" i="64"/>
  <c r="I52" i="64"/>
  <c r="T557" i="64"/>
  <c r="Q330" i="64"/>
  <c r="J103" i="64"/>
  <c r="Y102" i="64"/>
  <c r="S99" i="64"/>
  <c r="M92" i="64"/>
  <c r="M392" i="64"/>
  <c r="I557" i="64"/>
  <c r="I316" i="64"/>
  <c r="H334" i="64"/>
  <c r="M174" i="64"/>
  <c r="U100" i="64"/>
  <c r="I242" i="64"/>
  <c r="J397" i="64"/>
  <c r="X171" i="64"/>
  <c r="J163" i="64"/>
  <c r="J527" i="64"/>
  <c r="T452" i="64"/>
  <c r="AH123" i="64"/>
  <c r="AH265" i="64"/>
  <c r="L43" i="73"/>
  <c r="L56" i="73" s="1"/>
  <c r="V416" i="64"/>
  <c r="X238" i="64"/>
  <c r="I523" i="64"/>
  <c r="M304" i="64"/>
  <c r="H403" i="64"/>
  <c r="M159" i="64"/>
  <c r="X458" i="64"/>
  <c r="Z523" i="64"/>
  <c r="Z159" i="64"/>
  <c r="M88" i="64"/>
  <c r="H385" i="64"/>
  <c r="H114" i="64"/>
  <c r="W549" i="64"/>
  <c r="S306" i="64"/>
  <c r="H242" i="64"/>
  <c r="P543" i="64"/>
  <c r="O173" i="64"/>
  <c r="Q403" i="64"/>
  <c r="M319" i="64"/>
  <c r="M308" i="64"/>
  <c r="N32" i="64"/>
  <c r="Y173" i="64"/>
  <c r="Y465" i="64"/>
  <c r="U389" i="64"/>
  <c r="I171" i="64"/>
  <c r="L411" i="64"/>
  <c r="W240" i="64"/>
  <c r="T525" i="64"/>
  <c r="N160" i="64"/>
  <c r="M231" i="64"/>
  <c r="J240" i="46"/>
  <c r="W168" i="64"/>
  <c r="J523" i="64"/>
  <c r="J230" i="64"/>
  <c r="M245" i="64"/>
  <c r="M465" i="64"/>
  <c r="R245" i="64"/>
  <c r="R392" i="64"/>
  <c r="R538" i="64"/>
  <c r="I167" i="64"/>
  <c r="I312" i="64"/>
  <c r="G238" i="64"/>
  <c r="G531" i="64"/>
  <c r="X26" i="64"/>
  <c r="X531" i="64"/>
  <c r="J403" i="64"/>
  <c r="J114" i="64"/>
  <c r="H480" i="64"/>
  <c r="H407" i="64"/>
  <c r="N241" i="64"/>
  <c r="N388" i="64"/>
  <c r="Q525" i="64"/>
  <c r="Q232" i="64"/>
  <c r="Q169" i="64"/>
  <c r="Q460" i="64"/>
  <c r="Q28" i="64"/>
  <c r="O102" i="64"/>
  <c r="O391" i="64"/>
  <c r="Y20" i="64"/>
  <c r="Y90" i="64"/>
  <c r="T118" i="64"/>
  <c r="T553" i="64"/>
  <c r="K460" i="64"/>
  <c r="K314" i="64"/>
  <c r="K240" i="64"/>
  <c r="K28" i="64"/>
  <c r="X462" i="64"/>
  <c r="X100" i="64"/>
  <c r="W527" i="64"/>
  <c r="W454" i="64"/>
  <c r="I108" i="64"/>
  <c r="I38" i="64"/>
  <c r="M553" i="64"/>
  <c r="M260" i="64"/>
  <c r="M407" i="64"/>
  <c r="M29" i="64"/>
  <c r="M534" i="64"/>
  <c r="M315" i="64"/>
  <c r="N189" i="64"/>
  <c r="N48" i="64"/>
  <c r="G464" i="64"/>
  <c r="G102" i="64"/>
  <c r="G32" i="64"/>
  <c r="I484" i="64"/>
  <c r="I122" i="64"/>
  <c r="R92" i="64"/>
  <c r="R234" i="64"/>
  <c r="R22" i="64"/>
  <c r="L238" i="64"/>
  <c r="L167" i="64"/>
  <c r="L385" i="64"/>
  <c r="L531" i="64"/>
  <c r="L312" i="64"/>
  <c r="H314" i="64"/>
  <c r="H387" i="64"/>
  <c r="H169" i="64"/>
  <c r="H98" i="64"/>
  <c r="H240" i="64"/>
  <c r="V472" i="64"/>
  <c r="V399" i="64"/>
  <c r="V545" i="64"/>
  <c r="M91" i="64"/>
  <c r="M162" i="64"/>
  <c r="M21" i="64"/>
  <c r="M526" i="64"/>
  <c r="M453" i="64"/>
  <c r="L532" i="64"/>
  <c r="L239" i="64"/>
  <c r="L97" i="64"/>
  <c r="K411" i="64"/>
  <c r="K122" i="64"/>
  <c r="M259" i="64"/>
  <c r="M479" i="64"/>
  <c r="M333" i="64"/>
  <c r="M117" i="64"/>
  <c r="K552" i="64"/>
  <c r="K188" i="64"/>
  <c r="K479" i="64"/>
  <c r="W122" i="64"/>
  <c r="W264" i="64"/>
  <c r="S95" i="64"/>
  <c r="S457" i="64"/>
  <c r="R25" i="64"/>
  <c r="R457" i="64"/>
  <c r="X399" i="64"/>
  <c r="X181" i="64"/>
  <c r="N239" i="64"/>
  <c r="N459" i="64"/>
  <c r="N386" i="64"/>
  <c r="Y406" i="64"/>
  <c r="Y188" i="64"/>
  <c r="Y47" i="64"/>
  <c r="Y259" i="64"/>
  <c r="Y95" i="64"/>
  <c r="Y25" i="64"/>
  <c r="Y384" i="64"/>
  <c r="T378" i="64"/>
  <c r="T160" i="64"/>
  <c r="T89" i="64"/>
  <c r="T524" i="64"/>
  <c r="H95" i="64"/>
  <c r="H457" i="64"/>
  <c r="O47" i="64"/>
  <c r="O333" i="64"/>
  <c r="O117" i="64"/>
  <c r="O406" i="64"/>
  <c r="O479" i="64"/>
  <c r="O166" i="64"/>
  <c r="O384" i="64"/>
  <c r="O457" i="64"/>
  <c r="Q160" i="64"/>
  <c r="Q451" i="64"/>
  <c r="Q231" i="64"/>
  <c r="Q524" i="64"/>
  <c r="Q89" i="64"/>
  <c r="N233" i="64"/>
  <c r="N162" i="64"/>
  <c r="N453" i="64"/>
  <c r="N91" i="64"/>
  <c r="Z411" i="64"/>
  <c r="Z484" i="64"/>
  <c r="Z52" i="64"/>
  <c r="Z193" i="64"/>
  <c r="Z264" i="64"/>
  <c r="M89" i="64"/>
  <c r="M305" i="64"/>
  <c r="M524" i="64"/>
  <c r="J188" i="64"/>
  <c r="J47" i="64"/>
  <c r="J552" i="64"/>
  <c r="N19" i="64"/>
  <c r="N305" i="64"/>
  <c r="R56" i="64"/>
  <c r="R268" i="64"/>
  <c r="Z197" i="64"/>
  <c r="Z488" i="64"/>
  <c r="Z126" i="64"/>
  <c r="Z56" i="64"/>
  <c r="Z342" i="64"/>
  <c r="Z561" i="64"/>
  <c r="M415" i="64"/>
  <c r="M56" i="64"/>
  <c r="M126" i="64"/>
  <c r="M268" i="64"/>
  <c r="M561" i="64"/>
  <c r="M342" i="64"/>
  <c r="O126" i="64"/>
  <c r="O342" i="64"/>
  <c r="O415" i="64"/>
  <c r="O197" i="64"/>
  <c r="P415" i="64"/>
  <c r="P342" i="64"/>
  <c r="P268" i="64"/>
  <c r="P561" i="64"/>
  <c r="P488" i="64"/>
  <c r="P56" i="64"/>
  <c r="T238" i="64"/>
  <c r="T531" i="64"/>
  <c r="T458" i="64"/>
  <c r="T96" i="64"/>
  <c r="T312" i="64"/>
  <c r="J134" i="25"/>
  <c r="M240" i="46"/>
  <c r="V86" i="25"/>
  <c r="Y245" i="46"/>
  <c r="I550" i="64"/>
  <c r="AS261" i="64"/>
  <c r="AF408" i="64"/>
  <c r="P465" i="64"/>
  <c r="Q127" i="64"/>
  <c r="W44" i="64"/>
  <c r="I377" i="64"/>
  <c r="H458" i="64"/>
  <c r="H185" i="64"/>
  <c r="I238" i="64"/>
  <c r="H44" i="64"/>
  <c r="Z377" i="64"/>
  <c r="G159" i="64"/>
  <c r="H26" i="64"/>
  <c r="M18" i="64"/>
  <c r="T230" i="64"/>
  <c r="G385" i="64"/>
  <c r="P90" i="64"/>
  <c r="P20" i="64"/>
  <c r="O318" i="64"/>
  <c r="P38" i="64"/>
  <c r="G26" i="64"/>
  <c r="P306" i="64"/>
  <c r="G312" i="64"/>
  <c r="S232" i="64"/>
  <c r="G458" i="64"/>
  <c r="T338" i="64"/>
  <c r="Y391" i="64"/>
  <c r="I411" i="64"/>
  <c r="G173" i="64"/>
  <c r="N170" i="64"/>
  <c r="T411" i="64"/>
  <c r="N461" i="64"/>
  <c r="M334" i="64"/>
  <c r="S461" i="64"/>
  <c r="M454" i="64"/>
  <c r="J465" i="64"/>
  <c r="Y232" i="64"/>
  <c r="R381" i="64"/>
  <c r="L484" i="64"/>
  <c r="Y525" i="64"/>
  <c r="J476" i="64"/>
  <c r="S454" i="64"/>
  <c r="Q161" i="64"/>
  <c r="X242" i="64"/>
  <c r="H533" i="64"/>
  <c r="H460" i="64"/>
  <c r="L96" i="64"/>
  <c r="L26" i="64"/>
  <c r="V181" i="64"/>
  <c r="M307" i="64"/>
  <c r="X545" i="64"/>
  <c r="K333" i="64"/>
  <c r="W193" i="64"/>
  <c r="Y333" i="64"/>
  <c r="S311" i="64"/>
  <c r="O188" i="64"/>
  <c r="W411" i="64"/>
  <c r="O552" i="64"/>
  <c r="N97" i="64"/>
  <c r="T19" i="64"/>
  <c r="W459" i="64"/>
  <c r="N197" i="64"/>
  <c r="Q56" i="64"/>
  <c r="Q488" i="64"/>
  <c r="N268" i="64"/>
  <c r="N488" i="64"/>
  <c r="O133" i="25"/>
  <c r="R240" i="46"/>
  <c r="G113" i="64"/>
  <c r="G255" i="64"/>
  <c r="I126" i="64"/>
  <c r="I561" i="64"/>
  <c r="I342" i="64"/>
  <c r="I415" i="64"/>
  <c r="V548" i="64"/>
  <c r="J388" i="64"/>
  <c r="G278" i="25"/>
  <c r="R377" i="64"/>
  <c r="R450" i="64"/>
  <c r="AB35" i="64"/>
  <c r="AB540" i="64"/>
  <c r="T254" i="46"/>
  <c r="V174" i="25"/>
  <c r="AJ56" i="25"/>
  <c r="H16" i="31"/>
  <c r="J16" i="31"/>
  <c r="K16" i="31" s="1"/>
  <c r="AO115" i="64"/>
  <c r="AT115" i="64"/>
  <c r="AM546" i="64"/>
  <c r="AE546" i="64"/>
  <c r="AL473" i="64"/>
  <c r="AD53" i="64"/>
  <c r="AN485" i="64"/>
  <c r="AS487" i="64"/>
  <c r="AM400" i="64"/>
  <c r="AI481" i="64"/>
  <c r="AO404" i="64"/>
  <c r="AJ253" i="64"/>
  <c r="AC49" i="64"/>
  <c r="AB261" i="64"/>
  <c r="U186" i="64"/>
  <c r="P115" i="64"/>
  <c r="K194" i="64"/>
  <c r="R194" i="64"/>
  <c r="P404" i="64"/>
  <c r="T261" i="64"/>
  <c r="AP481" i="64"/>
  <c r="AK404" i="64"/>
  <c r="AR253" i="64"/>
  <c r="AG253" i="64"/>
  <c r="AR473" i="64"/>
  <c r="AT485" i="64"/>
  <c r="AQ487" i="64"/>
  <c r="AJ125" i="64"/>
  <c r="AC125" i="64"/>
  <c r="AI49" i="64"/>
  <c r="AP49" i="64"/>
  <c r="AC560" i="64"/>
  <c r="AC196" i="64"/>
  <c r="AH196" i="64"/>
  <c r="AB554" i="64"/>
  <c r="AP335" i="64"/>
  <c r="AB119" i="64"/>
  <c r="AT45" i="64"/>
  <c r="AQ331" i="64"/>
  <c r="AO331" i="64"/>
  <c r="AU558" i="64"/>
  <c r="CJ30" i="46"/>
  <c r="L246" i="46"/>
  <c r="V260" i="64"/>
  <c r="S27" i="25"/>
  <c r="G103" i="64"/>
  <c r="O44" i="64"/>
  <c r="S44" i="64"/>
  <c r="K523" i="64"/>
  <c r="Q312" i="64"/>
  <c r="S185" i="64"/>
  <c r="L549" i="64"/>
  <c r="H179" i="64"/>
  <c r="X403" i="64"/>
  <c r="U185" i="64"/>
  <c r="S391" i="64"/>
  <c r="L185" i="64"/>
  <c r="V114" i="64"/>
  <c r="U173" i="64"/>
  <c r="O316" i="64"/>
  <c r="I334" i="64"/>
  <c r="Z242" i="46"/>
  <c r="Z242" i="64"/>
  <c r="Z171" i="64"/>
  <c r="L108" i="64"/>
  <c r="G319" i="64"/>
  <c r="S102" i="64"/>
  <c r="N20" i="64"/>
  <c r="N161" i="64"/>
  <c r="I480" i="64"/>
  <c r="K308" i="64"/>
  <c r="K250" i="64"/>
  <c r="N250" i="64"/>
  <c r="H193" i="64"/>
  <c r="H484" i="64"/>
  <c r="W241" i="64"/>
  <c r="K234" i="64"/>
  <c r="K92" i="64"/>
  <c r="P308" i="64"/>
  <c r="P22" i="64"/>
  <c r="K312" i="64"/>
  <c r="T57" i="64"/>
  <c r="S476" i="64"/>
  <c r="K102" i="64"/>
  <c r="S312" i="64"/>
  <c r="S167" i="64"/>
  <c r="H162" i="64"/>
  <c r="J387" i="64"/>
  <c r="N536" i="64"/>
  <c r="O472" i="64"/>
  <c r="S40" i="64"/>
  <c r="R326" i="64"/>
  <c r="U399" i="64"/>
  <c r="Q557" i="64"/>
  <c r="R89" i="64"/>
  <c r="G239" i="64"/>
  <c r="Q52" i="64"/>
  <c r="R324" i="64"/>
  <c r="K315" i="64"/>
  <c r="K29" i="64"/>
  <c r="V527" i="64"/>
  <c r="V381" i="64"/>
  <c r="R102" i="64"/>
  <c r="R391" i="64"/>
  <c r="Y411" i="64"/>
  <c r="Y484" i="64"/>
  <c r="Y52" i="64"/>
  <c r="R181" i="64"/>
  <c r="R252" i="64"/>
  <c r="R110" i="64"/>
  <c r="R399" i="64"/>
  <c r="J390" i="64"/>
  <c r="J463" i="64"/>
  <c r="J172" i="64"/>
  <c r="J101" i="64"/>
  <c r="J31" i="64"/>
  <c r="J243" i="64"/>
  <c r="X307" i="64"/>
  <c r="X233" i="64"/>
  <c r="X453" i="64"/>
  <c r="X162" i="64"/>
  <c r="X380" i="64"/>
  <c r="L184" i="64"/>
  <c r="L255" i="64"/>
  <c r="L113" i="64"/>
  <c r="L43" i="64"/>
  <c r="L402" i="64"/>
  <c r="S110" i="64"/>
  <c r="S545" i="64"/>
  <c r="S399" i="64"/>
  <c r="S181" i="64"/>
  <c r="W162" i="64"/>
  <c r="W526" i="64"/>
  <c r="W380" i="64"/>
  <c r="W21" i="64"/>
  <c r="H233" i="64"/>
  <c r="H91" i="64"/>
  <c r="H526" i="64"/>
  <c r="Q252" i="64"/>
  <c r="Q110" i="64"/>
  <c r="Y181" i="64"/>
  <c r="Y472" i="64"/>
  <c r="Y171" i="64"/>
  <c r="Y462" i="64"/>
  <c r="Y242" i="64"/>
  <c r="Y535" i="64"/>
  <c r="Y316" i="64"/>
  <c r="Y100" i="64"/>
  <c r="P526" i="64"/>
  <c r="P380" i="64"/>
  <c r="W108" i="64"/>
  <c r="W179" i="64"/>
  <c r="W470" i="64"/>
  <c r="N243" i="64"/>
  <c r="N390" i="64"/>
  <c r="T99" i="64"/>
  <c r="T241" i="64"/>
  <c r="J28" i="64"/>
  <c r="J460" i="64"/>
  <c r="J169" i="64"/>
  <c r="J110" i="64"/>
  <c r="J545" i="64"/>
  <c r="J252" i="64"/>
  <c r="H536" i="64"/>
  <c r="H390" i="64"/>
  <c r="H317" i="64"/>
  <c r="K459" i="64"/>
  <c r="K313" i="64"/>
  <c r="K27" i="64"/>
  <c r="K239" i="64"/>
  <c r="K386" i="64"/>
  <c r="K97" i="64"/>
  <c r="S533" i="64"/>
  <c r="S98" i="64"/>
  <c r="S387" i="64"/>
  <c r="J530" i="64"/>
  <c r="J311" i="64"/>
  <c r="J384" i="64"/>
  <c r="J237" i="64"/>
  <c r="J457" i="64"/>
  <c r="W231" i="64"/>
  <c r="W89" i="64"/>
  <c r="I459" i="64"/>
  <c r="I27" i="64"/>
  <c r="I239" i="64"/>
  <c r="L552" i="64"/>
  <c r="L188" i="64"/>
  <c r="L333" i="64"/>
  <c r="H122" i="56"/>
  <c r="AC122" i="46"/>
  <c r="Y160" i="64"/>
  <c r="Y19" i="64"/>
  <c r="Y231" i="64"/>
  <c r="Y524" i="64"/>
  <c r="M193" i="64"/>
  <c r="M484" i="64"/>
  <c r="M338" i="64"/>
  <c r="M52" i="64"/>
  <c r="O533" i="64"/>
  <c r="O240" i="64"/>
  <c r="K457" i="64"/>
  <c r="K166" i="64"/>
  <c r="K311" i="64"/>
  <c r="R250" i="64"/>
  <c r="R179" i="64"/>
  <c r="R470" i="64"/>
  <c r="R27" i="64"/>
  <c r="R532" i="64"/>
  <c r="R97" i="64"/>
  <c r="R168" i="64"/>
  <c r="H386" i="64"/>
  <c r="H168" i="64"/>
  <c r="X188" i="64"/>
  <c r="X479" i="64"/>
  <c r="J231" i="64"/>
  <c r="J305" i="64"/>
  <c r="J451" i="64"/>
  <c r="J378" i="64"/>
  <c r="J19" i="64"/>
  <c r="J160" i="64"/>
  <c r="Y233" i="64"/>
  <c r="Y453" i="64"/>
  <c r="Y380" i="64"/>
  <c r="Y162" i="64"/>
  <c r="H259" i="64"/>
  <c r="H188" i="64"/>
  <c r="H333" i="64"/>
  <c r="H479" i="64"/>
  <c r="H47" i="64"/>
  <c r="H117" i="64"/>
  <c r="I188" i="64"/>
  <c r="I479" i="64"/>
  <c r="I552" i="64"/>
  <c r="V179" i="64"/>
  <c r="V470" i="64"/>
  <c r="V324" i="64"/>
  <c r="V38" i="64"/>
  <c r="V108" i="64"/>
  <c r="V397" i="64"/>
  <c r="V543" i="64"/>
  <c r="D133" i="25"/>
  <c r="G240" i="46"/>
  <c r="I19" i="64"/>
  <c r="I160" i="64"/>
  <c r="I378" i="64"/>
  <c r="I231" i="64"/>
  <c r="N188" i="64"/>
  <c r="N117" i="64"/>
  <c r="N552" i="64"/>
  <c r="AE253" i="64"/>
  <c r="BM30" i="46"/>
  <c r="CH30" i="46"/>
  <c r="K319" i="64"/>
  <c r="K174" i="64"/>
  <c r="Z114" i="64"/>
  <c r="Z403" i="64"/>
  <c r="P30" i="64"/>
  <c r="P242" i="64"/>
  <c r="P198" i="64"/>
  <c r="P489" i="64"/>
  <c r="G460" i="64"/>
  <c r="G28" i="64"/>
  <c r="V232" i="64"/>
  <c r="V306" i="64"/>
  <c r="O381" i="64"/>
  <c r="O22" i="64"/>
  <c r="N533" i="64"/>
  <c r="N240" i="64"/>
  <c r="W553" i="64"/>
  <c r="W407" i="64"/>
  <c r="T454" i="64"/>
  <c r="T381" i="64"/>
  <c r="R462" i="64"/>
  <c r="R316" i="64"/>
  <c r="R171" i="64"/>
  <c r="R242" i="64"/>
  <c r="L535" i="64"/>
  <c r="L316" i="64"/>
  <c r="M525" i="64"/>
  <c r="M232" i="64"/>
  <c r="K379" i="64"/>
  <c r="K161" i="64"/>
  <c r="K452" i="64"/>
  <c r="K525" i="64"/>
  <c r="I387" i="64"/>
  <c r="I533" i="64"/>
  <c r="I28" i="64"/>
  <c r="O181" i="64"/>
  <c r="O110" i="64"/>
  <c r="Q162" i="64"/>
  <c r="Q91" i="64"/>
  <c r="Q233" i="64"/>
  <c r="Q380" i="64"/>
  <c r="Y101" i="64"/>
  <c r="Y172" i="64"/>
  <c r="Y536" i="64"/>
  <c r="N255" i="64"/>
  <c r="N184" i="64"/>
  <c r="N402" i="64"/>
  <c r="J380" i="64"/>
  <c r="J526" i="64"/>
  <c r="I545" i="64"/>
  <c r="I472" i="64"/>
  <c r="I326" i="64"/>
  <c r="I110" i="64"/>
  <c r="I162" i="64"/>
  <c r="I307" i="64"/>
  <c r="I453" i="64"/>
  <c r="I91" i="64"/>
  <c r="P545" i="64"/>
  <c r="P40" i="64"/>
  <c r="P472" i="64"/>
  <c r="Q179" i="64"/>
  <c r="Q543" i="64"/>
  <c r="T536" i="64"/>
  <c r="T172" i="64"/>
  <c r="P386" i="64"/>
  <c r="P239" i="64"/>
  <c r="V459" i="64"/>
  <c r="V27" i="64"/>
  <c r="V386" i="64"/>
  <c r="O162" i="64"/>
  <c r="O453" i="64"/>
  <c r="S479" i="64"/>
  <c r="S259" i="64"/>
  <c r="Q406" i="64"/>
  <c r="Q188" i="64"/>
  <c r="K19" i="64"/>
  <c r="K378" i="64"/>
  <c r="Z380" i="64"/>
  <c r="Z526" i="64"/>
  <c r="V117" i="64"/>
  <c r="V259" i="64"/>
  <c r="AM253" i="64"/>
  <c r="AG546" i="64"/>
  <c r="AU485" i="64"/>
  <c r="AJ487" i="64"/>
  <c r="AH49" i="64"/>
  <c r="AK257" i="64"/>
  <c r="AT550" i="64"/>
  <c r="AG400" i="64"/>
  <c r="AN123" i="64"/>
  <c r="AI554" i="64"/>
  <c r="AC190" i="64"/>
  <c r="V48" i="46"/>
  <c r="Q65" i="25" s="1"/>
  <c r="V331" i="64"/>
  <c r="J186" i="64"/>
  <c r="T335" i="64"/>
  <c r="AL115" i="64"/>
  <c r="AI53" i="64"/>
  <c r="AI261" i="64"/>
  <c r="AH261" i="64"/>
  <c r="AQ257" i="64"/>
  <c r="AK550" i="64"/>
  <c r="AL327" i="64"/>
  <c r="AU123" i="64"/>
  <c r="AJ560" i="64"/>
  <c r="AJ196" i="64"/>
  <c r="AB408" i="64"/>
  <c r="AT186" i="64"/>
  <c r="AB190" i="64"/>
  <c r="AO45" i="64"/>
  <c r="AK331" i="64"/>
  <c r="AN265" i="64"/>
  <c r="X48" i="46"/>
  <c r="S65" i="25" s="1"/>
  <c r="BN30" i="46"/>
  <c r="BX30" i="46"/>
  <c r="O241" i="46"/>
  <c r="G392" i="64"/>
  <c r="O114" i="64"/>
  <c r="O330" i="64"/>
  <c r="I245" i="64"/>
  <c r="Z549" i="64"/>
  <c r="I103" i="64"/>
  <c r="Z256" i="64"/>
  <c r="H470" i="64"/>
  <c r="V549" i="64"/>
  <c r="Y543" i="64"/>
  <c r="G245" i="64"/>
  <c r="K381" i="64"/>
  <c r="N264" i="64"/>
  <c r="Z535" i="64"/>
  <c r="Z316" i="64"/>
  <c r="L543" i="64"/>
  <c r="L242" i="64"/>
  <c r="I553" i="64"/>
  <c r="L30" i="64"/>
  <c r="W99" i="64"/>
  <c r="P527" i="64"/>
  <c r="X454" i="64"/>
  <c r="H52" i="64"/>
  <c r="V476" i="64"/>
  <c r="W461" i="64"/>
  <c r="P381" i="64"/>
  <c r="P92" i="64"/>
  <c r="T92" i="64"/>
  <c r="T308" i="64"/>
  <c r="P127" i="64"/>
  <c r="L256" i="64"/>
  <c r="K458" i="64"/>
  <c r="W242" i="46"/>
  <c r="M20" i="64"/>
  <c r="M161" i="64"/>
  <c r="L100" i="64"/>
  <c r="G387" i="64"/>
  <c r="R100" i="64"/>
  <c r="T269" i="64"/>
  <c r="P389" i="64"/>
  <c r="Y338" i="64"/>
  <c r="O234" i="64"/>
  <c r="O163" i="64"/>
  <c r="K90" i="64"/>
  <c r="K306" i="64"/>
  <c r="N387" i="64"/>
  <c r="H453" i="64"/>
  <c r="P181" i="64"/>
  <c r="I233" i="64"/>
  <c r="I252" i="64"/>
  <c r="H21" i="64"/>
  <c r="X526" i="64"/>
  <c r="T315" i="64"/>
  <c r="Y326" i="64"/>
  <c r="H101" i="64"/>
  <c r="K181" i="64"/>
  <c r="W233" i="64"/>
  <c r="L475" i="64"/>
  <c r="N31" i="64"/>
  <c r="J314" i="64"/>
  <c r="J233" i="64"/>
  <c r="R545" i="64"/>
  <c r="I313" i="64"/>
  <c r="H532" i="64"/>
  <c r="O314" i="64"/>
  <c r="T453" i="64"/>
  <c r="W378" i="64"/>
  <c r="K530" i="64"/>
  <c r="V250" i="64"/>
  <c r="J95" i="64"/>
  <c r="U561" i="64"/>
  <c r="S342" i="64"/>
  <c r="S56" i="64"/>
  <c r="V56" i="64"/>
  <c r="V126" i="64"/>
  <c r="V415" i="64"/>
  <c r="S126" i="64"/>
  <c r="Y56" i="64"/>
  <c r="S268" i="64"/>
  <c r="S184" i="64"/>
  <c r="R475" i="64"/>
  <c r="S402" i="64"/>
  <c r="S475" i="64"/>
  <c r="S113" i="64"/>
  <c r="H488" i="64"/>
  <c r="P475" i="64"/>
  <c r="R255" i="64"/>
  <c r="X118" i="64"/>
  <c r="AB394" i="64"/>
  <c r="AB247" i="64"/>
  <c r="AC488" i="64"/>
  <c r="AC342" i="64"/>
  <c r="AC121" i="46"/>
  <c r="AB321" i="64"/>
  <c r="K129" i="56"/>
  <c r="AC56" i="64"/>
  <c r="R49" i="64"/>
  <c r="AH53" i="64"/>
  <c r="AL257" i="64"/>
  <c r="AJ257" i="64"/>
  <c r="AI123" i="64"/>
  <c r="AU196" i="64"/>
  <c r="AO119" i="64"/>
  <c r="AS190" i="64"/>
  <c r="AL477" i="64"/>
  <c r="AC123" i="64"/>
  <c r="K48" i="46"/>
  <c r="F69" i="74" s="1"/>
  <c r="F46" i="75" s="1"/>
  <c r="M48" i="46"/>
  <c r="H69" i="74" s="1"/>
  <c r="H46" i="75" s="1"/>
  <c r="H160" i="46"/>
  <c r="S127" i="64"/>
  <c r="Q562" i="64"/>
  <c r="V531" i="64"/>
  <c r="N92" i="64"/>
  <c r="M397" i="64"/>
  <c r="N22" i="64"/>
  <c r="M389" i="64"/>
  <c r="S30" i="64"/>
  <c r="V314" i="64"/>
  <c r="V533" i="64"/>
  <c r="Q391" i="64"/>
  <c r="I454" i="64"/>
  <c r="I527" i="64"/>
  <c r="J242" i="64"/>
  <c r="I381" i="64"/>
  <c r="S390" i="64"/>
  <c r="V464" i="64"/>
  <c r="L534" i="64"/>
  <c r="P99" i="64"/>
  <c r="T397" i="64"/>
  <c r="H399" i="64"/>
  <c r="P534" i="64"/>
  <c r="S27" i="64"/>
  <c r="S91" i="64"/>
  <c r="X240" i="46"/>
  <c r="P174" i="25"/>
  <c r="AK321" i="64"/>
  <c r="G119" i="64"/>
  <c r="I404" i="64"/>
  <c r="AG560" i="64"/>
  <c r="X315" i="64"/>
  <c r="X523" i="64"/>
  <c r="G315" i="64"/>
  <c r="N163" i="64"/>
  <c r="X170" i="64"/>
  <c r="T44" i="64"/>
  <c r="J389" i="64"/>
  <c r="J30" i="64"/>
  <c r="X388" i="64"/>
  <c r="N308" i="64"/>
  <c r="N527" i="64"/>
  <c r="N381" i="64"/>
  <c r="I163" i="64"/>
  <c r="L536" i="64"/>
  <c r="J462" i="64"/>
  <c r="I92" i="64"/>
  <c r="AH249" i="46"/>
  <c r="AA39" i="25"/>
  <c r="AP156" i="25"/>
  <c r="L550" i="64"/>
  <c r="L331" i="64"/>
  <c r="O404" i="64"/>
  <c r="O186" i="64"/>
  <c r="Y550" i="64"/>
  <c r="Y115" i="64"/>
  <c r="R536" i="64"/>
  <c r="R243" i="64"/>
  <c r="R463" i="64"/>
  <c r="T319" i="64"/>
  <c r="T392" i="64"/>
  <c r="R26" i="64"/>
  <c r="R385" i="64"/>
  <c r="K44" i="64"/>
  <c r="K256" i="64"/>
  <c r="G476" i="64"/>
  <c r="G330" i="64"/>
  <c r="G525" i="64"/>
  <c r="G306" i="64"/>
  <c r="Q527" i="64"/>
  <c r="Q234" i="64"/>
  <c r="Q22" i="64"/>
  <c r="W464" i="64"/>
  <c r="W537" i="64"/>
  <c r="U102" i="64"/>
  <c r="U464" i="64"/>
  <c r="O90" i="25"/>
  <c r="R246" i="46"/>
  <c r="V334" i="64"/>
  <c r="V189" i="64"/>
  <c r="G407" i="64"/>
  <c r="G480" i="64"/>
  <c r="L523" i="64"/>
  <c r="L304" i="64"/>
  <c r="H388" i="64"/>
  <c r="H29" i="64"/>
  <c r="R256" i="64"/>
  <c r="R549" i="64"/>
  <c r="L392" i="64"/>
  <c r="L319" i="64"/>
  <c r="I538" i="64"/>
  <c r="I174" i="64"/>
  <c r="I33" i="64"/>
  <c r="V319" i="64"/>
  <c r="V245" i="64"/>
  <c r="J49" i="64"/>
  <c r="Z194" i="64"/>
  <c r="W404" i="64"/>
  <c r="K261" i="64"/>
  <c r="AC481" i="64"/>
  <c r="AK115" i="64"/>
  <c r="AM473" i="64"/>
  <c r="AS53" i="64"/>
  <c r="AH125" i="64"/>
  <c r="AB49" i="64"/>
  <c r="AM49" i="64"/>
  <c r="AO550" i="64"/>
  <c r="AM327" i="64"/>
  <c r="AH560" i="64"/>
  <c r="AS560" i="64"/>
  <c r="AO186" i="64"/>
  <c r="O477" i="64"/>
  <c r="AK45" i="64"/>
  <c r="H139" i="46"/>
  <c r="BT30" i="46"/>
  <c r="BA30" i="46"/>
  <c r="S269" i="64"/>
  <c r="U29" i="64"/>
  <c r="G118" i="64"/>
  <c r="R330" i="64"/>
  <c r="K88" i="64"/>
  <c r="H170" i="64"/>
  <c r="T242" i="64"/>
  <c r="T171" i="64"/>
  <c r="V122" i="64"/>
  <c r="V33" i="64"/>
  <c r="N545" i="64"/>
  <c r="X27" i="64"/>
  <c r="X97" i="64"/>
  <c r="M40" i="64"/>
  <c r="P47" i="64"/>
  <c r="T459" i="64"/>
  <c r="P237" i="64"/>
  <c r="S97" i="64"/>
  <c r="L384" i="64"/>
  <c r="S453" i="64"/>
  <c r="Z31" i="64"/>
  <c r="Z101" i="64"/>
  <c r="Z172" i="64"/>
  <c r="T40" i="64"/>
  <c r="T110" i="64"/>
  <c r="X101" i="64"/>
  <c r="X172" i="64"/>
  <c r="W316" i="64"/>
  <c r="W100" i="64"/>
  <c r="R307" i="64"/>
  <c r="R162" i="64"/>
  <c r="R91" i="64"/>
  <c r="V307" i="64"/>
  <c r="V21" i="64"/>
  <c r="M27" i="64"/>
  <c r="M168" i="64"/>
  <c r="M313" i="64"/>
  <c r="M459" i="64"/>
  <c r="M239" i="64"/>
  <c r="G21" i="64"/>
  <c r="G307" i="64"/>
  <c r="G380" i="64"/>
  <c r="P231" i="64"/>
  <c r="P89" i="64"/>
  <c r="P524" i="64"/>
  <c r="J411" i="64"/>
  <c r="J557" i="64"/>
  <c r="Y254" i="46"/>
  <c r="W384" i="64"/>
  <c r="W457" i="64"/>
  <c r="Z117" i="64"/>
  <c r="Z259" i="64"/>
  <c r="I237" i="64"/>
  <c r="I311" i="64"/>
  <c r="H86" i="25"/>
  <c r="Z476" i="64"/>
  <c r="Z185" i="64"/>
  <c r="T329" i="64"/>
  <c r="H329" i="64"/>
  <c r="I43" i="64"/>
  <c r="U387" i="64"/>
  <c r="AI105" i="64"/>
  <c r="AJ45" i="46"/>
  <c r="J148" i="47" s="1"/>
  <c r="J338" i="47" s="1"/>
  <c r="J331" i="64"/>
  <c r="U119" i="64"/>
  <c r="M119" i="64"/>
  <c r="V115" i="64"/>
  <c r="S257" i="64"/>
  <c r="AS481" i="64"/>
  <c r="AH404" i="64"/>
  <c r="AD253" i="64"/>
  <c r="AN487" i="64"/>
  <c r="AG487" i="64"/>
  <c r="AN125" i="64"/>
  <c r="AP400" i="64"/>
  <c r="AH554" i="64"/>
  <c r="AU408" i="64"/>
  <c r="M173" i="56"/>
  <c r="L222" i="25" s="1"/>
  <c r="AO190" i="64"/>
  <c r="AH190" i="64"/>
  <c r="AH477" i="64"/>
  <c r="AK45" i="46"/>
  <c r="K148" i="47" s="1"/>
  <c r="K338" i="47" s="1"/>
  <c r="P48" i="46"/>
  <c r="Y48" i="46"/>
  <c r="T69" i="74" s="1"/>
  <c r="T46" i="75" s="1"/>
  <c r="BB30" i="46"/>
  <c r="BU30" i="46"/>
  <c r="CK30" i="46"/>
  <c r="U27" i="25"/>
  <c r="Y397" i="64"/>
  <c r="V557" i="64"/>
  <c r="U118" i="64"/>
  <c r="J318" i="64"/>
  <c r="J391" i="64"/>
  <c r="P173" i="64"/>
  <c r="H252" i="64"/>
  <c r="CC30" i="46"/>
  <c r="BW30" i="46"/>
  <c r="I30" i="44"/>
  <c r="J30" i="44" s="1"/>
  <c r="BH30" i="46"/>
  <c r="BC30" i="46"/>
  <c r="L553" i="64"/>
  <c r="L48" i="64"/>
  <c r="U315" i="64"/>
  <c r="U388" i="64"/>
  <c r="U461" i="64"/>
  <c r="K534" i="64"/>
  <c r="K388" i="64"/>
  <c r="K241" i="64"/>
  <c r="O304" i="64"/>
  <c r="O450" i="64"/>
  <c r="H174" i="64"/>
  <c r="H33" i="64"/>
  <c r="T465" i="64"/>
  <c r="T245" i="64"/>
  <c r="Q319" i="64"/>
  <c r="Q392" i="64"/>
  <c r="Q174" i="64"/>
  <c r="Q465" i="64"/>
  <c r="U312" i="64"/>
  <c r="U238" i="64"/>
  <c r="N26" i="64"/>
  <c r="N238" i="64"/>
  <c r="N385" i="64"/>
  <c r="R312" i="64"/>
  <c r="R96" i="64"/>
  <c r="R458" i="64"/>
  <c r="R531" i="64"/>
  <c r="O238" i="64"/>
  <c r="O167" i="64"/>
  <c r="O458" i="64"/>
  <c r="K385" i="64"/>
  <c r="K167" i="64"/>
  <c r="Y458" i="64"/>
  <c r="Y312" i="64"/>
  <c r="Y26" i="64"/>
  <c r="Y96" i="64"/>
  <c r="R132" i="25"/>
  <c r="R284" i="25" s="1"/>
  <c r="U246" i="46"/>
  <c r="K403" i="64"/>
  <c r="K549" i="64"/>
  <c r="K185" i="64"/>
  <c r="K330" i="64"/>
  <c r="N330" i="64"/>
  <c r="N476" i="64"/>
  <c r="N549" i="64"/>
  <c r="N185" i="64"/>
  <c r="N403" i="64"/>
  <c r="G44" i="64"/>
  <c r="G185" i="64"/>
  <c r="G114" i="64"/>
  <c r="G549" i="64"/>
  <c r="U324" i="64"/>
  <c r="U397" i="64"/>
  <c r="U250" i="64"/>
  <c r="U179" i="64"/>
  <c r="K31" i="64"/>
  <c r="K317" i="64"/>
  <c r="K172" i="64"/>
  <c r="X163" i="64"/>
  <c r="X381" i="64"/>
  <c r="X527" i="64"/>
  <c r="X22" i="64"/>
  <c r="G452" i="64"/>
  <c r="G161" i="64"/>
  <c r="G90" i="64"/>
  <c r="U234" i="64"/>
  <c r="U381" i="64"/>
  <c r="U308" i="64"/>
  <c r="V242" i="46"/>
  <c r="T389" i="64"/>
  <c r="T535" i="64"/>
  <c r="Z161" i="64"/>
  <c r="Z379" i="64"/>
  <c r="Z452" i="64"/>
  <c r="Q308" i="64"/>
  <c r="Q163" i="64"/>
  <c r="Q381" i="64"/>
  <c r="R243" i="46"/>
  <c r="O171" i="64"/>
  <c r="O30" i="64"/>
  <c r="O100" i="64"/>
  <c r="O389" i="64"/>
  <c r="O242" i="64"/>
  <c r="W391" i="64"/>
  <c r="W102" i="64"/>
  <c r="W244" i="64"/>
  <c r="W32" i="64"/>
  <c r="W173" i="64"/>
  <c r="W318" i="64"/>
  <c r="Y108" i="64"/>
  <c r="Y250" i="64"/>
  <c r="N242" i="64"/>
  <c r="N389" i="64"/>
  <c r="N30" i="64"/>
  <c r="N535" i="64"/>
  <c r="N171" i="64"/>
  <c r="N100" i="64"/>
  <c r="P189" i="64"/>
  <c r="P260" i="64"/>
  <c r="P48" i="64"/>
  <c r="P407" i="64"/>
  <c r="P480" i="64"/>
  <c r="X240" i="64"/>
  <c r="X314" i="64"/>
  <c r="X98" i="64"/>
  <c r="X28" i="64"/>
  <c r="X460" i="64"/>
  <c r="N379" i="64"/>
  <c r="N525" i="64"/>
  <c r="N90" i="64"/>
  <c r="N232" i="64"/>
  <c r="U391" i="64"/>
  <c r="U537" i="64"/>
  <c r="U318" i="64"/>
  <c r="Z543" i="64"/>
  <c r="Z470" i="64"/>
  <c r="Y308" i="64"/>
  <c r="Y163" i="64"/>
  <c r="M324" i="64"/>
  <c r="M38" i="64"/>
  <c r="M179" i="64"/>
  <c r="L198" i="64"/>
  <c r="L562" i="64"/>
  <c r="L102" i="64"/>
  <c r="L318" i="64"/>
  <c r="L173" i="64"/>
  <c r="V411" i="64"/>
  <c r="V338" i="64"/>
  <c r="X264" i="64"/>
  <c r="X484" i="64"/>
  <c r="X557" i="64"/>
  <c r="H472" i="64"/>
  <c r="H181" i="64"/>
  <c r="H326" i="64"/>
  <c r="H110" i="64"/>
  <c r="Z317" i="64"/>
  <c r="Z536" i="64"/>
  <c r="Z390" i="64"/>
  <c r="Z243" i="64"/>
  <c r="T181" i="64"/>
  <c r="T399" i="64"/>
  <c r="T472" i="64"/>
  <c r="T326" i="64"/>
  <c r="T545" i="64"/>
  <c r="Z252" i="64"/>
  <c r="Z399" i="64"/>
  <c r="Z326" i="64"/>
  <c r="Z472" i="64"/>
  <c r="Z545" i="64"/>
  <c r="Z40" i="64"/>
  <c r="Z110" i="64"/>
  <c r="O480" i="64"/>
  <c r="O334" i="64"/>
  <c r="R128" i="56"/>
  <c r="T243" i="46"/>
  <c r="X57" i="64"/>
  <c r="X562" i="64"/>
  <c r="X489" i="64"/>
  <c r="X269" i="64"/>
  <c r="R390" i="64"/>
  <c r="R101" i="64"/>
  <c r="M243" i="64"/>
  <c r="M31" i="64"/>
  <c r="M390" i="64"/>
  <c r="M101" i="64"/>
  <c r="H331" i="64"/>
  <c r="L119" i="64"/>
  <c r="Q119" i="64"/>
  <c r="M49" i="64"/>
  <c r="Z45" i="64"/>
  <c r="J550" i="64"/>
  <c r="AH481" i="64"/>
  <c r="AP253" i="64"/>
  <c r="AU125" i="64"/>
  <c r="AR49" i="64"/>
  <c r="AQ261" i="64"/>
  <c r="AD400" i="64"/>
  <c r="AH408" i="64"/>
  <c r="AQ335" i="64"/>
  <c r="AT412" i="64"/>
  <c r="AM119" i="64"/>
  <c r="AQ119" i="64"/>
  <c r="M69" i="74"/>
  <c r="M46" i="75" s="1"/>
  <c r="AG477" i="64"/>
  <c r="AI265" i="64"/>
  <c r="AT558" i="64"/>
  <c r="AR414" i="64"/>
  <c r="AL45" i="46"/>
  <c r="S48" i="46"/>
  <c r="N65" i="25" s="1"/>
  <c r="Z48" i="46"/>
  <c r="U69" i="74" s="1"/>
  <c r="U46" i="75" s="1"/>
  <c r="CF30" i="46"/>
  <c r="CI30" i="46"/>
  <c r="CL30" i="46"/>
  <c r="BL30" i="46"/>
  <c r="L260" i="64"/>
  <c r="O260" i="64"/>
  <c r="N246" i="46"/>
  <c r="X127" i="64"/>
  <c r="T174" i="64"/>
  <c r="M27" i="25"/>
  <c r="Y385" i="64"/>
  <c r="G403" i="64"/>
  <c r="Y48" i="64"/>
  <c r="Y38" i="64"/>
  <c r="O462" i="64"/>
  <c r="M108" i="64"/>
  <c r="Y470" i="64"/>
  <c r="Q245" i="64"/>
  <c r="U244" i="64"/>
  <c r="Y189" i="64"/>
  <c r="Y179" i="64"/>
  <c r="U108" i="64"/>
  <c r="H538" i="64"/>
  <c r="N316" i="64"/>
  <c r="K536" i="64"/>
  <c r="N452" i="64"/>
  <c r="T100" i="64"/>
  <c r="I343" i="64"/>
  <c r="L537" i="64"/>
  <c r="O385" i="64"/>
  <c r="H319" i="64"/>
  <c r="Z20" i="64"/>
  <c r="P553" i="64"/>
  <c r="P334" i="64"/>
  <c r="G232" i="64"/>
  <c r="Z463" i="64"/>
  <c r="X317" i="64"/>
  <c r="X31" i="64"/>
  <c r="X243" i="64"/>
  <c r="G453" i="64"/>
  <c r="H240" i="46"/>
  <c r="P314" i="64"/>
  <c r="P460" i="64"/>
  <c r="P28" i="64"/>
  <c r="T38" i="64"/>
  <c r="T324" i="64"/>
  <c r="W389" i="64"/>
  <c r="W171" i="64"/>
  <c r="W242" i="64"/>
  <c r="V380" i="64"/>
  <c r="V233" i="64"/>
  <c r="L315" i="64"/>
  <c r="L241" i="64"/>
  <c r="L388" i="64"/>
  <c r="N40" i="64"/>
  <c r="N252" i="64"/>
  <c r="P170" i="64"/>
  <c r="P461" i="64"/>
  <c r="P29" i="64"/>
  <c r="G91" i="64"/>
  <c r="G526" i="64"/>
  <c r="G162" i="64"/>
  <c r="S239" i="64"/>
  <c r="S313" i="64"/>
  <c r="P333" i="64"/>
  <c r="P259" i="64"/>
  <c r="P479" i="64"/>
  <c r="J484" i="64"/>
  <c r="J193" i="64"/>
  <c r="J52" i="64"/>
  <c r="J122" i="64"/>
  <c r="Q166" i="64"/>
  <c r="Q384" i="64"/>
  <c r="V378" i="64"/>
  <c r="V231" i="64"/>
  <c r="T532" i="64"/>
  <c r="T168" i="64"/>
  <c r="T97" i="64"/>
  <c r="S162" i="64"/>
  <c r="S380" i="64"/>
  <c r="S307" i="64"/>
  <c r="P166" i="64"/>
  <c r="P95" i="64"/>
  <c r="P311" i="64"/>
  <c r="W95" i="64"/>
  <c r="W311" i="64"/>
  <c r="M399" i="64"/>
  <c r="M252" i="64"/>
  <c r="M326" i="64"/>
  <c r="M472" i="64"/>
  <c r="X459" i="64"/>
  <c r="X239" i="64"/>
  <c r="Z406" i="64"/>
  <c r="Z188" i="64"/>
  <c r="Z333" i="64"/>
  <c r="Z552" i="64"/>
  <c r="Z47" i="64"/>
  <c r="L95" i="64"/>
  <c r="L311" i="64"/>
  <c r="L166" i="64"/>
  <c r="J96" i="64"/>
  <c r="J385" i="64"/>
  <c r="J238" i="64"/>
  <c r="J312" i="64"/>
  <c r="H378" i="64"/>
  <c r="H89" i="64"/>
  <c r="H231" i="64"/>
  <c r="H19" i="64"/>
  <c r="P133" i="25"/>
  <c r="P278" i="25" s="1"/>
  <c r="S240" i="46"/>
  <c r="I95" i="64"/>
  <c r="I457" i="64"/>
  <c r="U168" i="64"/>
  <c r="U239" i="64"/>
  <c r="X232" i="64"/>
  <c r="X452" i="64"/>
  <c r="X379" i="64"/>
  <c r="X161" i="64"/>
  <c r="X525" i="64"/>
  <c r="X20" i="64"/>
  <c r="W268" i="64"/>
  <c r="W126" i="64"/>
  <c r="W197" i="64"/>
  <c r="W561" i="64"/>
  <c r="T268" i="64"/>
  <c r="T488" i="64"/>
  <c r="S245" i="46"/>
  <c r="L342" i="64"/>
  <c r="L561" i="64"/>
  <c r="O338" i="64"/>
  <c r="O264" i="64"/>
  <c r="X402" i="64"/>
  <c r="X113" i="64"/>
  <c r="X43" i="64"/>
  <c r="O134" i="25"/>
  <c r="S465" i="64"/>
  <c r="S538" i="64"/>
  <c r="S392" i="64"/>
  <c r="Y184" i="64"/>
  <c r="Y113" i="64"/>
  <c r="Y43" i="64"/>
  <c r="Y329" i="64"/>
  <c r="Y255" i="64"/>
  <c r="Y475" i="64"/>
  <c r="T402" i="64"/>
  <c r="T548" i="64"/>
  <c r="H255" i="64"/>
  <c r="H113" i="64"/>
  <c r="I402" i="64"/>
  <c r="I113" i="64"/>
  <c r="J20" i="64"/>
  <c r="J306" i="64"/>
  <c r="J90" i="64"/>
  <c r="J525" i="64"/>
  <c r="V242" i="64"/>
  <c r="V171" i="64"/>
  <c r="V316" i="64"/>
  <c r="O378" i="64"/>
  <c r="O524" i="64"/>
  <c r="O160" i="64"/>
  <c r="O451" i="64"/>
  <c r="O89" i="64"/>
  <c r="X243" i="46"/>
  <c r="V127" i="56"/>
  <c r="X242" i="46"/>
  <c r="K544" i="64"/>
  <c r="K251" i="64"/>
  <c r="AA613" i="64"/>
  <c r="K39" i="64"/>
  <c r="W255" i="64"/>
  <c r="W329" i="64"/>
  <c r="W475" i="64"/>
  <c r="W43" i="64"/>
  <c r="R544" i="64"/>
  <c r="R39" i="64"/>
  <c r="R398" i="64"/>
  <c r="R325" i="64"/>
  <c r="P544" i="64"/>
  <c r="P180" i="64"/>
  <c r="P39" i="64"/>
  <c r="P109" i="64"/>
  <c r="U325" i="64"/>
  <c r="U109" i="64"/>
  <c r="U471" i="64"/>
  <c r="U251" i="64"/>
  <c r="U180" i="64"/>
  <c r="N410" i="64"/>
  <c r="N263" i="64"/>
  <c r="O556" i="64"/>
  <c r="O51" i="64"/>
  <c r="Q246" i="46"/>
  <c r="N181" i="64"/>
  <c r="T108" i="64"/>
  <c r="P240" i="64"/>
  <c r="X390" i="64"/>
  <c r="N472" i="64"/>
  <c r="T179" i="64"/>
  <c r="V526" i="64"/>
  <c r="N110" i="64"/>
  <c r="W462" i="64"/>
  <c r="V162" i="64"/>
  <c r="AA617" i="64"/>
  <c r="W535" i="64"/>
  <c r="V453" i="64"/>
  <c r="W30" i="64"/>
  <c r="P387" i="64"/>
  <c r="L170" i="64"/>
  <c r="R453" i="64"/>
  <c r="R380" i="64"/>
  <c r="P315" i="64"/>
  <c r="R233" i="64"/>
  <c r="T543" i="64"/>
  <c r="Q311" i="64"/>
  <c r="P117" i="64"/>
  <c r="M181" i="64"/>
  <c r="P19" i="64"/>
  <c r="S459" i="64"/>
  <c r="Q530" i="64"/>
  <c r="P378" i="64"/>
  <c r="T386" i="64"/>
  <c r="J338" i="64"/>
  <c r="M532" i="64"/>
  <c r="M386" i="64"/>
  <c r="M110" i="64"/>
  <c r="J167" i="64"/>
  <c r="I384" i="64"/>
  <c r="U532" i="64"/>
  <c r="H305" i="64"/>
  <c r="J531" i="64"/>
  <c r="I166" i="64"/>
  <c r="Z245" i="46"/>
  <c r="T197" i="64"/>
  <c r="T415" i="64"/>
  <c r="O484" i="64"/>
  <c r="H475" i="64"/>
  <c r="V160" i="64"/>
  <c r="V19" i="64"/>
  <c r="V89" i="64"/>
  <c r="W25" i="64"/>
  <c r="H548" i="64"/>
  <c r="W237" i="64"/>
  <c r="W166" i="64"/>
  <c r="AC123" i="46"/>
  <c r="S319" i="64"/>
  <c r="I184" i="64"/>
  <c r="S245" i="64"/>
  <c r="G233" i="64"/>
  <c r="K121" i="56"/>
  <c r="I306" i="64"/>
  <c r="Y548" i="64"/>
  <c r="X548" i="64"/>
  <c r="X329" i="64"/>
  <c r="X184" i="64"/>
  <c r="S322" i="64"/>
  <c r="S248" i="64"/>
  <c r="S468" i="64"/>
  <c r="W395" i="64"/>
  <c r="W468" i="64"/>
  <c r="H36" i="64"/>
  <c r="H541" i="64"/>
  <c r="R395" i="64"/>
  <c r="R248" i="64"/>
  <c r="R177" i="64"/>
  <c r="V24" i="64"/>
  <c r="V94" i="64"/>
  <c r="U24" i="64"/>
  <c r="U529" i="64"/>
  <c r="Y382" i="64"/>
  <c r="Y309" i="64"/>
  <c r="O93" i="64"/>
  <c r="O235" i="64"/>
  <c r="H468" i="64"/>
  <c r="R36" i="64"/>
  <c r="H177" i="64"/>
  <c r="AC126" i="46"/>
  <c r="W36" i="64"/>
  <c r="W106" i="64"/>
  <c r="S177" i="64"/>
  <c r="H106" i="64"/>
  <c r="AB415" i="64"/>
  <c r="AB342" i="64"/>
  <c r="AM268" i="64"/>
  <c r="AM342" i="64"/>
  <c r="I38" i="44"/>
  <c r="J38" i="44" s="1"/>
  <c r="BG38" i="46"/>
  <c r="CC38" i="46"/>
  <c r="BA38" i="46"/>
  <c r="BX38" i="46"/>
  <c r="BO38" i="46"/>
  <c r="BR38" i="46"/>
  <c r="V246" i="46"/>
  <c r="AI540" i="64"/>
  <c r="AD321" i="64"/>
  <c r="AD35" i="64"/>
  <c r="AI415" i="64"/>
  <c r="AI394" i="64"/>
  <c r="AD467" i="64"/>
  <c r="AD247" i="64"/>
  <c r="AG247" i="64"/>
  <c r="I536" i="64"/>
  <c r="I317" i="64"/>
  <c r="J33" i="64"/>
  <c r="J538" i="64"/>
  <c r="Y538" i="64"/>
  <c r="Y319" i="64"/>
  <c r="Q476" i="64"/>
  <c r="Q185" i="64"/>
  <c r="Y330" i="64"/>
  <c r="Y476" i="64"/>
  <c r="H260" i="64"/>
  <c r="H118" i="64"/>
  <c r="I535" i="64"/>
  <c r="I389" i="64"/>
  <c r="Q379" i="64"/>
  <c r="Q452" i="64"/>
  <c r="Q20" i="64"/>
  <c r="Q306" i="64"/>
  <c r="Q387" i="64"/>
  <c r="Q314" i="64"/>
  <c r="Q533" i="64"/>
  <c r="Q98" i="64"/>
  <c r="Y306" i="64"/>
  <c r="Y452" i="64"/>
  <c r="I102" i="64"/>
  <c r="I391" i="64"/>
  <c r="I464" i="64"/>
  <c r="J250" i="64"/>
  <c r="J543" i="64"/>
  <c r="T407" i="64"/>
  <c r="T260" i="64"/>
  <c r="U242" i="64"/>
  <c r="U462" i="64"/>
  <c r="U535" i="64"/>
  <c r="M22" i="64"/>
  <c r="M381" i="64"/>
  <c r="T173" i="64"/>
  <c r="T244" i="64"/>
  <c r="T318" i="64"/>
  <c r="S534" i="64"/>
  <c r="S29" i="64"/>
  <c r="S170" i="64"/>
  <c r="J381" i="64"/>
  <c r="J92" i="64"/>
  <c r="W533" i="64"/>
  <c r="W314" i="64"/>
  <c r="Y464" i="64"/>
  <c r="Y537" i="64"/>
  <c r="Y32" i="64"/>
  <c r="H389" i="64"/>
  <c r="H100" i="64"/>
  <c r="M99" i="64"/>
  <c r="M241" i="64"/>
  <c r="P557" i="64"/>
  <c r="P122" i="64"/>
  <c r="L381" i="64"/>
  <c r="L163" i="64"/>
  <c r="G338" i="64"/>
  <c r="G411" i="64"/>
  <c r="S557" i="64"/>
  <c r="S338" i="64"/>
  <c r="S193" i="64"/>
  <c r="P119" i="64"/>
  <c r="N173" i="56"/>
  <c r="M222" i="25" s="1"/>
  <c r="AF560" i="64"/>
  <c r="AG335" i="64"/>
  <c r="I220" i="47"/>
  <c r="AO196" i="64"/>
  <c r="Y466" i="64"/>
  <c r="Z489" i="64"/>
  <c r="Z562" i="64"/>
  <c r="V489" i="64"/>
  <c r="V343" i="64"/>
  <c r="X29" i="64"/>
  <c r="X99" i="64"/>
  <c r="X331" i="64"/>
  <c r="S115" i="64"/>
  <c r="G194" i="64"/>
  <c r="AK473" i="64"/>
  <c r="AQ41" i="64"/>
  <c r="S331" i="64"/>
  <c r="N331" i="64"/>
  <c r="R331" i="64"/>
  <c r="G186" i="64"/>
  <c r="Q115" i="64"/>
  <c r="O115" i="64"/>
  <c r="N194" i="64"/>
  <c r="T194" i="64"/>
  <c r="Q194" i="64"/>
  <c r="N45" i="64"/>
  <c r="N257" i="64"/>
  <c r="J558" i="64"/>
  <c r="T477" i="64"/>
  <c r="H335" i="64"/>
  <c r="AG481" i="64"/>
  <c r="O190" i="64"/>
  <c r="AA159" i="25"/>
  <c r="AC115" i="64"/>
  <c r="AR115" i="64"/>
  <c r="AQ546" i="64"/>
  <c r="AP53" i="64"/>
  <c r="AB53" i="64"/>
  <c r="AR257" i="64"/>
  <c r="AS400" i="64"/>
  <c r="AE554" i="64"/>
  <c r="Y159" i="25"/>
  <c r="AD45" i="64"/>
  <c r="AI477" i="64"/>
  <c r="AN331" i="64"/>
  <c r="AI331" i="64"/>
  <c r="AK55" i="64"/>
  <c r="AW45" i="46"/>
  <c r="W148" i="47" s="1"/>
  <c r="W338" i="47" s="1"/>
  <c r="V47" i="46"/>
  <c r="Q64" i="25" s="1"/>
  <c r="AV52" i="46"/>
  <c r="L48" i="46"/>
  <c r="G65" i="25" s="1"/>
  <c r="W48" i="46"/>
  <c r="R69" i="74" s="1"/>
  <c r="R46" i="75" s="1"/>
  <c r="AE198" i="64"/>
  <c r="S198" i="64"/>
  <c r="Z269" i="64"/>
  <c r="Z198" i="64"/>
  <c r="V562" i="64"/>
  <c r="Q489" i="64"/>
  <c r="W256" i="64"/>
  <c r="I450" i="64"/>
  <c r="Y403" i="64"/>
  <c r="I458" i="64"/>
  <c r="N27" i="25"/>
  <c r="M230" i="64"/>
  <c r="J549" i="64"/>
  <c r="N243" i="46"/>
  <c r="Z450" i="64"/>
  <c r="G304" i="64"/>
  <c r="I531" i="64"/>
  <c r="H96" i="64"/>
  <c r="H238" i="64"/>
  <c r="X534" i="64"/>
  <c r="M523" i="64"/>
  <c r="J330" i="64"/>
  <c r="J304" i="64"/>
  <c r="F27" i="25"/>
  <c r="H535" i="64"/>
  <c r="W234" i="64"/>
  <c r="I32" i="64"/>
  <c r="S90" i="64"/>
  <c r="I173" i="64"/>
  <c r="N193" i="64"/>
  <c r="N411" i="64"/>
  <c r="W114" i="64"/>
  <c r="S20" i="64"/>
  <c r="S379" i="64"/>
  <c r="O244" i="64"/>
  <c r="Y44" i="64"/>
  <c r="M118" i="64"/>
  <c r="Y318" i="64"/>
  <c r="S388" i="64"/>
  <c r="T334" i="64"/>
  <c r="T480" i="64"/>
  <c r="N29" i="64"/>
  <c r="J174" i="64"/>
  <c r="H189" i="64"/>
  <c r="H330" i="64"/>
  <c r="J470" i="64"/>
  <c r="H553" i="64"/>
  <c r="Y33" i="64"/>
  <c r="I250" i="64"/>
  <c r="U30" i="64"/>
  <c r="U171" i="64"/>
  <c r="J38" i="64"/>
  <c r="R33" i="64"/>
  <c r="H476" i="64"/>
  <c r="J185" i="64"/>
  <c r="I462" i="64"/>
  <c r="K387" i="64"/>
  <c r="T464" i="64"/>
  <c r="Q90" i="64"/>
  <c r="W98" i="64"/>
  <c r="W169" i="64"/>
  <c r="AE269" i="64"/>
  <c r="V269" i="64"/>
  <c r="Q343" i="64"/>
  <c r="Q198" i="64"/>
  <c r="N548" i="64"/>
  <c r="N475" i="64"/>
  <c r="Q307" i="64"/>
  <c r="Q453" i="64"/>
  <c r="G470" i="64"/>
  <c r="AQ45" i="25"/>
  <c r="AT257" i="46"/>
  <c r="AG138" i="25"/>
  <c r="AG292" i="25" s="1"/>
  <c r="AJ254" i="46"/>
  <c r="AB454" i="64"/>
  <c r="AB92" i="64"/>
  <c r="AB527" i="64"/>
  <c r="AB385" i="64"/>
  <c r="AB26" i="64"/>
  <c r="AB96" i="64"/>
  <c r="AB316" i="64"/>
  <c r="AB171" i="64"/>
  <c r="AB242" i="64"/>
  <c r="AB104" i="64"/>
  <c r="AB175" i="64"/>
  <c r="AB539" i="64"/>
  <c r="AT479" i="64"/>
  <c r="AT406" i="64"/>
  <c r="AT259" i="64"/>
  <c r="AS104" i="64"/>
  <c r="AS320" i="64"/>
  <c r="AS175" i="64"/>
  <c r="AS466" i="64"/>
  <c r="AS100" i="64"/>
  <c r="AS462" i="64"/>
  <c r="AS535" i="64"/>
  <c r="AS312" i="64"/>
  <c r="AS238" i="64"/>
  <c r="AS385" i="64"/>
  <c r="AS381" i="64"/>
  <c r="AS308" i="64"/>
  <c r="AS92" i="64"/>
  <c r="AS248" i="64"/>
  <c r="AS36" i="64"/>
  <c r="AS177" i="64"/>
  <c r="AS48" i="64"/>
  <c r="AS407" i="64"/>
  <c r="AS260" i="64"/>
  <c r="AR109" i="64"/>
  <c r="AR39" i="64"/>
  <c r="AR251" i="64"/>
  <c r="AQ318" i="64"/>
  <c r="AQ32" i="64"/>
  <c r="AQ537" i="64"/>
  <c r="AQ102" i="64"/>
  <c r="AQ240" i="64"/>
  <c r="AQ460" i="64"/>
  <c r="AQ314" i="64"/>
  <c r="AQ310" i="64"/>
  <c r="AQ94" i="64"/>
  <c r="AQ525" i="64"/>
  <c r="AQ232" i="64"/>
  <c r="AQ161" i="64"/>
  <c r="AQ379" i="64"/>
  <c r="AQ252" i="64"/>
  <c r="AQ399" i="64"/>
  <c r="AQ326" i="64"/>
  <c r="AP333" i="64"/>
  <c r="AP259" i="64"/>
  <c r="AP479" i="64"/>
  <c r="AO539" i="64"/>
  <c r="AO246" i="64"/>
  <c r="AO175" i="64"/>
  <c r="AO100" i="64"/>
  <c r="AO389" i="64"/>
  <c r="AO242" i="64"/>
  <c r="AO385" i="64"/>
  <c r="AO26" i="64"/>
  <c r="AO238" i="64"/>
  <c r="AO92" i="64"/>
  <c r="AO527" i="64"/>
  <c r="AO381" i="64"/>
  <c r="AO468" i="64"/>
  <c r="AO395" i="64"/>
  <c r="AO106" i="64"/>
  <c r="AO248" i="64"/>
  <c r="AO48" i="64"/>
  <c r="AO260" i="64"/>
  <c r="AO334" i="64"/>
  <c r="AO553" i="64"/>
  <c r="AN39" i="64"/>
  <c r="AN251" i="64"/>
  <c r="AN325" i="64"/>
  <c r="AN544" i="64"/>
  <c r="AM173" i="64"/>
  <c r="AM318" i="64"/>
  <c r="AM244" i="64"/>
  <c r="AM537" i="64"/>
  <c r="AM460" i="64"/>
  <c r="AM314" i="64"/>
  <c r="AM169" i="64"/>
  <c r="AM387" i="64"/>
  <c r="AM236" i="64"/>
  <c r="AM310" i="64"/>
  <c r="AM165" i="64"/>
  <c r="AM383" i="64"/>
  <c r="AM161" i="64"/>
  <c r="AM379" i="64"/>
  <c r="AM525" i="64"/>
  <c r="AM452" i="64"/>
  <c r="AM545" i="64"/>
  <c r="AM399" i="64"/>
  <c r="AM110" i="64"/>
  <c r="AM181" i="64"/>
  <c r="AL552" i="64"/>
  <c r="AL406" i="64"/>
  <c r="AL188" i="64"/>
  <c r="AL117" i="64"/>
  <c r="AK393" i="64"/>
  <c r="AK175" i="64"/>
  <c r="AK104" i="64"/>
  <c r="AK539" i="64"/>
  <c r="AK242" i="64"/>
  <c r="AK171" i="64"/>
  <c r="AK30" i="64"/>
  <c r="AK389" i="64"/>
  <c r="AK96" i="64"/>
  <c r="AK167" i="64"/>
  <c r="AK312" i="64"/>
  <c r="AK385" i="64"/>
  <c r="AK92" i="64"/>
  <c r="AK163" i="64"/>
  <c r="AK527" i="64"/>
  <c r="AK454" i="64"/>
  <c r="AK36" i="64"/>
  <c r="AK322" i="64"/>
  <c r="AK106" i="64"/>
  <c r="AK541" i="64"/>
  <c r="AI249" i="46"/>
  <c r="AM323" i="64"/>
  <c r="BX110" i="46"/>
  <c r="AQ56" i="25"/>
  <c r="AA609" i="64"/>
  <c r="Q286" i="25"/>
  <c r="AT525" i="64"/>
  <c r="AT456" i="64"/>
  <c r="AT318" i="64"/>
  <c r="AJ548" i="64"/>
  <c r="AM542" i="64"/>
  <c r="I34" i="64"/>
  <c r="I393" i="64"/>
  <c r="AI182" i="64"/>
  <c r="AI327" i="64"/>
  <c r="AL558" i="64"/>
  <c r="AL123" i="64"/>
  <c r="J407" i="64"/>
  <c r="J480" i="64"/>
  <c r="Q553" i="64"/>
  <c r="Q407" i="64"/>
  <c r="P230" i="64"/>
  <c r="P18" i="64"/>
  <c r="P450" i="64"/>
  <c r="M241" i="46"/>
  <c r="J27" i="25"/>
  <c r="X377" i="64"/>
  <c r="X159" i="64"/>
  <c r="X450" i="64"/>
  <c r="Q450" i="64"/>
  <c r="Q230" i="64"/>
  <c r="Q159" i="64"/>
  <c r="W230" i="64"/>
  <c r="W523" i="64"/>
  <c r="W304" i="64"/>
  <c r="P240" i="46"/>
  <c r="U538" i="64"/>
  <c r="U465" i="64"/>
  <c r="M458" i="64"/>
  <c r="M385" i="64"/>
  <c r="K233" i="64"/>
  <c r="K162" i="64"/>
  <c r="L233" i="64"/>
  <c r="L526" i="64"/>
  <c r="AF488" i="64"/>
  <c r="AF197" i="64"/>
  <c r="AF56" i="64"/>
  <c r="AF342" i="64"/>
  <c r="AU56" i="64"/>
  <c r="AU561" i="64"/>
  <c r="AU197" i="64"/>
  <c r="AU488" i="64"/>
  <c r="AT190" i="64"/>
  <c r="AT119" i="64"/>
  <c r="AT554" i="64"/>
  <c r="AS331" i="64"/>
  <c r="AS45" i="64"/>
  <c r="AS257" i="64"/>
  <c r="AU331" i="64"/>
  <c r="AU45" i="64"/>
  <c r="AN111" i="64"/>
  <c r="AN400" i="64"/>
  <c r="AD335" i="64"/>
  <c r="AD49" i="64"/>
  <c r="W186" i="64"/>
  <c r="Q186" i="64"/>
  <c r="N119" i="64"/>
  <c r="N49" i="64"/>
  <c r="X49" i="64"/>
  <c r="W115" i="64"/>
  <c r="X190" i="64"/>
  <c r="AP404" i="64"/>
  <c r="AS404" i="64"/>
  <c r="AF115" i="64"/>
  <c r="AU115" i="64"/>
  <c r="AI253" i="64"/>
  <c r="AB253" i="64"/>
  <c r="AC473" i="64"/>
  <c r="AL53" i="64"/>
  <c r="AE53" i="64"/>
  <c r="AR485" i="64"/>
  <c r="AP257" i="64"/>
  <c r="AU550" i="64"/>
  <c r="AN327" i="64"/>
  <c r="AC327" i="64"/>
  <c r="AJ554" i="64"/>
  <c r="AJ408" i="64"/>
  <c r="AT408" i="64"/>
  <c r="AD408" i="64"/>
  <c r="AF45" i="64"/>
  <c r="AB111" i="64"/>
  <c r="AG265" i="64"/>
  <c r="AL55" i="64"/>
  <c r="AQ341" i="64"/>
  <c r="AQ560" i="64"/>
  <c r="AH331" i="64"/>
  <c r="AH186" i="64"/>
  <c r="Y241" i="64"/>
  <c r="Q377" i="64"/>
  <c r="P88" i="64"/>
  <c r="W159" i="64"/>
  <c r="Y241" i="46"/>
  <c r="AU268" i="64"/>
  <c r="AP190" i="64"/>
  <c r="AP408" i="64"/>
  <c r="AP554" i="64"/>
  <c r="AP261" i="64"/>
  <c r="AQ477" i="64"/>
  <c r="AQ45" i="64"/>
  <c r="AQ186" i="64"/>
  <c r="AQ550" i="64"/>
  <c r="AT331" i="64"/>
  <c r="AT477" i="64"/>
  <c r="AG41" i="64"/>
  <c r="AG327" i="64"/>
  <c r="AI119" i="64"/>
  <c r="AI335" i="64"/>
  <c r="AI408" i="64"/>
  <c r="AC554" i="64"/>
  <c r="AC261" i="64"/>
  <c r="Q523" i="64"/>
  <c r="X18" i="64"/>
  <c r="X465" i="64"/>
  <c r="M134" i="25"/>
  <c r="M278" i="25" s="1"/>
  <c r="BE30" i="46"/>
  <c r="BK30" i="46"/>
  <c r="CE30" i="46"/>
  <c r="CG30" i="46"/>
  <c r="BQ30" i="46"/>
  <c r="BJ30" i="46"/>
  <c r="BV30" i="46"/>
  <c r="BP30" i="46"/>
  <c r="CD30" i="46"/>
  <c r="BG30" i="46"/>
  <c r="CM30" i="46"/>
  <c r="BY30" i="46"/>
  <c r="BF30" i="46"/>
  <c r="F30" i="46"/>
  <c r="J30" i="46" s="1"/>
  <c r="BZ30" i="46"/>
  <c r="CB30" i="46"/>
  <c r="BI30" i="46"/>
  <c r="BO30" i="46"/>
  <c r="BR30" i="46"/>
  <c r="AZ30" i="46"/>
  <c r="AY30" i="46"/>
  <c r="M243" i="46"/>
  <c r="V480" i="64"/>
  <c r="V48" i="64"/>
  <c r="V553" i="64"/>
  <c r="V407" i="64"/>
  <c r="G334" i="64"/>
  <c r="G260" i="64"/>
  <c r="G553" i="64"/>
  <c r="G189" i="64"/>
  <c r="R269" i="64"/>
  <c r="R343" i="64"/>
  <c r="Q106" i="64"/>
  <c r="Q468" i="64"/>
  <c r="T468" i="64"/>
  <c r="T541" i="64"/>
  <c r="O322" i="64"/>
  <c r="O541" i="64"/>
  <c r="Z322" i="64"/>
  <c r="Z248" i="64"/>
  <c r="Z106" i="64"/>
  <c r="Q164" i="64"/>
  <c r="Q309" i="64"/>
  <c r="X93" i="64"/>
  <c r="X235" i="64"/>
  <c r="X164" i="64"/>
  <c r="X455" i="64"/>
  <c r="H93" i="64"/>
  <c r="H235" i="64"/>
  <c r="S164" i="64"/>
  <c r="S235" i="64"/>
  <c r="S23" i="64"/>
  <c r="U117" i="64"/>
  <c r="U479" i="64"/>
  <c r="V37" i="64"/>
  <c r="V107" i="64"/>
  <c r="P251" i="64"/>
  <c r="P471" i="64"/>
  <c r="N51" i="64"/>
  <c r="N337" i="64"/>
  <c r="AQ488" i="64"/>
  <c r="AQ56" i="64"/>
  <c r="AQ342" i="64"/>
  <c r="P468" i="64"/>
  <c r="P106" i="64"/>
  <c r="P395" i="64"/>
  <c r="M337" i="64"/>
  <c r="M51" i="64"/>
  <c r="M263" i="64"/>
  <c r="M483" i="64"/>
  <c r="M192" i="64"/>
  <c r="Z318" i="64"/>
  <c r="AA611" i="64"/>
  <c r="M107" i="64"/>
  <c r="M469" i="64"/>
  <c r="L469" i="64"/>
  <c r="L37" i="64"/>
  <c r="W243" i="64"/>
  <c r="W463" i="64"/>
  <c r="I542" i="64"/>
  <c r="U323" i="64"/>
  <c r="U178" i="64"/>
  <c r="W472" i="64"/>
  <c r="W40" i="64"/>
  <c r="W542" i="64"/>
  <c r="W107" i="64"/>
  <c r="K46" i="46"/>
  <c r="R263" i="64"/>
  <c r="U395" i="64"/>
  <c r="J528" i="64"/>
  <c r="AY32" i="46"/>
  <c r="BZ32" i="46"/>
  <c r="BT32" i="46"/>
  <c r="BE32" i="46"/>
  <c r="BY32" i="46"/>
  <c r="CA32" i="46"/>
  <c r="BO32" i="46"/>
  <c r="BN32" i="46"/>
  <c r="CE32" i="46"/>
  <c r="BF32" i="46"/>
  <c r="F32" i="46"/>
  <c r="W32" i="46" s="1"/>
  <c r="AG467" i="64"/>
  <c r="AO321" i="64"/>
  <c r="H46" i="46"/>
  <c r="AC126" i="64"/>
  <c r="W178" i="64"/>
  <c r="J235" i="64"/>
  <c r="BP32" i="46"/>
  <c r="BV32" i="46"/>
  <c r="I32" i="44"/>
  <c r="J32" i="44" s="1"/>
  <c r="BG32" i="46"/>
  <c r="BH32" i="46"/>
  <c r="BI32" i="46"/>
  <c r="BJ32" i="46"/>
  <c r="BD32" i="46"/>
  <c r="BA32" i="46"/>
  <c r="AG321" i="64"/>
  <c r="AA321" i="64"/>
  <c r="AV628" i="64"/>
  <c r="D286" i="25"/>
  <c r="AC37" i="46"/>
  <c r="X54" i="25"/>
  <c r="AS54" i="25" s="1"/>
  <c r="AM39" i="25"/>
  <c r="AF39" i="25"/>
  <c r="AL39" i="25"/>
  <c r="AI43" i="25"/>
  <c r="AP56" i="25"/>
  <c r="AH35" i="25"/>
  <c r="CN111" i="46"/>
  <c r="CN106" i="46"/>
  <c r="BS124" i="46"/>
  <c r="BS128" i="46"/>
  <c r="BS193" i="46"/>
  <c r="CN90" i="46"/>
  <c r="Q248" i="46"/>
  <c r="AX99" i="46"/>
  <c r="AX114" i="46"/>
  <c r="AX79" i="46"/>
  <c r="AX213" i="46"/>
  <c r="J286" i="25"/>
  <c r="R121" i="64"/>
  <c r="J382" i="64"/>
  <c r="AG35" i="64"/>
  <c r="AQ105" i="64"/>
  <c r="J322" i="64"/>
  <c r="J177" i="64"/>
  <c r="J248" i="64"/>
  <c r="J468" i="64"/>
  <c r="X556" i="64"/>
  <c r="X410" i="64"/>
  <c r="P24" i="64"/>
  <c r="P94" i="64"/>
  <c r="O24" i="64"/>
  <c r="O529" i="64"/>
  <c r="X24" i="64"/>
  <c r="Y23" i="64"/>
  <c r="Y164" i="64"/>
  <c r="Y528" i="64"/>
  <c r="O455" i="64"/>
  <c r="O164" i="64"/>
  <c r="O382" i="64"/>
  <c r="AR56" i="64"/>
  <c r="AR415" i="64"/>
  <c r="L47" i="46"/>
  <c r="L123" i="47"/>
  <c r="L74" i="47" s="1"/>
  <c r="AG156" i="25"/>
  <c r="AT45" i="46"/>
  <c r="T148" i="47" s="1"/>
  <c r="T338" i="47" s="1"/>
  <c r="AH45" i="46"/>
  <c r="H148" i="47" s="1"/>
  <c r="H338" i="47" s="1"/>
  <c r="T47" i="46"/>
  <c r="O48" i="74" s="1"/>
  <c r="O67" i="75" s="1"/>
  <c r="AR269" i="64"/>
  <c r="S407" i="64"/>
  <c r="G320" i="64"/>
  <c r="K235" i="64"/>
  <c r="K23" i="64"/>
  <c r="T528" i="64"/>
  <c r="T382" i="64"/>
  <c r="T455" i="64"/>
  <c r="M24" i="64"/>
  <c r="M94" i="64"/>
  <c r="BV38" i="46"/>
  <c r="BJ38" i="46"/>
  <c r="CG38" i="46"/>
  <c r="CK38" i="46"/>
  <c r="CF38" i="46"/>
  <c r="BB38" i="46"/>
  <c r="BL38" i="46"/>
  <c r="BQ38" i="46"/>
  <c r="AZ38" i="46"/>
  <c r="BN38" i="46"/>
  <c r="U47" i="64"/>
  <c r="H396" i="64"/>
  <c r="R170" i="64"/>
  <c r="R534" i="64"/>
  <c r="T249" i="64"/>
  <c r="Q107" i="64"/>
  <c r="Q249" i="64"/>
  <c r="H107" i="64"/>
  <c r="H542" i="64"/>
  <c r="R323" i="64"/>
  <c r="Q469" i="64"/>
  <c r="Z22" i="64"/>
  <c r="O184" i="64"/>
  <c r="O255" i="64"/>
  <c r="V254" i="46"/>
  <c r="K242" i="46"/>
  <c r="G242" i="46"/>
  <c r="I242" i="46"/>
  <c r="S242" i="46"/>
  <c r="R242" i="46"/>
  <c r="T25" i="46"/>
  <c r="AP105" i="64"/>
  <c r="AP31" i="25"/>
  <c r="Z527" i="64"/>
  <c r="H25" i="46"/>
  <c r="Q386" i="64"/>
  <c r="Q459" i="64"/>
  <c r="AL126" i="64"/>
  <c r="AL561" i="64"/>
  <c r="AD561" i="64"/>
  <c r="AD342" i="64"/>
  <c r="F170" i="56"/>
  <c r="E123" i="47" s="1"/>
  <c r="E74" i="47" s="1"/>
  <c r="M220" i="47"/>
  <c r="E173" i="56"/>
  <c r="D222" i="25" s="1"/>
  <c r="AD159" i="25"/>
  <c r="AQ127" i="64"/>
  <c r="H108" i="64"/>
  <c r="H250" i="64"/>
  <c r="H171" i="64"/>
  <c r="W381" i="64"/>
  <c r="V163" i="64"/>
  <c r="H557" i="64"/>
  <c r="H264" i="64"/>
  <c r="V234" i="64"/>
  <c r="N318" i="64"/>
  <c r="N464" i="64"/>
  <c r="M480" i="64"/>
  <c r="W92" i="64"/>
  <c r="I324" i="64"/>
  <c r="R173" i="64"/>
  <c r="I179" i="64"/>
  <c r="R537" i="64"/>
  <c r="M170" i="64"/>
  <c r="R464" i="64"/>
  <c r="Y122" i="64"/>
  <c r="Y557" i="64"/>
  <c r="Y193" i="64"/>
  <c r="L382" i="64"/>
  <c r="L528" i="64"/>
  <c r="I36" i="64"/>
  <c r="I177" i="64"/>
  <c r="H192" i="64"/>
  <c r="H337" i="64"/>
  <c r="AF126" i="64"/>
  <c r="AF561" i="64"/>
  <c r="AU126" i="64"/>
  <c r="AU415" i="64"/>
  <c r="CD45" i="46"/>
  <c r="CE45" i="46"/>
  <c r="CB45" i="46"/>
  <c r="AY45" i="46"/>
  <c r="BL45" i="46"/>
  <c r="BB45" i="46"/>
  <c r="H543" i="64"/>
  <c r="H30" i="64"/>
  <c r="W22" i="64"/>
  <c r="W308" i="64"/>
  <c r="M48" i="64"/>
  <c r="V92" i="64"/>
  <c r="V22" i="64"/>
  <c r="N102" i="64"/>
  <c r="N537" i="64"/>
  <c r="M189" i="64"/>
  <c r="R32" i="64"/>
  <c r="I543" i="64"/>
  <c r="I470" i="64"/>
  <c r="M461" i="64"/>
  <c r="T107" i="64"/>
  <c r="I107" i="64"/>
  <c r="R107" i="64"/>
  <c r="J396" i="64"/>
  <c r="R396" i="64"/>
  <c r="S107" i="64"/>
  <c r="S178" i="64"/>
  <c r="S323" i="64"/>
  <c r="I469" i="64"/>
  <c r="Q242" i="64"/>
  <c r="O329" i="64"/>
  <c r="H242" i="46"/>
  <c r="V121" i="56"/>
  <c r="R51" i="64"/>
  <c r="R410" i="64"/>
  <c r="J164" i="64"/>
  <c r="W94" i="64"/>
  <c r="P124" i="56"/>
  <c r="R25" i="46"/>
  <c r="AA25" i="46"/>
  <c r="Q25" i="46"/>
  <c r="AB25" i="46"/>
  <c r="U25" i="46"/>
  <c r="M25" i="46"/>
  <c r="T178" i="47"/>
  <c r="T352" i="47" s="1"/>
  <c r="AG176" i="64"/>
  <c r="AS105" i="64"/>
  <c r="Q39" i="46"/>
  <c r="BS165" i="46"/>
  <c r="BQ233" i="46" s="1"/>
  <c r="CN100" i="46"/>
  <c r="CN120" i="46"/>
  <c r="BS122" i="46"/>
  <c r="AE257" i="46"/>
  <c r="AV612" i="64"/>
  <c r="AX152" i="46"/>
  <c r="BS68" i="46"/>
  <c r="AX122" i="46"/>
  <c r="AC172" i="46"/>
  <c r="R105" i="47"/>
  <c r="M39" i="46"/>
  <c r="H54" i="25" s="1"/>
  <c r="G246" i="46"/>
  <c r="Z246" i="46"/>
  <c r="Q100" i="64"/>
  <c r="J309" i="64"/>
  <c r="Z25" i="46"/>
  <c r="J25" i="46"/>
  <c r="S25" i="46"/>
  <c r="X25" i="46"/>
  <c r="K25" i="46"/>
  <c r="P25" i="46"/>
  <c r="AT540" i="64"/>
  <c r="Z39" i="46"/>
  <c r="P39" i="46"/>
  <c r="K54" i="25" s="1"/>
  <c r="AV624" i="64"/>
  <c r="N248" i="46"/>
  <c r="AC98" i="46"/>
  <c r="K331" i="64"/>
  <c r="Y331" i="64"/>
  <c r="V49" i="64"/>
  <c r="W194" i="64"/>
  <c r="V261" i="64"/>
  <c r="J477" i="64"/>
  <c r="V550" i="64"/>
  <c r="S481" i="64"/>
  <c r="P173" i="56"/>
  <c r="O222" i="25" s="1"/>
  <c r="AI125" i="64"/>
  <c r="AR560" i="64"/>
  <c r="AI196" i="64"/>
  <c r="K220" i="47"/>
  <c r="AG55" i="64"/>
  <c r="AU414" i="64"/>
  <c r="AH269" i="64"/>
  <c r="K118" i="64"/>
  <c r="Z243" i="46"/>
  <c r="U450" i="64"/>
  <c r="O241" i="64"/>
  <c r="S243" i="46"/>
  <c r="L91" i="64"/>
  <c r="L326" i="64"/>
  <c r="L545" i="64"/>
  <c r="G181" i="64"/>
  <c r="X397" i="64"/>
  <c r="U484" i="64"/>
  <c r="U557" i="64"/>
  <c r="Z166" i="64"/>
  <c r="M311" i="64"/>
  <c r="S188" i="64"/>
  <c r="U338" i="64"/>
  <c r="M95" i="64"/>
  <c r="S47" i="64"/>
  <c r="S117" i="64"/>
  <c r="R305" i="64"/>
  <c r="P532" i="64"/>
  <c r="R231" i="64"/>
  <c r="P97" i="64"/>
  <c r="V188" i="64"/>
  <c r="J197" i="64"/>
  <c r="G415" i="64"/>
  <c r="K160" i="64"/>
  <c r="K184" i="64"/>
  <c r="K113" i="64"/>
  <c r="V168" i="64"/>
  <c r="X245" i="46"/>
  <c r="Z162" i="64"/>
  <c r="Q27" i="64"/>
  <c r="Q168" i="64"/>
  <c r="T311" i="64"/>
  <c r="K561" i="64"/>
  <c r="Y242" i="46"/>
  <c r="G252" i="64"/>
  <c r="G40" i="64"/>
  <c r="G326" i="64"/>
  <c r="Q31" i="64"/>
  <c r="Q390" i="64"/>
  <c r="K91" i="64"/>
  <c r="K21" i="64"/>
  <c r="N254" i="46"/>
  <c r="Z531" i="64"/>
  <c r="Z167" i="64"/>
  <c r="Q250" i="64"/>
  <c r="Q470" i="64"/>
  <c r="P459" i="64"/>
  <c r="P313" i="64"/>
  <c r="G27" i="64"/>
  <c r="G97" i="64"/>
  <c r="G386" i="64"/>
  <c r="M166" i="64"/>
  <c r="M237" i="64"/>
  <c r="V313" i="64"/>
  <c r="V239" i="64"/>
  <c r="O233" i="64"/>
  <c r="O380" i="64"/>
  <c r="O21" i="64"/>
  <c r="O307" i="64"/>
  <c r="S333" i="64"/>
  <c r="S552" i="64"/>
  <c r="S406" i="64"/>
  <c r="Z237" i="64"/>
  <c r="Z311" i="64"/>
  <c r="Z530" i="64"/>
  <c r="R160" i="64"/>
  <c r="R524" i="64"/>
  <c r="R378" i="64"/>
  <c r="T91" i="64"/>
  <c r="T380" i="64"/>
  <c r="T526" i="64"/>
  <c r="T233" i="64"/>
  <c r="Q552" i="64"/>
  <c r="Q47" i="64"/>
  <c r="Q479" i="64"/>
  <c r="K89" i="64"/>
  <c r="K451" i="64"/>
  <c r="K524" i="64"/>
  <c r="S231" i="64"/>
  <c r="S378" i="64"/>
  <c r="S451" i="64"/>
  <c r="S305" i="64"/>
  <c r="Z386" i="64"/>
  <c r="Z27" i="64"/>
  <c r="Z532" i="64"/>
  <c r="V47" i="64"/>
  <c r="V479" i="64"/>
  <c r="G524" i="64"/>
  <c r="G231" i="64"/>
  <c r="G89" i="64"/>
  <c r="L133" i="25"/>
  <c r="L278" i="25" s="1"/>
  <c r="O240" i="46"/>
  <c r="N457" i="64"/>
  <c r="N530" i="64"/>
  <c r="N166" i="64"/>
  <c r="J342" i="64"/>
  <c r="J126" i="64"/>
  <c r="V245" i="46"/>
  <c r="S86" i="25"/>
  <c r="L86" i="25"/>
  <c r="O245" i="46"/>
  <c r="AC58" i="46"/>
  <c r="AA245" i="46" s="1"/>
  <c r="G197" i="64"/>
  <c r="G56" i="64"/>
  <c r="U475" i="64"/>
  <c r="U43" i="64"/>
  <c r="U329" i="64"/>
  <c r="U240" i="46"/>
  <c r="R134" i="25"/>
  <c r="R278" i="25" s="1"/>
  <c r="W241" i="46"/>
  <c r="T27" i="25"/>
  <c r="H450" i="64"/>
  <c r="H304" i="64"/>
  <c r="H159" i="64"/>
  <c r="U457" i="64"/>
  <c r="U237" i="64"/>
  <c r="U384" i="64"/>
  <c r="U25" i="64"/>
  <c r="U530" i="64"/>
  <c r="U95" i="64"/>
  <c r="T457" i="64"/>
  <c r="T384" i="64"/>
  <c r="T25" i="64"/>
  <c r="T530" i="64"/>
  <c r="Q313" i="64"/>
  <c r="Q532" i="64"/>
  <c r="N18" i="64"/>
  <c r="N377" i="64"/>
  <c r="L19" i="64"/>
  <c r="L231" i="64"/>
  <c r="R552" i="64"/>
  <c r="R47" i="64"/>
  <c r="R479" i="64"/>
  <c r="V325" i="64"/>
  <c r="V39" i="64"/>
  <c r="V180" i="64"/>
  <c r="V398" i="64"/>
  <c r="M39" i="64"/>
  <c r="M325" i="64"/>
  <c r="M471" i="64"/>
  <c r="S39" i="64"/>
  <c r="S544" i="64"/>
  <c r="S109" i="64"/>
  <c r="S325" i="64"/>
  <c r="W39" i="64"/>
  <c r="W398" i="64"/>
  <c r="W180" i="64"/>
  <c r="G180" i="64"/>
  <c r="G398" i="64"/>
  <c r="G109" i="64"/>
  <c r="J51" i="64"/>
  <c r="J556" i="64"/>
  <c r="J410" i="64"/>
  <c r="J483" i="64"/>
  <c r="S121" i="64"/>
  <c r="S483" i="64"/>
  <c r="O121" i="64"/>
  <c r="O410" i="64"/>
  <c r="Y121" i="64"/>
  <c r="Y192" i="64"/>
  <c r="Y263" i="64"/>
  <c r="Y395" i="64"/>
  <c r="Y36" i="64"/>
  <c r="Y248" i="64"/>
  <c r="V322" i="64"/>
  <c r="V248" i="64"/>
  <c r="V541" i="64"/>
  <c r="L248" i="64"/>
  <c r="L106" i="64"/>
  <c r="H121" i="64"/>
  <c r="H483" i="64"/>
  <c r="H51" i="64"/>
  <c r="H410" i="64"/>
  <c r="G483" i="64"/>
  <c r="G51" i="64"/>
  <c r="R24" i="64"/>
  <c r="Q24" i="64"/>
  <c r="W382" i="64"/>
  <c r="W455" i="64"/>
  <c r="W164" i="64"/>
  <c r="W528" i="64"/>
  <c r="W23" i="64"/>
  <c r="M164" i="64"/>
  <c r="M455" i="64"/>
  <c r="M309" i="64"/>
  <c r="M382" i="64"/>
  <c r="M235" i="64"/>
  <c r="M23" i="64"/>
  <c r="I309" i="64"/>
  <c r="I235" i="64"/>
  <c r="I93" i="64"/>
  <c r="I528" i="64"/>
  <c r="I382" i="64"/>
  <c r="H23" i="64"/>
  <c r="H528" i="64"/>
  <c r="H309" i="64"/>
  <c r="H164" i="64"/>
  <c r="AA597" i="64"/>
  <c r="L455" i="64"/>
  <c r="L235" i="64"/>
  <c r="L23" i="64"/>
  <c r="U164" i="64"/>
  <c r="U235" i="64"/>
  <c r="U382" i="64"/>
  <c r="U528" i="64"/>
  <c r="AC212" i="46"/>
  <c r="K186" i="64"/>
  <c r="S119" i="64"/>
  <c r="R119" i="64"/>
  <c r="G49" i="64"/>
  <c r="L194" i="64"/>
  <c r="J257" i="64"/>
  <c r="R261" i="64"/>
  <c r="I477" i="64"/>
  <c r="AR404" i="64"/>
  <c r="AF253" i="64"/>
  <c r="AU253" i="64"/>
  <c r="AU473" i="64"/>
  <c r="AL49" i="64"/>
  <c r="AJ123" i="64"/>
  <c r="AT560" i="64"/>
  <c r="AC186" i="64"/>
  <c r="AJ339" i="64"/>
  <c r="AG119" i="64"/>
  <c r="F217" i="47"/>
  <c r="AM45" i="64"/>
  <c r="AR45" i="64"/>
  <c r="AC477" i="64"/>
  <c r="AN477" i="64"/>
  <c r="AD331" i="64"/>
  <c r="T466" i="64"/>
  <c r="P320" i="64"/>
  <c r="S104" i="64"/>
  <c r="W319" i="64"/>
  <c r="H243" i="46"/>
  <c r="V523" i="64"/>
  <c r="AA604" i="64"/>
  <c r="F278" i="25"/>
  <c r="G242" i="64"/>
  <c r="G100" i="64"/>
  <c r="W531" i="64"/>
  <c r="L162" i="64"/>
  <c r="K453" i="64"/>
  <c r="W238" i="64"/>
  <c r="L307" i="64"/>
  <c r="G545" i="64"/>
  <c r="W167" i="64"/>
  <c r="Q397" i="64"/>
  <c r="G316" i="64"/>
  <c r="K307" i="64"/>
  <c r="Q259" i="64"/>
  <c r="G313" i="64"/>
  <c r="T162" i="64"/>
  <c r="O91" i="64"/>
  <c r="V552" i="64"/>
  <c r="N384" i="64"/>
  <c r="N237" i="64"/>
  <c r="V406" i="64"/>
  <c r="R86" i="25"/>
  <c r="AA630" i="64"/>
  <c r="G268" i="64"/>
  <c r="Z95" i="64"/>
  <c r="Z459" i="64"/>
  <c r="V532" i="64"/>
  <c r="Z313" i="64"/>
  <c r="K548" i="64"/>
  <c r="J415" i="64"/>
  <c r="N240" i="46"/>
  <c r="Q97" i="64"/>
  <c r="L160" i="64"/>
  <c r="M398" i="64"/>
  <c r="R188" i="64"/>
  <c r="W471" i="64"/>
  <c r="R259" i="64"/>
  <c r="X553" i="64"/>
  <c r="X407" i="64"/>
  <c r="X480" i="64"/>
  <c r="N523" i="64"/>
  <c r="G160" i="64"/>
  <c r="S398" i="64"/>
  <c r="N230" i="64"/>
  <c r="S251" i="64"/>
  <c r="Q239" i="64"/>
  <c r="L378" i="64"/>
  <c r="S410" i="64"/>
  <c r="S556" i="64"/>
  <c r="O263" i="64"/>
  <c r="O483" i="64"/>
  <c r="G471" i="64"/>
  <c r="AA625" i="64"/>
  <c r="H377" i="64"/>
  <c r="O192" i="64"/>
  <c r="S337" i="64"/>
  <c r="Y410" i="64"/>
  <c r="Y483" i="64"/>
  <c r="J337" i="64"/>
  <c r="L322" i="64"/>
  <c r="J192" i="64"/>
  <c r="V36" i="64"/>
  <c r="G556" i="64"/>
  <c r="G410" i="64"/>
  <c r="G106" i="64"/>
  <c r="G541" i="64"/>
  <c r="H263" i="64"/>
  <c r="I115" i="64"/>
  <c r="J115" i="64"/>
  <c r="G261" i="64"/>
  <c r="AL481" i="64"/>
  <c r="AN404" i="64"/>
  <c r="AK253" i="64"/>
  <c r="AT253" i="64"/>
  <c r="AR125" i="64"/>
  <c r="AM257" i="64"/>
  <c r="AN550" i="64"/>
  <c r="AM550" i="64"/>
  <c r="AU400" i="64"/>
  <c r="AO123" i="64"/>
  <c r="AG554" i="64"/>
  <c r="I331" i="64"/>
  <c r="V186" i="64"/>
  <c r="K115" i="64"/>
  <c r="S554" i="64"/>
  <c r="AE159" i="25"/>
  <c r="AI404" i="64"/>
  <c r="AM404" i="64"/>
  <c r="AI115" i="64"/>
  <c r="AS546" i="64"/>
  <c r="AF546" i="64"/>
  <c r="AJ485" i="64"/>
  <c r="AI487" i="64"/>
  <c r="AG49" i="64"/>
  <c r="AL261" i="64"/>
  <c r="AG261" i="64"/>
  <c r="Z156" i="25"/>
  <c r="AC257" i="64"/>
  <c r="AN257" i="64"/>
  <c r="AD550" i="64"/>
  <c r="AH550" i="64"/>
  <c r="AC550" i="64"/>
  <c r="AR550" i="64"/>
  <c r="AT400" i="64"/>
  <c r="AF327" i="64"/>
  <c r="AG196" i="64"/>
  <c r="AE408" i="64"/>
  <c r="AE335" i="64"/>
  <c r="L173" i="56"/>
  <c r="K222" i="25" s="1"/>
  <c r="AM186" i="64"/>
  <c r="AD186" i="64"/>
  <c r="L220" i="47"/>
  <c r="AE119" i="64"/>
  <c r="F173" i="56"/>
  <c r="E222" i="25" s="1"/>
  <c r="AC45" i="64"/>
  <c r="AR477" i="64"/>
  <c r="AI414" i="64"/>
  <c r="W47" i="46"/>
  <c r="R64" i="25" s="1"/>
  <c r="J48" i="46"/>
  <c r="Q48" i="46"/>
  <c r="L65" i="25" s="1"/>
  <c r="AA48" i="46"/>
  <c r="V65" i="25" s="1"/>
  <c r="I48" i="46"/>
  <c r="P539" i="64"/>
  <c r="I243" i="46"/>
  <c r="J246" i="46"/>
  <c r="U88" i="64"/>
  <c r="V29" i="64"/>
  <c r="Q278" i="25"/>
  <c r="AA595" i="64"/>
  <c r="K526" i="64"/>
  <c r="Q317" i="64"/>
  <c r="Z458" i="64"/>
  <c r="G110" i="64"/>
  <c r="L380" i="64"/>
  <c r="L21" i="64"/>
  <c r="Z26" i="64"/>
  <c r="Q536" i="64"/>
  <c r="K380" i="64"/>
  <c r="M25" i="64"/>
  <c r="Q117" i="64"/>
  <c r="U264" i="64"/>
  <c r="Z25" i="64"/>
  <c r="M457" i="64"/>
  <c r="S160" i="64"/>
  <c r="S19" i="64"/>
  <c r="Z384" i="64"/>
  <c r="T307" i="64"/>
  <c r="P27" i="64"/>
  <c r="R451" i="64"/>
  <c r="O526" i="64"/>
  <c r="Q333" i="64"/>
  <c r="U52" i="64"/>
  <c r="U411" i="64"/>
  <c r="D86" i="25"/>
  <c r="J488" i="64"/>
  <c r="J56" i="64"/>
  <c r="G342" i="64"/>
  <c r="V333" i="64"/>
  <c r="Z168" i="64"/>
  <c r="K231" i="64"/>
  <c r="G378" i="64"/>
  <c r="T237" i="64"/>
  <c r="T95" i="64"/>
  <c r="K305" i="64"/>
  <c r="K329" i="64"/>
  <c r="V97" i="64"/>
  <c r="U166" i="64"/>
  <c r="Z307" i="64"/>
  <c r="L89" i="64"/>
  <c r="K268" i="64"/>
  <c r="M109" i="64"/>
  <c r="W325" i="64"/>
  <c r="R333" i="64"/>
  <c r="X189" i="64"/>
  <c r="V471" i="64"/>
  <c r="G19" i="64"/>
  <c r="V251" i="64"/>
  <c r="N159" i="64"/>
  <c r="U402" i="64"/>
  <c r="W544" i="64"/>
  <c r="O337" i="64"/>
  <c r="G325" i="64"/>
  <c r="H230" i="64"/>
  <c r="G251" i="64"/>
  <c r="AA610" i="64"/>
  <c r="Y322" i="64"/>
  <c r="S263" i="64"/>
  <c r="G544" i="64"/>
  <c r="V106" i="64"/>
  <c r="AC124" i="46"/>
  <c r="V177" i="64"/>
  <c r="G192" i="64"/>
  <c r="G121" i="64"/>
  <c r="G337" i="64"/>
  <c r="G322" i="64"/>
  <c r="Y177" i="64"/>
  <c r="H556" i="64"/>
  <c r="AA598" i="64"/>
  <c r="Q94" i="64"/>
  <c r="R94" i="64"/>
  <c r="AQ197" i="64"/>
  <c r="BG45" i="46"/>
  <c r="CC45" i="46"/>
  <c r="BY45" i="46"/>
  <c r="BK45" i="46"/>
  <c r="BT45" i="46"/>
  <c r="BP45" i="46"/>
  <c r="BZ45" i="46"/>
  <c r="BQ45" i="46"/>
  <c r="AO126" i="64"/>
  <c r="AC152" i="46"/>
  <c r="T396" i="64"/>
  <c r="T37" i="64"/>
  <c r="R178" i="64"/>
  <c r="R542" i="64"/>
  <c r="S396" i="64"/>
  <c r="S542" i="64"/>
  <c r="U240" i="64"/>
  <c r="I254" i="46"/>
  <c r="M254" i="46"/>
  <c r="R254" i="46"/>
  <c r="O254" i="46"/>
  <c r="P242" i="46"/>
  <c r="Z396" i="64"/>
  <c r="AO540" i="64"/>
  <c r="AC321" i="64"/>
  <c r="AC105" i="64"/>
  <c r="AC324" i="64"/>
  <c r="AR193" i="64"/>
  <c r="AB329" i="64"/>
  <c r="AD118" i="64"/>
  <c r="AD260" i="64"/>
  <c r="AD110" i="64"/>
  <c r="AD472" i="64"/>
  <c r="AD541" i="64"/>
  <c r="AD106" i="64"/>
  <c r="AF480" i="64"/>
  <c r="AF553" i="64"/>
  <c r="AF326" i="64"/>
  <c r="AF110" i="64"/>
  <c r="AF322" i="64"/>
  <c r="AF248" i="64"/>
  <c r="AH260" i="64"/>
  <c r="AH118" i="64"/>
  <c r="AH399" i="64"/>
  <c r="AH326" i="64"/>
  <c r="AH322" i="64"/>
  <c r="AH395" i="64"/>
  <c r="AI557" i="64"/>
  <c r="AI193" i="64"/>
  <c r="AK117" i="64"/>
  <c r="AR338" i="64"/>
  <c r="AR411" i="64"/>
  <c r="AT384" i="64"/>
  <c r="AT461" i="64"/>
  <c r="AL63" i="25"/>
  <c r="AJ330" i="64"/>
  <c r="AV614" i="64"/>
  <c r="AU249" i="46"/>
  <c r="AM249" i="46"/>
  <c r="AQ257" i="46"/>
  <c r="AB29" i="25"/>
  <c r="AB31" i="25" s="1"/>
  <c r="AF257" i="46"/>
  <c r="AK382" i="64"/>
  <c r="AM397" i="64"/>
  <c r="AM457" i="64"/>
  <c r="AM461" i="64"/>
  <c r="AN249" i="64"/>
  <c r="AO235" i="64"/>
  <c r="AO459" i="64"/>
  <c r="AQ397" i="64"/>
  <c r="AQ311" i="64"/>
  <c r="AQ315" i="64"/>
  <c r="AQ465" i="64"/>
  <c r="AR542" i="64"/>
  <c r="AS455" i="64"/>
  <c r="AB392" i="64"/>
  <c r="AB461" i="64"/>
  <c r="AB457" i="64"/>
  <c r="AB526" i="64"/>
  <c r="R149" i="47"/>
  <c r="AH75" i="25"/>
  <c r="W167" i="25"/>
  <c r="AL257" i="46"/>
  <c r="AB233" i="64"/>
  <c r="AB91" i="64"/>
  <c r="AB380" i="64"/>
  <c r="AB25" i="64"/>
  <c r="AB384" i="64"/>
  <c r="AB311" i="64"/>
  <c r="AB29" i="64"/>
  <c r="AB315" i="64"/>
  <c r="AV603" i="64"/>
  <c r="AB319" i="64"/>
  <c r="AV607" i="64"/>
  <c r="AU233" i="64"/>
  <c r="AU453" i="64"/>
  <c r="AU91" i="64"/>
  <c r="AU526" i="64"/>
  <c r="AU21" i="64"/>
  <c r="AU25" i="64"/>
  <c r="AU530" i="64"/>
  <c r="AU457" i="64"/>
  <c r="AU237" i="64"/>
  <c r="AU166" i="64"/>
  <c r="AU311" i="64"/>
  <c r="AU29" i="64"/>
  <c r="AU388" i="64"/>
  <c r="AU461" i="64"/>
  <c r="AU170" i="64"/>
  <c r="AU315" i="64"/>
  <c r="AU241" i="64"/>
  <c r="AU99" i="64"/>
  <c r="AU33" i="64"/>
  <c r="AU465" i="64"/>
  <c r="AU174" i="64"/>
  <c r="AU538" i="64"/>
  <c r="AU319" i="64"/>
  <c r="AU392" i="64"/>
  <c r="AU245" i="64"/>
  <c r="AU103" i="64"/>
  <c r="AT475" i="64"/>
  <c r="AT402" i="64"/>
  <c r="AT329" i="64"/>
  <c r="AT255" i="64"/>
  <c r="AT43" i="64"/>
  <c r="AT548" i="64"/>
  <c r="AT113" i="64"/>
  <c r="AT184" i="64"/>
  <c r="AS31" i="64"/>
  <c r="AS317" i="64"/>
  <c r="AS168" i="64"/>
  <c r="AS27" i="64"/>
  <c r="AS97" i="64"/>
  <c r="AS93" i="64"/>
  <c r="AS164" i="64"/>
  <c r="AS524" i="64"/>
  <c r="AS378" i="64"/>
  <c r="AS330" i="64"/>
  <c r="AS114" i="64"/>
  <c r="AS44" i="64"/>
  <c r="AS549" i="64"/>
  <c r="AS185" i="64"/>
  <c r="AS403" i="64"/>
  <c r="AS256" i="64"/>
  <c r="AS476" i="64"/>
  <c r="AR178" i="64"/>
  <c r="AR469" i="64"/>
  <c r="AR192" i="64"/>
  <c r="AR410" i="64"/>
  <c r="AR263" i="64"/>
  <c r="AR51" i="64"/>
  <c r="AR483" i="64"/>
  <c r="AR556" i="64"/>
  <c r="AR121" i="64"/>
  <c r="AR337" i="64"/>
  <c r="AQ174" i="64"/>
  <c r="AQ103" i="64"/>
  <c r="AQ170" i="64"/>
  <c r="AQ388" i="64"/>
  <c r="AQ25" i="64"/>
  <c r="AQ457" i="64"/>
  <c r="AQ91" i="64"/>
  <c r="AQ21" i="64"/>
  <c r="AQ526" i="64"/>
  <c r="AQ108" i="64"/>
  <c r="AQ324" i="64"/>
  <c r="AQ52" i="64"/>
  <c r="AQ122" i="64"/>
  <c r="AQ557" i="64"/>
  <c r="AQ411" i="64"/>
  <c r="AQ193" i="64"/>
  <c r="AQ338" i="64"/>
  <c r="AQ264" i="64"/>
  <c r="AQ484" i="64"/>
  <c r="AP43" i="64"/>
  <c r="AP475" i="64"/>
  <c r="AP255" i="64"/>
  <c r="AP184" i="64"/>
  <c r="AP329" i="64"/>
  <c r="AP113" i="64"/>
  <c r="AP548" i="64"/>
  <c r="AP402" i="64"/>
  <c r="AO31" i="64"/>
  <c r="AO243" i="64"/>
  <c r="AO313" i="64"/>
  <c r="AO27" i="64"/>
  <c r="AO386" i="64"/>
  <c r="AO164" i="64"/>
  <c r="AO93" i="64"/>
  <c r="AO89" i="64"/>
  <c r="AO305" i="64"/>
  <c r="AO403" i="64"/>
  <c r="AO256" i="64"/>
  <c r="AO44" i="64"/>
  <c r="AO185" i="64"/>
  <c r="AO476" i="64"/>
  <c r="AO549" i="64"/>
  <c r="AO330" i="64"/>
  <c r="AO114" i="64"/>
  <c r="AN469" i="64"/>
  <c r="AN323" i="64"/>
  <c r="AN396" i="64"/>
  <c r="AN51" i="64"/>
  <c r="AN483" i="64"/>
  <c r="AN263" i="64"/>
  <c r="AN121" i="64"/>
  <c r="AN192" i="64"/>
  <c r="AN410" i="64"/>
  <c r="AN556" i="64"/>
  <c r="AM392" i="64"/>
  <c r="AM538" i="64"/>
  <c r="AM388" i="64"/>
  <c r="AM241" i="64"/>
  <c r="AM237" i="64"/>
  <c r="AM530" i="64"/>
  <c r="AM526" i="64"/>
  <c r="AM162" i="64"/>
  <c r="AM453" i="64"/>
  <c r="AM179" i="64"/>
  <c r="AM470" i="64"/>
  <c r="AM411" i="64"/>
  <c r="AM484" i="64"/>
  <c r="AM264" i="64"/>
  <c r="AM122" i="64"/>
  <c r="AM338" i="64"/>
  <c r="AM52" i="64"/>
  <c r="AM557" i="64"/>
  <c r="AL255" i="64"/>
  <c r="AL113" i="64"/>
  <c r="AL329" i="64"/>
  <c r="AL184" i="64"/>
  <c r="AL402" i="64"/>
  <c r="AL43" i="64"/>
  <c r="AL548" i="64"/>
  <c r="AL475" i="64"/>
  <c r="AK243" i="64"/>
  <c r="AK172" i="64"/>
  <c r="AK313" i="64"/>
  <c r="AK168" i="64"/>
  <c r="AK239" i="64"/>
  <c r="AK23" i="64"/>
  <c r="AK235" i="64"/>
  <c r="AK19" i="64"/>
  <c r="AK451" i="64"/>
  <c r="AI19" i="64"/>
  <c r="AI378" i="64"/>
  <c r="AI160" i="64"/>
  <c r="AI89" i="64"/>
  <c r="AI524" i="64"/>
  <c r="AI231" i="64"/>
  <c r="AI305" i="64"/>
  <c r="AI451" i="64"/>
  <c r="AI235" i="64"/>
  <c r="AI382" i="64"/>
  <c r="AI309" i="64"/>
  <c r="AI455" i="64"/>
  <c r="AI93" i="64"/>
  <c r="AI164" i="64"/>
  <c r="AI528" i="64"/>
  <c r="AI23" i="64"/>
  <c r="AI239" i="64"/>
  <c r="AI532" i="64"/>
  <c r="AI386" i="64"/>
  <c r="AI97" i="64"/>
  <c r="AI168" i="64"/>
  <c r="AI459" i="64"/>
  <c r="AI317" i="64"/>
  <c r="AI243" i="64"/>
  <c r="AI31" i="64"/>
  <c r="AI390" i="64"/>
  <c r="AI536" i="64"/>
  <c r="AI463" i="64"/>
  <c r="AI172" i="64"/>
  <c r="AH231" i="64"/>
  <c r="AH160" i="64"/>
  <c r="AH19" i="64"/>
  <c r="AH451" i="64"/>
  <c r="AH524" i="64"/>
  <c r="AH89" i="64"/>
  <c r="AH378" i="64"/>
  <c r="AH528" i="64"/>
  <c r="AH455" i="64"/>
  <c r="AH164" i="64"/>
  <c r="AH93" i="64"/>
  <c r="AH382" i="64"/>
  <c r="AH23" i="64"/>
  <c r="AH309" i="64"/>
  <c r="AH235" i="64"/>
  <c r="AH97" i="64"/>
  <c r="AH532" i="64"/>
  <c r="AH27" i="64"/>
  <c r="AH459" i="64"/>
  <c r="AH386" i="64"/>
  <c r="AH239" i="64"/>
  <c r="AH390" i="64"/>
  <c r="AH536" i="64"/>
  <c r="AH317" i="64"/>
  <c r="AH243" i="64"/>
  <c r="AH172" i="64"/>
  <c r="AH101" i="64"/>
  <c r="AH463" i="64"/>
  <c r="AG524" i="64"/>
  <c r="AG305" i="64"/>
  <c r="AG160" i="64"/>
  <c r="AG231" i="64"/>
  <c r="AG378" i="64"/>
  <c r="AG451" i="64"/>
  <c r="AG89" i="64"/>
  <c r="AG23" i="64"/>
  <c r="AG235" i="64"/>
  <c r="AG455" i="64"/>
  <c r="AG528" i="64"/>
  <c r="AG309" i="64"/>
  <c r="AG382" i="64"/>
  <c r="AG93" i="64"/>
  <c r="AG386" i="64"/>
  <c r="AG239" i="64"/>
  <c r="AG532" i="64"/>
  <c r="AG97" i="64"/>
  <c r="AG27" i="64"/>
  <c r="AG168" i="64"/>
  <c r="AG459" i="64"/>
  <c r="AG31" i="64"/>
  <c r="AG463" i="64"/>
  <c r="AG101" i="64"/>
  <c r="AG390" i="64"/>
  <c r="AG243" i="64"/>
  <c r="AG536" i="64"/>
  <c r="AG172" i="64"/>
  <c r="AF160" i="64"/>
  <c r="AF378" i="64"/>
  <c r="AF89" i="64"/>
  <c r="AF231" i="64"/>
  <c r="AF451" i="64"/>
  <c r="AF305" i="64"/>
  <c r="AF524" i="64"/>
  <c r="AF23" i="64"/>
  <c r="AF382" i="64"/>
  <c r="AF455" i="64"/>
  <c r="AF309" i="64"/>
  <c r="AF235" i="64"/>
  <c r="AF164" i="64"/>
  <c r="AF528" i="64"/>
  <c r="AF93" i="64"/>
  <c r="AF459" i="64"/>
  <c r="AF386" i="64"/>
  <c r="AF239" i="64"/>
  <c r="AF532" i="64"/>
  <c r="AF27" i="64"/>
  <c r="AF97" i="64"/>
  <c r="AF168" i="64"/>
  <c r="AF31" i="64"/>
  <c r="AF536" i="64"/>
  <c r="AF463" i="64"/>
  <c r="AF390" i="64"/>
  <c r="AF243" i="64"/>
  <c r="AF101" i="64"/>
  <c r="AF172" i="64"/>
  <c r="AE89" i="64"/>
  <c r="AE524" i="64"/>
  <c r="AE160" i="64"/>
  <c r="AE19" i="64"/>
  <c r="AE451" i="64"/>
  <c r="AE231" i="64"/>
  <c r="AE305" i="64"/>
  <c r="AE378" i="64"/>
  <c r="AE23" i="64"/>
  <c r="AE528" i="64"/>
  <c r="AE455" i="64"/>
  <c r="AE164" i="64"/>
  <c r="AE235" i="64"/>
  <c r="AE309" i="64"/>
  <c r="AE93" i="64"/>
  <c r="AE382" i="64"/>
  <c r="AE459" i="64"/>
  <c r="AE97" i="64"/>
  <c r="AE386" i="64"/>
  <c r="AE239" i="64"/>
  <c r="AE532" i="64"/>
  <c r="AE27" i="64"/>
  <c r="AE168" i="64"/>
  <c r="AE313" i="64"/>
  <c r="AE31" i="64"/>
  <c r="AE463" i="64"/>
  <c r="AE536" i="64"/>
  <c r="AE317" i="64"/>
  <c r="AE390" i="64"/>
  <c r="AE172" i="64"/>
  <c r="AE243" i="64"/>
  <c r="AD160" i="64"/>
  <c r="AD231" i="64"/>
  <c r="AD89" i="64"/>
  <c r="AD524" i="64"/>
  <c r="AD451" i="64"/>
  <c r="AD305" i="64"/>
  <c r="AD19" i="64"/>
  <c r="AD378" i="64"/>
  <c r="AD235" i="64"/>
  <c r="AD309" i="64"/>
  <c r="AD164" i="64"/>
  <c r="AD528" i="64"/>
  <c r="AD382" i="64"/>
  <c r="AD23" i="64"/>
  <c r="AD455" i="64"/>
  <c r="AD93" i="64"/>
  <c r="AD27" i="64"/>
  <c r="AD386" i="64"/>
  <c r="AD239" i="64"/>
  <c r="AD97" i="64"/>
  <c r="AD459" i="64"/>
  <c r="AD313" i="64"/>
  <c r="AD168" i="64"/>
  <c r="AD532" i="64"/>
  <c r="AD463" i="64"/>
  <c r="AD536" i="64"/>
  <c r="AD243" i="64"/>
  <c r="AD172" i="64"/>
  <c r="AD317" i="64"/>
  <c r="AD101" i="64"/>
  <c r="AD31" i="64"/>
  <c r="AD390" i="64"/>
  <c r="AC19" i="64"/>
  <c r="AC524" i="64"/>
  <c r="AC378" i="64"/>
  <c r="AC231" i="64"/>
  <c r="AC305" i="64"/>
  <c r="AC160" i="64"/>
  <c r="AC89" i="64"/>
  <c r="AC93" i="64"/>
  <c r="AC164" i="64"/>
  <c r="AC455" i="64"/>
  <c r="AC23" i="64"/>
  <c r="AC309" i="64"/>
  <c r="AC528" i="64"/>
  <c r="AC235" i="64"/>
  <c r="AC382" i="64"/>
  <c r="AC239" i="64"/>
  <c r="AC532" i="64"/>
  <c r="AC27" i="64"/>
  <c r="AC386" i="64"/>
  <c r="AC459" i="64"/>
  <c r="AC31" i="64"/>
  <c r="AC536" i="64"/>
  <c r="AC101" i="64"/>
  <c r="AC172" i="64"/>
  <c r="AC463" i="64"/>
  <c r="AC317" i="64"/>
  <c r="AC390" i="64"/>
  <c r="AN257" i="46"/>
  <c r="AK29" i="25"/>
  <c r="AK31" i="25" s="1"/>
  <c r="AR257" i="46"/>
  <c r="AO29" i="25"/>
  <c r="AO31" i="25" s="1"/>
  <c r="AB257" i="46"/>
  <c r="Y29" i="25"/>
  <c r="Y31" i="25" s="1"/>
  <c r="AX22" i="46"/>
  <c r="AI30" i="25"/>
  <c r="AI31" i="25" s="1"/>
  <c r="AL249" i="46"/>
  <c r="AM30" i="25"/>
  <c r="AM31" i="25" s="1"/>
  <c r="AP249" i="46"/>
  <c r="AQ30" i="25"/>
  <c r="AQ31" i="25" s="1"/>
  <c r="AT249" i="46"/>
  <c r="AE37" i="25"/>
  <c r="AE39" i="25" s="1"/>
  <c r="AX28" i="46"/>
  <c r="AG37" i="25"/>
  <c r="AG39" i="25" s="1"/>
  <c r="AJ257" i="46"/>
  <c r="AJ239" i="64"/>
  <c r="AJ386" i="64"/>
  <c r="AJ459" i="64"/>
  <c r="AJ97" i="64"/>
  <c r="AJ532" i="64"/>
  <c r="AC38" i="25"/>
  <c r="AC39" i="25" s="1"/>
  <c r="AF249" i="46"/>
  <c r="AX29" i="46"/>
  <c r="AM41" i="25"/>
  <c r="AP257" i="46"/>
  <c r="AG41" i="25"/>
  <c r="AG43" i="25" s="1"/>
  <c r="AX31" i="46"/>
  <c r="AO42" i="25"/>
  <c r="AO43" i="25" s="1"/>
  <c r="AR249" i="46"/>
  <c r="AB249" i="46"/>
  <c r="AX32" i="46"/>
  <c r="AA47" i="25"/>
  <c r="X47" i="25" s="1"/>
  <c r="AD249" i="46"/>
  <c r="AX35" i="46"/>
  <c r="AB36" i="64"/>
  <c r="AB541" i="64"/>
  <c r="AB468" i="64"/>
  <c r="AB177" i="64"/>
  <c r="AB395" i="64"/>
  <c r="AB322" i="64"/>
  <c r="AB248" i="64"/>
  <c r="AV610" i="64"/>
  <c r="AJ542" i="64"/>
  <c r="AJ396" i="64"/>
  <c r="AJ107" i="64"/>
  <c r="AJ323" i="64"/>
  <c r="AJ469" i="64"/>
  <c r="AJ249" i="64"/>
  <c r="AJ37" i="64"/>
  <c r="AJ178" i="64"/>
  <c r="AV611" i="64"/>
  <c r="AU543" i="64"/>
  <c r="AU470" i="64"/>
  <c r="AU108" i="64"/>
  <c r="AU397" i="64"/>
  <c r="AU324" i="64"/>
  <c r="AU179" i="64"/>
  <c r="AU250" i="64"/>
  <c r="AX40" i="46"/>
  <c r="Y55" i="25"/>
  <c r="Y56" i="25" s="1"/>
  <c r="AU40" i="64"/>
  <c r="AU399" i="64"/>
  <c r="AU181" i="64"/>
  <c r="AU472" i="64"/>
  <c r="AU252" i="64"/>
  <c r="AU110" i="64"/>
  <c r="AU545" i="64"/>
  <c r="AB113" i="64"/>
  <c r="AB548" i="64"/>
  <c r="AJ185" i="64"/>
  <c r="AJ256" i="64"/>
  <c r="AX46" i="46"/>
  <c r="J149" i="47"/>
  <c r="AU47" i="64"/>
  <c r="AU117" i="64"/>
  <c r="AU406" i="64"/>
  <c r="AU333" i="64"/>
  <c r="AU479" i="64"/>
  <c r="AU552" i="64"/>
  <c r="AU259" i="64"/>
  <c r="AB48" i="64"/>
  <c r="AB118" i="64"/>
  <c r="AB480" i="64"/>
  <c r="AB407" i="64"/>
  <c r="AB553" i="64"/>
  <c r="AB334" i="64"/>
  <c r="AV622" i="64"/>
  <c r="AB260" i="64"/>
  <c r="AB189" i="64"/>
  <c r="R153" i="47"/>
  <c r="AM70" i="25"/>
  <c r="W153" i="47"/>
  <c r="AR70" i="25"/>
  <c r="O153" i="47"/>
  <c r="AM237" i="46"/>
  <c r="AJ70" i="25"/>
  <c r="D153" i="47"/>
  <c r="AB237" i="46"/>
  <c r="Y70" i="25"/>
  <c r="AX50" i="46"/>
  <c r="AJ51" i="64"/>
  <c r="AJ410" i="64"/>
  <c r="AJ263" i="64"/>
  <c r="AJ483" i="64"/>
  <c r="AJ337" i="64"/>
  <c r="AJ121" i="64"/>
  <c r="AJ192" i="64"/>
  <c r="AV625" i="64"/>
  <c r="W157" i="47"/>
  <c r="AR75" i="25"/>
  <c r="F157" i="47"/>
  <c r="AA75" i="25"/>
  <c r="AX62" i="46"/>
  <c r="AT465" i="64"/>
  <c r="AT392" i="64"/>
  <c r="AT534" i="64"/>
  <c r="AT388" i="64"/>
  <c r="AT95" i="64"/>
  <c r="AT530" i="64"/>
  <c r="AT21" i="64"/>
  <c r="AT307" i="64"/>
  <c r="AS548" i="64"/>
  <c r="AS329" i="64"/>
  <c r="AS43" i="64"/>
  <c r="AS255" i="64"/>
  <c r="AR103" i="64"/>
  <c r="AR174" i="64"/>
  <c r="AR538" i="64"/>
  <c r="AR465" i="64"/>
  <c r="AR33" i="64"/>
  <c r="AR319" i="64"/>
  <c r="AR245" i="64"/>
  <c r="AR29" i="64"/>
  <c r="AR534" i="64"/>
  <c r="AR241" i="64"/>
  <c r="AR315" i="64"/>
  <c r="AR461" i="64"/>
  <c r="AR170" i="64"/>
  <c r="AR99" i="64"/>
  <c r="AR25" i="64"/>
  <c r="AR384" i="64"/>
  <c r="AR95" i="64"/>
  <c r="AR237" i="64"/>
  <c r="AR457" i="64"/>
  <c r="AR21" i="64"/>
  <c r="AR162" i="64"/>
  <c r="AR233" i="64"/>
  <c r="AR453" i="64"/>
  <c r="AR91" i="64"/>
  <c r="AR307" i="64"/>
  <c r="AR526" i="64"/>
  <c r="AR179" i="64"/>
  <c r="AR397" i="64"/>
  <c r="AR108" i="64"/>
  <c r="AR324" i="64"/>
  <c r="AR470" i="64"/>
  <c r="AR38" i="64"/>
  <c r="AR250" i="64"/>
  <c r="AQ406" i="64"/>
  <c r="AQ552" i="64"/>
  <c r="AQ333" i="64"/>
  <c r="AQ117" i="64"/>
  <c r="AQ188" i="64"/>
  <c r="AQ47" i="64"/>
  <c r="AQ479" i="64"/>
  <c r="AV608" i="64"/>
  <c r="AP466" i="64"/>
  <c r="AP539" i="64"/>
  <c r="AP393" i="64"/>
  <c r="AP320" i="64"/>
  <c r="AP34" i="64"/>
  <c r="AP246" i="64"/>
  <c r="AP175" i="64"/>
  <c r="AV604" i="64"/>
  <c r="AP30" i="64"/>
  <c r="AP535" i="64"/>
  <c r="AP100" i="64"/>
  <c r="AP389" i="64"/>
  <c r="AP462" i="64"/>
  <c r="AP242" i="64"/>
  <c r="AP316" i="64"/>
  <c r="AV600" i="64"/>
  <c r="AP26" i="64"/>
  <c r="AP312" i="64"/>
  <c r="AP238" i="64"/>
  <c r="AP167" i="64"/>
  <c r="AP458" i="64"/>
  <c r="AP96" i="64"/>
  <c r="AP385" i="64"/>
  <c r="AP22" i="64"/>
  <c r="AP381" i="64"/>
  <c r="AV596" i="64"/>
  <c r="AP234" i="64"/>
  <c r="AP454" i="64"/>
  <c r="AP163" i="64"/>
  <c r="AP92" i="64"/>
  <c r="AP308" i="64"/>
  <c r="AP36" i="64"/>
  <c r="AP541" i="64"/>
  <c r="AP106" i="64"/>
  <c r="AP468" i="64"/>
  <c r="AP395" i="64"/>
  <c r="AP322" i="64"/>
  <c r="AP248" i="64"/>
  <c r="AP48" i="64"/>
  <c r="AP553" i="64"/>
  <c r="AP118" i="64"/>
  <c r="AP260" i="64"/>
  <c r="AP480" i="64"/>
  <c r="AP189" i="64"/>
  <c r="AP407" i="64"/>
  <c r="AO548" i="64"/>
  <c r="AO475" i="64"/>
  <c r="AN101" i="64"/>
  <c r="AN390" i="64"/>
  <c r="AN243" i="64"/>
  <c r="AN31" i="64"/>
  <c r="AN463" i="64"/>
  <c r="AN317" i="64"/>
  <c r="AN459" i="64"/>
  <c r="AN386" i="64"/>
  <c r="AN27" i="64"/>
  <c r="AN239" i="64"/>
  <c r="AN168" i="64"/>
  <c r="AN313" i="64"/>
  <c r="AN97" i="64"/>
  <c r="AN235" i="64"/>
  <c r="AN309" i="64"/>
  <c r="AN23" i="64"/>
  <c r="AN528" i="64"/>
  <c r="AN164" i="64"/>
  <c r="AN93" i="64"/>
  <c r="AN455" i="64"/>
  <c r="AN89" i="64"/>
  <c r="AN451" i="64"/>
  <c r="AN160" i="64"/>
  <c r="AN19" i="64"/>
  <c r="AN305" i="64"/>
  <c r="AN524" i="64"/>
  <c r="AN330" i="64"/>
  <c r="AN403" i="64"/>
  <c r="AV613" i="64"/>
  <c r="AM251" i="64"/>
  <c r="AM180" i="64"/>
  <c r="AM39" i="64"/>
  <c r="AM109" i="64"/>
  <c r="AM471" i="64"/>
  <c r="AM398" i="64"/>
  <c r="AM544" i="64"/>
  <c r="AV606" i="64"/>
  <c r="AL32" i="64"/>
  <c r="AL173" i="64"/>
  <c r="AL318" i="64"/>
  <c r="AL391" i="64"/>
  <c r="AL464" i="64"/>
  <c r="AL244" i="64"/>
  <c r="AL460" i="64"/>
  <c r="AL387" i="64"/>
  <c r="AL98" i="64"/>
  <c r="AL314" i="64"/>
  <c r="AL28" i="64"/>
  <c r="AL240" i="64"/>
  <c r="AL165" i="64"/>
  <c r="AL456" i="64"/>
  <c r="AL94" i="64"/>
  <c r="AL529" i="64"/>
  <c r="AL24" i="64"/>
  <c r="AL383" i="64"/>
  <c r="AV594" i="64"/>
  <c r="AL525" i="64"/>
  <c r="AL452" i="64"/>
  <c r="AL90" i="64"/>
  <c r="AL306" i="64"/>
  <c r="AL20" i="64"/>
  <c r="AL232" i="64"/>
  <c r="AL110" i="64"/>
  <c r="AL472" i="64"/>
  <c r="AL181" i="64"/>
  <c r="AL399" i="64"/>
  <c r="AL40" i="64"/>
  <c r="AL252" i="64"/>
  <c r="AF33" i="25"/>
  <c r="AF35" i="25" s="1"/>
  <c r="AX25" i="46"/>
  <c r="AI250" i="64"/>
  <c r="AI470" i="64"/>
  <c r="AI38" i="64"/>
  <c r="AI543" i="64"/>
  <c r="AI179" i="64"/>
  <c r="AI324" i="64"/>
  <c r="AD34" i="25"/>
  <c r="AD35" i="25" s="1"/>
  <c r="AG249" i="46"/>
  <c r="AG543" i="64"/>
  <c r="AG470" i="64"/>
  <c r="AG108" i="64"/>
  <c r="AG397" i="64"/>
  <c r="AG250" i="64"/>
  <c r="AG324" i="64"/>
  <c r="AG114" i="64"/>
  <c r="AG330" i="64"/>
  <c r="AG185" i="64"/>
  <c r="AG476" i="64"/>
  <c r="AG549" i="64"/>
  <c r="AG403" i="64"/>
  <c r="AG264" i="64"/>
  <c r="AG484" i="64"/>
  <c r="AG193" i="64"/>
  <c r="AG338" i="64"/>
  <c r="AG557" i="64"/>
  <c r="AG411" i="64"/>
  <c r="AB34" i="25"/>
  <c r="AB35" i="25" s="1"/>
  <c r="AE249" i="46"/>
  <c r="AE38" i="64"/>
  <c r="AE543" i="64"/>
  <c r="AE108" i="64"/>
  <c r="AE324" i="64"/>
  <c r="AE179" i="64"/>
  <c r="AE470" i="64"/>
  <c r="AE44" i="64"/>
  <c r="AE476" i="64"/>
  <c r="AE114" i="64"/>
  <c r="AE185" i="64"/>
  <c r="AE549" i="64"/>
  <c r="AE403" i="64"/>
  <c r="AE484" i="64"/>
  <c r="AE411" i="64"/>
  <c r="AE122" i="64"/>
  <c r="AE264" i="64"/>
  <c r="AE52" i="64"/>
  <c r="AE557" i="64"/>
  <c r="Z34" i="25"/>
  <c r="Z35" i="25" s="1"/>
  <c r="AC249" i="46"/>
  <c r="AX26" i="46"/>
  <c r="AC38" i="64"/>
  <c r="AC250" i="64"/>
  <c r="AC179" i="64"/>
  <c r="AC470" i="64"/>
  <c r="AC543" i="64"/>
  <c r="AV618" i="64"/>
  <c r="AC44" i="64"/>
  <c r="AC330" i="64"/>
  <c r="AC114" i="64"/>
  <c r="AC403" i="64"/>
  <c r="AC256" i="64"/>
  <c r="AC476" i="64"/>
  <c r="AV626" i="64"/>
  <c r="AC557" i="64"/>
  <c r="AC411" i="64"/>
  <c r="AC264" i="64"/>
  <c r="AC338" i="64"/>
  <c r="AC122" i="64"/>
  <c r="AC193" i="64"/>
  <c r="AN254" i="46"/>
  <c r="P198" i="47"/>
  <c r="P362" i="47" s="1"/>
  <c r="AP138" i="25"/>
  <c r="AP292" i="25" s="1"/>
  <c r="U198" i="47"/>
  <c r="U362" i="47" s="1"/>
  <c r="AK254" i="46"/>
  <c r="M198" i="47"/>
  <c r="AD138" i="25"/>
  <c r="AD292" i="25" s="1"/>
  <c r="I198" i="47"/>
  <c r="I362" i="47" s="1"/>
  <c r="BS67" i="46"/>
  <c r="BS60" i="46"/>
  <c r="CN118" i="46"/>
  <c r="BS121" i="46"/>
  <c r="BE45" i="46"/>
  <c r="CJ45" i="46"/>
  <c r="CM45" i="46"/>
  <c r="BJ45" i="46"/>
  <c r="BU45" i="46"/>
  <c r="BW45" i="46"/>
  <c r="CK45" i="46"/>
  <c r="AO197" i="64"/>
  <c r="Y243" i="46"/>
  <c r="U169" i="64"/>
  <c r="I127" i="56"/>
  <c r="U314" i="64"/>
  <c r="U460" i="64"/>
  <c r="Z542" i="64"/>
  <c r="Z107" i="64"/>
  <c r="AT247" i="64"/>
  <c r="AO105" i="64"/>
  <c r="T126" i="56"/>
  <c r="AC467" i="64"/>
  <c r="AC176" i="64"/>
  <c r="AS313" i="64"/>
  <c r="AT319" i="64"/>
  <c r="AG164" i="64"/>
  <c r="AR530" i="64"/>
  <c r="AD407" i="64"/>
  <c r="AD48" i="64"/>
  <c r="AD326" i="64"/>
  <c r="AD252" i="64"/>
  <c r="AD395" i="64"/>
  <c r="AD248" i="64"/>
  <c r="AF334" i="64"/>
  <c r="AF260" i="64"/>
  <c r="AF252" i="64"/>
  <c r="AF472" i="64"/>
  <c r="AF395" i="64"/>
  <c r="AF106" i="64"/>
  <c r="AH480" i="64"/>
  <c r="AH407" i="64"/>
  <c r="AH472" i="64"/>
  <c r="AH181" i="64"/>
  <c r="AH468" i="64"/>
  <c r="AH177" i="64"/>
  <c r="AI338" i="64"/>
  <c r="AI264" i="64"/>
  <c r="AK479" i="64"/>
  <c r="AK188" i="64"/>
  <c r="AN476" i="64"/>
  <c r="AN185" i="64"/>
  <c r="AO113" i="64"/>
  <c r="AO43" i="64"/>
  <c r="AR557" i="64"/>
  <c r="AS475" i="64"/>
  <c r="AT526" i="64"/>
  <c r="AT233" i="64"/>
  <c r="AT457" i="64"/>
  <c r="AT315" i="64"/>
  <c r="AT103" i="64"/>
  <c r="AT538" i="64"/>
  <c r="AX54" i="46"/>
  <c r="AE63" i="25"/>
  <c r="AO237" i="46"/>
  <c r="AJ549" i="64"/>
  <c r="AV617" i="64"/>
  <c r="AB255" i="64"/>
  <c r="AS249" i="46"/>
  <c r="AO249" i="46"/>
  <c r="AK249" i="46"/>
  <c r="AS257" i="46"/>
  <c r="AO257" i="46"/>
  <c r="AK257" i="46"/>
  <c r="AC257" i="46"/>
  <c r="AD257" i="46"/>
  <c r="AH257" i="46"/>
  <c r="AI257" i="46"/>
  <c r="AK524" i="64"/>
  <c r="AK89" i="64"/>
  <c r="AK164" i="64"/>
  <c r="AK386" i="64"/>
  <c r="AK390" i="64"/>
  <c r="AK31" i="64"/>
  <c r="AM250" i="64"/>
  <c r="AM307" i="64"/>
  <c r="AM311" i="64"/>
  <c r="AM99" i="64"/>
  <c r="AM245" i="64"/>
  <c r="AM33" i="64"/>
  <c r="AN107" i="64"/>
  <c r="AO524" i="64"/>
  <c r="AO451" i="64"/>
  <c r="AO528" i="64"/>
  <c r="AO532" i="64"/>
  <c r="AO172" i="64"/>
  <c r="AO101" i="64"/>
  <c r="AQ543" i="64"/>
  <c r="AQ162" i="64"/>
  <c r="AQ166" i="64"/>
  <c r="AQ241" i="64"/>
  <c r="AQ392" i="64"/>
  <c r="AR323" i="64"/>
  <c r="AS160" i="64"/>
  <c r="AS19" i="64"/>
  <c r="AS528" i="64"/>
  <c r="AS386" i="64"/>
  <c r="AS243" i="64"/>
  <c r="AS390" i="64"/>
  <c r="AB174" i="64"/>
  <c r="AB33" i="64"/>
  <c r="AV605" i="64"/>
  <c r="AB170" i="64"/>
  <c r="AV599" i="64"/>
  <c r="AV595" i="64"/>
  <c r="K153" i="47"/>
  <c r="N49" i="25"/>
  <c r="C49" i="25" s="1"/>
  <c r="AC313" i="64"/>
  <c r="AJ168" i="64"/>
  <c r="AG254" i="46"/>
  <c r="AH138" i="25"/>
  <c r="AH292" i="25" s="1"/>
  <c r="AS254" i="46"/>
  <c r="AK138" i="25"/>
  <c r="AK292" i="25" s="1"/>
  <c r="AC397" i="64"/>
  <c r="AE193" i="64"/>
  <c r="AE256" i="64"/>
  <c r="AG256" i="64"/>
  <c r="AL161" i="64"/>
  <c r="AL169" i="64"/>
  <c r="AN231" i="64"/>
  <c r="AN172" i="64"/>
  <c r="AP531" i="64"/>
  <c r="AR543" i="64"/>
  <c r="AU326" i="64"/>
  <c r="AN249" i="46"/>
  <c r="AC97" i="64"/>
  <c r="AE101" i="64"/>
  <c r="AH31" i="64"/>
  <c r="AM193" i="64"/>
  <c r="AN337" i="64"/>
  <c r="AU380" i="64"/>
  <c r="BA45" i="46"/>
  <c r="BH45" i="46"/>
  <c r="BV45" i="46"/>
  <c r="BO45" i="46"/>
  <c r="BM45" i="46"/>
  <c r="I240" i="46"/>
  <c r="P122" i="56"/>
  <c r="S122" i="56"/>
  <c r="Z323" i="64"/>
  <c r="AT176" i="64"/>
  <c r="AO176" i="64"/>
  <c r="AL467" i="64"/>
  <c r="Z37" i="64"/>
  <c r="AC394" i="64"/>
  <c r="AC35" i="64"/>
  <c r="AG313" i="64"/>
  <c r="AC243" i="64"/>
  <c r="AQ233" i="64"/>
  <c r="AD480" i="64"/>
  <c r="AD399" i="64"/>
  <c r="AD468" i="64"/>
  <c r="AF118" i="64"/>
  <c r="AF181" i="64"/>
  <c r="AF541" i="64"/>
  <c r="AH553" i="64"/>
  <c r="AH545" i="64"/>
  <c r="AH541" i="64"/>
  <c r="AI484" i="64"/>
  <c r="AK552" i="64"/>
  <c r="AK259" i="64"/>
  <c r="AN549" i="64"/>
  <c r="AN44" i="64"/>
  <c r="AO255" i="64"/>
  <c r="AR264" i="64"/>
  <c r="AS184" i="64"/>
  <c r="AT453" i="64"/>
  <c r="AT162" i="64"/>
  <c r="AT237" i="64"/>
  <c r="AT170" i="64"/>
  <c r="AT174" i="64"/>
  <c r="AJ27" i="64"/>
  <c r="AV621" i="64"/>
  <c r="AD237" i="46"/>
  <c r="AI237" i="46"/>
  <c r="AJ403" i="64"/>
  <c r="AB475" i="64"/>
  <c r="AB43" i="64"/>
  <c r="AK231" i="64"/>
  <c r="AK309" i="64"/>
  <c r="AK93" i="64"/>
  <c r="AK532" i="64"/>
  <c r="AK101" i="64"/>
  <c r="AM543" i="64"/>
  <c r="AM380" i="64"/>
  <c r="AM21" i="64"/>
  <c r="AM384" i="64"/>
  <c r="AM315" i="64"/>
  <c r="AM174" i="64"/>
  <c r="AN542" i="64"/>
  <c r="AO231" i="64"/>
  <c r="AO19" i="64"/>
  <c r="AO309" i="64"/>
  <c r="AO382" i="64"/>
  <c r="AO239" i="64"/>
  <c r="AO390" i="64"/>
  <c r="AQ250" i="64"/>
  <c r="AQ453" i="64"/>
  <c r="AQ530" i="64"/>
  <c r="AQ237" i="64"/>
  <c r="AQ534" i="64"/>
  <c r="AQ99" i="64"/>
  <c r="AQ538" i="64"/>
  <c r="AR396" i="64"/>
  <c r="AR249" i="64"/>
  <c r="AS89" i="64"/>
  <c r="AS309" i="64"/>
  <c r="AS382" i="64"/>
  <c r="AS532" i="64"/>
  <c r="AS463" i="64"/>
  <c r="AB245" i="64"/>
  <c r="AB388" i="64"/>
  <c r="AB241" i="64"/>
  <c r="AV601" i="64"/>
  <c r="AB530" i="64"/>
  <c r="AV597" i="64"/>
  <c r="AB453" i="64"/>
  <c r="AB307" i="64"/>
  <c r="AP237" i="46"/>
  <c r="AH313" i="64"/>
  <c r="AC168" i="64"/>
  <c r="AR311" i="64"/>
  <c r="AC484" i="64"/>
  <c r="AC549" i="64"/>
  <c r="AC108" i="64"/>
  <c r="AE330" i="64"/>
  <c r="AG44" i="64"/>
  <c r="AI397" i="64"/>
  <c r="AL545" i="64"/>
  <c r="AL310" i="64"/>
  <c r="AL537" i="64"/>
  <c r="AM325" i="64"/>
  <c r="AN382" i="64"/>
  <c r="AP334" i="64"/>
  <c r="AP171" i="64"/>
  <c r="AU237" i="46"/>
  <c r="AU38" i="64"/>
  <c r="AX23" i="46"/>
  <c r="AF317" i="64"/>
  <c r="AF19" i="64"/>
  <c r="AG317" i="64"/>
  <c r="AH305" i="64"/>
  <c r="AU534" i="64"/>
  <c r="AO37" i="64"/>
  <c r="AO178" i="64"/>
  <c r="C241" i="46"/>
  <c r="CE19" i="46"/>
  <c r="I19" i="44"/>
  <c r="J19" i="44" s="1"/>
  <c r="BF19" i="46"/>
  <c r="BE19" i="46"/>
  <c r="BC241" i="46" s="1"/>
  <c r="BW19" i="46"/>
  <c r="BP19" i="46"/>
  <c r="BI19" i="46"/>
  <c r="CJ19" i="46"/>
  <c r="BB19" i="46"/>
  <c r="BC19" i="46"/>
  <c r="BS70" i="46"/>
  <c r="CN102" i="46"/>
  <c r="CC99" i="46"/>
  <c r="BW99" i="46"/>
  <c r="CK99" i="46"/>
  <c r="CJ99" i="46"/>
  <c r="CL57" i="46"/>
  <c r="CJ251" i="46" s="1"/>
  <c r="BW57" i="46"/>
  <c r="C251" i="46"/>
  <c r="CH57" i="46"/>
  <c r="CF251" i="46" s="1"/>
  <c r="BR57" i="46"/>
  <c r="BP251" i="46" s="1"/>
  <c r="BX57" i="46"/>
  <c r="BV251" i="46" s="1"/>
  <c r="BQ57" i="46"/>
  <c r="BO251" i="46" s="1"/>
  <c r="CF57" i="46"/>
  <c r="CD251" i="46" s="1"/>
  <c r="CA57" i="46"/>
  <c r="BY251" i="46" s="1"/>
  <c r="BN57" i="46"/>
  <c r="BL251" i="46" s="1"/>
  <c r="AC86" i="46"/>
  <c r="U35" i="64"/>
  <c r="AO469" i="64"/>
  <c r="AO249" i="64"/>
  <c r="CG19" i="46"/>
  <c r="BA19" i="46"/>
  <c r="BM19" i="46"/>
  <c r="BK241" i="46" s="1"/>
  <c r="CC19" i="46"/>
  <c r="CB19" i="46"/>
  <c r="AZ19" i="46"/>
  <c r="BD19" i="46"/>
  <c r="BN19" i="46"/>
  <c r="BL241" i="46" s="1"/>
  <c r="AO323" i="64"/>
  <c r="P248" i="46"/>
  <c r="CE119" i="46"/>
  <c r="BK80" i="46"/>
  <c r="CD119" i="46"/>
  <c r="CK119" i="46"/>
  <c r="CB119" i="46"/>
  <c r="I117" i="44"/>
  <c r="J117" i="44" s="1"/>
  <c r="AX36" i="46"/>
  <c r="AL56" i="25"/>
  <c r="AC106" i="46"/>
  <c r="AC110" i="46"/>
  <c r="T248" i="46"/>
  <c r="K248" i="46"/>
  <c r="CG119" i="46"/>
  <c r="CA119" i="46"/>
  <c r="BU119" i="46"/>
  <c r="CC119" i="46"/>
  <c r="BT119" i="46"/>
  <c r="F219" i="25"/>
  <c r="AC251" i="46"/>
  <c r="E160" i="47"/>
  <c r="E339" i="47" s="1"/>
  <c r="O220" i="47"/>
  <c r="AH156" i="25"/>
  <c r="L217" i="47"/>
  <c r="AA156" i="25"/>
  <c r="W173" i="56"/>
  <c r="V222" i="25" s="1"/>
  <c r="AR45" i="46"/>
  <c r="R148" i="47" s="1"/>
  <c r="R338" i="47" s="1"/>
  <c r="Z47" i="46"/>
  <c r="U48" i="74" s="1"/>
  <c r="T539" i="64"/>
  <c r="P104" i="64"/>
  <c r="AM343" i="64"/>
  <c r="AA628" i="64"/>
  <c r="O252" i="64"/>
  <c r="O40" i="64"/>
  <c r="O326" i="64"/>
  <c r="Q21" i="64"/>
  <c r="Q526" i="64"/>
  <c r="Y390" i="64"/>
  <c r="Y31" i="64"/>
  <c r="Y317" i="64"/>
  <c r="N113" i="64"/>
  <c r="N43" i="64"/>
  <c r="N329" i="64"/>
  <c r="I399" i="64"/>
  <c r="I40" i="64"/>
  <c r="I380" i="64"/>
  <c r="I526" i="64"/>
  <c r="I21" i="64"/>
  <c r="L98" i="64"/>
  <c r="L460" i="64"/>
  <c r="P252" i="64"/>
  <c r="P326" i="64"/>
  <c r="P399" i="64"/>
  <c r="P110" i="64"/>
  <c r="W250" i="64"/>
  <c r="W543" i="64"/>
  <c r="N463" i="64"/>
  <c r="N317" i="64"/>
  <c r="T461" i="64"/>
  <c r="T29" i="64"/>
  <c r="T388" i="64"/>
  <c r="J98" i="64"/>
  <c r="J533" i="64"/>
  <c r="J399" i="64"/>
  <c r="J181" i="64"/>
  <c r="J326" i="64"/>
  <c r="J40" i="64"/>
  <c r="H463" i="64"/>
  <c r="H31" i="64"/>
  <c r="H172" i="64"/>
  <c r="H243" i="64"/>
  <c r="Q411" i="64"/>
  <c r="Q122" i="64"/>
  <c r="Q338" i="64"/>
  <c r="W451" i="64"/>
  <c r="W305" i="64"/>
  <c r="W524" i="64"/>
  <c r="W19" i="64"/>
  <c r="I532" i="64"/>
  <c r="I97" i="64"/>
  <c r="Y89" i="64"/>
  <c r="Y378" i="64"/>
  <c r="Y451" i="64"/>
  <c r="O532" i="64"/>
  <c r="O459" i="64"/>
  <c r="O97" i="64"/>
  <c r="O239" i="64"/>
  <c r="O168" i="64"/>
  <c r="O27" i="64"/>
  <c r="M557" i="64"/>
  <c r="M122" i="64"/>
  <c r="M411" i="64"/>
  <c r="M264" i="64"/>
  <c r="O28" i="64"/>
  <c r="O460" i="64"/>
  <c r="O98" i="64"/>
  <c r="K237" i="64"/>
  <c r="K25" i="64"/>
  <c r="K384" i="64"/>
  <c r="R386" i="64"/>
  <c r="R459" i="64"/>
  <c r="R239" i="64"/>
  <c r="R313" i="64"/>
  <c r="H27" i="64"/>
  <c r="H459" i="64"/>
  <c r="H313" i="64"/>
  <c r="H239" i="64"/>
  <c r="W278" i="25"/>
  <c r="S539" i="64"/>
  <c r="M34" i="64"/>
  <c r="T173" i="56"/>
  <c r="S222" i="25" s="1"/>
  <c r="U480" i="64"/>
  <c r="U407" i="64"/>
  <c r="J171" i="64"/>
  <c r="J100" i="64"/>
  <c r="J535" i="64"/>
  <c r="S22" i="64"/>
  <c r="S234" i="64"/>
  <c r="S308" i="64"/>
  <c r="X535" i="64"/>
  <c r="X316" i="64"/>
  <c r="X389" i="64"/>
  <c r="J308" i="64"/>
  <c r="J234" i="64"/>
  <c r="J22" i="64"/>
  <c r="T161" i="64"/>
  <c r="T20" i="64"/>
  <c r="T379" i="64"/>
  <c r="T306" i="64"/>
  <c r="T232" i="64"/>
  <c r="S220" i="47"/>
  <c r="Z159" i="25"/>
  <c r="AV45" i="46"/>
  <c r="V148" i="47" s="1"/>
  <c r="V338" i="47" s="1"/>
  <c r="AI45" i="46"/>
  <c r="I148" i="47" s="1"/>
  <c r="I338" i="47" s="1"/>
  <c r="AN45" i="46"/>
  <c r="N148" i="47" s="1"/>
  <c r="N338" i="47" s="1"/>
  <c r="P47" i="46"/>
  <c r="K64" i="25" s="1"/>
  <c r="AA47" i="46"/>
  <c r="H161" i="46"/>
  <c r="F229" i="46" s="1"/>
  <c r="H142" i="46"/>
  <c r="T34" i="64"/>
  <c r="S466" i="64"/>
  <c r="L101" i="64"/>
  <c r="L172" i="64"/>
  <c r="K538" i="64"/>
  <c r="K33" i="64"/>
  <c r="S330" i="64"/>
  <c r="S256" i="64"/>
  <c r="M128" i="56"/>
  <c r="O243" i="46"/>
  <c r="K462" i="64"/>
  <c r="K535" i="64"/>
  <c r="V161" i="64"/>
  <c r="V525" i="64"/>
  <c r="O527" i="64"/>
  <c r="O92" i="64"/>
  <c r="N28" i="64"/>
  <c r="N169" i="64"/>
  <c r="H406" i="64"/>
  <c r="H552" i="64"/>
  <c r="I524" i="64"/>
  <c r="I406" i="64"/>
  <c r="AC125" i="46"/>
  <c r="I333" i="64"/>
  <c r="V488" i="64"/>
  <c r="S197" i="64"/>
  <c r="Y415" i="64"/>
  <c r="Y561" i="64"/>
  <c r="Y488" i="64"/>
  <c r="Y307" i="64"/>
  <c r="Y342" i="64"/>
  <c r="Y126" i="64"/>
  <c r="Y91" i="64"/>
  <c r="S488" i="64"/>
  <c r="P548" i="64"/>
  <c r="P113" i="64"/>
  <c r="X117" i="64"/>
  <c r="J524" i="64"/>
  <c r="X259" i="64"/>
  <c r="X333" i="64"/>
  <c r="I117" i="64"/>
  <c r="P255" i="64"/>
  <c r="S382" i="64"/>
  <c r="G529" i="64"/>
  <c r="R483" i="64"/>
  <c r="R192" i="64"/>
  <c r="R337" i="64"/>
  <c r="W529" i="64"/>
  <c r="J23" i="64"/>
  <c r="AR247" i="64"/>
  <c r="G249" i="56"/>
  <c r="BJ52" i="46"/>
  <c r="BQ52" i="46"/>
  <c r="BH52" i="46"/>
  <c r="CG52" i="46"/>
  <c r="BK52" i="46"/>
  <c r="AU247" i="64"/>
  <c r="AO467" i="64"/>
  <c r="BL24" i="46"/>
  <c r="AE105" i="64"/>
  <c r="AE247" i="64"/>
  <c r="AP321" i="64"/>
  <c r="AP176" i="64"/>
  <c r="AT105" i="64"/>
  <c r="AT394" i="64"/>
  <c r="BP40" i="46"/>
  <c r="BG40" i="46"/>
  <c r="BT47" i="46"/>
  <c r="CB47" i="46"/>
  <c r="CD47" i="46"/>
  <c r="AB39" i="46"/>
  <c r="W54" i="25" s="1"/>
  <c r="T39" i="46"/>
  <c r="U39" i="46"/>
  <c r="H39" i="46"/>
  <c r="H28" i="46"/>
  <c r="U28" i="46"/>
  <c r="CA24" i="46"/>
  <c r="BX24" i="46"/>
  <c r="CI24" i="46"/>
  <c r="AG105" i="64"/>
  <c r="AG394" i="64"/>
  <c r="AM176" i="64"/>
  <c r="AM321" i="64"/>
  <c r="AO247" i="64"/>
  <c r="AO394" i="64"/>
  <c r="CA52" i="46"/>
  <c r="BA52" i="46"/>
  <c r="BB52" i="46"/>
  <c r="CM52" i="46"/>
  <c r="BR52" i="46"/>
  <c r="BO52" i="46"/>
  <c r="BN52" i="46"/>
  <c r="BG52" i="46"/>
  <c r="AG488" i="64"/>
  <c r="AG197" i="64"/>
  <c r="AG268" i="64"/>
  <c r="AG126" i="64"/>
  <c r="AS342" i="64"/>
  <c r="AS488" i="64"/>
  <c r="J25" i="44"/>
  <c r="V126" i="56"/>
  <c r="AC561" i="64"/>
  <c r="CE27" i="46"/>
  <c r="CI27" i="46"/>
  <c r="CN128" i="46"/>
  <c r="AX39" i="46"/>
  <c r="AG56" i="25"/>
  <c r="AE237" i="46"/>
  <c r="AM56" i="25"/>
  <c r="AR39" i="25"/>
  <c r="AH43" i="25"/>
  <c r="AE35" i="25"/>
  <c r="AC120" i="46"/>
  <c r="AC71" i="46"/>
  <c r="AX64" i="46"/>
  <c r="AT57" i="46"/>
  <c r="AR251" i="46" s="1"/>
  <c r="AN57" i="46"/>
  <c r="AI82" i="25" s="1"/>
  <c r="AS57" i="46"/>
  <c r="AJ57" i="46"/>
  <c r="AH251" i="46" s="1"/>
  <c r="AB331" i="64"/>
  <c r="AB45" i="64"/>
  <c r="P331" i="64"/>
  <c r="M331" i="64"/>
  <c r="P186" i="64"/>
  <c r="H119" i="64"/>
  <c r="T49" i="64"/>
  <c r="Z49" i="64"/>
  <c r="X45" i="64"/>
  <c r="X257" i="64"/>
  <c r="T190" i="64"/>
  <c r="P477" i="64"/>
  <c r="AF481" i="64"/>
  <c r="AR481" i="64"/>
  <c r="AE404" i="64"/>
  <c r="AB404" i="64"/>
  <c r="AL404" i="64"/>
  <c r="AB115" i="64"/>
  <c r="AP546" i="64"/>
  <c r="AD546" i="64"/>
  <c r="AK485" i="64"/>
  <c r="AC485" i="64"/>
  <c r="AF487" i="64"/>
  <c r="AB487" i="64"/>
  <c r="AK125" i="64"/>
  <c r="AU49" i="64"/>
  <c r="AF261" i="64"/>
  <c r="AM261" i="64"/>
  <c r="AB257" i="64"/>
  <c r="AE257" i="64"/>
  <c r="AJ550" i="64"/>
  <c r="AB550" i="64"/>
  <c r="AP327" i="64"/>
  <c r="AK123" i="64"/>
  <c r="AF554" i="64"/>
  <c r="AS554" i="64"/>
  <c r="AU554" i="64"/>
  <c r="AQ408" i="64"/>
  <c r="AM408" i="64"/>
  <c r="AO408" i="64"/>
  <c r="AM335" i="64"/>
  <c r="AR335" i="64"/>
  <c r="AE186" i="64"/>
  <c r="AJ186" i="64"/>
  <c r="AL186" i="64"/>
  <c r="AS119" i="64"/>
  <c r="AR119" i="64"/>
  <c r="AU119" i="64"/>
  <c r="AN190" i="64"/>
  <c r="AL45" i="64"/>
  <c r="AL331" i="64"/>
  <c r="AK414" i="64"/>
  <c r="AU57" i="46"/>
  <c r="U160" i="47" s="1"/>
  <c r="U339" i="47" s="1"/>
  <c r="AA52" i="46"/>
  <c r="V70" i="74" s="1"/>
  <c r="V47" i="75" s="1"/>
  <c r="G331" i="64"/>
  <c r="L115" i="64"/>
  <c r="Y194" i="64"/>
  <c r="AN481" i="64"/>
  <c r="AD473" i="64"/>
  <c r="AK53" i="64"/>
  <c r="AF125" i="64"/>
  <c r="AQ49" i="64"/>
  <c r="AR261" i="64"/>
  <c r="AG550" i="64"/>
  <c r="AD327" i="64"/>
  <c r="AK196" i="64"/>
  <c r="AO554" i="64"/>
  <c r="AN408" i="64"/>
  <c r="AS408" i="64"/>
  <c r="AF335" i="64"/>
  <c r="AT194" i="64"/>
  <c r="AM190" i="64"/>
  <c r="AG45" i="64"/>
  <c r="AJ45" i="64"/>
  <c r="AD111" i="64"/>
  <c r="AC558" i="64"/>
  <c r="AB55" i="64"/>
  <c r="AH57" i="46"/>
  <c r="H145" i="46"/>
  <c r="O246" i="64"/>
  <c r="O175" i="64"/>
  <c r="U331" i="64"/>
  <c r="L477" i="64"/>
  <c r="AU481" i="64"/>
  <c r="AG404" i="64"/>
  <c r="AG115" i="64"/>
  <c r="AO487" i="64"/>
  <c r="AB125" i="64"/>
  <c r="AN49" i="64"/>
  <c r="AO49" i="64"/>
  <c r="AE550" i="64"/>
  <c r="AR554" i="64"/>
  <c r="AQ554" i="64"/>
  <c r="AO335" i="64"/>
  <c r="AN335" i="64"/>
  <c r="X186" i="64"/>
  <c r="L186" i="64"/>
  <c r="M186" i="64"/>
  <c r="X115" i="64"/>
  <c r="M115" i="64"/>
  <c r="AO481" i="64"/>
  <c r="AM481" i="64"/>
  <c r="AJ404" i="64"/>
  <c r="AE115" i="64"/>
  <c r="AJ115" i="64"/>
  <c r="AO125" i="64"/>
  <c r="AS49" i="64"/>
  <c r="AF49" i="64"/>
  <c r="AU261" i="64"/>
  <c r="AN261" i="64"/>
  <c r="AG257" i="64"/>
  <c r="AB560" i="64"/>
  <c r="AN554" i="64"/>
  <c r="AR408" i="64"/>
  <c r="AU335" i="64"/>
  <c r="AB186" i="64"/>
  <c r="AG186" i="64"/>
  <c r="AF119" i="64"/>
  <c r="AE45" i="64"/>
  <c r="AE331" i="64"/>
  <c r="AJ331" i="64"/>
  <c r="J52" i="46"/>
  <c r="AL57" i="46"/>
  <c r="AJ251" i="46" s="1"/>
  <c r="AB416" i="64"/>
  <c r="AR31" i="25"/>
  <c r="AV616" i="64"/>
  <c r="AB234" i="64"/>
  <c r="AB381" i="64"/>
  <c r="AB458" i="64"/>
  <c r="AB238" i="64"/>
  <c r="AB30" i="64"/>
  <c r="AB535" i="64"/>
  <c r="AB246" i="64"/>
  <c r="AB320" i="64"/>
  <c r="AT188" i="64"/>
  <c r="AT552" i="64"/>
  <c r="AS34" i="64"/>
  <c r="AS539" i="64"/>
  <c r="AS242" i="64"/>
  <c r="AS316" i="64"/>
  <c r="AS458" i="64"/>
  <c r="AS26" i="64"/>
  <c r="AS527" i="64"/>
  <c r="AS163" i="64"/>
  <c r="AS106" i="64"/>
  <c r="AS395" i="64"/>
  <c r="AS334" i="64"/>
  <c r="AS118" i="64"/>
  <c r="AR471" i="64"/>
  <c r="AR544" i="64"/>
  <c r="AQ28" i="64"/>
  <c r="AQ98" i="64"/>
  <c r="AQ236" i="64"/>
  <c r="AQ529" i="64"/>
  <c r="AQ40" i="64"/>
  <c r="AQ110" i="64"/>
  <c r="AP47" i="64"/>
  <c r="AP117" i="64"/>
  <c r="AO34" i="64"/>
  <c r="AO393" i="64"/>
  <c r="AO535" i="64"/>
  <c r="AO462" i="64"/>
  <c r="AO312" i="64"/>
  <c r="AO531" i="64"/>
  <c r="AO22" i="64"/>
  <c r="AO308" i="64"/>
  <c r="AV598" i="64"/>
  <c r="H153" i="46"/>
  <c r="X246" i="64"/>
  <c r="Q260" i="64"/>
  <c r="J118" i="64"/>
  <c r="P174" i="64"/>
  <c r="Y461" i="64"/>
  <c r="H27" i="25"/>
  <c r="K18" i="64"/>
  <c r="H241" i="46"/>
  <c r="L18" i="64"/>
  <c r="H465" i="64"/>
  <c r="H315" i="64"/>
  <c r="O317" i="64"/>
  <c r="T240" i="46"/>
  <c r="H534" i="64"/>
  <c r="U96" i="64"/>
  <c r="BS208" i="46"/>
  <c r="BB69" i="46"/>
  <c r="BO69" i="46"/>
  <c r="BN69" i="46"/>
  <c r="BE69" i="46"/>
  <c r="BQ69" i="46"/>
  <c r="BJ69" i="46"/>
  <c r="AZ69" i="46"/>
  <c r="AY69" i="46"/>
  <c r="I69" i="44"/>
  <c r="BD69" i="46"/>
  <c r="BR69" i="46"/>
  <c r="BF69" i="46"/>
  <c r="BH69" i="46"/>
  <c r="BK69" i="46"/>
  <c r="BL69" i="46"/>
  <c r="BP69" i="46"/>
  <c r="BC69" i="46"/>
  <c r="BA69" i="46"/>
  <c r="BI69" i="46"/>
  <c r="BG69" i="46"/>
  <c r="AH416" i="64"/>
  <c r="AR562" i="64"/>
  <c r="O101" i="64"/>
  <c r="Y531" i="64"/>
  <c r="K377" i="64"/>
  <c r="K230" i="64"/>
  <c r="L230" i="64"/>
  <c r="R238" i="64"/>
  <c r="Q103" i="64"/>
  <c r="I172" i="64"/>
  <c r="Q33" i="64"/>
  <c r="N312" i="64"/>
  <c r="U385" i="64"/>
  <c r="U189" i="64"/>
  <c r="R416" i="64"/>
  <c r="U48" i="64"/>
  <c r="W243" i="46"/>
  <c r="V240" i="46"/>
  <c r="Z254" i="46"/>
  <c r="H254" i="46"/>
  <c r="AS321" i="64"/>
  <c r="BO241" i="46"/>
  <c r="AS469" i="64"/>
  <c r="AZ58" i="46"/>
  <c r="BB58" i="46"/>
  <c r="AZ245" i="46" s="1"/>
  <c r="BE58" i="46"/>
  <c r="BD58" i="46"/>
  <c r="BQ58" i="46"/>
  <c r="BO245" i="46" s="1"/>
  <c r="BF58" i="46"/>
  <c r="BD245" i="46" s="1"/>
  <c r="CI91" i="46"/>
  <c r="CG91" i="46"/>
  <c r="BV91" i="46"/>
  <c r="AS37" i="64"/>
  <c r="K173" i="56"/>
  <c r="J222" i="25" s="1"/>
  <c r="N170" i="56"/>
  <c r="M219" i="25" s="1"/>
  <c r="U173" i="56"/>
  <c r="T222" i="25" s="1"/>
  <c r="J217" i="47"/>
  <c r="AQ45" i="46"/>
  <c r="Q148" i="47" s="1"/>
  <c r="Q338" i="47" s="1"/>
  <c r="AF45" i="46"/>
  <c r="F148" i="47" s="1"/>
  <c r="F338" i="47" s="1"/>
  <c r="AM45" i="46"/>
  <c r="M148" i="47" s="1"/>
  <c r="M338" i="47" s="1"/>
  <c r="AO45" i="46"/>
  <c r="O148" i="47" s="1"/>
  <c r="O338" i="47" s="1"/>
  <c r="AS45" i="46"/>
  <c r="S148" i="47" s="1"/>
  <c r="S338" i="47" s="1"/>
  <c r="H157" i="46"/>
  <c r="F227" i="46" s="1"/>
  <c r="U47" i="46"/>
  <c r="AB47" i="46"/>
  <c r="X47" i="46"/>
  <c r="S48" i="74" s="1"/>
  <c r="S67" i="75" s="1"/>
  <c r="Q47" i="46"/>
  <c r="L64" i="25" s="1"/>
  <c r="AN57" i="64"/>
  <c r="AM127" i="64"/>
  <c r="L407" i="64"/>
  <c r="L480" i="64"/>
  <c r="S343" i="64"/>
  <c r="S57" i="64"/>
  <c r="Q189" i="64"/>
  <c r="J553" i="64"/>
  <c r="O48" i="64"/>
  <c r="O407" i="64"/>
  <c r="U241" i="64"/>
  <c r="U170" i="64"/>
  <c r="P392" i="64"/>
  <c r="S246" i="46"/>
  <c r="Y29" i="64"/>
  <c r="I243" i="64"/>
  <c r="P317" i="64"/>
  <c r="G230" i="64"/>
  <c r="G523" i="64"/>
  <c r="P463" i="64"/>
  <c r="O390" i="64"/>
  <c r="J377" i="64"/>
  <c r="J450" i="64"/>
  <c r="T450" i="64"/>
  <c r="T159" i="64"/>
  <c r="X461" i="64"/>
  <c r="Q99" i="64"/>
  <c r="Q29" i="64"/>
  <c r="O172" i="64"/>
  <c r="L243" i="64"/>
  <c r="L538" i="64"/>
  <c r="L241" i="46"/>
  <c r="I217" i="47"/>
  <c r="K217" i="47"/>
  <c r="E170" i="56"/>
  <c r="AP45" i="46"/>
  <c r="P148" i="47" s="1"/>
  <c r="P338" i="47" s="1"/>
  <c r="AE45" i="46"/>
  <c r="E148" i="47" s="1"/>
  <c r="E338" i="47" s="1"/>
  <c r="AU45" i="46"/>
  <c r="U148" i="47" s="1"/>
  <c r="U338" i="47" s="1"/>
  <c r="AG45" i="46"/>
  <c r="I47" i="46"/>
  <c r="D64" i="25" s="1"/>
  <c r="R47" i="46"/>
  <c r="Y47" i="46"/>
  <c r="T48" i="74" s="1"/>
  <c r="T67" i="75" s="1"/>
  <c r="S47" i="46"/>
  <c r="J175" i="64"/>
  <c r="AH562" i="64"/>
  <c r="AM416" i="64"/>
  <c r="W246" i="46"/>
  <c r="L189" i="64"/>
  <c r="S416" i="64"/>
  <c r="Q118" i="64"/>
  <c r="J334" i="64"/>
  <c r="O553" i="64"/>
  <c r="U99" i="64"/>
  <c r="P33" i="64"/>
  <c r="Y170" i="64"/>
  <c r="I31" i="64"/>
  <c r="P101" i="64"/>
  <c r="I304" i="64"/>
  <c r="Z304" i="64"/>
  <c r="G450" i="64"/>
  <c r="K304" i="64"/>
  <c r="L377" i="64"/>
  <c r="L465" i="64"/>
  <c r="I392" i="64"/>
  <c r="V538" i="64"/>
  <c r="J88" i="64"/>
  <c r="G534" i="64"/>
  <c r="H461" i="64"/>
  <c r="G99" i="64"/>
  <c r="I390" i="64"/>
  <c r="Q315" i="64"/>
  <c r="R167" i="64"/>
  <c r="K103" i="64"/>
  <c r="L317" i="64"/>
  <c r="K245" i="64"/>
  <c r="W90" i="25"/>
  <c r="K392" i="64"/>
  <c r="Z240" i="46"/>
  <c r="S458" i="64"/>
  <c r="L245" i="64"/>
  <c r="U489" i="64"/>
  <c r="U57" i="64"/>
  <c r="H245" i="64"/>
  <c r="H392" i="64"/>
  <c r="H103" i="64"/>
  <c r="T103" i="64"/>
  <c r="T538" i="64"/>
  <c r="U26" i="64"/>
  <c r="U167" i="64"/>
  <c r="U458" i="64"/>
  <c r="N531" i="64"/>
  <c r="N167" i="64"/>
  <c r="N458" i="64"/>
  <c r="O26" i="64"/>
  <c r="O312" i="64"/>
  <c r="O531" i="64"/>
  <c r="K26" i="64"/>
  <c r="K238" i="64"/>
  <c r="K476" i="64"/>
  <c r="K114" i="64"/>
  <c r="U543" i="64"/>
  <c r="U38" i="64"/>
  <c r="U470" i="64"/>
  <c r="K463" i="64"/>
  <c r="K243" i="64"/>
  <c r="K101" i="64"/>
  <c r="K390" i="64"/>
  <c r="U334" i="64"/>
  <c r="U260" i="64"/>
  <c r="X308" i="64"/>
  <c r="X234" i="64"/>
  <c r="G20" i="64"/>
  <c r="G379" i="64"/>
  <c r="Y260" i="64"/>
  <c r="Y480" i="64"/>
  <c r="Y334" i="64"/>
  <c r="T30" i="64"/>
  <c r="T316" i="64"/>
  <c r="Z90" i="64"/>
  <c r="Z232" i="64"/>
  <c r="Q454" i="64"/>
  <c r="Q92" i="64"/>
  <c r="V102" i="64"/>
  <c r="V244" i="64"/>
  <c r="V173" i="64"/>
  <c r="S527" i="64"/>
  <c r="S92" i="64"/>
  <c r="S381" i="64"/>
  <c r="T537" i="64"/>
  <c r="T32" i="64"/>
  <c r="T102" i="64"/>
  <c r="Z38" i="64"/>
  <c r="Z179" i="64"/>
  <c r="P179" i="64"/>
  <c r="P324" i="64"/>
  <c r="N260" i="64"/>
  <c r="N553" i="64"/>
  <c r="N118" i="64"/>
  <c r="P452" i="64"/>
  <c r="P232" i="64"/>
  <c r="I338" i="64"/>
  <c r="I264" i="64"/>
  <c r="R163" i="64"/>
  <c r="R527" i="64"/>
  <c r="L557" i="64"/>
  <c r="L193" i="64"/>
  <c r="L52" i="64"/>
  <c r="L122" i="64"/>
  <c r="L463" i="64"/>
  <c r="L31" i="64"/>
  <c r="G461" i="64"/>
  <c r="G388" i="64"/>
  <c r="G170" i="64"/>
  <c r="G241" i="64"/>
  <c r="T523" i="64"/>
  <c r="T304" i="64"/>
  <c r="R185" i="64"/>
  <c r="R44" i="64"/>
  <c r="L33" i="64"/>
  <c r="L174" i="64"/>
  <c r="G174" i="64"/>
  <c r="G538" i="64"/>
  <c r="V103" i="64"/>
  <c r="V465" i="64"/>
  <c r="V392" i="64"/>
  <c r="Q458" i="64"/>
  <c r="Q385" i="64"/>
  <c r="Q96" i="64"/>
  <c r="S238" i="64"/>
  <c r="S26" i="64"/>
  <c r="S385" i="64"/>
  <c r="S531" i="64"/>
  <c r="X185" i="64"/>
  <c r="X256" i="64"/>
  <c r="X44" i="64"/>
  <c r="U44" i="64"/>
  <c r="U549" i="64"/>
  <c r="U330" i="64"/>
  <c r="L397" i="64"/>
  <c r="L179" i="64"/>
  <c r="P171" i="64"/>
  <c r="P462" i="64"/>
  <c r="I118" i="64"/>
  <c r="I407" i="64"/>
  <c r="G240" i="64"/>
  <c r="G169" i="64"/>
  <c r="H232" i="64"/>
  <c r="H306" i="64"/>
  <c r="H90" i="64"/>
  <c r="H525" i="64"/>
  <c r="N179" i="64"/>
  <c r="N324" i="64"/>
  <c r="T489" i="64"/>
  <c r="T198" i="64"/>
  <c r="T343" i="64"/>
  <c r="K171" i="64"/>
  <c r="K242" i="64"/>
  <c r="K100" i="64"/>
  <c r="V90" i="64"/>
  <c r="V379" i="64"/>
  <c r="V452" i="64"/>
  <c r="O454" i="64"/>
  <c r="O308" i="64"/>
  <c r="N314" i="64"/>
  <c r="N98" i="64"/>
  <c r="S537" i="64"/>
  <c r="S464" i="64"/>
  <c r="AA612" i="64"/>
  <c r="U243" i="64"/>
  <c r="U101" i="64"/>
  <c r="K543" i="64"/>
  <c r="K179" i="64"/>
  <c r="K324" i="64"/>
  <c r="W170" i="64"/>
  <c r="W29" i="64"/>
  <c r="I240" i="64"/>
  <c r="I460" i="64"/>
  <c r="K464" i="64"/>
  <c r="K244" i="64"/>
  <c r="K32" i="64"/>
  <c r="M250" i="64"/>
  <c r="M543" i="64"/>
  <c r="L269" i="64"/>
  <c r="L489" i="64"/>
  <c r="L57" i="64"/>
  <c r="L416" i="64"/>
  <c r="L127" i="64"/>
  <c r="L244" i="64"/>
  <c r="L464" i="64"/>
  <c r="L32" i="64"/>
  <c r="V193" i="64"/>
  <c r="V264" i="64"/>
  <c r="V52" i="64"/>
  <c r="X411" i="64"/>
  <c r="X122" i="64"/>
  <c r="X193" i="64"/>
  <c r="J537" i="64"/>
  <c r="J32" i="64"/>
  <c r="J102" i="64"/>
  <c r="J464" i="64"/>
  <c r="J173" i="64"/>
  <c r="W239" i="64"/>
  <c r="W386" i="64"/>
  <c r="W313" i="64"/>
  <c r="W27" i="64"/>
  <c r="T322" i="64"/>
  <c r="T36" i="64"/>
  <c r="T395" i="64"/>
  <c r="T248" i="64"/>
  <c r="K106" i="64"/>
  <c r="K322" i="64"/>
  <c r="K541" i="64"/>
  <c r="T484" i="64"/>
  <c r="X324" i="64"/>
  <c r="R387" i="64"/>
  <c r="Q463" i="64"/>
  <c r="Q101" i="64"/>
  <c r="L240" i="64"/>
  <c r="G472" i="64"/>
  <c r="Q243" i="64"/>
  <c r="L387" i="64"/>
  <c r="L169" i="64"/>
  <c r="L28" i="64"/>
  <c r="Z239" i="64"/>
  <c r="G451" i="64"/>
  <c r="Z97" i="64"/>
  <c r="S460" i="64"/>
  <c r="L406" i="64"/>
  <c r="J166" i="64"/>
  <c r="S169" i="64"/>
  <c r="S28" i="64"/>
  <c r="S240" i="64"/>
  <c r="L117" i="64"/>
  <c r="L47" i="64"/>
  <c r="L259" i="64"/>
  <c r="L479" i="64"/>
  <c r="R543" i="64"/>
  <c r="R397" i="64"/>
  <c r="N259" i="64"/>
  <c r="N406" i="64"/>
  <c r="N479" i="64"/>
  <c r="U126" i="64"/>
  <c r="U342" i="64"/>
  <c r="U56" i="64"/>
  <c r="U268" i="64"/>
  <c r="F86" i="25"/>
  <c r="I245" i="46"/>
  <c r="R245" i="46"/>
  <c r="O232" i="64"/>
  <c r="O452" i="64"/>
  <c r="O90" i="64"/>
  <c r="J43" i="64"/>
  <c r="J548" i="64"/>
  <c r="X457" i="64"/>
  <c r="X530" i="64"/>
  <c r="X95" i="64"/>
  <c r="X166" i="64"/>
  <c r="X102" i="64"/>
  <c r="X537" i="64"/>
  <c r="V462" i="64"/>
  <c r="V535" i="64"/>
  <c r="V389" i="64"/>
  <c r="O305" i="64"/>
  <c r="O19" i="64"/>
  <c r="Z91" i="64"/>
  <c r="Z453" i="64"/>
  <c r="Z21" i="64"/>
  <c r="Z233" i="64"/>
  <c r="U548" i="64"/>
  <c r="U113" i="64"/>
  <c r="X260" i="64"/>
  <c r="X334" i="64"/>
  <c r="K402" i="64"/>
  <c r="K255" i="64"/>
  <c r="K126" i="64"/>
  <c r="K342" i="64"/>
  <c r="K415" i="64"/>
  <c r="H523" i="64"/>
  <c r="H18" i="64"/>
  <c r="I322" i="64"/>
  <c r="I248" i="64"/>
  <c r="I395" i="64"/>
  <c r="I468" i="64"/>
  <c r="G177" i="64"/>
  <c r="G248" i="64"/>
  <c r="G36" i="64"/>
  <c r="L468" i="64"/>
  <c r="L541" i="64"/>
  <c r="L36" i="64"/>
  <c r="AO268" i="64"/>
  <c r="AV630" i="64"/>
  <c r="AN31" i="25"/>
  <c r="W552" i="64"/>
  <c r="AC59" i="46"/>
  <c r="AA618" i="64"/>
  <c r="AA602" i="64"/>
  <c r="W254" i="46"/>
  <c r="X254" i="46"/>
  <c r="AA616" i="64"/>
  <c r="P37" i="64"/>
  <c r="P178" i="64"/>
  <c r="P469" i="64"/>
  <c r="P249" i="64"/>
  <c r="X107" i="64"/>
  <c r="X323" i="64"/>
  <c r="Q389" i="64"/>
  <c r="Q462" i="64"/>
  <c r="Q171" i="64"/>
  <c r="Q30" i="64"/>
  <c r="R388" i="64"/>
  <c r="R241" i="64"/>
  <c r="O475" i="64"/>
  <c r="O402" i="64"/>
  <c r="H57" i="64"/>
  <c r="H198" i="64"/>
  <c r="H127" i="64"/>
  <c r="H343" i="64"/>
  <c r="H416" i="64"/>
  <c r="H562" i="64"/>
  <c r="Z92" i="64"/>
  <c r="Z308" i="64"/>
  <c r="U98" i="64"/>
  <c r="U28" i="64"/>
  <c r="S397" i="64"/>
  <c r="S179" i="64"/>
  <c r="S324" i="64"/>
  <c r="U233" i="64"/>
  <c r="U526" i="64"/>
  <c r="U380" i="64"/>
  <c r="AV620" i="64"/>
  <c r="Y532" i="64"/>
  <c r="Y97" i="64"/>
  <c r="Y27" i="64"/>
  <c r="Y168" i="64"/>
  <c r="X561" i="64"/>
  <c r="X126" i="64"/>
  <c r="X197" i="64"/>
  <c r="X56" i="64"/>
  <c r="X415" i="64"/>
  <c r="U541" i="64"/>
  <c r="U322" i="64"/>
  <c r="U106" i="64"/>
  <c r="U468" i="64"/>
  <c r="U36" i="64"/>
  <c r="BY40" i="46"/>
  <c r="BW40" i="46"/>
  <c r="AY40" i="46"/>
  <c r="CF40" i="46"/>
  <c r="BU40" i="46"/>
  <c r="CG40" i="46"/>
  <c r="BL40" i="46"/>
  <c r="BO40" i="46"/>
  <c r="CK40" i="46"/>
  <c r="BJ40" i="46"/>
  <c r="BQ125" i="46"/>
  <c r="BD125" i="46"/>
  <c r="BL125" i="46"/>
  <c r="AY125" i="46"/>
  <c r="BP125" i="46"/>
  <c r="BT125" i="46"/>
  <c r="BU125" i="46"/>
  <c r="E171" i="25" s="1"/>
  <c r="BY125" i="46"/>
  <c r="I171" i="25" s="1"/>
  <c r="CC125" i="46"/>
  <c r="M171" i="25" s="1"/>
  <c r="CK125" i="46"/>
  <c r="U171" i="25" s="1"/>
  <c r="BO125" i="46"/>
  <c r="BF125" i="46"/>
  <c r="BG125" i="46"/>
  <c r="BK125" i="46"/>
  <c r="AZ125" i="46"/>
  <c r="F125" i="56" s="1"/>
  <c r="BH125" i="46"/>
  <c r="I123" i="44"/>
  <c r="J123" i="44" s="1"/>
  <c r="BJ125" i="46"/>
  <c r="BM125" i="46"/>
  <c r="BR125" i="46"/>
  <c r="BW125" i="46"/>
  <c r="G171" i="25" s="1"/>
  <c r="CA125" i="46"/>
  <c r="K171" i="25" s="1"/>
  <c r="CI125" i="46"/>
  <c r="S171" i="25" s="1"/>
  <c r="CM125" i="46"/>
  <c r="W171" i="25" s="1"/>
  <c r="CE125" i="46"/>
  <c r="O171" i="25" s="1"/>
  <c r="BA125" i="46"/>
  <c r="BC125" i="46"/>
  <c r="BE125" i="46"/>
  <c r="BN125" i="46"/>
  <c r="BI125" i="46"/>
  <c r="BB125" i="46"/>
  <c r="CD125" i="46"/>
  <c r="N171" i="25" s="1"/>
  <c r="BZ125" i="46"/>
  <c r="J171" i="25" s="1"/>
  <c r="CH125" i="46"/>
  <c r="R171" i="25" s="1"/>
  <c r="CL125" i="46"/>
  <c r="V171" i="25" s="1"/>
  <c r="BV125" i="46"/>
  <c r="F171" i="25" s="1"/>
  <c r="AF394" i="64"/>
  <c r="AF35" i="64"/>
  <c r="AK176" i="64"/>
  <c r="BR47" i="46"/>
  <c r="CI47" i="46"/>
  <c r="CA47" i="46"/>
  <c r="BB47" i="46"/>
  <c r="BU47" i="46"/>
  <c r="I47" i="44"/>
  <c r="J47" i="44" s="1"/>
  <c r="AY47" i="46"/>
  <c r="BM47" i="46"/>
  <c r="BL47" i="46"/>
  <c r="BP47" i="46"/>
  <c r="BK40" i="46"/>
  <c r="CB40" i="46"/>
  <c r="BC40" i="46"/>
  <c r="I40" i="44"/>
  <c r="CH40" i="46"/>
  <c r="BT40" i="46"/>
  <c r="BD40" i="46"/>
  <c r="CC40" i="46"/>
  <c r="BX125" i="46"/>
  <c r="H171" i="25" s="1"/>
  <c r="N278" i="25"/>
  <c r="Q124" i="56"/>
  <c r="AF321" i="64"/>
  <c r="AF247" i="64"/>
  <c r="AK540" i="64"/>
  <c r="AK105" i="64"/>
  <c r="CE47" i="46"/>
  <c r="BI47" i="46"/>
  <c r="BX47" i="46"/>
  <c r="BD47" i="46"/>
  <c r="CF47" i="46"/>
  <c r="BV47" i="46"/>
  <c r="BF47" i="46"/>
  <c r="BQ47" i="46"/>
  <c r="BG47" i="46"/>
  <c r="BH47" i="46"/>
  <c r="BK47" i="46"/>
  <c r="H31" i="46"/>
  <c r="CM40" i="46"/>
  <c r="BB40" i="46"/>
  <c r="BA40" i="46"/>
  <c r="CJ40" i="46"/>
  <c r="BN40" i="46"/>
  <c r="BV40" i="46"/>
  <c r="BE40" i="46"/>
  <c r="CD40" i="46"/>
  <c r="CJ125" i="46"/>
  <c r="T171" i="25" s="1"/>
  <c r="CF125" i="46"/>
  <c r="P171" i="25" s="1"/>
  <c r="CB125" i="46"/>
  <c r="L171" i="25" s="1"/>
  <c r="CG125" i="46"/>
  <c r="Q171" i="25" s="1"/>
  <c r="Q254" i="46"/>
  <c r="K254" i="46"/>
  <c r="AC208" i="46"/>
  <c r="AF467" i="64"/>
  <c r="AK467" i="64"/>
  <c r="CH47" i="46"/>
  <c r="CL47" i="46"/>
  <c r="CG47" i="46"/>
  <c r="BE47" i="46"/>
  <c r="CC47" i="46"/>
  <c r="BW47" i="46"/>
  <c r="CJ47" i="46"/>
  <c r="CM47" i="46"/>
  <c r="BN47" i="46"/>
  <c r="BS88" i="46"/>
  <c r="AZ40" i="46"/>
  <c r="BM40" i="46"/>
  <c r="BH40" i="46"/>
  <c r="BQ40" i="46"/>
  <c r="CA40" i="46"/>
  <c r="BR40" i="46"/>
  <c r="BF40" i="46"/>
  <c r="F40" i="46"/>
  <c r="BY97" i="46"/>
  <c r="CH97" i="46"/>
  <c r="CL97" i="46"/>
  <c r="BV97" i="46"/>
  <c r="CE97" i="46"/>
  <c r="CC97" i="46"/>
  <c r="CM97" i="46"/>
  <c r="CF97" i="46"/>
  <c r="CJ97" i="46"/>
  <c r="CA97" i="46"/>
  <c r="BZ97" i="46"/>
  <c r="CI97" i="46"/>
  <c r="CB97" i="46"/>
  <c r="CK97" i="46"/>
  <c r="CG97" i="46"/>
  <c r="BT97" i="46"/>
  <c r="BX97" i="46"/>
  <c r="CD97" i="46"/>
  <c r="BW97" i="46"/>
  <c r="BU97" i="46"/>
  <c r="AE126" i="64"/>
  <c r="AE488" i="64"/>
  <c r="Y43" i="25"/>
  <c r="I123" i="47"/>
  <c r="I74" i="47" s="1"/>
  <c r="I219" i="25"/>
  <c r="K123" i="47"/>
  <c r="K74" i="47" s="1"/>
  <c r="K219" i="25"/>
  <c r="Z331" i="64"/>
  <c r="S186" i="64"/>
  <c r="Z186" i="64"/>
  <c r="H115" i="64"/>
  <c r="N115" i="64"/>
  <c r="H477" i="64"/>
  <c r="U220" i="47"/>
  <c r="K170" i="56"/>
  <c r="J219" i="25" s="1"/>
  <c r="AD156" i="25"/>
  <c r="Y156" i="25"/>
  <c r="V220" i="47"/>
  <c r="I175" i="64"/>
  <c r="K48" i="64"/>
  <c r="K480" i="64"/>
  <c r="J269" i="64"/>
  <c r="W392" i="64"/>
  <c r="X246" i="46"/>
  <c r="M312" i="64"/>
  <c r="O159" i="64"/>
  <c r="V304" i="64"/>
  <c r="P531" i="64"/>
  <c r="W416" i="64"/>
  <c r="U103" i="64"/>
  <c r="X33" i="64"/>
  <c r="L232" i="64"/>
  <c r="U390" i="64"/>
  <c r="M533" i="64"/>
  <c r="R452" i="64"/>
  <c r="K269" i="64"/>
  <c r="M98" i="64"/>
  <c r="I489" i="64"/>
  <c r="Y416" i="64"/>
  <c r="Q173" i="64"/>
  <c r="U161" i="64"/>
  <c r="S118" i="64"/>
  <c r="W20" i="64"/>
  <c r="H45" i="64"/>
  <c r="AK156" i="25"/>
  <c r="AF156" i="25"/>
  <c r="E234" i="46"/>
  <c r="K334" i="64"/>
  <c r="J416" i="64"/>
  <c r="W465" i="64"/>
  <c r="V230" i="64"/>
  <c r="P458" i="64"/>
  <c r="U304" i="64"/>
  <c r="U523" i="64"/>
  <c r="U392" i="64"/>
  <c r="J241" i="46"/>
  <c r="U174" i="64"/>
  <c r="V312" i="64"/>
  <c r="U317" i="64"/>
  <c r="U452" i="64"/>
  <c r="Q102" i="64"/>
  <c r="M28" i="64"/>
  <c r="N186" i="64"/>
  <c r="Z115" i="64"/>
  <c r="U194" i="64"/>
  <c r="N550" i="64"/>
  <c r="V173" i="56"/>
  <c r="U222" i="25" s="1"/>
  <c r="H186" i="64"/>
  <c r="X119" i="64"/>
  <c r="J194" i="64"/>
  <c r="G173" i="56"/>
  <c r="F222" i="25" s="1"/>
  <c r="AJ156" i="25"/>
  <c r="T220" i="47"/>
  <c r="AI560" i="64"/>
  <c r="I104" i="64"/>
  <c r="L246" i="64"/>
  <c r="N34" i="64"/>
  <c r="K189" i="64"/>
  <c r="M26" i="64"/>
  <c r="R241" i="46"/>
  <c r="P27" i="25"/>
  <c r="P167" i="64"/>
  <c r="Q27" i="25"/>
  <c r="V26" i="64"/>
  <c r="O319" i="64"/>
  <c r="U536" i="64"/>
  <c r="AA626" i="64"/>
  <c r="AC127" i="46"/>
  <c r="U18" i="64"/>
  <c r="V534" i="64"/>
  <c r="O269" i="64"/>
  <c r="O57" i="64"/>
  <c r="W33" i="64"/>
  <c r="W174" i="64"/>
  <c r="M562" i="64"/>
  <c r="M198" i="64"/>
  <c r="M416" i="64"/>
  <c r="AA624" i="64"/>
  <c r="J343" i="64"/>
  <c r="J57" i="64"/>
  <c r="AC128" i="46"/>
  <c r="G198" i="64"/>
  <c r="G269" i="64"/>
  <c r="G127" i="64"/>
  <c r="G343" i="64"/>
  <c r="G463" i="64"/>
  <c r="G31" i="64"/>
  <c r="G317" i="64"/>
  <c r="AA605" i="64"/>
  <c r="G536" i="64"/>
  <c r="G243" i="64"/>
  <c r="Q243" i="46"/>
  <c r="V536" i="64"/>
  <c r="V243" i="64"/>
  <c r="V317" i="64"/>
  <c r="V31" i="64"/>
  <c r="V390" i="64"/>
  <c r="N241" i="46"/>
  <c r="K27" i="25"/>
  <c r="I461" i="64"/>
  <c r="I241" i="64"/>
  <c r="I170" i="64"/>
  <c r="O315" i="64"/>
  <c r="O534" i="64"/>
  <c r="O388" i="64"/>
  <c r="V377" i="64"/>
  <c r="V18" i="64"/>
  <c r="O18" i="64"/>
  <c r="O523" i="64"/>
  <c r="O230" i="64"/>
  <c r="U134" i="25"/>
  <c r="P185" i="64"/>
  <c r="P256" i="64"/>
  <c r="P476" i="64"/>
  <c r="P549" i="64"/>
  <c r="P114" i="64"/>
  <c r="N319" i="64"/>
  <c r="N103" i="64"/>
  <c r="X174" i="64"/>
  <c r="X245" i="64"/>
  <c r="N63" i="74"/>
  <c r="N61" i="75" s="1"/>
  <c r="M167" i="64"/>
  <c r="M96" i="64"/>
  <c r="I330" i="64"/>
  <c r="I403" i="64"/>
  <c r="I185" i="64"/>
  <c r="I256" i="64"/>
  <c r="M403" i="64"/>
  <c r="M44" i="64"/>
  <c r="M185" i="64"/>
  <c r="U63" i="74"/>
  <c r="U61" i="75" s="1"/>
  <c r="U63" i="25"/>
  <c r="T476" i="64"/>
  <c r="T330" i="64"/>
  <c r="T185" i="64"/>
  <c r="T403" i="64"/>
  <c r="T549" i="64"/>
  <c r="N489" i="64"/>
  <c r="N416" i="64"/>
  <c r="N269" i="64"/>
  <c r="N127" i="64"/>
  <c r="K57" i="64"/>
  <c r="K127" i="64"/>
  <c r="K416" i="64"/>
  <c r="K489" i="64"/>
  <c r="K562" i="64"/>
  <c r="K343" i="64"/>
  <c r="U232" i="64"/>
  <c r="U525" i="64"/>
  <c r="U379" i="64"/>
  <c r="U90" i="64"/>
  <c r="U20" i="64"/>
  <c r="R306" i="64"/>
  <c r="R232" i="64"/>
  <c r="R20" i="64"/>
  <c r="R379" i="64"/>
  <c r="R161" i="64"/>
  <c r="Q318" i="64"/>
  <c r="Q244" i="64"/>
  <c r="Q464" i="64"/>
  <c r="Q537" i="64"/>
  <c r="W379" i="64"/>
  <c r="W90" i="64"/>
  <c r="W525" i="64"/>
  <c r="W161" i="64"/>
  <c r="H537" i="64"/>
  <c r="H32" i="64"/>
  <c r="H391" i="64"/>
  <c r="H173" i="64"/>
  <c r="R553" i="64"/>
  <c r="R334" i="64"/>
  <c r="R480" i="64"/>
  <c r="R118" i="64"/>
  <c r="R189" i="64"/>
  <c r="Y562" i="64"/>
  <c r="Y343" i="64"/>
  <c r="Y269" i="64"/>
  <c r="Y57" i="64"/>
  <c r="Z240" i="64"/>
  <c r="Z98" i="64"/>
  <c r="Z169" i="64"/>
  <c r="Z387" i="64"/>
  <c r="Z460" i="64"/>
  <c r="Z533" i="64"/>
  <c r="Z314" i="64"/>
  <c r="Y460" i="64"/>
  <c r="Y387" i="64"/>
  <c r="Y28" i="64"/>
  <c r="Y98" i="64"/>
  <c r="Y240" i="64"/>
  <c r="K127" i="56"/>
  <c r="M242" i="46"/>
  <c r="W480" i="64"/>
  <c r="W260" i="64"/>
  <c r="W48" i="64"/>
  <c r="H527" i="64"/>
  <c r="H381" i="64"/>
  <c r="H22" i="64"/>
  <c r="H234" i="64"/>
  <c r="H308" i="64"/>
  <c r="H163" i="64"/>
  <c r="O397" i="64"/>
  <c r="O250" i="64"/>
  <c r="O108" i="64"/>
  <c r="O38" i="64"/>
  <c r="O543" i="64"/>
  <c r="O470" i="64"/>
  <c r="Z189" i="64"/>
  <c r="Z407" i="64"/>
  <c r="Z48" i="64"/>
  <c r="Z334" i="64"/>
  <c r="Z118" i="64"/>
  <c r="Z260" i="64"/>
  <c r="U172" i="64"/>
  <c r="U31" i="64"/>
  <c r="U463" i="64"/>
  <c r="L161" i="64"/>
  <c r="L379" i="64"/>
  <c r="L20" i="64"/>
  <c r="M460" i="64"/>
  <c r="M240" i="64"/>
  <c r="M387" i="64"/>
  <c r="M391" i="64"/>
  <c r="M32" i="64"/>
  <c r="M173" i="64"/>
  <c r="M102" i="64"/>
  <c r="M537" i="64"/>
  <c r="Z250" i="64"/>
  <c r="Z397" i="64"/>
  <c r="Z108" i="64"/>
  <c r="Z324" i="64"/>
  <c r="I416" i="64"/>
  <c r="I127" i="64"/>
  <c r="I57" i="64"/>
  <c r="I198" i="64"/>
  <c r="I562" i="64"/>
  <c r="Y234" i="64"/>
  <c r="Y22" i="64"/>
  <c r="Y381" i="64"/>
  <c r="Y454" i="64"/>
  <c r="Y92" i="64"/>
  <c r="Y527" i="64"/>
  <c r="S48" i="64"/>
  <c r="S260" i="64"/>
  <c r="S189" i="64"/>
  <c r="S480" i="64"/>
  <c r="S334" i="64"/>
  <c r="G308" i="64"/>
  <c r="G234" i="64"/>
  <c r="G454" i="64"/>
  <c r="AA596" i="64"/>
  <c r="G527" i="64"/>
  <c r="G163" i="64"/>
  <c r="G92" i="64"/>
  <c r="K22" i="64"/>
  <c r="K163" i="64"/>
  <c r="K527" i="64"/>
  <c r="R264" i="64"/>
  <c r="R122" i="64"/>
  <c r="R557" i="64"/>
  <c r="R52" i="64"/>
  <c r="R193" i="64"/>
  <c r="R411" i="64"/>
  <c r="P484" i="64"/>
  <c r="P411" i="64"/>
  <c r="P52" i="64"/>
  <c r="P193" i="64"/>
  <c r="P338" i="64"/>
  <c r="P264" i="64"/>
  <c r="L22" i="64"/>
  <c r="L92" i="64"/>
  <c r="L234" i="64"/>
  <c r="L527" i="64"/>
  <c r="N338" i="64"/>
  <c r="N122" i="64"/>
  <c r="N557" i="64"/>
  <c r="P254" i="46"/>
  <c r="AC210" i="46"/>
  <c r="S52" i="64"/>
  <c r="G264" i="64"/>
  <c r="G557" i="64"/>
  <c r="S264" i="64"/>
  <c r="G52" i="64"/>
  <c r="S122" i="64"/>
  <c r="Z315" i="64"/>
  <c r="G250" i="64"/>
  <c r="R98" i="64"/>
  <c r="S484" i="64"/>
  <c r="R28" i="64"/>
  <c r="G193" i="64"/>
  <c r="G484" i="64"/>
  <c r="X250" i="64"/>
  <c r="X470" i="64"/>
  <c r="X543" i="64"/>
  <c r="X38" i="64"/>
  <c r="X179" i="64"/>
  <c r="R240" i="64"/>
  <c r="R460" i="64"/>
  <c r="R314" i="64"/>
  <c r="AC213" i="46"/>
  <c r="L254" i="46"/>
  <c r="U40" i="64"/>
  <c r="U181" i="64"/>
  <c r="U252" i="64"/>
  <c r="U326" i="64"/>
  <c r="U472" i="64"/>
  <c r="U545" i="64"/>
  <c r="G397" i="64"/>
  <c r="G38" i="64"/>
  <c r="G324" i="64"/>
  <c r="G543" i="64"/>
  <c r="Z388" i="64"/>
  <c r="Z461" i="64"/>
  <c r="Z170" i="64"/>
  <c r="Z99" i="64"/>
  <c r="Z534" i="64"/>
  <c r="Z29" i="64"/>
  <c r="K472" i="64"/>
  <c r="K545" i="64"/>
  <c r="K110" i="64"/>
  <c r="K399" i="64"/>
  <c r="K252" i="64"/>
  <c r="K326" i="64"/>
  <c r="AA614" i="64"/>
  <c r="AA620" i="64"/>
  <c r="J21" i="64"/>
  <c r="J91" i="64"/>
  <c r="J162" i="64"/>
  <c r="AC211" i="46"/>
  <c r="G254" i="46"/>
  <c r="Q326" i="64"/>
  <c r="Q545" i="64"/>
  <c r="Q181" i="64"/>
  <c r="Q40" i="64"/>
  <c r="Q472" i="64"/>
  <c r="Q399" i="64"/>
  <c r="Y110" i="64"/>
  <c r="Y399" i="64"/>
  <c r="Y545" i="64"/>
  <c r="Y40" i="64"/>
  <c r="Y252" i="64"/>
  <c r="Y30" i="64"/>
  <c r="Y389" i="64"/>
  <c r="P162" i="64"/>
  <c r="P21" i="64"/>
  <c r="P91" i="64"/>
  <c r="P307" i="64"/>
  <c r="P453" i="64"/>
  <c r="P233" i="64"/>
  <c r="AC20" i="46"/>
  <c r="W385" i="64"/>
  <c r="W96" i="64"/>
  <c r="W26" i="64"/>
  <c r="W458" i="64"/>
  <c r="Z96" i="64"/>
  <c r="Z385" i="64"/>
  <c r="Z238" i="64"/>
  <c r="Z312" i="64"/>
  <c r="G389" i="64"/>
  <c r="G171" i="64"/>
  <c r="G535" i="64"/>
  <c r="G462" i="64"/>
  <c r="T314" i="64"/>
  <c r="T98" i="64"/>
  <c r="T169" i="64"/>
  <c r="T533" i="64"/>
  <c r="T387" i="64"/>
  <c r="T460" i="64"/>
  <c r="T240" i="64"/>
  <c r="Q108" i="64"/>
  <c r="L472" i="64"/>
  <c r="T243" i="64"/>
  <c r="T31" i="64"/>
  <c r="T317" i="64"/>
  <c r="Z160" i="64"/>
  <c r="K47" i="64"/>
  <c r="M47" i="64"/>
  <c r="K406" i="64"/>
  <c r="S237" i="64"/>
  <c r="AA601" i="64"/>
  <c r="M406" i="64"/>
  <c r="Z451" i="64"/>
  <c r="AA621" i="64"/>
  <c r="W52" i="64"/>
  <c r="K557" i="64"/>
  <c r="R166" i="64"/>
  <c r="R311" i="64"/>
  <c r="R237" i="64"/>
  <c r="X472" i="64"/>
  <c r="Z524" i="64"/>
  <c r="R384" i="64"/>
  <c r="L27" i="64"/>
  <c r="Y526" i="64"/>
  <c r="L386" i="64"/>
  <c r="T451" i="64"/>
  <c r="AO561" i="64"/>
  <c r="AO342" i="64"/>
  <c r="Q324" i="64"/>
  <c r="Q38" i="64"/>
  <c r="L40" i="64"/>
  <c r="T463" i="64"/>
  <c r="L252" i="64"/>
  <c r="L399" i="64"/>
  <c r="T101" i="64"/>
  <c r="L110" i="64"/>
  <c r="T390" i="64"/>
  <c r="K52" i="64"/>
  <c r="Y530" i="64"/>
  <c r="S530" i="64"/>
  <c r="S166" i="64"/>
  <c r="M188" i="64"/>
  <c r="Z231" i="64"/>
  <c r="S384" i="64"/>
  <c r="AA593" i="64"/>
  <c r="X110" i="64"/>
  <c r="K338" i="64"/>
  <c r="Y117" i="64"/>
  <c r="K193" i="64"/>
  <c r="Y552" i="64"/>
  <c r="H530" i="64"/>
  <c r="Y457" i="64"/>
  <c r="AA599" i="64"/>
  <c r="Y479" i="64"/>
  <c r="K484" i="64"/>
  <c r="H311" i="64"/>
  <c r="H237" i="64"/>
  <c r="X326" i="64"/>
  <c r="Z19" i="64"/>
  <c r="H384" i="64"/>
  <c r="R95" i="64"/>
  <c r="N168" i="64"/>
  <c r="Y21" i="64"/>
  <c r="N27" i="64"/>
  <c r="S524" i="64"/>
  <c r="T305" i="64"/>
  <c r="K245" i="46"/>
  <c r="I452" i="64"/>
  <c r="I379" i="64"/>
  <c r="I161" i="64"/>
  <c r="I90" i="64"/>
  <c r="AL56" i="64"/>
  <c r="AL488" i="64"/>
  <c r="BC45" i="46"/>
  <c r="CA45" i="46"/>
  <c r="CH45" i="46"/>
  <c r="CI45" i="46"/>
  <c r="BR45" i="46"/>
  <c r="BI45" i="46"/>
  <c r="AZ45" i="46"/>
  <c r="CL45" i="46"/>
  <c r="BN45" i="46"/>
  <c r="CF45" i="46"/>
  <c r="Y246" i="46"/>
  <c r="S278" i="25"/>
  <c r="S254" i="46"/>
  <c r="W124" i="56"/>
  <c r="AR467" i="64"/>
  <c r="AR176" i="64"/>
  <c r="AS467" i="64"/>
  <c r="AS35" i="64"/>
  <c r="AQ176" i="64"/>
  <c r="AL35" i="64"/>
  <c r="AC268" i="64"/>
  <c r="AB56" i="25"/>
  <c r="AP43" i="25"/>
  <c r="AR43" i="25"/>
  <c r="AR56" i="25"/>
  <c r="F254" i="46"/>
  <c r="D232" i="46"/>
  <c r="AV609" i="64"/>
  <c r="AR394" i="64"/>
  <c r="AR35" i="64"/>
  <c r="T105" i="47"/>
  <c r="AS394" i="64"/>
  <c r="AQ394" i="64"/>
  <c r="AQ35" i="64"/>
  <c r="AQ467" i="64"/>
  <c r="AM57" i="46"/>
  <c r="AF57" i="46"/>
  <c r="AQ57" i="46"/>
  <c r="AO251" i="46" s="1"/>
  <c r="AB52" i="46"/>
  <c r="H150" i="46"/>
  <c r="AT48" i="46"/>
  <c r="G393" i="64"/>
  <c r="AN416" i="64"/>
  <c r="AT562" i="64"/>
  <c r="AJ52" i="46"/>
  <c r="AB48" i="46"/>
  <c r="N48" i="46"/>
  <c r="T48" i="46"/>
  <c r="U48" i="46"/>
  <c r="H151" i="46"/>
  <c r="I466" i="64"/>
  <c r="I320" i="64"/>
  <c r="X320" i="64"/>
  <c r="M466" i="64"/>
  <c r="AH343" i="64"/>
  <c r="AN127" i="64"/>
  <c r="AQ416" i="64"/>
  <c r="AM198" i="64"/>
  <c r="AF489" i="64"/>
  <c r="R489" i="64"/>
  <c r="I246" i="46"/>
  <c r="R127" i="64"/>
  <c r="AE31" i="25"/>
  <c r="AI57" i="46"/>
  <c r="AO57" i="46"/>
  <c r="AV57" i="46"/>
  <c r="AR57" i="46"/>
  <c r="AW57" i="46"/>
  <c r="E251" i="46"/>
  <c r="AD57" i="46"/>
  <c r="Y82" i="25" s="1"/>
  <c r="AG57" i="46"/>
  <c r="G160" i="47" s="1"/>
  <c r="G339" i="47" s="1"/>
  <c r="AK57" i="46"/>
  <c r="AI251" i="46" s="1"/>
  <c r="AP57" i="46"/>
  <c r="P160" i="47" s="1"/>
  <c r="P339" i="47" s="1"/>
  <c r="R52" i="46"/>
  <c r="M72" i="25" s="1"/>
  <c r="H52" i="46"/>
  <c r="N47" i="46"/>
  <c r="K47" i="46"/>
  <c r="M47" i="46"/>
  <c r="O47" i="46"/>
  <c r="D229" i="46"/>
  <c r="Z104" i="64"/>
  <c r="X539" i="64"/>
  <c r="AH489" i="64"/>
  <c r="AH127" i="64"/>
  <c r="AQ489" i="64"/>
  <c r="AM269" i="64"/>
  <c r="AR489" i="64"/>
  <c r="AF57" i="64"/>
  <c r="X416" i="64"/>
  <c r="L243" i="46"/>
  <c r="M57" i="64"/>
  <c r="J243" i="46"/>
  <c r="G390" i="64"/>
  <c r="Q57" i="64"/>
  <c r="Q269" i="64"/>
  <c r="Z57" i="64"/>
  <c r="Z416" i="64"/>
  <c r="Z343" i="64"/>
  <c r="V57" i="64"/>
  <c r="V127" i="64"/>
  <c r="R562" i="64"/>
  <c r="R57" i="64"/>
  <c r="R172" i="64"/>
  <c r="R317" i="64"/>
  <c r="H90" i="25"/>
  <c r="K246" i="46"/>
  <c r="M172" i="64"/>
  <c r="M317" i="64"/>
  <c r="K170" i="64"/>
  <c r="K461" i="64"/>
  <c r="K99" i="64"/>
  <c r="P159" i="64"/>
  <c r="P377" i="64"/>
  <c r="X88" i="64"/>
  <c r="X304" i="64"/>
  <c r="Q18" i="64"/>
  <c r="Q88" i="64"/>
  <c r="W88" i="64"/>
  <c r="W18" i="64"/>
  <c r="AC148" i="46"/>
  <c r="W127" i="64"/>
  <c r="W269" i="64"/>
  <c r="M343" i="64"/>
  <c r="M489" i="64"/>
  <c r="V241" i="64"/>
  <c r="V99" i="64"/>
  <c r="V315" i="64"/>
  <c r="W27" i="25"/>
  <c r="Z241" i="46"/>
  <c r="O245" i="64"/>
  <c r="O103" i="64"/>
  <c r="N174" i="64"/>
  <c r="N392" i="64"/>
  <c r="N33" i="64"/>
  <c r="X103" i="64"/>
  <c r="X538" i="64"/>
  <c r="X392" i="64"/>
  <c r="V458" i="64"/>
  <c r="V238" i="64"/>
  <c r="V37" i="25"/>
  <c r="P238" i="64"/>
  <c r="P312" i="64"/>
  <c r="H138" i="46"/>
  <c r="Z320" i="64"/>
  <c r="X175" i="64"/>
  <c r="AR416" i="64"/>
  <c r="P390" i="64"/>
  <c r="P536" i="64"/>
  <c r="M103" i="64"/>
  <c r="M538" i="64"/>
  <c r="J245" i="64"/>
  <c r="R103" i="64"/>
  <c r="I114" i="64"/>
  <c r="Y392" i="64"/>
  <c r="Y245" i="64"/>
  <c r="M114" i="64"/>
  <c r="M256" i="64"/>
  <c r="R465" i="64"/>
  <c r="R174" i="64"/>
  <c r="N198" i="64"/>
  <c r="N343" i="64"/>
  <c r="N57" i="64"/>
  <c r="N562" i="64"/>
  <c r="H102" i="64"/>
  <c r="H318" i="64"/>
  <c r="BG185" i="46"/>
  <c r="BB185" i="46"/>
  <c r="BM185" i="46"/>
  <c r="BE185" i="46"/>
  <c r="BH185" i="46"/>
  <c r="BP185" i="46"/>
  <c r="I183" i="44"/>
  <c r="J183" i="44" s="1"/>
  <c r="BL185" i="46"/>
  <c r="BA185" i="46"/>
  <c r="BF185" i="46"/>
  <c r="BQ185" i="46"/>
  <c r="BN185" i="46"/>
  <c r="BD185" i="46"/>
  <c r="BC185" i="46"/>
  <c r="BR185" i="46"/>
  <c r="AZ185" i="46"/>
  <c r="BO185" i="46"/>
  <c r="AY185" i="46"/>
  <c r="BI185" i="46"/>
  <c r="BJ185" i="46"/>
  <c r="BK185" i="46"/>
  <c r="Y39" i="25"/>
  <c r="Y169" i="64"/>
  <c r="Z31" i="25"/>
  <c r="AA31" i="25"/>
  <c r="Y35" i="25"/>
  <c r="AF31" i="25"/>
  <c r="J194" i="44"/>
  <c r="H131" i="46"/>
  <c r="E231" i="46"/>
  <c r="H164" i="46"/>
  <c r="U466" i="64"/>
  <c r="AC562" i="64"/>
  <c r="AC269" i="64"/>
  <c r="AC198" i="64"/>
  <c r="AP269" i="64"/>
  <c r="AP562" i="64"/>
  <c r="AP489" i="64"/>
  <c r="AU57" i="64"/>
  <c r="AU269" i="64"/>
  <c r="AU198" i="64"/>
  <c r="AU127" i="64"/>
  <c r="AU343" i="64"/>
  <c r="AU489" i="64"/>
  <c r="AJ269" i="64"/>
  <c r="AJ198" i="64"/>
  <c r="AJ57" i="64"/>
  <c r="AJ343" i="64"/>
  <c r="AJ127" i="64"/>
  <c r="U104" i="64"/>
  <c r="U246" i="64"/>
  <c r="S34" i="64"/>
  <c r="S393" i="64"/>
  <c r="AL198" i="64"/>
  <c r="AL489" i="64"/>
  <c r="AL269" i="64"/>
  <c r="AL562" i="64"/>
  <c r="AL416" i="64"/>
  <c r="AD269" i="64"/>
  <c r="AD562" i="64"/>
  <c r="M104" i="64"/>
  <c r="AN343" i="64"/>
  <c r="AT489" i="64"/>
  <c r="AQ198" i="64"/>
  <c r="AQ343" i="64"/>
  <c r="Q48" i="64"/>
  <c r="Q334" i="64"/>
  <c r="J48" i="64"/>
  <c r="J260" i="64"/>
  <c r="AA622" i="64"/>
  <c r="P538" i="64"/>
  <c r="P103" i="64"/>
  <c r="Y99" i="64"/>
  <c r="Y315" i="64"/>
  <c r="H134" i="25"/>
  <c r="H278" i="25" s="1"/>
  <c r="O243" i="64"/>
  <c r="O463" i="64"/>
  <c r="O536" i="64"/>
  <c r="P31" i="64"/>
  <c r="I463" i="64"/>
  <c r="G241" i="46"/>
  <c r="H99" i="64"/>
  <c r="I101" i="64"/>
  <c r="Q461" i="64"/>
  <c r="Q241" i="64"/>
  <c r="Q170" i="64"/>
  <c r="AV623" i="64"/>
  <c r="AV619" i="64"/>
  <c r="AV627" i="64"/>
  <c r="AV615" i="64"/>
  <c r="V90" i="25"/>
  <c r="M539" i="64"/>
  <c r="AN269" i="64"/>
  <c r="AN198" i="64"/>
  <c r="AT127" i="64"/>
  <c r="AQ562" i="64"/>
  <c r="AQ269" i="64"/>
  <c r="T246" i="46"/>
  <c r="Q480" i="64"/>
  <c r="J189" i="64"/>
  <c r="P245" i="64"/>
  <c r="Y534" i="64"/>
  <c r="U243" i="46"/>
  <c r="U343" i="64"/>
  <c r="P172" i="64"/>
  <c r="U198" i="64"/>
  <c r="U416" i="64"/>
  <c r="L159" i="64"/>
  <c r="L240" i="46"/>
  <c r="H241" i="64"/>
  <c r="U562" i="64"/>
  <c r="Q388" i="64"/>
  <c r="U127" i="64"/>
  <c r="W240" i="46"/>
  <c r="V243" i="46"/>
  <c r="N44" i="64"/>
  <c r="N114" i="64"/>
  <c r="U22" i="64"/>
  <c r="U527" i="64"/>
  <c r="U454" i="64"/>
  <c r="U163" i="64"/>
  <c r="U92" i="64"/>
  <c r="P318" i="64"/>
  <c r="P102" i="64"/>
  <c r="P391" i="64"/>
  <c r="P537" i="64"/>
  <c r="P464" i="64"/>
  <c r="P244" i="64"/>
  <c r="K232" i="64"/>
  <c r="K20" i="64"/>
  <c r="G244" i="64"/>
  <c r="G391" i="64"/>
  <c r="R169" i="64"/>
  <c r="AR540" i="64"/>
  <c r="K39" i="46"/>
  <c r="V39" i="46"/>
  <c r="R39" i="56" s="1"/>
  <c r="BH198" i="46"/>
  <c r="AZ198" i="46"/>
  <c r="BN198" i="46"/>
  <c r="BP198" i="46"/>
  <c r="BJ198" i="46"/>
  <c r="BO198" i="46"/>
  <c r="BD198" i="46"/>
  <c r="AY198" i="46"/>
  <c r="BE198" i="46"/>
  <c r="BG198" i="46"/>
  <c r="BQ198" i="46"/>
  <c r="I196" i="44"/>
  <c r="J196" i="44" s="1"/>
  <c r="BB198" i="46"/>
  <c r="BA198" i="46"/>
  <c r="BK198" i="46"/>
  <c r="BC198" i="46"/>
  <c r="BR198" i="46"/>
  <c r="BF198" i="46"/>
  <c r="BI198" i="46"/>
  <c r="BL198" i="46"/>
  <c r="BM198" i="46"/>
  <c r="C254" i="46"/>
  <c r="H165" i="44"/>
  <c r="C243" i="44"/>
  <c r="BI79" i="46"/>
  <c r="BK79" i="46"/>
  <c r="BR79" i="46"/>
  <c r="BB79" i="46"/>
  <c r="BH79" i="46"/>
  <c r="BD79" i="46"/>
  <c r="AZ79" i="46"/>
  <c r="BM79" i="46"/>
  <c r="BP79" i="46"/>
  <c r="BJ79" i="46"/>
  <c r="I79" i="44"/>
  <c r="J79" i="44" s="1"/>
  <c r="BO79" i="46"/>
  <c r="BA79" i="46"/>
  <c r="BC79" i="46"/>
  <c r="BG79" i="46"/>
  <c r="BF79" i="46"/>
  <c r="AY79" i="46"/>
  <c r="BE79" i="46"/>
  <c r="BL79" i="46"/>
  <c r="BN79" i="46"/>
  <c r="BQ79" i="46"/>
  <c r="F170" i="25"/>
  <c r="CN124" i="46"/>
  <c r="I39" i="46"/>
  <c r="L39" i="46"/>
  <c r="J39" i="46"/>
  <c r="N39" i="46"/>
  <c r="S39" i="46"/>
  <c r="X39" i="46"/>
  <c r="Y39" i="46"/>
  <c r="AI56" i="64"/>
  <c r="AI561" i="64"/>
  <c r="AI126" i="64"/>
  <c r="AI197" i="64"/>
  <c r="BA167" i="46"/>
  <c r="AY247" i="46" s="1"/>
  <c r="CM167" i="46"/>
  <c r="CK247" i="46" s="1"/>
  <c r="CK167" i="46"/>
  <c r="CI247" i="46" s="1"/>
  <c r="CD167" i="46"/>
  <c r="CB247" i="46" s="1"/>
  <c r="BU167" i="46"/>
  <c r="BS247" i="46" s="1"/>
  <c r="CE167" i="46"/>
  <c r="CC247" i="46" s="1"/>
  <c r="BZ167" i="46"/>
  <c r="BX247" i="46" s="1"/>
  <c r="BI167" i="46"/>
  <c r="BG247" i="46" s="1"/>
  <c r="BP167" i="46"/>
  <c r="BN247" i="46" s="1"/>
  <c r="BM167" i="46"/>
  <c r="BK247" i="46" s="1"/>
  <c r="BW167" i="46"/>
  <c r="BU247" i="46" s="1"/>
  <c r="BN167" i="46"/>
  <c r="BL247" i="46" s="1"/>
  <c r="BO167" i="46"/>
  <c r="BM247" i="46" s="1"/>
  <c r="BK167" i="46"/>
  <c r="BI247" i="46" s="1"/>
  <c r="AY167" i="46"/>
  <c r="BX167" i="46"/>
  <c r="BV247" i="46" s="1"/>
  <c r="BH167" i="46"/>
  <c r="BF247" i="46" s="1"/>
  <c r="BF167" i="46"/>
  <c r="BD247" i="46" s="1"/>
  <c r="CI167" i="46"/>
  <c r="CG247" i="46" s="1"/>
  <c r="BR167" i="46"/>
  <c r="BP247" i="46" s="1"/>
  <c r="BD167" i="46"/>
  <c r="BB247" i="46" s="1"/>
  <c r="CJ167" i="46"/>
  <c r="CH247" i="46" s="1"/>
  <c r="BL167" i="46"/>
  <c r="BJ247" i="46" s="1"/>
  <c r="CB167" i="46"/>
  <c r="BZ247" i="46" s="1"/>
  <c r="C247" i="46"/>
  <c r="BQ167" i="46"/>
  <c r="BO247" i="46" s="1"/>
  <c r="BV167" i="46"/>
  <c r="BT247" i="46" s="1"/>
  <c r="AZ167" i="46"/>
  <c r="AX247" i="46" s="1"/>
  <c r="CA167" i="46"/>
  <c r="BY247" i="46" s="1"/>
  <c r="BB167" i="46"/>
  <c r="AZ247" i="46" s="1"/>
  <c r="CC167" i="46"/>
  <c r="CA247" i="46" s="1"/>
  <c r="BJ167" i="46"/>
  <c r="BH247" i="46" s="1"/>
  <c r="G167" i="46"/>
  <c r="BC167" i="46"/>
  <c r="BA247" i="46" s="1"/>
  <c r="BG167" i="46"/>
  <c r="BE247" i="46" s="1"/>
  <c r="BT167" i="46"/>
  <c r="CL167" i="46"/>
  <c r="CJ247" i="46" s="1"/>
  <c r="BY167" i="46"/>
  <c r="BW247" i="46" s="1"/>
  <c r="CH167" i="46"/>
  <c r="CF247" i="46" s="1"/>
  <c r="CF167" i="46"/>
  <c r="CD247" i="46" s="1"/>
  <c r="I165" i="44"/>
  <c r="G243" i="44" s="1"/>
  <c r="BE167" i="46"/>
  <c r="BC247" i="46" s="1"/>
  <c r="CG167" i="46"/>
  <c r="CE247" i="46" s="1"/>
  <c r="BN65" i="46"/>
  <c r="BB65" i="46"/>
  <c r="I65" i="44"/>
  <c r="J65" i="44" s="1"/>
  <c r="BH65" i="46"/>
  <c r="BI65" i="46"/>
  <c r="BL65" i="46"/>
  <c r="BO65" i="46"/>
  <c r="AZ65" i="46"/>
  <c r="BK65" i="46"/>
  <c r="BA65" i="46"/>
  <c r="BC65" i="46"/>
  <c r="BG65" i="46"/>
  <c r="BP65" i="46"/>
  <c r="BJ65" i="46"/>
  <c r="BQ65" i="46"/>
  <c r="BM65" i="46"/>
  <c r="BE65" i="46"/>
  <c r="BD65" i="46"/>
  <c r="AY65" i="46"/>
  <c r="BR65" i="46"/>
  <c r="BF65" i="46"/>
  <c r="G169" i="46"/>
  <c r="BR169" i="46"/>
  <c r="BX169" i="46"/>
  <c r="BT169" i="46"/>
  <c r="CI169" i="46"/>
  <c r="CJ169" i="46"/>
  <c r="BF169" i="46"/>
  <c r="CD169" i="46"/>
  <c r="CL169" i="46"/>
  <c r="CB169" i="46"/>
  <c r="BP169" i="46"/>
  <c r="CF169" i="46"/>
  <c r="BN169" i="46"/>
  <c r="CE169" i="46"/>
  <c r="BG169" i="46"/>
  <c r="BI169" i="46"/>
  <c r="BC169" i="46"/>
  <c r="CH169" i="46"/>
  <c r="BL169" i="46"/>
  <c r="BW169" i="46"/>
  <c r="BZ169" i="46"/>
  <c r="G171" i="46"/>
  <c r="CL171" i="46"/>
  <c r="BE171" i="46"/>
  <c r="BU171" i="46"/>
  <c r="BW171" i="46"/>
  <c r="CE171" i="46"/>
  <c r="CA171" i="46"/>
  <c r="AY171" i="46"/>
  <c r="BC171" i="46"/>
  <c r="BO171" i="46"/>
  <c r="BZ171" i="46"/>
  <c r="BA171" i="46"/>
  <c r="CD171" i="46"/>
  <c r="BG171" i="46"/>
  <c r="BV171" i="46"/>
  <c r="BQ171" i="46"/>
  <c r="BN171" i="46"/>
  <c r="CH171" i="46"/>
  <c r="BM171" i="46"/>
  <c r="I169" i="44"/>
  <c r="J169" i="44" s="1"/>
  <c r="BF171" i="46"/>
  <c r="BX171" i="46"/>
  <c r="CI171" i="46"/>
  <c r="CK171" i="46"/>
  <c r="BD171" i="46"/>
  <c r="CB171" i="46"/>
  <c r="BP171" i="46"/>
  <c r="BT171" i="46"/>
  <c r="BL171" i="46"/>
  <c r="CM171" i="46"/>
  <c r="CF171" i="46"/>
  <c r="AZ171" i="46"/>
  <c r="BJ171" i="46"/>
  <c r="BB171" i="46"/>
  <c r="CG171" i="46"/>
  <c r="CJ171" i="46"/>
  <c r="CC171" i="46"/>
  <c r="BH171" i="46"/>
  <c r="BR171" i="46"/>
  <c r="BK171" i="46"/>
  <c r="BI171" i="46"/>
  <c r="BY171" i="46"/>
  <c r="BU166" i="46"/>
  <c r="BH166" i="46"/>
  <c r="CF166" i="46"/>
  <c r="BX166" i="46"/>
  <c r="BJ166" i="46"/>
  <c r="BF166" i="46"/>
  <c r="BD166" i="46"/>
  <c r="BV166" i="46"/>
  <c r="BB166" i="46"/>
  <c r="BK166" i="46"/>
  <c r="CA166" i="46"/>
  <c r="BQ166" i="46"/>
  <c r="BL166" i="46"/>
  <c r="CG166" i="46"/>
  <c r="BW166" i="46"/>
  <c r="BA166" i="46"/>
  <c r="CI166" i="46"/>
  <c r="AZ166" i="46"/>
  <c r="BG166" i="46"/>
  <c r="BE166" i="46"/>
  <c r="BC166" i="46"/>
  <c r="BY166" i="46"/>
  <c r="CH166" i="46"/>
  <c r="BN166" i="46"/>
  <c r="AG31" i="25"/>
  <c r="E224" i="46"/>
  <c r="Q220" i="47"/>
  <c r="AL159" i="25"/>
  <c r="U217" i="47"/>
  <c r="D235" i="46"/>
  <c r="W220" i="47"/>
  <c r="X173" i="56"/>
  <c r="W222" i="25" s="1"/>
  <c r="W170" i="56"/>
  <c r="V217" i="47"/>
  <c r="AB159" i="25"/>
  <c r="H173" i="56"/>
  <c r="G222" i="25" s="1"/>
  <c r="H141" i="46"/>
  <c r="D231" i="46"/>
  <c r="H48" i="46"/>
  <c r="AR48" i="46"/>
  <c r="AF48" i="46"/>
  <c r="AS48" i="46"/>
  <c r="Y393" i="64"/>
  <c r="Y104" i="64"/>
  <c r="Y320" i="64"/>
  <c r="Y539" i="64"/>
  <c r="Y246" i="64"/>
  <c r="Y34" i="64"/>
  <c r="R466" i="64"/>
  <c r="R34" i="64"/>
  <c r="R539" i="64"/>
  <c r="R320" i="64"/>
  <c r="R246" i="64"/>
  <c r="R175" i="64"/>
  <c r="O34" i="64"/>
  <c r="O539" i="64"/>
  <c r="O393" i="64"/>
  <c r="O104" i="64"/>
  <c r="O320" i="64"/>
  <c r="O466" i="64"/>
  <c r="K175" i="64"/>
  <c r="K393" i="64"/>
  <c r="K246" i="64"/>
  <c r="K104" i="64"/>
  <c r="I49" i="64"/>
  <c r="I119" i="64"/>
  <c r="X558" i="64"/>
  <c r="AT414" i="64"/>
  <c r="AT125" i="64"/>
  <c r="O251" i="46"/>
  <c r="E228" i="46"/>
  <c r="H158" i="46"/>
  <c r="F228" i="46" s="1"/>
  <c r="H175" i="64"/>
  <c r="H466" i="64"/>
  <c r="H393" i="64"/>
  <c r="Q466" i="64"/>
  <c r="Q246" i="64"/>
  <c r="Q34" i="64"/>
  <c r="Q539" i="64"/>
  <c r="Q104" i="64"/>
  <c r="Q320" i="64"/>
  <c r="J246" i="64"/>
  <c r="J466" i="64"/>
  <c r="J393" i="64"/>
  <c r="J539" i="64"/>
  <c r="J320" i="64"/>
  <c r="J104" i="64"/>
  <c r="AP341" i="64"/>
  <c r="AP55" i="64"/>
  <c r="AP196" i="64"/>
  <c r="AP560" i="64"/>
  <c r="M558" i="64"/>
  <c r="M194" i="64"/>
  <c r="AL125" i="64"/>
  <c r="AL487" i="64"/>
  <c r="AL267" i="64"/>
  <c r="AV629" i="64"/>
  <c r="AE196" i="64"/>
  <c r="AS57" i="64"/>
  <c r="AS489" i="64"/>
  <c r="AS343" i="64"/>
  <c r="AS416" i="64"/>
  <c r="AS127" i="64"/>
  <c r="AS562" i="64"/>
  <c r="Q219" i="25"/>
  <c r="Q393" i="64"/>
  <c r="R393" i="64"/>
  <c r="AG416" i="64"/>
  <c r="AG562" i="64"/>
  <c r="Z393" i="64"/>
  <c r="T320" i="64"/>
  <c r="T104" i="64"/>
  <c r="P466" i="64"/>
  <c r="P393" i="64"/>
  <c r="S38" i="46"/>
  <c r="K38" i="46"/>
  <c r="AO269" i="64"/>
  <c r="AO198" i="64"/>
  <c r="AE560" i="64"/>
  <c r="Z466" i="64"/>
  <c r="T393" i="64"/>
  <c r="P246" i="64"/>
  <c r="AA623" i="64"/>
  <c r="AP57" i="64"/>
  <c r="AP198" i="64"/>
  <c r="AP127" i="64"/>
  <c r="AP416" i="64"/>
  <c r="O343" i="64"/>
  <c r="O489" i="64"/>
  <c r="O416" i="64"/>
  <c r="O127" i="64"/>
  <c r="O562" i="64"/>
  <c r="W245" i="64"/>
  <c r="W103" i="64"/>
  <c r="W198" i="64"/>
  <c r="W562" i="64"/>
  <c r="W489" i="64"/>
  <c r="W57" i="64"/>
  <c r="M269" i="64"/>
  <c r="M127" i="64"/>
  <c r="I128" i="56"/>
  <c r="K243" i="46"/>
  <c r="K553" i="64"/>
  <c r="K260" i="64"/>
  <c r="J90" i="25"/>
  <c r="M246" i="46"/>
  <c r="J489" i="64"/>
  <c r="J127" i="64"/>
  <c r="J562" i="64"/>
  <c r="L90" i="25"/>
  <c r="O246" i="46"/>
  <c r="G489" i="64"/>
  <c r="G562" i="64"/>
  <c r="G57" i="64"/>
  <c r="AA631" i="64"/>
  <c r="G172" i="64"/>
  <c r="G101" i="64"/>
  <c r="N128" i="56"/>
  <c r="P243" i="46"/>
  <c r="V172" i="64"/>
  <c r="V101" i="64"/>
  <c r="V463" i="64"/>
  <c r="I534" i="64"/>
  <c r="AA603" i="64"/>
  <c r="I99" i="64"/>
  <c r="I388" i="64"/>
  <c r="I29" i="64"/>
  <c r="V134" i="25"/>
  <c r="Y240" i="46"/>
  <c r="V170" i="64"/>
  <c r="V461" i="64"/>
  <c r="O170" i="64"/>
  <c r="O461" i="64"/>
  <c r="O29" i="64"/>
  <c r="AC19" i="46"/>
  <c r="AA241" i="46" s="1"/>
  <c r="V450" i="64"/>
  <c r="V88" i="64"/>
  <c r="O377" i="64"/>
  <c r="O88" i="64"/>
  <c r="AA592" i="64"/>
  <c r="U230" i="64"/>
  <c r="U377" i="64"/>
  <c r="P44" i="64"/>
  <c r="P330" i="64"/>
  <c r="U319" i="64"/>
  <c r="U33" i="64"/>
  <c r="U245" i="64"/>
  <c r="O538" i="64"/>
  <c r="O174" i="64"/>
  <c r="O392" i="64"/>
  <c r="O465" i="64"/>
  <c r="N465" i="64"/>
  <c r="N538" i="64"/>
  <c r="N245" i="64"/>
  <c r="AA607" i="64"/>
  <c r="M238" i="64"/>
  <c r="AA600" i="64"/>
  <c r="M531" i="64"/>
  <c r="V385" i="64"/>
  <c r="V167" i="64"/>
  <c r="P96" i="64"/>
  <c r="P385" i="64"/>
  <c r="AT198" i="64"/>
  <c r="AF416" i="64"/>
  <c r="AE343" i="64"/>
  <c r="AT269" i="64"/>
  <c r="AF269" i="64"/>
  <c r="AE57" i="64"/>
  <c r="AC146" i="46"/>
  <c r="Y198" i="64"/>
  <c r="AA594" i="64"/>
  <c r="R90" i="64"/>
  <c r="L306" i="64"/>
  <c r="AA606" i="64"/>
  <c r="U269" i="64"/>
  <c r="L452" i="64"/>
  <c r="Y314" i="64"/>
  <c r="W232" i="64"/>
  <c r="W306" i="64"/>
  <c r="L525" i="64"/>
  <c r="W334" i="64"/>
  <c r="M330" i="64"/>
  <c r="I476" i="64"/>
  <c r="M476" i="64"/>
  <c r="M549" i="64"/>
  <c r="T114" i="64"/>
  <c r="I44" i="64"/>
  <c r="H92" i="64"/>
  <c r="W118" i="64"/>
  <c r="W189" i="64"/>
  <c r="Z28" i="64"/>
  <c r="H464" i="64"/>
  <c r="G22" i="64"/>
  <c r="R338" i="64"/>
  <c r="O179" i="64"/>
  <c r="O324" i="64"/>
  <c r="G243" i="46"/>
  <c r="I549" i="64"/>
  <c r="Z553" i="64"/>
  <c r="R48" i="64"/>
  <c r="Z480" i="64"/>
  <c r="M318" i="64"/>
  <c r="R407" i="64"/>
  <c r="M464" i="64"/>
  <c r="R484" i="64"/>
  <c r="M244" i="64"/>
  <c r="AE321" i="64"/>
  <c r="AE35" i="64"/>
  <c r="AE467" i="64"/>
  <c r="AP247" i="64"/>
  <c r="AP394" i="64"/>
  <c r="AU176" i="64"/>
  <c r="AU540" i="64"/>
  <c r="AI247" i="64"/>
  <c r="AI467" i="64"/>
  <c r="W249" i="56"/>
  <c r="V178" i="47"/>
  <c r="V352" i="47" s="1"/>
  <c r="AL247" i="64"/>
  <c r="AL321" i="64"/>
  <c r="Q335" i="47"/>
  <c r="AH31" i="25"/>
  <c r="AS176" i="64"/>
  <c r="AS540" i="64"/>
  <c r="T249" i="56"/>
  <c r="R127" i="56"/>
  <c r="U335" i="47"/>
  <c r="AA45" i="25"/>
  <c r="AX33" i="46"/>
  <c r="AB236" i="64"/>
  <c r="AB529" i="64"/>
  <c r="AB387" i="64"/>
  <c r="AB169" i="64"/>
  <c r="AB460" i="64"/>
  <c r="AB464" i="64"/>
  <c r="AB318" i="64"/>
  <c r="AT325" i="64"/>
  <c r="AT251" i="64"/>
  <c r="AS102" i="64"/>
  <c r="AS391" i="64"/>
  <c r="AS387" i="64"/>
  <c r="AS314" i="64"/>
  <c r="BZ159" i="46"/>
  <c r="BO159" i="46"/>
  <c r="BE159" i="46"/>
  <c r="CI159" i="46"/>
  <c r="BU159" i="46"/>
  <c r="CL159" i="46"/>
  <c r="CG159" i="46"/>
  <c r="BY159" i="46"/>
  <c r="BQ159" i="46"/>
  <c r="BW159" i="46"/>
  <c r="CH159" i="46"/>
  <c r="AY159" i="46"/>
  <c r="CM159" i="46"/>
  <c r="C162" i="46"/>
  <c r="E162" i="46" s="1"/>
  <c r="BC162" i="46" s="1"/>
  <c r="BA230" i="46" s="1"/>
  <c r="C160" i="44"/>
  <c r="E160" i="44" s="1"/>
  <c r="F156" i="46"/>
  <c r="D226" i="46" s="1"/>
  <c r="CK156" i="46"/>
  <c r="CI226" i="46" s="1"/>
  <c r="CI156" i="46"/>
  <c r="CG226" i="46" s="1"/>
  <c r="CM156" i="46"/>
  <c r="CK226" i="46" s="1"/>
  <c r="BL156" i="46"/>
  <c r="BJ226" i="46" s="1"/>
  <c r="BO156" i="46"/>
  <c r="I154" i="44"/>
  <c r="BD156" i="46"/>
  <c r="BB226" i="46" s="1"/>
  <c r="BT156" i="46"/>
  <c r="BB156" i="46"/>
  <c r="AZ226" i="46" s="1"/>
  <c r="BA156" i="46"/>
  <c r="BC156" i="46"/>
  <c r="BA226" i="46" s="1"/>
  <c r="BV156" i="46"/>
  <c r="BT226" i="46" s="1"/>
  <c r="CJ156" i="46"/>
  <c r="BN156" i="46"/>
  <c r="BL226" i="46" s="1"/>
  <c r="AZ156" i="46"/>
  <c r="AX226" i="46" s="1"/>
  <c r="BK156" i="46"/>
  <c r="BI226" i="46" s="1"/>
  <c r="CH156" i="46"/>
  <c r="CF226" i="46" s="1"/>
  <c r="BR156" i="46"/>
  <c r="BP226" i="46" s="1"/>
  <c r="BF156" i="46"/>
  <c r="I151" i="44"/>
  <c r="BV153" i="46"/>
  <c r="BT234" i="46" s="1"/>
  <c r="BG153" i="46"/>
  <c r="BE234" i="46" s="1"/>
  <c r="BC153" i="46"/>
  <c r="BP153" i="46"/>
  <c r="BN234" i="46" s="1"/>
  <c r="BK153" i="46"/>
  <c r="BT153" i="46"/>
  <c r="BF153" i="46"/>
  <c r="BW153" i="46"/>
  <c r="BU234" i="46" s="1"/>
  <c r="BO153" i="46"/>
  <c r="CD153" i="46"/>
  <c r="AY153" i="46"/>
  <c r="BL153" i="46"/>
  <c r="BJ234" i="46" s="1"/>
  <c r="CC153" i="46"/>
  <c r="CA234" i="46" s="1"/>
  <c r="CB153" i="46"/>
  <c r="BZ234" i="46" s="1"/>
  <c r="BX153" i="46"/>
  <c r="BE150" i="46"/>
  <c r="BP150" i="46"/>
  <c r="AZ150" i="46"/>
  <c r="CH150" i="46"/>
  <c r="CA150" i="46"/>
  <c r="CM153" i="46"/>
  <c r="CL153" i="46"/>
  <c r="CJ234" i="46" s="1"/>
  <c r="BB153" i="46"/>
  <c r="AZ234" i="46" s="1"/>
  <c r="BN159" i="46"/>
  <c r="CA156" i="46"/>
  <c r="BY226" i="46" s="1"/>
  <c r="BR153" i="46"/>
  <c r="BL159" i="46"/>
  <c r="AY156" i="46"/>
  <c r="BM159" i="46"/>
  <c r="BJ156" i="46"/>
  <c r="BH226" i="46" s="1"/>
  <c r="BI159" i="46"/>
  <c r="CB159" i="46"/>
  <c r="BH159" i="46"/>
  <c r="BQ153" i="46"/>
  <c r="BO234" i="46" s="1"/>
  <c r="CE159" i="46"/>
  <c r="CG156" i="46"/>
  <c r="AH121" i="46"/>
  <c r="AF243" i="46" s="1"/>
  <c r="BK159" i="46"/>
  <c r="BJ159" i="46"/>
  <c r="CA159" i="46"/>
  <c r="CE153" i="46"/>
  <c r="CK159" i="46"/>
  <c r="BX156" i="46"/>
  <c r="BV226" i="46" s="1"/>
  <c r="BD210" i="46"/>
  <c r="AZ148" i="46"/>
  <c r="CD148" i="46"/>
  <c r="BV148" i="46"/>
  <c r="G146" i="46"/>
  <c r="BA146" i="46"/>
  <c r="BN146" i="46"/>
  <c r="BL246" i="46" s="1"/>
  <c r="CF146" i="46"/>
  <c r="CD246" i="46" s="1"/>
  <c r="BV146" i="46"/>
  <c r="CB146" i="46"/>
  <c r="BZ246" i="46" s="1"/>
  <c r="BK146" i="46"/>
  <c r="CA146" i="46"/>
  <c r="BJ146" i="46"/>
  <c r="CM146" i="46"/>
  <c r="AY146" i="46"/>
  <c r="CK146" i="46"/>
  <c r="CI246" i="46" s="1"/>
  <c r="BC146" i="46"/>
  <c r="BA246" i="46" s="1"/>
  <c r="CD146" i="46"/>
  <c r="CB246" i="46" s="1"/>
  <c r="AZ146" i="46"/>
  <c r="AX246" i="46" s="1"/>
  <c r="CE146" i="46"/>
  <c r="CC246" i="46" s="1"/>
  <c r="BZ146" i="46"/>
  <c r="BP146" i="46"/>
  <c r="BN246" i="46" s="1"/>
  <c r="BQ146" i="46"/>
  <c r="BO246" i="46" s="1"/>
  <c r="I162" i="44"/>
  <c r="J162" i="44" s="1"/>
  <c r="AZ164" i="46"/>
  <c r="BR164" i="46"/>
  <c r="CJ164" i="46"/>
  <c r="CE164" i="46"/>
  <c r="CH164" i="46"/>
  <c r="BO164" i="46"/>
  <c r="BJ164" i="46"/>
  <c r="BU164" i="46"/>
  <c r="CB164" i="46"/>
  <c r="BQ164" i="46"/>
  <c r="CM164" i="46"/>
  <c r="BX164" i="46"/>
  <c r="BN155" i="46"/>
  <c r="BL225" i="46" s="1"/>
  <c r="CC155" i="46"/>
  <c r="CA225" i="46" s="1"/>
  <c r="AY155" i="46"/>
  <c r="BZ155" i="46"/>
  <c r="BX225" i="46" s="1"/>
  <c r="BA155" i="46"/>
  <c r="BD155" i="46"/>
  <c r="BB225" i="46" s="1"/>
  <c r="BM155" i="46"/>
  <c r="CD155" i="46"/>
  <c r="CJ155" i="46"/>
  <c r="CH225" i="46" s="1"/>
  <c r="BY155" i="46"/>
  <c r="BW225" i="46" s="1"/>
  <c r="BO155" i="46"/>
  <c r="BM225" i="46" s="1"/>
  <c r="CF155" i="46"/>
  <c r="CD225" i="46" s="1"/>
  <c r="CI155" i="46"/>
  <c r="CG225" i="46" s="1"/>
  <c r="BX155" i="46"/>
  <c r="BV225" i="46" s="1"/>
  <c r="BF155" i="46"/>
  <c r="BD225" i="46" s="1"/>
  <c r="CH155" i="46"/>
  <c r="BJ153" i="46"/>
  <c r="BH234" i="46" s="1"/>
  <c r="AZ153" i="46"/>
  <c r="CC159" i="46"/>
  <c r="BG156" i="46"/>
  <c r="BE226" i="46" s="1"/>
  <c r="BN153" i="46"/>
  <c r="BL234" i="46" s="1"/>
  <c r="CD159" i="46"/>
  <c r="BB210" i="46"/>
  <c r="BU153" i="46"/>
  <c r="BS234" i="46" s="1"/>
  <c r="BT159" i="46"/>
  <c r="CG153" i="46"/>
  <c r="CF153" i="46"/>
  <c r="CD234" i="46" s="1"/>
  <c r="BI153" i="46"/>
  <c r="BG234" i="46" s="1"/>
  <c r="BC159" i="46"/>
  <c r="BI156" i="46"/>
  <c r="BA159" i="46"/>
  <c r="BH156" i="46"/>
  <c r="BF226" i="46" s="1"/>
  <c r="BZ156" i="46"/>
  <c r="CK153" i="46"/>
  <c r="W79" i="46"/>
  <c r="U253" i="46" s="1"/>
  <c r="G166" i="46"/>
  <c r="CE166" i="46"/>
  <c r="CC166" i="46"/>
  <c r="BI166" i="46"/>
  <c r="BR166" i="46"/>
  <c r="CL166" i="46"/>
  <c r="BT166" i="46"/>
  <c r="AY166" i="46"/>
  <c r="BO166" i="46"/>
  <c r="CM166" i="46"/>
  <c r="BM166" i="46"/>
  <c r="CD166" i="46"/>
  <c r="BZ166" i="46"/>
  <c r="BP166" i="46"/>
  <c r="CK166" i="46"/>
  <c r="CJ166" i="46"/>
  <c r="CB166" i="46"/>
  <c r="BI157" i="46"/>
  <c r="BG227" i="46" s="1"/>
  <c r="CA157" i="46"/>
  <c r="BY227" i="46" s="1"/>
  <c r="BT157" i="46"/>
  <c r="BN157" i="46"/>
  <c r="BL227" i="46" s="1"/>
  <c r="BD157" i="46"/>
  <c r="BB227" i="46" s="1"/>
  <c r="BY157" i="46"/>
  <c r="BW227" i="46" s="1"/>
  <c r="CJ157" i="46"/>
  <c r="CH227" i="46" s="1"/>
  <c r="CF157" i="46"/>
  <c r="CD227" i="46" s="1"/>
  <c r="CD157" i="46"/>
  <c r="CB227" i="46" s="1"/>
  <c r="CI157" i="46"/>
  <c r="CG227" i="46" s="1"/>
  <c r="BW157" i="46"/>
  <c r="BU227" i="46" s="1"/>
  <c r="BL157" i="46"/>
  <c r="BJ227" i="46" s="1"/>
  <c r="BC157" i="46"/>
  <c r="BA227" i="46" s="1"/>
  <c r="CK157" i="46"/>
  <c r="CI227" i="46" s="1"/>
  <c r="BZ157" i="46"/>
  <c r="BX227" i="46" s="1"/>
  <c r="BB157" i="46"/>
  <c r="BH157" i="46"/>
  <c r="BF227" i="46" s="1"/>
  <c r="CM157" i="46"/>
  <c r="CK227" i="46" s="1"/>
  <c r="CG157" i="46"/>
  <c r="CE227" i="46" s="1"/>
  <c r="CL157" i="46"/>
  <c r="CJ227" i="46" s="1"/>
  <c r="CH157" i="46"/>
  <c r="CF227" i="46" s="1"/>
  <c r="BQ157" i="46"/>
  <c r="BO227" i="46" s="1"/>
  <c r="BY156" i="46"/>
  <c r="BW226" i="46" s="1"/>
  <c r="I208" i="44"/>
  <c r="J208" i="44" s="1"/>
  <c r="BJ210" i="46"/>
  <c r="BR210" i="46"/>
  <c r="BK210" i="46"/>
  <c r="BM210" i="46"/>
  <c r="BA210" i="46"/>
  <c r="BC210" i="46"/>
  <c r="BG210" i="46"/>
  <c r="BI210" i="46"/>
  <c r="BO210" i="46"/>
  <c r="AY210" i="46"/>
  <c r="BP210" i="46"/>
  <c r="BE210" i="46"/>
  <c r="BQ210" i="46"/>
  <c r="BH210" i="46"/>
  <c r="AH125" i="46"/>
  <c r="AS125" i="46"/>
  <c r="AL125" i="46"/>
  <c r="AN125" i="46"/>
  <c r="AT121" i="46"/>
  <c r="AW121" i="46"/>
  <c r="AD121" i="46"/>
  <c r="AM121" i="46"/>
  <c r="AL121" i="46"/>
  <c r="AJ243" i="46" s="1"/>
  <c r="AN121" i="46"/>
  <c r="L79" i="46"/>
  <c r="O79" i="46"/>
  <c r="T79" i="46"/>
  <c r="J79" i="46"/>
  <c r="R73" i="46"/>
  <c r="AA73" i="46"/>
  <c r="N65" i="46"/>
  <c r="V65" i="46"/>
  <c r="Y65" i="46"/>
  <c r="AQ106" i="46"/>
  <c r="AD106" i="46"/>
  <c r="AU106" i="46"/>
  <c r="AH91" i="46"/>
  <c r="AS91" i="46"/>
  <c r="AR86" i="46"/>
  <c r="AT86" i="46"/>
  <c r="I158" i="44"/>
  <c r="J158" i="44" s="1"/>
  <c r="BU160" i="46"/>
  <c r="CF160" i="46"/>
  <c r="CM160" i="46"/>
  <c r="CD160" i="46"/>
  <c r="BX160" i="46"/>
  <c r="BR160" i="46"/>
  <c r="CE160" i="46"/>
  <c r="CI160" i="46"/>
  <c r="BI160" i="46"/>
  <c r="AZ160" i="46"/>
  <c r="BA160" i="46"/>
  <c r="BT160" i="46"/>
  <c r="BH160" i="46"/>
  <c r="BE160" i="46"/>
  <c r="BC160" i="46"/>
  <c r="BO160" i="46"/>
  <c r="BZ160" i="46"/>
  <c r="CG160" i="46"/>
  <c r="BJ160" i="46"/>
  <c r="BE154" i="46"/>
  <c r="BC224" i="46" s="1"/>
  <c r="CE154" i="46"/>
  <c r="CC224" i="46" s="1"/>
  <c r="BF154" i="46"/>
  <c r="BD224" i="46" s="1"/>
  <c r="AY154" i="46"/>
  <c r="BR154" i="46"/>
  <c r="BP224" i="46" s="1"/>
  <c r="C235" i="46"/>
  <c r="U219" i="25"/>
  <c r="V57" i="46"/>
  <c r="AO52" i="46"/>
  <c r="AG52" i="46"/>
  <c r="AN52" i="46"/>
  <c r="S320" i="64"/>
  <c r="U393" i="64"/>
  <c r="AM562" i="64"/>
  <c r="AM489" i="64"/>
  <c r="AC489" i="64"/>
  <c r="AC127" i="64"/>
  <c r="H132" i="46"/>
  <c r="Q249" i="56"/>
  <c r="AJ31" i="25"/>
  <c r="AK35" i="64"/>
  <c r="AK247" i="64"/>
  <c r="AD176" i="64"/>
  <c r="AD540" i="64"/>
  <c r="AI176" i="64"/>
  <c r="AI321" i="64"/>
  <c r="AC31" i="25"/>
  <c r="U170" i="25"/>
  <c r="BK62" i="46"/>
  <c r="BN62" i="46"/>
  <c r="BE62" i="46"/>
  <c r="BJ62" i="46"/>
  <c r="BG62" i="46"/>
  <c r="AY62" i="46"/>
  <c r="BH62" i="46"/>
  <c r="BI62" i="46"/>
  <c r="BA62" i="46"/>
  <c r="BR62" i="46"/>
  <c r="BO62" i="46"/>
  <c r="I62" i="44"/>
  <c r="J62" i="44" s="1"/>
  <c r="BP62" i="46"/>
  <c r="BC62" i="46"/>
  <c r="BM62" i="46"/>
  <c r="AZ62" i="46"/>
  <c r="C253" i="46"/>
  <c r="BB62" i="46"/>
  <c r="BD62" i="46"/>
  <c r="BL62" i="46"/>
  <c r="BQ62" i="46"/>
  <c r="BF62" i="46"/>
  <c r="I200" i="44"/>
  <c r="C239" i="46"/>
  <c r="BH71" i="46"/>
  <c r="AY71" i="46"/>
  <c r="BI71" i="46"/>
  <c r="BB71" i="46"/>
  <c r="BF71" i="46"/>
  <c r="BC71" i="46"/>
  <c r="BK71" i="46"/>
  <c r="BQ71" i="46"/>
  <c r="BD71" i="46"/>
  <c r="BR71" i="46"/>
  <c r="BJ71" i="46"/>
  <c r="BO71" i="46"/>
  <c r="BE71" i="46"/>
  <c r="BM71" i="46"/>
  <c r="AZ71" i="46"/>
  <c r="BL71" i="46"/>
  <c r="I71" i="44"/>
  <c r="J71" i="44" s="1"/>
  <c r="BN71" i="46"/>
  <c r="BP71" i="46"/>
  <c r="BG71" i="46"/>
  <c r="BA71" i="46"/>
  <c r="M335" i="47"/>
  <c r="X48" i="25"/>
  <c r="AL540" i="64"/>
  <c r="AC415" i="64"/>
  <c r="G237" i="44"/>
  <c r="Z39" i="25"/>
  <c r="AA619" i="64"/>
  <c r="W539" i="64"/>
  <c r="W104" i="64"/>
  <c r="W320" i="64"/>
  <c r="V246" i="64"/>
  <c r="V466" i="64"/>
  <c r="G539" i="64"/>
  <c r="G466" i="64"/>
  <c r="G34" i="64"/>
  <c r="G175" i="64"/>
  <c r="I539" i="64"/>
  <c r="I246" i="64"/>
  <c r="L34" i="64"/>
  <c r="W57" i="46"/>
  <c r="V34" i="64"/>
  <c r="W393" i="64"/>
  <c r="Z34" i="64"/>
  <c r="Z539" i="64"/>
  <c r="X466" i="64"/>
  <c r="X34" i="64"/>
  <c r="X393" i="64"/>
  <c r="M249" i="56"/>
  <c r="L178" i="47"/>
  <c r="M105" i="47"/>
  <c r="N249" i="56"/>
  <c r="AE176" i="64"/>
  <c r="AE540" i="64"/>
  <c r="AP35" i="64"/>
  <c r="AP467" i="64"/>
  <c r="AT35" i="64"/>
  <c r="AT321" i="64"/>
  <c r="AU105" i="64"/>
  <c r="AU467" i="64"/>
  <c r="T175" i="64"/>
  <c r="P34" i="64"/>
  <c r="S175" i="64"/>
  <c r="U175" i="64"/>
  <c r="M320" i="64"/>
  <c r="M175" i="64"/>
  <c r="AU562" i="64"/>
  <c r="AU416" i="64"/>
  <c r="AH57" i="64"/>
  <c r="AN562" i="64"/>
  <c r="AP343" i="64"/>
  <c r="AS198" i="64"/>
  <c r="AT343" i="64"/>
  <c r="AT416" i="64"/>
  <c r="AF198" i="64"/>
  <c r="AF127" i="64"/>
  <c r="AE416" i="64"/>
  <c r="AE562" i="64"/>
  <c r="L105" i="47"/>
  <c r="M393" i="64"/>
  <c r="AF562" i="64"/>
  <c r="AE127" i="64"/>
  <c r="T278" i="25"/>
  <c r="G172" i="25"/>
  <c r="X172" i="25" s="1"/>
  <c r="CN127" i="46"/>
  <c r="I141" i="44"/>
  <c r="J141" i="44" s="1"/>
  <c r="BN143" i="46"/>
  <c r="CL143" i="46"/>
  <c r="BH143" i="46"/>
  <c r="BM143" i="46"/>
  <c r="BG143" i="46"/>
  <c r="BP143" i="46"/>
  <c r="BX143" i="46"/>
  <c r="BC143" i="46"/>
  <c r="BF143" i="46"/>
  <c r="BE143" i="46"/>
  <c r="CC143" i="46"/>
  <c r="BT143" i="46"/>
  <c r="BV143" i="46"/>
  <c r="BW143" i="46"/>
  <c r="BR143" i="46"/>
  <c r="CM143" i="46"/>
  <c r="CK143" i="46"/>
  <c r="BA143" i="46"/>
  <c r="CA143" i="46"/>
  <c r="BU143" i="46"/>
  <c r="AY143" i="46"/>
  <c r="CB143" i="46"/>
  <c r="CF143" i="46"/>
  <c r="CE143" i="46"/>
  <c r="BQ143" i="46"/>
  <c r="CD143" i="46"/>
  <c r="BD143" i="46"/>
  <c r="BB143" i="46"/>
  <c r="BJ143" i="46"/>
  <c r="BZ143" i="46"/>
  <c r="BI143" i="46"/>
  <c r="I177" i="44"/>
  <c r="J177" i="44" s="1"/>
  <c r="BO179" i="46"/>
  <c r="BF179" i="46"/>
  <c r="BL179" i="46"/>
  <c r="CG151" i="46"/>
  <c r="CJ151" i="46"/>
  <c r="CH235" i="46" s="1"/>
  <c r="BO151" i="46"/>
  <c r="CH151" i="46"/>
  <c r="CF235" i="46" s="1"/>
  <c r="AY151" i="46"/>
  <c r="CI151" i="46"/>
  <c r="BE151" i="46"/>
  <c r="BZ151" i="46"/>
  <c r="BW151" i="46"/>
  <c r="BJ151" i="46"/>
  <c r="CM151" i="46"/>
  <c r="BY151" i="46"/>
  <c r="BW235" i="46" s="1"/>
  <c r="BQ151" i="46"/>
  <c r="BO235" i="46" s="1"/>
  <c r="CC151" i="46"/>
  <c r="CA235" i="46" s="1"/>
  <c r="BX151" i="46"/>
  <c r="CE151" i="46"/>
  <c r="BU151" i="46"/>
  <c r="CD151" i="46"/>
  <c r="BA151" i="46"/>
  <c r="BL151" i="46"/>
  <c r="BF151" i="46"/>
  <c r="BD235" i="46" s="1"/>
  <c r="BV151" i="46"/>
  <c r="BT235" i="46" s="1"/>
  <c r="BI151" i="46"/>
  <c r="BT151" i="46"/>
  <c r="CA151" i="46"/>
  <c r="BG151" i="46"/>
  <c r="BB151" i="46"/>
  <c r="AZ235" i="46" s="1"/>
  <c r="BR151" i="46"/>
  <c r="CF151" i="46"/>
  <c r="BK151" i="46"/>
  <c r="BI235" i="46" s="1"/>
  <c r="BP151" i="46"/>
  <c r="BN235" i="46" s="1"/>
  <c r="AZ151" i="46"/>
  <c r="BD151" i="46"/>
  <c r="BB235" i="46" s="1"/>
  <c r="CB151" i="46"/>
  <c r="BZ235" i="46" s="1"/>
  <c r="BC151" i="46"/>
  <c r="CL151" i="46"/>
  <c r="CJ235" i="46" s="1"/>
  <c r="BH151" i="46"/>
  <c r="BN151" i="46"/>
  <c r="BM151" i="46"/>
  <c r="BK235" i="46" s="1"/>
  <c r="BA142" i="46"/>
  <c r="BZ142" i="46"/>
  <c r="CH142" i="46"/>
  <c r="BW142" i="46"/>
  <c r="BD142" i="46"/>
  <c r="CK142" i="46"/>
  <c r="BG142" i="46"/>
  <c r="CM142" i="46"/>
  <c r="CG142" i="46"/>
  <c r="BV142" i="46"/>
  <c r="BK142" i="46"/>
  <c r="AY142" i="46"/>
  <c r="BE142" i="46"/>
  <c r="BB142" i="46"/>
  <c r="BT142" i="46"/>
  <c r="CA142" i="46"/>
  <c r="BC142" i="46"/>
  <c r="BR142" i="46"/>
  <c r="CD142" i="46"/>
  <c r="CI142" i="46"/>
  <c r="CL142" i="46"/>
  <c r="CB142" i="46"/>
  <c r="AZ142" i="46"/>
  <c r="CC142" i="46"/>
  <c r="BQ142" i="46"/>
  <c r="BN142" i="46"/>
  <c r="BY142" i="46"/>
  <c r="I140" i="44"/>
  <c r="BU142" i="46"/>
  <c r="BJ142" i="46"/>
  <c r="BM142" i="46"/>
  <c r="BL142" i="46"/>
  <c r="BP142" i="46"/>
  <c r="BF142" i="46"/>
  <c r="C236" i="46"/>
  <c r="CE142" i="46"/>
  <c r="BH142" i="46"/>
  <c r="BO142" i="46"/>
  <c r="CJ142" i="46"/>
  <c r="BX142" i="46"/>
  <c r="BI142" i="46"/>
  <c r="CF142" i="46"/>
  <c r="AZ189" i="46"/>
  <c r="BI189" i="46"/>
  <c r="BO189" i="46"/>
  <c r="BF189" i="46"/>
  <c r="BP189" i="46"/>
  <c r="BE189" i="46"/>
  <c r="CI145" i="46"/>
  <c r="BX145" i="46"/>
  <c r="BY145" i="46"/>
  <c r="CD145" i="46"/>
  <c r="CC145" i="46"/>
  <c r="CF145" i="46"/>
  <c r="BR145" i="46"/>
  <c r="BJ145" i="46"/>
  <c r="BL145" i="46"/>
  <c r="BG145" i="46"/>
  <c r="I143" i="44"/>
  <c r="J143" i="44" s="1"/>
  <c r="BK145" i="46"/>
  <c r="CM145" i="46"/>
  <c r="BA145" i="46"/>
  <c r="CK145" i="46"/>
  <c r="BN145" i="46"/>
  <c r="BV145" i="46"/>
  <c r="BC145" i="46"/>
  <c r="CB145" i="46"/>
  <c r="CH145" i="46"/>
  <c r="BI145" i="46"/>
  <c r="CA145" i="46"/>
  <c r="BP145" i="46"/>
  <c r="BT145" i="46"/>
  <c r="BF145" i="46"/>
  <c r="AY145" i="46"/>
  <c r="BE145" i="46"/>
  <c r="BU145" i="46"/>
  <c r="CG145" i="46"/>
  <c r="BW145" i="46"/>
  <c r="BH145" i="46"/>
  <c r="BO145" i="46"/>
  <c r="CJ145" i="46"/>
  <c r="BB145" i="46"/>
  <c r="BD145" i="46"/>
  <c r="BM145" i="46"/>
  <c r="BQ145" i="46"/>
  <c r="BZ145" i="46"/>
  <c r="AZ145" i="46"/>
  <c r="CL145" i="46"/>
  <c r="CE145" i="46"/>
  <c r="CI141" i="46"/>
  <c r="BN141" i="46"/>
  <c r="CB141" i="46"/>
  <c r="BL141" i="46"/>
  <c r="BJ231" i="46" s="1"/>
  <c r="CH141" i="46"/>
  <c r="BY141" i="46"/>
  <c r="BW231" i="46" s="1"/>
  <c r="BA141" i="46"/>
  <c r="AZ141" i="46"/>
  <c r="CM141" i="46"/>
  <c r="BD141" i="46"/>
  <c r="BB231" i="46" s="1"/>
  <c r="BW141" i="46"/>
  <c r="BR141" i="46"/>
  <c r="BJ141" i="46"/>
  <c r="BU141" i="46"/>
  <c r="AY141" i="46"/>
  <c r="CJ141" i="46"/>
  <c r="CE141" i="46"/>
  <c r="BB141" i="46"/>
  <c r="CL141" i="46"/>
  <c r="CJ231" i="46" s="1"/>
  <c r="BQ141" i="46"/>
  <c r="BE141" i="46"/>
  <c r="BK141" i="46"/>
  <c r="BM141" i="46"/>
  <c r="BK231" i="46" s="1"/>
  <c r="BI141" i="46"/>
  <c r="BG231" i="46" s="1"/>
  <c r="CA141" i="46"/>
  <c r="BY231" i="46" s="1"/>
  <c r="BX141" i="46"/>
  <c r="BZ141" i="46"/>
  <c r="CF141" i="46"/>
  <c r="BG141" i="46"/>
  <c r="BE231" i="46" s="1"/>
  <c r="BT141" i="46"/>
  <c r="CD141" i="46"/>
  <c r="CG141" i="46"/>
  <c r="BO141" i="46"/>
  <c r="BH141" i="46"/>
  <c r="BF231" i="46" s="1"/>
  <c r="CC141" i="46"/>
  <c r="BC141" i="46"/>
  <c r="CK141" i="46"/>
  <c r="BP141" i="46"/>
  <c r="BN231" i="46" s="1"/>
  <c r="BF141" i="46"/>
  <c r="BV141" i="46"/>
  <c r="BT231" i="46" s="1"/>
  <c r="I142" i="44"/>
  <c r="J142" i="44" s="1"/>
  <c r="BI144" i="46"/>
  <c r="BG144" i="46"/>
  <c r="BE144" i="46"/>
  <c r="BJ144" i="46"/>
  <c r="CD144" i="46"/>
  <c r="BR144" i="46"/>
  <c r="CA144" i="46"/>
  <c r="CK144" i="46"/>
  <c r="CE144" i="46"/>
  <c r="CF144" i="46"/>
  <c r="BP144" i="46"/>
  <c r="BQ144" i="46"/>
  <c r="BX144" i="46"/>
  <c r="AY144" i="46"/>
  <c r="CG144" i="46"/>
  <c r="BM144" i="46"/>
  <c r="BH144" i="46"/>
  <c r="BC144" i="46"/>
  <c r="BK144" i="46"/>
  <c r="BO144" i="46"/>
  <c r="BV144" i="46"/>
  <c r="BB144" i="46"/>
  <c r="CH144" i="46"/>
  <c r="AZ144" i="46"/>
  <c r="BA144" i="46"/>
  <c r="BT144" i="46"/>
  <c r="BD144" i="46"/>
  <c r="BF144" i="46"/>
  <c r="CM144" i="46"/>
  <c r="CI144" i="46"/>
  <c r="BL144" i="46"/>
  <c r="BY144" i="46"/>
  <c r="CL144" i="46"/>
  <c r="BU144" i="46"/>
  <c r="BW144" i="46"/>
  <c r="F144" i="46"/>
  <c r="H144" i="46" s="1"/>
  <c r="CC144" i="46"/>
  <c r="CB144" i="46"/>
  <c r="CJ144" i="46"/>
  <c r="BZ144" i="46"/>
  <c r="E236" i="44"/>
  <c r="P219" i="25"/>
  <c r="P123" i="47"/>
  <c r="P74" i="47" s="1"/>
  <c r="T219" i="25"/>
  <c r="T123" i="47"/>
  <c r="T74" i="47" s="1"/>
  <c r="P217" i="47"/>
  <c r="AR159" i="25"/>
  <c r="Q150" i="47"/>
  <c r="H57" i="46"/>
  <c r="F251" i="46" s="1"/>
  <c r="T57" i="46"/>
  <c r="L175" i="64"/>
  <c r="L539" i="64"/>
  <c r="V393" i="64"/>
  <c r="G246" i="64"/>
  <c r="W246" i="64"/>
  <c r="W34" i="64"/>
  <c r="L57" i="46"/>
  <c r="P57" i="46"/>
  <c r="L466" i="64"/>
  <c r="L320" i="64"/>
  <c r="W175" i="64"/>
  <c r="U57" i="46"/>
  <c r="X57" i="46"/>
  <c r="L393" i="64"/>
  <c r="AI198" i="64"/>
  <c r="AI57" i="64"/>
  <c r="AK198" i="64"/>
  <c r="AK269" i="64"/>
  <c r="AC343" i="64"/>
  <c r="AC416" i="64"/>
  <c r="AR57" i="64"/>
  <c r="AR127" i="64"/>
  <c r="AR198" i="64"/>
  <c r="AL127" i="64"/>
  <c r="AL57" i="64"/>
  <c r="AJ562" i="64"/>
  <c r="AJ489" i="64"/>
  <c r="O39" i="46"/>
  <c r="AA39" i="46"/>
  <c r="R39" i="46"/>
  <c r="R167" i="25"/>
  <c r="X167" i="25" s="1"/>
  <c r="CN121" i="46"/>
  <c r="CN122" i="46"/>
  <c r="N168" i="25"/>
  <c r="BI95" i="46"/>
  <c r="CI95" i="46"/>
  <c r="BG95" i="46"/>
  <c r="BA95" i="46"/>
  <c r="BL95" i="46"/>
  <c r="BR95" i="46"/>
  <c r="BX95" i="46"/>
  <c r="BW95" i="46"/>
  <c r="BZ95" i="46"/>
  <c r="CK95" i="46"/>
  <c r="BD95" i="46"/>
  <c r="BN95" i="46"/>
  <c r="I95" i="44"/>
  <c r="J95" i="44" s="1"/>
  <c r="BY95" i="46"/>
  <c r="BP95" i="46"/>
  <c r="CE95" i="46"/>
  <c r="CB95" i="46"/>
  <c r="BU95" i="46"/>
  <c r="CF95" i="46"/>
  <c r="Q95" i="56" s="1"/>
  <c r="P179" i="47" s="1"/>
  <c r="BJ95" i="46"/>
  <c r="P95" i="56" s="1"/>
  <c r="O179" i="47" s="1"/>
  <c r="C248" i="46"/>
  <c r="BH95" i="46"/>
  <c r="CG95" i="46"/>
  <c r="CM95" i="46"/>
  <c r="BB95" i="46"/>
  <c r="BE95" i="46"/>
  <c r="BM95" i="46"/>
  <c r="S95" i="56" s="1"/>
  <c r="R179" i="47" s="1"/>
  <c r="BO95" i="46"/>
  <c r="AY95" i="46"/>
  <c r="BF95" i="46"/>
  <c r="L95" i="56" s="1"/>
  <c r="K179" i="47" s="1"/>
  <c r="BC95" i="46"/>
  <c r="I95" i="56" s="1"/>
  <c r="H179" i="47" s="1"/>
  <c r="AW257" i="46"/>
  <c r="AA43" i="25"/>
  <c r="J116" i="44"/>
  <c r="J101" i="44"/>
  <c r="BN152" i="46"/>
  <c r="BQ152" i="46"/>
  <c r="BP152" i="46"/>
  <c r="I20" i="44"/>
  <c r="BA20" i="46"/>
  <c r="BI20" i="46"/>
  <c r="BE20" i="46"/>
  <c r="AZ20" i="46"/>
  <c r="BQ20" i="46"/>
  <c r="BB20" i="46"/>
  <c r="BG20" i="46"/>
  <c r="BF20" i="46"/>
  <c r="BO20" i="46"/>
  <c r="BJ20" i="46"/>
  <c r="BH20" i="46"/>
  <c r="BL20" i="46"/>
  <c r="BR20" i="46"/>
  <c r="AY20" i="46"/>
  <c r="BD20" i="46"/>
  <c r="BN20" i="46"/>
  <c r="BC20" i="46"/>
  <c r="BK20" i="46"/>
  <c r="BP20" i="46"/>
  <c r="BM20" i="46"/>
  <c r="G163" i="46"/>
  <c r="BI163" i="46"/>
  <c r="CJ163" i="46"/>
  <c r="CH232" i="46" s="1"/>
  <c r="CK163" i="46"/>
  <c r="BH163" i="46"/>
  <c r="BY163" i="46"/>
  <c r="CD163" i="46"/>
  <c r="BF163" i="46"/>
  <c r="BM163" i="46"/>
  <c r="BB163" i="46"/>
  <c r="AZ232" i="46" s="1"/>
  <c r="CF163" i="46"/>
  <c r="CD232" i="46" s="1"/>
  <c r="CA163" i="46"/>
  <c r="BE163" i="46"/>
  <c r="BJ163" i="46"/>
  <c r="BT163" i="46"/>
  <c r="C232" i="46"/>
  <c r="BQ163" i="46"/>
  <c r="BW163" i="46"/>
  <c r="CH163" i="46"/>
  <c r="BC163" i="46"/>
  <c r="AZ163" i="46"/>
  <c r="AX232" i="46" s="1"/>
  <c r="BK163" i="46"/>
  <c r="CB163" i="46"/>
  <c r="BL163" i="46"/>
  <c r="AY163" i="46"/>
  <c r="CM163" i="46"/>
  <c r="BP163" i="46"/>
  <c r="BN232" i="46" s="1"/>
  <c r="CC163" i="46"/>
  <c r="BO163" i="46"/>
  <c r="CE163" i="46"/>
  <c r="CG163" i="46"/>
  <c r="CL163" i="46"/>
  <c r="BN163" i="46"/>
  <c r="I161" i="44"/>
  <c r="J161" i="44" s="1"/>
  <c r="BD163" i="46"/>
  <c r="BB232" i="46" s="1"/>
  <c r="BV163" i="46"/>
  <c r="BT232" i="46" s="1"/>
  <c r="CI163" i="46"/>
  <c r="CG232" i="46" s="1"/>
  <c r="BU163" i="46"/>
  <c r="BA163" i="46"/>
  <c r="BZ163" i="46"/>
  <c r="BG163" i="46"/>
  <c r="BE232" i="46" s="1"/>
  <c r="BX163" i="46"/>
  <c r="BR163" i="46"/>
  <c r="CG136" i="46"/>
  <c r="BF136" i="46"/>
  <c r="BI136" i="46"/>
  <c r="CJ136" i="46"/>
  <c r="BZ136" i="46"/>
  <c r="BA136" i="46"/>
  <c r="BO136" i="46"/>
  <c r="BM136" i="46"/>
  <c r="J69" i="44"/>
  <c r="BJ204" i="46"/>
  <c r="BB204" i="46"/>
  <c r="BN204" i="46"/>
  <c r="CE88" i="46"/>
  <c r="P88" i="56" s="1"/>
  <c r="CM88" i="46"/>
  <c r="X88" i="56" s="1"/>
  <c r="CH88" i="46"/>
  <c r="S88" i="56" s="1"/>
  <c r="BU88" i="46"/>
  <c r="F88" i="56" s="1"/>
  <c r="CD88" i="46"/>
  <c r="O88" i="56" s="1"/>
  <c r="CI88" i="46"/>
  <c r="T88" i="56" s="1"/>
  <c r="CB88" i="46"/>
  <c r="M88" i="56" s="1"/>
  <c r="CC88" i="46"/>
  <c r="N88" i="56" s="1"/>
  <c r="BV88" i="46"/>
  <c r="G88" i="56" s="1"/>
  <c r="CJ88" i="46"/>
  <c r="U88" i="56" s="1"/>
  <c r="CK88" i="46"/>
  <c r="V88" i="56" s="1"/>
  <c r="BX88" i="46"/>
  <c r="I88" i="56" s="1"/>
  <c r="BW88" i="46"/>
  <c r="H88" i="56" s="1"/>
  <c r="BY88" i="46"/>
  <c r="J88" i="56" s="1"/>
  <c r="BU169" i="46"/>
  <c r="BA169" i="46"/>
  <c r="BY169" i="46"/>
  <c r="I167" i="44"/>
  <c r="J167" i="44" s="1"/>
  <c r="CA169" i="46"/>
  <c r="CM169" i="46"/>
  <c r="BQ169" i="46"/>
  <c r="CK169" i="46"/>
  <c r="AZ169" i="46"/>
  <c r="BE169" i="46"/>
  <c r="BO169" i="46"/>
  <c r="BB169" i="46"/>
  <c r="BV169" i="46"/>
  <c r="BH169" i="46"/>
  <c r="BK169" i="46"/>
  <c r="BM169" i="46"/>
  <c r="BJ169" i="46"/>
  <c r="CG169" i="46"/>
  <c r="AY169" i="46"/>
  <c r="BD169" i="46"/>
  <c r="CC169" i="46"/>
  <c r="CD147" i="46"/>
  <c r="CI147" i="46"/>
  <c r="CG240" i="46" s="1"/>
  <c r="BX147" i="46"/>
  <c r="BV240" i="46" s="1"/>
  <c r="CB147" i="46"/>
  <c r="BZ240" i="46" s="1"/>
  <c r="CC147" i="46"/>
  <c r="CA240" i="46" s="1"/>
  <c r="BC147" i="46"/>
  <c r="BA240" i="46" s="1"/>
  <c r="CH147" i="46"/>
  <c r="CF240" i="46" s="1"/>
  <c r="BW147" i="46"/>
  <c r="BU240" i="46" s="1"/>
  <c r="BM147" i="46"/>
  <c r="BK240" i="46" s="1"/>
  <c r="AY147" i="46"/>
  <c r="BZ147" i="46"/>
  <c r="BX240" i="46" s="1"/>
  <c r="BT147" i="46"/>
  <c r="BF147" i="46"/>
  <c r="BD240" i="46" s="1"/>
  <c r="BY147" i="46"/>
  <c r="BW240" i="46" s="1"/>
  <c r="CM147" i="46"/>
  <c r="CK240" i="46" s="1"/>
  <c r="BV147" i="46"/>
  <c r="BE147" i="46"/>
  <c r="BC240" i="46" s="1"/>
  <c r="CK147" i="46"/>
  <c r="CI240" i="46" s="1"/>
  <c r="BH147" i="46"/>
  <c r="BF240" i="46" s="1"/>
  <c r="CF147" i="46"/>
  <c r="CD240" i="46" s="1"/>
  <c r="BP147" i="46"/>
  <c r="BN240" i="46" s="1"/>
  <c r="BU147" i="46"/>
  <c r="BS240" i="46" s="1"/>
  <c r="BB147" i="46"/>
  <c r="AZ240" i="46" s="1"/>
  <c r="BK147" i="46"/>
  <c r="BI240" i="46" s="1"/>
  <c r="CA147" i="46"/>
  <c r="BY240" i="46" s="1"/>
  <c r="BL147" i="46"/>
  <c r="BJ240" i="46" s="1"/>
  <c r="BN147" i="46"/>
  <c r="BL240" i="46" s="1"/>
  <c r="BD147" i="46"/>
  <c r="BB240" i="46" s="1"/>
  <c r="BQ147" i="46"/>
  <c r="BO240" i="46" s="1"/>
  <c r="CG147" i="46"/>
  <c r="CE240" i="46" s="1"/>
  <c r="BI147" i="46"/>
  <c r="BG240" i="46" s="1"/>
  <c r="G147" i="46"/>
  <c r="BR147" i="46"/>
  <c r="BP240" i="46" s="1"/>
  <c r="BG147" i="46"/>
  <c r="BE240" i="46" s="1"/>
  <c r="I145" i="44"/>
  <c r="BA147" i="46"/>
  <c r="AY240" i="46" s="1"/>
  <c r="CE147" i="46"/>
  <c r="CC240" i="46" s="1"/>
  <c r="BO147" i="46"/>
  <c r="BM240" i="46" s="1"/>
  <c r="BJ147" i="46"/>
  <c r="BH240" i="46" s="1"/>
  <c r="CJ147" i="46"/>
  <c r="CH240" i="46" s="1"/>
  <c r="CL147" i="46"/>
  <c r="CJ240" i="46" s="1"/>
  <c r="AZ147" i="46"/>
  <c r="G130" i="46"/>
  <c r="H130" i="46" s="1"/>
  <c r="BW130" i="46"/>
  <c r="BH130" i="46"/>
  <c r="BR130" i="46"/>
  <c r="BG130" i="46"/>
  <c r="BV130" i="46"/>
  <c r="CM130" i="46"/>
  <c r="BK130" i="46"/>
  <c r="BE130" i="46"/>
  <c r="BP130" i="46"/>
  <c r="CF130" i="46"/>
  <c r="BD130" i="46"/>
  <c r="CC130" i="46"/>
  <c r="BM130" i="46"/>
  <c r="CJ130" i="46"/>
  <c r="AY130" i="46"/>
  <c r="CK130" i="46"/>
  <c r="CE130" i="46"/>
  <c r="BY130" i="46"/>
  <c r="BA130" i="46"/>
  <c r="BF130" i="46"/>
  <c r="BX130" i="46"/>
  <c r="AZ130" i="46"/>
  <c r="BQ130" i="46"/>
  <c r="CB130" i="46"/>
  <c r="BO130" i="46"/>
  <c r="CL130" i="46"/>
  <c r="CI130" i="46"/>
  <c r="CA130" i="46"/>
  <c r="BU130" i="46"/>
  <c r="BN130" i="46"/>
  <c r="BJ130" i="46"/>
  <c r="BZ130" i="46"/>
  <c r="BI130" i="46"/>
  <c r="CG130" i="46"/>
  <c r="BT130" i="46"/>
  <c r="BL130" i="46"/>
  <c r="BC130" i="46"/>
  <c r="CH130" i="46"/>
  <c r="CD130" i="46"/>
  <c r="BB130" i="46"/>
  <c r="J46" i="44"/>
  <c r="AO39" i="25"/>
  <c r="D240" i="46"/>
  <c r="J102" i="44"/>
  <c r="C234" i="46"/>
  <c r="Q335" i="64"/>
  <c r="Q481" i="64"/>
  <c r="U261" i="64"/>
  <c r="O261" i="64"/>
  <c r="Z261" i="64"/>
  <c r="H261" i="64"/>
  <c r="W261" i="64"/>
  <c r="T54" i="64"/>
  <c r="N54" i="64"/>
  <c r="W54" i="64"/>
  <c r="X413" i="64"/>
  <c r="Q413" i="64"/>
  <c r="N413" i="64"/>
  <c r="S261" i="64"/>
  <c r="F261" i="64"/>
  <c r="S190" i="64"/>
  <c r="V190" i="64"/>
  <c r="J335" i="64"/>
  <c r="R335" i="64"/>
  <c r="V335" i="64"/>
  <c r="I481" i="64"/>
  <c r="L481" i="64"/>
  <c r="R481" i="64"/>
  <c r="I54" i="64"/>
  <c r="U54" i="64"/>
  <c r="J54" i="64"/>
  <c r="K413" i="64"/>
  <c r="V413" i="64"/>
  <c r="F413" i="64"/>
  <c r="L261" i="64"/>
  <c r="Y261" i="64"/>
  <c r="X261" i="64"/>
  <c r="P261" i="64"/>
  <c r="U190" i="64"/>
  <c r="I190" i="64"/>
  <c r="Z190" i="64"/>
  <c r="W477" i="64"/>
  <c r="V477" i="64"/>
  <c r="S477" i="64"/>
  <c r="K550" i="64"/>
  <c r="S550" i="64"/>
  <c r="G550" i="64"/>
  <c r="Y335" i="64"/>
  <c r="F335" i="64"/>
  <c r="H481" i="64"/>
  <c r="O481" i="64"/>
  <c r="AJ46" i="64"/>
  <c r="AK46" i="64"/>
  <c r="AQ46" i="64"/>
  <c r="AD46" i="64"/>
  <c r="AC46" i="64"/>
  <c r="AO46" i="64"/>
  <c r="AE46" i="64"/>
  <c r="AI46" i="64"/>
  <c r="AU46" i="64"/>
  <c r="AJ187" i="64"/>
  <c r="AT187" i="64"/>
  <c r="AD187" i="64"/>
  <c r="AP187" i="64"/>
  <c r="AK187" i="64"/>
  <c r="AS187" i="64"/>
  <c r="AM187" i="64"/>
  <c r="AR187" i="64"/>
  <c r="AQ187" i="64"/>
  <c r="AD332" i="64"/>
  <c r="AI332" i="64"/>
  <c r="AQ332" i="64"/>
  <c r="AK332" i="64"/>
  <c r="AR332" i="64"/>
  <c r="AF332" i="64"/>
  <c r="AH332" i="64"/>
  <c r="AL332" i="64"/>
  <c r="D262" i="64"/>
  <c r="D336" i="64"/>
  <c r="M336" i="64" s="1"/>
  <c r="D191" i="64"/>
  <c r="I191" i="64" s="1"/>
  <c r="D409" i="64"/>
  <c r="D120" i="64"/>
  <c r="AD120" i="64"/>
  <c r="AI120" i="64"/>
  <c r="AL120" i="64"/>
  <c r="AB120" i="64"/>
  <c r="AJ120" i="64"/>
  <c r="AM120" i="64"/>
  <c r="AR120" i="64"/>
  <c r="AQ120" i="64"/>
  <c r="AQ414" i="64"/>
  <c r="AO414" i="64"/>
  <c r="AL414" i="64"/>
  <c r="AB414" i="64"/>
  <c r="AG414" i="64"/>
  <c r="AP414" i="64"/>
  <c r="AE414" i="64"/>
  <c r="AF414" i="64"/>
  <c r="AU55" i="64"/>
  <c r="AD55" i="64"/>
  <c r="AH55" i="64"/>
  <c r="AQ55" i="64"/>
  <c r="AN55" i="64"/>
  <c r="AS55" i="64"/>
  <c r="AC55" i="64"/>
  <c r="AF55" i="64"/>
  <c r="AO55" i="64"/>
  <c r="AR558" i="64"/>
  <c r="AI558" i="64"/>
  <c r="AP558" i="64"/>
  <c r="AS558" i="64"/>
  <c r="AN558" i="64"/>
  <c r="AH558" i="64"/>
  <c r="AJ558" i="64"/>
  <c r="AO558" i="64"/>
  <c r="AD558" i="64"/>
  <c r="AC265" i="64"/>
  <c r="AU265" i="64"/>
  <c r="AT265" i="64"/>
  <c r="AB265" i="64"/>
  <c r="AP265" i="64"/>
  <c r="AR265" i="64"/>
  <c r="AQ265" i="64"/>
  <c r="AJ265" i="64"/>
  <c r="AU195" i="64"/>
  <c r="AL195" i="64"/>
  <c r="AG195" i="64"/>
  <c r="AJ195" i="64"/>
  <c r="AR195" i="64"/>
  <c r="AM195" i="64"/>
  <c r="AI195" i="64"/>
  <c r="AT195" i="64"/>
  <c r="AH54" i="64"/>
  <c r="AB54" i="64"/>
  <c r="AE54" i="64"/>
  <c r="AK54" i="64"/>
  <c r="AU54" i="64"/>
  <c r="AR54" i="64"/>
  <c r="AT54" i="64"/>
  <c r="AO54" i="64"/>
  <c r="AJ54" i="64"/>
  <c r="AL111" i="64"/>
  <c r="AM111" i="64"/>
  <c r="AI111" i="64"/>
  <c r="AH111" i="64"/>
  <c r="AC111" i="64"/>
  <c r="AK111" i="64"/>
  <c r="AJ111" i="64"/>
  <c r="AE111" i="64"/>
  <c r="AP111" i="64"/>
  <c r="AS182" i="64"/>
  <c r="AF182" i="64"/>
  <c r="AK182" i="64"/>
  <c r="AB182" i="64"/>
  <c r="AT182" i="64"/>
  <c r="AQ182" i="64"/>
  <c r="AE182" i="64"/>
  <c r="AU182" i="64"/>
  <c r="AM159" i="25"/>
  <c r="R220" i="47"/>
  <c r="S173" i="56"/>
  <c r="R222" i="25" s="1"/>
  <c r="M481" i="64"/>
  <c r="V481" i="64"/>
  <c r="N481" i="64"/>
  <c r="U481" i="64"/>
  <c r="P481" i="64"/>
  <c r="S335" i="64"/>
  <c r="O335" i="64"/>
  <c r="Z335" i="64"/>
  <c r="I335" i="64"/>
  <c r="G335" i="64"/>
  <c r="AF258" i="64"/>
  <c r="AL258" i="64"/>
  <c r="AJ409" i="64"/>
  <c r="AT409" i="64"/>
  <c r="E417" i="64"/>
  <c r="E441" i="64" s="1"/>
  <c r="AP409" i="64"/>
  <c r="AB336" i="64"/>
  <c r="AN336" i="64"/>
  <c r="AJ341" i="64"/>
  <c r="AK341" i="64"/>
  <c r="AB341" i="64"/>
  <c r="AN267" i="64"/>
  <c r="AC267" i="64"/>
  <c r="AE267" i="64"/>
  <c r="AH194" i="64"/>
  <c r="AE194" i="64"/>
  <c r="AM194" i="64"/>
  <c r="AK412" i="64"/>
  <c r="AS412" i="64"/>
  <c r="AC339" i="64"/>
  <c r="AO339" i="64"/>
  <c r="AL339" i="64"/>
  <c r="AD486" i="64"/>
  <c r="AR486" i="64"/>
  <c r="AK486" i="64"/>
  <c r="AU559" i="64"/>
  <c r="AQ559" i="64"/>
  <c r="AL559" i="64"/>
  <c r="D111" i="64"/>
  <c r="F615" i="64"/>
  <c r="AT41" i="64"/>
  <c r="AU41" i="64"/>
  <c r="AB41" i="64"/>
  <c r="K335" i="64"/>
  <c r="W481" i="64"/>
  <c r="T481" i="64"/>
  <c r="G190" i="64"/>
  <c r="Q190" i="64"/>
  <c r="L190" i="64"/>
  <c r="K190" i="64"/>
  <c r="W190" i="64"/>
  <c r="H190" i="64"/>
  <c r="M413" i="64"/>
  <c r="P413" i="64"/>
  <c r="U413" i="64"/>
  <c r="O413" i="64"/>
  <c r="Z413" i="64"/>
  <c r="P54" i="64"/>
  <c r="Y54" i="64"/>
  <c r="S54" i="64"/>
  <c r="V54" i="64"/>
  <c r="F54" i="64"/>
  <c r="G54" i="64"/>
  <c r="Z550" i="64"/>
  <c r="F550" i="64"/>
  <c r="U550" i="64"/>
  <c r="O550" i="64"/>
  <c r="W550" i="64"/>
  <c r="U477" i="64"/>
  <c r="G477" i="64"/>
  <c r="Y477" i="64"/>
  <c r="M477" i="64"/>
  <c r="F477" i="64"/>
  <c r="AO156" i="25"/>
  <c r="T217" i="47"/>
  <c r="K54" i="64"/>
  <c r="J413" i="64"/>
  <c r="M261" i="64"/>
  <c r="I261" i="64"/>
  <c r="N190" i="64"/>
  <c r="P190" i="64"/>
  <c r="P257" i="64"/>
  <c r="U257" i="64"/>
  <c r="R257" i="64"/>
  <c r="J404" i="64"/>
  <c r="U404" i="64"/>
  <c r="X404" i="64"/>
  <c r="L45" i="64"/>
  <c r="Q45" i="64"/>
  <c r="R48" i="74"/>
  <c r="R67" i="75" s="1"/>
  <c r="H340" i="64"/>
  <c r="Q340" i="64"/>
  <c r="AI162" i="25"/>
  <c r="AT52" i="46"/>
  <c r="AD52" i="46"/>
  <c r="AF52" i="46"/>
  <c r="AU52" i="46"/>
  <c r="I57" i="46"/>
  <c r="S57" i="46"/>
  <c r="R57" i="46"/>
  <c r="N57" i="46"/>
  <c r="AF162" i="25"/>
  <c r="AM145" i="68"/>
  <c r="BQ145" i="68"/>
  <c r="D251" i="46"/>
  <c r="Z57" i="46"/>
  <c r="M57" i="46"/>
  <c r="AA57" i="46"/>
  <c r="AB57" i="46"/>
  <c r="J57" i="46"/>
  <c r="K57" i="46"/>
  <c r="Y57" i="46"/>
  <c r="O57" i="46"/>
  <c r="R162" i="25"/>
  <c r="BC145" i="68"/>
  <c r="BM65" i="68"/>
  <c r="AP65" i="68"/>
  <c r="BB65" i="68"/>
  <c r="BQ65" i="68"/>
  <c r="BR65" i="68"/>
  <c r="BT145" i="68"/>
  <c r="BT65" i="68"/>
  <c r="AT65" i="68"/>
  <c r="H143" i="46"/>
  <c r="BS145" i="68"/>
  <c r="E236" i="46"/>
  <c r="AE65" i="68"/>
  <c r="J162" i="25"/>
  <c r="K162" i="25"/>
  <c r="AN145" i="68"/>
  <c r="AV145" i="68"/>
  <c r="Y162" i="25"/>
  <c r="I162" i="25"/>
  <c r="G162" i="25"/>
  <c r="BO145" i="68"/>
  <c r="S162" i="25"/>
  <c r="D234" i="46"/>
  <c r="BD145" i="68"/>
  <c r="BG145" i="68"/>
  <c r="AD65" i="68"/>
  <c r="BN65" i="68"/>
  <c r="BC65" i="68"/>
  <c r="AA162" i="25"/>
  <c r="BH145" i="68"/>
  <c r="BL65" i="68"/>
  <c r="BS65" i="68"/>
  <c r="U320" i="64"/>
  <c r="AO57" i="64"/>
  <c r="AO562" i="64"/>
  <c r="AO416" i="64"/>
  <c r="AO489" i="64"/>
  <c r="AO343" i="64"/>
  <c r="AO127" i="64"/>
  <c r="AB562" i="64"/>
  <c r="AB489" i="64"/>
  <c r="AB343" i="64"/>
  <c r="AB127" i="64"/>
  <c r="AB57" i="64"/>
  <c r="AB198" i="64"/>
  <c r="AV631" i="64"/>
  <c r="AV57" i="64" s="1"/>
  <c r="AI269" i="64"/>
  <c r="AI127" i="64"/>
  <c r="AI416" i="64"/>
  <c r="AI489" i="64"/>
  <c r="AI343" i="64"/>
  <c r="AI562" i="64"/>
  <c r="AK489" i="64"/>
  <c r="AK562" i="64"/>
  <c r="AK416" i="64"/>
  <c r="AK343" i="64"/>
  <c r="AK57" i="64"/>
  <c r="AK127" i="64"/>
  <c r="AG489" i="64"/>
  <c r="AG343" i="64"/>
  <c r="AG57" i="64"/>
  <c r="AG198" i="64"/>
  <c r="AG269" i="64"/>
  <c r="AG127" i="64"/>
  <c r="AD489" i="64"/>
  <c r="AD416" i="64"/>
  <c r="AD127" i="64"/>
  <c r="AD343" i="64"/>
  <c r="AD57" i="64"/>
  <c r="AD198" i="64"/>
  <c r="I284" i="25"/>
  <c r="AJ39" i="25"/>
  <c r="CG99" i="46"/>
  <c r="CL99" i="46"/>
  <c r="CI99" i="46"/>
  <c r="CH99" i="46"/>
  <c r="I97" i="44"/>
  <c r="J97" i="44" s="1"/>
  <c r="BZ99" i="46"/>
  <c r="BV99" i="46"/>
  <c r="CF99" i="46"/>
  <c r="CD99" i="46"/>
  <c r="BT99" i="46"/>
  <c r="CM99" i="46"/>
  <c r="CE99" i="46"/>
  <c r="BU99" i="46"/>
  <c r="BY99" i="46"/>
  <c r="CB99" i="46"/>
  <c r="BU112" i="46"/>
  <c r="CF112" i="46"/>
  <c r="CJ112" i="46"/>
  <c r="CM112" i="46"/>
  <c r="BT112" i="46"/>
  <c r="CD112" i="46"/>
  <c r="BW112" i="46"/>
  <c r="BY112" i="46"/>
  <c r="CI112" i="46"/>
  <c r="CL112" i="46"/>
  <c r="BZ112" i="46"/>
  <c r="CE112" i="46"/>
  <c r="CA112" i="46"/>
  <c r="BX112" i="46"/>
  <c r="CH112" i="46"/>
  <c r="CH110" i="46"/>
  <c r="BU110" i="46"/>
  <c r="I108" i="44"/>
  <c r="J108" i="44" s="1"/>
  <c r="BW110" i="46"/>
  <c r="CI110" i="46"/>
  <c r="CL110" i="46"/>
  <c r="BT110" i="46"/>
  <c r="CE110" i="46"/>
  <c r="CB110" i="46"/>
  <c r="BZ110" i="46"/>
  <c r="CA110" i="46"/>
  <c r="BY110" i="46"/>
  <c r="CK110" i="46"/>
  <c r="BV110" i="46"/>
  <c r="CD110" i="46"/>
  <c r="CJ110" i="46"/>
  <c r="CG110" i="46"/>
  <c r="CF110" i="46"/>
  <c r="CC91" i="46"/>
  <c r="CB91" i="46"/>
  <c r="CM91" i="46"/>
  <c r="BZ98" i="46"/>
  <c r="CE98" i="46"/>
  <c r="CD98" i="46"/>
  <c r="CG98" i="46"/>
  <c r="CC98" i="46"/>
  <c r="CF98" i="46"/>
  <c r="CM98" i="46"/>
  <c r="CH98" i="46"/>
  <c r="CA98" i="46"/>
  <c r="BW98" i="46"/>
  <c r="CJ98" i="46"/>
  <c r="BV98" i="46"/>
  <c r="BU98" i="46"/>
  <c r="CL98" i="46"/>
  <c r="CB98" i="46"/>
  <c r="I96" i="44"/>
  <c r="J96" i="44" s="1"/>
  <c r="J90" i="44"/>
  <c r="D310" i="64"/>
  <c r="D165" i="64"/>
  <c r="D456" i="64"/>
  <c r="D383" i="64"/>
  <c r="F598" i="64"/>
  <c r="AD56" i="25"/>
  <c r="AO56" i="25"/>
  <c r="AP35" i="25"/>
  <c r="AK35" i="25"/>
  <c r="J112" i="44"/>
  <c r="J100" i="44"/>
  <c r="L65" i="46"/>
  <c r="S65" i="46"/>
  <c r="CF154" i="46"/>
  <c r="D236" i="64"/>
  <c r="I149" i="44"/>
  <c r="J149" i="44" s="1"/>
  <c r="CK151" i="46"/>
  <c r="F133" i="46"/>
  <c r="I131" i="44"/>
  <c r="J77" i="44"/>
  <c r="J73" i="44"/>
  <c r="I65" i="46"/>
  <c r="R65" i="46"/>
  <c r="I88" i="44"/>
  <c r="J88" i="44" s="1"/>
  <c r="CA88" i="46"/>
  <c r="G168" i="46"/>
  <c r="I166" i="44"/>
  <c r="J166" i="44" s="1"/>
  <c r="G159" i="46"/>
  <c r="I157" i="44"/>
  <c r="J157" i="44" s="1"/>
  <c r="BF159" i="46"/>
  <c r="C227" i="46"/>
  <c r="I155" i="44"/>
  <c r="F155" i="46"/>
  <c r="CA155" i="46"/>
  <c r="I153" i="44"/>
  <c r="J153" i="44" s="1"/>
  <c r="J66" i="44"/>
  <c r="J105" i="44"/>
  <c r="J109" i="44"/>
  <c r="C240" i="44"/>
  <c r="H85" i="44"/>
  <c r="T170" i="46"/>
  <c r="AB170" i="46"/>
  <c r="X170" i="56" s="1"/>
  <c r="I139" i="44"/>
  <c r="J139" i="44" s="1"/>
  <c r="C231" i="46"/>
  <c r="D50" i="46"/>
  <c r="E50" i="46" s="1"/>
  <c r="F47" i="63"/>
  <c r="E221" i="44"/>
  <c r="C244" i="46"/>
  <c r="H85" i="46"/>
  <c r="F244" i="46" s="1"/>
  <c r="E20" i="63"/>
  <c r="Q405" i="64"/>
  <c r="V405" i="64"/>
  <c r="Y405" i="64"/>
  <c r="M405" i="64"/>
  <c r="K405" i="64"/>
  <c r="N405" i="64"/>
  <c r="F405" i="64"/>
  <c r="X405" i="64"/>
  <c r="O405" i="64"/>
  <c r="I405" i="64"/>
  <c r="U405" i="64"/>
  <c r="W405" i="64"/>
  <c r="J405" i="64"/>
  <c r="P405" i="64"/>
  <c r="Z405" i="64"/>
  <c r="T405" i="64"/>
  <c r="H405" i="64"/>
  <c r="S405" i="64"/>
  <c r="R405" i="64"/>
  <c r="L405" i="64"/>
  <c r="G405" i="64"/>
  <c r="L257" i="64"/>
  <c r="I257" i="64"/>
  <c r="M257" i="64"/>
  <c r="H257" i="64"/>
  <c r="K257" i="64"/>
  <c r="Z257" i="64"/>
  <c r="Y257" i="64"/>
  <c r="V257" i="64"/>
  <c r="Q257" i="64"/>
  <c r="O257" i="64"/>
  <c r="H404" i="64"/>
  <c r="K404" i="64"/>
  <c r="L404" i="64"/>
  <c r="Y404" i="64"/>
  <c r="G404" i="64"/>
  <c r="N404" i="64"/>
  <c r="S404" i="64"/>
  <c r="Q404" i="64"/>
  <c r="T404" i="64"/>
  <c r="F404" i="64"/>
  <c r="Z404" i="64"/>
  <c r="V45" i="64"/>
  <c r="G45" i="64"/>
  <c r="F45" i="64"/>
  <c r="R45" i="64"/>
  <c r="M45" i="64"/>
  <c r="Y45" i="64"/>
  <c r="P45" i="64"/>
  <c r="I45" i="64"/>
  <c r="K45" i="64"/>
  <c r="U45" i="64"/>
  <c r="K554" i="64"/>
  <c r="I554" i="64"/>
  <c r="N554" i="64"/>
  <c r="W554" i="64"/>
  <c r="L554" i="64"/>
  <c r="X554" i="64"/>
  <c r="R554" i="64"/>
  <c r="H554" i="64"/>
  <c r="O554" i="64"/>
  <c r="J554" i="64"/>
  <c r="V554" i="64"/>
  <c r="Z554" i="64"/>
  <c r="T554" i="64"/>
  <c r="Y554" i="64"/>
  <c r="G554" i="64"/>
  <c r="P554" i="64"/>
  <c r="M554" i="64"/>
  <c r="W408" i="64"/>
  <c r="F408" i="64"/>
  <c r="H408" i="64"/>
  <c r="S408" i="64"/>
  <c r="Z408" i="64"/>
  <c r="Q408" i="64"/>
  <c r="P408" i="64"/>
  <c r="Y408" i="64"/>
  <c r="X408" i="64"/>
  <c r="N408" i="64"/>
  <c r="R408" i="64"/>
  <c r="K408" i="64"/>
  <c r="L408" i="64"/>
  <c r="O408" i="64"/>
  <c r="M408" i="64"/>
  <c r="V408" i="64"/>
  <c r="U408" i="64"/>
  <c r="T408" i="64"/>
  <c r="Q96" i="56"/>
  <c r="BS96" i="46"/>
  <c r="AS258" i="64"/>
  <c r="AC258" i="64"/>
  <c r="AO258" i="64"/>
  <c r="AT258" i="64"/>
  <c r="AD258" i="64"/>
  <c r="AN258" i="64"/>
  <c r="AI258" i="64"/>
  <c r="AQ258" i="64"/>
  <c r="AP258" i="64"/>
  <c r="AM258" i="64"/>
  <c r="AH258" i="64"/>
  <c r="AJ258" i="64"/>
  <c r="AE258" i="64"/>
  <c r="E271" i="64"/>
  <c r="E295" i="64" s="1"/>
  <c r="AR258" i="64"/>
  <c r="AG258" i="64"/>
  <c r="AB258" i="64"/>
  <c r="D258" i="64"/>
  <c r="D551" i="64"/>
  <c r="F620" i="64"/>
  <c r="D116" i="64"/>
  <c r="D478" i="64"/>
  <c r="D46" i="64"/>
  <c r="D332" i="64"/>
  <c r="J408" i="64"/>
  <c r="Q554" i="64"/>
  <c r="O124" i="64"/>
  <c r="N124" i="64"/>
  <c r="H124" i="64"/>
  <c r="M124" i="64"/>
  <c r="U124" i="64"/>
  <c r="E219" i="25"/>
  <c r="J123" i="47"/>
  <c r="X191" i="64"/>
  <c r="H191" i="64"/>
  <c r="T191" i="64"/>
  <c r="U191" i="64"/>
  <c r="S191" i="64"/>
  <c r="M191" i="64"/>
  <c r="O191" i="64"/>
  <c r="J191" i="64"/>
  <c r="W191" i="64"/>
  <c r="G408" i="64"/>
  <c r="U554" i="64"/>
  <c r="D187" i="64"/>
  <c r="AS41" i="64"/>
  <c r="AR41" i="64"/>
  <c r="AP41" i="64"/>
  <c r="D182" i="64"/>
  <c r="AC559" i="64"/>
  <c r="AI559" i="64"/>
  <c r="AS486" i="64"/>
  <c r="AG486" i="64"/>
  <c r="AP486" i="64"/>
  <c r="AN339" i="64"/>
  <c r="AU339" i="64"/>
  <c r="AP339" i="64"/>
  <c r="AH412" i="64"/>
  <c r="AD412" i="64"/>
  <c r="AB412" i="64"/>
  <c r="AS194" i="64"/>
  <c r="AI194" i="64"/>
  <c r="AR267" i="64"/>
  <c r="AG267" i="64"/>
  <c r="AU267" i="64"/>
  <c r="AI341" i="64"/>
  <c r="AR341" i="64"/>
  <c r="AH341" i="64"/>
  <c r="AT336" i="64"/>
  <c r="AI336" i="64"/>
  <c r="AQ336" i="64"/>
  <c r="AS409" i="64"/>
  <c r="AH409" i="64"/>
  <c r="AO409" i="64"/>
  <c r="AN409" i="64"/>
  <c r="AF409" i="64"/>
  <c r="AU409" i="64"/>
  <c r="AI409" i="64"/>
  <c r="AL336" i="64"/>
  <c r="AD336" i="64"/>
  <c r="AS336" i="64"/>
  <c r="AK336" i="64"/>
  <c r="AC336" i="64"/>
  <c r="AC341" i="64"/>
  <c r="AU341" i="64"/>
  <c r="AO341" i="64"/>
  <c r="AD341" i="64"/>
  <c r="AF341" i="64"/>
  <c r="AP267" i="64"/>
  <c r="AD267" i="64"/>
  <c r="AH267" i="64"/>
  <c r="AJ267" i="64"/>
  <c r="AB267" i="64"/>
  <c r="AK194" i="64"/>
  <c r="AJ194" i="64"/>
  <c r="AR194" i="64"/>
  <c r="AF194" i="64"/>
  <c r="AC194" i="64"/>
  <c r="AL412" i="64"/>
  <c r="AF412" i="64"/>
  <c r="AU412" i="64"/>
  <c r="AO412" i="64"/>
  <c r="AE412" i="64"/>
  <c r="AG339" i="64"/>
  <c r="AD339" i="64"/>
  <c r="AQ339" i="64"/>
  <c r="AS339" i="64"/>
  <c r="AH339" i="64"/>
  <c r="AT486" i="64"/>
  <c r="AN486" i="64"/>
  <c r="AC486" i="64"/>
  <c r="AM486" i="64"/>
  <c r="AU486" i="64"/>
  <c r="AJ559" i="64"/>
  <c r="AN559" i="64"/>
  <c r="AG559" i="64"/>
  <c r="AD559" i="64"/>
  <c r="AP559" i="64"/>
  <c r="D473" i="64"/>
  <c r="D546" i="64"/>
  <c r="AC41" i="64"/>
  <c r="AK41" i="64"/>
  <c r="AO41" i="64"/>
  <c r="AD41" i="64"/>
  <c r="AM41" i="64"/>
  <c r="S217" i="47"/>
  <c r="AM156" i="25"/>
  <c r="S170" i="56"/>
  <c r="R219" i="25" s="1"/>
  <c r="U335" i="64"/>
  <c r="W335" i="64"/>
  <c r="P335" i="64"/>
  <c r="M335" i="64"/>
  <c r="L335" i="64"/>
  <c r="K481" i="64"/>
  <c r="F481" i="64"/>
  <c r="X481" i="64"/>
  <c r="Z481" i="64"/>
  <c r="AJ41" i="64"/>
  <c r="E58" i="64"/>
  <c r="E82" i="64" s="1"/>
  <c r="AI41" i="64"/>
  <c r="AF41" i="64"/>
  <c r="D327" i="64"/>
  <c r="D400" i="64"/>
  <c r="AT559" i="64"/>
  <c r="AH559" i="64"/>
  <c r="AS559" i="64"/>
  <c r="AK559" i="64"/>
  <c r="AE486" i="64"/>
  <c r="AQ486" i="64"/>
  <c r="AI486" i="64"/>
  <c r="AL486" i="64"/>
  <c r="AK339" i="64"/>
  <c r="AM339" i="64"/>
  <c r="AB339" i="64"/>
  <c r="AC412" i="64"/>
  <c r="AP412" i="64"/>
  <c r="AQ412" i="64"/>
  <c r="AR412" i="64"/>
  <c r="AQ194" i="64"/>
  <c r="AD194" i="64"/>
  <c r="AG194" i="64"/>
  <c r="AL194" i="64"/>
  <c r="AI267" i="64"/>
  <c r="AQ267" i="64"/>
  <c r="AF267" i="64"/>
  <c r="AM267" i="64"/>
  <c r="AT341" i="64"/>
  <c r="AG341" i="64"/>
  <c r="AN341" i="64"/>
  <c r="AG336" i="64"/>
  <c r="AU336" i="64"/>
  <c r="AM336" i="64"/>
  <c r="AH336" i="64"/>
  <c r="AC409" i="64"/>
  <c r="AG409" i="64"/>
  <c r="AR409" i="64"/>
  <c r="AM409" i="64"/>
  <c r="E200" i="64"/>
  <c r="E224" i="64" s="1"/>
  <c r="E563" i="64"/>
  <c r="E587" i="64" s="1"/>
  <c r="AE41" i="64"/>
  <c r="AN41" i="64"/>
  <c r="AH41" i="64"/>
  <c r="AL41" i="64"/>
  <c r="D41" i="64"/>
  <c r="D253" i="64"/>
  <c r="AR559" i="64"/>
  <c r="AO559" i="64"/>
  <c r="AF559" i="64"/>
  <c r="AB559" i="64"/>
  <c r="AO486" i="64"/>
  <c r="AB486" i="64"/>
  <c r="AJ486" i="64"/>
  <c r="AE339" i="64"/>
  <c r="AT339" i="64"/>
  <c r="AI339" i="64"/>
  <c r="AF339" i="64"/>
  <c r="AN412" i="64"/>
  <c r="AG412" i="64"/>
  <c r="AM412" i="64"/>
  <c r="AI412" i="64"/>
  <c r="AO194" i="64"/>
  <c r="AN194" i="64"/>
  <c r="AB194" i="64"/>
  <c r="AP194" i="64"/>
  <c r="AK267" i="64"/>
  <c r="AT267" i="64"/>
  <c r="AS267" i="64"/>
  <c r="AS341" i="64"/>
  <c r="AE341" i="64"/>
  <c r="AL341" i="64"/>
  <c r="AM341" i="64"/>
  <c r="AR336" i="64"/>
  <c r="AJ336" i="64"/>
  <c r="AP336" i="64"/>
  <c r="AO336" i="64"/>
  <c r="AE409" i="64"/>
  <c r="AQ409" i="64"/>
  <c r="AL409" i="64"/>
  <c r="AB409" i="64"/>
  <c r="W162" i="25"/>
  <c r="AJ145" i="68"/>
  <c r="AM162" i="25"/>
  <c r="H149" i="46"/>
  <c r="E235" i="46"/>
  <c r="AL400" i="64"/>
  <c r="AF400" i="64"/>
  <c r="AO400" i="64"/>
  <c r="AQ400" i="64"/>
  <c r="E344" i="64"/>
  <c r="E369" i="64" s="1"/>
  <c r="AK327" i="64"/>
  <c r="AJ327" i="64"/>
  <c r="AH327" i="64"/>
  <c r="AQ327" i="64"/>
  <c r="AH413" i="64"/>
  <c r="AJ413" i="64"/>
  <c r="AL413" i="64"/>
  <c r="AR413" i="64"/>
  <c r="AR124" i="64"/>
  <c r="AJ124" i="64"/>
  <c r="AE124" i="64"/>
  <c r="AU124" i="64"/>
  <c r="AD340" i="64"/>
  <c r="AU340" i="64"/>
  <c r="AQ340" i="64"/>
  <c r="AS340" i="64"/>
  <c r="AP123" i="64"/>
  <c r="AT123" i="64"/>
  <c r="AS123" i="64"/>
  <c r="AM123" i="64"/>
  <c r="D412" i="64"/>
  <c r="AO560" i="64"/>
  <c r="AN560" i="64"/>
  <c r="AK560" i="64"/>
  <c r="AU560" i="64"/>
  <c r="AQ196" i="64"/>
  <c r="AR196" i="64"/>
  <c r="AT196" i="64"/>
  <c r="AL196" i="64"/>
  <c r="AB50" i="64"/>
  <c r="AP50" i="64"/>
  <c r="AJ50" i="64"/>
  <c r="AK50" i="64"/>
  <c r="AI555" i="64"/>
  <c r="AN555" i="64"/>
  <c r="AF555" i="64"/>
  <c r="AL555" i="64"/>
  <c r="AS482" i="64"/>
  <c r="AN482" i="64"/>
  <c r="AB482" i="64"/>
  <c r="AJ482" i="64"/>
  <c r="AQ116" i="64"/>
  <c r="AK116" i="64"/>
  <c r="AH116" i="64"/>
  <c r="AG116" i="64"/>
  <c r="AQ405" i="64"/>
  <c r="AJ405" i="64"/>
  <c r="AO405" i="64"/>
  <c r="AU405" i="64"/>
  <c r="AR182" i="64"/>
  <c r="AG182" i="64"/>
  <c r="AJ182" i="64"/>
  <c r="AP182" i="64"/>
  <c r="AU111" i="64"/>
  <c r="AG111" i="64"/>
  <c r="AT111" i="64"/>
  <c r="AR111" i="64"/>
  <c r="E129" i="64"/>
  <c r="E153" i="64" s="1"/>
  <c r="AF54" i="64"/>
  <c r="AL54" i="64"/>
  <c r="AN54" i="64"/>
  <c r="AM54" i="64"/>
  <c r="AP195" i="64"/>
  <c r="AS195" i="64"/>
  <c r="AQ195" i="64"/>
  <c r="AB195" i="64"/>
  <c r="AF265" i="64"/>
  <c r="AD265" i="64"/>
  <c r="AM265" i="64"/>
  <c r="AE265" i="64"/>
  <c r="AM558" i="64"/>
  <c r="AF558" i="64"/>
  <c r="AB558" i="64"/>
  <c r="AK558" i="64"/>
  <c r="AT55" i="64"/>
  <c r="AE55" i="64"/>
  <c r="AR55" i="64"/>
  <c r="AJ55" i="64"/>
  <c r="AM414" i="64"/>
  <c r="AD414" i="64"/>
  <c r="AN414" i="64"/>
  <c r="AS414" i="64"/>
  <c r="AK120" i="64"/>
  <c r="AS120" i="64"/>
  <c r="AE120" i="64"/>
  <c r="AU120" i="64"/>
  <c r="F624" i="64"/>
  <c r="AE332" i="64"/>
  <c r="AG332" i="64"/>
  <c r="AU332" i="64"/>
  <c r="AS332" i="64"/>
  <c r="AG187" i="64"/>
  <c r="AE187" i="64"/>
  <c r="AO187" i="64"/>
  <c r="AU187" i="64"/>
  <c r="AS46" i="64"/>
  <c r="AR46" i="64"/>
  <c r="AP46" i="64"/>
  <c r="AF46" i="64"/>
  <c r="P220" i="47"/>
  <c r="AQ65" i="68"/>
  <c r="Z175" i="64"/>
  <c r="W466" i="64"/>
  <c r="J278" i="25"/>
  <c r="BL48" i="46"/>
  <c r="BE48" i="46"/>
  <c r="BW48" i="46"/>
  <c r="BV48" i="46"/>
  <c r="BG48" i="46"/>
  <c r="BB48" i="46"/>
  <c r="BK48" i="46"/>
  <c r="BQ48" i="46"/>
  <c r="CD48" i="46"/>
  <c r="CH48" i="46"/>
  <c r="BJ48" i="46"/>
  <c r="CG48" i="46"/>
  <c r="BM48" i="46"/>
  <c r="CA48" i="46"/>
  <c r="CM48" i="46"/>
  <c r="CL48" i="46"/>
  <c r="BF48" i="46"/>
  <c r="CF48" i="46"/>
  <c r="I48" i="44"/>
  <c r="BC48" i="46"/>
  <c r="BI48" i="46"/>
  <c r="CJ48" i="46"/>
  <c r="BA48" i="46"/>
  <c r="AZ48" i="46"/>
  <c r="BH48" i="46"/>
  <c r="BR48" i="46"/>
  <c r="BO48" i="46"/>
  <c r="CE48" i="46"/>
  <c r="BN48" i="46"/>
  <c r="CC48" i="46"/>
  <c r="AY48" i="46"/>
  <c r="BX48" i="46"/>
  <c r="CI48" i="46"/>
  <c r="BD48" i="46"/>
  <c r="BY48" i="46"/>
  <c r="BU48" i="46"/>
  <c r="BT48" i="46"/>
  <c r="BP48" i="46"/>
  <c r="CK48" i="46"/>
  <c r="BZ48" i="46"/>
  <c r="CB48" i="46"/>
  <c r="K278" i="25"/>
  <c r="BT52" i="46"/>
  <c r="CK52" i="46"/>
  <c r="BX52" i="46"/>
  <c r="BP52" i="46"/>
  <c r="CJ52" i="46"/>
  <c r="BM52" i="46"/>
  <c r="BD52" i="46"/>
  <c r="BL52" i="46"/>
  <c r="I52" i="44"/>
  <c r="J52" i="44" s="1"/>
  <c r="BU27" i="46"/>
  <c r="BF27" i="46"/>
  <c r="BM27" i="46"/>
  <c r="BB27" i="46"/>
  <c r="CA27" i="46"/>
  <c r="AY27" i="46"/>
  <c r="CJ27" i="46"/>
  <c r="BJ27" i="46"/>
  <c r="BC27" i="46"/>
  <c r="BH27" i="46"/>
  <c r="BO27" i="46"/>
  <c r="CM27" i="46"/>
  <c r="BG27" i="46"/>
  <c r="BV27" i="46"/>
  <c r="CB27" i="46"/>
  <c r="BP27" i="46"/>
  <c r="CF27" i="46"/>
  <c r="BN27" i="46"/>
  <c r="CH27" i="46"/>
  <c r="CC27" i="46"/>
  <c r="CL27" i="46"/>
  <c r="BX27" i="46"/>
  <c r="CK27" i="46"/>
  <c r="AZ27" i="46"/>
  <c r="I27" i="44"/>
  <c r="J27" i="44" s="1"/>
  <c r="BY27" i="46"/>
  <c r="BQ27" i="46"/>
  <c r="F27" i="46"/>
  <c r="BD27" i="46"/>
  <c r="CG27" i="46"/>
  <c r="BI27" i="46"/>
  <c r="BZ27" i="46"/>
  <c r="H59" i="44"/>
  <c r="C242" i="44"/>
  <c r="J24" i="44"/>
  <c r="BU24" i="46"/>
  <c r="CC24" i="46"/>
  <c r="CF24" i="46"/>
  <c r="CD24" i="46"/>
  <c r="BN24" i="46"/>
  <c r="CL24" i="46"/>
  <c r="CH24" i="46"/>
  <c r="BV24" i="46"/>
  <c r="AZ24" i="46"/>
  <c r="BP24" i="46"/>
  <c r="BC24" i="46"/>
  <c r="BK24" i="46"/>
  <c r="BZ24" i="46"/>
  <c r="BQ24" i="46"/>
  <c r="BH24" i="46"/>
  <c r="BM24" i="46"/>
  <c r="BG24" i="46"/>
  <c r="CE24" i="46"/>
  <c r="BJ24" i="46"/>
  <c r="F24" i="46"/>
  <c r="BI24" i="46"/>
  <c r="CK24" i="46"/>
  <c r="AY24" i="46"/>
  <c r="BE24" i="46"/>
  <c r="BF24" i="46"/>
  <c r="CB24" i="46"/>
  <c r="BB24" i="46"/>
  <c r="BR24" i="46"/>
  <c r="BY24" i="46"/>
  <c r="BA24" i="46"/>
  <c r="CG24" i="46"/>
  <c r="BZ26" i="46"/>
  <c r="BH26" i="46"/>
  <c r="BO26" i="46"/>
  <c r="BF26" i="46"/>
  <c r="BY26" i="46"/>
  <c r="BE26" i="46"/>
  <c r="BJ26" i="46"/>
  <c r="BC26" i="46"/>
  <c r="F26" i="46"/>
  <c r="CI26" i="46"/>
  <c r="BI26" i="46"/>
  <c r="BN26" i="46"/>
  <c r="BD26" i="46"/>
  <c r="BR26" i="46"/>
  <c r="CM26" i="46"/>
  <c r="BG26" i="46"/>
  <c r="CE26" i="46"/>
  <c r="CA26" i="46"/>
  <c r="CD26" i="46"/>
  <c r="BT26" i="46"/>
  <c r="BK26" i="46"/>
  <c r="BP26" i="46"/>
  <c r="CH26" i="46"/>
  <c r="CJ26" i="46"/>
  <c r="CG26" i="46"/>
  <c r="CC26" i="46"/>
  <c r="CL26" i="46"/>
  <c r="BQ26" i="46"/>
  <c r="CF26" i="46"/>
  <c r="BM26" i="46"/>
  <c r="BB26" i="46"/>
  <c r="AZ26" i="46"/>
  <c r="CK26" i="46"/>
  <c r="BX26" i="46"/>
  <c r="CB26" i="46"/>
  <c r="BV26" i="46"/>
  <c r="BA26" i="46"/>
  <c r="AY26" i="46"/>
  <c r="I26" i="44"/>
  <c r="BU26" i="46"/>
  <c r="BL26" i="46"/>
  <c r="BW26" i="46"/>
  <c r="BV29" i="46"/>
  <c r="BI29" i="46"/>
  <c r="CL29" i="46"/>
  <c r="BP29" i="46"/>
  <c r="BJ29" i="46"/>
  <c r="CE29" i="46"/>
  <c r="BN29" i="46"/>
  <c r="BL29" i="46"/>
  <c r="BA29" i="46"/>
  <c r="BU29" i="46"/>
  <c r="BM29" i="46"/>
  <c r="BB29" i="46"/>
  <c r="BD29" i="46"/>
  <c r="BH29" i="46"/>
  <c r="BT29" i="46"/>
  <c r="CA29" i="46"/>
  <c r="CM29" i="46"/>
  <c r="BO29" i="46"/>
  <c r="AY29" i="46"/>
  <c r="BG29" i="46"/>
  <c r="BZ29" i="46"/>
  <c r="CI29" i="46"/>
  <c r="CG29" i="46"/>
  <c r="BW29" i="46"/>
  <c r="BX29" i="46"/>
  <c r="CH29" i="46"/>
  <c r="CB29" i="46"/>
  <c r="BC29" i="46"/>
  <c r="AZ29" i="46"/>
  <c r="CD29" i="46"/>
  <c r="BK29" i="46"/>
  <c r="I29" i="44"/>
  <c r="J29" i="44" s="1"/>
  <c r="BR29" i="46"/>
  <c r="CC29" i="46"/>
  <c r="CK29" i="46"/>
  <c r="F29" i="46"/>
  <c r="BF29" i="46"/>
  <c r="CJ29" i="46"/>
  <c r="BQ29" i="46"/>
  <c r="BY29" i="46"/>
  <c r="CF29" i="46"/>
  <c r="BE29" i="46"/>
  <c r="BF37" i="46"/>
  <c r="BP37" i="46"/>
  <c r="BG37" i="46"/>
  <c r="AZ37" i="46"/>
  <c r="CG37" i="46"/>
  <c r="CE242" i="46" s="1"/>
  <c r="BV37" i="46"/>
  <c r="BN37" i="46"/>
  <c r="BK37" i="46"/>
  <c r="BI242" i="46" s="1"/>
  <c r="CI37" i="46"/>
  <c r="CG242" i="46" s="1"/>
  <c r="BZ37" i="46"/>
  <c r="CH37" i="46"/>
  <c r="CF242" i="46" s="1"/>
  <c r="BQ37" i="46"/>
  <c r="BX37" i="46"/>
  <c r="BV242" i="46" s="1"/>
  <c r="BB37" i="46"/>
  <c r="BH37" i="46"/>
  <c r="I37" i="44"/>
  <c r="BY37" i="46"/>
  <c r="CK37" i="46"/>
  <c r="CI242" i="46" s="1"/>
  <c r="CL37" i="46"/>
  <c r="CJ242" i="46" s="1"/>
  <c r="C242" i="46"/>
  <c r="CJ37" i="46"/>
  <c r="CH242" i="46" s="1"/>
  <c r="AY37" i="46"/>
  <c r="BA37" i="46"/>
  <c r="AY242" i="46" s="1"/>
  <c r="BI37" i="46"/>
  <c r="BG242" i="46" s="1"/>
  <c r="BM37" i="46"/>
  <c r="BK242" i="46" s="1"/>
  <c r="BE37" i="46"/>
  <c r="BU37" i="46"/>
  <c r="BS242" i="46" s="1"/>
  <c r="CA37" i="46"/>
  <c r="BY242" i="46" s="1"/>
  <c r="CE37" i="46"/>
  <c r="CC242" i="46" s="1"/>
  <c r="BR37" i="46"/>
  <c r="BJ37" i="46"/>
  <c r="BH242" i="46" s="1"/>
  <c r="CM37" i="46"/>
  <c r="BL37" i="46"/>
  <c r="BJ242" i="46" s="1"/>
  <c r="G37" i="46"/>
  <c r="CC37" i="46"/>
  <c r="CF37" i="46"/>
  <c r="CB37" i="46"/>
  <c r="CD37" i="46"/>
  <c r="BD37" i="46"/>
  <c r="BB242" i="46" s="1"/>
  <c r="BC37" i="46"/>
  <c r="BO37" i="46"/>
  <c r="BM242" i="46" s="1"/>
  <c r="BT37" i="46"/>
  <c r="BW37" i="46"/>
  <c r="C247" i="44"/>
  <c r="H57" i="44"/>
  <c r="H31" i="44"/>
  <c r="C253" i="44"/>
  <c r="CN39" i="46"/>
  <c r="CB108" i="46"/>
  <c r="CC108" i="46"/>
  <c r="CE108" i="46"/>
  <c r="BX108" i="46"/>
  <c r="CF108" i="46"/>
  <c r="CG108" i="46"/>
  <c r="BZ108" i="46"/>
  <c r="BV108" i="46"/>
  <c r="BY108" i="46"/>
  <c r="CA108" i="46"/>
  <c r="BW108" i="46"/>
  <c r="CI108" i="46"/>
  <c r="CH108" i="46"/>
  <c r="CM108" i="46"/>
  <c r="CL108" i="46"/>
  <c r="BU108" i="46"/>
  <c r="CK108" i="46"/>
  <c r="CD108" i="46"/>
  <c r="CJ108" i="46"/>
  <c r="BT108" i="46"/>
  <c r="I106" i="44"/>
  <c r="J106" i="44" s="1"/>
  <c r="CE116" i="46"/>
  <c r="CD116" i="46"/>
  <c r="CL116" i="46"/>
  <c r="CJ116" i="46"/>
  <c r="CG116" i="46"/>
  <c r="AH56" i="25"/>
  <c r="U105" i="64"/>
  <c r="K36" i="63"/>
  <c r="AI35" i="25"/>
  <c r="U286" i="25"/>
  <c r="BJ181" i="46"/>
  <c r="BH181" i="46"/>
  <c r="I179" i="44"/>
  <c r="H286" i="25"/>
  <c r="J199" i="44"/>
  <c r="BY89" i="46"/>
  <c r="BX89" i="46"/>
  <c r="I89" i="44"/>
  <c r="CF89" i="46"/>
  <c r="BN144" i="46"/>
  <c r="C238" i="46"/>
  <c r="I164" i="44"/>
  <c r="J164" i="44" s="1"/>
  <c r="I144" i="44"/>
  <c r="G242" i="44" s="1"/>
  <c r="C225" i="46"/>
  <c r="D80" i="44"/>
  <c r="E80" i="44" s="1"/>
  <c r="I128" i="44"/>
  <c r="J128" i="44" s="1"/>
  <c r="I133" i="44"/>
  <c r="N217" i="47"/>
  <c r="AI156" i="25"/>
  <c r="AR156" i="25"/>
  <c r="Q217" i="47"/>
  <c r="AL156" i="25"/>
  <c r="AB156" i="25"/>
  <c r="G217" i="47"/>
  <c r="G220" i="47"/>
  <c r="AA615" i="64"/>
  <c r="K335" i="47"/>
  <c r="BL257" i="46"/>
  <c r="BH257" i="46"/>
  <c r="M286" i="25"/>
  <c r="C152" i="25"/>
  <c r="V286" i="25"/>
  <c r="L286" i="25"/>
  <c r="C159" i="25"/>
  <c r="AL176" i="64"/>
  <c r="AL394" i="64"/>
  <c r="AL31" i="25"/>
  <c r="AQ247" i="64"/>
  <c r="AQ321" i="64"/>
  <c r="BS246" i="46"/>
  <c r="CN59" i="46"/>
  <c r="F286" i="25"/>
  <c r="AG35" i="25"/>
  <c r="BS59" i="46"/>
  <c r="AI488" i="64"/>
  <c r="AI342" i="64"/>
  <c r="S39" i="56"/>
  <c r="AE56" i="25"/>
  <c r="AM35" i="25"/>
  <c r="AN56" i="25"/>
  <c r="U67" i="75"/>
  <c r="AX173" i="46"/>
  <c r="CO173" i="46" s="1"/>
  <c r="R217" i="47"/>
  <c r="I173" i="56"/>
  <c r="H222" i="25" s="1"/>
  <c r="AA627" i="64"/>
  <c r="AC159" i="25"/>
  <c r="H104" i="64"/>
  <c r="H246" i="64"/>
  <c r="AA608" i="64"/>
  <c r="H34" i="64"/>
  <c r="H320" i="64"/>
  <c r="N104" i="64"/>
  <c r="N175" i="64"/>
  <c r="N246" i="64"/>
  <c r="N393" i="64"/>
  <c r="N466" i="64"/>
  <c r="N320" i="64"/>
  <c r="V539" i="64"/>
  <c r="V175" i="64"/>
  <c r="K466" i="64"/>
  <c r="K34" i="64"/>
  <c r="V104" i="64"/>
  <c r="K539" i="64"/>
  <c r="U278" i="25"/>
  <c r="AC237" i="46"/>
  <c r="AB232" i="64"/>
  <c r="AB306" i="64"/>
  <c r="X55" i="25"/>
  <c r="AS55" i="25" s="1"/>
  <c r="AI56" i="25"/>
  <c r="AJ249" i="46"/>
  <c r="AU162" i="64"/>
  <c r="AU307" i="64"/>
  <c r="AU95" i="64"/>
  <c r="AU384" i="64"/>
  <c r="AQ43" i="25"/>
  <c r="AO75" i="25"/>
  <c r="AR237" i="46"/>
  <c r="AK56" i="25"/>
  <c r="AV602" i="64"/>
  <c r="AB310" i="64"/>
  <c r="AK43" i="25"/>
  <c r="AV551" i="64"/>
  <c r="Q173" i="56"/>
  <c r="P222" i="25" s="1"/>
  <c r="H220" i="47"/>
  <c r="C39" i="79"/>
  <c r="J41" i="79"/>
  <c r="G55" i="74"/>
  <c r="H217" i="47"/>
  <c r="I170" i="56"/>
  <c r="E278" i="25"/>
  <c r="AI39" i="25"/>
  <c r="X173" i="25"/>
  <c r="AQ39" i="25"/>
  <c r="Z43" i="25"/>
  <c r="X42" i="25"/>
  <c r="AS42" i="25" s="1"/>
  <c r="Z56" i="25"/>
  <c r="AN43" i="25"/>
  <c r="AQ35" i="25"/>
  <c r="AR35" i="25"/>
  <c r="AM43" i="25"/>
  <c r="O173" i="56"/>
  <c r="N222" i="25" s="1"/>
  <c r="AI159" i="25"/>
  <c r="L148" i="47"/>
  <c r="Z82" i="25"/>
  <c r="AC82" i="25"/>
  <c r="AA629" i="64"/>
  <c r="F53" i="35"/>
  <c r="C64" i="35"/>
  <c r="N253" i="46" l="1"/>
  <c r="X41" i="25"/>
  <c r="AS41" i="25" s="1"/>
  <c r="J129" i="56"/>
  <c r="CN140" i="46"/>
  <c r="BS140" i="46"/>
  <c r="Q14" i="70"/>
  <c r="AL251" i="46"/>
  <c r="BU235" i="46"/>
  <c r="G58" i="69"/>
  <c r="AN48" i="46"/>
  <c r="AV48" i="46"/>
  <c r="AQ48" i="46"/>
  <c r="AW48" i="46"/>
  <c r="P105" i="47"/>
  <c r="AL48" i="46"/>
  <c r="L151" i="47" s="1"/>
  <c r="AQ52" i="46"/>
  <c r="D62" i="69"/>
  <c r="L155" i="47"/>
  <c r="AP52" i="46"/>
  <c r="AK72" i="25" s="1"/>
  <c r="AA378" i="64"/>
  <c r="AR52" i="46"/>
  <c r="AM72" i="25" s="1"/>
  <c r="F14" i="70"/>
  <c r="E63" i="74"/>
  <c r="E61" i="75" s="1"/>
  <c r="CN131" i="46"/>
  <c r="G47" i="70"/>
  <c r="BR246" i="46"/>
  <c r="BW246" i="46"/>
  <c r="CN168" i="46"/>
  <c r="AY225" i="46"/>
  <c r="BX246" i="46"/>
  <c r="AH48" i="46"/>
  <c r="AM48" i="46"/>
  <c r="AU48" i="46"/>
  <c r="AG48" i="46"/>
  <c r="AH52" i="46"/>
  <c r="D174" i="25"/>
  <c r="O249" i="56"/>
  <c r="AF65" i="25"/>
  <c r="O178" i="47"/>
  <c r="O352" i="47" s="1"/>
  <c r="AK52" i="46"/>
  <c r="AF72" i="25" s="1"/>
  <c r="CA226" i="46"/>
  <c r="BK246" i="46"/>
  <c r="K48" i="74"/>
  <c r="K67" i="75" s="1"/>
  <c r="CB225" i="46"/>
  <c r="AD48" i="46"/>
  <c r="AJ48" i="46"/>
  <c r="AP48" i="46"/>
  <c r="AI48" i="46"/>
  <c r="AO48" i="46"/>
  <c r="AE52" i="46"/>
  <c r="G123" i="47"/>
  <c r="G74" i="47" s="1"/>
  <c r="AE48" i="46"/>
  <c r="E151" i="47" s="1"/>
  <c r="AX241" i="46"/>
  <c r="O105" i="47"/>
  <c r="AS52" i="46"/>
  <c r="S155" i="47" s="1"/>
  <c r="AW52" i="46"/>
  <c r="W155" i="47" s="1"/>
  <c r="L16" i="74"/>
  <c r="C132" i="25"/>
  <c r="C284" i="25" s="1"/>
  <c r="M70" i="74"/>
  <c r="O48" i="56"/>
  <c r="Q48" i="74"/>
  <c r="Q67" i="75" s="1"/>
  <c r="T64" i="25"/>
  <c r="CN137" i="46"/>
  <c r="CB226" i="46"/>
  <c r="BS139" i="46"/>
  <c r="E194" i="47"/>
  <c r="Z134" i="25"/>
  <c r="CE246" i="46"/>
  <c r="AG148" i="46"/>
  <c r="AI148" i="46"/>
  <c r="O25" i="46"/>
  <c r="K25" i="56" s="1"/>
  <c r="W46" i="56"/>
  <c r="AR148" i="46"/>
  <c r="AL148" i="46"/>
  <c r="AT148" i="46"/>
  <c r="AO134" i="25" s="1"/>
  <c r="AK148" i="46"/>
  <c r="L28" i="56"/>
  <c r="AH148" i="46"/>
  <c r="AJ148" i="46"/>
  <c r="J194" i="47" s="1"/>
  <c r="BS131" i="46"/>
  <c r="CC226" i="46"/>
  <c r="I253" i="46"/>
  <c r="CN133" i="46"/>
  <c r="CN139" i="46"/>
  <c r="BS168" i="46"/>
  <c r="L335" i="47"/>
  <c r="BM241" i="46"/>
  <c r="CA224" i="46"/>
  <c r="BU226" i="46"/>
  <c r="AA394" i="64"/>
  <c r="CJ226" i="46"/>
  <c r="O38" i="56"/>
  <c r="AI52" i="46"/>
  <c r="BS137" i="46"/>
  <c r="BU246" i="46"/>
  <c r="S105" i="47"/>
  <c r="CE257" i="46"/>
  <c r="BG246" i="46"/>
  <c r="BS226" i="46"/>
  <c r="CB234" i="46"/>
  <c r="K46" i="70"/>
  <c r="D126" i="56"/>
  <c r="K124" i="44" s="1"/>
  <c r="L124" i="44" s="1"/>
  <c r="AA311" i="64"/>
  <c r="AA471" i="64"/>
  <c r="AV243" i="64"/>
  <c r="AV324" i="64"/>
  <c r="AA113" i="64"/>
  <c r="AV329" i="64"/>
  <c r="Q60" i="69"/>
  <c r="AV306" i="64"/>
  <c r="M123" i="47"/>
  <c r="CB242" i="46"/>
  <c r="BP242" i="46"/>
  <c r="BC242" i="46"/>
  <c r="BT242" i="46"/>
  <c r="CO122" i="46"/>
  <c r="P58" i="69"/>
  <c r="D105" i="47"/>
  <c r="AY246" i="46"/>
  <c r="T63" i="25"/>
  <c r="AT47" i="46"/>
  <c r="Q63" i="25"/>
  <c r="W63" i="25"/>
  <c r="AK47" i="46"/>
  <c r="AN58" i="46"/>
  <c r="AL245" i="46" s="1"/>
  <c r="X38" i="25"/>
  <c r="AS38" i="25" s="1"/>
  <c r="AV384" i="64"/>
  <c r="X138" i="25"/>
  <c r="X292" i="25" s="1"/>
  <c r="BZ242" i="46"/>
  <c r="BW242" i="46"/>
  <c r="BD242" i="46"/>
  <c r="BH246" i="46"/>
  <c r="H47" i="46"/>
  <c r="AN47" i="46"/>
  <c r="AW148" i="46"/>
  <c r="AS148" i="46"/>
  <c r="AN148" i="46"/>
  <c r="O148" i="56" s="1"/>
  <c r="AD148" i="46"/>
  <c r="AU148" i="46"/>
  <c r="AP148" i="46"/>
  <c r="AV148" i="46"/>
  <c r="H148" i="46"/>
  <c r="AM148" i="46"/>
  <c r="AF148" i="46"/>
  <c r="CK242" i="46"/>
  <c r="O95" i="56"/>
  <c r="N179" i="47" s="1"/>
  <c r="E249" i="56"/>
  <c r="AL47" i="46"/>
  <c r="AG64" i="25" s="1"/>
  <c r="AF47" i="46"/>
  <c r="G105" i="47"/>
  <c r="L63" i="25"/>
  <c r="R178" i="47"/>
  <c r="R352" i="47" s="1"/>
  <c r="CJ225" i="46"/>
  <c r="BZ225" i="46"/>
  <c r="CF246" i="46"/>
  <c r="G129" i="56"/>
  <c r="BS133" i="46"/>
  <c r="BC254" i="46"/>
  <c r="T335" i="47"/>
  <c r="V46" i="56"/>
  <c r="BJ232" i="46"/>
  <c r="BM234" i="46"/>
  <c r="U46" i="56"/>
  <c r="O194" i="47"/>
  <c r="L12" i="69"/>
  <c r="BJ241" i="46"/>
  <c r="C162" i="25"/>
  <c r="AA468" i="64"/>
  <c r="L148" i="56"/>
  <c r="K112" i="47" s="1"/>
  <c r="K63" i="47" s="1"/>
  <c r="D48" i="74"/>
  <c r="D67" i="75" s="1"/>
  <c r="X45" i="25"/>
  <c r="G38" i="56"/>
  <c r="K197" i="25"/>
  <c r="K37" i="25"/>
  <c r="F105" i="47"/>
  <c r="Y52" i="46"/>
  <c r="AG58" i="46"/>
  <c r="AV184" i="64"/>
  <c r="P148" i="56"/>
  <c r="O197" i="25" s="1"/>
  <c r="N28" i="46"/>
  <c r="I37" i="25" s="1"/>
  <c r="S28" i="46"/>
  <c r="R28" i="46"/>
  <c r="X28" i="46"/>
  <c r="S37" i="25" s="1"/>
  <c r="AE134" i="25"/>
  <c r="Q194" i="47"/>
  <c r="V28" i="46"/>
  <c r="N105" i="47"/>
  <c r="N31" i="46"/>
  <c r="I41" i="25" s="1"/>
  <c r="R148" i="56"/>
  <c r="Q197" i="25" s="1"/>
  <c r="E241" i="46"/>
  <c r="W28" i="56"/>
  <c r="N335" i="47"/>
  <c r="W28" i="46"/>
  <c r="AB28" i="46"/>
  <c r="M28" i="46"/>
  <c r="H37" i="25" s="1"/>
  <c r="BP241" i="46"/>
  <c r="T28" i="46"/>
  <c r="O37" i="25" s="1"/>
  <c r="CE232" i="46"/>
  <c r="CO94" i="46"/>
  <c r="L31" i="46"/>
  <c r="G41" i="25" s="1"/>
  <c r="J249" i="56"/>
  <c r="BR257" i="46"/>
  <c r="K28" i="46"/>
  <c r="F37" i="25" s="1"/>
  <c r="I28" i="46"/>
  <c r="E28" i="56" s="1"/>
  <c r="K148" i="56"/>
  <c r="J197" i="25" s="1"/>
  <c r="Q28" i="46"/>
  <c r="P46" i="70"/>
  <c r="BN257" i="46"/>
  <c r="S335" i="47"/>
  <c r="CI162" i="46"/>
  <c r="CG230" i="46" s="1"/>
  <c r="H30" i="46"/>
  <c r="AD47" i="46"/>
  <c r="D150" i="47" s="1"/>
  <c r="K63" i="74"/>
  <c r="K61" i="75" s="1"/>
  <c r="AI47" i="46"/>
  <c r="I150" i="47" s="1"/>
  <c r="AW47" i="46"/>
  <c r="AM47" i="46"/>
  <c r="M150" i="47" s="1"/>
  <c r="L66" i="25"/>
  <c r="X129" i="56"/>
  <c r="X46" i="56"/>
  <c r="BV246" i="46"/>
  <c r="V335" i="47"/>
  <c r="R129" i="56"/>
  <c r="AZ242" i="46"/>
  <c r="D54" i="74"/>
  <c r="CB240" i="46"/>
  <c r="AY232" i="46"/>
  <c r="N95" i="56"/>
  <c r="M179" i="47" s="1"/>
  <c r="BY246" i="46"/>
  <c r="P30" i="46"/>
  <c r="Z38" i="46"/>
  <c r="AB38" i="46"/>
  <c r="M30" i="46"/>
  <c r="AU47" i="46"/>
  <c r="AP47" i="46"/>
  <c r="AO47" i="46"/>
  <c r="AJ47" i="46"/>
  <c r="J150" i="47" s="1"/>
  <c r="T38" i="46"/>
  <c r="AE47" i="46"/>
  <c r="S63" i="25"/>
  <c r="BB241" i="46"/>
  <c r="F335" i="47"/>
  <c r="BW257" i="46"/>
  <c r="AZ246" i="46"/>
  <c r="F127" i="56"/>
  <c r="BA242" i="46"/>
  <c r="CD242" i="46"/>
  <c r="AX242" i="46"/>
  <c r="BL232" i="46"/>
  <c r="U64" i="25"/>
  <c r="BJ235" i="46"/>
  <c r="CK246" i="46"/>
  <c r="BW51" i="46"/>
  <c r="AR47" i="46"/>
  <c r="AV47" i="46"/>
  <c r="AQ64" i="25" s="1"/>
  <c r="AH47" i="46"/>
  <c r="AS47" i="46"/>
  <c r="AV51" i="64"/>
  <c r="G178" i="47"/>
  <c r="G352" i="47" s="1"/>
  <c r="AG47" i="46"/>
  <c r="AB64" i="25" s="1"/>
  <c r="CC257" i="46"/>
  <c r="AR58" i="46"/>
  <c r="AP245" i="46" s="1"/>
  <c r="E25" i="56"/>
  <c r="AX68" i="46"/>
  <c r="BG225" i="46"/>
  <c r="BT240" i="46"/>
  <c r="CC232" i="46"/>
  <c r="AA30" i="46"/>
  <c r="J13" i="69"/>
  <c r="F249" i="56"/>
  <c r="Q31" i="46"/>
  <c r="M31" i="56" s="1"/>
  <c r="BZ257" i="46"/>
  <c r="BJ257" i="46"/>
  <c r="BD226" i="46"/>
  <c r="BC232" i="46"/>
  <c r="E38" i="56"/>
  <c r="S31" i="46"/>
  <c r="N41" i="25" s="1"/>
  <c r="AM52" i="46"/>
  <c r="CH257" i="46"/>
  <c r="O31" i="46"/>
  <c r="I31" i="46"/>
  <c r="D41" i="25" s="1"/>
  <c r="BY257" i="46"/>
  <c r="R47" i="56"/>
  <c r="Q40" i="70" s="1"/>
  <c r="Q60" i="71" s="1"/>
  <c r="T16" i="69"/>
  <c r="O47" i="56"/>
  <c r="N40" i="70" s="1"/>
  <c r="O16" i="69"/>
  <c r="G12" i="69"/>
  <c r="AA455" i="64"/>
  <c r="AA23" i="64"/>
  <c r="CN38" i="46"/>
  <c r="K17" i="69"/>
  <c r="I58" i="69"/>
  <c r="AV43" i="64"/>
  <c r="Q47" i="70"/>
  <c r="BS19" i="46"/>
  <c r="AV545" i="64"/>
  <c r="G13" i="69"/>
  <c r="AV473" i="64"/>
  <c r="T54" i="74"/>
  <c r="AV477" i="64"/>
  <c r="AA192" i="64"/>
  <c r="D124" i="56"/>
  <c r="K122" i="44" s="1"/>
  <c r="L122" i="44" s="1"/>
  <c r="S63" i="69"/>
  <c r="O59" i="69"/>
  <c r="AV173" i="64"/>
  <c r="AV481" i="64"/>
  <c r="O14" i="70"/>
  <c r="AA556" i="64"/>
  <c r="AA488" i="64"/>
  <c r="O47" i="70"/>
  <c r="J62" i="69"/>
  <c r="E14" i="69"/>
  <c r="CN30" i="46"/>
  <c r="G46" i="70"/>
  <c r="S13" i="69"/>
  <c r="AV261" i="64"/>
  <c r="AH64" i="25"/>
  <c r="G54" i="74"/>
  <c r="X47" i="56"/>
  <c r="W40" i="70" s="1"/>
  <c r="W60" i="71" s="1"/>
  <c r="BO242" i="46"/>
  <c r="BA162" i="46"/>
  <c r="AY230" i="46" s="1"/>
  <c r="Q57" i="56"/>
  <c r="CI234" i="46"/>
  <c r="CE234" i="46"/>
  <c r="L46" i="56"/>
  <c r="AL58" i="46"/>
  <c r="AW58" i="46"/>
  <c r="X58" i="56" s="1"/>
  <c r="H58" i="46"/>
  <c r="F245" i="46" s="1"/>
  <c r="G28" i="56"/>
  <c r="X34" i="25"/>
  <c r="AS34" i="25" s="1"/>
  <c r="X37" i="25"/>
  <c r="AS37" i="25" s="1"/>
  <c r="AV342" i="64"/>
  <c r="BU242" i="46"/>
  <c r="CA242" i="46"/>
  <c r="BL242" i="46"/>
  <c r="BE242" i="46"/>
  <c r="E16" i="74"/>
  <c r="L48" i="74"/>
  <c r="L67" i="75" s="1"/>
  <c r="K47" i="70"/>
  <c r="BY162" i="46"/>
  <c r="BW230" i="46" s="1"/>
  <c r="W253" i="46"/>
  <c r="AD58" i="46"/>
  <c r="R161" i="47"/>
  <c r="R340" i="47" s="1"/>
  <c r="AH58" i="46"/>
  <c r="AM58" i="46"/>
  <c r="AH86" i="25" s="1"/>
  <c r="O16" i="74"/>
  <c r="X33" i="25"/>
  <c r="AS33" i="25" s="1"/>
  <c r="F57" i="56"/>
  <c r="BK162" i="46"/>
  <c r="BI230" i="46" s="1"/>
  <c r="BJ162" i="46"/>
  <c r="BH230" i="46" s="1"/>
  <c r="I249" i="56"/>
  <c r="CF225" i="46"/>
  <c r="BD234" i="46"/>
  <c r="BA234" i="46"/>
  <c r="I30" i="56"/>
  <c r="H178" i="47"/>
  <c r="H352" i="47" s="1"/>
  <c r="AF58" i="46"/>
  <c r="T286" i="25"/>
  <c r="AS58" i="46"/>
  <c r="AQ245" i="46" s="1"/>
  <c r="X30" i="46"/>
  <c r="H335" i="47"/>
  <c r="T127" i="56"/>
  <c r="O129" i="56"/>
  <c r="BS39" i="46"/>
  <c r="N129" i="56"/>
  <c r="E16" i="69"/>
  <c r="Q16" i="69"/>
  <c r="CL51" i="46"/>
  <c r="AY257" i="46"/>
  <c r="J33" i="25"/>
  <c r="P38" i="56"/>
  <c r="G63" i="74"/>
  <c r="G61" i="75" s="1"/>
  <c r="Y31" i="46"/>
  <c r="T41" i="25" s="1"/>
  <c r="R31" i="46"/>
  <c r="M41" i="25" s="1"/>
  <c r="J46" i="56"/>
  <c r="I55" i="70" s="1"/>
  <c r="BC51" i="46"/>
  <c r="O46" i="56"/>
  <c r="N55" i="70" s="1"/>
  <c r="BT225" i="46"/>
  <c r="N60" i="69"/>
  <c r="O127" i="56"/>
  <c r="AV233" i="64"/>
  <c r="P129" i="56"/>
  <c r="H129" i="56"/>
  <c r="AS243" i="46"/>
  <c r="AS253" i="46"/>
  <c r="W17" i="69"/>
  <c r="P14" i="69"/>
  <c r="BS66" i="46"/>
  <c r="BH241" i="46"/>
  <c r="AZ257" i="46"/>
  <c r="BG257" i="46"/>
  <c r="AA395" i="64"/>
  <c r="AA268" i="64"/>
  <c r="CN28" i="46"/>
  <c r="AV122" i="64"/>
  <c r="AV239" i="64"/>
  <c r="C157" i="47"/>
  <c r="P17" i="69"/>
  <c r="BE257" i="46"/>
  <c r="CD257" i="46"/>
  <c r="S95" i="47"/>
  <c r="S293" i="47" s="1"/>
  <c r="U47" i="56"/>
  <c r="T40" i="70" s="1"/>
  <c r="T60" i="71" s="1"/>
  <c r="AA561" i="64"/>
  <c r="AA535" i="64"/>
  <c r="BS38" i="46"/>
  <c r="AA263" i="64"/>
  <c r="AA322" i="64"/>
  <c r="AV253" i="64"/>
  <c r="AV404" i="64"/>
  <c r="Q66" i="25"/>
  <c r="AX254" i="46"/>
  <c r="AY254" i="46"/>
  <c r="K54" i="74"/>
  <c r="AA331" i="64"/>
  <c r="AV268" i="64"/>
  <c r="AA36" i="64"/>
  <c r="AA32" i="64"/>
  <c r="R335" i="47"/>
  <c r="AV42" i="64"/>
  <c r="K14" i="69"/>
  <c r="AV408" i="64"/>
  <c r="AV471" i="64"/>
  <c r="C157" i="25"/>
  <c r="S286" i="25"/>
  <c r="P63" i="25"/>
  <c r="P63" i="74"/>
  <c r="P61" i="75" s="1"/>
  <c r="E127" i="56"/>
  <c r="BS127" i="46"/>
  <c r="K174" i="25"/>
  <c r="L129" i="56"/>
  <c r="CN129" i="46"/>
  <c r="V129" i="56"/>
  <c r="U174" i="25"/>
  <c r="L174" i="25"/>
  <c r="M129" i="56"/>
  <c r="AV91" i="64"/>
  <c r="AC134" i="25"/>
  <c r="AX148" i="46"/>
  <c r="I148" i="56"/>
  <c r="H194" i="47"/>
  <c r="AN156" i="25"/>
  <c r="T170" i="56"/>
  <c r="O170" i="56"/>
  <c r="AX170" i="46"/>
  <c r="BD257" i="46"/>
  <c r="T194" i="47"/>
  <c r="U148" i="56"/>
  <c r="AV479" i="64"/>
  <c r="V38" i="56"/>
  <c r="X52" i="56"/>
  <c r="W40" i="71" s="1"/>
  <c r="Q62" i="69"/>
  <c r="V249" i="56"/>
  <c r="U178" i="47"/>
  <c r="U352" i="47" s="1"/>
  <c r="U105" i="47"/>
  <c r="AV37" i="64"/>
  <c r="X52" i="46"/>
  <c r="Z52" i="46"/>
  <c r="U70" i="74" s="1"/>
  <c r="U47" i="75" s="1"/>
  <c r="U52" i="46"/>
  <c r="K52" i="46"/>
  <c r="L52" i="46"/>
  <c r="P52" i="46"/>
  <c r="K70" i="74" s="1"/>
  <c r="K47" i="75" s="1"/>
  <c r="N52" i="46"/>
  <c r="J52" i="56" s="1"/>
  <c r="I52" i="46"/>
  <c r="S52" i="46"/>
  <c r="V52" i="46"/>
  <c r="R52" i="56" s="1"/>
  <c r="Q52" i="46"/>
  <c r="L72" i="25" s="1"/>
  <c r="O52" i="46"/>
  <c r="T52" i="46"/>
  <c r="M52" i="46"/>
  <c r="H72" i="25" s="1"/>
  <c r="CN115" i="46"/>
  <c r="K178" i="47"/>
  <c r="K352" i="47" s="1"/>
  <c r="L249" i="56"/>
  <c r="K105" i="47"/>
  <c r="K300" i="47" s="1"/>
  <c r="U46" i="70"/>
  <c r="U54" i="74"/>
  <c r="AA64" i="25"/>
  <c r="F150" i="47"/>
  <c r="R72" i="25"/>
  <c r="R70" i="74"/>
  <c r="M362" i="47"/>
  <c r="C198" i="47"/>
  <c r="C362" i="47" s="1"/>
  <c r="J335" i="47"/>
  <c r="AV548" i="64"/>
  <c r="AV390" i="64"/>
  <c r="AA19" i="64"/>
  <c r="AV45" i="64"/>
  <c r="O55" i="74"/>
  <c r="AA48" i="64"/>
  <c r="M62" i="69"/>
  <c r="W38" i="46"/>
  <c r="S38" i="56" s="1"/>
  <c r="N38" i="46"/>
  <c r="J38" i="56" s="1"/>
  <c r="Y38" i="46"/>
  <c r="Q38" i="46"/>
  <c r="M38" i="56" s="1"/>
  <c r="P38" i="46"/>
  <c r="L38" i="56" s="1"/>
  <c r="R38" i="46"/>
  <c r="N38" i="56" s="1"/>
  <c r="H38" i="46"/>
  <c r="AA38" i="46"/>
  <c r="W38" i="56" s="1"/>
  <c r="O38" i="46"/>
  <c r="K38" i="56" s="1"/>
  <c r="M38" i="46"/>
  <c r="J38" i="46"/>
  <c r="U38" i="46"/>
  <c r="Q38" i="56" s="1"/>
  <c r="V38" i="46"/>
  <c r="R38" i="56" s="1"/>
  <c r="L38" i="46"/>
  <c r="H38" i="56" s="1"/>
  <c r="X38" i="46"/>
  <c r="T38" i="56" s="1"/>
  <c r="G60" i="69"/>
  <c r="AV380" i="64"/>
  <c r="U62" i="69"/>
  <c r="R16" i="69"/>
  <c r="Y45" i="46"/>
  <c r="T45" i="46"/>
  <c r="P45" i="56" s="1"/>
  <c r="X45" i="46"/>
  <c r="AA45" i="46"/>
  <c r="W45" i="56" s="1"/>
  <c r="L45" i="46"/>
  <c r="AV94" i="64"/>
  <c r="AV396" i="64"/>
  <c r="M63" i="74"/>
  <c r="M61" i="75" s="1"/>
  <c r="N46" i="56"/>
  <c r="M55" i="70" s="1"/>
  <c r="M63" i="25"/>
  <c r="AV323" i="64"/>
  <c r="P28" i="56"/>
  <c r="E150" i="47"/>
  <c r="Z64" i="25"/>
  <c r="AV487" i="64"/>
  <c r="V64" i="25"/>
  <c r="V48" i="74"/>
  <c r="V67" i="75" s="1"/>
  <c r="D278" i="25"/>
  <c r="C133" i="25"/>
  <c r="AV266" i="64"/>
  <c r="AA180" i="64"/>
  <c r="G62" i="69"/>
  <c r="S96" i="56"/>
  <c r="CN96" i="46"/>
  <c r="CN31" i="46"/>
  <c r="AV556" i="64"/>
  <c r="E335" i="47"/>
  <c r="AV188" i="64"/>
  <c r="AV483" i="64"/>
  <c r="AV242" i="64"/>
  <c r="N16" i="74"/>
  <c r="N55" i="74"/>
  <c r="CE226" i="46"/>
  <c r="BY232" i="46"/>
  <c r="U95" i="56"/>
  <c r="T179" i="47" s="1"/>
  <c r="G95" i="56"/>
  <c r="F179" i="47" s="1"/>
  <c r="BL235" i="46"/>
  <c r="BE235" i="46"/>
  <c r="F58" i="69"/>
  <c r="T125" i="56"/>
  <c r="AY241" i="46"/>
  <c r="CK257" i="46"/>
  <c r="BT257" i="46"/>
  <c r="AL253" i="46"/>
  <c r="BI241" i="46"/>
  <c r="I16" i="74"/>
  <c r="Q253" i="46"/>
  <c r="BK226" i="46"/>
  <c r="BP232" i="46"/>
  <c r="BY235" i="46"/>
  <c r="L253" i="46"/>
  <c r="BK225" i="46"/>
  <c r="BI246" i="46"/>
  <c r="BP234" i="46"/>
  <c r="AA240" i="46"/>
  <c r="K31" i="56"/>
  <c r="H25" i="56"/>
  <c r="C145" i="47"/>
  <c r="X58" i="25"/>
  <c r="AS58" i="25" s="1"/>
  <c r="BI257" i="46"/>
  <c r="BS196" i="46"/>
  <c r="BD246" i="46"/>
  <c r="BF241" i="46"/>
  <c r="I300" i="47"/>
  <c r="AV95" i="64"/>
  <c r="AV232" i="64"/>
  <c r="BX242" i="46"/>
  <c r="BN242" i="46"/>
  <c r="S52" i="56"/>
  <c r="K16" i="74"/>
  <c r="J55" i="74"/>
  <c r="S55" i="74"/>
  <c r="BV232" i="46"/>
  <c r="BW232" i="46"/>
  <c r="CB231" i="46"/>
  <c r="Y253" i="46"/>
  <c r="M253" i="46"/>
  <c r="AX234" i="46"/>
  <c r="CK234" i="46"/>
  <c r="BI234" i="46"/>
  <c r="S62" i="69"/>
  <c r="BK257" i="46"/>
  <c r="CJ246" i="46"/>
  <c r="T28" i="56"/>
  <c r="J28" i="46"/>
  <c r="E37" i="25" s="1"/>
  <c r="BP257" i="46"/>
  <c r="P253" i="46"/>
  <c r="BH232" i="46"/>
  <c r="BG232" i="46"/>
  <c r="I39" i="56"/>
  <c r="W30" i="46"/>
  <c r="S30" i="56" s="1"/>
  <c r="K30" i="46"/>
  <c r="G30" i="56" s="1"/>
  <c r="AB30" i="46"/>
  <c r="X30" i="56" s="1"/>
  <c r="O30" i="46"/>
  <c r="AV393" i="64"/>
  <c r="BN241" i="46"/>
  <c r="AV20" i="64"/>
  <c r="AV240" i="64"/>
  <c r="O31" i="56"/>
  <c r="R46" i="56"/>
  <c r="Q55" i="70" s="1"/>
  <c r="J253" i="46"/>
  <c r="BZ232" i="46"/>
  <c r="CF232" i="46"/>
  <c r="F12" i="69"/>
  <c r="X170" i="25"/>
  <c r="I125" i="56"/>
  <c r="BE254" i="46"/>
  <c r="AV318" i="64"/>
  <c r="N30" i="46"/>
  <c r="J30" i="56" s="1"/>
  <c r="L58" i="69"/>
  <c r="R30" i="46"/>
  <c r="N30" i="56" s="1"/>
  <c r="V69" i="74"/>
  <c r="V46" i="75" s="1"/>
  <c r="BS257" i="46"/>
  <c r="AN243" i="46"/>
  <c r="M46" i="56"/>
  <c r="L55" i="70" s="1"/>
  <c r="AA31" i="46"/>
  <c r="V41" i="25" s="1"/>
  <c r="G335" i="47"/>
  <c r="K62" i="69"/>
  <c r="AV402" i="64"/>
  <c r="F16" i="74"/>
  <c r="AV410" i="64"/>
  <c r="W63" i="69"/>
  <c r="K60" i="69"/>
  <c r="AV244" i="64"/>
  <c r="J12" i="69"/>
  <c r="N12" i="69"/>
  <c r="L47" i="56"/>
  <c r="K40" i="70" s="1"/>
  <c r="K60" i="71" s="1"/>
  <c r="U59" i="69"/>
  <c r="AA100" i="64"/>
  <c r="AV237" i="64"/>
  <c r="AV260" i="64"/>
  <c r="AV252" i="64"/>
  <c r="AV193" i="64"/>
  <c r="AV168" i="64"/>
  <c r="AV476" i="64"/>
  <c r="AV174" i="64"/>
  <c r="AV192" i="64"/>
  <c r="AV461" i="64"/>
  <c r="AA243" i="46"/>
  <c r="AA160" i="64"/>
  <c r="AA483" i="64"/>
  <c r="AA541" i="64"/>
  <c r="AA168" i="64"/>
  <c r="P54" i="74"/>
  <c r="AV237" i="46"/>
  <c r="H46" i="56"/>
  <c r="O63" i="69"/>
  <c r="P63" i="69"/>
  <c r="J17" i="69"/>
  <c r="K16" i="69"/>
  <c r="AV21" i="64"/>
  <c r="AV317" i="64"/>
  <c r="AV561" i="64"/>
  <c r="AA324" i="64"/>
  <c r="AA242" i="46"/>
  <c r="AA337" i="64"/>
  <c r="AA106" i="64"/>
  <c r="BS30" i="46"/>
  <c r="T46" i="70"/>
  <c r="M17" i="69"/>
  <c r="AV26" i="64"/>
  <c r="AV39" i="64"/>
  <c r="R63" i="69"/>
  <c r="AV335" i="64"/>
  <c r="R17" i="69"/>
  <c r="AA391" i="64"/>
  <c r="T63" i="69"/>
  <c r="AA109" i="64"/>
  <c r="AA325" i="64"/>
  <c r="AA43" i="64"/>
  <c r="AA39" i="64"/>
  <c r="S17" i="69"/>
  <c r="AA126" i="64"/>
  <c r="R62" i="69"/>
  <c r="D60" i="69"/>
  <c r="AA461" i="64"/>
  <c r="Q13" i="69"/>
  <c r="AA260" i="64"/>
  <c r="AA480" i="64"/>
  <c r="AA119" i="64"/>
  <c r="AA329" i="64"/>
  <c r="AA21" i="64"/>
  <c r="G63" i="69"/>
  <c r="AV56" i="64"/>
  <c r="AA530" i="64"/>
  <c r="AA532" i="64"/>
  <c r="AV115" i="64"/>
  <c r="M16" i="69"/>
  <c r="AA110" i="64"/>
  <c r="M63" i="69"/>
  <c r="AA259" i="64"/>
  <c r="V60" i="69"/>
  <c r="AA188" i="64"/>
  <c r="D122" i="56"/>
  <c r="K120" i="44" s="1"/>
  <c r="L120" i="44" s="1"/>
  <c r="AA27" i="64"/>
  <c r="M14" i="69"/>
  <c r="E60" i="69"/>
  <c r="U60" i="69"/>
  <c r="K59" i="69"/>
  <c r="AA161" i="64"/>
  <c r="AV331" i="64"/>
  <c r="AV554" i="64"/>
  <c r="AV49" i="64"/>
  <c r="M16" i="74"/>
  <c r="AA186" i="64"/>
  <c r="AV171" i="64"/>
  <c r="D63" i="69"/>
  <c r="J16" i="69"/>
  <c r="AA459" i="64"/>
  <c r="AA233" i="64"/>
  <c r="U55" i="74"/>
  <c r="AA531" i="64"/>
  <c r="AA101" i="64"/>
  <c r="M14" i="70"/>
  <c r="AA308" i="64"/>
  <c r="BU251" i="46"/>
  <c r="CN57" i="46"/>
  <c r="CL251" i="46" s="1"/>
  <c r="AV255" i="64"/>
  <c r="AV181" i="64"/>
  <c r="AV403" i="64"/>
  <c r="AV525" i="64"/>
  <c r="P62" i="69"/>
  <c r="T60" i="69"/>
  <c r="AV101" i="64"/>
  <c r="AV160" i="64"/>
  <c r="D65" i="25"/>
  <c r="D69" i="74"/>
  <c r="D46" i="75" s="1"/>
  <c r="AV550" i="64"/>
  <c r="AA115" i="64"/>
  <c r="AA410" i="64"/>
  <c r="AA93" i="64"/>
  <c r="I60" i="69"/>
  <c r="AV105" i="64"/>
  <c r="AC47" i="46"/>
  <c r="I47" i="56"/>
  <c r="F235" i="46"/>
  <c r="AX57" i="46"/>
  <c r="AV251" i="46" s="1"/>
  <c r="U150" i="47"/>
  <c r="AP64" i="25"/>
  <c r="P48" i="74"/>
  <c r="P67" i="75" s="1"/>
  <c r="P64" i="25"/>
  <c r="Q54" i="74"/>
  <c r="Q46" i="70"/>
  <c r="M155" i="47"/>
  <c r="N52" i="56"/>
  <c r="AV546" i="64"/>
  <c r="W178" i="47"/>
  <c r="W352" i="47" s="1"/>
  <c r="D94" i="56"/>
  <c r="AV109" i="64"/>
  <c r="AA38" i="64"/>
  <c r="AV25" i="64"/>
  <c r="AV452" i="64"/>
  <c r="CF51" i="46"/>
  <c r="CA51" i="46"/>
  <c r="CB51" i="46"/>
  <c r="BE51" i="46"/>
  <c r="I51" i="44"/>
  <c r="BK51" i="46"/>
  <c r="BB51" i="46"/>
  <c r="CD51" i="46"/>
  <c r="BR51" i="46"/>
  <c r="AA251" i="64"/>
  <c r="G14" i="69"/>
  <c r="AV238" i="64"/>
  <c r="AV316" i="64"/>
  <c r="AV47" i="64"/>
  <c r="AV48" i="64"/>
  <c r="AV163" i="64"/>
  <c r="AV241" i="64"/>
  <c r="AV488" i="64"/>
  <c r="F13" i="69"/>
  <c r="Q52" i="56"/>
  <c r="D47" i="70"/>
  <c r="S14" i="70"/>
  <c r="BS45" i="46"/>
  <c r="AA384" i="64"/>
  <c r="AA181" i="64"/>
  <c r="AA163" i="64"/>
  <c r="AA381" i="64"/>
  <c r="AA476" i="64"/>
  <c r="AJ64" i="25"/>
  <c r="O150" i="47"/>
  <c r="AA548" i="64"/>
  <c r="AA117" i="64"/>
  <c r="AA451" i="64"/>
  <c r="AA231" i="64"/>
  <c r="N150" i="47"/>
  <c r="AI64" i="25"/>
  <c r="AA397" i="64"/>
  <c r="AV394" i="64"/>
  <c r="BF242" i="46"/>
  <c r="L54" i="74"/>
  <c r="R12" i="69"/>
  <c r="G16" i="74"/>
  <c r="L47" i="70"/>
  <c r="X168" i="25"/>
  <c r="CO127" i="46"/>
  <c r="J58" i="69"/>
  <c r="M58" i="69"/>
  <c r="U58" i="69"/>
  <c r="R253" i="46"/>
  <c r="AR243" i="46"/>
  <c r="X38" i="56"/>
  <c r="BD241" i="46"/>
  <c r="BS33" i="46"/>
  <c r="AV397" i="64"/>
  <c r="S59" i="69"/>
  <c r="Z253" i="46"/>
  <c r="AM243" i="46"/>
  <c r="BS22" i="46"/>
  <c r="T46" i="56"/>
  <c r="P335" i="47"/>
  <c r="F252" i="46"/>
  <c r="AN253" i="46"/>
  <c r="BS73" i="46"/>
  <c r="CO96" i="46"/>
  <c r="I57" i="56"/>
  <c r="U16" i="74"/>
  <c r="J14" i="70"/>
  <c r="CB232" i="46"/>
  <c r="AX128" i="46"/>
  <c r="CO128" i="46" s="1"/>
  <c r="AV391" i="64"/>
  <c r="AA239" i="64"/>
  <c r="I14" i="69"/>
  <c r="CE231" i="46"/>
  <c r="BO231" i="46"/>
  <c r="G95" i="47"/>
  <c r="R57" i="56"/>
  <c r="Q44" i="65" s="1"/>
  <c r="Q57" i="65" s="1"/>
  <c r="T253" i="46"/>
  <c r="AL243" i="46"/>
  <c r="AW234" i="46"/>
  <c r="AD243" i="46"/>
  <c r="AV464" i="64"/>
  <c r="U38" i="56"/>
  <c r="CO124" i="46"/>
  <c r="AA454" i="64"/>
  <c r="AA44" i="64"/>
  <c r="AA172" i="64"/>
  <c r="W30" i="56"/>
  <c r="AA389" i="64"/>
  <c r="M13" i="69"/>
  <c r="AV320" i="64"/>
  <c r="AV480" i="64"/>
  <c r="AV248" i="64"/>
  <c r="AV319" i="64"/>
  <c r="AV484" i="64"/>
  <c r="G59" i="69"/>
  <c r="AV383" i="64"/>
  <c r="AV398" i="64"/>
  <c r="AV27" i="64"/>
  <c r="H62" i="69"/>
  <c r="AV524" i="64"/>
  <c r="AV453" i="64"/>
  <c r="AV121" i="64"/>
  <c r="AV118" i="64"/>
  <c r="AA305" i="64"/>
  <c r="AA107" i="64"/>
  <c r="BI162" i="46"/>
  <c r="BG230" i="46" s="1"/>
  <c r="BN162" i="46"/>
  <c r="BL230" i="46" s="1"/>
  <c r="BU162" i="46"/>
  <c r="BS230" i="46" s="1"/>
  <c r="I160" i="44"/>
  <c r="U31" i="56"/>
  <c r="K128" i="56"/>
  <c r="AV379" i="64"/>
  <c r="AK253" i="46"/>
  <c r="CE162" i="46"/>
  <c r="CC230" i="46" s="1"/>
  <c r="CL162" i="46"/>
  <c r="CJ230" i="46" s="1"/>
  <c r="CA162" i="46"/>
  <c r="BY230" i="46" s="1"/>
  <c r="CK162" i="46"/>
  <c r="CI230" i="46" s="1"/>
  <c r="BL162" i="46"/>
  <c r="BJ230" i="46" s="1"/>
  <c r="CG162" i="46"/>
  <c r="CE230" i="46" s="1"/>
  <c r="BO162" i="46"/>
  <c r="BM230" i="46" s="1"/>
  <c r="CJ232" i="46"/>
  <c r="J95" i="47"/>
  <c r="BV234" i="46"/>
  <c r="AV102" i="64"/>
  <c r="AV529" i="64"/>
  <c r="M57" i="56"/>
  <c r="D335" i="47"/>
  <c r="BO225" i="46"/>
  <c r="V28" i="56"/>
  <c r="BZ162" i="46"/>
  <c r="BX230" i="46" s="1"/>
  <c r="BF162" i="46"/>
  <c r="BD230" i="46" s="1"/>
  <c r="CF162" i="46"/>
  <c r="CD230" i="46" s="1"/>
  <c r="BT162" i="46"/>
  <c r="AZ254" i="46"/>
  <c r="BI232" i="46"/>
  <c r="O125" i="56"/>
  <c r="AV257" i="46"/>
  <c r="CJ257" i="46"/>
  <c r="BG241" i="46"/>
  <c r="P128" i="56"/>
  <c r="Q46" i="56"/>
  <c r="P55" i="70" s="1"/>
  <c r="H227" i="44"/>
  <c r="U129" i="56"/>
  <c r="T129" i="56"/>
  <c r="CN101" i="46"/>
  <c r="F38" i="56"/>
  <c r="L95" i="47"/>
  <c r="L48" i="47" s="1"/>
  <c r="L252" i="47" s="1"/>
  <c r="AG65" i="25"/>
  <c r="F129" i="56"/>
  <c r="W129" i="56"/>
  <c r="L60" i="69"/>
  <c r="W55" i="70"/>
  <c r="W54" i="71"/>
  <c r="BC257" i="46"/>
  <c r="R59" i="69"/>
  <c r="H31" i="56"/>
  <c r="Q69" i="74"/>
  <c r="Q46" i="75" s="1"/>
  <c r="L41" i="25"/>
  <c r="Z31" i="46"/>
  <c r="U41" i="25" s="1"/>
  <c r="H65" i="25"/>
  <c r="CG257" i="46"/>
  <c r="BU225" i="46"/>
  <c r="V31" i="46"/>
  <c r="AI253" i="46"/>
  <c r="CA257" i="46"/>
  <c r="J120" i="44"/>
  <c r="S69" i="74"/>
  <c r="S46" i="75" s="1"/>
  <c r="BL123" i="46"/>
  <c r="BJ243" i="46" s="1"/>
  <c r="BR123" i="46"/>
  <c r="BP243" i="46" s="1"/>
  <c r="BI123" i="46"/>
  <c r="BG243" i="46" s="1"/>
  <c r="BD123" i="46"/>
  <c r="BC123" i="46"/>
  <c r="BA243" i="46" s="1"/>
  <c r="BT123" i="46"/>
  <c r="CK123" i="46"/>
  <c r="C243" i="46"/>
  <c r="CG123" i="46"/>
  <c r="BY123" i="46"/>
  <c r="BV123" i="46"/>
  <c r="AY123" i="46"/>
  <c r="BQ123" i="46"/>
  <c r="BO243" i="46" s="1"/>
  <c r="BH123" i="46"/>
  <c r="BF243" i="46" s="1"/>
  <c r="BA123" i="46"/>
  <c r="CB123" i="46"/>
  <c r="CI123" i="46"/>
  <c r="BU123" i="46"/>
  <c r="BW123" i="46"/>
  <c r="BX123" i="46"/>
  <c r="CA123" i="46"/>
  <c r="BZ123" i="46"/>
  <c r="BP123" i="46"/>
  <c r="BN123" i="46"/>
  <c r="BL243" i="46" s="1"/>
  <c r="BO123" i="46"/>
  <c r="CL123" i="46"/>
  <c r="BB123" i="46"/>
  <c r="BF123" i="46"/>
  <c r="BE123" i="46"/>
  <c r="CM123" i="46"/>
  <c r="CC123" i="46"/>
  <c r="CD123" i="46"/>
  <c r="CF123" i="46"/>
  <c r="CH123" i="46"/>
  <c r="BK123" i="46"/>
  <c r="BG123" i="46"/>
  <c r="BE243" i="46" s="1"/>
  <c r="BM123" i="46"/>
  <c r="BJ123" i="46"/>
  <c r="I121" i="44"/>
  <c r="AZ123" i="46"/>
  <c r="AX243" i="46" s="1"/>
  <c r="CJ123" i="46"/>
  <c r="CE123" i="46"/>
  <c r="BM76" i="46"/>
  <c r="U16" i="69"/>
  <c r="AA28" i="64"/>
  <c r="AA525" i="64"/>
  <c r="AA524" i="64"/>
  <c r="AA95" i="64"/>
  <c r="AA307" i="64"/>
  <c r="L69" i="74"/>
  <c r="L46" i="75" s="1"/>
  <c r="F62" i="69"/>
  <c r="S14" i="69"/>
  <c r="H14" i="69"/>
  <c r="Q56" i="47"/>
  <c r="Q258" i="47" s="1"/>
  <c r="AV30" i="64"/>
  <c r="V72" i="25"/>
  <c r="F14" i="69"/>
  <c r="AV263" i="64"/>
  <c r="G33" i="25"/>
  <c r="L17" i="69"/>
  <c r="AJ253" i="46"/>
  <c r="K28" i="56"/>
  <c r="CB257" i="46"/>
  <c r="S46" i="56"/>
  <c r="G31" i="56"/>
  <c r="F41" i="25"/>
  <c r="BI51" i="46"/>
  <c r="AY76" i="46"/>
  <c r="X31" i="46"/>
  <c r="S41" i="25" s="1"/>
  <c r="T31" i="46"/>
  <c r="CN87" i="46"/>
  <c r="AA318" i="64"/>
  <c r="AA246" i="46"/>
  <c r="L39" i="56"/>
  <c r="AV179" i="64"/>
  <c r="AV250" i="64"/>
  <c r="T13" i="69"/>
  <c r="AV113" i="64"/>
  <c r="AV322" i="64"/>
  <c r="AV164" i="64"/>
  <c r="AV97" i="64"/>
  <c r="AV455" i="64"/>
  <c r="AV411" i="64"/>
  <c r="S60" i="69"/>
  <c r="AV465" i="64"/>
  <c r="BJ51" i="46"/>
  <c r="BF51" i="46"/>
  <c r="BL51" i="46"/>
  <c r="X253" i="46"/>
  <c r="BG76" i="46"/>
  <c r="AO59" i="46"/>
  <c r="AX92" i="46"/>
  <c r="AZ51" i="46"/>
  <c r="BZ51" i="46"/>
  <c r="BG51" i="46"/>
  <c r="AG253" i="46"/>
  <c r="AX257" i="46"/>
  <c r="BE76" i="46"/>
  <c r="O12" i="69"/>
  <c r="V12" i="69"/>
  <c r="AA237" i="64"/>
  <c r="AA390" i="64"/>
  <c r="AA166" i="64"/>
  <c r="AA406" i="64"/>
  <c r="C27" i="25"/>
  <c r="AA402" i="64"/>
  <c r="W16" i="69"/>
  <c r="AA164" i="64"/>
  <c r="AA89" i="64"/>
  <c r="L63" i="69"/>
  <c r="V13" i="69"/>
  <c r="G17" i="69"/>
  <c r="I17" i="69"/>
  <c r="U63" i="69"/>
  <c r="J14" i="69"/>
  <c r="AV186" i="64"/>
  <c r="U17" i="69"/>
  <c r="AV189" i="64"/>
  <c r="BM257" i="46"/>
  <c r="BA257" i="46"/>
  <c r="AV528" i="64"/>
  <c r="AV96" i="64"/>
  <c r="AV312" i="64"/>
  <c r="AA316" i="64"/>
  <c r="BS64" i="46"/>
  <c r="AC119" i="46"/>
  <c r="AC77" i="46"/>
  <c r="BS75" i="46"/>
  <c r="AV330" i="64"/>
  <c r="AV249" i="46"/>
  <c r="AV543" i="64"/>
  <c r="AV110" i="64"/>
  <c r="AV386" i="64"/>
  <c r="AV29" i="64"/>
  <c r="AA25" i="64"/>
  <c r="T59" i="69"/>
  <c r="AV553" i="64"/>
  <c r="I59" i="69"/>
  <c r="AV90" i="64"/>
  <c r="AG66" i="25"/>
  <c r="AV534" i="64"/>
  <c r="AA396" i="64"/>
  <c r="F17" i="69"/>
  <c r="AV178" i="64"/>
  <c r="AV338" i="64"/>
  <c r="AV311" i="64"/>
  <c r="AV388" i="64"/>
  <c r="AA542" i="64"/>
  <c r="BS46" i="46"/>
  <c r="F46" i="56"/>
  <c r="AV333" i="64"/>
  <c r="C86" i="25"/>
  <c r="H67" i="36" s="1"/>
  <c r="N31" i="56"/>
  <c r="AA176" i="64"/>
  <c r="BS25" i="46"/>
  <c r="CN25" i="46"/>
  <c r="AA247" i="64"/>
  <c r="AV180" i="64"/>
  <c r="J113" i="44"/>
  <c r="E255" i="44"/>
  <c r="AV269" i="64"/>
  <c r="W47" i="56"/>
  <c r="V40" i="70" s="1"/>
  <c r="V60" i="71" s="1"/>
  <c r="V150" i="47"/>
  <c r="L150" i="47"/>
  <c r="D59" i="69"/>
  <c r="G148" i="47"/>
  <c r="G338" i="47" s="1"/>
  <c r="AX45" i="46"/>
  <c r="G230" i="44"/>
  <c r="J151" i="44"/>
  <c r="CN58" i="46"/>
  <c r="CL245" i="46" s="1"/>
  <c r="X29" i="25"/>
  <c r="AS29" i="25" s="1"/>
  <c r="F30" i="56"/>
  <c r="V63" i="69"/>
  <c r="P46" i="56"/>
  <c r="O54" i="71" s="1"/>
  <c r="T160" i="47"/>
  <c r="T339" i="47" s="1"/>
  <c r="BF257" i="46"/>
  <c r="BS31" i="46"/>
  <c r="V45" i="46"/>
  <c r="R45" i="56" s="1"/>
  <c r="J112" i="47"/>
  <c r="J63" i="47" s="1"/>
  <c r="S45" i="46"/>
  <c r="O45" i="56" s="1"/>
  <c r="R45" i="46"/>
  <c r="N45" i="56" s="1"/>
  <c r="V63" i="74"/>
  <c r="V61" i="75" s="1"/>
  <c r="P45" i="46"/>
  <c r="L45" i="56" s="1"/>
  <c r="N69" i="74"/>
  <c r="N46" i="75" s="1"/>
  <c r="AV24" i="64"/>
  <c r="AV165" i="64"/>
  <c r="AV32" i="64"/>
  <c r="AV466" i="64"/>
  <c r="AV530" i="64"/>
  <c r="G16" i="69"/>
  <c r="Q178" i="47"/>
  <c r="Q352" i="47" s="1"/>
  <c r="J105" i="47"/>
  <c r="J300" i="47" s="1"/>
  <c r="CN22" i="46"/>
  <c r="Z45" i="46"/>
  <c r="V45" i="56" s="1"/>
  <c r="J63" i="74"/>
  <c r="J61" i="75" s="1"/>
  <c r="U28" i="56"/>
  <c r="AE253" i="46"/>
  <c r="AF253" i="46"/>
  <c r="I335" i="47"/>
  <c r="AC243" i="46"/>
  <c r="AI243" i="46"/>
  <c r="AH59" i="46"/>
  <c r="AV314" i="64"/>
  <c r="AV251" i="64"/>
  <c r="AV460" i="64"/>
  <c r="L30" i="56"/>
  <c r="AA319" i="64"/>
  <c r="O64" i="25"/>
  <c r="K30" i="56"/>
  <c r="O63" i="25"/>
  <c r="BX257" i="46"/>
  <c r="X30" i="25"/>
  <c r="AS30" i="25" s="1"/>
  <c r="M45" i="46"/>
  <c r="I45" i="56" s="1"/>
  <c r="AB45" i="46"/>
  <c r="X45" i="56" s="1"/>
  <c r="G253" i="44"/>
  <c r="I45" i="46"/>
  <c r="E45" i="56" s="1"/>
  <c r="V63" i="25"/>
  <c r="V66" i="25" s="1"/>
  <c r="AZ241" i="46"/>
  <c r="E105" i="47"/>
  <c r="E56" i="47" s="1"/>
  <c r="E258" i="47" s="1"/>
  <c r="R249" i="56"/>
  <c r="CI257" i="46"/>
  <c r="K45" i="46"/>
  <c r="G45" i="56" s="1"/>
  <c r="J45" i="46"/>
  <c r="F45" i="56" s="1"/>
  <c r="AT253" i="46"/>
  <c r="K253" i="46"/>
  <c r="AQ243" i="46"/>
  <c r="CH231" i="46"/>
  <c r="R58" i="69"/>
  <c r="AV415" i="64"/>
  <c r="P12" i="69"/>
  <c r="AW254" i="46"/>
  <c r="BA254" i="46"/>
  <c r="CC234" i="46"/>
  <c r="AV325" i="64"/>
  <c r="AV169" i="64"/>
  <c r="AA118" i="64"/>
  <c r="AA330" i="64"/>
  <c r="I38" i="56"/>
  <c r="N58" i="69"/>
  <c r="P47" i="56"/>
  <c r="O40" i="70" s="1"/>
  <c r="O60" i="71" s="1"/>
  <c r="T30" i="56"/>
  <c r="S58" i="56"/>
  <c r="S244" i="56" s="1"/>
  <c r="Q45" i="46"/>
  <c r="M45" i="56" s="1"/>
  <c r="H45" i="46"/>
  <c r="U45" i="46"/>
  <c r="Q45" i="56" s="1"/>
  <c r="L16" i="69"/>
  <c r="F60" i="69"/>
  <c r="AA35" i="64"/>
  <c r="AV385" i="64"/>
  <c r="J178" i="47"/>
  <c r="J352" i="47" s="1"/>
  <c r="N45" i="46"/>
  <c r="J45" i="56" s="1"/>
  <c r="O45" i="46"/>
  <c r="K45" i="56" s="1"/>
  <c r="K46" i="56"/>
  <c r="J55" i="70" s="1"/>
  <c r="CN33" i="46"/>
  <c r="CH246" i="46"/>
  <c r="I28" i="56"/>
  <c r="AJ59" i="46"/>
  <c r="AS245" i="46"/>
  <c r="U161" i="47"/>
  <c r="U340" i="47" s="1"/>
  <c r="U162" i="47"/>
  <c r="U341" i="47" s="1"/>
  <c r="AP86" i="25"/>
  <c r="Y90" i="25"/>
  <c r="E59" i="56"/>
  <c r="D92" i="47" s="1"/>
  <c r="D162" i="47"/>
  <c r="D341" i="47" s="1"/>
  <c r="AA174" i="64"/>
  <c r="AA88" i="64"/>
  <c r="AA57" i="64"/>
  <c r="AA416" i="64"/>
  <c r="AV537" i="64"/>
  <c r="AC46" i="46"/>
  <c r="F253" i="46"/>
  <c r="AK58" i="46"/>
  <c r="L58" i="56" s="1"/>
  <c r="L244" i="56" s="1"/>
  <c r="AX24" i="46"/>
  <c r="BQ76" i="46"/>
  <c r="J59" i="69"/>
  <c r="AV246" i="64"/>
  <c r="J69" i="74"/>
  <c r="J46" i="75" s="1"/>
  <c r="N162" i="47"/>
  <c r="N341" i="47" s="1"/>
  <c r="S253" i="46"/>
  <c r="AO253" i="46"/>
  <c r="H59" i="46"/>
  <c r="AR59" i="46"/>
  <c r="AM59" i="46"/>
  <c r="AG59" i="46"/>
  <c r="AN59" i="46"/>
  <c r="AW59" i="46"/>
  <c r="AV59" i="46"/>
  <c r="AS59" i="46"/>
  <c r="AF59" i="46"/>
  <c r="AE59" i="46"/>
  <c r="AP59" i="46"/>
  <c r="AT59" i="46"/>
  <c r="AI59" i="46"/>
  <c r="AQ59" i="46"/>
  <c r="R95" i="47"/>
  <c r="R293" i="47" s="1"/>
  <c r="W12" i="69"/>
  <c r="AU59" i="46"/>
  <c r="AK59" i="46"/>
  <c r="V58" i="69"/>
  <c r="AA537" i="64"/>
  <c r="AA159" i="64"/>
  <c r="AA189" i="64"/>
  <c r="AA99" i="64"/>
  <c r="AA536" i="64"/>
  <c r="AA315" i="64"/>
  <c r="W95" i="47"/>
  <c r="AA458" i="64"/>
  <c r="AA304" i="64"/>
  <c r="AL59" i="46"/>
  <c r="I58" i="56"/>
  <c r="I244" i="56" s="1"/>
  <c r="AV247" i="64"/>
  <c r="BM226" i="46"/>
  <c r="BG226" i="46"/>
  <c r="BS232" i="46"/>
  <c r="CK232" i="46"/>
  <c r="H129" i="47"/>
  <c r="H317" i="47" s="1"/>
  <c r="P54" i="71"/>
  <c r="BB254" i="46"/>
  <c r="D160" i="47"/>
  <c r="D339" i="47" s="1"/>
  <c r="O17" i="69"/>
  <c r="BC76" i="46"/>
  <c r="BI76" i="46"/>
  <c r="AZ76" i="46"/>
  <c r="BK76" i="46"/>
  <c r="BB76" i="46"/>
  <c r="F234" i="46"/>
  <c r="BG254" i="46"/>
  <c r="BK254" i="46"/>
  <c r="AB251" i="46"/>
  <c r="I63" i="69"/>
  <c r="J60" i="69"/>
  <c r="BS63" i="46"/>
  <c r="BL76" i="46"/>
  <c r="BP76" i="46"/>
  <c r="BN76" i="46"/>
  <c r="BR76" i="46"/>
  <c r="BJ76" i="46"/>
  <c r="BO76" i="46"/>
  <c r="AX110" i="46"/>
  <c r="AX240" i="46"/>
  <c r="BX232" i="46"/>
  <c r="Q58" i="69"/>
  <c r="O52" i="56"/>
  <c r="N40" i="71" s="1"/>
  <c r="BI254" i="46"/>
  <c r="AV108" i="64"/>
  <c r="AR253" i="46"/>
  <c r="I76" i="44"/>
  <c r="J76" i="44" s="1"/>
  <c r="BD76" i="46"/>
  <c r="BA76" i="46"/>
  <c r="BF76" i="46"/>
  <c r="E63" i="69"/>
  <c r="AV470" i="64"/>
  <c r="AV235" i="64"/>
  <c r="AA51" i="64"/>
  <c r="T14" i="70"/>
  <c r="D14" i="69"/>
  <c r="AV254" i="46"/>
  <c r="AX98" i="46"/>
  <c r="Q14" i="69"/>
  <c r="AV92" i="64"/>
  <c r="AV389" i="64"/>
  <c r="AV454" i="64"/>
  <c r="Q59" i="69"/>
  <c r="K63" i="69"/>
  <c r="F244" i="44"/>
  <c r="AV533" i="64"/>
  <c r="AA333" i="64"/>
  <c r="AV544" i="64"/>
  <c r="BV257" i="46"/>
  <c r="J63" i="69"/>
  <c r="D16" i="69"/>
  <c r="AX74" i="46"/>
  <c r="AP253" i="46"/>
  <c r="CJ86" i="46"/>
  <c r="CH248" i="46" s="1"/>
  <c r="CC86" i="46"/>
  <c r="CA248" i="46" s="1"/>
  <c r="CM86" i="46"/>
  <c r="CK248" i="46" s="1"/>
  <c r="BY86" i="46"/>
  <c r="BW248" i="46" s="1"/>
  <c r="BW86" i="46"/>
  <c r="BU248" i="46" s="1"/>
  <c r="CF86" i="46"/>
  <c r="CD248" i="46" s="1"/>
  <c r="CB86" i="46"/>
  <c r="BZ248" i="46" s="1"/>
  <c r="CD86" i="46"/>
  <c r="CB248" i="46" s="1"/>
  <c r="BZ86" i="46"/>
  <c r="BX248" i="46" s="1"/>
  <c r="CK86" i="46"/>
  <c r="I86" i="44"/>
  <c r="J86" i="44" s="1"/>
  <c r="BX86" i="46"/>
  <c r="BV248" i="46" s="1"/>
  <c r="CE86" i="46"/>
  <c r="CC248" i="46" s="1"/>
  <c r="CA86" i="46"/>
  <c r="CL86" i="46"/>
  <c r="CJ248" i="46" s="1"/>
  <c r="BU86" i="46"/>
  <c r="BV86" i="46"/>
  <c r="BT248" i="46" s="1"/>
  <c r="BT86" i="46"/>
  <c r="BR248" i="46" s="1"/>
  <c r="CI86" i="46"/>
  <c r="CH86" i="46"/>
  <c r="CF248" i="46" s="1"/>
  <c r="CG86" i="46"/>
  <c r="CE248" i="46" s="1"/>
  <c r="C149" i="47"/>
  <c r="L62" i="69"/>
  <c r="O14" i="69"/>
  <c r="Z558" i="64"/>
  <c r="AV249" i="64"/>
  <c r="CN46" i="46"/>
  <c r="AV103" i="64"/>
  <c r="V54" i="71"/>
  <c r="V55" i="70"/>
  <c r="F336" i="64"/>
  <c r="K155" i="47"/>
  <c r="D123" i="47"/>
  <c r="D74" i="47" s="1"/>
  <c r="D219" i="25"/>
  <c r="AV527" i="64"/>
  <c r="CN19" i="46"/>
  <c r="AV161" i="64"/>
  <c r="S16" i="69"/>
  <c r="AA197" i="64"/>
  <c r="L30" i="46"/>
  <c r="H30" i="56" s="1"/>
  <c r="I30" i="46"/>
  <c r="E30" i="56" s="1"/>
  <c r="Y30" i="46"/>
  <c r="U30" i="56" s="1"/>
  <c r="V30" i="46"/>
  <c r="R30" i="56" s="1"/>
  <c r="U30" i="46"/>
  <c r="Q30" i="56" s="1"/>
  <c r="T30" i="46"/>
  <c r="P30" i="56" s="1"/>
  <c r="S30" i="46"/>
  <c r="O30" i="56" s="1"/>
  <c r="J150" i="44"/>
  <c r="H63" i="74"/>
  <c r="H61" i="75" s="1"/>
  <c r="I46" i="56"/>
  <c r="H55" i="70" s="1"/>
  <c r="AA184" i="64"/>
  <c r="CG245" i="46"/>
  <c r="CN105" i="46"/>
  <c r="H28" i="56"/>
  <c r="BU257" i="46"/>
  <c r="BS28" i="46"/>
  <c r="BB257" i="46"/>
  <c r="BO257" i="46"/>
  <c r="D257" i="46"/>
  <c r="Z22" i="46"/>
  <c r="AV468" i="64"/>
  <c r="AV538" i="64"/>
  <c r="G48" i="74"/>
  <c r="G67" i="75" s="1"/>
  <c r="G64" i="25"/>
  <c r="G66" i="25" s="1"/>
  <c r="AV552" i="64"/>
  <c r="V59" i="69"/>
  <c r="O60" i="69"/>
  <c r="T17" i="69"/>
  <c r="F59" i="69"/>
  <c r="W105" i="47"/>
  <c r="W300" i="47" s="1"/>
  <c r="X249" i="56"/>
  <c r="AV40" i="64"/>
  <c r="AV334" i="64"/>
  <c r="CH51" i="46"/>
  <c r="BM51" i="46"/>
  <c r="CJ51" i="46"/>
  <c r="BA51" i="46"/>
  <c r="BY51" i="46"/>
  <c r="CE51" i="46"/>
  <c r="CC51" i="46"/>
  <c r="BU51" i="46"/>
  <c r="BH51" i="46"/>
  <c r="BO51" i="46"/>
  <c r="BX51" i="46"/>
  <c r="BV51" i="46"/>
  <c r="BT51" i="46"/>
  <c r="BN51" i="46"/>
  <c r="CM51" i="46"/>
  <c r="BP51" i="46"/>
  <c r="CI51" i="46"/>
  <c r="CG51" i="46"/>
  <c r="CK51" i="46"/>
  <c r="O62" i="69"/>
  <c r="R529" i="64"/>
  <c r="Q529" i="64"/>
  <c r="T558" i="64"/>
  <c r="U558" i="64"/>
  <c r="Y558" i="64"/>
  <c r="I558" i="64"/>
  <c r="R558" i="64"/>
  <c r="L558" i="64"/>
  <c r="O558" i="64"/>
  <c r="K558" i="64"/>
  <c r="W558" i="64"/>
  <c r="G558" i="64"/>
  <c r="M276" i="25"/>
  <c r="C158" i="25"/>
  <c r="C276" i="25" s="1"/>
  <c r="CN92" i="46"/>
  <c r="R285" i="25"/>
  <c r="C153" i="25"/>
  <c r="C285" i="25" s="1"/>
  <c r="AV100" i="64"/>
  <c r="F63" i="69"/>
  <c r="AV167" i="64"/>
  <c r="N13" i="69"/>
  <c r="V17" i="69"/>
  <c r="R60" i="69"/>
  <c r="H59" i="69"/>
  <c r="BS80" i="46"/>
  <c r="O335" i="47"/>
  <c r="AH253" i="46"/>
  <c r="AD54" i="64"/>
  <c r="AI54" i="64"/>
  <c r="AO401" i="64"/>
  <c r="AN46" i="64"/>
  <c r="AL119" i="64"/>
  <c r="N47" i="70" s="1"/>
  <c r="Y190" i="64"/>
  <c r="V55" i="74" s="1"/>
  <c r="AS54" i="64"/>
  <c r="AB46" i="64"/>
  <c r="J40" i="44"/>
  <c r="P59" i="69"/>
  <c r="AA249" i="64"/>
  <c r="M59" i="69"/>
  <c r="T52" i="56"/>
  <c r="S62" i="70" s="1"/>
  <c r="N14" i="69"/>
  <c r="BA241" i="46"/>
  <c r="AV456" i="64"/>
  <c r="K24" i="64"/>
  <c r="S24" i="64"/>
  <c r="AQ253" i="46"/>
  <c r="O253" i="46"/>
  <c r="AK401" i="64"/>
  <c r="AH119" i="64"/>
  <c r="AV53" i="64"/>
  <c r="AS478" i="64"/>
  <c r="L313" i="64"/>
  <c r="I16" i="69" s="1"/>
  <c r="BS129" i="46"/>
  <c r="CO129" i="46" s="1"/>
  <c r="AH401" i="64"/>
  <c r="AR400" i="64"/>
  <c r="AV400" i="64" s="1"/>
  <c r="AE50" i="64"/>
  <c r="AV125" i="64"/>
  <c r="AV485" i="64"/>
  <c r="AG478" i="64"/>
  <c r="AQ54" i="64"/>
  <c r="AP54" i="64"/>
  <c r="AU183" i="64"/>
  <c r="K49" i="64"/>
  <c r="H55" i="74" s="1"/>
  <c r="AR183" i="64"/>
  <c r="AS547" i="64"/>
  <c r="AO111" i="64"/>
  <c r="AJ478" i="64"/>
  <c r="AE478" i="64"/>
  <c r="AL478" i="64"/>
  <c r="AF478" i="64"/>
  <c r="D195" i="64"/>
  <c r="F628" i="64"/>
  <c r="D266" i="64"/>
  <c r="D559" i="64"/>
  <c r="D486" i="64"/>
  <c r="W49" i="64"/>
  <c r="T47" i="70" s="1"/>
  <c r="AP413" i="64"/>
  <c r="AG413" i="64"/>
  <c r="AB413" i="64"/>
  <c r="K191" i="64"/>
  <c r="L191" i="64"/>
  <c r="V191" i="64"/>
  <c r="T16" i="74"/>
  <c r="AV107" i="64"/>
  <c r="J138" i="44"/>
  <c r="P124" i="64"/>
  <c r="AA124" i="64" s="1"/>
  <c r="AR478" i="64"/>
  <c r="AN50" i="64"/>
  <c r="AD50" i="64"/>
  <c r="AG190" i="64"/>
  <c r="AV190" i="64" s="1"/>
  <c r="AB478" i="64"/>
  <c r="AM478" i="64"/>
  <c r="H231" i="44"/>
  <c r="CA232" i="46"/>
  <c r="CI232" i="46"/>
  <c r="AK478" i="64"/>
  <c r="AI478" i="64"/>
  <c r="AH478" i="64"/>
  <c r="AC478" i="64"/>
  <c r="AQ478" i="64"/>
  <c r="Z336" i="64"/>
  <c r="J78" i="44"/>
  <c r="F235" i="44"/>
  <c r="AC120" i="64"/>
  <c r="AP120" i="64"/>
  <c r="AN120" i="64"/>
  <c r="AT120" i="64"/>
  <c r="AO191" i="64"/>
  <c r="AQ191" i="64"/>
  <c r="AI191" i="64"/>
  <c r="AU191" i="64"/>
  <c r="AK191" i="64"/>
  <c r="AN191" i="64"/>
  <c r="AR191" i="64"/>
  <c r="AL191" i="64"/>
  <c r="AH191" i="64"/>
  <c r="AC191" i="64"/>
  <c r="AB191" i="64"/>
  <c r="AP191" i="64"/>
  <c r="AG191" i="64"/>
  <c r="D474" i="64"/>
  <c r="D112" i="64"/>
  <c r="D401" i="64"/>
  <c r="F616" i="64"/>
  <c r="D42" i="64"/>
  <c r="D183" i="64"/>
  <c r="D328" i="64"/>
  <c r="D547" i="64"/>
  <c r="D254" i="64"/>
  <c r="Q558" i="64"/>
  <c r="D50" i="64"/>
  <c r="D555" i="64"/>
  <c r="D482" i="64"/>
  <c r="D123" i="64"/>
  <c r="D53" i="64"/>
  <c r="D339" i="64"/>
  <c r="D265" i="64"/>
  <c r="D485" i="64"/>
  <c r="AD401" i="64"/>
  <c r="AJ401" i="64"/>
  <c r="AL401" i="64"/>
  <c r="AM401" i="64"/>
  <c r="AC401" i="64"/>
  <c r="AI401" i="64"/>
  <c r="AP401" i="64"/>
  <c r="AU401" i="64"/>
  <c r="AF401" i="64"/>
  <c r="AN401" i="64"/>
  <c r="AT401" i="64"/>
  <c r="AS401" i="64"/>
  <c r="AG254" i="64"/>
  <c r="AI254" i="64"/>
  <c r="AC254" i="64"/>
  <c r="AL254" i="64"/>
  <c r="J31" i="46"/>
  <c r="U31" i="46"/>
  <c r="AB31" i="46"/>
  <c r="P31" i="46"/>
  <c r="K41" i="25" s="1"/>
  <c r="M31" i="46"/>
  <c r="W31" i="46"/>
  <c r="AU50" i="64"/>
  <c r="AR50" i="64"/>
  <c r="AI50" i="64"/>
  <c r="AC50" i="64"/>
  <c r="D487" i="64"/>
  <c r="D267" i="64"/>
  <c r="D125" i="64"/>
  <c r="D414" i="64"/>
  <c r="D341" i="64"/>
  <c r="F629" i="64"/>
  <c r="D196" i="64"/>
  <c r="D55" i="64"/>
  <c r="D560" i="64"/>
  <c r="AM183" i="64"/>
  <c r="AJ183" i="64"/>
  <c r="AC183" i="64"/>
  <c r="AT183" i="64"/>
  <c r="AI183" i="64"/>
  <c r="AD183" i="64"/>
  <c r="AO183" i="64"/>
  <c r="AF183" i="64"/>
  <c r="AL183" i="64"/>
  <c r="AU547" i="64"/>
  <c r="AH547" i="64"/>
  <c r="AM547" i="64"/>
  <c r="AC547" i="64"/>
  <c r="AR547" i="64"/>
  <c r="AJ547" i="64"/>
  <c r="AO547" i="64"/>
  <c r="AI547" i="64"/>
  <c r="AL547" i="64"/>
  <c r="AN547" i="64"/>
  <c r="J130" i="44"/>
  <c r="H230" i="44" s="1"/>
  <c r="AH482" i="64"/>
  <c r="AP482" i="64"/>
  <c r="AC482" i="64"/>
  <c r="AU482" i="64"/>
  <c r="AR482" i="64"/>
  <c r="AD482" i="64"/>
  <c r="AL482" i="64"/>
  <c r="AI482" i="64"/>
  <c r="AS262" i="64"/>
  <c r="AO262" i="64"/>
  <c r="AR262" i="64"/>
  <c r="AL262" i="64"/>
  <c r="AU262" i="64"/>
  <c r="AT262" i="64"/>
  <c r="AH262" i="64"/>
  <c r="AK262" i="64"/>
  <c r="AN262" i="64"/>
  <c r="AM474" i="64"/>
  <c r="AI474" i="64"/>
  <c r="AS474" i="64"/>
  <c r="AF474" i="64"/>
  <c r="E490" i="64"/>
  <c r="E514" i="64" s="1"/>
  <c r="AL474" i="64"/>
  <c r="AO474" i="64"/>
  <c r="AD474" i="64"/>
  <c r="AT474" i="64"/>
  <c r="AC474" i="64"/>
  <c r="AT328" i="64"/>
  <c r="AL328" i="64"/>
  <c r="AI328" i="64"/>
  <c r="AU328" i="64"/>
  <c r="AC328" i="64"/>
  <c r="AJ328" i="64"/>
  <c r="AP328" i="64"/>
  <c r="AB328" i="64"/>
  <c r="AD328" i="64"/>
  <c r="AF328" i="64"/>
  <c r="AG328" i="64"/>
  <c r="AK112" i="64"/>
  <c r="AC112" i="64"/>
  <c r="AL112" i="64"/>
  <c r="AF112" i="64"/>
  <c r="AD112" i="64"/>
  <c r="AO112" i="64"/>
  <c r="AT112" i="64"/>
  <c r="AU112" i="64"/>
  <c r="AJ112" i="64"/>
  <c r="W62" i="70"/>
  <c r="AV313" i="64"/>
  <c r="P16" i="69"/>
  <c r="U340" i="64"/>
  <c r="Y313" i="64"/>
  <c r="H95" i="56"/>
  <c r="G179" i="47" s="1"/>
  <c r="U12" i="69"/>
  <c r="AV22" i="64"/>
  <c r="AX38" i="46"/>
  <c r="AV177" i="64"/>
  <c r="T32" i="46"/>
  <c r="O42" i="25" s="1"/>
  <c r="D58" i="69"/>
  <c r="AV114" i="64"/>
  <c r="AV38" i="64"/>
  <c r="W335" i="47"/>
  <c r="AH72" i="25"/>
  <c r="D66" i="25"/>
  <c r="AV321" i="64"/>
  <c r="BF235" i="46"/>
  <c r="AA380" i="64"/>
  <c r="AA177" i="64"/>
  <c r="E46" i="56"/>
  <c r="BQ51" i="46"/>
  <c r="AY51" i="46"/>
  <c r="K55" i="74"/>
  <c r="AA393" i="64"/>
  <c r="AV176" i="64"/>
  <c r="T12" i="69"/>
  <c r="AA475" i="64"/>
  <c r="CO126" i="46"/>
  <c r="D63" i="74"/>
  <c r="D61" i="75" s="1"/>
  <c r="AG243" i="46"/>
  <c r="W58" i="69"/>
  <c r="U65" i="25"/>
  <c r="U66" i="25" s="1"/>
  <c r="J31" i="56"/>
  <c r="AV117" i="64"/>
  <c r="AV539" i="64"/>
  <c r="W52" i="56"/>
  <c r="V62" i="70" s="1"/>
  <c r="U45" i="56"/>
  <c r="AV19" i="64"/>
  <c r="AV531" i="64"/>
  <c r="Q112" i="47"/>
  <c r="Q63" i="47" s="1"/>
  <c r="I12" i="69"/>
  <c r="AV308" i="64"/>
  <c r="K13" i="69"/>
  <c r="AA255" i="64"/>
  <c r="AV28" i="64"/>
  <c r="AV234" i="64"/>
  <c r="U47" i="70"/>
  <c r="BH254" i="46"/>
  <c r="BL254" i="46"/>
  <c r="BN254" i="46"/>
  <c r="D96" i="56"/>
  <c r="BS134" i="46"/>
  <c r="CN138" i="46"/>
  <c r="AX97" i="46"/>
  <c r="O278" i="25"/>
  <c r="BS138" i="46"/>
  <c r="AX113" i="46"/>
  <c r="AX105" i="46"/>
  <c r="CN134" i="46"/>
  <c r="BS225" i="46"/>
  <c r="AC89" i="46"/>
  <c r="V253" i="46"/>
  <c r="AX60" i="46"/>
  <c r="H56" i="47"/>
  <c r="H258" i="47" s="1"/>
  <c r="H300" i="47"/>
  <c r="AO243" i="46"/>
  <c r="AP243" i="46"/>
  <c r="R121" i="56"/>
  <c r="AC113" i="46"/>
  <c r="AX120" i="46"/>
  <c r="AI58" i="46"/>
  <c r="J58" i="56" s="1"/>
  <c r="J244" i="56" s="1"/>
  <c r="AQ58" i="46"/>
  <c r="AT58" i="46"/>
  <c r="AJ58" i="46"/>
  <c r="K58" i="56" s="1"/>
  <c r="K244" i="56" s="1"/>
  <c r="E245" i="46"/>
  <c r="AO58" i="46"/>
  <c r="AV58" i="46"/>
  <c r="W58" i="56" s="1"/>
  <c r="W244" i="56" s="1"/>
  <c r="AE58" i="46"/>
  <c r="F58" i="56" s="1"/>
  <c r="F244" i="56" s="1"/>
  <c r="AP58" i="46"/>
  <c r="G241" i="44"/>
  <c r="J58" i="44"/>
  <c r="H241" i="44" s="1"/>
  <c r="I63" i="25"/>
  <c r="I63" i="74"/>
  <c r="I61" i="75" s="1"/>
  <c r="AA47" i="64"/>
  <c r="J41" i="25"/>
  <c r="U14" i="69"/>
  <c r="AC69" i="46"/>
  <c r="AA56" i="64"/>
  <c r="AX95" i="46"/>
  <c r="BS149" i="46"/>
  <c r="BJ61" i="46"/>
  <c r="BL61" i="46"/>
  <c r="BG61" i="46"/>
  <c r="BO61" i="46"/>
  <c r="BM61" i="46"/>
  <c r="BK61" i="46"/>
  <c r="BB61" i="46"/>
  <c r="AZ253" i="46" s="1"/>
  <c r="AY61" i="46"/>
  <c r="AW253" i="46" s="1"/>
  <c r="BD61" i="46"/>
  <c r="BE61" i="46"/>
  <c r="BC61" i="46"/>
  <c r="BP61" i="46"/>
  <c r="AZ61" i="46"/>
  <c r="BR61" i="46"/>
  <c r="BH61" i="46"/>
  <c r="BF253" i="46" s="1"/>
  <c r="BA61" i="46"/>
  <c r="BI61" i="46"/>
  <c r="I61" i="44"/>
  <c r="BF61" i="46"/>
  <c r="BN61" i="46"/>
  <c r="BQ61" i="46"/>
  <c r="BN245" i="46"/>
  <c r="V58" i="56"/>
  <c r="V244" i="56" s="1"/>
  <c r="AA386" i="64"/>
  <c r="AW238" i="46"/>
  <c r="BS172" i="46"/>
  <c r="BQ238" i="46" s="1"/>
  <c r="E238" i="46"/>
  <c r="AW172" i="46"/>
  <c r="AI172" i="46"/>
  <c r="AP172" i="46"/>
  <c r="AU172" i="46"/>
  <c r="AV172" i="46"/>
  <c r="AE172" i="46"/>
  <c r="AS172" i="46"/>
  <c r="AT172" i="46"/>
  <c r="AL172" i="46"/>
  <c r="AJ172" i="46"/>
  <c r="AR172" i="46"/>
  <c r="AF172" i="46"/>
  <c r="AK172" i="46"/>
  <c r="AO172" i="46"/>
  <c r="AQ172" i="46"/>
  <c r="AN172" i="46"/>
  <c r="AH172" i="46"/>
  <c r="AD172" i="46"/>
  <c r="AG172" i="46"/>
  <c r="AM172" i="46"/>
  <c r="AX116" i="46"/>
  <c r="AX66" i="46"/>
  <c r="AX70" i="46"/>
  <c r="AT243" i="46"/>
  <c r="T121" i="56"/>
  <c r="CN149" i="46"/>
  <c r="BR238" i="46"/>
  <c r="CN172" i="46"/>
  <c r="CL238" i="46" s="1"/>
  <c r="AM253" i="46"/>
  <c r="AX80" i="46"/>
  <c r="AD253" i="46"/>
  <c r="F63" i="63"/>
  <c r="C83" i="63"/>
  <c r="C86" i="63" s="1"/>
  <c r="C93" i="63" s="1"/>
  <c r="D93" i="63" s="1"/>
  <c r="H22" i="46"/>
  <c r="R22" i="46"/>
  <c r="Y22" i="46"/>
  <c r="V22" i="46"/>
  <c r="X22" i="46"/>
  <c r="Q22" i="46"/>
  <c r="I22" i="46"/>
  <c r="S22" i="46"/>
  <c r="W22" i="46"/>
  <c r="K22" i="46"/>
  <c r="J22" i="46"/>
  <c r="N22" i="46"/>
  <c r="AB22" i="46"/>
  <c r="O22" i="46"/>
  <c r="M22" i="46"/>
  <c r="T22" i="46"/>
  <c r="AA22" i="46"/>
  <c r="P22" i="46"/>
  <c r="L22" i="46"/>
  <c r="U22" i="46"/>
  <c r="H121" i="56"/>
  <c r="M47" i="70"/>
  <c r="G47" i="56"/>
  <c r="F40" i="70" s="1"/>
  <c r="F60" i="71" s="1"/>
  <c r="N160" i="47"/>
  <c r="N339" i="47" s="1"/>
  <c r="F16" i="69"/>
  <c r="R65" i="25"/>
  <c r="R66" i="25" s="1"/>
  <c r="BS176" i="46"/>
  <c r="BQ241" i="46" s="1"/>
  <c r="AX123" i="46"/>
  <c r="AX75" i="46"/>
  <c r="H161" i="47"/>
  <c r="H340" i="47" s="1"/>
  <c r="AF245" i="46"/>
  <c r="AC86" i="25"/>
  <c r="D55" i="46"/>
  <c r="E55" i="46" s="1"/>
  <c r="F52" i="63"/>
  <c r="M161" i="47"/>
  <c r="M340" i="47" s="1"/>
  <c r="D56" i="46"/>
  <c r="E56" i="46" s="1"/>
  <c r="F53" i="63"/>
  <c r="AM86" i="25"/>
  <c r="R162" i="47"/>
  <c r="R341" i="47" s="1"/>
  <c r="AN86" i="25"/>
  <c r="S161" i="47"/>
  <c r="S340" i="47" s="1"/>
  <c r="D54" i="46"/>
  <c r="E54" i="46" s="1"/>
  <c r="E50" i="63"/>
  <c r="F51" i="63"/>
  <c r="G14" i="70"/>
  <c r="W162" i="47"/>
  <c r="W341" i="47" s="1"/>
  <c r="W161" i="47"/>
  <c r="W340" i="47" s="1"/>
  <c r="AI86" i="25"/>
  <c r="N161" i="47"/>
  <c r="N340" i="47" s="1"/>
  <c r="O58" i="56"/>
  <c r="O244" i="56" s="1"/>
  <c r="N54" i="71"/>
  <c r="V16" i="74"/>
  <c r="AV399" i="64"/>
  <c r="AV337" i="64"/>
  <c r="AV166" i="64"/>
  <c r="X63" i="25"/>
  <c r="AS63" i="25" s="1"/>
  <c r="G69" i="74"/>
  <c r="G46" i="75" s="1"/>
  <c r="AC70" i="46"/>
  <c r="AU253" i="46"/>
  <c r="F41" i="63"/>
  <c r="D44" i="46"/>
  <c r="E44" i="46" s="1"/>
  <c r="F46" i="63"/>
  <c r="D49" i="44" s="1"/>
  <c r="E49" i="44" s="1"/>
  <c r="H49" i="44" s="1"/>
  <c r="D49" i="46"/>
  <c r="E49" i="46" s="1"/>
  <c r="AX61" i="46"/>
  <c r="BF245" i="46"/>
  <c r="N58" i="56"/>
  <c r="N244" i="56" s="1"/>
  <c r="F40" i="63"/>
  <c r="D43" i="46"/>
  <c r="E43" i="46" s="1"/>
  <c r="K48" i="63"/>
  <c r="D51" i="44"/>
  <c r="E51" i="44" s="1"/>
  <c r="H51" i="44" s="1"/>
  <c r="J51" i="44" s="1"/>
  <c r="AX67" i="46"/>
  <c r="AC253" i="46"/>
  <c r="F33" i="63"/>
  <c r="D36" i="46"/>
  <c r="E36" i="46" s="1"/>
  <c r="F39" i="63"/>
  <c r="E38" i="63"/>
  <c r="D42" i="46"/>
  <c r="E42" i="46" s="1"/>
  <c r="F32" i="63"/>
  <c r="D35" i="46"/>
  <c r="E35" i="46" s="1"/>
  <c r="E31" i="63"/>
  <c r="H33" i="46"/>
  <c r="AB33" i="46"/>
  <c r="T33" i="46"/>
  <c r="AA33" i="46"/>
  <c r="K33" i="46"/>
  <c r="Z33" i="46"/>
  <c r="X33" i="46"/>
  <c r="U33" i="46"/>
  <c r="M33" i="46"/>
  <c r="R33" i="46"/>
  <c r="Y33" i="46"/>
  <c r="P33" i="46"/>
  <c r="N33" i="46"/>
  <c r="L33" i="46"/>
  <c r="I33" i="46"/>
  <c r="J33" i="46"/>
  <c r="W33" i="46"/>
  <c r="Q33" i="46"/>
  <c r="V33" i="46"/>
  <c r="O33" i="46"/>
  <c r="S33" i="46"/>
  <c r="AB253" i="46"/>
  <c r="F51" i="46"/>
  <c r="G51" i="46"/>
  <c r="E17" i="69"/>
  <c r="P60" i="69"/>
  <c r="D236" i="46"/>
  <c r="CD235" i="46"/>
  <c r="CE235" i="46"/>
  <c r="AN251" i="46"/>
  <c r="AR72" i="25"/>
  <c r="O112" i="47"/>
  <c r="O63" i="47" s="1"/>
  <c r="F65" i="25"/>
  <c r="I33" i="25"/>
  <c r="J25" i="56"/>
  <c r="Q33" i="25"/>
  <c r="R25" i="56"/>
  <c r="BO254" i="46"/>
  <c r="BC235" i="46"/>
  <c r="H156" i="46"/>
  <c r="F226" i="46" s="1"/>
  <c r="V95" i="47"/>
  <c r="V293" i="47" s="1"/>
  <c r="S25" i="56"/>
  <c r="R33" i="25"/>
  <c r="H48" i="44"/>
  <c r="F529" i="64"/>
  <c r="M529" i="64"/>
  <c r="S529" i="64"/>
  <c r="K529" i="64"/>
  <c r="T529" i="64"/>
  <c r="P529" i="64"/>
  <c r="H529" i="64"/>
  <c r="J529" i="64"/>
  <c r="N529" i="64"/>
  <c r="Y529" i="64"/>
  <c r="I529" i="64"/>
  <c r="V529" i="64"/>
  <c r="L529" i="64"/>
  <c r="Z529" i="64"/>
  <c r="H413" i="64"/>
  <c r="R413" i="64"/>
  <c r="L413" i="64"/>
  <c r="I413" i="64"/>
  <c r="G413" i="64"/>
  <c r="Y413" i="64"/>
  <c r="W413" i="64"/>
  <c r="T413" i="64"/>
  <c r="S413" i="64"/>
  <c r="H558" i="64"/>
  <c r="P558" i="64"/>
  <c r="F558" i="64"/>
  <c r="S558" i="64"/>
  <c r="L336" i="64"/>
  <c r="H54" i="64"/>
  <c r="O54" i="64"/>
  <c r="M54" i="64"/>
  <c r="Z54" i="64"/>
  <c r="L54" i="64"/>
  <c r="X54" i="64"/>
  <c r="Q54" i="64"/>
  <c r="R54" i="64"/>
  <c r="O194" i="64"/>
  <c r="H194" i="64"/>
  <c r="P194" i="64"/>
  <c r="F194" i="64"/>
  <c r="X194" i="64"/>
  <c r="X162" i="25"/>
  <c r="O336" i="64"/>
  <c r="G191" i="64"/>
  <c r="Q191" i="64"/>
  <c r="Y191" i="64"/>
  <c r="U95" i="47"/>
  <c r="U48" i="47" s="1"/>
  <c r="R155" i="47"/>
  <c r="AA467" i="64"/>
  <c r="F237" i="44"/>
  <c r="J174" i="44"/>
  <c r="H237" i="44" s="1"/>
  <c r="F94" i="64"/>
  <c r="Y94" i="64"/>
  <c r="Z94" i="64"/>
  <c r="H94" i="64"/>
  <c r="J94" i="64"/>
  <c r="S94" i="64"/>
  <c r="T94" i="64"/>
  <c r="G94" i="64"/>
  <c r="U94" i="64"/>
  <c r="N94" i="64"/>
  <c r="I94" i="64"/>
  <c r="K94" i="64"/>
  <c r="L94" i="64"/>
  <c r="I340" i="64"/>
  <c r="J340" i="64"/>
  <c r="X340" i="64"/>
  <c r="P340" i="64"/>
  <c r="K340" i="64"/>
  <c r="O340" i="64"/>
  <c r="L340" i="64"/>
  <c r="N340" i="64"/>
  <c r="T340" i="64"/>
  <c r="V340" i="64"/>
  <c r="F340" i="64"/>
  <c r="G340" i="64"/>
  <c r="Z340" i="64"/>
  <c r="S340" i="64"/>
  <c r="W340" i="64"/>
  <c r="M340" i="64"/>
  <c r="Y340" i="64"/>
  <c r="AA162" i="64"/>
  <c r="T45" i="56"/>
  <c r="N59" i="69"/>
  <c r="AA252" i="64"/>
  <c r="AA234" i="64"/>
  <c r="K52" i="56"/>
  <c r="J62" i="70" s="1"/>
  <c r="P14" i="70"/>
  <c r="AA462" i="64"/>
  <c r="AA415" i="64"/>
  <c r="AV541" i="64"/>
  <c r="E13" i="69"/>
  <c r="C153" i="47"/>
  <c r="AV99" i="64"/>
  <c r="AV89" i="64"/>
  <c r="AV185" i="64"/>
  <c r="S125" i="56"/>
  <c r="U52" i="56"/>
  <c r="T62" i="70" s="1"/>
  <c r="AA403" i="64"/>
  <c r="AA309" i="64"/>
  <c r="Q55" i="74"/>
  <c r="BC231" i="46"/>
  <c r="AA241" i="64"/>
  <c r="AA326" i="64"/>
  <c r="AV104" i="64"/>
  <c r="AV259" i="64"/>
  <c r="AV175" i="64"/>
  <c r="AV245" i="64"/>
  <c r="AV315" i="64"/>
  <c r="AV475" i="64"/>
  <c r="AV264" i="64"/>
  <c r="AV406" i="64"/>
  <c r="T14" i="69"/>
  <c r="AV536" i="64"/>
  <c r="T58" i="69"/>
  <c r="BP231" i="46"/>
  <c r="H32" i="46"/>
  <c r="BD231" i="46"/>
  <c r="CA231" i="46"/>
  <c r="AX235" i="46"/>
  <c r="BP235" i="46"/>
  <c r="BR235" i="46"/>
  <c r="AA92" i="64"/>
  <c r="F52" i="56"/>
  <c r="AA411" i="64"/>
  <c r="M47" i="56"/>
  <c r="L40" i="70" s="1"/>
  <c r="L60" i="71" s="1"/>
  <c r="L32" i="46"/>
  <c r="G42" i="25" s="1"/>
  <c r="G43" i="25" s="1"/>
  <c r="CI231" i="46"/>
  <c r="CB235" i="46"/>
  <c r="CG235" i="46"/>
  <c r="BM254" i="46"/>
  <c r="D127" i="56"/>
  <c r="K125" i="44" s="1"/>
  <c r="L125" i="44" s="1"/>
  <c r="AA96" i="64"/>
  <c r="AC48" i="46"/>
  <c r="V47" i="56"/>
  <c r="U40" i="70" s="1"/>
  <c r="U60" i="71" s="1"/>
  <c r="AA193" i="64"/>
  <c r="AA108" i="64"/>
  <c r="AA533" i="64"/>
  <c r="AA91" i="64"/>
  <c r="AA40" i="64"/>
  <c r="AA545" i="64"/>
  <c r="D13" i="69"/>
  <c r="AO82" i="25"/>
  <c r="AA469" i="64"/>
  <c r="AA248" i="64"/>
  <c r="I13" i="69"/>
  <c r="Z65" i="25"/>
  <c r="T65" i="25"/>
  <c r="T66" i="25" s="1"/>
  <c r="AV106" i="64"/>
  <c r="AN72" i="25"/>
  <c r="P155" i="47"/>
  <c r="AA472" i="64"/>
  <c r="AA254" i="46"/>
  <c r="AA250" i="64"/>
  <c r="L14" i="69"/>
  <c r="K65" i="25"/>
  <c r="K66" i="25" s="1"/>
  <c r="K69" i="74"/>
  <c r="K46" i="75" s="1"/>
  <c r="C12" i="72"/>
  <c r="I155" i="47"/>
  <c r="AD72" i="25"/>
  <c r="AA557" i="64"/>
  <c r="AA264" i="64"/>
  <c r="AA122" i="64"/>
  <c r="W13" i="69"/>
  <c r="AA98" i="64"/>
  <c r="AA457" i="64"/>
  <c r="V14" i="69"/>
  <c r="M55" i="74"/>
  <c r="AA553" i="64"/>
  <c r="AA269" i="64"/>
  <c r="M12" i="69"/>
  <c r="AV52" i="64"/>
  <c r="AA399" i="64"/>
  <c r="E62" i="69"/>
  <c r="AV256" i="64"/>
  <c r="AV44" i="64"/>
  <c r="E59" i="69"/>
  <c r="AV407" i="64"/>
  <c r="AV381" i="64"/>
  <c r="AV462" i="64"/>
  <c r="AV392" i="64"/>
  <c r="X70" i="25"/>
  <c r="AS70" i="25" s="1"/>
  <c r="AV542" i="64"/>
  <c r="AV395" i="64"/>
  <c r="AV36" i="64"/>
  <c r="AV172" i="64"/>
  <c r="AV459" i="64"/>
  <c r="AV309" i="64"/>
  <c r="AV93" i="64"/>
  <c r="AV231" i="64"/>
  <c r="AV532" i="64"/>
  <c r="AV305" i="64"/>
  <c r="H16" i="69"/>
  <c r="AV23" i="64"/>
  <c r="I62" i="69"/>
  <c r="AV463" i="64"/>
  <c r="AV382" i="64"/>
  <c r="AV451" i="64"/>
  <c r="AV31" i="64"/>
  <c r="AV549" i="64"/>
  <c r="AV557" i="64"/>
  <c r="AV33" i="64"/>
  <c r="AV170" i="64"/>
  <c r="AV457" i="64"/>
  <c r="AV326" i="64"/>
  <c r="AV472" i="64"/>
  <c r="N16" i="69"/>
  <c r="BS32" i="46"/>
  <c r="CN32" i="46"/>
  <c r="CN45" i="46"/>
  <c r="T62" i="69"/>
  <c r="AA173" i="64"/>
  <c r="AA543" i="64"/>
  <c r="W59" i="69"/>
  <c r="AA470" i="64"/>
  <c r="AA382" i="64"/>
  <c r="AA235" i="64"/>
  <c r="AA398" i="64"/>
  <c r="AA544" i="64"/>
  <c r="H60" i="69"/>
  <c r="N62" i="69"/>
  <c r="AQ72" i="25"/>
  <c r="V155" i="47"/>
  <c r="R47" i="75"/>
  <c r="V32" i="46"/>
  <c r="M32" i="46"/>
  <c r="R32" i="46"/>
  <c r="I32" i="46"/>
  <c r="Z32" i="46"/>
  <c r="W17" i="74"/>
  <c r="H228" i="44"/>
  <c r="G228" i="44"/>
  <c r="CH226" i="46"/>
  <c r="H70" i="74"/>
  <c r="H47" i="75" s="1"/>
  <c r="AV526" i="64"/>
  <c r="AA178" i="64"/>
  <c r="AV98" i="64"/>
  <c r="AA121" i="64"/>
  <c r="S32" i="46"/>
  <c r="N42" i="25" s="1"/>
  <c r="Y32" i="46"/>
  <c r="Q32" i="46"/>
  <c r="O32" i="46"/>
  <c r="BM231" i="46"/>
  <c r="BP254" i="46"/>
  <c r="AA484" i="64"/>
  <c r="AA232" i="64"/>
  <c r="AB82" i="25"/>
  <c r="AV197" i="64"/>
  <c r="AA31" i="64"/>
  <c r="X39" i="56"/>
  <c r="BS57" i="46"/>
  <c r="BQ251" i="46" s="1"/>
  <c r="Q30" i="46"/>
  <c r="M30" i="56" s="1"/>
  <c r="AA37" i="64"/>
  <c r="H45" i="56"/>
  <c r="AV469" i="64"/>
  <c r="Z30" i="46"/>
  <c r="V30" i="56" s="1"/>
  <c r="N32" i="46"/>
  <c r="J32" i="56" s="1"/>
  <c r="I55" i="69" s="1"/>
  <c r="U32" i="46"/>
  <c r="AB32" i="46"/>
  <c r="K32" i="46"/>
  <c r="F42" i="25" s="1"/>
  <c r="F63" i="74"/>
  <c r="F61" i="75" s="1"/>
  <c r="G46" i="56"/>
  <c r="F63" i="25"/>
  <c r="X31" i="25"/>
  <c r="F236" i="46"/>
  <c r="BO232" i="46"/>
  <c r="AV236" i="64"/>
  <c r="AA334" i="64"/>
  <c r="AA314" i="64"/>
  <c r="AE251" i="46"/>
  <c r="AV126" i="64"/>
  <c r="AA169" i="64"/>
  <c r="AA20" i="64"/>
  <c r="J129" i="47"/>
  <c r="J317" i="47" s="1"/>
  <c r="AA323" i="64"/>
  <c r="AA32" i="46"/>
  <c r="V42" i="25" s="1"/>
  <c r="J32" i="46"/>
  <c r="E42" i="25" s="1"/>
  <c r="P32" i="46"/>
  <c r="K42" i="25" s="1"/>
  <c r="X32" i="46"/>
  <c r="R14" i="70"/>
  <c r="AV555" i="64"/>
  <c r="AV41" i="64"/>
  <c r="AA405" i="64"/>
  <c r="BS235" i="46"/>
  <c r="F47" i="56"/>
  <c r="E40" i="70" s="1"/>
  <c r="E60" i="71" s="1"/>
  <c r="P25" i="56"/>
  <c r="O33" i="25"/>
  <c r="AA465" i="64"/>
  <c r="AA562" i="64"/>
  <c r="F33" i="25"/>
  <c r="G25" i="56"/>
  <c r="U33" i="25"/>
  <c r="V25" i="56"/>
  <c r="E300" i="47"/>
  <c r="H33" i="25"/>
  <c r="I25" i="56"/>
  <c r="W25" i="56"/>
  <c r="V33" i="25"/>
  <c r="S47" i="70"/>
  <c r="T25" i="56"/>
  <c r="S33" i="25"/>
  <c r="Q25" i="56"/>
  <c r="P33" i="25"/>
  <c r="N25" i="56"/>
  <c r="M33" i="25"/>
  <c r="R123" i="47"/>
  <c r="R74" i="47" s="1"/>
  <c r="U54" i="25"/>
  <c r="V39" i="56"/>
  <c r="O25" i="56"/>
  <c r="N33" i="25"/>
  <c r="R56" i="47"/>
  <c r="R258" i="47" s="1"/>
  <c r="R300" i="47"/>
  <c r="AA238" i="46"/>
  <c r="W33" i="25"/>
  <c r="X25" i="56"/>
  <c r="S58" i="69"/>
  <c r="K33" i="25"/>
  <c r="L25" i="56"/>
  <c r="F25" i="56"/>
  <c r="E33" i="25"/>
  <c r="AC25" i="46"/>
  <c r="L54" i="25"/>
  <c r="M39" i="56"/>
  <c r="M25" i="56"/>
  <c r="L33" i="25"/>
  <c r="AA306" i="64"/>
  <c r="AA538" i="64"/>
  <c r="H17" i="69"/>
  <c r="H14" i="31"/>
  <c r="J14" i="31"/>
  <c r="E69" i="74"/>
  <c r="E46" i="75" s="1"/>
  <c r="E65" i="25"/>
  <c r="E66" i="25" s="1"/>
  <c r="I14" i="70"/>
  <c r="CN88" i="46"/>
  <c r="CO88" i="46" s="1"/>
  <c r="AG82" i="25"/>
  <c r="L160" i="47"/>
  <c r="L339" i="47" s="1"/>
  <c r="CN119" i="46"/>
  <c r="G300" i="47"/>
  <c r="G56" i="47"/>
  <c r="G258" i="47" s="1"/>
  <c r="Q155" i="47"/>
  <c r="AL72" i="25"/>
  <c r="R42" i="25"/>
  <c r="S32" i="56"/>
  <c r="R55" i="69" s="1"/>
  <c r="O56" i="47"/>
  <c r="O258" i="47" s="1"/>
  <c r="O300" i="47"/>
  <c r="AV378" i="64"/>
  <c r="AA528" i="64"/>
  <c r="W14" i="70"/>
  <c r="Q12" i="69"/>
  <c r="AA114" i="64"/>
  <c r="AA103" i="64"/>
  <c r="T129" i="47"/>
  <c r="N17" i="69"/>
  <c r="AA523" i="64"/>
  <c r="O95" i="47"/>
  <c r="O293" i="47" s="1"/>
  <c r="F161" i="47"/>
  <c r="F340" i="47" s="1"/>
  <c r="G58" i="56"/>
  <c r="G244" i="56" s="1"/>
  <c r="AA86" i="25"/>
  <c r="AD245" i="46"/>
  <c r="N56" i="47"/>
  <c r="N258" i="47" s="1"/>
  <c r="N300" i="47"/>
  <c r="AA388" i="64"/>
  <c r="N129" i="47"/>
  <c r="N80" i="47" s="1"/>
  <c r="N276" i="47" s="1"/>
  <c r="AA18" i="64"/>
  <c r="G125" i="56"/>
  <c r="J125" i="56"/>
  <c r="AA342" i="64"/>
  <c r="AA453" i="64"/>
  <c r="AA479" i="64"/>
  <c r="O13" i="69"/>
  <c r="W62" i="69"/>
  <c r="AA387" i="64"/>
  <c r="AA460" i="64"/>
  <c r="H13" i="69"/>
  <c r="H63" i="69"/>
  <c r="AA240" i="64"/>
  <c r="AA171" i="64"/>
  <c r="AA549" i="64"/>
  <c r="AA385" i="64"/>
  <c r="AA52" i="64"/>
  <c r="AA338" i="64"/>
  <c r="AA30" i="64"/>
  <c r="AA379" i="64"/>
  <c r="R13" i="69"/>
  <c r="F231" i="46"/>
  <c r="AV257" i="64"/>
  <c r="AB86" i="25"/>
  <c r="AE245" i="46"/>
  <c r="G161" i="47"/>
  <c r="G340" i="47" s="1"/>
  <c r="P37" i="25"/>
  <c r="Q28" i="56"/>
  <c r="Q39" i="56"/>
  <c r="P54" i="25"/>
  <c r="AA26" i="64"/>
  <c r="AA97" i="64"/>
  <c r="AA526" i="64"/>
  <c r="AA127" i="64"/>
  <c r="AA552" i="64"/>
  <c r="AV535" i="64"/>
  <c r="AV34" i="64"/>
  <c r="AV458" i="64"/>
  <c r="AJ245" i="46"/>
  <c r="AG86" i="25"/>
  <c r="L161" i="47"/>
  <c r="L340" i="47" s="1"/>
  <c r="M58" i="56"/>
  <c r="M244" i="56" s="1"/>
  <c r="S56" i="47"/>
  <c r="S258" i="47" s="1"/>
  <c r="S300" i="47"/>
  <c r="O54" i="25"/>
  <c r="P39" i="56"/>
  <c r="D16" i="74"/>
  <c r="AA463" i="64"/>
  <c r="AA317" i="64"/>
  <c r="AA527" i="64"/>
  <c r="AA198" i="64"/>
  <c r="AA102" i="64"/>
  <c r="AA22" i="64"/>
  <c r="AA90" i="64"/>
  <c r="AA343" i="64"/>
  <c r="AA185" i="64"/>
  <c r="AA256" i="64"/>
  <c r="AA243" i="64"/>
  <c r="AA312" i="64"/>
  <c r="AA452" i="64"/>
  <c r="AA392" i="64"/>
  <c r="AA230" i="64"/>
  <c r="AB245" i="46"/>
  <c r="E58" i="56"/>
  <c r="E244" i="56" s="1"/>
  <c r="Y86" i="25"/>
  <c r="D161" i="47"/>
  <c r="AV558" i="64"/>
  <c r="AV182" i="64"/>
  <c r="AX52" i="46"/>
  <c r="BA232" i="46"/>
  <c r="BA231" i="46"/>
  <c r="CD231" i="46"/>
  <c r="AA245" i="64"/>
  <c r="AA33" i="64"/>
  <c r="AA170" i="64"/>
  <c r="AV258" i="64"/>
  <c r="AA257" i="64"/>
  <c r="L293" i="47"/>
  <c r="CD162" i="46"/>
  <c r="CB230" i="46" s="1"/>
  <c r="CB162" i="46"/>
  <c r="BZ230" i="46" s="1"/>
  <c r="AY162" i="46"/>
  <c r="AW230" i="46" s="1"/>
  <c r="CM162" i="46"/>
  <c r="CK230" i="46" s="1"/>
  <c r="BX162" i="46"/>
  <c r="BV230" i="46" s="1"/>
  <c r="BG162" i="46"/>
  <c r="BE230" i="46" s="1"/>
  <c r="BP162" i="46"/>
  <c r="BN230" i="46" s="1"/>
  <c r="BB162" i="46"/>
  <c r="AZ230" i="46" s="1"/>
  <c r="BW162" i="46"/>
  <c r="BU230" i="46" s="1"/>
  <c r="AZ162" i="46"/>
  <c r="AX230" i="46" s="1"/>
  <c r="C230" i="46"/>
  <c r="BM162" i="46"/>
  <c r="BK230" i="46" s="1"/>
  <c r="BD162" i="46"/>
  <c r="BB230" i="46" s="1"/>
  <c r="BE162" i="46"/>
  <c r="BC230" i="46" s="1"/>
  <c r="CH162" i="46"/>
  <c r="CF230" i="46" s="1"/>
  <c r="BQ162" i="46"/>
  <c r="BO230" i="46" s="1"/>
  <c r="CJ162" i="46"/>
  <c r="CH230" i="46" s="1"/>
  <c r="BV162" i="46"/>
  <c r="BT230" i="46" s="1"/>
  <c r="BH162" i="46"/>
  <c r="BF230" i="46" s="1"/>
  <c r="BR162" i="46"/>
  <c r="BP230" i="46" s="1"/>
  <c r="CC162" i="46"/>
  <c r="CA230" i="46" s="1"/>
  <c r="L59" i="69"/>
  <c r="AA179" i="64"/>
  <c r="AA464" i="64"/>
  <c r="D12" i="69"/>
  <c r="AA489" i="64"/>
  <c r="AV265" i="64"/>
  <c r="AV405" i="64"/>
  <c r="AV116" i="64"/>
  <c r="AV196" i="64"/>
  <c r="AV123" i="64"/>
  <c r="AV327" i="64"/>
  <c r="BH235" i="46"/>
  <c r="AA450" i="64"/>
  <c r="BB245" i="46"/>
  <c r="F72" i="25"/>
  <c r="F70" i="74"/>
  <c r="F47" i="75" s="1"/>
  <c r="J160" i="47"/>
  <c r="J339" i="47" s="1"/>
  <c r="AE82" i="25"/>
  <c r="M60" i="69"/>
  <c r="AA407" i="64"/>
  <c r="AA167" i="64"/>
  <c r="AA238" i="64"/>
  <c r="C134" i="25"/>
  <c r="C278" i="25" s="1"/>
  <c r="AK82" i="25"/>
  <c r="X125" i="56"/>
  <c r="N125" i="56"/>
  <c r="E125" i="56"/>
  <c r="BC245" i="46"/>
  <c r="F300" i="47"/>
  <c r="F56" i="47"/>
  <c r="F258" i="47" s="1"/>
  <c r="E72" i="25"/>
  <c r="E70" i="74"/>
  <c r="E47" i="75" s="1"/>
  <c r="H160" i="47"/>
  <c r="H339" i="47" s="1"/>
  <c r="AF251" i="46"/>
  <c r="S160" i="47"/>
  <c r="S339" i="47" s="1"/>
  <c r="AN82" i="25"/>
  <c r="AQ251" i="46"/>
  <c r="AA261" i="64"/>
  <c r="BU232" i="46"/>
  <c r="BZ231" i="46"/>
  <c r="CC235" i="46"/>
  <c r="BJ254" i="46"/>
  <c r="Q17" i="69"/>
  <c r="R129" i="47"/>
  <c r="R80" i="47" s="1"/>
  <c r="R276" i="47" s="1"/>
  <c r="BS58" i="46"/>
  <c r="BQ245" i="46" s="1"/>
  <c r="AA242" i="64"/>
  <c r="Q63" i="69"/>
  <c r="AA244" i="64"/>
  <c r="L13" i="69"/>
  <c r="AA534" i="64"/>
  <c r="S64" i="25"/>
  <c r="S66" i="25" s="1"/>
  <c r="P125" i="56"/>
  <c r="H125" i="56"/>
  <c r="H47" i="56"/>
  <c r="G40" i="70" s="1"/>
  <c r="G60" i="71" s="1"/>
  <c r="P13" i="69"/>
  <c r="AS251" i="46"/>
  <c r="L70" i="74"/>
  <c r="L47" i="75" s="1"/>
  <c r="M52" i="56"/>
  <c r="BM232" i="46"/>
  <c r="BK232" i="46"/>
  <c r="BF232" i="46"/>
  <c r="CG248" i="46"/>
  <c r="BA235" i="46"/>
  <c r="AY235" i="46"/>
  <c r="CK235" i="46"/>
  <c r="P129" i="47"/>
  <c r="P80" i="47" s="1"/>
  <c r="P276" i="47" s="1"/>
  <c r="S45" i="56"/>
  <c r="C43" i="72"/>
  <c r="M125" i="56"/>
  <c r="K72" i="25"/>
  <c r="U125" i="56"/>
  <c r="Q125" i="56"/>
  <c r="V62" i="69"/>
  <c r="R14" i="69"/>
  <c r="N63" i="69"/>
  <c r="AP82" i="25"/>
  <c r="AX245" i="46"/>
  <c r="U56" i="47"/>
  <c r="U258" i="47" s="1"/>
  <c r="U300" i="47"/>
  <c r="BS69" i="46"/>
  <c r="H58" i="56"/>
  <c r="H244" i="56" s="1"/>
  <c r="I72" i="25"/>
  <c r="I70" i="74"/>
  <c r="I47" i="75" s="1"/>
  <c r="BG235" i="46"/>
  <c r="BV235" i="46"/>
  <c r="BM235" i="46"/>
  <c r="V22" i="56"/>
  <c r="BS47" i="46"/>
  <c r="D171" i="25"/>
  <c r="X171" i="25" s="1"/>
  <c r="CN125" i="46"/>
  <c r="S55" i="70"/>
  <c r="S54" i="71"/>
  <c r="N64" i="25"/>
  <c r="N66" i="25" s="1"/>
  <c r="N48" i="74"/>
  <c r="N67" i="75" s="1"/>
  <c r="L46" i="70"/>
  <c r="I55" i="74"/>
  <c r="V125" i="56"/>
  <c r="W125" i="56"/>
  <c r="G55" i="70"/>
  <c r="G54" i="71"/>
  <c r="F55" i="74"/>
  <c r="F47" i="70"/>
  <c r="AV195" i="64"/>
  <c r="L55" i="74"/>
  <c r="P55" i="74"/>
  <c r="L125" i="56"/>
  <c r="CN40" i="46"/>
  <c r="CN47" i="46"/>
  <c r="K125" i="56"/>
  <c r="BS125" i="46"/>
  <c r="BS40" i="46"/>
  <c r="M48" i="74"/>
  <c r="M67" i="75" s="1"/>
  <c r="M64" i="25"/>
  <c r="M66" i="25" s="1"/>
  <c r="W48" i="74"/>
  <c r="W67" i="75" s="1"/>
  <c r="W64" i="25"/>
  <c r="S16" i="74"/>
  <c r="BX231" i="46"/>
  <c r="BX235" i="46"/>
  <c r="E95" i="47"/>
  <c r="E293" i="47" s="1"/>
  <c r="CN159" i="46"/>
  <c r="U13" i="69"/>
  <c r="CN97" i="46"/>
  <c r="H40" i="46"/>
  <c r="V40" i="46"/>
  <c r="W40" i="46"/>
  <c r="O40" i="46"/>
  <c r="Z40" i="46"/>
  <c r="J40" i="46"/>
  <c r="R40" i="46"/>
  <c r="Q40" i="46"/>
  <c r="T40" i="46"/>
  <c r="K40" i="46"/>
  <c r="X40" i="46"/>
  <c r="L40" i="46"/>
  <c r="U40" i="46"/>
  <c r="P40" i="46"/>
  <c r="S40" i="46"/>
  <c r="AB40" i="46"/>
  <c r="Y40" i="46"/>
  <c r="AA40" i="46"/>
  <c r="I40" i="46"/>
  <c r="N40" i="46"/>
  <c r="M40" i="46"/>
  <c r="R125" i="56"/>
  <c r="M54" i="71"/>
  <c r="CC231" i="46"/>
  <c r="CK231" i="46"/>
  <c r="H95" i="47"/>
  <c r="W129" i="47"/>
  <c r="W80" i="47" s="1"/>
  <c r="W276" i="47" s="1"/>
  <c r="AA377" i="64"/>
  <c r="V40" i="71"/>
  <c r="AO64" i="25"/>
  <c r="T150" i="47"/>
  <c r="S48" i="47"/>
  <c r="S252" i="47" s="1"/>
  <c r="T56" i="47"/>
  <c r="T258" i="47" s="1"/>
  <c r="T300" i="47"/>
  <c r="D17" i="69"/>
  <c r="T54" i="71"/>
  <c r="T55" i="70"/>
  <c r="AC64" i="25"/>
  <c r="H150" i="47"/>
  <c r="W69" i="74"/>
  <c r="W46" i="75" s="1"/>
  <c r="W65" i="25"/>
  <c r="AE72" i="25"/>
  <c r="J155" i="47"/>
  <c r="W72" i="25"/>
  <c r="W70" i="74"/>
  <c r="W47" i="75" s="1"/>
  <c r="AA82" i="25"/>
  <c r="AD251" i="46"/>
  <c r="F160" i="47"/>
  <c r="F339" i="47" s="1"/>
  <c r="P65" i="25"/>
  <c r="P66" i="25" s="1"/>
  <c r="P69" i="74"/>
  <c r="P46" i="75" s="1"/>
  <c r="J72" i="25"/>
  <c r="J70" i="74"/>
  <c r="J47" i="75" s="1"/>
  <c r="M160" i="47"/>
  <c r="M339" i="47" s="1"/>
  <c r="AH82" i="25"/>
  <c r="AK251" i="46"/>
  <c r="AX231" i="46"/>
  <c r="AV387" i="64"/>
  <c r="O69" i="74"/>
  <c r="O46" i="75" s="1"/>
  <c r="O65" i="25"/>
  <c r="D72" i="25"/>
  <c r="D70" i="74"/>
  <c r="D47" i="75" s="1"/>
  <c r="I65" i="25"/>
  <c r="I69" i="74"/>
  <c r="AO65" i="25"/>
  <c r="T151" i="47"/>
  <c r="G70" i="74"/>
  <c r="G47" i="75" s="1"/>
  <c r="G72" i="25"/>
  <c r="Q160" i="47"/>
  <c r="Q339" i="47" s="1"/>
  <c r="AL82" i="25"/>
  <c r="F17" i="74"/>
  <c r="H64" i="25"/>
  <c r="H66" i="25" s="1"/>
  <c r="H48" i="74"/>
  <c r="H67" i="75" s="1"/>
  <c r="AM251" i="46"/>
  <c r="O160" i="47"/>
  <c r="O339" i="47" s="1"/>
  <c r="AJ82" i="25"/>
  <c r="AX91" i="46"/>
  <c r="AC73" i="46"/>
  <c r="V278" i="25"/>
  <c r="P56" i="47"/>
  <c r="P258" i="47" s="1"/>
  <c r="P300" i="47"/>
  <c r="F64" i="25"/>
  <c r="F48" i="74"/>
  <c r="AF82" i="25"/>
  <c r="K160" i="47"/>
  <c r="K339" i="47" s="1"/>
  <c r="AR82" i="25"/>
  <c r="AU251" i="46"/>
  <c r="W160" i="47"/>
  <c r="W339" i="47" s="1"/>
  <c r="AD82" i="25"/>
  <c r="I160" i="47"/>
  <c r="AG251" i="46"/>
  <c r="BS185" i="46"/>
  <c r="AJ65" i="25"/>
  <c r="O151" i="47"/>
  <c r="I48" i="74"/>
  <c r="I67" i="75" s="1"/>
  <c r="I64" i="25"/>
  <c r="O70" i="74"/>
  <c r="O47" i="75" s="1"/>
  <c r="O72" i="25"/>
  <c r="AM82" i="25"/>
  <c r="R160" i="47"/>
  <c r="R339" i="47" s="1"/>
  <c r="AP251" i="46"/>
  <c r="P95" i="47"/>
  <c r="J64" i="25"/>
  <c r="J66" i="25" s="1"/>
  <c r="J48" i="74"/>
  <c r="J67" i="75" s="1"/>
  <c r="N72" i="25"/>
  <c r="N70" i="74"/>
  <c r="N47" i="75" s="1"/>
  <c r="AQ82" i="25"/>
  <c r="AT251" i="46"/>
  <c r="V160" i="47"/>
  <c r="V339" i="47" s="1"/>
  <c r="BU231" i="46"/>
  <c r="AY231" i="46"/>
  <c r="H169" i="46"/>
  <c r="AE169" i="46"/>
  <c r="F169" i="56" s="1"/>
  <c r="AG169" i="46"/>
  <c r="H169" i="56" s="1"/>
  <c r="AL169" i="46"/>
  <c r="AK169" i="46"/>
  <c r="AV169" i="46"/>
  <c r="W169" i="56" s="1"/>
  <c r="AR169" i="46"/>
  <c r="AW169" i="46"/>
  <c r="X169" i="56" s="1"/>
  <c r="AH169" i="46"/>
  <c r="AT169" i="46"/>
  <c r="U169" i="56" s="1"/>
  <c r="AF169" i="46"/>
  <c r="G169" i="56" s="1"/>
  <c r="AJ169" i="46"/>
  <c r="K169" i="56" s="1"/>
  <c r="AO169" i="46"/>
  <c r="P169" i="56" s="1"/>
  <c r="AU169" i="46"/>
  <c r="V169" i="56" s="1"/>
  <c r="AI169" i="46"/>
  <c r="J169" i="56" s="1"/>
  <c r="AS169" i="46"/>
  <c r="AP169" i="46"/>
  <c r="AD169" i="46"/>
  <c r="E169" i="56" s="1"/>
  <c r="AM169" i="46"/>
  <c r="N169" i="56" s="1"/>
  <c r="AQ169" i="46"/>
  <c r="R169" i="56" s="1"/>
  <c r="AN169" i="46"/>
  <c r="H167" i="46"/>
  <c r="F247" i="46" s="1"/>
  <c r="E247" i="46"/>
  <c r="AP167" i="46"/>
  <c r="AV167" i="46"/>
  <c r="AE167" i="46"/>
  <c r="AQ167" i="46"/>
  <c r="AS167" i="46"/>
  <c r="AW167" i="46"/>
  <c r="AM167" i="46"/>
  <c r="AT167" i="46"/>
  <c r="AU167" i="46"/>
  <c r="AR167" i="46"/>
  <c r="AJ167" i="46"/>
  <c r="AG167" i="46"/>
  <c r="AI167" i="46"/>
  <c r="AL167" i="46"/>
  <c r="AF167" i="46"/>
  <c r="AD167" i="46"/>
  <c r="AK167" i="46"/>
  <c r="AH167" i="46"/>
  <c r="AN167" i="46"/>
  <c r="AO167" i="46"/>
  <c r="O39" i="56"/>
  <c r="N54" i="25"/>
  <c r="D54" i="25"/>
  <c r="E39" i="56"/>
  <c r="BS198" i="46"/>
  <c r="Q54" i="25"/>
  <c r="S129" i="47"/>
  <c r="T112" i="47"/>
  <c r="T63" i="47" s="1"/>
  <c r="T197" i="25"/>
  <c r="N48" i="56"/>
  <c r="M39" i="71" s="1"/>
  <c r="L48" i="56"/>
  <c r="K39" i="71" s="1"/>
  <c r="S48" i="56"/>
  <c r="R61" i="70" s="1"/>
  <c r="BV231" i="46"/>
  <c r="AZ231" i="46"/>
  <c r="AV540" i="64"/>
  <c r="H171" i="46"/>
  <c r="AQ171" i="46"/>
  <c r="AP171" i="46"/>
  <c r="AH171" i="46"/>
  <c r="AN171" i="46"/>
  <c r="AF171" i="46"/>
  <c r="AU171" i="46"/>
  <c r="AR171" i="46"/>
  <c r="AS171" i="46"/>
  <c r="AW171" i="46"/>
  <c r="AK171" i="46"/>
  <c r="AD171" i="46"/>
  <c r="AM171" i="46"/>
  <c r="AG171" i="46"/>
  <c r="AL171" i="46"/>
  <c r="AE171" i="46"/>
  <c r="AJ171" i="46"/>
  <c r="AO171" i="46"/>
  <c r="AV171" i="46"/>
  <c r="AI171" i="46"/>
  <c r="AT171" i="46"/>
  <c r="BR247" i="46"/>
  <c r="CN167" i="46"/>
  <c r="CL247" i="46" s="1"/>
  <c r="J39" i="56"/>
  <c r="I54" i="25"/>
  <c r="J165" i="44"/>
  <c r="H243" i="44" s="1"/>
  <c r="F243" i="44"/>
  <c r="G67" i="36"/>
  <c r="U129" i="47"/>
  <c r="U317" i="47" s="1"/>
  <c r="CN171" i="46"/>
  <c r="BS171" i="46"/>
  <c r="AW247" i="46"/>
  <c r="BS167" i="46"/>
  <c r="BQ247" i="46" s="1"/>
  <c r="T54" i="25"/>
  <c r="U39" i="56"/>
  <c r="E54" i="25"/>
  <c r="F39" i="56"/>
  <c r="F54" i="25"/>
  <c r="G39" i="56"/>
  <c r="AC79" i="46"/>
  <c r="AA29" i="64"/>
  <c r="BS65" i="46"/>
  <c r="S54" i="25"/>
  <c r="T39" i="56"/>
  <c r="G54" i="25"/>
  <c r="H39" i="56"/>
  <c r="BS79" i="46"/>
  <c r="AA320" i="64"/>
  <c r="D55" i="74"/>
  <c r="BH231" i="46"/>
  <c r="CG231" i="46"/>
  <c r="CN160" i="46"/>
  <c r="AB243" i="46"/>
  <c r="AX121" i="46"/>
  <c r="E121" i="56"/>
  <c r="CN166" i="46"/>
  <c r="BS148" i="46"/>
  <c r="F148" i="56"/>
  <c r="CN150" i="46"/>
  <c r="BR226" i="46"/>
  <c r="CN156" i="46"/>
  <c r="K94" i="44"/>
  <c r="D249" i="56"/>
  <c r="I121" i="56"/>
  <c r="D151" i="47"/>
  <c r="Y65" i="25"/>
  <c r="AX48" i="46"/>
  <c r="AH65" i="25"/>
  <c r="AH66" i="25" s="1"/>
  <c r="M151" i="47"/>
  <c r="U151" i="47"/>
  <c r="AP65" i="25"/>
  <c r="AP66" i="25" s="1"/>
  <c r="AB65" i="25"/>
  <c r="AB66" i="25" s="1"/>
  <c r="G151" i="47"/>
  <c r="BS154" i="46"/>
  <c r="BQ224" i="46" s="1"/>
  <c r="AW224" i="46"/>
  <c r="AU243" i="46"/>
  <c r="X121" i="56"/>
  <c r="BS164" i="46"/>
  <c r="CN146" i="46"/>
  <c r="CL246" i="46" s="1"/>
  <c r="H146" i="46"/>
  <c r="F246" i="46" s="1"/>
  <c r="E246" i="46"/>
  <c r="AQ146" i="46"/>
  <c r="AP146" i="46"/>
  <c r="AT146" i="46"/>
  <c r="AE146" i="46"/>
  <c r="AL146" i="46"/>
  <c r="AO146" i="46"/>
  <c r="AD146" i="46"/>
  <c r="AW146" i="46"/>
  <c r="AV146" i="46"/>
  <c r="AG146" i="46"/>
  <c r="AN146" i="46"/>
  <c r="AU146" i="46"/>
  <c r="AI146" i="46"/>
  <c r="AR146" i="46"/>
  <c r="AS146" i="46"/>
  <c r="AF146" i="46"/>
  <c r="AM146" i="46"/>
  <c r="AK146" i="46"/>
  <c r="AH146" i="46"/>
  <c r="AJ146" i="46"/>
  <c r="BT246" i="46"/>
  <c r="BS153" i="46"/>
  <c r="H160" i="44"/>
  <c r="F226" i="44" s="1"/>
  <c r="C226" i="44"/>
  <c r="S151" i="47"/>
  <c r="AN65" i="25"/>
  <c r="J151" i="47"/>
  <c r="AE65" i="25"/>
  <c r="AK65" i="25"/>
  <c r="P151" i="47"/>
  <c r="AD65" i="25"/>
  <c r="I151" i="47"/>
  <c r="BS204" i="46"/>
  <c r="BS160" i="46"/>
  <c r="AX86" i="46"/>
  <c r="AX106" i="46"/>
  <c r="AX125" i="46"/>
  <c r="AZ227" i="46"/>
  <c r="BS157" i="46"/>
  <c r="BQ227" i="46" s="1"/>
  <c r="H166" i="46"/>
  <c r="AQ166" i="46"/>
  <c r="AW166" i="46"/>
  <c r="AE166" i="46"/>
  <c r="AK166" i="46"/>
  <c r="AL166" i="46"/>
  <c r="AV166" i="46"/>
  <c r="AU166" i="46"/>
  <c r="AT166" i="46"/>
  <c r="AN166" i="46"/>
  <c r="AJ166" i="46"/>
  <c r="AO166" i="46"/>
  <c r="AD166" i="46"/>
  <c r="AF166" i="46"/>
  <c r="AM166" i="46"/>
  <c r="AI166" i="46"/>
  <c r="AS166" i="46"/>
  <c r="AG166" i="46"/>
  <c r="AP166" i="46"/>
  <c r="AH166" i="46"/>
  <c r="AR166" i="46"/>
  <c r="CN164" i="46"/>
  <c r="CN148" i="46"/>
  <c r="G148" i="56"/>
  <c r="BS156" i="46"/>
  <c r="AW226" i="46"/>
  <c r="BS150" i="46"/>
  <c r="BR234" i="46"/>
  <c r="CN153" i="46"/>
  <c r="G222" i="44"/>
  <c r="J154" i="44"/>
  <c r="H222" i="44" s="1"/>
  <c r="F162" i="46"/>
  <c r="G162" i="46"/>
  <c r="E230" i="46" s="1"/>
  <c r="H253" i="46"/>
  <c r="M121" i="56"/>
  <c r="U55" i="70"/>
  <c r="U54" i="71"/>
  <c r="C90" i="25"/>
  <c r="J68" i="36" s="1"/>
  <c r="O165" i="46" s="1"/>
  <c r="D128" i="56"/>
  <c r="K126" i="44" s="1"/>
  <c r="L126" i="44" s="1"/>
  <c r="O58" i="69"/>
  <c r="AI65" i="25"/>
  <c r="AI66" i="25" s="1"/>
  <c r="N151" i="47"/>
  <c r="AQ65" i="25"/>
  <c r="AQ66" i="25" s="1"/>
  <c r="V151" i="47"/>
  <c r="F151" i="47"/>
  <c r="AA65" i="25"/>
  <c r="AA66" i="25" s="1"/>
  <c r="AM65" i="25"/>
  <c r="R151" i="47"/>
  <c r="V219" i="25"/>
  <c r="V123" i="47"/>
  <c r="V74" i="47" s="1"/>
  <c r="AA466" i="64"/>
  <c r="W16" i="74"/>
  <c r="BI231" i="46"/>
  <c r="BS231" i="46"/>
  <c r="AV35" i="64"/>
  <c r="AK243" i="46"/>
  <c r="N121" i="56"/>
  <c r="BS210" i="46"/>
  <c r="BR227" i="46"/>
  <c r="CN157" i="46"/>
  <c r="CL227" i="46" s="1"/>
  <c r="BS166" i="46"/>
  <c r="BS155" i="46"/>
  <c r="AW225" i="46"/>
  <c r="BS146" i="46"/>
  <c r="BQ246" i="46" s="1"/>
  <c r="AW246" i="46"/>
  <c r="O121" i="56"/>
  <c r="U121" i="56"/>
  <c r="K55" i="70"/>
  <c r="K54" i="71"/>
  <c r="J40" i="71"/>
  <c r="AC65" i="25"/>
  <c r="H151" i="47"/>
  <c r="Q151" i="47"/>
  <c r="AL65" i="25"/>
  <c r="AL66" i="25" s="1"/>
  <c r="AR65" i="25"/>
  <c r="W151" i="47"/>
  <c r="AA539" i="64"/>
  <c r="AA34" i="64"/>
  <c r="G231" i="44"/>
  <c r="BS71" i="46"/>
  <c r="D56" i="47"/>
  <c r="D258" i="47" s="1"/>
  <c r="D300" i="47"/>
  <c r="BS62" i="46"/>
  <c r="O129" i="47"/>
  <c r="AJ72" i="25"/>
  <c r="O155" i="47"/>
  <c r="P52" i="56"/>
  <c r="AI72" i="25"/>
  <c r="N155" i="47"/>
  <c r="X156" i="25"/>
  <c r="G129" i="47"/>
  <c r="G317" i="47" s="1"/>
  <c r="J200" i="44"/>
  <c r="G235" i="44"/>
  <c r="AB72" i="25"/>
  <c r="H52" i="56"/>
  <c r="G155" i="47"/>
  <c r="Q43" i="73"/>
  <c r="Q56" i="73" s="1"/>
  <c r="T251" i="46"/>
  <c r="Q82" i="25"/>
  <c r="C220" i="47"/>
  <c r="P16" i="74"/>
  <c r="J16" i="74"/>
  <c r="E129" i="47"/>
  <c r="E80" i="47" s="1"/>
  <c r="E276" i="47" s="1"/>
  <c r="CN141" i="46"/>
  <c r="BR231" i="46"/>
  <c r="BL231" i="46"/>
  <c r="BS189" i="46"/>
  <c r="BV236" i="46"/>
  <c r="CC236" i="46"/>
  <c r="BJ236" i="46"/>
  <c r="J140" i="44"/>
  <c r="H232" i="44" s="1"/>
  <c r="G232" i="44"/>
  <c r="CA236" i="46"/>
  <c r="CG236" i="46"/>
  <c r="BY236" i="46"/>
  <c r="AW236" i="46"/>
  <c r="BS142" i="46"/>
  <c r="CK236" i="46"/>
  <c r="BU236" i="46"/>
  <c r="BD254" i="46"/>
  <c r="BS179" i="46"/>
  <c r="V129" i="47"/>
  <c r="J293" i="47"/>
  <c r="J48" i="47"/>
  <c r="X159" i="25"/>
  <c r="AA246" i="64"/>
  <c r="K95" i="56"/>
  <c r="J179" i="47" s="1"/>
  <c r="X95" i="56"/>
  <c r="W179" i="47" s="1"/>
  <c r="N95" i="47"/>
  <c r="N293" i="47" s="1"/>
  <c r="CN144" i="46"/>
  <c r="CF231" i="46"/>
  <c r="BS145" i="46"/>
  <c r="CH236" i="46"/>
  <c r="BK236" i="46"/>
  <c r="BW236" i="46"/>
  <c r="AX236" i="46"/>
  <c r="CB236" i="46"/>
  <c r="BR236" i="46"/>
  <c r="CN142" i="46"/>
  <c r="BI236" i="46"/>
  <c r="BE236" i="46"/>
  <c r="CF236" i="46"/>
  <c r="L56" i="47"/>
  <c r="L300" i="47"/>
  <c r="M56" i="47"/>
  <c r="M258" i="47" s="1"/>
  <c r="M300" i="47"/>
  <c r="S57" i="56"/>
  <c r="U251" i="46"/>
  <c r="R82" i="25"/>
  <c r="R43" i="73"/>
  <c r="R56" i="73" s="1"/>
  <c r="V14" i="70"/>
  <c r="I129" i="47"/>
  <c r="I80" i="47" s="1"/>
  <c r="I276" i="47" s="1"/>
  <c r="K95" i="47"/>
  <c r="K293" i="47" s="1"/>
  <c r="CD236" i="46"/>
  <c r="BM236" i="46"/>
  <c r="BD236" i="46"/>
  <c r="BH236" i="46"/>
  <c r="BZ236" i="46"/>
  <c r="BP236" i="46"/>
  <c r="AZ236" i="46"/>
  <c r="BT236" i="46"/>
  <c r="CI236" i="46"/>
  <c r="BX236" i="46"/>
  <c r="BS151" i="46"/>
  <c r="AW235" i="46"/>
  <c r="BS143" i="46"/>
  <c r="AV467" i="64"/>
  <c r="L352" i="47"/>
  <c r="C178" i="47"/>
  <c r="C352" i="47" s="1"/>
  <c r="E12" i="69"/>
  <c r="AW231" i="46"/>
  <c r="BS141" i="46"/>
  <c r="CN145" i="46"/>
  <c r="BG236" i="46"/>
  <c r="BF236" i="46"/>
  <c r="BN236" i="46"/>
  <c r="BS236" i="46"/>
  <c r="BO236" i="46"/>
  <c r="CJ236" i="46"/>
  <c r="BA236" i="46"/>
  <c r="BC236" i="46"/>
  <c r="CE236" i="46"/>
  <c r="BB236" i="46"/>
  <c r="AY236" i="46"/>
  <c r="CN143" i="46"/>
  <c r="G48" i="47"/>
  <c r="G293" i="47"/>
  <c r="E55" i="74"/>
  <c r="H147" i="46"/>
  <c r="F240" i="46" s="1"/>
  <c r="E240" i="46"/>
  <c r="AK147" i="46"/>
  <c r="AN147" i="46"/>
  <c r="AM147" i="46"/>
  <c r="AP147" i="46"/>
  <c r="AO147" i="46"/>
  <c r="AR147" i="46"/>
  <c r="AQ147" i="46"/>
  <c r="AT147" i="46"/>
  <c r="AL147" i="46"/>
  <c r="AS147" i="46"/>
  <c r="AV147" i="46"/>
  <c r="AD147" i="46"/>
  <c r="AU147" i="46"/>
  <c r="AE147" i="46"/>
  <c r="AF147" i="46"/>
  <c r="AW147" i="46"/>
  <c r="AG147" i="46"/>
  <c r="AH147" i="46"/>
  <c r="AI147" i="46"/>
  <c r="AJ147" i="46"/>
  <c r="CN147" i="46"/>
  <c r="BR240" i="46"/>
  <c r="CN169" i="46"/>
  <c r="BS20" i="46"/>
  <c r="BS248" i="46"/>
  <c r="CN95" i="46"/>
  <c r="F95" i="56"/>
  <c r="E179" i="47" s="1"/>
  <c r="CI248" i="46"/>
  <c r="V48" i="56"/>
  <c r="J48" i="56"/>
  <c r="X48" i="56"/>
  <c r="W61" i="70" s="1"/>
  <c r="H48" i="56"/>
  <c r="G39" i="71" s="1"/>
  <c r="AV409" i="64"/>
  <c r="CN98" i="46"/>
  <c r="AV416" i="64"/>
  <c r="BR230" i="46"/>
  <c r="AP130" i="46"/>
  <c r="AG130" i="46"/>
  <c r="AK130" i="46"/>
  <c r="AE130" i="46"/>
  <c r="AI130" i="46"/>
  <c r="AU130" i="46"/>
  <c r="AV130" i="46"/>
  <c r="AM130" i="46"/>
  <c r="AW130" i="46"/>
  <c r="AS130" i="46"/>
  <c r="AH130" i="46"/>
  <c r="AN130" i="46"/>
  <c r="AO130" i="46"/>
  <c r="AL130" i="46"/>
  <c r="AJ130" i="46"/>
  <c r="AT130" i="46"/>
  <c r="AF130" i="46"/>
  <c r="AR130" i="46"/>
  <c r="AQ130" i="46"/>
  <c r="AD130" i="46"/>
  <c r="J145" i="44"/>
  <c r="H236" i="44" s="1"/>
  <c r="G236" i="44"/>
  <c r="BS136" i="46"/>
  <c r="AY226" i="46"/>
  <c r="AW232" i="46"/>
  <c r="BS163" i="46"/>
  <c r="H163" i="46"/>
  <c r="BS152" i="46"/>
  <c r="BS95" i="46"/>
  <c r="E95" i="56"/>
  <c r="D179" i="47" s="1"/>
  <c r="R95" i="56"/>
  <c r="Q179" i="47" s="1"/>
  <c r="M54" i="25"/>
  <c r="N39" i="56"/>
  <c r="T95" i="47"/>
  <c r="K43" i="73"/>
  <c r="K56" i="73" s="1"/>
  <c r="N251" i="46"/>
  <c r="K82" i="25"/>
  <c r="L57" i="56"/>
  <c r="R48" i="56"/>
  <c r="Q61" i="70" s="1"/>
  <c r="G227" i="44"/>
  <c r="R16" i="74"/>
  <c r="W47" i="70"/>
  <c r="G226" i="44"/>
  <c r="J160" i="44"/>
  <c r="H226" i="44" s="1"/>
  <c r="CN130" i="46"/>
  <c r="BS130" i="46"/>
  <c r="BS147" i="46"/>
  <c r="AW240" i="46"/>
  <c r="BS169" i="46"/>
  <c r="BX226" i="46"/>
  <c r="CN136" i="46"/>
  <c r="J20" i="44"/>
  <c r="T95" i="56"/>
  <c r="S179" i="47" s="1"/>
  <c r="BY248" i="46"/>
  <c r="V54" i="25"/>
  <c r="W39" i="56"/>
  <c r="L129" i="47"/>
  <c r="T57" i="56"/>
  <c r="V251" i="46"/>
  <c r="S82" i="25"/>
  <c r="S43" i="73"/>
  <c r="S56" i="73" s="1"/>
  <c r="G43" i="73"/>
  <c r="G56" i="73" s="1"/>
  <c r="J251" i="46"/>
  <c r="H57" i="56"/>
  <c r="G82" i="25"/>
  <c r="N62" i="70"/>
  <c r="CN163" i="46"/>
  <c r="BR232" i="46"/>
  <c r="V95" i="56"/>
  <c r="U179" i="47" s="1"/>
  <c r="J95" i="56"/>
  <c r="I179" i="47" s="1"/>
  <c r="M95" i="56"/>
  <c r="L179" i="47" s="1"/>
  <c r="J54" i="25"/>
  <c r="AC39" i="46"/>
  <c r="K39" i="56"/>
  <c r="P43" i="73"/>
  <c r="P56" i="73" s="1"/>
  <c r="S251" i="46"/>
  <c r="P82" i="25"/>
  <c r="O43" i="73"/>
  <c r="O56" i="73" s="1"/>
  <c r="R251" i="46"/>
  <c r="O82" i="25"/>
  <c r="P57" i="56"/>
  <c r="D23" i="46"/>
  <c r="E23" i="46" s="1"/>
  <c r="F20" i="63"/>
  <c r="E18" i="63"/>
  <c r="F240" i="44"/>
  <c r="J85" i="44"/>
  <c r="H240" i="44" s="1"/>
  <c r="F310" i="64"/>
  <c r="W310" i="64"/>
  <c r="Y310" i="64"/>
  <c r="U310" i="64"/>
  <c r="V310" i="64"/>
  <c r="N310" i="64"/>
  <c r="G310" i="64"/>
  <c r="H310" i="64"/>
  <c r="T310" i="64"/>
  <c r="O310" i="64"/>
  <c r="Z310" i="64"/>
  <c r="I310" i="64"/>
  <c r="Q310" i="64"/>
  <c r="K310" i="64"/>
  <c r="M310" i="64"/>
  <c r="R310" i="64"/>
  <c r="P310" i="64"/>
  <c r="S310" i="64"/>
  <c r="X310" i="64"/>
  <c r="J310" i="64"/>
  <c r="L310" i="64"/>
  <c r="CN99" i="46"/>
  <c r="F129" i="47"/>
  <c r="M129" i="47"/>
  <c r="AV198" i="64"/>
  <c r="AV489" i="64"/>
  <c r="Q129" i="47"/>
  <c r="Q95" i="47"/>
  <c r="E43" i="73"/>
  <c r="E56" i="73" s="1"/>
  <c r="H251" i="46"/>
  <c r="E82" i="25"/>
  <c r="V57" i="56"/>
  <c r="U43" i="73"/>
  <c r="U56" i="73" s="1"/>
  <c r="X251" i="46"/>
  <c r="U82" i="25"/>
  <c r="Q251" i="46"/>
  <c r="O57" i="56"/>
  <c r="N82" i="25"/>
  <c r="N43" i="73"/>
  <c r="N56" i="73" s="1"/>
  <c r="Y72" i="25"/>
  <c r="D155" i="47"/>
  <c r="Z111" i="64"/>
  <c r="N111" i="64"/>
  <c r="R111" i="64"/>
  <c r="Y111" i="64"/>
  <c r="H111" i="64"/>
  <c r="W111" i="64"/>
  <c r="T111" i="64"/>
  <c r="Q111" i="64"/>
  <c r="O111" i="64"/>
  <c r="V111" i="64"/>
  <c r="M111" i="64"/>
  <c r="I111" i="64"/>
  <c r="U111" i="64"/>
  <c r="F111" i="64"/>
  <c r="J111" i="64"/>
  <c r="P111" i="64"/>
  <c r="L111" i="64"/>
  <c r="K111" i="64"/>
  <c r="X111" i="64"/>
  <c r="G111" i="64"/>
  <c r="S111" i="64"/>
  <c r="H336" i="64"/>
  <c r="S336" i="64"/>
  <c r="T336" i="64"/>
  <c r="Y336" i="64"/>
  <c r="K336" i="64"/>
  <c r="P336" i="64"/>
  <c r="V336" i="64"/>
  <c r="Q336" i="64"/>
  <c r="J336" i="64"/>
  <c r="I336" i="64"/>
  <c r="R336" i="64"/>
  <c r="W336" i="64"/>
  <c r="N336" i="64"/>
  <c r="G336" i="64"/>
  <c r="X336" i="64"/>
  <c r="U336" i="64"/>
  <c r="U14" i="70"/>
  <c r="W55" i="74"/>
  <c r="AV187" i="64"/>
  <c r="J46" i="70"/>
  <c r="BY225" i="46"/>
  <c r="CN155" i="46"/>
  <c r="CL225" i="46" s="1"/>
  <c r="BD232" i="46"/>
  <c r="BS159" i="46"/>
  <c r="H168" i="46"/>
  <c r="E248" i="46"/>
  <c r="AK168" i="46"/>
  <c r="AV168" i="46"/>
  <c r="AU168" i="46"/>
  <c r="AM168" i="46"/>
  <c r="AF168" i="46"/>
  <c r="AE168" i="46"/>
  <c r="AJ168" i="46"/>
  <c r="AO168" i="46"/>
  <c r="AI168" i="46"/>
  <c r="AS168" i="46"/>
  <c r="AP168" i="46"/>
  <c r="AH168" i="46"/>
  <c r="AL168" i="46"/>
  <c r="AD168" i="46"/>
  <c r="AR168" i="46"/>
  <c r="AT168" i="46"/>
  <c r="AN168" i="46"/>
  <c r="AG168" i="46"/>
  <c r="AQ168" i="46"/>
  <c r="AW168" i="46"/>
  <c r="AC65" i="46"/>
  <c r="J131" i="44"/>
  <c r="H220" i="44" s="1"/>
  <c r="G220" i="44"/>
  <c r="F236" i="64"/>
  <c r="W236" i="64"/>
  <c r="P236" i="64"/>
  <c r="X236" i="64"/>
  <c r="S236" i="64"/>
  <c r="U236" i="64"/>
  <c r="H236" i="64"/>
  <c r="V236" i="64"/>
  <c r="L236" i="64"/>
  <c r="M236" i="64"/>
  <c r="J236" i="64"/>
  <c r="K236" i="64"/>
  <c r="Y236" i="64"/>
  <c r="R236" i="64"/>
  <c r="Q236" i="64"/>
  <c r="T236" i="64"/>
  <c r="G236" i="64"/>
  <c r="O236" i="64"/>
  <c r="Z236" i="64"/>
  <c r="I236" i="64"/>
  <c r="N236" i="64"/>
  <c r="F383" i="64"/>
  <c r="W383" i="64"/>
  <c r="G383" i="64"/>
  <c r="Y383" i="64"/>
  <c r="P383" i="64"/>
  <c r="Z383" i="64"/>
  <c r="X383" i="64"/>
  <c r="U383" i="64"/>
  <c r="J383" i="64"/>
  <c r="L383" i="64"/>
  <c r="S383" i="64"/>
  <c r="Q383" i="64"/>
  <c r="H383" i="64"/>
  <c r="V383" i="64"/>
  <c r="T383" i="64"/>
  <c r="N383" i="64"/>
  <c r="M383" i="64"/>
  <c r="R383" i="64"/>
  <c r="O383" i="64"/>
  <c r="I383" i="64"/>
  <c r="K383" i="64"/>
  <c r="CN91" i="46"/>
  <c r="L88" i="56"/>
  <c r="D88" i="56" s="1"/>
  <c r="K88" i="44" s="1"/>
  <c r="L88" i="44" s="1"/>
  <c r="K129" i="47"/>
  <c r="D95" i="47"/>
  <c r="AV562" i="64"/>
  <c r="M251" i="46"/>
  <c r="K57" i="56"/>
  <c r="J82" i="25"/>
  <c r="J43" i="73"/>
  <c r="J56" i="73" s="1"/>
  <c r="W43" i="73"/>
  <c r="X57" i="56"/>
  <c r="Z251" i="46"/>
  <c r="W82" i="25"/>
  <c r="AC57" i="46"/>
  <c r="AA251" i="46" s="1"/>
  <c r="G251" i="46"/>
  <c r="D43" i="73"/>
  <c r="E57" i="56"/>
  <c r="D82" i="25"/>
  <c r="T155" i="47"/>
  <c r="AO72" i="25"/>
  <c r="AA190" i="64"/>
  <c r="L14" i="70"/>
  <c r="W120" i="64"/>
  <c r="R120" i="64"/>
  <c r="Q120" i="64"/>
  <c r="Y120" i="64"/>
  <c r="X120" i="64"/>
  <c r="M120" i="64"/>
  <c r="U120" i="64"/>
  <c r="J120" i="64"/>
  <c r="V120" i="64"/>
  <c r="P120" i="64"/>
  <c r="O120" i="64"/>
  <c r="K120" i="64"/>
  <c r="S120" i="64"/>
  <c r="F120" i="64"/>
  <c r="L120" i="64"/>
  <c r="Z120" i="64"/>
  <c r="H120" i="64"/>
  <c r="G120" i="64"/>
  <c r="I120" i="64"/>
  <c r="T120" i="64"/>
  <c r="N120" i="64"/>
  <c r="Q262" i="64"/>
  <c r="Z262" i="64"/>
  <c r="I262" i="64"/>
  <c r="L262" i="64"/>
  <c r="P262" i="64"/>
  <c r="N262" i="64"/>
  <c r="F262" i="64"/>
  <c r="M262" i="64"/>
  <c r="H262" i="64"/>
  <c r="V262" i="64"/>
  <c r="U262" i="64"/>
  <c r="X262" i="64"/>
  <c r="T262" i="64"/>
  <c r="G262" i="64"/>
  <c r="O262" i="64"/>
  <c r="R262" i="64"/>
  <c r="J262" i="64"/>
  <c r="S262" i="64"/>
  <c r="Y262" i="64"/>
  <c r="W262" i="64"/>
  <c r="K262" i="64"/>
  <c r="P47" i="70"/>
  <c r="J47" i="70"/>
  <c r="V52" i="56"/>
  <c r="AV124" i="64"/>
  <c r="K47" i="63"/>
  <c r="D50" i="44"/>
  <c r="E50" i="44" s="1"/>
  <c r="W156" i="25"/>
  <c r="W286" i="25" s="1"/>
  <c r="Z248" i="46"/>
  <c r="H155" i="46"/>
  <c r="F225" i="46" s="1"/>
  <c r="D225" i="46"/>
  <c r="H133" i="46"/>
  <c r="F224" i="46" s="1"/>
  <c r="D224" i="46"/>
  <c r="CD224" i="46"/>
  <c r="CN154" i="46"/>
  <c r="CL224" i="46" s="1"/>
  <c r="F456" i="64"/>
  <c r="Y456" i="64"/>
  <c r="P456" i="64"/>
  <c r="T456" i="64"/>
  <c r="W456" i="64"/>
  <c r="M456" i="64"/>
  <c r="R456" i="64"/>
  <c r="O456" i="64"/>
  <c r="S456" i="64"/>
  <c r="Q456" i="64"/>
  <c r="U456" i="64"/>
  <c r="H456" i="64"/>
  <c r="J456" i="64"/>
  <c r="L456" i="64"/>
  <c r="G456" i="64"/>
  <c r="X456" i="64"/>
  <c r="Z456" i="64"/>
  <c r="I456" i="64"/>
  <c r="K456" i="64"/>
  <c r="V456" i="64"/>
  <c r="N456" i="64"/>
  <c r="CN112" i="46"/>
  <c r="W293" i="47"/>
  <c r="W48" i="47"/>
  <c r="AV127" i="64"/>
  <c r="T43" i="73"/>
  <c r="T56" i="73" s="1"/>
  <c r="U57" i="56"/>
  <c r="W251" i="46"/>
  <c r="T82" i="25"/>
  <c r="Y251" i="46"/>
  <c r="W57" i="56"/>
  <c r="V43" i="73"/>
  <c r="V56" i="73" s="1"/>
  <c r="V82" i="25"/>
  <c r="I43" i="73"/>
  <c r="I56" i="73" s="1"/>
  <c r="L251" i="46"/>
  <c r="J57" i="56"/>
  <c r="I82" i="25"/>
  <c r="AP72" i="25"/>
  <c r="U155" i="47"/>
  <c r="G409" i="64"/>
  <c r="I409" i="64"/>
  <c r="W409" i="64"/>
  <c r="X409" i="64"/>
  <c r="R409" i="64"/>
  <c r="Z409" i="64"/>
  <c r="H409" i="64"/>
  <c r="L409" i="64"/>
  <c r="U409" i="64"/>
  <c r="P409" i="64"/>
  <c r="F409" i="64"/>
  <c r="J409" i="64"/>
  <c r="T409" i="64"/>
  <c r="V409" i="64"/>
  <c r="N409" i="64"/>
  <c r="M409" i="64"/>
  <c r="Q409" i="64"/>
  <c r="K409" i="64"/>
  <c r="O409" i="64"/>
  <c r="S409" i="64"/>
  <c r="Y409" i="64"/>
  <c r="BS181" i="46"/>
  <c r="K48" i="56"/>
  <c r="F50" i="46"/>
  <c r="CG50" i="46"/>
  <c r="BN50" i="46"/>
  <c r="BR50" i="46"/>
  <c r="BB50" i="46"/>
  <c r="BK50" i="46"/>
  <c r="CM50" i="46"/>
  <c r="BC50" i="46"/>
  <c r="CI50" i="46"/>
  <c r="CA50" i="46"/>
  <c r="AZ50" i="46"/>
  <c r="BE50" i="46"/>
  <c r="CE50" i="46"/>
  <c r="I50" i="44"/>
  <c r="CC50" i="46"/>
  <c r="BF50" i="46"/>
  <c r="BH50" i="46"/>
  <c r="AY50" i="46"/>
  <c r="BY50" i="46"/>
  <c r="BL50" i="46"/>
  <c r="BW50" i="46"/>
  <c r="BV50" i="46"/>
  <c r="CH50" i="46"/>
  <c r="CD50" i="46"/>
  <c r="CF50" i="46"/>
  <c r="CJ50" i="46"/>
  <c r="BM50" i="46"/>
  <c r="CL50" i="46"/>
  <c r="CK50" i="46"/>
  <c r="BD50" i="46"/>
  <c r="BP50" i="46"/>
  <c r="BX50" i="46"/>
  <c r="BJ50" i="46"/>
  <c r="BG50" i="46"/>
  <c r="BA50" i="46"/>
  <c r="BI50" i="46"/>
  <c r="CB50" i="46"/>
  <c r="BU50" i="46"/>
  <c r="BT50" i="46"/>
  <c r="BZ50" i="46"/>
  <c r="BO50" i="46"/>
  <c r="BQ50" i="46"/>
  <c r="O156" i="25"/>
  <c r="R248" i="46"/>
  <c r="AC170" i="46"/>
  <c r="AA248" i="46" s="1"/>
  <c r="P170" i="56"/>
  <c r="D170" i="56" s="1"/>
  <c r="K168" i="44" s="1"/>
  <c r="L168" i="44" s="1"/>
  <c r="G223" i="44"/>
  <c r="J155" i="44"/>
  <c r="H223" i="44" s="1"/>
  <c r="E232" i="46"/>
  <c r="H159" i="46"/>
  <c r="CN151" i="46"/>
  <c r="CI235" i="46"/>
  <c r="F165" i="64"/>
  <c r="Q165" i="64"/>
  <c r="I165" i="64"/>
  <c r="K165" i="64"/>
  <c r="N165" i="64"/>
  <c r="W165" i="64"/>
  <c r="G165" i="64"/>
  <c r="Z165" i="64"/>
  <c r="X165" i="64"/>
  <c r="H165" i="64"/>
  <c r="M165" i="64"/>
  <c r="R165" i="64"/>
  <c r="Y165" i="64"/>
  <c r="O165" i="64"/>
  <c r="J165" i="64"/>
  <c r="V165" i="64"/>
  <c r="P165" i="64"/>
  <c r="S165" i="64"/>
  <c r="U165" i="64"/>
  <c r="L165" i="64"/>
  <c r="T165" i="64"/>
  <c r="CN110" i="46"/>
  <c r="G253" i="46"/>
  <c r="F95" i="47"/>
  <c r="I95" i="47"/>
  <c r="M95" i="47"/>
  <c r="AV343" i="64"/>
  <c r="D129" i="47"/>
  <c r="F43" i="73"/>
  <c r="F56" i="73" s="1"/>
  <c r="G57" i="56"/>
  <c r="F82" i="25"/>
  <c r="I251" i="46"/>
  <c r="H82" i="25"/>
  <c r="K251" i="46"/>
  <c r="H43" i="73"/>
  <c r="H56" i="73" s="1"/>
  <c r="P40" i="71"/>
  <c r="P62" i="70"/>
  <c r="M82" i="25"/>
  <c r="M43" i="73"/>
  <c r="M56" i="73" s="1"/>
  <c r="N57" i="56"/>
  <c r="P251" i="46"/>
  <c r="F155" i="47"/>
  <c r="G52" i="56"/>
  <c r="AA72" i="25"/>
  <c r="Q250" i="56"/>
  <c r="P44" i="65"/>
  <c r="AA477" i="64"/>
  <c r="Z191" i="64"/>
  <c r="P191" i="64"/>
  <c r="R191" i="64"/>
  <c r="N191" i="64"/>
  <c r="F191" i="64"/>
  <c r="AA550" i="64"/>
  <c r="R55" i="74"/>
  <c r="R47" i="70"/>
  <c r="V47" i="70"/>
  <c r="E47" i="70"/>
  <c r="J133" i="44"/>
  <c r="H221" i="44" s="1"/>
  <c r="G221" i="44"/>
  <c r="J144" i="44"/>
  <c r="F253" i="44"/>
  <c r="J31" i="44"/>
  <c r="H253" i="44" s="1"/>
  <c r="BR242" i="46"/>
  <c r="CN37" i="46"/>
  <c r="AF37" i="46"/>
  <c r="AD37" i="46"/>
  <c r="AI37" i="46"/>
  <c r="AV37" i="46"/>
  <c r="AU37" i="46"/>
  <c r="AR37" i="46"/>
  <c r="AQ37" i="46"/>
  <c r="AG37" i="46"/>
  <c r="AM37" i="46"/>
  <c r="AK37" i="46"/>
  <c r="AP37" i="46"/>
  <c r="AS37" i="46"/>
  <c r="AT37" i="46"/>
  <c r="AE37" i="46"/>
  <c r="AH37" i="46"/>
  <c r="AJ37" i="46"/>
  <c r="AO37" i="46"/>
  <c r="E242" i="46"/>
  <c r="H37" i="46"/>
  <c r="F242" i="46" s="1"/>
  <c r="AW37" i="46"/>
  <c r="AL37" i="46"/>
  <c r="AN37" i="46"/>
  <c r="AW242" i="46"/>
  <c r="BS37" i="46"/>
  <c r="H29" i="46"/>
  <c r="K29" i="46"/>
  <c r="AA29" i="46"/>
  <c r="M29" i="46"/>
  <c r="X29" i="46"/>
  <c r="O29" i="46"/>
  <c r="S29" i="46"/>
  <c r="T29" i="46"/>
  <c r="W29" i="46"/>
  <c r="N29" i="46"/>
  <c r="Y29" i="46"/>
  <c r="Z29" i="46"/>
  <c r="Q29" i="46"/>
  <c r="V29" i="46"/>
  <c r="I29" i="46"/>
  <c r="R29" i="46"/>
  <c r="U29" i="46"/>
  <c r="J29" i="46"/>
  <c r="AB29" i="46"/>
  <c r="L29" i="46"/>
  <c r="P29" i="46"/>
  <c r="BS26" i="46"/>
  <c r="BS27" i="46"/>
  <c r="CN48" i="46"/>
  <c r="T48" i="56"/>
  <c r="N61" i="70"/>
  <c r="N39" i="71"/>
  <c r="M48" i="56"/>
  <c r="AV339" i="64"/>
  <c r="W327" i="64"/>
  <c r="H327" i="64"/>
  <c r="X327" i="64"/>
  <c r="N327" i="64"/>
  <c r="V327" i="64"/>
  <c r="D344" i="64"/>
  <c r="S327" i="64"/>
  <c r="M327" i="64"/>
  <c r="Q327" i="64"/>
  <c r="P327" i="64"/>
  <c r="Y327" i="64"/>
  <c r="J327" i="64"/>
  <c r="T327" i="64"/>
  <c r="R327" i="64"/>
  <c r="I327" i="64"/>
  <c r="Z327" i="64"/>
  <c r="F327" i="64"/>
  <c r="K327" i="64"/>
  <c r="O327" i="64"/>
  <c r="G327" i="64"/>
  <c r="L327" i="64"/>
  <c r="U327" i="64"/>
  <c r="J15" i="70"/>
  <c r="J17" i="74"/>
  <c r="AV267" i="64"/>
  <c r="D15" i="70"/>
  <c r="D17" i="74"/>
  <c r="AA408" i="64"/>
  <c r="K478" i="64"/>
  <c r="V478" i="64"/>
  <c r="M478" i="64"/>
  <c r="O478" i="64"/>
  <c r="Q478" i="64"/>
  <c r="F478" i="64"/>
  <c r="H478" i="64"/>
  <c r="N478" i="64"/>
  <c r="Z478" i="64"/>
  <c r="U478" i="64"/>
  <c r="J478" i="64"/>
  <c r="W478" i="64"/>
  <c r="X478" i="64"/>
  <c r="T478" i="64"/>
  <c r="I478" i="64"/>
  <c r="R478" i="64"/>
  <c r="G478" i="64"/>
  <c r="L478" i="64"/>
  <c r="Y478" i="64"/>
  <c r="P478" i="64"/>
  <c r="S478" i="64"/>
  <c r="P258" i="64"/>
  <c r="F258" i="64"/>
  <c r="Z258" i="64"/>
  <c r="H258" i="64"/>
  <c r="Y258" i="64"/>
  <c r="V258" i="64"/>
  <c r="I258" i="64"/>
  <c r="N258" i="64"/>
  <c r="W258" i="64"/>
  <c r="S258" i="64"/>
  <c r="M258" i="64"/>
  <c r="T258" i="64"/>
  <c r="X258" i="64"/>
  <c r="O258" i="64"/>
  <c r="Q258" i="64"/>
  <c r="U258" i="64"/>
  <c r="G258" i="64"/>
  <c r="J258" i="64"/>
  <c r="L258" i="64"/>
  <c r="R258" i="64"/>
  <c r="K258" i="64"/>
  <c r="U15" i="70"/>
  <c r="U17" i="74"/>
  <c r="F46" i="70"/>
  <c r="F54" i="74"/>
  <c r="O46" i="70"/>
  <c r="O54" i="74"/>
  <c r="N54" i="74"/>
  <c r="N46" i="70"/>
  <c r="I54" i="74"/>
  <c r="I46" i="70"/>
  <c r="K14" i="70"/>
  <c r="J89" i="44"/>
  <c r="BF254" i="46"/>
  <c r="CN116" i="46"/>
  <c r="F247" i="44"/>
  <c r="J57" i="44"/>
  <c r="H247" i="44" s="1"/>
  <c r="BS29" i="46"/>
  <c r="CN29" i="46"/>
  <c r="CN24" i="46"/>
  <c r="CN27" i="46"/>
  <c r="BS52" i="46"/>
  <c r="F48" i="56"/>
  <c r="I48" i="56"/>
  <c r="W48" i="56"/>
  <c r="AV332" i="64"/>
  <c r="AV414" i="64"/>
  <c r="AV55" i="64"/>
  <c r="U412" i="64"/>
  <c r="O412" i="64"/>
  <c r="W412" i="64"/>
  <c r="V412" i="64"/>
  <c r="J412" i="64"/>
  <c r="Q412" i="64"/>
  <c r="H412" i="64"/>
  <c r="X412" i="64"/>
  <c r="S412" i="64"/>
  <c r="I412" i="64"/>
  <c r="K412" i="64"/>
  <c r="N412" i="64"/>
  <c r="F412" i="64"/>
  <c r="T412" i="64"/>
  <c r="Y412" i="64"/>
  <c r="P412" i="64"/>
  <c r="L412" i="64"/>
  <c r="M412" i="64"/>
  <c r="G412" i="64"/>
  <c r="Z412" i="64"/>
  <c r="R412" i="64"/>
  <c r="AV340" i="64"/>
  <c r="AV559" i="64"/>
  <c r="Y253" i="64"/>
  <c r="S253" i="64"/>
  <c r="W253" i="64"/>
  <c r="Q253" i="64"/>
  <c r="K253" i="64"/>
  <c r="U253" i="64"/>
  <c r="X253" i="64"/>
  <c r="L253" i="64"/>
  <c r="Z253" i="64"/>
  <c r="G253" i="64"/>
  <c r="R253" i="64"/>
  <c r="V253" i="64"/>
  <c r="I253" i="64"/>
  <c r="J253" i="64"/>
  <c r="H253" i="64"/>
  <c r="P253" i="64"/>
  <c r="O253" i="64"/>
  <c r="D271" i="64"/>
  <c r="F253" i="64"/>
  <c r="N253" i="64"/>
  <c r="M253" i="64"/>
  <c r="T253" i="64"/>
  <c r="M17" i="74"/>
  <c r="M15" i="70"/>
  <c r="S546" i="64"/>
  <c r="O546" i="64"/>
  <c r="Y546" i="64"/>
  <c r="M546" i="64"/>
  <c r="P546" i="64"/>
  <c r="D563" i="64"/>
  <c r="L546" i="64"/>
  <c r="W546" i="64"/>
  <c r="Q546" i="64"/>
  <c r="I546" i="64"/>
  <c r="U546" i="64"/>
  <c r="T546" i="64"/>
  <c r="Z546" i="64"/>
  <c r="X546" i="64"/>
  <c r="R546" i="64"/>
  <c r="J546" i="64"/>
  <c r="F546" i="64"/>
  <c r="H546" i="64"/>
  <c r="G546" i="64"/>
  <c r="V546" i="64"/>
  <c r="N546" i="64"/>
  <c r="K546" i="64"/>
  <c r="AV341" i="64"/>
  <c r="R182" i="64"/>
  <c r="N182" i="64"/>
  <c r="H182" i="64"/>
  <c r="I182" i="64"/>
  <c r="M182" i="64"/>
  <c r="G182" i="64"/>
  <c r="U182" i="64"/>
  <c r="Y182" i="64"/>
  <c r="W182" i="64"/>
  <c r="L182" i="64"/>
  <c r="Z182" i="64"/>
  <c r="Q182" i="64"/>
  <c r="X182" i="64"/>
  <c r="S182" i="64"/>
  <c r="O182" i="64"/>
  <c r="T182" i="64"/>
  <c r="K182" i="64"/>
  <c r="D200" i="64"/>
  <c r="F182" i="64"/>
  <c r="P182" i="64"/>
  <c r="V182" i="64"/>
  <c r="J182" i="64"/>
  <c r="J54" i="74"/>
  <c r="J74" i="47"/>
  <c r="M116" i="64"/>
  <c r="F116" i="64"/>
  <c r="H116" i="64"/>
  <c r="K116" i="64"/>
  <c r="L116" i="64"/>
  <c r="O116" i="64"/>
  <c r="T116" i="64"/>
  <c r="Z116" i="64"/>
  <c r="P116" i="64"/>
  <c r="N116" i="64"/>
  <c r="Q116" i="64"/>
  <c r="U116" i="64"/>
  <c r="S116" i="64"/>
  <c r="I116" i="64"/>
  <c r="R116" i="64"/>
  <c r="G116" i="64"/>
  <c r="Y116" i="64"/>
  <c r="J116" i="64"/>
  <c r="W116" i="64"/>
  <c r="X116" i="64"/>
  <c r="D129" i="64"/>
  <c r="V116" i="64"/>
  <c r="S15" i="70"/>
  <c r="S17" i="74"/>
  <c r="H15" i="70"/>
  <c r="H17" i="74"/>
  <c r="V15" i="70"/>
  <c r="V17" i="74"/>
  <c r="P15" i="70"/>
  <c r="P17" i="74"/>
  <c r="M54" i="74"/>
  <c r="M46" i="70"/>
  <c r="H16" i="74"/>
  <c r="H14" i="70"/>
  <c r="E54" i="74"/>
  <c r="E46" i="70"/>
  <c r="Q16" i="74"/>
  <c r="F15" i="70"/>
  <c r="X56" i="25"/>
  <c r="AA175" i="64"/>
  <c r="H80" i="44"/>
  <c r="CN89" i="46"/>
  <c r="AA105" i="64"/>
  <c r="CN108" i="46"/>
  <c r="G238" i="44"/>
  <c r="J37" i="44"/>
  <c r="H238" i="44" s="1"/>
  <c r="N26" i="46"/>
  <c r="K26" i="46"/>
  <c r="R26" i="46"/>
  <c r="Q26" i="46"/>
  <c r="M26" i="46"/>
  <c r="U26" i="46"/>
  <c r="AA26" i="46"/>
  <c r="I26" i="46"/>
  <c r="AB26" i="46"/>
  <c r="X26" i="46"/>
  <c r="L26" i="46"/>
  <c r="T26" i="46"/>
  <c r="J26" i="46"/>
  <c r="H26" i="46"/>
  <c r="S26" i="46"/>
  <c r="V26" i="46"/>
  <c r="O26" i="46"/>
  <c r="W26" i="46"/>
  <c r="Z26" i="46"/>
  <c r="P26" i="46"/>
  <c r="Y26" i="46"/>
  <c r="Q24" i="46"/>
  <c r="M24" i="56" s="1"/>
  <c r="U24" i="46"/>
  <c r="Q24" i="56" s="1"/>
  <c r="Y24" i="46"/>
  <c r="U24" i="56" s="1"/>
  <c r="AB24" i="46"/>
  <c r="X24" i="56" s="1"/>
  <c r="Z24" i="46"/>
  <c r="V24" i="56" s="1"/>
  <c r="R24" i="46"/>
  <c r="N24" i="56" s="1"/>
  <c r="W24" i="46"/>
  <c r="S24" i="56" s="1"/>
  <c r="S24" i="46"/>
  <c r="O24" i="56" s="1"/>
  <c r="N24" i="46"/>
  <c r="J24" i="56" s="1"/>
  <c r="L24" i="46"/>
  <c r="H24" i="56" s="1"/>
  <c r="AA24" i="46"/>
  <c r="W24" i="56" s="1"/>
  <c r="X24" i="46"/>
  <c r="T24" i="56" s="1"/>
  <c r="M24" i="46"/>
  <c r="I24" i="56" s="1"/>
  <c r="T24" i="46"/>
  <c r="P24" i="56" s="1"/>
  <c r="V24" i="46"/>
  <c r="R24" i="56" s="1"/>
  <c r="O24" i="46"/>
  <c r="K24" i="56" s="1"/>
  <c r="K24" i="46"/>
  <c r="G24" i="56" s="1"/>
  <c r="H24" i="46"/>
  <c r="J24" i="46"/>
  <c r="F24" i="56" s="1"/>
  <c r="P24" i="46"/>
  <c r="L24" i="56" s="1"/>
  <c r="I24" i="46"/>
  <c r="F242" i="44"/>
  <c r="J59" i="44"/>
  <c r="W27" i="46"/>
  <c r="S27" i="56" s="1"/>
  <c r="P27" i="46"/>
  <c r="L27" i="56" s="1"/>
  <c r="X27" i="46"/>
  <c r="T27" i="56" s="1"/>
  <c r="AB27" i="46"/>
  <c r="X27" i="56" s="1"/>
  <c r="K27" i="46"/>
  <c r="G27" i="56" s="1"/>
  <c r="S27" i="46"/>
  <c r="O27" i="56" s="1"/>
  <c r="AA27" i="46"/>
  <c r="W27" i="56" s="1"/>
  <c r="J27" i="46"/>
  <c r="F27" i="56" s="1"/>
  <c r="O27" i="46"/>
  <c r="K27" i="56" s="1"/>
  <c r="Y27" i="46"/>
  <c r="U27" i="56" s="1"/>
  <c r="I27" i="46"/>
  <c r="V27" i="46"/>
  <c r="R27" i="56" s="1"/>
  <c r="Z27" i="46"/>
  <c r="V27" i="56" s="1"/>
  <c r="T27" i="46"/>
  <c r="P27" i="56" s="1"/>
  <c r="U27" i="46"/>
  <c r="Q27" i="56" s="1"/>
  <c r="R27" i="46"/>
  <c r="N27" i="56" s="1"/>
  <c r="N27" i="46"/>
  <c r="J27" i="56" s="1"/>
  <c r="Q27" i="46"/>
  <c r="M27" i="56" s="1"/>
  <c r="L27" i="46"/>
  <c r="H27" i="56" s="1"/>
  <c r="H27" i="46"/>
  <c r="M27" i="46"/>
  <c r="I27" i="56" s="1"/>
  <c r="R62" i="70"/>
  <c r="R40" i="71"/>
  <c r="BS48" i="46"/>
  <c r="E48" i="56"/>
  <c r="U48" i="56"/>
  <c r="G48" i="56"/>
  <c r="P48" i="56"/>
  <c r="Q48" i="56"/>
  <c r="AV46" i="64"/>
  <c r="AV111" i="64"/>
  <c r="M40" i="71"/>
  <c r="M62" i="70"/>
  <c r="P41" i="64"/>
  <c r="W41" i="64"/>
  <c r="Y41" i="64"/>
  <c r="N41" i="64"/>
  <c r="X41" i="64"/>
  <c r="M41" i="64"/>
  <c r="G41" i="64"/>
  <c r="U41" i="64"/>
  <c r="J41" i="64"/>
  <c r="H41" i="64"/>
  <c r="S41" i="64"/>
  <c r="T41" i="64"/>
  <c r="Z41" i="64"/>
  <c r="K41" i="64"/>
  <c r="Q41" i="64"/>
  <c r="D58" i="64"/>
  <c r="D82" i="64" s="1"/>
  <c r="V41" i="64"/>
  <c r="L41" i="64"/>
  <c r="I41" i="64"/>
  <c r="R41" i="64"/>
  <c r="O41" i="64"/>
  <c r="F41" i="64"/>
  <c r="AA481" i="64"/>
  <c r="T17" i="74"/>
  <c r="T15" i="70"/>
  <c r="K473" i="64"/>
  <c r="R473" i="64"/>
  <c r="J473" i="64"/>
  <c r="S473" i="64"/>
  <c r="F473" i="64"/>
  <c r="X473" i="64"/>
  <c r="Q473" i="64"/>
  <c r="P473" i="64"/>
  <c r="N473" i="64"/>
  <c r="H473" i="64"/>
  <c r="G473" i="64"/>
  <c r="L473" i="64"/>
  <c r="Y473" i="64"/>
  <c r="I473" i="64"/>
  <c r="V473" i="64"/>
  <c r="W473" i="64"/>
  <c r="T473" i="64"/>
  <c r="O473" i="64"/>
  <c r="M473" i="64"/>
  <c r="U473" i="64"/>
  <c r="D490" i="64"/>
  <c r="Z473" i="64"/>
  <c r="AV336" i="64"/>
  <c r="AV412" i="64"/>
  <c r="K187" i="64"/>
  <c r="S187" i="64"/>
  <c r="I187" i="64"/>
  <c r="F187" i="64"/>
  <c r="O187" i="64"/>
  <c r="G187" i="64"/>
  <c r="M187" i="64"/>
  <c r="R187" i="64"/>
  <c r="Q187" i="64"/>
  <c r="Y187" i="64"/>
  <c r="V187" i="64"/>
  <c r="T187" i="64"/>
  <c r="P187" i="64"/>
  <c r="X187" i="64"/>
  <c r="W187" i="64"/>
  <c r="L187" i="64"/>
  <c r="J187" i="64"/>
  <c r="U187" i="64"/>
  <c r="N187" i="64"/>
  <c r="H187" i="64"/>
  <c r="Z187" i="64"/>
  <c r="N14" i="70"/>
  <c r="G15" i="70"/>
  <c r="G17" i="74"/>
  <c r="H332" i="64"/>
  <c r="U332" i="64"/>
  <c r="W332" i="64"/>
  <c r="I332" i="64"/>
  <c r="O332" i="64"/>
  <c r="P332" i="64"/>
  <c r="S332" i="64"/>
  <c r="V332" i="64"/>
  <c r="Q332" i="64"/>
  <c r="R332" i="64"/>
  <c r="X332" i="64"/>
  <c r="T332" i="64"/>
  <c r="Y332" i="64"/>
  <c r="K332" i="64"/>
  <c r="M332" i="64"/>
  <c r="Z332" i="64"/>
  <c r="F332" i="64"/>
  <c r="N332" i="64"/>
  <c r="G332" i="64"/>
  <c r="J332" i="64"/>
  <c r="L332" i="64"/>
  <c r="O17" i="74"/>
  <c r="O15" i="70"/>
  <c r="E17" i="74"/>
  <c r="E15" i="70"/>
  <c r="W15" i="70"/>
  <c r="R54" i="74"/>
  <c r="R46" i="70"/>
  <c r="V54" i="74"/>
  <c r="V46" i="70"/>
  <c r="AA45" i="64"/>
  <c r="D46" i="70"/>
  <c r="AA404" i="64"/>
  <c r="D14" i="70"/>
  <c r="E14" i="70"/>
  <c r="BL236" i="46"/>
  <c r="BS144" i="46"/>
  <c r="J179" i="44"/>
  <c r="H250" i="44" s="1"/>
  <c r="G250" i="44"/>
  <c r="J26" i="44"/>
  <c r="CN26" i="46"/>
  <c r="BS24" i="46"/>
  <c r="CN52" i="46"/>
  <c r="E52" i="56"/>
  <c r="AV194" i="64"/>
  <c r="AV486" i="64"/>
  <c r="W400" i="64"/>
  <c r="J400" i="64"/>
  <c r="X400" i="64"/>
  <c r="Z400" i="64"/>
  <c r="F400" i="64"/>
  <c r="P400" i="64"/>
  <c r="U400" i="64"/>
  <c r="N400" i="64"/>
  <c r="Y400" i="64"/>
  <c r="D417" i="64"/>
  <c r="M400" i="64"/>
  <c r="I400" i="64"/>
  <c r="R400" i="64"/>
  <c r="T400" i="64"/>
  <c r="O400" i="64"/>
  <c r="H400" i="64"/>
  <c r="V400" i="64"/>
  <c r="K400" i="64"/>
  <c r="L400" i="64"/>
  <c r="Q400" i="64"/>
  <c r="S400" i="64"/>
  <c r="G400" i="64"/>
  <c r="I15" i="70"/>
  <c r="I17" i="74"/>
  <c r="AA335" i="64"/>
  <c r="R17" i="74"/>
  <c r="R15" i="70"/>
  <c r="S219" i="25"/>
  <c r="S123" i="47"/>
  <c r="S74" i="47" s="1"/>
  <c r="AV560" i="64"/>
  <c r="Y46" i="64"/>
  <c r="K46" i="64"/>
  <c r="M46" i="64"/>
  <c r="I46" i="64"/>
  <c r="J46" i="64"/>
  <c r="S46" i="64"/>
  <c r="H46" i="64"/>
  <c r="Z46" i="64"/>
  <c r="N46" i="64"/>
  <c r="G46" i="64"/>
  <c r="R46" i="64"/>
  <c r="O46" i="64"/>
  <c r="W46" i="64"/>
  <c r="Q46" i="64"/>
  <c r="U46" i="64"/>
  <c r="P46" i="64"/>
  <c r="V46" i="64"/>
  <c r="X46" i="64"/>
  <c r="T46" i="64"/>
  <c r="L46" i="64"/>
  <c r="F46" i="64"/>
  <c r="M551" i="64"/>
  <c r="K551" i="64"/>
  <c r="V551" i="64"/>
  <c r="U551" i="64"/>
  <c r="F551" i="64"/>
  <c r="X551" i="64"/>
  <c r="S551" i="64"/>
  <c r="L551" i="64"/>
  <c r="T551" i="64"/>
  <c r="N551" i="64"/>
  <c r="P551" i="64"/>
  <c r="Z551" i="64"/>
  <c r="Y551" i="64"/>
  <c r="H551" i="64"/>
  <c r="G551" i="64"/>
  <c r="O551" i="64"/>
  <c r="I551" i="64"/>
  <c r="R551" i="64"/>
  <c r="W551" i="64"/>
  <c r="Q551" i="64"/>
  <c r="J551" i="64"/>
  <c r="Q15" i="70"/>
  <c r="Q17" i="74"/>
  <c r="L15" i="70"/>
  <c r="L17" i="74"/>
  <c r="K15" i="70"/>
  <c r="K17" i="74"/>
  <c r="N15" i="70"/>
  <c r="N17" i="74"/>
  <c r="AA554" i="64"/>
  <c r="H46" i="70"/>
  <c r="H54" i="74"/>
  <c r="S54" i="74"/>
  <c r="S46" i="70"/>
  <c r="W46" i="70"/>
  <c r="W54" i="74"/>
  <c r="D101" i="36"/>
  <c r="L101" i="36"/>
  <c r="M101" i="36"/>
  <c r="I101" i="36"/>
  <c r="K101" i="36"/>
  <c r="E101" i="36"/>
  <c r="R101" i="36"/>
  <c r="J101" i="36"/>
  <c r="W101" i="36"/>
  <c r="H101" i="36"/>
  <c r="P101" i="36"/>
  <c r="U101" i="36"/>
  <c r="F101" i="36"/>
  <c r="S101" i="36"/>
  <c r="N101" i="36"/>
  <c r="T101" i="36"/>
  <c r="Q101" i="36"/>
  <c r="G101" i="36"/>
  <c r="O101" i="36"/>
  <c r="V101" i="36"/>
  <c r="M74" i="47"/>
  <c r="N60" i="71"/>
  <c r="X244" i="56"/>
  <c r="W123" i="47"/>
  <c r="W74" i="47" s="1"/>
  <c r="W219" i="25"/>
  <c r="X75" i="25"/>
  <c r="AS75" i="25" s="1"/>
  <c r="K58" i="69"/>
  <c r="H12" i="69"/>
  <c r="K12" i="69"/>
  <c r="AV310" i="64"/>
  <c r="AV307" i="64"/>
  <c r="W14" i="69"/>
  <c r="S12" i="69"/>
  <c r="H40" i="70"/>
  <c r="W60" i="69"/>
  <c r="AV162" i="64"/>
  <c r="H58" i="69"/>
  <c r="E58" i="69"/>
  <c r="X35" i="25"/>
  <c r="AA104" i="64"/>
  <c r="X39" i="25"/>
  <c r="V100" i="36" s="1"/>
  <c r="M47" i="75"/>
  <c r="D173" i="56"/>
  <c r="K171" i="44" s="1"/>
  <c r="L171" i="44" s="1"/>
  <c r="H219" i="25"/>
  <c r="H123" i="47"/>
  <c r="C217" i="47"/>
  <c r="J18" i="57"/>
  <c r="C18" i="57" s="1"/>
  <c r="C41" i="79"/>
  <c r="X43" i="25"/>
  <c r="H44" i="65"/>
  <c r="I250" i="56"/>
  <c r="L338" i="47"/>
  <c r="X222" i="25"/>
  <c r="C222" i="25"/>
  <c r="E44" i="65"/>
  <c r="F250" i="56"/>
  <c r="BD253" i="46" l="1"/>
  <c r="Z72" i="25"/>
  <c r="E155" i="47"/>
  <c r="AC72" i="25"/>
  <c r="H155" i="47"/>
  <c r="AM134" i="25"/>
  <c r="S148" i="56"/>
  <c r="R194" i="47"/>
  <c r="G194" i="47"/>
  <c r="AB134" i="25"/>
  <c r="H148" i="56"/>
  <c r="K194" i="47"/>
  <c r="AF134" i="25"/>
  <c r="L194" i="47"/>
  <c r="AG134" i="25"/>
  <c r="M148" i="56"/>
  <c r="I194" i="47"/>
  <c r="AD134" i="25"/>
  <c r="J148" i="56"/>
  <c r="N197" i="25"/>
  <c r="N112" i="47"/>
  <c r="N63" i="47" s="1"/>
  <c r="AD64" i="25"/>
  <c r="AD66" i="25" s="1"/>
  <c r="G150" i="47"/>
  <c r="CN162" i="46"/>
  <c r="CL230" i="46" s="1"/>
  <c r="AQ134" i="25"/>
  <c r="V194" i="47"/>
  <c r="W148" i="56"/>
  <c r="AI134" i="25"/>
  <c r="N194" i="47"/>
  <c r="C105" i="47"/>
  <c r="C300" i="47" s="1"/>
  <c r="Q54" i="71"/>
  <c r="F194" i="47"/>
  <c r="AA134" i="25"/>
  <c r="AK134" i="25"/>
  <c r="P194" i="47"/>
  <c r="Q148" i="56"/>
  <c r="AN134" i="25"/>
  <c r="S194" i="47"/>
  <c r="T148" i="56"/>
  <c r="AF64" i="25"/>
  <c r="AF66" i="25" s="1"/>
  <c r="K150" i="47"/>
  <c r="AH134" i="25"/>
  <c r="M194" i="47"/>
  <c r="N148" i="56"/>
  <c r="AP134" i="25"/>
  <c r="V148" i="56"/>
  <c r="U194" i="47"/>
  <c r="X148" i="56"/>
  <c r="AR134" i="25"/>
  <c r="W194" i="47"/>
  <c r="D194" i="47"/>
  <c r="Y134" i="25"/>
  <c r="X134" i="25" s="1"/>
  <c r="E148" i="56"/>
  <c r="D38" i="56"/>
  <c r="K38" i="44" s="1"/>
  <c r="L38" i="44" s="1"/>
  <c r="N43" i="25"/>
  <c r="F67" i="36"/>
  <c r="K159" i="46" s="1"/>
  <c r="AR86" i="25"/>
  <c r="S162" i="47"/>
  <c r="S341" i="47" s="1"/>
  <c r="E31" i="56"/>
  <c r="J28" i="56"/>
  <c r="T58" i="56"/>
  <c r="T244" i="56" s="1"/>
  <c r="I54" i="71"/>
  <c r="M162" i="47"/>
  <c r="M341" i="47" s="1"/>
  <c r="Y64" i="25"/>
  <c r="D37" i="25"/>
  <c r="E47" i="56"/>
  <c r="D40" i="70" s="1"/>
  <c r="D60" i="71" s="1"/>
  <c r="K47" i="56"/>
  <c r="J40" i="70" s="1"/>
  <c r="J60" i="71" s="1"/>
  <c r="W67" i="36"/>
  <c r="Z66" i="25"/>
  <c r="E67" i="36"/>
  <c r="J159" i="46" s="1"/>
  <c r="E145" i="25" s="1"/>
  <c r="I67" i="36"/>
  <c r="N159" i="46" s="1"/>
  <c r="I145" i="25" s="1"/>
  <c r="AU245" i="46"/>
  <c r="AK245" i="46"/>
  <c r="AX47" i="46"/>
  <c r="AC38" i="46"/>
  <c r="CO38" i="46" s="1"/>
  <c r="AE64" i="25"/>
  <c r="AE66" i="25" s="1"/>
  <c r="BE253" i="46"/>
  <c r="N47" i="56"/>
  <c r="M40" i="70" s="1"/>
  <c r="AC28" i="46"/>
  <c r="CO28" i="46" s="1"/>
  <c r="W31" i="56"/>
  <c r="G257" i="46"/>
  <c r="BO253" i="46"/>
  <c r="BG253" i="46"/>
  <c r="R317" i="47"/>
  <c r="V43" i="25"/>
  <c r="BQ242" i="46"/>
  <c r="N317" i="47"/>
  <c r="T40" i="71"/>
  <c r="J47" i="56"/>
  <c r="I40" i="70" s="1"/>
  <c r="O48" i="47"/>
  <c r="O252" i="47" s="1"/>
  <c r="I40" i="71"/>
  <c r="I62" i="70"/>
  <c r="S28" i="56"/>
  <c r="R37" i="25"/>
  <c r="O28" i="56"/>
  <c r="N37" i="25"/>
  <c r="T70" i="74"/>
  <c r="T47" i="75" s="1"/>
  <c r="T72" i="25"/>
  <c r="M28" i="56"/>
  <c r="L37" i="25"/>
  <c r="X28" i="56"/>
  <c r="W37" i="25"/>
  <c r="R28" i="56"/>
  <c r="Q37" i="25"/>
  <c r="N28" i="56"/>
  <c r="M37" i="25"/>
  <c r="R150" i="47"/>
  <c r="S47" i="56"/>
  <c r="R40" i="70" s="1"/>
  <c r="R60" i="71" s="1"/>
  <c r="AM64" i="25"/>
  <c r="AM66" i="25" s="1"/>
  <c r="S150" i="47"/>
  <c r="T47" i="56"/>
  <c r="S40" i="70" s="1"/>
  <c r="S60" i="71" s="1"/>
  <c r="AN64" i="25"/>
  <c r="AN66" i="25" s="1"/>
  <c r="AR64" i="25"/>
  <c r="AR66" i="25" s="1"/>
  <c r="W150" i="47"/>
  <c r="AK64" i="25"/>
  <c r="AK66" i="25" s="1"/>
  <c r="Q47" i="56"/>
  <c r="P40" i="70" s="1"/>
  <c r="P150" i="47"/>
  <c r="J80" i="47"/>
  <c r="J276" i="47" s="1"/>
  <c r="K61" i="70"/>
  <c r="C237" i="46"/>
  <c r="J54" i="71"/>
  <c r="W39" i="71"/>
  <c r="BA253" i="46"/>
  <c r="BH253" i="46"/>
  <c r="L54" i="71"/>
  <c r="F28" i="56"/>
  <c r="I123" i="56"/>
  <c r="T257" i="46"/>
  <c r="X174" i="25"/>
  <c r="D129" i="56"/>
  <c r="K127" i="44" s="1"/>
  <c r="L127" i="44" s="1"/>
  <c r="X257" i="46"/>
  <c r="CO46" i="46"/>
  <c r="Q40" i="71"/>
  <c r="Q62" i="70"/>
  <c r="U29" i="25"/>
  <c r="I52" i="56"/>
  <c r="U293" i="47"/>
  <c r="H80" i="47"/>
  <c r="H276" i="47" s="1"/>
  <c r="U72" i="25"/>
  <c r="K56" i="47"/>
  <c r="K258" i="47" s="1"/>
  <c r="F43" i="25"/>
  <c r="Q257" i="46"/>
  <c r="W56" i="47"/>
  <c r="W258" i="47" s="1"/>
  <c r="BP253" i="46"/>
  <c r="BC253" i="46"/>
  <c r="BI253" i="46"/>
  <c r="R250" i="56"/>
  <c r="AJ66" i="25"/>
  <c r="L52" i="56"/>
  <c r="BK253" i="46"/>
  <c r="V31" i="56"/>
  <c r="S72" i="25"/>
  <c r="S70" i="74"/>
  <c r="S47" i="75" s="1"/>
  <c r="AC52" i="46"/>
  <c r="N219" i="25"/>
  <c r="N123" i="47"/>
  <c r="N74" i="47" s="1"/>
  <c r="H112" i="47"/>
  <c r="H63" i="47" s="1"/>
  <c r="H197" i="25"/>
  <c r="P70" i="74"/>
  <c r="P47" i="75" s="1"/>
  <c r="P72" i="25"/>
  <c r="Q70" i="74"/>
  <c r="Q47" i="75" s="1"/>
  <c r="Q72" i="25"/>
  <c r="Y257" i="46"/>
  <c r="AC66" i="25"/>
  <c r="BQ225" i="46"/>
  <c r="CL234" i="46"/>
  <c r="S40" i="71"/>
  <c r="AV119" i="64"/>
  <c r="BJ253" i="46"/>
  <c r="G244" i="44"/>
  <c r="M61" i="70"/>
  <c r="T55" i="74"/>
  <c r="C55" i="74" s="1"/>
  <c r="AY253" i="46"/>
  <c r="M250" i="56"/>
  <c r="L44" i="65"/>
  <c r="L57" i="65" s="1"/>
  <c r="G249" i="44"/>
  <c r="W317" i="47"/>
  <c r="V48" i="47"/>
  <c r="V252" i="47" s="1"/>
  <c r="F123" i="56"/>
  <c r="AV50" i="64"/>
  <c r="R31" i="56"/>
  <c r="Q41" i="25"/>
  <c r="CL257" i="46"/>
  <c r="R123" i="56"/>
  <c r="H32" i="56"/>
  <c r="G55" i="69" s="1"/>
  <c r="M257" i="46"/>
  <c r="P257" i="46"/>
  <c r="T123" i="56"/>
  <c r="CN51" i="46"/>
  <c r="J121" i="44"/>
  <c r="H239" i="44" s="1"/>
  <c r="G239" i="44"/>
  <c r="Q123" i="56"/>
  <c r="BI243" i="46"/>
  <c r="M169" i="25"/>
  <c r="CA243" i="46"/>
  <c r="AZ243" i="46"/>
  <c r="H123" i="56"/>
  <c r="BN243" i="46"/>
  <c r="V123" i="56"/>
  <c r="G169" i="25"/>
  <c r="BU243" i="46"/>
  <c r="G123" i="56"/>
  <c r="AY243" i="46"/>
  <c r="F169" i="25"/>
  <c r="BT243" i="46"/>
  <c r="U169" i="25"/>
  <c r="CI243" i="46"/>
  <c r="N123" i="56"/>
  <c r="O169" i="25"/>
  <c r="CC243" i="46"/>
  <c r="P123" i="56"/>
  <c r="BH243" i="46"/>
  <c r="R169" i="25"/>
  <c r="CF243" i="46"/>
  <c r="W169" i="25"/>
  <c r="CK243" i="46"/>
  <c r="V169" i="25"/>
  <c r="CJ243" i="46"/>
  <c r="J169" i="25"/>
  <c r="BX243" i="46"/>
  <c r="E169" i="25"/>
  <c r="BS243" i="46"/>
  <c r="I169" i="25"/>
  <c r="BW243" i="46"/>
  <c r="D169" i="25"/>
  <c r="BR243" i="46"/>
  <c r="CN123" i="46"/>
  <c r="CL243" i="46" s="1"/>
  <c r="X123" i="56"/>
  <c r="T169" i="25"/>
  <c r="CH243" i="46"/>
  <c r="BK243" i="46"/>
  <c r="S123" i="56"/>
  <c r="P169" i="25"/>
  <c r="CD243" i="46"/>
  <c r="K123" i="56"/>
  <c r="BC243" i="46"/>
  <c r="U123" i="56"/>
  <c r="BM243" i="46"/>
  <c r="K169" i="25"/>
  <c r="BY243" i="46"/>
  <c r="S169" i="25"/>
  <c r="CG243" i="46"/>
  <c r="Q169" i="25"/>
  <c r="CE243" i="46"/>
  <c r="O123" i="56"/>
  <c r="I317" i="47"/>
  <c r="CO47" i="46"/>
  <c r="W123" i="56"/>
  <c r="N169" i="25"/>
  <c r="CB243" i="46"/>
  <c r="L123" i="56"/>
  <c r="BD243" i="46"/>
  <c r="H169" i="25"/>
  <c r="BV243" i="46"/>
  <c r="L169" i="25"/>
  <c r="BZ243" i="46"/>
  <c r="AW243" i="46"/>
  <c r="BS123" i="46"/>
  <c r="BB243" i="46"/>
  <c r="J123" i="56"/>
  <c r="M123" i="56"/>
  <c r="E123" i="56"/>
  <c r="CL232" i="46"/>
  <c r="BQ226" i="46"/>
  <c r="S67" i="36"/>
  <c r="J67" i="36"/>
  <c r="O159" i="46" s="1"/>
  <c r="T67" i="36"/>
  <c r="Y159" i="46" s="1"/>
  <c r="C148" i="47"/>
  <c r="C338" i="47" s="1"/>
  <c r="C14" i="69"/>
  <c r="AA253" i="46"/>
  <c r="Q67" i="36"/>
  <c r="V163" i="46" s="1"/>
  <c r="Q149" i="25" s="1"/>
  <c r="U67" i="36"/>
  <c r="Z163" i="46" s="1"/>
  <c r="U149" i="25" s="1"/>
  <c r="V67" i="36"/>
  <c r="J56" i="47"/>
  <c r="J258" i="47" s="1"/>
  <c r="D67" i="36"/>
  <c r="BL253" i="46"/>
  <c r="K67" i="36"/>
  <c r="L67" i="36"/>
  <c r="Q159" i="46" s="1"/>
  <c r="N67" i="36"/>
  <c r="CO25" i="46"/>
  <c r="P67" i="36"/>
  <c r="M67" i="36"/>
  <c r="BN253" i="46"/>
  <c r="BM253" i="46"/>
  <c r="T31" i="56"/>
  <c r="F257" i="46"/>
  <c r="CO57" i="46"/>
  <c r="K257" i="46"/>
  <c r="BB253" i="46"/>
  <c r="R54" i="71"/>
  <c r="R55" i="70"/>
  <c r="H54" i="71"/>
  <c r="P32" i="56"/>
  <c r="O55" i="69" s="1"/>
  <c r="AV120" i="64"/>
  <c r="AV413" i="64"/>
  <c r="P59" i="56"/>
  <c r="O92" i="47" s="1"/>
  <c r="AJ90" i="25"/>
  <c r="C61" i="75"/>
  <c r="AA313" i="64"/>
  <c r="P31" i="56"/>
  <c r="O41" i="25"/>
  <c r="O43" i="25" s="1"/>
  <c r="BQ232" i="46"/>
  <c r="W66" i="25"/>
  <c r="C335" i="47"/>
  <c r="I257" i="46"/>
  <c r="E54" i="71"/>
  <c r="E55" i="70"/>
  <c r="AA340" i="64"/>
  <c r="AA54" i="64"/>
  <c r="AA413" i="64"/>
  <c r="L257" i="46"/>
  <c r="J257" i="46"/>
  <c r="H257" i="46"/>
  <c r="AC22" i="46"/>
  <c r="CO22" i="46" s="1"/>
  <c r="W257" i="46"/>
  <c r="C62" i="69"/>
  <c r="R67" i="36"/>
  <c r="O67" i="36"/>
  <c r="X82" i="25"/>
  <c r="E110" i="36" s="1"/>
  <c r="AX58" i="46"/>
  <c r="AV245" i="46" s="1"/>
  <c r="AV482" i="64"/>
  <c r="AV54" i="64"/>
  <c r="BS51" i="46"/>
  <c r="AX253" i="46"/>
  <c r="D45" i="56"/>
  <c r="K45" i="44" s="1"/>
  <c r="L45" i="44" s="1"/>
  <c r="BQ257" i="46"/>
  <c r="H235" i="44"/>
  <c r="C63" i="74"/>
  <c r="K43" i="25"/>
  <c r="BS76" i="46"/>
  <c r="R39" i="71"/>
  <c r="CL242" i="46"/>
  <c r="CL235" i="46"/>
  <c r="F248" i="46"/>
  <c r="R48" i="47"/>
  <c r="CL226" i="46"/>
  <c r="BS162" i="46"/>
  <c r="BQ230" i="46" s="1"/>
  <c r="H293" i="47"/>
  <c r="BQ234" i="46"/>
  <c r="O66" i="25"/>
  <c r="I47" i="70"/>
  <c r="C59" i="69"/>
  <c r="K59" i="56"/>
  <c r="J92" i="47" s="1"/>
  <c r="J162" i="47"/>
  <c r="J341" i="47" s="1"/>
  <c r="AE90" i="25"/>
  <c r="AC90" i="25"/>
  <c r="I59" i="56"/>
  <c r="H92" i="47" s="1"/>
  <c r="H96" i="47" s="1"/>
  <c r="H294" i="47" s="1"/>
  <c r="H162" i="47"/>
  <c r="H341" i="47" s="1"/>
  <c r="M163" i="46"/>
  <c r="H149" i="25" s="1"/>
  <c r="M159" i="46"/>
  <c r="BQ236" i="46"/>
  <c r="E317" i="47"/>
  <c r="F66" i="25"/>
  <c r="AC30" i="46"/>
  <c r="CO30" i="46" s="1"/>
  <c r="D46" i="56"/>
  <c r="K46" i="44" s="1"/>
  <c r="L46" i="44" s="1"/>
  <c r="AC45" i="46"/>
  <c r="CO45" i="46" s="1"/>
  <c r="O55" i="70"/>
  <c r="AA49" i="64"/>
  <c r="AI245" i="46"/>
  <c r="AF86" i="25"/>
  <c r="K161" i="47"/>
  <c r="K340" i="47" s="1"/>
  <c r="U59" i="56"/>
  <c r="T92" i="47" s="1"/>
  <c r="T45" i="47" s="1"/>
  <c r="AO90" i="25"/>
  <c r="T59" i="56"/>
  <c r="S92" i="47" s="1"/>
  <c r="S45" i="47" s="1"/>
  <c r="AN90" i="25"/>
  <c r="AB90" i="25"/>
  <c r="G162" i="47"/>
  <c r="G341" i="47" s="1"/>
  <c r="H59" i="56"/>
  <c r="G92" i="47" s="1"/>
  <c r="AK90" i="25"/>
  <c r="Q59" i="56"/>
  <c r="P92" i="47" s="1"/>
  <c r="P96" i="47" s="1"/>
  <c r="P294" i="47" s="1"/>
  <c r="AQ90" i="25"/>
  <c r="W59" i="56"/>
  <c r="V92" i="47" s="1"/>
  <c r="AH90" i="25"/>
  <c r="N59" i="56"/>
  <c r="M92" i="47" s="1"/>
  <c r="K162" i="47"/>
  <c r="K341" i="47" s="1"/>
  <c r="AF90" i="25"/>
  <c r="L59" i="56"/>
  <c r="K92" i="47" s="1"/>
  <c r="AL90" i="25"/>
  <c r="R59" i="56"/>
  <c r="Q92" i="47" s="1"/>
  <c r="Z90" i="25"/>
  <c r="E162" i="47"/>
  <c r="E341" i="47" s="1"/>
  <c r="AX59" i="46"/>
  <c r="CO59" i="46" s="1"/>
  <c r="F59" i="56"/>
  <c r="X59" i="56"/>
  <c r="W92" i="47" s="1"/>
  <c r="AR90" i="25"/>
  <c r="AM90" i="25"/>
  <c r="S59" i="56"/>
  <c r="R92" i="47" s="1"/>
  <c r="AG90" i="25"/>
  <c r="L162" i="47"/>
  <c r="L341" i="47" s="1"/>
  <c r="M59" i="56"/>
  <c r="L92" i="47" s="1"/>
  <c r="L45" i="47" s="1"/>
  <c r="AP90" i="25"/>
  <c r="V59" i="56"/>
  <c r="U92" i="47" s="1"/>
  <c r="I162" i="47"/>
  <c r="I341" i="47" s="1"/>
  <c r="AD90" i="25"/>
  <c r="J59" i="56"/>
  <c r="I92" i="47" s="1"/>
  <c r="AA90" i="25"/>
  <c r="F162" i="47"/>
  <c r="F341" i="47" s="1"/>
  <c r="G59" i="56"/>
  <c r="F92" i="47" s="1"/>
  <c r="F96" i="47" s="1"/>
  <c r="F294" i="47" s="1"/>
  <c r="O59" i="56"/>
  <c r="N92" i="47" s="1"/>
  <c r="N96" i="47" s="1"/>
  <c r="N294" i="47" s="1"/>
  <c r="AI90" i="25"/>
  <c r="CN86" i="46"/>
  <c r="H244" i="44"/>
  <c r="S257" i="46"/>
  <c r="H47" i="70"/>
  <c r="AA24" i="64"/>
  <c r="G32" i="56"/>
  <c r="F55" i="69" s="1"/>
  <c r="V218" i="25"/>
  <c r="V122" i="47"/>
  <c r="V73" i="47" s="1"/>
  <c r="P266" i="64"/>
  <c r="S266" i="64"/>
  <c r="Z266" i="64"/>
  <c r="G266" i="64"/>
  <c r="T266" i="64"/>
  <c r="V266" i="64"/>
  <c r="Y266" i="64"/>
  <c r="W266" i="64"/>
  <c r="N266" i="64"/>
  <c r="F266" i="64"/>
  <c r="L266" i="64"/>
  <c r="H266" i="64"/>
  <c r="R266" i="64"/>
  <c r="K266" i="64"/>
  <c r="M266" i="64"/>
  <c r="J266" i="64"/>
  <c r="Q266" i="64"/>
  <c r="O266" i="64"/>
  <c r="I266" i="64"/>
  <c r="X266" i="64"/>
  <c r="U266" i="64"/>
  <c r="F486" i="64"/>
  <c r="Z486" i="64"/>
  <c r="T486" i="64"/>
  <c r="N486" i="64"/>
  <c r="M486" i="64"/>
  <c r="S486" i="64"/>
  <c r="L486" i="64"/>
  <c r="Q486" i="64"/>
  <c r="J486" i="64"/>
  <c r="V486" i="64"/>
  <c r="K486" i="64"/>
  <c r="Y486" i="64"/>
  <c r="U486" i="64"/>
  <c r="O486" i="64"/>
  <c r="H486" i="64"/>
  <c r="W486" i="64"/>
  <c r="X486" i="64"/>
  <c r="G486" i="64"/>
  <c r="P486" i="64"/>
  <c r="R486" i="64"/>
  <c r="I486" i="64"/>
  <c r="H195" i="64"/>
  <c r="O195" i="64"/>
  <c r="L195" i="64"/>
  <c r="Q195" i="64"/>
  <c r="V195" i="64"/>
  <c r="Y195" i="64"/>
  <c r="F195" i="64"/>
  <c r="G195" i="64"/>
  <c r="R195" i="64"/>
  <c r="W195" i="64"/>
  <c r="M195" i="64"/>
  <c r="J195" i="64"/>
  <c r="K195" i="64"/>
  <c r="P195" i="64"/>
  <c r="T195" i="64"/>
  <c r="S195" i="64"/>
  <c r="I195" i="64"/>
  <c r="U195" i="64"/>
  <c r="X195" i="64"/>
  <c r="Z195" i="64"/>
  <c r="N195" i="64"/>
  <c r="AV478" i="64"/>
  <c r="V559" i="64"/>
  <c r="O559" i="64"/>
  <c r="F559" i="64"/>
  <c r="H559" i="64"/>
  <c r="U559" i="64"/>
  <c r="I559" i="64"/>
  <c r="T559" i="64"/>
  <c r="R559" i="64"/>
  <c r="W559" i="64"/>
  <c r="Q559" i="64"/>
  <c r="J559" i="64"/>
  <c r="Y559" i="64"/>
  <c r="L559" i="64"/>
  <c r="X559" i="64"/>
  <c r="P559" i="64"/>
  <c r="Z559" i="64"/>
  <c r="N559" i="64"/>
  <c r="K15" i="71" s="1"/>
  <c r="M559" i="64"/>
  <c r="K559" i="64"/>
  <c r="G559" i="64"/>
  <c r="S559" i="64"/>
  <c r="F196" i="64"/>
  <c r="L196" i="64"/>
  <c r="W196" i="64"/>
  <c r="T196" i="64"/>
  <c r="V196" i="64"/>
  <c r="P196" i="64"/>
  <c r="Y196" i="64"/>
  <c r="H196" i="64"/>
  <c r="K196" i="64"/>
  <c r="J196" i="64"/>
  <c r="G196" i="64"/>
  <c r="Z196" i="64"/>
  <c r="O196" i="64"/>
  <c r="M196" i="64"/>
  <c r="S196" i="64"/>
  <c r="I196" i="64"/>
  <c r="X196" i="64"/>
  <c r="X200" i="64" s="1"/>
  <c r="X224" i="64" s="1"/>
  <c r="U196" i="64"/>
  <c r="R196" i="64"/>
  <c r="N196" i="64"/>
  <c r="Q196" i="64"/>
  <c r="I125" i="64"/>
  <c r="L125" i="64"/>
  <c r="S125" i="64"/>
  <c r="V125" i="64"/>
  <c r="G125" i="64"/>
  <c r="J125" i="64"/>
  <c r="Z125" i="64"/>
  <c r="Y125" i="64"/>
  <c r="K125" i="64"/>
  <c r="X125" i="64"/>
  <c r="P125" i="64"/>
  <c r="M125" i="64"/>
  <c r="R125" i="64"/>
  <c r="U125" i="64"/>
  <c r="H125" i="64"/>
  <c r="W125" i="64"/>
  <c r="F125" i="64"/>
  <c r="O125" i="64"/>
  <c r="Q125" i="64"/>
  <c r="T125" i="64"/>
  <c r="N125" i="64"/>
  <c r="S31" i="56"/>
  <c r="R41" i="25"/>
  <c r="R43" i="25" s="1"/>
  <c r="P41" i="25"/>
  <c r="Q31" i="56"/>
  <c r="L339" i="64"/>
  <c r="J339" i="64"/>
  <c r="K339" i="64"/>
  <c r="Y339" i="64"/>
  <c r="Z339" i="64"/>
  <c r="O339" i="64"/>
  <c r="T339" i="64"/>
  <c r="M339" i="64"/>
  <c r="N339" i="64"/>
  <c r="Q339" i="64"/>
  <c r="G339" i="64"/>
  <c r="V339" i="64"/>
  <c r="I339" i="64"/>
  <c r="U339" i="64"/>
  <c r="P339" i="64"/>
  <c r="R339" i="64"/>
  <c r="X339" i="64"/>
  <c r="F339" i="64"/>
  <c r="H339" i="64"/>
  <c r="H344" i="64" s="1"/>
  <c r="H369" i="64" s="1"/>
  <c r="J200" i="46" s="1"/>
  <c r="S339" i="64"/>
  <c r="W339" i="64"/>
  <c r="F555" i="64"/>
  <c r="Q555" i="64"/>
  <c r="Y555" i="64"/>
  <c r="I555" i="64"/>
  <c r="H555" i="64"/>
  <c r="U555" i="64"/>
  <c r="M555" i="64"/>
  <c r="X555" i="64"/>
  <c r="V555" i="64"/>
  <c r="O555" i="64"/>
  <c r="R555" i="64"/>
  <c r="S555" i="64"/>
  <c r="J555" i="64"/>
  <c r="T555" i="64"/>
  <c r="G555" i="64"/>
  <c r="Z555" i="64"/>
  <c r="L555" i="64"/>
  <c r="N555" i="64"/>
  <c r="K555" i="64"/>
  <c r="P555" i="64"/>
  <c r="W555" i="64"/>
  <c r="U254" i="64"/>
  <c r="U271" i="64" s="1"/>
  <c r="U295" i="64" s="1"/>
  <c r="W82" i="46" s="1"/>
  <c r="T254" i="64"/>
  <c r="Y254" i="64"/>
  <c r="P254" i="64"/>
  <c r="M254" i="64"/>
  <c r="O254" i="64"/>
  <c r="N254" i="64"/>
  <c r="V254" i="64"/>
  <c r="Z254" i="64"/>
  <c r="H254" i="64"/>
  <c r="I254" i="64"/>
  <c r="J254" i="64"/>
  <c r="K254" i="64"/>
  <c r="G254" i="64"/>
  <c r="Q254" i="64"/>
  <c r="X254" i="64"/>
  <c r="W254" i="64"/>
  <c r="L254" i="64"/>
  <c r="S254" i="64"/>
  <c r="R254" i="64"/>
  <c r="F254" i="64"/>
  <c r="O42" i="64"/>
  <c r="J42" i="64"/>
  <c r="M42" i="64"/>
  <c r="G42" i="64"/>
  <c r="L42" i="64"/>
  <c r="P42" i="64"/>
  <c r="F42" i="64"/>
  <c r="S42" i="64"/>
  <c r="Z42" i="64"/>
  <c r="V42" i="64"/>
  <c r="W42" i="64"/>
  <c r="K42" i="64"/>
  <c r="T42" i="64"/>
  <c r="X42" i="64"/>
  <c r="U42" i="64"/>
  <c r="Q42" i="64"/>
  <c r="N42" i="64"/>
  <c r="R42" i="64"/>
  <c r="H42" i="64"/>
  <c r="Y42" i="64"/>
  <c r="I42" i="64"/>
  <c r="V474" i="64"/>
  <c r="H474" i="64"/>
  <c r="P474" i="64"/>
  <c r="F474" i="64"/>
  <c r="L474" i="64"/>
  <c r="Z474" i="64"/>
  <c r="K474" i="64"/>
  <c r="X474" i="64"/>
  <c r="N474" i="64"/>
  <c r="T474" i="64"/>
  <c r="I474" i="64"/>
  <c r="G474" i="64"/>
  <c r="M474" i="64"/>
  <c r="Q474" i="64"/>
  <c r="O474" i="64"/>
  <c r="R474" i="64"/>
  <c r="Y474" i="64"/>
  <c r="S474" i="64"/>
  <c r="W474" i="64"/>
  <c r="J474" i="64"/>
  <c r="U474" i="64"/>
  <c r="AV547" i="64"/>
  <c r="F267" i="64"/>
  <c r="X267" i="64"/>
  <c r="R267" i="64"/>
  <c r="U267" i="64"/>
  <c r="G267" i="64"/>
  <c r="Q267" i="64"/>
  <c r="Z267" i="64"/>
  <c r="S267" i="64"/>
  <c r="N267" i="64"/>
  <c r="H267" i="64"/>
  <c r="M267" i="64"/>
  <c r="V267" i="64"/>
  <c r="P267" i="64"/>
  <c r="T267" i="64"/>
  <c r="I267" i="64"/>
  <c r="O267" i="64"/>
  <c r="K267" i="64"/>
  <c r="Y267" i="64"/>
  <c r="J267" i="64"/>
  <c r="L267" i="64"/>
  <c r="W267" i="64"/>
  <c r="H41" i="25"/>
  <c r="I31" i="56"/>
  <c r="E41" i="25"/>
  <c r="E43" i="25" s="1"/>
  <c r="F31" i="56"/>
  <c r="AC31" i="46"/>
  <c r="CO31" i="46" s="1"/>
  <c r="AV401" i="64"/>
  <c r="M53" i="64"/>
  <c r="J53" i="64"/>
  <c r="W53" i="64"/>
  <c r="F53" i="64"/>
  <c r="R53" i="64"/>
  <c r="N53" i="64"/>
  <c r="P53" i="64"/>
  <c r="T53" i="64"/>
  <c r="G53" i="64"/>
  <c r="V53" i="64"/>
  <c r="Q53" i="64"/>
  <c r="H53" i="64"/>
  <c r="X53" i="64"/>
  <c r="L53" i="64"/>
  <c r="O53" i="64"/>
  <c r="Y53" i="64"/>
  <c r="S53" i="64"/>
  <c r="U53" i="64"/>
  <c r="I53" i="64"/>
  <c r="Z53" i="64"/>
  <c r="K53" i="64"/>
  <c r="F50" i="64"/>
  <c r="G50" i="64"/>
  <c r="I50" i="64"/>
  <c r="F53" i="75" s="1"/>
  <c r="V50" i="64"/>
  <c r="U50" i="64"/>
  <c r="R46" i="71" s="1"/>
  <c r="J50" i="64"/>
  <c r="W50" i="64"/>
  <c r="T53" i="75" s="1"/>
  <c r="R50" i="64"/>
  <c r="L50" i="64"/>
  <c r="S50" i="64"/>
  <c r="P50" i="64"/>
  <c r="M46" i="71" s="1"/>
  <c r="Y50" i="64"/>
  <c r="Z50" i="64"/>
  <c r="W46" i="71" s="1"/>
  <c r="X50" i="64"/>
  <c r="U46" i="71" s="1"/>
  <c r="M50" i="64"/>
  <c r="J53" i="75" s="1"/>
  <c r="K50" i="64"/>
  <c r="O50" i="64"/>
  <c r="L53" i="75" s="1"/>
  <c r="H50" i="64"/>
  <c r="E53" i="75" s="1"/>
  <c r="T50" i="64"/>
  <c r="Q53" i="75" s="1"/>
  <c r="Q50" i="64"/>
  <c r="N50" i="64"/>
  <c r="K46" i="71" s="1"/>
  <c r="T547" i="64"/>
  <c r="U547" i="64"/>
  <c r="I547" i="64"/>
  <c r="M547" i="64"/>
  <c r="F547" i="64"/>
  <c r="K547" i="64"/>
  <c r="X547" i="64"/>
  <c r="Z547" i="64"/>
  <c r="O547" i="64"/>
  <c r="H547" i="64"/>
  <c r="S547" i="64"/>
  <c r="Q547" i="64"/>
  <c r="R547" i="64"/>
  <c r="W547" i="64"/>
  <c r="J547" i="64"/>
  <c r="V547" i="64"/>
  <c r="N547" i="64"/>
  <c r="P547" i="64"/>
  <c r="G547" i="64"/>
  <c r="Y547" i="64"/>
  <c r="L547" i="64"/>
  <c r="AV112" i="64"/>
  <c r="F560" i="64"/>
  <c r="W560" i="64"/>
  <c r="K560" i="64"/>
  <c r="O560" i="64"/>
  <c r="H560" i="64"/>
  <c r="Q560" i="64"/>
  <c r="L560" i="64"/>
  <c r="Z560" i="64"/>
  <c r="U560" i="64"/>
  <c r="T560" i="64"/>
  <c r="R560" i="64"/>
  <c r="V560" i="64"/>
  <c r="Y560" i="64"/>
  <c r="I560" i="64"/>
  <c r="P560" i="64"/>
  <c r="M560" i="64"/>
  <c r="G560" i="64"/>
  <c r="S560" i="64"/>
  <c r="N560" i="64"/>
  <c r="J560" i="64"/>
  <c r="X560" i="64"/>
  <c r="J341" i="64"/>
  <c r="Y341" i="64"/>
  <c r="N341" i="64"/>
  <c r="H341" i="64"/>
  <c r="M341" i="64"/>
  <c r="V341" i="64"/>
  <c r="P341" i="64"/>
  <c r="W341" i="64"/>
  <c r="O341" i="64"/>
  <c r="O344" i="64" s="1"/>
  <c r="O369" i="64" s="1"/>
  <c r="Q200" i="46" s="1"/>
  <c r="Q341" i="64"/>
  <c r="U341" i="64"/>
  <c r="G341" i="64"/>
  <c r="Z341" i="64"/>
  <c r="I341" i="64"/>
  <c r="S341" i="64"/>
  <c r="K341" i="64"/>
  <c r="T341" i="64"/>
  <c r="L341" i="64"/>
  <c r="X341" i="64"/>
  <c r="R341" i="64"/>
  <c r="F487" i="64"/>
  <c r="J487" i="64"/>
  <c r="P487" i="64"/>
  <c r="H487" i="64"/>
  <c r="X487" i="64"/>
  <c r="R487" i="64"/>
  <c r="K487" i="64"/>
  <c r="V487" i="64"/>
  <c r="Z487" i="64"/>
  <c r="S487" i="64"/>
  <c r="T487" i="64"/>
  <c r="Y487" i="64"/>
  <c r="M487" i="64"/>
  <c r="W487" i="64"/>
  <c r="N487" i="64"/>
  <c r="O487" i="64"/>
  <c r="U487" i="64"/>
  <c r="G487" i="64"/>
  <c r="L487" i="64"/>
  <c r="I487" i="64"/>
  <c r="Q487" i="64"/>
  <c r="F485" i="64"/>
  <c r="K485" i="64"/>
  <c r="L485" i="64"/>
  <c r="W485" i="64"/>
  <c r="M485" i="64"/>
  <c r="J18" i="74" s="1"/>
  <c r="T485" i="64"/>
  <c r="S485" i="64"/>
  <c r="H485" i="64"/>
  <c r="E16" i="70" s="1"/>
  <c r="P485" i="64"/>
  <c r="G485" i="64"/>
  <c r="Q485" i="64"/>
  <c r="N16" i="70" s="1"/>
  <c r="X485" i="64"/>
  <c r="O485" i="64"/>
  <c r="R485" i="64"/>
  <c r="Z485" i="64"/>
  <c r="V485" i="64"/>
  <c r="U485" i="64"/>
  <c r="J485" i="64"/>
  <c r="Y485" i="64"/>
  <c r="I485" i="64"/>
  <c r="N485" i="64"/>
  <c r="F123" i="64"/>
  <c r="H123" i="64"/>
  <c r="K123" i="64"/>
  <c r="R123" i="64"/>
  <c r="V123" i="64"/>
  <c r="O123" i="64"/>
  <c r="I123" i="64"/>
  <c r="N123" i="64"/>
  <c r="Y123" i="64"/>
  <c r="J123" i="64"/>
  <c r="P123" i="64"/>
  <c r="S123" i="64"/>
  <c r="W123" i="64"/>
  <c r="G123" i="64"/>
  <c r="Q123" i="64"/>
  <c r="U123" i="64"/>
  <c r="X123" i="64"/>
  <c r="L123" i="64"/>
  <c r="M123" i="64"/>
  <c r="T123" i="64"/>
  <c r="Z123" i="64"/>
  <c r="L31" i="56"/>
  <c r="W328" i="64"/>
  <c r="F328" i="64"/>
  <c r="V328" i="64"/>
  <c r="H328" i="64"/>
  <c r="U328" i="64"/>
  <c r="L328" i="64"/>
  <c r="K328" i="64"/>
  <c r="S328" i="64"/>
  <c r="G328" i="64"/>
  <c r="G344" i="64" s="1"/>
  <c r="G369" i="64" s="1"/>
  <c r="I200" i="46" s="1"/>
  <c r="T328" i="64"/>
  <c r="X328" i="64"/>
  <c r="X344" i="64" s="1"/>
  <c r="X369" i="64" s="1"/>
  <c r="Z200" i="46" s="1"/>
  <c r="Q328" i="64"/>
  <c r="Y328" i="64"/>
  <c r="R328" i="64"/>
  <c r="Z328" i="64"/>
  <c r="M328" i="64"/>
  <c r="I328" i="64"/>
  <c r="J328" i="64"/>
  <c r="P328" i="64"/>
  <c r="O328" i="64"/>
  <c r="N328" i="64"/>
  <c r="V401" i="64"/>
  <c r="K401" i="64"/>
  <c r="N401" i="64"/>
  <c r="I401" i="64"/>
  <c r="U401" i="64"/>
  <c r="M401" i="64"/>
  <c r="X401" i="64"/>
  <c r="O401" i="64"/>
  <c r="W401" i="64"/>
  <c r="F401" i="64"/>
  <c r="S401" i="64"/>
  <c r="J401" i="64"/>
  <c r="J417" i="64" s="1"/>
  <c r="J441" i="64" s="1"/>
  <c r="L201" i="46" s="1"/>
  <c r="L401" i="64"/>
  <c r="Y401" i="64"/>
  <c r="H401" i="64"/>
  <c r="G401" i="64"/>
  <c r="G417" i="64" s="1"/>
  <c r="G441" i="64" s="1"/>
  <c r="I201" i="46" s="1"/>
  <c r="T401" i="64"/>
  <c r="P401" i="64"/>
  <c r="Q401" i="64"/>
  <c r="Z401" i="64"/>
  <c r="Z417" i="64" s="1"/>
  <c r="Z441" i="64" s="1"/>
  <c r="AB201" i="46" s="1"/>
  <c r="R401" i="64"/>
  <c r="AV328" i="64"/>
  <c r="AV474" i="64"/>
  <c r="AV262" i="64"/>
  <c r="AV183" i="64"/>
  <c r="N55" i="64"/>
  <c r="U55" i="64"/>
  <c r="W55" i="64"/>
  <c r="Z55" i="64"/>
  <c r="M55" i="64"/>
  <c r="J55" i="64"/>
  <c r="Q55" i="64"/>
  <c r="X55" i="64"/>
  <c r="I55" i="64"/>
  <c r="L55" i="64"/>
  <c r="G55" i="64"/>
  <c r="S55" i="64"/>
  <c r="Y55" i="64"/>
  <c r="H55" i="64"/>
  <c r="P55" i="64"/>
  <c r="T55" i="64"/>
  <c r="K55" i="64"/>
  <c r="O55" i="64"/>
  <c r="F55" i="64"/>
  <c r="R55" i="64"/>
  <c r="V55" i="64"/>
  <c r="X414" i="64"/>
  <c r="O414" i="64"/>
  <c r="K414" i="64"/>
  <c r="T414" i="64"/>
  <c r="R414" i="64"/>
  <c r="P414" i="64"/>
  <c r="N414" i="64"/>
  <c r="U414" i="64"/>
  <c r="J414" i="64"/>
  <c r="W414" i="64"/>
  <c r="H414" i="64"/>
  <c r="V414" i="64"/>
  <c r="Z414" i="64"/>
  <c r="M414" i="64"/>
  <c r="I414" i="64"/>
  <c r="L414" i="64"/>
  <c r="Y414" i="64"/>
  <c r="F414" i="64"/>
  <c r="S414" i="64"/>
  <c r="Q414" i="64"/>
  <c r="G414" i="64"/>
  <c r="F341" i="64"/>
  <c r="W41" i="25"/>
  <c r="X31" i="56"/>
  <c r="AV254" i="64"/>
  <c r="F265" i="64"/>
  <c r="W265" i="64"/>
  <c r="R265" i="64"/>
  <c r="Q265" i="64"/>
  <c r="L265" i="64"/>
  <c r="V265" i="64"/>
  <c r="S265" i="64"/>
  <c r="X265" i="64"/>
  <c r="P265" i="64"/>
  <c r="P271" i="64" s="1"/>
  <c r="P295" i="64" s="1"/>
  <c r="R82" i="46" s="1"/>
  <c r="Y265" i="64"/>
  <c r="Z265" i="64"/>
  <c r="G265" i="64"/>
  <c r="O265" i="64"/>
  <c r="J265" i="64"/>
  <c r="N265" i="64"/>
  <c r="U265" i="64"/>
  <c r="T265" i="64"/>
  <c r="I265" i="64"/>
  <c r="H265" i="64"/>
  <c r="M265" i="64"/>
  <c r="K265" i="64"/>
  <c r="F482" i="64"/>
  <c r="J482" i="64"/>
  <c r="V482" i="64"/>
  <c r="Q482" i="64"/>
  <c r="S482" i="64"/>
  <c r="I482" i="64"/>
  <c r="F14" i="71" s="1"/>
  <c r="W482" i="64"/>
  <c r="X482" i="64"/>
  <c r="U482" i="64"/>
  <c r="Y482" i="64"/>
  <c r="K482" i="64"/>
  <c r="R482" i="64"/>
  <c r="N482" i="64"/>
  <c r="Z482" i="64"/>
  <c r="W14" i="71" s="1"/>
  <c r="G482" i="64"/>
  <c r="M482" i="64"/>
  <c r="O482" i="64"/>
  <c r="H482" i="64"/>
  <c r="P482" i="64"/>
  <c r="L482" i="64"/>
  <c r="I14" i="71" s="1"/>
  <c r="T482" i="64"/>
  <c r="W183" i="64"/>
  <c r="W200" i="64" s="1"/>
  <c r="W224" i="64" s="1"/>
  <c r="P183" i="64"/>
  <c r="S183" i="64"/>
  <c r="M183" i="64"/>
  <c r="Y183" i="64"/>
  <c r="K183" i="64"/>
  <c r="N183" i="64"/>
  <c r="H183" i="64"/>
  <c r="G183" i="64"/>
  <c r="L183" i="64"/>
  <c r="J183" i="64"/>
  <c r="U183" i="64"/>
  <c r="O183" i="64"/>
  <c r="X183" i="64"/>
  <c r="T183" i="64"/>
  <c r="T200" i="64" s="1"/>
  <c r="T224" i="64" s="1"/>
  <c r="I183" i="64"/>
  <c r="V183" i="64"/>
  <c r="F183" i="64"/>
  <c r="R183" i="64"/>
  <c r="Z183" i="64"/>
  <c r="Q183" i="64"/>
  <c r="P112" i="64"/>
  <c r="G112" i="64"/>
  <c r="K112" i="64"/>
  <c r="O112" i="64"/>
  <c r="F112" i="64"/>
  <c r="U112" i="64"/>
  <c r="T112" i="64"/>
  <c r="M112" i="64"/>
  <c r="Q112" i="64"/>
  <c r="L112" i="64"/>
  <c r="V112" i="64"/>
  <c r="N112" i="64"/>
  <c r="J112" i="64"/>
  <c r="Y112" i="64"/>
  <c r="Z112" i="64"/>
  <c r="I112" i="64"/>
  <c r="R112" i="64"/>
  <c r="X112" i="64"/>
  <c r="S112" i="64"/>
  <c r="H112" i="64"/>
  <c r="W112" i="64"/>
  <c r="AV191" i="64"/>
  <c r="V16" i="69"/>
  <c r="C16" i="69" s="1"/>
  <c r="D55" i="70"/>
  <c r="D54" i="71"/>
  <c r="N48" i="47"/>
  <c r="N252" i="47" s="1"/>
  <c r="J122" i="47"/>
  <c r="J73" i="47" s="1"/>
  <c r="J218" i="25"/>
  <c r="AC245" i="46"/>
  <c r="E161" i="47"/>
  <c r="E340" i="47" s="1"/>
  <c r="Z86" i="25"/>
  <c r="AH245" i="46"/>
  <c r="J161" i="47"/>
  <c r="J340" i="47" s="1"/>
  <c r="AE86" i="25"/>
  <c r="P61" i="69"/>
  <c r="P64" i="69" s="1"/>
  <c r="H48" i="47"/>
  <c r="H252" i="47" s="1"/>
  <c r="V162" i="47"/>
  <c r="V341" i="47" s="1"/>
  <c r="V161" i="47"/>
  <c r="V340" i="47" s="1"/>
  <c r="AQ86" i="25"/>
  <c r="AT245" i="46"/>
  <c r="T161" i="47"/>
  <c r="T340" i="47" s="1"/>
  <c r="AR245" i="46"/>
  <c r="U58" i="56"/>
  <c r="U244" i="56" s="1"/>
  <c r="AO86" i="25"/>
  <c r="T162" i="47"/>
  <c r="T341" i="47" s="1"/>
  <c r="V61" i="69"/>
  <c r="V64" i="69" s="1"/>
  <c r="K61" i="69"/>
  <c r="K64" i="69" s="1"/>
  <c r="AJ86" i="25"/>
  <c r="O161" i="47"/>
  <c r="O340" i="47" s="1"/>
  <c r="AM245" i="46"/>
  <c r="O162" i="47"/>
  <c r="P58" i="56"/>
  <c r="Q162" i="47"/>
  <c r="Q341" i="47" s="1"/>
  <c r="Q161" i="47"/>
  <c r="Q340" i="47" s="1"/>
  <c r="R58" i="56"/>
  <c r="R244" i="56" s="1"/>
  <c r="AL86" i="25"/>
  <c r="AO245" i="46"/>
  <c r="P162" i="47"/>
  <c r="P341" i="47" s="1"/>
  <c r="AK86" i="25"/>
  <c r="AN245" i="46"/>
  <c r="P161" i="47"/>
  <c r="P340" i="47" s="1"/>
  <c r="Q58" i="56"/>
  <c r="Q244" i="56" s="1"/>
  <c r="I161" i="47"/>
  <c r="I340" i="47" s="1"/>
  <c r="AD86" i="25"/>
  <c r="AG245" i="46"/>
  <c r="W32" i="56"/>
  <c r="V55" i="69" s="1"/>
  <c r="K48" i="47"/>
  <c r="J163" i="46"/>
  <c r="U80" i="47"/>
  <c r="U276" i="47" s="1"/>
  <c r="V257" i="46"/>
  <c r="P29" i="25"/>
  <c r="Q22" i="56"/>
  <c r="P22" i="56"/>
  <c r="O29" i="25"/>
  <c r="J22" i="56"/>
  <c r="I29" i="25"/>
  <c r="N29" i="25"/>
  <c r="O22" i="56"/>
  <c r="Q29" i="25"/>
  <c r="R22" i="56"/>
  <c r="I172" i="56"/>
  <c r="AC158" i="25"/>
  <c r="AC276" i="25" s="1"/>
  <c r="AF238" i="46"/>
  <c r="H219" i="47"/>
  <c r="H374" i="47" s="1"/>
  <c r="AI238" i="46"/>
  <c r="K219" i="47"/>
  <c r="K374" i="47" s="1"/>
  <c r="AF158" i="25"/>
  <c r="AF276" i="25" s="1"/>
  <c r="L172" i="56"/>
  <c r="AJ238" i="46"/>
  <c r="AG158" i="25"/>
  <c r="AG276" i="25" s="1"/>
  <c r="L219" i="47"/>
  <c r="L374" i="47" s="1"/>
  <c r="M172" i="56"/>
  <c r="AT238" i="46"/>
  <c r="AQ158" i="25"/>
  <c r="AQ276" i="25" s="1"/>
  <c r="V219" i="47"/>
  <c r="V374" i="47" s="1"/>
  <c r="W172" i="56"/>
  <c r="AU238" i="46"/>
  <c r="AR158" i="25"/>
  <c r="AR276" i="25" s="1"/>
  <c r="X172" i="56"/>
  <c r="W219" i="47"/>
  <c r="W374" i="47" s="1"/>
  <c r="G29" i="25"/>
  <c r="H22" i="56"/>
  <c r="H29" i="25"/>
  <c r="I22" i="56"/>
  <c r="F22" i="56"/>
  <c r="E29" i="25"/>
  <c r="D29" i="25"/>
  <c r="E22" i="56"/>
  <c r="T29" i="25"/>
  <c r="U22" i="56"/>
  <c r="D61" i="44"/>
  <c r="E61" i="44" s="1"/>
  <c r="F83" i="63"/>
  <c r="K63" i="63"/>
  <c r="K83" i="63" s="1"/>
  <c r="N172" i="56"/>
  <c r="AK238" i="46"/>
  <c r="M219" i="47"/>
  <c r="M374" i="47" s="1"/>
  <c r="AH158" i="25"/>
  <c r="AH276" i="25" s="1"/>
  <c r="N219" i="47"/>
  <c r="N374" i="47" s="1"/>
  <c r="AL238" i="46"/>
  <c r="O172" i="56"/>
  <c r="AI158" i="25"/>
  <c r="AI276" i="25" s="1"/>
  <c r="F219" i="47"/>
  <c r="F374" i="47" s="1"/>
  <c r="G172" i="56"/>
  <c r="AA158" i="25"/>
  <c r="AA276" i="25" s="1"/>
  <c r="AD238" i="46"/>
  <c r="U172" i="56"/>
  <c r="AO158" i="25"/>
  <c r="AO276" i="25" s="1"/>
  <c r="AR238" i="46"/>
  <c r="T219" i="47"/>
  <c r="T374" i="47" s="1"/>
  <c r="AS238" i="46"/>
  <c r="V172" i="56"/>
  <c r="U219" i="47"/>
  <c r="U374" i="47" s="1"/>
  <c r="AP158" i="25"/>
  <c r="AP276" i="25" s="1"/>
  <c r="K29" i="25"/>
  <c r="L22" i="56"/>
  <c r="J29" i="25"/>
  <c r="K22" i="56"/>
  <c r="F29" i="25"/>
  <c r="G22" i="56"/>
  <c r="L29" i="25"/>
  <c r="M22" i="56"/>
  <c r="M29" i="25"/>
  <c r="N22" i="56"/>
  <c r="AE238" i="46"/>
  <c r="H172" i="56"/>
  <c r="AB158" i="25"/>
  <c r="AB276" i="25" s="1"/>
  <c r="G219" i="47"/>
  <c r="G374" i="47" s="1"/>
  <c r="R172" i="56"/>
  <c r="AO238" i="46"/>
  <c r="Q219" i="47"/>
  <c r="Q374" i="47" s="1"/>
  <c r="AL158" i="25"/>
  <c r="AL276" i="25" s="1"/>
  <c r="AP238" i="46"/>
  <c r="S172" i="56"/>
  <c r="AM158" i="25"/>
  <c r="AM276" i="25" s="1"/>
  <c r="R219" i="47"/>
  <c r="R374" i="47" s="1"/>
  <c r="AQ238" i="46"/>
  <c r="T172" i="56"/>
  <c r="AN158" i="25"/>
  <c r="AN276" i="25" s="1"/>
  <c r="S219" i="47"/>
  <c r="S374" i="47" s="1"/>
  <c r="AN238" i="46"/>
  <c r="AK158" i="25"/>
  <c r="AK276" i="25" s="1"/>
  <c r="Q172" i="56"/>
  <c r="P219" i="47"/>
  <c r="P374" i="47" s="1"/>
  <c r="V29" i="25"/>
  <c r="W22" i="56"/>
  <c r="W29" i="25"/>
  <c r="X22" i="56"/>
  <c r="R29" i="25"/>
  <c r="S22" i="56"/>
  <c r="S29" i="25"/>
  <c r="T22" i="56"/>
  <c r="Y158" i="25"/>
  <c r="AB238" i="46"/>
  <c r="D219" i="47"/>
  <c r="AX172" i="46"/>
  <c r="E172" i="56"/>
  <c r="AM238" i="46"/>
  <c r="O219" i="47"/>
  <c r="O374" i="47" s="1"/>
  <c r="AJ158" i="25"/>
  <c r="AJ276" i="25" s="1"/>
  <c r="P172" i="56"/>
  <c r="AH238" i="46"/>
  <c r="J219" i="47"/>
  <c r="J374" i="47" s="1"/>
  <c r="K172" i="56"/>
  <c r="AE158" i="25"/>
  <c r="AE276" i="25" s="1"/>
  <c r="Z158" i="25"/>
  <c r="Z276" i="25" s="1"/>
  <c r="E219" i="47"/>
  <c r="E374" i="47" s="1"/>
  <c r="AC238" i="46"/>
  <c r="F172" i="56"/>
  <c r="AD158" i="25"/>
  <c r="AD276" i="25" s="1"/>
  <c r="I219" i="47"/>
  <c r="I374" i="47" s="1"/>
  <c r="J172" i="56"/>
  <c r="AG238" i="46"/>
  <c r="BS61" i="46"/>
  <c r="T122" i="47"/>
  <c r="T73" i="47" s="1"/>
  <c r="T218" i="25"/>
  <c r="P48" i="47"/>
  <c r="P252" i="47" s="1"/>
  <c r="K51" i="63"/>
  <c r="D54" i="44"/>
  <c r="E54" i="44" s="1"/>
  <c r="H54" i="44" s="1"/>
  <c r="G53" i="75"/>
  <c r="I42" i="25"/>
  <c r="I43" i="25" s="1"/>
  <c r="AV253" i="46"/>
  <c r="D53" i="46"/>
  <c r="E53" i="46" s="1"/>
  <c r="F50" i="63"/>
  <c r="D53" i="44" s="1"/>
  <c r="E53" i="44" s="1"/>
  <c r="H53" i="44" s="1"/>
  <c r="D56" i="44"/>
  <c r="E56" i="44" s="1"/>
  <c r="H56" i="44" s="1"/>
  <c r="K53" i="63"/>
  <c r="D55" i="44"/>
  <c r="E55" i="44" s="1"/>
  <c r="H55" i="44" s="1"/>
  <c r="K52" i="63"/>
  <c r="F54" i="46"/>
  <c r="CB54" i="46"/>
  <c r="BT54" i="46"/>
  <c r="CM54" i="46"/>
  <c r="BA54" i="46"/>
  <c r="BV54" i="46"/>
  <c r="CK54" i="46"/>
  <c r="BR54" i="46"/>
  <c r="BI54" i="46"/>
  <c r="I54" i="44"/>
  <c r="BU54" i="46"/>
  <c r="BJ54" i="46"/>
  <c r="AY54" i="46"/>
  <c r="CE54" i="46"/>
  <c r="CA54" i="46"/>
  <c r="BO54" i="46"/>
  <c r="BM54" i="46"/>
  <c r="CL54" i="46"/>
  <c r="BL54" i="46"/>
  <c r="CG54" i="46"/>
  <c r="BK54" i="46"/>
  <c r="BB54" i="46"/>
  <c r="CF54" i="46"/>
  <c r="BW54" i="46"/>
  <c r="BG54" i="46"/>
  <c r="BN54" i="46"/>
  <c r="BX54" i="46"/>
  <c r="CD54" i="46"/>
  <c r="CC54" i="46"/>
  <c r="CH54" i="46"/>
  <c r="BP54" i="46"/>
  <c r="BF54" i="46"/>
  <c r="AZ54" i="46"/>
  <c r="BZ54" i="46"/>
  <c r="BC54" i="46"/>
  <c r="CI54" i="46"/>
  <c r="BY54" i="46"/>
  <c r="BE54" i="46"/>
  <c r="BQ54" i="46"/>
  <c r="CJ54" i="46"/>
  <c r="BH54" i="46"/>
  <c r="BD54" i="46"/>
  <c r="BU56" i="46"/>
  <c r="BV56" i="46"/>
  <c r="G56" i="46"/>
  <c r="F56" i="46"/>
  <c r="BX56" i="46"/>
  <c r="CJ56" i="46"/>
  <c r="CM56" i="46"/>
  <c r="BA56" i="46"/>
  <c r="BD56" i="46"/>
  <c r="CA56" i="46"/>
  <c r="CB56" i="46"/>
  <c r="BH56" i="46"/>
  <c r="BM56" i="46"/>
  <c r="BF56" i="46"/>
  <c r="AY56" i="46"/>
  <c r="CI56" i="46"/>
  <c r="BR56" i="46"/>
  <c r="BZ56" i="46"/>
  <c r="BI56" i="46"/>
  <c r="CH56" i="46"/>
  <c r="CG56" i="46"/>
  <c r="CK56" i="46"/>
  <c r="BP56" i="46"/>
  <c r="BO56" i="46"/>
  <c r="BG56" i="46"/>
  <c r="CL56" i="46"/>
  <c r="CD56" i="46"/>
  <c r="BQ56" i="46"/>
  <c r="BL56" i="46"/>
  <c r="BE56" i="46"/>
  <c r="BW56" i="46"/>
  <c r="BY56" i="46"/>
  <c r="BC56" i="46"/>
  <c r="CC56" i="46"/>
  <c r="BJ56" i="46"/>
  <c r="BN56" i="46"/>
  <c r="BB56" i="46"/>
  <c r="CF56" i="46"/>
  <c r="CE56" i="46"/>
  <c r="I56" i="44"/>
  <c r="J56" i="44" s="1"/>
  <c r="AZ56" i="46"/>
  <c r="BT56" i="46"/>
  <c r="BK56" i="46"/>
  <c r="F55" i="46"/>
  <c r="G55" i="46"/>
  <c r="BO55" i="46"/>
  <c r="BL55" i="46"/>
  <c r="CA55" i="46"/>
  <c r="BH55" i="46"/>
  <c r="CK55" i="46"/>
  <c r="BP55" i="46"/>
  <c r="CD55" i="46"/>
  <c r="BY55" i="46"/>
  <c r="CF55" i="46"/>
  <c r="BJ55" i="46"/>
  <c r="BM55" i="46"/>
  <c r="I55" i="44"/>
  <c r="J55" i="44" s="1"/>
  <c r="CE55" i="46"/>
  <c r="BR55" i="46"/>
  <c r="BG55" i="46"/>
  <c r="BW55" i="46"/>
  <c r="CB55" i="46"/>
  <c r="CJ55" i="46"/>
  <c r="CG55" i="46"/>
  <c r="CM55" i="46"/>
  <c r="BQ55" i="46"/>
  <c r="BD55" i="46"/>
  <c r="BN55" i="46"/>
  <c r="BK55" i="46"/>
  <c r="BE55" i="46"/>
  <c r="AZ55" i="46"/>
  <c r="BI55" i="46"/>
  <c r="BU55" i="46"/>
  <c r="BA55" i="46"/>
  <c r="BX55" i="46"/>
  <c r="CI55" i="46"/>
  <c r="CC55" i="46"/>
  <c r="BF55" i="46"/>
  <c r="BV55" i="46"/>
  <c r="CL55" i="46"/>
  <c r="BB55" i="46"/>
  <c r="BZ55" i="46"/>
  <c r="BC55" i="46"/>
  <c r="AY55" i="46"/>
  <c r="CH55" i="46"/>
  <c r="BT55" i="46"/>
  <c r="L45" i="25"/>
  <c r="M33" i="56"/>
  <c r="O257" i="46"/>
  <c r="H33" i="56"/>
  <c r="G45" i="25"/>
  <c r="M45" i="25"/>
  <c r="N33" i="56"/>
  <c r="V33" i="56"/>
  <c r="U45" i="25"/>
  <c r="X33" i="56"/>
  <c r="W45" i="25"/>
  <c r="Z257" i="46"/>
  <c r="K32" i="63"/>
  <c r="D35" i="44"/>
  <c r="E35" i="44" s="1"/>
  <c r="H35" i="44" s="1"/>
  <c r="D42" i="44"/>
  <c r="E42" i="44" s="1"/>
  <c r="H42" i="44" s="1"/>
  <c r="K39" i="63"/>
  <c r="G44" i="46"/>
  <c r="F44" i="46"/>
  <c r="C256" i="46"/>
  <c r="BQ44" i="46"/>
  <c r="BB44" i="46"/>
  <c r="BN44" i="46"/>
  <c r="BO44" i="46"/>
  <c r="CC44" i="46"/>
  <c r="BC44" i="46"/>
  <c r="BL44" i="46"/>
  <c r="BE44" i="46"/>
  <c r="CM44" i="46"/>
  <c r="BY44" i="46"/>
  <c r="BI44" i="46"/>
  <c r="AY44" i="46"/>
  <c r="BF44" i="46"/>
  <c r="BG44" i="46"/>
  <c r="AZ44" i="46"/>
  <c r="CH44" i="46"/>
  <c r="BD44" i="46"/>
  <c r="BT44" i="46"/>
  <c r="CG44" i="46"/>
  <c r="I44" i="44"/>
  <c r="BV44" i="46"/>
  <c r="BM44" i="46"/>
  <c r="CF44" i="46"/>
  <c r="BK44" i="46"/>
  <c r="BZ44" i="46"/>
  <c r="CB44" i="46"/>
  <c r="BR44" i="46"/>
  <c r="CA44" i="46"/>
  <c r="BH44" i="46"/>
  <c r="CK44" i="46"/>
  <c r="CJ44" i="46"/>
  <c r="BP44" i="46"/>
  <c r="CI44" i="46"/>
  <c r="BW44" i="46"/>
  <c r="CL44" i="46"/>
  <c r="BX44" i="46"/>
  <c r="BJ44" i="46"/>
  <c r="BU44" i="46"/>
  <c r="CD44" i="46"/>
  <c r="CE44" i="46"/>
  <c r="BA44" i="46"/>
  <c r="W61" i="69"/>
  <c r="W64" i="69" s="1"/>
  <c r="J48" i="44"/>
  <c r="N45" i="25"/>
  <c r="O33" i="56"/>
  <c r="R45" i="25"/>
  <c r="U257" i="46"/>
  <c r="S33" i="56"/>
  <c r="I45" i="25"/>
  <c r="J33" i="56"/>
  <c r="H45" i="25"/>
  <c r="I33" i="56"/>
  <c r="F45" i="25"/>
  <c r="G33" i="56"/>
  <c r="C255" i="46"/>
  <c r="BR36" i="46"/>
  <c r="CG36" i="46"/>
  <c r="BH36" i="46"/>
  <c r="F36" i="46"/>
  <c r="CM36" i="46"/>
  <c r="BX36" i="46"/>
  <c r="BU36" i="46"/>
  <c r="BF36" i="46"/>
  <c r="BG36" i="46"/>
  <c r="CF36" i="46"/>
  <c r="BD36" i="46"/>
  <c r="CC36" i="46"/>
  <c r="BV36" i="46"/>
  <c r="CI36" i="46"/>
  <c r="BO36" i="46"/>
  <c r="CE36" i="46"/>
  <c r="AY36" i="46"/>
  <c r="BE36" i="46"/>
  <c r="BJ36" i="46"/>
  <c r="BK36" i="46"/>
  <c r="AZ36" i="46"/>
  <c r="I36" i="44"/>
  <c r="CD36" i="46"/>
  <c r="BW36" i="46"/>
  <c r="CH36" i="46"/>
  <c r="BA36" i="46"/>
  <c r="BN36" i="46"/>
  <c r="CJ36" i="46"/>
  <c r="BZ36" i="46"/>
  <c r="CA36" i="46"/>
  <c r="CL36" i="46"/>
  <c r="CK36" i="46"/>
  <c r="BY36" i="46"/>
  <c r="BB36" i="46"/>
  <c r="CB36" i="46"/>
  <c r="BT36" i="46"/>
  <c r="BM36" i="46"/>
  <c r="BC36" i="46"/>
  <c r="BP36" i="46"/>
  <c r="BQ36" i="46"/>
  <c r="BL36" i="46"/>
  <c r="BI36" i="46"/>
  <c r="BV43" i="46"/>
  <c r="BA43" i="46"/>
  <c r="F43" i="46"/>
  <c r="G43" i="46"/>
  <c r="BQ43" i="46"/>
  <c r="BZ43" i="46"/>
  <c r="CJ43" i="46"/>
  <c r="CH43" i="46"/>
  <c r="I43" i="44"/>
  <c r="BU43" i="46"/>
  <c r="CC43" i="46"/>
  <c r="CE43" i="46"/>
  <c r="BE43" i="46"/>
  <c r="CF43" i="46"/>
  <c r="BR43" i="46"/>
  <c r="BN43" i="46"/>
  <c r="CI43" i="46"/>
  <c r="BK43" i="46"/>
  <c r="BT43" i="46"/>
  <c r="BX43" i="46"/>
  <c r="CG43" i="46"/>
  <c r="BP43" i="46"/>
  <c r="BG43" i="46"/>
  <c r="BD43" i="46"/>
  <c r="AY43" i="46"/>
  <c r="BY43" i="46"/>
  <c r="BC43" i="46"/>
  <c r="BI43" i="46"/>
  <c r="CK43" i="46"/>
  <c r="CA43" i="46"/>
  <c r="CM43" i="46"/>
  <c r="BM43" i="46"/>
  <c r="CD43" i="46"/>
  <c r="BW43" i="46"/>
  <c r="BO43" i="46"/>
  <c r="BH43" i="46"/>
  <c r="AZ43" i="46"/>
  <c r="BL43" i="46"/>
  <c r="BJ43" i="46"/>
  <c r="BF43" i="46"/>
  <c r="CB43" i="46"/>
  <c r="BB43" i="46"/>
  <c r="CL43" i="46"/>
  <c r="D44" i="44"/>
  <c r="E44" i="44" s="1"/>
  <c r="K41" i="63"/>
  <c r="F32" i="56"/>
  <c r="E55" i="69" s="1"/>
  <c r="AD51" i="46"/>
  <c r="AL51" i="46"/>
  <c r="AM51" i="46"/>
  <c r="AH51" i="46"/>
  <c r="AS51" i="46"/>
  <c r="AV51" i="46"/>
  <c r="AG51" i="46"/>
  <c r="AK51" i="46"/>
  <c r="AT51" i="46"/>
  <c r="AJ51" i="46"/>
  <c r="AO51" i="46"/>
  <c r="AN51" i="46"/>
  <c r="AR51" i="46"/>
  <c r="AQ51" i="46"/>
  <c r="AP51" i="46"/>
  <c r="AI51" i="46"/>
  <c r="AU51" i="46"/>
  <c r="AW51" i="46"/>
  <c r="AF51" i="46"/>
  <c r="AE51" i="46"/>
  <c r="J45" i="25"/>
  <c r="K33" i="56"/>
  <c r="E45" i="25"/>
  <c r="F33" i="56"/>
  <c r="L33" i="56"/>
  <c r="K45" i="25"/>
  <c r="N257" i="46"/>
  <c r="Q33" i="56"/>
  <c r="P45" i="25"/>
  <c r="V45" i="25"/>
  <c r="W33" i="56"/>
  <c r="F31" i="63"/>
  <c r="D34" i="46"/>
  <c r="E34" i="46" s="1"/>
  <c r="BY42" i="46"/>
  <c r="CA42" i="46"/>
  <c r="BT42" i="46"/>
  <c r="BU42" i="46"/>
  <c r="BZ42" i="46"/>
  <c r="BX237" i="46" s="1"/>
  <c r="BN42" i="46"/>
  <c r="CB42" i="46"/>
  <c r="CC42" i="46"/>
  <c r="AZ42" i="46"/>
  <c r="BB42" i="46"/>
  <c r="CM42" i="46"/>
  <c r="BM42" i="46"/>
  <c r="BD42" i="46"/>
  <c r="BB237" i="46" s="1"/>
  <c r="BV42" i="46"/>
  <c r="BX42" i="46"/>
  <c r="BK42" i="46"/>
  <c r="BW42" i="46"/>
  <c r="CL42" i="46"/>
  <c r="CD42" i="46"/>
  <c r="BL42" i="46"/>
  <c r="BH42" i="46"/>
  <c r="BE42" i="46"/>
  <c r="BJ42" i="46"/>
  <c r="BA42" i="46"/>
  <c r="BG42" i="46"/>
  <c r="CH42" i="46"/>
  <c r="CG42" i="46"/>
  <c r="CI42" i="46"/>
  <c r="AY42" i="46"/>
  <c r="CE42" i="46"/>
  <c r="F42" i="46"/>
  <c r="BP42" i="46"/>
  <c r="BQ42" i="46"/>
  <c r="BC42" i="46"/>
  <c r="BR42" i="46"/>
  <c r="I42" i="44"/>
  <c r="BO42" i="46"/>
  <c r="BF42" i="46"/>
  <c r="CK42" i="46"/>
  <c r="BI42" i="46"/>
  <c r="CF42" i="46"/>
  <c r="CJ42" i="46"/>
  <c r="K33" i="63"/>
  <c r="D36" i="44"/>
  <c r="E36" i="44" s="1"/>
  <c r="D43" i="44"/>
  <c r="E43" i="44" s="1"/>
  <c r="H43" i="44" s="1"/>
  <c r="K40" i="63"/>
  <c r="CH49" i="46"/>
  <c r="BB49" i="46"/>
  <c r="BM49" i="46"/>
  <c r="BJ49" i="46"/>
  <c r="BL49" i="46"/>
  <c r="BG49" i="46"/>
  <c r="CB49" i="46"/>
  <c r="BH49" i="46"/>
  <c r="BD49" i="46"/>
  <c r="CE49" i="46"/>
  <c r="BF49" i="46"/>
  <c r="BQ49" i="46"/>
  <c r="CG49" i="46"/>
  <c r="CM49" i="46"/>
  <c r="BT49" i="46"/>
  <c r="F49" i="46"/>
  <c r="BP49" i="46"/>
  <c r="BR49" i="46"/>
  <c r="BV49" i="46"/>
  <c r="CD49" i="46"/>
  <c r="BI49" i="46"/>
  <c r="CK49" i="46"/>
  <c r="CL49" i="46"/>
  <c r="BC49" i="46"/>
  <c r="G49" i="46"/>
  <c r="AY49" i="46"/>
  <c r="BY49" i="46"/>
  <c r="BX49" i="46"/>
  <c r="BA49" i="46"/>
  <c r="BZ49" i="46"/>
  <c r="CJ49" i="46"/>
  <c r="CA49" i="46"/>
  <c r="BO49" i="46"/>
  <c r="BE49" i="46"/>
  <c r="BN49" i="46"/>
  <c r="BK49" i="46"/>
  <c r="BW49" i="46"/>
  <c r="AZ49" i="46"/>
  <c r="BU49" i="46"/>
  <c r="CC49" i="46"/>
  <c r="CF49" i="46"/>
  <c r="CI49" i="46"/>
  <c r="I49" i="44"/>
  <c r="J49" i="44" s="1"/>
  <c r="Z51" i="46"/>
  <c r="AB51" i="46"/>
  <c r="X51" i="46"/>
  <c r="V51" i="46"/>
  <c r="Y51" i="46"/>
  <c r="I51" i="46"/>
  <c r="U51" i="46"/>
  <c r="S51" i="46"/>
  <c r="O51" i="46"/>
  <c r="L51" i="46"/>
  <c r="Q51" i="46"/>
  <c r="T51" i="46"/>
  <c r="J51" i="46"/>
  <c r="M51" i="46"/>
  <c r="AA51" i="46"/>
  <c r="P51" i="46"/>
  <c r="W51" i="46"/>
  <c r="N51" i="46"/>
  <c r="R51" i="46"/>
  <c r="K51" i="46"/>
  <c r="H51" i="46"/>
  <c r="Q45" i="25"/>
  <c r="R33" i="56"/>
  <c r="D45" i="25"/>
  <c r="E33" i="56"/>
  <c r="AC33" i="46"/>
  <c r="CO33" i="46" s="1"/>
  <c r="T45" i="25"/>
  <c r="U33" i="56"/>
  <c r="S45" i="25"/>
  <c r="T33" i="56"/>
  <c r="O45" i="25"/>
  <c r="P33" i="56"/>
  <c r="R257" i="46"/>
  <c r="BC35" i="46"/>
  <c r="I35" i="44"/>
  <c r="J35" i="44" s="1"/>
  <c r="BR35" i="46"/>
  <c r="BL35" i="46"/>
  <c r="BJ35" i="46"/>
  <c r="CK35" i="46"/>
  <c r="BP35" i="46"/>
  <c r="BQ35" i="46"/>
  <c r="CL35" i="46"/>
  <c r="BY35" i="46"/>
  <c r="BZ35" i="46"/>
  <c r="CA35" i="46"/>
  <c r="CF35" i="46"/>
  <c r="BV35" i="46"/>
  <c r="CE35" i="46"/>
  <c r="CI35" i="46"/>
  <c r="BO35" i="46"/>
  <c r="BX35" i="46"/>
  <c r="F35" i="46"/>
  <c r="AZ35" i="46"/>
  <c r="CJ35" i="46"/>
  <c r="BF35" i="46"/>
  <c r="CD35" i="46"/>
  <c r="AY35" i="46"/>
  <c r="BI35" i="46"/>
  <c r="CG35" i="46"/>
  <c r="CC35" i="46"/>
  <c r="BG35" i="46"/>
  <c r="BE35" i="46"/>
  <c r="BN35" i="46"/>
  <c r="CH35" i="46"/>
  <c r="BW35" i="46"/>
  <c r="CM35" i="46"/>
  <c r="BA35" i="46"/>
  <c r="BD35" i="46"/>
  <c r="BB35" i="46"/>
  <c r="BH35" i="46"/>
  <c r="BK35" i="46"/>
  <c r="CB35" i="46"/>
  <c r="BM35" i="46"/>
  <c r="BT35" i="46"/>
  <c r="BU35" i="46"/>
  <c r="F38" i="63"/>
  <c r="D41" i="44" s="1"/>
  <c r="E41" i="44" s="1"/>
  <c r="H41" i="44" s="1"/>
  <c r="D41" i="46"/>
  <c r="E41" i="46" s="1"/>
  <c r="D39" i="56"/>
  <c r="K39" i="44" s="1"/>
  <c r="M61" i="69"/>
  <c r="M64" i="69" s="1"/>
  <c r="AA94" i="64"/>
  <c r="AA194" i="64"/>
  <c r="AA558" i="64"/>
  <c r="AA529" i="64"/>
  <c r="O32" i="56"/>
  <c r="N55" i="69" s="1"/>
  <c r="L61" i="69"/>
  <c r="L64" i="69" s="1"/>
  <c r="T61" i="69"/>
  <c r="T64" i="69" s="1"/>
  <c r="E46" i="71"/>
  <c r="BQ231" i="46"/>
  <c r="G61" i="69"/>
  <c r="G64" i="69" s="1"/>
  <c r="E62" i="70"/>
  <c r="E40" i="71"/>
  <c r="G61" i="70"/>
  <c r="S61" i="69"/>
  <c r="S64" i="69" s="1"/>
  <c r="D30" i="56"/>
  <c r="K30" i="44" s="1"/>
  <c r="L30" i="44" s="1"/>
  <c r="Q39" i="71"/>
  <c r="D57" i="56"/>
  <c r="K57" i="44" s="1"/>
  <c r="X32" i="56"/>
  <c r="W55" i="69" s="1"/>
  <c r="W42" i="25"/>
  <c r="J42" i="25"/>
  <c r="J43" i="25" s="1"/>
  <c r="K32" i="56"/>
  <c r="J55" i="69" s="1"/>
  <c r="D42" i="25"/>
  <c r="D43" i="25" s="1"/>
  <c r="E32" i="56"/>
  <c r="D55" i="69" s="1"/>
  <c r="AC32" i="46"/>
  <c r="CO32" i="46" s="1"/>
  <c r="L32" i="56"/>
  <c r="K55" i="69" s="1"/>
  <c r="F55" i="70"/>
  <c r="F54" i="71"/>
  <c r="P42" i="25"/>
  <c r="Q32" i="56"/>
  <c r="P55" i="69" s="1"/>
  <c r="L42" i="25"/>
  <c r="L43" i="25" s="1"/>
  <c r="M32" i="56"/>
  <c r="L55" i="69" s="1"/>
  <c r="M42" i="25"/>
  <c r="M43" i="25" s="1"/>
  <c r="N32" i="56"/>
  <c r="M55" i="69" s="1"/>
  <c r="CO52" i="46"/>
  <c r="T42" i="25"/>
  <c r="T43" i="25" s="1"/>
  <c r="U32" i="56"/>
  <c r="T55" i="69" s="1"/>
  <c r="I32" i="56"/>
  <c r="H55" i="69" s="1"/>
  <c r="H42" i="25"/>
  <c r="H43" i="25" s="1"/>
  <c r="T32" i="56"/>
  <c r="S55" i="69" s="1"/>
  <c r="S42" i="25"/>
  <c r="S43" i="25" s="1"/>
  <c r="V32" i="56"/>
  <c r="U55" i="69" s="1"/>
  <c r="U42" i="25"/>
  <c r="U43" i="25" s="1"/>
  <c r="Q42" i="25"/>
  <c r="Q43" i="25" s="1"/>
  <c r="R32" i="56"/>
  <c r="Q55" i="69" s="1"/>
  <c r="U53" i="75"/>
  <c r="H53" i="75"/>
  <c r="Q218" i="25"/>
  <c r="Q122" i="47"/>
  <c r="Q73" i="47" s="1"/>
  <c r="H417" i="64"/>
  <c r="H441" i="64" s="1"/>
  <c r="J201" i="46" s="1"/>
  <c r="BQ240" i="46"/>
  <c r="D25" i="56"/>
  <c r="K25" i="44" s="1"/>
  <c r="L25" i="44" s="1"/>
  <c r="D95" i="56"/>
  <c r="K95" i="44" s="1"/>
  <c r="L95" i="44" s="1"/>
  <c r="Q129" i="64"/>
  <c r="Q153" i="64" s="1"/>
  <c r="D17" i="75"/>
  <c r="E48" i="47"/>
  <c r="E252" i="47" s="1"/>
  <c r="C13" i="69"/>
  <c r="C63" i="69"/>
  <c r="U45" i="71"/>
  <c r="T14" i="71"/>
  <c r="AA336" i="64"/>
  <c r="S53" i="75"/>
  <c r="AO66" i="25"/>
  <c r="D125" i="56"/>
  <c r="K123" i="44" s="1"/>
  <c r="L123" i="44" s="1"/>
  <c r="D340" i="47"/>
  <c r="D15" i="69"/>
  <c r="T80" i="47"/>
  <c r="T276" i="47" s="1"/>
  <c r="T317" i="47"/>
  <c r="I122" i="47"/>
  <c r="I73" i="47" s="1"/>
  <c r="I218" i="25"/>
  <c r="I61" i="69"/>
  <c r="I64" i="69" s="1"/>
  <c r="O61" i="69"/>
  <c r="O64" i="69" s="1"/>
  <c r="F232" i="46"/>
  <c r="K96" i="47"/>
  <c r="K294" i="47" s="1"/>
  <c r="BQ235" i="46"/>
  <c r="P317" i="47"/>
  <c r="CO125" i="46"/>
  <c r="C17" i="69"/>
  <c r="C179" i="47"/>
  <c r="H242" i="44"/>
  <c r="CL248" i="46"/>
  <c r="P129" i="64"/>
  <c r="P153" i="64" s="1"/>
  <c r="R61" i="69"/>
  <c r="R64" i="69" s="1"/>
  <c r="J61" i="69"/>
  <c r="J64" i="69" s="1"/>
  <c r="BQ254" i="46"/>
  <c r="CO95" i="46"/>
  <c r="CL240" i="46"/>
  <c r="L40" i="71"/>
  <c r="L62" i="70"/>
  <c r="I40" i="56"/>
  <c r="H55" i="25"/>
  <c r="H56" i="25" s="1"/>
  <c r="T55" i="25"/>
  <c r="U40" i="56"/>
  <c r="Q40" i="56"/>
  <c r="P55" i="25"/>
  <c r="P56" i="25" s="1"/>
  <c r="P40" i="56"/>
  <c r="O55" i="25"/>
  <c r="O56" i="25" s="1"/>
  <c r="U55" i="25"/>
  <c r="U56" i="25" s="1"/>
  <c r="V40" i="56"/>
  <c r="T56" i="25"/>
  <c r="I55" i="25"/>
  <c r="I56" i="25" s="1"/>
  <c r="J40" i="56"/>
  <c r="X40" i="56"/>
  <c r="W55" i="25"/>
  <c r="W56" i="25" s="1"/>
  <c r="H40" i="56"/>
  <c r="G55" i="25"/>
  <c r="G56" i="25" s="1"/>
  <c r="L55" i="25"/>
  <c r="L56" i="25" s="1"/>
  <c r="M40" i="56"/>
  <c r="K40" i="56"/>
  <c r="J55" i="25"/>
  <c r="J56" i="25" s="1"/>
  <c r="E40" i="56"/>
  <c r="D55" i="25"/>
  <c r="D56" i="25" s="1"/>
  <c r="AC40" i="46"/>
  <c r="CO40" i="46" s="1"/>
  <c r="N55" i="25"/>
  <c r="N56" i="25" s="1"/>
  <c r="O40" i="56"/>
  <c r="S55" i="25"/>
  <c r="S56" i="25" s="1"/>
  <c r="T40" i="56"/>
  <c r="M55" i="25"/>
  <c r="M56" i="25" s="1"/>
  <c r="N40" i="56"/>
  <c r="S40" i="56"/>
  <c r="R55" i="25"/>
  <c r="R56" i="25" s="1"/>
  <c r="W40" i="56"/>
  <c r="V55" i="25"/>
  <c r="V56" i="25" s="1"/>
  <c r="L40" i="56"/>
  <c r="K55" i="25"/>
  <c r="K56" i="25" s="1"/>
  <c r="G40" i="56"/>
  <c r="F55" i="25"/>
  <c r="F56" i="25" s="1"/>
  <c r="E55" i="25"/>
  <c r="E56" i="25" s="1"/>
  <c r="F40" i="56"/>
  <c r="Q55" i="25"/>
  <c r="Q56" i="25" s="1"/>
  <c r="R40" i="56"/>
  <c r="P293" i="47"/>
  <c r="I66" i="25"/>
  <c r="O490" i="64"/>
  <c r="O514" i="64" s="1"/>
  <c r="Q202" i="46" s="1"/>
  <c r="G17" i="75"/>
  <c r="G80" i="47"/>
  <c r="G276" i="47" s="1"/>
  <c r="I46" i="75"/>
  <c r="C46" i="75" s="1"/>
  <c r="C69" i="74"/>
  <c r="E61" i="69"/>
  <c r="E64" i="69" s="1"/>
  <c r="N61" i="69"/>
  <c r="N64" i="69" s="1"/>
  <c r="H14" i="71"/>
  <c r="C155" i="47"/>
  <c r="N417" i="64"/>
  <c r="N441" i="64" s="1"/>
  <c r="P201" i="46" s="1"/>
  <c r="Q490" i="64"/>
  <c r="Q514" i="64" s="1"/>
  <c r="S202" i="46" s="1"/>
  <c r="Q61" i="69"/>
  <c r="Q64" i="69" s="1"/>
  <c r="U61" i="69"/>
  <c r="U64" i="69" s="1"/>
  <c r="I339" i="47"/>
  <c r="C160" i="47"/>
  <c r="C339" i="47" s="1"/>
  <c r="F67" i="75"/>
  <c r="C67" i="75" s="1"/>
  <c r="C48" i="74"/>
  <c r="H110" i="36"/>
  <c r="AH141" i="46" s="1"/>
  <c r="C70" i="74"/>
  <c r="O122" i="47"/>
  <c r="O73" i="47" s="1"/>
  <c r="O218" i="25"/>
  <c r="E218" i="25"/>
  <c r="E122" i="47"/>
  <c r="E73" i="47" s="1"/>
  <c r="AA163" i="46"/>
  <c r="V149" i="25" s="1"/>
  <c r="AA159" i="46"/>
  <c r="AQ157" i="25"/>
  <c r="W171" i="56"/>
  <c r="V218" i="47"/>
  <c r="L218" i="47"/>
  <c r="AG157" i="25"/>
  <c r="M171" i="56"/>
  <c r="K218" i="47"/>
  <c r="AF157" i="25"/>
  <c r="L171" i="56"/>
  <c r="AP157" i="25"/>
  <c r="U218" i="47"/>
  <c r="V171" i="56"/>
  <c r="AK157" i="25"/>
  <c r="P218" i="47"/>
  <c r="Q171" i="56"/>
  <c r="U218" i="25"/>
  <c r="U122" i="47"/>
  <c r="U73" i="47" s="1"/>
  <c r="AI247" i="46"/>
  <c r="AF153" i="25"/>
  <c r="AF285" i="25" s="1"/>
  <c r="L167" i="56"/>
  <c r="K214" i="47"/>
  <c r="K373" i="47" s="1"/>
  <c r="I214" i="47"/>
  <c r="I373" i="47" s="1"/>
  <c r="AD153" i="25"/>
  <c r="AD285" i="25" s="1"/>
  <c r="AG247" i="46"/>
  <c r="J167" i="56"/>
  <c r="U214" i="47"/>
  <c r="U373" i="47" s="1"/>
  <c r="AP153" i="25"/>
  <c r="AP285" i="25" s="1"/>
  <c r="AS247" i="46"/>
  <c r="V167" i="56"/>
  <c r="AQ247" i="46"/>
  <c r="AN153" i="25"/>
  <c r="AN285" i="25" s="1"/>
  <c r="T167" i="56"/>
  <c r="S214" i="47"/>
  <c r="S373" i="47" s="1"/>
  <c r="P214" i="47"/>
  <c r="P373" i="47" s="1"/>
  <c r="AN247" i="46"/>
  <c r="Q167" i="56"/>
  <c r="AK153" i="25"/>
  <c r="AK285" i="25" s="1"/>
  <c r="Q216" i="47"/>
  <c r="AL155" i="25"/>
  <c r="AN155" i="25"/>
  <c r="S216" i="47"/>
  <c r="T169" i="56"/>
  <c r="J216" i="47"/>
  <c r="AE155" i="25"/>
  <c r="W216" i="47"/>
  <c r="AR155" i="25"/>
  <c r="L216" i="47"/>
  <c r="AG155" i="25"/>
  <c r="M169" i="56"/>
  <c r="S417" i="64"/>
  <c r="S441" i="64" s="1"/>
  <c r="U201" i="46" s="1"/>
  <c r="T17" i="75"/>
  <c r="P159" i="46"/>
  <c r="P163" i="46"/>
  <c r="K149" i="25" s="1"/>
  <c r="S159" i="46"/>
  <c r="S163" i="46"/>
  <c r="O218" i="47"/>
  <c r="P171" i="56"/>
  <c r="AJ157" i="25"/>
  <c r="G218" i="47"/>
  <c r="H171" i="56"/>
  <c r="AB157" i="25"/>
  <c r="X171" i="56"/>
  <c r="W218" i="47"/>
  <c r="AR157" i="25"/>
  <c r="AA157" i="25"/>
  <c r="F218" i="47"/>
  <c r="G171" i="56"/>
  <c r="R171" i="56"/>
  <c r="AL157" i="25"/>
  <c r="Q218" i="47"/>
  <c r="G218" i="25"/>
  <c r="G122" i="47"/>
  <c r="G73" i="47" s="1"/>
  <c r="O214" i="47"/>
  <c r="O373" i="47" s="1"/>
  <c r="AM247" i="46"/>
  <c r="AJ153" i="25"/>
  <c r="AJ285" i="25" s="1"/>
  <c r="P167" i="56"/>
  <c r="AX167" i="46"/>
  <c r="Y153" i="25"/>
  <c r="E167" i="56"/>
  <c r="D214" i="47"/>
  <c r="AB247" i="46"/>
  <c r="H167" i="56"/>
  <c r="AE247" i="46"/>
  <c r="G214" i="47"/>
  <c r="G373" i="47" s="1"/>
  <c r="AB153" i="25"/>
  <c r="AB285" i="25" s="1"/>
  <c r="U167" i="56"/>
  <c r="AR247" i="46"/>
  <c r="T214" i="47"/>
  <c r="T373" i="47" s="1"/>
  <c r="AO153" i="25"/>
  <c r="AO285" i="25" s="1"/>
  <c r="AL153" i="25"/>
  <c r="AL285" i="25" s="1"/>
  <c r="AO247" i="46"/>
  <c r="R167" i="56"/>
  <c r="Q214" i="47"/>
  <c r="Q373" i="47" s="1"/>
  <c r="AH155" i="25"/>
  <c r="M216" i="47"/>
  <c r="I216" i="47"/>
  <c r="AD155" i="25"/>
  <c r="AA155" i="25"/>
  <c r="F216" i="47"/>
  <c r="AM155" i="25"/>
  <c r="R216" i="47"/>
  <c r="S169" i="56"/>
  <c r="AB155" i="25"/>
  <c r="G216" i="47"/>
  <c r="W218" i="25"/>
  <c r="W122" i="47"/>
  <c r="W73" i="47" s="1"/>
  <c r="AB159" i="46"/>
  <c r="AB163" i="46"/>
  <c r="W149" i="25" s="1"/>
  <c r="L159" i="46"/>
  <c r="L163" i="46"/>
  <c r="K163" i="46"/>
  <c r="T218" i="47"/>
  <c r="U171" i="56"/>
  <c r="AO157" i="25"/>
  <c r="K171" i="56"/>
  <c r="J218" i="47"/>
  <c r="AE157" i="25"/>
  <c r="AH157" i="25"/>
  <c r="M218" i="47"/>
  <c r="N171" i="56"/>
  <c r="S218" i="47"/>
  <c r="AN157" i="25"/>
  <c r="T171" i="56"/>
  <c r="N218" i="47"/>
  <c r="O171" i="56"/>
  <c r="AI157" i="25"/>
  <c r="S317" i="47"/>
  <c r="S80" i="47"/>
  <c r="S276" i="47" s="1"/>
  <c r="AI153" i="25"/>
  <c r="AI285" i="25" s="1"/>
  <c r="AL247" i="46"/>
  <c r="N214" i="47"/>
  <c r="N373" i="47" s="1"/>
  <c r="O167" i="56"/>
  <c r="F214" i="47"/>
  <c r="F373" i="47" s="1"/>
  <c r="AD247" i="46"/>
  <c r="G167" i="56"/>
  <c r="AA153" i="25"/>
  <c r="AA285" i="25" s="1"/>
  <c r="AH247" i="46"/>
  <c r="K167" i="56"/>
  <c r="AE153" i="25"/>
  <c r="AE285" i="25" s="1"/>
  <c r="J214" i="47"/>
  <c r="J373" i="47" s="1"/>
  <c r="M214" i="47"/>
  <c r="M373" i="47" s="1"/>
  <c r="AH153" i="25"/>
  <c r="AH285" i="25" s="1"/>
  <c r="N167" i="56"/>
  <c r="AK247" i="46"/>
  <c r="AC247" i="46"/>
  <c r="E214" i="47"/>
  <c r="E373" i="47" s="1"/>
  <c r="F167" i="56"/>
  <c r="Z153" i="25"/>
  <c r="Z285" i="25" s="1"/>
  <c r="D216" i="47"/>
  <c r="Y155" i="25"/>
  <c r="AX169" i="46"/>
  <c r="CO169" i="46" s="1"/>
  <c r="AP155" i="25"/>
  <c r="U216" i="47"/>
  <c r="T216" i="47"/>
  <c r="AO155" i="25"/>
  <c r="AQ155" i="25"/>
  <c r="V216" i="47"/>
  <c r="E216" i="47"/>
  <c r="Z155" i="25"/>
  <c r="X163" i="46"/>
  <c r="S149" i="25" s="1"/>
  <c r="X159" i="46"/>
  <c r="O163" i="46"/>
  <c r="J149" i="25" s="1"/>
  <c r="I218" i="47"/>
  <c r="AD157" i="25"/>
  <c r="J171" i="56"/>
  <c r="E218" i="47"/>
  <c r="F171" i="56"/>
  <c r="Z157" i="25"/>
  <c r="Y157" i="25"/>
  <c r="D218" i="47"/>
  <c r="E171" i="56"/>
  <c r="AX171" i="46"/>
  <c r="CO171" i="46" s="1"/>
  <c r="S171" i="56"/>
  <c r="AM157" i="25"/>
  <c r="R218" i="47"/>
  <c r="AC157" i="25"/>
  <c r="I171" i="56"/>
  <c r="H218" i="47"/>
  <c r="AC153" i="25"/>
  <c r="AC285" i="25" s="1"/>
  <c r="H214" i="47"/>
  <c r="H373" i="47" s="1"/>
  <c r="I167" i="56"/>
  <c r="AF247" i="46"/>
  <c r="M167" i="56"/>
  <c r="AJ247" i="46"/>
  <c r="L214" i="47"/>
  <c r="L373" i="47" s="1"/>
  <c r="AG153" i="25"/>
  <c r="AG285" i="25" s="1"/>
  <c r="AM153" i="25"/>
  <c r="AM285" i="25" s="1"/>
  <c r="R214" i="47"/>
  <c r="R373" i="47" s="1"/>
  <c r="S167" i="56"/>
  <c r="AP247" i="46"/>
  <c r="X167" i="56"/>
  <c r="W214" i="47"/>
  <c r="W373" i="47" s="1"/>
  <c r="AU247" i="46"/>
  <c r="AR153" i="25"/>
  <c r="AR285" i="25" s="1"/>
  <c r="V214" i="47"/>
  <c r="V373" i="47" s="1"/>
  <c r="AT247" i="46"/>
  <c r="W167" i="56"/>
  <c r="AQ153" i="25"/>
  <c r="AQ285" i="25" s="1"/>
  <c r="AI155" i="25"/>
  <c r="N216" i="47"/>
  <c r="O169" i="56"/>
  <c r="P216" i="47"/>
  <c r="Q169" i="56"/>
  <c r="AK155" i="25"/>
  <c r="AJ155" i="25"/>
  <c r="O216" i="47"/>
  <c r="AC155" i="25"/>
  <c r="H216" i="47"/>
  <c r="I169" i="56"/>
  <c r="K216" i="47"/>
  <c r="AF155" i="25"/>
  <c r="L169" i="56"/>
  <c r="W68" i="36"/>
  <c r="AB165" i="46" s="1"/>
  <c r="O68" i="36"/>
  <c r="T165" i="46" s="1"/>
  <c r="F68" i="36"/>
  <c r="K165" i="46" s="1"/>
  <c r="G68" i="36"/>
  <c r="L165" i="46" s="1"/>
  <c r="T68" i="36"/>
  <c r="Y165" i="46" s="1"/>
  <c r="I68" i="36"/>
  <c r="N165" i="46" s="1"/>
  <c r="P68" i="36"/>
  <c r="U165" i="46" s="1"/>
  <c r="Q68" i="36"/>
  <c r="V165" i="46" s="1"/>
  <c r="R68" i="36"/>
  <c r="W165" i="46" s="1"/>
  <c r="N68" i="36"/>
  <c r="S165" i="46" s="1"/>
  <c r="U68" i="36"/>
  <c r="Z165" i="46" s="1"/>
  <c r="K68" i="36"/>
  <c r="P165" i="46" s="1"/>
  <c r="M68" i="36"/>
  <c r="R165" i="46" s="1"/>
  <c r="V68" i="36"/>
  <c r="AA165" i="46" s="1"/>
  <c r="D68" i="36"/>
  <c r="L68" i="36"/>
  <c r="Q165" i="46" s="1"/>
  <c r="S68" i="36"/>
  <c r="X165" i="46" s="1"/>
  <c r="E68" i="36"/>
  <c r="J165" i="46" s="1"/>
  <c r="H68" i="36"/>
  <c r="M165" i="46" s="1"/>
  <c r="D230" i="46"/>
  <c r="H162" i="46"/>
  <c r="F230" i="46" s="1"/>
  <c r="F197" i="25"/>
  <c r="F112" i="47"/>
  <c r="F63" i="47" s="1"/>
  <c r="AC152" i="25"/>
  <c r="I166" i="56"/>
  <c r="H215" i="25" s="1"/>
  <c r="H213" i="47"/>
  <c r="I213" i="47"/>
  <c r="J166" i="56"/>
  <c r="I215" i="25" s="1"/>
  <c r="AD152" i="25"/>
  <c r="P166" i="56"/>
  <c r="O215" i="25" s="1"/>
  <c r="O213" i="47"/>
  <c r="AJ152" i="25"/>
  <c r="V166" i="56"/>
  <c r="U215" i="25" s="1"/>
  <c r="U213" i="47"/>
  <c r="AP152" i="25"/>
  <c r="Z152" i="25"/>
  <c r="F166" i="56"/>
  <c r="E215" i="25" s="1"/>
  <c r="E213" i="47"/>
  <c r="AF246" i="46"/>
  <c r="I146" i="56"/>
  <c r="AC132" i="25"/>
  <c r="AC284" i="25" s="1"/>
  <c r="H192" i="47"/>
  <c r="H360" i="47" s="1"/>
  <c r="AN132" i="25"/>
  <c r="AN284" i="25" s="1"/>
  <c r="S192" i="47"/>
  <c r="S360" i="47" s="1"/>
  <c r="T146" i="56"/>
  <c r="AQ246" i="46"/>
  <c r="O146" i="56"/>
  <c r="N192" i="47"/>
  <c r="N360" i="47" s="1"/>
  <c r="AL246" i="46"/>
  <c r="AI132" i="25"/>
  <c r="AI284" i="25" s="1"/>
  <c r="D192" i="47"/>
  <c r="E146" i="56"/>
  <c r="Y132" i="25"/>
  <c r="AX146" i="46"/>
  <c r="AB246" i="46"/>
  <c r="T192" i="47"/>
  <c r="T360" i="47" s="1"/>
  <c r="AR246" i="46"/>
  <c r="AO132" i="25"/>
  <c r="AO284" i="25" s="1"/>
  <c r="U146" i="56"/>
  <c r="X65" i="25"/>
  <c r="AS65" i="25" s="1"/>
  <c r="D121" i="56"/>
  <c r="K119" i="44" s="1"/>
  <c r="L119" i="44" s="1"/>
  <c r="D45" i="47"/>
  <c r="D249" i="47" s="1"/>
  <c r="D290" i="47"/>
  <c r="P213" i="47"/>
  <c r="AK152" i="25"/>
  <c r="Q166" i="56"/>
  <c r="P215" i="25" s="1"/>
  <c r="N166" i="56"/>
  <c r="M215" i="25" s="1"/>
  <c r="M213" i="47"/>
  <c r="AH152" i="25"/>
  <c r="AE152" i="25"/>
  <c r="J213" i="47"/>
  <c r="K166" i="56"/>
  <c r="J215" i="25" s="1"/>
  <c r="W166" i="56"/>
  <c r="V215" i="25" s="1"/>
  <c r="V213" i="47"/>
  <c r="AQ152" i="25"/>
  <c r="W213" i="47"/>
  <c r="X166" i="56"/>
  <c r="W215" i="25" s="1"/>
  <c r="AR152" i="25"/>
  <c r="L146" i="56"/>
  <c r="AI246" i="46"/>
  <c r="AF132" i="25"/>
  <c r="AF284" i="25" s="1"/>
  <c r="K192" i="47"/>
  <c r="K360" i="47" s="1"/>
  <c r="R192" i="47"/>
  <c r="R360" i="47" s="1"/>
  <c r="AP246" i="46"/>
  <c r="AM132" i="25"/>
  <c r="AM284" i="25" s="1"/>
  <c r="S146" i="56"/>
  <c r="AB132" i="25"/>
  <c r="AB284" i="25" s="1"/>
  <c r="H146" i="56"/>
  <c r="AE246" i="46"/>
  <c r="G192" i="47"/>
  <c r="G360" i="47" s="1"/>
  <c r="AJ132" i="25"/>
  <c r="AJ284" i="25" s="1"/>
  <c r="AM246" i="46"/>
  <c r="P146" i="56"/>
  <c r="O192" i="47"/>
  <c r="O360" i="47" s="1"/>
  <c r="P192" i="47"/>
  <c r="P360" i="47" s="1"/>
  <c r="AK132" i="25"/>
  <c r="AK284" i="25" s="1"/>
  <c r="AN246" i="46"/>
  <c r="Q146" i="56"/>
  <c r="C151" i="47"/>
  <c r="I246" i="44"/>
  <c r="L94" i="44"/>
  <c r="J246" i="44" s="1"/>
  <c r="E112" i="47"/>
  <c r="E197" i="25"/>
  <c r="D148" i="56"/>
  <c r="K146" i="44" s="1"/>
  <c r="L146" i="44" s="1"/>
  <c r="AV243" i="46"/>
  <c r="CO121" i="46"/>
  <c r="Y66" i="25"/>
  <c r="AB152" i="25"/>
  <c r="H166" i="56"/>
  <c r="G215" i="25" s="1"/>
  <c r="G213" i="47"/>
  <c r="G166" i="56"/>
  <c r="F215" i="25" s="1"/>
  <c r="F213" i="47"/>
  <c r="AA152" i="25"/>
  <c r="O166" i="56"/>
  <c r="N215" i="25" s="1"/>
  <c r="AI152" i="25"/>
  <c r="N213" i="47"/>
  <c r="AG152" i="25"/>
  <c r="L213" i="47"/>
  <c r="M166" i="56"/>
  <c r="L215" i="25" s="1"/>
  <c r="Q213" i="47"/>
  <c r="AL152" i="25"/>
  <c r="R166" i="56"/>
  <c r="Q215" i="25" s="1"/>
  <c r="N146" i="56"/>
  <c r="M192" i="47"/>
  <c r="M360" i="47" s="1"/>
  <c r="AK246" i="46"/>
  <c r="AH132" i="25"/>
  <c r="AH284" i="25" s="1"/>
  <c r="I192" i="47"/>
  <c r="I360" i="47" s="1"/>
  <c r="AD132" i="25"/>
  <c r="AD284" i="25" s="1"/>
  <c r="J146" i="56"/>
  <c r="AG246" i="46"/>
  <c r="W146" i="56"/>
  <c r="AT246" i="46"/>
  <c r="V192" i="47"/>
  <c r="V360" i="47" s="1"/>
  <c r="AQ132" i="25"/>
  <c r="AQ284" i="25" s="1"/>
  <c r="AG132" i="25"/>
  <c r="AG284" i="25" s="1"/>
  <c r="L192" i="47"/>
  <c r="L360" i="47" s="1"/>
  <c r="AJ246" i="46"/>
  <c r="M146" i="56"/>
  <c r="R146" i="56"/>
  <c r="AL132" i="25"/>
  <c r="AL284" i="25" s="1"/>
  <c r="AO246" i="46"/>
  <c r="Q192" i="47"/>
  <c r="Q360" i="47" s="1"/>
  <c r="CO148" i="46"/>
  <c r="M233" i="46"/>
  <c r="J151" i="25"/>
  <c r="J271" i="25" s="1"/>
  <c r="R213" i="47"/>
  <c r="AM152" i="25"/>
  <c r="S166" i="56"/>
  <c r="R215" i="25" s="1"/>
  <c r="S213" i="47"/>
  <c r="T166" i="56"/>
  <c r="S215" i="25" s="1"/>
  <c r="AN152" i="25"/>
  <c r="Y152" i="25"/>
  <c r="E166" i="56"/>
  <c r="D213" i="47"/>
  <c r="AX166" i="46"/>
  <c r="CO166" i="46" s="1"/>
  <c r="T213" i="47"/>
  <c r="AO152" i="25"/>
  <c r="U166" i="56"/>
  <c r="T215" i="25" s="1"/>
  <c r="AF152" i="25"/>
  <c r="K213" i="47"/>
  <c r="L166" i="56"/>
  <c r="K215" i="25" s="1"/>
  <c r="AE132" i="25"/>
  <c r="AE284" i="25" s="1"/>
  <c r="J192" i="47"/>
  <c r="J360" i="47" s="1"/>
  <c r="K146" i="56"/>
  <c r="AH246" i="46"/>
  <c r="F192" i="47"/>
  <c r="F360" i="47" s="1"/>
  <c r="G146" i="56"/>
  <c r="AD246" i="46"/>
  <c r="AA132" i="25"/>
  <c r="AA284" i="25" s="1"/>
  <c r="U192" i="47"/>
  <c r="U360" i="47" s="1"/>
  <c r="AS246" i="46"/>
  <c r="AP132" i="25"/>
  <c r="AP284" i="25" s="1"/>
  <c r="V146" i="56"/>
  <c r="AR132" i="25"/>
  <c r="AR284" i="25" s="1"/>
  <c r="AU246" i="46"/>
  <c r="X146" i="56"/>
  <c r="W192" i="47"/>
  <c r="W360" i="47" s="1"/>
  <c r="Z132" i="25"/>
  <c r="Z284" i="25" s="1"/>
  <c r="E192" i="47"/>
  <c r="E360" i="47" s="1"/>
  <c r="AC246" i="46"/>
  <c r="F146" i="56"/>
  <c r="O62" i="70"/>
  <c r="O40" i="71"/>
  <c r="C58" i="69"/>
  <c r="G62" i="70"/>
  <c r="G40" i="71"/>
  <c r="C16" i="74"/>
  <c r="P417" i="64"/>
  <c r="P441" i="64" s="1"/>
  <c r="R201" i="46" s="1"/>
  <c r="O317" i="47"/>
  <c r="O80" i="47"/>
  <c r="O276" i="47" s="1"/>
  <c r="C54" i="74"/>
  <c r="CO39" i="46"/>
  <c r="L258" i="47"/>
  <c r="J252" i="47"/>
  <c r="U252" i="47"/>
  <c r="CL236" i="46"/>
  <c r="G252" i="47"/>
  <c r="S250" i="56"/>
  <c r="R44" i="65"/>
  <c r="R57" i="65" s="1"/>
  <c r="V80" i="47"/>
  <c r="V276" i="47" s="1"/>
  <c r="V317" i="47"/>
  <c r="CL231" i="46"/>
  <c r="H46" i="71"/>
  <c r="G46" i="71"/>
  <c r="L80" i="47"/>
  <c r="L276" i="47" s="1"/>
  <c r="L317" i="47"/>
  <c r="R130" i="56"/>
  <c r="R242" i="56" s="1"/>
  <c r="Q176" i="25"/>
  <c r="K130" i="56"/>
  <c r="J176" i="25"/>
  <c r="I130" i="56"/>
  <c r="H176" i="25"/>
  <c r="W130" i="56"/>
  <c r="W242" i="56" s="1"/>
  <c r="V176" i="25"/>
  <c r="L130" i="56"/>
  <c r="K176" i="25"/>
  <c r="U39" i="71"/>
  <c r="U61" i="70"/>
  <c r="J147" i="56"/>
  <c r="I193" i="47"/>
  <c r="I361" i="47" s="1"/>
  <c r="AG240" i="46"/>
  <c r="AD133" i="25"/>
  <c r="AD278" i="25" s="1"/>
  <c r="F193" i="47"/>
  <c r="F361" i="47" s="1"/>
  <c r="AA133" i="25"/>
  <c r="AA278" i="25" s="1"/>
  <c r="AD240" i="46"/>
  <c r="G147" i="56"/>
  <c r="AQ133" i="25"/>
  <c r="AQ278" i="25" s="1"/>
  <c r="V193" i="47"/>
  <c r="V361" i="47" s="1"/>
  <c r="AT240" i="46"/>
  <c r="W147" i="56"/>
  <c r="Q193" i="47"/>
  <c r="Q361" i="47" s="1"/>
  <c r="AL133" i="25"/>
  <c r="AL278" i="25" s="1"/>
  <c r="R147" i="56"/>
  <c r="AO240" i="46"/>
  <c r="M193" i="47"/>
  <c r="AK240" i="46"/>
  <c r="N147" i="56"/>
  <c r="AH133" i="25"/>
  <c r="AH278" i="25" s="1"/>
  <c r="Q45" i="71"/>
  <c r="E52" i="75"/>
  <c r="V417" i="64"/>
  <c r="V441" i="64" s="1"/>
  <c r="X201" i="46" s="1"/>
  <c r="C14" i="70"/>
  <c r="J16" i="70"/>
  <c r="O44" i="65"/>
  <c r="O57" i="65" s="1"/>
  <c r="P250" i="56"/>
  <c r="M218" i="25"/>
  <c r="M122" i="47"/>
  <c r="M73" i="47" s="1"/>
  <c r="K44" i="65"/>
  <c r="L250" i="56"/>
  <c r="T48" i="47"/>
  <c r="T252" i="47" s="1"/>
  <c r="T293" i="47"/>
  <c r="S130" i="56"/>
  <c r="S242" i="56" s="1"/>
  <c r="R176" i="25"/>
  <c r="M130" i="56"/>
  <c r="L176" i="25"/>
  <c r="T130" i="56"/>
  <c r="T242" i="56" s="1"/>
  <c r="S176" i="25"/>
  <c r="V130" i="56"/>
  <c r="U176" i="25"/>
  <c r="H130" i="56"/>
  <c r="G176" i="25"/>
  <c r="AF240" i="46"/>
  <c r="AC133" i="25"/>
  <c r="AC278" i="25" s="1"/>
  <c r="H193" i="47"/>
  <c r="H361" i="47" s="1"/>
  <c r="I147" i="56"/>
  <c r="AC240" i="46"/>
  <c r="F147" i="56"/>
  <c r="E193" i="47"/>
  <c r="E361" i="47" s="1"/>
  <c r="Z133" i="25"/>
  <c r="Z278" i="25" s="1"/>
  <c r="AQ240" i="46"/>
  <c r="S193" i="47"/>
  <c r="S361" i="47" s="1"/>
  <c r="T147" i="56"/>
  <c r="AN133" i="25"/>
  <c r="AN278" i="25" s="1"/>
  <c r="AP240" i="46"/>
  <c r="S147" i="56"/>
  <c r="R193" i="47"/>
  <c r="R361" i="47" s="1"/>
  <c r="AM133" i="25"/>
  <c r="AM278" i="25" s="1"/>
  <c r="AI133" i="25"/>
  <c r="AI278" i="25" s="1"/>
  <c r="N193" i="47"/>
  <c r="N361" i="47" s="1"/>
  <c r="AL240" i="46"/>
  <c r="O147" i="56"/>
  <c r="N46" i="71"/>
  <c r="F122" i="47"/>
  <c r="F73" i="47" s="1"/>
  <c r="F218" i="25"/>
  <c r="G130" i="56"/>
  <c r="G242" i="56" s="1"/>
  <c r="F176" i="25"/>
  <c r="P130" i="56"/>
  <c r="O176" i="25"/>
  <c r="X130" i="56"/>
  <c r="X242" i="56" s="1"/>
  <c r="W176" i="25"/>
  <c r="I176" i="25"/>
  <c r="J130" i="56"/>
  <c r="J242" i="56" s="1"/>
  <c r="Q130" i="56"/>
  <c r="Q242" i="56" s="1"/>
  <c r="P176" i="25"/>
  <c r="AE240" i="46"/>
  <c r="G193" i="47"/>
  <c r="G361" i="47" s="1"/>
  <c r="AB133" i="25"/>
  <c r="AB278" i="25" s="1"/>
  <c r="H147" i="56"/>
  <c r="AP133" i="25"/>
  <c r="AP278" i="25" s="1"/>
  <c r="V147" i="56"/>
  <c r="AS240" i="46"/>
  <c r="U193" i="47"/>
  <c r="AG133" i="25"/>
  <c r="AG278" i="25" s="1"/>
  <c r="M147" i="56"/>
  <c r="AJ240" i="46"/>
  <c r="L193" i="47"/>
  <c r="L361" i="47" s="1"/>
  <c r="AM240" i="46"/>
  <c r="AJ133" i="25"/>
  <c r="AJ278" i="25" s="1"/>
  <c r="P147" i="56"/>
  <c r="O193" i="47"/>
  <c r="O361" i="47" s="1"/>
  <c r="AI240" i="46"/>
  <c r="L147" i="56"/>
  <c r="K193" i="47"/>
  <c r="K361" i="47" s="1"/>
  <c r="AF133" i="25"/>
  <c r="AF278" i="25" s="1"/>
  <c r="C12" i="69"/>
  <c r="K45" i="71"/>
  <c r="X417" i="64"/>
  <c r="X441" i="64" s="1"/>
  <c r="Z201" i="46" s="1"/>
  <c r="C46" i="70"/>
  <c r="C17" i="74"/>
  <c r="H271" i="64"/>
  <c r="H295" i="64" s="1"/>
  <c r="J82" i="46" s="1"/>
  <c r="S46" i="71"/>
  <c r="H250" i="56"/>
  <c r="G44" i="65"/>
  <c r="T250" i="56"/>
  <c r="S44" i="65"/>
  <c r="S57" i="65" s="1"/>
  <c r="R252" i="47"/>
  <c r="D122" i="47"/>
  <c r="D73" i="47" s="1"/>
  <c r="D218" i="25"/>
  <c r="D176" i="25"/>
  <c r="AX130" i="46"/>
  <c r="CO130" i="46" s="1"/>
  <c r="E130" i="56"/>
  <c r="U130" i="56"/>
  <c r="T176" i="25"/>
  <c r="O130" i="56"/>
  <c r="O242" i="56" s="1"/>
  <c r="N176" i="25"/>
  <c r="N130" i="56"/>
  <c r="N242" i="56" s="1"/>
  <c r="M176" i="25"/>
  <c r="E176" i="25"/>
  <c r="F130" i="56"/>
  <c r="I61" i="70"/>
  <c r="I39" i="71"/>
  <c r="AE133" i="25"/>
  <c r="AE278" i="25" s="1"/>
  <c r="K147" i="56"/>
  <c r="AH240" i="46"/>
  <c r="J193" i="47"/>
  <c r="J361" i="47" s="1"/>
  <c r="AU240" i="46"/>
  <c r="AR133" i="25"/>
  <c r="AR278" i="25" s="1"/>
  <c r="W193" i="47"/>
  <c r="W361" i="47" s="1"/>
  <c r="X147" i="56"/>
  <c r="AB240" i="46"/>
  <c r="E147" i="56"/>
  <c r="D193" i="47"/>
  <c r="Y133" i="25"/>
  <c r="AX147" i="46"/>
  <c r="AR240" i="46"/>
  <c r="U147" i="56"/>
  <c r="T193" i="47"/>
  <c r="T361" i="47" s="1"/>
  <c r="AO133" i="25"/>
  <c r="AO278" i="25" s="1"/>
  <c r="AK133" i="25"/>
  <c r="AK278" i="25" s="1"/>
  <c r="Q147" i="56"/>
  <c r="P193" i="47"/>
  <c r="AN240" i="46"/>
  <c r="Q16" i="70"/>
  <c r="CO48" i="46"/>
  <c r="F40" i="71"/>
  <c r="F62" i="70"/>
  <c r="D61" i="69"/>
  <c r="AA165" i="64"/>
  <c r="BS50" i="46"/>
  <c r="V44" i="65"/>
  <c r="W250" i="56"/>
  <c r="U40" i="71"/>
  <c r="U62" i="70"/>
  <c r="V46" i="71"/>
  <c r="V53" i="75"/>
  <c r="D56" i="73"/>
  <c r="C43" i="73"/>
  <c r="W56" i="73"/>
  <c r="K317" i="47"/>
  <c r="K80" i="47"/>
  <c r="K276" i="47" s="1"/>
  <c r="O168" i="56"/>
  <c r="AI154" i="25"/>
  <c r="N215" i="47"/>
  <c r="AL248" i="46"/>
  <c r="AG154" i="25"/>
  <c r="M168" i="56"/>
  <c r="L215" i="47"/>
  <c r="AJ248" i="46"/>
  <c r="AD154" i="25"/>
  <c r="J168" i="56"/>
  <c r="AG248" i="46"/>
  <c r="I215" i="47"/>
  <c r="AA154" i="25"/>
  <c r="G168" i="56"/>
  <c r="F215" i="47"/>
  <c r="AD248" i="46"/>
  <c r="AF154" i="25"/>
  <c r="K215" i="47"/>
  <c r="L168" i="56"/>
  <c r="AI248" i="46"/>
  <c r="N17" i="75"/>
  <c r="V17" i="75"/>
  <c r="N44" i="65"/>
  <c r="O250" i="56"/>
  <c r="G15" i="69"/>
  <c r="O15" i="69"/>
  <c r="F15" i="69"/>
  <c r="E15" i="69"/>
  <c r="R15" i="69"/>
  <c r="BU23" i="46"/>
  <c r="AZ23" i="46"/>
  <c r="BZ23" i="46"/>
  <c r="BF23" i="46"/>
  <c r="CI23" i="46"/>
  <c r="CL23" i="46"/>
  <c r="CJ249" i="46" s="1"/>
  <c r="CK23" i="46"/>
  <c r="AY23" i="46"/>
  <c r="BA23" i="46"/>
  <c r="BB23" i="46"/>
  <c r="CC23" i="46"/>
  <c r="BV23" i="46"/>
  <c r="CG23" i="46"/>
  <c r="BH23" i="46"/>
  <c r="BF249" i="46" s="1"/>
  <c r="BP23" i="46"/>
  <c r="BR23" i="46"/>
  <c r="CM23" i="46"/>
  <c r="BW23" i="46"/>
  <c r="I23" i="44"/>
  <c r="BY23" i="46"/>
  <c r="BJ23" i="46"/>
  <c r="BE23" i="46"/>
  <c r="BC249" i="46" s="1"/>
  <c r="CE23" i="46"/>
  <c r="BN23" i="46"/>
  <c r="BO23" i="46"/>
  <c r="CA23" i="46"/>
  <c r="CD23" i="46"/>
  <c r="BI23" i="46"/>
  <c r="BL23" i="46"/>
  <c r="BM23" i="46"/>
  <c r="BQ23" i="46"/>
  <c r="F23" i="46"/>
  <c r="CH23" i="46"/>
  <c r="CF23" i="46"/>
  <c r="CD249" i="46" s="1"/>
  <c r="CJ23" i="46"/>
  <c r="BK23" i="46"/>
  <c r="CB23" i="46"/>
  <c r="BD23" i="46"/>
  <c r="BG23" i="46"/>
  <c r="BC23" i="46"/>
  <c r="BX23" i="46"/>
  <c r="BT23" i="46"/>
  <c r="C249" i="46"/>
  <c r="J46" i="71"/>
  <c r="N18" i="74"/>
  <c r="Z271" i="64"/>
  <c r="Z295" i="64" s="1"/>
  <c r="AB82" i="46" s="1"/>
  <c r="AA191" i="64"/>
  <c r="M48" i="47"/>
  <c r="M96" i="47"/>
  <c r="M294" i="47" s="1"/>
  <c r="M293" i="47"/>
  <c r="P50" i="46"/>
  <c r="H50" i="46"/>
  <c r="AB50" i="46"/>
  <c r="V50" i="46"/>
  <c r="J50" i="46"/>
  <c r="S50" i="46"/>
  <c r="K50" i="46"/>
  <c r="N50" i="46"/>
  <c r="AA50" i="46"/>
  <c r="M50" i="46"/>
  <c r="T50" i="46"/>
  <c r="U50" i="46"/>
  <c r="L50" i="46"/>
  <c r="Y50" i="46"/>
  <c r="O50" i="46"/>
  <c r="Q50" i="46"/>
  <c r="X50" i="46"/>
  <c r="R50" i="46"/>
  <c r="I50" i="46"/>
  <c r="Z50" i="46"/>
  <c r="W50" i="46"/>
  <c r="J39" i="71"/>
  <c r="J61" i="70"/>
  <c r="AA456" i="64"/>
  <c r="CO170" i="46"/>
  <c r="I53" i="75"/>
  <c r="N53" i="75"/>
  <c r="V15" i="69"/>
  <c r="AA236" i="64"/>
  <c r="W215" i="47"/>
  <c r="X168" i="56"/>
  <c r="AU248" i="46"/>
  <c r="AR154" i="25"/>
  <c r="AO154" i="25"/>
  <c r="U168" i="56"/>
  <c r="AR248" i="46"/>
  <c r="T215" i="47"/>
  <c r="I168" i="56"/>
  <c r="AC154" i="25"/>
  <c r="H215" i="47"/>
  <c r="AF248" i="46"/>
  <c r="P168" i="56"/>
  <c r="AM248" i="46"/>
  <c r="O215" i="47"/>
  <c r="AJ154" i="25"/>
  <c r="N168" i="56"/>
  <c r="M215" i="47"/>
  <c r="AK248" i="46"/>
  <c r="AH154" i="25"/>
  <c r="Q46" i="71"/>
  <c r="S17" i="75"/>
  <c r="S14" i="71"/>
  <c r="Q293" i="47"/>
  <c r="Q48" i="47"/>
  <c r="Q96" i="47"/>
  <c r="Q294" i="47" s="1"/>
  <c r="U15" i="69"/>
  <c r="J15" i="69"/>
  <c r="W15" i="69"/>
  <c r="AA310" i="64"/>
  <c r="P57" i="65"/>
  <c r="N250" i="56"/>
  <c r="M44" i="65"/>
  <c r="I96" i="47"/>
  <c r="I294" i="47" s="1"/>
  <c r="I293" i="47"/>
  <c r="I48" i="47"/>
  <c r="O286" i="25"/>
  <c r="C156" i="25"/>
  <c r="C286" i="25" s="1"/>
  <c r="CN50" i="46"/>
  <c r="AA409" i="64"/>
  <c r="I44" i="65"/>
  <c r="J250" i="56"/>
  <c r="W252" i="47"/>
  <c r="H50" i="44"/>
  <c r="F233" i="44" s="1"/>
  <c r="C233" i="44"/>
  <c r="AA262" i="64"/>
  <c r="D46" i="71"/>
  <c r="AA120" i="64"/>
  <c r="D53" i="75"/>
  <c r="O46" i="71"/>
  <c r="O53" i="75"/>
  <c r="C82" i="25"/>
  <c r="AS82" i="25" s="1"/>
  <c r="AA383" i="64"/>
  <c r="F61" i="69"/>
  <c r="F64" i="69" s="1"/>
  <c r="H61" i="69"/>
  <c r="H64" i="69" s="1"/>
  <c r="R168" i="56"/>
  <c r="Q215" i="47"/>
  <c r="AO248" i="46"/>
  <c r="AL154" i="25"/>
  <c r="AM154" i="25"/>
  <c r="R215" i="47"/>
  <c r="AP248" i="46"/>
  <c r="S168" i="56"/>
  <c r="Q168" i="56"/>
  <c r="P215" i="47"/>
  <c r="AK154" i="25"/>
  <c r="AN248" i="46"/>
  <c r="J215" i="47"/>
  <c r="AE154" i="25"/>
  <c r="AH248" i="46"/>
  <c r="K168" i="56"/>
  <c r="U215" i="47"/>
  <c r="AS248" i="46"/>
  <c r="V168" i="56"/>
  <c r="AP154" i="25"/>
  <c r="F17" i="75"/>
  <c r="P14" i="71"/>
  <c r="V250" i="56"/>
  <c r="U44" i="65"/>
  <c r="Q317" i="47"/>
  <c r="Q80" i="47"/>
  <c r="Q276" i="47" s="1"/>
  <c r="T290" i="47"/>
  <c r="M80" i="47"/>
  <c r="M276" i="47" s="1"/>
  <c r="M317" i="47"/>
  <c r="P15" i="69"/>
  <c r="H15" i="69"/>
  <c r="L15" i="69"/>
  <c r="K15" i="69"/>
  <c r="T15" i="69"/>
  <c r="D21" i="46"/>
  <c r="E58" i="63"/>
  <c r="F18" i="63"/>
  <c r="I52" i="75"/>
  <c r="X271" i="64"/>
  <c r="X295" i="64" s="1"/>
  <c r="Z82" i="46" s="1"/>
  <c r="F44" i="65"/>
  <c r="G250" i="56"/>
  <c r="D317" i="47"/>
  <c r="D80" i="47"/>
  <c r="C129" i="47"/>
  <c r="C317" i="47" s="1"/>
  <c r="F293" i="47"/>
  <c r="F48" i="47"/>
  <c r="O219" i="25"/>
  <c r="O123" i="47"/>
  <c r="O74" i="47" s="1"/>
  <c r="U250" i="56"/>
  <c r="T44" i="65"/>
  <c r="T57" i="65" s="1"/>
  <c r="P53" i="75"/>
  <c r="P46" i="71"/>
  <c r="D44" i="65"/>
  <c r="D57" i="65" s="1"/>
  <c r="E250" i="56"/>
  <c r="W44" i="65"/>
  <c r="X250" i="56"/>
  <c r="J44" i="65"/>
  <c r="K250" i="56"/>
  <c r="D293" i="47"/>
  <c r="D96" i="47"/>
  <c r="D48" i="47"/>
  <c r="C95" i="47"/>
  <c r="C293" i="47" s="1"/>
  <c r="AB154" i="25"/>
  <c r="AE248" i="46"/>
  <c r="H168" i="56"/>
  <c r="G215" i="47"/>
  <c r="AB248" i="46"/>
  <c r="D215" i="47"/>
  <c r="Y154" i="25"/>
  <c r="E168" i="56"/>
  <c r="AX168" i="46"/>
  <c r="S215" i="47"/>
  <c r="T168" i="56"/>
  <c r="AN154" i="25"/>
  <c r="AQ248" i="46"/>
  <c r="E215" i="47"/>
  <c r="AC248" i="46"/>
  <c r="F168" i="56"/>
  <c r="Z154" i="25"/>
  <c r="V215" i="47"/>
  <c r="W168" i="56"/>
  <c r="AT248" i="46"/>
  <c r="AQ154" i="25"/>
  <c r="AA111" i="64"/>
  <c r="X72" i="25"/>
  <c r="AS72" i="25" s="1"/>
  <c r="K252" i="47"/>
  <c r="F80" i="47"/>
  <c r="F276" i="47" s="1"/>
  <c r="F317" i="47"/>
  <c r="I15" i="69"/>
  <c r="M15" i="69"/>
  <c r="N15" i="69"/>
  <c r="Q15" i="69"/>
  <c r="S15" i="69"/>
  <c r="D23" i="44"/>
  <c r="E23" i="44" s="1"/>
  <c r="K20" i="63"/>
  <c r="N14" i="71"/>
  <c r="AA551" i="64"/>
  <c r="M45" i="71"/>
  <c r="M52" i="75"/>
  <c r="L45" i="71"/>
  <c r="L52" i="75"/>
  <c r="W52" i="75"/>
  <c r="W45" i="71"/>
  <c r="F52" i="75"/>
  <c r="F45" i="71"/>
  <c r="AA400" i="64"/>
  <c r="F417" i="64"/>
  <c r="F441" i="64" s="1"/>
  <c r="D441" i="64"/>
  <c r="K16" i="75"/>
  <c r="K13" i="71"/>
  <c r="H16" i="75"/>
  <c r="H13" i="71"/>
  <c r="O13" i="71"/>
  <c r="O16" i="75"/>
  <c r="M13" i="71"/>
  <c r="M16" i="75"/>
  <c r="R13" i="71"/>
  <c r="R16" i="75"/>
  <c r="F490" i="64"/>
  <c r="F514" i="64" s="1"/>
  <c r="D514" i="64"/>
  <c r="F45" i="70"/>
  <c r="F53" i="74"/>
  <c r="N53" i="74"/>
  <c r="N45" i="70"/>
  <c r="P45" i="70"/>
  <c r="P53" i="74"/>
  <c r="D53" i="74"/>
  <c r="AA41" i="64"/>
  <c r="D45" i="70"/>
  <c r="V53" i="74"/>
  <c r="O39" i="71"/>
  <c r="O61" i="70"/>
  <c r="R34" i="25"/>
  <c r="R35" i="25" s="1"/>
  <c r="S26" i="56"/>
  <c r="S34" i="25"/>
  <c r="S35" i="25" s="1"/>
  <c r="T26" i="56"/>
  <c r="P34" i="25"/>
  <c r="P35" i="25" s="1"/>
  <c r="Q26" i="56"/>
  <c r="F34" i="25"/>
  <c r="F35" i="25" s="1"/>
  <c r="G26" i="56"/>
  <c r="U52" i="75"/>
  <c r="AA116" i="64"/>
  <c r="G129" i="64"/>
  <c r="G153" i="64" s="1"/>
  <c r="R16" i="70"/>
  <c r="Y200" i="64"/>
  <c r="Y224" i="64" s="1"/>
  <c r="I200" i="64"/>
  <c r="I224" i="64" s="1"/>
  <c r="F563" i="64"/>
  <c r="F587" i="64" s="1"/>
  <c r="D587" i="64"/>
  <c r="D295" i="64"/>
  <c r="F271" i="64"/>
  <c r="F295" i="64" s="1"/>
  <c r="AA253" i="64"/>
  <c r="W16" i="70"/>
  <c r="V61" i="70"/>
  <c r="V39" i="71"/>
  <c r="AA478" i="64"/>
  <c r="E18" i="74"/>
  <c r="I15" i="74"/>
  <c r="I13" i="70"/>
  <c r="Q15" i="74"/>
  <c r="Q13" i="70"/>
  <c r="N15" i="74"/>
  <c r="N13" i="70"/>
  <c r="Q344" i="64"/>
  <c r="Q369" i="64" s="1"/>
  <c r="S200" i="46" s="1"/>
  <c r="S15" i="74"/>
  <c r="S13" i="70"/>
  <c r="T13" i="70"/>
  <c r="T15" i="74"/>
  <c r="X29" i="56"/>
  <c r="W54" i="69" s="1"/>
  <c r="W38" i="25"/>
  <c r="W39" i="25" s="1"/>
  <c r="D38" i="25"/>
  <c r="D39" i="25" s="1"/>
  <c r="E29" i="56"/>
  <c r="AC29" i="46"/>
  <c r="CO29" i="46" s="1"/>
  <c r="T38" i="25"/>
  <c r="T39" i="25" s="1"/>
  <c r="U29" i="56"/>
  <c r="T54" i="69" s="1"/>
  <c r="O29" i="56"/>
  <c r="N54" i="69" s="1"/>
  <c r="N38" i="25"/>
  <c r="N39" i="25" s="1"/>
  <c r="V38" i="25"/>
  <c r="V39" i="25" s="1"/>
  <c r="W29" i="56"/>
  <c r="V54" i="69" s="1"/>
  <c r="AR49" i="25"/>
  <c r="AR50" i="25" s="1"/>
  <c r="AU242" i="46"/>
  <c r="X37" i="56"/>
  <c r="X241" i="56" s="1"/>
  <c r="AE49" i="25"/>
  <c r="AE50" i="25" s="1"/>
  <c r="AE52" i="25" s="1"/>
  <c r="K37" i="56"/>
  <c r="K241" i="56" s="1"/>
  <c r="AH242" i="46"/>
  <c r="AN49" i="25"/>
  <c r="AN50" i="25" s="1"/>
  <c r="T37" i="56"/>
  <c r="T241" i="56" s="1"/>
  <c r="AQ242" i="46"/>
  <c r="AB49" i="25"/>
  <c r="AB50" i="25" s="1"/>
  <c r="H37" i="56"/>
  <c r="H241" i="56" s="1"/>
  <c r="AE242" i="46"/>
  <c r="AQ49" i="25"/>
  <c r="AQ50" i="25" s="1"/>
  <c r="AQ52" i="25" s="1"/>
  <c r="AT242" i="46"/>
  <c r="W37" i="56"/>
  <c r="W241" i="56" s="1"/>
  <c r="C60" i="69"/>
  <c r="R45" i="71"/>
  <c r="R52" i="75"/>
  <c r="O45" i="71"/>
  <c r="O52" i="75"/>
  <c r="J45" i="71"/>
  <c r="J52" i="75"/>
  <c r="I13" i="71"/>
  <c r="I16" i="75"/>
  <c r="V13" i="71"/>
  <c r="V16" i="75"/>
  <c r="N13" i="71"/>
  <c r="N16" i="75"/>
  <c r="L16" i="75"/>
  <c r="L13" i="71"/>
  <c r="E13" i="71"/>
  <c r="E16" i="75"/>
  <c r="F58" i="64"/>
  <c r="F82" i="64" s="1"/>
  <c r="I45" i="70"/>
  <c r="I53" i="74"/>
  <c r="H45" i="70"/>
  <c r="H53" i="74"/>
  <c r="E45" i="70"/>
  <c r="E53" i="74"/>
  <c r="J45" i="70"/>
  <c r="J53" i="74"/>
  <c r="T45" i="70"/>
  <c r="F61" i="70"/>
  <c r="F39" i="71"/>
  <c r="AC24" i="46"/>
  <c r="CO24" i="46" s="1"/>
  <c r="E24" i="56"/>
  <c r="D24" i="56" s="1"/>
  <c r="K24" i="44" s="1"/>
  <c r="L24" i="44" s="1"/>
  <c r="T34" i="25"/>
  <c r="T35" i="25" s="1"/>
  <c r="U26" i="56"/>
  <c r="K26" i="56"/>
  <c r="J34" i="25"/>
  <c r="J35" i="25" s="1"/>
  <c r="E34" i="25"/>
  <c r="E35" i="25" s="1"/>
  <c r="F26" i="56"/>
  <c r="X26" i="56"/>
  <c r="W34" i="25"/>
  <c r="W35" i="25" s="1"/>
  <c r="H34" i="25"/>
  <c r="H35" i="25" s="1"/>
  <c r="I26" i="56"/>
  <c r="I34" i="25"/>
  <c r="I35" i="25" s="1"/>
  <c r="J26" i="56"/>
  <c r="Q52" i="75"/>
  <c r="E45" i="71"/>
  <c r="Z200" i="64"/>
  <c r="Z224" i="64" s="1"/>
  <c r="H200" i="64"/>
  <c r="H224" i="64" s="1"/>
  <c r="V45" i="70"/>
  <c r="AA412" i="64"/>
  <c r="V16" i="70"/>
  <c r="V18" i="74"/>
  <c r="H61" i="70"/>
  <c r="H39" i="71"/>
  <c r="P16" i="70"/>
  <c r="D13" i="70"/>
  <c r="D15" i="74"/>
  <c r="AA327" i="64"/>
  <c r="W13" i="70"/>
  <c r="W15" i="74"/>
  <c r="G13" i="70"/>
  <c r="G15" i="74"/>
  <c r="J13" i="70"/>
  <c r="J15" i="74"/>
  <c r="K15" i="74"/>
  <c r="K13" i="70"/>
  <c r="E38" i="25"/>
  <c r="E39" i="25" s="1"/>
  <c r="F29" i="56"/>
  <c r="E54" i="69" s="1"/>
  <c r="R29" i="56"/>
  <c r="Q54" i="69" s="1"/>
  <c r="Q38" i="25"/>
  <c r="Q39" i="25" s="1"/>
  <c r="I38" i="25"/>
  <c r="I39" i="25" s="1"/>
  <c r="J29" i="56"/>
  <c r="I54" i="69" s="1"/>
  <c r="J38" i="25"/>
  <c r="J39" i="25" s="1"/>
  <c r="K29" i="56"/>
  <c r="J54" i="69" s="1"/>
  <c r="F38" i="25"/>
  <c r="F39" i="25" s="1"/>
  <c r="G29" i="56"/>
  <c r="F54" i="69" s="1"/>
  <c r="AF242" i="46"/>
  <c r="I37" i="56"/>
  <c r="I241" i="56" s="1"/>
  <c r="AC49" i="25"/>
  <c r="AC50" i="25" s="1"/>
  <c r="AK49" i="25"/>
  <c r="AK50" i="25" s="1"/>
  <c r="AN242" i="46"/>
  <c r="Q37" i="56"/>
  <c r="Q241" i="56" s="1"/>
  <c r="AL49" i="25"/>
  <c r="AL50" i="25" s="1"/>
  <c r="R37" i="56"/>
  <c r="R241" i="56" s="1"/>
  <c r="AO242" i="46"/>
  <c r="AG242" i="46"/>
  <c r="AD49" i="25"/>
  <c r="AD50" i="25" s="1"/>
  <c r="J37" i="56"/>
  <c r="J241" i="56" s="1"/>
  <c r="N52" i="75"/>
  <c r="N45" i="71"/>
  <c r="D52" i="75"/>
  <c r="AA46" i="64"/>
  <c r="D45" i="71"/>
  <c r="P52" i="75"/>
  <c r="P45" i="71"/>
  <c r="H52" i="75"/>
  <c r="H45" i="71"/>
  <c r="G13" i="71"/>
  <c r="G16" i="75"/>
  <c r="W13" i="71"/>
  <c r="W16" i="75"/>
  <c r="Q13" i="71"/>
  <c r="Q16" i="75"/>
  <c r="S16" i="75"/>
  <c r="S13" i="71"/>
  <c r="F13" i="71"/>
  <c r="F16" i="75"/>
  <c r="AA187" i="64"/>
  <c r="AA473" i="64"/>
  <c r="L53" i="74"/>
  <c r="L45" i="70"/>
  <c r="S53" i="74"/>
  <c r="S45" i="70"/>
  <c r="W53" i="74"/>
  <c r="W45" i="70"/>
  <c r="G53" i="74"/>
  <c r="G45" i="70"/>
  <c r="U45" i="70"/>
  <c r="X58" i="64"/>
  <c r="X82" i="64" s="1"/>
  <c r="Z78" i="46" s="1"/>
  <c r="U53" i="74"/>
  <c r="M53" i="74"/>
  <c r="M45" i="70"/>
  <c r="T39" i="71"/>
  <c r="T61" i="70"/>
  <c r="K34" i="25"/>
  <c r="K35" i="25" s="1"/>
  <c r="L26" i="56"/>
  <c r="R26" i="56"/>
  <c r="Q34" i="25"/>
  <c r="Q35" i="25" s="1"/>
  <c r="P26" i="56"/>
  <c r="O34" i="25"/>
  <c r="O35" i="25" s="1"/>
  <c r="D34" i="25"/>
  <c r="D35" i="25" s="1"/>
  <c r="AC26" i="46"/>
  <c r="E26" i="56"/>
  <c r="M26" i="56"/>
  <c r="L34" i="25"/>
  <c r="L35" i="25" s="1"/>
  <c r="K52" i="75"/>
  <c r="F200" i="64"/>
  <c r="F224" i="64" s="1"/>
  <c r="D224" i="64"/>
  <c r="L200" i="64"/>
  <c r="L224" i="64" s="1"/>
  <c r="AA182" i="64"/>
  <c r="T563" i="64"/>
  <c r="T587" i="64" s="1"/>
  <c r="V203" i="46" s="1"/>
  <c r="L16" i="70"/>
  <c r="L18" i="74"/>
  <c r="E39" i="71"/>
  <c r="E61" i="70"/>
  <c r="C15" i="70"/>
  <c r="L13" i="70"/>
  <c r="L15" i="74"/>
  <c r="F13" i="70"/>
  <c r="F15" i="74"/>
  <c r="I344" i="64"/>
  <c r="I369" i="64" s="1"/>
  <c r="K200" i="46" s="1"/>
  <c r="V13" i="70"/>
  <c r="V15" i="74"/>
  <c r="P15" i="74"/>
  <c r="P13" i="70"/>
  <c r="U15" i="74"/>
  <c r="U13" i="70"/>
  <c r="L61" i="70"/>
  <c r="L39" i="71"/>
  <c r="K38" i="25"/>
  <c r="K39" i="25" s="1"/>
  <c r="L29" i="56"/>
  <c r="K54" i="69" s="1"/>
  <c r="P38" i="25"/>
  <c r="P39" i="25" s="1"/>
  <c r="Q29" i="56"/>
  <c r="P54" i="69" s="1"/>
  <c r="M29" i="56"/>
  <c r="L54" i="69" s="1"/>
  <c r="L38" i="25"/>
  <c r="L39" i="25" s="1"/>
  <c r="R38" i="25"/>
  <c r="R39" i="25" s="1"/>
  <c r="S29" i="56"/>
  <c r="R54" i="69" s="1"/>
  <c r="S38" i="25"/>
  <c r="S39" i="25" s="1"/>
  <c r="T29" i="56"/>
  <c r="S54" i="69" s="1"/>
  <c r="AL242" i="46"/>
  <c r="AI49" i="25"/>
  <c r="AI50" i="25" s="1"/>
  <c r="O37" i="56"/>
  <c r="O241" i="56" s="1"/>
  <c r="AC242" i="46"/>
  <c r="F37" i="56"/>
  <c r="F241" i="56" s="1"/>
  <c r="Z49" i="25"/>
  <c r="Z50" i="25" s="1"/>
  <c r="AF49" i="25"/>
  <c r="AF50" i="25" s="1"/>
  <c r="L37" i="56"/>
  <c r="L241" i="56" s="1"/>
  <c r="AI242" i="46"/>
  <c r="AP242" i="46"/>
  <c r="S37" i="56"/>
  <c r="S241" i="56" s="1"/>
  <c r="AM49" i="25"/>
  <c r="AM50" i="25" s="1"/>
  <c r="AM52" i="25" s="1"/>
  <c r="AB242" i="46"/>
  <c r="Y49" i="25"/>
  <c r="E37" i="56"/>
  <c r="AX37" i="46"/>
  <c r="S45" i="71"/>
  <c r="S52" i="75"/>
  <c r="T45" i="71"/>
  <c r="T52" i="75"/>
  <c r="G45" i="71"/>
  <c r="G52" i="75"/>
  <c r="V52" i="75"/>
  <c r="V45" i="71"/>
  <c r="D40" i="71"/>
  <c r="D62" i="70"/>
  <c r="D16" i="75"/>
  <c r="D13" i="71"/>
  <c r="AA332" i="64"/>
  <c r="J16" i="75"/>
  <c r="J13" i="71"/>
  <c r="U13" i="71"/>
  <c r="U16" i="75"/>
  <c r="P13" i="71"/>
  <c r="P16" i="75"/>
  <c r="T16" i="75"/>
  <c r="T13" i="71"/>
  <c r="O53" i="74"/>
  <c r="O45" i="70"/>
  <c r="T58" i="64"/>
  <c r="T82" i="64" s="1"/>
  <c r="V78" i="46" s="1"/>
  <c r="Q45" i="70"/>
  <c r="Q53" i="74"/>
  <c r="R53" i="74"/>
  <c r="R45" i="70"/>
  <c r="U58" i="64"/>
  <c r="U82" i="64" s="1"/>
  <c r="W78" i="46" s="1"/>
  <c r="K45" i="70"/>
  <c r="K53" i="74"/>
  <c r="P61" i="70"/>
  <c r="P39" i="71"/>
  <c r="D39" i="71"/>
  <c r="D61" i="70"/>
  <c r="D48" i="56"/>
  <c r="K48" i="44" s="1"/>
  <c r="L48" i="44" s="1"/>
  <c r="E27" i="56"/>
  <c r="D27" i="56" s="1"/>
  <c r="K27" i="44" s="1"/>
  <c r="L27" i="44" s="1"/>
  <c r="AC27" i="46"/>
  <c r="CO27" i="46" s="1"/>
  <c r="U34" i="25"/>
  <c r="U35" i="25" s="1"/>
  <c r="V26" i="56"/>
  <c r="N34" i="25"/>
  <c r="N35" i="25" s="1"/>
  <c r="O26" i="56"/>
  <c r="G34" i="25"/>
  <c r="G35" i="25" s="1"/>
  <c r="H26" i="56"/>
  <c r="W26" i="56"/>
  <c r="V34" i="25"/>
  <c r="V35" i="25" s="1"/>
  <c r="N26" i="56"/>
  <c r="M34" i="25"/>
  <c r="M35" i="25" s="1"/>
  <c r="J80" i="44"/>
  <c r="D153" i="64"/>
  <c r="F129" i="64"/>
  <c r="F153" i="64" s="1"/>
  <c r="I45" i="71"/>
  <c r="M200" i="64"/>
  <c r="M224" i="64" s="1"/>
  <c r="AA546" i="64"/>
  <c r="L563" i="64"/>
  <c r="L587" i="64" s="1"/>
  <c r="N203" i="46" s="1"/>
  <c r="T53" i="74"/>
  <c r="I16" i="70"/>
  <c r="AA258" i="64"/>
  <c r="R13" i="70"/>
  <c r="R15" i="74"/>
  <c r="H15" i="74"/>
  <c r="H13" i="70"/>
  <c r="O15" i="74"/>
  <c r="O13" i="70"/>
  <c r="R344" i="64"/>
  <c r="R369" i="64" s="1"/>
  <c r="T200" i="46" s="1"/>
  <c r="M13" i="70"/>
  <c r="M15" i="74"/>
  <c r="F344" i="64"/>
  <c r="F369" i="64" s="1"/>
  <c r="D369" i="64"/>
  <c r="E13" i="70"/>
  <c r="E15" i="74"/>
  <c r="S39" i="71"/>
  <c r="S61" i="70"/>
  <c r="G38" i="25"/>
  <c r="G39" i="25" s="1"/>
  <c r="H29" i="56"/>
  <c r="G54" i="69" s="1"/>
  <c r="M38" i="25"/>
  <c r="M39" i="25" s="1"/>
  <c r="N29" i="56"/>
  <c r="M54" i="69" s="1"/>
  <c r="V29" i="56"/>
  <c r="U54" i="69" s="1"/>
  <c r="U38" i="25"/>
  <c r="U39" i="25" s="1"/>
  <c r="O38" i="25"/>
  <c r="O39" i="25" s="1"/>
  <c r="P29" i="56"/>
  <c r="O54" i="69" s="1"/>
  <c r="H38" i="25"/>
  <c r="H39" i="25" s="1"/>
  <c r="I29" i="56"/>
  <c r="H54" i="69" s="1"/>
  <c r="M37" i="56"/>
  <c r="M241" i="56" s="1"/>
  <c r="AJ242" i="46"/>
  <c r="AG49" i="25"/>
  <c r="AG50" i="25" s="1"/>
  <c r="AJ49" i="25"/>
  <c r="AJ50" i="25" s="1"/>
  <c r="AJ52" i="25" s="1"/>
  <c r="AM242" i="46"/>
  <c r="P37" i="56"/>
  <c r="P241" i="56" s="1"/>
  <c r="AR242" i="46"/>
  <c r="AO49" i="25"/>
  <c r="AO50" i="25" s="1"/>
  <c r="AO52" i="25" s="1"/>
  <c r="U37" i="56"/>
  <c r="U241" i="56" s="1"/>
  <c r="AH49" i="25"/>
  <c r="AH50" i="25" s="1"/>
  <c r="AK242" i="46"/>
  <c r="N37" i="56"/>
  <c r="N241" i="56" s="1"/>
  <c r="AS242" i="46"/>
  <c r="AP49" i="25"/>
  <c r="AP50" i="25" s="1"/>
  <c r="V37" i="56"/>
  <c r="V241" i="56" s="1"/>
  <c r="AA49" i="25"/>
  <c r="AA50" i="25" s="1"/>
  <c r="AD242" i="46"/>
  <c r="G37" i="56"/>
  <c r="G241" i="56" s="1"/>
  <c r="M60" i="71"/>
  <c r="AG135" i="46"/>
  <c r="AG155" i="46"/>
  <c r="AG134" i="46"/>
  <c r="AS135" i="46"/>
  <c r="AS155" i="46"/>
  <c r="AS134" i="46"/>
  <c r="AH134" i="46"/>
  <c r="AH155" i="46"/>
  <c r="AH135" i="46"/>
  <c r="AE135" i="46"/>
  <c r="AE155" i="46"/>
  <c r="AE134" i="46"/>
  <c r="AL134" i="46"/>
  <c r="AL155" i="46"/>
  <c r="AL135" i="46"/>
  <c r="I60" i="71"/>
  <c r="AQ135" i="46"/>
  <c r="AQ155" i="46"/>
  <c r="AQ134" i="46"/>
  <c r="AF155" i="46"/>
  <c r="AF135" i="46"/>
  <c r="AF134" i="46"/>
  <c r="AW135" i="46"/>
  <c r="AW155" i="46"/>
  <c r="AW134" i="46"/>
  <c r="AK135" i="46"/>
  <c r="AK155" i="46"/>
  <c r="AK134" i="46"/>
  <c r="AD134" i="46"/>
  <c r="AD155" i="46"/>
  <c r="AD135" i="46"/>
  <c r="C101" i="36"/>
  <c r="AV155" i="46"/>
  <c r="AV135" i="46"/>
  <c r="AV134" i="46"/>
  <c r="AT134" i="46"/>
  <c r="AT155" i="46"/>
  <c r="AT135" i="46"/>
  <c r="AU155" i="46"/>
  <c r="AU135" i="46"/>
  <c r="AU134" i="46"/>
  <c r="AJ135" i="46"/>
  <c r="AJ155" i="46"/>
  <c r="AJ134" i="46"/>
  <c r="AI134" i="46"/>
  <c r="AI135" i="46"/>
  <c r="AI155" i="46"/>
  <c r="AO155" i="46"/>
  <c r="AO135" i="46"/>
  <c r="AO134" i="46"/>
  <c r="AN155" i="46"/>
  <c r="AN135" i="46"/>
  <c r="AN134" i="46"/>
  <c r="AP155" i="46"/>
  <c r="AP135" i="46"/>
  <c r="AP134" i="46"/>
  <c r="AR135" i="46"/>
  <c r="AR155" i="46"/>
  <c r="AR134" i="46"/>
  <c r="AM135" i="46"/>
  <c r="AM155" i="46"/>
  <c r="AM134" i="46"/>
  <c r="N100" i="36"/>
  <c r="AN133" i="46" s="1"/>
  <c r="P60" i="71"/>
  <c r="H60" i="71"/>
  <c r="J100" i="36"/>
  <c r="R100" i="36"/>
  <c r="H100" i="36"/>
  <c r="T100" i="36"/>
  <c r="W100" i="36"/>
  <c r="Q100" i="36"/>
  <c r="U100" i="36"/>
  <c r="P100" i="36"/>
  <c r="K100" i="36"/>
  <c r="D100" i="36"/>
  <c r="O100" i="36"/>
  <c r="L100" i="36"/>
  <c r="I100" i="36"/>
  <c r="S100" i="36"/>
  <c r="F100" i="36"/>
  <c r="G100" i="36"/>
  <c r="E100" i="36"/>
  <c r="M100" i="36"/>
  <c r="AV133" i="46"/>
  <c r="AV154" i="46"/>
  <c r="L77" i="36"/>
  <c r="CB85" i="46" s="1"/>
  <c r="R77" i="36"/>
  <c r="CH85" i="46" s="1"/>
  <c r="O77" i="36"/>
  <c r="CE85" i="46" s="1"/>
  <c r="D77" i="36"/>
  <c r="U77" i="36"/>
  <c r="CK85" i="46" s="1"/>
  <c r="H77" i="36"/>
  <c r="BX85" i="46" s="1"/>
  <c r="E77" i="36"/>
  <c r="BU85" i="46" s="1"/>
  <c r="G77" i="36"/>
  <c r="BW85" i="46" s="1"/>
  <c r="Q77" i="36"/>
  <c r="CG85" i="46" s="1"/>
  <c r="K77" i="36"/>
  <c r="CA85" i="46" s="1"/>
  <c r="P77" i="36"/>
  <c r="CF85" i="46" s="1"/>
  <c r="N77" i="36"/>
  <c r="CD85" i="46" s="1"/>
  <c r="J77" i="36"/>
  <c r="BZ85" i="46" s="1"/>
  <c r="W77" i="36"/>
  <c r="CM85" i="46" s="1"/>
  <c r="I77" i="36"/>
  <c r="BY85" i="46" s="1"/>
  <c r="V77" i="36"/>
  <c r="CL85" i="46" s="1"/>
  <c r="F77" i="36"/>
  <c r="BV85" i="46" s="1"/>
  <c r="BT244" i="46" s="1"/>
  <c r="M77" i="36"/>
  <c r="CC85" i="46" s="1"/>
  <c r="S77" i="36"/>
  <c r="CI85" i="46" s="1"/>
  <c r="T77" i="36"/>
  <c r="CJ85" i="46" s="1"/>
  <c r="H74" i="47"/>
  <c r="AE145" i="46"/>
  <c r="AE141" i="46"/>
  <c r="AE164" i="46"/>
  <c r="C40" i="70"/>
  <c r="E57" i="65"/>
  <c r="H57" i="65"/>
  <c r="G110" i="36"/>
  <c r="D110" i="36"/>
  <c r="R110" i="36"/>
  <c r="U110" i="36"/>
  <c r="J110" i="36"/>
  <c r="T110" i="36"/>
  <c r="I110" i="36"/>
  <c r="K110" i="36"/>
  <c r="P110" i="36"/>
  <c r="S110" i="36"/>
  <c r="N110" i="36"/>
  <c r="M110" i="36"/>
  <c r="V110" i="36"/>
  <c r="Q110" i="36"/>
  <c r="F110" i="36"/>
  <c r="O110" i="36"/>
  <c r="L110" i="36"/>
  <c r="W110" i="36"/>
  <c r="L112" i="47" l="1"/>
  <c r="L63" i="47" s="1"/>
  <c r="L197" i="25"/>
  <c r="I112" i="47"/>
  <c r="I63" i="47" s="1"/>
  <c r="I197" i="25"/>
  <c r="G112" i="47"/>
  <c r="G63" i="47" s="1"/>
  <c r="G197" i="25"/>
  <c r="R112" i="47"/>
  <c r="R63" i="47" s="1"/>
  <c r="R197" i="25"/>
  <c r="AH145" i="46"/>
  <c r="N344" i="64"/>
  <c r="N369" i="64" s="1"/>
  <c r="P200" i="46" s="1"/>
  <c r="W563" i="64"/>
  <c r="W587" i="64" s="1"/>
  <c r="Y203" i="46" s="1"/>
  <c r="V58" i="64"/>
  <c r="V82" i="64" s="1"/>
  <c r="X78" i="46" s="1"/>
  <c r="K490" i="64"/>
  <c r="K514" i="64" s="1"/>
  <c r="M202" i="46" s="1"/>
  <c r="Y58" i="64"/>
  <c r="Y82" i="64" s="1"/>
  <c r="AA78" i="46" s="1"/>
  <c r="W129" i="64"/>
  <c r="W153" i="64" s="1"/>
  <c r="O200" i="64"/>
  <c r="O224" i="64" s="1"/>
  <c r="G200" i="64"/>
  <c r="G224" i="64" s="1"/>
  <c r="BR237" i="46"/>
  <c r="J200" i="64"/>
  <c r="J224" i="64" s="1"/>
  <c r="N200" i="64"/>
  <c r="N224" i="64" s="1"/>
  <c r="O14" i="71"/>
  <c r="T271" i="64"/>
  <c r="T295" i="64" s="1"/>
  <c r="V82" i="46" s="1"/>
  <c r="W58" i="64"/>
  <c r="W82" i="64" s="1"/>
  <c r="Y78" i="46" s="1"/>
  <c r="O417" i="64"/>
  <c r="O441" i="64" s="1"/>
  <c r="Q201" i="46" s="1"/>
  <c r="I417" i="64"/>
  <c r="I441" i="64" s="1"/>
  <c r="K201" i="46" s="1"/>
  <c r="Y344" i="64"/>
  <c r="Y369" i="64" s="1"/>
  <c r="AA200" i="46" s="1"/>
  <c r="V490" i="64"/>
  <c r="V514" i="64" s="1"/>
  <c r="X202" i="46" s="1"/>
  <c r="M344" i="64"/>
  <c r="M369" i="64" s="1"/>
  <c r="O200" i="46" s="1"/>
  <c r="J344" i="64"/>
  <c r="J369" i="64" s="1"/>
  <c r="L200" i="46" s="1"/>
  <c r="Q563" i="64"/>
  <c r="Q587" i="64" s="1"/>
  <c r="S203" i="46" s="1"/>
  <c r="L58" i="64"/>
  <c r="L82" i="64" s="1"/>
  <c r="N78" i="46" s="1"/>
  <c r="W490" i="64"/>
  <c r="W514" i="64" s="1"/>
  <c r="Y202" i="46" s="1"/>
  <c r="Q58" i="64"/>
  <c r="Q82" i="64" s="1"/>
  <c r="S78" i="46" s="1"/>
  <c r="S58" i="64"/>
  <c r="S82" i="64" s="1"/>
  <c r="U78" i="46" s="1"/>
  <c r="G58" i="64"/>
  <c r="G82" i="64" s="1"/>
  <c r="I78" i="46" s="1"/>
  <c r="K271" i="64"/>
  <c r="K295" i="64" s="1"/>
  <c r="M82" i="46" s="1"/>
  <c r="K17" i="75"/>
  <c r="Q17" i="75"/>
  <c r="R14" i="71"/>
  <c r="T344" i="64"/>
  <c r="T369" i="64" s="1"/>
  <c r="V200" i="46" s="1"/>
  <c r="T129" i="64"/>
  <c r="T153" i="64" s="1"/>
  <c r="K200" i="64"/>
  <c r="K224" i="64" s="1"/>
  <c r="I563" i="64"/>
  <c r="I587" i="64" s="1"/>
  <c r="K203" i="46" s="1"/>
  <c r="N58" i="64"/>
  <c r="N82" i="64" s="1"/>
  <c r="P78" i="46" s="1"/>
  <c r="O58" i="64"/>
  <c r="O82" i="64" s="1"/>
  <c r="Q78" i="46" s="1"/>
  <c r="R53" i="75"/>
  <c r="K53" i="75"/>
  <c r="R17" i="75"/>
  <c r="T96" i="47"/>
  <c r="T294" i="47" s="1"/>
  <c r="L290" i="47"/>
  <c r="I46" i="71"/>
  <c r="W53" i="75"/>
  <c r="P361" i="47"/>
  <c r="U361" i="47"/>
  <c r="P242" i="56"/>
  <c r="K242" i="56"/>
  <c r="L46" i="71"/>
  <c r="BP256" i="46"/>
  <c r="CE256" i="46"/>
  <c r="AX256" i="46"/>
  <c r="BJ256" i="46"/>
  <c r="N563" i="64"/>
  <c r="N587" i="64" s="1"/>
  <c r="P203" i="46" s="1"/>
  <c r="K14" i="71"/>
  <c r="C219" i="25"/>
  <c r="L96" i="47"/>
  <c r="L294" i="47" s="1"/>
  <c r="Q14" i="71"/>
  <c r="C56" i="47"/>
  <c r="C258" i="47" s="1"/>
  <c r="P43" i="25"/>
  <c r="N163" i="46"/>
  <c r="F242" i="56"/>
  <c r="V242" i="56"/>
  <c r="M361" i="47"/>
  <c r="L242" i="56"/>
  <c r="I242" i="56"/>
  <c r="H490" i="64"/>
  <c r="H514" i="64" s="1"/>
  <c r="J202" i="46" s="1"/>
  <c r="U256" i="56"/>
  <c r="CD237" i="46"/>
  <c r="BO237" i="46"/>
  <c r="V256" i="56"/>
  <c r="C194" i="47"/>
  <c r="Q200" i="64"/>
  <c r="Q224" i="64" s="1"/>
  <c r="S197" i="25"/>
  <c r="S112" i="47"/>
  <c r="S63" i="47" s="1"/>
  <c r="V197" i="25"/>
  <c r="V112" i="47"/>
  <c r="V63" i="47" s="1"/>
  <c r="U197" i="25"/>
  <c r="U112" i="47"/>
  <c r="U63" i="47" s="1"/>
  <c r="C15" i="78"/>
  <c r="D15" i="78" s="1"/>
  <c r="D197" i="25"/>
  <c r="D112" i="47"/>
  <c r="D63" i="47" s="1"/>
  <c r="W112" i="47"/>
  <c r="W63" i="47" s="1"/>
  <c r="W197" i="25"/>
  <c r="M197" i="25"/>
  <c r="M112" i="47"/>
  <c r="M63" i="47" s="1"/>
  <c r="P197" i="25"/>
  <c r="P112" i="47"/>
  <c r="P63" i="47" s="1"/>
  <c r="I129" i="64"/>
  <c r="I153" i="64" s="1"/>
  <c r="V200" i="64"/>
  <c r="V224" i="64" s="1"/>
  <c r="H129" i="64"/>
  <c r="H153" i="64" s="1"/>
  <c r="O129" i="64"/>
  <c r="O153" i="64" s="1"/>
  <c r="E17" i="75"/>
  <c r="V14" i="71"/>
  <c r="G14" i="71"/>
  <c r="R271" i="64"/>
  <c r="R295" i="64" s="1"/>
  <c r="T82" i="46" s="1"/>
  <c r="Q417" i="64"/>
  <c r="Q441" i="64" s="1"/>
  <c r="S201" i="46" s="1"/>
  <c r="T417" i="64"/>
  <c r="T441" i="64" s="1"/>
  <c r="V201" i="46" s="1"/>
  <c r="K58" i="64"/>
  <c r="K82" i="64" s="1"/>
  <c r="M78" i="46" s="1"/>
  <c r="Y417" i="64"/>
  <c r="Y441" i="64" s="1"/>
  <c r="AA201" i="46" s="1"/>
  <c r="M417" i="64"/>
  <c r="M441" i="64" s="1"/>
  <c r="O201" i="46" s="1"/>
  <c r="P344" i="64"/>
  <c r="P369" i="64" s="1"/>
  <c r="R200" i="46" s="1"/>
  <c r="Z344" i="64"/>
  <c r="Z369" i="64" s="1"/>
  <c r="AB200" i="46" s="1"/>
  <c r="K344" i="64"/>
  <c r="K369" i="64" s="1"/>
  <c r="M200" i="46" s="1"/>
  <c r="V344" i="64"/>
  <c r="V369" i="64" s="1"/>
  <c r="X200" i="46" s="1"/>
  <c r="X129" i="64"/>
  <c r="X153" i="64" s="1"/>
  <c r="Y129" i="64"/>
  <c r="Y153" i="64" s="1"/>
  <c r="AA81" i="46" s="1"/>
  <c r="G18" i="74"/>
  <c r="H16" i="70"/>
  <c r="M563" i="64"/>
  <c r="M587" i="64" s="1"/>
  <c r="O203" i="46" s="1"/>
  <c r="G490" i="64"/>
  <c r="G514" i="64" s="1"/>
  <c r="I202" i="46" s="1"/>
  <c r="T490" i="64"/>
  <c r="T514" i="64" s="1"/>
  <c r="V202" i="46" s="1"/>
  <c r="S344" i="64"/>
  <c r="S369" i="64" s="1"/>
  <c r="U200" i="46" s="1"/>
  <c r="U344" i="64"/>
  <c r="U369" i="64" s="1"/>
  <c r="W200" i="46" s="1"/>
  <c r="J563" i="64"/>
  <c r="J587" i="64" s="1"/>
  <c r="L203" i="46" s="1"/>
  <c r="V563" i="64"/>
  <c r="V587" i="64" s="1"/>
  <c r="X203" i="46" s="1"/>
  <c r="O563" i="64"/>
  <c r="O587" i="64" s="1"/>
  <c r="Q203" i="46" s="1"/>
  <c r="H563" i="64"/>
  <c r="H587" i="64" s="1"/>
  <c r="J203" i="46" s="1"/>
  <c r="U563" i="64"/>
  <c r="U587" i="64" s="1"/>
  <c r="W203" i="46" s="1"/>
  <c r="Z58" i="64"/>
  <c r="Z82" i="64" s="1"/>
  <c r="AB78" i="46" s="1"/>
  <c r="H58" i="64"/>
  <c r="H82" i="64" s="1"/>
  <c r="J78" i="46" s="1"/>
  <c r="M271" i="64"/>
  <c r="M295" i="64" s="1"/>
  <c r="O82" i="46" s="1"/>
  <c r="U490" i="64"/>
  <c r="U514" i="64" s="1"/>
  <c r="W202" i="46" s="1"/>
  <c r="Y490" i="64"/>
  <c r="Y514" i="64" s="1"/>
  <c r="AA202" i="46" s="1"/>
  <c r="M490" i="64"/>
  <c r="M514" i="64" s="1"/>
  <c r="O202" i="46" s="1"/>
  <c r="L490" i="64"/>
  <c r="L514" i="64" s="1"/>
  <c r="N202" i="46" s="1"/>
  <c r="R58" i="64"/>
  <c r="R82" i="64" s="1"/>
  <c r="T78" i="46" s="1"/>
  <c r="P58" i="64"/>
  <c r="P82" i="64" s="1"/>
  <c r="R78" i="46" s="1"/>
  <c r="J58" i="64"/>
  <c r="J82" i="64" s="1"/>
  <c r="L78" i="46" s="1"/>
  <c r="S271" i="64"/>
  <c r="S295" i="64" s="1"/>
  <c r="U82" i="46" s="1"/>
  <c r="I271" i="64"/>
  <c r="I295" i="64" s="1"/>
  <c r="K82" i="46" s="1"/>
  <c r="N271" i="64"/>
  <c r="N295" i="64" s="1"/>
  <c r="P82" i="46" s="1"/>
  <c r="Y271" i="64"/>
  <c r="Y295" i="64" s="1"/>
  <c r="AA82" i="46" s="1"/>
  <c r="M17" i="75"/>
  <c r="Z563" i="64"/>
  <c r="Z587" i="64" s="1"/>
  <c r="AB203" i="46" s="1"/>
  <c r="P17" i="75"/>
  <c r="U17" i="75"/>
  <c r="W344" i="64"/>
  <c r="W369" i="64" s="1"/>
  <c r="Y200" i="46" s="1"/>
  <c r="U18" i="74"/>
  <c r="F16" i="70"/>
  <c r="W18" i="74"/>
  <c r="I18" i="74"/>
  <c r="J129" i="64"/>
  <c r="J153" i="64" s="1"/>
  <c r="L129" i="64"/>
  <c r="L153" i="64" s="1"/>
  <c r="R200" i="64"/>
  <c r="R224" i="64" s="1"/>
  <c r="S200" i="64"/>
  <c r="S224" i="64" s="1"/>
  <c r="G563" i="64"/>
  <c r="G587" i="64" s="1"/>
  <c r="I203" i="46" s="1"/>
  <c r="Y563" i="64"/>
  <c r="Y587" i="64" s="1"/>
  <c r="AA203" i="46" s="1"/>
  <c r="R563" i="64"/>
  <c r="R587" i="64" s="1"/>
  <c r="T203" i="46" s="1"/>
  <c r="U200" i="64"/>
  <c r="U224" i="64" s="1"/>
  <c r="P200" i="64"/>
  <c r="P224" i="64" s="1"/>
  <c r="R81" i="46" s="1"/>
  <c r="W271" i="64"/>
  <c r="W295" i="64" s="1"/>
  <c r="Y82" i="46" s="1"/>
  <c r="G271" i="64"/>
  <c r="G295" i="64" s="1"/>
  <c r="I82" i="46" s="1"/>
  <c r="C47" i="75"/>
  <c r="D52" i="56"/>
  <c r="K52" i="44" s="1"/>
  <c r="L52" i="44" s="1"/>
  <c r="G16" i="70"/>
  <c r="H18" i="74"/>
  <c r="D16" i="70"/>
  <c r="S563" i="64"/>
  <c r="S587" i="64" s="1"/>
  <c r="U203" i="46" s="1"/>
  <c r="L344" i="64"/>
  <c r="L369" i="64" s="1"/>
  <c r="N200" i="46" s="1"/>
  <c r="X563" i="64"/>
  <c r="X587" i="64" s="1"/>
  <c r="Z203" i="46" s="1"/>
  <c r="I58" i="64"/>
  <c r="I82" i="64" s="1"/>
  <c r="K78" i="46" s="1"/>
  <c r="S96" i="47"/>
  <c r="S294" i="47" s="1"/>
  <c r="E14" i="71"/>
  <c r="J490" i="64"/>
  <c r="J514" i="64" s="1"/>
  <c r="L202" i="46" s="1"/>
  <c r="M242" i="56"/>
  <c r="K62" i="70"/>
  <c r="I490" i="64"/>
  <c r="I514" i="64" s="1"/>
  <c r="K202" i="46" s="1"/>
  <c r="T18" i="74"/>
  <c r="P256" i="56"/>
  <c r="M58" i="64"/>
  <c r="M82" i="64" s="1"/>
  <c r="O78" i="46" s="1"/>
  <c r="T46" i="71"/>
  <c r="M14" i="71"/>
  <c r="S290" i="47"/>
  <c r="U242" i="56"/>
  <c r="Z159" i="46"/>
  <c r="K40" i="71"/>
  <c r="F46" i="71"/>
  <c r="C54" i="71"/>
  <c r="W17" i="75"/>
  <c r="M53" i="75"/>
  <c r="H242" i="56"/>
  <c r="Z490" i="64"/>
  <c r="Z514" i="64" s="1"/>
  <c r="AB202" i="46" s="1"/>
  <c r="K81" i="46"/>
  <c r="AH164" i="46"/>
  <c r="K417" i="64"/>
  <c r="K441" i="64" s="1"/>
  <c r="M201" i="46" s="1"/>
  <c r="U417" i="64"/>
  <c r="U441" i="64" s="1"/>
  <c r="W201" i="46" s="1"/>
  <c r="K16" i="70"/>
  <c r="O16" i="70"/>
  <c r="X64" i="25"/>
  <c r="AS64" i="25" s="1"/>
  <c r="BW256" i="46"/>
  <c r="S129" i="64"/>
  <c r="S153" i="64" s="1"/>
  <c r="K129" i="64"/>
  <c r="K153" i="64" s="1"/>
  <c r="M81" i="46" s="1"/>
  <c r="S490" i="64"/>
  <c r="S514" i="64" s="1"/>
  <c r="U202" i="46" s="1"/>
  <c r="J271" i="64"/>
  <c r="J295" i="64" s="1"/>
  <c r="L82" i="46" s="1"/>
  <c r="V271" i="64"/>
  <c r="V295" i="64" s="1"/>
  <c r="X82" i="46" s="1"/>
  <c r="R417" i="64"/>
  <c r="R441" i="64" s="1"/>
  <c r="T201" i="46" s="1"/>
  <c r="W417" i="64"/>
  <c r="W441" i="64" s="1"/>
  <c r="Y201" i="46" s="1"/>
  <c r="U129" i="64"/>
  <c r="U153" i="64" s="1"/>
  <c r="R129" i="64"/>
  <c r="R153" i="64" s="1"/>
  <c r="T81" i="46" s="1"/>
  <c r="M16" i="70"/>
  <c r="X490" i="64"/>
  <c r="X514" i="64" s="1"/>
  <c r="Z202" i="46" s="1"/>
  <c r="O17" i="75"/>
  <c r="S16" i="70"/>
  <c r="D28" i="56"/>
  <c r="K28" i="44" s="1"/>
  <c r="L28" i="44" s="1"/>
  <c r="C47" i="70"/>
  <c r="Q271" i="64"/>
  <c r="Q295" i="64" s="1"/>
  <c r="S82" i="46" s="1"/>
  <c r="R490" i="64"/>
  <c r="R514" i="64" s="1"/>
  <c r="T202" i="46" s="1"/>
  <c r="L271" i="64"/>
  <c r="L295" i="64" s="1"/>
  <c r="N82" i="46" s="1"/>
  <c r="O271" i="64"/>
  <c r="O295" i="64" s="1"/>
  <c r="Q82" i="46" s="1"/>
  <c r="K563" i="64"/>
  <c r="K587" i="64" s="1"/>
  <c r="M203" i="46" s="1"/>
  <c r="D14" i="71"/>
  <c r="P563" i="64"/>
  <c r="P587" i="64" s="1"/>
  <c r="R203" i="46" s="1"/>
  <c r="I47" i="71"/>
  <c r="C150" i="47"/>
  <c r="D250" i="56"/>
  <c r="Q163" i="46"/>
  <c r="L149" i="25" s="1"/>
  <c r="V159" i="46"/>
  <c r="Y163" i="46"/>
  <c r="T149" i="25" s="1"/>
  <c r="D47" i="56"/>
  <c r="K47" i="44" s="1"/>
  <c r="L47" i="44" s="1"/>
  <c r="C67" i="36"/>
  <c r="P490" i="64"/>
  <c r="P514" i="64" s="1"/>
  <c r="R202" i="46" s="1"/>
  <c r="W43" i="25"/>
  <c r="CH237" i="46"/>
  <c r="BD237" i="46"/>
  <c r="G256" i="56"/>
  <c r="J256" i="56"/>
  <c r="C66" i="25"/>
  <c r="O61" i="36" s="1"/>
  <c r="T158" i="46" s="1"/>
  <c r="C161" i="47"/>
  <c r="C340" i="47" s="1"/>
  <c r="BY256" i="46"/>
  <c r="BC256" i="46"/>
  <c r="N256" i="56"/>
  <c r="J14" i="71"/>
  <c r="BQ253" i="46"/>
  <c r="H62" i="70"/>
  <c r="H40" i="71"/>
  <c r="U14" i="71"/>
  <c r="BH256" i="46"/>
  <c r="CK256" i="46"/>
  <c r="BE249" i="46"/>
  <c r="BO249" i="46"/>
  <c r="D237" i="46"/>
  <c r="G233" i="44"/>
  <c r="D123" i="56"/>
  <c r="K121" i="44" s="1"/>
  <c r="L121" i="44" s="1"/>
  <c r="J239" i="44" s="1"/>
  <c r="BZ237" i="46"/>
  <c r="CC237" i="46"/>
  <c r="CF237" i="46"/>
  <c r="BC237" i="46"/>
  <c r="CJ237" i="46"/>
  <c r="BT237" i="46"/>
  <c r="AZ237" i="46"/>
  <c r="BL237" i="46"/>
  <c r="H17" i="75"/>
  <c r="AW237" i="46"/>
  <c r="BG237" i="46"/>
  <c r="AY237" i="46"/>
  <c r="BI237" i="46"/>
  <c r="BK237" i="46"/>
  <c r="CA237" i="46"/>
  <c r="L256" i="56"/>
  <c r="E56" i="74"/>
  <c r="E57" i="74" s="1"/>
  <c r="G252" i="44"/>
  <c r="CF256" i="46"/>
  <c r="BM256" i="46"/>
  <c r="N129" i="64"/>
  <c r="N153" i="64" s="1"/>
  <c r="X66" i="25"/>
  <c r="R105" i="36" s="1"/>
  <c r="AR158" i="46" s="1"/>
  <c r="AY256" i="46"/>
  <c r="H256" i="56"/>
  <c r="L417" i="64"/>
  <c r="L441" i="64" s="1"/>
  <c r="N201" i="46" s="1"/>
  <c r="M129" i="64"/>
  <c r="M153" i="64" s="1"/>
  <c r="Z129" i="64"/>
  <c r="Z153" i="64" s="1"/>
  <c r="AB81" i="46" s="1"/>
  <c r="V129" i="64"/>
  <c r="V153" i="64" s="1"/>
  <c r="X81" i="46" s="1"/>
  <c r="X169" i="25"/>
  <c r="N490" i="64"/>
  <c r="N514" i="64" s="1"/>
  <c r="P202" i="46" s="1"/>
  <c r="CO58" i="46"/>
  <c r="BQ243" i="46"/>
  <c r="CO123" i="46"/>
  <c r="C55" i="70"/>
  <c r="T256" i="56"/>
  <c r="R163" i="46"/>
  <c r="M149" i="25" s="1"/>
  <c r="R159" i="46"/>
  <c r="I163" i="46"/>
  <c r="D149" i="25" s="1"/>
  <c r="I159" i="46"/>
  <c r="U163" i="46"/>
  <c r="P149" i="25" s="1"/>
  <c r="U159" i="46"/>
  <c r="D22" i="56"/>
  <c r="K22" i="44" s="1"/>
  <c r="L22" i="44" s="1"/>
  <c r="L81" i="46"/>
  <c r="CG237" i="46"/>
  <c r="CI256" i="46"/>
  <c r="O81" i="46"/>
  <c r="CB249" i="46"/>
  <c r="CC249" i="46"/>
  <c r="BN249" i="46"/>
  <c r="CA249" i="46"/>
  <c r="BX249" i="46"/>
  <c r="BP237" i="46"/>
  <c r="CE237" i="46"/>
  <c r="BH237" i="46"/>
  <c r="CB237" i="46"/>
  <c r="CK237" i="46"/>
  <c r="F256" i="56"/>
  <c r="CG256" i="46"/>
  <c r="BF256" i="46"/>
  <c r="BX256" i="46"/>
  <c r="BT256" i="46"/>
  <c r="BD256" i="46"/>
  <c r="CA256" i="46"/>
  <c r="BO256" i="46"/>
  <c r="BZ249" i="46"/>
  <c r="CF249" i="46"/>
  <c r="BM237" i="46"/>
  <c r="BU237" i="46"/>
  <c r="K256" i="56"/>
  <c r="CJ256" i="46"/>
  <c r="CH256" i="46"/>
  <c r="CD256" i="46"/>
  <c r="BL256" i="46"/>
  <c r="M256" i="56"/>
  <c r="K18" i="74"/>
  <c r="O290" i="47"/>
  <c r="O45" i="47"/>
  <c r="U16" i="70"/>
  <c r="T16" i="70"/>
  <c r="L17" i="75"/>
  <c r="Q18" i="74"/>
  <c r="O96" i="47"/>
  <c r="O294" i="47" s="1"/>
  <c r="U47" i="71"/>
  <c r="M48" i="70"/>
  <c r="W163" i="46"/>
  <c r="R149" i="25" s="1"/>
  <c r="W159" i="46"/>
  <c r="E45" i="65"/>
  <c r="E46" i="65" s="1"/>
  <c r="E13" i="73"/>
  <c r="P45" i="65"/>
  <c r="P46" i="65" s="1"/>
  <c r="T163" i="46"/>
  <c r="O149" i="25" s="1"/>
  <c r="T159" i="46"/>
  <c r="M49" i="70"/>
  <c r="F45" i="65"/>
  <c r="F46" i="65" s="1"/>
  <c r="S18" i="74"/>
  <c r="W47" i="71"/>
  <c r="L14" i="71"/>
  <c r="I54" i="75"/>
  <c r="H290" i="47"/>
  <c r="H45" i="47"/>
  <c r="J45" i="47"/>
  <c r="J96" i="47"/>
  <c r="J294" i="47" s="1"/>
  <c r="J290" i="47"/>
  <c r="I17" i="75"/>
  <c r="J17" i="75"/>
  <c r="T13" i="73"/>
  <c r="M45" i="65"/>
  <c r="M46" i="65" s="1"/>
  <c r="K232" i="46"/>
  <c r="H145" i="25"/>
  <c r="H270" i="25" s="1"/>
  <c r="V45" i="65"/>
  <c r="V46" i="65" s="1"/>
  <c r="M56" i="74"/>
  <c r="J13" i="73"/>
  <c r="F45" i="47"/>
  <c r="F249" i="47" s="1"/>
  <c r="F290" i="47"/>
  <c r="W45" i="47"/>
  <c r="W96" i="47"/>
  <c r="W294" i="47" s="1"/>
  <c r="W290" i="47"/>
  <c r="X90" i="25"/>
  <c r="V45" i="47"/>
  <c r="V290" i="47"/>
  <c r="V96" i="47"/>
  <c r="V294" i="47" s="1"/>
  <c r="R45" i="47"/>
  <c r="R96" i="47"/>
  <c r="R294" i="47" s="1"/>
  <c r="R290" i="47"/>
  <c r="E92" i="47"/>
  <c r="C42" i="72"/>
  <c r="C44" i="72" s="1"/>
  <c r="D59" i="56"/>
  <c r="K59" i="44" s="1"/>
  <c r="L59" i="44" s="1"/>
  <c r="Q45" i="47"/>
  <c r="Q249" i="47" s="1"/>
  <c r="Q290" i="47"/>
  <c r="G45" i="47"/>
  <c r="G96" i="47"/>
  <c r="G294" i="47" s="1"/>
  <c r="G290" i="47"/>
  <c r="U45" i="47"/>
  <c r="U290" i="47"/>
  <c r="U96" i="47"/>
  <c r="U294" i="47" s="1"/>
  <c r="M290" i="47"/>
  <c r="M45" i="47"/>
  <c r="M249" i="47" s="1"/>
  <c r="P290" i="47"/>
  <c r="P45" i="47"/>
  <c r="N45" i="47"/>
  <c r="N290" i="47"/>
  <c r="I45" i="47"/>
  <c r="I249" i="47" s="1"/>
  <c r="I290" i="47"/>
  <c r="K45" i="47"/>
  <c r="K290" i="47"/>
  <c r="S81" i="46"/>
  <c r="Q239" i="46" s="1"/>
  <c r="G245" i="44"/>
  <c r="CI249" i="46"/>
  <c r="BV249" i="46"/>
  <c r="CE249" i="46"/>
  <c r="AY249" i="46"/>
  <c r="BS249" i="46"/>
  <c r="Z286" i="25"/>
  <c r="BI249" i="46"/>
  <c r="BL249" i="46"/>
  <c r="BW249" i="46"/>
  <c r="BT249" i="46"/>
  <c r="BD249" i="46"/>
  <c r="M18" i="74"/>
  <c r="O47" i="71"/>
  <c r="I45" i="65"/>
  <c r="V13" i="73"/>
  <c r="S13" i="73"/>
  <c r="R18" i="74"/>
  <c r="K54" i="75"/>
  <c r="K47" i="71"/>
  <c r="F54" i="75"/>
  <c r="F47" i="71"/>
  <c r="H54" i="75"/>
  <c r="H47" i="71"/>
  <c r="S54" i="75"/>
  <c r="S47" i="71"/>
  <c r="E54" i="75"/>
  <c r="E47" i="71"/>
  <c r="D18" i="75"/>
  <c r="AA486" i="64"/>
  <c r="D15" i="71"/>
  <c r="L18" i="75"/>
  <c r="L15" i="71"/>
  <c r="S15" i="71"/>
  <c r="S18" i="75"/>
  <c r="P18" i="75"/>
  <c r="P15" i="71"/>
  <c r="W15" i="71"/>
  <c r="W18" i="75"/>
  <c r="AA266" i="64"/>
  <c r="W54" i="75"/>
  <c r="AA487" i="64"/>
  <c r="F18" i="74"/>
  <c r="AA559" i="64"/>
  <c r="P47" i="71"/>
  <c r="P54" i="75"/>
  <c r="G54" i="75"/>
  <c r="G47" i="71"/>
  <c r="D54" i="75"/>
  <c r="AA195" i="64"/>
  <c r="D47" i="71"/>
  <c r="N47" i="71"/>
  <c r="N54" i="75"/>
  <c r="F15" i="71"/>
  <c r="F18" i="75"/>
  <c r="U18" i="75"/>
  <c r="U15" i="71"/>
  <c r="R18" i="75"/>
  <c r="R15" i="71"/>
  <c r="G15" i="71"/>
  <c r="G18" i="75"/>
  <c r="J15" i="71"/>
  <c r="J18" i="75"/>
  <c r="O54" i="75"/>
  <c r="L56" i="74"/>
  <c r="L57" i="74" s="1"/>
  <c r="P18" i="74"/>
  <c r="O18" i="74"/>
  <c r="Q54" i="75"/>
  <c r="Q47" i="71"/>
  <c r="J54" i="75"/>
  <c r="J47" i="71"/>
  <c r="O15" i="71"/>
  <c r="O18" i="75"/>
  <c r="T18" i="75"/>
  <c r="T15" i="71"/>
  <c r="V15" i="71"/>
  <c r="V18" i="75"/>
  <c r="N18" i="75"/>
  <c r="N15" i="71"/>
  <c r="K18" i="75"/>
  <c r="U54" i="75"/>
  <c r="R54" i="75"/>
  <c r="R47" i="71"/>
  <c r="M47" i="71"/>
  <c r="M54" i="75"/>
  <c r="T47" i="71"/>
  <c r="T54" i="75"/>
  <c r="V47" i="71"/>
  <c r="V54" i="75"/>
  <c r="L47" i="71"/>
  <c r="L54" i="75"/>
  <c r="M15" i="71"/>
  <c r="M18" i="75"/>
  <c r="E15" i="71"/>
  <c r="E18" i="75"/>
  <c r="H18" i="75"/>
  <c r="H15" i="71"/>
  <c r="I18" i="75"/>
  <c r="I15" i="71"/>
  <c r="Q18" i="75"/>
  <c r="Q15" i="71"/>
  <c r="AA112" i="64"/>
  <c r="D44" i="73"/>
  <c r="D45" i="65"/>
  <c r="D46" i="65" s="1"/>
  <c r="AA55" i="64"/>
  <c r="N44" i="73"/>
  <c r="N45" i="73" s="1"/>
  <c r="N45" i="65"/>
  <c r="T44" i="73"/>
  <c r="T45" i="73" s="1"/>
  <c r="T45" i="65"/>
  <c r="T46" i="65" s="1"/>
  <c r="AA401" i="64"/>
  <c r="K12" i="71"/>
  <c r="K15" i="75"/>
  <c r="F12" i="71"/>
  <c r="F15" i="75"/>
  <c r="V15" i="75"/>
  <c r="V12" i="71"/>
  <c r="D12" i="71"/>
  <c r="D15" i="75"/>
  <c r="AA328" i="64"/>
  <c r="R15" i="75"/>
  <c r="R12" i="71"/>
  <c r="T15" i="75"/>
  <c r="T12" i="71"/>
  <c r="Q13" i="73"/>
  <c r="Q12" i="65"/>
  <c r="W12" i="65"/>
  <c r="W13" i="73"/>
  <c r="L12" i="65"/>
  <c r="L13" i="73"/>
  <c r="J12" i="65"/>
  <c r="G13" i="73"/>
  <c r="G12" i="65"/>
  <c r="S15" i="75"/>
  <c r="R56" i="74"/>
  <c r="R57" i="74" s="1"/>
  <c r="R48" i="70"/>
  <c r="R49" i="70" s="1"/>
  <c r="I48" i="70"/>
  <c r="I49" i="70" s="1"/>
  <c r="S56" i="74"/>
  <c r="S57" i="74" s="1"/>
  <c r="S48" i="70"/>
  <c r="S49" i="70" s="1"/>
  <c r="K56" i="74"/>
  <c r="K57" i="74" s="1"/>
  <c r="K48" i="70"/>
  <c r="K49" i="70" s="1"/>
  <c r="G56" i="74"/>
  <c r="G57" i="74" s="1"/>
  <c r="G48" i="70"/>
  <c r="G49" i="70" s="1"/>
  <c r="D31" i="56"/>
  <c r="K31" i="44" s="1"/>
  <c r="L31" i="44" s="1"/>
  <c r="AA267" i="64"/>
  <c r="AA474" i="64"/>
  <c r="F44" i="71"/>
  <c r="F51" i="75"/>
  <c r="K44" i="71"/>
  <c r="K48" i="71" s="1"/>
  <c r="K51" i="75"/>
  <c r="Q44" i="71"/>
  <c r="Q51" i="75"/>
  <c r="W44" i="71"/>
  <c r="W51" i="75"/>
  <c r="I51" i="75"/>
  <c r="I44" i="71"/>
  <c r="L44" i="71"/>
  <c r="L51" i="75"/>
  <c r="AA254" i="64"/>
  <c r="AA555" i="64"/>
  <c r="AA125" i="64"/>
  <c r="M57" i="74"/>
  <c r="AA482" i="64"/>
  <c r="AA490" i="64" s="1"/>
  <c r="AA514" i="64" s="1"/>
  <c r="AA265" i="64"/>
  <c r="AA414" i="64"/>
  <c r="L45" i="65"/>
  <c r="L46" i="65" s="1"/>
  <c r="L44" i="73"/>
  <c r="L45" i="73" s="1"/>
  <c r="G45" i="65"/>
  <c r="G44" i="73"/>
  <c r="G45" i="73" s="1"/>
  <c r="R45" i="65"/>
  <c r="R46" i="65" s="1"/>
  <c r="R44" i="73"/>
  <c r="R45" i="73" s="1"/>
  <c r="L12" i="71"/>
  <c r="L15" i="75"/>
  <c r="J12" i="71"/>
  <c r="J15" i="75"/>
  <c r="N12" i="71"/>
  <c r="N15" i="75"/>
  <c r="P12" i="71"/>
  <c r="P15" i="75"/>
  <c r="E15" i="75"/>
  <c r="E12" i="71"/>
  <c r="I56" i="74"/>
  <c r="I57" i="74" s="1"/>
  <c r="AA123" i="64"/>
  <c r="O13" i="73"/>
  <c r="O12" i="65"/>
  <c r="H13" i="73"/>
  <c r="H12" i="65"/>
  <c r="D12" i="65"/>
  <c r="AA341" i="64"/>
  <c r="D13" i="73"/>
  <c r="T12" i="65"/>
  <c r="E12" i="65"/>
  <c r="AA560" i="64"/>
  <c r="AA547" i="64"/>
  <c r="H48" i="70"/>
  <c r="H49" i="70" s="1"/>
  <c r="H56" i="74"/>
  <c r="H57" i="74" s="1"/>
  <c r="P56" i="74"/>
  <c r="P57" i="74" s="1"/>
  <c r="P48" i="70"/>
  <c r="P49" i="70" s="1"/>
  <c r="U48" i="70"/>
  <c r="U49" i="70" s="1"/>
  <c r="D56" i="74"/>
  <c r="D48" i="70"/>
  <c r="D49" i="70" s="1"/>
  <c r="AA53" i="64"/>
  <c r="O56" i="74"/>
  <c r="O57" i="74" s="1"/>
  <c r="O48" i="70"/>
  <c r="O49" i="70" s="1"/>
  <c r="J48" i="70"/>
  <c r="J49" i="70" s="1"/>
  <c r="J56" i="74"/>
  <c r="J57" i="74" s="1"/>
  <c r="I44" i="73"/>
  <c r="I45" i="73" s="1"/>
  <c r="V44" i="71"/>
  <c r="V51" i="75"/>
  <c r="N44" i="71"/>
  <c r="N51" i="75"/>
  <c r="H44" i="71"/>
  <c r="H51" i="75"/>
  <c r="P44" i="71"/>
  <c r="P51" i="75"/>
  <c r="AA42" i="64"/>
  <c r="D51" i="75"/>
  <c r="D44" i="71"/>
  <c r="AA339" i="64"/>
  <c r="AA183" i="64"/>
  <c r="S45" i="65"/>
  <c r="S46" i="65" s="1"/>
  <c r="S44" i="73"/>
  <c r="S45" i="73" s="1"/>
  <c r="H44" i="73"/>
  <c r="H45" i="73" s="1"/>
  <c r="H45" i="65"/>
  <c r="H46" i="65" s="1"/>
  <c r="J45" i="65"/>
  <c r="J46" i="65" s="1"/>
  <c r="J44" i="73"/>
  <c r="J45" i="73" s="1"/>
  <c r="K44" i="73"/>
  <c r="K45" i="73" s="1"/>
  <c r="K45" i="65"/>
  <c r="K46" i="65" s="1"/>
  <c r="M15" i="75"/>
  <c r="M12" i="71"/>
  <c r="W15" i="75"/>
  <c r="W12" i="71"/>
  <c r="U12" i="71"/>
  <c r="U15" i="75"/>
  <c r="H15" i="75"/>
  <c r="H12" i="71"/>
  <c r="S12" i="71"/>
  <c r="AA485" i="64"/>
  <c r="U12" i="65"/>
  <c r="U13" i="73"/>
  <c r="P13" i="73"/>
  <c r="P12" i="65"/>
  <c r="R13" i="73"/>
  <c r="R12" i="65"/>
  <c r="M13" i="73"/>
  <c r="M12" i="65"/>
  <c r="K13" i="73"/>
  <c r="K12" i="65"/>
  <c r="D18" i="74"/>
  <c r="W56" i="74"/>
  <c r="W57" i="74" s="1"/>
  <c r="W48" i="70"/>
  <c r="W49" i="70" s="1"/>
  <c r="V56" i="74"/>
  <c r="V57" i="74" s="1"/>
  <c r="V48" i="70"/>
  <c r="V49" i="70" s="1"/>
  <c r="E48" i="70"/>
  <c r="E49" i="70" s="1"/>
  <c r="Q56" i="74"/>
  <c r="Q57" i="74" s="1"/>
  <c r="Q48" i="70"/>
  <c r="E44" i="71"/>
  <c r="E51" i="75"/>
  <c r="R51" i="75"/>
  <c r="R55" i="75" s="1"/>
  <c r="R44" i="71"/>
  <c r="T51" i="75"/>
  <c r="T44" i="71"/>
  <c r="J44" i="71"/>
  <c r="J51" i="75"/>
  <c r="E44" i="73"/>
  <c r="E45" i="73" s="1"/>
  <c r="M44" i="73"/>
  <c r="M45" i="73" s="1"/>
  <c r="F44" i="73"/>
  <c r="F45" i="73" s="1"/>
  <c r="Q49" i="70"/>
  <c r="O44" i="73"/>
  <c r="O45" i="73" s="1"/>
  <c r="O45" i="65"/>
  <c r="Q45" i="65"/>
  <c r="Q46" i="65" s="1"/>
  <c r="Q44" i="73"/>
  <c r="Q45" i="73" s="1"/>
  <c r="U45" i="65"/>
  <c r="U46" i="65" s="1"/>
  <c r="U44" i="73"/>
  <c r="U45" i="73" s="1"/>
  <c r="W44" i="73"/>
  <c r="W45" i="73" s="1"/>
  <c r="W45" i="65"/>
  <c r="G15" i="75"/>
  <c r="G12" i="71"/>
  <c r="O15" i="75"/>
  <c r="O12" i="71"/>
  <c r="Q15" i="75"/>
  <c r="Q12" i="71"/>
  <c r="I12" i="71"/>
  <c r="I15" i="75"/>
  <c r="I12" i="65"/>
  <c r="I13" i="73"/>
  <c r="F13" i="73"/>
  <c r="F12" i="65"/>
  <c r="N12" i="65"/>
  <c r="N13" i="73"/>
  <c r="S12" i="65"/>
  <c r="V12" i="65"/>
  <c r="AA50" i="64"/>
  <c r="F56" i="74"/>
  <c r="F57" i="74" s="1"/>
  <c r="F48" i="70"/>
  <c r="F49" i="70" s="1"/>
  <c r="L48" i="70"/>
  <c r="L49" i="70" s="1"/>
  <c r="N56" i="74"/>
  <c r="N57" i="74" s="1"/>
  <c r="N48" i="70"/>
  <c r="N49" i="70" s="1"/>
  <c r="T56" i="74"/>
  <c r="T57" i="74" s="1"/>
  <c r="T48" i="70"/>
  <c r="T49" i="70" s="1"/>
  <c r="V44" i="73"/>
  <c r="V45" i="73" s="1"/>
  <c r="U56" i="74"/>
  <c r="U57" i="74" s="1"/>
  <c r="O51" i="75"/>
  <c r="O44" i="71"/>
  <c r="U44" i="71"/>
  <c r="U51" i="75"/>
  <c r="S44" i="71"/>
  <c r="S51" i="75"/>
  <c r="M51" i="75"/>
  <c r="M44" i="71"/>
  <c r="G44" i="71"/>
  <c r="G51" i="75"/>
  <c r="G55" i="75" s="1"/>
  <c r="P44" i="73"/>
  <c r="P45" i="73" s="1"/>
  <c r="AA196" i="64"/>
  <c r="X256" i="56"/>
  <c r="Q256" i="56"/>
  <c r="X86" i="25"/>
  <c r="D111" i="36" s="1"/>
  <c r="AD163" i="46" s="1"/>
  <c r="BM249" i="46"/>
  <c r="BH249" i="46"/>
  <c r="CK249" i="46"/>
  <c r="BN237" i="46"/>
  <c r="BJ237" i="46"/>
  <c r="BS237" i="46"/>
  <c r="BS256" i="46"/>
  <c r="BA249" i="46"/>
  <c r="BG249" i="46"/>
  <c r="CI237" i="46"/>
  <c r="BV237" i="46"/>
  <c r="I256" i="56"/>
  <c r="Q81" i="46"/>
  <c r="O239" i="46" s="1"/>
  <c r="CH249" i="46"/>
  <c r="R256" i="56"/>
  <c r="BA237" i="46"/>
  <c r="BY237" i="46"/>
  <c r="BV256" i="46"/>
  <c r="BK256" i="46"/>
  <c r="BE256" i="46"/>
  <c r="BA256" i="46"/>
  <c r="AZ256" i="46"/>
  <c r="BB256" i="46"/>
  <c r="J81" i="46"/>
  <c r="H239" i="46" s="1"/>
  <c r="BK249" i="46"/>
  <c r="BY249" i="46"/>
  <c r="BU249" i="46"/>
  <c r="AZ249" i="46"/>
  <c r="AX249" i="46"/>
  <c r="AH286" i="25"/>
  <c r="BJ249" i="46"/>
  <c r="CG249" i="46"/>
  <c r="Y81" i="46"/>
  <c r="J43" i="44"/>
  <c r="S256" i="56"/>
  <c r="O256" i="56"/>
  <c r="O341" i="47"/>
  <c r="C162" i="47"/>
  <c r="C341" i="47" s="1"/>
  <c r="C74" i="47"/>
  <c r="AQ286" i="25"/>
  <c r="AB286" i="25"/>
  <c r="BP249" i="46"/>
  <c r="CC256" i="46"/>
  <c r="BN256" i="46"/>
  <c r="BI256" i="46"/>
  <c r="W256" i="56"/>
  <c r="CB256" i="46"/>
  <c r="BG256" i="46"/>
  <c r="BB249" i="46"/>
  <c r="AF286" i="25"/>
  <c r="BE237" i="46"/>
  <c r="BF237" i="46"/>
  <c r="AX237" i="46"/>
  <c r="BW237" i="46"/>
  <c r="BU256" i="46"/>
  <c r="BZ256" i="46"/>
  <c r="P244" i="56"/>
  <c r="D58" i="56"/>
  <c r="H232" i="46"/>
  <c r="E149" i="25"/>
  <c r="E270" i="25" s="1"/>
  <c r="BS55" i="46"/>
  <c r="D374" i="47"/>
  <c r="C219" i="47"/>
  <c r="C374" i="47" s="1"/>
  <c r="U221" i="25"/>
  <c r="U317" i="25" s="1"/>
  <c r="V237" i="56"/>
  <c r="G237" i="56"/>
  <c r="F221" i="25"/>
  <c r="F317" i="25" s="1"/>
  <c r="H61" i="44"/>
  <c r="C249" i="44"/>
  <c r="X237" i="56"/>
  <c r="W221" i="25"/>
  <c r="W317" i="25" s="1"/>
  <c r="P221" i="25"/>
  <c r="P317" i="25" s="1"/>
  <c r="Q237" i="56"/>
  <c r="U237" i="56"/>
  <c r="T221" i="25"/>
  <c r="T317" i="25" s="1"/>
  <c r="N237" i="56"/>
  <c r="M221" i="25"/>
  <c r="M317" i="25" s="1"/>
  <c r="E221" i="25"/>
  <c r="E317" i="25" s="1"/>
  <c r="F237" i="56"/>
  <c r="O221" i="25"/>
  <c r="O317" i="25" s="1"/>
  <c r="P237" i="56"/>
  <c r="E237" i="56"/>
  <c r="D221" i="25"/>
  <c r="D172" i="56"/>
  <c r="Y276" i="25"/>
  <c r="X158" i="25"/>
  <c r="X276" i="25" s="1"/>
  <c r="S221" i="25"/>
  <c r="S317" i="25" s="1"/>
  <c r="T237" i="56"/>
  <c r="S237" i="56"/>
  <c r="R221" i="25"/>
  <c r="R317" i="25" s="1"/>
  <c r="H237" i="56"/>
  <c r="G221" i="25"/>
  <c r="G317" i="25" s="1"/>
  <c r="I237" i="56"/>
  <c r="H221" i="25"/>
  <c r="H317" i="25" s="1"/>
  <c r="J237" i="56"/>
  <c r="I221" i="25"/>
  <c r="I317" i="25" s="1"/>
  <c r="J221" i="25"/>
  <c r="J317" i="25" s="1"/>
  <c r="K237" i="56"/>
  <c r="AV238" i="46"/>
  <c r="CO172" i="46"/>
  <c r="Q221" i="25"/>
  <c r="Q317" i="25" s="1"/>
  <c r="R237" i="56"/>
  <c r="N221" i="25"/>
  <c r="N317" i="25" s="1"/>
  <c r="O237" i="56"/>
  <c r="W237" i="56"/>
  <c r="V221" i="25"/>
  <c r="V317" i="25" s="1"/>
  <c r="M237" i="56"/>
  <c r="L221" i="25"/>
  <c r="L317" i="25" s="1"/>
  <c r="L237" i="56"/>
  <c r="K221" i="25"/>
  <c r="K317" i="25" s="1"/>
  <c r="BO255" i="46"/>
  <c r="BS56" i="46"/>
  <c r="AI56" i="46"/>
  <c r="AN56" i="46"/>
  <c r="AO56" i="46"/>
  <c r="AJ56" i="46"/>
  <c r="AV56" i="46"/>
  <c r="AM56" i="46"/>
  <c r="AT56" i="46"/>
  <c r="AK56" i="46"/>
  <c r="AR56" i="46"/>
  <c r="AF56" i="46"/>
  <c r="AW56" i="46"/>
  <c r="AD56" i="46"/>
  <c r="AH56" i="46"/>
  <c r="AS56" i="46"/>
  <c r="AP56" i="46"/>
  <c r="AG56" i="46"/>
  <c r="AU56" i="46"/>
  <c r="AE56" i="46"/>
  <c r="AQ56" i="46"/>
  <c r="AL56" i="46"/>
  <c r="BS54" i="46"/>
  <c r="Y54" i="46"/>
  <c r="R54" i="46"/>
  <c r="U54" i="46"/>
  <c r="AB54" i="46"/>
  <c r="P54" i="46"/>
  <c r="L54" i="46"/>
  <c r="K54" i="46"/>
  <c r="J54" i="46"/>
  <c r="Q54" i="46"/>
  <c r="I54" i="46"/>
  <c r="M54" i="46"/>
  <c r="X54" i="46"/>
  <c r="S54" i="46"/>
  <c r="AA54" i="46"/>
  <c r="W54" i="46"/>
  <c r="N54" i="46"/>
  <c r="Z54" i="46"/>
  <c r="T54" i="46"/>
  <c r="H54" i="46"/>
  <c r="V54" i="46"/>
  <c r="O54" i="46"/>
  <c r="CN35" i="46"/>
  <c r="CN55" i="46"/>
  <c r="CN56" i="46"/>
  <c r="AJ55" i="46"/>
  <c r="AE55" i="46"/>
  <c r="AK55" i="46"/>
  <c r="AF55" i="46"/>
  <c r="AW55" i="46"/>
  <c r="AP55" i="46"/>
  <c r="AT55" i="46"/>
  <c r="AO55" i="46"/>
  <c r="AS55" i="46"/>
  <c r="AG55" i="46"/>
  <c r="AR55" i="46"/>
  <c r="AI55" i="46"/>
  <c r="AH55" i="46"/>
  <c r="AQ55" i="46"/>
  <c r="AM55" i="46"/>
  <c r="AD55" i="46"/>
  <c r="AV55" i="46"/>
  <c r="AU55" i="46"/>
  <c r="AL55" i="46"/>
  <c r="AN55" i="46"/>
  <c r="CN54" i="46"/>
  <c r="BN53" i="46"/>
  <c r="CE53" i="46"/>
  <c r="BG53" i="46"/>
  <c r="CG53" i="46"/>
  <c r="CJ53" i="46"/>
  <c r="CI53" i="46"/>
  <c r="BZ53" i="46"/>
  <c r="CC53" i="46"/>
  <c r="BW53" i="46"/>
  <c r="BE53" i="46"/>
  <c r="BJ53" i="46"/>
  <c r="BA53" i="46"/>
  <c r="BI53" i="46"/>
  <c r="BU53" i="46"/>
  <c r="AY53" i="46"/>
  <c r="CM53" i="46"/>
  <c r="CB53" i="46"/>
  <c r="CL53" i="46"/>
  <c r="BD53" i="46"/>
  <c r="BP53" i="46"/>
  <c r="BL53" i="46"/>
  <c r="CH53" i="46"/>
  <c r="BV53" i="46"/>
  <c r="BM53" i="46"/>
  <c r="BH53" i="46"/>
  <c r="CA53" i="46"/>
  <c r="G53" i="46"/>
  <c r="F53" i="46"/>
  <c r="CK53" i="46"/>
  <c r="BB53" i="46"/>
  <c r="AZ53" i="46"/>
  <c r="BF53" i="46"/>
  <c r="BR53" i="46"/>
  <c r="CD53" i="46"/>
  <c r="BY53" i="46"/>
  <c r="BO53" i="46"/>
  <c r="BT53" i="46"/>
  <c r="BK53" i="46"/>
  <c r="BC53" i="46"/>
  <c r="BX53" i="46"/>
  <c r="CF53" i="46"/>
  <c r="I53" i="44"/>
  <c r="J53" i="44" s="1"/>
  <c r="BQ53" i="46"/>
  <c r="J54" i="44"/>
  <c r="S55" i="46"/>
  <c r="T55" i="46"/>
  <c r="M55" i="46"/>
  <c r="K55" i="46"/>
  <c r="Z55" i="46"/>
  <c r="N55" i="46"/>
  <c r="L55" i="46"/>
  <c r="AA55" i="46"/>
  <c r="U55" i="46"/>
  <c r="J55" i="46"/>
  <c r="P55" i="46"/>
  <c r="H55" i="46"/>
  <c r="AB55" i="46"/>
  <c r="W55" i="46"/>
  <c r="V55" i="46"/>
  <c r="R55" i="46"/>
  <c r="Q55" i="46"/>
  <c r="O55" i="46"/>
  <c r="X55" i="46"/>
  <c r="Y55" i="46"/>
  <c r="I55" i="46"/>
  <c r="J56" i="46"/>
  <c r="X56" i="46"/>
  <c r="S56" i="46"/>
  <c r="M56" i="46"/>
  <c r="P56" i="46"/>
  <c r="AA56" i="46"/>
  <c r="W56" i="46"/>
  <c r="L56" i="46"/>
  <c r="Z56" i="46"/>
  <c r="V56" i="46"/>
  <c r="I56" i="46"/>
  <c r="AB56" i="46"/>
  <c r="O56" i="46"/>
  <c r="Q56" i="46"/>
  <c r="U56" i="46"/>
  <c r="T56" i="46"/>
  <c r="R56" i="46"/>
  <c r="N56" i="46"/>
  <c r="K56" i="46"/>
  <c r="H56" i="46"/>
  <c r="Y56" i="46"/>
  <c r="M71" i="25"/>
  <c r="M49" i="74"/>
  <c r="M68" i="75" s="1"/>
  <c r="N51" i="56"/>
  <c r="M41" i="70" s="1"/>
  <c r="M61" i="71" s="1"/>
  <c r="V49" i="74"/>
  <c r="V68" i="75" s="1"/>
  <c r="V71" i="25"/>
  <c r="W51" i="56"/>
  <c r="V41" i="70" s="1"/>
  <c r="V61" i="71" s="1"/>
  <c r="L71" i="25"/>
  <c r="L49" i="74"/>
  <c r="L68" i="75" s="1"/>
  <c r="M51" i="56"/>
  <c r="L41" i="70" s="1"/>
  <c r="L61" i="71" s="1"/>
  <c r="P49" i="74"/>
  <c r="P68" i="75" s="1"/>
  <c r="P71" i="25"/>
  <c r="S49" i="74"/>
  <c r="S68" i="75" s="1"/>
  <c r="S71" i="25"/>
  <c r="T51" i="56"/>
  <c r="S41" i="70" s="1"/>
  <c r="S61" i="71" s="1"/>
  <c r="CN49" i="46"/>
  <c r="BS42" i="46"/>
  <c r="W154" i="47"/>
  <c r="AR71" i="25"/>
  <c r="AR73" i="25" s="1"/>
  <c r="R51" i="56"/>
  <c r="Q41" i="70" s="1"/>
  <c r="Q61" i="71" s="1"/>
  <c r="Q154" i="47"/>
  <c r="AL71" i="25"/>
  <c r="AL73" i="25" s="1"/>
  <c r="AE71" i="25"/>
  <c r="AE73" i="25" s="1"/>
  <c r="J154" i="47"/>
  <c r="AQ71" i="25"/>
  <c r="AQ73" i="25" s="1"/>
  <c r="V154" i="47"/>
  <c r="L154" i="47"/>
  <c r="AG71" i="25"/>
  <c r="AG73" i="25" s="1"/>
  <c r="CN43" i="46"/>
  <c r="U43" i="46"/>
  <c r="AA43" i="46"/>
  <c r="Z43" i="46"/>
  <c r="Q43" i="46"/>
  <c r="AB43" i="46"/>
  <c r="R43" i="46"/>
  <c r="L43" i="46"/>
  <c r="M43" i="46"/>
  <c r="K43" i="46"/>
  <c r="O43" i="46"/>
  <c r="Y43" i="46"/>
  <c r="N43" i="46"/>
  <c r="S43" i="46"/>
  <c r="I43" i="46"/>
  <c r="P43" i="46"/>
  <c r="J43" i="46"/>
  <c r="H43" i="46"/>
  <c r="X43" i="46"/>
  <c r="T43" i="46"/>
  <c r="V43" i="46"/>
  <c r="W43" i="46"/>
  <c r="BJ255" i="46"/>
  <c r="BK255" i="46"/>
  <c r="BW255" i="46"/>
  <c r="BX255" i="46"/>
  <c r="CF255" i="46"/>
  <c r="AX255" i="46"/>
  <c r="BS36" i="46"/>
  <c r="AW255" i="46"/>
  <c r="BT255" i="46"/>
  <c r="BE255" i="46"/>
  <c r="CK255" i="46"/>
  <c r="BP255" i="46"/>
  <c r="CN44" i="46"/>
  <c r="BR256" i="46"/>
  <c r="AL44" i="46"/>
  <c r="AD44" i="46"/>
  <c r="AJ44" i="46"/>
  <c r="AV44" i="46"/>
  <c r="AU44" i="46"/>
  <c r="AS44" i="46"/>
  <c r="AK44" i="46"/>
  <c r="AQ44" i="46"/>
  <c r="AT44" i="46"/>
  <c r="AP44" i="46"/>
  <c r="AE44" i="46"/>
  <c r="AN44" i="46"/>
  <c r="AW44" i="46"/>
  <c r="AG44" i="46"/>
  <c r="AR44" i="46"/>
  <c r="AM44" i="46"/>
  <c r="AH44" i="46"/>
  <c r="AO44" i="46"/>
  <c r="AI44" i="46"/>
  <c r="AF44" i="46"/>
  <c r="E256" i="46"/>
  <c r="I71" i="25"/>
  <c r="I49" i="74"/>
  <c r="I68" i="75" s="1"/>
  <c r="H71" i="25"/>
  <c r="I51" i="56"/>
  <c r="H41" i="70" s="1"/>
  <c r="H61" i="71" s="1"/>
  <c r="H49" i="74"/>
  <c r="H68" i="75" s="1"/>
  <c r="G71" i="25"/>
  <c r="G49" i="74"/>
  <c r="G68" i="75" s="1"/>
  <c r="H51" i="56"/>
  <c r="G41" i="70" s="1"/>
  <c r="G61" i="71" s="1"/>
  <c r="AC51" i="46"/>
  <c r="D49" i="74"/>
  <c r="D71" i="25"/>
  <c r="E51" i="56"/>
  <c r="W49" i="74"/>
  <c r="W68" i="75" s="1"/>
  <c r="W71" i="25"/>
  <c r="X51" i="56"/>
  <c r="W41" i="70" s="1"/>
  <c r="W61" i="71" s="1"/>
  <c r="BS49" i="46"/>
  <c r="H36" i="44"/>
  <c r="C251" i="44"/>
  <c r="BI34" i="46"/>
  <c r="BY34" i="46"/>
  <c r="CM34" i="46"/>
  <c r="BK34" i="46"/>
  <c r="BA34" i="46"/>
  <c r="CI34" i="46"/>
  <c r="BT34" i="46"/>
  <c r="AZ34" i="46"/>
  <c r="BH34" i="46"/>
  <c r="CE34" i="46"/>
  <c r="CA34" i="46"/>
  <c r="BX34" i="46"/>
  <c r="BJ34" i="46"/>
  <c r="CJ34" i="46"/>
  <c r="BL34" i="46"/>
  <c r="BV34" i="46"/>
  <c r="CK34" i="46"/>
  <c r="F34" i="46"/>
  <c r="CD34" i="46"/>
  <c r="BZ34" i="46"/>
  <c r="BO34" i="46"/>
  <c r="CL34" i="46"/>
  <c r="BP34" i="46"/>
  <c r="CB34" i="46"/>
  <c r="BC34" i="46"/>
  <c r="BG34" i="46"/>
  <c r="I34" i="44"/>
  <c r="J34" i="44" s="1"/>
  <c r="BF34" i="46"/>
  <c r="BM34" i="46"/>
  <c r="BR34" i="46"/>
  <c r="BN34" i="46"/>
  <c r="AY34" i="46"/>
  <c r="CH34" i="46"/>
  <c r="BU34" i="46"/>
  <c r="BW34" i="46"/>
  <c r="BE34" i="46"/>
  <c r="CF34" i="46"/>
  <c r="BQ34" i="46"/>
  <c r="CG34" i="46"/>
  <c r="BD34" i="46"/>
  <c r="BB34" i="46"/>
  <c r="CC34" i="46"/>
  <c r="U154" i="47"/>
  <c r="AP71" i="25"/>
  <c r="AP73" i="25" s="1"/>
  <c r="S51" i="56"/>
  <c r="R41" i="70" s="1"/>
  <c r="R61" i="71" s="1"/>
  <c r="R154" i="47"/>
  <c r="AM71" i="25"/>
  <c r="AM73" i="25" s="1"/>
  <c r="T154" i="47"/>
  <c r="AO71" i="25"/>
  <c r="AO73" i="25" s="1"/>
  <c r="S154" i="47"/>
  <c r="AN71" i="25"/>
  <c r="AN73" i="25" s="1"/>
  <c r="AX51" i="46"/>
  <c r="Y71" i="25"/>
  <c r="D154" i="47"/>
  <c r="AA257" i="46"/>
  <c r="CN36" i="46"/>
  <c r="BR255" i="46"/>
  <c r="CI255" i="46"/>
  <c r="CH255" i="46"/>
  <c r="BU255" i="46"/>
  <c r="BI255" i="46"/>
  <c r="CC255" i="46"/>
  <c r="CA255" i="46"/>
  <c r="BD255" i="46"/>
  <c r="P36" i="46"/>
  <c r="Q36" i="46"/>
  <c r="L36" i="46"/>
  <c r="V36" i="46"/>
  <c r="AA36" i="46"/>
  <c r="O36" i="46"/>
  <c r="I36" i="46"/>
  <c r="W36" i="46"/>
  <c r="M36" i="46"/>
  <c r="Y36" i="46"/>
  <c r="H36" i="46"/>
  <c r="Z36" i="46"/>
  <c r="R36" i="46"/>
  <c r="J36" i="46"/>
  <c r="T36" i="46"/>
  <c r="AB36" i="46"/>
  <c r="S36" i="46"/>
  <c r="X36" i="46"/>
  <c r="N36" i="46"/>
  <c r="K36" i="46"/>
  <c r="D255" i="46"/>
  <c r="U36" i="46"/>
  <c r="BP41" i="46"/>
  <c r="CC41" i="46"/>
  <c r="BG41" i="46"/>
  <c r="BI41" i="46"/>
  <c r="CE41" i="46"/>
  <c r="BC41" i="46"/>
  <c r="BR41" i="46"/>
  <c r="CL41" i="46"/>
  <c r="CJ41" i="46"/>
  <c r="F41" i="46"/>
  <c r="BB41" i="46"/>
  <c r="AZ41" i="46"/>
  <c r="AY41" i="46"/>
  <c r="BN41" i="46"/>
  <c r="CD41" i="46"/>
  <c r="BY41" i="46"/>
  <c r="CG41" i="46"/>
  <c r="BH41" i="46"/>
  <c r="BW41" i="46"/>
  <c r="CF41" i="46"/>
  <c r="BE41" i="46"/>
  <c r="CA41" i="46"/>
  <c r="CI41" i="46"/>
  <c r="BK41" i="46"/>
  <c r="CH41" i="46"/>
  <c r="BZ41" i="46"/>
  <c r="G41" i="46"/>
  <c r="BD41" i="46"/>
  <c r="BT41" i="46"/>
  <c r="BU41" i="46"/>
  <c r="BM41" i="46"/>
  <c r="BF41" i="46"/>
  <c r="I41" i="44"/>
  <c r="J41" i="44" s="1"/>
  <c r="BL41" i="46"/>
  <c r="CM41" i="46"/>
  <c r="CK41" i="46"/>
  <c r="BV41" i="46"/>
  <c r="BJ41" i="46"/>
  <c r="BX41" i="46"/>
  <c r="BA41" i="46"/>
  <c r="BQ41" i="46"/>
  <c r="BO41" i="46"/>
  <c r="CB41" i="46"/>
  <c r="BS35" i="46"/>
  <c r="D33" i="56"/>
  <c r="R49" i="74"/>
  <c r="R68" i="75" s="1"/>
  <c r="R71" i="25"/>
  <c r="E71" i="25"/>
  <c r="E49" i="74"/>
  <c r="E68" i="75" s="1"/>
  <c r="F51" i="56"/>
  <c r="E41" i="70" s="1"/>
  <c r="E61" i="71" s="1"/>
  <c r="J71" i="25"/>
  <c r="J49" i="74"/>
  <c r="J68" i="75" s="1"/>
  <c r="K51" i="56"/>
  <c r="J41" i="70" s="1"/>
  <c r="J61" i="71" s="1"/>
  <c r="T71" i="25"/>
  <c r="U51" i="56"/>
  <c r="T41" i="70" s="1"/>
  <c r="T61" i="71" s="1"/>
  <c r="T49" i="74"/>
  <c r="T68" i="75" s="1"/>
  <c r="U71" i="25"/>
  <c r="U49" i="74"/>
  <c r="U68" i="75" s="1"/>
  <c r="V51" i="56"/>
  <c r="U41" i="70" s="1"/>
  <c r="U61" i="71" s="1"/>
  <c r="E256" i="56"/>
  <c r="AP49" i="46"/>
  <c r="P152" i="47" s="1"/>
  <c r="AF49" i="46"/>
  <c r="F152" i="47" s="1"/>
  <c r="AT49" i="46"/>
  <c r="T152" i="47" s="1"/>
  <c r="AS49" i="46"/>
  <c r="S152" i="47" s="1"/>
  <c r="AR49" i="46"/>
  <c r="R152" i="47" s="1"/>
  <c r="AH49" i="46"/>
  <c r="H152" i="47" s="1"/>
  <c r="AW49" i="46"/>
  <c r="W152" i="47" s="1"/>
  <c r="AG49" i="46"/>
  <c r="G152" i="47" s="1"/>
  <c r="AQ49" i="46"/>
  <c r="Q152" i="47" s="1"/>
  <c r="AE49" i="46"/>
  <c r="E152" i="47" s="1"/>
  <c r="AN49" i="46"/>
  <c r="N152" i="47" s="1"/>
  <c r="AK49" i="46"/>
  <c r="K152" i="47" s="1"/>
  <c r="AV49" i="46"/>
  <c r="V152" i="47" s="1"/>
  <c r="AU49" i="46"/>
  <c r="U152" i="47" s="1"/>
  <c r="AL49" i="46"/>
  <c r="L152" i="47" s="1"/>
  <c r="AI49" i="46"/>
  <c r="I152" i="47" s="1"/>
  <c r="AJ49" i="46"/>
  <c r="J152" i="47" s="1"/>
  <c r="AO49" i="46"/>
  <c r="O152" i="47" s="1"/>
  <c r="AM49" i="46"/>
  <c r="M152" i="47" s="1"/>
  <c r="AD49" i="46"/>
  <c r="H42" i="46"/>
  <c r="P42" i="46"/>
  <c r="O42" i="46"/>
  <c r="K42" i="46"/>
  <c r="R42" i="46"/>
  <c r="AA42" i="46"/>
  <c r="U42" i="46"/>
  <c r="I42" i="46"/>
  <c r="L42" i="46"/>
  <c r="Q42" i="46"/>
  <c r="O237" i="46" s="1"/>
  <c r="S42" i="46"/>
  <c r="T42" i="46"/>
  <c r="W42" i="46"/>
  <c r="N42" i="46"/>
  <c r="Y42" i="46"/>
  <c r="M42" i="46"/>
  <c r="K237" i="46" s="1"/>
  <c r="AB42" i="46"/>
  <c r="Z237" i="46" s="1"/>
  <c r="Z42" i="46"/>
  <c r="V42" i="46"/>
  <c r="J42" i="46"/>
  <c r="X42" i="46"/>
  <c r="V237" i="46" s="1"/>
  <c r="CN42" i="46"/>
  <c r="D34" i="44"/>
  <c r="E34" i="44" s="1"/>
  <c r="H34" i="44" s="1"/>
  <c r="K31" i="63"/>
  <c r="Z71" i="25"/>
  <c r="Z73" i="25" s="1"/>
  <c r="E154" i="47"/>
  <c r="J51" i="56"/>
  <c r="I41" i="70" s="1"/>
  <c r="I61" i="71" s="1"/>
  <c r="AD71" i="25"/>
  <c r="AD73" i="25" s="1"/>
  <c r="I154" i="47"/>
  <c r="AI71" i="25"/>
  <c r="AI73" i="25" s="1"/>
  <c r="N154" i="47"/>
  <c r="K154" i="47"/>
  <c r="AF71" i="25"/>
  <c r="AF73" i="25" s="1"/>
  <c r="H154" i="47"/>
  <c r="AC71" i="25"/>
  <c r="AC73" i="25" s="1"/>
  <c r="BS43" i="46"/>
  <c r="BN255" i="46"/>
  <c r="BZ255" i="46"/>
  <c r="CJ255" i="46"/>
  <c r="BL255" i="46"/>
  <c r="CB255" i="46"/>
  <c r="BH255" i="46"/>
  <c r="BM255" i="46"/>
  <c r="BB255" i="46"/>
  <c r="BS255" i="46"/>
  <c r="BF255" i="46"/>
  <c r="BS44" i="46"/>
  <c r="AW256" i="46"/>
  <c r="J42" i="44"/>
  <c r="H35" i="46"/>
  <c r="S35" i="46"/>
  <c r="V35" i="46"/>
  <c r="Z35" i="46"/>
  <c r="O35" i="46"/>
  <c r="N35" i="46"/>
  <c r="Y35" i="46"/>
  <c r="M35" i="46"/>
  <c r="U35" i="46"/>
  <c r="T35" i="46"/>
  <c r="AB35" i="46"/>
  <c r="P35" i="46"/>
  <c r="R35" i="46"/>
  <c r="AA35" i="46"/>
  <c r="I35" i="46"/>
  <c r="Q35" i="46"/>
  <c r="X35" i="46"/>
  <c r="W35" i="46"/>
  <c r="L35" i="46"/>
  <c r="K35" i="46"/>
  <c r="J35" i="46"/>
  <c r="C45" i="25"/>
  <c r="E57" i="36" s="1"/>
  <c r="F49" i="74"/>
  <c r="F68" i="75" s="1"/>
  <c r="F71" i="25"/>
  <c r="G51" i="56"/>
  <c r="F41" i="70" s="1"/>
  <c r="F61" i="71" s="1"/>
  <c r="K71" i="25"/>
  <c r="K49" i="74"/>
  <c r="K68" i="75" s="1"/>
  <c r="L51" i="56"/>
  <c r="K41" i="70" s="1"/>
  <c r="K61" i="71" s="1"/>
  <c r="O71" i="25"/>
  <c r="O49" i="74"/>
  <c r="O68" i="75" s="1"/>
  <c r="N49" i="74"/>
  <c r="N68" i="75" s="1"/>
  <c r="N71" i="25"/>
  <c r="O51" i="56"/>
  <c r="N41" i="70" s="1"/>
  <c r="N61" i="71" s="1"/>
  <c r="Q71" i="25"/>
  <c r="Q49" i="74"/>
  <c r="Q68" i="75" s="1"/>
  <c r="W49" i="46"/>
  <c r="AB49" i="46"/>
  <c r="N49" i="46"/>
  <c r="V49" i="46"/>
  <c r="O49" i="46"/>
  <c r="T49" i="46"/>
  <c r="M49" i="46"/>
  <c r="R49" i="46"/>
  <c r="Y49" i="46"/>
  <c r="P49" i="46"/>
  <c r="K49" i="46"/>
  <c r="L49" i="46"/>
  <c r="S49" i="46"/>
  <c r="Q49" i="46"/>
  <c r="Z49" i="46"/>
  <c r="J49" i="46"/>
  <c r="U49" i="46"/>
  <c r="I49" i="46"/>
  <c r="X49" i="46"/>
  <c r="AA49" i="46"/>
  <c r="H49" i="46"/>
  <c r="AA71" i="25"/>
  <c r="AA73" i="25" s="1"/>
  <c r="F154" i="47"/>
  <c r="Q51" i="56"/>
  <c r="P41" i="70" s="1"/>
  <c r="P61" i="71" s="1"/>
  <c r="AK71" i="25"/>
  <c r="AK73" i="25" s="1"/>
  <c r="P154" i="47"/>
  <c r="P51" i="56"/>
  <c r="O41" i="70" s="1"/>
  <c r="O61" i="71" s="1"/>
  <c r="AJ71" i="25"/>
  <c r="AJ73" i="25" s="1"/>
  <c r="O154" i="47"/>
  <c r="G154" i="47"/>
  <c r="AB71" i="25"/>
  <c r="AB73" i="25" s="1"/>
  <c r="M154" i="47"/>
  <c r="AH71" i="25"/>
  <c r="AH73" i="25" s="1"/>
  <c r="H44" i="44"/>
  <c r="C252" i="44"/>
  <c r="AV43" i="46"/>
  <c r="AM43" i="46"/>
  <c r="AO43" i="46"/>
  <c r="AQ43" i="46"/>
  <c r="AF43" i="46"/>
  <c r="AP43" i="46"/>
  <c r="AD43" i="46"/>
  <c r="AT43" i="46"/>
  <c r="AJ43" i="46"/>
  <c r="AW43" i="46"/>
  <c r="AN43" i="46"/>
  <c r="AG43" i="46"/>
  <c r="AH43" i="46"/>
  <c r="AR43" i="46"/>
  <c r="AI43" i="46"/>
  <c r="AK43" i="46"/>
  <c r="AU43" i="46"/>
  <c r="AE43" i="46"/>
  <c r="AL43" i="46"/>
  <c r="AS43" i="46"/>
  <c r="E255" i="46"/>
  <c r="BG255" i="46"/>
  <c r="BA255" i="46"/>
  <c r="AZ255" i="46"/>
  <c r="BY255" i="46"/>
  <c r="AY255" i="46"/>
  <c r="G251" i="44"/>
  <c r="BC255" i="46"/>
  <c r="CG255" i="46"/>
  <c r="CD255" i="46"/>
  <c r="BV255" i="46"/>
  <c r="CE255" i="46"/>
  <c r="I44" i="46"/>
  <c r="Y44" i="46"/>
  <c r="W44" i="46"/>
  <c r="D256" i="46"/>
  <c r="P44" i="46"/>
  <c r="S44" i="46"/>
  <c r="N44" i="46"/>
  <c r="T44" i="46"/>
  <c r="Q44" i="46"/>
  <c r="V44" i="46"/>
  <c r="M44" i="46"/>
  <c r="X44" i="46"/>
  <c r="AA44" i="46"/>
  <c r="O44" i="46"/>
  <c r="R44" i="46"/>
  <c r="H44" i="46"/>
  <c r="L44" i="46"/>
  <c r="Z44" i="46"/>
  <c r="K44" i="46"/>
  <c r="J44" i="46"/>
  <c r="AB44" i="46"/>
  <c r="U44" i="46"/>
  <c r="T145" i="25"/>
  <c r="T270" i="25" s="1"/>
  <c r="W232" i="46"/>
  <c r="D32" i="56"/>
  <c r="K32" i="44" s="1"/>
  <c r="L32" i="44" s="1"/>
  <c r="C43" i="25"/>
  <c r="AS43" i="25" s="1"/>
  <c r="C55" i="69"/>
  <c r="V81" i="46"/>
  <c r="C56" i="25"/>
  <c r="AS56" i="25" s="1"/>
  <c r="S78" i="69"/>
  <c r="S51" i="69"/>
  <c r="L78" i="69"/>
  <c r="L51" i="69"/>
  <c r="AN286" i="25"/>
  <c r="AM286" i="25"/>
  <c r="AI286" i="25"/>
  <c r="Q78" i="69"/>
  <c r="Q51" i="69"/>
  <c r="R78" i="69"/>
  <c r="R51" i="69"/>
  <c r="W78" i="69"/>
  <c r="W51" i="69"/>
  <c r="P78" i="69"/>
  <c r="P51" i="69"/>
  <c r="H51" i="69"/>
  <c r="H78" i="69"/>
  <c r="K78" i="69"/>
  <c r="K51" i="69"/>
  <c r="U51" i="69"/>
  <c r="U78" i="69"/>
  <c r="AP286" i="25"/>
  <c r="AL286" i="25"/>
  <c r="AC286" i="25"/>
  <c r="AA286" i="25"/>
  <c r="AD286" i="25"/>
  <c r="AG286" i="25"/>
  <c r="F51" i="69"/>
  <c r="F78" i="69"/>
  <c r="V78" i="69"/>
  <c r="V51" i="69"/>
  <c r="M78" i="69"/>
  <c r="M51" i="69"/>
  <c r="N51" i="69"/>
  <c r="N78" i="69"/>
  <c r="D78" i="69"/>
  <c r="D51" i="69"/>
  <c r="D40" i="56"/>
  <c r="K40" i="44" s="1"/>
  <c r="L40" i="44" s="1"/>
  <c r="I51" i="69"/>
  <c r="I78" i="69"/>
  <c r="T78" i="69"/>
  <c r="T51" i="69"/>
  <c r="AK286" i="25"/>
  <c r="AO286" i="25"/>
  <c r="E78" i="69"/>
  <c r="E51" i="69"/>
  <c r="J78" i="69"/>
  <c r="J51" i="69"/>
  <c r="G78" i="69"/>
  <c r="G51" i="69"/>
  <c r="O78" i="69"/>
  <c r="O51" i="69"/>
  <c r="O82" i="74"/>
  <c r="O80" i="75" s="1"/>
  <c r="O144" i="25"/>
  <c r="O266" i="25" s="1"/>
  <c r="R228" i="46"/>
  <c r="N61" i="36"/>
  <c r="S158" i="46" s="1"/>
  <c r="R61" i="36"/>
  <c r="W158" i="46" s="1"/>
  <c r="G61" i="36"/>
  <c r="L158" i="46" s="1"/>
  <c r="F61" i="36"/>
  <c r="K158" i="46" s="1"/>
  <c r="J61" i="36"/>
  <c r="O158" i="46" s="1"/>
  <c r="H61" i="36"/>
  <c r="M158" i="46" s="1"/>
  <c r="T61" i="36"/>
  <c r="Y158" i="46" s="1"/>
  <c r="E61" i="36"/>
  <c r="J158" i="46" s="1"/>
  <c r="K61" i="36"/>
  <c r="P158" i="46" s="1"/>
  <c r="M61" i="36"/>
  <c r="R158" i="46" s="1"/>
  <c r="V61" i="36"/>
  <c r="AA158" i="46" s="1"/>
  <c r="S61" i="36"/>
  <c r="X158" i="46" s="1"/>
  <c r="Q61" i="36"/>
  <c r="V158" i="46" s="1"/>
  <c r="D61" i="36"/>
  <c r="I61" i="36"/>
  <c r="N158" i="46" s="1"/>
  <c r="L61" i="36"/>
  <c r="Q158" i="46" s="1"/>
  <c r="U61" i="36"/>
  <c r="Z158" i="46" s="1"/>
  <c r="W61" i="36"/>
  <c r="AB158" i="46" s="1"/>
  <c r="P61" i="36"/>
  <c r="U158" i="46" s="1"/>
  <c r="D169" i="56"/>
  <c r="K167" i="44" s="1"/>
  <c r="L167" i="44" s="1"/>
  <c r="AN154" i="46"/>
  <c r="AL224" i="46" s="1"/>
  <c r="C218" i="47"/>
  <c r="J145" i="25"/>
  <c r="J270" i="25" s="1"/>
  <c r="M232" i="46"/>
  <c r="O246" i="56"/>
  <c r="N120" i="47"/>
  <c r="N216" i="25"/>
  <c r="N326" i="25" s="1"/>
  <c r="M220" i="25"/>
  <c r="M124" i="47"/>
  <c r="M75" i="47" s="1"/>
  <c r="G149" i="25"/>
  <c r="R218" i="25"/>
  <c r="R122" i="47"/>
  <c r="R73" i="47" s="1"/>
  <c r="U246" i="56"/>
  <c r="T120" i="47"/>
  <c r="T216" i="25"/>
  <c r="T326" i="25" s="1"/>
  <c r="G120" i="47"/>
  <c r="H246" i="56"/>
  <c r="G216" i="25"/>
  <c r="G326" i="25" s="1"/>
  <c r="Y285" i="25"/>
  <c r="X153" i="25"/>
  <c r="X285" i="25" s="1"/>
  <c r="W220" i="25"/>
  <c r="W124" i="47"/>
  <c r="W75" i="47" s="1"/>
  <c r="N145" i="25"/>
  <c r="Q232" i="46"/>
  <c r="N232" i="46"/>
  <c r="K145" i="25"/>
  <c r="K270" i="25" s="1"/>
  <c r="Q246" i="56"/>
  <c r="P216" i="25"/>
  <c r="P326" i="25" s="1"/>
  <c r="P120" i="47"/>
  <c r="T246" i="56"/>
  <c r="S120" i="47"/>
  <c r="S216" i="25"/>
  <c r="S326" i="25" s="1"/>
  <c r="L246" i="56"/>
  <c r="K120" i="47"/>
  <c r="K216" i="25"/>
  <c r="K326" i="25" s="1"/>
  <c r="U220" i="25"/>
  <c r="U124" i="47"/>
  <c r="U75" i="47" s="1"/>
  <c r="Y232" i="46"/>
  <c r="V145" i="25"/>
  <c r="V270" i="25" s="1"/>
  <c r="Q145" i="25"/>
  <c r="Q270" i="25" s="1"/>
  <c r="T232" i="46"/>
  <c r="H218" i="25"/>
  <c r="H122" i="47"/>
  <c r="H73" i="47" s="1"/>
  <c r="N122" i="47"/>
  <c r="N73" i="47" s="1"/>
  <c r="N218" i="25"/>
  <c r="V216" i="25"/>
  <c r="V326" i="25" s="1"/>
  <c r="V120" i="47"/>
  <c r="W246" i="56"/>
  <c r="S246" i="56"/>
  <c r="R120" i="47"/>
  <c r="R216" i="25"/>
  <c r="R326" i="25" s="1"/>
  <c r="H216" i="25"/>
  <c r="H326" i="25" s="1"/>
  <c r="I246" i="56"/>
  <c r="H120" i="47"/>
  <c r="H220" i="25"/>
  <c r="H124" i="47"/>
  <c r="H75" i="47" s="1"/>
  <c r="R124" i="47"/>
  <c r="R75" i="47" s="1"/>
  <c r="R220" i="25"/>
  <c r="I220" i="25"/>
  <c r="I124" i="47"/>
  <c r="I75" i="47" s="1"/>
  <c r="E216" i="25"/>
  <c r="E326" i="25" s="1"/>
  <c r="E120" i="47"/>
  <c r="C17" i="72"/>
  <c r="F246" i="56"/>
  <c r="M216" i="25"/>
  <c r="M326" i="25" s="1"/>
  <c r="M120" i="47"/>
  <c r="N246" i="56"/>
  <c r="F120" i="47"/>
  <c r="F216" i="25"/>
  <c r="F326" i="25" s="1"/>
  <c r="G246" i="56"/>
  <c r="S220" i="25"/>
  <c r="S124" i="47"/>
  <c r="S75" i="47" s="1"/>
  <c r="J220" i="25"/>
  <c r="J124" i="47"/>
  <c r="J75" i="47" s="1"/>
  <c r="F149" i="25"/>
  <c r="G145" i="25"/>
  <c r="J232" i="46"/>
  <c r="CO167" i="46"/>
  <c r="AV247" i="46"/>
  <c r="O124" i="47"/>
  <c r="O75" i="47" s="1"/>
  <c r="O220" i="25"/>
  <c r="P124" i="47"/>
  <c r="P75" i="47" s="1"/>
  <c r="P220" i="25"/>
  <c r="K122" i="47"/>
  <c r="K73" i="47" s="1"/>
  <c r="K218" i="25"/>
  <c r="S145" i="25"/>
  <c r="S270" i="25" s="1"/>
  <c r="V232" i="46"/>
  <c r="X155" i="25"/>
  <c r="J120" i="47"/>
  <c r="K246" i="56"/>
  <c r="J216" i="25"/>
  <c r="J326" i="25" s="1"/>
  <c r="X157" i="25"/>
  <c r="R246" i="56"/>
  <c r="Q120" i="47"/>
  <c r="Q216" i="25"/>
  <c r="Q326" i="25" s="1"/>
  <c r="D373" i="47"/>
  <c r="C214" i="47"/>
  <c r="C373" i="47" s="1"/>
  <c r="P246" i="56"/>
  <c r="O216" i="25"/>
  <c r="O326" i="25" s="1"/>
  <c r="O120" i="47"/>
  <c r="Q124" i="47"/>
  <c r="Q75" i="47" s="1"/>
  <c r="Q220" i="25"/>
  <c r="G220" i="25"/>
  <c r="G124" i="47"/>
  <c r="G75" i="47" s="1"/>
  <c r="L145" i="25"/>
  <c r="S122" i="47"/>
  <c r="S73" i="47" s="1"/>
  <c r="S218" i="25"/>
  <c r="L220" i="25"/>
  <c r="L124" i="47"/>
  <c r="L75" i="47" s="1"/>
  <c r="V220" i="25"/>
  <c r="V124" i="47"/>
  <c r="V75" i="47" s="1"/>
  <c r="X232" i="46"/>
  <c r="U145" i="25"/>
  <c r="U270" i="25" s="1"/>
  <c r="X152" i="25"/>
  <c r="P218" i="25"/>
  <c r="P122" i="47"/>
  <c r="P73" i="47" s="1"/>
  <c r="X246" i="56"/>
  <c r="W216" i="25"/>
  <c r="W326" i="25" s="1"/>
  <c r="W120" i="47"/>
  <c r="M246" i="56"/>
  <c r="L120" i="47"/>
  <c r="L216" i="25"/>
  <c r="L326" i="25" s="1"/>
  <c r="D124" i="47"/>
  <c r="D220" i="25"/>
  <c r="D171" i="56"/>
  <c r="K169" i="44" s="1"/>
  <c r="L169" i="44" s="1"/>
  <c r="E220" i="25"/>
  <c r="E124" i="47"/>
  <c r="E75" i="47" s="1"/>
  <c r="C216" i="47"/>
  <c r="N220" i="25"/>
  <c r="N124" i="47"/>
  <c r="N75" i="47" s="1"/>
  <c r="T220" i="25"/>
  <c r="T124" i="47"/>
  <c r="T75" i="47" s="1"/>
  <c r="F145" i="25"/>
  <c r="I232" i="46"/>
  <c r="AC159" i="46"/>
  <c r="W145" i="25"/>
  <c r="W270" i="25" s="1"/>
  <c r="Z232" i="46"/>
  <c r="E246" i="56"/>
  <c r="D120" i="47"/>
  <c r="C18" i="78"/>
  <c r="D18" i="78" s="1"/>
  <c r="D216" i="25"/>
  <c r="D167" i="56"/>
  <c r="F220" i="25"/>
  <c r="F124" i="47"/>
  <c r="F75" i="47" s="1"/>
  <c r="N149" i="25"/>
  <c r="L122" i="47"/>
  <c r="L73" i="47" s="1"/>
  <c r="L218" i="25"/>
  <c r="V246" i="56"/>
  <c r="U216" i="25"/>
  <c r="U326" i="25" s="1"/>
  <c r="U120" i="47"/>
  <c r="I216" i="25"/>
  <c r="I326" i="25" s="1"/>
  <c r="J246" i="56"/>
  <c r="I120" i="47"/>
  <c r="K220" i="25"/>
  <c r="K124" i="47"/>
  <c r="K75" i="47" s="1"/>
  <c r="J195" i="25"/>
  <c r="J325" i="25" s="1"/>
  <c r="K245" i="56"/>
  <c r="J110" i="47"/>
  <c r="E63" i="47"/>
  <c r="C63" i="47" s="1"/>
  <c r="P195" i="25"/>
  <c r="P325" i="25" s="1"/>
  <c r="P110" i="47"/>
  <c r="Q245" i="56"/>
  <c r="R110" i="47"/>
  <c r="S245" i="56"/>
  <c r="R195" i="25"/>
  <c r="R325" i="25" s="1"/>
  <c r="CO146" i="46"/>
  <c r="AV246" i="46"/>
  <c r="O233" i="46"/>
  <c r="L151" i="25"/>
  <c r="L271" i="25" s="1"/>
  <c r="K151" i="25"/>
  <c r="K271" i="25" s="1"/>
  <c r="N233" i="46"/>
  <c r="C44" i="65"/>
  <c r="AE286" i="25"/>
  <c r="F195" i="25"/>
  <c r="F325" i="25" s="1"/>
  <c r="G245" i="56"/>
  <c r="F110" i="47"/>
  <c r="I195" i="25"/>
  <c r="I325" i="25" s="1"/>
  <c r="I110" i="47"/>
  <c r="J245" i="56"/>
  <c r="O110" i="47"/>
  <c r="P245" i="56"/>
  <c r="O195" i="25"/>
  <c r="O325" i="25" s="1"/>
  <c r="Y284" i="25"/>
  <c r="X132" i="25"/>
  <c r="X284" i="25" s="1"/>
  <c r="S110" i="47"/>
  <c r="S195" i="25"/>
  <c r="S325" i="25" s="1"/>
  <c r="T245" i="56"/>
  <c r="H151" i="25"/>
  <c r="H271" i="25" s="1"/>
  <c r="K233" i="46"/>
  <c r="I165" i="46"/>
  <c r="C68" i="36"/>
  <c r="X233" i="46"/>
  <c r="U151" i="25"/>
  <c r="U271" i="25" s="1"/>
  <c r="P151" i="25"/>
  <c r="P271" i="25" s="1"/>
  <c r="S233" i="46"/>
  <c r="F151" i="25"/>
  <c r="F271" i="25" s="1"/>
  <c r="I233" i="46"/>
  <c r="L110" i="47"/>
  <c r="L195" i="25"/>
  <c r="L325" i="25" s="1"/>
  <c r="M245" i="56"/>
  <c r="J233" i="46"/>
  <c r="G151" i="25"/>
  <c r="G271" i="25" s="1"/>
  <c r="Y286" i="25"/>
  <c r="AJ286" i="25"/>
  <c r="C213" i="47"/>
  <c r="G110" i="47"/>
  <c r="H245" i="56"/>
  <c r="G195" i="25"/>
  <c r="G325" i="25" s="1"/>
  <c r="C16" i="78"/>
  <c r="D16" i="78" s="1"/>
  <c r="D110" i="47"/>
  <c r="D195" i="25"/>
  <c r="D146" i="56"/>
  <c r="E245" i="56"/>
  <c r="H195" i="25"/>
  <c r="H325" i="25" s="1"/>
  <c r="H110" i="47"/>
  <c r="I245" i="56"/>
  <c r="E151" i="25"/>
  <c r="E271" i="25" s="1"/>
  <c r="H233" i="46"/>
  <c r="V151" i="25"/>
  <c r="V271" i="25" s="1"/>
  <c r="Y233" i="46"/>
  <c r="N151" i="25"/>
  <c r="N271" i="25" s="1"/>
  <c r="Q233" i="46"/>
  <c r="L233" i="46"/>
  <c r="I151" i="25"/>
  <c r="I271" i="25" s="1"/>
  <c r="O151" i="25"/>
  <c r="O271" i="25" s="1"/>
  <c r="R233" i="46"/>
  <c r="W195" i="25"/>
  <c r="W325" i="25" s="1"/>
  <c r="X245" i="56"/>
  <c r="W110" i="47"/>
  <c r="Q151" i="25"/>
  <c r="Q271" i="25" s="1"/>
  <c r="T233" i="46"/>
  <c r="C62" i="70"/>
  <c r="C14" i="72"/>
  <c r="E110" i="47"/>
  <c r="F245" i="56"/>
  <c r="E195" i="25"/>
  <c r="E325" i="25" s="1"/>
  <c r="U195" i="25"/>
  <c r="U325" i="25" s="1"/>
  <c r="U110" i="47"/>
  <c r="V245" i="56"/>
  <c r="D215" i="25"/>
  <c r="D166" i="56"/>
  <c r="K164" i="44" s="1"/>
  <c r="L164" i="44" s="1"/>
  <c r="Q110" i="47"/>
  <c r="Q195" i="25"/>
  <c r="Q325" i="25" s="1"/>
  <c r="R245" i="56"/>
  <c r="V110" i="47"/>
  <c r="V195" i="25"/>
  <c r="V325" i="25" s="1"/>
  <c r="W245" i="56"/>
  <c r="N245" i="56"/>
  <c r="M195" i="25"/>
  <c r="M325" i="25" s="1"/>
  <c r="M110" i="47"/>
  <c r="L245" i="56"/>
  <c r="K195" i="25"/>
  <c r="K325" i="25" s="1"/>
  <c r="K110" i="47"/>
  <c r="T195" i="25"/>
  <c r="T325" i="25" s="1"/>
  <c r="U245" i="56"/>
  <c r="T110" i="47"/>
  <c r="D360" i="47"/>
  <c r="C192" i="47"/>
  <c r="C360" i="47" s="1"/>
  <c r="O245" i="56"/>
  <c r="N195" i="25"/>
  <c r="N325" i="25" s="1"/>
  <c r="N110" i="47"/>
  <c r="V233" i="46"/>
  <c r="S151" i="25"/>
  <c r="S271" i="25" s="1"/>
  <c r="M151" i="25"/>
  <c r="M271" i="25" s="1"/>
  <c r="P233" i="46"/>
  <c r="U233" i="46"/>
  <c r="R151" i="25"/>
  <c r="R271" i="25" s="1"/>
  <c r="T151" i="25"/>
  <c r="T271" i="25" s="1"/>
  <c r="W233" i="46"/>
  <c r="W151" i="25"/>
  <c r="W271" i="25" s="1"/>
  <c r="Z233" i="46"/>
  <c r="N81" i="46"/>
  <c r="I81" i="46"/>
  <c r="G239" i="46" s="1"/>
  <c r="O46" i="65"/>
  <c r="I239" i="46"/>
  <c r="D111" i="47"/>
  <c r="E239" i="56"/>
  <c r="D196" i="25"/>
  <c r="D147" i="56"/>
  <c r="C14" i="78"/>
  <c r="D14" i="78" s="1"/>
  <c r="J196" i="25"/>
  <c r="J319" i="25" s="1"/>
  <c r="J111" i="47"/>
  <c r="K239" i="56"/>
  <c r="E242" i="56"/>
  <c r="D130" i="56"/>
  <c r="K196" i="25"/>
  <c r="K319" i="25" s="1"/>
  <c r="K111" i="47"/>
  <c r="L239" i="56"/>
  <c r="L111" i="47"/>
  <c r="M239" i="56"/>
  <c r="L196" i="25"/>
  <c r="L319" i="25" s="1"/>
  <c r="U111" i="47"/>
  <c r="V239" i="56"/>
  <c r="U196" i="25"/>
  <c r="U319" i="25" s="1"/>
  <c r="S111" i="47"/>
  <c r="S196" i="25"/>
  <c r="S319" i="25" s="1"/>
  <c r="T239" i="56"/>
  <c r="I196" i="25"/>
  <c r="I319" i="25" s="1"/>
  <c r="I111" i="47"/>
  <c r="J239" i="56"/>
  <c r="AV240" i="46"/>
  <c r="CO147" i="46"/>
  <c r="S239" i="56"/>
  <c r="R111" i="47"/>
  <c r="R196" i="25"/>
  <c r="R319" i="25" s="1"/>
  <c r="E111" i="47"/>
  <c r="F239" i="56"/>
  <c r="E196" i="25"/>
  <c r="E319" i="25" s="1"/>
  <c r="C15" i="72"/>
  <c r="K57" i="65"/>
  <c r="V111" i="47"/>
  <c r="W239" i="56"/>
  <c r="V196" i="25"/>
  <c r="V319" i="25" s="1"/>
  <c r="F111" i="47"/>
  <c r="G239" i="56"/>
  <c r="F196" i="25"/>
  <c r="F319" i="25" s="1"/>
  <c r="C14" i="71"/>
  <c r="C15" i="69"/>
  <c r="Y278" i="25"/>
  <c r="X133" i="25"/>
  <c r="X278" i="25" s="1"/>
  <c r="W111" i="47"/>
  <c r="W196" i="25"/>
  <c r="W319" i="25" s="1"/>
  <c r="X239" i="56"/>
  <c r="X176" i="25"/>
  <c r="G57" i="65"/>
  <c r="G46" i="65"/>
  <c r="G111" i="47"/>
  <c r="H239" i="56"/>
  <c r="G196" i="25"/>
  <c r="G319" i="25" s="1"/>
  <c r="M111" i="47"/>
  <c r="N239" i="56"/>
  <c r="M196" i="25"/>
  <c r="M319" i="25" s="1"/>
  <c r="Q111" i="47"/>
  <c r="Q196" i="25"/>
  <c r="Q319" i="25" s="1"/>
  <c r="R239" i="56"/>
  <c r="C123" i="47"/>
  <c r="P111" i="47"/>
  <c r="P196" i="25"/>
  <c r="Q239" i="56"/>
  <c r="U239" i="56"/>
  <c r="T196" i="25"/>
  <c r="T319" i="25" s="1"/>
  <c r="T111" i="47"/>
  <c r="D361" i="47"/>
  <c r="C193" i="47"/>
  <c r="C361" i="47" s="1"/>
  <c r="O196" i="25"/>
  <c r="O319" i="25" s="1"/>
  <c r="O111" i="47"/>
  <c r="P239" i="56"/>
  <c r="N196" i="25"/>
  <c r="N319" i="25" s="1"/>
  <c r="N111" i="47"/>
  <c r="O239" i="56"/>
  <c r="H196" i="25"/>
  <c r="H319" i="25" s="1"/>
  <c r="H111" i="47"/>
  <c r="I239" i="56"/>
  <c r="F57" i="65"/>
  <c r="E21" i="46"/>
  <c r="D214" i="46"/>
  <c r="T249" i="47"/>
  <c r="T49" i="47"/>
  <c r="T253" i="47" s="1"/>
  <c r="N57" i="65"/>
  <c r="N46" i="65"/>
  <c r="N217" i="25"/>
  <c r="N121" i="47"/>
  <c r="CO168" i="46"/>
  <c r="AV248" i="46"/>
  <c r="R121" i="47"/>
  <c r="R217" i="25"/>
  <c r="S66" i="36"/>
  <c r="H66" i="36"/>
  <c r="G66" i="36"/>
  <c r="O66" i="36"/>
  <c r="L66" i="36"/>
  <c r="N66" i="36"/>
  <c r="D66" i="36"/>
  <c r="T66" i="36"/>
  <c r="U66" i="36"/>
  <c r="R66" i="36"/>
  <c r="J66" i="36"/>
  <c r="W66" i="36"/>
  <c r="P66" i="36"/>
  <c r="E66" i="36"/>
  <c r="I66" i="36"/>
  <c r="V66" i="36"/>
  <c r="F66" i="36"/>
  <c r="K66" i="36"/>
  <c r="M66" i="36"/>
  <c r="Q66" i="36"/>
  <c r="M57" i="65"/>
  <c r="M372" i="47"/>
  <c r="M375" i="47" s="1"/>
  <c r="M222" i="47"/>
  <c r="T121" i="47"/>
  <c r="T217" i="25"/>
  <c r="W217" i="25"/>
  <c r="W121" i="47"/>
  <c r="R70" i="25"/>
  <c r="R64" i="74"/>
  <c r="S50" i="56"/>
  <c r="T70" i="25"/>
  <c r="T64" i="74"/>
  <c r="U50" i="56"/>
  <c r="N64" i="74"/>
  <c r="N70" i="25"/>
  <c r="O50" i="56"/>
  <c r="G85" i="56"/>
  <c r="G243" i="56" s="1"/>
  <c r="P55" i="75"/>
  <c r="E121" i="47"/>
  <c r="E217" i="25"/>
  <c r="C19" i="78"/>
  <c r="D19" i="78" s="1"/>
  <c r="D217" i="25"/>
  <c r="D121" i="47"/>
  <c r="D168" i="56"/>
  <c r="K166" i="44" s="1"/>
  <c r="L166" i="44" s="1"/>
  <c r="G372" i="47"/>
  <c r="G375" i="47" s="1"/>
  <c r="G222" i="47"/>
  <c r="F252" i="47"/>
  <c r="F49" i="47"/>
  <c r="F253" i="47" s="1"/>
  <c r="D276" i="47"/>
  <c r="C80" i="47"/>
  <c r="C276" i="47" s="1"/>
  <c r="U57" i="65"/>
  <c r="U121" i="47"/>
  <c r="U217" i="25"/>
  <c r="I57" i="65"/>
  <c r="I46" i="65"/>
  <c r="L49" i="47"/>
  <c r="L253" i="47" s="1"/>
  <c r="L249" i="47"/>
  <c r="M217" i="25"/>
  <c r="M121" i="47"/>
  <c r="O121" i="47"/>
  <c r="O217" i="25"/>
  <c r="H217" i="25"/>
  <c r="H121" i="47"/>
  <c r="W222" i="47"/>
  <c r="W372" i="47"/>
  <c r="W375" i="47" s="1"/>
  <c r="V50" i="56"/>
  <c r="U70" i="25"/>
  <c r="U64" i="74"/>
  <c r="S70" i="25"/>
  <c r="T50" i="56"/>
  <c r="S64" i="74"/>
  <c r="G70" i="25"/>
  <c r="G73" i="25" s="1"/>
  <c r="G64" i="74"/>
  <c r="H50" i="56"/>
  <c r="V64" i="74"/>
  <c r="V70" i="25"/>
  <c r="W50" i="56"/>
  <c r="F50" i="56"/>
  <c r="E70" i="25"/>
  <c r="E73" i="25" s="1"/>
  <c r="E64" i="74"/>
  <c r="K70" i="25"/>
  <c r="K64" i="74"/>
  <c r="L50" i="56"/>
  <c r="N237" i="46"/>
  <c r="M252" i="47"/>
  <c r="M49" i="47"/>
  <c r="M253" i="47" s="1"/>
  <c r="CN23" i="46"/>
  <c r="BR249" i="46"/>
  <c r="I222" i="47"/>
  <c r="I372" i="47"/>
  <c r="I375" i="47" s="1"/>
  <c r="C61" i="69"/>
  <c r="D64" i="69"/>
  <c r="C64" i="69" s="1"/>
  <c r="W57" i="65"/>
  <c r="W46" i="65"/>
  <c r="J121" i="47"/>
  <c r="J217" i="25"/>
  <c r="I50" i="56"/>
  <c r="H70" i="25"/>
  <c r="H64" i="74"/>
  <c r="X219" i="25"/>
  <c r="T239" i="46"/>
  <c r="H23" i="44"/>
  <c r="C245" i="44"/>
  <c r="V121" i="47"/>
  <c r="V217" i="25"/>
  <c r="S121" i="47"/>
  <c r="S217" i="25"/>
  <c r="G217" i="25"/>
  <c r="G121" i="47"/>
  <c r="D49" i="47"/>
  <c r="D252" i="47"/>
  <c r="C48" i="47"/>
  <c r="C252" i="47" s="1"/>
  <c r="J57" i="65"/>
  <c r="D21" i="44"/>
  <c r="F58" i="63"/>
  <c r="P222" i="47"/>
  <c r="P372" i="47"/>
  <c r="P375" i="47" s="1"/>
  <c r="R372" i="47"/>
  <c r="R375" i="47" s="1"/>
  <c r="R222" i="47"/>
  <c r="Q372" i="47"/>
  <c r="Q375" i="47" s="1"/>
  <c r="Q222" i="47"/>
  <c r="Q252" i="47"/>
  <c r="Q49" i="47"/>
  <c r="Q253" i="47" s="1"/>
  <c r="T372" i="47"/>
  <c r="T375" i="47" s="1"/>
  <c r="T222" i="47"/>
  <c r="X154" i="25"/>
  <c r="AR286" i="25"/>
  <c r="S249" i="47"/>
  <c r="S49" i="47"/>
  <c r="S253" i="47" s="1"/>
  <c r="D64" i="74"/>
  <c r="AC50" i="46"/>
  <c r="G237" i="46"/>
  <c r="D70" i="25"/>
  <c r="D73" i="25" s="1"/>
  <c r="E50" i="56"/>
  <c r="M50" i="56"/>
  <c r="L70" i="25"/>
  <c r="L73" i="25" s="1"/>
  <c r="L64" i="74"/>
  <c r="Q50" i="56"/>
  <c r="P64" i="74"/>
  <c r="P70" i="25"/>
  <c r="P73" i="25" s="1"/>
  <c r="I64" i="74"/>
  <c r="L237" i="46"/>
  <c r="I70" i="25"/>
  <c r="J50" i="56"/>
  <c r="R50" i="56"/>
  <c r="Q70" i="25"/>
  <c r="Q64" i="74"/>
  <c r="K121" i="47"/>
  <c r="K217" i="25"/>
  <c r="F222" i="47"/>
  <c r="F372" i="47"/>
  <c r="F375" i="47" s="1"/>
  <c r="L222" i="47"/>
  <c r="L372" i="47"/>
  <c r="L375" i="47" s="1"/>
  <c r="N222" i="47"/>
  <c r="N372" i="47"/>
  <c r="N375" i="47" s="1"/>
  <c r="V57" i="65"/>
  <c r="J50" i="44"/>
  <c r="Z81" i="46"/>
  <c r="X239" i="46" s="1"/>
  <c r="V222" i="47"/>
  <c r="V372" i="47"/>
  <c r="V375" i="47" s="1"/>
  <c r="E372" i="47"/>
  <c r="E375" i="47" s="1"/>
  <c r="E222" i="47"/>
  <c r="S222" i="47"/>
  <c r="S372" i="47"/>
  <c r="S375" i="47" s="1"/>
  <c r="D372" i="47"/>
  <c r="D222" i="47"/>
  <c r="C215" i="47"/>
  <c r="D294" i="47"/>
  <c r="E59" i="63"/>
  <c r="E86" i="63"/>
  <c r="U222" i="47"/>
  <c r="U372" i="47"/>
  <c r="U375" i="47" s="1"/>
  <c r="J372" i="47"/>
  <c r="J375" i="47" s="1"/>
  <c r="J222" i="47"/>
  <c r="P121" i="47"/>
  <c r="P217" i="25"/>
  <c r="Q217" i="25"/>
  <c r="Q121" i="47"/>
  <c r="I252" i="47"/>
  <c r="O372" i="47"/>
  <c r="O375" i="47" s="1"/>
  <c r="O222" i="47"/>
  <c r="H222" i="47"/>
  <c r="H372" i="47"/>
  <c r="H375" i="47" s="1"/>
  <c r="M70" i="25"/>
  <c r="N50" i="56"/>
  <c r="M64" i="74"/>
  <c r="J70" i="25"/>
  <c r="K50" i="56"/>
  <c r="J64" i="74"/>
  <c r="P50" i="56"/>
  <c r="O64" i="74"/>
  <c r="O70" i="25"/>
  <c r="F70" i="25"/>
  <c r="F73" i="25" s="1"/>
  <c r="F64" i="74"/>
  <c r="G50" i="56"/>
  <c r="W70" i="25"/>
  <c r="X50" i="56"/>
  <c r="W64" i="74"/>
  <c r="H23" i="46"/>
  <c r="M23" i="46"/>
  <c r="N23" i="46"/>
  <c r="J23" i="46"/>
  <c r="S23" i="46"/>
  <c r="P23" i="46"/>
  <c r="L23" i="46"/>
  <c r="AA23" i="46"/>
  <c r="X23" i="46"/>
  <c r="Q23" i="46"/>
  <c r="Y23" i="46"/>
  <c r="K23" i="46"/>
  <c r="R23" i="46"/>
  <c r="O23" i="46"/>
  <c r="AB23" i="46"/>
  <c r="Z23" i="46"/>
  <c r="V23" i="46"/>
  <c r="U23" i="46"/>
  <c r="I23" i="46"/>
  <c r="W23" i="46"/>
  <c r="T23" i="46"/>
  <c r="D249" i="46"/>
  <c r="BS23" i="46"/>
  <c r="AW249" i="46"/>
  <c r="K372" i="47"/>
  <c r="K375" i="47" s="1"/>
  <c r="K222" i="47"/>
  <c r="F217" i="25"/>
  <c r="F121" i="47"/>
  <c r="I121" i="47"/>
  <c r="I217" i="25"/>
  <c r="L217" i="25"/>
  <c r="L121" i="47"/>
  <c r="C56" i="73"/>
  <c r="AA52" i="25"/>
  <c r="V53" i="69"/>
  <c r="N53" i="69"/>
  <c r="U53" i="69"/>
  <c r="C13" i="70"/>
  <c r="H53" i="69"/>
  <c r="W53" i="69"/>
  <c r="T53" i="69"/>
  <c r="AN52" i="25"/>
  <c r="S53" i="69"/>
  <c r="AG52" i="25"/>
  <c r="M53" i="69"/>
  <c r="C61" i="70"/>
  <c r="AV242" i="46"/>
  <c r="CO37" i="46"/>
  <c r="D53" i="69"/>
  <c r="D26" i="56"/>
  <c r="Q53" i="69"/>
  <c r="D48" i="71"/>
  <c r="C45" i="71"/>
  <c r="I53" i="69"/>
  <c r="AB52" i="25"/>
  <c r="P53" i="69"/>
  <c r="C45" i="70"/>
  <c r="C13" i="71"/>
  <c r="AP52" i="25"/>
  <c r="AH52" i="25"/>
  <c r="G53" i="69"/>
  <c r="C39" i="71"/>
  <c r="E241" i="56"/>
  <c r="D37" i="56"/>
  <c r="AF52" i="25"/>
  <c r="CO26" i="46"/>
  <c r="O53" i="69"/>
  <c r="AK52" i="25"/>
  <c r="E53" i="69"/>
  <c r="J53" i="69"/>
  <c r="AR52" i="25"/>
  <c r="D54" i="69"/>
  <c r="C54" i="69" s="1"/>
  <c r="D29" i="56"/>
  <c r="K29" i="44" s="1"/>
  <c r="L29" i="44" s="1"/>
  <c r="F53" i="69"/>
  <c r="AC203" i="46"/>
  <c r="C16" i="75"/>
  <c r="Y50" i="25"/>
  <c r="X49" i="25"/>
  <c r="Z52" i="25"/>
  <c r="AI52" i="25"/>
  <c r="L53" i="69"/>
  <c r="C35" i="25"/>
  <c r="AS35" i="25" s="1"/>
  <c r="K53" i="69"/>
  <c r="C52" i="75"/>
  <c r="AD52" i="25"/>
  <c r="AL52" i="25"/>
  <c r="AC52" i="25"/>
  <c r="C15" i="74"/>
  <c r="C39" i="25"/>
  <c r="AS39" i="25" s="1"/>
  <c r="R53" i="69"/>
  <c r="D57" i="74"/>
  <c r="C53" i="74"/>
  <c r="AH121" i="25"/>
  <c r="AK120" i="25"/>
  <c r="AN225" i="46"/>
  <c r="AI121" i="25"/>
  <c r="AJ141" i="25"/>
  <c r="AD141" i="25"/>
  <c r="AE141" i="25"/>
  <c r="AP141" i="25"/>
  <c r="AT225" i="46"/>
  <c r="AQ120" i="25"/>
  <c r="L39" i="44"/>
  <c r="AB225" i="46"/>
  <c r="Y141" i="25"/>
  <c r="AX155" i="46"/>
  <c r="AF121" i="25"/>
  <c r="AD225" i="46"/>
  <c r="AA120" i="25"/>
  <c r="AL141" i="25"/>
  <c r="AC225" i="46"/>
  <c r="Z120" i="25"/>
  <c r="AC141" i="25"/>
  <c r="AN121" i="25"/>
  <c r="AM120" i="25"/>
  <c r="AP225" i="46"/>
  <c r="AK121" i="25"/>
  <c r="AI141" i="25"/>
  <c r="AD121" i="25"/>
  <c r="AE121" i="25"/>
  <c r="AO121" i="25"/>
  <c r="AQ121" i="25"/>
  <c r="Y120" i="25"/>
  <c r="AX134" i="46"/>
  <c r="AU225" i="46"/>
  <c r="AR120" i="25"/>
  <c r="AA121" i="25"/>
  <c r="AL121" i="25"/>
  <c r="AG121" i="25"/>
  <c r="Z141" i="25"/>
  <c r="AC120" i="25"/>
  <c r="AF225" i="46"/>
  <c r="AB120" i="25"/>
  <c r="AE225" i="46"/>
  <c r="AK225" i="46"/>
  <c r="AH120" i="25"/>
  <c r="AM141" i="25"/>
  <c r="AK141" i="25"/>
  <c r="AM225" i="46"/>
  <c r="AJ120" i="25"/>
  <c r="AD120" i="25"/>
  <c r="AG225" i="46"/>
  <c r="AP120" i="25"/>
  <c r="AS225" i="46"/>
  <c r="AO141" i="25"/>
  <c r="AQ141" i="25"/>
  <c r="AF120" i="25"/>
  <c r="AI225" i="46"/>
  <c r="AR141" i="25"/>
  <c r="AA141" i="25"/>
  <c r="AG141" i="25"/>
  <c r="Z121" i="25"/>
  <c r="AQ225" i="46"/>
  <c r="AN120" i="25"/>
  <c r="AB141" i="25"/>
  <c r="AH141" i="25"/>
  <c r="AM121" i="25"/>
  <c r="AI120" i="25"/>
  <c r="AL225" i="46"/>
  <c r="AJ121" i="25"/>
  <c r="AE120" i="25"/>
  <c r="AH225" i="46"/>
  <c r="AP121" i="25"/>
  <c r="AR225" i="46"/>
  <c r="AO120" i="25"/>
  <c r="Y121" i="25"/>
  <c r="AX135" i="46"/>
  <c r="AF141" i="25"/>
  <c r="AR121" i="25"/>
  <c r="AO225" i="46"/>
  <c r="AL120" i="25"/>
  <c r="AG120" i="25"/>
  <c r="AJ225" i="46"/>
  <c r="AC121" i="25"/>
  <c r="AN141" i="25"/>
  <c r="AB121" i="25"/>
  <c r="AI140" i="25"/>
  <c r="CH244" i="46"/>
  <c r="U85" i="56"/>
  <c r="U243" i="56" s="1"/>
  <c r="CJ244" i="46"/>
  <c r="W85" i="56"/>
  <c r="W243" i="56" s="1"/>
  <c r="CB244" i="46"/>
  <c r="O85" i="56"/>
  <c r="O243" i="56" s="1"/>
  <c r="BU244" i="46"/>
  <c r="H85" i="56"/>
  <c r="H243" i="56" s="1"/>
  <c r="BT85" i="46"/>
  <c r="C77" i="36"/>
  <c r="AQ140" i="25"/>
  <c r="AM133" i="46"/>
  <c r="AM154" i="46"/>
  <c r="AS133" i="46"/>
  <c r="AS154" i="46"/>
  <c r="AD154" i="46"/>
  <c r="AD133" i="46"/>
  <c r="C100" i="36"/>
  <c r="AQ133" i="46"/>
  <c r="AQ154" i="46"/>
  <c r="AR133" i="46"/>
  <c r="AR154" i="46"/>
  <c r="CG244" i="46"/>
  <c r="T85" i="56"/>
  <c r="T243" i="56" s="1"/>
  <c r="J85" i="56"/>
  <c r="J243" i="56" s="1"/>
  <c r="BW244" i="46"/>
  <c r="CD244" i="46"/>
  <c r="Q85" i="56"/>
  <c r="Q243" i="56" s="1"/>
  <c r="BS244" i="46"/>
  <c r="F85" i="56"/>
  <c r="F243" i="56" s="1"/>
  <c r="P85" i="56"/>
  <c r="P243" i="56" s="1"/>
  <c r="CC244" i="46"/>
  <c r="AT224" i="46"/>
  <c r="AQ119" i="25"/>
  <c r="AE154" i="46"/>
  <c r="AE133" i="46"/>
  <c r="AI133" i="46"/>
  <c r="AI154" i="46"/>
  <c r="AK154" i="46"/>
  <c r="AK133" i="46"/>
  <c r="AW154" i="46"/>
  <c r="AW133" i="46"/>
  <c r="AJ133" i="46"/>
  <c r="AJ154" i="46"/>
  <c r="CA244" i="46"/>
  <c r="N85" i="56"/>
  <c r="N243" i="56" s="1"/>
  <c r="CK244" i="46"/>
  <c r="X85" i="56"/>
  <c r="X243" i="56" s="1"/>
  <c r="L85" i="56"/>
  <c r="L243" i="56" s="1"/>
  <c r="BY244" i="46"/>
  <c r="I85" i="56"/>
  <c r="I243" i="56" s="1"/>
  <c r="BV244" i="46"/>
  <c r="CF244" i="46"/>
  <c r="S85" i="56"/>
  <c r="S243" i="56" s="1"/>
  <c r="AG133" i="46"/>
  <c r="AG154" i="46"/>
  <c r="AL133" i="46"/>
  <c r="AL154" i="46"/>
  <c r="AP154" i="46"/>
  <c r="AP133" i="46"/>
  <c r="AT154" i="46"/>
  <c r="AT133" i="46"/>
  <c r="AI119" i="25"/>
  <c r="BX244" i="46"/>
  <c r="K85" i="56"/>
  <c r="K243" i="56" s="1"/>
  <c r="CE244" i="46"/>
  <c r="R85" i="56"/>
  <c r="R243" i="56" s="1"/>
  <c r="V85" i="56"/>
  <c r="V243" i="56" s="1"/>
  <c r="CI244" i="46"/>
  <c r="BZ244" i="46"/>
  <c r="M85" i="56"/>
  <c r="M243" i="56" s="1"/>
  <c r="AF133" i="46"/>
  <c r="AF154" i="46"/>
  <c r="AO133" i="46"/>
  <c r="AO154" i="46"/>
  <c r="AU133" i="46"/>
  <c r="AU154" i="46"/>
  <c r="AH154" i="46"/>
  <c r="AH133" i="46"/>
  <c r="H191" i="47"/>
  <c r="AC131" i="25"/>
  <c r="AL164" i="46"/>
  <c r="AL145" i="46"/>
  <c r="AL141" i="46"/>
  <c r="AV164" i="46"/>
  <c r="AV141" i="46"/>
  <c r="AV145" i="46"/>
  <c r="AS141" i="46"/>
  <c r="AS145" i="46"/>
  <c r="AS164" i="46"/>
  <c r="AT145" i="46"/>
  <c r="AT164" i="46"/>
  <c r="AT141" i="46"/>
  <c r="AD164" i="46"/>
  <c r="AD145" i="46"/>
  <c r="C110" i="36"/>
  <c r="AD141" i="46"/>
  <c r="Z127" i="25"/>
  <c r="E188" i="47"/>
  <c r="AC231" i="46"/>
  <c r="L57" i="44"/>
  <c r="J247" i="44" s="1"/>
  <c r="I247" i="44"/>
  <c r="AO141" i="46"/>
  <c r="AO164" i="46"/>
  <c r="AO145" i="46"/>
  <c r="AP141" i="46"/>
  <c r="AP145" i="46"/>
  <c r="AP164" i="46"/>
  <c r="AJ164" i="46"/>
  <c r="AJ141" i="46"/>
  <c r="AJ145" i="46"/>
  <c r="AG141" i="46"/>
  <c r="AG164" i="46"/>
  <c r="AG145" i="46"/>
  <c r="C60" i="71"/>
  <c r="Z131" i="25"/>
  <c r="E191" i="47"/>
  <c r="H207" i="47"/>
  <c r="AC150" i="25"/>
  <c r="AF141" i="46"/>
  <c r="AF145" i="46"/>
  <c r="AF164" i="46"/>
  <c r="AM141" i="46"/>
  <c r="AM164" i="46"/>
  <c r="AM145" i="46"/>
  <c r="AK141" i="46"/>
  <c r="AK164" i="46"/>
  <c r="AK145" i="46"/>
  <c r="AU141" i="46"/>
  <c r="AU164" i="46"/>
  <c r="AU145" i="46"/>
  <c r="D105" i="36"/>
  <c r="W105" i="36"/>
  <c r="AW158" i="46" s="1"/>
  <c r="I105" i="36"/>
  <c r="AI158" i="46" s="1"/>
  <c r="AC127" i="25"/>
  <c r="H188" i="47"/>
  <c r="AF231" i="46"/>
  <c r="AW141" i="46"/>
  <c r="AW145" i="46"/>
  <c r="AW164" i="46"/>
  <c r="AQ164" i="46"/>
  <c r="AQ141" i="46"/>
  <c r="AQ145" i="46"/>
  <c r="AN164" i="46"/>
  <c r="AN145" i="46"/>
  <c r="AN141" i="46"/>
  <c r="AI145" i="46"/>
  <c r="AI164" i="46"/>
  <c r="AI141" i="46"/>
  <c r="AR145" i="46"/>
  <c r="AR164" i="46"/>
  <c r="AR141" i="46"/>
  <c r="Z150" i="25"/>
  <c r="E207" i="47"/>
  <c r="W55" i="75" l="1"/>
  <c r="P81" i="46"/>
  <c r="V239" i="46"/>
  <c r="T48" i="71"/>
  <c r="P239" i="46"/>
  <c r="AC82" i="46"/>
  <c r="R239" i="46"/>
  <c r="C40" i="71"/>
  <c r="C17" i="75"/>
  <c r="W48" i="71"/>
  <c r="Y239" i="46"/>
  <c r="Z239" i="46"/>
  <c r="AC78" i="46"/>
  <c r="X197" i="25"/>
  <c r="C46" i="71"/>
  <c r="C53" i="75"/>
  <c r="U81" i="46"/>
  <c r="W239" i="46"/>
  <c r="AC200" i="46"/>
  <c r="W73" i="25"/>
  <c r="O73" i="25"/>
  <c r="C197" i="25"/>
  <c r="F249" i="46"/>
  <c r="AC201" i="46"/>
  <c r="P319" i="25"/>
  <c r="O232" i="46"/>
  <c r="M239" i="46"/>
  <c r="W81" i="46"/>
  <c r="U239" i="46" s="1"/>
  <c r="I149" i="25"/>
  <c r="I270" i="25" s="1"/>
  <c r="L232" i="46"/>
  <c r="T73" i="25"/>
  <c r="C112" i="47"/>
  <c r="L270" i="25"/>
  <c r="M237" i="46"/>
  <c r="I239" i="44"/>
  <c r="I48" i="71"/>
  <c r="R237" i="46"/>
  <c r="O48" i="71"/>
  <c r="J48" i="71"/>
  <c r="F48" i="71"/>
  <c r="S239" i="46"/>
  <c r="S73" i="25"/>
  <c r="H237" i="46"/>
  <c r="J239" i="46"/>
  <c r="K239" i="46"/>
  <c r="BQ237" i="46"/>
  <c r="T237" i="46"/>
  <c r="T55" i="75"/>
  <c r="M55" i="75"/>
  <c r="AA129" i="64"/>
  <c r="AA153" i="64" s="1"/>
  <c r="H48" i="71"/>
  <c r="I55" i="75"/>
  <c r="Q105" i="36"/>
  <c r="AQ158" i="46" s="1"/>
  <c r="R158" i="56" s="1"/>
  <c r="S237" i="46"/>
  <c r="O327" i="25"/>
  <c r="J111" i="36"/>
  <c r="AJ163" i="46" s="1"/>
  <c r="N105" i="36"/>
  <c r="AN158" i="46" s="1"/>
  <c r="N201" i="47" s="1"/>
  <c r="N364" i="47" s="1"/>
  <c r="BQ249" i="46"/>
  <c r="M48" i="71"/>
  <c r="I237" i="46"/>
  <c r="O55" i="75"/>
  <c r="AA271" i="64"/>
  <c r="AA295" i="64" s="1"/>
  <c r="N239" i="46"/>
  <c r="H73" i="25"/>
  <c r="AC202" i="46"/>
  <c r="AC163" i="46"/>
  <c r="AA232" i="46" s="1"/>
  <c r="P111" i="36"/>
  <c r="U237" i="46"/>
  <c r="L111" i="36"/>
  <c r="AS66" i="25"/>
  <c r="H105" i="36"/>
  <c r="AH158" i="46" s="1"/>
  <c r="G105" i="36"/>
  <c r="AG158" i="46" s="1"/>
  <c r="H158" i="56" s="1"/>
  <c r="L105" i="36"/>
  <c r="AL158" i="46" s="1"/>
  <c r="AG144" i="25" s="1"/>
  <c r="AG266" i="25" s="1"/>
  <c r="T105" i="36"/>
  <c r="AT158" i="46" s="1"/>
  <c r="J105" i="36"/>
  <c r="AJ158" i="46" s="1"/>
  <c r="M105" i="36"/>
  <c r="AM158" i="46" s="1"/>
  <c r="AH144" i="25" s="1"/>
  <c r="AH266" i="25" s="1"/>
  <c r="F105" i="36"/>
  <c r="AF158" i="46" s="1"/>
  <c r="AD228" i="46" s="1"/>
  <c r="P105" i="36"/>
  <c r="AP158" i="46" s="1"/>
  <c r="S105" i="36"/>
  <c r="AS158" i="46" s="1"/>
  <c r="V105" i="36"/>
  <c r="AV158" i="46" s="1"/>
  <c r="AQ144" i="25" s="1"/>
  <c r="AQ266" i="25" s="1"/>
  <c r="J73" i="25"/>
  <c r="I49" i="47"/>
  <c r="I253" i="47" s="1"/>
  <c r="V111" i="36"/>
  <c r="K105" i="36"/>
  <c r="AK158" i="46" s="1"/>
  <c r="L158" i="56" s="1"/>
  <c r="U105" i="36"/>
  <c r="AU158" i="46" s="1"/>
  <c r="AS228" i="46" s="1"/>
  <c r="E105" i="36"/>
  <c r="AE158" i="46" s="1"/>
  <c r="O105" i="36"/>
  <c r="AO158" i="46" s="1"/>
  <c r="E327" i="25"/>
  <c r="H111" i="36"/>
  <c r="AH163" i="46" s="1"/>
  <c r="AD159" i="46"/>
  <c r="AB232" i="46" s="1"/>
  <c r="L49" i="56"/>
  <c r="V48" i="71"/>
  <c r="J237" i="46"/>
  <c r="P237" i="46"/>
  <c r="M327" i="25"/>
  <c r="F256" i="46"/>
  <c r="G48" i="71"/>
  <c r="E48" i="71"/>
  <c r="N48" i="71"/>
  <c r="Q55" i="75"/>
  <c r="H327" i="25"/>
  <c r="K55" i="75"/>
  <c r="R327" i="25"/>
  <c r="R48" i="71"/>
  <c r="H55" i="75"/>
  <c r="C16" i="70"/>
  <c r="O49" i="56"/>
  <c r="U49" i="56"/>
  <c r="V49" i="56"/>
  <c r="G49" i="56"/>
  <c r="I49" i="56"/>
  <c r="U327" i="25"/>
  <c r="F49" i="56"/>
  <c r="X237" i="46"/>
  <c r="Q48" i="71"/>
  <c r="N55" i="75"/>
  <c r="P48" i="71"/>
  <c r="C18" i="74"/>
  <c r="AA58" i="64"/>
  <c r="AA82" i="64" s="1"/>
  <c r="J55" i="75"/>
  <c r="AA200" i="64"/>
  <c r="AA224" i="64" s="1"/>
  <c r="D55" i="75"/>
  <c r="V55" i="75"/>
  <c r="AA563" i="64"/>
  <c r="AA587" i="64" s="1"/>
  <c r="AA344" i="64"/>
  <c r="AA369" i="64" s="1"/>
  <c r="AA417" i="64"/>
  <c r="AA441" i="64" s="1"/>
  <c r="U111" i="36"/>
  <c r="AU163" i="46" s="1"/>
  <c r="M111" i="36"/>
  <c r="AM159" i="46" s="1"/>
  <c r="R111" i="36"/>
  <c r="AR163" i="46" s="1"/>
  <c r="O111" i="36"/>
  <c r="AO163" i="46" s="1"/>
  <c r="Q111" i="36"/>
  <c r="AQ159" i="46" s="1"/>
  <c r="G111" i="36"/>
  <c r="AG159" i="46" s="1"/>
  <c r="U55" i="75"/>
  <c r="S48" i="71"/>
  <c r="M73" i="25"/>
  <c r="V73" i="25"/>
  <c r="I111" i="36"/>
  <c r="AI159" i="46" s="1"/>
  <c r="T111" i="36"/>
  <c r="AT159" i="46" s="1"/>
  <c r="W111" i="36"/>
  <c r="AW163" i="46" s="1"/>
  <c r="AS86" i="25"/>
  <c r="K111" i="36"/>
  <c r="AK163" i="46" s="1"/>
  <c r="N111" i="36"/>
  <c r="S111" i="36"/>
  <c r="E111" i="36"/>
  <c r="AE159" i="46" s="1"/>
  <c r="F111" i="36"/>
  <c r="AF163" i="46" s="1"/>
  <c r="W237" i="46"/>
  <c r="P145" i="25"/>
  <c r="S232" i="46"/>
  <c r="P232" i="46"/>
  <c r="M145" i="25"/>
  <c r="M270" i="25" s="1"/>
  <c r="P270" i="25"/>
  <c r="D145" i="25"/>
  <c r="D270" i="25" s="1"/>
  <c r="G232" i="46"/>
  <c r="T49" i="56"/>
  <c r="J49" i="56"/>
  <c r="U48" i="71"/>
  <c r="I327" i="25"/>
  <c r="D259" i="46"/>
  <c r="T327" i="25"/>
  <c r="S55" i="75"/>
  <c r="O249" i="47"/>
  <c r="O49" i="47"/>
  <c r="O253" i="47" s="1"/>
  <c r="P327" i="25"/>
  <c r="F55" i="75"/>
  <c r="D375" i="47"/>
  <c r="Q73" i="25"/>
  <c r="I73" i="25"/>
  <c r="K73" i="25"/>
  <c r="U73" i="25"/>
  <c r="R232" i="46"/>
  <c r="O145" i="25"/>
  <c r="O270" i="25" s="1"/>
  <c r="R145" i="25"/>
  <c r="R270" i="25" s="1"/>
  <c r="U232" i="46"/>
  <c r="H249" i="47"/>
  <c r="H49" i="47"/>
  <c r="H253" i="47" s="1"/>
  <c r="L48" i="71"/>
  <c r="J249" i="47"/>
  <c r="J49" i="47"/>
  <c r="J253" i="47" s="1"/>
  <c r="K249" i="47"/>
  <c r="K49" i="47"/>
  <c r="K253" i="47" s="1"/>
  <c r="N249" i="47"/>
  <c r="N49" i="47"/>
  <c r="N253" i="47" s="1"/>
  <c r="P249" i="47"/>
  <c r="P49" i="47"/>
  <c r="P253" i="47" s="1"/>
  <c r="V249" i="47"/>
  <c r="V49" i="47"/>
  <c r="V253" i="47" s="1"/>
  <c r="W249" i="47"/>
  <c r="W49" i="47"/>
  <c r="W253" i="47" s="1"/>
  <c r="G249" i="47"/>
  <c r="G49" i="47"/>
  <c r="G253" i="47" s="1"/>
  <c r="R249" i="47"/>
  <c r="R49" i="47"/>
  <c r="R253" i="47" s="1"/>
  <c r="T112" i="36"/>
  <c r="AT165" i="46" s="1"/>
  <c r="N112" i="36"/>
  <c r="AN165" i="46" s="1"/>
  <c r="U112" i="36"/>
  <c r="AU165" i="46" s="1"/>
  <c r="H112" i="36"/>
  <c r="AH165" i="46" s="1"/>
  <c r="D112" i="36"/>
  <c r="G112" i="36"/>
  <c r="AG165" i="46" s="1"/>
  <c r="M112" i="36"/>
  <c r="AM165" i="46" s="1"/>
  <c r="Q112" i="36"/>
  <c r="AQ165" i="46" s="1"/>
  <c r="AS90" i="25"/>
  <c r="R112" i="36"/>
  <c r="AR165" i="46" s="1"/>
  <c r="J112" i="36"/>
  <c r="AJ165" i="46" s="1"/>
  <c r="O112" i="36"/>
  <c r="AO165" i="46" s="1"/>
  <c r="I112" i="36"/>
  <c r="AI165" i="46" s="1"/>
  <c r="F112" i="36"/>
  <c r="AF165" i="46" s="1"/>
  <c r="P112" i="36"/>
  <c r="AP165" i="46" s="1"/>
  <c r="K112" i="36"/>
  <c r="AK165" i="46" s="1"/>
  <c r="L112" i="36"/>
  <c r="AL165" i="46" s="1"/>
  <c r="E112" i="36"/>
  <c r="AE165" i="46" s="1"/>
  <c r="V112" i="36"/>
  <c r="AV165" i="46" s="1"/>
  <c r="W112" i="36"/>
  <c r="AW165" i="46" s="1"/>
  <c r="S112" i="36"/>
  <c r="AS165" i="46" s="1"/>
  <c r="U249" i="47"/>
  <c r="U49" i="47"/>
  <c r="U253" i="47" s="1"/>
  <c r="E290" i="47"/>
  <c r="E45" i="47"/>
  <c r="E96" i="47"/>
  <c r="C92" i="47"/>
  <c r="C290" i="47" s="1"/>
  <c r="Q237" i="46"/>
  <c r="G56" i="56"/>
  <c r="F41" i="71" s="1"/>
  <c r="L55" i="75"/>
  <c r="C47" i="71"/>
  <c r="E55" i="75"/>
  <c r="F237" i="46"/>
  <c r="Q327" i="25"/>
  <c r="C56" i="74"/>
  <c r="C15" i="71"/>
  <c r="C54" i="75"/>
  <c r="C18" i="75"/>
  <c r="C49" i="70"/>
  <c r="C12" i="71"/>
  <c r="H49" i="56"/>
  <c r="C44" i="71"/>
  <c r="C13" i="73"/>
  <c r="C45" i="65"/>
  <c r="C51" i="75"/>
  <c r="C48" i="70"/>
  <c r="D45" i="73"/>
  <c r="C45" i="73" s="1"/>
  <c r="C44" i="73"/>
  <c r="C12" i="65"/>
  <c r="C15" i="75"/>
  <c r="CO51" i="46"/>
  <c r="E259" i="46"/>
  <c r="N49" i="56"/>
  <c r="CL255" i="46"/>
  <c r="CL256" i="46"/>
  <c r="N73" i="25"/>
  <c r="R73" i="25"/>
  <c r="M49" i="56"/>
  <c r="X49" i="56"/>
  <c r="M57" i="36"/>
  <c r="R135" i="46" s="1"/>
  <c r="P49" i="56"/>
  <c r="AI262" i="25"/>
  <c r="CL237" i="46"/>
  <c r="Y237" i="46"/>
  <c r="CL249" i="46"/>
  <c r="K55" i="56"/>
  <c r="J42" i="70" s="1"/>
  <c r="J62" i="71" s="1"/>
  <c r="H233" i="44"/>
  <c r="D244" i="56"/>
  <c r="K58" i="44"/>
  <c r="F255" i="46"/>
  <c r="K170" i="44"/>
  <c r="D237" i="56"/>
  <c r="J61" i="44"/>
  <c r="H249" i="44" s="1"/>
  <c r="F249" i="44"/>
  <c r="D317" i="25"/>
  <c r="X221" i="25"/>
  <c r="X317" i="25" s="1"/>
  <c r="C221" i="25"/>
  <c r="C317" i="25" s="1"/>
  <c r="N270" i="25"/>
  <c r="W49" i="56"/>
  <c r="R49" i="56"/>
  <c r="U56" i="56"/>
  <c r="T71" i="74"/>
  <c r="T48" i="75" s="1"/>
  <c r="T77" i="25"/>
  <c r="M71" i="74"/>
  <c r="M48" i="75" s="1"/>
  <c r="M77" i="25"/>
  <c r="N56" i="56"/>
  <c r="K56" i="56"/>
  <c r="J71" i="74"/>
  <c r="J48" i="75" s="1"/>
  <c r="J77" i="25"/>
  <c r="U71" i="74"/>
  <c r="U48" i="75" s="1"/>
  <c r="U77" i="25"/>
  <c r="K77" i="25"/>
  <c r="L56" i="56"/>
  <c r="K71" i="74"/>
  <c r="K48" i="75" s="1"/>
  <c r="E77" i="25"/>
  <c r="E71" i="74"/>
  <c r="E48" i="75" s="1"/>
  <c r="S76" i="25"/>
  <c r="T55" i="56"/>
  <c r="S42" i="70" s="1"/>
  <c r="S62" i="71" s="1"/>
  <c r="S50" i="74"/>
  <c r="S69" i="75" s="1"/>
  <c r="Q50" i="74"/>
  <c r="Q69" i="75" s="1"/>
  <c r="R55" i="56"/>
  <c r="Q42" i="70" s="1"/>
  <c r="Q62" i="71" s="1"/>
  <c r="Q76" i="25"/>
  <c r="L55" i="56"/>
  <c r="K42" i="70" s="1"/>
  <c r="K62" i="71" s="1"/>
  <c r="K76" i="25"/>
  <c r="K50" i="74"/>
  <c r="K69" i="75" s="1"/>
  <c r="G50" i="74"/>
  <c r="G69" i="75" s="1"/>
  <c r="H55" i="56"/>
  <c r="G42" i="70" s="1"/>
  <c r="G62" i="71" s="1"/>
  <c r="G76" i="25"/>
  <c r="H50" i="74"/>
  <c r="H69" i="75" s="1"/>
  <c r="H76" i="25"/>
  <c r="I55" i="56"/>
  <c r="H42" i="70" s="1"/>
  <c r="H62" i="71" s="1"/>
  <c r="AH53" i="46"/>
  <c r="H156" i="47" s="1"/>
  <c r="AK53" i="46"/>
  <c r="K156" i="47" s="1"/>
  <c r="AD53" i="46"/>
  <c r="AM53" i="46"/>
  <c r="M156" i="47" s="1"/>
  <c r="AT53" i="46"/>
  <c r="T156" i="47" s="1"/>
  <c r="AN53" i="46"/>
  <c r="N156" i="47" s="1"/>
  <c r="AQ53" i="46"/>
  <c r="Q156" i="47" s="1"/>
  <c r="AO53" i="46"/>
  <c r="O156" i="47" s="1"/>
  <c r="AW53" i="46"/>
  <c r="W156" i="47" s="1"/>
  <c r="AI53" i="46"/>
  <c r="I156" i="47" s="1"/>
  <c r="AV53" i="46"/>
  <c r="V156" i="47" s="1"/>
  <c r="AE53" i="46"/>
  <c r="E156" i="47" s="1"/>
  <c r="AP53" i="46"/>
  <c r="P156" i="47" s="1"/>
  <c r="AJ53" i="46"/>
  <c r="J156" i="47" s="1"/>
  <c r="AF53" i="46"/>
  <c r="AR53" i="46"/>
  <c r="R156" i="47" s="1"/>
  <c r="AG53" i="46"/>
  <c r="G156" i="47" s="1"/>
  <c r="AL53" i="46"/>
  <c r="L156" i="47" s="1"/>
  <c r="AU53" i="46"/>
  <c r="U156" i="47" s="1"/>
  <c r="AS53" i="46"/>
  <c r="S156" i="47" s="1"/>
  <c r="BS53" i="46"/>
  <c r="F56" i="56"/>
  <c r="AQ76" i="25"/>
  <c r="V158" i="47"/>
  <c r="AC76" i="25"/>
  <c r="H158" i="47"/>
  <c r="AN76" i="25"/>
  <c r="S158" i="47"/>
  <c r="AR76" i="25"/>
  <c r="W158" i="47"/>
  <c r="AE76" i="25"/>
  <c r="J158" i="47"/>
  <c r="R54" i="56"/>
  <c r="Q75" i="25"/>
  <c r="Q65" i="74"/>
  <c r="Q63" i="75" s="1"/>
  <c r="J54" i="56"/>
  <c r="I75" i="25"/>
  <c r="I65" i="74"/>
  <c r="I63" i="75" s="1"/>
  <c r="S65" i="74"/>
  <c r="S63" i="75" s="1"/>
  <c r="S75" i="25"/>
  <c r="T54" i="56"/>
  <c r="E65" i="74"/>
  <c r="E63" i="75" s="1"/>
  <c r="F54" i="56"/>
  <c r="E75" i="25"/>
  <c r="X54" i="56"/>
  <c r="W65" i="74"/>
  <c r="W63" i="75" s="1"/>
  <c r="W75" i="25"/>
  <c r="U159" i="47"/>
  <c r="AP77" i="25"/>
  <c r="AC77" i="25"/>
  <c r="H159" i="47"/>
  <c r="R159" i="47"/>
  <c r="AM77" i="25"/>
  <c r="V159" i="47"/>
  <c r="AQ77" i="25"/>
  <c r="I159" i="47"/>
  <c r="AD77" i="25"/>
  <c r="O77" i="25"/>
  <c r="O71" i="74"/>
  <c r="O48" i="75" s="1"/>
  <c r="P56" i="56"/>
  <c r="W77" i="25"/>
  <c r="X56" i="56"/>
  <c r="W71" i="74"/>
  <c r="W48" i="75" s="1"/>
  <c r="G77" i="25"/>
  <c r="G71" i="74"/>
  <c r="G48" i="75" s="1"/>
  <c r="H56" i="56"/>
  <c r="I56" i="56"/>
  <c r="H71" i="74"/>
  <c r="H48" i="75" s="1"/>
  <c r="H77" i="25"/>
  <c r="J50" i="74"/>
  <c r="J69" i="75" s="1"/>
  <c r="J76" i="25"/>
  <c r="R76" i="25"/>
  <c r="R50" i="74"/>
  <c r="R69" i="75" s="1"/>
  <c r="S55" i="56"/>
  <c r="R42" i="70" s="1"/>
  <c r="R62" i="71" s="1"/>
  <c r="E76" i="25"/>
  <c r="E50" i="74"/>
  <c r="E69" i="75" s="1"/>
  <c r="F55" i="56"/>
  <c r="E42" i="70" s="1"/>
  <c r="E62" i="71" s="1"/>
  <c r="I50" i="74"/>
  <c r="I69" i="75" s="1"/>
  <c r="J55" i="56"/>
  <c r="I42" i="70" s="1"/>
  <c r="I62" i="71" s="1"/>
  <c r="I76" i="25"/>
  <c r="O76" i="25"/>
  <c r="P55" i="56"/>
  <c r="O42" i="70" s="1"/>
  <c r="O62" i="71" s="1"/>
  <c r="O50" i="74"/>
  <c r="O69" i="75" s="1"/>
  <c r="AI76" i="25"/>
  <c r="N158" i="47"/>
  <c r="AX55" i="46"/>
  <c r="Y76" i="25"/>
  <c r="D158" i="47"/>
  <c r="AD76" i="25"/>
  <c r="AD78" i="25" s="1"/>
  <c r="I158" i="47"/>
  <c r="AJ76" i="25"/>
  <c r="O158" i="47"/>
  <c r="AA76" i="25"/>
  <c r="F158" i="47"/>
  <c r="S54" i="56"/>
  <c r="R65" i="74"/>
  <c r="R63" i="75" s="1"/>
  <c r="R75" i="25"/>
  <c r="H65" i="74"/>
  <c r="H63" i="75" s="1"/>
  <c r="I54" i="56"/>
  <c r="H75" i="25"/>
  <c r="F75" i="25"/>
  <c r="F65" i="74"/>
  <c r="F63" i="75" s="1"/>
  <c r="G54" i="56"/>
  <c r="P65" i="74"/>
  <c r="P63" i="75" s="1"/>
  <c r="Q54" i="56"/>
  <c r="P75" i="25"/>
  <c r="AG77" i="25"/>
  <c r="L159" i="47"/>
  <c r="G159" i="47"/>
  <c r="AB77" i="25"/>
  <c r="D159" i="47"/>
  <c r="AX56" i="46"/>
  <c r="Y77" i="25"/>
  <c r="K159" i="47"/>
  <c r="AF77" i="25"/>
  <c r="AE77" i="25"/>
  <c r="J159" i="47"/>
  <c r="F71" i="74"/>
  <c r="F48" i="75" s="1"/>
  <c r="F77" i="25"/>
  <c r="P77" i="25"/>
  <c r="P71" i="74"/>
  <c r="P48" i="75" s="1"/>
  <c r="Q56" i="56"/>
  <c r="AC56" i="46"/>
  <c r="E56" i="56"/>
  <c r="D71" i="74"/>
  <c r="D77" i="25"/>
  <c r="R71" i="74"/>
  <c r="R48" i="75" s="1"/>
  <c r="S56" i="56"/>
  <c r="R77" i="25"/>
  <c r="N71" i="74"/>
  <c r="N48" i="75" s="1"/>
  <c r="N77" i="25"/>
  <c r="O56" i="56"/>
  <c r="AC55" i="46"/>
  <c r="D76" i="25"/>
  <c r="E55" i="56"/>
  <c r="D50" i="74"/>
  <c r="L76" i="25"/>
  <c r="L50" i="74"/>
  <c r="L69" i="75" s="1"/>
  <c r="M55" i="56"/>
  <c r="L42" i="70" s="1"/>
  <c r="L62" i="71" s="1"/>
  <c r="W76" i="25"/>
  <c r="W50" i="74"/>
  <c r="W69" i="75" s="1"/>
  <c r="X55" i="56"/>
  <c r="W42" i="70" s="1"/>
  <c r="W62" i="71" s="1"/>
  <c r="P76" i="25"/>
  <c r="P50" i="74"/>
  <c r="P69" i="75" s="1"/>
  <c r="Q55" i="56"/>
  <c r="P42" i="70" s="1"/>
  <c r="P62" i="71" s="1"/>
  <c r="U76" i="25"/>
  <c r="V55" i="56"/>
  <c r="U42" i="70" s="1"/>
  <c r="U62" i="71" s="1"/>
  <c r="U50" i="74"/>
  <c r="U69" i="75" s="1"/>
  <c r="N50" i="74"/>
  <c r="N69" i="75" s="1"/>
  <c r="N76" i="25"/>
  <c r="O55" i="56"/>
  <c r="N42" i="70" s="1"/>
  <c r="N62" i="71" s="1"/>
  <c r="CN53" i="46"/>
  <c r="L158" i="47"/>
  <c r="AG76" i="25"/>
  <c r="M158" i="47"/>
  <c r="AH76" i="25"/>
  <c r="R158" i="47"/>
  <c r="AM76" i="25"/>
  <c r="T158" i="47"/>
  <c r="AO76" i="25"/>
  <c r="K158" i="47"/>
  <c r="AF76" i="25"/>
  <c r="P54" i="56"/>
  <c r="O75" i="25"/>
  <c r="O65" i="74"/>
  <c r="O63" i="75" s="1"/>
  <c r="W54" i="56"/>
  <c r="V75" i="25"/>
  <c r="V65" i="74"/>
  <c r="V63" i="75" s="1"/>
  <c r="E54" i="56"/>
  <c r="D75" i="25"/>
  <c r="AC54" i="46"/>
  <c r="CO54" i="46" s="1"/>
  <c r="D65" i="74"/>
  <c r="G75" i="25"/>
  <c r="H54" i="56"/>
  <c r="G65" i="74"/>
  <c r="G63" i="75" s="1"/>
  <c r="M65" i="74"/>
  <c r="M63" i="75" s="1"/>
  <c r="N54" i="56"/>
  <c r="M75" i="25"/>
  <c r="Q159" i="47"/>
  <c r="AL77" i="25"/>
  <c r="P159" i="47"/>
  <c r="AK77" i="25"/>
  <c r="AR77" i="25"/>
  <c r="W159" i="47"/>
  <c r="T159" i="47"/>
  <c r="AO77" i="25"/>
  <c r="O159" i="47"/>
  <c r="AJ77" i="25"/>
  <c r="V56" i="56"/>
  <c r="Q49" i="56"/>
  <c r="K49" i="56"/>
  <c r="S49" i="56"/>
  <c r="AD80" i="25"/>
  <c r="I71" i="74"/>
  <c r="I48" i="75" s="1"/>
  <c r="I77" i="25"/>
  <c r="J56" i="56"/>
  <c r="M56" i="56"/>
  <c r="L71" i="74"/>
  <c r="L48" i="75" s="1"/>
  <c r="L77" i="25"/>
  <c r="Q77" i="25"/>
  <c r="R56" i="56"/>
  <c r="Q71" i="74"/>
  <c r="Q48" i="75" s="1"/>
  <c r="V71" i="74"/>
  <c r="V48" i="75" s="1"/>
  <c r="W56" i="56"/>
  <c r="V77" i="25"/>
  <c r="S71" i="74"/>
  <c r="S48" i="75" s="1"/>
  <c r="S77" i="25"/>
  <c r="T56" i="56"/>
  <c r="T76" i="25"/>
  <c r="T50" i="74"/>
  <c r="T69" i="75" s="1"/>
  <c r="U55" i="56"/>
  <c r="T42" i="70" s="1"/>
  <c r="T62" i="71" s="1"/>
  <c r="M76" i="25"/>
  <c r="N55" i="56"/>
  <c r="M42" i="70" s="1"/>
  <c r="M62" i="71" s="1"/>
  <c r="M50" i="74"/>
  <c r="M69" i="75" s="1"/>
  <c r="V76" i="25"/>
  <c r="V50" i="74"/>
  <c r="V69" i="75" s="1"/>
  <c r="W55" i="56"/>
  <c r="V42" i="70" s="1"/>
  <c r="V62" i="71" s="1"/>
  <c r="F76" i="25"/>
  <c r="G55" i="56"/>
  <c r="F42" i="70" s="1"/>
  <c r="F62" i="71" s="1"/>
  <c r="F50" i="74"/>
  <c r="F69" i="75" s="1"/>
  <c r="K53" i="46"/>
  <c r="AA53" i="46"/>
  <c r="X53" i="46"/>
  <c r="S53" i="46"/>
  <c r="Q53" i="46"/>
  <c r="P53" i="46"/>
  <c r="L53" i="56" s="1"/>
  <c r="J53" i="46"/>
  <c r="V53" i="46"/>
  <c r="H53" i="46"/>
  <c r="AB53" i="46"/>
  <c r="O53" i="46"/>
  <c r="R53" i="46"/>
  <c r="N53" i="56" s="1"/>
  <c r="W53" i="46"/>
  <c r="Z53" i="46"/>
  <c r="U53" i="46"/>
  <c r="I53" i="46"/>
  <c r="L53" i="46"/>
  <c r="H53" i="56" s="1"/>
  <c r="T53" i="46"/>
  <c r="Y53" i="46"/>
  <c r="M53" i="46"/>
  <c r="N53" i="46"/>
  <c r="AP76" i="25"/>
  <c r="U158" i="47"/>
  <c r="AL76" i="25"/>
  <c r="AL78" i="25" s="1"/>
  <c r="AL80" i="25" s="1"/>
  <c r="Q158" i="47"/>
  <c r="AB76" i="25"/>
  <c r="AB78" i="25" s="1"/>
  <c r="G158" i="47"/>
  <c r="AK76" i="25"/>
  <c r="P158" i="47"/>
  <c r="E158" i="47"/>
  <c r="Z76" i="25"/>
  <c r="J65" i="74"/>
  <c r="J63" i="75" s="1"/>
  <c r="K54" i="56"/>
  <c r="J75" i="25"/>
  <c r="V54" i="56"/>
  <c r="U75" i="25"/>
  <c r="U65" i="74"/>
  <c r="U63" i="75" s="1"/>
  <c r="N75" i="25"/>
  <c r="N65" i="74"/>
  <c r="N63" i="75" s="1"/>
  <c r="O54" i="56"/>
  <c r="L75" i="25"/>
  <c r="L65" i="74"/>
  <c r="L63" i="75" s="1"/>
  <c r="M54" i="56"/>
  <c r="K75" i="25"/>
  <c r="L54" i="56"/>
  <c r="K65" i="74"/>
  <c r="K63" i="75" s="1"/>
  <c r="T75" i="25"/>
  <c r="U54" i="56"/>
  <c r="T65" i="74"/>
  <c r="T63" i="75" s="1"/>
  <c r="Z77" i="25"/>
  <c r="E159" i="47"/>
  <c r="AN77" i="25"/>
  <c r="S159" i="47"/>
  <c r="F159" i="47"/>
  <c r="AA77" i="25"/>
  <c r="M159" i="47"/>
  <c r="AH77" i="25"/>
  <c r="AI77" i="25"/>
  <c r="N159" i="47"/>
  <c r="P68" i="74"/>
  <c r="S256" i="46"/>
  <c r="Q44" i="56"/>
  <c r="P60" i="25"/>
  <c r="U68" i="74"/>
  <c r="U60" i="25"/>
  <c r="X256" i="46"/>
  <c r="V44" i="56"/>
  <c r="J68" i="74"/>
  <c r="J60" i="25"/>
  <c r="K44" i="56"/>
  <c r="M256" i="46"/>
  <c r="Q68" i="74"/>
  <c r="Q60" i="25"/>
  <c r="T256" i="46"/>
  <c r="R44" i="56"/>
  <c r="N68" i="74"/>
  <c r="Q256" i="46"/>
  <c r="N60" i="25"/>
  <c r="O44" i="56"/>
  <c r="T68" i="74"/>
  <c r="T60" i="25"/>
  <c r="W256" i="46"/>
  <c r="U44" i="56"/>
  <c r="Z59" i="25"/>
  <c r="E146" i="47"/>
  <c r="AC255" i="46"/>
  <c r="AM59" i="25"/>
  <c r="AP255" i="46"/>
  <c r="R146" i="47"/>
  <c r="AU255" i="46"/>
  <c r="AR59" i="25"/>
  <c r="W146" i="47"/>
  <c r="P146" i="47"/>
  <c r="AN255" i="46"/>
  <c r="AK59" i="25"/>
  <c r="M146" i="47"/>
  <c r="AH59" i="25"/>
  <c r="AK255" i="46"/>
  <c r="J155" i="46"/>
  <c r="J135" i="46"/>
  <c r="J134" i="46"/>
  <c r="AC49" i="46"/>
  <c r="E49" i="56"/>
  <c r="AS45" i="25"/>
  <c r="V57" i="36"/>
  <c r="F57" i="36"/>
  <c r="I57" i="36"/>
  <c r="R47" i="25"/>
  <c r="S35" i="56"/>
  <c r="V47" i="25"/>
  <c r="W35" i="56"/>
  <c r="P35" i="56"/>
  <c r="O47" i="25"/>
  <c r="I47" i="25"/>
  <c r="J35" i="56"/>
  <c r="N47" i="25"/>
  <c r="O35" i="56"/>
  <c r="U62" i="74"/>
  <c r="U60" i="75" s="1"/>
  <c r="V42" i="56"/>
  <c r="V236" i="56" s="1"/>
  <c r="U58" i="25"/>
  <c r="J42" i="56"/>
  <c r="I62" i="74"/>
  <c r="I60" i="75" s="1"/>
  <c r="I58" i="25"/>
  <c r="M42" i="56"/>
  <c r="L62" i="74"/>
  <c r="L60" i="75" s="1"/>
  <c r="L58" i="25"/>
  <c r="V62" i="74"/>
  <c r="V60" i="75" s="1"/>
  <c r="W42" i="56"/>
  <c r="V58" i="25"/>
  <c r="K58" i="25"/>
  <c r="K62" i="74"/>
  <c r="K60" i="75" s="1"/>
  <c r="L42" i="56"/>
  <c r="AL41" i="46"/>
  <c r="L144" i="47" s="1"/>
  <c r="L334" i="47" s="1"/>
  <c r="AJ41" i="46"/>
  <c r="J144" i="47" s="1"/>
  <c r="J334" i="47" s="1"/>
  <c r="AH41" i="46"/>
  <c r="H144" i="47" s="1"/>
  <c r="H334" i="47" s="1"/>
  <c r="AQ41" i="46"/>
  <c r="Q144" i="47" s="1"/>
  <c r="Q334" i="47" s="1"/>
  <c r="AI41" i="46"/>
  <c r="I144" i="47" s="1"/>
  <c r="I334" i="47" s="1"/>
  <c r="AT41" i="46"/>
  <c r="T144" i="47" s="1"/>
  <c r="T334" i="47" s="1"/>
  <c r="AN41" i="46"/>
  <c r="N144" i="47" s="1"/>
  <c r="N334" i="47" s="1"/>
  <c r="AG41" i="46"/>
  <c r="G144" i="47" s="1"/>
  <c r="G334" i="47" s="1"/>
  <c r="AM41" i="46"/>
  <c r="M144" i="47" s="1"/>
  <c r="M334" i="47" s="1"/>
  <c r="AF41" i="46"/>
  <c r="F144" i="47" s="1"/>
  <c r="F334" i="47" s="1"/>
  <c r="AE41" i="46"/>
  <c r="E144" i="47" s="1"/>
  <c r="E334" i="47" s="1"/>
  <c r="AS41" i="46"/>
  <c r="S144" i="47" s="1"/>
  <c r="S334" i="47" s="1"/>
  <c r="AV41" i="46"/>
  <c r="V144" i="47" s="1"/>
  <c r="V334" i="47" s="1"/>
  <c r="AU41" i="46"/>
  <c r="U144" i="47" s="1"/>
  <c r="U334" i="47" s="1"/>
  <c r="AO41" i="46"/>
  <c r="O144" i="47" s="1"/>
  <c r="O334" i="47" s="1"/>
  <c r="AR41" i="46"/>
  <c r="R144" i="47" s="1"/>
  <c r="R334" i="47" s="1"/>
  <c r="AW41" i="46"/>
  <c r="W144" i="47" s="1"/>
  <c r="W334" i="47" s="1"/>
  <c r="AK41" i="46"/>
  <c r="K144" i="47" s="1"/>
  <c r="K334" i="47" s="1"/>
  <c r="AD41" i="46"/>
  <c r="AP41" i="46"/>
  <c r="P144" i="47" s="1"/>
  <c r="P334" i="47" s="1"/>
  <c r="G214" i="46"/>
  <c r="P48" i="25"/>
  <c r="S255" i="46"/>
  <c r="Q36" i="56"/>
  <c r="T36" i="56"/>
  <c r="S48" i="25"/>
  <c r="V255" i="46"/>
  <c r="E48" i="25"/>
  <c r="H255" i="46"/>
  <c r="F36" i="56"/>
  <c r="T48" i="25"/>
  <c r="U36" i="56"/>
  <c r="W255" i="46"/>
  <c r="K36" i="56"/>
  <c r="M255" i="46"/>
  <c r="J48" i="25"/>
  <c r="M36" i="56"/>
  <c r="O255" i="46"/>
  <c r="L48" i="25"/>
  <c r="C154" i="47"/>
  <c r="J57" i="36"/>
  <c r="BS34" i="46"/>
  <c r="D68" i="75"/>
  <c r="C68" i="75" s="1"/>
  <c r="C49" i="74"/>
  <c r="AF256" i="46"/>
  <c r="H147" i="47"/>
  <c r="AC60" i="25"/>
  <c r="W147" i="47"/>
  <c r="W337" i="47" s="1"/>
  <c r="AR60" i="25"/>
  <c r="AU256" i="46"/>
  <c r="AO60" i="25"/>
  <c r="T147" i="47"/>
  <c r="AR256" i="46"/>
  <c r="AP60" i="25"/>
  <c r="U147" i="47"/>
  <c r="AS256" i="46"/>
  <c r="AG60" i="25"/>
  <c r="L147" i="47"/>
  <c r="AJ256" i="46"/>
  <c r="R59" i="25"/>
  <c r="R47" i="74"/>
  <c r="S43" i="56"/>
  <c r="R39" i="70" s="1"/>
  <c r="N47" i="74"/>
  <c r="N59" i="25"/>
  <c r="O43" i="56"/>
  <c r="N39" i="70" s="1"/>
  <c r="G43" i="56"/>
  <c r="F39" i="70" s="1"/>
  <c r="F59" i="25"/>
  <c r="F47" i="74"/>
  <c r="W59" i="25"/>
  <c r="W47" i="74"/>
  <c r="X43" i="56"/>
  <c r="W39" i="70" s="1"/>
  <c r="P47" i="74"/>
  <c r="P59" i="25"/>
  <c r="Q43" i="56"/>
  <c r="P39" i="70" s="1"/>
  <c r="W60" i="25"/>
  <c r="W68" i="74"/>
  <c r="Z256" i="46"/>
  <c r="X44" i="56"/>
  <c r="G68" i="74"/>
  <c r="G60" i="25"/>
  <c r="J256" i="46"/>
  <c r="H44" i="56"/>
  <c r="V60" i="25"/>
  <c r="V68" i="74"/>
  <c r="Y256" i="46"/>
  <c r="W44" i="56"/>
  <c r="L60" i="25"/>
  <c r="L68" i="74"/>
  <c r="O256" i="46"/>
  <c r="M44" i="56"/>
  <c r="K68" i="74"/>
  <c r="K60" i="25"/>
  <c r="N256" i="46"/>
  <c r="L44" i="56"/>
  <c r="D60" i="25"/>
  <c r="AC44" i="46"/>
  <c r="D68" i="74"/>
  <c r="E44" i="56"/>
  <c r="G256" i="46"/>
  <c r="AS255" i="46"/>
  <c r="U146" i="47"/>
  <c r="AP59" i="25"/>
  <c r="AC59" i="25"/>
  <c r="AF255" i="46"/>
  <c r="H146" i="47"/>
  <c r="AH255" i="46"/>
  <c r="J146" i="47"/>
  <c r="AE59" i="25"/>
  <c r="AA59" i="25"/>
  <c r="AD255" i="46"/>
  <c r="F146" i="47"/>
  <c r="V146" i="47"/>
  <c r="V336" i="47" s="1"/>
  <c r="AQ59" i="25"/>
  <c r="AT255" i="46"/>
  <c r="E47" i="25"/>
  <c r="F35" i="56"/>
  <c r="T35" i="56"/>
  <c r="S47" i="25"/>
  <c r="N35" i="56"/>
  <c r="M47" i="25"/>
  <c r="P47" i="25"/>
  <c r="Q35" i="56"/>
  <c r="J47" i="25"/>
  <c r="K35" i="56"/>
  <c r="S58" i="25"/>
  <c r="T42" i="56"/>
  <c r="S62" i="74"/>
  <c r="S60" i="75" s="1"/>
  <c r="W62" i="74"/>
  <c r="W60" i="75" s="1"/>
  <c r="W58" i="25"/>
  <c r="X42" i="56"/>
  <c r="X236" i="56" s="1"/>
  <c r="R58" i="25"/>
  <c r="R62" i="74"/>
  <c r="R60" i="75" s="1"/>
  <c r="S42" i="56"/>
  <c r="H42" i="56"/>
  <c r="H236" i="56" s="1"/>
  <c r="G62" i="74"/>
  <c r="G60" i="75" s="1"/>
  <c r="G58" i="25"/>
  <c r="M58" i="25"/>
  <c r="M62" i="74"/>
  <c r="M60" i="75" s="1"/>
  <c r="N42" i="56"/>
  <c r="K33" i="44"/>
  <c r="D256" i="56"/>
  <c r="T41" i="46"/>
  <c r="U41" i="46"/>
  <c r="Z41" i="46"/>
  <c r="Y41" i="46"/>
  <c r="I41" i="46"/>
  <c r="X41" i="46"/>
  <c r="L41" i="46"/>
  <c r="H41" i="56" s="1"/>
  <c r="R41" i="46"/>
  <c r="N41" i="56" s="1"/>
  <c r="M41" i="46"/>
  <c r="AB41" i="46"/>
  <c r="S41" i="46"/>
  <c r="V41" i="46"/>
  <c r="O41" i="46"/>
  <c r="K41" i="56" s="1"/>
  <c r="K41" i="46"/>
  <c r="Q41" i="46"/>
  <c r="W41" i="46"/>
  <c r="AA41" i="46"/>
  <c r="J41" i="46"/>
  <c r="F41" i="56" s="1"/>
  <c r="P41" i="46"/>
  <c r="H41" i="46"/>
  <c r="N41" i="46"/>
  <c r="O36" i="56"/>
  <c r="N48" i="25"/>
  <c r="N50" i="25" s="1"/>
  <c r="N52" i="25" s="1"/>
  <c r="Q255" i="46"/>
  <c r="N36" i="56"/>
  <c r="M48" i="25"/>
  <c r="P255" i="46"/>
  <c r="K255" i="46"/>
  <c r="I36" i="56"/>
  <c r="H48" i="25"/>
  <c r="W36" i="56"/>
  <c r="Y255" i="46"/>
  <c r="V48" i="25"/>
  <c r="V50" i="25" s="1"/>
  <c r="V52" i="25" s="1"/>
  <c r="L36" i="56"/>
  <c r="N255" i="46"/>
  <c r="K48" i="25"/>
  <c r="X71" i="25"/>
  <c r="AS71" i="25" s="1"/>
  <c r="Y73" i="25"/>
  <c r="P57" i="36"/>
  <c r="CN34" i="46"/>
  <c r="F251" i="44"/>
  <c r="J36" i="44"/>
  <c r="H251" i="44" s="1"/>
  <c r="L57" i="36"/>
  <c r="F147" i="47"/>
  <c r="AA60" i="25"/>
  <c r="AD256" i="46"/>
  <c r="M147" i="47"/>
  <c r="M337" i="47" s="1"/>
  <c r="AK256" i="46"/>
  <c r="AH60" i="25"/>
  <c r="N147" i="47"/>
  <c r="N337" i="47" s="1"/>
  <c r="AL256" i="46"/>
  <c r="AI60" i="25"/>
  <c r="AL60" i="25"/>
  <c r="Q147" i="47"/>
  <c r="Q337" i="47" s="1"/>
  <c r="AO256" i="46"/>
  <c r="AT256" i="46"/>
  <c r="V147" i="47"/>
  <c r="AQ60" i="25"/>
  <c r="BQ255" i="46"/>
  <c r="R43" i="56"/>
  <c r="Q39" i="70" s="1"/>
  <c r="Q47" i="74"/>
  <c r="Q59" i="25"/>
  <c r="F43" i="56"/>
  <c r="E39" i="70" s="1"/>
  <c r="E47" i="74"/>
  <c r="E59" i="25"/>
  <c r="J43" i="56"/>
  <c r="I39" i="70" s="1"/>
  <c r="I59" i="25"/>
  <c r="I47" i="74"/>
  <c r="H59" i="25"/>
  <c r="I43" i="56"/>
  <c r="H39" i="70" s="1"/>
  <c r="H47" i="74"/>
  <c r="M43" i="56"/>
  <c r="L39" i="70" s="1"/>
  <c r="L59" i="25"/>
  <c r="L47" i="74"/>
  <c r="K57" i="36"/>
  <c r="E68" i="74"/>
  <c r="E60" i="25"/>
  <c r="H256" i="46"/>
  <c r="F44" i="56"/>
  <c r="S60" i="25"/>
  <c r="V256" i="46"/>
  <c r="S68" i="74"/>
  <c r="T44" i="56"/>
  <c r="O68" i="74"/>
  <c r="O60" i="25"/>
  <c r="P44" i="56"/>
  <c r="R256" i="46"/>
  <c r="AQ255" i="46"/>
  <c r="AN59" i="25"/>
  <c r="S146" i="47"/>
  <c r="AF59" i="25"/>
  <c r="K146" i="47"/>
  <c r="K336" i="47" s="1"/>
  <c r="AI255" i="46"/>
  <c r="G146" i="47"/>
  <c r="G336" i="47" s="1"/>
  <c r="AB59" i="25"/>
  <c r="AE255" i="46"/>
  <c r="AO59" i="25"/>
  <c r="T146" i="47"/>
  <c r="T336" i="47" s="1"/>
  <c r="AR255" i="46"/>
  <c r="AL59" i="25"/>
  <c r="Q146" i="47"/>
  <c r="AO255" i="46"/>
  <c r="F47" i="25"/>
  <c r="G35" i="56"/>
  <c r="M35" i="56"/>
  <c r="L47" i="25"/>
  <c r="K47" i="25"/>
  <c r="L35" i="56"/>
  <c r="H47" i="25"/>
  <c r="I35" i="56"/>
  <c r="V35" i="56"/>
  <c r="U47" i="25"/>
  <c r="W57" i="36"/>
  <c r="BQ256" i="46"/>
  <c r="F42" i="56"/>
  <c r="E62" i="74"/>
  <c r="E60" i="75" s="1"/>
  <c r="E58" i="25"/>
  <c r="H58" i="25"/>
  <c r="I42" i="56"/>
  <c r="H62" i="74"/>
  <c r="H60" i="75" s="1"/>
  <c r="P42" i="56"/>
  <c r="O58" i="25"/>
  <c r="O62" i="74"/>
  <c r="O60" i="75" s="1"/>
  <c r="D58" i="25"/>
  <c r="AC42" i="46"/>
  <c r="CO42" i="46" s="1"/>
  <c r="E42" i="56"/>
  <c r="D62" i="74"/>
  <c r="F62" i="74"/>
  <c r="F60" i="75" s="1"/>
  <c r="F58" i="25"/>
  <c r="G42" i="56"/>
  <c r="G236" i="56" s="1"/>
  <c r="AX49" i="46"/>
  <c r="D152" i="47"/>
  <c r="C152" i="47" s="1"/>
  <c r="S57" i="36"/>
  <c r="CN41" i="46"/>
  <c r="BS41" i="46"/>
  <c r="G36" i="56"/>
  <c r="I255" i="46"/>
  <c r="F48" i="25"/>
  <c r="Z255" i="46"/>
  <c r="X36" i="56"/>
  <c r="W48" i="25"/>
  <c r="U48" i="25"/>
  <c r="V36" i="56"/>
  <c r="X255" i="46"/>
  <c r="R48" i="25"/>
  <c r="U255" i="46"/>
  <c r="S36" i="56"/>
  <c r="Q48" i="25"/>
  <c r="R36" i="56"/>
  <c r="T255" i="46"/>
  <c r="Z34" i="46"/>
  <c r="V34" i="56" s="1"/>
  <c r="P34" i="46"/>
  <c r="L34" i="56" s="1"/>
  <c r="J34" i="46"/>
  <c r="F34" i="56" s="1"/>
  <c r="U34" i="46"/>
  <c r="Q34" i="56" s="1"/>
  <c r="M34" i="46"/>
  <c r="I34" i="56" s="1"/>
  <c r="L34" i="46"/>
  <c r="H34" i="56" s="1"/>
  <c r="V34" i="46"/>
  <c r="R34" i="56" s="1"/>
  <c r="K34" i="46"/>
  <c r="G34" i="56" s="1"/>
  <c r="Q34" i="46"/>
  <c r="M34" i="56" s="1"/>
  <c r="AB34" i="46"/>
  <c r="X34" i="56" s="1"/>
  <c r="AA34" i="46"/>
  <c r="W34" i="56" s="1"/>
  <c r="S34" i="46"/>
  <c r="O34" i="56" s="1"/>
  <c r="H34" i="46"/>
  <c r="W34" i="46"/>
  <c r="S34" i="56" s="1"/>
  <c r="X34" i="46"/>
  <c r="T34" i="56" s="1"/>
  <c r="N34" i="46"/>
  <c r="J34" i="56" s="1"/>
  <c r="I34" i="46"/>
  <c r="T34" i="46"/>
  <c r="P34" i="56" s="1"/>
  <c r="O34" i="46"/>
  <c r="K34" i="56" s="1"/>
  <c r="R34" i="46"/>
  <c r="N34" i="56" s="1"/>
  <c r="Y34" i="46"/>
  <c r="U34" i="56" s="1"/>
  <c r="D41" i="70"/>
  <c r="D51" i="56"/>
  <c r="K51" i="44" s="1"/>
  <c r="L51" i="44" s="1"/>
  <c r="Q57" i="36"/>
  <c r="G57" i="36"/>
  <c r="I147" i="47"/>
  <c r="AG256" i="46"/>
  <c r="AD60" i="25"/>
  <c r="AM60" i="25"/>
  <c r="R147" i="47"/>
  <c r="AP256" i="46"/>
  <c r="AC256" i="46"/>
  <c r="Z60" i="25"/>
  <c r="E147" i="47"/>
  <c r="AF60" i="25"/>
  <c r="K147" i="47"/>
  <c r="AI256" i="46"/>
  <c r="J147" i="47"/>
  <c r="J337" i="47" s="1"/>
  <c r="AE60" i="25"/>
  <c r="AH256" i="46"/>
  <c r="O59" i="25"/>
  <c r="P43" i="56"/>
  <c r="O39" i="70" s="1"/>
  <c r="O47" i="74"/>
  <c r="L43" i="56"/>
  <c r="K39" i="70" s="1"/>
  <c r="K47" i="74"/>
  <c r="K59" i="25"/>
  <c r="T47" i="74"/>
  <c r="U43" i="56"/>
  <c r="T39" i="70" s="1"/>
  <c r="T59" i="25"/>
  <c r="G59" i="25"/>
  <c r="H43" i="56"/>
  <c r="G39" i="70" s="1"/>
  <c r="G47" i="74"/>
  <c r="U47" i="74"/>
  <c r="V43" i="56"/>
  <c r="U39" i="70" s="1"/>
  <c r="U59" i="25"/>
  <c r="U105" i="25" s="1"/>
  <c r="T57" i="36"/>
  <c r="R155" i="46"/>
  <c r="F68" i="74"/>
  <c r="F60" i="25"/>
  <c r="I256" i="46"/>
  <c r="G44" i="56"/>
  <c r="M60" i="25"/>
  <c r="P256" i="46"/>
  <c r="M68" i="74"/>
  <c r="N44" i="56"/>
  <c r="H68" i="74"/>
  <c r="H60" i="25"/>
  <c r="K256" i="46"/>
  <c r="I44" i="56"/>
  <c r="I60" i="25"/>
  <c r="I68" i="74"/>
  <c r="L256" i="46"/>
  <c r="J44" i="56"/>
  <c r="R68" i="74"/>
  <c r="R60" i="25"/>
  <c r="U256" i="46"/>
  <c r="S44" i="56"/>
  <c r="AG59" i="25"/>
  <c r="L146" i="47"/>
  <c r="AJ255" i="46"/>
  <c r="AD59" i="25"/>
  <c r="AG255" i="46"/>
  <c r="I146" i="47"/>
  <c r="AL255" i="46"/>
  <c r="AI59" i="25"/>
  <c r="N146" i="47"/>
  <c r="AX43" i="46"/>
  <c r="Y59" i="25"/>
  <c r="AB255" i="46"/>
  <c r="D146" i="47"/>
  <c r="O146" i="47"/>
  <c r="AM255" i="46"/>
  <c r="AJ59" i="25"/>
  <c r="J44" i="44"/>
  <c r="H252" i="44" s="1"/>
  <c r="F252" i="44"/>
  <c r="D57" i="36"/>
  <c r="G47" i="25"/>
  <c r="H35" i="56"/>
  <c r="AC35" i="46"/>
  <c r="CO35" i="46" s="1"/>
  <c r="D47" i="25"/>
  <c r="E35" i="56"/>
  <c r="X35" i="56"/>
  <c r="W47" i="25"/>
  <c r="U35" i="56"/>
  <c r="T47" i="25"/>
  <c r="R35" i="56"/>
  <c r="Q47" i="25"/>
  <c r="R57" i="36"/>
  <c r="Q58" i="25"/>
  <c r="R42" i="56"/>
  <c r="R236" i="56" s="1"/>
  <c r="Q62" i="74"/>
  <c r="Q60" i="75" s="1"/>
  <c r="U42" i="56"/>
  <c r="T62" i="74"/>
  <c r="T60" i="75" s="1"/>
  <c r="T58" i="25"/>
  <c r="N62" i="74"/>
  <c r="N60" i="75" s="1"/>
  <c r="N58" i="25"/>
  <c r="O42" i="56"/>
  <c r="Q42" i="56"/>
  <c r="P62" i="74"/>
  <c r="P60" i="75" s="1"/>
  <c r="P58" i="25"/>
  <c r="J58" i="25"/>
  <c r="K42" i="56"/>
  <c r="K236" i="56" s="1"/>
  <c r="J62" i="74"/>
  <c r="J60" i="75" s="1"/>
  <c r="H57" i="36"/>
  <c r="L255" i="46"/>
  <c r="I48" i="25"/>
  <c r="J36" i="56"/>
  <c r="R255" i="46"/>
  <c r="P36" i="56"/>
  <c r="O48" i="25"/>
  <c r="E36" i="56"/>
  <c r="AC36" i="46"/>
  <c r="G255" i="46"/>
  <c r="D48" i="25"/>
  <c r="J255" i="46"/>
  <c r="H36" i="56"/>
  <c r="G48" i="25"/>
  <c r="G50" i="25" s="1"/>
  <c r="G52" i="25" s="1"/>
  <c r="U57" i="36"/>
  <c r="AJ60" i="25"/>
  <c r="O147" i="47"/>
  <c r="AM256" i="46"/>
  <c r="AB60" i="25"/>
  <c r="G147" i="47"/>
  <c r="AE256" i="46"/>
  <c r="AK60" i="25"/>
  <c r="P147" i="47"/>
  <c r="AN256" i="46"/>
  <c r="AN60" i="25"/>
  <c r="AQ256" i="46"/>
  <c r="S147" i="47"/>
  <c r="D147" i="47"/>
  <c r="Y60" i="25"/>
  <c r="AB256" i="46"/>
  <c r="AX44" i="46"/>
  <c r="N57" i="36"/>
  <c r="S47" i="74"/>
  <c r="T43" i="56"/>
  <c r="S39" i="70" s="1"/>
  <c r="S59" i="25"/>
  <c r="AC43" i="46"/>
  <c r="CO43" i="46" s="1"/>
  <c r="D47" i="74"/>
  <c r="D59" i="25"/>
  <c r="E43" i="56"/>
  <c r="J59" i="25"/>
  <c r="J47" i="74"/>
  <c r="K43" i="56"/>
  <c r="J39" i="70" s="1"/>
  <c r="N43" i="56"/>
  <c r="M39" i="70" s="1"/>
  <c r="M47" i="74"/>
  <c r="M59" i="25"/>
  <c r="V59" i="25"/>
  <c r="V47" i="74"/>
  <c r="W43" i="56"/>
  <c r="V39" i="70" s="1"/>
  <c r="O57" i="36"/>
  <c r="C57" i="65"/>
  <c r="L327" i="25"/>
  <c r="J327" i="25"/>
  <c r="N327" i="25"/>
  <c r="X286" i="25"/>
  <c r="S327" i="25"/>
  <c r="C218" i="25"/>
  <c r="AT163" i="46"/>
  <c r="AW159" i="46"/>
  <c r="AN159" i="46"/>
  <c r="AS163" i="46"/>
  <c r="AS159" i="46"/>
  <c r="AE163" i="46"/>
  <c r="AU159" i="46"/>
  <c r="AM163" i="46"/>
  <c r="AO159" i="46"/>
  <c r="AQ163" i="46"/>
  <c r="D202" i="47"/>
  <c r="Y145" i="25"/>
  <c r="AJ159" i="46"/>
  <c r="AP163" i="46"/>
  <c r="AP159" i="46"/>
  <c r="AV163" i="46"/>
  <c r="AV159" i="46"/>
  <c r="D206" i="47"/>
  <c r="Y149" i="25"/>
  <c r="E163" i="56"/>
  <c r="D212" i="25" s="1"/>
  <c r="C46" i="65"/>
  <c r="K327" i="25"/>
  <c r="V327" i="25"/>
  <c r="W327" i="25"/>
  <c r="H358" i="47"/>
  <c r="G327" i="25"/>
  <c r="C122" i="47"/>
  <c r="C51" i="69"/>
  <c r="F327" i="25"/>
  <c r="X218" i="25"/>
  <c r="C78" i="69"/>
  <c r="W82" i="74"/>
  <c r="W80" i="75" s="1"/>
  <c r="W144" i="25"/>
  <c r="W266" i="25" s="1"/>
  <c r="Z228" i="46"/>
  <c r="I158" i="46"/>
  <c r="C61" i="36"/>
  <c r="M144" i="25"/>
  <c r="M266" i="25" s="1"/>
  <c r="P228" i="46"/>
  <c r="M82" i="74"/>
  <c r="M80" i="75" s="1"/>
  <c r="H82" i="74"/>
  <c r="H80" i="75" s="1"/>
  <c r="K228" i="46"/>
  <c r="H144" i="25"/>
  <c r="H266" i="25" s="1"/>
  <c r="R82" i="74"/>
  <c r="R80" i="75" s="1"/>
  <c r="R144" i="25"/>
  <c r="R266" i="25" s="1"/>
  <c r="U228" i="46"/>
  <c r="U82" i="74"/>
  <c r="U80" i="75" s="1"/>
  <c r="X228" i="46"/>
  <c r="U144" i="25"/>
  <c r="U266" i="25" s="1"/>
  <c r="Q144" i="25"/>
  <c r="Q266" i="25" s="1"/>
  <c r="Q82" i="74"/>
  <c r="Q80" i="75" s="1"/>
  <c r="T228" i="46"/>
  <c r="K82" i="74"/>
  <c r="K80" i="75" s="1"/>
  <c r="N228" i="46"/>
  <c r="K144" i="25"/>
  <c r="K266" i="25" s="1"/>
  <c r="M228" i="46"/>
  <c r="J144" i="25"/>
  <c r="J266" i="25" s="1"/>
  <c r="J82" i="74"/>
  <c r="J80" i="75" s="1"/>
  <c r="N82" i="74"/>
  <c r="N80" i="75" s="1"/>
  <c r="N144" i="25"/>
  <c r="N266" i="25" s="1"/>
  <c r="Q228" i="46"/>
  <c r="L144" i="25"/>
  <c r="L266" i="25" s="1"/>
  <c r="L82" i="74"/>
  <c r="L80" i="75" s="1"/>
  <c r="O228" i="46"/>
  <c r="V228" i="46"/>
  <c r="S144" i="25"/>
  <c r="S266" i="25" s="1"/>
  <c r="S82" i="74"/>
  <c r="S80" i="75" s="1"/>
  <c r="E144" i="25"/>
  <c r="E266" i="25" s="1"/>
  <c r="H228" i="46"/>
  <c r="E82" i="74"/>
  <c r="E80" i="75" s="1"/>
  <c r="I228" i="46"/>
  <c r="F82" i="74"/>
  <c r="F80" i="75" s="1"/>
  <c r="F144" i="25"/>
  <c r="F266" i="25" s="1"/>
  <c r="S228" i="46"/>
  <c r="P82" i="74"/>
  <c r="P80" i="75" s="1"/>
  <c r="P144" i="25"/>
  <c r="P266" i="25" s="1"/>
  <c r="I144" i="25"/>
  <c r="I266" i="25" s="1"/>
  <c r="I82" i="74"/>
  <c r="I80" i="75" s="1"/>
  <c r="L228" i="46"/>
  <c r="V82" i="74"/>
  <c r="V80" i="75" s="1"/>
  <c r="V144" i="25"/>
  <c r="V266" i="25" s="1"/>
  <c r="Y228" i="46"/>
  <c r="T82" i="74"/>
  <c r="T80" i="75" s="1"/>
  <c r="T144" i="25"/>
  <c r="T266" i="25" s="1"/>
  <c r="W228" i="46"/>
  <c r="G82" i="74"/>
  <c r="G80" i="75" s="1"/>
  <c r="J228" i="46"/>
  <c r="G144" i="25"/>
  <c r="G266" i="25" s="1"/>
  <c r="X220" i="25"/>
  <c r="C149" i="25"/>
  <c r="D326" i="25"/>
  <c r="X216" i="25"/>
  <c r="X326" i="25" s="1"/>
  <c r="C216" i="25"/>
  <c r="C326" i="25" s="1"/>
  <c r="F270" i="25"/>
  <c r="D75" i="47"/>
  <c r="C75" i="47" s="1"/>
  <c r="C124" i="47"/>
  <c r="W312" i="47"/>
  <c r="W71" i="47"/>
  <c r="W270" i="47" s="1"/>
  <c r="Q71" i="47"/>
  <c r="Q270" i="47" s="1"/>
  <c r="Q312" i="47"/>
  <c r="F312" i="47"/>
  <c r="F71" i="47"/>
  <c r="F270" i="47" s="1"/>
  <c r="P71" i="47"/>
  <c r="P270" i="47" s="1"/>
  <c r="P312" i="47"/>
  <c r="G270" i="25"/>
  <c r="N312" i="47"/>
  <c r="N71" i="47"/>
  <c r="N270" i="47" s="1"/>
  <c r="V71" i="47"/>
  <c r="V270" i="47" s="1"/>
  <c r="V312" i="47"/>
  <c r="C73" i="47"/>
  <c r="G71" i="47"/>
  <c r="G270" i="47" s="1"/>
  <c r="G312" i="47"/>
  <c r="AG263" i="25"/>
  <c r="AC81" i="46"/>
  <c r="U312" i="47"/>
  <c r="U71" i="47"/>
  <c r="U270" i="47" s="1"/>
  <c r="D312" i="47"/>
  <c r="D71" i="47"/>
  <c r="L71" i="47"/>
  <c r="L270" i="47" s="1"/>
  <c r="L312" i="47"/>
  <c r="O71" i="47"/>
  <c r="O270" i="47" s="1"/>
  <c r="O312" i="47"/>
  <c r="C120" i="47"/>
  <c r="C312" i="47" s="1"/>
  <c r="J71" i="47"/>
  <c r="J270" i="47" s="1"/>
  <c r="J312" i="47"/>
  <c r="M312" i="47"/>
  <c r="M71" i="47"/>
  <c r="M270" i="47" s="1"/>
  <c r="E71" i="47"/>
  <c r="E270" i="47" s="1"/>
  <c r="E312" i="47"/>
  <c r="H71" i="47"/>
  <c r="H270" i="47" s="1"/>
  <c r="H312" i="47"/>
  <c r="R312" i="47"/>
  <c r="R71" i="47"/>
  <c r="R270" i="47" s="1"/>
  <c r="S312" i="47"/>
  <c r="S71" i="47"/>
  <c r="S270" i="47" s="1"/>
  <c r="I71" i="47"/>
  <c r="I270" i="47" s="1"/>
  <c r="I312" i="47"/>
  <c r="D246" i="56"/>
  <c r="K165" i="44"/>
  <c r="C220" i="25"/>
  <c r="K71" i="47"/>
  <c r="K270" i="47" s="1"/>
  <c r="K312" i="47"/>
  <c r="T312" i="47"/>
  <c r="T71" i="47"/>
  <c r="T270" i="47" s="1"/>
  <c r="V61" i="47"/>
  <c r="V262" i="47" s="1"/>
  <c r="V304" i="47"/>
  <c r="W304" i="47"/>
  <c r="W61" i="47"/>
  <c r="W262" i="47" s="1"/>
  <c r="O61" i="47"/>
  <c r="O262" i="47" s="1"/>
  <c r="O304" i="47"/>
  <c r="F304" i="47"/>
  <c r="F61" i="47"/>
  <c r="F262" i="47" s="1"/>
  <c r="C215" i="25"/>
  <c r="X215" i="25"/>
  <c r="K144" i="44"/>
  <c r="D245" i="56"/>
  <c r="P304" i="47"/>
  <c r="P61" i="47"/>
  <c r="P262" i="47" s="1"/>
  <c r="J304" i="47"/>
  <c r="J61" i="47"/>
  <c r="J262" i="47" s="1"/>
  <c r="N61" i="47"/>
  <c r="N262" i="47" s="1"/>
  <c r="N304" i="47"/>
  <c r="K304" i="47"/>
  <c r="K61" i="47"/>
  <c r="K262" i="47" s="1"/>
  <c r="H61" i="47"/>
  <c r="H262" i="47" s="1"/>
  <c r="H304" i="47"/>
  <c r="D325" i="25"/>
  <c r="C195" i="25"/>
  <c r="C325" i="25" s="1"/>
  <c r="X195" i="25"/>
  <c r="X325" i="25" s="1"/>
  <c r="L304" i="47"/>
  <c r="L61" i="47"/>
  <c r="L262" i="47" s="1"/>
  <c r="G233" i="46"/>
  <c r="D151" i="25"/>
  <c r="AC165" i="46"/>
  <c r="AA233" i="46" s="1"/>
  <c r="I61" i="47"/>
  <c r="I262" i="47" s="1"/>
  <c r="I304" i="47"/>
  <c r="L239" i="46"/>
  <c r="T61" i="47"/>
  <c r="T262" i="47" s="1"/>
  <c r="T304" i="47"/>
  <c r="M61" i="47"/>
  <c r="M262" i="47" s="1"/>
  <c r="M304" i="47"/>
  <c r="Q61" i="47"/>
  <c r="Q262" i="47" s="1"/>
  <c r="Q304" i="47"/>
  <c r="U61" i="47"/>
  <c r="U262" i="47" s="1"/>
  <c r="U304" i="47"/>
  <c r="E304" i="47"/>
  <c r="E61" i="47"/>
  <c r="E262" i="47" s="1"/>
  <c r="D61" i="47"/>
  <c r="D304" i="47"/>
  <c r="C110" i="47"/>
  <c r="C304" i="47" s="1"/>
  <c r="G61" i="47"/>
  <c r="G262" i="47" s="1"/>
  <c r="G304" i="47"/>
  <c r="S61" i="47"/>
  <c r="S262" i="47" s="1"/>
  <c r="S304" i="47"/>
  <c r="R61" i="47"/>
  <c r="R262" i="47" s="1"/>
  <c r="R304" i="47"/>
  <c r="AD263" i="25"/>
  <c r="W62" i="47"/>
  <c r="W305" i="47"/>
  <c r="W114" i="47"/>
  <c r="E62" i="47"/>
  <c r="E305" i="47"/>
  <c r="E306" i="47" s="1"/>
  <c r="E114" i="47"/>
  <c r="U62" i="47"/>
  <c r="U305" i="47"/>
  <c r="U306" i="47" s="1"/>
  <c r="U114" i="47"/>
  <c r="D62" i="47"/>
  <c r="D305" i="47"/>
  <c r="D114" i="47"/>
  <c r="C111" i="47"/>
  <c r="AC269" i="25"/>
  <c r="M62" i="47"/>
  <c r="M305" i="47"/>
  <c r="M306" i="47" s="1"/>
  <c r="M114" i="47"/>
  <c r="I62" i="47"/>
  <c r="I114" i="47"/>
  <c r="I305" i="47"/>
  <c r="K62" i="47"/>
  <c r="K305" i="47"/>
  <c r="K114" i="47"/>
  <c r="K145" i="44"/>
  <c r="D239" i="56"/>
  <c r="N62" i="47"/>
  <c r="N305" i="47"/>
  <c r="N114" i="47"/>
  <c r="O62" i="47"/>
  <c r="O305" i="47"/>
  <c r="O114" i="47"/>
  <c r="T305" i="47"/>
  <c r="T62" i="47"/>
  <c r="T114" i="47"/>
  <c r="Q62" i="47"/>
  <c r="Q305" i="47"/>
  <c r="Q114" i="47"/>
  <c r="G62" i="47"/>
  <c r="G114" i="47"/>
  <c r="G305" i="47"/>
  <c r="V62" i="47"/>
  <c r="V114" i="47"/>
  <c r="V305" i="47"/>
  <c r="R62" i="47"/>
  <c r="R114" i="47"/>
  <c r="R305" i="47"/>
  <c r="J62" i="47"/>
  <c r="J305" i="47"/>
  <c r="J114" i="47"/>
  <c r="D319" i="25"/>
  <c r="C196" i="25"/>
  <c r="C319" i="25" s="1"/>
  <c r="X196" i="25"/>
  <c r="X319" i="25" s="1"/>
  <c r="H62" i="47"/>
  <c r="H305" i="47"/>
  <c r="H114" i="47"/>
  <c r="P62" i="47"/>
  <c r="P305" i="47"/>
  <c r="P114" i="47"/>
  <c r="F62" i="47"/>
  <c r="F114" i="47"/>
  <c r="F305" i="47"/>
  <c r="S62" i="47"/>
  <c r="S305" i="47"/>
  <c r="S114" i="47"/>
  <c r="L62" i="47"/>
  <c r="L305" i="47"/>
  <c r="L114" i="47"/>
  <c r="K128" i="44"/>
  <c r="L128" i="44" s="1"/>
  <c r="D242" i="56"/>
  <c r="AE263" i="25"/>
  <c r="D56" i="36"/>
  <c r="I154" i="46" s="1"/>
  <c r="E154" i="56" s="1"/>
  <c r="Q23" i="56"/>
  <c r="P30" i="25"/>
  <c r="P31" i="25" s="1"/>
  <c r="S249" i="46"/>
  <c r="J30" i="25"/>
  <c r="J31" i="25" s="1"/>
  <c r="K23" i="56"/>
  <c r="M249" i="46"/>
  <c r="M23" i="56"/>
  <c r="L30" i="25"/>
  <c r="L31" i="25" s="1"/>
  <c r="O249" i="46"/>
  <c r="K30" i="25"/>
  <c r="K31" i="25" s="1"/>
  <c r="L23" i="56"/>
  <c r="N249" i="46"/>
  <c r="I23" i="56"/>
  <c r="H30" i="25"/>
  <c r="H31" i="25" s="1"/>
  <c r="K249" i="46"/>
  <c r="W62" i="75"/>
  <c r="F56" i="70"/>
  <c r="F55" i="71"/>
  <c r="J62" i="75"/>
  <c r="C222" i="47"/>
  <c r="C372" i="47"/>
  <c r="C375" i="47" s="1"/>
  <c r="Q62" i="75"/>
  <c r="I56" i="70"/>
  <c r="I55" i="71"/>
  <c r="L62" i="75"/>
  <c r="D55" i="71"/>
  <c r="D56" i="70"/>
  <c r="D50" i="56"/>
  <c r="D62" i="75"/>
  <c r="C64" i="74"/>
  <c r="D66" i="74"/>
  <c r="E21" i="44"/>
  <c r="D212" i="44"/>
  <c r="E62" i="75"/>
  <c r="G55" i="71"/>
  <c r="G56" i="70"/>
  <c r="S62" i="75"/>
  <c r="U72" i="47"/>
  <c r="U126" i="47"/>
  <c r="U313" i="47"/>
  <c r="D327" i="25"/>
  <c r="C217" i="25"/>
  <c r="X217" i="25"/>
  <c r="N55" i="71"/>
  <c r="N56" i="70"/>
  <c r="T62" i="75"/>
  <c r="R62" i="75"/>
  <c r="R64" i="75" s="1"/>
  <c r="R66" i="74"/>
  <c r="V164" i="46"/>
  <c r="V141" i="46"/>
  <c r="V145" i="46"/>
  <c r="R145" i="56" s="1"/>
  <c r="AA164" i="46"/>
  <c r="W164" i="56" s="1"/>
  <c r="AA145" i="46"/>
  <c r="AA141" i="46"/>
  <c r="W141" i="56" s="1"/>
  <c r="AB164" i="46"/>
  <c r="X164" i="56" s="1"/>
  <c r="AB141" i="46"/>
  <c r="X141" i="56" s="1"/>
  <c r="AB145" i="46"/>
  <c r="X145" i="56" s="1"/>
  <c r="Y145" i="46"/>
  <c r="U145" i="56" s="1"/>
  <c r="Y164" i="46"/>
  <c r="U164" i="56" s="1"/>
  <c r="Y141" i="46"/>
  <c r="U141" i="56" s="1"/>
  <c r="T164" i="46"/>
  <c r="P164" i="56" s="1"/>
  <c r="T145" i="46"/>
  <c r="P145" i="56" s="1"/>
  <c r="T141" i="46"/>
  <c r="P141" i="56" s="1"/>
  <c r="BL21" i="46"/>
  <c r="BM21" i="46"/>
  <c r="CH21" i="46"/>
  <c r="I21" i="44"/>
  <c r="CC21" i="46"/>
  <c r="AZ21" i="46"/>
  <c r="BB21" i="46"/>
  <c r="CA21" i="46"/>
  <c r="CB21" i="46"/>
  <c r="BW21" i="46"/>
  <c r="BH21" i="46"/>
  <c r="BO21" i="46"/>
  <c r="BR21" i="46"/>
  <c r="BP21" i="46"/>
  <c r="CG21" i="46"/>
  <c r="AY21" i="46"/>
  <c r="BY21" i="46"/>
  <c r="BA21" i="46"/>
  <c r="BQ21" i="46"/>
  <c r="CK21" i="46"/>
  <c r="BN21" i="46"/>
  <c r="F21" i="46"/>
  <c r="BJ21" i="46"/>
  <c r="BD21" i="46"/>
  <c r="CM21" i="46"/>
  <c r="CJ21" i="46"/>
  <c r="BG21" i="46"/>
  <c r="BK21" i="46"/>
  <c r="BE21" i="46"/>
  <c r="BI21" i="46"/>
  <c r="CD21" i="46"/>
  <c r="BF21" i="46"/>
  <c r="CI21" i="46"/>
  <c r="CF21" i="46"/>
  <c r="CL21" i="46"/>
  <c r="BZ21" i="46"/>
  <c r="CE21" i="46"/>
  <c r="BV21" i="46"/>
  <c r="BT21" i="46"/>
  <c r="BU21" i="46"/>
  <c r="BX21" i="46"/>
  <c r="BC21" i="46"/>
  <c r="AI263" i="25"/>
  <c r="E56" i="36"/>
  <c r="J133" i="46" s="1"/>
  <c r="E119" i="25" s="1"/>
  <c r="I72" i="47"/>
  <c r="I126" i="47"/>
  <c r="I313" i="47"/>
  <c r="O30" i="25"/>
  <c r="O31" i="25" s="1"/>
  <c r="P23" i="56"/>
  <c r="R249" i="46"/>
  <c r="Q30" i="25"/>
  <c r="Q31" i="25" s="1"/>
  <c r="R23" i="56"/>
  <c r="T249" i="46"/>
  <c r="M30" i="25"/>
  <c r="M31" i="25" s="1"/>
  <c r="N23" i="56"/>
  <c r="P249" i="46"/>
  <c r="S30" i="25"/>
  <c r="S31" i="25" s="1"/>
  <c r="T23" i="56"/>
  <c r="V249" i="46"/>
  <c r="N30" i="25"/>
  <c r="N31" i="25" s="1"/>
  <c r="O23" i="56"/>
  <c r="Q249" i="46"/>
  <c r="W56" i="70"/>
  <c r="W55" i="71"/>
  <c r="F62" i="75"/>
  <c r="O62" i="75"/>
  <c r="O66" i="74"/>
  <c r="M62" i="75"/>
  <c r="D253" i="47"/>
  <c r="S72" i="47"/>
  <c r="S126" i="47"/>
  <c r="S313" i="47"/>
  <c r="J23" i="44"/>
  <c r="H245" i="44" s="1"/>
  <c r="F245" i="44"/>
  <c r="H62" i="75"/>
  <c r="J72" i="47"/>
  <c r="J313" i="47"/>
  <c r="J126" i="47"/>
  <c r="K56" i="70"/>
  <c r="K55" i="71"/>
  <c r="L236" i="56"/>
  <c r="V56" i="70"/>
  <c r="V55" i="71"/>
  <c r="U62" i="75"/>
  <c r="O72" i="47"/>
  <c r="O126" i="47"/>
  <c r="O313" i="47"/>
  <c r="R164" i="46"/>
  <c r="N164" i="56" s="1"/>
  <c r="R145" i="46"/>
  <c r="N145" i="56" s="1"/>
  <c r="R141" i="46"/>
  <c r="N141" i="56" s="1"/>
  <c r="N164" i="46"/>
  <c r="J164" i="56" s="1"/>
  <c r="N145" i="46"/>
  <c r="J145" i="56" s="1"/>
  <c r="N141" i="46"/>
  <c r="J141" i="56" s="1"/>
  <c r="O145" i="46"/>
  <c r="K145" i="56" s="1"/>
  <c r="O141" i="46"/>
  <c r="K141" i="56" s="1"/>
  <c r="O164" i="46"/>
  <c r="K164" i="56" s="1"/>
  <c r="I164" i="46"/>
  <c r="E164" i="56" s="1"/>
  <c r="C66" i="36"/>
  <c r="I145" i="46"/>
  <c r="E145" i="56" s="1"/>
  <c r="I141" i="46"/>
  <c r="E141" i="56" s="1"/>
  <c r="L145" i="46"/>
  <c r="H145" i="56" s="1"/>
  <c r="L164" i="46"/>
  <c r="H164" i="56" s="1"/>
  <c r="L141" i="46"/>
  <c r="H141" i="56" s="1"/>
  <c r="R72" i="47"/>
  <c r="R126" i="47"/>
  <c r="R313" i="47"/>
  <c r="N313" i="47"/>
  <c r="N72" i="47"/>
  <c r="N126" i="47"/>
  <c r="AL263" i="25"/>
  <c r="AO263" i="25"/>
  <c r="I56" i="36"/>
  <c r="N133" i="46" s="1"/>
  <c r="J133" i="56" s="1"/>
  <c r="L72" i="47"/>
  <c r="L313" i="47"/>
  <c r="L126" i="47"/>
  <c r="F72" i="47"/>
  <c r="F126" i="47"/>
  <c r="F313" i="47"/>
  <c r="R30" i="25"/>
  <c r="R31" i="25" s="1"/>
  <c r="S23" i="56"/>
  <c r="U249" i="46"/>
  <c r="V23" i="56"/>
  <c r="U30" i="25"/>
  <c r="U31" i="25" s="1"/>
  <c r="X249" i="46"/>
  <c r="F30" i="25"/>
  <c r="F31" i="25" s="1"/>
  <c r="G23" i="56"/>
  <c r="I249" i="46"/>
  <c r="V30" i="25"/>
  <c r="V31" i="25" s="1"/>
  <c r="W23" i="56"/>
  <c r="Y249" i="46"/>
  <c r="F23" i="56"/>
  <c r="E30" i="25"/>
  <c r="E31" i="25" s="1"/>
  <c r="H249" i="46"/>
  <c r="J56" i="70"/>
  <c r="J55" i="71"/>
  <c r="M56" i="70"/>
  <c r="M55" i="71"/>
  <c r="P72" i="47"/>
  <c r="P126" i="47"/>
  <c r="P313" i="47"/>
  <c r="P62" i="75"/>
  <c r="G72" i="47"/>
  <c r="G313" i="47"/>
  <c r="G126" i="47"/>
  <c r="K62" i="75"/>
  <c r="G62" i="75"/>
  <c r="S55" i="71"/>
  <c r="S56" i="70"/>
  <c r="H72" i="47"/>
  <c r="H313" i="47"/>
  <c r="H126" i="47"/>
  <c r="M72" i="47"/>
  <c r="M313" i="47"/>
  <c r="M126" i="47"/>
  <c r="N62" i="75"/>
  <c r="T72" i="47"/>
  <c r="T313" i="47"/>
  <c r="T126" i="47"/>
  <c r="P145" i="46"/>
  <c r="L145" i="56" s="1"/>
  <c r="P164" i="46"/>
  <c r="L164" i="56" s="1"/>
  <c r="P141" i="46"/>
  <c r="L141" i="56" s="1"/>
  <c r="J164" i="46"/>
  <c r="J141" i="46"/>
  <c r="J145" i="46"/>
  <c r="W141" i="46"/>
  <c r="S141" i="56" s="1"/>
  <c r="W145" i="46"/>
  <c r="S145" i="56" s="1"/>
  <c r="W164" i="46"/>
  <c r="S164" i="46"/>
  <c r="O164" i="56" s="1"/>
  <c r="S145" i="46"/>
  <c r="O145" i="56" s="1"/>
  <c r="S141" i="46"/>
  <c r="O141" i="56" s="1"/>
  <c r="M164" i="46"/>
  <c r="M141" i="46"/>
  <c r="M145" i="46"/>
  <c r="D30" i="25"/>
  <c r="D31" i="25" s="1"/>
  <c r="AC23" i="46"/>
  <c r="E23" i="56"/>
  <c r="G249" i="46"/>
  <c r="W30" i="25"/>
  <c r="W31" i="25" s="1"/>
  <c r="X23" i="56"/>
  <c r="Z249" i="46"/>
  <c r="T30" i="25"/>
  <c r="T31" i="25" s="1"/>
  <c r="U23" i="56"/>
  <c r="W249" i="46"/>
  <c r="G30" i="25"/>
  <c r="G31" i="25" s="1"/>
  <c r="H23" i="56"/>
  <c r="J249" i="46"/>
  <c r="I30" i="25"/>
  <c r="I31" i="25" s="1"/>
  <c r="J23" i="56"/>
  <c r="L249" i="46"/>
  <c r="O56" i="70"/>
  <c r="O55" i="71"/>
  <c r="Q126" i="47"/>
  <c r="Q72" i="47"/>
  <c r="Q313" i="47"/>
  <c r="K126" i="47"/>
  <c r="K72" i="47"/>
  <c r="K313" i="47"/>
  <c r="Q55" i="71"/>
  <c r="Q56" i="70"/>
  <c r="I62" i="75"/>
  <c r="P56" i="70"/>
  <c r="P55" i="71"/>
  <c r="L56" i="70"/>
  <c r="L55" i="71"/>
  <c r="CO50" i="46"/>
  <c r="K58" i="63"/>
  <c r="F86" i="63"/>
  <c r="V72" i="47"/>
  <c r="V126" i="47"/>
  <c r="V313" i="47"/>
  <c r="H55" i="71"/>
  <c r="H56" i="70"/>
  <c r="E56" i="70"/>
  <c r="E55" i="71"/>
  <c r="V62" i="75"/>
  <c r="U55" i="71"/>
  <c r="U56" i="70"/>
  <c r="D126" i="47"/>
  <c r="D72" i="47"/>
  <c r="D313" i="47"/>
  <c r="C121" i="47"/>
  <c r="E72" i="47"/>
  <c r="E313" i="47"/>
  <c r="E126" i="47"/>
  <c r="T55" i="71"/>
  <c r="T56" i="70"/>
  <c r="U236" i="56"/>
  <c r="R56" i="70"/>
  <c r="R55" i="71"/>
  <c r="W72" i="47"/>
  <c r="W126" i="47"/>
  <c r="W313" i="47"/>
  <c r="K141" i="46"/>
  <c r="G141" i="56" s="1"/>
  <c r="K164" i="46"/>
  <c r="G164" i="56" s="1"/>
  <c r="K145" i="46"/>
  <c r="G145" i="56" s="1"/>
  <c r="U164" i="46"/>
  <c r="Q164" i="56" s="1"/>
  <c r="U141" i="46"/>
  <c r="Q141" i="56" s="1"/>
  <c r="U145" i="46"/>
  <c r="Q145" i="56" s="1"/>
  <c r="Z164" i="46"/>
  <c r="V164" i="56" s="1"/>
  <c r="Z145" i="46"/>
  <c r="V145" i="56" s="1"/>
  <c r="Z141" i="46"/>
  <c r="V141" i="56" s="1"/>
  <c r="Q164" i="46"/>
  <c r="M164" i="56" s="1"/>
  <c r="Q141" i="46"/>
  <c r="M141" i="56" s="1"/>
  <c r="Q145" i="46"/>
  <c r="M145" i="56" s="1"/>
  <c r="X141" i="46"/>
  <c r="T141" i="56" s="1"/>
  <c r="X145" i="46"/>
  <c r="T145" i="56" s="1"/>
  <c r="X164" i="46"/>
  <c r="T164" i="56" s="1"/>
  <c r="Y52" i="25"/>
  <c r="K56" i="36"/>
  <c r="K37" i="44"/>
  <c r="D241" i="56"/>
  <c r="J56" i="36"/>
  <c r="C53" i="69"/>
  <c r="T56" i="36"/>
  <c r="P56" i="36"/>
  <c r="C57" i="74"/>
  <c r="S56" i="36"/>
  <c r="G56" i="36"/>
  <c r="V56" i="36"/>
  <c r="R56" i="36"/>
  <c r="M56" i="36"/>
  <c r="F56" i="36"/>
  <c r="H56" i="36"/>
  <c r="N56" i="36"/>
  <c r="K26" i="44"/>
  <c r="L56" i="36"/>
  <c r="O56" i="36"/>
  <c r="AS49" i="25"/>
  <c r="X50" i="25"/>
  <c r="D102" i="36" s="1"/>
  <c r="U56" i="36"/>
  <c r="W56" i="36"/>
  <c r="Q56" i="36"/>
  <c r="AF263" i="25"/>
  <c r="X141" i="25"/>
  <c r="AR263" i="25"/>
  <c r="Y263" i="25"/>
  <c r="X120" i="25"/>
  <c r="AA263" i="25"/>
  <c r="AK263" i="25"/>
  <c r="AN263" i="25"/>
  <c r="AC263" i="25"/>
  <c r="AM263" i="25"/>
  <c r="AQ263" i="25"/>
  <c r="X121" i="25"/>
  <c r="AP263" i="25"/>
  <c r="AJ263" i="25"/>
  <c r="AH263" i="25"/>
  <c r="AB263" i="25"/>
  <c r="AV225" i="46"/>
  <c r="Z263" i="25"/>
  <c r="AC140" i="25"/>
  <c r="AM224" i="46"/>
  <c r="AJ119" i="25"/>
  <c r="AO140" i="25"/>
  <c r="AG119" i="25"/>
  <c r="AJ224" i="46"/>
  <c r="AH224" i="46"/>
  <c r="AE119" i="25"/>
  <c r="AF140" i="25"/>
  <c r="Z140" i="25"/>
  <c r="AL140" i="25"/>
  <c r="Y140" i="25"/>
  <c r="AX154" i="46"/>
  <c r="AH119" i="25"/>
  <c r="AK224" i="46"/>
  <c r="AQ262" i="25"/>
  <c r="E85" i="56"/>
  <c r="BR244" i="46"/>
  <c r="CN85" i="46"/>
  <c r="AP140" i="25"/>
  <c r="AA140" i="25"/>
  <c r="AK119" i="25"/>
  <c r="AN224" i="46"/>
  <c r="AB140" i="25"/>
  <c r="AR119" i="25"/>
  <c r="AU224" i="46"/>
  <c r="AD140" i="25"/>
  <c r="AL119" i="25"/>
  <c r="AO224" i="46"/>
  <c r="AN140" i="25"/>
  <c r="AP119" i="25"/>
  <c r="AS224" i="46"/>
  <c r="AD224" i="46"/>
  <c r="AA119" i="25"/>
  <c r="AK140" i="25"/>
  <c r="AB119" i="25"/>
  <c r="AE224" i="46"/>
  <c r="AR140" i="25"/>
  <c r="AD119" i="25"/>
  <c r="AG224" i="46"/>
  <c r="AM140" i="25"/>
  <c r="AN119" i="25"/>
  <c r="AQ224" i="46"/>
  <c r="AC119" i="25"/>
  <c r="AF224" i="46"/>
  <c r="AJ140" i="25"/>
  <c r="AR224" i="46"/>
  <c r="AO119" i="25"/>
  <c r="AG140" i="25"/>
  <c r="AE140" i="25"/>
  <c r="AF119" i="25"/>
  <c r="AI224" i="46"/>
  <c r="Z119" i="25"/>
  <c r="AC224" i="46"/>
  <c r="AP224" i="46"/>
  <c r="AM119" i="25"/>
  <c r="Y119" i="25"/>
  <c r="AB224" i="46"/>
  <c r="AX133" i="46"/>
  <c r="AH140" i="25"/>
  <c r="AM127" i="25"/>
  <c r="R188" i="47"/>
  <c r="AP231" i="46"/>
  <c r="AD150" i="25"/>
  <c r="I207" i="47"/>
  <c r="N207" i="47"/>
  <c r="AI150" i="25"/>
  <c r="W207" i="47"/>
  <c r="AR150" i="25"/>
  <c r="AK228" i="46"/>
  <c r="G158" i="56"/>
  <c r="AK144" i="25"/>
  <c r="AK266" i="25" s="1"/>
  <c r="AN228" i="46"/>
  <c r="P201" i="47"/>
  <c r="P364" i="47" s="1"/>
  <c r="Q158" i="56"/>
  <c r="M158" i="56"/>
  <c r="T201" i="47"/>
  <c r="T364" i="47" s="1"/>
  <c r="AO144" i="25"/>
  <c r="AO266" i="25" s="1"/>
  <c r="AR228" i="46"/>
  <c r="U158" i="56"/>
  <c r="U191" i="47"/>
  <c r="AP131" i="25"/>
  <c r="K207" i="47"/>
  <c r="AF150" i="25"/>
  <c r="M188" i="47"/>
  <c r="AK231" i="46"/>
  <c r="AH127" i="25"/>
  <c r="J191" i="47"/>
  <c r="AE131" i="25"/>
  <c r="AK131" i="25"/>
  <c r="P191" i="47"/>
  <c r="O188" i="47"/>
  <c r="AM231" i="46"/>
  <c r="AJ127" i="25"/>
  <c r="AB231" i="46"/>
  <c r="D188" i="47"/>
  <c r="Y127" i="25"/>
  <c r="AX141" i="46"/>
  <c r="T188" i="47"/>
  <c r="AO127" i="25"/>
  <c r="AR231" i="46"/>
  <c r="AN131" i="25"/>
  <c r="S191" i="47"/>
  <c r="V207" i="47"/>
  <c r="AQ150" i="25"/>
  <c r="I201" i="47"/>
  <c r="I364" i="47" s="1"/>
  <c r="AG228" i="46"/>
  <c r="AD144" i="25"/>
  <c r="AD266" i="25" s="1"/>
  <c r="J158" i="56"/>
  <c r="AL144" i="25"/>
  <c r="AL266" i="25" s="1"/>
  <c r="AR144" i="25"/>
  <c r="AR266" i="25" s="1"/>
  <c r="AU228" i="46"/>
  <c r="W201" i="47"/>
  <c r="W364" i="47" s="1"/>
  <c r="X158" i="56"/>
  <c r="AQ228" i="46"/>
  <c r="AN144" i="25"/>
  <c r="AN266" i="25" s="1"/>
  <c r="S201" i="47"/>
  <c r="S364" i="47" s="1"/>
  <c r="T158" i="56"/>
  <c r="V201" i="47"/>
  <c r="V364" i="47" s="1"/>
  <c r="AP150" i="25"/>
  <c r="U207" i="47"/>
  <c r="AI231" i="46"/>
  <c r="AF127" i="25"/>
  <c r="K188" i="47"/>
  <c r="AA150" i="25"/>
  <c r="F207" i="47"/>
  <c r="AB131" i="25"/>
  <c r="G191" i="47"/>
  <c r="AH231" i="46"/>
  <c r="AE127" i="25"/>
  <c r="J188" i="47"/>
  <c r="AK127" i="25"/>
  <c r="P188" i="47"/>
  <c r="AN231" i="46"/>
  <c r="AO150" i="25"/>
  <c r="T207" i="47"/>
  <c r="AQ231" i="46"/>
  <c r="AN127" i="25"/>
  <c r="S188" i="47"/>
  <c r="AJ231" i="46"/>
  <c r="L188" i="47"/>
  <c r="AG127" i="25"/>
  <c r="AE144" i="25"/>
  <c r="AE266" i="25" s="1"/>
  <c r="J201" i="47"/>
  <c r="J364" i="47" s="1"/>
  <c r="AH228" i="46"/>
  <c r="K158" i="56"/>
  <c r="R207" i="47"/>
  <c r="AM150" i="25"/>
  <c r="S164" i="56"/>
  <c r="I191" i="47"/>
  <c r="AD131" i="25"/>
  <c r="AL131" i="25"/>
  <c r="Q191" i="47"/>
  <c r="N188" i="47"/>
  <c r="AI127" i="25"/>
  <c r="AL231" i="46"/>
  <c r="W188" i="47"/>
  <c r="AU231" i="46"/>
  <c r="AR127" i="25"/>
  <c r="AF144" i="25"/>
  <c r="AF266" i="25" s="1"/>
  <c r="U201" i="47"/>
  <c r="U364" i="47" s="1"/>
  <c r="AI144" i="25"/>
  <c r="AI266" i="25" s="1"/>
  <c r="AD158" i="46"/>
  <c r="AP127" i="25"/>
  <c r="U188" i="47"/>
  <c r="AS231" i="46"/>
  <c r="M191" i="47"/>
  <c r="AH131" i="25"/>
  <c r="F191" i="47"/>
  <c r="AA131" i="25"/>
  <c r="AB150" i="25"/>
  <c r="G207" i="47"/>
  <c r="J207" i="47"/>
  <c r="AE150" i="25"/>
  <c r="O191" i="47"/>
  <c r="AJ131" i="25"/>
  <c r="E358" i="47"/>
  <c r="D191" i="47"/>
  <c r="Y131" i="25"/>
  <c r="AX145" i="46"/>
  <c r="T191" i="47"/>
  <c r="AO131" i="25"/>
  <c r="AQ131" i="25"/>
  <c r="W145" i="56"/>
  <c r="V191" i="47"/>
  <c r="AG131" i="25"/>
  <c r="L191" i="47"/>
  <c r="W191" i="47"/>
  <c r="AR131" i="25"/>
  <c r="AM131" i="25"/>
  <c r="R191" i="47"/>
  <c r="R141" i="56"/>
  <c r="AL127" i="25"/>
  <c r="Q188" i="47"/>
  <c r="AO231" i="46"/>
  <c r="I188" i="47"/>
  <c r="AG231" i="46"/>
  <c r="AD127" i="25"/>
  <c r="AI131" i="25"/>
  <c r="N191" i="47"/>
  <c r="R164" i="56"/>
  <c r="Q207" i="47"/>
  <c r="AL150" i="25"/>
  <c r="H201" i="47"/>
  <c r="H364" i="47" s="1"/>
  <c r="AC144" i="25"/>
  <c r="AC266" i="25" s="1"/>
  <c r="AF228" i="46"/>
  <c r="I158" i="56"/>
  <c r="AB144" i="25"/>
  <c r="AB266" i="25" s="1"/>
  <c r="AE228" i="46"/>
  <c r="E201" i="47"/>
  <c r="E364" i="47" s="1"/>
  <c r="AC228" i="46"/>
  <c r="Z144" i="25"/>
  <c r="Z266" i="25" s="1"/>
  <c r="F158" i="56"/>
  <c r="AJ144" i="25"/>
  <c r="AJ266" i="25" s="1"/>
  <c r="AM228" i="46"/>
  <c r="O201" i="47"/>
  <c r="O364" i="47" s="1"/>
  <c r="P158" i="56"/>
  <c r="AM144" i="25"/>
  <c r="AM266" i="25" s="1"/>
  <c r="R201" i="47"/>
  <c r="R364" i="47" s="1"/>
  <c r="AP228" i="46"/>
  <c r="S158" i="56"/>
  <c r="K191" i="47"/>
  <c r="AF131" i="25"/>
  <c r="M207" i="47"/>
  <c r="AH150" i="25"/>
  <c r="AD231" i="46"/>
  <c r="F188" i="47"/>
  <c r="AA127" i="25"/>
  <c r="AB127" i="25"/>
  <c r="G188" i="47"/>
  <c r="AE231" i="46"/>
  <c r="AK150" i="25"/>
  <c r="P207" i="47"/>
  <c r="O207" i="47"/>
  <c r="AJ150" i="25"/>
  <c r="Z269" i="25"/>
  <c r="Y150" i="25"/>
  <c r="D207" i="47"/>
  <c r="AX164" i="46"/>
  <c r="AN150" i="25"/>
  <c r="S207" i="47"/>
  <c r="AT231" i="46"/>
  <c r="V188" i="47"/>
  <c r="AQ127" i="25"/>
  <c r="L207" i="47"/>
  <c r="AG150" i="25"/>
  <c r="J254" i="56" l="1"/>
  <c r="H106" i="25"/>
  <c r="J336" i="47"/>
  <c r="I133" i="46"/>
  <c r="E133" i="56" s="1"/>
  <c r="O236" i="56"/>
  <c r="R337" i="47"/>
  <c r="I337" i="47"/>
  <c r="J105" i="25"/>
  <c r="O336" i="47"/>
  <c r="S336" i="47"/>
  <c r="AV256" i="46"/>
  <c r="R50" i="25"/>
  <c r="R52" i="25" s="1"/>
  <c r="E105" i="25"/>
  <c r="L337" i="47"/>
  <c r="W236" i="56"/>
  <c r="C48" i="71"/>
  <c r="O158" i="56"/>
  <c r="V158" i="56"/>
  <c r="Q201" i="47"/>
  <c r="Q364" i="47" s="1"/>
  <c r="AJ228" i="46"/>
  <c r="F201" i="47"/>
  <c r="F364" i="47" s="1"/>
  <c r="AA239" i="46"/>
  <c r="AF159" i="46"/>
  <c r="AK159" i="46"/>
  <c r="AI163" i="46"/>
  <c r="J236" i="56"/>
  <c r="S53" i="56"/>
  <c r="AL228" i="46"/>
  <c r="AP144" i="25"/>
  <c r="AP266" i="25" s="1"/>
  <c r="AO228" i="46"/>
  <c r="L201" i="47"/>
  <c r="L364" i="47" s="1"/>
  <c r="AA144" i="25"/>
  <c r="AA266" i="25" s="1"/>
  <c r="I64" i="75"/>
  <c r="AH159" i="46"/>
  <c r="M64" i="75"/>
  <c r="L66" i="74"/>
  <c r="U337" i="47"/>
  <c r="M236" i="56"/>
  <c r="N314" i="47"/>
  <c r="O314" i="47"/>
  <c r="V314" i="47"/>
  <c r="U64" i="75"/>
  <c r="W66" i="74"/>
  <c r="E159" i="56"/>
  <c r="W314" i="47"/>
  <c r="D314" i="47"/>
  <c r="I66" i="74"/>
  <c r="G66" i="74"/>
  <c r="M66" i="74"/>
  <c r="W64" i="75"/>
  <c r="AR159" i="46"/>
  <c r="AV255" i="46"/>
  <c r="I336" i="47"/>
  <c r="K337" i="47"/>
  <c r="J314" i="47"/>
  <c r="E236" i="56"/>
  <c r="Q236" i="56"/>
  <c r="T236" i="56"/>
  <c r="E314" i="47"/>
  <c r="G201" i="47"/>
  <c r="G364" i="47" s="1"/>
  <c r="C105" i="36"/>
  <c r="K201" i="47"/>
  <c r="K364" i="47" s="1"/>
  <c r="W158" i="56"/>
  <c r="M201" i="47"/>
  <c r="M364" i="47" s="1"/>
  <c r="O64" i="75"/>
  <c r="E66" i="74"/>
  <c r="L64" i="75"/>
  <c r="AI228" i="46"/>
  <c r="AT228" i="46"/>
  <c r="N158" i="56"/>
  <c r="H66" i="74"/>
  <c r="S314" i="47"/>
  <c r="F66" i="74"/>
  <c r="T66" i="74"/>
  <c r="E64" i="75"/>
  <c r="AG163" i="46"/>
  <c r="G337" i="47"/>
  <c r="L336" i="47"/>
  <c r="N236" i="56"/>
  <c r="C111" i="36"/>
  <c r="K314" i="47"/>
  <c r="M314" i="47"/>
  <c r="U66" i="74"/>
  <c r="H64" i="75"/>
  <c r="F64" i="75"/>
  <c r="T64" i="75"/>
  <c r="V66" i="74"/>
  <c r="P64" i="75"/>
  <c r="J64" i="75"/>
  <c r="Q64" i="75"/>
  <c r="AL159" i="46"/>
  <c r="AL163" i="46"/>
  <c r="P236" i="56"/>
  <c r="I236" i="56"/>
  <c r="S236" i="56"/>
  <c r="F236" i="56"/>
  <c r="C73" i="25"/>
  <c r="I63" i="36" s="1"/>
  <c r="N161" i="46" s="1"/>
  <c r="C55" i="75"/>
  <c r="V64" i="75"/>
  <c r="N66" i="74"/>
  <c r="G64" i="75"/>
  <c r="C145" i="25"/>
  <c r="C270" i="25" s="1"/>
  <c r="AN163" i="46"/>
  <c r="AL232" i="46" s="1"/>
  <c r="AO61" i="25"/>
  <c r="AO68" i="25" s="1"/>
  <c r="I41" i="56"/>
  <c r="P41" i="56"/>
  <c r="H337" i="47"/>
  <c r="AA237" i="46"/>
  <c r="N64" i="75"/>
  <c r="K66" i="74"/>
  <c r="S66" i="74"/>
  <c r="E337" i="47"/>
  <c r="X254" i="56"/>
  <c r="U336" i="47"/>
  <c r="P105" i="25"/>
  <c r="W105" i="25"/>
  <c r="K64" i="75"/>
  <c r="P66" i="74"/>
  <c r="S64" i="75"/>
  <c r="Q66" i="74"/>
  <c r="J66" i="74"/>
  <c r="O337" i="47"/>
  <c r="H254" i="56"/>
  <c r="N61" i="25"/>
  <c r="N68" i="25" s="1"/>
  <c r="AA256" i="46"/>
  <c r="R134" i="46"/>
  <c r="N134" i="56" s="1"/>
  <c r="O41" i="56"/>
  <c r="F337" i="47"/>
  <c r="U41" i="56"/>
  <c r="H336" i="47"/>
  <c r="I50" i="25"/>
  <c r="I52" i="25" s="1"/>
  <c r="CO49" i="46"/>
  <c r="G41" i="56"/>
  <c r="L41" i="56"/>
  <c r="R105" i="25"/>
  <c r="Q314" i="47"/>
  <c r="G314" i="47"/>
  <c r="P314" i="47"/>
  <c r="L314" i="47"/>
  <c r="R314" i="47"/>
  <c r="V53" i="56"/>
  <c r="M336" i="47"/>
  <c r="R53" i="56"/>
  <c r="T314" i="47"/>
  <c r="H314" i="47"/>
  <c r="M105" i="25"/>
  <c r="J106" i="25"/>
  <c r="Q336" i="47"/>
  <c r="H105" i="25"/>
  <c r="F63" i="70"/>
  <c r="J154" i="46"/>
  <c r="F154" i="56" s="1"/>
  <c r="E203" i="25" s="1"/>
  <c r="F314" i="47"/>
  <c r="S337" i="47"/>
  <c r="P337" i="47"/>
  <c r="O50" i="25"/>
  <c r="O52" i="25" s="1"/>
  <c r="N336" i="47"/>
  <c r="AG61" i="25"/>
  <c r="I106" i="25"/>
  <c r="T337" i="47"/>
  <c r="U314" i="47"/>
  <c r="F259" i="46"/>
  <c r="E336" i="47"/>
  <c r="I53" i="56"/>
  <c r="K63" i="36"/>
  <c r="P161" i="46" s="1"/>
  <c r="M63" i="36"/>
  <c r="R161" i="46" s="1"/>
  <c r="I314" i="47"/>
  <c r="I254" i="56"/>
  <c r="U53" i="56"/>
  <c r="F53" i="56"/>
  <c r="T53" i="56"/>
  <c r="G105" i="25"/>
  <c r="K105" i="25"/>
  <c r="S41" i="56"/>
  <c r="R41" i="56"/>
  <c r="R336" i="47"/>
  <c r="AP78" i="25"/>
  <c r="P53" i="56"/>
  <c r="X53" i="56"/>
  <c r="E294" i="47"/>
  <c r="C96" i="47"/>
  <c r="C294" i="47" s="1"/>
  <c r="E208" i="47"/>
  <c r="E368" i="47" s="1"/>
  <c r="F165" i="56"/>
  <c r="AC233" i="46"/>
  <c r="Z151" i="25"/>
  <c r="Z271" i="25" s="1"/>
  <c r="G165" i="56"/>
  <c r="AA151" i="25"/>
  <c r="AA271" i="25" s="1"/>
  <c r="F208" i="47"/>
  <c r="F368" i="47" s="1"/>
  <c r="AD233" i="46"/>
  <c r="AM151" i="25"/>
  <c r="AM271" i="25" s="1"/>
  <c r="AP233" i="46"/>
  <c r="S165" i="56"/>
  <c r="R208" i="47"/>
  <c r="R368" i="47" s="1"/>
  <c r="H165" i="56"/>
  <c r="AB151" i="25"/>
  <c r="AB271" i="25" s="1"/>
  <c r="AE233" i="46"/>
  <c r="G208" i="47"/>
  <c r="G368" i="47" s="1"/>
  <c r="AI151" i="25"/>
  <c r="AI271" i="25" s="1"/>
  <c r="AL233" i="46"/>
  <c r="O165" i="56"/>
  <c r="N208" i="47"/>
  <c r="N368" i="47" s="1"/>
  <c r="E249" i="47"/>
  <c r="E49" i="47"/>
  <c r="C45" i="47"/>
  <c r="C249" i="47" s="1"/>
  <c r="T165" i="56"/>
  <c r="AQ233" i="46"/>
  <c r="AN151" i="25"/>
  <c r="AN271" i="25" s="1"/>
  <c r="S208" i="47"/>
  <c r="S368" i="47" s="1"/>
  <c r="AG151" i="25"/>
  <c r="AG271" i="25" s="1"/>
  <c r="M165" i="56"/>
  <c r="AJ233" i="46"/>
  <c r="L208" i="47"/>
  <c r="L368" i="47" s="1"/>
  <c r="AD151" i="25"/>
  <c r="AD271" i="25" s="1"/>
  <c r="J165" i="56"/>
  <c r="AG233" i="46"/>
  <c r="I208" i="47"/>
  <c r="I368" i="47" s="1"/>
  <c r="C112" i="36"/>
  <c r="AD165" i="46"/>
  <c r="AR233" i="46"/>
  <c r="AO151" i="25"/>
  <c r="AO271" i="25" s="1"/>
  <c r="T208" i="47"/>
  <c r="T368" i="47" s="1"/>
  <c r="U165" i="56"/>
  <c r="X165" i="56"/>
  <c r="AU233" i="46"/>
  <c r="W208" i="47"/>
  <c r="W368" i="47" s="1"/>
  <c r="AR151" i="25"/>
  <c r="AR271" i="25" s="1"/>
  <c r="K208" i="47"/>
  <c r="K368" i="47" s="1"/>
  <c r="L165" i="56"/>
  <c r="AI233" i="46"/>
  <c r="AF151" i="25"/>
  <c r="AF271" i="25" s="1"/>
  <c r="P165" i="56"/>
  <c r="AJ151" i="25"/>
  <c r="AJ271" i="25" s="1"/>
  <c r="O208" i="47"/>
  <c r="O368" i="47" s="1"/>
  <c r="AM233" i="46"/>
  <c r="AL151" i="25"/>
  <c r="AL271" i="25" s="1"/>
  <c r="Q208" i="47"/>
  <c r="Q368" i="47" s="1"/>
  <c r="R165" i="56"/>
  <c r="AO233" i="46"/>
  <c r="H208" i="47"/>
  <c r="H368" i="47" s="1"/>
  <c r="AC151" i="25"/>
  <c r="AC271" i="25" s="1"/>
  <c r="I165" i="56"/>
  <c r="AF233" i="46"/>
  <c r="W53" i="56"/>
  <c r="W165" i="56"/>
  <c r="AQ151" i="25"/>
  <c r="AQ271" i="25" s="1"/>
  <c r="V208" i="47"/>
  <c r="V368" i="47" s="1"/>
  <c r="AT233" i="46"/>
  <c r="P208" i="47"/>
  <c r="P368" i="47" s="1"/>
  <c r="AN233" i="46"/>
  <c r="AK151" i="25"/>
  <c r="AK271" i="25" s="1"/>
  <c r="Q165" i="56"/>
  <c r="AE151" i="25"/>
  <c r="AE271" i="25" s="1"/>
  <c r="J208" i="47"/>
  <c r="J368" i="47" s="1"/>
  <c r="K165" i="56"/>
  <c r="AH233" i="46"/>
  <c r="N165" i="56"/>
  <c r="AK233" i="46"/>
  <c r="M208" i="47"/>
  <c r="M368" i="47" s="1"/>
  <c r="AH151" i="25"/>
  <c r="AH271" i="25" s="1"/>
  <c r="AP151" i="25"/>
  <c r="AP271" i="25" s="1"/>
  <c r="U208" i="47"/>
  <c r="U368" i="47" s="1"/>
  <c r="AS233" i="46"/>
  <c r="V165" i="56"/>
  <c r="M41" i="56"/>
  <c r="W336" i="47"/>
  <c r="J53" i="56"/>
  <c r="M53" i="56"/>
  <c r="CO55" i="46"/>
  <c r="V105" i="25"/>
  <c r="Q61" i="25"/>
  <c r="Q68" i="25" s="1"/>
  <c r="AI61" i="25"/>
  <c r="AI68" i="25" s="1"/>
  <c r="O254" i="56"/>
  <c r="X41" i="56"/>
  <c r="T41" i="56"/>
  <c r="Q41" i="56"/>
  <c r="F336" i="47"/>
  <c r="D49" i="56"/>
  <c r="K49" i="44" s="1"/>
  <c r="L49" i="44" s="1"/>
  <c r="U78" i="25"/>
  <c r="U80" i="25" s="1"/>
  <c r="AK78" i="25"/>
  <c r="AK80" i="25" s="1"/>
  <c r="O53" i="56"/>
  <c r="Q78" i="25"/>
  <c r="Q80" i="25" s="1"/>
  <c r="AO262" i="25"/>
  <c r="S106" i="25"/>
  <c r="P61" i="25"/>
  <c r="P68" i="25" s="1"/>
  <c r="V337" i="47"/>
  <c r="J41" i="56"/>
  <c r="W41" i="56"/>
  <c r="Q53" i="56"/>
  <c r="K53" i="56"/>
  <c r="G358" i="47"/>
  <c r="AC262" i="25"/>
  <c r="N154" i="46"/>
  <c r="I140" i="25" s="1"/>
  <c r="G63" i="36"/>
  <c r="L161" i="46" s="1"/>
  <c r="G84" i="74" s="1"/>
  <c r="G82" i="75" s="1"/>
  <c r="U63" i="36"/>
  <c r="Z161" i="46" s="1"/>
  <c r="U147" i="25" s="1"/>
  <c r="U267" i="25" s="1"/>
  <c r="AG262" i="25"/>
  <c r="S63" i="36"/>
  <c r="X161" i="46" s="1"/>
  <c r="V229" i="46" s="1"/>
  <c r="J63" i="36"/>
  <c r="O161" i="46" s="1"/>
  <c r="J84" i="74" s="1"/>
  <c r="J82" i="75" s="1"/>
  <c r="W63" i="36"/>
  <c r="AB161" i="46" s="1"/>
  <c r="W84" i="74" s="1"/>
  <c r="W82" i="75" s="1"/>
  <c r="V63" i="36"/>
  <c r="AA161" i="46" s="1"/>
  <c r="V84" i="74" s="1"/>
  <c r="V82" i="75" s="1"/>
  <c r="C327" i="25"/>
  <c r="F106" i="25"/>
  <c r="G254" i="56"/>
  <c r="AL61" i="25"/>
  <c r="AL68" i="25" s="1"/>
  <c r="S105" i="25"/>
  <c r="M106" i="25"/>
  <c r="T105" i="25"/>
  <c r="S254" i="56"/>
  <c r="L58" i="44"/>
  <c r="J241" i="44" s="1"/>
  <c r="I241" i="44"/>
  <c r="F50" i="25"/>
  <c r="F52" i="25" s="1"/>
  <c r="K50" i="25"/>
  <c r="K52" i="25" s="1"/>
  <c r="P336" i="47"/>
  <c r="AM78" i="25"/>
  <c r="AM80" i="25" s="1"/>
  <c r="V41" i="56"/>
  <c r="I234" i="44"/>
  <c r="L170" i="44"/>
  <c r="J234" i="44" s="1"/>
  <c r="AE78" i="25"/>
  <c r="AE80" i="25" s="1"/>
  <c r="I78" i="25"/>
  <c r="I80" i="25" s="1"/>
  <c r="R78" i="25"/>
  <c r="R80" i="25" s="1"/>
  <c r="G78" i="25"/>
  <c r="G80" i="25" s="1"/>
  <c r="L306" i="47"/>
  <c r="H306" i="47"/>
  <c r="AF78" i="25"/>
  <c r="AG78" i="25"/>
  <c r="AG80" i="25" s="1"/>
  <c r="V78" i="25"/>
  <c r="V80" i="25" s="1"/>
  <c r="AQ61" i="25"/>
  <c r="AQ68" i="25" s="1"/>
  <c r="O57" i="70"/>
  <c r="O56" i="71"/>
  <c r="D55" i="56"/>
  <c r="K55" i="44" s="1"/>
  <c r="L55" i="44" s="1"/>
  <c r="D42" i="70"/>
  <c r="N78" i="25"/>
  <c r="CO56" i="46"/>
  <c r="X77" i="25"/>
  <c r="AS77" i="25" s="1"/>
  <c r="P56" i="71"/>
  <c r="P57" i="70"/>
  <c r="F78" i="25"/>
  <c r="AA78" i="25"/>
  <c r="H78" i="25"/>
  <c r="W78" i="25"/>
  <c r="W56" i="71"/>
  <c r="W57" i="70"/>
  <c r="S56" i="71"/>
  <c r="S57" i="70"/>
  <c r="Q57" i="70"/>
  <c r="Q56" i="71"/>
  <c r="AR78" i="25"/>
  <c r="AC78" i="25"/>
  <c r="K78" i="25"/>
  <c r="AB80" i="25"/>
  <c r="C48" i="25"/>
  <c r="AS48" i="25" s="1"/>
  <c r="O105" i="25"/>
  <c r="K57" i="70"/>
  <c r="K56" i="71"/>
  <c r="J56" i="71"/>
  <c r="J57" i="70"/>
  <c r="Q41" i="71"/>
  <c r="Q63" i="70"/>
  <c r="L41" i="71"/>
  <c r="L63" i="70"/>
  <c r="G57" i="70"/>
  <c r="G56" i="71"/>
  <c r="V57" i="70"/>
  <c r="V56" i="71"/>
  <c r="D78" i="25"/>
  <c r="P63" i="70"/>
  <c r="P41" i="71"/>
  <c r="AF80" i="25"/>
  <c r="C158" i="47"/>
  <c r="AI78" i="25"/>
  <c r="O63" i="70"/>
  <c r="O41" i="71"/>
  <c r="I56" i="71"/>
  <c r="I57" i="70"/>
  <c r="J63" i="70"/>
  <c r="J41" i="71"/>
  <c r="T78" i="25"/>
  <c r="F63" i="36"/>
  <c r="K161" i="46" s="1"/>
  <c r="N306" i="47"/>
  <c r="T56" i="71"/>
  <c r="T57" i="70"/>
  <c r="N56" i="71"/>
  <c r="N57" i="70"/>
  <c r="AC53" i="46"/>
  <c r="E53" i="56"/>
  <c r="M78" i="25"/>
  <c r="S63" i="70"/>
  <c r="S41" i="71"/>
  <c r="V41" i="71"/>
  <c r="V63" i="70"/>
  <c r="I41" i="71"/>
  <c r="I63" i="70"/>
  <c r="U63" i="70"/>
  <c r="U41" i="71"/>
  <c r="M57" i="70"/>
  <c r="M56" i="71"/>
  <c r="D56" i="71"/>
  <c r="D57" i="70"/>
  <c r="D54" i="56"/>
  <c r="K54" i="44" s="1"/>
  <c r="L54" i="44" s="1"/>
  <c r="D48" i="75"/>
  <c r="C48" i="75" s="1"/>
  <c r="C71" i="74"/>
  <c r="C159" i="47"/>
  <c r="F56" i="71"/>
  <c r="F57" i="70"/>
  <c r="H56" i="71"/>
  <c r="H57" i="70"/>
  <c r="R57" i="70"/>
  <c r="R56" i="71"/>
  <c r="AJ78" i="25"/>
  <c r="Y78" i="25"/>
  <c r="Y80" i="25" s="1"/>
  <c r="X76" i="25"/>
  <c r="AS76" i="25" s="1"/>
  <c r="E78" i="25"/>
  <c r="H41" i="71"/>
  <c r="H63" i="70"/>
  <c r="E56" i="71"/>
  <c r="E57" i="70"/>
  <c r="AN78" i="25"/>
  <c r="AQ78" i="25"/>
  <c r="G53" i="56"/>
  <c r="F156" i="47"/>
  <c r="D156" i="47"/>
  <c r="AX53" i="46"/>
  <c r="M63" i="70"/>
  <c r="M41" i="71"/>
  <c r="S50" i="25"/>
  <c r="S52" i="25" s="1"/>
  <c r="L56" i="71"/>
  <c r="L57" i="70"/>
  <c r="U57" i="70"/>
  <c r="U56" i="71"/>
  <c r="Z78" i="25"/>
  <c r="L78" i="25"/>
  <c r="D63" i="75"/>
  <c r="C63" i="75" s="1"/>
  <c r="C65" i="74"/>
  <c r="AO78" i="25"/>
  <c r="AO84" i="25" s="1"/>
  <c r="AO88" i="25" s="1"/>
  <c r="AO92" i="25" s="1"/>
  <c r="AH78" i="25"/>
  <c r="C50" i="74"/>
  <c r="D69" i="75"/>
  <c r="C69" i="75" s="1"/>
  <c r="N41" i="71"/>
  <c r="N63" i="70"/>
  <c r="R63" i="70"/>
  <c r="R41" i="71"/>
  <c r="D56" i="56"/>
  <c r="K56" i="44" s="1"/>
  <c r="L56" i="44" s="1"/>
  <c r="D63" i="70"/>
  <c r="D41" i="71"/>
  <c r="P78" i="25"/>
  <c r="AP80" i="25"/>
  <c r="G63" i="70"/>
  <c r="G41" i="71"/>
  <c r="W41" i="71"/>
  <c r="W63" i="70"/>
  <c r="O78" i="25"/>
  <c r="E41" i="71"/>
  <c r="E63" i="70"/>
  <c r="S78" i="25"/>
  <c r="K63" i="70"/>
  <c r="K41" i="71"/>
  <c r="J78" i="25"/>
  <c r="T41" i="71"/>
  <c r="T63" i="70"/>
  <c r="J51" i="74"/>
  <c r="J66" i="75"/>
  <c r="J70" i="75" s="1"/>
  <c r="D66" i="75"/>
  <c r="D51" i="74"/>
  <c r="C47" i="74"/>
  <c r="S51" i="74"/>
  <c r="S66" i="75"/>
  <c r="S70" i="75" s="1"/>
  <c r="X60" i="25"/>
  <c r="AS60" i="25" s="1"/>
  <c r="AA255" i="46"/>
  <c r="CO36" i="46"/>
  <c r="M155" i="46"/>
  <c r="M134" i="46"/>
  <c r="M135" i="46"/>
  <c r="J61" i="25"/>
  <c r="N53" i="71"/>
  <c r="N57" i="71" s="1"/>
  <c r="N54" i="70"/>
  <c r="N58" i="70" s="1"/>
  <c r="D77" i="69"/>
  <c r="D79" i="69" s="1"/>
  <c r="D50" i="69"/>
  <c r="D35" i="56"/>
  <c r="K35" i="44" s="1"/>
  <c r="L35" i="44" s="1"/>
  <c r="AJ61" i="25"/>
  <c r="R60" i="70"/>
  <c r="S255" i="56"/>
  <c r="R38" i="71"/>
  <c r="I38" i="71"/>
  <c r="I60" i="70"/>
  <c r="J255" i="56"/>
  <c r="H60" i="70"/>
  <c r="I255" i="56"/>
  <c r="H38" i="71"/>
  <c r="N255" i="56"/>
  <c r="M38" i="71"/>
  <c r="M60" i="70"/>
  <c r="F60" i="70"/>
  <c r="F64" i="70" s="1"/>
  <c r="F38" i="71"/>
  <c r="F42" i="71" s="1"/>
  <c r="G255" i="56"/>
  <c r="P225" i="46"/>
  <c r="G59" i="71"/>
  <c r="G63" i="71" s="1"/>
  <c r="G43" i="70"/>
  <c r="T66" i="75"/>
  <c r="T70" i="75" s="1"/>
  <c r="T51" i="74"/>
  <c r="O66" i="75"/>
  <c r="O70" i="75" s="1"/>
  <c r="O51" i="74"/>
  <c r="R254" i="56"/>
  <c r="W50" i="25"/>
  <c r="X155" i="46"/>
  <c r="X135" i="46"/>
  <c r="X134" i="46"/>
  <c r="F61" i="25"/>
  <c r="O53" i="71"/>
  <c r="O54" i="70"/>
  <c r="E61" i="25"/>
  <c r="CO44" i="46"/>
  <c r="H50" i="69"/>
  <c r="H77" i="69"/>
  <c r="H79" i="69" s="1"/>
  <c r="AB61" i="25"/>
  <c r="AF61" i="25"/>
  <c r="S38" i="71"/>
  <c r="S60" i="70"/>
  <c r="T255" i="56"/>
  <c r="E60" i="70"/>
  <c r="E38" i="71"/>
  <c r="F255" i="56"/>
  <c r="L105" i="25"/>
  <c r="Q66" i="75"/>
  <c r="Q70" i="75" s="1"/>
  <c r="Q51" i="74"/>
  <c r="X73" i="25"/>
  <c r="L254" i="56"/>
  <c r="H50" i="25"/>
  <c r="M50" i="25"/>
  <c r="G61" i="25"/>
  <c r="S50" i="69"/>
  <c r="S77" i="69"/>
  <c r="S79" i="69" s="1"/>
  <c r="AP61" i="25"/>
  <c r="D38" i="71"/>
  <c r="D44" i="56"/>
  <c r="E255" i="56"/>
  <c r="D60" i="70"/>
  <c r="K60" i="70"/>
  <c r="L255" i="56"/>
  <c r="K38" i="71"/>
  <c r="L38" i="71"/>
  <c r="L60" i="70"/>
  <c r="M255" i="56"/>
  <c r="V60" i="70"/>
  <c r="W255" i="56"/>
  <c r="V38" i="71"/>
  <c r="G60" i="70"/>
  <c r="G38" i="71"/>
  <c r="H255" i="56"/>
  <c r="W60" i="70"/>
  <c r="W38" i="71"/>
  <c r="X255" i="56"/>
  <c r="W59" i="71"/>
  <c r="W63" i="71" s="1"/>
  <c r="W43" i="70"/>
  <c r="F105" i="25"/>
  <c r="N66" i="75"/>
  <c r="N70" i="75" s="1"/>
  <c r="N51" i="74"/>
  <c r="AC61" i="25"/>
  <c r="L50" i="25"/>
  <c r="T50" i="25"/>
  <c r="D144" i="47"/>
  <c r="AX41" i="46"/>
  <c r="I61" i="25"/>
  <c r="U54" i="70"/>
  <c r="U53" i="71"/>
  <c r="I50" i="69"/>
  <c r="I77" i="69"/>
  <c r="I79" i="69" s="1"/>
  <c r="V77" i="69"/>
  <c r="V79" i="69" s="1"/>
  <c r="V50" i="69"/>
  <c r="N134" i="46"/>
  <c r="N135" i="46"/>
  <c r="N155" i="46"/>
  <c r="E141" i="25"/>
  <c r="F155" i="56"/>
  <c r="E204" i="25" s="1"/>
  <c r="AK61" i="25"/>
  <c r="AR61" i="25"/>
  <c r="AM61" i="25"/>
  <c r="T60" i="70"/>
  <c r="U255" i="56"/>
  <c r="T38" i="71"/>
  <c r="N38" i="71"/>
  <c r="N60" i="70"/>
  <c r="O255" i="56"/>
  <c r="Q38" i="71"/>
  <c r="Q60" i="70"/>
  <c r="R255" i="56"/>
  <c r="U38" i="71"/>
  <c r="V255" i="56"/>
  <c r="U60" i="70"/>
  <c r="P106" i="25"/>
  <c r="V59" i="71"/>
  <c r="V63" i="71" s="1"/>
  <c r="V43" i="70"/>
  <c r="M51" i="74"/>
  <c r="M66" i="75"/>
  <c r="M70" i="75" s="1"/>
  <c r="S155" i="46"/>
  <c r="S134" i="46"/>
  <c r="S135" i="46"/>
  <c r="C147" i="47"/>
  <c r="D337" i="47"/>
  <c r="D36" i="56"/>
  <c r="E254" i="56"/>
  <c r="T54" i="70"/>
  <c r="T53" i="71"/>
  <c r="W155" i="46"/>
  <c r="W135" i="46"/>
  <c r="W134" i="46"/>
  <c r="T77" i="69"/>
  <c r="T79" i="69" s="1"/>
  <c r="T50" i="69"/>
  <c r="C47" i="25"/>
  <c r="AS47" i="25" s="1"/>
  <c r="D50" i="25"/>
  <c r="I134" i="46"/>
  <c r="I155" i="46"/>
  <c r="C57" i="36"/>
  <c r="I135" i="46"/>
  <c r="Y61" i="25"/>
  <c r="X59" i="25"/>
  <c r="AS59" i="25" s="1"/>
  <c r="M45" i="75"/>
  <c r="M49" i="75" s="1"/>
  <c r="M72" i="74"/>
  <c r="M121" i="25"/>
  <c r="N135" i="56"/>
  <c r="M184" i="25" s="1"/>
  <c r="U59" i="71"/>
  <c r="U63" i="71" s="1"/>
  <c r="U43" i="70"/>
  <c r="O59" i="71"/>
  <c r="O63" i="71" s="1"/>
  <c r="O43" i="70"/>
  <c r="D61" i="71"/>
  <c r="C61" i="71" s="1"/>
  <c r="C41" i="70"/>
  <c r="Q50" i="25"/>
  <c r="D61" i="25"/>
  <c r="AB155" i="46"/>
  <c r="AB135" i="46"/>
  <c r="AB134" i="46"/>
  <c r="L77" i="69"/>
  <c r="L79" i="69" s="1"/>
  <c r="L50" i="69"/>
  <c r="P255" i="56"/>
  <c r="O60" i="70"/>
  <c r="O38" i="71"/>
  <c r="S45" i="75"/>
  <c r="S49" i="75" s="1"/>
  <c r="S72" i="74"/>
  <c r="L59" i="71"/>
  <c r="L63" i="71" s="1"/>
  <c r="L43" i="70"/>
  <c r="I66" i="75"/>
  <c r="I70" i="75" s="1"/>
  <c r="I51" i="74"/>
  <c r="E66" i="75"/>
  <c r="E70" i="75" s="1"/>
  <c r="E51" i="74"/>
  <c r="Q43" i="70"/>
  <c r="Q59" i="71"/>
  <c r="Q63" i="71" s="1"/>
  <c r="N254" i="56"/>
  <c r="AC41" i="46"/>
  <c r="E41" i="56"/>
  <c r="M54" i="70"/>
  <c r="M53" i="71"/>
  <c r="R61" i="25"/>
  <c r="J50" i="69"/>
  <c r="J77" i="69"/>
  <c r="J79" i="69" s="1"/>
  <c r="E50" i="69"/>
  <c r="E77" i="69"/>
  <c r="E79" i="69" s="1"/>
  <c r="AA61" i="25"/>
  <c r="D45" i="75"/>
  <c r="C68" i="74"/>
  <c r="D72" i="74"/>
  <c r="P59" i="71"/>
  <c r="P63" i="71" s="1"/>
  <c r="P43" i="70"/>
  <c r="W51" i="74"/>
  <c r="W66" i="75"/>
  <c r="W70" i="75" s="1"/>
  <c r="F59" i="71"/>
  <c r="F63" i="71" s="1"/>
  <c r="F43" i="70"/>
  <c r="R59" i="71"/>
  <c r="R63" i="71" s="1"/>
  <c r="R43" i="70"/>
  <c r="K254" i="56"/>
  <c r="F254" i="56"/>
  <c r="P50" i="25"/>
  <c r="K61" i="25"/>
  <c r="L61" i="25"/>
  <c r="K134" i="46"/>
  <c r="K135" i="46"/>
  <c r="K155" i="46"/>
  <c r="N106" i="25"/>
  <c r="J38" i="71"/>
  <c r="K255" i="56"/>
  <c r="J60" i="70"/>
  <c r="Q255" i="56"/>
  <c r="P38" i="71"/>
  <c r="P60" i="70"/>
  <c r="T155" i="46"/>
  <c r="T134" i="46"/>
  <c r="T135" i="46"/>
  <c r="V51" i="74"/>
  <c r="V66" i="75"/>
  <c r="V70" i="75" s="1"/>
  <c r="M59" i="71"/>
  <c r="M63" i="71" s="1"/>
  <c r="M43" i="70"/>
  <c r="D39" i="70"/>
  <c r="D43" i="56"/>
  <c r="K43" i="44" s="1"/>
  <c r="L43" i="44" s="1"/>
  <c r="Z155" i="46"/>
  <c r="Z135" i="46"/>
  <c r="Z134" i="46"/>
  <c r="I45" i="75"/>
  <c r="I49" i="75" s="1"/>
  <c r="I72" i="74"/>
  <c r="M141" i="25"/>
  <c r="N155" i="56"/>
  <c r="M204" i="25" s="1"/>
  <c r="Y155" i="46"/>
  <c r="Y135" i="46"/>
  <c r="Y134" i="46"/>
  <c r="U66" i="75"/>
  <c r="U70" i="75" s="1"/>
  <c r="U51" i="74"/>
  <c r="K51" i="74"/>
  <c r="K66" i="75"/>
  <c r="K70" i="75" s="1"/>
  <c r="R106" i="25"/>
  <c r="L155" i="46"/>
  <c r="L134" i="46"/>
  <c r="L135" i="46"/>
  <c r="E34" i="56"/>
  <c r="D34" i="56" s="1"/>
  <c r="K34" i="44" s="1"/>
  <c r="L34" i="44" s="1"/>
  <c r="AC34" i="46"/>
  <c r="CO34" i="46" s="1"/>
  <c r="V254" i="56"/>
  <c r="D60" i="75"/>
  <c r="C60" i="75" s="1"/>
  <c r="C62" i="74"/>
  <c r="H54" i="70"/>
  <c r="H53" i="71"/>
  <c r="E54" i="70"/>
  <c r="E53" i="71"/>
  <c r="K50" i="69"/>
  <c r="K77" i="69"/>
  <c r="K79" i="69" s="1"/>
  <c r="F77" i="69"/>
  <c r="F50" i="69"/>
  <c r="AN61" i="25"/>
  <c r="O106" i="25"/>
  <c r="E106" i="25"/>
  <c r="P155" i="46"/>
  <c r="P135" i="46"/>
  <c r="P134" i="46"/>
  <c r="H66" i="75"/>
  <c r="H70" i="75" s="1"/>
  <c r="H51" i="74"/>
  <c r="I105" i="25"/>
  <c r="E59" i="71"/>
  <c r="E63" i="71" s="1"/>
  <c r="E43" i="70"/>
  <c r="Q155" i="46"/>
  <c r="Q135" i="46"/>
  <c r="Q134" i="46"/>
  <c r="G54" i="70"/>
  <c r="G53" i="71"/>
  <c r="W53" i="71"/>
  <c r="W54" i="70"/>
  <c r="S53" i="71"/>
  <c r="S54" i="70"/>
  <c r="M77" i="69"/>
  <c r="M79" i="69" s="1"/>
  <c r="M50" i="69"/>
  <c r="AE61" i="25"/>
  <c r="K106" i="25"/>
  <c r="L45" i="75"/>
  <c r="L49" i="75" s="1"/>
  <c r="L72" i="74"/>
  <c r="V45" i="75"/>
  <c r="V49" i="75" s="1"/>
  <c r="V72" i="74"/>
  <c r="G106" i="25"/>
  <c r="W45" i="75"/>
  <c r="W49" i="75" s="1"/>
  <c r="W72" i="74"/>
  <c r="N59" i="71"/>
  <c r="N63" i="71" s="1"/>
  <c r="N43" i="70"/>
  <c r="R51" i="74"/>
  <c r="R66" i="75"/>
  <c r="R70" i="75" s="1"/>
  <c r="O155" i="46"/>
  <c r="O134" i="46"/>
  <c r="O135" i="46"/>
  <c r="M254" i="56"/>
  <c r="T254" i="56"/>
  <c r="V61" i="25"/>
  <c r="I53" i="71"/>
  <c r="I54" i="70"/>
  <c r="N77" i="69"/>
  <c r="N79" i="69" s="1"/>
  <c r="N50" i="69"/>
  <c r="R77" i="69"/>
  <c r="R79" i="69" s="1"/>
  <c r="R50" i="69"/>
  <c r="AA135" i="46"/>
  <c r="AA134" i="46"/>
  <c r="AA155" i="46"/>
  <c r="E120" i="25"/>
  <c r="H225" i="46"/>
  <c r="F134" i="56"/>
  <c r="AH61" i="25"/>
  <c r="T106" i="25"/>
  <c r="Q106" i="25"/>
  <c r="U106" i="25"/>
  <c r="J59" i="71"/>
  <c r="J63" i="71" s="1"/>
  <c r="J43" i="70"/>
  <c r="D105" i="25"/>
  <c r="S59" i="71"/>
  <c r="S63" i="71" s="1"/>
  <c r="S43" i="70"/>
  <c r="P254" i="56"/>
  <c r="J53" i="71"/>
  <c r="J57" i="71" s="1"/>
  <c r="J54" i="70"/>
  <c r="P53" i="71"/>
  <c r="P54" i="70"/>
  <c r="T61" i="25"/>
  <c r="Q53" i="71"/>
  <c r="Q54" i="70"/>
  <c r="Q77" i="69"/>
  <c r="Q79" i="69" s="1"/>
  <c r="Q50" i="69"/>
  <c r="W50" i="69"/>
  <c r="W77" i="69"/>
  <c r="W79" i="69" s="1"/>
  <c r="G50" i="69"/>
  <c r="G77" i="69"/>
  <c r="G79" i="69" s="1"/>
  <c r="C146" i="47"/>
  <c r="D336" i="47"/>
  <c r="AG68" i="25"/>
  <c r="R45" i="75"/>
  <c r="R49" i="75" s="1"/>
  <c r="R72" i="74"/>
  <c r="H45" i="75"/>
  <c r="H49" i="75" s="1"/>
  <c r="H72" i="74"/>
  <c r="F45" i="75"/>
  <c r="F49" i="75" s="1"/>
  <c r="F72" i="74"/>
  <c r="G66" i="75"/>
  <c r="G70" i="75" s="1"/>
  <c r="G51" i="74"/>
  <c r="T59" i="71"/>
  <c r="T63" i="71" s="1"/>
  <c r="T43" i="70"/>
  <c r="K59" i="71"/>
  <c r="K63" i="71" s="1"/>
  <c r="K43" i="70"/>
  <c r="AD61" i="25"/>
  <c r="V135" i="46"/>
  <c r="V155" i="46"/>
  <c r="V134" i="46"/>
  <c r="U50" i="25"/>
  <c r="F53" i="71"/>
  <c r="F54" i="70"/>
  <c r="D53" i="71"/>
  <c r="D42" i="56"/>
  <c r="K42" i="44" s="1"/>
  <c r="L42" i="44" s="1"/>
  <c r="D54" i="70"/>
  <c r="O61" i="25"/>
  <c r="H61" i="25"/>
  <c r="U50" i="69"/>
  <c r="U77" i="69"/>
  <c r="U79" i="69" s="1"/>
  <c r="O45" i="75"/>
  <c r="O49" i="75" s="1"/>
  <c r="O72" i="74"/>
  <c r="E45" i="75"/>
  <c r="E49" i="75" s="1"/>
  <c r="E72" i="74"/>
  <c r="L66" i="75"/>
  <c r="L70" i="75" s="1"/>
  <c r="L51" i="74"/>
  <c r="H59" i="71"/>
  <c r="H63" i="71" s="1"/>
  <c r="H43" i="70"/>
  <c r="I59" i="71"/>
  <c r="I63" i="71" s="1"/>
  <c r="I43" i="70"/>
  <c r="Q105" i="25"/>
  <c r="U155" i="46"/>
  <c r="U134" i="46"/>
  <c r="U135" i="46"/>
  <c r="W254" i="56"/>
  <c r="L33" i="44"/>
  <c r="J253" i="44" s="1"/>
  <c r="I253" i="44"/>
  <c r="M61" i="25"/>
  <c r="R53" i="71"/>
  <c r="R54" i="70"/>
  <c r="W61" i="25"/>
  <c r="S61" i="25"/>
  <c r="P50" i="69"/>
  <c r="P77" i="69"/>
  <c r="P79" i="69" s="1"/>
  <c r="D106" i="25"/>
  <c r="K45" i="75"/>
  <c r="K49" i="75" s="1"/>
  <c r="K72" i="74"/>
  <c r="L106" i="25"/>
  <c r="V106" i="25"/>
  <c r="G45" i="75"/>
  <c r="G49" i="75" s="1"/>
  <c r="G72" i="74"/>
  <c r="W106" i="25"/>
  <c r="P66" i="75"/>
  <c r="P70" i="75" s="1"/>
  <c r="P51" i="74"/>
  <c r="F66" i="75"/>
  <c r="F70" i="75" s="1"/>
  <c r="F51" i="74"/>
  <c r="N105" i="25"/>
  <c r="J50" i="25"/>
  <c r="U254" i="56"/>
  <c r="E50" i="25"/>
  <c r="Q254" i="56"/>
  <c r="K53" i="71"/>
  <c r="K54" i="70"/>
  <c r="V54" i="70"/>
  <c r="V53" i="71"/>
  <c r="L53" i="71"/>
  <c r="L54" i="70"/>
  <c r="U61" i="25"/>
  <c r="O50" i="69"/>
  <c r="O77" i="69"/>
  <c r="O79" i="69" s="1"/>
  <c r="F135" i="56"/>
  <c r="E184" i="25" s="1"/>
  <c r="E121" i="25"/>
  <c r="Z61" i="25"/>
  <c r="T45" i="75"/>
  <c r="T49" i="75" s="1"/>
  <c r="T72" i="74"/>
  <c r="N45" i="75"/>
  <c r="N49" i="75" s="1"/>
  <c r="N72" i="74"/>
  <c r="Q45" i="75"/>
  <c r="Q49" i="75" s="1"/>
  <c r="Q72" i="74"/>
  <c r="J45" i="75"/>
  <c r="J49" i="75" s="1"/>
  <c r="J72" i="74"/>
  <c r="U45" i="75"/>
  <c r="U49" i="75" s="1"/>
  <c r="U72" i="74"/>
  <c r="P45" i="75"/>
  <c r="P49" i="75" s="1"/>
  <c r="P72" i="74"/>
  <c r="F133" i="56"/>
  <c r="T63" i="36"/>
  <c r="Y161" i="46" s="1"/>
  <c r="T84" i="74" s="1"/>
  <c r="T82" i="75" s="1"/>
  <c r="X327" i="25"/>
  <c r="AX163" i="46"/>
  <c r="CO163" i="46" s="1"/>
  <c r="AA145" i="25"/>
  <c r="F202" i="47"/>
  <c r="AD232" i="46"/>
  <c r="G159" i="56"/>
  <c r="V206" i="47"/>
  <c r="W163" i="56"/>
  <c r="V212" i="25" s="1"/>
  <c r="AQ149" i="25"/>
  <c r="AC149" i="25"/>
  <c r="H206" i="47"/>
  <c r="I163" i="56"/>
  <c r="H212" i="25" s="1"/>
  <c r="Q206" i="47"/>
  <c r="R163" i="56"/>
  <c r="Q212" i="25" s="1"/>
  <c r="AL149" i="25"/>
  <c r="R202" i="47"/>
  <c r="S159" i="56"/>
  <c r="AM145" i="25"/>
  <c r="AP232" i="46"/>
  <c r="AS232" i="46"/>
  <c r="AP145" i="25"/>
  <c r="U202" i="47"/>
  <c r="V159" i="56"/>
  <c r="F163" i="56"/>
  <c r="E212" i="25" s="1"/>
  <c r="Z149" i="25"/>
  <c r="E206" i="47"/>
  <c r="O163" i="56"/>
  <c r="N212" i="25" s="1"/>
  <c r="G202" i="47"/>
  <c r="H159" i="56"/>
  <c r="AB145" i="25"/>
  <c r="AE232" i="46"/>
  <c r="W206" i="47"/>
  <c r="AR149" i="25"/>
  <c r="X163" i="56"/>
  <c r="W212" i="25" s="1"/>
  <c r="AD149" i="25"/>
  <c r="I206" i="47"/>
  <c r="J163" i="56"/>
  <c r="I212" i="25" s="1"/>
  <c r="Q159" i="56"/>
  <c r="AN232" i="46"/>
  <c r="P202" i="47"/>
  <c r="AK145" i="25"/>
  <c r="AH232" i="46"/>
  <c r="J202" i="47"/>
  <c r="K159" i="56"/>
  <c r="AE145" i="25"/>
  <c r="Y270" i="25"/>
  <c r="AL145" i="25"/>
  <c r="AO232" i="46"/>
  <c r="Q202" i="47"/>
  <c r="R159" i="56"/>
  <c r="AM149" i="25"/>
  <c r="S163" i="56"/>
  <c r="R212" i="25" s="1"/>
  <c r="R206" i="47"/>
  <c r="U206" i="47"/>
  <c r="AP149" i="25"/>
  <c r="V163" i="56"/>
  <c r="U212" i="25" s="1"/>
  <c r="S202" i="47"/>
  <c r="AN145" i="25"/>
  <c r="AQ232" i="46"/>
  <c r="T159" i="56"/>
  <c r="K206" i="47"/>
  <c r="L163" i="56"/>
  <c r="K212" i="25" s="1"/>
  <c r="AF149" i="25"/>
  <c r="AU232" i="46"/>
  <c r="AR145" i="25"/>
  <c r="AR270" i="25" s="1"/>
  <c r="W202" i="47"/>
  <c r="X159" i="56"/>
  <c r="J159" i="56"/>
  <c r="AD145" i="25"/>
  <c r="AG232" i="46"/>
  <c r="I202" i="47"/>
  <c r="F306" i="47"/>
  <c r="W306" i="47"/>
  <c r="Q163" i="56"/>
  <c r="P212" i="25" s="1"/>
  <c r="AK149" i="25"/>
  <c r="P206" i="47"/>
  <c r="K163" i="56"/>
  <c r="J212" i="25" s="1"/>
  <c r="AE149" i="25"/>
  <c r="J206" i="47"/>
  <c r="D365" i="47"/>
  <c r="AJ149" i="25"/>
  <c r="O206" i="47"/>
  <c r="P163" i="56"/>
  <c r="O212" i="25" s="1"/>
  <c r="N159" i="56"/>
  <c r="AH145" i="25"/>
  <c r="M202" i="47"/>
  <c r="AK232" i="46"/>
  <c r="AN149" i="25"/>
  <c r="S206" i="47"/>
  <c r="T163" i="56"/>
  <c r="S212" i="25" s="1"/>
  <c r="K202" i="47"/>
  <c r="AF145" i="25"/>
  <c r="L159" i="56"/>
  <c r="AI232" i="46"/>
  <c r="AO145" i="25"/>
  <c r="AR232" i="46"/>
  <c r="T202" i="47"/>
  <c r="U159" i="56"/>
  <c r="F206" i="47"/>
  <c r="AA149" i="25"/>
  <c r="G163" i="56"/>
  <c r="F212" i="25" s="1"/>
  <c r="AQ145" i="25"/>
  <c r="AT232" i="46"/>
  <c r="V202" i="47"/>
  <c r="W159" i="56"/>
  <c r="AC145" i="25"/>
  <c r="H202" i="47"/>
  <c r="AF232" i="46"/>
  <c r="I159" i="56"/>
  <c r="E231" i="56"/>
  <c r="D208" i="25"/>
  <c r="O202" i="47"/>
  <c r="P159" i="56"/>
  <c r="AM232" i="46"/>
  <c r="AJ145" i="25"/>
  <c r="M206" i="47"/>
  <c r="N163" i="56"/>
  <c r="M212" i="25" s="1"/>
  <c r="AH149" i="25"/>
  <c r="F159" i="56"/>
  <c r="Z145" i="25"/>
  <c r="E202" i="47"/>
  <c r="AC232" i="46"/>
  <c r="AI145" i="25"/>
  <c r="O159" i="56"/>
  <c r="N202" i="47"/>
  <c r="G206" i="47"/>
  <c r="AB149" i="25"/>
  <c r="H163" i="56"/>
  <c r="G212" i="25" s="1"/>
  <c r="U163" i="56"/>
  <c r="T212" i="25" s="1"/>
  <c r="T206" i="47"/>
  <c r="AO149" i="25"/>
  <c r="V306" i="47"/>
  <c r="D306" i="47"/>
  <c r="P306" i="47"/>
  <c r="O306" i="47"/>
  <c r="K306" i="47"/>
  <c r="Z262" i="25"/>
  <c r="G228" i="46"/>
  <c r="AC158" i="46"/>
  <c r="AA228" i="46" s="1"/>
  <c r="D144" i="25"/>
  <c r="D82" i="74"/>
  <c r="H63" i="36"/>
  <c r="M161" i="46" s="1"/>
  <c r="H84" i="74" s="1"/>
  <c r="H82" i="75" s="1"/>
  <c r="N63" i="36"/>
  <c r="S161" i="46" s="1"/>
  <c r="N84" i="74" s="1"/>
  <c r="N82" i="75" s="1"/>
  <c r="J306" i="47"/>
  <c r="Q306" i="47"/>
  <c r="T306" i="47"/>
  <c r="D270" i="47"/>
  <c r="C71" i="47"/>
  <c r="C270" i="47" s="1"/>
  <c r="V358" i="47"/>
  <c r="I358" i="47"/>
  <c r="I243" i="44"/>
  <c r="L165" i="44"/>
  <c r="J243" i="44" s="1"/>
  <c r="F358" i="47"/>
  <c r="U358" i="47"/>
  <c r="S306" i="47"/>
  <c r="G306" i="47"/>
  <c r="I306" i="47"/>
  <c r="D262" i="47"/>
  <c r="C61" i="47"/>
  <c r="C262" i="47" s="1"/>
  <c r="R306" i="47"/>
  <c r="C151" i="25"/>
  <c r="C271" i="25" s="1"/>
  <c r="D271" i="25"/>
  <c r="L144" i="44"/>
  <c r="J242" i="44" s="1"/>
  <c r="I242" i="44"/>
  <c r="AB269" i="25"/>
  <c r="AQ269" i="25"/>
  <c r="AD269" i="25"/>
  <c r="AB262" i="25"/>
  <c r="AD262" i="25"/>
  <c r="L65" i="47"/>
  <c r="L263" i="47"/>
  <c r="L264" i="47" s="1"/>
  <c r="H263" i="47"/>
  <c r="H264" i="47" s="1"/>
  <c r="H65" i="47"/>
  <c r="V65" i="47"/>
  <c r="V263" i="47"/>
  <c r="V264" i="47" s="1"/>
  <c r="T263" i="47"/>
  <c r="T264" i="47" s="1"/>
  <c r="T65" i="47"/>
  <c r="O263" i="47"/>
  <c r="O264" i="47" s="1"/>
  <c r="O65" i="47"/>
  <c r="K263" i="47"/>
  <c r="K264" i="47" s="1"/>
  <c r="K65" i="47"/>
  <c r="D65" i="47"/>
  <c r="D263" i="47"/>
  <c r="C62" i="47"/>
  <c r="P263" i="47"/>
  <c r="P264" i="47" s="1"/>
  <c r="P65" i="47"/>
  <c r="R263" i="47"/>
  <c r="R264" i="47" s="1"/>
  <c r="R65" i="47"/>
  <c r="L145" i="44"/>
  <c r="J236" i="44" s="1"/>
  <c r="I236" i="44"/>
  <c r="C305" i="47"/>
  <c r="C306" i="47" s="1"/>
  <c r="C114" i="47"/>
  <c r="AL262" i="25"/>
  <c r="P63" i="36"/>
  <c r="U161" i="46" s="1"/>
  <c r="P147" i="25" s="1"/>
  <c r="P267" i="25" s="1"/>
  <c r="Q63" i="36"/>
  <c r="V161" i="46" s="1"/>
  <c r="Q84" i="74" s="1"/>
  <c r="Q82" i="75" s="1"/>
  <c r="F65" i="47"/>
  <c r="F263" i="47"/>
  <c r="F264" i="47" s="1"/>
  <c r="J65" i="47"/>
  <c r="J263" i="47"/>
  <c r="J264" i="47" s="1"/>
  <c r="Q263" i="47"/>
  <c r="Q264" i="47" s="1"/>
  <c r="Q65" i="47"/>
  <c r="M263" i="47"/>
  <c r="M264" i="47" s="1"/>
  <c r="M65" i="47"/>
  <c r="W263" i="47"/>
  <c r="W264" i="47" s="1"/>
  <c r="W65" i="47"/>
  <c r="AK262" i="25"/>
  <c r="R63" i="36"/>
  <c r="W161" i="46" s="1"/>
  <c r="R147" i="25" s="1"/>
  <c r="R267" i="25" s="1"/>
  <c r="E63" i="36"/>
  <c r="J161" i="46" s="1"/>
  <c r="H229" i="46" s="1"/>
  <c r="D63" i="36"/>
  <c r="I161" i="46" s="1"/>
  <c r="S263" i="47"/>
  <c r="S264" i="47" s="1"/>
  <c r="S65" i="47"/>
  <c r="G263" i="47"/>
  <c r="G264" i="47" s="1"/>
  <c r="G65" i="47"/>
  <c r="N263" i="47"/>
  <c r="N264" i="47" s="1"/>
  <c r="N65" i="47"/>
  <c r="I65" i="47"/>
  <c r="I263" i="47"/>
  <c r="I264" i="47" s="1"/>
  <c r="U263" i="47"/>
  <c r="U264" i="47" s="1"/>
  <c r="U65" i="47"/>
  <c r="E263" i="47"/>
  <c r="E264" i="47" s="1"/>
  <c r="E65" i="47"/>
  <c r="I84" i="74"/>
  <c r="I82" i="75" s="1"/>
  <c r="L229" i="46"/>
  <c r="I147" i="25"/>
  <c r="I267" i="25" s="1"/>
  <c r="AM262" i="25"/>
  <c r="S131" i="25"/>
  <c r="S16" i="73"/>
  <c r="L150" i="25"/>
  <c r="L17" i="73"/>
  <c r="P131" i="25"/>
  <c r="P16" i="73"/>
  <c r="F17" i="73"/>
  <c r="F150" i="25"/>
  <c r="W77" i="47"/>
  <c r="W271" i="47"/>
  <c r="W273" i="47" s="1"/>
  <c r="D77" i="47"/>
  <c r="D271" i="47"/>
  <c r="C72" i="47"/>
  <c r="Z229" i="46"/>
  <c r="T52" i="69"/>
  <c r="U248" i="56"/>
  <c r="N127" i="25"/>
  <c r="Q231" i="46"/>
  <c r="N15" i="73"/>
  <c r="R16" i="73"/>
  <c r="R131" i="25"/>
  <c r="E150" i="25"/>
  <c r="F164" i="56"/>
  <c r="E17" i="73"/>
  <c r="F52" i="69"/>
  <c r="G248" i="56"/>
  <c r="U52" i="69"/>
  <c r="V248" i="56"/>
  <c r="G131" i="25"/>
  <c r="G16" i="73"/>
  <c r="AC164" i="46"/>
  <c r="CO164" i="46" s="1"/>
  <c r="D150" i="25"/>
  <c r="D17" i="73"/>
  <c r="I127" i="25"/>
  <c r="I15" i="73"/>
  <c r="L231" i="46"/>
  <c r="M16" i="73"/>
  <c r="M131" i="25"/>
  <c r="N52" i="69"/>
  <c r="N56" i="69" s="1"/>
  <c r="N65" i="69" s="1"/>
  <c r="O248" i="56"/>
  <c r="O52" i="69"/>
  <c r="P248" i="56"/>
  <c r="I271" i="47"/>
  <c r="I273" i="47" s="1"/>
  <c r="I77" i="47"/>
  <c r="W231" i="46"/>
  <c r="T127" i="25"/>
  <c r="T15" i="73"/>
  <c r="Z231" i="46"/>
  <c r="W15" i="73"/>
  <c r="W127" i="25"/>
  <c r="V150" i="25"/>
  <c r="V17" i="73"/>
  <c r="C56" i="70"/>
  <c r="C31" i="25"/>
  <c r="AS31" i="25" s="1"/>
  <c r="S15" i="73"/>
  <c r="V231" i="46"/>
  <c r="S127" i="25"/>
  <c r="U127" i="25"/>
  <c r="X231" i="46"/>
  <c r="U15" i="73"/>
  <c r="P127" i="25"/>
  <c r="S231" i="46"/>
  <c r="P15" i="73"/>
  <c r="F15" i="73"/>
  <c r="I231" i="46"/>
  <c r="F127" i="25"/>
  <c r="E271" i="47"/>
  <c r="E273" i="47" s="1"/>
  <c r="E77" i="47"/>
  <c r="V77" i="47"/>
  <c r="V271" i="47"/>
  <c r="V273" i="47" s="1"/>
  <c r="Q77" i="47"/>
  <c r="Q271" i="47"/>
  <c r="M229" i="46"/>
  <c r="J147" i="25"/>
  <c r="J267" i="25" s="1"/>
  <c r="G52" i="69"/>
  <c r="G56" i="69" s="1"/>
  <c r="G65" i="69" s="1"/>
  <c r="H248" i="56"/>
  <c r="I145" i="56"/>
  <c r="H131" i="25"/>
  <c r="H16" i="73"/>
  <c r="N16" i="73"/>
  <c r="N131" i="25"/>
  <c r="U231" i="46"/>
  <c r="R15" i="73"/>
  <c r="R127" i="25"/>
  <c r="K127" i="25"/>
  <c r="N231" i="46"/>
  <c r="K15" i="73"/>
  <c r="T147" i="25"/>
  <c r="T267" i="25" s="1"/>
  <c r="H77" i="47"/>
  <c r="H271" i="47"/>
  <c r="G77" i="47"/>
  <c r="G271" i="47"/>
  <c r="V52" i="69"/>
  <c r="V56" i="69" s="1"/>
  <c r="V65" i="69" s="1"/>
  <c r="W248" i="56"/>
  <c r="L271" i="47"/>
  <c r="L273" i="47" s="1"/>
  <c r="L77" i="47"/>
  <c r="N77" i="47"/>
  <c r="N271" i="47"/>
  <c r="R271" i="47"/>
  <c r="R77" i="47"/>
  <c r="D127" i="25"/>
  <c r="G231" i="46"/>
  <c r="AC141" i="46"/>
  <c r="CO141" i="46" s="1"/>
  <c r="D15" i="73"/>
  <c r="J17" i="73"/>
  <c r="J150" i="25"/>
  <c r="I16" i="73"/>
  <c r="I131" i="25"/>
  <c r="M150" i="25"/>
  <c r="M17" i="73"/>
  <c r="S271" i="47"/>
  <c r="S77" i="47"/>
  <c r="Q52" i="69"/>
  <c r="R248" i="56"/>
  <c r="BS21" i="46"/>
  <c r="R231" i="46"/>
  <c r="O127" i="25"/>
  <c r="O15" i="73"/>
  <c r="T150" i="25"/>
  <c r="T17" i="73"/>
  <c r="W150" i="25"/>
  <c r="W17" i="73"/>
  <c r="Q131" i="25"/>
  <c r="Q16" i="73"/>
  <c r="H52" i="69"/>
  <c r="H56" i="69" s="1"/>
  <c r="H65" i="69" s="1"/>
  <c r="I248" i="56"/>
  <c r="J52" i="69"/>
  <c r="J56" i="69" s="1"/>
  <c r="J65" i="69" s="1"/>
  <c r="K248" i="56"/>
  <c r="P52" i="69"/>
  <c r="Q248" i="56"/>
  <c r="AP269" i="25"/>
  <c r="L16" i="73"/>
  <c r="L131" i="25"/>
  <c r="U131" i="25"/>
  <c r="U16" i="73"/>
  <c r="P17" i="73"/>
  <c r="P150" i="25"/>
  <c r="C126" i="47"/>
  <c r="C313" i="47"/>
  <c r="C314" i="47" s="1"/>
  <c r="K77" i="47"/>
  <c r="K271" i="47"/>
  <c r="F147" i="25"/>
  <c r="F267" i="25" s="1"/>
  <c r="I229" i="46"/>
  <c r="F84" i="74"/>
  <c r="F82" i="75" s="1"/>
  <c r="I52" i="69"/>
  <c r="I56" i="69" s="1"/>
  <c r="I65" i="69" s="1"/>
  <c r="J248" i="56"/>
  <c r="D52" i="69"/>
  <c r="D23" i="56"/>
  <c r="E248" i="56"/>
  <c r="H15" i="73"/>
  <c r="H127" i="25"/>
  <c r="I141" i="56"/>
  <c r="K231" i="46"/>
  <c r="N17" i="73"/>
  <c r="N150" i="25"/>
  <c r="E16" i="73"/>
  <c r="F145" i="56"/>
  <c r="E131" i="25"/>
  <c r="K17" i="73"/>
  <c r="K150" i="25"/>
  <c r="T77" i="47"/>
  <c r="T271" i="47"/>
  <c r="M271" i="47"/>
  <c r="M77" i="47"/>
  <c r="P77" i="47"/>
  <c r="P271" i="47"/>
  <c r="R52" i="69"/>
  <c r="R56" i="69" s="1"/>
  <c r="R65" i="69" s="1"/>
  <c r="S248" i="56"/>
  <c r="F271" i="47"/>
  <c r="F273" i="47" s="1"/>
  <c r="F77" i="47"/>
  <c r="G127" i="25"/>
  <c r="G15" i="73"/>
  <c r="J231" i="46"/>
  <c r="AC145" i="46"/>
  <c r="CO145" i="46" s="1"/>
  <c r="D131" i="25"/>
  <c r="D16" i="73"/>
  <c r="J15" i="73"/>
  <c r="M231" i="46"/>
  <c r="J127" i="25"/>
  <c r="I150" i="25"/>
  <c r="I17" i="73"/>
  <c r="J271" i="47"/>
  <c r="J77" i="47"/>
  <c r="L63" i="36"/>
  <c r="Q161" i="46" s="1"/>
  <c r="AS73" i="25"/>
  <c r="M52" i="69"/>
  <c r="N248" i="56"/>
  <c r="CN21" i="46"/>
  <c r="O131" i="25"/>
  <c r="O16" i="73"/>
  <c r="T16" i="73"/>
  <c r="T131" i="25"/>
  <c r="V127" i="25"/>
  <c r="Y231" i="46"/>
  <c r="V15" i="73"/>
  <c r="Q15" i="73"/>
  <c r="T231" i="46"/>
  <c r="Q127" i="25"/>
  <c r="U77" i="47"/>
  <c r="U271" i="47"/>
  <c r="C62" i="75"/>
  <c r="C55" i="71"/>
  <c r="AA269" i="25"/>
  <c r="AA262" i="25"/>
  <c r="S150" i="25"/>
  <c r="S17" i="73"/>
  <c r="O231" i="46"/>
  <c r="L15" i="73"/>
  <c r="L127" i="25"/>
  <c r="U17" i="73"/>
  <c r="U150" i="25"/>
  <c r="F131" i="25"/>
  <c r="F16" i="73"/>
  <c r="G147" i="25"/>
  <c r="G267" i="25" s="1"/>
  <c r="J229" i="46"/>
  <c r="N229" i="46"/>
  <c r="K84" i="74"/>
  <c r="K82" i="75" s="1"/>
  <c r="K147" i="25"/>
  <c r="K267" i="25" s="1"/>
  <c r="K86" i="63"/>
  <c r="C148" i="68"/>
  <c r="M84" i="74"/>
  <c r="M82" i="75" s="1"/>
  <c r="M147" i="25"/>
  <c r="M267" i="25" s="1"/>
  <c r="P229" i="46"/>
  <c r="W52" i="69"/>
  <c r="X248" i="56"/>
  <c r="CO23" i="46"/>
  <c r="AA249" i="46"/>
  <c r="H17" i="73"/>
  <c r="I164" i="56"/>
  <c r="H150" i="25"/>
  <c r="R150" i="25"/>
  <c r="R17" i="73"/>
  <c r="H231" i="46"/>
  <c r="E15" i="73"/>
  <c r="E127" i="25"/>
  <c r="F141" i="56"/>
  <c r="K131" i="25"/>
  <c r="K16" i="73"/>
  <c r="U229" i="46"/>
  <c r="E52" i="69"/>
  <c r="F248" i="56"/>
  <c r="G17" i="73"/>
  <c r="G150" i="25"/>
  <c r="J16" i="73"/>
  <c r="J131" i="25"/>
  <c r="M127" i="25"/>
  <c r="M15" i="73"/>
  <c r="P231" i="46"/>
  <c r="O271" i="47"/>
  <c r="O273" i="47" s="1"/>
  <c r="O77" i="47"/>
  <c r="S52" i="69"/>
  <c r="T248" i="56"/>
  <c r="H21" i="46"/>
  <c r="H214" i="46" s="1"/>
  <c r="AB21" i="46"/>
  <c r="X21" i="56" s="1"/>
  <c r="T21" i="46"/>
  <c r="P21" i="56" s="1"/>
  <c r="N21" i="46"/>
  <c r="J21" i="56" s="1"/>
  <c r="R21" i="46"/>
  <c r="N21" i="56" s="1"/>
  <c r="V21" i="46"/>
  <c r="R21" i="56" s="1"/>
  <c r="U21" i="46"/>
  <c r="Q21" i="56" s="1"/>
  <c r="Y21" i="46"/>
  <c r="U21" i="56" s="1"/>
  <c r="P21" i="46"/>
  <c r="L21" i="56" s="1"/>
  <c r="AA21" i="46"/>
  <c r="W21" i="56" s="1"/>
  <c r="K21" i="46"/>
  <c r="G21" i="56" s="1"/>
  <c r="J21" i="46"/>
  <c r="F21" i="56" s="1"/>
  <c r="W21" i="46"/>
  <c r="S21" i="56" s="1"/>
  <c r="S21" i="46"/>
  <c r="O21" i="56" s="1"/>
  <c r="Z21" i="46"/>
  <c r="V21" i="56" s="1"/>
  <c r="X21" i="46"/>
  <c r="T21" i="56" s="1"/>
  <c r="Q21" i="46"/>
  <c r="M21" i="56" s="1"/>
  <c r="I21" i="46"/>
  <c r="O21" i="46"/>
  <c r="K21" i="56" s="1"/>
  <c r="M21" i="46"/>
  <c r="I21" i="56" s="1"/>
  <c r="L21" i="46"/>
  <c r="H21" i="56" s="1"/>
  <c r="F214" i="46"/>
  <c r="O150" i="25"/>
  <c r="O17" i="73"/>
  <c r="W131" i="25"/>
  <c r="W16" i="73"/>
  <c r="V131" i="25"/>
  <c r="V16" i="73"/>
  <c r="Q150" i="25"/>
  <c r="Q17" i="73"/>
  <c r="H21" i="44"/>
  <c r="J21" i="44" s="1"/>
  <c r="K50" i="44"/>
  <c r="D236" i="56"/>
  <c r="O63" i="36"/>
  <c r="T161" i="46" s="1"/>
  <c r="K52" i="69"/>
  <c r="K56" i="69" s="1"/>
  <c r="K65" i="69" s="1"/>
  <c r="L248" i="56"/>
  <c r="L52" i="69"/>
  <c r="L56" i="69" s="1"/>
  <c r="L65" i="69" s="1"/>
  <c r="M248" i="56"/>
  <c r="AD156" i="46"/>
  <c r="AD137" i="46"/>
  <c r="AD136" i="46"/>
  <c r="AA154" i="46"/>
  <c r="AA133" i="46"/>
  <c r="I119" i="25"/>
  <c r="L224" i="46"/>
  <c r="O154" i="46"/>
  <c r="O133" i="46"/>
  <c r="P154" i="46"/>
  <c r="P133" i="46"/>
  <c r="AB154" i="46"/>
  <c r="AB133" i="46"/>
  <c r="D140" i="25"/>
  <c r="W154" i="46"/>
  <c r="W133" i="46"/>
  <c r="H224" i="46"/>
  <c r="E140" i="25"/>
  <c r="E262" i="25" s="1"/>
  <c r="AJ262" i="25"/>
  <c r="V133" i="46"/>
  <c r="V154" i="46"/>
  <c r="C56" i="36"/>
  <c r="T133" i="46"/>
  <c r="T154" i="46"/>
  <c r="Q133" i="46"/>
  <c r="Q154" i="46"/>
  <c r="L26" i="44"/>
  <c r="K154" i="46"/>
  <c r="K133" i="46"/>
  <c r="R133" i="46"/>
  <c r="R154" i="46"/>
  <c r="L154" i="46"/>
  <c r="L133" i="46"/>
  <c r="U154" i="46"/>
  <c r="U133" i="46"/>
  <c r="Z133" i="46"/>
  <c r="Z154" i="46"/>
  <c r="X52" i="25"/>
  <c r="D103" i="36" s="1"/>
  <c r="G102" i="36"/>
  <c r="V102" i="36"/>
  <c r="K102" i="36"/>
  <c r="H102" i="36"/>
  <c r="U102" i="36"/>
  <c r="W102" i="36"/>
  <c r="M102" i="36"/>
  <c r="R102" i="36"/>
  <c r="S102" i="36"/>
  <c r="P102" i="36"/>
  <c r="L102" i="36"/>
  <c r="E102" i="36"/>
  <c r="I102" i="36"/>
  <c r="Q102" i="36"/>
  <c r="J102" i="36"/>
  <c r="O102" i="36"/>
  <c r="F102" i="36"/>
  <c r="T102" i="36"/>
  <c r="N102" i="36"/>
  <c r="G224" i="46"/>
  <c r="D119" i="25"/>
  <c r="S133" i="46"/>
  <c r="S154" i="46"/>
  <c r="M133" i="46"/>
  <c r="M154" i="46"/>
  <c r="X154" i="46"/>
  <c r="X133" i="46"/>
  <c r="Y154" i="46"/>
  <c r="Y133" i="46"/>
  <c r="L37" i="44"/>
  <c r="J238" i="44" s="1"/>
  <c r="I238" i="44"/>
  <c r="X263" i="25"/>
  <c r="Y262" i="25"/>
  <c r="X119" i="25"/>
  <c r="AH262" i="25"/>
  <c r="AE262" i="25"/>
  <c r="AL269" i="25"/>
  <c r="D19" i="69"/>
  <c r="E223" i="56"/>
  <c r="D182" i="25"/>
  <c r="AN262" i="25"/>
  <c r="AR262" i="25"/>
  <c r="CO85" i="46"/>
  <c r="CL244" i="46"/>
  <c r="AV224" i="46"/>
  <c r="I182" i="25"/>
  <c r="I19" i="69"/>
  <c r="AP262" i="25"/>
  <c r="X140" i="25"/>
  <c r="E19" i="69"/>
  <c r="F223" i="56"/>
  <c r="E182" i="25"/>
  <c r="E303" i="25" s="1"/>
  <c r="E243" i="56"/>
  <c r="D85" i="56"/>
  <c r="D203" i="25"/>
  <c r="AF262" i="25"/>
  <c r="P16" i="65"/>
  <c r="P213" i="25"/>
  <c r="Q16" i="65"/>
  <c r="Q213" i="25"/>
  <c r="J230" i="56"/>
  <c r="I190" i="25"/>
  <c r="I14" i="65"/>
  <c r="R194" i="25"/>
  <c r="R15" i="65"/>
  <c r="V194" i="25"/>
  <c r="V15" i="65"/>
  <c r="C191" i="47"/>
  <c r="O15" i="65"/>
  <c r="O194" i="25"/>
  <c r="M15" i="65"/>
  <c r="M194" i="25"/>
  <c r="N358" i="47"/>
  <c r="J207" i="25"/>
  <c r="J307" i="25" s="1"/>
  <c r="K227" i="56"/>
  <c r="J73" i="71"/>
  <c r="J95" i="71" s="1"/>
  <c r="J74" i="70"/>
  <c r="J95" i="70" s="1"/>
  <c r="L190" i="25"/>
  <c r="M230" i="56"/>
  <c r="L14" i="65"/>
  <c r="S14" i="65"/>
  <c r="S190" i="25"/>
  <c r="T230" i="56"/>
  <c r="J358" i="47"/>
  <c r="G15" i="65"/>
  <c r="G194" i="25"/>
  <c r="AF269" i="25"/>
  <c r="T190" i="25"/>
  <c r="T14" i="65"/>
  <c r="U230" i="56"/>
  <c r="D190" i="25"/>
  <c r="D14" i="65"/>
  <c r="E230" i="56"/>
  <c r="O358" i="47"/>
  <c r="K16" i="65"/>
  <c r="K213" i="25"/>
  <c r="R190" i="25"/>
  <c r="S230" i="56"/>
  <c r="R14" i="65"/>
  <c r="Q14" i="65"/>
  <c r="R230" i="56"/>
  <c r="Q190" i="25"/>
  <c r="F194" i="25"/>
  <c r="F15" i="65"/>
  <c r="W358" i="47"/>
  <c r="O230" i="56"/>
  <c r="N190" i="25"/>
  <c r="N14" i="65"/>
  <c r="Q194" i="25"/>
  <c r="Q15" i="65"/>
  <c r="R213" i="25"/>
  <c r="R16" i="65"/>
  <c r="AG269" i="25"/>
  <c r="S358" i="47"/>
  <c r="P358" i="47"/>
  <c r="AE269" i="25"/>
  <c r="F213" i="25"/>
  <c r="F16" i="65"/>
  <c r="V74" i="70"/>
  <c r="V95" i="70" s="1"/>
  <c r="V73" i="71"/>
  <c r="V95" i="71" s="1"/>
  <c r="V207" i="25"/>
  <c r="V307" i="25" s="1"/>
  <c r="W227" i="56"/>
  <c r="S73" i="71"/>
  <c r="S95" i="71" s="1"/>
  <c r="S207" i="25"/>
  <c r="S307" i="25" s="1"/>
  <c r="S74" i="70"/>
  <c r="S95" i="70" s="1"/>
  <c r="T227" i="56"/>
  <c r="W73" i="71"/>
  <c r="W95" i="71" s="1"/>
  <c r="X227" i="56"/>
  <c r="W207" i="25"/>
  <c r="W307" i="25" s="1"/>
  <c r="W74" i="70"/>
  <c r="W95" i="70" s="1"/>
  <c r="Q73" i="71"/>
  <c r="Q95" i="71" s="1"/>
  <c r="Q74" i="70"/>
  <c r="Q95" i="70" s="1"/>
  <c r="Q207" i="25"/>
  <c r="Q307" i="25" s="1"/>
  <c r="R227" i="56"/>
  <c r="I207" i="25"/>
  <c r="I307" i="25" s="1"/>
  <c r="I74" i="70"/>
  <c r="I95" i="70" s="1"/>
  <c r="I73" i="71"/>
  <c r="I95" i="71" s="1"/>
  <c r="J227" i="56"/>
  <c r="AV231" i="46"/>
  <c r="O190" i="25"/>
  <c r="P230" i="56"/>
  <c r="O14" i="65"/>
  <c r="J15" i="65"/>
  <c r="J194" i="25"/>
  <c r="M358" i="47"/>
  <c r="T207" i="25"/>
  <c r="T307" i="25" s="1"/>
  <c r="T73" i="71"/>
  <c r="T95" i="71" s="1"/>
  <c r="T74" i="70"/>
  <c r="T95" i="70" s="1"/>
  <c r="U227" i="56"/>
  <c r="L207" i="25"/>
  <c r="L307" i="25" s="1"/>
  <c r="M227" i="56"/>
  <c r="L73" i="71"/>
  <c r="L95" i="71" s="1"/>
  <c r="L74" i="70"/>
  <c r="L95" i="70" s="1"/>
  <c r="P73" i="71"/>
  <c r="P95" i="71" s="1"/>
  <c r="P207" i="25"/>
  <c r="P307" i="25" s="1"/>
  <c r="P74" i="70"/>
  <c r="P95" i="70" s="1"/>
  <c r="Q227" i="56"/>
  <c r="F74" i="70"/>
  <c r="F95" i="70" s="1"/>
  <c r="F207" i="25"/>
  <c r="F307" i="25" s="1"/>
  <c r="F73" i="71"/>
  <c r="F95" i="71" s="1"/>
  <c r="G227" i="56"/>
  <c r="M74" i="70"/>
  <c r="M95" i="70" s="1"/>
  <c r="N227" i="56"/>
  <c r="M73" i="71"/>
  <c r="M95" i="71" s="1"/>
  <c r="M207" i="25"/>
  <c r="M307" i="25" s="1"/>
  <c r="N16" i="65"/>
  <c r="N213" i="25"/>
  <c r="I16" i="65"/>
  <c r="I213" i="25"/>
  <c r="AM269" i="25"/>
  <c r="K194" i="25"/>
  <c r="K15" i="65"/>
  <c r="N15" i="65"/>
  <c r="N194" i="25"/>
  <c r="W15" i="65"/>
  <c r="W194" i="25"/>
  <c r="L15" i="65"/>
  <c r="L194" i="25"/>
  <c r="T15" i="65"/>
  <c r="T194" i="25"/>
  <c r="X131" i="25"/>
  <c r="G213" i="25"/>
  <c r="G16" i="65"/>
  <c r="Y144" i="25"/>
  <c r="AB228" i="46"/>
  <c r="D201" i="47"/>
  <c r="AX158" i="46"/>
  <c r="E158" i="56"/>
  <c r="U73" i="71"/>
  <c r="U95" i="71" s="1"/>
  <c r="U74" i="70"/>
  <c r="U95" i="70" s="1"/>
  <c r="U207" i="25"/>
  <c r="U307" i="25" s="1"/>
  <c r="V227" i="56"/>
  <c r="K74" i="70"/>
  <c r="K95" i="70" s="1"/>
  <c r="K73" i="71"/>
  <c r="K95" i="71" s="1"/>
  <c r="L227" i="56"/>
  <c r="K207" i="25"/>
  <c r="K307" i="25" s="1"/>
  <c r="W14" i="65"/>
  <c r="X230" i="56"/>
  <c r="W190" i="25"/>
  <c r="L358" i="47"/>
  <c r="AN269" i="25"/>
  <c r="AK269" i="25"/>
  <c r="K14" i="65"/>
  <c r="L230" i="56"/>
  <c r="K190" i="25"/>
  <c r="U213" i="25"/>
  <c r="U16" i="65"/>
  <c r="AO269" i="25"/>
  <c r="Y269" i="25"/>
  <c r="X127" i="25"/>
  <c r="AJ269" i="25"/>
  <c r="M14" i="65"/>
  <c r="N230" i="56"/>
  <c r="M190" i="25"/>
  <c r="L213" i="25"/>
  <c r="L16" i="65"/>
  <c r="F14" i="65"/>
  <c r="G230" i="56"/>
  <c r="F190" i="25"/>
  <c r="V14" i="65"/>
  <c r="V190" i="25"/>
  <c r="W230" i="56"/>
  <c r="S16" i="65"/>
  <c r="S213" i="25"/>
  <c r="D16" i="65"/>
  <c r="D213" i="25"/>
  <c r="C207" i="47"/>
  <c r="O213" i="25"/>
  <c r="O16" i="65"/>
  <c r="G190" i="25"/>
  <c r="H230" i="56"/>
  <c r="G14" i="65"/>
  <c r="X150" i="25"/>
  <c r="M16" i="65"/>
  <c r="M213" i="25"/>
  <c r="R73" i="71"/>
  <c r="R95" i="71" s="1"/>
  <c r="S227" i="56"/>
  <c r="R74" i="70"/>
  <c r="R95" i="70" s="1"/>
  <c r="R207" i="25"/>
  <c r="R307" i="25" s="1"/>
  <c r="O207" i="25"/>
  <c r="O307" i="25" s="1"/>
  <c r="P227" i="56"/>
  <c r="O74" i="70"/>
  <c r="O95" i="70" s="1"/>
  <c r="O73" i="71"/>
  <c r="O95" i="71" s="1"/>
  <c r="E207" i="25"/>
  <c r="E307" i="25" s="1"/>
  <c r="F227" i="56"/>
  <c r="E74" i="70"/>
  <c r="E95" i="70" s="1"/>
  <c r="E73" i="71"/>
  <c r="E95" i="71" s="1"/>
  <c r="G74" i="70"/>
  <c r="G95" i="70" s="1"/>
  <c r="H227" i="56"/>
  <c r="G73" i="71"/>
  <c r="G95" i="71" s="1"/>
  <c r="G207" i="25"/>
  <c r="G307" i="25" s="1"/>
  <c r="I227" i="56"/>
  <c r="H74" i="70"/>
  <c r="H95" i="70" s="1"/>
  <c r="H73" i="71"/>
  <c r="H95" i="71" s="1"/>
  <c r="H207" i="25"/>
  <c r="H307" i="25" s="1"/>
  <c r="Q358" i="47"/>
  <c r="D15" i="65"/>
  <c r="D194" i="25"/>
  <c r="D145" i="56"/>
  <c r="K143" i="44" s="1"/>
  <c r="L143" i="44" s="1"/>
  <c r="J213" i="25"/>
  <c r="J16" i="65"/>
  <c r="U190" i="25"/>
  <c r="U14" i="65"/>
  <c r="V230" i="56"/>
  <c r="N73" i="71"/>
  <c r="N95" i="71" s="1"/>
  <c r="O227" i="56"/>
  <c r="N74" i="70"/>
  <c r="N95" i="70" s="1"/>
  <c r="N207" i="25"/>
  <c r="N307" i="25" s="1"/>
  <c r="AR269" i="25"/>
  <c r="AI269" i="25"/>
  <c r="I194" i="25"/>
  <c r="I15" i="65"/>
  <c r="T16" i="65"/>
  <c r="T213" i="25"/>
  <c r="P14" i="65"/>
  <c r="P190" i="25"/>
  <c r="Q230" i="56"/>
  <c r="J14" i="65"/>
  <c r="K230" i="56"/>
  <c r="J190" i="25"/>
  <c r="K358" i="47"/>
  <c r="V213" i="25"/>
  <c r="V16" i="65"/>
  <c r="S15" i="65"/>
  <c r="S194" i="25"/>
  <c r="T358" i="47"/>
  <c r="D358" i="47"/>
  <c r="C188" i="47"/>
  <c r="P194" i="25"/>
  <c r="P15" i="65"/>
  <c r="AH269" i="25"/>
  <c r="U15" i="65"/>
  <c r="U194" i="25"/>
  <c r="W213" i="25"/>
  <c r="W16" i="65"/>
  <c r="R358" i="47"/>
  <c r="V365" i="47" l="1"/>
  <c r="AA270" i="25"/>
  <c r="X229" i="46"/>
  <c r="P56" i="69"/>
  <c r="P65" i="69" s="1"/>
  <c r="V58" i="70"/>
  <c r="R58" i="70"/>
  <c r="J64" i="70"/>
  <c r="U84" i="74"/>
  <c r="U82" i="75" s="1"/>
  <c r="W229" i="46"/>
  <c r="W147" i="25"/>
  <c r="W267" i="25" s="1"/>
  <c r="F365" i="47"/>
  <c r="J42" i="71"/>
  <c r="M57" i="71"/>
  <c r="N64" i="70"/>
  <c r="T64" i="70"/>
  <c r="K64" i="70"/>
  <c r="N94" i="25"/>
  <c r="AX159" i="46"/>
  <c r="S229" i="46"/>
  <c r="T57" i="71"/>
  <c r="AJ270" i="25"/>
  <c r="K365" i="47"/>
  <c r="G58" i="70"/>
  <c r="D58" i="70"/>
  <c r="Q57" i="71"/>
  <c r="C66" i="74"/>
  <c r="Y229" i="46"/>
  <c r="M120" i="25"/>
  <c r="V147" i="25"/>
  <c r="V267" i="25" s="1"/>
  <c r="F56" i="69"/>
  <c r="F65" i="69" s="1"/>
  <c r="AI149" i="25"/>
  <c r="AI270" i="25" s="1"/>
  <c r="Q58" i="70"/>
  <c r="I57" i="71"/>
  <c r="I262" i="25"/>
  <c r="N206" i="47"/>
  <c r="K58" i="70"/>
  <c r="C336" i="47"/>
  <c r="W57" i="71"/>
  <c r="H57" i="71"/>
  <c r="T56" i="69"/>
  <c r="T65" i="69" s="1"/>
  <c r="D57" i="71"/>
  <c r="AG84" i="25"/>
  <c r="AG88" i="25" s="1"/>
  <c r="AG92" i="25" s="1"/>
  <c r="AG149" i="25"/>
  <c r="L206" i="47"/>
  <c r="M163" i="56"/>
  <c r="L212" i="25" s="1"/>
  <c r="AJ232" i="46"/>
  <c r="M159" i="56"/>
  <c r="AG145" i="25"/>
  <c r="L202" i="47"/>
  <c r="AS50" i="25"/>
  <c r="E147" i="25"/>
  <c r="E267" i="25" s="1"/>
  <c r="U58" i="70"/>
  <c r="T58" i="70"/>
  <c r="V42" i="71"/>
  <c r="V49" i="71" s="1"/>
  <c r="G94" i="25"/>
  <c r="U64" i="70"/>
  <c r="U57" i="71"/>
  <c r="O57" i="71"/>
  <c r="E365" i="47"/>
  <c r="I365" i="47"/>
  <c r="H365" i="47"/>
  <c r="R84" i="74"/>
  <c r="R82" i="75" s="1"/>
  <c r="W56" i="69"/>
  <c r="W65" i="69" s="1"/>
  <c r="D64" i="75"/>
  <c r="C64" i="75" s="1"/>
  <c r="M56" i="69"/>
  <c r="M65" i="69" s="1"/>
  <c r="U56" i="69"/>
  <c r="U65" i="69" s="1"/>
  <c r="V57" i="71"/>
  <c r="E56" i="69"/>
  <c r="E65" i="69" s="1"/>
  <c r="N147" i="25"/>
  <c r="N267" i="25" s="1"/>
  <c r="AL84" i="25"/>
  <c r="AL88" i="25" s="1"/>
  <c r="AL92" i="25" s="1"/>
  <c r="Q229" i="46"/>
  <c r="D141" i="56"/>
  <c r="K139" i="44" s="1"/>
  <c r="D164" i="56"/>
  <c r="K162" i="44" s="1"/>
  <c r="L162" i="44" s="1"/>
  <c r="K94" i="25"/>
  <c r="AC270" i="25"/>
  <c r="P84" i="74"/>
  <c r="P82" i="75" s="1"/>
  <c r="S147" i="25"/>
  <c r="S267" i="25" s="1"/>
  <c r="E94" i="25"/>
  <c r="F58" i="70"/>
  <c r="P58" i="70"/>
  <c r="S58" i="70"/>
  <c r="O58" i="70"/>
  <c r="Q56" i="69"/>
  <c r="Q65" i="69" s="1"/>
  <c r="S84" i="74"/>
  <c r="S82" i="75" s="1"/>
  <c r="P94" i="25"/>
  <c r="O56" i="69"/>
  <c r="O65" i="69" s="1"/>
  <c r="R57" i="71"/>
  <c r="D41" i="56"/>
  <c r="K41" i="44" s="1"/>
  <c r="L41" i="44" s="1"/>
  <c r="E42" i="71"/>
  <c r="J310" i="25"/>
  <c r="S56" i="69"/>
  <c r="S65" i="69" s="1"/>
  <c r="J58" i="70"/>
  <c r="E58" i="70"/>
  <c r="O42" i="71"/>
  <c r="O49" i="71" s="1"/>
  <c r="G42" i="71"/>
  <c r="G49" i="71" s="1"/>
  <c r="K42" i="71"/>
  <c r="K86" i="71" s="1"/>
  <c r="J154" i="56"/>
  <c r="T229" i="46"/>
  <c r="Z270" i="25"/>
  <c r="V94" i="25"/>
  <c r="P64" i="70"/>
  <c r="G57" i="71"/>
  <c r="W64" i="70"/>
  <c r="M263" i="25"/>
  <c r="AQ84" i="25"/>
  <c r="AQ88" i="25" s="1"/>
  <c r="AQ92" i="25" s="1"/>
  <c r="N365" i="47"/>
  <c r="L58" i="70"/>
  <c r="I58" i="70"/>
  <c r="S57" i="71"/>
  <c r="L57" i="71"/>
  <c r="K57" i="71"/>
  <c r="F57" i="71"/>
  <c r="P57" i="71"/>
  <c r="W58" i="70"/>
  <c r="E57" i="71"/>
  <c r="F94" i="25"/>
  <c r="L94" i="25"/>
  <c r="U42" i="71"/>
  <c r="U86" i="71" s="1"/>
  <c r="I94" i="25"/>
  <c r="Q64" i="70"/>
  <c r="N42" i="71"/>
  <c r="N49" i="71" s="1"/>
  <c r="L42" i="71"/>
  <c r="L86" i="71" s="1"/>
  <c r="S64" i="70"/>
  <c r="H147" i="25"/>
  <c r="H267" i="25" s="1"/>
  <c r="AL270" i="25"/>
  <c r="P42" i="71"/>
  <c r="P86" i="71" s="1"/>
  <c r="O64" i="70"/>
  <c r="V64" i="70"/>
  <c r="M117" i="47"/>
  <c r="M29" i="57"/>
  <c r="M214" i="25"/>
  <c r="M312" i="25" s="1"/>
  <c r="N232" i="56"/>
  <c r="V117" i="47"/>
  <c r="V214" i="25"/>
  <c r="V312" i="25" s="1"/>
  <c r="W232" i="56"/>
  <c r="V29" i="57"/>
  <c r="H214" i="25"/>
  <c r="H312" i="25" s="1"/>
  <c r="H117" i="47"/>
  <c r="H29" i="57"/>
  <c r="I232" i="56"/>
  <c r="Q29" i="57"/>
  <c r="R232" i="56"/>
  <c r="Q214" i="25"/>
  <c r="Q312" i="25" s="1"/>
  <c r="Q117" i="47"/>
  <c r="E253" i="47"/>
  <c r="C49" i="47"/>
  <c r="C253" i="47" s="1"/>
  <c r="U117" i="47"/>
  <c r="V232" i="56"/>
  <c r="U214" i="25"/>
  <c r="U312" i="25" s="1"/>
  <c r="U29" i="57"/>
  <c r="P214" i="25"/>
  <c r="P312" i="25" s="1"/>
  <c r="Q232" i="56"/>
  <c r="P117" i="47"/>
  <c r="P29" i="57"/>
  <c r="K214" i="25"/>
  <c r="K312" i="25" s="1"/>
  <c r="K117" i="47"/>
  <c r="K29" i="57"/>
  <c r="L232" i="56"/>
  <c r="T117" i="47"/>
  <c r="T29" i="57"/>
  <c r="U232" i="56"/>
  <c r="T214" i="25"/>
  <c r="T312" i="25" s="1"/>
  <c r="AB233" i="46"/>
  <c r="Y151" i="25"/>
  <c r="AX165" i="46"/>
  <c r="D208" i="47"/>
  <c r="E165" i="56"/>
  <c r="I29" i="57"/>
  <c r="I214" i="25"/>
  <c r="I312" i="25" s="1"/>
  <c r="I117" i="47"/>
  <c r="J232" i="56"/>
  <c r="L214" i="25"/>
  <c r="L312" i="25" s="1"/>
  <c r="L29" i="57"/>
  <c r="L117" i="47"/>
  <c r="M232" i="56"/>
  <c r="N214" i="25"/>
  <c r="N312" i="25" s="1"/>
  <c r="N29" i="57"/>
  <c r="O232" i="56"/>
  <c r="N117" i="47"/>
  <c r="R29" i="57"/>
  <c r="R214" i="25"/>
  <c r="R312" i="25" s="1"/>
  <c r="R117" i="47"/>
  <c r="S232" i="56"/>
  <c r="I64" i="70"/>
  <c r="J214" i="25"/>
  <c r="J312" i="25" s="1"/>
  <c r="J29" i="57"/>
  <c r="K232" i="56"/>
  <c r="J117" i="47"/>
  <c r="O29" i="57"/>
  <c r="P232" i="56"/>
  <c r="O214" i="25"/>
  <c r="O312" i="25" s="1"/>
  <c r="O117" i="47"/>
  <c r="W117" i="47"/>
  <c r="W214" i="25"/>
  <c r="W312" i="25" s="1"/>
  <c r="X232" i="56"/>
  <c r="W29" i="57"/>
  <c r="S117" i="47"/>
  <c r="S214" i="25"/>
  <c r="S312" i="25" s="1"/>
  <c r="T232" i="56"/>
  <c r="S29" i="57"/>
  <c r="C16" i="72"/>
  <c r="E29" i="57"/>
  <c r="E117" i="47"/>
  <c r="F232" i="56"/>
  <c r="E214" i="25"/>
  <c r="E312" i="25" s="1"/>
  <c r="G29" i="57"/>
  <c r="G117" i="47"/>
  <c r="H232" i="56"/>
  <c r="G214" i="25"/>
  <c r="G312" i="25" s="1"/>
  <c r="F29" i="57"/>
  <c r="F117" i="47"/>
  <c r="G232" i="56"/>
  <c r="F214" i="25"/>
  <c r="F312" i="25" s="1"/>
  <c r="M64" i="70"/>
  <c r="E84" i="74"/>
  <c r="E82" i="75" s="1"/>
  <c r="I42" i="71"/>
  <c r="I49" i="71" s="1"/>
  <c r="K229" i="46"/>
  <c r="H64" i="70"/>
  <c r="R42" i="71"/>
  <c r="R49" i="71" s="1"/>
  <c r="AQ270" i="25"/>
  <c r="H58" i="70"/>
  <c r="M58" i="70"/>
  <c r="C337" i="47"/>
  <c r="W42" i="71"/>
  <c r="W86" i="71" s="1"/>
  <c r="E64" i="70"/>
  <c r="AI84" i="25"/>
  <c r="AI88" i="25" s="1"/>
  <c r="AI92" i="25" s="1"/>
  <c r="P84" i="25"/>
  <c r="P88" i="25" s="1"/>
  <c r="P58" i="73" s="1"/>
  <c r="P97" i="74" s="1"/>
  <c r="P95" i="75" s="1"/>
  <c r="L64" i="70"/>
  <c r="H42" i="71"/>
  <c r="H86" i="71" s="1"/>
  <c r="R64" i="70"/>
  <c r="Q42" i="71"/>
  <c r="Q86" i="71" s="1"/>
  <c r="S42" i="71"/>
  <c r="S49" i="71" s="1"/>
  <c r="G64" i="70"/>
  <c r="W365" i="47"/>
  <c r="T42" i="71"/>
  <c r="T49" i="71" s="1"/>
  <c r="D94" i="25"/>
  <c r="Q147" i="25"/>
  <c r="Q267" i="25" s="1"/>
  <c r="Q365" i="47"/>
  <c r="CO41" i="46"/>
  <c r="G310" i="25"/>
  <c r="M42" i="71"/>
  <c r="M49" i="71" s="1"/>
  <c r="C54" i="70"/>
  <c r="S80" i="25"/>
  <c r="AO80" i="25"/>
  <c r="Z80" i="25"/>
  <c r="E80" i="25"/>
  <c r="AI80" i="25"/>
  <c r="AR80" i="25"/>
  <c r="H80" i="25"/>
  <c r="N80" i="25"/>
  <c r="N84" i="25"/>
  <c r="N88" i="25" s="1"/>
  <c r="AD270" i="25"/>
  <c r="U94" i="25"/>
  <c r="H94" i="25"/>
  <c r="J80" i="25"/>
  <c r="P80" i="25"/>
  <c r="AQ80" i="25"/>
  <c r="M80" i="25"/>
  <c r="C56" i="71"/>
  <c r="D62" i="71"/>
  <c r="C62" i="71" s="1"/>
  <c r="C42" i="70"/>
  <c r="C41" i="71"/>
  <c r="AN80" i="25"/>
  <c r="X78" i="25"/>
  <c r="O108" i="36" s="1"/>
  <c r="AO162" i="46" s="1"/>
  <c r="D53" i="56"/>
  <c r="K53" i="44" s="1"/>
  <c r="L53" i="44" s="1"/>
  <c r="T80" i="25"/>
  <c r="C78" i="25"/>
  <c r="W64" i="36" s="1"/>
  <c r="AB162" i="46" s="1"/>
  <c r="D80" i="25"/>
  <c r="K80" i="25"/>
  <c r="C57" i="70"/>
  <c r="AA80" i="25"/>
  <c r="D264" i="47"/>
  <c r="O80" i="25"/>
  <c r="C63" i="70"/>
  <c r="AH80" i="25"/>
  <c r="L80" i="25"/>
  <c r="C156" i="47"/>
  <c r="AJ80" i="25"/>
  <c r="CO53" i="46"/>
  <c r="AC80" i="25"/>
  <c r="W80" i="25"/>
  <c r="F80" i="25"/>
  <c r="AF270" i="25"/>
  <c r="U93" i="75"/>
  <c r="U56" i="75"/>
  <c r="Q93" i="75"/>
  <c r="Q56" i="75"/>
  <c r="T93" i="75"/>
  <c r="T56" i="75"/>
  <c r="J52" i="25"/>
  <c r="P95" i="74"/>
  <c r="P58" i="74"/>
  <c r="G93" i="75"/>
  <c r="G56" i="75"/>
  <c r="K93" i="75"/>
  <c r="K56" i="75"/>
  <c r="S68" i="25"/>
  <c r="S84" i="25"/>
  <c r="S88" i="25" s="1"/>
  <c r="M68" i="25"/>
  <c r="M84" i="25"/>
  <c r="M88" i="25" s="1"/>
  <c r="P121" i="25"/>
  <c r="Q135" i="56"/>
  <c r="P184" i="25" s="1"/>
  <c r="I87" i="70"/>
  <c r="I50" i="70"/>
  <c r="L95" i="74"/>
  <c r="L58" i="74"/>
  <c r="O68" i="25"/>
  <c r="O84" i="25"/>
  <c r="O88" i="25" s="1"/>
  <c r="Q141" i="25"/>
  <c r="R155" i="56"/>
  <c r="Q204" i="25" s="1"/>
  <c r="H56" i="75"/>
  <c r="H93" i="75"/>
  <c r="T68" i="25"/>
  <c r="T84" i="25"/>
  <c r="T88" i="25" s="1"/>
  <c r="C105" i="25"/>
  <c r="S94" i="25"/>
  <c r="F224" i="56"/>
  <c r="E183" i="25"/>
  <c r="E304" i="25" s="1"/>
  <c r="W134" i="56"/>
  <c r="V120" i="25"/>
  <c r="Y225" i="46"/>
  <c r="V68" i="25"/>
  <c r="V84" i="25"/>
  <c r="V88" i="25" s="1"/>
  <c r="J120" i="25"/>
  <c r="M225" i="46"/>
  <c r="K134" i="56"/>
  <c r="N87" i="70"/>
  <c r="N50" i="70"/>
  <c r="L93" i="75"/>
  <c r="L56" i="75"/>
  <c r="L121" i="25"/>
  <c r="M135" i="56"/>
  <c r="L184" i="25" s="1"/>
  <c r="K121" i="25"/>
  <c r="L135" i="56"/>
  <c r="K184" i="25" s="1"/>
  <c r="G141" i="25"/>
  <c r="H155" i="56"/>
  <c r="G204" i="25" s="1"/>
  <c r="U95" i="74"/>
  <c r="U58" i="74"/>
  <c r="T141" i="25"/>
  <c r="U155" i="56"/>
  <c r="T204" i="25" s="1"/>
  <c r="I93" i="75"/>
  <c r="I56" i="75"/>
  <c r="O141" i="25"/>
  <c r="P155" i="56"/>
  <c r="O204" i="25" s="1"/>
  <c r="L68" i="25"/>
  <c r="L84" i="25"/>
  <c r="L88" i="25" s="1"/>
  <c r="AA68" i="25"/>
  <c r="AA84" i="25"/>
  <c r="AA88" i="25" s="1"/>
  <c r="AA92" i="25" s="1"/>
  <c r="R68" i="25"/>
  <c r="R84" i="25"/>
  <c r="R88" i="25" s="1"/>
  <c r="E95" i="74"/>
  <c r="E58" i="74"/>
  <c r="L50" i="70"/>
  <c r="L87" i="70"/>
  <c r="D68" i="25"/>
  <c r="C61" i="25"/>
  <c r="O60" i="36" s="1"/>
  <c r="T157" i="46" s="1"/>
  <c r="D84" i="25"/>
  <c r="O87" i="70"/>
  <c r="O50" i="70"/>
  <c r="M93" i="75"/>
  <c r="M56" i="75"/>
  <c r="R121" i="25"/>
  <c r="S135" i="56"/>
  <c r="R184" i="25" s="1"/>
  <c r="N121" i="25"/>
  <c r="O135" i="56"/>
  <c r="N184" i="25" s="1"/>
  <c r="J134" i="56"/>
  <c r="I120" i="25"/>
  <c r="L225" i="46"/>
  <c r="AC68" i="25"/>
  <c r="AC84" i="25"/>
  <c r="AC88" i="25" s="1"/>
  <c r="AC92" i="25" s="1"/>
  <c r="W87" i="70"/>
  <c r="W50" i="70"/>
  <c r="V86" i="71"/>
  <c r="D42" i="71"/>
  <c r="C38" i="71"/>
  <c r="G68" i="25"/>
  <c r="G84" i="25"/>
  <c r="G88" i="25" s="1"/>
  <c r="E107" i="36"/>
  <c r="AE161" i="46" s="1"/>
  <c r="M107" i="36"/>
  <c r="AM161" i="46" s="1"/>
  <c r="J107" i="36"/>
  <c r="AJ161" i="46" s="1"/>
  <c r="R107" i="36"/>
  <c r="AR161" i="46" s="1"/>
  <c r="U107" i="36"/>
  <c r="AU161" i="46" s="1"/>
  <c r="V107" i="36"/>
  <c r="AV161" i="46" s="1"/>
  <c r="Q107" i="36"/>
  <c r="AQ161" i="46" s="1"/>
  <c r="S107" i="36"/>
  <c r="AS161" i="46" s="1"/>
  <c r="N107" i="36"/>
  <c r="AN161" i="46" s="1"/>
  <c r="O161" i="56" s="1"/>
  <c r="G107" i="36"/>
  <c r="AG161" i="46" s="1"/>
  <c r="L107" i="36"/>
  <c r="AL161" i="46" s="1"/>
  <c r="M161" i="56" s="1"/>
  <c r="D107" i="36"/>
  <c r="O107" i="36"/>
  <c r="AO161" i="46" s="1"/>
  <c r="P161" i="56" s="1"/>
  <c r="P107" i="36"/>
  <c r="AP161" i="46" s="1"/>
  <c r="Q161" i="56" s="1"/>
  <c r="P210" i="25" s="1"/>
  <c r="P308" i="25" s="1"/>
  <c r="H107" i="36"/>
  <c r="AH161" i="46" s="1"/>
  <c r="F107" i="36"/>
  <c r="AF161" i="46" s="1"/>
  <c r="T107" i="36"/>
  <c r="AT161" i="46" s="1"/>
  <c r="W107" i="36"/>
  <c r="AW161" i="46" s="1"/>
  <c r="K107" i="36"/>
  <c r="AK161" i="46" s="1"/>
  <c r="I107" i="36"/>
  <c r="AI161" i="46" s="1"/>
  <c r="AF68" i="25"/>
  <c r="AF84" i="25"/>
  <c r="AF88" i="25" s="1"/>
  <c r="AF92" i="25" s="1"/>
  <c r="F68" i="25"/>
  <c r="F84" i="25"/>
  <c r="F88" i="25" s="1"/>
  <c r="W52" i="25"/>
  <c r="T95" i="74"/>
  <c r="T58" i="74"/>
  <c r="M183" i="25"/>
  <c r="M304" i="25" s="1"/>
  <c r="N224" i="56"/>
  <c r="F86" i="71"/>
  <c r="F49" i="71"/>
  <c r="H141" i="25"/>
  <c r="I155" i="56"/>
  <c r="H204" i="25" s="1"/>
  <c r="C66" i="75"/>
  <c r="D70" i="75"/>
  <c r="C70" i="75" s="1"/>
  <c r="Z68" i="25"/>
  <c r="Z84" i="25"/>
  <c r="Z88" i="25" s="1"/>
  <c r="Z92" i="25" s="1"/>
  <c r="C106" i="25"/>
  <c r="W68" i="25"/>
  <c r="W84" i="25"/>
  <c r="W88" i="25" s="1"/>
  <c r="P120" i="25"/>
  <c r="S225" i="46"/>
  <c r="Q134" i="56"/>
  <c r="O93" i="75"/>
  <c r="O56" i="75"/>
  <c r="Q121" i="25"/>
  <c r="R135" i="56"/>
  <c r="Q184" i="25" s="1"/>
  <c r="T87" i="70"/>
  <c r="T50" i="70"/>
  <c r="J87" i="70"/>
  <c r="J50" i="70"/>
  <c r="V121" i="25"/>
  <c r="W135" i="56"/>
  <c r="V184" i="25" s="1"/>
  <c r="J141" i="25"/>
  <c r="K155" i="56"/>
  <c r="J204" i="25" s="1"/>
  <c r="L141" i="25"/>
  <c r="M155" i="56"/>
  <c r="L204" i="25" s="1"/>
  <c r="H95" i="74"/>
  <c r="H58" i="74"/>
  <c r="K141" i="25"/>
  <c r="L155" i="56"/>
  <c r="K204" i="25" s="1"/>
  <c r="AN68" i="25"/>
  <c r="AN84" i="25"/>
  <c r="AN88" i="25" s="1"/>
  <c r="AN92" i="25" s="1"/>
  <c r="U120" i="25"/>
  <c r="X225" i="46"/>
  <c r="V134" i="56"/>
  <c r="D59" i="71"/>
  <c r="C39" i="70"/>
  <c r="D43" i="70"/>
  <c r="V95" i="74"/>
  <c r="V58" i="74"/>
  <c r="J94" i="25"/>
  <c r="F141" i="25"/>
  <c r="G155" i="56"/>
  <c r="F204" i="25" s="1"/>
  <c r="K68" i="25"/>
  <c r="K84" i="25"/>
  <c r="K88" i="25" s="1"/>
  <c r="R50" i="70"/>
  <c r="R87" i="70"/>
  <c r="C72" i="74"/>
  <c r="W120" i="25"/>
  <c r="X134" i="56"/>
  <c r="Z225" i="46"/>
  <c r="Q52" i="25"/>
  <c r="Q84" i="25"/>
  <c r="Q88" i="25" s="1"/>
  <c r="D141" i="25"/>
  <c r="E155" i="56"/>
  <c r="AC155" i="46"/>
  <c r="CO155" i="46" s="1"/>
  <c r="R141" i="25"/>
  <c r="S155" i="56"/>
  <c r="R204" i="25" s="1"/>
  <c r="D254" i="56"/>
  <c r="K36" i="44"/>
  <c r="N120" i="25"/>
  <c r="Q225" i="46"/>
  <c r="O134" i="56"/>
  <c r="M95" i="74"/>
  <c r="M58" i="74"/>
  <c r="Q94" i="25"/>
  <c r="AM68" i="25"/>
  <c r="AM84" i="25"/>
  <c r="AM88" i="25" s="1"/>
  <c r="AM92" i="25" s="1"/>
  <c r="D334" i="47"/>
  <c r="C144" i="47"/>
  <c r="C334" i="47" s="1"/>
  <c r="N95" i="74"/>
  <c r="N58" i="74"/>
  <c r="D64" i="70"/>
  <c r="C60" i="70"/>
  <c r="AP68" i="25"/>
  <c r="AP84" i="25"/>
  <c r="AP88" i="25" s="1"/>
  <c r="AP92" i="25" s="1"/>
  <c r="M52" i="25"/>
  <c r="AB68" i="25"/>
  <c r="AB84" i="25"/>
  <c r="AB88" i="25" s="1"/>
  <c r="AB92" i="25" s="1"/>
  <c r="E68" i="25"/>
  <c r="E84" i="25"/>
  <c r="E88" i="25" s="1"/>
  <c r="S120" i="25"/>
  <c r="V225" i="46"/>
  <c r="T134" i="56"/>
  <c r="AJ68" i="25"/>
  <c r="AJ84" i="25"/>
  <c r="AJ88" i="25" s="1"/>
  <c r="AJ92" i="25" s="1"/>
  <c r="J68" i="25"/>
  <c r="J84" i="25"/>
  <c r="J88" i="25" s="1"/>
  <c r="S95" i="74"/>
  <c r="S58" i="74"/>
  <c r="O94" i="25"/>
  <c r="P93" i="75"/>
  <c r="P56" i="75"/>
  <c r="J93" i="75"/>
  <c r="J56" i="75"/>
  <c r="N93" i="75"/>
  <c r="N56" i="75"/>
  <c r="U68" i="25"/>
  <c r="U84" i="25"/>
  <c r="U88" i="25" s="1"/>
  <c r="E52" i="25"/>
  <c r="F95" i="74"/>
  <c r="F58" i="74"/>
  <c r="P141" i="25"/>
  <c r="Q155" i="56"/>
  <c r="P204" i="25" s="1"/>
  <c r="H87" i="70"/>
  <c r="H50" i="70"/>
  <c r="U52" i="25"/>
  <c r="AD68" i="25"/>
  <c r="AD84" i="25"/>
  <c r="AD88" i="25" s="1"/>
  <c r="AD92" i="25" s="1"/>
  <c r="F93" i="75"/>
  <c r="F56" i="75"/>
  <c r="R93" i="75"/>
  <c r="R56" i="75"/>
  <c r="S87" i="70"/>
  <c r="S50" i="70"/>
  <c r="E263" i="25"/>
  <c r="V93" i="75"/>
  <c r="V56" i="75"/>
  <c r="AE68" i="25"/>
  <c r="AE84" i="25"/>
  <c r="AE88" i="25" s="1"/>
  <c r="AE92" i="25" s="1"/>
  <c r="E87" i="70"/>
  <c r="E50" i="70"/>
  <c r="C77" i="69"/>
  <c r="F79" i="69"/>
  <c r="C79" i="69" s="1"/>
  <c r="G121" i="25"/>
  <c r="H135" i="56"/>
  <c r="G184" i="25" s="1"/>
  <c r="T120" i="25"/>
  <c r="W225" i="46"/>
  <c r="U134" i="56"/>
  <c r="U121" i="25"/>
  <c r="V135" i="56"/>
  <c r="U184" i="25" s="1"/>
  <c r="M87" i="70"/>
  <c r="M50" i="70"/>
  <c r="O121" i="25"/>
  <c r="P135" i="56"/>
  <c r="O184" i="25" s="1"/>
  <c r="F121" i="25"/>
  <c r="G135" i="56"/>
  <c r="F184" i="25" s="1"/>
  <c r="P52" i="25"/>
  <c r="W95" i="74"/>
  <c r="W58" i="74"/>
  <c r="I95" i="74"/>
  <c r="I58" i="74"/>
  <c r="W121" i="25"/>
  <c r="X135" i="56"/>
  <c r="W184" i="25" s="1"/>
  <c r="X61" i="25"/>
  <c r="F104" i="36" s="1"/>
  <c r="AF157" i="46" s="1"/>
  <c r="Y68" i="25"/>
  <c r="Y84" i="25"/>
  <c r="D120" i="25"/>
  <c r="E134" i="56"/>
  <c r="G225" i="46"/>
  <c r="AC134" i="46"/>
  <c r="N141" i="25"/>
  <c r="O155" i="56"/>
  <c r="N204" i="25" s="1"/>
  <c r="V87" i="70"/>
  <c r="V50" i="70"/>
  <c r="AR68" i="25"/>
  <c r="AR84" i="25"/>
  <c r="AR88" i="25" s="1"/>
  <c r="AR92" i="25" s="1"/>
  <c r="I141" i="25"/>
  <c r="J155" i="56"/>
  <c r="I204" i="25" s="1"/>
  <c r="T52" i="25"/>
  <c r="G86" i="71"/>
  <c r="H52" i="25"/>
  <c r="Q95" i="74"/>
  <c r="Q58" i="74"/>
  <c r="S121" i="25"/>
  <c r="T135" i="56"/>
  <c r="S184" i="25" s="1"/>
  <c r="O95" i="74"/>
  <c r="O58" i="74"/>
  <c r="G87" i="70"/>
  <c r="G50" i="70"/>
  <c r="H121" i="25"/>
  <c r="I135" i="56"/>
  <c r="H184" i="25" s="1"/>
  <c r="J95" i="74"/>
  <c r="J58" i="74"/>
  <c r="W94" i="25"/>
  <c r="E93" i="75"/>
  <c r="E56" i="75"/>
  <c r="H68" i="25"/>
  <c r="H84" i="25"/>
  <c r="H88" i="25" s="1"/>
  <c r="C53" i="71"/>
  <c r="T225" i="46"/>
  <c r="Q120" i="25"/>
  <c r="R134" i="56"/>
  <c r="K87" i="70"/>
  <c r="K50" i="70"/>
  <c r="G95" i="74"/>
  <c r="G58" i="74"/>
  <c r="AH68" i="25"/>
  <c r="AH84" i="25"/>
  <c r="AH88" i="25" s="1"/>
  <c r="AH92" i="25" s="1"/>
  <c r="V141" i="25"/>
  <c r="W155" i="56"/>
  <c r="V204" i="25" s="1"/>
  <c r="J121" i="25"/>
  <c r="K135" i="56"/>
  <c r="J184" i="25" s="1"/>
  <c r="R95" i="74"/>
  <c r="R58" i="74"/>
  <c r="W93" i="75"/>
  <c r="W56" i="75"/>
  <c r="L120" i="25"/>
  <c r="O225" i="46"/>
  <c r="M134" i="56"/>
  <c r="K120" i="25"/>
  <c r="N225" i="46"/>
  <c r="L134" i="56"/>
  <c r="G120" i="25"/>
  <c r="H134" i="56"/>
  <c r="J225" i="46"/>
  <c r="K95" i="74"/>
  <c r="K58" i="74"/>
  <c r="T121" i="25"/>
  <c r="U135" i="56"/>
  <c r="T184" i="25" s="1"/>
  <c r="U141" i="25"/>
  <c r="V155" i="56"/>
  <c r="U204" i="25" s="1"/>
  <c r="O120" i="25"/>
  <c r="R225" i="46"/>
  <c r="P134" i="56"/>
  <c r="M94" i="25"/>
  <c r="J86" i="71"/>
  <c r="J49" i="71"/>
  <c r="G134" i="56"/>
  <c r="I225" i="46"/>
  <c r="F120" i="25"/>
  <c r="F87" i="70"/>
  <c r="F50" i="70"/>
  <c r="P87" i="70"/>
  <c r="P50" i="70"/>
  <c r="C45" i="75"/>
  <c r="D49" i="75"/>
  <c r="Q50" i="70"/>
  <c r="Q87" i="70"/>
  <c r="S93" i="75"/>
  <c r="S56" i="75"/>
  <c r="W141" i="25"/>
  <c r="X155" i="56"/>
  <c r="W204" i="25" s="1"/>
  <c r="U50" i="70"/>
  <c r="U87" i="70"/>
  <c r="D121" i="25"/>
  <c r="AC135" i="46"/>
  <c r="CO135" i="46" s="1"/>
  <c r="E135" i="56"/>
  <c r="C50" i="25"/>
  <c r="D58" i="36" s="1"/>
  <c r="D52" i="25"/>
  <c r="R120" i="25"/>
  <c r="U225" i="46"/>
  <c r="S134" i="56"/>
  <c r="T94" i="25"/>
  <c r="AK68" i="25"/>
  <c r="AK84" i="25"/>
  <c r="AK88" i="25" s="1"/>
  <c r="AK92" i="25" s="1"/>
  <c r="I121" i="25"/>
  <c r="J135" i="56"/>
  <c r="I184" i="25" s="1"/>
  <c r="I68" i="25"/>
  <c r="I84" i="25"/>
  <c r="I88" i="25" s="1"/>
  <c r="L52" i="25"/>
  <c r="K44" i="44"/>
  <c r="D255" i="56"/>
  <c r="E49" i="71"/>
  <c r="E86" i="71"/>
  <c r="S141" i="25"/>
  <c r="T155" i="56"/>
  <c r="S204" i="25" s="1"/>
  <c r="C50" i="69"/>
  <c r="H120" i="25"/>
  <c r="K225" i="46"/>
  <c r="I134" i="56"/>
  <c r="D95" i="74"/>
  <c r="C51" i="74"/>
  <c r="D58" i="74"/>
  <c r="R94" i="25"/>
  <c r="U269" i="25"/>
  <c r="F310" i="25"/>
  <c r="X212" i="25"/>
  <c r="M365" i="47"/>
  <c r="AE270" i="25"/>
  <c r="N208" i="25"/>
  <c r="N311" i="25" s="1"/>
  <c r="O231" i="56"/>
  <c r="P231" i="56"/>
  <c r="O208" i="25"/>
  <c r="O311" i="25" s="1"/>
  <c r="C212" i="25"/>
  <c r="J231" i="56"/>
  <c r="I208" i="25"/>
  <c r="I311" i="25" s="1"/>
  <c r="S208" i="25"/>
  <c r="S311" i="25" s="1"/>
  <c r="T231" i="56"/>
  <c r="AK270" i="25"/>
  <c r="X149" i="25"/>
  <c r="AB270" i="25"/>
  <c r="R365" i="47"/>
  <c r="AV232" i="46"/>
  <c r="CO159" i="46"/>
  <c r="O365" i="47"/>
  <c r="H208" i="25"/>
  <c r="H311" i="25" s="1"/>
  <c r="I231" i="56"/>
  <c r="V208" i="25"/>
  <c r="V311" i="25" s="1"/>
  <c r="W231" i="56"/>
  <c r="AO270" i="25"/>
  <c r="AH270" i="25"/>
  <c r="W208" i="25"/>
  <c r="W311" i="25" s="1"/>
  <c r="X231" i="56"/>
  <c r="K231" i="56"/>
  <c r="J208" i="25"/>
  <c r="J311" i="25" s="1"/>
  <c r="P365" i="47"/>
  <c r="G208" i="25"/>
  <c r="G311" i="25" s="1"/>
  <c r="H231" i="56"/>
  <c r="V231" i="56"/>
  <c r="U208" i="25"/>
  <c r="U311" i="25" s="1"/>
  <c r="F231" i="56"/>
  <c r="E208" i="25"/>
  <c r="E311" i="25" s="1"/>
  <c r="D311" i="25"/>
  <c r="T208" i="25"/>
  <c r="T311" i="25" s="1"/>
  <c r="U231" i="56"/>
  <c r="N231" i="56"/>
  <c r="M208" i="25"/>
  <c r="M311" i="25" s="1"/>
  <c r="C202" i="47"/>
  <c r="AN270" i="25"/>
  <c r="Q208" i="25"/>
  <c r="Q311" i="25" s="1"/>
  <c r="R231" i="56"/>
  <c r="J365" i="47"/>
  <c r="G365" i="47"/>
  <c r="U365" i="47"/>
  <c r="AM270" i="25"/>
  <c r="D159" i="56"/>
  <c r="T365" i="47"/>
  <c r="L231" i="56"/>
  <c r="K208" i="25"/>
  <c r="K311" i="25" s="1"/>
  <c r="S365" i="47"/>
  <c r="P208" i="25"/>
  <c r="P311" i="25" s="1"/>
  <c r="Q231" i="56"/>
  <c r="AP270" i="25"/>
  <c r="S231" i="56"/>
  <c r="R208" i="25"/>
  <c r="R311" i="25" s="1"/>
  <c r="F208" i="25"/>
  <c r="F311" i="25" s="1"/>
  <c r="G231" i="56"/>
  <c r="D163" i="56"/>
  <c r="K161" i="44" s="1"/>
  <c r="L161" i="44" s="1"/>
  <c r="E269" i="25"/>
  <c r="L269" i="25"/>
  <c r="C358" i="47"/>
  <c r="M269" i="25"/>
  <c r="D273" i="47"/>
  <c r="C82" i="74"/>
  <c r="D80" i="75"/>
  <c r="C80" i="75" s="1"/>
  <c r="D266" i="25"/>
  <c r="C144" i="25"/>
  <c r="C266" i="25" s="1"/>
  <c r="C263" i="47"/>
  <c r="C264" i="47" s="1"/>
  <c r="C65" i="47"/>
  <c r="AC133" i="46"/>
  <c r="CO133" i="46" s="1"/>
  <c r="E21" i="56"/>
  <c r="D21" i="56" s="1"/>
  <c r="K21" i="44" s="1"/>
  <c r="L21" i="44" s="1"/>
  <c r="AC21" i="46"/>
  <c r="CO21" i="46" s="1"/>
  <c r="Q269" i="25"/>
  <c r="L84" i="74"/>
  <c r="L82" i="75" s="1"/>
  <c r="O229" i="46"/>
  <c r="L147" i="25"/>
  <c r="L267" i="25" s="1"/>
  <c r="P273" i="47"/>
  <c r="E194" i="25"/>
  <c r="E15" i="65"/>
  <c r="S273" i="47"/>
  <c r="AA231" i="46"/>
  <c r="R273" i="47"/>
  <c r="G273" i="47"/>
  <c r="K269" i="25"/>
  <c r="H194" i="25"/>
  <c r="H15" i="65"/>
  <c r="F269" i="25"/>
  <c r="I269" i="25"/>
  <c r="N269" i="25"/>
  <c r="O147" i="25"/>
  <c r="O267" i="25" s="1"/>
  <c r="R229" i="46"/>
  <c r="O84" i="74"/>
  <c r="O82" i="75" s="1"/>
  <c r="L50" i="44"/>
  <c r="J233" i="44" s="1"/>
  <c r="I233" i="44"/>
  <c r="H213" i="25"/>
  <c r="H16" i="65"/>
  <c r="V269" i="25"/>
  <c r="C16" i="73"/>
  <c r="M273" i="47"/>
  <c r="H190" i="25"/>
  <c r="H14" i="65"/>
  <c r="I230" i="56"/>
  <c r="K23" i="44"/>
  <c r="D248" i="56"/>
  <c r="N273" i="47"/>
  <c r="R269" i="25"/>
  <c r="Q273" i="47"/>
  <c r="P269" i="25"/>
  <c r="S269" i="25"/>
  <c r="G229" i="46"/>
  <c r="D84" i="74"/>
  <c r="D147" i="25"/>
  <c r="AC161" i="46"/>
  <c r="C17" i="73"/>
  <c r="C77" i="47"/>
  <c r="C271" i="47"/>
  <c r="E14" i="65"/>
  <c r="E190" i="25"/>
  <c r="F230" i="56"/>
  <c r="X151" i="68"/>
  <c r="W69" i="57" s="1"/>
  <c r="T150" i="68"/>
  <c r="P150" i="68"/>
  <c r="H149" i="68"/>
  <c r="V151" i="68"/>
  <c r="U69" i="57" s="1"/>
  <c r="F149" i="68"/>
  <c r="E150" i="68"/>
  <c r="J149" i="68"/>
  <c r="Q150" i="68"/>
  <c r="O150" i="68"/>
  <c r="M149" i="68"/>
  <c r="H150" i="68"/>
  <c r="E151" i="68"/>
  <c r="N151" i="68"/>
  <c r="M69" i="57" s="1"/>
  <c r="R149" i="68"/>
  <c r="H151" i="68"/>
  <c r="G69" i="57" s="1"/>
  <c r="P149" i="68"/>
  <c r="O149" i="68"/>
  <c r="U150" i="68"/>
  <c r="F151" i="68"/>
  <c r="E69" i="57" s="1"/>
  <c r="V149" i="68"/>
  <c r="W149" i="68"/>
  <c r="T151" i="68"/>
  <c r="S69" i="57" s="1"/>
  <c r="N150" i="68"/>
  <c r="U149" i="68"/>
  <c r="Q149" i="68"/>
  <c r="R151" i="68"/>
  <c r="Q69" i="57" s="1"/>
  <c r="S150" i="68"/>
  <c r="P151" i="68"/>
  <c r="O69" i="57" s="1"/>
  <c r="X150" i="68"/>
  <c r="J150" i="68"/>
  <c r="L149" i="68"/>
  <c r="F150" i="68"/>
  <c r="M150" i="68"/>
  <c r="L150" i="68"/>
  <c r="X149" i="68"/>
  <c r="L151" i="68"/>
  <c r="K69" i="57" s="1"/>
  <c r="K150" i="68"/>
  <c r="T149" i="68"/>
  <c r="R150" i="68"/>
  <c r="J151" i="68"/>
  <c r="I69" i="57" s="1"/>
  <c r="W151" i="68"/>
  <c r="V69" i="57" s="1"/>
  <c r="V150" i="68"/>
  <c r="O151" i="68"/>
  <c r="N69" i="57" s="1"/>
  <c r="M151" i="68"/>
  <c r="L69" i="57" s="1"/>
  <c r="G150" i="68"/>
  <c r="N149" i="68"/>
  <c r="I149" i="68"/>
  <c r="G151" i="68"/>
  <c r="F69" i="57" s="1"/>
  <c r="E149" i="68"/>
  <c r="Q151" i="68"/>
  <c r="P69" i="57" s="1"/>
  <c r="K149" i="68"/>
  <c r="U151" i="68"/>
  <c r="T69" i="57" s="1"/>
  <c r="S151" i="68"/>
  <c r="R69" i="57" s="1"/>
  <c r="G149" i="68"/>
  <c r="I150" i="68"/>
  <c r="S149" i="68"/>
  <c r="K151" i="68"/>
  <c r="J69" i="57" s="1"/>
  <c r="I151" i="68"/>
  <c r="H69" i="57" s="1"/>
  <c r="W150" i="68"/>
  <c r="U273" i="47"/>
  <c r="J273" i="47"/>
  <c r="J269" i="25"/>
  <c r="C131" i="25"/>
  <c r="G269" i="25"/>
  <c r="H269" i="25"/>
  <c r="C52" i="69"/>
  <c r="D56" i="69"/>
  <c r="O269" i="25"/>
  <c r="D269" i="25"/>
  <c r="C127" i="25"/>
  <c r="H273" i="47"/>
  <c r="W269" i="25"/>
  <c r="T269" i="25"/>
  <c r="C63" i="36"/>
  <c r="C150" i="25"/>
  <c r="E213" i="25"/>
  <c r="E16" i="65"/>
  <c r="T273" i="47"/>
  <c r="K273" i="47"/>
  <c r="C15" i="73"/>
  <c r="T119" i="25"/>
  <c r="W224" i="46"/>
  <c r="U133" i="56"/>
  <c r="S119" i="25"/>
  <c r="V224" i="46"/>
  <c r="T133" i="56"/>
  <c r="N119" i="25"/>
  <c r="Q224" i="46"/>
  <c r="O133" i="56"/>
  <c r="AT156" i="46"/>
  <c r="AO142" i="25" s="1"/>
  <c r="AT137" i="46"/>
  <c r="AO123" i="25" s="1"/>
  <c r="AT136" i="46"/>
  <c r="AQ136" i="46"/>
  <c r="AQ156" i="46"/>
  <c r="AL142" i="25" s="1"/>
  <c r="AQ137" i="46"/>
  <c r="AL123" i="25" s="1"/>
  <c r="AP137" i="46"/>
  <c r="AK123" i="25" s="1"/>
  <c r="AP156" i="46"/>
  <c r="AK142" i="25" s="1"/>
  <c r="AP136" i="46"/>
  <c r="AW137" i="46"/>
  <c r="AR123" i="25" s="1"/>
  <c r="AW136" i="46"/>
  <c r="AW156" i="46"/>
  <c r="AR142" i="25" s="1"/>
  <c r="AV137" i="46"/>
  <c r="AQ123" i="25" s="1"/>
  <c r="AV136" i="46"/>
  <c r="AV156" i="46"/>
  <c r="AQ142" i="25" s="1"/>
  <c r="P140" i="25"/>
  <c r="Q154" i="56"/>
  <c r="P203" i="25" s="1"/>
  <c r="G140" i="25"/>
  <c r="H154" i="56"/>
  <c r="G203" i="25" s="1"/>
  <c r="F140" i="25"/>
  <c r="G154" i="56"/>
  <c r="O140" i="25"/>
  <c r="P154" i="56"/>
  <c r="O203" i="25" s="1"/>
  <c r="Q140" i="25"/>
  <c r="R154" i="56"/>
  <c r="Q203" i="25" s="1"/>
  <c r="R140" i="25"/>
  <c r="S154" i="56"/>
  <c r="R203" i="25" s="1"/>
  <c r="AC154" i="46"/>
  <c r="CO154" i="46" s="1"/>
  <c r="K140" i="25"/>
  <c r="L154" i="56"/>
  <c r="K203" i="25" s="1"/>
  <c r="J119" i="25"/>
  <c r="M224" i="46"/>
  <c r="K133" i="56"/>
  <c r="AB226" i="46"/>
  <c r="Y122" i="25"/>
  <c r="K310" i="25"/>
  <c r="T140" i="25"/>
  <c r="U154" i="56"/>
  <c r="T203" i="25" s="1"/>
  <c r="S140" i="25"/>
  <c r="T154" i="56"/>
  <c r="S203" i="25" s="1"/>
  <c r="H140" i="25"/>
  <c r="I154" i="56"/>
  <c r="H203" i="25" s="1"/>
  <c r="AF136" i="46"/>
  <c r="AF156" i="46"/>
  <c r="AA142" i="25" s="1"/>
  <c r="AF137" i="46"/>
  <c r="AA123" i="25" s="1"/>
  <c r="AI136" i="46"/>
  <c r="AI156" i="46"/>
  <c r="AD142" i="25" s="1"/>
  <c r="AI137" i="46"/>
  <c r="AD123" i="25" s="1"/>
  <c r="AS136" i="46"/>
  <c r="AS137" i="46"/>
  <c r="AS156" i="46"/>
  <c r="AU136" i="46"/>
  <c r="AU137" i="46"/>
  <c r="AP123" i="25" s="1"/>
  <c r="AU156" i="46"/>
  <c r="AP142" i="25" s="1"/>
  <c r="AG137" i="46"/>
  <c r="AG136" i="46"/>
  <c r="AG156" i="46"/>
  <c r="U140" i="25"/>
  <c r="V154" i="56"/>
  <c r="U203" i="25" s="1"/>
  <c r="M140" i="25"/>
  <c r="N154" i="56"/>
  <c r="M203" i="25" s="1"/>
  <c r="R224" i="46"/>
  <c r="O119" i="25"/>
  <c r="P133" i="56"/>
  <c r="T224" i="46"/>
  <c r="Q119" i="25"/>
  <c r="R133" i="56"/>
  <c r="Z224" i="46"/>
  <c r="W119" i="25"/>
  <c r="X133" i="56"/>
  <c r="J140" i="25"/>
  <c r="K154" i="56"/>
  <c r="J203" i="25" s="1"/>
  <c r="V119" i="25"/>
  <c r="Y224" i="46"/>
  <c r="W133" i="56"/>
  <c r="Y123" i="25"/>
  <c r="H119" i="25"/>
  <c r="K224" i="46"/>
  <c r="I133" i="56"/>
  <c r="D262" i="25"/>
  <c r="AO156" i="46"/>
  <c r="AO136" i="46"/>
  <c r="AO137" i="46"/>
  <c r="AE137" i="46"/>
  <c r="AE136" i="46"/>
  <c r="AE156" i="46"/>
  <c r="AR156" i="46"/>
  <c r="AM142" i="25" s="1"/>
  <c r="AR137" i="46"/>
  <c r="AM123" i="25" s="1"/>
  <c r="AR136" i="46"/>
  <c r="AH137" i="46"/>
  <c r="AH136" i="46"/>
  <c r="AH156" i="46"/>
  <c r="J103" i="36"/>
  <c r="R103" i="36"/>
  <c r="V103" i="36"/>
  <c r="O103" i="36"/>
  <c r="T103" i="36"/>
  <c r="I103" i="36"/>
  <c r="G103" i="36"/>
  <c r="F103" i="36"/>
  <c r="L103" i="36"/>
  <c r="P103" i="36"/>
  <c r="N103" i="36"/>
  <c r="E103" i="36"/>
  <c r="U103" i="36"/>
  <c r="M103" i="36"/>
  <c r="W103" i="36"/>
  <c r="Q103" i="36"/>
  <c r="H103" i="36"/>
  <c r="K103" i="36"/>
  <c r="S103" i="36"/>
  <c r="X224" i="46"/>
  <c r="U119" i="25"/>
  <c r="V133" i="56"/>
  <c r="M119" i="25"/>
  <c r="P224" i="46"/>
  <c r="N133" i="56"/>
  <c r="L140" i="25"/>
  <c r="M154" i="56"/>
  <c r="L203" i="25" s="1"/>
  <c r="W140" i="25"/>
  <c r="X154" i="56"/>
  <c r="W203" i="25" s="1"/>
  <c r="V140" i="25"/>
  <c r="W154" i="56"/>
  <c r="V203" i="25" s="1"/>
  <c r="Y142" i="25"/>
  <c r="N140" i="25"/>
  <c r="O154" i="56"/>
  <c r="N203" i="25" s="1"/>
  <c r="AN137" i="46"/>
  <c r="AN136" i="46"/>
  <c r="AN156" i="46"/>
  <c r="AJ156" i="46"/>
  <c r="AE142" i="25" s="1"/>
  <c r="AJ136" i="46"/>
  <c r="AJ137" i="46"/>
  <c r="AE123" i="25" s="1"/>
  <c r="AL136" i="46"/>
  <c r="AL156" i="46"/>
  <c r="AG142" i="25" s="1"/>
  <c r="AL137" i="46"/>
  <c r="AG123" i="25" s="1"/>
  <c r="AM156" i="46"/>
  <c r="AH142" i="25" s="1"/>
  <c r="AM137" i="46"/>
  <c r="AH123" i="25" s="1"/>
  <c r="AM136" i="46"/>
  <c r="AK136" i="46"/>
  <c r="AK137" i="46"/>
  <c r="AF123" i="25" s="1"/>
  <c r="AK156" i="46"/>
  <c r="AF142" i="25" s="1"/>
  <c r="P119" i="25"/>
  <c r="S224" i="46"/>
  <c r="Q133" i="56"/>
  <c r="G119" i="25"/>
  <c r="J224" i="46"/>
  <c r="H133" i="56"/>
  <c r="F119" i="25"/>
  <c r="I224" i="46"/>
  <c r="G133" i="56"/>
  <c r="L119" i="25"/>
  <c r="O224" i="46"/>
  <c r="M133" i="56"/>
  <c r="R119" i="25"/>
  <c r="R262" i="25" s="1"/>
  <c r="U224" i="46"/>
  <c r="S133" i="56"/>
  <c r="K119" i="25"/>
  <c r="N224" i="46"/>
  <c r="L133" i="56"/>
  <c r="C102" i="36"/>
  <c r="Q310" i="25"/>
  <c r="D303" i="25"/>
  <c r="X262" i="25"/>
  <c r="K85" i="44"/>
  <c r="D243" i="56"/>
  <c r="U310" i="25"/>
  <c r="AV228" i="46"/>
  <c r="CO158" i="46"/>
  <c r="R310" i="25"/>
  <c r="T310" i="25"/>
  <c r="S310" i="25"/>
  <c r="L310" i="25"/>
  <c r="I310" i="25"/>
  <c r="X269" i="25"/>
  <c r="D364" i="47"/>
  <c r="C201" i="47"/>
  <c r="C364" i="47" s="1"/>
  <c r="D310" i="25"/>
  <c r="P310" i="25"/>
  <c r="V310" i="25"/>
  <c r="M310" i="25"/>
  <c r="W310" i="25"/>
  <c r="D207" i="25"/>
  <c r="E227" i="56"/>
  <c r="D73" i="71"/>
  <c r="D74" i="70"/>
  <c r="D158" i="56"/>
  <c r="Y266" i="25"/>
  <c r="X144" i="25"/>
  <c r="X266" i="25" s="1"/>
  <c r="O310" i="25"/>
  <c r="N310" i="25"/>
  <c r="K49" i="71" l="1"/>
  <c r="W49" i="71"/>
  <c r="I86" i="71"/>
  <c r="S86" i="71"/>
  <c r="E60" i="36"/>
  <c r="J157" i="46" s="1"/>
  <c r="M86" i="71"/>
  <c r="U49" i="71"/>
  <c r="P49" i="71"/>
  <c r="O86" i="71"/>
  <c r="C16" i="65"/>
  <c r="AG270" i="25"/>
  <c r="C206" i="47"/>
  <c r="C365" i="47" s="1"/>
  <c r="C57" i="71"/>
  <c r="D230" i="56"/>
  <c r="X145" i="25"/>
  <c r="L49" i="71"/>
  <c r="L365" i="47"/>
  <c r="M231" i="56"/>
  <c r="L208" i="25"/>
  <c r="L311" i="25" s="1"/>
  <c r="R263" i="25"/>
  <c r="T86" i="71"/>
  <c r="F119" i="36"/>
  <c r="BA91" i="46" s="1"/>
  <c r="G91" i="56" s="1"/>
  <c r="P92" i="25"/>
  <c r="R86" i="71"/>
  <c r="L119" i="36"/>
  <c r="BG91" i="46" s="1"/>
  <c r="M91" i="56" s="1"/>
  <c r="C194" i="25"/>
  <c r="Q228" i="56"/>
  <c r="Q49" i="71"/>
  <c r="I203" i="25"/>
  <c r="I303" i="25" s="1"/>
  <c r="J223" i="56"/>
  <c r="N75" i="71"/>
  <c r="N96" i="71" s="1"/>
  <c r="N76" i="70"/>
  <c r="N96" i="70" s="1"/>
  <c r="N86" i="71"/>
  <c r="M104" i="36"/>
  <c r="AM157" i="46" s="1"/>
  <c r="C64" i="70"/>
  <c r="O263" i="25"/>
  <c r="I119" i="36"/>
  <c r="BD91" i="46" s="1"/>
  <c r="J91" i="56" s="1"/>
  <c r="C58" i="70"/>
  <c r="F68" i="47"/>
  <c r="F127" i="47"/>
  <c r="F309" i="47"/>
  <c r="F315" i="47" s="1"/>
  <c r="G127" i="47"/>
  <c r="G309" i="47"/>
  <c r="G315" i="47" s="1"/>
  <c r="G68" i="47"/>
  <c r="O309" i="47"/>
  <c r="O315" i="47" s="1"/>
  <c r="O68" i="47"/>
  <c r="O127" i="47"/>
  <c r="J127" i="47"/>
  <c r="J309" i="47"/>
  <c r="J315" i="47" s="1"/>
  <c r="J68" i="47"/>
  <c r="Y271" i="25"/>
  <c r="X151" i="25"/>
  <c r="X271" i="25" s="1"/>
  <c r="K127" i="47"/>
  <c r="K68" i="47"/>
  <c r="K309" i="47"/>
  <c r="K315" i="47" s="1"/>
  <c r="Q127" i="47"/>
  <c r="Q68" i="47"/>
  <c r="Q309" i="47"/>
  <c r="Q315" i="47" s="1"/>
  <c r="E68" i="47"/>
  <c r="E309" i="47"/>
  <c r="E315" i="47" s="1"/>
  <c r="E127" i="47"/>
  <c r="N68" i="47"/>
  <c r="N127" i="47"/>
  <c r="N309" i="47"/>
  <c r="N315" i="47" s="1"/>
  <c r="E232" i="56"/>
  <c r="D165" i="56"/>
  <c r="D117" i="47"/>
  <c r="C17" i="78"/>
  <c r="D17" i="78" s="1"/>
  <c r="D214" i="25"/>
  <c r="D29" i="57"/>
  <c r="C29" i="57" s="1"/>
  <c r="T309" i="47"/>
  <c r="T315" i="47" s="1"/>
  <c r="T68" i="47"/>
  <c r="T127" i="47"/>
  <c r="U127" i="47"/>
  <c r="U309" i="47"/>
  <c r="U315" i="47" s="1"/>
  <c r="U68" i="47"/>
  <c r="H49" i="71"/>
  <c r="R68" i="47"/>
  <c r="R127" i="47"/>
  <c r="R309" i="47"/>
  <c r="R315" i="47" s="1"/>
  <c r="L127" i="47"/>
  <c r="L309" i="47"/>
  <c r="L315" i="47" s="1"/>
  <c r="L68" i="47"/>
  <c r="I309" i="47"/>
  <c r="I315" i="47" s="1"/>
  <c r="I68" i="47"/>
  <c r="I127" i="47"/>
  <c r="D368" i="47"/>
  <c r="C208" i="47"/>
  <c r="C368" i="47" s="1"/>
  <c r="H68" i="47"/>
  <c r="H127" i="47"/>
  <c r="H309" i="47"/>
  <c r="H315" i="47" s="1"/>
  <c r="S127" i="47"/>
  <c r="S309" i="47"/>
  <c r="S315" i="47" s="1"/>
  <c r="S68" i="47"/>
  <c r="W68" i="47"/>
  <c r="W127" i="47"/>
  <c r="W309" i="47"/>
  <c r="W315" i="47" s="1"/>
  <c r="AV233" i="46"/>
  <c r="CO165" i="46"/>
  <c r="P68" i="47"/>
  <c r="P127" i="47"/>
  <c r="P309" i="47"/>
  <c r="P315" i="47" s="1"/>
  <c r="V127" i="47"/>
  <c r="V68" i="47"/>
  <c r="V309" i="47"/>
  <c r="V315" i="47" s="1"/>
  <c r="M127" i="47"/>
  <c r="M309" i="47"/>
  <c r="M315" i="47" s="1"/>
  <c r="M68" i="47"/>
  <c r="L263" i="25"/>
  <c r="X213" i="25"/>
  <c r="C14" i="65"/>
  <c r="X194" i="25"/>
  <c r="O228" i="56"/>
  <c r="P262" i="25"/>
  <c r="F108" i="36"/>
  <c r="AF162" i="46" s="1"/>
  <c r="Q119" i="36"/>
  <c r="BL91" i="46" s="1"/>
  <c r="R91" i="56" s="1"/>
  <c r="Q263" i="25"/>
  <c r="S263" i="25"/>
  <c r="K263" i="25"/>
  <c r="W60" i="36"/>
  <c r="AB157" i="46" s="1"/>
  <c r="W143" i="25" s="1"/>
  <c r="W265" i="25" s="1"/>
  <c r="F64" i="36"/>
  <c r="K162" i="46" s="1"/>
  <c r="F148" i="25" s="1"/>
  <c r="F268" i="25" s="1"/>
  <c r="L64" i="36"/>
  <c r="Q162" i="46" s="1"/>
  <c r="O230" i="46" s="1"/>
  <c r="X80" i="25"/>
  <c r="K64" i="36"/>
  <c r="P162" i="46" s="1"/>
  <c r="K85" i="74" s="1"/>
  <c r="K83" i="75" s="1"/>
  <c r="H263" i="25"/>
  <c r="F60" i="36"/>
  <c r="K157" i="46" s="1"/>
  <c r="F81" i="74" s="1"/>
  <c r="F79" i="75" s="1"/>
  <c r="H108" i="36"/>
  <c r="AH162" i="46" s="1"/>
  <c r="AC148" i="25" s="1"/>
  <c r="AC268" i="25" s="1"/>
  <c r="M108" i="36"/>
  <c r="AM162" i="46" s="1"/>
  <c r="AH148" i="25" s="1"/>
  <c r="AH268" i="25" s="1"/>
  <c r="N210" i="25"/>
  <c r="N308" i="25" s="1"/>
  <c r="C58" i="74"/>
  <c r="I60" i="36"/>
  <c r="N157" i="46" s="1"/>
  <c r="C121" i="25"/>
  <c r="H60" i="36"/>
  <c r="M157" i="46" s="1"/>
  <c r="H81" i="74" s="1"/>
  <c r="H79" i="75" s="1"/>
  <c r="U60" i="36"/>
  <c r="Z157" i="46" s="1"/>
  <c r="U143" i="25" s="1"/>
  <c r="U265" i="25" s="1"/>
  <c r="J60" i="36"/>
  <c r="O157" i="46" s="1"/>
  <c r="K60" i="36"/>
  <c r="P157" i="46" s="1"/>
  <c r="K143" i="25" s="1"/>
  <c r="K265" i="25" s="1"/>
  <c r="T58" i="36"/>
  <c r="Y137" i="46" s="1"/>
  <c r="T123" i="25" s="1"/>
  <c r="O104" i="36"/>
  <c r="AO157" i="46" s="1"/>
  <c r="AJ143" i="25" s="1"/>
  <c r="AJ265" i="25" s="1"/>
  <c r="G104" i="36"/>
  <c r="AG157" i="46" s="1"/>
  <c r="C94" i="25"/>
  <c r="F85" i="74"/>
  <c r="F83" i="75" s="1"/>
  <c r="H205" i="47"/>
  <c r="H367" i="47" s="1"/>
  <c r="AF230" i="46"/>
  <c r="AK230" i="46"/>
  <c r="AS78" i="25"/>
  <c r="I64" i="36"/>
  <c r="N162" i="46" s="1"/>
  <c r="V64" i="36"/>
  <c r="AA162" i="46" s="1"/>
  <c r="R64" i="36"/>
  <c r="W162" i="46" s="1"/>
  <c r="U64" i="36"/>
  <c r="Z162" i="46" s="1"/>
  <c r="C80" i="25"/>
  <c r="G64" i="36"/>
  <c r="L162" i="46" s="1"/>
  <c r="Q64" i="36"/>
  <c r="V162" i="46" s="1"/>
  <c r="D108" i="36"/>
  <c r="L108" i="36"/>
  <c r="AL162" i="46" s="1"/>
  <c r="G108" i="36"/>
  <c r="AG162" i="46" s="1"/>
  <c r="J108" i="36"/>
  <c r="AJ162" i="46" s="1"/>
  <c r="U108" i="36"/>
  <c r="AU162" i="46" s="1"/>
  <c r="I108" i="36"/>
  <c r="AI162" i="46" s="1"/>
  <c r="K108" i="36"/>
  <c r="AK162" i="46" s="1"/>
  <c r="P108" i="36"/>
  <c r="AP162" i="46" s="1"/>
  <c r="R108" i="36"/>
  <c r="AR162" i="46" s="1"/>
  <c r="Q108" i="36"/>
  <c r="AQ162" i="46" s="1"/>
  <c r="M64" i="36"/>
  <c r="R162" i="46" s="1"/>
  <c r="P64" i="36"/>
  <c r="U162" i="46" s="1"/>
  <c r="N64" i="36"/>
  <c r="S162" i="46" s="1"/>
  <c r="W108" i="36"/>
  <c r="AW162" i="46" s="1"/>
  <c r="E64" i="36"/>
  <c r="J162" i="46" s="1"/>
  <c r="T108" i="36"/>
  <c r="AT162" i="46" s="1"/>
  <c r="P59" i="65"/>
  <c r="J104" i="36"/>
  <c r="AJ157" i="46" s="1"/>
  <c r="J200" i="47" s="1"/>
  <c r="J363" i="47" s="1"/>
  <c r="I104" i="36"/>
  <c r="AI157" i="46" s="1"/>
  <c r="R104" i="36"/>
  <c r="AR157" i="46" s="1"/>
  <c r="AP227" i="46" s="1"/>
  <c r="D119" i="36"/>
  <c r="AY91" i="46" s="1"/>
  <c r="W148" i="25"/>
  <c r="W268" i="25" s="1"/>
  <c r="W85" i="74"/>
  <c r="W83" i="75" s="1"/>
  <c r="Z230" i="46"/>
  <c r="AA148" i="25"/>
  <c r="AA268" i="25" s="1"/>
  <c r="F205" i="47"/>
  <c r="F367" i="47" s="1"/>
  <c r="AD230" i="46"/>
  <c r="T64" i="36"/>
  <c r="Y162" i="46" s="1"/>
  <c r="S108" i="36"/>
  <c r="AS162" i="46" s="1"/>
  <c r="V108" i="36"/>
  <c r="AV162" i="46" s="1"/>
  <c r="J64" i="36"/>
  <c r="O162" i="46" s="1"/>
  <c r="N58" i="73"/>
  <c r="N97" i="74" s="1"/>
  <c r="N95" i="75" s="1"/>
  <c r="N92" i="25"/>
  <c r="N88" i="71"/>
  <c r="N89" i="70"/>
  <c r="N59" i="65"/>
  <c r="N81" i="69"/>
  <c r="H64" i="36"/>
  <c r="M162" i="46" s="1"/>
  <c r="N108" i="36"/>
  <c r="AN162" i="46" s="1"/>
  <c r="E108" i="36"/>
  <c r="AE162" i="46" s="1"/>
  <c r="S64" i="36"/>
  <c r="X162" i="46" s="1"/>
  <c r="L58" i="36"/>
  <c r="Q137" i="46" s="1"/>
  <c r="L123" i="25" s="1"/>
  <c r="P104" i="36"/>
  <c r="AP157" i="46" s="1"/>
  <c r="AK143" i="25" s="1"/>
  <c r="AK265" i="25" s="1"/>
  <c r="F263" i="25"/>
  <c r="P88" i="71"/>
  <c r="G60" i="36"/>
  <c r="L157" i="46" s="1"/>
  <c r="J227" i="46" s="1"/>
  <c r="R60" i="36"/>
  <c r="W157" i="46" s="1"/>
  <c r="R81" i="74" s="1"/>
  <c r="R79" i="75" s="1"/>
  <c r="AJ148" i="25"/>
  <c r="AJ268" i="25" s="1"/>
  <c r="AM230" i="46"/>
  <c r="O205" i="47"/>
  <c r="O367" i="47" s="1"/>
  <c r="O64" i="36"/>
  <c r="T162" i="46" s="1"/>
  <c r="D64" i="36"/>
  <c r="F200" i="47"/>
  <c r="F363" i="47" s="1"/>
  <c r="AD227" i="46"/>
  <c r="AA143" i="25"/>
  <c r="AA265" i="25" s="1"/>
  <c r="R227" i="46"/>
  <c r="O143" i="25"/>
  <c r="O265" i="25" s="1"/>
  <c r="O81" i="74"/>
  <c r="O79" i="75" s="1"/>
  <c r="I92" i="25"/>
  <c r="I58" i="73"/>
  <c r="I97" i="74" s="1"/>
  <c r="I95" i="75" s="1"/>
  <c r="I59" i="65"/>
  <c r="I81" i="69"/>
  <c r="I89" i="70"/>
  <c r="I88" i="71"/>
  <c r="I58" i="36"/>
  <c r="R58" i="36"/>
  <c r="K58" i="36"/>
  <c r="C52" i="25"/>
  <c r="T59" i="36" s="1"/>
  <c r="O58" i="36"/>
  <c r="F58" i="36"/>
  <c r="V58" i="36"/>
  <c r="N58" i="36"/>
  <c r="G58" i="36"/>
  <c r="S58" i="36"/>
  <c r="K183" i="25"/>
  <c r="K304" i="25" s="1"/>
  <c r="L224" i="56"/>
  <c r="W104" i="36"/>
  <c r="AW157" i="46" s="1"/>
  <c r="E224" i="56"/>
  <c r="D134" i="56"/>
  <c r="D183" i="25"/>
  <c r="D104" i="36"/>
  <c r="P58" i="36"/>
  <c r="T263" i="25"/>
  <c r="P81" i="69"/>
  <c r="U58" i="36"/>
  <c r="E58" i="36"/>
  <c r="M58" i="36"/>
  <c r="U104" i="36"/>
  <c r="AU157" i="46" s="1"/>
  <c r="V157" i="56" s="1"/>
  <c r="L36" i="44"/>
  <c r="J251" i="44" s="1"/>
  <c r="I251" i="44"/>
  <c r="Q92" i="25"/>
  <c r="Q88" i="71"/>
  <c r="Q58" i="73"/>
  <c r="Q97" i="74" s="1"/>
  <c r="Q95" i="75" s="1"/>
  <c r="Q59" i="65"/>
  <c r="Q89" i="70"/>
  <c r="Q81" i="69"/>
  <c r="W263" i="25"/>
  <c r="K81" i="69"/>
  <c r="K88" i="71"/>
  <c r="K89" i="70"/>
  <c r="K59" i="65"/>
  <c r="K58" i="73"/>
  <c r="K97" i="74" s="1"/>
  <c r="K95" i="75" s="1"/>
  <c r="K92" i="25"/>
  <c r="C43" i="70"/>
  <c r="D50" i="70"/>
  <c r="C50" i="70" s="1"/>
  <c r="D87" i="70"/>
  <c r="C87" i="70" s="1"/>
  <c r="J263" i="25"/>
  <c r="P183" i="25"/>
  <c r="P304" i="25" s="1"/>
  <c r="Q224" i="56"/>
  <c r="E104" i="36"/>
  <c r="AE157" i="46" s="1"/>
  <c r="F157" i="56" s="1"/>
  <c r="AR147" i="25"/>
  <c r="AR267" i="25" s="1"/>
  <c r="W204" i="47"/>
  <c r="W366" i="47" s="1"/>
  <c r="X161" i="56"/>
  <c r="AU229" i="46"/>
  <c r="AN229" i="46"/>
  <c r="AK147" i="25"/>
  <c r="AK267" i="25" s="1"/>
  <c r="P204" i="47"/>
  <c r="P366" i="47" s="1"/>
  <c r="L204" i="47"/>
  <c r="L366" i="47" s="1"/>
  <c r="AJ229" i="46"/>
  <c r="AG147" i="25"/>
  <c r="AG267" i="25" s="1"/>
  <c r="Q204" i="47"/>
  <c r="Q366" i="47" s="1"/>
  <c r="AO229" i="46"/>
  <c r="AL147" i="25"/>
  <c r="AL267" i="25" s="1"/>
  <c r="R161" i="56"/>
  <c r="AH229" i="46"/>
  <c r="AE147" i="25"/>
  <c r="AE267" i="25" s="1"/>
  <c r="K161" i="56"/>
  <c r="J204" i="47"/>
  <c r="J366" i="47" s="1"/>
  <c r="G92" i="25"/>
  <c r="G89" i="70"/>
  <c r="G58" i="73"/>
  <c r="G97" i="74" s="1"/>
  <c r="G95" i="75" s="1"/>
  <c r="G88" i="71"/>
  <c r="G81" i="69"/>
  <c r="G59" i="65"/>
  <c r="I263" i="25"/>
  <c r="D60" i="36"/>
  <c r="R88" i="71"/>
  <c r="R89" i="70"/>
  <c r="R92" i="25"/>
  <c r="R58" i="73"/>
  <c r="R97" i="74" s="1"/>
  <c r="R95" i="75" s="1"/>
  <c r="R59" i="65"/>
  <c r="R81" i="69"/>
  <c r="K224" i="56"/>
  <c r="J183" i="25"/>
  <c r="J304" i="25" s="1"/>
  <c r="V60" i="36"/>
  <c r="AA157" i="46" s="1"/>
  <c r="V183" i="25"/>
  <c r="V304" i="25" s="1"/>
  <c r="W224" i="56"/>
  <c r="M60" i="36"/>
  <c r="R157" i="46" s="1"/>
  <c r="L227" i="46"/>
  <c r="I143" i="25"/>
  <c r="I265" i="25" s="1"/>
  <c r="J157" i="56"/>
  <c r="I81" i="74"/>
  <c r="I79" i="75" s="1"/>
  <c r="D184" i="25"/>
  <c r="D135" i="56"/>
  <c r="K133" i="44" s="1"/>
  <c r="L133" i="44" s="1"/>
  <c r="D56" i="75"/>
  <c r="C56" i="75" s="1"/>
  <c r="D93" i="75"/>
  <c r="C93" i="75" s="1"/>
  <c r="C49" i="75"/>
  <c r="F183" i="25"/>
  <c r="F304" i="25" s="1"/>
  <c r="G224" i="56"/>
  <c r="G183" i="25"/>
  <c r="G304" i="25" s="1"/>
  <c r="H224" i="56"/>
  <c r="Q183" i="25"/>
  <c r="Q304" i="25" s="1"/>
  <c r="R224" i="56"/>
  <c r="K227" i="46"/>
  <c r="H58" i="36"/>
  <c r="C120" i="25"/>
  <c r="D263" i="25"/>
  <c r="K104" i="36"/>
  <c r="AK157" i="46" s="1"/>
  <c r="X68" i="25"/>
  <c r="S106" i="36" s="1"/>
  <c r="N104" i="36"/>
  <c r="AN157" i="46" s="1"/>
  <c r="Q104" i="36"/>
  <c r="AQ157" i="46" s="1"/>
  <c r="V104" i="36"/>
  <c r="AV157" i="46" s="1"/>
  <c r="T104" i="36"/>
  <c r="AT157" i="46" s="1"/>
  <c r="L104" i="36"/>
  <c r="AL157" i="46" s="1"/>
  <c r="P89" i="70"/>
  <c r="E59" i="65"/>
  <c r="E88" i="71"/>
  <c r="E58" i="73"/>
  <c r="E97" i="74" s="1"/>
  <c r="E95" i="75" s="1"/>
  <c r="E81" i="69"/>
  <c r="E92" i="25"/>
  <c r="E89" i="70"/>
  <c r="N183" i="25"/>
  <c r="N304" i="25" s="1"/>
  <c r="O224" i="56"/>
  <c r="D204" i="25"/>
  <c r="D155" i="56"/>
  <c r="K153" i="44" s="1"/>
  <c r="L153" i="44" s="1"/>
  <c r="U263" i="25"/>
  <c r="F81" i="69"/>
  <c r="F92" i="25"/>
  <c r="F89" i="70"/>
  <c r="F58" i="73"/>
  <c r="F97" i="74" s="1"/>
  <c r="F95" i="75" s="1"/>
  <c r="F88" i="71"/>
  <c r="F59" i="65"/>
  <c r="AO147" i="25"/>
  <c r="AO267" i="25" s="1"/>
  <c r="U161" i="56"/>
  <c r="AR229" i="46"/>
  <c r="T204" i="47"/>
  <c r="T366" i="47" s="1"/>
  <c r="O204" i="47"/>
  <c r="O366" i="47" s="1"/>
  <c r="AJ147" i="25"/>
  <c r="AJ267" i="25" s="1"/>
  <c r="AM229" i="46"/>
  <c r="G204" i="47"/>
  <c r="G366" i="47" s="1"/>
  <c r="AB147" i="25"/>
  <c r="AB267" i="25" s="1"/>
  <c r="AE229" i="46"/>
  <c r="H161" i="56"/>
  <c r="AQ147" i="25"/>
  <c r="AQ267" i="25" s="1"/>
  <c r="V204" i="47"/>
  <c r="V366" i="47" s="1"/>
  <c r="AT229" i="46"/>
  <c r="W161" i="56"/>
  <c r="AH147" i="25"/>
  <c r="AH267" i="25" s="1"/>
  <c r="M204" i="47"/>
  <c r="M366" i="47" s="1"/>
  <c r="N161" i="56"/>
  <c r="AK229" i="46"/>
  <c r="H104" i="36"/>
  <c r="AH157" i="46" s="1"/>
  <c r="I183" i="25"/>
  <c r="I304" i="25" s="1"/>
  <c r="J224" i="56"/>
  <c r="N119" i="36"/>
  <c r="BI91" i="46" s="1"/>
  <c r="O91" i="56" s="1"/>
  <c r="U119" i="36"/>
  <c r="BP91" i="46" s="1"/>
  <c r="V91" i="56" s="1"/>
  <c r="H119" i="36"/>
  <c r="BC91" i="46" s="1"/>
  <c r="I91" i="56" s="1"/>
  <c r="W119" i="36"/>
  <c r="BR91" i="46" s="1"/>
  <c r="X91" i="56" s="1"/>
  <c r="P119" i="36"/>
  <c r="BK91" i="46" s="1"/>
  <c r="Q91" i="56" s="1"/>
  <c r="R119" i="36"/>
  <c r="BM91" i="46" s="1"/>
  <c r="S91" i="56" s="1"/>
  <c r="G119" i="36"/>
  <c r="BB91" i="46" s="1"/>
  <c r="H91" i="56" s="1"/>
  <c r="O119" i="36"/>
  <c r="BJ91" i="46" s="1"/>
  <c r="P91" i="56" s="1"/>
  <c r="S119" i="36"/>
  <c r="BN91" i="46" s="1"/>
  <c r="T91" i="56" s="1"/>
  <c r="T119" i="36"/>
  <c r="BO91" i="46" s="1"/>
  <c r="U91" i="56" s="1"/>
  <c r="V119" i="36"/>
  <c r="BQ91" i="46" s="1"/>
  <c r="W91" i="56" s="1"/>
  <c r="M119" i="36"/>
  <c r="BH91" i="46" s="1"/>
  <c r="N91" i="56" s="1"/>
  <c r="J119" i="36"/>
  <c r="BE91" i="46" s="1"/>
  <c r="K91" i="56" s="1"/>
  <c r="K119" i="36"/>
  <c r="BF91" i="46" s="1"/>
  <c r="L91" i="56" s="1"/>
  <c r="E119" i="36"/>
  <c r="AZ91" i="46" s="1"/>
  <c r="F91" i="56" s="1"/>
  <c r="O92" i="25"/>
  <c r="O58" i="73"/>
  <c r="O97" i="74" s="1"/>
  <c r="O95" i="75" s="1"/>
  <c r="O81" i="69"/>
  <c r="O59" i="65"/>
  <c r="O88" i="71"/>
  <c r="O89" i="70"/>
  <c r="V153" i="68"/>
  <c r="U36" i="57" s="1"/>
  <c r="C95" i="74"/>
  <c r="L44" i="44"/>
  <c r="J252" i="44" s="1"/>
  <c r="I252" i="44"/>
  <c r="P200" i="47"/>
  <c r="P363" i="47" s="1"/>
  <c r="I137" i="46"/>
  <c r="I156" i="46"/>
  <c r="I136" i="46"/>
  <c r="H81" i="69"/>
  <c r="H59" i="65"/>
  <c r="H88" i="71"/>
  <c r="H89" i="70"/>
  <c r="H58" i="73"/>
  <c r="H97" i="74" s="1"/>
  <c r="H95" i="75" s="1"/>
  <c r="H92" i="25"/>
  <c r="AA225" i="46"/>
  <c r="CO134" i="46"/>
  <c r="Y88" i="25"/>
  <c r="X84" i="25"/>
  <c r="U224" i="56"/>
  <c r="T183" i="25"/>
  <c r="T304" i="25" s="1"/>
  <c r="AD143" i="25"/>
  <c r="AD265" i="25" s="1"/>
  <c r="I200" i="47"/>
  <c r="I363" i="47" s="1"/>
  <c r="AG227" i="46"/>
  <c r="U81" i="69"/>
  <c r="U59" i="65"/>
  <c r="U89" i="70"/>
  <c r="U58" i="73"/>
  <c r="U97" i="74" s="1"/>
  <c r="U95" i="75" s="1"/>
  <c r="U88" i="71"/>
  <c r="U92" i="25"/>
  <c r="J58" i="73"/>
  <c r="J97" i="74" s="1"/>
  <c r="J95" i="75" s="1"/>
  <c r="J59" i="65"/>
  <c r="J88" i="71"/>
  <c r="J89" i="70"/>
  <c r="J92" i="25"/>
  <c r="J81" i="69"/>
  <c r="AM227" i="46"/>
  <c r="T224" i="56"/>
  <c r="S183" i="25"/>
  <c r="S304" i="25" s="1"/>
  <c r="E81" i="74"/>
  <c r="E79" i="75" s="1"/>
  <c r="H227" i="46"/>
  <c r="E143" i="25"/>
  <c r="E265" i="25" s="1"/>
  <c r="AB143" i="25"/>
  <c r="AB265" i="25" s="1"/>
  <c r="AE227" i="46"/>
  <c r="G200" i="47"/>
  <c r="G363" i="47" s="1"/>
  <c r="C141" i="25"/>
  <c r="C59" i="71"/>
  <c r="D63" i="71"/>
  <c r="C63" i="71" s="1"/>
  <c r="P263" i="25"/>
  <c r="I227" i="46"/>
  <c r="G157" i="56"/>
  <c r="I204" i="47"/>
  <c r="I366" i="47" s="1"/>
  <c r="AG229" i="46"/>
  <c r="AD147" i="25"/>
  <c r="AD267" i="25" s="1"/>
  <c r="J161" i="56"/>
  <c r="F204" i="47"/>
  <c r="F366" i="47" s="1"/>
  <c r="G161" i="56"/>
  <c r="AA147" i="25"/>
  <c r="AA267" i="25" s="1"/>
  <c r="AD229" i="46"/>
  <c r="AD161" i="46"/>
  <c r="C107" i="36"/>
  <c r="AI147" i="25"/>
  <c r="AI267" i="25" s="1"/>
  <c r="N204" i="47"/>
  <c r="N366" i="47" s="1"/>
  <c r="AL229" i="46"/>
  <c r="U204" i="47"/>
  <c r="U366" i="47" s="1"/>
  <c r="AS229" i="46"/>
  <c r="V161" i="56"/>
  <c r="AP147" i="25"/>
  <c r="AP267" i="25" s="1"/>
  <c r="E204" i="47"/>
  <c r="E366" i="47" s="1"/>
  <c r="Z147" i="25"/>
  <c r="Z267" i="25" s="1"/>
  <c r="AC229" i="46"/>
  <c r="F161" i="56"/>
  <c r="D88" i="25"/>
  <c r="C84" i="25"/>
  <c r="L59" i="65"/>
  <c r="L81" i="69"/>
  <c r="L89" i="70"/>
  <c r="L88" i="71"/>
  <c r="L58" i="73"/>
  <c r="L97" i="74" s="1"/>
  <c r="L95" i="75" s="1"/>
  <c r="L92" i="25"/>
  <c r="G263" i="25"/>
  <c r="T60" i="36"/>
  <c r="Y157" i="46" s="1"/>
  <c r="S92" i="25"/>
  <c r="S58" i="73"/>
  <c r="S97" i="74" s="1"/>
  <c r="S95" i="75" s="1"/>
  <c r="S81" i="69"/>
  <c r="S59" i="65"/>
  <c r="S88" i="71"/>
  <c r="S89" i="70"/>
  <c r="H183" i="25"/>
  <c r="H304" i="25" s="1"/>
  <c r="I224" i="56"/>
  <c r="R183" i="25"/>
  <c r="R304" i="25" s="1"/>
  <c r="S224" i="56"/>
  <c r="D59" i="36"/>
  <c r="P224" i="56"/>
  <c r="O183" i="25"/>
  <c r="O304" i="25" s="1"/>
  <c r="M224" i="56"/>
  <c r="L183" i="25"/>
  <c r="L304" i="25" s="1"/>
  <c r="AH143" i="25"/>
  <c r="AH265" i="25" s="1"/>
  <c r="M200" i="47"/>
  <c r="M363" i="47" s="1"/>
  <c r="AK227" i="46"/>
  <c r="Y136" i="46"/>
  <c r="X227" i="46"/>
  <c r="U81" i="74"/>
  <c r="U79" i="75" s="1"/>
  <c r="J143" i="25"/>
  <c r="J265" i="25" s="1"/>
  <c r="K157" i="56"/>
  <c r="M227" i="46"/>
  <c r="J81" i="74"/>
  <c r="J79" i="75" s="1"/>
  <c r="R106" i="36"/>
  <c r="N263" i="25"/>
  <c r="Q58" i="36"/>
  <c r="W183" i="25"/>
  <c r="W304" i="25" s="1"/>
  <c r="X224" i="56"/>
  <c r="U183" i="25"/>
  <c r="U304" i="25" s="1"/>
  <c r="V224" i="56"/>
  <c r="S104" i="36"/>
  <c r="AS157" i="46" s="1"/>
  <c r="W59" i="65"/>
  <c r="W92" i="25"/>
  <c r="W81" i="69"/>
  <c r="W58" i="73"/>
  <c r="W97" i="74" s="1"/>
  <c r="W95" i="75" s="1"/>
  <c r="W88" i="71"/>
  <c r="W89" i="70"/>
  <c r="W58" i="36"/>
  <c r="AI229" i="46"/>
  <c r="AF147" i="25"/>
  <c r="AF267" i="25" s="1"/>
  <c r="L161" i="56"/>
  <c r="K204" i="47"/>
  <c r="K366" i="47" s="1"/>
  <c r="AC147" i="25"/>
  <c r="AC267" i="25" s="1"/>
  <c r="AF229" i="46"/>
  <c r="I161" i="56"/>
  <c r="H204" i="47"/>
  <c r="H366" i="47" s="1"/>
  <c r="R109" i="36"/>
  <c r="S109" i="36"/>
  <c r="T109" i="36"/>
  <c r="D109" i="36"/>
  <c r="W109" i="36"/>
  <c r="U109" i="36"/>
  <c r="O109" i="36"/>
  <c r="G109" i="36"/>
  <c r="M109" i="36"/>
  <c r="P109" i="36"/>
  <c r="J109" i="36"/>
  <c r="I109" i="36"/>
  <c r="E109" i="36"/>
  <c r="K109" i="36"/>
  <c r="H109" i="36"/>
  <c r="N109" i="36"/>
  <c r="L109" i="36"/>
  <c r="Q109" i="36"/>
  <c r="F109" i="36"/>
  <c r="V109" i="36"/>
  <c r="S204" i="47"/>
  <c r="S366" i="47" s="1"/>
  <c r="T161" i="56"/>
  <c r="AQ229" i="46"/>
  <c r="AN147" i="25"/>
  <c r="AN267" i="25" s="1"/>
  <c r="AP229" i="46"/>
  <c r="AM147" i="25"/>
  <c r="AM267" i="25" s="1"/>
  <c r="S161" i="56"/>
  <c r="R204" i="47"/>
  <c r="R366" i="47" s="1"/>
  <c r="G81" i="74"/>
  <c r="G79" i="75" s="1"/>
  <c r="G143" i="25"/>
  <c r="G265" i="25" s="1"/>
  <c r="H157" i="56"/>
  <c r="D86" i="71"/>
  <c r="C42" i="71"/>
  <c r="D49" i="71"/>
  <c r="N60" i="36"/>
  <c r="S157" i="46" s="1"/>
  <c r="AS61" i="25"/>
  <c r="C68" i="25"/>
  <c r="O62" i="36" s="1"/>
  <c r="P60" i="36"/>
  <c r="U157" i="46" s="1"/>
  <c r="Q60" i="36"/>
  <c r="V157" i="46" s="1"/>
  <c r="L60" i="36"/>
  <c r="Q157" i="46" s="1"/>
  <c r="V92" i="25"/>
  <c r="V88" i="71"/>
  <c r="V89" i="70"/>
  <c r="V81" i="69"/>
  <c r="V58" i="73"/>
  <c r="V97" i="74" s="1"/>
  <c r="V95" i="75" s="1"/>
  <c r="V59" i="65"/>
  <c r="V263" i="25"/>
  <c r="T88" i="71"/>
  <c r="T89" i="70"/>
  <c r="T58" i="73"/>
  <c r="T97" i="74" s="1"/>
  <c r="T95" i="75" s="1"/>
  <c r="T59" i="65"/>
  <c r="T81" i="69"/>
  <c r="T92" i="25"/>
  <c r="M58" i="73"/>
  <c r="M97" i="74" s="1"/>
  <c r="M95" i="75" s="1"/>
  <c r="M89" i="70"/>
  <c r="M88" i="71"/>
  <c r="M92" i="25"/>
  <c r="M81" i="69"/>
  <c r="M59" i="65"/>
  <c r="S60" i="36"/>
  <c r="X157" i="46" s="1"/>
  <c r="J58" i="36"/>
  <c r="T153" i="68"/>
  <c r="S36" i="57" s="1"/>
  <c r="C213" i="25"/>
  <c r="K153" i="68"/>
  <c r="J36" i="57" s="1"/>
  <c r="N153" i="68"/>
  <c r="M36" i="57" s="1"/>
  <c r="S153" i="68"/>
  <c r="R36" i="57" s="1"/>
  <c r="X190" i="25"/>
  <c r="C15" i="65"/>
  <c r="H262" i="25"/>
  <c r="C190" i="25"/>
  <c r="P76" i="70"/>
  <c r="P96" i="70" s="1"/>
  <c r="P75" i="71"/>
  <c r="P96" i="71" s="1"/>
  <c r="X270" i="25"/>
  <c r="G262" i="25"/>
  <c r="X208" i="25"/>
  <c r="X311" i="25" s="1"/>
  <c r="O262" i="25"/>
  <c r="K157" i="44"/>
  <c r="D231" i="56"/>
  <c r="C208" i="25"/>
  <c r="C311" i="25" s="1"/>
  <c r="K262" i="25"/>
  <c r="F262" i="25"/>
  <c r="Q262" i="25"/>
  <c r="M262" i="25"/>
  <c r="U262" i="25"/>
  <c r="W262" i="25"/>
  <c r="C140" i="25"/>
  <c r="E310" i="25"/>
  <c r="H310" i="25"/>
  <c r="L262" i="25"/>
  <c r="D149" i="68"/>
  <c r="G466" i="31" s="1"/>
  <c r="H466" i="31" s="1"/>
  <c r="E153" i="68"/>
  <c r="D36" i="57" s="1"/>
  <c r="Q153" i="68"/>
  <c r="P36" i="57" s="1"/>
  <c r="W153" i="68"/>
  <c r="V36" i="57" s="1"/>
  <c r="O153" i="68"/>
  <c r="N36" i="57" s="1"/>
  <c r="F153" i="68"/>
  <c r="E36" i="57" s="1"/>
  <c r="C103" i="36"/>
  <c r="D65" i="69"/>
  <c r="C65" i="69" s="1"/>
  <c r="C56" i="69"/>
  <c r="U153" i="68"/>
  <c r="T36" i="57" s="1"/>
  <c r="P153" i="68"/>
  <c r="O36" i="57" s="1"/>
  <c r="D151" i="68"/>
  <c r="G246" i="31" s="1"/>
  <c r="H246" i="31" s="1"/>
  <c r="D69" i="57"/>
  <c r="C69" i="57" s="1"/>
  <c r="AA229" i="46"/>
  <c r="V262" i="25"/>
  <c r="C269" i="25"/>
  <c r="I153" i="68"/>
  <c r="H36" i="57" s="1"/>
  <c r="X153" i="68"/>
  <c r="W36" i="57" s="1"/>
  <c r="L153" i="68"/>
  <c r="K36" i="57" s="1"/>
  <c r="J153" i="68"/>
  <c r="I36" i="57" s="1"/>
  <c r="H153" i="68"/>
  <c r="G36" i="57" s="1"/>
  <c r="C273" i="47"/>
  <c r="C147" i="25"/>
  <c r="C267" i="25" s="1"/>
  <c r="D267" i="25"/>
  <c r="O210" i="25"/>
  <c r="O308" i="25" s="1"/>
  <c r="O76" i="70"/>
  <c r="O96" i="70" s="1"/>
  <c r="P228" i="56"/>
  <c r="O75" i="71"/>
  <c r="O96" i="71" s="1"/>
  <c r="G153" i="68"/>
  <c r="F36" i="57" s="1"/>
  <c r="R153" i="68"/>
  <c r="Q36" i="57" s="1"/>
  <c r="M153" i="68"/>
  <c r="L36" i="57" s="1"/>
  <c r="D150" i="68"/>
  <c r="G455" i="31" s="1"/>
  <c r="D82" i="75"/>
  <c r="C82" i="75" s="1"/>
  <c r="C84" i="74"/>
  <c r="L23" i="44"/>
  <c r="J245" i="44" s="1"/>
  <c r="I245" i="44"/>
  <c r="M228" i="56"/>
  <c r="L76" i="70"/>
  <c r="L96" i="70" s="1"/>
  <c r="L210" i="25"/>
  <c r="L308" i="25" s="1"/>
  <c r="L75" i="71"/>
  <c r="L96" i="71" s="1"/>
  <c r="R19" i="69"/>
  <c r="R182" i="25"/>
  <c r="R303" i="25" s="1"/>
  <c r="S223" i="56"/>
  <c r="AJ226" i="46"/>
  <c r="AG122" i="25"/>
  <c r="AG264" i="25" s="1"/>
  <c r="AI142" i="25"/>
  <c r="AX156" i="46"/>
  <c r="AF226" i="46"/>
  <c r="AC122" i="25"/>
  <c r="AJ123" i="25"/>
  <c r="AB123" i="25"/>
  <c r="AN142" i="25"/>
  <c r="AA122" i="25"/>
  <c r="AA264" i="25" s="1"/>
  <c r="AD226" i="46"/>
  <c r="AN226" i="46"/>
  <c r="AK122" i="25"/>
  <c r="AK264" i="25" s="1"/>
  <c r="T262" i="25"/>
  <c r="K19" i="69"/>
  <c r="L223" i="56"/>
  <c r="K182" i="25"/>
  <c r="K303" i="25" s="1"/>
  <c r="L182" i="25"/>
  <c r="L303" i="25" s="1"/>
  <c r="L19" i="69"/>
  <c r="M223" i="56"/>
  <c r="G19" i="69"/>
  <c r="G182" i="25"/>
  <c r="G303" i="25" s="1"/>
  <c r="H223" i="56"/>
  <c r="Q223" i="56"/>
  <c r="P182" i="25"/>
  <c r="P303" i="25" s="1"/>
  <c r="P19" i="69"/>
  <c r="AI122" i="25"/>
  <c r="AL226" i="46"/>
  <c r="V223" i="56"/>
  <c r="U182" i="25"/>
  <c r="U303" i="25" s="1"/>
  <c r="U19" i="69"/>
  <c r="AC123" i="25"/>
  <c r="Z142" i="25"/>
  <c r="AJ122" i="25"/>
  <c r="AM226" i="46"/>
  <c r="H19" i="69"/>
  <c r="H182" i="25"/>
  <c r="H303" i="25" s="1"/>
  <c r="I223" i="56"/>
  <c r="AN123" i="25"/>
  <c r="AD122" i="25"/>
  <c r="AD264" i="25" s="1"/>
  <c r="AG226" i="46"/>
  <c r="J262" i="25"/>
  <c r="AL122" i="25"/>
  <c r="AL264" i="25" s="1"/>
  <c r="AO226" i="46"/>
  <c r="O223" i="56"/>
  <c r="N182" i="25"/>
  <c r="N303" i="25" s="1"/>
  <c r="N19" i="69"/>
  <c r="S262" i="25"/>
  <c r="D133" i="56"/>
  <c r="F182" i="25"/>
  <c r="F19" i="69"/>
  <c r="G223" i="56"/>
  <c r="AF122" i="25"/>
  <c r="AF264" i="25" s="1"/>
  <c r="AI226" i="46"/>
  <c r="AH226" i="46"/>
  <c r="AE122" i="25"/>
  <c r="AE264" i="25" s="1"/>
  <c r="AI123" i="25"/>
  <c r="AM122" i="25"/>
  <c r="AM264" i="25" s="1"/>
  <c r="AP226" i="46"/>
  <c r="AC226" i="46"/>
  <c r="Z122" i="25"/>
  <c r="AJ142" i="25"/>
  <c r="X223" i="56"/>
  <c r="W182" i="25"/>
  <c r="W303" i="25" s="1"/>
  <c r="W19" i="69"/>
  <c r="R223" i="56"/>
  <c r="Q182" i="25"/>
  <c r="Q303" i="25" s="1"/>
  <c r="Q19" i="69"/>
  <c r="AB142" i="25"/>
  <c r="AQ226" i="46"/>
  <c r="AN122" i="25"/>
  <c r="Y264" i="25"/>
  <c r="AU226" i="46"/>
  <c r="AR122" i="25"/>
  <c r="AR264" i="25" s="1"/>
  <c r="AO122" i="25"/>
  <c r="AO264" i="25" s="1"/>
  <c r="AR226" i="46"/>
  <c r="U223" i="56"/>
  <c r="T19" i="69"/>
  <c r="T182" i="25"/>
  <c r="T303" i="25" s="1"/>
  <c r="AA224" i="46"/>
  <c r="AH122" i="25"/>
  <c r="AH264" i="25" s="1"/>
  <c r="AK226" i="46"/>
  <c r="N223" i="56"/>
  <c r="M19" i="69"/>
  <c r="M182" i="25"/>
  <c r="M303" i="25" s="1"/>
  <c r="AC142" i="25"/>
  <c r="Z123" i="25"/>
  <c r="C119" i="25"/>
  <c r="AX137" i="46"/>
  <c r="W223" i="56"/>
  <c r="V182" i="25"/>
  <c r="V303" i="25" s="1"/>
  <c r="V19" i="69"/>
  <c r="O19" i="69"/>
  <c r="P223" i="56"/>
  <c r="O182" i="25"/>
  <c r="O303" i="25" s="1"/>
  <c r="AB122" i="25"/>
  <c r="AE226" i="46"/>
  <c r="AS226" i="46"/>
  <c r="AP122" i="25"/>
  <c r="AP264" i="25" s="1"/>
  <c r="AX136" i="46"/>
  <c r="J182" i="25"/>
  <c r="J303" i="25" s="1"/>
  <c r="K223" i="56"/>
  <c r="J19" i="69"/>
  <c r="F203" i="25"/>
  <c r="D154" i="56"/>
  <c r="K152" i="44" s="1"/>
  <c r="L152" i="44" s="1"/>
  <c r="AT226" i="46"/>
  <c r="AQ122" i="25"/>
  <c r="AQ264" i="25" s="1"/>
  <c r="N262" i="25"/>
  <c r="T223" i="56"/>
  <c r="S19" i="69"/>
  <c r="S182" i="25"/>
  <c r="S303" i="25" s="1"/>
  <c r="L85" i="44"/>
  <c r="J240" i="44" s="1"/>
  <c r="I240" i="44"/>
  <c r="L139" i="44"/>
  <c r="J227" i="44" s="1"/>
  <c r="I227" i="44"/>
  <c r="D95" i="70"/>
  <c r="C74" i="70"/>
  <c r="C95" i="70" s="1"/>
  <c r="D95" i="71"/>
  <c r="C73" i="71"/>
  <c r="C95" i="71" s="1"/>
  <c r="K156" i="44"/>
  <c r="D227" i="56"/>
  <c r="C207" i="25"/>
  <c r="C307" i="25" s="1"/>
  <c r="D307" i="25"/>
  <c r="X207" i="25"/>
  <c r="X307" i="25" s="1"/>
  <c r="Q156" i="46" l="1"/>
  <c r="L142" i="25" s="1"/>
  <c r="F143" i="25"/>
  <c r="F265" i="25" s="1"/>
  <c r="O200" i="47"/>
  <c r="O363" i="47" s="1"/>
  <c r="AH227" i="46"/>
  <c r="Q136" i="46"/>
  <c r="M136" i="56" s="1"/>
  <c r="AE143" i="25"/>
  <c r="AE265" i="25" s="1"/>
  <c r="Y156" i="46"/>
  <c r="T142" i="25" s="1"/>
  <c r="H143" i="25"/>
  <c r="H265" i="25" s="1"/>
  <c r="C49" i="71"/>
  <c r="G106" i="36"/>
  <c r="AG138" i="46" s="1"/>
  <c r="Q59" i="36"/>
  <c r="AM143" i="25"/>
  <c r="AM265" i="25" s="1"/>
  <c r="J59" i="36"/>
  <c r="Z227" i="46"/>
  <c r="M156" i="56"/>
  <c r="L22" i="69" s="1"/>
  <c r="L157" i="56"/>
  <c r="K73" i="70" s="1"/>
  <c r="K94" i="70" s="1"/>
  <c r="K81" i="74"/>
  <c r="K79" i="75" s="1"/>
  <c r="M59" i="36"/>
  <c r="E59" i="36"/>
  <c r="W81" i="74"/>
  <c r="W79" i="75" s="1"/>
  <c r="L162" i="56"/>
  <c r="L229" i="56" s="1"/>
  <c r="C86" i="71"/>
  <c r="S157" i="56"/>
  <c r="N227" i="46"/>
  <c r="X310" i="25"/>
  <c r="L59" i="36"/>
  <c r="R200" i="47"/>
  <c r="R363" i="47" s="1"/>
  <c r="H59" i="36"/>
  <c r="P59" i="36"/>
  <c r="X157" i="56"/>
  <c r="W72" i="71" s="1"/>
  <c r="W94" i="71" s="1"/>
  <c r="U59" i="36"/>
  <c r="I230" i="46"/>
  <c r="L148" i="25"/>
  <c r="L268" i="25" s="1"/>
  <c r="P157" i="56"/>
  <c r="O72" i="71" s="1"/>
  <c r="O94" i="71" s="1"/>
  <c r="L85" i="74"/>
  <c r="L83" i="75" s="1"/>
  <c r="S267" i="47"/>
  <c r="S274" i="47" s="1"/>
  <c r="S78" i="47"/>
  <c r="R267" i="47"/>
  <c r="R274" i="47" s="1"/>
  <c r="R78" i="47"/>
  <c r="K163" i="44"/>
  <c r="D232" i="56"/>
  <c r="N267" i="47"/>
  <c r="N274" i="47" s="1"/>
  <c r="N78" i="47"/>
  <c r="K267" i="47"/>
  <c r="K274" i="47" s="1"/>
  <c r="K78" i="47"/>
  <c r="J267" i="47"/>
  <c r="J274" i="47" s="1"/>
  <c r="J78" i="47"/>
  <c r="O267" i="47"/>
  <c r="O274" i="47" s="1"/>
  <c r="O78" i="47"/>
  <c r="H267" i="47"/>
  <c r="H274" i="47" s="1"/>
  <c r="H78" i="47"/>
  <c r="I267" i="47"/>
  <c r="I274" i="47" s="1"/>
  <c r="I78" i="47"/>
  <c r="C214" i="25"/>
  <c r="C312" i="25" s="1"/>
  <c r="X214" i="25"/>
  <c r="X312" i="25" s="1"/>
  <c r="D312" i="25"/>
  <c r="Q267" i="47"/>
  <c r="Q274" i="47" s="1"/>
  <c r="Q78" i="47"/>
  <c r="M267" i="47"/>
  <c r="M274" i="47" s="1"/>
  <c r="M78" i="47"/>
  <c r="V267" i="47"/>
  <c r="V274" i="47" s="1"/>
  <c r="V78" i="47"/>
  <c r="P267" i="47"/>
  <c r="P274" i="47" s="1"/>
  <c r="P78" i="47"/>
  <c r="U267" i="47"/>
  <c r="U274" i="47" s="1"/>
  <c r="U78" i="47"/>
  <c r="T267" i="47"/>
  <c r="T274" i="47" s="1"/>
  <c r="T78" i="47"/>
  <c r="G267" i="47"/>
  <c r="G274" i="47" s="1"/>
  <c r="G78" i="47"/>
  <c r="W267" i="47"/>
  <c r="W274" i="47" s="1"/>
  <c r="W78" i="47"/>
  <c r="L267" i="47"/>
  <c r="L274" i="47" s="1"/>
  <c r="L78" i="47"/>
  <c r="D127" i="47"/>
  <c r="D309" i="47"/>
  <c r="D315" i="47" s="1"/>
  <c r="D68" i="47"/>
  <c r="C117" i="47"/>
  <c r="E267" i="47"/>
  <c r="E274" i="47" s="1"/>
  <c r="E78" i="47"/>
  <c r="F267" i="47"/>
  <c r="F274" i="47" s="1"/>
  <c r="F78" i="47"/>
  <c r="M137" i="56"/>
  <c r="J106" i="36"/>
  <c r="AJ138" i="46" s="1"/>
  <c r="K148" i="25"/>
  <c r="K268" i="25" s="1"/>
  <c r="M205" i="47"/>
  <c r="M367" i="47" s="1"/>
  <c r="N230" i="46"/>
  <c r="F62" i="36"/>
  <c r="K160" i="46" s="1"/>
  <c r="AN227" i="46"/>
  <c r="R143" i="25"/>
  <c r="R265" i="25" s="1"/>
  <c r="U227" i="46"/>
  <c r="I106" i="36"/>
  <c r="AI138" i="46" s="1"/>
  <c r="P106" i="36"/>
  <c r="AP160" i="46" s="1"/>
  <c r="H106" i="36"/>
  <c r="AH140" i="46" s="1"/>
  <c r="AC126" i="25" s="1"/>
  <c r="U106" i="36"/>
  <c r="D106" i="36"/>
  <c r="AD139" i="46" s="1"/>
  <c r="C262" i="25"/>
  <c r="O106" i="36"/>
  <c r="AO160" i="46" s="1"/>
  <c r="W59" i="36"/>
  <c r="G162" i="56"/>
  <c r="G229" i="56" s="1"/>
  <c r="U137" i="56"/>
  <c r="AS84" i="25"/>
  <c r="K106" i="36"/>
  <c r="V230" i="46"/>
  <c r="S148" i="25"/>
  <c r="S268" i="25" s="1"/>
  <c r="S85" i="74"/>
  <c r="S83" i="75" s="1"/>
  <c r="T162" i="56"/>
  <c r="AN148" i="25"/>
  <c r="AN268" i="25" s="1"/>
  <c r="AQ230" i="46"/>
  <c r="S205" i="47"/>
  <c r="S367" i="47" s="1"/>
  <c r="T205" i="47"/>
  <c r="T367" i="47" s="1"/>
  <c r="AO148" i="25"/>
  <c r="AO268" i="25" s="1"/>
  <c r="AR230" i="46"/>
  <c r="P148" i="25"/>
  <c r="P268" i="25" s="1"/>
  <c r="S230" i="46"/>
  <c r="P85" i="74"/>
  <c r="P83" i="75" s="1"/>
  <c r="Q162" i="56"/>
  <c r="P205" i="47"/>
  <c r="P367" i="47" s="1"/>
  <c r="AN230" i="46"/>
  <c r="AK148" i="25"/>
  <c r="AK268" i="25" s="1"/>
  <c r="K162" i="56"/>
  <c r="AH230" i="46"/>
  <c r="J205" i="47"/>
  <c r="J367" i="47" s="1"/>
  <c r="AE148" i="25"/>
  <c r="AE268" i="25" s="1"/>
  <c r="T230" i="46"/>
  <c r="Q148" i="25"/>
  <c r="Q268" i="25" s="1"/>
  <c r="Q85" i="74"/>
  <c r="Q83" i="75" s="1"/>
  <c r="U230" i="46"/>
  <c r="R85" i="74"/>
  <c r="R83" i="75" s="1"/>
  <c r="R148" i="25"/>
  <c r="R268" i="25" s="1"/>
  <c r="C310" i="25"/>
  <c r="I162" i="46"/>
  <c r="C64" i="36"/>
  <c r="F162" i="56"/>
  <c r="E205" i="47"/>
  <c r="E367" i="47" s="1"/>
  <c r="Z148" i="25"/>
  <c r="Z268" i="25" s="1"/>
  <c r="AC230" i="46"/>
  <c r="T148" i="25"/>
  <c r="T268" i="25" s="1"/>
  <c r="W230" i="46"/>
  <c r="T85" i="74"/>
  <c r="T83" i="75" s="1"/>
  <c r="U162" i="56"/>
  <c r="E148" i="25"/>
  <c r="E268" i="25" s="1"/>
  <c r="H230" i="46"/>
  <c r="E85" i="74"/>
  <c r="E83" i="75" s="1"/>
  <c r="M148" i="25"/>
  <c r="M268" i="25" s="1"/>
  <c r="M85" i="74"/>
  <c r="M83" i="75" s="1"/>
  <c r="P230" i="46"/>
  <c r="AF148" i="25"/>
  <c r="AF268" i="25" s="1"/>
  <c r="K205" i="47"/>
  <c r="K367" i="47" s="1"/>
  <c r="AI230" i="46"/>
  <c r="H162" i="56"/>
  <c r="AE230" i="46"/>
  <c r="G205" i="47"/>
  <c r="G367" i="47" s="1"/>
  <c r="AB148" i="25"/>
  <c r="AB268" i="25" s="1"/>
  <c r="G85" i="74"/>
  <c r="G83" i="75" s="1"/>
  <c r="G148" i="25"/>
  <c r="G268" i="25" s="1"/>
  <c r="J230" i="46"/>
  <c r="Y230" i="46"/>
  <c r="V148" i="25"/>
  <c r="V268" i="25" s="1"/>
  <c r="V85" i="74"/>
  <c r="V83" i="75" s="1"/>
  <c r="R230" i="46"/>
  <c r="O85" i="74"/>
  <c r="O83" i="75" s="1"/>
  <c r="O148" i="25"/>
  <c r="O268" i="25" s="1"/>
  <c r="P162" i="56"/>
  <c r="N205" i="47"/>
  <c r="N367" i="47" s="1"/>
  <c r="AI148" i="25"/>
  <c r="AI268" i="25" s="1"/>
  <c r="AL230" i="46"/>
  <c r="M230" i="46"/>
  <c r="J85" i="74"/>
  <c r="J83" i="75" s="1"/>
  <c r="J148" i="25"/>
  <c r="J268" i="25" s="1"/>
  <c r="X162" i="56"/>
  <c r="AR148" i="25"/>
  <c r="AR268" i="25" s="1"/>
  <c r="AU230" i="46"/>
  <c r="W205" i="47"/>
  <c r="W367" i="47" s="1"/>
  <c r="R162" i="56"/>
  <c r="Q205" i="47"/>
  <c r="Q367" i="47" s="1"/>
  <c r="AL148" i="25"/>
  <c r="AL268" i="25" s="1"/>
  <c r="AO230" i="46"/>
  <c r="AD148" i="25"/>
  <c r="AD268" i="25" s="1"/>
  <c r="I205" i="47"/>
  <c r="I367" i="47" s="1"/>
  <c r="AG230" i="46"/>
  <c r="M162" i="56"/>
  <c r="L205" i="47"/>
  <c r="L367" i="47" s="1"/>
  <c r="AJ230" i="46"/>
  <c r="AG148" i="25"/>
  <c r="AG268" i="25" s="1"/>
  <c r="M65" i="36"/>
  <c r="P65" i="36"/>
  <c r="G65" i="36"/>
  <c r="W65" i="36"/>
  <c r="J65" i="36"/>
  <c r="D65" i="36"/>
  <c r="AS80" i="25"/>
  <c r="I65" i="36"/>
  <c r="K65" i="36"/>
  <c r="S65" i="36"/>
  <c r="E65" i="36"/>
  <c r="L65" i="36"/>
  <c r="U65" i="36"/>
  <c r="R65" i="36"/>
  <c r="Q65" i="36"/>
  <c r="H65" i="36"/>
  <c r="O65" i="36"/>
  <c r="V65" i="36"/>
  <c r="N65" i="36"/>
  <c r="F65" i="36"/>
  <c r="T65" i="36"/>
  <c r="I148" i="25"/>
  <c r="I268" i="25" s="1"/>
  <c r="L230" i="46"/>
  <c r="I85" i="74"/>
  <c r="I83" i="75" s="1"/>
  <c r="J162" i="56"/>
  <c r="H148" i="25"/>
  <c r="H268" i="25" s="1"/>
  <c r="K230" i="46"/>
  <c r="H85" i="74"/>
  <c r="H83" i="75" s="1"/>
  <c r="W162" i="56"/>
  <c r="AQ148" i="25"/>
  <c r="AQ268" i="25" s="1"/>
  <c r="AT230" i="46"/>
  <c r="V205" i="47"/>
  <c r="V367" i="47" s="1"/>
  <c r="N85" i="74"/>
  <c r="N83" i="75" s="1"/>
  <c r="Q230" i="46"/>
  <c r="N148" i="25"/>
  <c r="N268" i="25" s="1"/>
  <c r="O162" i="56"/>
  <c r="S162" i="56"/>
  <c r="R205" i="47"/>
  <c r="R367" i="47" s="1"/>
  <c r="AM148" i="25"/>
  <c r="AM268" i="25" s="1"/>
  <c r="AP230" i="46"/>
  <c r="V162" i="56"/>
  <c r="AS230" i="46"/>
  <c r="AP148" i="25"/>
  <c r="AP268" i="25" s="1"/>
  <c r="U205" i="47"/>
  <c r="U367" i="47" s="1"/>
  <c r="AD162" i="46"/>
  <c r="C108" i="36"/>
  <c r="U148" i="25"/>
  <c r="U268" i="25" s="1"/>
  <c r="U85" i="74"/>
  <c r="U83" i="75" s="1"/>
  <c r="X230" i="46"/>
  <c r="N162" i="56"/>
  <c r="I162" i="56"/>
  <c r="AS160" i="46"/>
  <c r="AS140" i="46"/>
  <c r="AN126" i="25" s="1"/>
  <c r="AS139" i="46"/>
  <c r="AS151" i="46"/>
  <c r="AS138" i="46"/>
  <c r="U156" i="56"/>
  <c r="T157" i="56"/>
  <c r="S143" i="25"/>
  <c r="S265" i="25" s="1"/>
  <c r="S81" i="74"/>
  <c r="S79" i="75" s="1"/>
  <c r="V227" i="46"/>
  <c r="N62" i="36"/>
  <c r="P62" i="36"/>
  <c r="AS68" i="25"/>
  <c r="Q62" i="36"/>
  <c r="S210" i="25"/>
  <c r="S308" i="25" s="1"/>
  <c r="T228" i="56"/>
  <c r="S75" i="71"/>
  <c r="S96" i="71" s="1"/>
  <c r="S76" i="70"/>
  <c r="S96" i="70" s="1"/>
  <c r="AQ142" i="46"/>
  <c r="AQ144" i="46"/>
  <c r="AL130" i="25" s="1"/>
  <c r="AQ150" i="46"/>
  <c r="AQ143" i="46"/>
  <c r="AK144" i="46"/>
  <c r="AF130" i="25" s="1"/>
  <c r="AK142" i="46"/>
  <c r="AK150" i="46"/>
  <c r="AK143" i="46"/>
  <c r="AP150" i="46"/>
  <c r="AP144" i="46"/>
  <c r="AK130" i="25" s="1"/>
  <c r="AP142" i="46"/>
  <c r="AP143" i="46"/>
  <c r="AU144" i="46"/>
  <c r="AU142" i="46"/>
  <c r="AU143" i="46"/>
  <c r="AU150" i="46"/>
  <c r="AS142" i="46"/>
  <c r="AS143" i="46"/>
  <c r="AS144" i="46"/>
  <c r="AN130" i="25" s="1"/>
  <c r="AS150" i="46"/>
  <c r="W226" i="46"/>
  <c r="T122" i="25"/>
  <c r="T264" i="25" s="1"/>
  <c r="AH138" i="46"/>
  <c r="F76" i="70"/>
  <c r="F96" i="70" s="1"/>
  <c r="G228" i="56"/>
  <c r="F210" i="25"/>
  <c r="F308" i="25" s="1"/>
  <c r="F75" i="71"/>
  <c r="F96" i="71" s="1"/>
  <c r="E72" i="71"/>
  <c r="E94" i="71" s="1"/>
  <c r="E206" i="25"/>
  <c r="E306" i="25" s="1"/>
  <c r="E73" i="70"/>
  <c r="E94" i="70" s="1"/>
  <c r="F226" i="56"/>
  <c r="D123" i="25"/>
  <c r="E137" i="56"/>
  <c r="I62" i="36"/>
  <c r="F106" i="36"/>
  <c r="AC143" i="25"/>
  <c r="AC265" i="25" s="1"/>
  <c r="AF227" i="46"/>
  <c r="H200" i="47"/>
  <c r="H363" i="47" s="1"/>
  <c r="E106" i="36"/>
  <c r="L200" i="47"/>
  <c r="L363" i="47" s="1"/>
  <c r="AJ227" i="46"/>
  <c r="AG143" i="25"/>
  <c r="AG265" i="25" s="1"/>
  <c r="AI143" i="25"/>
  <c r="AI265" i="25" s="1"/>
  <c r="N200" i="47"/>
  <c r="N363" i="47" s="1"/>
  <c r="AL227" i="46"/>
  <c r="C263" i="25"/>
  <c r="I157" i="56"/>
  <c r="T62" i="36"/>
  <c r="W210" i="25"/>
  <c r="W308" i="25" s="1"/>
  <c r="W75" i="71"/>
  <c r="W96" i="71" s="1"/>
  <c r="X228" i="56"/>
  <c r="W76" i="70"/>
  <c r="W96" i="70" s="1"/>
  <c r="Z143" i="25"/>
  <c r="Z265" i="25" s="1"/>
  <c r="E200" i="47"/>
  <c r="E363" i="47" s="1"/>
  <c r="AC227" i="46"/>
  <c r="R137" i="46"/>
  <c r="R136" i="46"/>
  <c r="R156" i="46"/>
  <c r="Z136" i="46"/>
  <c r="Z137" i="46"/>
  <c r="Z156" i="46"/>
  <c r="AD157" i="46"/>
  <c r="C104" i="36"/>
  <c r="AR143" i="25"/>
  <c r="AR265" i="25" s="1"/>
  <c r="W200" i="47"/>
  <c r="W363" i="47" s="1"/>
  <c r="AU227" i="46"/>
  <c r="AA137" i="46"/>
  <c r="AA136" i="46"/>
  <c r="AA156" i="46"/>
  <c r="P137" i="46"/>
  <c r="P156" i="46"/>
  <c r="P136" i="46"/>
  <c r="E91" i="56"/>
  <c r="D91" i="56" s="1"/>
  <c r="K91" i="44" s="1"/>
  <c r="L91" i="44" s="1"/>
  <c r="BS91" i="46"/>
  <c r="CO91" i="46" s="1"/>
  <c r="L143" i="25"/>
  <c r="L265" i="25" s="1"/>
  <c r="L81" i="74"/>
  <c r="L79" i="75" s="1"/>
  <c r="O227" i="46"/>
  <c r="M157" i="56"/>
  <c r="AL142" i="46"/>
  <c r="AL144" i="46"/>
  <c r="AG130" i="25" s="1"/>
  <c r="AL143" i="46"/>
  <c r="AL150" i="46"/>
  <c r="AE144" i="46"/>
  <c r="Z130" i="25" s="1"/>
  <c r="AE150" i="46"/>
  <c r="AE142" i="46"/>
  <c r="AE143" i="46"/>
  <c r="AM144" i="46"/>
  <c r="AM143" i="46"/>
  <c r="AM142" i="46"/>
  <c r="AM150" i="46"/>
  <c r="AW144" i="46"/>
  <c r="AR130" i="25" s="1"/>
  <c r="AW150" i="46"/>
  <c r="AW143" i="46"/>
  <c r="AW142" i="46"/>
  <c r="AR144" i="46"/>
  <c r="AM130" i="25" s="1"/>
  <c r="AR143" i="46"/>
  <c r="AR142" i="46"/>
  <c r="AR150" i="46"/>
  <c r="AR140" i="46"/>
  <c r="AM126" i="25" s="1"/>
  <c r="AR139" i="46"/>
  <c r="AR151" i="46"/>
  <c r="AR160" i="46"/>
  <c r="AR138" i="46"/>
  <c r="U157" i="56"/>
  <c r="T143" i="25"/>
  <c r="T265" i="25" s="1"/>
  <c r="W227" i="46"/>
  <c r="T81" i="74"/>
  <c r="T79" i="75" s="1"/>
  <c r="R62" i="36"/>
  <c r="E75" i="71"/>
  <c r="E96" i="71" s="1"/>
  <c r="F228" i="56"/>
  <c r="E210" i="25"/>
  <c r="E308" i="25" s="1"/>
  <c r="E76" i="70"/>
  <c r="E96" i="70" s="1"/>
  <c r="D204" i="47"/>
  <c r="AX161" i="46"/>
  <c r="AB229" i="46"/>
  <c r="E161" i="56"/>
  <c r="Y147" i="25"/>
  <c r="K62" i="36"/>
  <c r="G226" i="46"/>
  <c r="E136" i="56"/>
  <c r="D122" i="25"/>
  <c r="M62" i="36"/>
  <c r="D62" i="36"/>
  <c r="G62" i="36"/>
  <c r="AK139" i="46"/>
  <c r="AK138" i="46"/>
  <c r="AK160" i="46"/>
  <c r="AK151" i="46"/>
  <c r="AK140" i="46"/>
  <c r="AF126" i="25" s="1"/>
  <c r="W62" i="36"/>
  <c r="C204" i="25"/>
  <c r="X204" i="25"/>
  <c r="AG140" i="46"/>
  <c r="AB126" i="25" s="1"/>
  <c r="AG151" i="46"/>
  <c r="AR227" i="46"/>
  <c r="AO143" i="25"/>
  <c r="AO265" i="25" s="1"/>
  <c r="T200" i="47"/>
  <c r="T363" i="47" s="1"/>
  <c r="T106" i="36"/>
  <c r="L106" i="36"/>
  <c r="Q106" i="36"/>
  <c r="N106" i="36"/>
  <c r="V106" i="36"/>
  <c r="W106" i="36"/>
  <c r="C184" i="25"/>
  <c r="X184" i="25"/>
  <c r="C60" i="36"/>
  <c r="I157" i="46"/>
  <c r="Q75" i="71"/>
  <c r="Q96" i="71" s="1"/>
  <c r="R228" i="56"/>
  <c r="Q210" i="25"/>
  <c r="Q308" i="25" s="1"/>
  <c r="Q76" i="70"/>
  <c r="Q96" i="70" s="1"/>
  <c r="J62" i="36"/>
  <c r="D304" i="25"/>
  <c r="X183" i="25"/>
  <c r="C183" i="25"/>
  <c r="X136" i="46"/>
  <c r="X137" i="46"/>
  <c r="X156" i="46"/>
  <c r="K156" i="46"/>
  <c r="K136" i="46"/>
  <c r="K137" i="46"/>
  <c r="W137" i="46"/>
  <c r="W156" i="46"/>
  <c r="W136" i="46"/>
  <c r="U136" i="56"/>
  <c r="O206" i="25"/>
  <c r="O306" i="25" s="1"/>
  <c r="R157" i="56"/>
  <c r="Q143" i="25"/>
  <c r="Q265" i="25" s="1"/>
  <c r="T227" i="46"/>
  <c r="Q81" i="74"/>
  <c r="Q79" i="75" s="1"/>
  <c r="Q227" i="46"/>
  <c r="N81" i="74"/>
  <c r="N79" i="75" s="1"/>
  <c r="N143" i="25"/>
  <c r="N265" i="25" s="1"/>
  <c r="O157" i="56"/>
  <c r="G206" i="25"/>
  <c r="G306" i="25" s="1"/>
  <c r="G72" i="71"/>
  <c r="G94" i="71" s="1"/>
  <c r="G73" i="70"/>
  <c r="G94" i="70" s="1"/>
  <c r="H226" i="56"/>
  <c r="AV150" i="46"/>
  <c r="AV142" i="46"/>
  <c r="AV143" i="46"/>
  <c r="AV144" i="46"/>
  <c r="AQ130" i="25" s="1"/>
  <c r="AN144" i="46"/>
  <c r="AI130" i="25" s="1"/>
  <c r="AN143" i="46"/>
  <c r="AN142" i="46"/>
  <c r="AN150" i="46"/>
  <c r="AI143" i="46"/>
  <c r="AI144" i="46"/>
  <c r="AD130" i="25" s="1"/>
  <c r="AI142" i="46"/>
  <c r="AI150" i="46"/>
  <c r="AG144" i="46"/>
  <c r="AB130" i="25" s="1"/>
  <c r="AG143" i="46"/>
  <c r="AG142" i="46"/>
  <c r="AG150" i="46"/>
  <c r="C109" i="36"/>
  <c r="AD150" i="46"/>
  <c r="AD142" i="46"/>
  <c r="AD144" i="46"/>
  <c r="AD143" i="46"/>
  <c r="S200" i="47"/>
  <c r="S363" i="47" s="1"/>
  <c r="AQ227" i="46"/>
  <c r="AN143" i="25"/>
  <c r="AN265" i="25" s="1"/>
  <c r="AU140" i="46"/>
  <c r="AP126" i="25" s="1"/>
  <c r="AU160" i="46"/>
  <c r="AU138" i="46"/>
  <c r="AU139" i="46"/>
  <c r="AU151" i="46"/>
  <c r="AJ151" i="46"/>
  <c r="AP151" i="46"/>
  <c r="AP138" i="46"/>
  <c r="U76" i="70"/>
  <c r="U96" i="70" s="1"/>
  <c r="U210" i="25"/>
  <c r="U308" i="25" s="1"/>
  <c r="U75" i="71"/>
  <c r="U96" i="71" s="1"/>
  <c r="V228" i="56"/>
  <c r="I76" i="70"/>
  <c r="I96" i="70" s="1"/>
  <c r="I210" i="25"/>
  <c r="I308" i="25" s="1"/>
  <c r="J228" i="56"/>
  <c r="I75" i="71"/>
  <c r="I96" i="71" s="1"/>
  <c r="G226" i="56"/>
  <c r="F206" i="25"/>
  <c r="F306" i="25" s="1"/>
  <c r="F73" i="70"/>
  <c r="F94" i="70" s="1"/>
  <c r="F72" i="71"/>
  <c r="F94" i="71" s="1"/>
  <c r="E156" i="56"/>
  <c r="D142" i="25"/>
  <c r="R73" i="70"/>
  <c r="R94" i="70" s="1"/>
  <c r="S226" i="56"/>
  <c r="R206" i="25"/>
  <c r="R306" i="25" s="1"/>
  <c r="R72" i="71"/>
  <c r="R94" i="71" s="1"/>
  <c r="V75" i="71"/>
  <c r="V96" i="71" s="1"/>
  <c r="W228" i="56"/>
  <c r="V76" i="70"/>
  <c r="V96" i="70" s="1"/>
  <c r="V210" i="25"/>
  <c r="V308" i="25" s="1"/>
  <c r="G76" i="70"/>
  <c r="G96" i="70" s="1"/>
  <c r="H228" i="56"/>
  <c r="G75" i="71"/>
  <c r="G96" i="71" s="1"/>
  <c r="G210" i="25"/>
  <c r="G308" i="25" s="1"/>
  <c r="K72" i="71"/>
  <c r="K94" i="71" s="1"/>
  <c r="AQ143" i="25"/>
  <c r="AQ265" i="25" s="1"/>
  <c r="V200" i="47"/>
  <c r="V363" i="47" s="1"/>
  <c r="AT227" i="46"/>
  <c r="AI227" i="46"/>
  <c r="K200" i="47"/>
  <c r="K363" i="47" s="1"/>
  <c r="AF143" i="25"/>
  <c r="AF265" i="25" s="1"/>
  <c r="M136" i="46"/>
  <c r="M137" i="46"/>
  <c r="M156" i="46"/>
  <c r="S62" i="36"/>
  <c r="L62" i="36"/>
  <c r="J76" i="70"/>
  <c r="J96" i="70" s="1"/>
  <c r="K228" i="56"/>
  <c r="J75" i="71"/>
  <c r="J96" i="71" s="1"/>
  <c r="J210" i="25"/>
  <c r="J308" i="25" s="1"/>
  <c r="U62" i="36"/>
  <c r="K132" i="44"/>
  <c r="D224" i="56"/>
  <c r="M106" i="36"/>
  <c r="L136" i="46"/>
  <c r="L156" i="46"/>
  <c r="L137" i="46"/>
  <c r="T156" i="46"/>
  <c r="T136" i="46"/>
  <c r="T137" i="46"/>
  <c r="N136" i="46"/>
  <c r="N137" i="46"/>
  <c r="N156" i="46"/>
  <c r="O137" i="46"/>
  <c r="O136" i="46"/>
  <c r="O156" i="46"/>
  <c r="T140" i="46"/>
  <c r="T138" i="46"/>
  <c r="T151" i="46"/>
  <c r="T139" i="46"/>
  <c r="T160" i="46"/>
  <c r="Q157" i="56"/>
  <c r="S227" i="46"/>
  <c r="P143" i="25"/>
  <c r="P265" i="25" s="1"/>
  <c r="P81" i="74"/>
  <c r="P79" i="75" s="1"/>
  <c r="R210" i="25"/>
  <c r="R308" i="25" s="1"/>
  <c r="R76" i="70"/>
  <c r="R96" i="70" s="1"/>
  <c r="R75" i="71"/>
  <c r="R96" i="71" s="1"/>
  <c r="S228" i="56"/>
  <c r="AF143" i="46"/>
  <c r="AF150" i="46"/>
  <c r="AF142" i="46"/>
  <c r="AF144" i="46"/>
  <c r="AA130" i="25" s="1"/>
  <c r="AH143" i="46"/>
  <c r="AH150" i="46"/>
  <c r="AH142" i="46"/>
  <c r="AH144" i="46"/>
  <c r="AC130" i="25" s="1"/>
  <c r="AJ150" i="46"/>
  <c r="AJ143" i="46"/>
  <c r="AJ142" i="46"/>
  <c r="AJ144" i="46"/>
  <c r="AE130" i="25" s="1"/>
  <c r="AO143" i="46"/>
  <c r="AO142" i="46"/>
  <c r="AO150" i="46"/>
  <c r="AO144" i="46"/>
  <c r="AJ130" i="25" s="1"/>
  <c r="AT143" i="46"/>
  <c r="AT144" i="46"/>
  <c r="AO130" i="25" s="1"/>
  <c r="AT150" i="46"/>
  <c r="AT142" i="46"/>
  <c r="I228" i="56"/>
  <c r="H210" i="25"/>
  <c r="H308" i="25" s="1"/>
  <c r="H76" i="70"/>
  <c r="H96" i="70" s="1"/>
  <c r="H75" i="71"/>
  <c r="H96" i="71" s="1"/>
  <c r="K75" i="71"/>
  <c r="K96" i="71" s="1"/>
  <c r="K76" i="70"/>
  <c r="K96" i="70" s="1"/>
  <c r="K210" i="25"/>
  <c r="K308" i="25" s="1"/>
  <c r="L228" i="56"/>
  <c r="AB136" i="46"/>
  <c r="AB156" i="46"/>
  <c r="AB137" i="46"/>
  <c r="V136" i="46"/>
  <c r="V137" i="46"/>
  <c r="V156" i="46"/>
  <c r="E62" i="36"/>
  <c r="J73" i="70"/>
  <c r="J94" i="70" s="1"/>
  <c r="J72" i="71"/>
  <c r="J94" i="71" s="1"/>
  <c r="J206" i="25"/>
  <c r="J306" i="25" s="1"/>
  <c r="K226" i="56"/>
  <c r="V226" i="56"/>
  <c r="U72" i="71"/>
  <c r="U94" i="71" s="1"/>
  <c r="U73" i="70"/>
  <c r="U94" i="70" s="1"/>
  <c r="U206" i="25"/>
  <c r="U306" i="25" s="1"/>
  <c r="AD151" i="46"/>
  <c r="H62" i="36"/>
  <c r="D92" i="25"/>
  <c r="C92" i="25" s="1"/>
  <c r="D81" i="69"/>
  <c r="C81" i="69" s="1"/>
  <c r="C88" i="25"/>
  <c r="D89" i="70"/>
  <c r="C89" i="70" s="1"/>
  <c r="D59" i="65"/>
  <c r="C59" i="65" s="1"/>
  <c r="D58" i="73"/>
  <c r="D88" i="71"/>
  <c r="C88" i="71" s="1"/>
  <c r="X88" i="25"/>
  <c r="Y92" i="25"/>
  <c r="X92" i="25" s="1"/>
  <c r="AS92" i="25" s="1"/>
  <c r="C58" i="36"/>
  <c r="L122" i="25"/>
  <c r="L264" i="25" s="1"/>
  <c r="O226" i="46"/>
  <c r="V62" i="36"/>
  <c r="M75" i="71"/>
  <c r="M96" i="71" s="1"/>
  <c r="M76" i="70"/>
  <c r="M96" i="70" s="1"/>
  <c r="M210" i="25"/>
  <c r="M308" i="25" s="1"/>
  <c r="N228" i="56"/>
  <c r="T76" i="70"/>
  <c r="T96" i="70" s="1"/>
  <c r="T210" i="25"/>
  <c r="T308" i="25" s="1"/>
  <c r="U228" i="56"/>
  <c r="T75" i="71"/>
  <c r="T96" i="71" s="1"/>
  <c r="Q200" i="47"/>
  <c r="Q363" i="47" s="1"/>
  <c r="AL143" i="25"/>
  <c r="AL265" i="25" s="1"/>
  <c r="AO227" i="46"/>
  <c r="I72" i="71"/>
  <c r="I94" i="71" s="1"/>
  <c r="I73" i="70"/>
  <c r="I94" i="70" s="1"/>
  <c r="J226" i="56"/>
  <c r="I206" i="25"/>
  <c r="I306" i="25" s="1"/>
  <c r="M143" i="25"/>
  <c r="M265" i="25" s="1"/>
  <c r="P227" i="46"/>
  <c r="M81" i="74"/>
  <c r="M79" i="75" s="1"/>
  <c r="N157" i="56"/>
  <c r="Y227" i="46"/>
  <c r="V81" i="74"/>
  <c r="V79" i="75" s="1"/>
  <c r="V143" i="25"/>
  <c r="V265" i="25" s="1"/>
  <c r="W157" i="56"/>
  <c r="AS227" i="46"/>
  <c r="AP143" i="25"/>
  <c r="AP265" i="25" s="1"/>
  <c r="U200" i="47"/>
  <c r="U363" i="47" s="1"/>
  <c r="J136" i="46"/>
  <c r="J156" i="46"/>
  <c r="J137" i="46"/>
  <c r="U156" i="46"/>
  <c r="U136" i="46"/>
  <c r="U137" i="46"/>
  <c r="S156" i="46"/>
  <c r="S136" i="46"/>
  <c r="S137" i="46"/>
  <c r="G59" i="36"/>
  <c r="O59" i="36"/>
  <c r="K59" i="36"/>
  <c r="S59" i="36"/>
  <c r="R59" i="36"/>
  <c r="F59" i="36"/>
  <c r="I59" i="36"/>
  <c r="V59" i="36"/>
  <c r="N59" i="36"/>
  <c r="AS52" i="25"/>
  <c r="C119" i="36"/>
  <c r="L157" i="44"/>
  <c r="J228" i="44" s="1"/>
  <c r="I228" i="44"/>
  <c r="L205" i="25"/>
  <c r="X142" i="25"/>
  <c r="AN264" i="25"/>
  <c r="AB264" i="25"/>
  <c r="X123" i="25"/>
  <c r="G486" i="31"/>
  <c r="C36" i="57"/>
  <c r="X122" i="25"/>
  <c r="E528" i="31"/>
  <c r="C207" i="44"/>
  <c r="E207" i="44" s="1"/>
  <c r="H207" i="44" s="1"/>
  <c r="C209" i="46"/>
  <c r="E209" i="46" s="1"/>
  <c r="E505" i="31"/>
  <c r="C83" i="44"/>
  <c r="C83" i="46"/>
  <c r="X203" i="25"/>
  <c r="C203" i="25"/>
  <c r="L21" i="69"/>
  <c r="L186" i="25"/>
  <c r="Z264" i="25"/>
  <c r="C19" i="69"/>
  <c r="M225" i="56"/>
  <c r="L20" i="69"/>
  <c r="L185" i="25"/>
  <c r="AV226" i="46"/>
  <c r="F303" i="25"/>
  <c r="X182" i="25"/>
  <c r="C182" i="25"/>
  <c r="AJ264" i="25"/>
  <c r="AI264" i="25"/>
  <c r="D223" i="56"/>
  <c r="K131" i="44"/>
  <c r="AC264" i="25"/>
  <c r="I224" i="44"/>
  <c r="L156" i="44"/>
  <c r="J224" i="44" s="1"/>
  <c r="K206" i="25" l="1"/>
  <c r="K306" i="25" s="1"/>
  <c r="K138" i="46"/>
  <c r="L226" i="56"/>
  <c r="AI151" i="46"/>
  <c r="W206" i="25"/>
  <c r="W306" i="25" s="1"/>
  <c r="AG139" i="46"/>
  <c r="AG160" i="46"/>
  <c r="AH139" i="46"/>
  <c r="H187" i="47" s="1"/>
  <c r="AO140" i="46"/>
  <c r="AJ126" i="25" s="1"/>
  <c r="K76" i="71"/>
  <c r="K97" i="71" s="1"/>
  <c r="AP140" i="46"/>
  <c r="AK126" i="25" s="1"/>
  <c r="K77" i="70"/>
  <c r="K97" i="70" s="1"/>
  <c r="AP139" i="46"/>
  <c r="K211" i="25"/>
  <c r="K309" i="25" s="1"/>
  <c r="X226" i="56"/>
  <c r="P226" i="56"/>
  <c r="AH160" i="46"/>
  <c r="AO138" i="46"/>
  <c r="AJ124" i="25" s="1"/>
  <c r="W73" i="70"/>
  <c r="W94" i="70" s="1"/>
  <c r="O73" i="70"/>
  <c r="O94" i="70" s="1"/>
  <c r="AH151" i="46"/>
  <c r="AO139" i="46"/>
  <c r="AJ125" i="25" s="1"/>
  <c r="AO151" i="46"/>
  <c r="F76" i="71"/>
  <c r="F97" i="71" s="1"/>
  <c r="AJ139" i="46"/>
  <c r="AJ160" i="46"/>
  <c r="AE146" i="25" s="1"/>
  <c r="K139" i="46"/>
  <c r="AI140" i="46"/>
  <c r="AD126" i="25" s="1"/>
  <c r="AI139" i="46"/>
  <c r="F211" i="25"/>
  <c r="F309" i="25" s="1"/>
  <c r="AD138" i="46"/>
  <c r="AD160" i="46"/>
  <c r="AD140" i="46"/>
  <c r="AJ140" i="46"/>
  <c r="AE126" i="25" s="1"/>
  <c r="K151" i="46"/>
  <c r="F80" i="74" s="1"/>
  <c r="F78" i="75" s="1"/>
  <c r="K140" i="46"/>
  <c r="F126" i="25" s="1"/>
  <c r="AI160" i="46"/>
  <c r="F77" i="70"/>
  <c r="F97" i="70" s="1"/>
  <c r="C309" i="47"/>
  <c r="C315" i="47" s="1"/>
  <c r="C127" i="47"/>
  <c r="D78" i="47"/>
  <c r="D267" i="47"/>
  <c r="D274" i="47" s="1"/>
  <c r="C68" i="47"/>
  <c r="I229" i="44"/>
  <c r="L163" i="44"/>
  <c r="J229" i="44" s="1"/>
  <c r="C106" i="36"/>
  <c r="T186" i="25"/>
  <c r="T21" i="69"/>
  <c r="AC136" i="46"/>
  <c r="C59" i="36"/>
  <c r="AC137" i="46"/>
  <c r="CO137" i="46" s="1"/>
  <c r="C304" i="25"/>
  <c r="AX162" i="46"/>
  <c r="AV230" i="46" s="1"/>
  <c r="AB230" i="46"/>
  <c r="D205" i="47"/>
  <c r="Y148" i="25"/>
  <c r="U77" i="70"/>
  <c r="U97" i="70" s="1"/>
  <c r="U76" i="71"/>
  <c r="U97" i="71" s="1"/>
  <c r="U211" i="25"/>
  <c r="U309" i="25" s="1"/>
  <c r="V229" i="56"/>
  <c r="R77" i="70"/>
  <c r="R97" i="70" s="1"/>
  <c r="R211" i="25"/>
  <c r="R309" i="25" s="1"/>
  <c r="S229" i="56"/>
  <c r="R76" i="71"/>
  <c r="R97" i="71" s="1"/>
  <c r="V76" i="71"/>
  <c r="V97" i="71" s="1"/>
  <c r="V211" i="25"/>
  <c r="V309" i="25" s="1"/>
  <c r="W229" i="56"/>
  <c r="V77" i="70"/>
  <c r="V97" i="70" s="1"/>
  <c r="I77" i="70"/>
  <c r="I97" i="70" s="1"/>
  <c r="J229" i="56"/>
  <c r="I76" i="71"/>
  <c r="I97" i="71" s="1"/>
  <c r="I211" i="25"/>
  <c r="I309" i="25" s="1"/>
  <c r="Y142" i="46"/>
  <c r="Y143" i="46"/>
  <c r="Y150" i="46"/>
  <c r="Y144" i="46"/>
  <c r="T143" i="46"/>
  <c r="T150" i="46"/>
  <c r="T144" i="46"/>
  <c r="T142" i="46"/>
  <c r="Z150" i="46"/>
  <c r="Z142" i="46"/>
  <c r="V142" i="56" s="1"/>
  <c r="Z143" i="46"/>
  <c r="Z144" i="46"/>
  <c r="U130" i="25" s="1"/>
  <c r="P142" i="46"/>
  <c r="P144" i="46"/>
  <c r="P143" i="46"/>
  <c r="P150" i="46"/>
  <c r="O150" i="46"/>
  <c r="O144" i="46"/>
  <c r="O143" i="46"/>
  <c r="O142" i="46"/>
  <c r="R142" i="46"/>
  <c r="R143" i="46"/>
  <c r="N143" i="56" s="1"/>
  <c r="R144" i="46"/>
  <c r="M130" i="25" s="1"/>
  <c r="R150" i="46"/>
  <c r="N150" i="56" s="1"/>
  <c r="L76" i="71"/>
  <c r="L97" i="71" s="1"/>
  <c r="M229" i="56"/>
  <c r="L77" i="70"/>
  <c r="L97" i="70" s="1"/>
  <c r="L211" i="25"/>
  <c r="L309" i="25" s="1"/>
  <c r="E211" i="25"/>
  <c r="E309" i="25" s="1"/>
  <c r="F229" i="56"/>
  <c r="E77" i="70"/>
  <c r="E97" i="70" s="1"/>
  <c r="E76" i="71"/>
  <c r="E97" i="71" s="1"/>
  <c r="L305" i="25"/>
  <c r="X304" i="25"/>
  <c r="N211" i="25"/>
  <c r="N309" i="25" s="1"/>
  <c r="O229" i="56"/>
  <c r="N76" i="71"/>
  <c r="N97" i="71" s="1"/>
  <c r="N77" i="70"/>
  <c r="N97" i="70" s="1"/>
  <c r="K150" i="46"/>
  <c r="K142" i="46"/>
  <c r="K143" i="46"/>
  <c r="K144" i="46"/>
  <c r="M150" i="46"/>
  <c r="M142" i="46"/>
  <c r="M144" i="46"/>
  <c r="M143" i="46"/>
  <c r="Q144" i="46"/>
  <c r="Q143" i="46"/>
  <c r="Q150" i="46"/>
  <c r="Q142" i="46"/>
  <c r="N143" i="46"/>
  <c r="N150" i="46"/>
  <c r="N142" i="46"/>
  <c r="N144" i="46"/>
  <c r="AB144" i="46"/>
  <c r="AB150" i="46"/>
  <c r="AB143" i="46"/>
  <c r="AB142" i="46"/>
  <c r="T76" i="71"/>
  <c r="T97" i="71" s="1"/>
  <c r="U229" i="56"/>
  <c r="T77" i="70"/>
  <c r="T97" i="70" s="1"/>
  <c r="T211" i="25"/>
  <c r="T309" i="25" s="1"/>
  <c r="J211" i="25"/>
  <c r="J309" i="25" s="1"/>
  <c r="K229" i="56"/>
  <c r="J77" i="70"/>
  <c r="J97" i="70" s="1"/>
  <c r="J76" i="71"/>
  <c r="J97" i="71" s="1"/>
  <c r="P77" i="70"/>
  <c r="P97" i="70" s="1"/>
  <c r="Q229" i="56"/>
  <c r="P76" i="71"/>
  <c r="P97" i="71" s="1"/>
  <c r="P211" i="25"/>
  <c r="P309" i="25" s="1"/>
  <c r="I229" i="56"/>
  <c r="H76" i="71"/>
  <c r="H97" i="71" s="1"/>
  <c r="H77" i="70"/>
  <c r="H97" i="70" s="1"/>
  <c r="H211" i="25"/>
  <c r="H309" i="25" s="1"/>
  <c r="S142" i="46"/>
  <c r="S143" i="46"/>
  <c r="S150" i="46"/>
  <c r="S144" i="46"/>
  <c r="V143" i="46"/>
  <c r="V142" i="46"/>
  <c r="V150" i="46"/>
  <c r="V144" i="46"/>
  <c r="J144" i="46"/>
  <c r="J143" i="46"/>
  <c r="J150" i="46"/>
  <c r="J142" i="46"/>
  <c r="L142" i="46"/>
  <c r="L144" i="46"/>
  <c r="L143" i="46"/>
  <c r="L150" i="46"/>
  <c r="O211" i="25"/>
  <c r="O309" i="25" s="1"/>
  <c r="O76" i="71"/>
  <c r="O97" i="71" s="1"/>
  <c r="O77" i="70"/>
  <c r="O97" i="70" s="1"/>
  <c r="P229" i="56"/>
  <c r="AC162" i="46"/>
  <c r="D148" i="25"/>
  <c r="E162" i="56"/>
  <c r="D85" i="74"/>
  <c r="G230" i="46"/>
  <c r="M76" i="71"/>
  <c r="M97" i="71" s="1"/>
  <c r="N229" i="56"/>
  <c r="M77" i="70"/>
  <c r="M97" i="70" s="1"/>
  <c r="M211" i="25"/>
  <c r="M309" i="25" s="1"/>
  <c r="AA144" i="46"/>
  <c r="AA150" i="46"/>
  <c r="AA142" i="46"/>
  <c r="AA143" i="46"/>
  <c r="W150" i="46"/>
  <c r="W142" i="46"/>
  <c r="W143" i="46"/>
  <c r="W144" i="46"/>
  <c r="X144" i="46"/>
  <c r="X143" i="46"/>
  <c r="X150" i="46"/>
  <c r="X142" i="46"/>
  <c r="C65" i="36"/>
  <c r="I142" i="46"/>
  <c r="I150" i="46"/>
  <c r="I143" i="46"/>
  <c r="I144" i="46"/>
  <c r="U143" i="46"/>
  <c r="U142" i="46"/>
  <c r="U150" i="46"/>
  <c r="U144" i="46"/>
  <c r="Q76" i="71"/>
  <c r="Q97" i="71" s="1"/>
  <c r="R229" i="56"/>
  <c r="Q211" i="25"/>
  <c r="Q309" i="25" s="1"/>
  <c r="Q77" i="70"/>
  <c r="Q97" i="70" s="1"/>
  <c r="W76" i="71"/>
  <c r="W97" i="71" s="1"/>
  <c r="X229" i="56"/>
  <c r="W77" i="70"/>
  <c r="W97" i="70" s="1"/>
  <c r="W211" i="25"/>
  <c r="W309" i="25" s="1"/>
  <c r="G76" i="71"/>
  <c r="G97" i="71" s="1"/>
  <c r="G211" i="25"/>
  <c r="G309" i="25" s="1"/>
  <c r="G77" i="70"/>
  <c r="G97" i="70" s="1"/>
  <c r="H229" i="56"/>
  <c r="S211" i="25"/>
  <c r="S309" i="25" s="1"/>
  <c r="T229" i="56"/>
  <c r="S77" i="70"/>
  <c r="S97" i="70" s="1"/>
  <c r="S76" i="71"/>
  <c r="S97" i="71" s="1"/>
  <c r="CO136" i="46"/>
  <c r="Q137" i="56"/>
  <c r="P123" i="25"/>
  <c r="E142" i="25"/>
  <c r="F156" i="56"/>
  <c r="AA151" i="46"/>
  <c r="AA138" i="46"/>
  <c r="AA160" i="46"/>
  <c r="AA139" i="46"/>
  <c r="AA140" i="46"/>
  <c r="D187" i="47"/>
  <c r="Y125" i="25"/>
  <c r="Y126" i="25"/>
  <c r="Q122" i="25"/>
  <c r="T226" i="46"/>
  <c r="R136" i="56"/>
  <c r="AO128" i="25"/>
  <c r="AR236" i="46"/>
  <c r="T189" i="47"/>
  <c r="O83" i="74"/>
  <c r="O81" i="75" s="1"/>
  <c r="O146" i="25"/>
  <c r="P160" i="56"/>
  <c r="O126" i="25"/>
  <c r="P140" i="56"/>
  <c r="O189" i="25" s="1"/>
  <c r="I142" i="25"/>
  <c r="J156" i="56"/>
  <c r="R226" i="46"/>
  <c r="O122" i="25"/>
  <c r="P136" i="56"/>
  <c r="G122" i="25"/>
  <c r="J226" i="46"/>
  <c r="H136" i="56"/>
  <c r="Z151" i="46"/>
  <c r="Z160" i="46"/>
  <c r="Z139" i="46"/>
  <c r="Z138" i="46"/>
  <c r="Z140" i="46"/>
  <c r="H123" i="25"/>
  <c r="I137" i="56"/>
  <c r="AC156" i="46"/>
  <c r="CO156" i="46" s="1"/>
  <c r="AE125" i="25"/>
  <c r="J187" i="47"/>
  <c r="AP146" i="25"/>
  <c r="U203" i="47"/>
  <c r="F76" i="74"/>
  <c r="F74" i="75" s="1"/>
  <c r="F125" i="25"/>
  <c r="Y128" i="25"/>
  <c r="AB236" i="46"/>
  <c r="D189" i="47"/>
  <c r="AX142" i="46"/>
  <c r="G189" i="47"/>
  <c r="AB128" i="25"/>
  <c r="AE236" i="46"/>
  <c r="I189" i="47"/>
  <c r="AD128" i="25"/>
  <c r="AG236" i="46"/>
  <c r="AL236" i="46"/>
  <c r="N189" i="47"/>
  <c r="AI128" i="25"/>
  <c r="AQ129" i="25"/>
  <c r="V190" i="47"/>
  <c r="U225" i="56"/>
  <c r="T20" i="69"/>
  <c r="T185" i="25"/>
  <c r="F123" i="25"/>
  <c r="G137" i="56"/>
  <c r="S123" i="25"/>
  <c r="T137" i="56"/>
  <c r="AN138" i="46"/>
  <c r="AN139" i="46"/>
  <c r="AN151" i="46"/>
  <c r="AN140" i="46"/>
  <c r="AI126" i="25" s="1"/>
  <c r="AN160" i="46"/>
  <c r="G187" i="47"/>
  <c r="AB125" i="25"/>
  <c r="K197" i="47"/>
  <c r="AF137" i="25"/>
  <c r="L160" i="46"/>
  <c r="L151" i="46"/>
  <c r="L138" i="46"/>
  <c r="L139" i="46"/>
  <c r="L140" i="46"/>
  <c r="Y267" i="25"/>
  <c r="X147" i="25"/>
  <c r="X267" i="25" s="1"/>
  <c r="D366" i="47"/>
  <c r="C204" i="47"/>
  <c r="C366" i="47" s="1"/>
  <c r="AD124" i="25"/>
  <c r="I186" i="47"/>
  <c r="AM146" i="25"/>
  <c r="R203" i="47"/>
  <c r="AM136" i="25"/>
  <c r="R196" i="47"/>
  <c r="AR128" i="25"/>
  <c r="W189" i="47"/>
  <c r="AU236" i="46"/>
  <c r="M196" i="47"/>
  <c r="AH136" i="25"/>
  <c r="Z129" i="25"/>
  <c r="E190" i="47"/>
  <c r="AG136" i="25"/>
  <c r="L196" i="47"/>
  <c r="L72" i="71"/>
  <c r="L94" i="71" s="1"/>
  <c r="M226" i="56"/>
  <c r="L206" i="25"/>
  <c r="L306" i="25" s="1"/>
  <c r="L73" i="70"/>
  <c r="L94" i="70" s="1"/>
  <c r="K142" i="25"/>
  <c r="L156" i="56"/>
  <c r="V123" i="25"/>
  <c r="W137" i="56"/>
  <c r="X226" i="46"/>
  <c r="U122" i="25"/>
  <c r="V136" i="56"/>
  <c r="I226" i="56"/>
  <c r="H206" i="25"/>
  <c r="H306" i="25" s="1"/>
  <c r="H72" i="71"/>
  <c r="H94" i="71" s="1"/>
  <c r="H73" i="70"/>
  <c r="H94" i="70" s="1"/>
  <c r="AE151" i="46"/>
  <c r="AE160" i="46"/>
  <c r="AE138" i="46"/>
  <c r="AE140" i="46"/>
  <c r="Z126" i="25" s="1"/>
  <c r="AE139" i="46"/>
  <c r="AF138" i="46"/>
  <c r="G138" i="56" s="1"/>
  <c r="AF140" i="46"/>
  <c r="AA126" i="25" s="1"/>
  <c r="AF151" i="46"/>
  <c r="G151" i="56" s="1"/>
  <c r="AF139" i="46"/>
  <c r="AF160" i="46"/>
  <c r="G160" i="56" s="1"/>
  <c r="O197" i="47"/>
  <c r="AJ137" i="25"/>
  <c r="AJ146" i="25"/>
  <c r="O203" i="47"/>
  <c r="AN128" i="25"/>
  <c r="AQ236" i="46"/>
  <c r="S189" i="47"/>
  <c r="AP130" i="25"/>
  <c r="P196" i="47"/>
  <c r="AK136" i="25"/>
  <c r="AO236" i="46"/>
  <c r="AL128" i="25"/>
  <c r="Q189" i="47"/>
  <c r="S160" i="46"/>
  <c r="S138" i="46"/>
  <c r="S151" i="46"/>
  <c r="S139" i="46"/>
  <c r="S140" i="46"/>
  <c r="S73" i="70"/>
  <c r="S94" i="70" s="1"/>
  <c r="S72" i="71"/>
  <c r="S94" i="71" s="1"/>
  <c r="T226" i="56"/>
  <c r="S206" i="25"/>
  <c r="S306" i="25" s="1"/>
  <c r="S197" i="47"/>
  <c r="AN137" i="25"/>
  <c r="X264" i="25"/>
  <c r="N123" i="25"/>
  <c r="O137" i="56"/>
  <c r="P122" i="25"/>
  <c r="S226" i="46"/>
  <c r="Q136" i="56"/>
  <c r="E122" i="25"/>
  <c r="H226" i="46"/>
  <c r="F136" i="56"/>
  <c r="V72" i="71"/>
  <c r="V94" i="71" s="1"/>
  <c r="V206" i="25"/>
  <c r="V306" i="25" s="1"/>
  <c r="V73" i="70"/>
  <c r="V94" i="70" s="1"/>
  <c r="W226" i="56"/>
  <c r="N226" i="56"/>
  <c r="M206" i="25"/>
  <c r="M306" i="25" s="1"/>
  <c r="M73" i="70"/>
  <c r="M94" i="70" s="1"/>
  <c r="M72" i="71"/>
  <c r="M94" i="71" s="1"/>
  <c r="P99" i="36"/>
  <c r="M99" i="36"/>
  <c r="S99" i="36"/>
  <c r="R99" i="36"/>
  <c r="F99" i="36"/>
  <c r="D99" i="36"/>
  <c r="H99" i="36"/>
  <c r="L99" i="36"/>
  <c r="E99" i="36"/>
  <c r="T99" i="36"/>
  <c r="Q99" i="36"/>
  <c r="J99" i="36"/>
  <c r="U99" i="36"/>
  <c r="I99" i="36"/>
  <c r="V99" i="36"/>
  <c r="W99" i="36"/>
  <c r="O99" i="36"/>
  <c r="G99" i="36"/>
  <c r="N99" i="36"/>
  <c r="K99" i="36"/>
  <c r="Y137" i="25"/>
  <c r="D197" i="47"/>
  <c r="J139" i="46"/>
  <c r="J138" i="46"/>
  <c r="J140" i="46"/>
  <c r="J151" i="46"/>
  <c r="J160" i="46"/>
  <c r="W123" i="25"/>
  <c r="X137" i="56"/>
  <c r="T196" i="47"/>
  <c r="AO136" i="25"/>
  <c r="O196" i="47"/>
  <c r="AJ136" i="25"/>
  <c r="AE128" i="25"/>
  <c r="J189" i="47"/>
  <c r="AH236" i="46"/>
  <c r="H189" i="47"/>
  <c r="AC128" i="25"/>
  <c r="AF236" i="46"/>
  <c r="AD236" i="46"/>
  <c r="F189" i="47"/>
  <c r="AA128" i="25"/>
  <c r="O76" i="74"/>
  <c r="O74" i="75" s="1"/>
  <c r="O125" i="25"/>
  <c r="P139" i="56"/>
  <c r="J142" i="25"/>
  <c r="K156" i="56"/>
  <c r="I123" i="25"/>
  <c r="J137" i="56"/>
  <c r="O142" i="25"/>
  <c r="P156" i="56"/>
  <c r="AM140" i="46"/>
  <c r="AH126" i="25" s="1"/>
  <c r="AM139" i="46"/>
  <c r="AM151" i="46"/>
  <c r="AM138" i="46"/>
  <c r="AM160" i="46"/>
  <c r="Q151" i="46"/>
  <c r="Q160" i="46"/>
  <c r="Q140" i="46"/>
  <c r="Q139" i="46"/>
  <c r="Q138" i="46"/>
  <c r="H122" i="25"/>
  <c r="K226" i="46"/>
  <c r="I136" i="56"/>
  <c r="P187" i="47"/>
  <c r="AK125" i="25"/>
  <c r="U197" i="47"/>
  <c r="AP137" i="25"/>
  <c r="F137" i="25"/>
  <c r="Y136" i="25"/>
  <c r="AX150" i="46"/>
  <c r="D196" i="47"/>
  <c r="G190" i="47"/>
  <c r="AB129" i="25"/>
  <c r="AI129" i="25"/>
  <c r="N190" i="47"/>
  <c r="AQ128" i="25"/>
  <c r="AT236" i="46"/>
  <c r="V189" i="47"/>
  <c r="U226" i="46"/>
  <c r="R122" i="25"/>
  <c r="S136" i="56"/>
  <c r="I226" i="46"/>
  <c r="F122" i="25"/>
  <c r="G136" i="56"/>
  <c r="S122" i="25"/>
  <c r="V226" i="46"/>
  <c r="T136" i="56"/>
  <c r="O139" i="46"/>
  <c r="O138" i="46"/>
  <c r="O151" i="46"/>
  <c r="O160" i="46"/>
  <c r="O140" i="46"/>
  <c r="AQ140" i="46"/>
  <c r="AL126" i="25" s="1"/>
  <c r="AQ139" i="46"/>
  <c r="AQ151" i="46"/>
  <c r="AQ138" i="46"/>
  <c r="AQ160" i="46"/>
  <c r="AB146" i="25"/>
  <c r="G203" i="47"/>
  <c r="AF146" i="25"/>
  <c r="K203" i="47"/>
  <c r="I160" i="46"/>
  <c r="I151" i="46"/>
  <c r="I140" i="46"/>
  <c r="I138" i="46"/>
  <c r="I139" i="46"/>
  <c r="C62" i="36"/>
  <c r="D20" i="69"/>
  <c r="E225" i="56"/>
  <c r="D185" i="25"/>
  <c r="D76" i="70"/>
  <c r="D75" i="71"/>
  <c r="E228" i="56"/>
  <c r="D161" i="56"/>
  <c r="D210" i="25"/>
  <c r="W151" i="46"/>
  <c r="W139" i="46"/>
  <c r="W140" i="46"/>
  <c r="W160" i="46"/>
  <c r="W138" i="46"/>
  <c r="U226" i="56"/>
  <c r="T206" i="25"/>
  <c r="T306" i="25" s="1"/>
  <c r="T73" i="70"/>
  <c r="T94" i="70" s="1"/>
  <c r="T72" i="71"/>
  <c r="T94" i="71" s="1"/>
  <c r="I197" i="47"/>
  <c r="AD137" i="25"/>
  <c r="AM137" i="25"/>
  <c r="R197" i="47"/>
  <c r="AM128" i="25"/>
  <c r="AP236" i="46"/>
  <c r="R189" i="47"/>
  <c r="AR129" i="25"/>
  <c r="W190" i="47"/>
  <c r="AH128" i="25"/>
  <c r="M189" i="47"/>
  <c r="AK236" i="46"/>
  <c r="N142" i="56"/>
  <c r="Z128" i="25"/>
  <c r="E189" i="47"/>
  <c r="AC236" i="46"/>
  <c r="AG129" i="25"/>
  <c r="L190" i="47"/>
  <c r="K123" i="25"/>
  <c r="L137" i="56"/>
  <c r="AB227" i="46"/>
  <c r="D200" i="47"/>
  <c r="AX157" i="46"/>
  <c r="AV227" i="46" s="1"/>
  <c r="Y143" i="25"/>
  <c r="M142" i="25"/>
  <c r="N156" i="56"/>
  <c r="N139" i="46"/>
  <c r="N140" i="46"/>
  <c r="N138" i="46"/>
  <c r="N160" i="46"/>
  <c r="N151" i="46"/>
  <c r="AC125" i="25"/>
  <c r="AC124" i="25"/>
  <c r="H186" i="47"/>
  <c r="S196" i="47"/>
  <c r="AN136" i="25"/>
  <c r="V150" i="56"/>
  <c r="AP136" i="25"/>
  <c r="U196" i="47"/>
  <c r="AK129" i="25"/>
  <c r="P190" i="47"/>
  <c r="K190" i="47"/>
  <c r="AF129" i="25"/>
  <c r="AL129" i="25"/>
  <c r="Q190" i="47"/>
  <c r="V160" i="46"/>
  <c r="V138" i="46"/>
  <c r="V139" i="46"/>
  <c r="V140" i="46"/>
  <c r="V151" i="46"/>
  <c r="T22" i="69"/>
  <c r="T205" i="25"/>
  <c r="S187" i="47"/>
  <c r="AN125" i="25"/>
  <c r="Q226" i="46"/>
  <c r="N122" i="25"/>
  <c r="O136" i="56"/>
  <c r="P142" i="25"/>
  <c r="Q156" i="56"/>
  <c r="D55" i="36"/>
  <c r="G55" i="36"/>
  <c r="N55" i="36"/>
  <c r="S55" i="36"/>
  <c r="I55" i="36"/>
  <c r="E55" i="36"/>
  <c r="F55" i="36"/>
  <c r="U55" i="36"/>
  <c r="H55" i="36"/>
  <c r="K55" i="36"/>
  <c r="J55" i="36"/>
  <c r="T55" i="36"/>
  <c r="P55" i="36"/>
  <c r="V55" i="36"/>
  <c r="W55" i="36"/>
  <c r="AS88" i="25"/>
  <c r="Q55" i="36"/>
  <c r="L55" i="36"/>
  <c r="M55" i="36"/>
  <c r="R55" i="36"/>
  <c r="O55" i="36"/>
  <c r="M160" i="46"/>
  <c r="M139" i="46"/>
  <c r="M151" i="46"/>
  <c r="M138" i="46"/>
  <c r="M140" i="46"/>
  <c r="Q142" i="25"/>
  <c r="R156" i="56"/>
  <c r="W142" i="25"/>
  <c r="X156" i="56"/>
  <c r="AJ128" i="25"/>
  <c r="O189" i="47"/>
  <c r="AM236" i="46"/>
  <c r="AE129" i="25"/>
  <c r="J190" i="47"/>
  <c r="AC136" i="25"/>
  <c r="H196" i="47"/>
  <c r="F196" i="47"/>
  <c r="AA136" i="25"/>
  <c r="P151" i="56"/>
  <c r="O80" i="74"/>
  <c r="O78" i="75" s="1"/>
  <c r="O137" i="25"/>
  <c r="M226" i="46"/>
  <c r="J122" i="25"/>
  <c r="K136" i="56"/>
  <c r="I122" i="25"/>
  <c r="L226" i="46"/>
  <c r="J136" i="56"/>
  <c r="G123" i="25"/>
  <c r="H137" i="56"/>
  <c r="X151" i="46"/>
  <c r="X160" i="46"/>
  <c r="X139" i="46"/>
  <c r="X140" i="46"/>
  <c r="X138" i="46"/>
  <c r="D205" i="25"/>
  <c r="D22" i="69"/>
  <c r="AK146" i="25"/>
  <c r="P203" i="47"/>
  <c r="AE124" i="25"/>
  <c r="J186" i="47"/>
  <c r="U187" i="47"/>
  <c r="AP125" i="25"/>
  <c r="F83" i="74"/>
  <c r="F81" i="75" s="1"/>
  <c r="F146" i="25"/>
  <c r="AX143" i="46"/>
  <c r="D190" i="47"/>
  <c r="Y129" i="25"/>
  <c r="I190" i="47"/>
  <c r="AD129" i="25"/>
  <c r="V196" i="47"/>
  <c r="AQ136" i="25"/>
  <c r="Q72" i="71"/>
  <c r="Q94" i="71" s="1"/>
  <c r="Q73" i="70"/>
  <c r="Q94" i="70" s="1"/>
  <c r="R226" i="56"/>
  <c r="Q206" i="25"/>
  <c r="Q306" i="25" s="1"/>
  <c r="R142" i="25"/>
  <c r="S156" i="56"/>
  <c r="F142" i="25"/>
  <c r="G156" i="56"/>
  <c r="E157" i="56"/>
  <c r="G227" i="46"/>
  <c r="D143" i="25"/>
  <c r="AC157" i="46"/>
  <c r="D81" i="74"/>
  <c r="AW160" i="46"/>
  <c r="AW151" i="46"/>
  <c r="AW139" i="46"/>
  <c r="AW138" i="46"/>
  <c r="AW140" i="46"/>
  <c r="AR126" i="25" s="1"/>
  <c r="AL160" i="46"/>
  <c r="AL139" i="46"/>
  <c r="AL140" i="46"/>
  <c r="AG126" i="25" s="1"/>
  <c r="AL138" i="46"/>
  <c r="AL151" i="46"/>
  <c r="G186" i="47"/>
  <c r="AE235" i="46"/>
  <c r="AB124" i="25"/>
  <c r="AB139" i="46"/>
  <c r="AB151" i="46"/>
  <c r="AB138" i="46"/>
  <c r="AB160" i="46"/>
  <c r="AB140" i="46"/>
  <c r="K186" i="47"/>
  <c r="AF124" i="25"/>
  <c r="AI235" i="46"/>
  <c r="R151" i="46"/>
  <c r="R138" i="46"/>
  <c r="R140" i="46"/>
  <c r="R160" i="46"/>
  <c r="R139" i="46"/>
  <c r="I187" i="47"/>
  <c r="AD125" i="25"/>
  <c r="AM125" i="25"/>
  <c r="R187" i="47"/>
  <c r="R190" i="47"/>
  <c r="AM129" i="25"/>
  <c r="W196" i="47"/>
  <c r="AR136" i="25"/>
  <c r="M190" i="47"/>
  <c r="AH129" i="25"/>
  <c r="E196" i="47"/>
  <c r="Z136" i="25"/>
  <c r="V142" i="25"/>
  <c r="W156" i="56"/>
  <c r="U142" i="25"/>
  <c r="V156" i="56"/>
  <c r="M122" i="25"/>
  <c r="P226" i="46"/>
  <c r="N136" i="56"/>
  <c r="D21" i="69"/>
  <c r="D186" i="25"/>
  <c r="H203" i="47"/>
  <c r="AC146" i="25"/>
  <c r="V143" i="56"/>
  <c r="AP129" i="25"/>
  <c r="U190" i="47"/>
  <c r="AN236" i="46"/>
  <c r="P189" i="47"/>
  <c r="AK128" i="25"/>
  <c r="K196" i="47"/>
  <c r="AF136" i="25"/>
  <c r="Q196" i="47"/>
  <c r="AL136" i="25"/>
  <c r="N142" i="25"/>
  <c r="O156" i="56"/>
  <c r="E123" i="25"/>
  <c r="F137" i="56"/>
  <c r="D97" i="74"/>
  <c r="C58" i="73"/>
  <c r="D203" i="47"/>
  <c r="D186" i="47"/>
  <c r="Y124" i="25"/>
  <c r="Q123" i="25"/>
  <c r="R137" i="56"/>
  <c r="Z226" i="46"/>
  <c r="W122" i="25"/>
  <c r="X136" i="56"/>
  <c r="T190" i="47"/>
  <c r="AO129" i="25"/>
  <c r="AJ129" i="25"/>
  <c r="O190" i="47"/>
  <c r="J196" i="47"/>
  <c r="AE136" i="25"/>
  <c r="H190" i="47"/>
  <c r="AC129" i="25"/>
  <c r="AA129" i="25"/>
  <c r="F190" i="47"/>
  <c r="P72" i="71"/>
  <c r="P94" i="71" s="1"/>
  <c r="Q226" i="56"/>
  <c r="P73" i="70"/>
  <c r="P94" i="70" s="1"/>
  <c r="P206" i="25"/>
  <c r="P306" i="25" s="1"/>
  <c r="O75" i="74"/>
  <c r="O73" i="75" s="1"/>
  <c r="R235" i="46"/>
  <c r="P138" i="56"/>
  <c r="O124" i="25"/>
  <c r="J123" i="25"/>
  <c r="K137" i="56"/>
  <c r="O123" i="25"/>
  <c r="P137" i="56"/>
  <c r="G142" i="25"/>
  <c r="H156" i="56"/>
  <c r="L132" i="44"/>
  <c r="J221" i="44" s="1"/>
  <c r="I221" i="44"/>
  <c r="H142" i="25"/>
  <c r="I156" i="56"/>
  <c r="AN235" i="46"/>
  <c r="P186" i="47"/>
  <c r="AK124" i="25"/>
  <c r="P197" i="47"/>
  <c r="AK137" i="25"/>
  <c r="J197" i="47"/>
  <c r="AE137" i="25"/>
  <c r="AS235" i="46"/>
  <c r="U186" i="47"/>
  <c r="AP124" i="25"/>
  <c r="F124" i="25"/>
  <c r="F75" i="74"/>
  <c r="F73" i="75" s="1"/>
  <c r="AX144" i="46"/>
  <c r="Y130" i="25"/>
  <c r="G196" i="47"/>
  <c r="AB136" i="25"/>
  <c r="AD136" i="25"/>
  <c r="I196" i="47"/>
  <c r="N196" i="47"/>
  <c r="AI136" i="25"/>
  <c r="O226" i="56"/>
  <c r="N206" i="25"/>
  <c r="N306" i="25" s="1"/>
  <c r="N72" i="71"/>
  <c r="N94" i="71" s="1"/>
  <c r="N73" i="70"/>
  <c r="N94" i="70" s="1"/>
  <c r="R123" i="25"/>
  <c r="S137" i="56"/>
  <c r="S142" i="25"/>
  <c r="T156" i="56"/>
  <c r="AV151" i="46"/>
  <c r="AV138" i="46"/>
  <c r="AV160" i="46"/>
  <c r="AV139" i="46"/>
  <c r="AV140" i="46"/>
  <c r="AQ126" i="25" s="1"/>
  <c r="AT140" i="46"/>
  <c r="AO126" i="25" s="1"/>
  <c r="AT139" i="46"/>
  <c r="AT160" i="46"/>
  <c r="AT151" i="46"/>
  <c r="AT138" i="46"/>
  <c r="AB137" i="25"/>
  <c r="G197" i="47"/>
  <c r="K187" i="47"/>
  <c r="AF125" i="25"/>
  <c r="D264" i="25"/>
  <c r="P151" i="46"/>
  <c r="P139" i="46"/>
  <c r="P160" i="46"/>
  <c r="P140" i="46"/>
  <c r="P138" i="46"/>
  <c r="AV229" i="46"/>
  <c r="CO161" i="46"/>
  <c r="AD146" i="25"/>
  <c r="I203" i="47"/>
  <c r="R186" i="47"/>
  <c r="AP235" i="46"/>
  <c r="AM124" i="25"/>
  <c r="AH130" i="25"/>
  <c r="N144" i="56"/>
  <c r="M193" i="25" s="1"/>
  <c r="L189" i="47"/>
  <c r="AG128" i="25"/>
  <c r="AJ236" i="46"/>
  <c r="N226" i="46"/>
  <c r="K122" i="25"/>
  <c r="L136" i="56"/>
  <c r="Y226" i="46"/>
  <c r="V122" i="25"/>
  <c r="W136" i="56"/>
  <c r="U123" i="25"/>
  <c r="V137" i="56"/>
  <c r="M123" i="25"/>
  <c r="N137" i="56"/>
  <c r="Y151" i="46"/>
  <c r="Y160" i="46"/>
  <c r="Y140" i="46"/>
  <c r="Y138" i="46"/>
  <c r="Y139" i="46"/>
  <c r="H197" i="47"/>
  <c r="AC137" i="25"/>
  <c r="AN129" i="25"/>
  <c r="S190" i="47"/>
  <c r="AP128" i="25"/>
  <c r="U189" i="47"/>
  <c r="AS236" i="46"/>
  <c r="AF128" i="25"/>
  <c r="AI236" i="46"/>
  <c r="K189" i="47"/>
  <c r="U140" i="46"/>
  <c r="U138" i="46"/>
  <c r="U151" i="46"/>
  <c r="U139" i="46"/>
  <c r="U160" i="46"/>
  <c r="S186" i="47"/>
  <c r="AN124" i="25"/>
  <c r="AQ235" i="46"/>
  <c r="AN146" i="25"/>
  <c r="S203" i="47"/>
  <c r="C303" i="25"/>
  <c r="X303" i="25"/>
  <c r="E83" i="44"/>
  <c r="E527" i="31"/>
  <c r="E532" i="31" s="1"/>
  <c r="C205" i="44"/>
  <c r="E205" i="44" s="1"/>
  <c r="H205" i="44" s="1"/>
  <c r="C207" i="46"/>
  <c r="E207" i="46" s="1"/>
  <c r="E83" i="46"/>
  <c r="AL209" i="46"/>
  <c r="Z209" i="46"/>
  <c r="BG209" i="46"/>
  <c r="BH209" i="46"/>
  <c r="BA209" i="46"/>
  <c r="I207" i="44"/>
  <c r="J207" i="44" s="1"/>
  <c r="O209" i="46"/>
  <c r="AP209" i="46"/>
  <c r="BL209" i="46"/>
  <c r="BJ209" i="46"/>
  <c r="P209" i="46"/>
  <c r="AV209" i="46"/>
  <c r="AM209" i="46"/>
  <c r="AQ209" i="46"/>
  <c r="BN209" i="46"/>
  <c r="K209" i="46"/>
  <c r="BO209" i="46"/>
  <c r="X209" i="46"/>
  <c r="AB209" i="46"/>
  <c r="W209" i="46"/>
  <c r="AS209" i="46"/>
  <c r="AU209" i="46"/>
  <c r="BD209" i="46"/>
  <c r="N209" i="46"/>
  <c r="AW209" i="46"/>
  <c r="U209" i="46"/>
  <c r="J209" i="46"/>
  <c r="BF209" i="46"/>
  <c r="BR209" i="46"/>
  <c r="AF209" i="46"/>
  <c r="AI209" i="46"/>
  <c r="Y209" i="46"/>
  <c r="AO209" i="46"/>
  <c r="AH209" i="46"/>
  <c r="BQ209" i="46"/>
  <c r="V209" i="46"/>
  <c r="AR209" i="46"/>
  <c r="AJ209" i="46"/>
  <c r="Q209" i="46"/>
  <c r="BI209" i="46"/>
  <c r="BK209" i="46"/>
  <c r="AA209" i="46"/>
  <c r="BP209" i="46"/>
  <c r="AK209" i="46"/>
  <c r="T209" i="46"/>
  <c r="L209" i="46"/>
  <c r="AZ209" i="46"/>
  <c r="AT209" i="46"/>
  <c r="M209" i="46"/>
  <c r="BB209" i="46"/>
  <c r="AD209" i="46"/>
  <c r="AY209" i="46"/>
  <c r="I209" i="46"/>
  <c r="BE209" i="46"/>
  <c r="AN209" i="46"/>
  <c r="S209" i="46"/>
  <c r="AE209" i="46"/>
  <c r="BC209" i="46"/>
  <c r="AG209" i="46"/>
  <c r="R209" i="46"/>
  <c r="BM209" i="46"/>
  <c r="I220" i="44"/>
  <c r="L131" i="44"/>
  <c r="J220" i="44" s="1"/>
  <c r="I235" i="46" l="1"/>
  <c r="AF235" i="46"/>
  <c r="O186" i="47"/>
  <c r="AM235" i="46"/>
  <c r="AH235" i="46"/>
  <c r="J203" i="47"/>
  <c r="O187" i="47"/>
  <c r="AB235" i="46"/>
  <c r="Y146" i="25"/>
  <c r="Y273" i="25" s="1"/>
  <c r="V144" i="56"/>
  <c r="U193" i="25" s="1"/>
  <c r="AG235" i="46"/>
  <c r="AP274" i="25"/>
  <c r="V264" i="25"/>
  <c r="K359" i="47"/>
  <c r="C267" i="47"/>
  <c r="C274" i="47" s="1"/>
  <c r="C78" i="47"/>
  <c r="K264" i="25"/>
  <c r="AP273" i="25"/>
  <c r="R357" i="47"/>
  <c r="U357" i="47"/>
  <c r="I264" i="25"/>
  <c r="P359" i="47"/>
  <c r="L359" i="47"/>
  <c r="F273" i="25"/>
  <c r="O273" i="25"/>
  <c r="N264" i="25"/>
  <c r="O357" i="47"/>
  <c r="X130" i="25"/>
  <c r="Q144" i="56"/>
  <c r="P193" i="25" s="1"/>
  <c r="P130" i="25"/>
  <c r="D130" i="25"/>
  <c r="AC144" i="46"/>
  <c r="CO144" i="46" s="1"/>
  <c r="E144" i="56"/>
  <c r="D193" i="25" s="1"/>
  <c r="T144" i="56"/>
  <c r="S193" i="25" s="1"/>
  <c r="S130" i="25"/>
  <c r="S150" i="56"/>
  <c r="R79" i="74"/>
  <c r="R77" i="75" s="1"/>
  <c r="R136" i="25"/>
  <c r="W144" i="56"/>
  <c r="V193" i="25" s="1"/>
  <c r="V130" i="25"/>
  <c r="D268" i="25"/>
  <c r="C148" i="25"/>
  <c r="C268" i="25" s="1"/>
  <c r="G130" i="25"/>
  <c r="H144" i="56"/>
  <c r="G193" i="25" s="1"/>
  <c r="E129" i="25"/>
  <c r="E78" i="74"/>
  <c r="E76" i="75" s="1"/>
  <c r="F143" i="56"/>
  <c r="Q77" i="74"/>
  <c r="Q75" i="75" s="1"/>
  <c r="Q128" i="25"/>
  <c r="R142" i="56"/>
  <c r="T236" i="46"/>
  <c r="N129" i="25"/>
  <c r="N78" i="74"/>
  <c r="N76" i="75" s="1"/>
  <c r="O143" i="56"/>
  <c r="W136" i="25"/>
  <c r="W79" i="74"/>
  <c r="W77" i="75" s="1"/>
  <c r="X150" i="56"/>
  <c r="I79" i="74"/>
  <c r="I77" i="75" s="1"/>
  <c r="J150" i="56"/>
  <c r="I136" i="25"/>
  <c r="M143" i="56"/>
  <c r="L129" i="25"/>
  <c r="L78" i="74"/>
  <c r="L76" i="75" s="1"/>
  <c r="K236" i="46"/>
  <c r="I142" i="56"/>
  <c r="H77" i="74"/>
  <c r="H75" i="75" s="1"/>
  <c r="H128" i="25"/>
  <c r="G142" i="56"/>
  <c r="F128" i="25"/>
  <c r="I236" i="46"/>
  <c r="F77" i="74"/>
  <c r="M136" i="25"/>
  <c r="M79" i="74"/>
  <c r="M77" i="75" s="1"/>
  <c r="J77" i="74"/>
  <c r="J75" i="75" s="1"/>
  <c r="M236" i="46"/>
  <c r="K142" i="56"/>
  <c r="J128" i="25"/>
  <c r="L150" i="56"/>
  <c r="K136" i="25"/>
  <c r="K79" i="74"/>
  <c r="K77" i="75" s="1"/>
  <c r="R236" i="46"/>
  <c r="O77" i="74"/>
  <c r="O128" i="25"/>
  <c r="P142" i="56"/>
  <c r="T130" i="25"/>
  <c r="U144" i="56"/>
  <c r="T193" i="25" s="1"/>
  <c r="Y268" i="25"/>
  <c r="X148" i="25"/>
  <c r="X268" i="25" s="1"/>
  <c r="C123" i="25"/>
  <c r="C142" i="25"/>
  <c r="Z274" i="25"/>
  <c r="P136" i="25"/>
  <c r="Q150" i="56"/>
  <c r="P79" i="74"/>
  <c r="P77" i="75" s="1"/>
  <c r="E143" i="56"/>
  <c r="D129" i="25"/>
  <c r="AC143" i="46"/>
  <c r="CO143" i="46" s="1"/>
  <c r="D78" i="74"/>
  <c r="S77" i="74"/>
  <c r="S75" i="75" s="1"/>
  <c r="S128" i="25"/>
  <c r="V236" i="46"/>
  <c r="T142" i="56"/>
  <c r="R130" i="25"/>
  <c r="S144" i="56"/>
  <c r="R193" i="25" s="1"/>
  <c r="V129" i="25"/>
  <c r="W143" i="56"/>
  <c r="V78" i="74"/>
  <c r="V76" i="75" s="1"/>
  <c r="CO162" i="46"/>
  <c r="AA230" i="46"/>
  <c r="G128" i="25"/>
  <c r="G77" i="74"/>
  <c r="G75" i="75" s="1"/>
  <c r="J236" i="46"/>
  <c r="H142" i="56"/>
  <c r="F144" i="56"/>
  <c r="E193" i="25" s="1"/>
  <c r="E130" i="25"/>
  <c r="Q129" i="25"/>
  <c r="Q78" i="74"/>
  <c r="Q76" i="75" s="1"/>
  <c r="R143" i="56"/>
  <c r="Q236" i="46"/>
  <c r="O142" i="56"/>
  <c r="N77" i="74"/>
  <c r="N75" i="75" s="1"/>
  <c r="N128" i="25"/>
  <c r="W130" i="25"/>
  <c r="X144" i="56"/>
  <c r="W193" i="25" s="1"/>
  <c r="I129" i="25"/>
  <c r="J143" i="56"/>
  <c r="I78" i="74"/>
  <c r="I76" i="75" s="1"/>
  <c r="M144" i="56"/>
  <c r="L193" i="25" s="1"/>
  <c r="L130" i="25"/>
  <c r="H136" i="25"/>
  <c r="H79" i="74"/>
  <c r="H77" i="75" s="1"/>
  <c r="I150" i="56"/>
  <c r="G150" i="56"/>
  <c r="F79" i="74"/>
  <c r="F77" i="75" s="1"/>
  <c r="F136" i="25"/>
  <c r="K143" i="56"/>
  <c r="J129" i="25"/>
  <c r="J78" i="74"/>
  <c r="J76" i="75" s="1"/>
  <c r="K129" i="25"/>
  <c r="K78" i="74"/>
  <c r="K76" i="75" s="1"/>
  <c r="L143" i="56"/>
  <c r="U129" i="25"/>
  <c r="U78" i="74"/>
  <c r="U76" i="75" s="1"/>
  <c r="O130" i="25"/>
  <c r="P144" i="56"/>
  <c r="O193" i="25" s="1"/>
  <c r="U150" i="56"/>
  <c r="T136" i="25"/>
  <c r="T79" i="74"/>
  <c r="T77" i="75" s="1"/>
  <c r="C205" i="47"/>
  <c r="C367" i="47" s="1"/>
  <c r="D367" i="47"/>
  <c r="AE273" i="25"/>
  <c r="J264" i="25"/>
  <c r="P77" i="74"/>
  <c r="P75" i="75" s="1"/>
  <c r="S236" i="46"/>
  <c r="P128" i="25"/>
  <c r="Q142" i="56"/>
  <c r="D136" i="25"/>
  <c r="D79" i="74"/>
  <c r="AC150" i="46"/>
  <c r="CO150" i="46" s="1"/>
  <c r="E150" i="56"/>
  <c r="S136" i="25"/>
  <c r="T150" i="56"/>
  <c r="S79" i="74"/>
  <c r="S77" i="75" s="1"/>
  <c r="R78" i="74"/>
  <c r="R76" i="75" s="1"/>
  <c r="S143" i="56"/>
  <c r="R129" i="25"/>
  <c r="W142" i="56"/>
  <c r="V128" i="25"/>
  <c r="V77" i="74"/>
  <c r="V75" i="75" s="1"/>
  <c r="Y236" i="46"/>
  <c r="D83" i="75"/>
  <c r="C83" i="75" s="1"/>
  <c r="C85" i="74"/>
  <c r="H150" i="56"/>
  <c r="G136" i="25"/>
  <c r="G79" i="74"/>
  <c r="G77" i="75" s="1"/>
  <c r="F142" i="56"/>
  <c r="E77" i="74"/>
  <c r="E75" i="75" s="1"/>
  <c r="H236" i="46"/>
  <c r="E128" i="25"/>
  <c r="R144" i="56"/>
  <c r="Q193" i="25" s="1"/>
  <c r="Q130" i="25"/>
  <c r="O144" i="56"/>
  <c r="N193" i="25" s="1"/>
  <c r="N130" i="25"/>
  <c r="X142" i="56"/>
  <c r="W77" i="74"/>
  <c r="W75" i="75" s="1"/>
  <c r="Z236" i="46"/>
  <c r="W128" i="25"/>
  <c r="J144" i="56"/>
  <c r="I193" i="25" s="1"/>
  <c r="I130" i="25"/>
  <c r="L128" i="25"/>
  <c r="O236" i="46"/>
  <c r="M142" i="56"/>
  <c r="L77" i="74"/>
  <c r="L75" i="75" s="1"/>
  <c r="H78" i="74"/>
  <c r="H76" i="75" s="1"/>
  <c r="H129" i="25"/>
  <c r="I143" i="56"/>
  <c r="F130" i="25"/>
  <c r="G144" i="56"/>
  <c r="F193" i="25" s="1"/>
  <c r="M129" i="25"/>
  <c r="M78" i="74"/>
  <c r="M76" i="75" s="1"/>
  <c r="K144" i="56"/>
  <c r="J193" i="25" s="1"/>
  <c r="J130" i="25"/>
  <c r="K130" i="25"/>
  <c r="L144" i="56"/>
  <c r="K193" i="25" s="1"/>
  <c r="U128" i="25"/>
  <c r="U77" i="74"/>
  <c r="U75" i="75" s="1"/>
  <c r="X236" i="46"/>
  <c r="P150" i="56"/>
  <c r="O79" i="74"/>
  <c r="O77" i="75" s="1"/>
  <c r="O136" i="25"/>
  <c r="T129" i="25"/>
  <c r="T78" i="74"/>
  <c r="T76" i="75" s="1"/>
  <c r="U143" i="56"/>
  <c r="U359" i="47"/>
  <c r="AG274" i="25"/>
  <c r="G140" i="56"/>
  <c r="F189" i="25" s="1"/>
  <c r="P78" i="74"/>
  <c r="P76" i="75" s="1"/>
  <c r="Q143" i="56"/>
  <c r="P129" i="25"/>
  <c r="AC142" i="46"/>
  <c r="D128" i="25"/>
  <c r="E142" i="56"/>
  <c r="D77" i="74"/>
  <c r="G236" i="46"/>
  <c r="S129" i="25"/>
  <c r="S78" i="74"/>
  <c r="S76" i="75" s="1"/>
  <c r="T143" i="56"/>
  <c r="R77" i="74"/>
  <c r="R75" i="75" s="1"/>
  <c r="U236" i="46"/>
  <c r="R128" i="25"/>
  <c r="S142" i="56"/>
  <c r="V136" i="25"/>
  <c r="W150" i="56"/>
  <c r="V79" i="74"/>
  <c r="V77" i="75" s="1"/>
  <c r="D77" i="70"/>
  <c r="D162" i="56"/>
  <c r="D211" i="25"/>
  <c r="D76" i="71"/>
  <c r="E229" i="56"/>
  <c r="G129" i="25"/>
  <c r="G78" i="74"/>
  <c r="G76" i="75" s="1"/>
  <c r="H143" i="56"/>
  <c r="E136" i="25"/>
  <c r="F150" i="56"/>
  <c r="E79" i="74"/>
  <c r="E77" i="75" s="1"/>
  <c r="Q79" i="74"/>
  <c r="Q77" i="75" s="1"/>
  <c r="R150" i="56"/>
  <c r="Q136" i="25"/>
  <c r="N79" i="74"/>
  <c r="N77" i="75" s="1"/>
  <c r="N136" i="25"/>
  <c r="O150" i="56"/>
  <c r="X143" i="56"/>
  <c r="W78" i="74"/>
  <c r="W76" i="75" s="1"/>
  <c r="W129" i="25"/>
  <c r="J142" i="56"/>
  <c r="L236" i="46"/>
  <c r="I77" i="74"/>
  <c r="I75" i="75" s="1"/>
  <c r="I128" i="25"/>
  <c r="M150" i="56"/>
  <c r="L79" i="74"/>
  <c r="L77" i="75" s="1"/>
  <c r="L136" i="25"/>
  <c r="I144" i="56"/>
  <c r="H193" i="25" s="1"/>
  <c r="H130" i="25"/>
  <c r="G143" i="56"/>
  <c r="F78" i="74"/>
  <c r="F76" i="75" s="1"/>
  <c r="F129" i="25"/>
  <c r="M77" i="74"/>
  <c r="M75" i="75" s="1"/>
  <c r="P236" i="46"/>
  <c r="M128" i="25"/>
  <c r="J79" i="74"/>
  <c r="J77" i="75" s="1"/>
  <c r="J136" i="25"/>
  <c r="K150" i="56"/>
  <c r="K77" i="74"/>
  <c r="K75" i="75" s="1"/>
  <c r="K128" i="25"/>
  <c r="N236" i="46"/>
  <c r="L142" i="56"/>
  <c r="U79" i="74"/>
  <c r="U77" i="75" s="1"/>
  <c r="U136" i="25"/>
  <c r="P143" i="56"/>
  <c r="O78" i="74"/>
  <c r="O76" i="75" s="1"/>
  <c r="O129" i="25"/>
  <c r="W236" i="46"/>
  <c r="T128" i="25"/>
  <c r="U142" i="56"/>
  <c r="T77" i="74"/>
  <c r="T75" i="75" s="1"/>
  <c r="Q160" i="56"/>
  <c r="P146" i="25"/>
  <c r="P83" i="74"/>
  <c r="P81" i="75" s="1"/>
  <c r="Q140" i="56"/>
  <c r="P189" i="25" s="1"/>
  <c r="P126" i="25"/>
  <c r="U69" i="70"/>
  <c r="U68" i="71"/>
  <c r="U191" i="25"/>
  <c r="V235" i="56"/>
  <c r="W235" i="46"/>
  <c r="T75" i="74"/>
  <c r="U138" i="56"/>
  <c r="T124" i="25"/>
  <c r="M21" i="69"/>
  <c r="M186" i="25"/>
  <c r="V185" i="25"/>
  <c r="W225" i="56"/>
  <c r="V20" i="69"/>
  <c r="L160" i="56"/>
  <c r="K146" i="25"/>
  <c r="K83" i="74"/>
  <c r="K81" i="75" s="1"/>
  <c r="T187" i="47"/>
  <c r="AO125" i="25"/>
  <c r="V203" i="47"/>
  <c r="AQ146" i="25"/>
  <c r="O67" i="70"/>
  <c r="O187" i="25"/>
  <c r="P234" i="56"/>
  <c r="O66" i="71"/>
  <c r="Q21" i="69"/>
  <c r="Q186" i="25"/>
  <c r="D357" i="47"/>
  <c r="U70" i="70"/>
  <c r="U192" i="25"/>
  <c r="U69" i="71"/>
  <c r="M185" i="25"/>
  <c r="N225" i="56"/>
  <c r="M20" i="69"/>
  <c r="N139" i="56"/>
  <c r="M125" i="25"/>
  <c r="M76" i="74"/>
  <c r="M74" i="75" s="1"/>
  <c r="N151" i="56"/>
  <c r="M80" i="74"/>
  <c r="M78" i="75" s="1"/>
  <c r="M137" i="25"/>
  <c r="W126" i="25"/>
  <c r="X140" i="56"/>
  <c r="W189" i="25" s="1"/>
  <c r="W76" i="74"/>
  <c r="W74" i="75" s="1"/>
  <c r="W125" i="25"/>
  <c r="X139" i="56"/>
  <c r="L197" i="47"/>
  <c r="AG137" i="25"/>
  <c r="AG146" i="25"/>
  <c r="L203" i="47"/>
  <c r="W197" i="47"/>
  <c r="AR137" i="25"/>
  <c r="C143" i="25"/>
  <c r="C265" i="25" s="1"/>
  <c r="D265" i="25"/>
  <c r="C190" i="47"/>
  <c r="S125" i="25"/>
  <c r="T139" i="56"/>
  <c r="S76" i="74"/>
  <c r="S74" i="75" s="1"/>
  <c r="J185" i="25"/>
  <c r="J20" i="69"/>
  <c r="K225" i="56"/>
  <c r="H124" i="25"/>
  <c r="I138" i="56"/>
  <c r="H75" i="74"/>
  <c r="K235" i="46"/>
  <c r="T131" i="46"/>
  <c r="T132" i="46"/>
  <c r="T149" i="46"/>
  <c r="T153" i="46"/>
  <c r="V153" i="46"/>
  <c r="V131" i="46"/>
  <c r="V149" i="46"/>
  <c r="V132" i="46"/>
  <c r="U132" i="46"/>
  <c r="U149" i="46"/>
  <c r="U153" i="46"/>
  <c r="U131" i="46"/>
  <c r="M132" i="46"/>
  <c r="M153" i="46"/>
  <c r="M149" i="46"/>
  <c r="M131" i="46"/>
  <c r="N131" i="46"/>
  <c r="N132" i="46"/>
  <c r="N149" i="46"/>
  <c r="N153" i="46"/>
  <c r="I149" i="46"/>
  <c r="I132" i="46"/>
  <c r="I153" i="46"/>
  <c r="I131" i="46"/>
  <c r="C55" i="36"/>
  <c r="Q76" i="74"/>
  <c r="Q74" i="75" s="1"/>
  <c r="Q125" i="25"/>
  <c r="I146" i="25"/>
  <c r="I83" i="74"/>
  <c r="I81" i="75" s="1"/>
  <c r="J160" i="56"/>
  <c r="M205" i="25"/>
  <c r="M22" i="69"/>
  <c r="D363" i="47"/>
  <c r="C200" i="47"/>
  <c r="C363" i="47" s="1"/>
  <c r="AH274" i="25"/>
  <c r="S140" i="56"/>
  <c r="R189" i="25" s="1"/>
  <c r="R126" i="25"/>
  <c r="D228" i="56"/>
  <c r="K159" i="44"/>
  <c r="D305" i="25"/>
  <c r="D76" i="74"/>
  <c r="AC139" i="46"/>
  <c r="D125" i="25"/>
  <c r="E139" i="56"/>
  <c r="AC160" i="46"/>
  <c r="E160" i="56"/>
  <c r="D83" i="74"/>
  <c r="D146" i="25"/>
  <c r="R139" i="56"/>
  <c r="AL125" i="25"/>
  <c r="Q187" i="47"/>
  <c r="J137" i="25"/>
  <c r="K151" i="56"/>
  <c r="J80" i="74"/>
  <c r="J78" i="75" s="1"/>
  <c r="V359" i="47"/>
  <c r="F200" i="25"/>
  <c r="F72" i="70"/>
  <c r="F71" i="71"/>
  <c r="H20" i="69"/>
  <c r="I225" i="56"/>
  <c r="H185" i="25"/>
  <c r="L125" i="25"/>
  <c r="L76" i="74"/>
  <c r="L74" i="75" s="1"/>
  <c r="M139" i="56"/>
  <c r="AH146" i="25"/>
  <c r="M203" i="47"/>
  <c r="E75" i="74"/>
  <c r="E124" i="25"/>
  <c r="F138" i="56"/>
  <c r="H235" i="46"/>
  <c r="AX151" i="46"/>
  <c r="AO153" i="46"/>
  <c r="AO131" i="46"/>
  <c r="AO132" i="46"/>
  <c r="AO149" i="46"/>
  <c r="AU149" i="46"/>
  <c r="AU131" i="46"/>
  <c r="AU132" i="46"/>
  <c r="AU153" i="46"/>
  <c r="AE149" i="46"/>
  <c r="AE132" i="46"/>
  <c r="AE153" i="46"/>
  <c r="AE131" i="46"/>
  <c r="AF149" i="46"/>
  <c r="AF153" i="46"/>
  <c r="AF132" i="46"/>
  <c r="AF131" i="46"/>
  <c r="AP131" i="46"/>
  <c r="AP153" i="46"/>
  <c r="AP149" i="46"/>
  <c r="AP132" i="46"/>
  <c r="P20" i="69"/>
  <c r="Q225" i="56"/>
  <c r="P185" i="25"/>
  <c r="N126" i="25"/>
  <c r="O140" i="56"/>
  <c r="N189" i="25" s="1"/>
  <c r="N146" i="25"/>
  <c r="N83" i="74"/>
  <c r="N81" i="75" s="1"/>
  <c r="S359" i="47"/>
  <c r="AA125" i="25"/>
  <c r="F187" i="47"/>
  <c r="E187" i="47"/>
  <c r="Z125" i="25"/>
  <c r="E197" i="47"/>
  <c r="Z137" i="25"/>
  <c r="V21" i="69"/>
  <c r="V186" i="25"/>
  <c r="M70" i="71"/>
  <c r="M71" i="70"/>
  <c r="M199" i="25"/>
  <c r="W359" i="47"/>
  <c r="H151" i="56"/>
  <c r="G137" i="25"/>
  <c r="G80" i="74"/>
  <c r="G78" i="75" s="1"/>
  <c r="O151" i="56"/>
  <c r="N197" i="47"/>
  <c r="AI137" i="25"/>
  <c r="AI274" i="25"/>
  <c r="AD274" i="25"/>
  <c r="G359" i="47"/>
  <c r="X128" i="25"/>
  <c r="Y274" i="25"/>
  <c r="V160" i="56"/>
  <c r="U146" i="25"/>
  <c r="U83" i="74"/>
  <c r="U81" i="75" s="1"/>
  <c r="G264" i="25"/>
  <c r="I205" i="25"/>
  <c r="I22" i="69"/>
  <c r="O74" i="71"/>
  <c r="O209" i="25"/>
  <c r="O75" i="70"/>
  <c r="Q264" i="25"/>
  <c r="AX139" i="46"/>
  <c r="W160" i="56"/>
  <c r="V146" i="25"/>
  <c r="V83" i="74"/>
  <c r="V81" i="75" s="1"/>
  <c r="Q139" i="56"/>
  <c r="P125" i="25"/>
  <c r="P76" i="74"/>
  <c r="P74" i="75" s="1"/>
  <c r="T126" i="25"/>
  <c r="U140" i="56"/>
  <c r="T189" i="25" s="1"/>
  <c r="K76" i="74"/>
  <c r="K74" i="75" s="1"/>
  <c r="K125" i="25"/>
  <c r="L139" i="56"/>
  <c r="AO124" i="25"/>
  <c r="AR235" i="46"/>
  <c r="T186" i="47"/>
  <c r="AT235" i="46"/>
  <c r="AQ124" i="25"/>
  <c r="V186" i="47"/>
  <c r="R186" i="25"/>
  <c r="R21" i="69"/>
  <c r="H22" i="69"/>
  <c r="H205" i="25"/>
  <c r="G22" i="69"/>
  <c r="G205" i="25"/>
  <c r="J186" i="25"/>
  <c r="J21" i="69"/>
  <c r="X225" i="56"/>
  <c r="W20" i="69"/>
  <c r="W185" i="25"/>
  <c r="N205" i="25"/>
  <c r="N22" i="69"/>
  <c r="V22" i="69"/>
  <c r="V205" i="25"/>
  <c r="M70" i="70"/>
  <c r="M69" i="71"/>
  <c r="M192" i="25"/>
  <c r="M83" i="74"/>
  <c r="M81" i="75" s="1"/>
  <c r="M146" i="25"/>
  <c r="N160" i="56"/>
  <c r="W146" i="25"/>
  <c r="W83" i="74"/>
  <c r="W81" i="75" s="1"/>
  <c r="X160" i="56"/>
  <c r="AB273" i="25"/>
  <c r="L186" i="47"/>
  <c r="AG124" i="25"/>
  <c r="AJ235" i="46"/>
  <c r="AR146" i="25"/>
  <c r="W203" i="47"/>
  <c r="S225" i="56"/>
  <c r="R205" i="25"/>
  <c r="R22" i="69"/>
  <c r="T160" i="56"/>
  <c r="S146" i="25"/>
  <c r="S83" i="74"/>
  <c r="S81" i="75" s="1"/>
  <c r="I20" i="69"/>
  <c r="J225" i="56"/>
  <c r="I185" i="25"/>
  <c r="O71" i="71"/>
  <c r="O72" i="70"/>
  <c r="O200" i="25"/>
  <c r="O359" i="47"/>
  <c r="Q205" i="25"/>
  <c r="Q22" i="69"/>
  <c r="H137" i="25"/>
  <c r="H80" i="74"/>
  <c r="H78" i="75" s="1"/>
  <c r="I151" i="56"/>
  <c r="W132" i="46"/>
  <c r="W149" i="46"/>
  <c r="W131" i="46"/>
  <c r="W153" i="46"/>
  <c r="Y131" i="46"/>
  <c r="Y132" i="46"/>
  <c r="Y153" i="46"/>
  <c r="Y149" i="46"/>
  <c r="Z131" i="46"/>
  <c r="Z153" i="46"/>
  <c r="Z132" i="46"/>
  <c r="Z149" i="46"/>
  <c r="X131" i="46"/>
  <c r="X153" i="46"/>
  <c r="X149" i="46"/>
  <c r="X132" i="46"/>
  <c r="P205" i="25"/>
  <c r="P22" i="69"/>
  <c r="Q124" i="25"/>
  <c r="Q75" i="74"/>
  <c r="T235" i="46"/>
  <c r="R138" i="56"/>
  <c r="J138" i="56"/>
  <c r="I124" i="25"/>
  <c r="I75" i="74"/>
  <c r="L235" i="46"/>
  <c r="M68" i="71"/>
  <c r="N235" i="56"/>
  <c r="M191" i="25"/>
  <c r="M69" i="70"/>
  <c r="AM274" i="25"/>
  <c r="S139" i="56"/>
  <c r="R76" i="74"/>
  <c r="R74" i="75" s="1"/>
  <c r="R125" i="25"/>
  <c r="G235" i="46"/>
  <c r="D124" i="25"/>
  <c r="E138" i="56"/>
  <c r="AC138" i="46"/>
  <c r="D75" i="74"/>
  <c r="Q203" i="47"/>
  <c r="AL146" i="25"/>
  <c r="M235" i="46"/>
  <c r="J75" i="74"/>
  <c r="J124" i="25"/>
  <c r="K138" i="56"/>
  <c r="S264" i="25"/>
  <c r="R20" i="69"/>
  <c r="R185" i="25"/>
  <c r="X136" i="25"/>
  <c r="M140" i="56"/>
  <c r="L189" i="25" s="1"/>
  <c r="L126" i="25"/>
  <c r="AK235" i="46"/>
  <c r="M186" i="47"/>
  <c r="AH124" i="25"/>
  <c r="O22" i="69"/>
  <c r="O205" i="25"/>
  <c r="J22" i="69"/>
  <c r="J205" i="25"/>
  <c r="J359" i="47"/>
  <c r="E83" i="74"/>
  <c r="E81" i="75" s="1"/>
  <c r="E146" i="25"/>
  <c r="F160" i="56"/>
  <c r="F139" i="56"/>
  <c r="E125" i="25"/>
  <c r="E76" i="74"/>
  <c r="E74" i="75" s="1"/>
  <c r="AK132" i="46"/>
  <c r="AK149" i="46"/>
  <c r="AK131" i="46"/>
  <c r="AK153" i="46"/>
  <c r="AW131" i="46"/>
  <c r="AW153" i="46"/>
  <c r="AW149" i="46"/>
  <c r="AW132" i="46"/>
  <c r="AJ149" i="46"/>
  <c r="AJ132" i="46"/>
  <c r="AJ153" i="46"/>
  <c r="AJ131" i="46"/>
  <c r="AL149" i="46"/>
  <c r="AL131" i="46"/>
  <c r="AL132" i="46"/>
  <c r="AL153" i="46"/>
  <c r="AR149" i="46"/>
  <c r="AR131" i="46"/>
  <c r="AR132" i="46"/>
  <c r="AR153" i="46"/>
  <c r="E185" i="25"/>
  <c r="D136" i="56"/>
  <c r="E20" i="69"/>
  <c r="F225" i="56"/>
  <c r="N125" i="25"/>
  <c r="N76" i="74"/>
  <c r="N74" i="75" s="1"/>
  <c r="O139" i="56"/>
  <c r="Q359" i="47"/>
  <c r="F197" i="47"/>
  <c r="AA137" i="25"/>
  <c r="U20" i="69"/>
  <c r="U185" i="25"/>
  <c r="V225" i="56"/>
  <c r="AR274" i="25"/>
  <c r="H140" i="56"/>
  <c r="G189" i="25" s="1"/>
  <c r="G126" i="25"/>
  <c r="G146" i="25"/>
  <c r="H160" i="56"/>
  <c r="G83" i="74"/>
  <c r="G81" i="75" s="1"/>
  <c r="N187" i="47"/>
  <c r="AI125" i="25"/>
  <c r="F186" i="25"/>
  <c r="F21" i="69"/>
  <c r="N359" i="47"/>
  <c r="I359" i="47"/>
  <c r="AV236" i="46"/>
  <c r="V140" i="56"/>
  <c r="U189" i="25" s="1"/>
  <c r="U126" i="25"/>
  <c r="U80" i="74"/>
  <c r="U78" i="75" s="1"/>
  <c r="U137" i="25"/>
  <c r="V151" i="56"/>
  <c r="O20" i="69"/>
  <c r="O185" i="25"/>
  <c r="P225" i="56"/>
  <c r="AO274" i="25"/>
  <c r="AX140" i="46"/>
  <c r="W138" i="56"/>
  <c r="V75" i="74"/>
  <c r="Y235" i="46"/>
  <c r="V124" i="25"/>
  <c r="AN273" i="25"/>
  <c r="P137" i="25"/>
  <c r="Q151" i="56"/>
  <c r="P80" i="74"/>
  <c r="P78" i="75" s="1"/>
  <c r="T83" i="74"/>
  <c r="T81" i="75" s="1"/>
  <c r="T146" i="25"/>
  <c r="U160" i="56"/>
  <c r="U21" i="69"/>
  <c r="U186" i="25"/>
  <c r="N235" i="46"/>
  <c r="L138" i="56"/>
  <c r="K124" i="25"/>
  <c r="K75" i="74"/>
  <c r="L151" i="56"/>
  <c r="K80" i="74"/>
  <c r="K78" i="75" s="1"/>
  <c r="K137" i="25"/>
  <c r="T197" i="47"/>
  <c r="AO137" i="25"/>
  <c r="V197" i="47"/>
  <c r="AQ137" i="25"/>
  <c r="F187" i="25"/>
  <c r="F66" i="71"/>
  <c r="F67" i="70"/>
  <c r="AK273" i="25"/>
  <c r="W264" i="25"/>
  <c r="D95" i="75"/>
  <c r="C95" i="75" s="1"/>
  <c r="C97" i="74"/>
  <c r="M264" i="25"/>
  <c r="M126" i="25"/>
  <c r="N140" i="56"/>
  <c r="M189" i="25" s="1"/>
  <c r="AF273" i="25"/>
  <c r="X138" i="56"/>
  <c r="Z235" i="46"/>
  <c r="W124" i="25"/>
  <c r="W75" i="74"/>
  <c r="AU235" i="46"/>
  <c r="AR124" i="25"/>
  <c r="W186" i="47"/>
  <c r="C81" i="74"/>
  <c r="D79" i="75"/>
  <c r="C79" i="75" s="1"/>
  <c r="D72" i="71"/>
  <c r="D157" i="56"/>
  <c r="D73" i="70"/>
  <c r="E226" i="56"/>
  <c r="D206" i="25"/>
  <c r="T138" i="56"/>
  <c r="S124" i="25"/>
  <c r="V235" i="46"/>
  <c r="S75" i="74"/>
  <c r="S80" i="74"/>
  <c r="S78" i="75" s="1"/>
  <c r="S137" i="25"/>
  <c r="T151" i="56"/>
  <c r="AJ274" i="25"/>
  <c r="H76" i="74"/>
  <c r="H74" i="75" s="1"/>
  <c r="H125" i="25"/>
  <c r="I139" i="56"/>
  <c r="R132" i="46"/>
  <c r="R153" i="46"/>
  <c r="R131" i="46"/>
  <c r="R149" i="46"/>
  <c r="AB153" i="46"/>
  <c r="AB132" i="46"/>
  <c r="AB131" i="46"/>
  <c r="AB149" i="46"/>
  <c r="O149" i="46"/>
  <c r="O132" i="46"/>
  <c r="O131" i="46"/>
  <c r="O153" i="46"/>
  <c r="K132" i="46"/>
  <c r="K153" i="46"/>
  <c r="K149" i="46"/>
  <c r="K131" i="46"/>
  <c r="S153" i="46"/>
  <c r="S131" i="46"/>
  <c r="S149" i="46"/>
  <c r="S132" i="46"/>
  <c r="Q80" i="74"/>
  <c r="Q78" i="75" s="1"/>
  <c r="Q137" i="25"/>
  <c r="R151" i="56"/>
  <c r="Q146" i="25"/>
  <c r="R160" i="56"/>
  <c r="Q83" i="74"/>
  <c r="Q81" i="75" s="1"/>
  <c r="H357" i="47"/>
  <c r="I126" i="25"/>
  <c r="J140" i="56"/>
  <c r="I189" i="25" s="1"/>
  <c r="X143" i="25"/>
  <c r="X265" i="25" s="1"/>
  <c r="Y265" i="25"/>
  <c r="K186" i="25"/>
  <c r="K21" i="69"/>
  <c r="U235" i="46"/>
  <c r="S138" i="56"/>
  <c r="R124" i="25"/>
  <c r="R75" i="74"/>
  <c r="R137" i="25"/>
  <c r="S151" i="56"/>
  <c r="R80" i="74"/>
  <c r="R78" i="75" s="1"/>
  <c r="C75" i="71"/>
  <c r="C96" i="71" s="1"/>
  <c r="D96" i="71"/>
  <c r="AC140" i="46"/>
  <c r="E140" i="56"/>
  <c r="D126" i="25"/>
  <c r="AO235" i="46"/>
  <c r="AL124" i="25"/>
  <c r="Q186" i="47"/>
  <c r="K140" i="56"/>
  <c r="J189" i="25" s="1"/>
  <c r="J126" i="25"/>
  <c r="K139" i="56"/>
  <c r="J125" i="25"/>
  <c r="J76" i="74"/>
  <c r="J74" i="75" s="1"/>
  <c r="F20" i="69"/>
  <c r="F185" i="25"/>
  <c r="R264" i="25"/>
  <c r="AQ274" i="25"/>
  <c r="H264" i="25"/>
  <c r="L146" i="25"/>
  <c r="L83" i="74"/>
  <c r="L81" i="75" s="1"/>
  <c r="M160" i="56"/>
  <c r="AH137" i="25"/>
  <c r="M197" i="47"/>
  <c r="AA274" i="25"/>
  <c r="AC274" i="25"/>
  <c r="AE274" i="25"/>
  <c r="E137" i="25"/>
  <c r="F151" i="56"/>
  <c r="E80" i="74"/>
  <c r="E78" i="75" s="1"/>
  <c r="AN149" i="46"/>
  <c r="AN153" i="46"/>
  <c r="AN131" i="46"/>
  <c r="AN132" i="46"/>
  <c r="AV132" i="46"/>
  <c r="AV149" i="46"/>
  <c r="AV131" i="46"/>
  <c r="AV153" i="46"/>
  <c r="AQ153" i="46"/>
  <c r="AQ131" i="46"/>
  <c r="AQ132" i="46"/>
  <c r="AQ149" i="46"/>
  <c r="AH131" i="46"/>
  <c r="AH153" i="46"/>
  <c r="AH149" i="46"/>
  <c r="AH132" i="46"/>
  <c r="AS153" i="46"/>
  <c r="AS131" i="46"/>
  <c r="AS132" i="46"/>
  <c r="AS149" i="46"/>
  <c r="P264" i="25"/>
  <c r="N137" i="25"/>
  <c r="N80" i="74"/>
  <c r="N78" i="75" s="1"/>
  <c r="AL274" i="25"/>
  <c r="AN274" i="25"/>
  <c r="Z124" i="25"/>
  <c r="E186" i="47"/>
  <c r="AC235" i="46"/>
  <c r="U264" i="25"/>
  <c r="K205" i="25"/>
  <c r="K22" i="69"/>
  <c r="I357" i="47"/>
  <c r="G76" i="74"/>
  <c r="G74" i="75" s="1"/>
  <c r="H139" i="56"/>
  <c r="G125" i="25"/>
  <c r="O160" i="56"/>
  <c r="AI146" i="25"/>
  <c r="N203" i="47"/>
  <c r="O138" i="56"/>
  <c r="N186" i="47"/>
  <c r="AL235" i="46"/>
  <c r="AI124" i="25"/>
  <c r="D359" i="47"/>
  <c r="C189" i="47"/>
  <c r="X235" i="46"/>
  <c r="U124" i="25"/>
  <c r="U75" i="74"/>
  <c r="V138" i="56"/>
  <c r="G20" i="69"/>
  <c r="H225" i="56"/>
  <c r="G185" i="25"/>
  <c r="O264" i="25"/>
  <c r="R225" i="56"/>
  <c r="Q20" i="69"/>
  <c r="Q185" i="25"/>
  <c r="X126" i="25"/>
  <c r="W140" i="56"/>
  <c r="V189" i="25" s="1"/>
  <c r="V126" i="25"/>
  <c r="V137" i="25"/>
  <c r="W151" i="56"/>
  <c r="V80" i="74"/>
  <c r="V78" i="75" s="1"/>
  <c r="P21" i="69"/>
  <c r="P186" i="25"/>
  <c r="S357" i="47"/>
  <c r="P75" i="74"/>
  <c r="S235" i="46"/>
  <c r="P124" i="25"/>
  <c r="Q138" i="56"/>
  <c r="AF274" i="25"/>
  <c r="U139" i="56"/>
  <c r="T76" i="74"/>
  <c r="T74" i="75" s="1"/>
  <c r="T125" i="25"/>
  <c r="T137" i="25"/>
  <c r="U151" i="56"/>
  <c r="T80" i="74"/>
  <c r="T78" i="75" s="1"/>
  <c r="L225" i="56"/>
  <c r="K20" i="69"/>
  <c r="K185" i="25"/>
  <c r="AM273" i="25"/>
  <c r="K126" i="25"/>
  <c r="L140" i="56"/>
  <c r="K189" i="25" s="1"/>
  <c r="C122" i="25"/>
  <c r="C264" i="25" s="1"/>
  <c r="AO146" i="25"/>
  <c r="T203" i="47"/>
  <c r="V187" i="47"/>
  <c r="AQ125" i="25"/>
  <c r="S205" i="25"/>
  <c r="S22" i="69"/>
  <c r="P357" i="47"/>
  <c r="O21" i="69"/>
  <c r="O186" i="25"/>
  <c r="AX138" i="46"/>
  <c r="AX160" i="46"/>
  <c r="D137" i="56"/>
  <c r="K135" i="44" s="1"/>
  <c r="L135" i="44" s="1"/>
  <c r="E186" i="25"/>
  <c r="E21" i="69"/>
  <c r="AK274" i="25"/>
  <c r="AJ273" i="25"/>
  <c r="U205" i="25"/>
  <c r="U22" i="69"/>
  <c r="N138" i="56"/>
  <c r="M124" i="25"/>
  <c r="P235" i="46"/>
  <c r="M75" i="74"/>
  <c r="K357" i="47"/>
  <c r="W80" i="74"/>
  <c r="W78" i="75" s="1"/>
  <c r="X151" i="56"/>
  <c r="W137" i="25"/>
  <c r="G357" i="47"/>
  <c r="L187" i="47"/>
  <c r="AG125" i="25"/>
  <c r="AR125" i="25"/>
  <c r="W187" i="47"/>
  <c r="AA227" i="46"/>
  <c r="CO157" i="46"/>
  <c r="G225" i="56"/>
  <c r="F22" i="69"/>
  <c r="F205" i="25"/>
  <c r="X129" i="25"/>
  <c r="F209" i="25"/>
  <c r="F74" i="71"/>
  <c r="F75" i="70"/>
  <c r="J357" i="47"/>
  <c r="T140" i="56"/>
  <c r="S189" i="25" s="1"/>
  <c r="S126" i="25"/>
  <c r="G186" i="25"/>
  <c r="G21" i="69"/>
  <c r="W205" i="25"/>
  <c r="W22" i="69"/>
  <c r="H126" i="25"/>
  <c r="I140" i="56"/>
  <c r="H189" i="25" s="1"/>
  <c r="H83" i="74"/>
  <c r="H81" i="75" s="1"/>
  <c r="I160" i="56"/>
  <c r="H146" i="25"/>
  <c r="Q131" i="46"/>
  <c r="Q153" i="46"/>
  <c r="Q132" i="46"/>
  <c r="Q149" i="46"/>
  <c r="AA149" i="46"/>
  <c r="AA131" i="46"/>
  <c r="AA153" i="46"/>
  <c r="AA132" i="46"/>
  <c r="P149" i="46"/>
  <c r="P131" i="46"/>
  <c r="P132" i="46"/>
  <c r="P153" i="46"/>
  <c r="J153" i="46"/>
  <c r="J132" i="46"/>
  <c r="J131" i="46"/>
  <c r="J149" i="46"/>
  <c r="L153" i="46"/>
  <c r="L149" i="46"/>
  <c r="L131" i="46"/>
  <c r="L132" i="46"/>
  <c r="N20" i="69"/>
  <c r="O225" i="56"/>
  <c r="N185" i="25"/>
  <c r="Q126" i="25"/>
  <c r="R140" i="56"/>
  <c r="Q189" i="25" s="1"/>
  <c r="U70" i="71"/>
  <c r="U199" i="25"/>
  <c r="U71" i="70"/>
  <c r="AC273" i="25"/>
  <c r="I80" i="74"/>
  <c r="I78" i="75" s="1"/>
  <c r="I137" i="25"/>
  <c r="J151" i="56"/>
  <c r="I76" i="74"/>
  <c r="I74" i="75" s="1"/>
  <c r="I125" i="25"/>
  <c r="J139" i="56"/>
  <c r="E359" i="47"/>
  <c r="M359" i="47"/>
  <c r="R359" i="47"/>
  <c r="S160" i="56"/>
  <c r="R146" i="25"/>
  <c r="R83" i="74"/>
  <c r="R81" i="75" s="1"/>
  <c r="X210" i="25"/>
  <c r="X308" i="25" s="1"/>
  <c r="C210" i="25"/>
  <c r="C308" i="25" s="1"/>
  <c r="D308" i="25"/>
  <c r="D96" i="70"/>
  <c r="C76" i="70"/>
  <c r="C96" i="70" s="1"/>
  <c r="AC151" i="46"/>
  <c r="D137" i="25"/>
  <c r="E151" i="56"/>
  <c r="D80" i="74"/>
  <c r="Q197" i="47"/>
  <c r="AL137" i="25"/>
  <c r="J146" i="25"/>
  <c r="K160" i="56"/>
  <c r="J83" i="74"/>
  <c r="J81" i="75" s="1"/>
  <c r="S185" i="25"/>
  <c r="T225" i="56"/>
  <c r="S20" i="69"/>
  <c r="F264" i="25"/>
  <c r="C196" i="47"/>
  <c r="M138" i="56"/>
  <c r="L75" i="74"/>
  <c r="L124" i="25"/>
  <c r="O235" i="46"/>
  <c r="L80" i="74"/>
  <c r="L78" i="75" s="1"/>
  <c r="M151" i="56"/>
  <c r="L137" i="25"/>
  <c r="M187" i="47"/>
  <c r="AH125" i="25"/>
  <c r="I186" i="25"/>
  <c r="I21" i="69"/>
  <c r="O67" i="71"/>
  <c r="O68" i="70"/>
  <c r="O188" i="25"/>
  <c r="F359" i="47"/>
  <c r="H359" i="47"/>
  <c r="W21" i="69"/>
  <c r="W186" i="25"/>
  <c r="E126" i="25"/>
  <c r="F140" i="56"/>
  <c r="E189" i="25" s="1"/>
  <c r="AG149" i="46"/>
  <c r="AG131" i="46"/>
  <c r="AG132" i="46"/>
  <c r="AG153" i="46"/>
  <c r="AI131" i="46"/>
  <c r="AI149" i="46"/>
  <c r="AI132" i="46"/>
  <c r="AI153" i="46"/>
  <c r="AT132" i="46"/>
  <c r="AT131" i="46"/>
  <c r="AT153" i="46"/>
  <c r="AT149" i="46"/>
  <c r="AD153" i="46"/>
  <c r="AD131" i="46"/>
  <c r="AD132" i="46"/>
  <c r="C99" i="36"/>
  <c r="AD149" i="46"/>
  <c r="AM131" i="46"/>
  <c r="AM153" i="46"/>
  <c r="AM149" i="46"/>
  <c r="AM132" i="46"/>
  <c r="E264" i="25"/>
  <c r="N186" i="25"/>
  <c r="N21" i="69"/>
  <c r="Q235" i="46"/>
  <c r="N124" i="25"/>
  <c r="N75" i="74"/>
  <c r="AA146" i="25"/>
  <c r="F203" i="47"/>
  <c r="AD235" i="46"/>
  <c r="F186" i="47"/>
  <c r="AA124" i="25"/>
  <c r="E203" i="47"/>
  <c r="Z146" i="25"/>
  <c r="AD273" i="25"/>
  <c r="G75" i="74"/>
  <c r="G124" i="25"/>
  <c r="H138" i="56"/>
  <c r="J235" i="46"/>
  <c r="S186" i="25"/>
  <c r="S21" i="69"/>
  <c r="T305" i="25"/>
  <c r="AB274" i="25"/>
  <c r="G139" i="56"/>
  <c r="G234" i="56" s="1"/>
  <c r="H186" i="25"/>
  <c r="H21" i="69"/>
  <c r="U76" i="74"/>
  <c r="U74" i="75" s="1"/>
  <c r="U125" i="25"/>
  <c r="V139" i="56"/>
  <c r="T359" i="47"/>
  <c r="W139" i="56"/>
  <c r="V125" i="25"/>
  <c r="V76" i="74"/>
  <c r="V74" i="75" s="1"/>
  <c r="E22" i="69"/>
  <c r="D156" i="56"/>
  <c r="K154" i="44" s="1"/>
  <c r="L154" i="44" s="1"/>
  <c r="E205" i="25"/>
  <c r="AA226" i="46"/>
  <c r="C214" i="46"/>
  <c r="C248" i="44"/>
  <c r="C255" i="44" s="1"/>
  <c r="H83" i="44"/>
  <c r="E212" i="44"/>
  <c r="AC209" i="46"/>
  <c r="C193" i="25"/>
  <c r="BS209" i="46"/>
  <c r="BY83" i="46"/>
  <c r="CL83" i="46"/>
  <c r="BU83" i="46"/>
  <c r="CI83" i="46"/>
  <c r="BV83" i="46"/>
  <c r="I83" i="44"/>
  <c r="CE83" i="46"/>
  <c r="BT83" i="46"/>
  <c r="CK83" i="46"/>
  <c r="CF83" i="46"/>
  <c r="CB83" i="46"/>
  <c r="CJ83" i="46"/>
  <c r="CG83" i="46"/>
  <c r="BZ83" i="46"/>
  <c r="CA83" i="46"/>
  <c r="CC83" i="46"/>
  <c r="CM83" i="46"/>
  <c r="C252" i="46"/>
  <c r="C259" i="46" s="1"/>
  <c r="CH83" i="46"/>
  <c r="CD83" i="46"/>
  <c r="BX83" i="46"/>
  <c r="BW83" i="46"/>
  <c r="E214" i="46"/>
  <c r="BH207" i="46"/>
  <c r="AP207" i="46"/>
  <c r="AN252" i="46" s="1"/>
  <c r="BB207" i="46"/>
  <c r="AR207" i="46"/>
  <c r="AP252" i="46" s="1"/>
  <c r="BP207" i="46"/>
  <c r="AV207" i="46"/>
  <c r="AT252" i="46" s="1"/>
  <c r="P207" i="46"/>
  <c r="I207" i="46"/>
  <c r="BI207" i="46"/>
  <c r="AN207" i="46"/>
  <c r="AL252" i="46" s="1"/>
  <c r="BG207" i="46"/>
  <c r="AI207" i="46"/>
  <c r="AG252" i="46" s="1"/>
  <c r="BO207" i="46"/>
  <c r="W207" i="46"/>
  <c r="AA207" i="46"/>
  <c r="AO207" i="46"/>
  <c r="AM252" i="46" s="1"/>
  <c r="BN207" i="46"/>
  <c r="AS207" i="46"/>
  <c r="AQ252" i="46" s="1"/>
  <c r="AW207" i="46"/>
  <c r="AU252" i="46" s="1"/>
  <c r="BJ207" i="46"/>
  <c r="R207" i="46"/>
  <c r="S207" i="46"/>
  <c r="BM207" i="46"/>
  <c r="BA207" i="46"/>
  <c r="AM207" i="46"/>
  <c r="AK252" i="46" s="1"/>
  <c r="BR207" i="46"/>
  <c r="BF207" i="46"/>
  <c r="M207" i="46"/>
  <c r="V207" i="46"/>
  <c r="AU207" i="46"/>
  <c r="AS252" i="46" s="1"/>
  <c r="AZ207" i="46"/>
  <c r="T207" i="46"/>
  <c r="N207" i="46"/>
  <c r="AF207" i="46"/>
  <c r="AD252" i="46" s="1"/>
  <c r="BK207" i="46"/>
  <c r="K207" i="46"/>
  <c r="Z207" i="46"/>
  <c r="AK207" i="46"/>
  <c r="AI252" i="46" s="1"/>
  <c r="AJ207" i="46"/>
  <c r="AH252" i="46" s="1"/>
  <c r="AG207" i="46"/>
  <c r="AE252" i="46" s="1"/>
  <c r="O207" i="46"/>
  <c r="BQ207" i="46"/>
  <c r="BD207" i="46"/>
  <c r="AT207" i="46"/>
  <c r="AR252" i="46" s="1"/>
  <c r="X207" i="46"/>
  <c r="AH207" i="46"/>
  <c r="AF252" i="46" s="1"/>
  <c r="BL207" i="46"/>
  <c r="AY207" i="46"/>
  <c r="Q207" i="46"/>
  <c r="AE207" i="46"/>
  <c r="AC252" i="46" s="1"/>
  <c r="AQ207" i="46"/>
  <c r="AO252" i="46" s="1"/>
  <c r="I205" i="44"/>
  <c r="J205" i="44" s="1"/>
  <c r="L207" i="46"/>
  <c r="AL207" i="46"/>
  <c r="AJ252" i="46" s="1"/>
  <c r="BE207" i="46"/>
  <c r="U207" i="46"/>
  <c r="Y207" i="46"/>
  <c r="AD207" i="46"/>
  <c r="BC207" i="46"/>
  <c r="J207" i="46"/>
  <c r="AB207" i="46"/>
  <c r="AX209" i="46"/>
  <c r="C212" i="44"/>
  <c r="U214" i="46" l="1"/>
  <c r="T214" i="46"/>
  <c r="M214" i="46"/>
  <c r="T274" i="25"/>
  <c r="CO151" i="46"/>
  <c r="N273" i="25"/>
  <c r="AA273" i="25"/>
  <c r="K214" i="46"/>
  <c r="X193" i="25"/>
  <c r="I274" i="25"/>
  <c r="R274" i="25"/>
  <c r="D144" i="56"/>
  <c r="K142" i="44" s="1"/>
  <c r="L142" i="44" s="1"/>
  <c r="N214" i="46"/>
  <c r="V214" i="46"/>
  <c r="Q305" i="25"/>
  <c r="W214" i="46"/>
  <c r="Y214" i="46"/>
  <c r="M273" i="25"/>
  <c r="S214" i="46"/>
  <c r="L274" i="25"/>
  <c r="D142" i="56"/>
  <c r="K140" i="44" s="1"/>
  <c r="L140" i="44" s="1"/>
  <c r="D143" i="56"/>
  <c r="K141" i="44" s="1"/>
  <c r="L141" i="44" s="1"/>
  <c r="AB214" i="46"/>
  <c r="L214" i="46"/>
  <c r="Q214" i="46"/>
  <c r="X214" i="46"/>
  <c r="O214" i="46"/>
  <c r="Z214" i="46"/>
  <c r="R214" i="46"/>
  <c r="C197" i="47"/>
  <c r="K274" i="25"/>
  <c r="X146" i="25"/>
  <c r="G273" i="25"/>
  <c r="P273" i="25"/>
  <c r="CO140" i="46"/>
  <c r="M99" i="71"/>
  <c r="X125" i="25"/>
  <c r="J214" i="46"/>
  <c r="X137" i="25"/>
  <c r="AV235" i="46"/>
  <c r="M99" i="70"/>
  <c r="AA214" i="46"/>
  <c r="P214" i="46"/>
  <c r="C22" i="69"/>
  <c r="H252" i="46"/>
  <c r="N252" i="46"/>
  <c r="C203" i="47"/>
  <c r="U235" i="56"/>
  <c r="T69" i="70"/>
  <c r="T191" i="25"/>
  <c r="T68" i="71"/>
  <c r="K68" i="71"/>
  <c r="K69" i="70"/>
  <c r="L235" i="56"/>
  <c r="K191" i="25"/>
  <c r="J199" i="25"/>
  <c r="J70" i="71"/>
  <c r="J71" i="70"/>
  <c r="F192" i="25"/>
  <c r="F69" i="71"/>
  <c r="F70" i="70"/>
  <c r="W192" i="25"/>
  <c r="W69" i="71"/>
  <c r="W70" i="70"/>
  <c r="E199" i="25"/>
  <c r="E71" i="70"/>
  <c r="E70" i="71"/>
  <c r="K160" i="44"/>
  <c r="D229" i="56"/>
  <c r="CO142" i="46"/>
  <c r="AA236" i="46"/>
  <c r="O70" i="71"/>
  <c r="O71" i="70"/>
  <c r="O199" i="25"/>
  <c r="H69" i="71"/>
  <c r="H70" i="70"/>
  <c r="H192" i="25"/>
  <c r="L68" i="71"/>
  <c r="M235" i="56"/>
  <c r="L69" i="70"/>
  <c r="L191" i="25"/>
  <c r="W69" i="70"/>
  <c r="W68" i="71"/>
  <c r="W191" i="25"/>
  <c r="X235" i="56"/>
  <c r="E69" i="70"/>
  <c r="E68" i="71"/>
  <c r="F235" i="56"/>
  <c r="E191" i="25"/>
  <c r="V274" i="25"/>
  <c r="D70" i="71"/>
  <c r="D199" i="25"/>
  <c r="D150" i="56"/>
  <c r="D71" i="70"/>
  <c r="P69" i="70"/>
  <c r="Q235" i="56"/>
  <c r="P191" i="25"/>
  <c r="P68" i="71"/>
  <c r="K70" i="70"/>
  <c r="K192" i="25"/>
  <c r="K69" i="71"/>
  <c r="F71" i="70"/>
  <c r="F70" i="71"/>
  <c r="F199" i="25"/>
  <c r="G68" i="71"/>
  <c r="H235" i="56"/>
  <c r="G69" i="70"/>
  <c r="G191" i="25"/>
  <c r="P199" i="25"/>
  <c r="P71" i="70"/>
  <c r="P70" i="71"/>
  <c r="O274" i="25"/>
  <c r="F75" i="75"/>
  <c r="F84" i="75" s="1"/>
  <c r="F20" i="75" s="1"/>
  <c r="F86" i="74"/>
  <c r="F20" i="74" s="1"/>
  <c r="H274" i="25"/>
  <c r="I199" i="25"/>
  <c r="I71" i="70"/>
  <c r="I70" i="71"/>
  <c r="E192" i="25"/>
  <c r="E70" i="70"/>
  <c r="E69" i="71"/>
  <c r="C130" i="25"/>
  <c r="C187" i="47"/>
  <c r="Q357" i="47"/>
  <c r="O70" i="70"/>
  <c r="O69" i="71"/>
  <c r="O192" i="25"/>
  <c r="L71" i="70"/>
  <c r="L199" i="25"/>
  <c r="L70" i="71"/>
  <c r="I191" i="25"/>
  <c r="I69" i="70"/>
  <c r="I68" i="71"/>
  <c r="J235" i="56"/>
  <c r="N71" i="70"/>
  <c r="N70" i="71"/>
  <c r="N199" i="25"/>
  <c r="Q71" i="70"/>
  <c r="Q199" i="25"/>
  <c r="Q70" i="71"/>
  <c r="D97" i="70"/>
  <c r="C77" i="70"/>
  <c r="C97" i="70" s="1"/>
  <c r="S235" i="56"/>
  <c r="R191" i="25"/>
  <c r="R68" i="71"/>
  <c r="R69" i="70"/>
  <c r="S70" i="70"/>
  <c r="S69" i="71"/>
  <c r="S192" i="25"/>
  <c r="D75" i="75"/>
  <c r="C77" i="74"/>
  <c r="W274" i="25"/>
  <c r="E274" i="25"/>
  <c r="V69" i="70"/>
  <c r="V191" i="25"/>
  <c r="V68" i="71"/>
  <c r="W235" i="56"/>
  <c r="P274" i="25"/>
  <c r="J192" i="25"/>
  <c r="J69" i="71"/>
  <c r="J70" i="70"/>
  <c r="H70" i="71"/>
  <c r="H71" i="70"/>
  <c r="H199" i="25"/>
  <c r="O235" i="56"/>
  <c r="N69" i="70"/>
  <c r="N191" i="25"/>
  <c r="N68" i="71"/>
  <c r="S274" i="25"/>
  <c r="C129" i="25"/>
  <c r="O75" i="75"/>
  <c r="O84" i="75" s="1"/>
  <c r="O20" i="75" s="1"/>
  <c r="O86" i="74"/>
  <c r="O20" i="74" s="1"/>
  <c r="K70" i="71"/>
  <c r="K199" i="25"/>
  <c r="K71" i="70"/>
  <c r="N70" i="70"/>
  <c r="N192" i="25"/>
  <c r="N69" i="71"/>
  <c r="Q69" i="70"/>
  <c r="R235" i="56"/>
  <c r="Q68" i="71"/>
  <c r="Q191" i="25"/>
  <c r="AI273" i="25"/>
  <c r="G69" i="71"/>
  <c r="G70" i="70"/>
  <c r="G192" i="25"/>
  <c r="D97" i="71"/>
  <c r="C76" i="71"/>
  <c r="C97" i="71" s="1"/>
  <c r="D68" i="71"/>
  <c r="E235" i="56"/>
  <c r="D69" i="70"/>
  <c r="D191" i="25"/>
  <c r="P192" i="25"/>
  <c r="P69" i="71"/>
  <c r="P70" i="70"/>
  <c r="S71" i="70"/>
  <c r="S199" i="25"/>
  <c r="S70" i="71"/>
  <c r="D77" i="75"/>
  <c r="C77" i="75" s="1"/>
  <c r="C79" i="74"/>
  <c r="D192" i="25"/>
  <c r="D69" i="71"/>
  <c r="D70" i="70"/>
  <c r="J274" i="25"/>
  <c r="F274" i="25"/>
  <c r="H69" i="70"/>
  <c r="H68" i="71"/>
  <c r="I235" i="56"/>
  <c r="H191" i="25"/>
  <c r="H315" i="25" s="1"/>
  <c r="L70" i="70"/>
  <c r="L69" i="71"/>
  <c r="L192" i="25"/>
  <c r="W71" i="70"/>
  <c r="W70" i="71"/>
  <c r="W199" i="25"/>
  <c r="Q274" i="25"/>
  <c r="M274" i="25"/>
  <c r="X211" i="25"/>
  <c r="X309" i="25" s="1"/>
  <c r="D309" i="25"/>
  <c r="C211" i="25"/>
  <c r="C309" i="25" s="1"/>
  <c r="V70" i="71"/>
  <c r="V199" i="25"/>
  <c r="V71" i="70"/>
  <c r="D274" i="25"/>
  <c r="C128" i="25"/>
  <c r="T192" i="25"/>
  <c r="T69" i="71"/>
  <c r="T70" i="70"/>
  <c r="U274" i="25"/>
  <c r="G199" i="25"/>
  <c r="G70" i="71"/>
  <c r="G71" i="70"/>
  <c r="R69" i="71"/>
  <c r="R70" i="70"/>
  <c r="R192" i="25"/>
  <c r="C136" i="25"/>
  <c r="T199" i="25"/>
  <c r="T70" i="71"/>
  <c r="T71" i="70"/>
  <c r="I70" i="70"/>
  <c r="I192" i="25"/>
  <c r="I69" i="71"/>
  <c r="N274" i="25"/>
  <c r="Q69" i="71"/>
  <c r="Q70" i="70"/>
  <c r="Q192" i="25"/>
  <c r="G274" i="25"/>
  <c r="V69" i="71"/>
  <c r="V192" i="25"/>
  <c r="V70" i="70"/>
  <c r="S69" i="70"/>
  <c r="S191" i="25"/>
  <c r="S68" i="71"/>
  <c r="T235" i="56"/>
  <c r="D76" i="75"/>
  <c r="C76" i="75" s="1"/>
  <c r="C78" i="74"/>
  <c r="O69" i="70"/>
  <c r="O191" i="25"/>
  <c r="O68" i="71"/>
  <c r="P235" i="56"/>
  <c r="J191" i="25"/>
  <c r="J69" i="70"/>
  <c r="K235" i="56"/>
  <c r="J68" i="71"/>
  <c r="G235" i="56"/>
  <c r="F69" i="70"/>
  <c r="F68" i="71"/>
  <c r="F99" i="71" s="1"/>
  <c r="F191" i="25"/>
  <c r="R199" i="25"/>
  <c r="R71" i="70"/>
  <c r="R70" i="71"/>
  <c r="F357" i="47"/>
  <c r="N73" i="75"/>
  <c r="N84" i="75" s="1"/>
  <c r="N20" i="75" s="1"/>
  <c r="N86" i="74"/>
  <c r="N20" i="74" s="1"/>
  <c r="AH139" i="25"/>
  <c r="M199" i="47"/>
  <c r="E132" i="56"/>
  <c r="Y118" i="25"/>
  <c r="D185" i="47"/>
  <c r="AX132" i="46"/>
  <c r="AO139" i="25"/>
  <c r="T199" i="47"/>
  <c r="AD118" i="25"/>
  <c r="I185" i="47"/>
  <c r="G185" i="47"/>
  <c r="AB118" i="25"/>
  <c r="S305" i="25"/>
  <c r="C137" i="25"/>
  <c r="I72" i="70"/>
  <c r="I200" i="25"/>
  <c r="I71" i="71"/>
  <c r="G51" i="73"/>
  <c r="G90" i="74" s="1"/>
  <c r="G88" i="75" s="1"/>
  <c r="H132" i="56"/>
  <c r="G118" i="25"/>
  <c r="E135" i="25"/>
  <c r="E52" i="73"/>
  <c r="E91" i="74" s="1"/>
  <c r="E89" i="75" s="1"/>
  <c r="F149" i="56"/>
  <c r="K139" i="25"/>
  <c r="L153" i="56"/>
  <c r="K53" i="73"/>
  <c r="K92" i="74" s="1"/>
  <c r="K90" i="75" s="1"/>
  <c r="V51" i="73"/>
  <c r="V90" i="74" s="1"/>
  <c r="V88" i="75" s="1"/>
  <c r="W132" i="56"/>
  <c r="V118" i="25"/>
  <c r="M149" i="56"/>
  <c r="L52" i="73"/>
  <c r="L91" i="74" s="1"/>
  <c r="L89" i="75" s="1"/>
  <c r="L135" i="25"/>
  <c r="K305" i="25"/>
  <c r="T72" i="70"/>
  <c r="T200" i="25"/>
  <c r="T71" i="71"/>
  <c r="T67" i="71"/>
  <c r="T188" i="25"/>
  <c r="T68" i="70"/>
  <c r="V72" i="70"/>
  <c r="V200" i="25"/>
  <c r="V71" i="71"/>
  <c r="U66" i="71"/>
  <c r="U187" i="25"/>
  <c r="U67" i="70"/>
  <c r="V234" i="56"/>
  <c r="C359" i="47"/>
  <c r="N357" i="47"/>
  <c r="N209" i="25"/>
  <c r="N75" i="70"/>
  <c r="N74" i="71"/>
  <c r="AN135" i="25"/>
  <c r="S195" i="47"/>
  <c r="AC118" i="25"/>
  <c r="H185" i="47"/>
  <c r="AL135" i="25"/>
  <c r="Q195" i="47"/>
  <c r="AQ139" i="25"/>
  <c r="V199" i="47"/>
  <c r="AI118" i="25"/>
  <c r="N185" i="47"/>
  <c r="Q234" i="46"/>
  <c r="O131" i="56"/>
  <c r="N50" i="73"/>
  <c r="N117" i="25"/>
  <c r="F139" i="25"/>
  <c r="G153" i="56"/>
  <c r="F53" i="73"/>
  <c r="F92" i="74" s="1"/>
  <c r="F90" i="75" s="1"/>
  <c r="J118" i="25"/>
  <c r="J51" i="73"/>
  <c r="J90" i="74" s="1"/>
  <c r="J88" i="75" s="1"/>
  <c r="K132" i="56"/>
  <c r="W51" i="73"/>
  <c r="W90" i="74" s="1"/>
  <c r="W88" i="75" s="1"/>
  <c r="W118" i="25"/>
  <c r="X132" i="56"/>
  <c r="N153" i="56"/>
  <c r="M53" i="73"/>
  <c r="M92" i="74" s="1"/>
  <c r="M90" i="75" s="1"/>
  <c r="M139" i="25"/>
  <c r="T234" i="56"/>
  <c r="S187" i="25"/>
  <c r="S67" i="70"/>
  <c r="S66" i="71"/>
  <c r="D226" i="56"/>
  <c r="K155" i="44"/>
  <c r="W357" i="47"/>
  <c r="W273" i="25"/>
  <c r="K200" i="25"/>
  <c r="K72" i="70"/>
  <c r="K71" i="71"/>
  <c r="V73" i="75"/>
  <c r="V84" i="75" s="1"/>
  <c r="V20" i="75" s="1"/>
  <c r="V86" i="74"/>
  <c r="V20" i="74" s="1"/>
  <c r="U72" i="70"/>
  <c r="U71" i="71"/>
  <c r="U200" i="25"/>
  <c r="N188" i="25"/>
  <c r="N67" i="71"/>
  <c r="N68" i="70"/>
  <c r="C20" i="69"/>
  <c r="R185" i="47"/>
  <c r="AM118" i="25"/>
  <c r="AG118" i="25"/>
  <c r="L185" i="47"/>
  <c r="J199" i="47"/>
  <c r="AE139" i="25"/>
  <c r="W195" i="47"/>
  <c r="AR135" i="25"/>
  <c r="AI234" i="46"/>
  <c r="K184" i="47"/>
  <c r="AF117" i="25"/>
  <c r="J273" i="25"/>
  <c r="C124" i="25"/>
  <c r="D273" i="25"/>
  <c r="R188" i="25"/>
  <c r="R68" i="70"/>
  <c r="R67" i="71"/>
  <c r="I273" i="25"/>
  <c r="Q73" i="75"/>
  <c r="Q84" i="75" s="1"/>
  <c r="Q20" i="75" s="1"/>
  <c r="Q86" i="74"/>
  <c r="Q20" i="74" s="1"/>
  <c r="T132" i="56"/>
  <c r="S51" i="73"/>
  <c r="S90" i="74" s="1"/>
  <c r="S88" i="75" s="1"/>
  <c r="S118" i="25"/>
  <c r="U135" i="25"/>
  <c r="U52" i="73"/>
  <c r="U91" i="74" s="1"/>
  <c r="U89" i="75" s="1"/>
  <c r="V149" i="56"/>
  <c r="T52" i="73"/>
  <c r="T91" i="74" s="1"/>
  <c r="T89" i="75" s="1"/>
  <c r="T135" i="25"/>
  <c r="U149" i="56"/>
  <c r="R53" i="73"/>
  <c r="R92" i="74" s="1"/>
  <c r="R90" i="75" s="1"/>
  <c r="R139" i="25"/>
  <c r="S153" i="56"/>
  <c r="H72" i="70"/>
  <c r="H71" i="71"/>
  <c r="H200" i="25"/>
  <c r="R305" i="25"/>
  <c r="W75" i="70"/>
  <c r="W74" i="71"/>
  <c r="W209" i="25"/>
  <c r="V357" i="47"/>
  <c r="V75" i="70"/>
  <c r="V74" i="71"/>
  <c r="V209" i="25"/>
  <c r="P305" i="25"/>
  <c r="AK135" i="25"/>
  <c r="P195" i="47"/>
  <c r="AA118" i="25"/>
  <c r="F185" i="47"/>
  <c r="Z139" i="25"/>
  <c r="E199" i="47"/>
  <c r="AP118" i="25"/>
  <c r="U185" i="47"/>
  <c r="O185" i="47"/>
  <c r="AJ118" i="25"/>
  <c r="D75" i="70"/>
  <c r="D209" i="25"/>
  <c r="D160" i="56"/>
  <c r="K158" i="44" s="1"/>
  <c r="L158" i="44" s="1"/>
  <c r="D74" i="71"/>
  <c r="CO139" i="46"/>
  <c r="I209" i="25"/>
  <c r="I74" i="71"/>
  <c r="I75" i="70"/>
  <c r="D118" i="25"/>
  <c r="D51" i="73"/>
  <c r="AC132" i="46"/>
  <c r="CO132" i="46" s="1"/>
  <c r="I118" i="25"/>
  <c r="J132" i="56"/>
  <c r="I51" i="73"/>
  <c r="I90" i="74" s="1"/>
  <c r="I88" i="75" s="1"/>
  <c r="H53" i="73"/>
  <c r="H92" i="74" s="1"/>
  <c r="H90" i="75" s="1"/>
  <c r="H139" i="25"/>
  <c r="I153" i="56"/>
  <c r="P135" i="25"/>
  <c r="P52" i="73"/>
  <c r="P91" i="74" s="1"/>
  <c r="P89" i="75" s="1"/>
  <c r="Q149" i="56"/>
  <c r="R131" i="56"/>
  <c r="Q50" i="73"/>
  <c r="T234" i="46"/>
  <c r="Q117" i="25"/>
  <c r="O118" i="25"/>
  <c r="P132" i="56"/>
  <c r="O51" i="73"/>
  <c r="O90" i="74" s="1"/>
  <c r="O88" i="75" s="1"/>
  <c r="H67" i="70"/>
  <c r="H187" i="25"/>
  <c r="I234" i="56"/>
  <c r="H66" i="71"/>
  <c r="M200" i="25"/>
  <c r="M71" i="71"/>
  <c r="M72" i="70"/>
  <c r="V305" i="25"/>
  <c r="T66" i="71"/>
  <c r="T67" i="70"/>
  <c r="U234" i="56"/>
  <c r="T187" i="25"/>
  <c r="U315" i="25"/>
  <c r="H234" i="56"/>
  <c r="G187" i="25"/>
  <c r="G67" i="70"/>
  <c r="G66" i="71"/>
  <c r="AH117" i="25"/>
  <c r="AK234" i="46"/>
  <c r="M184" i="47"/>
  <c r="D184" i="47"/>
  <c r="AB234" i="46"/>
  <c r="Y117" i="25"/>
  <c r="AX131" i="46"/>
  <c r="AO117" i="25"/>
  <c r="T184" i="47"/>
  <c r="AR234" i="46"/>
  <c r="I195" i="47"/>
  <c r="AD135" i="25"/>
  <c r="G184" i="47"/>
  <c r="AB117" i="25"/>
  <c r="AE234" i="46"/>
  <c r="L273" i="25"/>
  <c r="R74" i="71"/>
  <c r="R75" i="70"/>
  <c r="R209" i="25"/>
  <c r="I188" i="25"/>
  <c r="I67" i="71"/>
  <c r="I68" i="70"/>
  <c r="N305" i="25"/>
  <c r="J234" i="46"/>
  <c r="H131" i="56"/>
  <c r="G50" i="73"/>
  <c r="G117" i="25"/>
  <c r="E117" i="25"/>
  <c r="H234" i="46"/>
  <c r="E50" i="73"/>
  <c r="F131" i="56"/>
  <c r="K118" i="25"/>
  <c r="L132" i="56"/>
  <c r="K51" i="73"/>
  <c r="K90" i="74" s="1"/>
  <c r="K88" i="75" s="1"/>
  <c r="V139" i="25"/>
  <c r="V53" i="73"/>
  <c r="V92" i="74" s="1"/>
  <c r="V90" i="75" s="1"/>
  <c r="W153" i="56"/>
  <c r="L118" i="25"/>
  <c r="L51" i="73"/>
  <c r="L90" i="74" s="1"/>
  <c r="L88" i="75" s="1"/>
  <c r="M132" i="56"/>
  <c r="H74" i="71"/>
  <c r="H75" i="70"/>
  <c r="H209" i="25"/>
  <c r="M66" i="71"/>
  <c r="M67" i="70"/>
  <c r="N234" i="56"/>
  <c r="M187" i="25"/>
  <c r="P73" i="75"/>
  <c r="P84" i="75" s="1"/>
  <c r="P20" i="75" s="1"/>
  <c r="P86" i="74"/>
  <c r="P20" i="74" s="1"/>
  <c r="G305" i="25"/>
  <c r="U73" i="75"/>
  <c r="U84" i="75" s="1"/>
  <c r="U20" i="75" s="1"/>
  <c r="U86" i="74"/>
  <c r="U20" i="74" s="1"/>
  <c r="N67" i="70"/>
  <c r="N66" i="71"/>
  <c r="N187" i="25"/>
  <c r="O234" i="56"/>
  <c r="E357" i="47"/>
  <c r="AN118" i="25"/>
  <c r="S185" i="47"/>
  <c r="H195" i="47"/>
  <c r="AC135" i="25"/>
  <c r="Q185" i="47"/>
  <c r="AL118" i="25"/>
  <c r="V184" i="47"/>
  <c r="AT234" i="46"/>
  <c r="AQ117" i="25"/>
  <c r="AL234" i="46"/>
  <c r="AI117" i="25"/>
  <c r="N184" i="47"/>
  <c r="L209" i="25"/>
  <c r="L74" i="71"/>
  <c r="L75" i="70"/>
  <c r="C126" i="25"/>
  <c r="R73" i="75"/>
  <c r="R84" i="75" s="1"/>
  <c r="R20" i="75" s="1"/>
  <c r="R86" i="74"/>
  <c r="R20" i="74" s="1"/>
  <c r="Q74" i="71"/>
  <c r="Q75" i="70"/>
  <c r="Q209" i="25"/>
  <c r="N53" i="73"/>
  <c r="N92" i="74" s="1"/>
  <c r="N90" i="75" s="1"/>
  <c r="N139" i="25"/>
  <c r="O153" i="56"/>
  <c r="F51" i="73"/>
  <c r="F90" i="74" s="1"/>
  <c r="F88" i="75" s="1"/>
  <c r="F118" i="25"/>
  <c r="G132" i="56"/>
  <c r="K149" i="56"/>
  <c r="J135" i="25"/>
  <c r="J52" i="73"/>
  <c r="J91" i="74" s="1"/>
  <c r="J89" i="75" s="1"/>
  <c r="W139" i="25"/>
  <c r="X153" i="56"/>
  <c r="W53" i="73"/>
  <c r="W92" i="74" s="1"/>
  <c r="W90" i="75" s="1"/>
  <c r="M51" i="73"/>
  <c r="M90" i="74" s="1"/>
  <c r="M88" i="75" s="1"/>
  <c r="M118" i="25"/>
  <c r="N132" i="56"/>
  <c r="S73" i="75"/>
  <c r="S84" i="75" s="1"/>
  <c r="S20" i="75" s="1"/>
  <c r="S86" i="74"/>
  <c r="S20" i="74" s="1"/>
  <c r="X206" i="25"/>
  <c r="X306" i="25" s="1"/>
  <c r="C206" i="25"/>
  <c r="C306" i="25" s="1"/>
  <c r="D306" i="25"/>
  <c r="D94" i="71"/>
  <c r="C72" i="71"/>
  <c r="C94" i="71" s="1"/>
  <c r="AR273" i="25"/>
  <c r="K73" i="75"/>
  <c r="K84" i="75" s="1"/>
  <c r="K20" i="75" s="1"/>
  <c r="K86" i="74"/>
  <c r="K20" i="74" s="1"/>
  <c r="W234" i="56"/>
  <c r="V187" i="25"/>
  <c r="V67" i="70"/>
  <c r="V66" i="71"/>
  <c r="G75" i="70"/>
  <c r="G74" i="71"/>
  <c r="G209" i="25"/>
  <c r="K134" i="44"/>
  <c r="D225" i="56"/>
  <c r="AM117" i="25"/>
  <c r="AP234" i="46"/>
  <c r="R184" i="47"/>
  <c r="AJ234" i="46"/>
  <c r="L184" i="47"/>
  <c r="AG117" i="25"/>
  <c r="J185" i="47"/>
  <c r="AE118" i="25"/>
  <c r="AR139" i="25"/>
  <c r="W199" i="47"/>
  <c r="K195" i="47"/>
  <c r="AF135" i="25"/>
  <c r="E188" i="25"/>
  <c r="E68" i="70"/>
  <c r="E67" i="71"/>
  <c r="J73" i="75"/>
  <c r="J84" i="75" s="1"/>
  <c r="J20" i="75" s="1"/>
  <c r="J86" i="74"/>
  <c r="J20" i="74" s="1"/>
  <c r="D73" i="75"/>
  <c r="C75" i="74"/>
  <c r="D86" i="74"/>
  <c r="I66" i="71"/>
  <c r="J234" i="56"/>
  <c r="I187" i="25"/>
  <c r="I67" i="70"/>
  <c r="Q273" i="25"/>
  <c r="T149" i="56"/>
  <c r="S135" i="25"/>
  <c r="S52" i="73"/>
  <c r="S91" i="74" s="1"/>
  <c r="S89" i="75" s="1"/>
  <c r="V132" i="56"/>
  <c r="U118" i="25"/>
  <c r="U51" i="73"/>
  <c r="U90" i="74" s="1"/>
  <c r="U88" i="75" s="1"/>
  <c r="U153" i="56"/>
  <c r="T139" i="25"/>
  <c r="T53" i="73"/>
  <c r="T92" i="74" s="1"/>
  <c r="T90" i="75" s="1"/>
  <c r="U234" i="46"/>
  <c r="R117" i="25"/>
  <c r="S131" i="56"/>
  <c r="R50" i="73"/>
  <c r="I305" i="25"/>
  <c r="AG273" i="25"/>
  <c r="W305" i="25"/>
  <c r="J305" i="25"/>
  <c r="AQ273" i="25"/>
  <c r="AO273" i="25"/>
  <c r="P68" i="70"/>
  <c r="P67" i="71"/>
  <c r="P188" i="25"/>
  <c r="X274" i="25"/>
  <c r="P199" i="47"/>
  <c r="AK139" i="25"/>
  <c r="F199" i="47"/>
  <c r="AA139" i="25"/>
  <c r="Z118" i="25"/>
  <c r="E185" i="47"/>
  <c r="U184" i="47"/>
  <c r="AP117" i="25"/>
  <c r="AS234" i="46"/>
  <c r="AJ117" i="25"/>
  <c r="O184" i="47"/>
  <c r="AM234" i="46"/>
  <c r="E187" i="25"/>
  <c r="E66" i="71"/>
  <c r="E67" i="70"/>
  <c r="F234" i="56"/>
  <c r="H305" i="25"/>
  <c r="J71" i="71"/>
  <c r="J200" i="25"/>
  <c r="J72" i="70"/>
  <c r="Q68" i="70"/>
  <c r="Q67" i="71"/>
  <c r="Q188" i="25"/>
  <c r="CO160" i="46"/>
  <c r="D74" i="75"/>
  <c r="C74" i="75" s="1"/>
  <c r="C76" i="74"/>
  <c r="D52" i="73"/>
  <c r="D135" i="25"/>
  <c r="AC149" i="46"/>
  <c r="I50" i="73"/>
  <c r="I117" i="25"/>
  <c r="J131" i="56"/>
  <c r="L234" i="46"/>
  <c r="I132" i="56"/>
  <c r="H51" i="73"/>
  <c r="H90" i="74" s="1"/>
  <c r="H88" i="75" s="1"/>
  <c r="H118" i="25"/>
  <c r="Q132" i="56"/>
  <c r="P51" i="73"/>
  <c r="P90" i="74" s="1"/>
  <c r="P88" i="75" s="1"/>
  <c r="P118" i="25"/>
  <c r="R153" i="56"/>
  <c r="Q53" i="73"/>
  <c r="Q92" i="74" s="1"/>
  <c r="Q90" i="75" s="1"/>
  <c r="Q139" i="25"/>
  <c r="O50" i="73"/>
  <c r="R234" i="46"/>
  <c r="P131" i="56"/>
  <c r="O117" i="25"/>
  <c r="H273" i="25"/>
  <c r="W68" i="70"/>
  <c r="W188" i="25"/>
  <c r="W67" i="71"/>
  <c r="O314" i="25"/>
  <c r="K209" i="25"/>
  <c r="K75" i="70"/>
  <c r="K74" i="71"/>
  <c r="T73" i="75"/>
  <c r="T84" i="75" s="1"/>
  <c r="T20" i="75" s="1"/>
  <c r="T86" i="74"/>
  <c r="T20" i="74" s="1"/>
  <c r="U99" i="71"/>
  <c r="X205" i="25"/>
  <c r="C205" i="25"/>
  <c r="U188" i="25"/>
  <c r="U68" i="70"/>
  <c r="U67" i="71"/>
  <c r="AH118" i="25"/>
  <c r="M185" i="47"/>
  <c r="E149" i="56"/>
  <c r="Y135" i="25"/>
  <c r="D195" i="47"/>
  <c r="AX149" i="46"/>
  <c r="E153" i="56"/>
  <c r="AX153" i="46"/>
  <c r="Y139" i="25"/>
  <c r="D199" i="47"/>
  <c r="AO118" i="25"/>
  <c r="T185" i="47"/>
  <c r="AD117" i="25"/>
  <c r="AG234" i="46"/>
  <c r="I184" i="47"/>
  <c r="G195" i="47"/>
  <c r="AB135" i="25"/>
  <c r="L72" i="70"/>
  <c r="L200" i="25"/>
  <c r="L71" i="71"/>
  <c r="L73" i="75"/>
  <c r="L84" i="75" s="1"/>
  <c r="L20" i="75" s="1"/>
  <c r="L86" i="74"/>
  <c r="L20" i="74" s="1"/>
  <c r="J74" i="71"/>
  <c r="J209" i="25"/>
  <c r="J75" i="70"/>
  <c r="C80" i="74"/>
  <c r="D78" i="75"/>
  <c r="C78" i="75" s="1"/>
  <c r="G135" i="25"/>
  <c r="G52" i="73"/>
  <c r="G91" i="74" s="1"/>
  <c r="G89" i="75" s="1"/>
  <c r="H149" i="56"/>
  <c r="E118" i="25"/>
  <c r="E51" i="73"/>
  <c r="E90" i="74" s="1"/>
  <c r="E88" i="75" s="1"/>
  <c r="F132" i="56"/>
  <c r="K50" i="73"/>
  <c r="N234" i="46"/>
  <c r="N259" i="46" s="1"/>
  <c r="L131" i="56"/>
  <c r="K117" i="25"/>
  <c r="W131" i="56"/>
  <c r="Y234" i="46"/>
  <c r="V50" i="73"/>
  <c r="V117" i="25"/>
  <c r="L53" i="73"/>
  <c r="L92" i="74" s="1"/>
  <c r="L90" i="75" s="1"/>
  <c r="L139" i="25"/>
  <c r="M153" i="56"/>
  <c r="M73" i="75"/>
  <c r="M84" i="75" s="1"/>
  <c r="M20" i="75" s="1"/>
  <c r="M86" i="74"/>
  <c r="M20" i="74" s="1"/>
  <c r="C21" i="69"/>
  <c r="P187" i="25"/>
  <c r="P66" i="71"/>
  <c r="P67" i="70"/>
  <c r="Q234" i="56"/>
  <c r="U273" i="25"/>
  <c r="G188" i="25"/>
  <c r="G68" i="70"/>
  <c r="G67" i="71"/>
  <c r="Z273" i="25"/>
  <c r="AN117" i="25"/>
  <c r="AQ234" i="46"/>
  <c r="S184" i="47"/>
  <c r="AC139" i="25"/>
  <c r="H199" i="47"/>
  <c r="Q184" i="47"/>
  <c r="AO234" i="46"/>
  <c r="AL117" i="25"/>
  <c r="AQ135" i="25"/>
  <c r="V195" i="47"/>
  <c r="N199" i="47"/>
  <c r="AI139" i="25"/>
  <c r="E71" i="71"/>
  <c r="E72" i="70"/>
  <c r="E200" i="25"/>
  <c r="D140" i="56"/>
  <c r="K138" i="44" s="1"/>
  <c r="L138" i="44" s="1"/>
  <c r="D189" i="25"/>
  <c r="R273" i="25"/>
  <c r="N51" i="73"/>
  <c r="N90" i="74" s="1"/>
  <c r="N88" i="75" s="1"/>
  <c r="N118" i="25"/>
  <c r="O132" i="56"/>
  <c r="G131" i="56"/>
  <c r="I234" i="46"/>
  <c r="F117" i="25"/>
  <c r="F50" i="73"/>
  <c r="K153" i="56"/>
  <c r="J53" i="73"/>
  <c r="J92" i="74" s="1"/>
  <c r="J90" i="75" s="1"/>
  <c r="J139" i="25"/>
  <c r="W52" i="73"/>
  <c r="W91" i="74" s="1"/>
  <c r="W89" i="75" s="1"/>
  <c r="X149" i="56"/>
  <c r="W135" i="25"/>
  <c r="N149" i="56"/>
  <c r="M52" i="73"/>
  <c r="M91" i="74" s="1"/>
  <c r="M89" i="75" s="1"/>
  <c r="M135" i="25"/>
  <c r="H188" i="25"/>
  <c r="H67" i="71"/>
  <c r="H68" i="70"/>
  <c r="S71" i="71"/>
  <c r="S72" i="70"/>
  <c r="S200" i="25"/>
  <c r="W67" i="70"/>
  <c r="W187" i="25"/>
  <c r="X234" i="56"/>
  <c r="W66" i="71"/>
  <c r="K273" i="25"/>
  <c r="V273" i="25"/>
  <c r="O305" i="25"/>
  <c r="E305" i="25"/>
  <c r="X185" i="25"/>
  <c r="C185" i="25"/>
  <c r="AM135" i="25"/>
  <c r="R195" i="47"/>
  <c r="L195" i="47"/>
  <c r="AG135" i="25"/>
  <c r="J195" i="47"/>
  <c r="AE135" i="25"/>
  <c r="AR117" i="25"/>
  <c r="AU234" i="46"/>
  <c r="W184" i="47"/>
  <c r="AF118" i="25"/>
  <c r="K185" i="47"/>
  <c r="E75" i="70"/>
  <c r="E209" i="25"/>
  <c r="E74" i="71"/>
  <c r="AH273" i="25"/>
  <c r="CO138" i="46"/>
  <c r="AA235" i="46"/>
  <c r="Q66" i="71"/>
  <c r="Q67" i="70"/>
  <c r="Q187" i="25"/>
  <c r="R234" i="56"/>
  <c r="T153" i="56"/>
  <c r="S53" i="73"/>
  <c r="S92" i="74" s="1"/>
  <c r="S90" i="75" s="1"/>
  <c r="S139" i="25"/>
  <c r="U139" i="25"/>
  <c r="U53" i="73"/>
  <c r="U92" i="74" s="1"/>
  <c r="U90" i="75" s="1"/>
  <c r="V153" i="56"/>
  <c r="U132" i="56"/>
  <c r="T51" i="73"/>
  <c r="T90" i="74" s="1"/>
  <c r="T88" i="75" s="1"/>
  <c r="T118" i="25"/>
  <c r="S149" i="56"/>
  <c r="R135" i="25"/>
  <c r="R52" i="73"/>
  <c r="R91" i="74" s="1"/>
  <c r="R89" i="75" s="1"/>
  <c r="S75" i="70"/>
  <c r="S209" i="25"/>
  <c r="S74" i="71"/>
  <c r="L357" i="47"/>
  <c r="K68" i="70"/>
  <c r="K188" i="25"/>
  <c r="K67" i="71"/>
  <c r="G72" i="70"/>
  <c r="G71" i="71"/>
  <c r="G200" i="25"/>
  <c r="P184" i="47"/>
  <c r="AK117" i="25"/>
  <c r="AN234" i="46"/>
  <c r="AA135" i="25"/>
  <c r="F195" i="47"/>
  <c r="Z135" i="25"/>
  <c r="E195" i="47"/>
  <c r="AP135" i="25"/>
  <c r="U195" i="47"/>
  <c r="AJ139" i="25"/>
  <c r="O199" i="47"/>
  <c r="E273" i="25"/>
  <c r="L67" i="71"/>
  <c r="L68" i="70"/>
  <c r="L188" i="25"/>
  <c r="C146" i="25"/>
  <c r="D67" i="71"/>
  <c r="D139" i="56"/>
  <c r="K137" i="44" s="1"/>
  <c r="L137" i="44" s="1"/>
  <c r="D68" i="70"/>
  <c r="D188" i="25"/>
  <c r="D50" i="73"/>
  <c r="D117" i="25"/>
  <c r="G234" i="46"/>
  <c r="E131" i="56"/>
  <c r="AC131" i="46"/>
  <c r="I53" i="73"/>
  <c r="I92" i="74" s="1"/>
  <c r="I90" i="75" s="1"/>
  <c r="I139" i="25"/>
  <c r="J153" i="56"/>
  <c r="H50" i="73"/>
  <c r="H117" i="25"/>
  <c r="K234" i="46"/>
  <c r="I131" i="56"/>
  <c r="P50" i="73"/>
  <c r="S234" i="46"/>
  <c r="P117" i="25"/>
  <c r="Q131" i="56"/>
  <c r="Q51" i="73"/>
  <c r="Q90" i="74" s="1"/>
  <c r="Q88" i="75" s="1"/>
  <c r="Q118" i="25"/>
  <c r="R132" i="56"/>
  <c r="O139" i="25"/>
  <c r="P153" i="56"/>
  <c r="O53" i="73"/>
  <c r="O92" i="74" s="1"/>
  <c r="O90" i="75" s="1"/>
  <c r="S188" i="25"/>
  <c r="S67" i="71"/>
  <c r="S68" i="70"/>
  <c r="M305" i="25"/>
  <c r="O98" i="70"/>
  <c r="U99" i="70"/>
  <c r="M252" i="46"/>
  <c r="O252" i="46"/>
  <c r="V68" i="70"/>
  <c r="V188" i="25"/>
  <c r="V67" i="71"/>
  <c r="F68" i="70"/>
  <c r="F188" i="25"/>
  <c r="F314" i="25" s="1"/>
  <c r="F67" i="71"/>
  <c r="G73" i="75"/>
  <c r="G84" i="75" s="1"/>
  <c r="G20" i="75" s="1"/>
  <c r="G86" i="74"/>
  <c r="G20" i="74" s="1"/>
  <c r="AH135" i="25"/>
  <c r="M195" i="47"/>
  <c r="AO135" i="25"/>
  <c r="T195" i="47"/>
  <c r="I199" i="47"/>
  <c r="AD139" i="25"/>
  <c r="G199" i="47"/>
  <c r="AB139" i="25"/>
  <c r="M234" i="56"/>
  <c r="L67" i="70"/>
  <c r="L187" i="25"/>
  <c r="L66" i="71"/>
  <c r="D200" i="25"/>
  <c r="D72" i="70"/>
  <c r="D151" i="56"/>
  <c r="K149" i="44" s="1"/>
  <c r="L149" i="44" s="1"/>
  <c r="D71" i="71"/>
  <c r="G53" i="73"/>
  <c r="G92" i="74" s="1"/>
  <c r="G90" i="75" s="1"/>
  <c r="G139" i="25"/>
  <c r="H153" i="56"/>
  <c r="E139" i="25"/>
  <c r="F153" i="56"/>
  <c r="E53" i="73"/>
  <c r="E92" i="74" s="1"/>
  <c r="E90" i="75" s="1"/>
  <c r="K135" i="25"/>
  <c r="K52" i="73"/>
  <c r="K91" i="74" s="1"/>
  <c r="K89" i="75" s="1"/>
  <c r="L149" i="56"/>
  <c r="V135" i="25"/>
  <c r="V52" i="73"/>
  <c r="V91" i="74" s="1"/>
  <c r="V89" i="75" s="1"/>
  <c r="W149" i="56"/>
  <c r="O234" i="46"/>
  <c r="L117" i="25"/>
  <c r="L50" i="73"/>
  <c r="M131" i="56"/>
  <c r="W200" i="25"/>
  <c r="W72" i="70"/>
  <c r="W71" i="71"/>
  <c r="X186" i="25"/>
  <c r="C186" i="25"/>
  <c r="AN139" i="25"/>
  <c r="S199" i="47"/>
  <c r="AF234" i="46"/>
  <c r="H184" i="47"/>
  <c r="AC117" i="25"/>
  <c r="AL139" i="25"/>
  <c r="Q199" i="47"/>
  <c r="V185" i="47"/>
  <c r="AQ118" i="25"/>
  <c r="N195" i="47"/>
  <c r="AI135" i="25"/>
  <c r="F305" i="25"/>
  <c r="J67" i="71"/>
  <c r="J188" i="25"/>
  <c r="J68" i="70"/>
  <c r="AL273" i="25"/>
  <c r="R71" i="71"/>
  <c r="R72" i="70"/>
  <c r="R200" i="25"/>
  <c r="R187" i="25"/>
  <c r="S234" i="56"/>
  <c r="R67" i="70"/>
  <c r="R66" i="71"/>
  <c r="Q200" i="25"/>
  <c r="Q71" i="71"/>
  <c r="Q72" i="70"/>
  <c r="O149" i="56"/>
  <c r="N52" i="73"/>
  <c r="N91" i="74" s="1"/>
  <c r="N89" i="75" s="1"/>
  <c r="N135" i="25"/>
  <c r="F52" i="73"/>
  <c r="F91" i="74" s="1"/>
  <c r="F89" i="75" s="1"/>
  <c r="G149" i="56"/>
  <c r="F135" i="25"/>
  <c r="M234" i="46"/>
  <c r="J117" i="25"/>
  <c r="J50" i="73"/>
  <c r="K131" i="56"/>
  <c r="W117" i="25"/>
  <c r="W50" i="73"/>
  <c r="Z234" i="46"/>
  <c r="X131" i="56"/>
  <c r="P234" i="46"/>
  <c r="M50" i="73"/>
  <c r="N131" i="56"/>
  <c r="M117" i="25"/>
  <c r="S273" i="25"/>
  <c r="D94" i="70"/>
  <c r="C73" i="70"/>
  <c r="C94" i="70" s="1"/>
  <c r="W73" i="75"/>
  <c r="W84" i="75" s="1"/>
  <c r="W20" i="75" s="1"/>
  <c r="W86" i="74"/>
  <c r="W20" i="74" s="1"/>
  <c r="X124" i="25"/>
  <c r="X273" i="25" s="1"/>
  <c r="K66" i="71"/>
  <c r="K187" i="25"/>
  <c r="K67" i="70"/>
  <c r="L234" i="56"/>
  <c r="T74" i="71"/>
  <c r="T209" i="25"/>
  <c r="T75" i="70"/>
  <c r="P72" i="70"/>
  <c r="P71" i="71"/>
  <c r="P200" i="25"/>
  <c r="U305" i="25"/>
  <c r="R199" i="47"/>
  <c r="AM139" i="25"/>
  <c r="L199" i="47"/>
  <c r="AG139" i="25"/>
  <c r="J184" i="47"/>
  <c r="AH234" i="46"/>
  <c r="AE117" i="25"/>
  <c r="W185" i="47"/>
  <c r="AR118" i="25"/>
  <c r="AF139" i="25"/>
  <c r="K199" i="47"/>
  <c r="M357" i="47"/>
  <c r="K234" i="56"/>
  <c r="J187" i="25"/>
  <c r="J67" i="70"/>
  <c r="J66" i="71"/>
  <c r="D67" i="70"/>
  <c r="E234" i="56"/>
  <c r="D66" i="71"/>
  <c r="D138" i="56"/>
  <c r="D187" i="25"/>
  <c r="M315" i="25"/>
  <c r="I73" i="75"/>
  <c r="I84" i="75" s="1"/>
  <c r="I20" i="75" s="1"/>
  <c r="I86" i="74"/>
  <c r="I20" i="74" s="1"/>
  <c r="T131" i="56"/>
  <c r="S117" i="25"/>
  <c r="S50" i="73"/>
  <c r="V234" i="46"/>
  <c r="X234" i="46"/>
  <c r="U117" i="25"/>
  <c r="V131" i="56"/>
  <c r="U50" i="73"/>
  <c r="T117" i="25"/>
  <c r="U131" i="56"/>
  <c r="W234" i="46"/>
  <c r="T50" i="73"/>
  <c r="R51" i="73"/>
  <c r="R90" i="74" s="1"/>
  <c r="R88" i="75" s="1"/>
  <c r="R118" i="25"/>
  <c r="S132" i="56"/>
  <c r="M74" i="71"/>
  <c r="M209" i="25"/>
  <c r="M75" i="70"/>
  <c r="T357" i="47"/>
  <c r="U75" i="70"/>
  <c r="U74" i="71"/>
  <c r="U209" i="25"/>
  <c r="N72" i="70"/>
  <c r="N71" i="71"/>
  <c r="N200" i="25"/>
  <c r="AK118" i="25"/>
  <c r="P185" i="47"/>
  <c r="F184" i="47"/>
  <c r="AA117" i="25"/>
  <c r="AD234" i="46"/>
  <c r="E184" i="47"/>
  <c r="Z117" i="25"/>
  <c r="AC234" i="46"/>
  <c r="U199" i="47"/>
  <c r="AP139" i="25"/>
  <c r="AJ135" i="25"/>
  <c r="O195" i="47"/>
  <c r="E73" i="75"/>
  <c r="E84" i="75" s="1"/>
  <c r="E20" i="75" s="1"/>
  <c r="E86" i="74"/>
  <c r="E20" i="74" s="1"/>
  <c r="C83" i="74"/>
  <c r="D81" i="75"/>
  <c r="C81" i="75" s="1"/>
  <c r="C125" i="25"/>
  <c r="L159" i="44"/>
  <c r="J225" i="44" s="1"/>
  <c r="I225" i="44"/>
  <c r="D53" i="73"/>
  <c r="D139" i="25"/>
  <c r="AC153" i="46"/>
  <c r="CO153" i="46" s="1"/>
  <c r="I135" i="25"/>
  <c r="I52" i="73"/>
  <c r="I91" i="74" s="1"/>
  <c r="I89" i="75" s="1"/>
  <c r="J149" i="56"/>
  <c r="I149" i="56"/>
  <c r="H52" i="73"/>
  <c r="H91" i="74" s="1"/>
  <c r="H89" i="75" s="1"/>
  <c r="H135" i="25"/>
  <c r="P139" i="25"/>
  <c r="Q153" i="56"/>
  <c r="P53" i="73"/>
  <c r="P92" i="74" s="1"/>
  <c r="P90" i="75" s="1"/>
  <c r="Q135" i="25"/>
  <c r="Q52" i="73"/>
  <c r="Q91" i="74" s="1"/>
  <c r="Q89" i="75" s="1"/>
  <c r="R149" i="56"/>
  <c r="P149" i="56"/>
  <c r="O135" i="25"/>
  <c r="O52" i="73"/>
  <c r="O91" i="74" s="1"/>
  <c r="O89" i="75" s="1"/>
  <c r="H73" i="75"/>
  <c r="H84" i="75" s="1"/>
  <c r="H20" i="75" s="1"/>
  <c r="H86" i="74"/>
  <c r="H20" i="74" s="1"/>
  <c r="M68" i="70"/>
  <c r="M67" i="71"/>
  <c r="M188" i="25"/>
  <c r="C186" i="47"/>
  <c r="O98" i="71"/>
  <c r="T273" i="25"/>
  <c r="P75" i="70"/>
  <c r="P74" i="71"/>
  <c r="P209" i="25"/>
  <c r="Z252" i="46"/>
  <c r="Z259" i="46" s="1"/>
  <c r="BS207" i="46"/>
  <c r="AC207" i="46"/>
  <c r="G252" i="46"/>
  <c r="I214" i="46"/>
  <c r="CN83" i="46"/>
  <c r="I252" i="46"/>
  <c r="T252" i="46"/>
  <c r="Q252" i="46"/>
  <c r="R252" i="46"/>
  <c r="J252" i="46"/>
  <c r="U252" i="46"/>
  <c r="P252" i="46"/>
  <c r="K252" i="46"/>
  <c r="F248" i="44"/>
  <c r="F255" i="44" s="1"/>
  <c r="J83" i="44"/>
  <c r="H212" i="44"/>
  <c r="G213" i="44" s="1"/>
  <c r="V252" i="46"/>
  <c r="AX207" i="46"/>
  <c r="AV252" i="46" s="1"/>
  <c r="AB252" i="46"/>
  <c r="G248" i="44"/>
  <c r="G255" i="44" s="1"/>
  <c r="I212" i="44"/>
  <c r="L252" i="46"/>
  <c r="W252" i="46"/>
  <c r="X252" i="46"/>
  <c r="S252" i="46"/>
  <c r="Y252" i="46"/>
  <c r="F77" i="71" l="1"/>
  <c r="F17" i="71" s="1"/>
  <c r="Q259" i="46"/>
  <c r="U259" i="46"/>
  <c r="T259" i="46"/>
  <c r="J315" i="25"/>
  <c r="F315" i="25"/>
  <c r="K259" i="46"/>
  <c r="G259" i="46"/>
  <c r="S99" i="71"/>
  <c r="C357" i="47"/>
  <c r="J259" i="46"/>
  <c r="F78" i="70"/>
  <c r="F18" i="70" s="1"/>
  <c r="I314" i="25"/>
  <c r="J99" i="71"/>
  <c r="R259" i="46"/>
  <c r="H259" i="46"/>
  <c r="L259" i="46"/>
  <c r="I259" i="46"/>
  <c r="Y259" i="46"/>
  <c r="S259" i="46"/>
  <c r="V259" i="46"/>
  <c r="S99" i="70"/>
  <c r="H99" i="70"/>
  <c r="N99" i="70"/>
  <c r="C75" i="75"/>
  <c r="E315" i="25"/>
  <c r="S315" i="25"/>
  <c r="J314" i="25"/>
  <c r="Q315" i="25"/>
  <c r="C70" i="71"/>
  <c r="V99" i="70"/>
  <c r="R99" i="70"/>
  <c r="E99" i="70"/>
  <c r="W99" i="70"/>
  <c r="C305" i="25"/>
  <c r="C274" i="25"/>
  <c r="O99" i="70"/>
  <c r="O78" i="70"/>
  <c r="O18" i="70" s="1"/>
  <c r="C69" i="71"/>
  <c r="P99" i="71"/>
  <c r="C71" i="70"/>
  <c r="L99" i="71"/>
  <c r="T315" i="25"/>
  <c r="X305" i="25"/>
  <c r="C192" i="25"/>
  <c r="X192" i="25"/>
  <c r="D99" i="71"/>
  <c r="C68" i="71"/>
  <c r="Q99" i="71"/>
  <c r="R99" i="71"/>
  <c r="I99" i="71"/>
  <c r="G99" i="71"/>
  <c r="P315" i="25"/>
  <c r="K148" i="44"/>
  <c r="D235" i="56"/>
  <c r="L315" i="25"/>
  <c r="K99" i="70"/>
  <c r="T99" i="70"/>
  <c r="O100" i="71"/>
  <c r="X259" i="46"/>
  <c r="K314" i="25"/>
  <c r="R314" i="25"/>
  <c r="O100" i="70"/>
  <c r="O77" i="71"/>
  <c r="O17" i="71" s="1"/>
  <c r="O99" i="71"/>
  <c r="C191" i="25"/>
  <c r="D315" i="25"/>
  <c r="X191" i="25"/>
  <c r="N99" i="71"/>
  <c r="V99" i="71"/>
  <c r="R315" i="25"/>
  <c r="I99" i="70"/>
  <c r="G315" i="25"/>
  <c r="C199" i="25"/>
  <c r="X199" i="25"/>
  <c r="W315" i="25"/>
  <c r="L99" i="70"/>
  <c r="L160" i="44"/>
  <c r="J226" i="44" s="1"/>
  <c r="I226" i="44"/>
  <c r="K99" i="71"/>
  <c r="CO149" i="46"/>
  <c r="F99" i="70"/>
  <c r="J99" i="70"/>
  <c r="O315" i="25"/>
  <c r="H99" i="71"/>
  <c r="C70" i="70"/>
  <c r="D99" i="70"/>
  <c r="C69" i="70"/>
  <c r="Q99" i="70"/>
  <c r="N315" i="25"/>
  <c r="V315" i="25"/>
  <c r="I315" i="25"/>
  <c r="G99" i="70"/>
  <c r="P99" i="70"/>
  <c r="E99" i="71"/>
  <c r="W99" i="71"/>
  <c r="K315" i="25"/>
  <c r="T99" i="71"/>
  <c r="Q198" i="25"/>
  <c r="Q82" i="71"/>
  <c r="Q53" i="65"/>
  <c r="Q83" i="70"/>
  <c r="Q73" i="69"/>
  <c r="P202" i="25"/>
  <c r="P74" i="69"/>
  <c r="P84" i="70"/>
  <c r="P54" i="65"/>
  <c r="P83" i="71"/>
  <c r="H198" i="25"/>
  <c r="H82" i="71"/>
  <c r="H73" i="69"/>
  <c r="H83" i="70"/>
  <c r="H53" i="65"/>
  <c r="R72" i="69"/>
  <c r="R52" i="65"/>
  <c r="R81" i="71"/>
  <c r="R82" i="70"/>
  <c r="R181" i="25"/>
  <c r="AC272" i="25"/>
  <c r="AC297" i="25" s="1"/>
  <c r="AC161" i="25"/>
  <c r="L98" i="70"/>
  <c r="L100" i="70" s="1"/>
  <c r="L78" i="70"/>
  <c r="L18" i="70" s="1"/>
  <c r="P180" i="25"/>
  <c r="P81" i="70"/>
  <c r="P71" i="69"/>
  <c r="P51" i="65"/>
  <c r="P80" i="71"/>
  <c r="Q233" i="56"/>
  <c r="D51" i="65"/>
  <c r="D80" i="71"/>
  <c r="E233" i="56"/>
  <c r="D81" i="70"/>
  <c r="D71" i="69"/>
  <c r="D180" i="25"/>
  <c r="D131" i="56"/>
  <c r="Q98" i="70"/>
  <c r="Q100" i="70" s="1"/>
  <c r="Q78" i="70"/>
  <c r="Q18" i="70" s="1"/>
  <c r="T80" i="71"/>
  <c r="U233" i="56"/>
  <c r="T51" i="65"/>
  <c r="T180" i="25"/>
  <c r="T71" i="69"/>
  <c r="T81" i="70"/>
  <c r="U272" i="25"/>
  <c r="U297" i="25" s="1"/>
  <c r="U161" i="25"/>
  <c r="S272" i="25"/>
  <c r="S297" i="25" s="1"/>
  <c r="S161" i="25"/>
  <c r="S163" i="25" s="1"/>
  <c r="S42" i="75" s="1"/>
  <c r="K98" i="71"/>
  <c r="K100" i="71" s="1"/>
  <c r="K77" i="71"/>
  <c r="K17" i="71" s="1"/>
  <c r="D92" i="74"/>
  <c r="C53" i="73"/>
  <c r="AA161" i="25"/>
  <c r="AA272" i="25"/>
  <c r="AA297" i="25" s="1"/>
  <c r="T161" i="25"/>
  <c r="T272" i="25"/>
  <c r="T297" i="25" s="1"/>
  <c r="T233" i="56"/>
  <c r="S81" i="70"/>
  <c r="S180" i="25"/>
  <c r="S71" i="69"/>
  <c r="S51" i="65"/>
  <c r="S80" i="71"/>
  <c r="X187" i="25"/>
  <c r="D314" i="25"/>
  <c r="C187" i="25"/>
  <c r="D98" i="70"/>
  <c r="C67" i="70"/>
  <c r="D78" i="70"/>
  <c r="J356" i="47"/>
  <c r="J369" i="47" s="1"/>
  <c r="J377" i="47" s="1"/>
  <c r="J210" i="47"/>
  <c r="J224" i="47" s="1"/>
  <c r="F98" i="71"/>
  <c r="F100" i="71" s="1"/>
  <c r="M71" i="69"/>
  <c r="M180" i="25"/>
  <c r="M80" i="71"/>
  <c r="M81" i="70"/>
  <c r="N233" i="56"/>
  <c r="M51" i="65"/>
  <c r="J89" i="74"/>
  <c r="J54" i="73"/>
  <c r="J18" i="73" s="1"/>
  <c r="F82" i="71"/>
  <c r="F53" i="65"/>
  <c r="F83" i="70"/>
  <c r="F198" i="25"/>
  <c r="F73" i="69"/>
  <c r="N83" i="70"/>
  <c r="N198" i="25"/>
  <c r="N82" i="71"/>
  <c r="N73" i="69"/>
  <c r="N53" i="65"/>
  <c r="R98" i="71"/>
  <c r="R100" i="71" s="1"/>
  <c r="R77" i="71"/>
  <c r="R17" i="71" s="1"/>
  <c r="L80" i="71"/>
  <c r="L51" i="65"/>
  <c r="M233" i="56"/>
  <c r="L180" i="25"/>
  <c r="L71" i="69"/>
  <c r="L81" i="70"/>
  <c r="V82" i="71"/>
  <c r="V83" i="70"/>
  <c r="V198" i="25"/>
  <c r="V53" i="65"/>
  <c r="V73" i="69"/>
  <c r="C71" i="71"/>
  <c r="L98" i="71"/>
  <c r="L100" i="71" s="1"/>
  <c r="L77" i="71"/>
  <c r="L17" i="71" s="1"/>
  <c r="M259" i="46"/>
  <c r="H272" i="25"/>
  <c r="H297" i="25" s="1"/>
  <c r="H161" i="25"/>
  <c r="D272" i="25"/>
  <c r="D297" i="25" s="1"/>
  <c r="D161" i="25"/>
  <c r="C117" i="25"/>
  <c r="AK161" i="25"/>
  <c r="AK272" i="25"/>
  <c r="AK297" i="25" s="1"/>
  <c r="F98" i="70"/>
  <c r="W98" i="70"/>
  <c r="W100" i="70" s="1"/>
  <c r="W78" i="70"/>
  <c r="W18" i="70" s="1"/>
  <c r="F89" i="74"/>
  <c r="F54" i="73"/>
  <c r="F18" i="73" s="1"/>
  <c r="N81" i="71"/>
  <c r="N72" i="69"/>
  <c r="N82" i="70"/>
  <c r="N52" i="65"/>
  <c r="N181" i="25"/>
  <c r="X189" i="25"/>
  <c r="C189" i="25"/>
  <c r="AN161" i="25"/>
  <c r="AN272" i="25"/>
  <c r="AN297" i="25" s="1"/>
  <c r="P98" i="71"/>
  <c r="P77" i="71"/>
  <c r="P17" i="71" s="1"/>
  <c r="V161" i="25"/>
  <c r="V272" i="25"/>
  <c r="V297" i="25" s="1"/>
  <c r="K161" i="25"/>
  <c r="K272" i="25"/>
  <c r="K297" i="25" s="1"/>
  <c r="E52" i="65"/>
  <c r="E72" i="69"/>
  <c r="E82" i="70"/>
  <c r="E181" i="25"/>
  <c r="E81" i="71"/>
  <c r="AD272" i="25"/>
  <c r="AD297" i="25" s="1"/>
  <c r="AD161" i="25"/>
  <c r="X139" i="25"/>
  <c r="C195" i="47"/>
  <c r="O54" i="73"/>
  <c r="O18" i="73" s="1"/>
  <c r="O89" i="74"/>
  <c r="I161" i="25"/>
  <c r="I272" i="25"/>
  <c r="I297" i="25" s="1"/>
  <c r="D91" i="74"/>
  <c r="C52" i="73"/>
  <c r="E98" i="70"/>
  <c r="E100" i="70" s="1"/>
  <c r="E78" i="70"/>
  <c r="E18" i="70" s="1"/>
  <c r="O356" i="47"/>
  <c r="O369" i="47" s="1"/>
  <c r="O377" i="47" s="1"/>
  <c r="O210" i="47"/>
  <c r="O224" i="47" s="1"/>
  <c r="U210" i="47"/>
  <c r="U224" i="47" s="1"/>
  <c r="U356" i="47"/>
  <c r="U369" i="47" s="1"/>
  <c r="U377" i="47" s="1"/>
  <c r="R210" i="47"/>
  <c r="R224" i="47" s="1"/>
  <c r="R356" i="47"/>
  <c r="R369" i="47" s="1"/>
  <c r="R377" i="47" s="1"/>
  <c r="I222" i="44"/>
  <c r="L134" i="44"/>
  <c r="J222" i="44" s="1"/>
  <c r="V98" i="71"/>
  <c r="V100" i="71" s="1"/>
  <c r="V77" i="71"/>
  <c r="V17" i="71" s="1"/>
  <c r="M314" i="25"/>
  <c r="E51" i="65"/>
  <c r="E80" i="71"/>
  <c r="F233" i="56"/>
  <c r="E71" i="69"/>
  <c r="E81" i="70"/>
  <c r="E180" i="25"/>
  <c r="G272" i="25"/>
  <c r="G297" i="25" s="1"/>
  <c r="G161" i="25"/>
  <c r="AV234" i="46"/>
  <c r="M356" i="47"/>
  <c r="M369" i="47" s="1"/>
  <c r="M377" i="47" s="1"/>
  <c r="M210" i="47"/>
  <c r="M224" i="47" s="1"/>
  <c r="G98" i="70"/>
  <c r="G100" i="70" s="1"/>
  <c r="G78" i="70"/>
  <c r="G18" i="70" s="1"/>
  <c r="T98" i="71"/>
  <c r="T100" i="71" s="1"/>
  <c r="T77" i="71"/>
  <c r="T17" i="71" s="1"/>
  <c r="H98" i="70"/>
  <c r="H78" i="70"/>
  <c r="H18" i="70" s="1"/>
  <c r="Q161" i="25"/>
  <c r="Q272" i="25"/>
  <c r="Q297" i="25" s="1"/>
  <c r="P53" i="65"/>
  <c r="P73" i="69"/>
  <c r="P83" i="70"/>
  <c r="P82" i="71"/>
  <c r="P198" i="25"/>
  <c r="C74" i="71"/>
  <c r="U53" i="65"/>
  <c r="U83" i="70"/>
  <c r="U82" i="71"/>
  <c r="U73" i="69"/>
  <c r="U198" i="25"/>
  <c r="K356" i="47"/>
  <c r="K369" i="47" s="1"/>
  <c r="K377" i="47" s="1"/>
  <c r="K210" i="47"/>
  <c r="K224" i="47" s="1"/>
  <c r="N98" i="71"/>
  <c r="N100" i="71" s="1"/>
  <c r="S98" i="70"/>
  <c r="S100" i="70" s="1"/>
  <c r="S78" i="70"/>
  <c r="S18" i="70" s="1"/>
  <c r="N54" i="73"/>
  <c r="N18" i="73" s="1"/>
  <c r="N89" i="74"/>
  <c r="U314" i="25"/>
  <c r="V52" i="65"/>
  <c r="V82" i="70"/>
  <c r="V81" i="71"/>
  <c r="V181" i="25"/>
  <c r="V72" i="69"/>
  <c r="X118" i="25"/>
  <c r="AC214" i="46"/>
  <c r="F216" i="46" s="1"/>
  <c r="I73" i="69"/>
  <c r="I53" i="65"/>
  <c r="I83" i="70"/>
  <c r="I198" i="25"/>
  <c r="I82" i="71"/>
  <c r="W71" i="69"/>
  <c r="W180" i="25"/>
  <c r="W81" i="70"/>
  <c r="X233" i="56"/>
  <c r="W80" i="71"/>
  <c r="W51" i="65"/>
  <c r="P259" i="46"/>
  <c r="W259" i="46"/>
  <c r="O73" i="69"/>
  <c r="O53" i="65"/>
  <c r="O198" i="25"/>
  <c r="O83" i="70"/>
  <c r="O82" i="71"/>
  <c r="Z161" i="25"/>
  <c r="Z272" i="25"/>
  <c r="Z297" i="25" s="1"/>
  <c r="F356" i="47"/>
  <c r="F369" i="47" s="1"/>
  <c r="F377" i="47" s="1"/>
  <c r="F210" i="47"/>
  <c r="F224" i="47" s="1"/>
  <c r="T54" i="73"/>
  <c r="T18" i="73" s="1"/>
  <c r="T89" i="74"/>
  <c r="U54" i="73"/>
  <c r="U18" i="73" s="1"/>
  <c r="U89" i="74"/>
  <c r="D234" i="56"/>
  <c r="K136" i="44"/>
  <c r="J98" i="71"/>
  <c r="J100" i="71" s="1"/>
  <c r="J77" i="71"/>
  <c r="J17" i="71" s="1"/>
  <c r="K98" i="70"/>
  <c r="K100" i="70" s="1"/>
  <c r="K78" i="70"/>
  <c r="K18" i="70" s="1"/>
  <c r="M54" i="73"/>
  <c r="M18" i="73" s="1"/>
  <c r="M89" i="74"/>
  <c r="W89" i="74"/>
  <c r="W54" i="73"/>
  <c r="W18" i="73" s="1"/>
  <c r="J272" i="25"/>
  <c r="J297" i="25" s="1"/>
  <c r="J161" i="25"/>
  <c r="R98" i="70"/>
  <c r="R100" i="70" s="1"/>
  <c r="R78" i="70"/>
  <c r="R18" i="70" s="1"/>
  <c r="L54" i="73"/>
  <c r="L18" i="73" s="1"/>
  <c r="L89" i="74"/>
  <c r="G84" i="70"/>
  <c r="G74" i="69"/>
  <c r="G83" i="71"/>
  <c r="G54" i="65"/>
  <c r="G202" i="25"/>
  <c r="L314" i="25"/>
  <c r="O54" i="65"/>
  <c r="O83" i="71"/>
  <c r="O74" i="69"/>
  <c r="O202" i="25"/>
  <c r="O84" i="70"/>
  <c r="P89" i="74"/>
  <c r="P54" i="73"/>
  <c r="P18" i="73" s="1"/>
  <c r="H54" i="73"/>
  <c r="H18" i="73" s="1"/>
  <c r="H89" i="74"/>
  <c r="AA234" i="46"/>
  <c r="CO131" i="46"/>
  <c r="D54" i="73"/>
  <c r="D89" i="74"/>
  <c r="C50" i="73"/>
  <c r="C67" i="71"/>
  <c r="P210" i="47"/>
  <c r="P224" i="47" s="1"/>
  <c r="P356" i="47"/>
  <c r="P369" i="47" s="1"/>
  <c r="P377" i="47" s="1"/>
  <c r="T72" i="69"/>
  <c r="T52" i="65"/>
  <c r="T82" i="70"/>
  <c r="T181" i="25"/>
  <c r="T81" i="71"/>
  <c r="Q314" i="25"/>
  <c r="W356" i="47"/>
  <c r="W369" i="47" s="1"/>
  <c r="W377" i="47" s="1"/>
  <c r="W210" i="47"/>
  <c r="W224" i="47" s="1"/>
  <c r="W98" i="71"/>
  <c r="W77" i="71"/>
  <c r="W17" i="71" s="1"/>
  <c r="M82" i="71"/>
  <c r="M198" i="25"/>
  <c r="M83" i="70"/>
  <c r="M53" i="65"/>
  <c r="M73" i="69"/>
  <c r="F161" i="25"/>
  <c r="F272" i="25"/>
  <c r="F297" i="25" s="1"/>
  <c r="AL272" i="25"/>
  <c r="AL297" i="25" s="1"/>
  <c r="AL161" i="25"/>
  <c r="P314" i="25"/>
  <c r="L54" i="65"/>
  <c r="L83" i="71"/>
  <c r="L74" i="69"/>
  <c r="L202" i="25"/>
  <c r="L84" i="70"/>
  <c r="V54" i="73"/>
  <c r="V18" i="73" s="1"/>
  <c r="V89" i="74"/>
  <c r="K51" i="65"/>
  <c r="K180" i="25"/>
  <c r="K80" i="71"/>
  <c r="K71" i="69"/>
  <c r="K81" i="70"/>
  <c r="L233" i="56"/>
  <c r="X135" i="25"/>
  <c r="O272" i="25"/>
  <c r="O297" i="25" s="1"/>
  <c r="O161" i="25"/>
  <c r="H82" i="70"/>
  <c r="H72" i="69"/>
  <c r="H52" i="65"/>
  <c r="H181" i="25"/>
  <c r="H81" i="71"/>
  <c r="I89" i="74"/>
  <c r="I54" i="73"/>
  <c r="I18" i="73" s="1"/>
  <c r="E98" i="71"/>
  <c r="E77" i="71"/>
  <c r="E17" i="71" s="1"/>
  <c r="AJ272" i="25"/>
  <c r="AJ297" i="25" s="1"/>
  <c r="AJ161" i="25"/>
  <c r="R89" i="74"/>
  <c r="R54" i="73"/>
  <c r="R18" i="73" s="1"/>
  <c r="S82" i="71"/>
  <c r="S83" i="70"/>
  <c r="S73" i="69"/>
  <c r="S198" i="25"/>
  <c r="S53" i="65"/>
  <c r="C73" i="75"/>
  <c r="D84" i="75"/>
  <c r="AG161" i="25"/>
  <c r="AG272" i="25"/>
  <c r="AG297" i="25" s="1"/>
  <c r="V98" i="70"/>
  <c r="V78" i="70"/>
  <c r="V18" i="70" s="1"/>
  <c r="AQ161" i="25"/>
  <c r="AQ272" i="25"/>
  <c r="AQ297" i="25" s="1"/>
  <c r="N77" i="71"/>
  <c r="N17" i="71" s="1"/>
  <c r="E89" i="74"/>
  <c r="E54" i="73"/>
  <c r="E18" i="73" s="1"/>
  <c r="G89" i="74"/>
  <c r="G54" i="73"/>
  <c r="G18" i="73" s="1"/>
  <c r="AB272" i="25"/>
  <c r="AB297" i="25" s="1"/>
  <c r="AB161" i="25"/>
  <c r="Y161" i="25"/>
  <c r="X117" i="25"/>
  <c r="Y272" i="25"/>
  <c r="Y297" i="25" s="1"/>
  <c r="G314" i="25"/>
  <c r="T314" i="25"/>
  <c r="H98" i="71"/>
  <c r="H100" i="71" s="1"/>
  <c r="H77" i="71"/>
  <c r="H17" i="71" s="1"/>
  <c r="T73" i="69"/>
  <c r="T198" i="25"/>
  <c r="T82" i="71"/>
  <c r="T53" i="65"/>
  <c r="T83" i="70"/>
  <c r="S81" i="71"/>
  <c r="S52" i="65"/>
  <c r="S181" i="25"/>
  <c r="S72" i="69"/>
  <c r="S82" i="70"/>
  <c r="C273" i="25"/>
  <c r="N314" i="25"/>
  <c r="I223" i="44"/>
  <c r="L155" i="44"/>
  <c r="J223" i="44" s="1"/>
  <c r="S314" i="25"/>
  <c r="M202" i="25"/>
  <c r="M84" i="70"/>
  <c r="M74" i="69"/>
  <c r="M54" i="65"/>
  <c r="M83" i="71"/>
  <c r="J72" i="69"/>
  <c r="J81" i="71"/>
  <c r="J82" i="70"/>
  <c r="J181" i="25"/>
  <c r="J52" i="65"/>
  <c r="F83" i="71"/>
  <c r="F74" i="69"/>
  <c r="F84" i="70"/>
  <c r="F202" i="25"/>
  <c r="F54" i="65"/>
  <c r="N80" i="71"/>
  <c r="N81" i="70"/>
  <c r="O233" i="56"/>
  <c r="N51" i="65"/>
  <c r="N71" i="69"/>
  <c r="N180" i="25"/>
  <c r="U98" i="71"/>
  <c r="U100" i="71" s="1"/>
  <c r="U77" i="71"/>
  <c r="U17" i="71" s="1"/>
  <c r="E82" i="71"/>
  <c r="E73" i="69"/>
  <c r="E83" i="70"/>
  <c r="E198" i="25"/>
  <c r="E53" i="65"/>
  <c r="G181" i="25"/>
  <c r="G81" i="71"/>
  <c r="G82" i="70"/>
  <c r="G52" i="65"/>
  <c r="G72" i="69"/>
  <c r="D52" i="65"/>
  <c r="D81" i="71"/>
  <c r="D82" i="70"/>
  <c r="D181" i="25"/>
  <c r="D72" i="69"/>
  <c r="D132" i="56"/>
  <c r="K130" i="44" s="1"/>
  <c r="L130" i="44" s="1"/>
  <c r="E356" i="47"/>
  <c r="E369" i="47" s="1"/>
  <c r="E377" i="47" s="1"/>
  <c r="E210" i="47"/>
  <c r="E224" i="47" s="1"/>
  <c r="R73" i="69"/>
  <c r="R82" i="71"/>
  <c r="R198" i="25"/>
  <c r="R83" i="70"/>
  <c r="R53" i="65"/>
  <c r="U202" i="25"/>
  <c r="U54" i="65"/>
  <c r="U83" i="71"/>
  <c r="U74" i="69"/>
  <c r="U84" i="70"/>
  <c r="S210" i="47"/>
  <c r="S224" i="47" s="1"/>
  <c r="S356" i="47"/>
  <c r="S369" i="47" s="1"/>
  <c r="S377" i="47" s="1"/>
  <c r="I356" i="47"/>
  <c r="I369" i="47" s="1"/>
  <c r="I377" i="47" s="1"/>
  <c r="I210" i="47"/>
  <c r="I224" i="47" s="1"/>
  <c r="D74" i="69"/>
  <c r="D54" i="65"/>
  <c r="D84" i="70"/>
  <c r="D202" i="25"/>
  <c r="D83" i="71"/>
  <c r="D153" i="56"/>
  <c r="K151" i="44" s="1"/>
  <c r="L151" i="44" s="1"/>
  <c r="D82" i="71"/>
  <c r="D73" i="69"/>
  <c r="D53" i="65"/>
  <c r="D83" i="70"/>
  <c r="D198" i="25"/>
  <c r="D149" i="56"/>
  <c r="K147" i="44" s="1"/>
  <c r="L147" i="44" s="1"/>
  <c r="O71" i="69"/>
  <c r="O80" i="71"/>
  <c r="O180" i="25"/>
  <c r="P233" i="56"/>
  <c r="O51" i="65"/>
  <c r="O81" i="70"/>
  <c r="P82" i="70"/>
  <c r="P72" i="69"/>
  <c r="P81" i="71"/>
  <c r="P52" i="65"/>
  <c r="P181" i="25"/>
  <c r="E314" i="25"/>
  <c r="R81" i="70"/>
  <c r="S233" i="56"/>
  <c r="R180" i="25"/>
  <c r="R71" i="69"/>
  <c r="R80" i="71"/>
  <c r="R51" i="65"/>
  <c r="U181" i="25"/>
  <c r="U52" i="65"/>
  <c r="U72" i="69"/>
  <c r="U81" i="71"/>
  <c r="U82" i="70"/>
  <c r="I98" i="71"/>
  <c r="I77" i="71"/>
  <c r="I17" i="71" s="1"/>
  <c r="L210" i="47"/>
  <c r="L224" i="47" s="1"/>
  <c r="L356" i="47"/>
  <c r="L369" i="47" s="1"/>
  <c r="L377" i="47" s="1"/>
  <c r="AM272" i="25"/>
  <c r="AM297" i="25" s="1"/>
  <c r="AM161" i="25"/>
  <c r="V314" i="25"/>
  <c r="M181" i="25"/>
  <c r="M72" i="69"/>
  <c r="M82" i="70"/>
  <c r="M81" i="71"/>
  <c r="M52" i="65"/>
  <c r="W84" i="70"/>
  <c r="W74" i="69"/>
  <c r="W83" i="71"/>
  <c r="W202" i="25"/>
  <c r="W54" i="65"/>
  <c r="J73" i="69"/>
  <c r="J53" i="65"/>
  <c r="J82" i="71"/>
  <c r="J198" i="25"/>
  <c r="J83" i="70"/>
  <c r="N84" i="70"/>
  <c r="N83" i="71"/>
  <c r="N74" i="69"/>
  <c r="N54" i="65"/>
  <c r="N202" i="25"/>
  <c r="N356" i="47"/>
  <c r="N369" i="47" s="1"/>
  <c r="N377" i="47" s="1"/>
  <c r="N210" i="47"/>
  <c r="N224" i="47" s="1"/>
  <c r="N78" i="70"/>
  <c r="N18" i="70" s="1"/>
  <c r="M98" i="70"/>
  <c r="M100" i="70" s="1"/>
  <c r="M78" i="70"/>
  <c r="M18" i="70" s="1"/>
  <c r="V202" i="25"/>
  <c r="V83" i="71"/>
  <c r="V84" i="70"/>
  <c r="V54" i="65"/>
  <c r="V74" i="69"/>
  <c r="K81" i="71"/>
  <c r="K52" i="65"/>
  <c r="K82" i="70"/>
  <c r="K72" i="69"/>
  <c r="K181" i="25"/>
  <c r="G71" i="69"/>
  <c r="G51" i="65"/>
  <c r="G80" i="71"/>
  <c r="G180" i="25"/>
  <c r="G81" i="70"/>
  <c r="H233" i="56"/>
  <c r="G356" i="47"/>
  <c r="G369" i="47" s="1"/>
  <c r="G377" i="47" s="1"/>
  <c r="G210" i="47"/>
  <c r="G224" i="47" s="1"/>
  <c r="T210" i="47"/>
  <c r="T224" i="47" s="1"/>
  <c r="T356" i="47"/>
  <c r="T369" i="47" s="1"/>
  <c r="T377" i="47" s="1"/>
  <c r="AH272" i="25"/>
  <c r="AH297" i="25" s="1"/>
  <c r="AH161" i="25"/>
  <c r="O72" i="69"/>
  <c r="O82" i="70"/>
  <c r="O52" i="65"/>
  <c r="O181" i="25"/>
  <c r="O81" i="71"/>
  <c r="Q89" i="74"/>
  <c r="Q54" i="73"/>
  <c r="Q18" i="73" s="1"/>
  <c r="D90" i="74"/>
  <c r="C51" i="73"/>
  <c r="C209" i="25"/>
  <c r="X209" i="25"/>
  <c r="R84" i="70"/>
  <c r="R74" i="69"/>
  <c r="R202" i="25"/>
  <c r="R54" i="65"/>
  <c r="R83" i="71"/>
  <c r="W81" i="71"/>
  <c r="W181" i="25"/>
  <c r="W52" i="65"/>
  <c r="W72" i="69"/>
  <c r="W82" i="70"/>
  <c r="L198" i="25"/>
  <c r="L82" i="71"/>
  <c r="L73" i="69"/>
  <c r="L83" i="70"/>
  <c r="L53" i="65"/>
  <c r="U51" i="65"/>
  <c r="U55" i="65" s="1"/>
  <c r="U17" i="65" s="1"/>
  <c r="U71" i="69"/>
  <c r="U81" i="70"/>
  <c r="U80" i="71"/>
  <c r="V233" i="56"/>
  <c r="U180" i="25"/>
  <c r="S54" i="73"/>
  <c r="S18" i="73" s="1"/>
  <c r="S89" i="74"/>
  <c r="C66" i="71"/>
  <c r="C98" i="71" s="1"/>
  <c r="D98" i="71"/>
  <c r="D77" i="71"/>
  <c r="J98" i="70"/>
  <c r="J100" i="70" s="1"/>
  <c r="J78" i="70"/>
  <c r="J18" i="70" s="1"/>
  <c r="AE272" i="25"/>
  <c r="AE297" i="25" s="1"/>
  <c r="AE161" i="25"/>
  <c r="W161" i="25"/>
  <c r="W272" i="25"/>
  <c r="W297" i="25" s="1"/>
  <c r="L272" i="25"/>
  <c r="L297" i="25" s="1"/>
  <c r="L161" i="25"/>
  <c r="C72" i="70"/>
  <c r="I233" i="56"/>
  <c r="H81" i="70"/>
  <c r="H51" i="65"/>
  <c r="H71" i="69"/>
  <c r="H80" i="71"/>
  <c r="H180" i="25"/>
  <c r="I54" i="65"/>
  <c r="I84" i="70"/>
  <c r="I74" i="69"/>
  <c r="I83" i="71"/>
  <c r="I202" i="25"/>
  <c r="X188" i="25"/>
  <c r="C188" i="25"/>
  <c r="C139" i="25"/>
  <c r="M272" i="25"/>
  <c r="M297" i="25" s="1"/>
  <c r="M161" i="25"/>
  <c r="M163" i="25" s="1"/>
  <c r="M35" i="71" s="1"/>
  <c r="J51" i="65"/>
  <c r="K233" i="56"/>
  <c r="J80" i="71"/>
  <c r="J81" i="70"/>
  <c r="J180" i="25"/>
  <c r="J71" i="69"/>
  <c r="H356" i="47"/>
  <c r="H369" i="47" s="1"/>
  <c r="H377" i="47" s="1"/>
  <c r="H210" i="47"/>
  <c r="H224" i="47" s="1"/>
  <c r="K73" i="69"/>
  <c r="K198" i="25"/>
  <c r="K53" i="65"/>
  <c r="K82" i="71"/>
  <c r="K83" i="70"/>
  <c r="E202" i="25"/>
  <c r="E84" i="70"/>
  <c r="E54" i="65"/>
  <c r="E74" i="69"/>
  <c r="E83" i="71"/>
  <c r="X200" i="25"/>
  <c r="C200" i="25"/>
  <c r="O259" i="46"/>
  <c r="Q181" i="25"/>
  <c r="Q81" i="71"/>
  <c r="Q72" i="69"/>
  <c r="Q82" i="70"/>
  <c r="Q52" i="65"/>
  <c r="P272" i="25"/>
  <c r="P297" i="25" s="1"/>
  <c r="P161" i="25"/>
  <c r="C68" i="70"/>
  <c r="S74" i="69"/>
  <c r="S54" i="65"/>
  <c r="S84" i="70"/>
  <c r="S83" i="71"/>
  <c r="S202" i="25"/>
  <c r="Q98" i="71"/>
  <c r="Q100" i="71" s="1"/>
  <c r="Q77" i="71"/>
  <c r="Q17" i="71" s="1"/>
  <c r="AR161" i="25"/>
  <c r="AR272" i="25"/>
  <c r="AR297" i="25" s="1"/>
  <c r="W314" i="25"/>
  <c r="W73" i="69"/>
  <c r="W198" i="25"/>
  <c r="W83" i="70"/>
  <c r="W82" i="71"/>
  <c r="W53" i="65"/>
  <c r="J202" i="25"/>
  <c r="J84" i="70"/>
  <c r="J83" i="71"/>
  <c r="J54" i="65"/>
  <c r="J74" i="69"/>
  <c r="F80" i="71"/>
  <c r="F71" i="69"/>
  <c r="F180" i="25"/>
  <c r="F81" i="70"/>
  <c r="F51" i="65"/>
  <c r="G233" i="56"/>
  <c r="Q210" i="47"/>
  <c r="Q224" i="47" s="1"/>
  <c r="Q356" i="47"/>
  <c r="Q369" i="47" s="1"/>
  <c r="Q377" i="47" s="1"/>
  <c r="P98" i="70"/>
  <c r="P100" i="70" s="1"/>
  <c r="P78" i="70"/>
  <c r="P18" i="70" s="1"/>
  <c r="V81" i="70"/>
  <c r="V180" i="25"/>
  <c r="V71" i="69"/>
  <c r="V80" i="71"/>
  <c r="V51" i="65"/>
  <c r="W233" i="56"/>
  <c r="K89" i="74"/>
  <c r="K54" i="73"/>
  <c r="K18" i="73" s="1"/>
  <c r="G82" i="71"/>
  <c r="G73" i="69"/>
  <c r="G83" i="70"/>
  <c r="G53" i="65"/>
  <c r="G198" i="25"/>
  <c r="C199" i="47"/>
  <c r="Q84" i="70"/>
  <c r="Q202" i="25"/>
  <c r="Q83" i="71"/>
  <c r="Q54" i="65"/>
  <c r="Q74" i="69"/>
  <c r="I71" i="69"/>
  <c r="I51" i="65"/>
  <c r="I80" i="71"/>
  <c r="I81" i="70"/>
  <c r="J233" i="56"/>
  <c r="I180" i="25"/>
  <c r="C135" i="25"/>
  <c r="AP161" i="25"/>
  <c r="AP272" i="25"/>
  <c r="AP297" i="25" s="1"/>
  <c r="R272" i="25"/>
  <c r="R297" i="25" s="1"/>
  <c r="R161" i="25"/>
  <c r="R163" i="25" s="1"/>
  <c r="R40" i="73" s="1"/>
  <c r="T74" i="69"/>
  <c r="T83" i="71"/>
  <c r="T84" i="70"/>
  <c r="T54" i="65"/>
  <c r="T202" i="25"/>
  <c r="I98" i="70"/>
  <c r="I78" i="70"/>
  <c r="I18" i="70" s="1"/>
  <c r="D20" i="74"/>
  <c r="C20" i="74" s="1"/>
  <c r="C86" i="74"/>
  <c r="F81" i="71"/>
  <c r="F181" i="25"/>
  <c r="F52" i="65"/>
  <c r="F82" i="70"/>
  <c r="F72" i="69"/>
  <c r="AI272" i="25"/>
  <c r="AI297" i="25" s="1"/>
  <c r="AI161" i="25"/>
  <c r="V210" i="47"/>
  <c r="V224" i="47" s="1"/>
  <c r="V356" i="47"/>
  <c r="V369" i="47" s="1"/>
  <c r="V377" i="47" s="1"/>
  <c r="M98" i="71"/>
  <c r="M100" i="71" s="1"/>
  <c r="M77" i="71"/>
  <c r="M17" i="71" s="1"/>
  <c r="L82" i="70"/>
  <c r="L52" i="65"/>
  <c r="L81" i="71"/>
  <c r="L72" i="69"/>
  <c r="L181" i="25"/>
  <c r="E272" i="25"/>
  <c r="E297" i="25" s="1"/>
  <c r="E161" i="25"/>
  <c r="AO161" i="25"/>
  <c r="AO272" i="25"/>
  <c r="AO297" i="25" s="1"/>
  <c r="C184" i="47"/>
  <c r="D210" i="47"/>
  <c r="D356" i="47"/>
  <c r="D369" i="47" s="1"/>
  <c r="D377" i="47" s="1"/>
  <c r="G98" i="71"/>
  <c r="G77" i="71"/>
  <c r="G17" i="71" s="1"/>
  <c r="T98" i="70"/>
  <c r="T100" i="70" s="1"/>
  <c r="T78" i="70"/>
  <c r="T18" i="70" s="1"/>
  <c r="H314" i="25"/>
  <c r="R233" i="56"/>
  <c r="Q71" i="69"/>
  <c r="Q81" i="70"/>
  <c r="Q180" i="25"/>
  <c r="Q80" i="71"/>
  <c r="Q51" i="65"/>
  <c r="H54" i="65"/>
  <c r="H202" i="25"/>
  <c r="H84" i="70"/>
  <c r="H74" i="69"/>
  <c r="H83" i="71"/>
  <c r="I52" i="65"/>
  <c r="I81" i="71"/>
  <c r="I72" i="69"/>
  <c r="I82" i="70"/>
  <c r="I181" i="25"/>
  <c r="C118" i="25"/>
  <c r="C75" i="70"/>
  <c r="AF272" i="25"/>
  <c r="AF297" i="25" s="1"/>
  <c r="AF161" i="25"/>
  <c r="N98" i="70"/>
  <c r="S98" i="71"/>
  <c r="S100" i="71" s="1"/>
  <c r="S77" i="71"/>
  <c r="S17" i="71" s="1"/>
  <c r="N272" i="25"/>
  <c r="N297" i="25" s="1"/>
  <c r="N161" i="25"/>
  <c r="U78" i="70"/>
  <c r="U18" i="70" s="1"/>
  <c r="U98" i="70"/>
  <c r="U100" i="70" s="1"/>
  <c r="K202" i="25"/>
  <c r="K84" i="70"/>
  <c r="K54" i="65"/>
  <c r="K83" i="71"/>
  <c r="K74" i="69"/>
  <c r="C185" i="47"/>
  <c r="AA252" i="46"/>
  <c r="AA259" i="46" s="1"/>
  <c r="H248" i="44"/>
  <c r="H255" i="44" s="1"/>
  <c r="J212" i="44"/>
  <c r="S36" i="70"/>
  <c r="S35" i="71"/>
  <c r="S44" i="74"/>
  <c r="S41" i="65"/>
  <c r="U84" i="71" l="1"/>
  <c r="U18" i="71" s="1"/>
  <c r="W100" i="71"/>
  <c r="P100" i="71"/>
  <c r="H163" i="25"/>
  <c r="H36" i="70" s="1"/>
  <c r="V85" i="70"/>
  <c r="V19" i="70" s="1"/>
  <c r="N100" i="70"/>
  <c r="I100" i="70"/>
  <c r="G100" i="71"/>
  <c r="I100" i="71"/>
  <c r="H100" i="70"/>
  <c r="S47" i="69"/>
  <c r="S40" i="73"/>
  <c r="S36" i="47"/>
  <c r="D100" i="71"/>
  <c r="V100" i="70"/>
  <c r="E100" i="71"/>
  <c r="R47" i="69"/>
  <c r="H55" i="65"/>
  <c r="H17" i="65" s="1"/>
  <c r="W163" i="25"/>
  <c r="W42" i="75" s="1"/>
  <c r="R35" i="71"/>
  <c r="N55" i="65"/>
  <c r="N17" i="65" s="1"/>
  <c r="R36" i="70"/>
  <c r="N163" i="25"/>
  <c r="N36" i="70" s="1"/>
  <c r="V84" i="71"/>
  <c r="V18" i="71" s="1"/>
  <c r="O313" i="25"/>
  <c r="C99" i="71"/>
  <c r="C100" i="71" s="1"/>
  <c r="F163" i="25"/>
  <c r="Q163" i="25"/>
  <c r="Q47" i="69" s="1"/>
  <c r="R75" i="69"/>
  <c r="R23" i="69" s="1"/>
  <c r="R42" i="75"/>
  <c r="R41" i="65"/>
  <c r="R44" i="74"/>
  <c r="M47" i="69"/>
  <c r="R36" i="47"/>
  <c r="M36" i="70"/>
  <c r="M42" i="75"/>
  <c r="M44" i="74"/>
  <c r="Q84" i="71"/>
  <c r="Q18" i="71" s="1"/>
  <c r="I75" i="69"/>
  <c r="I23" i="69" s="1"/>
  <c r="F55" i="65"/>
  <c r="F17" i="65" s="1"/>
  <c r="J75" i="69"/>
  <c r="J23" i="69" s="1"/>
  <c r="C315" i="25"/>
  <c r="M40" i="73"/>
  <c r="M41" i="65"/>
  <c r="M36" i="47"/>
  <c r="H84" i="71"/>
  <c r="H18" i="71" s="1"/>
  <c r="O75" i="69"/>
  <c r="O23" i="69" s="1"/>
  <c r="F100" i="70"/>
  <c r="D100" i="70"/>
  <c r="L148" i="44"/>
  <c r="J232" i="44" s="1"/>
  <c r="I232" i="44"/>
  <c r="H75" i="69"/>
  <c r="H23" i="69" s="1"/>
  <c r="G84" i="71"/>
  <c r="G18" i="71" s="1"/>
  <c r="C73" i="69"/>
  <c r="C99" i="70"/>
  <c r="X315" i="25"/>
  <c r="C356" i="47"/>
  <c r="C369" i="47" s="1"/>
  <c r="C377" i="47" s="1"/>
  <c r="C202" i="25"/>
  <c r="X202" i="25"/>
  <c r="C81" i="71"/>
  <c r="X161" i="25"/>
  <c r="G93" i="74"/>
  <c r="G21" i="74" s="1"/>
  <c r="G87" i="75"/>
  <c r="G91" i="75" s="1"/>
  <c r="G21" i="75" s="1"/>
  <c r="I87" i="75"/>
  <c r="I91" i="75" s="1"/>
  <c r="I21" i="75" s="1"/>
  <c r="I93" i="74"/>
  <c r="I21" i="74" s="1"/>
  <c r="K84" i="71"/>
  <c r="K18" i="71" s="1"/>
  <c r="W87" i="75"/>
  <c r="W91" i="75" s="1"/>
  <c r="W21" i="75" s="1"/>
  <c r="W93" i="74"/>
  <c r="W21" i="74" s="1"/>
  <c r="E163" i="25"/>
  <c r="W55" i="65"/>
  <c r="W17" i="65" s="1"/>
  <c r="W313" i="25"/>
  <c r="G163" i="25"/>
  <c r="E75" i="69"/>
  <c r="E23" i="69" s="1"/>
  <c r="I163" i="25"/>
  <c r="F93" i="74"/>
  <c r="F21" i="74" s="1"/>
  <c r="F87" i="75"/>
  <c r="F91" i="75" s="1"/>
  <c r="F21" i="75" s="1"/>
  <c r="L85" i="70"/>
  <c r="L19" i="70" s="1"/>
  <c r="L55" i="65"/>
  <c r="L17" i="65" s="1"/>
  <c r="M55" i="65"/>
  <c r="M17" i="65" s="1"/>
  <c r="M313" i="25"/>
  <c r="C314" i="25"/>
  <c r="S55" i="65"/>
  <c r="S17" i="65" s="1"/>
  <c r="T55" i="65"/>
  <c r="T17" i="65" s="1"/>
  <c r="D85" i="70"/>
  <c r="C81" i="70"/>
  <c r="P85" i="70"/>
  <c r="P19" i="70" s="1"/>
  <c r="N40" i="73"/>
  <c r="Q313" i="25"/>
  <c r="G55" i="65"/>
  <c r="G17" i="65" s="1"/>
  <c r="X198" i="25"/>
  <c r="C198" i="25"/>
  <c r="C82" i="71"/>
  <c r="C84" i="70"/>
  <c r="C72" i="69"/>
  <c r="C52" i="65"/>
  <c r="K313" i="25"/>
  <c r="P93" i="74"/>
  <c r="P21" i="74" s="1"/>
  <c r="P87" i="75"/>
  <c r="P91" i="75" s="1"/>
  <c r="P21" i="75" s="1"/>
  <c r="L93" i="74"/>
  <c r="L21" i="74" s="1"/>
  <c r="L87" i="75"/>
  <c r="L91" i="75" s="1"/>
  <c r="L21" i="75" s="1"/>
  <c r="J163" i="25"/>
  <c r="M93" i="74"/>
  <c r="M21" i="74" s="1"/>
  <c r="M87" i="75"/>
  <c r="M91" i="75" s="1"/>
  <c r="M21" i="75" s="1"/>
  <c r="U93" i="74"/>
  <c r="U21" i="74" s="1"/>
  <c r="U87" i="75"/>
  <c r="U91" i="75" s="1"/>
  <c r="U21" i="75" s="1"/>
  <c r="W84" i="71"/>
  <c r="W18" i="71" s="1"/>
  <c r="W75" i="69"/>
  <c r="W23" i="69" s="1"/>
  <c r="O93" i="74"/>
  <c r="O21" i="74" s="1"/>
  <c r="O87" i="75"/>
  <c r="O91" i="75" s="1"/>
  <c r="O21" i="75" s="1"/>
  <c r="K163" i="25"/>
  <c r="P163" i="25"/>
  <c r="L75" i="69"/>
  <c r="L23" i="69" s="1"/>
  <c r="L84" i="71"/>
  <c r="L18" i="71" s="1"/>
  <c r="M75" i="69"/>
  <c r="M23" i="69" s="1"/>
  <c r="C78" i="70"/>
  <c r="D18" i="70"/>
  <c r="C18" i="70" s="1"/>
  <c r="S75" i="69"/>
  <c r="S23" i="69" s="1"/>
  <c r="T85" i="70"/>
  <c r="T19" i="70" s="1"/>
  <c r="D233" i="56"/>
  <c r="K129" i="44"/>
  <c r="P84" i="71"/>
  <c r="P18" i="71" s="1"/>
  <c r="P313" i="25"/>
  <c r="F75" i="69"/>
  <c r="F23" i="69" s="1"/>
  <c r="S93" i="74"/>
  <c r="S21" i="74" s="1"/>
  <c r="S87" i="75"/>
  <c r="S91" i="75" s="1"/>
  <c r="S21" i="75" s="1"/>
  <c r="Q93" i="74"/>
  <c r="Q21" i="74" s="1"/>
  <c r="Q87" i="75"/>
  <c r="Q91" i="75" s="1"/>
  <c r="Q21" i="75" s="1"/>
  <c r="R313" i="25"/>
  <c r="Q85" i="70"/>
  <c r="Q19" i="70" s="1"/>
  <c r="I84" i="71"/>
  <c r="I18" i="71" s="1"/>
  <c r="V313" i="25"/>
  <c r="F85" i="70"/>
  <c r="F19" i="70" s="1"/>
  <c r="J313" i="25"/>
  <c r="J55" i="65"/>
  <c r="J17" i="65" s="1"/>
  <c r="H313" i="25"/>
  <c r="H85" i="70"/>
  <c r="H19" i="70" s="1"/>
  <c r="L163" i="25"/>
  <c r="C77" i="71"/>
  <c r="D17" i="71"/>
  <c r="C17" i="71" s="1"/>
  <c r="U85" i="70"/>
  <c r="U19" i="70" s="1"/>
  <c r="G85" i="70"/>
  <c r="G19" i="70" s="1"/>
  <c r="G75" i="69"/>
  <c r="G23" i="69" s="1"/>
  <c r="R55" i="65"/>
  <c r="R17" i="65" s="1"/>
  <c r="O85" i="70"/>
  <c r="O19" i="70" s="1"/>
  <c r="O84" i="71"/>
  <c r="O18" i="71" s="1"/>
  <c r="C83" i="70"/>
  <c r="C54" i="65"/>
  <c r="X181" i="25"/>
  <c r="C181" i="25"/>
  <c r="N313" i="25"/>
  <c r="N85" i="70"/>
  <c r="N19" i="70" s="1"/>
  <c r="E93" i="74"/>
  <c r="E21" i="74" s="1"/>
  <c r="E87" i="75"/>
  <c r="E91" i="75" s="1"/>
  <c r="E21" i="75" s="1"/>
  <c r="C84" i="75"/>
  <c r="D20" i="75"/>
  <c r="C20" i="75" s="1"/>
  <c r="R87" i="75"/>
  <c r="R91" i="75" s="1"/>
  <c r="R21" i="75" s="1"/>
  <c r="R93" i="74"/>
  <c r="R21" i="74" s="1"/>
  <c r="O163" i="25"/>
  <c r="K85" i="70"/>
  <c r="K19" i="70" s="1"/>
  <c r="K55" i="65"/>
  <c r="K17" i="65" s="1"/>
  <c r="D93" i="74"/>
  <c r="D87" i="75"/>
  <c r="C89" i="74"/>
  <c r="H93" i="74"/>
  <c r="H21" i="74" s="1"/>
  <c r="H87" i="75"/>
  <c r="H91" i="75" s="1"/>
  <c r="H21" i="75" s="1"/>
  <c r="E313" i="25"/>
  <c r="E84" i="71"/>
  <c r="E18" i="71" s="1"/>
  <c r="C91" i="74"/>
  <c r="D89" i="75"/>
  <c r="C89" i="75" s="1"/>
  <c r="C272" i="25"/>
  <c r="C297" i="25" s="1"/>
  <c r="L313" i="25"/>
  <c r="M85" i="70"/>
  <c r="M19" i="70" s="1"/>
  <c r="C98" i="70"/>
  <c r="X314" i="25"/>
  <c r="S313" i="25"/>
  <c r="T163" i="25"/>
  <c r="D90" i="75"/>
  <c r="C90" i="75" s="1"/>
  <c r="C92" i="74"/>
  <c r="T75" i="69"/>
  <c r="T23" i="69" s="1"/>
  <c r="T84" i="71"/>
  <c r="T18" i="71" s="1"/>
  <c r="D313" i="25"/>
  <c r="C180" i="25"/>
  <c r="X180" i="25"/>
  <c r="D84" i="71"/>
  <c r="C80" i="71"/>
  <c r="P55" i="65"/>
  <c r="P17" i="65" s="1"/>
  <c r="J84" i="71"/>
  <c r="J18" i="71" s="1"/>
  <c r="I85" i="70"/>
  <c r="I19" i="70" s="1"/>
  <c r="K93" i="74"/>
  <c r="K21" i="74" s="1"/>
  <c r="K87" i="75"/>
  <c r="K91" i="75" s="1"/>
  <c r="K21" i="75" s="1"/>
  <c r="V75" i="69"/>
  <c r="V23" i="69" s="1"/>
  <c r="F84" i="71"/>
  <c r="F18" i="71" s="1"/>
  <c r="Q55" i="65"/>
  <c r="Q17" i="65" s="1"/>
  <c r="Q75" i="69"/>
  <c r="Q23" i="69" s="1"/>
  <c r="D224" i="47"/>
  <c r="C210" i="47"/>
  <c r="C224" i="47" s="1"/>
  <c r="I313" i="25"/>
  <c r="I55" i="65"/>
  <c r="I17" i="65" s="1"/>
  <c r="V55" i="65"/>
  <c r="V17" i="65" s="1"/>
  <c r="F313" i="25"/>
  <c r="J85" i="70"/>
  <c r="J19" i="70" s="1"/>
  <c r="U313" i="25"/>
  <c r="U75" i="69"/>
  <c r="U23" i="69" s="1"/>
  <c r="D88" i="75"/>
  <c r="C88" i="75" s="1"/>
  <c r="C90" i="74"/>
  <c r="G313" i="25"/>
  <c r="R84" i="71"/>
  <c r="R18" i="71" s="1"/>
  <c r="R85" i="70"/>
  <c r="R19" i="70" s="1"/>
  <c r="O55" i="65"/>
  <c r="O17" i="65" s="1"/>
  <c r="C53" i="65"/>
  <c r="C83" i="71"/>
  <c r="C74" i="69"/>
  <c r="C82" i="70"/>
  <c r="N75" i="69"/>
  <c r="N23" i="69" s="1"/>
  <c r="N84" i="71"/>
  <c r="N18" i="71" s="1"/>
  <c r="X272" i="25"/>
  <c r="X297" i="25" s="1"/>
  <c r="K75" i="69"/>
  <c r="K23" i="69" s="1"/>
  <c r="V87" i="75"/>
  <c r="V91" i="75" s="1"/>
  <c r="V21" i="75" s="1"/>
  <c r="V93" i="74"/>
  <c r="V21" i="74" s="1"/>
  <c r="Q40" i="73"/>
  <c r="D18" i="73"/>
  <c r="C18" i="73" s="1"/>
  <c r="C54" i="73"/>
  <c r="I231" i="44"/>
  <c r="L136" i="44"/>
  <c r="J231" i="44" s="1"/>
  <c r="T87" i="75"/>
  <c r="T91" i="75" s="1"/>
  <c r="T21" i="75" s="1"/>
  <c r="T93" i="74"/>
  <c r="T21" i="74" s="1"/>
  <c r="W85" i="70"/>
  <c r="W19" i="70" s="1"/>
  <c r="N93" i="74"/>
  <c r="N21" i="74" s="1"/>
  <c r="N87" i="75"/>
  <c r="N91" i="75" s="1"/>
  <c r="N21" i="75" s="1"/>
  <c r="E85" i="70"/>
  <c r="E19" i="70" s="1"/>
  <c r="E55" i="65"/>
  <c r="E17" i="65" s="1"/>
  <c r="V163" i="25"/>
  <c r="C161" i="25"/>
  <c r="D163" i="25"/>
  <c r="J93" i="74"/>
  <c r="J21" i="74" s="1"/>
  <c r="J87" i="75"/>
  <c r="J91" i="75" s="1"/>
  <c r="J21" i="75" s="1"/>
  <c r="M84" i="71"/>
  <c r="M18" i="71" s="1"/>
  <c r="S84" i="71"/>
  <c r="S18" i="71" s="1"/>
  <c r="S85" i="70"/>
  <c r="S19" i="70" s="1"/>
  <c r="U163" i="25"/>
  <c r="T313" i="25"/>
  <c r="D75" i="69"/>
  <c r="C71" i="69"/>
  <c r="D55" i="65"/>
  <c r="C51" i="65"/>
  <c r="P75" i="69"/>
  <c r="P23" i="69" s="1"/>
  <c r="Q42" i="75" l="1"/>
  <c r="Q35" i="71"/>
  <c r="Q36" i="47"/>
  <c r="H44" i="74"/>
  <c r="H36" i="47"/>
  <c r="H35" i="71"/>
  <c r="N47" i="69"/>
  <c r="H47" i="69"/>
  <c r="H41" i="65"/>
  <c r="N41" i="65"/>
  <c r="H42" i="75"/>
  <c r="N42" i="75"/>
  <c r="W36" i="70"/>
  <c r="W40" i="73"/>
  <c r="H40" i="73"/>
  <c r="Q44" i="74"/>
  <c r="Q36" i="70"/>
  <c r="C313" i="25"/>
  <c r="Q41" i="65"/>
  <c r="X313" i="25"/>
  <c r="W41" i="65"/>
  <c r="W47" i="69"/>
  <c r="N36" i="47"/>
  <c r="N35" i="71"/>
  <c r="W36" i="47"/>
  <c r="W44" i="74"/>
  <c r="N44" i="74"/>
  <c r="W35" i="71"/>
  <c r="C100" i="70"/>
  <c r="F42" i="75"/>
  <c r="F40" i="73"/>
  <c r="F35" i="71"/>
  <c r="F41" i="65"/>
  <c r="F36" i="70"/>
  <c r="F47" i="69"/>
  <c r="F36" i="47"/>
  <c r="F44" i="74"/>
  <c r="D18" i="71"/>
  <c r="C18" i="71" s="1"/>
  <c r="C84" i="71"/>
  <c r="T40" i="73"/>
  <c r="T36" i="70"/>
  <c r="T44" i="74"/>
  <c r="T35" i="71"/>
  <c r="T41" i="65"/>
  <c r="T47" i="69"/>
  <c r="T36" i="47"/>
  <c r="T42" i="75"/>
  <c r="J36" i="70"/>
  <c r="J42" i="75"/>
  <c r="J36" i="47"/>
  <c r="J35" i="71"/>
  <c r="J44" i="74"/>
  <c r="J47" i="69"/>
  <c r="J41" i="65"/>
  <c r="J40" i="73"/>
  <c r="D19" i="70"/>
  <c r="C85" i="70"/>
  <c r="G47" i="69"/>
  <c r="G35" i="71"/>
  <c r="G40" i="73"/>
  <c r="G42" i="75"/>
  <c r="G41" i="65"/>
  <c r="G44" i="74"/>
  <c r="G36" i="47"/>
  <c r="G36" i="70"/>
  <c r="D17" i="65"/>
  <c r="C55" i="65"/>
  <c r="U42" i="75"/>
  <c r="U36" i="47"/>
  <c r="U44" i="74"/>
  <c r="U40" i="73"/>
  <c r="U47" i="69"/>
  <c r="U41" i="65"/>
  <c r="U36" i="70"/>
  <c r="U35" i="71"/>
  <c r="V47" i="69"/>
  <c r="V41" i="65"/>
  <c r="V35" i="71"/>
  <c r="V42" i="75"/>
  <c r="V44" i="74"/>
  <c r="V36" i="47"/>
  <c r="V36" i="70"/>
  <c r="V40" i="73"/>
  <c r="L129" i="44"/>
  <c r="J230" i="44" s="1"/>
  <c r="I230" i="44"/>
  <c r="C17" i="65"/>
  <c r="D91" i="75"/>
  <c r="C87" i="75"/>
  <c r="O35" i="71"/>
  <c r="O36" i="70"/>
  <c r="O36" i="47"/>
  <c r="O42" i="75"/>
  <c r="O41" i="65"/>
  <c r="O47" i="69"/>
  <c r="O40" i="73"/>
  <c r="O44" i="74"/>
  <c r="P40" i="73"/>
  <c r="P42" i="75"/>
  <c r="P36" i="70"/>
  <c r="P36" i="47"/>
  <c r="P44" i="74"/>
  <c r="P35" i="71"/>
  <c r="P41" i="65"/>
  <c r="P47" i="69"/>
  <c r="I47" i="69"/>
  <c r="I42" i="75"/>
  <c r="I40" i="73"/>
  <c r="I36" i="47"/>
  <c r="I35" i="71"/>
  <c r="I41" i="65"/>
  <c r="I36" i="70"/>
  <c r="I44" i="74"/>
  <c r="D23" i="69"/>
  <c r="C23" i="69" s="1"/>
  <c r="C75" i="69"/>
  <c r="D40" i="73"/>
  <c r="D41" i="65"/>
  <c r="D36" i="47"/>
  <c r="D36" i="70"/>
  <c r="D47" i="69"/>
  <c r="D35" i="71"/>
  <c r="D42" i="75"/>
  <c r="D44" i="74"/>
  <c r="C163" i="25"/>
  <c r="C19" i="70"/>
  <c r="D21" i="74"/>
  <c r="C21" i="74" s="1"/>
  <c r="C93" i="74"/>
  <c r="L47" i="69"/>
  <c r="L41" i="65"/>
  <c r="L36" i="70"/>
  <c r="L36" i="47"/>
  <c r="L40" i="73"/>
  <c r="L42" i="75"/>
  <c r="L35" i="71"/>
  <c r="L44" i="74"/>
  <c r="K36" i="47"/>
  <c r="K44" i="74"/>
  <c r="K35" i="71"/>
  <c r="K36" i="70"/>
  <c r="K41" i="65"/>
  <c r="K47" i="69"/>
  <c r="K42" i="75"/>
  <c r="K40" i="73"/>
  <c r="E44" i="74"/>
  <c r="E35" i="71"/>
  <c r="E36" i="47"/>
  <c r="C39" i="72"/>
  <c r="E42" i="75"/>
  <c r="E47" i="69"/>
  <c r="E40" i="73"/>
  <c r="E36" i="70"/>
  <c r="E41" i="65"/>
  <c r="C42" i="75" l="1"/>
  <c r="C36" i="47"/>
  <c r="C35" i="71"/>
  <c r="C41" i="65"/>
  <c r="R117" i="36"/>
  <c r="W117" i="36"/>
  <c r="G117" i="36"/>
  <c r="E117" i="36"/>
  <c r="L117" i="36"/>
  <c r="M117" i="36"/>
  <c r="I117" i="36"/>
  <c r="S117" i="36"/>
  <c r="P117" i="36"/>
  <c r="J117" i="36"/>
  <c r="H117" i="36"/>
  <c r="O117" i="36"/>
  <c r="D117" i="36"/>
  <c r="Q117" i="36"/>
  <c r="N117" i="36"/>
  <c r="K117" i="36"/>
  <c r="T117" i="36"/>
  <c r="V117" i="36"/>
  <c r="U117" i="36"/>
  <c r="F117" i="36"/>
  <c r="C47" i="69"/>
  <c r="C40" i="73"/>
  <c r="D21" i="75"/>
  <c r="C21" i="75" s="1"/>
  <c r="C91" i="75"/>
  <c r="C44" i="74"/>
  <c r="C36" i="70"/>
  <c r="BV174" i="46" l="1"/>
  <c r="G174" i="56" s="1"/>
  <c r="F223" i="25" s="1"/>
  <c r="F118" i="36"/>
  <c r="BV192" i="46"/>
  <c r="G192" i="56" s="1"/>
  <c r="F241" i="25" s="1"/>
  <c r="BV185" i="46"/>
  <c r="G185" i="56" s="1"/>
  <c r="F234" i="25" s="1"/>
  <c r="AD592" i="64"/>
  <c r="BV187" i="46"/>
  <c r="G187" i="56" s="1"/>
  <c r="F236" i="25" s="1"/>
  <c r="BA114" i="46"/>
  <c r="G114" i="56" s="1"/>
  <c r="BA104" i="46"/>
  <c r="G104" i="56" s="1"/>
  <c r="BV194" i="46"/>
  <c r="G194" i="56" s="1"/>
  <c r="F243" i="25" s="1"/>
  <c r="BV193" i="46"/>
  <c r="G193" i="56" s="1"/>
  <c r="F242" i="25" s="1"/>
  <c r="BV197" i="46"/>
  <c r="G197" i="56" s="1"/>
  <c r="F246" i="25" s="1"/>
  <c r="BV211" i="46"/>
  <c r="G211" i="56" s="1"/>
  <c r="F250" i="25" s="1"/>
  <c r="AF19" i="46"/>
  <c r="BV175" i="46"/>
  <c r="G175" i="56" s="1"/>
  <c r="F224" i="25" s="1"/>
  <c r="BV152" i="46"/>
  <c r="BV186" i="46"/>
  <c r="G186" i="56" s="1"/>
  <c r="F235" i="25" s="1"/>
  <c r="BV183" i="46"/>
  <c r="G183" i="56" s="1"/>
  <c r="F232" i="25" s="1"/>
  <c r="BV195" i="46"/>
  <c r="G195" i="56" s="1"/>
  <c r="F244" i="25" s="1"/>
  <c r="BV204" i="46"/>
  <c r="G204" i="56" s="1"/>
  <c r="BV190" i="46"/>
  <c r="G190" i="56" s="1"/>
  <c r="F239" i="25" s="1"/>
  <c r="BV181" i="46"/>
  <c r="G181" i="56" s="1"/>
  <c r="F230" i="25" s="1"/>
  <c r="BV178" i="46"/>
  <c r="G178" i="56" s="1"/>
  <c r="F227" i="25" s="1"/>
  <c r="BV180" i="46"/>
  <c r="G180" i="56" s="1"/>
  <c r="F229" i="25" s="1"/>
  <c r="BV196" i="46"/>
  <c r="G196" i="56" s="1"/>
  <c r="F245" i="25" s="1"/>
  <c r="BV205" i="46"/>
  <c r="G205" i="56" s="1"/>
  <c r="BV198" i="46"/>
  <c r="G198" i="56" s="1"/>
  <c r="F247" i="25" s="1"/>
  <c r="BV206" i="46"/>
  <c r="G206" i="56" s="1"/>
  <c r="BV191" i="46"/>
  <c r="G191" i="56" s="1"/>
  <c r="F240" i="25" s="1"/>
  <c r="BV210" i="46"/>
  <c r="G210" i="56" s="1"/>
  <c r="F249" i="25" s="1"/>
  <c r="BV182" i="46"/>
  <c r="G182" i="56" s="1"/>
  <c r="F231" i="25" s="1"/>
  <c r="BV213" i="46"/>
  <c r="G213" i="56" s="1"/>
  <c r="F252" i="25" s="1"/>
  <c r="BV179" i="46"/>
  <c r="G179" i="56" s="1"/>
  <c r="F228" i="25" s="1"/>
  <c r="BV188" i="46"/>
  <c r="G188" i="56" s="1"/>
  <c r="F237" i="25" s="1"/>
  <c r="BV184" i="46"/>
  <c r="G184" i="56" s="1"/>
  <c r="F233" i="25" s="1"/>
  <c r="BV176" i="46"/>
  <c r="BV212" i="46"/>
  <c r="G212" i="56" s="1"/>
  <c r="F251" i="25" s="1"/>
  <c r="BA110" i="46"/>
  <c r="G110" i="56" s="1"/>
  <c r="CA205" i="46"/>
  <c r="L205" i="56" s="1"/>
  <c r="BF114" i="46"/>
  <c r="L114" i="56" s="1"/>
  <c r="CA213" i="46"/>
  <c r="L213" i="56" s="1"/>
  <c r="K252" i="25" s="1"/>
  <c r="BF110" i="46"/>
  <c r="L110" i="56" s="1"/>
  <c r="CA174" i="46"/>
  <c r="L174" i="56" s="1"/>
  <c r="K223" i="25" s="1"/>
  <c r="CA212" i="46"/>
  <c r="L212" i="56" s="1"/>
  <c r="K251" i="25" s="1"/>
  <c r="CA152" i="46"/>
  <c r="CA204" i="46"/>
  <c r="L204" i="56" s="1"/>
  <c r="CA193" i="46"/>
  <c r="L193" i="56" s="1"/>
  <c r="K242" i="25" s="1"/>
  <c r="CA191" i="46"/>
  <c r="L191" i="56" s="1"/>
  <c r="K240" i="25" s="1"/>
  <c r="CA198" i="46"/>
  <c r="L198" i="56" s="1"/>
  <c r="K247" i="25" s="1"/>
  <c r="CA195" i="46"/>
  <c r="L195" i="56" s="1"/>
  <c r="K244" i="25" s="1"/>
  <c r="CA194" i="46"/>
  <c r="L194" i="56" s="1"/>
  <c r="K243" i="25" s="1"/>
  <c r="K118" i="36"/>
  <c r="CA182" i="46"/>
  <c r="L182" i="56" s="1"/>
  <c r="K231" i="25" s="1"/>
  <c r="CA211" i="46"/>
  <c r="L211" i="56" s="1"/>
  <c r="K250" i="25" s="1"/>
  <c r="CA196" i="46"/>
  <c r="L196" i="56" s="1"/>
  <c r="K245" i="25" s="1"/>
  <c r="CA175" i="46"/>
  <c r="L175" i="56" s="1"/>
  <c r="K224" i="25" s="1"/>
  <c r="CA181" i="46"/>
  <c r="L181" i="56" s="1"/>
  <c r="K230" i="25" s="1"/>
  <c r="CA176" i="46"/>
  <c r="CA197" i="46"/>
  <c r="L197" i="56" s="1"/>
  <c r="K246" i="25" s="1"/>
  <c r="CA210" i="46"/>
  <c r="L210" i="56" s="1"/>
  <c r="K249" i="25" s="1"/>
  <c r="AI592" i="64"/>
  <c r="CA206" i="46"/>
  <c r="L206" i="56" s="1"/>
  <c r="CA190" i="46"/>
  <c r="L190" i="56" s="1"/>
  <c r="K239" i="25" s="1"/>
  <c r="CA186" i="46"/>
  <c r="L186" i="56" s="1"/>
  <c r="K235" i="25" s="1"/>
  <c r="CA178" i="46"/>
  <c r="L178" i="56" s="1"/>
  <c r="K227" i="25" s="1"/>
  <c r="CA185" i="46"/>
  <c r="L185" i="56" s="1"/>
  <c r="K234" i="25" s="1"/>
  <c r="CA192" i="46"/>
  <c r="L192" i="56" s="1"/>
  <c r="K241" i="25" s="1"/>
  <c r="AK19" i="46"/>
  <c r="CA179" i="46"/>
  <c r="L179" i="56" s="1"/>
  <c r="K228" i="25" s="1"/>
  <c r="CA188" i="46"/>
  <c r="L188" i="56" s="1"/>
  <c r="K237" i="25" s="1"/>
  <c r="CA187" i="46"/>
  <c r="L187" i="56" s="1"/>
  <c r="K236" i="25" s="1"/>
  <c r="CA183" i="46"/>
  <c r="L183" i="56" s="1"/>
  <c r="K232" i="25" s="1"/>
  <c r="CA184" i="46"/>
  <c r="L184" i="56" s="1"/>
  <c r="K233" i="25" s="1"/>
  <c r="BF104" i="46"/>
  <c r="L104" i="56" s="1"/>
  <c r="CA180" i="46"/>
  <c r="L180" i="56" s="1"/>
  <c r="K229" i="25" s="1"/>
  <c r="CE196" i="46"/>
  <c r="P196" i="56" s="1"/>
  <c r="O245" i="25" s="1"/>
  <c r="CE206" i="46"/>
  <c r="P206" i="56" s="1"/>
  <c r="CE190" i="46"/>
  <c r="P190" i="56" s="1"/>
  <c r="O239" i="25" s="1"/>
  <c r="CE195" i="46"/>
  <c r="P195" i="56" s="1"/>
  <c r="O244" i="25" s="1"/>
  <c r="CE192" i="46"/>
  <c r="P192" i="56" s="1"/>
  <c r="O241" i="25" s="1"/>
  <c r="BJ110" i="46"/>
  <c r="P110" i="56" s="1"/>
  <c r="CE180" i="46"/>
  <c r="P180" i="56" s="1"/>
  <c r="O229" i="25" s="1"/>
  <c r="BJ114" i="46"/>
  <c r="P114" i="56" s="1"/>
  <c r="CE194" i="46"/>
  <c r="P194" i="56" s="1"/>
  <c r="O243" i="25" s="1"/>
  <c r="O118" i="36"/>
  <c r="CE213" i="46"/>
  <c r="P213" i="56" s="1"/>
  <c r="O252" i="25" s="1"/>
  <c r="CE183" i="46"/>
  <c r="P183" i="56" s="1"/>
  <c r="O232" i="25" s="1"/>
  <c r="BJ104" i="46"/>
  <c r="P104" i="56" s="1"/>
  <c r="CE152" i="46"/>
  <c r="CE197" i="46"/>
  <c r="P197" i="56" s="1"/>
  <c r="O246" i="25" s="1"/>
  <c r="CE186" i="46"/>
  <c r="P186" i="56" s="1"/>
  <c r="O235" i="25" s="1"/>
  <c r="CE184" i="46"/>
  <c r="P184" i="56" s="1"/>
  <c r="O233" i="25" s="1"/>
  <c r="CE187" i="46"/>
  <c r="P187" i="56" s="1"/>
  <c r="O236" i="25" s="1"/>
  <c r="CE176" i="46"/>
  <c r="CE174" i="46"/>
  <c r="P174" i="56" s="1"/>
  <c r="O223" i="25" s="1"/>
  <c r="CE175" i="46"/>
  <c r="P175" i="56" s="1"/>
  <c r="O224" i="25" s="1"/>
  <c r="CE178" i="46"/>
  <c r="P178" i="56" s="1"/>
  <c r="O227" i="25" s="1"/>
  <c r="CE205" i="46"/>
  <c r="P205" i="56" s="1"/>
  <c r="CE188" i="46"/>
  <c r="P188" i="56" s="1"/>
  <c r="O237" i="25" s="1"/>
  <c r="CE181" i="46"/>
  <c r="P181" i="56" s="1"/>
  <c r="O230" i="25" s="1"/>
  <c r="CE204" i="46"/>
  <c r="P204" i="56" s="1"/>
  <c r="CE182" i="46"/>
  <c r="P182" i="56" s="1"/>
  <c r="O231" i="25" s="1"/>
  <c r="AM592" i="64"/>
  <c r="CE211" i="46"/>
  <c r="P211" i="56" s="1"/>
  <c r="O250" i="25" s="1"/>
  <c r="CE193" i="46"/>
  <c r="P193" i="56" s="1"/>
  <c r="O242" i="25" s="1"/>
  <c r="CE212" i="46"/>
  <c r="P212" i="56" s="1"/>
  <c r="O251" i="25" s="1"/>
  <c r="AO19" i="46"/>
  <c r="CE198" i="46"/>
  <c r="P198" i="56" s="1"/>
  <c r="O247" i="25" s="1"/>
  <c r="CE210" i="46"/>
  <c r="P210" i="56" s="1"/>
  <c r="O249" i="25" s="1"/>
  <c r="CE185" i="46"/>
  <c r="P185" i="56" s="1"/>
  <c r="O234" i="25" s="1"/>
  <c r="CE179" i="46"/>
  <c r="P179" i="56" s="1"/>
  <c r="O228" i="25" s="1"/>
  <c r="CE191" i="46"/>
  <c r="P191" i="56" s="1"/>
  <c r="O240" i="25" s="1"/>
  <c r="CI183" i="46"/>
  <c r="T183" i="56" s="1"/>
  <c r="S232" i="25" s="1"/>
  <c r="CI192" i="46"/>
  <c r="T192" i="56" s="1"/>
  <c r="S241" i="25" s="1"/>
  <c r="CI213" i="46"/>
  <c r="T213" i="56" s="1"/>
  <c r="S252" i="25" s="1"/>
  <c r="AS19" i="46"/>
  <c r="CI178" i="46"/>
  <c r="T178" i="56" s="1"/>
  <c r="S227" i="25" s="1"/>
  <c r="CI196" i="46"/>
  <c r="T196" i="56" s="1"/>
  <c r="S245" i="25" s="1"/>
  <c r="CI212" i="46"/>
  <c r="T212" i="56" s="1"/>
  <c r="S251" i="25" s="1"/>
  <c r="CI191" i="46"/>
  <c r="T191" i="56" s="1"/>
  <c r="S240" i="25" s="1"/>
  <c r="CI210" i="46"/>
  <c r="T210" i="56" s="1"/>
  <c r="S249" i="25" s="1"/>
  <c r="CI176" i="46"/>
  <c r="CI204" i="46"/>
  <c r="T204" i="56" s="1"/>
  <c r="CI174" i="46"/>
  <c r="T174" i="56" s="1"/>
  <c r="S223" i="25" s="1"/>
  <c r="CI181" i="46"/>
  <c r="T181" i="56" s="1"/>
  <c r="S230" i="25" s="1"/>
  <c r="AQ592" i="64"/>
  <c r="CI211" i="46"/>
  <c r="T211" i="56" s="1"/>
  <c r="S250" i="25" s="1"/>
  <c r="CI185" i="46"/>
  <c r="T185" i="56" s="1"/>
  <c r="S234" i="25" s="1"/>
  <c r="CI205" i="46"/>
  <c r="T205" i="56" s="1"/>
  <c r="CI194" i="46"/>
  <c r="T194" i="56" s="1"/>
  <c r="S243" i="25" s="1"/>
  <c r="CI188" i="46"/>
  <c r="T188" i="56" s="1"/>
  <c r="S237" i="25" s="1"/>
  <c r="CI195" i="46"/>
  <c r="T195" i="56" s="1"/>
  <c r="S244" i="25" s="1"/>
  <c r="CI179" i="46"/>
  <c r="T179" i="56" s="1"/>
  <c r="S228" i="25" s="1"/>
  <c r="CI186" i="46"/>
  <c r="T186" i="56" s="1"/>
  <c r="S235" i="25" s="1"/>
  <c r="BN114" i="46"/>
  <c r="T114" i="56" s="1"/>
  <c r="BN104" i="46"/>
  <c r="T104" i="56" s="1"/>
  <c r="CI198" i="46"/>
  <c r="T198" i="56" s="1"/>
  <c r="S247" i="25" s="1"/>
  <c r="CI175" i="46"/>
  <c r="T175" i="56" s="1"/>
  <c r="S224" i="25" s="1"/>
  <c r="CI180" i="46"/>
  <c r="T180" i="56" s="1"/>
  <c r="S229" i="25" s="1"/>
  <c r="CI187" i="46"/>
  <c r="T187" i="56" s="1"/>
  <c r="S236" i="25" s="1"/>
  <c r="CI182" i="46"/>
  <c r="T182" i="56" s="1"/>
  <c r="S231" i="25" s="1"/>
  <c r="CI190" i="46"/>
  <c r="T190" i="56" s="1"/>
  <c r="S239" i="25" s="1"/>
  <c r="CI197" i="46"/>
  <c r="T197" i="56" s="1"/>
  <c r="S246" i="25" s="1"/>
  <c r="CI206" i="46"/>
  <c r="T206" i="56" s="1"/>
  <c r="CI184" i="46"/>
  <c r="T184" i="56" s="1"/>
  <c r="S233" i="25" s="1"/>
  <c r="CI152" i="46"/>
  <c r="S118" i="36"/>
  <c r="BN110" i="46"/>
  <c r="T110" i="56" s="1"/>
  <c r="CI193" i="46"/>
  <c r="T193" i="56" s="1"/>
  <c r="S242" i="25" s="1"/>
  <c r="AC592" i="64"/>
  <c r="BU175" i="46"/>
  <c r="F175" i="56" s="1"/>
  <c r="E224" i="25" s="1"/>
  <c r="BU193" i="46"/>
  <c r="F193" i="56" s="1"/>
  <c r="E242" i="25" s="1"/>
  <c r="BU192" i="46"/>
  <c r="F192" i="56" s="1"/>
  <c r="E241" i="25" s="1"/>
  <c r="BU204" i="46"/>
  <c r="F204" i="56" s="1"/>
  <c r="BU211" i="46"/>
  <c r="F211" i="56" s="1"/>
  <c r="E250" i="25" s="1"/>
  <c r="AZ110" i="46"/>
  <c r="F110" i="56" s="1"/>
  <c r="AZ104" i="46"/>
  <c r="F104" i="56" s="1"/>
  <c r="BU174" i="46"/>
  <c r="F174" i="56" s="1"/>
  <c r="E223" i="25" s="1"/>
  <c r="BU180" i="46"/>
  <c r="F180" i="56" s="1"/>
  <c r="E229" i="25" s="1"/>
  <c r="BU213" i="46"/>
  <c r="F213" i="56" s="1"/>
  <c r="E252" i="25" s="1"/>
  <c r="BU196" i="46"/>
  <c r="F196" i="56" s="1"/>
  <c r="E245" i="25" s="1"/>
  <c r="BU206" i="46"/>
  <c r="F206" i="56" s="1"/>
  <c r="E118" i="36"/>
  <c r="BU186" i="46"/>
  <c r="F186" i="56" s="1"/>
  <c r="E235" i="25" s="1"/>
  <c r="BU205" i="46"/>
  <c r="F205" i="56" s="1"/>
  <c r="BU190" i="46"/>
  <c r="F190" i="56" s="1"/>
  <c r="E239" i="25" s="1"/>
  <c r="BU178" i="46"/>
  <c r="F178" i="56" s="1"/>
  <c r="E227" i="25" s="1"/>
  <c r="BU188" i="46"/>
  <c r="F188" i="56" s="1"/>
  <c r="E237" i="25" s="1"/>
  <c r="BU187" i="46"/>
  <c r="F187" i="56" s="1"/>
  <c r="E236" i="25" s="1"/>
  <c r="AZ114" i="46"/>
  <c r="F114" i="56" s="1"/>
  <c r="BU210" i="46"/>
  <c r="F210" i="56" s="1"/>
  <c r="E249" i="25" s="1"/>
  <c r="BU184" i="46"/>
  <c r="F184" i="56" s="1"/>
  <c r="E233" i="25" s="1"/>
  <c r="BU179" i="46"/>
  <c r="F179" i="56" s="1"/>
  <c r="E228" i="25" s="1"/>
  <c r="BU191" i="46"/>
  <c r="F191" i="56" s="1"/>
  <c r="E240" i="25" s="1"/>
  <c r="BU182" i="46"/>
  <c r="F182" i="56" s="1"/>
  <c r="E231" i="25" s="1"/>
  <c r="BU152" i="46"/>
  <c r="BU194" i="46"/>
  <c r="F194" i="56" s="1"/>
  <c r="E243" i="25" s="1"/>
  <c r="BU183" i="46"/>
  <c r="F183" i="56" s="1"/>
  <c r="E232" i="25" s="1"/>
  <c r="BU212" i="46"/>
  <c r="F212" i="56" s="1"/>
  <c r="E251" i="25" s="1"/>
  <c r="BU181" i="46"/>
  <c r="F181" i="56" s="1"/>
  <c r="E230" i="25" s="1"/>
  <c r="BU176" i="46"/>
  <c r="BU195" i="46"/>
  <c r="F195" i="56" s="1"/>
  <c r="E244" i="25" s="1"/>
  <c r="BU185" i="46"/>
  <c r="F185" i="56" s="1"/>
  <c r="E234" i="25" s="1"/>
  <c r="BU197" i="46"/>
  <c r="F197" i="56" s="1"/>
  <c r="E246" i="25" s="1"/>
  <c r="AE19" i="46"/>
  <c r="BU198" i="46"/>
  <c r="F198" i="56" s="1"/>
  <c r="E247" i="25" s="1"/>
  <c r="CK176" i="46"/>
  <c r="CK197" i="46"/>
  <c r="V197" i="56" s="1"/>
  <c r="U246" i="25" s="1"/>
  <c r="BP110" i="46"/>
  <c r="V110" i="56" s="1"/>
  <c r="CK196" i="46"/>
  <c r="V196" i="56" s="1"/>
  <c r="U245" i="25" s="1"/>
  <c r="AS592" i="64"/>
  <c r="CK187" i="46"/>
  <c r="V187" i="56" s="1"/>
  <c r="U236" i="25" s="1"/>
  <c r="CK206" i="46"/>
  <c r="V206" i="56" s="1"/>
  <c r="CK190" i="46"/>
  <c r="V190" i="56" s="1"/>
  <c r="U239" i="25" s="1"/>
  <c r="CK204" i="46"/>
  <c r="V204" i="56" s="1"/>
  <c r="CK184" i="46"/>
  <c r="V184" i="56" s="1"/>
  <c r="U233" i="25" s="1"/>
  <c r="CK175" i="46"/>
  <c r="V175" i="56" s="1"/>
  <c r="U224" i="25" s="1"/>
  <c r="CK212" i="46"/>
  <c r="V212" i="56" s="1"/>
  <c r="U251" i="25" s="1"/>
  <c r="AU19" i="46"/>
  <c r="CK192" i="46"/>
  <c r="V192" i="56" s="1"/>
  <c r="U241" i="25" s="1"/>
  <c r="CK180" i="46"/>
  <c r="V180" i="56" s="1"/>
  <c r="U229" i="25" s="1"/>
  <c r="CK182" i="46"/>
  <c r="V182" i="56" s="1"/>
  <c r="U231" i="25" s="1"/>
  <c r="CK178" i="46"/>
  <c r="V178" i="56" s="1"/>
  <c r="U227" i="25" s="1"/>
  <c r="CK179" i="46"/>
  <c r="V179" i="56" s="1"/>
  <c r="U228" i="25" s="1"/>
  <c r="CK188" i="46"/>
  <c r="V188" i="56" s="1"/>
  <c r="U237" i="25" s="1"/>
  <c r="CK193" i="46"/>
  <c r="V193" i="56" s="1"/>
  <c r="U242" i="25" s="1"/>
  <c r="CK198" i="46"/>
  <c r="V198" i="56" s="1"/>
  <c r="U247" i="25" s="1"/>
  <c r="CK213" i="46"/>
  <c r="V213" i="56" s="1"/>
  <c r="U252" i="25" s="1"/>
  <c r="CK186" i="46"/>
  <c r="V186" i="56" s="1"/>
  <c r="U235" i="25" s="1"/>
  <c r="CK174" i="46"/>
  <c r="V174" i="56" s="1"/>
  <c r="U223" i="25" s="1"/>
  <c r="U118" i="36"/>
  <c r="CK211" i="46"/>
  <c r="V211" i="56" s="1"/>
  <c r="U250" i="25" s="1"/>
  <c r="CK191" i="46"/>
  <c r="V191" i="56" s="1"/>
  <c r="U240" i="25" s="1"/>
  <c r="BP104" i="46"/>
  <c r="V104" i="56" s="1"/>
  <c r="CK210" i="46"/>
  <c r="V210" i="56" s="1"/>
  <c r="U249" i="25" s="1"/>
  <c r="BP114" i="46"/>
  <c r="V114" i="56" s="1"/>
  <c r="CK195" i="46"/>
  <c r="V195" i="56" s="1"/>
  <c r="U244" i="25" s="1"/>
  <c r="CK194" i="46"/>
  <c r="V194" i="56" s="1"/>
  <c r="U243" i="25" s="1"/>
  <c r="CK185" i="46"/>
  <c r="V185" i="56" s="1"/>
  <c r="U234" i="25" s="1"/>
  <c r="CK152" i="46"/>
  <c r="CK205" i="46"/>
  <c r="V205" i="56" s="1"/>
  <c r="CK183" i="46"/>
  <c r="V183" i="56" s="1"/>
  <c r="U232" i="25" s="1"/>
  <c r="CK181" i="46"/>
  <c r="V181" i="56" s="1"/>
  <c r="U230" i="25" s="1"/>
  <c r="CD194" i="46"/>
  <c r="O194" i="56" s="1"/>
  <c r="N243" i="25" s="1"/>
  <c r="CD181" i="46"/>
  <c r="O181" i="56" s="1"/>
  <c r="N230" i="25" s="1"/>
  <c r="CD206" i="46"/>
  <c r="O206" i="56" s="1"/>
  <c r="CD213" i="46"/>
  <c r="O213" i="56" s="1"/>
  <c r="N252" i="25" s="1"/>
  <c r="CD188" i="46"/>
  <c r="O188" i="56" s="1"/>
  <c r="N237" i="25" s="1"/>
  <c r="CD190" i="46"/>
  <c r="O190" i="56" s="1"/>
  <c r="N239" i="25" s="1"/>
  <c r="CD182" i="46"/>
  <c r="O182" i="56" s="1"/>
  <c r="N231" i="25" s="1"/>
  <c r="CD205" i="46"/>
  <c r="O205" i="56" s="1"/>
  <c r="CD196" i="46"/>
  <c r="O196" i="56" s="1"/>
  <c r="N245" i="25" s="1"/>
  <c r="CD180" i="46"/>
  <c r="O180" i="56" s="1"/>
  <c r="N229" i="25" s="1"/>
  <c r="CD174" i="46"/>
  <c r="O174" i="56" s="1"/>
  <c r="N223" i="25" s="1"/>
  <c r="CD210" i="46"/>
  <c r="O210" i="56" s="1"/>
  <c r="N249" i="25" s="1"/>
  <c r="AN19" i="46"/>
  <c r="CD193" i="46"/>
  <c r="O193" i="56" s="1"/>
  <c r="N242" i="25" s="1"/>
  <c r="CD191" i="46"/>
  <c r="O191" i="56" s="1"/>
  <c r="N240" i="25" s="1"/>
  <c r="CD178" i="46"/>
  <c r="O178" i="56" s="1"/>
  <c r="N227" i="25" s="1"/>
  <c r="CD198" i="46"/>
  <c r="O198" i="56" s="1"/>
  <c r="N247" i="25" s="1"/>
  <c r="CD195" i="46"/>
  <c r="O195" i="56" s="1"/>
  <c r="N244" i="25" s="1"/>
  <c r="BI114" i="46"/>
  <c r="O114" i="56" s="1"/>
  <c r="CD204" i="46"/>
  <c r="O204" i="56" s="1"/>
  <c r="CD212" i="46"/>
  <c r="O212" i="56" s="1"/>
  <c r="N251" i="25" s="1"/>
  <c r="CD211" i="46"/>
  <c r="O211" i="56" s="1"/>
  <c r="N250" i="25" s="1"/>
  <c r="CD183" i="46"/>
  <c r="O183" i="56" s="1"/>
  <c r="N232" i="25" s="1"/>
  <c r="AL592" i="64"/>
  <c r="CD176" i="46"/>
  <c r="CD197" i="46"/>
  <c r="O197" i="56" s="1"/>
  <c r="N246" i="25" s="1"/>
  <c r="BI104" i="46"/>
  <c r="O104" i="56" s="1"/>
  <c r="CD187" i="46"/>
  <c r="O187" i="56" s="1"/>
  <c r="N236" i="25" s="1"/>
  <c r="N118" i="36"/>
  <c r="BI110" i="46"/>
  <c r="O110" i="56" s="1"/>
  <c r="CD192" i="46"/>
  <c r="O192" i="56" s="1"/>
  <c r="N241" i="25" s="1"/>
  <c r="CD179" i="46"/>
  <c r="O179" i="56" s="1"/>
  <c r="N228" i="25" s="1"/>
  <c r="CD184" i="46"/>
  <c r="O184" i="56" s="1"/>
  <c r="N233" i="25" s="1"/>
  <c r="CD152" i="46"/>
  <c r="CD186" i="46"/>
  <c r="O186" i="56" s="1"/>
  <c r="N235" i="25" s="1"/>
  <c r="CD175" i="46"/>
  <c r="O175" i="56" s="1"/>
  <c r="N224" i="25" s="1"/>
  <c r="CD185" i="46"/>
  <c r="O185" i="56" s="1"/>
  <c r="N234" i="25" s="1"/>
  <c r="BX175" i="46"/>
  <c r="I175" i="56" s="1"/>
  <c r="H224" i="25" s="1"/>
  <c r="BC114" i="46"/>
  <c r="I114" i="56" s="1"/>
  <c r="BX178" i="46"/>
  <c r="I178" i="56" s="1"/>
  <c r="H227" i="25" s="1"/>
  <c r="BC110" i="46"/>
  <c r="I110" i="56" s="1"/>
  <c r="BX206" i="46"/>
  <c r="I206" i="56" s="1"/>
  <c r="BX196" i="46"/>
  <c r="I196" i="56" s="1"/>
  <c r="H245" i="25" s="1"/>
  <c r="BX194" i="46"/>
  <c r="I194" i="56" s="1"/>
  <c r="H243" i="25" s="1"/>
  <c r="BX205" i="46"/>
  <c r="I205" i="56" s="1"/>
  <c r="BX185" i="46"/>
  <c r="I185" i="56" s="1"/>
  <c r="H234" i="25" s="1"/>
  <c r="BX174" i="46"/>
  <c r="I174" i="56" s="1"/>
  <c r="H223" i="25" s="1"/>
  <c r="BC104" i="46"/>
  <c r="I104" i="56" s="1"/>
  <c r="BX181" i="46"/>
  <c r="I181" i="56" s="1"/>
  <c r="H230" i="25" s="1"/>
  <c r="BX193" i="46"/>
  <c r="I193" i="56" s="1"/>
  <c r="H242" i="25" s="1"/>
  <c r="BX188" i="46"/>
  <c r="I188" i="56" s="1"/>
  <c r="H237" i="25" s="1"/>
  <c r="BX211" i="46"/>
  <c r="I211" i="56" s="1"/>
  <c r="H250" i="25" s="1"/>
  <c r="AH19" i="46"/>
  <c r="BX198" i="46"/>
  <c r="I198" i="56" s="1"/>
  <c r="H247" i="25" s="1"/>
  <c r="AF592" i="64"/>
  <c r="BX176" i="46"/>
  <c r="BX187" i="46"/>
  <c r="I187" i="56" s="1"/>
  <c r="H236" i="25" s="1"/>
  <c r="BX195" i="46"/>
  <c r="I195" i="56" s="1"/>
  <c r="H244" i="25" s="1"/>
  <c r="BX210" i="46"/>
  <c r="I210" i="56" s="1"/>
  <c r="H249" i="25" s="1"/>
  <c r="BX204" i="46"/>
  <c r="I204" i="56" s="1"/>
  <c r="BX179" i="46"/>
  <c r="I179" i="56" s="1"/>
  <c r="H228" i="25" s="1"/>
  <c r="BX182" i="46"/>
  <c r="I182" i="56" s="1"/>
  <c r="H231" i="25" s="1"/>
  <c r="BX186" i="46"/>
  <c r="I186" i="56" s="1"/>
  <c r="H235" i="25" s="1"/>
  <c r="BX192" i="46"/>
  <c r="I192" i="56" s="1"/>
  <c r="H241" i="25" s="1"/>
  <c r="BX197" i="46"/>
  <c r="I197" i="56" s="1"/>
  <c r="H246" i="25" s="1"/>
  <c r="BX152" i="46"/>
  <c r="BX212" i="46"/>
  <c r="I212" i="56" s="1"/>
  <c r="H251" i="25" s="1"/>
  <c r="BX213" i="46"/>
  <c r="I213" i="56" s="1"/>
  <c r="H252" i="25" s="1"/>
  <c r="BX184" i="46"/>
  <c r="I184" i="56" s="1"/>
  <c r="H233" i="25" s="1"/>
  <c r="BX183" i="46"/>
  <c r="I183" i="56" s="1"/>
  <c r="H232" i="25" s="1"/>
  <c r="BX191" i="46"/>
  <c r="I191" i="56" s="1"/>
  <c r="H240" i="25" s="1"/>
  <c r="BX190" i="46"/>
  <c r="I190" i="56" s="1"/>
  <c r="H239" i="25" s="1"/>
  <c r="H118" i="36"/>
  <c r="BX180" i="46"/>
  <c r="I180" i="56" s="1"/>
  <c r="H229" i="25" s="1"/>
  <c r="BY176" i="46"/>
  <c r="BY213" i="46"/>
  <c r="J213" i="56" s="1"/>
  <c r="I252" i="25" s="1"/>
  <c r="BY184" i="46"/>
  <c r="J184" i="56" s="1"/>
  <c r="I233" i="25" s="1"/>
  <c r="BY178" i="46"/>
  <c r="J178" i="56" s="1"/>
  <c r="I227" i="25" s="1"/>
  <c r="BY212" i="46"/>
  <c r="J212" i="56" s="1"/>
  <c r="I251" i="25" s="1"/>
  <c r="BY190" i="46"/>
  <c r="J190" i="56" s="1"/>
  <c r="I239" i="25" s="1"/>
  <c r="BY179" i="46"/>
  <c r="J179" i="56" s="1"/>
  <c r="I228" i="25" s="1"/>
  <c r="BY192" i="46"/>
  <c r="J192" i="56" s="1"/>
  <c r="I241" i="25" s="1"/>
  <c r="BY191" i="46"/>
  <c r="J191" i="56" s="1"/>
  <c r="I240" i="25" s="1"/>
  <c r="BY175" i="46"/>
  <c r="J175" i="56" s="1"/>
  <c r="I224" i="25" s="1"/>
  <c r="BY195" i="46"/>
  <c r="J195" i="56" s="1"/>
  <c r="I244" i="25" s="1"/>
  <c r="BY206" i="46"/>
  <c r="J206" i="56" s="1"/>
  <c r="BY181" i="46"/>
  <c r="J181" i="56" s="1"/>
  <c r="I230" i="25" s="1"/>
  <c r="BY180" i="46"/>
  <c r="J180" i="56" s="1"/>
  <c r="I229" i="25" s="1"/>
  <c r="BY183" i="46"/>
  <c r="J183" i="56" s="1"/>
  <c r="I232" i="25" s="1"/>
  <c r="BY182" i="46"/>
  <c r="J182" i="56" s="1"/>
  <c r="I231" i="25" s="1"/>
  <c r="BY210" i="46"/>
  <c r="J210" i="56" s="1"/>
  <c r="I249" i="25" s="1"/>
  <c r="BY193" i="46"/>
  <c r="J193" i="56" s="1"/>
  <c r="I242" i="25" s="1"/>
  <c r="BY204" i="46"/>
  <c r="J204" i="56" s="1"/>
  <c r="BY197" i="46"/>
  <c r="J197" i="56" s="1"/>
  <c r="I246" i="25" s="1"/>
  <c r="BD104" i="46"/>
  <c r="J104" i="56" s="1"/>
  <c r="BY198" i="46"/>
  <c r="J198" i="56" s="1"/>
  <c r="I247" i="25" s="1"/>
  <c r="BY187" i="46"/>
  <c r="J187" i="56" s="1"/>
  <c r="I236" i="25" s="1"/>
  <c r="BY196" i="46"/>
  <c r="J196" i="56" s="1"/>
  <c r="I245" i="25" s="1"/>
  <c r="I118" i="36"/>
  <c r="BY194" i="46"/>
  <c r="J194" i="56" s="1"/>
  <c r="I243" i="25" s="1"/>
  <c r="BY185" i="46"/>
  <c r="J185" i="56" s="1"/>
  <c r="I234" i="25" s="1"/>
  <c r="BY186" i="46"/>
  <c r="J186" i="56" s="1"/>
  <c r="I235" i="25" s="1"/>
  <c r="BD114" i="46"/>
  <c r="J114" i="56" s="1"/>
  <c r="BY211" i="46"/>
  <c r="J211" i="56" s="1"/>
  <c r="I250" i="25" s="1"/>
  <c r="BY188" i="46"/>
  <c r="J188" i="56" s="1"/>
  <c r="I237" i="25" s="1"/>
  <c r="BY174" i="46"/>
  <c r="J174" i="56" s="1"/>
  <c r="I223" i="25" s="1"/>
  <c r="AI19" i="46"/>
  <c r="AG592" i="64"/>
  <c r="BY205" i="46"/>
  <c r="J205" i="56" s="1"/>
  <c r="BD110" i="46"/>
  <c r="J110" i="56" s="1"/>
  <c r="BY152" i="46"/>
  <c r="BW204" i="46"/>
  <c r="H204" i="56" s="1"/>
  <c r="BW193" i="46"/>
  <c r="H193" i="56" s="1"/>
  <c r="G242" i="25" s="1"/>
  <c r="BW190" i="46"/>
  <c r="H190" i="56" s="1"/>
  <c r="G239" i="25" s="1"/>
  <c r="BB104" i="46"/>
  <c r="H104" i="56" s="1"/>
  <c r="AE592" i="64"/>
  <c r="BB110" i="46"/>
  <c r="H110" i="56" s="1"/>
  <c r="BW198" i="46"/>
  <c r="H198" i="56" s="1"/>
  <c r="G247" i="25" s="1"/>
  <c r="BW192" i="46"/>
  <c r="H192" i="56" s="1"/>
  <c r="G241" i="25" s="1"/>
  <c r="BW152" i="46"/>
  <c r="BW206" i="46"/>
  <c r="H206" i="56" s="1"/>
  <c r="BW174" i="46"/>
  <c r="H174" i="56" s="1"/>
  <c r="G223" i="25" s="1"/>
  <c r="BW184" i="46"/>
  <c r="H184" i="56" s="1"/>
  <c r="G233" i="25" s="1"/>
  <c r="BW183" i="46"/>
  <c r="H183" i="56" s="1"/>
  <c r="G232" i="25" s="1"/>
  <c r="G118" i="36"/>
  <c r="BW175" i="46"/>
  <c r="H175" i="56" s="1"/>
  <c r="G224" i="25" s="1"/>
  <c r="AG19" i="46"/>
  <c r="BW205" i="46"/>
  <c r="H205" i="56" s="1"/>
  <c r="BW195" i="46"/>
  <c r="H195" i="56" s="1"/>
  <c r="G244" i="25" s="1"/>
  <c r="BB114" i="46"/>
  <c r="H114" i="56" s="1"/>
  <c r="BW178" i="46"/>
  <c r="H178" i="56" s="1"/>
  <c r="G227" i="25" s="1"/>
  <c r="BW188" i="46"/>
  <c r="H188" i="56" s="1"/>
  <c r="G237" i="25" s="1"/>
  <c r="BW176" i="46"/>
  <c r="BW211" i="46"/>
  <c r="H211" i="56" s="1"/>
  <c r="G250" i="25" s="1"/>
  <c r="BW181" i="46"/>
  <c r="H181" i="56" s="1"/>
  <c r="G230" i="25" s="1"/>
  <c r="BW197" i="46"/>
  <c r="H197" i="56" s="1"/>
  <c r="G246" i="25" s="1"/>
  <c r="BW194" i="46"/>
  <c r="H194" i="56" s="1"/>
  <c r="G243" i="25" s="1"/>
  <c r="BW210" i="46"/>
  <c r="H210" i="56" s="1"/>
  <c r="G249" i="25" s="1"/>
  <c r="BW212" i="46"/>
  <c r="H212" i="56" s="1"/>
  <c r="G251" i="25" s="1"/>
  <c r="BW187" i="46"/>
  <c r="H187" i="56" s="1"/>
  <c r="G236" i="25" s="1"/>
  <c r="BW185" i="46"/>
  <c r="H185" i="56" s="1"/>
  <c r="G234" i="25" s="1"/>
  <c r="BW179" i="46"/>
  <c r="H179" i="56" s="1"/>
  <c r="G228" i="25" s="1"/>
  <c r="BW180" i="46"/>
  <c r="H180" i="56" s="1"/>
  <c r="G229" i="25" s="1"/>
  <c r="BW196" i="46"/>
  <c r="H196" i="56" s="1"/>
  <c r="G245" i="25" s="1"/>
  <c r="BW191" i="46"/>
  <c r="H191" i="56" s="1"/>
  <c r="G240" i="25" s="1"/>
  <c r="BW182" i="46"/>
  <c r="H182" i="56" s="1"/>
  <c r="G231" i="25" s="1"/>
  <c r="BW186" i="46"/>
  <c r="H186" i="56" s="1"/>
  <c r="G235" i="25" s="1"/>
  <c r="BW213" i="46"/>
  <c r="H213" i="56" s="1"/>
  <c r="G252" i="25" s="1"/>
  <c r="CL182" i="46"/>
  <c r="W182" i="56" s="1"/>
  <c r="V231" i="25" s="1"/>
  <c r="CL192" i="46"/>
  <c r="W192" i="56" s="1"/>
  <c r="V241" i="25" s="1"/>
  <c r="CL210" i="46"/>
  <c r="W210" i="56" s="1"/>
  <c r="V249" i="25" s="1"/>
  <c r="CL204" i="46"/>
  <c r="W204" i="56" s="1"/>
  <c r="CL194" i="46"/>
  <c r="W194" i="56" s="1"/>
  <c r="V243" i="25" s="1"/>
  <c r="CL174" i="46"/>
  <c r="W174" i="56" s="1"/>
  <c r="V223" i="25" s="1"/>
  <c r="CL183" i="46"/>
  <c r="W183" i="56" s="1"/>
  <c r="V232" i="25" s="1"/>
  <c r="CL188" i="46"/>
  <c r="W188" i="56" s="1"/>
  <c r="V237" i="25" s="1"/>
  <c r="CL175" i="46"/>
  <c r="W175" i="56" s="1"/>
  <c r="V224" i="25" s="1"/>
  <c r="V118" i="36"/>
  <c r="CL196" i="46"/>
  <c r="W196" i="56" s="1"/>
  <c r="V245" i="25" s="1"/>
  <c r="CL152" i="46"/>
  <c r="CL179" i="46"/>
  <c r="W179" i="56" s="1"/>
  <c r="V228" i="25" s="1"/>
  <c r="CL198" i="46"/>
  <c r="W198" i="56" s="1"/>
  <c r="V247" i="25" s="1"/>
  <c r="CL180" i="46"/>
  <c r="W180" i="56" s="1"/>
  <c r="V229" i="25" s="1"/>
  <c r="BQ114" i="46"/>
  <c r="W114" i="56" s="1"/>
  <c r="CL211" i="46"/>
  <c r="W211" i="56" s="1"/>
  <c r="V250" i="25" s="1"/>
  <c r="CL178" i="46"/>
  <c r="W178" i="56" s="1"/>
  <c r="V227" i="25" s="1"/>
  <c r="CL185" i="46"/>
  <c r="W185" i="56" s="1"/>
  <c r="V234" i="25" s="1"/>
  <c r="CL206" i="46"/>
  <c r="W206" i="56" s="1"/>
  <c r="CL176" i="46"/>
  <c r="CL193" i="46"/>
  <c r="W193" i="56" s="1"/>
  <c r="V242" i="25" s="1"/>
  <c r="CL213" i="46"/>
  <c r="W213" i="56" s="1"/>
  <c r="V252" i="25" s="1"/>
  <c r="CL205" i="46"/>
  <c r="W205" i="56" s="1"/>
  <c r="AV19" i="46"/>
  <c r="CL181" i="46"/>
  <c r="W181" i="56" s="1"/>
  <c r="V230" i="25" s="1"/>
  <c r="CL187" i="46"/>
  <c r="W187" i="56" s="1"/>
  <c r="V236" i="25" s="1"/>
  <c r="CL184" i="46"/>
  <c r="W184" i="56" s="1"/>
  <c r="V233" i="25" s="1"/>
  <c r="AT592" i="64"/>
  <c r="BQ104" i="46"/>
  <c r="W104" i="56" s="1"/>
  <c r="CL195" i="46"/>
  <c r="W195" i="56" s="1"/>
  <c r="V244" i="25" s="1"/>
  <c r="BQ110" i="46"/>
  <c r="W110" i="56" s="1"/>
  <c r="CL190" i="46"/>
  <c r="W190" i="56" s="1"/>
  <c r="V239" i="25" s="1"/>
  <c r="CL186" i="46"/>
  <c r="W186" i="56" s="1"/>
  <c r="V235" i="25" s="1"/>
  <c r="CL191" i="46"/>
  <c r="W191" i="56" s="1"/>
  <c r="V240" i="25" s="1"/>
  <c r="CL197" i="46"/>
  <c r="W197" i="56" s="1"/>
  <c r="V246" i="25" s="1"/>
  <c r="CL212" i="46"/>
  <c r="W212" i="56" s="1"/>
  <c r="V251" i="25" s="1"/>
  <c r="CG174" i="46"/>
  <c r="R174" i="56" s="1"/>
  <c r="Q223" i="25" s="1"/>
  <c r="CG193" i="46"/>
  <c r="R193" i="56" s="1"/>
  <c r="Q242" i="25" s="1"/>
  <c r="CG183" i="46"/>
  <c r="R183" i="56" s="1"/>
  <c r="Q232" i="25" s="1"/>
  <c r="CG212" i="46"/>
  <c r="R212" i="56" s="1"/>
  <c r="Q251" i="25" s="1"/>
  <c r="CG205" i="46"/>
  <c r="R205" i="56" s="1"/>
  <c r="CG188" i="46"/>
  <c r="R188" i="56" s="1"/>
  <c r="Q237" i="25" s="1"/>
  <c r="CG197" i="46"/>
  <c r="R197" i="56" s="1"/>
  <c r="Q246" i="25" s="1"/>
  <c r="BL110" i="46"/>
  <c r="R110" i="56" s="1"/>
  <c r="Q118" i="36"/>
  <c r="AO592" i="64"/>
  <c r="CG206" i="46"/>
  <c r="R206" i="56" s="1"/>
  <c r="CG179" i="46"/>
  <c r="R179" i="56" s="1"/>
  <c r="Q228" i="25" s="1"/>
  <c r="BL104" i="46"/>
  <c r="R104" i="56" s="1"/>
  <c r="CG195" i="46"/>
  <c r="R195" i="56" s="1"/>
  <c r="Q244" i="25" s="1"/>
  <c r="CG185" i="46"/>
  <c r="R185" i="56" s="1"/>
  <c r="Q234" i="25" s="1"/>
  <c r="CG190" i="46"/>
  <c r="R190" i="56" s="1"/>
  <c r="Q239" i="25" s="1"/>
  <c r="CG152" i="46"/>
  <c r="CG210" i="46"/>
  <c r="R210" i="56" s="1"/>
  <c r="Q249" i="25" s="1"/>
  <c r="CG182" i="46"/>
  <c r="R182" i="56" s="1"/>
  <c r="Q231" i="25" s="1"/>
  <c r="CG176" i="46"/>
  <c r="CG180" i="46"/>
  <c r="R180" i="56" s="1"/>
  <c r="Q229" i="25" s="1"/>
  <c r="CG211" i="46"/>
  <c r="R211" i="56" s="1"/>
  <c r="Q250" i="25" s="1"/>
  <c r="CG175" i="46"/>
  <c r="R175" i="56" s="1"/>
  <c r="Q224" i="25" s="1"/>
  <c r="CG213" i="46"/>
  <c r="R213" i="56" s="1"/>
  <c r="Q252" i="25" s="1"/>
  <c r="CG196" i="46"/>
  <c r="R196" i="56" s="1"/>
  <c r="Q245" i="25" s="1"/>
  <c r="CG184" i="46"/>
  <c r="R184" i="56" s="1"/>
  <c r="Q233" i="25" s="1"/>
  <c r="CG186" i="46"/>
  <c r="R186" i="56" s="1"/>
  <c r="Q235" i="25" s="1"/>
  <c r="AQ19" i="46"/>
  <c r="CG191" i="46"/>
  <c r="R191" i="56" s="1"/>
  <c r="Q240" i="25" s="1"/>
  <c r="CG178" i="46"/>
  <c r="R178" i="56" s="1"/>
  <c r="Q227" i="25" s="1"/>
  <c r="BL114" i="46"/>
  <c r="R114" i="56" s="1"/>
  <c r="CG192" i="46"/>
  <c r="R192" i="56" s="1"/>
  <c r="Q241" i="25" s="1"/>
  <c r="CG187" i="46"/>
  <c r="R187" i="56" s="1"/>
  <c r="Q236" i="25" s="1"/>
  <c r="CG198" i="46"/>
  <c r="R198" i="56" s="1"/>
  <c r="Q247" i="25" s="1"/>
  <c r="CG204" i="46"/>
  <c r="R204" i="56" s="1"/>
  <c r="CG194" i="46"/>
  <c r="R194" i="56" s="1"/>
  <c r="Q243" i="25" s="1"/>
  <c r="CG181" i="46"/>
  <c r="R181" i="56" s="1"/>
  <c r="Q230" i="25" s="1"/>
  <c r="BZ192" i="46"/>
  <c r="K192" i="56" s="1"/>
  <c r="J241" i="25" s="1"/>
  <c r="BZ185" i="46"/>
  <c r="K185" i="56" s="1"/>
  <c r="J234" i="25" s="1"/>
  <c r="BZ191" i="46"/>
  <c r="K191" i="56" s="1"/>
  <c r="J240" i="25" s="1"/>
  <c r="BZ152" i="46"/>
  <c r="BZ190" i="46"/>
  <c r="K190" i="56" s="1"/>
  <c r="J239" i="25" s="1"/>
  <c r="BE110" i="46"/>
  <c r="K110" i="56" s="1"/>
  <c r="BZ195" i="46"/>
  <c r="K195" i="56" s="1"/>
  <c r="J244" i="25" s="1"/>
  <c r="BZ187" i="46"/>
  <c r="K187" i="56" s="1"/>
  <c r="J236" i="25" s="1"/>
  <c r="BZ198" i="46"/>
  <c r="K198" i="56" s="1"/>
  <c r="J247" i="25" s="1"/>
  <c r="J118" i="36"/>
  <c r="BZ186" i="46"/>
  <c r="K186" i="56" s="1"/>
  <c r="J235" i="25" s="1"/>
  <c r="BZ181" i="46"/>
  <c r="K181" i="56" s="1"/>
  <c r="J230" i="25" s="1"/>
  <c r="BZ182" i="46"/>
  <c r="K182" i="56" s="1"/>
  <c r="J231" i="25" s="1"/>
  <c r="BZ176" i="46"/>
  <c r="BZ204" i="46"/>
  <c r="K204" i="56" s="1"/>
  <c r="BZ183" i="46"/>
  <c r="K183" i="56" s="1"/>
  <c r="J232" i="25" s="1"/>
  <c r="BZ179" i="46"/>
  <c r="K179" i="56" s="1"/>
  <c r="J228" i="25" s="1"/>
  <c r="BZ184" i="46"/>
  <c r="K184" i="56" s="1"/>
  <c r="J233" i="25" s="1"/>
  <c r="BZ206" i="46"/>
  <c r="K206" i="56" s="1"/>
  <c r="BZ212" i="46"/>
  <c r="K212" i="56" s="1"/>
  <c r="J251" i="25" s="1"/>
  <c r="BZ174" i="46"/>
  <c r="K174" i="56" s="1"/>
  <c r="J223" i="25" s="1"/>
  <c r="AH592" i="64"/>
  <c r="BZ205" i="46"/>
  <c r="K205" i="56" s="1"/>
  <c r="BE104" i="46"/>
  <c r="K104" i="56" s="1"/>
  <c r="BZ175" i="46"/>
  <c r="K175" i="56" s="1"/>
  <c r="J224" i="25" s="1"/>
  <c r="AJ19" i="46"/>
  <c r="BZ193" i="46"/>
  <c r="K193" i="56" s="1"/>
  <c r="J242" i="25" s="1"/>
  <c r="BZ210" i="46"/>
  <c r="K210" i="56" s="1"/>
  <c r="J249" i="25" s="1"/>
  <c r="BZ213" i="46"/>
  <c r="K213" i="56" s="1"/>
  <c r="J252" i="25" s="1"/>
  <c r="BZ194" i="46"/>
  <c r="K194" i="56" s="1"/>
  <c r="J243" i="25" s="1"/>
  <c r="BZ188" i="46"/>
  <c r="K188" i="56" s="1"/>
  <c r="J237" i="25" s="1"/>
  <c r="BE114" i="46"/>
  <c r="K114" i="56" s="1"/>
  <c r="BZ178" i="46"/>
  <c r="K178" i="56" s="1"/>
  <c r="J227" i="25" s="1"/>
  <c r="BZ197" i="46"/>
  <c r="K197" i="56" s="1"/>
  <c r="J246" i="25" s="1"/>
  <c r="BZ180" i="46"/>
  <c r="K180" i="56" s="1"/>
  <c r="J229" i="25" s="1"/>
  <c r="BZ211" i="46"/>
  <c r="K211" i="56" s="1"/>
  <c r="J250" i="25" s="1"/>
  <c r="BZ196" i="46"/>
  <c r="K196" i="56" s="1"/>
  <c r="J245" i="25" s="1"/>
  <c r="BH104" i="46"/>
  <c r="N104" i="56" s="1"/>
  <c r="CC197" i="46"/>
  <c r="N197" i="56" s="1"/>
  <c r="M246" i="25" s="1"/>
  <c r="CC206" i="46"/>
  <c r="N206" i="56" s="1"/>
  <c r="AK592" i="64"/>
  <c r="CC182" i="46"/>
  <c r="N182" i="56" s="1"/>
  <c r="M231" i="25" s="1"/>
  <c r="CC187" i="46"/>
  <c r="N187" i="56" s="1"/>
  <c r="M236" i="25" s="1"/>
  <c r="CC190" i="46"/>
  <c r="N190" i="56" s="1"/>
  <c r="M239" i="25" s="1"/>
  <c r="CC205" i="46"/>
  <c r="N205" i="56" s="1"/>
  <c r="CC194" i="46"/>
  <c r="N194" i="56" s="1"/>
  <c r="M243" i="25" s="1"/>
  <c r="CC186" i="46"/>
  <c r="N186" i="56" s="1"/>
  <c r="M235" i="25" s="1"/>
  <c r="CC196" i="46"/>
  <c r="N196" i="56" s="1"/>
  <c r="M245" i="25" s="1"/>
  <c r="CC192" i="46"/>
  <c r="N192" i="56" s="1"/>
  <c r="M241" i="25" s="1"/>
  <c r="CC176" i="46"/>
  <c r="CC188" i="46"/>
  <c r="N188" i="56" s="1"/>
  <c r="M237" i="25" s="1"/>
  <c r="M118" i="36"/>
  <c r="CC152" i="46"/>
  <c r="BH114" i="46"/>
  <c r="N114" i="56" s="1"/>
  <c r="CC174" i="46"/>
  <c r="N174" i="56" s="1"/>
  <c r="M223" i="25" s="1"/>
  <c r="CC181" i="46"/>
  <c r="N181" i="56" s="1"/>
  <c r="M230" i="25" s="1"/>
  <c r="CC213" i="46"/>
  <c r="N213" i="56" s="1"/>
  <c r="M252" i="25" s="1"/>
  <c r="CC211" i="46"/>
  <c r="N211" i="56" s="1"/>
  <c r="M250" i="25" s="1"/>
  <c r="CC179" i="46"/>
  <c r="N179" i="56" s="1"/>
  <c r="M228" i="25" s="1"/>
  <c r="CC193" i="46"/>
  <c r="N193" i="56" s="1"/>
  <c r="M242" i="25" s="1"/>
  <c r="CC185" i="46"/>
  <c r="N185" i="56" s="1"/>
  <c r="M234" i="25" s="1"/>
  <c r="CC191" i="46"/>
  <c r="N191" i="56" s="1"/>
  <c r="M240" i="25" s="1"/>
  <c r="CC198" i="46"/>
  <c r="N198" i="56" s="1"/>
  <c r="M247" i="25" s="1"/>
  <c r="CC210" i="46"/>
  <c r="N210" i="56" s="1"/>
  <c r="M249" i="25" s="1"/>
  <c r="CC195" i="46"/>
  <c r="N195" i="56" s="1"/>
  <c r="M244" i="25" s="1"/>
  <c r="AM19" i="46"/>
  <c r="CC183" i="46"/>
  <c r="N183" i="56" s="1"/>
  <c r="M232" i="25" s="1"/>
  <c r="CC175" i="46"/>
  <c r="N175" i="56" s="1"/>
  <c r="M224" i="25" s="1"/>
  <c r="CC180" i="46"/>
  <c r="N180" i="56" s="1"/>
  <c r="M229" i="25" s="1"/>
  <c r="CC212" i="46"/>
  <c r="N212" i="56" s="1"/>
  <c r="M251" i="25" s="1"/>
  <c r="BH110" i="46"/>
  <c r="N110" i="56" s="1"/>
  <c r="CC184" i="46"/>
  <c r="N184" i="56" s="1"/>
  <c r="M233" i="25" s="1"/>
  <c r="CC178" i="46"/>
  <c r="N178" i="56" s="1"/>
  <c r="M227" i="25" s="1"/>
  <c r="CC204" i="46"/>
  <c r="N204" i="56" s="1"/>
  <c r="CM195" i="46"/>
  <c r="X195" i="56" s="1"/>
  <c r="W244" i="25" s="1"/>
  <c r="AW19" i="46"/>
  <c r="CM213" i="46"/>
  <c r="X213" i="56" s="1"/>
  <c r="W252" i="25" s="1"/>
  <c r="CM190" i="46"/>
  <c r="X190" i="56" s="1"/>
  <c r="W239" i="25" s="1"/>
  <c r="CM212" i="46"/>
  <c r="X212" i="56" s="1"/>
  <c r="W251" i="25" s="1"/>
  <c r="CM197" i="46"/>
  <c r="X197" i="56" s="1"/>
  <c r="W246" i="25" s="1"/>
  <c r="BR110" i="46"/>
  <c r="X110" i="56" s="1"/>
  <c r="CM174" i="46"/>
  <c r="X174" i="56" s="1"/>
  <c r="W223" i="25" s="1"/>
  <c r="CM179" i="46"/>
  <c r="X179" i="56" s="1"/>
  <c r="W228" i="25" s="1"/>
  <c r="CM180" i="46"/>
  <c r="X180" i="56" s="1"/>
  <c r="W229" i="25" s="1"/>
  <c r="BR104" i="46"/>
  <c r="X104" i="56" s="1"/>
  <c r="CM188" i="46"/>
  <c r="X188" i="56" s="1"/>
  <c r="W237" i="25" s="1"/>
  <c r="BR114" i="46"/>
  <c r="X114" i="56" s="1"/>
  <c r="CM183" i="46"/>
  <c r="X183" i="56" s="1"/>
  <c r="W232" i="25" s="1"/>
  <c r="CM182" i="46"/>
  <c r="X182" i="56" s="1"/>
  <c r="W231" i="25" s="1"/>
  <c r="CM210" i="46"/>
  <c r="X210" i="56" s="1"/>
  <c r="W249" i="25" s="1"/>
  <c r="W118" i="36"/>
  <c r="CM184" i="46"/>
  <c r="X184" i="56" s="1"/>
  <c r="W233" i="25" s="1"/>
  <c r="CM192" i="46"/>
  <c r="X192" i="56" s="1"/>
  <c r="W241" i="25" s="1"/>
  <c r="CM152" i="46"/>
  <c r="CM196" i="46"/>
  <c r="X196" i="56" s="1"/>
  <c r="W245" i="25" s="1"/>
  <c r="CM191" i="46"/>
  <c r="X191" i="56" s="1"/>
  <c r="W240" i="25" s="1"/>
  <c r="CM185" i="46"/>
  <c r="X185" i="56" s="1"/>
  <c r="W234" i="25" s="1"/>
  <c r="CM206" i="46"/>
  <c r="X206" i="56" s="1"/>
  <c r="CM176" i="46"/>
  <c r="CM187" i="46"/>
  <c r="X187" i="56" s="1"/>
  <c r="W236" i="25" s="1"/>
  <c r="AU592" i="64"/>
  <c r="CM175" i="46"/>
  <c r="X175" i="56" s="1"/>
  <c r="W224" i="25" s="1"/>
  <c r="CM205" i="46"/>
  <c r="X205" i="56" s="1"/>
  <c r="CM181" i="46"/>
  <c r="X181" i="56" s="1"/>
  <c r="W230" i="25" s="1"/>
  <c r="CM211" i="46"/>
  <c r="X211" i="56" s="1"/>
  <c r="W250" i="25" s="1"/>
  <c r="CM178" i="46"/>
  <c r="X178" i="56" s="1"/>
  <c r="W227" i="25" s="1"/>
  <c r="CM186" i="46"/>
  <c r="X186" i="56" s="1"/>
  <c r="W235" i="25" s="1"/>
  <c r="CM204" i="46"/>
  <c r="X204" i="56" s="1"/>
  <c r="CM198" i="46"/>
  <c r="X198" i="56" s="1"/>
  <c r="W247" i="25" s="1"/>
  <c r="CM193" i="46"/>
  <c r="X193" i="56" s="1"/>
  <c r="W242" i="25" s="1"/>
  <c r="CM194" i="46"/>
  <c r="X194" i="56" s="1"/>
  <c r="W243" i="25" s="1"/>
  <c r="CJ193" i="46"/>
  <c r="U193" i="56" s="1"/>
  <c r="T242" i="25" s="1"/>
  <c r="CJ152" i="46"/>
  <c r="CJ181" i="46"/>
  <c r="U181" i="56" s="1"/>
  <c r="T230" i="25" s="1"/>
  <c r="CJ176" i="46"/>
  <c r="CJ188" i="46"/>
  <c r="U188" i="56" s="1"/>
  <c r="T237" i="25" s="1"/>
  <c r="CJ192" i="46"/>
  <c r="U192" i="56" s="1"/>
  <c r="T241" i="25" s="1"/>
  <c r="CJ210" i="46"/>
  <c r="U210" i="56" s="1"/>
  <c r="T249" i="25" s="1"/>
  <c r="CJ191" i="46"/>
  <c r="U191" i="56" s="1"/>
  <c r="T240" i="25" s="1"/>
  <c r="CJ213" i="46"/>
  <c r="U213" i="56" s="1"/>
  <c r="T252" i="25" s="1"/>
  <c r="CJ194" i="46"/>
  <c r="U194" i="56" s="1"/>
  <c r="T243" i="25" s="1"/>
  <c r="CJ182" i="46"/>
  <c r="U182" i="56" s="1"/>
  <c r="T231" i="25" s="1"/>
  <c r="CJ179" i="46"/>
  <c r="U179" i="56" s="1"/>
  <c r="T228" i="25" s="1"/>
  <c r="BO114" i="46"/>
  <c r="U114" i="56" s="1"/>
  <c r="CJ190" i="46"/>
  <c r="U190" i="56" s="1"/>
  <c r="T239" i="25" s="1"/>
  <c r="CJ211" i="46"/>
  <c r="U211" i="56" s="1"/>
  <c r="T250" i="25" s="1"/>
  <c r="CJ185" i="46"/>
  <c r="U185" i="56" s="1"/>
  <c r="T234" i="25" s="1"/>
  <c r="CJ183" i="46"/>
  <c r="U183" i="56" s="1"/>
  <c r="T232" i="25" s="1"/>
  <c r="CJ180" i="46"/>
  <c r="U180" i="56" s="1"/>
  <c r="T229" i="25" s="1"/>
  <c r="CJ212" i="46"/>
  <c r="U212" i="56" s="1"/>
  <c r="T251" i="25" s="1"/>
  <c r="CJ206" i="46"/>
  <c r="U206" i="56" s="1"/>
  <c r="CJ195" i="46"/>
  <c r="U195" i="56" s="1"/>
  <c r="T244" i="25" s="1"/>
  <c r="BO104" i="46"/>
  <c r="U104" i="56" s="1"/>
  <c r="CJ186" i="46"/>
  <c r="U186" i="56" s="1"/>
  <c r="T235" i="25" s="1"/>
  <c r="CJ178" i="46"/>
  <c r="U178" i="56" s="1"/>
  <c r="T227" i="25" s="1"/>
  <c r="CJ174" i="46"/>
  <c r="U174" i="56" s="1"/>
  <c r="T223" i="25" s="1"/>
  <c r="T118" i="36"/>
  <c r="AT19" i="46"/>
  <c r="BO110" i="46"/>
  <c r="U110" i="56" s="1"/>
  <c r="CJ198" i="46"/>
  <c r="U198" i="56" s="1"/>
  <c r="T247" i="25" s="1"/>
  <c r="CJ187" i="46"/>
  <c r="U187" i="56" s="1"/>
  <c r="T236" i="25" s="1"/>
  <c r="CJ204" i="46"/>
  <c r="U204" i="56" s="1"/>
  <c r="CJ205" i="46"/>
  <c r="U205" i="56" s="1"/>
  <c r="CJ197" i="46"/>
  <c r="U197" i="56" s="1"/>
  <c r="T246" i="25" s="1"/>
  <c r="AR592" i="64"/>
  <c r="CJ184" i="46"/>
  <c r="U184" i="56" s="1"/>
  <c r="T233" i="25" s="1"/>
  <c r="CJ196" i="46"/>
  <c r="U196" i="56" s="1"/>
  <c r="T245" i="25" s="1"/>
  <c r="CJ175" i="46"/>
  <c r="U175" i="56" s="1"/>
  <c r="T224" i="25" s="1"/>
  <c r="BT198" i="46"/>
  <c r="BT186" i="46"/>
  <c r="BT152" i="46"/>
  <c r="BT179" i="46"/>
  <c r="BT205" i="46"/>
  <c r="BT175" i="46"/>
  <c r="BT185" i="46"/>
  <c r="BT188" i="46"/>
  <c r="BT204" i="46"/>
  <c r="BT195" i="46"/>
  <c r="BT178" i="46"/>
  <c r="BT193" i="46"/>
  <c r="BT176" i="46"/>
  <c r="BT196" i="46"/>
  <c r="BT182" i="46"/>
  <c r="BT197" i="46"/>
  <c r="BT190" i="46"/>
  <c r="AY104" i="46"/>
  <c r="BT184" i="46"/>
  <c r="AD19" i="46"/>
  <c r="BT210" i="46"/>
  <c r="C117" i="36"/>
  <c r="BT206" i="46"/>
  <c r="AB592" i="64"/>
  <c r="BT187" i="46"/>
  <c r="BT213" i="46"/>
  <c r="BT183" i="46"/>
  <c r="BT192" i="46"/>
  <c r="D118" i="36"/>
  <c r="BT174" i="46"/>
  <c r="BT211" i="46"/>
  <c r="AY110" i="46"/>
  <c r="BT181" i="46"/>
  <c r="BT212" i="46"/>
  <c r="BT180" i="46"/>
  <c r="BT194" i="46"/>
  <c r="AY114" i="46"/>
  <c r="BT191" i="46"/>
  <c r="CF193" i="46"/>
  <c r="Q193" i="56" s="1"/>
  <c r="P242" i="25" s="1"/>
  <c r="CF198" i="46"/>
  <c r="Q198" i="56" s="1"/>
  <c r="P247" i="25" s="1"/>
  <c r="CF205" i="46"/>
  <c r="Q205" i="56" s="1"/>
  <c r="CF197" i="46"/>
  <c r="Q197" i="56" s="1"/>
  <c r="P246" i="25" s="1"/>
  <c r="CF194" i="46"/>
  <c r="Q194" i="56" s="1"/>
  <c r="P243" i="25" s="1"/>
  <c r="BK110" i="46"/>
  <c r="Q110" i="56" s="1"/>
  <c r="CF213" i="46"/>
  <c r="Q213" i="56" s="1"/>
  <c r="P252" i="25" s="1"/>
  <c r="CF192" i="46"/>
  <c r="Q192" i="56" s="1"/>
  <c r="P241" i="25" s="1"/>
  <c r="CF184" i="46"/>
  <c r="Q184" i="56" s="1"/>
  <c r="P233" i="25" s="1"/>
  <c r="CF210" i="46"/>
  <c r="Q210" i="56" s="1"/>
  <c r="P249" i="25" s="1"/>
  <c r="CF182" i="46"/>
  <c r="Q182" i="56" s="1"/>
  <c r="P231" i="25" s="1"/>
  <c r="CF191" i="46"/>
  <c r="Q191" i="56" s="1"/>
  <c r="P240" i="25" s="1"/>
  <c r="CF176" i="46"/>
  <c r="CF152" i="46"/>
  <c r="CF196" i="46"/>
  <c r="Q196" i="56" s="1"/>
  <c r="P245" i="25" s="1"/>
  <c r="CF175" i="46"/>
  <c r="Q175" i="56" s="1"/>
  <c r="P224" i="25" s="1"/>
  <c r="AN592" i="64"/>
  <c r="CF186" i="46"/>
  <c r="Q186" i="56" s="1"/>
  <c r="P235" i="25" s="1"/>
  <c r="P118" i="36"/>
  <c r="CF183" i="46"/>
  <c r="Q183" i="56" s="1"/>
  <c r="P232" i="25" s="1"/>
  <c r="BK114" i="46"/>
  <c r="Q114" i="56" s="1"/>
  <c r="CF206" i="46"/>
  <c r="Q206" i="56" s="1"/>
  <c r="CF180" i="46"/>
  <c r="Q180" i="56" s="1"/>
  <c r="P229" i="25" s="1"/>
  <c r="CF178" i="46"/>
  <c r="Q178" i="56" s="1"/>
  <c r="P227" i="25" s="1"/>
  <c r="CF212" i="46"/>
  <c r="Q212" i="56" s="1"/>
  <c r="P251" i="25" s="1"/>
  <c r="CF204" i="46"/>
  <c r="Q204" i="56" s="1"/>
  <c r="CF188" i="46"/>
  <c r="Q188" i="56" s="1"/>
  <c r="P237" i="25" s="1"/>
  <c r="CF211" i="46"/>
  <c r="Q211" i="56" s="1"/>
  <c r="P250" i="25" s="1"/>
  <c r="CF181" i="46"/>
  <c r="Q181" i="56" s="1"/>
  <c r="P230" i="25" s="1"/>
  <c r="BK104" i="46"/>
  <c r="Q104" i="56" s="1"/>
  <c r="CF185" i="46"/>
  <c r="Q185" i="56" s="1"/>
  <c r="P234" i="25" s="1"/>
  <c r="CF187" i="46"/>
  <c r="Q187" i="56" s="1"/>
  <c r="P236" i="25" s="1"/>
  <c r="CF174" i="46"/>
  <c r="Q174" i="56" s="1"/>
  <c r="P223" i="25" s="1"/>
  <c r="CF190" i="46"/>
  <c r="Q190" i="56" s="1"/>
  <c r="P239" i="25" s="1"/>
  <c r="CF179" i="46"/>
  <c r="Q179" i="56" s="1"/>
  <c r="P228" i="25" s="1"/>
  <c r="AP19" i="46"/>
  <c r="CF195" i="46"/>
  <c r="Q195" i="56" s="1"/>
  <c r="P244" i="25" s="1"/>
  <c r="CB206" i="46"/>
  <c r="M206" i="56" s="1"/>
  <c r="CB175" i="46"/>
  <c r="M175" i="56" s="1"/>
  <c r="L224" i="25" s="1"/>
  <c r="CB178" i="46"/>
  <c r="M178" i="56" s="1"/>
  <c r="L227" i="25" s="1"/>
  <c r="CB181" i="46"/>
  <c r="M181" i="56" s="1"/>
  <c r="L230" i="25" s="1"/>
  <c r="CB174" i="46"/>
  <c r="M174" i="56" s="1"/>
  <c r="L223" i="25" s="1"/>
  <c r="CB213" i="46"/>
  <c r="M213" i="56" s="1"/>
  <c r="L252" i="25" s="1"/>
  <c r="CB184" i="46"/>
  <c r="M184" i="56" s="1"/>
  <c r="L233" i="25" s="1"/>
  <c r="BG110" i="46"/>
  <c r="M110" i="56" s="1"/>
  <c r="AJ592" i="64"/>
  <c r="CB211" i="46"/>
  <c r="M211" i="56" s="1"/>
  <c r="L250" i="25" s="1"/>
  <c r="CB210" i="46"/>
  <c r="M210" i="56" s="1"/>
  <c r="L249" i="25" s="1"/>
  <c r="CB197" i="46"/>
  <c r="M197" i="56" s="1"/>
  <c r="L246" i="25" s="1"/>
  <c r="CB152" i="46"/>
  <c r="CB186" i="46"/>
  <c r="M186" i="56" s="1"/>
  <c r="L235" i="25" s="1"/>
  <c r="CB198" i="46"/>
  <c r="M198" i="56" s="1"/>
  <c r="L247" i="25" s="1"/>
  <c r="CB194" i="46"/>
  <c r="M194" i="56" s="1"/>
  <c r="L243" i="25" s="1"/>
  <c r="AL19" i="46"/>
  <c r="BG104" i="46"/>
  <c r="M104" i="56" s="1"/>
  <c r="CB191" i="46"/>
  <c r="M191" i="56" s="1"/>
  <c r="L240" i="25" s="1"/>
  <c r="CB187" i="46"/>
  <c r="M187" i="56" s="1"/>
  <c r="L236" i="25" s="1"/>
  <c r="CB190" i="46"/>
  <c r="M190" i="56" s="1"/>
  <c r="L239" i="25" s="1"/>
  <c r="CB212" i="46"/>
  <c r="M212" i="56" s="1"/>
  <c r="L251" i="25" s="1"/>
  <c r="CB182" i="46"/>
  <c r="M182" i="56" s="1"/>
  <c r="L231" i="25" s="1"/>
  <c r="CB183" i="46"/>
  <c r="M183" i="56" s="1"/>
  <c r="L232" i="25" s="1"/>
  <c r="CB205" i="46"/>
  <c r="M205" i="56" s="1"/>
  <c r="CB176" i="46"/>
  <c r="CB204" i="46"/>
  <c r="M204" i="56" s="1"/>
  <c r="CB195" i="46"/>
  <c r="M195" i="56" s="1"/>
  <c r="L244" i="25" s="1"/>
  <c r="BG114" i="46"/>
  <c r="M114" i="56" s="1"/>
  <c r="L118" i="36"/>
  <c r="CB193" i="46"/>
  <c r="M193" i="56" s="1"/>
  <c r="L242" i="25" s="1"/>
  <c r="CB179" i="46"/>
  <c r="M179" i="56" s="1"/>
  <c r="L228" i="25" s="1"/>
  <c r="CB192" i="46"/>
  <c r="M192" i="56" s="1"/>
  <c r="L241" i="25" s="1"/>
  <c r="CB188" i="46"/>
  <c r="M188" i="56" s="1"/>
  <c r="L237" i="25" s="1"/>
  <c r="CB185" i="46"/>
  <c r="M185" i="56" s="1"/>
  <c r="L234" i="25" s="1"/>
  <c r="CB196" i="46"/>
  <c r="M196" i="56" s="1"/>
  <c r="L245" i="25" s="1"/>
  <c r="CB180" i="46"/>
  <c r="M180" i="56" s="1"/>
  <c r="L229" i="25" s="1"/>
  <c r="CH212" i="46"/>
  <c r="S212" i="56" s="1"/>
  <c r="R251" i="25" s="1"/>
  <c r="CH175" i="46"/>
  <c r="S175" i="56" s="1"/>
  <c r="R224" i="25" s="1"/>
  <c r="CH191" i="46"/>
  <c r="S191" i="56" s="1"/>
  <c r="R240" i="25" s="1"/>
  <c r="CH186" i="46"/>
  <c r="S186" i="56" s="1"/>
  <c r="R235" i="25" s="1"/>
  <c r="CH206" i="46"/>
  <c r="S206" i="56" s="1"/>
  <c r="CH210" i="46"/>
  <c r="S210" i="56" s="1"/>
  <c r="R249" i="25" s="1"/>
  <c r="CH196" i="46"/>
  <c r="S196" i="56" s="1"/>
  <c r="R245" i="25" s="1"/>
  <c r="CH193" i="46"/>
  <c r="S193" i="56" s="1"/>
  <c r="R242" i="25" s="1"/>
  <c r="AP592" i="64"/>
  <c r="CH197" i="46"/>
  <c r="S197" i="56" s="1"/>
  <c r="R246" i="25" s="1"/>
  <c r="CH184" i="46"/>
  <c r="S184" i="56" s="1"/>
  <c r="R233" i="25" s="1"/>
  <c r="CH182" i="46"/>
  <c r="S182" i="56" s="1"/>
  <c r="R231" i="25" s="1"/>
  <c r="CH152" i="46"/>
  <c r="CH211" i="46"/>
  <c r="S211" i="56" s="1"/>
  <c r="R250" i="25" s="1"/>
  <c r="CH198" i="46"/>
  <c r="S198" i="56" s="1"/>
  <c r="R247" i="25" s="1"/>
  <c r="CH188" i="46"/>
  <c r="S188" i="56" s="1"/>
  <c r="R237" i="25" s="1"/>
  <c r="BM114" i="46"/>
  <c r="S114" i="56" s="1"/>
  <c r="CH185" i="46"/>
  <c r="S185" i="56" s="1"/>
  <c r="R234" i="25" s="1"/>
  <c r="CH187" i="46"/>
  <c r="S187" i="56" s="1"/>
  <c r="R236" i="25" s="1"/>
  <c r="CH192" i="46"/>
  <c r="S192" i="56" s="1"/>
  <c r="R241" i="25" s="1"/>
  <c r="CH183" i="46"/>
  <c r="S183" i="56" s="1"/>
  <c r="R232" i="25" s="1"/>
  <c r="CH181" i="46"/>
  <c r="S181" i="56" s="1"/>
  <c r="R230" i="25" s="1"/>
  <c r="CH174" i="46"/>
  <c r="S174" i="56" s="1"/>
  <c r="R223" i="25" s="1"/>
  <c r="CH205" i="46"/>
  <c r="S205" i="56" s="1"/>
  <c r="CH179" i="46"/>
  <c r="S179" i="56" s="1"/>
  <c r="R228" i="25" s="1"/>
  <c r="AR19" i="46"/>
  <c r="BM104" i="46"/>
  <c r="S104" i="56" s="1"/>
  <c r="CH204" i="46"/>
  <c r="S204" i="56" s="1"/>
  <c r="CH194" i="46"/>
  <c r="S194" i="56" s="1"/>
  <c r="R243" i="25" s="1"/>
  <c r="CH180" i="46"/>
  <c r="S180" i="56" s="1"/>
  <c r="R229" i="25" s="1"/>
  <c r="CH178" i="46"/>
  <c r="S178" i="56" s="1"/>
  <c r="R227" i="25" s="1"/>
  <c r="CH176" i="46"/>
  <c r="CH195" i="46"/>
  <c r="S195" i="56" s="1"/>
  <c r="R244" i="25" s="1"/>
  <c r="CH190" i="46"/>
  <c r="S190" i="56" s="1"/>
  <c r="R239" i="25" s="1"/>
  <c r="CH213" i="46"/>
  <c r="S213" i="56" s="1"/>
  <c r="R252" i="25" s="1"/>
  <c r="BM110" i="46"/>
  <c r="S110" i="56" s="1"/>
  <c r="R118" i="36"/>
  <c r="S176" i="56" l="1"/>
  <c r="R225" i="25" s="1"/>
  <c r="R320" i="25" s="1"/>
  <c r="CF241" i="46"/>
  <c r="AG27" i="25"/>
  <c r="AG94" i="25" s="1"/>
  <c r="L98" i="25" s="1"/>
  <c r="M19" i="56"/>
  <c r="L143" i="47"/>
  <c r="AJ241" i="46"/>
  <c r="M152" i="56"/>
  <c r="BZ254" i="46"/>
  <c r="AJ230" i="64"/>
  <c r="AJ271" i="64" s="1"/>
  <c r="AJ295" i="64" s="1"/>
  <c r="AL82" i="46" s="1"/>
  <c r="AJ159" i="64"/>
  <c r="AJ200" i="64" s="1"/>
  <c r="AJ377" i="64"/>
  <c r="AJ417" i="64" s="1"/>
  <c r="AJ441" i="64" s="1"/>
  <c r="AL201" i="46" s="1"/>
  <c r="AJ18" i="64"/>
  <c r="AJ58" i="64" s="1"/>
  <c r="AJ82" i="64" s="1"/>
  <c r="AL78" i="46" s="1"/>
  <c r="AJ523" i="64"/>
  <c r="AJ563" i="64" s="1"/>
  <c r="AJ587" i="64" s="1"/>
  <c r="AL203" i="46" s="1"/>
  <c r="AJ88" i="64"/>
  <c r="AJ129" i="64" s="1"/>
  <c r="AJ304" i="64"/>
  <c r="AJ344" i="64" s="1"/>
  <c r="AJ369" i="64" s="1"/>
  <c r="AJ450" i="64"/>
  <c r="AJ490" i="64" s="1"/>
  <c r="AJ514" i="64" s="1"/>
  <c r="AL202" i="46" s="1"/>
  <c r="CD254" i="46"/>
  <c r="Q152" i="56"/>
  <c r="CN194" i="46"/>
  <c r="CO194" i="46" s="1"/>
  <c r="E194" i="56"/>
  <c r="BS110" i="46"/>
  <c r="CO110" i="46" s="1"/>
  <c r="E110" i="56"/>
  <c r="D110" i="56" s="1"/>
  <c r="K108" i="44" s="1"/>
  <c r="L108" i="44" s="1"/>
  <c r="E192" i="56"/>
  <c r="CN192" i="46"/>
  <c r="CO192" i="46" s="1"/>
  <c r="AB304" i="64"/>
  <c r="AB88" i="64"/>
  <c r="AV592" i="64"/>
  <c r="AB377" i="64"/>
  <c r="AB230" i="64"/>
  <c r="AB450" i="64"/>
  <c r="AB523" i="64"/>
  <c r="AB18" i="64"/>
  <c r="AB159" i="64"/>
  <c r="Y27" i="25"/>
  <c r="AX19" i="46"/>
  <c r="D143" i="47"/>
  <c r="AB241" i="46"/>
  <c r="E19" i="56"/>
  <c r="E197" i="56"/>
  <c r="CN197" i="46"/>
  <c r="CO197" i="46" s="1"/>
  <c r="E193" i="56"/>
  <c r="CN193" i="46"/>
  <c r="CO193" i="46" s="1"/>
  <c r="E188" i="56"/>
  <c r="CN188" i="46"/>
  <c r="CO188" i="46" s="1"/>
  <c r="CN179" i="46"/>
  <c r="CO179" i="46" s="1"/>
  <c r="E179" i="56"/>
  <c r="AR27" i="25"/>
  <c r="AR94" i="25" s="1"/>
  <c r="W98" i="25" s="1"/>
  <c r="W143" i="47"/>
  <c r="X19" i="56"/>
  <c r="AU241" i="46"/>
  <c r="K152" i="56"/>
  <c r="BX254" i="46"/>
  <c r="R152" i="56"/>
  <c r="CE254" i="46"/>
  <c r="BV254" i="46"/>
  <c r="I152" i="56"/>
  <c r="O152" i="56"/>
  <c r="CB254" i="46"/>
  <c r="Z27" i="25"/>
  <c r="Z94" i="25" s="1"/>
  <c r="E98" i="25" s="1"/>
  <c r="E143" i="47"/>
  <c r="AC241" i="46"/>
  <c r="F19" i="56"/>
  <c r="F176" i="56"/>
  <c r="E225" i="25" s="1"/>
  <c r="E320" i="25" s="1"/>
  <c r="BS241" i="46"/>
  <c r="CC254" i="46"/>
  <c r="P152" i="56"/>
  <c r="AI18" i="64"/>
  <c r="AI58" i="64" s="1"/>
  <c r="AI82" i="64" s="1"/>
  <c r="AK78" i="46" s="1"/>
  <c r="AI159" i="64"/>
  <c r="AI200" i="64" s="1"/>
  <c r="AI230" i="64"/>
  <c r="AI271" i="64" s="1"/>
  <c r="AI295" i="64" s="1"/>
  <c r="AK82" i="46" s="1"/>
  <c r="AI88" i="64"/>
  <c r="AI129" i="64" s="1"/>
  <c r="AI450" i="64"/>
  <c r="AI490" i="64" s="1"/>
  <c r="AI514" i="64" s="1"/>
  <c r="AK202" i="46" s="1"/>
  <c r="AI377" i="64"/>
  <c r="AI417" i="64" s="1"/>
  <c r="AI441" i="64" s="1"/>
  <c r="AK201" i="46" s="1"/>
  <c r="AI523" i="64"/>
  <c r="AI563" i="64" s="1"/>
  <c r="AI587" i="64" s="1"/>
  <c r="AK203" i="46" s="1"/>
  <c r="AI304" i="64"/>
  <c r="AI344" i="64" s="1"/>
  <c r="AI369" i="64" s="1"/>
  <c r="L152" i="56"/>
  <c r="BY254" i="46"/>
  <c r="AN230" i="64"/>
  <c r="AN271" i="64" s="1"/>
  <c r="AN295" i="64" s="1"/>
  <c r="AP82" i="46" s="1"/>
  <c r="AN88" i="64"/>
  <c r="AN129" i="64" s="1"/>
  <c r="AN450" i="64"/>
  <c r="AN490" i="64" s="1"/>
  <c r="AN514" i="64" s="1"/>
  <c r="AP202" i="46" s="1"/>
  <c r="AN377" i="64"/>
  <c r="AN417" i="64" s="1"/>
  <c r="AN441" i="64" s="1"/>
  <c r="AP201" i="46" s="1"/>
  <c r="AN18" i="64"/>
  <c r="AN58" i="64" s="1"/>
  <c r="AN82" i="64" s="1"/>
  <c r="AP78" i="46" s="1"/>
  <c r="AN523" i="64"/>
  <c r="AN563" i="64" s="1"/>
  <c r="AN587" i="64" s="1"/>
  <c r="AP203" i="46" s="1"/>
  <c r="AN304" i="64"/>
  <c r="AN344" i="64" s="1"/>
  <c r="AN369" i="64" s="1"/>
  <c r="AN159" i="64"/>
  <c r="AN200" i="64" s="1"/>
  <c r="AN224" i="64" s="1"/>
  <c r="Q176" i="56"/>
  <c r="P225" i="25" s="1"/>
  <c r="P320" i="25" s="1"/>
  <c r="CD241" i="46"/>
  <c r="CN180" i="46"/>
  <c r="CO180" i="46" s="1"/>
  <c r="E180" i="56"/>
  <c r="E211" i="56"/>
  <c r="CN211" i="46"/>
  <c r="CO211" i="46" s="1"/>
  <c r="E183" i="56"/>
  <c r="CN183" i="46"/>
  <c r="CO183" i="46" s="1"/>
  <c r="CN206" i="46"/>
  <c r="CO206" i="46" s="1"/>
  <c r="E206" i="56"/>
  <c r="D206" i="56" s="1"/>
  <c r="K204" i="44" s="1"/>
  <c r="L204" i="44" s="1"/>
  <c r="CN184" i="46"/>
  <c r="CO184" i="46" s="1"/>
  <c r="E184" i="56"/>
  <c r="E182" i="56"/>
  <c r="CN182" i="46"/>
  <c r="CO182" i="46" s="1"/>
  <c r="CN178" i="46"/>
  <c r="CO178" i="46" s="1"/>
  <c r="E178" i="56"/>
  <c r="E185" i="56"/>
  <c r="CN185" i="46"/>
  <c r="CO185" i="46" s="1"/>
  <c r="E152" i="56"/>
  <c r="CN152" i="46"/>
  <c r="BR254" i="46"/>
  <c r="U176" i="56"/>
  <c r="T225" i="25" s="1"/>
  <c r="T320" i="25" s="1"/>
  <c r="CH241" i="46"/>
  <c r="CK241" i="46"/>
  <c r="X176" i="56"/>
  <c r="W225" i="25" s="1"/>
  <c r="W320" i="25" s="1"/>
  <c r="Q143" i="47"/>
  <c r="AL27" i="25"/>
  <c r="AL94" i="25" s="1"/>
  <c r="Q98" i="25" s="1"/>
  <c r="AO241" i="46"/>
  <c r="R19" i="56"/>
  <c r="R176" i="56"/>
  <c r="Q225" i="25" s="1"/>
  <c r="Q320" i="25" s="1"/>
  <c r="CE241" i="46"/>
  <c r="AT304" i="64"/>
  <c r="AT344" i="64" s="1"/>
  <c r="AT369" i="64" s="1"/>
  <c r="AT159" i="64"/>
  <c r="AT200" i="64" s="1"/>
  <c r="AT224" i="64" s="1"/>
  <c r="AT88" i="64"/>
  <c r="AT129" i="64" s="1"/>
  <c r="AT230" i="64"/>
  <c r="AT271" i="64" s="1"/>
  <c r="AT295" i="64" s="1"/>
  <c r="AV82" i="46" s="1"/>
  <c r="AT450" i="64"/>
  <c r="AT490" i="64" s="1"/>
  <c r="AT514" i="64" s="1"/>
  <c r="AV202" i="46" s="1"/>
  <c r="AT523" i="64"/>
  <c r="AT563" i="64" s="1"/>
  <c r="AT587" i="64" s="1"/>
  <c r="AV203" i="46" s="1"/>
  <c r="AT377" i="64"/>
  <c r="AT417" i="64" s="1"/>
  <c r="AT441" i="64" s="1"/>
  <c r="AV201" i="46" s="1"/>
  <c r="AT18" i="64"/>
  <c r="AT58" i="64" s="1"/>
  <c r="AT82" i="64" s="1"/>
  <c r="AV78" i="46" s="1"/>
  <c r="AT241" i="46"/>
  <c r="V143" i="47"/>
  <c r="AQ27" i="25"/>
  <c r="AQ94" i="25" s="1"/>
  <c r="V98" i="25" s="1"/>
  <c r="W19" i="56"/>
  <c r="W176" i="56"/>
  <c r="V225" i="25" s="1"/>
  <c r="V320" i="25" s="1"/>
  <c r="CJ241" i="46"/>
  <c r="BU241" i="46"/>
  <c r="H176" i="56"/>
  <c r="G225" i="25" s="1"/>
  <c r="G320" i="25" s="1"/>
  <c r="I19" i="56"/>
  <c r="AF241" i="46"/>
  <c r="H143" i="47"/>
  <c r="AC27" i="25"/>
  <c r="AC94" i="25" s="1"/>
  <c r="H98" i="25" s="1"/>
  <c r="O176" i="56"/>
  <c r="N225" i="25" s="1"/>
  <c r="N320" i="25" s="1"/>
  <c r="CB241" i="46"/>
  <c r="N143" i="47"/>
  <c r="O19" i="56"/>
  <c r="AL241" i="46"/>
  <c r="AI27" i="25"/>
  <c r="AI94" i="25" s="1"/>
  <c r="N98" i="25" s="1"/>
  <c r="V152" i="56"/>
  <c r="CI254" i="46"/>
  <c r="F152" i="56"/>
  <c r="BS254" i="46"/>
  <c r="AN27" i="25"/>
  <c r="AN94" i="25" s="1"/>
  <c r="S98" i="25" s="1"/>
  <c r="S143" i="47"/>
  <c r="AQ241" i="46"/>
  <c r="T19" i="56"/>
  <c r="AF27" i="25"/>
  <c r="AF94" i="25" s="1"/>
  <c r="K98" i="25" s="1"/>
  <c r="K97" i="25" s="1"/>
  <c r="L19" i="56"/>
  <c r="K143" i="47"/>
  <c r="AI241" i="46"/>
  <c r="G176" i="56"/>
  <c r="F225" i="25" s="1"/>
  <c r="F320" i="25" s="1"/>
  <c r="BT241" i="46"/>
  <c r="BT254" i="46"/>
  <c r="G152" i="56"/>
  <c r="AP241" i="46"/>
  <c r="S19" i="56"/>
  <c r="AM27" i="25"/>
  <c r="AM94" i="25" s="1"/>
  <c r="R98" i="25" s="1"/>
  <c r="R143" i="47"/>
  <c r="P143" i="47"/>
  <c r="AN241" i="46"/>
  <c r="AK27" i="25"/>
  <c r="AK94" i="25" s="1"/>
  <c r="P98" i="25" s="1"/>
  <c r="Q19" i="56"/>
  <c r="CN191" i="46"/>
  <c r="CO191" i="46" s="1"/>
  <c r="E191" i="56"/>
  <c r="CN212" i="46"/>
  <c r="CO212" i="46" s="1"/>
  <c r="E212" i="56"/>
  <c r="E174" i="56"/>
  <c r="CN174" i="46"/>
  <c r="CO174" i="46" s="1"/>
  <c r="E213" i="56"/>
  <c r="CN213" i="46"/>
  <c r="CO213" i="46" s="1"/>
  <c r="BS104" i="46"/>
  <c r="CO104" i="46" s="1"/>
  <c r="E104" i="56"/>
  <c r="D104" i="56" s="1"/>
  <c r="K102" i="44" s="1"/>
  <c r="L102" i="44" s="1"/>
  <c r="E196" i="56"/>
  <c r="CN196" i="46"/>
  <c r="CO196" i="46" s="1"/>
  <c r="E195" i="56"/>
  <c r="CN195" i="46"/>
  <c r="CO195" i="46" s="1"/>
  <c r="E175" i="56"/>
  <c r="CN175" i="46"/>
  <c r="CO175" i="46" s="1"/>
  <c r="E186" i="56"/>
  <c r="CN186" i="46"/>
  <c r="CO186" i="46" s="1"/>
  <c r="T143" i="47"/>
  <c r="U19" i="56"/>
  <c r="AO27" i="25"/>
  <c r="AO94" i="25" s="1"/>
  <c r="T98" i="25" s="1"/>
  <c r="AR241" i="46"/>
  <c r="CK254" i="46"/>
  <c r="X152" i="56"/>
  <c r="AH27" i="25"/>
  <c r="AH94" i="25" s="1"/>
  <c r="M98" i="25" s="1"/>
  <c r="AK241" i="46"/>
  <c r="N19" i="56"/>
  <c r="M143" i="47"/>
  <c r="CA241" i="46"/>
  <c r="N176" i="56"/>
  <c r="M225" i="25" s="1"/>
  <c r="M320" i="25" s="1"/>
  <c r="K19" i="56"/>
  <c r="AE27" i="25"/>
  <c r="AE94" i="25" s="1"/>
  <c r="J98" i="25" s="1"/>
  <c r="J143" i="47"/>
  <c r="AH241" i="46"/>
  <c r="AH18" i="64"/>
  <c r="AH58" i="64" s="1"/>
  <c r="AH82" i="64" s="1"/>
  <c r="AJ78" i="46" s="1"/>
  <c r="AH377" i="64"/>
  <c r="AH417" i="64" s="1"/>
  <c r="AH441" i="64" s="1"/>
  <c r="AJ201" i="46" s="1"/>
  <c r="AH304" i="64"/>
  <c r="AH344" i="64" s="1"/>
  <c r="AH369" i="64" s="1"/>
  <c r="AH230" i="64"/>
  <c r="AH271" i="64" s="1"/>
  <c r="AH295" i="64" s="1"/>
  <c r="AJ82" i="46" s="1"/>
  <c r="AH159" i="64"/>
  <c r="AH200" i="64" s="1"/>
  <c r="AH523" i="64"/>
  <c r="AH563" i="64" s="1"/>
  <c r="AH587" i="64" s="1"/>
  <c r="AJ203" i="46" s="1"/>
  <c r="AH88" i="64"/>
  <c r="AH129" i="64" s="1"/>
  <c r="AH450" i="64"/>
  <c r="AH490" i="64" s="1"/>
  <c r="AH514" i="64" s="1"/>
  <c r="AJ202" i="46" s="1"/>
  <c r="K176" i="56"/>
  <c r="J225" i="25" s="1"/>
  <c r="J320" i="25" s="1"/>
  <c r="BX241" i="46"/>
  <c r="CJ254" i="46"/>
  <c r="W152" i="56"/>
  <c r="BU254" i="46"/>
  <c r="H152" i="56"/>
  <c r="AE159" i="64"/>
  <c r="AE200" i="64" s="1"/>
  <c r="AE18" i="64"/>
  <c r="AE58" i="64" s="1"/>
  <c r="AE82" i="64" s="1"/>
  <c r="AG78" i="46" s="1"/>
  <c r="AE523" i="64"/>
  <c r="AE563" i="64" s="1"/>
  <c r="AE587" i="64" s="1"/>
  <c r="AG203" i="46" s="1"/>
  <c r="AE377" i="64"/>
  <c r="AE417" i="64" s="1"/>
  <c r="AE441" i="64" s="1"/>
  <c r="AG201" i="46" s="1"/>
  <c r="AE450" i="64"/>
  <c r="AE490" i="64" s="1"/>
  <c r="AE514" i="64" s="1"/>
  <c r="AG202" i="46" s="1"/>
  <c r="AE230" i="64"/>
  <c r="AE271" i="64" s="1"/>
  <c r="AE295" i="64" s="1"/>
  <c r="AG82" i="46" s="1"/>
  <c r="AE304" i="64"/>
  <c r="AE344" i="64" s="1"/>
  <c r="AE369" i="64" s="1"/>
  <c r="AE88" i="64"/>
  <c r="AE129" i="64" s="1"/>
  <c r="AG523" i="64"/>
  <c r="AG563" i="64" s="1"/>
  <c r="AG587" i="64" s="1"/>
  <c r="AI203" i="46" s="1"/>
  <c r="AG159" i="64"/>
  <c r="AG200" i="64" s="1"/>
  <c r="AG304" i="64"/>
  <c r="AG344" i="64" s="1"/>
  <c r="AG369" i="64" s="1"/>
  <c r="AG88" i="64"/>
  <c r="AG129" i="64" s="1"/>
  <c r="AG450" i="64"/>
  <c r="AG490" i="64" s="1"/>
  <c r="AG514" i="64" s="1"/>
  <c r="AI202" i="46" s="1"/>
  <c r="AG377" i="64"/>
  <c r="AG417" i="64" s="1"/>
  <c r="AG441" i="64" s="1"/>
  <c r="AI201" i="46" s="1"/>
  <c r="AG230" i="64"/>
  <c r="AG271" i="64" s="1"/>
  <c r="AG295" i="64" s="1"/>
  <c r="AI82" i="46" s="1"/>
  <c r="AG18" i="64"/>
  <c r="AG58" i="64" s="1"/>
  <c r="AG82" i="64" s="1"/>
  <c r="AI78" i="46" s="1"/>
  <c r="I176" i="56"/>
  <c r="H225" i="25" s="1"/>
  <c r="H320" i="25" s="1"/>
  <c r="BV241" i="46"/>
  <c r="AL230" i="64"/>
  <c r="AL271" i="64" s="1"/>
  <c r="AL295" i="64" s="1"/>
  <c r="AN82" i="46" s="1"/>
  <c r="AL304" i="64"/>
  <c r="AL344" i="64" s="1"/>
  <c r="AL369" i="64" s="1"/>
  <c r="AL450" i="64"/>
  <c r="AL490" i="64" s="1"/>
  <c r="AL514" i="64" s="1"/>
  <c r="AN202" i="46" s="1"/>
  <c r="AL523" i="64"/>
  <c r="AL563" i="64" s="1"/>
  <c r="AL587" i="64" s="1"/>
  <c r="AN203" i="46" s="1"/>
  <c r="AL377" i="64"/>
  <c r="AL417" i="64" s="1"/>
  <c r="AL441" i="64" s="1"/>
  <c r="AN201" i="46" s="1"/>
  <c r="AL18" i="64"/>
  <c r="AL58" i="64" s="1"/>
  <c r="AL82" i="64" s="1"/>
  <c r="AN78" i="46" s="1"/>
  <c r="AL159" i="64"/>
  <c r="AL200" i="64" s="1"/>
  <c r="AL224" i="64" s="1"/>
  <c r="AL88" i="64"/>
  <c r="AL129" i="64" s="1"/>
  <c r="AS241" i="46"/>
  <c r="AP27" i="25"/>
  <c r="AP94" i="25" s="1"/>
  <c r="U98" i="25" s="1"/>
  <c r="U143" i="47"/>
  <c r="V19" i="56"/>
  <c r="AS450" i="64"/>
  <c r="AS490" i="64" s="1"/>
  <c r="AS514" i="64" s="1"/>
  <c r="AU202" i="46" s="1"/>
  <c r="AS159" i="64"/>
  <c r="AS200" i="64" s="1"/>
  <c r="AS224" i="64" s="1"/>
  <c r="AS304" i="64"/>
  <c r="AS344" i="64" s="1"/>
  <c r="AS369" i="64" s="1"/>
  <c r="AS377" i="64"/>
  <c r="AS417" i="64" s="1"/>
  <c r="AS441" i="64" s="1"/>
  <c r="AU201" i="46" s="1"/>
  <c r="AS88" i="64"/>
  <c r="AS129" i="64" s="1"/>
  <c r="AS18" i="64"/>
  <c r="AS58" i="64" s="1"/>
  <c r="AS82" i="64" s="1"/>
  <c r="AU78" i="46" s="1"/>
  <c r="AS523" i="64"/>
  <c r="AS563" i="64" s="1"/>
  <c r="AS587" i="64" s="1"/>
  <c r="AU203" i="46" s="1"/>
  <c r="AS230" i="64"/>
  <c r="AS271" i="64" s="1"/>
  <c r="AS295" i="64" s="1"/>
  <c r="AU82" i="46" s="1"/>
  <c r="V176" i="56"/>
  <c r="U225" i="25" s="1"/>
  <c r="U320" i="25" s="1"/>
  <c r="CI241" i="46"/>
  <c r="O143" i="47"/>
  <c r="AM241" i="46"/>
  <c r="AJ27" i="25"/>
  <c r="AJ94" i="25" s="1"/>
  <c r="O98" i="25" s="1"/>
  <c r="P19" i="56"/>
  <c r="AM304" i="64"/>
  <c r="AM344" i="64" s="1"/>
  <c r="AM369" i="64" s="1"/>
  <c r="AM159" i="64"/>
  <c r="AM200" i="64" s="1"/>
  <c r="AM224" i="64" s="1"/>
  <c r="AM88" i="64"/>
  <c r="AM129" i="64" s="1"/>
  <c r="AM377" i="64"/>
  <c r="AM417" i="64" s="1"/>
  <c r="AM441" i="64" s="1"/>
  <c r="AO201" i="46" s="1"/>
  <c r="AM450" i="64"/>
  <c r="AM490" i="64" s="1"/>
  <c r="AM514" i="64" s="1"/>
  <c r="AO202" i="46" s="1"/>
  <c r="AM230" i="64"/>
  <c r="AM271" i="64" s="1"/>
  <c r="AM295" i="64" s="1"/>
  <c r="AO82" i="46" s="1"/>
  <c r="AM18" i="64"/>
  <c r="AM58" i="64" s="1"/>
  <c r="AM82" i="64" s="1"/>
  <c r="AO78" i="46" s="1"/>
  <c r="AM523" i="64"/>
  <c r="AM563" i="64" s="1"/>
  <c r="AM587" i="64" s="1"/>
  <c r="AO203" i="46" s="1"/>
  <c r="CF254" i="46"/>
  <c r="S152" i="56"/>
  <c r="AP304" i="64"/>
  <c r="AP344" i="64" s="1"/>
  <c r="AP369" i="64" s="1"/>
  <c r="AP450" i="64"/>
  <c r="AP490" i="64" s="1"/>
  <c r="AP514" i="64" s="1"/>
  <c r="AR202" i="46" s="1"/>
  <c r="AP523" i="64"/>
  <c r="AP563" i="64" s="1"/>
  <c r="AP587" i="64" s="1"/>
  <c r="AR203" i="46" s="1"/>
  <c r="AP230" i="64"/>
  <c r="AP271" i="64" s="1"/>
  <c r="AP295" i="64" s="1"/>
  <c r="AR82" i="46" s="1"/>
  <c r="AP18" i="64"/>
  <c r="AP58" i="64" s="1"/>
  <c r="AP82" i="64" s="1"/>
  <c r="AP377" i="64"/>
  <c r="AP417" i="64" s="1"/>
  <c r="AP441" i="64" s="1"/>
  <c r="AR201" i="46" s="1"/>
  <c r="AP88" i="64"/>
  <c r="AP129" i="64" s="1"/>
  <c r="AP159" i="64"/>
  <c r="AP200" i="64" s="1"/>
  <c r="AP224" i="64" s="1"/>
  <c r="BZ241" i="46"/>
  <c r="M176" i="56"/>
  <c r="L225" i="25" s="1"/>
  <c r="L320" i="25" s="1"/>
  <c r="BS114" i="46"/>
  <c r="CO114" i="46" s="1"/>
  <c r="E114" i="56"/>
  <c r="D114" i="56" s="1"/>
  <c r="K112" i="44" s="1"/>
  <c r="L112" i="44" s="1"/>
  <c r="E181" i="56"/>
  <c r="CN181" i="46"/>
  <c r="CO181" i="46" s="1"/>
  <c r="C118" i="36"/>
  <c r="CN187" i="46"/>
  <c r="CO187" i="46" s="1"/>
  <c r="E187" i="56"/>
  <c r="E210" i="56"/>
  <c r="CN210" i="46"/>
  <c r="CO210" i="46" s="1"/>
  <c r="CN190" i="46"/>
  <c r="CO190" i="46" s="1"/>
  <c r="E190" i="56"/>
  <c r="BR241" i="46"/>
  <c r="E176" i="56"/>
  <c r="CN176" i="46"/>
  <c r="E204" i="56"/>
  <c r="D204" i="56" s="1"/>
  <c r="K202" i="44" s="1"/>
  <c r="L202" i="44" s="1"/>
  <c r="CN204" i="46"/>
  <c r="CO204" i="46" s="1"/>
  <c r="E205" i="56"/>
  <c r="D205" i="56" s="1"/>
  <c r="K203" i="44" s="1"/>
  <c r="L203" i="44" s="1"/>
  <c r="CN205" i="46"/>
  <c r="CO205" i="46" s="1"/>
  <c r="CN198" i="46"/>
  <c r="CO198" i="46" s="1"/>
  <c r="E198" i="56"/>
  <c r="AR88" i="64"/>
  <c r="AR129" i="64" s="1"/>
  <c r="AR230" i="64"/>
  <c r="AR271" i="64" s="1"/>
  <c r="AR295" i="64" s="1"/>
  <c r="AT82" i="46" s="1"/>
  <c r="AR450" i="64"/>
  <c r="AR490" i="64" s="1"/>
  <c r="AR514" i="64" s="1"/>
  <c r="AT202" i="46" s="1"/>
  <c r="AR523" i="64"/>
  <c r="AR563" i="64" s="1"/>
  <c r="AR587" i="64" s="1"/>
  <c r="AT203" i="46" s="1"/>
  <c r="AR159" i="64"/>
  <c r="AR200" i="64" s="1"/>
  <c r="AR224" i="64" s="1"/>
  <c r="AR18" i="64"/>
  <c r="AR58" i="64" s="1"/>
  <c r="AR82" i="64" s="1"/>
  <c r="AT78" i="46" s="1"/>
  <c r="AR377" i="64"/>
  <c r="AR417" i="64" s="1"/>
  <c r="AR441" i="64" s="1"/>
  <c r="AT201" i="46" s="1"/>
  <c r="AR304" i="64"/>
  <c r="AR344" i="64" s="1"/>
  <c r="AR369" i="64" s="1"/>
  <c r="CH254" i="46"/>
  <c r="U152" i="56"/>
  <c r="AU230" i="64"/>
  <c r="AU271" i="64" s="1"/>
  <c r="AU295" i="64" s="1"/>
  <c r="AW82" i="46" s="1"/>
  <c r="AU88" i="64"/>
  <c r="AU129" i="64" s="1"/>
  <c r="AU523" i="64"/>
  <c r="AU563" i="64" s="1"/>
  <c r="AU587" i="64" s="1"/>
  <c r="AW203" i="46" s="1"/>
  <c r="AU159" i="64"/>
  <c r="AU200" i="64" s="1"/>
  <c r="AU224" i="64" s="1"/>
  <c r="AU450" i="64"/>
  <c r="AU490" i="64" s="1"/>
  <c r="AU514" i="64" s="1"/>
  <c r="AW202" i="46" s="1"/>
  <c r="AU18" i="64"/>
  <c r="AU58" i="64" s="1"/>
  <c r="AU82" i="64" s="1"/>
  <c r="AU377" i="64"/>
  <c r="AU417" i="64" s="1"/>
  <c r="AU441" i="64" s="1"/>
  <c r="AW201" i="46" s="1"/>
  <c r="AU304" i="64"/>
  <c r="AU344" i="64" s="1"/>
  <c r="AU369" i="64" s="1"/>
  <c r="CA254" i="46"/>
  <c r="N152" i="56"/>
  <c r="AK450" i="64"/>
  <c r="AK490" i="64" s="1"/>
  <c r="AK514" i="64" s="1"/>
  <c r="AM202" i="46" s="1"/>
  <c r="AK377" i="64"/>
  <c r="AK417" i="64" s="1"/>
  <c r="AK441" i="64" s="1"/>
  <c r="AM201" i="46" s="1"/>
  <c r="AK88" i="64"/>
  <c r="AK129" i="64" s="1"/>
  <c r="AK18" i="64"/>
  <c r="AK58" i="64" s="1"/>
  <c r="AK82" i="64" s="1"/>
  <c r="AM78" i="46" s="1"/>
  <c r="AK304" i="64"/>
  <c r="AK344" i="64" s="1"/>
  <c r="AK369" i="64" s="1"/>
  <c r="AK523" i="64"/>
  <c r="AK563" i="64" s="1"/>
  <c r="AK587" i="64" s="1"/>
  <c r="AM203" i="46" s="1"/>
  <c r="AK230" i="64"/>
  <c r="AK271" i="64" s="1"/>
  <c r="AK295" i="64" s="1"/>
  <c r="AM82" i="46" s="1"/>
  <c r="AK159" i="64"/>
  <c r="AK200" i="64" s="1"/>
  <c r="AK224" i="64" s="1"/>
  <c r="AO159" i="64"/>
  <c r="AO200" i="64" s="1"/>
  <c r="AO224" i="64" s="1"/>
  <c r="AO304" i="64"/>
  <c r="AO344" i="64" s="1"/>
  <c r="AO369" i="64" s="1"/>
  <c r="AO18" i="64"/>
  <c r="AO58" i="64" s="1"/>
  <c r="AO82" i="64" s="1"/>
  <c r="AQ78" i="46" s="1"/>
  <c r="AO450" i="64"/>
  <c r="AO490" i="64" s="1"/>
  <c r="AO514" i="64" s="1"/>
  <c r="AQ202" i="46" s="1"/>
  <c r="AO377" i="64"/>
  <c r="AO417" i="64" s="1"/>
  <c r="AO441" i="64" s="1"/>
  <c r="AQ201" i="46" s="1"/>
  <c r="AO230" i="64"/>
  <c r="AO271" i="64" s="1"/>
  <c r="AO295" i="64" s="1"/>
  <c r="AQ82" i="46" s="1"/>
  <c r="AO88" i="64"/>
  <c r="AO129" i="64" s="1"/>
  <c r="AO523" i="64"/>
  <c r="AO563" i="64" s="1"/>
  <c r="AO587" i="64" s="1"/>
  <c r="AQ203" i="46" s="1"/>
  <c r="AE241" i="46"/>
  <c r="AB27" i="25"/>
  <c r="AB94" i="25" s="1"/>
  <c r="G98" i="25" s="1"/>
  <c r="H19" i="56"/>
  <c r="G143" i="47"/>
  <c r="BW254" i="46"/>
  <c r="J152" i="56"/>
  <c r="AD27" i="25"/>
  <c r="AD94" i="25" s="1"/>
  <c r="I98" i="25" s="1"/>
  <c r="J19" i="56"/>
  <c r="I143" i="47"/>
  <c r="AG241" i="46"/>
  <c r="J176" i="56"/>
  <c r="I225" i="25" s="1"/>
  <c r="I320" i="25" s="1"/>
  <c r="BW241" i="46"/>
  <c r="AF88" i="64"/>
  <c r="AF129" i="64" s="1"/>
  <c r="AF304" i="64"/>
  <c r="AF344" i="64" s="1"/>
  <c r="AF369" i="64" s="1"/>
  <c r="AF18" i="64"/>
  <c r="AF58" i="64" s="1"/>
  <c r="AF82" i="64" s="1"/>
  <c r="AH78" i="46" s="1"/>
  <c r="AF230" i="64"/>
  <c r="AF271" i="64" s="1"/>
  <c r="AF295" i="64" s="1"/>
  <c r="AH82" i="46" s="1"/>
  <c r="AF523" i="64"/>
  <c r="AF563" i="64" s="1"/>
  <c r="AF587" i="64" s="1"/>
  <c r="AH203" i="46" s="1"/>
  <c r="AF377" i="64"/>
  <c r="AF417" i="64" s="1"/>
  <c r="AF441" i="64" s="1"/>
  <c r="AH201" i="46" s="1"/>
  <c r="AF450" i="64"/>
  <c r="AF490" i="64" s="1"/>
  <c r="AF514" i="64" s="1"/>
  <c r="AH202" i="46" s="1"/>
  <c r="AF159" i="64"/>
  <c r="AF200" i="64" s="1"/>
  <c r="AC88" i="64"/>
  <c r="AC129" i="64" s="1"/>
  <c r="AC377" i="64"/>
  <c r="AC417" i="64" s="1"/>
  <c r="AC441" i="64" s="1"/>
  <c r="AE201" i="46" s="1"/>
  <c r="AC304" i="64"/>
  <c r="AC344" i="64" s="1"/>
  <c r="AC369" i="64" s="1"/>
  <c r="AC159" i="64"/>
  <c r="AC200" i="64" s="1"/>
  <c r="AC230" i="64"/>
  <c r="AC271" i="64" s="1"/>
  <c r="AC295" i="64" s="1"/>
  <c r="AE82" i="46" s="1"/>
  <c r="AC523" i="64"/>
  <c r="AC563" i="64" s="1"/>
  <c r="AC587" i="64" s="1"/>
  <c r="AE203" i="46" s="1"/>
  <c r="AC18" i="64"/>
  <c r="AC58" i="64" s="1"/>
  <c r="AC82" i="64" s="1"/>
  <c r="AE78" i="46" s="1"/>
  <c r="AC450" i="64"/>
  <c r="AC490" i="64" s="1"/>
  <c r="AC514" i="64" s="1"/>
  <c r="AE202" i="46" s="1"/>
  <c r="T152" i="56"/>
  <c r="CG254" i="46"/>
  <c r="AQ88" i="64"/>
  <c r="AQ129" i="64" s="1"/>
  <c r="AQ18" i="64"/>
  <c r="AQ58" i="64" s="1"/>
  <c r="AQ82" i="64" s="1"/>
  <c r="AS78" i="46" s="1"/>
  <c r="AQ450" i="64"/>
  <c r="AQ490" i="64" s="1"/>
  <c r="AQ514" i="64" s="1"/>
  <c r="AS202" i="46" s="1"/>
  <c r="AQ159" i="64"/>
  <c r="AQ200" i="64" s="1"/>
  <c r="AQ224" i="64" s="1"/>
  <c r="AQ230" i="64"/>
  <c r="AQ271" i="64" s="1"/>
  <c r="AQ295" i="64" s="1"/>
  <c r="AS82" i="46" s="1"/>
  <c r="AQ377" i="64"/>
  <c r="AQ417" i="64" s="1"/>
  <c r="AQ441" i="64" s="1"/>
  <c r="AS201" i="46" s="1"/>
  <c r="AQ304" i="64"/>
  <c r="AQ344" i="64" s="1"/>
  <c r="AQ369" i="64" s="1"/>
  <c r="AQ523" i="64"/>
  <c r="AQ563" i="64" s="1"/>
  <c r="AQ587" i="64" s="1"/>
  <c r="AS203" i="46" s="1"/>
  <c r="T176" i="56"/>
  <c r="S225" i="25" s="1"/>
  <c r="S320" i="25" s="1"/>
  <c r="CG241" i="46"/>
  <c r="P176" i="56"/>
  <c r="O225" i="25" s="1"/>
  <c r="O320" i="25" s="1"/>
  <c r="CC241" i="46"/>
  <c r="BY241" i="46"/>
  <c r="L176" i="56"/>
  <c r="K225" i="25" s="1"/>
  <c r="K320" i="25" s="1"/>
  <c r="F143" i="47"/>
  <c r="AD241" i="46"/>
  <c r="AA27" i="25"/>
  <c r="AA94" i="25" s="1"/>
  <c r="F98" i="25" s="1"/>
  <c r="G19" i="56"/>
  <c r="AD159" i="64"/>
  <c r="AD200" i="64" s="1"/>
  <c r="AD450" i="64"/>
  <c r="AD490" i="64" s="1"/>
  <c r="AD514" i="64" s="1"/>
  <c r="AF202" i="46" s="1"/>
  <c r="AD377" i="64"/>
  <c r="AD417" i="64" s="1"/>
  <c r="AD441" i="64" s="1"/>
  <c r="AF201" i="46" s="1"/>
  <c r="AD304" i="64"/>
  <c r="AD344" i="64" s="1"/>
  <c r="AD369" i="64" s="1"/>
  <c r="AD230" i="64"/>
  <c r="AD271" i="64" s="1"/>
  <c r="AD295" i="64" s="1"/>
  <c r="AF82" i="46" s="1"/>
  <c r="AD88" i="64"/>
  <c r="AD129" i="64" s="1"/>
  <c r="AD523" i="64"/>
  <c r="AD563" i="64" s="1"/>
  <c r="AD587" i="64" s="1"/>
  <c r="AF203" i="46" s="1"/>
  <c r="AD18" i="64"/>
  <c r="AD58" i="64" s="1"/>
  <c r="AD82" i="64" s="1"/>
  <c r="AF78" i="46" s="1"/>
  <c r="F97" i="25" l="1"/>
  <c r="P97" i="25"/>
  <c r="I97" i="25"/>
  <c r="J97" i="25"/>
  <c r="S101" i="25"/>
  <c r="S103" i="25" s="1"/>
  <c r="AQ153" i="64"/>
  <c r="S100" i="25"/>
  <c r="E226" i="47"/>
  <c r="E379" i="47" s="1"/>
  <c r="AE200" i="46"/>
  <c r="H240" i="56"/>
  <c r="G47" i="57"/>
  <c r="Q100" i="25"/>
  <c r="Q101" i="25"/>
  <c r="Q103" i="25" s="1"/>
  <c r="AO153" i="64"/>
  <c r="M100" i="25"/>
  <c r="M101" i="25"/>
  <c r="AK153" i="64"/>
  <c r="M168" i="47" s="1"/>
  <c r="M345" i="47" s="1"/>
  <c r="D190" i="56"/>
  <c r="K188" i="44" s="1"/>
  <c r="L188" i="44" s="1"/>
  <c r="D239" i="25"/>
  <c r="D187" i="56"/>
  <c r="K185" i="44" s="1"/>
  <c r="L185" i="44" s="1"/>
  <c r="D236" i="25"/>
  <c r="D181" i="56"/>
  <c r="K179" i="44" s="1"/>
  <c r="L179" i="44" s="1"/>
  <c r="D230" i="25"/>
  <c r="AR78" i="46"/>
  <c r="R226" i="47"/>
  <c r="R379" i="47" s="1"/>
  <c r="AR200" i="46"/>
  <c r="AM153" i="64"/>
  <c r="O101" i="25"/>
  <c r="O103" i="25" s="1"/>
  <c r="O100" i="25"/>
  <c r="O97" i="25"/>
  <c r="AS153" i="64"/>
  <c r="U101" i="25"/>
  <c r="U103" i="25" s="1"/>
  <c r="U100" i="25"/>
  <c r="I226" i="47"/>
  <c r="I379" i="47" s="1"/>
  <c r="AI200" i="46"/>
  <c r="G226" i="47"/>
  <c r="G379" i="47" s="1"/>
  <c r="AG200" i="46"/>
  <c r="AH224" i="64"/>
  <c r="J101" i="25"/>
  <c r="J103" i="25" s="1"/>
  <c r="J47" i="57"/>
  <c r="K240" i="56"/>
  <c r="M47" i="57"/>
  <c r="N240" i="56"/>
  <c r="T165" i="47"/>
  <c r="T333" i="47"/>
  <c r="T342" i="47" s="1"/>
  <c r="D175" i="56"/>
  <c r="K173" i="44" s="1"/>
  <c r="L173" i="44" s="1"/>
  <c r="D224" i="25"/>
  <c r="D196" i="56"/>
  <c r="K194" i="44" s="1"/>
  <c r="L194" i="44" s="1"/>
  <c r="D245" i="25"/>
  <c r="D213" i="56"/>
  <c r="K211" i="44" s="1"/>
  <c r="L211" i="44" s="1"/>
  <c r="D252" i="25"/>
  <c r="R97" i="25"/>
  <c r="K333" i="47"/>
  <c r="K342" i="47" s="1"/>
  <c r="K165" i="47"/>
  <c r="F253" i="56"/>
  <c r="E28" i="57"/>
  <c r="E201" i="25"/>
  <c r="E333" i="25" s="1"/>
  <c r="I240" i="56"/>
  <c r="H47" i="57"/>
  <c r="V226" i="47"/>
  <c r="V379" i="47" s="1"/>
  <c r="AV200" i="46"/>
  <c r="CL254" i="46"/>
  <c r="CO152" i="46"/>
  <c r="D178" i="56"/>
  <c r="K176" i="44" s="1"/>
  <c r="L176" i="44" s="1"/>
  <c r="D227" i="25"/>
  <c r="D184" i="56"/>
  <c r="K182" i="44" s="1"/>
  <c r="L182" i="44" s="1"/>
  <c r="D233" i="25"/>
  <c r="D229" i="25"/>
  <c r="D180" i="56"/>
  <c r="K178" i="44" s="1"/>
  <c r="L178" i="44" s="1"/>
  <c r="K101" i="25"/>
  <c r="K103" i="25" s="1"/>
  <c r="AI224" i="64"/>
  <c r="E333" i="47"/>
  <c r="E342" i="47" s="1"/>
  <c r="E165" i="47"/>
  <c r="H28" i="57"/>
  <c r="H201" i="25"/>
  <c r="H333" i="25" s="1"/>
  <c r="I253" i="56"/>
  <c r="W165" i="47"/>
  <c r="W333" i="47"/>
  <c r="W342" i="47" s="1"/>
  <c r="D333" i="47"/>
  <c r="D342" i="47" s="1"/>
  <c r="C143" i="47"/>
  <c r="C333" i="47" s="1"/>
  <c r="C342" i="47" s="1"/>
  <c r="D165" i="47"/>
  <c r="AB58" i="64"/>
  <c r="AB82" i="64" s="1"/>
  <c r="AD78" i="46" s="1"/>
  <c r="AV18" i="64"/>
  <c r="AV58" i="64" s="1"/>
  <c r="AV82" i="64" s="1"/>
  <c r="AB417" i="64"/>
  <c r="AB441" i="64" s="1"/>
  <c r="AD201" i="46" s="1"/>
  <c r="AX201" i="46" s="1"/>
  <c r="AV377" i="64"/>
  <c r="AV417" i="64" s="1"/>
  <c r="AV441" i="64" s="1"/>
  <c r="D194" i="56"/>
  <c r="K192" i="44" s="1"/>
  <c r="L192" i="44" s="1"/>
  <c r="D243" i="25"/>
  <c r="L47" i="57"/>
  <c r="M240" i="56"/>
  <c r="AD153" i="64"/>
  <c r="F100" i="25"/>
  <c r="AH200" i="46"/>
  <c r="H226" i="47"/>
  <c r="H379" i="47" s="1"/>
  <c r="I201" i="25"/>
  <c r="I333" i="25" s="1"/>
  <c r="J253" i="56"/>
  <c r="I28" i="57"/>
  <c r="G97" i="25"/>
  <c r="AQ200" i="46"/>
  <c r="Q226" i="47"/>
  <c r="Q379" i="47" s="1"/>
  <c r="AW200" i="46"/>
  <c r="W226" i="47"/>
  <c r="W379" i="47" s="1"/>
  <c r="T28" i="57"/>
  <c r="T201" i="25"/>
  <c r="T333" i="25" s="1"/>
  <c r="U253" i="56"/>
  <c r="CO176" i="46"/>
  <c r="CL241" i="46"/>
  <c r="R201" i="25"/>
  <c r="R333" i="25" s="1"/>
  <c r="R28" i="57"/>
  <c r="S253" i="56"/>
  <c r="V240" i="56"/>
  <c r="U47" i="57"/>
  <c r="N101" i="25"/>
  <c r="N103" i="25" s="1"/>
  <c r="AL153" i="64"/>
  <c r="N100" i="25"/>
  <c r="AG224" i="64"/>
  <c r="I101" i="25"/>
  <c r="I103" i="25" s="1"/>
  <c r="V201" i="25"/>
  <c r="V333" i="25" s="1"/>
  <c r="V28" i="57"/>
  <c r="W253" i="56"/>
  <c r="D240" i="25"/>
  <c r="D191" i="56"/>
  <c r="K189" i="44" s="1"/>
  <c r="L189" i="44" s="1"/>
  <c r="S240" i="56"/>
  <c r="R47" i="57"/>
  <c r="L240" i="56"/>
  <c r="K47" i="57"/>
  <c r="S165" i="47"/>
  <c r="S333" i="47"/>
  <c r="S342" i="47" s="1"/>
  <c r="O240" i="56"/>
  <c r="N47" i="57"/>
  <c r="H97" i="25"/>
  <c r="V47" i="57"/>
  <c r="W240" i="56"/>
  <c r="Q97" i="25"/>
  <c r="E253" i="56"/>
  <c r="D28" i="57"/>
  <c r="D152" i="56"/>
  <c r="D201" i="25"/>
  <c r="D232" i="25"/>
  <c r="D183" i="56"/>
  <c r="K181" i="44" s="1"/>
  <c r="L181" i="44" s="1"/>
  <c r="AP200" i="46"/>
  <c r="P226" i="47"/>
  <c r="P379" i="47" s="1"/>
  <c r="L253" i="56"/>
  <c r="K201" i="25"/>
  <c r="K333" i="25" s="1"/>
  <c r="K28" i="57"/>
  <c r="E97" i="25"/>
  <c r="K253" i="56"/>
  <c r="J28" i="57"/>
  <c r="J201" i="25"/>
  <c r="J333" i="25" s="1"/>
  <c r="W97" i="25"/>
  <c r="D188" i="56"/>
  <c r="K186" i="44" s="1"/>
  <c r="L186" i="44" s="1"/>
  <c r="D237" i="25"/>
  <c r="D246" i="25"/>
  <c r="D197" i="56"/>
  <c r="K195" i="44" s="1"/>
  <c r="L195" i="44" s="1"/>
  <c r="AV241" i="46"/>
  <c r="CO19" i="46"/>
  <c r="AB563" i="64"/>
  <c r="AB587" i="64" s="1"/>
  <c r="AD203" i="46" s="1"/>
  <c r="AX203" i="46" s="1"/>
  <c r="AV523" i="64"/>
  <c r="AV563" i="64" s="1"/>
  <c r="AV587" i="64" s="1"/>
  <c r="D241" i="25"/>
  <c r="D192" i="56"/>
  <c r="K190" i="44" s="1"/>
  <c r="L190" i="44" s="1"/>
  <c r="L226" i="47"/>
  <c r="L379" i="47" s="1"/>
  <c r="AL200" i="46"/>
  <c r="L28" i="57"/>
  <c r="L201" i="25"/>
  <c r="L333" i="25" s="1"/>
  <c r="M253" i="56"/>
  <c r="L97" i="25"/>
  <c r="AD224" i="64"/>
  <c r="AF81" i="46" s="1"/>
  <c r="F101" i="25"/>
  <c r="F103" i="25" s="1"/>
  <c r="F333" i="47"/>
  <c r="F342" i="47" s="1"/>
  <c r="F165" i="47"/>
  <c r="AS200" i="46"/>
  <c r="S226" i="47"/>
  <c r="S379" i="47" s="1"/>
  <c r="S201" i="25"/>
  <c r="S333" i="25" s="1"/>
  <c r="S28" i="57"/>
  <c r="T253" i="56"/>
  <c r="AC153" i="64"/>
  <c r="E100" i="25"/>
  <c r="AF153" i="64"/>
  <c r="H100" i="25"/>
  <c r="H102" i="25" s="1"/>
  <c r="I165" i="47"/>
  <c r="I333" i="47"/>
  <c r="I342" i="47" s="1"/>
  <c r="AM200" i="46"/>
  <c r="M226" i="47"/>
  <c r="M379" i="47" s="1"/>
  <c r="AR153" i="64"/>
  <c r="T100" i="25"/>
  <c r="T101" i="25"/>
  <c r="T103" i="25" s="1"/>
  <c r="D225" i="25"/>
  <c r="D176" i="56"/>
  <c r="K174" i="44" s="1"/>
  <c r="L174" i="44" s="1"/>
  <c r="AP153" i="64"/>
  <c r="AR81" i="46" s="1"/>
  <c r="R101" i="25"/>
  <c r="R103" i="25" s="1"/>
  <c r="R100" i="25"/>
  <c r="O226" i="47"/>
  <c r="O379" i="47" s="1"/>
  <c r="AO200" i="46"/>
  <c r="O165" i="47"/>
  <c r="O333" i="47"/>
  <c r="O342" i="47" s="1"/>
  <c r="AU200" i="46"/>
  <c r="U226" i="47"/>
  <c r="U379" i="47" s="1"/>
  <c r="U165" i="47"/>
  <c r="U333" i="47"/>
  <c r="U342" i="47" s="1"/>
  <c r="AE224" i="64"/>
  <c r="G101" i="25"/>
  <c r="G103" i="25" s="1"/>
  <c r="AH153" i="64"/>
  <c r="J100" i="25"/>
  <c r="J226" i="47"/>
  <c r="J379" i="47" s="1"/>
  <c r="AJ200" i="46"/>
  <c r="J165" i="47"/>
  <c r="J333" i="47"/>
  <c r="J342" i="47" s="1"/>
  <c r="M97" i="25"/>
  <c r="M102" i="25" s="1"/>
  <c r="M103" i="25"/>
  <c r="T97" i="25"/>
  <c r="D235" i="25"/>
  <c r="D186" i="56"/>
  <c r="K184" i="44" s="1"/>
  <c r="L184" i="44" s="1"/>
  <c r="D244" i="25"/>
  <c r="D195" i="56"/>
  <c r="K193" i="44" s="1"/>
  <c r="L193" i="44" s="1"/>
  <c r="D223" i="25"/>
  <c r="D174" i="56"/>
  <c r="K172" i="44" s="1"/>
  <c r="L172" i="44" s="1"/>
  <c r="P165" i="47"/>
  <c r="P333" i="47"/>
  <c r="P342" i="47" s="1"/>
  <c r="S97" i="25"/>
  <c r="U28" i="57"/>
  <c r="U201" i="25"/>
  <c r="U333" i="25" s="1"/>
  <c r="V253" i="56"/>
  <c r="N333" i="47"/>
  <c r="N342" i="47" s="1"/>
  <c r="N165" i="47"/>
  <c r="H333" i="47"/>
  <c r="H342" i="47" s="1"/>
  <c r="H165" i="47"/>
  <c r="V97" i="25"/>
  <c r="AT153" i="64"/>
  <c r="V100" i="25"/>
  <c r="V101" i="25"/>
  <c r="V103" i="25" s="1"/>
  <c r="Q333" i="47"/>
  <c r="Q342" i="47" s="1"/>
  <c r="Q165" i="47"/>
  <c r="AN153" i="64"/>
  <c r="P101" i="25"/>
  <c r="P103" i="25" s="1"/>
  <c r="P100" i="25"/>
  <c r="P102" i="25" s="1"/>
  <c r="P38" i="75" s="1"/>
  <c r="AK200" i="46"/>
  <c r="K226" i="47"/>
  <c r="K379" i="47" s="1"/>
  <c r="AI153" i="64"/>
  <c r="K100" i="25"/>
  <c r="K102" i="25" s="1"/>
  <c r="K36" i="73" s="1"/>
  <c r="O201" i="25"/>
  <c r="O333" i="25" s="1"/>
  <c r="P253" i="56"/>
  <c r="O28" i="57"/>
  <c r="E47" i="57"/>
  <c r="F240" i="56"/>
  <c r="D179" i="56"/>
  <c r="K177" i="44" s="1"/>
  <c r="L177" i="44" s="1"/>
  <c r="D228" i="25"/>
  <c r="D19" i="56"/>
  <c r="D47" i="57"/>
  <c r="E240" i="56"/>
  <c r="X27" i="25"/>
  <c r="AS27" i="25" s="1"/>
  <c r="AS94" i="25" s="1"/>
  <c r="Y94" i="25"/>
  <c r="AB490" i="64"/>
  <c r="AB514" i="64" s="1"/>
  <c r="AD202" i="46" s="1"/>
  <c r="AX202" i="46" s="1"/>
  <c r="AV450" i="64"/>
  <c r="AV490" i="64" s="1"/>
  <c r="AV514" i="64" s="1"/>
  <c r="AV88" i="64"/>
  <c r="AV129" i="64" s="1"/>
  <c r="AV153" i="64" s="1"/>
  <c r="AB129" i="64"/>
  <c r="P201" i="25"/>
  <c r="P333" i="25" s="1"/>
  <c r="P28" i="57"/>
  <c r="Q253" i="56"/>
  <c r="AJ153" i="64"/>
  <c r="L100" i="25"/>
  <c r="L101" i="25"/>
  <c r="L103" i="25" s="1"/>
  <c r="AJ224" i="64"/>
  <c r="F226" i="47"/>
  <c r="F379" i="47" s="1"/>
  <c r="AF200" i="46"/>
  <c r="F47" i="57"/>
  <c r="G240" i="56"/>
  <c r="AC224" i="64"/>
  <c r="E101" i="25"/>
  <c r="E103" i="25" s="1"/>
  <c r="AF224" i="64"/>
  <c r="H101" i="25"/>
  <c r="H103" i="25" s="1"/>
  <c r="I47" i="57"/>
  <c r="J240" i="56"/>
  <c r="G165" i="47"/>
  <c r="G333" i="47"/>
  <c r="G342" i="47" s="1"/>
  <c r="M201" i="25"/>
  <c r="M333" i="25" s="1"/>
  <c r="M28" i="57"/>
  <c r="N253" i="56"/>
  <c r="AW78" i="46"/>
  <c r="W100" i="25"/>
  <c r="W101" i="25"/>
  <c r="W103" i="25" s="1"/>
  <c r="AU153" i="64"/>
  <c r="AW81" i="46" s="1"/>
  <c r="AT200" i="46"/>
  <c r="T226" i="47"/>
  <c r="T379" i="47" s="1"/>
  <c r="D247" i="25"/>
  <c r="D198" i="56"/>
  <c r="K196" i="44" s="1"/>
  <c r="L196" i="44" s="1"/>
  <c r="D249" i="25"/>
  <c r="D210" i="56"/>
  <c r="K208" i="44" s="1"/>
  <c r="L208" i="44" s="1"/>
  <c r="O47" i="57"/>
  <c r="P240" i="56"/>
  <c r="U97" i="25"/>
  <c r="AN200" i="46"/>
  <c r="N226" i="47"/>
  <c r="N379" i="47" s="1"/>
  <c r="I100" i="25"/>
  <c r="AG153" i="64"/>
  <c r="AE153" i="64"/>
  <c r="G168" i="47" s="1"/>
  <c r="G345" i="47" s="1"/>
  <c r="G100" i="25"/>
  <c r="H253" i="56"/>
  <c r="G28" i="57"/>
  <c r="G201" i="25"/>
  <c r="G333" i="25" s="1"/>
  <c r="M333" i="47"/>
  <c r="M342" i="47" s="1"/>
  <c r="M165" i="47"/>
  <c r="M169" i="47" s="1"/>
  <c r="M346" i="47" s="1"/>
  <c r="X253" i="56"/>
  <c r="W201" i="25"/>
  <c r="W333" i="25" s="1"/>
  <c r="W28" i="57"/>
  <c r="U240" i="56"/>
  <c r="T47" i="57"/>
  <c r="D212" i="56"/>
  <c r="K210" i="44" s="1"/>
  <c r="L210" i="44" s="1"/>
  <c r="D251" i="25"/>
  <c r="P47" i="57"/>
  <c r="Q240" i="56"/>
  <c r="R165" i="47"/>
  <c r="R333" i="47"/>
  <c r="R342" i="47" s="1"/>
  <c r="F28" i="57"/>
  <c r="F201" i="25"/>
  <c r="F333" i="25" s="1"/>
  <c r="G253" i="56"/>
  <c r="T240" i="56"/>
  <c r="S47" i="57"/>
  <c r="N97" i="25"/>
  <c r="N102" i="25" s="1"/>
  <c r="N37" i="65" s="1"/>
  <c r="V333" i="47"/>
  <c r="V342" i="47" s="1"/>
  <c r="V165" i="47"/>
  <c r="R240" i="56"/>
  <c r="Q47" i="57"/>
  <c r="D234" i="25"/>
  <c r="D185" i="56"/>
  <c r="K183" i="44" s="1"/>
  <c r="L183" i="44" s="1"/>
  <c r="D182" i="56"/>
  <c r="K180" i="44" s="1"/>
  <c r="L180" i="44" s="1"/>
  <c r="D231" i="25"/>
  <c r="D250" i="25"/>
  <c r="D211" i="56"/>
  <c r="K209" i="44" s="1"/>
  <c r="L209" i="44" s="1"/>
  <c r="O253" i="56"/>
  <c r="N28" i="57"/>
  <c r="N201" i="25"/>
  <c r="N333" i="25" s="1"/>
  <c r="Q201" i="25"/>
  <c r="Q333" i="25" s="1"/>
  <c r="Q28" i="57"/>
  <c r="R253" i="56"/>
  <c r="W47" i="57"/>
  <c r="X240" i="56"/>
  <c r="D193" i="56"/>
  <c r="K191" i="44" s="1"/>
  <c r="L191" i="44" s="1"/>
  <c r="D242" i="25"/>
  <c r="AV159" i="64"/>
  <c r="AV200" i="64" s="1"/>
  <c r="AV224" i="64" s="1"/>
  <c r="AB200" i="64"/>
  <c r="AB271" i="64"/>
  <c r="AB295" i="64" s="1"/>
  <c r="AD82" i="46" s="1"/>
  <c r="AX82" i="46" s="1"/>
  <c r="AV230" i="64"/>
  <c r="AV271" i="64" s="1"/>
  <c r="AV295" i="64" s="1"/>
  <c r="AB344" i="64"/>
  <c r="AB369" i="64" s="1"/>
  <c r="AV304" i="64"/>
  <c r="AV344" i="64" s="1"/>
  <c r="AV369" i="64" s="1"/>
  <c r="L333" i="47"/>
  <c r="L342" i="47" s="1"/>
  <c r="L165" i="47"/>
  <c r="K40" i="74"/>
  <c r="K32" i="47"/>
  <c r="P32" i="70"/>
  <c r="U102" i="25" l="1"/>
  <c r="AM81" i="46"/>
  <c r="AK239" i="46" s="1"/>
  <c r="AK259" i="46" s="1"/>
  <c r="I168" i="47"/>
  <c r="I345" i="47" s="1"/>
  <c r="S102" i="25"/>
  <c r="S40" i="74" s="1"/>
  <c r="I102" i="25"/>
  <c r="K168" i="47"/>
  <c r="K345" i="47" s="1"/>
  <c r="AH81" i="46"/>
  <c r="AH214" i="46" s="1"/>
  <c r="F102" i="25"/>
  <c r="P31" i="71"/>
  <c r="K43" i="69"/>
  <c r="P32" i="47"/>
  <c r="U36" i="73"/>
  <c r="AE81" i="46"/>
  <c r="U31" i="71"/>
  <c r="P37" i="65"/>
  <c r="U38" i="75"/>
  <c r="U32" i="70"/>
  <c r="S37" i="65"/>
  <c r="K109" i="25"/>
  <c r="J168" i="47"/>
  <c r="N40" i="74"/>
  <c r="V102" i="25"/>
  <c r="J102" i="25"/>
  <c r="J32" i="47" s="1"/>
  <c r="R102" i="25"/>
  <c r="R32" i="70" s="1"/>
  <c r="Q102" i="25"/>
  <c r="I169" i="47"/>
  <c r="I346" i="47" s="1"/>
  <c r="AF214" i="46"/>
  <c r="P109" i="25"/>
  <c r="P40" i="74"/>
  <c r="U43" i="69"/>
  <c r="U32" i="47"/>
  <c r="S32" i="47"/>
  <c r="K37" i="65"/>
  <c r="K32" i="70"/>
  <c r="AF239" i="46"/>
  <c r="AF259" i="46" s="1"/>
  <c r="AD239" i="46"/>
  <c r="AD259" i="46" s="1"/>
  <c r="N43" i="69"/>
  <c r="N36" i="73"/>
  <c r="N31" i="71"/>
  <c r="N32" i="70"/>
  <c r="N109" i="25"/>
  <c r="P43" i="69"/>
  <c r="P36" i="73"/>
  <c r="U109" i="25"/>
  <c r="S31" i="71"/>
  <c r="N38" i="75"/>
  <c r="K38" i="75"/>
  <c r="K31" i="71"/>
  <c r="N32" i="47"/>
  <c r="W168" i="47"/>
  <c r="W345" i="47" s="1"/>
  <c r="AL81" i="46"/>
  <c r="O102" i="25"/>
  <c r="O32" i="70" s="1"/>
  <c r="I40" i="74"/>
  <c r="I32" i="70"/>
  <c r="I37" i="65"/>
  <c r="I109" i="25"/>
  <c r="I32" i="47"/>
  <c r="I43" i="69"/>
  <c r="I38" i="75"/>
  <c r="I31" i="71"/>
  <c r="I36" i="73"/>
  <c r="D226" i="47"/>
  <c r="AD200" i="46"/>
  <c r="AX200" i="46" s="1"/>
  <c r="X249" i="25"/>
  <c r="C249" i="25"/>
  <c r="C47" i="57"/>
  <c r="AV81" i="46"/>
  <c r="V168" i="47"/>
  <c r="C244" i="25"/>
  <c r="X244" i="25"/>
  <c r="C246" i="25"/>
  <c r="X246" i="25"/>
  <c r="D253" i="56"/>
  <c r="K150" i="44"/>
  <c r="X240" i="25"/>
  <c r="C240" i="25"/>
  <c r="F168" i="47"/>
  <c r="F345" i="47" s="1"/>
  <c r="AX78" i="46"/>
  <c r="AJ81" i="46"/>
  <c r="X230" i="25"/>
  <c r="C230" i="25"/>
  <c r="X239" i="25"/>
  <c r="C239" i="25"/>
  <c r="D101" i="25"/>
  <c r="C101" i="25" s="1"/>
  <c r="AB224" i="64"/>
  <c r="X251" i="25"/>
  <c r="C251" i="25"/>
  <c r="AW214" i="46"/>
  <c r="AU239" i="46"/>
  <c r="AU259" i="46" s="1"/>
  <c r="L168" i="47"/>
  <c r="L345" i="47" s="1"/>
  <c r="AB153" i="64"/>
  <c r="D100" i="25"/>
  <c r="C100" i="25" s="1"/>
  <c r="D98" i="25"/>
  <c r="X94" i="25"/>
  <c r="K19" i="44"/>
  <c r="D240" i="56"/>
  <c r="M32" i="47"/>
  <c r="M37" i="65"/>
  <c r="M31" i="71"/>
  <c r="M40" i="74"/>
  <c r="M36" i="73"/>
  <c r="M38" i="75"/>
  <c r="M43" i="69"/>
  <c r="M32" i="70"/>
  <c r="M109" i="25"/>
  <c r="AG81" i="46"/>
  <c r="AT81" i="46"/>
  <c r="T168" i="47"/>
  <c r="E168" i="47"/>
  <c r="E345" i="47" s="1"/>
  <c r="X237" i="25"/>
  <c r="C237" i="25"/>
  <c r="C28" i="57"/>
  <c r="AI81" i="46"/>
  <c r="G102" i="25"/>
  <c r="C165" i="47"/>
  <c r="X227" i="25"/>
  <c r="C227" i="25"/>
  <c r="X245" i="25"/>
  <c r="C245" i="25"/>
  <c r="AQ81" i="46"/>
  <c r="Q168" i="47"/>
  <c r="X250" i="25"/>
  <c r="C250" i="25"/>
  <c r="C234" i="25"/>
  <c r="X234" i="25"/>
  <c r="J40" i="74"/>
  <c r="J36" i="73"/>
  <c r="C247" i="25"/>
  <c r="X247" i="25"/>
  <c r="X228" i="25"/>
  <c r="C228" i="25"/>
  <c r="V36" i="73"/>
  <c r="V37" i="65"/>
  <c r="V32" i="70"/>
  <c r="V43" i="69"/>
  <c r="V40" i="74"/>
  <c r="V109" i="25"/>
  <c r="V32" i="47"/>
  <c r="V31" i="71"/>
  <c r="V38" i="75"/>
  <c r="X223" i="25"/>
  <c r="C223" i="25"/>
  <c r="X235" i="25"/>
  <c r="C235" i="25"/>
  <c r="D320" i="25"/>
  <c r="C225" i="25"/>
  <c r="C320" i="25" s="1"/>
  <c r="X225" i="25"/>
  <c r="X320" i="25" s="1"/>
  <c r="H32" i="47"/>
  <c r="H36" i="73"/>
  <c r="H31" i="71"/>
  <c r="H38" i="75"/>
  <c r="H43" i="69"/>
  <c r="H40" i="74"/>
  <c r="H32" i="70"/>
  <c r="H37" i="65"/>
  <c r="H109" i="25"/>
  <c r="C241" i="25"/>
  <c r="X241" i="25"/>
  <c r="X232" i="25"/>
  <c r="C232" i="25"/>
  <c r="X229" i="25"/>
  <c r="C229" i="25"/>
  <c r="AP239" i="46"/>
  <c r="AP259" i="46" s="1"/>
  <c r="AR214" i="46"/>
  <c r="C236" i="25"/>
  <c r="X236" i="25"/>
  <c r="S168" i="47"/>
  <c r="S345" i="47" s="1"/>
  <c r="AS81" i="46"/>
  <c r="C242" i="25"/>
  <c r="X242" i="25"/>
  <c r="X231" i="25"/>
  <c r="C231" i="25"/>
  <c r="G169" i="47"/>
  <c r="G346" i="47" s="1"/>
  <c r="P168" i="47"/>
  <c r="P345" i="47" s="1"/>
  <c r="AP81" i="46"/>
  <c r="T102" i="25"/>
  <c r="H168" i="47"/>
  <c r="H345" i="47" s="1"/>
  <c r="F169" i="47"/>
  <c r="F346" i="47" s="1"/>
  <c r="L102" i="25"/>
  <c r="W102" i="25"/>
  <c r="E102" i="25"/>
  <c r="X201" i="25"/>
  <c r="C201" i="25"/>
  <c r="D333" i="25"/>
  <c r="N168" i="47"/>
  <c r="N345" i="47" s="1"/>
  <c r="AN81" i="46"/>
  <c r="X243" i="25"/>
  <c r="C243" i="25"/>
  <c r="AK81" i="46"/>
  <c r="C233" i="25"/>
  <c r="X233" i="25"/>
  <c r="C252" i="25"/>
  <c r="X252" i="25"/>
  <c r="C224" i="25"/>
  <c r="X224" i="25"/>
  <c r="AU81" i="46"/>
  <c r="U168" i="47"/>
  <c r="U345" i="47" s="1"/>
  <c r="AO81" i="46"/>
  <c r="O168" i="47"/>
  <c r="R168" i="47"/>
  <c r="R345" i="47" s="1"/>
  <c r="S109" i="25" l="1"/>
  <c r="S36" i="73"/>
  <c r="D168" i="47"/>
  <c r="AM214" i="46"/>
  <c r="U40" i="74"/>
  <c r="U37" i="65"/>
  <c r="L169" i="47"/>
  <c r="L346" i="47" s="1"/>
  <c r="S38" i="75"/>
  <c r="E169" i="47"/>
  <c r="E346" i="47" s="1"/>
  <c r="J32" i="70"/>
  <c r="J43" i="69"/>
  <c r="J37" i="65"/>
  <c r="J109" i="25"/>
  <c r="J31" i="71"/>
  <c r="J38" i="75"/>
  <c r="W169" i="47"/>
  <c r="W346" i="47" s="1"/>
  <c r="K169" i="47"/>
  <c r="K346" i="47" s="1"/>
  <c r="S43" i="69"/>
  <c r="S32" i="70"/>
  <c r="F109" i="25"/>
  <c r="F40" i="74"/>
  <c r="F32" i="70"/>
  <c r="F37" i="65"/>
  <c r="F36" i="73"/>
  <c r="F38" i="75"/>
  <c r="F43" i="69"/>
  <c r="F32" i="47"/>
  <c r="F31" i="71"/>
  <c r="AE214" i="46"/>
  <c r="AC239" i="46"/>
  <c r="AC259" i="46" s="1"/>
  <c r="J345" i="47"/>
  <c r="J169" i="47"/>
  <c r="J346" i="47" s="1"/>
  <c r="R109" i="25"/>
  <c r="R31" i="71"/>
  <c r="R37" i="65"/>
  <c r="R38" i="75"/>
  <c r="R36" i="73"/>
  <c r="R40" i="74"/>
  <c r="R32" i="47"/>
  <c r="R43" i="69"/>
  <c r="Q38" i="75"/>
  <c r="Q40" i="74"/>
  <c r="Q43" i="69"/>
  <c r="Q32" i="47"/>
  <c r="Q37" i="65"/>
  <c r="Q32" i="70"/>
  <c r="Q109" i="25"/>
  <c r="Q31" i="71"/>
  <c r="Q36" i="73"/>
  <c r="O37" i="65"/>
  <c r="O43" i="69"/>
  <c r="O40" i="74"/>
  <c r="O109" i="25"/>
  <c r="C333" i="25"/>
  <c r="O32" i="47"/>
  <c r="O38" i="75"/>
  <c r="O36" i="73"/>
  <c r="O31" i="71"/>
  <c r="S169" i="47"/>
  <c r="S346" i="47" s="1"/>
  <c r="AJ239" i="46"/>
  <c r="AJ259" i="46" s="1"/>
  <c r="AL214" i="46"/>
  <c r="L32" i="47"/>
  <c r="L43" i="69"/>
  <c r="L37" i="65"/>
  <c r="L38" i="75"/>
  <c r="L40" i="74"/>
  <c r="L36" i="73"/>
  <c r="L31" i="71"/>
  <c r="L109" i="25"/>
  <c r="L32" i="70"/>
  <c r="T37" i="65"/>
  <c r="T32" i="70"/>
  <c r="T38" i="75"/>
  <c r="T31" i="71"/>
  <c r="T43" i="69"/>
  <c r="T109" i="25"/>
  <c r="T32" i="47"/>
  <c r="T36" i="73"/>
  <c r="T40" i="74"/>
  <c r="V345" i="47"/>
  <c r="V169" i="47"/>
  <c r="V346" i="47" s="1"/>
  <c r="C168" i="47"/>
  <c r="C345" i="47" s="1"/>
  <c r="AM239" i="46"/>
  <c r="AM259" i="46" s="1"/>
  <c r="AO214" i="46"/>
  <c r="AN214" i="46"/>
  <c r="AL239" i="46"/>
  <c r="AL259" i="46" s="1"/>
  <c r="X333" i="25"/>
  <c r="H169" i="47"/>
  <c r="H346" i="47" s="1"/>
  <c r="G109" i="25"/>
  <c r="G43" i="69"/>
  <c r="G36" i="73"/>
  <c r="G37" i="65"/>
  <c r="G40" i="74"/>
  <c r="G32" i="47"/>
  <c r="G38" i="75"/>
  <c r="G32" i="70"/>
  <c r="G31" i="71"/>
  <c r="AE239" i="46"/>
  <c r="AE259" i="46" s="1"/>
  <c r="AG214" i="46"/>
  <c r="I237" i="44"/>
  <c r="L19" i="44"/>
  <c r="J237" i="44" s="1"/>
  <c r="AD81" i="46"/>
  <c r="L150" i="44"/>
  <c r="J250" i="44" s="1"/>
  <c r="I250" i="44"/>
  <c r="AT239" i="46"/>
  <c r="AT259" i="46" s="1"/>
  <c r="AV214" i="46"/>
  <c r="AO239" i="46"/>
  <c r="AO259" i="46" s="1"/>
  <c r="AQ214" i="46"/>
  <c r="AR239" i="46"/>
  <c r="AR259" i="46" s="1"/>
  <c r="AT214" i="46"/>
  <c r="AI239" i="46"/>
  <c r="AI259" i="46" s="1"/>
  <c r="AK214" i="46"/>
  <c r="E38" i="75"/>
  <c r="E31" i="71"/>
  <c r="E36" i="73"/>
  <c r="E32" i="70"/>
  <c r="C35" i="72"/>
  <c r="E40" i="74"/>
  <c r="E37" i="65"/>
  <c r="E109" i="25"/>
  <c r="E43" i="69"/>
  <c r="E32" i="47"/>
  <c r="AN239" i="46"/>
  <c r="AN259" i="46" s="1"/>
  <c r="AP214" i="46"/>
  <c r="AQ239" i="46"/>
  <c r="AQ259" i="46" s="1"/>
  <c r="AS214" i="46"/>
  <c r="R169" i="47"/>
  <c r="R346" i="47" s="1"/>
  <c r="AG239" i="46"/>
  <c r="AG259" i="46" s="1"/>
  <c r="AI214" i="46"/>
  <c r="D379" i="47"/>
  <c r="C226" i="47"/>
  <c r="C379" i="47" s="1"/>
  <c r="O345" i="47"/>
  <c r="O169" i="47"/>
  <c r="O346" i="47" s="1"/>
  <c r="AS239" i="46"/>
  <c r="AS259" i="46" s="1"/>
  <c r="AU214" i="46"/>
  <c r="W40" i="74"/>
  <c r="W109" i="25"/>
  <c r="W38" i="75"/>
  <c r="W31" i="71"/>
  <c r="W36" i="73"/>
  <c r="W32" i="70"/>
  <c r="W32" i="47"/>
  <c r="W37" i="65"/>
  <c r="W43" i="69"/>
  <c r="U169" i="47"/>
  <c r="U346" i="47" s="1"/>
  <c r="Q345" i="47"/>
  <c r="Q169" i="47"/>
  <c r="Q346" i="47" s="1"/>
  <c r="T345" i="47"/>
  <c r="T169" i="47"/>
  <c r="T346" i="47" s="1"/>
  <c r="N169" i="47"/>
  <c r="N346" i="47" s="1"/>
  <c r="D103" i="25"/>
  <c r="C98" i="25"/>
  <c r="D97" i="25"/>
  <c r="AH239" i="46"/>
  <c r="AH259" i="46" s="1"/>
  <c r="AJ214" i="46"/>
  <c r="P169" i="47"/>
  <c r="P346" i="47" s="1"/>
  <c r="D169" i="47" l="1"/>
  <c r="D346" i="47" s="1"/>
  <c r="D345" i="47"/>
  <c r="D102" i="25"/>
  <c r="C97" i="25"/>
  <c r="C103" i="25"/>
  <c r="D116" i="36" s="1"/>
  <c r="AD214" i="46"/>
  <c r="AX81" i="46"/>
  <c r="AB239" i="46"/>
  <c r="AB259" i="46" s="1"/>
  <c r="C169" i="47" l="1"/>
  <c r="C346" i="47" s="1"/>
  <c r="AW643" i="64"/>
  <c r="BT199" i="46"/>
  <c r="BT177" i="46"/>
  <c r="AW646" i="64"/>
  <c r="BT69" i="46"/>
  <c r="BT76" i="46"/>
  <c r="AW649" i="64"/>
  <c r="BT64" i="46"/>
  <c r="AW648" i="64"/>
  <c r="BT61" i="46"/>
  <c r="BT67" i="46"/>
  <c r="AW652" i="64"/>
  <c r="AW635" i="64"/>
  <c r="BT71" i="46"/>
  <c r="AW641" i="64"/>
  <c r="BT75" i="46"/>
  <c r="BT68" i="46"/>
  <c r="AW634" i="64"/>
  <c r="AW642" i="64"/>
  <c r="BT80" i="46"/>
  <c r="AW644" i="64"/>
  <c r="AW636" i="64"/>
  <c r="AW651" i="64"/>
  <c r="AW647" i="64"/>
  <c r="AW638" i="64"/>
  <c r="BT73" i="46"/>
  <c r="BT60" i="46"/>
  <c r="BT72" i="46"/>
  <c r="BT20" i="46"/>
  <c r="BT63" i="46"/>
  <c r="BT62" i="46"/>
  <c r="BT66" i="46"/>
  <c r="AW653" i="64"/>
  <c r="BT77" i="46"/>
  <c r="BT65" i="46"/>
  <c r="AW640" i="64"/>
  <c r="BT74" i="46"/>
  <c r="AW645" i="64"/>
  <c r="AW650" i="64"/>
  <c r="AW637" i="64"/>
  <c r="AW639" i="64"/>
  <c r="BT79" i="46"/>
  <c r="BT189" i="46"/>
  <c r="BT70" i="46"/>
  <c r="F116" i="36"/>
  <c r="Q116" i="36"/>
  <c r="L116" i="36"/>
  <c r="G116" i="36"/>
  <c r="S116" i="36"/>
  <c r="P116" i="36"/>
  <c r="E116" i="36"/>
  <c r="H116" i="36"/>
  <c r="M116" i="36"/>
  <c r="N116" i="36"/>
  <c r="J116" i="36"/>
  <c r="V116" i="36"/>
  <c r="T116" i="36"/>
  <c r="O116" i="36"/>
  <c r="U116" i="36"/>
  <c r="I116" i="36"/>
  <c r="W116" i="36"/>
  <c r="R116" i="36"/>
  <c r="K116" i="36"/>
  <c r="AX214" i="46"/>
  <c r="G216" i="46" s="1"/>
  <c r="AV239" i="46"/>
  <c r="AV259" i="46" s="1"/>
  <c r="D37" i="65"/>
  <c r="C37" i="65" s="1"/>
  <c r="D32" i="47"/>
  <c r="C32" i="47" s="1"/>
  <c r="D31" i="71"/>
  <c r="C31" i="71" s="1"/>
  <c r="D40" i="74"/>
  <c r="C40" i="74" s="1"/>
  <c r="C102" i="25"/>
  <c r="D38" i="75"/>
  <c r="C38" i="75" s="1"/>
  <c r="D32" i="70"/>
  <c r="C32" i="70" s="1"/>
  <c r="D109" i="25"/>
  <c r="C109" i="25" s="1"/>
  <c r="D36" i="73"/>
  <c r="C36" i="73" s="1"/>
  <c r="D43" i="69"/>
  <c r="C43" i="69" s="1"/>
  <c r="CA189" i="46" l="1"/>
  <c r="L189" i="56" s="1"/>
  <c r="K238" i="25" s="1"/>
  <c r="BD644" i="64"/>
  <c r="CA20" i="46"/>
  <c r="CA61" i="46"/>
  <c r="L61" i="56" s="1"/>
  <c r="BD641" i="64"/>
  <c r="BD643" i="64"/>
  <c r="CA74" i="46"/>
  <c r="L74" i="56" s="1"/>
  <c r="CA71" i="46"/>
  <c r="L71" i="56" s="1"/>
  <c r="CA70" i="46"/>
  <c r="L70" i="56" s="1"/>
  <c r="CA77" i="46"/>
  <c r="L77" i="56" s="1"/>
  <c r="CA72" i="46"/>
  <c r="L72" i="56" s="1"/>
  <c r="BD646" i="64"/>
  <c r="CA199" i="46"/>
  <c r="BD651" i="64"/>
  <c r="CA75" i="46"/>
  <c r="L75" i="56" s="1"/>
  <c r="BD650" i="64"/>
  <c r="CA68" i="46"/>
  <c r="L68" i="56" s="1"/>
  <c r="BD642" i="64"/>
  <c r="CA69" i="46"/>
  <c r="L69" i="56" s="1"/>
  <c r="CA60" i="46"/>
  <c r="L60" i="56" s="1"/>
  <c r="BD648" i="64"/>
  <c r="CA76" i="46"/>
  <c r="L76" i="56" s="1"/>
  <c r="CA80" i="46"/>
  <c r="L80" i="56" s="1"/>
  <c r="BD640" i="64"/>
  <c r="CA62" i="46"/>
  <c r="L62" i="56" s="1"/>
  <c r="BD635" i="64"/>
  <c r="CA65" i="46"/>
  <c r="L65" i="56" s="1"/>
  <c r="BD638" i="64"/>
  <c r="CA66" i="46"/>
  <c r="L66" i="56" s="1"/>
  <c r="CA73" i="46"/>
  <c r="L73" i="56" s="1"/>
  <c r="BD647" i="64"/>
  <c r="CA177" i="46"/>
  <c r="L177" i="56" s="1"/>
  <c r="K226" i="25" s="1"/>
  <c r="BD652" i="64"/>
  <c r="BD634" i="64"/>
  <c r="BD636" i="64"/>
  <c r="BD645" i="64"/>
  <c r="CA63" i="46"/>
  <c r="L63" i="56" s="1"/>
  <c r="CA67" i="46"/>
  <c r="L67" i="56" s="1"/>
  <c r="CA79" i="46"/>
  <c r="L79" i="56" s="1"/>
  <c r="BD653" i="64"/>
  <c r="BD639" i="64"/>
  <c r="CA64" i="46"/>
  <c r="L64" i="56" s="1"/>
  <c r="BD649" i="64"/>
  <c r="BD637" i="64"/>
  <c r="BN645" i="64"/>
  <c r="BN636" i="64"/>
  <c r="CK74" i="46"/>
  <c r="V74" i="56" s="1"/>
  <c r="BN637" i="64"/>
  <c r="CK80" i="46"/>
  <c r="V80" i="56" s="1"/>
  <c r="BN639" i="64"/>
  <c r="CK63" i="46"/>
  <c r="V63" i="56" s="1"/>
  <c r="BN649" i="64"/>
  <c r="CK62" i="46"/>
  <c r="V62" i="56" s="1"/>
  <c r="BN638" i="64"/>
  <c r="CK199" i="46"/>
  <c r="CK68" i="46"/>
  <c r="V68" i="56" s="1"/>
  <c r="BN644" i="64"/>
  <c r="BN646" i="64"/>
  <c r="CK177" i="46"/>
  <c r="V177" i="56" s="1"/>
  <c r="U226" i="25" s="1"/>
  <c r="BN643" i="64"/>
  <c r="CK75" i="46"/>
  <c r="V75" i="56" s="1"/>
  <c r="BN647" i="64"/>
  <c r="CK73" i="46"/>
  <c r="V73" i="56" s="1"/>
  <c r="BN653" i="64"/>
  <c r="CK76" i="46"/>
  <c r="V76" i="56" s="1"/>
  <c r="CK64" i="46"/>
  <c r="V64" i="56" s="1"/>
  <c r="CK77" i="46"/>
  <c r="V77" i="56" s="1"/>
  <c r="CK72" i="46"/>
  <c r="V72" i="56" s="1"/>
  <c r="BN651" i="64"/>
  <c r="CK71" i="46"/>
  <c r="V71" i="56" s="1"/>
  <c r="BN642" i="64"/>
  <c r="CK61" i="46"/>
  <c r="V61" i="56" s="1"/>
  <c r="CK67" i="46"/>
  <c r="V67" i="56" s="1"/>
  <c r="CK79" i="46"/>
  <c r="V79" i="56" s="1"/>
  <c r="CK66" i="46"/>
  <c r="V66" i="56" s="1"/>
  <c r="BN634" i="64"/>
  <c r="BN648" i="64"/>
  <c r="BN650" i="64"/>
  <c r="CK70" i="46"/>
  <c r="V70" i="56" s="1"/>
  <c r="CK60" i="46"/>
  <c r="V60" i="56" s="1"/>
  <c r="BN641" i="64"/>
  <c r="CK65" i="46"/>
  <c r="V65" i="56" s="1"/>
  <c r="BN652" i="64"/>
  <c r="CK20" i="46"/>
  <c r="BN640" i="64"/>
  <c r="CK189" i="46"/>
  <c r="V189" i="56" s="1"/>
  <c r="U238" i="25" s="1"/>
  <c r="BN635" i="64"/>
  <c r="CK69" i="46"/>
  <c r="V69" i="56" s="1"/>
  <c r="BZ20" i="46"/>
  <c r="BZ68" i="46"/>
  <c r="K68" i="56" s="1"/>
  <c r="BC647" i="64"/>
  <c r="BZ70" i="46"/>
  <c r="K70" i="56" s="1"/>
  <c r="BC649" i="64"/>
  <c r="BC640" i="64"/>
  <c r="BC646" i="64"/>
  <c r="BZ71" i="46"/>
  <c r="K71" i="56" s="1"/>
  <c r="BC653" i="64"/>
  <c r="BC642" i="64"/>
  <c r="BZ66" i="46"/>
  <c r="K66" i="56" s="1"/>
  <c r="BZ79" i="46"/>
  <c r="K79" i="56" s="1"/>
  <c r="BZ77" i="46"/>
  <c r="K77" i="56" s="1"/>
  <c r="BZ199" i="46"/>
  <c r="BC651" i="64"/>
  <c r="BZ189" i="46"/>
  <c r="K189" i="56" s="1"/>
  <c r="J238" i="25" s="1"/>
  <c r="BZ72" i="46"/>
  <c r="K72" i="56" s="1"/>
  <c r="BZ63" i="46"/>
  <c r="K63" i="56" s="1"/>
  <c r="BZ62" i="46"/>
  <c r="K62" i="56" s="1"/>
  <c r="BC643" i="64"/>
  <c r="BZ80" i="46"/>
  <c r="K80" i="56" s="1"/>
  <c r="BZ74" i="46"/>
  <c r="K74" i="56" s="1"/>
  <c r="BZ177" i="46"/>
  <c r="K177" i="56" s="1"/>
  <c r="BC635" i="64"/>
  <c r="BZ69" i="46"/>
  <c r="K69" i="56" s="1"/>
  <c r="BC650" i="64"/>
  <c r="BZ60" i="46"/>
  <c r="K60" i="56" s="1"/>
  <c r="BC637" i="64"/>
  <c r="BZ75" i="46"/>
  <c r="K75" i="56" s="1"/>
  <c r="BC648" i="64"/>
  <c r="BZ64" i="46"/>
  <c r="K64" i="56" s="1"/>
  <c r="BZ76" i="46"/>
  <c r="K76" i="56" s="1"/>
  <c r="BC634" i="64"/>
  <c r="BC652" i="64"/>
  <c r="BC636" i="64"/>
  <c r="BC645" i="64"/>
  <c r="BC641" i="64"/>
  <c r="BC644" i="64"/>
  <c r="BZ73" i="46"/>
  <c r="K73" i="56" s="1"/>
  <c r="BC639" i="64"/>
  <c r="BC638" i="64"/>
  <c r="BZ61" i="46"/>
  <c r="K61" i="56" s="1"/>
  <c r="BZ65" i="46"/>
  <c r="K65" i="56" s="1"/>
  <c r="BZ67" i="46"/>
  <c r="K67" i="56" s="1"/>
  <c r="BU177" i="46"/>
  <c r="F177" i="56" s="1"/>
  <c r="E226" i="25" s="1"/>
  <c r="AX650" i="64"/>
  <c r="BU70" i="46"/>
  <c r="F70" i="56" s="1"/>
  <c r="AX634" i="64"/>
  <c r="BU189" i="46"/>
  <c r="F189" i="56" s="1"/>
  <c r="E238" i="25" s="1"/>
  <c r="BU69" i="46"/>
  <c r="F69" i="56" s="1"/>
  <c r="BU62" i="46"/>
  <c r="F62" i="56" s="1"/>
  <c r="BU77" i="46"/>
  <c r="F77" i="56" s="1"/>
  <c r="AX649" i="64"/>
  <c r="AX647" i="64"/>
  <c r="BU74" i="46"/>
  <c r="F74" i="56" s="1"/>
  <c r="BU73" i="46"/>
  <c r="F73" i="56" s="1"/>
  <c r="BU68" i="46"/>
  <c r="F68" i="56" s="1"/>
  <c r="BU199" i="46"/>
  <c r="BU63" i="46"/>
  <c r="F63" i="56" s="1"/>
  <c r="BU60" i="46"/>
  <c r="F60" i="56" s="1"/>
  <c r="BU76" i="46"/>
  <c r="F76" i="56" s="1"/>
  <c r="BU20" i="46"/>
  <c r="AX639" i="64"/>
  <c r="BU80" i="46"/>
  <c r="F80" i="56" s="1"/>
  <c r="AX646" i="64"/>
  <c r="AX638" i="64"/>
  <c r="AX643" i="64"/>
  <c r="BU79" i="46"/>
  <c r="F79" i="56" s="1"/>
  <c r="AX644" i="64"/>
  <c r="BU61" i="46"/>
  <c r="F61" i="56" s="1"/>
  <c r="AX641" i="64"/>
  <c r="BU65" i="46"/>
  <c r="F65" i="56" s="1"/>
  <c r="AX642" i="64"/>
  <c r="AX637" i="64"/>
  <c r="AX635" i="64"/>
  <c r="AX648" i="64"/>
  <c r="AX636" i="64"/>
  <c r="BU66" i="46"/>
  <c r="F66" i="56" s="1"/>
  <c r="BU64" i="46"/>
  <c r="F64" i="56" s="1"/>
  <c r="BU75" i="46"/>
  <c r="F75" i="56" s="1"/>
  <c r="AX645" i="64"/>
  <c r="AX640" i="64"/>
  <c r="AX651" i="64"/>
  <c r="AX653" i="64"/>
  <c r="BU67" i="46"/>
  <c r="F67" i="56" s="1"/>
  <c r="AX652" i="64"/>
  <c r="BU72" i="46"/>
  <c r="F72" i="56" s="1"/>
  <c r="BU71" i="46"/>
  <c r="F71" i="56" s="1"/>
  <c r="CB71" i="46"/>
  <c r="M71" i="56" s="1"/>
  <c r="BE634" i="64"/>
  <c r="CB64" i="46"/>
  <c r="M64" i="56" s="1"/>
  <c r="BE638" i="64"/>
  <c r="CB189" i="46"/>
  <c r="M189" i="56" s="1"/>
  <c r="L238" i="25" s="1"/>
  <c r="BE645" i="64"/>
  <c r="CB75" i="46"/>
  <c r="M75" i="56" s="1"/>
  <c r="CB62" i="46"/>
  <c r="M62" i="56" s="1"/>
  <c r="BE653" i="64"/>
  <c r="CB63" i="46"/>
  <c r="M63" i="56" s="1"/>
  <c r="CB72" i="46"/>
  <c r="M72" i="56" s="1"/>
  <c r="CB20" i="46"/>
  <c r="BE635" i="64"/>
  <c r="CB73" i="46"/>
  <c r="M73" i="56" s="1"/>
  <c r="CB61" i="46"/>
  <c r="M61" i="56" s="1"/>
  <c r="CB67" i="46"/>
  <c r="M67" i="56" s="1"/>
  <c r="BE643" i="64"/>
  <c r="CB177" i="46"/>
  <c r="M177" i="56" s="1"/>
  <c r="CB199" i="46"/>
  <c r="CB77" i="46"/>
  <c r="M77" i="56" s="1"/>
  <c r="BE650" i="64"/>
  <c r="BE652" i="64"/>
  <c r="CB60" i="46"/>
  <c r="M60" i="56" s="1"/>
  <c r="BE636" i="64"/>
  <c r="CB80" i="46"/>
  <c r="M80" i="56" s="1"/>
  <c r="BE648" i="64"/>
  <c r="CB68" i="46"/>
  <c r="M68" i="56" s="1"/>
  <c r="CB66" i="46"/>
  <c r="M66" i="56" s="1"/>
  <c r="CB70" i="46"/>
  <c r="M70" i="56" s="1"/>
  <c r="BE644" i="64"/>
  <c r="BE639" i="64"/>
  <c r="BE641" i="64"/>
  <c r="BE649" i="64"/>
  <c r="BE646" i="64"/>
  <c r="CB65" i="46"/>
  <c r="M65" i="56" s="1"/>
  <c r="CB74" i="46"/>
  <c r="M74" i="56" s="1"/>
  <c r="CB79" i="46"/>
  <c r="M79" i="56" s="1"/>
  <c r="BE651" i="64"/>
  <c r="CB69" i="46"/>
  <c r="M69" i="56" s="1"/>
  <c r="BE637" i="64"/>
  <c r="BE642" i="64"/>
  <c r="BE647" i="64"/>
  <c r="CB76" i="46"/>
  <c r="M76" i="56" s="1"/>
  <c r="BE640" i="64"/>
  <c r="E189" i="56"/>
  <c r="AW363" i="64"/>
  <c r="AW508" i="64"/>
  <c r="AW218" i="64"/>
  <c r="AW581" i="64"/>
  <c r="AW435" i="64"/>
  <c r="AW76" i="64"/>
  <c r="AW289" i="64"/>
  <c r="AW147" i="64"/>
  <c r="AW353" i="64"/>
  <c r="AW137" i="64"/>
  <c r="AW208" i="64"/>
  <c r="AW498" i="64"/>
  <c r="AW66" i="64"/>
  <c r="AW571" i="64"/>
  <c r="AW425" i="64"/>
  <c r="AW279" i="64"/>
  <c r="E66" i="56"/>
  <c r="E72" i="56"/>
  <c r="AW144" i="64"/>
  <c r="AW73" i="64"/>
  <c r="AW578" i="64"/>
  <c r="AW432" i="64"/>
  <c r="AW286" i="64"/>
  <c r="AW215" i="64"/>
  <c r="AW505" i="64"/>
  <c r="AW360" i="64"/>
  <c r="E80" i="56"/>
  <c r="E75" i="56"/>
  <c r="AW365" i="64"/>
  <c r="AW583" i="64"/>
  <c r="AW510" i="64"/>
  <c r="AW149" i="64"/>
  <c r="AW437" i="64"/>
  <c r="AW220" i="64"/>
  <c r="AW78" i="64"/>
  <c r="AW291" i="64"/>
  <c r="E64" i="56"/>
  <c r="AW285" i="64"/>
  <c r="AW143" i="64"/>
  <c r="AW504" i="64"/>
  <c r="AW577" i="64"/>
  <c r="AW431" i="64"/>
  <c r="AW359" i="64"/>
  <c r="AW72" i="64"/>
  <c r="AW214" i="64"/>
  <c r="G115" i="36"/>
  <c r="L115" i="36"/>
  <c r="N115" i="36"/>
  <c r="O115" i="36"/>
  <c r="J115" i="36"/>
  <c r="E115" i="36"/>
  <c r="U115" i="36"/>
  <c r="V115" i="36"/>
  <c r="I115" i="36"/>
  <c r="H115" i="36"/>
  <c r="W115" i="36"/>
  <c r="F115" i="36"/>
  <c r="T115" i="36"/>
  <c r="P115" i="36"/>
  <c r="Q115" i="36"/>
  <c r="K115" i="36"/>
  <c r="R115" i="36"/>
  <c r="S115" i="36"/>
  <c r="M115" i="36"/>
  <c r="D115" i="36"/>
  <c r="CH20" i="46"/>
  <c r="CH73" i="46"/>
  <c r="S73" i="56" s="1"/>
  <c r="BK646" i="64"/>
  <c r="CH72" i="46"/>
  <c r="S72" i="56" s="1"/>
  <c r="BK637" i="64"/>
  <c r="CH76" i="46"/>
  <c r="S76" i="56" s="1"/>
  <c r="BK643" i="64"/>
  <c r="CH77" i="46"/>
  <c r="S77" i="56" s="1"/>
  <c r="BK645" i="64"/>
  <c r="CH68" i="46"/>
  <c r="S68" i="56" s="1"/>
  <c r="BK650" i="64"/>
  <c r="CH70" i="46"/>
  <c r="S70" i="56" s="1"/>
  <c r="BK651" i="64"/>
  <c r="CH177" i="46"/>
  <c r="S177" i="56" s="1"/>
  <c r="R226" i="25" s="1"/>
  <c r="BK638" i="64"/>
  <c r="CH67" i="46"/>
  <c r="S67" i="56" s="1"/>
  <c r="BK639" i="64"/>
  <c r="BK634" i="64"/>
  <c r="CH75" i="46"/>
  <c r="S75" i="56" s="1"/>
  <c r="CH66" i="46"/>
  <c r="S66" i="56" s="1"/>
  <c r="BK635" i="64"/>
  <c r="BK649" i="64"/>
  <c r="BK642" i="64"/>
  <c r="CH63" i="46"/>
  <c r="S63" i="56" s="1"/>
  <c r="BK636" i="64"/>
  <c r="CH60" i="46"/>
  <c r="S60" i="56" s="1"/>
  <c r="CH69" i="46"/>
  <c r="S69" i="56" s="1"/>
  <c r="CH61" i="46"/>
  <c r="S61" i="56" s="1"/>
  <c r="BK648" i="64"/>
  <c r="BK644" i="64"/>
  <c r="CH79" i="46"/>
  <c r="S79" i="56" s="1"/>
  <c r="CH199" i="46"/>
  <c r="CH65" i="46"/>
  <c r="S65" i="56" s="1"/>
  <c r="BK647" i="64"/>
  <c r="CH74" i="46"/>
  <c r="S74" i="56" s="1"/>
  <c r="CH64" i="46"/>
  <c r="S64" i="56" s="1"/>
  <c r="CH189" i="46"/>
  <c r="S189" i="56" s="1"/>
  <c r="R238" i="25" s="1"/>
  <c r="BK640" i="64"/>
  <c r="CH80" i="46"/>
  <c r="S80" i="56" s="1"/>
  <c r="BK641" i="64"/>
  <c r="CH62" i="46"/>
  <c r="S62" i="56" s="1"/>
  <c r="BK652" i="64"/>
  <c r="CH71" i="46"/>
  <c r="S71" i="56" s="1"/>
  <c r="BK653" i="64"/>
  <c r="CE77" i="46"/>
  <c r="P77" i="56" s="1"/>
  <c r="BH647" i="64"/>
  <c r="CE199" i="46"/>
  <c r="BH640" i="64"/>
  <c r="CE20" i="46"/>
  <c r="CE67" i="46"/>
  <c r="P67" i="56" s="1"/>
  <c r="CE73" i="46"/>
  <c r="P73" i="56" s="1"/>
  <c r="BH641" i="64"/>
  <c r="BH639" i="64"/>
  <c r="CE75" i="46"/>
  <c r="P75" i="56" s="1"/>
  <c r="BH651" i="64"/>
  <c r="BH645" i="64"/>
  <c r="CE69" i="46"/>
  <c r="P69" i="56" s="1"/>
  <c r="CE62" i="46"/>
  <c r="P62" i="56" s="1"/>
  <c r="CE80" i="46"/>
  <c r="P80" i="56" s="1"/>
  <c r="BH649" i="64"/>
  <c r="BH653" i="64"/>
  <c r="CE70" i="46"/>
  <c r="P70" i="56" s="1"/>
  <c r="CE189" i="46"/>
  <c r="P189" i="56" s="1"/>
  <c r="O238" i="25" s="1"/>
  <c r="CE177" i="46"/>
  <c r="P177" i="56" s="1"/>
  <c r="CE74" i="46"/>
  <c r="P74" i="56" s="1"/>
  <c r="CE60" i="46"/>
  <c r="P60" i="56" s="1"/>
  <c r="CE79" i="46"/>
  <c r="P79" i="56" s="1"/>
  <c r="BH646" i="64"/>
  <c r="BH636" i="64"/>
  <c r="CE63" i="46"/>
  <c r="P63" i="56" s="1"/>
  <c r="CE76" i="46"/>
  <c r="P76" i="56" s="1"/>
  <c r="CE68" i="46"/>
  <c r="P68" i="56" s="1"/>
  <c r="BH652" i="64"/>
  <c r="CE61" i="46"/>
  <c r="P61" i="56" s="1"/>
  <c r="BH638" i="64"/>
  <c r="BH644" i="64"/>
  <c r="CE66" i="46"/>
  <c r="P66" i="56" s="1"/>
  <c r="CE64" i="46"/>
  <c r="P64" i="56" s="1"/>
  <c r="BH648" i="64"/>
  <c r="CE71" i="46"/>
  <c r="P71" i="56" s="1"/>
  <c r="BH637" i="64"/>
  <c r="BH642" i="64"/>
  <c r="BH634" i="64"/>
  <c r="CE65" i="46"/>
  <c r="P65" i="56" s="1"/>
  <c r="BH650" i="64"/>
  <c r="BH635" i="64"/>
  <c r="CE72" i="46"/>
  <c r="P72" i="56" s="1"/>
  <c r="BH643" i="64"/>
  <c r="CD76" i="46"/>
  <c r="O76" i="56" s="1"/>
  <c r="CD61" i="46"/>
  <c r="O61" i="56" s="1"/>
  <c r="CD70" i="46"/>
  <c r="O70" i="56" s="1"/>
  <c r="CD71" i="46"/>
  <c r="O71" i="56" s="1"/>
  <c r="BG652" i="64"/>
  <c r="CD20" i="46"/>
  <c r="BG635" i="64"/>
  <c r="CD189" i="46"/>
  <c r="O189" i="56" s="1"/>
  <c r="N238" i="25" s="1"/>
  <c r="CD68" i="46"/>
  <c r="O68" i="56" s="1"/>
  <c r="CD62" i="46"/>
  <c r="O62" i="56" s="1"/>
  <c r="BG645" i="64"/>
  <c r="CD65" i="46"/>
  <c r="O65" i="56" s="1"/>
  <c r="BG643" i="64"/>
  <c r="CD72" i="46"/>
  <c r="O72" i="56" s="1"/>
  <c r="BG646" i="64"/>
  <c r="CD66" i="46"/>
  <c r="O66" i="56" s="1"/>
  <c r="BG638" i="64"/>
  <c r="CD199" i="46"/>
  <c r="CD69" i="46"/>
  <c r="O69" i="56" s="1"/>
  <c r="BG634" i="64"/>
  <c r="BG644" i="64"/>
  <c r="BG642" i="64"/>
  <c r="CD177" i="46"/>
  <c r="O177" i="56" s="1"/>
  <c r="BG650" i="64"/>
  <c r="CD77" i="46"/>
  <c r="O77" i="56" s="1"/>
  <c r="BG653" i="64"/>
  <c r="CD60" i="46"/>
  <c r="O60" i="56" s="1"/>
  <c r="CD80" i="46"/>
  <c r="O80" i="56" s="1"/>
  <c r="CD64" i="46"/>
  <c r="O64" i="56" s="1"/>
  <c r="BG649" i="64"/>
  <c r="BG640" i="64"/>
  <c r="BG636" i="64"/>
  <c r="CD75" i="46"/>
  <c r="O75" i="56" s="1"/>
  <c r="BG651" i="64"/>
  <c r="CD67" i="46"/>
  <c r="O67" i="56" s="1"/>
  <c r="BG647" i="64"/>
  <c r="CD73" i="46"/>
  <c r="O73" i="56" s="1"/>
  <c r="BG641" i="64"/>
  <c r="CD63" i="46"/>
  <c r="O63" i="56" s="1"/>
  <c r="BG637" i="64"/>
  <c r="CD74" i="46"/>
  <c r="O74" i="56" s="1"/>
  <c r="BG648" i="64"/>
  <c r="CD79" i="46"/>
  <c r="O79" i="56" s="1"/>
  <c r="BG639" i="64"/>
  <c r="CF69" i="46"/>
  <c r="Q69" i="56" s="1"/>
  <c r="BI645" i="64"/>
  <c r="CF80" i="46"/>
  <c r="Q80" i="56" s="1"/>
  <c r="CF68" i="46"/>
  <c r="Q68" i="56" s="1"/>
  <c r="BI646" i="64"/>
  <c r="CF64" i="46"/>
  <c r="Q64" i="56" s="1"/>
  <c r="CF71" i="46"/>
  <c r="Q71" i="56" s="1"/>
  <c r="CF199" i="46"/>
  <c r="CF66" i="46"/>
  <c r="Q66" i="56" s="1"/>
  <c r="BI650" i="64"/>
  <c r="CF62" i="46"/>
  <c r="Q62" i="56" s="1"/>
  <c r="BI644" i="64"/>
  <c r="CF70" i="46"/>
  <c r="Q70" i="56" s="1"/>
  <c r="BI648" i="64"/>
  <c r="BI649" i="64"/>
  <c r="BI651" i="64"/>
  <c r="BI636" i="64"/>
  <c r="BI653" i="64"/>
  <c r="BI635" i="64"/>
  <c r="CF77" i="46"/>
  <c r="Q77" i="56" s="1"/>
  <c r="CF177" i="46"/>
  <c r="Q177" i="56" s="1"/>
  <c r="P226" i="25" s="1"/>
  <c r="CF60" i="46"/>
  <c r="Q60" i="56" s="1"/>
  <c r="CF72" i="46"/>
  <c r="Q72" i="56" s="1"/>
  <c r="BI647" i="64"/>
  <c r="CF67" i="46"/>
  <c r="Q67" i="56" s="1"/>
  <c r="BI634" i="64"/>
  <c r="CF74" i="46"/>
  <c r="Q74" i="56" s="1"/>
  <c r="CF20" i="46"/>
  <c r="CF63" i="46"/>
  <c r="Q63" i="56" s="1"/>
  <c r="BI641" i="64"/>
  <c r="CF189" i="46"/>
  <c r="Q189" i="56" s="1"/>
  <c r="P238" i="25" s="1"/>
  <c r="BI642" i="64"/>
  <c r="CF65" i="46"/>
  <c r="Q65" i="56" s="1"/>
  <c r="BI643" i="64"/>
  <c r="CF73" i="46"/>
  <c r="Q73" i="56" s="1"/>
  <c r="BI638" i="64"/>
  <c r="BI637" i="64"/>
  <c r="CF61" i="46"/>
  <c r="Q61" i="56" s="1"/>
  <c r="CF76" i="46"/>
  <c r="Q76" i="56" s="1"/>
  <c r="BI639" i="64"/>
  <c r="BI652" i="64"/>
  <c r="CF75" i="46"/>
  <c r="Q75" i="56" s="1"/>
  <c r="CF79" i="46"/>
  <c r="Q79" i="56" s="1"/>
  <c r="BI640" i="64"/>
  <c r="CG73" i="46"/>
  <c r="R73" i="56" s="1"/>
  <c r="CG61" i="46"/>
  <c r="R61" i="56" s="1"/>
  <c r="BJ643" i="64"/>
  <c r="CG76" i="46"/>
  <c r="R76" i="56" s="1"/>
  <c r="BJ642" i="64"/>
  <c r="BJ650" i="64"/>
  <c r="BJ634" i="64"/>
  <c r="CG70" i="46"/>
  <c r="R70" i="56" s="1"/>
  <c r="BJ638" i="64"/>
  <c r="BJ641" i="64"/>
  <c r="CG72" i="46"/>
  <c r="R72" i="56" s="1"/>
  <c r="CG68" i="46"/>
  <c r="R68" i="56" s="1"/>
  <c r="BJ644" i="64"/>
  <c r="BJ652" i="64"/>
  <c r="BJ637" i="64"/>
  <c r="CG74" i="46"/>
  <c r="R74" i="56" s="1"/>
  <c r="BJ649" i="64"/>
  <c r="BJ646" i="64"/>
  <c r="CG60" i="46"/>
  <c r="R60" i="56" s="1"/>
  <c r="CG80" i="46"/>
  <c r="R80" i="56" s="1"/>
  <c r="CG177" i="46"/>
  <c r="R177" i="56" s="1"/>
  <c r="Q226" i="25" s="1"/>
  <c r="BJ635" i="64"/>
  <c r="CG66" i="46"/>
  <c r="R66" i="56" s="1"/>
  <c r="BJ653" i="64"/>
  <c r="CG79" i="46"/>
  <c r="R79" i="56" s="1"/>
  <c r="BJ651" i="64"/>
  <c r="CG20" i="46"/>
  <c r="CG62" i="46"/>
  <c r="R62" i="56" s="1"/>
  <c r="CG75" i="46"/>
  <c r="R75" i="56" s="1"/>
  <c r="CG77" i="46"/>
  <c r="R77" i="56" s="1"/>
  <c r="BJ647" i="64"/>
  <c r="CG71" i="46"/>
  <c r="R71" i="56" s="1"/>
  <c r="BJ645" i="64"/>
  <c r="BJ639" i="64"/>
  <c r="CG189" i="46"/>
  <c r="R189" i="56" s="1"/>
  <c r="Q238" i="25" s="1"/>
  <c r="CG63" i="46"/>
  <c r="R63" i="56" s="1"/>
  <c r="CG67" i="46"/>
  <c r="R67" i="56" s="1"/>
  <c r="CG69" i="46"/>
  <c r="R69" i="56" s="1"/>
  <c r="BJ636" i="64"/>
  <c r="CG199" i="46"/>
  <c r="BJ640" i="64"/>
  <c r="CG64" i="46"/>
  <c r="R64" i="56" s="1"/>
  <c r="BJ648" i="64"/>
  <c r="CG65" i="46"/>
  <c r="R65" i="56" s="1"/>
  <c r="E79" i="56"/>
  <c r="AW284" i="64"/>
  <c r="AW576" i="64"/>
  <c r="AW213" i="64"/>
  <c r="AW358" i="64"/>
  <c r="AW503" i="64"/>
  <c r="AW142" i="64"/>
  <c r="AW430" i="64"/>
  <c r="AW71" i="64"/>
  <c r="E65" i="56"/>
  <c r="E62" i="56"/>
  <c r="E60" i="56"/>
  <c r="AW219" i="64"/>
  <c r="AW290" i="64"/>
  <c r="AW148" i="64"/>
  <c r="AW509" i="64"/>
  <c r="AW77" i="64"/>
  <c r="AW582" i="64"/>
  <c r="AW364" i="64"/>
  <c r="AW436" i="64"/>
  <c r="AW281" i="64"/>
  <c r="AW355" i="64"/>
  <c r="AW573" i="64"/>
  <c r="AW139" i="64"/>
  <c r="AW427" i="64"/>
  <c r="AW210" i="64"/>
  <c r="AW68" i="64"/>
  <c r="AW500" i="64"/>
  <c r="AW209" i="64"/>
  <c r="AW572" i="64"/>
  <c r="AW67" i="64"/>
  <c r="AW138" i="64"/>
  <c r="AW354" i="64"/>
  <c r="AW499" i="64"/>
  <c r="AW280" i="64"/>
  <c r="AW426" i="64"/>
  <c r="E67" i="56"/>
  <c r="AW217" i="64"/>
  <c r="AW146" i="64"/>
  <c r="AW434" i="64"/>
  <c r="AW362" i="64"/>
  <c r="AW507" i="64"/>
  <c r="AW288" i="64"/>
  <c r="AW580" i="64"/>
  <c r="AW75" i="64"/>
  <c r="E177" i="56"/>
  <c r="BP639" i="64"/>
  <c r="BP648" i="64"/>
  <c r="CM66" i="46"/>
  <c r="X66" i="56" s="1"/>
  <c r="CM74" i="46"/>
  <c r="X74" i="56" s="1"/>
  <c r="BP643" i="64"/>
  <c r="BP650" i="64"/>
  <c r="CM73" i="46"/>
  <c r="X73" i="56" s="1"/>
  <c r="BP637" i="64"/>
  <c r="BP635" i="64"/>
  <c r="CM72" i="46"/>
  <c r="X72" i="56" s="1"/>
  <c r="CM67" i="46"/>
  <c r="X67" i="56" s="1"/>
  <c r="CM80" i="46"/>
  <c r="X80" i="56" s="1"/>
  <c r="BP652" i="64"/>
  <c r="CM189" i="46"/>
  <c r="X189" i="56" s="1"/>
  <c r="W238" i="25" s="1"/>
  <c r="CM60" i="46"/>
  <c r="X60" i="56" s="1"/>
  <c r="CM64" i="46"/>
  <c r="X64" i="56" s="1"/>
  <c r="BP653" i="64"/>
  <c r="CM62" i="46"/>
  <c r="X62" i="56" s="1"/>
  <c r="CM68" i="46"/>
  <c r="X68" i="56" s="1"/>
  <c r="BP645" i="64"/>
  <c r="BP647" i="64"/>
  <c r="CM75" i="46"/>
  <c r="X75" i="56" s="1"/>
  <c r="CM76" i="46"/>
  <c r="X76" i="56" s="1"/>
  <c r="BP638" i="64"/>
  <c r="BP649" i="64"/>
  <c r="CM71" i="46"/>
  <c r="X71" i="56" s="1"/>
  <c r="CM63" i="46"/>
  <c r="X63" i="56" s="1"/>
  <c r="CM199" i="46"/>
  <c r="CM177" i="46"/>
  <c r="X177" i="56" s="1"/>
  <c r="W226" i="25" s="1"/>
  <c r="CM20" i="46"/>
  <c r="BP644" i="64"/>
  <c r="BP651" i="64"/>
  <c r="CM69" i="46"/>
  <c r="X69" i="56" s="1"/>
  <c r="CM77" i="46"/>
  <c r="X77" i="56" s="1"/>
  <c r="CM65" i="46"/>
  <c r="X65" i="56" s="1"/>
  <c r="BP634" i="64"/>
  <c r="BP640" i="64"/>
  <c r="CM61" i="46"/>
  <c r="X61" i="56" s="1"/>
  <c r="BP641" i="64"/>
  <c r="BP646" i="64"/>
  <c r="CM70" i="46"/>
  <c r="X70" i="56" s="1"/>
  <c r="CM79" i="46"/>
  <c r="X79" i="56" s="1"/>
  <c r="BP636" i="64"/>
  <c r="BP642" i="64"/>
  <c r="CJ189" i="46"/>
  <c r="U189" i="56" s="1"/>
  <c r="T238" i="25" s="1"/>
  <c r="BM644" i="64"/>
  <c r="CJ72" i="46"/>
  <c r="U72" i="56" s="1"/>
  <c r="BM650" i="64"/>
  <c r="BM651" i="64"/>
  <c r="CJ62" i="46"/>
  <c r="U62" i="56" s="1"/>
  <c r="BM638" i="64"/>
  <c r="BM641" i="64"/>
  <c r="BM634" i="64"/>
  <c r="CJ79" i="46"/>
  <c r="U79" i="56" s="1"/>
  <c r="BM637" i="64"/>
  <c r="CJ80" i="46"/>
  <c r="U80" i="56" s="1"/>
  <c r="CJ20" i="46"/>
  <c r="CJ68" i="46"/>
  <c r="U68" i="56" s="1"/>
  <c r="CJ73" i="46"/>
  <c r="U73" i="56" s="1"/>
  <c r="CJ63" i="46"/>
  <c r="U63" i="56" s="1"/>
  <c r="CJ67" i="46"/>
  <c r="U67" i="56" s="1"/>
  <c r="CJ65" i="46"/>
  <c r="U65" i="56" s="1"/>
  <c r="CJ69" i="46"/>
  <c r="U69" i="56" s="1"/>
  <c r="CJ64" i="46"/>
  <c r="U64" i="56" s="1"/>
  <c r="BM642" i="64"/>
  <c r="CJ177" i="46"/>
  <c r="U177" i="56" s="1"/>
  <c r="T226" i="25" s="1"/>
  <c r="BM643" i="64"/>
  <c r="CJ66" i="46"/>
  <c r="U66" i="56" s="1"/>
  <c r="BM649" i="64"/>
  <c r="CJ76" i="46"/>
  <c r="U76" i="56" s="1"/>
  <c r="CJ61" i="46"/>
  <c r="U61" i="56" s="1"/>
  <c r="CJ70" i="46"/>
  <c r="U70" i="56" s="1"/>
  <c r="BM635" i="64"/>
  <c r="CJ71" i="46"/>
  <c r="U71" i="56" s="1"/>
  <c r="CJ75" i="46"/>
  <c r="U75" i="56" s="1"/>
  <c r="BM653" i="64"/>
  <c r="CJ60" i="46"/>
  <c r="U60" i="56" s="1"/>
  <c r="CJ199" i="46"/>
  <c r="BM639" i="64"/>
  <c r="BM640" i="64"/>
  <c r="BM636" i="64"/>
  <c r="BM645" i="64"/>
  <c r="CJ77" i="46"/>
  <c r="U77" i="56" s="1"/>
  <c r="BM652" i="64"/>
  <c r="CJ74" i="46"/>
  <c r="U74" i="56" s="1"/>
  <c r="BM646" i="64"/>
  <c r="BM648" i="64"/>
  <c r="BM647" i="64"/>
  <c r="CC199" i="46"/>
  <c r="BF645" i="64"/>
  <c r="CC61" i="46"/>
  <c r="N61" i="56" s="1"/>
  <c r="CC66" i="46"/>
  <c r="N66" i="56" s="1"/>
  <c r="CC177" i="46"/>
  <c r="N177" i="56" s="1"/>
  <c r="CC20" i="46"/>
  <c r="BF651" i="64"/>
  <c r="CC69" i="46"/>
  <c r="N69" i="56" s="1"/>
  <c r="BF647" i="64"/>
  <c r="CC70" i="46"/>
  <c r="N70" i="56" s="1"/>
  <c r="BF639" i="64"/>
  <c r="CC72" i="46"/>
  <c r="N72" i="56" s="1"/>
  <c r="CC71" i="46"/>
  <c r="N71" i="56" s="1"/>
  <c r="BF636" i="64"/>
  <c r="BF643" i="64"/>
  <c r="CC80" i="46"/>
  <c r="N80" i="56" s="1"/>
  <c r="BF637" i="64"/>
  <c r="CC68" i="46"/>
  <c r="N68" i="56" s="1"/>
  <c r="BF634" i="64"/>
  <c r="CC67" i="46"/>
  <c r="N67" i="56" s="1"/>
  <c r="BF638" i="64"/>
  <c r="BF635" i="64"/>
  <c r="BF644" i="64"/>
  <c r="CC75" i="46"/>
  <c r="N75" i="56" s="1"/>
  <c r="BF646" i="64"/>
  <c r="CC74" i="46"/>
  <c r="N74" i="56" s="1"/>
  <c r="BF652" i="64"/>
  <c r="CC60" i="46"/>
  <c r="N60" i="56" s="1"/>
  <c r="BF648" i="64"/>
  <c r="CC64" i="46"/>
  <c r="N64" i="56" s="1"/>
  <c r="CC79" i="46"/>
  <c r="N79" i="56" s="1"/>
  <c r="BF653" i="64"/>
  <c r="CC65" i="46"/>
  <c r="N65" i="56" s="1"/>
  <c r="BF649" i="64"/>
  <c r="CC189" i="46"/>
  <c r="N189" i="56" s="1"/>
  <c r="M238" i="25" s="1"/>
  <c r="BF641" i="64"/>
  <c r="CC63" i="46"/>
  <c r="N63" i="56" s="1"/>
  <c r="BF650" i="64"/>
  <c r="BF642" i="64"/>
  <c r="BF640" i="64"/>
  <c r="CC77" i="46"/>
  <c r="N77" i="56" s="1"/>
  <c r="CC76" i="46"/>
  <c r="N76" i="56" s="1"/>
  <c r="CC73" i="46"/>
  <c r="N73" i="56" s="1"/>
  <c r="CC62" i="46"/>
  <c r="N62" i="56" s="1"/>
  <c r="BL651" i="64"/>
  <c r="CI80" i="46"/>
  <c r="T80" i="56" s="1"/>
  <c r="CI79" i="46"/>
  <c r="T79" i="56" s="1"/>
  <c r="BL647" i="64"/>
  <c r="BL640" i="64"/>
  <c r="BL649" i="64"/>
  <c r="CI67" i="46"/>
  <c r="T67" i="56" s="1"/>
  <c r="BL634" i="64"/>
  <c r="CI65" i="46"/>
  <c r="T65" i="56" s="1"/>
  <c r="CI62" i="46"/>
  <c r="T62" i="56" s="1"/>
  <c r="BL638" i="64"/>
  <c r="BL636" i="64"/>
  <c r="BL637" i="64"/>
  <c r="CI76" i="46"/>
  <c r="T76" i="56" s="1"/>
  <c r="BL639" i="64"/>
  <c r="CI61" i="46"/>
  <c r="T61" i="56" s="1"/>
  <c r="BL635" i="64"/>
  <c r="CI177" i="46"/>
  <c r="T177" i="56" s="1"/>
  <c r="S226" i="25" s="1"/>
  <c r="BL645" i="64"/>
  <c r="BL650" i="64"/>
  <c r="CI68" i="46"/>
  <c r="T68" i="56" s="1"/>
  <c r="CI66" i="46"/>
  <c r="T66" i="56" s="1"/>
  <c r="CI73" i="46"/>
  <c r="T73" i="56" s="1"/>
  <c r="BL642" i="64"/>
  <c r="CI189" i="46"/>
  <c r="T189" i="56" s="1"/>
  <c r="S238" i="25" s="1"/>
  <c r="BL652" i="64"/>
  <c r="CI72" i="46"/>
  <c r="T72" i="56" s="1"/>
  <c r="BL646" i="64"/>
  <c r="CI60" i="46"/>
  <c r="T60" i="56" s="1"/>
  <c r="CI77" i="46"/>
  <c r="T77" i="56" s="1"/>
  <c r="CI71" i="46"/>
  <c r="T71" i="56" s="1"/>
  <c r="CI70" i="46"/>
  <c r="T70" i="56" s="1"/>
  <c r="CI63" i="46"/>
  <c r="T63" i="56" s="1"/>
  <c r="CI64" i="46"/>
  <c r="T64" i="56" s="1"/>
  <c r="CI74" i="46"/>
  <c r="T74" i="56" s="1"/>
  <c r="BL643" i="64"/>
  <c r="BL644" i="64"/>
  <c r="CI75" i="46"/>
  <c r="T75" i="56" s="1"/>
  <c r="CI69" i="46"/>
  <c r="T69" i="56" s="1"/>
  <c r="BL653" i="64"/>
  <c r="BL648" i="64"/>
  <c r="CI199" i="46"/>
  <c r="BL641" i="64"/>
  <c r="CI20" i="46"/>
  <c r="AY641" i="64"/>
  <c r="BV65" i="46"/>
  <c r="G65" i="56" s="1"/>
  <c r="AY646" i="64"/>
  <c r="BV76" i="46"/>
  <c r="G76" i="56" s="1"/>
  <c r="AY639" i="64"/>
  <c r="BV70" i="46"/>
  <c r="G70" i="56" s="1"/>
  <c r="AY643" i="64"/>
  <c r="AY651" i="64"/>
  <c r="BV73" i="46"/>
  <c r="G73" i="56" s="1"/>
  <c r="BV199" i="46"/>
  <c r="AY648" i="64"/>
  <c r="AY640" i="64"/>
  <c r="AY637" i="64"/>
  <c r="BV177" i="46"/>
  <c r="G177" i="56" s="1"/>
  <c r="AY645" i="64"/>
  <c r="AY644" i="64"/>
  <c r="BV20" i="46"/>
  <c r="BV77" i="46"/>
  <c r="G77" i="56" s="1"/>
  <c r="AY652" i="64"/>
  <c r="AY649" i="64"/>
  <c r="BV80" i="46"/>
  <c r="G80" i="56" s="1"/>
  <c r="BV61" i="46"/>
  <c r="G61" i="56" s="1"/>
  <c r="BV63" i="46"/>
  <c r="G63" i="56" s="1"/>
  <c r="BV75" i="46"/>
  <c r="G75" i="56" s="1"/>
  <c r="BV67" i="46"/>
  <c r="G67" i="56" s="1"/>
  <c r="BV64" i="46"/>
  <c r="G64" i="56" s="1"/>
  <c r="AY638" i="64"/>
  <c r="AY642" i="64"/>
  <c r="AY653" i="64"/>
  <c r="BV62" i="46"/>
  <c r="G62" i="56" s="1"/>
  <c r="BV68" i="46"/>
  <c r="G68" i="56" s="1"/>
  <c r="BV189" i="46"/>
  <c r="G189" i="56" s="1"/>
  <c r="F238" i="25" s="1"/>
  <c r="AY647" i="64"/>
  <c r="BV74" i="46"/>
  <c r="G74" i="56" s="1"/>
  <c r="BV60" i="46"/>
  <c r="G60" i="56" s="1"/>
  <c r="AY636" i="64"/>
  <c r="AY635" i="64"/>
  <c r="BV71" i="46"/>
  <c r="G71" i="56" s="1"/>
  <c r="BV72" i="46"/>
  <c r="G72" i="56" s="1"/>
  <c r="BV69" i="46"/>
  <c r="G69" i="56" s="1"/>
  <c r="AY650" i="64"/>
  <c r="BV79" i="46"/>
  <c r="G79" i="56" s="1"/>
  <c r="BV66" i="46"/>
  <c r="G66" i="56" s="1"/>
  <c r="AY634" i="64"/>
  <c r="AW65" i="64"/>
  <c r="AW424" i="64"/>
  <c r="AW278" i="64"/>
  <c r="AW207" i="64"/>
  <c r="AW570" i="64"/>
  <c r="AW352" i="64"/>
  <c r="AW136" i="64"/>
  <c r="AW497" i="64"/>
  <c r="C116" i="36"/>
  <c r="E77" i="56"/>
  <c r="E63" i="56"/>
  <c r="E73" i="56"/>
  <c r="AW62" i="64"/>
  <c r="AW275" i="64"/>
  <c r="AW567" i="64"/>
  <c r="AW349" i="64"/>
  <c r="AW421" i="64"/>
  <c r="AW133" i="64"/>
  <c r="AW494" i="64"/>
  <c r="AW204" i="64"/>
  <c r="AW131" i="64"/>
  <c r="AW419" i="64"/>
  <c r="AW565" i="64"/>
  <c r="AW60" i="64"/>
  <c r="AW273" i="64"/>
  <c r="AW347" i="64"/>
  <c r="AW492" i="64"/>
  <c r="AW202" i="64"/>
  <c r="E71" i="56"/>
  <c r="E61" i="56"/>
  <c r="E76" i="56"/>
  <c r="D175" i="25"/>
  <c r="E199" i="56"/>
  <c r="BY79" i="46"/>
  <c r="J79" i="56" s="1"/>
  <c r="BY77" i="46"/>
  <c r="J77" i="56" s="1"/>
  <c r="BY199" i="46"/>
  <c r="BY63" i="46"/>
  <c r="J63" i="56" s="1"/>
  <c r="BB643" i="64"/>
  <c r="BB634" i="64"/>
  <c r="BB653" i="64"/>
  <c r="BY69" i="46"/>
  <c r="J69" i="56" s="1"/>
  <c r="BY75" i="46"/>
  <c r="J75" i="56" s="1"/>
  <c r="BY60" i="46"/>
  <c r="J60" i="56" s="1"/>
  <c r="BB639" i="64"/>
  <c r="BB641" i="64"/>
  <c r="BY65" i="46"/>
  <c r="J65" i="56" s="1"/>
  <c r="BB652" i="64"/>
  <c r="BB638" i="64"/>
  <c r="BY68" i="46"/>
  <c r="J68" i="56" s="1"/>
  <c r="BB647" i="64"/>
  <c r="BY70" i="46"/>
  <c r="J70" i="56" s="1"/>
  <c r="BB635" i="64"/>
  <c r="BY189" i="46"/>
  <c r="J189" i="56" s="1"/>
  <c r="I238" i="25" s="1"/>
  <c r="BB650" i="64"/>
  <c r="BY177" i="46"/>
  <c r="J177" i="56" s="1"/>
  <c r="I226" i="25" s="1"/>
  <c r="BY76" i="46"/>
  <c r="J76" i="56" s="1"/>
  <c r="BB651" i="64"/>
  <c r="BB640" i="64"/>
  <c r="BY61" i="46"/>
  <c r="J61" i="56" s="1"/>
  <c r="BB636" i="64"/>
  <c r="BY62" i="46"/>
  <c r="J62" i="56" s="1"/>
  <c r="BB644" i="64"/>
  <c r="BY74" i="46"/>
  <c r="J74" i="56" s="1"/>
  <c r="BY20" i="46"/>
  <c r="BY73" i="46"/>
  <c r="J73" i="56" s="1"/>
  <c r="BB648" i="64"/>
  <c r="BB642" i="64"/>
  <c r="BY64" i="46"/>
  <c r="J64" i="56" s="1"/>
  <c r="BY80" i="46"/>
  <c r="J80" i="56" s="1"/>
  <c r="BB637" i="64"/>
  <c r="BB646" i="64"/>
  <c r="BY67" i="46"/>
  <c r="J67" i="56" s="1"/>
  <c r="BY66" i="46"/>
  <c r="J66" i="56" s="1"/>
  <c r="BB645" i="64"/>
  <c r="BB649" i="64"/>
  <c r="BY71" i="46"/>
  <c r="J71" i="56" s="1"/>
  <c r="BY72" i="46"/>
  <c r="J72" i="56" s="1"/>
  <c r="CL73" i="46"/>
  <c r="W73" i="56" s="1"/>
  <c r="BO650" i="64"/>
  <c r="CL60" i="46"/>
  <c r="W60" i="56" s="1"/>
  <c r="CL61" i="46"/>
  <c r="W61" i="56" s="1"/>
  <c r="CL20" i="46"/>
  <c r="CL189" i="46"/>
  <c r="W189" i="56" s="1"/>
  <c r="V238" i="25" s="1"/>
  <c r="BO644" i="64"/>
  <c r="CL68" i="46"/>
  <c r="W68" i="56" s="1"/>
  <c r="BO646" i="64"/>
  <c r="CL64" i="46"/>
  <c r="W64" i="56" s="1"/>
  <c r="BO637" i="64"/>
  <c r="CL62" i="46"/>
  <c r="W62" i="56" s="1"/>
  <c r="BO640" i="64"/>
  <c r="BO652" i="64"/>
  <c r="BO635" i="64"/>
  <c r="CL74" i="46"/>
  <c r="W74" i="56" s="1"/>
  <c r="BO645" i="64"/>
  <c r="CL76" i="46"/>
  <c r="W76" i="56" s="1"/>
  <c r="BO639" i="64"/>
  <c r="CL66" i="46"/>
  <c r="W66" i="56" s="1"/>
  <c r="CL75" i="46"/>
  <c r="W75" i="56" s="1"/>
  <c r="CL63" i="46"/>
  <c r="W63" i="56" s="1"/>
  <c r="BO649" i="64"/>
  <c r="BO643" i="64"/>
  <c r="BO642" i="64"/>
  <c r="BO653" i="64"/>
  <c r="BO636" i="64"/>
  <c r="CL199" i="46"/>
  <c r="CL65" i="46"/>
  <c r="W65" i="56" s="1"/>
  <c r="CL67" i="46"/>
  <c r="W67" i="56" s="1"/>
  <c r="CL70" i="46"/>
  <c r="W70" i="56" s="1"/>
  <c r="BO651" i="64"/>
  <c r="BO634" i="64"/>
  <c r="CL71" i="46"/>
  <c r="W71" i="56" s="1"/>
  <c r="CL79" i="46"/>
  <c r="W79" i="56" s="1"/>
  <c r="CL177" i="46"/>
  <c r="W177" i="56" s="1"/>
  <c r="V226" i="25" s="1"/>
  <c r="CL80" i="46"/>
  <c r="W80" i="56" s="1"/>
  <c r="CL69" i="46"/>
  <c r="W69" i="56" s="1"/>
  <c r="CL72" i="46"/>
  <c r="W72" i="56" s="1"/>
  <c r="BO647" i="64"/>
  <c r="CL77" i="46"/>
  <c r="W77" i="56" s="1"/>
  <c r="BO641" i="64"/>
  <c r="BO638" i="64"/>
  <c r="BO648" i="64"/>
  <c r="BX72" i="46"/>
  <c r="I72" i="56" s="1"/>
  <c r="BX79" i="46"/>
  <c r="I79" i="56" s="1"/>
  <c r="BA653" i="64"/>
  <c r="BX67" i="46"/>
  <c r="I67" i="56" s="1"/>
  <c r="BX74" i="46"/>
  <c r="I74" i="56" s="1"/>
  <c r="BX69" i="46"/>
  <c r="I69" i="56" s="1"/>
  <c r="BA647" i="64"/>
  <c r="BX73" i="46"/>
  <c r="I73" i="56" s="1"/>
  <c r="BA646" i="64"/>
  <c r="BX62" i="46"/>
  <c r="I62" i="56" s="1"/>
  <c r="BX199" i="46"/>
  <c r="BA634" i="64"/>
  <c r="BA644" i="64"/>
  <c r="BX177" i="46"/>
  <c r="I177" i="56" s="1"/>
  <c r="BX20" i="46"/>
  <c r="BX61" i="46"/>
  <c r="I61" i="56" s="1"/>
  <c r="BA650" i="64"/>
  <c r="BX60" i="46"/>
  <c r="I60" i="56" s="1"/>
  <c r="BX64" i="46"/>
  <c r="I64" i="56" s="1"/>
  <c r="BX76" i="46"/>
  <c r="I76" i="56" s="1"/>
  <c r="BA637" i="64"/>
  <c r="BA648" i="64"/>
  <c r="BA641" i="64"/>
  <c r="BX68" i="46"/>
  <c r="I68" i="56" s="1"/>
  <c r="BX80" i="46"/>
  <c r="I80" i="56" s="1"/>
  <c r="BX77" i="46"/>
  <c r="I77" i="56" s="1"/>
  <c r="BA643" i="64"/>
  <c r="BA642" i="64"/>
  <c r="BX71" i="46"/>
  <c r="I71" i="56" s="1"/>
  <c r="BX75" i="46"/>
  <c r="I75" i="56" s="1"/>
  <c r="BA649" i="64"/>
  <c r="BA636" i="64"/>
  <c r="BA635" i="64"/>
  <c r="BX65" i="46"/>
  <c r="I65" i="56" s="1"/>
  <c r="BX66" i="46"/>
  <c r="I66" i="56" s="1"/>
  <c r="BA651" i="64"/>
  <c r="BA640" i="64"/>
  <c r="BA638" i="64"/>
  <c r="BX70" i="46"/>
  <c r="I70" i="56" s="1"/>
  <c r="BA639" i="64"/>
  <c r="BX63" i="46"/>
  <c r="I63" i="56" s="1"/>
  <c r="BA645" i="64"/>
  <c r="BA652" i="64"/>
  <c r="BX189" i="46"/>
  <c r="I189" i="56" s="1"/>
  <c r="H238" i="25" s="1"/>
  <c r="BW75" i="46"/>
  <c r="H75" i="56" s="1"/>
  <c r="BW69" i="46"/>
  <c r="H69" i="56" s="1"/>
  <c r="AZ636" i="64"/>
  <c r="BW20" i="46"/>
  <c r="AZ642" i="64"/>
  <c r="BW189" i="46"/>
  <c r="H189" i="56" s="1"/>
  <c r="G238" i="25" s="1"/>
  <c r="AZ635" i="64"/>
  <c r="BW70" i="46"/>
  <c r="H70" i="56" s="1"/>
  <c r="AZ643" i="64"/>
  <c r="BW61" i="46"/>
  <c r="H61" i="56" s="1"/>
  <c r="AZ639" i="64"/>
  <c r="BW68" i="46"/>
  <c r="H68" i="56" s="1"/>
  <c r="AZ641" i="64"/>
  <c r="BW62" i="46"/>
  <c r="H62" i="56" s="1"/>
  <c r="AZ650" i="64"/>
  <c r="BW64" i="46"/>
  <c r="H64" i="56" s="1"/>
  <c r="AZ637" i="64"/>
  <c r="AZ634" i="64"/>
  <c r="AZ648" i="64"/>
  <c r="BW73" i="46"/>
  <c r="H73" i="56" s="1"/>
  <c r="AZ649" i="64"/>
  <c r="AZ646" i="64"/>
  <c r="BW63" i="46"/>
  <c r="H63" i="56" s="1"/>
  <c r="AZ644" i="64"/>
  <c r="BW177" i="46"/>
  <c r="H177" i="56" s="1"/>
  <c r="AZ653" i="64"/>
  <c r="AZ652" i="64"/>
  <c r="AZ640" i="64"/>
  <c r="BW199" i="46"/>
  <c r="AZ645" i="64"/>
  <c r="AZ647" i="64"/>
  <c r="BW74" i="46"/>
  <c r="H74" i="56" s="1"/>
  <c r="BW60" i="46"/>
  <c r="H60" i="56" s="1"/>
  <c r="AZ638" i="64"/>
  <c r="BW65" i="46"/>
  <c r="H65" i="56" s="1"/>
  <c r="BW79" i="46"/>
  <c r="H79" i="56" s="1"/>
  <c r="BW76" i="46"/>
  <c r="H76" i="56" s="1"/>
  <c r="BW66" i="46"/>
  <c r="H66" i="56" s="1"/>
  <c r="BW72" i="46"/>
  <c r="H72" i="56" s="1"/>
  <c r="BW71" i="46"/>
  <c r="H71" i="56" s="1"/>
  <c r="BW67" i="46"/>
  <c r="H67" i="56" s="1"/>
  <c r="AZ651" i="64"/>
  <c r="BW80" i="46"/>
  <c r="H80" i="56" s="1"/>
  <c r="BW77" i="46"/>
  <c r="H77" i="56" s="1"/>
  <c r="E70" i="56"/>
  <c r="AW134" i="64"/>
  <c r="AW568" i="64"/>
  <c r="AW422" i="64"/>
  <c r="AW63" i="64"/>
  <c r="AW205" i="64"/>
  <c r="AW276" i="64"/>
  <c r="AW350" i="64"/>
  <c r="AW495" i="64"/>
  <c r="E74" i="56"/>
  <c r="AW438" i="64"/>
  <c r="AW79" i="64"/>
  <c r="AW584" i="64"/>
  <c r="AW221" i="64"/>
  <c r="AW511" i="64"/>
  <c r="AW366" i="64"/>
  <c r="AW150" i="64"/>
  <c r="AW292" i="64"/>
  <c r="BR253" i="46"/>
  <c r="E20" i="56"/>
  <c r="AW496" i="64"/>
  <c r="AW351" i="64"/>
  <c r="AW206" i="64"/>
  <c r="AW569" i="64"/>
  <c r="AW64" i="64"/>
  <c r="AW277" i="64"/>
  <c r="AW423" i="64"/>
  <c r="AW135" i="64"/>
  <c r="AW429" i="64"/>
  <c r="AW283" i="64"/>
  <c r="AW212" i="64"/>
  <c r="AW141" i="64"/>
  <c r="AW357" i="64"/>
  <c r="AW70" i="64"/>
  <c r="AW575" i="64"/>
  <c r="AW502" i="64"/>
  <c r="E68" i="56"/>
  <c r="AW61" i="64"/>
  <c r="AW566" i="64"/>
  <c r="AW274" i="64"/>
  <c r="AW203" i="64"/>
  <c r="AW420" i="64"/>
  <c r="AW132" i="64"/>
  <c r="AW493" i="64"/>
  <c r="AW348" i="64"/>
  <c r="AW579" i="64"/>
  <c r="AW287" i="64"/>
  <c r="AW361" i="64"/>
  <c r="AW145" i="64"/>
  <c r="AW216" i="64"/>
  <c r="AW433" i="64"/>
  <c r="AW506" i="64"/>
  <c r="AW74" i="64"/>
  <c r="E69" i="56"/>
  <c r="AW501" i="64"/>
  <c r="AW356" i="64"/>
  <c r="AW574" i="64"/>
  <c r="AW282" i="64"/>
  <c r="AW211" i="64"/>
  <c r="AW428" i="64"/>
  <c r="AW140" i="64"/>
  <c r="AW69" i="64"/>
  <c r="K332" i="25" l="1"/>
  <c r="W332" i="25"/>
  <c r="BQ644" i="64"/>
  <c r="CN69" i="46"/>
  <c r="CO69" i="46" s="1"/>
  <c r="BQ648" i="64"/>
  <c r="D69" i="56"/>
  <c r="K69" i="44" s="1"/>
  <c r="L69" i="44" s="1"/>
  <c r="D68" i="56"/>
  <c r="K68" i="44" s="1"/>
  <c r="L68" i="44" s="1"/>
  <c r="BQ637" i="64"/>
  <c r="BQ638" i="64"/>
  <c r="BQ653" i="64"/>
  <c r="CN20" i="46"/>
  <c r="CO20" i="46" s="1"/>
  <c r="CN70" i="46"/>
  <c r="CO70" i="46" s="1"/>
  <c r="CN68" i="46"/>
  <c r="CO68" i="46" s="1"/>
  <c r="D70" i="56"/>
  <c r="K70" i="44" s="1"/>
  <c r="L70" i="44" s="1"/>
  <c r="CN199" i="46"/>
  <c r="CO199" i="46" s="1"/>
  <c r="BQ643" i="64"/>
  <c r="BQ635" i="64"/>
  <c r="T332" i="25"/>
  <c r="V332" i="25"/>
  <c r="D74" i="56"/>
  <c r="K74" i="44" s="1"/>
  <c r="L74" i="44" s="1"/>
  <c r="CN74" i="46"/>
  <c r="CO74" i="46" s="1"/>
  <c r="BQ634" i="64"/>
  <c r="BQ642" i="64"/>
  <c r="BQ640" i="64"/>
  <c r="BQ652" i="64"/>
  <c r="BQ645" i="64"/>
  <c r="Q332" i="25"/>
  <c r="P332" i="25"/>
  <c r="S332" i="25"/>
  <c r="AZ360" i="64"/>
  <c r="AZ215" i="64"/>
  <c r="AZ144" i="64"/>
  <c r="AZ578" i="64"/>
  <c r="AZ505" i="64"/>
  <c r="AZ286" i="64"/>
  <c r="AZ73" i="64"/>
  <c r="AZ432" i="64"/>
  <c r="AZ78" i="64"/>
  <c r="AZ583" i="64"/>
  <c r="AZ149" i="64"/>
  <c r="AZ220" i="64"/>
  <c r="AZ510" i="64"/>
  <c r="AZ291" i="64"/>
  <c r="AZ437" i="64"/>
  <c r="AZ365" i="64"/>
  <c r="AZ506" i="64"/>
  <c r="AZ145" i="64"/>
  <c r="AZ216" i="64"/>
  <c r="AZ433" i="64"/>
  <c r="AZ287" i="64"/>
  <c r="AZ579" i="64"/>
  <c r="AZ74" i="64"/>
  <c r="AZ361" i="64"/>
  <c r="AZ581" i="64"/>
  <c r="AZ147" i="64"/>
  <c r="AZ363" i="64"/>
  <c r="AZ508" i="64"/>
  <c r="AZ289" i="64"/>
  <c r="AZ218" i="64"/>
  <c r="AZ76" i="64"/>
  <c r="AZ435" i="64"/>
  <c r="AZ278" i="64"/>
  <c r="AZ497" i="64"/>
  <c r="AZ136" i="64"/>
  <c r="AZ65" i="64"/>
  <c r="AZ352" i="64"/>
  <c r="AZ424" i="64"/>
  <c r="AZ207" i="64"/>
  <c r="AZ570" i="64"/>
  <c r="AZ203" i="64"/>
  <c r="AZ274" i="64"/>
  <c r="AZ493" i="64"/>
  <c r="AZ566" i="64"/>
  <c r="AZ348" i="64"/>
  <c r="AZ132" i="64"/>
  <c r="AZ61" i="64"/>
  <c r="AZ420" i="64"/>
  <c r="AZ275" i="64"/>
  <c r="AZ204" i="64"/>
  <c r="AZ349" i="64"/>
  <c r="AZ494" i="64"/>
  <c r="AZ567" i="64"/>
  <c r="AZ62" i="64"/>
  <c r="AZ421" i="64"/>
  <c r="AZ133" i="64"/>
  <c r="BA510" i="64"/>
  <c r="BA365" i="64"/>
  <c r="BA78" i="64"/>
  <c r="BA583" i="64"/>
  <c r="BA437" i="64"/>
  <c r="BA149" i="64"/>
  <c r="BA220" i="64"/>
  <c r="BA291" i="64"/>
  <c r="BA507" i="64"/>
  <c r="BA362" i="64"/>
  <c r="BA434" i="64"/>
  <c r="BA217" i="64"/>
  <c r="BA75" i="64"/>
  <c r="BA146" i="64"/>
  <c r="BA288" i="64"/>
  <c r="BA580" i="64"/>
  <c r="BA501" i="64"/>
  <c r="BA69" i="64"/>
  <c r="BA282" i="64"/>
  <c r="BA140" i="64"/>
  <c r="BA428" i="64"/>
  <c r="BA211" i="64"/>
  <c r="BA574" i="64"/>
  <c r="BA356" i="64"/>
  <c r="BA499" i="64"/>
  <c r="BA280" i="64"/>
  <c r="BA209" i="64"/>
  <c r="BA426" i="64"/>
  <c r="BA67" i="64"/>
  <c r="BA354" i="64"/>
  <c r="BA138" i="64"/>
  <c r="BA572" i="64"/>
  <c r="BV253" i="46"/>
  <c r="I20" i="56"/>
  <c r="I199" i="56"/>
  <c r="H175" i="25"/>
  <c r="H177" i="25" s="1"/>
  <c r="H56" i="57" s="1"/>
  <c r="BA578" i="64"/>
  <c r="BA73" i="64"/>
  <c r="BA286" i="64"/>
  <c r="BA505" i="64"/>
  <c r="BA215" i="64"/>
  <c r="BA144" i="64"/>
  <c r="BA432" i="64"/>
  <c r="BA360" i="64"/>
  <c r="BA292" i="64"/>
  <c r="BA366" i="64"/>
  <c r="BA221" i="64"/>
  <c r="BA438" i="64"/>
  <c r="BA584" i="64"/>
  <c r="BA150" i="64"/>
  <c r="BA511" i="64"/>
  <c r="BA79" i="64"/>
  <c r="BO64" i="64"/>
  <c r="BO277" i="64"/>
  <c r="BO569" i="64"/>
  <c r="BO206" i="64"/>
  <c r="BO351" i="64"/>
  <c r="BO496" i="64"/>
  <c r="BO135" i="64"/>
  <c r="BO423" i="64"/>
  <c r="BO421" i="64"/>
  <c r="BO204" i="64"/>
  <c r="BO567" i="64"/>
  <c r="BO494" i="64"/>
  <c r="BO275" i="64"/>
  <c r="BO349" i="64"/>
  <c r="BO62" i="64"/>
  <c r="BO133" i="64"/>
  <c r="BO507" i="64"/>
  <c r="BO434" i="64"/>
  <c r="BO75" i="64"/>
  <c r="BO288" i="64"/>
  <c r="BO146" i="64"/>
  <c r="BO580" i="64"/>
  <c r="BO362" i="64"/>
  <c r="BO217" i="64"/>
  <c r="BO207" i="64"/>
  <c r="BO570" i="64"/>
  <c r="BO136" i="64"/>
  <c r="BO278" i="64"/>
  <c r="BO424" i="64"/>
  <c r="BO352" i="64"/>
  <c r="BO497" i="64"/>
  <c r="BO65" i="64"/>
  <c r="BO274" i="64"/>
  <c r="BO566" i="64"/>
  <c r="BO132" i="64"/>
  <c r="BO420" i="64"/>
  <c r="BO493" i="64"/>
  <c r="BO203" i="64"/>
  <c r="BO61" i="64"/>
  <c r="BO348" i="64"/>
  <c r="BO422" i="64"/>
  <c r="BO205" i="64"/>
  <c r="BO568" i="64"/>
  <c r="BO350" i="64"/>
  <c r="BO134" i="64"/>
  <c r="BO495" i="64"/>
  <c r="BO276" i="64"/>
  <c r="BO63" i="64"/>
  <c r="BO212" i="64"/>
  <c r="BO70" i="64"/>
  <c r="BO502" i="64"/>
  <c r="BO575" i="64"/>
  <c r="BO141" i="64"/>
  <c r="BO357" i="64"/>
  <c r="BO283" i="64"/>
  <c r="BO429" i="64"/>
  <c r="V30" i="73"/>
  <c r="V25" i="71"/>
  <c r="V34" i="74"/>
  <c r="V32" i="75"/>
  <c r="V26" i="70"/>
  <c r="V26" i="47"/>
  <c r="V31" i="65"/>
  <c r="V37" i="69"/>
  <c r="BW253" i="46"/>
  <c r="J20" i="56"/>
  <c r="BB349" i="64"/>
  <c r="BB421" i="64"/>
  <c r="BB275" i="64"/>
  <c r="BB204" i="64"/>
  <c r="BB62" i="64"/>
  <c r="BB567" i="64"/>
  <c r="BB133" i="64"/>
  <c r="BB494" i="64"/>
  <c r="BB493" i="64"/>
  <c r="BB274" i="64"/>
  <c r="BB566" i="64"/>
  <c r="BB420" i="64"/>
  <c r="BB203" i="64"/>
  <c r="BB132" i="64"/>
  <c r="BB61" i="64"/>
  <c r="BB348" i="64"/>
  <c r="BB569" i="64"/>
  <c r="BB277" i="64"/>
  <c r="BB206" i="64"/>
  <c r="BB351" i="64"/>
  <c r="BB496" i="64"/>
  <c r="BB423" i="64"/>
  <c r="BB64" i="64"/>
  <c r="BB135" i="64"/>
  <c r="BB207" i="64"/>
  <c r="BB352" i="64"/>
  <c r="BB570" i="64"/>
  <c r="BB497" i="64"/>
  <c r="BB136" i="64"/>
  <c r="BB424" i="64"/>
  <c r="BB65" i="64"/>
  <c r="BB278" i="64"/>
  <c r="BB150" i="64"/>
  <c r="BB584" i="64"/>
  <c r="BB221" i="64"/>
  <c r="BB438" i="64"/>
  <c r="BB79" i="64"/>
  <c r="BB292" i="64"/>
  <c r="BB366" i="64"/>
  <c r="BB511" i="64"/>
  <c r="J199" i="56"/>
  <c r="I175" i="25"/>
  <c r="I177" i="25" s="1"/>
  <c r="I56" i="57" s="1"/>
  <c r="D177" i="25"/>
  <c r="D56" i="57" s="1"/>
  <c r="CN61" i="46"/>
  <c r="CO61" i="46" s="1"/>
  <c r="AW293" i="64"/>
  <c r="AW295" i="64" s="1"/>
  <c r="BT82" i="46" s="1"/>
  <c r="AW151" i="64"/>
  <c r="AW153" i="64" s="1"/>
  <c r="CN63" i="46"/>
  <c r="CO63" i="46" s="1"/>
  <c r="F226" i="25"/>
  <c r="F332" i="25" s="1"/>
  <c r="F175" i="25"/>
  <c r="F177" i="25" s="1"/>
  <c r="F56" i="57" s="1"/>
  <c r="G199" i="56"/>
  <c r="T199" i="56"/>
  <c r="S175" i="25"/>
  <c r="S177" i="25" s="1"/>
  <c r="S56" i="57" s="1"/>
  <c r="BL291" i="64"/>
  <c r="BL437" i="64"/>
  <c r="BL583" i="64"/>
  <c r="BL220" i="64"/>
  <c r="BL510" i="64"/>
  <c r="BL149" i="64"/>
  <c r="BL365" i="64"/>
  <c r="BL78" i="64"/>
  <c r="BL580" i="64"/>
  <c r="BL362" i="64"/>
  <c r="BL434" i="64"/>
  <c r="BL75" i="64"/>
  <c r="BL288" i="64"/>
  <c r="BL507" i="64"/>
  <c r="BL217" i="64"/>
  <c r="BL146" i="64"/>
  <c r="BF363" i="64"/>
  <c r="BF508" i="64"/>
  <c r="BF218" i="64"/>
  <c r="BF147" i="64"/>
  <c r="BF435" i="64"/>
  <c r="BF289" i="64"/>
  <c r="BF76" i="64"/>
  <c r="BF581" i="64"/>
  <c r="BF146" i="64"/>
  <c r="BF75" i="64"/>
  <c r="BF434" i="64"/>
  <c r="BF362" i="64"/>
  <c r="BF288" i="64"/>
  <c r="BF507" i="64"/>
  <c r="BF217" i="64"/>
  <c r="BF580" i="64"/>
  <c r="BF203" i="64"/>
  <c r="BF420" i="64"/>
  <c r="BF493" i="64"/>
  <c r="BF61" i="64"/>
  <c r="BF348" i="64"/>
  <c r="BF132" i="64"/>
  <c r="BF566" i="64"/>
  <c r="BF274" i="64"/>
  <c r="BF349" i="64"/>
  <c r="BF567" i="64"/>
  <c r="BF421" i="64"/>
  <c r="BF62" i="64"/>
  <c r="BF494" i="64"/>
  <c r="BF275" i="64"/>
  <c r="BF204" i="64"/>
  <c r="BF133" i="64"/>
  <c r="N20" i="56"/>
  <c r="CA253" i="46"/>
  <c r="BF71" i="64"/>
  <c r="BF284" i="64"/>
  <c r="BF576" i="64"/>
  <c r="BF503" i="64"/>
  <c r="BF142" i="64"/>
  <c r="BF213" i="64"/>
  <c r="BF358" i="64"/>
  <c r="BF430" i="64"/>
  <c r="BM143" i="64"/>
  <c r="BM285" i="64"/>
  <c r="BM431" i="64"/>
  <c r="BM72" i="64"/>
  <c r="BM504" i="64"/>
  <c r="BM359" i="64"/>
  <c r="BM577" i="64"/>
  <c r="BM214" i="64"/>
  <c r="BM503" i="64"/>
  <c r="BM213" i="64"/>
  <c r="BM358" i="64"/>
  <c r="BM430" i="64"/>
  <c r="BM71" i="64"/>
  <c r="BM142" i="64"/>
  <c r="BM576" i="64"/>
  <c r="BM284" i="64"/>
  <c r="U199" i="56"/>
  <c r="T175" i="25"/>
  <c r="T177" i="25" s="1"/>
  <c r="T56" i="57" s="1"/>
  <c r="BM212" i="64"/>
  <c r="BM283" i="64"/>
  <c r="BM70" i="64"/>
  <c r="BM575" i="64"/>
  <c r="BM141" i="64"/>
  <c r="BM357" i="64"/>
  <c r="BM502" i="64"/>
  <c r="BM429" i="64"/>
  <c r="CK253" i="46"/>
  <c r="X20" i="56"/>
  <c r="BP147" i="64"/>
  <c r="BP508" i="64"/>
  <c r="BP435" i="64"/>
  <c r="BP218" i="64"/>
  <c r="BP363" i="64"/>
  <c r="BP76" i="64"/>
  <c r="BP581" i="64"/>
  <c r="BP289" i="64"/>
  <c r="BP287" i="64"/>
  <c r="BP216" i="64"/>
  <c r="BP145" i="64"/>
  <c r="BP361" i="64"/>
  <c r="BP433" i="64"/>
  <c r="BP579" i="64"/>
  <c r="BP506" i="64"/>
  <c r="BP74" i="64"/>
  <c r="D62" i="56"/>
  <c r="K62" i="44" s="1"/>
  <c r="L62" i="44" s="1"/>
  <c r="BJ216" i="64"/>
  <c r="BJ433" i="64"/>
  <c r="BJ145" i="64"/>
  <c r="BJ74" i="64"/>
  <c r="BJ579" i="64"/>
  <c r="BJ506" i="64"/>
  <c r="BJ287" i="64"/>
  <c r="BJ361" i="64"/>
  <c r="BJ204" i="64"/>
  <c r="BJ567" i="64"/>
  <c r="BJ349" i="64"/>
  <c r="BJ494" i="64"/>
  <c r="BJ133" i="64"/>
  <c r="BJ275" i="64"/>
  <c r="BJ421" i="64"/>
  <c r="BJ62" i="64"/>
  <c r="BJ360" i="64"/>
  <c r="BJ215" i="64"/>
  <c r="BJ144" i="64"/>
  <c r="BJ73" i="64"/>
  <c r="BJ286" i="64"/>
  <c r="BJ578" i="64"/>
  <c r="BJ505" i="64"/>
  <c r="BJ432" i="64"/>
  <c r="R20" i="56"/>
  <c r="CE253" i="46"/>
  <c r="Q30" i="73"/>
  <c r="Q26" i="70"/>
  <c r="Q26" i="47"/>
  <c r="Q37" i="69"/>
  <c r="Q32" i="75"/>
  <c r="Q34" i="74"/>
  <c r="Q25" i="71"/>
  <c r="Q31" i="65"/>
  <c r="BJ568" i="64"/>
  <c r="BJ276" i="64"/>
  <c r="BJ422" i="64"/>
  <c r="BJ63" i="64"/>
  <c r="BJ495" i="64"/>
  <c r="BJ350" i="64"/>
  <c r="BJ134" i="64"/>
  <c r="BJ205" i="64"/>
  <c r="BJ565" i="64"/>
  <c r="BJ347" i="64"/>
  <c r="BJ492" i="64"/>
  <c r="BJ131" i="64"/>
  <c r="BJ419" i="64"/>
  <c r="BJ60" i="64"/>
  <c r="BJ202" i="64"/>
  <c r="BJ273" i="64"/>
  <c r="BJ356" i="64"/>
  <c r="BJ282" i="64"/>
  <c r="BJ140" i="64"/>
  <c r="BJ428" i="64"/>
  <c r="BJ574" i="64"/>
  <c r="BJ69" i="64"/>
  <c r="BJ211" i="64"/>
  <c r="BJ501" i="64"/>
  <c r="BI274" i="64"/>
  <c r="BI420" i="64"/>
  <c r="BI348" i="64"/>
  <c r="BI203" i="64"/>
  <c r="BI61" i="64"/>
  <c r="BI132" i="64"/>
  <c r="BI566" i="64"/>
  <c r="BI493" i="64"/>
  <c r="BI434" i="64"/>
  <c r="BI75" i="64"/>
  <c r="BI362" i="64"/>
  <c r="BI146" i="64"/>
  <c r="BI580" i="64"/>
  <c r="BI507" i="64"/>
  <c r="BI288" i="64"/>
  <c r="BI217" i="64"/>
  <c r="BG66" i="64"/>
  <c r="BG353" i="64"/>
  <c r="BG208" i="64"/>
  <c r="BG498" i="64"/>
  <c r="BG425" i="64"/>
  <c r="BG571" i="64"/>
  <c r="BG137" i="64"/>
  <c r="BG279" i="64"/>
  <c r="N30" i="73"/>
  <c r="N26" i="47"/>
  <c r="N26" i="70"/>
  <c r="N31" i="65"/>
  <c r="N37" i="69"/>
  <c r="N34" i="74"/>
  <c r="N25" i="71"/>
  <c r="N32" i="75"/>
  <c r="N226" i="25"/>
  <c r="N332" i="25" s="1"/>
  <c r="BG285" i="64"/>
  <c r="BG504" i="64"/>
  <c r="BG431" i="64"/>
  <c r="BG577" i="64"/>
  <c r="BG143" i="64"/>
  <c r="BG72" i="64"/>
  <c r="BG214" i="64"/>
  <c r="BG359" i="64"/>
  <c r="BG213" i="64"/>
  <c r="BG503" i="64"/>
  <c r="BG71" i="64"/>
  <c r="BG142" i="64"/>
  <c r="BG576" i="64"/>
  <c r="BG284" i="64"/>
  <c r="BG358" i="64"/>
  <c r="BG430" i="64"/>
  <c r="BG203" i="64"/>
  <c r="BG61" i="64"/>
  <c r="BG274" i="64"/>
  <c r="BG493" i="64"/>
  <c r="BG132" i="64"/>
  <c r="BG566" i="64"/>
  <c r="BG420" i="64"/>
  <c r="BG348" i="64"/>
  <c r="BH419" i="64"/>
  <c r="BH60" i="64"/>
  <c r="BH131" i="64"/>
  <c r="BH347" i="64"/>
  <c r="BH273" i="64"/>
  <c r="BH565" i="64"/>
  <c r="BH492" i="64"/>
  <c r="BH202" i="64"/>
  <c r="BH361" i="64"/>
  <c r="BH506" i="64"/>
  <c r="BH74" i="64"/>
  <c r="BH216" i="64"/>
  <c r="BH145" i="64"/>
  <c r="BH433" i="64"/>
  <c r="BH287" i="64"/>
  <c r="BH579" i="64"/>
  <c r="BH569" i="64"/>
  <c r="BH496" i="64"/>
  <c r="BH351" i="64"/>
  <c r="BH277" i="64"/>
  <c r="BH135" i="64"/>
  <c r="BH423" i="64"/>
  <c r="BH206" i="64"/>
  <c r="BH64" i="64"/>
  <c r="BH436" i="64"/>
  <c r="BH509" i="64"/>
  <c r="BH148" i="64"/>
  <c r="BH364" i="64"/>
  <c r="BH290" i="64"/>
  <c r="BH77" i="64"/>
  <c r="BH219" i="64"/>
  <c r="BH582" i="64"/>
  <c r="P199" i="56"/>
  <c r="O175" i="25"/>
  <c r="O177" i="25" s="1"/>
  <c r="O56" i="57" s="1"/>
  <c r="BK139" i="64"/>
  <c r="BK573" i="64"/>
  <c r="BK500" i="64"/>
  <c r="BK210" i="64"/>
  <c r="BK281" i="64"/>
  <c r="BK68" i="64"/>
  <c r="BK355" i="64"/>
  <c r="BK427" i="64"/>
  <c r="BK206" i="64"/>
  <c r="BK569" i="64"/>
  <c r="BK496" i="64"/>
  <c r="BK135" i="64"/>
  <c r="BK423" i="64"/>
  <c r="BK64" i="64"/>
  <c r="BK351" i="64"/>
  <c r="BK277" i="64"/>
  <c r="BK581" i="64"/>
  <c r="BK147" i="64"/>
  <c r="BK218" i="64"/>
  <c r="BK76" i="64"/>
  <c r="BK508" i="64"/>
  <c r="BK435" i="64"/>
  <c r="BK363" i="64"/>
  <c r="BK289" i="64"/>
  <c r="BK211" i="64"/>
  <c r="BK282" i="64"/>
  <c r="BK69" i="64"/>
  <c r="BK356" i="64"/>
  <c r="BK428" i="64"/>
  <c r="BK501" i="64"/>
  <c r="BK574" i="64"/>
  <c r="BK140" i="64"/>
  <c r="BK431" i="64"/>
  <c r="BK143" i="64"/>
  <c r="BK72" i="64"/>
  <c r="BK504" i="64"/>
  <c r="BK359" i="64"/>
  <c r="BK285" i="64"/>
  <c r="BK214" i="64"/>
  <c r="BK577" i="64"/>
  <c r="BH83" i="46"/>
  <c r="N83" i="56" s="1"/>
  <c r="M38" i="57" s="1"/>
  <c r="CC209" i="46"/>
  <c r="N209" i="56" s="1"/>
  <c r="M32" i="57" s="1"/>
  <c r="CC207" i="46"/>
  <c r="CC208" i="46"/>
  <c r="N208" i="56" s="1"/>
  <c r="CG208" i="46"/>
  <c r="R208" i="56" s="1"/>
  <c r="BL83" i="46"/>
  <c r="R83" i="56" s="1"/>
  <c r="Q38" i="57" s="1"/>
  <c r="CG209" i="46"/>
  <c r="R209" i="56" s="1"/>
  <c r="Q32" i="57" s="1"/>
  <c r="CG207" i="46"/>
  <c r="CM207" i="46"/>
  <c r="BR83" i="46"/>
  <c r="X83" i="56" s="1"/>
  <c r="W38" i="57" s="1"/>
  <c r="CM208" i="46"/>
  <c r="X208" i="56" s="1"/>
  <c r="CM209" i="46"/>
  <c r="X209" i="56" s="1"/>
  <c r="W32" i="57" s="1"/>
  <c r="CK207" i="46"/>
  <c r="BP83" i="46"/>
  <c r="V83" i="56" s="1"/>
  <c r="U38" i="57" s="1"/>
  <c r="CK209" i="46"/>
  <c r="V209" i="56" s="1"/>
  <c r="U32" i="57" s="1"/>
  <c r="CK208" i="46"/>
  <c r="V208" i="56" s="1"/>
  <c r="BI83" i="46"/>
  <c r="O83" i="56" s="1"/>
  <c r="N38" i="57" s="1"/>
  <c r="CD208" i="46"/>
  <c r="O208" i="56" s="1"/>
  <c r="CD209" i="46"/>
  <c r="O209" i="56" s="1"/>
  <c r="N32" i="57" s="1"/>
  <c r="CD207" i="46"/>
  <c r="CN64" i="46"/>
  <c r="CO64" i="46" s="1"/>
  <c r="CN75" i="46"/>
  <c r="CO75" i="46" s="1"/>
  <c r="CN72" i="46"/>
  <c r="CO72" i="46" s="1"/>
  <c r="BE353" i="64"/>
  <c r="BE137" i="64"/>
  <c r="BE425" i="64"/>
  <c r="BE279" i="64"/>
  <c r="BE571" i="64"/>
  <c r="BE66" i="64"/>
  <c r="BE498" i="64"/>
  <c r="BE208" i="64"/>
  <c r="BE495" i="64"/>
  <c r="BE350" i="64"/>
  <c r="BE568" i="64"/>
  <c r="BE205" i="64"/>
  <c r="BE63" i="64"/>
  <c r="BE276" i="64"/>
  <c r="BE422" i="64"/>
  <c r="BE134" i="64"/>
  <c r="BE499" i="64"/>
  <c r="BE354" i="64"/>
  <c r="BE572" i="64"/>
  <c r="BE138" i="64"/>
  <c r="BE426" i="64"/>
  <c r="BE209" i="64"/>
  <c r="BE280" i="64"/>
  <c r="BE67" i="64"/>
  <c r="BE133" i="64"/>
  <c r="BE421" i="64"/>
  <c r="BE275" i="64"/>
  <c r="BE349" i="64"/>
  <c r="BE204" i="64"/>
  <c r="BE62" i="64"/>
  <c r="BE494" i="64"/>
  <c r="BE567" i="64"/>
  <c r="BZ253" i="46"/>
  <c r="M20" i="56"/>
  <c r="BE277" i="64"/>
  <c r="BE135" i="64"/>
  <c r="BE423" i="64"/>
  <c r="BE64" i="64"/>
  <c r="BE351" i="64"/>
  <c r="BE206" i="64"/>
  <c r="BE569" i="64"/>
  <c r="BE496" i="64"/>
  <c r="AX366" i="64"/>
  <c r="AX79" i="64"/>
  <c r="AX438" i="64"/>
  <c r="AX584" i="64"/>
  <c r="AX511" i="64"/>
  <c r="AX221" i="64"/>
  <c r="AX292" i="64"/>
  <c r="AX150" i="64"/>
  <c r="AX361" i="64"/>
  <c r="AX506" i="64"/>
  <c r="AX287" i="64"/>
  <c r="AX145" i="64"/>
  <c r="AX74" i="64"/>
  <c r="AX433" i="64"/>
  <c r="AX579" i="64"/>
  <c r="AX216" i="64"/>
  <c r="E26" i="70"/>
  <c r="E31" i="65"/>
  <c r="E37" i="69"/>
  <c r="C29" i="72"/>
  <c r="E32" i="75"/>
  <c r="E30" i="73"/>
  <c r="E25" i="71"/>
  <c r="E26" i="47"/>
  <c r="E34" i="74"/>
  <c r="AX565" i="64"/>
  <c r="AX202" i="64"/>
  <c r="AX419" i="64"/>
  <c r="AX273" i="64"/>
  <c r="AX492" i="64"/>
  <c r="AX60" i="64"/>
  <c r="AX347" i="64"/>
  <c r="AX131" i="64"/>
  <c r="BC497" i="64"/>
  <c r="BC278" i="64"/>
  <c r="BC424" i="64"/>
  <c r="BC352" i="64"/>
  <c r="BC136" i="64"/>
  <c r="BC65" i="64"/>
  <c r="BC570" i="64"/>
  <c r="BC207" i="64"/>
  <c r="BC576" i="64"/>
  <c r="BC213" i="64"/>
  <c r="BC284" i="64"/>
  <c r="BC358" i="64"/>
  <c r="BC71" i="64"/>
  <c r="BC503" i="64"/>
  <c r="BC142" i="64"/>
  <c r="BC430" i="64"/>
  <c r="BC205" i="64"/>
  <c r="BC134" i="64"/>
  <c r="BC63" i="64"/>
  <c r="BC350" i="64"/>
  <c r="BC495" i="64"/>
  <c r="BC422" i="64"/>
  <c r="BC276" i="64"/>
  <c r="BC568" i="64"/>
  <c r="BC420" i="64"/>
  <c r="BC274" i="64"/>
  <c r="BC61" i="64"/>
  <c r="BC132" i="64"/>
  <c r="BC493" i="64"/>
  <c r="BC566" i="64"/>
  <c r="BC203" i="64"/>
  <c r="BC348" i="64"/>
  <c r="BC356" i="64"/>
  <c r="BC501" i="64"/>
  <c r="BC282" i="64"/>
  <c r="BC69" i="64"/>
  <c r="BC140" i="64"/>
  <c r="BC574" i="64"/>
  <c r="BC211" i="64"/>
  <c r="BC428" i="64"/>
  <c r="CI253" i="46"/>
  <c r="V20" i="56"/>
  <c r="U32" i="75"/>
  <c r="U26" i="70"/>
  <c r="U31" i="65"/>
  <c r="U26" i="47"/>
  <c r="U37" i="69"/>
  <c r="U34" i="74"/>
  <c r="U30" i="73"/>
  <c r="U25" i="71"/>
  <c r="BN347" i="64"/>
  <c r="BN131" i="64"/>
  <c r="BN492" i="64"/>
  <c r="BN60" i="64"/>
  <c r="BN273" i="64"/>
  <c r="BN202" i="64"/>
  <c r="BN419" i="64"/>
  <c r="BN565" i="64"/>
  <c r="BN292" i="64"/>
  <c r="BN221" i="64"/>
  <c r="BN150" i="64"/>
  <c r="BN366" i="64"/>
  <c r="BN79" i="64"/>
  <c r="BN584" i="64"/>
  <c r="BN511" i="64"/>
  <c r="BN438" i="64"/>
  <c r="BN69" i="64"/>
  <c r="BN282" i="64"/>
  <c r="BN140" i="64"/>
  <c r="BN211" i="64"/>
  <c r="BN574" i="64"/>
  <c r="BN356" i="64"/>
  <c r="BN428" i="64"/>
  <c r="BN501" i="64"/>
  <c r="BN434" i="64"/>
  <c r="BN507" i="64"/>
  <c r="BN217" i="64"/>
  <c r="BN288" i="64"/>
  <c r="BN75" i="64"/>
  <c r="BN580" i="64"/>
  <c r="BN146" i="64"/>
  <c r="BN362" i="64"/>
  <c r="BN350" i="64"/>
  <c r="BN205" i="64"/>
  <c r="BN276" i="64"/>
  <c r="BN568" i="64"/>
  <c r="BN422" i="64"/>
  <c r="BN495" i="64"/>
  <c r="BN134" i="64"/>
  <c r="BN63" i="64"/>
  <c r="BD205" i="64"/>
  <c r="BD134" i="64"/>
  <c r="BD495" i="64"/>
  <c r="BD422" i="64"/>
  <c r="BD568" i="64"/>
  <c r="BD276" i="64"/>
  <c r="BD350" i="64"/>
  <c r="BD63" i="64"/>
  <c r="BD366" i="64"/>
  <c r="BD511" i="64"/>
  <c r="BD438" i="64"/>
  <c r="BD221" i="64"/>
  <c r="BD584" i="64"/>
  <c r="BD150" i="64"/>
  <c r="BD292" i="64"/>
  <c r="BD79" i="64"/>
  <c r="BD430" i="64"/>
  <c r="BD576" i="64"/>
  <c r="BD71" i="64"/>
  <c r="BD358" i="64"/>
  <c r="BD142" i="64"/>
  <c r="BD503" i="64"/>
  <c r="BD284" i="64"/>
  <c r="BD213" i="64"/>
  <c r="BD64" i="64"/>
  <c r="BD277" i="64"/>
  <c r="BD206" i="64"/>
  <c r="BD569" i="64"/>
  <c r="BD496" i="64"/>
  <c r="BD423" i="64"/>
  <c r="BD351" i="64"/>
  <c r="BD135" i="64"/>
  <c r="BD66" i="64"/>
  <c r="BD279" i="64"/>
  <c r="BD208" i="64"/>
  <c r="BD498" i="64"/>
  <c r="BD425" i="64"/>
  <c r="BD137" i="64"/>
  <c r="BD571" i="64"/>
  <c r="BD353" i="64"/>
  <c r="K25" i="71"/>
  <c r="K26" i="70"/>
  <c r="K32" i="75"/>
  <c r="K31" i="65"/>
  <c r="K30" i="73"/>
  <c r="K34" i="74"/>
  <c r="K37" i="69"/>
  <c r="K26" i="47"/>
  <c r="BD76" i="64"/>
  <c r="BD581" i="64"/>
  <c r="BD435" i="64"/>
  <c r="BD508" i="64"/>
  <c r="BD147" i="64"/>
  <c r="BD289" i="64"/>
  <c r="BD218" i="64"/>
  <c r="BD363" i="64"/>
  <c r="BD143" i="64"/>
  <c r="BD214" i="64"/>
  <c r="BD359" i="64"/>
  <c r="BD577" i="64"/>
  <c r="BD504" i="64"/>
  <c r="BD431" i="64"/>
  <c r="BD285" i="64"/>
  <c r="BD72" i="64"/>
  <c r="AZ219" i="64"/>
  <c r="AZ148" i="64"/>
  <c r="AZ290" i="64"/>
  <c r="AZ436" i="64"/>
  <c r="AZ77" i="64"/>
  <c r="AZ364" i="64"/>
  <c r="AZ509" i="64"/>
  <c r="AZ582" i="64"/>
  <c r="AZ277" i="64"/>
  <c r="AZ135" i="64"/>
  <c r="AZ64" i="64"/>
  <c r="AZ569" i="64"/>
  <c r="AZ351" i="64"/>
  <c r="AZ423" i="64"/>
  <c r="AZ496" i="64"/>
  <c r="AZ206" i="64"/>
  <c r="AZ576" i="64"/>
  <c r="AZ71" i="64"/>
  <c r="AZ358" i="64"/>
  <c r="AZ503" i="64"/>
  <c r="AZ142" i="64"/>
  <c r="AZ213" i="64"/>
  <c r="AZ284" i="64"/>
  <c r="AZ430" i="64"/>
  <c r="AZ438" i="64"/>
  <c r="AZ79" i="64"/>
  <c r="AZ584" i="64"/>
  <c r="AZ366" i="64"/>
  <c r="AZ221" i="64"/>
  <c r="AZ150" i="64"/>
  <c r="AZ292" i="64"/>
  <c r="AZ511" i="64"/>
  <c r="AZ214" i="64"/>
  <c r="AZ431" i="64"/>
  <c r="AZ504" i="64"/>
  <c r="AZ143" i="64"/>
  <c r="AZ72" i="64"/>
  <c r="AZ577" i="64"/>
  <c r="AZ285" i="64"/>
  <c r="AZ359" i="64"/>
  <c r="AZ565" i="64"/>
  <c r="AZ202" i="64"/>
  <c r="AZ60" i="64"/>
  <c r="AZ492" i="64"/>
  <c r="AZ419" i="64"/>
  <c r="AZ131" i="64"/>
  <c r="AZ347" i="64"/>
  <c r="AZ273" i="64"/>
  <c r="BA503" i="64"/>
  <c r="BA430" i="64"/>
  <c r="BA576" i="64"/>
  <c r="BA71" i="64"/>
  <c r="BA284" i="64"/>
  <c r="BA142" i="64"/>
  <c r="BA358" i="64"/>
  <c r="BA213" i="64"/>
  <c r="BA351" i="64"/>
  <c r="BA423" i="64"/>
  <c r="BA135" i="64"/>
  <c r="BA206" i="64"/>
  <c r="BA64" i="64"/>
  <c r="BA569" i="64"/>
  <c r="BA277" i="64"/>
  <c r="BA496" i="64"/>
  <c r="BA433" i="64"/>
  <c r="BA216" i="64"/>
  <c r="BA506" i="64"/>
  <c r="BA287" i="64"/>
  <c r="BA579" i="64"/>
  <c r="BA145" i="64"/>
  <c r="BA74" i="64"/>
  <c r="BA361" i="64"/>
  <c r="H30" i="73"/>
  <c r="H26" i="70"/>
  <c r="H31" i="65"/>
  <c r="H25" i="71"/>
  <c r="H26" i="47"/>
  <c r="H34" i="74"/>
  <c r="H32" i="75"/>
  <c r="H37" i="69"/>
  <c r="H226" i="25"/>
  <c r="H332" i="25" s="1"/>
  <c r="BO572" i="64"/>
  <c r="BO354" i="64"/>
  <c r="BO138" i="64"/>
  <c r="BO209" i="64"/>
  <c r="BO426" i="64"/>
  <c r="BO67" i="64"/>
  <c r="BO280" i="64"/>
  <c r="BO499" i="64"/>
  <c r="BO366" i="64"/>
  <c r="BO438" i="64"/>
  <c r="BO150" i="64"/>
  <c r="BO79" i="64"/>
  <c r="BO584" i="64"/>
  <c r="BO221" i="64"/>
  <c r="BO511" i="64"/>
  <c r="BO292" i="64"/>
  <c r="BO437" i="64"/>
  <c r="BO291" i="64"/>
  <c r="BO510" i="64"/>
  <c r="BO220" i="64"/>
  <c r="BO78" i="64"/>
  <c r="BO365" i="64"/>
  <c r="BO583" i="64"/>
  <c r="BO149" i="64"/>
  <c r="BO218" i="64"/>
  <c r="BO363" i="64"/>
  <c r="BO581" i="64"/>
  <c r="BO289" i="64"/>
  <c r="BO435" i="64"/>
  <c r="BO76" i="64"/>
  <c r="BO508" i="64"/>
  <c r="BO147" i="64"/>
  <c r="BB580" i="64"/>
  <c r="BB362" i="64"/>
  <c r="BB217" i="64"/>
  <c r="BB434" i="64"/>
  <c r="BB507" i="64"/>
  <c r="BB146" i="64"/>
  <c r="BB75" i="64"/>
  <c r="BB288" i="64"/>
  <c r="BB285" i="64"/>
  <c r="BB504" i="64"/>
  <c r="BB214" i="64"/>
  <c r="BB431" i="64"/>
  <c r="BB577" i="64"/>
  <c r="BB359" i="64"/>
  <c r="BB72" i="64"/>
  <c r="BB143" i="64"/>
  <c r="BB281" i="64"/>
  <c r="BB210" i="64"/>
  <c r="BB500" i="64"/>
  <c r="BB139" i="64"/>
  <c r="BB573" i="64"/>
  <c r="BB68" i="64"/>
  <c r="BB427" i="64"/>
  <c r="BB355" i="64"/>
  <c r="I332" i="25"/>
  <c r="BB220" i="64"/>
  <c r="BB583" i="64"/>
  <c r="BB149" i="64"/>
  <c r="BB510" i="64"/>
  <c r="BB437" i="64"/>
  <c r="BB365" i="64"/>
  <c r="BB291" i="64"/>
  <c r="BB78" i="64"/>
  <c r="I31" i="65"/>
  <c r="I30" i="73"/>
  <c r="I37" i="69"/>
  <c r="I25" i="71"/>
  <c r="I26" i="70"/>
  <c r="I32" i="75"/>
  <c r="I34" i="74"/>
  <c r="I26" i="47"/>
  <c r="BB273" i="64"/>
  <c r="BB565" i="64"/>
  <c r="BB419" i="64"/>
  <c r="BB60" i="64"/>
  <c r="BB131" i="64"/>
  <c r="BB492" i="64"/>
  <c r="BB202" i="64"/>
  <c r="BB347" i="64"/>
  <c r="D61" i="56"/>
  <c r="K61" i="44" s="1"/>
  <c r="L61" i="44" s="1"/>
  <c r="AW222" i="64"/>
  <c r="AW224" i="64" s="1"/>
  <c r="AW80" i="64"/>
  <c r="D63" i="56"/>
  <c r="K63" i="44" s="1"/>
  <c r="L63" i="44" s="1"/>
  <c r="AY435" i="64"/>
  <c r="AY147" i="64"/>
  <c r="AY289" i="64"/>
  <c r="AY581" i="64"/>
  <c r="AY76" i="64"/>
  <c r="AY218" i="64"/>
  <c r="AY508" i="64"/>
  <c r="AY363" i="64"/>
  <c r="AY61" i="64"/>
  <c r="AY348" i="64"/>
  <c r="AY420" i="64"/>
  <c r="AY566" i="64"/>
  <c r="AY274" i="64"/>
  <c r="AY132" i="64"/>
  <c r="AY493" i="64"/>
  <c r="AY203" i="64"/>
  <c r="AY144" i="64"/>
  <c r="AY286" i="64"/>
  <c r="AY215" i="64"/>
  <c r="AY578" i="64"/>
  <c r="AY360" i="64"/>
  <c r="AY432" i="64"/>
  <c r="AY73" i="64"/>
  <c r="AY505" i="64"/>
  <c r="AY79" i="64"/>
  <c r="AY292" i="64"/>
  <c r="AY221" i="64"/>
  <c r="AY150" i="64"/>
  <c r="AY438" i="64"/>
  <c r="AY366" i="64"/>
  <c r="AY511" i="64"/>
  <c r="AY584" i="64"/>
  <c r="G20" i="56"/>
  <c r="BT253" i="46"/>
  <c r="AY350" i="64"/>
  <c r="AY63" i="64"/>
  <c r="AY205" i="64"/>
  <c r="AY495" i="64"/>
  <c r="AY276" i="64"/>
  <c r="AY134" i="64"/>
  <c r="AY568" i="64"/>
  <c r="AY422" i="64"/>
  <c r="AY497" i="64"/>
  <c r="AY424" i="64"/>
  <c r="AY352" i="64"/>
  <c r="AY136" i="64"/>
  <c r="AY65" i="64"/>
  <c r="AY278" i="64"/>
  <c r="AY570" i="64"/>
  <c r="AY207" i="64"/>
  <c r="AY280" i="64"/>
  <c r="AY67" i="64"/>
  <c r="AY354" i="64"/>
  <c r="AY426" i="64"/>
  <c r="AY499" i="64"/>
  <c r="AY138" i="64"/>
  <c r="AY572" i="64"/>
  <c r="AY209" i="64"/>
  <c r="BL433" i="64"/>
  <c r="BL74" i="64"/>
  <c r="BL506" i="64"/>
  <c r="BL216" i="64"/>
  <c r="BL287" i="64"/>
  <c r="BL361" i="64"/>
  <c r="BL579" i="64"/>
  <c r="BL145" i="64"/>
  <c r="BL357" i="64"/>
  <c r="BL212" i="64"/>
  <c r="BL502" i="64"/>
  <c r="BL141" i="64"/>
  <c r="BL70" i="64"/>
  <c r="BL575" i="64"/>
  <c r="BL283" i="64"/>
  <c r="BL429" i="64"/>
  <c r="S25" i="71"/>
  <c r="S26" i="70"/>
  <c r="S30" i="73"/>
  <c r="S31" i="65"/>
  <c r="S32" i="75"/>
  <c r="S26" i="47"/>
  <c r="S34" i="74"/>
  <c r="S37" i="69"/>
  <c r="BL493" i="64"/>
  <c r="BL420" i="64"/>
  <c r="BL348" i="64"/>
  <c r="BL566" i="64"/>
  <c r="BL61" i="64"/>
  <c r="BL203" i="64"/>
  <c r="BL132" i="64"/>
  <c r="BL274" i="64"/>
  <c r="BL350" i="64"/>
  <c r="BL495" i="64"/>
  <c r="BL568" i="64"/>
  <c r="BL422" i="64"/>
  <c r="BL63" i="64"/>
  <c r="BL205" i="64"/>
  <c r="BL276" i="64"/>
  <c r="BL134" i="64"/>
  <c r="BL66" i="64"/>
  <c r="BL137" i="64"/>
  <c r="BL208" i="64"/>
  <c r="BL571" i="64"/>
  <c r="BL353" i="64"/>
  <c r="BL425" i="64"/>
  <c r="BL279" i="64"/>
  <c r="BL498" i="64"/>
  <c r="BL582" i="64"/>
  <c r="BL436" i="64"/>
  <c r="BL77" i="64"/>
  <c r="BL290" i="64"/>
  <c r="BL364" i="64"/>
  <c r="BL148" i="64"/>
  <c r="BL509" i="64"/>
  <c r="BL219" i="64"/>
  <c r="BF506" i="64"/>
  <c r="BF145" i="64"/>
  <c r="BF287" i="64"/>
  <c r="BF361" i="64"/>
  <c r="BF74" i="64"/>
  <c r="BF579" i="64"/>
  <c r="BF433" i="64"/>
  <c r="BF216" i="64"/>
  <c r="BF577" i="64"/>
  <c r="BF72" i="64"/>
  <c r="BF285" i="64"/>
  <c r="BF143" i="64"/>
  <c r="BF504" i="64"/>
  <c r="BF431" i="64"/>
  <c r="BF359" i="64"/>
  <c r="BF214" i="64"/>
  <c r="BF206" i="64"/>
  <c r="BF64" i="64"/>
  <c r="BF135" i="64"/>
  <c r="BF423" i="64"/>
  <c r="BF277" i="64"/>
  <c r="BF569" i="64"/>
  <c r="BF496" i="64"/>
  <c r="BF351" i="64"/>
  <c r="BF134" i="64"/>
  <c r="BF63" i="64"/>
  <c r="BF422" i="64"/>
  <c r="BF205" i="64"/>
  <c r="BF495" i="64"/>
  <c r="BF276" i="64"/>
  <c r="BF568" i="64"/>
  <c r="BF350" i="64"/>
  <c r="BF144" i="64"/>
  <c r="BF578" i="64"/>
  <c r="BF432" i="64"/>
  <c r="BF505" i="64"/>
  <c r="BF286" i="64"/>
  <c r="BF73" i="64"/>
  <c r="BF215" i="64"/>
  <c r="BF360" i="64"/>
  <c r="M226" i="25"/>
  <c r="M332" i="25" s="1"/>
  <c r="N199" i="56"/>
  <c r="M175" i="25"/>
  <c r="M177" i="25" s="1"/>
  <c r="M56" i="57" s="1"/>
  <c r="BM62" i="64"/>
  <c r="BM494" i="64"/>
  <c r="BM421" i="64"/>
  <c r="BM133" i="64"/>
  <c r="BM204" i="64"/>
  <c r="BM567" i="64"/>
  <c r="BM349" i="64"/>
  <c r="BM275" i="64"/>
  <c r="T30" i="73"/>
  <c r="T25" i="71"/>
  <c r="T32" i="75"/>
  <c r="T34" i="74"/>
  <c r="T26" i="47"/>
  <c r="T31" i="65"/>
  <c r="T37" i="69"/>
  <c r="T26" i="70"/>
  <c r="BM132" i="64"/>
  <c r="BM274" i="64"/>
  <c r="BM348" i="64"/>
  <c r="BM61" i="64"/>
  <c r="BM203" i="64"/>
  <c r="BM566" i="64"/>
  <c r="BM493" i="64"/>
  <c r="BM420" i="64"/>
  <c r="BM580" i="64"/>
  <c r="BM507" i="64"/>
  <c r="BM217" i="64"/>
  <c r="BM75" i="64"/>
  <c r="BM434" i="64"/>
  <c r="BM288" i="64"/>
  <c r="BM146" i="64"/>
  <c r="BM362" i="64"/>
  <c r="BM139" i="64"/>
  <c r="BM210" i="64"/>
  <c r="BM427" i="64"/>
  <c r="BM573" i="64"/>
  <c r="BM355" i="64"/>
  <c r="BM281" i="64"/>
  <c r="BM68" i="64"/>
  <c r="BM500" i="64"/>
  <c r="U20" i="56"/>
  <c r="CH253" i="46"/>
  <c r="BM60" i="64"/>
  <c r="BM347" i="64"/>
  <c r="BM273" i="64"/>
  <c r="BM492" i="64"/>
  <c r="BM202" i="64"/>
  <c r="BM131" i="64"/>
  <c r="BM419" i="64"/>
  <c r="BM565" i="64"/>
  <c r="BM582" i="64"/>
  <c r="BM219" i="64"/>
  <c r="BM436" i="64"/>
  <c r="BM148" i="64"/>
  <c r="BM77" i="64"/>
  <c r="BM290" i="64"/>
  <c r="BM509" i="64"/>
  <c r="BM364" i="64"/>
  <c r="BP425" i="64"/>
  <c r="BP208" i="64"/>
  <c r="BP353" i="64"/>
  <c r="BP498" i="64"/>
  <c r="BP137" i="64"/>
  <c r="BP571" i="64"/>
  <c r="BP279" i="64"/>
  <c r="BP66" i="64"/>
  <c r="BP434" i="64"/>
  <c r="BP580" i="64"/>
  <c r="BP362" i="64"/>
  <c r="BP288" i="64"/>
  <c r="BP75" i="64"/>
  <c r="BP217" i="64"/>
  <c r="BP507" i="64"/>
  <c r="BP146" i="64"/>
  <c r="BP286" i="64"/>
  <c r="BP215" i="64"/>
  <c r="BP144" i="64"/>
  <c r="BP505" i="64"/>
  <c r="BP73" i="64"/>
  <c r="BP578" i="64"/>
  <c r="BP432" i="64"/>
  <c r="BP360" i="64"/>
  <c r="BP221" i="64"/>
  <c r="BP438" i="64"/>
  <c r="BP366" i="64"/>
  <c r="BP150" i="64"/>
  <c r="BP584" i="64"/>
  <c r="BP292" i="64"/>
  <c r="BP511" i="64"/>
  <c r="BP79" i="64"/>
  <c r="BP365" i="64"/>
  <c r="BP149" i="64"/>
  <c r="BP510" i="64"/>
  <c r="BP78" i="64"/>
  <c r="BP583" i="64"/>
  <c r="BP437" i="64"/>
  <c r="BP220" i="64"/>
  <c r="BP291" i="64"/>
  <c r="BP493" i="64"/>
  <c r="BP566" i="64"/>
  <c r="BP420" i="64"/>
  <c r="BP203" i="64"/>
  <c r="BP61" i="64"/>
  <c r="BP274" i="64"/>
  <c r="BP132" i="64"/>
  <c r="BP348" i="64"/>
  <c r="BP211" i="64"/>
  <c r="BP69" i="64"/>
  <c r="BP140" i="64"/>
  <c r="BP501" i="64"/>
  <c r="BP282" i="64"/>
  <c r="BP574" i="64"/>
  <c r="BP356" i="64"/>
  <c r="BP428" i="64"/>
  <c r="BP136" i="64"/>
  <c r="BP352" i="64"/>
  <c r="BP65" i="64"/>
  <c r="BP424" i="64"/>
  <c r="BP497" i="64"/>
  <c r="BP278" i="64"/>
  <c r="BP570" i="64"/>
  <c r="BP207" i="64"/>
  <c r="D67" i="56"/>
  <c r="K67" i="44" s="1"/>
  <c r="L67" i="44" s="1"/>
  <c r="BQ641" i="64"/>
  <c r="CN62" i="46"/>
  <c r="CO62" i="46" s="1"/>
  <c r="CN79" i="46"/>
  <c r="CO79" i="46" s="1"/>
  <c r="BJ497" i="64"/>
  <c r="BJ352" i="64"/>
  <c r="BJ570" i="64"/>
  <c r="BJ65" i="64"/>
  <c r="BJ278" i="64"/>
  <c r="BJ207" i="64"/>
  <c r="BJ424" i="64"/>
  <c r="BJ136" i="64"/>
  <c r="BJ509" i="64"/>
  <c r="BJ148" i="64"/>
  <c r="BJ77" i="64"/>
  <c r="BJ436" i="64"/>
  <c r="BJ364" i="64"/>
  <c r="BJ582" i="64"/>
  <c r="BJ290" i="64"/>
  <c r="BJ219" i="64"/>
  <c r="BJ203" i="64"/>
  <c r="BJ274" i="64"/>
  <c r="BJ420" i="64"/>
  <c r="BJ348" i="64"/>
  <c r="BJ132" i="64"/>
  <c r="BJ493" i="64"/>
  <c r="BJ566" i="64"/>
  <c r="BJ61" i="64"/>
  <c r="BJ359" i="64"/>
  <c r="BJ504" i="64"/>
  <c r="BJ72" i="64"/>
  <c r="BJ285" i="64"/>
  <c r="BJ143" i="64"/>
  <c r="BJ214" i="64"/>
  <c r="BJ431" i="64"/>
  <c r="BJ577" i="64"/>
  <c r="BJ437" i="64"/>
  <c r="BJ291" i="64"/>
  <c r="BJ220" i="64"/>
  <c r="BJ510" i="64"/>
  <c r="BJ583" i="64"/>
  <c r="BJ78" i="64"/>
  <c r="BJ365" i="64"/>
  <c r="BJ149" i="64"/>
  <c r="BJ354" i="64"/>
  <c r="BJ209" i="64"/>
  <c r="BJ138" i="64"/>
  <c r="BJ280" i="64"/>
  <c r="BJ67" i="64"/>
  <c r="BJ426" i="64"/>
  <c r="BJ499" i="64"/>
  <c r="BJ572" i="64"/>
  <c r="BJ218" i="64"/>
  <c r="BJ76" i="64"/>
  <c r="BJ581" i="64"/>
  <c r="BJ289" i="64"/>
  <c r="BJ508" i="64"/>
  <c r="BJ147" i="64"/>
  <c r="BJ435" i="64"/>
  <c r="BJ363" i="64"/>
  <c r="BI140" i="64"/>
  <c r="BI428" i="64"/>
  <c r="BI69" i="64"/>
  <c r="BI501" i="64"/>
  <c r="BI356" i="64"/>
  <c r="BI574" i="64"/>
  <c r="BI211" i="64"/>
  <c r="BI282" i="64"/>
  <c r="BI499" i="64"/>
  <c r="BI67" i="64"/>
  <c r="BI572" i="64"/>
  <c r="BI426" i="64"/>
  <c r="BI354" i="64"/>
  <c r="BI280" i="64"/>
  <c r="BI138" i="64"/>
  <c r="BI209" i="64"/>
  <c r="BI419" i="64"/>
  <c r="BI131" i="64"/>
  <c r="BI60" i="64"/>
  <c r="BI347" i="64"/>
  <c r="BI565" i="64"/>
  <c r="BI202" i="64"/>
  <c r="BI492" i="64"/>
  <c r="BI273" i="64"/>
  <c r="P32" i="75"/>
  <c r="P25" i="71"/>
  <c r="P30" i="73"/>
  <c r="P34" i="74"/>
  <c r="P31" i="65"/>
  <c r="P26" i="47"/>
  <c r="P37" i="69"/>
  <c r="P26" i="70"/>
  <c r="BI221" i="64"/>
  <c r="BI584" i="64"/>
  <c r="BI438" i="64"/>
  <c r="BI366" i="64"/>
  <c r="BI511" i="64"/>
  <c r="BI79" i="64"/>
  <c r="BI150" i="64"/>
  <c r="BI292" i="64"/>
  <c r="BI361" i="64"/>
  <c r="BI579" i="64"/>
  <c r="BI74" i="64"/>
  <c r="BI287" i="64"/>
  <c r="BI433" i="64"/>
  <c r="BI216" i="64"/>
  <c r="BI145" i="64"/>
  <c r="BI506" i="64"/>
  <c r="BI435" i="64"/>
  <c r="BI508" i="64"/>
  <c r="BI363" i="64"/>
  <c r="BI147" i="64"/>
  <c r="BI289" i="64"/>
  <c r="BI581" i="64"/>
  <c r="BI218" i="64"/>
  <c r="BI76" i="64"/>
  <c r="BI142" i="64"/>
  <c r="BI430" i="64"/>
  <c r="BI71" i="64"/>
  <c r="BI576" i="64"/>
  <c r="BI503" i="64"/>
  <c r="BI284" i="64"/>
  <c r="BI213" i="64"/>
  <c r="BI358" i="64"/>
  <c r="BG506" i="64"/>
  <c r="BG433" i="64"/>
  <c r="BG579" i="64"/>
  <c r="BG287" i="64"/>
  <c r="BG216" i="64"/>
  <c r="BG361" i="64"/>
  <c r="BG145" i="64"/>
  <c r="BG74" i="64"/>
  <c r="BG280" i="64"/>
  <c r="BG138" i="64"/>
  <c r="BG67" i="64"/>
  <c r="BG354" i="64"/>
  <c r="BG499" i="64"/>
  <c r="BG426" i="64"/>
  <c r="BG209" i="64"/>
  <c r="BG572" i="64"/>
  <c r="BG77" i="64"/>
  <c r="BG290" i="64"/>
  <c r="BG509" i="64"/>
  <c r="BG582" i="64"/>
  <c r="BG364" i="64"/>
  <c r="BG148" i="64"/>
  <c r="BG436" i="64"/>
  <c r="BG219" i="64"/>
  <c r="BG362" i="64"/>
  <c r="BG146" i="64"/>
  <c r="BG75" i="64"/>
  <c r="BG217" i="64"/>
  <c r="BG434" i="64"/>
  <c r="BG507" i="64"/>
  <c r="BG580" i="64"/>
  <c r="BG288" i="64"/>
  <c r="BG292" i="64"/>
  <c r="BG150" i="64"/>
  <c r="BG584" i="64"/>
  <c r="BG79" i="64"/>
  <c r="BG438" i="64"/>
  <c r="BG366" i="64"/>
  <c r="BG221" i="64"/>
  <c r="BG511" i="64"/>
  <c r="BG139" i="64"/>
  <c r="BG210" i="64"/>
  <c r="BG573" i="64"/>
  <c r="BG500" i="64"/>
  <c r="BG68" i="64"/>
  <c r="BG281" i="64"/>
  <c r="BG355" i="64"/>
  <c r="BG427" i="64"/>
  <c r="N175" i="25"/>
  <c r="N177" i="25" s="1"/>
  <c r="N56" i="57" s="1"/>
  <c r="O199" i="56"/>
  <c r="CB253" i="46"/>
  <c r="O20" i="56"/>
  <c r="BH420" i="64"/>
  <c r="BH61" i="64"/>
  <c r="BH274" i="64"/>
  <c r="BH493" i="64"/>
  <c r="BH566" i="64"/>
  <c r="BH348" i="64"/>
  <c r="BH132" i="64"/>
  <c r="BH203" i="64"/>
  <c r="BH500" i="64"/>
  <c r="BH210" i="64"/>
  <c r="BH68" i="64"/>
  <c r="BH139" i="64"/>
  <c r="BH281" i="64"/>
  <c r="BH427" i="64"/>
  <c r="BH573" i="64"/>
  <c r="BH355" i="64"/>
  <c r="O31" i="65"/>
  <c r="O26" i="47"/>
  <c r="O32" i="75"/>
  <c r="O37" i="69"/>
  <c r="O30" i="73"/>
  <c r="O34" i="74"/>
  <c r="O26" i="70"/>
  <c r="O25" i="71"/>
  <c r="BH215" i="64"/>
  <c r="BH286" i="64"/>
  <c r="BH432" i="64"/>
  <c r="BH360" i="64"/>
  <c r="BH578" i="64"/>
  <c r="BH505" i="64"/>
  <c r="BH144" i="64"/>
  <c r="BH73" i="64"/>
  <c r="BK291" i="64"/>
  <c r="BK365" i="64"/>
  <c r="BK583" i="64"/>
  <c r="BK510" i="64"/>
  <c r="BK437" i="64"/>
  <c r="BK220" i="64"/>
  <c r="BK149" i="64"/>
  <c r="BK78" i="64"/>
  <c r="BK425" i="64"/>
  <c r="BK498" i="64"/>
  <c r="BK353" i="64"/>
  <c r="BK208" i="64"/>
  <c r="BK66" i="64"/>
  <c r="BK137" i="64"/>
  <c r="BK279" i="64"/>
  <c r="BK571" i="64"/>
  <c r="BK215" i="64"/>
  <c r="BK432" i="64"/>
  <c r="BK578" i="64"/>
  <c r="BK505" i="64"/>
  <c r="BK144" i="64"/>
  <c r="BK360" i="64"/>
  <c r="BK73" i="64"/>
  <c r="BK286" i="64"/>
  <c r="BK502" i="64"/>
  <c r="BK283" i="64"/>
  <c r="BK70" i="64"/>
  <c r="BK212" i="64"/>
  <c r="BK357" i="64"/>
  <c r="BK429" i="64"/>
  <c r="BK141" i="64"/>
  <c r="BK575" i="64"/>
  <c r="R30" i="73"/>
  <c r="R31" i="65"/>
  <c r="R25" i="71"/>
  <c r="R37" i="69"/>
  <c r="R26" i="70"/>
  <c r="R26" i="47"/>
  <c r="R32" i="75"/>
  <c r="R34" i="74"/>
  <c r="BK288" i="64"/>
  <c r="BK146" i="64"/>
  <c r="BK75" i="64"/>
  <c r="BK217" i="64"/>
  <c r="BK580" i="64"/>
  <c r="BK434" i="64"/>
  <c r="BK362" i="64"/>
  <c r="BK507" i="64"/>
  <c r="BK565" i="64"/>
  <c r="BK492" i="64"/>
  <c r="BK347" i="64"/>
  <c r="BK60" i="64"/>
  <c r="BK419" i="64"/>
  <c r="BK202" i="64"/>
  <c r="BK273" i="64"/>
  <c r="BK131" i="64"/>
  <c r="R332" i="25"/>
  <c r="CI209" i="46"/>
  <c r="T209" i="56" s="1"/>
  <c r="S32" i="57" s="1"/>
  <c r="BN83" i="46"/>
  <c r="T83" i="56" s="1"/>
  <c r="S38" i="57" s="1"/>
  <c r="CI208" i="46"/>
  <c r="T208" i="56" s="1"/>
  <c r="CI207" i="46"/>
  <c r="BK83" i="46"/>
  <c r="Q83" i="56" s="1"/>
  <c r="P38" i="57" s="1"/>
  <c r="CF209" i="46"/>
  <c r="Q209" i="56" s="1"/>
  <c r="P32" i="57" s="1"/>
  <c r="CF207" i="46"/>
  <c r="CF208" i="46"/>
  <c r="Q208" i="56" s="1"/>
  <c r="BX209" i="46"/>
  <c r="I209" i="56" s="1"/>
  <c r="H32" i="57" s="1"/>
  <c r="BX208" i="46"/>
  <c r="I208" i="56" s="1"/>
  <c r="BC83" i="46"/>
  <c r="I83" i="56" s="1"/>
  <c r="H38" i="57" s="1"/>
  <c r="BX207" i="46"/>
  <c r="AZ83" i="46"/>
  <c r="F83" i="56" s="1"/>
  <c r="E38" i="57" s="1"/>
  <c r="BU208" i="46"/>
  <c r="F208" i="56" s="1"/>
  <c r="BU209" i="46"/>
  <c r="F209" i="56" s="1"/>
  <c r="E32" i="57" s="1"/>
  <c r="BU207" i="46"/>
  <c r="CB209" i="46"/>
  <c r="M209" i="56" s="1"/>
  <c r="L32" i="57" s="1"/>
  <c r="BG83" i="46"/>
  <c r="M83" i="56" s="1"/>
  <c r="L38" i="57" s="1"/>
  <c r="CB208" i="46"/>
  <c r="M208" i="56" s="1"/>
  <c r="CB207" i="46"/>
  <c r="D64" i="56"/>
  <c r="K64" i="44" s="1"/>
  <c r="L64" i="44" s="1"/>
  <c r="D80" i="56"/>
  <c r="K80" i="44" s="1"/>
  <c r="L80" i="44" s="1"/>
  <c r="BQ647" i="64"/>
  <c r="D72" i="56"/>
  <c r="K72" i="44" s="1"/>
  <c r="L72" i="44" s="1"/>
  <c r="BQ650" i="64"/>
  <c r="BE278" i="64"/>
  <c r="BE136" i="64"/>
  <c r="BE424" i="64"/>
  <c r="BE352" i="64"/>
  <c r="BE570" i="64"/>
  <c r="BE207" i="64"/>
  <c r="BE65" i="64"/>
  <c r="BE497" i="64"/>
  <c r="L31" i="65"/>
  <c r="L32" i="75"/>
  <c r="L37" i="69"/>
  <c r="L26" i="47"/>
  <c r="L34" i="74"/>
  <c r="L25" i="71"/>
  <c r="L30" i="73"/>
  <c r="L26" i="70"/>
  <c r="L175" i="25"/>
  <c r="L177" i="25" s="1"/>
  <c r="L56" i="57" s="1"/>
  <c r="M199" i="56"/>
  <c r="AX364" i="64"/>
  <c r="AX290" i="64"/>
  <c r="AX77" i="64"/>
  <c r="AX219" i="64"/>
  <c r="AX509" i="64"/>
  <c r="AX148" i="64"/>
  <c r="AX582" i="64"/>
  <c r="AX436" i="64"/>
  <c r="AX203" i="64"/>
  <c r="AX420" i="64"/>
  <c r="AX493" i="64"/>
  <c r="AX348" i="64"/>
  <c r="AX274" i="64"/>
  <c r="AX566" i="64"/>
  <c r="AX61" i="64"/>
  <c r="AX132" i="64"/>
  <c r="AX280" i="64"/>
  <c r="AX209" i="64"/>
  <c r="AX67" i="64"/>
  <c r="AX138" i="64"/>
  <c r="AX499" i="64"/>
  <c r="AX572" i="64"/>
  <c r="AX426" i="64"/>
  <c r="AX354" i="64"/>
  <c r="AX282" i="64"/>
  <c r="AX356" i="64"/>
  <c r="AX211" i="64"/>
  <c r="AX140" i="64"/>
  <c r="AX69" i="64"/>
  <c r="AX574" i="64"/>
  <c r="AX428" i="64"/>
  <c r="AX501" i="64"/>
  <c r="AX497" i="64"/>
  <c r="AX65" i="64"/>
  <c r="AX352" i="64"/>
  <c r="AX424" i="64"/>
  <c r="AX278" i="64"/>
  <c r="AX570" i="64"/>
  <c r="AX136" i="64"/>
  <c r="AX207" i="64"/>
  <c r="BC567" i="64"/>
  <c r="BC62" i="64"/>
  <c r="BC494" i="64"/>
  <c r="BC275" i="64"/>
  <c r="BC204" i="64"/>
  <c r="BC133" i="64"/>
  <c r="BC421" i="64"/>
  <c r="BC349" i="64"/>
  <c r="J32" i="75"/>
  <c r="J26" i="70"/>
  <c r="J31" i="65"/>
  <c r="J37" i="69"/>
  <c r="J30" i="73"/>
  <c r="J25" i="71"/>
  <c r="J34" i="74"/>
  <c r="J26" i="47"/>
  <c r="J226" i="25"/>
  <c r="J332" i="25" s="1"/>
  <c r="BC582" i="64"/>
  <c r="BC364" i="64"/>
  <c r="BC436" i="64"/>
  <c r="BC77" i="64"/>
  <c r="BC219" i="64"/>
  <c r="BC509" i="64"/>
  <c r="BC148" i="64"/>
  <c r="BC290" i="64"/>
  <c r="BC577" i="64"/>
  <c r="BC504" i="64"/>
  <c r="BC214" i="64"/>
  <c r="BC431" i="64"/>
  <c r="BC359" i="64"/>
  <c r="BC72" i="64"/>
  <c r="BC143" i="64"/>
  <c r="BC285" i="64"/>
  <c r="BC73" i="64"/>
  <c r="BC578" i="64"/>
  <c r="BC144" i="64"/>
  <c r="BC432" i="64"/>
  <c r="BC215" i="64"/>
  <c r="BC360" i="64"/>
  <c r="BC286" i="64"/>
  <c r="BC505" i="64"/>
  <c r="BN132" i="64"/>
  <c r="BN348" i="64"/>
  <c r="BN566" i="64"/>
  <c r="BN493" i="64"/>
  <c r="BN203" i="64"/>
  <c r="BN274" i="64"/>
  <c r="BN61" i="64"/>
  <c r="BN420" i="64"/>
  <c r="BN220" i="64"/>
  <c r="BN149" i="64"/>
  <c r="BN78" i="64"/>
  <c r="BN291" i="64"/>
  <c r="BN510" i="64"/>
  <c r="BN583" i="64"/>
  <c r="BN437" i="64"/>
  <c r="BN365" i="64"/>
  <c r="BN210" i="64"/>
  <c r="BN281" i="64"/>
  <c r="BN355" i="64"/>
  <c r="BN427" i="64"/>
  <c r="BN139" i="64"/>
  <c r="BN500" i="64"/>
  <c r="BN68" i="64"/>
  <c r="BN573" i="64"/>
  <c r="U332" i="25"/>
  <c r="V199" i="56"/>
  <c r="U175" i="25"/>
  <c r="U177" i="25" s="1"/>
  <c r="U56" i="57" s="1"/>
  <c r="BD146" i="64"/>
  <c r="BD288" i="64"/>
  <c r="BD217" i="64"/>
  <c r="BD362" i="64"/>
  <c r="BD75" i="64"/>
  <c r="BD580" i="64"/>
  <c r="BD507" i="64"/>
  <c r="BD434" i="64"/>
  <c r="BD421" i="64"/>
  <c r="BD567" i="64"/>
  <c r="BD204" i="64"/>
  <c r="BD133" i="64"/>
  <c r="BD494" i="64"/>
  <c r="BD62" i="64"/>
  <c r="BD275" i="64"/>
  <c r="BD349" i="64"/>
  <c r="BD215" i="64"/>
  <c r="BD144" i="64"/>
  <c r="BD360" i="64"/>
  <c r="BD432" i="64"/>
  <c r="BD286" i="64"/>
  <c r="BD73" i="64"/>
  <c r="BD505" i="64"/>
  <c r="BD578" i="64"/>
  <c r="BY253" i="46"/>
  <c r="L20" i="56"/>
  <c r="E252" i="56"/>
  <c r="D48" i="57"/>
  <c r="G175" i="25"/>
  <c r="G177" i="25" s="1"/>
  <c r="G56" i="57" s="1"/>
  <c r="H199" i="56"/>
  <c r="G226" i="25"/>
  <c r="G332" i="25" s="1"/>
  <c r="AZ362" i="64"/>
  <c r="AZ580" i="64"/>
  <c r="AZ75" i="64"/>
  <c r="AZ217" i="64"/>
  <c r="AZ146" i="64"/>
  <c r="AZ288" i="64"/>
  <c r="AZ434" i="64"/>
  <c r="AZ507" i="64"/>
  <c r="AZ495" i="64"/>
  <c r="AZ350" i="64"/>
  <c r="AZ205" i="64"/>
  <c r="AZ568" i="64"/>
  <c r="AZ276" i="64"/>
  <c r="AZ422" i="64"/>
  <c r="AZ63" i="64"/>
  <c r="AZ134" i="64"/>
  <c r="AZ572" i="64"/>
  <c r="AZ499" i="64"/>
  <c r="AZ209" i="64"/>
  <c r="AZ426" i="64"/>
  <c r="AZ138" i="64"/>
  <c r="AZ354" i="64"/>
  <c r="AZ280" i="64"/>
  <c r="AZ67" i="64"/>
  <c r="AZ140" i="64"/>
  <c r="AZ428" i="64"/>
  <c r="AZ356" i="64"/>
  <c r="AZ211" i="64"/>
  <c r="AZ501" i="64"/>
  <c r="AZ69" i="64"/>
  <c r="AZ574" i="64"/>
  <c r="AZ282" i="64"/>
  <c r="AZ210" i="64"/>
  <c r="AZ68" i="64"/>
  <c r="AZ281" i="64"/>
  <c r="AZ355" i="64"/>
  <c r="AZ573" i="64"/>
  <c r="AZ500" i="64"/>
  <c r="AZ427" i="64"/>
  <c r="AZ139" i="64"/>
  <c r="BA571" i="64"/>
  <c r="BA425" i="64"/>
  <c r="BA498" i="64"/>
  <c r="BA208" i="64"/>
  <c r="BA279" i="64"/>
  <c r="BA66" i="64"/>
  <c r="BA353" i="64"/>
  <c r="BA137" i="64"/>
  <c r="BA203" i="64"/>
  <c r="BA493" i="64"/>
  <c r="BA274" i="64"/>
  <c r="BA420" i="64"/>
  <c r="BA566" i="64"/>
  <c r="BA348" i="64"/>
  <c r="BA132" i="64"/>
  <c r="BA61" i="64"/>
  <c r="BA422" i="64"/>
  <c r="BA495" i="64"/>
  <c r="BA63" i="64"/>
  <c r="BA350" i="64"/>
  <c r="BA276" i="64"/>
  <c r="BA205" i="64"/>
  <c r="BA568" i="64"/>
  <c r="BA134" i="64"/>
  <c r="BA435" i="64"/>
  <c r="BA289" i="64"/>
  <c r="BA76" i="64"/>
  <c r="BA508" i="64"/>
  <c r="BA147" i="64"/>
  <c r="BA218" i="64"/>
  <c r="BA363" i="64"/>
  <c r="BA581" i="64"/>
  <c r="BA575" i="64"/>
  <c r="BA502" i="64"/>
  <c r="BA141" i="64"/>
  <c r="BA212" i="64"/>
  <c r="BA429" i="64"/>
  <c r="BA70" i="64"/>
  <c r="BA357" i="64"/>
  <c r="BA283" i="64"/>
  <c r="BA143" i="64"/>
  <c r="BA359" i="64"/>
  <c r="BA577" i="64"/>
  <c r="BA285" i="64"/>
  <c r="BA214" i="64"/>
  <c r="BA431" i="64"/>
  <c r="BA504" i="64"/>
  <c r="BA72" i="64"/>
  <c r="BO492" i="64"/>
  <c r="BO60" i="64"/>
  <c r="BO347" i="64"/>
  <c r="BO565" i="64"/>
  <c r="BO131" i="64"/>
  <c r="BO419" i="64"/>
  <c r="BO273" i="64"/>
  <c r="BO202" i="64"/>
  <c r="BO573" i="64"/>
  <c r="BO500" i="64"/>
  <c r="BO355" i="64"/>
  <c r="BO427" i="64"/>
  <c r="BO210" i="64"/>
  <c r="BO68" i="64"/>
  <c r="BO139" i="64"/>
  <c r="BO281" i="64"/>
  <c r="BO430" i="64"/>
  <c r="BO284" i="64"/>
  <c r="BO142" i="64"/>
  <c r="BO576" i="64"/>
  <c r="BO213" i="64"/>
  <c r="BO358" i="64"/>
  <c r="BO71" i="64"/>
  <c r="BO503" i="64"/>
  <c r="BO498" i="64"/>
  <c r="BO66" i="64"/>
  <c r="BO137" i="64"/>
  <c r="BO571" i="64"/>
  <c r="BO425" i="64"/>
  <c r="BO208" i="64"/>
  <c r="BO353" i="64"/>
  <c r="BO279" i="64"/>
  <c r="BO431" i="64"/>
  <c r="BO285" i="64"/>
  <c r="BO359" i="64"/>
  <c r="BO72" i="64"/>
  <c r="BO214" i="64"/>
  <c r="BO577" i="64"/>
  <c r="BO504" i="64"/>
  <c r="BO143" i="64"/>
  <c r="W20" i="56"/>
  <c r="CJ253" i="46"/>
  <c r="BB213" i="64"/>
  <c r="BB430" i="64"/>
  <c r="BB503" i="64"/>
  <c r="BB71" i="64"/>
  <c r="BB576" i="64"/>
  <c r="BB142" i="64"/>
  <c r="BB358" i="64"/>
  <c r="BB284" i="64"/>
  <c r="BB350" i="64"/>
  <c r="BB568" i="64"/>
  <c r="BB495" i="64"/>
  <c r="BB205" i="64"/>
  <c r="BB276" i="64"/>
  <c r="BB422" i="64"/>
  <c r="BB134" i="64"/>
  <c r="BB63" i="64"/>
  <c r="BB74" i="64"/>
  <c r="BB361" i="64"/>
  <c r="BB433" i="64"/>
  <c r="BB145" i="64"/>
  <c r="BB579" i="64"/>
  <c r="BB216" i="64"/>
  <c r="BB506" i="64"/>
  <c r="BB287" i="64"/>
  <c r="BB70" i="64"/>
  <c r="BB212" i="64"/>
  <c r="BB141" i="64"/>
  <c r="BB575" i="64"/>
  <c r="BB429" i="64"/>
  <c r="BB357" i="64"/>
  <c r="BB283" i="64"/>
  <c r="BB502" i="64"/>
  <c r="BB353" i="64"/>
  <c r="BB571" i="64"/>
  <c r="BB279" i="64"/>
  <c r="BB137" i="64"/>
  <c r="BB66" i="64"/>
  <c r="BB208" i="64"/>
  <c r="BB425" i="64"/>
  <c r="BB498" i="64"/>
  <c r="BB363" i="64"/>
  <c r="BB76" i="64"/>
  <c r="BB147" i="64"/>
  <c r="BB435" i="64"/>
  <c r="BB218" i="64"/>
  <c r="BB289" i="64"/>
  <c r="BB581" i="64"/>
  <c r="BB508" i="64"/>
  <c r="BB432" i="64"/>
  <c r="BB578" i="64"/>
  <c r="BB73" i="64"/>
  <c r="BB505" i="64"/>
  <c r="BB215" i="64"/>
  <c r="BB144" i="64"/>
  <c r="BB286" i="64"/>
  <c r="BB360" i="64"/>
  <c r="BB574" i="64"/>
  <c r="BB282" i="64"/>
  <c r="BB211" i="64"/>
  <c r="BB356" i="64"/>
  <c r="BB140" i="64"/>
  <c r="BB501" i="64"/>
  <c r="BB428" i="64"/>
  <c r="BB69" i="64"/>
  <c r="D76" i="56"/>
  <c r="K76" i="44" s="1"/>
  <c r="L76" i="44" s="1"/>
  <c r="CN71" i="46"/>
  <c r="CO71" i="46" s="1"/>
  <c r="AW512" i="64"/>
  <c r="AW514" i="64" s="1"/>
  <c r="BT202" i="46" s="1"/>
  <c r="AW585" i="64"/>
  <c r="AW587" i="64" s="1"/>
  <c r="BT203" i="46" s="1"/>
  <c r="BQ636" i="64"/>
  <c r="CN73" i="46"/>
  <c r="CO73" i="46" s="1"/>
  <c r="D77" i="56"/>
  <c r="K77" i="44" s="1"/>
  <c r="L77" i="44" s="1"/>
  <c r="AY419" i="64"/>
  <c r="AY202" i="64"/>
  <c r="AY60" i="64"/>
  <c r="AY273" i="64"/>
  <c r="AY347" i="64"/>
  <c r="AY492" i="64"/>
  <c r="AY131" i="64"/>
  <c r="AY565" i="64"/>
  <c r="AY349" i="64"/>
  <c r="AY204" i="64"/>
  <c r="AY62" i="64"/>
  <c r="AY275" i="64"/>
  <c r="AY421" i="64"/>
  <c r="AY567" i="64"/>
  <c r="AY133" i="64"/>
  <c r="AY494" i="64"/>
  <c r="AY68" i="64"/>
  <c r="AY355" i="64"/>
  <c r="AY573" i="64"/>
  <c r="AY500" i="64"/>
  <c r="AY427" i="64"/>
  <c r="AY210" i="64"/>
  <c r="AY139" i="64"/>
  <c r="AY281" i="64"/>
  <c r="AY434" i="64"/>
  <c r="AY507" i="64"/>
  <c r="AY288" i="64"/>
  <c r="AY217" i="64"/>
  <c r="AY580" i="64"/>
  <c r="AY75" i="64"/>
  <c r="AY146" i="64"/>
  <c r="AY362" i="64"/>
  <c r="AY502" i="64"/>
  <c r="AY575" i="64"/>
  <c r="AY283" i="64"/>
  <c r="AY429" i="64"/>
  <c r="AY212" i="64"/>
  <c r="AY70" i="64"/>
  <c r="AY141" i="64"/>
  <c r="AY357" i="64"/>
  <c r="AY498" i="64"/>
  <c r="AY571" i="64"/>
  <c r="AY425" i="64"/>
  <c r="AY279" i="64"/>
  <c r="AY353" i="64"/>
  <c r="AY137" i="64"/>
  <c r="AY208" i="64"/>
  <c r="AY66" i="64"/>
  <c r="AY290" i="64"/>
  <c r="AY364" i="64"/>
  <c r="AY582" i="64"/>
  <c r="AY219" i="64"/>
  <c r="AY509" i="64"/>
  <c r="AY77" i="64"/>
  <c r="AY148" i="64"/>
  <c r="AY436" i="64"/>
  <c r="CG253" i="46"/>
  <c r="T20" i="56"/>
  <c r="BL584" i="64"/>
  <c r="BL221" i="64"/>
  <c r="BL438" i="64"/>
  <c r="BL292" i="64"/>
  <c r="BL366" i="64"/>
  <c r="BL511" i="64"/>
  <c r="BL150" i="64"/>
  <c r="BL79" i="64"/>
  <c r="BL211" i="64"/>
  <c r="BL140" i="64"/>
  <c r="BL282" i="64"/>
  <c r="BL356" i="64"/>
  <c r="BL501" i="64"/>
  <c r="BL428" i="64"/>
  <c r="BL69" i="64"/>
  <c r="BL574" i="64"/>
  <c r="BL285" i="64"/>
  <c r="BL431" i="64"/>
  <c r="BL72" i="64"/>
  <c r="BL359" i="64"/>
  <c r="BL577" i="64"/>
  <c r="BL214" i="64"/>
  <c r="BL143" i="64"/>
  <c r="BL504" i="64"/>
  <c r="BL68" i="64"/>
  <c r="BL210" i="64"/>
  <c r="BL573" i="64"/>
  <c r="BL355" i="64"/>
  <c r="BL281" i="64"/>
  <c r="BL500" i="64"/>
  <c r="BL427" i="64"/>
  <c r="BL139" i="64"/>
  <c r="BL435" i="64"/>
  <c r="BL363" i="64"/>
  <c r="BL218" i="64"/>
  <c r="BL76" i="64"/>
  <c r="BL289" i="64"/>
  <c r="BL147" i="64"/>
  <c r="BL508" i="64"/>
  <c r="BL581" i="64"/>
  <c r="BL494" i="64"/>
  <c r="BL133" i="64"/>
  <c r="BL349" i="64"/>
  <c r="BL204" i="64"/>
  <c r="BL275" i="64"/>
  <c r="BL567" i="64"/>
  <c r="BL62" i="64"/>
  <c r="BL421" i="64"/>
  <c r="BL419" i="64"/>
  <c r="BL492" i="64"/>
  <c r="BL273" i="64"/>
  <c r="BL131" i="64"/>
  <c r="BL347" i="64"/>
  <c r="BL60" i="64"/>
  <c r="BL565" i="64"/>
  <c r="BL202" i="64"/>
  <c r="BL432" i="64"/>
  <c r="BL73" i="64"/>
  <c r="BL286" i="64"/>
  <c r="BL578" i="64"/>
  <c r="BL215" i="64"/>
  <c r="BL144" i="64"/>
  <c r="BL505" i="64"/>
  <c r="BL360" i="64"/>
  <c r="BF353" i="64"/>
  <c r="BF498" i="64"/>
  <c r="BF571" i="64"/>
  <c r="BF137" i="64"/>
  <c r="BF208" i="64"/>
  <c r="BF279" i="64"/>
  <c r="BF425" i="64"/>
  <c r="BF66" i="64"/>
  <c r="BF138" i="64"/>
  <c r="BF67" i="64"/>
  <c r="BF426" i="64"/>
  <c r="BF280" i="64"/>
  <c r="BF209" i="64"/>
  <c r="BF499" i="64"/>
  <c r="BF572" i="64"/>
  <c r="BF354" i="64"/>
  <c r="BF584" i="64"/>
  <c r="BF438" i="64"/>
  <c r="BF79" i="64"/>
  <c r="BF150" i="64"/>
  <c r="BF221" i="64"/>
  <c r="BF511" i="64"/>
  <c r="BF292" i="64"/>
  <c r="BF366" i="64"/>
  <c r="M26" i="47"/>
  <c r="M30" i="73"/>
  <c r="M37" i="69"/>
  <c r="M31" i="65"/>
  <c r="M34" i="74"/>
  <c r="M32" i="75"/>
  <c r="M26" i="70"/>
  <c r="M25" i="71"/>
  <c r="BM73" i="64"/>
  <c r="BM286" i="64"/>
  <c r="BM215" i="64"/>
  <c r="BM578" i="64"/>
  <c r="BM144" i="64"/>
  <c r="BM432" i="64"/>
  <c r="BM360" i="64"/>
  <c r="BM505" i="64"/>
  <c r="BM78" i="64"/>
  <c r="BM510" i="64"/>
  <c r="BM291" i="64"/>
  <c r="BM365" i="64"/>
  <c r="BM149" i="64"/>
  <c r="BM437" i="64"/>
  <c r="BM220" i="64"/>
  <c r="BM583" i="64"/>
  <c r="BM208" i="64"/>
  <c r="BM571" i="64"/>
  <c r="BM353" i="64"/>
  <c r="BM425" i="64"/>
  <c r="BM498" i="64"/>
  <c r="BM66" i="64"/>
  <c r="BM137" i="64"/>
  <c r="BM279" i="64"/>
  <c r="BM511" i="64"/>
  <c r="BM221" i="64"/>
  <c r="BM438" i="64"/>
  <c r="BM366" i="64"/>
  <c r="BM150" i="64"/>
  <c r="BM292" i="64"/>
  <c r="BM584" i="64"/>
  <c r="BM79" i="64"/>
  <c r="BM209" i="64"/>
  <c r="BM499" i="64"/>
  <c r="BM572" i="64"/>
  <c r="BM67" i="64"/>
  <c r="BM354" i="64"/>
  <c r="BM138" i="64"/>
  <c r="BM426" i="64"/>
  <c r="BM280" i="64"/>
  <c r="BM435" i="64"/>
  <c r="BM581" i="64"/>
  <c r="BM147" i="64"/>
  <c r="BM363" i="64"/>
  <c r="BM76" i="64"/>
  <c r="BM289" i="64"/>
  <c r="BM508" i="64"/>
  <c r="BM218" i="64"/>
  <c r="BP573" i="64"/>
  <c r="BP68" i="64"/>
  <c r="BP427" i="64"/>
  <c r="BP139" i="64"/>
  <c r="BP281" i="64"/>
  <c r="BP355" i="64"/>
  <c r="BP210" i="64"/>
  <c r="BP500" i="64"/>
  <c r="BP285" i="64"/>
  <c r="BP72" i="64"/>
  <c r="BP504" i="64"/>
  <c r="BP143" i="64"/>
  <c r="BP359" i="64"/>
  <c r="BP214" i="64"/>
  <c r="BP577" i="64"/>
  <c r="BP431" i="64"/>
  <c r="BP273" i="64"/>
  <c r="BP60" i="64"/>
  <c r="BP419" i="64"/>
  <c r="BP565" i="64"/>
  <c r="BP347" i="64"/>
  <c r="BP131" i="64"/>
  <c r="BP202" i="64"/>
  <c r="BP492" i="64"/>
  <c r="BP219" i="64"/>
  <c r="BP364" i="64"/>
  <c r="BP77" i="64"/>
  <c r="BP148" i="64"/>
  <c r="BP436" i="64"/>
  <c r="BP509" i="64"/>
  <c r="BP290" i="64"/>
  <c r="BP582" i="64"/>
  <c r="X199" i="56"/>
  <c r="W175" i="25"/>
  <c r="W177" i="25" s="1"/>
  <c r="W56" i="57" s="1"/>
  <c r="BP351" i="64"/>
  <c r="BP277" i="64"/>
  <c r="BP206" i="64"/>
  <c r="BP423" i="64"/>
  <c r="BP135" i="64"/>
  <c r="BP64" i="64"/>
  <c r="BP569" i="64"/>
  <c r="BP496" i="64"/>
  <c r="BP430" i="64"/>
  <c r="BP503" i="64"/>
  <c r="BP358" i="64"/>
  <c r="BP284" i="64"/>
  <c r="BP142" i="64"/>
  <c r="BP213" i="64"/>
  <c r="BP71" i="64"/>
  <c r="BP576" i="64"/>
  <c r="BP422" i="64"/>
  <c r="BP495" i="64"/>
  <c r="BP63" i="64"/>
  <c r="BP350" i="64"/>
  <c r="BP134" i="64"/>
  <c r="BP568" i="64"/>
  <c r="BP205" i="64"/>
  <c r="BP276" i="64"/>
  <c r="CN177" i="46"/>
  <c r="CO177" i="46" s="1"/>
  <c r="BQ649" i="64"/>
  <c r="CN67" i="46"/>
  <c r="CO67" i="46" s="1"/>
  <c r="CN60" i="46"/>
  <c r="CO60" i="46" s="1"/>
  <c r="CN65" i="46"/>
  <c r="CO65" i="46" s="1"/>
  <c r="D79" i="56"/>
  <c r="K79" i="44" s="1"/>
  <c r="L79" i="44" s="1"/>
  <c r="BJ425" i="64"/>
  <c r="BJ571" i="64"/>
  <c r="BJ498" i="64"/>
  <c r="BJ66" i="64"/>
  <c r="BJ353" i="64"/>
  <c r="BJ137" i="64"/>
  <c r="BJ279" i="64"/>
  <c r="BJ208" i="64"/>
  <c r="BJ71" i="64"/>
  <c r="BJ576" i="64"/>
  <c r="BJ142" i="64"/>
  <c r="BJ503" i="64"/>
  <c r="BJ284" i="64"/>
  <c r="BJ358" i="64"/>
  <c r="BJ430" i="64"/>
  <c r="BJ213" i="64"/>
  <c r="BJ146" i="64"/>
  <c r="BJ362" i="64"/>
  <c r="BJ217" i="64"/>
  <c r="BJ507" i="64"/>
  <c r="BJ434" i="64"/>
  <c r="BJ75" i="64"/>
  <c r="BJ580" i="64"/>
  <c r="BJ288" i="64"/>
  <c r="BJ70" i="64"/>
  <c r="BJ502" i="64"/>
  <c r="BJ283" i="64"/>
  <c r="BJ429" i="64"/>
  <c r="BJ575" i="64"/>
  <c r="BJ212" i="64"/>
  <c r="BJ357" i="64"/>
  <c r="BJ141" i="64"/>
  <c r="BJ206" i="64"/>
  <c r="BJ423" i="64"/>
  <c r="BJ569" i="64"/>
  <c r="BJ351" i="64"/>
  <c r="BJ496" i="64"/>
  <c r="BJ135" i="64"/>
  <c r="BJ277" i="64"/>
  <c r="BJ64" i="64"/>
  <c r="BJ355" i="64"/>
  <c r="BJ427" i="64"/>
  <c r="BJ68" i="64"/>
  <c r="BJ139" i="64"/>
  <c r="BJ281" i="64"/>
  <c r="BJ500" i="64"/>
  <c r="BJ573" i="64"/>
  <c r="BJ210" i="64"/>
  <c r="BI583" i="64"/>
  <c r="BI437" i="64"/>
  <c r="BI510" i="64"/>
  <c r="BI291" i="64"/>
  <c r="BI149" i="64"/>
  <c r="BI365" i="64"/>
  <c r="BI220" i="64"/>
  <c r="BI78" i="64"/>
  <c r="BI495" i="64"/>
  <c r="BI205" i="64"/>
  <c r="BI568" i="64"/>
  <c r="BI422" i="64"/>
  <c r="BI276" i="64"/>
  <c r="BI134" i="64"/>
  <c r="BI63" i="64"/>
  <c r="BI350" i="64"/>
  <c r="BI133" i="64"/>
  <c r="BI567" i="64"/>
  <c r="BI349" i="64"/>
  <c r="BI204" i="64"/>
  <c r="BI275" i="64"/>
  <c r="BI421" i="64"/>
  <c r="BI62" i="64"/>
  <c r="BI494" i="64"/>
  <c r="BI359" i="64"/>
  <c r="BI72" i="64"/>
  <c r="BI143" i="64"/>
  <c r="BI577" i="64"/>
  <c r="BI214" i="64"/>
  <c r="BI285" i="64"/>
  <c r="BI504" i="64"/>
  <c r="BI431" i="64"/>
  <c r="BG429" i="64"/>
  <c r="BG283" i="64"/>
  <c r="BG357" i="64"/>
  <c r="BG212" i="64"/>
  <c r="BG575" i="64"/>
  <c r="BG502" i="64"/>
  <c r="BG70" i="64"/>
  <c r="BG141" i="64"/>
  <c r="BG64" i="64"/>
  <c r="BG423" i="64"/>
  <c r="BG351" i="64"/>
  <c r="BG135" i="64"/>
  <c r="BG277" i="64"/>
  <c r="BG569" i="64"/>
  <c r="BG206" i="64"/>
  <c r="BG496" i="64"/>
  <c r="BG140" i="64"/>
  <c r="BG211" i="64"/>
  <c r="BG501" i="64"/>
  <c r="BG282" i="64"/>
  <c r="BG356" i="64"/>
  <c r="BG428" i="64"/>
  <c r="BG69" i="64"/>
  <c r="BG574" i="64"/>
  <c r="BG583" i="64"/>
  <c r="BG510" i="64"/>
  <c r="BG437" i="64"/>
  <c r="BG149" i="64"/>
  <c r="BG78" i="64"/>
  <c r="BG220" i="64"/>
  <c r="BG291" i="64"/>
  <c r="BG365" i="64"/>
  <c r="BH363" i="64"/>
  <c r="BH147" i="64"/>
  <c r="BH289" i="64"/>
  <c r="BH508" i="64"/>
  <c r="BH218" i="64"/>
  <c r="BH76" i="64"/>
  <c r="BH435" i="64"/>
  <c r="BH581" i="64"/>
  <c r="BH350" i="64"/>
  <c r="BH568" i="64"/>
  <c r="BH422" i="64"/>
  <c r="BH205" i="64"/>
  <c r="BH63" i="64"/>
  <c r="BH276" i="64"/>
  <c r="BH134" i="64"/>
  <c r="BH495" i="64"/>
  <c r="BH220" i="64"/>
  <c r="BH149" i="64"/>
  <c r="BH583" i="64"/>
  <c r="BH365" i="64"/>
  <c r="BH291" i="64"/>
  <c r="BH437" i="64"/>
  <c r="BH78" i="64"/>
  <c r="BH510" i="64"/>
  <c r="BH133" i="64"/>
  <c r="BH275" i="64"/>
  <c r="BH421" i="64"/>
  <c r="BH494" i="64"/>
  <c r="BH567" i="64"/>
  <c r="BH62" i="64"/>
  <c r="BH349" i="64"/>
  <c r="BH204" i="64"/>
  <c r="BH292" i="64"/>
  <c r="BH221" i="64"/>
  <c r="BH584" i="64"/>
  <c r="BH366" i="64"/>
  <c r="BH79" i="64"/>
  <c r="BH438" i="64"/>
  <c r="BH150" i="64"/>
  <c r="BH511" i="64"/>
  <c r="BH424" i="64"/>
  <c r="BH352" i="64"/>
  <c r="BH497" i="64"/>
  <c r="BH136" i="64"/>
  <c r="BH65" i="64"/>
  <c r="BH570" i="64"/>
  <c r="BH278" i="64"/>
  <c r="BH207" i="64"/>
  <c r="P20" i="56"/>
  <c r="CC253" i="46"/>
  <c r="BK216" i="64"/>
  <c r="BK433" i="64"/>
  <c r="BK579" i="64"/>
  <c r="BK145" i="64"/>
  <c r="BK74" i="64"/>
  <c r="BK361" i="64"/>
  <c r="BK287" i="64"/>
  <c r="BK506" i="64"/>
  <c r="BK421" i="64"/>
  <c r="BK349" i="64"/>
  <c r="BK133" i="64"/>
  <c r="BK62" i="64"/>
  <c r="BK275" i="64"/>
  <c r="BK204" i="64"/>
  <c r="BK567" i="64"/>
  <c r="BK494" i="64"/>
  <c r="BK274" i="64"/>
  <c r="BK566" i="64"/>
  <c r="BK493" i="64"/>
  <c r="BK420" i="64"/>
  <c r="BK348" i="64"/>
  <c r="BK203" i="64"/>
  <c r="BK61" i="64"/>
  <c r="BK132" i="64"/>
  <c r="BK570" i="64"/>
  <c r="BK207" i="64"/>
  <c r="BK352" i="64"/>
  <c r="BK278" i="64"/>
  <c r="BK136" i="64"/>
  <c r="BK65" i="64"/>
  <c r="BK424" i="64"/>
  <c r="BK497" i="64"/>
  <c r="BK436" i="64"/>
  <c r="BK290" i="64"/>
  <c r="BK219" i="64"/>
  <c r="BK364" i="64"/>
  <c r="BK77" i="64"/>
  <c r="BK509" i="64"/>
  <c r="BK582" i="64"/>
  <c r="BK148" i="64"/>
  <c r="BK430" i="64"/>
  <c r="BK71" i="64"/>
  <c r="BK142" i="64"/>
  <c r="BK503" i="64"/>
  <c r="BK284" i="64"/>
  <c r="BK213" i="64"/>
  <c r="BK358" i="64"/>
  <c r="BK576" i="64"/>
  <c r="BK134" i="64"/>
  <c r="BK495" i="64"/>
  <c r="BK205" i="64"/>
  <c r="BK422" i="64"/>
  <c r="BK63" i="64"/>
  <c r="BK350" i="64"/>
  <c r="BK276" i="64"/>
  <c r="BK568" i="64"/>
  <c r="CF253" i="46"/>
  <c r="S20" i="56"/>
  <c r="CH209" i="46"/>
  <c r="S209" i="56" s="1"/>
  <c r="R32" i="57" s="1"/>
  <c r="CH208" i="46"/>
  <c r="S208" i="56" s="1"/>
  <c r="BM83" i="46"/>
  <c r="S83" i="56" s="1"/>
  <c r="R38" i="57" s="1"/>
  <c r="CH207" i="46"/>
  <c r="CJ207" i="46"/>
  <c r="BO83" i="46"/>
  <c r="U83" i="56" s="1"/>
  <c r="T38" i="57" s="1"/>
  <c r="CJ208" i="46"/>
  <c r="U208" i="56" s="1"/>
  <c r="CJ209" i="46"/>
  <c r="U209" i="56" s="1"/>
  <c r="T32" i="57" s="1"/>
  <c r="BY209" i="46"/>
  <c r="J209" i="56" s="1"/>
  <c r="I32" i="57" s="1"/>
  <c r="BD83" i="46"/>
  <c r="J83" i="56" s="1"/>
  <c r="I38" i="57" s="1"/>
  <c r="BY208" i="46"/>
  <c r="J208" i="56" s="1"/>
  <c r="BY207" i="46"/>
  <c r="BZ208" i="46"/>
  <c r="K208" i="56" s="1"/>
  <c r="BZ207" i="46"/>
  <c r="BZ209" i="46"/>
  <c r="K209" i="56" s="1"/>
  <c r="J32" i="57" s="1"/>
  <c r="BE83" i="46"/>
  <c r="K83" i="56" s="1"/>
  <c r="J38" i="57" s="1"/>
  <c r="BW208" i="46"/>
  <c r="H208" i="56" s="1"/>
  <c r="BW207" i="46"/>
  <c r="BW209" i="46"/>
  <c r="H209" i="56" s="1"/>
  <c r="G32" i="57" s="1"/>
  <c r="BB83" i="46"/>
  <c r="H83" i="56" s="1"/>
  <c r="G38" i="57" s="1"/>
  <c r="CN80" i="46"/>
  <c r="CO80" i="46" s="1"/>
  <c r="CN66" i="46"/>
  <c r="CO66" i="46" s="1"/>
  <c r="CN189" i="46"/>
  <c r="CO189" i="46" s="1"/>
  <c r="BE432" i="64"/>
  <c r="BE144" i="64"/>
  <c r="BE286" i="64"/>
  <c r="BE73" i="64"/>
  <c r="BE360" i="64"/>
  <c r="BE578" i="64"/>
  <c r="BE505" i="64"/>
  <c r="BE215" i="64"/>
  <c r="BE219" i="64"/>
  <c r="BE290" i="64"/>
  <c r="BE509" i="64"/>
  <c r="BE148" i="64"/>
  <c r="BE582" i="64"/>
  <c r="BE436" i="64"/>
  <c r="BE77" i="64"/>
  <c r="BE364" i="64"/>
  <c r="BE431" i="64"/>
  <c r="BE359" i="64"/>
  <c r="BE72" i="64"/>
  <c r="BE214" i="64"/>
  <c r="BE577" i="64"/>
  <c r="BE504" i="64"/>
  <c r="BE143" i="64"/>
  <c r="BE285" i="64"/>
  <c r="BE70" i="64"/>
  <c r="BE575" i="64"/>
  <c r="BE212" i="64"/>
  <c r="BE429" i="64"/>
  <c r="BE357" i="64"/>
  <c r="BE502" i="64"/>
  <c r="BE283" i="64"/>
  <c r="BE141" i="64"/>
  <c r="BE287" i="64"/>
  <c r="BE74" i="64"/>
  <c r="BE506" i="64"/>
  <c r="BE145" i="64"/>
  <c r="BE433" i="64"/>
  <c r="BE216" i="64"/>
  <c r="BE579" i="64"/>
  <c r="BE361" i="64"/>
  <c r="BE365" i="64"/>
  <c r="BE78" i="64"/>
  <c r="BE220" i="64"/>
  <c r="BE583" i="64"/>
  <c r="BE149" i="64"/>
  <c r="BE510" i="64"/>
  <c r="BE291" i="64"/>
  <c r="BE437" i="64"/>
  <c r="L226" i="25"/>
  <c r="L332" i="25" s="1"/>
  <c r="BE576" i="64"/>
  <c r="BE71" i="64"/>
  <c r="BE213" i="64"/>
  <c r="BE430" i="64"/>
  <c r="BE142" i="64"/>
  <c r="BE503" i="64"/>
  <c r="BE358" i="64"/>
  <c r="BE284" i="64"/>
  <c r="BE202" i="64"/>
  <c r="BE273" i="64"/>
  <c r="BE565" i="64"/>
  <c r="BE60" i="64"/>
  <c r="BE131" i="64"/>
  <c r="BE419" i="64"/>
  <c r="BE492" i="64"/>
  <c r="BE347" i="64"/>
  <c r="AX510" i="64"/>
  <c r="AX149" i="64"/>
  <c r="AX220" i="64"/>
  <c r="AX78" i="64"/>
  <c r="AX291" i="64"/>
  <c r="AX583" i="64"/>
  <c r="AX365" i="64"/>
  <c r="AX437" i="64"/>
  <c r="AX425" i="64"/>
  <c r="AX571" i="64"/>
  <c r="AX498" i="64"/>
  <c r="AX208" i="64"/>
  <c r="AX279" i="64"/>
  <c r="AX137" i="64"/>
  <c r="AX353" i="64"/>
  <c r="AX66" i="64"/>
  <c r="AX350" i="64"/>
  <c r="AX63" i="64"/>
  <c r="AX495" i="64"/>
  <c r="AX134" i="64"/>
  <c r="AX205" i="64"/>
  <c r="AX422" i="64"/>
  <c r="AX276" i="64"/>
  <c r="AX568" i="64"/>
  <c r="AX496" i="64"/>
  <c r="AX135" i="64"/>
  <c r="AX277" i="64"/>
  <c r="AX351" i="64"/>
  <c r="AX423" i="64"/>
  <c r="AX206" i="64"/>
  <c r="AX569" i="64"/>
  <c r="AX64" i="64"/>
  <c r="F20" i="56"/>
  <c r="BS253" i="46"/>
  <c r="E175" i="25"/>
  <c r="E177" i="25" s="1"/>
  <c r="E56" i="57" s="1"/>
  <c r="F199" i="56"/>
  <c r="AX360" i="64"/>
  <c r="AX578" i="64"/>
  <c r="AX505" i="64"/>
  <c r="AX215" i="64"/>
  <c r="AX144" i="64"/>
  <c r="AX286" i="64"/>
  <c r="AX73" i="64"/>
  <c r="AX432" i="64"/>
  <c r="AX435" i="64"/>
  <c r="AX218" i="64"/>
  <c r="AX508" i="64"/>
  <c r="AX289" i="64"/>
  <c r="AX581" i="64"/>
  <c r="AX147" i="64"/>
  <c r="AX76" i="64"/>
  <c r="AX363" i="64"/>
  <c r="BC141" i="64"/>
  <c r="BC212" i="64"/>
  <c r="BC283" i="64"/>
  <c r="BC429" i="64"/>
  <c r="BC502" i="64"/>
  <c r="BC70" i="64"/>
  <c r="BC575" i="64"/>
  <c r="BC357" i="64"/>
  <c r="BC78" i="64"/>
  <c r="BC365" i="64"/>
  <c r="BC291" i="64"/>
  <c r="BC583" i="64"/>
  <c r="BC149" i="64"/>
  <c r="BC510" i="64"/>
  <c r="BC220" i="64"/>
  <c r="BC437" i="64"/>
  <c r="BC433" i="64"/>
  <c r="BC216" i="64"/>
  <c r="BC145" i="64"/>
  <c r="BC74" i="64"/>
  <c r="BC579" i="64"/>
  <c r="BC361" i="64"/>
  <c r="BC506" i="64"/>
  <c r="BC287" i="64"/>
  <c r="BC435" i="64"/>
  <c r="BC147" i="64"/>
  <c r="BC508" i="64"/>
  <c r="BC289" i="64"/>
  <c r="BC76" i="64"/>
  <c r="BC218" i="64"/>
  <c r="BC363" i="64"/>
  <c r="BC581" i="64"/>
  <c r="K199" i="56"/>
  <c r="J175" i="25"/>
  <c r="J177" i="25" s="1"/>
  <c r="J56" i="57" s="1"/>
  <c r="BC500" i="64"/>
  <c r="BC427" i="64"/>
  <c r="BC210" i="64"/>
  <c r="BC573" i="64"/>
  <c r="BC68" i="64"/>
  <c r="BC139" i="64"/>
  <c r="BC281" i="64"/>
  <c r="BC355" i="64"/>
  <c r="BC279" i="64"/>
  <c r="BC353" i="64"/>
  <c r="BC425" i="64"/>
  <c r="BC137" i="64"/>
  <c r="BC571" i="64"/>
  <c r="BC208" i="64"/>
  <c r="BC498" i="64"/>
  <c r="BC66" i="64"/>
  <c r="BN147" i="64"/>
  <c r="BN581" i="64"/>
  <c r="BN218" i="64"/>
  <c r="BN76" i="64"/>
  <c r="BN435" i="64"/>
  <c r="BN289" i="64"/>
  <c r="BN363" i="64"/>
  <c r="BN508" i="64"/>
  <c r="BN578" i="64"/>
  <c r="BN144" i="64"/>
  <c r="BN73" i="64"/>
  <c r="BN215" i="64"/>
  <c r="BN286" i="64"/>
  <c r="BN505" i="64"/>
  <c r="BN360" i="64"/>
  <c r="BN432" i="64"/>
  <c r="BN214" i="64"/>
  <c r="BN504" i="64"/>
  <c r="BN143" i="64"/>
  <c r="BN577" i="64"/>
  <c r="BN431" i="64"/>
  <c r="BN359" i="64"/>
  <c r="BN285" i="64"/>
  <c r="BN72" i="64"/>
  <c r="BN64" i="64"/>
  <c r="BN135" i="64"/>
  <c r="BN496" i="64"/>
  <c r="BN351" i="64"/>
  <c r="BN569" i="64"/>
  <c r="BN206" i="64"/>
  <c r="BN423" i="64"/>
  <c r="BN277" i="64"/>
  <c r="BN65" i="64"/>
  <c r="BN570" i="64"/>
  <c r="BN497" i="64"/>
  <c r="BN278" i="64"/>
  <c r="BN136" i="64"/>
  <c r="BN207" i="64"/>
  <c r="BN352" i="64"/>
  <c r="BN424" i="64"/>
  <c r="BN421" i="64"/>
  <c r="BN204" i="64"/>
  <c r="BN275" i="64"/>
  <c r="BN494" i="64"/>
  <c r="BN62" i="64"/>
  <c r="BN133" i="64"/>
  <c r="BN349" i="64"/>
  <c r="BN567" i="64"/>
  <c r="BD347" i="64"/>
  <c r="BD273" i="64"/>
  <c r="BD131" i="64"/>
  <c r="BD60" i="64"/>
  <c r="BD565" i="64"/>
  <c r="BD202" i="64"/>
  <c r="BD492" i="64"/>
  <c r="BD419" i="64"/>
  <c r="BD274" i="64"/>
  <c r="BD132" i="64"/>
  <c r="BD203" i="64"/>
  <c r="BD420" i="64"/>
  <c r="BD348" i="64"/>
  <c r="BD566" i="64"/>
  <c r="BD493" i="64"/>
  <c r="BD61" i="64"/>
  <c r="BD68" i="64"/>
  <c r="BD355" i="64"/>
  <c r="BD210" i="64"/>
  <c r="BD281" i="64"/>
  <c r="BD500" i="64"/>
  <c r="BD139" i="64"/>
  <c r="BD427" i="64"/>
  <c r="BD573" i="64"/>
  <c r="BD219" i="64"/>
  <c r="BD582" i="64"/>
  <c r="BD290" i="64"/>
  <c r="BD77" i="64"/>
  <c r="BD509" i="64"/>
  <c r="BD364" i="64"/>
  <c r="BD148" i="64"/>
  <c r="BD436" i="64"/>
  <c r="BD211" i="64"/>
  <c r="BD69" i="64"/>
  <c r="BD428" i="64"/>
  <c r="BD282" i="64"/>
  <c r="BD356" i="64"/>
  <c r="BD574" i="64"/>
  <c r="BD140" i="64"/>
  <c r="BD501" i="64"/>
  <c r="BD575" i="64"/>
  <c r="BD70" i="64"/>
  <c r="BD141" i="64"/>
  <c r="BD283" i="64"/>
  <c r="BD429" i="64"/>
  <c r="BD502" i="64"/>
  <c r="BD212" i="64"/>
  <c r="BD357" i="64"/>
  <c r="G31" i="65"/>
  <c r="G26" i="70"/>
  <c r="G25" i="71"/>
  <c r="G26" i="47"/>
  <c r="G34" i="74"/>
  <c r="G32" i="75"/>
  <c r="G37" i="69"/>
  <c r="G30" i="73"/>
  <c r="AZ353" i="64"/>
  <c r="AZ66" i="64"/>
  <c r="AZ208" i="64"/>
  <c r="AZ279" i="64"/>
  <c r="AZ425" i="64"/>
  <c r="AZ571" i="64"/>
  <c r="AZ137" i="64"/>
  <c r="AZ498" i="64"/>
  <c r="AZ70" i="64"/>
  <c r="AZ575" i="64"/>
  <c r="AZ429" i="64"/>
  <c r="AZ357" i="64"/>
  <c r="AZ141" i="64"/>
  <c r="AZ283" i="64"/>
  <c r="AZ212" i="64"/>
  <c r="AZ502" i="64"/>
  <c r="BU253" i="46"/>
  <c r="H20" i="56"/>
  <c r="BA497" i="64"/>
  <c r="BA207" i="64"/>
  <c r="BA570" i="64"/>
  <c r="BA65" i="64"/>
  <c r="BA136" i="64"/>
  <c r="BA424" i="64"/>
  <c r="BA352" i="64"/>
  <c r="BA278" i="64"/>
  <c r="BA582" i="64"/>
  <c r="BA290" i="64"/>
  <c r="BA364" i="64"/>
  <c r="BA509" i="64"/>
  <c r="BA436" i="64"/>
  <c r="BA77" i="64"/>
  <c r="BA219" i="64"/>
  <c r="BA148" i="64"/>
  <c r="BA62" i="64"/>
  <c r="BA204" i="64"/>
  <c r="BA133" i="64"/>
  <c r="BA421" i="64"/>
  <c r="BA494" i="64"/>
  <c r="BA349" i="64"/>
  <c r="BA275" i="64"/>
  <c r="BA567" i="64"/>
  <c r="BA427" i="64"/>
  <c r="BA573" i="64"/>
  <c r="BA500" i="64"/>
  <c r="BA139" i="64"/>
  <c r="BA68" i="64"/>
  <c r="BA355" i="64"/>
  <c r="BA210" i="64"/>
  <c r="BA281" i="64"/>
  <c r="BA273" i="64"/>
  <c r="BA419" i="64"/>
  <c r="BA347" i="64"/>
  <c r="BA60" i="64"/>
  <c r="BA565" i="64"/>
  <c r="BA492" i="64"/>
  <c r="BA131" i="64"/>
  <c r="BA202" i="64"/>
  <c r="BO433" i="64"/>
  <c r="BO506" i="64"/>
  <c r="BO361" i="64"/>
  <c r="BO74" i="64"/>
  <c r="BO579" i="64"/>
  <c r="BO287" i="64"/>
  <c r="BO145" i="64"/>
  <c r="BO216" i="64"/>
  <c r="BO215" i="64"/>
  <c r="BO144" i="64"/>
  <c r="BO286" i="64"/>
  <c r="BO578" i="64"/>
  <c r="BO73" i="64"/>
  <c r="BO360" i="64"/>
  <c r="BO432" i="64"/>
  <c r="BO505" i="64"/>
  <c r="BO148" i="64"/>
  <c r="BO364" i="64"/>
  <c r="BO582" i="64"/>
  <c r="BO436" i="64"/>
  <c r="BO219" i="64"/>
  <c r="BO509" i="64"/>
  <c r="BO77" i="64"/>
  <c r="BO290" i="64"/>
  <c r="W199" i="56"/>
  <c r="V175" i="25"/>
  <c r="V177" i="25" s="1"/>
  <c r="V56" i="57" s="1"/>
  <c r="BO211" i="64"/>
  <c r="BO282" i="64"/>
  <c r="BO428" i="64"/>
  <c r="BO574" i="64"/>
  <c r="BO356" i="64"/>
  <c r="BO501" i="64"/>
  <c r="BO140" i="64"/>
  <c r="BO69" i="64"/>
  <c r="BB509" i="64"/>
  <c r="BB436" i="64"/>
  <c r="BB77" i="64"/>
  <c r="BB148" i="64"/>
  <c r="BB290" i="64"/>
  <c r="BB364" i="64"/>
  <c r="BB582" i="64"/>
  <c r="BB219" i="64"/>
  <c r="BB354" i="64"/>
  <c r="BB499" i="64"/>
  <c r="BB67" i="64"/>
  <c r="BB209" i="64"/>
  <c r="BB138" i="64"/>
  <c r="BB572" i="64"/>
  <c r="BB280" i="64"/>
  <c r="BB426" i="64"/>
  <c r="CN76" i="46"/>
  <c r="CO76" i="46" s="1"/>
  <c r="D71" i="56"/>
  <c r="K71" i="44" s="1"/>
  <c r="L71" i="44" s="1"/>
  <c r="AW367" i="64"/>
  <c r="AW439" i="64"/>
  <c r="AW441" i="64" s="1"/>
  <c r="BT201" i="46" s="1"/>
  <c r="E201" i="56" s="1"/>
  <c r="D73" i="56"/>
  <c r="K73" i="44" s="1"/>
  <c r="L73" i="44" s="1"/>
  <c r="CN77" i="46"/>
  <c r="CO77" i="46" s="1"/>
  <c r="BQ639" i="64"/>
  <c r="F30" i="73"/>
  <c r="F26" i="47"/>
  <c r="F26" i="70"/>
  <c r="F32" i="75"/>
  <c r="F25" i="71"/>
  <c r="F31" i="65"/>
  <c r="F34" i="74"/>
  <c r="F37" i="69"/>
  <c r="AY496" i="64"/>
  <c r="AY277" i="64"/>
  <c r="AY423" i="64"/>
  <c r="AY206" i="64"/>
  <c r="AY135" i="64"/>
  <c r="AY64" i="64"/>
  <c r="AY351" i="64"/>
  <c r="AY569" i="64"/>
  <c r="AY510" i="64"/>
  <c r="AY220" i="64"/>
  <c r="AY291" i="64"/>
  <c r="AY149" i="64"/>
  <c r="AY583" i="64"/>
  <c r="AY437" i="64"/>
  <c r="AY365" i="64"/>
  <c r="AY78" i="64"/>
  <c r="AY503" i="64"/>
  <c r="AY430" i="64"/>
  <c r="AY213" i="64"/>
  <c r="AY358" i="64"/>
  <c r="AY576" i="64"/>
  <c r="AY284" i="64"/>
  <c r="AY71" i="64"/>
  <c r="AY142" i="64"/>
  <c r="AY145" i="64"/>
  <c r="AY361" i="64"/>
  <c r="AY506" i="64"/>
  <c r="AY433" i="64"/>
  <c r="AY579" i="64"/>
  <c r="AY74" i="64"/>
  <c r="AY287" i="64"/>
  <c r="AY216" i="64"/>
  <c r="AY282" i="64"/>
  <c r="AY211" i="64"/>
  <c r="AY501" i="64"/>
  <c r="AY574" i="64"/>
  <c r="AY69" i="64"/>
  <c r="AY140" i="64"/>
  <c r="AY428" i="64"/>
  <c r="AY356" i="64"/>
  <c r="AY285" i="64"/>
  <c r="AY214" i="64"/>
  <c r="AY577" i="64"/>
  <c r="AY504" i="64"/>
  <c r="AY143" i="64"/>
  <c r="AY72" i="64"/>
  <c r="AY359" i="64"/>
  <c r="AY431" i="64"/>
  <c r="BL426" i="64"/>
  <c r="BL209" i="64"/>
  <c r="BL138" i="64"/>
  <c r="BL572" i="64"/>
  <c r="BL67" i="64"/>
  <c r="BL499" i="64"/>
  <c r="BL280" i="64"/>
  <c r="BL354" i="64"/>
  <c r="BL430" i="64"/>
  <c r="BL142" i="64"/>
  <c r="BL576" i="64"/>
  <c r="BL284" i="64"/>
  <c r="BL358" i="64"/>
  <c r="BL213" i="64"/>
  <c r="BL71" i="64"/>
  <c r="BL503" i="64"/>
  <c r="BL65" i="64"/>
  <c r="BL497" i="64"/>
  <c r="BL136" i="64"/>
  <c r="BL278" i="64"/>
  <c r="BL424" i="64"/>
  <c r="BL570" i="64"/>
  <c r="BL352" i="64"/>
  <c r="BL207" i="64"/>
  <c r="BL423" i="64"/>
  <c r="BL496" i="64"/>
  <c r="BL64" i="64"/>
  <c r="BL135" i="64"/>
  <c r="BL351" i="64"/>
  <c r="BL206" i="64"/>
  <c r="BL277" i="64"/>
  <c r="BL569" i="64"/>
  <c r="BF281" i="64"/>
  <c r="BF139" i="64"/>
  <c r="BF68" i="64"/>
  <c r="BF210" i="64"/>
  <c r="BF427" i="64"/>
  <c r="BF355" i="64"/>
  <c r="BF500" i="64"/>
  <c r="BF573" i="64"/>
  <c r="BF583" i="64"/>
  <c r="BF365" i="64"/>
  <c r="BF437" i="64"/>
  <c r="BF220" i="64"/>
  <c r="BF291" i="64"/>
  <c r="BF510" i="64"/>
  <c r="BF78" i="64"/>
  <c r="BF149" i="64"/>
  <c r="BF141" i="64"/>
  <c r="BF357" i="64"/>
  <c r="BF283" i="64"/>
  <c r="BF70" i="64"/>
  <c r="BF502" i="64"/>
  <c r="BF575" i="64"/>
  <c r="BF429" i="64"/>
  <c r="BF212" i="64"/>
  <c r="BF565" i="64"/>
  <c r="BF60" i="64"/>
  <c r="BF419" i="64"/>
  <c r="BF131" i="64"/>
  <c r="BF202" i="64"/>
  <c r="BF347" i="64"/>
  <c r="BF492" i="64"/>
  <c r="BF273" i="64"/>
  <c r="BF574" i="64"/>
  <c r="BF428" i="64"/>
  <c r="BF501" i="64"/>
  <c r="BF69" i="64"/>
  <c r="BF140" i="64"/>
  <c r="BF356" i="64"/>
  <c r="BF282" i="64"/>
  <c r="BF211" i="64"/>
  <c r="BF278" i="64"/>
  <c r="BF207" i="64"/>
  <c r="BF570" i="64"/>
  <c r="BF136" i="64"/>
  <c r="BF424" i="64"/>
  <c r="BF497" i="64"/>
  <c r="BF352" i="64"/>
  <c r="BF65" i="64"/>
  <c r="BF219" i="64"/>
  <c r="BF436" i="64"/>
  <c r="BF509" i="64"/>
  <c r="BF364" i="64"/>
  <c r="BF582" i="64"/>
  <c r="BF148" i="64"/>
  <c r="BF77" i="64"/>
  <c r="BF290" i="64"/>
  <c r="BM361" i="64"/>
  <c r="BM74" i="64"/>
  <c r="BM145" i="64"/>
  <c r="BM433" i="64"/>
  <c r="BM506" i="64"/>
  <c r="BM579" i="64"/>
  <c r="BM287" i="64"/>
  <c r="BM216" i="64"/>
  <c r="BM352" i="64"/>
  <c r="BM65" i="64"/>
  <c r="BM424" i="64"/>
  <c r="BM136" i="64"/>
  <c r="BM278" i="64"/>
  <c r="BM207" i="64"/>
  <c r="BM497" i="64"/>
  <c r="BM570" i="64"/>
  <c r="BM356" i="64"/>
  <c r="BM69" i="64"/>
  <c r="BM140" i="64"/>
  <c r="BM211" i="64"/>
  <c r="BM501" i="64"/>
  <c r="BM574" i="64"/>
  <c r="BM428" i="64"/>
  <c r="BM282" i="64"/>
  <c r="BM276" i="64"/>
  <c r="BM205" i="64"/>
  <c r="BM350" i="64"/>
  <c r="BM495" i="64"/>
  <c r="BM422" i="64"/>
  <c r="BM568" i="64"/>
  <c r="BM134" i="64"/>
  <c r="BM63" i="64"/>
  <c r="BM135" i="64"/>
  <c r="BM569" i="64"/>
  <c r="BM423" i="64"/>
  <c r="BM64" i="64"/>
  <c r="BM277" i="64"/>
  <c r="BM496" i="64"/>
  <c r="BM206" i="64"/>
  <c r="BM351" i="64"/>
  <c r="BP567" i="64"/>
  <c r="BP349" i="64"/>
  <c r="BP62" i="64"/>
  <c r="BP421" i="64"/>
  <c r="BP494" i="64"/>
  <c r="BP133" i="64"/>
  <c r="BP275" i="64"/>
  <c r="BP204" i="64"/>
  <c r="BP209" i="64"/>
  <c r="BP499" i="64"/>
  <c r="BP67" i="64"/>
  <c r="BP426" i="64"/>
  <c r="BP354" i="64"/>
  <c r="BP280" i="64"/>
  <c r="BP572" i="64"/>
  <c r="BP138" i="64"/>
  <c r="BP357" i="64"/>
  <c r="BP141" i="64"/>
  <c r="BP70" i="64"/>
  <c r="BP575" i="64"/>
  <c r="BP429" i="64"/>
  <c r="BP502" i="64"/>
  <c r="BP283" i="64"/>
  <c r="BP212" i="64"/>
  <c r="W30" i="73"/>
  <c r="W31" i="65"/>
  <c r="W26" i="70"/>
  <c r="W34" i="74"/>
  <c r="W26" i="47"/>
  <c r="W37" i="69"/>
  <c r="W25" i="71"/>
  <c r="W32" i="75"/>
  <c r="C21" i="78"/>
  <c r="D21" i="78" s="1"/>
  <c r="D177" i="56"/>
  <c r="K175" i="44" s="1"/>
  <c r="L175" i="44" s="1"/>
  <c r="D226" i="25"/>
  <c r="BQ651" i="64"/>
  <c r="D31" i="65"/>
  <c r="D26" i="47"/>
  <c r="D37" i="69"/>
  <c r="D25" i="71"/>
  <c r="D30" i="73"/>
  <c r="D32" i="75"/>
  <c r="D60" i="56"/>
  <c r="K60" i="44" s="1"/>
  <c r="L60" i="44" s="1"/>
  <c r="D26" i="70"/>
  <c r="D34" i="74"/>
  <c r="D65" i="56"/>
  <c r="K65" i="44" s="1"/>
  <c r="L65" i="44" s="1"/>
  <c r="R199" i="56"/>
  <c r="Q175" i="25"/>
  <c r="Q177" i="25" s="1"/>
  <c r="Q56" i="57" s="1"/>
  <c r="BJ584" i="64"/>
  <c r="BJ511" i="64"/>
  <c r="BJ79" i="64"/>
  <c r="BJ150" i="64"/>
  <c r="BJ221" i="64"/>
  <c r="BJ438" i="64"/>
  <c r="BJ366" i="64"/>
  <c r="BJ292" i="64"/>
  <c r="BI66" i="64"/>
  <c r="BI279" i="64"/>
  <c r="BI137" i="64"/>
  <c r="BI353" i="64"/>
  <c r="BI571" i="64"/>
  <c r="BI498" i="64"/>
  <c r="BI425" i="64"/>
  <c r="BI208" i="64"/>
  <c r="BI424" i="64"/>
  <c r="BI278" i="64"/>
  <c r="BI497" i="64"/>
  <c r="BI570" i="64"/>
  <c r="BI352" i="64"/>
  <c r="BI207" i="64"/>
  <c r="BI136" i="64"/>
  <c r="BI65" i="64"/>
  <c r="BI206" i="64"/>
  <c r="BI351" i="64"/>
  <c r="BI569" i="64"/>
  <c r="BI423" i="64"/>
  <c r="BI496" i="64"/>
  <c r="BI135" i="64"/>
  <c r="BI277" i="64"/>
  <c r="BI64" i="64"/>
  <c r="BI139" i="64"/>
  <c r="BI68" i="64"/>
  <c r="BI281" i="64"/>
  <c r="BI355" i="64"/>
  <c r="BI500" i="64"/>
  <c r="BI210" i="64"/>
  <c r="BI427" i="64"/>
  <c r="BI573" i="64"/>
  <c r="Q20" i="56"/>
  <c r="CD253" i="46"/>
  <c r="BI73" i="64"/>
  <c r="BI505" i="64"/>
  <c r="BI578" i="64"/>
  <c r="BI432" i="64"/>
  <c r="BI215" i="64"/>
  <c r="BI286" i="64"/>
  <c r="BI144" i="64"/>
  <c r="BI360" i="64"/>
  <c r="BI582" i="64"/>
  <c r="BI364" i="64"/>
  <c r="BI148" i="64"/>
  <c r="BI436" i="64"/>
  <c r="BI290" i="64"/>
  <c r="BI509" i="64"/>
  <c r="BI219" i="64"/>
  <c r="BI77" i="64"/>
  <c r="BI429" i="64"/>
  <c r="BI575" i="64"/>
  <c r="BI212" i="64"/>
  <c r="BI502" i="64"/>
  <c r="BI357" i="64"/>
  <c r="BI141" i="64"/>
  <c r="BI70" i="64"/>
  <c r="BI283" i="64"/>
  <c r="Q199" i="56"/>
  <c r="P175" i="25"/>
  <c r="P177" i="25" s="1"/>
  <c r="P56" i="57" s="1"/>
  <c r="BG278" i="64"/>
  <c r="BG352" i="64"/>
  <c r="BG497" i="64"/>
  <c r="BG65" i="64"/>
  <c r="BG424" i="64"/>
  <c r="BG207" i="64"/>
  <c r="BG570" i="64"/>
  <c r="BG136" i="64"/>
  <c r="BG350" i="64"/>
  <c r="BG63" i="64"/>
  <c r="BG568" i="64"/>
  <c r="BG276" i="64"/>
  <c r="BG205" i="64"/>
  <c r="BG422" i="64"/>
  <c r="BG134" i="64"/>
  <c r="BG495" i="64"/>
  <c r="BG215" i="64"/>
  <c r="BG144" i="64"/>
  <c r="BG578" i="64"/>
  <c r="BG360" i="64"/>
  <c r="BG73" i="64"/>
  <c r="BG432" i="64"/>
  <c r="BG505" i="64"/>
  <c r="BG286" i="64"/>
  <c r="BG567" i="64"/>
  <c r="BG62" i="64"/>
  <c r="BG133" i="64"/>
  <c r="BG421" i="64"/>
  <c r="BG349" i="64"/>
  <c r="BG204" i="64"/>
  <c r="BG275" i="64"/>
  <c r="BG494" i="64"/>
  <c r="BG581" i="64"/>
  <c r="BG76" i="64"/>
  <c r="BG363" i="64"/>
  <c r="BG508" i="64"/>
  <c r="BG435" i="64"/>
  <c r="BG289" i="64"/>
  <c r="BG218" i="64"/>
  <c r="BG147" i="64"/>
  <c r="BG492" i="64"/>
  <c r="BG60" i="64"/>
  <c r="BG131" i="64"/>
  <c r="BG347" i="64"/>
  <c r="BG202" i="64"/>
  <c r="BG419" i="64"/>
  <c r="BG565" i="64"/>
  <c r="BG273" i="64"/>
  <c r="BH282" i="64"/>
  <c r="BH428" i="64"/>
  <c r="BH574" i="64"/>
  <c r="BH211" i="64"/>
  <c r="BH69" i="64"/>
  <c r="BH140" i="64"/>
  <c r="BH356" i="64"/>
  <c r="BH501" i="64"/>
  <c r="BH141" i="64"/>
  <c r="BH502" i="64"/>
  <c r="BH357" i="64"/>
  <c r="BH212" i="64"/>
  <c r="BH429" i="64"/>
  <c r="BH575" i="64"/>
  <c r="BH283" i="64"/>
  <c r="BH70" i="64"/>
  <c r="BH143" i="64"/>
  <c r="BH431" i="64"/>
  <c r="BH285" i="64"/>
  <c r="BH504" i="64"/>
  <c r="BH72" i="64"/>
  <c r="BH577" i="64"/>
  <c r="BH359" i="64"/>
  <c r="BH214" i="64"/>
  <c r="O226" i="25"/>
  <c r="O332" i="25" s="1"/>
  <c r="BH75" i="64"/>
  <c r="BH580" i="64"/>
  <c r="BH217" i="64"/>
  <c r="BH362" i="64"/>
  <c r="BH507" i="64"/>
  <c r="BH434" i="64"/>
  <c r="BH288" i="64"/>
  <c r="BH146" i="64"/>
  <c r="BH430" i="64"/>
  <c r="BH358" i="64"/>
  <c r="BH503" i="64"/>
  <c r="BH142" i="64"/>
  <c r="BH71" i="64"/>
  <c r="BH284" i="64"/>
  <c r="BH213" i="64"/>
  <c r="BH576" i="64"/>
  <c r="BH499" i="64"/>
  <c r="BH426" i="64"/>
  <c r="BH572" i="64"/>
  <c r="BH280" i="64"/>
  <c r="BH138" i="64"/>
  <c r="BH67" i="64"/>
  <c r="BH209" i="64"/>
  <c r="BH354" i="64"/>
  <c r="BH208" i="64"/>
  <c r="BH425" i="64"/>
  <c r="BH66" i="64"/>
  <c r="BH498" i="64"/>
  <c r="BH137" i="64"/>
  <c r="BH353" i="64"/>
  <c r="BH279" i="64"/>
  <c r="BH571" i="64"/>
  <c r="BK584" i="64"/>
  <c r="BK221" i="64"/>
  <c r="BK438" i="64"/>
  <c r="BK150" i="64"/>
  <c r="BK366" i="64"/>
  <c r="BK511" i="64"/>
  <c r="BK79" i="64"/>
  <c r="BK292" i="64"/>
  <c r="BK138" i="64"/>
  <c r="BK354" i="64"/>
  <c r="BK67" i="64"/>
  <c r="BK209" i="64"/>
  <c r="BK572" i="64"/>
  <c r="BK426" i="64"/>
  <c r="BK280" i="64"/>
  <c r="BK499" i="64"/>
  <c r="R175" i="25"/>
  <c r="R177" i="25" s="1"/>
  <c r="R56" i="57" s="1"/>
  <c r="S199" i="56"/>
  <c r="AY83" i="46"/>
  <c r="BT209" i="46"/>
  <c r="BT207" i="46"/>
  <c r="BT208" i="46"/>
  <c r="C115" i="36"/>
  <c r="BF83" i="46"/>
  <c r="L83" i="56" s="1"/>
  <c r="K38" i="57" s="1"/>
  <c r="CA209" i="46"/>
  <c r="L209" i="56" s="1"/>
  <c r="K32" i="57" s="1"/>
  <c r="CA207" i="46"/>
  <c r="CA208" i="46"/>
  <c r="L208" i="56" s="1"/>
  <c r="BV209" i="46"/>
  <c r="G209" i="56" s="1"/>
  <c r="F32" i="57" s="1"/>
  <c r="BV208" i="46"/>
  <c r="G208" i="56" s="1"/>
  <c r="BV207" i="46"/>
  <c r="BA83" i="46"/>
  <c r="G83" i="56" s="1"/>
  <c r="F38" i="57" s="1"/>
  <c r="CL209" i="46"/>
  <c r="W209" i="56" s="1"/>
  <c r="CL207" i="46"/>
  <c r="CL208" i="46"/>
  <c r="W208" i="56" s="1"/>
  <c r="BQ83" i="46"/>
  <c r="W83" i="56" s="1"/>
  <c r="V38" i="57" s="1"/>
  <c r="CE208" i="46"/>
  <c r="P208" i="56" s="1"/>
  <c r="CE207" i="46"/>
  <c r="CE209" i="46"/>
  <c r="P209" i="56" s="1"/>
  <c r="O32" i="57" s="1"/>
  <c r="BJ83" i="46"/>
  <c r="P83" i="56" s="1"/>
  <c r="O38" i="57" s="1"/>
  <c r="BQ646" i="64"/>
  <c r="D75" i="56"/>
  <c r="K75" i="44" s="1"/>
  <c r="L75" i="44" s="1"/>
  <c r="D66" i="56"/>
  <c r="K66" i="44" s="1"/>
  <c r="L66" i="44" s="1"/>
  <c r="D189" i="56"/>
  <c r="K187" i="44" s="1"/>
  <c r="L187" i="44" s="1"/>
  <c r="D238" i="25"/>
  <c r="BE139" i="64"/>
  <c r="BE210" i="64"/>
  <c r="BE573" i="64"/>
  <c r="BE427" i="64"/>
  <c r="BE281" i="64"/>
  <c r="BE500" i="64"/>
  <c r="BE68" i="64"/>
  <c r="BE355" i="64"/>
  <c r="BE75" i="64"/>
  <c r="BE362" i="64"/>
  <c r="BE434" i="64"/>
  <c r="BE507" i="64"/>
  <c r="BE217" i="64"/>
  <c r="BE288" i="64"/>
  <c r="BE146" i="64"/>
  <c r="BE580" i="64"/>
  <c r="BE289" i="64"/>
  <c r="BE435" i="64"/>
  <c r="BE147" i="64"/>
  <c r="BE218" i="64"/>
  <c r="BE508" i="64"/>
  <c r="BE76" i="64"/>
  <c r="BE363" i="64"/>
  <c r="BE581" i="64"/>
  <c r="BE211" i="64"/>
  <c r="BE428" i="64"/>
  <c r="BE574" i="64"/>
  <c r="BE282" i="64"/>
  <c r="BE69" i="64"/>
  <c r="BE501" i="64"/>
  <c r="BE356" i="64"/>
  <c r="BE140" i="64"/>
  <c r="BE274" i="64"/>
  <c r="BE493" i="64"/>
  <c r="BE566" i="64"/>
  <c r="BE348" i="64"/>
  <c r="BE61" i="64"/>
  <c r="BE420" i="64"/>
  <c r="BE132" i="64"/>
  <c r="BE203" i="64"/>
  <c r="BE79" i="64"/>
  <c r="BE292" i="64"/>
  <c r="BE438" i="64"/>
  <c r="BE511" i="64"/>
  <c r="BE150" i="64"/>
  <c r="BE366" i="64"/>
  <c r="BE584" i="64"/>
  <c r="BE221" i="64"/>
  <c r="AX284" i="64"/>
  <c r="AX71" i="64"/>
  <c r="AX503" i="64"/>
  <c r="AX576" i="64"/>
  <c r="AX142" i="64"/>
  <c r="AX358" i="64"/>
  <c r="AX430" i="64"/>
  <c r="AX213" i="64"/>
  <c r="AX421" i="64"/>
  <c r="AX204" i="64"/>
  <c r="AX133" i="64"/>
  <c r="AX275" i="64"/>
  <c r="AX349" i="64"/>
  <c r="AX494" i="64"/>
  <c r="AX62" i="64"/>
  <c r="AX567" i="64"/>
  <c r="AX210" i="64"/>
  <c r="AX355" i="64"/>
  <c r="AX573" i="64"/>
  <c r="AX281" i="64"/>
  <c r="AX500" i="64"/>
  <c r="AX68" i="64"/>
  <c r="AX139" i="64"/>
  <c r="AX427" i="64"/>
  <c r="AX429" i="64"/>
  <c r="AX357" i="64"/>
  <c r="AX212" i="64"/>
  <c r="AX141" i="64"/>
  <c r="AX70" i="64"/>
  <c r="AX575" i="64"/>
  <c r="AX283" i="64"/>
  <c r="AX502" i="64"/>
  <c r="AX143" i="64"/>
  <c r="AX214" i="64"/>
  <c r="AX431" i="64"/>
  <c r="AX577" i="64"/>
  <c r="AX359" i="64"/>
  <c r="AX72" i="64"/>
  <c r="AX285" i="64"/>
  <c r="AX504" i="64"/>
  <c r="AX75" i="64"/>
  <c r="AX146" i="64"/>
  <c r="AX217" i="64"/>
  <c r="AX362" i="64"/>
  <c r="AX434" i="64"/>
  <c r="AX288" i="64"/>
  <c r="AX580" i="64"/>
  <c r="AX507" i="64"/>
  <c r="E332" i="25"/>
  <c r="BC496" i="64"/>
  <c r="BC277" i="64"/>
  <c r="BC569" i="64"/>
  <c r="BC423" i="64"/>
  <c r="BC351" i="64"/>
  <c r="BC64" i="64"/>
  <c r="BC206" i="64"/>
  <c r="BC135" i="64"/>
  <c r="BC280" i="64"/>
  <c r="BC209" i="64"/>
  <c r="BC67" i="64"/>
  <c r="BC572" i="64"/>
  <c r="BC138" i="64"/>
  <c r="BC499" i="64"/>
  <c r="BC426" i="64"/>
  <c r="BC354" i="64"/>
  <c r="BC273" i="64"/>
  <c r="BC419" i="64"/>
  <c r="BC60" i="64"/>
  <c r="BC492" i="64"/>
  <c r="BC347" i="64"/>
  <c r="BC131" i="64"/>
  <c r="BC565" i="64"/>
  <c r="BC202" i="64"/>
  <c r="BC511" i="64"/>
  <c r="BC584" i="64"/>
  <c r="BC292" i="64"/>
  <c r="BC79" i="64"/>
  <c r="BC150" i="64"/>
  <c r="BC438" i="64"/>
  <c r="BC221" i="64"/>
  <c r="BC366" i="64"/>
  <c r="BC580" i="64"/>
  <c r="BC217" i="64"/>
  <c r="BC434" i="64"/>
  <c r="BC362" i="64"/>
  <c r="BC146" i="64"/>
  <c r="BC75" i="64"/>
  <c r="BC507" i="64"/>
  <c r="BC288" i="64"/>
  <c r="BX253" i="46"/>
  <c r="K20" i="56"/>
  <c r="BN208" i="64"/>
  <c r="BN425" i="64"/>
  <c r="BN137" i="64"/>
  <c r="BN571" i="64"/>
  <c r="BN279" i="64"/>
  <c r="BN353" i="64"/>
  <c r="BN498" i="64"/>
  <c r="BN66" i="64"/>
  <c r="BN67" i="64"/>
  <c r="BN499" i="64"/>
  <c r="BN280" i="64"/>
  <c r="BN138" i="64"/>
  <c r="BN209" i="64"/>
  <c r="BN572" i="64"/>
  <c r="BN354" i="64"/>
  <c r="BN426" i="64"/>
  <c r="BN74" i="64"/>
  <c r="BN287" i="64"/>
  <c r="BN433" i="64"/>
  <c r="BN506" i="64"/>
  <c r="BN216" i="64"/>
  <c r="BN361" i="64"/>
  <c r="BN145" i="64"/>
  <c r="BN579" i="64"/>
  <c r="BN582" i="64"/>
  <c r="BN77" i="64"/>
  <c r="BN436" i="64"/>
  <c r="BN364" i="64"/>
  <c r="BN148" i="64"/>
  <c r="BN290" i="64"/>
  <c r="BN219" i="64"/>
  <c r="BN509" i="64"/>
  <c r="BN212" i="64"/>
  <c r="BN575" i="64"/>
  <c r="BN141" i="64"/>
  <c r="BN502" i="64"/>
  <c r="BN283" i="64"/>
  <c r="BN70" i="64"/>
  <c r="BN357" i="64"/>
  <c r="BN429" i="64"/>
  <c r="BN213" i="64"/>
  <c r="BN576" i="64"/>
  <c r="BN71" i="64"/>
  <c r="BN284" i="64"/>
  <c r="BN430" i="64"/>
  <c r="BN142" i="64"/>
  <c r="BN358" i="64"/>
  <c r="BN503" i="64"/>
  <c r="BD497" i="64"/>
  <c r="BD424" i="64"/>
  <c r="BD65" i="64"/>
  <c r="BD570" i="64"/>
  <c r="BD278" i="64"/>
  <c r="BD136" i="64"/>
  <c r="BD352" i="64"/>
  <c r="BD207" i="64"/>
  <c r="BD583" i="64"/>
  <c r="BD437" i="64"/>
  <c r="BD291" i="64"/>
  <c r="BD78" i="64"/>
  <c r="BD510" i="64"/>
  <c r="BD149" i="64"/>
  <c r="BD365" i="64"/>
  <c r="BD220" i="64"/>
  <c r="BD145" i="64"/>
  <c r="BD361" i="64"/>
  <c r="BD579" i="64"/>
  <c r="BD433" i="64"/>
  <c r="BD287" i="64"/>
  <c r="BD506" i="64"/>
  <c r="BD74" i="64"/>
  <c r="BD216" i="64"/>
  <c r="L199" i="56"/>
  <c r="K175" i="25"/>
  <c r="K177" i="25" s="1"/>
  <c r="K56" i="57" s="1"/>
  <c r="BD499" i="64"/>
  <c r="BD354" i="64"/>
  <c r="BD67" i="64"/>
  <c r="BD572" i="64"/>
  <c r="BD280" i="64"/>
  <c r="BD209" i="64"/>
  <c r="BD138" i="64"/>
  <c r="BD426" i="64"/>
  <c r="L40" i="75" l="1"/>
  <c r="L22" i="75" s="1"/>
  <c r="BT81" i="46"/>
  <c r="E81" i="56" s="1"/>
  <c r="L33" i="71"/>
  <c r="L19" i="71" s="1"/>
  <c r="L34" i="70"/>
  <c r="L20" i="70" s="1"/>
  <c r="L38" i="73"/>
  <c r="L19" i="73" s="1"/>
  <c r="L45" i="69"/>
  <c r="L24" i="69" s="1"/>
  <c r="H38" i="73"/>
  <c r="H19" i="73" s="1"/>
  <c r="L34" i="47"/>
  <c r="L228" i="47" s="1"/>
  <c r="L381" i="47" s="1"/>
  <c r="L39" i="65"/>
  <c r="L18" i="65" s="1"/>
  <c r="L42" i="74"/>
  <c r="L22" i="74" s="1"/>
  <c r="N34" i="70"/>
  <c r="N20" i="70" s="1"/>
  <c r="M42" i="74"/>
  <c r="M22" i="74" s="1"/>
  <c r="BQ285" i="64"/>
  <c r="BQ573" i="64"/>
  <c r="BQ571" i="64"/>
  <c r="BQ584" i="64"/>
  <c r="BQ431" i="64"/>
  <c r="BQ62" i="64"/>
  <c r="BQ133" i="64"/>
  <c r="BQ360" i="64"/>
  <c r="G45" i="69"/>
  <c r="G24" i="69" s="1"/>
  <c r="BQ286" i="64"/>
  <c r="BQ144" i="64"/>
  <c r="BQ78" i="64"/>
  <c r="BQ493" i="64"/>
  <c r="M39" i="65"/>
  <c r="M18" i="65" s="1"/>
  <c r="BQ72" i="64"/>
  <c r="BQ68" i="64"/>
  <c r="BQ494" i="64"/>
  <c r="BQ79" i="64"/>
  <c r="BC222" i="64"/>
  <c r="BC224" i="64" s="1"/>
  <c r="BQ434" i="64"/>
  <c r="BQ75" i="64"/>
  <c r="BQ359" i="64"/>
  <c r="BQ143" i="64"/>
  <c r="BQ429" i="64"/>
  <c r="BQ349" i="64"/>
  <c r="BQ421" i="64"/>
  <c r="BQ284" i="64"/>
  <c r="BG439" i="64"/>
  <c r="BG441" i="64" s="1"/>
  <c r="CD201" i="46" s="1"/>
  <c r="O201" i="56" s="1"/>
  <c r="BG80" i="64"/>
  <c r="BG82" i="64" s="1"/>
  <c r="CD78" i="46" s="1"/>
  <c r="BA151" i="64"/>
  <c r="BA153" i="64" s="1"/>
  <c r="BA367" i="64"/>
  <c r="BA369" i="64" s="1"/>
  <c r="BX200" i="46" s="1"/>
  <c r="I200" i="56" s="1"/>
  <c r="M38" i="73"/>
  <c r="M19" i="73" s="1"/>
  <c r="BQ352" i="64"/>
  <c r="BQ137" i="64"/>
  <c r="BQ214" i="64"/>
  <c r="BQ204" i="64"/>
  <c r="BQ76" i="64"/>
  <c r="BQ510" i="64"/>
  <c r="BQ582" i="64"/>
  <c r="BQ504" i="64"/>
  <c r="BQ577" i="64"/>
  <c r="BQ502" i="64"/>
  <c r="BQ427" i="64"/>
  <c r="BQ567" i="64"/>
  <c r="BQ275" i="64"/>
  <c r="BQ218" i="64"/>
  <c r="C30" i="73"/>
  <c r="C26" i="70"/>
  <c r="BQ150" i="64"/>
  <c r="BQ138" i="64"/>
  <c r="BQ288" i="64"/>
  <c r="BQ575" i="64"/>
  <c r="BQ355" i="64"/>
  <c r="BG512" i="64"/>
  <c r="BG514" i="64" s="1"/>
  <c r="CD202" i="46" s="1"/>
  <c r="O202" i="56" s="1"/>
  <c r="BA439" i="64"/>
  <c r="BA441" i="64" s="1"/>
  <c r="BX201" i="46" s="1"/>
  <c r="I201" i="56" s="1"/>
  <c r="BQ71" i="64"/>
  <c r="BQ210" i="64"/>
  <c r="BQ142" i="64"/>
  <c r="BQ507" i="64"/>
  <c r="BQ141" i="64"/>
  <c r="BQ281" i="64"/>
  <c r="BQ213" i="64"/>
  <c r="BQ576" i="64"/>
  <c r="BQ574" i="64"/>
  <c r="BQ433" i="64"/>
  <c r="BQ206" i="64"/>
  <c r="BQ136" i="64"/>
  <c r="BQ363" i="64"/>
  <c r="BQ289" i="64"/>
  <c r="BQ432" i="64"/>
  <c r="BQ215" i="64"/>
  <c r="BQ64" i="64"/>
  <c r="BQ351" i="64"/>
  <c r="BQ134" i="64"/>
  <c r="BQ66" i="64"/>
  <c r="BQ208" i="64"/>
  <c r="BQ437" i="64"/>
  <c r="BQ202" i="64"/>
  <c r="G42" i="74"/>
  <c r="G22" i="74" s="1"/>
  <c r="BQ570" i="64"/>
  <c r="BQ65" i="64"/>
  <c r="BQ356" i="64"/>
  <c r="BQ566" i="64"/>
  <c r="BQ420" i="64"/>
  <c r="BQ290" i="64"/>
  <c r="BQ221" i="64"/>
  <c r="BQ216" i="64"/>
  <c r="BQ357" i="64"/>
  <c r="BQ366" i="64"/>
  <c r="BQ500" i="64"/>
  <c r="BQ362" i="64"/>
  <c r="BQ209" i="64"/>
  <c r="BQ580" i="64"/>
  <c r="BQ217" i="64"/>
  <c r="BQ283" i="64"/>
  <c r="BQ212" i="64"/>
  <c r="BQ139" i="64"/>
  <c r="BQ430" i="64"/>
  <c r="BQ503" i="64"/>
  <c r="BQ568" i="64"/>
  <c r="BF439" i="64"/>
  <c r="BF441" i="64" s="1"/>
  <c r="CC201" i="46" s="1"/>
  <c r="N201" i="56" s="1"/>
  <c r="BQ428" i="64"/>
  <c r="BQ287" i="64"/>
  <c r="BQ506" i="64"/>
  <c r="BQ572" i="64"/>
  <c r="BQ148" i="64"/>
  <c r="BQ278" i="64"/>
  <c r="BQ274" i="64"/>
  <c r="BQ508" i="64"/>
  <c r="BQ73" i="64"/>
  <c r="BQ505" i="64"/>
  <c r="BQ569" i="64"/>
  <c r="BQ277" i="64"/>
  <c r="BQ276" i="64"/>
  <c r="BQ495" i="64"/>
  <c r="BQ353" i="64"/>
  <c r="BQ498" i="64"/>
  <c r="BQ365" i="64"/>
  <c r="BQ220" i="64"/>
  <c r="BQ348" i="64"/>
  <c r="BQ497" i="64"/>
  <c r="BQ69" i="64"/>
  <c r="BQ499" i="64"/>
  <c r="BQ280" i="64"/>
  <c r="BQ509" i="64"/>
  <c r="BQ292" i="64"/>
  <c r="BQ579" i="64"/>
  <c r="BQ438" i="64"/>
  <c r="BQ140" i="64"/>
  <c r="BQ74" i="64"/>
  <c r="BQ361" i="64"/>
  <c r="BQ354" i="64"/>
  <c r="BQ364" i="64"/>
  <c r="BQ425" i="64"/>
  <c r="BQ147" i="64"/>
  <c r="BQ578" i="64"/>
  <c r="BQ135" i="64"/>
  <c r="BQ422" i="64"/>
  <c r="BQ63" i="64"/>
  <c r="BQ583" i="64"/>
  <c r="BQ149" i="64"/>
  <c r="BQ203" i="64"/>
  <c r="BQ207" i="64"/>
  <c r="BQ424" i="64"/>
  <c r="BQ501" i="64"/>
  <c r="BQ132" i="64"/>
  <c r="BQ436" i="64"/>
  <c r="BQ219" i="64"/>
  <c r="BQ146" i="64"/>
  <c r="BQ358" i="64"/>
  <c r="BC512" i="64"/>
  <c r="BC514" i="64" s="1"/>
  <c r="BZ202" i="46" s="1"/>
  <c r="K202" i="56" s="1"/>
  <c r="BQ70" i="64"/>
  <c r="C31" i="65"/>
  <c r="BQ282" i="64"/>
  <c r="BQ145" i="64"/>
  <c r="BQ426" i="64"/>
  <c r="BA512" i="64"/>
  <c r="BA514" i="64" s="1"/>
  <c r="BX202" i="46" s="1"/>
  <c r="I202" i="56" s="1"/>
  <c r="CL253" i="46"/>
  <c r="BQ581" i="64"/>
  <c r="BQ435" i="64"/>
  <c r="BQ423" i="64"/>
  <c r="BQ496" i="64"/>
  <c r="BQ205" i="64"/>
  <c r="BQ350" i="64"/>
  <c r="BQ279" i="64"/>
  <c r="BQ291" i="64"/>
  <c r="BQ211" i="64"/>
  <c r="BQ67" i="64"/>
  <c r="BQ61" i="64"/>
  <c r="BQ77" i="64"/>
  <c r="BQ511" i="64"/>
  <c r="J48" i="57"/>
  <c r="K252" i="56"/>
  <c r="BC151" i="64"/>
  <c r="BC153" i="64" s="1"/>
  <c r="BC439" i="64"/>
  <c r="BC441" i="64" s="1"/>
  <c r="BZ201" i="46" s="1"/>
  <c r="K201" i="56" s="1"/>
  <c r="V33" i="71"/>
  <c r="V19" i="71" s="1"/>
  <c r="V248" i="25"/>
  <c r="V30" i="57"/>
  <c r="V57" i="57" s="1"/>
  <c r="V59" i="57" s="1"/>
  <c r="V61" i="57" s="1"/>
  <c r="G207" i="56"/>
  <c r="BT252" i="46"/>
  <c r="L207" i="56"/>
  <c r="BY252" i="46"/>
  <c r="CN208" i="46"/>
  <c r="CO208" i="46" s="1"/>
  <c r="E208" i="56"/>
  <c r="R34" i="47"/>
  <c r="R34" i="70"/>
  <c r="R20" i="70" s="1"/>
  <c r="R38" i="73"/>
  <c r="R19" i="73" s="1"/>
  <c r="R33" i="71"/>
  <c r="R19" i="71" s="1"/>
  <c r="R45" i="69"/>
  <c r="R24" i="69" s="1"/>
  <c r="R42" i="74"/>
  <c r="R22" i="74" s="1"/>
  <c r="R40" i="75"/>
  <c r="R22" i="75" s="1"/>
  <c r="BG222" i="64"/>
  <c r="BG224" i="64" s="1"/>
  <c r="Q252" i="56"/>
  <c r="P48" i="57"/>
  <c r="C37" i="69"/>
  <c r="D332" i="25"/>
  <c r="X226" i="25"/>
  <c r="C226" i="25"/>
  <c r="BF512" i="64"/>
  <c r="BF514" i="64" s="1"/>
  <c r="CC202" i="46" s="1"/>
  <c r="N202" i="56" s="1"/>
  <c r="D35" i="65"/>
  <c r="D30" i="70"/>
  <c r="D41" i="69"/>
  <c r="D36" i="75"/>
  <c r="D30" i="47"/>
  <c r="D29" i="71"/>
  <c r="D34" i="73"/>
  <c r="D38" i="74"/>
  <c r="AW369" i="64"/>
  <c r="BT200" i="46" s="1"/>
  <c r="BD439" i="64"/>
  <c r="BD441" i="64" s="1"/>
  <c r="CA201" i="46" s="1"/>
  <c r="L201" i="56" s="1"/>
  <c r="BD80" i="64"/>
  <c r="BE439" i="64"/>
  <c r="BE441" i="64" s="1"/>
  <c r="CB201" i="46" s="1"/>
  <c r="M201" i="56" s="1"/>
  <c r="BE293" i="64"/>
  <c r="BE295" i="64" s="1"/>
  <c r="CB82" i="46" s="1"/>
  <c r="M82" i="56" s="1"/>
  <c r="G39" i="65"/>
  <c r="G18" i="65" s="1"/>
  <c r="G248" i="25"/>
  <c r="J42" i="74"/>
  <c r="J22" i="74" s="1"/>
  <c r="J30" i="57"/>
  <c r="J57" i="57" s="1"/>
  <c r="J59" i="57" s="1"/>
  <c r="J61" i="57" s="1"/>
  <c r="J248" i="25"/>
  <c r="U207" i="56"/>
  <c r="CH252" i="46"/>
  <c r="P252" i="56"/>
  <c r="O48" i="57"/>
  <c r="BP151" i="64"/>
  <c r="BP153" i="64" s="1"/>
  <c r="BP80" i="64"/>
  <c r="BL80" i="64"/>
  <c r="BL512" i="64"/>
  <c r="BL514" i="64" s="1"/>
  <c r="CI202" i="46" s="1"/>
  <c r="T202" i="56" s="1"/>
  <c r="AY585" i="64"/>
  <c r="AY587" i="64" s="1"/>
  <c r="BV203" i="46" s="1"/>
  <c r="G203" i="56" s="1"/>
  <c r="AY293" i="64"/>
  <c r="AY295" i="64" s="1"/>
  <c r="BV82" i="46" s="1"/>
  <c r="G82" i="56" s="1"/>
  <c r="BQ492" i="64"/>
  <c r="BO439" i="64"/>
  <c r="BO441" i="64" s="1"/>
  <c r="CL201" i="46" s="1"/>
  <c r="W201" i="56" s="1"/>
  <c r="BO80" i="64"/>
  <c r="G38" i="73"/>
  <c r="G19" i="73" s="1"/>
  <c r="U38" i="73"/>
  <c r="U19" i="73" s="1"/>
  <c r="U40" i="75"/>
  <c r="U22" i="75" s="1"/>
  <c r="U42" i="74"/>
  <c r="U22" i="74" s="1"/>
  <c r="U34" i="47"/>
  <c r="U39" i="65"/>
  <c r="U18" i="65" s="1"/>
  <c r="U45" i="69"/>
  <c r="U24" i="69" s="1"/>
  <c r="U33" i="71"/>
  <c r="U19" i="71" s="1"/>
  <c r="BK222" i="64"/>
  <c r="BK224" i="64" s="1"/>
  <c r="BK512" i="64"/>
  <c r="BK514" i="64" s="1"/>
  <c r="CH202" i="46" s="1"/>
  <c r="S202" i="56" s="1"/>
  <c r="BI222" i="64"/>
  <c r="BI224" i="64" s="1"/>
  <c r="BI151" i="64"/>
  <c r="BI153" i="64" s="1"/>
  <c r="BM585" i="64"/>
  <c r="BM587" i="64" s="1"/>
  <c r="CJ203" i="46" s="1"/>
  <c r="U203" i="56" s="1"/>
  <c r="BM512" i="64"/>
  <c r="BM514" i="64" s="1"/>
  <c r="CJ202" i="46" s="1"/>
  <c r="U202" i="56" s="1"/>
  <c r="M33" i="71"/>
  <c r="M19" i="71" s="1"/>
  <c r="M34" i="47"/>
  <c r="BB222" i="64"/>
  <c r="BB224" i="64" s="1"/>
  <c r="BB439" i="64"/>
  <c r="BB441" i="64" s="1"/>
  <c r="BY201" i="46" s="1"/>
  <c r="J201" i="56" s="1"/>
  <c r="AZ151" i="64"/>
  <c r="AZ153" i="64" s="1"/>
  <c r="AZ222" i="64"/>
  <c r="AZ224" i="64" s="1"/>
  <c r="BN222" i="64"/>
  <c r="BN224" i="64" s="1"/>
  <c r="BN151" i="64"/>
  <c r="BN153" i="64" s="1"/>
  <c r="AX151" i="64"/>
  <c r="AX153" i="64" s="1"/>
  <c r="AX293" i="64"/>
  <c r="AX295" i="64" s="1"/>
  <c r="BU82" i="46" s="1"/>
  <c r="F82" i="56" s="1"/>
  <c r="W248" i="25"/>
  <c r="W30" i="57"/>
  <c r="N207" i="56"/>
  <c r="CA252" i="46"/>
  <c r="O45" i="69"/>
  <c r="O24" i="69" s="1"/>
  <c r="O38" i="73"/>
  <c r="O19" i="73" s="1"/>
  <c r="O40" i="75"/>
  <c r="O22" i="75" s="1"/>
  <c r="O34" i="47"/>
  <c r="O42" i="74"/>
  <c r="O22" i="74" s="1"/>
  <c r="BH293" i="64"/>
  <c r="BH295" i="64" s="1"/>
  <c r="CE82" i="46" s="1"/>
  <c r="P82" i="56" s="1"/>
  <c r="BH439" i="64"/>
  <c r="BH441" i="64" s="1"/>
  <c r="CE201" i="46" s="1"/>
  <c r="P201" i="56" s="1"/>
  <c r="N39" i="65"/>
  <c r="N18" i="65" s="1"/>
  <c r="N33" i="71"/>
  <c r="N19" i="71" s="1"/>
  <c r="BJ80" i="64"/>
  <c r="BJ367" i="64"/>
  <c r="W48" i="57"/>
  <c r="X252" i="56"/>
  <c r="F45" i="69"/>
  <c r="F24" i="69" s="1"/>
  <c r="F34" i="47"/>
  <c r="F33" i="71"/>
  <c r="F19" i="71" s="1"/>
  <c r="BQ273" i="64"/>
  <c r="BC367" i="64"/>
  <c r="BC293" i="64"/>
  <c r="BC295" i="64" s="1"/>
  <c r="BZ82" i="46" s="1"/>
  <c r="K82" i="56" s="1"/>
  <c r="P207" i="56"/>
  <c r="CC252" i="46"/>
  <c r="W207" i="56"/>
  <c r="CJ252" i="46"/>
  <c r="F42" i="74"/>
  <c r="F22" i="74" s="1"/>
  <c r="F248" i="25"/>
  <c r="F30" i="57"/>
  <c r="F57" i="57" s="1"/>
  <c r="F59" i="57" s="1"/>
  <c r="F61" i="57" s="1"/>
  <c r="E207" i="56"/>
  <c r="CN207" i="46"/>
  <c r="BR252" i="46"/>
  <c r="BG293" i="64"/>
  <c r="BG295" i="64" s="1"/>
  <c r="CD82" i="46" s="1"/>
  <c r="O82" i="56" s="1"/>
  <c r="BG367" i="64"/>
  <c r="C32" i="75"/>
  <c r="C26" i="47"/>
  <c r="BF367" i="64"/>
  <c r="BF80" i="64"/>
  <c r="BQ419" i="64"/>
  <c r="V39" i="65"/>
  <c r="V18" i="65" s="1"/>
  <c r="V38" i="73"/>
  <c r="V19" i="73" s="1"/>
  <c r="V34" i="70"/>
  <c r="V20" i="70" s="1"/>
  <c r="V34" i="47"/>
  <c r="V42" i="74"/>
  <c r="V22" i="74" s="1"/>
  <c r="V45" i="69"/>
  <c r="V24" i="69" s="1"/>
  <c r="V40" i="75"/>
  <c r="V22" i="75" s="1"/>
  <c r="BA585" i="64"/>
  <c r="BA587" i="64" s="1"/>
  <c r="BX203" i="46" s="1"/>
  <c r="I203" i="56" s="1"/>
  <c r="BA293" i="64"/>
  <c r="BA295" i="64" s="1"/>
  <c r="BX82" i="46" s="1"/>
  <c r="I82" i="56" s="1"/>
  <c r="BD512" i="64"/>
  <c r="BD514" i="64" s="1"/>
  <c r="CA202" i="46" s="1"/>
  <c r="L202" i="56" s="1"/>
  <c r="BD151" i="64"/>
  <c r="BD153" i="64" s="1"/>
  <c r="J39" i="65"/>
  <c r="J18" i="65" s="1"/>
  <c r="J45" i="69"/>
  <c r="J24" i="69" s="1"/>
  <c r="J33" i="71"/>
  <c r="J19" i="71" s="1"/>
  <c r="J34" i="70"/>
  <c r="J20" i="70" s="1"/>
  <c r="J34" i="47"/>
  <c r="E48" i="57"/>
  <c r="F252" i="56"/>
  <c r="BE151" i="64"/>
  <c r="BE153" i="64" s="1"/>
  <c r="BE222" i="64"/>
  <c r="BE224" i="64" s="1"/>
  <c r="J207" i="56"/>
  <c r="BW252" i="46"/>
  <c r="CF252" i="46"/>
  <c r="S207" i="56"/>
  <c r="R48" i="57"/>
  <c r="S252" i="56"/>
  <c r="W34" i="70"/>
  <c r="W20" i="70" s="1"/>
  <c r="W39" i="65"/>
  <c r="W18" i="65" s="1"/>
  <c r="W33" i="71"/>
  <c r="W19" i="71" s="1"/>
  <c r="W45" i="69"/>
  <c r="W24" i="69" s="1"/>
  <c r="W38" i="73"/>
  <c r="W19" i="73" s="1"/>
  <c r="W42" i="74"/>
  <c r="W22" i="74" s="1"/>
  <c r="W40" i="75"/>
  <c r="W22" i="75" s="1"/>
  <c r="W34" i="47"/>
  <c r="BP367" i="64"/>
  <c r="BP293" i="64"/>
  <c r="BP295" i="64" s="1"/>
  <c r="CM82" i="46" s="1"/>
  <c r="X82" i="56" s="1"/>
  <c r="BL367" i="64"/>
  <c r="BL439" i="64"/>
  <c r="BL441" i="64" s="1"/>
  <c r="CI201" i="46" s="1"/>
  <c r="T201" i="56" s="1"/>
  <c r="AY151" i="64"/>
  <c r="AY153" i="64" s="1"/>
  <c r="AY80" i="64"/>
  <c r="E202" i="56"/>
  <c r="V48" i="57"/>
  <c r="W252" i="56"/>
  <c r="BO151" i="64"/>
  <c r="BO153" i="64" s="1"/>
  <c r="BO512" i="64"/>
  <c r="BO514" i="64" s="1"/>
  <c r="CL202" i="46" s="1"/>
  <c r="W202" i="56" s="1"/>
  <c r="G40" i="75"/>
  <c r="G22" i="75" s="1"/>
  <c r="K48" i="57"/>
  <c r="L252" i="56"/>
  <c r="BZ252" i="46"/>
  <c r="M207" i="56"/>
  <c r="F207" i="56"/>
  <c r="BS252" i="46"/>
  <c r="I207" i="56"/>
  <c r="BV252" i="46"/>
  <c r="P42" i="74"/>
  <c r="P22" i="74" s="1"/>
  <c r="P248" i="25"/>
  <c r="P30" i="57"/>
  <c r="P57" i="57" s="1"/>
  <c r="P59" i="57" s="1"/>
  <c r="P61" i="57" s="1"/>
  <c r="CG252" i="46"/>
  <c r="T207" i="56"/>
  <c r="BK439" i="64"/>
  <c r="BK441" i="64" s="1"/>
  <c r="CH201" i="46" s="1"/>
  <c r="S201" i="56" s="1"/>
  <c r="BK585" i="64"/>
  <c r="BK587" i="64" s="1"/>
  <c r="CH203" i="46" s="1"/>
  <c r="S203" i="56" s="1"/>
  <c r="BI585" i="64"/>
  <c r="BI587" i="64" s="1"/>
  <c r="CF203" i="46" s="1"/>
  <c r="Q203" i="56" s="1"/>
  <c r="BI439" i="64"/>
  <c r="BI441" i="64" s="1"/>
  <c r="CF201" i="46" s="1"/>
  <c r="Q201" i="56" s="1"/>
  <c r="BM439" i="64"/>
  <c r="BM441" i="64" s="1"/>
  <c r="CJ201" i="46" s="1"/>
  <c r="U201" i="56" s="1"/>
  <c r="BM293" i="64"/>
  <c r="BM295" i="64" s="1"/>
  <c r="CJ82" i="46" s="1"/>
  <c r="U82" i="56" s="1"/>
  <c r="U252" i="56"/>
  <c r="T48" i="57"/>
  <c r="BB512" i="64"/>
  <c r="BB514" i="64" s="1"/>
  <c r="BY202" i="46" s="1"/>
  <c r="J202" i="56" s="1"/>
  <c r="BB585" i="64"/>
  <c r="BB587" i="64" s="1"/>
  <c r="BY203" i="46" s="1"/>
  <c r="J203" i="56" s="1"/>
  <c r="AZ439" i="64"/>
  <c r="AZ441" i="64" s="1"/>
  <c r="BW201" i="46" s="1"/>
  <c r="H201" i="56" s="1"/>
  <c r="AZ585" i="64"/>
  <c r="AZ587" i="64" s="1"/>
  <c r="BW203" i="46" s="1"/>
  <c r="H203" i="56" s="1"/>
  <c r="G30" i="57"/>
  <c r="BN293" i="64"/>
  <c r="BN295" i="64" s="1"/>
  <c r="CK82" i="46" s="1"/>
  <c r="V82" i="56" s="1"/>
  <c r="BN367" i="64"/>
  <c r="AX367" i="64"/>
  <c r="AX439" i="64"/>
  <c r="AX441" i="64" s="1"/>
  <c r="BU201" i="46" s="1"/>
  <c r="F201" i="56" s="1"/>
  <c r="M252" i="56"/>
  <c r="L48" i="57"/>
  <c r="N248" i="25"/>
  <c r="N30" i="57"/>
  <c r="N57" i="57" s="1"/>
  <c r="N59" i="57" s="1"/>
  <c r="N61" i="57" s="1"/>
  <c r="BH222" i="64"/>
  <c r="BH224" i="64" s="1"/>
  <c r="BH367" i="64"/>
  <c r="N34" i="47"/>
  <c r="N42" i="74"/>
  <c r="N22" i="74" s="1"/>
  <c r="BJ439" i="64"/>
  <c r="BJ441" i="64" s="1"/>
  <c r="CG201" i="46" s="1"/>
  <c r="R201" i="56" s="1"/>
  <c r="BJ585" i="64"/>
  <c r="BJ587" i="64" s="1"/>
  <c r="CG203" i="46" s="1"/>
  <c r="R203" i="56" s="1"/>
  <c r="M48" i="57"/>
  <c r="N252" i="56"/>
  <c r="F40" i="75"/>
  <c r="F22" i="75" s="1"/>
  <c r="BQ131" i="64"/>
  <c r="I34" i="47"/>
  <c r="I45" i="69"/>
  <c r="I24" i="69" s="1"/>
  <c r="I39" i="65"/>
  <c r="I18" i="65" s="1"/>
  <c r="I42" i="74"/>
  <c r="I22" i="74" s="1"/>
  <c r="I38" i="73"/>
  <c r="I19" i="73" s="1"/>
  <c r="I34" i="70"/>
  <c r="I20" i="70" s="1"/>
  <c r="I40" i="75"/>
  <c r="I22" i="75" s="1"/>
  <c r="H45" i="69"/>
  <c r="H24" i="69" s="1"/>
  <c r="H42" i="74"/>
  <c r="H22" i="74" s="1"/>
  <c r="H34" i="47"/>
  <c r="H40" i="75"/>
  <c r="H22" i="75" s="1"/>
  <c r="H33" i="71"/>
  <c r="H19" i="71" s="1"/>
  <c r="H34" i="70"/>
  <c r="H20" i="70" s="1"/>
  <c r="O34" i="70"/>
  <c r="O20" i="70" s="1"/>
  <c r="O30" i="57"/>
  <c r="O248" i="25"/>
  <c r="V32" i="57"/>
  <c r="E209" i="56"/>
  <c r="CN209" i="46"/>
  <c r="CO209" i="46" s="1"/>
  <c r="O33" i="71"/>
  <c r="O19" i="71" s="1"/>
  <c r="BG585" i="64"/>
  <c r="BG587" i="64" s="1"/>
  <c r="CD203" i="46" s="1"/>
  <c r="O203" i="56" s="1"/>
  <c r="BG151" i="64"/>
  <c r="BG153" i="64" s="1"/>
  <c r="P40" i="75"/>
  <c r="P22" i="75" s="1"/>
  <c r="P34" i="47"/>
  <c r="P39" i="65"/>
  <c r="P18" i="65" s="1"/>
  <c r="P33" i="71"/>
  <c r="P19" i="71" s="1"/>
  <c r="P34" i="70"/>
  <c r="P20" i="70" s="1"/>
  <c r="P45" i="69"/>
  <c r="P24" i="69" s="1"/>
  <c r="P38" i="73"/>
  <c r="P19" i="73" s="1"/>
  <c r="Q45" i="69"/>
  <c r="Q24" i="69" s="1"/>
  <c r="Q34" i="70"/>
  <c r="Q20" i="70" s="1"/>
  <c r="Q38" i="73"/>
  <c r="Q19" i="73" s="1"/>
  <c r="Q34" i="47"/>
  <c r="Q33" i="71"/>
  <c r="Q19" i="71" s="1"/>
  <c r="Q40" i="75"/>
  <c r="Q22" i="75" s="1"/>
  <c r="Q39" i="65"/>
  <c r="Q18" i="65" s="1"/>
  <c r="C34" i="74"/>
  <c r="BF222" i="64"/>
  <c r="BF224" i="64" s="1"/>
  <c r="BF585" i="64"/>
  <c r="BF587" i="64" s="1"/>
  <c r="CC203" i="46" s="1"/>
  <c r="N203" i="56" s="1"/>
  <c r="BA222" i="64"/>
  <c r="BA224" i="64" s="1"/>
  <c r="BX81" i="46" s="1"/>
  <c r="I81" i="56" s="1"/>
  <c r="BA80" i="64"/>
  <c r="H252" i="56"/>
  <c r="G48" i="57"/>
  <c r="BD222" i="64"/>
  <c r="BD224" i="64" s="1"/>
  <c r="BD293" i="64"/>
  <c r="BD295" i="64" s="1"/>
  <c r="CA82" i="46" s="1"/>
  <c r="L82" i="56" s="1"/>
  <c r="E38" i="73"/>
  <c r="E19" i="73" s="1"/>
  <c r="E45" i="69"/>
  <c r="E24" i="69" s="1"/>
  <c r="E33" i="71"/>
  <c r="E19" i="71" s="1"/>
  <c r="E39" i="65"/>
  <c r="E18" i="65" s="1"/>
  <c r="E40" i="75"/>
  <c r="E22" i="75" s="1"/>
  <c r="E34" i="70"/>
  <c r="E20" i="70" s="1"/>
  <c r="C37" i="72"/>
  <c r="C18" i="72" s="1"/>
  <c r="E42" i="74"/>
  <c r="E22" i="74" s="1"/>
  <c r="BE367" i="64"/>
  <c r="BE80" i="64"/>
  <c r="L131" i="47"/>
  <c r="L319" i="47" s="1"/>
  <c r="I33" i="71"/>
  <c r="I19" i="71" s="1"/>
  <c r="I248" i="25"/>
  <c r="I30" i="57"/>
  <c r="I57" i="57" s="1"/>
  <c r="I59" i="57" s="1"/>
  <c r="I61" i="57" s="1"/>
  <c r="T248" i="25"/>
  <c r="T30" i="57"/>
  <c r="T57" i="57" s="1"/>
  <c r="T59" i="57" s="1"/>
  <c r="T61" i="57" s="1"/>
  <c r="BP512" i="64"/>
  <c r="BP514" i="64" s="1"/>
  <c r="CM202" i="46" s="1"/>
  <c r="X202" i="56" s="1"/>
  <c r="BP585" i="64"/>
  <c r="BP587" i="64" s="1"/>
  <c r="CM203" i="46" s="1"/>
  <c r="X203" i="56" s="1"/>
  <c r="BL222" i="64"/>
  <c r="BL224" i="64" s="1"/>
  <c r="BL151" i="64"/>
  <c r="BL153" i="64" s="1"/>
  <c r="S48" i="57"/>
  <c r="T252" i="56"/>
  <c r="AY512" i="64"/>
  <c r="AY514" i="64" s="1"/>
  <c r="BV202" i="46" s="1"/>
  <c r="G202" i="56" s="1"/>
  <c r="AY222" i="64"/>
  <c r="AY224" i="64" s="1"/>
  <c r="E203" i="56"/>
  <c r="BO222" i="64"/>
  <c r="BO224" i="64" s="1"/>
  <c r="CL81" i="46" s="1"/>
  <c r="W81" i="56" s="1"/>
  <c r="BO585" i="64"/>
  <c r="BO587" i="64" s="1"/>
  <c r="CL203" i="46" s="1"/>
  <c r="W203" i="56" s="1"/>
  <c r="J40" i="75"/>
  <c r="J22" i="75" s="1"/>
  <c r="L248" i="25"/>
  <c r="L30" i="57"/>
  <c r="L57" i="57" s="1"/>
  <c r="L59" i="57" s="1"/>
  <c r="L61" i="57" s="1"/>
  <c r="Q207" i="56"/>
  <c r="CD252" i="46"/>
  <c r="S34" i="47"/>
  <c r="S248" i="25"/>
  <c r="S30" i="57"/>
  <c r="S57" i="57" s="1"/>
  <c r="S59" i="57" s="1"/>
  <c r="S61" i="57" s="1"/>
  <c r="BK151" i="64"/>
  <c r="BK153" i="64" s="1"/>
  <c r="BK80" i="64"/>
  <c r="O252" i="56"/>
  <c r="N48" i="57"/>
  <c r="BI293" i="64"/>
  <c r="BI295" i="64" s="1"/>
  <c r="CF82" i="46" s="1"/>
  <c r="Q82" i="56" s="1"/>
  <c r="BI367" i="64"/>
  <c r="BM151" i="64"/>
  <c r="BM153" i="64" s="1"/>
  <c r="BM367" i="64"/>
  <c r="M45" i="69"/>
  <c r="M24" i="69" s="1"/>
  <c r="M34" i="70"/>
  <c r="M20" i="70" s="1"/>
  <c r="F48" i="57"/>
  <c r="G252" i="56"/>
  <c r="BQ60" i="64"/>
  <c r="BB151" i="64"/>
  <c r="BB153" i="64" s="1"/>
  <c r="BB293" i="64"/>
  <c r="BB295" i="64" s="1"/>
  <c r="BY82" i="46" s="1"/>
  <c r="J82" i="56" s="1"/>
  <c r="AZ293" i="64"/>
  <c r="AZ295" i="64" s="1"/>
  <c r="BW82" i="46" s="1"/>
  <c r="H82" i="56" s="1"/>
  <c r="AZ512" i="64"/>
  <c r="AZ514" i="64" s="1"/>
  <c r="BW202" i="46" s="1"/>
  <c r="H202" i="56" s="1"/>
  <c r="BN585" i="64"/>
  <c r="BN587" i="64" s="1"/>
  <c r="CK203" i="46" s="1"/>
  <c r="V203" i="56" s="1"/>
  <c r="BN80" i="64"/>
  <c r="V252" i="56"/>
  <c r="U48" i="57"/>
  <c r="AX80" i="64"/>
  <c r="AX222" i="64"/>
  <c r="AX224" i="64" s="1"/>
  <c r="CI252" i="46"/>
  <c r="V207" i="56"/>
  <c r="X207" i="56"/>
  <c r="CK252" i="46"/>
  <c r="Q42" i="74"/>
  <c r="Q22" i="74" s="1"/>
  <c r="Q248" i="25"/>
  <c r="Q30" i="57"/>
  <c r="Q57" i="57" s="1"/>
  <c r="Q59" i="57" s="1"/>
  <c r="Q61" i="57" s="1"/>
  <c r="BH512" i="64"/>
  <c r="BH514" i="64" s="1"/>
  <c r="CE202" i="46" s="1"/>
  <c r="P202" i="56" s="1"/>
  <c r="BH151" i="64"/>
  <c r="BH153" i="64" s="1"/>
  <c r="N45" i="69"/>
  <c r="N24" i="69" s="1"/>
  <c r="N40" i="75"/>
  <c r="N22" i="75" s="1"/>
  <c r="BJ293" i="64"/>
  <c r="BJ295" i="64" s="1"/>
  <c r="CG82" i="46" s="1"/>
  <c r="R82" i="56" s="1"/>
  <c r="BJ151" i="64"/>
  <c r="BJ153" i="64" s="1"/>
  <c r="F34" i="70"/>
  <c r="F20" i="70" s="1"/>
  <c r="F38" i="73"/>
  <c r="F19" i="73" s="1"/>
  <c r="C56" i="57"/>
  <c r="I48" i="57"/>
  <c r="J252" i="56"/>
  <c r="I252" i="56"/>
  <c r="H48" i="57"/>
  <c r="K33" i="71"/>
  <c r="K19" i="71" s="1"/>
  <c r="K45" i="69"/>
  <c r="K24" i="69" s="1"/>
  <c r="K34" i="47"/>
  <c r="K40" i="75"/>
  <c r="K22" i="75" s="1"/>
  <c r="K42" i="74"/>
  <c r="K22" i="74" s="1"/>
  <c r="K34" i="70"/>
  <c r="K20" i="70" s="1"/>
  <c r="K39" i="65"/>
  <c r="K18" i="65" s="1"/>
  <c r="BC585" i="64"/>
  <c r="BC587" i="64" s="1"/>
  <c r="BZ203" i="46" s="1"/>
  <c r="K203" i="56" s="1"/>
  <c r="BC80" i="64"/>
  <c r="X238" i="25"/>
  <c r="C238" i="25"/>
  <c r="K38" i="73"/>
  <c r="K19" i="73" s="1"/>
  <c r="K248" i="25"/>
  <c r="K30" i="57"/>
  <c r="E83" i="56"/>
  <c r="BS83" i="46"/>
  <c r="CO83" i="46" s="1"/>
  <c r="O39" i="65"/>
  <c r="O18" i="65" s="1"/>
  <c r="C25" i="71"/>
  <c r="BF293" i="64"/>
  <c r="BF295" i="64" s="1"/>
  <c r="CC82" i="46" s="1"/>
  <c r="N82" i="56" s="1"/>
  <c r="BF151" i="64"/>
  <c r="BF153" i="64" s="1"/>
  <c r="BQ347" i="64"/>
  <c r="D199" i="56"/>
  <c r="K197" i="44" s="1"/>
  <c r="L197" i="44" s="1"/>
  <c r="BD585" i="64"/>
  <c r="BD587" i="64" s="1"/>
  <c r="CA203" i="46" s="1"/>
  <c r="L203" i="56" s="1"/>
  <c r="BD367" i="64"/>
  <c r="BE512" i="64"/>
  <c r="BE514" i="64" s="1"/>
  <c r="CB202" i="46" s="1"/>
  <c r="M202" i="56" s="1"/>
  <c r="BE585" i="64"/>
  <c r="BE587" i="64" s="1"/>
  <c r="CB203" i="46" s="1"/>
  <c r="M203" i="56" s="1"/>
  <c r="H207" i="56"/>
  <c r="BU252" i="46"/>
  <c r="K207" i="56"/>
  <c r="BX252" i="46"/>
  <c r="R39" i="65"/>
  <c r="R18" i="65" s="1"/>
  <c r="R30" i="57"/>
  <c r="R57" i="57" s="1"/>
  <c r="R59" i="57" s="1"/>
  <c r="R61" i="57" s="1"/>
  <c r="R248" i="25"/>
  <c r="BP222" i="64"/>
  <c r="BP224" i="64" s="1"/>
  <c r="CM81" i="46" s="1"/>
  <c r="X81" i="56" s="1"/>
  <c r="W49" i="57" s="1"/>
  <c r="BP439" i="64"/>
  <c r="BP441" i="64" s="1"/>
  <c r="CM201" i="46" s="1"/>
  <c r="X201" i="56" s="1"/>
  <c r="BL585" i="64"/>
  <c r="BL587" i="64" s="1"/>
  <c r="CI203" i="46" s="1"/>
  <c r="T203" i="56" s="1"/>
  <c r="BL293" i="64"/>
  <c r="BL295" i="64" s="1"/>
  <c r="CI82" i="46" s="1"/>
  <c r="T82" i="56" s="1"/>
  <c r="AY367" i="64"/>
  <c r="AY439" i="64"/>
  <c r="AY441" i="64" s="1"/>
  <c r="BV201" i="46" s="1"/>
  <c r="G201" i="56" s="1"/>
  <c r="BQ565" i="64"/>
  <c r="BO293" i="64"/>
  <c r="BO295" i="64" s="1"/>
  <c r="CL82" i="46" s="1"/>
  <c r="W82" i="56" s="1"/>
  <c r="BO367" i="64"/>
  <c r="G34" i="47"/>
  <c r="G33" i="71"/>
  <c r="G19" i="71" s="1"/>
  <c r="D20" i="56"/>
  <c r="J38" i="73"/>
  <c r="J19" i="73" s="1"/>
  <c r="E34" i="47"/>
  <c r="E248" i="25"/>
  <c r="E30" i="57"/>
  <c r="E57" i="57" s="1"/>
  <c r="E59" i="57" s="1"/>
  <c r="E61" i="57" s="1"/>
  <c r="H39" i="65"/>
  <c r="H18" i="65" s="1"/>
  <c r="H248" i="25"/>
  <c r="H30" i="57"/>
  <c r="H57" i="57" s="1"/>
  <c r="H59" i="57" s="1"/>
  <c r="H61" i="57" s="1"/>
  <c r="BK293" i="64"/>
  <c r="BK295" i="64" s="1"/>
  <c r="CH82" i="46" s="1"/>
  <c r="S82" i="56" s="1"/>
  <c r="BK367" i="64"/>
  <c r="BI512" i="64"/>
  <c r="BI514" i="64" s="1"/>
  <c r="CF202" i="46" s="1"/>
  <c r="Q202" i="56" s="1"/>
  <c r="BI80" i="64"/>
  <c r="BM222" i="64"/>
  <c r="BM224" i="64" s="1"/>
  <c r="BM80" i="64"/>
  <c r="M40" i="75"/>
  <c r="M22" i="75" s="1"/>
  <c r="D38" i="69"/>
  <c r="D32" i="65"/>
  <c r="D27" i="70"/>
  <c r="AW82" i="64"/>
  <c r="BT78" i="46" s="1"/>
  <c r="D33" i="75"/>
  <c r="D35" i="74"/>
  <c r="D27" i="47"/>
  <c r="D31" i="73"/>
  <c r="D26" i="71"/>
  <c r="D27" i="71" s="1"/>
  <c r="BB367" i="64"/>
  <c r="BB80" i="64"/>
  <c r="AZ367" i="64"/>
  <c r="AZ80" i="64"/>
  <c r="BN439" i="64"/>
  <c r="BN441" i="64" s="1"/>
  <c r="CK201" i="46" s="1"/>
  <c r="V201" i="56" s="1"/>
  <c r="BN512" i="64"/>
  <c r="BN514" i="64" s="1"/>
  <c r="CK202" i="46" s="1"/>
  <c r="V202" i="56" s="1"/>
  <c r="AX512" i="64"/>
  <c r="AX514" i="64" s="1"/>
  <c r="BU202" i="46" s="1"/>
  <c r="F202" i="56" s="1"/>
  <c r="AX585" i="64"/>
  <c r="AX587" i="64" s="1"/>
  <c r="BU203" i="46" s="1"/>
  <c r="F203" i="56" s="1"/>
  <c r="O207" i="56"/>
  <c r="CB252" i="46"/>
  <c r="U34" i="70"/>
  <c r="U20" i="70" s="1"/>
  <c r="U248" i="25"/>
  <c r="U30" i="57"/>
  <c r="U57" i="57" s="1"/>
  <c r="U59" i="57" s="1"/>
  <c r="U61" i="57" s="1"/>
  <c r="R207" i="56"/>
  <c r="CE252" i="46"/>
  <c r="M30" i="57"/>
  <c r="M248" i="25"/>
  <c r="BH585" i="64"/>
  <c r="BH587" i="64" s="1"/>
  <c r="CE203" i="46" s="1"/>
  <c r="P203" i="56" s="1"/>
  <c r="BH80" i="64"/>
  <c r="N38" i="73"/>
  <c r="N19" i="73" s="1"/>
  <c r="BJ222" i="64"/>
  <c r="BJ224" i="64" s="1"/>
  <c r="CG81" i="46" s="1"/>
  <c r="R81" i="56" s="1"/>
  <c r="BJ512" i="64"/>
  <c r="BJ514" i="64" s="1"/>
  <c r="CG202" i="46" s="1"/>
  <c r="R202" i="56" s="1"/>
  <c r="Q48" i="57"/>
  <c r="R252" i="56"/>
  <c r="T45" i="69"/>
  <c r="T24" i="69" s="1"/>
  <c r="T42" i="74"/>
  <c r="T22" i="74" s="1"/>
  <c r="T33" i="71"/>
  <c r="T19" i="71" s="1"/>
  <c r="T40" i="75"/>
  <c r="T22" i="75" s="1"/>
  <c r="T34" i="70"/>
  <c r="T20" i="70" s="1"/>
  <c r="T34" i="47"/>
  <c r="T38" i="73"/>
  <c r="T19" i="73" s="1"/>
  <c r="T39" i="65"/>
  <c r="T18" i="65" s="1"/>
  <c r="S34" i="70"/>
  <c r="S20" i="70" s="1"/>
  <c r="S40" i="75"/>
  <c r="S22" i="75" s="1"/>
  <c r="S42" i="74"/>
  <c r="S22" i="74" s="1"/>
  <c r="S38" i="73"/>
  <c r="S19" i="73" s="1"/>
  <c r="S33" i="71"/>
  <c r="S19" i="71" s="1"/>
  <c r="S45" i="69"/>
  <c r="S24" i="69" s="1"/>
  <c r="S39" i="65"/>
  <c r="S18" i="65" s="1"/>
  <c r="F39" i="65"/>
  <c r="F18" i="65" s="1"/>
  <c r="E82" i="56"/>
  <c r="X175" i="25"/>
  <c r="X177" i="25" s="1"/>
  <c r="G34" i="70"/>
  <c r="G20" i="70" s="1"/>
  <c r="H31" i="57" l="1"/>
  <c r="BZ81" i="46"/>
  <c r="K81" i="56" s="1"/>
  <c r="J49" i="57" s="1"/>
  <c r="H38" i="74"/>
  <c r="H19" i="74" s="1"/>
  <c r="H49" i="57"/>
  <c r="H41" i="69"/>
  <c r="H18" i="69" s="1"/>
  <c r="H34" i="73"/>
  <c r="N27" i="70"/>
  <c r="N28" i="70" s="1"/>
  <c r="N51" i="70" s="1"/>
  <c r="N52" i="70" s="1"/>
  <c r="N21" i="70" s="1"/>
  <c r="BU81" i="46"/>
  <c r="F81" i="56" s="1"/>
  <c r="CA81" i="46"/>
  <c r="L81" i="56" s="1"/>
  <c r="K49" i="57" s="1"/>
  <c r="BQ151" i="64"/>
  <c r="BQ153" i="64" s="1"/>
  <c r="BQ512" i="64"/>
  <c r="BQ514" i="64" s="1"/>
  <c r="BQ585" i="64"/>
  <c r="BQ587" i="64" s="1"/>
  <c r="H35" i="65"/>
  <c r="H29" i="71"/>
  <c r="H16" i="71" s="1"/>
  <c r="H30" i="47"/>
  <c r="H30" i="70"/>
  <c r="H17" i="70" s="1"/>
  <c r="H36" i="75"/>
  <c r="H19" i="75" s="1"/>
  <c r="BV81" i="46"/>
  <c r="G81" i="56" s="1"/>
  <c r="F49" i="57" s="1"/>
  <c r="CB81" i="46"/>
  <c r="M81" i="56" s="1"/>
  <c r="L49" i="57" s="1"/>
  <c r="BQ367" i="64"/>
  <c r="BQ369" i="64" s="1"/>
  <c r="N27" i="47"/>
  <c r="N28" i="47" s="1"/>
  <c r="N33" i="75"/>
  <c r="N34" i="75" s="1"/>
  <c r="N57" i="75" s="1"/>
  <c r="N58" i="75" s="1"/>
  <c r="N24" i="75" s="1"/>
  <c r="N38" i="69"/>
  <c r="N39" i="69" s="1"/>
  <c r="N66" i="69" s="1"/>
  <c r="N67" i="69" s="1"/>
  <c r="N26" i="69" s="1"/>
  <c r="BQ293" i="64"/>
  <c r="BQ295" i="64" s="1"/>
  <c r="N26" i="71"/>
  <c r="N27" i="71" s="1"/>
  <c r="N50" i="71" s="1"/>
  <c r="N51" i="71" s="1"/>
  <c r="N35" i="74"/>
  <c r="N36" i="74" s="1"/>
  <c r="N59" i="74" s="1"/>
  <c r="N60" i="74" s="1"/>
  <c r="N25" i="74" s="1"/>
  <c r="BQ80" i="64"/>
  <c r="BQ82" i="64" s="1"/>
  <c r="CD81" i="46"/>
  <c r="O81" i="56" s="1"/>
  <c r="N49" i="57" s="1"/>
  <c r="BQ439" i="64"/>
  <c r="BQ441" i="64" s="1"/>
  <c r="CN201" i="46" s="1"/>
  <c r="CO201" i="46" s="1"/>
  <c r="Q49" i="57"/>
  <c r="CJ81" i="46"/>
  <c r="U81" i="56" s="1"/>
  <c r="T49" i="57" s="1"/>
  <c r="N32" i="65"/>
  <c r="N33" i="65" s="1"/>
  <c r="N47" i="65" s="1"/>
  <c r="N48" i="65" s="1"/>
  <c r="N21" i="65" s="1"/>
  <c r="N31" i="73"/>
  <c r="N32" i="73" s="1"/>
  <c r="N46" i="73" s="1"/>
  <c r="N47" i="73" s="1"/>
  <c r="BQ222" i="64"/>
  <c r="BQ224" i="64" s="1"/>
  <c r="CF81" i="46"/>
  <c r="Q81" i="56" s="1"/>
  <c r="P49" i="57" s="1"/>
  <c r="C48" i="57"/>
  <c r="M57" i="57"/>
  <c r="M59" i="57" s="1"/>
  <c r="M61" i="57" s="1"/>
  <c r="U331" i="25"/>
  <c r="U338" i="25" s="1"/>
  <c r="U254" i="25"/>
  <c r="G35" i="74"/>
  <c r="G36" i="74" s="1"/>
  <c r="G59" i="74" s="1"/>
  <c r="G60" i="74" s="1"/>
  <c r="G24" i="74" s="1"/>
  <c r="G27" i="70"/>
  <c r="G28" i="70" s="1"/>
  <c r="G51" i="70" s="1"/>
  <c r="G52" i="70" s="1"/>
  <c r="AZ82" i="64"/>
  <c r="BW78" i="46" s="1"/>
  <c r="G38" i="69"/>
  <c r="G39" i="69" s="1"/>
  <c r="G66" i="69" s="1"/>
  <c r="G67" i="69" s="1"/>
  <c r="G26" i="69" s="1"/>
  <c r="G33" i="75"/>
  <c r="G34" i="75" s="1"/>
  <c r="G57" i="75" s="1"/>
  <c r="G58" i="75" s="1"/>
  <c r="G24" i="75" s="1"/>
  <c r="G27" i="47"/>
  <c r="G28" i="47" s="1"/>
  <c r="G32" i="65"/>
  <c r="G33" i="65" s="1"/>
  <c r="G47" i="65" s="1"/>
  <c r="G48" i="65" s="1"/>
  <c r="G20" i="65" s="1"/>
  <c r="G26" i="71"/>
  <c r="G27" i="71" s="1"/>
  <c r="G50" i="71" s="1"/>
  <c r="G51" i="71" s="1"/>
  <c r="G21" i="71" s="1"/>
  <c r="G31" i="73"/>
  <c r="G32" i="73" s="1"/>
  <c r="G46" i="73" s="1"/>
  <c r="G47" i="73" s="1"/>
  <c r="G21" i="73" s="1"/>
  <c r="BI82" i="64"/>
  <c r="CF78" i="46" s="1"/>
  <c r="P27" i="47"/>
  <c r="P28" i="47" s="1"/>
  <c r="P82" i="47" s="1"/>
  <c r="P278" i="47" s="1"/>
  <c r="P33" i="75"/>
  <c r="P34" i="75" s="1"/>
  <c r="P57" i="75" s="1"/>
  <c r="P58" i="75" s="1"/>
  <c r="P24" i="75" s="1"/>
  <c r="P27" i="70"/>
  <c r="P28" i="70" s="1"/>
  <c r="P51" i="70" s="1"/>
  <c r="P52" i="70" s="1"/>
  <c r="P22" i="70" s="1"/>
  <c r="P35" i="74"/>
  <c r="P36" i="74" s="1"/>
  <c r="P59" i="74" s="1"/>
  <c r="P60" i="74" s="1"/>
  <c r="P31" i="73"/>
  <c r="P32" i="73" s="1"/>
  <c r="P46" i="73" s="1"/>
  <c r="P47" i="73" s="1"/>
  <c r="P21" i="73" s="1"/>
  <c r="P32" i="65"/>
  <c r="P33" i="65" s="1"/>
  <c r="P47" i="65" s="1"/>
  <c r="P48" i="65" s="1"/>
  <c r="P20" i="65" s="1"/>
  <c r="P38" i="69"/>
  <c r="P39" i="69" s="1"/>
  <c r="P66" i="69" s="1"/>
  <c r="P67" i="69" s="1"/>
  <c r="P26" i="69" s="1"/>
  <c r="P26" i="71"/>
  <c r="P27" i="71" s="1"/>
  <c r="P50" i="71" s="1"/>
  <c r="P51" i="71" s="1"/>
  <c r="E331" i="25"/>
  <c r="E338" i="25" s="1"/>
  <c r="E254" i="25"/>
  <c r="K41" i="69"/>
  <c r="K18" i="69" s="1"/>
  <c r="BD369" i="64"/>
  <c r="CA200" i="46" s="1"/>
  <c r="L200" i="56" s="1"/>
  <c r="K31" i="57" s="1"/>
  <c r="K35" i="65"/>
  <c r="K29" i="71"/>
  <c r="K16" i="71" s="1"/>
  <c r="K30" i="70"/>
  <c r="K17" i="70" s="1"/>
  <c r="K30" i="47"/>
  <c r="K36" i="75"/>
  <c r="K19" i="75" s="1"/>
  <c r="K38" i="74"/>
  <c r="K19" i="74" s="1"/>
  <c r="K34" i="73"/>
  <c r="N22" i="73"/>
  <c r="N20" i="73"/>
  <c r="J32" i="65"/>
  <c r="J33" i="65" s="1"/>
  <c r="J47" i="65" s="1"/>
  <c r="J48" i="65" s="1"/>
  <c r="J20" i="65" s="1"/>
  <c r="J38" i="69"/>
  <c r="J39" i="69" s="1"/>
  <c r="J66" i="69" s="1"/>
  <c r="J67" i="69" s="1"/>
  <c r="J26" i="69" s="1"/>
  <c r="J27" i="47"/>
  <c r="J28" i="47" s="1"/>
  <c r="J82" i="47" s="1"/>
  <c r="J278" i="47" s="1"/>
  <c r="J26" i="71"/>
  <c r="J27" i="71" s="1"/>
  <c r="J50" i="71" s="1"/>
  <c r="J51" i="71" s="1"/>
  <c r="J35" i="74"/>
  <c r="J36" i="74" s="1"/>
  <c r="J59" i="74" s="1"/>
  <c r="J60" i="74" s="1"/>
  <c r="J24" i="74" s="1"/>
  <c r="J33" i="75"/>
  <c r="J34" i="75" s="1"/>
  <c r="J57" i="75" s="1"/>
  <c r="J58" i="75" s="1"/>
  <c r="J24" i="75" s="1"/>
  <c r="J27" i="70"/>
  <c r="J28" i="70" s="1"/>
  <c r="J51" i="70" s="1"/>
  <c r="J52" i="70" s="1"/>
  <c r="J22" i="70" s="1"/>
  <c r="J31" i="73"/>
  <c r="J32" i="73" s="1"/>
  <c r="J46" i="73" s="1"/>
  <c r="J47" i="73" s="1"/>
  <c r="J21" i="73" s="1"/>
  <c r="BC82" i="64"/>
  <c r="BZ78" i="46" s="1"/>
  <c r="Q331" i="25"/>
  <c r="Q338" i="25" s="1"/>
  <c r="Q254" i="25"/>
  <c r="U33" i="57"/>
  <c r="D203" i="56"/>
  <c r="K201" i="44" s="1"/>
  <c r="L201" i="44" s="1"/>
  <c r="I254" i="25"/>
  <c r="I331" i="25"/>
  <c r="I338" i="25" s="1"/>
  <c r="L27" i="47"/>
  <c r="L28" i="47" s="1"/>
  <c r="L33" i="75"/>
  <c r="L34" i="75" s="1"/>
  <c r="L57" i="75" s="1"/>
  <c r="L58" i="75" s="1"/>
  <c r="L24" i="75" s="1"/>
  <c r="L27" i="70"/>
  <c r="L28" i="70" s="1"/>
  <c r="L51" i="70" s="1"/>
  <c r="L52" i="70" s="1"/>
  <c r="L22" i="70" s="1"/>
  <c r="L38" i="69"/>
  <c r="L39" i="69" s="1"/>
  <c r="L66" i="69" s="1"/>
  <c r="L67" i="69" s="1"/>
  <c r="L26" i="69" s="1"/>
  <c r="BE82" i="64"/>
  <c r="CB78" i="46" s="1"/>
  <c r="L35" i="74"/>
  <c r="L36" i="74" s="1"/>
  <c r="L59" i="74" s="1"/>
  <c r="L60" i="74" s="1"/>
  <c r="L24" i="74" s="1"/>
  <c r="L26" i="71"/>
  <c r="L27" i="71" s="1"/>
  <c r="L50" i="71" s="1"/>
  <c r="L51" i="71" s="1"/>
  <c r="L21" i="71" s="1"/>
  <c r="L31" i="73"/>
  <c r="L32" i="73" s="1"/>
  <c r="L46" i="73" s="1"/>
  <c r="L47" i="73" s="1"/>
  <c r="L21" i="73" s="1"/>
  <c r="L32" i="65"/>
  <c r="L33" i="65" s="1"/>
  <c r="L47" i="65" s="1"/>
  <c r="L48" i="65" s="1"/>
  <c r="L20" i="65" s="1"/>
  <c r="I228" i="47"/>
  <c r="I381" i="47" s="1"/>
  <c r="I131" i="47"/>
  <c r="I319" i="47" s="1"/>
  <c r="N131" i="47"/>
  <c r="N319" i="47" s="1"/>
  <c r="N228" i="47"/>
  <c r="N381" i="47" s="1"/>
  <c r="N331" i="25"/>
  <c r="N338" i="25" s="1"/>
  <c r="N254" i="25"/>
  <c r="C33" i="72"/>
  <c r="C13" i="72" s="1"/>
  <c r="AX369" i="64"/>
  <c r="BU200" i="46" s="1"/>
  <c r="F200" i="56" s="1"/>
  <c r="E31" i="57" s="1"/>
  <c r="E38" i="74"/>
  <c r="E19" i="74" s="1"/>
  <c r="E35" i="65"/>
  <c r="E29" i="71"/>
  <c r="E16" i="71" s="1"/>
  <c r="E41" i="69"/>
  <c r="E18" i="69" s="1"/>
  <c r="E30" i="70"/>
  <c r="E17" i="70" s="1"/>
  <c r="E36" i="75"/>
  <c r="E19" i="75" s="1"/>
  <c r="E34" i="73"/>
  <c r="E30" i="47"/>
  <c r="S33" i="57"/>
  <c r="E33" i="57"/>
  <c r="D202" i="56"/>
  <c r="K200" i="44" s="1"/>
  <c r="L200" i="44" s="1"/>
  <c r="S36" i="75"/>
  <c r="S19" i="75" s="1"/>
  <c r="S29" i="71"/>
  <c r="S16" i="71" s="1"/>
  <c r="S38" i="74"/>
  <c r="S19" i="74" s="1"/>
  <c r="S30" i="70"/>
  <c r="S17" i="70" s="1"/>
  <c r="BL369" i="64"/>
  <c r="CI200" i="46" s="1"/>
  <c r="T200" i="56" s="1"/>
  <c r="S31" i="57" s="1"/>
  <c r="S35" i="65"/>
  <c r="S30" i="47"/>
  <c r="S34" i="73"/>
  <c r="S41" i="69"/>
  <c r="S18" i="69" s="1"/>
  <c r="I33" i="57"/>
  <c r="V33" i="57"/>
  <c r="BC369" i="64"/>
  <c r="BZ200" i="46" s="1"/>
  <c r="K200" i="56" s="1"/>
  <c r="J31" i="57" s="1"/>
  <c r="J38" i="74"/>
  <c r="J19" i="74" s="1"/>
  <c r="J34" i="73"/>
  <c r="J35" i="65"/>
  <c r="J36" i="75"/>
  <c r="J19" i="75" s="1"/>
  <c r="J30" i="47"/>
  <c r="J29" i="71"/>
  <c r="J16" i="71" s="1"/>
  <c r="J30" i="70"/>
  <c r="J17" i="70" s="1"/>
  <c r="J41" i="69"/>
  <c r="J18" i="69" s="1"/>
  <c r="F228" i="47"/>
  <c r="F381" i="47" s="1"/>
  <c r="F131" i="47"/>
  <c r="F319" i="47" s="1"/>
  <c r="Q30" i="70"/>
  <c r="Q17" i="70" s="1"/>
  <c r="Q38" i="74"/>
  <c r="Q19" i="74" s="1"/>
  <c r="Q36" i="75"/>
  <c r="Q19" i="75" s="1"/>
  <c r="Q34" i="73"/>
  <c r="Q41" i="69"/>
  <c r="Q18" i="69" s="1"/>
  <c r="BJ369" i="64"/>
  <c r="CG200" i="46" s="1"/>
  <c r="R200" i="56" s="1"/>
  <c r="Q31" i="57" s="1"/>
  <c r="Q29" i="71"/>
  <c r="Q16" i="71" s="1"/>
  <c r="Q30" i="47"/>
  <c r="Q35" i="65"/>
  <c r="M33" i="57"/>
  <c r="J331" i="25"/>
  <c r="J338" i="25" s="1"/>
  <c r="J254" i="25"/>
  <c r="D16" i="71"/>
  <c r="D17" i="70"/>
  <c r="X332" i="25"/>
  <c r="G35" i="65"/>
  <c r="G34" i="73"/>
  <c r="AZ369" i="64"/>
  <c r="BW200" i="46" s="1"/>
  <c r="H200" i="56" s="1"/>
  <c r="G31" i="57" s="1"/>
  <c r="G30" i="70"/>
  <c r="G17" i="70" s="1"/>
  <c r="G29" i="71"/>
  <c r="G16" i="71" s="1"/>
  <c r="G41" i="69"/>
  <c r="G18" i="69" s="1"/>
  <c r="G38" i="74"/>
  <c r="G19" i="74" s="1"/>
  <c r="G30" i="47"/>
  <c r="G36" i="75"/>
  <c r="G19" i="75" s="1"/>
  <c r="D32" i="73"/>
  <c r="BR239" i="46"/>
  <c r="BR259" i="46" s="1"/>
  <c r="E78" i="56"/>
  <c r="BT214" i="46"/>
  <c r="H331" i="25"/>
  <c r="H338" i="25" s="1"/>
  <c r="H254" i="25"/>
  <c r="E228" i="47"/>
  <c r="E381" i="47" s="1"/>
  <c r="E131" i="47"/>
  <c r="E319" i="47" s="1"/>
  <c r="G131" i="47"/>
  <c r="G319" i="47" s="1"/>
  <c r="G228" i="47"/>
  <c r="G381" i="47" s="1"/>
  <c r="G33" i="57"/>
  <c r="G82" i="47"/>
  <c r="G278" i="47" s="1"/>
  <c r="G22" i="70"/>
  <c r="D50" i="71"/>
  <c r="O78" i="56"/>
  <c r="C38" i="57"/>
  <c r="D83" i="56"/>
  <c r="K83" i="44" s="1"/>
  <c r="L83" i="44" s="1"/>
  <c r="T41" i="69"/>
  <c r="T18" i="69" s="1"/>
  <c r="T30" i="47"/>
  <c r="T38" i="74"/>
  <c r="T19" i="74" s="1"/>
  <c r="T35" i="65"/>
  <c r="T29" i="71"/>
  <c r="T16" i="71" s="1"/>
  <c r="T34" i="73"/>
  <c r="T36" i="75"/>
  <c r="T19" i="75" s="1"/>
  <c r="T30" i="70"/>
  <c r="T17" i="70" s="1"/>
  <c r="BM369" i="64"/>
  <c r="CJ200" i="46" s="1"/>
  <c r="U200" i="56" s="1"/>
  <c r="T31" i="57" s="1"/>
  <c r="P24" i="74"/>
  <c r="P21" i="71"/>
  <c r="P33" i="57"/>
  <c r="L38" i="74"/>
  <c r="L19" i="74" s="1"/>
  <c r="BE369" i="64"/>
  <c r="CB200" i="46" s="1"/>
  <c r="M200" i="56" s="1"/>
  <c r="L31" i="57" s="1"/>
  <c r="L30" i="47"/>
  <c r="L41" i="69"/>
  <c r="L18" i="69" s="1"/>
  <c r="L29" i="71"/>
  <c r="L16" i="71" s="1"/>
  <c r="L34" i="73"/>
  <c r="L36" i="75"/>
  <c r="L19" i="75" s="1"/>
  <c r="L30" i="70"/>
  <c r="L17" i="70" s="1"/>
  <c r="L35" i="65"/>
  <c r="CC81" i="46"/>
  <c r="N81" i="56" s="1"/>
  <c r="M49" i="57" s="1"/>
  <c r="D209" i="56"/>
  <c r="K207" i="44" s="1"/>
  <c r="L207" i="44" s="1"/>
  <c r="D32" i="57"/>
  <c r="C32" i="57" s="1"/>
  <c r="B16" i="79" s="1"/>
  <c r="O331" i="25"/>
  <c r="O338" i="25" s="1"/>
  <c r="O254" i="25"/>
  <c r="O34" i="73"/>
  <c r="O41" i="69"/>
  <c r="O18" i="69" s="1"/>
  <c r="BH369" i="64"/>
  <c r="CE200" i="46" s="1"/>
  <c r="P200" i="56" s="1"/>
  <c r="O31" i="57" s="1"/>
  <c r="O30" i="47"/>
  <c r="O30" i="70"/>
  <c r="O17" i="70" s="1"/>
  <c r="O36" i="75"/>
  <c r="O19" i="75" s="1"/>
  <c r="O29" i="71"/>
  <c r="O16" i="71" s="1"/>
  <c r="O35" i="65"/>
  <c r="O38" i="74"/>
  <c r="O19" i="74" s="1"/>
  <c r="BN369" i="64"/>
  <c r="CK200" i="46" s="1"/>
  <c r="V200" i="56" s="1"/>
  <c r="U31" i="57" s="1"/>
  <c r="U41" i="69"/>
  <c r="U18" i="69" s="1"/>
  <c r="U35" i="65"/>
  <c r="U30" i="47"/>
  <c r="U34" i="73"/>
  <c r="U30" i="70"/>
  <c r="U17" i="70" s="1"/>
  <c r="U36" i="75"/>
  <c r="U19" i="75" s="1"/>
  <c r="U29" i="71"/>
  <c r="U16" i="71" s="1"/>
  <c r="U38" i="74"/>
  <c r="U19" i="74" s="1"/>
  <c r="L33" i="57"/>
  <c r="L82" i="47"/>
  <c r="L278" i="47" s="1"/>
  <c r="F38" i="69"/>
  <c r="F39" i="69" s="1"/>
  <c r="F66" i="69" s="1"/>
  <c r="F67" i="69" s="1"/>
  <c r="F26" i="69" s="1"/>
  <c r="F27" i="70"/>
  <c r="F28" i="70" s="1"/>
  <c r="F51" i="70" s="1"/>
  <c r="F52" i="70" s="1"/>
  <c r="F22" i="70" s="1"/>
  <c r="F27" i="47"/>
  <c r="F28" i="47" s="1"/>
  <c r="F82" i="47" s="1"/>
  <c r="F278" i="47" s="1"/>
  <c r="AY82" i="64"/>
  <c r="BV78" i="46" s="1"/>
  <c r="F26" i="71"/>
  <c r="F27" i="71" s="1"/>
  <c r="F50" i="71" s="1"/>
  <c r="F51" i="71" s="1"/>
  <c r="F21" i="71" s="1"/>
  <c r="F31" i="73"/>
  <c r="F32" i="73" s="1"/>
  <c r="F46" i="73" s="1"/>
  <c r="F47" i="73" s="1"/>
  <c r="F21" i="73" s="1"/>
  <c r="F33" i="75"/>
  <c r="F34" i="75" s="1"/>
  <c r="F57" i="75" s="1"/>
  <c r="F58" i="75" s="1"/>
  <c r="F24" i="75" s="1"/>
  <c r="F35" i="74"/>
  <c r="F36" i="74" s="1"/>
  <c r="F59" i="74" s="1"/>
  <c r="F60" i="74" s="1"/>
  <c r="F24" i="74" s="1"/>
  <c r="F32" i="65"/>
  <c r="F33" i="65" s="1"/>
  <c r="F47" i="65" s="1"/>
  <c r="F48" i="65" s="1"/>
  <c r="F20" i="65" s="1"/>
  <c r="R33" i="57"/>
  <c r="J228" i="47"/>
  <c r="J381" i="47" s="1"/>
  <c r="J131" i="47"/>
  <c r="J319" i="47" s="1"/>
  <c r="V131" i="47"/>
  <c r="V319" i="47" s="1"/>
  <c r="V228" i="47"/>
  <c r="V381" i="47" s="1"/>
  <c r="D34" i="75"/>
  <c r="F254" i="25"/>
  <c r="F331" i="25"/>
  <c r="F338" i="25" s="1"/>
  <c r="Q32" i="65"/>
  <c r="Q33" i="65" s="1"/>
  <c r="Q47" i="65" s="1"/>
  <c r="Q48" i="65" s="1"/>
  <c r="Q20" i="65" s="1"/>
  <c r="Q26" i="71"/>
  <c r="Q27" i="71" s="1"/>
  <c r="Q50" i="71" s="1"/>
  <c r="Q51" i="71" s="1"/>
  <c r="Q21" i="71" s="1"/>
  <c r="Q35" i="74"/>
  <c r="Q36" i="74" s="1"/>
  <c r="Q59" i="74" s="1"/>
  <c r="Q60" i="74" s="1"/>
  <c r="Q24" i="74" s="1"/>
  <c r="Q38" i="69"/>
  <c r="Q39" i="69" s="1"/>
  <c r="Q66" i="69" s="1"/>
  <c r="Q67" i="69" s="1"/>
  <c r="Q26" i="69" s="1"/>
  <c r="Q33" i="75"/>
  <c r="Q34" i="75" s="1"/>
  <c r="Q57" i="75" s="1"/>
  <c r="Q58" i="75" s="1"/>
  <c r="Q24" i="75" s="1"/>
  <c r="Q31" i="73"/>
  <c r="Q32" i="73" s="1"/>
  <c r="Q46" i="73" s="1"/>
  <c r="Q47" i="73" s="1"/>
  <c r="Q27" i="47"/>
  <c r="Q28" i="47" s="1"/>
  <c r="BJ82" i="64"/>
  <c r="CG78" i="46" s="1"/>
  <c r="Q27" i="70"/>
  <c r="Q28" i="70" s="1"/>
  <c r="Q51" i="70" s="1"/>
  <c r="Q52" i="70" s="1"/>
  <c r="Q22" i="70" s="1"/>
  <c r="W57" i="57"/>
  <c r="W59" i="57" s="1"/>
  <c r="W61" i="57" s="1"/>
  <c r="S33" i="75"/>
  <c r="S34" i="75" s="1"/>
  <c r="S57" i="75" s="1"/>
  <c r="S58" i="75" s="1"/>
  <c r="S24" i="75" s="1"/>
  <c r="S27" i="47"/>
  <c r="S28" i="47" s="1"/>
  <c r="S26" i="71"/>
  <c r="S27" i="71" s="1"/>
  <c r="S50" i="71" s="1"/>
  <c r="S51" i="71" s="1"/>
  <c r="S27" i="70"/>
  <c r="S28" i="70" s="1"/>
  <c r="S51" i="70" s="1"/>
  <c r="S52" i="70" s="1"/>
  <c r="S32" i="65"/>
  <c r="S33" i="65" s="1"/>
  <c r="S47" i="65" s="1"/>
  <c r="S48" i="65" s="1"/>
  <c r="S20" i="65" s="1"/>
  <c r="S38" i="69"/>
  <c r="S39" i="69" s="1"/>
  <c r="S66" i="69" s="1"/>
  <c r="S67" i="69" s="1"/>
  <c r="S26" i="69" s="1"/>
  <c r="BL82" i="64"/>
  <c r="CI78" i="46" s="1"/>
  <c r="S35" i="74"/>
  <c r="S36" i="74" s="1"/>
  <c r="S59" i="74" s="1"/>
  <c r="S60" i="74" s="1"/>
  <c r="S24" i="74" s="1"/>
  <c r="S31" i="73"/>
  <c r="S32" i="73" s="1"/>
  <c r="S46" i="73" s="1"/>
  <c r="S47" i="73" s="1"/>
  <c r="E200" i="56"/>
  <c r="R228" i="47"/>
  <c r="R381" i="47" s="1"/>
  <c r="R131" i="47"/>
  <c r="R319" i="47" s="1"/>
  <c r="K33" i="57"/>
  <c r="K34" i="57" s="1"/>
  <c r="K40" i="57" s="1"/>
  <c r="V331" i="25"/>
  <c r="V338" i="25" s="1"/>
  <c r="V254" i="25"/>
  <c r="O32" i="65"/>
  <c r="O33" i="65" s="1"/>
  <c r="O47" i="65" s="1"/>
  <c r="O48" i="65" s="1"/>
  <c r="O20" i="65" s="1"/>
  <c r="BH82" i="64"/>
  <c r="CE78" i="46" s="1"/>
  <c r="O33" i="75"/>
  <c r="O34" i="75" s="1"/>
  <c r="O57" i="75" s="1"/>
  <c r="O58" i="75" s="1"/>
  <c r="O24" i="75" s="1"/>
  <c r="O26" i="71"/>
  <c r="O27" i="71" s="1"/>
  <c r="O50" i="71" s="1"/>
  <c r="O51" i="71" s="1"/>
  <c r="O21" i="71" s="1"/>
  <c r="O35" i="74"/>
  <c r="O36" i="74" s="1"/>
  <c r="O59" i="74" s="1"/>
  <c r="O60" i="74" s="1"/>
  <c r="O24" i="74" s="1"/>
  <c r="O38" i="69"/>
  <c r="O39" i="69" s="1"/>
  <c r="O66" i="69" s="1"/>
  <c r="O67" i="69" s="1"/>
  <c r="O26" i="69" s="1"/>
  <c r="O27" i="47"/>
  <c r="O28" i="47" s="1"/>
  <c r="O82" i="47" s="1"/>
  <c r="O278" i="47" s="1"/>
  <c r="O31" i="73"/>
  <c r="O32" i="73" s="1"/>
  <c r="O46" i="73" s="1"/>
  <c r="O47" i="73" s="1"/>
  <c r="O21" i="73" s="1"/>
  <c r="O27" i="70"/>
  <c r="O28" i="70" s="1"/>
  <c r="O51" i="70" s="1"/>
  <c r="O52" i="70" s="1"/>
  <c r="O22" i="70" s="1"/>
  <c r="CN82" i="46"/>
  <c r="CO82" i="46" s="1"/>
  <c r="T131" i="47"/>
  <c r="T319" i="47" s="1"/>
  <c r="T228" i="47"/>
  <c r="T381" i="47" s="1"/>
  <c r="Q21" i="73"/>
  <c r="Q82" i="47"/>
  <c r="Q278" i="47" s="1"/>
  <c r="Q33" i="57"/>
  <c r="I35" i="74"/>
  <c r="I36" i="74" s="1"/>
  <c r="I59" i="74" s="1"/>
  <c r="I60" i="74" s="1"/>
  <c r="I24" i="74" s="1"/>
  <c r="I27" i="70"/>
  <c r="I28" i="70" s="1"/>
  <c r="I51" i="70" s="1"/>
  <c r="I52" i="70" s="1"/>
  <c r="I31" i="73"/>
  <c r="I32" i="73" s="1"/>
  <c r="I46" i="73" s="1"/>
  <c r="I47" i="73" s="1"/>
  <c r="I32" i="65"/>
  <c r="I33" i="65" s="1"/>
  <c r="I47" i="65" s="1"/>
  <c r="I48" i="65" s="1"/>
  <c r="I33" i="75"/>
  <c r="I34" i="75" s="1"/>
  <c r="I57" i="75" s="1"/>
  <c r="I58" i="75" s="1"/>
  <c r="I24" i="75" s="1"/>
  <c r="I26" i="71"/>
  <c r="I27" i="71" s="1"/>
  <c r="I50" i="71" s="1"/>
  <c r="I51" i="71" s="1"/>
  <c r="BB82" i="64"/>
  <c r="BY78" i="46" s="1"/>
  <c r="I27" i="47"/>
  <c r="I28" i="47" s="1"/>
  <c r="I38" i="69"/>
  <c r="I39" i="69" s="1"/>
  <c r="I66" i="69" s="1"/>
  <c r="I67" i="69" s="1"/>
  <c r="I26" i="69" s="1"/>
  <c r="D28" i="47"/>
  <c r="D28" i="70"/>
  <c r="T26" i="71"/>
  <c r="T27" i="71" s="1"/>
  <c r="T50" i="71" s="1"/>
  <c r="T51" i="71" s="1"/>
  <c r="T21" i="71" s="1"/>
  <c r="T33" i="75"/>
  <c r="T34" i="75" s="1"/>
  <c r="T57" i="75" s="1"/>
  <c r="T58" i="75" s="1"/>
  <c r="T24" i="75" s="1"/>
  <c r="T32" i="65"/>
  <c r="T33" i="65" s="1"/>
  <c r="T47" i="65" s="1"/>
  <c r="T48" i="65" s="1"/>
  <c r="T20" i="65" s="1"/>
  <c r="T27" i="47"/>
  <c r="T28" i="47" s="1"/>
  <c r="T82" i="47" s="1"/>
  <c r="T278" i="47" s="1"/>
  <c r="T38" i="69"/>
  <c r="T39" i="69" s="1"/>
  <c r="T66" i="69" s="1"/>
  <c r="T67" i="69" s="1"/>
  <c r="T26" i="69" s="1"/>
  <c r="T35" i="74"/>
  <c r="T36" i="74" s="1"/>
  <c r="T59" i="74" s="1"/>
  <c r="T60" i="74" s="1"/>
  <c r="T24" i="74" s="1"/>
  <c r="BM82" i="64"/>
  <c r="CJ78" i="46" s="1"/>
  <c r="T27" i="70"/>
  <c r="T28" i="70" s="1"/>
  <c r="T51" i="70" s="1"/>
  <c r="T52" i="70" s="1"/>
  <c r="T22" i="70" s="1"/>
  <c r="T31" i="73"/>
  <c r="T32" i="73" s="1"/>
  <c r="T46" i="73" s="1"/>
  <c r="T47" i="73" s="1"/>
  <c r="T21" i="73" s="1"/>
  <c r="R30" i="70"/>
  <c r="R17" i="70" s="1"/>
  <c r="R41" i="69"/>
  <c r="R18" i="69" s="1"/>
  <c r="R35" i="65"/>
  <c r="R34" i="73"/>
  <c r="R36" i="75"/>
  <c r="R19" i="75" s="1"/>
  <c r="R29" i="71"/>
  <c r="R16" i="71" s="1"/>
  <c r="R30" i="47"/>
  <c r="BK369" i="64"/>
  <c r="CH200" i="46" s="1"/>
  <c r="S200" i="56" s="1"/>
  <c r="R31" i="57" s="1"/>
  <c r="R38" i="74"/>
  <c r="R19" i="74" s="1"/>
  <c r="V36" i="75"/>
  <c r="V19" i="75" s="1"/>
  <c r="V29" i="71"/>
  <c r="V16" i="71" s="1"/>
  <c r="V41" i="69"/>
  <c r="V18" i="69" s="1"/>
  <c r="V30" i="47"/>
  <c r="V34" i="73"/>
  <c r="V38" i="74"/>
  <c r="V19" i="74" s="1"/>
  <c r="V30" i="70"/>
  <c r="V17" i="70" s="1"/>
  <c r="BO369" i="64"/>
  <c r="CL200" i="46" s="1"/>
  <c r="W200" i="56" s="1"/>
  <c r="V31" i="57" s="1"/>
  <c r="V35" i="65"/>
  <c r="F36" i="75"/>
  <c r="F19" i="75" s="1"/>
  <c r="F34" i="73"/>
  <c r="AY369" i="64"/>
  <c r="BV200" i="46" s="1"/>
  <c r="G200" i="56" s="1"/>
  <c r="F31" i="57" s="1"/>
  <c r="F30" i="70"/>
  <c r="F17" i="70" s="1"/>
  <c r="F35" i="65"/>
  <c r="F29" i="71"/>
  <c r="F16" i="71" s="1"/>
  <c r="F38" i="74"/>
  <c r="F19" i="74" s="1"/>
  <c r="F41" i="69"/>
  <c r="F18" i="69" s="1"/>
  <c r="F30" i="47"/>
  <c r="N97" i="47"/>
  <c r="N170" i="47"/>
  <c r="N81" i="47"/>
  <c r="N277" i="47" s="1"/>
  <c r="N83" i="47"/>
  <c r="N279" i="47" s="1"/>
  <c r="K57" i="57"/>
  <c r="K59" i="57" s="1"/>
  <c r="K61" i="57" s="1"/>
  <c r="K228" i="47"/>
  <c r="K381" i="47" s="1"/>
  <c r="K131" i="47"/>
  <c r="K319" i="47" s="1"/>
  <c r="BN82" i="64"/>
  <c r="CK78" i="46" s="1"/>
  <c r="U35" i="74"/>
  <c r="U36" i="74" s="1"/>
  <c r="U59" i="74" s="1"/>
  <c r="U60" i="74" s="1"/>
  <c r="U24" i="74" s="1"/>
  <c r="U27" i="47"/>
  <c r="U28" i="47" s="1"/>
  <c r="U38" i="69"/>
  <c r="U39" i="69" s="1"/>
  <c r="U66" i="69" s="1"/>
  <c r="U67" i="69" s="1"/>
  <c r="U26" i="71"/>
  <c r="U27" i="71" s="1"/>
  <c r="U50" i="71" s="1"/>
  <c r="U51" i="71" s="1"/>
  <c r="U32" i="65"/>
  <c r="U33" i="65" s="1"/>
  <c r="U47" i="65" s="1"/>
  <c r="U48" i="65" s="1"/>
  <c r="U20" i="65" s="1"/>
  <c r="U33" i="75"/>
  <c r="U34" i="75" s="1"/>
  <c r="U57" i="75" s="1"/>
  <c r="U58" i="75" s="1"/>
  <c r="U24" i="75" s="1"/>
  <c r="U27" i="70"/>
  <c r="U28" i="70" s="1"/>
  <c r="U51" i="70" s="1"/>
  <c r="U52" i="70" s="1"/>
  <c r="U31" i="73"/>
  <c r="U32" i="73" s="1"/>
  <c r="U46" i="73" s="1"/>
  <c r="U47" i="73" s="1"/>
  <c r="S331" i="25"/>
  <c r="S338" i="25" s="1"/>
  <c r="S254" i="25"/>
  <c r="V49" i="57"/>
  <c r="CI81" i="46"/>
  <c r="T81" i="56" s="1"/>
  <c r="S49" i="57" s="1"/>
  <c r="T331" i="25"/>
  <c r="T338" i="25" s="1"/>
  <c r="T254" i="25"/>
  <c r="H32" i="65"/>
  <c r="H33" i="65" s="1"/>
  <c r="H47" i="65" s="1"/>
  <c r="H48" i="65" s="1"/>
  <c r="H20" i="65" s="1"/>
  <c r="H27" i="70"/>
  <c r="H28" i="70" s="1"/>
  <c r="H51" i="70" s="1"/>
  <c r="H52" i="70" s="1"/>
  <c r="H22" i="70" s="1"/>
  <c r="H38" i="69"/>
  <c r="H39" i="69" s="1"/>
  <c r="H66" i="69" s="1"/>
  <c r="H67" i="69" s="1"/>
  <c r="H26" i="69" s="1"/>
  <c r="H27" i="47"/>
  <c r="H28" i="47" s="1"/>
  <c r="BA82" i="64"/>
  <c r="BX78" i="46" s="1"/>
  <c r="H33" i="75"/>
  <c r="H34" i="75" s="1"/>
  <c r="H57" i="75" s="1"/>
  <c r="H58" i="75" s="1"/>
  <c r="H24" i="75" s="1"/>
  <c r="H31" i="73"/>
  <c r="H32" i="73" s="1"/>
  <c r="H46" i="73" s="1"/>
  <c r="H47" i="73" s="1"/>
  <c r="H21" i="73" s="1"/>
  <c r="H26" i="71"/>
  <c r="H27" i="71" s="1"/>
  <c r="H50" i="71" s="1"/>
  <c r="H51" i="71" s="1"/>
  <c r="H21" i="71" s="1"/>
  <c r="H35" i="74"/>
  <c r="H36" i="74" s="1"/>
  <c r="H59" i="74" s="1"/>
  <c r="H60" i="74" s="1"/>
  <c r="H24" i="74" s="1"/>
  <c r="Q131" i="47"/>
  <c r="Q319" i="47" s="1"/>
  <c r="Q228" i="47"/>
  <c r="Q381" i="47" s="1"/>
  <c r="O57" i="57"/>
  <c r="O59" i="57" s="1"/>
  <c r="O61" i="57" s="1"/>
  <c r="CE81" i="46"/>
  <c r="P81" i="56" s="1"/>
  <c r="O49" i="57" s="1"/>
  <c r="H33" i="57"/>
  <c r="H34" i="57" s="1"/>
  <c r="H40" i="57" s="1"/>
  <c r="W30" i="70"/>
  <c r="W17" i="70" s="1"/>
  <c r="W41" i="69"/>
  <c r="W18" i="69" s="1"/>
  <c r="W38" i="74"/>
  <c r="W19" i="74" s="1"/>
  <c r="W36" i="75"/>
  <c r="W19" i="75" s="1"/>
  <c r="W35" i="65"/>
  <c r="W29" i="71"/>
  <c r="W16" i="71" s="1"/>
  <c r="W34" i="73"/>
  <c r="W30" i="47"/>
  <c r="BP369" i="64"/>
  <c r="CM200" i="46" s="1"/>
  <c r="X200" i="56" s="1"/>
  <c r="W31" i="57" s="1"/>
  <c r="M35" i="74"/>
  <c r="M36" i="74" s="1"/>
  <c r="M59" i="74" s="1"/>
  <c r="M60" i="74" s="1"/>
  <c r="M27" i="47"/>
  <c r="M28" i="47" s="1"/>
  <c r="M33" i="75"/>
  <c r="M34" i="75" s="1"/>
  <c r="M57" i="75" s="1"/>
  <c r="M58" i="75" s="1"/>
  <c r="M24" i="75" s="1"/>
  <c r="BF82" i="64"/>
  <c r="CC78" i="46" s="1"/>
  <c r="M27" i="70"/>
  <c r="M28" i="70" s="1"/>
  <c r="M51" i="70" s="1"/>
  <c r="M52" i="70" s="1"/>
  <c r="M31" i="73"/>
  <c r="M32" i="73" s="1"/>
  <c r="M46" i="73" s="1"/>
  <c r="M47" i="73" s="1"/>
  <c r="M26" i="71"/>
  <c r="M27" i="71" s="1"/>
  <c r="M50" i="71" s="1"/>
  <c r="M51" i="71" s="1"/>
  <c r="M21" i="71" s="1"/>
  <c r="M38" i="69"/>
  <c r="M39" i="69" s="1"/>
  <c r="M66" i="69" s="1"/>
  <c r="M67" i="69" s="1"/>
  <c r="M32" i="65"/>
  <c r="M33" i="65" s="1"/>
  <c r="M47" i="65" s="1"/>
  <c r="M48" i="65" s="1"/>
  <c r="CL252" i="46"/>
  <c r="CO207" i="46"/>
  <c r="O33" i="57"/>
  <c r="W331" i="25"/>
  <c r="W338" i="25" s="1"/>
  <c r="W254" i="25"/>
  <c r="CK81" i="46"/>
  <c r="V81" i="56" s="1"/>
  <c r="U49" i="57" s="1"/>
  <c r="BY81" i="46"/>
  <c r="J81" i="56" s="1"/>
  <c r="I49" i="57" s="1"/>
  <c r="CH81" i="46"/>
  <c r="S81" i="56" s="1"/>
  <c r="R49" i="57" s="1"/>
  <c r="U228" i="47"/>
  <c r="U381" i="47" s="1"/>
  <c r="U131" i="47"/>
  <c r="U319" i="47" s="1"/>
  <c r="W38" i="69"/>
  <c r="W39" i="69" s="1"/>
  <c r="W66" i="69" s="1"/>
  <c r="W67" i="69" s="1"/>
  <c r="W27" i="47"/>
  <c r="W28" i="47" s="1"/>
  <c r="W82" i="47" s="1"/>
  <c r="W278" i="47" s="1"/>
  <c r="W27" i="70"/>
  <c r="W28" i="70" s="1"/>
  <c r="W51" i="70" s="1"/>
  <c r="W52" i="70" s="1"/>
  <c r="W22" i="70" s="1"/>
  <c r="W31" i="73"/>
  <c r="W32" i="73" s="1"/>
  <c r="W46" i="73" s="1"/>
  <c r="W47" i="73" s="1"/>
  <c r="W21" i="73" s="1"/>
  <c r="W33" i="75"/>
  <c r="W34" i="75" s="1"/>
  <c r="W57" i="75" s="1"/>
  <c r="W58" i="75" s="1"/>
  <c r="W24" i="75" s="1"/>
  <c r="W26" i="71"/>
  <c r="W27" i="71" s="1"/>
  <c r="W50" i="71" s="1"/>
  <c r="W51" i="71" s="1"/>
  <c r="W21" i="71" s="1"/>
  <c r="W32" i="65"/>
  <c r="W33" i="65" s="1"/>
  <c r="W47" i="65" s="1"/>
  <c r="W48" i="65" s="1"/>
  <c r="W20" i="65" s="1"/>
  <c r="BP82" i="64"/>
  <c r="CM78" i="46" s="1"/>
  <c r="W35" i="74"/>
  <c r="W36" i="74" s="1"/>
  <c r="W59" i="74" s="1"/>
  <c r="W60" i="74" s="1"/>
  <c r="W24" i="74" s="1"/>
  <c r="D19" i="74"/>
  <c r="D19" i="75"/>
  <c r="D208" i="56"/>
  <c r="K206" i="44" s="1"/>
  <c r="L206" i="44" s="1"/>
  <c r="D42" i="74"/>
  <c r="D39" i="65"/>
  <c r="D45" i="69"/>
  <c r="D34" i="47"/>
  <c r="D34" i="70"/>
  <c r="D38" i="73"/>
  <c r="D30" i="57"/>
  <c r="D248" i="25"/>
  <c r="D33" i="71"/>
  <c r="D40" i="75"/>
  <c r="D49" i="57"/>
  <c r="D82" i="56"/>
  <c r="K82" i="44" s="1"/>
  <c r="L82" i="44" s="1"/>
  <c r="M331" i="25"/>
  <c r="M338" i="25" s="1"/>
  <c r="M254" i="25"/>
  <c r="N33" i="57"/>
  <c r="N21" i="71"/>
  <c r="N21" i="73"/>
  <c r="N82" i="47"/>
  <c r="N278" i="47" s="1"/>
  <c r="N24" i="74"/>
  <c r="I36" i="75"/>
  <c r="I19" i="75" s="1"/>
  <c r="I38" i="74"/>
  <c r="I19" i="74" s="1"/>
  <c r="BB369" i="64"/>
  <c r="BY200" i="46" s="1"/>
  <c r="J200" i="56" s="1"/>
  <c r="I31" i="57" s="1"/>
  <c r="I41" i="69"/>
  <c r="I18" i="69" s="1"/>
  <c r="I29" i="71"/>
  <c r="I16" i="71" s="1"/>
  <c r="I30" i="47"/>
  <c r="I35" i="65"/>
  <c r="I34" i="73"/>
  <c r="I30" i="70"/>
  <c r="I17" i="70" s="1"/>
  <c r="D36" i="74"/>
  <c r="D33" i="65"/>
  <c r="D252" i="56"/>
  <c r="K20" i="44"/>
  <c r="R254" i="25"/>
  <c r="R331" i="25"/>
  <c r="R338" i="25" s="1"/>
  <c r="J21" i="71"/>
  <c r="J33" i="57"/>
  <c r="N22" i="71"/>
  <c r="N20" i="71"/>
  <c r="K331" i="25"/>
  <c r="K338" i="25" s="1"/>
  <c r="K254" i="25"/>
  <c r="W33" i="57"/>
  <c r="C30" i="72"/>
  <c r="C31" i="72" s="1"/>
  <c r="C45" i="72" s="1"/>
  <c r="C46" i="72" s="1"/>
  <c r="C20" i="72" s="1"/>
  <c r="E27" i="70"/>
  <c r="E28" i="70" s="1"/>
  <c r="E51" i="70" s="1"/>
  <c r="E52" i="70" s="1"/>
  <c r="E32" i="65"/>
  <c r="E33" i="65" s="1"/>
  <c r="E47" i="65" s="1"/>
  <c r="E48" i="65" s="1"/>
  <c r="E20" i="65" s="1"/>
  <c r="E31" i="73"/>
  <c r="E32" i="73" s="1"/>
  <c r="E46" i="73" s="1"/>
  <c r="E47" i="73" s="1"/>
  <c r="E27" i="47"/>
  <c r="E28" i="47" s="1"/>
  <c r="E82" i="47" s="1"/>
  <c r="E278" i="47" s="1"/>
  <c r="E33" i="75"/>
  <c r="E34" i="75" s="1"/>
  <c r="E57" i="75" s="1"/>
  <c r="E58" i="75" s="1"/>
  <c r="E38" i="69"/>
  <c r="E39" i="69" s="1"/>
  <c r="E66" i="69" s="1"/>
  <c r="E67" i="69" s="1"/>
  <c r="E26" i="71"/>
  <c r="E27" i="71" s="1"/>
  <c r="E50" i="71" s="1"/>
  <c r="E51" i="71" s="1"/>
  <c r="AX82" i="64"/>
  <c r="BU78" i="46" s="1"/>
  <c r="E35" i="74"/>
  <c r="E36" i="74" s="1"/>
  <c r="E59" i="74" s="1"/>
  <c r="E60" i="74" s="1"/>
  <c r="E24" i="74" s="1"/>
  <c r="BI369" i="64"/>
  <c r="CF200" i="46" s="1"/>
  <c r="Q200" i="56" s="1"/>
  <c r="P31" i="57" s="1"/>
  <c r="P41" i="69"/>
  <c r="P18" i="69" s="1"/>
  <c r="P38" i="74"/>
  <c r="P19" i="74" s="1"/>
  <c r="P34" i="73"/>
  <c r="P29" i="71"/>
  <c r="P16" i="71" s="1"/>
  <c r="P36" i="75"/>
  <c r="P19" i="75" s="1"/>
  <c r="P30" i="70"/>
  <c r="P17" i="70" s="1"/>
  <c r="P30" i="47"/>
  <c r="P35" i="65"/>
  <c r="R32" i="65"/>
  <c r="R33" i="65" s="1"/>
  <c r="R47" i="65" s="1"/>
  <c r="R48" i="65" s="1"/>
  <c r="R27" i="47"/>
  <c r="R28" i="47" s="1"/>
  <c r="R33" i="75"/>
  <c r="R34" i="75" s="1"/>
  <c r="R57" i="75" s="1"/>
  <c r="R58" i="75" s="1"/>
  <c r="R31" i="73"/>
  <c r="R32" i="73" s="1"/>
  <c r="R46" i="73" s="1"/>
  <c r="R47" i="73" s="1"/>
  <c r="R21" i="73" s="1"/>
  <c r="R35" i="74"/>
  <c r="R36" i="74" s="1"/>
  <c r="R59" i="74" s="1"/>
  <c r="R60" i="74" s="1"/>
  <c r="BK82" i="64"/>
  <c r="CH78" i="46" s="1"/>
  <c r="R26" i="71"/>
  <c r="R27" i="71" s="1"/>
  <c r="R50" i="71" s="1"/>
  <c r="R51" i="71" s="1"/>
  <c r="R21" i="71" s="1"/>
  <c r="R38" i="69"/>
  <c r="R39" i="69" s="1"/>
  <c r="R66" i="69" s="1"/>
  <c r="R67" i="69" s="1"/>
  <c r="R27" i="70"/>
  <c r="R28" i="70" s="1"/>
  <c r="R51" i="70" s="1"/>
  <c r="R52" i="70" s="1"/>
  <c r="S228" i="47"/>
  <c r="S381" i="47" s="1"/>
  <c r="S131" i="47"/>
  <c r="S319" i="47" s="1"/>
  <c r="L254" i="25"/>
  <c r="L331" i="25"/>
  <c r="L338" i="25" s="1"/>
  <c r="CN203" i="46"/>
  <c r="CO203" i="46" s="1"/>
  <c r="P228" i="47"/>
  <c r="P381" i="47" s="1"/>
  <c r="P131" i="47"/>
  <c r="P319" i="47" s="1"/>
  <c r="H228" i="47"/>
  <c r="H381" i="47" s="1"/>
  <c r="H131" i="47"/>
  <c r="H319" i="47" s="1"/>
  <c r="D201" i="56"/>
  <c r="K199" i="44" s="1"/>
  <c r="L199" i="44" s="1"/>
  <c r="G57" i="57"/>
  <c r="G59" i="57" s="1"/>
  <c r="G61" i="57" s="1"/>
  <c r="P254" i="25"/>
  <c r="P331" i="25"/>
  <c r="P338" i="25" s="1"/>
  <c r="CN202" i="46"/>
  <c r="CO202" i="46" s="1"/>
  <c r="W228" i="47"/>
  <c r="W381" i="47" s="1"/>
  <c r="W131" i="47"/>
  <c r="W319" i="47" s="1"/>
  <c r="M38" i="74"/>
  <c r="M19" i="74" s="1"/>
  <c r="M41" i="69"/>
  <c r="M18" i="69" s="1"/>
  <c r="M35" i="65"/>
  <c r="M30" i="70"/>
  <c r="M17" i="70" s="1"/>
  <c r="M34" i="73"/>
  <c r="M29" i="71"/>
  <c r="M16" i="71" s="1"/>
  <c r="M30" i="47"/>
  <c r="BF369" i="64"/>
  <c r="CC200" i="46" s="1"/>
  <c r="N200" i="56" s="1"/>
  <c r="M31" i="57" s="1"/>
  <c r="M36" i="75"/>
  <c r="M19" i="75" s="1"/>
  <c r="N29" i="71"/>
  <c r="N16" i="71" s="1"/>
  <c r="N38" i="74"/>
  <c r="N19" i="74" s="1"/>
  <c r="N36" i="75"/>
  <c r="N19" i="75" s="1"/>
  <c r="N35" i="65"/>
  <c r="N34" i="73"/>
  <c r="N14" i="73" s="1"/>
  <c r="N41" i="69"/>
  <c r="N18" i="69" s="1"/>
  <c r="BG369" i="64"/>
  <c r="CD200" i="46" s="1"/>
  <c r="O200" i="56" s="1"/>
  <c r="N31" i="57" s="1"/>
  <c r="N30" i="70"/>
  <c r="N17" i="70" s="1"/>
  <c r="N30" i="47"/>
  <c r="D33" i="57"/>
  <c r="D207" i="56"/>
  <c r="K205" i="44" s="1"/>
  <c r="L205" i="44" s="1"/>
  <c r="O131" i="47"/>
  <c r="O319" i="47" s="1"/>
  <c r="O228" i="47"/>
  <c r="O381" i="47" s="1"/>
  <c r="BW81" i="46"/>
  <c r="H81" i="56" s="1"/>
  <c r="G49" i="57" s="1"/>
  <c r="M131" i="47"/>
  <c r="M319" i="47" s="1"/>
  <c r="M228" i="47"/>
  <c r="M381" i="47" s="1"/>
  <c r="V26" i="71"/>
  <c r="V27" i="71" s="1"/>
  <c r="V50" i="71" s="1"/>
  <c r="V51" i="71" s="1"/>
  <c r="V21" i="71" s="1"/>
  <c r="BO82" i="64"/>
  <c r="CL78" i="46" s="1"/>
  <c r="V38" i="69"/>
  <c r="V39" i="69" s="1"/>
  <c r="V66" i="69" s="1"/>
  <c r="V67" i="69" s="1"/>
  <c r="V31" i="73"/>
  <c r="V32" i="73" s="1"/>
  <c r="V46" i="73" s="1"/>
  <c r="V47" i="73" s="1"/>
  <c r="V27" i="47"/>
  <c r="V28" i="47" s="1"/>
  <c r="V82" i="47" s="1"/>
  <c r="V278" i="47" s="1"/>
  <c r="V27" i="70"/>
  <c r="V28" i="70" s="1"/>
  <c r="V51" i="70" s="1"/>
  <c r="V52" i="70" s="1"/>
  <c r="V32" i="65"/>
  <c r="V33" i="65" s="1"/>
  <c r="V47" i="65" s="1"/>
  <c r="V48" i="65" s="1"/>
  <c r="V20" i="65" s="1"/>
  <c r="V35" i="74"/>
  <c r="V36" i="74" s="1"/>
  <c r="V59" i="74" s="1"/>
  <c r="V60" i="74" s="1"/>
  <c r="V24" i="74" s="1"/>
  <c r="V33" i="75"/>
  <c r="V34" i="75" s="1"/>
  <c r="V57" i="75" s="1"/>
  <c r="V58" i="75" s="1"/>
  <c r="T33" i="57"/>
  <c r="G331" i="25"/>
  <c r="G338" i="25" s="1"/>
  <c r="G254" i="25"/>
  <c r="K31" i="73"/>
  <c r="K32" i="73" s="1"/>
  <c r="K46" i="73" s="1"/>
  <c r="K47" i="73" s="1"/>
  <c r="K35" i="74"/>
  <c r="K36" i="74" s="1"/>
  <c r="K59" i="74" s="1"/>
  <c r="K60" i="74" s="1"/>
  <c r="K27" i="70"/>
  <c r="K28" i="70" s="1"/>
  <c r="K51" i="70" s="1"/>
  <c r="K52" i="70" s="1"/>
  <c r="K22" i="70" s="1"/>
  <c r="K38" i="69"/>
  <c r="K39" i="69" s="1"/>
  <c r="K66" i="69" s="1"/>
  <c r="K67" i="69" s="1"/>
  <c r="K26" i="71"/>
  <c r="K27" i="71" s="1"/>
  <c r="K50" i="71" s="1"/>
  <c r="K51" i="71" s="1"/>
  <c r="K33" i="75"/>
  <c r="K34" i="75" s="1"/>
  <c r="K57" i="75" s="1"/>
  <c r="K58" i="75" s="1"/>
  <c r="BD82" i="64"/>
  <c r="CA78" i="46" s="1"/>
  <c r="K27" i="47"/>
  <c r="K28" i="47" s="1"/>
  <c r="K32" i="65"/>
  <c r="K33" i="65" s="1"/>
  <c r="K47" i="65" s="1"/>
  <c r="K48" i="65" s="1"/>
  <c r="D18" i="69"/>
  <c r="C332" i="25"/>
  <c r="D39" i="69"/>
  <c r="F33" i="57"/>
  <c r="M13" i="65" l="1"/>
  <c r="I14" i="73"/>
  <c r="N20" i="65"/>
  <c r="N13" i="65"/>
  <c r="G14" i="73"/>
  <c r="J13" i="65"/>
  <c r="N19" i="65"/>
  <c r="P14" i="73"/>
  <c r="N25" i="75"/>
  <c r="N23" i="74"/>
  <c r="N26" i="74" s="1"/>
  <c r="N30" i="74" s="1"/>
  <c r="N234" i="47" s="1"/>
  <c r="N387" i="47" s="1"/>
  <c r="N23" i="75"/>
  <c r="N22" i="70"/>
  <c r="G34" i="57"/>
  <c r="G40" i="57" s="1"/>
  <c r="T34" i="57"/>
  <c r="T40" i="57" s="1"/>
  <c r="L13" i="65"/>
  <c r="J14" i="73"/>
  <c r="N23" i="70"/>
  <c r="N27" i="69"/>
  <c r="Q34" i="57"/>
  <c r="Q40" i="57" s="1"/>
  <c r="P13" i="65"/>
  <c r="F34" i="57"/>
  <c r="F40" i="57" s="1"/>
  <c r="M34" i="57"/>
  <c r="M40" i="57" s="1"/>
  <c r="J34" i="57"/>
  <c r="J40" i="57" s="1"/>
  <c r="L14" i="73"/>
  <c r="F14" i="73"/>
  <c r="O34" i="57"/>
  <c r="O40" i="57" s="1"/>
  <c r="M14" i="73"/>
  <c r="I13" i="65"/>
  <c r="O13" i="65"/>
  <c r="N25" i="69"/>
  <c r="L34" i="57"/>
  <c r="L40" i="57" s="1"/>
  <c r="G13" i="65"/>
  <c r="C18" i="69"/>
  <c r="N34" i="57"/>
  <c r="N40" i="57" s="1"/>
  <c r="W34" i="57"/>
  <c r="W40" i="57" s="1"/>
  <c r="W13" i="65"/>
  <c r="N23" i="73"/>
  <c r="N27" i="73" s="1"/>
  <c r="N233" i="47" s="1"/>
  <c r="N386" i="47" s="1"/>
  <c r="C30" i="47"/>
  <c r="V22" i="73"/>
  <c r="V20" i="73"/>
  <c r="R25" i="75"/>
  <c r="R23" i="75"/>
  <c r="L20" i="44"/>
  <c r="J249" i="44" s="1"/>
  <c r="I249" i="44"/>
  <c r="D59" i="74"/>
  <c r="C36" i="74"/>
  <c r="C39" i="69"/>
  <c r="D66" i="69"/>
  <c r="C34" i="73"/>
  <c r="K23" i="75"/>
  <c r="K25" i="75"/>
  <c r="K23" i="74"/>
  <c r="K25" i="74"/>
  <c r="V23" i="70"/>
  <c r="V21" i="70"/>
  <c r="CJ239" i="46"/>
  <c r="CJ259" i="46" s="1"/>
  <c r="CL214" i="46"/>
  <c r="W78" i="56"/>
  <c r="C33" i="57"/>
  <c r="R23" i="70"/>
  <c r="R21" i="70"/>
  <c r="R25" i="74"/>
  <c r="R23" i="74"/>
  <c r="R19" i="65"/>
  <c r="R21" i="65"/>
  <c r="E20" i="71"/>
  <c r="E22" i="71"/>
  <c r="E20" i="73"/>
  <c r="E22" i="73"/>
  <c r="D47" i="65"/>
  <c r="C33" i="65"/>
  <c r="C33" i="71"/>
  <c r="D19" i="71"/>
  <c r="C19" i="71" s="1"/>
  <c r="C34" i="70"/>
  <c r="D20" i="70"/>
  <c r="C20" i="70" s="1"/>
  <c r="C42" i="74"/>
  <c r="D22" i="74"/>
  <c r="C22" i="74" s="1"/>
  <c r="C38" i="74"/>
  <c r="W21" i="65"/>
  <c r="W19" i="65"/>
  <c r="W21" i="70"/>
  <c r="W23" i="70"/>
  <c r="M20" i="73"/>
  <c r="M22" i="73"/>
  <c r="M81" i="47"/>
  <c r="M277" i="47" s="1"/>
  <c r="M170" i="47"/>
  <c r="M83" i="47"/>
  <c r="M279" i="47" s="1"/>
  <c r="M97" i="47"/>
  <c r="W14" i="73"/>
  <c r="H25" i="75"/>
  <c r="H23" i="75"/>
  <c r="H23" i="70"/>
  <c r="H21" i="70"/>
  <c r="U22" i="73"/>
  <c r="U20" i="73"/>
  <c r="U22" i="71"/>
  <c r="U20" i="71"/>
  <c r="V78" i="56"/>
  <c r="CK214" i="46"/>
  <c r="CI239" i="46"/>
  <c r="CI259" i="46" s="1"/>
  <c r="V13" i="65"/>
  <c r="V14" i="73"/>
  <c r="U78" i="56"/>
  <c r="CJ214" i="46"/>
  <c r="CH239" i="46"/>
  <c r="CH259" i="46" s="1"/>
  <c r="T21" i="65"/>
  <c r="T19" i="65"/>
  <c r="C28" i="70"/>
  <c r="D51" i="70"/>
  <c r="I83" i="47"/>
  <c r="I279" i="47" s="1"/>
  <c r="I170" i="47"/>
  <c r="I97" i="47"/>
  <c r="I81" i="47"/>
  <c r="I277" i="47" s="1"/>
  <c r="I19" i="65"/>
  <c r="I21" i="65"/>
  <c r="O23" i="70"/>
  <c r="O21" i="70"/>
  <c r="O25" i="74"/>
  <c r="O23" i="74"/>
  <c r="O21" i="65"/>
  <c r="O19" i="65"/>
  <c r="K24" i="75"/>
  <c r="CN200" i="46"/>
  <c r="CO200" i="46" s="1"/>
  <c r="T78" i="56"/>
  <c r="CG239" i="46"/>
  <c r="CG259" i="46" s="1"/>
  <c r="CI214" i="46"/>
  <c r="S20" i="71"/>
  <c r="S22" i="71"/>
  <c r="Q20" i="73"/>
  <c r="Q22" i="73"/>
  <c r="Q22" i="71"/>
  <c r="Q20" i="71"/>
  <c r="C34" i="75"/>
  <c r="D57" i="75"/>
  <c r="F23" i="75"/>
  <c r="F25" i="75"/>
  <c r="F97" i="47"/>
  <c r="F170" i="47"/>
  <c r="F81" i="47"/>
  <c r="F277" i="47" s="1"/>
  <c r="F83" i="47"/>
  <c r="F279" i="47" s="1"/>
  <c r="U14" i="73"/>
  <c r="T14" i="73"/>
  <c r="N50" i="57"/>
  <c r="N51" i="57" s="1"/>
  <c r="N63" i="57" s="1"/>
  <c r="N65" i="57" s="1"/>
  <c r="O238" i="56"/>
  <c r="D46" i="73"/>
  <c r="C32" i="73"/>
  <c r="C17" i="70"/>
  <c r="M82" i="47"/>
  <c r="M278" i="47" s="1"/>
  <c r="I82" i="47"/>
  <c r="I278" i="47" s="1"/>
  <c r="S21" i="71"/>
  <c r="S34" i="57"/>
  <c r="S40" i="57" s="1"/>
  <c r="E13" i="65"/>
  <c r="L20" i="71"/>
  <c r="L22" i="71"/>
  <c r="L23" i="70"/>
  <c r="L21" i="70"/>
  <c r="U21" i="73"/>
  <c r="J25" i="75"/>
  <c r="J23" i="75"/>
  <c r="J25" i="69"/>
  <c r="J27" i="69"/>
  <c r="P21" i="65"/>
  <c r="P19" i="65"/>
  <c r="P23" i="75"/>
  <c r="P25" i="75"/>
  <c r="C33" i="75"/>
  <c r="G21" i="65"/>
  <c r="G19" i="65"/>
  <c r="BW214" i="46"/>
  <c r="BU239" i="46"/>
  <c r="BU259" i="46" s="1"/>
  <c r="H78" i="56"/>
  <c r="K21" i="65"/>
  <c r="K19" i="65"/>
  <c r="K20" i="71"/>
  <c r="K22" i="71"/>
  <c r="K22" i="73"/>
  <c r="K20" i="73"/>
  <c r="V25" i="75"/>
  <c r="V23" i="75"/>
  <c r="V170" i="47"/>
  <c r="V97" i="47"/>
  <c r="V83" i="47"/>
  <c r="V279" i="47" s="1"/>
  <c r="V81" i="47"/>
  <c r="V277" i="47" s="1"/>
  <c r="V22" i="71"/>
  <c r="V20" i="71"/>
  <c r="N23" i="71"/>
  <c r="R27" i="69"/>
  <c r="R25" i="69"/>
  <c r="R22" i="73"/>
  <c r="R20" i="73"/>
  <c r="E27" i="69"/>
  <c r="E25" i="69"/>
  <c r="E21" i="65"/>
  <c r="E19" i="65"/>
  <c r="C32" i="65"/>
  <c r="D331" i="25"/>
  <c r="D338" i="25" s="1"/>
  <c r="C248" i="25"/>
  <c r="X248" i="25"/>
  <c r="D254" i="25"/>
  <c r="C34" i="47"/>
  <c r="D228" i="47"/>
  <c r="D131" i="47"/>
  <c r="C19" i="74"/>
  <c r="W20" i="71"/>
  <c r="W22" i="71"/>
  <c r="W83" i="47"/>
  <c r="W279" i="47" s="1"/>
  <c r="W170" i="47"/>
  <c r="W81" i="47"/>
  <c r="W277" i="47" s="1"/>
  <c r="W97" i="47"/>
  <c r="M21" i="65"/>
  <c r="M19" i="65"/>
  <c r="M23" i="70"/>
  <c r="M21" i="70"/>
  <c r="M25" i="74"/>
  <c r="M23" i="74"/>
  <c r="H25" i="74"/>
  <c r="H23" i="74"/>
  <c r="BX214" i="46"/>
  <c r="BV239" i="46"/>
  <c r="BV259" i="46" s="1"/>
  <c r="I78" i="56"/>
  <c r="H21" i="65"/>
  <c r="H19" i="65"/>
  <c r="U23" i="70"/>
  <c r="U21" i="70"/>
  <c r="U25" i="69"/>
  <c r="U27" i="69"/>
  <c r="CN81" i="46"/>
  <c r="CO81" i="46" s="1"/>
  <c r="N171" i="47"/>
  <c r="N347" i="47"/>
  <c r="T25" i="74"/>
  <c r="T23" i="74"/>
  <c r="T23" i="75"/>
  <c r="T25" i="75"/>
  <c r="D83" i="47"/>
  <c r="D82" i="47"/>
  <c r="D81" i="47"/>
  <c r="C28" i="47"/>
  <c r="D97" i="47"/>
  <c r="D170" i="47"/>
  <c r="J78" i="56"/>
  <c r="BW239" i="46"/>
  <c r="BW259" i="46" s="1"/>
  <c r="BY214" i="46"/>
  <c r="I22" i="73"/>
  <c r="I20" i="73"/>
  <c r="O22" i="73"/>
  <c r="O20" i="73"/>
  <c r="O20" i="71"/>
  <c r="O22" i="71"/>
  <c r="K21" i="73"/>
  <c r="D31" i="57"/>
  <c r="D200" i="56"/>
  <c r="K198" i="44" s="1"/>
  <c r="L198" i="44" s="1"/>
  <c r="S25" i="69"/>
  <c r="S27" i="69"/>
  <c r="S81" i="47"/>
  <c r="S277" i="47" s="1"/>
  <c r="S83" i="47"/>
  <c r="S279" i="47" s="1"/>
  <c r="S97" i="47"/>
  <c r="S170" i="47"/>
  <c r="Q21" i="70"/>
  <c r="Q23" i="70"/>
  <c r="Q23" i="75"/>
  <c r="Q25" i="75"/>
  <c r="Q21" i="65"/>
  <c r="Q19" i="65"/>
  <c r="R20" i="65"/>
  <c r="R34" i="57"/>
  <c r="R40" i="57" s="1"/>
  <c r="R22" i="70"/>
  <c r="F22" i="73"/>
  <c r="F20" i="73"/>
  <c r="F23" i="70"/>
  <c r="F21" i="70"/>
  <c r="O14" i="73"/>
  <c r="CB239" i="46"/>
  <c r="CB259" i="46" s="1"/>
  <c r="C50" i="71"/>
  <c r="D51" i="71"/>
  <c r="E238" i="56"/>
  <c r="D50" i="57"/>
  <c r="D51" i="57" s="1"/>
  <c r="C29" i="71"/>
  <c r="M24" i="74"/>
  <c r="V21" i="73"/>
  <c r="I20" i="65"/>
  <c r="S14" i="73"/>
  <c r="E21" i="73"/>
  <c r="E26" i="69"/>
  <c r="L25" i="74"/>
  <c r="L23" i="74"/>
  <c r="L25" i="75"/>
  <c r="L23" i="75"/>
  <c r="U22" i="70"/>
  <c r="BZ214" i="46"/>
  <c r="BX239" i="46"/>
  <c r="BX259" i="46" s="1"/>
  <c r="K78" i="56"/>
  <c r="J25" i="74"/>
  <c r="J23" i="74"/>
  <c r="J19" i="65"/>
  <c r="J21" i="65"/>
  <c r="K13" i="65"/>
  <c r="P20" i="73"/>
  <c r="P22" i="73"/>
  <c r="P81" i="47"/>
  <c r="P277" i="47" s="1"/>
  <c r="P97" i="47"/>
  <c r="P170" i="47"/>
  <c r="P83" i="47"/>
  <c r="P279" i="47" s="1"/>
  <c r="C26" i="71"/>
  <c r="G170" i="47"/>
  <c r="G97" i="47"/>
  <c r="G81" i="47"/>
  <c r="G277" i="47" s="1"/>
  <c r="G83" i="47"/>
  <c r="G279" i="47" s="1"/>
  <c r="G23" i="70"/>
  <c r="G21" i="70"/>
  <c r="K83" i="47"/>
  <c r="K279" i="47" s="1"/>
  <c r="K97" i="47"/>
  <c r="K170" i="47"/>
  <c r="K81" i="47"/>
  <c r="K277" i="47" s="1"/>
  <c r="V25" i="74"/>
  <c r="V23" i="74"/>
  <c r="R20" i="71"/>
  <c r="R22" i="71"/>
  <c r="E25" i="74"/>
  <c r="E23" i="74"/>
  <c r="E25" i="75"/>
  <c r="E23" i="75"/>
  <c r="E23" i="70"/>
  <c r="E21" i="70"/>
  <c r="D57" i="57"/>
  <c r="C30" i="57"/>
  <c r="C45" i="69"/>
  <c r="D24" i="69"/>
  <c r="C24" i="69" s="1"/>
  <c r="C36" i="75"/>
  <c r="W23" i="74"/>
  <c r="W25" i="74"/>
  <c r="W23" i="75"/>
  <c r="W25" i="75"/>
  <c r="W27" i="69"/>
  <c r="W25" i="69"/>
  <c r="M25" i="69"/>
  <c r="M27" i="69"/>
  <c r="CA239" i="46"/>
  <c r="CA259" i="46" s="1"/>
  <c r="CC214" i="46"/>
  <c r="N78" i="56"/>
  <c r="H22" i="71"/>
  <c r="H20" i="71"/>
  <c r="H83" i="47"/>
  <c r="H279" i="47" s="1"/>
  <c r="H81" i="47"/>
  <c r="H277" i="47" s="1"/>
  <c r="H170" i="47"/>
  <c r="H97" i="47"/>
  <c r="U23" i="75"/>
  <c r="U25" i="75"/>
  <c r="U97" i="47"/>
  <c r="U81" i="47"/>
  <c r="U277" i="47" s="1"/>
  <c r="U83" i="47"/>
  <c r="U279" i="47" s="1"/>
  <c r="U170" i="47"/>
  <c r="E49" i="57"/>
  <c r="C49" i="57" s="1"/>
  <c r="D81" i="56"/>
  <c r="K81" i="44" s="1"/>
  <c r="L81" i="44" s="1"/>
  <c r="N98" i="47"/>
  <c r="N295" i="47"/>
  <c r="N130" i="47"/>
  <c r="N318" i="47" s="1"/>
  <c r="R14" i="73"/>
  <c r="T22" i="73"/>
  <c r="T20" i="73"/>
  <c r="T27" i="69"/>
  <c r="T25" i="69"/>
  <c r="T20" i="71"/>
  <c r="T22" i="71"/>
  <c r="C27" i="47"/>
  <c r="I20" i="71"/>
  <c r="I22" i="71"/>
  <c r="I21" i="70"/>
  <c r="I23" i="70"/>
  <c r="O170" i="47"/>
  <c r="O81" i="47"/>
  <c r="O277" i="47" s="1"/>
  <c r="O97" i="47"/>
  <c r="O83" i="47"/>
  <c r="O279" i="47" s="1"/>
  <c r="O25" i="75"/>
  <c r="O23" i="75"/>
  <c r="K20" i="65"/>
  <c r="K24" i="74"/>
  <c r="C35" i="65"/>
  <c r="S22" i="73"/>
  <c r="S20" i="73"/>
  <c r="S19" i="65"/>
  <c r="S21" i="65"/>
  <c r="S25" i="75"/>
  <c r="S23" i="75"/>
  <c r="CE239" i="46"/>
  <c r="CE259" i="46" s="1"/>
  <c r="R78" i="56"/>
  <c r="CG214" i="46"/>
  <c r="Q27" i="69"/>
  <c r="Q25" i="69"/>
  <c r="R24" i="75"/>
  <c r="R26" i="69"/>
  <c r="F21" i="65"/>
  <c r="F19" i="65"/>
  <c r="F20" i="71"/>
  <c r="F22" i="71"/>
  <c r="F27" i="69"/>
  <c r="F25" i="69"/>
  <c r="U13" i="65"/>
  <c r="P34" i="57"/>
  <c r="P40" i="57" s="1"/>
  <c r="T13" i="65"/>
  <c r="CD214" i="46"/>
  <c r="C27" i="71"/>
  <c r="C16" i="71"/>
  <c r="M26" i="69"/>
  <c r="M21" i="73"/>
  <c r="Q13" i="65"/>
  <c r="V22" i="70"/>
  <c r="V34" i="57"/>
  <c r="V40" i="57" s="1"/>
  <c r="I21" i="71"/>
  <c r="E21" i="71"/>
  <c r="S82" i="47"/>
  <c r="S278" i="47" s="1"/>
  <c r="L19" i="65"/>
  <c r="L21" i="65"/>
  <c r="CB214" i="46"/>
  <c r="BZ239" i="46"/>
  <c r="BZ259" i="46" s="1"/>
  <c r="M78" i="56"/>
  <c r="L170" i="47"/>
  <c r="L83" i="47"/>
  <c r="L279" i="47" s="1"/>
  <c r="L97" i="47"/>
  <c r="L81" i="47"/>
  <c r="L277" i="47" s="1"/>
  <c r="U82" i="47"/>
  <c r="U278" i="47" s="1"/>
  <c r="U21" i="71"/>
  <c r="J22" i="73"/>
  <c r="J20" i="73"/>
  <c r="J20" i="71"/>
  <c r="J22" i="71"/>
  <c r="H14" i="73"/>
  <c r="P22" i="71"/>
  <c r="P20" i="71"/>
  <c r="P25" i="74"/>
  <c r="P23" i="74"/>
  <c r="Q78" i="56"/>
  <c r="CD239" i="46"/>
  <c r="CD259" i="46" s="1"/>
  <c r="CF214" i="46"/>
  <c r="G22" i="73"/>
  <c r="G20" i="73"/>
  <c r="G25" i="75"/>
  <c r="G23" i="75"/>
  <c r="G25" i="74"/>
  <c r="G23" i="74"/>
  <c r="K27" i="69"/>
  <c r="K25" i="69"/>
  <c r="C41" i="69"/>
  <c r="L78" i="56"/>
  <c r="CA214" i="46"/>
  <c r="BY239" i="46"/>
  <c r="BY259" i="46" s="1"/>
  <c r="K21" i="70"/>
  <c r="K23" i="70"/>
  <c r="V21" i="65"/>
  <c r="V19" i="65"/>
  <c r="V27" i="69"/>
  <c r="V25" i="69"/>
  <c r="S78" i="56"/>
  <c r="CH214" i="46"/>
  <c r="CF239" i="46"/>
  <c r="CF259" i="46" s="1"/>
  <c r="R83" i="47"/>
  <c r="R279" i="47" s="1"/>
  <c r="R81" i="47"/>
  <c r="R277" i="47" s="1"/>
  <c r="R170" i="47"/>
  <c r="R97" i="47"/>
  <c r="BU214" i="46"/>
  <c r="BS239" i="46"/>
  <c r="BS259" i="46" s="1"/>
  <c r="F78" i="56"/>
  <c r="E97" i="47"/>
  <c r="E81" i="47"/>
  <c r="E277" i="47" s="1"/>
  <c r="E170" i="47"/>
  <c r="E83" i="47"/>
  <c r="E279" i="47" s="1"/>
  <c r="C21" i="72"/>
  <c r="C19" i="72"/>
  <c r="W26" i="69"/>
  <c r="C35" i="74"/>
  <c r="C40" i="75"/>
  <c r="D22" i="75"/>
  <c r="C22" i="75" s="1"/>
  <c r="C38" i="73"/>
  <c r="D19" i="73"/>
  <c r="C19" i="73" s="1"/>
  <c r="C39" i="65"/>
  <c r="D18" i="65"/>
  <c r="C18" i="65" s="1"/>
  <c r="C19" i="75"/>
  <c r="CK239" i="46"/>
  <c r="CK259" i="46" s="1"/>
  <c r="CM214" i="46"/>
  <c r="X78" i="56"/>
  <c r="W22" i="73"/>
  <c r="W20" i="73"/>
  <c r="M22" i="71"/>
  <c r="M20" i="71"/>
  <c r="M23" i="75"/>
  <c r="M25" i="75"/>
  <c r="H82" i="47"/>
  <c r="H278" i="47" s="1"/>
  <c r="H22" i="73"/>
  <c r="H20" i="73"/>
  <c r="H27" i="69"/>
  <c r="H25" i="69"/>
  <c r="U19" i="65"/>
  <c r="U21" i="65"/>
  <c r="U23" i="74"/>
  <c r="U25" i="74"/>
  <c r="F13" i="65"/>
  <c r="R13" i="65"/>
  <c r="T23" i="70"/>
  <c r="T21" i="70"/>
  <c r="T83" i="47"/>
  <c r="T279" i="47" s="1"/>
  <c r="T170" i="47"/>
  <c r="T97" i="47"/>
  <c r="T81" i="47"/>
  <c r="T277" i="47" s="1"/>
  <c r="C27" i="70"/>
  <c r="I27" i="69"/>
  <c r="I25" i="69"/>
  <c r="I23" i="75"/>
  <c r="I25" i="75"/>
  <c r="I23" i="74"/>
  <c r="I25" i="74"/>
  <c r="O27" i="69"/>
  <c r="O25" i="69"/>
  <c r="CC239" i="46"/>
  <c r="CC259" i="46" s="1"/>
  <c r="CE214" i="46"/>
  <c r="P78" i="56"/>
  <c r="K26" i="69"/>
  <c r="K21" i="71"/>
  <c r="K82" i="47"/>
  <c r="K278" i="47" s="1"/>
  <c r="S25" i="74"/>
  <c r="S23" i="74"/>
  <c r="S23" i="70"/>
  <c r="S21" i="70"/>
  <c r="Q81" i="47"/>
  <c r="Q277" i="47" s="1"/>
  <c r="Q170" i="47"/>
  <c r="Q83" i="47"/>
  <c r="Q279" i="47" s="1"/>
  <c r="Q97" i="47"/>
  <c r="Q23" i="74"/>
  <c r="Q25" i="74"/>
  <c r="R24" i="74"/>
  <c r="R82" i="47"/>
  <c r="R278" i="47" s="1"/>
  <c r="F25" i="74"/>
  <c r="F23" i="74"/>
  <c r="G78" i="56"/>
  <c r="BV214" i="46"/>
  <c r="BT239" i="46"/>
  <c r="BT259" i="46" s="1"/>
  <c r="H13" i="65"/>
  <c r="CN78" i="46"/>
  <c r="C31" i="73"/>
  <c r="C30" i="70"/>
  <c r="M22" i="70"/>
  <c r="M20" i="65"/>
  <c r="Q14" i="73"/>
  <c r="V26" i="69"/>
  <c r="V24" i="75"/>
  <c r="I34" i="57"/>
  <c r="I40" i="57" s="1"/>
  <c r="I22" i="70"/>
  <c r="I21" i="73"/>
  <c r="S13" i="65"/>
  <c r="E22" i="70"/>
  <c r="E34" i="57"/>
  <c r="E40" i="57" s="1"/>
  <c r="E24" i="75"/>
  <c r="S21" i="73"/>
  <c r="S22" i="70"/>
  <c r="E14" i="73"/>
  <c r="L22" i="73"/>
  <c r="L20" i="73"/>
  <c r="L27" i="69"/>
  <c r="L25" i="69"/>
  <c r="U26" i="69"/>
  <c r="U34" i="57"/>
  <c r="U40" i="57" s="1"/>
  <c r="J23" i="70"/>
  <c r="J21" i="70"/>
  <c r="J81" i="47"/>
  <c r="J277" i="47" s="1"/>
  <c r="J170" i="47"/>
  <c r="J97" i="47"/>
  <c r="J83" i="47"/>
  <c r="J279" i="47" s="1"/>
  <c r="K14" i="73"/>
  <c r="P27" i="69"/>
  <c r="P25" i="69"/>
  <c r="P21" i="70"/>
  <c r="P23" i="70"/>
  <c r="C38" i="69"/>
  <c r="G22" i="71"/>
  <c r="G20" i="71"/>
  <c r="G25" i="69"/>
  <c r="G27" i="69"/>
  <c r="N22" i="65" l="1"/>
  <c r="N27" i="65" s="1"/>
  <c r="T22" i="65"/>
  <c r="T28" i="65" s="1"/>
  <c r="N24" i="70"/>
  <c r="N26" i="75"/>
  <c r="N30" i="75" s="1"/>
  <c r="N235" i="47" s="1"/>
  <c r="N388" i="47" s="1"/>
  <c r="N28" i="69"/>
  <c r="N34" i="69" s="1"/>
  <c r="S23" i="71"/>
  <c r="L23" i="71"/>
  <c r="L26" i="74"/>
  <c r="L30" i="74" s="1"/>
  <c r="L234" i="47" s="1"/>
  <c r="L387" i="47" s="1"/>
  <c r="O26" i="74"/>
  <c r="O30" i="74" s="1"/>
  <c r="O234" i="47" s="1"/>
  <c r="O387" i="47" s="1"/>
  <c r="Q24" i="70"/>
  <c r="V23" i="71"/>
  <c r="J28" i="69"/>
  <c r="J33" i="69" s="1"/>
  <c r="R26" i="74"/>
  <c r="R30" i="74" s="1"/>
  <c r="R234" i="47" s="1"/>
  <c r="R387" i="47" s="1"/>
  <c r="K23" i="71"/>
  <c r="K26" i="74"/>
  <c r="K30" i="74" s="1"/>
  <c r="K234" i="47" s="1"/>
  <c r="K387" i="47" s="1"/>
  <c r="V26" i="74"/>
  <c r="V30" i="74" s="1"/>
  <c r="V234" i="47" s="1"/>
  <c r="V387" i="47" s="1"/>
  <c r="J26" i="75"/>
  <c r="J30" i="75" s="1"/>
  <c r="J235" i="47" s="1"/>
  <c r="J388" i="47" s="1"/>
  <c r="F26" i="75"/>
  <c r="F30" i="75" s="1"/>
  <c r="F235" i="47" s="1"/>
  <c r="F388" i="47" s="1"/>
  <c r="E23" i="71"/>
  <c r="K28" i="69"/>
  <c r="K33" i="69" s="1"/>
  <c r="T26" i="74"/>
  <c r="T30" i="74" s="1"/>
  <c r="T234" i="47" s="1"/>
  <c r="T387" i="47" s="1"/>
  <c r="Q23" i="71"/>
  <c r="C22" i="72"/>
  <c r="C26" i="72" s="1"/>
  <c r="J23" i="73"/>
  <c r="J27" i="73" s="1"/>
  <c r="J233" i="47" s="1"/>
  <c r="J386" i="47" s="1"/>
  <c r="W24" i="70"/>
  <c r="J23" i="71"/>
  <c r="K23" i="73"/>
  <c r="K27" i="73" s="1"/>
  <c r="K233" i="47" s="1"/>
  <c r="K386" i="47" s="1"/>
  <c r="U28" i="69"/>
  <c r="U33" i="69" s="1"/>
  <c r="E24" i="70"/>
  <c r="Q23" i="73"/>
  <c r="Q27" i="73" s="1"/>
  <c r="Q233" i="47" s="1"/>
  <c r="Q386" i="47" s="1"/>
  <c r="R22" i="65"/>
  <c r="R28" i="65" s="1"/>
  <c r="V23" i="73"/>
  <c r="V27" i="73" s="1"/>
  <c r="V233" i="47" s="1"/>
  <c r="V386" i="47" s="1"/>
  <c r="W26" i="75"/>
  <c r="W30" i="75" s="1"/>
  <c r="W235" i="47" s="1"/>
  <c r="W388" i="47" s="1"/>
  <c r="W26" i="74"/>
  <c r="W30" i="74" s="1"/>
  <c r="W234" i="47" s="1"/>
  <c r="W387" i="47" s="1"/>
  <c r="P23" i="73"/>
  <c r="P27" i="73" s="1"/>
  <c r="P233" i="47" s="1"/>
  <c r="P386" i="47" s="1"/>
  <c r="O23" i="71"/>
  <c r="G22" i="65"/>
  <c r="G27" i="65" s="1"/>
  <c r="S22" i="65"/>
  <c r="S28" i="65" s="1"/>
  <c r="M24" i="70"/>
  <c r="H22" i="65"/>
  <c r="H27" i="65" s="1"/>
  <c r="P26" i="75"/>
  <c r="P30" i="75" s="1"/>
  <c r="P235" i="47" s="1"/>
  <c r="P388" i="47" s="1"/>
  <c r="O22" i="65"/>
  <c r="O28" i="65" s="1"/>
  <c r="O24" i="70"/>
  <c r="W22" i="65"/>
  <c r="W27" i="65" s="1"/>
  <c r="K26" i="75"/>
  <c r="K30" i="75" s="1"/>
  <c r="K235" i="47" s="1"/>
  <c r="K388" i="47" s="1"/>
  <c r="E26" i="74"/>
  <c r="E30" i="74" s="1"/>
  <c r="E234" i="47" s="1"/>
  <c r="E387" i="47" s="1"/>
  <c r="U24" i="70"/>
  <c r="E28" i="69"/>
  <c r="E34" i="69" s="1"/>
  <c r="L22" i="65"/>
  <c r="L27" i="65" s="1"/>
  <c r="R23" i="73"/>
  <c r="R27" i="73" s="1"/>
  <c r="R233" i="47" s="1"/>
  <c r="R386" i="47" s="1"/>
  <c r="H23" i="71"/>
  <c r="F24" i="70"/>
  <c r="N28" i="65"/>
  <c r="Q22" i="65"/>
  <c r="Q27" i="65" s="1"/>
  <c r="R24" i="70"/>
  <c r="P22" i="65"/>
  <c r="P27" i="65" s="1"/>
  <c r="E23" i="73"/>
  <c r="E27" i="73" s="1"/>
  <c r="E233" i="47" s="1"/>
  <c r="E386" i="47" s="1"/>
  <c r="R26" i="75"/>
  <c r="R30" i="75" s="1"/>
  <c r="R235" i="47" s="1"/>
  <c r="R388" i="47" s="1"/>
  <c r="I28" i="69"/>
  <c r="I33" i="69" s="1"/>
  <c r="U23" i="71"/>
  <c r="V24" i="70"/>
  <c r="L24" i="70"/>
  <c r="H24" i="70"/>
  <c r="P28" i="69"/>
  <c r="P33" i="69" s="1"/>
  <c r="J24" i="70"/>
  <c r="L28" i="69"/>
  <c r="L34" i="69" s="1"/>
  <c r="Q28" i="69"/>
  <c r="Q33" i="69" s="1"/>
  <c r="S26" i="75"/>
  <c r="S30" i="75" s="1"/>
  <c r="S235" i="47" s="1"/>
  <c r="S388" i="47" s="1"/>
  <c r="U26" i="75"/>
  <c r="U30" i="75" s="1"/>
  <c r="U235" i="47" s="1"/>
  <c r="U388" i="47" s="1"/>
  <c r="G24" i="70"/>
  <c r="P24" i="70"/>
  <c r="Q26" i="74"/>
  <c r="Q30" i="74" s="1"/>
  <c r="Q234" i="47" s="1"/>
  <c r="Q387" i="47" s="1"/>
  <c r="I26" i="75"/>
  <c r="I30" i="75" s="1"/>
  <c r="I235" i="47" s="1"/>
  <c r="I388" i="47" s="1"/>
  <c r="U26" i="74"/>
  <c r="U30" i="74" s="1"/>
  <c r="U234" i="47" s="1"/>
  <c r="U387" i="47" s="1"/>
  <c r="K24" i="70"/>
  <c r="P26" i="74"/>
  <c r="P30" i="74" s="1"/>
  <c r="P234" i="47" s="1"/>
  <c r="P387" i="47" s="1"/>
  <c r="W23" i="71"/>
  <c r="D78" i="56"/>
  <c r="K78" i="44" s="1"/>
  <c r="Q26" i="75"/>
  <c r="Q30" i="75" s="1"/>
  <c r="Q235" i="47" s="1"/>
  <c r="Q388" i="47" s="1"/>
  <c r="S28" i="69"/>
  <c r="S33" i="69" s="1"/>
  <c r="T24" i="70"/>
  <c r="V28" i="69"/>
  <c r="V33" i="69" s="1"/>
  <c r="G23" i="73"/>
  <c r="G27" i="73" s="1"/>
  <c r="G233" i="47" s="1"/>
  <c r="G386" i="47" s="1"/>
  <c r="F28" i="69"/>
  <c r="F34" i="69" s="1"/>
  <c r="W28" i="69"/>
  <c r="W34" i="69" s="1"/>
  <c r="R23" i="71"/>
  <c r="J26" i="74"/>
  <c r="J30" i="74" s="1"/>
  <c r="J234" i="47" s="1"/>
  <c r="J387" i="47" s="1"/>
  <c r="I22" i="65"/>
  <c r="I28" i="65" s="1"/>
  <c r="I24" i="70"/>
  <c r="M26" i="74"/>
  <c r="M30" i="74" s="1"/>
  <c r="M234" i="47" s="1"/>
  <c r="M387" i="47" s="1"/>
  <c r="M22" i="65"/>
  <c r="M28" i="65" s="1"/>
  <c r="R28" i="69"/>
  <c r="R33" i="69" s="1"/>
  <c r="S24" i="70"/>
  <c r="I26" i="74"/>
  <c r="I30" i="74" s="1"/>
  <c r="I234" i="47" s="1"/>
  <c r="I387" i="47" s="1"/>
  <c r="F22" i="65"/>
  <c r="F28" i="65" s="1"/>
  <c r="F23" i="71"/>
  <c r="O26" i="75"/>
  <c r="O30" i="75" s="1"/>
  <c r="O235" i="47" s="1"/>
  <c r="O388" i="47" s="1"/>
  <c r="T23" i="71"/>
  <c r="E26" i="75"/>
  <c r="E30" i="75" s="1"/>
  <c r="E235" i="47" s="1"/>
  <c r="E388" i="47" s="1"/>
  <c r="J22" i="65"/>
  <c r="J27" i="65" s="1"/>
  <c r="L26" i="75"/>
  <c r="L30" i="75" s="1"/>
  <c r="L235" i="47" s="1"/>
  <c r="L388" i="47" s="1"/>
  <c r="H26" i="74"/>
  <c r="H30" i="74" s="1"/>
  <c r="H234" i="47" s="1"/>
  <c r="H387" i="47" s="1"/>
  <c r="V26" i="75"/>
  <c r="V30" i="75" s="1"/>
  <c r="V235" i="47" s="1"/>
  <c r="V388" i="47" s="1"/>
  <c r="G28" i="69"/>
  <c r="G33" i="69" s="1"/>
  <c r="G23" i="71"/>
  <c r="L23" i="73"/>
  <c r="L27" i="73" s="1"/>
  <c r="L233" i="47" s="1"/>
  <c r="L386" i="47" s="1"/>
  <c r="F26" i="74"/>
  <c r="F30" i="74" s="1"/>
  <c r="F234" i="47" s="1"/>
  <c r="F387" i="47" s="1"/>
  <c r="S26" i="74"/>
  <c r="S30" i="74" s="1"/>
  <c r="S234" i="47" s="1"/>
  <c r="S387" i="47" s="1"/>
  <c r="O28" i="69"/>
  <c r="O34" i="69" s="1"/>
  <c r="M23" i="71"/>
  <c r="P23" i="71"/>
  <c r="I23" i="71"/>
  <c r="T28" i="69"/>
  <c r="T34" i="69" s="1"/>
  <c r="M28" i="69"/>
  <c r="M33" i="69" s="1"/>
  <c r="F23" i="73"/>
  <c r="F27" i="73" s="1"/>
  <c r="F233" i="47" s="1"/>
  <c r="F386" i="47" s="1"/>
  <c r="I23" i="73"/>
  <c r="I27" i="73" s="1"/>
  <c r="I233" i="47" s="1"/>
  <c r="I386" i="47" s="1"/>
  <c r="H26" i="75"/>
  <c r="H30" i="75" s="1"/>
  <c r="H235" i="47" s="1"/>
  <c r="H388" i="47" s="1"/>
  <c r="M23" i="73"/>
  <c r="M27" i="73" s="1"/>
  <c r="M233" i="47" s="1"/>
  <c r="M386" i="47" s="1"/>
  <c r="J98" i="47"/>
  <c r="J295" i="47"/>
  <c r="J130" i="47"/>
  <c r="J318" i="47" s="1"/>
  <c r="G238" i="56"/>
  <c r="F50" i="57"/>
  <c r="F51" i="57" s="1"/>
  <c r="F63" i="57" s="1"/>
  <c r="F65" i="57" s="1"/>
  <c r="T171" i="47"/>
  <c r="T347" i="47"/>
  <c r="M26" i="75"/>
  <c r="M30" i="75" s="1"/>
  <c r="M235" i="47" s="1"/>
  <c r="M388" i="47" s="1"/>
  <c r="L347" i="47"/>
  <c r="L171" i="47"/>
  <c r="U22" i="65"/>
  <c r="U98" i="47"/>
  <c r="U130" i="47"/>
  <c r="U318" i="47" s="1"/>
  <c r="U295" i="47"/>
  <c r="H171" i="47"/>
  <c r="H347" i="47"/>
  <c r="G130" i="47"/>
  <c r="G318" i="47" s="1"/>
  <c r="G98" i="47"/>
  <c r="G295" i="47"/>
  <c r="P347" i="47"/>
  <c r="P171" i="47"/>
  <c r="S23" i="73"/>
  <c r="S27" i="73" s="1"/>
  <c r="S233" i="47" s="1"/>
  <c r="S386" i="47" s="1"/>
  <c r="S347" i="47"/>
  <c r="S171" i="47"/>
  <c r="W171" i="47"/>
  <c r="W347" i="47"/>
  <c r="V130" i="47"/>
  <c r="V318" i="47" s="1"/>
  <c r="V295" i="47"/>
  <c r="V98" i="47"/>
  <c r="E22" i="65"/>
  <c r="F295" i="47"/>
  <c r="F98" i="47"/>
  <c r="F130" i="47"/>
  <c r="F318" i="47" s="1"/>
  <c r="C51" i="70"/>
  <c r="D52" i="70"/>
  <c r="U50" i="57"/>
  <c r="U51" i="57" s="1"/>
  <c r="U63" i="57" s="1"/>
  <c r="U65" i="57" s="1"/>
  <c r="V238" i="56"/>
  <c r="D13" i="65"/>
  <c r="C47" i="65"/>
  <c r="D48" i="65"/>
  <c r="R27" i="65"/>
  <c r="E50" i="57"/>
  <c r="E51" i="57" s="1"/>
  <c r="E63" i="57" s="1"/>
  <c r="E65" i="57" s="1"/>
  <c r="F238" i="56"/>
  <c r="J347" i="47"/>
  <c r="J171" i="47"/>
  <c r="CL239" i="46"/>
  <c r="CL259" i="46" s="1"/>
  <c r="CN214" i="46"/>
  <c r="CO78" i="46"/>
  <c r="Q347" i="47"/>
  <c r="Q171" i="47"/>
  <c r="H28" i="69"/>
  <c r="X238" i="56"/>
  <c r="W50" i="57"/>
  <c r="W51" i="57" s="1"/>
  <c r="W63" i="57" s="1"/>
  <c r="W65" i="57" s="1"/>
  <c r="E347" i="47"/>
  <c r="E171" i="47"/>
  <c r="R130" i="47"/>
  <c r="R318" i="47" s="1"/>
  <c r="R295" i="47"/>
  <c r="R98" i="47"/>
  <c r="K50" i="57"/>
  <c r="K51" i="57" s="1"/>
  <c r="K63" i="57" s="1"/>
  <c r="K65" i="57" s="1"/>
  <c r="L238" i="56"/>
  <c r="G26" i="74"/>
  <c r="G30" i="74" s="1"/>
  <c r="G234" i="47" s="1"/>
  <c r="G387" i="47" s="1"/>
  <c r="P50" i="57"/>
  <c r="P51" i="57" s="1"/>
  <c r="P63" i="57" s="1"/>
  <c r="P65" i="57" s="1"/>
  <c r="Q238" i="56"/>
  <c r="L50" i="57"/>
  <c r="L51" i="57" s="1"/>
  <c r="L63" i="57" s="1"/>
  <c r="L65" i="57" s="1"/>
  <c r="M238" i="56"/>
  <c r="Q50" i="57"/>
  <c r="Q51" i="57" s="1"/>
  <c r="Q63" i="57" s="1"/>
  <c r="Q65" i="57" s="1"/>
  <c r="R238" i="56"/>
  <c r="O171" i="47"/>
  <c r="O347" i="47"/>
  <c r="U171" i="47"/>
  <c r="U347" i="47"/>
  <c r="K347" i="47"/>
  <c r="K171" i="47"/>
  <c r="G171" i="47"/>
  <c r="G347" i="47"/>
  <c r="P295" i="47"/>
  <c r="P98" i="47"/>
  <c r="P130" i="47"/>
  <c r="P318" i="47" s="1"/>
  <c r="K22" i="65"/>
  <c r="D20" i="71"/>
  <c r="D21" i="71"/>
  <c r="C21" i="71" s="1"/>
  <c r="C51" i="71"/>
  <c r="D22" i="71"/>
  <c r="C22" i="71" s="1"/>
  <c r="S295" i="47"/>
  <c r="S98" i="47"/>
  <c r="S130" i="47"/>
  <c r="S318" i="47" s="1"/>
  <c r="J238" i="56"/>
  <c r="I50" i="57"/>
  <c r="I51" i="57" s="1"/>
  <c r="I63" i="57" s="1"/>
  <c r="I65" i="57" s="1"/>
  <c r="D277" i="47"/>
  <c r="C81" i="47"/>
  <c r="C277" i="47" s="1"/>
  <c r="T26" i="75"/>
  <c r="T30" i="75" s="1"/>
  <c r="T235" i="47" s="1"/>
  <c r="T388" i="47" s="1"/>
  <c r="N231" i="47"/>
  <c r="N384" i="47" s="1"/>
  <c r="N229" i="47"/>
  <c r="N382" i="47" s="1"/>
  <c r="N230" i="47"/>
  <c r="N383" i="47" s="1"/>
  <c r="N227" i="47"/>
  <c r="N380" i="47" s="1"/>
  <c r="N348" i="47"/>
  <c r="H50" i="57"/>
  <c r="H51" i="57" s="1"/>
  <c r="H63" i="57" s="1"/>
  <c r="H65" i="57" s="1"/>
  <c r="I238" i="56"/>
  <c r="C131" i="47"/>
  <c r="C319" i="47" s="1"/>
  <c r="D319" i="47"/>
  <c r="X331" i="25"/>
  <c r="X338" i="25" s="1"/>
  <c r="X254" i="25"/>
  <c r="V171" i="47"/>
  <c r="V347" i="47"/>
  <c r="T238" i="56"/>
  <c r="S50" i="57"/>
  <c r="S51" i="57" s="1"/>
  <c r="S63" i="57" s="1"/>
  <c r="S65" i="57" s="1"/>
  <c r="I295" i="47"/>
  <c r="I98" i="47"/>
  <c r="I130" i="47"/>
  <c r="I318" i="47" s="1"/>
  <c r="M171" i="47"/>
  <c r="M347" i="47"/>
  <c r="V50" i="57"/>
  <c r="V51" i="57" s="1"/>
  <c r="V63" i="57" s="1"/>
  <c r="V65" i="57" s="1"/>
  <c r="W238" i="56"/>
  <c r="P238" i="56"/>
  <c r="O50" i="57"/>
  <c r="O51" i="57" s="1"/>
  <c r="O63" i="57" s="1"/>
  <c r="O65" i="57" s="1"/>
  <c r="R347" i="47"/>
  <c r="R171" i="47"/>
  <c r="H23" i="73"/>
  <c r="H27" i="73" s="1"/>
  <c r="H233" i="47" s="1"/>
  <c r="H386" i="47" s="1"/>
  <c r="L295" i="47"/>
  <c r="L130" i="47"/>
  <c r="L318" i="47" s="1"/>
  <c r="L98" i="47"/>
  <c r="N133" i="47"/>
  <c r="N321" i="47" s="1"/>
  <c r="N296" i="47"/>
  <c r="N132" i="47"/>
  <c r="N320" i="47" s="1"/>
  <c r="N134" i="47"/>
  <c r="N322" i="47" s="1"/>
  <c r="D59" i="57"/>
  <c r="C57" i="57"/>
  <c r="K98" i="47"/>
  <c r="K130" i="47"/>
  <c r="K318" i="47" s="1"/>
  <c r="K295" i="47"/>
  <c r="D171" i="47"/>
  <c r="C170" i="47"/>
  <c r="C347" i="47" s="1"/>
  <c r="D347" i="47"/>
  <c r="C82" i="47"/>
  <c r="C278" i="47" s="1"/>
  <c r="D278" i="47"/>
  <c r="W98" i="47"/>
  <c r="W130" i="47"/>
  <c r="W318" i="47" s="1"/>
  <c r="W295" i="47"/>
  <c r="C228" i="47"/>
  <c r="C381" i="47" s="1"/>
  <c r="D381" i="47"/>
  <c r="C254" i="25"/>
  <c r="C331" i="25"/>
  <c r="C338" i="25" s="1"/>
  <c r="T23" i="73"/>
  <c r="T27" i="73" s="1"/>
  <c r="T233" i="47" s="1"/>
  <c r="T386" i="47" s="1"/>
  <c r="I171" i="47"/>
  <c r="I347" i="47"/>
  <c r="T50" i="57"/>
  <c r="T51" i="57" s="1"/>
  <c r="T63" i="57" s="1"/>
  <c r="T65" i="57" s="1"/>
  <c r="U238" i="56"/>
  <c r="W23" i="73"/>
  <c r="W27" i="73" s="1"/>
  <c r="W233" i="47" s="1"/>
  <c r="W386" i="47" s="1"/>
  <c r="Q295" i="47"/>
  <c r="Q130" i="47"/>
  <c r="Q318" i="47" s="1"/>
  <c r="Q98" i="47"/>
  <c r="T130" i="47"/>
  <c r="T318" i="47" s="1"/>
  <c r="T98" i="47"/>
  <c r="T295" i="47"/>
  <c r="E295" i="47"/>
  <c r="E130" i="47"/>
  <c r="E318" i="47" s="1"/>
  <c r="E98" i="47"/>
  <c r="R50" i="57"/>
  <c r="R51" i="57" s="1"/>
  <c r="R63" i="57" s="1"/>
  <c r="R65" i="57" s="1"/>
  <c r="S238" i="56"/>
  <c r="G26" i="75"/>
  <c r="G30" i="75" s="1"/>
  <c r="G235" i="47" s="1"/>
  <c r="G388" i="47" s="1"/>
  <c r="O130" i="47"/>
  <c r="O318" i="47" s="1"/>
  <c r="O295" i="47"/>
  <c r="O98" i="47"/>
  <c r="H130" i="47"/>
  <c r="H318" i="47" s="1"/>
  <c r="H98" i="47"/>
  <c r="H295" i="47"/>
  <c r="N238" i="56"/>
  <c r="M50" i="57"/>
  <c r="M51" i="57" s="1"/>
  <c r="M63" i="57" s="1"/>
  <c r="M65" i="57" s="1"/>
  <c r="K238" i="56"/>
  <c r="J50" i="57"/>
  <c r="J51" i="57" s="1"/>
  <c r="J63" i="57" s="1"/>
  <c r="J65" i="57" s="1"/>
  <c r="O23" i="73"/>
  <c r="O27" i="73" s="1"/>
  <c r="O233" i="47" s="1"/>
  <c r="O386" i="47" s="1"/>
  <c r="C31" i="57"/>
  <c r="C34" i="57" s="1"/>
  <c r="C40" i="57"/>
  <c r="C97" i="47"/>
  <c r="C295" i="47" s="1"/>
  <c r="D295" i="47"/>
  <c r="D130" i="47"/>
  <c r="D98" i="47"/>
  <c r="D279" i="47"/>
  <c r="C83" i="47"/>
  <c r="C279" i="47" s="1"/>
  <c r="H238" i="56"/>
  <c r="G50" i="57"/>
  <c r="G51" i="57" s="1"/>
  <c r="G63" i="57" s="1"/>
  <c r="G65" i="57" s="1"/>
  <c r="D14" i="73"/>
  <c r="C46" i="73"/>
  <c r="D47" i="73"/>
  <c r="U23" i="73"/>
  <c r="U27" i="73" s="1"/>
  <c r="U233" i="47" s="1"/>
  <c r="U386" i="47" s="1"/>
  <c r="F347" i="47"/>
  <c r="F171" i="47"/>
  <c r="D58" i="75"/>
  <c r="C57" i="75"/>
  <c r="V22" i="65"/>
  <c r="M98" i="47"/>
  <c r="M130" i="47"/>
  <c r="M318" i="47" s="1"/>
  <c r="M295" i="47"/>
  <c r="D67" i="69"/>
  <c r="C66" i="69"/>
  <c r="D60" i="74"/>
  <c r="C59" i="74"/>
  <c r="C41" i="57" l="1"/>
  <c r="D23" i="57"/>
  <c r="P34" i="69"/>
  <c r="T27" i="65"/>
  <c r="D238" i="56"/>
  <c r="L33" i="69"/>
  <c r="Q28" i="65"/>
  <c r="V34" i="69"/>
  <c r="N33" i="69"/>
  <c r="H28" i="65"/>
  <c r="F27" i="65"/>
  <c r="L28" i="65"/>
  <c r="J34" i="69"/>
  <c r="K34" i="69"/>
  <c r="W28" i="65"/>
  <c r="E33" i="69"/>
  <c r="P28" i="65"/>
  <c r="U34" i="69"/>
  <c r="I27" i="65"/>
  <c r="S34" i="69"/>
  <c r="R34" i="69"/>
  <c r="F33" i="69"/>
  <c r="G34" i="69"/>
  <c r="G28" i="65"/>
  <c r="J28" i="65"/>
  <c r="Q34" i="69"/>
  <c r="M27" i="65"/>
  <c r="I34" i="69"/>
  <c r="S27" i="65"/>
  <c r="O27" i="65"/>
  <c r="M34" i="69"/>
  <c r="T33" i="69"/>
  <c r="O33" i="69"/>
  <c r="W33" i="69"/>
  <c r="M134" i="47"/>
  <c r="M322" i="47" s="1"/>
  <c r="M296" i="47"/>
  <c r="M132" i="47"/>
  <c r="M320" i="47" s="1"/>
  <c r="M133" i="47"/>
  <c r="M321" i="47" s="1"/>
  <c r="F231" i="47"/>
  <c r="F384" i="47" s="1"/>
  <c r="F229" i="47"/>
  <c r="F382" i="47" s="1"/>
  <c r="F348" i="47"/>
  <c r="F230" i="47"/>
  <c r="F383" i="47" s="1"/>
  <c r="F227" i="47"/>
  <c r="F380" i="47" s="1"/>
  <c r="O132" i="47"/>
  <c r="O320" i="47" s="1"/>
  <c r="O133" i="47"/>
  <c r="O321" i="47" s="1"/>
  <c r="O134" i="47"/>
  <c r="O322" i="47" s="1"/>
  <c r="O296" i="47"/>
  <c r="Q296" i="47"/>
  <c r="Q133" i="47"/>
  <c r="Q321" i="47" s="1"/>
  <c r="Q134" i="47"/>
  <c r="Q322" i="47" s="1"/>
  <c r="Q132" i="47"/>
  <c r="Q320" i="47" s="1"/>
  <c r="D348" i="47"/>
  <c r="D230" i="47"/>
  <c r="D229" i="47"/>
  <c r="D227" i="47"/>
  <c r="C171" i="47"/>
  <c r="C348" i="47" s="1"/>
  <c r="D231" i="47"/>
  <c r="K134" i="47"/>
  <c r="K322" i="47" s="1"/>
  <c r="K296" i="47"/>
  <c r="K132" i="47"/>
  <c r="K320" i="47" s="1"/>
  <c r="K133" i="47"/>
  <c r="K321" i="47" s="1"/>
  <c r="I133" i="47"/>
  <c r="I321" i="47" s="1"/>
  <c r="I296" i="47"/>
  <c r="I132" i="47"/>
  <c r="I320" i="47" s="1"/>
  <c r="I134" i="47"/>
  <c r="I322" i="47" s="1"/>
  <c r="D23" i="71"/>
  <c r="C20" i="71"/>
  <c r="E231" i="47"/>
  <c r="E384" i="47" s="1"/>
  <c r="E348" i="47"/>
  <c r="E229" i="47"/>
  <c r="E382" i="47" s="1"/>
  <c r="E230" i="47"/>
  <c r="E383" i="47" s="1"/>
  <c r="E227" i="47"/>
  <c r="E380" i="47" s="1"/>
  <c r="H34" i="69"/>
  <c r="H33" i="69"/>
  <c r="D19" i="65"/>
  <c r="C19" i="65" s="1"/>
  <c r="D20" i="65"/>
  <c r="C20" i="65" s="1"/>
  <c r="C48" i="65"/>
  <c r="D21" i="65"/>
  <c r="C21" i="65" s="1"/>
  <c r="F133" i="47"/>
  <c r="F321" i="47" s="1"/>
  <c r="F132" i="47"/>
  <c r="F320" i="47" s="1"/>
  <c r="F134" i="47"/>
  <c r="F322" i="47" s="1"/>
  <c r="F296" i="47"/>
  <c r="G134" i="47"/>
  <c r="G322" i="47" s="1"/>
  <c r="G133" i="47"/>
  <c r="G321" i="47" s="1"/>
  <c r="G296" i="47"/>
  <c r="G132" i="47"/>
  <c r="G320" i="47" s="1"/>
  <c r="T227" i="47"/>
  <c r="T380" i="47" s="1"/>
  <c r="T348" i="47"/>
  <c r="T230" i="47"/>
  <c r="T383" i="47" s="1"/>
  <c r="T231" i="47"/>
  <c r="T384" i="47" s="1"/>
  <c r="T229" i="47"/>
  <c r="T382" i="47" s="1"/>
  <c r="D24" i="74"/>
  <c r="C24" i="74" s="1"/>
  <c r="D23" i="74"/>
  <c r="D25" i="74"/>
  <c r="C25" i="74" s="1"/>
  <c r="C60" i="74"/>
  <c r="V28" i="65"/>
  <c r="V27" i="65"/>
  <c r="C14" i="73"/>
  <c r="C50" i="57"/>
  <c r="C51" i="57" s="1"/>
  <c r="V230" i="47"/>
  <c r="V383" i="47" s="1"/>
  <c r="V348" i="47"/>
  <c r="V231" i="47"/>
  <c r="V384" i="47" s="1"/>
  <c r="V229" i="47"/>
  <c r="V382" i="47" s="1"/>
  <c r="V227" i="47"/>
  <c r="V380" i="47" s="1"/>
  <c r="K27" i="65"/>
  <c r="K28" i="65"/>
  <c r="O231" i="47"/>
  <c r="O384" i="47" s="1"/>
  <c r="O348" i="47"/>
  <c r="O229" i="47"/>
  <c r="O382" i="47" s="1"/>
  <c r="O230" i="47"/>
  <c r="O383" i="47" s="1"/>
  <c r="O227" i="47"/>
  <c r="O380" i="47" s="1"/>
  <c r="R133" i="47"/>
  <c r="R321" i="47" s="1"/>
  <c r="R296" i="47"/>
  <c r="R132" i="47"/>
  <c r="R320" i="47" s="1"/>
  <c r="R134" i="47"/>
  <c r="R322" i="47" s="1"/>
  <c r="Q227" i="47"/>
  <c r="Q380" i="47" s="1"/>
  <c r="Q348" i="47"/>
  <c r="Q230" i="47"/>
  <c r="Q383" i="47" s="1"/>
  <c r="Q231" i="47"/>
  <c r="Q384" i="47" s="1"/>
  <c r="Q229" i="47"/>
  <c r="Q382" i="47" s="1"/>
  <c r="C52" i="70"/>
  <c r="D22" i="70"/>
  <c r="C22" i="70" s="1"/>
  <c r="D21" i="70"/>
  <c r="D23" i="70"/>
  <c r="C23" i="70" s="1"/>
  <c r="W227" i="47"/>
  <c r="W380" i="47" s="1"/>
  <c r="W230" i="47"/>
  <c r="W383" i="47" s="1"/>
  <c r="W231" i="47"/>
  <c r="W384" i="47" s="1"/>
  <c r="W229" i="47"/>
  <c r="W382" i="47" s="1"/>
  <c r="W348" i="47"/>
  <c r="P229" i="47"/>
  <c r="P382" i="47" s="1"/>
  <c r="P227" i="47"/>
  <c r="P380" i="47" s="1"/>
  <c r="P348" i="47"/>
  <c r="P231" i="47"/>
  <c r="P384" i="47" s="1"/>
  <c r="P230" i="47"/>
  <c r="P383" i="47" s="1"/>
  <c r="J133" i="47"/>
  <c r="J321" i="47" s="1"/>
  <c r="J132" i="47"/>
  <c r="J320" i="47" s="1"/>
  <c r="J134" i="47"/>
  <c r="J322" i="47" s="1"/>
  <c r="J296" i="47"/>
  <c r="I235" i="44"/>
  <c r="L78" i="44"/>
  <c r="J235" i="44" s="1"/>
  <c r="D133" i="47"/>
  <c r="D296" i="47"/>
  <c r="D132" i="47"/>
  <c r="D134" i="47"/>
  <c r="C98" i="47"/>
  <c r="C296" i="47" s="1"/>
  <c r="H296" i="47"/>
  <c r="H133" i="47"/>
  <c r="H321" i="47" s="1"/>
  <c r="H134" i="47"/>
  <c r="H322" i="47" s="1"/>
  <c r="H132" i="47"/>
  <c r="H320" i="47" s="1"/>
  <c r="E133" i="47"/>
  <c r="E321" i="47" s="1"/>
  <c r="E134" i="47"/>
  <c r="E322" i="47" s="1"/>
  <c r="E296" i="47"/>
  <c r="E132" i="47"/>
  <c r="E320" i="47" s="1"/>
  <c r="T296" i="47"/>
  <c r="T132" i="47"/>
  <c r="T320" i="47" s="1"/>
  <c r="T134" i="47"/>
  <c r="T322" i="47" s="1"/>
  <c r="T133" i="47"/>
  <c r="T321" i="47" s="1"/>
  <c r="T120" i="36"/>
  <c r="K120" i="36"/>
  <c r="H120" i="36"/>
  <c r="V120" i="36"/>
  <c r="J120" i="36"/>
  <c r="D120" i="36"/>
  <c r="L120" i="36"/>
  <c r="P120" i="36"/>
  <c r="R120" i="36"/>
  <c r="M120" i="36"/>
  <c r="N120" i="36"/>
  <c r="U120" i="36"/>
  <c r="G120" i="36"/>
  <c r="Q120" i="36"/>
  <c r="S120" i="36"/>
  <c r="F120" i="36"/>
  <c r="I120" i="36"/>
  <c r="O120" i="36"/>
  <c r="W120" i="36"/>
  <c r="E120" i="36"/>
  <c r="C59" i="57"/>
  <c r="D61" i="57"/>
  <c r="M227" i="47"/>
  <c r="M380" i="47" s="1"/>
  <c r="M348" i="47"/>
  <c r="M230" i="47"/>
  <c r="M383" i="47" s="1"/>
  <c r="M229" i="47"/>
  <c r="M382" i="47" s="1"/>
  <c r="M231" i="47"/>
  <c r="M384" i="47" s="1"/>
  <c r="G348" i="47"/>
  <c r="G227" i="47"/>
  <c r="G380" i="47" s="1"/>
  <c r="G231" i="47"/>
  <c r="G384" i="47" s="1"/>
  <c r="G229" i="47"/>
  <c r="G382" i="47" s="1"/>
  <c r="G230" i="47"/>
  <c r="G383" i="47" s="1"/>
  <c r="J231" i="47"/>
  <c r="J384" i="47" s="1"/>
  <c r="J230" i="47"/>
  <c r="J383" i="47" s="1"/>
  <c r="J227" i="47"/>
  <c r="J380" i="47" s="1"/>
  <c r="J348" i="47"/>
  <c r="J229" i="47"/>
  <c r="J382" i="47" s="1"/>
  <c r="C13" i="65"/>
  <c r="E27" i="65"/>
  <c r="E28" i="65"/>
  <c r="S227" i="47"/>
  <c r="S380" i="47" s="1"/>
  <c r="S230" i="47"/>
  <c r="S383" i="47" s="1"/>
  <c r="S348" i="47"/>
  <c r="S229" i="47"/>
  <c r="S382" i="47" s="1"/>
  <c r="S231" i="47"/>
  <c r="S384" i="47" s="1"/>
  <c r="U134" i="47"/>
  <c r="U322" i="47" s="1"/>
  <c r="U133" i="47"/>
  <c r="U321" i="47" s="1"/>
  <c r="U296" i="47"/>
  <c r="U132" i="47"/>
  <c r="U320" i="47" s="1"/>
  <c r="L230" i="47"/>
  <c r="L383" i="47" s="1"/>
  <c r="L231" i="47"/>
  <c r="L384" i="47" s="1"/>
  <c r="L348" i="47"/>
  <c r="L227" i="47"/>
  <c r="L380" i="47" s="1"/>
  <c r="L229" i="47"/>
  <c r="L382" i="47" s="1"/>
  <c r="D27" i="69"/>
  <c r="C27" i="69" s="1"/>
  <c r="D26" i="69"/>
  <c r="C26" i="69" s="1"/>
  <c r="D25" i="69"/>
  <c r="C67" i="69"/>
  <c r="D25" i="75"/>
  <c r="C25" i="75" s="1"/>
  <c r="D24" i="75"/>
  <c r="C24" i="75" s="1"/>
  <c r="D23" i="75"/>
  <c r="C58" i="75"/>
  <c r="D22" i="73"/>
  <c r="C22" i="73" s="1"/>
  <c r="D21" i="73"/>
  <c r="C21" i="73" s="1"/>
  <c r="D20" i="73"/>
  <c r="C20" i="73" s="1"/>
  <c r="C47" i="73"/>
  <c r="D318" i="47"/>
  <c r="C20" i="78"/>
  <c r="D20" i="78" s="1"/>
  <c r="C130" i="47"/>
  <c r="C318" i="47" s="1"/>
  <c r="I230" i="47"/>
  <c r="I383" i="47" s="1"/>
  <c r="I231" i="47"/>
  <c r="I384" i="47" s="1"/>
  <c r="I227" i="47"/>
  <c r="I380" i="47" s="1"/>
  <c r="I348" i="47"/>
  <c r="I229" i="47"/>
  <c r="I382" i="47" s="1"/>
  <c r="W132" i="47"/>
  <c r="W320" i="47" s="1"/>
  <c r="W133" i="47"/>
  <c r="W321" i="47" s="1"/>
  <c r="W134" i="47"/>
  <c r="W322" i="47" s="1"/>
  <c r="W296" i="47"/>
  <c r="L133" i="47"/>
  <c r="L321" i="47" s="1"/>
  <c r="L132" i="47"/>
  <c r="L320" i="47" s="1"/>
  <c r="L134" i="47"/>
  <c r="L322" i="47" s="1"/>
  <c r="L296" i="47"/>
  <c r="R230" i="47"/>
  <c r="R383" i="47" s="1"/>
  <c r="R227" i="47"/>
  <c r="R380" i="47" s="1"/>
  <c r="R231" i="47"/>
  <c r="R384" i="47" s="1"/>
  <c r="R229" i="47"/>
  <c r="R382" i="47" s="1"/>
  <c r="R348" i="47"/>
  <c r="S133" i="47"/>
  <c r="S321" i="47" s="1"/>
  <c r="S134" i="47"/>
  <c r="S322" i="47" s="1"/>
  <c r="S296" i="47"/>
  <c r="S132" i="47"/>
  <c r="S320" i="47" s="1"/>
  <c r="P296" i="47"/>
  <c r="P132" i="47"/>
  <c r="P320" i="47" s="1"/>
  <c r="P133" i="47"/>
  <c r="P321" i="47" s="1"/>
  <c r="P134" i="47"/>
  <c r="P322" i="47" s="1"/>
  <c r="K348" i="47"/>
  <c r="K227" i="47"/>
  <c r="K380" i="47" s="1"/>
  <c r="K229" i="47"/>
  <c r="K382" i="47" s="1"/>
  <c r="K231" i="47"/>
  <c r="K384" i="47" s="1"/>
  <c r="K230" i="47"/>
  <c r="K383" i="47" s="1"/>
  <c r="U231" i="47"/>
  <c r="U384" i="47" s="1"/>
  <c r="U227" i="47"/>
  <c r="U380" i="47" s="1"/>
  <c r="U230" i="47"/>
  <c r="U383" i="47" s="1"/>
  <c r="U348" i="47"/>
  <c r="U229" i="47"/>
  <c r="U382" i="47" s="1"/>
  <c r="V296" i="47"/>
  <c r="V132" i="47"/>
  <c r="V320" i="47" s="1"/>
  <c r="V133" i="47"/>
  <c r="V321" i="47" s="1"/>
  <c r="V134" i="47"/>
  <c r="V322" i="47" s="1"/>
  <c r="H229" i="47"/>
  <c r="H382" i="47" s="1"/>
  <c r="H230" i="47"/>
  <c r="H383" i="47" s="1"/>
  <c r="H227" i="47"/>
  <c r="H380" i="47" s="1"/>
  <c r="H231" i="47"/>
  <c r="H384" i="47" s="1"/>
  <c r="H348" i="47"/>
  <c r="U27" i="65"/>
  <c r="U28" i="65"/>
  <c r="D22" i="65" l="1"/>
  <c r="C22" i="65" s="1"/>
  <c r="C23" i="71"/>
  <c r="AZ107" i="46"/>
  <c r="F107" i="56" s="1"/>
  <c r="AZ106" i="46"/>
  <c r="F106" i="56" s="1"/>
  <c r="AZ115" i="46"/>
  <c r="F115" i="56" s="1"/>
  <c r="AZ108" i="46"/>
  <c r="F108" i="56" s="1"/>
  <c r="AZ93" i="46"/>
  <c r="F93" i="56" s="1"/>
  <c r="AZ99" i="46"/>
  <c r="F99" i="56" s="1"/>
  <c r="AZ117" i="46"/>
  <c r="F117" i="56" s="1"/>
  <c r="AZ111" i="46"/>
  <c r="F111" i="56" s="1"/>
  <c r="AZ119" i="46"/>
  <c r="F119" i="56" s="1"/>
  <c r="AZ87" i="46"/>
  <c r="F87" i="56" s="1"/>
  <c r="E102" i="47" s="1"/>
  <c r="AZ103" i="46"/>
  <c r="F103" i="56" s="1"/>
  <c r="AZ100" i="46"/>
  <c r="F100" i="56" s="1"/>
  <c r="AZ118" i="46"/>
  <c r="F118" i="56" s="1"/>
  <c r="AZ116" i="46"/>
  <c r="F116" i="56" s="1"/>
  <c r="AZ112" i="46"/>
  <c r="F112" i="56" s="1"/>
  <c r="AZ86" i="46"/>
  <c r="AZ109" i="46"/>
  <c r="F109" i="56" s="1"/>
  <c r="AZ101" i="46"/>
  <c r="F101" i="56" s="1"/>
  <c r="AZ97" i="46"/>
  <c r="F97" i="56" s="1"/>
  <c r="AZ98" i="46"/>
  <c r="F98" i="56" s="1"/>
  <c r="AZ90" i="46"/>
  <c r="AZ102" i="46"/>
  <c r="F102" i="56" s="1"/>
  <c r="AZ105" i="46"/>
  <c r="F105" i="56" s="1"/>
  <c r="AZ113" i="46"/>
  <c r="F113" i="56" s="1"/>
  <c r="AZ92" i="46"/>
  <c r="F92" i="56" s="1"/>
  <c r="AZ89" i="46"/>
  <c r="F89" i="56" s="1"/>
  <c r="E103" i="47" s="1"/>
  <c r="AZ120" i="46"/>
  <c r="F120" i="56" s="1"/>
  <c r="BA86" i="46"/>
  <c r="BA105" i="46"/>
  <c r="G105" i="56" s="1"/>
  <c r="BA113" i="46"/>
  <c r="G113" i="56" s="1"/>
  <c r="BA107" i="46"/>
  <c r="G107" i="56" s="1"/>
  <c r="BA98" i="46"/>
  <c r="G98" i="56" s="1"/>
  <c r="BA93" i="46"/>
  <c r="G93" i="56" s="1"/>
  <c r="BA115" i="46"/>
  <c r="G115" i="56" s="1"/>
  <c r="BA119" i="46"/>
  <c r="G119" i="56" s="1"/>
  <c r="BA106" i="46"/>
  <c r="G106" i="56" s="1"/>
  <c r="BA101" i="46"/>
  <c r="G101" i="56" s="1"/>
  <c r="BA109" i="46"/>
  <c r="G109" i="56" s="1"/>
  <c r="BA90" i="46"/>
  <c r="BA118" i="46"/>
  <c r="G118" i="56" s="1"/>
  <c r="BA99" i="46"/>
  <c r="G99" i="56" s="1"/>
  <c r="BA112" i="46"/>
  <c r="G112" i="56" s="1"/>
  <c r="BA108" i="46"/>
  <c r="G108" i="56" s="1"/>
  <c r="BA87" i="46"/>
  <c r="G87" i="56" s="1"/>
  <c r="F102" i="47" s="1"/>
  <c r="BA111" i="46"/>
  <c r="G111" i="56" s="1"/>
  <c r="BA92" i="46"/>
  <c r="G92" i="56" s="1"/>
  <c r="BA102" i="46"/>
  <c r="G102" i="56" s="1"/>
  <c r="BA116" i="46"/>
  <c r="G116" i="56" s="1"/>
  <c r="BA103" i="46"/>
  <c r="G103" i="56" s="1"/>
  <c r="BA89" i="46"/>
  <c r="G89" i="56" s="1"/>
  <c r="F103" i="47" s="1"/>
  <c r="BA117" i="46"/>
  <c r="G117" i="56" s="1"/>
  <c r="BA120" i="46"/>
  <c r="G120" i="56" s="1"/>
  <c r="BA100" i="46"/>
  <c r="G100" i="56" s="1"/>
  <c r="BA97" i="46"/>
  <c r="G97" i="56" s="1"/>
  <c r="BP118" i="46"/>
  <c r="V118" i="56" s="1"/>
  <c r="BP115" i="46"/>
  <c r="V115" i="56" s="1"/>
  <c r="BP99" i="46"/>
  <c r="V99" i="56" s="1"/>
  <c r="BP108" i="46"/>
  <c r="V108" i="56" s="1"/>
  <c r="BP107" i="46"/>
  <c r="V107" i="56" s="1"/>
  <c r="BP89" i="46"/>
  <c r="V89" i="56" s="1"/>
  <c r="U103" i="47" s="1"/>
  <c r="BP109" i="46"/>
  <c r="V109" i="56" s="1"/>
  <c r="BP112" i="46"/>
  <c r="V112" i="56" s="1"/>
  <c r="BP101" i="46"/>
  <c r="V101" i="56" s="1"/>
  <c r="BP93" i="46"/>
  <c r="V93" i="56" s="1"/>
  <c r="BP102" i="46"/>
  <c r="V102" i="56" s="1"/>
  <c r="BP87" i="46"/>
  <c r="V87" i="56" s="1"/>
  <c r="U102" i="47" s="1"/>
  <c r="BP117" i="46"/>
  <c r="V117" i="56" s="1"/>
  <c r="BP103" i="46"/>
  <c r="V103" i="56" s="1"/>
  <c r="BP90" i="46"/>
  <c r="BP120" i="46"/>
  <c r="V120" i="56" s="1"/>
  <c r="BP97" i="46"/>
  <c r="V97" i="56" s="1"/>
  <c r="BP98" i="46"/>
  <c r="V98" i="56" s="1"/>
  <c r="BP113" i="46"/>
  <c r="V113" i="56" s="1"/>
  <c r="BP105" i="46"/>
  <c r="V105" i="56" s="1"/>
  <c r="BP92" i="46"/>
  <c r="V92" i="56" s="1"/>
  <c r="BP116" i="46"/>
  <c r="V116" i="56" s="1"/>
  <c r="BP86" i="46"/>
  <c r="BP111" i="46"/>
  <c r="V111" i="56" s="1"/>
  <c r="BP106" i="46"/>
  <c r="V106" i="56" s="1"/>
  <c r="BP119" i="46"/>
  <c r="V119" i="56" s="1"/>
  <c r="BP100" i="46"/>
  <c r="V100" i="56" s="1"/>
  <c r="BK117" i="46"/>
  <c r="Q117" i="56" s="1"/>
  <c r="BK112" i="46"/>
  <c r="Q112" i="56" s="1"/>
  <c r="BK102" i="46"/>
  <c r="Q102" i="56" s="1"/>
  <c r="BK107" i="46"/>
  <c r="Q107" i="56" s="1"/>
  <c r="BK120" i="46"/>
  <c r="Q120" i="56" s="1"/>
  <c r="BK106" i="46"/>
  <c r="Q106" i="56" s="1"/>
  <c r="BK118" i="46"/>
  <c r="Q118" i="56" s="1"/>
  <c r="BK92" i="46"/>
  <c r="Q92" i="56" s="1"/>
  <c r="BK90" i="46"/>
  <c r="BK116" i="46"/>
  <c r="Q116" i="56" s="1"/>
  <c r="BK103" i="46"/>
  <c r="Q103" i="56" s="1"/>
  <c r="BK119" i="46"/>
  <c r="Q119" i="56" s="1"/>
  <c r="BK97" i="46"/>
  <c r="Q97" i="56" s="1"/>
  <c r="BK98" i="46"/>
  <c r="Q98" i="56" s="1"/>
  <c r="BK113" i="46"/>
  <c r="Q113" i="56" s="1"/>
  <c r="BK100" i="46"/>
  <c r="Q100" i="56" s="1"/>
  <c r="BK101" i="46"/>
  <c r="Q101" i="56" s="1"/>
  <c r="BK89" i="46"/>
  <c r="Q89" i="56" s="1"/>
  <c r="P103" i="47" s="1"/>
  <c r="BK93" i="46"/>
  <c r="Q93" i="56" s="1"/>
  <c r="BK109" i="46"/>
  <c r="Q109" i="56" s="1"/>
  <c r="BK86" i="46"/>
  <c r="BK115" i="46"/>
  <c r="Q115" i="56" s="1"/>
  <c r="BK99" i="46"/>
  <c r="Q99" i="56" s="1"/>
  <c r="BK87" i="46"/>
  <c r="Q87" i="56" s="1"/>
  <c r="P102" i="47" s="1"/>
  <c r="BK111" i="46"/>
  <c r="Q111" i="56" s="1"/>
  <c r="BK108" i="46"/>
  <c r="Q108" i="56" s="1"/>
  <c r="BK105" i="46"/>
  <c r="Q105" i="56" s="1"/>
  <c r="BQ116" i="46"/>
  <c r="W116" i="56" s="1"/>
  <c r="BQ115" i="46"/>
  <c r="W115" i="56" s="1"/>
  <c r="BQ119" i="46"/>
  <c r="W119" i="56" s="1"/>
  <c r="BQ112" i="46"/>
  <c r="W112" i="56" s="1"/>
  <c r="BQ86" i="46"/>
  <c r="BQ117" i="46"/>
  <c r="W117" i="56" s="1"/>
  <c r="BQ111" i="46"/>
  <c r="W111" i="56" s="1"/>
  <c r="BQ99" i="46"/>
  <c r="W99" i="56" s="1"/>
  <c r="BQ106" i="46"/>
  <c r="W106" i="56" s="1"/>
  <c r="BQ97" i="46"/>
  <c r="W97" i="56" s="1"/>
  <c r="BQ109" i="46"/>
  <c r="W109" i="56" s="1"/>
  <c r="BQ108" i="46"/>
  <c r="W108" i="56" s="1"/>
  <c r="BQ107" i="46"/>
  <c r="W107" i="56" s="1"/>
  <c r="BQ120" i="46"/>
  <c r="W120" i="56" s="1"/>
  <c r="BQ87" i="46"/>
  <c r="W87" i="56" s="1"/>
  <c r="V102" i="47" s="1"/>
  <c r="BQ105" i="46"/>
  <c r="W105" i="56" s="1"/>
  <c r="BQ103" i="46"/>
  <c r="W103" i="56" s="1"/>
  <c r="BQ118" i="46"/>
  <c r="W118" i="56" s="1"/>
  <c r="BQ113" i="46"/>
  <c r="W113" i="56" s="1"/>
  <c r="BQ93" i="46"/>
  <c r="W93" i="56" s="1"/>
  <c r="BQ98" i="46"/>
  <c r="W98" i="56" s="1"/>
  <c r="BQ101" i="46"/>
  <c r="W101" i="56" s="1"/>
  <c r="BQ102" i="46"/>
  <c r="W102" i="56" s="1"/>
  <c r="BQ92" i="46"/>
  <c r="W92" i="56" s="1"/>
  <c r="BQ89" i="46"/>
  <c r="W89" i="56" s="1"/>
  <c r="V103" i="47" s="1"/>
  <c r="BQ90" i="46"/>
  <c r="BQ100" i="46"/>
  <c r="W100" i="56" s="1"/>
  <c r="C24" i="78"/>
  <c r="D24" i="78" s="1"/>
  <c r="D321" i="47"/>
  <c r="C133" i="47"/>
  <c r="C321" i="47" s="1"/>
  <c r="D382" i="47"/>
  <c r="C229" i="47"/>
  <c r="C382" i="47" s="1"/>
  <c r="BR99" i="46"/>
  <c r="X99" i="56" s="1"/>
  <c r="BR112" i="46"/>
  <c r="X112" i="56" s="1"/>
  <c r="BR92" i="46"/>
  <c r="X92" i="56" s="1"/>
  <c r="BR111" i="46"/>
  <c r="X111" i="56" s="1"/>
  <c r="BR115" i="46"/>
  <c r="X115" i="56" s="1"/>
  <c r="BR116" i="46"/>
  <c r="X116" i="56" s="1"/>
  <c r="BR89" i="46"/>
  <c r="X89" i="56" s="1"/>
  <c r="W103" i="47" s="1"/>
  <c r="BR105" i="46"/>
  <c r="X105" i="56" s="1"/>
  <c r="BR113" i="46"/>
  <c r="X113" i="56" s="1"/>
  <c r="BR97" i="46"/>
  <c r="X97" i="56" s="1"/>
  <c r="BR93" i="46"/>
  <c r="X93" i="56" s="1"/>
  <c r="BR86" i="46"/>
  <c r="BR107" i="46"/>
  <c r="X107" i="56" s="1"/>
  <c r="BR100" i="46"/>
  <c r="X100" i="56" s="1"/>
  <c r="BR106" i="46"/>
  <c r="X106" i="56" s="1"/>
  <c r="BR120" i="46"/>
  <c r="X120" i="56" s="1"/>
  <c r="BR109" i="46"/>
  <c r="X109" i="56" s="1"/>
  <c r="BR108" i="46"/>
  <c r="X108" i="56" s="1"/>
  <c r="BR90" i="46"/>
  <c r="BR117" i="46"/>
  <c r="X117" i="56" s="1"/>
  <c r="BR118" i="46"/>
  <c r="X118" i="56" s="1"/>
  <c r="BR87" i="46"/>
  <c r="X87" i="56" s="1"/>
  <c r="W102" i="47" s="1"/>
  <c r="BR98" i="46"/>
  <c r="X98" i="56" s="1"/>
  <c r="BR101" i="46"/>
  <c r="X101" i="56" s="1"/>
  <c r="BR102" i="46"/>
  <c r="X102" i="56" s="1"/>
  <c r="BR119" i="46"/>
  <c r="X119" i="56" s="1"/>
  <c r="BR103" i="46"/>
  <c r="X103" i="56" s="1"/>
  <c r="BN89" i="46"/>
  <c r="T89" i="56" s="1"/>
  <c r="S103" i="47" s="1"/>
  <c r="BN92" i="46"/>
  <c r="T92" i="56" s="1"/>
  <c r="BN98" i="46"/>
  <c r="T98" i="56" s="1"/>
  <c r="BN115" i="46"/>
  <c r="T115" i="56" s="1"/>
  <c r="BN86" i="46"/>
  <c r="BN103" i="46"/>
  <c r="T103" i="56" s="1"/>
  <c r="BN93" i="46"/>
  <c r="T93" i="56" s="1"/>
  <c r="BN90" i="46"/>
  <c r="BN99" i="46"/>
  <c r="T99" i="56" s="1"/>
  <c r="BN113" i="46"/>
  <c r="T113" i="56" s="1"/>
  <c r="BN102" i="46"/>
  <c r="T102" i="56" s="1"/>
  <c r="BN105" i="46"/>
  <c r="T105" i="56" s="1"/>
  <c r="BN120" i="46"/>
  <c r="T120" i="56" s="1"/>
  <c r="BN109" i="46"/>
  <c r="T109" i="56" s="1"/>
  <c r="BN111" i="46"/>
  <c r="T111" i="56" s="1"/>
  <c r="BN107" i="46"/>
  <c r="T107" i="56" s="1"/>
  <c r="BN101" i="46"/>
  <c r="T101" i="56" s="1"/>
  <c r="BN118" i="46"/>
  <c r="T118" i="56" s="1"/>
  <c r="BN87" i="46"/>
  <c r="T87" i="56" s="1"/>
  <c r="S102" i="47" s="1"/>
  <c r="BN116" i="46"/>
  <c r="T116" i="56" s="1"/>
  <c r="BN112" i="46"/>
  <c r="T112" i="56" s="1"/>
  <c r="BN108" i="46"/>
  <c r="T108" i="56" s="1"/>
  <c r="BN117" i="46"/>
  <c r="T117" i="56" s="1"/>
  <c r="BN97" i="46"/>
  <c r="T97" i="56" s="1"/>
  <c r="BN119" i="46"/>
  <c r="T119" i="56" s="1"/>
  <c r="BN100" i="46"/>
  <c r="T100" i="56" s="1"/>
  <c r="BN106" i="46"/>
  <c r="T106" i="56" s="1"/>
  <c r="BI106" i="46"/>
  <c r="O106" i="56" s="1"/>
  <c r="BI99" i="46"/>
  <c r="O99" i="56" s="1"/>
  <c r="BI112" i="46"/>
  <c r="O112" i="56" s="1"/>
  <c r="BI113" i="46"/>
  <c r="O113" i="56" s="1"/>
  <c r="BI109" i="46"/>
  <c r="O109" i="56" s="1"/>
  <c r="BI119" i="46"/>
  <c r="O119" i="56" s="1"/>
  <c r="BI102" i="46"/>
  <c r="O102" i="56" s="1"/>
  <c r="BI89" i="46"/>
  <c r="O89" i="56" s="1"/>
  <c r="N103" i="47" s="1"/>
  <c r="BI87" i="46"/>
  <c r="O87" i="56" s="1"/>
  <c r="N102" i="47" s="1"/>
  <c r="BI100" i="46"/>
  <c r="O100" i="56" s="1"/>
  <c r="BI86" i="46"/>
  <c r="BI101" i="46"/>
  <c r="O101" i="56" s="1"/>
  <c r="BI118" i="46"/>
  <c r="O118" i="56" s="1"/>
  <c r="BI93" i="46"/>
  <c r="O93" i="56" s="1"/>
  <c r="BI107" i="46"/>
  <c r="O107" i="56" s="1"/>
  <c r="BI97" i="46"/>
  <c r="O97" i="56" s="1"/>
  <c r="BI98" i="46"/>
  <c r="O98" i="56" s="1"/>
  <c r="BI92" i="46"/>
  <c r="O92" i="56" s="1"/>
  <c r="BI108" i="46"/>
  <c r="O108" i="56" s="1"/>
  <c r="BI90" i="46"/>
  <c r="BI116" i="46"/>
  <c r="O116" i="56" s="1"/>
  <c r="BI117" i="46"/>
  <c r="O117" i="56" s="1"/>
  <c r="BI115" i="46"/>
  <c r="O115" i="56" s="1"/>
  <c r="BI103" i="46"/>
  <c r="O103" i="56" s="1"/>
  <c r="BI111" i="46"/>
  <c r="O111" i="56" s="1"/>
  <c r="BI120" i="46"/>
  <c r="O120" i="56" s="1"/>
  <c r="BI105" i="46"/>
  <c r="O105" i="56" s="1"/>
  <c r="BG105" i="46"/>
  <c r="M105" i="56" s="1"/>
  <c r="BG99" i="46"/>
  <c r="M99" i="56" s="1"/>
  <c r="BG111" i="46"/>
  <c r="M111" i="56" s="1"/>
  <c r="BG102" i="46"/>
  <c r="M102" i="56" s="1"/>
  <c r="BG86" i="46"/>
  <c r="BG112" i="46"/>
  <c r="M112" i="56" s="1"/>
  <c r="BG97" i="46"/>
  <c r="M97" i="56" s="1"/>
  <c r="BG98" i="46"/>
  <c r="M98" i="56" s="1"/>
  <c r="BG117" i="46"/>
  <c r="M117" i="56" s="1"/>
  <c r="BG103" i="46"/>
  <c r="M103" i="56" s="1"/>
  <c r="BG120" i="46"/>
  <c r="M120" i="56" s="1"/>
  <c r="BG119" i="46"/>
  <c r="M119" i="56" s="1"/>
  <c r="BG116" i="46"/>
  <c r="M116" i="56" s="1"/>
  <c r="BG109" i="46"/>
  <c r="M109" i="56" s="1"/>
  <c r="BG93" i="46"/>
  <c r="M93" i="56" s="1"/>
  <c r="BG108" i="46"/>
  <c r="M108" i="56" s="1"/>
  <c r="BG100" i="46"/>
  <c r="M100" i="56" s="1"/>
  <c r="BG89" i="46"/>
  <c r="M89" i="56" s="1"/>
  <c r="L103" i="47" s="1"/>
  <c r="BG115" i="46"/>
  <c r="M115" i="56" s="1"/>
  <c r="BG92" i="46"/>
  <c r="M92" i="56" s="1"/>
  <c r="BG118" i="46"/>
  <c r="M118" i="56" s="1"/>
  <c r="BG87" i="46"/>
  <c r="M87" i="56" s="1"/>
  <c r="L102" i="47" s="1"/>
  <c r="BG107" i="46"/>
  <c r="M107" i="56" s="1"/>
  <c r="BG101" i="46"/>
  <c r="M101" i="56" s="1"/>
  <c r="BG113" i="46"/>
  <c r="M113" i="56" s="1"/>
  <c r="BG106" i="46"/>
  <c r="M106" i="56" s="1"/>
  <c r="BG90" i="46"/>
  <c r="BC87" i="46"/>
  <c r="I87" i="56" s="1"/>
  <c r="H102" i="47" s="1"/>
  <c r="BC118" i="46"/>
  <c r="I118" i="56" s="1"/>
  <c r="BC99" i="46"/>
  <c r="I99" i="56" s="1"/>
  <c r="BC108" i="46"/>
  <c r="I108" i="56" s="1"/>
  <c r="BC120" i="46"/>
  <c r="I120" i="56" s="1"/>
  <c r="BC103" i="46"/>
  <c r="I103" i="56" s="1"/>
  <c r="BC100" i="46"/>
  <c r="I100" i="56" s="1"/>
  <c r="BC116" i="46"/>
  <c r="I116" i="56" s="1"/>
  <c r="BC89" i="46"/>
  <c r="I89" i="56" s="1"/>
  <c r="H103" i="47" s="1"/>
  <c r="BC113" i="46"/>
  <c r="I113" i="56" s="1"/>
  <c r="BC93" i="46"/>
  <c r="I93" i="56" s="1"/>
  <c r="BC107" i="46"/>
  <c r="I107" i="56" s="1"/>
  <c r="BC102" i="46"/>
  <c r="I102" i="56" s="1"/>
  <c r="BC98" i="46"/>
  <c r="I98" i="56" s="1"/>
  <c r="BC92" i="46"/>
  <c r="I92" i="56" s="1"/>
  <c r="BC109" i="46"/>
  <c r="I109" i="56" s="1"/>
  <c r="BC115" i="46"/>
  <c r="I115" i="56" s="1"/>
  <c r="BC97" i="46"/>
  <c r="I97" i="56" s="1"/>
  <c r="BC90" i="46"/>
  <c r="BC119" i="46"/>
  <c r="I119" i="56" s="1"/>
  <c r="BC105" i="46"/>
  <c r="I105" i="56" s="1"/>
  <c r="BC117" i="46"/>
  <c r="I117" i="56" s="1"/>
  <c r="BC86" i="46"/>
  <c r="BC106" i="46"/>
  <c r="I106" i="56" s="1"/>
  <c r="BC111" i="46"/>
  <c r="I111" i="56" s="1"/>
  <c r="BC101" i="46"/>
  <c r="I101" i="56" s="1"/>
  <c r="BC112" i="46"/>
  <c r="I112" i="56" s="1"/>
  <c r="C25" i="78"/>
  <c r="D25" i="78" s="1"/>
  <c r="D322" i="47"/>
  <c r="C134" i="47"/>
  <c r="C322" i="47" s="1"/>
  <c r="C23" i="74"/>
  <c r="D26" i="74"/>
  <c r="D30" i="74" s="1"/>
  <c r="D384" i="47"/>
  <c r="C231" i="47"/>
  <c r="C384" i="47" s="1"/>
  <c r="D383" i="47"/>
  <c r="C230" i="47"/>
  <c r="C383" i="47" s="1"/>
  <c r="D26" i="75"/>
  <c r="D30" i="75" s="1"/>
  <c r="C23" i="75"/>
  <c r="D28" i="69"/>
  <c r="C25" i="69"/>
  <c r="D28" i="65"/>
  <c r="D27" i="65"/>
  <c r="C61" i="57"/>
  <c r="D63" i="57"/>
  <c r="BJ116" i="46"/>
  <c r="P116" i="56" s="1"/>
  <c r="BJ111" i="46"/>
  <c r="P111" i="56" s="1"/>
  <c r="BJ108" i="46"/>
  <c r="P108" i="56" s="1"/>
  <c r="BJ102" i="46"/>
  <c r="P102" i="56" s="1"/>
  <c r="BJ93" i="46"/>
  <c r="P93" i="56" s="1"/>
  <c r="BJ118" i="46"/>
  <c r="P118" i="56" s="1"/>
  <c r="BJ113" i="46"/>
  <c r="P113" i="56" s="1"/>
  <c r="BJ97" i="46"/>
  <c r="P97" i="56" s="1"/>
  <c r="BJ112" i="46"/>
  <c r="P112" i="56" s="1"/>
  <c r="BJ90" i="46"/>
  <c r="BJ92" i="46"/>
  <c r="P92" i="56" s="1"/>
  <c r="BJ101" i="46"/>
  <c r="P101" i="56" s="1"/>
  <c r="BJ106" i="46"/>
  <c r="P106" i="56" s="1"/>
  <c r="BJ120" i="46"/>
  <c r="P120" i="56" s="1"/>
  <c r="BJ89" i="46"/>
  <c r="P89" i="56" s="1"/>
  <c r="O103" i="47" s="1"/>
  <c r="BJ109" i="46"/>
  <c r="P109" i="56" s="1"/>
  <c r="BJ119" i="46"/>
  <c r="P119" i="56" s="1"/>
  <c r="BJ117" i="46"/>
  <c r="P117" i="56" s="1"/>
  <c r="BJ103" i="46"/>
  <c r="P103" i="56" s="1"/>
  <c r="BJ100" i="46"/>
  <c r="P100" i="56" s="1"/>
  <c r="BJ87" i="46"/>
  <c r="P87" i="56" s="1"/>
  <c r="O102" i="47" s="1"/>
  <c r="BJ107" i="46"/>
  <c r="P107" i="56" s="1"/>
  <c r="BJ115" i="46"/>
  <c r="P115" i="56" s="1"/>
  <c r="BJ98" i="46"/>
  <c r="P98" i="56" s="1"/>
  <c r="BJ86" i="46"/>
  <c r="BJ99" i="46"/>
  <c r="P99" i="56" s="1"/>
  <c r="BJ105" i="46"/>
  <c r="P105" i="56" s="1"/>
  <c r="BL107" i="46"/>
  <c r="R107" i="56" s="1"/>
  <c r="BL101" i="46"/>
  <c r="R101" i="56" s="1"/>
  <c r="BL109" i="46"/>
  <c r="R109" i="56" s="1"/>
  <c r="BL117" i="46"/>
  <c r="R117" i="56" s="1"/>
  <c r="BL106" i="46"/>
  <c r="R106" i="56" s="1"/>
  <c r="BL90" i="46"/>
  <c r="BL102" i="46"/>
  <c r="R102" i="56" s="1"/>
  <c r="BL105" i="46"/>
  <c r="R105" i="56" s="1"/>
  <c r="BL115" i="46"/>
  <c r="R115" i="56" s="1"/>
  <c r="BL98" i="46"/>
  <c r="R98" i="56" s="1"/>
  <c r="BL120" i="46"/>
  <c r="R120" i="56" s="1"/>
  <c r="BL92" i="46"/>
  <c r="R92" i="56" s="1"/>
  <c r="BL93" i="46"/>
  <c r="R93" i="56" s="1"/>
  <c r="BL118" i="46"/>
  <c r="R118" i="56" s="1"/>
  <c r="BL89" i="46"/>
  <c r="R89" i="56" s="1"/>
  <c r="Q103" i="47" s="1"/>
  <c r="BL112" i="46"/>
  <c r="R112" i="56" s="1"/>
  <c r="BL87" i="46"/>
  <c r="R87" i="56" s="1"/>
  <c r="Q102" i="47" s="1"/>
  <c r="BL99" i="46"/>
  <c r="R99" i="56" s="1"/>
  <c r="BL103" i="46"/>
  <c r="R103" i="56" s="1"/>
  <c r="BL97" i="46"/>
  <c r="R97" i="56" s="1"/>
  <c r="BL116" i="46"/>
  <c r="R116" i="56" s="1"/>
  <c r="BL113" i="46"/>
  <c r="R113" i="56" s="1"/>
  <c r="BL108" i="46"/>
  <c r="R108" i="56" s="1"/>
  <c r="BL86" i="46"/>
  <c r="BL111" i="46"/>
  <c r="R111" i="56" s="1"/>
  <c r="BL119" i="46"/>
  <c r="R119" i="56" s="1"/>
  <c r="BL100" i="46"/>
  <c r="R100" i="56" s="1"/>
  <c r="BH89" i="46"/>
  <c r="N89" i="56" s="1"/>
  <c r="M103" i="47" s="1"/>
  <c r="BH113" i="46"/>
  <c r="N113" i="56" s="1"/>
  <c r="BH93" i="46"/>
  <c r="N93" i="56" s="1"/>
  <c r="BH92" i="46"/>
  <c r="N92" i="56" s="1"/>
  <c r="BH108" i="46"/>
  <c r="N108" i="56" s="1"/>
  <c r="BH112" i="46"/>
  <c r="N112" i="56" s="1"/>
  <c r="BH106" i="46"/>
  <c r="N106" i="56" s="1"/>
  <c r="BH97" i="46"/>
  <c r="N97" i="56" s="1"/>
  <c r="BH120" i="46"/>
  <c r="N120" i="56" s="1"/>
  <c r="BH118" i="46"/>
  <c r="N118" i="56" s="1"/>
  <c r="BH101" i="46"/>
  <c r="N101" i="56" s="1"/>
  <c r="BH87" i="46"/>
  <c r="N87" i="56" s="1"/>
  <c r="M102" i="47" s="1"/>
  <c r="BH107" i="46"/>
  <c r="N107" i="56" s="1"/>
  <c r="BH103" i="46"/>
  <c r="N103" i="56" s="1"/>
  <c r="BH116" i="46"/>
  <c r="N116" i="56" s="1"/>
  <c r="BH99" i="46"/>
  <c r="N99" i="56" s="1"/>
  <c r="BH111" i="46"/>
  <c r="N111" i="56" s="1"/>
  <c r="BH115" i="46"/>
  <c r="N115" i="56" s="1"/>
  <c r="BH86" i="46"/>
  <c r="BH117" i="46"/>
  <c r="N117" i="56" s="1"/>
  <c r="BH98" i="46"/>
  <c r="N98" i="56" s="1"/>
  <c r="BH105" i="46"/>
  <c r="N105" i="56" s="1"/>
  <c r="BH90" i="46"/>
  <c r="BH109" i="46"/>
  <c r="N109" i="56" s="1"/>
  <c r="BH100" i="46"/>
  <c r="N100" i="56" s="1"/>
  <c r="BH102" i="46"/>
  <c r="N102" i="56" s="1"/>
  <c r="BH119" i="46"/>
  <c r="N119" i="56" s="1"/>
  <c r="AY107" i="46"/>
  <c r="AY86" i="46"/>
  <c r="AY112" i="46"/>
  <c r="AY108" i="46"/>
  <c r="AY89" i="46"/>
  <c r="AY92" i="46"/>
  <c r="AY117" i="46"/>
  <c r="AY111" i="46"/>
  <c r="AY109" i="46"/>
  <c r="AY102" i="46"/>
  <c r="AY119" i="46"/>
  <c r="AY93" i="46"/>
  <c r="AY87" i="46"/>
  <c r="AY99" i="46"/>
  <c r="AY116" i="46"/>
  <c r="C120" i="36"/>
  <c r="AY115" i="46"/>
  <c r="AY97" i="46"/>
  <c r="AY106" i="46"/>
  <c r="AY100" i="46"/>
  <c r="AY105" i="46"/>
  <c r="AY120" i="46"/>
  <c r="AY113" i="46"/>
  <c r="AY90" i="46"/>
  <c r="AY98" i="46"/>
  <c r="AY103" i="46"/>
  <c r="AY101" i="46"/>
  <c r="AY118" i="46"/>
  <c r="BF105" i="46"/>
  <c r="L105" i="56" s="1"/>
  <c r="BF106" i="46"/>
  <c r="L106" i="56" s="1"/>
  <c r="BF115" i="46"/>
  <c r="L115" i="56" s="1"/>
  <c r="BF93" i="46"/>
  <c r="L93" i="56" s="1"/>
  <c r="BF101" i="46"/>
  <c r="L101" i="56" s="1"/>
  <c r="BF116" i="46"/>
  <c r="L116" i="56" s="1"/>
  <c r="BF103" i="46"/>
  <c r="L103" i="56" s="1"/>
  <c r="BF90" i="46"/>
  <c r="BF119" i="46"/>
  <c r="L119" i="56" s="1"/>
  <c r="BF102" i="46"/>
  <c r="L102" i="56" s="1"/>
  <c r="BF97" i="46"/>
  <c r="L97" i="56" s="1"/>
  <c r="BF87" i="46"/>
  <c r="L87" i="56" s="1"/>
  <c r="K102" i="47" s="1"/>
  <c r="BF100" i="46"/>
  <c r="L100" i="56" s="1"/>
  <c r="BF99" i="46"/>
  <c r="L99" i="56" s="1"/>
  <c r="BF113" i="46"/>
  <c r="L113" i="56" s="1"/>
  <c r="BF92" i="46"/>
  <c r="L92" i="56" s="1"/>
  <c r="BF112" i="46"/>
  <c r="L112" i="56" s="1"/>
  <c r="BF107" i="46"/>
  <c r="L107" i="56" s="1"/>
  <c r="BF120" i="46"/>
  <c r="L120" i="56" s="1"/>
  <c r="BF98" i="46"/>
  <c r="L98" i="56" s="1"/>
  <c r="BF111" i="46"/>
  <c r="L111" i="56" s="1"/>
  <c r="BF89" i="46"/>
  <c r="L89" i="56" s="1"/>
  <c r="K103" i="47" s="1"/>
  <c r="BF109" i="46"/>
  <c r="L109" i="56" s="1"/>
  <c r="BF118" i="46"/>
  <c r="L118" i="56" s="1"/>
  <c r="BF86" i="46"/>
  <c r="BF108" i="46"/>
  <c r="L108" i="56" s="1"/>
  <c r="BF117" i="46"/>
  <c r="L117" i="56" s="1"/>
  <c r="C23" i="78"/>
  <c r="D320" i="47"/>
  <c r="C132" i="47"/>
  <c r="C320" i="47" s="1"/>
  <c r="D24" i="70"/>
  <c r="C21" i="70"/>
  <c r="BD89" i="46"/>
  <c r="J89" i="56" s="1"/>
  <c r="I103" i="47" s="1"/>
  <c r="BD120" i="46"/>
  <c r="J120" i="56" s="1"/>
  <c r="BD101" i="46"/>
  <c r="J101" i="56" s="1"/>
  <c r="BD93" i="46"/>
  <c r="J93" i="56" s="1"/>
  <c r="BD90" i="46"/>
  <c r="BD86" i="46"/>
  <c r="BD105" i="46"/>
  <c r="J105" i="56" s="1"/>
  <c r="BD108" i="46"/>
  <c r="J108" i="56" s="1"/>
  <c r="BD99" i="46"/>
  <c r="J99" i="56" s="1"/>
  <c r="BD109" i="46"/>
  <c r="J109" i="56" s="1"/>
  <c r="BD92" i="46"/>
  <c r="J92" i="56" s="1"/>
  <c r="BD102" i="46"/>
  <c r="J102" i="56" s="1"/>
  <c r="BD115" i="46"/>
  <c r="J115" i="56" s="1"/>
  <c r="BD118" i="46"/>
  <c r="J118" i="56" s="1"/>
  <c r="BD117" i="46"/>
  <c r="J117" i="56" s="1"/>
  <c r="BD112" i="46"/>
  <c r="J112" i="56" s="1"/>
  <c r="BD111" i="46"/>
  <c r="J111" i="56" s="1"/>
  <c r="BD103" i="46"/>
  <c r="J103" i="56" s="1"/>
  <c r="BD97" i="46"/>
  <c r="J97" i="56" s="1"/>
  <c r="BD100" i="46"/>
  <c r="J100" i="56" s="1"/>
  <c r="BD87" i="46"/>
  <c r="J87" i="56" s="1"/>
  <c r="I102" i="47" s="1"/>
  <c r="BD98" i="46"/>
  <c r="J98" i="56" s="1"/>
  <c r="BD106" i="46"/>
  <c r="J106" i="56" s="1"/>
  <c r="BD116" i="46"/>
  <c r="J116" i="56" s="1"/>
  <c r="BD107" i="46"/>
  <c r="J107" i="56" s="1"/>
  <c r="BD119" i="46"/>
  <c r="J119" i="56" s="1"/>
  <c r="BD113" i="46"/>
  <c r="J113" i="56" s="1"/>
  <c r="BB117" i="46"/>
  <c r="H117" i="56" s="1"/>
  <c r="BB101" i="46"/>
  <c r="H101" i="56" s="1"/>
  <c r="BB111" i="46"/>
  <c r="H111" i="56" s="1"/>
  <c r="BB118" i="46"/>
  <c r="H118" i="56" s="1"/>
  <c r="BB105" i="46"/>
  <c r="H105" i="56" s="1"/>
  <c r="BB103" i="46"/>
  <c r="H103" i="56" s="1"/>
  <c r="BB89" i="46"/>
  <c r="H89" i="56" s="1"/>
  <c r="G103" i="47" s="1"/>
  <c r="BB98" i="46"/>
  <c r="H98" i="56" s="1"/>
  <c r="BB108" i="46"/>
  <c r="H108" i="56" s="1"/>
  <c r="BB107" i="46"/>
  <c r="H107" i="56" s="1"/>
  <c r="BB93" i="46"/>
  <c r="H93" i="56" s="1"/>
  <c r="BB115" i="46"/>
  <c r="H115" i="56" s="1"/>
  <c r="BB92" i="46"/>
  <c r="H92" i="56" s="1"/>
  <c r="BB120" i="46"/>
  <c r="H120" i="56" s="1"/>
  <c r="BB109" i="46"/>
  <c r="H109" i="56" s="1"/>
  <c r="BB90" i="46"/>
  <c r="BB112" i="46"/>
  <c r="H112" i="56" s="1"/>
  <c r="BB116" i="46"/>
  <c r="H116" i="56" s="1"/>
  <c r="BB99" i="46"/>
  <c r="H99" i="56" s="1"/>
  <c r="BB97" i="46"/>
  <c r="H97" i="56" s="1"/>
  <c r="BB106" i="46"/>
  <c r="H106" i="56" s="1"/>
  <c r="BB87" i="46"/>
  <c r="H87" i="56" s="1"/>
  <c r="G102" i="47" s="1"/>
  <c r="BB100" i="46"/>
  <c r="H100" i="56" s="1"/>
  <c r="BB113" i="46"/>
  <c r="H113" i="56" s="1"/>
  <c r="BB119" i="46"/>
  <c r="H119" i="56" s="1"/>
  <c r="BB102" i="46"/>
  <c r="H102" i="56" s="1"/>
  <c r="BB86" i="46"/>
  <c r="BM87" i="46"/>
  <c r="S87" i="56" s="1"/>
  <c r="R102" i="47" s="1"/>
  <c r="BM116" i="46"/>
  <c r="S116" i="56" s="1"/>
  <c r="BM98" i="46"/>
  <c r="S98" i="56" s="1"/>
  <c r="BM117" i="46"/>
  <c r="S117" i="56" s="1"/>
  <c r="BM101" i="46"/>
  <c r="S101" i="56" s="1"/>
  <c r="BM119" i="46"/>
  <c r="S119" i="56" s="1"/>
  <c r="BM105" i="46"/>
  <c r="S105" i="56" s="1"/>
  <c r="BM97" i="46"/>
  <c r="S97" i="56" s="1"/>
  <c r="BM106" i="46"/>
  <c r="S106" i="56" s="1"/>
  <c r="BM113" i="46"/>
  <c r="S113" i="56" s="1"/>
  <c r="BM89" i="46"/>
  <c r="S89" i="56" s="1"/>
  <c r="R103" i="47" s="1"/>
  <c r="BM120" i="46"/>
  <c r="S120" i="56" s="1"/>
  <c r="BM115" i="46"/>
  <c r="S115" i="56" s="1"/>
  <c r="BM92" i="46"/>
  <c r="S92" i="56" s="1"/>
  <c r="BM111" i="46"/>
  <c r="S111" i="56" s="1"/>
  <c r="BM93" i="46"/>
  <c r="S93" i="56" s="1"/>
  <c r="BM108" i="46"/>
  <c r="S108" i="56" s="1"/>
  <c r="BM109" i="46"/>
  <c r="S109" i="56" s="1"/>
  <c r="BM107" i="46"/>
  <c r="S107" i="56" s="1"/>
  <c r="BM100" i="46"/>
  <c r="S100" i="56" s="1"/>
  <c r="BM103" i="46"/>
  <c r="S103" i="56" s="1"/>
  <c r="BM102" i="46"/>
  <c r="S102" i="56" s="1"/>
  <c r="BM90" i="46"/>
  <c r="BM112" i="46"/>
  <c r="S112" i="56" s="1"/>
  <c r="BM99" i="46"/>
  <c r="S99" i="56" s="1"/>
  <c r="BM86" i="46"/>
  <c r="BM118" i="46"/>
  <c r="S118" i="56" s="1"/>
  <c r="BE115" i="46"/>
  <c r="K115" i="56" s="1"/>
  <c r="BE93" i="46"/>
  <c r="K93" i="56" s="1"/>
  <c r="BE99" i="46"/>
  <c r="K99" i="56" s="1"/>
  <c r="BE117" i="46"/>
  <c r="K117" i="56" s="1"/>
  <c r="BE90" i="46"/>
  <c r="BE102" i="46"/>
  <c r="K102" i="56" s="1"/>
  <c r="BE120" i="46"/>
  <c r="K120" i="56" s="1"/>
  <c r="BE106" i="46"/>
  <c r="K106" i="56" s="1"/>
  <c r="BE107" i="46"/>
  <c r="K107" i="56" s="1"/>
  <c r="BE105" i="46"/>
  <c r="K105" i="56" s="1"/>
  <c r="BE89" i="46"/>
  <c r="K89" i="56" s="1"/>
  <c r="J103" i="47" s="1"/>
  <c r="BE86" i="46"/>
  <c r="BE109" i="46"/>
  <c r="K109" i="56" s="1"/>
  <c r="BE113" i="46"/>
  <c r="K113" i="56" s="1"/>
  <c r="BE92" i="46"/>
  <c r="K92" i="56" s="1"/>
  <c r="BE98" i="46"/>
  <c r="K98" i="56" s="1"/>
  <c r="BE97" i="46"/>
  <c r="K97" i="56" s="1"/>
  <c r="BE119" i="46"/>
  <c r="K119" i="56" s="1"/>
  <c r="BE111" i="46"/>
  <c r="K111" i="56" s="1"/>
  <c r="BE101" i="46"/>
  <c r="K101" i="56" s="1"/>
  <c r="BE108" i="46"/>
  <c r="K108" i="56" s="1"/>
  <c r="BE103" i="46"/>
  <c r="K103" i="56" s="1"/>
  <c r="BE87" i="46"/>
  <c r="K87" i="56" s="1"/>
  <c r="J102" i="47" s="1"/>
  <c r="BE118" i="46"/>
  <c r="K118" i="56" s="1"/>
  <c r="BE100" i="46"/>
  <c r="K100" i="56" s="1"/>
  <c r="BE112" i="46"/>
  <c r="K112" i="56" s="1"/>
  <c r="BE116" i="46"/>
  <c r="K116" i="56" s="1"/>
  <c r="BO109" i="46"/>
  <c r="U109" i="56" s="1"/>
  <c r="BO99" i="46"/>
  <c r="U99" i="56" s="1"/>
  <c r="BO93" i="46"/>
  <c r="U93" i="56" s="1"/>
  <c r="BO107" i="46"/>
  <c r="U107" i="56" s="1"/>
  <c r="BO100" i="46"/>
  <c r="U100" i="56" s="1"/>
  <c r="BO106" i="46"/>
  <c r="U106" i="56" s="1"/>
  <c r="BO92" i="46"/>
  <c r="U92" i="56" s="1"/>
  <c r="BO115" i="46"/>
  <c r="U115" i="56" s="1"/>
  <c r="BO120" i="46"/>
  <c r="U120" i="56" s="1"/>
  <c r="BO118" i="46"/>
  <c r="U118" i="56" s="1"/>
  <c r="BO90" i="46"/>
  <c r="BO102" i="46"/>
  <c r="U102" i="56" s="1"/>
  <c r="BO111" i="46"/>
  <c r="U111" i="56" s="1"/>
  <c r="BO119" i="46"/>
  <c r="U119" i="56" s="1"/>
  <c r="BO86" i="46"/>
  <c r="BO97" i="46"/>
  <c r="U97" i="56" s="1"/>
  <c r="BO101" i="46"/>
  <c r="U101" i="56" s="1"/>
  <c r="BO89" i="46"/>
  <c r="U89" i="56" s="1"/>
  <c r="T103" i="47" s="1"/>
  <c r="BO105" i="46"/>
  <c r="U105" i="56" s="1"/>
  <c r="BO98" i="46"/>
  <c r="U98" i="56" s="1"/>
  <c r="BO117" i="46"/>
  <c r="U117" i="56" s="1"/>
  <c r="BO116" i="46"/>
  <c r="U116" i="56" s="1"/>
  <c r="BO113" i="46"/>
  <c r="U113" i="56" s="1"/>
  <c r="BO103" i="46"/>
  <c r="U103" i="56" s="1"/>
  <c r="BO112" i="46"/>
  <c r="U112" i="56" s="1"/>
  <c r="BO108" i="46"/>
  <c r="U108" i="56" s="1"/>
  <c r="BO87" i="46"/>
  <c r="U87" i="56" s="1"/>
  <c r="T102" i="47" s="1"/>
  <c r="D23" i="73"/>
  <c r="D27" i="73" s="1"/>
  <c r="C227" i="47"/>
  <c r="C380" i="47" s="1"/>
  <c r="D380" i="47"/>
  <c r="C26" i="75" l="1"/>
  <c r="C28" i="69"/>
  <c r="T176" i="47"/>
  <c r="T54" i="47"/>
  <c r="K90" i="56"/>
  <c r="K251" i="56" s="1"/>
  <c r="BC252" i="46"/>
  <c r="R177" i="47"/>
  <c r="R351" i="47" s="1"/>
  <c r="R104" i="47"/>
  <c r="BB214" i="46"/>
  <c r="H86" i="56"/>
  <c r="AZ248" i="46"/>
  <c r="G177" i="47"/>
  <c r="G351" i="47" s="1"/>
  <c r="G104" i="47"/>
  <c r="G54" i="47"/>
  <c r="G176" i="47"/>
  <c r="BB248" i="46"/>
  <c r="J86" i="56"/>
  <c r="BD214" i="46"/>
  <c r="K54" i="47"/>
  <c r="K176" i="47"/>
  <c r="E103" i="56"/>
  <c r="D103" i="56" s="1"/>
  <c r="K101" i="44" s="1"/>
  <c r="L101" i="44" s="1"/>
  <c r="BS103" i="46"/>
  <c r="CO103" i="46" s="1"/>
  <c r="E120" i="56"/>
  <c r="D120" i="56" s="1"/>
  <c r="K118" i="44" s="1"/>
  <c r="L118" i="44" s="1"/>
  <c r="BS120" i="46"/>
  <c r="CO120" i="46" s="1"/>
  <c r="BS97" i="46"/>
  <c r="CO97" i="46" s="1"/>
  <c r="E97" i="56"/>
  <c r="D97" i="56" s="1"/>
  <c r="E99" i="56"/>
  <c r="D99" i="56" s="1"/>
  <c r="K97" i="44" s="1"/>
  <c r="L97" i="44" s="1"/>
  <c r="BS99" i="46"/>
  <c r="CO99" i="46" s="1"/>
  <c r="E102" i="56"/>
  <c r="D102" i="56" s="1"/>
  <c r="K100" i="44" s="1"/>
  <c r="L100" i="44" s="1"/>
  <c r="BS102" i="46"/>
  <c r="CO102" i="46" s="1"/>
  <c r="E92" i="56"/>
  <c r="D92" i="56" s="1"/>
  <c r="K92" i="44" s="1"/>
  <c r="L92" i="44" s="1"/>
  <c r="BS92" i="46"/>
  <c r="CO92" i="46" s="1"/>
  <c r="AY214" i="46"/>
  <c r="AW248" i="46"/>
  <c r="BS86" i="46"/>
  <c r="E86" i="56"/>
  <c r="M54" i="47"/>
  <c r="M176" i="47"/>
  <c r="BL214" i="46"/>
  <c r="R86" i="56"/>
  <c r="BJ248" i="46"/>
  <c r="O54" i="47"/>
  <c r="O176" i="47"/>
  <c r="D33" i="69"/>
  <c r="D34" i="69"/>
  <c r="C26" i="74"/>
  <c r="BA248" i="46"/>
  <c r="I86" i="56"/>
  <c r="BC214" i="46"/>
  <c r="I90" i="56"/>
  <c r="I251" i="56" s="1"/>
  <c r="BA252" i="46"/>
  <c r="H177" i="47"/>
  <c r="H351" i="47" s="1"/>
  <c r="H104" i="47"/>
  <c r="L175" i="47"/>
  <c r="L53" i="47"/>
  <c r="L54" i="47"/>
  <c r="L176" i="47"/>
  <c r="N175" i="47"/>
  <c r="N53" i="47"/>
  <c r="T90" i="56"/>
  <c r="T251" i="56" s="1"/>
  <c r="BL252" i="46"/>
  <c r="X90" i="56"/>
  <c r="X251" i="56" s="1"/>
  <c r="BP252" i="46"/>
  <c r="W177" i="47"/>
  <c r="W351" i="47" s="1"/>
  <c r="W104" i="47"/>
  <c r="W176" i="47"/>
  <c r="W54" i="47"/>
  <c r="V177" i="47"/>
  <c r="V351" i="47" s="1"/>
  <c r="V104" i="47"/>
  <c r="P177" i="47"/>
  <c r="P351" i="47" s="1"/>
  <c r="P104" i="47"/>
  <c r="U104" i="47"/>
  <c r="U177" i="47"/>
  <c r="U351" i="47" s="1"/>
  <c r="U54" i="47"/>
  <c r="U176" i="47"/>
  <c r="F53" i="47"/>
  <c r="F175" i="47"/>
  <c r="AY248" i="46"/>
  <c r="BA214" i="46"/>
  <c r="G86" i="56"/>
  <c r="AX248" i="46"/>
  <c r="F86" i="56"/>
  <c r="AZ214" i="46"/>
  <c r="BE214" i="46"/>
  <c r="BC248" i="46"/>
  <c r="K86" i="56"/>
  <c r="BK252" i="46"/>
  <c r="S90" i="56"/>
  <c r="S251" i="56" s="1"/>
  <c r="R54" i="47"/>
  <c r="R176" i="47"/>
  <c r="G175" i="47"/>
  <c r="G53" i="47"/>
  <c r="I53" i="47"/>
  <c r="I175" i="47"/>
  <c r="J90" i="56"/>
  <c r="J251" i="56" s="1"/>
  <c r="BB252" i="46"/>
  <c r="I54" i="47"/>
  <c r="I176" i="47"/>
  <c r="BF214" i="46"/>
  <c r="BD248" i="46"/>
  <c r="L86" i="56"/>
  <c r="BS98" i="46"/>
  <c r="CO98" i="46" s="1"/>
  <c r="E98" i="56"/>
  <c r="D98" i="56" s="1"/>
  <c r="K96" i="44" s="1"/>
  <c r="L96" i="44" s="1"/>
  <c r="BS105" i="46"/>
  <c r="CO105" i="46" s="1"/>
  <c r="E105" i="56"/>
  <c r="D105" i="56" s="1"/>
  <c r="K103" i="44" s="1"/>
  <c r="L103" i="44" s="1"/>
  <c r="BS115" i="46"/>
  <c r="CO115" i="46" s="1"/>
  <c r="E115" i="56"/>
  <c r="D115" i="56" s="1"/>
  <c r="K113" i="44" s="1"/>
  <c r="L113" i="44" s="1"/>
  <c r="E87" i="56"/>
  <c r="BS87" i="46"/>
  <c r="CO87" i="46" s="1"/>
  <c r="BS109" i="46"/>
  <c r="CO109" i="46" s="1"/>
  <c r="E109" i="56"/>
  <c r="D109" i="56" s="1"/>
  <c r="K107" i="44" s="1"/>
  <c r="L107" i="44" s="1"/>
  <c r="E89" i="56"/>
  <c r="BS89" i="46"/>
  <c r="CO89" i="46" s="1"/>
  <c r="BS107" i="46"/>
  <c r="CO107" i="46" s="1"/>
  <c r="E107" i="56"/>
  <c r="D107" i="56" s="1"/>
  <c r="K105" i="44" s="1"/>
  <c r="L105" i="44" s="1"/>
  <c r="M53" i="47"/>
  <c r="M175" i="47"/>
  <c r="Q176" i="47"/>
  <c r="Q54" i="47"/>
  <c r="P90" i="56"/>
  <c r="P251" i="56" s="1"/>
  <c r="BH252" i="46"/>
  <c r="M86" i="56"/>
  <c r="BE248" i="46"/>
  <c r="BG214" i="46"/>
  <c r="BG252" i="46"/>
  <c r="O90" i="56"/>
  <c r="O251" i="56" s="1"/>
  <c r="N176" i="47"/>
  <c r="N54" i="47"/>
  <c r="S53" i="47"/>
  <c r="S175" i="47"/>
  <c r="S177" i="47"/>
  <c r="S351" i="47" s="1"/>
  <c r="S104" i="47"/>
  <c r="W53" i="47"/>
  <c r="W175" i="47"/>
  <c r="C23" i="73"/>
  <c r="V53" i="47"/>
  <c r="V175" i="47"/>
  <c r="P176" i="47"/>
  <c r="P54" i="47"/>
  <c r="AY252" i="46"/>
  <c r="G90" i="56"/>
  <c r="G251" i="56" s="1"/>
  <c r="C27" i="73"/>
  <c r="D233" i="47"/>
  <c r="J175" i="47"/>
  <c r="J53" i="47"/>
  <c r="J176" i="47"/>
  <c r="J54" i="47"/>
  <c r="S86" i="56"/>
  <c r="BM214" i="46"/>
  <c r="BK248" i="46"/>
  <c r="I104" i="47"/>
  <c r="I177" i="47"/>
  <c r="I351" i="47" s="1"/>
  <c r="C24" i="70"/>
  <c r="D23" i="78"/>
  <c r="C27" i="78"/>
  <c r="D27" i="78" s="1"/>
  <c r="K53" i="47"/>
  <c r="K175" i="47"/>
  <c r="L90" i="56"/>
  <c r="L251" i="56" s="1"/>
  <c r="BD252" i="46"/>
  <c r="K104" i="47"/>
  <c r="K177" i="47"/>
  <c r="K351" i="47" s="1"/>
  <c r="BS118" i="46"/>
  <c r="CO118" i="46" s="1"/>
  <c r="E118" i="56"/>
  <c r="D118" i="56" s="1"/>
  <c r="K116" i="44" s="1"/>
  <c r="L116" i="44" s="1"/>
  <c r="AW252" i="46"/>
  <c r="BS90" i="46"/>
  <c r="E90" i="56"/>
  <c r="BS100" i="46"/>
  <c r="CO100" i="46" s="1"/>
  <c r="E100" i="56"/>
  <c r="D100" i="56" s="1"/>
  <c r="K98" i="44" s="1"/>
  <c r="L98" i="44" s="1"/>
  <c r="BS93" i="46"/>
  <c r="CO93" i="46" s="1"/>
  <c r="E93" i="56"/>
  <c r="E111" i="56"/>
  <c r="D111" i="56" s="1"/>
  <c r="K109" i="44" s="1"/>
  <c r="L109" i="44" s="1"/>
  <c r="BS111" i="46"/>
  <c r="CO111" i="46" s="1"/>
  <c r="E108" i="56"/>
  <c r="D108" i="56" s="1"/>
  <c r="K106" i="44" s="1"/>
  <c r="L106" i="44" s="1"/>
  <c r="BS108" i="46"/>
  <c r="CO108" i="46" s="1"/>
  <c r="N90" i="56"/>
  <c r="N251" i="56" s="1"/>
  <c r="BF252" i="46"/>
  <c r="N86" i="56"/>
  <c r="BF248" i="46"/>
  <c r="BH214" i="46"/>
  <c r="M104" i="47"/>
  <c r="M177" i="47"/>
  <c r="M351" i="47" s="1"/>
  <c r="BJ252" i="46"/>
  <c r="R90" i="56"/>
  <c r="R251" i="56" s="1"/>
  <c r="BH248" i="46"/>
  <c r="BJ214" i="46"/>
  <c r="P86" i="56"/>
  <c r="O175" i="47"/>
  <c r="O53" i="47"/>
  <c r="O177" i="47"/>
  <c r="O351" i="47" s="1"/>
  <c r="O104" i="47"/>
  <c r="C30" i="75"/>
  <c r="D235" i="47"/>
  <c r="H54" i="47"/>
  <c r="H176" i="47"/>
  <c r="H53" i="47"/>
  <c r="H175" i="47"/>
  <c r="BG248" i="46"/>
  <c r="BG259" i="46" s="1"/>
  <c r="O86" i="56"/>
  <c r="BI214" i="46"/>
  <c r="W90" i="56"/>
  <c r="W251" i="56" s="1"/>
  <c r="BO252" i="46"/>
  <c r="Q86" i="56"/>
  <c r="BK214" i="46"/>
  <c r="BI248" i="46"/>
  <c r="Q90" i="56"/>
  <c r="Q251" i="56" s="1"/>
  <c r="BI252" i="46"/>
  <c r="U175" i="47"/>
  <c r="U53" i="47"/>
  <c r="F54" i="47"/>
  <c r="F176" i="47"/>
  <c r="E54" i="47"/>
  <c r="E176" i="47"/>
  <c r="E175" i="47"/>
  <c r="E53" i="47"/>
  <c r="T175" i="47"/>
  <c r="T53" i="47"/>
  <c r="BM248" i="46"/>
  <c r="BO214" i="46"/>
  <c r="U86" i="56"/>
  <c r="BM252" i="46"/>
  <c r="U90" i="56"/>
  <c r="U251" i="56" s="1"/>
  <c r="T177" i="47"/>
  <c r="T351" i="47" s="1"/>
  <c r="T104" i="47"/>
  <c r="J177" i="47"/>
  <c r="J351" i="47" s="1"/>
  <c r="J104" i="47"/>
  <c r="R175" i="47"/>
  <c r="R53" i="47"/>
  <c r="AZ252" i="46"/>
  <c r="H90" i="56"/>
  <c r="H251" i="56" s="1"/>
  <c r="E101" i="56"/>
  <c r="D101" i="56" s="1"/>
  <c r="K99" i="44" s="1"/>
  <c r="L99" i="44" s="1"/>
  <c r="BS101" i="46"/>
  <c r="CO101" i="46" s="1"/>
  <c r="BS113" i="46"/>
  <c r="CO113" i="46" s="1"/>
  <c r="E113" i="56"/>
  <c r="D113" i="56" s="1"/>
  <c r="K111" i="44" s="1"/>
  <c r="L111" i="44" s="1"/>
  <c r="BS106" i="46"/>
  <c r="CO106" i="46" s="1"/>
  <c r="E106" i="56"/>
  <c r="D106" i="56" s="1"/>
  <c r="K104" i="44" s="1"/>
  <c r="L104" i="44" s="1"/>
  <c r="BS116" i="46"/>
  <c r="CO116" i="46" s="1"/>
  <c r="E116" i="56"/>
  <c r="D116" i="56" s="1"/>
  <c r="K114" i="44" s="1"/>
  <c r="L114" i="44" s="1"/>
  <c r="BS119" i="46"/>
  <c r="CO119" i="46" s="1"/>
  <c r="E119" i="56"/>
  <c r="D119" i="56" s="1"/>
  <c r="K117" i="44" s="1"/>
  <c r="L117" i="44" s="1"/>
  <c r="BS117" i="46"/>
  <c r="CO117" i="46" s="1"/>
  <c r="E117" i="56"/>
  <c r="D117" i="56" s="1"/>
  <c r="K115" i="44" s="1"/>
  <c r="L115" i="44" s="1"/>
  <c r="E112" i="56"/>
  <c r="D112" i="56" s="1"/>
  <c r="K110" i="44" s="1"/>
  <c r="L110" i="44" s="1"/>
  <c r="BS112" i="46"/>
  <c r="CO112" i="46" s="1"/>
  <c r="Q53" i="47"/>
  <c r="Q175" i="47"/>
  <c r="Q104" i="47"/>
  <c r="Q177" i="47"/>
  <c r="Q351" i="47" s="1"/>
  <c r="D65" i="57"/>
  <c r="C65" i="57" s="1"/>
  <c r="C63" i="57"/>
  <c r="C64" i="57" s="1"/>
  <c r="C30" i="74"/>
  <c r="D234" i="47"/>
  <c r="BE252" i="46"/>
  <c r="M90" i="56"/>
  <c r="M251" i="56" s="1"/>
  <c r="L177" i="47"/>
  <c r="L351" i="47" s="1"/>
  <c r="L104" i="47"/>
  <c r="N177" i="47"/>
  <c r="N351" i="47" s="1"/>
  <c r="N104" i="47"/>
  <c r="BL248" i="46"/>
  <c r="BL259" i="46" s="1"/>
  <c r="T86" i="56"/>
  <c r="BN214" i="46"/>
  <c r="S176" i="47"/>
  <c r="S54" i="47"/>
  <c r="X86" i="56"/>
  <c r="BP248" i="46"/>
  <c r="BP259" i="46" s="1"/>
  <c r="BR214" i="46"/>
  <c r="V176" i="47"/>
  <c r="V54" i="47"/>
  <c r="W86" i="56"/>
  <c r="BQ214" i="46"/>
  <c r="BO248" i="46"/>
  <c r="P175" i="47"/>
  <c r="P53" i="47"/>
  <c r="V86" i="56"/>
  <c r="BP214" i="46"/>
  <c r="BN248" i="46"/>
  <c r="V90" i="56"/>
  <c r="V251" i="56" s="1"/>
  <c r="BN252" i="46"/>
  <c r="F104" i="47"/>
  <c r="F177" i="47"/>
  <c r="F351" i="47" s="1"/>
  <c r="AX252" i="46"/>
  <c r="F90" i="56"/>
  <c r="F251" i="56" s="1"/>
  <c r="E104" i="47"/>
  <c r="E177" i="47"/>
  <c r="E351" i="47" s="1"/>
  <c r="BH259" i="46" l="1"/>
  <c r="BO259" i="46"/>
  <c r="BI259" i="46"/>
  <c r="BC259" i="46"/>
  <c r="BK259" i="46"/>
  <c r="BM259" i="46"/>
  <c r="E299" i="47"/>
  <c r="E55" i="47"/>
  <c r="E257" i="47" s="1"/>
  <c r="F55" i="47"/>
  <c r="F257" i="47" s="1"/>
  <c r="F299" i="47"/>
  <c r="Q55" i="47"/>
  <c r="Q257" i="47" s="1"/>
  <c r="Q299" i="47"/>
  <c r="Q247" i="56"/>
  <c r="Q258" i="56" s="1"/>
  <c r="Q215" i="56"/>
  <c r="P19" i="57"/>
  <c r="P101" i="47"/>
  <c r="N101" i="47"/>
  <c r="O247" i="56"/>
  <c r="O258" i="56" s="1"/>
  <c r="N19" i="57"/>
  <c r="O215" i="56"/>
  <c r="O299" i="47"/>
  <c r="O55" i="47"/>
  <c r="O257" i="47" s="1"/>
  <c r="P215" i="56"/>
  <c r="O101" i="47"/>
  <c r="O19" i="57"/>
  <c r="P247" i="56"/>
  <c r="P258" i="56" s="1"/>
  <c r="BF259" i="46"/>
  <c r="D104" i="47"/>
  <c r="D93" i="56"/>
  <c r="K93" i="44" s="1"/>
  <c r="L93" i="44" s="1"/>
  <c r="D177" i="47"/>
  <c r="E251" i="56"/>
  <c r="D90" i="56"/>
  <c r="M247" i="56"/>
  <c r="M258" i="56" s="1"/>
  <c r="M215" i="56"/>
  <c r="L101" i="47"/>
  <c r="L19" i="57"/>
  <c r="J19" i="57"/>
  <c r="K247" i="56"/>
  <c r="K258" i="56" s="1"/>
  <c r="J101" i="47"/>
  <c r="K215" i="56"/>
  <c r="E101" i="47"/>
  <c r="F247" i="56"/>
  <c r="F258" i="56" s="1"/>
  <c r="E19" i="57"/>
  <c r="F215" i="56"/>
  <c r="AY259" i="46"/>
  <c r="AW259" i="46"/>
  <c r="G101" i="47"/>
  <c r="H247" i="56"/>
  <c r="H258" i="56" s="1"/>
  <c r="G19" i="57"/>
  <c r="H215" i="56"/>
  <c r="V247" i="56"/>
  <c r="V258" i="56" s="1"/>
  <c r="U19" i="57"/>
  <c r="U101" i="47"/>
  <c r="V215" i="56"/>
  <c r="N55" i="47"/>
  <c r="N257" i="47" s="1"/>
  <c r="N299" i="47"/>
  <c r="J55" i="47"/>
  <c r="J257" i="47" s="1"/>
  <c r="J299" i="47"/>
  <c r="N215" i="56"/>
  <c r="N247" i="56"/>
  <c r="N258" i="56" s="1"/>
  <c r="M19" i="57"/>
  <c r="M101" i="47"/>
  <c r="CO90" i="46"/>
  <c r="BQ252" i="46"/>
  <c r="K19" i="57"/>
  <c r="K101" i="47"/>
  <c r="L247" i="56"/>
  <c r="L258" i="56" s="1"/>
  <c r="L215" i="56"/>
  <c r="AX259" i="46"/>
  <c r="V55" i="47"/>
  <c r="V257" i="47" s="1"/>
  <c r="V299" i="47"/>
  <c r="W55" i="47"/>
  <c r="W257" i="47" s="1"/>
  <c r="W299" i="47"/>
  <c r="H55" i="47"/>
  <c r="H257" i="47" s="1"/>
  <c r="H299" i="47"/>
  <c r="BJ259" i="46"/>
  <c r="I19" i="57"/>
  <c r="J215" i="56"/>
  <c r="I101" i="47"/>
  <c r="J247" i="56"/>
  <c r="J258" i="56" s="1"/>
  <c r="G299" i="47"/>
  <c r="G55" i="47"/>
  <c r="G257" i="47" s="1"/>
  <c r="W247" i="56"/>
  <c r="W258" i="56" s="1"/>
  <c r="V101" i="47"/>
  <c r="V19" i="57"/>
  <c r="W215" i="56"/>
  <c r="C235" i="47"/>
  <c r="C388" i="47" s="1"/>
  <c r="D388" i="47"/>
  <c r="M299" i="47"/>
  <c r="M55" i="47"/>
  <c r="M257" i="47" s="1"/>
  <c r="K299" i="47"/>
  <c r="K55" i="47"/>
  <c r="K257" i="47" s="1"/>
  <c r="R101" i="47"/>
  <c r="S247" i="56"/>
  <c r="S258" i="56" s="1"/>
  <c r="R19" i="57"/>
  <c r="S215" i="56"/>
  <c r="S55" i="47"/>
  <c r="S257" i="47" s="1"/>
  <c r="S299" i="47"/>
  <c r="D103" i="47"/>
  <c r="D89" i="56"/>
  <c r="K89" i="44" s="1"/>
  <c r="L89" i="44" s="1"/>
  <c r="D102" i="47"/>
  <c r="D87" i="56"/>
  <c r="K87" i="44" s="1"/>
  <c r="L87" i="44" s="1"/>
  <c r="BD259" i="46"/>
  <c r="G215" i="56"/>
  <c r="F19" i="57"/>
  <c r="G247" i="56"/>
  <c r="G258" i="56" s="1"/>
  <c r="F101" i="47"/>
  <c r="U299" i="47"/>
  <c r="U55" i="47"/>
  <c r="U257" i="47" s="1"/>
  <c r="I215" i="56"/>
  <c r="H19" i="57"/>
  <c r="I247" i="56"/>
  <c r="I258" i="56" s="1"/>
  <c r="H101" i="47"/>
  <c r="Q19" i="57"/>
  <c r="R247" i="56"/>
  <c r="R258" i="56" s="1"/>
  <c r="R215" i="56"/>
  <c r="Q101" i="47"/>
  <c r="E247" i="56"/>
  <c r="D86" i="56"/>
  <c r="D19" i="57"/>
  <c r="D101" i="47"/>
  <c r="E215" i="56"/>
  <c r="BB259" i="46"/>
  <c r="R299" i="47"/>
  <c r="R55" i="47"/>
  <c r="R257" i="47" s="1"/>
  <c r="BN259" i="46"/>
  <c r="X215" i="56"/>
  <c r="W101" i="47"/>
  <c r="W19" i="57"/>
  <c r="X247" i="56"/>
  <c r="X258" i="56" s="1"/>
  <c r="S101" i="47"/>
  <c r="T247" i="56"/>
  <c r="T258" i="56" s="1"/>
  <c r="T215" i="56"/>
  <c r="S19" i="57"/>
  <c r="L55" i="47"/>
  <c r="L257" i="47" s="1"/>
  <c r="L299" i="47"/>
  <c r="D387" i="47"/>
  <c r="C234" i="47"/>
  <c r="C387" i="47" s="1"/>
  <c r="T299" i="47"/>
  <c r="T55" i="47"/>
  <c r="T257" i="47" s="1"/>
  <c r="U215" i="56"/>
  <c r="U247" i="56"/>
  <c r="U258" i="56" s="1"/>
  <c r="T101" i="47"/>
  <c r="T19" i="57"/>
  <c r="I299" i="47"/>
  <c r="I55" i="47"/>
  <c r="I257" i="47" s="1"/>
  <c r="D386" i="47"/>
  <c r="C233" i="47"/>
  <c r="C386" i="47" s="1"/>
  <c r="BE259" i="46"/>
  <c r="P299" i="47"/>
  <c r="P55" i="47"/>
  <c r="P257" i="47" s="1"/>
  <c r="BA259" i="46"/>
  <c r="BQ248" i="46"/>
  <c r="BS214" i="46"/>
  <c r="CO86" i="46"/>
  <c r="AZ259" i="46"/>
  <c r="E258" i="56" l="1"/>
  <c r="BQ259" i="46"/>
  <c r="T174" i="47"/>
  <c r="T298" i="47"/>
  <c r="T301" i="47" s="1"/>
  <c r="T324" i="47" s="1"/>
  <c r="T107" i="47"/>
  <c r="T136" i="47" s="1"/>
  <c r="T16" i="47" s="1"/>
  <c r="T52" i="47"/>
  <c r="H21" i="57"/>
  <c r="H77" i="57" s="1"/>
  <c r="H24" i="57"/>
  <c r="F298" i="47"/>
  <c r="F301" i="47" s="1"/>
  <c r="F324" i="47" s="1"/>
  <c r="F107" i="47"/>
  <c r="F136" i="47" s="1"/>
  <c r="F16" i="47" s="1"/>
  <c r="F52" i="47"/>
  <c r="F174" i="47"/>
  <c r="D54" i="47"/>
  <c r="C54" i="47" s="1"/>
  <c r="C103" i="47"/>
  <c r="D176" i="47"/>
  <c r="C176" i="47" s="1"/>
  <c r="H216" i="46"/>
  <c r="S24" i="57"/>
  <c r="S21" i="57"/>
  <c r="S77" i="57" s="1"/>
  <c r="E216" i="56"/>
  <c r="Q24" i="57"/>
  <c r="Q21" i="57"/>
  <c r="Q77" i="57" s="1"/>
  <c r="K174" i="47"/>
  <c r="K52" i="47"/>
  <c r="K107" i="47"/>
  <c r="K136" i="47" s="1"/>
  <c r="K16" i="47" s="1"/>
  <c r="K298" i="47"/>
  <c r="K301" i="47" s="1"/>
  <c r="K324" i="47" s="1"/>
  <c r="M298" i="47"/>
  <c r="M301" i="47" s="1"/>
  <c r="M324" i="47" s="1"/>
  <c r="M52" i="47"/>
  <c r="M174" i="47"/>
  <c r="M107" i="47"/>
  <c r="M136" i="47" s="1"/>
  <c r="M16" i="47" s="1"/>
  <c r="C177" i="47"/>
  <c r="C351" i="47" s="1"/>
  <c r="D351" i="47"/>
  <c r="D247" i="56"/>
  <c r="K86" i="44"/>
  <c r="D215" i="56"/>
  <c r="I216" i="46" s="1"/>
  <c r="W24" i="57"/>
  <c r="W21" i="57"/>
  <c r="W77" i="57" s="1"/>
  <c r="D174" i="47"/>
  <c r="D52" i="47"/>
  <c r="D107" i="47"/>
  <c r="D136" i="47" s="1"/>
  <c r="D298" i="47"/>
  <c r="C101" i="47"/>
  <c r="Q174" i="47"/>
  <c r="Q52" i="47"/>
  <c r="Q107" i="47"/>
  <c r="Q136" i="47" s="1"/>
  <c r="Q16" i="47" s="1"/>
  <c r="Q298" i="47"/>
  <c r="Q301" i="47" s="1"/>
  <c r="Q324" i="47" s="1"/>
  <c r="H298" i="47"/>
  <c r="H301" i="47" s="1"/>
  <c r="H324" i="47" s="1"/>
  <c r="H174" i="47"/>
  <c r="H107" i="47"/>
  <c r="H136" i="47" s="1"/>
  <c r="H16" i="47" s="1"/>
  <c r="H52" i="47"/>
  <c r="F21" i="57"/>
  <c r="F77" i="57" s="1"/>
  <c r="F24" i="57"/>
  <c r="C102" i="47"/>
  <c r="D175" i="47"/>
  <c r="C175" i="47" s="1"/>
  <c r="D53" i="47"/>
  <c r="C53" i="47" s="1"/>
  <c r="R298" i="47"/>
  <c r="R301" i="47" s="1"/>
  <c r="R324" i="47" s="1"/>
  <c r="R174" i="47"/>
  <c r="R52" i="47"/>
  <c r="R107" i="47"/>
  <c r="R136" i="47" s="1"/>
  <c r="R16" i="47" s="1"/>
  <c r="V21" i="57"/>
  <c r="V77" i="57" s="1"/>
  <c r="V24" i="57"/>
  <c r="I21" i="57"/>
  <c r="I77" i="57" s="1"/>
  <c r="I24" i="57"/>
  <c r="K21" i="57"/>
  <c r="K77" i="57" s="1"/>
  <c r="K24" i="57"/>
  <c r="M21" i="57"/>
  <c r="M77" i="57" s="1"/>
  <c r="M24" i="57"/>
  <c r="U52" i="47"/>
  <c r="U107" i="47"/>
  <c r="U136" i="47" s="1"/>
  <c r="U16" i="47" s="1"/>
  <c r="U174" i="47"/>
  <c r="U298" i="47"/>
  <c r="U301" i="47" s="1"/>
  <c r="U324" i="47" s="1"/>
  <c r="G21" i="57"/>
  <c r="G77" i="57" s="1"/>
  <c r="G24" i="57"/>
  <c r="E174" i="47"/>
  <c r="E298" i="47"/>
  <c r="E301" i="47" s="1"/>
  <c r="E324" i="47" s="1"/>
  <c r="E52" i="47"/>
  <c r="E107" i="47"/>
  <c r="E136" i="47" s="1"/>
  <c r="E16" i="47" s="1"/>
  <c r="J24" i="57"/>
  <c r="J21" i="57"/>
  <c r="J77" i="57" s="1"/>
  <c r="O21" i="57"/>
  <c r="O77" i="57" s="1"/>
  <c r="O24" i="57"/>
  <c r="N298" i="47"/>
  <c r="N301" i="47" s="1"/>
  <c r="N324" i="47" s="1"/>
  <c r="N52" i="47"/>
  <c r="N174" i="47"/>
  <c r="N107" i="47"/>
  <c r="N136" i="47" s="1"/>
  <c r="N16" i="47" s="1"/>
  <c r="R24" i="57"/>
  <c r="R21" i="57"/>
  <c r="R77" i="57" s="1"/>
  <c r="I52" i="47"/>
  <c r="I107" i="47"/>
  <c r="I136" i="47" s="1"/>
  <c r="I16" i="47" s="1"/>
  <c r="I298" i="47"/>
  <c r="I301" i="47" s="1"/>
  <c r="I324" i="47" s="1"/>
  <c r="I174" i="47"/>
  <c r="T24" i="57"/>
  <c r="T21" i="57"/>
  <c r="T77" i="57" s="1"/>
  <c r="W107" i="47"/>
  <c r="W136" i="47" s="1"/>
  <c r="W16" i="47" s="1"/>
  <c r="W298" i="47"/>
  <c r="W301" i="47" s="1"/>
  <c r="W324" i="47" s="1"/>
  <c r="W174" i="47"/>
  <c r="W52" i="47"/>
  <c r="D24" i="57"/>
  <c r="C19" i="57"/>
  <c r="D21" i="57"/>
  <c r="D77" i="57" s="1"/>
  <c r="V52" i="47"/>
  <c r="V107" i="47"/>
  <c r="V136" i="47" s="1"/>
  <c r="V16" i="47" s="1"/>
  <c r="V174" i="47"/>
  <c r="V298" i="47"/>
  <c r="V301" i="47" s="1"/>
  <c r="V324" i="47" s="1"/>
  <c r="U24" i="57"/>
  <c r="U21" i="57"/>
  <c r="U77" i="57" s="1"/>
  <c r="L24" i="57"/>
  <c r="L21" i="57"/>
  <c r="L77" i="57" s="1"/>
  <c r="K90" i="44"/>
  <c r="D251" i="56"/>
  <c r="C104" i="47"/>
  <c r="C299" i="47" s="1"/>
  <c r="D299" i="47"/>
  <c r="D55" i="47"/>
  <c r="O298" i="47"/>
  <c r="O301" i="47" s="1"/>
  <c r="O324" i="47" s="1"/>
  <c r="O107" i="47"/>
  <c r="O136" i="47" s="1"/>
  <c r="O16" i="47" s="1"/>
  <c r="O174" i="47"/>
  <c r="O52" i="47"/>
  <c r="P107" i="47"/>
  <c r="P136" i="47" s="1"/>
  <c r="P16" i="47" s="1"/>
  <c r="P52" i="47"/>
  <c r="P174" i="47"/>
  <c r="P298" i="47"/>
  <c r="P301" i="47" s="1"/>
  <c r="P324" i="47" s="1"/>
  <c r="S52" i="47"/>
  <c r="S107" i="47"/>
  <c r="S136" i="47" s="1"/>
  <c r="S16" i="47" s="1"/>
  <c r="S174" i="47"/>
  <c r="S298" i="47"/>
  <c r="S301" i="47" s="1"/>
  <c r="S324" i="47" s="1"/>
  <c r="CO214" i="46"/>
  <c r="H218" i="46" s="1"/>
  <c r="E218" i="46" s="1"/>
  <c r="G298" i="47"/>
  <c r="G301" i="47" s="1"/>
  <c r="G324" i="47" s="1"/>
  <c r="G107" i="47"/>
  <c r="G136" i="47" s="1"/>
  <c r="G16" i="47" s="1"/>
  <c r="G174" i="47"/>
  <c r="G52" i="47"/>
  <c r="E21" i="57"/>
  <c r="E77" i="57" s="1"/>
  <c r="E24" i="57"/>
  <c r="J52" i="47"/>
  <c r="J107" i="47"/>
  <c r="J136" i="47" s="1"/>
  <c r="J16" i="47" s="1"/>
  <c r="J298" i="47"/>
  <c r="J301" i="47" s="1"/>
  <c r="J324" i="47" s="1"/>
  <c r="J174" i="47"/>
  <c r="L174" i="47"/>
  <c r="L107" i="47"/>
  <c r="L136" i="47" s="1"/>
  <c r="L16" i="47" s="1"/>
  <c r="L298" i="47"/>
  <c r="L301" i="47" s="1"/>
  <c r="L324" i="47" s="1"/>
  <c r="L52" i="47"/>
  <c r="N24" i="57"/>
  <c r="N21" i="57"/>
  <c r="N77" i="57" s="1"/>
  <c r="P21" i="57"/>
  <c r="P77" i="57" s="1"/>
  <c r="P24" i="57"/>
  <c r="L181" i="47" l="1"/>
  <c r="L237" i="47" s="1"/>
  <c r="L17" i="47" s="1"/>
  <c r="L350" i="47"/>
  <c r="L353" i="47" s="1"/>
  <c r="L390" i="47" s="1"/>
  <c r="J58" i="47"/>
  <c r="J85" i="47" s="1"/>
  <c r="J14" i="47" s="1"/>
  <c r="J256" i="47"/>
  <c r="J259" i="47" s="1"/>
  <c r="J281" i="47" s="1"/>
  <c r="G256" i="47"/>
  <c r="G259" i="47" s="1"/>
  <c r="G281" i="47" s="1"/>
  <c r="G58" i="47"/>
  <c r="G85" i="47" s="1"/>
  <c r="G14" i="47" s="1"/>
  <c r="L256" i="47"/>
  <c r="L259" i="47" s="1"/>
  <c r="L281" i="47" s="1"/>
  <c r="L58" i="47"/>
  <c r="L85" i="47" s="1"/>
  <c r="L14" i="47" s="1"/>
  <c r="J181" i="47"/>
  <c r="J237" i="47" s="1"/>
  <c r="J17" i="47" s="1"/>
  <c r="J350" i="47"/>
  <c r="J353" i="47" s="1"/>
  <c r="J390" i="47" s="1"/>
  <c r="G350" i="47"/>
  <c r="G353" i="47" s="1"/>
  <c r="G390" i="47" s="1"/>
  <c r="G181" i="47"/>
  <c r="G237" i="47" s="1"/>
  <c r="G17" i="47" s="1"/>
  <c r="O256" i="47"/>
  <c r="O259" i="47" s="1"/>
  <c r="O281" i="47" s="1"/>
  <c r="O58" i="47"/>
  <c r="O85" i="47" s="1"/>
  <c r="O14" i="47" s="1"/>
  <c r="C55" i="47"/>
  <c r="C257" i="47" s="1"/>
  <c r="D257" i="47"/>
  <c r="I248" i="44"/>
  <c r="L90" i="44"/>
  <c r="J248" i="44" s="1"/>
  <c r="C24" i="57"/>
  <c r="I350" i="47"/>
  <c r="I353" i="47" s="1"/>
  <c r="I390" i="47" s="1"/>
  <c r="I181" i="47"/>
  <c r="I237" i="47" s="1"/>
  <c r="I17" i="47" s="1"/>
  <c r="N256" i="47"/>
  <c r="N259" i="47" s="1"/>
  <c r="N281" i="47" s="1"/>
  <c r="N58" i="47"/>
  <c r="N85" i="47" s="1"/>
  <c r="N14" i="47" s="1"/>
  <c r="E256" i="47"/>
  <c r="E259" i="47" s="1"/>
  <c r="E281" i="47" s="1"/>
  <c r="E58" i="47"/>
  <c r="E85" i="47" s="1"/>
  <c r="E14" i="47" s="1"/>
  <c r="U58" i="47"/>
  <c r="U85" i="47" s="1"/>
  <c r="U14" i="47" s="1"/>
  <c r="U256" i="47"/>
  <c r="U259" i="47" s="1"/>
  <c r="U281" i="47" s="1"/>
  <c r="R181" i="47"/>
  <c r="R237" i="47" s="1"/>
  <c r="R17" i="47" s="1"/>
  <c r="R350" i="47"/>
  <c r="R353" i="47" s="1"/>
  <c r="R390" i="47" s="1"/>
  <c r="H58" i="47"/>
  <c r="H85" i="47" s="1"/>
  <c r="H14" i="47" s="1"/>
  <c r="H256" i="47"/>
  <c r="H259" i="47" s="1"/>
  <c r="H281" i="47" s="1"/>
  <c r="C107" i="47"/>
  <c r="C298" i="47"/>
  <c r="C301" i="47" s="1"/>
  <c r="C324" i="47" s="1"/>
  <c r="C174" i="47"/>
  <c r="D181" i="47"/>
  <c r="D237" i="47" s="1"/>
  <c r="D350" i="47"/>
  <c r="D353" i="47" s="1"/>
  <c r="D390" i="47" s="1"/>
  <c r="K212" i="44"/>
  <c r="L86" i="44"/>
  <c r="I244" i="44"/>
  <c r="I255" i="44" s="1"/>
  <c r="T58" i="47"/>
  <c r="T85" i="47" s="1"/>
  <c r="T14" i="47" s="1"/>
  <c r="T256" i="47"/>
  <c r="T259" i="47" s="1"/>
  <c r="T281" i="47" s="1"/>
  <c r="S350" i="47"/>
  <c r="S353" i="47" s="1"/>
  <c r="S390" i="47" s="1"/>
  <c r="S181" i="47"/>
  <c r="S237" i="47" s="1"/>
  <c r="S17" i="47" s="1"/>
  <c r="P350" i="47"/>
  <c r="P353" i="47" s="1"/>
  <c r="P390" i="47" s="1"/>
  <c r="P181" i="47"/>
  <c r="P237" i="47" s="1"/>
  <c r="P17" i="47" s="1"/>
  <c r="O350" i="47"/>
  <c r="O353" i="47" s="1"/>
  <c r="O390" i="47" s="1"/>
  <c r="O181" i="47"/>
  <c r="O237" i="47" s="1"/>
  <c r="O17" i="47" s="1"/>
  <c r="V256" i="47"/>
  <c r="V259" i="47" s="1"/>
  <c r="V281" i="47" s="1"/>
  <c r="V58" i="47"/>
  <c r="V85" i="47" s="1"/>
  <c r="V14" i="47" s="1"/>
  <c r="D301" i="47"/>
  <c r="D324" i="47" s="1"/>
  <c r="D258" i="56"/>
  <c r="M181" i="47"/>
  <c r="M237" i="47" s="1"/>
  <c r="M17" i="47" s="1"/>
  <c r="M350" i="47"/>
  <c r="M353" i="47" s="1"/>
  <c r="M390" i="47" s="1"/>
  <c r="P58" i="47"/>
  <c r="P85" i="47" s="1"/>
  <c r="P14" i="47" s="1"/>
  <c r="P256" i="47"/>
  <c r="P259" i="47" s="1"/>
  <c r="P281" i="47" s="1"/>
  <c r="C77" i="57"/>
  <c r="C78" i="57" s="1"/>
  <c r="W58" i="47"/>
  <c r="W85" i="47" s="1"/>
  <c r="W14" i="47" s="1"/>
  <c r="W256" i="47"/>
  <c r="W259" i="47" s="1"/>
  <c r="W281" i="47" s="1"/>
  <c r="E350" i="47"/>
  <c r="E353" i="47" s="1"/>
  <c r="E390" i="47" s="1"/>
  <c r="E181" i="47"/>
  <c r="E237" i="47" s="1"/>
  <c r="E17" i="47" s="1"/>
  <c r="U181" i="47"/>
  <c r="U237" i="47" s="1"/>
  <c r="U17" i="47" s="1"/>
  <c r="U350" i="47"/>
  <c r="U353" i="47" s="1"/>
  <c r="U390" i="47" s="1"/>
  <c r="H181" i="47"/>
  <c r="H237" i="47" s="1"/>
  <c r="H17" i="47" s="1"/>
  <c r="H350" i="47"/>
  <c r="H353" i="47" s="1"/>
  <c r="H390" i="47" s="1"/>
  <c r="Q58" i="47"/>
  <c r="Q85" i="47" s="1"/>
  <c r="Q14" i="47" s="1"/>
  <c r="Q256" i="47"/>
  <c r="Q259" i="47" s="1"/>
  <c r="Q281" i="47" s="1"/>
  <c r="D16" i="47"/>
  <c r="C136" i="47"/>
  <c r="M58" i="47"/>
  <c r="M85" i="47" s="1"/>
  <c r="M14" i="47" s="1"/>
  <c r="M256" i="47"/>
  <c r="M259" i="47" s="1"/>
  <c r="M281" i="47" s="1"/>
  <c r="K256" i="47"/>
  <c r="K259" i="47" s="1"/>
  <c r="K281" i="47" s="1"/>
  <c r="K58" i="47"/>
  <c r="K85" i="47" s="1"/>
  <c r="K14" i="47" s="1"/>
  <c r="F181" i="47"/>
  <c r="F237" i="47" s="1"/>
  <c r="F17" i="47" s="1"/>
  <c r="F350" i="47"/>
  <c r="F353" i="47" s="1"/>
  <c r="F390" i="47" s="1"/>
  <c r="S58" i="47"/>
  <c r="S85" i="47" s="1"/>
  <c r="S14" i="47" s="1"/>
  <c r="S256" i="47"/>
  <c r="S259" i="47" s="1"/>
  <c r="S281" i="47" s="1"/>
  <c r="V181" i="47"/>
  <c r="V237" i="47" s="1"/>
  <c r="V17" i="47" s="1"/>
  <c r="V350" i="47"/>
  <c r="V353" i="47" s="1"/>
  <c r="V390" i="47" s="1"/>
  <c r="C22" i="57"/>
  <c r="H23" i="57"/>
  <c r="H25" i="57" s="1"/>
  <c r="I23" i="57"/>
  <c r="I25" i="57" s="1"/>
  <c r="U23" i="57"/>
  <c r="U25" i="57" s="1"/>
  <c r="M23" i="57"/>
  <c r="M25" i="57" s="1"/>
  <c r="S23" i="57"/>
  <c r="S25" i="57" s="1"/>
  <c r="V23" i="57"/>
  <c r="V25" i="57" s="1"/>
  <c r="O23" i="57"/>
  <c r="O25" i="57" s="1"/>
  <c r="J23" i="57"/>
  <c r="J25" i="57" s="1"/>
  <c r="K23" i="57"/>
  <c r="K25" i="57" s="1"/>
  <c r="L23" i="57"/>
  <c r="L25" i="57" s="1"/>
  <c r="E23" i="57"/>
  <c r="E25" i="57" s="1"/>
  <c r="T23" i="57"/>
  <c r="T25" i="57" s="1"/>
  <c r="F23" i="57"/>
  <c r="F25" i="57" s="1"/>
  <c r="C21" i="57"/>
  <c r="Q23" i="57"/>
  <c r="Q25" i="57" s="1"/>
  <c r="W23" i="57"/>
  <c r="W25" i="57" s="1"/>
  <c r="N23" i="57"/>
  <c r="N25" i="57" s="1"/>
  <c r="G23" i="57"/>
  <c r="G25" i="57" s="1"/>
  <c r="P23" i="57"/>
  <c r="P25" i="57" s="1"/>
  <c r="R23" i="57"/>
  <c r="R25" i="57" s="1"/>
  <c r="C20" i="57"/>
  <c r="W350" i="47"/>
  <c r="W353" i="47" s="1"/>
  <c r="W390" i="47" s="1"/>
  <c r="W181" i="47"/>
  <c r="W237" i="47" s="1"/>
  <c r="W17" i="47" s="1"/>
  <c r="I256" i="47"/>
  <c r="I259" i="47" s="1"/>
  <c r="I281" i="47" s="1"/>
  <c r="I58" i="47"/>
  <c r="I85" i="47" s="1"/>
  <c r="I14" i="47" s="1"/>
  <c r="N350" i="47"/>
  <c r="N353" i="47" s="1"/>
  <c r="N390" i="47" s="1"/>
  <c r="N181" i="47"/>
  <c r="N237" i="47" s="1"/>
  <c r="N17" i="47" s="1"/>
  <c r="R256" i="47"/>
  <c r="R259" i="47" s="1"/>
  <c r="R281" i="47" s="1"/>
  <c r="R58" i="47"/>
  <c r="R85" i="47" s="1"/>
  <c r="R14" i="47" s="1"/>
  <c r="Q350" i="47"/>
  <c r="Q353" i="47" s="1"/>
  <c r="Q390" i="47" s="1"/>
  <c r="Q181" i="47"/>
  <c r="Q237" i="47" s="1"/>
  <c r="Q17" i="47" s="1"/>
  <c r="D256" i="47"/>
  <c r="C52" i="47"/>
  <c r="D58" i="47"/>
  <c r="D85" i="47" s="1"/>
  <c r="D14" i="47" s="1"/>
  <c r="K350" i="47"/>
  <c r="K353" i="47" s="1"/>
  <c r="K390" i="47" s="1"/>
  <c r="K181" i="47"/>
  <c r="K237" i="47" s="1"/>
  <c r="K17" i="47" s="1"/>
  <c r="F256" i="47"/>
  <c r="F259" i="47" s="1"/>
  <c r="F281" i="47" s="1"/>
  <c r="F58" i="47"/>
  <c r="F85" i="47" s="1"/>
  <c r="F14" i="47" s="1"/>
  <c r="T181" i="47"/>
  <c r="T237" i="47" s="1"/>
  <c r="T17" i="47" s="1"/>
  <c r="T350" i="47"/>
  <c r="T353" i="47" s="1"/>
  <c r="T390" i="47" s="1"/>
  <c r="D259" i="47" l="1"/>
  <c r="D281" i="47" s="1"/>
  <c r="E67" i="57"/>
  <c r="E71" i="57" s="1"/>
  <c r="E81" i="57" s="1"/>
  <c r="E75" i="57"/>
  <c r="E79" i="57"/>
  <c r="C58" i="47"/>
  <c r="C85" i="47" s="1"/>
  <c r="C256" i="47"/>
  <c r="C259" i="47" s="1"/>
  <c r="C281" i="47" s="1"/>
  <c r="Q75" i="57"/>
  <c r="Q67" i="57"/>
  <c r="Q71" i="57" s="1"/>
  <c r="Q81" i="57" s="1"/>
  <c r="Q79" i="57"/>
  <c r="M67" i="57"/>
  <c r="M71" i="57" s="1"/>
  <c r="M81" i="57" s="1"/>
  <c r="M75" i="57"/>
  <c r="M79" i="57"/>
  <c r="N75" i="57"/>
  <c r="N67" i="57"/>
  <c r="N71" i="57" s="1"/>
  <c r="N81" i="57" s="1"/>
  <c r="N79" i="57"/>
  <c r="F79" i="57"/>
  <c r="F75" i="57"/>
  <c r="F67" i="57"/>
  <c r="F71" i="57" s="1"/>
  <c r="F81" i="57" s="1"/>
  <c r="L79" i="57"/>
  <c r="L67" i="57"/>
  <c r="L71" i="57" s="1"/>
  <c r="L81" i="57" s="1"/>
  <c r="L75" i="57"/>
  <c r="V79" i="57"/>
  <c r="V75" i="57"/>
  <c r="V67" i="57"/>
  <c r="V71" i="57" s="1"/>
  <c r="V81" i="57" s="1"/>
  <c r="I79" i="57"/>
  <c r="I67" i="57"/>
  <c r="I71" i="57" s="1"/>
  <c r="I81" i="57" s="1"/>
  <c r="I75" i="57"/>
  <c r="R75" i="57"/>
  <c r="R67" i="57"/>
  <c r="R71" i="57" s="1"/>
  <c r="R81" i="57" s="1"/>
  <c r="R79" i="57"/>
  <c r="W79" i="57"/>
  <c r="W75" i="57"/>
  <c r="W67" i="57"/>
  <c r="W71" i="57" s="1"/>
  <c r="W81" i="57" s="1"/>
  <c r="T79" i="57"/>
  <c r="T67" i="57"/>
  <c r="T71" i="57" s="1"/>
  <c r="T81" i="57" s="1"/>
  <c r="T75" i="57"/>
  <c r="K75" i="57"/>
  <c r="K67" i="57"/>
  <c r="K71" i="57" s="1"/>
  <c r="K81" i="57" s="1"/>
  <c r="K79" i="57"/>
  <c r="S67" i="57"/>
  <c r="S71" i="57" s="1"/>
  <c r="S81" i="57" s="1"/>
  <c r="S75" i="57"/>
  <c r="S79" i="57"/>
  <c r="H75" i="57"/>
  <c r="H67" i="57"/>
  <c r="H71" i="57" s="1"/>
  <c r="H81" i="57" s="1"/>
  <c r="H79" i="57"/>
  <c r="D17" i="47"/>
  <c r="C237" i="47"/>
  <c r="P67" i="57"/>
  <c r="P71" i="57" s="1"/>
  <c r="P81" i="57" s="1"/>
  <c r="P79" i="57"/>
  <c r="P75" i="57"/>
  <c r="J79" i="57"/>
  <c r="J75" i="57"/>
  <c r="J67" i="57"/>
  <c r="J71" i="57" s="1"/>
  <c r="J81" i="57" s="1"/>
  <c r="L212" i="44"/>
  <c r="H217" i="46" s="1"/>
  <c r="J244" i="44"/>
  <c r="J255" i="44" s="1"/>
  <c r="C181" i="47"/>
  <c r="C350" i="47"/>
  <c r="C353" i="47" s="1"/>
  <c r="C390" i="47" s="1"/>
  <c r="G75" i="57"/>
  <c r="G79" i="57"/>
  <c r="G67" i="57"/>
  <c r="G71" i="57" s="1"/>
  <c r="G81" i="57" s="1"/>
  <c r="D25" i="57"/>
  <c r="C23" i="57"/>
  <c r="C25" i="57" s="1"/>
  <c r="C75" i="57" s="1"/>
  <c r="O67" i="57"/>
  <c r="O71" i="57" s="1"/>
  <c r="O81" i="57" s="1"/>
  <c r="O75" i="57"/>
  <c r="O79" i="57"/>
  <c r="U79" i="57"/>
  <c r="U67" i="57"/>
  <c r="U71" i="57" s="1"/>
  <c r="U81" i="57" s="1"/>
  <c r="U75" i="57"/>
  <c r="D79" i="57" l="1"/>
  <c r="C79" i="57" s="1"/>
  <c r="D75" i="57"/>
  <c r="D67" i="57"/>
  <c r="D71" i="57" l="1"/>
  <c r="C67" i="57"/>
  <c r="C71" i="57" l="1"/>
  <c r="C81" i="57" s="1"/>
  <c r="D81" i="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dsarkar</author>
  </authors>
  <commentList>
    <comment ref="D19" authorId="0" shapeId="0" xr:uid="{00000000-0006-0000-0200-000001000000}">
      <text>
        <r>
          <rPr>
            <b/>
            <sz val="8"/>
            <color indexed="81"/>
            <rFont val="Tahoma"/>
            <family val="2"/>
          </rPr>
          <t xml:space="preserve">You can write your custom class type in this column </t>
        </r>
      </text>
    </comment>
  </commentList>
</comments>
</file>

<file path=xl/sharedStrings.xml><?xml version="1.0" encoding="utf-8"?>
<sst xmlns="http://schemas.openxmlformats.org/spreadsheetml/2006/main" count="7699" uniqueCount="1811">
  <si>
    <t>Accumulated Amortization</t>
  </si>
  <si>
    <t>Accumulated Amortization of Electric Plant Acquisition Adjustment</t>
  </si>
  <si>
    <t>Accrued Interest on Long Term Debt</t>
  </si>
  <si>
    <t>Advertising Expenses</t>
  </si>
  <si>
    <t>Underground Distribution Lines and Feeders - Operation Labour</t>
  </si>
  <si>
    <t>NFA ECC</t>
  </si>
  <si>
    <t>Net Fixed Assets Excluding Capital Contribution</t>
  </si>
  <si>
    <t>Maintenance of Distribution Station Equipment</t>
  </si>
  <si>
    <t>Maintenance of Poles, Towers and Fixtures</t>
  </si>
  <si>
    <t>Maintenance of Overhead Services</t>
  </si>
  <si>
    <t>Overhead Distribution Lines and Feeders - Right of Way</t>
  </si>
  <si>
    <t>Maintenance of Underground Conduit</t>
  </si>
  <si>
    <t>Maintenance of Underground Conductors and Devices</t>
  </si>
  <si>
    <t>Maintenance of Underground Services</t>
  </si>
  <si>
    <t>Maintenance of Line Transformers</t>
  </si>
  <si>
    <t>Maintenance of Street Lighting and Signal Systems</t>
  </si>
  <si>
    <t>Investment in Associated Companies - Significant Influence</t>
  </si>
  <si>
    <t>Investment in Subsidiary Companies</t>
  </si>
  <si>
    <t>Unrecovered Plant and Regulatory Study Costs</t>
  </si>
  <si>
    <t>Other Regulatory Assets</t>
  </si>
  <si>
    <t>Preliminary Survey and Investigation Charges</t>
  </si>
  <si>
    <t>Emission Allowance Inventory</t>
  </si>
  <si>
    <t>Emission Allowances Withheld</t>
  </si>
  <si>
    <t>RCVARetail</t>
  </si>
  <si>
    <t>Power Purchase Variance Account</t>
  </si>
  <si>
    <t>Miscellaneous Deferred Debits</t>
  </si>
  <si>
    <t>Deferred Losses from Disposition of Utility Plant</t>
  </si>
  <si>
    <t>Unamortized Loss on Reacquired Debt</t>
  </si>
  <si>
    <t>Development Charge Deposits/ Receivables</t>
  </si>
  <si>
    <t>RCVASTR</t>
  </si>
  <si>
    <t>Deferred Development Costs</t>
  </si>
  <si>
    <t>Deferred Payments in Lieu of Taxes</t>
  </si>
  <si>
    <t>Qualifying Transition Costs</t>
  </si>
  <si>
    <t>Pre-market Opening Energy Variance</t>
  </si>
  <si>
    <t>Extraordinary Event Costs</t>
  </si>
  <si>
    <t>Amortization of Unrecovered Plant and Regulatory Study Costs</t>
  </si>
  <si>
    <t>Energy Conservation</t>
  </si>
  <si>
    <t>Community Safety Program</t>
  </si>
  <si>
    <t>Miscellaneous Customer Service and Informational Expenses</t>
  </si>
  <si>
    <t>Amortization of Deferred Development Costs</t>
  </si>
  <si>
    <t>Amortization of Deferred Charges</t>
  </si>
  <si>
    <t>Interest on Long Term Debt</t>
  </si>
  <si>
    <t>Unamortized Deferred Foreign Currency Translation Gains and Losses</t>
  </si>
  <si>
    <t>Other Non-Current Assets</t>
  </si>
  <si>
    <t>O.M.E.R.S. Past Service Costs</t>
  </si>
  <si>
    <t>Community Relations - CDM (Working Capital)</t>
  </si>
  <si>
    <t>Deferred Gains from Disposition of Utility Plant</t>
  </si>
  <si>
    <t>Power Supply Expenses (Working Capital)</t>
  </si>
  <si>
    <t>Other Distribution Expenses</t>
  </si>
  <si>
    <t>Long Term Receivable - Street Lighting Transfer</t>
  </si>
  <si>
    <t>Insurance Expense (Working Capital)</t>
  </si>
  <si>
    <t>Co-incident Peak</t>
  </si>
  <si>
    <t>Non-co-incident Peak</t>
  </si>
  <si>
    <t>Indicator</t>
  </si>
  <si>
    <t>Bad Debt Expense (Working Capital)</t>
  </si>
  <si>
    <t>Equity</t>
  </si>
  <si>
    <t>Matured Long Term Debt</t>
  </si>
  <si>
    <t>Matured Interest on Long Term Debt</t>
  </si>
  <si>
    <t>Obligations Under Capital Leases--Current</t>
  </si>
  <si>
    <t>Commodity Taxes</t>
  </si>
  <si>
    <t>Payroll Deductions / Expenses Payable</t>
  </si>
  <si>
    <t>Accrual for Taxes, Payments in Lieu of Taxes, Etc.</t>
  </si>
  <si>
    <t>Future Income Taxes - Current</t>
  </si>
  <si>
    <t>Turbogenerator Units</t>
  </si>
  <si>
    <t>Reservoirs, Dams and Waterways</t>
  </si>
  <si>
    <t>Water Wheels, Turbines and Generators</t>
  </si>
  <si>
    <t>Roads, Railroads and Bridges</t>
  </si>
  <si>
    <t>Fuel Holders, Producers and Accessories</t>
  </si>
  <si>
    <t>Prime Movers</t>
  </si>
  <si>
    <t>Generators</t>
  </si>
  <si>
    <t>Accessory Electric Equipment</t>
  </si>
  <si>
    <t>Miscellaneous Power Plant Equipment</t>
  </si>
  <si>
    <t>Station Equipment</t>
  </si>
  <si>
    <t>Towers and Fixtures</t>
  </si>
  <si>
    <t>Poles and Fixtures</t>
  </si>
  <si>
    <t>Overhead Conductors and Devices</t>
  </si>
  <si>
    <t>Underground Conduit</t>
  </si>
  <si>
    <t xml:space="preserve">Line Tranformer NCP </t>
  </si>
  <si>
    <t>PLCC Amount</t>
  </si>
  <si>
    <t>Adjustment to Customer Related Cost for PLCC</t>
  </si>
  <si>
    <t>Minimum System Customer Costs Adjusted for PLCC -  High Limit Fixed Customer Charge</t>
  </si>
  <si>
    <t xml:space="preserve">Customer Unit Cost per month - Minimum System with PLCC Adjustment </t>
  </si>
  <si>
    <t xml:space="preserve">Primary NCP </t>
  </si>
  <si>
    <t xml:space="preserve">Secondary NCP </t>
  </si>
  <si>
    <t>Underground Conductors and Devices</t>
  </si>
  <si>
    <t>Roads and Trails</t>
  </si>
  <si>
    <t>Transformer Station Equipment - Normally Primary above 50 kV</t>
  </si>
  <si>
    <t>Distribution Station Equipment - Normally Primary below 50 kV</t>
  </si>
  <si>
    <t>Storage Battery Equipment</t>
  </si>
  <si>
    <t>Poles, Towers and Fixtures</t>
  </si>
  <si>
    <t>Line Transformers</t>
  </si>
  <si>
    <t>Rate class 9</t>
  </si>
  <si>
    <t>Services</t>
  </si>
  <si>
    <t>Meters</t>
  </si>
  <si>
    <t>Other Electric Plant Adjustment</t>
  </si>
  <si>
    <t>Other Utility Plant</t>
  </si>
  <si>
    <t>Non-Utility Property Owned or Under Capital Leases</t>
  </si>
  <si>
    <t>Accumulated Amortization of Electric Utility Plant - Intangibles</t>
  </si>
  <si>
    <t>EB-2006-0247</t>
  </si>
  <si>
    <t>EB-2007-0001</t>
  </si>
  <si>
    <t>EB-2007-0002</t>
  </si>
  <si>
    <t>EB-2007-0003</t>
  </si>
  <si>
    <t>Line Transformer PLCC Adjustment</t>
  </si>
  <si>
    <t>O2.1</t>
  </si>
  <si>
    <t>O2.2</t>
  </si>
  <si>
    <t>O2.3</t>
  </si>
  <si>
    <t>Primary Cost PLCC Adjustment</t>
  </si>
  <si>
    <t>Secondary Cost PLCC Adjustment</t>
  </si>
  <si>
    <t>1815-1855</t>
  </si>
  <si>
    <t>1565</t>
  </si>
  <si>
    <t>1815</t>
  </si>
  <si>
    <t>1850</t>
  </si>
  <si>
    <t>1855</t>
  </si>
  <si>
    <t>1860</t>
  </si>
  <si>
    <t>1608</t>
  </si>
  <si>
    <t>1905</t>
  </si>
  <si>
    <t>1906</t>
  </si>
  <si>
    <t>1908</t>
  </si>
  <si>
    <t>1910</t>
  </si>
  <si>
    <t>1915</t>
  </si>
  <si>
    <t>1920</t>
  </si>
  <si>
    <t>1925</t>
  </si>
  <si>
    <t>1930</t>
  </si>
  <si>
    <t>1935</t>
  </si>
  <si>
    <t>1940</t>
  </si>
  <si>
    <t>1945</t>
  </si>
  <si>
    <t>1950</t>
  </si>
  <si>
    <t>1955</t>
  </si>
  <si>
    <t>1960</t>
  </si>
  <si>
    <t>1970</t>
  </si>
  <si>
    <t>1975</t>
  </si>
  <si>
    <t>1980</t>
  </si>
  <si>
    <t>1990</t>
  </si>
  <si>
    <t>2005</t>
  </si>
  <si>
    <t>2010</t>
  </si>
  <si>
    <t>1995</t>
  </si>
  <si>
    <t>2105</t>
  </si>
  <si>
    <t>2120</t>
  </si>
  <si>
    <t>3046</t>
  </si>
  <si>
    <t>4080</t>
  </si>
  <si>
    <t>4082</t>
  </si>
  <si>
    <t>4084</t>
  </si>
  <si>
    <t>4090</t>
  </si>
  <si>
    <t>4235</t>
  </si>
  <si>
    <t>4205</t>
  </si>
  <si>
    <t>4210</t>
  </si>
  <si>
    <t>4215</t>
  </si>
  <si>
    <t>4220</t>
  </si>
  <si>
    <t>4240</t>
  </si>
  <si>
    <t>4245</t>
  </si>
  <si>
    <t>4305</t>
  </si>
  <si>
    <t>4310</t>
  </si>
  <si>
    <t>4315</t>
  </si>
  <si>
    <t>4320</t>
  </si>
  <si>
    <t>4325</t>
  </si>
  <si>
    <t>4330</t>
  </si>
  <si>
    <t>4335</t>
  </si>
  <si>
    <t>4340</t>
  </si>
  <si>
    <t>4345</t>
  </si>
  <si>
    <t>4350</t>
  </si>
  <si>
    <t>4355</t>
  </si>
  <si>
    <t>4360</t>
  </si>
  <si>
    <t>4365</t>
  </si>
  <si>
    <t>4370</t>
  </si>
  <si>
    <t>4390</t>
  </si>
  <si>
    <t>4395</t>
  </si>
  <si>
    <t>4398</t>
  </si>
  <si>
    <t>4405</t>
  </si>
  <si>
    <t>4415</t>
  </si>
  <si>
    <t>4225</t>
  </si>
  <si>
    <t>4705</t>
  </si>
  <si>
    <t>4708</t>
  </si>
  <si>
    <t>4710</t>
  </si>
  <si>
    <t>4712</t>
  </si>
  <si>
    <t>4715</t>
  </si>
  <si>
    <t>4730</t>
  </si>
  <si>
    <t>4714</t>
  </si>
  <si>
    <t>4716</t>
  </si>
  <si>
    <t>5005</t>
  </si>
  <si>
    <t>5010</t>
  </si>
  <si>
    <t>5085</t>
  </si>
  <si>
    <t>5105</t>
  </si>
  <si>
    <t>5012</t>
  </si>
  <si>
    <t>5110</t>
  </si>
  <si>
    <t>5014</t>
  </si>
  <si>
    <t>5015</t>
  </si>
  <si>
    <t>5112</t>
  </si>
  <si>
    <t>5016</t>
  </si>
  <si>
    <t>5017</t>
  </si>
  <si>
    <t>5114</t>
  </si>
  <si>
    <t>5020</t>
  </si>
  <si>
    <t>5025</t>
  </si>
  <si>
    <t>5030</t>
  </si>
  <si>
    <t>5095</t>
  </si>
  <si>
    <t>5135</t>
  </si>
  <si>
    <t>5035</t>
  </si>
  <si>
    <t>5055</t>
  </si>
  <si>
    <t>5160</t>
  </si>
  <si>
    <t>5040</t>
  </si>
  <si>
    <t>5045</t>
  </si>
  <si>
    <t>5050</t>
  </si>
  <si>
    <t>5090</t>
  </si>
  <si>
    <t>5065</t>
  </si>
  <si>
    <t>5070</t>
  </si>
  <si>
    <t>5075</t>
  </si>
  <si>
    <t>5120</t>
  </si>
  <si>
    <t>5125</t>
  </si>
  <si>
    <t>5130</t>
  </si>
  <si>
    <t>5155</t>
  </si>
  <si>
    <t>5145</t>
  </si>
  <si>
    <t>5150</t>
  </si>
  <si>
    <t>5175</t>
  </si>
  <si>
    <t>5305</t>
  </si>
  <si>
    <t>5315</t>
  </si>
  <si>
    <t>5330</t>
  </si>
  <si>
    <t>5340</t>
  </si>
  <si>
    <t>5310</t>
  </si>
  <si>
    <t>5335</t>
  </si>
  <si>
    <t>5405</t>
  </si>
  <si>
    <t>5410</t>
  </si>
  <si>
    <t>5425</t>
  </si>
  <si>
    <t>5505</t>
  </si>
  <si>
    <t>5510</t>
  </si>
  <si>
    <t>5515</t>
  </si>
  <si>
    <t>5520</t>
  </si>
  <si>
    <t>5605</t>
  </si>
  <si>
    <t>5610</t>
  </si>
  <si>
    <t>5615</t>
  </si>
  <si>
    <t>5620</t>
  </si>
  <si>
    <t>5625</t>
  </si>
  <si>
    <t>5630</t>
  </si>
  <si>
    <t>5640</t>
  </si>
  <si>
    <t>5645</t>
  </si>
  <si>
    <t>5650</t>
  </si>
  <si>
    <t>5655</t>
  </si>
  <si>
    <t>5660</t>
  </si>
  <si>
    <t>5665</t>
  </si>
  <si>
    <t>5670</t>
  </si>
  <si>
    <t>5675</t>
  </si>
  <si>
    <t>5680</t>
  </si>
  <si>
    <t>5730</t>
  </si>
  <si>
    <t>5735</t>
  </si>
  <si>
    <t>5740</t>
  </si>
  <si>
    <t>6210</t>
  </si>
  <si>
    <t>6215</t>
  </si>
  <si>
    <t>6225</t>
  </si>
  <si>
    <t>5096</t>
  </si>
  <si>
    <t>5415</t>
  </si>
  <si>
    <t>5420</t>
  </si>
  <si>
    <t>5635</t>
  </si>
  <si>
    <t>5685</t>
  </si>
  <si>
    <t>5705</t>
  </si>
  <si>
    <t>5710</t>
  </si>
  <si>
    <t>5715</t>
  </si>
  <si>
    <t>5720</t>
  </si>
  <si>
    <t>6005</t>
  </si>
  <si>
    <t>6105</t>
  </si>
  <si>
    <t>6110</t>
  </si>
  <si>
    <t>1805</t>
  </si>
  <si>
    <t>1806</t>
  </si>
  <si>
    <t>1808</t>
  </si>
  <si>
    <t>1810</t>
  </si>
  <si>
    <t>1820</t>
  </si>
  <si>
    <t>1825</t>
  </si>
  <si>
    <t>1830</t>
  </si>
  <si>
    <t>1835</t>
  </si>
  <si>
    <t>1840</t>
  </si>
  <si>
    <t>1845</t>
  </si>
  <si>
    <t>Break Out</t>
  </si>
  <si>
    <t>Grouping by Allocator</t>
  </si>
  <si>
    <t>PLCC Adjustment for Line Transformer</t>
  </si>
  <si>
    <t>PLCC Adjustment for Primary Costs</t>
  </si>
  <si>
    <t>PLCC Adjustment for Secondary Costs</t>
  </si>
  <si>
    <t>Communication Equipment</t>
  </si>
  <si>
    <t>Miscellaneous Equipment</t>
  </si>
  <si>
    <t>Water Heater Rental Units</t>
  </si>
  <si>
    <t>Load Management Controls - Customer Premises</t>
  </si>
  <si>
    <t>Electric Plant and Equipment Leased to Others</t>
  </si>
  <si>
    <t>Electric Plant Held for Future Use</t>
  </si>
  <si>
    <t>Organization</t>
  </si>
  <si>
    <t>Franchises and Consents</t>
  </si>
  <si>
    <t>Miscellaneous Intangible Plant</t>
  </si>
  <si>
    <t>Land</t>
  </si>
  <si>
    <t>Land Rights</t>
  </si>
  <si>
    <t>Buildings and Fixtures</t>
  </si>
  <si>
    <t>Leasehold Improvements</t>
  </si>
  <si>
    <t>Meter Reading Expense</t>
  </si>
  <si>
    <t>Acct 5012 - Station Buildings and Fixtures Expense</t>
  </si>
  <si>
    <t>Acct 5005 - Operation Supervision and Engineering</t>
  </si>
  <si>
    <t>Acct 5010 - Load Dispatching</t>
  </si>
  <si>
    <t>Acct 5085 - Miscellaneous Distribution Expense</t>
  </si>
  <si>
    <t>Acct 5105 - Maintenance Supervision and Engineering</t>
  </si>
  <si>
    <t>Debentures Outstanding - Long Term Portion</t>
  </si>
  <si>
    <t>Debenture Advances</t>
  </si>
  <si>
    <t>Reacquired Bonds</t>
  </si>
  <si>
    <t>Other Long Term Debt</t>
  </si>
  <si>
    <t>Office Supplies and Expenses</t>
  </si>
  <si>
    <t>Outside Services Employed</t>
  </si>
  <si>
    <t>Property Insurance</t>
  </si>
  <si>
    <t>Injuries and Damages</t>
  </si>
  <si>
    <t>Employee Pensions and Benefits</t>
  </si>
  <si>
    <t>Franchise Requirements</t>
  </si>
  <si>
    <t>Regulatory Expenses</t>
  </si>
  <si>
    <t>General Advertising Expenses</t>
  </si>
  <si>
    <t>Miscellaneous General Expenses</t>
  </si>
  <si>
    <t>Rent</t>
  </si>
  <si>
    <t>Maintenance of General Plant</t>
  </si>
  <si>
    <t>x</t>
  </si>
  <si>
    <t>Demand</t>
  </si>
  <si>
    <t>Customer</t>
  </si>
  <si>
    <t>CDM Expenditures and Recoveries</t>
  </si>
  <si>
    <t>Recovery of Regulatory Asset Balances</t>
  </si>
  <si>
    <t>Billed-One-Time</t>
  </si>
  <si>
    <t>Other Power Supply Expenses</t>
  </si>
  <si>
    <t>Joint</t>
  </si>
  <si>
    <t>USoA Account #</t>
  </si>
  <si>
    <t>Uniform System of Accounts -  Detail Accounts:</t>
  </si>
  <si>
    <t>Explanations</t>
  </si>
  <si>
    <t>Accounts</t>
  </si>
  <si>
    <t>Financial Statement</t>
  </si>
  <si>
    <t>Working Capital</t>
  </si>
  <si>
    <t>Contributed Capital</t>
  </si>
  <si>
    <t>O6</t>
  </si>
  <si>
    <t>Revenue Requirement to be Used in this model ($)</t>
  </si>
  <si>
    <t>Model Adjustments</t>
  </si>
  <si>
    <t>Rate Base to be Used in this model ($)</t>
  </si>
  <si>
    <t>Scenario 3</t>
  </si>
  <si>
    <t>Customer Unit Cost per month - Avoided Cost</t>
  </si>
  <si>
    <t xml:space="preserve">Customer Unit Cost per month - Directly Related </t>
  </si>
  <si>
    <t>Allocation - Customer Related</t>
  </si>
  <si>
    <t xml:space="preserve">Allocation Demand Related </t>
  </si>
  <si>
    <t xml:space="preserve"> </t>
  </si>
  <si>
    <t>Number of Bills</t>
  </si>
  <si>
    <t>Rate Base</t>
  </si>
  <si>
    <t>Excluded from COSS</t>
  </si>
  <si>
    <t>USoA A/C #</t>
  </si>
  <si>
    <t>Categorization</t>
  </si>
  <si>
    <t>Distribution Plant</t>
  </si>
  <si>
    <t xml:space="preserve">Operation </t>
  </si>
  <si>
    <t xml:space="preserve">Maintenance </t>
  </si>
  <si>
    <t>Land Station &gt;50 kV</t>
  </si>
  <si>
    <t>Land Rights Station &gt;50 kV</t>
  </si>
  <si>
    <t>Land Station &lt;50 kV</t>
  </si>
  <si>
    <t>Land Rights Station &lt;50 kV</t>
  </si>
  <si>
    <t>Buildings and Fixtures &gt; 50 kV</t>
  </si>
  <si>
    <t>Buildings and Fixtures &lt; 50 KV</t>
  </si>
  <si>
    <t>Accumulated Depreciation - 2105 Fixed Assets Only</t>
  </si>
  <si>
    <t>Line Transformers - Accumulated Depreciation</t>
  </si>
  <si>
    <t>Line Transformers - Net Fixed Assets</t>
  </si>
  <si>
    <t>General Plant - Gross Assets</t>
  </si>
  <si>
    <t>General Plant - Accumulated Depreciation</t>
  </si>
  <si>
    <t>General Plant - Net Fixed Assets</t>
  </si>
  <si>
    <t>General Plant - Depreciation</t>
  </si>
  <si>
    <t xml:space="preserve">Total O&amp;M </t>
  </si>
  <si>
    <t>Admin and General Assigned to Line Transformers</t>
  </si>
  <si>
    <t>PILs on Line Transformers</t>
  </si>
  <si>
    <t>Debt Return on Line Transformers</t>
  </si>
  <si>
    <t>Line Transformer Rate Base</t>
  </si>
  <si>
    <t>Total Administration and General Expense</t>
  </si>
  <si>
    <t>General Plant Assigned to Line Transformers - NFA</t>
  </si>
  <si>
    <t>Depreciation on General Plant Assigned to Line Transformers</t>
  </si>
  <si>
    <t>Equity Return on Line Transformers</t>
  </si>
  <si>
    <t>ALLOCATION BY RATE CLASSIFICATION</t>
  </si>
  <si>
    <t>Leasehold Improvements &gt;50 kV</t>
  </si>
  <si>
    <t>Leasehold Improvements &lt;50 kV</t>
  </si>
  <si>
    <t>Storage Battery Equipment &gt; 50 kV</t>
  </si>
  <si>
    <t>Storage Battery Equipment &lt;50 kV</t>
  </si>
  <si>
    <t>Poles, Towers and Fixtures - Subtransmission Bulk Delivery</t>
  </si>
  <si>
    <t>Poles, Towers and Fixtures - Primary</t>
  </si>
  <si>
    <t>E5</t>
  </si>
  <si>
    <t>O3.1</t>
  </si>
  <si>
    <t>O3.2</t>
  </si>
  <si>
    <t>O3.3</t>
  </si>
  <si>
    <t>O3.4</t>
  </si>
  <si>
    <t>O3.5</t>
  </si>
  <si>
    <t>Line Tran Unit Cost</t>
  </si>
  <si>
    <t xml:space="preserve">Substat Tran Unit Cost </t>
  </si>
  <si>
    <t xml:space="preserve">Accumulated Depreciation - 2105 Capital Contribution </t>
  </si>
  <si>
    <t>Primary Cost Pool</t>
  </si>
  <si>
    <t>Secondary Cost Pool</t>
  </si>
  <si>
    <t>USL Metering Credit</t>
  </si>
  <si>
    <t>O7</t>
  </si>
  <si>
    <t>Source Data for E2</t>
  </si>
  <si>
    <t>Exhibition</t>
  </si>
  <si>
    <t xml:space="preserve">Diagnostic </t>
  </si>
  <si>
    <t>Output showing revenue to cost ratios, inter class subsidy etc.</t>
  </si>
  <si>
    <t>BO ASSETS</t>
  </si>
  <si>
    <t>I7.1</t>
  </si>
  <si>
    <t>I7.2</t>
  </si>
  <si>
    <t>Meter Capital</t>
  </si>
  <si>
    <t>Meter Reading</t>
  </si>
  <si>
    <t>Poles, Towers and Fixtures - Secondary</t>
  </si>
  <si>
    <t>Overhead Conductors and Devices - Subtransmission Bulk Delivery</t>
  </si>
  <si>
    <t>Overhead Conductors and Devices - Primary</t>
  </si>
  <si>
    <t>Overhead Conductors and Devices - Secondary</t>
  </si>
  <si>
    <t>Underground Conduit - Bulk Delivery</t>
  </si>
  <si>
    <t>Underground Conduit - Primary</t>
  </si>
  <si>
    <t>Underground Conduit - Secondary</t>
  </si>
  <si>
    <t>Underground Conductors and Devices - Bulk Delivery</t>
  </si>
  <si>
    <t>Underground Conductors and Devices - Primary</t>
  </si>
  <si>
    <t>REVENUE TO EXPENSES STATUS QUO%</t>
  </si>
  <si>
    <t>Total kWhs from Load Forecast</t>
  </si>
  <si>
    <t>Total kWs from Load Forecast</t>
  </si>
  <si>
    <t>SSS Admin Charge</t>
  </si>
  <si>
    <t>ED</t>
  </si>
  <si>
    <t>STATUS QUO REVENUE MINUS ALLOCATED COSTS</t>
  </si>
  <si>
    <t>Factor required to recover deficiency (1 + D)</t>
  </si>
  <si>
    <t>Allocated PILS (general plant assigned to meters)</t>
  </si>
  <si>
    <t>I5.2</t>
  </si>
  <si>
    <t>I6.2</t>
  </si>
  <si>
    <t>I5.1</t>
  </si>
  <si>
    <t>Weighting Factors</t>
  </si>
  <si>
    <t>Invput for weighting factors to be applied to billing and services</t>
  </si>
  <si>
    <t>Revenue</t>
  </si>
  <si>
    <t>Input rates and volumes for working up revenue</t>
  </si>
  <si>
    <t>I6.1</t>
  </si>
  <si>
    <t>Additional Charges</t>
  </si>
  <si>
    <t>O3.6</t>
  </si>
  <si>
    <t>MicroFIT Charges</t>
  </si>
  <si>
    <t>Forecast kW, included in CDEM, of customers receiving line transformer allowance</t>
  </si>
  <si>
    <t>Insert Weighting Factor for Billing and Collecting</t>
  </si>
  <si>
    <t>General:</t>
  </si>
  <si>
    <t>Worksheet I1 Introduction</t>
  </si>
  <si>
    <t>Worksheet I2 LDC Classes</t>
  </si>
  <si>
    <t>●  Input to Cell C-17 is copied to the header of all worksheets.  When the CA Model is modified for a specific reason, such as a run using final proposed rates for the purposes of a draft rate order, a new description should be entered in Cell C-17.</t>
  </si>
  <si>
    <t>●  Cell C20 and below shows common rate class names.  Substitute the proper name if applicable.  Any input to Column D will appear as the column headings if different from Column C;</t>
  </si>
  <si>
    <t>●  In Column E, choose Yes or No as applicable for the proposed customer classes, and click Update.</t>
  </si>
  <si>
    <t>●  Do not include microFIT as a rate classification in CA Model until further notice in the Filing Requirements.</t>
  </si>
  <si>
    <t>Worksheet I3 Trial Balance Data</t>
  </si>
  <si>
    <t>Number of Residential Customers</t>
  </si>
  <si>
    <t>4235-90</t>
  </si>
  <si>
    <t>Account Setup</t>
  </si>
  <si>
    <t>POLE</t>
  </si>
  <si>
    <t>Acct</t>
  </si>
  <si>
    <t>Rate Base ($)</t>
  </si>
  <si>
    <t>Total Cost</t>
  </si>
  <si>
    <t>Existing Monthly Charge</t>
  </si>
  <si>
    <t>Existing Distribution kWh Rate</t>
  </si>
  <si>
    <t>Existing Distribution kW Rate</t>
  </si>
  <si>
    <t>Total Revenue at Existing Rates</t>
  </si>
  <si>
    <t>Distribution Revenue at Existing Rates</t>
  </si>
  <si>
    <t>Distribution Revenue at Status Quo Rates</t>
  </si>
  <si>
    <t>Total Revenue at Status Quo Rates</t>
  </si>
  <si>
    <t>Monthly Unit Cost</t>
  </si>
  <si>
    <t>Primary Poles Demand and Customer</t>
  </si>
  <si>
    <t>Secondary Poles Demand and Customer</t>
  </si>
  <si>
    <t>OM&amp;A</t>
  </si>
  <si>
    <t>5005-6225</t>
  </si>
  <si>
    <t>Charges-LV</t>
  </si>
  <si>
    <t>Existing Approved Fixed Charge</t>
  </si>
  <si>
    <t>Application EB Number:</t>
  </si>
  <si>
    <t>Forecast Trial Balance</t>
  </si>
  <si>
    <t>Forecast Financial Statement</t>
  </si>
  <si>
    <t>Grouped Accounts</t>
  </si>
  <si>
    <t>Forecast kWh</t>
  </si>
  <si>
    <t>Forecast kW</t>
  </si>
  <si>
    <t>Optional - Forecast kWh, included in CEN, from customers that receive a line transformation allowance on a kWh basis.  In most cases this will not be applicable and will be left blank.</t>
  </si>
  <si>
    <t>Total Number of Customers</t>
  </si>
  <si>
    <t>Bad Debt Data</t>
  </si>
  <si>
    <t>Historic Year:</t>
  </si>
  <si>
    <t>Dollar Billed</t>
  </si>
  <si>
    <t>Portion of pole leasing revenue from Secondary - Remainder assumed to be Primary (%)</t>
  </si>
  <si>
    <t>Number of Devices</t>
  </si>
  <si>
    <t>Net Fixed Assets Excluding credit for Capital Contribution</t>
  </si>
  <si>
    <t>GFA - Distribution plant (credit to contributed capital)</t>
  </si>
  <si>
    <t>GFA - Distribution plant (exclude credit for contributed capital)</t>
  </si>
  <si>
    <t>1845 D</t>
  </si>
  <si>
    <t>1840 &amp; 1845 D</t>
  </si>
  <si>
    <t>1850 D</t>
  </si>
  <si>
    <t>1855 D</t>
  </si>
  <si>
    <t>1860 D</t>
  </si>
  <si>
    <t>CUSTOMER 1808</t>
  </si>
  <si>
    <t>CUSTOMER 1815</t>
  </si>
  <si>
    <t>CUSTOMER 1820</t>
  </si>
  <si>
    <t>CUSTOMER 1815 &amp; 1820</t>
  </si>
  <si>
    <t>CUSTOMER 1830</t>
  </si>
  <si>
    <t>CUSTOMER 1835</t>
  </si>
  <si>
    <t>CUSTOMER 1830 &amp; 1835</t>
  </si>
  <si>
    <t>CUSTOMER 1840</t>
  </si>
  <si>
    <t>CUSTOMER 1845</t>
  </si>
  <si>
    <t>CUSTOMER 1840 &amp; 1845</t>
  </si>
  <si>
    <t>CUSTOMER 1850</t>
  </si>
  <si>
    <t>CUSTOMER 1855</t>
  </si>
  <si>
    <t>CUSTOMER 1860</t>
  </si>
  <si>
    <t>1808 C</t>
  </si>
  <si>
    <t>1815 C</t>
  </si>
  <si>
    <t>1820 C</t>
  </si>
  <si>
    <t>1815 &amp; 1820 C</t>
  </si>
  <si>
    <t>1830 C</t>
  </si>
  <si>
    <t>1835 C</t>
  </si>
  <si>
    <t>1820-1</t>
  </si>
  <si>
    <t>1820-2</t>
  </si>
  <si>
    <t>Demand Total</t>
  </si>
  <si>
    <t>Customer Total</t>
  </si>
  <si>
    <t>Leasehold Improvements &gt;50 kV (Wholesale)</t>
  </si>
  <si>
    <t>Leasehold Improvements &lt;50 kV (Other)</t>
  </si>
  <si>
    <t>1830 &amp; 1835 C</t>
  </si>
  <si>
    <t>1840 C</t>
  </si>
  <si>
    <t>1845 C</t>
  </si>
  <si>
    <t>1840 &amp; 1845 C</t>
  </si>
  <si>
    <t>1850 C</t>
  </si>
  <si>
    <t>1855 C</t>
  </si>
  <si>
    <t>1860 C</t>
  </si>
  <si>
    <t>1815 &amp; 1820</t>
  </si>
  <si>
    <t>1830 &amp; 1835</t>
  </si>
  <si>
    <t>1840 &amp; 1845</t>
  </si>
  <si>
    <t>Included</t>
  </si>
  <si>
    <t>Leased Property on Customer Premises</t>
  </si>
  <si>
    <t>Street Lighting and Signal Systems</t>
  </si>
  <si>
    <t>Office Furniture and Equipment</t>
  </si>
  <si>
    <t>Computer Equipment - Hardware</t>
  </si>
  <si>
    <t>Computer Software</t>
  </si>
  <si>
    <t>Transportation Equipment</t>
  </si>
  <si>
    <t>Stores Equipment</t>
  </si>
  <si>
    <t>Tools, Shop and Garage Equipment</t>
  </si>
  <si>
    <t>Measurement and Testing Equipment</t>
  </si>
  <si>
    <t>Power Operated Equipment</t>
  </si>
  <si>
    <t>Service Transaction Requests (STR) Revenues</t>
  </si>
  <si>
    <t>Grand Total</t>
  </si>
  <si>
    <t>Balance in O4 Summary</t>
  </si>
  <si>
    <t>Balance in O5</t>
  </si>
  <si>
    <t>Difference</t>
  </si>
  <si>
    <t>Electric Services Incidental to Energy Sales</t>
  </si>
  <si>
    <t>Transmission Charges Revenue</t>
  </si>
  <si>
    <t>Transmission Services Revenue</t>
  </si>
  <si>
    <t>Interdepartmental Rents</t>
  </si>
  <si>
    <t>Rent from Electric Property</t>
  </si>
  <si>
    <t>Other Utility Operating Income</t>
  </si>
  <si>
    <t>Other Electric Revenues</t>
  </si>
  <si>
    <t>Late Payment Charges</t>
  </si>
  <si>
    <t>Sales of Water and Water Power</t>
  </si>
  <si>
    <t>Miscellaneous Service Revenues</t>
  </si>
  <si>
    <t>Provision for Rate Refunds</t>
  </si>
  <si>
    <t>Government Assistance Directly Credited to Income</t>
  </si>
  <si>
    <t>General Plant</t>
  </si>
  <si>
    <t>Cash</t>
  </si>
  <si>
    <t>Cash Advances and Working Funds</t>
  </si>
  <si>
    <t>Underground Subtransmission Feeders - Operation</t>
  </si>
  <si>
    <t>Past Service Costs - Other Pension Plans</t>
  </si>
  <si>
    <t>Portfolio Investments - Associated Companies</t>
  </si>
  <si>
    <t>Other Interest Expense</t>
  </si>
  <si>
    <t>Allowance for Borrowed Funds Used During Construction--Credit</t>
  </si>
  <si>
    <t>Allowance For Other Funds Used During Construction</t>
  </si>
  <si>
    <t>Interest Expense on Capital Lease Obligations</t>
  </si>
  <si>
    <t>Taxes Other Than Income Taxes</t>
  </si>
  <si>
    <t>Income Taxes</t>
  </si>
  <si>
    <t>Provision for Future Income Taxes</t>
  </si>
  <si>
    <t>Donations</t>
  </si>
  <si>
    <t>Amortization of Debt Discount and Expense</t>
  </si>
  <si>
    <t>Amortization of Loss on Reacquired Debt</t>
  </si>
  <si>
    <t>Amortization of Gain on Reacquired Debt--Credit</t>
  </si>
  <si>
    <t>Interest on Debt to Associated Companies</t>
  </si>
  <si>
    <t>Distribution Station Equipment - Operation Supplies and Expenses</t>
  </si>
  <si>
    <t>Overhead Distribution Lines and Feeders - Operation Labour</t>
  </si>
  <si>
    <t>Number of           Meters</t>
  </si>
  <si>
    <t>Weighted Metering Costs (1)</t>
  </si>
  <si>
    <t>Weighted Average Costs (2)</t>
  </si>
  <si>
    <t>Cost per Meter (Installed)</t>
  </si>
  <si>
    <t>Allocation Percentage                                Weighted Factor</t>
  </si>
  <si>
    <t>Weighting Factors based on Contractor Pricing</t>
  </si>
  <si>
    <t>Overhead Subtransmission Feeders - Operation</t>
  </si>
  <si>
    <t>Community Relations (Working Capital)</t>
  </si>
  <si>
    <t>Administrative and General Expenses (Working Capital)</t>
  </si>
  <si>
    <t>Operation (Working Capital)</t>
  </si>
  <si>
    <t>Billing and Collection (Working Capital)</t>
  </si>
  <si>
    <t>Meter Types</t>
  </si>
  <si>
    <t>TOTAL</t>
  </si>
  <si>
    <t>Other Special or Collateral Funds</t>
  </si>
  <si>
    <t>Sinking Funds</t>
  </si>
  <si>
    <t>Unamortized Debt Expense</t>
  </si>
  <si>
    <t>Unamortized Discount on Long-Term Debt--Debit</t>
  </si>
  <si>
    <t>System Control and Load Dispatching</t>
  </si>
  <si>
    <t>Charges-CN</t>
  </si>
  <si>
    <t>Other Expenses</t>
  </si>
  <si>
    <t>Competition Transition Expense</t>
  </si>
  <si>
    <t>Rural Rate Assistance Expense</t>
  </si>
  <si>
    <t>Load Dispatching</t>
  </si>
  <si>
    <t>Customer Allocators</t>
  </si>
  <si>
    <t>Station Buildings and Fixtures Expenses</t>
  </si>
  <si>
    <t>-</t>
  </si>
  <si>
    <t>Income Statement Accounts Directly Allocated</t>
  </si>
  <si>
    <t>Cost Relative to Residential Average Cost</t>
  </si>
  <si>
    <t>Accum Depreciation - NFA</t>
  </si>
  <si>
    <t>Accum Depreciation - NFA ECC</t>
  </si>
  <si>
    <t>Net Income on Allocated Assets</t>
  </si>
  <si>
    <t>Net Income on Direct Allocation Assets</t>
  </si>
  <si>
    <t>yes</t>
  </si>
  <si>
    <t>Unclassified Asset</t>
  </si>
  <si>
    <t>Non-Distribution Asset</t>
  </si>
  <si>
    <t>Liability</t>
  </si>
  <si>
    <t>Sales of Electricity</t>
  </si>
  <si>
    <t>Other Revenue - Unclassified</t>
  </si>
  <si>
    <t>Non-Distribution Expenses</t>
  </si>
  <si>
    <t>Unclassified Expenses</t>
  </si>
  <si>
    <t>Transformer Station Equipment - Operating Labour</t>
  </si>
  <si>
    <t>Transformer Station Equipment - Operating Supplies and Expense</t>
  </si>
  <si>
    <t>Overhead Line Expenses</t>
  </si>
  <si>
    <t>Other Distribution Revenue</t>
  </si>
  <si>
    <t>Accumulated Provision for Injuries and Damages</t>
  </si>
  <si>
    <t>Cost of Power</t>
  </si>
  <si>
    <t>INPUT</t>
  </si>
  <si>
    <t>COP</t>
  </si>
  <si>
    <t>Rate Base Assets</t>
  </si>
  <si>
    <t>Employee Future Benefits</t>
  </si>
  <si>
    <t>Other Pensions - Past Service Liability</t>
  </si>
  <si>
    <t>Vested Sick Leave Liability</t>
  </si>
  <si>
    <t>Accumulated Provision for Rate Refunds</t>
  </si>
  <si>
    <t>Other Miscellaneous Non-Current Liabilities</t>
  </si>
  <si>
    <t>Obligations Under Capital Lease--Non-Current</t>
  </si>
  <si>
    <t>Development Charge Fund</t>
  </si>
  <si>
    <t>Long Term Customer Deposits</t>
  </si>
  <si>
    <t>Smart Meter</t>
  </si>
  <si>
    <t>Smart Meter with Demand</t>
  </si>
  <si>
    <t>Assume the other 10 USL customers have a small number of devices and require the same amount of effort as a typical residential customer.  There are less issues with collecting, so the incidental costs are $0.50 per month.  Total cost is $2.50 per bill</t>
  </si>
  <si>
    <r>
      <t>Ø</t>
    </r>
    <r>
      <rPr>
        <sz val="7"/>
        <rFont val="Times New Roman"/>
        <family val="1"/>
      </rPr>
      <t xml:space="preserve">  </t>
    </r>
    <r>
      <rPr>
        <sz val="12"/>
        <rFont val="Arial"/>
        <family val="2"/>
      </rPr>
      <t>[(5 * $11.50) + (10 * $2.50)] / 15 = $5.50 per bill.</t>
    </r>
  </si>
  <si>
    <t>Weighting factor for Residential = $3.00 / $3.00 = 1.00</t>
  </si>
  <si>
    <t>Weighting factor for USL = $5.50 / $3.00 = 1.83</t>
  </si>
  <si>
    <t>Worksheet I6.1 Revenue</t>
  </si>
  <si>
    <t>●  Cell B10 – from Exhibit 3 of the application, input total energy from the test year load forecast, adjusted downward for distribution line losses.</t>
  </si>
  <si>
    <t>●  Cell B13 – from Exhibit 3 of the application, input the total billing demands of all demand-billed classes.</t>
  </si>
  <si>
    <t>●  Cell B16 –from RRWF tab 8 Revenue Deficiency/Sufficiency H16.</t>
  </si>
  <si>
    <t>●  Cell B19 – enter data from RRWF tab 8. Revenue Deficiency/Sufficiency F18.</t>
  </si>
  <si>
    <t>●  Rows 25 and 26: enter weather-normalized load after line losses.  These quantities will be the results found in the distributor’s load forecast Exhibit 3.</t>
  </si>
  <si>
    <t>Worksheet I6.2 Customer Data</t>
  </si>
  <si>
    <t>This input sheet is for inputting the various customer data by rate class, such as number of bill, number of customers, etc.</t>
  </si>
  <si>
    <t>●  The number of connections should be equal to or greater than the number of customers (Row 21).</t>
  </si>
  <si>
    <t>Worksheet I7.1 Meter Capital</t>
  </si>
  <si>
    <t>●  As a general rule, include one meter per customer in this worksheet, i.e. include smart meter or standard meter, not both.</t>
  </si>
  <si>
    <t>●  Replace meter descriptions in Column C with new descriptions that match the meters actually in use, and input the applicable average installed replacement cost of each type of meter.</t>
  </si>
  <si>
    <t>●  Note that Account 1920 – Computer Hardware, Account 1925 – Computer Software and Account 1955 – Communications Equipment are allocated to the customer classes by the composite allocator Net Fixed Assets (excluding credit for capital contributions).  If equipment for automated meter-reading and data storage are recorded in these accounts, the distributor may consider moving capital costs to Account 1860 – Meters in worksheet I-3 and reflecting this in the meter capital weighting factors, with the objective of reaching a more accurate allocation of these costs.</t>
  </si>
  <si>
    <t>Worksheet I7.2 Meter Reading</t>
  </si>
  <si>
    <t>Underground Conductors and Devices - Secondary</t>
  </si>
  <si>
    <t>Bulk Delivery (SubTransmission) CP</t>
  </si>
  <si>
    <t>Distribution CP (Total System)</t>
  </si>
  <si>
    <t>Distribution NCP ( Total System)</t>
  </si>
  <si>
    <t>Based on Contractor Pricing</t>
  </si>
  <si>
    <t>August 2005 Data</t>
  </si>
  <si>
    <t>Description</t>
  </si>
  <si>
    <t>Combined</t>
  </si>
  <si>
    <t>Factor</t>
  </si>
  <si>
    <t>Units</t>
  </si>
  <si>
    <t>Weighted Factor</t>
  </si>
  <si>
    <t>Residential - Urban - Outside</t>
  </si>
  <si>
    <t>Residential - Urban - Inside</t>
  </si>
  <si>
    <t>Residential - Rural - Outside</t>
  </si>
  <si>
    <t>GS - Walking</t>
  </si>
  <si>
    <t>Current</t>
  </si>
  <si>
    <t>GS - Vehicle</t>
  </si>
  <si>
    <t>Interval</t>
  </si>
  <si>
    <t>Conservation and Demand Management</t>
  </si>
  <si>
    <t>Excluded</t>
  </si>
  <si>
    <t xml:space="preserve">  </t>
  </si>
  <si>
    <t>LDC Specific 5</t>
  </si>
  <si>
    <t>LDC Specific 6</t>
  </si>
  <si>
    <t>Residential - Urban - Outside with other services</t>
  </si>
  <si>
    <t>Residential - Urban - Inside - with other services</t>
  </si>
  <si>
    <t>Residential - Rural - Outside with other services</t>
  </si>
  <si>
    <t>GS - Walking - with other services</t>
  </si>
  <si>
    <t>GS - Vehicle with other services</t>
  </si>
  <si>
    <t>Demand with IT and Interval Capability -Special (WMP)</t>
  </si>
  <si>
    <t>Weighted Average Costs</t>
  </si>
  <si>
    <t>O1 Grouping</t>
  </si>
  <si>
    <t>PLCC-CCA</t>
  </si>
  <si>
    <t>PLCC-CCB</t>
  </si>
  <si>
    <t>PLCC-CCP</t>
  </si>
  <si>
    <t>PLCC-CCS</t>
  </si>
  <si>
    <t>PLCC WATTS</t>
  </si>
  <si>
    <t>1NCP</t>
  </si>
  <si>
    <t>DNCP1A</t>
  </si>
  <si>
    <t>PNCP1A</t>
  </si>
  <si>
    <t>SNCP1A</t>
  </si>
  <si>
    <t>PLCC - 1NCP</t>
  </si>
  <si>
    <t>PLCC - 4NCP</t>
  </si>
  <si>
    <t>DNCP4A</t>
  </si>
  <si>
    <t>PNCP4A</t>
  </si>
  <si>
    <t>SNCP4A</t>
  </si>
  <si>
    <t>12NCP</t>
  </si>
  <si>
    <t>PLCC - 12NCP</t>
  </si>
  <si>
    <t>DNCP12A</t>
  </si>
  <si>
    <t>PNCP12A</t>
  </si>
  <si>
    <t>SNCP12A</t>
  </si>
  <si>
    <t>Summary</t>
  </si>
  <si>
    <t xml:space="preserve">Total </t>
  </si>
  <si>
    <t>O4 Summary</t>
  </si>
  <si>
    <t>O5 Summary</t>
  </si>
  <si>
    <t>Demand Grouping Indicator</t>
  </si>
  <si>
    <t>Breakout</t>
  </si>
  <si>
    <t xml:space="preserve">Breakout </t>
  </si>
  <si>
    <t>This sheet shows what accounts are included in the COSS, and how they are grouped into working capital and rate base. It shows how accounts are categorized in the customer and demand related costs. It will then show how the categorized costs are allocated to customer and demand related components. It will also show how Miscellaneous Revenue and General Plant and Administration costs are allocated. FInally, it will show how costs are being grouped together for presentation purposes.</t>
  </si>
  <si>
    <t>Classification and Allocation</t>
  </si>
  <si>
    <t>Demand Allocators</t>
  </si>
  <si>
    <t>Customer Classes</t>
  </si>
  <si>
    <t>Residential</t>
  </si>
  <si>
    <t>kW</t>
  </si>
  <si>
    <t xml:space="preserve">Utility's Class Definition </t>
  </si>
  <si>
    <t>Recalculated</t>
  </si>
  <si>
    <t>kWh</t>
  </si>
  <si>
    <t>TCP</t>
  </si>
  <si>
    <t>DCP</t>
  </si>
  <si>
    <t>PNCP</t>
  </si>
  <si>
    <t>SNCP</t>
  </si>
  <si>
    <t>DNCP</t>
  </si>
  <si>
    <t>CCS</t>
  </si>
  <si>
    <t>CCP</t>
  </si>
  <si>
    <t>CCA</t>
  </si>
  <si>
    <t>Miscellaneous Revenue (mi)</t>
  </si>
  <si>
    <t>Sub Total Operating, Maintenance and Biling</t>
  </si>
  <si>
    <t>Sub -total</t>
  </si>
  <si>
    <t>Sub-total</t>
  </si>
  <si>
    <t>Misc ID</t>
  </si>
  <si>
    <t>A &amp; G ID</t>
  </si>
  <si>
    <t>Allocation - Demand Related</t>
  </si>
  <si>
    <t>Acct 1805-2 Land Station &lt;50 kV</t>
  </si>
  <si>
    <t>Acct 1806-2 Land Rights Station &lt;50 kV</t>
  </si>
  <si>
    <t>Acct 1808-2 Buildings and Fixtures &lt; 50 KV</t>
  </si>
  <si>
    <t>Acct 1810-2 Leasehold Improvements &lt;50 kV</t>
  </si>
  <si>
    <t>Substation Transformer Rate Base Gross Plant</t>
  </si>
  <si>
    <t>Acct 1815 - 1855</t>
  </si>
  <si>
    <t>General Expenses</t>
  </si>
  <si>
    <t>Allocation of General Expenses</t>
  </si>
  <si>
    <t xml:space="preserve">Acct 1830-4 Primary Poles, Towers &amp; Fixtures </t>
  </si>
  <si>
    <t>Acct 1835-4 Primary Overhead Conductors</t>
  </si>
  <si>
    <t>Acct 1840-4 Primary Underground Conduit</t>
  </si>
  <si>
    <t>Acct 1845-4 Primary Underground Conductors</t>
  </si>
  <si>
    <t>Primary Conductors and Poles Gross Assets</t>
  </si>
  <si>
    <t xml:space="preserve">Acct 1840-4 Primary Underground Conduit </t>
  </si>
  <si>
    <t xml:space="preserve">Acct 1845-4 Primary Underground Conductors </t>
  </si>
  <si>
    <t>Primary Conductors and Poles Accumulated Depreciation</t>
  </si>
  <si>
    <t xml:space="preserve">Acct 1830-3 Bulk Poles, Towers &amp; Fixtures </t>
  </si>
  <si>
    <t>Acct 1835-3 Bulk Overhead Conductors</t>
  </si>
  <si>
    <t xml:space="preserve">Acct 1840-3 Bulk Underground Conduit </t>
  </si>
  <si>
    <t xml:space="preserve">Acct 1845-3 Bulk Underground Conductors </t>
  </si>
  <si>
    <t xml:space="preserve">Acct 1830-5 Secondary Poles, Towers &amp; Fixtures </t>
  </si>
  <si>
    <t xml:space="preserve">Acct 1835-5 Secondary Overhead Conductors </t>
  </si>
  <si>
    <t xml:space="preserve">Acct 1840-5 Secondary Underground Conduit </t>
  </si>
  <si>
    <t xml:space="preserve">Acct 1845-5 Secondary Underground Conductors </t>
  </si>
  <si>
    <t>Secondary Conductors and Poles Gross Plant</t>
  </si>
  <si>
    <t>Secondary Conductors and Poles Accumulated Depreciation</t>
  </si>
  <si>
    <t xml:space="preserve">Acct 1835-4 Primary Overhead Conductors </t>
  </si>
  <si>
    <t>Secondary Conductors and Poles Gross Assets</t>
  </si>
  <si>
    <t xml:space="preserve">Central Meter </t>
  </si>
  <si>
    <t xml:space="preserve">Smart Meters </t>
  </si>
  <si>
    <t>Bulk Delivery CP</t>
  </si>
  <si>
    <t xml:space="preserve">Total Sytem CP </t>
  </si>
  <si>
    <t>Bulk Customer Base</t>
  </si>
  <si>
    <t>Primary Customer Base</t>
  </si>
  <si>
    <t>Secondary Customer Base</t>
  </si>
  <si>
    <t>OM&amp;A Expenses</t>
  </si>
  <si>
    <t xml:space="preserve">Directly Allocated Expenses </t>
  </si>
  <si>
    <t>EXISTING REVENUE MINUS ALLOCATED COSTS</t>
  </si>
  <si>
    <t>Rate class 2</t>
  </si>
  <si>
    <t>Rate class 3</t>
  </si>
  <si>
    <t>Rate class 4</t>
  </si>
  <si>
    <t>Control</t>
  </si>
  <si>
    <t>Amortization Expenses</t>
  </si>
  <si>
    <t>Total Amortization Expense</t>
  </si>
  <si>
    <t>crev</t>
  </si>
  <si>
    <t>Demand ID</t>
  </si>
  <si>
    <t>Customer ID</t>
  </si>
  <si>
    <t>GS &lt;50</t>
  </si>
  <si>
    <t>Street Light</t>
  </si>
  <si>
    <t>Embedded Distributor</t>
  </si>
  <si>
    <t>Number of Customers</t>
  </si>
  <si>
    <t>Total</t>
  </si>
  <si>
    <t>Transformation CP</t>
  </si>
  <si>
    <t>Primary NCP</t>
  </si>
  <si>
    <t>Secondary NCP</t>
  </si>
  <si>
    <t>Net Asset</t>
  </si>
  <si>
    <t>Total Number of Customer</t>
  </si>
  <si>
    <t>Subtransmission Customer Base</t>
  </si>
  <si>
    <t>Primary Feeder Customer Base</t>
  </si>
  <si>
    <t>Secondary Feeder Customer Base</t>
  </si>
  <si>
    <t xml:space="preserve">Weighted Meter -Capital </t>
  </si>
  <si>
    <t>CEN</t>
  </si>
  <si>
    <t>CWMC</t>
  </si>
  <si>
    <t>CWMR</t>
  </si>
  <si>
    <t>DDCP</t>
  </si>
  <si>
    <t>DDNCP</t>
  </si>
  <si>
    <t>accum dep</t>
  </si>
  <si>
    <t>dp</t>
  </si>
  <si>
    <t xml:space="preserve">Capital Contribution </t>
  </si>
  <si>
    <t xml:space="preserve">Distribution Plant - Gross </t>
  </si>
  <si>
    <t>General Plant - Gross</t>
  </si>
  <si>
    <t>Accumulated Depreciation</t>
  </si>
  <si>
    <t>TOTAL - 1995</t>
  </si>
  <si>
    <t>TOTAL - 5705</t>
  </si>
  <si>
    <t>TOTAL - 5710</t>
  </si>
  <si>
    <t>TOTAL - 5715</t>
  </si>
  <si>
    <t>TOTAL - 5720</t>
  </si>
  <si>
    <t>Total - Demand</t>
  </si>
  <si>
    <t>Total - Customer</t>
  </si>
  <si>
    <t>Total - Mis</t>
  </si>
  <si>
    <t>Total - A&amp;G</t>
  </si>
  <si>
    <t>1815-1860</t>
  </si>
  <si>
    <t>Break out Functions</t>
  </si>
  <si>
    <t>RATE BASE AND DISTRIBUTION ASSETS</t>
  </si>
  <si>
    <t>CCB</t>
  </si>
  <si>
    <t>Categorization and Demand Allocation for Distribution Assets Accounts</t>
  </si>
  <si>
    <t>Density of Utility</t>
  </si>
  <si>
    <t>kM of Lines</t>
  </si>
  <si>
    <t>Density</t>
  </si>
  <si>
    <t>If Density is &lt; 30 customers per kM of lines then</t>
  </si>
  <si>
    <t>LOW</t>
  </si>
  <si>
    <t>If Density is Between 30  and 60 customers per kM of lines then</t>
  </si>
  <si>
    <t>If Density is Between &gt; 60 customers per kM of lines then</t>
  </si>
  <si>
    <t>Contributed Capital - 1995</t>
  </si>
  <si>
    <t>Deemed Customer Cost Component based on Survey Results</t>
  </si>
  <si>
    <t>Below:  Grouping to avoid disclosure</t>
  </si>
  <si>
    <t>Grouping of Operation and Maintenance</t>
  </si>
  <si>
    <t>Grouping of Operating and Maintenance               Distribution Costs (lines 106 - 148)</t>
  </si>
  <si>
    <t>Grouping of OM&amp;A                                      (lines 168 - 240)</t>
  </si>
  <si>
    <t>Customer Component</t>
  </si>
  <si>
    <t>MEDIUM</t>
  </si>
  <si>
    <t>HIGH</t>
  </si>
  <si>
    <t>Adjusted TB</t>
  </si>
  <si>
    <t>1805-1</t>
  </si>
  <si>
    <t>1805-2</t>
  </si>
  <si>
    <t>1806-1</t>
  </si>
  <si>
    <t>1806-2</t>
  </si>
  <si>
    <t>1808-1</t>
  </si>
  <si>
    <t>1808-2</t>
  </si>
  <si>
    <t>1810-1</t>
  </si>
  <si>
    <t>1810-2</t>
  </si>
  <si>
    <t>1825-1</t>
  </si>
  <si>
    <t>1825-2</t>
  </si>
  <si>
    <t>1830-3</t>
  </si>
  <si>
    <t>1830-4</t>
  </si>
  <si>
    <t>1830-5</t>
  </si>
  <si>
    <t>1835-3</t>
  </si>
  <si>
    <t>1835-4</t>
  </si>
  <si>
    <t>1835-5</t>
  </si>
  <si>
    <t>1840-3</t>
  </si>
  <si>
    <t>1840-4</t>
  </si>
  <si>
    <t>1840-5</t>
  </si>
  <si>
    <t>1845-3</t>
  </si>
  <si>
    <t>1845-4</t>
  </si>
  <si>
    <t>1845-5</t>
  </si>
  <si>
    <t>Weighted Meter Reading</t>
  </si>
  <si>
    <t>CNB</t>
  </si>
  <si>
    <t>Single Phase 200 Amp - Urban</t>
  </si>
  <si>
    <t>Single Phase 200 Amp - Rural</t>
  </si>
  <si>
    <t>Network Meter (Costs to be updated)</t>
  </si>
  <si>
    <t>Three-phase - No demand</t>
  </si>
  <si>
    <t>TOTAL - 2105 CC</t>
  </si>
  <si>
    <t>TOTAL - 2105 FA</t>
  </si>
  <si>
    <t>Demand without IT (usually three-phase)</t>
  </si>
  <si>
    <t>Demand with IT</t>
  </si>
  <si>
    <t>Demand with IT and Interval Capability - Primary</t>
  </si>
  <si>
    <t>Demand with IT and Interval Capability - Secondary</t>
  </si>
  <si>
    <t>Accum. Amortization of Electric Utility Plant -  Meters only</t>
  </si>
  <si>
    <t>Misc Revenue</t>
  </si>
  <si>
    <t>Billing and Collection</t>
  </si>
  <si>
    <t>Operating and Maintenance</t>
  </si>
  <si>
    <t>Allocation of Miscellaneous Revenue</t>
  </si>
  <si>
    <t xml:space="preserve">Residential - Rural - Outside  </t>
  </si>
  <si>
    <t>LDC Specific 4</t>
  </si>
  <si>
    <r>
      <t>Sheet I1</t>
    </r>
    <r>
      <rPr>
        <b/>
        <sz val="20"/>
        <rFont val="Cooper Black"/>
        <family val="1"/>
      </rPr>
      <t xml:space="preserve"> Utility Information Sheet</t>
    </r>
  </si>
  <si>
    <t>Name of LDC:</t>
  </si>
  <si>
    <t>Name:</t>
  </si>
  <si>
    <t>Title:</t>
  </si>
  <si>
    <t>Phone Number:</t>
  </si>
  <si>
    <t>E-Mail Address:</t>
  </si>
  <si>
    <t>Copyright</t>
  </si>
  <si>
    <r>
      <t>**</t>
    </r>
    <r>
      <rPr>
        <b/>
        <u/>
        <sz val="16"/>
        <rFont val="Cooper Black"/>
        <family val="1"/>
      </rPr>
      <t>Please Note:  Colour Coding Legend</t>
    </r>
    <r>
      <rPr>
        <b/>
        <sz val="16"/>
        <color indexed="10"/>
        <rFont val="Cooper Black"/>
        <family val="1"/>
      </rPr>
      <t xml:space="preserve"> **</t>
    </r>
  </si>
  <si>
    <t>Input Cells</t>
  </si>
  <si>
    <t>Output Cells</t>
  </si>
  <si>
    <t>Brief Description of Each Worksheet's Function</t>
  </si>
  <si>
    <t>Output showing details of individual allocation by class and by USofA</t>
  </si>
  <si>
    <r>
      <t>Sheet I2</t>
    </r>
    <r>
      <rPr>
        <b/>
        <sz val="16"/>
        <rFont val="Cooper Black"/>
        <family val="1"/>
      </rPr>
      <t xml:space="preserve"> Class Selection  -</t>
    </r>
  </si>
  <si>
    <t>**</t>
  </si>
  <si>
    <t>Differences?</t>
  </si>
  <si>
    <t xml:space="preserve">This cost allocation model is protected by copyright and is being made available to you solely for the purpose of preparing or reviewing an cost allocation filing.   You may use and copy this cost allocation model for that purpose, and provide a copy of this cost allocation model to any person that is advising or assisting you in that regard.  Except as indicated above, any copying, reproduction, publication, sale, adaptation, translation, modification, reverse engineering or other use or dissemination of this cost allocation model without the express written consent of the Ontario Energy Board is prohibited.  If you provide a copy of this cost allocation model to a person that is advising or assisting you in preparing or reviewing a cost allocation filing, you must ensure that the person understands and agrees to the restrictions noted above. </t>
  </si>
  <si>
    <t>Space available for additional information about this run</t>
  </si>
  <si>
    <t>Uniform System of Accounts - Detail Accounts</t>
  </si>
  <si>
    <t>Time of Use Read -- ignore</t>
  </si>
  <si>
    <t>Special Reads -- ignore</t>
  </si>
  <si>
    <t>let misc charges pick up the difference</t>
  </si>
  <si>
    <t xml:space="preserve">Allocation Customer Related </t>
  </si>
  <si>
    <t xml:space="preserve">Allocation A&amp;G Related </t>
  </si>
  <si>
    <t xml:space="preserve">Allocation Misc Related </t>
  </si>
  <si>
    <t>Allocation of General Plant and Administration</t>
  </si>
  <si>
    <t>After BO</t>
  </si>
  <si>
    <t>Financial Statement - Asset Break Out includes Acc Dep and Contributed Capital</t>
  </si>
  <si>
    <t>Expenses</t>
  </si>
  <si>
    <t>Total Expenses</t>
  </si>
  <si>
    <t>Net Income</t>
  </si>
  <si>
    <t>Revenue Requirement (includes NI)</t>
  </si>
  <si>
    <t>Total Net Plant</t>
  </si>
  <si>
    <t>Net Assets</t>
  </si>
  <si>
    <t>Total Rate Base</t>
  </si>
  <si>
    <t>RATIOS ANALYSIS</t>
  </si>
  <si>
    <t>Total Demand and Customer</t>
  </si>
  <si>
    <t>O&amp;M DC</t>
  </si>
  <si>
    <t xml:space="preserve">O&amp;M </t>
  </si>
  <si>
    <t>Conservation and Demand Management Expenditures and Recoveries</t>
  </si>
  <si>
    <t>Other Amortization - Unclassified</t>
  </si>
  <si>
    <t>Income Tax Expense - Unclassified</t>
  </si>
  <si>
    <t>Grouping for Sheet O1 Revenue to Cost</t>
  </si>
  <si>
    <t>Interest Special Deposits</t>
  </si>
  <si>
    <t>Dividend Special Deposits</t>
  </si>
  <si>
    <t>Other Special Deposits</t>
  </si>
  <si>
    <t>Term Deposits</t>
  </si>
  <si>
    <t>Current Investments</t>
  </si>
  <si>
    <t>Customer Accounts Receivable</t>
  </si>
  <si>
    <t>Accounts Receivable - Services</t>
  </si>
  <si>
    <t>Accounts Receivable - Recoverable Work</t>
  </si>
  <si>
    <t>Accounts Receivable - Merchandise, Jobbing, etc.</t>
  </si>
  <si>
    <t>Other Accounts Receivable</t>
  </si>
  <si>
    <t>Accrued Utility Revenues</t>
  </si>
  <si>
    <t>Sub - Total</t>
  </si>
  <si>
    <t>Term Bank Loans - Long Term Portion</t>
  </si>
  <si>
    <t>Ontario Hydro Debt Outstanding - Long Term Portion</t>
  </si>
  <si>
    <t>Advances from Associated Companies</t>
  </si>
  <si>
    <t>Common Shares Issued</t>
  </si>
  <si>
    <t>Total Allocated to Rate Classifications?</t>
  </si>
  <si>
    <t>1815-1855 D</t>
  </si>
  <si>
    <t>1815-1855 C</t>
  </si>
  <si>
    <t>DEMAND 1815-1855</t>
  </si>
  <si>
    <t>CUSTOMER 1815-1855</t>
  </si>
  <si>
    <t>Preference Shares Issued</t>
  </si>
  <si>
    <t>Contributed Surplus</t>
  </si>
  <si>
    <t>Donations Received</t>
  </si>
  <si>
    <t>Development Charges Transferred to Equity</t>
  </si>
  <si>
    <t>Capital Stock Held in Treasury</t>
  </si>
  <si>
    <t>Miscellaneous Paid-In Capital</t>
  </si>
  <si>
    <t>gp</t>
  </si>
  <si>
    <t>mi</t>
  </si>
  <si>
    <t>di</t>
  </si>
  <si>
    <t>cu</t>
  </si>
  <si>
    <t>ad</t>
  </si>
  <si>
    <t>co</t>
  </si>
  <si>
    <t>cop</t>
  </si>
  <si>
    <t>Cost of Power  (COP)</t>
  </si>
  <si>
    <t>NI</t>
  </si>
  <si>
    <t>Allocated Net Income  (NI)</t>
  </si>
  <si>
    <t>PILs  (INPUT)</t>
  </si>
  <si>
    <t>dep</t>
  </si>
  <si>
    <t>Depreciation and Amortization (dep)</t>
  </si>
  <si>
    <t>Customer Related Costs (cu)</t>
  </si>
  <si>
    <t>Distribution Costs (di)</t>
  </si>
  <si>
    <t>Installments Received on Capital Stock</t>
  </si>
  <si>
    <t>Appropriated Retained Earnings</t>
  </si>
  <si>
    <t>Unappropriated Retained Earnings</t>
  </si>
  <si>
    <t>Balance Transferred From Income</t>
  </si>
  <si>
    <t>Asset net of Accumulated Depreciation and Contributed Capital</t>
  </si>
  <si>
    <t>SUB TOTAL from I3</t>
  </si>
  <si>
    <t>Categorization and Allocation of Contributed Capital</t>
  </si>
  <si>
    <t>Categorization and Allocation of Amortization Expense - Property, Plant and Equipment - 5705</t>
  </si>
  <si>
    <t>Categorization and Allocation of Amortization of Limited Term Electric Plant - 5710</t>
  </si>
  <si>
    <t>Categorization and Allocation of Accumulated Amortization of Electric Utility Plant  - Intangibles - 5715</t>
  </si>
  <si>
    <t>Categorization and Allocation of  Accum. Amortization of Electric Utility Plant- Property, Plant &amp; Equipment - 5720</t>
  </si>
  <si>
    <t>BALANCE SHEET ITEMS</t>
  </si>
  <si>
    <t>EXPENSE ITEMS</t>
  </si>
  <si>
    <t>Appropriations of Retained Earnings - Current Period</t>
  </si>
  <si>
    <t>Dividends Payable-Preference Shares</t>
  </si>
  <si>
    <t>Dividends Payable-Common Shares</t>
  </si>
  <si>
    <t>Adjustment to Retained Earnings</t>
  </si>
  <si>
    <t>Underground Line Expenses</t>
  </si>
  <si>
    <t>Transmission of Electricity by Others</t>
  </si>
  <si>
    <t>Miscellaneous Transmission Expense</t>
  </si>
  <si>
    <t>Other Income &amp; Deductions</t>
  </si>
  <si>
    <t>Loss on Disposition of Utility and Other Property</t>
  </si>
  <si>
    <t>Gains from Disposition of Allowances for Emission</t>
  </si>
  <si>
    <t xml:space="preserve">Accum. Amortization of Electric Utility Plant -Line Transformers, Services and Meters </t>
  </si>
  <si>
    <t>Customer Related Net Fixed Assets</t>
  </si>
  <si>
    <t>Customer Related NFA Including General Plant</t>
  </si>
  <si>
    <t xml:space="preserve">Amortization Expense - Customer Related </t>
  </si>
  <si>
    <t>Charitable Contributions</t>
  </si>
  <si>
    <t>Maintenance of Overhead Lines - Roads and Trails Repairs</t>
  </si>
  <si>
    <t>Maintenance of Overhead Lines - Snow Removal from Roads and Trails</t>
  </si>
  <si>
    <t>Maintenance of Underground Lines</t>
  </si>
  <si>
    <t>ID and Factors</t>
  </si>
  <si>
    <t>Demand Allocators - Composite</t>
  </si>
  <si>
    <t>CUSTOMER ALLOCATORS - Composite</t>
  </si>
  <si>
    <t>Explanation</t>
  </si>
  <si>
    <t>Maintenance of Miscellaneous Transmission Plant</t>
  </si>
  <si>
    <t>Station Buildings and Fixtures Expense</t>
  </si>
  <si>
    <t>Transformer Station Equipment - Operation Labour</t>
  </si>
  <si>
    <t>Transformer Station Equipment - Operation Supplies and Expenses</t>
  </si>
  <si>
    <t>Distribution Station Equipment - Operation Labour</t>
  </si>
  <si>
    <t>Gain on Disposition of Utility and Other Property</t>
  </si>
  <si>
    <t>Amortization Expense - Property, Plant, and Equipment</t>
  </si>
  <si>
    <t>Foreign Exchange Gains and Losses, Including Amortization</t>
  </si>
  <si>
    <t>Interest and Dividend Income</t>
  </si>
  <si>
    <t>Equity in Earnings of Subsidiary Companies</t>
  </si>
  <si>
    <t>Operation Supervision and Engineering</t>
  </si>
  <si>
    <t>Fuel</t>
  </si>
  <si>
    <t>Steam Expense</t>
  </si>
  <si>
    <t>Steam From Other Sources</t>
  </si>
  <si>
    <t>Steam Transferred--Credit</t>
  </si>
  <si>
    <t>Collateral Funds Liability</t>
  </si>
  <si>
    <t>Unamortized Premium on Long Term Debt</t>
  </si>
  <si>
    <t>O.M.E.R.S. - Past Service Liability - Long Term Portion</t>
  </si>
  <si>
    <t>Life Insurance</t>
  </si>
  <si>
    <t>Penalties</t>
  </si>
  <si>
    <t>Other Deductions</t>
  </si>
  <si>
    <t>Extraordinary Income</t>
  </si>
  <si>
    <t>Extraordinary Deductions</t>
  </si>
  <si>
    <t>Income Taxes, Extraordinary Items</t>
  </si>
  <si>
    <t>CP TEST RESULTS</t>
  </si>
  <si>
    <t>NCP TEST RESULTS</t>
  </si>
  <si>
    <t>Approved Total PILs</t>
  </si>
  <si>
    <t>Approved Total Return on Equity</t>
  </si>
  <si>
    <t>Approved Total Return on Debt</t>
  </si>
  <si>
    <t xml:space="preserve">Allocated </t>
  </si>
  <si>
    <t>Classification NCP from 
 Load Data Provider</t>
  </si>
  <si>
    <t>Discontinues Operations - Income/ Gains</t>
  </si>
  <si>
    <t>BREAK OUT ($)</t>
  </si>
  <si>
    <t>BREAK OUT (%)</t>
  </si>
  <si>
    <t>Discontinued Operations - Deductions/ Losses</t>
  </si>
  <si>
    <t>Income Taxes, Discontinued Operations</t>
  </si>
  <si>
    <t>●  Note that the model has Rows in I9 for most capital and OM&amp;A accounts, but not revenue accounts.  If an account has no corresponding Row in I9, the model does not provide a ready means of direct allocation.</t>
  </si>
  <si>
    <t>Worksheet I4 Break Out Assets</t>
  </si>
  <si>
    <t>This input worksheet is for breaking the asset accounts into a more granular level.</t>
  </si>
  <si>
    <t>Worksheet I5.1 Miscellaneous Data</t>
  </si>
  <si>
    <t>Worksheet I5.2 Weighting Factors</t>
  </si>
  <si>
    <t>●  Row 15: calculate weighting factors reflecting costs in Account 5315 – Customer Billing, Account 5320 – Collecting, and Account 5340 – Miscellaneous Customer Account Expenses.</t>
  </si>
  <si>
    <t>●  Default weights are no longer provided in the model.  The weights previously provided in version 1.2 can be found in the Board staff’s implementation documentation [EB-2010-0219].</t>
  </si>
  <si>
    <r>
      <t xml:space="preserve">Example:  </t>
    </r>
    <r>
      <rPr>
        <b/>
        <sz val="12"/>
        <rFont val="Arial"/>
        <family val="2"/>
      </rPr>
      <t>Weighting Factor for Services:</t>
    </r>
  </si>
  <si>
    <t>Assume that the amount recorded in 1855 for a typical residential customer is $1,000.</t>
  </si>
  <si>
    <t xml:space="preserve">Assume that there are 500 customers in the GS&gt;50 class.  </t>
  </si>
  <si>
    <t>Assume that 100 customers have underground service that required extensive permits, street repairs, and labour costs, as well as materials.  The services are recent, and the amount recorded in 1855 averages $25,000.</t>
  </si>
  <si>
    <t>Assume 300 customers have no costs recorded in Account 1855, and would have no cost recorded even if replaced (per distributor’s accounting practice and conditions of service)</t>
  </si>
  <si>
    <r>
      <t>Ø</t>
    </r>
    <r>
      <rPr>
        <sz val="7"/>
        <rFont val="Times New Roman"/>
        <family val="1"/>
      </rPr>
      <t xml:space="preserve">  </t>
    </r>
    <r>
      <rPr>
        <sz val="12"/>
        <rFont val="Arial"/>
        <family val="2"/>
      </rPr>
      <t>[ (100 * $5,000) + (100 * $25,000) + (300 * $0) ] / 500  = $6,000 per customer</t>
    </r>
  </si>
  <si>
    <t>Weighting factor for GS&gt;50 kW = $6,000/$1,000 = 6.00</t>
  </si>
  <si>
    <r>
      <t xml:space="preserve">Example: </t>
    </r>
    <r>
      <rPr>
        <b/>
        <sz val="12"/>
        <rFont val="Arial"/>
        <family val="2"/>
      </rPr>
      <t>Weighting Factor for Billing and Collecting:</t>
    </r>
  </si>
  <si>
    <t>Assume that the Residential cost averaged over all residential customers is $1.50 for bill preparation and mailing, $0.50 to record revenue from a normal payment, and $1.00 per bill on average for other costs associated with collecting, etc. that are recorded in accounts 5315, 5320 and 5340.  Total $3 per residential bill.</t>
  </si>
  <si>
    <t>Assume that there are 15 customers in the USL class:</t>
  </si>
  <si>
    <t xml:space="preserve">Instructions Sheet </t>
  </si>
  <si>
    <t>▪  Cell C23 should equal RRWF, sum of Cells H16 &amp; H17</t>
  </si>
  <si>
    <t>Income Taxes (Grossed up)</t>
  </si>
  <si>
    <t>Deemed Interest Expense</t>
  </si>
  <si>
    <t>Return on Deemed Equity</t>
  </si>
  <si>
    <t xml:space="preserve">Service Revenue Requirement </t>
  </si>
  <si>
    <t>▪  At Cell F10, input the return on equity RRWF tab 9 'Revenue Requirement' cell F23;</t>
  </si>
  <si>
    <t>▪  At Cell F11, input the forecast of PILs from  RRWF tab 9 'Revenue Requirement' cell F19;</t>
  </si>
  <si>
    <t>▪  At Cell F12, input Interest Cost from RRWF tab 9 'Revenue Requirement' cell F22;</t>
  </si>
  <si>
    <t>PP&amp;E</t>
  </si>
  <si>
    <t>Enter Net Fixed Assets from the Revenue Requirement Work Form, Rate Base sheet, cell G15</t>
  </si>
  <si>
    <t>Acct 1820-2 Distribution Station Equipment</t>
  </si>
  <si>
    <t>Acct 1825-2 Storage Battery Equipment</t>
  </si>
  <si>
    <t>System Supervisory Equipment</t>
  </si>
  <si>
    <t>Sentinel Lighting Rental Units</t>
  </si>
  <si>
    <t>Other Tangible Property</t>
  </si>
  <si>
    <t>Contributions and Grants - Credit</t>
  </si>
  <si>
    <t>Property Under Capital Leases</t>
  </si>
  <si>
    <t>Electric Plant Purchased or Sold</t>
  </si>
  <si>
    <t>Experimental Electric Plant Unclassified</t>
  </si>
  <si>
    <t>Meter Reading Costs</t>
  </si>
  <si>
    <t>Line Transformer Customer Base</t>
  </si>
  <si>
    <t xml:space="preserve"> Line Transformer NCP</t>
  </si>
  <si>
    <t>LTNCP1</t>
  </si>
  <si>
    <t>LTNCP4</t>
  </si>
  <si>
    <t>LTNCP12</t>
  </si>
  <si>
    <t>CCLT</t>
  </si>
  <si>
    <t>PLCC-CCLT</t>
  </si>
  <si>
    <t>LTNCP1A</t>
  </si>
  <si>
    <t>LTNCP4A</t>
  </si>
  <si>
    <t>LTNCP12A</t>
  </si>
  <si>
    <t>LTNCP</t>
  </si>
  <si>
    <t>Model Defaults</t>
  </si>
  <si>
    <t>Winter</t>
  </si>
  <si>
    <t>Relativity</t>
  </si>
  <si>
    <t>Residential - Urban - Outside With Water</t>
  </si>
  <si>
    <t>Residential - Urban - Inside - With Water</t>
  </si>
  <si>
    <t>Residential - Rural - Outside With Water</t>
  </si>
  <si>
    <t>Residential with vehicle</t>
  </si>
  <si>
    <t>GS - Walking - With Water</t>
  </si>
  <si>
    <t>GS - Vehicle With Water</t>
  </si>
  <si>
    <t>GS - Vehicle with other services --- TOU Read</t>
  </si>
  <si>
    <t>Other Energy Sales to Public Authorities</t>
  </si>
  <si>
    <t>Energy Sales to Railroads and Railways</t>
  </si>
  <si>
    <t>Revenue Adjustment</t>
  </si>
  <si>
    <t>Account 1563 - Deferred PILs Contra Account</t>
  </si>
  <si>
    <t>Reclassify accounts</t>
  </si>
  <si>
    <t>Reclassified Balance</t>
  </si>
  <si>
    <t>4 NCP</t>
  </si>
  <si>
    <t>NCP 12</t>
  </si>
  <si>
    <t>CO-INCIDENT PEAK</t>
  </si>
  <si>
    <t>1 CP</t>
  </si>
  <si>
    <t>CUSTOMER ALLOCATORS</t>
  </si>
  <si>
    <t>CREV</t>
  </si>
  <si>
    <t>O&amp;M</t>
  </si>
  <si>
    <t>INPUTS</t>
  </si>
  <si>
    <t>I1</t>
  </si>
  <si>
    <t>Intro</t>
  </si>
  <si>
    <t>Brief explanation of what the pages do.</t>
  </si>
  <si>
    <t>I2</t>
  </si>
  <si>
    <t>LDC data and Classes</t>
  </si>
  <si>
    <t>Enter LDC specific information and number of classes etc</t>
  </si>
  <si>
    <t>I3</t>
  </si>
  <si>
    <t>TB Data</t>
  </si>
  <si>
    <t>I4</t>
  </si>
  <si>
    <t>Break out assets into detail functions - bulk deliver, primary and secondary</t>
  </si>
  <si>
    <t>Customer Data</t>
  </si>
  <si>
    <t>Input customer related data for generating customer allocators</t>
  </si>
  <si>
    <t>Demand Data</t>
  </si>
  <si>
    <t>Input demand allocators using load data and making LDC specific adjustments</t>
  </si>
  <si>
    <t>I8</t>
  </si>
  <si>
    <t>Misc Data</t>
  </si>
  <si>
    <t>Input for miscellaneous data where necessary - TBD</t>
  </si>
  <si>
    <t>I9</t>
  </si>
  <si>
    <t>Total Operation, Maintenance and Billing</t>
  </si>
  <si>
    <t>OUTPUTS</t>
  </si>
  <si>
    <t>O1</t>
  </si>
  <si>
    <t>Revenue to cost</t>
  </si>
  <si>
    <t>O2</t>
  </si>
  <si>
    <t>Fixed Charge</t>
  </si>
  <si>
    <t>Output showing the range for the Basic Customer charge - TBD</t>
  </si>
  <si>
    <t>O4</t>
  </si>
  <si>
    <t>Summary by Class</t>
  </si>
  <si>
    <t>Output showing summary of all allocation by class and by US of A</t>
  </si>
  <si>
    <t>O5</t>
  </si>
  <si>
    <t>Detail by Class</t>
  </si>
  <si>
    <t>EXHIBITS</t>
  </si>
  <si>
    <t>E1</t>
  </si>
  <si>
    <t>Exhibit showing 1. how accounts are grouped for reporting, how accounts are categorized and how accounts are allocated</t>
  </si>
  <si>
    <t>E2</t>
  </si>
  <si>
    <t>Exhibit showing how costs are categorized</t>
  </si>
  <si>
    <t>E3</t>
  </si>
  <si>
    <t>Allocation Factors</t>
  </si>
  <si>
    <t>Exhibit summarizing all allocation factors created in I5 to I8 and present the findings in percentages</t>
  </si>
  <si>
    <t>E4</t>
  </si>
  <si>
    <t>Reconciliation</t>
  </si>
  <si>
    <t>Exhibit showing reconciliation of accounts included and excluded from the allocation study to TB balance</t>
  </si>
  <si>
    <t>PLCC</t>
  </si>
  <si>
    <t>Backup documentation for calculating Peak Load Carrying Capability.</t>
  </si>
  <si>
    <t>Amortization</t>
  </si>
  <si>
    <t>PRORATED</t>
  </si>
  <si>
    <t>Other Installations on Customer's Premises</t>
  </si>
  <si>
    <t>Demand Allocation</t>
  </si>
  <si>
    <t>Customer Allocation</t>
  </si>
  <si>
    <t>A &amp; G Allocation</t>
  </si>
  <si>
    <t>Accumulated Depreciation - 2120</t>
  </si>
  <si>
    <t>TOTAL - 2120</t>
  </si>
  <si>
    <t>Administrative Expense Transferred Credit</t>
  </si>
  <si>
    <t>Customer Billing</t>
  </si>
  <si>
    <t>Collecting</t>
  </si>
  <si>
    <t>Collecting- Cash Over and Short</t>
  </si>
  <si>
    <t>Collection Charges</t>
  </si>
  <si>
    <t>Bad Debt Expense</t>
  </si>
  <si>
    <t>Miscellaneous Customer Accounts Expenses</t>
  </si>
  <si>
    <t>Community Relations - Sundry</t>
  </si>
  <si>
    <t>Boiler Plant Equipment</t>
  </si>
  <si>
    <t>Engines and Engine-Driven Generators</t>
  </si>
  <si>
    <t>Unappropriated Undistributed Subsidiary Earnings</t>
  </si>
  <si>
    <t>Transformers</t>
  </si>
  <si>
    <t>Residential Energy Sales</t>
  </si>
  <si>
    <t>Commercial Energy Sales</t>
  </si>
  <si>
    <t>Industrial Energy Sales</t>
  </si>
  <si>
    <t>Energy Sales to Large Users</t>
  </si>
  <si>
    <t>Three-year average</t>
  </si>
  <si>
    <t>Street Lighting Energy Sales</t>
  </si>
  <si>
    <t>Sentinel Lighting Energy Sales</t>
  </si>
  <si>
    <t>General Energy Sales</t>
  </si>
  <si>
    <t>Accumulated Provision for Uncollectible Accounts--Credit</t>
  </si>
  <si>
    <t>Interest and Dividends Receivable</t>
  </si>
  <si>
    <t>Rents Receivable</t>
  </si>
  <si>
    <t>Notes Receivable</t>
  </si>
  <si>
    <t>Prepayments</t>
  </si>
  <si>
    <t>1815- 1855</t>
  </si>
  <si>
    <t>Miscellaneous Current and Accrued Assets</t>
  </si>
  <si>
    <t>Accounts Receivable from Associated Companies</t>
  </si>
  <si>
    <t>Notes Receivable from Associated Companies</t>
  </si>
  <si>
    <t>Fuel Stock</t>
  </si>
  <si>
    <t>Input meter related data for calculating capital costs weighing factors</t>
  </si>
  <si>
    <t>Input meter related data for calculating meter reading weighing factors</t>
  </si>
  <si>
    <t>Large Use &gt;5MW</t>
  </si>
  <si>
    <t>Direct Allocation</t>
  </si>
  <si>
    <t>Plant Materials and Operating Supplies</t>
  </si>
  <si>
    <t>Merchandise</t>
  </si>
  <si>
    <t>Other Materials and Supplies</t>
  </si>
  <si>
    <t>YES</t>
  </si>
  <si>
    <t>Long Term Investments in Non-Associated Companies</t>
  </si>
  <si>
    <t>Future Income Tax - Non-Current</t>
  </si>
  <si>
    <t>Other Regulatory Liabilities</t>
  </si>
  <si>
    <t>Scenario 1</t>
  </si>
  <si>
    <t>Input</t>
  </si>
  <si>
    <t>Calculation</t>
  </si>
  <si>
    <t>Brought Forward</t>
  </si>
  <si>
    <t>Account</t>
  </si>
  <si>
    <t>Billing Data</t>
  </si>
  <si>
    <t>Number of Connections (Unmetered)</t>
  </si>
  <si>
    <t>ID</t>
  </si>
  <si>
    <t>CDEM</t>
  </si>
  <si>
    <t>CCON</t>
  </si>
  <si>
    <t>NFA</t>
  </si>
  <si>
    <t>Step 1:</t>
  </si>
  <si>
    <t>Step 2:</t>
  </si>
  <si>
    <t>OPTION #1</t>
  </si>
  <si>
    <t>OPTION #2</t>
  </si>
  <si>
    <t>Click on the Option 2 Button</t>
  </si>
  <si>
    <t>Save this file as "LDCname_RolledUp_CA_model_RUN#.xls"</t>
  </si>
  <si>
    <t>Save this file as "LDCname_Detailed_CA_model_RUN#.xls"</t>
  </si>
  <si>
    <t>Step 3:</t>
  </si>
  <si>
    <t>- Detailed</t>
  </si>
  <si>
    <t>- Rolled Up</t>
  </si>
  <si>
    <t>Line Transformer Net Fixed Assets Including General Plant</t>
  </si>
  <si>
    <t>Substation Transformer NFA Including General Plant</t>
  </si>
  <si>
    <t>Primary C&amp;P Net Fixed Assets Including General Plant</t>
  </si>
  <si>
    <t>Metering Net Fixed Assets Including General Plant</t>
  </si>
  <si>
    <t>Total Net Fixed Assets Excluding General Plant</t>
  </si>
  <si>
    <t>Secondary C&amp;P Net Fixed Assets Including General Plant</t>
  </si>
  <si>
    <t>Directly Allocated Net Fixed Assets</t>
  </si>
  <si>
    <t>Total Net Fixed Assets Excluding Gen Plant</t>
  </si>
  <si>
    <t xml:space="preserve">Total Expenses </t>
  </si>
  <si>
    <t>Meter Net Fixed Assets</t>
  </si>
  <si>
    <t>Information to be Used to Allocate PILs, ROD, ROE and A&amp;G</t>
  </si>
  <si>
    <t xml:space="preserve">Admin and General </t>
  </si>
  <si>
    <t xml:space="preserve">Allocated PILs </t>
  </si>
  <si>
    <t xml:space="preserve">Allocated Debt Return </t>
  </si>
  <si>
    <t xml:space="preserve">Allocated Equity Return </t>
  </si>
  <si>
    <t>Allocated General Plant Net Fixed Assets</t>
  </si>
  <si>
    <t>Meter Net Fixed Assets Including General Plant</t>
  </si>
  <si>
    <t>Amortization Expense - General Plant assigned to Meters</t>
  </si>
  <si>
    <t>Amortization Expense - Meters</t>
  </si>
  <si>
    <t>4 CP</t>
  </si>
  <si>
    <t>12 CP</t>
  </si>
  <si>
    <t>CP 1</t>
  </si>
  <si>
    <t>CP 4</t>
  </si>
  <si>
    <t>1 NCP</t>
  </si>
  <si>
    <t>12 NCP</t>
  </si>
  <si>
    <t>1  CP</t>
  </si>
  <si>
    <t xml:space="preserve">NCP 1 </t>
  </si>
  <si>
    <t>NCP 4</t>
  </si>
  <si>
    <t>CP 12</t>
  </si>
  <si>
    <t>NON CO_INCIDENT PEAK</t>
  </si>
  <si>
    <t>TCP1</t>
  </si>
  <si>
    <t>DCP1</t>
  </si>
  <si>
    <t>TCP4</t>
  </si>
  <si>
    <t>DCP4</t>
  </si>
  <si>
    <t>TCP12</t>
  </si>
  <si>
    <t>DCP12</t>
  </si>
  <si>
    <t>DNCP1</t>
  </si>
  <si>
    <t>PNCP1</t>
  </si>
  <si>
    <t>SNCP1</t>
  </si>
  <si>
    <t>DNCP4</t>
  </si>
  <si>
    <t>PNCP4</t>
  </si>
  <si>
    <t>SNCP4</t>
  </si>
  <si>
    <t>1 cp</t>
  </si>
  <si>
    <t>4 cp</t>
  </si>
  <si>
    <t>12 cp</t>
  </si>
  <si>
    <t>DNCP12</t>
  </si>
  <si>
    <t>PNCP12</t>
  </si>
  <si>
    <t>SNCP12</t>
  </si>
  <si>
    <t>All</t>
  </si>
  <si>
    <t>DEMAND 1808</t>
  </si>
  <si>
    <t>1808 D</t>
  </si>
  <si>
    <t>DEMAND 1815 &amp; 1820</t>
  </si>
  <si>
    <t>1815 &amp; 1820 D</t>
  </si>
  <si>
    <t>DEMAND 1815</t>
  </si>
  <si>
    <t>DEMAND 1820</t>
  </si>
  <si>
    <t>DEMAND 1830 &amp; 1835</t>
  </si>
  <si>
    <t>DEMAND 1850</t>
  </si>
  <si>
    <t>DEMAND 1840 &amp; 1845</t>
  </si>
  <si>
    <t>DEMAND 1860</t>
  </si>
  <si>
    <t>DEMAND 1830</t>
  </si>
  <si>
    <t>DEMAND 1835</t>
  </si>
  <si>
    <t>DEMAND 1840</t>
  </si>
  <si>
    <t>DEMAND 1845</t>
  </si>
  <si>
    <t>DEMAND 1855</t>
  </si>
  <si>
    <t>1815 D</t>
  </si>
  <si>
    <t>1820 D</t>
  </si>
  <si>
    <t>1830 D</t>
  </si>
  <si>
    <t>1835 D</t>
  </si>
  <si>
    <t>KWh excluding KWh from Wholesale Market Participants</t>
  </si>
  <si>
    <t>CEN EWMP</t>
  </si>
  <si>
    <t>kWh - Excl WMP</t>
  </si>
  <si>
    <t>1820-3</t>
  </si>
  <si>
    <t>Distribution Station Equipment - Normally Primary below 50 kV (Wholesale Meters)</t>
  </si>
  <si>
    <t>CDM Participtant Percentage</t>
  </si>
  <si>
    <t>CDMPP</t>
  </si>
  <si>
    <t xml:space="preserve">Weighted - Services </t>
  </si>
  <si>
    <t>Weighted Bills</t>
  </si>
  <si>
    <t>CWNB</t>
  </si>
  <si>
    <t>CWCS</t>
  </si>
  <si>
    <t>Distribution Station Equipment - Normally Primary below 50 kV (Bulk)</t>
  </si>
  <si>
    <t>Distribution Station Equipment - Normally Primary below 50 kV Primary)</t>
  </si>
  <si>
    <t>Distribution Station Equipment - Normally Primary below 50 kV (Primary)</t>
  </si>
  <si>
    <t>Depreciation on Acct 1820-2 Distribution Station Equipment</t>
  </si>
  <si>
    <t>Depreciation on Acct 1825-2 Storage Battery Equipment</t>
  </si>
  <si>
    <t>Depreciation on Acct 1805-2 Land Station &lt;50 kV</t>
  </si>
  <si>
    <t>Depreciation on Acct 1806-2 Land Rights Station &lt;50 kV</t>
  </si>
  <si>
    <t>Depreciation on Acct 1808-2 Buildings and Fixtures &lt; 50 KV</t>
  </si>
  <si>
    <t>Depreciation on Acct 1810-2 Leasehold Improvements &lt;50 kV</t>
  </si>
  <si>
    <t>1830 &amp; 1835 D</t>
  </si>
  <si>
    <t>1840 D</t>
  </si>
  <si>
    <t>Transformer Ownership Allowance</t>
  </si>
  <si>
    <t>Distribution Revenue from Rates</t>
  </si>
  <si>
    <t>Net Class Revenue</t>
  </si>
  <si>
    <t>Customer Premises - Operations Labour (5070)</t>
  </si>
  <si>
    <t>Customer Premises - Materials and Expenses (5075)</t>
  </si>
  <si>
    <t>Meter Expenses (5065)</t>
  </si>
  <si>
    <t>Maintenance of Meters (5175)</t>
  </si>
  <si>
    <t>Meter Reading Expenses (5310)</t>
  </si>
  <si>
    <t>Customer Billing (5315)</t>
  </si>
  <si>
    <t>Amortization Expense - General Plant Assigned to Meters</t>
  </si>
  <si>
    <t>Interest Expense</t>
  </si>
  <si>
    <t>Income Expenses</t>
  </si>
  <si>
    <t>Admin and General Expenses allocated to O&amp;M expenses for meters</t>
  </si>
  <si>
    <t>4235-1</t>
  </si>
  <si>
    <t>Miscellaneous Service Revenues - Residual</t>
  </si>
  <si>
    <t>Account Set Up Charges</t>
  </si>
  <si>
    <t>Access to Poles</t>
  </si>
  <si>
    <t>The purpose of this input worksheet is to derive the weighting factors for the allocator CWMR, which is used only to allocate costs that are recorded in account 5310 Meter Reading Expense.  The data in Column C are relative amounts, with the typical Residential reading having a weight of 1.0.</t>
  </si>
  <si>
    <t>Worksheet I8 Demand Data</t>
  </si>
  <si>
    <t>Worksheet I9 Direct Allocation</t>
  </si>
  <si>
    <t>This input worksheet allows for directly allocating costs to specific rate classes.</t>
  </si>
  <si>
    <t>●  Additional information on direct allocations can be found above in the notes for Column G in input sheet I3 Trial Balance.</t>
  </si>
  <si>
    <t>Worksheet O1</t>
  </si>
  <si>
    <t>●  Row 18 – Distribution Revenue at Existing Rates:</t>
  </si>
  <si>
    <t>▪  Cell C18 should equal the total in RRWF Cell F17 – Distribution Revenue at Currently Approved Rates”, and</t>
  </si>
  <si>
    <t>●  Row 19 – Miscellaneous Revenue:</t>
  </si>
  <si>
    <t>▪  Cell C19 should equal RRWF Cell F18,</t>
  </si>
  <si>
    <t>▪  Note the diagnostic test in Row 20 for Miscellaneous Revenue.  The model calculates the status quo rates from the test year Service Revenue Requirement less Miscellaneous Revenue.  If Miscellaneous Revenue is entered inaccurately, the status quo rates and status quo ratios in Row 75 will also be inaccurate for the respective classes.</t>
  </si>
  <si>
    <t>●  Cell C21 – Total Revenue at Existing Rates should be equal to RRWF Cell F19;</t>
  </si>
  <si>
    <t>●  Row 23 – Distribution Revenue at Status Quo Rates”:</t>
  </si>
  <si>
    <t>●  Cell C25 should equal RRWF Cell H19 – Total Revenue.</t>
  </si>
  <si>
    <t>●  Row 40 – Revenue Requirement (includes NI):</t>
  </si>
  <si>
    <t>▪  Cell C40 is the total revenue requirement, and should be equal to RRWF worksheet tab 9 Revenue Requirement, Cell F22; and</t>
  </si>
  <si>
    <t>●  Row 75 – Revenue to Expenses Status Quo:</t>
  </si>
  <si>
    <t>▪  Cell C75 should equal 100%, and</t>
  </si>
  <si>
    <t>●  Cells C71 and C81 should equal the corresponding target returns on equity (RRWF Column H).</t>
  </si>
  <si>
    <t>It may also be useful to run an updated version when preparing a Draft Rate Order:</t>
  </si>
  <si>
    <r>
      <t>Ø</t>
    </r>
    <r>
      <rPr>
        <sz val="7"/>
        <rFont val="Times New Roman"/>
        <family val="1"/>
      </rPr>
      <t xml:space="preserve">  </t>
    </r>
    <r>
      <rPr>
        <sz val="12"/>
        <rFont val="Arial"/>
        <family val="2"/>
      </rPr>
      <t>At worksheet I3, modify Miscellaneous Income accounts if necessary, along with forecast capital and OM&amp;A accounts, if any of these have changed as a result of a Decision or settlement agreement.</t>
    </r>
  </si>
  <si>
    <r>
      <t>Ø</t>
    </r>
    <r>
      <rPr>
        <sz val="7"/>
        <rFont val="Times New Roman"/>
        <family val="1"/>
      </rPr>
      <t xml:space="preserve">  </t>
    </r>
    <r>
      <rPr>
        <sz val="12"/>
        <rFont val="Arial"/>
        <family val="2"/>
      </rPr>
      <t>At worksheet I6.1, substitute the proposed rates at Rows 33 – 36.</t>
    </r>
  </si>
  <si>
    <r>
      <t>Ø</t>
    </r>
    <r>
      <rPr>
        <sz val="7"/>
        <rFont val="Times New Roman"/>
        <family val="1"/>
      </rPr>
      <t xml:space="preserve">  </t>
    </r>
    <r>
      <rPr>
        <sz val="12"/>
        <rFont val="Arial"/>
        <family val="2"/>
      </rPr>
      <t>At worksheet I8, data may need to be changed if the load forecast has been changed.</t>
    </r>
  </si>
  <si>
    <r>
      <t>Ø</t>
    </r>
    <r>
      <rPr>
        <sz val="7"/>
        <rFont val="Times New Roman"/>
        <family val="1"/>
      </rPr>
      <t xml:space="preserve">  </t>
    </r>
    <r>
      <rPr>
        <sz val="12"/>
        <rFont val="Arial"/>
        <family val="2"/>
      </rPr>
      <t>On worksheet O1:</t>
    </r>
  </si>
  <si>
    <t>▪  Cell C22 should now equal 1.00 and Rows 18 and 23 should be identical.</t>
  </si>
  <si>
    <t>Worksheet O3.1</t>
  </si>
  <si>
    <t xml:space="preserve">The purpose of this output worksheet is to provide information on the cost per unit of providing customers with transformation service.  </t>
  </si>
  <si>
    <t>Worksheet O3.6</t>
  </si>
  <si>
    <t>The purpose of this output worksheet is to provide information to be used to update the provincial standard monthly charge for microFIT installations.</t>
  </si>
  <si>
    <t>●  Check that Cell 23 is equal to O-2 Cell D132 less Cell D81, which is an update of the information that underpins the current rate; and</t>
  </si>
  <si>
    <t>●  Cells C24 and C25 have been added in version 2 of the model per Board Report (p. 8).</t>
  </si>
  <si>
    <t>If the distributor intends to propose a microFIT charge based on its own costs, this will require sub-account information as per the Board’s FAQ # 18, December 23, 2010.  The information from Worksheet O-3.6 will not likely be considered relevant for approval of a non-uniform charge.</t>
  </si>
  <si>
    <t>Allowances for Emissions</t>
  </si>
  <si>
    <t>Maintenance Supervision and Engineering</t>
  </si>
  <si>
    <t>Maintenance of Structures</t>
  </si>
  <si>
    <t>Maintenance of Boiler Plant</t>
  </si>
  <si>
    <t>Sentinel</t>
  </si>
  <si>
    <t>Unmetered Scattered Load</t>
  </si>
  <si>
    <t>Equity Component of Rate Base</t>
  </si>
  <si>
    <t>BDHA</t>
  </si>
  <si>
    <t>Bad Debt 3 Year Historical Average</t>
  </si>
  <si>
    <t>Late Payment 3 Year Historical Average</t>
  </si>
  <si>
    <t>LPHA</t>
  </si>
  <si>
    <t>RETURN ON EQUITY COMPONENT OF RATE BASE</t>
  </si>
  <si>
    <t>Maintenance of Electric Plant</t>
  </si>
  <si>
    <t>Maintenance of Reservoirs, Dams and Waterways</t>
  </si>
  <si>
    <t>Trial Balance Index</t>
  </si>
  <si>
    <t>Back-up/Standby Power</t>
  </si>
  <si>
    <t>Rate Class 1</t>
  </si>
  <si>
    <t>Rate class 5</t>
  </si>
  <si>
    <t>Rate class 6</t>
  </si>
  <si>
    <t>Rate class 7</t>
  </si>
  <si>
    <t>Rate class 8</t>
  </si>
  <si>
    <t>Maintenance of Water Wheels, Turbines and Generators</t>
  </si>
  <si>
    <t>Maintenance of Generating and Electric Plant</t>
  </si>
  <si>
    <t>Maintenance of Miscellaneous Power Generation Plant</t>
  </si>
  <si>
    <t>Power Purchased</t>
  </si>
  <si>
    <t>Charges-WMS</t>
  </si>
  <si>
    <t>Depreciation</t>
  </si>
  <si>
    <t>Depreciation on General Plant Assigned to Substation Transformers</t>
  </si>
  <si>
    <t>Debt Return on Substation Transformers</t>
  </si>
  <si>
    <t>Equity Return on Substation Transformers</t>
  </si>
  <si>
    <t>Billed kW without Substation Transformer Allowance</t>
  </si>
  <si>
    <t>Billed kWh without Substation Transformer Allowance</t>
  </si>
  <si>
    <t>Billed kW without Line Transformer Allowance</t>
  </si>
  <si>
    <t xml:space="preserve">Billed kWh without Line Transformer Allowance </t>
  </si>
  <si>
    <t>Maintenance of Transformer Station Buildings and Fixtures</t>
  </si>
  <si>
    <t>Maintenance of Transformer Station Equipment</t>
  </si>
  <si>
    <t>Maintenance of Towers, Poles and Fixtures</t>
  </si>
  <si>
    <t>Maintenance of Overhead Conductors and Devices</t>
  </si>
  <si>
    <t>Maintenance of Overhead Lines - Right of Way</t>
  </si>
  <si>
    <t>Expenses of Non-Utility Operations</t>
  </si>
  <si>
    <t>Non-Utility Rental Income</t>
  </si>
  <si>
    <t>Miscellaneous Non-Operating Income</t>
  </si>
  <si>
    <t>Electrical Safety Authority Fees</t>
  </si>
  <si>
    <t>Independent Market Operator Fees and Penalties</t>
  </si>
  <si>
    <t>Amortization of Limited Term Electric Plant</t>
  </si>
  <si>
    <t>Amortization of Intangibles and Other Electric Plant</t>
  </si>
  <si>
    <t>Amortization of Electric Plant Acquisition Adjustments</t>
  </si>
  <si>
    <t>Miscellaneous Amortization</t>
  </si>
  <si>
    <t>Cost of Power Adjustments</t>
  </si>
  <si>
    <t>Charges-One-Time</t>
  </si>
  <si>
    <t>Charges-NW</t>
  </si>
  <si>
    <t>Revenues from Merchandise, Jobbing, Etc.</t>
  </si>
  <si>
    <t>Costs and Expenses of Merchandising, Jobbing, Etc.</t>
  </si>
  <si>
    <t>Interest</t>
  </si>
  <si>
    <t>INT</t>
  </si>
  <si>
    <t>Profits and Losses from Financial Instrument Hedges</t>
  </si>
  <si>
    <t>Profits and Losses from Financial Instrument Investments</t>
  </si>
  <si>
    <t>Gains from Disposition of Future Use Utility Plant</t>
  </si>
  <si>
    <t>Losses from Disposition of Future Use Utility Plant</t>
  </si>
  <si>
    <t>Regulatory Debits</t>
  </si>
  <si>
    <t>Regulatory Credits</t>
  </si>
  <si>
    <t>Revenues from Electric Plant Leased to Others</t>
  </si>
  <si>
    <t>GS&gt;50-Regular</t>
  </si>
  <si>
    <t>GS&gt; 50-TOU</t>
  </si>
  <si>
    <t>GS &gt;50-Intermediate</t>
  </si>
  <si>
    <t>Expenses of Electric Plant Leased to Others</t>
  </si>
  <si>
    <t>Losses from Disposition of Allowances for Emission</t>
  </si>
  <si>
    <t>Revenues from Non-Utility Operations</t>
  </si>
  <si>
    <t>Past Service Costs - Employee Future Benefits</t>
  </si>
  <si>
    <t>Overhead Distribution Transformers- Operation</t>
  </si>
  <si>
    <t>Other Rent</t>
  </si>
  <si>
    <t>Maintenance of Buildings and Fixtures - Distribution Stations</t>
  </si>
  <si>
    <t>Accumulated Depreciation - 2105</t>
  </si>
  <si>
    <t>Completed Construction Not Classified--Electric</t>
  </si>
  <si>
    <t>Construction Work in Progress--Electric</t>
  </si>
  <si>
    <t>Subtotal</t>
  </si>
  <si>
    <t>Electric Plant Acquisition Adjustment</t>
  </si>
  <si>
    <t>Underground Distribution Transformers - Operation</t>
  </si>
  <si>
    <t>Accumulated Amortization of Other Utility Plant</t>
  </si>
  <si>
    <t>Accumulated Amortization of Non-Utility Property</t>
  </si>
  <si>
    <t>Accounts Payable</t>
  </si>
  <si>
    <t>BCP</t>
  </si>
  <si>
    <t>BCP1</t>
  </si>
  <si>
    <t>BCP4</t>
  </si>
  <si>
    <t>BCP12</t>
  </si>
  <si>
    <t>Customer Credit Balances</t>
  </si>
  <si>
    <t>Current Portion of Customer Deposits</t>
  </si>
  <si>
    <t>Dividends Declared</t>
  </si>
  <si>
    <t>Miscellaneous Current and Accrued Liabilities</t>
  </si>
  <si>
    <t>Notes and Loans Payable</t>
  </si>
  <si>
    <t>Accounts Payable to Associated Companies</t>
  </si>
  <si>
    <t>Notes Payable to Associated Companies</t>
  </si>
  <si>
    <t>Debt Retirement Charges( DRC) Payable</t>
  </si>
  <si>
    <t>Transmission Charges Payable</t>
  </si>
  <si>
    <t>Electrical Safety Authority Fees Payable</t>
  </si>
  <si>
    <t>Independent Market Operator Fees and Penalties Payable</t>
  </si>
  <si>
    <t>Current Portion of Long Term Debt</t>
  </si>
  <si>
    <t>Ontario Hydro Debt - Current Portion</t>
  </si>
  <si>
    <t>Pensions and Employee Benefits - Current Portion</t>
  </si>
  <si>
    <t>Rate-Payer Benefit Including Interest</t>
  </si>
  <si>
    <t>Interest Expense - Unclassifed</t>
  </si>
  <si>
    <t>Amortization of Assets</t>
  </si>
  <si>
    <t>Sentinel Lights - Labour</t>
  </si>
  <si>
    <t>Acct 5035 - Overhead Distribution Transformers- Operation</t>
  </si>
  <si>
    <t>Acct 5055 - Underground Distribution Transformers - Operation</t>
  </si>
  <si>
    <t>Acct 5160 - Maintenance of Line Transformers</t>
  </si>
  <si>
    <t>Acct 1850 - Line Transformers - Gross Assets</t>
  </si>
  <si>
    <t>Acct 5016 - Distributon Station Equipment - Labour</t>
  </si>
  <si>
    <t>Acct 5017 - Distributon Station Equipment - Other</t>
  </si>
  <si>
    <t>Acct 5114 - Maintenance of Distribution Station Equipment</t>
  </si>
  <si>
    <t>Accounts included in Avoided Costs Plus General Administration  Allocation</t>
  </si>
  <si>
    <t>USoA           Account #</t>
  </si>
  <si>
    <t>Accounts included in Directly Related Customer Costs Plus General Administration  Allocation</t>
  </si>
  <si>
    <t>Amortization Expense -                                               General Plant assigned to Meters</t>
  </si>
  <si>
    <t>Line Transformation Unit Cost ($/kW)</t>
  </si>
  <si>
    <t>Line Transformation Unit Cost ($/kWh)</t>
  </si>
  <si>
    <t>Substation Transformers - Accumulated Depreciation</t>
  </si>
  <si>
    <t>Substation Transformers - Net Fixed Assets</t>
  </si>
  <si>
    <t>Substation Transformation Unit Cost ($/kW)</t>
  </si>
  <si>
    <t>Substation Transformation Unit Cost ($/kWh)</t>
  </si>
  <si>
    <t xml:space="preserve">Subtotal </t>
  </si>
  <si>
    <t>Primary Conductor &amp; Pools - Net Fixed Assets</t>
  </si>
  <si>
    <t>Operations and Maintenance</t>
  </si>
  <si>
    <t>Acct 5020 Overhead Distribution Lines &amp; Feeders - Labour</t>
  </si>
  <si>
    <t>Acct 5025 Overhead Distribution Lines &amp; Feeders - Other</t>
  </si>
  <si>
    <t>Rate Base Calculation</t>
  </si>
  <si>
    <t>General and Administration (ad)</t>
  </si>
  <si>
    <t>Asset Accounts Directly Allocated</t>
  </si>
  <si>
    <t>I3 Directly Allocated</t>
  </si>
  <si>
    <t>Acct 5040 Underground Distribution Lines &amp; Feeders -  Labour</t>
  </si>
  <si>
    <t>Acct 5045 Underground Distribution Lines &amp; Feeders - Other</t>
  </si>
  <si>
    <t>Depreciation Expense</t>
  </si>
  <si>
    <t>Acct 5090 Underground Distribution Lines &amp; Feeders - Rental Paid</t>
  </si>
  <si>
    <t>Depreciation on Acct 1830-5 Secondary Poles, Towers &amp; Fixtures</t>
  </si>
  <si>
    <t>Depreciation on Acct 1835-5 Secondary Overhead Conductors</t>
  </si>
  <si>
    <t>Depreciation on Acct 1840-5 Secondary Underground Conduit</t>
  </si>
  <si>
    <t>Depreciation on Acct 1845-5 Secondary Underground Conductors</t>
  </si>
  <si>
    <t>Acct 1840-5 Secondary Underground Conduit</t>
  </si>
  <si>
    <t>Acct 5095 Overhead Distribution Lines &amp; Feeders - Rental Paid</t>
  </si>
  <si>
    <t>Acct 5120 Maintenance of Poles, Towers &amp; Fixtures</t>
  </si>
  <si>
    <t>Acct 5125 Maintenance of Overhead Conductors &amp; Devices</t>
  </si>
  <si>
    <t>Acct 5135 Overhead Distribution Lines &amp; Feeders - Right of Way</t>
  </si>
  <si>
    <t>Acct 5145 Maintenance of Underground Conduit</t>
  </si>
  <si>
    <t>Acct 5150 Maintenance of Underground Conductors &amp; Devices</t>
  </si>
  <si>
    <t>Depreciation on General Plant Assigned to Primary C&amp;P</t>
  </si>
  <si>
    <t>Primary C&amp;P Operations and Maintenance</t>
  </si>
  <si>
    <t>Admin and General Assigned to Primary C&amp;P</t>
  </si>
  <si>
    <t>PILs on Primary C&amp;P</t>
  </si>
  <si>
    <t>Debt Return on Primary C&amp;P</t>
  </si>
  <si>
    <t>Equity Return on Primary C&amp;P</t>
  </si>
  <si>
    <t>Net Fixed Assets</t>
  </si>
  <si>
    <t>Admin and General Assigned to SubstationTransformers</t>
  </si>
  <si>
    <t>PILs on SubstationTransformers</t>
  </si>
  <si>
    <t>General Plant Assigned to SubstationTransformers - NFA</t>
  </si>
  <si>
    <t>Depreciation on General Plant Assigned to Secondary C&amp;P</t>
  </si>
  <si>
    <t xml:space="preserve">General Plant - Gross Assets </t>
  </si>
  <si>
    <t>Secondary C&amp;P Operations and Maintenance</t>
  </si>
  <si>
    <t>PILs on Secondary C&amp;P</t>
  </si>
  <si>
    <t>Debt Return on Secondary C&amp;P</t>
  </si>
  <si>
    <t>Equity Return on Secondary C&amp;P</t>
  </si>
  <si>
    <t>Secondary Conductor &amp; Pools - Net Fixed Assets</t>
  </si>
  <si>
    <t>General Plant Assigned to Secondary C&amp;P - NFA</t>
  </si>
  <si>
    <t>General Plant Assigned to Primary C&amp;P - NFA</t>
  </si>
  <si>
    <t>Depreciation on General Plant Assigned to Metering</t>
  </si>
  <si>
    <t>Admin and General Assigned to Metering</t>
  </si>
  <si>
    <t>PILs on Metering</t>
  </si>
  <si>
    <t>Debt Return on Metering</t>
  </si>
  <si>
    <t>Equity Return on Metering</t>
  </si>
  <si>
    <t>Metering - Accumulated Depreciation</t>
  </si>
  <si>
    <t>Metering - Net Fixed Assets</t>
  </si>
  <si>
    <t>General Plant Assigned to Metering - NFA</t>
  </si>
  <si>
    <t>Acct 5065 - Meter expense</t>
  </si>
  <si>
    <t>Acct 5070 &amp; 5075 - Customer Premises</t>
  </si>
  <si>
    <t xml:space="preserve">Acct 5175 - Meter Maintenance </t>
  </si>
  <si>
    <t xml:space="preserve">Acct 5310 - Meter Reading </t>
  </si>
  <si>
    <t>Metering Unit Cost ($/Customer/Month)</t>
  </si>
  <si>
    <t>Acct 1860 - Metering - Gross Assets</t>
  </si>
  <si>
    <t>Metering Rate Base</t>
  </si>
  <si>
    <t>Depreciation on Acct 1860 Metering</t>
  </si>
  <si>
    <t>Depreciation on Acct 1850 Line Transformers</t>
  </si>
  <si>
    <t>Depreciation on Acct 1830-4 Primary Poles, Towers &amp; Fixtures</t>
  </si>
  <si>
    <t>Depreciation on Acct 1835-4 Primary Overhead Conductors</t>
  </si>
  <si>
    <t>Depreciation on Acct 1840-4 Primary Underground Conduit</t>
  </si>
  <si>
    <t>Depreciation on Acct 1845-4 Primary Underground Conductors</t>
  </si>
  <si>
    <t>Sentinel Lights - Materials and Expenses</t>
  </si>
  <si>
    <t>Maintenance of Meters</t>
  </si>
  <si>
    <t>Customer Installations Expenses- Leased Property</t>
  </si>
  <si>
    <t>Water Heater Rentals - Labour</t>
  </si>
  <si>
    <t>Water Heater Rentals - Materials and Expenses</t>
  </si>
  <si>
    <t>Water Heater Controls - Labour</t>
  </si>
  <si>
    <t>Water Heater Controls - Materials and Expenses</t>
  </si>
  <si>
    <t>Maintenance of Other Installations on Customer Premises</t>
  </si>
  <si>
    <t>Purchase of Transmission and System Services</t>
  </si>
  <si>
    <t>Transmission Charges</t>
  </si>
  <si>
    <t>Transmission Charges Recovered</t>
  </si>
  <si>
    <t>Supervision</t>
  </si>
  <si>
    <t>Unamortized Gain on Reacquired Debt</t>
  </si>
  <si>
    <t>Other Deferred Credits</t>
  </si>
  <si>
    <t>Deferred Rate Impact Amounts</t>
  </si>
  <si>
    <t>RSVAWMS</t>
  </si>
  <si>
    <t>RSVAONE-TIME</t>
  </si>
  <si>
    <t>RSVANW</t>
  </si>
  <si>
    <t>RSVACN</t>
  </si>
  <si>
    <t>RSVAPOWER</t>
  </si>
  <si>
    <t>Electric Plant in Service - Control Account</t>
  </si>
  <si>
    <t>Electric Expense</t>
  </si>
  <si>
    <t>Water For Power</t>
  </si>
  <si>
    <t>Water Power Taxes</t>
  </si>
  <si>
    <t>Hydraulic Expenses</t>
  </si>
  <si>
    <t>Generation Expense</t>
  </si>
  <si>
    <t>Load Management Controls - Utility Premises</t>
  </si>
  <si>
    <t>Specific Service Charges</t>
  </si>
  <si>
    <t>Distribution</t>
  </si>
  <si>
    <t>Composite allocators</t>
  </si>
  <si>
    <t>1815- 1850</t>
  </si>
  <si>
    <t>Acccounts</t>
  </si>
  <si>
    <t>Allocate all the costs to the O and M expenses before using it as a composite allocator.</t>
  </si>
  <si>
    <t>Composite Allocators</t>
  </si>
  <si>
    <t>cp</t>
  </si>
  <si>
    <t>ncp</t>
  </si>
  <si>
    <t>non-demand</t>
  </si>
  <si>
    <t>FINAL</t>
  </si>
  <si>
    <t>5005-5340</t>
  </si>
  <si>
    <t>Maintenance (Working Capital)</t>
  </si>
  <si>
    <t>Miscellaneous Distribution Expense</t>
  </si>
  <si>
    <t>Underground Distribution Lines and Feeders - Rental Paid</t>
  </si>
  <si>
    <t>Overhead Distribution Lines and Feeders - Rental Paid</t>
  </si>
  <si>
    <t>Services and Meters</t>
  </si>
  <si>
    <t>Equipment</t>
  </si>
  <si>
    <t>To be Prorated</t>
  </si>
  <si>
    <t>IT Assets</t>
  </si>
  <si>
    <t>Other Distribution Assets</t>
  </si>
  <si>
    <t>Contributions and Grants</t>
  </si>
  <si>
    <t>Poles, Wires</t>
  </si>
  <si>
    <t>Land and Buildings</t>
  </si>
  <si>
    <t>TS Primary Above 50</t>
  </si>
  <si>
    <t>DS</t>
  </si>
  <si>
    <t>Amortization of Premium on Debt Credit</t>
  </si>
  <si>
    <t>Miscellaneous Power Generation Expenses</t>
  </si>
  <si>
    <t>Rents</t>
  </si>
  <si>
    <t>Street Lighting and Signal System Expense</t>
  </si>
  <si>
    <t>Meter Expense</t>
  </si>
  <si>
    <t>Customer Premises - Operation Labour</t>
  </si>
  <si>
    <t>Customer Premises - Materials and Expenses</t>
  </si>
  <si>
    <t>Scenario 2</t>
  </si>
  <si>
    <t>Accum. Amortization of Electric Utility Plant - Property, Plant, &amp; Equipment</t>
  </si>
  <si>
    <t>Overhead Distribution Lines &amp; Feeders - Operation Supplies and Expenses</t>
  </si>
  <si>
    <t>Underground Distribution Lines &amp; Feeders - Operation Supplies &amp; Expenses</t>
  </si>
  <si>
    <t>Demonstrating and Selling Expense</t>
  </si>
  <si>
    <t>Advertising Expense</t>
  </si>
  <si>
    <t>Miscellaneous Sales Expense</t>
  </si>
  <si>
    <t>Executive Salaries and Expenses</t>
  </si>
  <si>
    <t>Management Salaries and Expenses</t>
  </si>
  <si>
    <t>General Administrative Salaries and Expenses</t>
  </si>
  <si>
    <t>Energy Sales for Resale</t>
  </si>
  <si>
    <t>Interdepartmental Energy Sales</t>
  </si>
  <si>
    <t>Billed WMS</t>
  </si>
  <si>
    <t>Billed NW</t>
  </si>
  <si>
    <t>Billed CN</t>
  </si>
  <si>
    <t>Distribution Services Revenue</t>
  </si>
  <si>
    <t>Retail Services Revenues</t>
  </si>
  <si>
    <t>Break out</t>
  </si>
  <si>
    <t>Accrued Rate-Payer Benefit</t>
  </si>
  <si>
    <t>Allocation Percentage Weighted Factor</t>
  </si>
  <si>
    <t>Version</t>
  </si>
  <si>
    <t>Worksheets E2 and E4</t>
  </si>
  <si>
    <t>Demand Related</t>
  </si>
  <si>
    <t>Customer Related</t>
  </si>
  <si>
    <t>Total Directly Allocated Demand + Customer</t>
  </si>
  <si>
    <t>Total (not including directly allocated amounts)</t>
  </si>
  <si>
    <t>Accounting Changes under CGAAP</t>
  </si>
  <si>
    <t>Contact Information:</t>
  </si>
  <si>
    <t>Please provide summary identification of this Run</t>
  </si>
  <si>
    <t>This input worksheet is for basic information about the utility and the application.  This worksheet does not require any changes after filing the initial application.</t>
  </si>
  <si>
    <t>Date of Application:</t>
  </si>
  <si>
    <t>Please input the date on which this Run of the model was prepared or submitted</t>
  </si>
  <si>
    <t>●  For the user’s convenience, a space is available at B46 to describe a scenario (customer classes, load data, choice of allocators, etc.) to keep track of alternative cost allocation outcomes as they are being studied.  This information is in addition to the summary description in Cell C 17.</t>
  </si>
  <si>
    <t>● Remember to include revenue accounts as negative numbers, as in the Trial Balance.</t>
  </si>
  <si>
    <t>● No rationale is required if the entries in column F have been directed by Board policy.  For example see note below re Account 4235.</t>
  </si>
  <si>
    <t>blank row</t>
  </si>
  <si>
    <t>Billed LV</t>
  </si>
  <si>
    <t>Special Purpose Charge Recovery</t>
  </si>
  <si>
    <t>Special Purpose Charge Expense</t>
  </si>
  <si>
    <t>Special Purpose Charge Assessment Variance Account</t>
  </si>
  <si>
    <t>Renewable Connection Capital Deferral Account</t>
  </si>
  <si>
    <t>Smart Grid Capital Deferral Account</t>
  </si>
  <si>
    <t>Renewable Connection OM&amp;A Deferral Account</t>
  </si>
  <si>
    <t>Renewable Connection Funding Adder Deferral Account</t>
  </si>
  <si>
    <t>Smart Grid OM&amp;A Deferral Account</t>
  </si>
  <si>
    <t>Smart Grid Funding Adder Deferral Account</t>
  </si>
  <si>
    <t>LV Variance Account</t>
  </si>
  <si>
    <t>Smart Meter Capital and Recovery Variance Account</t>
  </si>
  <si>
    <t>Smart Meter OM&amp;A Variance Account</t>
  </si>
  <si>
    <t>CDM Contra Account</t>
  </si>
  <si>
    <t>Bd-approved CDM Variance Account</t>
  </si>
  <si>
    <t xml:space="preserve">LRAM Variance Account </t>
  </si>
  <si>
    <t>IFRS -CGAAP Transition PP&amp;E Amounts</t>
  </si>
  <si>
    <t>RSVA-GA</t>
  </si>
  <si>
    <t>2006 PILs Variance</t>
  </si>
  <si>
    <t>Reg Balance Control Account</t>
  </si>
  <si>
    <t>Non-Utility Shareholders' Equity</t>
  </si>
  <si>
    <t>Charges - Smart Metering Entity Charge</t>
  </si>
  <si>
    <t>6205-1</t>
  </si>
  <si>
    <t>Sub-Account LEAP Funding</t>
  </si>
  <si>
    <t>Charges-Smart Metering Entity</t>
  </si>
  <si>
    <t>Charges - Smart Metering Entity</t>
  </si>
  <si>
    <t>Sub-account LEAP Funding</t>
  </si>
  <si>
    <t>Sub-account LEAP funding</t>
  </si>
  <si>
    <t xml:space="preserve">●  Row 274 has been added, to allow for new account 4086 SSS Administration Charge.  </t>
  </si>
  <si>
    <t>●  Column G is used for costs that are directly allocated.  Put the appropriate total amount in Column G, and the model places it into I-9 to be included in the class revenue requirement of the applicable class.</t>
  </si>
  <si>
    <t>Weighting factor for residential @ $1,000 is 1.00</t>
  </si>
  <si>
    <t>Assume that 100 of them are industrial customers served by a single span of overhead conductor.  The amount remaining on the books in Account 1855 is $500, though  the current cost of replacing the service including labour would be much larger.</t>
  </si>
  <si>
    <t>Calculation of a single factor for GS&gt;50 class -- weighted average of embedded book values including installation</t>
  </si>
  <si>
    <t>Assume that 5 of the15  customers have a large number of devices and the number of devices changes from time to time, so additional clerical attention is required each month amounting to $50 over the group ($10 per bill).  Assuming that other costs are the same as for a residential customer at $1.50 per bill, the average cost is $11.50 per bill.</t>
  </si>
  <si>
    <t>Calculation of index for USL class (weighted average of 5 and 10 customers)</t>
  </si>
  <si>
    <t xml:space="preserve">●  Cells B10, B13, B16 and B19 are used to flag internal inconsistencies that may exist amongst the application exhibits.  </t>
  </si>
  <si>
    <t>●  Rows 33-36  - enter the currently approved rates for each class.  Include the Transformer Ownership Allowance for the applicable classes.</t>
  </si>
  <si>
    <t>Existing TOA Rate</t>
  </si>
  <si>
    <t>●  As an alternative run of the CA Model, but not for submission with the application, it may be useful to enter the rates that are being proposed in the application in Rows 33-36.  See notes to Worksheet O-1 below.</t>
  </si>
  <si>
    <t>●  Row 18 ‘Number of devices’ was added as of version 2 of the model.  Generally this will require input for the Street Lighting and Unmetered Scattered Load classes.</t>
  </si>
  <si>
    <t>●  The number of devices (Row 18) should be equal to or greater than the number of connections (Row 19)</t>
  </si>
  <si>
    <t>●  Entries for USL, Street lighting and Sentinel Lighting in worksheet I7.1 and I7.2 are 0.  For any cost of estimating or verifying unmetered loads, see note re direct allocation under worksheet I9.</t>
  </si>
  <si>
    <t>●  Remember that costs associated with verifying and updating estimates of unmetered loads may be allocated directly to the applicable class.  [EB-2005-0317, Cost allocation Review, Board Directions, p. 87].</t>
  </si>
  <si>
    <r>
      <t>Ø</t>
    </r>
    <r>
      <rPr>
        <sz val="7"/>
        <rFont val="Times New Roman"/>
        <family val="1"/>
      </rPr>
      <t xml:space="preserve">  </t>
    </r>
    <r>
      <rPr>
        <sz val="12"/>
        <rFont val="Arial"/>
        <family val="2"/>
      </rPr>
      <t>At worksheet I6.1, modify the class load forecast inputs if it has changed since the original application, at Rows 25 -27.</t>
    </r>
  </si>
  <si>
    <t>▪  Cells D75 and beyond should show the newly-approved revenue to cost ratios.</t>
  </si>
  <si>
    <t>Worksheet E2 shows the proportions allocated to each rate class by the various allocators.  These allocators are linked to the applicable USoA accounts in worksheet E4.</t>
  </si>
  <si>
    <t>Worksheet E3</t>
  </si>
  <si>
    <t>The Peak Load Carrying Capability adjustment is entered at cell A14.  The default is 400 Watts.  The adjustment is related to the definition of Minimum System, i.e. categorization between customer-related and demand-related cost.  For further explanation see the Board Report EB-2005-0317.</t>
  </si>
  <si>
    <t>Worksheet E5</t>
  </si>
  <si>
    <t>Comparisons with RRWF</t>
  </si>
  <si>
    <t>RRWF Reference:</t>
  </si>
  <si>
    <t xml:space="preserve">▪  Cell F13 should be entered equal to RRWF tab 9 'Service Revenue Requirement' cell F26; </t>
  </si>
  <si>
    <t>9. cell F19</t>
  </si>
  <si>
    <t>9. cell F22</t>
  </si>
  <si>
    <t>9. cell F25</t>
  </si>
  <si>
    <t>▪  Cell F15 should be entered equal to RRWF tab 4 'Rate Base' cell G19</t>
  </si>
  <si>
    <t>Working Capital Allowance to be included in Rate Base (%)</t>
  </si>
  <si>
    <t>Structure KM (kMs of Roads in Service Area that have distribution line)</t>
  </si>
  <si>
    <t>●  In cell D15, enter the km of distribution line, regardless of voltage (structures, not circuits)  used in determining customer density of the service area.</t>
  </si>
  <si>
    <t>Deemed Equity Component of Rate Base  (ref: RRWF 7. cell F24)</t>
  </si>
  <si>
    <t>Deficiency/sufficiency  ( RRWF 8. cell F51)</t>
  </si>
  <si>
    <t>Miscellaneous Revenue (RRWF 5. cell F48)</t>
  </si>
  <si>
    <t>●  Be aware that the “Update” button hides and unhides columns, nothing more.  If you have entered data for a class in an input sheet, the data will remain until you delete the data.  (If you enter data for a class and subsequently change to ‘No’ for that class in I-2 and click Update, the data for the class will be hidden but will continue to affect range totals, allocators, etc.).</t>
  </si>
  <si>
    <t xml:space="preserve">The purpose of this worksheet is to aid in detecting and correcting instances in which an account is not fully allocated to the rate classes.  </t>
  </si>
  <si>
    <t>Each cell in columns J and L should be zero.  If the calculation is not zero, and the account involved is one that affects the revenue requirement (highlighted in column A of I-3) the reason for the discrepancy should be traced</t>
  </si>
  <si>
    <t xml:space="preserve">The instructions are organized by Input sheet (I1 to I9).  The instructions are followed by suggestions of how to use Output sheets O1, O2, O3.1 and O3.6, and the Exhibit sheets E2 - E5.  </t>
  </si>
  <si>
    <t>Worksheet O2</t>
  </si>
  <si>
    <t>Rows 14 - 17 provide information relevant to the Monthly Service Charge of each class, usually referred to as the floor (alternate versions in rows 14 and 16) and the ceiling in row 17 (based on Minimum System assumptions)</t>
  </si>
  <si>
    <t>Users of the model have observed that for some classes, the ceiling comes out lower than the floor, or even negative.  This occurs in situations where customer-related costs are relatively low compared to Demand-related costs, and appears to be a result of prorated depreciation on General Plant.  With this discrepancy remaining in the model, the precise calculation of the ceiling should be used with appropriate caution.</t>
  </si>
  <si>
    <t>●  The colour-coding used throughout the model is explained just below the applicant information area.</t>
  </si>
  <si>
    <t>The main purpose of this worksheet is to define the rate classes.</t>
  </si>
  <si>
    <t>●  If  the applicant is a Host Distributor with a separate class for the Embedded Distributor(s), use Row 29.  Otherwise, a Host Distributor should refer to Filing Requirements for instructions on how to reflect the Embedded Distributor in the applicable rate class.</t>
  </si>
  <si>
    <t>There are diagnostic cells at the top of I-3 for cross-references to the user's RRWF, to avoid filing information that is inconsistent.  The CA model works regardless of whether the diagnostic messages in cells H14 and H16 are flagging a discrepancy.</t>
  </si>
  <si>
    <t>● Note that SSS Administration revenue is now Account 4086, whereas it was previously a sub-account of 4080.</t>
  </si>
  <si>
    <t>●  Row 469 has been added to allow for inclusion of LEAP, distinct from other donations which are not recoverable.  Enter full amount of Account 6205 in cell D468, negative amount of LEAP in F468, and positive amount of LEAP in F469.  (Only the latter is recovered, and therefore must be allocated to classes.)</t>
  </si>
  <si>
    <t>●  Columns L - O require the break-out of the aggregate depreciation  accounts into the sub-accounts for each asset account.</t>
  </si>
  <si>
    <t xml:space="preserve">●  In Cell D19, enter the percentage of OM&amp;A plus Cost of Power that is included as  working capital, eg.13%, or a percentage based on the distributor’s lead-lag study; </t>
  </si>
  <si>
    <t>This input sheet is used to calculate hypothetical revenues, based on the test year volumetric forecast at the current rates.  (This calculation is also used in RRWF for the calculation of Revenue Sufficiency/Deficiency.)</t>
  </si>
  <si>
    <t>●  If the Conditions of Service for a class of large customers require that all customers supply their own transformation, then the published rate is presumably for the class standard and the TOA should be entered as $0.</t>
  </si>
  <si>
    <t xml:space="preserve">●  Row 39 is class revenue gross of TOA, and row 41 is net.  The model uses the latter in worksheet O1.  </t>
  </si>
  <si>
    <t xml:space="preserve">●  If the cost of equipment used to download billing data is included in Account 1860 – Meters, the cost of such equipment should be considered in this worksheet.  </t>
  </si>
  <si>
    <t xml:space="preserve">●  The total amount of direct allocation is found in column C.  This amount must be attributed to one class, or to a subset of classes, in columns E - X. </t>
  </si>
  <si>
    <t>This is an output worksheet that shows the allocated revenue requirements and the revenue-to-cost ratios by rate class.  The diagnostic cells in this sheet check that the allocated costs reconcile to the account totals entered in worksheet I-3.</t>
  </si>
  <si>
    <t>●  If proposing a PLCC of other than 400 Watts, this should be identified and explained in Exhibit 7.</t>
  </si>
  <si>
    <t xml:space="preserve"> Note that the cost of the Smart Meter Entity is treated as a pass-through cost with its own rate rider.  It is not included in the service  revenue requirement and is not allocated in this model, except as a component of Working Capital (account 4751).</t>
  </si>
  <si>
    <t>1565-1860</t>
  </si>
  <si>
    <t>2105x</t>
  </si>
  <si>
    <t>See I4 BO Assets and O7</t>
  </si>
  <si>
    <t>Print and submit sheets I6, I8, O1, and O2 within Exhibit 7 of the application</t>
  </si>
  <si>
    <t>(Note that the rolled-up version is no longer required in a COS filing.)</t>
  </si>
  <si>
    <t>●  Worksheet I4 is designed for assets that are not allocated directly to any customer class.  The gross and net values of assets directly allocated to one or more classes are recorded in worksheet I9.</t>
  </si>
  <si>
    <t>●   The formula at cell C148 has been corrected in version 3.2 so that cells E149:X151 are calculated from NBV in all instances.</t>
  </si>
  <si>
    <t>Insert Weighting Factor for Services Account 1855</t>
  </si>
  <si>
    <t>●  Row 29 is the forecast of billing demand of customers that are not Wholesale Market Participants.  Host distributors -- remember that this may apply to embedded distributors.</t>
  </si>
  <si>
    <t>CDEV</t>
  </si>
  <si>
    <t>Street Lighting Adjustment Factors</t>
  </si>
  <si>
    <t>Class</t>
  </si>
  <si>
    <t>Primary</t>
  </si>
  <si>
    <t>Line Transformer</t>
  </si>
  <si>
    <t>NCP Test Results</t>
  </si>
  <si>
    <t>Customers/
Devices</t>
  </si>
  <si>
    <t>Primary Asset Data</t>
  </si>
  <si>
    <t>Line Transformer Asset Data</t>
  </si>
  <si>
    <t>●  Cells J23 and J24 calculate the "adjusted connections" for the CCP and CCLT allocators by dividing the number of devices by the relevant street lighting adjustment factors.  This calculation reflects the implementation of the OEB's cost allocation policy for street lighting outlined in a letter issued on June 12, 2015.</t>
  </si>
  <si>
    <t xml:space="preserve">●  Worksheet E3 has been updated to use the "adjusted connections", calculated on Sheet I6.2 for the calculation of the CCP and CCLT allocators. </t>
  </si>
  <si>
    <t>These instructions are included with the OEB CA Model as a reference for distributor staff and other users of the model.</t>
  </si>
  <si>
    <t>9. cell F23</t>
  </si>
  <si>
    <t>4. cell G19</t>
  </si>
  <si>
    <t xml:space="preserve">●  Starting at Row 20, enter forecast amounts for USoA accounts in column D.  The CA Model has a few rows that are inserted for finer granularity within existing accounts.  </t>
  </si>
  <si>
    <t>●  Column D contains the forecast amounts for the test year, and is to match the amounts in the rate application.  For asset accounts, enter the mid-year average amounts matching the corresponding amounts in the rate base.</t>
  </si>
  <si>
    <t>●  Column F is available to re-assign amounts among the accounts in Column D.  If costs are removed from one USoA account and added to another account, the rationale for the re-assignment is to be provided by the distributor in its prefiled evidence.</t>
  </si>
  <si>
    <t>●  Rows 284 and 285 have been added, to allow for separate allocation of the Account Set-Up Charges sub-account distinct from other revenue streams in Account 4235.   Enter the sub-account amounts at Cell F284 and F285 and enter negative sum at F283 (should be the negative of D283).  No explanation is required.</t>
  </si>
  <si>
    <t>●  Cell C12 requires data entry from the RRWF tab 4. Rate Base, Cell G15.  The message at D93 is intended to ensure consistency between the cost allocation model and the rest of the application.</t>
  </si>
  <si>
    <t xml:space="preserve">This worksheet is used to input a weighting factor for services and a weighting factor for Billing and Collection.  Generally the  Residential weighting factor should be 1.0, with each other class weighted relative to that.  </t>
  </si>
  <si>
    <t>●  Row 12: calculate weighting factors reflecting only installed capital costs recorded in Account 1855 – Services.  Where there is variety of situations within a class, provide a single factor that is suitable for the whole class. See examples in the boxes below.</t>
  </si>
  <si>
    <t>The purpose of this input worksheet is to derive the weighting factor of each class for the allocator CWMC, which is used to allocate accounts 1860 Meters, 5065 Meter Expense, and 5175 Maintenance.  It does not affect the deferral account 1555 Smart Meter Capital and Recovery.</t>
  </si>
  <si>
    <t>●  This worksheet has not been modified to reflect automated meter reading.  The Rows in worksheet I7.2 continue to reflect differences in customer density, relative difficulty in reaching the meter, and frequency of reading the meter in the respective classes.  To the extent that these factors are now more nearly uniform due to automated meter reading, the distributor may find that the appropriate weights are close to 1.0 for all classes.</t>
  </si>
  <si>
    <t>SME Allocator</t>
  </si>
  <si>
    <t>4751 C</t>
  </si>
  <si>
    <t>NOTE: Charges for account 4751 are allocated on the basis of the SME allocator 4751 C</t>
  </si>
  <si>
    <t>Worksheet O6</t>
  </si>
  <si>
    <t>●  Formulas in row 176 have been updated to ensure that costs for account 4751 are allocated using the 4751 C allocator.</t>
  </si>
  <si>
    <t>●  The 4751 C customer allocator has been added in row 122 of Sheet E2. It has been applied as the default for account 4751 on sheet E4. This allocator is used to allocated the Smart Metering Entity (SME) charges to the GS &lt; 50 kW and Residential classes, only, on the basis of the number of customers.</t>
  </si>
  <si>
    <t>There are numerous references in these instructions to specific Excel cells in the Revenue Requirement Work Form (“RRWF”).  The cross-references to RRWF are intended to ensure consistency within the application.  It is probably most convenient to complete the RRWF first, then the CA model.  If completing the CA model first, leave the required cross references blank temporarily, e.g. at the top of worksheet I-3 and I-6.1, ignoring the corresponding error messages in the rose-coloured diagnostic cells.  Once the RRWF is completed, the necessary information should be included in the CA Model so that the error warnings are operational.</t>
  </si>
  <si>
    <t>●  Cell D21 yields a weighting factor to attribute pole access revenue in the same proportions as the corresponding allocation of costs.  Considering the NBV of all poles that yield pole rental revenue, enter the estimated percentage  of poles that are at Secondary voltage. The remaining percentage should reflect the poles at Primary voltage.</t>
  </si>
  <si>
    <t>●  Row 37 –  a placeholder Row for any other rate (e.g. separate rates per street lighting fixture, if charged in addition to kW demand).</t>
  </si>
  <si>
    <r>
      <t xml:space="preserve">Note that the </t>
    </r>
    <r>
      <rPr>
        <u/>
        <sz val="12"/>
        <rFont val="Arial"/>
        <family val="2"/>
      </rPr>
      <t>revenue</t>
    </r>
    <r>
      <rPr>
        <sz val="12"/>
        <rFont val="Arial"/>
        <family val="2"/>
      </rPr>
      <t xml:space="preserve"> formula calculates monthly fixed revenue from the largest of # of customers / connections / devices from Rows 18, 19 and 21 in worksheet I-6.2.  This is appropriate if a class, e.g. streetlights, is billed per device, of if the number of devices equals the number of connections.  If this is not appropriate for the distributor’s rate structure, the distributor should correct the formula in row 39 for the applicable class(es), or over-write it with a specific cell references.  For example, if USL is billed per customer without regard to number of connections or devices, replace the MAX term with a simple reference to I-6.2 row 21.</t>
    </r>
  </si>
  <si>
    <t>●  The allocation of customer-related costs is based on customer count and connections.  "Daisy-chaining" is the situation where the number of devices exceeds the number of connections.  The allocation formula is appropriate if the distributors costs are proportional to the number of connections (and the corresponding weighting factor).  If this is not appropriate to the applicant's proposed approach, change the cell reference in the formula (e.g. to the corresponding number of devices) in worksheet E2, row 82, and also in the appropriate column(s) in worksheet E3.</t>
  </si>
  <si>
    <t>●  The Street lighting Adjustment Factors for Primary and Line Transformer costs are calculated here (Rows 52 and 53).  All relevant data inputs are automatically populated to allow for double checking each of the calculations.</t>
  </si>
  <si>
    <t>●  Worksheet E4 is not locked, and the user may propose to allocate any account using a different allocator than the default found in the model.  If the applicant is proposing to use a different allocator, please note that this would be a departure from standard policy and should be identified and explained in Exhibit 7 of the application.</t>
  </si>
  <si>
    <t>CP
Sanity Check</t>
  </si>
  <si>
    <t>NCP
Sanity Check</t>
  </si>
  <si>
    <t>●  Input to Cell C11 is carried forward to the heading on all worksheets.</t>
  </si>
  <si>
    <t>●  The Residential, GS &lt; 50 kW and Street Light customer classes are now locked from being edited and removed. This is to ensure that the Residential and Street Light class data are always in the same positions for the calculation of the street light adjustment factor.</t>
  </si>
  <si>
    <t>The main purpose of this worksheet is to enter the forecast account balances.  For convenience, the accounts that affect the test year revenue requirement have a yellow background in column A.  (All accounts that are reported for the RRR Trial Balance are included in I-3, although many of them do not affect the revenue requirement.)</t>
  </si>
  <si>
    <t>●  Cells D78 and D79 are the balances in Account 1575 and 1576.  The recovery of these balances is not done through the service revenue requirement and distribution rates, but rather through a rate rider per memo June 25, 2013.  Current versions differ from Version 3.0 in this regard.</t>
  </si>
  <si>
    <t>●  Column I has input cells in the new Rows.  If necessary, enter the allocator for the account that the distributor considers most appropriate.  (The model on the website has an allocator already selected at the suggestion of the CA Working Group, but the distributor is ultimately responsible for selecting the most appropriate allocator considering how it uses the sub-account in question.)</t>
  </si>
  <si>
    <t>This input sheet is used to record the various coincident and non-coincident peaks by rate class, which are used as cost allocators in the CA Model.</t>
  </si>
  <si>
    <t xml:space="preserve">●  The numerous columns to the right of I-9 are used for the purpose of burdening directly-allocated costs for a share of overhead costs.  No inputs are required. </t>
  </si>
  <si>
    <t>●  There have been no changes to this worksheet.  If the distributor's most up-to-date load profile data comes from the Hydro One analysis used in the Informational Filing in 2006-7, then the data in worksheet I-8 may be the same for each class as was used for the Informational Filing -- except for being scaled up or down to reflect the current energy forecast compared to the class's energy used in the previous filing.</t>
  </si>
  <si>
    <t>●  In these instructions for Worksheet O1, “RRWF” means RRWF tab 8. Revenue Sufficiency / Deficiency.</t>
  </si>
  <si>
    <t>The 2018 Filing Requirements do not require a second version of the model showing revenue with proposed rates.  However, it may be helpful to the user to verify the proposed distribution rates and ratios by substituting proposed rates in place of currently approved ones in I-6.1.  Having made that change, there should be no deficiency comparing row 21 versus 25, and the revenue to cost ratios (row  75) should now be the proposed ratios.</t>
  </si>
  <si>
    <t>●  Row 27 expresses the transformer costs in per kW terms.  The amount found in Row 27 is not necessarily identical to the cost that would be saved if the customer provides its own transformer.  While it is useful information, the value in Row 27 should not be presented as the sole evidence to support changing the Transformer Ownership Allowance.</t>
  </si>
  <si>
    <t>●  “Cost Allocation and Rate Design” means Tab 11: Cost Allocation and Rate Design of the RRWF. This replaced Appendix 2-P in the Chapter 2 Appendices prior to 2017.</t>
  </si>
  <si>
    <t>▪  Cells D18 and beyond are the inputs to Cost Allocation and Rate Design, Table B, Column 7B.</t>
  </si>
  <si>
    <t xml:space="preserve">▪  Cells D19 and beyond are the inputs to Cost Allocation and Rate Design, Table B, Column 7E, </t>
  </si>
  <si>
    <t>▪  Cells D23 and beyond are the hypothetical distribution revenue, by class, if there were no rate re-balancing.  These cells are the inputs to Cost Allocation and Rate Design, Table B, Column 7C.</t>
  </si>
  <si>
    <t>▪  Cells D75 and beyond are the inputs to Cost Allocation and Rate Design, Table C, second column “Status Quo Ratios”.</t>
  </si>
  <si>
    <t>▪  Cells D40 and beyond are inputs to Cost Allocation and Rate Design, Table A, Column 7A.</t>
  </si>
  <si>
    <r>
      <t xml:space="preserve">If you have completed the Cost Allocation filing model and prepared to submit your findings to the Ontario Energy Board, please note that you have </t>
    </r>
    <r>
      <rPr>
        <u/>
        <sz val="14"/>
        <rFont val="Arial"/>
        <family val="2"/>
      </rPr>
      <t>two</t>
    </r>
    <r>
      <rPr>
        <sz val="14"/>
        <rFont val="Arial"/>
        <family val="2"/>
      </rPr>
      <t xml:space="preserve"> saving options.  The 2019 Filing Requirements request that a copy of Option 1 be filed in live Excel format.</t>
    </r>
  </si>
  <si>
    <t>Cost Allocation Model (CA Model) Version 3.7</t>
  </si>
  <si>
    <t xml:space="preserve">Version 3.7 is designed for use with 2020 COS rate applications.  </t>
  </si>
  <si>
    <t>LDC Specific Smart Meter 2</t>
  </si>
  <si>
    <t>LDC Specific Smart Meter 3</t>
  </si>
  <si>
    <t>LDC Specific Smart Meter 4</t>
  </si>
  <si>
    <t>LDC Specific Smart Meter 5</t>
  </si>
  <si>
    <t>LDC Specific Smart Meter 6</t>
  </si>
  <si>
    <t>LDC Specific Smart Meter 7</t>
  </si>
  <si>
    <t>LDC Specific Smart Meter 8</t>
  </si>
  <si>
    <t>LDC Specific Smart Meter 9</t>
  </si>
  <si>
    <t>LDC Specific Smart Meter 10</t>
  </si>
  <si>
    <t>LDC Specific Smart Meter 11</t>
  </si>
  <si>
    <t>LDC Specific Smart Meter 12</t>
  </si>
  <si>
    <t>LDC Specific Smart Meter 13</t>
  </si>
  <si>
    <t>LDC Specific Smart Meter 14</t>
  </si>
  <si>
    <t>LDC Specific Smart Meter 15</t>
  </si>
  <si>
    <t>LDC Specific 7</t>
  </si>
  <si>
    <t>LDC Specific 8</t>
  </si>
  <si>
    <t>LDC Specific 9</t>
  </si>
  <si>
    <t>LDC Specific 10</t>
  </si>
  <si>
    <t>LDC Specific 11</t>
  </si>
  <si>
    <t>LDC Specific 12</t>
  </si>
  <si>
    <t>LDC Specific 13</t>
  </si>
  <si>
    <t>LDC Specific 14</t>
  </si>
  <si>
    <t>LDC Specific 15</t>
  </si>
  <si>
    <t>2020 Cost Allocation Model</t>
  </si>
  <si>
    <t>NO</t>
  </si>
  <si>
    <t>Smart Meter - Remote Disconnect</t>
  </si>
  <si>
    <t xml:space="preserve">GS&gt;50 Reading </t>
  </si>
  <si>
    <t>Initial Application</t>
  </si>
  <si>
    <t>Greater Sudbury Hydro Inc</t>
  </si>
  <si>
    <t>EB-2019-0037</t>
  </si>
  <si>
    <t>Tiija Luttrell</t>
  </si>
  <si>
    <t>Supervisor - Regulatory Affairs</t>
  </si>
  <si>
    <t>705-675-0514</t>
  </si>
  <si>
    <t>tiija.luttrell@gsuinc.ca</t>
  </si>
  <si>
    <t>Standard Supply Service - Administrative Charge</t>
  </si>
  <si>
    <t>Service Transactions Requests</t>
  </si>
  <si>
    <t>Miscellaneous Non-Operating Income5</t>
  </si>
  <si>
    <t>Interest and Dividend Income2</t>
  </si>
  <si>
    <t>Non Rate-Regulated Utility Rental Income</t>
  </si>
  <si>
    <t>Deferred revenue</t>
  </si>
  <si>
    <t>Contra OM&amp;A?</t>
  </si>
  <si>
    <t>Correct</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</si>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</sst>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
    <numFmt numFmtId="169" formatCode="_-* #,##0_-;\-* #,##0_-;_-* &quot;-&quot;??_-;_-@_-"/>
    <numFmt numFmtId="170" formatCode="&quot;$&quot;#,##0"/>
    <numFmt numFmtId="171" formatCode="&quot;$&quot;#,##0.00"/>
    <numFmt numFmtId="172" formatCode="_(&quot;$&quot;* #,##0_);_(&quot;$&quot;* \(#,##0\);_(&quot;$&quot;* &quot;-&quot;??_);_(@_)"/>
    <numFmt numFmtId="173" formatCode="_-&quot;$&quot;* #,##0_-;\-&quot;$&quot;* #,##0_-;_-&quot;$&quot;* &quot;-&quot;??_-;_-@_-"/>
    <numFmt numFmtId="174" formatCode="[$$-1009]#,##0.0000"/>
    <numFmt numFmtId="175" formatCode="_-* #,##0.0000_-;\-* #,##0.0000_-;_-* &quot;-&quot;_-;_-@_-"/>
    <numFmt numFmtId="176" formatCode="&quot;$&quot;#,##0.0000"/>
    <numFmt numFmtId="177" formatCode="[$-F800]dddd\,\ mmmm\ dd\,\ yyyy"/>
    <numFmt numFmtId="178" formatCode="#,##0_ ;\-#,##0\ "/>
    <numFmt numFmtId="179" formatCode="&quot;$&quot;#,##0_);[Black]\(&quot;$&quot;#,##0\)"/>
    <numFmt numFmtId="180" formatCode="_-&quot;$&quot;* #,##0.00_-;[Red]&quot;$&quot;* \(#,##0.00\)_-;_-&quot;$&quot;* &quot;-&quot;??_-;_-@_-"/>
    <numFmt numFmtId="181" formatCode="_-&quot;$&quot;* #,##0_-;[Red]&quot;$&quot;* \(#,##0\)_-;_-&quot;$&quot;* &quot;-&quot;??_-;_-@_-"/>
    <numFmt numFmtId="182" formatCode="0.0000"/>
    <numFmt numFmtId="183" formatCode="&quot;$&quot;#,##0.0000_);[Red]\(&quot;$&quot;#,##0.0000\)"/>
    <numFmt numFmtId="184" formatCode="&quot;$&quot;#,##0;\(&quot;$&quot;#,##0\)\ "/>
    <numFmt numFmtId="185" formatCode="_-* #,##0.0_-;\-* #,##0.0_-;_-* &quot;-&quot;??_-;_-@_-"/>
    <numFmt numFmtId="186" formatCode="_(* #,##0_);_(* \(#,##0\);_(* &quot;-&quot;??_);_(@_)"/>
    <numFmt numFmtId="187" formatCode="0.000%"/>
    <numFmt numFmtId="188" formatCode="_-* #,##0.000_-;\-* #,##0.000_-;_-* &quot;-&quot;_-;_-@_-"/>
    <numFmt numFmtId="189" formatCode="0.0%"/>
  </numFmts>
  <fonts count="156" x14ac:knownFonts="1">
    <font>
      <sz val="10"/>
      <name val="Arial"/>
    </font>
    <font>
      <sz val="10"/>
      <name val="Arial"/>
      <family val="2"/>
    </font>
    <font>
      <b/>
      <sz val="18"/>
      <name val="Arial"/>
      <family val="2"/>
    </font>
    <font>
      <b/>
      <sz val="12"/>
      <name val="Arial"/>
      <family val="2"/>
    </font>
    <font>
      <u/>
      <sz val="10"/>
      <color indexed="12"/>
      <name val="Arial"/>
      <family val="2"/>
    </font>
    <font>
      <b/>
      <sz val="8"/>
      <name val="Arial"/>
      <family val="2"/>
    </font>
    <font>
      <sz val="8"/>
      <name val="Arial"/>
      <family val="2"/>
    </font>
    <font>
      <sz val="8"/>
      <name val="Arial"/>
      <family val="2"/>
    </font>
    <font>
      <b/>
      <sz val="8"/>
      <name val="Arial"/>
      <family val="2"/>
    </font>
    <font>
      <sz val="8"/>
      <color indexed="16"/>
      <name val="Arial"/>
      <family val="2"/>
    </font>
    <font>
      <sz val="8"/>
      <color indexed="12"/>
      <name val="Arial"/>
      <family val="2"/>
    </font>
    <font>
      <b/>
      <sz val="8"/>
      <color indexed="16"/>
      <name val="Arial"/>
      <family val="2"/>
    </font>
    <font>
      <b/>
      <sz val="8"/>
      <color indexed="12"/>
      <name val="Arial"/>
      <family val="2"/>
    </font>
    <font>
      <b/>
      <sz val="8"/>
      <color indexed="12"/>
      <name val="Arial"/>
      <family val="2"/>
    </font>
    <font>
      <sz val="8"/>
      <color indexed="12"/>
      <name val="Arial"/>
      <family val="2"/>
    </font>
    <font>
      <b/>
      <sz val="8"/>
      <color indexed="81"/>
      <name val="Tahoma"/>
      <family val="2"/>
    </font>
    <font>
      <b/>
      <sz val="8"/>
      <color indexed="16"/>
      <name val="Arial"/>
      <family val="2"/>
    </font>
    <font>
      <b/>
      <sz val="10"/>
      <name val="Arial"/>
      <family val="2"/>
    </font>
    <font>
      <sz val="11"/>
      <name val="Arial"/>
      <family val="2"/>
    </font>
    <font>
      <sz val="8"/>
      <color indexed="21"/>
      <name val="Arial"/>
      <family val="2"/>
    </font>
    <font>
      <sz val="8"/>
      <color indexed="21"/>
      <name val="Arial"/>
      <family val="2"/>
    </font>
    <font>
      <b/>
      <sz val="8"/>
      <color indexed="60"/>
      <name val="Arial"/>
      <family val="2"/>
    </font>
    <font>
      <sz val="8"/>
      <color indexed="60"/>
      <name val="Arial"/>
      <family val="2"/>
    </font>
    <font>
      <b/>
      <sz val="8"/>
      <color indexed="60"/>
      <name val="Arial"/>
      <family val="2"/>
    </font>
    <font>
      <b/>
      <sz val="12"/>
      <name val="Arial"/>
      <family val="2"/>
    </font>
    <font>
      <b/>
      <sz val="8"/>
      <color indexed="61"/>
      <name val="Arial"/>
      <family val="2"/>
    </font>
    <font>
      <b/>
      <sz val="8"/>
      <color indexed="21"/>
      <name val="Arial"/>
      <family val="2"/>
    </font>
    <font>
      <b/>
      <u/>
      <sz val="8"/>
      <name val="Arial"/>
      <family val="2"/>
    </font>
    <font>
      <b/>
      <sz val="10"/>
      <color indexed="10"/>
      <name val="Arial"/>
      <family val="2"/>
    </font>
    <font>
      <b/>
      <sz val="8"/>
      <color indexed="10"/>
      <name val="Arial"/>
      <family val="2"/>
    </font>
    <font>
      <b/>
      <sz val="10"/>
      <name val="Arial"/>
      <family val="2"/>
    </font>
    <font>
      <sz val="12"/>
      <name val="Arial"/>
      <family val="2"/>
    </font>
    <font>
      <sz val="10"/>
      <name val="Arial"/>
      <family val="2"/>
    </font>
    <font>
      <sz val="12"/>
      <name val="Arial"/>
      <family val="2"/>
    </font>
    <font>
      <sz val="10"/>
      <name val="Arial"/>
      <family val="2"/>
    </font>
    <font>
      <b/>
      <sz val="10"/>
      <color indexed="12"/>
      <name val="Arial"/>
      <family val="2"/>
    </font>
    <font>
      <sz val="10"/>
      <color indexed="12"/>
      <name val="Arial"/>
      <family val="2"/>
    </font>
    <font>
      <b/>
      <u/>
      <sz val="10"/>
      <name val="Arial"/>
      <family val="2"/>
    </font>
    <font>
      <sz val="22"/>
      <name val="Arial Black"/>
      <family val="2"/>
    </font>
    <font>
      <sz val="22"/>
      <name val="Algerian"/>
      <family val="5"/>
    </font>
    <font>
      <sz val="22"/>
      <color indexed="12"/>
      <name val="Algerian"/>
      <family val="5"/>
    </font>
    <font>
      <b/>
      <sz val="20"/>
      <color indexed="10"/>
      <name val="Cooper Black"/>
      <family val="1"/>
    </font>
    <font>
      <b/>
      <sz val="20"/>
      <name val="Cooper Black"/>
      <family val="1"/>
    </font>
    <font>
      <b/>
      <sz val="8"/>
      <color indexed="9"/>
      <name val="Arial"/>
      <family val="2"/>
    </font>
    <font>
      <sz val="11"/>
      <name val="Arial"/>
      <family val="2"/>
    </font>
    <font>
      <b/>
      <sz val="11"/>
      <name val="Arial"/>
      <family val="2"/>
    </font>
    <font>
      <b/>
      <sz val="12"/>
      <name val="Cooper Black"/>
      <family val="1"/>
    </font>
    <font>
      <b/>
      <u/>
      <sz val="12"/>
      <color indexed="10"/>
      <name val="Cooper Black"/>
      <family val="1"/>
    </font>
    <font>
      <i/>
      <sz val="10"/>
      <name val="Arial"/>
      <family val="2"/>
    </font>
    <font>
      <b/>
      <sz val="16"/>
      <color indexed="10"/>
      <name val="Cooper Black"/>
      <family val="1"/>
    </font>
    <font>
      <b/>
      <u/>
      <sz val="16"/>
      <name val="Cooper Black"/>
      <family val="1"/>
    </font>
    <font>
      <sz val="10"/>
      <name val="Arial Black"/>
      <family val="2"/>
    </font>
    <font>
      <sz val="12"/>
      <color indexed="12"/>
      <name val="Cooper Black"/>
      <family val="1"/>
    </font>
    <font>
      <b/>
      <sz val="14"/>
      <name val="Arial"/>
      <family val="2"/>
    </font>
    <font>
      <sz val="14"/>
      <name val="Arial"/>
      <family val="2"/>
    </font>
    <font>
      <sz val="16"/>
      <color indexed="12"/>
      <name val="Algerian"/>
      <family val="5"/>
    </font>
    <font>
      <sz val="14"/>
      <color indexed="12"/>
      <name val="Cooper Black"/>
      <family val="1"/>
    </font>
    <font>
      <sz val="18"/>
      <color indexed="12"/>
      <name val="Algerian"/>
      <family val="5"/>
    </font>
    <font>
      <sz val="16"/>
      <name val="Cooper Black"/>
      <family val="1"/>
    </font>
    <font>
      <sz val="14"/>
      <name val="Cooper Black"/>
      <family val="1"/>
    </font>
    <font>
      <b/>
      <sz val="16"/>
      <name val="Cooper Black"/>
      <family val="1"/>
    </font>
    <font>
      <b/>
      <u/>
      <sz val="12"/>
      <name val="Arial"/>
      <family val="2"/>
    </font>
    <font>
      <sz val="12"/>
      <color indexed="10"/>
      <name val="Arial"/>
      <family val="2"/>
    </font>
    <font>
      <b/>
      <u/>
      <sz val="12"/>
      <color indexed="12"/>
      <name val="Arial"/>
      <family val="2"/>
    </font>
    <font>
      <b/>
      <sz val="10"/>
      <color indexed="8"/>
      <name val="Arial"/>
      <family val="2"/>
    </font>
    <font>
      <b/>
      <sz val="12"/>
      <color indexed="12"/>
      <name val="Arial"/>
      <family val="2"/>
    </font>
    <font>
      <b/>
      <sz val="10"/>
      <color indexed="12"/>
      <name val="Arial"/>
      <family val="2"/>
    </font>
    <font>
      <sz val="10"/>
      <color indexed="16"/>
      <name val="Arial"/>
      <family val="2"/>
    </font>
    <font>
      <sz val="10"/>
      <name val="Arial"/>
      <family val="2"/>
    </font>
    <font>
      <sz val="10"/>
      <color indexed="12"/>
      <name val="Arial"/>
      <family val="2"/>
    </font>
    <font>
      <sz val="10"/>
      <name val="Arial"/>
      <family val="2"/>
    </font>
    <font>
      <b/>
      <sz val="10"/>
      <color indexed="16"/>
      <name val="Arial"/>
      <family val="2"/>
    </font>
    <font>
      <b/>
      <sz val="10"/>
      <color indexed="48"/>
      <name val="Arial"/>
      <family val="2"/>
    </font>
    <font>
      <sz val="10"/>
      <color indexed="48"/>
      <name val="Arial"/>
      <family val="2"/>
    </font>
    <font>
      <sz val="10"/>
      <color indexed="10"/>
      <name val="Arial"/>
      <family val="2"/>
    </font>
    <font>
      <sz val="10"/>
      <name val="Arial"/>
      <family val="2"/>
    </font>
    <font>
      <sz val="10"/>
      <color indexed="60"/>
      <name val="Arial"/>
      <family val="2"/>
    </font>
    <font>
      <sz val="8"/>
      <color indexed="9"/>
      <name val="Arial"/>
      <family val="2"/>
    </font>
    <font>
      <b/>
      <u/>
      <sz val="14"/>
      <name val="Arial"/>
      <family val="2"/>
    </font>
    <font>
      <b/>
      <i/>
      <sz val="10"/>
      <name val="Arial"/>
      <family val="2"/>
    </font>
    <font>
      <b/>
      <u/>
      <sz val="12"/>
      <name val="Arial"/>
      <family val="2"/>
    </font>
    <font>
      <b/>
      <sz val="10"/>
      <color indexed="16"/>
      <name val="Arial"/>
      <family val="2"/>
    </font>
    <font>
      <b/>
      <sz val="9"/>
      <color indexed="8"/>
      <name val="Arial"/>
      <family val="2"/>
    </font>
    <font>
      <sz val="10"/>
      <color indexed="16"/>
      <name val="Arial"/>
      <family val="2"/>
    </font>
    <font>
      <b/>
      <u/>
      <sz val="14"/>
      <color indexed="10"/>
      <name val="Arial"/>
      <family val="2"/>
    </font>
    <font>
      <b/>
      <sz val="10"/>
      <color indexed="61"/>
      <name val="Arial"/>
      <family val="2"/>
    </font>
    <font>
      <b/>
      <sz val="10"/>
      <color indexed="17"/>
      <name val="Arial"/>
      <family val="2"/>
    </font>
    <font>
      <b/>
      <u/>
      <sz val="10"/>
      <name val="Arial"/>
      <family val="2"/>
    </font>
    <font>
      <sz val="10"/>
      <color indexed="8"/>
      <name val="Times New Roman"/>
      <family val="1"/>
    </font>
    <font>
      <sz val="10"/>
      <name val="Arial"/>
      <family val="2"/>
    </font>
    <font>
      <sz val="10"/>
      <color indexed="8"/>
      <name val="Arial"/>
      <family val="2"/>
    </font>
    <font>
      <sz val="10"/>
      <name val="Arial"/>
      <family val="2"/>
    </font>
    <font>
      <b/>
      <u/>
      <sz val="16"/>
      <name val="Arial"/>
      <family val="2"/>
    </font>
    <font>
      <b/>
      <sz val="14"/>
      <name val="Arial"/>
      <family val="2"/>
    </font>
    <font>
      <b/>
      <u/>
      <sz val="16"/>
      <name val="Arial"/>
      <family val="2"/>
    </font>
    <font>
      <b/>
      <u/>
      <sz val="18"/>
      <name val="Arial"/>
      <family val="2"/>
    </font>
    <font>
      <b/>
      <i/>
      <sz val="12"/>
      <name val="Arial"/>
      <family val="2"/>
    </font>
    <font>
      <i/>
      <sz val="10"/>
      <color indexed="12"/>
      <name val="Arial"/>
      <family val="2"/>
    </font>
    <font>
      <i/>
      <sz val="10"/>
      <color indexed="8"/>
      <name val="Arial"/>
      <family val="2"/>
    </font>
    <font>
      <b/>
      <u/>
      <sz val="18"/>
      <name val="Arial"/>
      <family val="2"/>
    </font>
    <font>
      <b/>
      <i/>
      <sz val="10"/>
      <color indexed="12"/>
      <name val="Arial"/>
      <family val="2"/>
    </font>
    <font>
      <i/>
      <sz val="8"/>
      <name val="Arial"/>
      <family val="2"/>
    </font>
    <font>
      <b/>
      <i/>
      <sz val="8"/>
      <name val="Arial"/>
      <family val="2"/>
    </font>
    <font>
      <b/>
      <i/>
      <sz val="10"/>
      <name val="Arial"/>
      <family val="2"/>
    </font>
    <font>
      <b/>
      <i/>
      <sz val="10"/>
      <color indexed="12"/>
      <name val="Arial"/>
      <family val="2"/>
    </font>
    <font>
      <sz val="10"/>
      <name val="Arial"/>
      <family val="2"/>
    </font>
    <font>
      <b/>
      <sz val="11"/>
      <name val="Arial"/>
      <family val="2"/>
    </font>
    <font>
      <sz val="11"/>
      <color indexed="12"/>
      <name val="Arial"/>
      <family val="2"/>
    </font>
    <font>
      <sz val="12"/>
      <color indexed="12"/>
      <name val="Arial"/>
      <family val="2"/>
    </font>
    <font>
      <b/>
      <u/>
      <sz val="11"/>
      <name val="Arial"/>
      <family val="2"/>
    </font>
    <font>
      <b/>
      <sz val="10"/>
      <color indexed="60"/>
      <name val="Arial"/>
      <family val="2"/>
    </font>
    <font>
      <sz val="12"/>
      <color indexed="60"/>
      <name val="Arial"/>
      <family val="2"/>
    </font>
    <font>
      <b/>
      <u val="singleAccounting"/>
      <sz val="10"/>
      <name val="Arial"/>
      <family val="2"/>
    </font>
    <font>
      <u val="singleAccounting"/>
      <sz val="10"/>
      <color indexed="60"/>
      <name val="Arial"/>
      <family val="2"/>
    </font>
    <font>
      <b/>
      <sz val="12"/>
      <color indexed="61"/>
      <name val="Arial"/>
      <family val="2"/>
    </font>
    <font>
      <sz val="10"/>
      <color indexed="60"/>
      <name val="Arial"/>
      <family val="2"/>
    </font>
    <font>
      <sz val="10"/>
      <name val="Arial"/>
      <family val="2"/>
    </font>
    <font>
      <sz val="12"/>
      <color indexed="8"/>
      <name val="Arial"/>
      <family val="2"/>
    </font>
    <font>
      <sz val="10"/>
      <color indexed="48"/>
      <name val="Arial"/>
      <family val="2"/>
    </font>
    <font>
      <b/>
      <sz val="10"/>
      <color indexed="9"/>
      <name val="Arial"/>
      <family val="2"/>
    </font>
    <font>
      <sz val="10"/>
      <name val="Arial"/>
      <family val="2"/>
    </font>
    <font>
      <sz val="10"/>
      <color indexed="9"/>
      <name val="Arial"/>
      <family val="2"/>
    </font>
    <font>
      <b/>
      <sz val="12"/>
      <color indexed="8"/>
      <name val="Arial"/>
      <family val="2"/>
    </font>
    <font>
      <b/>
      <sz val="12"/>
      <color indexed="10"/>
      <name val="Arial"/>
      <family val="2"/>
    </font>
    <font>
      <sz val="10"/>
      <color indexed="18"/>
      <name val="Cooper Black"/>
      <family val="1"/>
    </font>
    <font>
      <b/>
      <u/>
      <sz val="14"/>
      <name val="Arial"/>
      <family val="2"/>
    </font>
    <font>
      <sz val="9"/>
      <name val="Arial"/>
      <family val="2"/>
    </font>
    <font>
      <b/>
      <u/>
      <sz val="14"/>
      <color indexed="8"/>
      <name val="Arial"/>
      <family val="2"/>
    </font>
    <font>
      <sz val="10"/>
      <name val="Arial"/>
      <family val="2"/>
    </font>
    <font>
      <i/>
      <sz val="10"/>
      <name val="Arial"/>
      <family val="2"/>
    </font>
    <font>
      <sz val="10"/>
      <name val="Arial"/>
      <family val="2"/>
    </font>
    <font>
      <sz val="9"/>
      <color indexed="9"/>
      <name val="Arial"/>
      <family val="2"/>
    </font>
    <font>
      <sz val="12"/>
      <color indexed="9"/>
      <name val="Arial"/>
      <family val="2"/>
    </font>
    <font>
      <sz val="11"/>
      <color indexed="9"/>
      <name val="Arial"/>
      <family val="2"/>
    </font>
    <font>
      <b/>
      <u/>
      <sz val="10"/>
      <color indexed="8"/>
      <name val="Arial"/>
      <family val="2"/>
    </font>
    <font>
      <sz val="8"/>
      <name val="Arial"/>
      <family val="2"/>
    </font>
    <font>
      <sz val="12"/>
      <name val="Wingdings"/>
      <charset val="2"/>
    </font>
    <font>
      <sz val="7"/>
      <name val="Times New Roman"/>
      <family val="1"/>
    </font>
    <font>
      <sz val="10"/>
      <name val="Arial"/>
      <family val="2"/>
    </font>
    <font>
      <sz val="10"/>
      <color indexed="10"/>
      <name val="Arial"/>
      <family val="2"/>
    </font>
    <font>
      <sz val="8"/>
      <color indexed="10"/>
      <name val="Arial"/>
      <family val="2"/>
    </font>
    <font>
      <sz val="8"/>
      <name val="Arial"/>
      <family val="2"/>
    </font>
    <font>
      <b/>
      <sz val="10"/>
      <color rgb="FF0000FF"/>
      <name val="Arial"/>
      <family val="2"/>
    </font>
    <font>
      <u/>
      <sz val="14"/>
      <name val="Arial"/>
      <family val="2"/>
    </font>
    <font>
      <b/>
      <sz val="12"/>
      <color theme="3"/>
      <name val="Arial"/>
      <family val="2"/>
    </font>
    <font>
      <b/>
      <sz val="10"/>
      <color rgb="FF000000"/>
      <name val="Arial"/>
      <family val="2"/>
    </font>
    <font>
      <sz val="16"/>
      <name val="Arial"/>
      <family val="2"/>
    </font>
    <font>
      <b/>
      <u/>
      <sz val="12"/>
      <color rgb="FF0070C0"/>
      <name val="Arial"/>
      <family val="2"/>
    </font>
    <font>
      <u/>
      <sz val="12"/>
      <name val="Arial"/>
      <family val="2"/>
    </font>
    <font>
      <sz val="12"/>
      <color rgb="FF00B050"/>
      <name val="Arial"/>
      <family val="2"/>
    </font>
    <font>
      <b/>
      <sz val="12"/>
      <color rgb="FF00B050"/>
      <name val="Arial"/>
      <family val="2"/>
    </font>
    <font>
      <sz val="11"/>
      <color rgb="FF006100"/>
      <name val="Calibri"/>
      <family val="2"/>
      <scheme val="minor"/>
    </font>
    <font>
      <b/>
      <shadow/>
      <sz val="36"/>
      <color theme="0"/>
      <name val="Calibri"/>
      <family val="2"/>
    </font>
    <font>
      <sz val="8"/>
      <color theme="0" tint="-0.14999847407452621"/>
      <name val="Arial"/>
      <family val="2"/>
    </font>
    <font>
      <sz val="10"/>
      <color theme="0" tint="-0.14999847407452621"/>
      <name val="Arial"/>
      <family val="2"/>
    </font>
    <font>
      <b/>
      <sz val="10"/>
      <color theme="0" tint="-0.14999847407452621"/>
      <name val="Arial"/>
      <family val="2"/>
    </font>
  </fonts>
  <fills count="3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45"/>
        <bgColor indexed="64"/>
      </patternFill>
    </fill>
    <fill>
      <patternFill patternType="solid">
        <fgColor indexed="52"/>
        <bgColor indexed="64"/>
      </patternFill>
    </fill>
    <fill>
      <patternFill patternType="solid">
        <fgColor indexed="10"/>
        <bgColor indexed="64"/>
      </patternFill>
    </fill>
    <fill>
      <patternFill patternType="solid">
        <fgColor indexed="44"/>
        <bgColor indexed="64"/>
      </patternFill>
    </fill>
    <fill>
      <patternFill patternType="solid">
        <fgColor indexed="15"/>
        <bgColor indexed="64"/>
      </patternFill>
    </fill>
    <fill>
      <patternFill patternType="solid">
        <fgColor indexed="51"/>
        <bgColor indexed="64"/>
      </patternFill>
    </fill>
    <fill>
      <patternFill patternType="solid">
        <fgColor indexed="63"/>
        <bgColor indexed="64"/>
      </patternFill>
    </fill>
    <fill>
      <patternFill patternType="solid">
        <fgColor indexed="53"/>
        <bgColor indexed="64"/>
      </patternFill>
    </fill>
    <fill>
      <patternFill patternType="gray125">
        <bgColor indexed="51"/>
      </patternFill>
    </fill>
    <fill>
      <patternFill patternType="solid">
        <fgColor indexed="13"/>
        <bgColor indexed="64"/>
      </patternFill>
    </fill>
    <fill>
      <patternFill patternType="solid">
        <fgColor indexed="14"/>
        <bgColor indexed="64"/>
      </patternFill>
    </fill>
    <fill>
      <patternFill patternType="solid">
        <fgColor indexed="8"/>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79998168889431442"/>
        <bgColor indexed="42"/>
      </patternFill>
    </fill>
    <fill>
      <patternFill patternType="solid">
        <fgColor theme="5" tint="0.79998168889431442"/>
        <bgColor indexed="64"/>
      </patternFill>
    </fill>
    <fill>
      <patternFill patternType="solid">
        <fgColor rgb="FFFFFF00"/>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rgb="FFFF0000"/>
        <bgColor indexed="64"/>
      </patternFill>
    </fill>
    <fill>
      <patternFill patternType="solid">
        <fgColor theme="5" tint="0.59999389629810485"/>
        <bgColor indexed="64"/>
      </patternFill>
    </fill>
    <fill>
      <patternFill patternType="solid">
        <fgColor rgb="FFC6EFCE"/>
      </patternFill>
    </fill>
    <fill>
      <patternFill patternType="solid">
        <fgColor theme="9" tint="0.39997558519241921"/>
        <bgColor indexed="64"/>
      </patternFill>
    </fill>
    <fill>
      <patternFill patternType="solid">
        <fgColor rgb="FFFFC000"/>
        <bgColor indexed="64"/>
      </patternFill>
    </fill>
  </fills>
  <borders count="108">
    <border>
      <left/>
      <right/>
      <top/>
      <bottom/>
      <diagonal/>
    </border>
    <border>
      <left/>
      <right/>
      <top style="double">
        <color indexed="0"/>
      </top>
      <bottom/>
      <diagonal/>
    </border>
    <border>
      <left style="medium">
        <color indexed="64"/>
      </left>
      <right/>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bottom style="thin">
        <color indexed="22"/>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right/>
      <top/>
      <bottom style="double">
        <color indexed="64"/>
      </bottom>
      <diagonal/>
    </border>
    <border>
      <left/>
      <right style="thin">
        <color indexed="64"/>
      </right>
      <top/>
      <bottom style="double">
        <color indexed="64"/>
      </bottom>
      <diagonal/>
    </border>
    <border>
      <left/>
      <right/>
      <top style="thick">
        <color indexed="9"/>
      </top>
      <bottom/>
      <diagonal/>
    </border>
    <border>
      <left/>
      <right style="thin">
        <color indexed="64"/>
      </right>
      <top style="thick">
        <color indexed="9"/>
      </top>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style="medium">
        <color indexed="64"/>
      </right>
      <top/>
      <bottom style="double">
        <color indexed="64"/>
      </bottom>
      <diagonal/>
    </border>
    <border>
      <left style="medium">
        <color indexed="64"/>
      </left>
      <right style="medium">
        <color indexed="64"/>
      </right>
      <top/>
      <bottom style="double">
        <color indexed="64"/>
      </bottom>
      <diagonal/>
    </border>
    <border>
      <left style="medium">
        <color indexed="64"/>
      </left>
      <right style="medium">
        <color indexed="24"/>
      </right>
      <top style="medium">
        <color indexed="64"/>
      </top>
      <bottom/>
      <diagonal/>
    </border>
    <border>
      <left style="medium">
        <color indexed="24"/>
      </left>
      <right style="medium">
        <color indexed="24"/>
      </right>
      <top style="medium">
        <color indexed="64"/>
      </top>
      <bottom/>
      <diagonal/>
    </border>
    <border>
      <left style="medium">
        <color indexed="24"/>
      </left>
      <right style="medium">
        <color indexed="64"/>
      </right>
      <top style="medium">
        <color indexed="64"/>
      </top>
      <bottom/>
      <diagonal/>
    </border>
    <border>
      <left style="medium">
        <color indexed="64"/>
      </left>
      <right style="medium">
        <color indexed="24"/>
      </right>
      <top/>
      <bottom/>
      <diagonal/>
    </border>
    <border>
      <left style="medium">
        <color indexed="24"/>
      </left>
      <right style="medium">
        <color indexed="24"/>
      </right>
      <top/>
      <bottom/>
      <diagonal/>
    </border>
    <border>
      <left style="medium">
        <color indexed="24"/>
      </left>
      <right style="medium">
        <color indexed="64"/>
      </right>
      <top/>
      <bottom/>
      <diagonal/>
    </border>
    <border>
      <left style="medium">
        <color indexed="64"/>
      </left>
      <right style="medium">
        <color indexed="24"/>
      </right>
      <top style="medium">
        <color indexed="64"/>
      </top>
      <bottom style="medium">
        <color indexed="64"/>
      </bottom>
      <diagonal/>
    </border>
    <border>
      <left style="medium">
        <color indexed="24"/>
      </left>
      <right style="medium">
        <color indexed="24"/>
      </right>
      <top style="medium">
        <color indexed="64"/>
      </top>
      <bottom style="medium">
        <color indexed="64"/>
      </bottom>
      <diagonal/>
    </border>
    <border>
      <left style="medium">
        <color indexed="24"/>
      </left>
      <right style="medium">
        <color indexed="64"/>
      </right>
      <top style="medium">
        <color indexed="64"/>
      </top>
      <bottom style="medium">
        <color indexed="64"/>
      </bottom>
      <diagonal/>
    </border>
    <border>
      <left/>
      <right/>
      <top style="thin">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24"/>
      </right>
      <top/>
      <bottom style="medium">
        <color indexed="64"/>
      </bottom>
      <diagonal/>
    </border>
    <border>
      <left style="medium">
        <color indexed="24"/>
      </left>
      <right style="medium">
        <color indexed="24"/>
      </right>
      <top/>
      <bottom style="medium">
        <color indexed="64"/>
      </bottom>
      <diagonal/>
    </border>
    <border>
      <left style="medium">
        <color indexed="24"/>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thin">
        <color indexed="64"/>
      </left>
      <right style="medium">
        <color indexed="64"/>
      </right>
      <top style="medium">
        <color indexed="64"/>
      </top>
      <bottom style="thin">
        <color indexed="64"/>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top style="medium">
        <color theme="0" tint="-0.24994659260841701"/>
      </top>
      <bottom style="thin">
        <color theme="0" tint="-0.24994659260841701"/>
      </bottom>
      <diagonal/>
    </border>
    <border>
      <left/>
      <right style="thin">
        <color theme="0" tint="-0.24994659260841701"/>
      </right>
      <top style="medium">
        <color theme="0" tint="-0.24994659260841701"/>
      </top>
      <bottom style="thin">
        <color theme="0" tint="-0.24994659260841701"/>
      </bottom>
      <diagonal/>
    </border>
    <border>
      <left/>
      <right/>
      <top style="medium">
        <color theme="0" tint="-0.24994659260841701"/>
      </top>
      <bottom style="thin">
        <color theme="0" tint="-0.24994659260841701"/>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s>
  <cellStyleXfs count="15">
    <xf numFmtId="0" fontId="0" fillId="0" borderId="0"/>
    <xf numFmtId="167" fontId="1" fillId="0" borderId="0" applyFont="0" applyFill="0" applyBorder="0" applyAlignment="0" applyProtection="0"/>
    <xf numFmtId="43" fontId="1" fillId="0" borderId="0" applyFont="0" applyFill="0" applyBorder="0" applyAlignment="0" applyProtection="0"/>
    <xf numFmtId="3" fontId="1" fillId="0" borderId="0" applyFont="0" applyFill="0" applyBorder="0" applyAlignment="0" applyProtection="0"/>
    <xf numFmtId="166" fontId="1" fillId="0" borderId="0" applyFont="0" applyFill="0" applyBorder="0" applyAlignment="0" applyProtection="0"/>
    <xf numFmtId="5" fontId="1" fillId="0" borderId="0" applyFont="0" applyFill="0" applyBorder="0" applyAlignment="0" applyProtection="0"/>
    <xf numFmtId="14" fontId="1" fillId="0" borderId="0" applyFont="0" applyFill="0" applyBorder="0" applyAlignment="0" applyProtection="0"/>
    <xf numFmtId="2" fontId="1" fillId="0" borderId="0" applyFont="0" applyFill="0" applyBorder="0" applyAlignment="0" applyProtection="0"/>
    <xf numFmtId="0" fontId="2" fillId="0" borderId="0" applyNumberFormat="0" applyFont="0" applyFill="0" applyAlignment="0" applyProtection="0"/>
    <xf numFmtId="0" fontId="3" fillId="0" borderId="0" applyNumberFormat="0" applyFont="0" applyFill="0" applyAlignment="0" applyProtection="0"/>
    <xf numFmtId="0" fontId="4" fillId="0" borderId="0" applyNumberFormat="0" applyFill="0" applyBorder="0" applyAlignment="0" applyProtection="0">
      <alignment vertical="top"/>
      <protection locked="0"/>
    </xf>
    <xf numFmtId="9" fontId="1" fillId="0" borderId="0" applyFont="0" applyFill="0" applyBorder="0" applyAlignment="0" applyProtection="0"/>
    <xf numFmtId="0" fontId="1" fillId="0" borderId="1" applyNumberFormat="0" applyFont="0" applyBorder="0" applyAlignment="0" applyProtection="0"/>
    <xf numFmtId="0" fontId="151" fillId="29" borderId="0" applyNumberFormat="0" applyBorder="0" applyAlignment="0" applyProtection="0"/>
    <xf numFmtId="0" fontId="1" fillId="0" borderId="0"/>
  </cellStyleXfs>
  <cellXfs count="2610">
    <xf numFmtId="0" fontId="0" fillId="0" borderId="0" xfId="0"/>
    <xf numFmtId="0" fontId="6" fillId="0" borderId="0" xfId="0" applyFont="1" applyBorder="1"/>
    <xf numFmtId="0" fontId="7" fillId="0" borderId="0" xfId="0" applyFont="1"/>
    <xf numFmtId="0" fontId="7" fillId="0" borderId="0" xfId="0" applyFont="1" applyBorder="1"/>
    <xf numFmtId="0" fontId="6" fillId="0" borderId="0" xfId="0" applyFont="1" applyBorder="1" applyAlignment="1">
      <alignment horizontal="center" vertical="center" wrapText="1"/>
    </xf>
    <xf numFmtId="0" fontId="6" fillId="0" borderId="0" xfId="0" applyFont="1" applyFill="1" applyBorder="1" applyAlignment="1">
      <alignment horizontal="left" wrapText="1"/>
    </xf>
    <xf numFmtId="0" fontId="7" fillId="2" borderId="2" xfId="0" applyFont="1" applyFill="1" applyBorder="1"/>
    <xf numFmtId="0" fontId="7" fillId="2" borderId="0" xfId="0" applyFont="1" applyFill="1" applyBorder="1"/>
    <xf numFmtId="0" fontId="7" fillId="2" borderId="0" xfId="0" applyFont="1" applyFill="1"/>
    <xf numFmtId="0" fontId="39" fillId="2" borderId="0" xfId="0" applyFont="1" applyFill="1" applyAlignment="1">
      <alignment vertical="top" wrapText="1"/>
    </xf>
    <xf numFmtId="0" fontId="41" fillId="2" borderId="0" xfId="0" applyFont="1" applyFill="1"/>
    <xf numFmtId="0" fontId="7" fillId="3" borderId="0" xfId="0" applyFont="1" applyFill="1"/>
    <xf numFmtId="0" fontId="43" fillId="2" borderId="0" xfId="0" applyFont="1" applyFill="1"/>
    <xf numFmtId="0" fontId="31" fillId="2" borderId="0" xfId="0" applyFont="1" applyFill="1"/>
    <xf numFmtId="0" fontId="44" fillId="2" borderId="0" xfId="0" applyFont="1" applyFill="1" applyBorder="1" applyAlignment="1">
      <alignment horizontal="left"/>
    </xf>
    <xf numFmtId="0" fontId="3" fillId="2" borderId="0" xfId="0" applyFont="1" applyFill="1" applyBorder="1" applyAlignment="1"/>
    <xf numFmtId="0" fontId="45" fillId="2" borderId="0" xfId="0" applyFont="1" applyFill="1" applyBorder="1" applyAlignment="1"/>
    <xf numFmtId="0" fontId="44" fillId="2" borderId="0" xfId="0" applyFont="1" applyFill="1" applyBorder="1" applyAlignment="1"/>
    <xf numFmtId="0" fontId="44" fillId="2" borderId="0" xfId="0" applyFont="1" applyFill="1"/>
    <xf numFmtId="0" fontId="47" fillId="2" borderId="0" xfId="0" applyFont="1" applyFill="1"/>
    <xf numFmtId="0" fontId="48" fillId="2" borderId="0" xfId="0" applyFont="1" applyFill="1" applyAlignment="1">
      <alignment horizontal="left" vertical="top" wrapText="1"/>
    </xf>
    <xf numFmtId="0" fontId="32" fillId="2" borderId="0" xfId="0" applyFont="1" applyFill="1" applyAlignment="1">
      <alignment vertical="top" wrapText="1"/>
    </xf>
    <xf numFmtId="0" fontId="51" fillId="2" borderId="0" xfId="0" applyFont="1" applyFill="1" applyAlignment="1">
      <alignment horizontal="right"/>
    </xf>
    <xf numFmtId="0" fontId="16" fillId="2" borderId="0" xfId="0" applyFont="1" applyFill="1" applyAlignment="1">
      <alignment horizontal="left" indent="1"/>
    </xf>
    <xf numFmtId="0" fontId="13" fillId="2" borderId="0" xfId="0" applyFont="1" applyFill="1" applyAlignment="1">
      <alignment horizontal="left" indent="1"/>
    </xf>
    <xf numFmtId="0" fontId="52" fillId="2" borderId="0" xfId="0" applyFont="1" applyFill="1" applyBorder="1" applyAlignment="1"/>
    <xf numFmtId="0" fontId="46" fillId="2" borderId="0" xfId="0" applyFont="1" applyFill="1" applyBorder="1" applyAlignment="1"/>
    <xf numFmtId="0" fontId="7" fillId="2" borderId="0" xfId="0" applyFont="1" applyFill="1" applyAlignment="1">
      <alignment wrapText="1"/>
    </xf>
    <xf numFmtId="0" fontId="8" fillId="5" borderId="0" xfId="0" applyFont="1" applyFill="1" applyBorder="1" applyAlignment="1">
      <alignment horizontal="left" vertical="top" wrapText="1"/>
    </xf>
    <xf numFmtId="0" fontId="8" fillId="2" borderId="0" xfId="0" applyFont="1" applyFill="1" applyBorder="1" applyAlignment="1">
      <alignment horizontal="left" vertical="top" wrapText="1"/>
    </xf>
    <xf numFmtId="0" fontId="56" fillId="2" borderId="0" xfId="0" applyFont="1" applyFill="1" applyAlignment="1">
      <alignment vertical="top" wrapText="1"/>
    </xf>
    <xf numFmtId="0" fontId="57" fillId="2" borderId="0" xfId="0" applyFont="1" applyFill="1" applyAlignment="1">
      <alignment vertical="top" wrapText="1"/>
    </xf>
    <xf numFmtId="0" fontId="58" fillId="2" borderId="0" xfId="0" applyFont="1" applyFill="1"/>
    <xf numFmtId="0" fontId="59" fillId="2" borderId="0" xfId="0" applyFont="1" applyFill="1" applyAlignment="1">
      <alignment wrapText="1"/>
    </xf>
    <xf numFmtId="177" fontId="59" fillId="2" borderId="0" xfId="0" applyNumberFormat="1" applyFont="1" applyFill="1" applyAlignment="1">
      <alignment horizontal="left"/>
    </xf>
    <xf numFmtId="0" fontId="60" fillId="2" borderId="0" xfId="0" applyFont="1" applyFill="1" applyAlignment="1">
      <alignment horizontal="left"/>
    </xf>
    <xf numFmtId="0" fontId="8" fillId="2" borderId="0" xfId="0" applyFont="1" applyFill="1" applyBorder="1"/>
    <xf numFmtId="0" fontId="7" fillId="2" borderId="0" xfId="0" applyFont="1" applyFill="1" applyBorder="1" applyAlignment="1"/>
    <xf numFmtId="0" fontId="5" fillId="2" borderId="0" xfId="0" applyFont="1" applyFill="1" applyBorder="1" applyAlignment="1"/>
    <xf numFmtId="0" fontId="5" fillId="2" borderId="0" xfId="0" applyFont="1" applyFill="1" applyBorder="1"/>
    <xf numFmtId="0" fontId="27" fillId="2" borderId="0" xfId="0" applyFont="1" applyFill="1" applyBorder="1" applyAlignment="1"/>
    <xf numFmtId="0" fontId="17" fillId="2" borderId="4" xfId="0" applyFont="1" applyFill="1" applyBorder="1" applyAlignment="1">
      <alignment horizontal="center" wrapText="1"/>
    </xf>
    <xf numFmtId="0" fontId="30" fillId="2" borderId="4" xfId="0" applyFont="1" applyFill="1" applyBorder="1" applyAlignment="1">
      <alignment horizontal="center"/>
    </xf>
    <xf numFmtId="0" fontId="30" fillId="2" borderId="5" xfId="0" applyFont="1" applyFill="1" applyBorder="1" applyAlignment="1">
      <alignment horizontal="center"/>
    </xf>
    <xf numFmtId="0" fontId="30" fillId="2" borderId="7" xfId="0" applyFont="1" applyFill="1" applyBorder="1" applyAlignment="1">
      <alignment horizontal="center"/>
    </xf>
    <xf numFmtId="0" fontId="30" fillId="2" borderId="9" xfId="0" applyFont="1" applyFill="1" applyBorder="1" applyAlignment="1">
      <alignment horizontal="center"/>
    </xf>
    <xf numFmtId="0" fontId="7" fillId="2" borderId="0" xfId="0" applyFont="1" applyFill="1" applyAlignment="1">
      <alignment horizontal="left"/>
    </xf>
    <xf numFmtId="0" fontId="8" fillId="2" borderId="0" xfId="0" applyFont="1" applyFill="1"/>
    <xf numFmtId="0" fontId="8" fillId="2" borderId="0" xfId="0" applyFont="1" applyFill="1" applyBorder="1" applyAlignment="1">
      <alignment horizontal="center"/>
    </xf>
    <xf numFmtId="0" fontId="8" fillId="2" borderId="0" xfId="0" applyFont="1" applyFill="1" applyBorder="1" applyAlignment="1">
      <alignment horizontal="left"/>
    </xf>
    <xf numFmtId="0" fontId="0" fillId="2" borderId="0" xfId="0" applyFill="1"/>
    <xf numFmtId="0" fontId="7" fillId="2" borderId="0" xfId="0" applyFont="1" applyFill="1" applyBorder="1" applyAlignment="1">
      <alignment horizontal="center"/>
    </xf>
    <xf numFmtId="0" fontId="61" fillId="2" borderId="0" xfId="0" applyFont="1" applyFill="1"/>
    <xf numFmtId="0" fontId="62" fillId="2" borderId="0" xfId="0" applyFont="1" applyFill="1" applyBorder="1" applyAlignment="1">
      <alignment horizontal="right"/>
    </xf>
    <xf numFmtId="0" fontId="6" fillId="2" borderId="0" xfId="0" applyFont="1" applyFill="1" applyBorder="1"/>
    <xf numFmtId="0" fontId="6" fillId="2" borderId="0" xfId="0" applyFont="1" applyFill="1" applyBorder="1" applyAlignment="1">
      <alignment horizontal="left" vertical="center" wrapText="1"/>
    </xf>
    <xf numFmtId="6" fontId="6" fillId="2" borderId="0" xfId="1" applyNumberFormat="1" applyFont="1" applyFill="1" applyBorder="1"/>
    <xf numFmtId="0" fontId="6" fillId="2" borderId="0" xfId="0" applyFont="1" applyFill="1"/>
    <xf numFmtId="0" fontId="49" fillId="2" borderId="0" xfId="0" applyFont="1" applyFill="1" applyAlignment="1">
      <alignment horizontal="left" indent="5"/>
    </xf>
    <xf numFmtId="0" fontId="7" fillId="2" borderId="0" xfId="0" applyFont="1" applyFill="1" applyAlignment="1">
      <alignment horizontal="left" indent="5"/>
    </xf>
    <xf numFmtId="0" fontId="5" fillId="2" borderId="0" xfId="0" applyFont="1" applyFill="1" applyBorder="1" applyAlignment="1">
      <alignment horizontal="right" vertical="top"/>
    </xf>
    <xf numFmtId="0" fontId="5" fillId="2" borderId="0" xfId="0" applyFont="1" applyFill="1" applyBorder="1" applyAlignment="1">
      <alignment horizontal="left" vertical="center" wrapText="1"/>
    </xf>
    <xf numFmtId="6" fontId="6" fillId="2" borderId="0" xfId="0" applyNumberFormat="1" applyFont="1" applyFill="1" applyBorder="1" applyAlignment="1">
      <alignment horizontal="left"/>
    </xf>
    <xf numFmtId="0" fontId="6" fillId="2" borderId="0" xfId="0" applyFont="1" applyFill="1" applyAlignment="1">
      <alignment horizontal="left"/>
    </xf>
    <xf numFmtId="0" fontId="6" fillId="2" borderId="0" xfId="0" applyFont="1" applyFill="1" applyBorder="1" applyAlignment="1">
      <alignment horizontal="left"/>
    </xf>
    <xf numFmtId="6" fontId="6" fillId="2" borderId="0" xfId="1" applyNumberFormat="1" applyFont="1" applyFill="1" applyBorder="1" applyAlignment="1">
      <alignment horizontal="left"/>
    </xf>
    <xf numFmtId="0" fontId="5" fillId="2" borderId="0" xfId="0" applyFont="1" applyFill="1" applyBorder="1" applyAlignment="1">
      <alignment horizontal="right"/>
    </xf>
    <xf numFmtId="6" fontId="6" fillId="2" borderId="0" xfId="1" applyNumberFormat="1" applyFont="1" applyFill="1" applyBorder="1" applyAlignment="1">
      <alignment horizontal="left" wrapText="1"/>
    </xf>
    <xf numFmtId="6" fontId="5" fillId="2" borderId="0" xfId="0" applyNumberFormat="1" applyFont="1" applyFill="1" applyAlignment="1">
      <alignment horizontal="right"/>
    </xf>
    <xf numFmtId="0" fontId="32" fillId="2" borderId="0" xfId="0" applyFont="1" applyFill="1" applyAlignment="1">
      <alignment horizontal="right" vertical="center"/>
    </xf>
    <xf numFmtId="0" fontId="32" fillId="2" borderId="0" xfId="0" applyFont="1" applyFill="1" applyBorder="1" applyAlignment="1">
      <alignment horizontal="right" vertical="center"/>
    </xf>
    <xf numFmtId="0" fontId="37" fillId="2" borderId="0" xfId="0" applyFont="1" applyFill="1" applyAlignment="1">
      <alignment horizontal="right"/>
    </xf>
    <xf numFmtId="6" fontId="17" fillId="2" borderId="0" xfId="0" applyNumberFormat="1" applyFont="1" applyFill="1" applyBorder="1" applyAlignment="1">
      <alignment horizontal="center" vertical="center"/>
    </xf>
    <xf numFmtId="0" fontId="6" fillId="2" borderId="0" xfId="0" applyFont="1" applyFill="1" applyBorder="1" applyAlignment="1">
      <alignment horizontal="center" wrapText="1"/>
    </xf>
    <xf numFmtId="0" fontId="17"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left" vertical="center" wrapText="1"/>
    </xf>
    <xf numFmtId="6" fontId="17" fillId="0" borderId="13" xfId="1" applyNumberFormat="1" applyFont="1" applyFill="1" applyBorder="1" applyAlignment="1" applyProtection="1">
      <alignment horizontal="center" vertical="center" wrapText="1"/>
    </xf>
    <xf numFmtId="0" fontId="17" fillId="2" borderId="8" xfId="0" applyFont="1" applyFill="1" applyBorder="1" applyAlignment="1">
      <alignment horizontal="center" vertical="center" wrapText="1"/>
    </xf>
    <xf numFmtId="6" fontId="17" fillId="2" borderId="8" xfId="1" applyNumberFormat="1" applyFont="1" applyFill="1" applyBorder="1" applyAlignment="1" applyProtection="1">
      <alignment horizontal="center" vertical="center" wrapText="1"/>
    </xf>
    <xf numFmtId="0" fontId="17" fillId="2" borderId="14" xfId="0" applyFont="1" applyFill="1" applyBorder="1" applyAlignment="1" applyProtection="1">
      <alignment horizontal="center" vertical="center" wrapText="1"/>
    </xf>
    <xf numFmtId="0" fontId="6" fillId="2" borderId="0" xfId="0" applyFont="1" applyFill="1" applyBorder="1" applyAlignment="1" applyProtection="1">
      <alignment horizontal="center"/>
    </xf>
    <xf numFmtId="0" fontId="6" fillId="2" borderId="0" xfId="0" applyFont="1" applyFill="1" applyBorder="1" applyAlignment="1" applyProtection="1">
      <alignment horizontal="left" vertical="center" wrapText="1"/>
    </xf>
    <xf numFmtId="6" fontId="6" fillId="2" borderId="0" xfId="1" applyNumberFormat="1" applyFont="1" applyFill="1" applyBorder="1" applyAlignment="1" applyProtection="1">
      <alignment horizontal="left" wrapText="1"/>
    </xf>
    <xf numFmtId="0" fontId="6" fillId="2" borderId="0" xfId="0" applyFont="1" applyFill="1" applyProtection="1"/>
    <xf numFmtId="0" fontId="6" fillId="2" borderId="0" xfId="0" applyFont="1" applyFill="1" applyBorder="1" applyProtection="1"/>
    <xf numFmtId="6" fontId="14" fillId="2" borderId="0" xfId="1" applyNumberFormat="1" applyFont="1" applyFill="1" applyAlignment="1">
      <alignment horizontal="right"/>
    </xf>
    <xf numFmtId="0" fontId="6" fillId="2" borderId="0" xfId="0" applyFont="1" applyFill="1" applyBorder="1" applyAlignment="1" applyProtection="1">
      <alignment horizontal="center" vertical="top"/>
    </xf>
    <xf numFmtId="0" fontId="6" fillId="2" borderId="0" xfId="0" applyFont="1" applyFill="1" applyBorder="1" applyAlignment="1" applyProtection="1">
      <alignment horizontal="left"/>
    </xf>
    <xf numFmtId="6" fontId="6" fillId="2" borderId="0" xfId="1" applyNumberFormat="1" applyFont="1" applyFill="1" applyBorder="1" applyAlignment="1" applyProtection="1">
      <alignment horizontal="left" vertical="top" wrapText="1"/>
    </xf>
    <xf numFmtId="0" fontId="6" fillId="2" borderId="0" xfId="0" applyFont="1" applyFill="1" applyAlignment="1" applyProtection="1">
      <alignment horizontal="left"/>
    </xf>
    <xf numFmtId="0" fontId="7" fillId="2" borderId="4" xfId="0" applyFont="1" applyFill="1" applyBorder="1"/>
    <xf numFmtId="0" fontId="7" fillId="2" borderId="15" xfId="0" applyFont="1" applyFill="1" applyBorder="1"/>
    <xf numFmtId="0" fontId="7" fillId="2" borderId="0" xfId="0" applyFont="1" applyFill="1" applyAlignment="1">
      <alignment horizontal="right" vertical="distributed"/>
    </xf>
    <xf numFmtId="0" fontId="7" fillId="2" borderId="16" xfId="0" applyFont="1" applyFill="1" applyBorder="1"/>
    <xf numFmtId="0" fontId="7" fillId="2" borderId="17" xfId="0" applyFont="1" applyFill="1" applyBorder="1"/>
    <xf numFmtId="0" fontId="7" fillId="2" borderId="18" xfId="0" applyFont="1" applyFill="1" applyBorder="1" applyAlignment="1">
      <alignment horizontal="right" vertical="distributed"/>
    </xf>
    <xf numFmtId="0" fontId="7" fillId="2" borderId="0" xfId="0" applyFont="1" applyFill="1" applyAlignment="1"/>
    <xf numFmtId="0" fontId="19" fillId="2" borderId="0" xfId="0" applyFont="1" applyFill="1" applyBorder="1" applyAlignment="1">
      <alignment horizontal="left"/>
    </xf>
    <xf numFmtId="172" fontId="7" fillId="2" borderId="0" xfId="2" applyNumberFormat="1" applyFont="1" applyFill="1" applyBorder="1" applyAlignment="1"/>
    <xf numFmtId="6" fontId="7" fillId="2" borderId="0" xfId="0" applyNumberFormat="1" applyFont="1" applyFill="1" applyBorder="1" applyAlignment="1"/>
    <xf numFmtId="0" fontId="7" fillId="2" borderId="0" xfId="0" applyFont="1" applyFill="1" applyBorder="1" applyAlignment="1">
      <alignment horizontal="left"/>
    </xf>
    <xf numFmtId="5" fontId="7" fillId="2" borderId="0" xfId="0" applyNumberFormat="1" applyFont="1" applyFill="1" applyBorder="1" applyAlignment="1"/>
    <xf numFmtId="0" fontId="7" fillId="2" borderId="0" xfId="0" applyFont="1" applyFill="1" applyAlignment="1" applyProtection="1">
      <alignment horizontal="left"/>
    </xf>
    <xf numFmtId="0" fontId="7" fillId="2" borderId="0" xfId="0" applyFont="1" applyFill="1" applyAlignment="1" applyProtection="1"/>
    <xf numFmtId="6" fontId="7" fillId="2" borderId="0" xfId="2" applyNumberFormat="1" applyFont="1" applyFill="1" applyBorder="1" applyAlignment="1" applyProtection="1">
      <alignment horizontal="right"/>
    </xf>
    <xf numFmtId="6" fontId="7" fillId="2" borderId="0" xfId="2" applyNumberFormat="1" applyFont="1" applyFill="1" applyBorder="1" applyAlignment="1" applyProtection="1"/>
    <xf numFmtId="6" fontId="7" fillId="2" borderId="0" xfId="0" applyNumberFormat="1" applyFont="1" applyFill="1" applyBorder="1" applyAlignment="1" applyProtection="1"/>
    <xf numFmtId="0" fontId="7" fillId="2" borderId="0" xfId="0" applyNumberFormat="1" applyFont="1" applyFill="1" applyAlignment="1"/>
    <xf numFmtId="0" fontId="17" fillId="0" borderId="8" xfId="0" applyFont="1" applyFill="1" applyBorder="1" applyAlignment="1" applyProtection="1">
      <alignment horizontal="center" vertical="center" wrapText="1"/>
    </xf>
    <xf numFmtId="0" fontId="17" fillId="0" borderId="14" xfId="0" applyFont="1" applyFill="1" applyBorder="1" applyAlignment="1" applyProtection="1">
      <alignment horizontal="center" vertical="center" wrapText="1"/>
    </xf>
    <xf numFmtId="6" fontId="17" fillId="0" borderId="7" xfId="2" applyNumberFormat="1" applyFont="1" applyFill="1" applyBorder="1" applyAlignment="1" applyProtection="1">
      <alignment horizontal="center" vertical="center" wrapText="1"/>
    </xf>
    <xf numFmtId="169" fontId="17" fillId="0" borderId="8" xfId="2" applyNumberFormat="1" applyFont="1" applyFill="1" applyBorder="1" applyAlignment="1" applyProtection="1">
      <alignment horizontal="center" vertical="center" wrapText="1"/>
    </xf>
    <xf numFmtId="5" fontId="17" fillId="0" borderId="8" xfId="2" applyNumberFormat="1" applyFont="1" applyFill="1" applyBorder="1" applyAlignment="1" applyProtection="1">
      <alignment horizontal="center" vertical="center" wrapText="1"/>
    </xf>
    <xf numFmtId="172" fontId="17" fillId="0" borderId="8" xfId="2" applyNumberFormat="1" applyFont="1" applyFill="1" applyBorder="1" applyAlignment="1" applyProtection="1">
      <alignment horizontal="center" vertical="center" wrapText="1"/>
    </xf>
    <xf numFmtId="6" fontId="17" fillId="0" borderId="8" xfId="2" applyNumberFormat="1" applyFont="1" applyFill="1" applyBorder="1" applyAlignment="1" applyProtection="1">
      <alignment horizontal="center" vertical="center" wrapText="1"/>
    </xf>
    <xf numFmtId="169" fontId="66" fillId="0" borderId="11" xfId="2" applyNumberFormat="1" applyFont="1" applyFill="1" applyBorder="1" applyAlignment="1" applyProtection="1">
      <alignment horizontal="center" vertical="center" wrapText="1"/>
    </xf>
    <xf numFmtId="0" fontId="66" fillId="2" borderId="19" xfId="0" applyNumberFormat="1" applyFont="1" applyFill="1" applyBorder="1" applyAlignment="1" applyProtection="1">
      <alignment horizontal="center" vertical="center"/>
    </xf>
    <xf numFmtId="0" fontId="66" fillId="2" borderId="20" xfId="0" applyNumberFormat="1" applyFont="1" applyFill="1" applyBorder="1" applyAlignment="1" applyProtection="1">
      <alignment horizontal="center" vertical="center"/>
    </xf>
    <xf numFmtId="0" fontId="66" fillId="2" borderId="21" xfId="0" applyNumberFormat="1" applyFont="1" applyFill="1" applyBorder="1" applyAlignment="1" applyProtection="1">
      <alignment horizontal="center" vertical="center"/>
    </xf>
    <xf numFmtId="0" fontId="1" fillId="0" borderId="8" xfId="0" applyFont="1" applyFill="1" applyBorder="1" applyAlignment="1" applyProtection="1">
      <alignment horizontal="left" vertical="center" wrapText="1"/>
    </xf>
    <xf numFmtId="0" fontId="1" fillId="0" borderId="14" xfId="0" applyFont="1" applyFill="1" applyBorder="1" applyAlignment="1" applyProtection="1">
      <alignment vertical="center" wrapText="1"/>
    </xf>
    <xf numFmtId="0" fontId="70" fillId="0" borderId="8" xfId="0" applyFont="1" applyFill="1" applyBorder="1" applyAlignment="1" applyProtection="1">
      <alignment horizontal="left" vertical="center"/>
    </xf>
    <xf numFmtId="0" fontId="70" fillId="0" borderId="14" xfId="0" applyFont="1" applyFill="1" applyBorder="1" applyAlignment="1" applyProtection="1">
      <alignment vertical="center" wrapText="1"/>
    </xf>
    <xf numFmtId="6" fontId="67" fillId="0" borderId="7" xfId="2" applyNumberFormat="1" applyFont="1" applyFill="1" applyBorder="1" applyAlignment="1">
      <alignment horizontal="right" vertical="center"/>
    </xf>
    <xf numFmtId="169" fontId="68" fillId="0" borderId="8" xfId="2" applyNumberFormat="1" applyFont="1" applyFill="1" applyBorder="1" applyAlignment="1" applyProtection="1">
      <alignment vertical="center"/>
    </xf>
    <xf numFmtId="169" fontId="69" fillId="0" borderId="8" xfId="2" applyNumberFormat="1" applyFont="1" applyFill="1" applyBorder="1" applyAlignment="1" applyProtection="1">
      <alignment vertical="center"/>
    </xf>
    <xf numFmtId="169" fontId="69" fillId="0" borderId="11" xfId="2" applyNumberFormat="1" applyFont="1" applyFill="1" applyBorder="1" applyAlignment="1" applyProtection="1">
      <alignment vertical="center"/>
    </xf>
    <xf numFmtId="5" fontId="68" fillId="0" borderId="8" xfId="2" applyNumberFormat="1" applyFont="1" applyFill="1" applyBorder="1" applyAlignment="1" applyProtection="1">
      <alignment vertical="center"/>
    </xf>
    <xf numFmtId="10" fontId="68" fillId="0" borderId="8" xfId="2" applyNumberFormat="1" applyFont="1" applyFill="1" applyBorder="1" applyAlignment="1" applyProtection="1">
      <alignment horizontal="right" vertical="center"/>
    </xf>
    <xf numFmtId="6" fontId="68" fillId="0" borderId="8" xfId="2" applyNumberFormat="1" applyFont="1" applyFill="1" applyBorder="1" applyAlignment="1" applyProtection="1">
      <alignment horizontal="right" vertical="center"/>
    </xf>
    <xf numFmtId="6" fontId="68" fillId="0" borderId="8" xfId="2" applyNumberFormat="1" applyFont="1" applyFill="1" applyBorder="1" applyAlignment="1">
      <alignment horizontal="right" vertical="center"/>
    </xf>
    <xf numFmtId="0" fontId="7" fillId="2" borderId="0" xfId="0" applyFont="1" applyFill="1" applyAlignment="1">
      <alignment horizontal="center" vertical="center" wrapText="1"/>
    </xf>
    <xf numFmtId="0" fontId="70" fillId="2" borderId="0" xfId="0" applyFont="1" applyFill="1" applyAlignment="1"/>
    <xf numFmtId="0" fontId="70" fillId="2" borderId="0" xfId="0" applyFont="1" applyFill="1" applyBorder="1" applyAlignment="1">
      <alignment wrapText="1"/>
    </xf>
    <xf numFmtId="0" fontId="7" fillId="2" borderId="0" xfId="0" applyFont="1" applyFill="1" applyBorder="1" applyAlignment="1">
      <alignment wrapText="1"/>
    </xf>
    <xf numFmtId="6" fontId="7" fillId="2" borderId="0" xfId="2" applyNumberFormat="1" applyFont="1" applyFill="1" applyBorder="1" applyAlignment="1">
      <alignment horizontal="right" vertical="center"/>
    </xf>
    <xf numFmtId="0" fontId="7" fillId="2" borderId="0" xfId="0" applyFont="1" applyFill="1" applyBorder="1" applyAlignment="1" applyProtection="1"/>
    <xf numFmtId="5" fontId="7" fillId="2" borderId="0" xfId="0" applyNumberFormat="1" applyFont="1" applyFill="1" applyBorder="1" applyAlignment="1" applyProtection="1"/>
    <xf numFmtId="169" fontId="10" fillId="2" borderId="0" xfId="2" applyNumberFormat="1" applyFont="1" applyFill="1" applyBorder="1" applyAlignment="1"/>
    <xf numFmtId="169" fontId="66" fillId="2" borderId="0" xfId="2" applyNumberFormat="1" applyFont="1" applyFill="1" applyBorder="1" applyAlignment="1" applyProtection="1">
      <alignment vertical="center"/>
    </xf>
    <xf numFmtId="6" fontId="17" fillId="2" borderId="0" xfId="2" applyNumberFormat="1" applyFont="1" applyFill="1" applyBorder="1" applyAlignment="1">
      <alignment horizontal="right" vertical="center"/>
    </xf>
    <xf numFmtId="5" fontId="66" fillId="2" borderId="0" xfId="2" applyNumberFormat="1" applyFont="1" applyFill="1" applyBorder="1" applyAlignment="1">
      <alignment vertical="center"/>
    </xf>
    <xf numFmtId="169" fontId="66" fillId="2" borderId="0" xfId="2" applyNumberFormat="1" applyFont="1" applyFill="1" applyBorder="1" applyAlignment="1">
      <alignment vertical="center"/>
    </xf>
    <xf numFmtId="172" fontId="17" fillId="2" borderId="0" xfId="2" applyNumberFormat="1" applyFont="1" applyFill="1" applyBorder="1" applyAlignment="1">
      <alignment vertical="center"/>
    </xf>
    <xf numFmtId="6" fontId="66" fillId="2" borderId="0" xfId="0" applyNumberFormat="1" applyFont="1" applyFill="1" applyBorder="1" applyAlignment="1">
      <alignment vertical="center"/>
    </xf>
    <xf numFmtId="6" fontId="17" fillId="2" borderId="0" xfId="0" applyNumberFormat="1" applyFont="1" applyFill="1" applyBorder="1" applyAlignment="1">
      <alignment vertical="center"/>
    </xf>
    <xf numFmtId="169" fontId="69" fillId="0" borderId="24" xfId="2" applyNumberFormat="1" applyFont="1" applyFill="1" applyBorder="1" applyAlignment="1" applyProtection="1">
      <alignment vertical="center"/>
    </xf>
    <xf numFmtId="6" fontId="66" fillId="2" borderId="4" xfId="2" applyNumberFormat="1" applyFont="1" applyFill="1" applyBorder="1" applyAlignment="1">
      <alignment horizontal="right" vertical="center"/>
    </xf>
    <xf numFmtId="6" fontId="17" fillId="2" borderId="4" xfId="2" applyNumberFormat="1" applyFont="1" applyFill="1" applyBorder="1" applyAlignment="1">
      <alignment horizontal="right" vertical="center"/>
    </xf>
    <xf numFmtId="6" fontId="66" fillId="2" borderId="4" xfId="2" applyNumberFormat="1" applyFont="1" applyFill="1" applyBorder="1" applyAlignment="1" applyProtection="1">
      <alignment horizontal="right" vertical="center"/>
    </xf>
    <xf numFmtId="169" fontId="66" fillId="2" borderId="4" xfId="2" applyNumberFormat="1" applyFont="1" applyFill="1" applyBorder="1" applyAlignment="1" applyProtection="1">
      <alignment vertical="center"/>
    </xf>
    <xf numFmtId="0" fontId="70" fillId="2" borderId="0" xfId="0" applyFont="1" applyFill="1" applyAlignment="1">
      <alignment horizontal="left" vertical="center"/>
    </xf>
    <xf numFmtId="0" fontId="17" fillId="2" borderId="4" xfId="0" applyFont="1" applyFill="1" applyBorder="1" applyAlignment="1">
      <alignment vertical="center" wrapText="1"/>
    </xf>
    <xf numFmtId="0" fontId="70" fillId="2" borderId="0" xfId="0" applyFont="1" applyFill="1" applyAlignment="1">
      <alignment vertical="center"/>
    </xf>
    <xf numFmtId="0" fontId="70" fillId="2" borderId="0" xfId="0" applyFont="1" applyFill="1" applyBorder="1" applyAlignment="1">
      <alignment horizontal="left" vertical="center"/>
    </xf>
    <xf numFmtId="0" fontId="17" fillId="2" borderId="16" xfId="0" applyFont="1" applyFill="1" applyBorder="1" applyAlignment="1">
      <alignment vertical="center" wrapText="1"/>
    </xf>
    <xf numFmtId="0" fontId="70" fillId="2" borderId="0" xfId="0" applyFont="1" applyFill="1" applyBorder="1" applyAlignment="1">
      <alignment vertical="center"/>
    </xf>
    <xf numFmtId="0" fontId="17" fillId="0" borderId="8" xfId="0" applyFont="1" applyFill="1" applyBorder="1" applyAlignment="1">
      <alignment horizontal="center" vertical="center" wrapText="1"/>
    </xf>
    <xf numFmtId="6" fontId="71" fillId="0" borderId="8" xfId="2" applyNumberFormat="1" applyFont="1" applyFill="1" applyBorder="1" applyAlignment="1">
      <alignment horizontal="center" vertical="center" wrapText="1"/>
    </xf>
    <xf numFmtId="6" fontId="17" fillId="0" borderId="8" xfId="2" applyNumberFormat="1" applyFont="1" applyFill="1" applyBorder="1" applyAlignment="1">
      <alignment horizontal="center" vertical="center" wrapText="1"/>
    </xf>
    <xf numFmtId="0" fontId="72" fillId="0" borderId="8" xfId="0" applyFont="1" applyFill="1" applyBorder="1" applyAlignment="1" applyProtection="1">
      <alignment horizontal="center" vertical="center" wrapText="1"/>
    </xf>
    <xf numFmtId="5" fontId="17" fillId="0" borderId="8" xfId="2" applyNumberFormat="1" applyFont="1" applyFill="1" applyBorder="1" applyAlignment="1">
      <alignment horizontal="center" vertical="center" wrapText="1"/>
    </xf>
    <xf numFmtId="172" fontId="17" fillId="0" borderId="8" xfId="2" applyNumberFormat="1" applyFont="1" applyFill="1" applyBorder="1" applyAlignment="1">
      <alignment horizontal="center" vertical="center" wrapText="1"/>
    </xf>
    <xf numFmtId="169" fontId="66" fillId="0" borderId="14" xfId="2" applyNumberFormat="1" applyFont="1" applyFill="1" applyBorder="1" applyAlignment="1" applyProtection="1">
      <alignment vertical="center" wrapText="1"/>
    </xf>
    <xf numFmtId="0" fontId="66" fillId="2" borderId="25" xfId="0" applyNumberFormat="1" applyFont="1" applyFill="1" applyBorder="1" applyAlignment="1">
      <alignment horizontal="center"/>
    </xf>
    <xf numFmtId="0" fontId="66" fillId="2" borderId="3" xfId="0" applyNumberFormat="1" applyFont="1" applyFill="1" applyBorder="1" applyAlignment="1">
      <alignment horizontal="center"/>
    </xf>
    <xf numFmtId="6" fontId="17" fillId="0" borderId="7" xfId="2" applyNumberFormat="1" applyFont="1" applyFill="1" applyBorder="1" applyAlignment="1">
      <alignment horizontal="center" vertical="center" wrapText="1"/>
    </xf>
    <xf numFmtId="0" fontId="7" fillId="2" borderId="0" xfId="0" applyFont="1" applyFill="1" applyBorder="1" applyAlignment="1" applyProtection="1">
      <alignment horizontal="left" vertical="top"/>
    </xf>
    <xf numFmtId="0" fontId="7" fillId="2" borderId="0" xfId="0" applyFont="1" applyFill="1" applyBorder="1" applyAlignment="1" applyProtection="1">
      <alignment vertical="top" wrapText="1"/>
    </xf>
    <xf numFmtId="6" fontId="10" fillId="2" borderId="0" xfId="2" applyNumberFormat="1" applyFont="1" applyFill="1" applyAlignment="1" applyProtection="1">
      <alignment horizontal="right"/>
    </xf>
    <xf numFmtId="169" fontId="10" fillId="2" borderId="0" xfId="2" applyNumberFormat="1" applyFont="1" applyFill="1" applyAlignment="1" applyProtection="1"/>
    <xf numFmtId="169" fontId="7" fillId="2" borderId="0" xfId="2" applyNumberFormat="1" applyFont="1" applyFill="1" applyAlignment="1" applyProtection="1"/>
    <xf numFmtId="0" fontId="1" fillId="0" borderId="8" xfId="0" applyFont="1" applyFill="1" applyBorder="1" applyAlignment="1" applyProtection="1">
      <alignment horizontal="left" vertical="top"/>
    </xf>
    <xf numFmtId="0" fontId="1" fillId="0" borderId="8" xfId="0" applyFont="1" applyFill="1" applyBorder="1" applyAlignment="1" applyProtection="1">
      <alignment vertical="top" wrapText="1"/>
    </xf>
    <xf numFmtId="6" fontId="67" fillId="0" borderId="8" xfId="2" applyNumberFormat="1" applyFont="1" applyFill="1" applyBorder="1" applyAlignment="1">
      <alignment horizontal="right" vertical="center" wrapText="1"/>
    </xf>
    <xf numFmtId="6" fontId="68" fillId="0" borderId="8" xfId="2" applyNumberFormat="1" applyFont="1" applyFill="1" applyBorder="1" applyAlignment="1">
      <alignment horizontal="right" wrapText="1"/>
    </xf>
    <xf numFmtId="0" fontId="68" fillId="0" borderId="8" xfId="0" applyFont="1" applyFill="1" applyBorder="1" applyAlignment="1" applyProtection="1">
      <alignment wrapText="1"/>
    </xf>
    <xf numFmtId="169" fontId="73" fillId="0" borderId="8" xfId="2" applyNumberFormat="1" applyFont="1" applyFill="1" applyBorder="1" applyAlignment="1" applyProtection="1"/>
    <xf numFmtId="173" fontId="69" fillId="0" borderId="14" xfId="4" applyNumberFormat="1" applyFont="1" applyFill="1" applyBorder="1" applyAlignment="1" applyProtection="1"/>
    <xf numFmtId="0" fontId="70" fillId="0" borderId="8" xfId="0" applyFont="1" applyFill="1" applyBorder="1" applyAlignment="1" applyProtection="1">
      <alignment horizontal="left" vertical="top"/>
    </xf>
    <xf numFmtId="0" fontId="70" fillId="0" borderId="8" xfId="0" applyFont="1" applyFill="1" applyBorder="1" applyAlignment="1" applyProtection="1">
      <alignment vertical="top" wrapText="1"/>
    </xf>
    <xf numFmtId="0" fontId="70" fillId="2" borderId="0" xfId="0" applyFont="1" applyFill="1" applyBorder="1" applyAlignment="1" applyProtection="1">
      <alignment horizontal="left" vertical="top"/>
    </xf>
    <xf numFmtId="0" fontId="70" fillId="2" borderId="0" xfId="0" applyFont="1" applyFill="1" applyBorder="1" applyAlignment="1" applyProtection="1">
      <alignment vertical="top" wrapText="1"/>
    </xf>
    <xf numFmtId="6" fontId="70" fillId="2" borderId="0" xfId="2" applyNumberFormat="1" applyFont="1" applyFill="1" applyBorder="1" applyAlignment="1">
      <alignment horizontal="right" vertical="center" wrapText="1"/>
    </xf>
    <xf numFmtId="6" fontId="70" fillId="2" borderId="0" xfId="2" applyNumberFormat="1" applyFont="1" applyFill="1" applyBorder="1" applyAlignment="1">
      <alignment horizontal="right" wrapText="1"/>
    </xf>
    <xf numFmtId="169" fontId="70" fillId="2" borderId="0" xfId="2" applyNumberFormat="1" applyFont="1" applyFill="1" applyBorder="1" applyAlignment="1"/>
    <xf numFmtId="5" fontId="70" fillId="2" borderId="0" xfId="0" applyNumberFormat="1" applyFont="1" applyFill="1" applyBorder="1" applyAlignment="1"/>
    <xf numFmtId="172" fontId="70" fillId="2" borderId="0" xfId="2" applyNumberFormat="1" applyFont="1" applyFill="1" applyBorder="1" applyAlignment="1">
      <alignment wrapText="1"/>
    </xf>
    <xf numFmtId="169" fontId="69" fillId="2" borderId="0" xfId="2" applyNumberFormat="1" applyFont="1" applyFill="1" applyBorder="1" applyAlignment="1" applyProtection="1"/>
    <xf numFmtId="6" fontId="70" fillId="2" borderId="0" xfId="0" applyNumberFormat="1" applyFont="1" applyFill="1" applyBorder="1" applyAlignment="1">
      <alignment wrapText="1"/>
    </xf>
    <xf numFmtId="6" fontId="70" fillId="2" borderId="0" xfId="0" applyNumberFormat="1" applyFont="1" applyFill="1" applyAlignment="1"/>
    <xf numFmtId="0" fontId="70" fillId="2" borderId="0" xfId="0" applyFont="1" applyFill="1" applyAlignment="1" applyProtection="1">
      <alignment horizontal="left"/>
    </xf>
    <xf numFmtId="6" fontId="70" fillId="2" borderId="0" xfId="2" applyNumberFormat="1" applyFont="1" applyFill="1" applyAlignment="1" applyProtection="1">
      <alignment horizontal="right"/>
    </xf>
    <xf numFmtId="6" fontId="69" fillId="2" borderId="0" xfId="2" applyNumberFormat="1" applyFont="1" applyFill="1" applyAlignment="1" applyProtection="1">
      <alignment horizontal="right"/>
    </xf>
    <xf numFmtId="0" fontId="70" fillId="2" borderId="0" xfId="0" applyFont="1" applyFill="1" applyAlignment="1" applyProtection="1"/>
    <xf numFmtId="5" fontId="69" fillId="2" borderId="0" xfId="2" applyNumberFormat="1" applyFont="1" applyFill="1" applyAlignment="1" applyProtection="1"/>
    <xf numFmtId="6" fontId="75" fillId="2" borderId="0" xfId="2" applyNumberFormat="1" applyFont="1" applyFill="1" applyAlignment="1" applyProtection="1">
      <alignment horizontal="right"/>
    </xf>
    <xf numFmtId="0" fontId="17" fillId="2" borderId="0" xfId="0"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0" fontId="17" fillId="2" borderId="16" xfId="0" applyFont="1" applyFill="1" applyBorder="1" applyAlignment="1">
      <alignment horizontal="left" vertical="center" wrapText="1"/>
    </xf>
    <xf numFmtId="0" fontId="32" fillId="2" borderId="17" xfId="0" applyFont="1" applyFill="1" applyBorder="1" applyAlignment="1">
      <alignment horizontal="left" vertical="center" wrapText="1"/>
    </xf>
    <xf numFmtId="0" fontId="32" fillId="2" borderId="0" xfId="0" applyFont="1" applyFill="1" applyAlignment="1" applyProtection="1">
      <alignment vertical="center"/>
    </xf>
    <xf numFmtId="6" fontId="36" fillId="2" borderId="0" xfId="1" applyNumberFormat="1" applyFont="1" applyFill="1" applyAlignment="1">
      <alignment horizontal="right" vertical="center"/>
    </xf>
    <xf numFmtId="6" fontId="32" fillId="2" borderId="17" xfId="1" applyNumberFormat="1" applyFont="1" applyFill="1" applyBorder="1" applyAlignment="1">
      <alignment vertical="center"/>
    </xf>
    <xf numFmtId="6" fontId="32" fillId="2" borderId="18" xfId="1" applyNumberFormat="1" applyFont="1" applyFill="1" applyBorder="1" applyAlignment="1">
      <alignment vertical="center"/>
    </xf>
    <xf numFmtId="0" fontId="32" fillId="3" borderId="8" xfId="0" applyFont="1" applyFill="1" applyBorder="1" applyAlignment="1" applyProtection="1">
      <alignment horizontal="center" vertical="top"/>
    </xf>
    <xf numFmtId="0" fontId="32" fillId="3" borderId="14" xfId="0" applyFont="1" applyFill="1" applyBorder="1" applyAlignment="1" applyProtection="1">
      <alignment horizontal="left" vertical="center" wrapText="1"/>
    </xf>
    <xf numFmtId="0" fontId="32" fillId="2" borderId="26" xfId="0" applyFont="1" applyFill="1" applyBorder="1" applyAlignment="1" applyProtection="1">
      <alignment horizontal="left" vertical="center" wrapText="1"/>
    </xf>
    <xf numFmtId="0" fontId="32" fillId="0" borderId="0" xfId="0" applyFont="1" applyFill="1" applyBorder="1"/>
    <xf numFmtId="0" fontId="32" fillId="2" borderId="27" xfId="0" applyFont="1" applyFill="1" applyBorder="1" applyAlignment="1" applyProtection="1">
      <alignment horizontal="left" vertical="center" wrapText="1"/>
    </xf>
    <xf numFmtId="0" fontId="32" fillId="5" borderId="8" xfId="0" applyFont="1" applyFill="1" applyBorder="1" applyAlignment="1" applyProtection="1">
      <alignment horizontal="center"/>
    </xf>
    <xf numFmtId="0" fontId="32" fillId="5" borderId="14" xfId="0" applyFont="1" applyFill="1" applyBorder="1" applyAlignment="1" applyProtection="1">
      <alignment horizontal="left" vertical="center" wrapText="1"/>
    </xf>
    <xf numFmtId="0" fontId="32" fillId="5" borderId="8" xfId="0" applyFont="1" applyFill="1" applyBorder="1" applyAlignment="1" applyProtection="1">
      <alignment horizontal="center" vertical="top"/>
    </xf>
    <xf numFmtId="0" fontId="32" fillId="8" borderId="8" xfId="0" applyFont="1" applyFill="1" applyBorder="1" applyAlignment="1" applyProtection="1">
      <alignment horizontal="center" vertical="top"/>
    </xf>
    <xf numFmtId="0" fontId="32" fillId="8" borderId="14" xfId="0" applyFont="1" applyFill="1" applyBorder="1" applyAlignment="1" applyProtection="1">
      <alignment horizontal="left" vertical="center" wrapText="1"/>
    </xf>
    <xf numFmtId="0" fontId="32" fillId="9" borderId="8" xfId="0" applyFont="1" applyFill="1" applyBorder="1" applyAlignment="1" applyProtection="1">
      <alignment horizontal="center" vertical="top"/>
    </xf>
    <xf numFmtId="0" fontId="32" fillId="9" borderId="14" xfId="0" applyFont="1" applyFill="1" applyBorder="1" applyAlignment="1" applyProtection="1">
      <alignment horizontal="left" vertical="center" wrapText="1"/>
    </xf>
    <xf numFmtId="0" fontId="32" fillId="10" borderId="8" xfId="0" applyFont="1" applyFill="1" applyBorder="1" applyAlignment="1" applyProtection="1">
      <alignment horizontal="center" vertical="top"/>
    </xf>
    <xf numFmtId="0" fontId="32" fillId="10" borderId="14" xfId="0" applyFont="1" applyFill="1" applyBorder="1" applyAlignment="1" applyProtection="1">
      <alignment horizontal="left" vertical="center" wrapText="1"/>
    </xf>
    <xf numFmtId="0" fontId="32" fillId="11" borderId="8" xfId="0" applyFont="1" applyFill="1" applyBorder="1" applyAlignment="1" applyProtection="1">
      <alignment horizontal="center" vertical="top"/>
    </xf>
    <xf numFmtId="0" fontId="32" fillId="11" borderId="14" xfId="0" applyFont="1" applyFill="1" applyBorder="1" applyAlignment="1" applyProtection="1">
      <alignment horizontal="left" vertical="center" wrapText="1"/>
    </xf>
    <xf numFmtId="0" fontId="32" fillId="12" borderId="14" xfId="0" applyFont="1" applyFill="1" applyBorder="1" applyAlignment="1" applyProtection="1">
      <alignment horizontal="left" vertical="center" wrapText="1"/>
    </xf>
    <xf numFmtId="0" fontId="32" fillId="2" borderId="28" xfId="0" applyFont="1" applyFill="1" applyBorder="1" applyAlignment="1" applyProtection="1">
      <alignment horizontal="left" vertical="center" wrapText="1"/>
    </xf>
    <xf numFmtId="0" fontId="1" fillId="2" borderId="8" xfId="0" applyFont="1" applyFill="1" applyBorder="1" applyAlignment="1" applyProtection="1">
      <alignment horizontal="left" vertical="top"/>
    </xf>
    <xf numFmtId="5" fontId="1" fillId="2" borderId="8" xfId="2" applyNumberFormat="1" applyFont="1" applyFill="1" applyBorder="1" applyAlignment="1" applyProtection="1">
      <alignment horizontal="left" vertical="center" wrapText="1"/>
    </xf>
    <xf numFmtId="6" fontId="67" fillId="2" borderId="8" xfId="2" applyNumberFormat="1" applyFont="1" applyFill="1" applyBorder="1" applyAlignment="1" applyProtection="1">
      <alignment horizontal="right" vertical="center" wrapText="1"/>
    </xf>
    <xf numFmtId="0" fontId="68" fillId="2" borderId="8" xfId="0" applyFont="1" applyFill="1" applyBorder="1" applyAlignment="1" applyProtection="1">
      <alignment horizontal="left" vertical="top"/>
    </xf>
    <xf numFmtId="172" fontId="68" fillId="2" borderId="8" xfId="2"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top"/>
    </xf>
    <xf numFmtId="6" fontId="70" fillId="2" borderId="0" xfId="0" applyNumberFormat="1" applyFont="1" applyFill="1" applyAlignment="1" applyProtection="1">
      <alignment horizontal="right" vertical="center"/>
    </xf>
    <xf numFmtId="6" fontId="34" fillId="2" borderId="0" xfId="0" applyNumberFormat="1" applyFont="1" applyFill="1" applyAlignment="1" applyProtection="1">
      <alignment horizontal="right" vertical="center"/>
    </xf>
    <xf numFmtId="0" fontId="34" fillId="2" borderId="8" xfId="0" applyFont="1" applyFill="1" applyBorder="1" applyAlignment="1" applyProtection="1">
      <alignment horizontal="left" vertical="top"/>
    </xf>
    <xf numFmtId="0" fontId="34" fillId="2" borderId="8" xfId="0" applyFont="1" applyFill="1" applyBorder="1" applyAlignment="1" applyProtection="1">
      <alignment vertical="center" wrapText="1"/>
    </xf>
    <xf numFmtId="0" fontId="68" fillId="2" borderId="0" xfId="0" applyFont="1" applyFill="1" applyAlignment="1" applyProtection="1">
      <alignment horizontal="left"/>
    </xf>
    <xf numFmtId="0" fontId="70" fillId="2" borderId="0" xfId="0" applyFont="1" applyFill="1" applyAlignment="1">
      <alignment horizontal="left"/>
    </xf>
    <xf numFmtId="6" fontId="70" fillId="2" borderId="0" xfId="0" applyNumberFormat="1" applyFont="1" applyFill="1" applyAlignment="1">
      <alignment horizontal="right"/>
    </xf>
    <xf numFmtId="0" fontId="7" fillId="2" borderId="0" xfId="0" applyFont="1" applyFill="1" applyAlignment="1">
      <alignment horizontal="right"/>
    </xf>
    <xf numFmtId="0" fontId="34" fillId="2" borderId="0" xfId="0" applyFont="1" applyFill="1" applyProtection="1"/>
    <xf numFmtId="0" fontId="0" fillId="2" borderId="0" xfId="0" applyFill="1" applyProtection="1"/>
    <xf numFmtId="6" fontId="7" fillId="2" borderId="0" xfId="0" applyNumberFormat="1" applyFont="1" applyFill="1" applyAlignment="1" applyProtection="1">
      <alignment horizontal="right"/>
    </xf>
    <xf numFmtId="6" fontId="10" fillId="2" borderId="0" xfId="0" applyNumberFormat="1" applyFont="1" applyFill="1" applyAlignment="1" applyProtection="1">
      <alignment horizontal="right"/>
    </xf>
    <xf numFmtId="6" fontId="7" fillId="2" borderId="0" xfId="0" applyNumberFormat="1" applyFont="1" applyFill="1" applyAlignment="1" applyProtection="1"/>
    <xf numFmtId="9" fontId="10" fillId="2" borderId="0" xfId="11" applyFont="1" applyFill="1" applyAlignment="1" applyProtection="1">
      <alignment horizontal="right"/>
    </xf>
    <xf numFmtId="6" fontId="7" fillId="2" borderId="0" xfId="0" applyNumberFormat="1" applyFont="1" applyFill="1" applyAlignment="1"/>
    <xf numFmtId="0" fontId="70" fillId="2" borderId="0" xfId="0" applyFont="1" applyFill="1" applyAlignment="1" applyProtection="1">
      <alignment vertical="center" wrapText="1"/>
    </xf>
    <xf numFmtId="0" fontId="34" fillId="2" borderId="0" xfId="0" applyFont="1" applyFill="1" applyAlignment="1" applyProtection="1">
      <alignment vertical="center" wrapText="1"/>
    </xf>
    <xf numFmtId="0" fontId="68" fillId="2" borderId="8" xfId="0" applyFont="1" applyFill="1" applyBorder="1" applyAlignment="1" applyProtection="1">
      <alignment vertical="center" wrapText="1"/>
    </xf>
    <xf numFmtId="172" fontId="68" fillId="2" borderId="23" xfId="2" applyNumberFormat="1" applyFont="1" applyFill="1" applyBorder="1" applyAlignment="1" applyProtection="1">
      <alignment horizontal="left" vertical="center" wrapText="1"/>
    </xf>
    <xf numFmtId="6" fontId="67" fillId="2" borderId="23" xfId="2" applyNumberFormat="1" applyFont="1" applyFill="1" applyBorder="1" applyAlignment="1" applyProtection="1">
      <alignment horizontal="right" vertical="center" wrapText="1"/>
    </xf>
    <xf numFmtId="0" fontId="68" fillId="2" borderId="23" xfId="0" applyFont="1" applyFill="1" applyBorder="1" applyAlignment="1" applyProtection="1">
      <alignment vertical="center" wrapText="1"/>
    </xf>
    <xf numFmtId="0" fontId="17" fillId="2" borderId="4" xfId="0" applyFont="1" applyFill="1" applyBorder="1" applyAlignment="1" applyProtection="1">
      <alignment vertical="center" wrapText="1"/>
    </xf>
    <xf numFmtId="6" fontId="69" fillId="2" borderId="8" xfId="0" applyNumberFormat="1" applyFont="1" applyFill="1" applyBorder="1" applyAlignment="1" applyProtection="1"/>
    <xf numFmtId="0" fontId="34" fillId="2" borderId="0" xfId="0" applyFont="1" applyFill="1" applyAlignment="1" applyProtection="1"/>
    <xf numFmtId="6" fontId="69" fillId="2" borderId="0" xfId="0" applyNumberFormat="1" applyFont="1" applyFill="1" applyBorder="1" applyAlignment="1" applyProtection="1">
      <alignment horizontal="right"/>
    </xf>
    <xf numFmtId="6" fontId="70" fillId="2" borderId="0" xfId="0" applyNumberFormat="1" applyFont="1" applyFill="1" applyAlignment="1" applyProtection="1"/>
    <xf numFmtId="5" fontId="69" fillId="2" borderId="29" xfId="2" applyNumberFormat="1" applyFont="1" applyFill="1" applyBorder="1" applyAlignment="1" applyProtection="1"/>
    <xf numFmtId="172" fontId="69" fillId="2" borderId="29" xfId="2" applyNumberFormat="1" applyFont="1" applyFill="1" applyBorder="1" applyAlignment="1" applyProtection="1"/>
    <xf numFmtId="5" fontId="69" fillId="2" borderId="30" xfId="2" applyNumberFormat="1" applyFont="1" applyFill="1" applyBorder="1" applyAlignment="1" applyProtection="1"/>
    <xf numFmtId="169" fontId="69" fillId="2" borderId="29" xfId="2" applyNumberFormat="1" applyFont="1" applyFill="1" applyBorder="1" applyAlignment="1" applyProtection="1"/>
    <xf numFmtId="0" fontId="34" fillId="2" borderId="31" xfId="0" applyFont="1" applyFill="1" applyBorder="1" applyProtection="1"/>
    <xf numFmtId="0" fontId="34" fillId="2" borderId="32" xfId="0" applyFont="1" applyFill="1" applyBorder="1" applyProtection="1"/>
    <xf numFmtId="172" fontId="69" fillId="2" borderId="30" xfId="2" applyNumberFormat="1" applyFont="1" applyFill="1" applyBorder="1" applyAlignment="1" applyProtection="1"/>
    <xf numFmtId="0" fontId="34" fillId="2" borderId="33" xfId="0" applyFont="1" applyFill="1" applyBorder="1" applyProtection="1"/>
    <xf numFmtId="6" fontId="69" fillId="2" borderId="30" xfId="0" applyNumberFormat="1" applyFont="1" applyFill="1" applyBorder="1" applyAlignment="1" applyProtection="1"/>
    <xf numFmtId="0" fontId="34" fillId="2" borderId="30" xfId="0" applyFont="1" applyFill="1" applyBorder="1" applyProtection="1"/>
    <xf numFmtId="169" fontId="69" fillId="2" borderId="34" xfId="2" applyNumberFormat="1" applyFont="1" applyFill="1" applyBorder="1" applyAlignment="1" applyProtection="1"/>
    <xf numFmtId="6" fontId="69" fillId="2" borderId="34" xfId="0" applyNumberFormat="1" applyFont="1" applyFill="1" applyBorder="1" applyAlignment="1" applyProtection="1"/>
    <xf numFmtId="0" fontId="34" fillId="2" borderId="34" xfId="0" applyFont="1" applyFill="1" applyBorder="1" applyProtection="1"/>
    <xf numFmtId="6" fontId="34" fillId="2" borderId="30" xfId="0" applyNumberFormat="1" applyFont="1" applyFill="1" applyBorder="1" applyAlignment="1" applyProtection="1"/>
    <xf numFmtId="6" fontId="7" fillId="2" borderId="30" xfId="0" applyNumberFormat="1" applyFont="1" applyFill="1" applyBorder="1" applyAlignment="1" applyProtection="1"/>
    <xf numFmtId="6" fontId="1" fillId="2" borderId="33" xfId="0" applyNumberFormat="1" applyFont="1" applyFill="1" applyBorder="1" applyAlignment="1" applyProtection="1"/>
    <xf numFmtId="6" fontId="10" fillId="2" borderId="30" xfId="0" applyNumberFormat="1" applyFont="1" applyFill="1" applyBorder="1" applyAlignment="1" applyProtection="1"/>
    <xf numFmtId="6" fontId="1" fillId="2" borderId="30" xfId="0" applyNumberFormat="1" applyFont="1" applyFill="1" applyBorder="1" applyAlignment="1" applyProtection="1"/>
    <xf numFmtId="0" fontId="7" fillId="2" borderId="30" xfId="0" applyFont="1" applyFill="1" applyBorder="1" applyAlignment="1" applyProtection="1"/>
    <xf numFmtId="0" fontId="1" fillId="2" borderId="30" xfId="0" applyFont="1" applyFill="1" applyBorder="1" applyAlignment="1" applyProtection="1"/>
    <xf numFmtId="6" fontId="69" fillId="2" borderId="8" xfId="2" applyNumberFormat="1" applyFont="1" applyFill="1" applyBorder="1" applyAlignment="1" applyProtection="1">
      <alignment vertical="center" wrapText="1"/>
    </xf>
    <xf numFmtId="6" fontId="69" fillId="0" borderId="33" xfId="0" applyNumberFormat="1" applyFont="1" applyFill="1" applyBorder="1" applyAlignment="1" applyProtection="1">
      <alignment vertical="center"/>
    </xf>
    <xf numFmtId="6" fontId="69" fillId="0" borderId="8" xfId="0" applyNumberFormat="1" applyFont="1" applyFill="1" applyBorder="1" applyAlignment="1" applyProtection="1">
      <alignment vertical="center"/>
    </xf>
    <xf numFmtId="6" fontId="69" fillId="0" borderId="8" xfId="2" applyNumberFormat="1" applyFont="1" applyFill="1" applyBorder="1" applyAlignment="1" applyProtection="1">
      <alignment vertical="center" wrapText="1"/>
    </xf>
    <xf numFmtId="0" fontId="70" fillId="2" borderId="16" xfId="0" applyFont="1" applyFill="1" applyBorder="1" applyAlignment="1" applyProtection="1">
      <alignment wrapText="1"/>
    </xf>
    <xf numFmtId="6" fontId="69" fillId="2" borderId="17" xfId="2" applyNumberFormat="1" applyFont="1" applyFill="1" applyBorder="1" applyAlignment="1" applyProtection="1">
      <alignment horizontal="right" vertical="center"/>
    </xf>
    <xf numFmtId="6" fontId="70" fillId="2" borderId="17" xfId="2" applyNumberFormat="1" applyFont="1" applyFill="1" applyBorder="1" applyAlignment="1" applyProtection="1">
      <alignment horizontal="right"/>
    </xf>
    <xf numFmtId="6" fontId="69" fillId="2" borderId="17" xfId="2" applyNumberFormat="1" applyFont="1" applyFill="1" applyBorder="1" applyAlignment="1" applyProtection="1">
      <alignment horizontal="right"/>
    </xf>
    <xf numFmtId="6" fontId="69" fillId="2" borderId="35" xfId="2" applyNumberFormat="1" applyFont="1" applyFill="1" applyBorder="1" applyAlignment="1" applyProtection="1">
      <alignment horizontal="right"/>
    </xf>
    <xf numFmtId="6" fontId="69" fillId="2" borderId="36" xfId="2" applyNumberFormat="1" applyFont="1" applyFill="1" applyBorder="1" applyAlignment="1" applyProtection="1">
      <alignment horizontal="right"/>
    </xf>
    <xf numFmtId="6" fontId="69" fillId="2" borderId="37" xfId="2" applyNumberFormat="1" applyFont="1" applyFill="1" applyBorder="1" applyAlignment="1" applyProtection="1"/>
    <xf numFmtId="6" fontId="69" fillId="2" borderId="37" xfId="2" applyNumberFormat="1" applyFont="1" applyFill="1" applyBorder="1" applyAlignment="1" applyProtection="1">
      <alignment horizontal="right"/>
    </xf>
    <xf numFmtId="0" fontId="70" fillId="2" borderId="0" xfId="0" applyFont="1" applyFill="1" applyBorder="1" applyAlignment="1" applyProtection="1">
      <alignment wrapText="1"/>
    </xf>
    <xf numFmtId="6" fontId="69" fillId="2" borderId="0" xfId="2" applyNumberFormat="1" applyFont="1" applyFill="1" applyBorder="1" applyAlignment="1" applyProtection="1">
      <alignment horizontal="right" vertical="center"/>
    </xf>
    <xf numFmtId="6" fontId="74" fillId="2" borderId="0" xfId="2" applyNumberFormat="1" applyFont="1" applyFill="1" applyBorder="1" applyAlignment="1" applyProtection="1">
      <alignment horizontal="right" vertical="center"/>
    </xf>
    <xf numFmtId="0" fontId="19" fillId="2" borderId="0" xfId="0" applyFont="1" applyFill="1" applyAlignment="1">
      <alignment horizontal="left"/>
    </xf>
    <xf numFmtId="0" fontId="1" fillId="2" borderId="0" xfId="0" applyFont="1" applyFill="1"/>
    <xf numFmtId="165" fontId="30" fillId="0" borderId="14" xfId="0" applyNumberFormat="1" applyFont="1" applyBorder="1" applyAlignment="1">
      <alignment horizontal="center" vertical="center" wrapText="1"/>
    </xf>
    <xf numFmtId="165" fontId="30" fillId="0" borderId="8" xfId="0" applyNumberFormat="1" applyFont="1" applyBorder="1" applyAlignment="1">
      <alignment horizontal="center" vertical="center" wrapText="1"/>
    </xf>
    <xf numFmtId="0" fontId="17" fillId="2" borderId="0" xfId="0" applyFont="1" applyFill="1"/>
    <xf numFmtId="0" fontId="8" fillId="2" borderId="0" xfId="0" applyFont="1" applyFill="1" applyAlignment="1">
      <alignment horizontal="left"/>
    </xf>
    <xf numFmtId="165" fontId="7" fillId="2" borderId="0" xfId="0" applyNumberFormat="1" applyFont="1" applyFill="1" applyAlignment="1"/>
    <xf numFmtId="165" fontId="7" fillId="2" borderId="0" xfId="0" applyNumberFormat="1" applyFont="1" applyFill="1" applyAlignment="1">
      <alignment horizontal="left"/>
    </xf>
    <xf numFmtId="165" fontId="1" fillId="2" borderId="0" xfId="0" applyNumberFormat="1" applyFont="1" applyFill="1" applyAlignment="1"/>
    <xf numFmtId="0" fontId="49" fillId="2" borderId="0" xfId="0" applyFont="1" applyFill="1" applyAlignment="1">
      <alignment horizontal="left" indent="10"/>
    </xf>
    <xf numFmtId="0" fontId="7" fillId="2" borderId="0" xfId="0" applyFont="1" applyFill="1" applyAlignment="1">
      <alignment horizontal="left" indent="10"/>
    </xf>
    <xf numFmtId="0" fontId="60" fillId="2" borderId="0" xfId="0" applyFont="1" applyFill="1" applyAlignment="1">
      <alignment horizontal="left" indent="5"/>
    </xf>
    <xf numFmtId="165" fontId="17" fillId="2" borderId="0" xfId="0" applyNumberFormat="1" applyFont="1" applyFill="1" applyAlignment="1">
      <alignment horizontal="center" vertical="center"/>
    </xf>
    <xf numFmtId="0" fontId="17" fillId="2" borderId="0" xfId="0" applyFont="1" applyFill="1" applyAlignment="1">
      <alignment horizontal="center" vertical="center"/>
    </xf>
    <xf numFmtId="0" fontId="30" fillId="0" borderId="8" xfId="0" applyFont="1" applyFill="1" applyBorder="1" applyAlignment="1">
      <alignment horizontal="center" vertical="center" wrapText="1"/>
    </xf>
    <xf numFmtId="0" fontId="7" fillId="2" borderId="0" xfId="0" applyNumberFormat="1" applyFont="1" applyFill="1" applyBorder="1" applyAlignment="1">
      <alignment horizontal="center"/>
    </xf>
    <xf numFmtId="0" fontId="7" fillId="2" borderId="0" xfId="0" applyNumberFormat="1" applyFont="1" applyFill="1" applyAlignment="1">
      <alignment horizontal="center"/>
    </xf>
    <xf numFmtId="6" fontId="7" fillId="2" borderId="0" xfId="0" applyNumberFormat="1" applyFont="1" applyFill="1" applyAlignment="1">
      <alignment horizontal="right"/>
    </xf>
    <xf numFmtId="165" fontId="9" fillId="2" borderId="0" xfId="11" applyNumberFormat="1" applyFont="1" applyFill="1" applyAlignment="1" applyProtection="1">
      <alignment horizontal="left"/>
    </xf>
    <xf numFmtId="0" fontId="8" fillId="2" borderId="0" xfId="0" applyNumberFormat="1" applyFont="1" applyFill="1" applyAlignment="1">
      <alignment horizontal="center"/>
    </xf>
    <xf numFmtId="0" fontId="17" fillId="2" borderId="8" xfId="0" applyNumberFormat="1" applyFont="1" applyFill="1" applyBorder="1" applyAlignment="1">
      <alignment horizontal="center"/>
    </xf>
    <xf numFmtId="0" fontId="8" fillId="0" borderId="8" xfId="0" applyFont="1" applyBorder="1" applyAlignment="1" applyProtection="1">
      <alignment horizontal="left"/>
    </xf>
    <xf numFmtId="165" fontId="11" fillId="2" borderId="0" xfId="11" applyNumberFormat="1" applyFont="1" applyFill="1" applyAlignment="1">
      <alignment horizontal="left" wrapText="1"/>
    </xf>
    <xf numFmtId="0" fontId="5" fillId="2" borderId="0" xfId="0" applyFont="1" applyFill="1" applyAlignment="1">
      <alignment horizontal="left"/>
    </xf>
    <xf numFmtId="0" fontId="30" fillId="0" borderId="8" xfId="0" applyFont="1" applyBorder="1" applyAlignment="1">
      <alignment horizontal="center" wrapText="1"/>
    </xf>
    <xf numFmtId="0" fontId="30" fillId="0" borderId="8" xfId="0" applyFont="1" applyFill="1" applyBorder="1" applyAlignment="1">
      <alignment horizontal="center"/>
    </xf>
    <xf numFmtId="6" fontId="30" fillId="0" borderId="8" xfId="0" applyNumberFormat="1" applyFont="1" applyBorder="1" applyAlignment="1">
      <alignment horizontal="center"/>
    </xf>
    <xf numFmtId="0" fontId="30" fillId="0" borderId="8" xfId="0" applyFont="1" applyBorder="1" applyAlignment="1">
      <alignment horizontal="center"/>
    </xf>
    <xf numFmtId="49" fontId="81" fillId="0" borderId="8" xfId="11" applyNumberFormat="1" applyFont="1" applyFill="1" applyBorder="1" applyAlignment="1" applyProtection="1">
      <alignment horizontal="center" wrapText="1"/>
    </xf>
    <xf numFmtId="49" fontId="30" fillId="0" borderId="8" xfId="11" applyNumberFormat="1" applyFont="1" applyFill="1" applyBorder="1" applyAlignment="1" applyProtection="1">
      <alignment horizontal="center" wrapText="1"/>
    </xf>
    <xf numFmtId="0" fontId="17" fillId="2" borderId="0" xfId="0" applyFont="1" applyFill="1" applyAlignment="1">
      <alignment horizontal="left"/>
    </xf>
    <xf numFmtId="0" fontId="37" fillId="2" borderId="0" xfId="0" applyFont="1" applyFill="1" applyAlignment="1">
      <alignment horizontal="left"/>
    </xf>
    <xf numFmtId="0" fontId="32" fillId="2" borderId="0" xfId="0" applyFont="1" applyFill="1" applyAlignment="1">
      <alignment horizontal="left"/>
    </xf>
    <xf numFmtId="0" fontId="5" fillId="2" borderId="0" xfId="0" applyFont="1" applyFill="1" applyBorder="1" applyAlignment="1">
      <alignment horizontal="center" vertical="center" wrapText="1"/>
    </xf>
    <xf numFmtId="165" fontId="32" fillId="2" borderId="0" xfId="0" applyNumberFormat="1" applyFont="1" applyFill="1" applyBorder="1" applyAlignment="1">
      <alignment horizontal="left"/>
    </xf>
    <xf numFmtId="0" fontId="32" fillId="2" borderId="0" xfId="0" applyFont="1" applyFill="1" applyBorder="1"/>
    <xf numFmtId="0" fontId="32" fillId="2" borderId="0" xfId="0" applyFont="1" applyFill="1" applyBorder="1" applyProtection="1">
      <protection locked="0"/>
    </xf>
    <xf numFmtId="0" fontId="6" fillId="2" borderId="0" xfId="0" applyFont="1" applyFill="1" applyBorder="1" applyProtection="1">
      <protection locked="0"/>
    </xf>
    <xf numFmtId="0" fontId="6" fillId="2" borderId="0" xfId="0" applyFont="1" applyFill="1" applyBorder="1" applyAlignment="1">
      <alignment horizontal="left" wrapText="1"/>
    </xf>
    <xf numFmtId="0" fontId="20" fillId="2" borderId="0" xfId="0" applyFont="1" applyFill="1" applyAlignment="1" applyProtection="1">
      <alignment horizontal="left"/>
    </xf>
    <xf numFmtId="0" fontId="6" fillId="2" borderId="0" xfId="0" applyFont="1" applyFill="1" applyBorder="1" applyAlignment="1" applyProtection="1">
      <alignment horizontal="left" wrapText="1"/>
    </xf>
    <xf numFmtId="0" fontId="5" fillId="2" borderId="0" xfId="0" applyFont="1" applyFill="1" applyBorder="1" applyAlignment="1" applyProtection="1">
      <alignment horizontal="center" vertical="center" wrapText="1"/>
    </xf>
    <xf numFmtId="0" fontId="6" fillId="2" borderId="0"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6" fillId="2" borderId="0" xfId="0" applyFont="1" applyFill="1" applyBorder="1" applyAlignment="1" applyProtection="1">
      <alignment horizontal="left" vertical="center"/>
    </xf>
    <xf numFmtId="0" fontId="6" fillId="2" borderId="38" xfId="0" applyFont="1" applyFill="1" applyBorder="1" applyProtection="1"/>
    <xf numFmtId="0" fontId="5" fillId="2" borderId="0" xfId="0" applyFont="1" applyFill="1" applyBorder="1" applyAlignment="1" applyProtection="1">
      <alignment horizontal="center"/>
    </xf>
    <xf numFmtId="0" fontId="6" fillId="2" borderId="0" xfId="0" quotePrefix="1" applyFont="1" applyFill="1" applyBorder="1" applyAlignment="1" applyProtection="1">
      <alignment horizontal="center"/>
    </xf>
    <xf numFmtId="0" fontId="6" fillId="2" borderId="39" xfId="0" applyFont="1" applyFill="1" applyBorder="1" applyProtection="1"/>
    <xf numFmtId="0" fontId="32" fillId="2" borderId="0" xfId="0" applyFont="1" applyFill="1" applyBorder="1" applyProtection="1"/>
    <xf numFmtId="0" fontId="17" fillId="2" borderId="0" xfId="0" applyFont="1" applyFill="1" applyBorder="1" applyAlignment="1" applyProtection="1">
      <alignment horizontal="center"/>
    </xf>
    <xf numFmtId="0" fontId="6" fillId="2" borderId="40" xfId="0" applyFont="1" applyFill="1" applyBorder="1" applyProtection="1"/>
    <xf numFmtId="0" fontId="6" fillId="2" borderId="41" xfId="0" quotePrefix="1" applyFont="1" applyFill="1" applyBorder="1" applyAlignment="1" applyProtection="1">
      <alignment horizontal="center"/>
    </xf>
    <xf numFmtId="0" fontId="6" fillId="2" borderId="42" xfId="0" applyFont="1" applyFill="1" applyBorder="1" applyProtection="1"/>
    <xf numFmtId="0" fontId="6" fillId="2" borderId="43" xfId="0" applyFont="1" applyFill="1" applyBorder="1" applyProtection="1"/>
    <xf numFmtId="0" fontId="6" fillId="2" borderId="44" xfId="0" applyFont="1" applyFill="1" applyBorder="1" applyProtection="1"/>
    <xf numFmtId="0" fontId="32" fillId="2" borderId="0" xfId="0" applyFont="1" applyFill="1" applyProtection="1"/>
    <xf numFmtId="0" fontId="17" fillId="2" borderId="0" xfId="0" applyFont="1" applyFill="1" applyBorder="1" applyAlignment="1" applyProtection="1">
      <alignment horizontal="center" vertical="center" wrapText="1"/>
    </xf>
    <xf numFmtId="0" fontId="17" fillId="2" borderId="0" xfId="0" applyFont="1" applyFill="1" applyAlignment="1" applyProtection="1">
      <alignment horizontal="left" vertical="center" wrapText="1"/>
    </xf>
    <xf numFmtId="0" fontId="32" fillId="2" borderId="0" xfId="0" applyFont="1" applyFill="1" applyBorder="1" applyAlignment="1" applyProtection="1">
      <alignment horizontal="left" wrapText="1"/>
    </xf>
    <xf numFmtId="0" fontId="32" fillId="2" borderId="34" xfId="0" applyFont="1" applyFill="1" applyBorder="1"/>
    <xf numFmtId="0" fontId="36" fillId="2" borderId="33" xfId="0" applyFont="1" applyFill="1" applyBorder="1"/>
    <xf numFmtId="0" fontId="36" fillId="2" borderId="45" xfId="0" applyFont="1" applyFill="1" applyBorder="1"/>
    <xf numFmtId="0" fontId="32" fillId="2" borderId="31" xfId="0" applyFont="1" applyFill="1" applyBorder="1"/>
    <xf numFmtId="0" fontId="32" fillId="2" borderId="45" xfId="0" applyFont="1" applyFill="1" applyBorder="1"/>
    <xf numFmtId="3" fontId="36" fillId="2" borderId="32" xfId="0" applyNumberFormat="1" applyFont="1" applyFill="1" applyBorder="1"/>
    <xf numFmtId="0" fontId="36" fillId="2" borderId="8" xfId="0" applyFont="1" applyFill="1" applyBorder="1"/>
    <xf numFmtId="0" fontId="36" fillId="2" borderId="11" xfId="0" applyFont="1" applyFill="1" applyBorder="1"/>
    <xf numFmtId="0" fontId="32" fillId="2" borderId="14" xfId="0" applyFont="1" applyFill="1" applyBorder="1"/>
    <xf numFmtId="0" fontId="32" fillId="2" borderId="11" xfId="0" applyFont="1" applyFill="1" applyBorder="1"/>
    <xf numFmtId="3" fontId="36" fillId="2" borderId="13" xfId="0" applyNumberFormat="1" applyFont="1" applyFill="1" applyBorder="1"/>
    <xf numFmtId="0" fontId="36" fillId="2" borderId="14" xfId="0" applyFont="1" applyFill="1" applyBorder="1"/>
    <xf numFmtId="0" fontId="20" fillId="2" borderId="0" xfId="0" applyFont="1" applyFill="1" applyAlignment="1">
      <alignment horizontal="left"/>
    </xf>
    <xf numFmtId="0" fontId="32" fillId="2" borderId="0" xfId="0" applyFont="1" applyFill="1" applyBorder="1" applyAlignment="1"/>
    <xf numFmtId="0" fontId="5" fillId="2" borderId="0" xfId="0" applyFont="1" applyFill="1" applyBorder="1" applyAlignment="1">
      <alignment horizontal="left"/>
    </xf>
    <xf numFmtId="0" fontId="5" fillId="2" borderId="0" xfId="0" applyFont="1" applyFill="1" applyBorder="1" applyAlignment="1">
      <alignment horizontal="center"/>
    </xf>
    <xf numFmtId="4" fontId="5" fillId="2" borderId="34" xfId="0" applyNumberFormat="1" applyFont="1" applyFill="1" applyBorder="1" applyAlignment="1">
      <alignment horizontal="center" vertical="center" wrapText="1"/>
    </xf>
    <xf numFmtId="4" fontId="5" fillId="2" borderId="29" xfId="0" applyNumberFormat="1"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52" xfId="0" applyFont="1" applyFill="1" applyBorder="1" applyAlignment="1">
      <alignment horizontal="center" vertical="center" wrapText="1"/>
    </xf>
    <xf numFmtId="0" fontId="5" fillId="2" borderId="0" xfId="0" applyFont="1" applyFill="1" applyAlignment="1">
      <alignment horizontal="center"/>
    </xf>
    <xf numFmtId="0" fontId="5" fillId="2" borderId="0" xfId="0" applyFont="1" applyFill="1"/>
    <xf numFmtId="4" fontId="6" fillId="2" borderId="0" xfId="0" applyNumberFormat="1" applyFont="1" applyFill="1"/>
    <xf numFmtId="0" fontId="6" fillId="2" borderId="0" xfId="0" applyFont="1" applyFill="1" applyAlignment="1">
      <alignment horizontal="center"/>
    </xf>
    <xf numFmtId="2" fontId="5" fillId="2" borderId="0" xfId="0" applyNumberFormat="1" applyFont="1" applyFill="1"/>
    <xf numFmtId="10" fontId="6" fillId="2" borderId="0" xfId="0" applyNumberFormat="1" applyFont="1" applyFill="1" applyBorder="1"/>
    <xf numFmtId="2" fontId="6" fillId="2" borderId="0" xfId="0" applyNumberFormat="1" applyFont="1" applyFill="1"/>
    <xf numFmtId="0" fontId="5" fillId="2" borderId="25" xfId="0" applyFont="1" applyFill="1" applyBorder="1" applyAlignment="1">
      <alignment horizontal="left"/>
    </xf>
    <xf numFmtId="0" fontId="5" fillId="2" borderId="44" xfId="0" applyFont="1" applyFill="1" applyBorder="1" applyAlignment="1">
      <alignment horizontal="center"/>
    </xf>
    <xf numFmtId="0" fontId="5" fillId="2" borderId="3" xfId="0" applyFont="1" applyFill="1" applyBorder="1" applyAlignment="1">
      <alignment horizontal="center"/>
    </xf>
    <xf numFmtId="0" fontId="5" fillId="2" borderId="53" xfId="0" applyFont="1" applyFill="1" applyBorder="1" applyAlignment="1">
      <alignment horizontal="center"/>
    </xf>
    <xf numFmtId="0" fontId="5" fillId="2" borderId="2" xfId="0" applyFont="1" applyFill="1" applyBorder="1" applyAlignment="1">
      <alignment horizontal="left" vertical="center" wrapText="1"/>
    </xf>
    <xf numFmtId="0" fontId="17" fillId="2" borderId="54" xfId="0" applyFont="1" applyFill="1" applyBorder="1" applyAlignment="1" applyProtection="1">
      <alignment horizontal="center"/>
    </xf>
    <xf numFmtId="0" fontId="17" fillId="2" borderId="38" xfId="0" applyFont="1" applyFill="1" applyBorder="1" applyAlignment="1" applyProtection="1">
      <alignment horizontal="center"/>
    </xf>
    <xf numFmtId="0" fontId="17" fillId="2" borderId="39" xfId="0" applyFont="1" applyFill="1" applyBorder="1" applyAlignment="1" applyProtection="1">
      <alignment horizontal="center"/>
    </xf>
    <xf numFmtId="0" fontId="17" fillId="2" borderId="2" xfId="0" applyFont="1" applyFill="1" applyBorder="1" applyAlignment="1">
      <alignment horizontal="left" vertical="center" wrapText="1"/>
    </xf>
    <xf numFmtId="0" fontId="24" fillId="2" borderId="2" xfId="0" applyFont="1" applyFill="1" applyBorder="1" applyAlignment="1">
      <alignment horizontal="left" vertical="center" wrapText="1"/>
    </xf>
    <xf numFmtId="4" fontId="17" fillId="2" borderId="34" xfId="0" applyNumberFormat="1" applyFont="1" applyFill="1" applyBorder="1" applyAlignment="1">
      <alignment horizontal="center" vertical="center" wrapText="1"/>
    </xf>
    <xf numFmtId="4" fontId="17" fillId="2" borderId="0" xfId="0" applyNumberFormat="1" applyFont="1" applyFill="1" applyBorder="1" applyAlignment="1">
      <alignment horizontal="center" vertical="center" wrapText="1"/>
    </xf>
    <xf numFmtId="4" fontId="17" fillId="2" borderId="4" xfId="0" applyNumberFormat="1" applyFont="1" applyFill="1" applyBorder="1" applyAlignment="1">
      <alignment horizontal="center" vertical="center" wrapText="1"/>
    </xf>
    <xf numFmtId="0" fontId="32" fillId="2" borderId="34" xfId="0" applyFont="1" applyFill="1" applyBorder="1" applyAlignment="1">
      <alignment horizontal="left" vertical="center" wrapText="1"/>
    </xf>
    <xf numFmtId="0" fontId="17" fillId="2" borderId="29"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32" fillId="2" borderId="38" xfId="0" applyFont="1" applyFill="1" applyBorder="1"/>
    <xf numFmtId="4" fontId="17" fillId="2" borderId="29" xfId="0" applyNumberFormat="1" applyFont="1" applyFill="1" applyBorder="1" applyAlignment="1">
      <alignment horizontal="center" vertical="center" wrapText="1"/>
    </xf>
    <xf numFmtId="0" fontId="32" fillId="2" borderId="29" xfId="0" applyFont="1" applyFill="1" applyBorder="1" applyAlignment="1">
      <alignment horizontal="center" vertical="center" wrapText="1"/>
    </xf>
    <xf numFmtId="0" fontId="32" fillId="2" borderId="34" xfId="0" applyFont="1" applyFill="1" applyBorder="1" applyAlignment="1">
      <alignment horizontal="center" vertical="center" wrapText="1"/>
    </xf>
    <xf numFmtId="0" fontId="32" fillId="2" borderId="0" xfId="0" applyFont="1" applyFill="1" applyBorder="1" applyAlignment="1">
      <alignment horizontal="center" vertical="center" wrapText="1"/>
    </xf>
    <xf numFmtId="0" fontId="32" fillId="2" borderId="38" xfId="0" applyFont="1" applyFill="1" applyBorder="1" applyAlignment="1">
      <alignment horizontal="center" vertical="center" wrapText="1"/>
    </xf>
    <xf numFmtId="0" fontId="32" fillId="2" borderId="2" xfId="0" applyFont="1" applyFill="1" applyBorder="1" applyAlignment="1">
      <alignment horizontal="left" vertical="center" wrapText="1"/>
    </xf>
    <xf numFmtId="3" fontId="36" fillId="2" borderId="56" xfId="0" applyNumberFormat="1" applyFont="1" applyFill="1" applyBorder="1" applyAlignment="1">
      <alignment horizontal="center" vertical="center" wrapText="1"/>
    </xf>
    <xf numFmtId="4" fontId="83" fillId="2" borderId="50" xfId="0" applyNumberFormat="1" applyFont="1" applyFill="1" applyBorder="1" applyAlignment="1">
      <alignment horizontal="center" vertical="center" wrapText="1"/>
    </xf>
    <xf numFmtId="4" fontId="83" fillId="2" borderId="56" xfId="0" applyNumberFormat="1" applyFont="1" applyFill="1" applyBorder="1" applyAlignment="1">
      <alignment horizontal="center" vertical="center" wrapText="1"/>
    </xf>
    <xf numFmtId="0" fontId="32" fillId="2" borderId="50" xfId="0" applyFont="1" applyFill="1" applyBorder="1" applyAlignment="1">
      <alignment horizontal="center" vertical="center" wrapText="1"/>
    </xf>
    <xf numFmtId="165" fontId="36" fillId="2" borderId="51" xfId="0" applyNumberFormat="1" applyFont="1" applyFill="1" applyBorder="1"/>
    <xf numFmtId="165" fontId="36" fillId="2" borderId="56" xfId="0" applyNumberFormat="1" applyFont="1" applyFill="1" applyBorder="1"/>
    <xf numFmtId="0" fontId="32" fillId="2" borderId="57" xfId="0" applyFont="1" applyFill="1" applyBorder="1" applyAlignment="1">
      <alignment horizontal="center" vertical="center" wrapText="1"/>
    </xf>
    <xf numFmtId="0" fontId="17" fillId="2" borderId="0" xfId="0" applyFont="1" applyFill="1" applyBorder="1" applyAlignment="1">
      <alignment horizontal="left" vertical="center" wrapText="1"/>
    </xf>
    <xf numFmtId="0" fontId="32" fillId="2" borderId="0" xfId="0" applyFont="1" applyFill="1" applyBorder="1" applyAlignment="1">
      <alignment horizontal="left" vertical="center" wrapText="1"/>
    </xf>
    <xf numFmtId="0" fontId="32" fillId="2" borderId="0" xfId="0" applyFont="1" applyFill="1" applyBorder="1" applyAlignment="1">
      <alignment horizontal="left" wrapText="1"/>
    </xf>
    <xf numFmtId="0" fontId="32" fillId="2" borderId="0" xfId="0" applyFont="1" applyFill="1" applyBorder="1" applyAlignment="1">
      <alignment horizontal="center"/>
    </xf>
    <xf numFmtId="3" fontId="36" fillId="2" borderId="52" xfId="0" applyNumberFormat="1" applyFont="1" applyFill="1" applyBorder="1" applyAlignment="1">
      <alignment horizontal="center" vertical="center" wrapText="1"/>
    </xf>
    <xf numFmtId="4" fontId="83" fillId="2" borderId="32" xfId="0" applyNumberFormat="1" applyFont="1" applyFill="1" applyBorder="1" applyAlignment="1">
      <alignment horizontal="center" vertical="center" wrapText="1"/>
    </xf>
    <xf numFmtId="4" fontId="83" fillId="2" borderId="52" xfId="0" applyNumberFormat="1" applyFont="1" applyFill="1" applyBorder="1" applyAlignment="1">
      <alignment horizontal="center" vertical="center" wrapText="1"/>
    </xf>
    <xf numFmtId="3" fontId="36" fillId="2" borderId="59" xfId="0" applyNumberFormat="1" applyFont="1" applyFill="1" applyBorder="1" applyAlignment="1">
      <alignment horizontal="center" vertical="center" wrapText="1"/>
    </xf>
    <xf numFmtId="4" fontId="83" fillId="2" borderId="13" xfId="0" applyNumberFormat="1" applyFont="1" applyFill="1" applyBorder="1" applyAlignment="1">
      <alignment horizontal="center" vertical="center" wrapText="1"/>
    </xf>
    <xf numFmtId="4" fontId="83" fillId="2" borderId="59" xfId="0" applyNumberFormat="1" applyFont="1" applyFill="1" applyBorder="1" applyAlignment="1">
      <alignment horizontal="center" vertical="center" wrapText="1"/>
    </xf>
    <xf numFmtId="0" fontId="32" fillId="2" borderId="13" xfId="0" applyFont="1" applyFill="1" applyBorder="1" applyAlignment="1">
      <alignment horizontal="center" vertical="center" wrapText="1"/>
    </xf>
    <xf numFmtId="165" fontId="36" fillId="2" borderId="14" xfId="0" applyNumberFormat="1" applyFont="1" applyFill="1" applyBorder="1"/>
    <xf numFmtId="165" fontId="36" fillId="2" borderId="59" xfId="0" applyNumberFormat="1" applyFont="1" applyFill="1" applyBorder="1"/>
    <xf numFmtId="0" fontId="32" fillId="2" borderId="60" xfId="0" applyFont="1" applyFill="1" applyBorder="1" applyAlignment="1">
      <alignment horizontal="center" vertical="center" wrapText="1"/>
    </xf>
    <xf numFmtId="3" fontId="36" fillId="2" borderId="20" xfId="0" applyNumberFormat="1" applyFont="1" applyFill="1" applyBorder="1" applyAlignment="1">
      <alignment horizontal="center" vertical="center" wrapText="1"/>
    </xf>
    <xf numFmtId="4" fontId="83" fillId="2" borderId="47" xfId="0" applyNumberFormat="1" applyFont="1" applyFill="1" applyBorder="1" applyAlignment="1">
      <alignment horizontal="center" vertical="center" wrapText="1"/>
    </xf>
    <xf numFmtId="4" fontId="83" fillId="2" borderId="20" xfId="0" applyNumberFormat="1" applyFont="1" applyFill="1" applyBorder="1" applyAlignment="1">
      <alignment horizontal="center" vertical="center" wrapText="1"/>
    </xf>
    <xf numFmtId="0" fontId="32" fillId="2" borderId="47" xfId="0" applyFont="1" applyFill="1" applyBorder="1" applyAlignment="1">
      <alignment horizontal="center" vertical="center" wrapText="1"/>
    </xf>
    <xf numFmtId="165" fontId="36" fillId="2" borderId="22" xfId="0" applyNumberFormat="1" applyFont="1" applyFill="1" applyBorder="1"/>
    <xf numFmtId="165" fontId="36" fillId="2" borderId="20" xfId="0" applyNumberFormat="1" applyFont="1" applyFill="1" applyBorder="1"/>
    <xf numFmtId="0" fontId="32" fillId="2" borderId="21" xfId="0" applyFont="1" applyFill="1" applyBorder="1" applyAlignment="1">
      <alignment horizontal="center" vertical="center" wrapText="1"/>
    </xf>
    <xf numFmtId="0" fontId="32" fillId="2" borderId="0" xfId="0" applyFont="1" applyFill="1" applyBorder="1" applyAlignment="1">
      <alignment horizontal="center" wrapText="1"/>
    </xf>
    <xf numFmtId="0" fontId="32" fillId="2" borderId="25" xfId="0" applyFont="1" applyFill="1" applyBorder="1"/>
    <xf numFmtId="0" fontId="32" fillId="2" borderId="3" xfId="0" applyFont="1" applyFill="1" applyBorder="1"/>
    <xf numFmtId="0" fontId="17" fillId="2" borderId="53" xfId="0" applyFont="1" applyFill="1" applyBorder="1" applyAlignment="1">
      <alignment horizontal="center" vertical="center" wrapText="1"/>
    </xf>
    <xf numFmtId="4" fontId="17" fillId="2" borderId="2" xfId="0" applyNumberFormat="1" applyFont="1" applyFill="1" applyBorder="1" applyAlignment="1">
      <alignment horizontal="center" vertical="center" wrapText="1"/>
    </xf>
    <xf numFmtId="4" fontId="17" fillId="2" borderId="38" xfId="0" applyNumberFormat="1" applyFont="1" applyFill="1" applyBorder="1" applyAlignment="1">
      <alignment horizontal="center" vertical="center" wrapText="1"/>
    </xf>
    <xf numFmtId="4" fontId="83" fillId="2" borderId="58" xfId="0" applyNumberFormat="1" applyFont="1" applyFill="1" applyBorder="1" applyAlignment="1">
      <alignment horizontal="center" vertical="center" wrapText="1"/>
    </xf>
    <xf numFmtId="4" fontId="83" fillId="2" borderId="60" xfId="0" applyNumberFormat="1" applyFont="1" applyFill="1" applyBorder="1" applyAlignment="1">
      <alignment horizontal="center" vertical="center" wrapText="1"/>
    </xf>
    <xf numFmtId="4" fontId="83" fillId="2" borderId="21" xfId="0" applyNumberFormat="1" applyFont="1" applyFill="1" applyBorder="1" applyAlignment="1">
      <alignment horizontal="center" vertical="center" wrapText="1"/>
    </xf>
    <xf numFmtId="4" fontId="83" fillId="2" borderId="57" xfId="0" applyNumberFormat="1" applyFont="1" applyFill="1" applyBorder="1" applyAlignment="1">
      <alignment horizontal="center" vertical="center" wrapText="1"/>
    </xf>
    <xf numFmtId="165" fontId="1" fillId="2" borderId="0" xfId="0" applyNumberFormat="1" applyFont="1" applyFill="1" applyBorder="1" applyAlignment="1"/>
    <xf numFmtId="165" fontId="7" fillId="2" borderId="0" xfId="0" applyNumberFormat="1" applyFont="1" applyFill="1" applyBorder="1" applyAlignment="1">
      <alignment horizontal="center"/>
    </xf>
    <xf numFmtId="165" fontId="7" fillId="2" borderId="0" xfId="0" applyNumberFormat="1" applyFont="1" applyFill="1" applyBorder="1" applyAlignment="1">
      <alignment horizontal="left"/>
    </xf>
    <xf numFmtId="165" fontId="31" fillId="2" borderId="0" xfId="0" applyNumberFormat="1" applyFont="1" applyFill="1" applyBorder="1" applyAlignment="1">
      <alignment horizontal="center"/>
    </xf>
    <xf numFmtId="165" fontId="68" fillId="2" borderId="0" xfId="0" applyNumberFormat="1" applyFont="1" applyFill="1" applyBorder="1" applyAlignment="1">
      <alignment horizontal="left"/>
    </xf>
    <xf numFmtId="165" fontId="30" fillId="2" borderId="8" xfId="0" applyNumberFormat="1" applyFont="1" applyFill="1" applyBorder="1" applyAlignment="1">
      <alignment horizontal="center"/>
    </xf>
    <xf numFmtId="165" fontId="34" fillId="2" borderId="0" xfId="0" applyNumberFormat="1" applyFont="1" applyFill="1" applyBorder="1" applyAlignment="1">
      <alignment horizontal="left"/>
    </xf>
    <xf numFmtId="165" fontId="34" fillId="2" borderId="0" xfId="0" applyNumberFormat="1" applyFont="1" applyFill="1" applyBorder="1" applyAlignment="1">
      <alignment horizontal="center"/>
    </xf>
    <xf numFmtId="165" fontId="30" fillId="2" borderId="0" xfId="0" applyNumberFormat="1" applyFont="1" applyFill="1" applyBorder="1" applyAlignment="1">
      <alignment horizontal="left"/>
    </xf>
    <xf numFmtId="165" fontId="30" fillId="2" borderId="0" xfId="0" applyNumberFormat="1" applyFont="1" applyFill="1" applyBorder="1" applyAlignment="1">
      <alignment horizontal="center"/>
    </xf>
    <xf numFmtId="165" fontId="7" fillId="2" borderId="0" xfId="0" applyNumberFormat="1" applyFont="1" applyFill="1" applyBorder="1" applyAlignment="1">
      <alignment horizontal="left" wrapText="1"/>
    </xf>
    <xf numFmtId="0" fontId="84" fillId="2" borderId="0" xfId="0" applyNumberFormat="1" applyFont="1" applyFill="1" applyBorder="1" applyAlignment="1">
      <alignment horizontal="left" vertical="center"/>
    </xf>
    <xf numFmtId="0" fontId="66" fillId="2" borderId="8" xfId="0" applyFont="1" applyFill="1" applyBorder="1" applyAlignment="1">
      <alignment horizontal="center"/>
    </xf>
    <xf numFmtId="0" fontId="66" fillId="2" borderId="33" xfId="0" applyFont="1" applyFill="1" applyBorder="1" applyAlignment="1">
      <alignment horizontal="center"/>
    </xf>
    <xf numFmtId="165" fontId="85" fillId="2" borderId="8" xfId="0" applyNumberFormat="1" applyFont="1" applyFill="1" applyBorder="1" applyAlignment="1">
      <alignment horizontal="center"/>
    </xf>
    <xf numFmtId="165" fontId="30" fillId="2" borderId="8" xfId="0" applyNumberFormat="1" applyFont="1" applyFill="1" applyBorder="1" applyAlignment="1">
      <alignment horizontal="center" wrapText="1"/>
    </xf>
    <xf numFmtId="165" fontId="68" fillId="2" borderId="0" xfId="0" applyNumberFormat="1" applyFont="1" applyFill="1" applyBorder="1" applyAlignment="1">
      <alignment horizontal="center"/>
    </xf>
    <xf numFmtId="0" fontId="17" fillId="2" borderId="23" xfId="0" applyNumberFormat="1" applyFont="1" applyFill="1" applyBorder="1" applyAlignment="1">
      <alignment horizontal="center"/>
    </xf>
    <xf numFmtId="165" fontId="30" fillId="2" borderId="2" xfId="0" applyNumberFormat="1" applyFont="1" applyFill="1" applyBorder="1" applyAlignment="1">
      <alignment horizontal="left"/>
    </xf>
    <xf numFmtId="165" fontId="34" fillId="2" borderId="38" xfId="0" applyNumberFormat="1" applyFont="1" applyFill="1" applyBorder="1" applyAlignment="1">
      <alignment horizontal="left"/>
    </xf>
    <xf numFmtId="165" fontId="30" fillId="2" borderId="37" xfId="0" applyNumberFormat="1" applyFont="1" applyFill="1" applyBorder="1" applyAlignment="1">
      <alignment horizontal="center" vertical="center" wrapText="1"/>
    </xf>
    <xf numFmtId="165" fontId="30" fillId="2" borderId="63" xfId="0" applyNumberFormat="1" applyFont="1" applyFill="1" applyBorder="1" applyAlignment="1">
      <alignment horizontal="center" vertical="center" wrapText="1"/>
    </xf>
    <xf numFmtId="165" fontId="30" fillId="2" borderId="17" xfId="0" applyNumberFormat="1" applyFont="1" applyFill="1" applyBorder="1" applyAlignment="1">
      <alignment horizontal="center" vertical="center" wrapText="1"/>
    </xf>
    <xf numFmtId="165" fontId="30" fillId="2" borderId="4" xfId="0" applyNumberFormat="1" applyFont="1" applyFill="1" applyBorder="1" applyAlignment="1">
      <alignment horizontal="center" vertical="center"/>
    </xf>
    <xf numFmtId="0" fontId="17" fillId="2" borderId="64" xfId="0" applyNumberFormat="1" applyFont="1" applyFill="1" applyBorder="1" applyAlignment="1">
      <alignment horizontal="center"/>
    </xf>
    <xf numFmtId="0" fontId="17" fillId="2" borderId="35" xfId="0" applyNumberFormat="1" applyFont="1" applyFill="1" applyBorder="1" applyAlignment="1">
      <alignment horizontal="center"/>
    </xf>
    <xf numFmtId="0" fontId="17" fillId="2" borderId="63" xfId="0" applyNumberFormat="1" applyFont="1" applyFill="1" applyBorder="1" applyAlignment="1">
      <alignment horizontal="center"/>
    </xf>
    <xf numFmtId="0" fontId="29" fillId="2" borderId="0" xfId="0" applyFont="1" applyFill="1" applyAlignment="1">
      <alignment horizontal="center"/>
    </xf>
    <xf numFmtId="6" fontId="7" fillId="2" borderId="0" xfId="0" applyNumberFormat="1" applyFont="1" applyFill="1"/>
    <xf numFmtId="6" fontId="5" fillId="2" borderId="0" xfId="0" applyNumberFormat="1" applyFont="1" applyFill="1"/>
    <xf numFmtId="0" fontId="7" fillId="2" borderId="0" xfId="0" applyFont="1" applyFill="1" applyAlignment="1">
      <alignment horizontal="left" vertical="center" wrapText="1"/>
    </xf>
    <xf numFmtId="0" fontId="7" fillId="2" borderId="0" xfId="0" applyFont="1" applyFill="1" applyAlignment="1">
      <alignment vertical="center" wrapText="1"/>
    </xf>
    <xf numFmtId="0" fontId="28" fillId="2" borderId="0" xfId="0" applyFont="1" applyFill="1" applyAlignment="1">
      <alignment horizontal="center"/>
    </xf>
    <xf numFmtId="0" fontId="10" fillId="2" borderId="0" xfId="0" applyFont="1" applyFill="1"/>
    <xf numFmtId="0" fontId="32" fillId="2" borderId="0" xfId="0" applyFont="1" applyFill="1" applyAlignment="1">
      <alignment horizontal="left" vertical="center" wrapText="1"/>
    </xf>
    <xf numFmtId="0" fontId="32" fillId="2" borderId="0" xfId="0" applyFont="1" applyFill="1" applyAlignment="1">
      <alignment vertical="center" wrapText="1"/>
    </xf>
    <xf numFmtId="6" fontId="32" fillId="2" borderId="0" xfId="0" applyNumberFormat="1" applyFont="1" applyFill="1"/>
    <xf numFmtId="0" fontId="36" fillId="2" borderId="0" xfId="0" applyFont="1" applyFill="1" applyAlignment="1">
      <alignment horizontal="left" vertical="center" wrapText="1"/>
    </xf>
    <xf numFmtId="6" fontId="36" fillId="2" borderId="0" xfId="0" applyNumberFormat="1" applyFont="1" applyFill="1"/>
    <xf numFmtId="6" fontId="36" fillId="2" borderId="0" xfId="0" applyNumberFormat="1" applyFont="1" applyFill="1" applyAlignment="1">
      <alignment horizontal="left" vertical="center" wrapText="1"/>
    </xf>
    <xf numFmtId="6" fontId="17" fillId="2" borderId="8" xfId="0" applyNumberFormat="1" applyFont="1" applyFill="1" applyBorder="1" applyAlignment="1">
      <alignment horizontal="center" vertical="center" wrapText="1"/>
    </xf>
    <xf numFmtId="6" fontId="17" fillId="2" borderId="8" xfId="0" applyNumberFormat="1" applyFont="1" applyFill="1" applyBorder="1" applyAlignment="1">
      <alignment horizontal="center" vertical="center"/>
    </xf>
    <xf numFmtId="0" fontId="7" fillId="2" borderId="0" xfId="0" applyFont="1" applyFill="1" applyAlignment="1">
      <alignment horizontal="center"/>
    </xf>
    <xf numFmtId="0" fontId="7" fillId="3" borderId="0" xfId="0" applyFont="1" applyFill="1" applyAlignment="1">
      <alignment horizontal="center"/>
    </xf>
    <xf numFmtId="6" fontId="1" fillId="2" borderId="0" xfId="0" applyNumberFormat="1" applyFont="1" applyFill="1" applyAlignment="1">
      <alignment horizontal="center"/>
    </xf>
    <xf numFmtId="6" fontId="7" fillId="2" borderId="0" xfId="0" applyNumberFormat="1" applyFont="1" applyFill="1" applyAlignment="1">
      <alignment horizontal="center"/>
    </xf>
    <xf numFmtId="6" fontId="32" fillId="2" borderId="0" xfId="0" applyNumberFormat="1" applyFont="1" applyFill="1" applyAlignment="1">
      <alignment horizontal="center"/>
    </xf>
    <xf numFmtId="0" fontId="17" fillId="2" borderId="8" xfId="0" applyFont="1" applyFill="1" applyBorder="1" applyAlignment="1">
      <alignment vertical="center" wrapText="1"/>
    </xf>
    <xf numFmtId="0" fontId="28" fillId="2" borderId="0" xfId="0" applyFont="1" applyFill="1" applyAlignment="1"/>
    <xf numFmtId="0" fontId="32" fillId="2" borderId="8" xfId="0" applyFont="1" applyFill="1" applyBorder="1" applyAlignment="1">
      <alignment horizontal="left" vertical="center" wrapText="1"/>
    </xf>
    <xf numFmtId="0" fontId="32" fillId="2" borderId="8" xfId="0" applyFont="1" applyFill="1" applyBorder="1" applyAlignment="1">
      <alignment vertical="center" wrapText="1"/>
    </xf>
    <xf numFmtId="6" fontId="32" fillId="2" borderId="8" xfId="0" applyNumberFormat="1" applyFont="1" applyFill="1" applyBorder="1" applyAlignment="1">
      <alignment horizontal="center"/>
    </xf>
    <xf numFmtId="0" fontId="36" fillId="2" borderId="8" xfId="0" applyFont="1" applyFill="1" applyBorder="1" applyAlignment="1">
      <alignment horizontal="left" vertical="center" wrapText="1"/>
    </xf>
    <xf numFmtId="0" fontId="32" fillId="2" borderId="33" xfId="0" applyFont="1" applyFill="1" applyBorder="1" applyAlignment="1">
      <alignment horizontal="left" vertical="center" wrapText="1"/>
    </xf>
    <xf numFmtId="0" fontId="32" fillId="2" borderId="33" xfId="0" applyFont="1" applyFill="1" applyBorder="1" applyAlignment="1">
      <alignment vertical="center" wrapText="1"/>
    </xf>
    <xf numFmtId="0" fontId="32" fillId="2" borderId="23" xfId="0" applyFont="1" applyFill="1" applyBorder="1" applyAlignment="1">
      <alignment horizontal="left" vertical="center" wrapText="1"/>
    </xf>
    <xf numFmtId="6" fontId="66" fillId="2" borderId="14" xfId="0" applyNumberFormat="1" applyFont="1" applyFill="1" applyBorder="1" applyAlignment="1">
      <alignment horizontal="center" vertical="center" wrapText="1"/>
    </xf>
    <xf numFmtId="0" fontId="36" fillId="2" borderId="0" xfId="0" applyFont="1" applyFill="1"/>
    <xf numFmtId="6" fontId="36" fillId="2" borderId="8" xfId="0" applyNumberFormat="1" applyFont="1" applyFill="1" applyBorder="1"/>
    <xf numFmtId="0" fontId="32" fillId="2" borderId="0" xfId="0" applyFont="1" applyFill="1"/>
    <xf numFmtId="6" fontId="17" fillId="2" borderId="0" xfId="0" applyNumberFormat="1" applyFont="1" applyFill="1" applyBorder="1" applyAlignment="1">
      <alignment vertical="center" wrapText="1"/>
    </xf>
    <xf numFmtId="6" fontId="32" fillId="2" borderId="23" xfId="0" applyNumberFormat="1" applyFont="1" applyFill="1" applyBorder="1"/>
    <xf numFmtId="6" fontId="24" fillId="2" borderId="16" xfId="0" applyNumberFormat="1" applyFont="1" applyFill="1" applyBorder="1" applyAlignment="1">
      <alignment horizontal="center" vertical="center" wrapText="1"/>
    </xf>
    <xf numFmtId="6" fontId="66" fillId="2" borderId="35" xfId="0" applyNumberFormat="1" applyFont="1" applyFill="1" applyBorder="1"/>
    <xf numFmtId="6" fontId="66" fillId="2" borderId="63" xfId="0" applyNumberFormat="1" applyFont="1" applyFill="1" applyBorder="1"/>
    <xf numFmtId="6" fontId="66" fillId="2" borderId="8" xfId="0" applyNumberFormat="1" applyFont="1" applyFill="1" applyBorder="1" applyAlignment="1">
      <alignment horizontal="center" vertical="center"/>
    </xf>
    <xf numFmtId="6" fontId="36" fillId="2" borderId="8" xfId="0" applyNumberFormat="1" applyFont="1" applyFill="1" applyBorder="1" applyAlignment="1">
      <alignment horizontal="center" vertical="center"/>
    </xf>
    <xf numFmtId="0" fontId="36" fillId="2" borderId="0" xfId="0" applyFont="1" applyFill="1" applyAlignment="1">
      <alignment vertical="center"/>
    </xf>
    <xf numFmtId="0" fontId="24" fillId="2" borderId="8" xfId="0" applyFont="1" applyFill="1" applyBorder="1" applyAlignment="1">
      <alignment horizontal="center" vertical="center"/>
    </xf>
    <xf numFmtId="0" fontId="17" fillId="2" borderId="38" xfId="0" applyFont="1" applyFill="1" applyBorder="1" applyAlignment="1" applyProtection="1">
      <alignment horizontal="center" vertical="center" wrapText="1"/>
    </xf>
    <xf numFmtId="6" fontId="5" fillId="2" borderId="0" xfId="0" applyNumberFormat="1" applyFont="1" applyFill="1" applyBorder="1"/>
    <xf numFmtId="6" fontId="6" fillId="2" borderId="0" xfId="0" applyNumberFormat="1" applyFont="1" applyFill="1" applyBorder="1"/>
    <xf numFmtId="10" fontId="6" fillId="2" borderId="0" xfId="11" applyNumberFormat="1" applyFont="1" applyFill="1" applyBorder="1"/>
    <xf numFmtId="0" fontId="6" fillId="2" borderId="52" xfId="0" applyFont="1" applyFill="1" applyBorder="1"/>
    <xf numFmtId="0" fontId="16" fillId="2" borderId="0" xfId="0" applyFont="1" applyFill="1" applyBorder="1" applyAlignment="1">
      <alignment horizontal="left"/>
    </xf>
    <xf numFmtId="0" fontId="16" fillId="2" borderId="0" xfId="0" applyFont="1" applyFill="1" applyBorder="1"/>
    <xf numFmtId="0" fontId="5" fillId="2" borderId="0" xfId="0" applyFont="1" applyFill="1" applyBorder="1" applyAlignment="1" applyProtection="1">
      <alignment horizontal="left" vertical="center"/>
    </xf>
    <xf numFmtId="0" fontId="5" fillId="2" borderId="0" xfId="0" applyFont="1" applyFill="1" applyBorder="1" applyAlignment="1" applyProtection="1">
      <alignment horizontal="center" vertical="center"/>
    </xf>
    <xf numFmtId="0" fontId="5" fillId="2" borderId="0" xfId="0" applyNumberFormat="1" applyFont="1" applyFill="1" applyBorder="1" applyAlignment="1" applyProtection="1">
      <alignment horizontal="left" vertical="center"/>
    </xf>
    <xf numFmtId="0" fontId="5" fillId="2" borderId="0" xfId="0" applyNumberFormat="1" applyFont="1" applyFill="1" applyBorder="1" applyAlignment="1" applyProtection="1">
      <alignment horizontal="center" vertical="center"/>
    </xf>
    <xf numFmtId="0" fontId="6" fillId="2" borderId="0" xfId="0" applyNumberFormat="1" applyFont="1" applyFill="1" applyBorder="1"/>
    <xf numFmtId="6" fontId="17" fillId="2" borderId="0" xfId="0" applyNumberFormat="1" applyFont="1" applyFill="1" applyBorder="1"/>
    <xf numFmtId="6" fontId="32" fillId="2" borderId="0" xfId="0" applyNumberFormat="1" applyFont="1" applyFill="1" applyBorder="1"/>
    <xf numFmtId="6" fontId="33" fillId="2" borderId="0" xfId="0" applyNumberFormat="1" applyFont="1" applyFill="1" applyBorder="1"/>
    <xf numFmtId="0" fontId="26" fillId="2" borderId="0" xfId="0" applyFont="1" applyFill="1" applyAlignment="1">
      <alignment horizontal="left"/>
    </xf>
    <xf numFmtId="0" fontId="17" fillId="2" borderId="0" xfId="0" applyFont="1" applyFill="1" applyBorder="1" applyAlignment="1">
      <alignment horizontal="left"/>
    </xf>
    <xf numFmtId="0" fontId="17" fillId="2" borderId="0" xfId="0" applyFont="1" applyFill="1" applyBorder="1" applyAlignment="1" applyProtection="1">
      <alignment horizontal="center" wrapText="1"/>
    </xf>
    <xf numFmtId="0" fontId="17" fillId="2" borderId="0" xfId="0" applyFont="1" applyFill="1" applyBorder="1" applyAlignment="1">
      <alignment horizontal="center"/>
    </xf>
    <xf numFmtId="0" fontId="17" fillId="2" borderId="54" xfId="0" applyNumberFormat="1" applyFont="1" applyFill="1" applyBorder="1" applyAlignment="1">
      <alignment horizontal="center"/>
    </xf>
    <xf numFmtId="0" fontId="17" fillId="2" borderId="65" xfId="0" applyNumberFormat="1" applyFont="1" applyFill="1" applyBorder="1" applyAlignment="1">
      <alignment horizontal="center"/>
    </xf>
    <xf numFmtId="0" fontId="17" fillId="2" borderId="66" xfId="0" applyNumberFormat="1" applyFont="1" applyFill="1" applyBorder="1" applyAlignment="1">
      <alignment horizontal="center" vertical="center" wrapText="1"/>
    </xf>
    <xf numFmtId="6" fontId="32" fillId="2" borderId="54" xfId="0" applyNumberFormat="1" applyFont="1" applyFill="1" applyBorder="1"/>
    <xf numFmtId="6" fontId="32" fillId="2" borderId="67" xfId="0" applyNumberFormat="1" applyFont="1" applyFill="1" applyBorder="1"/>
    <xf numFmtId="6" fontId="32" fillId="2" borderId="39" xfId="0" applyNumberFormat="1" applyFont="1" applyFill="1" applyBorder="1"/>
    <xf numFmtId="6" fontId="17" fillId="2" borderId="39" xfId="0" applyNumberFormat="1" applyFont="1" applyFill="1" applyBorder="1"/>
    <xf numFmtId="6" fontId="32" fillId="2" borderId="39" xfId="1" applyNumberFormat="1" applyFont="1" applyFill="1" applyBorder="1"/>
    <xf numFmtId="10" fontId="32" fillId="2" borderId="39" xfId="11" applyNumberFormat="1" applyFont="1" applyFill="1" applyBorder="1" applyAlignment="1">
      <alignment horizontal="right"/>
    </xf>
    <xf numFmtId="0" fontId="32" fillId="2" borderId="39" xfId="0" applyFont="1" applyFill="1" applyBorder="1"/>
    <xf numFmtId="6" fontId="32" fillId="2" borderId="39" xfId="0" applyNumberFormat="1" applyFont="1" applyFill="1" applyBorder="1" applyAlignment="1">
      <alignment horizontal="right"/>
    </xf>
    <xf numFmtId="6" fontId="32" fillId="2" borderId="67" xfId="0" applyNumberFormat="1" applyFont="1" applyFill="1" applyBorder="1" applyAlignment="1">
      <alignment horizontal="right"/>
    </xf>
    <xf numFmtId="6" fontId="7" fillId="2" borderId="0" xfId="0" applyNumberFormat="1" applyFont="1" applyFill="1" applyAlignment="1">
      <alignment horizontal="left"/>
    </xf>
    <xf numFmtId="6" fontId="7" fillId="2" borderId="0" xfId="0" applyNumberFormat="1" applyFont="1" applyFill="1" applyBorder="1" applyAlignment="1">
      <alignment horizontal="left" wrapText="1"/>
    </xf>
    <xf numFmtId="6" fontId="7" fillId="2" borderId="0" xfId="0" applyNumberFormat="1" applyFont="1" applyFill="1" applyBorder="1" applyAlignment="1">
      <alignment horizontal="left"/>
    </xf>
    <xf numFmtId="0" fontId="7" fillId="2" borderId="0" xfId="0" applyFont="1" applyFill="1" applyAlignment="1">
      <alignment horizontal="left" wrapText="1"/>
    </xf>
    <xf numFmtId="0" fontId="5" fillId="2" borderId="0" xfId="0" applyFont="1" applyFill="1" applyAlignment="1">
      <alignment vertical="center"/>
    </xf>
    <xf numFmtId="171" fontId="7" fillId="2" borderId="0" xfId="0" applyNumberFormat="1" applyFont="1" applyFill="1"/>
    <xf numFmtId="165" fontId="8" fillId="2" borderId="0" xfId="0" applyNumberFormat="1" applyFont="1" applyFill="1" applyBorder="1" applyAlignment="1">
      <alignment horizontal="center" vertical="center" wrapText="1"/>
    </xf>
    <xf numFmtId="0" fontId="7" fillId="2" borderId="0" xfId="0" applyNumberFormat="1" applyFont="1" applyFill="1" applyAlignment="1">
      <alignment horizontal="left"/>
    </xf>
    <xf numFmtId="0" fontId="7" fillId="2" borderId="0" xfId="0" applyNumberFormat="1" applyFont="1" applyFill="1"/>
    <xf numFmtId="6" fontId="7" fillId="2" borderId="0" xfId="0" applyNumberFormat="1" applyFont="1" applyFill="1" applyBorder="1"/>
    <xf numFmtId="0" fontId="7" fillId="2" borderId="0" xfId="0" applyFont="1" applyFill="1" applyBorder="1" applyAlignment="1">
      <alignment horizontal="left" wrapText="1"/>
    </xf>
    <xf numFmtId="0" fontId="6" fillId="2" borderId="0" xfId="0" applyFont="1" applyFill="1" applyBorder="1" applyAlignment="1" applyProtection="1">
      <alignment horizontal="left" vertical="top"/>
    </xf>
    <xf numFmtId="6" fontId="6" fillId="2" borderId="0" xfId="0" applyNumberFormat="1" applyFont="1" applyFill="1" applyAlignment="1">
      <alignment horizontal="left"/>
    </xf>
    <xf numFmtId="6" fontId="6" fillId="2" borderId="0" xfId="0" applyNumberFormat="1" applyFont="1" applyFill="1"/>
    <xf numFmtId="6" fontId="6" fillId="2" borderId="52" xfId="0" applyNumberFormat="1" applyFont="1" applyFill="1" applyBorder="1" applyAlignment="1">
      <alignment horizontal="left"/>
    </xf>
    <xf numFmtId="6" fontId="6" fillId="2" borderId="52" xfId="0" applyNumberFormat="1" applyFont="1" applyFill="1" applyBorder="1"/>
    <xf numFmtId="0" fontId="5" fillId="2" borderId="68" xfId="0" applyFont="1" applyFill="1" applyBorder="1"/>
    <xf numFmtId="6" fontId="5" fillId="2" borderId="68" xfId="0" applyNumberFormat="1" applyFont="1" applyFill="1" applyBorder="1" applyAlignment="1">
      <alignment horizontal="left"/>
    </xf>
    <xf numFmtId="6" fontId="5" fillId="2" borderId="68" xfId="0" applyNumberFormat="1" applyFont="1" applyFill="1" applyBorder="1"/>
    <xf numFmtId="0" fontId="1" fillId="2" borderId="0" xfId="0" applyFont="1" applyFill="1" applyAlignment="1">
      <alignment horizontal="left" wrapText="1"/>
    </xf>
    <xf numFmtId="0" fontId="17" fillId="2" borderId="0" xfId="0" applyFont="1" applyFill="1" applyAlignment="1">
      <alignment vertical="center"/>
    </xf>
    <xf numFmtId="165" fontId="30" fillId="2" borderId="14" xfId="0" applyNumberFormat="1" applyFont="1" applyFill="1" applyBorder="1" applyAlignment="1">
      <alignment horizontal="center" vertical="center" wrapText="1"/>
    </xf>
    <xf numFmtId="165" fontId="30" fillId="2" borderId="8" xfId="0" applyNumberFormat="1" applyFont="1" applyFill="1" applyBorder="1" applyAlignment="1">
      <alignment horizontal="center" vertical="center" wrapText="1"/>
    </xf>
    <xf numFmtId="0" fontId="34" fillId="2" borderId="0" xfId="0" applyFont="1" applyFill="1"/>
    <xf numFmtId="171" fontId="34" fillId="2" borderId="0" xfId="0" applyNumberFormat="1" applyFont="1" applyFill="1"/>
    <xf numFmtId="165" fontId="30" fillId="2" borderId="0" xfId="0" applyNumberFormat="1" applyFont="1" applyFill="1" applyBorder="1" applyAlignment="1">
      <alignment horizontal="center" vertical="center" wrapText="1"/>
    </xf>
    <xf numFmtId="171" fontId="34" fillId="2" borderId="0" xfId="0" applyNumberFormat="1" applyFont="1" applyFill="1" applyBorder="1"/>
    <xf numFmtId="6" fontId="34" fillId="2" borderId="0" xfId="0" applyNumberFormat="1" applyFont="1" applyFill="1" applyBorder="1" applyAlignment="1">
      <alignment horizontal="left" wrapText="1"/>
    </xf>
    <xf numFmtId="6" fontId="34" fillId="2" borderId="0" xfId="0" applyNumberFormat="1" applyFont="1" applyFill="1" applyBorder="1" applyAlignment="1">
      <alignment horizontal="left"/>
    </xf>
    <xf numFmtId="6" fontId="34" fillId="2" borderId="29" xfId="0" applyNumberFormat="1" applyFont="1" applyFill="1" applyBorder="1" applyAlignment="1">
      <alignment horizontal="left"/>
    </xf>
    <xf numFmtId="0" fontId="34" fillId="2" borderId="0" xfId="0" applyFont="1" applyFill="1" applyAlignment="1">
      <alignment horizontal="left" wrapText="1"/>
    </xf>
    <xf numFmtId="0" fontId="34" fillId="2" borderId="0" xfId="0" applyFont="1" applyFill="1" applyBorder="1"/>
    <xf numFmtId="6" fontId="32" fillId="2" borderId="0" xfId="0" applyNumberFormat="1" applyFont="1" applyFill="1" applyBorder="1" applyAlignment="1">
      <alignment horizontal="center"/>
    </xf>
    <xf numFmtId="0" fontId="34" fillId="2" borderId="0" xfId="0" applyNumberFormat="1" applyFont="1" applyFill="1" applyAlignment="1">
      <alignment horizontal="left" wrapText="1"/>
    </xf>
    <xf numFmtId="0" fontId="34" fillId="2" borderId="0" xfId="0" applyNumberFormat="1" applyFont="1" applyFill="1" applyBorder="1"/>
    <xf numFmtId="0" fontId="17" fillId="2" borderId="0" xfId="0" applyNumberFormat="1" applyFont="1" applyFill="1" applyBorder="1" applyAlignment="1">
      <alignment horizontal="center"/>
    </xf>
    <xf numFmtId="165" fontId="34" fillId="2" borderId="8" xfId="0" applyNumberFormat="1" applyFont="1" applyFill="1" applyBorder="1" applyAlignment="1">
      <alignment horizontal="left"/>
    </xf>
    <xf numFmtId="6" fontId="34" fillId="2" borderId="0" xfId="0" applyNumberFormat="1" applyFont="1" applyFill="1" applyAlignment="1">
      <alignment horizontal="left"/>
    </xf>
    <xf numFmtId="6" fontId="34" fillId="2" borderId="47" xfId="0" applyNumberFormat="1" applyFont="1" applyFill="1" applyBorder="1" applyAlignment="1">
      <alignment horizontal="left"/>
    </xf>
    <xf numFmtId="0" fontId="30" fillId="2" borderId="0" xfId="0" applyFont="1" applyFill="1" applyAlignment="1">
      <alignment wrapText="1"/>
    </xf>
    <xf numFmtId="6" fontId="34" fillId="2" borderId="0" xfId="0" applyNumberFormat="1" applyFont="1" applyFill="1"/>
    <xf numFmtId="6" fontId="17" fillId="2" borderId="0" xfId="0" applyNumberFormat="1" applyFont="1" applyFill="1"/>
    <xf numFmtId="6" fontId="69" fillId="2" borderId="0" xfId="0" applyNumberFormat="1" applyFont="1" applyFill="1" applyBorder="1"/>
    <xf numFmtId="6" fontId="70" fillId="2" borderId="0" xfId="0" applyNumberFormat="1" applyFont="1" applyFill="1"/>
    <xf numFmtId="6" fontId="70" fillId="2" borderId="29" xfId="0" applyNumberFormat="1" applyFont="1" applyFill="1" applyBorder="1"/>
    <xf numFmtId="6" fontId="69" fillId="2" borderId="0" xfId="0" applyNumberFormat="1" applyFont="1" applyFill="1"/>
    <xf numFmtId="6" fontId="69" fillId="2" borderId="0" xfId="0" applyNumberFormat="1" applyFont="1" applyFill="1" applyAlignment="1">
      <alignment horizontal="left"/>
    </xf>
    <xf numFmtId="6" fontId="70" fillId="2" borderId="0" xfId="0" applyNumberFormat="1" applyFont="1" applyFill="1" applyBorder="1" applyAlignment="1">
      <alignment horizontal="left" wrapText="1"/>
    </xf>
    <xf numFmtId="6" fontId="70" fillId="2" borderId="0" xfId="0" applyNumberFormat="1" applyFont="1" applyFill="1" applyBorder="1" applyAlignment="1">
      <alignment horizontal="left"/>
    </xf>
    <xf numFmtId="6" fontId="70" fillId="2" borderId="29" xfId="0" applyNumberFormat="1" applyFont="1" applyFill="1" applyBorder="1" applyAlignment="1">
      <alignment horizontal="left"/>
    </xf>
    <xf numFmtId="0" fontId="30" fillId="2" borderId="0" xfId="0" applyFont="1" applyFill="1" applyAlignment="1">
      <alignment horizontal="left"/>
    </xf>
    <xf numFmtId="0" fontId="35" fillId="2" borderId="0" xfId="0" applyFont="1" applyFill="1" applyAlignment="1">
      <alignment horizontal="left"/>
    </xf>
    <xf numFmtId="6" fontId="68" fillId="2" borderId="0" xfId="0" applyNumberFormat="1" applyFont="1" applyFill="1" applyBorder="1" applyAlignment="1">
      <alignment horizontal="left" wrapText="1"/>
    </xf>
    <xf numFmtId="6" fontId="68" fillId="2" borderId="0" xfId="0" applyNumberFormat="1" applyFont="1" applyFill="1" applyBorder="1" applyAlignment="1">
      <alignment horizontal="left"/>
    </xf>
    <xf numFmtId="6" fontId="68" fillId="2" borderId="29" xfId="0" applyNumberFormat="1" applyFont="1" applyFill="1" applyBorder="1" applyAlignment="1">
      <alignment horizontal="left"/>
    </xf>
    <xf numFmtId="0" fontId="30" fillId="2" borderId="0" xfId="0" applyFont="1" applyFill="1" applyBorder="1" applyAlignment="1" applyProtection="1">
      <alignment horizontal="left" wrapText="1"/>
    </xf>
    <xf numFmtId="0" fontId="87" fillId="2" borderId="0" xfId="0" applyFont="1" applyFill="1" applyBorder="1" applyAlignment="1" applyProtection="1">
      <alignment horizontal="left" vertical="center" wrapText="1"/>
    </xf>
    <xf numFmtId="6" fontId="69" fillId="2" borderId="0" xfId="0" applyNumberFormat="1" applyFont="1" applyFill="1" applyBorder="1" applyAlignment="1">
      <alignment horizontal="right"/>
    </xf>
    <xf numFmtId="6" fontId="70" fillId="2" borderId="0" xfId="0" applyNumberFormat="1" applyFont="1" applyFill="1" applyBorder="1" applyAlignment="1">
      <alignment horizontal="right" wrapText="1"/>
    </xf>
    <xf numFmtId="6" fontId="70" fillId="2" borderId="0" xfId="0" applyNumberFormat="1" applyFont="1" applyFill="1" applyBorder="1" applyAlignment="1">
      <alignment horizontal="right"/>
    </xf>
    <xf numFmtId="6" fontId="70" fillId="2" borderId="29" xfId="0" applyNumberFormat="1" applyFont="1" applyFill="1" applyBorder="1" applyAlignment="1">
      <alignment horizontal="right"/>
    </xf>
    <xf numFmtId="0" fontId="70" fillId="2" borderId="0" xfId="0" applyFont="1" applyFill="1" applyBorder="1" applyAlignment="1" applyProtection="1">
      <alignment horizontal="left" wrapText="1"/>
    </xf>
    <xf numFmtId="0" fontId="70" fillId="2" borderId="0" xfId="0" applyFont="1" applyFill="1" applyBorder="1" applyAlignment="1" applyProtection="1">
      <alignment horizontal="left" vertical="top" wrapText="1"/>
    </xf>
    <xf numFmtId="6" fontId="69" fillId="2" borderId="0" xfId="0" applyNumberFormat="1" applyFont="1" applyFill="1" applyAlignment="1">
      <alignment horizontal="right"/>
    </xf>
    <xf numFmtId="0" fontId="70" fillId="2" borderId="0" xfId="0" applyFont="1" applyFill="1" applyAlignment="1">
      <alignment horizontal="left" wrapText="1"/>
    </xf>
    <xf numFmtId="0" fontId="70" fillId="2" borderId="0" xfId="0" applyFont="1" applyFill="1"/>
    <xf numFmtId="6" fontId="70" fillId="2" borderId="29" xfId="0" applyNumberFormat="1" applyFont="1" applyFill="1" applyBorder="1" applyAlignment="1">
      <alignment horizontal="right" wrapText="1"/>
    </xf>
    <xf numFmtId="6" fontId="88" fillId="2" borderId="0" xfId="0" applyNumberFormat="1" applyFont="1" applyFill="1" applyAlignment="1">
      <alignment horizontal="right"/>
    </xf>
    <xf numFmtId="6" fontId="88" fillId="2" borderId="29" xfId="0" applyNumberFormat="1" applyFont="1" applyFill="1" applyBorder="1" applyAlignment="1">
      <alignment horizontal="right"/>
    </xf>
    <xf numFmtId="0" fontId="89" fillId="2" borderId="0" xfId="0" applyFont="1" applyFill="1" applyBorder="1" applyAlignment="1" applyProtection="1">
      <alignment horizontal="left" wrapText="1"/>
    </xf>
    <xf numFmtId="0" fontId="17" fillId="2" borderId="0" xfId="0" applyFont="1" applyFill="1" applyBorder="1" applyAlignment="1" applyProtection="1">
      <alignment horizontal="left" vertical="top" wrapText="1"/>
    </xf>
    <xf numFmtId="0" fontId="70" fillId="2" borderId="0" xfId="0" applyFont="1" applyFill="1" applyBorder="1" applyAlignment="1">
      <alignment horizontal="left" wrapText="1"/>
    </xf>
    <xf numFmtId="0" fontId="32" fillId="2" borderId="0" xfId="0" applyFont="1" applyFill="1" applyBorder="1" applyAlignment="1" applyProtection="1">
      <alignment horizontal="left" vertical="top"/>
    </xf>
    <xf numFmtId="6" fontId="90" fillId="2" borderId="0" xfId="0" applyNumberFormat="1" applyFont="1" applyFill="1" applyAlignment="1">
      <alignment horizontal="right"/>
    </xf>
    <xf numFmtId="6" fontId="90" fillId="2" borderId="29" xfId="0" applyNumberFormat="1" applyFont="1" applyFill="1" applyBorder="1" applyAlignment="1">
      <alignment horizontal="right"/>
    </xf>
    <xf numFmtId="0" fontId="32" fillId="2" borderId="52" xfId="0" applyFont="1" applyFill="1" applyBorder="1" applyAlignment="1" applyProtection="1">
      <alignment horizontal="left" wrapText="1"/>
    </xf>
    <xf numFmtId="0" fontId="32" fillId="2" borderId="52" xfId="0" applyFont="1" applyFill="1" applyBorder="1" applyAlignment="1" applyProtection="1">
      <alignment horizontal="left" vertical="top"/>
    </xf>
    <xf numFmtId="6" fontId="69" fillId="2" borderId="52" xfId="0" applyNumberFormat="1" applyFont="1" applyFill="1" applyBorder="1" applyAlignment="1">
      <alignment horizontal="right"/>
    </xf>
    <xf numFmtId="6" fontId="90" fillId="2" borderId="52" xfId="0" applyNumberFormat="1" applyFont="1" applyFill="1" applyBorder="1" applyAlignment="1">
      <alignment horizontal="right"/>
    </xf>
    <xf numFmtId="6" fontId="90" fillId="2" borderId="32" xfId="0" applyNumberFormat="1" applyFont="1" applyFill="1" applyBorder="1" applyAlignment="1">
      <alignment horizontal="right"/>
    </xf>
    <xf numFmtId="0" fontId="91" fillId="2" borderId="0" xfId="0" applyFont="1" applyFill="1" applyBorder="1" applyAlignment="1" applyProtection="1">
      <alignment horizontal="left" wrapText="1"/>
    </xf>
    <xf numFmtId="0" fontId="91" fillId="2" borderId="0" xfId="0" applyFont="1" applyFill="1" applyBorder="1" applyAlignment="1" applyProtection="1">
      <alignment horizontal="left" vertical="top"/>
    </xf>
    <xf numFmtId="6" fontId="88" fillId="2" borderId="0" xfId="0" applyNumberFormat="1" applyFont="1" applyFill="1" applyBorder="1" applyAlignment="1">
      <alignment horizontal="right"/>
    </xf>
    <xf numFmtId="0" fontId="89" fillId="2" borderId="0" xfId="0" applyFont="1" applyFill="1" applyAlignment="1">
      <alignment horizontal="left" wrapText="1"/>
    </xf>
    <xf numFmtId="6" fontId="69" fillId="2" borderId="0" xfId="0" applyNumberFormat="1" applyFont="1" applyFill="1" applyBorder="1" applyAlignment="1">
      <alignment horizontal="right" wrapText="1"/>
    </xf>
    <xf numFmtId="0" fontId="32" fillId="2" borderId="0" xfId="0" applyFont="1" applyFill="1" applyBorder="1" applyAlignment="1" applyProtection="1">
      <alignment horizontal="left" vertical="top" wrapText="1"/>
    </xf>
    <xf numFmtId="0" fontId="32" fillId="2" borderId="0" xfId="0" applyFont="1" applyFill="1" applyAlignment="1">
      <alignment horizontal="left" wrapText="1"/>
    </xf>
    <xf numFmtId="6" fontId="32" fillId="2" borderId="0" xfId="0" applyNumberFormat="1" applyFont="1" applyFill="1" applyBorder="1" applyAlignment="1">
      <alignment horizontal="right" wrapText="1"/>
    </xf>
    <xf numFmtId="6" fontId="32" fillId="2" borderId="29" xfId="0" applyNumberFormat="1" applyFont="1" applyFill="1" applyBorder="1" applyAlignment="1">
      <alignment horizontal="right" wrapText="1"/>
    </xf>
    <xf numFmtId="0" fontId="37" fillId="2" borderId="0" xfId="0" applyFont="1" applyFill="1" applyBorder="1" applyAlignment="1" applyProtection="1">
      <alignment horizontal="left" vertical="center" wrapText="1"/>
    </xf>
    <xf numFmtId="6" fontId="90" fillId="2" borderId="0" xfId="0" applyNumberFormat="1" applyFont="1" applyFill="1" applyBorder="1" applyAlignment="1">
      <alignment horizontal="right"/>
    </xf>
    <xf numFmtId="0" fontId="32" fillId="2" borderId="52" xfId="0" applyFont="1" applyFill="1" applyBorder="1" applyAlignment="1" applyProtection="1">
      <alignment horizontal="left" vertical="top" wrapText="1"/>
    </xf>
    <xf numFmtId="0" fontId="91" fillId="2" borderId="0" xfId="0" applyFont="1" applyFill="1" applyAlignment="1">
      <alignment horizontal="left" wrapText="1"/>
    </xf>
    <xf numFmtId="0" fontId="91" fillId="2" borderId="0" xfId="0" applyFont="1" applyFill="1"/>
    <xf numFmtId="6" fontId="17" fillId="2" borderId="0" xfId="0" applyNumberFormat="1" applyFont="1" applyFill="1" applyBorder="1" applyAlignment="1" applyProtection="1">
      <alignment horizontal="left" vertical="top"/>
    </xf>
    <xf numFmtId="0" fontId="91" fillId="2" borderId="0" xfId="0" applyFont="1" applyFill="1" applyBorder="1" applyAlignment="1">
      <alignment horizontal="left" wrapText="1"/>
    </xf>
    <xf numFmtId="0" fontId="91" fillId="2" borderId="0" xfId="0" applyFont="1" applyFill="1" applyBorder="1"/>
    <xf numFmtId="0" fontId="17" fillId="2" borderId="68" xfId="0" applyFont="1" applyFill="1" applyBorder="1" applyAlignment="1">
      <alignment horizontal="left" wrapText="1"/>
    </xf>
    <xf numFmtId="0" fontId="17" fillId="2" borderId="0" xfId="0" applyFont="1" applyFill="1" applyAlignment="1">
      <alignment horizontal="left" wrapText="1"/>
    </xf>
    <xf numFmtId="0" fontId="17" fillId="2" borderId="0" xfId="0" applyFont="1" applyFill="1" applyBorder="1" applyAlignment="1" applyProtection="1">
      <alignment horizontal="left" vertical="center"/>
    </xf>
    <xf numFmtId="0" fontId="37" fillId="2" borderId="0" xfId="0" applyFont="1" applyFill="1" applyBorder="1" applyAlignment="1" applyProtection="1">
      <alignment horizontal="left" wrapText="1"/>
    </xf>
    <xf numFmtId="0" fontId="32" fillId="2" borderId="0" xfId="0" applyNumberFormat="1" applyFont="1" applyFill="1" applyBorder="1" applyAlignment="1" applyProtection="1">
      <alignment horizontal="left" vertical="top"/>
    </xf>
    <xf numFmtId="0" fontId="32" fillId="2" borderId="0" xfId="0" applyFont="1" applyFill="1" applyBorder="1" applyAlignment="1" applyProtection="1">
      <alignment horizontal="left"/>
    </xf>
    <xf numFmtId="0" fontId="32" fillId="2" borderId="52" xfId="0" applyFont="1" applyFill="1" applyBorder="1" applyAlignment="1" applyProtection="1">
      <alignment horizontal="left"/>
    </xf>
    <xf numFmtId="0" fontId="91" fillId="2" borderId="0" xfId="0" applyFont="1" applyFill="1" applyAlignment="1">
      <alignment horizontal="left"/>
    </xf>
    <xf numFmtId="0" fontId="87" fillId="2" borderId="0" xfId="0" applyFont="1" applyFill="1" applyBorder="1" applyAlignment="1" applyProtection="1">
      <alignment horizontal="left" wrapText="1"/>
    </xf>
    <xf numFmtId="0" fontId="70" fillId="2" borderId="0" xfId="0" applyFont="1" applyFill="1" applyBorder="1" applyAlignment="1">
      <alignment horizontal="left"/>
    </xf>
    <xf numFmtId="6" fontId="32" fillId="2" borderId="47" xfId="0" applyNumberFormat="1" applyFont="1" applyFill="1" applyBorder="1" applyAlignment="1">
      <alignment horizontal="right" wrapText="1"/>
    </xf>
    <xf numFmtId="6" fontId="1" fillId="2" borderId="0" xfId="0" applyNumberFormat="1" applyFont="1" applyFill="1" applyBorder="1" applyAlignment="1">
      <alignment horizontal="left"/>
    </xf>
    <xf numFmtId="6" fontId="17" fillId="2" borderId="0" xfId="0" applyNumberFormat="1" applyFont="1" applyFill="1" applyBorder="1" applyAlignment="1">
      <alignment horizontal="center" vertical="center" wrapText="1"/>
    </xf>
    <xf numFmtId="171" fontId="32" fillId="2" borderId="0" xfId="0" applyNumberFormat="1" applyFont="1" applyFill="1" applyBorder="1" applyAlignment="1">
      <alignment horizontal="center" wrapText="1"/>
    </xf>
    <xf numFmtId="165" fontId="30" fillId="2" borderId="34" xfId="0" applyNumberFormat="1" applyFont="1" applyFill="1" applyBorder="1" applyAlignment="1">
      <alignment horizontal="center" vertical="center" wrapText="1"/>
    </xf>
    <xf numFmtId="171" fontId="34" fillId="2" borderId="0" xfId="0" applyNumberFormat="1" applyFont="1" applyFill="1" applyBorder="1" applyAlignment="1">
      <alignment horizontal="center" wrapText="1"/>
    </xf>
    <xf numFmtId="0" fontId="92" fillId="2" borderId="0" xfId="0" applyFont="1" applyFill="1" applyAlignment="1">
      <alignment vertical="center"/>
    </xf>
    <xf numFmtId="0" fontId="17" fillId="2" borderId="0" xfId="0" applyFont="1" applyFill="1" applyBorder="1" applyAlignment="1">
      <alignment vertical="center"/>
    </xf>
    <xf numFmtId="171" fontId="7" fillId="2" borderId="0" xfId="0" applyNumberFormat="1" applyFont="1" applyFill="1" applyAlignment="1">
      <alignment horizontal="left" vertical="center"/>
    </xf>
    <xf numFmtId="171" fontId="7" fillId="2" borderId="0" xfId="0" applyNumberFormat="1" applyFont="1" applyFill="1" applyAlignment="1">
      <alignment vertical="center"/>
    </xf>
    <xf numFmtId="178" fontId="17" fillId="2" borderId="8" xfId="0" applyNumberFormat="1" applyFont="1" applyFill="1" applyBorder="1" applyAlignment="1">
      <alignment horizontal="center"/>
    </xf>
    <xf numFmtId="0" fontId="34" fillId="13" borderId="0" xfId="0" applyFont="1" applyFill="1" applyAlignment="1">
      <alignment horizontal="left" wrapText="1"/>
    </xf>
    <xf numFmtId="0" fontId="34" fillId="13" borderId="0" xfId="0" applyFont="1" applyFill="1"/>
    <xf numFmtId="6" fontId="32" fillId="13" borderId="0" xfId="0" applyNumberFormat="1" applyFont="1" applyFill="1" applyAlignment="1">
      <alignment horizontal="center"/>
    </xf>
    <xf numFmtId="6" fontId="34" fillId="13" borderId="0" xfId="0" applyNumberFormat="1" applyFont="1" applyFill="1" applyBorder="1" applyAlignment="1">
      <alignment horizontal="left" wrapText="1"/>
    </xf>
    <xf numFmtId="6" fontId="34" fillId="13" borderId="0" xfId="0" applyNumberFormat="1" applyFont="1" applyFill="1" applyBorder="1" applyAlignment="1">
      <alignment horizontal="left"/>
    </xf>
    <xf numFmtId="6" fontId="34" fillId="13" borderId="29" xfId="0" applyNumberFormat="1" applyFont="1" applyFill="1" applyBorder="1" applyAlignment="1">
      <alignment horizontal="left"/>
    </xf>
    <xf numFmtId="6" fontId="70" fillId="13" borderId="0" xfId="0" applyNumberFormat="1" applyFont="1" applyFill="1"/>
    <xf numFmtId="6" fontId="17" fillId="13" borderId="0" xfId="0" applyNumberFormat="1" applyFont="1" applyFill="1"/>
    <xf numFmtId="6" fontId="69" fillId="13" borderId="0" xfId="0" applyNumberFormat="1" applyFont="1" applyFill="1" applyBorder="1"/>
    <xf numFmtId="6" fontId="70" fillId="13" borderId="29" xfId="0" applyNumberFormat="1" applyFont="1" applyFill="1" applyBorder="1"/>
    <xf numFmtId="0" fontId="96" fillId="2" borderId="0" xfId="0" applyFont="1" applyFill="1" applyAlignment="1">
      <alignment horizontal="left"/>
    </xf>
    <xf numFmtId="0" fontId="30" fillId="2" borderId="8" xfId="0" applyFont="1" applyFill="1" applyBorder="1" applyAlignment="1">
      <alignment horizontal="center" vertical="center" wrapText="1"/>
    </xf>
    <xf numFmtId="6" fontId="66" fillId="2" borderId="0" xfId="0" applyNumberFormat="1" applyFont="1" applyFill="1" applyAlignment="1">
      <alignment horizontal="right"/>
    </xf>
    <xf numFmtId="6" fontId="17" fillId="2" borderId="0" xfId="0" applyNumberFormat="1" applyFont="1" applyFill="1" applyAlignment="1">
      <alignment horizontal="right"/>
    </xf>
    <xf numFmtId="6" fontId="17" fillId="2" borderId="29" xfId="0" applyNumberFormat="1" applyFont="1" applyFill="1" applyBorder="1" applyAlignment="1">
      <alignment horizontal="right"/>
    </xf>
    <xf numFmtId="0" fontId="79" fillId="2" borderId="0" xfId="0" applyFont="1" applyFill="1" applyBorder="1" applyAlignment="1" applyProtection="1">
      <alignment horizontal="left" vertical="center" wrapText="1"/>
    </xf>
    <xf numFmtId="6" fontId="97" fillId="2" borderId="0" xfId="0" applyNumberFormat="1" applyFont="1" applyFill="1" applyBorder="1" applyAlignment="1">
      <alignment horizontal="right" vertical="center"/>
    </xf>
    <xf numFmtId="6" fontId="98" fillId="2" borderId="0" xfId="0" applyNumberFormat="1" applyFont="1" applyFill="1" applyAlignment="1">
      <alignment horizontal="right" vertical="center"/>
    </xf>
    <xf numFmtId="6" fontId="98" fillId="2" borderId="29" xfId="0" applyNumberFormat="1" applyFont="1" applyFill="1" applyBorder="1" applyAlignment="1">
      <alignment horizontal="right" vertical="center"/>
    </xf>
    <xf numFmtId="0" fontId="30" fillId="2" borderId="0" xfId="0" applyFont="1" applyFill="1" applyBorder="1" applyAlignment="1" applyProtection="1">
      <alignment vertical="center"/>
    </xf>
    <xf numFmtId="0" fontId="8" fillId="2" borderId="0" xfId="0" applyFont="1" applyFill="1" applyBorder="1" applyAlignment="1" applyProtection="1">
      <alignment horizontal="left" vertical="center" wrapText="1"/>
    </xf>
    <xf numFmtId="0" fontId="12" fillId="2" borderId="34" xfId="0" applyNumberFormat="1" applyFont="1" applyFill="1" applyBorder="1" applyAlignment="1">
      <alignment horizontal="center"/>
    </xf>
    <xf numFmtId="165" fontId="8" fillId="2" borderId="34" xfId="0" applyNumberFormat="1" applyFont="1" applyFill="1" applyBorder="1" applyAlignment="1">
      <alignment horizontal="center" vertical="center" wrapText="1"/>
    </xf>
    <xf numFmtId="0" fontId="8" fillId="2" borderId="0" xfId="0" applyNumberFormat="1" applyFont="1" applyFill="1" applyBorder="1" applyAlignment="1" applyProtection="1">
      <alignment horizontal="left" vertical="top"/>
    </xf>
    <xf numFmtId="165" fontId="7" fillId="2" borderId="0" xfId="0" applyNumberFormat="1" applyFont="1" applyFill="1" applyBorder="1"/>
    <xf numFmtId="174" fontId="5" fillId="2" borderId="0" xfId="0" applyNumberFormat="1" applyFont="1" applyFill="1"/>
    <xf numFmtId="174" fontId="7" fillId="2" borderId="0" xfId="0" applyNumberFormat="1" applyFont="1" applyFill="1" applyBorder="1"/>
    <xf numFmtId="174" fontId="7" fillId="2" borderId="0" xfId="0" applyNumberFormat="1" applyFont="1" applyFill="1"/>
    <xf numFmtId="0" fontId="30" fillId="2" borderId="0" xfId="0" applyFont="1" applyFill="1" applyBorder="1" applyAlignment="1" applyProtection="1">
      <alignment horizontal="left" vertical="center" wrapText="1"/>
    </xf>
    <xf numFmtId="0" fontId="30" fillId="2" borderId="0" xfId="0" applyNumberFormat="1" applyFont="1" applyFill="1" applyBorder="1" applyAlignment="1" applyProtection="1">
      <alignment horizontal="center" vertical="center" wrapText="1"/>
    </xf>
    <xf numFmtId="164" fontId="30" fillId="2" borderId="0" xfId="0" applyNumberFormat="1" applyFont="1" applyFill="1" applyBorder="1" applyAlignment="1"/>
    <xf numFmtId="0" fontId="35" fillId="2" borderId="34" xfId="0" applyNumberFormat="1" applyFont="1" applyFill="1" applyBorder="1" applyAlignment="1">
      <alignment horizontal="center"/>
    </xf>
    <xf numFmtId="0" fontId="68" fillId="2" borderId="0" xfId="0" applyFont="1" applyFill="1" applyBorder="1" applyAlignment="1">
      <alignment horizontal="center" wrapText="1"/>
    </xf>
    <xf numFmtId="0" fontId="68" fillId="2" borderId="0" xfId="0" applyFont="1" applyFill="1"/>
    <xf numFmtId="6" fontId="30" fillId="2" borderId="0" xfId="0" applyNumberFormat="1" applyFont="1" applyFill="1" applyBorder="1" applyAlignment="1" applyProtection="1">
      <alignment horizontal="left" vertical="top"/>
    </xf>
    <xf numFmtId="6" fontId="69" fillId="2" borderId="22" xfId="0" applyNumberFormat="1" applyFont="1" applyFill="1" applyBorder="1"/>
    <xf numFmtId="6" fontId="70" fillId="2" borderId="20" xfId="0" applyNumberFormat="1" applyFont="1" applyFill="1" applyBorder="1" applyAlignment="1">
      <alignment horizontal="right"/>
    </xf>
    <xf numFmtId="6" fontId="70" fillId="2" borderId="47" xfId="0" applyNumberFormat="1" applyFont="1" applyFill="1" applyBorder="1" applyAlignment="1">
      <alignment horizontal="right"/>
    </xf>
    <xf numFmtId="6" fontId="70" fillId="2" borderId="0" xfId="0" applyNumberFormat="1" applyFont="1" applyFill="1" applyBorder="1"/>
    <xf numFmtId="6" fontId="69" fillId="2" borderId="34" xfId="0" applyNumberFormat="1" applyFont="1" applyFill="1" applyBorder="1"/>
    <xf numFmtId="0" fontId="30" fillId="2" borderId="0" xfId="0" applyNumberFormat="1" applyFont="1" applyFill="1" applyBorder="1" applyAlignment="1" applyProtection="1">
      <alignment horizontal="left" vertical="top"/>
    </xf>
    <xf numFmtId="6" fontId="30" fillId="2" borderId="0" xfId="0" applyNumberFormat="1" applyFont="1" applyFill="1"/>
    <xf numFmtId="3" fontId="69" fillId="2" borderId="34" xfId="0" applyNumberFormat="1" applyFont="1" applyFill="1" applyBorder="1"/>
    <xf numFmtId="3" fontId="70" fillId="2" borderId="0" xfId="0" applyNumberFormat="1" applyFont="1" applyFill="1" applyBorder="1"/>
    <xf numFmtId="3" fontId="70" fillId="2" borderId="29" xfId="0" applyNumberFormat="1" applyFont="1" applyFill="1" applyBorder="1"/>
    <xf numFmtId="6" fontId="35" fillId="2" borderId="0" xfId="0" applyNumberFormat="1" applyFont="1" applyFill="1"/>
    <xf numFmtId="6" fontId="35" fillId="2" borderId="34" xfId="0" applyNumberFormat="1" applyFont="1" applyFill="1" applyBorder="1"/>
    <xf numFmtId="6" fontId="30" fillId="2" borderId="0" xfId="0" applyNumberFormat="1" applyFont="1" applyFill="1" applyBorder="1"/>
    <xf numFmtId="6" fontId="30" fillId="2" borderId="29" xfId="0" applyNumberFormat="1" applyFont="1" applyFill="1" applyBorder="1"/>
    <xf numFmtId="6" fontId="35" fillId="2" borderId="0" xfId="0" applyNumberFormat="1" applyFont="1" applyFill="1" applyBorder="1"/>
    <xf numFmtId="171" fontId="30" fillId="2" borderId="0" xfId="0" applyNumberFormat="1" applyFont="1" applyFill="1"/>
    <xf numFmtId="0" fontId="70" fillId="2" borderId="0" xfId="0" applyFont="1" applyFill="1" applyBorder="1"/>
    <xf numFmtId="0" fontId="30" fillId="2" borderId="0" xfId="0" applyFont="1" applyFill="1"/>
    <xf numFmtId="0" fontId="69" fillId="2" borderId="34" xfId="0" applyFont="1" applyFill="1" applyBorder="1"/>
    <xf numFmtId="0" fontId="70" fillId="2" borderId="29" xfId="0" applyFont="1" applyFill="1" applyBorder="1"/>
    <xf numFmtId="165" fontId="70" fillId="2" borderId="0" xfId="0" applyNumberFormat="1" applyFont="1" applyFill="1" applyBorder="1"/>
    <xf numFmtId="174" fontId="30" fillId="2" borderId="0" xfId="0" applyNumberFormat="1" applyFont="1" applyFill="1"/>
    <xf numFmtId="3" fontId="70" fillId="2" borderId="0" xfId="1" applyNumberFormat="1" applyFont="1" applyFill="1" applyBorder="1"/>
    <xf numFmtId="3" fontId="70" fillId="2" borderId="29" xfId="1" applyNumberFormat="1" applyFont="1" applyFill="1" applyBorder="1"/>
    <xf numFmtId="174" fontId="70" fillId="2" borderId="0" xfId="0" applyNumberFormat="1" applyFont="1" applyFill="1" applyBorder="1"/>
    <xf numFmtId="174" fontId="70" fillId="2" borderId="0" xfId="0" applyNumberFormat="1" applyFont="1" applyFill="1"/>
    <xf numFmtId="0" fontId="30" fillId="2" borderId="0" xfId="0" applyFont="1" applyFill="1" applyBorder="1"/>
    <xf numFmtId="6" fontId="69" fillId="2" borderId="31" xfId="0" applyNumberFormat="1" applyFont="1" applyFill="1" applyBorder="1"/>
    <xf numFmtId="6" fontId="70" fillId="2" borderId="52" xfId="0" applyNumberFormat="1" applyFont="1" applyFill="1" applyBorder="1"/>
    <xf numFmtId="6" fontId="70" fillId="2" borderId="32" xfId="0" applyNumberFormat="1" applyFont="1" applyFill="1" applyBorder="1"/>
    <xf numFmtId="6" fontId="66" fillId="2" borderId="34" xfId="0" applyNumberFormat="1" applyFont="1" applyFill="1" applyBorder="1"/>
    <xf numFmtId="6" fontId="17" fillId="2" borderId="29" xfId="0" applyNumberFormat="1" applyFont="1" applyFill="1" applyBorder="1"/>
    <xf numFmtId="6" fontId="30" fillId="2" borderId="0" xfId="0" applyNumberFormat="1" applyFont="1" applyFill="1" applyAlignment="1">
      <alignment vertical="center"/>
    </xf>
    <xf numFmtId="0" fontId="8" fillId="2" borderId="0" xfId="0" applyFont="1" applyFill="1" applyBorder="1" applyAlignment="1" applyProtection="1">
      <alignment horizontal="center" vertical="center" wrapText="1"/>
    </xf>
    <xf numFmtId="0" fontId="8" fillId="2" borderId="2" xfId="0" applyNumberFormat="1" applyFont="1" applyFill="1" applyBorder="1" applyAlignment="1" applyProtection="1">
      <alignment horizontal="left" vertical="top"/>
    </xf>
    <xf numFmtId="165" fontId="5" fillId="2" borderId="0" xfId="0" applyNumberFormat="1" applyFont="1" applyFill="1" applyBorder="1"/>
    <xf numFmtId="9" fontId="7" fillId="2" borderId="0" xfId="11" applyFont="1" applyFill="1" applyBorder="1"/>
    <xf numFmtId="0" fontId="30" fillId="2" borderId="0" xfId="0" applyFont="1" applyFill="1" applyBorder="1" applyAlignment="1" applyProtection="1">
      <alignment vertical="center" wrapText="1"/>
    </xf>
    <xf numFmtId="14" fontId="7" fillId="2" borderId="0" xfId="0" applyNumberFormat="1" applyFont="1" applyFill="1"/>
    <xf numFmtId="0" fontId="30" fillId="2" borderId="0" xfId="0" applyFont="1" applyFill="1" applyBorder="1" applyAlignment="1" applyProtection="1">
      <alignment horizontal="center" vertical="center" wrapText="1"/>
    </xf>
    <xf numFmtId="0" fontId="30" fillId="2" borderId="2" xfId="0" applyNumberFormat="1" applyFont="1" applyFill="1" applyBorder="1" applyAlignment="1" applyProtection="1">
      <alignment horizontal="left" vertical="top"/>
    </xf>
    <xf numFmtId="6" fontId="70" fillId="2" borderId="20" xfId="0" applyNumberFormat="1" applyFont="1" applyFill="1" applyBorder="1"/>
    <xf numFmtId="6" fontId="70" fillId="2" borderId="47" xfId="0" applyNumberFormat="1" applyFont="1" applyFill="1" applyBorder="1"/>
    <xf numFmtId="10" fontId="35" fillId="2" borderId="34" xfId="0" applyNumberFormat="1" applyFont="1" applyFill="1" applyBorder="1"/>
    <xf numFmtId="0" fontId="35" fillId="2" borderId="34" xfId="0" applyFont="1" applyFill="1" applyBorder="1"/>
    <xf numFmtId="0" fontId="68" fillId="2" borderId="0" xfId="0" applyFont="1" applyFill="1" applyBorder="1"/>
    <xf numFmtId="0" fontId="68" fillId="2" borderId="29" xfId="0" applyFont="1" applyFill="1" applyBorder="1"/>
    <xf numFmtId="165" fontId="68" fillId="2" borderId="0" xfId="0" applyNumberFormat="1" applyFont="1" applyFill="1" applyBorder="1"/>
    <xf numFmtId="165" fontId="30" fillId="2" borderId="0" xfId="0" applyNumberFormat="1" applyFont="1" applyFill="1" applyBorder="1"/>
    <xf numFmtId="165" fontId="69" fillId="2" borderId="34" xfId="0" applyNumberFormat="1" applyFont="1" applyFill="1" applyBorder="1"/>
    <xf numFmtId="165" fontId="70" fillId="2" borderId="29" xfId="0" applyNumberFormat="1" applyFont="1" applyFill="1" applyBorder="1"/>
    <xf numFmtId="0" fontId="30" fillId="2" borderId="0" xfId="0" applyFont="1" applyFill="1" applyBorder="1" applyAlignment="1" applyProtection="1">
      <alignment horizontal="left" vertical="top" wrapText="1"/>
    </xf>
    <xf numFmtId="9" fontId="70" fillId="2" borderId="0" xfId="11" applyFont="1" applyFill="1" applyBorder="1"/>
    <xf numFmtId="0" fontId="69" fillId="2" borderId="0" xfId="0" applyFont="1" applyFill="1"/>
    <xf numFmtId="0" fontId="30" fillId="2" borderId="0" xfId="0" applyNumberFormat="1" applyFont="1" applyFill="1" applyBorder="1" applyAlignment="1" applyProtection="1">
      <alignment horizontal="left" vertical="center"/>
    </xf>
    <xf numFmtId="6" fontId="70" fillId="2" borderId="0" xfId="0" applyNumberFormat="1" applyFont="1" applyFill="1" applyBorder="1" applyAlignment="1">
      <alignment vertical="center"/>
    </xf>
    <xf numFmtId="6" fontId="70" fillId="2" borderId="0" xfId="0" applyNumberFormat="1" applyFont="1" applyFill="1" applyAlignment="1">
      <alignment vertical="center"/>
    </xf>
    <xf numFmtId="6" fontId="48" fillId="2" borderId="0" xfId="0" applyNumberFormat="1" applyFont="1" applyFill="1" applyBorder="1" applyAlignment="1">
      <alignment vertical="center"/>
    </xf>
    <xf numFmtId="6" fontId="79" fillId="2" borderId="0" xfId="0" applyNumberFormat="1" applyFont="1" applyFill="1" applyBorder="1" applyAlignment="1">
      <alignment vertical="center"/>
    </xf>
    <xf numFmtId="0" fontId="79" fillId="2" borderId="0" xfId="0" applyNumberFormat="1" applyFont="1" applyFill="1" applyBorder="1" applyAlignment="1" applyProtection="1">
      <alignment horizontal="left" vertical="center"/>
    </xf>
    <xf numFmtId="6" fontId="48" fillId="2" borderId="0" xfId="0" applyNumberFormat="1" applyFont="1" applyFill="1" applyAlignment="1">
      <alignment vertical="center"/>
    </xf>
    <xf numFmtId="0" fontId="79" fillId="2" borderId="0" xfId="0" applyFont="1" applyFill="1" applyAlignment="1">
      <alignment vertical="center"/>
    </xf>
    <xf numFmtId="6" fontId="30" fillId="2" borderId="0" xfId="0" applyNumberFormat="1" applyFont="1" applyFill="1" applyBorder="1" applyAlignment="1">
      <alignment vertical="center"/>
    </xf>
    <xf numFmtId="0" fontId="94" fillId="2" borderId="0" xfId="0" applyNumberFormat="1" applyFont="1" applyFill="1" applyBorder="1" applyAlignment="1" applyProtection="1">
      <alignment horizontal="left" vertical="center" wrapText="1"/>
    </xf>
    <xf numFmtId="6" fontId="30" fillId="2" borderId="30" xfId="0" applyNumberFormat="1" applyFont="1" applyFill="1" applyBorder="1" applyAlignment="1" applyProtection="1">
      <alignment horizontal="left" vertical="top"/>
    </xf>
    <xf numFmtId="6" fontId="30" fillId="2" borderId="30" xfId="0" applyNumberFormat="1" applyFont="1" applyFill="1" applyBorder="1"/>
    <xf numFmtId="6" fontId="17" fillId="2" borderId="30" xfId="0" applyNumberFormat="1" applyFont="1" applyFill="1" applyBorder="1"/>
    <xf numFmtId="0" fontId="70" fillId="2" borderId="30" xfId="0" applyFont="1" applyFill="1" applyBorder="1"/>
    <xf numFmtId="0" fontId="30" fillId="2" borderId="30" xfId="0" applyFont="1" applyFill="1" applyBorder="1"/>
    <xf numFmtId="0" fontId="87" fillId="2" borderId="30" xfId="0" applyNumberFormat="1" applyFont="1" applyFill="1" applyBorder="1" applyAlignment="1"/>
    <xf numFmtId="0" fontId="30" fillId="2" borderId="30" xfId="0" applyFont="1" applyFill="1" applyBorder="1" applyAlignment="1" applyProtection="1">
      <alignment horizontal="left" vertical="top" wrapText="1"/>
    </xf>
    <xf numFmtId="171" fontId="30" fillId="2" borderId="30" xfId="0" applyNumberFormat="1" applyFont="1" applyFill="1" applyBorder="1"/>
    <xf numFmtId="0" fontId="34" fillId="2" borderId="30" xfId="0" applyFont="1" applyFill="1" applyBorder="1"/>
    <xf numFmtId="174" fontId="30" fillId="2" borderId="30" xfId="0" applyNumberFormat="1" applyFont="1" applyFill="1" applyBorder="1"/>
    <xf numFmtId="0" fontId="30" fillId="2" borderId="33" xfId="0" applyFont="1" applyFill="1" applyBorder="1"/>
    <xf numFmtId="0" fontId="94" fillId="2" borderId="8" xfId="0" applyNumberFormat="1" applyFont="1" applyFill="1" applyBorder="1" applyAlignment="1" applyProtection="1">
      <alignment horizontal="left" vertical="center" wrapText="1"/>
    </xf>
    <xf numFmtId="3" fontId="7" fillId="2" borderId="0" xfId="1" applyNumberFormat="1" applyFont="1" applyFill="1"/>
    <xf numFmtId="6" fontId="34" fillId="2" borderId="0" xfId="0" applyNumberFormat="1" applyFont="1" applyFill="1" applyBorder="1"/>
    <xf numFmtId="165" fontId="34" fillId="2" borderId="0" xfId="0" applyNumberFormat="1" applyFont="1" applyFill="1" applyBorder="1"/>
    <xf numFmtId="174" fontId="34" fillId="2" borderId="0" xfId="0" applyNumberFormat="1" applyFont="1" applyFill="1"/>
    <xf numFmtId="3" fontId="34" fillId="2" borderId="0" xfId="0" applyNumberFormat="1" applyFont="1" applyFill="1"/>
    <xf numFmtId="3" fontId="34" fillId="2" borderId="0" xfId="1" applyNumberFormat="1" applyFont="1" applyFill="1"/>
    <xf numFmtId="174" fontId="34" fillId="2" borderId="0" xfId="0" applyNumberFormat="1" applyFont="1" applyFill="1" applyBorder="1"/>
    <xf numFmtId="0" fontId="17" fillId="2" borderId="0" xfId="0" applyNumberFormat="1" applyFont="1" applyFill="1" applyBorder="1" applyAlignment="1" applyProtection="1">
      <alignment horizontal="center" vertical="center" wrapText="1"/>
    </xf>
    <xf numFmtId="0" fontId="66" fillId="2" borderId="34" xfId="0" applyNumberFormat="1" applyFont="1" applyFill="1" applyBorder="1" applyAlignment="1">
      <alignment horizontal="center"/>
    </xf>
    <xf numFmtId="0" fontId="17" fillId="2" borderId="0" xfId="0" applyNumberFormat="1" applyFont="1" applyFill="1" applyBorder="1" applyAlignment="1">
      <alignment horizontal="center" wrapText="1"/>
    </xf>
    <xf numFmtId="0" fontId="17" fillId="2" borderId="0" xfId="0" applyNumberFormat="1" applyFont="1" applyFill="1" applyAlignment="1">
      <alignment horizontal="center"/>
    </xf>
    <xf numFmtId="0" fontId="30" fillId="2" borderId="0" xfId="0" applyFont="1" applyFill="1" applyAlignment="1">
      <alignment vertical="center"/>
    </xf>
    <xf numFmtId="0" fontId="17" fillId="2" borderId="0" xfId="0" applyNumberFormat="1" applyFont="1" applyFill="1" applyBorder="1" applyAlignment="1" applyProtection="1">
      <alignment horizontal="left" vertical="center"/>
    </xf>
    <xf numFmtId="6" fontId="17" fillId="2" borderId="0" xfId="0" applyNumberFormat="1" applyFont="1" applyFill="1" applyAlignment="1">
      <alignment vertical="center"/>
    </xf>
    <xf numFmtId="6" fontId="79" fillId="2" borderId="0" xfId="0" applyNumberFormat="1" applyFont="1" applyFill="1" applyAlignment="1">
      <alignment vertical="center"/>
    </xf>
    <xf numFmtId="174" fontId="10" fillId="2" borderId="0" xfId="0" applyNumberFormat="1" applyFont="1" applyFill="1"/>
    <xf numFmtId="165" fontId="17" fillId="2" borderId="8" xfId="0" applyNumberFormat="1" applyFont="1" applyFill="1" applyBorder="1" applyAlignment="1">
      <alignment horizontal="center" vertical="center" wrapText="1"/>
    </xf>
    <xf numFmtId="165" fontId="17" fillId="2" borderId="14" xfId="0" applyNumberFormat="1" applyFont="1" applyFill="1" applyBorder="1" applyAlignment="1">
      <alignment horizontal="center" vertical="center" wrapText="1"/>
    </xf>
    <xf numFmtId="0" fontId="7" fillId="2" borderId="0" xfId="0" applyNumberFormat="1" applyFont="1" applyFill="1" applyBorder="1" applyAlignment="1">
      <alignment horizontal="center" wrapText="1"/>
    </xf>
    <xf numFmtId="6" fontId="13" fillId="2" borderId="0" xfId="0" applyNumberFormat="1" applyFont="1" applyFill="1" applyAlignment="1">
      <alignment vertical="center"/>
    </xf>
    <xf numFmtId="6" fontId="35" fillId="2" borderId="0" xfId="0" applyNumberFormat="1" applyFont="1" applyFill="1" applyBorder="1" applyAlignment="1">
      <alignment vertical="center"/>
    </xf>
    <xf numFmtId="6" fontId="35" fillId="2" borderId="0" xfId="0" applyNumberFormat="1" applyFont="1" applyFill="1" applyAlignment="1">
      <alignment vertical="center"/>
    </xf>
    <xf numFmtId="174" fontId="69" fillId="2" borderId="0" xfId="0" applyNumberFormat="1" applyFont="1" applyFill="1" applyBorder="1"/>
    <xf numFmtId="174" fontId="69" fillId="2" borderId="0" xfId="0" applyNumberFormat="1" applyFont="1" applyFill="1"/>
    <xf numFmtId="176" fontId="30" fillId="2" borderId="0" xfId="0" applyNumberFormat="1" applyFont="1" applyFill="1" applyBorder="1"/>
    <xf numFmtId="176" fontId="30" fillId="2" borderId="29" xfId="0" applyNumberFormat="1" applyFont="1" applyFill="1" applyBorder="1"/>
    <xf numFmtId="165" fontId="35" fillId="2" borderId="34" xfId="0" applyNumberFormat="1" applyFont="1" applyFill="1" applyBorder="1"/>
    <xf numFmtId="165" fontId="7" fillId="2" borderId="0" xfId="0" applyNumberFormat="1" applyFont="1" applyFill="1"/>
    <xf numFmtId="175" fontId="7" fillId="2" borderId="0" xfId="0" applyNumberFormat="1" applyFont="1" applyFill="1" applyBorder="1"/>
    <xf numFmtId="169" fontId="7" fillId="2" borderId="0" xfId="1" applyNumberFormat="1" applyFont="1" applyFill="1" applyBorder="1"/>
    <xf numFmtId="10" fontId="7" fillId="2" borderId="0" xfId="11" applyNumberFormat="1" applyFont="1" applyFill="1" applyBorder="1"/>
    <xf numFmtId="0" fontId="7" fillId="2" borderId="0" xfId="0" applyFont="1" applyFill="1" applyBorder="1" applyAlignment="1">
      <alignment vertical="center"/>
    </xf>
    <xf numFmtId="6" fontId="101" fillId="2" borderId="0" xfId="0" applyNumberFormat="1" applyFont="1" applyFill="1" applyBorder="1" applyAlignment="1">
      <alignment vertical="center"/>
    </xf>
    <xf numFmtId="6" fontId="101" fillId="2" borderId="0" xfId="0" applyNumberFormat="1" applyFont="1" applyFill="1" applyAlignment="1">
      <alignment vertical="center"/>
    </xf>
    <xf numFmtId="0" fontId="102" fillId="2" borderId="0" xfId="0" applyNumberFormat="1" applyFont="1" applyFill="1" applyBorder="1" applyAlignment="1" applyProtection="1">
      <alignment horizontal="left" vertical="center"/>
    </xf>
    <xf numFmtId="0" fontId="103" fillId="2" borderId="0" xfId="0" applyNumberFormat="1" applyFont="1" applyFill="1" applyBorder="1" applyAlignment="1" applyProtection="1">
      <alignment horizontal="left" vertical="center"/>
    </xf>
    <xf numFmtId="6" fontId="103" fillId="2" borderId="0" xfId="0" applyNumberFormat="1" applyFont="1" applyFill="1" applyBorder="1" applyAlignment="1">
      <alignment vertical="center"/>
    </xf>
    <xf numFmtId="6" fontId="103" fillId="2" borderId="0" xfId="0" applyNumberFormat="1" applyFont="1" applyFill="1" applyAlignment="1">
      <alignment vertical="center"/>
    </xf>
    <xf numFmtId="6" fontId="105" fillId="2" borderId="0" xfId="0" applyNumberFormat="1" applyFont="1" applyFill="1"/>
    <xf numFmtId="165" fontId="70" fillId="2" borderId="0" xfId="0" applyNumberFormat="1" applyFont="1" applyFill="1" applyBorder="1" applyAlignment="1">
      <alignment vertical="center"/>
    </xf>
    <xf numFmtId="0" fontId="11" fillId="2" borderId="0" xfId="0" applyFont="1" applyFill="1" applyBorder="1" applyAlignment="1"/>
    <xf numFmtId="6" fontId="30" fillId="3" borderId="0" xfId="0" applyNumberFormat="1" applyFont="1" applyFill="1"/>
    <xf numFmtId="6" fontId="30" fillId="3" borderId="0" xfId="0" applyNumberFormat="1" applyFont="1" applyFill="1" applyBorder="1"/>
    <xf numFmtId="6" fontId="30" fillId="3" borderId="29" xfId="0" applyNumberFormat="1" applyFont="1" applyFill="1" applyBorder="1"/>
    <xf numFmtId="0" fontId="17" fillId="3" borderId="0" xfId="0" applyFont="1" applyFill="1" applyAlignment="1">
      <alignment vertical="center"/>
    </xf>
    <xf numFmtId="0" fontId="17" fillId="3" borderId="0" xfId="0" applyFont="1" applyFill="1" applyBorder="1" applyAlignment="1">
      <alignment vertical="center"/>
    </xf>
    <xf numFmtId="6" fontId="66" fillId="3" borderId="34" xfId="0" applyNumberFormat="1" applyFont="1" applyFill="1" applyBorder="1" applyAlignment="1">
      <alignment vertical="center"/>
    </xf>
    <xf numFmtId="6" fontId="17" fillId="3" borderId="0" xfId="0" applyNumberFormat="1" applyFont="1" applyFill="1" applyBorder="1" applyAlignment="1">
      <alignment vertical="center"/>
    </xf>
    <xf numFmtId="6" fontId="17" fillId="3" borderId="29" xfId="0" applyNumberFormat="1" applyFont="1" applyFill="1" applyBorder="1" applyAlignment="1">
      <alignment vertical="center"/>
    </xf>
    <xf numFmtId="6" fontId="69" fillId="3" borderId="34" xfId="0" applyNumberFormat="1" applyFont="1" applyFill="1" applyBorder="1"/>
    <xf numFmtId="6" fontId="70" fillId="3" borderId="0" xfId="0" applyNumberFormat="1" applyFont="1" applyFill="1" applyBorder="1"/>
    <xf numFmtId="6" fontId="70" fillId="3" borderId="29" xfId="0" applyNumberFormat="1" applyFont="1" applyFill="1" applyBorder="1"/>
    <xf numFmtId="6" fontId="17" fillId="3" borderId="0" xfId="0" applyNumberFormat="1" applyFont="1" applyFill="1" applyBorder="1" applyAlignment="1" applyProtection="1">
      <alignment horizontal="left" vertical="center"/>
    </xf>
    <xf numFmtId="6" fontId="103" fillId="3" borderId="0" xfId="0" applyNumberFormat="1" applyFont="1" applyFill="1" applyBorder="1" applyAlignment="1" applyProtection="1">
      <alignment horizontal="left" vertical="center"/>
    </xf>
    <xf numFmtId="6" fontId="104" fillId="3" borderId="34" xfId="0" applyNumberFormat="1" applyFont="1" applyFill="1" applyBorder="1" applyAlignment="1">
      <alignment vertical="center"/>
    </xf>
    <xf numFmtId="6" fontId="103" fillId="3" borderId="0" xfId="0" applyNumberFormat="1" applyFont="1" applyFill="1" applyBorder="1" applyAlignment="1">
      <alignment vertical="center"/>
    </xf>
    <xf numFmtId="6" fontId="103" fillId="3" borderId="29" xfId="0" applyNumberFormat="1" applyFont="1" applyFill="1" applyBorder="1" applyAlignment="1">
      <alignment vertical="center"/>
    </xf>
    <xf numFmtId="6" fontId="87" fillId="2" borderId="0" xfId="0" applyNumberFormat="1" applyFont="1" applyFill="1"/>
    <xf numFmtId="0" fontId="30" fillId="3" borderId="0" xfId="0" applyFont="1" applyFill="1" applyAlignment="1">
      <alignment vertical="center"/>
    </xf>
    <xf numFmtId="6" fontId="69" fillId="3" borderId="34" xfId="0" applyNumberFormat="1" applyFont="1" applyFill="1" applyBorder="1" applyAlignment="1">
      <alignment vertical="center"/>
    </xf>
    <xf numFmtId="6" fontId="70" fillId="3" borderId="0" xfId="0" applyNumberFormat="1" applyFont="1" applyFill="1" applyBorder="1" applyAlignment="1">
      <alignment vertical="center"/>
    </xf>
    <xf numFmtId="6" fontId="70" fillId="3" borderId="29" xfId="0" applyNumberFormat="1" applyFont="1" applyFill="1" applyBorder="1" applyAlignment="1">
      <alignment vertical="center"/>
    </xf>
    <xf numFmtId="6" fontId="30" fillId="3" borderId="0" xfId="0" applyNumberFormat="1" applyFont="1" applyFill="1" applyAlignment="1">
      <alignment vertical="center"/>
    </xf>
    <xf numFmtId="6" fontId="35" fillId="3" borderId="34" xfId="0" applyNumberFormat="1" applyFont="1" applyFill="1" applyBorder="1" applyAlignment="1">
      <alignment vertical="center"/>
    </xf>
    <xf numFmtId="6" fontId="30" fillId="3" borderId="0" xfId="0" applyNumberFormat="1" applyFont="1" applyFill="1" applyBorder="1" applyAlignment="1">
      <alignment vertical="center"/>
    </xf>
    <xf numFmtId="6" fontId="30" fillId="3" borderId="29" xfId="0" applyNumberFormat="1" applyFont="1" applyFill="1" applyBorder="1" applyAlignment="1">
      <alignment vertical="center"/>
    </xf>
    <xf numFmtId="6" fontId="17" fillId="3" borderId="0" xfId="0" applyNumberFormat="1" applyFont="1" applyFill="1" applyAlignment="1">
      <alignment vertical="center"/>
    </xf>
    <xf numFmtId="6" fontId="70" fillId="3" borderId="0" xfId="0" applyNumberFormat="1" applyFont="1" applyFill="1" applyBorder="1" applyAlignment="1">
      <alignment horizontal="right"/>
    </xf>
    <xf numFmtId="6" fontId="70" fillId="3" borderId="29" xfId="0" applyNumberFormat="1" applyFont="1" applyFill="1" applyBorder="1" applyAlignment="1">
      <alignment horizontal="right"/>
    </xf>
    <xf numFmtId="6" fontId="79" fillId="3" borderId="0" xfId="0" applyNumberFormat="1" applyFont="1" applyFill="1" applyBorder="1" applyAlignment="1" applyProtection="1">
      <alignment horizontal="left" vertical="center"/>
    </xf>
    <xf numFmtId="6" fontId="100" fillId="3" borderId="34" xfId="0" applyNumberFormat="1" applyFont="1" applyFill="1" applyBorder="1" applyAlignment="1">
      <alignment vertical="center"/>
    </xf>
    <xf numFmtId="6" fontId="79" fillId="3" borderId="0" xfId="0" applyNumberFormat="1" applyFont="1" applyFill="1" applyBorder="1" applyAlignment="1">
      <alignment vertical="center"/>
    </xf>
    <xf numFmtId="6" fontId="79" fillId="3" borderId="29" xfId="0" applyNumberFormat="1" applyFont="1" applyFill="1" applyBorder="1" applyAlignment="1">
      <alignment vertical="center"/>
    </xf>
    <xf numFmtId="0" fontId="87" fillId="2" borderId="0" xfId="0" applyNumberFormat="1" applyFont="1" applyFill="1" applyBorder="1"/>
    <xf numFmtId="6" fontId="30" fillId="3" borderId="30" xfId="0" applyNumberFormat="1" applyFont="1" applyFill="1" applyBorder="1" applyAlignment="1">
      <alignment vertical="center"/>
    </xf>
    <xf numFmtId="6" fontId="17" fillId="3" borderId="30" xfId="0" applyNumberFormat="1" applyFont="1" applyFill="1" applyBorder="1"/>
    <xf numFmtId="6" fontId="66" fillId="3" borderId="34" xfId="0" applyNumberFormat="1" applyFont="1" applyFill="1" applyBorder="1"/>
    <xf numFmtId="6" fontId="17" fillId="3" borderId="0" xfId="0" applyNumberFormat="1" applyFont="1" applyFill="1" applyBorder="1" applyAlignment="1">
      <alignment horizontal="right"/>
    </xf>
    <xf numFmtId="6" fontId="17" fillId="3" borderId="29" xfId="0" applyNumberFormat="1" applyFont="1" applyFill="1" applyBorder="1" applyAlignment="1">
      <alignment horizontal="right"/>
    </xf>
    <xf numFmtId="6" fontId="17" fillId="3" borderId="0" xfId="0" applyNumberFormat="1" applyFont="1" applyFill="1" applyBorder="1"/>
    <xf numFmtId="6" fontId="17" fillId="3" borderId="29" xfId="0" applyNumberFormat="1" applyFont="1" applyFill="1" applyBorder="1"/>
    <xf numFmtId="6" fontId="87" fillId="2" borderId="30" xfId="0" applyNumberFormat="1" applyFont="1" applyFill="1" applyBorder="1"/>
    <xf numFmtId="6" fontId="79" fillId="3" borderId="30" xfId="0" applyNumberFormat="1" applyFont="1" applyFill="1" applyBorder="1" applyAlignment="1" applyProtection="1">
      <alignment horizontal="left" vertical="center"/>
    </xf>
    <xf numFmtId="6" fontId="97" fillId="3" borderId="34" xfId="0" applyNumberFormat="1" applyFont="1" applyFill="1" applyBorder="1" applyAlignment="1">
      <alignment vertical="center"/>
    </xf>
    <xf numFmtId="6" fontId="48" fillId="3" borderId="0" xfId="0" applyNumberFormat="1" applyFont="1" applyFill="1" applyBorder="1" applyAlignment="1">
      <alignment vertical="center"/>
    </xf>
    <xf numFmtId="6" fontId="48" fillId="3" borderId="29" xfId="0" applyNumberFormat="1" applyFont="1" applyFill="1" applyBorder="1" applyAlignment="1">
      <alignment vertical="center"/>
    </xf>
    <xf numFmtId="0" fontId="17" fillId="3" borderId="30" xfId="0" applyFont="1" applyFill="1" applyBorder="1" applyAlignment="1">
      <alignment vertical="center"/>
    </xf>
    <xf numFmtId="0" fontId="78" fillId="2" borderId="8" xfId="0" applyNumberFormat="1" applyFont="1" applyFill="1" applyBorder="1" applyAlignment="1" applyProtection="1">
      <alignment horizontal="left" vertical="center" wrapText="1"/>
    </xf>
    <xf numFmtId="6" fontId="87" fillId="2" borderId="30" xfId="0" applyNumberFormat="1" applyFont="1" applyFill="1" applyBorder="1" applyAlignment="1">
      <alignment vertical="center"/>
    </xf>
    <xf numFmtId="6" fontId="30" fillId="3" borderId="30" xfId="0" applyNumberFormat="1" applyFont="1" applyFill="1" applyBorder="1"/>
    <xf numFmtId="0" fontId="30" fillId="3" borderId="30" xfId="0" applyFont="1" applyFill="1" applyBorder="1"/>
    <xf numFmtId="0" fontId="17" fillId="3" borderId="68" xfId="0" applyFont="1" applyFill="1" applyBorder="1"/>
    <xf numFmtId="6" fontId="69" fillId="3" borderId="68" xfId="0" applyNumberFormat="1" applyFont="1" applyFill="1" applyBorder="1" applyAlignment="1">
      <alignment horizontal="right"/>
    </xf>
    <xf numFmtId="6" fontId="17" fillId="3" borderId="68" xfId="0" applyNumberFormat="1" applyFont="1" applyFill="1" applyBorder="1" applyAlignment="1">
      <alignment horizontal="right" wrapText="1"/>
    </xf>
    <xf numFmtId="6" fontId="17" fillId="3" borderId="69" xfId="0" applyNumberFormat="1" applyFont="1" applyFill="1" applyBorder="1" applyAlignment="1">
      <alignment horizontal="right" wrapText="1"/>
    </xf>
    <xf numFmtId="0" fontId="48" fillId="3" borderId="0" xfId="0" applyFont="1" applyFill="1" applyAlignment="1">
      <alignment horizontal="left" wrapText="1"/>
    </xf>
    <xf numFmtId="6" fontId="97" fillId="3" borderId="0" xfId="0" applyNumberFormat="1" applyFont="1" applyFill="1" applyBorder="1" applyAlignment="1">
      <alignment horizontal="right" wrapText="1"/>
    </xf>
    <xf numFmtId="6" fontId="48" fillId="3" borderId="0" xfId="0" applyNumberFormat="1" applyFont="1" applyFill="1" applyBorder="1" applyAlignment="1">
      <alignment horizontal="right" wrapText="1"/>
    </xf>
    <xf numFmtId="6" fontId="48" fillId="3" borderId="29" xfId="0" applyNumberFormat="1" applyFont="1" applyFill="1" applyBorder="1" applyAlignment="1">
      <alignment horizontal="right" wrapText="1"/>
    </xf>
    <xf numFmtId="6" fontId="97" fillId="3" borderId="0" xfId="0" applyNumberFormat="1" applyFont="1" applyFill="1" applyBorder="1" applyAlignment="1">
      <alignment horizontal="right"/>
    </xf>
    <xf numFmtId="6" fontId="66" fillId="3" borderId="68" xfId="0" applyNumberFormat="1" applyFont="1" applyFill="1" applyBorder="1" applyAlignment="1">
      <alignment horizontal="right" wrapText="1"/>
    </xf>
    <xf numFmtId="0" fontId="48" fillId="3" borderId="0" xfId="0" applyFont="1" applyFill="1"/>
    <xf numFmtId="0" fontId="70" fillId="3" borderId="0" xfId="0" applyFont="1" applyFill="1"/>
    <xf numFmtId="6" fontId="69" fillId="3" borderId="0" xfId="0" applyNumberFormat="1" applyFont="1" applyFill="1" applyBorder="1" applyAlignment="1">
      <alignment horizontal="right" wrapText="1"/>
    </xf>
    <xf numFmtId="6" fontId="70" fillId="3" borderId="0" xfId="0" applyNumberFormat="1" applyFont="1" applyFill="1" applyBorder="1" applyAlignment="1">
      <alignment horizontal="right" wrapText="1"/>
    </xf>
    <xf numFmtId="6" fontId="70" fillId="3" borderId="29" xfId="0" applyNumberFormat="1" applyFont="1" applyFill="1" applyBorder="1" applyAlignment="1">
      <alignment horizontal="right" wrapText="1"/>
    </xf>
    <xf numFmtId="0" fontId="70" fillId="3" borderId="70" xfId="0" applyFont="1" applyFill="1" applyBorder="1"/>
    <xf numFmtId="6" fontId="69" fillId="3" borderId="70" xfId="0" applyNumberFormat="1" applyFont="1" applyFill="1" applyBorder="1" applyAlignment="1">
      <alignment horizontal="right" wrapText="1"/>
    </xf>
    <xf numFmtId="6" fontId="70" fillId="3" borderId="70" xfId="0" applyNumberFormat="1" applyFont="1" applyFill="1" applyBorder="1" applyAlignment="1">
      <alignment horizontal="right" wrapText="1"/>
    </xf>
    <xf numFmtId="6" fontId="70" fillId="3" borderId="71" xfId="0" applyNumberFormat="1" applyFont="1" applyFill="1" applyBorder="1" applyAlignment="1">
      <alignment horizontal="right" wrapText="1"/>
    </xf>
    <xf numFmtId="6" fontId="17" fillId="3" borderId="0" xfId="0" applyNumberFormat="1" applyFont="1" applyFill="1"/>
    <xf numFmtId="6" fontId="69" fillId="3" borderId="0" xfId="0" applyNumberFormat="1" applyFont="1" applyFill="1" applyBorder="1"/>
    <xf numFmtId="6" fontId="70" fillId="3" borderId="0" xfId="0" applyNumberFormat="1" applyFont="1" applyFill="1" applyAlignment="1">
      <alignment horizontal="right"/>
    </xf>
    <xf numFmtId="6" fontId="70" fillId="3" borderId="0" xfId="0" applyNumberFormat="1" applyFont="1" applyFill="1"/>
    <xf numFmtId="171" fontId="34" fillId="2" borderId="0" xfId="0" applyNumberFormat="1" applyFont="1" applyFill="1" applyBorder="1" applyAlignment="1">
      <alignment vertical="center" wrapText="1"/>
    </xf>
    <xf numFmtId="171" fontId="32" fillId="2" borderId="0" xfId="0" applyNumberFormat="1" applyFont="1" applyFill="1" applyBorder="1" applyAlignment="1">
      <alignment horizontal="center" vertical="center" wrapText="1"/>
    </xf>
    <xf numFmtId="171" fontId="34" fillId="2" borderId="0" xfId="0" applyNumberFormat="1" applyFont="1" applyFill="1" applyBorder="1" applyAlignment="1">
      <alignment horizontal="center" vertical="center" wrapText="1"/>
    </xf>
    <xf numFmtId="171" fontId="32" fillId="2" borderId="0" xfId="0" applyNumberFormat="1" applyFont="1" applyFill="1" applyBorder="1" applyAlignment="1">
      <alignment horizontal="center" vertical="center"/>
    </xf>
    <xf numFmtId="0" fontId="17" fillId="2" borderId="38" xfId="0" applyNumberFormat="1" applyFont="1" applyFill="1" applyBorder="1" applyAlignment="1">
      <alignment horizontal="center" vertical="center"/>
    </xf>
    <xf numFmtId="6" fontId="66" fillId="2" borderId="53" xfId="0" applyNumberFormat="1" applyFont="1" applyFill="1" applyBorder="1"/>
    <xf numFmtId="6" fontId="66" fillId="2" borderId="57" xfId="0" applyNumberFormat="1" applyFont="1" applyFill="1" applyBorder="1"/>
    <xf numFmtId="6" fontId="66" fillId="2" borderId="38" xfId="0" applyNumberFormat="1" applyFont="1" applyFill="1" applyBorder="1"/>
    <xf numFmtId="6" fontId="66" fillId="2" borderId="38" xfId="0" applyNumberFormat="1" applyFont="1" applyFill="1" applyBorder="1" applyAlignment="1">
      <alignment horizontal="right"/>
    </xf>
    <xf numFmtId="6" fontId="66" fillId="2" borderId="57" xfId="0" applyNumberFormat="1" applyFont="1" applyFill="1" applyBorder="1" applyAlignment="1">
      <alignment horizontal="right"/>
    </xf>
    <xf numFmtId="10" fontId="32" fillId="2" borderId="57" xfId="11" applyNumberFormat="1" applyFont="1" applyFill="1" applyBorder="1" applyAlignment="1">
      <alignment horizontal="right"/>
    </xf>
    <xf numFmtId="0" fontId="86" fillId="2" borderId="0" xfId="0" applyFont="1" applyFill="1" applyBorder="1" applyAlignment="1">
      <alignment horizontal="center"/>
    </xf>
    <xf numFmtId="0" fontId="86" fillId="0" borderId="0" xfId="0" applyFont="1" applyFill="1" applyBorder="1" applyAlignment="1">
      <alignment horizontal="center"/>
    </xf>
    <xf numFmtId="10" fontId="86" fillId="2" borderId="0" xfId="11" applyNumberFormat="1" applyFont="1" applyFill="1" applyBorder="1" applyAlignment="1">
      <alignment horizontal="center"/>
    </xf>
    <xf numFmtId="0" fontId="17" fillId="2" borderId="38" xfId="0" applyFont="1" applyFill="1" applyBorder="1"/>
    <xf numFmtId="0" fontId="32" fillId="2" borderId="38" xfId="0" applyFont="1" applyFill="1" applyBorder="1" applyAlignment="1">
      <alignment vertical="center" wrapText="1"/>
    </xf>
    <xf numFmtId="0" fontId="17" fillId="3" borderId="38" xfId="0" applyFont="1" applyFill="1" applyBorder="1"/>
    <xf numFmtId="6" fontId="66" fillId="3" borderId="72" xfId="0" applyNumberFormat="1" applyFont="1" applyFill="1" applyBorder="1"/>
    <xf numFmtId="6" fontId="17" fillId="3" borderId="73" xfId="0" applyNumberFormat="1" applyFont="1" applyFill="1" applyBorder="1"/>
    <xf numFmtId="0" fontId="37" fillId="2" borderId="38" xfId="0" applyFont="1" applyFill="1" applyBorder="1"/>
    <xf numFmtId="6" fontId="100" fillId="3" borderId="38" xfId="0" applyNumberFormat="1" applyFont="1" applyFill="1" applyBorder="1"/>
    <xf numFmtId="0" fontId="79" fillId="3" borderId="38" xfId="0" applyFont="1" applyFill="1" applyBorder="1" applyAlignment="1">
      <alignment vertical="center" wrapText="1"/>
    </xf>
    <xf numFmtId="6" fontId="79" fillId="3" borderId="39" xfId="0" applyNumberFormat="1" applyFont="1" applyFill="1" applyBorder="1"/>
    <xf numFmtId="6" fontId="66" fillId="3" borderId="74" xfId="0" applyNumberFormat="1" applyFont="1" applyFill="1" applyBorder="1"/>
    <xf numFmtId="6" fontId="17" fillId="3" borderId="75" xfId="0" applyNumberFormat="1" applyFont="1" applyFill="1" applyBorder="1"/>
    <xf numFmtId="0" fontId="101" fillId="2" borderId="0" xfId="0" applyFont="1" applyFill="1" applyAlignment="1">
      <alignment vertical="center"/>
    </xf>
    <xf numFmtId="6" fontId="5" fillId="2" borderId="0" xfId="0" applyNumberFormat="1" applyFont="1" applyFill="1" applyAlignment="1">
      <alignment vertical="center"/>
    </xf>
    <xf numFmtId="6" fontId="5" fillId="2" borderId="0" xfId="0" applyNumberFormat="1" applyFont="1" applyFill="1" applyBorder="1" applyAlignment="1">
      <alignment vertical="center"/>
    </xf>
    <xf numFmtId="6" fontId="34" fillId="2" borderId="23" xfId="0" applyNumberFormat="1" applyFont="1" applyFill="1" applyBorder="1"/>
    <xf numFmtId="6" fontId="34" fillId="2" borderId="30" xfId="0" applyNumberFormat="1" applyFont="1" applyFill="1" applyBorder="1"/>
    <xf numFmtId="3" fontId="34" fillId="2" borderId="30" xfId="1" applyNumberFormat="1" applyFont="1" applyFill="1" applyBorder="1"/>
    <xf numFmtId="6" fontId="34" fillId="2" borderId="33" xfId="0" applyNumberFormat="1" applyFont="1" applyFill="1" applyBorder="1"/>
    <xf numFmtId="6" fontId="34" fillId="3" borderId="30" xfId="0" applyNumberFormat="1" applyFont="1" applyFill="1" applyBorder="1"/>
    <xf numFmtId="6" fontId="34" fillId="3" borderId="30" xfId="0" applyNumberFormat="1" applyFont="1" applyFill="1" applyBorder="1" applyAlignment="1">
      <alignment horizontal="right"/>
    </xf>
    <xf numFmtId="0" fontId="8" fillId="2" borderId="34" xfId="0" applyNumberFormat="1" applyFont="1" applyFill="1" applyBorder="1" applyAlignment="1" applyProtection="1">
      <alignment horizontal="left" vertical="top"/>
    </xf>
    <xf numFmtId="6" fontId="30" fillId="2" borderId="29" xfId="0" applyNumberFormat="1" applyFont="1" applyFill="1" applyBorder="1" applyAlignment="1" applyProtection="1">
      <alignment horizontal="left" vertical="top"/>
    </xf>
    <xf numFmtId="6" fontId="7" fillId="2" borderId="34" xfId="0" applyNumberFormat="1" applyFont="1" applyFill="1" applyBorder="1"/>
    <xf numFmtId="174" fontId="7" fillId="2" borderId="34" xfId="0" applyNumberFormat="1" applyFont="1" applyFill="1" applyBorder="1"/>
    <xf numFmtId="174" fontId="30" fillId="2" borderId="29" xfId="0" applyNumberFormat="1" applyFont="1" applyFill="1" applyBorder="1"/>
    <xf numFmtId="174" fontId="34" fillId="2" borderId="29" xfId="0" applyNumberFormat="1" applyFont="1" applyFill="1" applyBorder="1"/>
    <xf numFmtId="0" fontId="5" fillId="2" borderId="34" xfId="0" applyFont="1" applyFill="1" applyBorder="1"/>
    <xf numFmtId="0" fontId="30" fillId="2" borderId="29" xfId="0" applyFont="1" applyFill="1" applyBorder="1"/>
    <xf numFmtId="6" fontId="7" fillId="2" borderId="31" xfId="0" applyNumberFormat="1" applyFont="1" applyFill="1" applyBorder="1"/>
    <xf numFmtId="6" fontId="30" fillId="2" borderId="32" xfId="0" applyNumberFormat="1" applyFont="1" applyFill="1" applyBorder="1"/>
    <xf numFmtId="0" fontId="8" fillId="2" borderId="14" xfId="0" applyFont="1" applyFill="1" applyBorder="1" applyAlignment="1" applyProtection="1">
      <alignment horizontal="center" vertical="center" wrapText="1"/>
    </xf>
    <xf numFmtId="0" fontId="94" fillId="2" borderId="13" xfId="0" applyNumberFormat="1" applyFont="1" applyFill="1" applyBorder="1" applyAlignment="1" applyProtection="1">
      <alignment horizontal="left" vertical="center" wrapText="1"/>
    </xf>
    <xf numFmtId="0" fontId="21" fillId="2" borderId="0" xfId="0" applyFont="1" applyFill="1"/>
    <xf numFmtId="0" fontId="5" fillId="2" borderId="0" xfId="0" applyFont="1" applyFill="1" applyBorder="1" applyAlignment="1" applyProtection="1">
      <alignment horizontal="left"/>
    </xf>
    <xf numFmtId="0" fontId="32" fillId="2" borderId="0" xfId="0" applyFont="1" applyFill="1" applyBorder="1" applyAlignment="1" applyProtection="1">
      <alignment horizontal="center"/>
    </xf>
    <xf numFmtId="0" fontId="32" fillId="5" borderId="0" xfId="0" applyFont="1" applyFill="1" applyBorder="1" applyAlignment="1" applyProtection="1">
      <alignment horizontal="left" vertical="center" wrapText="1"/>
    </xf>
    <xf numFmtId="0" fontId="32" fillId="3" borderId="0" xfId="0" applyFont="1" applyFill="1" applyBorder="1" applyAlignment="1" applyProtection="1">
      <alignment horizontal="left" vertical="center" wrapText="1"/>
    </xf>
    <xf numFmtId="0" fontId="32" fillId="14" borderId="0" xfId="0" applyFont="1" applyFill="1" applyBorder="1" applyAlignment="1" applyProtection="1">
      <alignment horizontal="left" vertical="center" wrapText="1"/>
    </xf>
    <xf numFmtId="0" fontId="32" fillId="10" borderId="0" xfId="0" applyFont="1" applyFill="1" applyBorder="1" applyAlignment="1" applyProtection="1">
      <alignment horizontal="left" vertical="top"/>
    </xf>
    <xf numFmtId="0" fontId="32" fillId="10" borderId="0" xfId="0" applyFont="1" applyFill="1" applyBorder="1" applyAlignment="1" applyProtection="1">
      <alignment horizontal="left" vertical="center" wrapText="1"/>
    </xf>
    <xf numFmtId="0" fontId="32" fillId="11" borderId="0" xfId="0" applyFont="1" applyFill="1" applyBorder="1" applyAlignment="1" applyProtection="1">
      <alignment horizontal="left" vertical="center" wrapText="1"/>
    </xf>
    <xf numFmtId="0" fontId="32" fillId="15" borderId="0" xfId="0" applyFont="1" applyFill="1" applyBorder="1" applyAlignment="1" applyProtection="1">
      <alignment horizontal="left" vertical="center" wrapText="1"/>
    </xf>
    <xf numFmtId="0" fontId="32" fillId="12" borderId="0" xfId="0" applyFont="1" applyFill="1" applyBorder="1" applyAlignment="1" applyProtection="1">
      <alignment horizontal="left" vertical="center" wrapText="1"/>
    </xf>
    <xf numFmtId="0" fontId="32" fillId="12" borderId="52" xfId="0" applyFont="1" applyFill="1" applyBorder="1" applyAlignment="1" applyProtection="1">
      <alignment horizontal="left" vertical="center" wrapText="1"/>
    </xf>
    <xf numFmtId="164" fontId="5" fillId="2" borderId="0" xfId="0" applyNumberFormat="1" applyFont="1" applyFill="1" applyBorder="1" applyAlignment="1"/>
    <xf numFmtId="0" fontId="5" fillId="2" borderId="0" xfId="0" applyFont="1" applyFill="1" applyBorder="1" applyAlignment="1" applyProtection="1">
      <alignment horizontal="left" vertical="center" wrapText="1"/>
    </xf>
    <xf numFmtId="6" fontId="5" fillId="2" borderId="0" xfId="0" applyNumberFormat="1" applyFont="1" applyFill="1" applyBorder="1" applyAlignment="1"/>
    <xf numFmtId="0" fontId="17" fillId="2" borderId="0" xfId="0" applyNumberFormat="1" applyFont="1" applyFill="1" applyBorder="1" applyAlignment="1" applyProtection="1">
      <alignment vertical="center"/>
    </xf>
    <xf numFmtId="0" fontId="17" fillId="2" borderId="0" xfId="0" applyNumberFormat="1" applyFont="1" applyFill="1" applyBorder="1" applyAlignment="1" applyProtection="1">
      <alignment vertical="center" wrapText="1"/>
    </xf>
    <xf numFmtId="0" fontId="32" fillId="2" borderId="0" xfId="0" applyNumberFormat="1" applyFont="1" applyFill="1" applyBorder="1" applyAlignment="1"/>
    <xf numFmtId="0" fontId="17" fillId="2" borderId="2" xfId="0" applyFont="1" applyFill="1" applyBorder="1" applyAlignment="1" applyProtection="1">
      <alignment horizontal="center" vertical="top" wrapText="1"/>
    </xf>
    <xf numFmtId="6" fontId="36" fillId="2" borderId="0" xfId="0" applyNumberFormat="1" applyFont="1" applyFill="1" applyBorder="1"/>
    <xf numFmtId="0" fontId="66" fillId="2" borderId="0" xfId="0" applyFont="1" applyFill="1" applyBorder="1" applyAlignment="1" applyProtection="1">
      <alignment horizontal="center" wrapText="1"/>
    </xf>
    <xf numFmtId="0" fontId="14" fillId="2" borderId="68" xfId="0" applyFont="1" applyFill="1" applyBorder="1"/>
    <xf numFmtId="0" fontId="14" fillId="2" borderId="0" xfId="0" applyFont="1" applyFill="1" applyBorder="1" applyAlignment="1" applyProtection="1">
      <alignment horizontal="left" vertical="top"/>
    </xf>
    <xf numFmtId="0" fontId="14"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top"/>
    </xf>
    <xf numFmtId="0" fontId="17" fillId="2" borderId="0" xfId="0" applyFont="1" applyFill="1" applyBorder="1" applyAlignment="1" applyProtection="1">
      <alignment horizontal="left" vertical="top"/>
    </xf>
    <xf numFmtId="10" fontId="32" fillId="2" borderId="0" xfId="11" applyNumberFormat="1" applyFont="1" applyFill="1" applyBorder="1" applyAlignment="1" applyProtection="1">
      <alignment horizontal="left" vertical="top"/>
    </xf>
    <xf numFmtId="9" fontId="6" fillId="2" borderId="0" xfId="11" applyNumberFormat="1" applyFont="1" applyFill="1" applyBorder="1" applyAlignment="1" applyProtection="1">
      <alignment horizontal="left" vertical="top"/>
    </xf>
    <xf numFmtId="10" fontId="6" fillId="2" borderId="0" xfId="11" applyNumberFormat="1" applyFont="1" applyFill="1" applyBorder="1" applyAlignment="1" applyProtection="1">
      <alignment horizontal="left" vertical="top"/>
    </xf>
    <xf numFmtId="0" fontId="5" fillId="2" borderId="0" xfId="0" applyFont="1" applyFill="1" applyBorder="1" applyAlignment="1" applyProtection="1">
      <alignment vertical="top"/>
    </xf>
    <xf numFmtId="0" fontId="5" fillId="2" borderId="0" xfId="0" applyFont="1" applyFill="1" applyBorder="1" applyAlignment="1" applyProtection="1">
      <alignment horizontal="center" vertical="top"/>
    </xf>
    <xf numFmtId="6" fontId="6" fillId="2" borderId="0" xfId="0" applyNumberFormat="1" applyFont="1" applyFill="1" applyBorder="1" applyAlignment="1" applyProtection="1">
      <alignment horizontal="left" vertical="top"/>
    </xf>
    <xf numFmtId="6" fontId="32" fillId="2" borderId="38" xfId="0" applyNumberFormat="1" applyFont="1" applyFill="1" applyBorder="1"/>
    <xf numFmtId="0" fontId="17" fillId="2" borderId="55" xfId="0" applyFont="1" applyFill="1" applyBorder="1" applyAlignment="1" applyProtection="1">
      <alignment horizontal="center" vertical="top" wrapText="1"/>
    </xf>
    <xf numFmtId="6" fontId="36" fillId="2" borderId="56" xfId="0" applyNumberFormat="1" applyFont="1" applyFill="1" applyBorder="1"/>
    <xf numFmtId="6" fontId="32" fillId="2" borderId="56" xfId="0" applyNumberFormat="1" applyFont="1" applyFill="1" applyBorder="1"/>
    <xf numFmtId="6" fontId="32" fillId="2" borderId="57" xfId="0" applyNumberFormat="1" applyFont="1" applyFill="1" applyBorder="1"/>
    <xf numFmtId="0" fontId="17" fillId="2" borderId="64" xfId="0" applyNumberFormat="1" applyFont="1" applyFill="1" applyBorder="1" applyAlignment="1" applyProtection="1">
      <alignment horizontal="center" vertical="center"/>
    </xf>
    <xf numFmtId="0" fontId="66" fillId="2" borderId="36" xfId="0" applyNumberFormat="1" applyFont="1" applyFill="1" applyBorder="1" applyAlignment="1">
      <alignment horizontal="center" vertical="center" wrapText="1"/>
    </xf>
    <xf numFmtId="0" fontId="17" fillId="2" borderId="37" xfId="0" applyNumberFormat="1" applyFont="1" applyFill="1" applyBorder="1" applyAlignment="1">
      <alignment horizontal="center" vertical="center" wrapText="1"/>
    </xf>
    <xf numFmtId="0" fontId="17" fillId="2" borderId="63" xfId="0" applyNumberFormat="1" applyFont="1" applyFill="1" applyBorder="1" applyAlignment="1">
      <alignment horizontal="center" vertical="center" wrapText="1"/>
    </xf>
    <xf numFmtId="0" fontId="32" fillId="2" borderId="64" xfId="0" applyNumberFormat="1" applyFont="1" applyFill="1" applyBorder="1" applyAlignment="1">
      <alignment horizontal="center" vertical="center"/>
    </xf>
    <xf numFmtId="0" fontId="66" fillId="2" borderId="36" xfId="0" applyNumberFormat="1" applyFont="1" applyFill="1" applyBorder="1" applyAlignment="1">
      <alignment horizontal="center" vertical="center"/>
    </xf>
    <xf numFmtId="0" fontId="32" fillId="2" borderId="35" xfId="0" applyNumberFormat="1" applyFont="1" applyFill="1" applyBorder="1" applyAlignment="1">
      <alignment horizontal="center" vertical="center"/>
    </xf>
    <xf numFmtId="0" fontId="32" fillId="2" borderId="63" xfId="0" applyNumberFormat="1" applyFont="1" applyFill="1" applyBorder="1" applyAlignment="1">
      <alignment horizontal="center" vertical="center"/>
    </xf>
    <xf numFmtId="0" fontId="17" fillId="2" borderId="16" xfId="0" applyFont="1" applyFill="1" applyBorder="1" applyAlignment="1" applyProtection="1">
      <alignment horizontal="center" vertical="center" wrapText="1"/>
    </xf>
    <xf numFmtId="0" fontId="17" fillId="2" borderId="4" xfId="0" applyFont="1" applyFill="1" applyBorder="1" applyAlignment="1" applyProtection="1">
      <alignment horizontal="center" vertical="center" wrapText="1"/>
    </xf>
    <xf numFmtId="6" fontId="66" fillId="2" borderId="68" xfId="0" applyNumberFormat="1" applyFont="1" applyFill="1" applyBorder="1"/>
    <xf numFmtId="6" fontId="66" fillId="2" borderId="0" xfId="0" applyNumberFormat="1" applyFont="1" applyFill="1" applyBorder="1"/>
    <xf numFmtId="6" fontId="32" fillId="2" borderId="0" xfId="0" applyNumberFormat="1" applyFont="1" applyFill="1" applyBorder="1" applyAlignment="1">
      <alignment horizontal="left"/>
    </xf>
    <xf numFmtId="0" fontId="5" fillId="2" borderId="0" xfId="0" applyFont="1" applyFill="1" applyBorder="1" applyAlignment="1" applyProtection="1">
      <alignment horizontal="left" wrapText="1"/>
    </xf>
    <xf numFmtId="6" fontId="5" fillId="2" borderId="0" xfId="1" applyNumberFormat="1" applyFont="1" applyFill="1" applyBorder="1" applyAlignment="1" applyProtection="1">
      <alignment horizontal="center" vertical="center"/>
    </xf>
    <xf numFmtId="6" fontId="5" fillId="2" borderId="0" xfId="1" applyNumberFormat="1" applyFont="1" applyFill="1" applyBorder="1" applyAlignment="1" applyProtection="1">
      <alignment horizontal="right" vertical="center"/>
    </xf>
    <xf numFmtId="6" fontId="5" fillId="2" borderId="0" xfId="0" applyNumberFormat="1" applyFont="1" applyFill="1" applyBorder="1" applyAlignment="1" applyProtection="1">
      <alignment wrapText="1"/>
    </xf>
    <xf numFmtId="0" fontId="6" fillId="2" borderId="0" xfId="0" applyFont="1" applyFill="1" applyAlignment="1"/>
    <xf numFmtId="0" fontId="6" fillId="2" borderId="68" xfId="0" applyFont="1" applyFill="1" applyBorder="1"/>
    <xf numFmtId="0" fontId="5" fillId="2" borderId="4" xfId="0" applyFont="1" applyFill="1" applyBorder="1" applyAlignment="1" applyProtection="1">
      <alignment horizontal="center" vertical="center" wrapText="1"/>
    </xf>
    <xf numFmtId="6" fontId="5" fillId="2" borderId="4" xfId="1" applyNumberFormat="1" applyFont="1" applyFill="1" applyBorder="1" applyAlignment="1" applyProtection="1">
      <alignment horizontal="center" vertical="center" wrapText="1"/>
    </xf>
    <xf numFmtId="0" fontId="32" fillId="2" borderId="0" xfId="0" applyNumberFormat="1" applyFont="1" applyFill="1" applyBorder="1"/>
    <xf numFmtId="0" fontId="17" fillId="2" borderId="4" xfId="0" applyNumberFormat="1" applyFont="1" applyFill="1" applyBorder="1" applyAlignment="1" applyProtection="1">
      <alignment horizontal="center" vertical="center" wrapText="1"/>
    </xf>
    <xf numFmtId="6" fontId="17" fillId="2" borderId="4" xfId="1" applyNumberFormat="1" applyFont="1" applyFill="1" applyBorder="1" applyAlignment="1" applyProtection="1">
      <alignment horizontal="center" vertical="center" wrapText="1"/>
    </xf>
    <xf numFmtId="6" fontId="32" fillId="2" borderId="0" xfId="1" applyNumberFormat="1" applyFont="1" applyFill="1" applyBorder="1" applyAlignment="1">
      <alignment horizontal="right"/>
    </xf>
    <xf numFmtId="0" fontId="32" fillId="5" borderId="0" xfId="0" applyNumberFormat="1" applyFont="1" applyFill="1" applyBorder="1" applyAlignment="1" applyProtection="1">
      <alignment horizontal="left"/>
    </xf>
    <xf numFmtId="0" fontId="32" fillId="5" borderId="0" xfId="0" applyFont="1" applyFill="1" applyBorder="1" applyAlignment="1" applyProtection="1">
      <alignment horizontal="left" wrapText="1"/>
    </xf>
    <xf numFmtId="0" fontId="32" fillId="5" borderId="0" xfId="0" applyNumberFormat="1" applyFont="1" applyFill="1" applyBorder="1" applyAlignment="1" applyProtection="1">
      <alignment horizontal="left" vertical="top"/>
    </xf>
    <xf numFmtId="0" fontId="32" fillId="3" borderId="0" xfId="0" applyNumberFormat="1" applyFont="1" applyFill="1" applyBorder="1" applyAlignment="1" applyProtection="1">
      <alignment horizontal="left" vertical="top"/>
    </xf>
    <xf numFmtId="0" fontId="32" fillId="3" borderId="0" xfId="0" applyFont="1" applyFill="1" applyBorder="1" applyAlignment="1" applyProtection="1">
      <alignment horizontal="left" wrapText="1"/>
    </xf>
    <xf numFmtId="0" fontId="32" fillId="14" borderId="0" xfId="0" applyNumberFormat="1" applyFont="1" applyFill="1" applyBorder="1" applyAlignment="1" applyProtection="1">
      <alignment horizontal="left" vertical="top"/>
    </xf>
    <xf numFmtId="0" fontId="32" fillId="14" borderId="0" xfId="0" applyFont="1" applyFill="1" applyBorder="1" applyAlignment="1" applyProtection="1">
      <alignment horizontal="left" wrapText="1"/>
    </xf>
    <xf numFmtId="0" fontId="32" fillId="11" borderId="0" xfId="0" applyNumberFormat="1" applyFont="1" applyFill="1" applyBorder="1" applyAlignment="1" applyProtection="1">
      <alignment horizontal="left" vertical="top"/>
    </xf>
    <xf numFmtId="0" fontId="32" fillId="11" borderId="0" xfId="0" applyFont="1" applyFill="1" applyBorder="1" applyAlignment="1" applyProtection="1">
      <alignment horizontal="left" wrapText="1"/>
    </xf>
    <xf numFmtId="0" fontId="32" fillId="15" borderId="0" xfId="0" applyNumberFormat="1" applyFont="1" applyFill="1" applyBorder="1" applyAlignment="1" applyProtection="1">
      <alignment horizontal="left" vertical="top"/>
    </xf>
    <xf numFmtId="0" fontId="32" fillId="15" borderId="0" xfId="0" applyFont="1" applyFill="1" applyBorder="1" applyAlignment="1" applyProtection="1">
      <alignment horizontal="left" wrapText="1"/>
    </xf>
    <xf numFmtId="6" fontId="32" fillId="2" borderId="52" xfId="0" applyNumberFormat="1" applyFont="1" applyFill="1" applyBorder="1" applyAlignment="1">
      <alignment horizontal="center"/>
    </xf>
    <xf numFmtId="6" fontId="32" fillId="2" borderId="0" xfId="0" applyNumberFormat="1" applyFont="1" applyFill="1" applyBorder="1" applyAlignment="1">
      <alignment horizontal="right"/>
    </xf>
    <xf numFmtId="0" fontId="6" fillId="2" borderId="0" xfId="0" applyFont="1" applyFill="1" applyBorder="1" applyAlignment="1"/>
    <xf numFmtId="0" fontId="106" fillId="2" borderId="0" xfId="0" applyNumberFormat="1" applyFont="1" applyFill="1" applyBorder="1" applyAlignment="1" applyProtection="1">
      <alignment horizontal="left" vertical="center"/>
    </xf>
    <xf numFmtId="0" fontId="106" fillId="2" borderId="0" xfId="0" applyNumberFormat="1" applyFont="1" applyFill="1" applyBorder="1" applyAlignment="1" applyProtection="1">
      <alignment horizontal="left" wrapText="1"/>
    </xf>
    <xf numFmtId="0" fontId="106" fillId="2" borderId="0" xfId="1" applyNumberFormat="1" applyFont="1" applyFill="1" applyBorder="1" applyAlignment="1" applyProtection="1">
      <alignment horizontal="center" wrapText="1"/>
    </xf>
    <xf numFmtId="0" fontId="106" fillId="2" borderId="0" xfId="1" applyNumberFormat="1" applyFont="1" applyFill="1" applyBorder="1" applyAlignment="1" applyProtection="1">
      <alignment horizontal="center" vertical="center"/>
    </xf>
    <xf numFmtId="0" fontId="106" fillId="2" borderId="0" xfId="1" applyNumberFormat="1" applyFont="1" applyFill="1" applyBorder="1" applyAlignment="1" applyProtection="1">
      <alignment horizontal="right" vertical="center"/>
    </xf>
    <xf numFmtId="0" fontId="106" fillId="2" borderId="0" xfId="0" applyNumberFormat="1" applyFont="1" applyFill="1" applyBorder="1" applyAlignment="1" applyProtection="1">
      <alignment horizontal="center" wrapText="1"/>
    </xf>
    <xf numFmtId="0" fontId="18" fillId="2" borderId="0" xfId="0" applyNumberFormat="1" applyFont="1" applyFill="1" applyBorder="1"/>
    <xf numFmtId="6" fontId="17" fillId="2" borderId="0" xfId="0" applyNumberFormat="1" applyFont="1" applyFill="1" applyBorder="1" applyAlignment="1">
      <alignment horizontal="center"/>
    </xf>
    <xf numFmtId="6" fontId="10" fillId="2" borderId="0" xfId="0" applyNumberFormat="1" applyFont="1" applyFill="1"/>
    <xf numFmtId="0" fontId="3" fillId="2" borderId="0" xfId="0" applyFont="1" applyFill="1" applyAlignment="1">
      <alignment horizontal="left"/>
    </xf>
    <xf numFmtId="0" fontId="31" fillId="2" borderId="0" xfId="0" applyFont="1" applyFill="1" applyAlignment="1">
      <alignment horizontal="left"/>
    </xf>
    <xf numFmtId="0" fontId="31" fillId="2" borderId="0" xfId="0" applyFont="1" applyFill="1" applyAlignment="1">
      <alignment horizontal="left" wrapText="1"/>
    </xf>
    <xf numFmtId="6" fontId="31" fillId="2" borderId="0" xfId="0" applyNumberFormat="1" applyFont="1" applyFill="1"/>
    <xf numFmtId="0" fontId="108" fillId="2" borderId="0" xfId="0" applyFont="1" applyFill="1"/>
    <xf numFmtId="0" fontId="1" fillId="2" borderId="0" xfId="0" applyNumberFormat="1" applyFont="1" applyFill="1" applyAlignment="1">
      <alignment horizontal="left"/>
    </xf>
    <xf numFmtId="0" fontId="1" fillId="2" borderId="0" xfId="0" applyNumberFormat="1" applyFont="1" applyFill="1" applyAlignment="1">
      <alignment horizontal="left" wrapText="1"/>
    </xf>
    <xf numFmtId="0" fontId="30" fillId="2" borderId="14" xfId="0" applyNumberFormat="1" applyFont="1" applyFill="1" applyBorder="1" applyAlignment="1">
      <alignment horizontal="center"/>
    </xf>
    <xf numFmtId="0" fontId="30" fillId="2" borderId="59" xfId="0" applyNumberFormat="1" applyFont="1" applyFill="1" applyBorder="1" applyAlignment="1">
      <alignment horizontal="center"/>
    </xf>
    <xf numFmtId="0" fontId="35" fillId="2" borderId="20" xfId="0" applyNumberFormat="1" applyFont="1" applyFill="1" applyBorder="1" applyAlignment="1">
      <alignment horizontal="center"/>
    </xf>
    <xf numFmtId="0" fontId="30" fillId="2" borderId="22" xfId="0" applyNumberFormat="1" applyFont="1" applyFill="1" applyBorder="1" applyAlignment="1">
      <alignment horizontal="center"/>
    </xf>
    <xf numFmtId="0" fontId="30" fillId="2" borderId="20" xfId="0" applyNumberFormat="1" applyFont="1" applyFill="1" applyBorder="1" applyAlignment="1">
      <alignment horizontal="center"/>
    </xf>
    <xf numFmtId="0" fontId="69" fillId="2" borderId="54" xfId="0" applyNumberFormat="1" applyFont="1" applyFill="1" applyBorder="1"/>
    <xf numFmtId="0" fontId="70" fillId="2" borderId="0" xfId="0" applyNumberFormat="1" applyFont="1" applyFill="1"/>
    <xf numFmtId="6" fontId="35" fillId="2" borderId="59" xfId="0" applyNumberFormat="1" applyFont="1" applyFill="1" applyBorder="1" applyAlignment="1">
      <alignment horizontal="center" vertical="center" wrapText="1"/>
    </xf>
    <xf numFmtId="0" fontId="35" fillId="2" borderId="67" xfId="0" applyFont="1" applyFill="1" applyBorder="1" applyAlignment="1">
      <alignment horizontal="center" vertical="center"/>
    </xf>
    <xf numFmtId="0" fontId="30" fillId="2" borderId="0" xfId="0" applyFont="1" applyFill="1" applyBorder="1" applyAlignment="1">
      <alignment vertical="center"/>
    </xf>
    <xf numFmtId="0" fontId="70" fillId="2" borderId="14" xfId="0" applyFont="1" applyFill="1" applyBorder="1" applyAlignment="1">
      <alignment horizontal="left"/>
    </xf>
    <xf numFmtId="0" fontId="70" fillId="2" borderId="13" xfId="0" applyFont="1" applyFill="1" applyBorder="1" applyAlignment="1">
      <alignment horizontal="left" wrapText="1"/>
    </xf>
    <xf numFmtId="0" fontId="70" fillId="2" borderId="22" xfId="0" applyFont="1" applyFill="1" applyBorder="1" applyAlignment="1">
      <alignment horizontal="left"/>
    </xf>
    <xf numFmtId="0" fontId="70" fillId="2" borderId="47" xfId="0" applyFont="1" applyFill="1" applyBorder="1" applyAlignment="1">
      <alignment horizontal="left" wrapText="1"/>
    </xf>
    <xf numFmtId="0" fontId="69" fillId="2" borderId="0" xfId="0" applyFont="1" applyFill="1" applyBorder="1" applyAlignment="1">
      <alignment vertical="center"/>
    </xf>
    <xf numFmtId="0" fontId="70" fillId="2" borderId="34" xfId="0" applyFont="1" applyFill="1" applyBorder="1" applyAlignment="1">
      <alignment horizontal="left"/>
    </xf>
    <xf numFmtId="0" fontId="70" fillId="2" borderId="29" xfId="0" applyFont="1" applyFill="1" applyBorder="1" applyAlignment="1">
      <alignment horizontal="left" wrapText="1"/>
    </xf>
    <xf numFmtId="0" fontId="70" fillId="2" borderId="31" xfId="0" applyFont="1" applyFill="1" applyBorder="1" applyAlignment="1">
      <alignment horizontal="left"/>
    </xf>
    <xf numFmtId="0" fontId="70" fillId="2" borderId="32" xfId="0" applyFont="1" applyFill="1" applyBorder="1" applyAlignment="1">
      <alignment horizontal="left" wrapText="1"/>
    </xf>
    <xf numFmtId="0" fontId="70" fillId="2" borderId="0" xfId="0" applyFont="1" applyFill="1" applyBorder="1" applyAlignment="1" applyProtection="1">
      <alignment horizontal="left" vertical="center"/>
    </xf>
    <xf numFmtId="6" fontId="69" fillId="2" borderId="52" xfId="0" applyNumberFormat="1" applyFont="1" applyFill="1" applyBorder="1"/>
    <xf numFmtId="0" fontId="70" fillId="2" borderId="52" xfId="0" applyFont="1" applyFill="1" applyBorder="1"/>
    <xf numFmtId="0" fontId="70" fillId="2" borderId="0" xfId="0" applyNumberFormat="1" applyFont="1" applyFill="1" applyAlignment="1">
      <alignment horizontal="left"/>
    </xf>
    <xf numFmtId="0" fontId="70" fillId="2" borderId="0" xfId="0" applyFont="1" applyFill="1" applyAlignment="1">
      <alignment horizontal="left" vertical="center" wrapText="1"/>
    </xf>
    <xf numFmtId="0" fontId="70" fillId="2" borderId="2" xfId="0" applyNumberFormat="1" applyFont="1" applyFill="1" applyBorder="1" applyAlignment="1" applyProtection="1">
      <alignment horizontal="left" vertical="top"/>
    </xf>
    <xf numFmtId="0" fontId="70" fillId="2" borderId="0" xfId="0" applyFont="1" applyFill="1" applyBorder="1" applyAlignment="1" applyProtection="1">
      <alignment horizontal="left" vertical="center" wrapText="1"/>
    </xf>
    <xf numFmtId="0" fontId="70" fillId="2" borderId="0" xfId="0" applyNumberFormat="1" applyFont="1" applyFill="1" applyBorder="1" applyAlignment="1" applyProtection="1">
      <alignment horizontal="left" vertical="top"/>
    </xf>
    <xf numFmtId="0" fontId="69" fillId="2" borderId="0" xfId="0" applyFont="1" applyFill="1" applyBorder="1"/>
    <xf numFmtId="6" fontId="70" fillId="2" borderId="0" xfId="0" applyNumberFormat="1" applyFont="1" applyFill="1" applyAlignment="1">
      <alignment horizontal="left" vertical="center" wrapText="1"/>
    </xf>
    <xf numFmtId="0" fontId="70" fillId="2" borderId="0" xfId="0" applyNumberFormat="1" applyFont="1" applyFill="1" applyBorder="1" applyAlignment="1">
      <alignment horizontal="left"/>
    </xf>
    <xf numFmtId="6" fontId="70" fillId="2" borderId="0" xfId="0" applyNumberFormat="1" applyFont="1" applyFill="1" applyBorder="1" applyAlignment="1">
      <alignment horizontal="left" vertical="center" wrapText="1"/>
    </xf>
    <xf numFmtId="0" fontId="70" fillId="2" borderId="52" xfId="0" applyNumberFormat="1" applyFont="1" applyFill="1" applyBorder="1" applyAlignment="1">
      <alignment horizontal="left"/>
    </xf>
    <xf numFmtId="6" fontId="70" fillId="2" borderId="52" xfId="0" applyNumberFormat="1" applyFont="1" applyFill="1" applyBorder="1" applyAlignment="1">
      <alignment horizontal="left" vertical="center" wrapText="1"/>
    </xf>
    <xf numFmtId="0" fontId="3" fillId="2" borderId="0" xfId="0" applyFont="1" applyFill="1" applyAlignment="1">
      <alignment horizontal="left" wrapText="1"/>
    </xf>
    <xf numFmtId="0" fontId="3" fillId="2" borderId="0" xfId="0" applyFont="1" applyFill="1" applyBorder="1" applyAlignment="1">
      <alignment horizontal="left" wrapText="1"/>
    </xf>
    <xf numFmtId="6" fontId="69" fillId="2" borderId="0" xfId="0" applyNumberFormat="1" applyFont="1" applyFill="1" applyAlignment="1">
      <alignment vertical="center"/>
    </xf>
    <xf numFmtId="0" fontId="109" fillId="2" borderId="0" xfId="0" applyFont="1" applyFill="1" applyAlignment="1">
      <alignment horizontal="left"/>
    </xf>
    <xf numFmtId="0" fontId="80" fillId="2" borderId="0" xfId="0" applyFont="1" applyFill="1" applyAlignment="1">
      <alignment horizontal="left" vertical="top"/>
    </xf>
    <xf numFmtId="0" fontId="70" fillId="3" borderId="22" xfId="0" applyFont="1" applyFill="1" applyBorder="1" applyAlignment="1">
      <alignment horizontal="left"/>
    </xf>
    <xf numFmtId="0" fontId="70" fillId="3" borderId="47" xfId="0" applyFont="1" applyFill="1" applyBorder="1" applyAlignment="1">
      <alignment horizontal="left" wrapText="1"/>
    </xf>
    <xf numFmtId="0" fontId="69" fillId="3" borderId="0" xfId="0" applyFont="1" applyFill="1" applyBorder="1" applyAlignment="1">
      <alignment vertical="center"/>
    </xf>
    <xf numFmtId="6" fontId="70" fillId="3" borderId="0" xfId="0" applyNumberFormat="1" applyFont="1" applyFill="1" applyAlignment="1">
      <alignment vertical="center"/>
    </xf>
    <xf numFmtId="6" fontId="69" fillId="3" borderId="0" xfId="0" applyNumberFormat="1" applyFont="1" applyFill="1"/>
    <xf numFmtId="0" fontId="70" fillId="3" borderId="34" xfId="0" applyFont="1" applyFill="1" applyBorder="1" applyAlignment="1">
      <alignment horizontal="left"/>
    </xf>
    <xf numFmtId="0" fontId="70" fillId="3" borderId="29" xfId="0" applyFont="1" applyFill="1" applyBorder="1" applyAlignment="1">
      <alignment horizontal="left" wrapText="1"/>
    </xf>
    <xf numFmtId="0" fontId="70" fillId="3" borderId="31" xfId="0" applyFont="1" applyFill="1" applyBorder="1" applyAlignment="1">
      <alignment horizontal="left"/>
    </xf>
    <xf numFmtId="0" fontId="70" fillId="3" borderId="32" xfId="0" applyFont="1" applyFill="1" applyBorder="1" applyAlignment="1">
      <alignment horizontal="left" wrapText="1"/>
    </xf>
    <xf numFmtId="0" fontId="69" fillId="3" borderId="34" xfId="0" applyFont="1" applyFill="1" applyBorder="1" applyAlignment="1">
      <alignment vertical="center"/>
    </xf>
    <xf numFmtId="0" fontId="70" fillId="3" borderId="14" xfId="0" applyFont="1" applyFill="1" applyBorder="1" applyAlignment="1">
      <alignment horizontal="left"/>
    </xf>
    <xf numFmtId="0" fontId="70" fillId="3" borderId="13" xfId="0" applyFont="1" applyFill="1" applyBorder="1" applyAlignment="1">
      <alignment horizontal="left" wrapText="1"/>
    </xf>
    <xf numFmtId="0" fontId="70" fillId="3" borderId="0" xfId="0" applyFont="1" applyFill="1" applyBorder="1" applyAlignment="1">
      <alignment horizontal="left"/>
    </xf>
    <xf numFmtId="0" fontId="70" fillId="3" borderId="0" xfId="0" applyFont="1" applyFill="1" applyBorder="1" applyAlignment="1">
      <alignment horizontal="left" wrapText="1"/>
    </xf>
    <xf numFmtId="0" fontId="69" fillId="3" borderId="0" xfId="0" applyFont="1" applyFill="1"/>
    <xf numFmtId="0" fontId="70" fillId="3" borderId="8" xfId="0" applyFont="1" applyFill="1" applyBorder="1" applyAlignment="1" applyProtection="1">
      <alignment horizontal="left" vertical="center"/>
    </xf>
    <xf numFmtId="0" fontId="70" fillId="3" borderId="8" xfId="0" applyFont="1" applyFill="1" applyBorder="1" applyAlignment="1" applyProtection="1">
      <alignment horizontal="left" wrapText="1"/>
    </xf>
    <xf numFmtId="0" fontId="70" fillId="3" borderId="0" xfId="0" applyFont="1" applyFill="1" applyAlignment="1">
      <alignment horizontal="left" wrapText="1"/>
    </xf>
    <xf numFmtId="0" fontId="70" fillId="2" borderId="0" xfId="0" applyFont="1" applyFill="1" applyBorder="1" applyAlignment="1" applyProtection="1">
      <alignment horizontal="center" vertical="center"/>
    </xf>
    <xf numFmtId="0" fontId="69" fillId="2" borderId="0" xfId="0" applyFont="1" applyFill="1" applyAlignment="1">
      <alignment vertical="center"/>
    </xf>
    <xf numFmtId="0" fontId="70" fillId="2" borderId="52" xfId="0" applyFont="1" applyFill="1" applyBorder="1" applyAlignment="1" applyProtection="1">
      <alignment horizontal="center" vertical="center"/>
    </xf>
    <xf numFmtId="0" fontId="70" fillId="2" borderId="52" xfId="0" applyFont="1" applyFill="1" applyBorder="1" applyAlignment="1" applyProtection="1">
      <alignment horizontal="left" vertical="center" wrapText="1"/>
    </xf>
    <xf numFmtId="6" fontId="69" fillId="2" borderId="52" xfId="0" applyNumberFormat="1" applyFont="1" applyFill="1" applyBorder="1" applyAlignment="1">
      <alignment vertical="center"/>
    </xf>
    <xf numFmtId="6" fontId="70" fillId="2" borderId="52" xfId="0" applyNumberFormat="1" applyFont="1" applyFill="1" applyBorder="1" applyAlignment="1">
      <alignment vertical="center"/>
    </xf>
    <xf numFmtId="0" fontId="69" fillId="2" borderId="52" xfId="0" applyFont="1" applyFill="1" applyBorder="1" applyAlignment="1">
      <alignment vertical="center"/>
    </xf>
    <xf numFmtId="0" fontId="70" fillId="3" borderId="0" xfId="0" applyFont="1" applyFill="1" applyAlignment="1">
      <alignment horizontal="left" vertical="center"/>
    </xf>
    <xf numFmtId="0" fontId="70" fillId="3" borderId="0" xfId="0" applyFont="1" applyFill="1" applyAlignment="1">
      <alignment horizontal="left" vertical="center" wrapText="1"/>
    </xf>
    <xf numFmtId="6" fontId="69" fillId="3" borderId="0" xfId="0" applyNumberFormat="1" applyFont="1" applyFill="1" applyAlignment="1">
      <alignment vertical="center"/>
    </xf>
    <xf numFmtId="0" fontId="37" fillId="2" borderId="0" xfId="0" applyNumberFormat="1" applyFont="1" applyFill="1" applyAlignment="1">
      <alignment horizontal="left"/>
    </xf>
    <xf numFmtId="6" fontId="66" fillId="2" borderId="0" xfId="0" applyNumberFormat="1" applyFont="1" applyFill="1"/>
    <xf numFmtId="0" fontId="70" fillId="3" borderId="0" xfId="0" applyNumberFormat="1" applyFont="1" applyFill="1" applyAlignment="1">
      <alignment horizontal="left"/>
    </xf>
    <xf numFmtId="6" fontId="22" fillId="2" borderId="0" xfId="1" applyNumberFormat="1" applyFont="1" applyFill="1" applyBorder="1" applyAlignment="1">
      <alignment horizontal="center"/>
    </xf>
    <xf numFmtId="6" fontId="7" fillId="2" borderId="0" xfId="0" applyNumberFormat="1" applyFont="1" applyFill="1" applyBorder="1" applyAlignment="1">
      <alignment horizontal="center"/>
    </xf>
    <xf numFmtId="6" fontId="1" fillId="2" borderId="0" xfId="1" applyNumberFormat="1" applyFont="1" applyFill="1" applyBorder="1" applyAlignment="1">
      <alignment horizontal="left"/>
    </xf>
    <xf numFmtId="0" fontId="17" fillId="0" borderId="0" xfId="0" applyNumberFormat="1" applyFont="1" applyFill="1" applyBorder="1" applyAlignment="1">
      <alignment horizontal="center" vertical="center" wrapText="1"/>
    </xf>
    <xf numFmtId="0" fontId="32" fillId="0" borderId="0" xfId="0" applyNumberFormat="1" applyFont="1" applyFill="1" applyBorder="1"/>
    <xf numFmtId="0" fontId="32" fillId="0" borderId="0" xfId="0" applyFont="1" applyFill="1" applyBorder="1" applyAlignment="1">
      <alignment horizontal="center" vertical="center" wrapText="1"/>
    </xf>
    <xf numFmtId="0" fontId="17" fillId="6" borderId="68" xfId="0" applyFont="1" applyFill="1" applyBorder="1" applyAlignment="1"/>
    <xf numFmtId="0" fontId="17" fillId="6" borderId="68" xfId="0" applyFont="1" applyFill="1" applyBorder="1" applyAlignment="1">
      <alignment horizontal="center" wrapText="1"/>
    </xf>
    <xf numFmtId="6" fontId="32" fillId="6" borderId="68" xfId="0" applyNumberFormat="1" applyFont="1" applyFill="1" applyBorder="1" applyAlignment="1">
      <alignment horizontal="center"/>
    </xf>
    <xf numFmtId="0" fontId="32" fillId="6" borderId="68" xfId="0" applyFont="1" applyFill="1" applyBorder="1"/>
    <xf numFmtId="0" fontId="32" fillId="6" borderId="68" xfId="0" applyFont="1" applyFill="1" applyBorder="1" applyAlignment="1">
      <alignment horizontal="left"/>
    </xf>
    <xf numFmtId="6" fontId="32" fillId="6" borderId="68" xfId="1" applyNumberFormat="1" applyFont="1" applyFill="1" applyBorder="1" applyAlignment="1">
      <alignment horizontal="center"/>
    </xf>
    <xf numFmtId="0" fontId="17" fillId="16" borderId="0" xfId="0" applyNumberFormat="1" applyFont="1" applyFill="1" applyBorder="1" applyAlignment="1">
      <alignment horizontal="center" vertical="center" wrapText="1"/>
    </xf>
    <xf numFmtId="0" fontId="110" fillId="16" borderId="0" xfId="0" applyNumberFormat="1" applyFont="1" applyFill="1" applyBorder="1" applyAlignment="1">
      <alignment horizontal="center" vertical="center" wrapText="1"/>
    </xf>
    <xf numFmtId="0" fontId="17" fillId="16" borderId="22" xfId="0" applyNumberFormat="1" applyFont="1" applyFill="1" applyBorder="1" applyAlignment="1">
      <alignment horizontal="center" vertical="center" wrapText="1"/>
    </xf>
    <xf numFmtId="0" fontId="17" fillId="16" borderId="20" xfId="0" applyNumberFormat="1" applyFont="1" applyFill="1" applyBorder="1" applyAlignment="1">
      <alignment horizontal="center" vertical="center" wrapText="1"/>
    </xf>
    <xf numFmtId="0" fontId="17" fillId="16" borderId="47" xfId="0" applyNumberFormat="1" applyFont="1" applyFill="1" applyBorder="1" applyAlignment="1">
      <alignment horizontal="center" vertical="center" wrapText="1"/>
    </xf>
    <xf numFmtId="6" fontId="17" fillId="16" borderId="20" xfId="0" applyNumberFormat="1" applyFont="1" applyFill="1" applyBorder="1" applyAlignment="1">
      <alignment horizontal="center" vertical="center" wrapText="1"/>
    </xf>
    <xf numFmtId="6" fontId="17" fillId="16" borderId="47" xfId="0" applyNumberFormat="1" applyFont="1" applyFill="1" applyBorder="1" applyAlignment="1">
      <alignment horizontal="center" vertical="center" wrapText="1"/>
    </xf>
    <xf numFmtId="6" fontId="17" fillId="16" borderId="22" xfId="0" applyNumberFormat="1" applyFont="1" applyFill="1" applyBorder="1" applyAlignment="1">
      <alignment horizontal="center" vertical="center" wrapText="1"/>
    </xf>
    <xf numFmtId="0" fontId="32" fillId="16" borderId="0" xfId="0" applyFont="1" applyFill="1" applyBorder="1" applyAlignment="1" applyProtection="1">
      <alignment vertical="center" wrapText="1"/>
    </xf>
    <xf numFmtId="0" fontId="76" fillId="16" borderId="0" xfId="1" applyNumberFormat="1" applyFont="1" applyFill="1" applyBorder="1" applyAlignment="1">
      <alignment horizontal="center" wrapText="1"/>
    </xf>
    <xf numFmtId="0" fontId="32" fillId="16" borderId="34" xfId="0" applyNumberFormat="1" applyFont="1" applyFill="1" applyBorder="1" applyAlignment="1">
      <alignment horizontal="center"/>
    </xf>
    <xf numFmtId="0" fontId="32" fillId="16" borderId="0" xfId="0" applyNumberFormat="1" applyFont="1" applyFill="1" applyBorder="1" applyAlignment="1">
      <alignment horizontal="center"/>
    </xf>
    <xf numFmtId="0" fontId="32" fillId="16" borderId="29" xfId="0" applyNumberFormat="1" applyFont="1" applyFill="1" applyBorder="1" applyAlignment="1">
      <alignment horizontal="center"/>
    </xf>
    <xf numFmtId="0" fontId="17" fillId="16" borderId="52" xfId="0" applyNumberFormat="1" applyFont="1" applyFill="1" applyBorder="1" applyAlignment="1">
      <alignment horizontal="center"/>
    </xf>
    <xf numFmtId="0" fontId="17" fillId="16" borderId="32" xfId="0" applyNumberFormat="1" applyFont="1" applyFill="1" applyBorder="1" applyAlignment="1">
      <alignment horizontal="center"/>
    </xf>
    <xf numFmtId="0" fontId="17" fillId="16" borderId="31" xfId="0" applyNumberFormat="1" applyFont="1" applyFill="1" applyBorder="1" applyAlignment="1">
      <alignment horizontal="center"/>
    </xf>
    <xf numFmtId="0" fontId="17" fillId="16" borderId="29" xfId="0" applyNumberFormat="1" applyFont="1" applyFill="1" applyBorder="1" applyAlignment="1">
      <alignment horizontal="center"/>
    </xf>
    <xf numFmtId="0" fontId="17" fillId="16" borderId="14" xfId="0" applyFont="1" applyFill="1" applyBorder="1" applyAlignment="1">
      <alignment horizontal="center" vertical="center" wrapText="1"/>
    </xf>
    <xf numFmtId="0" fontId="17" fillId="16" borderId="59" xfId="0" applyFont="1" applyFill="1" applyBorder="1" applyAlignment="1">
      <alignment horizontal="center" vertical="center" wrapText="1"/>
    </xf>
    <xf numFmtId="0" fontId="17" fillId="16" borderId="13" xfId="0" applyFont="1" applyFill="1" applyBorder="1" applyAlignment="1">
      <alignment horizontal="center" vertical="center" wrapText="1"/>
    </xf>
    <xf numFmtId="165" fontId="17" fillId="16" borderId="14" xfId="0" applyNumberFormat="1" applyFont="1" applyFill="1" applyBorder="1" applyAlignment="1">
      <alignment horizontal="center" vertical="center" wrapText="1"/>
    </xf>
    <xf numFmtId="0" fontId="17" fillId="16" borderId="23" xfId="0" applyNumberFormat="1" applyFont="1" applyFill="1" applyBorder="1" applyAlignment="1">
      <alignment horizontal="center" vertical="center"/>
    </xf>
    <xf numFmtId="0" fontId="17" fillId="16" borderId="13" xfId="0" applyNumberFormat="1" applyFont="1" applyFill="1" applyBorder="1" applyAlignment="1">
      <alignment horizontal="center" vertical="center"/>
    </xf>
    <xf numFmtId="0" fontId="17" fillId="16" borderId="65" xfId="0" applyNumberFormat="1" applyFont="1" applyFill="1" applyBorder="1" applyAlignment="1">
      <alignment horizontal="center" vertical="center"/>
    </xf>
    <xf numFmtId="0" fontId="32" fillId="16" borderId="0" xfId="0" applyFont="1" applyFill="1" applyBorder="1" applyAlignment="1" applyProtection="1">
      <alignment horizontal="left" vertical="center" wrapText="1"/>
    </xf>
    <xf numFmtId="0" fontId="32" fillId="16" borderId="0" xfId="0" applyFont="1" applyFill="1" applyBorder="1" applyAlignment="1" applyProtection="1">
      <alignment horizontal="left" wrapText="1"/>
    </xf>
    <xf numFmtId="9" fontId="76" fillId="16" borderId="0" xfId="11" applyFont="1" applyFill="1" applyBorder="1" applyAlignment="1">
      <alignment horizontal="center"/>
    </xf>
    <xf numFmtId="9" fontId="32" fillId="16" borderId="0" xfId="11" applyFont="1" applyFill="1" applyBorder="1" applyAlignment="1">
      <alignment horizontal="center"/>
    </xf>
    <xf numFmtId="10" fontId="32" fillId="16" borderId="0" xfId="11" applyNumberFormat="1" applyFont="1" applyFill="1" applyBorder="1" applyAlignment="1">
      <alignment horizontal="center"/>
    </xf>
    <xf numFmtId="10" fontId="32" fillId="16" borderId="54" xfId="11" applyNumberFormat="1" applyFont="1" applyFill="1" applyBorder="1" applyAlignment="1">
      <alignment horizontal="center"/>
    </xf>
    <xf numFmtId="6" fontId="32" fillId="16" borderId="0" xfId="0" applyNumberFormat="1" applyFont="1" applyFill="1" applyBorder="1" applyAlignment="1">
      <alignment horizontal="center"/>
    </xf>
    <xf numFmtId="9" fontId="32" fillId="16" borderId="39" xfId="11" applyFont="1" applyFill="1" applyBorder="1" applyAlignment="1">
      <alignment horizontal="center"/>
    </xf>
    <xf numFmtId="0" fontId="32" fillId="16" borderId="0" xfId="0" applyFont="1" applyFill="1" applyBorder="1" applyAlignment="1" applyProtection="1">
      <alignment horizontal="left" vertical="center"/>
    </xf>
    <xf numFmtId="10" fontId="32" fillId="16" borderId="39" xfId="11" applyNumberFormat="1" applyFont="1" applyFill="1" applyBorder="1" applyAlignment="1">
      <alignment horizontal="center"/>
    </xf>
    <xf numFmtId="10" fontId="32" fillId="16" borderId="67" xfId="11" applyNumberFormat="1" applyFont="1" applyFill="1" applyBorder="1" applyAlignment="1">
      <alignment horizontal="center"/>
    </xf>
    <xf numFmtId="0" fontId="17" fillId="16" borderId="0" xfId="0" applyFont="1" applyFill="1" applyBorder="1" applyAlignment="1"/>
    <xf numFmtId="9" fontId="76" fillId="16" borderId="0" xfId="11" applyFont="1" applyFill="1" applyBorder="1" applyAlignment="1">
      <alignment horizontal="left" vertical="center" wrapText="1"/>
    </xf>
    <xf numFmtId="6" fontId="32" fillId="16" borderId="0" xfId="0" applyNumberFormat="1" applyFont="1" applyFill="1" applyBorder="1" applyAlignment="1">
      <alignment horizontal="center" wrapText="1"/>
    </xf>
    <xf numFmtId="0" fontId="32" fillId="16" borderId="0" xfId="0" applyFont="1" applyFill="1" applyBorder="1" applyAlignment="1" applyProtection="1">
      <alignment horizontal="left" vertical="top"/>
    </xf>
    <xf numFmtId="9" fontId="32" fillId="16" borderId="67" xfId="11" applyFont="1" applyFill="1" applyBorder="1" applyAlignment="1">
      <alignment horizontal="center"/>
    </xf>
    <xf numFmtId="0" fontId="76" fillId="2" borderId="0" xfId="0" applyFont="1" applyFill="1" applyBorder="1"/>
    <xf numFmtId="0" fontId="17" fillId="2" borderId="0" xfId="0" applyFont="1" applyFill="1" applyBorder="1"/>
    <xf numFmtId="5" fontId="76" fillId="2" borderId="0" xfId="2" applyNumberFormat="1" applyFont="1" applyFill="1" applyBorder="1" applyAlignment="1">
      <alignment horizontal="center"/>
    </xf>
    <xf numFmtId="0" fontId="17" fillId="2" borderId="0" xfId="0" applyNumberFormat="1" applyFont="1" applyFill="1" applyBorder="1" applyAlignment="1">
      <alignment horizontal="center" vertical="center" wrapText="1"/>
    </xf>
    <xf numFmtId="0" fontId="110" fillId="2" borderId="0" xfId="0" applyNumberFormat="1" applyFont="1" applyFill="1" applyBorder="1" applyAlignment="1">
      <alignment horizontal="center" vertical="center" wrapText="1"/>
    </xf>
    <xf numFmtId="0" fontId="17" fillId="2" borderId="22" xfId="0" applyNumberFormat="1" applyFont="1" applyFill="1" applyBorder="1" applyAlignment="1">
      <alignment horizontal="center" vertical="center" wrapText="1"/>
    </xf>
    <xf numFmtId="0" fontId="17" fillId="2" borderId="20" xfId="0" applyNumberFormat="1" applyFont="1" applyFill="1" applyBorder="1" applyAlignment="1">
      <alignment horizontal="center" vertical="center" wrapText="1"/>
    </xf>
    <xf numFmtId="0" fontId="17" fillId="2" borderId="47" xfId="0" applyNumberFormat="1" applyFont="1" applyFill="1" applyBorder="1" applyAlignment="1">
      <alignment horizontal="center" vertical="center" wrapText="1"/>
    </xf>
    <xf numFmtId="6" fontId="17" fillId="2" borderId="20" xfId="0" applyNumberFormat="1" applyFont="1" applyFill="1" applyBorder="1" applyAlignment="1">
      <alignment horizontal="center" vertical="center" wrapText="1"/>
    </xf>
    <xf numFmtId="6" fontId="17" fillId="2" borderId="47" xfId="0" applyNumberFormat="1" applyFont="1" applyFill="1" applyBorder="1" applyAlignment="1">
      <alignment horizontal="center" vertical="center" wrapText="1"/>
    </xf>
    <xf numFmtId="6" fontId="17" fillId="2" borderId="22" xfId="0" applyNumberFormat="1" applyFont="1" applyFill="1" applyBorder="1" applyAlignment="1">
      <alignment horizontal="center" vertical="center" wrapText="1"/>
    </xf>
    <xf numFmtId="0" fontId="32" fillId="2" borderId="0" xfId="0" applyFont="1" applyFill="1" applyBorder="1" applyAlignment="1" applyProtection="1">
      <alignment vertical="center" wrapText="1"/>
    </xf>
    <xf numFmtId="0" fontId="76" fillId="2" borderId="0" xfId="1" applyNumberFormat="1" applyFont="1" applyFill="1" applyBorder="1" applyAlignment="1">
      <alignment horizontal="center" wrapText="1"/>
    </xf>
    <xf numFmtId="0" fontId="32" fillId="2" borderId="34" xfId="0" applyNumberFormat="1" applyFont="1" applyFill="1" applyBorder="1" applyAlignment="1">
      <alignment horizontal="center"/>
    </xf>
    <xf numFmtId="0" fontId="32" fillId="2" borderId="0" xfId="0" applyNumberFormat="1" applyFont="1" applyFill="1" applyBorder="1" applyAlignment="1">
      <alignment horizontal="center"/>
    </xf>
    <xf numFmtId="0" fontId="32" fillId="2" borderId="29" xfId="0" applyNumberFormat="1" applyFont="1" applyFill="1" applyBorder="1" applyAlignment="1">
      <alignment horizontal="center"/>
    </xf>
    <xf numFmtId="0" fontId="17" fillId="2" borderId="52" xfId="0" applyNumberFormat="1" applyFont="1" applyFill="1" applyBorder="1" applyAlignment="1">
      <alignment horizontal="center"/>
    </xf>
    <xf numFmtId="0" fontId="17" fillId="2" borderId="32" xfId="0" applyNumberFormat="1" applyFont="1" applyFill="1" applyBorder="1" applyAlignment="1">
      <alignment horizontal="center"/>
    </xf>
    <xf numFmtId="0" fontId="17" fillId="2" borderId="31" xfId="0" applyNumberFormat="1" applyFont="1" applyFill="1" applyBorder="1" applyAlignment="1">
      <alignment horizontal="center"/>
    </xf>
    <xf numFmtId="5" fontId="110" fillId="2" borderId="0" xfId="2" applyNumberFormat="1"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59" xfId="0" applyFont="1" applyFill="1" applyBorder="1" applyAlignment="1">
      <alignment horizontal="center" vertical="center" wrapText="1"/>
    </xf>
    <xf numFmtId="0" fontId="17" fillId="2" borderId="13" xfId="0" applyFont="1" applyFill="1" applyBorder="1" applyAlignment="1">
      <alignment horizontal="center" vertical="center" wrapText="1"/>
    </xf>
    <xf numFmtId="6" fontId="17" fillId="2" borderId="59" xfId="0" applyNumberFormat="1" applyFont="1" applyFill="1" applyBorder="1" applyAlignment="1">
      <alignment horizontal="center" vertical="center" wrapText="1"/>
    </xf>
    <xf numFmtId="0" fontId="17" fillId="2" borderId="13" xfId="0" applyNumberFormat="1" applyFont="1" applyFill="1" applyBorder="1" applyAlignment="1">
      <alignment horizontal="center" vertical="center"/>
    </xf>
    <xf numFmtId="0" fontId="32" fillId="2" borderId="0" xfId="0" applyFont="1" applyFill="1" applyBorder="1" applyAlignment="1" applyProtection="1">
      <alignment horizontal="left" vertical="center"/>
    </xf>
    <xf numFmtId="0" fontId="32" fillId="2" borderId="52" xfId="0" applyFont="1" applyFill="1" applyBorder="1" applyAlignment="1" applyProtection="1">
      <alignment horizontal="left" vertical="center"/>
    </xf>
    <xf numFmtId="0" fontId="32" fillId="2" borderId="52" xfId="0" applyFont="1" applyFill="1" applyBorder="1"/>
    <xf numFmtId="0" fontId="32" fillId="2" borderId="59" xfId="0" applyFont="1" applyFill="1" applyBorder="1" applyAlignment="1">
      <alignment horizontal="left"/>
    </xf>
    <xf numFmtId="0" fontId="32" fillId="2" borderId="59" xfId="0" applyFont="1" applyFill="1" applyBorder="1" applyAlignment="1">
      <alignment horizontal="left" wrapText="1"/>
    </xf>
    <xf numFmtId="6" fontId="76" fillId="2" borderId="59" xfId="0" applyNumberFormat="1" applyFont="1" applyFill="1" applyBorder="1" applyAlignment="1">
      <alignment horizontal="center" wrapText="1"/>
    </xf>
    <xf numFmtId="6" fontId="32" fillId="2" borderId="59" xfId="0" applyNumberFormat="1" applyFont="1" applyFill="1" applyBorder="1" applyAlignment="1">
      <alignment horizontal="center" wrapText="1"/>
    </xf>
    <xf numFmtId="6" fontId="32" fillId="2" borderId="59" xfId="0" applyNumberFormat="1" applyFont="1" applyFill="1" applyBorder="1" applyAlignment="1">
      <alignment horizontal="center"/>
    </xf>
    <xf numFmtId="0" fontId="32" fillId="2" borderId="59" xfId="0" applyFont="1" applyFill="1" applyBorder="1"/>
    <xf numFmtId="0" fontId="17" fillId="2" borderId="0" xfId="0" applyFont="1" applyFill="1" applyBorder="1" applyAlignment="1"/>
    <xf numFmtId="5" fontId="76" fillId="2" borderId="0" xfId="0" applyNumberFormat="1" applyFont="1" applyFill="1" applyBorder="1" applyAlignment="1">
      <alignment horizontal="left" vertical="center" wrapText="1"/>
    </xf>
    <xf numFmtId="6" fontId="32" fillId="2" borderId="0" xfId="0" applyNumberFormat="1" applyFont="1" applyFill="1" applyBorder="1" applyAlignment="1">
      <alignment horizontal="center" wrapText="1"/>
    </xf>
    <xf numFmtId="5" fontId="76" fillId="2" borderId="0" xfId="0" applyNumberFormat="1" applyFont="1" applyFill="1" applyBorder="1" applyAlignment="1">
      <alignment horizontal="center"/>
    </xf>
    <xf numFmtId="6" fontId="76" fillId="2" borderId="0" xfId="0" applyNumberFormat="1" applyFont="1" applyFill="1" applyBorder="1" applyAlignment="1">
      <alignment horizontal="center"/>
    </xf>
    <xf numFmtId="0" fontId="17" fillId="2" borderId="59" xfId="0" applyFont="1" applyFill="1" applyBorder="1" applyAlignment="1">
      <alignment horizontal="left"/>
    </xf>
    <xf numFmtId="0" fontId="17" fillId="2" borderId="59" xfId="0" applyFont="1" applyFill="1" applyBorder="1" applyAlignment="1">
      <alignment horizontal="left" wrapText="1"/>
    </xf>
    <xf numFmtId="6" fontId="110" fillId="2" borderId="59" xfId="0" applyNumberFormat="1" applyFont="1" applyFill="1" applyBorder="1" applyAlignment="1">
      <alignment horizontal="center" wrapText="1"/>
    </xf>
    <xf numFmtId="6" fontId="17" fillId="2" borderId="59" xfId="0" applyNumberFormat="1" applyFont="1" applyFill="1" applyBorder="1" applyAlignment="1">
      <alignment horizontal="center" wrapText="1"/>
    </xf>
    <xf numFmtId="6" fontId="17" fillId="2" borderId="59" xfId="0" applyNumberFormat="1" applyFont="1" applyFill="1" applyBorder="1" applyAlignment="1">
      <alignment horizontal="center"/>
    </xf>
    <xf numFmtId="0" fontId="17" fillId="2" borderId="59" xfId="0" applyFont="1" applyFill="1" applyBorder="1"/>
    <xf numFmtId="0" fontId="32" fillId="2" borderId="0" xfId="0" applyFont="1" applyFill="1" applyBorder="1" applyAlignment="1">
      <alignment horizontal="left"/>
    </xf>
    <xf numFmtId="6" fontId="76" fillId="2" borderId="0" xfId="1" applyNumberFormat="1" applyFont="1" applyFill="1" applyBorder="1" applyAlignment="1">
      <alignment horizontal="center"/>
    </xf>
    <xf numFmtId="5" fontId="32" fillId="2" borderId="0" xfId="0" applyNumberFormat="1" applyFont="1" applyFill="1" applyBorder="1" applyAlignment="1">
      <alignment horizontal="left" vertical="center" wrapText="1"/>
    </xf>
    <xf numFmtId="0" fontId="110" fillId="2" borderId="0" xfId="0" applyFont="1" applyFill="1" applyBorder="1"/>
    <xf numFmtId="6" fontId="76" fillId="2" borderId="0" xfId="0" applyNumberFormat="1" applyFont="1" applyFill="1" applyBorder="1" applyAlignment="1">
      <alignment horizontal="center" wrapText="1"/>
    </xf>
    <xf numFmtId="0" fontId="17" fillId="2" borderId="0" xfId="0" applyFont="1" applyFill="1" applyBorder="1" applyAlignment="1">
      <alignment horizontal="center" wrapText="1"/>
    </xf>
    <xf numFmtId="6" fontId="32" fillId="2" borderId="0" xfId="1" applyNumberFormat="1" applyFont="1" applyFill="1" applyBorder="1" applyAlignment="1">
      <alignment horizontal="center"/>
    </xf>
    <xf numFmtId="6" fontId="110" fillId="2" borderId="0" xfId="1" applyNumberFormat="1" applyFont="1" applyFill="1" applyBorder="1" applyAlignment="1">
      <alignment horizontal="center"/>
    </xf>
    <xf numFmtId="0" fontId="17" fillId="2" borderId="0" xfId="0" applyFont="1" applyFill="1" applyBorder="1" applyAlignment="1">
      <alignment horizontal="left" wrapText="1"/>
    </xf>
    <xf numFmtId="6" fontId="17" fillId="2" borderId="0" xfId="1" applyNumberFormat="1" applyFont="1" applyFill="1" applyBorder="1" applyAlignment="1">
      <alignment horizontal="center"/>
    </xf>
    <xf numFmtId="0" fontId="24" fillId="2" borderId="0" xfId="0" applyFont="1" applyFill="1" applyBorder="1"/>
    <xf numFmtId="0" fontId="33" fillId="2" borderId="0" xfId="0" applyFont="1" applyFill="1" applyBorder="1"/>
    <xf numFmtId="0" fontId="111" fillId="2" borderId="0" xfId="0" applyFont="1" applyFill="1" applyBorder="1"/>
    <xf numFmtId="5" fontId="24" fillId="2" borderId="0" xfId="2" applyNumberFormat="1" applyFont="1" applyFill="1" applyBorder="1" applyAlignment="1">
      <alignment horizontal="left" vertical="center"/>
    </xf>
    <xf numFmtId="0" fontId="24" fillId="2" borderId="0" xfId="0" applyFont="1" applyFill="1" applyBorder="1" applyAlignment="1">
      <alignment horizontal="left"/>
    </xf>
    <xf numFmtId="5" fontId="111" fillId="2" borderId="0" xfId="2" applyNumberFormat="1" applyFont="1" applyFill="1" applyBorder="1" applyAlignment="1">
      <alignment horizontal="center"/>
    </xf>
    <xf numFmtId="5" fontId="110" fillId="2" borderId="8" xfId="2" applyNumberFormat="1" applyFont="1" applyFill="1" applyBorder="1" applyAlignment="1">
      <alignment horizontal="center" vertical="center" wrapText="1"/>
    </xf>
    <xf numFmtId="0" fontId="112" fillId="2" borderId="0" xfId="0" applyFont="1" applyFill="1" applyBorder="1"/>
    <xf numFmtId="5" fontId="113" fillId="2" borderId="0" xfId="2" applyNumberFormat="1" applyFont="1" applyFill="1" applyBorder="1" applyAlignment="1">
      <alignment horizontal="center"/>
    </xf>
    <xf numFmtId="5" fontId="76" fillId="2" borderId="0" xfId="2" applyNumberFormat="1" applyFont="1" applyFill="1" applyBorder="1" applyAlignment="1">
      <alignment horizontal="center" vertical="center"/>
    </xf>
    <xf numFmtId="6" fontId="32" fillId="2" borderId="0" xfId="0" applyNumberFormat="1" applyFont="1" applyFill="1" applyBorder="1" applyAlignment="1">
      <alignment horizontal="center" vertical="center"/>
    </xf>
    <xf numFmtId="0" fontId="32" fillId="2" borderId="0" xfId="0" applyFont="1" applyFill="1" applyBorder="1" applyAlignment="1">
      <alignment vertical="center"/>
    </xf>
    <xf numFmtId="0" fontId="32" fillId="2" borderId="52" xfId="0" applyFont="1" applyFill="1" applyBorder="1" applyAlignment="1" applyProtection="1">
      <alignment horizontal="left" vertical="center" wrapText="1"/>
    </xf>
    <xf numFmtId="0" fontId="32" fillId="2" borderId="52" xfId="0" applyFont="1" applyFill="1" applyBorder="1" applyAlignment="1">
      <alignment vertical="center"/>
    </xf>
    <xf numFmtId="0" fontId="32" fillId="2" borderId="59" xfId="0" applyFont="1" applyFill="1" applyBorder="1" applyAlignment="1">
      <alignment horizontal="left" vertical="center"/>
    </xf>
    <xf numFmtId="6" fontId="32" fillId="2" borderId="59" xfId="0" applyNumberFormat="1" applyFont="1" applyFill="1" applyBorder="1" applyAlignment="1">
      <alignment horizontal="center" vertical="center" wrapText="1"/>
    </xf>
    <xf numFmtId="6" fontId="32" fillId="2" borderId="59" xfId="0" applyNumberFormat="1" applyFont="1" applyFill="1" applyBorder="1" applyAlignment="1">
      <alignment horizontal="center" vertical="center"/>
    </xf>
    <xf numFmtId="0" fontId="32" fillId="2" borderId="59" xfId="0" applyFont="1" applyFill="1" applyBorder="1" applyAlignment="1">
      <alignment vertical="center"/>
    </xf>
    <xf numFmtId="6" fontId="32" fillId="2" borderId="0" xfId="0" applyNumberFormat="1" applyFont="1" applyFill="1" applyBorder="1" applyAlignment="1">
      <alignment horizontal="center" vertical="center" wrapText="1"/>
    </xf>
    <xf numFmtId="5" fontId="76" fillId="2" borderId="0" xfId="0" applyNumberFormat="1" applyFont="1" applyFill="1" applyBorder="1" applyAlignment="1">
      <alignment horizontal="center" vertical="center"/>
    </xf>
    <xf numFmtId="6" fontId="76" fillId="2" borderId="0" xfId="0" applyNumberFormat="1" applyFont="1" applyFill="1" applyBorder="1" applyAlignment="1">
      <alignment horizontal="center" vertical="center"/>
    </xf>
    <xf numFmtId="0" fontId="32" fillId="2" borderId="0" xfId="0" applyFont="1" applyFill="1" applyBorder="1" applyAlignment="1">
      <alignment horizontal="center" vertical="center"/>
    </xf>
    <xf numFmtId="0" fontId="32" fillId="6" borderId="68" xfId="0" applyFont="1" applyFill="1" applyBorder="1" applyAlignment="1">
      <alignment vertical="center"/>
    </xf>
    <xf numFmtId="0" fontId="17" fillId="6" borderId="68" xfId="0" applyFont="1" applyFill="1" applyBorder="1" applyAlignment="1">
      <alignment horizontal="center" vertical="center" wrapText="1"/>
    </xf>
    <xf numFmtId="6" fontId="32" fillId="6" borderId="68" xfId="0" applyNumberFormat="1" applyFont="1" applyFill="1" applyBorder="1" applyAlignment="1">
      <alignment horizontal="center" vertical="center"/>
    </xf>
    <xf numFmtId="0" fontId="76" fillId="2" borderId="0" xfId="1" applyNumberFormat="1" applyFont="1" applyFill="1" applyBorder="1" applyAlignment="1">
      <alignment horizontal="center" vertical="center" wrapText="1"/>
    </xf>
    <xf numFmtId="0" fontId="32" fillId="2" borderId="34" xfId="0" applyNumberFormat="1" applyFont="1" applyFill="1" applyBorder="1" applyAlignment="1">
      <alignment horizontal="center" vertical="center"/>
    </xf>
    <xf numFmtId="0" fontId="32" fillId="2" borderId="0" xfId="0" applyNumberFormat="1" applyFont="1" applyFill="1" applyBorder="1" applyAlignment="1">
      <alignment horizontal="center" vertical="center"/>
    </xf>
    <xf numFmtId="0" fontId="32" fillId="2" borderId="29" xfId="0" applyNumberFormat="1" applyFont="1" applyFill="1" applyBorder="1" applyAlignment="1">
      <alignment horizontal="center" vertical="center"/>
    </xf>
    <xf numFmtId="0" fontId="17" fillId="2" borderId="52" xfId="0" applyNumberFormat="1" applyFont="1" applyFill="1" applyBorder="1" applyAlignment="1">
      <alignment horizontal="center" vertical="center"/>
    </xf>
    <xf numFmtId="0" fontId="17" fillId="2" borderId="32" xfId="0" applyNumberFormat="1" applyFont="1" applyFill="1" applyBorder="1" applyAlignment="1">
      <alignment horizontal="center" vertical="center"/>
    </xf>
    <xf numFmtId="0" fontId="17" fillId="2" borderId="31" xfId="0" applyNumberFormat="1" applyFont="1" applyFill="1" applyBorder="1" applyAlignment="1">
      <alignment horizontal="center" vertical="center"/>
    </xf>
    <xf numFmtId="0" fontId="32" fillId="2" borderId="0" xfId="0" applyNumberFormat="1" applyFont="1" applyFill="1" applyBorder="1" applyAlignment="1">
      <alignment vertical="center"/>
    </xf>
    <xf numFmtId="0" fontId="32" fillId="2" borderId="0" xfId="0" applyFont="1" applyFill="1" applyBorder="1" applyAlignment="1">
      <alignment horizontal="left" vertical="center"/>
    </xf>
    <xf numFmtId="6" fontId="76" fillId="2" borderId="0" xfId="1" applyNumberFormat="1" applyFont="1" applyFill="1" applyBorder="1" applyAlignment="1">
      <alignment horizontal="center" vertical="center"/>
    </xf>
    <xf numFmtId="5" fontId="32" fillId="2" borderId="0" xfId="2" applyNumberFormat="1" applyFont="1" applyFill="1" applyBorder="1" applyAlignment="1">
      <alignment horizontal="center" vertical="center"/>
    </xf>
    <xf numFmtId="0" fontId="37" fillId="2" borderId="0" xfId="0" applyFont="1" applyFill="1" applyBorder="1" applyAlignment="1"/>
    <xf numFmtId="0" fontId="17" fillId="16" borderId="8" xfId="0" applyFont="1" applyFill="1" applyBorder="1" applyAlignment="1" applyProtection="1">
      <alignment horizontal="center" vertical="center" wrapText="1"/>
    </xf>
    <xf numFmtId="5" fontId="110" fillId="16" borderId="8" xfId="2" applyNumberFormat="1" applyFont="1" applyFill="1" applyBorder="1" applyAlignment="1">
      <alignment horizontal="center" vertical="center" wrapText="1"/>
    </xf>
    <xf numFmtId="0" fontId="17" fillId="2" borderId="59" xfId="0" applyFont="1" applyFill="1" applyBorder="1" applyAlignment="1">
      <alignment horizontal="left" vertical="center"/>
    </xf>
    <xf numFmtId="0" fontId="17" fillId="2" borderId="59" xfId="0" applyFont="1" applyFill="1" applyBorder="1" applyAlignment="1">
      <alignment horizontal="left" vertical="center" wrapText="1"/>
    </xf>
    <xf numFmtId="6" fontId="17" fillId="2" borderId="59" xfId="0" applyNumberFormat="1" applyFont="1" applyFill="1" applyBorder="1" applyAlignment="1">
      <alignment horizontal="center" vertical="center"/>
    </xf>
    <xf numFmtId="0" fontId="17" fillId="2" borderId="59" xfId="0" applyFont="1" applyFill="1" applyBorder="1" applyAlignment="1">
      <alignment vertical="center"/>
    </xf>
    <xf numFmtId="0" fontId="37" fillId="2" borderId="0" xfId="0" applyFont="1" applyFill="1" applyBorder="1" applyAlignment="1">
      <alignment vertical="center"/>
    </xf>
    <xf numFmtId="6" fontId="110" fillId="2" borderId="59" xfId="0" applyNumberFormat="1" applyFont="1" applyFill="1" applyBorder="1" applyAlignment="1">
      <alignment horizontal="center" vertical="center" wrapText="1"/>
    </xf>
    <xf numFmtId="0" fontId="5" fillId="2" borderId="0" xfId="0" applyFont="1" applyFill="1" applyBorder="1" applyAlignment="1">
      <alignment horizontal="left" wrapText="1"/>
    </xf>
    <xf numFmtId="10" fontId="66" fillId="2" borderId="0" xfId="11" applyNumberFormat="1" applyFont="1" applyFill="1" applyBorder="1" applyAlignment="1" applyProtection="1">
      <alignment horizontal="center"/>
    </xf>
    <xf numFmtId="10" fontId="36" fillId="2" borderId="0" xfId="11" applyNumberFormat="1" applyFont="1" applyFill="1" applyBorder="1" applyAlignment="1" applyProtection="1">
      <alignment horizontal="center" wrapText="1"/>
    </xf>
    <xf numFmtId="10" fontId="36" fillId="2" borderId="0" xfId="11" applyNumberFormat="1" applyFont="1" applyFill="1" applyBorder="1" applyAlignment="1" applyProtection="1">
      <alignment horizontal="center"/>
    </xf>
    <xf numFmtId="10" fontId="66" fillId="2" borderId="0" xfId="0" applyNumberFormat="1" applyFont="1" applyFill="1" applyBorder="1" applyAlignment="1" applyProtection="1">
      <alignment horizontal="center"/>
    </xf>
    <xf numFmtId="10" fontId="17" fillId="2" borderId="0" xfId="0" applyNumberFormat="1" applyFont="1" applyFill="1" applyBorder="1" applyAlignment="1" applyProtection="1">
      <alignment horizontal="center"/>
    </xf>
    <xf numFmtId="10" fontId="32" fillId="2" borderId="0" xfId="0" applyNumberFormat="1" applyFont="1" applyFill="1" applyBorder="1" applyAlignment="1" applyProtection="1">
      <alignment horizontal="center"/>
    </xf>
    <xf numFmtId="10" fontId="36" fillId="2" borderId="0" xfId="0" applyNumberFormat="1" applyFont="1" applyFill="1" applyBorder="1" applyAlignment="1" applyProtection="1">
      <alignment horizontal="center"/>
    </xf>
    <xf numFmtId="0" fontId="13" fillId="2" borderId="0" xfId="0" applyFont="1" applyFill="1" applyAlignment="1">
      <alignment horizontal="left"/>
    </xf>
    <xf numFmtId="3" fontId="7" fillId="2" borderId="0" xfId="0" applyNumberFormat="1" applyFont="1" applyFill="1" applyBorder="1" applyAlignment="1"/>
    <xf numFmtId="3" fontId="7" fillId="2" borderId="0" xfId="0" applyNumberFormat="1" applyFont="1" applyFill="1" applyBorder="1" applyAlignment="1">
      <alignment horizontal="left"/>
    </xf>
    <xf numFmtId="165" fontId="5" fillId="2" borderId="0" xfId="0" applyNumberFormat="1" applyFont="1" applyFill="1" applyBorder="1" applyAlignment="1">
      <alignment horizontal="left"/>
    </xf>
    <xf numFmtId="165" fontId="13" fillId="2" borderId="0" xfId="0" applyNumberFormat="1" applyFont="1" applyFill="1" applyBorder="1" applyAlignment="1">
      <alignment horizontal="left"/>
    </xf>
    <xf numFmtId="3" fontId="1" fillId="2" borderId="0" xfId="0" applyNumberFormat="1" applyFont="1" applyFill="1" applyBorder="1" applyAlignment="1"/>
    <xf numFmtId="0" fontId="23" fillId="2" borderId="0" xfId="0" applyFont="1" applyFill="1"/>
    <xf numFmtId="0" fontId="13" fillId="2" borderId="0" xfId="0" applyFont="1" applyFill="1"/>
    <xf numFmtId="0" fontId="13" fillId="2" borderId="0" xfId="0" applyNumberFormat="1" applyFont="1" applyFill="1" applyBorder="1" applyAlignment="1">
      <alignment horizontal="left"/>
    </xf>
    <xf numFmtId="0" fontId="25" fillId="2" borderId="0" xfId="0" applyNumberFormat="1" applyFont="1" applyFill="1" applyBorder="1" applyAlignment="1">
      <alignment horizontal="left"/>
    </xf>
    <xf numFmtId="165" fontId="17" fillId="2" borderId="0" xfId="0" applyNumberFormat="1" applyFont="1" applyFill="1" applyBorder="1" applyAlignment="1">
      <alignment horizontal="center"/>
    </xf>
    <xf numFmtId="165" fontId="66" fillId="2" borderId="0" xfId="0" applyNumberFormat="1" applyFont="1" applyFill="1" applyBorder="1" applyAlignment="1">
      <alignment horizontal="center"/>
    </xf>
    <xf numFmtId="3" fontId="32" fillId="2" borderId="0" xfId="0" applyNumberFormat="1" applyFont="1" applyFill="1" applyBorder="1" applyAlignment="1">
      <alignment horizontal="center"/>
    </xf>
    <xf numFmtId="165" fontId="32" fillId="2" borderId="0" xfId="0" applyNumberFormat="1" applyFont="1" applyFill="1" applyBorder="1" applyAlignment="1">
      <alignment horizontal="center"/>
    </xf>
    <xf numFmtId="3" fontId="17" fillId="2" borderId="14" xfId="0" applyNumberFormat="1" applyFont="1" applyFill="1" applyBorder="1" applyAlignment="1">
      <alignment horizontal="center" vertical="center" wrapText="1"/>
    </xf>
    <xf numFmtId="3" fontId="17" fillId="2" borderId="8" xfId="0" applyNumberFormat="1" applyFont="1" applyFill="1" applyBorder="1" applyAlignment="1">
      <alignment horizontal="center" vertical="center" wrapText="1"/>
    </xf>
    <xf numFmtId="165" fontId="17" fillId="2" borderId="0" xfId="0" applyNumberFormat="1" applyFont="1" applyFill="1" applyBorder="1" applyAlignment="1">
      <alignment horizontal="left"/>
    </xf>
    <xf numFmtId="165" fontId="66" fillId="2" borderId="0" xfId="0" applyNumberFormat="1" applyFont="1" applyFill="1" applyBorder="1" applyAlignment="1">
      <alignment horizontal="left"/>
    </xf>
    <xf numFmtId="3" fontId="32" fillId="2" borderId="0" xfId="0" applyNumberFormat="1" applyFont="1" applyFill="1" applyBorder="1" applyAlignment="1">
      <alignment horizontal="left"/>
    </xf>
    <xf numFmtId="3" fontId="32" fillId="2" borderId="0" xfId="0" applyNumberFormat="1" applyFont="1" applyFill="1" applyBorder="1" applyAlignment="1"/>
    <xf numFmtId="165" fontId="17" fillId="2" borderId="0" xfId="0" quotePrefix="1" applyNumberFormat="1" applyFont="1" applyFill="1" applyBorder="1" applyAlignment="1">
      <alignment horizontal="left"/>
    </xf>
    <xf numFmtId="3" fontId="17" fillId="2" borderId="8" xfId="0" applyNumberFormat="1" applyFont="1" applyFill="1" applyBorder="1" applyAlignment="1">
      <alignment horizontal="center"/>
    </xf>
    <xf numFmtId="3" fontId="17" fillId="2" borderId="0" xfId="0" applyNumberFormat="1" applyFont="1" applyFill="1" applyBorder="1" applyAlignment="1">
      <alignment horizontal="center"/>
    </xf>
    <xf numFmtId="0" fontId="71" fillId="2" borderId="0" xfId="0" applyFont="1" applyFill="1" applyAlignment="1" applyProtection="1">
      <alignment horizontal="left" wrapText="1"/>
    </xf>
    <xf numFmtId="0" fontId="17" fillId="2" borderId="0" xfId="0" applyFont="1" applyFill="1" applyBorder="1" applyAlignment="1" applyProtection="1">
      <alignment horizontal="left" wrapText="1"/>
    </xf>
    <xf numFmtId="0" fontId="17" fillId="2" borderId="0" xfId="0" applyFont="1" applyFill="1" applyBorder="1" applyAlignment="1" applyProtection="1">
      <alignment horizontal="left"/>
    </xf>
    <xf numFmtId="0" fontId="17" fillId="2" borderId="17" xfId="0" applyFont="1" applyFill="1" applyBorder="1" applyAlignment="1" applyProtection="1">
      <alignment horizontal="center" vertical="center" wrapText="1"/>
    </xf>
    <xf numFmtId="0" fontId="17" fillId="3" borderId="39" xfId="0" applyFont="1" applyFill="1" applyBorder="1" applyAlignment="1" applyProtection="1">
      <alignment horizontal="left" vertical="center" wrapText="1"/>
    </xf>
    <xf numFmtId="0" fontId="17" fillId="2" borderId="39"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17" fillId="2" borderId="0" xfId="0" applyFont="1" applyFill="1" applyAlignment="1" applyProtection="1">
      <alignment horizontal="left" vertical="center"/>
    </xf>
    <xf numFmtId="0" fontId="17" fillId="2" borderId="0" xfId="0" applyFont="1" applyFill="1" applyAlignment="1" applyProtection="1">
      <alignment horizontal="left"/>
    </xf>
    <xf numFmtId="0" fontId="17" fillId="2" borderId="8" xfId="0" applyFont="1" applyFill="1" applyBorder="1" applyAlignment="1" applyProtection="1">
      <alignment horizontal="center" vertical="center"/>
    </xf>
    <xf numFmtId="0" fontId="17" fillId="3" borderId="0" xfId="0" applyFont="1" applyFill="1" applyBorder="1" applyAlignment="1" applyProtection="1">
      <alignment horizontal="center" vertical="center" wrapText="1"/>
    </xf>
    <xf numFmtId="0" fontId="17" fillId="3" borderId="2" xfId="0" applyFont="1" applyFill="1" applyBorder="1" applyAlignment="1" applyProtection="1">
      <alignment horizontal="center" vertical="center"/>
      <protection locked="0"/>
    </xf>
    <xf numFmtId="0" fontId="17" fillId="3" borderId="54" xfId="0" applyFont="1" applyFill="1" applyBorder="1" applyAlignment="1" applyProtection="1">
      <alignment horizontal="center" vertical="center"/>
    </xf>
    <xf numFmtId="0" fontId="17" fillId="3" borderId="39" xfId="0" applyFont="1" applyFill="1" applyBorder="1" applyAlignment="1" applyProtection="1">
      <alignment horizontal="center" vertical="center"/>
    </xf>
    <xf numFmtId="0" fontId="17" fillId="3" borderId="66" xfId="0" applyFont="1" applyFill="1" applyBorder="1" applyAlignment="1" applyProtection="1">
      <alignment horizontal="center" vertical="center"/>
    </xf>
    <xf numFmtId="0" fontId="17" fillId="3" borderId="8" xfId="0" applyFont="1" applyFill="1" applyBorder="1" applyAlignment="1" applyProtection="1">
      <alignment horizontal="center" vertical="center"/>
    </xf>
    <xf numFmtId="0" fontId="17" fillId="2" borderId="2" xfId="0" applyFont="1" applyFill="1" applyBorder="1" applyAlignment="1" applyProtection="1">
      <alignment horizontal="center" vertical="center"/>
      <protection locked="0"/>
    </xf>
    <xf numFmtId="0" fontId="17" fillId="2" borderId="39" xfId="0" applyFont="1" applyFill="1" applyBorder="1" applyAlignment="1" applyProtection="1">
      <alignment horizontal="center" vertical="center"/>
    </xf>
    <xf numFmtId="37" fontId="17" fillId="3" borderId="0" xfId="0" applyNumberFormat="1" applyFont="1" applyFill="1" applyBorder="1" applyAlignment="1" applyProtection="1">
      <alignment horizontal="center" vertical="center" wrapText="1"/>
    </xf>
    <xf numFmtId="0" fontId="17" fillId="3" borderId="38" xfId="0" applyFont="1" applyFill="1" applyBorder="1" applyAlignment="1" applyProtection="1">
      <alignment horizontal="center" vertical="center" wrapText="1"/>
    </xf>
    <xf numFmtId="0" fontId="32" fillId="2" borderId="0" xfId="0" applyFont="1" applyFill="1" applyAlignment="1" applyProtection="1">
      <alignment horizontal="center" vertical="center"/>
    </xf>
    <xf numFmtId="0" fontId="32" fillId="2" borderId="0" xfId="0" applyFont="1" applyFill="1" applyAlignment="1" applyProtection="1">
      <alignment horizontal="center"/>
    </xf>
    <xf numFmtId="0" fontId="17" fillId="3" borderId="76" xfId="0" applyFont="1" applyFill="1" applyBorder="1" applyAlignment="1" applyProtection="1">
      <alignment horizontal="center" vertical="center"/>
    </xf>
    <xf numFmtId="0" fontId="17" fillId="3" borderId="77" xfId="0" applyFont="1" applyFill="1" applyBorder="1" applyAlignment="1" applyProtection="1">
      <alignment horizontal="center" vertical="center"/>
    </xf>
    <xf numFmtId="0" fontId="17" fillId="3" borderId="78" xfId="0" applyFont="1" applyFill="1" applyBorder="1" applyAlignment="1" applyProtection="1">
      <alignment horizontal="center" vertical="center"/>
    </xf>
    <xf numFmtId="0" fontId="17" fillId="2" borderId="79" xfId="0" applyFont="1" applyFill="1" applyBorder="1" applyAlignment="1" applyProtection="1">
      <alignment horizontal="center" vertical="center"/>
    </xf>
    <xf numFmtId="0" fontId="17" fillId="2" borderId="80"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3" borderId="79" xfId="0" applyFont="1" applyFill="1" applyBorder="1" applyAlignment="1" applyProtection="1">
      <alignment horizontal="center" vertical="center"/>
    </xf>
    <xf numFmtId="0" fontId="17" fillId="3" borderId="80" xfId="0" applyFont="1" applyFill="1" applyBorder="1" applyAlignment="1" applyProtection="1">
      <alignment horizontal="center" vertical="center"/>
    </xf>
    <xf numFmtId="0" fontId="17" fillId="3" borderId="81" xfId="0" applyFont="1" applyFill="1" applyBorder="1" applyAlignment="1" applyProtection="1">
      <alignment horizontal="center" vertical="center"/>
    </xf>
    <xf numFmtId="0" fontId="17" fillId="2" borderId="0" xfId="0" applyFont="1" applyFill="1" applyAlignment="1" applyProtection="1">
      <alignment horizontal="center" vertical="center"/>
    </xf>
    <xf numFmtId="0" fontId="17" fillId="2" borderId="82" xfId="0" applyFont="1" applyFill="1" applyBorder="1" applyAlignment="1" applyProtection="1">
      <alignment horizontal="center" vertical="center" wrapText="1"/>
    </xf>
    <xf numFmtId="0" fontId="17" fillId="2" borderId="83" xfId="0" applyFont="1" applyFill="1" applyBorder="1" applyAlignment="1" applyProtection="1">
      <alignment horizontal="center" vertical="center" wrapText="1"/>
    </xf>
    <xf numFmtId="0" fontId="17" fillId="2" borderId="84" xfId="0" applyFont="1" applyFill="1" applyBorder="1" applyAlignment="1" applyProtection="1">
      <alignment horizontal="center" vertical="center" wrapText="1"/>
    </xf>
    <xf numFmtId="0" fontId="16" fillId="2" borderId="0" xfId="0" applyFont="1" applyFill="1"/>
    <xf numFmtId="0" fontId="5" fillId="2" borderId="0" xfId="0" applyFont="1" applyFill="1" applyBorder="1" applyAlignment="1" applyProtection="1">
      <alignment vertical="center"/>
    </xf>
    <xf numFmtId="0" fontId="6" fillId="0" borderId="0" xfId="0" applyFont="1" applyBorder="1" applyAlignment="1">
      <alignment horizontal="center" vertical="center"/>
    </xf>
    <xf numFmtId="0" fontId="6" fillId="2" borderId="0" xfId="0" applyFont="1" applyFill="1" applyBorder="1" applyAlignment="1">
      <alignment horizontal="center" vertical="center"/>
    </xf>
    <xf numFmtId="0" fontId="5" fillId="0" borderId="4" xfId="0" applyFont="1" applyFill="1" applyBorder="1" applyAlignment="1" applyProtection="1">
      <alignment horizontal="center" vertical="center" wrapText="1"/>
    </xf>
    <xf numFmtId="6" fontId="5" fillId="2" borderId="4" xfId="1" applyNumberFormat="1" applyFont="1" applyFill="1" applyBorder="1" applyAlignment="1">
      <alignment horizontal="center" vertical="center"/>
    </xf>
    <xf numFmtId="6" fontId="5" fillId="0" borderId="4" xfId="1" applyNumberFormat="1" applyFont="1" applyFill="1" applyBorder="1" applyAlignment="1">
      <alignment horizontal="center" vertical="center"/>
    </xf>
    <xf numFmtId="0" fontId="6" fillId="2" borderId="4"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4" xfId="0" applyFont="1" applyBorder="1" applyAlignment="1">
      <alignment horizontal="center" vertical="center" wrapText="1"/>
    </xf>
    <xf numFmtId="0" fontId="32" fillId="5" borderId="2" xfId="0" applyFont="1" applyFill="1" applyBorder="1" applyAlignment="1" applyProtection="1">
      <alignment horizontal="left" vertical="top"/>
    </xf>
    <xf numFmtId="6" fontId="32" fillId="2" borderId="0" xfId="1" applyNumberFormat="1" applyFont="1" applyFill="1" applyBorder="1" applyAlignment="1">
      <alignment horizontal="left"/>
    </xf>
    <xf numFmtId="0" fontId="32" fillId="5" borderId="2" xfId="0" applyFont="1" applyFill="1" applyBorder="1" applyAlignment="1" applyProtection="1">
      <alignment horizontal="left"/>
    </xf>
    <xf numFmtId="0" fontId="32" fillId="3" borderId="2" xfId="0" applyFont="1" applyFill="1" applyBorder="1" applyAlignment="1" applyProtection="1">
      <alignment horizontal="left" vertical="top"/>
    </xf>
    <xf numFmtId="0" fontId="32" fillId="14" borderId="2" xfId="0" applyFont="1" applyFill="1" applyBorder="1" applyAlignment="1" applyProtection="1">
      <alignment horizontal="left" vertical="top"/>
    </xf>
    <xf numFmtId="0" fontId="32" fillId="10" borderId="2" xfId="0" applyFont="1" applyFill="1" applyBorder="1" applyAlignment="1" applyProtection="1">
      <alignment horizontal="left" vertical="top"/>
    </xf>
    <xf numFmtId="0" fontId="32" fillId="10" borderId="0" xfId="0" applyFont="1" applyFill="1" applyBorder="1" applyAlignment="1" applyProtection="1">
      <alignment horizontal="left" wrapText="1"/>
    </xf>
    <xf numFmtId="0" fontId="32" fillId="11" borderId="2" xfId="0" applyFont="1" applyFill="1" applyBorder="1" applyAlignment="1" applyProtection="1">
      <alignment horizontal="left" vertical="top"/>
    </xf>
    <xf numFmtId="0" fontId="32" fillId="15" borderId="2" xfId="0" applyFont="1" applyFill="1" applyBorder="1" applyAlignment="1" applyProtection="1">
      <alignment horizontal="left" vertical="top"/>
    </xf>
    <xf numFmtId="0" fontId="17" fillId="2" borderId="39" xfId="0" applyFont="1" applyFill="1" applyBorder="1" applyAlignment="1" applyProtection="1">
      <alignment horizontal="right" vertical="top" wrapText="1"/>
    </xf>
    <xf numFmtId="6" fontId="32" fillId="5" borderId="2" xfId="1" applyNumberFormat="1" applyFont="1" applyFill="1" applyBorder="1" applyAlignment="1">
      <alignment horizontal="right"/>
    </xf>
    <xf numFmtId="6" fontId="32" fillId="5" borderId="2" xfId="0" applyNumberFormat="1" applyFont="1" applyFill="1" applyBorder="1" applyAlignment="1">
      <alignment horizontal="right"/>
    </xf>
    <xf numFmtId="0" fontId="6" fillId="5" borderId="0" xfId="0" applyFont="1" applyFill="1" applyBorder="1" applyAlignment="1">
      <alignment horizontal="right"/>
    </xf>
    <xf numFmtId="0" fontId="6" fillId="0" borderId="0" xfId="0" applyFont="1" applyBorder="1" applyAlignment="1">
      <alignment horizontal="right"/>
    </xf>
    <xf numFmtId="0" fontId="5" fillId="2" borderId="0" xfId="0" applyFont="1" applyFill="1" applyBorder="1" applyAlignment="1" applyProtection="1">
      <alignment horizontal="right" vertical="top" wrapText="1"/>
    </xf>
    <xf numFmtId="0" fontId="32" fillId="2" borderId="0" xfId="0" applyFont="1" applyFill="1" applyBorder="1" applyAlignment="1">
      <alignment horizontal="right"/>
    </xf>
    <xf numFmtId="0" fontId="17" fillId="2" borderId="39" xfId="0" applyFont="1" applyFill="1" applyBorder="1" applyAlignment="1" applyProtection="1">
      <alignment horizontal="right" vertical="top"/>
    </xf>
    <xf numFmtId="0" fontId="5" fillId="2" borderId="0" xfId="0" applyFont="1" applyFill="1" applyBorder="1" applyAlignment="1" applyProtection="1">
      <alignment horizontal="right" vertical="top"/>
    </xf>
    <xf numFmtId="0" fontId="6" fillId="0" borderId="0" xfId="0" applyFont="1" applyFill="1" applyBorder="1" applyAlignment="1">
      <alignment horizontal="right"/>
    </xf>
    <xf numFmtId="0" fontId="17" fillId="2" borderId="39" xfId="0" applyFont="1" applyFill="1" applyBorder="1" applyAlignment="1" applyProtection="1">
      <alignment horizontal="right" wrapText="1"/>
    </xf>
    <xf numFmtId="0" fontId="6" fillId="11" borderId="0" xfId="0" applyFont="1" applyFill="1" applyBorder="1" applyAlignment="1">
      <alignment horizontal="right"/>
    </xf>
    <xf numFmtId="0" fontId="5" fillId="2" borderId="0" xfId="0" applyFont="1" applyFill="1" applyBorder="1" applyAlignment="1" applyProtection="1">
      <alignment horizontal="right" wrapText="1"/>
    </xf>
    <xf numFmtId="0" fontId="6" fillId="14" borderId="0" xfId="0" applyFont="1" applyFill="1" applyBorder="1" applyAlignment="1">
      <alignment horizontal="right"/>
    </xf>
    <xf numFmtId="37" fontId="17" fillId="2" borderId="39" xfId="0" applyNumberFormat="1" applyFont="1" applyFill="1" applyBorder="1" applyAlignment="1" applyProtection="1">
      <alignment horizontal="right"/>
    </xf>
    <xf numFmtId="37" fontId="5" fillId="2" borderId="0" xfId="0" applyNumberFormat="1" applyFont="1" applyFill="1" applyBorder="1" applyAlignment="1" applyProtection="1">
      <alignment horizontal="right"/>
    </xf>
    <xf numFmtId="0" fontId="6" fillId="3" borderId="0" xfId="0" applyFont="1" applyFill="1" applyBorder="1" applyAlignment="1">
      <alignment horizontal="right"/>
    </xf>
    <xf numFmtId="0" fontId="66" fillId="2" borderId="67" xfId="0" applyFont="1" applyFill="1" applyBorder="1" applyAlignment="1">
      <alignment horizontal="right"/>
    </xf>
    <xf numFmtId="0" fontId="5" fillId="0" borderId="0" xfId="0" applyFont="1" applyBorder="1" applyAlignment="1">
      <alignment horizontal="right"/>
    </xf>
    <xf numFmtId="0" fontId="17" fillId="2" borderId="55" xfId="0" applyFont="1" applyFill="1" applyBorder="1" applyAlignment="1" applyProtection="1">
      <alignment horizontal="left" vertical="top"/>
    </xf>
    <xf numFmtId="0" fontId="17" fillId="2" borderId="56" xfId="0" applyFont="1" applyFill="1" applyBorder="1" applyAlignment="1" applyProtection="1">
      <alignment horizontal="left" wrapText="1"/>
    </xf>
    <xf numFmtId="6" fontId="17" fillId="2" borderId="56" xfId="1" applyNumberFormat="1" applyFont="1" applyFill="1" applyBorder="1" applyAlignment="1">
      <alignment horizontal="right"/>
    </xf>
    <xf numFmtId="6" fontId="66" fillId="2" borderId="56" xfId="1" applyNumberFormat="1" applyFont="1" applyFill="1" applyBorder="1" applyAlignment="1">
      <alignment horizontal="right"/>
    </xf>
    <xf numFmtId="6" fontId="17" fillId="2" borderId="55" xfId="1" applyNumberFormat="1" applyFont="1" applyFill="1" applyBorder="1" applyAlignment="1">
      <alignment horizontal="right"/>
    </xf>
    <xf numFmtId="0" fontId="17" fillId="2" borderId="56" xfId="0" applyFont="1" applyFill="1" applyBorder="1" applyAlignment="1">
      <alignment horizontal="right"/>
    </xf>
    <xf numFmtId="0" fontId="17" fillId="2" borderId="57" xfId="0" applyFont="1" applyFill="1" applyBorder="1" applyAlignment="1">
      <alignment horizontal="right"/>
    </xf>
    <xf numFmtId="0" fontId="17" fillId="2" borderId="55" xfId="0" applyFont="1" applyFill="1" applyBorder="1" applyAlignment="1">
      <alignment horizontal="right"/>
    </xf>
    <xf numFmtId="0" fontId="17" fillId="2" borderId="25" xfId="0" applyFont="1" applyFill="1" applyBorder="1" applyAlignment="1" applyProtection="1">
      <alignment horizontal="left" vertical="top"/>
    </xf>
    <xf numFmtId="6" fontId="17" fillId="2" borderId="3" xfId="1" applyNumberFormat="1" applyFont="1" applyFill="1" applyBorder="1" applyAlignment="1">
      <alignment horizontal="right"/>
    </xf>
    <xf numFmtId="6" fontId="17" fillId="2" borderId="3" xfId="1" applyNumberFormat="1" applyFont="1" applyFill="1" applyBorder="1" applyAlignment="1" applyProtection="1">
      <alignment horizontal="right" vertical="top" wrapText="1"/>
    </xf>
    <xf numFmtId="6" fontId="17" fillId="2" borderId="54" xfId="0" applyNumberFormat="1" applyFont="1" applyFill="1" applyBorder="1" applyAlignment="1">
      <alignment horizontal="right"/>
    </xf>
    <xf numFmtId="6" fontId="17" fillId="2" borderId="25" xfId="1" applyNumberFormat="1" applyFont="1" applyFill="1" applyBorder="1" applyAlignment="1">
      <alignment horizontal="right"/>
    </xf>
    <xf numFmtId="6" fontId="17" fillId="2" borderId="3" xfId="0" applyNumberFormat="1" applyFont="1" applyFill="1" applyBorder="1" applyAlignment="1">
      <alignment horizontal="right"/>
    </xf>
    <xf numFmtId="6" fontId="17" fillId="2" borderId="53" xfId="0" applyNumberFormat="1" applyFont="1" applyFill="1" applyBorder="1" applyAlignment="1">
      <alignment horizontal="right"/>
    </xf>
    <xf numFmtId="6" fontId="17" fillId="2" borderId="25" xfId="0" applyNumberFormat="1" applyFont="1" applyFill="1" applyBorder="1" applyAlignment="1">
      <alignment horizontal="right"/>
    </xf>
    <xf numFmtId="0" fontId="24" fillId="2" borderId="3" xfId="0" applyFont="1" applyFill="1" applyBorder="1" applyAlignment="1" applyProtection="1">
      <alignment horizontal="left" wrapText="1"/>
    </xf>
    <xf numFmtId="0" fontId="8" fillId="5" borderId="56" xfId="0" applyFont="1" applyFill="1" applyBorder="1" applyAlignment="1">
      <alignment horizontal="left" vertical="top" wrapText="1"/>
    </xf>
    <xf numFmtId="0" fontId="87" fillId="2" borderId="0" xfId="0" applyFont="1" applyFill="1" applyAlignment="1" applyProtection="1">
      <alignment horizontal="left" vertical="center"/>
    </xf>
    <xf numFmtId="0" fontId="70" fillId="0" borderId="8" xfId="0" applyFont="1" applyFill="1" applyBorder="1" applyAlignment="1" applyProtection="1">
      <alignment horizontal="left" vertical="center" indent="1"/>
    </xf>
    <xf numFmtId="0" fontId="70" fillId="0" borderId="14" xfId="0" applyFont="1" applyFill="1" applyBorder="1" applyAlignment="1" applyProtection="1">
      <alignment horizontal="left" vertical="center" wrapText="1" indent="1"/>
    </xf>
    <xf numFmtId="0" fontId="8" fillId="2" borderId="38" xfId="0" applyFont="1" applyFill="1" applyBorder="1" applyAlignment="1">
      <alignment horizontal="left" vertical="top" wrapText="1"/>
    </xf>
    <xf numFmtId="6" fontId="69" fillId="0" borderId="8" xfId="1" applyNumberFormat="1" applyFont="1" applyFill="1" applyBorder="1" applyAlignment="1" applyProtection="1">
      <alignment horizontal="right"/>
    </xf>
    <xf numFmtId="6" fontId="70" fillId="5" borderId="8" xfId="1" applyNumberFormat="1" applyFont="1" applyFill="1" applyBorder="1" applyAlignment="1" applyProtection="1">
      <alignment horizontal="right"/>
    </xf>
    <xf numFmtId="6" fontId="69" fillId="2" borderId="8" xfId="1" applyNumberFormat="1" applyFont="1" applyFill="1" applyBorder="1" applyAlignment="1" applyProtection="1">
      <alignment horizontal="right"/>
    </xf>
    <xf numFmtId="6" fontId="69" fillId="5" borderId="8" xfId="1" applyNumberFormat="1" applyFont="1" applyFill="1" applyBorder="1" applyAlignment="1" applyProtection="1">
      <alignment horizontal="right"/>
    </xf>
    <xf numFmtId="6" fontId="115" fillId="6" borderId="8" xfId="1" applyNumberFormat="1" applyFont="1" applyFill="1" applyBorder="1" applyAlignment="1" applyProtection="1">
      <alignment horizontal="right"/>
    </xf>
    <xf numFmtId="169" fontId="32" fillId="2" borderId="0" xfId="0" applyNumberFormat="1" applyFont="1" applyFill="1" applyAlignment="1">
      <alignment horizontal="left" vertical="center"/>
    </xf>
    <xf numFmtId="0" fontId="32" fillId="2" borderId="0" xfId="0" applyFont="1" applyFill="1" applyAlignment="1">
      <alignment horizontal="left" vertical="center"/>
    </xf>
    <xf numFmtId="0" fontId="36" fillId="2" borderId="64" xfId="0" applyFont="1" applyFill="1" applyBorder="1" applyProtection="1"/>
    <xf numFmtId="0" fontId="36" fillId="2" borderId="35" xfId="0" applyFont="1" applyFill="1" applyBorder="1" applyProtection="1"/>
    <xf numFmtId="0" fontId="36" fillId="2" borderId="63" xfId="0" applyFont="1" applyFill="1" applyBorder="1" applyAlignment="1" applyProtection="1">
      <alignment horizontal="center"/>
    </xf>
    <xf numFmtId="0" fontId="36" fillId="2" borderId="36" xfId="0" applyFont="1" applyFill="1" applyBorder="1" applyProtection="1"/>
    <xf numFmtId="0" fontId="17" fillId="2" borderId="38" xfId="0" applyFont="1" applyFill="1" applyBorder="1" applyAlignment="1" applyProtection="1">
      <alignment vertical="center" wrapText="1"/>
    </xf>
    <xf numFmtId="10" fontId="36" fillId="2" borderId="63" xfId="11" applyNumberFormat="1" applyFont="1" applyFill="1" applyBorder="1" applyAlignment="1" applyProtection="1">
      <alignment horizontal="center"/>
    </xf>
    <xf numFmtId="0" fontId="66" fillId="2" borderId="64" xfId="0" applyFont="1" applyFill="1" applyBorder="1" applyProtection="1"/>
    <xf numFmtId="0" fontId="36" fillId="2" borderId="35" xfId="0" quotePrefix="1" applyFont="1" applyFill="1" applyBorder="1" applyAlignment="1" applyProtection="1">
      <alignment horizontal="center"/>
    </xf>
    <xf numFmtId="9" fontId="36" fillId="2" borderId="63" xfId="11" applyFont="1" applyFill="1" applyBorder="1" applyAlignment="1" applyProtection="1">
      <alignment horizontal="center"/>
    </xf>
    <xf numFmtId="0" fontId="66" fillId="2" borderId="35" xfId="0" quotePrefix="1" applyFont="1" applyFill="1" applyBorder="1" applyAlignment="1" applyProtection="1">
      <alignment horizontal="center"/>
    </xf>
    <xf numFmtId="9" fontId="36" fillId="2" borderId="37" xfId="11" applyFont="1" applyFill="1" applyBorder="1" applyAlignment="1" applyProtection="1">
      <alignment horizontal="center"/>
    </xf>
    <xf numFmtId="0" fontId="66" fillId="2" borderId="36" xfId="0" applyFont="1" applyFill="1" applyBorder="1" applyProtection="1"/>
    <xf numFmtId="0" fontId="6" fillId="2" borderId="0" xfId="0" applyFont="1" applyFill="1" applyBorder="1" applyAlignment="1" applyProtection="1">
      <alignment vertical="center"/>
    </xf>
    <xf numFmtId="2" fontId="36" fillId="2" borderId="64" xfId="0" applyNumberFormat="1" applyFont="1" applyFill="1" applyBorder="1" applyAlignment="1" applyProtection="1">
      <alignment horizontal="center" vertical="center"/>
    </xf>
    <xf numFmtId="2" fontId="36" fillId="2" borderId="35" xfId="0" applyNumberFormat="1" applyFont="1" applyFill="1" applyBorder="1" applyAlignment="1" applyProtection="1">
      <alignment horizontal="center" vertical="center"/>
    </xf>
    <xf numFmtId="2" fontId="36" fillId="2" borderId="63" xfId="0" applyNumberFormat="1" applyFont="1" applyFill="1" applyBorder="1" applyAlignment="1" applyProtection="1">
      <alignment horizontal="center" vertical="center"/>
    </xf>
    <xf numFmtId="2" fontId="36" fillId="2" borderId="35" xfId="0" quotePrefix="1" applyNumberFormat="1" applyFont="1" applyFill="1" applyBorder="1" applyAlignment="1" applyProtection="1">
      <alignment horizontal="center" vertical="center"/>
    </xf>
    <xf numFmtId="2" fontId="36" fillId="2" borderId="36" xfId="0" applyNumberFormat="1" applyFont="1" applyFill="1" applyBorder="1" applyAlignment="1" applyProtection="1">
      <alignment horizontal="center" vertical="center"/>
    </xf>
    <xf numFmtId="2" fontId="36" fillId="2" borderId="37" xfId="0" applyNumberFormat="1" applyFont="1" applyFill="1" applyBorder="1" applyAlignment="1" applyProtection="1">
      <alignment horizontal="center" vertical="center"/>
    </xf>
    <xf numFmtId="0" fontId="6" fillId="2" borderId="0" xfId="0" applyFont="1" applyFill="1" applyAlignment="1" applyProtection="1">
      <alignment vertical="center"/>
    </xf>
    <xf numFmtId="0" fontId="17" fillId="2" borderId="4" xfId="0" applyFont="1" applyFill="1" applyBorder="1" applyAlignment="1" applyProtection="1">
      <alignment horizontal="right"/>
    </xf>
    <xf numFmtId="0" fontId="17" fillId="2" borderId="2" xfId="0" applyFont="1" applyFill="1" applyBorder="1" applyAlignment="1">
      <alignment horizontal="center"/>
    </xf>
    <xf numFmtId="165" fontId="66" fillId="2" borderId="2" xfId="0" applyNumberFormat="1" applyFont="1" applyFill="1" applyBorder="1" applyAlignment="1">
      <alignment horizontal="center" vertical="center" wrapText="1"/>
    </xf>
    <xf numFmtId="165" fontId="66" fillId="2" borderId="0" xfId="0" applyNumberFormat="1" applyFont="1" applyFill="1" applyBorder="1" applyAlignment="1">
      <alignment horizontal="center" vertical="center" wrapText="1"/>
    </xf>
    <xf numFmtId="43" fontId="66" fillId="2" borderId="38" xfId="0" applyNumberFormat="1" applyFont="1" applyFill="1" applyBorder="1" applyAlignment="1">
      <alignment horizontal="center"/>
    </xf>
    <xf numFmtId="43" fontId="66" fillId="2" borderId="29" xfId="0" applyNumberFormat="1" applyFont="1" applyFill="1" applyBorder="1" applyAlignment="1">
      <alignment horizontal="center"/>
    </xf>
    <xf numFmtId="165" fontId="66" fillId="2" borderId="34" xfId="0" applyNumberFormat="1" applyFont="1" applyFill="1" applyBorder="1" applyAlignment="1">
      <alignment horizontal="center" vertical="center" wrapText="1"/>
    </xf>
    <xf numFmtId="165" fontId="66" fillId="2" borderId="34" xfId="0" applyNumberFormat="1" applyFont="1" applyFill="1" applyBorder="1" applyAlignment="1">
      <alignment horizontal="center"/>
    </xf>
    <xf numFmtId="165" fontId="66" fillId="2" borderId="38" xfId="0" applyNumberFormat="1" applyFont="1" applyFill="1" applyBorder="1" applyAlignment="1">
      <alignment horizontal="center"/>
    </xf>
    <xf numFmtId="2" fontId="6" fillId="2" borderId="0" xfId="0" applyNumberFormat="1" applyFont="1" applyFill="1" applyBorder="1" applyAlignment="1">
      <alignment horizontal="center"/>
    </xf>
    <xf numFmtId="2" fontId="36" fillId="2" borderId="16" xfId="0" applyNumberFormat="1" applyFont="1" applyFill="1" applyBorder="1" applyAlignment="1">
      <alignment horizontal="center" vertical="center"/>
    </xf>
    <xf numFmtId="2" fontId="32" fillId="2" borderId="17" xfId="0" applyNumberFormat="1" applyFont="1" applyFill="1" applyBorder="1" applyAlignment="1">
      <alignment horizontal="center" vertical="center"/>
    </xf>
    <xf numFmtId="2" fontId="36" fillId="2" borderId="17" xfId="0" applyNumberFormat="1" applyFont="1" applyFill="1" applyBorder="1" applyAlignment="1">
      <alignment horizontal="center" vertical="center"/>
    </xf>
    <xf numFmtId="2" fontId="36" fillId="2" borderId="37" xfId="0" applyNumberFormat="1" applyFont="1" applyFill="1" applyBorder="1" applyAlignment="1">
      <alignment horizontal="center" vertical="center"/>
    </xf>
    <xf numFmtId="2" fontId="36" fillId="2" borderId="18" xfId="11" applyNumberFormat="1" applyFont="1" applyFill="1" applyBorder="1" applyAlignment="1">
      <alignment horizontal="center" vertical="center"/>
    </xf>
    <xf numFmtId="2" fontId="36" fillId="2" borderId="36" xfId="11" applyNumberFormat="1" applyFont="1" applyFill="1" applyBorder="1" applyAlignment="1">
      <alignment horizontal="center" vertical="center"/>
    </xf>
    <xf numFmtId="10" fontId="36" fillId="2" borderId="18" xfId="11" applyNumberFormat="1" applyFont="1" applyFill="1" applyBorder="1" applyAlignment="1">
      <alignment horizontal="center" vertical="center"/>
    </xf>
    <xf numFmtId="10" fontId="36" fillId="2" borderId="17" xfId="11" applyNumberFormat="1" applyFont="1" applyFill="1" applyBorder="1" applyAlignment="1">
      <alignment horizontal="center" vertical="center"/>
    </xf>
    <xf numFmtId="10" fontId="36" fillId="2" borderId="36" xfId="11" applyNumberFormat="1" applyFont="1" applyFill="1" applyBorder="1" applyAlignment="1">
      <alignment horizontal="center" vertical="center"/>
    </xf>
    <xf numFmtId="10" fontId="36" fillId="2" borderId="37" xfId="11" applyNumberFormat="1" applyFont="1" applyFill="1" applyBorder="1" applyAlignment="1">
      <alignment horizontal="center" vertical="center"/>
    </xf>
    <xf numFmtId="0" fontId="32" fillId="2" borderId="51" xfId="0" applyFont="1" applyFill="1" applyBorder="1" applyAlignment="1">
      <alignment horizontal="center" vertical="center" wrapText="1"/>
    </xf>
    <xf numFmtId="2" fontId="5" fillId="2" borderId="0" xfId="0" applyNumberFormat="1" applyFont="1" applyFill="1" applyAlignment="1">
      <alignment horizontal="center"/>
    </xf>
    <xf numFmtId="167" fontId="6" fillId="2" borderId="0" xfId="1" applyFont="1" applyFill="1" applyAlignment="1"/>
    <xf numFmtId="0" fontId="6" fillId="2" borderId="0" xfId="0" applyFont="1" applyFill="1" applyBorder="1" applyAlignment="1">
      <alignment horizontal="right"/>
    </xf>
    <xf numFmtId="0" fontId="30" fillId="2" borderId="0" xfId="0" applyFont="1" applyFill="1" applyAlignment="1">
      <alignment horizontal="left" vertical="center" wrapText="1"/>
    </xf>
    <xf numFmtId="165" fontId="30" fillId="2" borderId="0" xfId="0" applyNumberFormat="1" applyFont="1" applyFill="1" applyAlignment="1">
      <alignment horizontal="left" vertical="center" wrapText="1"/>
    </xf>
    <xf numFmtId="165" fontId="35" fillId="0" borderId="8" xfId="0" applyNumberFormat="1" applyFont="1" applyFill="1" applyBorder="1" applyAlignment="1">
      <alignment horizontal="center" vertical="center" wrapText="1"/>
    </xf>
    <xf numFmtId="6" fontId="66" fillId="3" borderId="38" xfId="0" applyNumberFormat="1" applyFont="1" applyFill="1" applyBorder="1"/>
    <xf numFmtId="6" fontId="17" fillId="3" borderId="39" xfId="0" applyNumberFormat="1" applyFont="1" applyFill="1" applyBorder="1"/>
    <xf numFmtId="0" fontId="77" fillId="2" borderId="0" xfId="0" applyFont="1" applyFill="1" applyBorder="1" applyAlignment="1">
      <alignment horizontal="center"/>
    </xf>
    <xf numFmtId="0" fontId="7" fillId="2" borderId="0" xfId="0" applyFont="1" applyFill="1" applyProtection="1"/>
    <xf numFmtId="0" fontId="117" fillId="2" borderId="0" xfId="0" applyFont="1" applyFill="1" applyBorder="1" applyAlignment="1">
      <alignment horizontal="center" vertical="top" wrapText="1"/>
    </xf>
    <xf numFmtId="0" fontId="117" fillId="2" borderId="0" xfId="0" applyFont="1" applyFill="1" applyBorder="1" applyAlignment="1">
      <alignment vertical="top" wrapText="1"/>
    </xf>
    <xf numFmtId="0" fontId="17" fillId="2" borderId="52" xfId="0" applyFont="1" applyFill="1" applyBorder="1" applyAlignment="1">
      <alignment horizontal="left" vertical="center" wrapText="1"/>
    </xf>
    <xf numFmtId="0" fontId="17" fillId="2" borderId="52" xfId="1" applyNumberFormat="1" applyFont="1" applyFill="1" applyBorder="1" applyAlignment="1">
      <alignment horizontal="right" vertical="center" wrapText="1"/>
    </xf>
    <xf numFmtId="6" fontId="64" fillId="2" borderId="85" xfId="0" applyNumberFormat="1" applyFont="1" applyFill="1" applyBorder="1" applyAlignment="1">
      <alignment horizontal="right" vertical="center" wrapText="1"/>
    </xf>
    <xf numFmtId="0" fontId="6" fillId="2" borderId="85" xfId="0" applyFont="1" applyFill="1" applyBorder="1" applyAlignment="1">
      <alignment horizontal="left" vertical="center" wrapText="1"/>
    </xf>
    <xf numFmtId="6" fontId="32" fillId="2" borderId="0" xfId="1" applyNumberFormat="1" applyFont="1" applyFill="1" applyBorder="1"/>
    <xf numFmtId="6" fontId="32" fillId="3" borderId="0" xfId="1" applyNumberFormat="1" applyFont="1" applyFill="1" applyBorder="1"/>
    <xf numFmtId="0" fontId="32" fillId="3" borderId="0" xfId="0" applyFont="1" applyFill="1" applyBorder="1" applyAlignment="1">
      <alignment horizontal="left" vertical="center" wrapText="1"/>
    </xf>
    <xf numFmtId="0" fontId="24" fillId="2" borderId="85" xfId="0" applyFont="1" applyFill="1" applyBorder="1" applyAlignment="1">
      <alignment horizontal="left" vertical="center" wrapText="1"/>
    </xf>
    <xf numFmtId="6" fontId="17" fillId="3" borderId="0" xfId="1" applyNumberFormat="1" applyFont="1" applyFill="1" applyBorder="1"/>
    <xf numFmtId="6" fontId="17" fillId="2" borderId="0" xfId="1" applyNumberFormat="1" applyFont="1" applyFill="1" applyBorder="1"/>
    <xf numFmtId="0" fontId="1" fillId="0" borderId="8" xfId="0" applyNumberFormat="1" applyFont="1" applyFill="1" applyBorder="1" applyAlignment="1">
      <alignment horizontal="left" wrapText="1"/>
    </xf>
    <xf numFmtId="0" fontId="1" fillId="0" borderId="8" xfId="0" applyNumberFormat="1" applyFont="1" applyFill="1" applyBorder="1" applyAlignment="1">
      <alignment horizontal="left" vertical="center" wrapText="1"/>
    </xf>
    <xf numFmtId="0" fontId="1" fillId="0" borderId="8" xfId="0" applyNumberFormat="1" applyFont="1" applyBorder="1" applyAlignment="1">
      <alignment horizontal="left" wrapText="1"/>
    </xf>
    <xf numFmtId="0" fontId="1" fillId="0" borderId="8" xfId="0" applyNumberFormat="1" applyFont="1" applyBorder="1" applyAlignment="1">
      <alignment horizontal="left"/>
    </xf>
    <xf numFmtId="0" fontId="1" fillId="0" borderId="8" xfId="11" applyNumberFormat="1" applyFont="1" applyFill="1" applyBorder="1" applyAlignment="1" applyProtection="1">
      <alignment horizontal="left" wrapText="1"/>
    </xf>
    <xf numFmtId="0" fontId="67" fillId="0" borderId="8" xfId="11" applyNumberFormat="1" applyFont="1" applyFill="1" applyBorder="1" applyAlignment="1" applyProtection="1">
      <alignment horizontal="left" wrapText="1"/>
    </xf>
    <xf numFmtId="0" fontId="68" fillId="0" borderId="8" xfId="11" applyNumberFormat="1" applyFont="1" applyFill="1" applyBorder="1" applyAlignment="1" applyProtection="1">
      <alignment horizontal="left" wrapText="1"/>
    </xf>
    <xf numFmtId="0" fontId="81" fillId="0" borderId="8" xfId="11" applyNumberFormat="1" applyFont="1" applyFill="1" applyBorder="1" applyAlignment="1" applyProtection="1">
      <alignment horizontal="left" wrapText="1"/>
    </xf>
    <xf numFmtId="165" fontId="32" fillId="2" borderId="0" xfId="0" applyNumberFormat="1" applyFont="1" applyFill="1" applyAlignment="1">
      <alignment horizontal="left"/>
    </xf>
    <xf numFmtId="165" fontId="36" fillId="0" borderId="8" xfId="0" applyNumberFormat="1" applyFont="1" applyFill="1" applyBorder="1" applyAlignment="1">
      <alignment horizontal="right"/>
    </xf>
    <xf numFmtId="6" fontId="32" fillId="2" borderId="0" xfId="0" applyNumberFormat="1" applyFont="1" applyFill="1" applyAlignment="1">
      <alignment horizontal="right"/>
    </xf>
    <xf numFmtId="6" fontId="36" fillId="0" borderId="8" xfId="0" applyNumberFormat="1" applyFont="1" applyFill="1" applyBorder="1" applyAlignment="1">
      <alignment horizontal="right"/>
    </xf>
    <xf numFmtId="165" fontId="36" fillId="0" borderId="8" xfId="11" applyNumberFormat="1" applyFont="1" applyFill="1" applyBorder="1" applyAlignment="1" applyProtection="1">
      <alignment horizontal="right"/>
    </xf>
    <xf numFmtId="165" fontId="83" fillId="0" borderId="8" xfId="11" applyNumberFormat="1" applyFont="1" applyFill="1" applyBorder="1" applyAlignment="1" applyProtection="1">
      <alignment horizontal="right"/>
    </xf>
    <xf numFmtId="165" fontId="83" fillId="2" borderId="0" xfId="11" applyNumberFormat="1" applyFont="1" applyFill="1" applyAlignment="1" applyProtection="1">
      <alignment horizontal="left"/>
    </xf>
    <xf numFmtId="165" fontId="32" fillId="2" borderId="0" xfId="0" applyNumberFormat="1" applyFont="1" applyFill="1" applyAlignment="1" applyProtection="1">
      <alignment horizontal="left"/>
    </xf>
    <xf numFmtId="0" fontId="32" fillId="2" borderId="0" xfId="0" applyFont="1" applyFill="1" applyAlignment="1" applyProtection="1">
      <alignment horizontal="left"/>
    </xf>
    <xf numFmtId="165" fontId="32" fillId="0" borderId="8" xfId="0" applyNumberFormat="1" applyFont="1" applyBorder="1" applyAlignment="1" applyProtection="1">
      <alignment horizontal="right"/>
    </xf>
    <xf numFmtId="165" fontId="32" fillId="2" borderId="0" xfId="0" applyNumberFormat="1" applyFont="1" applyFill="1" applyAlignment="1"/>
    <xf numFmtId="6" fontId="17" fillId="0" borderId="4" xfId="1" applyNumberFormat="1" applyFont="1" applyFill="1" applyBorder="1" applyAlignment="1">
      <alignment horizontal="center" vertical="center"/>
    </xf>
    <xf numFmtId="0" fontId="0" fillId="0" borderId="0" xfId="0" applyBorder="1" applyAlignment="1"/>
    <xf numFmtId="165" fontId="17" fillId="2" borderId="14" xfId="0" applyNumberFormat="1" applyFont="1" applyFill="1" applyBorder="1" applyAlignment="1">
      <alignment horizontal="left"/>
    </xf>
    <xf numFmtId="165" fontId="17" fillId="2" borderId="59" xfId="0" applyNumberFormat="1" applyFont="1" applyFill="1" applyBorder="1" applyAlignment="1">
      <alignment horizontal="left"/>
    </xf>
    <xf numFmtId="165" fontId="17" fillId="2" borderId="0" xfId="0" applyNumberFormat="1" applyFont="1" applyFill="1" applyAlignment="1">
      <alignment horizontal="left"/>
    </xf>
    <xf numFmtId="170" fontId="36" fillId="2" borderId="0" xfId="1" applyNumberFormat="1" applyFont="1" applyFill="1" applyBorder="1" applyAlignment="1" applyProtection="1">
      <alignment horizontal="right" vertical="center" wrapText="1"/>
    </xf>
    <xf numFmtId="171" fontId="36" fillId="2" borderId="0" xfId="1" applyNumberFormat="1" applyFont="1" applyFill="1" applyBorder="1" applyAlignment="1" applyProtection="1">
      <alignment horizontal="right" vertical="center" wrapText="1"/>
    </xf>
    <xf numFmtId="170" fontId="36" fillId="2" borderId="0" xfId="1" applyNumberFormat="1" applyFont="1" applyFill="1" applyAlignment="1" applyProtection="1">
      <alignment horizontal="right" vertical="center"/>
    </xf>
    <xf numFmtId="0" fontId="119" fillId="2" borderId="0" xfId="0" applyFont="1" applyFill="1"/>
    <xf numFmtId="0" fontId="121" fillId="2" borderId="0" xfId="0" applyFont="1" applyFill="1"/>
    <xf numFmtId="0" fontId="61" fillId="2" borderId="0" xfId="0" applyFont="1" applyFill="1" applyBorder="1" applyAlignment="1" applyProtection="1">
      <alignment horizontal="left" wrapText="1"/>
    </xf>
    <xf numFmtId="165" fontId="70" fillId="2" borderId="0" xfId="0" applyNumberFormat="1" applyFont="1" applyFill="1" applyBorder="1" applyAlignment="1">
      <alignment horizontal="center"/>
    </xf>
    <xf numFmtId="165" fontId="70" fillId="2" borderId="61" xfId="0" applyNumberFormat="1" applyFont="1" applyFill="1" applyBorder="1" applyAlignment="1">
      <alignment horizontal="left"/>
    </xf>
    <xf numFmtId="165" fontId="70" fillId="2" borderId="58" xfId="0" applyNumberFormat="1" applyFont="1" applyFill="1" applyBorder="1" applyAlignment="1">
      <alignment horizontal="left" wrapText="1"/>
    </xf>
    <xf numFmtId="165" fontId="70" fillId="2" borderId="62" xfId="0" applyNumberFormat="1" applyFont="1" applyFill="1" applyBorder="1" applyAlignment="1">
      <alignment horizontal="left"/>
    </xf>
    <xf numFmtId="165" fontId="70" fillId="2" borderId="60" xfId="0" applyNumberFormat="1" applyFont="1" applyFill="1" applyBorder="1" applyAlignment="1">
      <alignment horizontal="left" wrapText="1"/>
    </xf>
    <xf numFmtId="165" fontId="70" fillId="2" borderId="61" xfId="0" applyNumberFormat="1" applyFont="1" applyFill="1" applyBorder="1" applyAlignment="1">
      <alignment horizontal="left" wrapText="1"/>
    </xf>
    <xf numFmtId="165" fontId="70" fillId="2" borderId="55" xfId="0" applyNumberFormat="1" applyFont="1" applyFill="1" applyBorder="1" applyAlignment="1">
      <alignment horizontal="left"/>
    </xf>
    <xf numFmtId="165" fontId="70" fillId="2" borderId="57" xfId="0" applyNumberFormat="1" applyFont="1" applyFill="1" applyBorder="1" applyAlignment="1">
      <alignment horizontal="left" wrapText="1"/>
    </xf>
    <xf numFmtId="0" fontId="17" fillId="2" borderId="8" xfId="0" applyFont="1" applyFill="1" applyBorder="1" applyAlignment="1">
      <alignment horizontal="center" vertical="top" wrapText="1"/>
    </xf>
    <xf numFmtId="6" fontId="17" fillId="2" borderId="8" xfId="0" applyNumberFormat="1" applyFont="1" applyFill="1" applyBorder="1" applyAlignment="1">
      <alignment horizontal="center" vertical="top" wrapText="1"/>
    </xf>
    <xf numFmtId="6" fontId="17" fillId="2" borderId="8" xfId="0" applyNumberFormat="1" applyFont="1" applyFill="1" applyBorder="1" applyAlignment="1">
      <alignment horizontal="center" vertical="top"/>
    </xf>
    <xf numFmtId="0" fontId="17" fillId="2" borderId="0" xfId="0" applyFont="1" applyFill="1" applyBorder="1" applyAlignment="1">
      <alignment horizontal="center" vertical="top"/>
    </xf>
    <xf numFmtId="6" fontId="32" fillId="2" borderId="0" xfId="0" applyNumberFormat="1" applyFont="1" applyFill="1" applyAlignment="1">
      <alignment horizontal="center" vertical="center"/>
    </xf>
    <xf numFmtId="6" fontId="31" fillId="2" borderId="3" xfId="0" applyNumberFormat="1" applyFont="1" applyFill="1" applyBorder="1"/>
    <xf numFmtId="6" fontId="31" fillId="2" borderId="53" xfId="0" applyNumberFormat="1" applyFont="1" applyFill="1" applyBorder="1"/>
    <xf numFmtId="6" fontId="7" fillId="2" borderId="38" xfId="0" applyNumberFormat="1" applyFont="1" applyFill="1" applyBorder="1"/>
    <xf numFmtId="0" fontId="69" fillId="2" borderId="2" xfId="0" applyNumberFormat="1" applyFont="1" applyFill="1" applyBorder="1" applyAlignment="1">
      <alignment horizontal="center"/>
    </xf>
    <xf numFmtId="0" fontId="30" fillId="2" borderId="60" xfId="0" applyNumberFormat="1" applyFont="1" applyFill="1" applyBorder="1" applyAlignment="1">
      <alignment horizontal="center"/>
    </xf>
    <xf numFmtId="165" fontId="35" fillId="2" borderId="9" xfId="0" applyNumberFormat="1" applyFont="1" applyFill="1" applyBorder="1" applyAlignment="1">
      <alignment horizontal="center" vertical="center"/>
    </xf>
    <xf numFmtId="165" fontId="30" fillId="2" borderId="88" xfId="0" applyNumberFormat="1" applyFont="1" applyFill="1" applyBorder="1" applyAlignment="1">
      <alignment horizontal="center" vertical="center" wrapText="1"/>
    </xf>
    <xf numFmtId="165" fontId="30" fillId="2" borderId="12" xfId="0" applyNumberFormat="1" applyFont="1" applyFill="1" applyBorder="1" applyAlignment="1">
      <alignment horizontal="center" vertical="center" wrapText="1"/>
    </xf>
    <xf numFmtId="0" fontId="61" fillId="2" borderId="0" xfId="2" applyNumberFormat="1" applyFont="1" applyFill="1" applyBorder="1" applyAlignment="1">
      <alignment horizontal="left" vertical="center"/>
    </xf>
    <xf numFmtId="0" fontId="61" fillId="2" borderId="0" xfId="0" applyFont="1" applyFill="1" applyBorder="1" applyAlignment="1">
      <alignment vertical="top"/>
    </xf>
    <xf numFmtId="0" fontId="61" fillId="2" borderId="0" xfId="0" applyFont="1" applyFill="1" applyBorder="1"/>
    <xf numFmtId="165" fontId="30" fillId="0" borderId="0" xfId="0" applyNumberFormat="1" applyFont="1" applyBorder="1" applyAlignment="1">
      <alignment horizontal="center" vertical="center" wrapText="1"/>
    </xf>
    <xf numFmtId="0" fontId="125" fillId="2" borderId="0" xfId="0" applyFont="1" applyFill="1" applyAlignment="1">
      <alignment horizontal="left"/>
    </xf>
    <xf numFmtId="0" fontId="1" fillId="2" borderId="0" xfId="0" applyFont="1" applyFill="1" applyAlignment="1">
      <alignment vertical="center"/>
    </xf>
    <xf numFmtId="0" fontId="35" fillId="2" borderId="0" xfId="0" applyFont="1" applyFill="1"/>
    <xf numFmtId="1" fontId="32" fillId="5" borderId="0" xfId="0" applyNumberFormat="1" applyFont="1" applyFill="1" applyBorder="1" applyAlignment="1" applyProtection="1">
      <alignment horizontal="left" vertical="top"/>
    </xf>
    <xf numFmtId="1" fontId="32" fillId="5" borderId="0" xfId="0" applyNumberFormat="1" applyFont="1" applyFill="1" applyBorder="1" applyAlignment="1" applyProtection="1">
      <alignment horizontal="left"/>
    </xf>
    <xf numFmtId="1" fontId="32" fillId="3" borderId="0" xfId="0" applyNumberFormat="1" applyFont="1" applyFill="1" applyBorder="1" applyAlignment="1" applyProtection="1">
      <alignment horizontal="left" vertical="top"/>
    </xf>
    <xf numFmtId="1" fontId="32" fillId="14" borderId="0" xfId="0" applyNumberFormat="1" applyFont="1" applyFill="1" applyBorder="1" applyAlignment="1" applyProtection="1">
      <alignment horizontal="left" vertical="top"/>
    </xf>
    <xf numFmtId="1" fontId="32" fillId="10" borderId="0" xfId="0" applyNumberFormat="1" applyFont="1" applyFill="1" applyBorder="1" applyAlignment="1" applyProtection="1">
      <alignment horizontal="left" vertical="top"/>
    </xf>
    <xf numFmtId="1" fontId="32" fillId="11" borderId="0" xfId="0" applyNumberFormat="1" applyFont="1" applyFill="1" applyBorder="1" applyAlignment="1" applyProtection="1">
      <alignment horizontal="left" vertical="top"/>
    </xf>
    <xf numFmtId="1" fontId="32" fillId="15" borderId="0" xfId="0" applyNumberFormat="1" applyFont="1" applyFill="1" applyBorder="1" applyAlignment="1" applyProtection="1">
      <alignment horizontal="left" vertical="top"/>
    </xf>
    <xf numFmtId="1" fontId="32" fillId="12" borderId="0" xfId="0" applyNumberFormat="1" applyFont="1" applyFill="1" applyBorder="1" applyAlignment="1" applyProtection="1">
      <alignment horizontal="left" vertical="top"/>
    </xf>
    <xf numFmtId="1" fontId="32" fillId="12" borderId="52" xfId="0" applyNumberFormat="1" applyFont="1" applyFill="1" applyBorder="1" applyAlignment="1" applyProtection="1">
      <alignment horizontal="left" vertical="top"/>
    </xf>
    <xf numFmtId="0" fontId="32" fillId="2" borderId="0" xfId="0" applyNumberFormat="1" applyFont="1" applyFill="1" applyBorder="1" applyAlignment="1" applyProtection="1">
      <alignment horizontal="left"/>
    </xf>
    <xf numFmtId="0" fontId="32" fillId="0" borderId="0" xfId="0" applyNumberFormat="1" applyFont="1" applyFill="1" applyBorder="1" applyAlignment="1" applyProtection="1">
      <alignment horizontal="left" vertical="top"/>
    </xf>
    <xf numFmtId="0" fontId="64" fillId="0" borderId="0" xfId="0" applyFont="1" applyBorder="1" applyAlignment="1">
      <alignment horizontal="left" vertical="top" wrapText="1"/>
    </xf>
    <xf numFmtId="0" fontId="122" fillId="2" borderId="0" xfId="0" applyFont="1" applyFill="1" applyBorder="1" applyAlignment="1">
      <alignment horizontal="center" vertical="top" wrapText="1"/>
    </xf>
    <xf numFmtId="0" fontId="0" fillId="2" borderId="0" xfId="0" applyFill="1" applyBorder="1" applyAlignment="1">
      <alignment vertical="top" wrapText="1"/>
    </xf>
    <xf numFmtId="1" fontId="117" fillId="2" borderId="0" xfId="0" applyNumberFormat="1" applyFont="1" applyFill="1" applyBorder="1" applyAlignment="1">
      <alignment horizontal="left" vertical="top" wrapText="1"/>
    </xf>
    <xf numFmtId="166" fontId="90" fillId="2" borderId="0" xfId="4" applyFont="1" applyFill="1" applyBorder="1" applyAlignment="1">
      <alignment vertical="top" wrapText="1"/>
    </xf>
    <xf numFmtId="166" fontId="64" fillId="2" borderId="0" xfId="4" applyNumberFormat="1" applyFont="1" applyFill="1" applyBorder="1" applyAlignment="1">
      <alignment horizontal="center" vertical="top" wrapText="1"/>
    </xf>
    <xf numFmtId="173" fontId="90" fillId="2" borderId="0" xfId="4" applyNumberFormat="1" applyFont="1" applyFill="1" applyBorder="1" applyAlignment="1">
      <alignment vertical="top" wrapText="1"/>
    </xf>
    <xf numFmtId="0" fontId="126" fillId="2" borderId="0" xfId="0" applyNumberFormat="1" applyFont="1" applyFill="1" applyBorder="1" applyAlignment="1" applyProtection="1">
      <alignment horizontal="right" vertical="center" wrapText="1"/>
    </xf>
    <xf numFmtId="0" fontId="126" fillId="2" borderId="0" xfId="0" applyFont="1" applyFill="1" applyBorder="1" applyAlignment="1">
      <alignment horizontal="right" vertical="center" wrapText="1"/>
    </xf>
    <xf numFmtId="173" fontId="82" fillId="2" borderId="0" xfId="0" applyNumberFormat="1" applyFont="1" applyFill="1" applyBorder="1" applyAlignment="1">
      <alignment horizontal="right" vertical="center" wrapText="1"/>
    </xf>
    <xf numFmtId="1" fontId="64" fillId="2" borderId="52" xfId="0" applyNumberFormat="1" applyFont="1" applyFill="1" applyBorder="1" applyAlignment="1">
      <alignment horizontal="left" vertical="center" wrapText="1"/>
    </xf>
    <xf numFmtId="173" fontId="82" fillId="2" borderId="52" xfId="0" applyNumberFormat="1" applyFont="1" applyFill="1" applyBorder="1" applyAlignment="1">
      <alignment horizontal="right" vertical="center" wrapText="1"/>
    </xf>
    <xf numFmtId="1" fontId="122" fillId="2" borderId="0" xfId="0" applyNumberFormat="1" applyFont="1" applyFill="1" applyBorder="1" applyAlignment="1">
      <alignment horizontal="left" vertical="top" wrapText="1"/>
    </xf>
    <xf numFmtId="173" fontId="64" fillId="2" borderId="0" xfId="4" applyNumberFormat="1" applyFont="1" applyFill="1" applyBorder="1" applyAlignment="1">
      <alignment vertical="top" wrapText="1"/>
    </xf>
    <xf numFmtId="173" fontId="64" fillId="2" borderId="85" xfId="4" applyNumberFormat="1" applyFont="1" applyFill="1" applyBorder="1" applyAlignment="1">
      <alignment vertical="top" wrapText="1"/>
    </xf>
    <xf numFmtId="0" fontId="64" fillId="2" borderId="0" xfId="0" applyFont="1" applyFill="1" applyBorder="1" applyAlignment="1">
      <alignment horizontal="left" vertical="top" wrapText="1"/>
    </xf>
    <xf numFmtId="1" fontId="122" fillId="2" borderId="52" xfId="0" applyNumberFormat="1" applyFont="1" applyFill="1" applyBorder="1" applyAlignment="1">
      <alignment horizontal="left" vertical="center" wrapText="1"/>
    </xf>
    <xf numFmtId="1" fontId="70" fillId="2" borderId="0" xfId="11" applyNumberFormat="1" applyFont="1" applyFill="1" applyBorder="1"/>
    <xf numFmtId="0" fontId="109" fillId="2" borderId="0" xfId="0" applyFont="1" applyFill="1" applyBorder="1" applyAlignment="1">
      <alignment horizontal="left"/>
    </xf>
    <xf numFmtId="0" fontId="37" fillId="2" borderId="0" xfId="0" applyFont="1" applyFill="1" applyBorder="1" applyAlignment="1">
      <alignment horizontal="left"/>
    </xf>
    <xf numFmtId="0" fontId="37" fillId="2" borderId="0" xfId="0" applyNumberFormat="1" applyFont="1" applyFill="1" applyBorder="1" applyAlignment="1">
      <alignment horizontal="left"/>
    </xf>
    <xf numFmtId="0" fontId="10" fillId="2" borderId="0" xfId="0" applyFont="1" applyFill="1" applyBorder="1"/>
    <xf numFmtId="1" fontId="64" fillId="2" borderId="0" xfId="0" applyNumberFormat="1" applyFont="1" applyFill="1" applyBorder="1" applyAlignment="1">
      <alignment horizontal="left" vertical="top" wrapText="1"/>
    </xf>
    <xf numFmtId="0" fontId="17" fillId="2" borderId="0" xfId="0" applyFont="1" applyFill="1" applyAlignment="1"/>
    <xf numFmtId="173" fontId="117" fillId="2" borderId="0" xfId="0" applyNumberFormat="1" applyFont="1" applyFill="1" applyBorder="1" applyAlignment="1">
      <alignment vertical="top" wrapText="1"/>
    </xf>
    <xf numFmtId="173" fontId="64" fillId="2" borderId="0" xfId="0" applyNumberFormat="1" applyFont="1" applyFill="1" applyBorder="1" applyAlignment="1">
      <alignment vertical="top" wrapText="1"/>
    </xf>
    <xf numFmtId="180" fontId="90" fillId="2" borderId="0" xfId="4" applyNumberFormat="1" applyFont="1" applyFill="1" applyBorder="1" applyAlignment="1">
      <alignment vertical="top" wrapText="1"/>
    </xf>
    <xf numFmtId="173" fontId="64" fillId="2" borderId="86" xfId="0" applyNumberFormat="1" applyFont="1" applyFill="1" applyBorder="1" applyAlignment="1">
      <alignment vertical="top" wrapText="1"/>
    </xf>
    <xf numFmtId="6" fontId="70" fillId="2" borderId="3" xfId="0" applyNumberFormat="1" applyFont="1" applyFill="1" applyBorder="1"/>
    <xf numFmtId="6" fontId="69" fillId="2" borderId="53" xfId="0" applyNumberFormat="1" applyFont="1" applyFill="1" applyBorder="1"/>
    <xf numFmtId="173" fontId="64" fillId="2" borderId="55" xfId="4" applyNumberFormat="1" applyFont="1" applyFill="1" applyBorder="1" applyAlignment="1">
      <alignment horizontal="right" vertical="top" wrapText="1"/>
    </xf>
    <xf numFmtId="173" fontId="64" fillId="2" borderId="56" xfId="4" applyNumberFormat="1" applyFont="1" applyFill="1" applyBorder="1" applyAlignment="1">
      <alignment horizontal="right" vertical="top" wrapText="1"/>
    </xf>
    <xf numFmtId="173" fontId="64" fillId="2" borderId="57" xfId="4" applyNumberFormat="1" applyFont="1" applyFill="1" applyBorder="1" applyAlignment="1">
      <alignment horizontal="right" vertical="top" wrapText="1"/>
    </xf>
    <xf numFmtId="0" fontId="69" fillId="2" borderId="53" xfId="0" applyFont="1" applyFill="1" applyBorder="1"/>
    <xf numFmtId="6" fontId="69" fillId="2" borderId="3" xfId="0" applyNumberFormat="1" applyFont="1" applyFill="1" applyBorder="1"/>
    <xf numFmtId="0" fontId="70" fillId="18" borderId="0" xfId="0" applyFont="1" applyFill="1" applyAlignment="1">
      <alignment horizontal="left"/>
    </xf>
    <xf numFmtId="0" fontId="70" fillId="18" borderId="0" xfId="0" applyFont="1" applyFill="1"/>
    <xf numFmtId="0" fontId="69" fillId="18" borderId="0" xfId="0" applyFont="1" applyFill="1"/>
    <xf numFmtId="6" fontId="70" fillId="18" borderId="0" xfId="0" applyNumberFormat="1" applyFont="1" applyFill="1"/>
    <xf numFmtId="6" fontId="69" fillId="18" borderId="0" xfId="0" applyNumberFormat="1" applyFont="1" applyFill="1"/>
    <xf numFmtId="173" fontId="64" fillId="2" borderId="85" xfId="0" applyNumberFormat="1" applyFont="1" applyFill="1" applyBorder="1" applyAlignment="1">
      <alignment vertical="top" wrapText="1"/>
    </xf>
    <xf numFmtId="0" fontId="6" fillId="18" borderId="0" xfId="0" applyFont="1" applyFill="1"/>
    <xf numFmtId="181" fontId="90" fillId="2" borderId="0" xfId="4" applyNumberFormat="1" applyFont="1" applyFill="1" applyBorder="1" applyAlignment="1">
      <alignment vertical="top" wrapText="1"/>
    </xf>
    <xf numFmtId="181" fontId="6" fillId="2" borderId="0" xfId="0" applyNumberFormat="1" applyFont="1" applyFill="1" applyBorder="1" applyAlignment="1">
      <alignment horizontal="right"/>
    </xf>
    <xf numFmtId="181" fontId="6" fillId="2" borderId="0" xfId="0" applyNumberFormat="1" applyFont="1" applyFill="1" applyBorder="1" applyAlignment="1">
      <alignment horizontal="left"/>
    </xf>
    <xf numFmtId="181" fontId="6" fillId="2" borderId="0" xfId="0" applyNumberFormat="1" applyFont="1" applyFill="1"/>
    <xf numFmtId="181" fontId="64" fillId="2" borderId="85" xfId="4" applyNumberFormat="1" applyFont="1" applyFill="1" applyBorder="1" applyAlignment="1">
      <alignment vertical="top" wrapText="1"/>
    </xf>
    <xf numFmtId="0" fontId="32" fillId="18" borderId="0" xfId="0" applyFont="1" applyFill="1" applyBorder="1" applyAlignment="1">
      <alignment horizontal="left"/>
    </xf>
    <xf numFmtId="0" fontId="32" fillId="18" borderId="0" xfId="0" applyFont="1" applyFill="1" applyBorder="1" applyAlignment="1">
      <alignment horizontal="left" wrapText="1"/>
    </xf>
    <xf numFmtId="6" fontId="32" fillId="18" borderId="0" xfId="0" applyNumberFormat="1" applyFont="1" applyFill="1" applyBorder="1" applyAlignment="1">
      <alignment horizontal="left"/>
    </xf>
    <xf numFmtId="0" fontId="32" fillId="18" borderId="0" xfId="0" applyFont="1" applyFill="1"/>
    <xf numFmtId="0" fontId="32" fillId="18" borderId="0" xfId="0" applyFont="1" applyFill="1" applyBorder="1"/>
    <xf numFmtId="0" fontId="6" fillId="18" borderId="0" xfId="0" applyFont="1" applyFill="1" applyBorder="1"/>
    <xf numFmtId="0" fontId="128" fillId="2" borderId="0" xfId="0" applyFont="1" applyFill="1"/>
    <xf numFmtId="6" fontId="128" fillId="2" borderId="0" xfId="0" applyNumberFormat="1" applyFont="1" applyFill="1" applyBorder="1" applyAlignment="1">
      <alignment horizontal="left" wrapText="1"/>
    </xf>
    <xf numFmtId="0" fontId="128" fillId="2" borderId="0" xfId="0" applyFont="1" applyFill="1" applyBorder="1"/>
    <xf numFmtId="0" fontId="89" fillId="2" borderId="0" xfId="0" applyFont="1" applyFill="1" applyBorder="1" applyAlignment="1">
      <alignment horizontal="left" wrapText="1"/>
    </xf>
    <xf numFmtId="0" fontId="48" fillId="2" borderId="0" xfId="0" applyFont="1" applyFill="1" applyBorder="1"/>
    <xf numFmtId="0" fontId="96" fillId="2" borderId="0" xfId="0" applyFont="1" applyFill="1" applyBorder="1" applyAlignment="1">
      <alignment horizontal="left"/>
    </xf>
    <xf numFmtId="0" fontId="30" fillId="2" borderId="0" xfId="0" applyFont="1" applyFill="1" applyBorder="1" applyAlignment="1">
      <alignment wrapText="1"/>
    </xf>
    <xf numFmtId="0" fontId="30" fillId="2" borderId="0" xfId="0" applyFont="1" applyFill="1" applyBorder="1" applyAlignment="1">
      <alignment horizontal="center" vertical="center" wrapText="1"/>
    </xf>
    <xf numFmtId="0" fontId="99" fillId="2" borderId="0" xfId="0" applyFont="1" applyFill="1" applyBorder="1" applyAlignment="1"/>
    <xf numFmtId="0" fontId="95" fillId="2" borderId="0" xfId="0" applyFont="1" applyFill="1" applyBorder="1" applyAlignment="1">
      <alignment vertical="center" wrapText="1"/>
    </xf>
    <xf numFmtId="6" fontId="1" fillId="2" borderId="0" xfId="0" applyNumberFormat="1" applyFont="1" applyFill="1" applyAlignment="1">
      <alignment horizontal="left"/>
    </xf>
    <xf numFmtId="44" fontId="7" fillId="2" borderId="0" xfId="0" applyNumberFormat="1" applyFont="1" applyFill="1" applyAlignment="1">
      <alignment horizontal="left"/>
    </xf>
    <xf numFmtId="44" fontId="1" fillId="2" borderId="0" xfId="0" applyNumberFormat="1" applyFont="1" applyFill="1" applyAlignment="1">
      <alignment horizontal="left"/>
    </xf>
    <xf numFmtId="42" fontId="1" fillId="2" borderId="0" xfId="0" applyNumberFormat="1" applyFont="1" applyFill="1" applyAlignment="1">
      <alignment horizontal="left"/>
    </xf>
    <xf numFmtId="42" fontId="1" fillId="3" borderId="0" xfId="0" applyNumberFormat="1" applyFont="1" applyFill="1" applyAlignment="1">
      <alignment horizontal="left"/>
    </xf>
    <xf numFmtId="173" fontId="70" fillId="2" borderId="0" xfId="4" applyNumberFormat="1" applyFont="1" applyFill="1" applyBorder="1" applyAlignment="1">
      <alignment horizontal="right" wrapText="1"/>
    </xf>
    <xf numFmtId="173" fontId="91" fillId="2" borderId="0" xfId="4" applyNumberFormat="1" applyFont="1" applyFill="1" applyBorder="1" applyAlignment="1">
      <alignment horizontal="right" wrapText="1"/>
    </xf>
    <xf numFmtId="42" fontId="1" fillId="2" borderId="0" xfId="0" applyNumberFormat="1" applyFont="1" applyFill="1" applyAlignment="1">
      <alignment horizontal="right"/>
    </xf>
    <xf numFmtId="172" fontId="1" fillId="3" borderId="0" xfId="0" applyNumberFormat="1" applyFont="1" applyFill="1"/>
    <xf numFmtId="172" fontId="1" fillId="3" borderId="70" xfId="0" applyNumberFormat="1" applyFont="1" applyFill="1" applyBorder="1"/>
    <xf numFmtId="173" fontId="70" fillId="2" borderId="0" xfId="0" applyNumberFormat="1" applyFont="1" applyFill="1" applyBorder="1" applyAlignment="1" applyProtection="1">
      <alignment horizontal="left" vertical="top" wrapText="1"/>
    </xf>
    <xf numFmtId="172" fontId="30" fillId="3" borderId="68" xfId="0" applyNumberFormat="1" applyFont="1" applyFill="1" applyBorder="1"/>
    <xf numFmtId="6" fontId="30" fillId="2" borderId="8" xfId="0" applyNumberFormat="1" applyFont="1" applyFill="1" applyBorder="1" applyAlignment="1">
      <alignment horizontal="center" vertical="center" wrapText="1"/>
    </xf>
    <xf numFmtId="42" fontId="1" fillId="2" borderId="0" xfId="0" applyNumberFormat="1" applyFont="1" applyFill="1" applyBorder="1" applyAlignment="1">
      <alignment horizontal="right"/>
    </xf>
    <xf numFmtId="42" fontId="1" fillId="2" borderId="0" xfId="0" applyNumberFormat="1" applyFont="1" applyFill="1" applyBorder="1" applyAlignment="1">
      <alignment horizontal="left"/>
    </xf>
    <xf numFmtId="44" fontId="1" fillId="2" borderId="0" xfId="0" applyNumberFormat="1" applyFont="1" applyFill="1" applyBorder="1" applyAlignment="1">
      <alignment horizontal="left"/>
    </xf>
    <xf numFmtId="172" fontId="1" fillId="2" borderId="0" xfId="0" applyNumberFormat="1" applyFont="1" applyFill="1" applyBorder="1"/>
    <xf numFmtId="172" fontId="30" fillId="2" borderId="0" xfId="0" applyNumberFormat="1" applyFont="1" applyFill="1" applyBorder="1"/>
    <xf numFmtId="42" fontId="1" fillId="2" borderId="0" xfId="0" applyNumberFormat="1" applyFont="1" applyFill="1" applyAlignment="1">
      <alignment horizontal="left" vertical="center"/>
    </xf>
    <xf numFmtId="42" fontId="129" fillId="3" borderId="0" xfId="0" applyNumberFormat="1" applyFont="1" applyFill="1"/>
    <xf numFmtId="42" fontId="130" fillId="2" borderId="0" xfId="0" applyNumberFormat="1" applyFont="1" applyFill="1" applyAlignment="1">
      <alignment horizontal="left"/>
    </xf>
    <xf numFmtId="42" fontId="130" fillId="3" borderId="70" xfId="0" applyNumberFormat="1" applyFont="1" applyFill="1" applyBorder="1"/>
    <xf numFmtId="42" fontId="30" fillId="3" borderId="68" xfId="0" applyNumberFormat="1" applyFont="1" applyFill="1" applyBorder="1"/>
    <xf numFmtId="173" fontId="70" fillId="2" borderId="0" xfId="4" applyNumberFormat="1" applyFont="1" applyFill="1" applyBorder="1" applyAlignment="1">
      <alignment horizontal="left" wrapText="1"/>
    </xf>
    <xf numFmtId="6" fontId="30" fillId="2" borderId="0" xfId="0" applyNumberFormat="1" applyFont="1" applyFill="1" applyBorder="1" applyAlignment="1">
      <alignment horizontal="center" vertical="center" wrapText="1"/>
    </xf>
    <xf numFmtId="0" fontId="1" fillId="2" borderId="0" xfId="0" applyNumberFormat="1" applyFont="1" applyFill="1" applyBorder="1" applyAlignment="1">
      <alignment horizontal="left"/>
    </xf>
    <xf numFmtId="42" fontId="1" fillId="2" borderId="0" xfId="0" applyNumberFormat="1" applyFont="1" applyFill="1" applyBorder="1" applyAlignment="1">
      <alignment horizontal="left" vertical="center"/>
    </xf>
    <xf numFmtId="42" fontId="130" fillId="2" borderId="0" xfId="0" applyNumberFormat="1" applyFont="1" applyFill="1" applyBorder="1" applyAlignment="1">
      <alignment horizontal="left"/>
    </xf>
    <xf numFmtId="42" fontId="129" fillId="2" borderId="0" xfId="0" applyNumberFormat="1" applyFont="1" applyFill="1" applyBorder="1"/>
    <xf numFmtId="42" fontId="130" fillId="2" borderId="0" xfId="0" applyNumberFormat="1" applyFont="1" applyFill="1" applyBorder="1"/>
    <xf numFmtId="42" fontId="30" fillId="2" borderId="0" xfId="0" applyNumberFormat="1" applyFont="1" applyFill="1" applyBorder="1"/>
    <xf numFmtId="42" fontId="48" fillId="3" borderId="0" xfId="0" applyNumberFormat="1" applyFont="1" applyFill="1" applyAlignment="1">
      <alignment horizontal="left" wrapText="1"/>
    </xf>
    <xf numFmtId="42" fontId="1" fillId="2" borderId="0" xfId="0" applyNumberFormat="1" applyFont="1" applyFill="1" applyAlignment="1">
      <alignment horizontal="left" vertical="top"/>
    </xf>
    <xf numFmtId="6" fontId="32" fillId="2" borderId="0" xfId="0" applyNumberFormat="1" applyFont="1" applyFill="1" applyAlignment="1">
      <alignment horizontal="left" wrapText="1"/>
    </xf>
    <xf numFmtId="172" fontId="17" fillId="3" borderId="68" xfId="0" applyNumberFormat="1" applyFont="1" applyFill="1" applyBorder="1"/>
    <xf numFmtId="42" fontId="48" fillId="2" borderId="0" xfId="0" applyNumberFormat="1" applyFont="1" applyFill="1" applyBorder="1" applyAlignment="1">
      <alignment horizontal="left" wrapText="1"/>
    </xf>
    <xf numFmtId="42" fontId="1" fillId="2" borderId="0" xfId="0" applyNumberFormat="1" applyFont="1" applyFill="1" applyBorder="1" applyAlignment="1">
      <alignment horizontal="left" vertical="top"/>
    </xf>
    <xf numFmtId="172" fontId="17" fillId="2" borderId="0" xfId="0" applyNumberFormat="1" applyFont="1" applyFill="1" applyBorder="1"/>
    <xf numFmtId="0" fontId="32" fillId="2" borderId="0" xfId="0" applyFont="1" applyFill="1" applyBorder="1" applyAlignment="1" applyProtection="1">
      <alignment horizontal="center" vertical="top"/>
    </xf>
    <xf numFmtId="0" fontId="37" fillId="2" borderId="0" xfId="0" applyFont="1" applyFill="1"/>
    <xf numFmtId="0" fontId="121" fillId="2" borderId="0" xfId="0" applyFont="1" applyFill="1" applyBorder="1" applyAlignment="1" applyProtection="1">
      <alignment horizontal="left" vertical="top"/>
    </xf>
    <xf numFmtId="173" fontId="1" fillId="2" borderId="0" xfId="4" applyNumberFormat="1" applyFont="1" applyFill="1"/>
    <xf numFmtId="165" fontId="17" fillId="2" borderId="0" xfId="0" applyNumberFormat="1" applyFont="1" applyFill="1" applyAlignment="1">
      <alignment horizontal="right" vertical="center" wrapText="1"/>
    </xf>
    <xf numFmtId="173" fontId="34" fillId="2" borderId="0" xfId="0" applyNumberFormat="1" applyFont="1" applyFill="1" applyBorder="1"/>
    <xf numFmtId="0" fontId="17" fillId="3" borderId="0" xfId="0" applyFont="1" applyFill="1"/>
    <xf numFmtId="173" fontId="17" fillId="3" borderId="0" xfId="0" applyNumberFormat="1" applyFont="1" applyFill="1" applyBorder="1"/>
    <xf numFmtId="0" fontId="7" fillId="18" borderId="0" xfId="0" applyFont="1" applyFill="1" applyBorder="1" applyAlignment="1">
      <alignment horizontal="left" wrapText="1"/>
    </xf>
    <xf numFmtId="0" fontId="7" fillId="18" borderId="0" xfId="0" applyFont="1" applyFill="1" applyBorder="1"/>
    <xf numFmtId="6" fontId="7" fillId="18" borderId="0" xfId="0" applyNumberFormat="1" applyFont="1" applyFill="1" applyAlignment="1">
      <alignment horizontal="left"/>
    </xf>
    <xf numFmtId="6" fontId="7" fillId="18" borderId="0" xfId="0" applyNumberFormat="1" applyFont="1" applyFill="1" applyBorder="1" applyAlignment="1">
      <alignment horizontal="left" wrapText="1"/>
    </xf>
    <xf numFmtId="6" fontId="7" fillId="18" borderId="0" xfId="0" applyNumberFormat="1" applyFont="1" applyFill="1" applyBorder="1" applyAlignment="1">
      <alignment horizontal="left"/>
    </xf>
    <xf numFmtId="6" fontId="7" fillId="18" borderId="0" xfId="0" applyNumberFormat="1" applyFont="1" applyFill="1"/>
    <xf numFmtId="0" fontId="7" fillId="18" borderId="0" xfId="0" applyFont="1" applyFill="1"/>
    <xf numFmtId="0" fontId="61" fillId="2" borderId="0" xfId="0" applyFont="1" applyFill="1" applyAlignment="1">
      <alignment vertical="center"/>
    </xf>
    <xf numFmtId="0" fontId="77" fillId="2" borderId="0" xfId="0" applyFont="1" applyFill="1"/>
    <xf numFmtId="0" fontId="77" fillId="2" borderId="0" xfId="0" applyFont="1" applyFill="1" applyAlignment="1">
      <alignment horizontal="left"/>
    </xf>
    <xf numFmtId="0" fontId="77" fillId="2" borderId="0" xfId="0" applyFont="1" applyFill="1" applyBorder="1"/>
    <xf numFmtId="0" fontId="77" fillId="2" borderId="0" xfId="0" applyFont="1" applyFill="1" applyBorder="1" applyAlignment="1">
      <alignment horizontal="left"/>
    </xf>
    <xf numFmtId="0" fontId="121" fillId="2" borderId="0" xfId="0" applyNumberFormat="1" applyFont="1" applyFill="1" applyBorder="1" applyAlignment="1"/>
    <xf numFmtId="0" fontId="121" fillId="2" borderId="0" xfId="0" applyNumberFormat="1" applyFont="1" applyFill="1" applyBorder="1" applyAlignment="1">
      <alignment horizontal="left"/>
    </xf>
    <xf numFmtId="0" fontId="121" fillId="2" borderId="0" xfId="0" applyFont="1" applyFill="1" applyBorder="1" applyAlignment="1">
      <alignment horizontal="center" wrapText="1"/>
    </xf>
    <xf numFmtId="0" fontId="121" fillId="2" borderId="0" xfId="0" applyFont="1" applyFill="1" applyBorder="1" applyAlignment="1">
      <alignment horizontal="left" wrapText="1"/>
    </xf>
    <xf numFmtId="1" fontId="77" fillId="2" borderId="0" xfId="0" applyNumberFormat="1" applyFont="1" applyFill="1" applyBorder="1"/>
    <xf numFmtId="1" fontId="77" fillId="2" borderId="0" xfId="0" applyNumberFormat="1" applyFont="1" applyFill="1" applyBorder="1" applyAlignment="1">
      <alignment horizontal="left"/>
    </xf>
    <xf numFmtId="0" fontId="77" fillId="2" borderId="68" xfId="0" applyFont="1" applyFill="1" applyBorder="1"/>
    <xf numFmtId="0" fontId="77" fillId="2" borderId="68" xfId="0" applyFont="1" applyFill="1" applyBorder="1" applyAlignment="1">
      <alignment horizontal="left"/>
    </xf>
    <xf numFmtId="0" fontId="43" fillId="2" borderId="0" xfId="0" applyFont="1" applyFill="1" applyBorder="1"/>
    <xf numFmtId="0" fontId="43" fillId="2" borderId="0" xfId="0" applyFont="1" applyFill="1" applyBorder="1" applyAlignment="1">
      <alignment horizontal="left"/>
    </xf>
    <xf numFmtId="0" fontId="131" fillId="2" borderId="0" xfId="0" applyFont="1" applyFill="1" applyBorder="1" applyAlignment="1">
      <alignment horizontal="right" vertical="center" wrapText="1"/>
    </xf>
    <xf numFmtId="0" fontId="43" fillId="2" borderId="0" xfId="0" applyFont="1" applyFill="1" applyBorder="1" applyAlignment="1"/>
    <xf numFmtId="0" fontId="132" fillId="2" borderId="0" xfId="0" applyFont="1" applyFill="1"/>
    <xf numFmtId="0" fontId="121" fillId="2" borderId="0" xfId="0" applyNumberFormat="1" applyFont="1" applyFill="1"/>
    <xf numFmtId="0" fontId="121" fillId="2" borderId="0" xfId="0" applyFont="1" applyFill="1" applyBorder="1" applyAlignment="1">
      <alignment horizontal="left"/>
    </xf>
    <xf numFmtId="0" fontId="121" fillId="18" borderId="0" xfId="0" applyFont="1" applyFill="1"/>
    <xf numFmtId="173" fontId="121" fillId="2" borderId="0" xfId="4" applyNumberFormat="1" applyFont="1" applyFill="1" applyBorder="1" applyAlignment="1">
      <alignment vertical="top" wrapText="1"/>
    </xf>
    <xf numFmtId="0" fontId="132" fillId="2" borderId="0" xfId="0" applyFont="1" applyFill="1" applyBorder="1" applyAlignment="1">
      <alignment vertical="top" wrapText="1"/>
    </xf>
    <xf numFmtId="173" fontId="119" fillId="2" borderId="0" xfId="0" applyNumberFormat="1" applyFont="1" applyFill="1" applyBorder="1" applyAlignment="1">
      <alignment vertical="top" wrapText="1"/>
    </xf>
    <xf numFmtId="0" fontId="77" fillId="2" borderId="0" xfId="0" applyFont="1" applyFill="1" applyBorder="1" applyAlignment="1">
      <alignment horizontal="center" vertical="center"/>
    </xf>
    <xf numFmtId="0" fontId="0" fillId="2" borderId="0" xfId="0" applyFill="1" applyAlignment="1">
      <alignment vertical="top"/>
    </xf>
    <xf numFmtId="0" fontId="37" fillId="2" borderId="0" xfId="0" applyFont="1" applyFill="1" applyAlignment="1">
      <alignment vertical="top"/>
    </xf>
    <xf numFmtId="0" fontId="37" fillId="2" borderId="0" xfId="0" quotePrefix="1" applyFont="1" applyFill="1"/>
    <xf numFmtId="0" fontId="133" fillId="2" borderId="0" xfId="0" applyNumberFormat="1" applyFont="1" applyFill="1" applyBorder="1"/>
    <xf numFmtId="0" fontId="121" fillId="2" borderId="0" xfId="0" applyFont="1" applyFill="1" applyBorder="1" applyAlignment="1">
      <alignment horizontal="center" vertical="center" wrapText="1"/>
    </xf>
    <xf numFmtId="0" fontId="121" fillId="2" borderId="0" xfId="0" applyFont="1" applyFill="1" applyBorder="1"/>
    <xf numFmtId="0" fontId="77" fillId="18" borderId="0" xfId="0" applyFont="1" applyFill="1"/>
    <xf numFmtId="6" fontId="77" fillId="2" borderId="0" xfId="0" applyNumberFormat="1" applyFont="1" applyFill="1"/>
    <xf numFmtId="0" fontId="28" fillId="2" borderId="0" xfId="0" applyFont="1" applyFill="1" applyAlignment="1">
      <alignment vertical="top"/>
    </xf>
    <xf numFmtId="0" fontId="134" fillId="2" borderId="0" xfId="0" applyFont="1" applyFill="1" applyAlignment="1">
      <alignment horizontal="left" readingOrder="1"/>
    </xf>
    <xf numFmtId="0" fontId="58" fillId="2" borderId="0" xfId="0" applyFont="1" applyFill="1" applyAlignment="1">
      <alignment horizontal="left" indent="5"/>
    </xf>
    <xf numFmtId="0" fontId="59" fillId="2" borderId="0" xfId="0" applyFont="1" applyFill="1" applyAlignment="1">
      <alignment horizontal="left" wrapText="1" indent="5"/>
    </xf>
    <xf numFmtId="177" fontId="59" fillId="2" borderId="0" xfId="0" applyNumberFormat="1" applyFont="1" applyFill="1" applyAlignment="1">
      <alignment horizontal="left" indent="5"/>
    </xf>
    <xf numFmtId="0" fontId="32" fillId="0" borderId="8" xfId="0" applyNumberFormat="1" applyFont="1" applyBorder="1" applyAlignment="1">
      <alignment horizontal="left" wrapText="1"/>
    </xf>
    <xf numFmtId="0" fontId="66" fillId="2" borderId="0" xfId="0" applyNumberFormat="1" applyFont="1" applyFill="1" applyBorder="1" applyAlignment="1">
      <alignment horizontal="center"/>
    </xf>
    <xf numFmtId="0" fontId="0" fillId="2" borderId="0" xfId="0" applyFill="1" applyBorder="1"/>
    <xf numFmtId="0" fontId="58" fillId="2" borderId="0" xfId="0" applyFont="1" applyFill="1" applyAlignment="1">
      <alignment horizontal="left" indent="10"/>
    </xf>
    <xf numFmtId="0" fontId="59" fillId="2" borderId="0" xfId="0" applyFont="1" applyFill="1" applyAlignment="1">
      <alignment horizontal="left" wrapText="1" indent="10"/>
    </xf>
    <xf numFmtId="177" fontId="59" fillId="2" borderId="0" xfId="0" applyNumberFormat="1" applyFont="1" applyFill="1" applyAlignment="1">
      <alignment horizontal="left" indent="10"/>
    </xf>
    <xf numFmtId="0" fontId="17" fillId="2" borderId="67" xfId="0" applyFont="1" applyFill="1" applyBorder="1" applyAlignment="1" applyProtection="1">
      <alignment horizontal="left" vertical="center" wrapText="1"/>
    </xf>
    <xf numFmtId="0" fontId="17" fillId="2" borderId="56" xfId="0" applyFont="1" applyFill="1" applyBorder="1" applyAlignment="1" applyProtection="1">
      <alignment horizontal="center" vertical="center" wrapText="1"/>
    </xf>
    <xf numFmtId="0" fontId="17" fillId="2" borderId="55" xfId="0" applyFont="1" applyFill="1" applyBorder="1" applyAlignment="1" applyProtection="1">
      <alignment horizontal="center" vertical="center"/>
      <protection locked="0"/>
    </xf>
    <xf numFmtId="0" fontId="17" fillId="2" borderId="89" xfId="0" applyFont="1" applyFill="1" applyBorder="1" applyAlignment="1" applyProtection="1">
      <alignment horizontal="center" vertical="center"/>
    </xf>
    <xf numFmtId="0" fontId="17" fillId="2" borderId="90" xfId="0" applyFont="1" applyFill="1" applyBorder="1" applyAlignment="1" applyProtection="1">
      <alignment horizontal="center" vertical="center"/>
    </xf>
    <xf numFmtId="0" fontId="17" fillId="2" borderId="91" xfId="0" applyFont="1" applyFill="1" applyBorder="1" applyAlignment="1" applyProtection="1">
      <alignment horizontal="center" vertical="center"/>
    </xf>
    <xf numFmtId="0" fontId="17" fillId="2" borderId="67" xfId="0" applyFont="1" applyFill="1" applyBorder="1" applyAlignment="1" applyProtection="1">
      <alignment horizontal="center" vertical="center"/>
    </xf>
    <xf numFmtId="0" fontId="0" fillId="2" borderId="0" xfId="0" applyFill="1" applyAlignment="1">
      <alignment horizontal="left"/>
    </xf>
    <xf numFmtId="0" fontId="0" fillId="3" borderId="0" xfId="0" applyFill="1" applyAlignment="1">
      <alignment horizontal="left"/>
    </xf>
    <xf numFmtId="0" fontId="0" fillId="2" borderId="23" xfId="0" applyFill="1" applyBorder="1"/>
    <xf numFmtId="0" fontId="0" fillId="2" borderId="30" xfId="0" applyFill="1" applyBorder="1"/>
    <xf numFmtId="0" fontId="32" fillId="2" borderId="30" xfId="0" applyFont="1" applyFill="1" applyBorder="1"/>
    <xf numFmtId="0" fontId="32" fillId="3" borderId="30" xfId="0" applyFont="1" applyFill="1" applyBorder="1"/>
    <xf numFmtId="0" fontId="32" fillId="3" borderId="33" xfId="0" applyFont="1" applyFill="1" applyBorder="1"/>
    <xf numFmtId="0" fontId="106" fillId="2" borderId="0" xfId="0" applyFont="1" applyFill="1" applyBorder="1" applyAlignment="1"/>
    <xf numFmtId="0" fontId="18" fillId="2" borderId="0" xfId="0" applyFont="1" applyFill="1"/>
    <xf numFmtId="166" fontId="34" fillId="2" borderId="23" xfId="4" applyFont="1" applyFill="1" applyBorder="1"/>
    <xf numFmtId="166" fontId="34" fillId="2" borderId="30" xfId="4" applyFont="1" applyFill="1" applyBorder="1"/>
    <xf numFmtId="166" fontId="34" fillId="3" borderId="30" xfId="4" applyFont="1" applyFill="1" applyBorder="1"/>
    <xf numFmtId="0" fontId="34" fillId="3" borderId="33" xfId="4" applyNumberFormat="1" applyFont="1" applyFill="1" applyBorder="1"/>
    <xf numFmtId="0" fontId="34" fillId="2" borderId="33" xfId="4" applyNumberFormat="1" applyFont="1" applyFill="1" applyBorder="1"/>
    <xf numFmtId="0" fontId="0" fillId="2" borderId="0" xfId="0" applyFill="1" applyAlignment="1">
      <alignment horizontal="left" wrapText="1"/>
    </xf>
    <xf numFmtId="9" fontId="70" fillId="2" borderId="0" xfId="11" applyFont="1" applyFill="1"/>
    <xf numFmtId="171" fontId="32" fillId="2" borderId="0" xfId="0" applyNumberFormat="1" applyFont="1" applyFill="1" applyBorder="1" applyAlignment="1">
      <alignment vertical="center"/>
    </xf>
    <xf numFmtId="0" fontId="32" fillId="0" borderId="8" xfId="0" applyNumberFormat="1" applyFont="1" applyFill="1" applyBorder="1" applyAlignment="1">
      <alignment horizontal="left" wrapText="1"/>
    </xf>
    <xf numFmtId="0" fontId="32" fillId="0" borderId="8" xfId="0" applyNumberFormat="1" applyFont="1" applyFill="1" applyBorder="1" applyAlignment="1">
      <alignment horizontal="left" vertical="center" wrapText="1"/>
    </xf>
    <xf numFmtId="0" fontId="17" fillId="2" borderId="0" xfId="0" applyFont="1" applyFill="1" applyAlignment="1">
      <alignment horizontal="right"/>
    </xf>
    <xf numFmtId="10" fontId="6" fillId="2" borderId="0" xfId="0" applyNumberFormat="1" applyFont="1" applyFill="1" applyAlignment="1" applyProtection="1">
      <alignment horizontal="left"/>
    </xf>
    <xf numFmtId="0" fontId="6" fillId="2" borderId="23" xfId="0" applyFont="1" applyFill="1" applyBorder="1"/>
    <xf numFmtId="6" fontId="36" fillId="2" borderId="30" xfId="1" applyNumberFormat="1" applyFont="1" applyFill="1" applyBorder="1" applyAlignment="1">
      <alignment horizontal="right"/>
    </xf>
    <xf numFmtId="6" fontId="36" fillId="2" borderId="33" xfId="1" applyNumberFormat="1" applyFont="1" applyFill="1" applyBorder="1" applyAlignment="1">
      <alignment horizontal="right"/>
    </xf>
    <xf numFmtId="0" fontId="32" fillId="0" borderId="8" xfId="0" applyNumberFormat="1" applyFont="1" applyBorder="1" applyAlignment="1">
      <alignment horizontal="left"/>
    </xf>
    <xf numFmtId="0" fontId="32" fillId="0" borderId="8" xfId="0" applyNumberFormat="1" applyFont="1" applyFill="1" applyBorder="1" applyAlignment="1">
      <alignment horizontal="left"/>
    </xf>
    <xf numFmtId="0" fontId="32" fillId="2" borderId="0" xfId="0" applyFont="1" applyFill="1" applyAlignment="1">
      <alignment wrapText="1"/>
    </xf>
    <xf numFmtId="10" fontId="17" fillId="2" borderId="38" xfId="11" applyNumberFormat="1" applyFont="1" applyFill="1" applyBorder="1"/>
    <xf numFmtId="10" fontId="35" fillId="2" borderId="38" xfId="11" applyNumberFormat="1" applyFont="1" applyFill="1" applyBorder="1" applyAlignment="1">
      <alignment horizontal="right"/>
    </xf>
    <xf numFmtId="10" fontId="17" fillId="2" borderId="39" xfId="11" applyNumberFormat="1" applyFont="1" applyFill="1" applyBorder="1" applyAlignment="1">
      <alignment horizontal="right"/>
    </xf>
    <xf numFmtId="182" fontId="66" fillId="2" borderId="38" xfId="11" applyNumberFormat="1" applyFont="1" applyFill="1" applyBorder="1" applyAlignment="1">
      <alignment horizontal="right"/>
    </xf>
    <xf numFmtId="0" fontId="7" fillId="3" borderId="0" xfId="0" applyFont="1" applyFill="1" applyBorder="1"/>
    <xf numFmtId="0" fontId="37" fillId="0" borderId="0" xfId="0" applyFont="1" applyFill="1" applyBorder="1" applyAlignment="1">
      <alignment horizontal="center"/>
    </xf>
    <xf numFmtId="6" fontId="17" fillId="2" borderId="2" xfId="0" applyNumberFormat="1" applyFont="1" applyFill="1" applyBorder="1"/>
    <xf numFmtId="0" fontId="5" fillId="2" borderId="0" xfId="0" applyFont="1" applyFill="1" applyBorder="1" applyAlignment="1">
      <alignment horizontal="left" vertical="top" wrapText="1"/>
    </xf>
    <xf numFmtId="0" fontId="17" fillId="2" borderId="0" xfId="0" applyNumberFormat="1" applyFont="1" applyFill="1" applyBorder="1" applyAlignment="1">
      <alignment horizontal="left"/>
    </xf>
    <xf numFmtId="0" fontId="17" fillId="2" borderId="0" xfId="0" applyNumberFormat="1" applyFont="1" applyFill="1" applyBorder="1" applyAlignment="1">
      <alignment horizontal="left" wrapText="1"/>
    </xf>
    <xf numFmtId="6" fontId="32" fillId="2" borderId="2" xfId="0" applyNumberFormat="1" applyFont="1" applyFill="1" applyBorder="1"/>
    <xf numFmtId="6" fontId="66" fillId="2" borderId="39" xfId="0" applyNumberFormat="1" applyFont="1" applyFill="1" applyBorder="1"/>
    <xf numFmtId="0" fontId="31" fillId="0" borderId="0" xfId="0" applyFont="1" applyAlignment="1">
      <alignment wrapText="1"/>
    </xf>
    <xf numFmtId="0" fontId="3" fillId="0" borderId="0" xfId="0" applyFont="1" applyAlignment="1">
      <alignment horizontal="center" wrapText="1"/>
    </xf>
    <xf numFmtId="0" fontId="31" fillId="0" borderId="0" xfId="0" applyFont="1" applyAlignment="1">
      <alignment horizontal="center" wrapText="1"/>
    </xf>
    <xf numFmtId="0" fontId="3" fillId="0" borderId="0" xfId="0" applyFont="1" applyAlignment="1">
      <alignment wrapText="1"/>
    </xf>
    <xf numFmtId="0" fontId="31" fillId="0" borderId="0" xfId="0" applyFont="1" applyAlignment="1">
      <alignment horizontal="left" wrapText="1" indent="2"/>
    </xf>
    <xf numFmtId="0" fontId="31" fillId="0" borderId="0" xfId="0" applyFont="1" applyAlignment="1">
      <alignment horizontal="left" wrapText="1" indent="4"/>
    </xf>
    <xf numFmtId="0" fontId="136" fillId="0" borderId="0" xfId="0" applyFont="1" applyAlignment="1">
      <alignment horizontal="left" wrapText="1" indent="2"/>
    </xf>
    <xf numFmtId="0" fontId="0" fillId="0" borderId="0" xfId="0" applyAlignment="1">
      <alignment wrapText="1"/>
    </xf>
    <xf numFmtId="0" fontId="124" fillId="2" borderId="0" xfId="0" applyFont="1" applyFill="1" applyAlignment="1">
      <alignment horizontal="center" wrapText="1"/>
    </xf>
    <xf numFmtId="0" fontId="31" fillId="0" borderId="54" xfId="0" applyFont="1" applyBorder="1" applyAlignment="1">
      <alignment vertical="top" wrapText="1"/>
    </xf>
    <xf numFmtId="0" fontId="31" fillId="0" borderId="39" xfId="0" applyFont="1" applyBorder="1" applyAlignment="1">
      <alignment vertical="top" wrapText="1"/>
    </xf>
    <xf numFmtId="0" fontId="31" fillId="0" borderId="39" xfId="0" applyFont="1" applyBorder="1" applyAlignment="1">
      <alignment horizontal="left" vertical="top" wrapText="1"/>
    </xf>
    <xf numFmtId="0" fontId="136" fillId="0" borderId="39" xfId="0" applyFont="1" applyBorder="1" applyAlignment="1">
      <alignment horizontal="left" vertical="top" wrapText="1"/>
    </xf>
    <xf numFmtId="0" fontId="31" fillId="0" borderId="67" xfId="0" applyFont="1" applyBorder="1" applyAlignment="1">
      <alignment vertical="top" wrapText="1"/>
    </xf>
    <xf numFmtId="10" fontId="66" fillId="2" borderId="0" xfId="11" applyNumberFormat="1" applyFont="1" applyFill="1" applyBorder="1" applyAlignment="1" applyProtection="1">
      <alignment horizontal="left"/>
    </xf>
    <xf numFmtId="6" fontId="17" fillId="0" borderId="14" xfId="2" applyNumberFormat="1" applyFont="1" applyFill="1" applyBorder="1" applyAlignment="1" applyProtection="1">
      <alignment horizontal="center" vertical="center" wrapText="1"/>
    </xf>
    <xf numFmtId="6" fontId="66" fillId="2" borderId="16" xfId="2" applyNumberFormat="1" applyFont="1" applyFill="1" applyBorder="1" applyAlignment="1">
      <alignment horizontal="right" vertical="center"/>
    </xf>
    <xf numFmtId="0" fontId="138" fillId="0" borderId="0" xfId="0" applyFont="1" applyFill="1" applyBorder="1" applyAlignment="1" applyProtection="1">
      <alignment horizontal="left" vertical="center" wrapText="1"/>
    </xf>
    <xf numFmtId="184" fontId="138" fillId="2" borderId="0" xfId="0" applyNumberFormat="1" applyFont="1" applyFill="1" applyBorder="1" applyAlignment="1"/>
    <xf numFmtId="184" fontId="139" fillId="2" borderId="0" xfId="0" applyNumberFormat="1" applyFont="1" applyFill="1" applyBorder="1" applyAlignment="1"/>
    <xf numFmtId="184" fontId="138" fillId="2" borderId="0" xfId="0" applyNumberFormat="1" applyFont="1" applyFill="1" applyBorder="1" applyAlignment="1">
      <alignment vertical="center"/>
    </xf>
    <xf numFmtId="184" fontId="6" fillId="2" borderId="0" xfId="0" applyNumberFormat="1" applyFont="1" applyFill="1" applyBorder="1" applyAlignment="1"/>
    <xf numFmtId="184" fontId="6" fillId="2" borderId="0" xfId="0" applyNumberFormat="1" applyFont="1" applyFill="1" applyBorder="1" applyAlignment="1">
      <alignment horizontal="center" vertical="center" wrapText="1"/>
    </xf>
    <xf numFmtId="0" fontId="32" fillId="2" borderId="0" xfId="0" applyFont="1" applyFill="1" applyBorder="1" applyAlignment="1" applyProtection="1"/>
    <xf numFmtId="0" fontId="70" fillId="2" borderId="0" xfId="0" applyFont="1" applyFill="1" applyBorder="1" applyAlignment="1" applyProtection="1"/>
    <xf numFmtId="184" fontId="32" fillId="2" borderId="0" xfId="0" applyNumberFormat="1" applyFont="1" applyFill="1" applyBorder="1" applyAlignment="1" applyProtection="1"/>
    <xf numFmtId="0" fontId="1" fillId="2" borderId="0" xfId="0" applyFont="1" applyFill="1" applyBorder="1" applyAlignment="1" applyProtection="1"/>
    <xf numFmtId="6" fontId="66" fillId="2" borderId="8" xfId="2" applyNumberFormat="1" applyFont="1" applyFill="1" applyBorder="1" applyAlignment="1">
      <alignment horizontal="right" vertical="center"/>
    </xf>
    <xf numFmtId="6" fontId="69" fillId="2" borderId="8" xfId="2" applyNumberFormat="1" applyFont="1" applyFill="1" applyBorder="1" applyAlignment="1" applyProtection="1">
      <alignment horizontal="right"/>
    </xf>
    <xf numFmtId="0" fontId="7" fillId="2" borderId="23" xfId="0" applyFont="1" applyFill="1" applyBorder="1" applyAlignment="1" applyProtection="1"/>
    <xf numFmtId="165" fontId="36" fillId="2" borderId="8" xfId="0" applyNumberFormat="1" applyFont="1" applyFill="1" applyBorder="1" applyAlignment="1"/>
    <xf numFmtId="165" fontId="66" fillId="2" borderId="8" xfId="0" applyNumberFormat="1" applyFont="1" applyFill="1" applyBorder="1" applyAlignment="1"/>
    <xf numFmtId="0" fontId="17" fillId="2" borderId="38" xfId="0" applyFont="1" applyFill="1" applyBorder="1" applyAlignment="1" applyProtection="1">
      <alignment horizontal="center" wrapText="1"/>
    </xf>
    <xf numFmtId="165" fontId="69" fillId="2" borderId="61" xfId="0" applyNumberFormat="1" applyFont="1" applyFill="1" applyBorder="1" applyAlignment="1">
      <alignment horizontal="center" wrapText="1"/>
    </xf>
    <xf numFmtId="165" fontId="69" fillId="2" borderId="62" xfId="0" applyNumberFormat="1" applyFont="1" applyFill="1" applyBorder="1" applyAlignment="1">
      <alignment horizontal="center" wrapText="1"/>
    </xf>
    <xf numFmtId="165" fontId="69" fillId="2" borderId="92" xfId="0" applyNumberFormat="1" applyFont="1" applyFill="1" applyBorder="1" applyAlignment="1">
      <alignment horizontal="center" wrapText="1"/>
    </xf>
    <xf numFmtId="10" fontId="32" fillId="16" borderId="0" xfId="11" applyNumberFormat="1" applyFont="1" applyFill="1" applyBorder="1" applyAlignment="1" applyProtection="1">
      <alignment horizontal="center"/>
    </xf>
    <xf numFmtId="0" fontId="5" fillId="19" borderId="65" xfId="0" applyFont="1" applyFill="1" applyBorder="1" applyAlignment="1" applyProtection="1">
      <alignment horizontal="center"/>
      <protection locked="0"/>
    </xf>
    <xf numFmtId="0" fontId="6" fillId="20" borderId="14" xfId="0" applyFont="1" applyFill="1" applyBorder="1" applyAlignment="1" applyProtection="1">
      <alignment horizontal="left"/>
      <protection locked="0"/>
    </xf>
    <xf numFmtId="0" fontId="6" fillId="20" borderId="88" xfId="0" applyFont="1" applyFill="1" applyBorder="1" applyAlignment="1" applyProtection="1">
      <alignment horizontal="left"/>
      <protection locked="0"/>
    </xf>
    <xf numFmtId="0" fontId="138" fillId="21" borderId="0" xfId="0" applyFont="1" applyFill="1" applyBorder="1" applyAlignment="1" applyProtection="1">
      <alignment horizontal="left" vertical="center"/>
    </xf>
    <xf numFmtId="0" fontId="138" fillId="21" borderId="0" xfId="0" applyFont="1" applyFill="1" applyBorder="1" applyAlignment="1" applyProtection="1">
      <alignment horizontal="left" vertical="center" indent="1"/>
    </xf>
    <xf numFmtId="0" fontId="138" fillId="21" borderId="0" xfId="0" applyFont="1" applyFill="1" applyBorder="1" applyAlignment="1">
      <alignment vertical="center"/>
    </xf>
    <xf numFmtId="0" fontId="6" fillId="21" borderId="0" xfId="0" applyFont="1" applyFill="1" applyBorder="1" applyAlignment="1"/>
    <xf numFmtId="0" fontId="6" fillId="21" borderId="0" xfId="0" applyFont="1" applyFill="1" applyBorder="1" applyAlignment="1">
      <alignment horizontal="center" vertical="center" wrapText="1"/>
    </xf>
    <xf numFmtId="0" fontId="138" fillId="21" borderId="0" xfId="0" applyFont="1" applyFill="1" applyBorder="1" applyAlignment="1" applyProtection="1">
      <alignment horizontal="left" vertical="top"/>
    </xf>
    <xf numFmtId="6" fontId="32" fillId="21" borderId="0" xfId="0" applyNumberFormat="1" applyFont="1" applyFill="1" applyAlignment="1">
      <alignment horizontal="right"/>
    </xf>
    <xf numFmtId="0" fontId="8" fillId="20" borderId="3" xfId="0" applyFont="1" applyFill="1" applyBorder="1" applyAlignment="1">
      <alignment horizontal="left" vertical="top" wrapText="1"/>
    </xf>
    <xf numFmtId="0" fontId="8" fillId="20" borderId="0" xfId="0" applyFont="1" applyFill="1" applyBorder="1" applyAlignment="1">
      <alignment horizontal="left" vertical="top" wrapText="1"/>
    </xf>
    <xf numFmtId="0" fontId="5" fillId="20" borderId="0" xfId="0" applyFont="1" applyFill="1" applyBorder="1" applyAlignment="1">
      <alignment horizontal="left" vertical="top" wrapText="1"/>
    </xf>
    <xf numFmtId="6" fontId="140" fillId="20" borderId="101" xfId="1" applyNumberFormat="1" applyFont="1" applyFill="1" applyBorder="1" applyAlignment="1" applyProtection="1">
      <alignment horizontal="right"/>
      <protection locked="0"/>
    </xf>
    <xf numFmtId="6" fontId="6" fillId="20" borderId="11" xfId="1" applyNumberFormat="1" applyFont="1" applyFill="1" applyBorder="1" applyAlignment="1" applyProtection="1">
      <alignment horizontal="right"/>
      <protection locked="0"/>
    </xf>
    <xf numFmtId="0" fontId="32" fillId="20" borderId="8" xfId="0" applyFont="1" applyFill="1" applyBorder="1" applyAlignment="1" applyProtection="1">
      <alignment horizontal="center" vertical="top"/>
    </xf>
    <xf numFmtId="0" fontId="32" fillId="20" borderId="14" xfId="0" applyFont="1" applyFill="1" applyBorder="1" applyAlignment="1" applyProtection="1">
      <alignment horizontal="left" vertical="center" wrapText="1"/>
    </xf>
    <xf numFmtId="6" fontId="36" fillId="20" borderId="8" xfId="1" applyNumberFormat="1" applyFont="1" applyFill="1" applyBorder="1" applyAlignment="1">
      <alignment horizontal="right"/>
    </xf>
    <xf numFmtId="0" fontId="7" fillId="21" borderId="0" xfId="0" applyFont="1" applyFill="1"/>
    <xf numFmtId="0" fontId="6" fillId="21" borderId="0" xfId="0" applyFont="1" applyFill="1" applyBorder="1"/>
    <xf numFmtId="0" fontId="6" fillId="21" borderId="0" xfId="0" applyFont="1" applyFill="1" applyBorder="1" applyAlignment="1">
      <alignment horizontal="left"/>
    </xf>
    <xf numFmtId="0" fontId="0" fillId="21" borderId="0" xfId="0" applyFill="1" applyProtection="1"/>
    <xf numFmtId="0" fontId="1" fillId="21" borderId="0" xfId="0" applyFont="1" applyFill="1" applyAlignment="1" applyProtection="1">
      <alignment horizontal="left" indent="1"/>
    </xf>
    <xf numFmtId="0" fontId="1" fillId="21" borderId="0" xfId="0" applyFont="1" applyFill="1" applyAlignment="1" applyProtection="1">
      <alignment horizontal="left" vertical="top" wrapText="1" indent="1"/>
    </xf>
    <xf numFmtId="0" fontId="6" fillId="21" borderId="0" xfId="0" applyFont="1" applyFill="1" applyBorder="1" applyAlignment="1">
      <alignment horizontal="center" wrapText="1"/>
    </xf>
    <xf numFmtId="0" fontId="32" fillId="21" borderId="0" xfId="0" applyFont="1" applyFill="1" applyBorder="1"/>
    <xf numFmtId="0" fontId="6" fillId="21" borderId="0" xfId="0" applyFont="1" applyFill="1" applyBorder="1" applyAlignment="1" applyProtection="1">
      <alignment horizontal="left"/>
    </xf>
    <xf numFmtId="0" fontId="6" fillId="21" borderId="0" xfId="0" applyFont="1" applyFill="1" applyBorder="1" applyProtection="1"/>
    <xf numFmtId="6" fontId="17" fillId="20" borderId="18" xfId="1" applyNumberFormat="1" applyFont="1" applyFill="1" applyBorder="1" applyAlignment="1" applyProtection="1">
      <alignment horizontal="right" vertical="center"/>
      <protection locked="0"/>
    </xf>
    <xf numFmtId="5" fontId="6" fillId="20" borderId="8" xfId="0" applyNumberFormat="1" applyFont="1" applyFill="1" applyBorder="1" applyAlignment="1" applyProtection="1">
      <protection locked="0"/>
    </xf>
    <xf numFmtId="5" fontId="6" fillId="20" borderId="8" xfId="2" applyNumberFormat="1" applyFont="1" applyFill="1" applyBorder="1" applyAlignment="1" applyProtection="1">
      <protection locked="0"/>
    </xf>
    <xf numFmtId="172" fontId="6" fillId="20" borderId="8" xfId="2" applyNumberFormat="1" applyFont="1" applyFill="1" applyBorder="1" applyAlignment="1" applyProtection="1">
      <protection locked="0"/>
    </xf>
    <xf numFmtId="6" fontId="6" fillId="20" borderId="8" xfId="0" applyNumberFormat="1" applyFont="1" applyFill="1" applyBorder="1" applyAlignment="1" applyProtection="1">
      <protection locked="0"/>
    </xf>
    <xf numFmtId="6" fontId="7" fillId="20" borderId="8" xfId="0" applyNumberFormat="1" applyFont="1" applyFill="1" applyBorder="1" applyAlignment="1" applyProtection="1">
      <protection locked="0"/>
    </xf>
    <xf numFmtId="6" fontId="7" fillId="20" borderId="14" xfId="0" applyNumberFormat="1" applyFont="1" applyFill="1" applyBorder="1" applyAlignment="1" applyProtection="1">
      <protection locked="0"/>
    </xf>
    <xf numFmtId="10" fontId="68" fillId="20" borderId="8" xfId="2" applyNumberFormat="1" applyFont="1" applyFill="1" applyBorder="1" applyAlignment="1" applyProtection="1">
      <alignment horizontal="right" vertical="center"/>
      <protection locked="0"/>
    </xf>
    <xf numFmtId="6" fontId="6" fillId="20" borderId="8" xfId="0" applyNumberFormat="1" applyFont="1" applyFill="1" applyBorder="1" applyAlignment="1" applyProtection="1">
      <alignment wrapText="1"/>
      <protection locked="0"/>
    </xf>
    <xf numFmtId="6" fontId="7" fillId="20" borderId="8" xfId="0" applyNumberFormat="1" applyFont="1" applyFill="1" applyBorder="1" applyAlignment="1" applyProtection="1">
      <alignment wrapText="1"/>
      <protection locked="0"/>
    </xf>
    <xf numFmtId="172" fontId="6" fillId="20" borderId="8" xfId="2" applyNumberFormat="1" applyFont="1" applyFill="1" applyBorder="1" applyAlignment="1" applyProtection="1">
      <alignment wrapText="1"/>
      <protection locked="0"/>
    </xf>
    <xf numFmtId="168" fontId="120" fillId="20" borderId="8" xfId="0" applyNumberFormat="1" applyFont="1" applyFill="1" applyBorder="1" applyProtection="1">
      <protection locked="0"/>
    </xf>
    <xf numFmtId="185" fontId="120" fillId="20" borderId="0" xfId="0" applyNumberFormat="1" applyFont="1" applyFill="1" applyProtection="1">
      <protection locked="0"/>
    </xf>
    <xf numFmtId="185" fontId="17" fillId="21" borderId="0" xfId="1" applyNumberFormat="1" applyFont="1" applyFill="1"/>
    <xf numFmtId="0" fontId="0" fillId="21" borderId="0" xfId="0" applyFill="1"/>
    <xf numFmtId="169" fontId="32" fillId="20" borderId="4" xfId="1" applyNumberFormat="1" applyFont="1" applyFill="1" applyBorder="1" applyAlignment="1" applyProtection="1">
      <alignment vertical="center"/>
      <protection locked="0"/>
    </xf>
    <xf numFmtId="165" fontId="32" fillId="20" borderId="8" xfId="0" applyNumberFormat="1" applyFont="1" applyFill="1" applyBorder="1" applyAlignment="1" applyProtection="1">
      <alignment horizontal="right"/>
      <protection locked="0"/>
    </xf>
    <xf numFmtId="8" fontId="32" fillId="20" borderId="8" xfId="0" applyNumberFormat="1" applyFont="1" applyFill="1" applyBorder="1" applyAlignment="1" applyProtection="1">
      <alignment horizontal="right"/>
      <protection locked="0"/>
    </xf>
    <xf numFmtId="183" fontId="32" fillId="20" borderId="8" xfId="0" applyNumberFormat="1" applyFont="1" applyFill="1" applyBorder="1" applyAlignment="1" applyProtection="1">
      <alignment horizontal="right"/>
      <protection locked="0"/>
    </xf>
    <xf numFmtId="176" fontId="32" fillId="20" borderId="8" xfId="0" applyNumberFormat="1" applyFont="1" applyFill="1" applyBorder="1" applyAlignment="1" applyProtection="1">
      <alignment horizontal="right"/>
      <protection locked="0"/>
    </xf>
    <xf numFmtId="6" fontId="32" fillId="20" borderId="8" xfId="0" applyNumberFormat="1" applyFont="1" applyFill="1" applyBorder="1" applyAlignment="1" applyProtection="1">
      <alignment horizontal="right"/>
      <protection locked="0"/>
    </xf>
    <xf numFmtId="0" fontId="90" fillId="20" borderId="0" xfId="0" applyNumberFormat="1" applyFont="1" applyFill="1" applyBorder="1" applyAlignment="1">
      <alignment horizontal="center" vertical="center"/>
    </xf>
    <xf numFmtId="3" fontId="32" fillId="20" borderId="32" xfId="0" applyNumberFormat="1" applyFont="1" applyFill="1" applyBorder="1" applyProtection="1">
      <protection locked="0"/>
    </xf>
    <xf numFmtId="3" fontId="32" fillId="20" borderId="5" xfId="0" applyNumberFormat="1" applyFont="1" applyFill="1" applyBorder="1" applyProtection="1">
      <protection locked="0"/>
    </xf>
    <xf numFmtId="0" fontId="32" fillId="20" borderId="46" xfId="0" applyFont="1" applyFill="1" applyBorder="1" applyProtection="1">
      <protection locked="0"/>
    </xf>
    <xf numFmtId="0" fontId="32" fillId="20" borderId="32" xfId="0" applyFont="1" applyFill="1" applyBorder="1" applyProtection="1">
      <protection locked="0"/>
    </xf>
    <xf numFmtId="3" fontId="32" fillId="20" borderId="13" xfId="0" applyNumberFormat="1" applyFont="1" applyFill="1" applyBorder="1" applyProtection="1">
      <protection locked="0"/>
    </xf>
    <xf numFmtId="3" fontId="6" fillId="20" borderId="7" xfId="0" applyNumberFormat="1" applyFont="1" applyFill="1" applyBorder="1" applyProtection="1">
      <protection locked="0"/>
    </xf>
    <xf numFmtId="0" fontId="32" fillId="20" borderId="7" xfId="0" applyFont="1" applyFill="1" applyBorder="1" applyProtection="1">
      <protection locked="0"/>
    </xf>
    <xf numFmtId="0" fontId="32" fillId="20" borderId="13" xfId="0" applyFont="1" applyFill="1" applyBorder="1" applyProtection="1">
      <protection locked="0"/>
    </xf>
    <xf numFmtId="3" fontId="32" fillId="20" borderId="7" xfId="0" applyNumberFormat="1" applyFont="1" applyFill="1" applyBorder="1" applyProtection="1">
      <protection locked="0"/>
    </xf>
    <xf numFmtId="0" fontId="32" fillId="20" borderId="0" xfId="0" applyFont="1" applyFill="1" applyBorder="1" applyAlignment="1" applyProtection="1">
      <alignment horizontal="left" wrapText="1"/>
    </xf>
    <xf numFmtId="3" fontId="139" fillId="20" borderId="13" xfId="0" applyNumberFormat="1" applyFont="1" applyFill="1" applyBorder="1" applyProtection="1">
      <protection locked="0"/>
    </xf>
    <xf numFmtId="165" fontId="32" fillId="20" borderId="7" xfId="0" applyNumberFormat="1" applyFont="1" applyFill="1" applyBorder="1" applyProtection="1">
      <protection locked="0"/>
    </xf>
    <xf numFmtId="0" fontId="139" fillId="20" borderId="7" xfId="0" applyFont="1" applyFill="1" applyBorder="1" applyProtection="1">
      <protection locked="0"/>
    </xf>
    <xf numFmtId="3" fontId="32" fillId="20" borderId="61" xfId="0" applyNumberFormat="1" applyFont="1" applyFill="1" applyBorder="1" applyAlignment="1" applyProtection="1">
      <alignment horizontal="center" vertical="center" wrapText="1"/>
      <protection locked="0"/>
    </xf>
    <xf numFmtId="3" fontId="32" fillId="20" borderId="62" xfId="0" applyNumberFormat="1" applyFont="1" applyFill="1" applyBorder="1" applyAlignment="1" applyProtection="1">
      <alignment horizontal="center" vertical="center" wrapText="1"/>
      <protection locked="0"/>
    </xf>
    <xf numFmtId="0" fontId="1" fillId="20" borderId="2" xfId="0" applyFont="1" applyFill="1" applyBorder="1" applyAlignment="1" applyProtection="1">
      <alignment horizontal="left" vertical="center" wrapText="1"/>
      <protection locked="0"/>
    </xf>
    <xf numFmtId="3" fontId="32" fillId="20" borderId="59" xfId="0" applyNumberFormat="1" applyFont="1" applyFill="1" applyBorder="1" applyAlignment="1" applyProtection="1">
      <alignment horizontal="center" vertical="center" wrapText="1"/>
      <protection locked="0"/>
    </xf>
    <xf numFmtId="3" fontId="32" fillId="20" borderId="14" xfId="0" applyNumberFormat="1" applyFont="1" applyFill="1" applyBorder="1" applyAlignment="1" applyProtection="1">
      <alignment horizontal="center" vertical="center" wrapText="1"/>
      <protection locked="0"/>
    </xf>
    <xf numFmtId="0" fontId="32" fillId="20" borderId="2" xfId="0" applyFont="1" applyFill="1" applyBorder="1" applyAlignment="1" applyProtection="1">
      <alignment horizontal="left" vertical="center" wrapText="1"/>
      <protection locked="0"/>
    </xf>
    <xf numFmtId="3" fontId="32" fillId="20" borderId="19" xfId="0" applyNumberFormat="1" applyFont="1" applyFill="1" applyBorder="1" applyAlignment="1" applyProtection="1">
      <alignment horizontal="center" vertical="center" wrapText="1"/>
      <protection locked="0"/>
    </xf>
    <xf numFmtId="3" fontId="32" fillId="20" borderId="20" xfId="0" applyNumberFormat="1" applyFont="1" applyFill="1" applyBorder="1" applyAlignment="1" applyProtection="1">
      <alignment horizontal="center" vertical="center" wrapText="1"/>
      <protection locked="0"/>
    </xf>
    <xf numFmtId="3" fontId="32" fillId="20" borderId="22" xfId="0" applyNumberFormat="1" applyFont="1" applyFill="1" applyBorder="1" applyAlignment="1" applyProtection="1">
      <alignment horizontal="center" vertical="center" wrapText="1"/>
      <protection locked="0"/>
    </xf>
    <xf numFmtId="3" fontId="32" fillId="20" borderId="55" xfId="0" applyNumberFormat="1" applyFont="1" applyFill="1" applyBorder="1" applyAlignment="1" applyProtection="1">
      <alignment horizontal="center" vertical="center" wrapText="1"/>
      <protection locked="0"/>
    </xf>
    <xf numFmtId="3" fontId="32" fillId="20" borderId="56" xfId="0" applyNumberFormat="1" applyFont="1" applyFill="1" applyBorder="1" applyAlignment="1" applyProtection="1">
      <alignment horizontal="center" vertical="center" wrapText="1"/>
      <protection locked="0"/>
    </xf>
    <xf numFmtId="3" fontId="32" fillId="20" borderId="51" xfId="0" applyNumberFormat="1" applyFont="1" applyFill="1" applyBorder="1" applyAlignment="1" applyProtection="1">
      <alignment horizontal="center" vertical="center" wrapText="1"/>
      <protection locked="0"/>
    </xf>
    <xf numFmtId="165" fontId="70" fillId="20" borderId="8" xfId="0" applyNumberFormat="1" applyFont="1" applyFill="1" applyBorder="1" applyAlignment="1" applyProtection="1">
      <alignment horizontal="center" wrapText="1"/>
      <protection locked="0"/>
    </xf>
    <xf numFmtId="165" fontId="70" fillId="20" borderId="8" xfId="0" applyNumberFormat="1" applyFont="1" applyFill="1" applyBorder="1" applyAlignment="1" applyProtection="1">
      <alignment horizontal="center"/>
      <protection locked="0"/>
    </xf>
    <xf numFmtId="165" fontId="32" fillId="20" borderId="8" xfId="0" applyNumberFormat="1" applyFont="1" applyFill="1" applyBorder="1" applyAlignment="1" applyProtection="1">
      <alignment horizontal="center" wrapText="1"/>
      <protection locked="0"/>
    </xf>
    <xf numFmtId="165" fontId="70" fillId="20" borderId="60" xfId="0" applyNumberFormat="1" applyFont="1" applyFill="1" applyBorder="1" applyAlignment="1" applyProtection="1">
      <alignment horizontal="center"/>
      <protection locked="0"/>
    </xf>
    <xf numFmtId="165" fontId="70" fillId="20" borderId="87" xfId="0" applyNumberFormat="1" applyFont="1" applyFill="1" applyBorder="1" applyAlignment="1" applyProtection="1">
      <alignment horizontal="center"/>
      <protection locked="0"/>
    </xf>
    <xf numFmtId="165" fontId="70" fillId="20" borderId="7" xfId="0" applyNumberFormat="1" applyFont="1" applyFill="1" applyBorder="1" applyAlignment="1" applyProtection="1">
      <alignment horizontal="center" wrapText="1"/>
      <protection locked="0"/>
    </xf>
    <xf numFmtId="165" fontId="70" fillId="20" borderId="14" xfId="0" applyNumberFormat="1" applyFont="1" applyFill="1" applyBorder="1" applyAlignment="1" applyProtection="1">
      <alignment horizontal="center"/>
      <protection locked="0"/>
    </xf>
    <xf numFmtId="165" fontId="70" fillId="2" borderId="2" xfId="0" applyNumberFormat="1" applyFont="1" applyFill="1" applyBorder="1" applyAlignment="1">
      <alignment horizontal="center"/>
    </xf>
    <xf numFmtId="6" fontId="1" fillId="20" borderId="8" xfId="0" applyNumberFormat="1" applyFont="1" applyFill="1" applyBorder="1" applyAlignment="1" applyProtection="1">
      <alignment vertical="center"/>
      <protection locked="0"/>
    </xf>
    <xf numFmtId="6" fontId="1" fillId="20" borderId="8" xfId="0" applyNumberFormat="1" applyFont="1" applyFill="1" applyBorder="1" applyProtection="1">
      <protection locked="0"/>
    </xf>
    <xf numFmtId="6" fontId="1" fillId="20" borderId="23" xfId="0" applyNumberFormat="1" applyFont="1" applyFill="1" applyBorder="1" applyProtection="1">
      <protection locked="0"/>
    </xf>
    <xf numFmtId="6" fontId="34" fillId="20" borderId="33" xfId="0" applyNumberFormat="1" applyFont="1" applyFill="1" applyBorder="1" applyProtection="1">
      <protection locked="0"/>
    </xf>
    <xf numFmtId="6" fontId="34" fillId="20" borderId="8" xfId="0" applyNumberFormat="1" applyFont="1" applyFill="1" applyBorder="1" applyProtection="1">
      <protection locked="0"/>
    </xf>
    <xf numFmtId="1" fontId="32" fillId="20" borderId="0" xfId="0" applyNumberFormat="1" applyFont="1" applyFill="1" applyBorder="1" applyAlignment="1" applyProtection="1">
      <alignment horizontal="left" vertical="top"/>
    </xf>
    <xf numFmtId="0" fontId="32" fillId="20" borderId="0" xfId="0" applyFont="1" applyFill="1" applyBorder="1" applyAlignment="1" applyProtection="1">
      <alignment horizontal="left" vertical="center" wrapText="1"/>
    </xf>
    <xf numFmtId="0" fontId="32" fillId="20" borderId="0" xfId="0" applyNumberFormat="1" applyFont="1" applyFill="1" applyBorder="1" applyAlignment="1" applyProtection="1">
      <alignment horizontal="left" vertical="top"/>
    </xf>
    <xf numFmtId="0" fontId="32" fillId="20" borderId="52" xfId="0" applyNumberFormat="1" applyFont="1" applyFill="1" applyBorder="1" applyAlignment="1" applyProtection="1">
      <alignment horizontal="left" vertical="top"/>
    </xf>
    <xf numFmtId="0" fontId="32" fillId="20" borderId="52" xfId="0" applyFont="1" applyFill="1" applyBorder="1" applyAlignment="1" applyProtection="1">
      <alignment horizontal="left" wrapText="1"/>
    </xf>
    <xf numFmtId="0" fontId="32" fillId="20" borderId="2" xfId="0" applyFont="1" applyFill="1" applyBorder="1" applyAlignment="1" applyProtection="1">
      <alignment horizontal="left" vertical="top"/>
    </xf>
    <xf numFmtId="0" fontId="6" fillId="20" borderId="0" xfId="0" applyFont="1" applyFill="1" applyBorder="1" applyAlignment="1">
      <alignment horizontal="right"/>
    </xf>
    <xf numFmtId="0" fontId="7" fillId="23" borderId="0" xfId="0" applyFont="1" applyFill="1"/>
    <xf numFmtId="0" fontId="17" fillId="23" borderId="0" xfId="0" applyFont="1" applyFill="1" applyBorder="1" applyAlignment="1">
      <alignment horizontal="center" vertical="center" wrapText="1"/>
    </xf>
    <xf numFmtId="0" fontId="32" fillId="23" borderId="14" xfId="0" applyFont="1" applyFill="1" applyBorder="1" applyAlignment="1" applyProtection="1">
      <alignment horizontal="left" vertical="center" wrapText="1"/>
    </xf>
    <xf numFmtId="6" fontId="32" fillId="23" borderId="4" xfId="0" applyNumberFormat="1" applyFont="1" applyFill="1" applyBorder="1" applyAlignment="1" applyProtection="1">
      <alignment vertical="center"/>
    </xf>
    <xf numFmtId="6" fontId="66" fillId="23" borderId="4" xfId="2" applyNumberFormat="1" applyFont="1" applyFill="1" applyBorder="1" applyAlignment="1" applyProtection="1">
      <alignment horizontal="right" vertical="center"/>
    </xf>
    <xf numFmtId="169" fontId="66" fillId="23" borderId="4" xfId="2" applyNumberFormat="1" applyFont="1" applyFill="1" applyBorder="1" applyAlignment="1" applyProtection="1">
      <alignment vertical="center" wrapText="1"/>
    </xf>
    <xf numFmtId="0" fontId="30" fillId="23" borderId="13" xfId="0" applyFont="1" applyFill="1" applyBorder="1" applyAlignment="1" applyProtection="1">
      <alignment horizontal="center" wrapText="1"/>
    </xf>
    <xf numFmtId="0" fontId="30" fillId="23" borderId="13" xfId="0" applyFont="1" applyFill="1" applyBorder="1" applyAlignment="1" applyProtection="1">
      <alignment horizontal="center" vertical="center" wrapText="1"/>
    </xf>
    <xf numFmtId="0" fontId="30" fillId="23" borderId="14" xfId="0" applyFont="1" applyFill="1" applyBorder="1" applyAlignment="1" applyProtection="1">
      <alignment horizontal="center" vertical="center" wrapText="1"/>
    </xf>
    <xf numFmtId="0" fontId="17" fillId="23" borderId="13" xfId="0" applyFont="1" applyFill="1" applyBorder="1" applyAlignment="1" applyProtection="1">
      <alignment horizontal="center" wrapText="1"/>
    </xf>
    <xf numFmtId="0" fontId="30" fillId="23" borderId="31" xfId="0" applyFont="1" applyFill="1" applyBorder="1" applyAlignment="1" applyProtection="1">
      <alignment horizontal="center" vertical="center" wrapText="1"/>
    </xf>
    <xf numFmtId="0" fontId="30" fillId="23" borderId="33" xfId="0" applyFont="1" applyFill="1" applyBorder="1" applyAlignment="1" applyProtection="1">
      <alignment horizontal="center" vertical="center" wrapText="1"/>
    </xf>
    <xf numFmtId="165" fontId="36" fillId="23" borderId="8" xfId="0" applyNumberFormat="1" applyFont="1" applyFill="1" applyBorder="1" applyAlignment="1">
      <alignment horizontal="right"/>
    </xf>
    <xf numFmtId="0" fontId="17" fillId="23" borderId="8" xfId="0" applyFont="1" applyFill="1" applyBorder="1" applyAlignment="1">
      <alignment horizontal="center" vertical="center"/>
    </xf>
    <xf numFmtId="0" fontId="17" fillId="23" borderId="8" xfId="0" applyFont="1" applyFill="1" applyBorder="1" applyAlignment="1">
      <alignment horizontal="center"/>
    </xf>
    <xf numFmtId="0" fontId="17" fillId="23" borderId="23" xfId="0" applyFont="1" applyFill="1" applyBorder="1" applyAlignment="1">
      <alignment horizontal="center"/>
    </xf>
    <xf numFmtId="0" fontId="17" fillId="23" borderId="33" xfId="0" applyFont="1" applyFill="1" applyBorder="1" applyAlignment="1">
      <alignment horizontal="center"/>
    </xf>
    <xf numFmtId="6" fontId="66" fillId="23" borderId="34" xfId="0" applyNumberFormat="1" applyFont="1" applyFill="1" applyBorder="1"/>
    <xf numFmtId="179" fontId="30" fillId="23" borderId="34" xfId="0" applyNumberFormat="1" applyFont="1" applyFill="1" applyBorder="1" applyAlignment="1">
      <alignment vertical="center"/>
    </xf>
    <xf numFmtId="0" fontId="32" fillId="23" borderId="0" xfId="0" applyNumberFormat="1" applyFont="1" applyFill="1" applyBorder="1" applyAlignment="1" applyProtection="1">
      <alignment horizontal="left" vertical="top"/>
    </xf>
    <xf numFmtId="0" fontId="32" fillId="23" borderId="0" xfId="0" applyFont="1" applyFill="1" applyBorder="1" applyAlignment="1" applyProtection="1">
      <alignment horizontal="left" wrapText="1"/>
    </xf>
    <xf numFmtId="0" fontId="7" fillId="2" borderId="8" xfId="0" applyFont="1" applyFill="1" applyBorder="1"/>
    <xf numFmtId="0" fontId="7" fillId="23" borderId="8" xfId="0" applyFont="1" applyFill="1" applyBorder="1"/>
    <xf numFmtId="0" fontId="7" fillId="20" borderId="8" xfId="0" applyFont="1" applyFill="1" applyBorder="1"/>
    <xf numFmtId="0" fontId="7" fillId="24" borderId="8" xfId="0" applyFont="1" applyFill="1" applyBorder="1"/>
    <xf numFmtId="0" fontId="3" fillId="2" borderId="0" xfId="0" applyFont="1" applyFill="1"/>
    <xf numFmtId="0" fontId="3" fillId="2" borderId="0" xfId="0" applyFont="1" applyFill="1" applyAlignment="1">
      <alignment horizontal="right" indent="1"/>
    </xf>
    <xf numFmtId="0" fontId="3" fillId="2" borderId="0" xfId="0" applyFont="1" applyFill="1" applyBorder="1" applyAlignment="1">
      <alignment horizontal="right" indent="1"/>
    </xf>
    <xf numFmtId="0" fontId="30" fillId="21" borderId="8" xfId="0" applyFont="1" applyFill="1" applyBorder="1" applyAlignment="1">
      <alignment vertical="center" wrapText="1"/>
    </xf>
    <xf numFmtId="0" fontId="30" fillId="21" borderId="10" xfId="0" applyFont="1" applyFill="1" applyBorder="1" applyAlignment="1">
      <alignment vertical="center" wrapText="1"/>
    </xf>
    <xf numFmtId="6" fontId="32" fillId="20" borderId="8" xfId="1" applyNumberFormat="1" applyFont="1" applyFill="1" applyBorder="1" applyAlignment="1" applyProtection="1">
      <alignment horizontal="right"/>
      <protection locked="0"/>
    </xf>
    <xf numFmtId="6" fontId="1" fillId="20" borderId="8" xfId="1" applyNumberFormat="1" applyFont="1" applyFill="1" applyBorder="1" applyAlignment="1" applyProtection="1">
      <alignment horizontal="right"/>
      <protection locked="0"/>
    </xf>
    <xf numFmtId="6" fontId="70" fillId="20" borderId="8" xfId="1" applyNumberFormat="1" applyFont="1" applyFill="1" applyBorder="1" applyAlignment="1" applyProtection="1">
      <alignment horizontal="right"/>
      <protection locked="0"/>
    </xf>
    <xf numFmtId="6" fontId="139" fillId="20" borderId="8" xfId="1" applyNumberFormat="1" applyFont="1" applyFill="1" applyBorder="1" applyAlignment="1" applyProtection="1">
      <alignment horizontal="right"/>
      <protection locked="0"/>
    </xf>
    <xf numFmtId="6" fontId="70" fillId="20" borderId="8" xfId="1" applyNumberFormat="1" applyFont="1" applyFill="1" applyBorder="1" applyAlignment="1" applyProtection="1">
      <alignment horizontal="right"/>
    </xf>
    <xf numFmtId="6" fontId="6" fillId="20" borderId="8" xfId="1" applyNumberFormat="1" applyFont="1" applyFill="1" applyBorder="1" applyAlignment="1" applyProtection="1">
      <alignment horizontal="right"/>
      <protection locked="0"/>
    </xf>
    <xf numFmtId="6" fontId="32" fillId="20" borderId="8" xfId="1" applyNumberFormat="1" applyFont="1" applyFill="1" applyBorder="1" applyAlignment="1" applyProtection="1">
      <alignment horizontal="right"/>
    </xf>
    <xf numFmtId="6" fontId="69" fillId="20" borderId="8" xfId="1" applyNumberFormat="1" applyFont="1" applyFill="1" applyBorder="1" applyAlignment="1" applyProtection="1">
      <alignment horizontal="right"/>
    </xf>
    <xf numFmtId="6" fontId="116" fillId="20" borderId="8" xfId="1" applyNumberFormat="1" applyFont="1" applyFill="1" applyBorder="1" applyAlignment="1" applyProtection="1">
      <alignment horizontal="right"/>
      <protection locked="0"/>
    </xf>
    <xf numFmtId="0" fontId="144" fillId="2" borderId="0" xfId="0" applyFont="1" applyFill="1" applyAlignment="1">
      <alignment horizontal="right"/>
    </xf>
    <xf numFmtId="187" fontId="32" fillId="16" borderId="0" xfId="11" applyNumberFormat="1" applyFont="1" applyFill="1" applyBorder="1" applyAlignment="1">
      <alignment horizontal="center"/>
    </xf>
    <xf numFmtId="185" fontId="120" fillId="20" borderId="8" xfId="0" applyNumberFormat="1" applyFont="1" applyFill="1" applyBorder="1" applyProtection="1">
      <protection locked="0"/>
    </xf>
    <xf numFmtId="165" fontId="54" fillId="2" borderId="0" xfId="0" applyNumberFormat="1" applyFont="1" applyFill="1" applyBorder="1" applyAlignment="1">
      <alignment vertical="top"/>
    </xf>
    <xf numFmtId="0" fontId="1" fillId="0" borderId="0" xfId="0" applyFont="1" applyFill="1"/>
    <xf numFmtId="0" fontId="35" fillId="0" borderId="0" xfId="0" applyFont="1" applyFill="1"/>
    <xf numFmtId="0" fontId="30" fillId="0" borderId="0" xfId="0" applyFont="1" applyFill="1"/>
    <xf numFmtId="0" fontId="34" fillId="0" borderId="0" xfId="0" applyFont="1" applyFill="1"/>
    <xf numFmtId="0" fontId="10" fillId="0" borderId="0" xfId="0" applyFont="1" applyFill="1"/>
    <xf numFmtId="0" fontId="1" fillId="3" borderId="0" xfId="0" applyFont="1" applyFill="1" applyAlignment="1">
      <alignment horizontal="left" vertical="center" wrapText="1"/>
    </xf>
    <xf numFmtId="6" fontId="69" fillId="0" borderId="0" xfId="0" applyNumberFormat="1" applyFont="1" applyFill="1" applyAlignment="1">
      <alignment vertical="center"/>
    </xf>
    <xf numFmtId="0" fontId="17" fillId="2" borderId="0" xfId="0" applyFont="1" applyFill="1" applyBorder="1" applyAlignment="1">
      <alignment horizontal="left" wrapText="1"/>
    </xf>
    <xf numFmtId="6" fontId="140" fillId="20" borderId="8" xfId="1" applyNumberFormat="1" applyFont="1" applyFill="1" applyBorder="1" applyAlignment="1" applyProtection="1">
      <alignment horizontal="right"/>
      <protection locked="0"/>
    </xf>
    <xf numFmtId="0" fontId="1" fillId="14" borderId="0" xfId="0" applyFont="1" applyFill="1" applyBorder="1" applyAlignment="1" applyProtection="1">
      <alignment horizontal="left" wrapText="1"/>
    </xf>
    <xf numFmtId="0" fontId="1" fillId="14" borderId="0" xfId="0" applyFont="1" applyFill="1" applyBorder="1" applyAlignment="1" applyProtection="1">
      <alignment horizontal="left" vertical="center" wrapText="1"/>
    </xf>
    <xf numFmtId="0" fontId="17" fillId="2" borderId="23" xfId="0" applyFont="1" applyFill="1" applyBorder="1" applyAlignment="1" applyProtection="1">
      <alignment horizontal="center" vertical="center"/>
    </xf>
    <xf numFmtId="0" fontId="17" fillId="3" borderId="33" xfId="0" applyFont="1" applyFill="1" applyBorder="1" applyAlignment="1" applyProtection="1">
      <alignment horizontal="center" vertical="center"/>
    </xf>
    <xf numFmtId="0" fontId="5" fillId="2" borderId="8" xfId="0" applyFont="1" applyFill="1" applyBorder="1" applyAlignment="1" applyProtection="1">
      <alignment horizontal="left" wrapText="1"/>
    </xf>
    <xf numFmtId="0" fontId="5" fillId="2" borderId="8" xfId="0" applyFont="1" applyFill="1" applyBorder="1" applyAlignment="1" applyProtection="1">
      <alignment horizontal="left"/>
      <protection locked="0"/>
    </xf>
    <xf numFmtId="0" fontId="5" fillId="2" borderId="8" xfId="0" applyFont="1" applyFill="1" applyBorder="1" applyAlignment="1" applyProtection="1">
      <alignment horizontal="left"/>
    </xf>
    <xf numFmtId="0" fontId="5" fillId="2" borderId="8" xfId="0" applyFont="1" applyFill="1" applyBorder="1" applyAlignment="1" applyProtection="1">
      <alignment horizontal="center"/>
    </xf>
    <xf numFmtId="0" fontId="6" fillId="2" borderId="8" xfId="0" applyFont="1" applyFill="1" applyBorder="1" applyProtection="1"/>
    <xf numFmtId="0" fontId="1" fillId="25" borderId="14" xfId="0" applyFont="1" applyFill="1" applyBorder="1" applyAlignment="1" applyProtection="1">
      <alignment horizontal="left" vertical="center" wrapText="1"/>
    </xf>
    <xf numFmtId="0" fontId="1" fillId="3" borderId="14" xfId="0" applyFont="1" applyFill="1" applyBorder="1" applyAlignment="1" applyProtection="1">
      <alignment horizontal="left" vertical="center" wrapText="1"/>
    </xf>
    <xf numFmtId="0" fontId="32" fillId="25" borderId="8" xfId="0" applyFont="1" applyFill="1" applyBorder="1" applyAlignment="1" applyProtection="1">
      <alignment horizontal="center" vertical="top"/>
    </xf>
    <xf numFmtId="0" fontId="1" fillId="8" borderId="14" xfId="0" applyFont="1" applyFill="1" applyBorder="1" applyAlignment="1" applyProtection="1">
      <alignment horizontal="left" vertical="center" wrapText="1"/>
    </xf>
    <xf numFmtId="0" fontId="1" fillId="10" borderId="14" xfId="0" applyFont="1" applyFill="1" applyBorder="1" applyAlignment="1" applyProtection="1">
      <alignment horizontal="left" vertical="center" wrapText="1"/>
    </xf>
    <xf numFmtId="0" fontId="1" fillId="20" borderId="14" xfId="0" applyFont="1" applyFill="1" applyBorder="1" applyAlignment="1" applyProtection="1">
      <alignment horizontal="left" vertical="center" wrapText="1"/>
    </xf>
    <xf numFmtId="0" fontId="1" fillId="10" borderId="0" xfId="0" applyFont="1" applyFill="1" applyBorder="1" applyAlignment="1" applyProtection="1">
      <alignment horizontal="left" vertical="center" wrapText="1"/>
    </xf>
    <xf numFmtId="0" fontId="1" fillId="10" borderId="0" xfId="0" applyFont="1" applyFill="1" applyBorder="1" applyAlignment="1" applyProtection="1">
      <alignment horizontal="left" vertical="top"/>
    </xf>
    <xf numFmtId="0" fontId="1" fillId="10" borderId="0" xfId="0" applyFont="1" applyFill="1" applyBorder="1" applyAlignment="1" applyProtection="1">
      <alignment horizontal="left" wrapText="1"/>
    </xf>
    <xf numFmtId="0" fontId="1" fillId="3" borderId="0" xfId="0" applyNumberFormat="1" applyFont="1" applyFill="1" applyBorder="1" applyAlignment="1" applyProtection="1">
      <alignment horizontal="left" vertical="top"/>
    </xf>
    <xf numFmtId="0" fontId="1" fillId="3" borderId="0" xfId="0" applyFont="1" applyFill="1" applyBorder="1" applyAlignment="1" applyProtection="1">
      <alignment horizontal="left" wrapText="1"/>
    </xf>
    <xf numFmtId="6" fontId="1" fillId="2" borderId="0" xfId="0" applyNumberFormat="1" applyFont="1" applyFill="1" applyAlignment="1">
      <alignment horizontal="left" vertical="center" wrapText="1"/>
    </xf>
    <xf numFmtId="1" fontId="1" fillId="14" borderId="0" xfId="0" applyNumberFormat="1" applyFont="1" applyFill="1" applyBorder="1" applyAlignment="1" applyProtection="1">
      <alignment horizontal="left" vertical="top"/>
    </xf>
    <xf numFmtId="0" fontId="1" fillId="3" borderId="2" xfId="0" applyFont="1" applyFill="1" applyBorder="1" applyAlignment="1" applyProtection="1">
      <alignment horizontal="left" vertical="top"/>
    </xf>
    <xf numFmtId="0" fontId="31" fillId="0" borderId="0" xfId="0" applyFont="1" applyFill="1" applyAlignment="1">
      <alignment horizontal="left" wrapText="1" indent="2"/>
    </xf>
    <xf numFmtId="0" fontId="0" fillId="0" borderId="0" xfId="0" applyFill="1"/>
    <xf numFmtId="0" fontId="1" fillId="26" borderId="14" xfId="0" applyFont="1" applyFill="1" applyBorder="1" applyAlignment="1" applyProtection="1">
      <alignment horizontal="left" vertical="center" wrapText="1"/>
    </xf>
    <xf numFmtId="6" fontId="32" fillId="28" borderId="38" xfId="0" applyNumberFormat="1" applyFont="1" applyFill="1" applyBorder="1" applyAlignment="1">
      <alignment horizontal="right"/>
    </xf>
    <xf numFmtId="0" fontId="6" fillId="28" borderId="0" xfId="0" applyFont="1" applyFill="1"/>
    <xf numFmtId="0" fontId="6" fillId="28" borderId="0" xfId="0" applyFont="1" applyFill="1" applyBorder="1"/>
    <xf numFmtId="0" fontId="32" fillId="24" borderId="8" xfId="0" applyFont="1" applyFill="1" applyBorder="1" applyAlignment="1" applyProtection="1">
      <alignment horizontal="center" vertical="top"/>
    </xf>
    <xf numFmtId="0" fontId="32" fillId="24" borderId="8" xfId="0" applyFont="1" applyFill="1" applyBorder="1" applyAlignment="1" applyProtection="1">
      <alignment horizontal="center"/>
    </xf>
    <xf numFmtId="0" fontId="32" fillId="27" borderId="8" xfId="0" applyFont="1" applyFill="1" applyBorder="1" applyAlignment="1" applyProtection="1">
      <alignment horizontal="center" vertical="top"/>
    </xf>
    <xf numFmtId="0" fontId="1" fillId="24" borderId="8" xfId="0" applyFont="1" applyFill="1" applyBorder="1" applyAlignment="1" applyProtection="1">
      <alignment horizontal="center" vertical="top"/>
    </xf>
    <xf numFmtId="0" fontId="147" fillId="2" borderId="0" xfId="0" applyFont="1" applyFill="1" applyBorder="1" applyAlignment="1">
      <alignment horizontal="left" vertical="top"/>
    </xf>
    <xf numFmtId="0" fontId="3" fillId="2" borderId="0" xfId="0" applyFont="1" applyFill="1" applyBorder="1" applyAlignment="1">
      <alignment horizontal="left" vertical="center" wrapText="1"/>
    </xf>
    <xf numFmtId="169" fontId="32" fillId="20" borderId="4" xfId="1" applyNumberFormat="1" applyFont="1" applyFill="1" applyBorder="1" applyAlignment="1" applyProtection="1">
      <alignment vertical="center" wrapText="1"/>
      <protection locked="0"/>
    </xf>
    <xf numFmtId="6" fontId="17" fillId="0" borderId="4" xfId="1" applyNumberFormat="1" applyFont="1" applyFill="1" applyBorder="1" applyAlignment="1">
      <alignment horizontal="center" vertical="center" wrapText="1"/>
    </xf>
    <xf numFmtId="165" fontId="7" fillId="2" borderId="0" xfId="0" applyNumberFormat="1" applyFont="1" applyFill="1" applyBorder="1" applyAlignment="1"/>
    <xf numFmtId="165" fontId="70" fillId="20" borderId="11" xfId="0" applyNumberFormat="1" applyFont="1" applyFill="1" applyBorder="1" applyAlignment="1" applyProtection="1">
      <alignment horizontal="center"/>
      <protection locked="0"/>
    </xf>
    <xf numFmtId="0" fontId="31" fillId="0" borderId="0" xfId="0" applyFont="1" applyAlignment="1">
      <alignment horizontal="left" vertical="top" wrapText="1" indent="2"/>
    </xf>
    <xf numFmtId="6" fontId="66" fillId="2" borderId="4" xfId="0" applyNumberFormat="1" applyFont="1" applyFill="1" applyBorder="1" applyAlignment="1" applyProtection="1">
      <alignment horizontal="right" vertical="center"/>
    </xf>
    <xf numFmtId="0" fontId="0" fillId="0" borderId="0" xfId="0" applyFill="1" applyAlignment="1">
      <alignment horizontal="left"/>
    </xf>
    <xf numFmtId="0" fontId="70" fillId="0" borderId="0" xfId="0" applyFont="1" applyFill="1" applyAlignment="1">
      <alignment horizontal="left" wrapText="1"/>
    </xf>
    <xf numFmtId="6" fontId="69" fillId="0" borderId="0" xfId="0" applyNumberFormat="1" applyFont="1" applyFill="1"/>
    <xf numFmtId="6" fontId="70" fillId="0" borderId="0" xfId="0" applyNumberFormat="1" applyFont="1" applyFill="1"/>
    <xf numFmtId="0" fontId="70" fillId="0" borderId="0" xfId="0" applyFont="1" applyFill="1"/>
    <xf numFmtId="0" fontId="121" fillId="0" borderId="0" xfId="0" applyFont="1" applyFill="1" applyBorder="1" applyAlignment="1">
      <alignment horizontal="left"/>
    </xf>
    <xf numFmtId="0" fontId="149" fillId="0" borderId="0" xfId="0" applyFont="1" applyAlignment="1">
      <alignment horizontal="left" wrapText="1" indent="2"/>
    </xf>
    <xf numFmtId="0" fontId="144" fillId="2" borderId="0" xfId="0" applyFont="1" applyFill="1" applyAlignment="1">
      <alignment horizontal="left"/>
    </xf>
    <xf numFmtId="0" fontId="17" fillId="0" borderId="8" xfId="0" applyFont="1" applyFill="1" applyBorder="1" applyAlignment="1">
      <alignment horizontal="center" wrapText="1"/>
    </xf>
    <xf numFmtId="0" fontId="17" fillId="0" borderId="8" xfId="0" applyFont="1" applyBorder="1" applyAlignment="1">
      <alignment horizontal="center"/>
    </xf>
    <xf numFmtId="188" fontId="7" fillId="2" borderId="0" xfId="0" applyNumberFormat="1" applyFont="1" applyFill="1" applyAlignment="1">
      <alignment horizontal="left"/>
    </xf>
    <xf numFmtId="6" fontId="1" fillId="20" borderId="8" xfId="0" applyNumberFormat="1" applyFont="1" applyFill="1" applyBorder="1" applyAlignment="1" applyProtection="1">
      <alignment horizontal="right"/>
      <protection locked="0"/>
    </xf>
    <xf numFmtId="165" fontId="1" fillId="20" borderId="8" xfId="0" applyNumberFormat="1" applyFont="1" applyFill="1" applyBorder="1" applyAlignment="1" applyProtection="1">
      <alignment horizontal="right"/>
      <protection locked="0"/>
    </xf>
    <xf numFmtId="169" fontId="1" fillId="20" borderId="8" xfId="0" applyNumberFormat="1" applyFont="1" applyFill="1" applyBorder="1" applyAlignment="1" applyProtection="1">
      <alignment horizontal="right"/>
      <protection locked="0"/>
    </xf>
    <xf numFmtId="167" fontId="7" fillId="2" borderId="0" xfId="0" applyNumberFormat="1" applyFont="1" applyFill="1" applyAlignment="1">
      <alignment horizontal="left"/>
    </xf>
    <xf numFmtId="165" fontId="66" fillId="2" borderId="0" xfId="0" applyNumberFormat="1" applyFont="1" applyFill="1" applyBorder="1" applyAlignment="1"/>
    <xf numFmtId="0" fontId="61" fillId="2" borderId="0" xfId="0" applyFont="1" applyFill="1" applyAlignment="1">
      <alignment horizontal="left" vertical="center"/>
    </xf>
    <xf numFmtId="175" fontId="1" fillId="2" borderId="8" xfId="0" applyNumberFormat="1" applyFont="1" applyFill="1" applyBorder="1" applyAlignment="1">
      <alignment horizontal="left"/>
    </xf>
    <xf numFmtId="165" fontId="1" fillId="2" borderId="0" xfId="0" applyNumberFormat="1" applyFont="1" applyFill="1" applyAlignment="1">
      <alignment horizontal="left"/>
    </xf>
    <xf numFmtId="165" fontId="6" fillId="2" borderId="0" xfId="0" applyNumberFormat="1" applyFont="1" applyFill="1" applyBorder="1" applyAlignment="1">
      <alignment horizontal="left"/>
    </xf>
    <xf numFmtId="0" fontId="17" fillId="0" borderId="8" xfId="0" applyNumberFormat="1" applyFont="1" applyFill="1" applyBorder="1" applyAlignment="1">
      <alignment horizontal="center" wrapText="1"/>
    </xf>
    <xf numFmtId="0" fontId="17" fillId="0" borderId="8" xfId="0" applyNumberFormat="1" applyFont="1" applyFill="1" applyBorder="1" applyAlignment="1">
      <alignment horizontal="left" wrapText="1"/>
    </xf>
    <xf numFmtId="0" fontId="7" fillId="2" borderId="8" xfId="0" applyFont="1" applyFill="1" applyBorder="1" applyAlignment="1">
      <alignment horizontal="left"/>
    </xf>
    <xf numFmtId="3" fontId="1" fillId="2" borderId="0" xfId="0" quotePrefix="1" applyNumberFormat="1" applyFont="1" applyFill="1" applyBorder="1" applyAlignment="1"/>
    <xf numFmtId="165" fontId="90" fillId="20" borderId="8" xfId="0" applyNumberFormat="1" applyFont="1" applyFill="1" applyBorder="1" applyAlignment="1" applyProtection="1">
      <alignment horizontal="left"/>
      <protection locked="0"/>
    </xf>
    <xf numFmtId="0" fontId="30" fillId="21" borderId="6" xfId="0" applyFont="1" applyFill="1" applyBorder="1" applyAlignment="1" applyProtection="1">
      <alignment vertical="center" wrapText="1"/>
    </xf>
    <xf numFmtId="0" fontId="30" fillId="21" borderId="8" xfId="0" applyFont="1" applyFill="1" applyBorder="1" applyAlignment="1" applyProtection="1">
      <alignment vertical="center" wrapText="1"/>
    </xf>
    <xf numFmtId="0" fontId="146" fillId="0" borderId="0" xfId="0" applyFont="1" applyFill="1" applyBorder="1"/>
    <xf numFmtId="6" fontId="1" fillId="2" borderId="0" xfId="0" applyNumberFormat="1" applyFont="1" applyFill="1"/>
    <xf numFmtId="0" fontId="150" fillId="24" borderId="0" xfId="0" applyFont="1" applyFill="1" applyAlignment="1">
      <alignment horizontal="center" wrapText="1"/>
    </xf>
    <xf numFmtId="0" fontId="150" fillId="24" borderId="0" xfId="0" applyFont="1" applyFill="1" applyAlignment="1">
      <alignment vertical="center" wrapText="1"/>
    </xf>
    <xf numFmtId="0" fontId="70" fillId="0" borderId="8" xfId="0" applyFont="1" applyFill="1" applyBorder="1" applyAlignment="1" applyProtection="1">
      <alignment horizontal="center" vertical="center"/>
    </xf>
    <xf numFmtId="165" fontId="17" fillId="2" borderId="8" xfId="0" applyNumberFormat="1" applyFont="1" applyFill="1" applyBorder="1" applyAlignment="1">
      <alignment horizontal="left"/>
    </xf>
    <xf numFmtId="0" fontId="17" fillId="23" borderId="106" xfId="0" applyFont="1" applyFill="1" applyBorder="1" applyAlignment="1" applyProtection="1">
      <alignment horizontal="center" wrapText="1"/>
    </xf>
    <xf numFmtId="0" fontId="17" fillId="23" borderId="7" xfId="0" applyFont="1" applyFill="1" applyBorder="1" applyAlignment="1" applyProtection="1">
      <alignment horizontal="center" wrapText="1"/>
    </xf>
    <xf numFmtId="0" fontId="17" fillId="23" borderId="62" xfId="0" applyFont="1" applyFill="1" applyBorder="1" applyAlignment="1" applyProtection="1">
      <alignment horizontal="center" wrapText="1"/>
    </xf>
    <xf numFmtId="0" fontId="31" fillId="0" borderId="0" xfId="13" applyFont="1" applyFill="1" applyAlignment="1">
      <alignment horizontal="left" wrapText="1" indent="2"/>
    </xf>
    <xf numFmtId="0" fontId="18" fillId="22" borderId="102" xfId="0" applyFont="1" applyFill="1" applyBorder="1" applyAlignment="1" applyProtection="1">
      <alignment vertical="center"/>
      <protection locked="0"/>
    </xf>
    <xf numFmtId="177" fontId="18" fillId="22" borderId="102" xfId="0" applyNumberFormat="1" applyFont="1" applyFill="1" applyBorder="1" applyAlignment="1" applyProtection="1">
      <alignment horizontal="left" vertical="center"/>
      <protection locked="0"/>
    </xf>
    <xf numFmtId="0" fontId="32" fillId="0" borderId="8" xfId="0" applyNumberFormat="1" applyFont="1" applyBorder="1" applyAlignment="1" applyProtection="1">
      <alignment horizontal="left" wrapText="1"/>
    </xf>
    <xf numFmtId="6" fontId="30" fillId="0" borderId="8" xfId="0" applyNumberFormat="1" applyFont="1" applyBorder="1" applyAlignment="1" applyProtection="1">
      <alignment horizontal="center"/>
    </xf>
    <xf numFmtId="6" fontId="36" fillId="0" borderId="8" xfId="0" applyNumberFormat="1" applyFont="1" applyFill="1" applyBorder="1" applyAlignment="1" applyProtection="1">
      <alignment horizontal="right"/>
    </xf>
    <xf numFmtId="6" fontId="118" fillId="2" borderId="8" xfId="0" applyNumberFormat="1" applyFont="1" applyFill="1" applyBorder="1" applyAlignment="1" applyProtection="1">
      <alignment horizontal="right"/>
    </xf>
    <xf numFmtId="6" fontId="32" fillId="2" borderId="8" xfId="0" applyNumberFormat="1" applyFont="1" applyFill="1" applyBorder="1" applyAlignment="1" applyProtection="1">
      <alignment horizontal="right"/>
    </xf>
    <xf numFmtId="6" fontId="32" fillId="2" borderId="0" xfId="0" applyNumberFormat="1" applyFont="1" applyFill="1" applyAlignment="1" applyProtection="1">
      <alignment horizontal="right"/>
    </xf>
    <xf numFmtId="3" fontId="32" fillId="20" borderId="8" xfId="0" applyNumberFormat="1" applyFont="1" applyFill="1" applyBorder="1" applyAlignment="1" applyProtection="1">
      <alignment horizontal="center"/>
      <protection locked="0"/>
    </xf>
    <xf numFmtId="1" fontId="139" fillId="20" borderId="8" xfId="0" applyNumberFormat="1" applyFont="1" applyFill="1" applyBorder="1" applyAlignment="1" applyProtection="1">
      <alignment horizontal="center"/>
      <protection locked="0"/>
    </xf>
    <xf numFmtId="170" fontId="32" fillId="20" borderId="8" xfId="0" applyNumberFormat="1" applyFont="1" applyFill="1" applyBorder="1" applyProtection="1">
      <protection locked="0"/>
    </xf>
    <xf numFmtId="4" fontId="76" fillId="20" borderId="0" xfId="0" applyNumberFormat="1" applyFont="1" applyFill="1" applyBorder="1" applyAlignment="1" applyProtection="1">
      <alignment horizontal="center" vertical="center" wrapText="1"/>
      <protection locked="0"/>
    </xf>
    <xf numFmtId="0" fontId="76" fillId="20" borderId="56" xfId="0" applyFont="1" applyFill="1" applyBorder="1" applyAlignment="1" applyProtection="1">
      <alignment horizontal="center" vertical="center" wrapText="1"/>
      <protection locked="0"/>
    </xf>
    <xf numFmtId="0" fontId="1" fillId="20" borderId="0" xfId="0" applyFont="1" applyFill="1" applyBorder="1" applyAlignment="1" applyProtection="1">
      <alignment horizontal="left" wrapText="1"/>
      <protection locked="0"/>
    </xf>
    <xf numFmtId="3" fontId="32" fillId="20" borderId="10" xfId="0" applyNumberFormat="1" applyFont="1" applyFill="1" applyBorder="1" applyProtection="1">
      <protection locked="0"/>
    </xf>
    <xf numFmtId="0" fontId="36" fillId="2" borderId="10" xfId="0" applyFont="1" applyFill="1" applyBorder="1"/>
    <xf numFmtId="0" fontId="36" fillId="2" borderId="12" xfId="0" applyFont="1" applyFill="1" applyBorder="1"/>
    <xf numFmtId="0" fontId="32" fillId="20" borderId="9" xfId="0" applyFont="1" applyFill="1" applyBorder="1" applyProtection="1">
      <protection locked="0"/>
    </xf>
    <xf numFmtId="3" fontId="32" fillId="20" borderId="107" xfId="0" applyNumberFormat="1" applyFont="1" applyFill="1" applyBorder="1" applyProtection="1">
      <protection locked="0"/>
    </xf>
    <xf numFmtId="0" fontId="36" fillId="2" borderId="88" xfId="0" applyFont="1" applyFill="1" applyBorder="1"/>
    <xf numFmtId="3" fontId="32" fillId="20" borderId="9" xfId="0" applyNumberFormat="1" applyFont="1" applyFill="1" applyBorder="1" applyProtection="1">
      <protection locked="0"/>
    </xf>
    <xf numFmtId="0" fontId="32" fillId="2" borderId="12" xfId="0" applyFont="1" applyFill="1" applyBorder="1"/>
    <xf numFmtId="3" fontId="36" fillId="2" borderId="107" xfId="0" applyNumberFormat="1" applyFont="1" applyFill="1" applyBorder="1"/>
    <xf numFmtId="0" fontId="1" fillId="20" borderId="55" xfId="0" applyFont="1" applyFill="1" applyBorder="1" applyAlignment="1" applyProtection="1">
      <alignment horizontal="left" vertical="center" wrapText="1"/>
      <protection locked="0"/>
    </xf>
    <xf numFmtId="0" fontId="152" fillId="0" borderId="0" xfId="0" applyFont="1" applyAlignment="1">
      <alignment horizontal="center" vertical="center" readingOrder="1"/>
    </xf>
    <xf numFmtId="0" fontId="17" fillId="2" borderId="54" xfId="0" applyFont="1" applyFill="1" applyBorder="1" applyAlignment="1" applyProtection="1">
      <alignment horizontal="center" vertical="center" wrapText="1"/>
    </xf>
    <xf numFmtId="0" fontId="17" fillId="2" borderId="67" xfId="0" applyFont="1" applyFill="1" applyBorder="1" applyAlignment="1" applyProtection="1">
      <alignment horizontal="center" vertical="center" wrapText="1"/>
    </xf>
    <xf numFmtId="0" fontId="17" fillId="2" borderId="3" xfId="0" applyFont="1" applyFill="1" applyBorder="1" applyAlignment="1" applyProtection="1">
      <alignment horizontal="center" vertical="center" wrapText="1"/>
    </xf>
    <xf numFmtId="6" fontId="32" fillId="0" borderId="11" xfId="1" applyNumberFormat="1" applyFont="1" applyFill="1" applyBorder="1" applyAlignment="1" applyProtection="1">
      <alignment horizontal="right" vertical="center"/>
    </xf>
    <xf numFmtId="6" fontId="1" fillId="0" borderId="8" xfId="1" applyNumberFormat="1" applyFont="1" applyFill="1" applyBorder="1" applyAlignment="1" applyProtection="1">
      <alignment horizontal="right"/>
    </xf>
    <xf numFmtId="6" fontId="70" fillId="0" borderId="8" xfId="1" applyNumberFormat="1" applyFont="1" applyFill="1" applyBorder="1" applyAlignment="1" applyProtection="1">
      <alignment horizontal="right"/>
    </xf>
    <xf numFmtId="6" fontId="116" fillId="0" borderId="8" xfId="1" applyNumberFormat="1" applyFont="1" applyFill="1" applyBorder="1" applyAlignment="1" applyProtection="1">
      <alignment horizontal="right"/>
    </xf>
    <xf numFmtId="6" fontId="7" fillId="2" borderId="0" xfId="1" applyNumberFormat="1" applyFont="1" applyFill="1" applyBorder="1" applyAlignment="1" applyProtection="1">
      <alignment horizontal="right"/>
    </xf>
    <xf numFmtId="6" fontId="6" fillId="2" borderId="0" xfId="1" applyNumberFormat="1" applyFont="1" applyFill="1" applyAlignment="1" applyProtection="1">
      <alignment horizontal="right"/>
    </xf>
    <xf numFmtId="6" fontId="6" fillId="2" borderId="56" xfId="1" applyNumberFormat="1" applyFont="1" applyFill="1" applyBorder="1" applyAlignment="1" applyProtection="1">
      <alignment horizontal="right"/>
    </xf>
    <xf numFmtId="0" fontId="49" fillId="2" borderId="0" xfId="0" applyFont="1" applyFill="1" applyAlignment="1" applyProtection="1">
      <alignment horizontal="left" indent="5"/>
    </xf>
    <xf numFmtId="0" fontId="7" fillId="2" borderId="0" xfId="0" applyFont="1" applyFill="1" applyAlignment="1" applyProtection="1">
      <alignment horizontal="left" indent="5"/>
    </xf>
    <xf numFmtId="0" fontId="60" fillId="2" borderId="0" xfId="0" applyFont="1" applyFill="1" applyAlignment="1" applyProtection="1">
      <alignment horizontal="left"/>
    </xf>
    <xf numFmtId="0" fontId="7" fillId="3" borderId="0" xfId="0" applyFont="1" applyFill="1" applyProtection="1"/>
    <xf numFmtId="172" fontId="7" fillId="2" borderId="0" xfId="2" applyNumberFormat="1" applyFont="1" applyFill="1" applyBorder="1" applyAlignment="1" applyProtection="1"/>
    <xf numFmtId="169" fontId="7" fillId="2" borderId="0" xfId="2" applyNumberFormat="1" applyFont="1" applyFill="1" applyBorder="1" applyAlignment="1" applyProtection="1"/>
    <xf numFmtId="172" fontId="24" fillId="2" borderId="0" xfId="2" applyNumberFormat="1" applyFont="1" applyFill="1" applyBorder="1" applyAlignment="1" applyProtection="1"/>
    <xf numFmtId="5" fontId="6" fillId="0" borderId="8" xfId="0" applyNumberFormat="1" applyFont="1" applyFill="1" applyBorder="1" applyAlignment="1" applyProtection="1"/>
    <xf numFmtId="172" fontId="6" fillId="0" borderId="8" xfId="2" applyNumberFormat="1" applyFont="1" applyFill="1" applyBorder="1" applyAlignment="1" applyProtection="1"/>
    <xf numFmtId="6" fontId="6" fillId="0" borderId="8" xfId="0" applyNumberFormat="1" applyFont="1" applyFill="1" applyBorder="1" applyAlignment="1" applyProtection="1"/>
    <xf numFmtId="6" fontId="7" fillId="0" borderId="8" xfId="0" applyNumberFormat="1" applyFont="1" applyFill="1" applyBorder="1" applyAlignment="1" applyProtection="1"/>
    <xf numFmtId="6" fontId="7" fillId="0" borderId="14" xfId="0" applyNumberFormat="1" applyFont="1" applyFill="1" applyBorder="1" applyAlignment="1" applyProtection="1"/>
    <xf numFmtId="6" fontId="6" fillId="0" borderId="8" xfId="0" applyNumberFormat="1" applyFont="1" applyFill="1" applyBorder="1" applyAlignment="1" applyProtection="1">
      <alignment wrapText="1"/>
    </xf>
    <xf numFmtId="6" fontId="7" fillId="0" borderId="8" xfId="0" applyNumberFormat="1" applyFont="1" applyFill="1" applyBorder="1" applyAlignment="1" applyProtection="1">
      <alignment wrapText="1"/>
    </xf>
    <xf numFmtId="0" fontId="1" fillId="2" borderId="0" xfId="0" applyFont="1" applyFill="1" applyProtection="1"/>
    <xf numFmtId="0" fontId="17" fillId="2" borderId="0" xfId="0" applyFont="1" applyFill="1" applyAlignment="1" applyProtection="1">
      <alignment horizontal="center"/>
    </xf>
    <xf numFmtId="0" fontId="8" fillId="21" borderId="0" xfId="0" applyFont="1" applyFill="1" applyBorder="1" applyProtection="1"/>
    <xf numFmtId="0" fontId="7" fillId="21" borderId="0" xfId="0" applyFont="1" applyFill="1" applyBorder="1" applyProtection="1"/>
    <xf numFmtId="0" fontId="17" fillId="21" borderId="0" xfId="0" applyNumberFormat="1" applyFont="1" applyFill="1" applyBorder="1" applyAlignment="1" applyProtection="1">
      <alignment horizontal="center"/>
    </xf>
    <xf numFmtId="0" fontId="35" fillId="21" borderId="0" xfId="0" applyFont="1" applyFill="1" applyBorder="1" applyAlignment="1" applyProtection="1">
      <alignment horizontal="center" vertical="center" wrapText="1"/>
    </xf>
    <xf numFmtId="165" fontId="30" fillId="21" borderId="0" xfId="0" applyNumberFormat="1" applyFont="1" applyFill="1" applyBorder="1" applyAlignment="1" applyProtection="1">
      <alignment horizontal="center" vertical="center" wrapText="1"/>
    </xf>
    <xf numFmtId="0" fontId="7" fillId="21" borderId="0" xfId="0" applyFont="1" applyFill="1" applyProtection="1"/>
    <xf numFmtId="0" fontId="7" fillId="21" borderId="0" xfId="0" applyNumberFormat="1" applyFont="1" applyFill="1" applyBorder="1" applyAlignment="1" applyProtection="1">
      <alignment horizontal="center"/>
    </xf>
    <xf numFmtId="0" fontId="7" fillId="21" borderId="0" xfId="0" applyNumberFormat="1" applyFont="1" applyFill="1" applyAlignment="1" applyProtection="1">
      <alignment horizontal="center"/>
    </xf>
    <xf numFmtId="39" fontId="32" fillId="21" borderId="0" xfId="0" applyNumberFormat="1" applyFont="1" applyFill="1" applyBorder="1" applyProtection="1"/>
    <xf numFmtId="0" fontId="120" fillId="21" borderId="0" xfId="0" applyFont="1" applyFill="1" applyBorder="1" applyProtection="1"/>
    <xf numFmtId="0" fontId="34" fillId="21" borderId="0" xfId="0" applyFont="1" applyFill="1" applyProtection="1"/>
    <xf numFmtId="0" fontId="1" fillId="2" borderId="0" xfId="0" applyNumberFormat="1" applyFont="1" applyFill="1" applyBorder="1" applyAlignment="1" applyProtection="1">
      <alignment horizontal="left"/>
    </xf>
    <xf numFmtId="168" fontId="32" fillId="2" borderId="0" xfId="0" applyNumberFormat="1" applyFont="1" applyFill="1" applyBorder="1" applyAlignment="1" applyProtection="1">
      <alignment horizontal="right"/>
    </xf>
    <xf numFmtId="0" fontId="17" fillId="2" borderId="0" xfId="0" applyNumberFormat="1" applyFont="1" applyFill="1" applyBorder="1" applyAlignment="1" applyProtection="1">
      <alignment horizontal="left" wrapText="1"/>
    </xf>
    <xf numFmtId="185" fontId="120" fillId="21" borderId="0" xfId="0" applyNumberFormat="1" applyFont="1" applyFill="1" applyProtection="1"/>
    <xf numFmtId="165" fontId="32" fillId="21" borderId="0" xfId="0" applyNumberFormat="1" applyFont="1" applyFill="1" applyAlignment="1" applyProtection="1">
      <alignment horizontal="left"/>
    </xf>
    <xf numFmtId="0" fontId="32" fillId="21" borderId="0" xfId="0" applyFont="1" applyFill="1" applyAlignment="1" applyProtection="1">
      <alignment horizontal="left"/>
    </xf>
    <xf numFmtId="0" fontId="7" fillId="21" borderId="0" xfId="0" applyFont="1" applyFill="1" applyAlignment="1" applyProtection="1">
      <alignment horizontal="left"/>
    </xf>
    <xf numFmtId="0" fontId="1" fillId="13" borderId="8" xfId="0" applyNumberFormat="1" applyFont="1" applyFill="1" applyBorder="1" applyAlignment="1" applyProtection="1">
      <alignment horizontal="left"/>
    </xf>
    <xf numFmtId="0" fontId="30" fillId="13" borderId="8" xfId="0" applyFont="1" applyFill="1" applyBorder="1" applyAlignment="1" applyProtection="1">
      <alignment horizontal="center"/>
    </xf>
    <xf numFmtId="165" fontId="36" fillId="13" borderId="8" xfId="0" applyNumberFormat="1" applyFont="1" applyFill="1" applyBorder="1" applyAlignment="1" applyProtection="1">
      <alignment horizontal="right"/>
    </xf>
    <xf numFmtId="165" fontId="32" fillId="13" borderId="8" xfId="0" applyNumberFormat="1" applyFont="1" applyFill="1" applyBorder="1" applyAlignment="1" applyProtection="1">
      <alignment horizontal="right"/>
    </xf>
    <xf numFmtId="6" fontId="32" fillId="0" borderId="8" xfId="0" applyNumberFormat="1" applyFont="1" applyFill="1" applyBorder="1" applyAlignment="1" applyProtection="1">
      <alignment horizontal="right"/>
    </xf>
    <xf numFmtId="165" fontId="11" fillId="2" borderId="0" xfId="11" applyNumberFormat="1" applyFont="1" applyFill="1" applyAlignment="1" applyProtection="1">
      <alignment horizontal="left" wrapText="1"/>
    </xf>
    <xf numFmtId="0" fontId="8" fillId="2" borderId="0" xfId="0" applyFont="1" applyFill="1" applyAlignment="1" applyProtection="1">
      <alignment horizontal="left"/>
    </xf>
    <xf numFmtId="165" fontId="32" fillId="2" borderId="0" xfId="0" applyNumberFormat="1" applyFont="1" applyFill="1" applyAlignment="1" applyProtection="1"/>
    <xf numFmtId="165" fontId="32" fillId="2" borderId="0" xfId="0" applyNumberFormat="1" applyFont="1" applyFill="1" applyBorder="1" applyAlignment="1" applyProtection="1"/>
    <xf numFmtId="165" fontId="35" fillId="0" borderId="0" xfId="0" applyNumberFormat="1" applyFont="1" applyFill="1" applyBorder="1" applyAlignment="1" applyProtection="1">
      <alignment horizontal="center" vertical="center" wrapText="1"/>
    </xf>
    <xf numFmtId="165" fontId="30" fillId="0" borderId="0" xfId="0" applyNumberFormat="1" applyFont="1" applyFill="1" applyBorder="1" applyAlignment="1" applyProtection="1">
      <alignment horizontal="center" vertical="center" wrapText="1"/>
    </xf>
    <xf numFmtId="165" fontId="30" fillId="0" borderId="0" xfId="0" applyNumberFormat="1" applyFont="1" applyFill="1" applyBorder="1" applyAlignment="1" applyProtection="1">
      <alignment horizontal="left" vertical="center" wrapText="1"/>
    </xf>
    <xf numFmtId="165" fontId="30" fillId="2" borderId="0" xfId="0" applyNumberFormat="1" applyFont="1" applyFill="1" applyAlignment="1" applyProtection="1">
      <alignment horizontal="left" vertical="center" wrapText="1"/>
    </xf>
    <xf numFmtId="0" fontId="30" fillId="2" borderId="0" xfId="0" applyFont="1" applyFill="1" applyAlignment="1" applyProtection="1">
      <alignment horizontal="left" vertical="center" wrapText="1"/>
    </xf>
    <xf numFmtId="0" fontId="7" fillId="2" borderId="0" xfId="0" applyFont="1" applyFill="1" applyBorder="1" applyAlignment="1" applyProtection="1">
      <alignment horizontal="left"/>
    </xf>
    <xf numFmtId="0" fontId="8" fillId="2" borderId="0" xfId="0" applyFont="1" applyFill="1" applyBorder="1" applyAlignment="1" applyProtection="1">
      <alignment horizontal="left"/>
    </xf>
    <xf numFmtId="165" fontId="32" fillId="0" borderId="0" xfId="0" applyNumberFormat="1" applyFont="1" applyFill="1" applyBorder="1" applyAlignment="1" applyProtection="1"/>
    <xf numFmtId="165" fontId="32" fillId="0" borderId="0" xfId="0" applyNumberFormat="1" applyFont="1" applyFill="1" applyBorder="1" applyAlignment="1" applyProtection="1">
      <alignment horizontal="left"/>
    </xf>
    <xf numFmtId="0" fontId="7" fillId="2" borderId="0" xfId="0" applyFont="1" applyFill="1" applyBorder="1" applyAlignment="1" applyProtection="1">
      <alignment horizontal="left" vertical="center"/>
    </xf>
    <xf numFmtId="165" fontId="32" fillId="0" borderId="0" xfId="0" applyNumberFormat="1" applyFont="1" applyFill="1" applyBorder="1" applyAlignment="1" applyProtection="1">
      <alignment vertical="center"/>
    </xf>
    <xf numFmtId="165" fontId="32" fillId="0" borderId="0" xfId="0" applyNumberFormat="1" applyFont="1" applyFill="1" applyBorder="1" applyAlignment="1" applyProtection="1">
      <alignment horizontal="right"/>
    </xf>
    <xf numFmtId="165" fontId="32" fillId="0" borderId="0" xfId="0" applyNumberFormat="1" applyFont="1" applyFill="1" applyBorder="1" applyAlignment="1" applyProtection="1">
      <alignment horizontal="left" vertical="center"/>
    </xf>
    <xf numFmtId="165" fontId="32" fillId="2" borderId="0" xfId="0" applyNumberFormat="1" applyFont="1" applyFill="1" applyAlignment="1" applyProtection="1">
      <alignment horizontal="left" vertical="center"/>
    </xf>
    <xf numFmtId="0" fontId="32" fillId="2" borderId="0" xfId="0" applyFont="1" applyFill="1" applyAlignment="1" applyProtection="1">
      <alignment horizontal="left" vertical="center"/>
    </xf>
    <xf numFmtId="0" fontId="7" fillId="2" borderId="0" xfId="0" applyFont="1" applyFill="1" applyAlignment="1" applyProtection="1">
      <alignment horizontal="left" vertical="center"/>
    </xf>
    <xf numFmtId="0" fontId="17" fillId="2" borderId="0" xfId="11" applyNumberFormat="1" applyFont="1" applyFill="1" applyBorder="1" applyAlignment="1" applyProtection="1">
      <alignment horizontal="left" vertical="center" wrapText="1"/>
    </xf>
    <xf numFmtId="0" fontId="8" fillId="2" borderId="0" xfId="0" applyFont="1" applyFill="1" applyBorder="1" applyAlignment="1" applyProtection="1">
      <alignment horizontal="left" vertical="center"/>
    </xf>
    <xf numFmtId="175" fontId="30" fillId="0" borderId="0" xfId="0" applyNumberFormat="1" applyFont="1" applyFill="1" applyBorder="1" applyAlignment="1" applyProtection="1">
      <alignment horizontal="center" vertical="center" wrapText="1"/>
    </xf>
    <xf numFmtId="175" fontId="32" fillId="0" borderId="0" xfId="0" applyNumberFormat="1" applyFont="1" applyFill="1" applyBorder="1" applyAlignment="1" applyProtection="1">
      <alignment horizontal="left" vertical="center"/>
    </xf>
    <xf numFmtId="165" fontId="7" fillId="0" borderId="0" xfId="0" applyNumberFormat="1" applyFont="1" applyFill="1" applyBorder="1" applyAlignment="1" applyProtection="1"/>
    <xf numFmtId="165" fontId="7" fillId="0" borderId="0" xfId="0" applyNumberFormat="1" applyFont="1" applyFill="1" applyBorder="1" applyAlignment="1" applyProtection="1">
      <alignment horizontal="left"/>
    </xf>
    <xf numFmtId="165" fontId="7" fillId="2" borderId="0" xfId="0" applyNumberFormat="1" applyFont="1" applyFill="1" applyAlignment="1" applyProtection="1">
      <alignment horizontal="left"/>
    </xf>
    <xf numFmtId="165" fontId="7" fillId="2" borderId="0" xfId="0" applyNumberFormat="1" applyFont="1" applyFill="1" applyBorder="1" applyAlignment="1" applyProtection="1"/>
    <xf numFmtId="165" fontId="7" fillId="2" borderId="0" xfId="0" applyNumberFormat="1" applyFont="1" applyFill="1" applyBorder="1" applyAlignment="1" applyProtection="1">
      <alignment horizontal="left"/>
    </xf>
    <xf numFmtId="165" fontId="7" fillId="2" borderId="0" xfId="0" applyNumberFormat="1" applyFont="1" applyFill="1" applyAlignment="1" applyProtection="1"/>
    <xf numFmtId="0" fontId="1" fillId="13" borderId="8" xfId="0" applyNumberFormat="1" applyFont="1" applyFill="1" applyBorder="1" applyAlignment="1" applyProtection="1">
      <alignment horizontal="left" vertical="center" wrapText="1"/>
    </xf>
    <xf numFmtId="0" fontId="1" fillId="0" borderId="8" xfId="0" applyNumberFormat="1" applyFont="1" applyFill="1" applyBorder="1" applyAlignment="1" applyProtection="1">
      <alignment horizontal="left" vertical="center" wrapText="1"/>
    </xf>
    <xf numFmtId="0" fontId="30" fillId="0" borderId="8" xfId="0" applyFont="1" applyFill="1" applyBorder="1" applyAlignment="1" applyProtection="1">
      <alignment horizontal="center"/>
    </xf>
    <xf numFmtId="165" fontId="36" fillId="0" borderId="8" xfId="0" applyNumberFormat="1" applyFont="1" applyFill="1" applyBorder="1" applyAlignment="1" applyProtection="1">
      <alignment horizontal="right"/>
    </xf>
    <xf numFmtId="165" fontId="32" fillId="2" borderId="8" xfId="0" applyNumberFormat="1" applyFont="1" applyFill="1" applyBorder="1" applyAlignment="1" applyProtection="1">
      <alignment horizontal="right"/>
    </xf>
    <xf numFmtId="0" fontId="1" fillId="13" borderId="8" xfId="0" applyNumberFormat="1" applyFont="1" applyFill="1" applyBorder="1" applyAlignment="1" applyProtection="1">
      <alignment horizontal="left" wrapText="1"/>
    </xf>
    <xf numFmtId="0" fontId="30" fillId="13" borderId="8" xfId="0" applyFont="1" applyFill="1" applyBorder="1" applyAlignment="1" applyProtection="1">
      <alignment horizontal="center" wrapText="1"/>
    </xf>
    <xf numFmtId="49" fontId="30" fillId="0" borderId="8" xfId="0" applyNumberFormat="1" applyFont="1" applyFill="1" applyBorder="1" applyAlignment="1" applyProtection="1">
      <alignment horizontal="center"/>
    </xf>
    <xf numFmtId="165" fontId="1" fillId="13" borderId="8" xfId="0" applyNumberFormat="1" applyFont="1" applyFill="1" applyBorder="1" applyAlignment="1" applyProtection="1">
      <alignment horizontal="right"/>
    </xf>
    <xf numFmtId="0" fontId="5" fillId="2" borderId="0" xfId="0" applyFont="1" applyFill="1" applyBorder="1" applyProtection="1"/>
    <xf numFmtId="3" fontId="32" fillId="2" borderId="13" xfId="0" applyNumberFormat="1" applyFont="1" applyFill="1" applyBorder="1" applyProtection="1"/>
    <xf numFmtId="0" fontId="32" fillId="2" borderId="7" xfId="0" applyFont="1" applyFill="1" applyBorder="1" applyProtection="1"/>
    <xf numFmtId="0" fontId="32" fillId="2" borderId="32" xfId="0" applyFont="1" applyFill="1" applyBorder="1" applyProtection="1"/>
    <xf numFmtId="0" fontId="32" fillId="2" borderId="13" xfId="0" applyFont="1" applyFill="1" applyBorder="1" applyProtection="1"/>
    <xf numFmtId="0" fontId="32" fillId="2" borderId="46" xfId="0" applyFont="1" applyFill="1" applyBorder="1" applyProtection="1"/>
    <xf numFmtId="167" fontId="6" fillId="2" borderId="0" xfId="1" applyFont="1" applyFill="1" applyBorder="1" applyProtection="1"/>
    <xf numFmtId="43" fontId="6" fillId="2" borderId="0" xfId="0" applyNumberFormat="1" applyFont="1" applyFill="1" applyBorder="1" applyProtection="1"/>
    <xf numFmtId="186" fontId="6" fillId="2" borderId="0" xfId="0" applyNumberFormat="1" applyFont="1" applyFill="1" applyBorder="1" applyProtection="1"/>
    <xf numFmtId="169" fontId="6" fillId="2" borderId="0" xfId="1" applyNumberFormat="1" applyFont="1" applyFill="1" applyBorder="1" applyProtection="1"/>
    <xf numFmtId="169" fontId="6" fillId="2" borderId="0" xfId="0" applyNumberFormat="1" applyFont="1" applyFill="1" applyBorder="1" applyProtection="1"/>
    <xf numFmtId="3" fontId="32" fillId="2" borderId="62" xfId="0" applyNumberFormat="1" applyFont="1" applyFill="1" applyBorder="1" applyAlignment="1" applyProtection="1">
      <alignment horizontal="center" vertical="center" wrapText="1"/>
    </xf>
    <xf numFmtId="3" fontId="32" fillId="2" borderId="52" xfId="0" applyNumberFormat="1" applyFont="1" applyFill="1" applyBorder="1" applyAlignment="1" applyProtection="1">
      <alignment horizontal="center" vertical="center" wrapText="1"/>
    </xf>
    <xf numFmtId="3" fontId="32" fillId="2" borderId="59" xfId="0" applyNumberFormat="1" applyFont="1" applyFill="1" applyBorder="1" applyAlignment="1" applyProtection="1">
      <alignment horizontal="center" vertical="center" wrapText="1"/>
    </xf>
    <xf numFmtId="3" fontId="32" fillId="2" borderId="31" xfId="0" applyNumberFormat="1" applyFont="1" applyFill="1" applyBorder="1" applyAlignment="1" applyProtection="1">
      <alignment horizontal="center" vertical="center" wrapText="1"/>
    </xf>
    <xf numFmtId="3" fontId="32" fillId="2" borderId="14" xfId="0" applyNumberFormat="1" applyFont="1" applyFill="1" applyBorder="1" applyAlignment="1" applyProtection="1">
      <alignment horizontal="center" vertical="center" wrapText="1"/>
    </xf>
    <xf numFmtId="4" fontId="17" fillId="2" borderId="34" xfId="0" applyNumberFormat="1" applyFont="1" applyFill="1" applyBorder="1" applyAlignment="1" applyProtection="1">
      <alignment horizontal="center" vertical="center" wrapText="1"/>
    </xf>
    <xf numFmtId="3" fontId="36" fillId="2" borderId="52" xfId="0" applyNumberFormat="1" applyFont="1" applyFill="1" applyBorder="1" applyAlignment="1" applyProtection="1">
      <alignment horizontal="center" vertical="center" wrapText="1"/>
    </xf>
    <xf numFmtId="4" fontId="83" fillId="2" borderId="52" xfId="0" applyNumberFormat="1" applyFont="1" applyFill="1" applyBorder="1" applyAlignment="1" applyProtection="1">
      <alignment horizontal="center" vertical="center" wrapText="1"/>
    </xf>
    <xf numFmtId="4" fontId="83" fillId="2" borderId="32" xfId="0" applyNumberFormat="1" applyFont="1" applyFill="1" applyBorder="1" applyAlignment="1" applyProtection="1">
      <alignment horizontal="center" vertical="center" wrapText="1"/>
    </xf>
    <xf numFmtId="0" fontId="32" fillId="2" borderId="32" xfId="0" applyFont="1" applyFill="1" applyBorder="1" applyAlignment="1" applyProtection="1">
      <alignment horizontal="center" vertical="center" wrapText="1"/>
    </xf>
    <xf numFmtId="165" fontId="36" fillId="2" borderId="31" xfId="0" applyNumberFormat="1" applyFont="1" applyFill="1" applyBorder="1" applyProtection="1"/>
    <xf numFmtId="165" fontId="36" fillId="2" borderId="52" xfId="0" applyNumberFormat="1" applyFont="1" applyFill="1" applyBorder="1" applyProtection="1"/>
    <xf numFmtId="0" fontId="32" fillId="2" borderId="58" xfId="0" applyFont="1" applyFill="1" applyBorder="1" applyAlignment="1" applyProtection="1">
      <alignment horizontal="center" vertical="center" wrapText="1"/>
    </xf>
    <xf numFmtId="3" fontId="36" fillId="2" borderId="59" xfId="0" applyNumberFormat="1" applyFont="1" applyFill="1" applyBorder="1" applyAlignment="1" applyProtection="1">
      <alignment horizontal="center" vertical="center" wrapText="1"/>
    </xf>
    <xf numFmtId="4" fontId="83" fillId="2" borderId="59" xfId="0" applyNumberFormat="1" applyFont="1" applyFill="1" applyBorder="1" applyAlignment="1" applyProtection="1">
      <alignment horizontal="center" vertical="center" wrapText="1"/>
    </xf>
    <xf numFmtId="4" fontId="83" fillId="2" borderId="13"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165" fontId="36" fillId="2" borderId="14" xfId="0" applyNumberFormat="1" applyFont="1" applyFill="1" applyBorder="1" applyProtection="1"/>
    <xf numFmtId="165" fontId="36" fillId="2" borderId="59" xfId="0" applyNumberFormat="1" applyFont="1" applyFill="1" applyBorder="1" applyProtection="1"/>
    <xf numFmtId="0" fontId="32" fillId="2" borderId="60" xfId="0" applyFont="1" applyFill="1" applyBorder="1" applyAlignment="1" applyProtection="1">
      <alignment horizontal="center" vertical="center" wrapText="1"/>
    </xf>
    <xf numFmtId="165" fontId="10" fillId="2" borderId="39" xfId="0" applyNumberFormat="1" applyFont="1" applyFill="1" applyBorder="1" applyAlignment="1" applyProtection="1">
      <alignment horizontal="center"/>
    </xf>
    <xf numFmtId="165" fontId="7" fillId="2" borderId="0" xfId="0" applyNumberFormat="1" applyFont="1" applyFill="1" applyBorder="1" applyAlignment="1" applyProtection="1">
      <alignment horizontal="center"/>
    </xf>
    <xf numFmtId="165" fontId="7" fillId="2" borderId="38" xfId="0" applyNumberFormat="1" applyFont="1" applyFill="1" applyBorder="1" applyAlignment="1" applyProtection="1">
      <alignment horizontal="center"/>
    </xf>
    <xf numFmtId="165" fontId="7" fillId="2" borderId="0" xfId="0" applyNumberFormat="1" applyFont="1" applyFill="1" applyBorder="1" applyAlignment="1" applyProtection="1">
      <alignment horizontal="left" wrapText="1"/>
    </xf>
    <xf numFmtId="165" fontId="10" fillId="2" borderId="39" xfId="0" applyNumberFormat="1" applyFont="1" applyFill="1" applyBorder="1" applyAlignment="1" applyProtection="1">
      <alignment horizontal="center" wrapText="1"/>
    </xf>
    <xf numFmtId="165" fontId="7" fillId="2" borderId="0" xfId="0" applyNumberFormat="1" applyFont="1" applyFill="1" applyBorder="1" applyAlignment="1" applyProtection="1">
      <alignment horizontal="center" wrapText="1"/>
    </xf>
    <xf numFmtId="165" fontId="69" fillId="2" borderId="39" xfId="0" applyNumberFormat="1" applyFont="1" applyFill="1" applyBorder="1" applyAlignment="1" applyProtection="1">
      <alignment horizontal="center" wrapText="1"/>
    </xf>
    <xf numFmtId="165" fontId="70" fillId="2" borderId="0" xfId="0" applyNumberFormat="1" applyFont="1" applyFill="1" applyBorder="1" applyAlignment="1" applyProtection="1">
      <alignment horizontal="center" wrapText="1"/>
    </xf>
    <xf numFmtId="165" fontId="70" fillId="2" borderId="0" xfId="0" applyNumberFormat="1" applyFont="1" applyFill="1" applyBorder="1" applyAlignment="1" applyProtection="1">
      <alignment horizontal="center"/>
    </xf>
    <xf numFmtId="165" fontId="70" fillId="2" borderId="38" xfId="0" applyNumberFormat="1" applyFont="1" applyFill="1" applyBorder="1" applyAlignment="1" applyProtection="1">
      <alignment horizontal="center"/>
    </xf>
    <xf numFmtId="165" fontId="70" fillId="2" borderId="2" xfId="0" applyNumberFormat="1" applyFont="1" applyFill="1" applyBorder="1" applyAlignment="1" applyProtection="1">
      <alignment horizontal="left"/>
    </xf>
    <xf numFmtId="165" fontId="70" fillId="2" borderId="38" xfId="0" applyNumberFormat="1" applyFont="1" applyFill="1" applyBorder="1" applyAlignment="1" applyProtection="1">
      <alignment horizontal="left" wrapText="1"/>
    </xf>
    <xf numFmtId="165" fontId="30" fillId="2" borderId="2" xfId="0" applyNumberFormat="1" applyFont="1" applyFill="1" applyBorder="1" applyAlignment="1" applyProtection="1">
      <alignment horizontal="left"/>
    </xf>
    <xf numFmtId="165" fontId="34" fillId="2" borderId="38" xfId="0" applyNumberFormat="1" applyFont="1" applyFill="1" applyBorder="1" applyAlignment="1" applyProtection="1">
      <alignment horizontal="left" wrapText="1"/>
    </xf>
    <xf numFmtId="165" fontId="69" fillId="2" borderId="2" xfId="0" applyNumberFormat="1" applyFont="1" applyFill="1" applyBorder="1" applyAlignment="1" applyProtection="1">
      <alignment horizontal="center" wrapText="1"/>
    </xf>
    <xf numFmtId="165" fontId="70" fillId="2" borderId="2" xfId="0" applyNumberFormat="1" applyFont="1" applyFill="1" applyBorder="1" applyAlignment="1" applyProtection="1">
      <alignment horizontal="center" wrapText="1"/>
    </xf>
    <xf numFmtId="165" fontId="70" fillId="2" borderId="2" xfId="0" applyNumberFormat="1" applyFont="1" applyFill="1" applyBorder="1" applyAlignment="1" applyProtection="1">
      <alignment horizontal="center"/>
    </xf>
    <xf numFmtId="165" fontId="34" fillId="2" borderId="38" xfId="0" applyNumberFormat="1" applyFont="1" applyFill="1" applyBorder="1" applyAlignment="1" applyProtection="1">
      <alignment horizontal="left"/>
    </xf>
    <xf numFmtId="165" fontId="70" fillId="2" borderId="38" xfId="0" applyNumberFormat="1" applyFont="1" applyFill="1" applyBorder="1" applyAlignment="1" applyProtection="1">
      <alignment horizontal="left"/>
    </xf>
    <xf numFmtId="165" fontId="69" fillId="2" borderId="2" xfId="0" applyNumberFormat="1" applyFont="1" applyFill="1" applyBorder="1" applyAlignment="1" applyProtection="1">
      <alignment horizontal="center"/>
    </xf>
    <xf numFmtId="0" fontId="17" fillId="2" borderId="8" xfId="0" applyFont="1" applyFill="1" applyBorder="1" applyAlignment="1" applyProtection="1">
      <alignment horizontal="center" vertical="top" wrapText="1"/>
    </xf>
    <xf numFmtId="0" fontId="5" fillId="2" borderId="0" xfId="0" applyFont="1" applyFill="1" applyProtection="1"/>
    <xf numFmtId="0" fontId="1" fillId="2" borderId="0" xfId="0" applyFont="1" applyFill="1" applyAlignment="1" applyProtection="1">
      <alignment vertical="center"/>
    </xf>
    <xf numFmtId="6" fontId="1" fillId="0" borderId="8" xfId="0" applyNumberFormat="1" applyFont="1" applyFill="1" applyBorder="1" applyProtection="1"/>
    <xf numFmtId="6" fontId="36" fillId="0" borderId="8" xfId="0" applyNumberFormat="1" applyFont="1" applyFill="1" applyBorder="1" applyProtection="1"/>
    <xf numFmtId="0" fontId="36" fillId="2" borderId="0" xfId="0" applyFont="1" applyFill="1" applyProtection="1"/>
    <xf numFmtId="0" fontId="36" fillId="2" borderId="0" xfId="0" applyFont="1" applyFill="1" applyAlignment="1" applyProtection="1">
      <alignment vertical="center"/>
    </xf>
    <xf numFmtId="6" fontId="36" fillId="2" borderId="0" xfId="0" applyNumberFormat="1" applyFont="1" applyFill="1" applyProtection="1"/>
    <xf numFmtId="0" fontId="70" fillId="2" borderId="0" xfId="0" applyFont="1" applyFill="1" applyProtection="1"/>
    <xf numFmtId="0" fontId="69" fillId="2" borderId="0" xfId="0" applyFont="1" applyFill="1" applyProtection="1"/>
    <xf numFmtId="6" fontId="69" fillId="2" borderId="0" xfId="0" applyNumberFormat="1" applyFont="1" applyFill="1" applyBorder="1" applyProtection="1"/>
    <xf numFmtId="6" fontId="70" fillId="2" borderId="0" xfId="1" applyNumberFormat="1" applyFont="1" applyFill="1" applyBorder="1" applyAlignment="1" applyProtection="1">
      <alignment horizontal="right"/>
    </xf>
    <xf numFmtId="0" fontId="17" fillId="2" borderId="0" xfId="0" applyFont="1" applyFill="1" applyBorder="1" applyAlignment="1" applyProtection="1">
      <alignment vertical="center"/>
    </xf>
    <xf numFmtId="6" fontId="66" fillId="2" borderId="0" xfId="0" applyNumberFormat="1" applyFont="1" applyFill="1" applyBorder="1" applyAlignment="1" applyProtection="1">
      <alignment vertical="center"/>
    </xf>
    <xf numFmtId="0" fontId="70" fillId="2" borderId="0" xfId="0" applyFont="1" applyFill="1" applyBorder="1" applyProtection="1"/>
    <xf numFmtId="0" fontId="69" fillId="2" borderId="0" xfId="0" applyFont="1" applyFill="1" applyBorder="1" applyProtection="1"/>
    <xf numFmtId="6" fontId="87" fillId="2" borderId="0" xfId="0" applyNumberFormat="1" applyFont="1" applyFill="1" applyBorder="1" applyProtection="1"/>
    <xf numFmtId="171" fontId="30" fillId="2" borderId="0" xfId="0" applyNumberFormat="1" applyFont="1" applyFill="1" applyBorder="1" applyProtection="1"/>
    <xf numFmtId="0" fontId="30" fillId="2" borderId="0" xfId="0" applyFont="1" applyFill="1" applyBorder="1" applyProtection="1"/>
    <xf numFmtId="0" fontId="39" fillId="2" borderId="0" xfId="0" applyFont="1" applyFill="1" applyAlignment="1" applyProtection="1">
      <alignment vertical="top" wrapText="1"/>
    </xf>
    <xf numFmtId="0" fontId="49" fillId="2" borderId="0" xfId="0" applyFont="1" applyFill="1" applyAlignment="1" applyProtection="1">
      <alignment horizontal="left" indent="10"/>
    </xf>
    <xf numFmtId="0" fontId="7" fillId="2" borderId="0" xfId="0" applyFont="1" applyFill="1" applyAlignment="1" applyProtection="1">
      <alignment horizontal="left" indent="10"/>
    </xf>
    <xf numFmtId="0" fontId="7" fillId="2" borderId="0" xfId="0" applyFont="1" applyFill="1" applyAlignment="1" applyProtection="1">
      <alignment horizontal="center"/>
    </xf>
    <xf numFmtId="0" fontId="60" fillId="2" borderId="0" xfId="0" applyFont="1" applyFill="1" applyAlignment="1" applyProtection="1">
      <alignment horizontal="left" indent="5"/>
    </xf>
    <xf numFmtId="0" fontId="7" fillId="3" borderId="0" xfId="0" applyFont="1" applyFill="1" applyAlignment="1" applyProtection="1">
      <alignment horizontal="center"/>
    </xf>
    <xf numFmtId="0" fontId="23" fillId="2" borderId="0" xfId="0" applyNumberFormat="1" applyFont="1" applyFill="1" applyAlignment="1" applyProtection="1">
      <alignment horizontal="left"/>
    </xf>
    <xf numFmtId="0" fontId="6" fillId="2" borderId="0" xfId="0" applyFont="1" applyFill="1" applyAlignment="1" applyProtection="1">
      <alignment horizontal="left" wrapText="1"/>
    </xf>
    <xf numFmtId="6" fontId="6" fillId="2" borderId="0" xfId="0" applyNumberFormat="1" applyFont="1" applyFill="1" applyBorder="1" applyAlignment="1" applyProtection="1">
      <alignment horizontal="center"/>
    </xf>
    <xf numFmtId="6" fontId="6" fillId="2" borderId="0" xfId="0" applyNumberFormat="1" applyFont="1" applyFill="1" applyBorder="1" applyAlignment="1" applyProtection="1">
      <alignment horizontal="right"/>
    </xf>
    <xf numFmtId="0" fontId="6" fillId="2" borderId="0" xfId="0" applyFont="1" applyFill="1" applyAlignment="1" applyProtection="1">
      <alignment horizontal="center"/>
    </xf>
    <xf numFmtId="6" fontId="6" fillId="2" borderId="0" xfId="0" applyNumberFormat="1" applyFont="1" applyFill="1" applyAlignment="1" applyProtection="1">
      <alignment horizontal="center"/>
    </xf>
    <xf numFmtId="6" fontId="6" fillId="2" borderId="0" xfId="0" applyNumberFormat="1" applyFont="1" applyFill="1" applyProtection="1"/>
    <xf numFmtId="0" fontId="14" fillId="2" borderId="0" xfId="0" applyFont="1" applyFill="1" applyProtection="1"/>
    <xf numFmtId="0" fontId="6" fillId="2" borderId="0" xfId="0" applyNumberFormat="1" applyFont="1" applyFill="1" applyAlignment="1" applyProtection="1">
      <alignment horizontal="left"/>
    </xf>
    <xf numFmtId="0" fontId="20" fillId="2" borderId="0" xfId="0" applyNumberFormat="1" applyFont="1" applyFill="1" applyAlignment="1" applyProtection="1">
      <alignment horizontal="left"/>
    </xf>
    <xf numFmtId="0" fontId="5" fillId="2" borderId="0" xfId="0" applyFont="1" applyFill="1" applyBorder="1" applyAlignment="1" applyProtection="1">
      <alignment wrapText="1"/>
    </xf>
    <xf numFmtId="6" fontId="5" fillId="2" borderId="0" xfId="0" applyNumberFormat="1" applyFont="1" applyFill="1" applyBorder="1" applyAlignment="1" applyProtection="1">
      <alignment horizontal="center" wrapText="1"/>
    </xf>
    <xf numFmtId="6" fontId="5" fillId="2" borderId="0" xfId="0" applyNumberFormat="1" applyFont="1" applyFill="1" applyBorder="1" applyAlignment="1" applyProtection="1">
      <alignment horizontal="left" wrapText="1"/>
    </xf>
    <xf numFmtId="6" fontId="5" fillId="2" borderId="0" xfId="0" applyNumberFormat="1" applyFont="1" applyFill="1" applyBorder="1" applyAlignment="1" applyProtection="1"/>
    <xf numFmtId="0" fontId="14" fillId="2" borderId="0" xfId="0" applyFont="1" applyFill="1" applyBorder="1" applyProtection="1"/>
    <xf numFmtId="0" fontId="106" fillId="2" borderId="0" xfId="0" applyFont="1" applyFill="1" applyBorder="1" applyAlignment="1" applyProtection="1">
      <alignment wrapText="1"/>
    </xf>
    <xf numFmtId="0" fontId="106" fillId="2" borderId="0" xfId="0" applyNumberFormat="1" applyFont="1" applyFill="1" applyBorder="1" applyAlignment="1" applyProtection="1">
      <alignment horizontal="center"/>
    </xf>
    <xf numFmtId="0" fontId="18" fillId="2" borderId="0" xfId="0" applyNumberFormat="1" applyFont="1" applyFill="1" applyBorder="1" applyProtection="1"/>
    <xf numFmtId="0" fontId="107" fillId="2" borderId="0" xfId="0" applyNumberFormat="1" applyFont="1" applyFill="1" applyBorder="1" applyProtection="1"/>
    <xf numFmtId="6" fontId="17" fillId="2" borderId="4" xfId="0" applyNumberFormat="1" applyFont="1" applyFill="1" applyBorder="1" applyAlignment="1" applyProtection="1">
      <alignment horizontal="center" vertical="center" wrapText="1"/>
    </xf>
    <xf numFmtId="165" fontId="17" fillId="2" borderId="4"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6" fontId="32" fillId="2" borderId="0" xfId="1" applyNumberFormat="1" applyFont="1" applyFill="1" applyBorder="1" applyAlignment="1" applyProtection="1">
      <alignment horizontal="right" vertical="center"/>
    </xf>
    <xf numFmtId="6" fontId="83" fillId="2" borderId="0" xfId="1" applyNumberFormat="1" applyFont="1" applyFill="1" applyBorder="1" applyAlignment="1" applyProtection="1">
      <alignment horizontal="center" vertical="center"/>
    </xf>
    <xf numFmtId="6" fontId="32" fillId="2" borderId="0" xfId="0" applyNumberFormat="1" applyFont="1" applyFill="1" applyBorder="1" applyAlignment="1" applyProtection="1">
      <alignment horizontal="center" vertical="center"/>
    </xf>
    <xf numFmtId="6" fontId="36" fillId="17" borderId="0" xfId="0" applyNumberFormat="1" applyFont="1" applyFill="1" applyBorder="1" applyAlignment="1" applyProtection="1">
      <alignment vertical="center"/>
    </xf>
    <xf numFmtId="6" fontId="32" fillId="2" borderId="52" xfId="1" applyNumberFormat="1" applyFont="1" applyFill="1" applyBorder="1" applyAlignment="1" applyProtection="1">
      <alignment horizontal="right" vertical="center"/>
    </xf>
    <xf numFmtId="6" fontId="83" fillId="2" borderId="52" xfId="1" applyNumberFormat="1" applyFont="1" applyFill="1" applyBorder="1" applyAlignment="1" applyProtection="1">
      <alignment horizontal="center" vertical="center"/>
    </xf>
    <xf numFmtId="6" fontId="32" fillId="2" borderId="52" xfId="0" applyNumberFormat="1" applyFont="1" applyFill="1" applyBorder="1" applyAlignment="1" applyProtection="1">
      <alignment horizontal="center" vertical="center"/>
    </xf>
    <xf numFmtId="6" fontId="36" fillId="17" borderId="52" xfId="0" applyNumberFormat="1" applyFont="1" applyFill="1" applyBorder="1" applyAlignment="1" applyProtection="1">
      <alignment vertical="center"/>
    </xf>
    <xf numFmtId="0" fontId="32" fillId="10" borderId="68" xfId="0" applyNumberFormat="1" applyFont="1" applyFill="1" applyBorder="1" applyAlignment="1" applyProtection="1">
      <alignment horizontal="left"/>
    </xf>
    <xf numFmtId="0" fontId="32" fillId="10" borderId="68" xfId="0" applyFont="1" applyFill="1" applyBorder="1" applyAlignment="1" applyProtection="1">
      <alignment horizontal="left" wrapText="1"/>
    </xf>
    <xf numFmtId="6" fontId="32" fillId="2" borderId="68" xfId="0" applyNumberFormat="1" applyFont="1" applyFill="1" applyBorder="1" applyAlignment="1" applyProtection="1">
      <alignment horizontal="center" vertical="center"/>
    </xf>
    <xf numFmtId="6" fontId="32" fillId="2" borderId="68" xfId="0" applyNumberFormat="1" applyFont="1" applyFill="1" applyBorder="1" applyAlignment="1" applyProtection="1">
      <alignment horizontal="right" vertical="center"/>
    </xf>
    <xf numFmtId="6" fontId="32" fillId="2" borderId="68" xfId="0" applyNumberFormat="1" applyFont="1" applyFill="1" applyBorder="1" applyAlignment="1" applyProtection="1">
      <alignment vertical="center"/>
    </xf>
    <xf numFmtId="6" fontId="36" fillId="0" borderId="68" xfId="0" applyNumberFormat="1" applyFont="1" applyFill="1" applyBorder="1" applyAlignment="1" applyProtection="1">
      <alignment vertical="center"/>
    </xf>
    <xf numFmtId="6" fontId="32" fillId="2" borderId="0" xfId="0" applyNumberFormat="1" applyFont="1" applyFill="1" applyBorder="1" applyAlignment="1" applyProtection="1">
      <alignment horizontal="center"/>
    </xf>
    <xf numFmtId="6" fontId="32" fillId="2" borderId="0" xfId="0" applyNumberFormat="1" applyFont="1" applyFill="1" applyBorder="1" applyAlignment="1" applyProtection="1">
      <alignment horizontal="right"/>
    </xf>
    <xf numFmtId="6" fontId="32" fillId="2" borderId="0" xfId="0" applyNumberFormat="1" applyFont="1" applyFill="1" applyBorder="1" applyProtection="1"/>
    <xf numFmtId="0" fontId="36" fillId="2" borderId="0" xfId="0" applyFont="1" applyFill="1" applyBorder="1" applyProtection="1"/>
    <xf numFmtId="0" fontId="32" fillId="2" borderId="0" xfId="0" applyNumberFormat="1" applyFont="1" applyFill="1" applyAlignment="1" applyProtection="1">
      <alignment horizontal="left"/>
    </xf>
    <xf numFmtId="0" fontId="32" fillId="2" borderId="0" xfId="0" applyFont="1" applyFill="1" applyAlignment="1" applyProtection="1">
      <alignment horizontal="left" wrapText="1"/>
    </xf>
    <xf numFmtId="6" fontId="32" fillId="2" borderId="8" xfId="0" applyNumberFormat="1" applyFont="1" applyFill="1" applyBorder="1" applyAlignment="1" applyProtection="1">
      <alignment horizontal="center"/>
    </xf>
    <xf numFmtId="6" fontId="32" fillId="2" borderId="0" xfId="0" applyNumberFormat="1" applyFont="1" applyFill="1" applyProtection="1"/>
    <xf numFmtId="6" fontId="32" fillId="2" borderId="0" xfId="0" applyNumberFormat="1" applyFont="1" applyFill="1" applyBorder="1" applyAlignment="1" applyProtection="1">
      <alignment horizontal="left"/>
    </xf>
    <xf numFmtId="6" fontId="32" fillId="2" borderId="0" xfId="0" applyNumberFormat="1" applyFont="1" applyFill="1" applyAlignment="1" applyProtection="1">
      <alignment horizontal="center"/>
    </xf>
    <xf numFmtId="0" fontId="36" fillId="0" borderId="0" xfId="0" applyFont="1" applyFill="1" applyProtection="1"/>
    <xf numFmtId="6" fontId="17" fillId="2" borderId="8" xfId="0" applyNumberFormat="1" applyFont="1" applyFill="1" applyBorder="1" applyAlignment="1" applyProtection="1">
      <alignment horizontal="center"/>
    </xf>
    <xf numFmtId="0" fontId="6" fillId="18" borderId="0" xfId="0" applyNumberFormat="1" applyFont="1" applyFill="1" applyAlignment="1" applyProtection="1">
      <alignment horizontal="left"/>
    </xf>
    <xf numFmtId="0" fontId="6" fillId="18" borderId="0" xfId="0" applyFont="1" applyFill="1" applyAlignment="1" applyProtection="1">
      <alignment horizontal="left" wrapText="1"/>
    </xf>
    <xf numFmtId="6" fontId="6" fillId="18" borderId="0" xfId="0" applyNumberFormat="1" applyFont="1" applyFill="1" applyBorder="1" applyAlignment="1" applyProtection="1">
      <alignment horizontal="center"/>
    </xf>
    <xf numFmtId="6" fontId="6" fillId="18" borderId="0" xfId="0" applyNumberFormat="1" applyFont="1" applyFill="1" applyBorder="1" applyAlignment="1" applyProtection="1">
      <alignment horizontal="right"/>
    </xf>
    <xf numFmtId="0" fontId="6" fillId="18" borderId="0" xfId="0" applyFont="1" applyFill="1" applyAlignment="1" applyProtection="1">
      <alignment horizontal="center"/>
    </xf>
    <xf numFmtId="0" fontId="6" fillId="18" borderId="0" xfId="0" applyFont="1" applyFill="1" applyBorder="1" applyAlignment="1" applyProtection="1">
      <alignment horizontal="center"/>
    </xf>
    <xf numFmtId="6" fontId="6" fillId="18" borderId="0" xfId="0" applyNumberFormat="1" applyFont="1" applyFill="1" applyAlignment="1" applyProtection="1">
      <alignment horizontal="center"/>
    </xf>
    <xf numFmtId="6" fontId="6" fillId="18" borderId="0" xfId="0" applyNumberFormat="1" applyFont="1" applyFill="1" applyProtection="1"/>
    <xf numFmtId="0" fontId="14" fillId="18" borderId="0" xfId="0" applyFont="1" applyFill="1" applyProtection="1"/>
    <xf numFmtId="1" fontId="122" fillId="2" borderId="52" xfId="0" applyNumberFormat="1" applyFont="1" applyFill="1" applyBorder="1" applyAlignment="1" applyProtection="1">
      <alignment horizontal="left" vertical="center" wrapText="1"/>
    </xf>
    <xf numFmtId="173" fontId="82" fillId="2" borderId="52" xfId="0" applyNumberFormat="1" applyFont="1" applyFill="1" applyBorder="1" applyAlignment="1" applyProtection="1">
      <alignment horizontal="right" vertical="center" wrapText="1"/>
    </xf>
    <xf numFmtId="0" fontId="6" fillId="2" borderId="0" xfId="0" applyNumberFormat="1" applyFont="1" applyFill="1" applyAlignment="1" applyProtection="1">
      <alignment horizontal="right"/>
    </xf>
    <xf numFmtId="180" fontId="90" fillId="2" borderId="0" xfId="4" applyNumberFormat="1" applyFont="1" applyFill="1" applyBorder="1" applyAlignment="1" applyProtection="1">
      <alignment vertical="top" wrapText="1"/>
    </xf>
    <xf numFmtId="173" fontId="90" fillId="2" borderId="0" xfId="4" applyNumberFormat="1" applyFont="1" applyFill="1" applyBorder="1" applyAlignment="1" applyProtection="1">
      <alignment vertical="top" wrapText="1"/>
    </xf>
    <xf numFmtId="0" fontId="64" fillId="2" borderId="0" xfId="0" applyFont="1" applyFill="1" applyBorder="1" applyAlignment="1" applyProtection="1">
      <alignment horizontal="left" vertical="top" wrapText="1"/>
    </xf>
    <xf numFmtId="0" fontId="64" fillId="0" borderId="0" xfId="0" applyFont="1" applyBorder="1" applyAlignment="1" applyProtection="1">
      <alignment horizontal="left" vertical="top" wrapText="1"/>
    </xf>
    <xf numFmtId="166" fontId="6" fillId="2" borderId="0" xfId="4" applyFont="1" applyFill="1" applyAlignment="1" applyProtection="1">
      <alignment horizontal="right"/>
    </xf>
    <xf numFmtId="0" fontId="6" fillId="2" borderId="0" xfId="0" applyFont="1" applyFill="1" applyAlignment="1" applyProtection="1"/>
    <xf numFmtId="9" fontId="6" fillId="2" borderId="0" xfId="11" applyFont="1" applyFill="1" applyProtection="1"/>
    <xf numFmtId="9" fontId="6" fillId="2" borderId="0" xfId="11" applyFont="1" applyFill="1" applyBorder="1" applyProtection="1"/>
    <xf numFmtId="9" fontId="6" fillId="2" borderId="39" xfId="11" applyFont="1" applyFill="1" applyBorder="1" applyProtection="1"/>
    <xf numFmtId="9" fontId="6" fillId="2" borderId="52" xfId="11" applyFont="1" applyFill="1" applyBorder="1" applyProtection="1"/>
    <xf numFmtId="1" fontId="122" fillId="2" borderId="0" xfId="0" applyNumberFormat="1" applyFont="1" applyFill="1" applyBorder="1" applyAlignment="1" applyProtection="1">
      <alignment horizontal="left" vertical="top" wrapText="1"/>
    </xf>
    <xf numFmtId="173" fontId="64" fillId="2" borderId="85" xfId="4" applyNumberFormat="1" applyFont="1" applyFill="1" applyBorder="1" applyAlignment="1" applyProtection="1">
      <alignment vertical="top" wrapText="1"/>
    </xf>
    <xf numFmtId="166" fontId="6" fillId="2" borderId="0" xfId="0" applyNumberFormat="1" applyFont="1" applyFill="1" applyAlignment="1" applyProtection="1"/>
    <xf numFmtId="9" fontId="6" fillId="2" borderId="67" xfId="11" applyFont="1" applyFill="1" applyBorder="1" applyProtection="1"/>
    <xf numFmtId="6" fontId="6" fillId="2" borderId="0" xfId="0" applyNumberFormat="1" applyFont="1" applyFill="1" applyAlignment="1" applyProtection="1"/>
    <xf numFmtId="8" fontId="6" fillId="2" borderId="0" xfId="11" applyNumberFormat="1" applyFont="1" applyFill="1" applyProtection="1"/>
    <xf numFmtId="8" fontId="6" fillId="2" borderId="0" xfId="11" applyNumberFormat="1" applyFont="1" applyFill="1" applyBorder="1" applyProtection="1"/>
    <xf numFmtId="6" fontId="14" fillId="2" borderId="0" xfId="0" applyNumberFormat="1" applyFont="1" applyFill="1" applyBorder="1" applyProtection="1"/>
    <xf numFmtId="6" fontId="6" fillId="2" borderId="0" xfId="0" applyNumberFormat="1" applyFont="1" applyFill="1" applyBorder="1" applyProtection="1"/>
    <xf numFmtId="6" fontId="6" fillId="2" borderId="0" xfId="0" applyNumberFormat="1" applyFont="1" applyFill="1" applyAlignment="1" applyProtection="1">
      <alignment horizontal="left" wrapText="1"/>
    </xf>
    <xf numFmtId="0" fontId="21" fillId="2" borderId="0" xfId="0" applyFont="1" applyFill="1" applyProtection="1"/>
    <xf numFmtId="0" fontId="7" fillId="2" borderId="0" xfId="0" applyFont="1" applyFill="1" applyAlignment="1" applyProtection="1">
      <alignment horizontal="left" wrapText="1"/>
    </xf>
    <xf numFmtId="9" fontId="7" fillId="2" borderId="0" xfId="11" applyFont="1" applyFill="1" applyProtection="1"/>
    <xf numFmtId="0" fontId="19" fillId="2" borderId="0" xfId="0" applyFont="1" applyFill="1" applyAlignment="1" applyProtection="1">
      <alignment horizontal="left"/>
    </xf>
    <xf numFmtId="0" fontId="11" fillId="2" borderId="0" xfId="0" applyFont="1" applyFill="1" applyProtection="1"/>
    <xf numFmtId="9" fontId="7" fillId="2" borderId="0" xfId="11" applyFont="1" applyFill="1" applyBorder="1" applyAlignment="1" applyProtection="1">
      <alignment horizontal="left" vertical="center"/>
    </xf>
    <xf numFmtId="0" fontId="3" fillId="2" borderId="0"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9" fontId="30" fillId="2" borderId="0" xfId="11" applyFont="1" applyFill="1" applyBorder="1" applyAlignment="1" applyProtection="1">
      <alignment horizontal="left" vertical="center"/>
    </xf>
    <xf numFmtId="0" fontId="30" fillId="2" borderId="0" xfId="0" applyFont="1" applyFill="1" applyProtection="1"/>
    <xf numFmtId="0" fontId="30" fillId="2" borderId="8"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9" fontId="30" fillId="2" borderId="23" xfId="11" applyFont="1" applyFill="1" applyBorder="1" applyAlignment="1" applyProtection="1">
      <alignment horizontal="center" vertical="center"/>
    </xf>
    <xf numFmtId="1" fontId="35" fillId="2" borderId="14" xfId="0" applyNumberFormat="1" applyFont="1" applyFill="1" applyBorder="1" applyAlignment="1" applyProtection="1">
      <alignment horizontal="center" vertical="center"/>
    </xf>
    <xf numFmtId="1" fontId="81" fillId="2" borderId="8" xfId="0" applyNumberFormat="1" applyFont="1" applyFill="1" applyBorder="1" applyAlignment="1" applyProtection="1">
      <alignment horizontal="center" vertical="center"/>
    </xf>
    <xf numFmtId="1" fontId="81" fillId="2" borderId="8" xfId="11" applyNumberFormat="1" applyFont="1" applyFill="1" applyBorder="1" applyAlignment="1" applyProtection="1">
      <alignment horizontal="center" vertical="center"/>
    </xf>
    <xf numFmtId="0" fontId="89" fillId="2" borderId="0" xfId="0" applyFont="1" applyFill="1" applyProtection="1"/>
    <xf numFmtId="0" fontId="89" fillId="2" borderId="0" xfId="0" applyFont="1" applyFill="1" applyBorder="1" applyAlignment="1" applyProtection="1">
      <alignment horizontal="left" vertical="center"/>
    </xf>
    <xf numFmtId="9" fontId="89" fillId="2" borderId="0" xfId="11" applyFont="1" applyFill="1" applyBorder="1" applyAlignment="1" applyProtection="1">
      <alignment horizontal="left" vertical="center"/>
    </xf>
    <xf numFmtId="0" fontId="24" fillId="2" borderId="0" xfId="0" applyFont="1" applyFill="1" applyBorder="1" applyAlignment="1" applyProtection="1">
      <alignment horizontal="left" vertical="center"/>
    </xf>
    <xf numFmtId="0" fontId="37" fillId="2" borderId="0" xfId="0" applyFont="1" applyFill="1" applyBorder="1" applyAlignment="1" applyProtection="1">
      <alignment horizontal="center" vertical="center" wrapText="1"/>
    </xf>
    <xf numFmtId="0" fontId="89" fillId="6" borderId="0" xfId="0" applyFont="1" applyFill="1" applyBorder="1" applyAlignment="1" applyProtection="1">
      <alignment horizontal="left" vertical="center"/>
    </xf>
    <xf numFmtId="0" fontId="7" fillId="6" borderId="0" xfId="0" applyFont="1" applyFill="1" applyAlignment="1" applyProtection="1">
      <alignment horizontal="left" wrapText="1"/>
    </xf>
    <xf numFmtId="0" fontId="7" fillId="6" borderId="0" xfId="0" applyFont="1" applyFill="1" applyProtection="1"/>
    <xf numFmtId="0" fontId="89" fillId="6" borderId="0" xfId="0" applyFont="1" applyFill="1" applyBorder="1" applyAlignment="1" applyProtection="1">
      <alignment horizontal="center" vertical="center"/>
    </xf>
    <xf numFmtId="9" fontId="48" fillId="2" borderId="0" xfId="11" applyFont="1" applyFill="1" applyBorder="1" applyAlignment="1" applyProtection="1">
      <alignment horizontal="left" vertical="center"/>
    </xf>
    <xf numFmtId="0" fontId="7" fillId="2" borderId="0" xfId="0" applyFont="1" applyFill="1" applyBorder="1" applyProtection="1"/>
    <xf numFmtId="9" fontId="7" fillId="2" borderId="0" xfId="11" applyFont="1" applyFill="1" applyBorder="1" applyProtection="1"/>
    <xf numFmtId="0" fontId="61" fillId="2" borderId="0" xfId="0" applyFont="1" applyFill="1" applyBorder="1" applyAlignment="1" applyProtection="1">
      <alignment horizontal="left" vertical="center"/>
    </xf>
    <xf numFmtId="0" fontId="7" fillId="2" borderId="0" xfId="0" applyFont="1" applyFill="1" applyBorder="1" applyAlignment="1" applyProtection="1">
      <alignment horizontal="left" vertical="center" wrapText="1"/>
    </xf>
    <xf numFmtId="9" fontId="7" fillId="2" borderId="0" xfId="11" applyFont="1" applyFill="1" applyBorder="1" applyAlignment="1" applyProtection="1">
      <alignment horizontal="left" vertical="center" wrapText="1"/>
    </xf>
    <xf numFmtId="0" fontId="8" fillId="2" borderId="0" xfId="0" applyFont="1" applyFill="1" applyProtection="1"/>
    <xf numFmtId="9" fontId="8" fillId="2" borderId="0" xfId="11" applyFont="1" applyFill="1" applyProtection="1"/>
    <xf numFmtId="9" fontId="17" fillId="0" borderId="8" xfId="11" applyFont="1" applyFill="1" applyBorder="1" applyAlignment="1" applyProtection="1">
      <alignment horizontal="center" vertical="center" wrapText="1"/>
    </xf>
    <xf numFmtId="0" fontId="30" fillId="2" borderId="8" xfId="0" applyFont="1" applyFill="1" applyBorder="1" applyAlignment="1" applyProtection="1">
      <alignment horizontal="left" vertical="center"/>
    </xf>
    <xf numFmtId="0" fontId="87" fillId="2" borderId="8" xfId="0" applyFont="1" applyFill="1" applyBorder="1" applyAlignment="1" applyProtection="1">
      <alignment horizontal="left" vertical="center" wrapText="1"/>
    </xf>
    <xf numFmtId="0" fontId="30" fillId="0" borderId="8" xfId="0" applyFont="1" applyFill="1" applyBorder="1" applyAlignment="1" applyProtection="1">
      <alignment horizontal="left"/>
    </xf>
    <xf numFmtId="9" fontId="30" fillId="0" borderId="8" xfId="11" applyFont="1" applyFill="1" applyBorder="1" applyAlignment="1" applyProtection="1">
      <alignment horizontal="left"/>
    </xf>
    <xf numFmtId="0" fontId="34" fillId="2" borderId="8" xfId="0" applyFont="1" applyFill="1" applyBorder="1" applyAlignment="1" applyProtection="1">
      <alignment horizontal="left" vertical="center"/>
    </xf>
    <xf numFmtId="0" fontId="34" fillId="2" borderId="8" xfId="0" applyFont="1" applyFill="1" applyBorder="1" applyAlignment="1" applyProtection="1">
      <alignment horizontal="left" vertical="center" wrapText="1"/>
    </xf>
    <xf numFmtId="0" fontId="34" fillId="0" borderId="8" xfId="0" applyFont="1" applyFill="1" applyBorder="1" applyAlignment="1" applyProtection="1">
      <alignment horizontal="center"/>
    </xf>
    <xf numFmtId="9" fontId="1" fillId="0" borderId="8" xfId="11" applyFont="1" applyFill="1" applyBorder="1" applyAlignment="1" applyProtection="1">
      <alignment horizontal="center"/>
    </xf>
    <xf numFmtId="0" fontId="70" fillId="2" borderId="8" xfId="0" applyFont="1" applyFill="1" applyBorder="1" applyAlignment="1" applyProtection="1">
      <alignment horizontal="left" vertical="center"/>
    </xf>
    <xf numFmtId="0" fontId="70" fillId="2" borderId="8" xfId="0" applyFont="1" applyFill="1" applyBorder="1" applyAlignment="1" applyProtection="1">
      <alignment horizontal="left" vertical="center" wrapText="1"/>
    </xf>
    <xf numFmtId="0" fontId="70" fillId="0" borderId="8" xfId="0" applyFont="1" applyFill="1" applyBorder="1" applyAlignment="1" applyProtection="1">
      <alignment horizontal="center"/>
    </xf>
    <xf numFmtId="9" fontId="69" fillId="0" borderId="8" xfId="11" applyFont="1" applyFill="1" applyBorder="1" applyAlignment="1" applyProtection="1">
      <alignment horizontal="center"/>
    </xf>
    <xf numFmtId="9" fontId="1" fillId="0" borderId="8" xfId="11" applyFont="1" applyFill="1" applyBorder="1" applyAlignment="1" applyProtection="1">
      <alignment horizontal="center" vertical="center"/>
    </xf>
    <xf numFmtId="0" fontId="89" fillId="0" borderId="8" xfId="0" applyFont="1" applyFill="1" applyBorder="1" applyAlignment="1" applyProtection="1">
      <alignment horizontal="center" vertical="center"/>
    </xf>
    <xf numFmtId="9" fontId="69" fillId="2" borderId="8" xfId="11" applyFont="1" applyFill="1" applyBorder="1" applyAlignment="1" applyProtection="1">
      <alignment horizontal="center" vertical="center"/>
    </xf>
    <xf numFmtId="0" fontId="1" fillId="2" borderId="8" xfId="0" applyFont="1" applyFill="1" applyBorder="1" applyAlignment="1" applyProtection="1">
      <alignment horizontal="left" vertical="center"/>
    </xf>
    <xf numFmtId="0" fontId="1" fillId="0" borderId="8" xfId="0" applyFont="1" applyFill="1" applyBorder="1" applyAlignment="1" applyProtection="1">
      <alignment horizontal="left" vertical="center"/>
    </xf>
    <xf numFmtId="9" fontId="69" fillId="5" borderId="8" xfId="11" applyFont="1" applyFill="1" applyBorder="1" applyAlignment="1" applyProtection="1">
      <alignment horizontal="center"/>
    </xf>
    <xf numFmtId="0" fontId="70" fillId="2" borderId="8" xfId="0" applyFont="1" applyFill="1" applyBorder="1" applyProtection="1"/>
    <xf numFmtId="0" fontId="70" fillId="0" borderId="8" xfId="0" applyFont="1" applyFill="1" applyBorder="1" applyProtection="1"/>
    <xf numFmtId="9" fontId="69" fillId="2" borderId="8" xfId="11" applyFont="1" applyFill="1" applyBorder="1" applyProtection="1"/>
    <xf numFmtId="0" fontId="89" fillId="0" borderId="8" xfId="0" applyFont="1" applyFill="1" applyBorder="1" applyAlignment="1" applyProtection="1">
      <alignment vertical="center"/>
    </xf>
    <xf numFmtId="9" fontId="69" fillId="2" borderId="8" xfId="11" applyFont="1" applyFill="1" applyBorder="1" applyAlignment="1" applyProtection="1">
      <alignment vertical="center"/>
    </xf>
    <xf numFmtId="0" fontId="70" fillId="0" borderId="8" xfId="0" applyFont="1" applyFill="1" applyBorder="1" applyAlignment="1" applyProtection="1">
      <alignment horizontal="center" vertical="center" wrapText="1"/>
    </xf>
    <xf numFmtId="0" fontId="70" fillId="0" borderId="8" xfId="0" applyFont="1" applyFill="1" applyBorder="1" applyAlignment="1" applyProtection="1">
      <alignment vertical="center"/>
    </xf>
    <xf numFmtId="9" fontId="69" fillId="0" borderId="8" xfId="11" applyFont="1" applyFill="1" applyBorder="1" applyAlignment="1" applyProtection="1">
      <alignment vertical="center"/>
    </xf>
    <xf numFmtId="9" fontId="69" fillId="0" borderId="8" xfId="11" applyFont="1" applyFill="1" applyBorder="1" applyAlignment="1" applyProtection="1">
      <alignment horizontal="center" vertical="center"/>
    </xf>
    <xf numFmtId="0" fontId="1" fillId="0" borderId="8" xfId="0" applyFont="1" applyFill="1" applyBorder="1" applyAlignment="1" applyProtection="1">
      <alignment horizontal="center" vertical="center"/>
    </xf>
    <xf numFmtId="9" fontId="70" fillId="2" borderId="0" xfId="11" applyFont="1" applyFill="1" applyBorder="1" applyProtection="1"/>
    <xf numFmtId="0" fontId="7" fillId="2" borderId="0" xfId="0" applyFont="1" applyFill="1" applyBorder="1" applyAlignment="1" applyProtection="1">
      <alignment horizontal="left" wrapText="1"/>
    </xf>
    <xf numFmtId="0" fontId="21" fillId="2" borderId="0" xfId="0" applyFont="1" applyFill="1" applyBorder="1" applyProtection="1"/>
    <xf numFmtId="0" fontId="33" fillId="2" borderId="0" xfId="0" applyFont="1" applyFill="1" applyBorder="1" applyAlignment="1" applyProtection="1">
      <alignment horizontal="left"/>
    </xf>
    <xf numFmtId="9" fontId="33" fillId="2" borderId="0" xfId="11" applyFont="1" applyFill="1" applyBorder="1" applyProtection="1"/>
    <xf numFmtId="0" fontId="20" fillId="2" borderId="0" xfId="0" applyFont="1" applyFill="1" applyBorder="1" applyAlignment="1" applyProtection="1">
      <alignment horizontal="left"/>
    </xf>
    <xf numFmtId="9" fontId="14" fillId="2" borderId="0" xfId="11" applyFont="1" applyFill="1" applyBorder="1" applyAlignment="1" applyProtection="1">
      <alignment horizontal="left"/>
    </xf>
    <xf numFmtId="9" fontId="6" fillId="2" borderId="0" xfId="11" applyFont="1" applyFill="1" applyBorder="1" applyAlignment="1" applyProtection="1"/>
    <xf numFmtId="0" fontId="6" fillId="2" borderId="0" xfId="0" applyFont="1" applyFill="1" applyBorder="1" applyAlignment="1" applyProtection="1"/>
    <xf numFmtId="9" fontId="32" fillId="2" borderId="0" xfId="11" applyFont="1" applyFill="1" applyBorder="1" applyAlignment="1" applyProtection="1">
      <alignment horizontal="left"/>
    </xf>
    <xf numFmtId="0" fontId="17" fillId="2" borderId="0" xfId="0" applyNumberFormat="1" applyFont="1" applyFill="1" applyBorder="1" applyAlignment="1" applyProtection="1">
      <alignment horizontal="center" vertical="center"/>
    </xf>
    <xf numFmtId="0" fontId="66" fillId="2" borderId="0" xfId="11" applyNumberFormat="1" applyFont="1" applyFill="1" applyBorder="1" applyAlignment="1" applyProtection="1">
      <alignment horizontal="center" vertical="center"/>
    </xf>
    <xf numFmtId="0" fontId="17" fillId="2" borderId="8" xfId="0" applyNumberFormat="1" applyFont="1" applyFill="1" applyBorder="1" applyAlignment="1" applyProtection="1">
      <alignment horizontal="center" vertical="center"/>
    </xf>
    <xf numFmtId="9" fontId="66" fillId="2" borderId="8" xfId="11" applyFont="1" applyFill="1" applyBorder="1" applyAlignment="1" applyProtection="1">
      <alignment horizontal="center" vertical="center"/>
    </xf>
    <xf numFmtId="165" fontId="17" fillId="2" borderId="14" xfId="0" applyNumberFormat="1" applyFont="1" applyFill="1" applyBorder="1" applyAlignment="1" applyProtection="1">
      <alignment horizontal="center" vertical="center" wrapText="1"/>
    </xf>
    <xf numFmtId="165" fontId="17" fillId="2" borderId="8" xfId="0" applyNumberFormat="1" applyFont="1" applyFill="1" applyBorder="1" applyAlignment="1" applyProtection="1">
      <alignment horizontal="center" vertical="center" wrapText="1"/>
    </xf>
    <xf numFmtId="0" fontId="32" fillId="2" borderId="0" xfId="0" applyFont="1" applyFill="1" applyBorder="1" applyAlignment="1" applyProtection="1">
      <alignment vertical="center"/>
    </xf>
    <xf numFmtId="0" fontId="32" fillId="12" borderId="0" xfId="0" applyFont="1" applyFill="1" applyBorder="1" applyAlignment="1" applyProtection="1">
      <alignment horizontal="left" wrapText="1"/>
    </xf>
    <xf numFmtId="9" fontId="36" fillId="2" borderId="0" xfId="11" applyFont="1" applyFill="1" applyBorder="1" applyAlignment="1" applyProtection="1">
      <alignment horizontal="left" wrapText="1"/>
    </xf>
    <xf numFmtId="9" fontId="36" fillId="2" borderId="0" xfId="11" applyFont="1" applyFill="1" applyBorder="1" applyAlignment="1" applyProtection="1">
      <alignment wrapText="1"/>
    </xf>
    <xf numFmtId="9" fontId="36" fillId="2" borderId="0" xfId="11" applyFont="1" applyFill="1" applyBorder="1" applyProtection="1"/>
    <xf numFmtId="10" fontId="32" fillId="2" borderId="0" xfId="11" applyNumberFormat="1" applyFont="1" applyFill="1" applyBorder="1" applyAlignment="1" applyProtection="1">
      <alignment horizontal="left" wrapText="1"/>
    </xf>
    <xf numFmtId="10" fontId="17" fillId="2" borderId="0" xfId="11" applyNumberFormat="1" applyFont="1" applyFill="1" applyBorder="1" applyAlignment="1" applyProtection="1">
      <alignment horizontal="left" wrapText="1"/>
    </xf>
    <xf numFmtId="10" fontId="32" fillId="2" borderId="0" xfId="11" applyNumberFormat="1" applyFont="1" applyFill="1" applyBorder="1" applyProtection="1"/>
    <xf numFmtId="10" fontId="32" fillId="2" borderId="0" xfId="0" applyNumberFormat="1" applyFont="1" applyFill="1" applyBorder="1" applyAlignment="1" applyProtection="1">
      <alignment horizontal="left" wrapText="1"/>
    </xf>
    <xf numFmtId="10" fontId="17" fillId="2" borderId="0" xfId="0" applyNumberFormat="1" applyFont="1" applyFill="1" applyBorder="1" applyAlignment="1" applyProtection="1">
      <alignment horizontal="left" wrapText="1"/>
    </xf>
    <xf numFmtId="10" fontId="32" fillId="2" borderId="0" xfId="0" applyNumberFormat="1" applyFont="1" applyFill="1" applyBorder="1" applyProtection="1"/>
    <xf numFmtId="9" fontId="66" fillId="2" borderId="0" xfId="11" applyFont="1" applyFill="1" applyBorder="1" applyAlignment="1" applyProtection="1">
      <alignment horizontal="left"/>
    </xf>
    <xf numFmtId="9" fontId="36" fillId="2" borderId="0" xfId="11" applyFont="1" applyFill="1" applyBorder="1" applyAlignment="1" applyProtection="1">
      <alignment horizontal="left"/>
    </xf>
    <xf numFmtId="10" fontId="66" fillId="2" borderId="0" xfId="11" applyNumberFormat="1" applyFont="1" applyFill="1" applyBorder="1" applyAlignment="1" applyProtection="1">
      <alignment horizontal="right"/>
    </xf>
    <xf numFmtId="0" fontId="1" fillId="2" borderId="0" xfId="0" applyFont="1" applyFill="1" applyBorder="1" applyAlignment="1" applyProtection="1">
      <alignment horizontal="left" wrapText="1"/>
    </xf>
    <xf numFmtId="2" fontId="32" fillId="2" borderId="0" xfId="0" applyNumberFormat="1" applyFont="1" applyFill="1" applyBorder="1" applyAlignment="1" applyProtection="1">
      <alignment horizontal="left" wrapText="1"/>
    </xf>
    <xf numFmtId="2" fontId="17" fillId="2" borderId="0" xfId="0" applyNumberFormat="1" applyFont="1" applyFill="1" applyBorder="1" applyAlignment="1" applyProtection="1">
      <alignment horizontal="left" wrapText="1"/>
    </xf>
    <xf numFmtId="2" fontId="32" fillId="2" borderId="0" xfId="0" applyNumberFormat="1" applyFont="1" applyFill="1" applyBorder="1" applyProtection="1"/>
    <xf numFmtId="9" fontId="66" fillId="2" borderId="0" xfId="11" applyFont="1" applyFill="1" applyBorder="1" applyAlignment="1" applyProtection="1">
      <alignment horizontal="right"/>
    </xf>
    <xf numFmtId="0" fontId="17" fillId="2" borderId="0" xfId="0" applyFont="1" applyFill="1" applyBorder="1" applyProtection="1"/>
    <xf numFmtId="9" fontId="36" fillId="2" borderId="0" xfId="11" applyFont="1" applyFill="1" applyBorder="1" applyAlignment="1" applyProtection="1">
      <alignment horizontal="center"/>
    </xf>
    <xf numFmtId="9" fontId="32" fillId="2" borderId="0" xfId="11" applyFont="1" applyFill="1" applyBorder="1" applyAlignment="1" applyProtection="1">
      <alignment horizontal="center"/>
    </xf>
    <xf numFmtId="9" fontId="66" fillId="2" borderId="0" xfId="11" applyFont="1" applyFill="1" applyBorder="1" applyAlignment="1" applyProtection="1">
      <alignment horizontal="center"/>
    </xf>
    <xf numFmtId="0" fontId="36" fillId="2" borderId="0" xfId="0" applyFont="1" applyFill="1" applyBorder="1" applyAlignment="1" applyProtection="1">
      <alignment horizontal="center"/>
    </xf>
    <xf numFmtId="9" fontId="6" fillId="2" borderId="0" xfId="11" applyFont="1" applyFill="1" applyBorder="1" applyAlignment="1" applyProtection="1">
      <alignment horizontal="center"/>
    </xf>
    <xf numFmtId="165" fontId="17" fillId="2" borderId="0" xfId="0" applyNumberFormat="1" applyFont="1" applyFill="1" applyBorder="1" applyAlignment="1" applyProtection="1">
      <alignment horizontal="left"/>
    </xf>
    <xf numFmtId="165" fontId="66" fillId="2" borderId="0" xfId="0" applyNumberFormat="1" applyFont="1" applyFill="1" applyBorder="1" applyAlignment="1" applyProtection="1">
      <alignment horizontal="left"/>
    </xf>
    <xf numFmtId="3" fontId="32" fillId="2" borderId="0" xfId="0" applyNumberFormat="1" applyFont="1" applyFill="1" applyBorder="1" applyAlignment="1" applyProtection="1"/>
    <xf numFmtId="3" fontId="32" fillId="2" borderId="0" xfId="0" applyNumberFormat="1" applyFont="1" applyFill="1" applyBorder="1" applyAlignment="1" applyProtection="1">
      <alignment horizontal="left"/>
    </xf>
    <xf numFmtId="165" fontId="32" fillId="2" borderId="0" xfId="0" applyNumberFormat="1" applyFont="1" applyFill="1" applyBorder="1" applyAlignment="1" applyProtection="1">
      <alignment horizontal="center"/>
    </xf>
    <xf numFmtId="3" fontId="32" fillId="2" borderId="0" xfId="0" applyNumberFormat="1" applyFont="1" applyFill="1" applyBorder="1" applyAlignment="1" applyProtection="1">
      <alignment wrapText="1"/>
    </xf>
    <xf numFmtId="3" fontId="32" fillId="2" borderId="0" xfId="0" applyNumberFormat="1" applyFont="1" applyFill="1" applyBorder="1" applyAlignment="1" applyProtection="1">
      <alignment horizontal="left" wrapText="1"/>
    </xf>
    <xf numFmtId="165" fontId="32" fillId="2" borderId="0" xfId="0" applyNumberFormat="1" applyFont="1" applyFill="1" applyBorder="1" applyAlignment="1" applyProtection="1">
      <alignment horizontal="center" wrapText="1"/>
    </xf>
    <xf numFmtId="0" fontId="21" fillId="2" borderId="0" xfId="0" applyFont="1" applyFill="1" applyAlignment="1" applyProtection="1">
      <alignment horizontal="left" wrapText="1"/>
    </xf>
    <xf numFmtId="0" fontId="20" fillId="2" borderId="0" xfId="0" applyFont="1" applyFill="1" applyAlignment="1" applyProtection="1">
      <alignment horizontal="left" wrapText="1"/>
    </xf>
    <xf numFmtId="0" fontId="17" fillId="2" borderId="16" xfId="0" applyFont="1" applyFill="1" applyBorder="1" applyAlignment="1" applyProtection="1">
      <alignment horizontal="center" vertical="center"/>
    </xf>
    <xf numFmtId="0" fontId="17" fillId="2" borderId="55" xfId="0" applyFont="1" applyFill="1" applyBorder="1" applyAlignment="1" applyProtection="1">
      <alignment horizontal="center" vertical="center" wrapText="1"/>
    </xf>
    <xf numFmtId="0" fontId="41" fillId="2" borderId="0" xfId="0" applyFont="1" applyFill="1" applyProtection="1"/>
    <xf numFmtId="0" fontId="49" fillId="2" borderId="0" xfId="0" applyFont="1" applyFill="1" applyAlignment="1" applyProtection="1">
      <alignment horizontal="left"/>
    </xf>
    <xf numFmtId="0" fontId="19" fillId="2" borderId="0" xfId="0" applyFont="1" applyFill="1" applyBorder="1" applyAlignment="1" applyProtection="1"/>
    <xf numFmtId="0" fontId="8" fillId="2" borderId="0" xfId="0" applyFont="1" applyFill="1" applyBorder="1" applyProtection="1"/>
    <xf numFmtId="0" fontId="8" fillId="2" borderId="0" xfId="0" applyFont="1" applyFill="1" applyBorder="1" applyAlignment="1" applyProtection="1"/>
    <xf numFmtId="0" fontId="5" fillId="2" borderId="0" xfId="0" applyFont="1" applyFill="1" applyBorder="1" applyAlignment="1" applyProtection="1"/>
    <xf numFmtId="0" fontId="9" fillId="2" borderId="0" xfId="0" applyFont="1" applyFill="1" applyBorder="1" applyProtection="1"/>
    <xf numFmtId="0" fontId="8" fillId="2" borderId="0" xfId="0" applyFont="1" applyFill="1" applyBorder="1" applyAlignment="1" applyProtection="1">
      <alignment horizontal="center"/>
    </xf>
    <xf numFmtId="6" fontId="6" fillId="2" borderId="0" xfId="1" applyNumberFormat="1" applyFont="1" applyFill="1" applyBorder="1" applyAlignment="1" applyProtection="1">
      <alignment horizontal="right"/>
    </xf>
    <xf numFmtId="6" fontId="6" fillId="30" borderId="8" xfId="1" applyNumberFormat="1" applyFont="1" applyFill="1" applyBorder="1" applyAlignment="1" applyProtection="1">
      <alignment horizontal="right"/>
      <protection locked="0"/>
    </xf>
    <xf numFmtId="6" fontId="6" fillId="0" borderId="8" xfId="1" applyNumberFormat="1" applyFont="1" applyFill="1" applyBorder="1" applyAlignment="1" applyProtection="1">
      <alignment horizontal="right"/>
      <protection locked="0"/>
    </xf>
    <xf numFmtId="0" fontId="17" fillId="2" borderId="0" xfId="0" applyNumberFormat="1" applyFont="1" applyFill="1" applyBorder="1" applyAlignment="1">
      <alignment horizontal="center" vertical="center"/>
    </xf>
    <xf numFmtId="0" fontId="34" fillId="30" borderId="0" xfId="0" applyFont="1" applyFill="1"/>
    <xf numFmtId="0" fontId="32" fillId="30" borderId="0" xfId="0" applyFont="1" applyFill="1"/>
    <xf numFmtId="0" fontId="1" fillId="21" borderId="0" xfId="0" applyFont="1" applyFill="1" applyBorder="1" applyAlignment="1" applyProtection="1">
      <alignment horizontal="left" vertical="top"/>
    </xf>
    <xf numFmtId="0" fontId="153" fillId="2" borderId="0" xfId="0" applyFont="1" applyFill="1"/>
    <xf numFmtId="0" fontId="153" fillId="2" borderId="0" xfId="0" applyFont="1" applyFill="1" applyBorder="1" applyAlignment="1"/>
    <xf numFmtId="0" fontId="153" fillId="2" borderId="0" xfId="0" applyFont="1" applyFill="1" applyAlignment="1"/>
    <xf numFmtId="0" fontId="153" fillId="2" borderId="0" xfId="0" applyNumberFormat="1" applyFont="1" applyFill="1" applyAlignment="1"/>
    <xf numFmtId="0" fontId="153" fillId="2" borderId="0" xfId="0" applyFont="1" applyFill="1" applyBorder="1" applyAlignment="1">
      <alignment horizontal="center" vertical="center" wrapText="1"/>
    </xf>
    <xf numFmtId="0" fontId="154" fillId="2" borderId="0" xfId="0" applyFont="1" applyFill="1" applyBorder="1" applyAlignment="1"/>
    <xf numFmtId="6" fontId="154" fillId="2" borderId="0" xfId="2" applyNumberFormat="1" applyFont="1" applyFill="1" applyBorder="1" applyAlignment="1">
      <alignment horizontal="right" vertical="center"/>
    </xf>
    <xf numFmtId="0" fontId="154" fillId="2" borderId="0" xfId="0" applyFont="1" applyFill="1" applyBorder="1" applyAlignment="1">
      <alignment vertical="center"/>
    </xf>
    <xf numFmtId="0" fontId="154" fillId="2" borderId="0" xfId="0" applyFont="1" applyFill="1" applyBorder="1" applyAlignment="1" applyProtection="1"/>
    <xf numFmtId="0" fontId="153" fillId="2" borderId="0" xfId="0" applyFont="1" applyFill="1" applyBorder="1" applyAlignment="1" applyProtection="1"/>
    <xf numFmtId="0" fontId="154" fillId="2" borderId="0" xfId="0" applyFont="1" applyFill="1" applyAlignment="1" applyProtection="1"/>
    <xf numFmtId="0" fontId="155" fillId="23" borderId="8" xfId="0" applyFont="1" applyFill="1" applyBorder="1" applyAlignment="1" applyProtection="1">
      <alignment horizontal="center" vertical="center" wrapText="1"/>
    </xf>
    <xf numFmtId="6" fontId="32" fillId="31" borderId="8" xfId="1" applyNumberFormat="1" applyFont="1" applyFill="1" applyBorder="1" applyAlignment="1" applyProtection="1">
      <alignment horizontal="right"/>
      <protection locked="0"/>
    </xf>
    <xf numFmtId="0" fontId="32" fillId="0" borderId="0" xfId="0" applyFont="1" applyFill="1"/>
    <xf numFmtId="3" fontId="7" fillId="2" borderId="0" xfId="0" applyNumberFormat="1" applyFont="1" applyFill="1" applyAlignment="1"/>
    <xf numFmtId="6" fontId="1" fillId="0" borderId="12" xfId="1" applyNumberFormat="1" applyFont="1" applyFill="1" applyBorder="1" applyAlignment="1" applyProtection="1">
      <alignment horizontal="right" vertical="center"/>
    </xf>
    <xf numFmtId="0" fontId="53" fillId="2" borderId="2" xfId="0" applyFont="1" applyFill="1" applyBorder="1" applyAlignment="1">
      <alignment horizontal="left" vertical="top" wrapText="1"/>
    </xf>
    <xf numFmtId="0" fontId="8" fillId="2" borderId="0" xfId="0" applyFont="1" applyFill="1" applyBorder="1" applyAlignment="1">
      <alignment horizontal="left" vertical="top" wrapText="1"/>
    </xf>
    <xf numFmtId="0" fontId="8" fillId="2" borderId="38" xfId="0" applyFont="1" applyFill="1" applyBorder="1" applyAlignment="1">
      <alignment horizontal="left" vertical="top" wrapText="1"/>
    </xf>
    <xf numFmtId="0" fontId="53" fillId="5" borderId="2" xfId="0" applyFont="1" applyFill="1" applyBorder="1" applyAlignment="1">
      <alignment horizontal="left" vertical="top" wrapText="1"/>
    </xf>
    <xf numFmtId="0" fontId="53" fillId="5" borderId="55" xfId="0" applyFont="1" applyFill="1" applyBorder="1" applyAlignment="1">
      <alignment horizontal="left" vertical="top" wrapText="1"/>
    </xf>
    <xf numFmtId="0" fontId="8" fillId="5" borderId="0" xfId="0" applyFont="1" applyFill="1" applyBorder="1" applyAlignment="1">
      <alignment horizontal="left" vertical="top" wrapText="1"/>
    </xf>
    <xf numFmtId="0" fontId="8" fillId="5" borderId="38" xfId="0" applyFont="1" applyFill="1" applyBorder="1" applyAlignment="1">
      <alignment horizontal="left" vertical="top" wrapText="1"/>
    </xf>
    <xf numFmtId="0" fontId="8" fillId="5" borderId="56" xfId="0" applyFont="1" applyFill="1" applyBorder="1" applyAlignment="1">
      <alignment horizontal="left" vertical="top" wrapText="1"/>
    </xf>
    <xf numFmtId="0" fontId="8" fillId="5" borderId="57" xfId="0" applyFont="1" applyFill="1" applyBorder="1" applyAlignment="1">
      <alignment horizontal="left" vertical="top" wrapText="1"/>
    </xf>
    <xf numFmtId="0" fontId="8" fillId="20" borderId="0" xfId="0" applyFont="1" applyFill="1" applyBorder="1" applyAlignment="1">
      <alignment horizontal="left" vertical="top" wrapText="1"/>
    </xf>
    <xf numFmtId="0" fontId="8" fillId="4" borderId="0" xfId="0" applyFont="1" applyFill="1" applyBorder="1" applyAlignment="1">
      <alignment horizontal="left" vertical="top" wrapText="1"/>
    </xf>
    <xf numFmtId="0" fontId="8" fillId="4" borderId="38" xfId="0" applyFont="1" applyFill="1" applyBorder="1" applyAlignment="1">
      <alignment horizontal="left" vertical="top" wrapText="1"/>
    </xf>
    <xf numFmtId="0" fontId="5" fillId="20" borderId="0" xfId="0" applyFont="1" applyFill="1" applyBorder="1" applyAlignment="1">
      <alignment horizontal="left" vertical="top" wrapText="1"/>
    </xf>
    <xf numFmtId="0" fontId="5" fillId="4" borderId="0" xfId="0" applyFont="1" applyFill="1" applyBorder="1" applyAlignment="1">
      <alignment horizontal="left" vertical="top" wrapText="1"/>
    </xf>
    <xf numFmtId="0" fontId="5" fillId="4" borderId="38" xfId="0" applyFont="1" applyFill="1" applyBorder="1" applyAlignment="1">
      <alignment horizontal="left" vertical="top" wrapText="1"/>
    </xf>
    <xf numFmtId="0" fontId="3" fillId="2" borderId="0" xfId="0" applyFont="1" applyFill="1" applyBorder="1" applyAlignment="1">
      <alignment horizontal="right" indent="1"/>
    </xf>
    <xf numFmtId="0" fontId="18" fillId="22" borderId="103" xfId="0" applyFont="1" applyFill="1" applyBorder="1" applyAlignment="1" applyProtection="1">
      <alignment horizontal="left" vertical="center"/>
      <protection locked="0"/>
    </xf>
    <xf numFmtId="0" fontId="18" fillId="22" borderId="104" xfId="0" applyFont="1" applyFill="1" applyBorder="1" applyAlignment="1" applyProtection="1">
      <alignment horizontal="left" vertical="center"/>
      <protection locked="0"/>
    </xf>
    <xf numFmtId="0" fontId="4" fillId="22" borderId="103" xfId="10" applyFont="1" applyFill="1" applyBorder="1" applyAlignment="1" applyProtection="1">
      <alignment horizontal="left" vertical="center"/>
      <protection locked="0"/>
    </xf>
    <xf numFmtId="0" fontId="48" fillId="0" borderId="0" xfId="0" applyFont="1" applyBorder="1" applyAlignment="1">
      <alignment horizontal="left" vertical="top" wrapText="1"/>
    </xf>
    <xf numFmtId="0" fontId="49" fillId="2" borderId="0" xfId="0" applyFont="1" applyFill="1" applyAlignment="1">
      <alignment horizontal="center" vertical="center"/>
    </xf>
    <xf numFmtId="0" fontId="50" fillId="2" borderId="0" xfId="0" applyFont="1" applyFill="1" applyAlignment="1">
      <alignment horizontal="center" vertical="center"/>
    </xf>
    <xf numFmtId="0" fontId="53" fillId="20" borderId="25" xfId="0" applyFont="1" applyFill="1" applyBorder="1" applyAlignment="1">
      <alignment horizontal="left" vertical="top" wrapText="1"/>
    </xf>
    <xf numFmtId="0" fontId="54" fillId="0" borderId="2" xfId="0" applyFont="1" applyBorder="1" applyAlignment="1">
      <alignment horizontal="left"/>
    </xf>
    <xf numFmtId="0" fontId="8" fillId="20" borderId="3" xfId="0" applyFont="1" applyFill="1" applyBorder="1" applyAlignment="1">
      <alignment horizontal="left" vertical="top" wrapText="1"/>
    </xf>
    <xf numFmtId="0" fontId="8" fillId="4" borderId="3" xfId="0" applyFont="1" applyFill="1" applyBorder="1" applyAlignment="1">
      <alignment horizontal="left" vertical="top" wrapText="1"/>
    </xf>
    <xf numFmtId="0" fontId="8" fillId="4" borderId="53" xfId="0" applyFont="1" applyFill="1" applyBorder="1" applyAlignment="1">
      <alignment horizontal="left" vertical="top" wrapText="1"/>
    </xf>
    <xf numFmtId="0" fontId="38" fillId="2" borderId="0" xfId="0" applyFont="1" applyFill="1" applyAlignment="1">
      <alignment horizontal="left" vertical="top" wrapText="1"/>
    </xf>
    <xf numFmtId="0" fontId="39" fillId="2" borderId="0" xfId="0" applyFont="1" applyFill="1" applyAlignment="1">
      <alignment horizontal="right" vertical="top" wrapText="1"/>
    </xf>
    <xf numFmtId="0" fontId="40" fillId="21" borderId="0" xfId="0" applyFont="1" applyFill="1" applyBorder="1" applyAlignment="1">
      <alignment horizontal="left" vertical="top" wrapText="1"/>
    </xf>
    <xf numFmtId="0" fontId="18" fillId="22" borderId="103" xfId="0" applyFont="1" applyFill="1" applyBorder="1" applyAlignment="1" applyProtection="1">
      <alignment vertical="center"/>
      <protection locked="0"/>
    </xf>
    <xf numFmtId="0" fontId="18" fillId="22" borderId="105" xfId="0" applyFont="1" applyFill="1" applyBorder="1" applyAlignment="1" applyProtection="1">
      <alignment vertical="center"/>
      <protection locked="0"/>
    </xf>
    <xf numFmtId="0" fontId="18" fillId="22" borderId="104" xfId="0" applyFont="1" applyFill="1" applyBorder="1" applyAlignment="1" applyProtection="1">
      <alignment vertical="center"/>
      <protection locked="0"/>
    </xf>
    <xf numFmtId="0" fontId="1" fillId="2" borderId="0" xfId="0" applyFont="1" applyFill="1" applyBorder="1" applyAlignment="1" applyProtection="1">
      <alignment horizontal="left"/>
    </xf>
    <xf numFmtId="0" fontId="55" fillId="2" borderId="0" xfId="0" applyFont="1" applyFill="1" applyAlignment="1">
      <alignment horizontal="left" vertical="top" wrapText="1"/>
    </xf>
    <xf numFmtId="0" fontId="17" fillId="2" borderId="0" xfId="0" applyFont="1" applyFill="1" applyAlignment="1">
      <alignment horizontal="left" wrapText="1"/>
    </xf>
    <xf numFmtId="0" fontId="6" fillId="20" borderId="16" xfId="0" applyFont="1" applyFill="1" applyBorder="1" applyAlignment="1" applyProtection="1">
      <alignment horizontal="left"/>
      <protection locked="0"/>
    </xf>
    <xf numFmtId="0" fontId="6" fillId="20" borderId="17" xfId="0" applyFont="1" applyFill="1" applyBorder="1" applyAlignment="1" applyProtection="1">
      <alignment horizontal="left"/>
      <protection locked="0"/>
    </xf>
    <xf numFmtId="0" fontId="6" fillId="20" borderId="18" xfId="0" applyFont="1" applyFill="1" applyBorder="1" applyAlignment="1" applyProtection="1">
      <alignment horizontal="left"/>
      <protection locked="0"/>
    </xf>
    <xf numFmtId="15" fontId="7" fillId="20" borderId="16" xfId="0" applyNumberFormat="1" applyFont="1" applyFill="1" applyBorder="1" applyAlignment="1" applyProtection="1">
      <protection locked="0"/>
    </xf>
    <xf numFmtId="0" fontId="7" fillId="20" borderId="17" xfId="0" applyFont="1" applyFill="1" applyBorder="1" applyAlignment="1" applyProtection="1">
      <protection locked="0"/>
    </xf>
    <xf numFmtId="0" fontId="7" fillId="20" borderId="18" xfId="0" applyFont="1" applyFill="1" applyBorder="1" applyAlignment="1" applyProtection="1">
      <protection locked="0"/>
    </xf>
    <xf numFmtId="6" fontId="17" fillId="2" borderId="7" xfId="1" applyNumberFormat="1" applyFont="1" applyFill="1" applyBorder="1" applyAlignment="1">
      <alignment horizontal="left" vertical="center" wrapText="1"/>
    </xf>
    <xf numFmtId="6" fontId="17" fillId="2" borderId="8" xfId="1" applyNumberFormat="1" applyFont="1" applyFill="1" applyBorder="1" applyAlignment="1">
      <alignment horizontal="left" vertical="center" wrapText="1"/>
    </xf>
    <xf numFmtId="0" fontId="17" fillId="2" borderId="16" xfId="0" applyFont="1" applyFill="1" applyBorder="1" applyAlignment="1">
      <alignment horizontal="left" vertical="center" wrapText="1"/>
    </xf>
    <xf numFmtId="0" fontId="17" fillId="2" borderId="17" xfId="0" applyFont="1" applyFill="1" applyBorder="1" applyAlignment="1">
      <alignment horizontal="left" vertical="center" wrapText="1"/>
    </xf>
    <xf numFmtId="0" fontId="17" fillId="23" borderId="16" xfId="0" applyFont="1" applyFill="1" applyBorder="1" applyAlignment="1">
      <alignment horizontal="center" vertical="center" wrapText="1"/>
    </xf>
    <xf numFmtId="0" fontId="17" fillId="7" borderId="18" xfId="0" applyFont="1" applyFill="1" applyBorder="1" applyAlignment="1">
      <alignment horizontal="center" vertical="center" wrapText="1"/>
    </xf>
    <xf numFmtId="0" fontId="63" fillId="2" borderId="52" xfId="0" applyFont="1" applyFill="1" applyBorder="1" applyAlignment="1" applyProtection="1">
      <alignment horizontal="left" vertical="center" wrapText="1"/>
    </xf>
    <xf numFmtId="6" fontId="17" fillId="2" borderId="9" xfId="1" applyNumberFormat="1" applyFont="1" applyFill="1" applyBorder="1" applyAlignment="1">
      <alignment horizontal="left" vertical="center" wrapText="1"/>
    </xf>
    <xf numFmtId="6" fontId="17" fillId="2" borderId="10" xfId="1" applyNumberFormat="1" applyFont="1" applyFill="1" applyBorder="1" applyAlignment="1">
      <alignment horizontal="left" vertical="center" wrapText="1"/>
    </xf>
    <xf numFmtId="0" fontId="55" fillId="2" borderId="0" xfId="0" applyFont="1" applyFill="1" applyAlignment="1">
      <alignment horizontal="left" vertical="top" wrapText="1" indent="10"/>
    </xf>
    <xf numFmtId="0" fontId="58" fillId="2" borderId="0" xfId="0" applyFont="1" applyFill="1" applyAlignment="1">
      <alignment horizontal="left" indent="5"/>
    </xf>
    <xf numFmtId="6" fontId="17" fillId="2" borderId="5" xfId="1" applyNumberFormat="1" applyFont="1" applyFill="1" applyBorder="1" applyAlignment="1">
      <alignment horizontal="left" vertical="center"/>
    </xf>
    <xf numFmtId="6" fontId="17" fillId="2" borderId="6" xfId="1" applyNumberFormat="1" applyFont="1" applyFill="1" applyBorder="1" applyAlignment="1">
      <alignment horizontal="left" vertical="center"/>
    </xf>
    <xf numFmtId="6" fontId="17" fillId="2" borderId="7" xfId="1" applyNumberFormat="1" applyFont="1" applyFill="1" applyBorder="1" applyAlignment="1">
      <alignment horizontal="left" vertical="center"/>
    </xf>
    <xf numFmtId="6" fontId="17" fillId="2" borderId="8" xfId="1" applyNumberFormat="1" applyFont="1" applyFill="1" applyBorder="1" applyAlignment="1">
      <alignment horizontal="left" vertical="center"/>
    </xf>
    <xf numFmtId="0" fontId="59" fillId="2" borderId="0" xfId="0" applyFont="1" applyFill="1" applyAlignment="1">
      <alignment horizontal="left" wrapText="1" indent="5"/>
    </xf>
    <xf numFmtId="177" fontId="59" fillId="2" borderId="0" xfId="0" applyNumberFormat="1" applyFont="1" applyFill="1" applyAlignment="1">
      <alignment horizontal="left" indent="5"/>
    </xf>
    <xf numFmtId="6" fontId="17" fillId="0" borderId="16" xfId="1" applyNumberFormat="1" applyFont="1" applyFill="1" applyBorder="1" applyAlignment="1">
      <alignment horizontal="center" vertical="center" wrapText="1"/>
    </xf>
    <xf numFmtId="6" fontId="17" fillId="0" borderId="18" xfId="1" applyNumberFormat="1" applyFont="1" applyFill="1" applyBorder="1" applyAlignment="1">
      <alignment horizontal="center" vertical="center" wrapText="1"/>
    </xf>
    <xf numFmtId="6" fontId="65" fillId="2" borderId="93" xfId="0" applyNumberFormat="1" applyFont="1" applyFill="1" applyBorder="1" applyAlignment="1" applyProtection="1">
      <alignment horizontal="center"/>
    </xf>
    <xf numFmtId="6" fontId="65" fillId="2" borderId="94" xfId="0" applyNumberFormat="1" applyFont="1" applyFill="1" applyBorder="1" applyAlignment="1" applyProtection="1">
      <alignment horizontal="center"/>
    </xf>
    <xf numFmtId="6" fontId="65" fillId="2" borderId="95" xfId="0" applyNumberFormat="1" applyFont="1" applyFill="1" applyBorder="1" applyAlignment="1" applyProtection="1">
      <alignment horizontal="center"/>
    </xf>
    <xf numFmtId="6" fontId="65" fillId="2" borderId="16" xfId="2" applyNumberFormat="1" applyFont="1" applyFill="1" applyBorder="1" applyAlignment="1" applyProtection="1">
      <alignment horizontal="center" vertical="center"/>
    </xf>
    <xf numFmtId="6" fontId="65" fillId="2" borderId="17" xfId="2" applyNumberFormat="1" applyFont="1" applyFill="1" applyBorder="1" applyAlignment="1" applyProtection="1">
      <alignment horizontal="center" vertical="center"/>
    </xf>
    <xf numFmtId="6" fontId="65" fillId="2" borderId="18" xfId="2" applyNumberFormat="1" applyFont="1" applyFill="1" applyBorder="1" applyAlignment="1" applyProtection="1">
      <alignment horizontal="center" vertical="center"/>
    </xf>
    <xf numFmtId="0" fontId="7" fillId="2" borderId="93" xfId="2" applyNumberFormat="1" applyFont="1" applyFill="1" applyBorder="1" applyAlignment="1" applyProtection="1">
      <alignment horizontal="center" wrapText="1"/>
    </xf>
    <xf numFmtId="0" fontId="7" fillId="2" borderId="94" xfId="2" applyNumberFormat="1" applyFont="1" applyFill="1" applyBorder="1" applyAlignment="1" applyProtection="1">
      <alignment horizontal="center" wrapText="1"/>
    </xf>
    <xf numFmtId="0" fontId="7" fillId="2" borderId="95" xfId="2" applyNumberFormat="1" applyFont="1" applyFill="1" applyBorder="1" applyAlignment="1" applyProtection="1">
      <alignment horizontal="center" wrapText="1"/>
    </xf>
    <xf numFmtId="0" fontId="78" fillId="2" borderId="0" xfId="0" applyFont="1" applyFill="1" applyAlignment="1" applyProtection="1">
      <alignment horizontal="left"/>
    </xf>
    <xf numFmtId="0" fontId="35" fillId="2" borderId="0" xfId="0" applyNumberFormat="1" applyFont="1" applyFill="1" applyAlignment="1" applyProtection="1">
      <alignment horizontal="center" vertical="center" wrapText="1"/>
    </xf>
    <xf numFmtId="0" fontId="35" fillId="2" borderId="0" xfId="0" applyNumberFormat="1" applyFont="1" applyFill="1" applyBorder="1" applyAlignment="1" applyProtection="1">
      <alignment horizontal="center" vertical="center" wrapText="1"/>
    </xf>
    <xf numFmtId="0" fontId="35" fillId="2" borderId="52" xfId="0" applyNumberFormat="1" applyFont="1" applyFill="1" applyBorder="1" applyAlignment="1" applyProtection="1">
      <alignment horizontal="center" vertical="center" wrapText="1"/>
    </xf>
    <xf numFmtId="0" fontId="17" fillId="21" borderId="0" xfId="0" applyFont="1" applyFill="1" applyBorder="1" applyAlignment="1" applyProtection="1">
      <alignment horizontal="left" wrapText="1"/>
    </xf>
    <xf numFmtId="0" fontId="17" fillId="0" borderId="0" xfId="0" applyFont="1" applyAlignment="1" applyProtection="1">
      <alignment horizontal="center" vertical="center" wrapText="1"/>
    </xf>
    <xf numFmtId="0" fontId="17" fillId="0" borderId="38" xfId="0" applyFont="1" applyBorder="1" applyAlignment="1" applyProtection="1">
      <alignment horizontal="center" vertical="center" wrapText="1"/>
    </xf>
    <xf numFmtId="0" fontId="17" fillId="20" borderId="16" xfId="0" applyFont="1" applyFill="1" applyBorder="1" applyAlignment="1" applyProtection="1">
      <alignment horizontal="center" vertical="center"/>
      <protection locked="0"/>
    </xf>
    <xf numFmtId="0" fontId="17" fillId="4" borderId="18" xfId="0" applyFont="1" applyFill="1" applyBorder="1" applyAlignment="1" applyProtection="1">
      <alignment horizontal="center" vertical="center"/>
      <protection locked="0"/>
    </xf>
    <xf numFmtId="9" fontId="17" fillId="20" borderId="16" xfId="0" applyNumberFormat="1" applyFont="1" applyFill="1" applyBorder="1" applyAlignment="1" applyProtection="1">
      <alignment horizontal="center" vertical="center"/>
      <protection locked="0"/>
    </xf>
    <xf numFmtId="9" fontId="17" fillId="4" borderId="18" xfId="0" applyNumberFormat="1" applyFont="1" applyFill="1" applyBorder="1" applyAlignment="1" applyProtection="1">
      <alignment horizontal="center" vertical="center"/>
      <protection locked="0"/>
    </xf>
    <xf numFmtId="189" fontId="17" fillId="20" borderId="16" xfId="0" applyNumberFormat="1" applyFont="1" applyFill="1" applyBorder="1" applyAlignment="1" applyProtection="1">
      <alignment horizontal="center" vertical="center"/>
      <protection locked="0"/>
    </xf>
    <xf numFmtId="189" fontId="17" fillId="4" borderId="18" xfId="0" applyNumberFormat="1" applyFont="1" applyFill="1" applyBorder="1" applyAlignment="1" applyProtection="1">
      <alignment horizontal="center" vertical="center"/>
      <protection locked="0"/>
    </xf>
    <xf numFmtId="0" fontId="78" fillId="2" borderId="0" xfId="11" applyNumberFormat="1" applyFont="1" applyFill="1" applyBorder="1" applyAlignment="1" applyProtection="1">
      <alignment horizontal="left" vertical="top" wrapText="1"/>
    </xf>
    <xf numFmtId="0" fontId="78" fillId="2" borderId="0" xfId="11" applyNumberFormat="1" applyFont="1" applyFill="1" applyAlignment="1" applyProtection="1">
      <alignment horizontal="left" vertical="top" wrapText="1"/>
    </xf>
    <xf numFmtId="0" fontId="58" fillId="2" borderId="0" xfId="0" applyFont="1" applyFill="1" applyAlignment="1">
      <alignment horizontal="left" indent="10"/>
    </xf>
    <xf numFmtId="0" fontId="59" fillId="2" borderId="0" xfId="0" applyFont="1" applyFill="1" applyAlignment="1">
      <alignment horizontal="left" wrapText="1" indent="10"/>
    </xf>
    <xf numFmtId="177" fontId="59" fillId="2" borderId="0" xfId="0" applyNumberFormat="1" applyFont="1" applyFill="1" applyAlignment="1">
      <alignment horizontal="left" indent="10"/>
    </xf>
    <xf numFmtId="0" fontId="80" fillId="0" borderId="29" xfId="0" applyFont="1" applyFill="1" applyBorder="1" applyAlignment="1">
      <alignment horizontal="left" vertical="center"/>
    </xf>
    <xf numFmtId="0" fontId="80" fillId="0" borderId="32" xfId="0" applyFont="1" applyFill="1" applyBorder="1" applyAlignment="1">
      <alignment horizontal="left" vertical="center"/>
    </xf>
    <xf numFmtId="0" fontId="8" fillId="2" borderId="22" xfId="0" applyFont="1" applyFill="1" applyBorder="1" applyAlignment="1">
      <alignment horizontal="center"/>
    </xf>
    <xf numFmtId="0" fontId="8" fillId="2" borderId="20" xfId="0" applyFont="1" applyFill="1" applyBorder="1" applyAlignment="1">
      <alignment horizontal="center"/>
    </xf>
    <xf numFmtId="0" fontId="8" fillId="2" borderId="47" xfId="0" applyFont="1" applyFill="1" applyBorder="1" applyAlignment="1">
      <alignment horizontal="center"/>
    </xf>
    <xf numFmtId="0" fontId="8" fillId="2" borderId="31" xfId="0" applyFont="1" applyFill="1" applyBorder="1" applyAlignment="1">
      <alignment horizontal="center"/>
    </xf>
    <xf numFmtId="0" fontId="8" fillId="2" borderId="52" xfId="0" applyFont="1" applyFill="1" applyBorder="1" applyAlignment="1">
      <alignment horizontal="center"/>
    </xf>
    <xf numFmtId="0" fontId="8" fillId="2" borderId="32" xfId="0" applyFont="1" applyFill="1" applyBorder="1" applyAlignment="1">
      <alignment horizontal="center"/>
    </xf>
    <xf numFmtId="0" fontId="17" fillId="0" borderId="14" xfId="0" applyNumberFormat="1" applyFont="1" applyFill="1" applyBorder="1" applyAlignment="1">
      <alignment horizontal="center" wrapText="1"/>
    </xf>
    <xf numFmtId="0" fontId="17" fillId="0" borderId="13" xfId="0" applyNumberFormat="1" applyFont="1" applyFill="1" applyBorder="1" applyAlignment="1">
      <alignment horizontal="center" wrapText="1"/>
    </xf>
    <xf numFmtId="0" fontId="32" fillId="2" borderId="16" xfId="0" applyFont="1" applyFill="1" applyBorder="1" applyAlignment="1" applyProtection="1">
      <alignment horizontal="center"/>
    </xf>
    <xf numFmtId="0" fontId="32" fillId="2" borderId="17" xfId="0" applyFont="1" applyFill="1" applyBorder="1" applyAlignment="1" applyProtection="1">
      <alignment horizontal="center"/>
    </xf>
    <xf numFmtId="0" fontId="32" fillId="2" borderId="18" xfId="0" applyFont="1" applyFill="1" applyBorder="1" applyAlignment="1" applyProtection="1">
      <alignment horizontal="center"/>
    </xf>
    <xf numFmtId="0" fontId="17" fillId="2" borderId="53" xfId="0" applyFont="1" applyFill="1" applyBorder="1" applyAlignment="1" applyProtection="1">
      <alignment horizontal="center" vertical="center" wrapText="1"/>
    </xf>
    <xf numFmtId="0" fontId="17" fillId="2" borderId="57" xfId="0" applyFont="1" applyFill="1" applyBorder="1" applyAlignment="1" applyProtection="1">
      <alignment horizontal="center" vertical="center" wrapText="1"/>
    </xf>
    <xf numFmtId="0" fontId="17" fillId="2" borderId="54" xfId="0" applyFont="1" applyFill="1" applyBorder="1" applyAlignment="1" applyProtection="1">
      <alignment horizontal="center" vertical="center" wrapText="1"/>
    </xf>
    <xf numFmtId="0" fontId="17" fillId="2" borderId="67" xfId="0" applyFont="1" applyFill="1" applyBorder="1" applyAlignment="1" applyProtection="1">
      <alignment horizontal="center" vertical="center" wrapText="1"/>
    </xf>
    <xf numFmtId="165" fontId="66" fillId="2" borderId="37" xfId="0" applyNumberFormat="1" applyFont="1" applyFill="1" applyBorder="1" applyAlignment="1" applyProtection="1">
      <alignment horizontal="center" vertical="center"/>
    </xf>
    <xf numFmtId="165" fontId="66" fillId="2" borderId="17" xfId="0" applyNumberFormat="1" applyFont="1" applyFill="1" applyBorder="1" applyAlignment="1" applyProtection="1">
      <alignment horizontal="center" vertical="center"/>
    </xf>
    <xf numFmtId="165" fontId="66" fillId="2" borderId="36" xfId="0" applyNumberFormat="1" applyFont="1" applyFill="1" applyBorder="1" applyAlignment="1" applyProtection="1">
      <alignment horizontal="center" vertical="center"/>
    </xf>
    <xf numFmtId="0" fontId="17" fillId="2" borderId="56" xfId="0" applyFont="1" applyFill="1" applyBorder="1" applyAlignment="1" applyProtection="1">
      <alignment horizontal="center"/>
    </xf>
    <xf numFmtId="165" fontId="66" fillId="2" borderId="16" xfId="0" applyNumberFormat="1" applyFont="1" applyFill="1" applyBorder="1" applyAlignment="1" applyProtection="1">
      <alignment horizontal="center" vertical="center"/>
    </xf>
    <xf numFmtId="165" fontId="66" fillId="2" borderId="18" xfId="0" applyNumberFormat="1" applyFont="1" applyFill="1" applyBorder="1" applyAlignment="1" applyProtection="1">
      <alignment horizontal="center" vertical="center"/>
    </xf>
    <xf numFmtId="0" fontId="66" fillId="2" borderId="16" xfId="0" applyFont="1" applyFill="1" applyBorder="1" applyAlignment="1" applyProtection="1">
      <alignment horizontal="center"/>
    </xf>
    <xf numFmtId="0" fontId="66" fillId="2" borderId="17" xfId="0" applyFont="1" applyFill="1" applyBorder="1" applyAlignment="1" applyProtection="1">
      <alignment horizontal="center"/>
    </xf>
    <xf numFmtId="0" fontId="66" fillId="2" borderId="18" xfId="0" applyFont="1" applyFill="1" applyBorder="1" applyAlignment="1" applyProtection="1">
      <alignment horizontal="center"/>
    </xf>
    <xf numFmtId="0" fontId="17" fillId="2" borderId="44" xfId="0" applyFont="1" applyFill="1" applyBorder="1" applyAlignment="1">
      <alignment horizontal="right"/>
    </xf>
    <xf numFmtId="0" fontId="17" fillId="2" borderId="53" xfId="0" applyFont="1" applyFill="1" applyBorder="1" applyAlignment="1">
      <alignment horizontal="right"/>
    </xf>
    <xf numFmtId="0" fontId="37" fillId="2" borderId="0" xfId="0" applyFont="1" applyFill="1" applyBorder="1" applyAlignment="1">
      <alignment horizontal="center" vertical="center" wrapText="1"/>
    </xf>
    <xf numFmtId="165" fontId="66" fillId="2" borderId="16" xfId="0" applyNumberFormat="1" applyFont="1" applyFill="1" applyBorder="1" applyAlignment="1" applyProtection="1">
      <alignment horizontal="center" vertical="center" wrapText="1"/>
    </xf>
    <xf numFmtId="165" fontId="66" fillId="2" borderId="17" xfId="0" applyNumberFormat="1" applyFont="1" applyFill="1" applyBorder="1" applyAlignment="1" applyProtection="1">
      <alignment horizontal="center" vertical="center" wrapText="1"/>
    </xf>
    <xf numFmtId="165" fontId="66" fillId="2" borderId="18" xfId="0" applyNumberFormat="1" applyFont="1" applyFill="1" applyBorder="1" applyAlignment="1" applyProtection="1">
      <alignment horizontal="center" vertical="center" wrapText="1"/>
    </xf>
    <xf numFmtId="0" fontId="17" fillId="2" borderId="16" xfId="0" applyFont="1" applyFill="1" applyBorder="1" applyAlignment="1">
      <alignment horizontal="center"/>
    </xf>
    <xf numFmtId="0" fontId="17" fillId="2" borderId="17" xfId="0" applyFont="1" applyFill="1" applyBorder="1" applyAlignment="1">
      <alignment horizontal="center"/>
    </xf>
    <xf numFmtId="0" fontId="17" fillId="2" borderId="18" xfId="0" applyFont="1" applyFill="1" applyBorder="1" applyAlignment="1">
      <alignment horizontal="center"/>
    </xf>
    <xf numFmtId="0" fontId="17" fillId="2" borderId="16" xfId="0" applyFont="1" applyFill="1" applyBorder="1" applyAlignment="1" applyProtection="1">
      <alignment horizontal="center" vertical="center" wrapText="1"/>
    </xf>
    <xf numFmtId="0" fontId="17" fillId="2" borderId="18" xfId="0" applyFont="1" applyFill="1" applyBorder="1" applyAlignment="1" applyProtection="1">
      <alignment horizontal="center" vertical="center" wrapText="1"/>
    </xf>
    <xf numFmtId="0" fontId="66" fillId="2" borderId="16" xfId="0" applyFont="1" applyFill="1" applyBorder="1" applyAlignment="1" applyProtection="1">
      <alignment horizontal="center" vertical="center" wrapText="1"/>
    </xf>
    <xf numFmtId="0" fontId="66" fillId="2" borderId="17" xfId="0" applyFont="1" applyFill="1" applyBorder="1" applyAlignment="1" applyProtection="1">
      <alignment horizontal="center" vertical="center" wrapText="1"/>
    </xf>
    <xf numFmtId="0" fontId="66" fillId="2" borderId="18" xfId="0" applyFont="1" applyFill="1" applyBorder="1" applyAlignment="1" applyProtection="1">
      <alignment horizontal="center" vertical="center" wrapText="1"/>
    </xf>
    <xf numFmtId="165" fontId="66" fillId="2" borderId="37" xfId="0" applyNumberFormat="1" applyFont="1" applyFill="1" applyBorder="1" applyAlignment="1" applyProtection="1">
      <alignment horizontal="center" vertical="center" wrapText="1"/>
    </xf>
    <xf numFmtId="165" fontId="66" fillId="2" borderId="36" xfId="0" applyNumberFormat="1" applyFont="1" applyFill="1" applyBorder="1" applyAlignment="1" applyProtection="1">
      <alignment horizontal="center" vertical="center" wrapText="1"/>
    </xf>
    <xf numFmtId="165" fontId="85" fillId="2" borderId="8" xfId="0" applyNumberFormat="1" applyFont="1" applyFill="1" applyBorder="1" applyAlignment="1">
      <alignment horizontal="center"/>
    </xf>
    <xf numFmtId="0" fontId="80" fillId="2" borderId="0" xfId="0" applyNumberFormat="1" applyFont="1" applyFill="1" applyBorder="1" applyAlignment="1">
      <alignment horizontal="left"/>
    </xf>
    <xf numFmtId="165" fontId="30" fillId="2" borderId="96" xfId="0" applyNumberFormat="1" applyFont="1" applyFill="1" applyBorder="1" applyAlignment="1" applyProtection="1">
      <alignment horizontal="center"/>
    </xf>
    <xf numFmtId="165" fontId="30" fillId="2" borderId="97" xfId="0" applyNumberFormat="1" applyFont="1" applyFill="1" applyBorder="1" applyAlignment="1" applyProtection="1">
      <alignment horizontal="center"/>
    </xf>
    <xf numFmtId="165" fontId="30" fillId="2" borderId="8" xfId="0" applyNumberFormat="1" applyFont="1" applyFill="1" applyBorder="1" applyAlignment="1">
      <alignment horizontal="center" wrapText="1"/>
    </xf>
    <xf numFmtId="165" fontId="30" fillId="2" borderId="8" xfId="0" applyNumberFormat="1" applyFont="1" applyFill="1" applyBorder="1" applyAlignment="1">
      <alignment horizontal="center"/>
    </xf>
    <xf numFmtId="165" fontId="66" fillId="2" borderId="8" xfId="0" applyNumberFormat="1" applyFont="1" applyFill="1" applyBorder="1" applyAlignment="1">
      <alignment horizontal="center"/>
    </xf>
    <xf numFmtId="6" fontId="36" fillId="2" borderId="14" xfId="0" applyNumberFormat="1" applyFont="1" applyFill="1" applyBorder="1" applyAlignment="1">
      <alignment horizontal="center"/>
    </xf>
    <xf numFmtId="6" fontId="36" fillId="2" borderId="13" xfId="0" applyNumberFormat="1" applyFont="1" applyFill="1" applyBorder="1" applyAlignment="1">
      <alignment horizontal="center"/>
    </xf>
    <xf numFmtId="6" fontId="35" fillId="2" borderId="41" xfId="0" applyNumberFormat="1" applyFont="1" applyFill="1" applyBorder="1" applyAlignment="1">
      <alignment horizontal="center" vertical="center"/>
    </xf>
    <xf numFmtId="6" fontId="35" fillId="2" borderId="15" xfId="0" applyNumberFormat="1" applyFont="1" applyFill="1" applyBorder="1" applyAlignment="1">
      <alignment horizontal="center" vertical="center"/>
    </xf>
    <xf numFmtId="6" fontId="35" fillId="2" borderId="42" xfId="0" applyNumberFormat="1" applyFont="1" applyFill="1" applyBorder="1" applyAlignment="1">
      <alignment horizontal="center" vertical="center"/>
    </xf>
    <xf numFmtId="6" fontId="35" fillId="2" borderId="49" xfId="0" applyNumberFormat="1" applyFont="1" applyFill="1" applyBorder="1" applyAlignment="1">
      <alignment horizontal="center" vertical="center"/>
    </xf>
    <xf numFmtId="0" fontId="66" fillId="2" borderId="40" xfId="0" applyFont="1" applyFill="1" applyBorder="1" applyAlignment="1">
      <alignment horizontal="center" vertical="center" wrapText="1"/>
    </xf>
    <xf numFmtId="0" fontId="66" fillId="2" borderId="48" xfId="0" applyFont="1" applyFill="1" applyBorder="1" applyAlignment="1">
      <alignment horizontal="center" vertical="center" wrapText="1"/>
    </xf>
    <xf numFmtId="0" fontId="17" fillId="2" borderId="41" xfId="0" applyFont="1" applyFill="1" applyBorder="1" applyAlignment="1">
      <alignment horizontal="left" vertical="center" wrapText="1"/>
    </xf>
    <xf numFmtId="0" fontId="17" fillId="2" borderId="15" xfId="0" applyFont="1" applyFill="1" applyBorder="1" applyAlignment="1">
      <alignment horizontal="left" vertical="center" wrapText="1"/>
    </xf>
    <xf numFmtId="6" fontId="35" fillId="0" borderId="41" xfId="0" applyNumberFormat="1" applyFont="1" applyFill="1" applyBorder="1" applyAlignment="1" applyProtection="1">
      <alignment horizontal="center" vertical="center"/>
    </xf>
    <xf numFmtId="6" fontId="35" fillId="0" borderId="15" xfId="0" applyNumberFormat="1" applyFont="1" applyFill="1" applyBorder="1" applyAlignment="1" applyProtection="1">
      <alignment horizontal="center" vertical="center"/>
    </xf>
    <xf numFmtId="0" fontId="79" fillId="2" borderId="0" xfId="0" applyFont="1" applyFill="1" applyBorder="1" applyAlignment="1">
      <alignment horizontal="left" vertical="center" wrapText="1"/>
    </xf>
    <xf numFmtId="0" fontId="79" fillId="2" borderId="0" xfId="0" applyFont="1" applyFill="1" applyAlignment="1">
      <alignment horizontal="left" vertical="center" wrapText="1"/>
    </xf>
    <xf numFmtId="6" fontId="66" fillId="2" borderId="41" xfId="0" applyNumberFormat="1" applyFont="1" applyFill="1" applyBorder="1" applyAlignment="1">
      <alignment horizontal="center" vertical="center"/>
    </xf>
    <xf numFmtId="6" fontId="66" fillId="2" borderId="15" xfId="0" applyNumberFormat="1" applyFont="1" applyFill="1" applyBorder="1" applyAlignment="1">
      <alignment horizontal="center" vertical="center"/>
    </xf>
    <xf numFmtId="0" fontId="66" fillId="2" borderId="41" xfId="0" applyFont="1" applyFill="1" applyBorder="1" applyAlignment="1">
      <alignment horizontal="center" vertical="center"/>
    </xf>
    <xf numFmtId="0" fontId="66" fillId="2" borderId="15" xfId="0" applyFont="1" applyFill="1" applyBorder="1" applyAlignment="1">
      <alignment horizontal="center" vertical="center"/>
    </xf>
    <xf numFmtId="6" fontId="35" fillId="0" borderId="42" xfId="0" applyNumberFormat="1" applyFont="1" applyFill="1" applyBorder="1" applyAlignment="1" applyProtection="1">
      <alignment horizontal="center" vertical="center"/>
    </xf>
    <xf numFmtId="6" fontId="35" fillId="0" borderId="49" xfId="0" applyNumberFormat="1" applyFont="1" applyFill="1" applyBorder="1" applyAlignment="1" applyProtection="1">
      <alignment horizontal="center" vertical="center"/>
    </xf>
    <xf numFmtId="0" fontId="17" fillId="23" borderId="2" xfId="0" applyFont="1" applyFill="1" applyBorder="1" applyAlignment="1">
      <alignment horizontal="center" vertical="center"/>
    </xf>
    <xf numFmtId="0" fontId="17" fillId="7" borderId="0" xfId="0" applyFont="1" applyFill="1" applyBorder="1" applyAlignment="1">
      <alignment horizontal="center" vertical="center"/>
    </xf>
    <xf numFmtId="0" fontId="17" fillId="7" borderId="38" xfId="0" applyFont="1" applyFill="1" applyBorder="1" applyAlignment="1">
      <alignment horizontal="center" vertical="center"/>
    </xf>
    <xf numFmtId="0" fontId="17" fillId="23" borderId="0" xfId="0" applyFont="1" applyFill="1" applyBorder="1" applyAlignment="1">
      <alignment horizontal="center"/>
    </xf>
    <xf numFmtId="0" fontId="17" fillId="7" borderId="0" xfId="0" applyFont="1" applyFill="1" applyBorder="1" applyAlignment="1">
      <alignment horizontal="center"/>
    </xf>
    <xf numFmtId="0" fontId="17" fillId="7" borderId="38" xfId="0" applyFont="1" applyFill="1" applyBorder="1" applyAlignment="1">
      <alignment horizontal="center"/>
    </xf>
    <xf numFmtId="0" fontId="17" fillId="23" borderId="98" xfId="0" applyFont="1" applyFill="1" applyBorder="1" applyAlignment="1">
      <alignment horizontal="center" vertical="center"/>
    </xf>
    <xf numFmtId="0" fontId="17" fillId="7" borderId="99" xfId="0" applyFont="1" applyFill="1" applyBorder="1" applyAlignment="1">
      <alignment horizontal="center" vertical="center"/>
    </xf>
    <xf numFmtId="0" fontId="17" fillId="7" borderId="100" xfId="0" applyFont="1" applyFill="1" applyBorder="1" applyAlignment="1">
      <alignment horizontal="center" vertical="center"/>
    </xf>
    <xf numFmtId="6" fontId="5" fillId="2" borderId="0" xfId="0" applyNumberFormat="1" applyFont="1" applyFill="1" applyBorder="1" applyAlignment="1">
      <alignment horizontal="center"/>
    </xf>
    <xf numFmtId="0" fontId="17" fillId="23" borderId="55" xfId="0" applyFont="1" applyFill="1" applyBorder="1" applyAlignment="1">
      <alignment horizontal="center"/>
    </xf>
    <xf numFmtId="0" fontId="17" fillId="7" borderId="56" xfId="0" applyFont="1" applyFill="1" applyBorder="1" applyAlignment="1">
      <alignment horizontal="center"/>
    </xf>
    <xf numFmtId="0" fontId="17" fillId="7" borderId="57" xfId="0" applyFont="1" applyFill="1" applyBorder="1" applyAlignment="1">
      <alignment horizontal="center"/>
    </xf>
    <xf numFmtId="0" fontId="99" fillId="2" borderId="0" xfId="0" applyFont="1" applyFill="1" applyBorder="1" applyAlignment="1">
      <alignment horizontal="left"/>
    </xf>
    <xf numFmtId="0" fontId="24" fillId="2" borderId="0" xfId="0" applyFont="1" applyFill="1" applyBorder="1" applyAlignment="1">
      <alignment horizontal="left" wrapText="1"/>
    </xf>
    <xf numFmtId="0" fontId="95" fillId="2" borderId="0" xfId="0" applyFont="1" applyFill="1" applyAlignment="1">
      <alignment horizontal="left" vertical="center" wrapText="1"/>
    </xf>
    <xf numFmtId="0" fontId="96" fillId="2" borderId="0" xfId="0" applyFont="1" applyFill="1" applyAlignment="1">
      <alignment horizontal="left" wrapText="1"/>
    </xf>
    <xf numFmtId="0" fontId="30" fillId="2" borderId="0" xfId="0" applyFont="1" applyFill="1" applyAlignment="1">
      <alignment horizontal="left" wrapText="1"/>
    </xf>
    <xf numFmtId="0" fontId="99" fillId="2" borderId="99" xfId="0" applyFont="1" applyFill="1" applyBorder="1" applyAlignment="1">
      <alignment horizontal="left"/>
    </xf>
    <xf numFmtId="0" fontId="93" fillId="2" borderId="0" xfId="0" applyFont="1" applyFill="1" applyAlignment="1">
      <alignment horizontal="left" wrapText="1"/>
    </xf>
    <xf numFmtId="0" fontId="93" fillId="2" borderId="29" xfId="0" applyFont="1" applyFill="1" applyBorder="1" applyAlignment="1">
      <alignment horizontal="left" wrapText="1"/>
    </xf>
    <xf numFmtId="164" fontId="3" fillId="2" borderId="0" xfId="0" applyNumberFormat="1" applyFont="1" applyFill="1" applyBorder="1" applyAlignment="1">
      <alignment horizontal="left"/>
    </xf>
    <xf numFmtId="164" fontId="123" fillId="2" borderId="0" xfId="0" applyNumberFormat="1" applyFont="1" applyFill="1" applyBorder="1" applyAlignment="1">
      <alignment horizontal="left" vertical="center"/>
    </xf>
    <xf numFmtId="0" fontId="30" fillId="2" borderId="0" xfId="0" applyFont="1" applyFill="1" applyBorder="1" applyAlignment="1" applyProtection="1">
      <alignment horizontal="left" vertical="center" wrapText="1"/>
    </xf>
    <xf numFmtId="0" fontId="122" fillId="2" borderId="0" xfId="0" applyFont="1" applyFill="1" applyBorder="1" applyAlignment="1">
      <alignment horizontal="center" vertical="top" wrapText="1"/>
    </xf>
    <xf numFmtId="0" fontId="24" fillId="2" borderId="0" xfId="0" applyNumberFormat="1" applyFont="1" applyFill="1" applyBorder="1" applyAlignment="1" applyProtection="1">
      <alignment horizontal="left" vertical="center"/>
    </xf>
    <xf numFmtId="0" fontId="55" fillId="2" borderId="0" xfId="0" applyFont="1" applyFill="1" applyAlignment="1" applyProtection="1">
      <alignment horizontal="left" vertical="top" wrapText="1" indent="10"/>
    </xf>
    <xf numFmtId="0" fontId="58" fillId="2" borderId="0" xfId="0" applyFont="1" applyFill="1" applyAlignment="1" applyProtection="1">
      <alignment horizontal="left" indent="10"/>
    </xf>
    <xf numFmtId="0" fontId="59" fillId="2" borderId="0" xfId="0" applyFont="1" applyFill="1" applyAlignment="1" applyProtection="1">
      <alignment horizontal="left" wrapText="1" indent="10"/>
    </xf>
    <xf numFmtId="177" fontId="59" fillId="2" borderId="0" xfId="0" applyNumberFormat="1" applyFont="1" applyFill="1" applyAlignment="1" applyProtection="1">
      <alignment horizontal="left" indent="10"/>
    </xf>
    <xf numFmtId="0" fontId="93" fillId="2" borderId="52" xfId="0" applyFont="1" applyFill="1" applyBorder="1" applyAlignment="1" applyProtection="1">
      <alignment horizontal="left" vertical="center" wrapText="1"/>
    </xf>
    <xf numFmtId="0" fontId="93" fillId="2" borderId="58" xfId="0" applyFont="1" applyFill="1" applyBorder="1" applyAlignment="1" applyProtection="1">
      <alignment horizontal="left" vertical="center" wrapText="1"/>
    </xf>
    <xf numFmtId="1" fontId="127" fillId="2" borderId="25" xfId="0" applyNumberFormat="1" applyFont="1" applyFill="1" applyBorder="1" applyAlignment="1">
      <alignment horizontal="left" vertical="center" wrapText="1"/>
    </xf>
    <xf numFmtId="1" fontId="127" fillId="2" borderId="3" xfId="0" applyNumberFormat="1" applyFont="1" applyFill="1" applyBorder="1" applyAlignment="1">
      <alignment horizontal="left" vertical="center" wrapText="1"/>
    </xf>
    <xf numFmtId="0" fontId="53" fillId="2" borderId="2" xfId="0" applyFont="1" applyFill="1" applyBorder="1" applyAlignment="1">
      <alignment horizontal="left" vertical="center"/>
    </xf>
    <xf numFmtId="0" fontId="53" fillId="2" borderId="0" xfId="0" applyFont="1" applyFill="1" applyAlignment="1">
      <alignment horizontal="left" vertical="center"/>
    </xf>
    <xf numFmtId="0" fontId="53" fillId="2" borderId="61" xfId="0" applyFont="1" applyFill="1" applyBorder="1" applyAlignment="1">
      <alignment horizontal="left" vertical="center"/>
    </xf>
    <xf numFmtId="0" fontId="53" fillId="2" borderId="52" xfId="0" applyFont="1" applyFill="1" applyBorder="1" applyAlignment="1">
      <alignment horizontal="left" vertical="center"/>
    </xf>
    <xf numFmtId="0" fontId="24" fillId="2" borderId="52" xfId="0" applyFont="1" applyFill="1" applyBorder="1" applyAlignment="1" applyProtection="1">
      <alignment horizontal="left" vertical="center" wrapText="1"/>
    </xf>
    <xf numFmtId="0" fontId="53" fillId="2" borderId="25" xfId="0" applyFont="1" applyFill="1" applyBorder="1" applyAlignment="1">
      <alignment horizontal="left" vertical="justify"/>
    </xf>
    <xf numFmtId="0" fontId="53" fillId="2" borderId="3" xfId="0" applyFont="1" applyFill="1" applyBorder="1" applyAlignment="1">
      <alignment horizontal="left" vertical="justify"/>
    </xf>
    <xf numFmtId="0" fontId="53" fillId="2" borderId="2" xfId="0" applyFont="1" applyFill="1" applyBorder="1" applyAlignment="1">
      <alignment horizontal="left" vertical="justify"/>
    </xf>
    <xf numFmtId="0" fontId="53" fillId="2" borderId="0" xfId="0" applyFont="1" applyFill="1" applyBorder="1" applyAlignment="1">
      <alignment horizontal="left" vertical="justify"/>
    </xf>
    <xf numFmtId="0" fontId="30" fillId="2" borderId="22" xfId="0" applyFont="1" applyFill="1" applyBorder="1" applyAlignment="1" applyProtection="1">
      <alignment horizontal="center" vertical="center" wrapText="1"/>
    </xf>
    <xf numFmtId="0" fontId="30" fillId="2" borderId="31"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0" borderId="14" xfId="0" applyFont="1" applyFill="1" applyBorder="1" applyAlignment="1" applyProtection="1">
      <alignment horizontal="center" vertical="center"/>
    </xf>
    <xf numFmtId="0" fontId="30" fillId="0" borderId="59" xfId="0" applyFont="1" applyFill="1" applyBorder="1" applyAlignment="1" applyProtection="1">
      <alignment horizontal="center" vertical="center"/>
    </xf>
    <xf numFmtId="0" fontId="30" fillId="0" borderId="13" xfId="0" applyFont="1" applyFill="1" applyBorder="1" applyAlignment="1" applyProtection="1">
      <alignment horizontal="center" vertical="center"/>
    </xf>
    <xf numFmtId="165" fontId="114" fillId="2" borderId="25" xfId="0" applyNumberFormat="1" applyFont="1" applyFill="1" applyBorder="1" applyAlignment="1">
      <alignment horizontal="center"/>
    </xf>
    <xf numFmtId="165" fontId="114" fillId="2" borderId="53" xfId="0" applyNumberFormat="1" applyFont="1" applyFill="1" applyBorder="1" applyAlignment="1">
      <alignment horizontal="center"/>
    </xf>
    <xf numFmtId="0" fontId="114" fillId="6" borderId="55" xfId="0" applyNumberFormat="1" applyFont="1" applyFill="1" applyBorder="1" applyAlignment="1">
      <alignment horizontal="center"/>
    </xf>
    <xf numFmtId="0" fontId="114" fillId="6" borderId="57" xfId="0" applyNumberFormat="1" applyFont="1" applyFill="1" applyBorder="1" applyAlignment="1">
      <alignment horizontal="center"/>
    </xf>
    <xf numFmtId="0" fontId="17" fillId="2" borderId="25" xfId="0" applyFont="1" applyFill="1" applyBorder="1" applyAlignment="1" applyProtection="1">
      <alignment horizontal="center" vertical="center" wrapText="1"/>
    </xf>
    <xf numFmtId="0" fontId="17" fillId="2" borderId="3" xfId="0" applyFont="1" applyFill="1" applyBorder="1" applyAlignment="1" applyProtection="1">
      <alignment horizontal="center" vertical="center" wrapText="1"/>
    </xf>
    <xf numFmtId="0" fontId="6" fillId="2" borderId="0" xfId="0" applyFont="1" applyFill="1" applyBorder="1" applyAlignment="1" applyProtection="1">
      <alignment horizontal="left" vertical="top" wrapText="1"/>
    </xf>
    <xf numFmtId="0" fontId="59" fillId="2" borderId="0" xfId="0" applyFont="1" applyFill="1" applyAlignment="1">
      <alignment horizontal="center" wrapText="1"/>
    </xf>
    <xf numFmtId="0" fontId="54" fillId="2" borderId="0" xfId="0" applyFont="1" applyFill="1" applyAlignment="1">
      <alignment horizontal="left" vertical="top" wrapText="1"/>
    </xf>
    <xf numFmtId="169" fontId="32" fillId="2" borderId="0" xfId="1" applyNumberFormat="1" applyFont="1" applyFill="1" applyBorder="1"/>
    <xf numFmtId="169" fontId="32" fillId="2" borderId="0" xfId="0" applyNumberFormat="1" applyFont="1" applyFill="1" applyBorder="1"/>
    <xf numFmtId="169" fontId="32" fillId="21" borderId="0" xfId="1" applyNumberFormat="1" applyFont="1" applyFill="1" applyBorder="1"/>
    <xf numFmtId="169" fontId="32" fillId="21" borderId="0" xfId="0" applyNumberFormat="1" applyFont="1" applyFill="1" applyBorder="1"/>
    <xf numFmtId="0" fontId="1" fillId="21" borderId="0" xfId="0" applyFont="1" applyFill="1" applyBorder="1"/>
    <xf numFmtId="169" fontId="1" fillId="2" borderId="0" xfId="1" applyNumberFormat="1" applyFont="1" applyFill="1" applyBorder="1"/>
  </cellXfs>
  <cellStyles count="15">
    <cellStyle name="Comma" xfId="1" builtinId="3"/>
    <cellStyle name="Comma_Changes" xfId="2" xr:uid="{00000000-0005-0000-0000-000001000000}"/>
    <cellStyle name="Comma0" xfId="3" xr:uid="{00000000-0005-0000-0000-000002000000}"/>
    <cellStyle name="Currency" xfId="4" builtinId="4"/>
    <cellStyle name="Currency0" xfId="5" xr:uid="{00000000-0005-0000-0000-000004000000}"/>
    <cellStyle name="Date" xfId="6" xr:uid="{00000000-0005-0000-0000-000005000000}"/>
    <cellStyle name="Fixed" xfId="7" xr:uid="{00000000-0005-0000-0000-000006000000}"/>
    <cellStyle name="Good" xfId="13" builtinId="26"/>
    <cellStyle name="Heading 1" xfId="8" builtinId="16" customBuiltin="1"/>
    <cellStyle name="Heading 2" xfId="9" builtinId="17" customBuiltin="1"/>
    <cellStyle name="Hyperlink" xfId="10" builtinId="8"/>
    <cellStyle name="Normal" xfId="0" builtinId="0"/>
    <cellStyle name="Normal 2" xfId="14" xr:uid="{00000000-0005-0000-0000-00000C000000}"/>
    <cellStyle name="Percent" xfId="11" builtinId="5"/>
    <cellStyle name="Total" xfId="12" builtinId="25" customBuiltin="1"/>
  </cellStyles>
  <dxfs count="16">
    <dxf>
      <fill>
        <patternFill patternType="solid">
          <bgColor indexed="9"/>
        </patternFill>
      </fill>
    </dxf>
    <dxf>
      <fill>
        <patternFill patternType="solid">
          <bgColor indexed="9"/>
        </patternFill>
      </fill>
    </dxf>
    <dxf>
      <font>
        <strike val="0"/>
        <condense val="0"/>
        <extend val="0"/>
        <color indexed="9"/>
      </font>
    </dxf>
    <dxf>
      <font>
        <strike val="0"/>
        <condense val="0"/>
        <extend val="0"/>
        <color indexed="9"/>
      </font>
    </dxf>
    <dxf>
      <font>
        <strike val="0"/>
        <condense val="0"/>
        <extend val="0"/>
        <color indexed="9"/>
      </font>
    </dxf>
    <dxf>
      <font>
        <strike val="0"/>
        <condense val="0"/>
        <extend val="0"/>
        <color indexed="9"/>
      </font>
    </dxf>
    <dxf>
      <fill>
        <patternFill patternType="solid">
          <bgColor indexed="9"/>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colors>
    <mruColors>
      <color rgb="FFCCFF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E5 Reconciliation'!A1"/><Relationship Id="rId13" Type="http://schemas.openxmlformats.org/officeDocument/2006/relationships/hyperlink" Target="#'I9 Direct Allocation'!A1"/><Relationship Id="rId18" Type="http://schemas.openxmlformats.org/officeDocument/2006/relationships/hyperlink" Target="#'O3.2 Substat Tran Unit Cost '!A1"/><Relationship Id="rId26" Type="http://schemas.openxmlformats.org/officeDocument/2006/relationships/hyperlink" Target="#'O2.1 Line Tran PLCC Adj'!A1"/><Relationship Id="rId3" Type="http://schemas.openxmlformats.org/officeDocument/2006/relationships/hyperlink" Target="#'E1 Categorization'!A1"/><Relationship Id="rId21" Type="http://schemas.openxmlformats.org/officeDocument/2006/relationships/hyperlink" Target="#'O3.4 Secondary Cost Pool'!A1"/><Relationship Id="rId7" Type="http://schemas.openxmlformats.org/officeDocument/2006/relationships/hyperlink" Target="#'E4 TB Allocation Details'!A1"/><Relationship Id="rId12" Type="http://schemas.openxmlformats.org/officeDocument/2006/relationships/hyperlink" Target="#'I6.2 Customer Data'!A1"/><Relationship Id="rId17" Type="http://schemas.openxmlformats.org/officeDocument/2006/relationships/hyperlink" Target="#'O3.1 Line Tran Unit Cost'!A1"/><Relationship Id="rId25" Type="http://schemas.openxmlformats.org/officeDocument/2006/relationships/hyperlink" Target="#'O3.5 USL Metering Credit'!A1"/><Relationship Id="rId2" Type="http://schemas.openxmlformats.org/officeDocument/2006/relationships/hyperlink" Target="#'I2 LDC class'!A1"/><Relationship Id="rId16" Type="http://schemas.openxmlformats.org/officeDocument/2006/relationships/hyperlink" Target="#'O2 Fixed Charge|Floor|Ceiling'!A1"/><Relationship Id="rId20" Type="http://schemas.openxmlformats.org/officeDocument/2006/relationships/hyperlink" Target="#'O4 Summary by Class &amp; Accounts'!A1"/><Relationship Id="rId29" Type="http://schemas.openxmlformats.org/officeDocument/2006/relationships/hyperlink" Target="#'I6.1 Revenue'!A1"/><Relationship Id="rId1" Type="http://schemas.openxmlformats.org/officeDocument/2006/relationships/hyperlink" Target="#'E3 PLCC'!A1"/><Relationship Id="rId6" Type="http://schemas.openxmlformats.org/officeDocument/2006/relationships/hyperlink" Target="#'E2 Allocators'!A1"/><Relationship Id="rId11" Type="http://schemas.openxmlformats.org/officeDocument/2006/relationships/hyperlink" Target="#'I8 Demand Data'!A1"/><Relationship Id="rId24" Type="http://schemas.openxmlformats.org/officeDocument/2006/relationships/hyperlink" Target="#'O5 Details by Class &amp; Accounts'!A1"/><Relationship Id="rId32" Type="http://schemas.openxmlformats.org/officeDocument/2006/relationships/image" Target="../media/image2.wmf"/><Relationship Id="rId5" Type="http://schemas.openxmlformats.org/officeDocument/2006/relationships/hyperlink" Target="#'I3 TB Data'!A1"/><Relationship Id="rId15" Type="http://schemas.openxmlformats.org/officeDocument/2006/relationships/hyperlink" Target="#'O1 Revenue to cost|RR'!A1"/><Relationship Id="rId23" Type="http://schemas.openxmlformats.org/officeDocument/2006/relationships/hyperlink" Target="#'06 Costs by functions'!A1"/><Relationship Id="rId28" Type="http://schemas.openxmlformats.org/officeDocument/2006/relationships/hyperlink" Target="#'O2.3 Secondary Cost PLCC Adj'!A1"/><Relationship Id="rId10" Type="http://schemas.openxmlformats.org/officeDocument/2006/relationships/hyperlink" Target="#'I7.1 Meter Capital'!A1"/><Relationship Id="rId19" Type="http://schemas.openxmlformats.org/officeDocument/2006/relationships/hyperlink" Target="#'O3.3 Primary Cost Pool'!A1"/><Relationship Id="rId31" Type="http://schemas.openxmlformats.org/officeDocument/2006/relationships/image" Target="../media/image1.jpeg"/><Relationship Id="rId4" Type="http://schemas.openxmlformats.org/officeDocument/2006/relationships/hyperlink" Target="#'I4 BO ASSETS'!A1"/><Relationship Id="rId9" Type="http://schemas.openxmlformats.org/officeDocument/2006/relationships/hyperlink" Target="#'I5.1 Misc Data'!A1"/><Relationship Id="rId14" Type="http://schemas.openxmlformats.org/officeDocument/2006/relationships/hyperlink" Target="#'I7.2 Meter Reading'!A1"/><Relationship Id="rId22" Type="http://schemas.openxmlformats.org/officeDocument/2006/relationships/hyperlink" Target="#'O7 Others'!A1"/><Relationship Id="rId27" Type="http://schemas.openxmlformats.org/officeDocument/2006/relationships/hyperlink" Target="#'O2.2 Primary Cost PLCC Adj'!A1"/><Relationship Id="rId30" Type="http://schemas.openxmlformats.org/officeDocument/2006/relationships/hyperlink" Target="#'I5.2 Weighting Factors'!A1"/></Relationships>
</file>

<file path=xl/drawings/_rels/drawing2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113470</xdr:colOff>
      <xdr:row>0</xdr:row>
      <xdr:rowOff>1915766</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0" y="0"/>
          <a:ext cx="8862863" cy="1915766"/>
          <a:chOff x="95249" y="1"/>
          <a:chExt cx="8857420" cy="1915766"/>
        </a:xfrm>
      </xdr:grpSpPr>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K$1">
        <xdr:nvSpPr>
          <xdr:cNvPr id="8" name="Rectangle 7">
            <a:extLst>
              <a:ext uri="{FF2B5EF4-FFF2-40B4-BE49-F238E27FC236}">
                <a16:creationId xmlns:a16="http://schemas.microsoft.com/office/drawing/2014/main" id="{00000000-0008-0000-0000-000008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54250F76-7453-42EF-B1D3-AA762D881E09}"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9" name="Picture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 name="Rectangle 9">
            <a:extLst>
              <a:ext uri="{FF2B5EF4-FFF2-40B4-BE49-F238E27FC236}">
                <a16:creationId xmlns:a16="http://schemas.microsoft.com/office/drawing/2014/main" id="{00000000-0008-0000-0000-00000A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827845</xdr:colOff>
      <xdr:row>2</xdr:row>
      <xdr:rowOff>86966</xdr:rowOff>
    </xdr:to>
    <xdr:grpSp>
      <xdr:nvGrpSpPr>
        <xdr:cNvPr id="8" name="Group 7">
          <a:extLst>
            <a:ext uri="{FF2B5EF4-FFF2-40B4-BE49-F238E27FC236}">
              <a16:creationId xmlns:a16="http://schemas.microsoft.com/office/drawing/2014/main" id="{00000000-0008-0000-0900-000008000000}"/>
            </a:ext>
          </a:extLst>
        </xdr:cNvPr>
        <xdr:cNvGrpSpPr/>
      </xdr:nvGrpSpPr>
      <xdr:grpSpPr>
        <a:xfrm>
          <a:off x="0" y="0"/>
          <a:ext cx="8857420" cy="1915766"/>
          <a:chOff x="95249" y="1"/>
          <a:chExt cx="8857420" cy="1915766"/>
        </a:xfrm>
      </xdr:grpSpPr>
      <xdr:pic>
        <xdr:nvPicPr>
          <xdr:cNvPr id="9" name="Picture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0" name="Rectangle 9">
            <a:extLst>
              <a:ext uri="{FF2B5EF4-FFF2-40B4-BE49-F238E27FC236}">
                <a16:creationId xmlns:a16="http://schemas.microsoft.com/office/drawing/2014/main" id="{00000000-0008-0000-0900-00000A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B9293B34-168F-4440-A4AA-0172A0B71437}"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a:extLst>
              <a:ext uri="{FF2B5EF4-FFF2-40B4-BE49-F238E27FC236}">
                <a16:creationId xmlns:a16="http://schemas.microsoft.com/office/drawing/2014/main" id="{00000000-0008-0000-0900-00000C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122995</xdr:colOff>
      <xdr:row>2</xdr:row>
      <xdr:rowOff>525116</xdr:rowOff>
    </xdr:to>
    <xdr:grpSp>
      <xdr:nvGrpSpPr>
        <xdr:cNvPr id="8" name="Group 7">
          <a:extLst>
            <a:ext uri="{FF2B5EF4-FFF2-40B4-BE49-F238E27FC236}">
              <a16:creationId xmlns:a16="http://schemas.microsoft.com/office/drawing/2014/main" id="{00000000-0008-0000-0A00-000008000000}"/>
            </a:ext>
          </a:extLst>
        </xdr:cNvPr>
        <xdr:cNvGrpSpPr/>
      </xdr:nvGrpSpPr>
      <xdr:grpSpPr>
        <a:xfrm>
          <a:off x="0" y="0"/>
          <a:ext cx="8857420" cy="1915766"/>
          <a:chOff x="95249" y="1"/>
          <a:chExt cx="8857420" cy="1915766"/>
        </a:xfrm>
      </xdr:grpSpPr>
      <xdr:pic>
        <xdr:nvPicPr>
          <xdr:cNvPr id="9" name="Picture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0" name="Rectangle 9">
            <a:extLst>
              <a:ext uri="{FF2B5EF4-FFF2-40B4-BE49-F238E27FC236}">
                <a16:creationId xmlns:a16="http://schemas.microsoft.com/office/drawing/2014/main" id="{00000000-0008-0000-0A00-00000A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F0885FE9-9C6C-4320-BCEE-8557C14D16C3}"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a:extLst>
              <a:ext uri="{FF2B5EF4-FFF2-40B4-BE49-F238E27FC236}">
                <a16:creationId xmlns:a16="http://schemas.microsoft.com/office/drawing/2014/main" id="{00000000-0008-0000-0A00-00000C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28575</xdr:colOff>
      <xdr:row>6</xdr:row>
      <xdr:rowOff>85725</xdr:rowOff>
    </xdr:from>
    <xdr:to>
      <xdr:col>2</xdr:col>
      <xdr:colOff>1009650</xdr:colOff>
      <xdr:row>10</xdr:row>
      <xdr:rowOff>76200</xdr:rowOff>
    </xdr:to>
    <xdr:grpSp>
      <xdr:nvGrpSpPr>
        <xdr:cNvPr id="10249" name="Group 9">
          <a:extLst>
            <a:ext uri="{FF2B5EF4-FFF2-40B4-BE49-F238E27FC236}">
              <a16:creationId xmlns:a16="http://schemas.microsoft.com/office/drawing/2014/main" id="{00000000-0008-0000-0B00-000009280000}"/>
            </a:ext>
          </a:extLst>
        </xdr:cNvPr>
        <xdr:cNvGrpSpPr>
          <a:grpSpLocks/>
        </xdr:cNvGrpSpPr>
      </xdr:nvGrpSpPr>
      <xdr:grpSpPr bwMode="auto">
        <a:xfrm>
          <a:off x="28575" y="2657475"/>
          <a:ext cx="3404658" cy="593725"/>
          <a:chOff x="11" y="147"/>
          <a:chExt cx="521" cy="83"/>
        </a:xfrm>
      </xdr:grpSpPr>
      <xdr:sp macro="" textlink="">
        <xdr:nvSpPr>
          <xdr:cNvPr id="10250" name="AutoShape 10">
            <a:extLst>
              <a:ext uri="{FF2B5EF4-FFF2-40B4-BE49-F238E27FC236}">
                <a16:creationId xmlns:a16="http://schemas.microsoft.com/office/drawing/2014/main" id="{00000000-0008-0000-0B00-00000A2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0251" name="Text Box 11">
            <a:extLst>
              <a:ext uri="{FF2B5EF4-FFF2-40B4-BE49-F238E27FC236}">
                <a16:creationId xmlns:a16="http://schemas.microsoft.com/office/drawing/2014/main" id="{00000000-0008-0000-0B00-00000B280000}"/>
              </a:ext>
            </a:extLst>
          </xdr:cNvPr>
          <xdr:cNvSpPr txBox="1">
            <a:spLocks noChangeArrowheads="1"/>
          </xdr:cNvSpPr>
        </xdr:nvSpPr>
        <xdr:spPr bwMode="auto">
          <a:xfrm>
            <a:off x="24" y="151"/>
            <a:ext cx="498" cy="73"/>
          </a:xfrm>
          <a:prstGeom prst="rect">
            <a:avLst/>
          </a:prstGeom>
          <a:noFill/>
          <a:ln w="12700" algn="ctr">
            <a:noFill/>
            <a:miter lim="800000"/>
            <a:headEnd/>
            <a:tailEnd/>
          </a:ln>
          <a:effectLst/>
        </xdr:spPr>
        <xdr:txBody>
          <a:bodyPr vertOverflow="clip" wrap="square" lIns="27432" tIns="22860" rIns="0" bIns="0" anchor="t" upright="1"/>
          <a:lstStyle/>
          <a:p>
            <a:pPr algn="l" rtl="0">
              <a:lnSpc>
                <a:spcPts val="1000"/>
              </a:lnSpc>
              <a:defRPr sz="1000"/>
            </a:pPr>
            <a:endParaRPr lang="en-CA" sz="1000" b="0" i="0" u="none" strike="noStrike" baseline="0">
              <a:solidFill>
                <a:srgbClr val="000000"/>
              </a:solidFill>
              <a:latin typeface="Arial"/>
              <a:cs typeface="Arial"/>
            </a:endParaRPr>
          </a:p>
          <a:p>
            <a:pPr algn="l" rtl="0">
              <a:lnSpc>
                <a:spcPts val="1200"/>
              </a:lnSpc>
              <a:defRPr sz="1000"/>
            </a:pPr>
            <a:r>
              <a:rPr lang="en-CA" sz="1200" b="1" i="0" u="none" strike="noStrike" baseline="0">
                <a:solidFill>
                  <a:srgbClr val="000000"/>
                </a:solidFill>
                <a:latin typeface="Arial"/>
                <a:cs typeface="Arial"/>
              </a:rPr>
              <a:t>This is an input sheet for demand allocators.</a:t>
            </a:r>
            <a:endParaRPr lang="en-CA" sz="1000" b="1" i="0" u="none" strike="noStrike" baseline="0">
              <a:solidFill>
                <a:srgbClr val="000000"/>
              </a:solidFill>
              <a:latin typeface="Arial"/>
              <a:cs typeface="Arial"/>
            </a:endParaRPr>
          </a:p>
          <a:p>
            <a:pPr algn="l" rtl="0">
              <a:lnSpc>
                <a:spcPts val="900"/>
              </a:lnSpc>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8</xdr:col>
      <xdr:colOff>142045</xdr:colOff>
      <xdr:row>2</xdr:row>
      <xdr:rowOff>772766</xdr:rowOff>
    </xdr:to>
    <xdr:grpSp>
      <xdr:nvGrpSpPr>
        <xdr:cNvPr id="11" name="Group 10">
          <a:extLst>
            <a:ext uri="{FF2B5EF4-FFF2-40B4-BE49-F238E27FC236}">
              <a16:creationId xmlns:a16="http://schemas.microsoft.com/office/drawing/2014/main" id="{00000000-0008-0000-0B00-00000B000000}"/>
            </a:ext>
          </a:extLst>
        </xdr:cNvPr>
        <xdr:cNvGrpSpPr/>
      </xdr:nvGrpSpPr>
      <xdr:grpSpPr>
        <a:xfrm>
          <a:off x="0" y="0"/>
          <a:ext cx="6614583" cy="1915766"/>
          <a:chOff x="95249" y="1"/>
          <a:chExt cx="8857420" cy="1915766"/>
        </a:xfrm>
      </xdr:grpSpPr>
      <xdr:pic>
        <xdr:nvPicPr>
          <xdr:cNvPr id="12" name="Picture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3" name="Rectangle 12">
            <a:extLst>
              <a:ext uri="{FF2B5EF4-FFF2-40B4-BE49-F238E27FC236}">
                <a16:creationId xmlns:a16="http://schemas.microsoft.com/office/drawing/2014/main" id="{00000000-0008-0000-0B00-00000D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0D0FCA68-2476-43CD-BA70-DDF49943D723}"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4" name="Picture 13">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Rectangle 14">
            <a:extLst>
              <a:ext uri="{FF2B5EF4-FFF2-40B4-BE49-F238E27FC236}">
                <a16:creationId xmlns:a16="http://schemas.microsoft.com/office/drawing/2014/main" id="{00000000-0008-0000-0B00-00000F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47625</xdr:colOff>
      <xdr:row>20</xdr:row>
      <xdr:rowOff>123825</xdr:rowOff>
    </xdr:from>
    <xdr:to>
      <xdr:col>3</xdr:col>
      <xdr:colOff>990600</xdr:colOff>
      <xdr:row>21</xdr:row>
      <xdr:rowOff>390525</xdr:rowOff>
    </xdr:to>
    <xdr:grpSp>
      <xdr:nvGrpSpPr>
        <xdr:cNvPr id="38919" name="Group 7">
          <a:extLst>
            <a:ext uri="{FF2B5EF4-FFF2-40B4-BE49-F238E27FC236}">
              <a16:creationId xmlns:a16="http://schemas.microsoft.com/office/drawing/2014/main" id="{00000000-0008-0000-0C00-000007980000}"/>
            </a:ext>
          </a:extLst>
        </xdr:cNvPr>
        <xdr:cNvGrpSpPr>
          <a:grpSpLocks/>
        </xdr:cNvGrpSpPr>
      </xdr:nvGrpSpPr>
      <xdr:grpSpPr bwMode="auto">
        <a:xfrm>
          <a:off x="47625" y="4657725"/>
          <a:ext cx="4848225" cy="638175"/>
          <a:chOff x="11" y="147"/>
          <a:chExt cx="521" cy="83"/>
        </a:xfrm>
      </xdr:grpSpPr>
      <xdr:sp macro="" textlink="">
        <xdr:nvSpPr>
          <xdr:cNvPr id="38926" name="AutoShape 8">
            <a:extLst>
              <a:ext uri="{FF2B5EF4-FFF2-40B4-BE49-F238E27FC236}">
                <a16:creationId xmlns:a16="http://schemas.microsoft.com/office/drawing/2014/main" id="{00000000-0008-0000-0C00-00000E9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 name="Text Box 9">
            <a:extLst>
              <a:ext uri="{FF2B5EF4-FFF2-40B4-BE49-F238E27FC236}">
                <a16:creationId xmlns:a16="http://schemas.microsoft.com/office/drawing/2014/main" id="{00000000-0008-0000-0C00-000003000000}"/>
              </a:ext>
            </a:extLst>
          </xdr:cNvPr>
          <xdr:cNvSpPr txBox="1">
            <a:spLocks noChangeArrowheads="1"/>
          </xdr:cNvSpPr>
        </xdr:nvSpPr>
        <xdr:spPr bwMode="auto">
          <a:xfrm>
            <a:off x="24" y="151"/>
            <a:ext cx="486"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To Allocate Capital Contributions by Rate Classification, Input Allocation on Next Line</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19050</xdr:colOff>
      <xdr:row>23</xdr:row>
      <xdr:rowOff>57150</xdr:rowOff>
    </xdr:from>
    <xdr:to>
      <xdr:col>3</xdr:col>
      <xdr:colOff>952500</xdr:colOff>
      <xdr:row>25</xdr:row>
      <xdr:rowOff>314325</xdr:rowOff>
    </xdr:to>
    <xdr:grpSp>
      <xdr:nvGrpSpPr>
        <xdr:cNvPr id="38920" name="Group 10">
          <a:extLst>
            <a:ext uri="{FF2B5EF4-FFF2-40B4-BE49-F238E27FC236}">
              <a16:creationId xmlns:a16="http://schemas.microsoft.com/office/drawing/2014/main" id="{00000000-0008-0000-0C00-000008980000}"/>
            </a:ext>
          </a:extLst>
        </xdr:cNvPr>
        <xdr:cNvGrpSpPr>
          <a:grpSpLocks/>
        </xdr:cNvGrpSpPr>
      </xdr:nvGrpSpPr>
      <xdr:grpSpPr bwMode="auto">
        <a:xfrm>
          <a:off x="19050" y="5743575"/>
          <a:ext cx="4838700" cy="619125"/>
          <a:chOff x="11" y="147"/>
          <a:chExt cx="521" cy="83"/>
        </a:xfrm>
      </xdr:grpSpPr>
      <xdr:sp macro="" textlink="">
        <xdr:nvSpPr>
          <xdr:cNvPr id="38924" name="AutoShape 11">
            <a:extLst>
              <a:ext uri="{FF2B5EF4-FFF2-40B4-BE49-F238E27FC236}">
                <a16:creationId xmlns:a16="http://schemas.microsoft.com/office/drawing/2014/main" id="{00000000-0008-0000-0C00-00000C9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 name="Text Box 12">
            <a:extLst>
              <a:ext uri="{FF2B5EF4-FFF2-40B4-BE49-F238E27FC236}">
                <a16:creationId xmlns:a16="http://schemas.microsoft.com/office/drawing/2014/main" id="{00000000-0008-0000-0C00-000002000000}"/>
              </a:ext>
            </a:extLst>
          </xdr:cNvPr>
          <xdr:cNvSpPr txBox="1">
            <a:spLocks noChangeArrowheads="1"/>
          </xdr:cNvSpPr>
        </xdr:nvSpPr>
        <xdr:spPr bwMode="auto">
          <a:xfrm>
            <a:off x="24" y="151"/>
            <a:ext cx="487"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Following is Used to Allocate Directly Allocated Costs from I3 to Rate Classifications</a:t>
            </a:r>
          </a:p>
        </xdr:txBody>
      </xdr:sp>
    </xdr:grpSp>
    <xdr:clientData/>
  </xdr:twoCellAnchor>
  <xdr:twoCellAnchor>
    <xdr:from>
      <xdr:col>0</xdr:col>
      <xdr:colOff>57150</xdr:colOff>
      <xdr:row>7</xdr:row>
      <xdr:rowOff>47625</xdr:rowOff>
    </xdr:from>
    <xdr:to>
      <xdr:col>3</xdr:col>
      <xdr:colOff>1000125</xdr:colOff>
      <xdr:row>10</xdr:row>
      <xdr:rowOff>114300</xdr:rowOff>
    </xdr:to>
    <xdr:grpSp>
      <xdr:nvGrpSpPr>
        <xdr:cNvPr id="38921" name="Group 7">
          <a:extLst>
            <a:ext uri="{FF2B5EF4-FFF2-40B4-BE49-F238E27FC236}">
              <a16:creationId xmlns:a16="http://schemas.microsoft.com/office/drawing/2014/main" id="{00000000-0008-0000-0C00-000009980000}"/>
            </a:ext>
          </a:extLst>
        </xdr:cNvPr>
        <xdr:cNvGrpSpPr>
          <a:grpSpLocks/>
        </xdr:cNvGrpSpPr>
      </xdr:nvGrpSpPr>
      <xdr:grpSpPr bwMode="auto">
        <a:xfrm>
          <a:off x="57150" y="2724150"/>
          <a:ext cx="4848225" cy="495300"/>
          <a:chOff x="11" y="147"/>
          <a:chExt cx="521" cy="83"/>
        </a:xfrm>
      </xdr:grpSpPr>
      <xdr:sp macro="" textlink="">
        <xdr:nvSpPr>
          <xdr:cNvPr id="38922" name="AutoShape 8">
            <a:extLst>
              <a:ext uri="{FF2B5EF4-FFF2-40B4-BE49-F238E27FC236}">
                <a16:creationId xmlns:a16="http://schemas.microsoft.com/office/drawing/2014/main" id="{00000000-0008-0000-0C00-00000A9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0" name="Text Box 9">
            <a:extLst>
              <a:ext uri="{FF2B5EF4-FFF2-40B4-BE49-F238E27FC236}">
                <a16:creationId xmlns:a16="http://schemas.microsoft.com/office/drawing/2014/main" id="{00000000-0008-0000-0C00-00000A000000}"/>
              </a:ext>
            </a:extLst>
          </xdr:cNvPr>
          <xdr:cNvSpPr txBox="1">
            <a:spLocks noChangeArrowheads="1"/>
          </xdr:cNvSpPr>
        </xdr:nvSpPr>
        <xdr:spPr bwMode="auto">
          <a:xfrm>
            <a:off x="24" y="152"/>
            <a:ext cx="486" cy="7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More Instructions provided on the first tab in this workbook.</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7</xdr:col>
      <xdr:colOff>751645</xdr:colOff>
      <xdr:row>2</xdr:row>
      <xdr:rowOff>515591</xdr:rowOff>
    </xdr:to>
    <xdr:grpSp>
      <xdr:nvGrpSpPr>
        <xdr:cNvPr id="17" name="Group 16">
          <a:extLst>
            <a:ext uri="{FF2B5EF4-FFF2-40B4-BE49-F238E27FC236}">
              <a16:creationId xmlns:a16="http://schemas.microsoft.com/office/drawing/2014/main" id="{00000000-0008-0000-0C00-000011000000}"/>
            </a:ext>
          </a:extLst>
        </xdr:cNvPr>
        <xdr:cNvGrpSpPr/>
      </xdr:nvGrpSpPr>
      <xdr:grpSpPr>
        <a:xfrm>
          <a:off x="0" y="0"/>
          <a:ext cx="8105775" cy="1915766"/>
          <a:chOff x="95249" y="1"/>
          <a:chExt cx="8857420" cy="1915766"/>
        </a:xfrm>
      </xdr:grpSpPr>
      <xdr:pic>
        <xdr:nvPicPr>
          <xdr:cNvPr id="18" name="Picture 17">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9" name="Rectangle 18">
            <a:extLst>
              <a:ext uri="{FF2B5EF4-FFF2-40B4-BE49-F238E27FC236}">
                <a16:creationId xmlns:a16="http://schemas.microsoft.com/office/drawing/2014/main" id="{00000000-0008-0000-0C00-000013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F4292FBD-63BC-44AA-93AF-D3A3BA595657}"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20" name="Picture 19">
            <a:extLst>
              <a:ext uri="{FF2B5EF4-FFF2-40B4-BE49-F238E27FC236}">
                <a16:creationId xmlns:a16="http://schemas.microsoft.com/office/drawing/2014/main" id="{00000000-0008-0000-0C00-00001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Rectangle 20">
            <a:extLst>
              <a:ext uri="{FF2B5EF4-FFF2-40B4-BE49-F238E27FC236}">
                <a16:creationId xmlns:a16="http://schemas.microsoft.com/office/drawing/2014/main" id="{00000000-0008-0000-0C00-000015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104775</xdr:colOff>
      <xdr:row>11</xdr:row>
      <xdr:rowOff>47625</xdr:rowOff>
    </xdr:from>
    <xdr:to>
      <xdr:col>2</xdr:col>
      <xdr:colOff>762000</xdr:colOff>
      <xdr:row>13</xdr:row>
      <xdr:rowOff>142875</xdr:rowOff>
    </xdr:to>
    <xdr:grpSp>
      <xdr:nvGrpSpPr>
        <xdr:cNvPr id="35844" name="Group 13">
          <a:extLst>
            <a:ext uri="{FF2B5EF4-FFF2-40B4-BE49-F238E27FC236}">
              <a16:creationId xmlns:a16="http://schemas.microsoft.com/office/drawing/2014/main" id="{00000000-0008-0000-0D00-0000048C0000}"/>
            </a:ext>
          </a:extLst>
        </xdr:cNvPr>
        <xdr:cNvGrpSpPr>
          <a:grpSpLocks/>
        </xdr:cNvGrpSpPr>
      </xdr:nvGrpSpPr>
      <xdr:grpSpPr bwMode="auto">
        <a:xfrm>
          <a:off x="104775" y="3448050"/>
          <a:ext cx="4591050" cy="400050"/>
          <a:chOff x="11" y="147"/>
          <a:chExt cx="521" cy="83"/>
        </a:xfrm>
      </xdr:grpSpPr>
      <xdr:sp macro="" textlink="">
        <xdr:nvSpPr>
          <xdr:cNvPr id="35848" name="AutoShape 14">
            <a:extLst>
              <a:ext uri="{FF2B5EF4-FFF2-40B4-BE49-F238E27FC236}">
                <a16:creationId xmlns:a16="http://schemas.microsoft.com/office/drawing/2014/main" id="{00000000-0008-0000-0D00-0000088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5855" name="Text Box 15">
            <a:extLst>
              <a:ext uri="{FF2B5EF4-FFF2-40B4-BE49-F238E27FC236}">
                <a16:creationId xmlns:a16="http://schemas.microsoft.com/office/drawing/2014/main" id="{00000000-0008-0000-0D00-00000F8C0000}"/>
              </a:ext>
            </a:extLst>
          </xdr:cNvPr>
          <xdr:cNvSpPr txBox="1">
            <a:spLocks noChangeArrowheads="1"/>
          </xdr:cNvSpPr>
        </xdr:nvSpPr>
        <xdr:spPr bwMode="auto">
          <a:xfrm>
            <a:off x="24" y="151"/>
            <a:ext cx="498" cy="75"/>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Class Revenue, Cost Analysis, and Return on Rate Base</a:t>
            </a:r>
          </a:p>
        </xdr:txBody>
      </xdr:sp>
    </xdr:grpSp>
    <xdr:clientData/>
  </xdr:twoCellAnchor>
  <xdr:twoCellAnchor>
    <xdr:from>
      <xdr:col>0</xdr:col>
      <xdr:colOff>123825</xdr:colOff>
      <xdr:row>6</xdr:row>
      <xdr:rowOff>47625</xdr:rowOff>
    </xdr:from>
    <xdr:to>
      <xdr:col>7</xdr:col>
      <xdr:colOff>790575</xdr:colOff>
      <xdr:row>10</xdr:row>
      <xdr:rowOff>114300</xdr:rowOff>
    </xdr:to>
    <xdr:grpSp>
      <xdr:nvGrpSpPr>
        <xdr:cNvPr id="35845" name="Group 33">
          <a:extLst>
            <a:ext uri="{FF2B5EF4-FFF2-40B4-BE49-F238E27FC236}">
              <a16:creationId xmlns:a16="http://schemas.microsoft.com/office/drawing/2014/main" id="{00000000-0008-0000-0D00-0000058C0000}"/>
            </a:ext>
          </a:extLst>
        </xdr:cNvPr>
        <xdr:cNvGrpSpPr>
          <a:grpSpLocks/>
        </xdr:cNvGrpSpPr>
      </xdr:nvGrpSpPr>
      <xdr:grpSpPr bwMode="auto">
        <a:xfrm>
          <a:off x="123825" y="2686050"/>
          <a:ext cx="8001000" cy="676275"/>
          <a:chOff x="11" y="147"/>
          <a:chExt cx="521" cy="83"/>
        </a:xfrm>
      </xdr:grpSpPr>
      <xdr:sp macro="" textlink="">
        <xdr:nvSpPr>
          <xdr:cNvPr id="35846" name="AutoShape 34">
            <a:extLst>
              <a:ext uri="{FF2B5EF4-FFF2-40B4-BE49-F238E27FC236}">
                <a16:creationId xmlns:a16="http://schemas.microsoft.com/office/drawing/2014/main" id="{00000000-0008-0000-0D00-0000068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 name="Text Box 35">
            <a:extLst>
              <a:ext uri="{FF2B5EF4-FFF2-40B4-BE49-F238E27FC236}">
                <a16:creationId xmlns:a16="http://schemas.microsoft.com/office/drawing/2014/main" id="{00000000-0008-0000-0D00-000007000000}"/>
              </a:ext>
            </a:extLst>
          </xdr:cNvPr>
          <xdr:cNvSpPr txBox="1">
            <a:spLocks noChangeArrowheads="1"/>
          </xdr:cNvSpPr>
        </xdr:nvSpPr>
        <xdr:spPr bwMode="auto">
          <a:xfrm>
            <a:off x="24" y="151"/>
            <a:ext cx="498" cy="76"/>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FF0000"/>
                </a:solidFill>
                <a:latin typeface="Arial"/>
                <a:cs typeface="Arial"/>
              </a:rPr>
              <a:t>Please see the first tab in this workbook for detailed instructions</a:t>
            </a:r>
            <a:endParaRPr lang="en-CA" sz="1000" b="1" i="1" u="none" strike="noStrike" baseline="0">
              <a:solidFill>
                <a:srgbClr val="FF0000"/>
              </a:solidFill>
              <a:latin typeface="Arial"/>
              <a:cs typeface="Arial"/>
            </a:endParaRPr>
          </a:p>
        </xdr:txBody>
      </xdr:sp>
    </xdr:grpSp>
    <xdr:clientData/>
  </xdr:twoCellAnchor>
  <xdr:twoCellAnchor>
    <xdr:from>
      <xdr:col>0</xdr:col>
      <xdr:colOff>0</xdr:colOff>
      <xdr:row>0</xdr:row>
      <xdr:rowOff>0</xdr:rowOff>
    </xdr:from>
    <xdr:to>
      <xdr:col>6</xdr:col>
      <xdr:colOff>732595</xdr:colOff>
      <xdr:row>2</xdr:row>
      <xdr:rowOff>772766</xdr:rowOff>
    </xdr:to>
    <xdr:grpSp>
      <xdr:nvGrpSpPr>
        <xdr:cNvPr id="13" name="Group 12">
          <a:extLst>
            <a:ext uri="{FF2B5EF4-FFF2-40B4-BE49-F238E27FC236}">
              <a16:creationId xmlns:a16="http://schemas.microsoft.com/office/drawing/2014/main" id="{00000000-0008-0000-0D00-00000D000000}"/>
            </a:ext>
          </a:extLst>
        </xdr:cNvPr>
        <xdr:cNvGrpSpPr/>
      </xdr:nvGrpSpPr>
      <xdr:grpSpPr>
        <a:xfrm>
          <a:off x="0" y="0"/>
          <a:ext cx="8124825" cy="1915766"/>
          <a:chOff x="95249" y="1"/>
          <a:chExt cx="8857420" cy="1915766"/>
        </a:xfrm>
      </xdr:grpSpPr>
      <xdr:pic>
        <xdr:nvPicPr>
          <xdr:cNvPr id="14" name="Picture 13">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5" name="Rectangle 14">
            <a:extLst>
              <a:ext uri="{FF2B5EF4-FFF2-40B4-BE49-F238E27FC236}">
                <a16:creationId xmlns:a16="http://schemas.microsoft.com/office/drawing/2014/main" id="{00000000-0008-0000-0D00-00000F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9295DDED-95A4-4CF2-9020-A7584B6EEDE3}"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6" name="Picture 15">
            <a:extLst>
              <a:ext uri="{FF2B5EF4-FFF2-40B4-BE49-F238E27FC236}">
                <a16:creationId xmlns:a16="http://schemas.microsoft.com/office/drawing/2014/main" id="{00000000-0008-0000-0D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7" name="Rectangle 16">
            <a:extLst>
              <a:ext uri="{FF2B5EF4-FFF2-40B4-BE49-F238E27FC236}">
                <a16:creationId xmlns:a16="http://schemas.microsoft.com/office/drawing/2014/main" id="{00000000-0008-0000-0D00-000011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85725</xdr:colOff>
      <xdr:row>6</xdr:row>
      <xdr:rowOff>47625</xdr:rowOff>
    </xdr:from>
    <xdr:to>
      <xdr:col>2</xdr:col>
      <xdr:colOff>590550</xdr:colOff>
      <xdr:row>9</xdr:row>
      <xdr:rowOff>104775</xdr:rowOff>
    </xdr:to>
    <xdr:grpSp>
      <xdr:nvGrpSpPr>
        <xdr:cNvPr id="3077" name="Group 8">
          <a:extLst>
            <a:ext uri="{FF2B5EF4-FFF2-40B4-BE49-F238E27FC236}">
              <a16:creationId xmlns:a16="http://schemas.microsoft.com/office/drawing/2014/main" id="{00000000-0008-0000-0E00-0000050C0000}"/>
            </a:ext>
          </a:extLst>
        </xdr:cNvPr>
        <xdr:cNvGrpSpPr>
          <a:grpSpLocks/>
        </xdr:cNvGrpSpPr>
      </xdr:nvGrpSpPr>
      <xdr:grpSpPr bwMode="auto">
        <a:xfrm>
          <a:off x="85725" y="2647950"/>
          <a:ext cx="4352925" cy="504825"/>
          <a:chOff x="11" y="147"/>
          <a:chExt cx="521" cy="83"/>
        </a:xfrm>
      </xdr:grpSpPr>
      <xdr:sp macro="" textlink="">
        <xdr:nvSpPr>
          <xdr:cNvPr id="3078" name="AutoShape 9">
            <a:extLst>
              <a:ext uri="{FF2B5EF4-FFF2-40B4-BE49-F238E27FC236}">
                <a16:creationId xmlns:a16="http://schemas.microsoft.com/office/drawing/2014/main" id="{00000000-0008-0000-0E00-0000060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082" name="Text Box 10">
            <a:extLst>
              <a:ext uri="{FF2B5EF4-FFF2-40B4-BE49-F238E27FC236}">
                <a16:creationId xmlns:a16="http://schemas.microsoft.com/office/drawing/2014/main" id="{00000000-0008-0000-0E00-00000A0C0000}"/>
              </a:ext>
            </a:extLst>
          </xdr:cNvPr>
          <xdr:cNvSpPr txBox="1">
            <a:spLocks noChangeArrowheads="1"/>
          </xdr:cNvSpPr>
        </xdr:nvSpPr>
        <xdr:spPr bwMode="auto">
          <a:xfrm>
            <a:off x="24" y="152"/>
            <a:ext cx="498"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Output sheet showing minimum and maximum level for Monthly Fixed Charge</a:t>
            </a:r>
          </a:p>
        </xdr:txBody>
      </xdr:sp>
    </xdr:grpSp>
    <xdr:clientData/>
  </xdr:twoCellAnchor>
  <xdr:twoCellAnchor>
    <xdr:from>
      <xdr:col>0</xdr:col>
      <xdr:colOff>0</xdr:colOff>
      <xdr:row>0</xdr:row>
      <xdr:rowOff>0</xdr:rowOff>
    </xdr:from>
    <xdr:to>
      <xdr:col>6</xdr:col>
      <xdr:colOff>818320</xdr:colOff>
      <xdr:row>2</xdr:row>
      <xdr:rowOff>458441</xdr:rowOff>
    </xdr:to>
    <xdr:grpSp>
      <xdr:nvGrpSpPr>
        <xdr:cNvPr id="10" name="Group 9">
          <a:extLst>
            <a:ext uri="{FF2B5EF4-FFF2-40B4-BE49-F238E27FC236}">
              <a16:creationId xmlns:a16="http://schemas.microsoft.com/office/drawing/2014/main" id="{00000000-0008-0000-0E00-00000A000000}"/>
            </a:ext>
          </a:extLst>
        </xdr:cNvPr>
        <xdr:cNvGrpSpPr/>
      </xdr:nvGrpSpPr>
      <xdr:grpSpPr>
        <a:xfrm>
          <a:off x="0" y="0"/>
          <a:ext cx="8039100" cy="1915766"/>
          <a:chOff x="95249" y="1"/>
          <a:chExt cx="8857420" cy="1915766"/>
        </a:xfrm>
      </xdr:grpSpPr>
      <xdr:pic>
        <xdr:nvPicPr>
          <xdr:cNvPr id="11" name="Picture 10">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2" name="Rectangle 11">
            <a:extLst>
              <a:ext uri="{FF2B5EF4-FFF2-40B4-BE49-F238E27FC236}">
                <a16:creationId xmlns:a16="http://schemas.microsoft.com/office/drawing/2014/main" id="{00000000-0008-0000-0E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5E84D0CB-AB1A-4799-A401-EB8A632591F2}"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0E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0E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66675</xdr:colOff>
      <xdr:row>6</xdr:row>
      <xdr:rowOff>38100</xdr:rowOff>
    </xdr:from>
    <xdr:to>
      <xdr:col>1</xdr:col>
      <xdr:colOff>3886200</xdr:colOff>
      <xdr:row>9</xdr:row>
      <xdr:rowOff>200025</xdr:rowOff>
    </xdr:to>
    <xdr:grpSp>
      <xdr:nvGrpSpPr>
        <xdr:cNvPr id="44035" name="Group 6">
          <a:extLst>
            <a:ext uri="{FF2B5EF4-FFF2-40B4-BE49-F238E27FC236}">
              <a16:creationId xmlns:a16="http://schemas.microsoft.com/office/drawing/2014/main" id="{00000000-0008-0000-0F00-000003AC0000}"/>
            </a:ext>
          </a:extLst>
        </xdr:cNvPr>
        <xdr:cNvGrpSpPr>
          <a:grpSpLocks/>
        </xdr:cNvGrpSpPr>
      </xdr:nvGrpSpPr>
      <xdr:grpSpPr bwMode="auto">
        <a:xfrm>
          <a:off x="66675" y="2209800"/>
          <a:ext cx="4019550" cy="762000"/>
          <a:chOff x="11" y="147"/>
          <a:chExt cx="521" cy="83"/>
        </a:xfrm>
      </xdr:grpSpPr>
      <xdr:sp macro="" textlink="">
        <xdr:nvSpPr>
          <xdr:cNvPr id="44036" name="AutoShape 7">
            <a:extLst>
              <a:ext uri="{FF2B5EF4-FFF2-40B4-BE49-F238E27FC236}">
                <a16:creationId xmlns:a16="http://schemas.microsoft.com/office/drawing/2014/main" id="{00000000-0008-0000-0F00-000004A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040" name="Text Box 8">
            <a:extLst>
              <a:ext uri="{FF2B5EF4-FFF2-40B4-BE49-F238E27FC236}">
                <a16:creationId xmlns:a16="http://schemas.microsoft.com/office/drawing/2014/main" id="{00000000-0008-0000-0F00-000008AC0000}"/>
              </a:ext>
            </a:extLst>
          </xdr:cNvPr>
          <xdr:cNvSpPr txBox="1">
            <a:spLocks noChangeArrowheads="1"/>
          </xdr:cNvSpPr>
        </xdr:nvSpPr>
        <xdr:spPr bwMode="auto">
          <a:xfrm>
            <a:off x="25" y="151"/>
            <a:ext cx="500"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Line Transformers Demand Unit Cost for PLCC Adjustment to Customer Related Cost</a:t>
            </a:r>
          </a:p>
          <a:p>
            <a:pPr algn="l" rtl="0">
              <a:defRPr sz="1000"/>
            </a:pPr>
            <a:r>
              <a:rPr lang="en-CA" sz="1200" b="1" i="0" u="none" strike="noStrike" baseline="0">
                <a:solidFill>
                  <a:srgbClr val="FF0000"/>
                </a:solidFill>
                <a:latin typeface="Arial"/>
                <a:cs typeface="Arial"/>
              </a:rPr>
              <a:t>Allocation by rate classification</a:t>
            </a:r>
          </a:p>
        </xdr:txBody>
      </xdr:sp>
    </xdr:grpSp>
    <xdr:clientData/>
  </xdr:twoCellAnchor>
  <xdr:twoCellAnchor>
    <xdr:from>
      <xdr:col>0</xdr:col>
      <xdr:colOff>0</xdr:colOff>
      <xdr:row>0</xdr:row>
      <xdr:rowOff>0</xdr:rowOff>
    </xdr:from>
    <xdr:to>
      <xdr:col>6</xdr:col>
      <xdr:colOff>551620</xdr:colOff>
      <xdr:row>4</xdr:row>
      <xdr:rowOff>86966</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0" y="0"/>
          <a:ext cx="8857420" cy="1915766"/>
          <a:chOff x="95249" y="1"/>
          <a:chExt cx="8857420" cy="1915766"/>
        </a:xfrm>
      </xdr:grpSpPr>
      <xdr:pic>
        <xdr:nvPicPr>
          <xdr:cNvPr id="11" name="Picture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2" name="Rectangle 11">
            <a:extLst>
              <a:ext uri="{FF2B5EF4-FFF2-40B4-BE49-F238E27FC236}">
                <a16:creationId xmlns:a16="http://schemas.microsoft.com/office/drawing/2014/main" id="{00000000-0008-0000-0F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76C7DFDA-45B9-4A0B-BA07-0A396083082E}"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0F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0F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66675</xdr:colOff>
      <xdr:row>6</xdr:row>
      <xdr:rowOff>76200</xdr:rowOff>
    </xdr:from>
    <xdr:to>
      <xdr:col>2</xdr:col>
      <xdr:colOff>695325</xdr:colOff>
      <xdr:row>12</xdr:row>
      <xdr:rowOff>95250</xdr:rowOff>
    </xdr:to>
    <xdr:grpSp>
      <xdr:nvGrpSpPr>
        <xdr:cNvPr id="45059" name="Group 6">
          <a:extLst>
            <a:ext uri="{FF2B5EF4-FFF2-40B4-BE49-F238E27FC236}">
              <a16:creationId xmlns:a16="http://schemas.microsoft.com/office/drawing/2014/main" id="{00000000-0008-0000-1000-000003B00000}"/>
            </a:ext>
          </a:extLst>
        </xdr:cNvPr>
        <xdr:cNvGrpSpPr>
          <a:grpSpLocks/>
        </xdr:cNvGrpSpPr>
      </xdr:nvGrpSpPr>
      <xdr:grpSpPr bwMode="auto">
        <a:xfrm>
          <a:off x="66675" y="2495550"/>
          <a:ext cx="5019675" cy="933450"/>
          <a:chOff x="11" y="147"/>
          <a:chExt cx="521" cy="83"/>
        </a:xfrm>
      </xdr:grpSpPr>
      <xdr:sp macro="" textlink="">
        <xdr:nvSpPr>
          <xdr:cNvPr id="45060" name="AutoShape 7">
            <a:extLst>
              <a:ext uri="{FF2B5EF4-FFF2-40B4-BE49-F238E27FC236}">
                <a16:creationId xmlns:a16="http://schemas.microsoft.com/office/drawing/2014/main" id="{00000000-0008-0000-1000-000004B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5064" name="Text Box 8">
            <a:extLst>
              <a:ext uri="{FF2B5EF4-FFF2-40B4-BE49-F238E27FC236}">
                <a16:creationId xmlns:a16="http://schemas.microsoft.com/office/drawing/2014/main" id="{00000000-0008-0000-1000-000008B00000}"/>
              </a:ext>
            </a:extLst>
          </xdr:cNvPr>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Primary Conductors and Poles Cost Pool Demand Unit Cost for PLCC Adjustment to Customer Related Cost</a:t>
            </a:r>
          </a:p>
          <a:p>
            <a:pPr algn="l" rtl="0">
              <a:defRPr sz="1000"/>
            </a:pPr>
            <a:endParaRPr lang="en-CA" sz="1200" b="1" i="0" u="none" strike="noStrike" baseline="0">
              <a:solidFill>
                <a:srgbClr val="000000"/>
              </a:solidFill>
              <a:latin typeface="Arial"/>
              <a:cs typeface="Arial"/>
            </a:endParaRPr>
          </a:p>
          <a:p>
            <a:pPr algn="l" rtl="0">
              <a:defRPr sz="1000"/>
            </a:pPr>
            <a:r>
              <a:rPr lang="en-CA" sz="1200" b="1" i="0" u="none" strike="noStrike" baseline="0">
                <a:solidFill>
                  <a:srgbClr val="FF0000"/>
                </a:solidFill>
                <a:latin typeface="Arial"/>
                <a:cs typeface="Arial"/>
              </a:rPr>
              <a:t>Allocation by Rate Classification</a:t>
            </a:r>
          </a:p>
        </xdr:txBody>
      </xdr:sp>
    </xdr:grpSp>
    <xdr:clientData/>
  </xdr:twoCellAnchor>
  <xdr:twoCellAnchor>
    <xdr:from>
      <xdr:col>0</xdr:col>
      <xdr:colOff>0</xdr:colOff>
      <xdr:row>0</xdr:row>
      <xdr:rowOff>0</xdr:rowOff>
    </xdr:from>
    <xdr:to>
      <xdr:col>6</xdr:col>
      <xdr:colOff>275395</xdr:colOff>
      <xdr:row>3</xdr:row>
      <xdr:rowOff>67916</xdr:rowOff>
    </xdr:to>
    <xdr:grpSp>
      <xdr:nvGrpSpPr>
        <xdr:cNvPr id="10" name="Group 9">
          <a:extLst>
            <a:ext uri="{FF2B5EF4-FFF2-40B4-BE49-F238E27FC236}">
              <a16:creationId xmlns:a16="http://schemas.microsoft.com/office/drawing/2014/main" id="{00000000-0008-0000-1000-00000A000000}"/>
            </a:ext>
          </a:extLst>
        </xdr:cNvPr>
        <xdr:cNvGrpSpPr/>
      </xdr:nvGrpSpPr>
      <xdr:grpSpPr>
        <a:xfrm>
          <a:off x="0" y="0"/>
          <a:ext cx="8857420" cy="1915766"/>
          <a:chOff x="95249" y="1"/>
          <a:chExt cx="8857420" cy="1915766"/>
        </a:xfrm>
      </xdr:grpSpPr>
      <xdr:pic>
        <xdr:nvPicPr>
          <xdr:cNvPr id="11" name="Picture 10">
            <a:extLst>
              <a:ext uri="{FF2B5EF4-FFF2-40B4-BE49-F238E27FC236}">
                <a16:creationId xmlns:a16="http://schemas.microsoft.com/office/drawing/2014/main" id="{00000000-0008-0000-1000-00000B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2" name="Rectangle 11">
            <a:extLst>
              <a:ext uri="{FF2B5EF4-FFF2-40B4-BE49-F238E27FC236}">
                <a16:creationId xmlns:a16="http://schemas.microsoft.com/office/drawing/2014/main" id="{00000000-0008-0000-10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3B22AFDF-F3A6-4F0A-91C9-6BC8BD2D32D2}"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10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10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28575</xdr:colOff>
      <xdr:row>6</xdr:row>
      <xdr:rowOff>28575</xdr:rowOff>
    </xdr:from>
    <xdr:to>
      <xdr:col>2</xdr:col>
      <xdr:colOff>857250</xdr:colOff>
      <xdr:row>11</xdr:row>
      <xdr:rowOff>104775</xdr:rowOff>
    </xdr:to>
    <xdr:grpSp>
      <xdr:nvGrpSpPr>
        <xdr:cNvPr id="46083" name="Group 6">
          <a:extLst>
            <a:ext uri="{FF2B5EF4-FFF2-40B4-BE49-F238E27FC236}">
              <a16:creationId xmlns:a16="http://schemas.microsoft.com/office/drawing/2014/main" id="{00000000-0008-0000-1100-000003B40000}"/>
            </a:ext>
          </a:extLst>
        </xdr:cNvPr>
        <xdr:cNvGrpSpPr>
          <a:grpSpLocks/>
        </xdr:cNvGrpSpPr>
      </xdr:nvGrpSpPr>
      <xdr:grpSpPr bwMode="auto">
        <a:xfrm>
          <a:off x="28575" y="2286000"/>
          <a:ext cx="5124450" cy="962025"/>
          <a:chOff x="11" y="147"/>
          <a:chExt cx="521" cy="83"/>
        </a:xfrm>
      </xdr:grpSpPr>
      <xdr:sp macro="" textlink="">
        <xdr:nvSpPr>
          <xdr:cNvPr id="46084" name="AutoShape 7">
            <a:extLst>
              <a:ext uri="{FF2B5EF4-FFF2-40B4-BE49-F238E27FC236}">
                <a16:creationId xmlns:a16="http://schemas.microsoft.com/office/drawing/2014/main" id="{00000000-0008-0000-1100-000004B4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6088" name="Text Box 8">
            <a:extLst>
              <a:ext uri="{FF2B5EF4-FFF2-40B4-BE49-F238E27FC236}">
                <a16:creationId xmlns:a16="http://schemas.microsoft.com/office/drawing/2014/main" id="{00000000-0008-0000-1100-000008B40000}"/>
              </a:ext>
            </a:extLst>
          </xdr:cNvPr>
          <xdr:cNvSpPr txBox="1">
            <a:spLocks noChangeArrowheads="1"/>
          </xdr:cNvSpPr>
        </xdr:nvSpPr>
        <xdr:spPr bwMode="auto">
          <a:xfrm>
            <a:off x="24" y="151"/>
            <a:ext cx="506"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Secondary Conductors and Poles Cost Pool Demand Unit Cost for PLCC Adjustment to Customer Related Cost</a:t>
            </a:r>
          </a:p>
          <a:p>
            <a:pPr algn="l" rtl="0">
              <a:defRPr sz="1000"/>
            </a:pPr>
            <a:endParaRPr lang="en-CA" sz="1200" b="1" i="0" u="none" strike="noStrike" baseline="0">
              <a:solidFill>
                <a:srgbClr val="FF0000"/>
              </a:solidFill>
              <a:latin typeface="Arial"/>
              <a:cs typeface="Arial"/>
            </a:endParaRPr>
          </a:p>
          <a:p>
            <a:pPr algn="l" rtl="0">
              <a:defRPr sz="1000"/>
            </a:pPr>
            <a:r>
              <a:rPr lang="en-CA" sz="1200" b="1" i="0" u="none" strike="noStrike" baseline="0">
                <a:solidFill>
                  <a:srgbClr val="FF0000"/>
                </a:solidFill>
                <a:latin typeface="Arial"/>
                <a:cs typeface="Arial"/>
              </a:rPr>
              <a:t>Allocation by Rate Classification</a:t>
            </a:r>
          </a:p>
        </xdr:txBody>
      </xdr:sp>
    </xdr:grpSp>
    <xdr:clientData/>
  </xdr:twoCellAnchor>
  <xdr:twoCellAnchor>
    <xdr:from>
      <xdr:col>0</xdr:col>
      <xdr:colOff>0</xdr:colOff>
      <xdr:row>0</xdr:row>
      <xdr:rowOff>0</xdr:rowOff>
    </xdr:from>
    <xdr:to>
      <xdr:col>6</xdr:col>
      <xdr:colOff>370645</xdr:colOff>
      <xdr:row>4</xdr:row>
      <xdr:rowOff>1241</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0" y="0"/>
          <a:ext cx="8857420" cy="1915766"/>
          <a:chOff x="95249" y="1"/>
          <a:chExt cx="8857420" cy="1915766"/>
        </a:xfrm>
      </xdr:grpSpPr>
      <xdr:pic>
        <xdr:nvPicPr>
          <xdr:cNvPr id="11" name="Picture 10">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2" name="Rectangle 11">
            <a:extLst>
              <a:ext uri="{FF2B5EF4-FFF2-40B4-BE49-F238E27FC236}">
                <a16:creationId xmlns:a16="http://schemas.microsoft.com/office/drawing/2014/main" id="{00000000-0008-0000-11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629AACDA-EBF0-473D-8205-1B5530A33F29}"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11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637345</xdr:colOff>
      <xdr:row>2</xdr:row>
      <xdr:rowOff>315566</xdr:rowOff>
    </xdr:to>
    <xdr:pic>
      <xdr:nvPicPr>
        <xdr:cNvPr id="8" name="Picture 7">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397981</xdr:colOff>
      <xdr:row>0</xdr:row>
      <xdr:rowOff>1267240</xdr:rowOff>
    </xdr:to>
    <xdr:sp macro="" textlink="Instructions!K1">
      <xdr:nvSpPr>
        <xdr:cNvPr id="9" name="Rectangle 8">
          <a:extLst>
            <a:ext uri="{FF2B5EF4-FFF2-40B4-BE49-F238E27FC236}">
              <a16:creationId xmlns:a16="http://schemas.microsoft.com/office/drawing/2014/main" id="{00000000-0008-0000-1200-000009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2E0FB813-BA96-4A54-A4A2-E2415BD2237F}"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309356</xdr:colOff>
      <xdr:row>0</xdr:row>
      <xdr:rowOff>585670</xdr:rowOff>
    </xdr:to>
    <xdr:pic>
      <xdr:nvPicPr>
        <xdr:cNvPr id="10" name="Picture 9">
          <a:extLst>
            <a:ext uri="{FF2B5EF4-FFF2-40B4-BE49-F238E27FC236}">
              <a16:creationId xmlns:a16="http://schemas.microsoft.com/office/drawing/2014/main" id="{00000000-0008-0000-12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260621</xdr:colOff>
      <xdr:row>0</xdr:row>
      <xdr:rowOff>177271</xdr:rowOff>
    </xdr:from>
    <xdr:to>
      <xdr:col>1</xdr:col>
      <xdr:colOff>2843835</xdr:colOff>
      <xdr:row>0</xdr:row>
      <xdr:rowOff>513521</xdr:rowOff>
    </xdr:to>
    <xdr:sp macro="" textlink="">
      <xdr:nvSpPr>
        <xdr:cNvPr id="11" name="Rectangle 10">
          <a:extLst>
            <a:ext uri="{FF2B5EF4-FFF2-40B4-BE49-F238E27FC236}">
              <a16:creationId xmlns:a16="http://schemas.microsoft.com/office/drawing/2014/main" id="{00000000-0008-0000-1200-00000B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76</xdr:row>
      <xdr:rowOff>0</xdr:rowOff>
    </xdr:from>
    <xdr:to>
      <xdr:col>3</xdr:col>
      <xdr:colOff>0</xdr:colOff>
      <xdr:row>76</xdr:row>
      <xdr:rowOff>0</xdr:rowOff>
    </xdr:to>
    <xdr:sp macro="" textlink="">
      <xdr:nvSpPr>
        <xdr:cNvPr id="5127" name="Rectangle 7">
          <a:extLst>
            <a:ext uri="{FF2B5EF4-FFF2-40B4-BE49-F238E27FC236}">
              <a16:creationId xmlns:a16="http://schemas.microsoft.com/office/drawing/2014/main" id="{00000000-0008-0000-0100-000007140000}"/>
            </a:ext>
          </a:extLst>
        </xdr:cNvPr>
        <xdr:cNvSpPr>
          <a:spLocks noChangeArrowheads="1"/>
        </xdr:cNvSpPr>
      </xdr:nvSpPr>
      <xdr:spPr bwMode="auto">
        <a:xfrm>
          <a:off x="4267200" y="15144750"/>
          <a:ext cx="0" cy="0"/>
        </a:xfrm>
        <a:prstGeom prst="rect">
          <a:avLst/>
        </a:prstGeom>
        <a:solidFill>
          <a:srgbClr val="FFCC99"/>
        </a:solidFill>
        <a:ln w="28575" algn="ctr">
          <a:solidFill>
            <a:srgbClr val="000000"/>
          </a:solidFill>
          <a:miter lim="800000"/>
          <a:headEnd/>
          <a:tailEnd/>
        </a:ln>
        <a:effectLst/>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OEB Defaults</a:t>
          </a:r>
        </a:p>
      </xdr:txBody>
    </xdr:sp>
    <xdr:clientData/>
  </xdr:twoCellAnchor>
  <xdr:twoCellAnchor>
    <xdr:from>
      <xdr:col>3</xdr:col>
      <xdr:colOff>0</xdr:colOff>
      <xdr:row>76</xdr:row>
      <xdr:rowOff>0</xdr:rowOff>
    </xdr:from>
    <xdr:to>
      <xdr:col>3</xdr:col>
      <xdr:colOff>0</xdr:colOff>
      <xdr:row>76</xdr:row>
      <xdr:rowOff>0</xdr:rowOff>
    </xdr:to>
    <xdr:sp macro="" textlink="">
      <xdr:nvSpPr>
        <xdr:cNvPr id="5129" name="Rectangle 9">
          <a:extLst>
            <a:ext uri="{FF2B5EF4-FFF2-40B4-BE49-F238E27FC236}">
              <a16:creationId xmlns:a16="http://schemas.microsoft.com/office/drawing/2014/main" id="{00000000-0008-0000-0100-000009140000}"/>
            </a:ext>
          </a:extLst>
        </xdr:cNvPr>
        <xdr:cNvSpPr>
          <a:spLocks noChangeArrowheads="1"/>
        </xdr:cNvSpPr>
      </xdr:nvSpPr>
      <xdr:spPr bwMode="auto">
        <a:xfrm>
          <a:off x="4267200" y="15144750"/>
          <a:ext cx="0" cy="0"/>
        </a:xfrm>
        <a:prstGeom prst="rect">
          <a:avLst/>
        </a:prstGeom>
        <a:solidFill>
          <a:srgbClr val="C0C0C0"/>
        </a:solidFill>
        <a:ln w="28575" algn="ctr">
          <a:solidFill>
            <a:srgbClr val="000000"/>
          </a:solidFill>
          <a:miter lim="800000"/>
          <a:headEnd/>
          <a:tailEnd/>
        </a:ln>
        <a:effectLst/>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Load Shapes</a:t>
          </a:r>
        </a:p>
      </xdr:txBody>
    </xdr:sp>
    <xdr:clientData/>
  </xdr:twoCellAnchor>
  <xdr:twoCellAnchor>
    <xdr:from>
      <xdr:col>3</xdr:col>
      <xdr:colOff>0</xdr:colOff>
      <xdr:row>76</xdr:row>
      <xdr:rowOff>0</xdr:rowOff>
    </xdr:from>
    <xdr:to>
      <xdr:col>3</xdr:col>
      <xdr:colOff>0</xdr:colOff>
      <xdr:row>76</xdr:row>
      <xdr:rowOff>0</xdr:rowOff>
    </xdr:to>
    <xdr:cxnSp macro="">
      <xdr:nvCxnSpPr>
        <xdr:cNvPr id="5315" name="AutoShape 27">
          <a:extLst>
            <a:ext uri="{FF2B5EF4-FFF2-40B4-BE49-F238E27FC236}">
              <a16:creationId xmlns:a16="http://schemas.microsoft.com/office/drawing/2014/main" id="{00000000-0008-0000-0100-0000C3140000}"/>
            </a:ext>
          </a:extLst>
        </xdr:cNvPr>
        <xdr:cNvCxnSpPr>
          <a:cxnSpLocks noChangeShapeType="1"/>
        </xdr:cNvCxnSpPr>
      </xdr:nvCxnSpPr>
      <xdr:spPr bwMode="auto">
        <a:xfrm rot="5400000">
          <a:off x="4267200" y="14916150"/>
          <a:ext cx="0" cy="0"/>
        </a:xfrm>
        <a:prstGeom prst="straightConnector1">
          <a:avLst/>
        </a:prstGeom>
        <a:noFill/>
        <a:ln w="25400">
          <a:solidFill>
            <a:srgbClr val="80808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xdr:col>
      <xdr:colOff>0</xdr:colOff>
      <xdr:row>76</xdr:row>
      <xdr:rowOff>0</xdr:rowOff>
    </xdr:from>
    <xdr:to>
      <xdr:col>3</xdr:col>
      <xdr:colOff>0</xdr:colOff>
      <xdr:row>76</xdr:row>
      <xdr:rowOff>0</xdr:rowOff>
    </xdr:to>
    <xdr:cxnSp macro="">
      <xdr:nvCxnSpPr>
        <xdr:cNvPr id="5316" name="AutoShape 30">
          <a:extLst>
            <a:ext uri="{FF2B5EF4-FFF2-40B4-BE49-F238E27FC236}">
              <a16:creationId xmlns:a16="http://schemas.microsoft.com/office/drawing/2014/main" id="{00000000-0008-0000-0100-0000C4140000}"/>
            </a:ext>
          </a:extLst>
        </xdr:cNvPr>
        <xdr:cNvCxnSpPr>
          <a:cxnSpLocks noChangeShapeType="1"/>
        </xdr:cNvCxnSpPr>
      </xdr:nvCxnSpPr>
      <xdr:spPr bwMode="auto">
        <a:xfrm rot="16200000" flipH="1">
          <a:off x="4267200" y="14916150"/>
          <a:ext cx="0" cy="0"/>
        </a:xfrm>
        <a:prstGeom prst="bentConnector3">
          <a:avLst>
            <a:gd name="adj1" fmla="val 49426"/>
          </a:avLst>
        </a:prstGeom>
        <a:noFill/>
        <a:ln w="25400">
          <a:solidFill>
            <a:srgbClr val="80808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2</xdr:col>
      <xdr:colOff>790575</xdr:colOff>
      <xdr:row>71</xdr:row>
      <xdr:rowOff>0</xdr:rowOff>
    </xdr:from>
    <xdr:to>
      <xdr:col>2</xdr:col>
      <xdr:colOff>790575</xdr:colOff>
      <xdr:row>71</xdr:row>
      <xdr:rowOff>0</xdr:rowOff>
    </xdr:to>
    <xdr:cxnSp macro="">
      <xdr:nvCxnSpPr>
        <xdr:cNvPr id="5317" name="AutoShape 31">
          <a:extLst>
            <a:ext uri="{FF2B5EF4-FFF2-40B4-BE49-F238E27FC236}">
              <a16:creationId xmlns:a16="http://schemas.microsoft.com/office/drawing/2014/main" id="{00000000-0008-0000-0100-0000C5140000}"/>
            </a:ext>
          </a:extLst>
        </xdr:cNvPr>
        <xdr:cNvCxnSpPr>
          <a:cxnSpLocks noChangeShapeType="1"/>
        </xdr:cNvCxnSpPr>
      </xdr:nvCxnSpPr>
      <xdr:spPr bwMode="auto">
        <a:xfrm rot="5400000">
          <a:off x="3048000" y="14201775"/>
          <a:ext cx="0" cy="0"/>
        </a:xfrm>
        <a:prstGeom prst="straightConnector1">
          <a:avLst/>
        </a:prstGeom>
        <a:noFill/>
        <a:ln w="25400">
          <a:solidFill>
            <a:srgbClr val="80808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xdr:col>
      <xdr:colOff>0</xdr:colOff>
      <xdr:row>76</xdr:row>
      <xdr:rowOff>0</xdr:rowOff>
    </xdr:from>
    <xdr:to>
      <xdr:col>3</xdr:col>
      <xdr:colOff>0</xdr:colOff>
      <xdr:row>76</xdr:row>
      <xdr:rowOff>0</xdr:rowOff>
    </xdr:to>
    <xdr:cxnSp macro="">
      <xdr:nvCxnSpPr>
        <xdr:cNvPr id="5318" name="AutoShape 47">
          <a:extLst>
            <a:ext uri="{FF2B5EF4-FFF2-40B4-BE49-F238E27FC236}">
              <a16:creationId xmlns:a16="http://schemas.microsoft.com/office/drawing/2014/main" id="{00000000-0008-0000-0100-0000C6140000}"/>
            </a:ext>
          </a:extLst>
        </xdr:cNvPr>
        <xdr:cNvCxnSpPr>
          <a:cxnSpLocks noChangeShapeType="1"/>
        </xdr:cNvCxnSpPr>
      </xdr:nvCxnSpPr>
      <xdr:spPr bwMode="auto">
        <a:xfrm rot="5400000">
          <a:off x="4267200" y="14916150"/>
          <a:ext cx="0" cy="0"/>
        </a:xfrm>
        <a:prstGeom prst="bentConnector3">
          <a:avLst>
            <a:gd name="adj1" fmla="val 50000"/>
          </a:avLst>
        </a:prstGeom>
        <a:noFill/>
        <a:ln w="25400">
          <a:solidFill>
            <a:srgbClr val="80808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3</xdr:col>
      <xdr:colOff>0</xdr:colOff>
      <xdr:row>76</xdr:row>
      <xdr:rowOff>0</xdr:rowOff>
    </xdr:from>
    <xdr:to>
      <xdr:col>3</xdr:col>
      <xdr:colOff>0</xdr:colOff>
      <xdr:row>76</xdr:row>
      <xdr:rowOff>0</xdr:rowOff>
    </xdr:to>
    <xdr:sp macro="" textlink="">
      <xdr:nvSpPr>
        <xdr:cNvPr id="5182" name="Rectangle 62">
          <a:hlinkClick xmlns:r="http://schemas.openxmlformats.org/officeDocument/2006/relationships" r:id="rId1"/>
          <a:extLst>
            <a:ext uri="{FF2B5EF4-FFF2-40B4-BE49-F238E27FC236}">
              <a16:creationId xmlns:a16="http://schemas.microsoft.com/office/drawing/2014/main" id="{00000000-0008-0000-0100-00003E140000}"/>
            </a:ext>
          </a:extLst>
        </xdr:cNvPr>
        <xdr:cNvSpPr>
          <a:spLocks noChangeArrowheads="1"/>
        </xdr:cNvSpPr>
      </xdr:nvSpPr>
      <xdr:spPr bwMode="auto">
        <a:xfrm>
          <a:off x="4267200" y="15144750"/>
          <a:ext cx="0" cy="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E3</a:t>
          </a:r>
        </a:p>
        <a:p>
          <a:pPr algn="l" rtl="0">
            <a:defRPr sz="1000"/>
          </a:pPr>
          <a:r>
            <a:rPr lang="en-CA" sz="1000" b="1" i="0" u="none" strike="noStrike" baseline="0">
              <a:solidFill>
                <a:srgbClr val="000000"/>
              </a:solidFill>
              <a:latin typeface="Arial"/>
              <a:cs typeface="Arial"/>
            </a:rPr>
            <a:t>PLCC</a:t>
          </a:r>
        </a:p>
      </xdr:txBody>
    </xdr:sp>
    <xdr:clientData/>
  </xdr:twoCellAnchor>
  <xdr:twoCellAnchor>
    <xdr:from>
      <xdr:col>0</xdr:col>
      <xdr:colOff>466725</xdr:colOff>
      <xdr:row>120</xdr:row>
      <xdr:rowOff>0</xdr:rowOff>
    </xdr:from>
    <xdr:to>
      <xdr:col>3</xdr:col>
      <xdr:colOff>285750</xdr:colOff>
      <xdr:row>125</xdr:row>
      <xdr:rowOff>66675</xdr:rowOff>
    </xdr:to>
    <xdr:sp macro="" textlink="">
      <xdr:nvSpPr>
        <xdr:cNvPr id="2" name="AutoShape 198">
          <a:extLst>
            <a:ext uri="{FF2B5EF4-FFF2-40B4-BE49-F238E27FC236}">
              <a16:creationId xmlns:a16="http://schemas.microsoft.com/office/drawing/2014/main" id="{00000000-0008-0000-0100-000002000000}"/>
            </a:ext>
          </a:extLst>
        </xdr:cNvPr>
        <xdr:cNvSpPr>
          <a:spLocks noChangeArrowheads="1"/>
        </xdr:cNvSpPr>
      </xdr:nvSpPr>
      <xdr:spPr bwMode="auto">
        <a:xfrm>
          <a:off x="466725" y="21431250"/>
          <a:ext cx="4086225" cy="781050"/>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clientData/>
  </xdr:twoCellAnchor>
  <xdr:twoCellAnchor>
    <xdr:from>
      <xdr:col>0</xdr:col>
      <xdr:colOff>647700</xdr:colOff>
      <xdr:row>129</xdr:row>
      <xdr:rowOff>76200</xdr:rowOff>
    </xdr:from>
    <xdr:to>
      <xdr:col>3</xdr:col>
      <xdr:colOff>333375</xdr:colOff>
      <xdr:row>135</xdr:row>
      <xdr:rowOff>47625</xdr:rowOff>
    </xdr:to>
    <xdr:sp macro="" textlink="">
      <xdr:nvSpPr>
        <xdr:cNvPr id="5319" name="AutoShape 199">
          <a:extLst>
            <a:ext uri="{FF2B5EF4-FFF2-40B4-BE49-F238E27FC236}">
              <a16:creationId xmlns:a16="http://schemas.microsoft.com/office/drawing/2014/main" id="{00000000-0008-0000-0100-0000C7140000}"/>
            </a:ext>
          </a:extLst>
        </xdr:cNvPr>
        <xdr:cNvSpPr>
          <a:spLocks noChangeArrowheads="1"/>
        </xdr:cNvSpPr>
      </xdr:nvSpPr>
      <xdr:spPr bwMode="auto">
        <a:xfrm>
          <a:off x="647700" y="22793325"/>
          <a:ext cx="3952875" cy="828675"/>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clientData/>
  </xdr:twoCellAnchor>
  <xdr:oneCellAnchor>
    <xdr:from>
      <xdr:col>0</xdr:col>
      <xdr:colOff>361950</xdr:colOff>
      <xdr:row>72</xdr:row>
      <xdr:rowOff>28575</xdr:rowOff>
    </xdr:from>
    <xdr:ext cx="1422121" cy="302390"/>
    <xdr:sp macro="" textlink="">
      <xdr:nvSpPr>
        <xdr:cNvPr id="3" name="Text Box 200">
          <a:extLst>
            <a:ext uri="{FF2B5EF4-FFF2-40B4-BE49-F238E27FC236}">
              <a16:creationId xmlns:a16="http://schemas.microsoft.com/office/drawing/2014/main" id="{00000000-0008-0000-0100-000003000000}"/>
            </a:ext>
          </a:extLst>
        </xdr:cNvPr>
        <xdr:cNvSpPr txBox="1">
          <a:spLocks noChangeArrowheads="1"/>
        </xdr:cNvSpPr>
      </xdr:nvSpPr>
      <xdr:spPr bwMode="auto">
        <a:xfrm>
          <a:off x="361950" y="14373225"/>
          <a:ext cx="1422121"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1. GENERAL</a:t>
          </a:r>
        </a:p>
      </xdr:txBody>
    </xdr:sp>
    <xdr:clientData/>
  </xdr:oneCellAnchor>
  <xdr:oneCellAnchor>
    <xdr:from>
      <xdr:col>0</xdr:col>
      <xdr:colOff>409575</xdr:colOff>
      <xdr:row>79</xdr:row>
      <xdr:rowOff>114300</xdr:rowOff>
    </xdr:from>
    <xdr:ext cx="3166829" cy="302390"/>
    <xdr:sp macro="" textlink="">
      <xdr:nvSpPr>
        <xdr:cNvPr id="4" name="Text Box 201">
          <a:extLst>
            <a:ext uri="{FF2B5EF4-FFF2-40B4-BE49-F238E27FC236}">
              <a16:creationId xmlns:a16="http://schemas.microsoft.com/office/drawing/2014/main" id="{00000000-0008-0000-0100-000004000000}"/>
            </a:ext>
          </a:extLst>
        </xdr:cNvPr>
        <xdr:cNvSpPr txBox="1">
          <a:spLocks noChangeArrowheads="1"/>
        </xdr:cNvSpPr>
      </xdr:nvSpPr>
      <xdr:spPr bwMode="auto">
        <a:xfrm>
          <a:off x="409575" y="15459075"/>
          <a:ext cx="3166829"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2. LDC INPUT - Rate Classes</a:t>
          </a:r>
        </a:p>
      </xdr:txBody>
    </xdr:sp>
    <xdr:clientData/>
  </xdr:oneCellAnchor>
  <xdr:oneCellAnchor>
    <xdr:from>
      <xdr:col>0</xdr:col>
      <xdr:colOff>409575</xdr:colOff>
      <xdr:row>88</xdr:row>
      <xdr:rowOff>28575</xdr:rowOff>
    </xdr:from>
    <xdr:ext cx="3294620" cy="302390"/>
    <xdr:sp macro="" textlink="">
      <xdr:nvSpPr>
        <xdr:cNvPr id="5" name="Text Box 202">
          <a:extLst>
            <a:ext uri="{FF2B5EF4-FFF2-40B4-BE49-F238E27FC236}">
              <a16:creationId xmlns:a16="http://schemas.microsoft.com/office/drawing/2014/main" id="{00000000-0008-0000-0100-000005000000}"/>
            </a:ext>
          </a:extLst>
        </xdr:cNvPr>
        <xdr:cNvSpPr txBox="1">
          <a:spLocks noChangeArrowheads="1"/>
        </xdr:cNvSpPr>
      </xdr:nvSpPr>
      <xdr:spPr bwMode="auto">
        <a:xfrm>
          <a:off x="409575" y="16659225"/>
          <a:ext cx="3294620"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3. LDC INPUT - Financial Data</a:t>
          </a:r>
        </a:p>
      </xdr:txBody>
    </xdr:sp>
    <xdr:clientData/>
  </xdr:oneCellAnchor>
  <xdr:twoCellAnchor>
    <xdr:from>
      <xdr:col>0</xdr:col>
      <xdr:colOff>600075</xdr:colOff>
      <xdr:row>75</xdr:row>
      <xdr:rowOff>0</xdr:rowOff>
    </xdr:from>
    <xdr:to>
      <xdr:col>2</xdr:col>
      <xdr:colOff>47625</xdr:colOff>
      <xdr:row>79</xdr:row>
      <xdr:rowOff>9525</xdr:rowOff>
    </xdr:to>
    <xdr:sp macro="" textlink="">
      <xdr:nvSpPr>
        <xdr:cNvPr id="6" name="Rectangle 203">
          <a:extLst>
            <a:ext uri="{FF2B5EF4-FFF2-40B4-BE49-F238E27FC236}">
              <a16:creationId xmlns:a16="http://schemas.microsoft.com/office/drawing/2014/main" id="{00000000-0008-0000-0100-000006000000}"/>
            </a:ext>
          </a:extLst>
        </xdr:cNvPr>
        <xdr:cNvSpPr>
          <a:spLocks noChangeArrowheads="1"/>
        </xdr:cNvSpPr>
      </xdr:nvSpPr>
      <xdr:spPr bwMode="auto">
        <a:xfrm>
          <a:off x="600075" y="15001875"/>
          <a:ext cx="1704975" cy="581025"/>
        </a:xfrm>
        <a:prstGeom prst="rect">
          <a:avLst/>
        </a:prstGeom>
        <a:solidFill>
          <a:srgbClr val="FFFF99"/>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I1</a:t>
          </a:r>
        </a:p>
        <a:p>
          <a:pPr algn="l" rtl="0">
            <a:defRPr sz="1000"/>
          </a:pPr>
          <a:r>
            <a:rPr lang="en-CA" sz="1000" b="1" i="0" u="none" strike="noStrike" baseline="0">
              <a:solidFill>
                <a:srgbClr val="000000"/>
              </a:solidFill>
              <a:latin typeface="Arial"/>
              <a:cs typeface="Arial"/>
            </a:rPr>
            <a:t>General</a:t>
          </a:r>
        </a:p>
      </xdr:txBody>
    </xdr:sp>
    <xdr:clientData/>
  </xdr:twoCellAnchor>
  <xdr:twoCellAnchor>
    <xdr:from>
      <xdr:col>0</xdr:col>
      <xdr:colOff>609600</xdr:colOff>
      <xdr:row>82</xdr:row>
      <xdr:rowOff>114300</xdr:rowOff>
    </xdr:from>
    <xdr:to>
      <xdr:col>2</xdr:col>
      <xdr:colOff>57150</xdr:colOff>
      <xdr:row>86</xdr:row>
      <xdr:rowOff>123825</xdr:rowOff>
    </xdr:to>
    <xdr:sp macro="" textlink="">
      <xdr:nvSpPr>
        <xdr:cNvPr id="5324" name="Rectangle 204">
          <a:hlinkClick xmlns:r="http://schemas.openxmlformats.org/officeDocument/2006/relationships" r:id="rId2"/>
          <a:extLst>
            <a:ext uri="{FF2B5EF4-FFF2-40B4-BE49-F238E27FC236}">
              <a16:creationId xmlns:a16="http://schemas.microsoft.com/office/drawing/2014/main" id="{00000000-0008-0000-0100-0000CC140000}"/>
            </a:ext>
          </a:extLst>
        </xdr:cNvPr>
        <xdr:cNvSpPr>
          <a:spLocks noChangeArrowheads="1"/>
        </xdr:cNvSpPr>
      </xdr:nvSpPr>
      <xdr:spPr bwMode="auto">
        <a:xfrm>
          <a:off x="609600" y="16116300"/>
          <a:ext cx="1704975" cy="581025"/>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I2</a:t>
          </a:r>
        </a:p>
        <a:p>
          <a:pPr algn="l" rtl="0">
            <a:defRPr sz="1000"/>
          </a:pPr>
          <a:r>
            <a:rPr lang="en-CA" sz="1000" b="1" i="0" u="none" strike="noStrike" baseline="0">
              <a:solidFill>
                <a:srgbClr val="000000"/>
              </a:solidFill>
              <a:latin typeface="Arial"/>
              <a:cs typeface="Arial"/>
            </a:rPr>
            <a:t>Rate Classes</a:t>
          </a:r>
        </a:p>
        <a:p>
          <a:pPr algn="l" rtl="0">
            <a:defRPr sz="1000"/>
          </a:pPr>
          <a:r>
            <a:rPr lang="en-CA" sz="1000" b="1" i="0" u="none" strike="noStrike" baseline="0">
              <a:solidFill>
                <a:srgbClr val="000000"/>
              </a:solidFill>
              <a:latin typeface="Arial"/>
              <a:cs typeface="Arial"/>
            </a:rPr>
            <a:t>Declaration</a:t>
          </a:r>
        </a:p>
      </xdr:txBody>
    </xdr:sp>
    <xdr:clientData/>
  </xdr:twoCellAnchor>
  <xdr:twoCellAnchor>
    <xdr:from>
      <xdr:col>0</xdr:col>
      <xdr:colOff>552450</xdr:colOff>
      <xdr:row>111</xdr:row>
      <xdr:rowOff>114300</xdr:rowOff>
    </xdr:from>
    <xdr:to>
      <xdr:col>2</xdr:col>
      <xdr:colOff>323850</xdr:colOff>
      <xdr:row>115</xdr:row>
      <xdr:rowOff>114300</xdr:rowOff>
    </xdr:to>
    <xdr:sp macro="" textlink="">
      <xdr:nvSpPr>
        <xdr:cNvPr id="5326" name="Rectangle 206">
          <a:hlinkClick xmlns:r="http://schemas.openxmlformats.org/officeDocument/2006/relationships" r:id="rId3"/>
          <a:extLst>
            <a:ext uri="{FF2B5EF4-FFF2-40B4-BE49-F238E27FC236}">
              <a16:creationId xmlns:a16="http://schemas.microsoft.com/office/drawing/2014/main" id="{00000000-0008-0000-0100-0000CE140000}"/>
            </a:ext>
          </a:extLst>
        </xdr:cNvPr>
        <xdr:cNvSpPr>
          <a:spLocks noChangeArrowheads="1"/>
        </xdr:cNvSpPr>
      </xdr:nvSpPr>
      <xdr:spPr bwMode="auto">
        <a:xfrm>
          <a:off x="552450" y="20259675"/>
          <a:ext cx="2028825"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E1</a:t>
          </a:r>
        </a:p>
        <a:p>
          <a:pPr algn="l" rtl="0">
            <a:defRPr sz="1000"/>
          </a:pPr>
          <a:r>
            <a:rPr lang="en-CA" sz="1000" b="1" i="0" u="none" strike="noStrike" baseline="0">
              <a:solidFill>
                <a:srgbClr val="000000"/>
              </a:solidFill>
              <a:latin typeface="Arial"/>
              <a:cs typeface="Arial"/>
            </a:rPr>
            <a:t>Categorization</a:t>
          </a:r>
        </a:p>
      </xdr:txBody>
    </xdr:sp>
    <xdr:clientData/>
  </xdr:twoCellAnchor>
  <xdr:twoCellAnchor>
    <xdr:from>
      <xdr:col>5</xdr:col>
      <xdr:colOff>466725</xdr:colOff>
      <xdr:row>88</xdr:row>
      <xdr:rowOff>76200</xdr:rowOff>
    </xdr:from>
    <xdr:to>
      <xdr:col>6</xdr:col>
      <xdr:colOff>428625</xdr:colOff>
      <xdr:row>92</xdr:row>
      <xdr:rowOff>47625</xdr:rowOff>
    </xdr:to>
    <xdr:sp macro="" textlink="">
      <xdr:nvSpPr>
        <xdr:cNvPr id="5327" name="Rectangle 207">
          <a:extLst>
            <a:ext uri="{FF2B5EF4-FFF2-40B4-BE49-F238E27FC236}">
              <a16:creationId xmlns:a16="http://schemas.microsoft.com/office/drawing/2014/main" id="{00000000-0008-0000-0100-0000CF140000}"/>
            </a:ext>
          </a:extLst>
        </xdr:cNvPr>
        <xdr:cNvSpPr>
          <a:spLocks noChangeArrowheads="1"/>
        </xdr:cNvSpPr>
      </xdr:nvSpPr>
      <xdr:spPr bwMode="auto">
        <a:xfrm>
          <a:off x="7277100" y="16935450"/>
          <a:ext cx="752475" cy="542925"/>
        </a:xfrm>
        <a:prstGeom prst="rect">
          <a:avLst/>
        </a:prstGeom>
        <a:solidFill>
          <a:srgbClr val="C0C0C0"/>
        </a:solidFill>
        <a:ln w="28575" algn="ctr">
          <a:solidFill>
            <a:srgbClr val="000000"/>
          </a:solidFill>
          <a:miter lim="800000"/>
          <a:headEnd/>
          <a:tailEnd/>
        </a:ln>
        <a:effectLst/>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Load Shapes</a:t>
          </a:r>
        </a:p>
      </xdr:txBody>
    </xdr:sp>
    <xdr:clientData/>
  </xdr:twoCellAnchor>
  <xdr:twoCellAnchor>
    <xdr:from>
      <xdr:col>0</xdr:col>
      <xdr:colOff>533400</xdr:colOff>
      <xdr:row>90</xdr:row>
      <xdr:rowOff>19050</xdr:rowOff>
    </xdr:from>
    <xdr:to>
      <xdr:col>4</xdr:col>
      <xdr:colOff>266700</xdr:colOff>
      <xdr:row>95</xdr:row>
      <xdr:rowOff>133350</xdr:rowOff>
    </xdr:to>
    <xdr:grpSp>
      <xdr:nvGrpSpPr>
        <xdr:cNvPr id="5333" name="Group 208">
          <a:extLst>
            <a:ext uri="{FF2B5EF4-FFF2-40B4-BE49-F238E27FC236}">
              <a16:creationId xmlns:a16="http://schemas.microsoft.com/office/drawing/2014/main" id="{00000000-0008-0000-0100-0000D5140000}"/>
            </a:ext>
          </a:extLst>
        </xdr:cNvPr>
        <xdr:cNvGrpSpPr>
          <a:grpSpLocks/>
        </xdr:cNvGrpSpPr>
      </xdr:nvGrpSpPr>
      <xdr:grpSpPr bwMode="auto">
        <a:xfrm>
          <a:off x="533400" y="18468975"/>
          <a:ext cx="5267325" cy="828675"/>
          <a:chOff x="44" y="1315"/>
          <a:chExt cx="346" cy="87"/>
        </a:xfrm>
      </xdr:grpSpPr>
      <xdr:sp macro="" textlink="">
        <xdr:nvSpPr>
          <xdr:cNvPr id="5329" name="AutoShape 209">
            <a:extLst>
              <a:ext uri="{FF2B5EF4-FFF2-40B4-BE49-F238E27FC236}">
                <a16:creationId xmlns:a16="http://schemas.microsoft.com/office/drawing/2014/main" id="{00000000-0008-0000-0100-0000D1140000}"/>
              </a:ext>
            </a:extLst>
          </xdr:cNvPr>
          <xdr:cNvSpPr>
            <a:spLocks noChangeArrowheads="1"/>
          </xdr:cNvSpPr>
        </xdr:nvSpPr>
        <xdr:spPr bwMode="auto">
          <a:xfrm>
            <a:off x="44" y="1315"/>
            <a:ext cx="346" cy="87"/>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sp macro="" textlink="">
        <xdr:nvSpPr>
          <xdr:cNvPr id="5330" name="Rectangle 210">
            <a:hlinkClick xmlns:r="http://schemas.openxmlformats.org/officeDocument/2006/relationships" r:id="rId4"/>
            <a:extLst>
              <a:ext uri="{FF2B5EF4-FFF2-40B4-BE49-F238E27FC236}">
                <a16:creationId xmlns:a16="http://schemas.microsoft.com/office/drawing/2014/main" id="{00000000-0008-0000-0100-0000D2140000}"/>
              </a:ext>
            </a:extLst>
          </xdr:cNvPr>
          <xdr:cNvSpPr>
            <a:spLocks noChangeArrowheads="1"/>
          </xdr:cNvSpPr>
        </xdr:nvSpPr>
        <xdr:spPr bwMode="auto">
          <a:xfrm>
            <a:off x="236" y="1328"/>
            <a:ext cx="129" cy="61"/>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I4</a:t>
            </a:r>
          </a:p>
          <a:p>
            <a:pPr algn="l" rtl="0">
              <a:defRPr sz="1000"/>
            </a:pPr>
            <a:r>
              <a:rPr lang="en-CA" sz="1000" b="1" i="0" u="none" strike="noStrike" baseline="0">
                <a:solidFill>
                  <a:srgbClr val="000000"/>
                </a:solidFill>
                <a:latin typeface="Arial"/>
                <a:cs typeface="Arial"/>
              </a:rPr>
              <a:t>Break Out Assets</a:t>
            </a:r>
          </a:p>
        </xdr:txBody>
      </xdr:sp>
      <xdr:sp macro="" textlink="">
        <xdr:nvSpPr>
          <xdr:cNvPr id="5331" name="Rectangle 211">
            <a:hlinkClick xmlns:r="http://schemas.openxmlformats.org/officeDocument/2006/relationships" r:id="rId5"/>
            <a:extLst>
              <a:ext uri="{FF2B5EF4-FFF2-40B4-BE49-F238E27FC236}">
                <a16:creationId xmlns:a16="http://schemas.microsoft.com/office/drawing/2014/main" id="{00000000-0008-0000-0100-0000D3140000}"/>
              </a:ext>
            </a:extLst>
          </xdr:cNvPr>
          <xdr:cNvSpPr>
            <a:spLocks noChangeArrowheads="1"/>
          </xdr:cNvSpPr>
        </xdr:nvSpPr>
        <xdr:spPr bwMode="auto">
          <a:xfrm>
            <a:off x="64" y="1329"/>
            <a:ext cx="129"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I3 </a:t>
            </a:r>
          </a:p>
          <a:p>
            <a:pPr algn="l" rtl="0">
              <a:defRPr sz="1000"/>
            </a:pPr>
            <a:r>
              <a:rPr lang="en-CA" sz="1000" b="1" i="0" u="none" strike="noStrike" baseline="0">
                <a:solidFill>
                  <a:srgbClr val="000000"/>
                </a:solidFill>
                <a:latin typeface="Arial"/>
                <a:cs typeface="Arial"/>
              </a:rPr>
              <a:t>Trial Balance Data</a:t>
            </a:r>
          </a:p>
          <a:p>
            <a:pPr algn="l" rtl="0">
              <a:defRPr sz="1000"/>
            </a:pPr>
            <a:endParaRPr lang="en-CA" sz="1000" b="1" i="0" u="none" strike="noStrike" baseline="0">
              <a:solidFill>
                <a:srgbClr val="000000"/>
              </a:solidFill>
              <a:latin typeface="Arial"/>
              <a:cs typeface="Arial"/>
            </a:endParaRPr>
          </a:p>
        </xdr:txBody>
      </xdr:sp>
      <xdr:cxnSp macro="">
        <xdr:nvCxnSpPr>
          <xdr:cNvPr id="5387" name="AutoShape 212">
            <a:extLst>
              <a:ext uri="{FF2B5EF4-FFF2-40B4-BE49-F238E27FC236}">
                <a16:creationId xmlns:a16="http://schemas.microsoft.com/office/drawing/2014/main" id="{00000000-0008-0000-0100-00000B150000}"/>
              </a:ext>
            </a:extLst>
          </xdr:cNvPr>
          <xdr:cNvCxnSpPr>
            <a:cxnSpLocks noChangeShapeType="1"/>
            <a:stCxn id="5331" idx="3"/>
            <a:endCxn id="5330" idx="1"/>
          </xdr:cNvCxnSpPr>
        </xdr:nvCxnSpPr>
        <xdr:spPr bwMode="auto">
          <a:xfrm>
            <a:off x="194" y="1359"/>
            <a:ext cx="41" cy="0"/>
          </a:xfrm>
          <a:prstGeom prst="straightConnector1">
            <a:avLst/>
          </a:prstGeom>
          <a:noFill/>
          <a:ln w="25400">
            <a:solidFill>
              <a:srgbClr val="808080"/>
            </a:solidFill>
            <a:round/>
            <a:headEnd/>
            <a:tailEnd type="triangle" w="med" len="med"/>
          </a:ln>
          <a:extLst>
            <a:ext uri="{909E8E84-426E-40DD-AFC4-6F175D3DCCD1}">
              <a14:hiddenFill xmlns:a14="http://schemas.microsoft.com/office/drawing/2010/main">
                <a:noFill/>
              </a14:hiddenFill>
            </a:ext>
          </a:extLst>
        </xdr:spPr>
      </xdr:cxnSp>
    </xdr:grpSp>
    <xdr:clientData/>
  </xdr:twoCellAnchor>
  <xdr:oneCellAnchor>
    <xdr:from>
      <xdr:col>0</xdr:col>
      <xdr:colOff>409575</xdr:colOff>
      <xdr:row>96</xdr:row>
      <xdr:rowOff>114300</xdr:rowOff>
    </xdr:from>
    <xdr:ext cx="5628849" cy="302390"/>
    <xdr:sp macro="" textlink="">
      <xdr:nvSpPr>
        <xdr:cNvPr id="7" name="Text Box 213">
          <a:extLst>
            <a:ext uri="{FF2B5EF4-FFF2-40B4-BE49-F238E27FC236}">
              <a16:creationId xmlns:a16="http://schemas.microsoft.com/office/drawing/2014/main" id="{00000000-0008-0000-0100-000007000000}"/>
            </a:ext>
          </a:extLst>
        </xdr:cNvPr>
        <xdr:cNvSpPr txBox="1">
          <a:spLocks noChangeArrowheads="1"/>
        </xdr:cNvSpPr>
      </xdr:nvSpPr>
      <xdr:spPr bwMode="auto">
        <a:xfrm>
          <a:off x="409575" y="17887950"/>
          <a:ext cx="5628849"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4. LDC INPUT - Customer Data and Operating Stats</a:t>
          </a:r>
        </a:p>
      </xdr:txBody>
    </xdr:sp>
    <xdr:clientData/>
  </xdr:oneCellAnchor>
  <xdr:twoCellAnchor>
    <xdr:from>
      <xdr:col>0</xdr:col>
      <xdr:colOff>552450</xdr:colOff>
      <xdr:row>120</xdr:row>
      <xdr:rowOff>114300</xdr:rowOff>
    </xdr:from>
    <xdr:to>
      <xdr:col>1</xdr:col>
      <xdr:colOff>962025</xdr:colOff>
      <xdr:row>124</xdr:row>
      <xdr:rowOff>114300</xdr:rowOff>
    </xdr:to>
    <xdr:sp macro="" textlink="">
      <xdr:nvSpPr>
        <xdr:cNvPr id="5334" name="Rectangle 214">
          <a:hlinkClick xmlns:r="http://schemas.openxmlformats.org/officeDocument/2006/relationships" r:id="rId6"/>
          <a:extLst>
            <a:ext uri="{FF2B5EF4-FFF2-40B4-BE49-F238E27FC236}">
              <a16:creationId xmlns:a16="http://schemas.microsoft.com/office/drawing/2014/main" id="{00000000-0008-0000-0100-0000D6140000}"/>
            </a:ext>
          </a:extLst>
        </xdr:cNvPr>
        <xdr:cNvSpPr>
          <a:spLocks noChangeArrowheads="1"/>
        </xdr:cNvSpPr>
      </xdr:nvSpPr>
      <xdr:spPr bwMode="auto">
        <a:xfrm>
          <a:off x="552450" y="21545550"/>
          <a:ext cx="1647825"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E2</a:t>
          </a:r>
        </a:p>
        <a:p>
          <a:pPr algn="l" rtl="0">
            <a:defRPr sz="1000"/>
          </a:pPr>
          <a:r>
            <a:rPr lang="en-CA" sz="1000" b="1" i="0" u="none" strike="noStrike" baseline="0">
              <a:solidFill>
                <a:srgbClr val="000000"/>
              </a:solidFill>
              <a:latin typeface="Arial"/>
              <a:cs typeface="Arial"/>
            </a:rPr>
            <a:t>Allocators</a:t>
          </a:r>
        </a:p>
      </xdr:txBody>
    </xdr:sp>
    <xdr:clientData/>
  </xdr:twoCellAnchor>
  <xdr:twoCellAnchor>
    <xdr:from>
      <xdr:col>0</xdr:col>
      <xdr:colOff>790575</xdr:colOff>
      <xdr:row>130</xdr:row>
      <xdr:rowOff>47625</xdr:rowOff>
    </xdr:from>
    <xdr:to>
      <xdr:col>2</xdr:col>
      <xdr:colOff>390525</xdr:colOff>
      <xdr:row>134</xdr:row>
      <xdr:rowOff>47625</xdr:rowOff>
    </xdr:to>
    <xdr:sp macro="" textlink="">
      <xdr:nvSpPr>
        <xdr:cNvPr id="5335" name="Rectangle 215">
          <a:hlinkClick xmlns:r="http://schemas.openxmlformats.org/officeDocument/2006/relationships" r:id="rId7"/>
          <a:extLst>
            <a:ext uri="{FF2B5EF4-FFF2-40B4-BE49-F238E27FC236}">
              <a16:creationId xmlns:a16="http://schemas.microsoft.com/office/drawing/2014/main" id="{00000000-0008-0000-0100-0000D7140000}"/>
            </a:ext>
          </a:extLst>
        </xdr:cNvPr>
        <xdr:cNvSpPr>
          <a:spLocks noChangeArrowheads="1"/>
        </xdr:cNvSpPr>
      </xdr:nvSpPr>
      <xdr:spPr bwMode="auto">
        <a:xfrm>
          <a:off x="790575" y="22907625"/>
          <a:ext cx="1857375"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E4</a:t>
          </a:r>
        </a:p>
        <a:p>
          <a:pPr algn="l" rtl="0">
            <a:defRPr sz="1000"/>
          </a:pPr>
          <a:r>
            <a:rPr lang="en-CA" sz="1000" b="1" i="0" u="none" strike="noStrike" baseline="0">
              <a:solidFill>
                <a:srgbClr val="000000"/>
              </a:solidFill>
              <a:latin typeface="Arial"/>
              <a:cs typeface="Arial"/>
            </a:rPr>
            <a:t>Trial Balance</a:t>
          </a:r>
        </a:p>
        <a:p>
          <a:pPr algn="l" rtl="0">
            <a:defRPr sz="1000"/>
          </a:pPr>
          <a:r>
            <a:rPr lang="en-CA" sz="1000" b="1" i="0" u="none" strike="noStrike" baseline="0">
              <a:solidFill>
                <a:srgbClr val="000000"/>
              </a:solidFill>
              <a:latin typeface="Arial"/>
              <a:cs typeface="Arial"/>
            </a:rPr>
            <a:t>Allocation Details</a:t>
          </a:r>
        </a:p>
      </xdr:txBody>
    </xdr:sp>
    <xdr:clientData/>
  </xdr:twoCellAnchor>
  <xdr:twoCellAnchor>
    <xdr:from>
      <xdr:col>2</xdr:col>
      <xdr:colOff>666750</xdr:colOff>
      <xdr:row>130</xdr:row>
      <xdr:rowOff>47625</xdr:rowOff>
    </xdr:from>
    <xdr:to>
      <xdr:col>3</xdr:col>
      <xdr:colOff>180975</xdr:colOff>
      <xdr:row>134</xdr:row>
      <xdr:rowOff>47625</xdr:rowOff>
    </xdr:to>
    <xdr:sp macro="" textlink="">
      <xdr:nvSpPr>
        <xdr:cNvPr id="5336" name="Rectangle 216">
          <a:hlinkClick xmlns:r="http://schemas.openxmlformats.org/officeDocument/2006/relationships" r:id="rId8"/>
          <a:extLst>
            <a:ext uri="{FF2B5EF4-FFF2-40B4-BE49-F238E27FC236}">
              <a16:creationId xmlns:a16="http://schemas.microsoft.com/office/drawing/2014/main" id="{00000000-0008-0000-0100-0000D8140000}"/>
            </a:ext>
          </a:extLst>
        </xdr:cNvPr>
        <xdr:cNvSpPr>
          <a:spLocks noChangeArrowheads="1"/>
        </xdr:cNvSpPr>
      </xdr:nvSpPr>
      <xdr:spPr bwMode="auto">
        <a:xfrm>
          <a:off x="2924175" y="22907625"/>
          <a:ext cx="1524000"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E5</a:t>
          </a:r>
        </a:p>
        <a:p>
          <a:pPr algn="l" rtl="0">
            <a:defRPr sz="1000"/>
          </a:pPr>
          <a:r>
            <a:rPr lang="en-CA" sz="1000" b="1" i="0" u="none" strike="noStrike" baseline="0">
              <a:solidFill>
                <a:srgbClr val="000000"/>
              </a:solidFill>
              <a:latin typeface="Arial"/>
              <a:cs typeface="Arial"/>
            </a:rPr>
            <a:t>Reconciliation</a:t>
          </a:r>
        </a:p>
      </xdr:txBody>
    </xdr:sp>
    <xdr:clientData/>
  </xdr:twoCellAnchor>
  <xdr:oneCellAnchor>
    <xdr:from>
      <xdr:col>0</xdr:col>
      <xdr:colOff>400050</xdr:colOff>
      <xdr:row>137</xdr:row>
      <xdr:rowOff>28575</xdr:rowOff>
    </xdr:from>
    <xdr:ext cx="5295937" cy="302390"/>
    <xdr:sp macro="" textlink="">
      <xdr:nvSpPr>
        <xdr:cNvPr id="5337" name="Text Box 217">
          <a:extLst>
            <a:ext uri="{FF2B5EF4-FFF2-40B4-BE49-F238E27FC236}">
              <a16:creationId xmlns:a16="http://schemas.microsoft.com/office/drawing/2014/main" id="{00000000-0008-0000-0100-0000D9140000}"/>
            </a:ext>
          </a:extLst>
        </xdr:cNvPr>
        <xdr:cNvSpPr txBox="1">
          <a:spLocks noChangeArrowheads="1"/>
        </xdr:cNvSpPr>
      </xdr:nvSpPr>
      <xdr:spPr bwMode="auto">
        <a:xfrm>
          <a:off x="400050" y="23660100"/>
          <a:ext cx="5295937"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8. MODEL OUTPUT- Summaries by Rate Class   </a:t>
          </a:r>
        </a:p>
      </xdr:txBody>
    </xdr:sp>
    <xdr:clientData/>
  </xdr:oneCellAnchor>
  <xdr:twoCellAnchor>
    <xdr:from>
      <xdr:col>3</xdr:col>
      <xdr:colOff>285750</xdr:colOff>
      <xdr:row>106</xdr:row>
      <xdr:rowOff>104775</xdr:rowOff>
    </xdr:from>
    <xdr:to>
      <xdr:col>5</xdr:col>
      <xdr:colOff>19050</xdr:colOff>
      <xdr:row>122</xdr:row>
      <xdr:rowOff>104775</xdr:rowOff>
    </xdr:to>
    <xdr:cxnSp macro="">
      <xdr:nvCxnSpPr>
        <xdr:cNvPr id="5339" name="AutoShape 218">
          <a:extLst>
            <a:ext uri="{FF2B5EF4-FFF2-40B4-BE49-F238E27FC236}">
              <a16:creationId xmlns:a16="http://schemas.microsoft.com/office/drawing/2014/main" id="{00000000-0008-0000-0100-0000DB140000}"/>
            </a:ext>
          </a:extLst>
        </xdr:cNvPr>
        <xdr:cNvCxnSpPr>
          <a:cxnSpLocks noChangeShapeType="1"/>
          <a:endCxn id="2" idx="3"/>
        </xdr:cNvCxnSpPr>
      </xdr:nvCxnSpPr>
      <xdr:spPr bwMode="auto">
        <a:xfrm rot="5400000">
          <a:off x="4548188" y="19311937"/>
          <a:ext cx="2286000" cy="2276475"/>
        </a:xfrm>
        <a:prstGeom prst="bentConnector2">
          <a:avLst/>
        </a:prstGeom>
        <a:noFill/>
        <a:ln w="25400">
          <a:solidFill>
            <a:srgbClr val="808080"/>
          </a:solidFill>
          <a:miter lim="800000"/>
          <a:headEnd/>
          <a:tailEnd type="triangle" w="med" len="med"/>
        </a:ln>
        <a:extLst>
          <a:ext uri="{909E8E84-426E-40DD-AFC4-6F175D3DCCD1}">
            <a14:hiddenFill xmlns:a14="http://schemas.microsoft.com/office/drawing/2010/main">
              <a:noFill/>
            </a14:hiddenFill>
          </a:ext>
        </a:extLst>
      </xdr:spPr>
    </xdr:cxnSp>
    <xdr:clientData/>
  </xdr:twoCellAnchor>
  <xdr:oneCellAnchor>
    <xdr:from>
      <xdr:col>0</xdr:col>
      <xdr:colOff>400050</xdr:colOff>
      <xdr:row>109</xdr:row>
      <xdr:rowOff>0</xdr:rowOff>
    </xdr:from>
    <xdr:ext cx="5808257" cy="302390"/>
    <xdr:sp macro="" textlink="">
      <xdr:nvSpPr>
        <xdr:cNvPr id="8" name="Text Box 219">
          <a:extLst>
            <a:ext uri="{FF2B5EF4-FFF2-40B4-BE49-F238E27FC236}">
              <a16:creationId xmlns:a16="http://schemas.microsoft.com/office/drawing/2014/main" id="{00000000-0008-0000-0100-000008000000}"/>
            </a:ext>
          </a:extLst>
        </xdr:cNvPr>
        <xdr:cNvSpPr txBox="1">
          <a:spLocks noChangeArrowheads="1"/>
        </xdr:cNvSpPr>
      </xdr:nvSpPr>
      <xdr:spPr bwMode="auto">
        <a:xfrm>
          <a:off x="400050" y="19631025"/>
          <a:ext cx="5808257"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5. MODEL PROCESS - Categorization - OEB Defaults</a:t>
          </a:r>
        </a:p>
      </xdr:txBody>
    </xdr:sp>
    <xdr:clientData/>
  </xdr:oneCellAnchor>
  <xdr:oneCellAnchor>
    <xdr:from>
      <xdr:col>0</xdr:col>
      <xdr:colOff>409575</xdr:colOff>
      <xdr:row>117</xdr:row>
      <xdr:rowOff>28575</xdr:rowOff>
    </xdr:from>
    <xdr:ext cx="5872954" cy="302390"/>
    <xdr:sp macro="" textlink="">
      <xdr:nvSpPr>
        <xdr:cNvPr id="5340" name="Text Box 220">
          <a:extLst>
            <a:ext uri="{FF2B5EF4-FFF2-40B4-BE49-F238E27FC236}">
              <a16:creationId xmlns:a16="http://schemas.microsoft.com/office/drawing/2014/main" id="{00000000-0008-0000-0100-0000DC140000}"/>
            </a:ext>
          </a:extLst>
        </xdr:cNvPr>
        <xdr:cNvSpPr txBox="1">
          <a:spLocks noChangeArrowheads="1"/>
        </xdr:cNvSpPr>
      </xdr:nvSpPr>
      <xdr:spPr bwMode="auto">
        <a:xfrm>
          <a:off x="409575" y="20802600"/>
          <a:ext cx="5872954"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6. MODEL PROCESS - Allocators calculated from 4.   </a:t>
          </a:r>
        </a:p>
      </xdr:txBody>
    </xdr:sp>
    <xdr:clientData/>
  </xdr:oneCellAnchor>
  <xdr:oneCellAnchor>
    <xdr:from>
      <xdr:col>0</xdr:col>
      <xdr:colOff>361950</xdr:colOff>
      <xdr:row>126</xdr:row>
      <xdr:rowOff>76200</xdr:rowOff>
    </xdr:from>
    <xdr:ext cx="6591484" cy="302390"/>
    <xdr:sp macro="" textlink="">
      <xdr:nvSpPr>
        <xdr:cNvPr id="5341" name="Text Box 221">
          <a:extLst>
            <a:ext uri="{FF2B5EF4-FFF2-40B4-BE49-F238E27FC236}">
              <a16:creationId xmlns:a16="http://schemas.microsoft.com/office/drawing/2014/main" id="{00000000-0008-0000-0100-0000DD140000}"/>
            </a:ext>
          </a:extLst>
        </xdr:cNvPr>
        <xdr:cNvSpPr txBox="1">
          <a:spLocks noChangeArrowheads="1"/>
        </xdr:cNvSpPr>
      </xdr:nvSpPr>
      <xdr:spPr bwMode="auto">
        <a:xfrm>
          <a:off x="361950" y="22136100"/>
          <a:ext cx="6591484"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7. MODEL PROCESS - Detail Cost Elements by Rate Class   </a:t>
          </a:r>
        </a:p>
      </xdr:txBody>
    </xdr:sp>
    <xdr:clientData/>
  </xdr:oneCellAnchor>
  <xdr:twoCellAnchor>
    <xdr:from>
      <xdr:col>0</xdr:col>
      <xdr:colOff>466725</xdr:colOff>
      <xdr:row>100</xdr:row>
      <xdr:rowOff>19050</xdr:rowOff>
    </xdr:from>
    <xdr:to>
      <xdr:col>5</xdr:col>
      <xdr:colOff>285750</xdr:colOff>
      <xdr:row>108</xdr:row>
      <xdr:rowOff>104775</xdr:rowOff>
    </xdr:to>
    <xdr:grpSp>
      <xdr:nvGrpSpPr>
        <xdr:cNvPr id="5343" name="Group 222">
          <a:extLst>
            <a:ext uri="{FF2B5EF4-FFF2-40B4-BE49-F238E27FC236}">
              <a16:creationId xmlns:a16="http://schemas.microsoft.com/office/drawing/2014/main" id="{00000000-0008-0000-0100-0000DF140000}"/>
            </a:ext>
          </a:extLst>
        </xdr:cNvPr>
        <xdr:cNvGrpSpPr>
          <a:grpSpLocks/>
        </xdr:cNvGrpSpPr>
      </xdr:nvGrpSpPr>
      <xdr:grpSpPr bwMode="auto">
        <a:xfrm>
          <a:off x="466725" y="19897725"/>
          <a:ext cx="6629400" cy="1228725"/>
          <a:chOff x="239" y="1561"/>
          <a:chExt cx="915" cy="87"/>
        </a:xfrm>
      </xdr:grpSpPr>
      <xdr:sp macro="" textlink="">
        <xdr:nvSpPr>
          <xdr:cNvPr id="15" name="AutoShape 223">
            <a:extLst>
              <a:ext uri="{FF2B5EF4-FFF2-40B4-BE49-F238E27FC236}">
                <a16:creationId xmlns:a16="http://schemas.microsoft.com/office/drawing/2014/main" id="{00000000-0008-0000-0100-00000F000000}"/>
              </a:ext>
            </a:extLst>
          </xdr:cNvPr>
          <xdr:cNvSpPr>
            <a:spLocks noChangeArrowheads="1"/>
          </xdr:cNvSpPr>
        </xdr:nvSpPr>
        <xdr:spPr bwMode="auto">
          <a:xfrm>
            <a:off x="239" y="1561"/>
            <a:ext cx="915" cy="87"/>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sp macro="" textlink="">
        <xdr:nvSpPr>
          <xdr:cNvPr id="5344" name="Rectangle 224">
            <a:hlinkClick xmlns:r="http://schemas.openxmlformats.org/officeDocument/2006/relationships" r:id="rId9"/>
            <a:extLst>
              <a:ext uri="{FF2B5EF4-FFF2-40B4-BE49-F238E27FC236}">
                <a16:creationId xmlns:a16="http://schemas.microsoft.com/office/drawing/2014/main" id="{00000000-0008-0000-0100-0000E0140000}"/>
              </a:ext>
            </a:extLst>
          </xdr:cNvPr>
          <xdr:cNvSpPr>
            <a:spLocks noChangeArrowheads="1"/>
          </xdr:cNvSpPr>
        </xdr:nvSpPr>
        <xdr:spPr bwMode="auto">
          <a:xfrm>
            <a:off x="261" y="1581"/>
            <a:ext cx="76" cy="46"/>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I5 </a:t>
            </a:r>
          </a:p>
          <a:p>
            <a:pPr algn="l" rtl="0">
              <a:defRPr sz="1000"/>
            </a:pPr>
            <a:r>
              <a:rPr lang="en-CA" sz="1000" b="1" i="0" u="none" strike="noStrike" baseline="0">
                <a:solidFill>
                  <a:srgbClr val="000000"/>
                </a:solidFill>
                <a:latin typeface="Arial"/>
                <a:cs typeface="Arial"/>
              </a:rPr>
              <a:t>Misc. Data</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sp macro="" textlink="">
        <xdr:nvSpPr>
          <xdr:cNvPr id="16" name="Rectangle 225">
            <a:hlinkClick xmlns:r="http://schemas.openxmlformats.org/officeDocument/2006/relationships" r:id="rId10"/>
            <a:extLst>
              <a:ext uri="{FF2B5EF4-FFF2-40B4-BE49-F238E27FC236}">
                <a16:creationId xmlns:a16="http://schemas.microsoft.com/office/drawing/2014/main" id="{00000000-0008-0000-0100-000010000000}"/>
              </a:ext>
            </a:extLst>
          </xdr:cNvPr>
          <xdr:cNvSpPr>
            <a:spLocks noChangeArrowheads="1"/>
          </xdr:cNvSpPr>
        </xdr:nvSpPr>
        <xdr:spPr bwMode="auto">
          <a:xfrm>
            <a:off x="670" y="1573"/>
            <a:ext cx="92"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I7.1 </a:t>
            </a:r>
          </a:p>
          <a:p>
            <a:pPr algn="l" rtl="0">
              <a:defRPr sz="1000"/>
            </a:pPr>
            <a:r>
              <a:rPr lang="en-CA" sz="1000" b="1" i="0" u="none" strike="noStrike" baseline="0">
                <a:solidFill>
                  <a:srgbClr val="000000"/>
                </a:solidFill>
                <a:latin typeface="Arial"/>
                <a:cs typeface="Arial"/>
              </a:rPr>
              <a:t>Meter Capital</a:t>
            </a:r>
          </a:p>
          <a:p>
            <a:pPr algn="l" rtl="0">
              <a:defRPr sz="1000"/>
            </a:pPr>
            <a:endParaRPr lang="en-CA" sz="1000" b="1" i="0" u="none" strike="noStrike" baseline="0">
              <a:solidFill>
                <a:srgbClr val="000000"/>
              </a:solidFill>
              <a:latin typeface="Arial"/>
              <a:cs typeface="Arial"/>
            </a:endParaRPr>
          </a:p>
        </xdr:txBody>
      </xdr:sp>
      <xdr:sp macro="" textlink="">
        <xdr:nvSpPr>
          <xdr:cNvPr id="5346" name="Rectangle 226">
            <a:hlinkClick xmlns:r="http://schemas.openxmlformats.org/officeDocument/2006/relationships" r:id="rId11"/>
            <a:extLst>
              <a:ext uri="{FF2B5EF4-FFF2-40B4-BE49-F238E27FC236}">
                <a16:creationId xmlns:a16="http://schemas.microsoft.com/office/drawing/2014/main" id="{00000000-0008-0000-0100-0000E2140000}"/>
              </a:ext>
            </a:extLst>
          </xdr:cNvPr>
          <xdr:cNvSpPr>
            <a:spLocks noChangeArrowheads="1"/>
          </xdr:cNvSpPr>
        </xdr:nvSpPr>
        <xdr:spPr bwMode="auto">
          <a:xfrm>
            <a:off x="884" y="1574"/>
            <a:ext cx="117"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I8 </a:t>
            </a:r>
          </a:p>
          <a:p>
            <a:pPr algn="l" rtl="0">
              <a:defRPr sz="1000"/>
            </a:pPr>
            <a:r>
              <a:rPr lang="en-CA" sz="1000" b="1" i="0" u="none" strike="noStrike" baseline="0">
                <a:solidFill>
                  <a:srgbClr val="000000"/>
                </a:solidFill>
                <a:latin typeface="Arial"/>
                <a:cs typeface="Arial"/>
              </a:rPr>
              <a:t>Demand Data</a:t>
            </a:r>
          </a:p>
          <a:p>
            <a:pPr algn="l" rtl="0">
              <a:defRPr sz="1000"/>
            </a:pPr>
            <a:endParaRPr lang="en-CA" sz="1000" b="1" i="0" u="none" strike="noStrike" baseline="0">
              <a:solidFill>
                <a:srgbClr val="000000"/>
              </a:solidFill>
              <a:latin typeface="Arial"/>
              <a:cs typeface="Arial"/>
            </a:endParaRPr>
          </a:p>
        </xdr:txBody>
      </xdr:sp>
      <xdr:sp macro="" textlink="">
        <xdr:nvSpPr>
          <xdr:cNvPr id="5347" name="Rectangle 227">
            <a:hlinkClick xmlns:r="http://schemas.openxmlformats.org/officeDocument/2006/relationships" r:id="rId12"/>
            <a:extLst>
              <a:ext uri="{FF2B5EF4-FFF2-40B4-BE49-F238E27FC236}">
                <a16:creationId xmlns:a16="http://schemas.microsoft.com/office/drawing/2014/main" id="{00000000-0008-0000-0100-0000E3140000}"/>
              </a:ext>
            </a:extLst>
          </xdr:cNvPr>
          <xdr:cNvSpPr>
            <a:spLocks noChangeArrowheads="1"/>
          </xdr:cNvSpPr>
        </xdr:nvSpPr>
        <xdr:spPr bwMode="auto">
          <a:xfrm>
            <a:off x="552" y="1581"/>
            <a:ext cx="109" cy="47"/>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I6 .2</a:t>
            </a:r>
          </a:p>
          <a:p>
            <a:pPr algn="l" rtl="0">
              <a:defRPr sz="1000"/>
            </a:pPr>
            <a:r>
              <a:rPr lang="en-CA" sz="1000" b="1" i="0" u="none" strike="noStrike" baseline="0">
                <a:solidFill>
                  <a:srgbClr val="000000"/>
                </a:solidFill>
                <a:latin typeface="Arial"/>
                <a:cs typeface="Arial"/>
              </a:rPr>
              <a:t>Customer Data</a:t>
            </a:r>
          </a:p>
          <a:p>
            <a:pPr algn="l" rtl="0">
              <a:defRPr sz="1000"/>
            </a:pPr>
            <a:endParaRPr lang="en-CA" sz="1000" b="1" i="0" u="none" strike="noStrike" baseline="0">
              <a:solidFill>
                <a:srgbClr val="000000"/>
              </a:solidFill>
              <a:latin typeface="Arial"/>
              <a:cs typeface="Arial"/>
            </a:endParaRPr>
          </a:p>
        </xdr:txBody>
      </xdr:sp>
      <xdr:sp macro="" textlink="">
        <xdr:nvSpPr>
          <xdr:cNvPr id="5348" name="Rectangle 228">
            <a:hlinkClick xmlns:r="http://schemas.openxmlformats.org/officeDocument/2006/relationships" r:id="rId13"/>
            <a:extLst>
              <a:ext uri="{FF2B5EF4-FFF2-40B4-BE49-F238E27FC236}">
                <a16:creationId xmlns:a16="http://schemas.microsoft.com/office/drawing/2014/main" id="{00000000-0008-0000-0100-0000E4140000}"/>
              </a:ext>
            </a:extLst>
          </xdr:cNvPr>
          <xdr:cNvSpPr>
            <a:spLocks noChangeArrowheads="1"/>
          </xdr:cNvSpPr>
        </xdr:nvSpPr>
        <xdr:spPr bwMode="auto">
          <a:xfrm>
            <a:off x="1036" y="1575"/>
            <a:ext cx="96" cy="58"/>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I9 </a:t>
            </a:r>
          </a:p>
          <a:p>
            <a:pPr algn="l" rtl="0">
              <a:defRPr sz="1000"/>
            </a:pPr>
            <a:r>
              <a:rPr lang="en-CA" sz="1000" b="1" i="0" u="none" strike="noStrike" baseline="0">
                <a:solidFill>
                  <a:srgbClr val="000000"/>
                </a:solidFill>
                <a:latin typeface="Arial"/>
                <a:cs typeface="Arial"/>
              </a:rPr>
              <a:t>Direct Allocation</a:t>
            </a:r>
          </a:p>
          <a:p>
            <a:pPr algn="l" rtl="0">
              <a:defRPr sz="1000"/>
            </a:pPr>
            <a:endParaRPr lang="en-CA" sz="1000" b="1" i="0" u="none" strike="noStrike" baseline="0">
              <a:solidFill>
                <a:srgbClr val="000000"/>
              </a:solidFill>
              <a:latin typeface="Arial"/>
              <a:cs typeface="Arial"/>
            </a:endParaRPr>
          </a:p>
        </xdr:txBody>
      </xdr:sp>
      <xdr:sp macro="" textlink="">
        <xdr:nvSpPr>
          <xdr:cNvPr id="5349" name="Rectangle 229">
            <a:hlinkClick xmlns:r="http://schemas.openxmlformats.org/officeDocument/2006/relationships" r:id="rId14"/>
            <a:extLst>
              <a:ext uri="{FF2B5EF4-FFF2-40B4-BE49-F238E27FC236}">
                <a16:creationId xmlns:a16="http://schemas.microsoft.com/office/drawing/2014/main" id="{00000000-0008-0000-0100-0000E5140000}"/>
              </a:ext>
            </a:extLst>
          </xdr:cNvPr>
          <xdr:cNvSpPr>
            <a:spLocks noChangeArrowheads="1"/>
          </xdr:cNvSpPr>
        </xdr:nvSpPr>
        <xdr:spPr bwMode="auto">
          <a:xfrm>
            <a:off x="777" y="1574"/>
            <a:ext cx="96"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I7.2 </a:t>
            </a:r>
          </a:p>
          <a:p>
            <a:pPr algn="l" rtl="0">
              <a:defRPr sz="1000"/>
            </a:pPr>
            <a:r>
              <a:rPr lang="en-CA" sz="1000" b="1" i="0" u="none" strike="noStrike" baseline="0">
                <a:solidFill>
                  <a:srgbClr val="000000"/>
                </a:solidFill>
                <a:latin typeface="Arial"/>
                <a:cs typeface="Arial"/>
              </a:rPr>
              <a:t>Meter Reading</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2</xdr:col>
      <xdr:colOff>542925</xdr:colOff>
      <xdr:row>120</xdr:row>
      <xdr:rowOff>104775</xdr:rowOff>
    </xdr:from>
    <xdr:to>
      <xdr:col>3</xdr:col>
      <xdr:colOff>133350</xdr:colOff>
      <xdr:row>124</xdr:row>
      <xdr:rowOff>104775</xdr:rowOff>
    </xdr:to>
    <xdr:sp macro="" textlink="">
      <xdr:nvSpPr>
        <xdr:cNvPr id="5350" name="Rectangle 230">
          <a:hlinkClick xmlns:r="http://schemas.openxmlformats.org/officeDocument/2006/relationships" r:id="rId1"/>
          <a:extLst>
            <a:ext uri="{FF2B5EF4-FFF2-40B4-BE49-F238E27FC236}">
              <a16:creationId xmlns:a16="http://schemas.microsoft.com/office/drawing/2014/main" id="{00000000-0008-0000-0100-0000E6140000}"/>
            </a:ext>
          </a:extLst>
        </xdr:cNvPr>
        <xdr:cNvSpPr>
          <a:spLocks noChangeArrowheads="1"/>
        </xdr:cNvSpPr>
      </xdr:nvSpPr>
      <xdr:spPr bwMode="auto">
        <a:xfrm>
          <a:off x="2800350" y="21536025"/>
          <a:ext cx="1600200"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E3</a:t>
          </a:r>
        </a:p>
        <a:p>
          <a:pPr algn="l" rtl="0">
            <a:defRPr sz="1000"/>
          </a:pPr>
          <a:r>
            <a:rPr lang="en-CA" sz="1000" b="1" i="0" u="none" strike="noStrike" baseline="0">
              <a:solidFill>
                <a:srgbClr val="000000"/>
              </a:solidFill>
              <a:latin typeface="Arial"/>
              <a:cs typeface="Arial"/>
            </a:rPr>
            <a:t>PLCC</a:t>
          </a:r>
        </a:p>
      </xdr:txBody>
    </xdr:sp>
    <xdr:clientData/>
  </xdr:twoCellAnchor>
  <xdr:twoCellAnchor>
    <xdr:from>
      <xdr:col>0</xdr:col>
      <xdr:colOff>390525</xdr:colOff>
      <xdr:row>140</xdr:row>
      <xdr:rowOff>104775</xdr:rowOff>
    </xdr:from>
    <xdr:to>
      <xdr:col>4</xdr:col>
      <xdr:colOff>447675</xdr:colOff>
      <xdr:row>164</xdr:row>
      <xdr:rowOff>85725</xdr:rowOff>
    </xdr:to>
    <xdr:sp macro="" textlink="">
      <xdr:nvSpPr>
        <xdr:cNvPr id="5345" name="AutoShape 231">
          <a:extLst>
            <a:ext uri="{FF2B5EF4-FFF2-40B4-BE49-F238E27FC236}">
              <a16:creationId xmlns:a16="http://schemas.microsoft.com/office/drawing/2014/main" id="{00000000-0008-0000-0100-0000E1140000}"/>
            </a:ext>
          </a:extLst>
        </xdr:cNvPr>
        <xdr:cNvSpPr>
          <a:spLocks noChangeArrowheads="1"/>
        </xdr:cNvSpPr>
      </xdr:nvSpPr>
      <xdr:spPr bwMode="auto">
        <a:xfrm>
          <a:off x="390525" y="24164925"/>
          <a:ext cx="5591175" cy="3409950"/>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666750</xdr:colOff>
      <xdr:row>142</xdr:row>
      <xdr:rowOff>76200</xdr:rowOff>
    </xdr:from>
    <xdr:to>
      <xdr:col>1</xdr:col>
      <xdr:colOff>161925</xdr:colOff>
      <xdr:row>148</xdr:row>
      <xdr:rowOff>57150</xdr:rowOff>
    </xdr:to>
    <xdr:sp macro="" textlink="">
      <xdr:nvSpPr>
        <xdr:cNvPr id="5352" name="Rectangle 232">
          <a:hlinkClick xmlns:r="http://schemas.openxmlformats.org/officeDocument/2006/relationships" r:id="rId15"/>
          <a:extLst>
            <a:ext uri="{FF2B5EF4-FFF2-40B4-BE49-F238E27FC236}">
              <a16:creationId xmlns:a16="http://schemas.microsoft.com/office/drawing/2014/main" id="{00000000-0008-0000-0100-0000E8140000}"/>
            </a:ext>
          </a:extLst>
        </xdr:cNvPr>
        <xdr:cNvSpPr>
          <a:spLocks noChangeArrowheads="1"/>
        </xdr:cNvSpPr>
      </xdr:nvSpPr>
      <xdr:spPr bwMode="auto">
        <a:xfrm>
          <a:off x="666750" y="24650700"/>
          <a:ext cx="733425" cy="83820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O1 </a:t>
          </a:r>
        </a:p>
        <a:p>
          <a:pPr algn="l" rtl="0">
            <a:defRPr sz="1000"/>
          </a:pPr>
          <a:r>
            <a:rPr lang="en-CA" sz="800" b="1" i="0" u="none" strike="noStrike" baseline="0">
              <a:solidFill>
                <a:srgbClr val="000000"/>
              </a:solidFill>
              <a:latin typeface="Arial"/>
              <a:cs typeface="Arial"/>
            </a:rPr>
            <a:t>Rev - Cost</a:t>
          </a:r>
        </a:p>
        <a:p>
          <a:pPr algn="l" rtl="0">
            <a:defRPr sz="1000"/>
          </a:pPr>
          <a:r>
            <a:rPr lang="en-CA" sz="800" b="1" i="0" u="none" strike="noStrike" baseline="0">
              <a:solidFill>
                <a:srgbClr val="000000"/>
              </a:solidFill>
              <a:latin typeface="Arial"/>
              <a:cs typeface="Arial"/>
            </a:rPr>
            <a:t>Ratios</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1</xdr:col>
      <xdr:colOff>438150</xdr:colOff>
      <xdr:row>142</xdr:row>
      <xdr:rowOff>85725</xdr:rowOff>
    </xdr:from>
    <xdr:to>
      <xdr:col>2</xdr:col>
      <xdr:colOff>152400</xdr:colOff>
      <xdr:row>148</xdr:row>
      <xdr:rowOff>57150</xdr:rowOff>
    </xdr:to>
    <xdr:sp macro="" textlink="">
      <xdr:nvSpPr>
        <xdr:cNvPr id="5353" name="Rectangle 233">
          <a:hlinkClick xmlns:r="http://schemas.openxmlformats.org/officeDocument/2006/relationships" r:id="rId16"/>
          <a:extLst>
            <a:ext uri="{FF2B5EF4-FFF2-40B4-BE49-F238E27FC236}">
              <a16:creationId xmlns:a16="http://schemas.microsoft.com/office/drawing/2014/main" id="{00000000-0008-0000-0100-0000E9140000}"/>
            </a:ext>
          </a:extLst>
        </xdr:cNvPr>
        <xdr:cNvSpPr>
          <a:spLocks noChangeArrowheads="1"/>
        </xdr:cNvSpPr>
      </xdr:nvSpPr>
      <xdr:spPr bwMode="auto">
        <a:xfrm>
          <a:off x="1676400" y="24660225"/>
          <a:ext cx="73342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 </a:t>
          </a:r>
        </a:p>
        <a:p>
          <a:pPr algn="l" rtl="0">
            <a:defRPr sz="1000"/>
          </a:pPr>
          <a:r>
            <a:rPr lang="en-CA" sz="800" b="1" i="0" u="none" strike="noStrike" baseline="0">
              <a:solidFill>
                <a:srgbClr val="000000"/>
              </a:solidFill>
              <a:latin typeface="Arial"/>
              <a:cs typeface="Arial"/>
            </a:rPr>
            <a:t>Fixed Charges</a:t>
          </a:r>
        </a:p>
        <a:p>
          <a:pPr algn="l" rtl="0">
            <a:defRPr sz="1000"/>
          </a:pPr>
          <a:r>
            <a:rPr lang="en-CA" sz="800" b="1" i="0" u="none" strike="noStrike" baseline="0">
              <a:solidFill>
                <a:srgbClr val="000000"/>
              </a:solidFill>
              <a:latin typeface="Arial"/>
              <a:cs typeface="Arial"/>
            </a:rPr>
            <a:t>Floor &amp; Ceiling</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0</xdr:col>
      <xdr:colOff>628650</xdr:colOff>
      <xdr:row>150</xdr:row>
      <xdr:rowOff>0</xdr:rowOff>
    </xdr:from>
    <xdr:to>
      <xdr:col>1</xdr:col>
      <xdr:colOff>114300</xdr:colOff>
      <xdr:row>155</xdr:row>
      <xdr:rowOff>114300</xdr:rowOff>
    </xdr:to>
    <xdr:sp macro="" textlink="">
      <xdr:nvSpPr>
        <xdr:cNvPr id="5354" name="Rectangle 234">
          <a:hlinkClick xmlns:r="http://schemas.openxmlformats.org/officeDocument/2006/relationships" r:id="rId17"/>
          <a:extLst>
            <a:ext uri="{FF2B5EF4-FFF2-40B4-BE49-F238E27FC236}">
              <a16:creationId xmlns:a16="http://schemas.microsoft.com/office/drawing/2014/main" id="{00000000-0008-0000-0100-0000EA140000}"/>
            </a:ext>
          </a:extLst>
        </xdr:cNvPr>
        <xdr:cNvSpPr>
          <a:spLocks noChangeArrowheads="1"/>
        </xdr:cNvSpPr>
      </xdr:nvSpPr>
      <xdr:spPr bwMode="auto">
        <a:xfrm>
          <a:off x="628650" y="25717500"/>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O3.1</a:t>
          </a:r>
        </a:p>
        <a:p>
          <a:pPr algn="l" rtl="0">
            <a:defRPr sz="1000"/>
          </a:pPr>
          <a:r>
            <a:rPr lang="en-CA" sz="800" b="1" i="0" u="none" strike="noStrike" baseline="0">
              <a:solidFill>
                <a:srgbClr val="000000"/>
              </a:solidFill>
              <a:latin typeface="Arial"/>
              <a:cs typeface="Arial"/>
            </a:rPr>
            <a:t>Line Tran Unit Cost</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1</xdr:col>
      <xdr:colOff>381000</xdr:colOff>
      <xdr:row>150</xdr:row>
      <xdr:rowOff>0</xdr:rowOff>
    </xdr:from>
    <xdr:to>
      <xdr:col>2</xdr:col>
      <xdr:colOff>85725</xdr:colOff>
      <xdr:row>155</xdr:row>
      <xdr:rowOff>114300</xdr:rowOff>
    </xdr:to>
    <xdr:sp macro="" textlink="">
      <xdr:nvSpPr>
        <xdr:cNvPr id="5355" name="Rectangle 235">
          <a:hlinkClick xmlns:r="http://schemas.openxmlformats.org/officeDocument/2006/relationships" r:id="rId18"/>
          <a:extLst>
            <a:ext uri="{FF2B5EF4-FFF2-40B4-BE49-F238E27FC236}">
              <a16:creationId xmlns:a16="http://schemas.microsoft.com/office/drawing/2014/main" id="{00000000-0008-0000-0100-0000EB140000}"/>
            </a:ext>
          </a:extLst>
        </xdr:cNvPr>
        <xdr:cNvSpPr>
          <a:spLocks noChangeArrowheads="1"/>
        </xdr:cNvSpPr>
      </xdr:nvSpPr>
      <xdr:spPr bwMode="auto">
        <a:xfrm>
          <a:off x="1619250" y="25717500"/>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O3.2</a:t>
          </a:r>
        </a:p>
        <a:p>
          <a:pPr algn="l" rtl="0">
            <a:defRPr sz="1000"/>
          </a:pPr>
          <a:r>
            <a:rPr lang="en-CA" sz="800" b="1" i="0" u="none" strike="noStrike" baseline="0">
              <a:solidFill>
                <a:srgbClr val="000000"/>
              </a:solidFill>
              <a:latin typeface="Arial"/>
              <a:cs typeface="Arial"/>
            </a:rPr>
            <a:t>Substat Tran Unit Cost</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2</xdr:col>
      <xdr:colOff>361950</xdr:colOff>
      <xdr:row>150</xdr:row>
      <xdr:rowOff>0</xdr:rowOff>
    </xdr:from>
    <xdr:to>
      <xdr:col>2</xdr:col>
      <xdr:colOff>1228725</xdr:colOff>
      <xdr:row>155</xdr:row>
      <xdr:rowOff>114300</xdr:rowOff>
    </xdr:to>
    <xdr:sp macro="" textlink="">
      <xdr:nvSpPr>
        <xdr:cNvPr id="5356" name="Rectangle 236">
          <a:hlinkClick xmlns:r="http://schemas.openxmlformats.org/officeDocument/2006/relationships" r:id="rId19"/>
          <a:extLst>
            <a:ext uri="{FF2B5EF4-FFF2-40B4-BE49-F238E27FC236}">
              <a16:creationId xmlns:a16="http://schemas.microsoft.com/office/drawing/2014/main" id="{00000000-0008-0000-0100-0000EC140000}"/>
            </a:ext>
          </a:extLst>
        </xdr:cNvPr>
        <xdr:cNvSpPr>
          <a:spLocks noChangeArrowheads="1"/>
        </xdr:cNvSpPr>
      </xdr:nvSpPr>
      <xdr:spPr bwMode="auto">
        <a:xfrm>
          <a:off x="2619375" y="25717500"/>
          <a:ext cx="86677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O3.3</a:t>
          </a:r>
        </a:p>
        <a:p>
          <a:pPr algn="l" rtl="0">
            <a:defRPr sz="1000"/>
          </a:pPr>
          <a:r>
            <a:rPr lang="en-CA" sz="800" b="1" i="0" u="none" strike="noStrike" baseline="0">
              <a:solidFill>
                <a:srgbClr val="000000"/>
              </a:solidFill>
              <a:latin typeface="Arial"/>
              <a:cs typeface="Arial"/>
            </a:rPr>
            <a:t>Primary Cost Pool</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1</xdr:col>
      <xdr:colOff>390525</xdr:colOff>
      <xdr:row>157</xdr:row>
      <xdr:rowOff>47625</xdr:rowOff>
    </xdr:from>
    <xdr:to>
      <xdr:col>2</xdr:col>
      <xdr:colOff>95250</xdr:colOff>
      <xdr:row>163</xdr:row>
      <xdr:rowOff>28575</xdr:rowOff>
    </xdr:to>
    <xdr:sp macro="" textlink="">
      <xdr:nvSpPr>
        <xdr:cNvPr id="5357" name="Rectangle 237">
          <a:hlinkClick xmlns:r="http://schemas.openxmlformats.org/officeDocument/2006/relationships" r:id="rId20"/>
          <a:extLst>
            <a:ext uri="{FF2B5EF4-FFF2-40B4-BE49-F238E27FC236}">
              <a16:creationId xmlns:a16="http://schemas.microsoft.com/office/drawing/2014/main" id="{00000000-0008-0000-0100-0000ED140000}"/>
            </a:ext>
          </a:extLst>
        </xdr:cNvPr>
        <xdr:cNvSpPr>
          <a:spLocks noChangeArrowheads="1"/>
        </xdr:cNvSpPr>
      </xdr:nvSpPr>
      <xdr:spPr bwMode="auto">
        <a:xfrm>
          <a:off x="1628775" y="27231975"/>
          <a:ext cx="723900" cy="83820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O4</a:t>
          </a:r>
        </a:p>
        <a:p>
          <a:pPr algn="l" rtl="0">
            <a:defRPr sz="1000"/>
          </a:pPr>
          <a:r>
            <a:rPr lang="en-CA" sz="800" b="1" i="0" u="none" strike="noStrike" baseline="0">
              <a:solidFill>
                <a:srgbClr val="000000"/>
              </a:solidFill>
              <a:latin typeface="Arial"/>
              <a:cs typeface="Arial"/>
            </a:rPr>
            <a:t>Summary by Class &amp; Accounts</a:t>
          </a:r>
        </a:p>
      </xdr:txBody>
    </xdr:sp>
    <xdr:clientData/>
  </xdr:twoCellAnchor>
  <xdr:twoCellAnchor>
    <xdr:from>
      <xdr:col>2</xdr:col>
      <xdr:colOff>1457325</xdr:colOff>
      <xdr:row>150</xdr:row>
      <xdr:rowOff>0</xdr:rowOff>
    </xdr:from>
    <xdr:to>
      <xdr:col>3</xdr:col>
      <xdr:colOff>314325</xdr:colOff>
      <xdr:row>155</xdr:row>
      <xdr:rowOff>114300</xdr:rowOff>
    </xdr:to>
    <xdr:sp macro="" textlink="">
      <xdr:nvSpPr>
        <xdr:cNvPr id="5358" name="Rectangle 238">
          <a:hlinkClick xmlns:r="http://schemas.openxmlformats.org/officeDocument/2006/relationships" r:id="rId21"/>
          <a:extLst>
            <a:ext uri="{FF2B5EF4-FFF2-40B4-BE49-F238E27FC236}">
              <a16:creationId xmlns:a16="http://schemas.microsoft.com/office/drawing/2014/main" id="{00000000-0008-0000-0100-0000EE140000}"/>
            </a:ext>
          </a:extLst>
        </xdr:cNvPr>
        <xdr:cNvSpPr>
          <a:spLocks noChangeArrowheads="1"/>
        </xdr:cNvSpPr>
      </xdr:nvSpPr>
      <xdr:spPr bwMode="auto">
        <a:xfrm>
          <a:off x="3714750" y="25717500"/>
          <a:ext cx="86677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O3.4 </a:t>
          </a:r>
        </a:p>
        <a:p>
          <a:pPr algn="l" rtl="0">
            <a:defRPr sz="1000"/>
          </a:pPr>
          <a:r>
            <a:rPr lang="en-CA" sz="800" b="1" i="0" u="none" strike="noStrike" baseline="0">
              <a:solidFill>
                <a:srgbClr val="000000"/>
              </a:solidFill>
              <a:latin typeface="Arial"/>
              <a:cs typeface="Arial"/>
            </a:rPr>
            <a:t>Secondary Cost Pool</a:t>
          </a:r>
        </a:p>
      </xdr:txBody>
    </xdr:sp>
    <xdr:clientData/>
  </xdr:twoCellAnchor>
  <xdr:twoCellAnchor>
    <xdr:from>
      <xdr:col>3</xdr:col>
      <xdr:colOff>590551</xdr:colOff>
      <xdr:row>157</xdr:row>
      <xdr:rowOff>85725</xdr:rowOff>
    </xdr:from>
    <xdr:to>
      <xdr:col>4</xdr:col>
      <xdr:colOff>180976</xdr:colOff>
      <xdr:row>162</xdr:row>
      <xdr:rowOff>38100</xdr:rowOff>
    </xdr:to>
    <xdr:sp macro="" textlink="">
      <xdr:nvSpPr>
        <xdr:cNvPr id="5359" name="Rectangle 239">
          <a:hlinkClick xmlns:r="http://schemas.openxmlformats.org/officeDocument/2006/relationships" r:id="rId22"/>
          <a:extLst>
            <a:ext uri="{FF2B5EF4-FFF2-40B4-BE49-F238E27FC236}">
              <a16:creationId xmlns:a16="http://schemas.microsoft.com/office/drawing/2014/main" id="{00000000-0008-0000-0100-0000EF140000}"/>
            </a:ext>
          </a:extLst>
        </xdr:cNvPr>
        <xdr:cNvSpPr>
          <a:spLocks noChangeArrowheads="1"/>
        </xdr:cNvSpPr>
      </xdr:nvSpPr>
      <xdr:spPr bwMode="auto">
        <a:xfrm>
          <a:off x="4857751" y="27270075"/>
          <a:ext cx="857250" cy="66675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O7 </a:t>
          </a:r>
        </a:p>
        <a:p>
          <a:pPr algn="l" rtl="0">
            <a:defRPr sz="1000"/>
          </a:pPr>
          <a:r>
            <a:rPr lang="en-CA" sz="800" b="1" i="0" u="none" strike="noStrike" baseline="0">
              <a:solidFill>
                <a:srgbClr val="000000"/>
              </a:solidFill>
              <a:latin typeface="Arial"/>
              <a:cs typeface="Arial"/>
            </a:rPr>
            <a:t>Amortization</a:t>
          </a:r>
        </a:p>
      </xdr:txBody>
    </xdr:sp>
    <xdr:clientData/>
  </xdr:twoCellAnchor>
  <xdr:twoCellAnchor>
    <xdr:from>
      <xdr:col>2</xdr:col>
      <xdr:colOff>1504950</xdr:colOff>
      <xdr:row>157</xdr:row>
      <xdr:rowOff>66675</xdr:rowOff>
    </xdr:from>
    <xdr:to>
      <xdr:col>3</xdr:col>
      <xdr:colOff>219075</xdr:colOff>
      <xdr:row>163</xdr:row>
      <xdr:rowOff>38100</xdr:rowOff>
    </xdr:to>
    <xdr:sp macro="" textlink="">
      <xdr:nvSpPr>
        <xdr:cNvPr id="5360" name="Rectangle 240">
          <a:hlinkClick xmlns:r="http://schemas.openxmlformats.org/officeDocument/2006/relationships" r:id="rId23"/>
          <a:extLst>
            <a:ext uri="{FF2B5EF4-FFF2-40B4-BE49-F238E27FC236}">
              <a16:creationId xmlns:a16="http://schemas.microsoft.com/office/drawing/2014/main" id="{00000000-0008-0000-0100-0000F0140000}"/>
            </a:ext>
          </a:extLst>
        </xdr:cNvPr>
        <xdr:cNvSpPr>
          <a:spLocks noChangeArrowheads="1"/>
        </xdr:cNvSpPr>
      </xdr:nvSpPr>
      <xdr:spPr bwMode="auto">
        <a:xfrm>
          <a:off x="3762375" y="27251025"/>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06 </a:t>
          </a:r>
        </a:p>
        <a:p>
          <a:pPr algn="l" rtl="0">
            <a:defRPr sz="1000"/>
          </a:pPr>
          <a:r>
            <a:rPr lang="en-CA" sz="800" b="1" i="0" u="none" strike="noStrike" baseline="0">
              <a:solidFill>
                <a:srgbClr val="000000"/>
              </a:solidFill>
              <a:latin typeface="Arial"/>
              <a:cs typeface="Arial"/>
            </a:rPr>
            <a:t>Source Data for E2</a:t>
          </a:r>
        </a:p>
      </xdr:txBody>
    </xdr:sp>
    <xdr:clientData/>
  </xdr:twoCellAnchor>
  <xdr:twoCellAnchor>
    <xdr:from>
      <xdr:col>2</xdr:col>
      <xdr:colOff>447675</xdr:colOff>
      <xdr:row>157</xdr:row>
      <xdr:rowOff>47625</xdr:rowOff>
    </xdr:from>
    <xdr:to>
      <xdr:col>2</xdr:col>
      <xdr:colOff>1171575</xdr:colOff>
      <xdr:row>163</xdr:row>
      <xdr:rowOff>28575</xdr:rowOff>
    </xdr:to>
    <xdr:sp macro="" textlink="">
      <xdr:nvSpPr>
        <xdr:cNvPr id="5361" name="Rectangle 241">
          <a:hlinkClick xmlns:r="http://schemas.openxmlformats.org/officeDocument/2006/relationships" r:id="rId24"/>
          <a:extLst>
            <a:ext uri="{FF2B5EF4-FFF2-40B4-BE49-F238E27FC236}">
              <a16:creationId xmlns:a16="http://schemas.microsoft.com/office/drawing/2014/main" id="{00000000-0008-0000-0100-0000F1140000}"/>
            </a:ext>
          </a:extLst>
        </xdr:cNvPr>
        <xdr:cNvSpPr>
          <a:spLocks noChangeArrowheads="1"/>
        </xdr:cNvSpPr>
      </xdr:nvSpPr>
      <xdr:spPr bwMode="auto">
        <a:xfrm>
          <a:off x="2705100" y="27231975"/>
          <a:ext cx="723900" cy="83820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O5 </a:t>
          </a:r>
        </a:p>
        <a:p>
          <a:pPr algn="l" rtl="0">
            <a:defRPr sz="1000"/>
          </a:pPr>
          <a:r>
            <a:rPr lang="en-CA" sz="800" b="1" i="0" u="none" strike="noStrike" baseline="0">
              <a:solidFill>
                <a:srgbClr val="000000"/>
              </a:solidFill>
              <a:latin typeface="Arial"/>
              <a:cs typeface="Arial"/>
            </a:rPr>
            <a:t>Details by Class &amp; Accounts</a:t>
          </a:r>
        </a:p>
      </xdr:txBody>
    </xdr:sp>
    <xdr:clientData/>
  </xdr:twoCellAnchor>
  <xdr:twoCellAnchor>
    <xdr:from>
      <xdr:col>3</xdr:col>
      <xdr:colOff>638175</xdr:colOff>
      <xdr:row>150</xdr:row>
      <xdr:rowOff>0</xdr:rowOff>
    </xdr:from>
    <xdr:to>
      <xdr:col>4</xdr:col>
      <xdr:colOff>95250</xdr:colOff>
      <xdr:row>155</xdr:row>
      <xdr:rowOff>114300</xdr:rowOff>
    </xdr:to>
    <xdr:sp macro="" textlink="">
      <xdr:nvSpPr>
        <xdr:cNvPr id="5362" name="Rectangle 242">
          <a:hlinkClick xmlns:r="http://schemas.openxmlformats.org/officeDocument/2006/relationships" r:id="rId25"/>
          <a:extLst>
            <a:ext uri="{FF2B5EF4-FFF2-40B4-BE49-F238E27FC236}">
              <a16:creationId xmlns:a16="http://schemas.microsoft.com/office/drawing/2014/main" id="{00000000-0008-0000-0100-0000F2140000}"/>
            </a:ext>
          </a:extLst>
        </xdr:cNvPr>
        <xdr:cNvSpPr>
          <a:spLocks noChangeArrowheads="1"/>
        </xdr:cNvSpPr>
      </xdr:nvSpPr>
      <xdr:spPr bwMode="auto">
        <a:xfrm>
          <a:off x="4905375" y="26184225"/>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O3.5</a:t>
          </a:r>
        </a:p>
        <a:p>
          <a:pPr algn="l" rtl="0">
            <a:defRPr sz="1000"/>
          </a:pPr>
          <a:r>
            <a:rPr lang="en-CA" sz="800" b="1" i="0" u="none" strike="noStrike" baseline="0">
              <a:solidFill>
                <a:srgbClr val="000000"/>
              </a:solidFill>
              <a:latin typeface="Arial"/>
              <a:cs typeface="Arial"/>
            </a:rPr>
            <a:t>USL Metering Credit</a:t>
          </a:r>
        </a:p>
      </xdr:txBody>
    </xdr:sp>
    <xdr:clientData/>
  </xdr:twoCellAnchor>
  <xdr:twoCellAnchor>
    <xdr:from>
      <xdr:col>6</xdr:col>
      <xdr:colOff>57150</xdr:colOff>
      <xdr:row>92</xdr:row>
      <xdr:rowOff>57150</xdr:rowOff>
    </xdr:from>
    <xdr:to>
      <xdr:col>6</xdr:col>
      <xdr:colOff>66675</xdr:colOff>
      <xdr:row>100</xdr:row>
      <xdr:rowOff>9525</xdr:rowOff>
    </xdr:to>
    <xdr:cxnSp macro="">
      <xdr:nvCxnSpPr>
        <xdr:cNvPr id="9" name="AutoShape 244">
          <a:extLst>
            <a:ext uri="{FF2B5EF4-FFF2-40B4-BE49-F238E27FC236}">
              <a16:creationId xmlns:a16="http://schemas.microsoft.com/office/drawing/2014/main" id="{00000000-0008-0000-0100-000009000000}"/>
            </a:ext>
          </a:extLst>
        </xdr:cNvPr>
        <xdr:cNvCxnSpPr>
          <a:cxnSpLocks noChangeShapeType="1"/>
          <a:stCxn id="5327" idx="2"/>
        </xdr:cNvCxnSpPr>
      </xdr:nvCxnSpPr>
      <xdr:spPr bwMode="auto">
        <a:xfrm>
          <a:off x="7658100" y="17259300"/>
          <a:ext cx="9525" cy="1095375"/>
        </a:xfrm>
        <a:prstGeom prst="straightConnector1">
          <a:avLst/>
        </a:prstGeom>
        <a:noFill/>
        <a:ln w="19050">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628650</xdr:colOff>
      <xdr:row>100</xdr:row>
      <xdr:rowOff>9525</xdr:rowOff>
    </xdr:from>
    <xdr:to>
      <xdr:col>6</xdr:col>
      <xdr:colOff>57150</xdr:colOff>
      <xdr:row>100</xdr:row>
      <xdr:rowOff>9525</xdr:rowOff>
    </xdr:to>
    <xdr:cxnSp macro="">
      <xdr:nvCxnSpPr>
        <xdr:cNvPr id="10" name="AutoShape 245">
          <a:extLst>
            <a:ext uri="{FF2B5EF4-FFF2-40B4-BE49-F238E27FC236}">
              <a16:creationId xmlns:a16="http://schemas.microsoft.com/office/drawing/2014/main" id="{00000000-0008-0000-0100-00000A000000}"/>
            </a:ext>
          </a:extLst>
        </xdr:cNvPr>
        <xdr:cNvCxnSpPr>
          <a:cxnSpLocks noChangeShapeType="1"/>
          <a:endCxn id="11" idx="0"/>
        </xdr:cNvCxnSpPr>
      </xdr:nvCxnSpPr>
      <xdr:spPr bwMode="auto">
        <a:xfrm rot="10800000">
          <a:off x="6162675" y="18354675"/>
          <a:ext cx="1495425" cy="0"/>
        </a:xfrm>
        <a:prstGeom prst="straightConnector1">
          <a:avLst/>
        </a:prstGeom>
        <a:noFill/>
        <a:ln w="19050">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628650</xdr:colOff>
      <xdr:row>100</xdr:row>
      <xdr:rowOff>9525</xdr:rowOff>
    </xdr:from>
    <xdr:to>
      <xdr:col>4</xdr:col>
      <xdr:colOff>628650</xdr:colOff>
      <xdr:row>104</xdr:row>
      <xdr:rowOff>28575</xdr:rowOff>
    </xdr:to>
    <xdr:sp macro="" textlink="">
      <xdr:nvSpPr>
        <xdr:cNvPr id="11" name="Line 246">
          <a:extLst>
            <a:ext uri="{FF2B5EF4-FFF2-40B4-BE49-F238E27FC236}">
              <a16:creationId xmlns:a16="http://schemas.microsoft.com/office/drawing/2014/main" id="{00000000-0008-0000-0100-00000B000000}"/>
            </a:ext>
          </a:extLst>
        </xdr:cNvPr>
        <xdr:cNvSpPr>
          <a:spLocks noChangeShapeType="1"/>
        </xdr:cNvSpPr>
      </xdr:nvSpPr>
      <xdr:spPr bwMode="auto">
        <a:xfrm>
          <a:off x="6162675" y="18354675"/>
          <a:ext cx="0" cy="590550"/>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104</xdr:row>
      <xdr:rowOff>38100</xdr:rowOff>
    </xdr:from>
    <xdr:to>
      <xdr:col>4</xdr:col>
      <xdr:colOff>638175</xdr:colOff>
      <xdr:row>104</xdr:row>
      <xdr:rowOff>38100</xdr:rowOff>
    </xdr:to>
    <xdr:sp macro="" textlink="">
      <xdr:nvSpPr>
        <xdr:cNvPr id="12" name="Line 247">
          <a:extLst>
            <a:ext uri="{FF2B5EF4-FFF2-40B4-BE49-F238E27FC236}">
              <a16:creationId xmlns:a16="http://schemas.microsoft.com/office/drawing/2014/main" id="{00000000-0008-0000-0100-00000C000000}"/>
            </a:ext>
          </a:extLst>
        </xdr:cNvPr>
        <xdr:cNvSpPr>
          <a:spLocks noChangeShapeType="1"/>
        </xdr:cNvSpPr>
      </xdr:nvSpPr>
      <xdr:spPr bwMode="auto">
        <a:xfrm flipH="1">
          <a:off x="6010275" y="18954750"/>
          <a:ext cx="1619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447675</xdr:colOff>
      <xdr:row>111</xdr:row>
      <xdr:rowOff>28575</xdr:rowOff>
    </xdr:from>
    <xdr:to>
      <xdr:col>2</xdr:col>
      <xdr:colOff>428625</xdr:colOff>
      <xdr:row>116</xdr:row>
      <xdr:rowOff>47625</xdr:rowOff>
    </xdr:to>
    <xdr:sp macro="" textlink="">
      <xdr:nvSpPr>
        <xdr:cNvPr id="13" name="AutoShape 248">
          <a:extLst>
            <a:ext uri="{FF2B5EF4-FFF2-40B4-BE49-F238E27FC236}">
              <a16:creationId xmlns:a16="http://schemas.microsoft.com/office/drawing/2014/main" id="{00000000-0008-0000-0100-00000D000000}"/>
            </a:ext>
          </a:extLst>
        </xdr:cNvPr>
        <xdr:cNvSpPr>
          <a:spLocks noChangeArrowheads="1"/>
        </xdr:cNvSpPr>
      </xdr:nvSpPr>
      <xdr:spPr bwMode="auto">
        <a:xfrm>
          <a:off x="447675" y="19945350"/>
          <a:ext cx="2238375" cy="73342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266700</xdr:colOff>
      <xdr:row>135</xdr:row>
      <xdr:rowOff>47625</xdr:rowOff>
    </xdr:from>
    <xdr:to>
      <xdr:col>2</xdr:col>
      <xdr:colOff>266700</xdr:colOff>
      <xdr:row>140</xdr:row>
      <xdr:rowOff>104775</xdr:rowOff>
    </xdr:to>
    <xdr:sp macro="" textlink="">
      <xdr:nvSpPr>
        <xdr:cNvPr id="14" name="Line 249">
          <a:extLst>
            <a:ext uri="{FF2B5EF4-FFF2-40B4-BE49-F238E27FC236}">
              <a16:creationId xmlns:a16="http://schemas.microsoft.com/office/drawing/2014/main" id="{00000000-0008-0000-0100-00000E000000}"/>
            </a:ext>
          </a:extLst>
        </xdr:cNvPr>
        <xdr:cNvSpPr>
          <a:spLocks noChangeShapeType="1"/>
        </xdr:cNvSpPr>
      </xdr:nvSpPr>
      <xdr:spPr bwMode="auto">
        <a:xfrm>
          <a:off x="2524125" y="23393400"/>
          <a:ext cx="0" cy="771525"/>
        </a:xfrm>
        <a:prstGeom prst="line">
          <a:avLst/>
        </a:prstGeom>
        <a:noFill/>
        <a:ln w="19050">
          <a:solidFill>
            <a:srgbClr val="808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504825</xdr:colOff>
      <xdr:row>74</xdr:row>
      <xdr:rowOff>66675</xdr:rowOff>
    </xdr:from>
    <xdr:to>
      <xdr:col>2</xdr:col>
      <xdr:colOff>133350</xdr:colOff>
      <xdr:row>79</xdr:row>
      <xdr:rowOff>66675</xdr:rowOff>
    </xdr:to>
    <xdr:sp macro="" textlink="">
      <xdr:nvSpPr>
        <xdr:cNvPr id="5363" name="AutoShape 250">
          <a:extLst>
            <a:ext uri="{FF2B5EF4-FFF2-40B4-BE49-F238E27FC236}">
              <a16:creationId xmlns:a16="http://schemas.microsoft.com/office/drawing/2014/main" id="{00000000-0008-0000-0100-0000F3140000}"/>
            </a:ext>
          </a:extLst>
        </xdr:cNvPr>
        <xdr:cNvSpPr>
          <a:spLocks noChangeArrowheads="1"/>
        </xdr:cNvSpPr>
      </xdr:nvSpPr>
      <xdr:spPr bwMode="auto">
        <a:xfrm>
          <a:off x="504825" y="14697075"/>
          <a:ext cx="1885950" cy="71437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533400</xdr:colOff>
      <xdr:row>82</xdr:row>
      <xdr:rowOff>38100</xdr:rowOff>
    </xdr:from>
    <xdr:to>
      <xdr:col>2</xdr:col>
      <xdr:colOff>161925</xdr:colOff>
      <xdr:row>87</xdr:row>
      <xdr:rowOff>38100</xdr:rowOff>
    </xdr:to>
    <xdr:sp macro="" textlink="">
      <xdr:nvSpPr>
        <xdr:cNvPr id="5364" name="AutoShape 251">
          <a:extLst>
            <a:ext uri="{FF2B5EF4-FFF2-40B4-BE49-F238E27FC236}">
              <a16:creationId xmlns:a16="http://schemas.microsoft.com/office/drawing/2014/main" id="{00000000-0008-0000-0100-0000F4140000}"/>
            </a:ext>
          </a:extLst>
        </xdr:cNvPr>
        <xdr:cNvSpPr>
          <a:spLocks noChangeArrowheads="1"/>
        </xdr:cNvSpPr>
      </xdr:nvSpPr>
      <xdr:spPr bwMode="auto">
        <a:xfrm>
          <a:off x="533400" y="15811500"/>
          <a:ext cx="1885950" cy="71437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180975</xdr:colOff>
      <xdr:row>114</xdr:row>
      <xdr:rowOff>76200</xdr:rowOff>
    </xdr:from>
    <xdr:to>
      <xdr:col>0</xdr:col>
      <xdr:colOff>419100</xdr:colOff>
      <xdr:row>114</xdr:row>
      <xdr:rowOff>76200</xdr:rowOff>
    </xdr:to>
    <xdr:sp macro="" textlink="">
      <xdr:nvSpPr>
        <xdr:cNvPr id="5365" name="Line 252">
          <a:extLst>
            <a:ext uri="{FF2B5EF4-FFF2-40B4-BE49-F238E27FC236}">
              <a16:creationId xmlns:a16="http://schemas.microsoft.com/office/drawing/2014/main" id="{00000000-0008-0000-0100-0000F5140000}"/>
            </a:ext>
          </a:extLst>
        </xdr:cNvPr>
        <xdr:cNvSpPr>
          <a:spLocks noChangeShapeType="1"/>
        </xdr:cNvSpPr>
      </xdr:nvSpPr>
      <xdr:spPr bwMode="auto">
        <a:xfrm flipH="1">
          <a:off x="180975" y="20421600"/>
          <a:ext cx="238125" cy="0"/>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180975</xdr:colOff>
      <xdr:row>114</xdr:row>
      <xdr:rowOff>66675</xdr:rowOff>
    </xdr:from>
    <xdr:to>
      <xdr:col>0</xdr:col>
      <xdr:colOff>180975</xdr:colOff>
      <xdr:row>132</xdr:row>
      <xdr:rowOff>38100</xdr:rowOff>
    </xdr:to>
    <xdr:sp macro="" textlink="">
      <xdr:nvSpPr>
        <xdr:cNvPr id="5366" name="Line 253">
          <a:extLst>
            <a:ext uri="{FF2B5EF4-FFF2-40B4-BE49-F238E27FC236}">
              <a16:creationId xmlns:a16="http://schemas.microsoft.com/office/drawing/2014/main" id="{00000000-0008-0000-0100-0000F6140000}"/>
            </a:ext>
          </a:extLst>
        </xdr:cNvPr>
        <xdr:cNvSpPr>
          <a:spLocks noChangeShapeType="1"/>
        </xdr:cNvSpPr>
      </xdr:nvSpPr>
      <xdr:spPr bwMode="auto">
        <a:xfrm>
          <a:off x="180975" y="20412075"/>
          <a:ext cx="0" cy="2543175"/>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190500</xdr:colOff>
      <xdr:row>132</xdr:row>
      <xdr:rowOff>47625</xdr:rowOff>
    </xdr:from>
    <xdr:to>
      <xdr:col>0</xdr:col>
      <xdr:colOff>638175</xdr:colOff>
      <xdr:row>132</xdr:row>
      <xdr:rowOff>47625</xdr:rowOff>
    </xdr:to>
    <xdr:sp macro="" textlink="">
      <xdr:nvSpPr>
        <xdr:cNvPr id="5367" name="Line 254">
          <a:extLst>
            <a:ext uri="{FF2B5EF4-FFF2-40B4-BE49-F238E27FC236}">
              <a16:creationId xmlns:a16="http://schemas.microsoft.com/office/drawing/2014/main" id="{00000000-0008-0000-0100-0000F7140000}"/>
            </a:ext>
          </a:extLst>
        </xdr:cNvPr>
        <xdr:cNvSpPr>
          <a:spLocks noChangeShapeType="1"/>
        </xdr:cNvSpPr>
      </xdr:nvSpPr>
      <xdr:spPr bwMode="auto">
        <a:xfrm>
          <a:off x="190500" y="22964775"/>
          <a:ext cx="447675" cy="0"/>
        </a:xfrm>
        <a:prstGeom prst="line">
          <a:avLst/>
        </a:prstGeom>
        <a:noFill/>
        <a:ln w="19050">
          <a:solidFill>
            <a:srgbClr val="808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876300</xdr:colOff>
      <xdr:row>124</xdr:row>
      <xdr:rowOff>114300</xdr:rowOff>
    </xdr:from>
    <xdr:to>
      <xdr:col>1</xdr:col>
      <xdr:colOff>876300</xdr:colOff>
      <xdr:row>126</xdr:row>
      <xdr:rowOff>57150</xdr:rowOff>
    </xdr:to>
    <xdr:sp macro="" textlink="">
      <xdr:nvSpPr>
        <xdr:cNvPr id="5368" name="Line 255">
          <a:extLst>
            <a:ext uri="{FF2B5EF4-FFF2-40B4-BE49-F238E27FC236}">
              <a16:creationId xmlns:a16="http://schemas.microsoft.com/office/drawing/2014/main" id="{00000000-0008-0000-0100-0000F8140000}"/>
            </a:ext>
          </a:extLst>
        </xdr:cNvPr>
        <xdr:cNvSpPr>
          <a:spLocks noChangeShapeType="1"/>
        </xdr:cNvSpPr>
      </xdr:nvSpPr>
      <xdr:spPr bwMode="auto">
        <a:xfrm>
          <a:off x="2114550" y="21888450"/>
          <a:ext cx="0" cy="228600"/>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876300</xdr:colOff>
      <xdr:row>126</xdr:row>
      <xdr:rowOff>57150</xdr:rowOff>
    </xdr:from>
    <xdr:to>
      <xdr:col>2</xdr:col>
      <xdr:colOff>1276350</xdr:colOff>
      <xdr:row>126</xdr:row>
      <xdr:rowOff>57150</xdr:rowOff>
    </xdr:to>
    <xdr:sp macro="" textlink="">
      <xdr:nvSpPr>
        <xdr:cNvPr id="5369" name="Line 256">
          <a:extLst>
            <a:ext uri="{FF2B5EF4-FFF2-40B4-BE49-F238E27FC236}">
              <a16:creationId xmlns:a16="http://schemas.microsoft.com/office/drawing/2014/main" id="{00000000-0008-0000-0100-0000F9140000}"/>
            </a:ext>
          </a:extLst>
        </xdr:cNvPr>
        <xdr:cNvSpPr>
          <a:spLocks noChangeShapeType="1"/>
        </xdr:cNvSpPr>
      </xdr:nvSpPr>
      <xdr:spPr bwMode="auto">
        <a:xfrm>
          <a:off x="2114550" y="22117050"/>
          <a:ext cx="1419225" cy="0"/>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1276350</xdr:colOff>
      <xdr:row>126</xdr:row>
      <xdr:rowOff>57150</xdr:rowOff>
    </xdr:from>
    <xdr:to>
      <xdr:col>2</xdr:col>
      <xdr:colOff>1276350</xdr:colOff>
      <xdr:row>129</xdr:row>
      <xdr:rowOff>104775</xdr:rowOff>
    </xdr:to>
    <xdr:sp macro="" textlink="">
      <xdr:nvSpPr>
        <xdr:cNvPr id="5370" name="Line 257">
          <a:extLst>
            <a:ext uri="{FF2B5EF4-FFF2-40B4-BE49-F238E27FC236}">
              <a16:creationId xmlns:a16="http://schemas.microsoft.com/office/drawing/2014/main" id="{00000000-0008-0000-0100-0000FA140000}"/>
            </a:ext>
          </a:extLst>
        </xdr:cNvPr>
        <xdr:cNvSpPr>
          <a:spLocks noChangeShapeType="1"/>
        </xdr:cNvSpPr>
      </xdr:nvSpPr>
      <xdr:spPr bwMode="auto">
        <a:xfrm>
          <a:off x="3533775" y="22117050"/>
          <a:ext cx="0" cy="476250"/>
        </a:xfrm>
        <a:prstGeom prst="line">
          <a:avLst/>
        </a:prstGeom>
        <a:noFill/>
        <a:ln w="19050">
          <a:solidFill>
            <a:srgbClr val="808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390525</xdr:colOff>
      <xdr:row>142</xdr:row>
      <xdr:rowOff>76200</xdr:rowOff>
    </xdr:from>
    <xdr:to>
      <xdr:col>2</xdr:col>
      <xdr:colOff>1200150</xdr:colOff>
      <xdr:row>148</xdr:row>
      <xdr:rowOff>47625</xdr:rowOff>
    </xdr:to>
    <xdr:sp macro="" textlink="">
      <xdr:nvSpPr>
        <xdr:cNvPr id="5378" name="Rectangle 258">
          <a:hlinkClick xmlns:r="http://schemas.openxmlformats.org/officeDocument/2006/relationships" r:id="rId26"/>
          <a:extLst>
            <a:ext uri="{FF2B5EF4-FFF2-40B4-BE49-F238E27FC236}">
              <a16:creationId xmlns:a16="http://schemas.microsoft.com/office/drawing/2014/main" id="{00000000-0008-0000-0100-000002150000}"/>
            </a:ext>
          </a:extLst>
        </xdr:cNvPr>
        <xdr:cNvSpPr>
          <a:spLocks noChangeArrowheads="1"/>
        </xdr:cNvSpPr>
      </xdr:nvSpPr>
      <xdr:spPr bwMode="auto">
        <a:xfrm>
          <a:off x="2647950" y="24650700"/>
          <a:ext cx="80962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O2.1</a:t>
          </a:r>
        </a:p>
        <a:p>
          <a:pPr algn="l" rtl="0">
            <a:defRPr sz="1000"/>
          </a:pPr>
          <a:r>
            <a:rPr lang="en-CA" sz="800" b="1" i="0" u="none" strike="noStrike" baseline="0">
              <a:solidFill>
                <a:srgbClr val="000000"/>
              </a:solidFill>
              <a:latin typeface="Arial"/>
              <a:cs typeface="Arial"/>
            </a:rPr>
            <a:t>Line Transformer PLCC Adjustment</a:t>
          </a:r>
        </a:p>
      </xdr:txBody>
    </xdr:sp>
    <xdr:clientData/>
  </xdr:twoCellAnchor>
  <xdr:twoCellAnchor>
    <xdr:from>
      <xdr:col>2</xdr:col>
      <xdr:colOff>1457325</xdr:colOff>
      <xdr:row>142</xdr:row>
      <xdr:rowOff>76200</xdr:rowOff>
    </xdr:from>
    <xdr:to>
      <xdr:col>3</xdr:col>
      <xdr:colOff>390525</xdr:colOff>
      <xdr:row>148</xdr:row>
      <xdr:rowOff>47625</xdr:rowOff>
    </xdr:to>
    <xdr:sp macro="" textlink="">
      <xdr:nvSpPr>
        <xdr:cNvPr id="5379" name="Rectangle 259">
          <a:hlinkClick xmlns:r="http://schemas.openxmlformats.org/officeDocument/2006/relationships" r:id="rId27"/>
          <a:extLst>
            <a:ext uri="{FF2B5EF4-FFF2-40B4-BE49-F238E27FC236}">
              <a16:creationId xmlns:a16="http://schemas.microsoft.com/office/drawing/2014/main" id="{00000000-0008-0000-0100-000003150000}"/>
            </a:ext>
          </a:extLst>
        </xdr:cNvPr>
        <xdr:cNvSpPr>
          <a:spLocks noChangeArrowheads="1"/>
        </xdr:cNvSpPr>
      </xdr:nvSpPr>
      <xdr:spPr bwMode="auto">
        <a:xfrm>
          <a:off x="3714750" y="24650700"/>
          <a:ext cx="94297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O2.2</a:t>
          </a:r>
        </a:p>
        <a:p>
          <a:pPr algn="l" rtl="0">
            <a:defRPr sz="1000"/>
          </a:pPr>
          <a:r>
            <a:rPr lang="en-CA" sz="800" b="1" i="0" u="none" strike="noStrike" baseline="0">
              <a:solidFill>
                <a:srgbClr val="000000"/>
              </a:solidFill>
              <a:latin typeface="Arial"/>
              <a:cs typeface="Arial"/>
            </a:rPr>
            <a:t>Primary Cost PLCC Adjustment</a:t>
          </a:r>
        </a:p>
      </xdr:txBody>
    </xdr:sp>
    <xdr:clientData/>
  </xdr:twoCellAnchor>
  <xdr:twoCellAnchor>
    <xdr:from>
      <xdr:col>3</xdr:col>
      <xdr:colOff>600075</xdr:colOff>
      <xdr:row>142</xdr:row>
      <xdr:rowOff>76200</xdr:rowOff>
    </xdr:from>
    <xdr:to>
      <xdr:col>4</xdr:col>
      <xdr:colOff>142875</xdr:colOff>
      <xdr:row>148</xdr:row>
      <xdr:rowOff>47625</xdr:rowOff>
    </xdr:to>
    <xdr:sp macro="" textlink="">
      <xdr:nvSpPr>
        <xdr:cNvPr id="5380" name="Rectangle 260">
          <a:hlinkClick xmlns:r="http://schemas.openxmlformats.org/officeDocument/2006/relationships" r:id="rId28"/>
          <a:extLst>
            <a:ext uri="{FF2B5EF4-FFF2-40B4-BE49-F238E27FC236}">
              <a16:creationId xmlns:a16="http://schemas.microsoft.com/office/drawing/2014/main" id="{00000000-0008-0000-0100-000004150000}"/>
            </a:ext>
          </a:extLst>
        </xdr:cNvPr>
        <xdr:cNvSpPr>
          <a:spLocks noChangeArrowheads="1"/>
        </xdr:cNvSpPr>
      </xdr:nvSpPr>
      <xdr:spPr bwMode="auto">
        <a:xfrm>
          <a:off x="4867275" y="24650700"/>
          <a:ext cx="80962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O2.3</a:t>
          </a:r>
        </a:p>
        <a:p>
          <a:pPr algn="l" rtl="0">
            <a:defRPr sz="1000"/>
          </a:pPr>
          <a:r>
            <a:rPr lang="en-CA" sz="800" b="1" i="0" u="none" strike="noStrike" baseline="0">
              <a:solidFill>
                <a:srgbClr val="000000"/>
              </a:solidFill>
              <a:latin typeface="Arial"/>
              <a:cs typeface="Arial"/>
            </a:rPr>
            <a:t>Secondary Cost PLCC Adjustment</a:t>
          </a:r>
        </a:p>
      </xdr:txBody>
    </xdr:sp>
    <xdr:clientData/>
  </xdr:twoCellAnchor>
  <xdr:twoCellAnchor>
    <xdr:from>
      <xdr:col>0</xdr:col>
      <xdr:colOff>628650</xdr:colOff>
      <xdr:row>157</xdr:row>
      <xdr:rowOff>47625</xdr:rowOff>
    </xdr:from>
    <xdr:to>
      <xdr:col>1</xdr:col>
      <xdr:colOff>114300</xdr:colOff>
      <xdr:row>163</xdr:row>
      <xdr:rowOff>19050</xdr:rowOff>
    </xdr:to>
    <xdr:sp macro="" textlink="">
      <xdr:nvSpPr>
        <xdr:cNvPr id="77" name="Rectangle 242">
          <a:hlinkClick xmlns:r="http://schemas.openxmlformats.org/officeDocument/2006/relationships" r:id="rId25"/>
          <a:extLst>
            <a:ext uri="{FF2B5EF4-FFF2-40B4-BE49-F238E27FC236}">
              <a16:creationId xmlns:a16="http://schemas.microsoft.com/office/drawing/2014/main" id="{00000000-0008-0000-0100-00004D000000}"/>
            </a:ext>
          </a:extLst>
        </xdr:cNvPr>
        <xdr:cNvSpPr>
          <a:spLocks noChangeArrowheads="1"/>
        </xdr:cNvSpPr>
      </xdr:nvSpPr>
      <xdr:spPr bwMode="auto">
        <a:xfrm>
          <a:off x="628650" y="27231975"/>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O3.6</a:t>
          </a:r>
        </a:p>
        <a:p>
          <a:pPr algn="l" rtl="0">
            <a:defRPr sz="1000"/>
          </a:pPr>
          <a:r>
            <a:rPr lang="en-CA" sz="800" b="1" i="0" u="none" strike="noStrike" baseline="0">
              <a:solidFill>
                <a:srgbClr val="000000"/>
              </a:solidFill>
              <a:latin typeface="Arial"/>
              <a:cs typeface="Arial"/>
            </a:rPr>
            <a:t>MicroFIT Charges</a:t>
          </a:r>
        </a:p>
      </xdr:txBody>
    </xdr:sp>
    <xdr:clientData/>
  </xdr:twoCellAnchor>
  <xdr:twoCellAnchor>
    <xdr:from>
      <xdr:col>1</xdr:col>
      <xdr:colOff>819150</xdr:colOff>
      <xdr:row>102</xdr:row>
      <xdr:rowOff>19051</xdr:rowOff>
    </xdr:from>
    <xdr:to>
      <xdr:col>2</xdr:col>
      <xdr:colOff>409575</xdr:colOff>
      <xdr:row>106</xdr:row>
      <xdr:rowOff>100177</xdr:rowOff>
    </xdr:to>
    <xdr:sp macro="" textlink="">
      <xdr:nvSpPr>
        <xdr:cNvPr id="78" name="Rectangle 224">
          <a:hlinkClick xmlns:r="http://schemas.openxmlformats.org/officeDocument/2006/relationships" r:id="rId29"/>
          <a:extLst>
            <a:ext uri="{FF2B5EF4-FFF2-40B4-BE49-F238E27FC236}">
              <a16:creationId xmlns:a16="http://schemas.microsoft.com/office/drawing/2014/main" id="{00000000-0008-0000-0100-00004E000000}"/>
            </a:ext>
          </a:extLst>
        </xdr:cNvPr>
        <xdr:cNvSpPr>
          <a:spLocks noChangeArrowheads="1"/>
        </xdr:cNvSpPr>
      </xdr:nvSpPr>
      <xdr:spPr bwMode="auto">
        <a:xfrm>
          <a:off x="2057400" y="19345276"/>
          <a:ext cx="609600" cy="652626"/>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I6.1</a:t>
          </a:r>
        </a:p>
        <a:p>
          <a:pPr algn="l" rtl="0">
            <a:defRPr sz="1000"/>
          </a:pPr>
          <a:r>
            <a:rPr lang="en-CA" sz="1000" b="1" i="0" u="none" strike="noStrike" baseline="0">
              <a:solidFill>
                <a:srgbClr val="000000"/>
              </a:solidFill>
              <a:latin typeface="Arial"/>
              <a:cs typeface="Arial"/>
            </a:rPr>
            <a:t>Revenue</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clientData/>
  </xdr:twoCellAnchor>
  <xdr:twoCellAnchor>
    <xdr:from>
      <xdr:col>1</xdr:col>
      <xdr:colOff>19050</xdr:colOff>
      <xdr:row>102</xdr:row>
      <xdr:rowOff>19051</xdr:rowOff>
    </xdr:from>
    <xdr:to>
      <xdr:col>1</xdr:col>
      <xdr:colOff>742950</xdr:colOff>
      <xdr:row>106</xdr:row>
      <xdr:rowOff>100177</xdr:rowOff>
    </xdr:to>
    <xdr:sp macro="" textlink="">
      <xdr:nvSpPr>
        <xdr:cNvPr id="79" name="Rectangle 224">
          <a:hlinkClick xmlns:r="http://schemas.openxmlformats.org/officeDocument/2006/relationships" r:id="rId30"/>
          <a:extLst>
            <a:ext uri="{FF2B5EF4-FFF2-40B4-BE49-F238E27FC236}">
              <a16:creationId xmlns:a16="http://schemas.microsoft.com/office/drawing/2014/main" id="{00000000-0008-0000-0100-00004F000000}"/>
            </a:ext>
          </a:extLst>
        </xdr:cNvPr>
        <xdr:cNvSpPr>
          <a:spLocks noChangeArrowheads="1"/>
        </xdr:cNvSpPr>
      </xdr:nvSpPr>
      <xdr:spPr bwMode="auto">
        <a:xfrm>
          <a:off x="1257300" y="19345276"/>
          <a:ext cx="723900" cy="652626"/>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I5 .2</a:t>
          </a:r>
        </a:p>
        <a:p>
          <a:pPr algn="l" rtl="0">
            <a:defRPr sz="1000"/>
          </a:pPr>
          <a:r>
            <a:rPr lang="en-CA" sz="1000" b="1" i="0" u="none" strike="noStrike" baseline="0">
              <a:solidFill>
                <a:srgbClr val="000000"/>
              </a:solidFill>
              <a:latin typeface="Arial"/>
              <a:cs typeface="Arial"/>
            </a:rPr>
            <a:t>Weighting Factors</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clientData/>
  </xdr:twoCellAnchor>
  <xdr:twoCellAnchor>
    <xdr:from>
      <xdr:col>0</xdr:col>
      <xdr:colOff>0</xdr:colOff>
      <xdr:row>0</xdr:row>
      <xdr:rowOff>0</xdr:rowOff>
    </xdr:from>
    <xdr:to>
      <xdr:col>7</xdr:col>
      <xdr:colOff>599245</xdr:colOff>
      <xdr:row>2</xdr:row>
      <xdr:rowOff>1241</xdr:rowOff>
    </xdr:to>
    <xdr:grpSp>
      <xdr:nvGrpSpPr>
        <xdr:cNvPr id="84" name="Group 83">
          <a:extLst>
            <a:ext uri="{FF2B5EF4-FFF2-40B4-BE49-F238E27FC236}">
              <a16:creationId xmlns:a16="http://schemas.microsoft.com/office/drawing/2014/main" id="{00000000-0008-0000-0100-000054000000}"/>
            </a:ext>
          </a:extLst>
        </xdr:cNvPr>
        <xdr:cNvGrpSpPr/>
      </xdr:nvGrpSpPr>
      <xdr:grpSpPr>
        <a:xfrm>
          <a:off x="0" y="0"/>
          <a:ext cx="8857420" cy="1915766"/>
          <a:chOff x="95249" y="1"/>
          <a:chExt cx="8857420" cy="1915766"/>
        </a:xfrm>
      </xdr:grpSpPr>
      <xdr:pic>
        <xdr:nvPicPr>
          <xdr:cNvPr id="85" name="Picture 84">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3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86" name="Rectangle 85">
            <a:extLst>
              <a:ext uri="{FF2B5EF4-FFF2-40B4-BE49-F238E27FC236}">
                <a16:creationId xmlns:a16="http://schemas.microsoft.com/office/drawing/2014/main" id="{00000000-0008-0000-0100-000056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6B91DD73-2DA0-4FF4-AF81-F2552396810C}"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87" name="Picture 86">
            <a:extLst>
              <a:ext uri="{FF2B5EF4-FFF2-40B4-BE49-F238E27FC236}">
                <a16:creationId xmlns:a16="http://schemas.microsoft.com/office/drawing/2014/main" id="{00000000-0008-0000-0100-000057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8" name="Rectangle 87">
            <a:extLst>
              <a:ext uri="{FF2B5EF4-FFF2-40B4-BE49-F238E27FC236}">
                <a16:creationId xmlns:a16="http://schemas.microsoft.com/office/drawing/2014/main" id="{00000000-0008-0000-0100-000058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142045</xdr:colOff>
      <xdr:row>3</xdr:row>
      <xdr:rowOff>115541</xdr:rowOff>
    </xdr:to>
    <xdr:pic>
      <xdr:nvPicPr>
        <xdr:cNvPr id="7" name="Picture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5</xdr:col>
      <xdr:colOff>950431</xdr:colOff>
      <xdr:row>0</xdr:row>
      <xdr:rowOff>1267240</xdr:rowOff>
    </xdr:to>
    <xdr:sp macro="" textlink="Instructions!K1">
      <xdr:nvSpPr>
        <xdr:cNvPr id="8" name="Rectangle 7">
          <a:extLst>
            <a:ext uri="{FF2B5EF4-FFF2-40B4-BE49-F238E27FC236}">
              <a16:creationId xmlns:a16="http://schemas.microsoft.com/office/drawing/2014/main" id="{00000000-0008-0000-13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6D784CF4-21EC-47D4-8458-6EF9FAFCDB74}"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242681</xdr:colOff>
      <xdr:row>0</xdr:row>
      <xdr:rowOff>585670</xdr:rowOff>
    </xdr:to>
    <xdr:pic>
      <xdr:nvPicPr>
        <xdr:cNvPr id="9" name="Picture 8">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193946</xdr:colOff>
      <xdr:row>0</xdr:row>
      <xdr:rowOff>177271</xdr:rowOff>
    </xdr:from>
    <xdr:to>
      <xdr:col>1</xdr:col>
      <xdr:colOff>2777160</xdr:colOff>
      <xdr:row>0</xdr:row>
      <xdr:rowOff>513521</xdr:rowOff>
    </xdr:to>
    <xdr:sp macro="" textlink="">
      <xdr:nvSpPr>
        <xdr:cNvPr id="10" name="Rectangle 9">
          <a:extLst>
            <a:ext uri="{FF2B5EF4-FFF2-40B4-BE49-F238E27FC236}">
              <a16:creationId xmlns:a16="http://schemas.microsoft.com/office/drawing/2014/main" id="{00000000-0008-0000-13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389695</xdr:colOff>
      <xdr:row>3</xdr:row>
      <xdr:rowOff>106016</xdr:rowOff>
    </xdr:to>
    <xdr:pic>
      <xdr:nvPicPr>
        <xdr:cNvPr id="7" name="Picture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150331</xdr:colOff>
      <xdr:row>0</xdr:row>
      <xdr:rowOff>1267240</xdr:rowOff>
    </xdr:to>
    <xdr:sp macro="" textlink="Instructions!K1">
      <xdr:nvSpPr>
        <xdr:cNvPr id="8" name="Rectangle 7">
          <a:extLst>
            <a:ext uri="{FF2B5EF4-FFF2-40B4-BE49-F238E27FC236}">
              <a16:creationId xmlns:a16="http://schemas.microsoft.com/office/drawing/2014/main" id="{00000000-0008-0000-14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CBB0D2B0-A597-4AFB-8C1E-CB22F5BC829A}"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299831</xdr:colOff>
      <xdr:row>0</xdr:row>
      <xdr:rowOff>585670</xdr:rowOff>
    </xdr:to>
    <xdr:pic>
      <xdr:nvPicPr>
        <xdr:cNvPr id="9" name="Picture 8">
          <a:extLst>
            <a:ext uri="{FF2B5EF4-FFF2-40B4-BE49-F238E27FC236}">
              <a16:creationId xmlns:a16="http://schemas.microsoft.com/office/drawing/2014/main" id="{00000000-0008-0000-14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251096</xdr:colOff>
      <xdr:row>0</xdr:row>
      <xdr:rowOff>177271</xdr:rowOff>
    </xdr:from>
    <xdr:to>
      <xdr:col>1</xdr:col>
      <xdr:colOff>2834310</xdr:colOff>
      <xdr:row>0</xdr:row>
      <xdr:rowOff>513521</xdr:rowOff>
    </xdr:to>
    <xdr:sp macro="" textlink="">
      <xdr:nvSpPr>
        <xdr:cNvPr id="10" name="Rectangle 9">
          <a:extLst>
            <a:ext uri="{FF2B5EF4-FFF2-40B4-BE49-F238E27FC236}">
              <a16:creationId xmlns:a16="http://schemas.microsoft.com/office/drawing/2014/main" id="{00000000-0008-0000-14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408745</xdr:colOff>
      <xdr:row>3</xdr:row>
      <xdr:rowOff>77441</xdr:rowOff>
    </xdr:to>
    <xdr:pic>
      <xdr:nvPicPr>
        <xdr:cNvPr id="7" name="Picture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169381</xdr:colOff>
      <xdr:row>0</xdr:row>
      <xdr:rowOff>1267240</xdr:rowOff>
    </xdr:to>
    <xdr:sp macro="" textlink="Instructions!K1">
      <xdr:nvSpPr>
        <xdr:cNvPr id="8" name="Rectangle 7">
          <a:extLst>
            <a:ext uri="{FF2B5EF4-FFF2-40B4-BE49-F238E27FC236}">
              <a16:creationId xmlns:a16="http://schemas.microsoft.com/office/drawing/2014/main" id="{00000000-0008-0000-15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2E742AC9-E705-4FAE-A578-03E2137A68F8}"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299831</xdr:colOff>
      <xdr:row>0</xdr:row>
      <xdr:rowOff>585670</xdr:rowOff>
    </xdr:to>
    <xdr:pic>
      <xdr:nvPicPr>
        <xdr:cNvPr id="9" name="Picture 8">
          <a:extLst>
            <a:ext uri="{FF2B5EF4-FFF2-40B4-BE49-F238E27FC236}">
              <a16:creationId xmlns:a16="http://schemas.microsoft.com/office/drawing/2014/main" id="{00000000-0008-0000-15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251096</xdr:colOff>
      <xdr:row>0</xdr:row>
      <xdr:rowOff>177271</xdr:rowOff>
    </xdr:from>
    <xdr:to>
      <xdr:col>1</xdr:col>
      <xdr:colOff>2834310</xdr:colOff>
      <xdr:row>0</xdr:row>
      <xdr:rowOff>513521</xdr:rowOff>
    </xdr:to>
    <xdr:sp macro="" textlink="">
      <xdr:nvSpPr>
        <xdr:cNvPr id="10" name="Rectangle 9">
          <a:extLst>
            <a:ext uri="{FF2B5EF4-FFF2-40B4-BE49-F238E27FC236}">
              <a16:creationId xmlns:a16="http://schemas.microsoft.com/office/drawing/2014/main" id="{00000000-0008-0000-15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18220</xdr:colOff>
      <xdr:row>3</xdr:row>
      <xdr:rowOff>210791</xdr:rowOff>
    </xdr:to>
    <xdr:pic>
      <xdr:nvPicPr>
        <xdr:cNvPr id="7" name="Picture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7</xdr:col>
      <xdr:colOff>502756</xdr:colOff>
      <xdr:row>1</xdr:row>
      <xdr:rowOff>38515</xdr:rowOff>
    </xdr:to>
    <xdr:sp macro="" textlink="Instructions!K1">
      <xdr:nvSpPr>
        <xdr:cNvPr id="8" name="Rectangle 7">
          <a:extLst>
            <a:ext uri="{FF2B5EF4-FFF2-40B4-BE49-F238E27FC236}">
              <a16:creationId xmlns:a16="http://schemas.microsoft.com/office/drawing/2014/main" id="{00000000-0008-0000-16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7A3BAAD3-0A28-4853-858B-97CBB42ECCAF}"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242681</xdr:colOff>
      <xdr:row>0</xdr:row>
      <xdr:rowOff>585670</xdr:rowOff>
    </xdr:to>
    <xdr:pic>
      <xdr:nvPicPr>
        <xdr:cNvPr id="9" name="Picture 8">
          <a:extLst>
            <a:ext uri="{FF2B5EF4-FFF2-40B4-BE49-F238E27FC236}">
              <a16:creationId xmlns:a16="http://schemas.microsoft.com/office/drawing/2014/main" id="{00000000-0008-0000-16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193946</xdr:colOff>
      <xdr:row>0</xdr:row>
      <xdr:rowOff>177271</xdr:rowOff>
    </xdr:from>
    <xdr:to>
      <xdr:col>1</xdr:col>
      <xdr:colOff>2777160</xdr:colOff>
      <xdr:row>0</xdr:row>
      <xdr:rowOff>513521</xdr:rowOff>
    </xdr:to>
    <xdr:sp macro="" textlink="">
      <xdr:nvSpPr>
        <xdr:cNvPr id="10" name="Rectangle 9">
          <a:extLst>
            <a:ext uri="{FF2B5EF4-FFF2-40B4-BE49-F238E27FC236}">
              <a16:creationId xmlns:a16="http://schemas.microsoft.com/office/drawing/2014/main" id="{00000000-0008-0000-16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180975</xdr:colOff>
      <xdr:row>5</xdr:row>
      <xdr:rowOff>66675</xdr:rowOff>
    </xdr:from>
    <xdr:to>
      <xdr:col>2</xdr:col>
      <xdr:colOff>523875</xdr:colOff>
      <xdr:row>8</xdr:row>
      <xdr:rowOff>57150</xdr:rowOff>
    </xdr:to>
    <xdr:grpSp>
      <xdr:nvGrpSpPr>
        <xdr:cNvPr id="49154" name="Group 1">
          <a:extLst>
            <a:ext uri="{FF2B5EF4-FFF2-40B4-BE49-F238E27FC236}">
              <a16:creationId xmlns:a16="http://schemas.microsoft.com/office/drawing/2014/main" id="{00000000-0008-0000-1700-000002C00000}"/>
            </a:ext>
          </a:extLst>
        </xdr:cNvPr>
        <xdr:cNvGrpSpPr>
          <a:grpSpLocks/>
        </xdr:cNvGrpSpPr>
      </xdr:nvGrpSpPr>
      <xdr:grpSpPr bwMode="auto">
        <a:xfrm>
          <a:off x="180975" y="2514600"/>
          <a:ext cx="4848225" cy="495300"/>
          <a:chOff x="11" y="147"/>
          <a:chExt cx="521" cy="83"/>
        </a:xfrm>
      </xdr:grpSpPr>
      <xdr:sp macro="" textlink="">
        <xdr:nvSpPr>
          <xdr:cNvPr id="49155" name="AutoShape 8">
            <a:extLst>
              <a:ext uri="{FF2B5EF4-FFF2-40B4-BE49-F238E27FC236}">
                <a16:creationId xmlns:a16="http://schemas.microsoft.com/office/drawing/2014/main" id="{00000000-0008-0000-1700-000003C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Text Box 9">
            <a:extLst>
              <a:ext uri="{FF2B5EF4-FFF2-40B4-BE49-F238E27FC236}">
                <a16:creationId xmlns:a16="http://schemas.microsoft.com/office/drawing/2014/main" id="{00000000-0008-0000-1700-000004000000}"/>
              </a:ext>
            </a:extLst>
          </xdr:cNvPr>
          <xdr:cNvSpPr txBox="1">
            <a:spLocks noChangeArrowheads="1"/>
          </xdr:cNvSpPr>
        </xdr:nvSpPr>
        <xdr:spPr bwMode="auto">
          <a:xfrm>
            <a:off x="24" y="152"/>
            <a:ext cx="486" cy="7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More Instructions provided on the first tab in this workbook.</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8</xdr:col>
      <xdr:colOff>456370</xdr:colOff>
      <xdr:row>2</xdr:row>
      <xdr:rowOff>525116</xdr:rowOff>
    </xdr:to>
    <xdr:pic>
      <xdr:nvPicPr>
        <xdr:cNvPr id="10" name="Picture 9">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8</xdr:col>
      <xdr:colOff>217006</xdr:colOff>
      <xdr:row>1</xdr:row>
      <xdr:rowOff>114715</xdr:rowOff>
    </xdr:to>
    <xdr:sp macro="" textlink="Instructions!K1">
      <xdr:nvSpPr>
        <xdr:cNvPr id="11" name="Rectangle 10">
          <a:extLst>
            <a:ext uri="{FF2B5EF4-FFF2-40B4-BE49-F238E27FC236}">
              <a16:creationId xmlns:a16="http://schemas.microsoft.com/office/drawing/2014/main" id="{00000000-0008-0000-17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56132052-5DAF-45EF-9F11-2DAE61CA1C3D}"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261731</xdr:colOff>
      <xdr:row>0</xdr:row>
      <xdr:rowOff>585670</xdr:rowOff>
    </xdr:to>
    <xdr:pic>
      <xdr:nvPicPr>
        <xdr:cNvPr id="12" name="Picture 11">
          <a:extLst>
            <a:ext uri="{FF2B5EF4-FFF2-40B4-BE49-F238E27FC236}">
              <a16:creationId xmlns:a16="http://schemas.microsoft.com/office/drawing/2014/main" id="{00000000-0008-0000-17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212996</xdr:colOff>
      <xdr:row>0</xdr:row>
      <xdr:rowOff>177271</xdr:rowOff>
    </xdr:from>
    <xdr:to>
      <xdr:col>1</xdr:col>
      <xdr:colOff>2796210</xdr:colOff>
      <xdr:row>0</xdr:row>
      <xdr:rowOff>513521</xdr:rowOff>
    </xdr:to>
    <xdr:sp macro="" textlink="">
      <xdr:nvSpPr>
        <xdr:cNvPr id="13" name="Rectangle 12">
          <a:extLst>
            <a:ext uri="{FF2B5EF4-FFF2-40B4-BE49-F238E27FC236}">
              <a16:creationId xmlns:a16="http://schemas.microsoft.com/office/drawing/2014/main" id="{00000000-0008-0000-17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942145</xdr:colOff>
      <xdr:row>3</xdr:row>
      <xdr:rowOff>48866</xdr:rowOff>
    </xdr:to>
    <xdr:pic>
      <xdr:nvPicPr>
        <xdr:cNvPr id="7" name="Picture 6">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5</xdr:col>
      <xdr:colOff>702781</xdr:colOff>
      <xdr:row>1</xdr:row>
      <xdr:rowOff>114715</xdr:rowOff>
    </xdr:to>
    <xdr:sp macro="" textlink="Instructions!K1">
      <xdr:nvSpPr>
        <xdr:cNvPr id="8" name="Rectangle 7">
          <a:extLst>
            <a:ext uri="{FF2B5EF4-FFF2-40B4-BE49-F238E27FC236}">
              <a16:creationId xmlns:a16="http://schemas.microsoft.com/office/drawing/2014/main" id="{00000000-0008-0000-18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4B734D90-ABB1-44A9-8009-8D5D676BC9DD}"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9" name="Picture 8">
          <a:extLst>
            <a:ext uri="{FF2B5EF4-FFF2-40B4-BE49-F238E27FC236}">
              <a16:creationId xmlns:a16="http://schemas.microsoft.com/office/drawing/2014/main" id="{00000000-0008-0000-18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2367585</xdr:colOff>
      <xdr:row>0</xdr:row>
      <xdr:rowOff>513521</xdr:rowOff>
    </xdr:to>
    <xdr:sp macro="" textlink="">
      <xdr:nvSpPr>
        <xdr:cNvPr id="10" name="Rectangle 9">
          <a:extLst>
            <a:ext uri="{FF2B5EF4-FFF2-40B4-BE49-F238E27FC236}">
              <a16:creationId xmlns:a16="http://schemas.microsoft.com/office/drawing/2014/main" id="{00000000-0008-0000-18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104775</xdr:colOff>
      <xdr:row>9</xdr:row>
      <xdr:rowOff>0</xdr:rowOff>
    </xdr:from>
    <xdr:to>
      <xdr:col>2</xdr:col>
      <xdr:colOff>495300</xdr:colOff>
      <xdr:row>15</xdr:row>
      <xdr:rowOff>171450</xdr:rowOff>
    </xdr:to>
    <xdr:grpSp>
      <xdr:nvGrpSpPr>
        <xdr:cNvPr id="16388" name="Group 7">
          <a:extLst>
            <a:ext uri="{FF2B5EF4-FFF2-40B4-BE49-F238E27FC236}">
              <a16:creationId xmlns:a16="http://schemas.microsoft.com/office/drawing/2014/main" id="{00000000-0008-0000-1900-000004400000}"/>
            </a:ext>
          </a:extLst>
        </xdr:cNvPr>
        <xdr:cNvGrpSpPr>
          <a:grpSpLocks/>
        </xdr:cNvGrpSpPr>
      </xdr:nvGrpSpPr>
      <xdr:grpSpPr bwMode="auto">
        <a:xfrm>
          <a:off x="104775" y="3162300"/>
          <a:ext cx="3857625" cy="1257300"/>
          <a:chOff x="11" y="147"/>
          <a:chExt cx="521" cy="83"/>
        </a:xfrm>
      </xdr:grpSpPr>
      <xdr:sp macro="" textlink="">
        <xdr:nvSpPr>
          <xdr:cNvPr id="16389" name="AutoShape 8">
            <a:extLst>
              <a:ext uri="{FF2B5EF4-FFF2-40B4-BE49-F238E27FC236}">
                <a16:creationId xmlns:a16="http://schemas.microsoft.com/office/drawing/2014/main" id="{00000000-0008-0000-1900-0000054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6393" name="Text Box 9">
            <a:extLst>
              <a:ext uri="{FF2B5EF4-FFF2-40B4-BE49-F238E27FC236}">
                <a16:creationId xmlns:a16="http://schemas.microsoft.com/office/drawing/2014/main" id="{00000000-0008-0000-1900-000009400000}"/>
              </a:ext>
            </a:extLst>
          </xdr:cNvPr>
          <xdr:cNvSpPr txBox="1">
            <a:spLocks noChangeArrowheads="1"/>
          </xdr:cNvSpPr>
        </xdr:nvSpPr>
        <xdr:spPr bwMode="auto">
          <a:xfrm>
            <a:off x="24" y="152"/>
            <a:ext cx="498"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Uniform System of Accounts -  Detail Accounts</a:t>
            </a:r>
          </a:p>
        </xdr:txBody>
      </xdr:sp>
    </xdr:grpSp>
    <xdr:clientData/>
  </xdr:twoCellAnchor>
  <xdr:twoCellAnchor>
    <xdr:from>
      <xdr:col>0</xdr:col>
      <xdr:colOff>0</xdr:colOff>
      <xdr:row>0</xdr:row>
      <xdr:rowOff>0</xdr:rowOff>
    </xdr:from>
    <xdr:to>
      <xdr:col>6</xdr:col>
      <xdr:colOff>980245</xdr:colOff>
      <xdr:row>2</xdr:row>
      <xdr:rowOff>439391</xdr:rowOff>
    </xdr:to>
    <xdr:pic>
      <xdr:nvPicPr>
        <xdr:cNvPr id="10" name="Picture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740881</xdr:colOff>
      <xdr:row>1</xdr:row>
      <xdr:rowOff>48040</xdr:rowOff>
    </xdr:to>
    <xdr:sp macro="" textlink="Instructions!K1">
      <xdr:nvSpPr>
        <xdr:cNvPr id="11" name="Rectangle 10">
          <a:extLst>
            <a:ext uri="{FF2B5EF4-FFF2-40B4-BE49-F238E27FC236}">
              <a16:creationId xmlns:a16="http://schemas.microsoft.com/office/drawing/2014/main" id="{00000000-0008-0000-19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B17FFE0A-F684-4137-AA04-90F3BBD2D4F7}"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9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2177085</xdr:colOff>
      <xdr:row>0</xdr:row>
      <xdr:rowOff>513521</xdr:rowOff>
    </xdr:to>
    <xdr:sp macro="" textlink="">
      <xdr:nvSpPr>
        <xdr:cNvPr id="13" name="Rectangle 12">
          <a:extLst>
            <a:ext uri="{FF2B5EF4-FFF2-40B4-BE49-F238E27FC236}">
              <a16:creationId xmlns:a16="http://schemas.microsoft.com/office/drawing/2014/main" id="{00000000-0008-0000-19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28575</xdr:colOff>
      <xdr:row>6</xdr:row>
      <xdr:rowOff>47625</xdr:rowOff>
    </xdr:from>
    <xdr:to>
      <xdr:col>2</xdr:col>
      <xdr:colOff>1009650</xdr:colOff>
      <xdr:row>17</xdr:row>
      <xdr:rowOff>9525</xdr:rowOff>
    </xdr:to>
    <xdr:grpSp>
      <xdr:nvGrpSpPr>
        <xdr:cNvPr id="22541" name="Group 16">
          <a:extLst>
            <a:ext uri="{FF2B5EF4-FFF2-40B4-BE49-F238E27FC236}">
              <a16:creationId xmlns:a16="http://schemas.microsoft.com/office/drawing/2014/main" id="{00000000-0008-0000-1A00-00000D580000}"/>
            </a:ext>
          </a:extLst>
        </xdr:cNvPr>
        <xdr:cNvGrpSpPr>
          <a:grpSpLocks/>
        </xdr:cNvGrpSpPr>
      </xdr:nvGrpSpPr>
      <xdr:grpSpPr bwMode="auto">
        <a:xfrm>
          <a:off x="28575" y="2438400"/>
          <a:ext cx="4514850" cy="1209675"/>
          <a:chOff x="11" y="147"/>
          <a:chExt cx="521" cy="83"/>
        </a:xfrm>
      </xdr:grpSpPr>
      <xdr:sp macro="" textlink="">
        <xdr:nvSpPr>
          <xdr:cNvPr id="22542" name="AutoShape 17">
            <a:extLst>
              <a:ext uri="{FF2B5EF4-FFF2-40B4-BE49-F238E27FC236}">
                <a16:creationId xmlns:a16="http://schemas.microsoft.com/office/drawing/2014/main" id="{00000000-0008-0000-1A00-00000E5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546" name="Text Box 18">
            <a:extLst>
              <a:ext uri="{FF2B5EF4-FFF2-40B4-BE49-F238E27FC236}">
                <a16:creationId xmlns:a16="http://schemas.microsoft.com/office/drawing/2014/main" id="{00000000-0008-0000-1A00-000012580000}"/>
              </a:ext>
            </a:extLst>
          </xdr:cNvPr>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Output Sheet Details How Various Composite Allocators are Derived</a:t>
            </a:r>
          </a:p>
          <a:p>
            <a:pPr algn="l" rtl="0">
              <a:defRPr sz="1000"/>
            </a:pPr>
            <a:endParaRPr lang="en-CA" sz="1000" b="1" i="0" u="none" strike="noStrike" baseline="0">
              <a:solidFill>
                <a:srgbClr val="000000"/>
              </a:solidFill>
              <a:latin typeface="Arial"/>
              <a:cs typeface="Arial"/>
            </a:endParaRPr>
          </a:p>
          <a:p>
            <a:pPr algn="l" rtl="0">
              <a:defRPr sz="1000"/>
            </a:pPr>
            <a:r>
              <a:rPr lang="en-CA" sz="1000" b="1" i="1" u="none" strike="noStrike" baseline="0">
                <a:solidFill>
                  <a:srgbClr val="000000"/>
                </a:solidFill>
                <a:latin typeface="Arial"/>
                <a:cs typeface="Arial"/>
              </a:rPr>
              <a:t>Demand Allocators can be found in columns C to AG</a:t>
            </a:r>
          </a:p>
          <a:p>
            <a:pPr algn="l" rtl="0">
              <a:defRPr sz="1000"/>
            </a:pPr>
            <a:r>
              <a:rPr lang="en-CA" sz="1000" b="1" i="1" u="none" strike="noStrike" baseline="0">
                <a:solidFill>
                  <a:srgbClr val="000000"/>
                </a:solidFill>
                <a:latin typeface="Arial"/>
                <a:cs typeface="Arial"/>
              </a:rPr>
              <a:t>Customer Allocators can be found in columns AJ to BN</a:t>
            </a:r>
          </a:p>
        </xdr:txBody>
      </xdr:sp>
    </xdr:grpSp>
    <xdr:clientData/>
  </xdr:twoCellAnchor>
  <xdr:twoCellAnchor>
    <xdr:from>
      <xdr:col>0</xdr:col>
      <xdr:colOff>0</xdr:colOff>
      <xdr:row>0</xdr:row>
      <xdr:rowOff>0</xdr:rowOff>
    </xdr:from>
    <xdr:to>
      <xdr:col>7</xdr:col>
      <xdr:colOff>84895</xdr:colOff>
      <xdr:row>3</xdr:row>
      <xdr:rowOff>96491</xdr:rowOff>
    </xdr:to>
    <xdr:pic>
      <xdr:nvPicPr>
        <xdr:cNvPr id="10" name="Picture 9">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893281</xdr:colOff>
      <xdr:row>0</xdr:row>
      <xdr:rowOff>1267240</xdr:rowOff>
    </xdr:to>
    <xdr:sp macro="" textlink="Instructions!K1">
      <xdr:nvSpPr>
        <xdr:cNvPr id="11" name="Rectangle 10">
          <a:extLst>
            <a:ext uri="{FF2B5EF4-FFF2-40B4-BE49-F238E27FC236}">
              <a16:creationId xmlns:a16="http://schemas.microsoft.com/office/drawing/2014/main" id="{00000000-0008-0000-1A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BA6644A0-6152-457B-A344-3C1DA9D8C8D2}"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2196135</xdr:colOff>
      <xdr:row>0</xdr:row>
      <xdr:rowOff>513521</xdr:rowOff>
    </xdr:to>
    <xdr:sp macro="" textlink="">
      <xdr:nvSpPr>
        <xdr:cNvPr id="13" name="Rectangle 12">
          <a:extLst>
            <a:ext uri="{FF2B5EF4-FFF2-40B4-BE49-F238E27FC236}">
              <a16:creationId xmlns:a16="http://schemas.microsoft.com/office/drawing/2014/main" id="{00000000-0008-0000-1A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608770</xdr:colOff>
      <xdr:row>4</xdr:row>
      <xdr:rowOff>1241</xdr:rowOff>
    </xdr:to>
    <xdr:pic>
      <xdr:nvPicPr>
        <xdr:cNvPr id="7" name="Picture 6">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7</xdr:col>
      <xdr:colOff>369406</xdr:colOff>
      <xdr:row>1</xdr:row>
      <xdr:rowOff>219490</xdr:rowOff>
    </xdr:to>
    <xdr:sp macro="" textlink="Instructions!K1">
      <xdr:nvSpPr>
        <xdr:cNvPr id="8" name="Rectangle 7">
          <a:extLst>
            <a:ext uri="{FF2B5EF4-FFF2-40B4-BE49-F238E27FC236}">
              <a16:creationId xmlns:a16="http://schemas.microsoft.com/office/drawing/2014/main" id="{00000000-0008-0000-1B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31B90383-14E9-4797-B716-4A2B48B24E54}"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9" name="Picture 8">
          <a:extLst>
            <a:ext uri="{FF2B5EF4-FFF2-40B4-BE49-F238E27FC236}">
              <a16:creationId xmlns:a16="http://schemas.microsoft.com/office/drawing/2014/main" id="{00000000-0008-0000-1B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2</xdr:col>
      <xdr:colOff>33960</xdr:colOff>
      <xdr:row>0</xdr:row>
      <xdr:rowOff>513521</xdr:rowOff>
    </xdr:to>
    <xdr:sp macro="" textlink="">
      <xdr:nvSpPr>
        <xdr:cNvPr id="10" name="Rectangle 9">
          <a:extLst>
            <a:ext uri="{FF2B5EF4-FFF2-40B4-BE49-F238E27FC236}">
              <a16:creationId xmlns:a16="http://schemas.microsoft.com/office/drawing/2014/main" id="{00000000-0008-0000-1B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66675</xdr:colOff>
      <xdr:row>6</xdr:row>
      <xdr:rowOff>28575</xdr:rowOff>
    </xdr:from>
    <xdr:to>
      <xdr:col>4</xdr:col>
      <xdr:colOff>314325</xdr:colOff>
      <xdr:row>9</xdr:row>
      <xdr:rowOff>133350</xdr:rowOff>
    </xdr:to>
    <xdr:grpSp>
      <xdr:nvGrpSpPr>
        <xdr:cNvPr id="23555" name="Group 6">
          <a:extLst>
            <a:ext uri="{FF2B5EF4-FFF2-40B4-BE49-F238E27FC236}">
              <a16:creationId xmlns:a16="http://schemas.microsoft.com/office/drawing/2014/main" id="{00000000-0008-0000-1C00-0000035C0000}"/>
            </a:ext>
          </a:extLst>
        </xdr:cNvPr>
        <xdr:cNvGrpSpPr>
          <a:grpSpLocks/>
        </xdr:cNvGrpSpPr>
      </xdr:nvGrpSpPr>
      <xdr:grpSpPr bwMode="auto">
        <a:xfrm>
          <a:off x="66675" y="2571750"/>
          <a:ext cx="5124450" cy="533400"/>
          <a:chOff x="11" y="147"/>
          <a:chExt cx="521" cy="83"/>
        </a:xfrm>
      </xdr:grpSpPr>
      <xdr:sp macro="" textlink="">
        <xdr:nvSpPr>
          <xdr:cNvPr id="23556" name="AutoShape 7">
            <a:extLst>
              <a:ext uri="{FF2B5EF4-FFF2-40B4-BE49-F238E27FC236}">
                <a16:creationId xmlns:a16="http://schemas.microsoft.com/office/drawing/2014/main" id="{00000000-0008-0000-1C00-0000045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3560" name="Text Box 8">
            <a:extLst>
              <a:ext uri="{FF2B5EF4-FFF2-40B4-BE49-F238E27FC236}">
                <a16:creationId xmlns:a16="http://schemas.microsoft.com/office/drawing/2014/main" id="{00000000-0008-0000-1C00-0000085C0000}"/>
              </a:ext>
            </a:extLst>
          </xdr:cNvPr>
          <xdr:cNvSpPr txBox="1">
            <a:spLocks noChangeArrowheads="1"/>
          </xdr:cNvSpPr>
        </xdr:nvSpPr>
        <xdr:spPr bwMode="auto">
          <a:xfrm>
            <a:off x="24" y="151"/>
            <a:ext cx="506"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This worksheet details how Density is derived and how Costs are Categorized.</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10</xdr:col>
      <xdr:colOff>37270</xdr:colOff>
      <xdr:row>2</xdr:row>
      <xdr:rowOff>410816</xdr:rowOff>
    </xdr:to>
    <xdr:pic>
      <xdr:nvPicPr>
        <xdr:cNvPr id="10" name="Picture 9">
          <a:extLst>
            <a:ext uri="{FF2B5EF4-FFF2-40B4-BE49-F238E27FC236}">
              <a16:creationId xmlns:a16="http://schemas.microsoft.com/office/drawing/2014/main" id="{00000000-0008-0000-1C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9</xdr:col>
      <xdr:colOff>407506</xdr:colOff>
      <xdr:row>1</xdr:row>
      <xdr:rowOff>415</xdr:rowOff>
    </xdr:to>
    <xdr:sp macro="" textlink="Instructions!K1">
      <xdr:nvSpPr>
        <xdr:cNvPr id="11" name="Rectangle 10">
          <a:extLst>
            <a:ext uri="{FF2B5EF4-FFF2-40B4-BE49-F238E27FC236}">
              <a16:creationId xmlns:a16="http://schemas.microsoft.com/office/drawing/2014/main" id="{00000000-0008-0000-1C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B10CD6B2-3259-4010-B5B8-78F2D3E3DF83}"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C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2300910</xdr:colOff>
      <xdr:row>0</xdr:row>
      <xdr:rowOff>513521</xdr:rowOff>
    </xdr:to>
    <xdr:sp macro="" textlink="">
      <xdr:nvSpPr>
        <xdr:cNvPr id="13" name="Rectangle 12">
          <a:extLst>
            <a:ext uri="{FF2B5EF4-FFF2-40B4-BE49-F238E27FC236}">
              <a16:creationId xmlns:a16="http://schemas.microsoft.com/office/drawing/2014/main" id="{00000000-0008-0000-1C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6</xdr:row>
      <xdr:rowOff>57150</xdr:rowOff>
    </xdr:from>
    <xdr:to>
      <xdr:col>3</xdr:col>
      <xdr:colOff>923925</xdr:colOff>
      <xdr:row>12</xdr:row>
      <xdr:rowOff>66675</xdr:rowOff>
    </xdr:to>
    <xdr:grpSp>
      <xdr:nvGrpSpPr>
        <xdr:cNvPr id="4172" name="Group 71">
          <a:extLst>
            <a:ext uri="{FF2B5EF4-FFF2-40B4-BE49-F238E27FC236}">
              <a16:creationId xmlns:a16="http://schemas.microsoft.com/office/drawing/2014/main" id="{00000000-0008-0000-0200-00004C100000}"/>
            </a:ext>
          </a:extLst>
        </xdr:cNvPr>
        <xdr:cNvGrpSpPr>
          <a:grpSpLocks/>
        </xdr:cNvGrpSpPr>
      </xdr:nvGrpSpPr>
      <xdr:grpSpPr bwMode="auto">
        <a:xfrm>
          <a:off x="66675" y="2514600"/>
          <a:ext cx="4895850" cy="885825"/>
          <a:chOff x="11" y="147"/>
          <a:chExt cx="521" cy="83"/>
        </a:xfrm>
      </xdr:grpSpPr>
      <xdr:sp macro="" textlink="">
        <xdr:nvSpPr>
          <xdr:cNvPr id="4179" name="AutoShape 72">
            <a:extLst>
              <a:ext uri="{FF2B5EF4-FFF2-40B4-BE49-F238E27FC236}">
                <a16:creationId xmlns:a16="http://schemas.microsoft.com/office/drawing/2014/main" id="{00000000-0008-0000-0200-0000531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169" name="Text Box 73">
            <a:extLst>
              <a:ext uri="{FF2B5EF4-FFF2-40B4-BE49-F238E27FC236}">
                <a16:creationId xmlns:a16="http://schemas.microsoft.com/office/drawing/2014/main" id="{00000000-0008-0000-0200-000049100000}"/>
              </a:ext>
            </a:extLst>
          </xdr:cNvPr>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0" u="none" strike="noStrike" baseline="0">
                <a:solidFill>
                  <a:srgbClr val="FF0000"/>
                </a:solidFill>
                <a:latin typeface="Arial"/>
                <a:cs typeface="Arial"/>
              </a:rPr>
              <a:t>Step 1:</a:t>
            </a:r>
            <a:r>
              <a:rPr lang="en-CA" sz="1000" b="0" i="0" u="none" strike="noStrike" baseline="0">
                <a:solidFill>
                  <a:srgbClr val="000000"/>
                </a:solidFill>
                <a:latin typeface="Arial"/>
                <a:cs typeface="Arial"/>
              </a:rPr>
              <a:t>  Please input identification of this Run in C15 and C17</a:t>
            </a: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0" u="none" strike="noStrike" baseline="0">
                <a:solidFill>
                  <a:srgbClr val="FF0000"/>
                </a:solidFill>
                <a:latin typeface="Arial"/>
                <a:cs typeface="Arial"/>
              </a:rPr>
              <a:t>Step 2:</a:t>
            </a:r>
            <a:r>
              <a:rPr lang="en-CA" sz="1000" b="0" i="0" u="none" strike="noStrike" baseline="0">
                <a:solidFill>
                  <a:srgbClr val="000000"/>
                </a:solidFill>
                <a:latin typeface="Arial"/>
                <a:cs typeface="Arial"/>
              </a:rPr>
              <a:t>  </a:t>
            </a:r>
            <a:r>
              <a:rPr lang="en-CA" sz="1000" b="0" i="0" u="none" strike="noStrike" baseline="0">
                <a:solidFill>
                  <a:srgbClr val="000000"/>
                </a:solidFill>
                <a:latin typeface="Arial"/>
                <a:ea typeface="+mn-ea"/>
                <a:cs typeface="Arial"/>
              </a:rPr>
              <a:t>Please input your proposed rate classes.</a:t>
            </a:r>
          </a:p>
          <a:p>
            <a:pPr algn="l" rtl="0">
              <a:defRPr sz="1000"/>
            </a:pPr>
            <a:r>
              <a:rPr lang="en-CA" sz="1000" b="1" i="0" u="none" strike="noStrike" baseline="0">
                <a:solidFill>
                  <a:srgbClr val="FF0000"/>
                </a:solidFill>
                <a:latin typeface="Arial"/>
                <a:cs typeface="Arial"/>
              </a:rPr>
              <a:t>Step 3: </a:t>
            </a:r>
            <a:r>
              <a:rPr lang="en-CA" sz="1000" b="0" i="0" u="none" strike="noStrike" baseline="0">
                <a:solidFill>
                  <a:srgbClr val="000000"/>
                </a:solidFill>
                <a:latin typeface="Arial"/>
                <a:cs typeface="Arial"/>
              </a:rPr>
              <a:t> After all classes have been entered, Click the "Update" button in cell E41</a:t>
            </a:r>
          </a:p>
          <a:p>
            <a:pPr algn="l" rtl="0">
              <a:defRPr sz="1000"/>
            </a:pPr>
            <a:endParaRPr lang="en-CA" sz="1000" b="0" i="0" u="none" strike="noStrike" baseline="0">
              <a:solidFill>
                <a:srgbClr val="000000"/>
              </a:solidFill>
              <a:latin typeface="Arial"/>
              <a:cs typeface="Arial"/>
            </a:endParaRPr>
          </a:p>
        </xdr:txBody>
      </xdr:sp>
    </xdr:grpSp>
    <xdr:clientData/>
  </xdr:twoCellAnchor>
  <xdr:twoCellAnchor>
    <xdr:from>
      <xdr:col>1</xdr:col>
      <xdr:colOff>38100</xdr:colOff>
      <xdr:row>44</xdr:row>
      <xdr:rowOff>76200</xdr:rowOff>
    </xdr:from>
    <xdr:to>
      <xdr:col>5</xdr:col>
      <xdr:colOff>57150</xdr:colOff>
      <xdr:row>61</xdr:row>
      <xdr:rowOff>28575</xdr:rowOff>
    </xdr:to>
    <xdr:grpSp>
      <xdr:nvGrpSpPr>
        <xdr:cNvPr id="4174" name="Group 84">
          <a:extLst>
            <a:ext uri="{FF2B5EF4-FFF2-40B4-BE49-F238E27FC236}">
              <a16:creationId xmlns:a16="http://schemas.microsoft.com/office/drawing/2014/main" id="{00000000-0008-0000-0200-00004E100000}"/>
            </a:ext>
          </a:extLst>
        </xdr:cNvPr>
        <xdr:cNvGrpSpPr>
          <a:grpSpLocks/>
        </xdr:cNvGrpSpPr>
      </xdr:nvGrpSpPr>
      <xdr:grpSpPr bwMode="auto">
        <a:xfrm>
          <a:off x="647700" y="9096375"/>
          <a:ext cx="6486525" cy="3190875"/>
          <a:chOff x="68" y="824"/>
          <a:chExt cx="681" cy="335"/>
        </a:xfrm>
      </xdr:grpSpPr>
      <xdr:sp macro="" textlink="">
        <xdr:nvSpPr>
          <xdr:cNvPr id="4175" name="AutoShape 81">
            <a:extLst>
              <a:ext uri="{FF2B5EF4-FFF2-40B4-BE49-F238E27FC236}">
                <a16:creationId xmlns:a16="http://schemas.microsoft.com/office/drawing/2014/main" id="{00000000-0008-0000-0200-00004F100000}"/>
              </a:ext>
            </a:extLst>
          </xdr:cNvPr>
          <xdr:cNvSpPr>
            <a:spLocks noChangeArrowheads="1"/>
          </xdr:cNvSpPr>
        </xdr:nvSpPr>
        <xdr:spPr bwMode="auto">
          <a:xfrm>
            <a:off x="68" y="824"/>
            <a:ext cx="681" cy="33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76" name="Text Box 82">
            <a:extLst>
              <a:ext uri="{FF2B5EF4-FFF2-40B4-BE49-F238E27FC236}">
                <a16:creationId xmlns:a16="http://schemas.microsoft.com/office/drawing/2014/main" id="{00000000-0008-0000-0200-000050100000}"/>
              </a:ext>
            </a:extLst>
          </xdr:cNvPr>
          <xdr:cNvSpPr txBox="1">
            <a:spLocks noChangeArrowheads="1"/>
          </xdr:cNvSpPr>
        </xdr:nvSpPr>
        <xdr:spPr bwMode="auto">
          <a:xfrm>
            <a:off x="80" y="837"/>
            <a:ext cx="656" cy="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lgn="ctr">
                <a:solidFill>
                  <a:srgbClr val="000000"/>
                </a:solidFill>
                <a:miter lim="800000"/>
                <a:headEnd/>
                <a:tailEnd/>
              </a14:hiddenLine>
            </a:ext>
          </a:extLst>
        </xdr:spPr>
        <xdr:txBody>
          <a:bodyPr/>
          <a:lstStyle/>
          <a:p>
            <a:endParaRPr lang="en-CA"/>
          </a:p>
        </xdr:txBody>
      </xdr:sp>
    </xdr:grpSp>
    <xdr:clientData/>
  </xdr:twoCellAnchor>
  <mc:AlternateContent xmlns:mc="http://schemas.openxmlformats.org/markup-compatibility/2006">
    <mc:Choice xmlns:a14="http://schemas.microsoft.com/office/drawing/2010/main" Requires="a14">
      <xdr:twoCellAnchor>
        <xdr:from>
          <xdr:col>3</xdr:col>
          <xdr:colOff>1933575</xdr:colOff>
          <xdr:row>40</xdr:row>
          <xdr:rowOff>19050</xdr:rowOff>
        </xdr:from>
        <xdr:to>
          <xdr:col>5</xdr:col>
          <xdr:colOff>19050</xdr:colOff>
          <xdr:row>41</xdr:row>
          <xdr:rowOff>104775</xdr:rowOff>
        </xdr:to>
        <xdr:sp macro="" textlink="">
          <xdr:nvSpPr>
            <xdr:cNvPr id="2" name="Button 76" hidden="1">
              <a:extLst>
                <a:ext uri="{63B3BB69-23CF-44E3-9099-C40C66FF867C}">
                  <a14:compatExt spid="_x0000_s4172"/>
                </a:ext>
                <a:ext uri="{FF2B5EF4-FFF2-40B4-BE49-F238E27FC236}">
                  <a16:creationId xmlns:a16="http://schemas.microsoft.com/office/drawing/2014/main" id="{00000000-0008-0000-0200-0000020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UPDATE</a:t>
              </a:r>
            </a:p>
          </xdr:txBody>
        </xdr:sp>
        <xdr:clientData fPrintsWithSheet="0"/>
      </xdr:twoCellAnchor>
    </mc:Choice>
    <mc:Fallback/>
  </mc:AlternateContent>
  <xdr:twoCellAnchor>
    <xdr:from>
      <xdr:col>0</xdr:col>
      <xdr:colOff>0</xdr:colOff>
      <xdr:row>0</xdr:row>
      <xdr:rowOff>0</xdr:rowOff>
    </xdr:from>
    <xdr:to>
      <xdr:col>7</xdr:col>
      <xdr:colOff>361120</xdr:colOff>
      <xdr:row>3</xdr:row>
      <xdr:rowOff>29816</xdr:rowOff>
    </xdr:to>
    <xdr:grpSp>
      <xdr:nvGrpSpPr>
        <xdr:cNvPr id="16" name="Group 15">
          <a:extLst>
            <a:ext uri="{FF2B5EF4-FFF2-40B4-BE49-F238E27FC236}">
              <a16:creationId xmlns:a16="http://schemas.microsoft.com/office/drawing/2014/main" id="{00000000-0008-0000-0200-000010000000}"/>
            </a:ext>
          </a:extLst>
        </xdr:cNvPr>
        <xdr:cNvGrpSpPr/>
      </xdr:nvGrpSpPr>
      <xdr:grpSpPr>
        <a:xfrm>
          <a:off x="0" y="0"/>
          <a:ext cx="8857420" cy="1915766"/>
          <a:chOff x="95249" y="1"/>
          <a:chExt cx="8857420" cy="1915766"/>
        </a:xfrm>
      </xdr:grpSpPr>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8" name="Rectangle 17">
            <a:extLst>
              <a:ext uri="{FF2B5EF4-FFF2-40B4-BE49-F238E27FC236}">
                <a16:creationId xmlns:a16="http://schemas.microsoft.com/office/drawing/2014/main" id="{00000000-0008-0000-0200-000012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B7077DB6-EE1B-4AF6-B014-EC477ACBDFCB}"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9" name="Picture 18">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Rectangle 19">
            <a:extLst>
              <a:ext uri="{FF2B5EF4-FFF2-40B4-BE49-F238E27FC236}">
                <a16:creationId xmlns:a16="http://schemas.microsoft.com/office/drawing/2014/main" id="{00000000-0008-0000-0200-000014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38100</xdr:colOff>
      <xdr:row>6</xdr:row>
      <xdr:rowOff>38100</xdr:rowOff>
    </xdr:from>
    <xdr:to>
      <xdr:col>2</xdr:col>
      <xdr:colOff>161925</xdr:colOff>
      <xdr:row>10</xdr:row>
      <xdr:rowOff>85725</xdr:rowOff>
    </xdr:to>
    <xdr:grpSp>
      <xdr:nvGrpSpPr>
        <xdr:cNvPr id="24584" name="Group 11">
          <a:extLst>
            <a:ext uri="{FF2B5EF4-FFF2-40B4-BE49-F238E27FC236}">
              <a16:creationId xmlns:a16="http://schemas.microsoft.com/office/drawing/2014/main" id="{00000000-0008-0000-1D00-000008600000}"/>
            </a:ext>
          </a:extLst>
        </xdr:cNvPr>
        <xdr:cNvGrpSpPr>
          <a:grpSpLocks/>
        </xdr:cNvGrpSpPr>
      </xdr:nvGrpSpPr>
      <xdr:grpSpPr bwMode="auto">
        <a:xfrm>
          <a:off x="38100" y="2650671"/>
          <a:ext cx="3008539" cy="700768"/>
          <a:chOff x="11" y="147"/>
          <a:chExt cx="521" cy="83"/>
        </a:xfrm>
      </xdr:grpSpPr>
      <xdr:sp macro="" textlink="">
        <xdr:nvSpPr>
          <xdr:cNvPr id="24585" name="AutoShape 12">
            <a:extLst>
              <a:ext uri="{FF2B5EF4-FFF2-40B4-BE49-F238E27FC236}">
                <a16:creationId xmlns:a16="http://schemas.microsoft.com/office/drawing/2014/main" id="{00000000-0008-0000-1D00-0000096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4589" name="Text Box 13">
            <a:extLst>
              <a:ext uri="{FF2B5EF4-FFF2-40B4-BE49-F238E27FC236}">
                <a16:creationId xmlns:a16="http://schemas.microsoft.com/office/drawing/2014/main" id="{00000000-0008-0000-1D00-00000D600000}"/>
              </a:ext>
            </a:extLst>
          </xdr:cNvPr>
          <xdr:cNvSpPr txBox="1">
            <a:spLocks noChangeArrowheads="1"/>
          </xdr:cNvSpPr>
        </xdr:nvSpPr>
        <xdr:spPr bwMode="auto">
          <a:xfrm>
            <a:off x="24" y="150"/>
            <a:ext cx="498" cy="7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worksheet below details how allocators are derived.</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9</xdr:col>
      <xdr:colOff>561145</xdr:colOff>
      <xdr:row>2</xdr:row>
      <xdr:rowOff>458441</xdr:rowOff>
    </xdr:to>
    <xdr:pic>
      <xdr:nvPicPr>
        <xdr:cNvPr id="10" name="Picture 9">
          <a:extLst>
            <a:ext uri="{FF2B5EF4-FFF2-40B4-BE49-F238E27FC236}">
              <a16:creationId xmlns:a16="http://schemas.microsoft.com/office/drawing/2014/main" id="{00000000-0008-0000-1D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9</xdr:col>
      <xdr:colOff>321781</xdr:colOff>
      <xdr:row>1</xdr:row>
      <xdr:rowOff>48040</xdr:rowOff>
    </xdr:to>
    <xdr:sp macro="" textlink="Instructions!K1">
      <xdr:nvSpPr>
        <xdr:cNvPr id="11" name="Rectangle 10">
          <a:extLst>
            <a:ext uri="{FF2B5EF4-FFF2-40B4-BE49-F238E27FC236}">
              <a16:creationId xmlns:a16="http://schemas.microsoft.com/office/drawing/2014/main" id="{00000000-0008-0000-1D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6B8DCA06-4A98-400E-A8C0-C6FA6762A542}"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D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2</xdr:col>
      <xdr:colOff>167310</xdr:colOff>
      <xdr:row>0</xdr:row>
      <xdr:rowOff>513521</xdr:rowOff>
    </xdr:to>
    <xdr:sp macro="" textlink="">
      <xdr:nvSpPr>
        <xdr:cNvPr id="13" name="Rectangle 12">
          <a:extLst>
            <a:ext uri="{FF2B5EF4-FFF2-40B4-BE49-F238E27FC236}">
              <a16:creationId xmlns:a16="http://schemas.microsoft.com/office/drawing/2014/main" id="{00000000-0008-0000-1D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19050</xdr:colOff>
      <xdr:row>6</xdr:row>
      <xdr:rowOff>47625</xdr:rowOff>
    </xdr:from>
    <xdr:to>
      <xdr:col>2</xdr:col>
      <xdr:colOff>561975</xdr:colOff>
      <xdr:row>9</xdr:row>
      <xdr:rowOff>152400</xdr:rowOff>
    </xdr:to>
    <xdr:grpSp>
      <xdr:nvGrpSpPr>
        <xdr:cNvPr id="37892" name="Group 7">
          <a:extLst>
            <a:ext uri="{FF2B5EF4-FFF2-40B4-BE49-F238E27FC236}">
              <a16:creationId xmlns:a16="http://schemas.microsoft.com/office/drawing/2014/main" id="{00000000-0008-0000-1E00-000004940000}"/>
            </a:ext>
          </a:extLst>
        </xdr:cNvPr>
        <xdr:cNvGrpSpPr>
          <a:grpSpLocks/>
        </xdr:cNvGrpSpPr>
      </xdr:nvGrpSpPr>
      <xdr:grpSpPr bwMode="auto">
        <a:xfrm>
          <a:off x="19050" y="2724150"/>
          <a:ext cx="2400300" cy="533400"/>
          <a:chOff x="11" y="147"/>
          <a:chExt cx="521" cy="83"/>
        </a:xfrm>
      </xdr:grpSpPr>
      <xdr:sp macro="" textlink="">
        <xdr:nvSpPr>
          <xdr:cNvPr id="37893" name="AutoShape 8">
            <a:extLst>
              <a:ext uri="{FF2B5EF4-FFF2-40B4-BE49-F238E27FC236}">
                <a16:creationId xmlns:a16="http://schemas.microsoft.com/office/drawing/2014/main" id="{00000000-0008-0000-1E00-00000594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7897" name="Text Box 9">
            <a:extLst>
              <a:ext uri="{FF2B5EF4-FFF2-40B4-BE49-F238E27FC236}">
                <a16:creationId xmlns:a16="http://schemas.microsoft.com/office/drawing/2014/main" id="{00000000-0008-0000-1E00-000009940000}"/>
              </a:ext>
            </a:extLst>
          </xdr:cNvPr>
          <xdr:cNvSpPr txBox="1">
            <a:spLocks noChangeArrowheads="1"/>
          </xdr:cNvSpPr>
        </xdr:nvSpPr>
        <xdr:spPr bwMode="auto">
          <a:xfrm>
            <a:off x="23"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p>
          <a:p>
            <a:pPr algn="l" rtl="0">
              <a:defRPr sz="1000"/>
            </a:pPr>
            <a:r>
              <a:rPr lang="en-CA" sz="1000" b="1" i="0" u="none" strike="noStrike" baseline="0">
                <a:solidFill>
                  <a:srgbClr val="000000"/>
                </a:solidFill>
                <a:latin typeface="Arial"/>
                <a:cs typeface="Arial"/>
              </a:rPr>
              <a:t>Input sheet for Demand Allocators.</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8</xdr:col>
      <xdr:colOff>713545</xdr:colOff>
      <xdr:row>2</xdr:row>
      <xdr:rowOff>363191</xdr:rowOff>
    </xdr:to>
    <xdr:pic>
      <xdr:nvPicPr>
        <xdr:cNvPr id="10" name="Picture 9">
          <a:extLst>
            <a:ext uri="{FF2B5EF4-FFF2-40B4-BE49-F238E27FC236}">
              <a16:creationId xmlns:a16="http://schemas.microsoft.com/office/drawing/2014/main" id="{00000000-0008-0000-1E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8</xdr:col>
      <xdr:colOff>474181</xdr:colOff>
      <xdr:row>0</xdr:row>
      <xdr:rowOff>1267240</xdr:rowOff>
    </xdr:to>
    <xdr:sp macro="" textlink="Instructions!K1">
      <xdr:nvSpPr>
        <xdr:cNvPr id="11" name="Rectangle 10">
          <a:extLst>
            <a:ext uri="{FF2B5EF4-FFF2-40B4-BE49-F238E27FC236}">
              <a16:creationId xmlns:a16="http://schemas.microsoft.com/office/drawing/2014/main" id="{00000000-0008-0000-1E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B5FB2764-D241-416A-BDEB-8677CB314AF6}"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E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3</xdr:col>
      <xdr:colOff>138735</xdr:colOff>
      <xdr:row>0</xdr:row>
      <xdr:rowOff>513521</xdr:rowOff>
    </xdr:to>
    <xdr:sp macro="" textlink="">
      <xdr:nvSpPr>
        <xdr:cNvPr id="13" name="Rectangle 12">
          <a:extLst>
            <a:ext uri="{FF2B5EF4-FFF2-40B4-BE49-F238E27FC236}">
              <a16:creationId xmlns:a16="http://schemas.microsoft.com/office/drawing/2014/main" id="{00000000-0008-0000-1E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57150</xdr:colOff>
      <xdr:row>6</xdr:row>
      <xdr:rowOff>57150</xdr:rowOff>
    </xdr:from>
    <xdr:to>
      <xdr:col>4</xdr:col>
      <xdr:colOff>419100</xdr:colOff>
      <xdr:row>9</xdr:row>
      <xdr:rowOff>104775</xdr:rowOff>
    </xdr:to>
    <xdr:grpSp>
      <xdr:nvGrpSpPr>
        <xdr:cNvPr id="25606" name="Group 9">
          <a:extLst>
            <a:ext uri="{FF2B5EF4-FFF2-40B4-BE49-F238E27FC236}">
              <a16:creationId xmlns:a16="http://schemas.microsoft.com/office/drawing/2014/main" id="{00000000-0008-0000-1F00-000006640000}"/>
            </a:ext>
          </a:extLst>
        </xdr:cNvPr>
        <xdr:cNvGrpSpPr>
          <a:grpSpLocks/>
        </xdr:cNvGrpSpPr>
      </xdr:nvGrpSpPr>
      <xdr:grpSpPr bwMode="auto">
        <a:xfrm>
          <a:off x="57150" y="2586567"/>
          <a:ext cx="5272617" cy="523875"/>
          <a:chOff x="11" y="147"/>
          <a:chExt cx="521" cy="83"/>
        </a:xfrm>
      </xdr:grpSpPr>
      <xdr:sp macro="" textlink="">
        <xdr:nvSpPr>
          <xdr:cNvPr id="25607" name="AutoShape 10">
            <a:extLst>
              <a:ext uri="{FF2B5EF4-FFF2-40B4-BE49-F238E27FC236}">
                <a16:creationId xmlns:a16="http://schemas.microsoft.com/office/drawing/2014/main" id="{00000000-0008-0000-1F00-00000764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5611" name="Text Box 11">
            <a:extLst>
              <a:ext uri="{FF2B5EF4-FFF2-40B4-BE49-F238E27FC236}">
                <a16:creationId xmlns:a16="http://schemas.microsoft.com/office/drawing/2014/main" id="{00000000-0008-0000-1F00-00000B640000}"/>
              </a:ext>
            </a:extLst>
          </xdr:cNvPr>
          <xdr:cNvSpPr txBox="1">
            <a:spLocks noChangeArrowheads="1"/>
          </xdr:cNvSpPr>
        </xdr:nvSpPr>
        <xdr:spPr bwMode="auto">
          <a:xfrm>
            <a:off x="24" y="151"/>
            <a:ext cx="497"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worksheet below details how costs are treated, categorized, and grouped.</a:t>
            </a:r>
          </a:p>
        </xdr:txBody>
      </xdr:sp>
    </xdr:grpSp>
    <xdr:clientData/>
  </xdr:twoCellAnchor>
  <xdr:twoCellAnchor>
    <xdr:from>
      <xdr:col>0</xdr:col>
      <xdr:colOff>0</xdr:colOff>
      <xdr:row>0</xdr:row>
      <xdr:rowOff>0</xdr:rowOff>
    </xdr:from>
    <xdr:to>
      <xdr:col>9</xdr:col>
      <xdr:colOff>623587</xdr:colOff>
      <xdr:row>2</xdr:row>
      <xdr:rowOff>201266</xdr:rowOff>
    </xdr:to>
    <xdr:pic>
      <xdr:nvPicPr>
        <xdr:cNvPr id="10" name="Picture 9">
          <a:extLst>
            <a:ext uri="{FF2B5EF4-FFF2-40B4-BE49-F238E27FC236}">
              <a16:creationId xmlns:a16="http://schemas.microsoft.com/office/drawing/2014/main" id="{00000000-0008-0000-1F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9</xdr:col>
      <xdr:colOff>384223</xdr:colOff>
      <xdr:row>0</xdr:row>
      <xdr:rowOff>1267240</xdr:rowOff>
    </xdr:to>
    <xdr:sp macro="" textlink="Instructions!K1">
      <xdr:nvSpPr>
        <xdr:cNvPr id="11" name="Rectangle 10">
          <a:extLst>
            <a:ext uri="{FF2B5EF4-FFF2-40B4-BE49-F238E27FC236}">
              <a16:creationId xmlns:a16="http://schemas.microsoft.com/office/drawing/2014/main" id="{00000000-0008-0000-1F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48BBE621-54ED-4156-B6DA-5BD0973C11F8}"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F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2</xdr:col>
      <xdr:colOff>376860</xdr:colOff>
      <xdr:row>0</xdr:row>
      <xdr:rowOff>513521</xdr:rowOff>
    </xdr:to>
    <xdr:sp macro="" textlink="">
      <xdr:nvSpPr>
        <xdr:cNvPr id="13" name="Rectangle 12">
          <a:extLst>
            <a:ext uri="{FF2B5EF4-FFF2-40B4-BE49-F238E27FC236}">
              <a16:creationId xmlns:a16="http://schemas.microsoft.com/office/drawing/2014/main" id="{00000000-0008-0000-1F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66675</xdr:colOff>
      <xdr:row>6</xdr:row>
      <xdr:rowOff>38100</xdr:rowOff>
    </xdr:from>
    <xdr:to>
      <xdr:col>5</xdr:col>
      <xdr:colOff>200025</xdr:colOff>
      <xdr:row>10</xdr:row>
      <xdr:rowOff>0</xdr:rowOff>
    </xdr:to>
    <xdr:grpSp>
      <xdr:nvGrpSpPr>
        <xdr:cNvPr id="26629" name="Group 8">
          <a:extLst>
            <a:ext uri="{FF2B5EF4-FFF2-40B4-BE49-F238E27FC236}">
              <a16:creationId xmlns:a16="http://schemas.microsoft.com/office/drawing/2014/main" id="{00000000-0008-0000-2000-000005680000}"/>
            </a:ext>
          </a:extLst>
        </xdr:cNvPr>
        <xdr:cNvGrpSpPr>
          <a:grpSpLocks/>
        </xdr:cNvGrpSpPr>
      </xdr:nvGrpSpPr>
      <xdr:grpSpPr bwMode="auto">
        <a:xfrm>
          <a:off x="66675" y="2628900"/>
          <a:ext cx="6515100" cy="533400"/>
          <a:chOff x="11" y="147"/>
          <a:chExt cx="521" cy="83"/>
        </a:xfrm>
      </xdr:grpSpPr>
      <xdr:sp macro="" textlink="">
        <xdr:nvSpPr>
          <xdr:cNvPr id="26630" name="AutoShape 9">
            <a:extLst>
              <a:ext uri="{FF2B5EF4-FFF2-40B4-BE49-F238E27FC236}">
                <a16:creationId xmlns:a16="http://schemas.microsoft.com/office/drawing/2014/main" id="{00000000-0008-0000-2000-0000066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6634" name="Text Box 10">
            <a:extLst>
              <a:ext uri="{FF2B5EF4-FFF2-40B4-BE49-F238E27FC236}">
                <a16:creationId xmlns:a16="http://schemas.microsoft.com/office/drawing/2014/main" id="{00000000-0008-0000-2000-00000A680000}"/>
              </a:ext>
            </a:extLst>
          </xdr:cNvPr>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worksheet below shows reconciliation of costs included and excluded in the Trial Balance.</a:t>
            </a:r>
          </a:p>
        </xdr:txBody>
      </xdr:sp>
    </xdr:grpSp>
    <xdr:clientData/>
  </xdr:twoCellAnchor>
  <xdr:twoCellAnchor>
    <xdr:from>
      <xdr:col>0</xdr:col>
      <xdr:colOff>0</xdr:colOff>
      <xdr:row>0</xdr:row>
      <xdr:rowOff>0</xdr:rowOff>
    </xdr:from>
    <xdr:to>
      <xdr:col>7</xdr:col>
      <xdr:colOff>303970</xdr:colOff>
      <xdr:row>2</xdr:row>
      <xdr:rowOff>458441</xdr:rowOff>
    </xdr:to>
    <xdr:pic>
      <xdr:nvPicPr>
        <xdr:cNvPr id="9" name="Picture 8">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7</xdr:col>
      <xdr:colOff>64606</xdr:colOff>
      <xdr:row>1</xdr:row>
      <xdr:rowOff>48040</xdr:rowOff>
    </xdr:to>
    <xdr:sp macro="" textlink="Instructions!K1">
      <xdr:nvSpPr>
        <xdr:cNvPr id="14" name="Rectangle 13">
          <a:extLst>
            <a:ext uri="{FF2B5EF4-FFF2-40B4-BE49-F238E27FC236}">
              <a16:creationId xmlns:a16="http://schemas.microsoft.com/office/drawing/2014/main" id="{00000000-0008-0000-2000-00000E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3E378FB5-32EF-4C0C-BBE3-846066599EDA}"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5" name="Picture 14">
          <a:extLst>
            <a:ext uri="{FF2B5EF4-FFF2-40B4-BE49-F238E27FC236}">
              <a16:creationId xmlns:a16="http://schemas.microsoft.com/office/drawing/2014/main" id="{00000000-0008-0000-20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2434260</xdr:colOff>
      <xdr:row>0</xdr:row>
      <xdr:rowOff>513521</xdr:rowOff>
    </xdr:to>
    <xdr:sp macro="" textlink="">
      <xdr:nvSpPr>
        <xdr:cNvPr id="16" name="Rectangle 15">
          <a:extLst>
            <a:ext uri="{FF2B5EF4-FFF2-40B4-BE49-F238E27FC236}">
              <a16:creationId xmlns:a16="http://schemas.microsoft.com/office/drawing/2014/main" id="{00000000-0008-0000-2000-000010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xdr:colOff>
          <xdr:row>21</xdr:row>
          <xdr:rowOff>57150</xdr:rowOff>
        </xdr:from>
        <xdr:to>
          <xdr:col>4</xdr:col>
          <xdr:colOff>57150</xdr:colOff>
          <xdr:row>23</xdr:row>
          <xdr:rowOff>47625</xdr:rowOff>
        </xdr:to>
        <xdr:sp macro="" textlink="">
          <xdr:nvSpPr>
            <xdr:cNvPr id="47109" name="Button 5" hidden="1">
              <a:extLst>
                <a:ext uri="{63B3BB69-23CF-44E3-9099-C40C66FF867C}">
                  <a14:compatExt spid="_x0000_s47109"/>
                </a:ext>
                <a:ext uri="{FF2B5EF4-FFF2-40B4-BE49-F238E27FC236}">
                  <a16:creationId xmlns:a16="http://schemas.microsoft.com/office/drawing/2014/main" id="{00000000-0008-0000-2100-000005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OPTION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47625</xdr:colOff>
          <xdr:row>21</xdr:row>
          <xdr:rowOff>57150</xdr:rowOff>
        </xdr:from>
        <xdr:to>
          <xdr:col>7</xdr:col>
          <xdr:colOff>95250</xdr:colOff>
          <xdr:row>23</xdr:row>
          <xdr:rowOff>47625</xdr:rowOff>
        </xdr:to>
        <xdr:sp macro="" textlink="">
          <xdr:nvSpPr>
            <xdr:cNvPr id="47110" name="Button 6" hidden="1">
              <a:extLst>
                <a:ext uri="{63B3BB69-23CF-44E3-9099-C40C66FF867C}">
                  <a14:compatExt spid="_x0000_s47110"/>
                </a:ext>
                <a:ext uri="{FF2B5EF4-FFF2-40B4-BE49-F238E27FC236}">
                  <a16:creationId xmlns:a16="http://schemas.microsoft.com/office/drawing/2014/main" id="{00000000-0008-0000-2100-000006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PRINT for Filing</a:t>
              </a:r>
            </a:p>
          </xdr:txBody>
        </xdr:sp>
        <xdr:clientData fPrintsWithSheet="0"/>
      </xdr:twoCellAnchor>
    </mc:Choice>
    <mc:Fallback/>
  </mc:AlternateContent>
  <xdr:twoCellAnchor>
    <xdr:from>
      <xdr:col>0</xdr:col>
      <xdr:colOff>0</xdr:colOff>
      <xdr:row>0</xdr:row>
      <xdr:rowOff>0</xdr:rowOff>
    </xdr:from>
    <xdr:to>
      <xdr:col>14</xdr:col>
      <xdr:colOff>227770</xdr:colOff>
      <xdr:row>4</xdr:row>
      <xdr:rowOff>86966</xdr:rowOff>
    </xdr:to>
    <xdr:pic>
      <xdr:nvPicPr>
        <xdr:cNvPr id="8" name="Picture 7">
          <a:extLst>
            <a:ext uri="{FF2B5EF4-FFF2-40B4-BE49-F238E27FC236}">
              <a16:creationId xmlns:a16="http://schemas.microsoft.com/office/drawing/2014/main" id="{00000000-0008-0000-2100-000008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13</xdr:col>
      <xdr:colOff>598006</xdr:colOff>
      <xdr:row>1</xdr:row>
      <xdr:rowOff>143290</xdr:rowOff>
    </xdr:to>
    <xdr:sp macro="" textlink="Instructions!K1">
      <xdr:nvSpPr>
        <xdr:cNvPr id="13" name="Rectangle 12">
          <a:extLst>
            <a:ext uri="{FF2B5EF4-FFF2-40B4-BE49-F238E27FC236}">
              <a16:creationId xmlns:a16="http://schemas.microsoft.com/office/drawing/2014/main" id="{00000000-0008-0000-2100-00000D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88277CDF-F681-4E9D-A78B-FD5BB0C90B7D}"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4" name="Picture 13">
          <a:extLst>
            <a:ext uri="{FF2B5EF4-FFF2-40B4-BE49-F238E27FC236}">
              <a16:creationId xmlns:a16="http://schemas.microsoft.com/office/drawing/2014/main" id="{00000000-0008-0000-21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4</xdr:col>
      <xdr:colOff>510210</xdr:colOff>
      <xdr:row>0</xdr:row>
      <xdr:rowOff>513521</xdr:rowOff>
    </xdr:to>
    <xdr:sp macro="" textlink="">
      <xdr:nvSpPr>
        <xdr:cNvPr id="15" name="Rectangle 14">
          <a:extLst>
            <a:ext uri="{FF2B5EF4-FFF2-40B4-BE49-F238E27FC236}">
              <a16:creationId xmlns:a16="http://schemas.microsoft.com/office/drawing/2014/main" id="{00000000-0008-0000-2100-00000F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542925</xdr:colOff>
      <xdr:row>480</xdr:row>
      <xdr:rowOff>19050</xdr:rowOff>
    </xdr:from>
    <xdr:to>
      <xdr:col>5</xdr:col>
      <xdr:colOff>542925</xdr:colOff>
      <xdr:row>480</xdr:row>
      <xdr:rowOff>142875</xdr:rowOff>
    </xdr:to>
    <xdr:sp macro="" textlink="">
      <xdr:nvSpPr>
        <xdr:cNvPr id="6166" name="Line 43">
          <a:extLst>
            <a:ext uri="{FF2B5EF4-FFF2-40B4-BE49-F238E27FC236}">
              <a16:creationId xmlns:a16="http://schemas.microsoft.com/office/drawing/2014/main" id="{00000000-0008-0000-0300-000016180000}"/>
            </a:ext>
          </a:extLst>
        </xdr:cNvPr>
        <xdr:cNvSpPr>
          <a:spLocks noChangeShapeType="1"/>
        </xdr:cNvSpPr>
      </xdr:nvSpPr>
      <xdr:spPr bwMode="auto">
        <a:xfrm flipV="1">
          <a:off x="6972300" y="86639400"/>
          <a:ext cx="0" cy="1238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6</xdr:col>
      <xdr:colOff>970720</xdr:colOff>
      <xdr:row>2</xdr:row>
      <xdr:rowOff>163166</xdr:rowOff>
    </xdr:to>
    <xdr:grpSp>
      <xdr:nvGrpSpPr>
        <xdr:cNvPr id="8" name="Group 7">
          <a:extLst>
            <a:ext uri="{FF2B5EF4-FFF2-40B4-BE49-F238E27FC236}">
              <a16:creationId xmlns:a16="http://schemas.microsoft.com/office/drawing/2014/main" id="{00000000-0008-0000-0300-000008000000}"/>
            </a:ext>
          </a:extLst>
        </xdr:cNvPr>
        <xdr:cNvGrpSpPr/>
      </xdr:nvGrpSpPr>
      <xdr:grpSpPr>
        <a:xfrm>
          <a:off x="0" y="0"/>
          <a:ext cx="8865887" cy="1909416"/>
          <a:chOff x="95249" y="1"/>
          <a:chExt cx="8857420" cy="1915766"/>
        </a:xfrm>
      </xdr:grpSpPr>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0" name="Rectangle 9">
            <a:extLst>
              <a:ext uri="{FF2B5EF4-FFF2-40B4-BE49-F238E27FC236}">
                <a16:creationId xmlns:a16="http://schemas.microsoft.com/office/drawing/2014/main" id="{00000000-0008-0000-0300-00000A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AA2253D9-BD1D-48F4-ACD6-1B0BC1282A8F}"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a:extLst>
              <a:ext uri="{FF2B5EF4-FFF2-40B4-BE49-F238E27FC236}">
                <a16:creationId xmlns:a16="http://schemas.microsoft.com/office/drawing/2014/main" id="{00000000-0008-0000-0300-00000C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6</xdr:row>
      <xdr:rowOff>47625</xdr:rowOff>
    </xdr:from>
    <xdr:to>
      <xdr:col>7</xdr:col>
      <xdr:colOff>857250</xdr:colOff>
      <xdr:row>10</xdr:row>
      <xdr:rowOff>76200</xdr:rowOff>
    </xdr:to>
    <xdr:grpSp>
      <xdr:nvGrpSpPr>
        <xdr:cNvPr id="32805" name="Group 33">
          <a:extLst>
            <a:ext uri="{FF2B5EF4-FFF2-40B4-BE49-F238E27FC236}">
              <a16:creationId xmlns:a16="http://schemas.microsoft.com/office/drawing/2014/main" id="{00000000-0008-0000-0400-000025800000}"/>
            </a:ext>
          </a:extLst>
        </xdr:cNvPr>
        <xdr:cNvGrpSpPr>
          <a:grpSpLocks/>
        </xdr:cNvGrpSpPr>
      </xdr:nvGrpSpPr>
      <xdr:grpSpPr bwMode="auto">
        <a:xfrm>
          <a:off x="38100" y="2352675"/>
          <a:ext cx="8791575" cy="676275"/>
          <a:chOff x="11" y="147"/>
          <a:chExt cx="521" cy="83"/>
        </a:xfrm>
      </xdr:grpSpPr>
      <xdr:sp macro="" textlink="">
        <xdr:nvSpPr>
          <xdr:cNvPr id="32806" name="AutoShape 34">
            <a:extLst>
              <a:ext uri="{FF2B5EF4-FFF2-40B4-BE49-F238E27FC236}">
                <a16:creationId xmlns:a16="http://schemas.microsoft.com/office/drawing/2014/main" id="{00000000-0008-0000-0400-0000268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2803" name="Text Box 35">
            <a:extLst>
              <a:ext uri="{FF2B5EF4-FFF2-40B4-BE49-F238E27FC236}">
                <a16:creationId xmlns:a16="http://schemas.microsoft.com/office/drawing/2014/main" id="{00000000-0008-0000-0400-000023800000}"/>
              </a:ext>
            </a:extLst>
          </xdr:cNvPr>
          <xdr:cNvSpPr txBox="1">
            <a:spLocks noChangeArrowheads="1"/>
          </xdr:cNvSpPr>
        </xdr:nvSpPr>
        <xdr:spPr bwMode="auto">
          <a:xfrm>
            <a:off x="24" y="151"/>
            <a:ext cx="498" cy="76"/>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This is an input sheet for the Break Out of Distribution Assets, Contributed Capital, Amortization, and Amortization Expenses.</a:t>
            </a:r>
            <a:endParaRPr lang="en-CA" sz="1000" b="1" i="0" u="none" strike="noStrike" baseline="0">
              <a:solidFill>
                <a:srgbClr val="FF0000"/>
              </a:solidFill>
              <a:latin typeface="Arial"/>
              <a:cs typeface="Arial"/>
            </a:endParaRPr>
          </a:p>
          <a:p>
            <a:pPr algn="l" rtl="0">
              <a:defRPr sz="1000"/>
            </a:pPr>
            <a:r>
              <a:rPr lang="en-CA" sz="1000" b="1" i="0" u="none" strike="noStrike" baseline="0">
                <a:solidFill>
                  <a:srgbClr val="FF0000"/>
                </a:solidFill>
                <a:latin typeface="Arial"/>
                <a:cs typeface="Arial"/>
              </a:rPr>
              <a:t>**</a:t>
            </a:r>
            <a:r>
              <a:rPr lang="en-CA" sz="1000" b="1" i="1" u="none" strike="noStrike" baseline="0">
                <a:solidFill>
                  <a:srgbClr val="FF0000"/>
                </a:solidFill>
                <a:latin typeface="Arial"/>
                <a:cs typeface="Arial"/>
              </a:rPr>
              <a:t>Please see Instructions tab for detailed instructions**</a:t>
            </a:r>
          </a:p>
        </xdr:txBody>
      </xdr:sp>
    </xdr:grpSp>
    <xdr:clientData/>
  </xdr:twoCellAnchor>
  <xdr:twoCellAnchor>
    <xdr:from>
      <xdr:col>0</xdr:col>
      <xdr:colOff>0</xdr:colOff>
      <xdr:row>0</xdr:row>
      <xdr:rowOff>0</xdr:rowOff>
    </xdr:from>
    <xdr:to>
      <xdr:col>7</xdr:col>
      <xdr:colOff>884995</xdr:colOff>
      <xdr:row>3</xdr:row>
      <xdr:rowOff>182216</xdr:rowOff>
    </xdr:to>
    <xdr:grpSp>
      <xdr:nvGrpSpPr>
        <xdr:cNvPr id="11" name="Group 10">
          <a:extLst>
            <a:ext uri="{FF2B5EF4-FFF2-40B4-BE49-F238E27FC236}">
              <a16:creationId xmlns:a16="http://schemas.microsoft.com/office/drawing/2014/main" id="{00000000-0008-0000-0400-00000B000000}"/>
            </a:ext>
          </a:extLst>
        </xdr:cNvPr>
        <xdr:cNvGrpSpPr/>
      </xdr:nvGrpSpPr>
      <xdr:grpSpPr>
        <a:xfrm>
          <a:off x="0" y="0"/>
          <a:ext cx="8857420" cy="1915766"/>
          <a:chOff x="95249" y="1"/>
          <a:chExt cx="8857420" cy="1915766"/>
        </a:xfrm>
      </xdr:grpSpPr>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3" name="Rectangle 12">
            <a:extLst>
              <a:ext uri="{FF2B5EF4-FFF2-40B4-BE49-F238E27FC236}">
                <a16:creationId xmlns:a16="http://schemas.microsoft.com/office/drawing/2014/main" id="{00000000-0008-0000-0400-00000D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74D2FA7F-9E86-4210-AE82-CAD7DFB429B3}"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4" name="Picture 13">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Rectangle 14">
            <a:extLst>
              <a:ext uri="{FF2B5EF4-FFF2-40B4-BE49-F238E27FC236}">
                <a16:creationId xmlns:a16="http://schemas.microsoft.com/office/drawing/2014/main" id="{00000000-0008-0000-0400-00000F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265870</xdr:colOff>
      <xdr:row>3</xdr:row>
      <xdr:rowOff>10766</xdr:rowOff>
    </xdr:to>
    <xdr:grpSp>
      <xdr:nvGrpSpPr>
        <xdr:cNvPr id="6" name="Group 5">
          <a:extLst>
            <a:ext uri="{FF2B5EF4-FFF2-40B4-BE49-F238E27FC236}">
              <a16:creationId xmlns:a16="http://schemas.microsoft.com/office/drawing/2014/main" id="{00000000-0008-0000-0500-000006000000}"/>
            </a:ext>
          </a:extLst>
        </xdr:cNvPr>
        <xdr:cNvGrpSpPr/>
      </xdr:nvGrpSpPr>
      <xdr:grpSpPr>
        <a:xfrm>
          <a:off x="0" y="0"/>
          <a:ext cx="5714170" cy="1915766"/>
          <a:chOff x="95249" y="1"/>
          <a:chExt cx="8857420" cy="1915766"/>
        </a:xfrm>
      </xdr:grpSpPr>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2" name="Rectangle 11">
            <a:extLst>
              <a:ext uri="{FF2B5EF4-FFF2-40B4-BE49-F238E27FC236}">
                <a16:creationId xmlns:a16="http://schemas.microsoft.com/office/drawing/2014/main" id="{00000000-0008-0000-05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7B53BBFA-6763-4F0C-B97F-412AE52FE40E}"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05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389695</xdr:colOff>
      <xdr:row>3</xdr:row>
      <xdr:rowOff>96491</xdr:rowOff>
    </xdr:to>
    <xdr:grpSp>
      <xdr:nvGrpSpPr>
        <xdr:cNvPr id="8" name="Group 7">
          <a:extLst>
            <a:ext uri="{FF2B5EF4-FFF2-40B4-BE49-F238E27FC236}">
              <a16:creationId xmlns:a16="http://schemas.microsoft.com/office/drawing/2014/main" id="{00000000-0008-0000-0600-000008000000}"/>
            </a:ext>
          </a:extLst>
        </xdr:cNvPr>
        <xdr:cNvGrpSpPr/>
      </xdr:nvGrpSpPr>
      <xdr:grpSpPr>
        <a:xfrm>
          <a:off x="0" y="0"/>
          <a:ext cx="6372225" cy="1915766"/>
          <a:chOff x="95249" y="1"/>
          <a:chExt cx="8857420" cy="1915766"/>
        </a:xfrm>
      </xdr:grpSpPr>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0" name="Rectangle 9">
            <a:extLst>
              <a:ext uri="{FF2B5EF4-FFF2-40B4-BE49-F238E27FC236}">
                <a16:creationId xmlns:a16="http://schemas.microsoft.com/office/drawing/2014/main" id="{00000000-0008-0000-0600-00000A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0936CC78-DB4E-462B-8B83-4BD09158E80D}"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a:extLst>
              <a:ext uri="{FF2B5EF4-FFF2-40B4-BE49-F238E27FC236}">
                <a16:creationId xmlns:a16="http://schemas.microsoft.com/office/drawing/2014/main" id="{00000000-0008-0000-0600-00000C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189670</xdr:colOff>
      <xdr:row>2</xdr:row>
      <xdr:rowOff>772766</xdr:rowOff>
    </xdr:to>
    <xdr:grpSp>
      <xdr:nvGrpSpPr>
        <xdr:cNvPr id="9" name="Group 8">
          <a:extLst>
            <a:ext uri="{FF2B5EF4-FFF2-40B4-BE49-F238E27FC236}">
              <a16:creationId xmlns:a16="http://schemas.microsoft.com/office/drawing/2014/main" id="{00000000-0008-0000-0700-000009000000}"/>
            </a:ext>
          </a:extLst>
        </xdr:cNvPr>
        <xdr:cNvGrpSpPr/>
      </xdr:nvGrpSpPr>
      <xdr:grpSpPr>
        <a:xfrm>
          <a:off x="0" y="0"/>
          <a:ext cx="7600950" cy="1915766"/>
          <a:chOff x="95249" y="1"/>
          <a:chExt cx="8857420" cy="1915766"/>
        </a:xfrm>
      </xdr:grpSpPr>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1" name="Rectangle 10">
            <a:extLst>
              <a:ext uri="{FF2B5EF4-FFF2-40B4-BE49-F238E27FC236}">
                <a16:creationId xmlns:a16="http://schemas.microsoft.com/office/drawing/2014/main" id="{00000000-0008-0000-0700-00000B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50DFD308-5B4B-4453-A958-FCB1C4E77370}"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2" name="Picture 11">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12">
            <a:extLst>
              <a:ext uri="{FF2B5EF4-FFF2-40B4-BE49-F238E27FC236}">
                <a16:creationId xmlns:a16="http://schemas.microsoft.com/office/drawing/2014/main" id="{00000000-0008-0000-0700-00000D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66675</xdr:colOff>
          <xdr:row>13</xdr:row>
          <xdr:rowOff>0</xdr:rowOff>
        </xdr:from>
        <xdr:to>
          <xdr:col>1</xdr:col>
          <xdr:colOff>1123950</xdr:colOff>
          <xdr:row>13</xdr:row>
          <xdr:rowOff>0</xdr:rowOff>
        </xdr:to>
        <xdr:sp macro="" textlink="">
          <xdr:nvSpPr>
            <xdr:cNvPr id="7197" name="Button 29" hidden="1">
              <a:extLst>
                <a:ext uri="{63B3BB69-23CF-44E3-9099-C40C66FF867C}">
                  <a14:compatExt spid="_x0000_s7197"/>
                </a:ext>
                <a:ext uri="{FF2B5EF4-FFF2-40B4-BE49-F238E27FC236}">
                  <a16:creationId xmlns:a16="http://schemas.microsoft.com/office/drawing/2014/main" id="{00000000-0008-0000-0800-00001D1C0000}"/>
                </a:ext>
              </a:extLst>
            </xdr:cNvPr>
            <xdr:cNvSpPr/>
          </xdr:nvSpPr>
          <xdr:spPr bwMode="auto">
            <a:xfrm>
              <a:off x="0" y="0"/>
              <a:ext cx="0" cy="0"/>
            </a:xfrm>
            <a:prstGeom prst="rect">
              <a:avLst/>
            </a:prstGeom>
            <a:noFill/>
            <a:ln>
              <a:noFill/>
            </a:ln>
            <a:effectLst/>
            <a:extLst>
              <a:ext uri="{91240B29-F687-4F45-9708-019B960494DF}">
                <a14:hiddenLine w="12700">
                  <a:noFill/>
                  <a:miter lim="800000"/>
                  <a:headEnd/>
                  <a:tailEnd/>
                </a14:hiddenLine>
              </a:ext>
              <a:ext uri="{AF507438-7753-43E0-B8FC-AC1667EBCBE1}">
                <a14:hiddenEffects>
                  <a:effectLst>
                    <a:outerShdw dist="17961" dir="2700000" algn="ctr" rotWithShape="0">
                      <a:srgbClr val="909090" mc:Ignorable="a14" a14:legacySpreadsheetColorIndex="67">
                        <a:gamma/>
                        <a:shade val="60000"/>
                        <a:invGamma/>
                      </a:srgbClr>
                    </a:outerShdw>
                  </a:effectLst>
                </a14:hiddenEffects>
              </a:ext>
            </a:extLst>
          </xdr:spPr>
          <xdr:txBody>
            <a:bodyPr vertOverflow="clip" wrap="square" lIns="27432" tIns="22860" rIns="27432" bIns="22860" anchor="ctr" upright="1"/>
            <a:lstStyle/>
            <a:p>
              <a:pPr algn="ctr" rtl="0">
                <a:defRPr sz="1000"/>
              </a:pPr>
              <a:r>
                <a:rPr lang="en-US" sz="1000" b="1" i="0" u="none" strike="noStrike" baseline="0">
                  <a:solidFill>
                    <a:srgbClr val="0000FF"/>
                  </a:solidFill>
                  <a:latin typeface="Arial"/>
                  <a:cs typeface="Arial"/>
                </a:rPr>
                <a:t>Click here to Enter Data</a:t>
              </a:r>
            </a:p>
          </xdr:txBody>
        </xdr:sp>
        <xdr:clientData fPrintsWithSheet="0"/>
      </xdr:twoCellAnchor>
    </mc:Choice>
    <mc:Fallback/>
  </mc:AlternateContent>
  <xdr:twoCellAnchor>
    <xdr:from>
      <xdr:col>0</xdr:col>
      <xdr:colOff>0</xdr:colOff>
      <xdr:row>0</xdr:row>
      <xdr:rowOff>0</xdr:rowOff>
    </xdr:from>
    <xdr:to>
      <xdr:col>7</xdr:col>
      <xdr:colOff>265870</xdr:colOff>
      <xdr:row>2</xdr:row>
      <xdr:rowOff>182216</xdr:rowOff>
    </xdr:to>
    <xdr:grpSp>
      <xdr:nvGrpSpPr>
        <xdr:cNvPr id="9" name="Group 8">
          <a:extLst>
            <a:ext uri="{FF2B5EF4-FFF2-40B4-BE49-F238E27FC236}">
              <a16:creationId xmlns:a16="http://schemas.microsoft.com/office/drawing/2014/main" id="{00000000-0008-0000-0800-000009000000}"/>
            </a:ext>
          </a:extLst>
        </xdr:cNvPr>
        <xdr:cNvGrpSpPr/>
      </xdr:nvGrpSpPr>
      <xdr:grpSpPr>
        <a:xfrm>
          <a:off x="0" y="0"/>
          <a:ext cx="7543800" cy="1915766"/>
          <a:chOff x="95249" y="1"/>
          <a:chExt cx="8857420" cy="1915766"/>
        </a:xfrm>
      </xdr:grpSpPr>
      <xdr:pic>
        <xdr:nvPicPr>
          <xdr:cNvPr id="10" name="Picture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1" name="Rectangle 10">
            <a:extLst>
              <a:ext uri="{FF2B5EF4-FFF2-40B4-BE49-F238E27FC236}">
                <a16:creationId xmlns:a16="http://schemas.microsoft.com/office/drawing/2014/main" id="{00000000-0008-0000-0800-00000B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917328BD-5411-4733-9C86-3876F58E63C2}"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2" name="Picture 11">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12">
            <a:extLst>
              <a:ext uri="{FF2B5EF4-FFF2-40B4-BE49-F238E27FC236}">
                <a16:creationId xmlns:a16="http://schemas.microsoft.com/office/drawing/2014/main" id="{00000000-0008-0000-0800-00000D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4.xml"/><Relationship Id="rId1" Type="http://schemas.openxmlformats.org/officeDocument/2006/relationships/printerSettings" Target="../printerSettings/printerSettings34.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4">
    <tabColor theme="4" tint="0.79998168889431442"/>
  </sheetPr>
  <dimension ref="A1:K210"/>
  <sheetViews>
    <sheetView showGridLines="0" topLeftCell="A151" zoomScale="70" zoomScaleNormal="70" workbookViewId="0">
      <selection activeCell="A166" sqref="A166"/>
    </sheetView>
  </sheetViews>
  <sheetFormatPr defaultRowHeight="12.75" x14ac:dyDescent="0.2"/>
  <cols>
    <col min="1" max="1" width="122" customWidth="1"/>
  </cols>
  <sheetData>
    <row r="1" spans="1:11" ht="159.75" customHeight="1" x14ac:dyDescent="0.2">
      <c r="A1" s="1711"/>
      <c r="K1" s="1997" t="s">
        <v>1791</v>
      </c>
    </row>
    <row r="2" spans="1:11" ht="15.75" x14ac:dyDescent="0.25">
      <c r="A2" s="1965" t="s">
        <v>1766</v>
      </c>
    </row>
    <row r="3" spans="1:11" ht="15" x14ac:dyDescent="0.2">
      <c r="A3" s="1713"/>
    </row>
    <row r="4" spans="1:11" ht="15.75" x14ac:dyDescent="0.25">
      <c r="A4" s="1712" t="s">
        <v>1028</v>
      </c>
    </row>
    <row r="5" spans="1:11" ht="15" x14ac:dyDescent="0.2">
      <c r="A5" s="1711"/>
    </row>
    <row r="6" spans="1:11" ht="15.75" x14ac:dyDescent="0.25">
      <c r="A6" s="1714" t="s">
        <v>421</v>
      </c>
    </row>
    <row r="7" spans="1:11" ht="30" x14ac:dyDescent="0.2">
      <c r="A7" s="1711" t="s">
        <v>1721</v>
      </c>
    </row>
    <row r="8" spans="1:11" ht="15.75" x14ac:dyDescent="0.2">
      <c r="A8" s="1966" t="s">
        <v>1767</v>
      </c>
    </row>
    <row r="9" spans="1:11" ht="30" x14ac:dyDescent="0.2">
      <c r="A9" s="1711" t="s">
        <v>1681</v>
      </c>
    </row>
    <row r="10" spans="1:11" ht="90" x14ac:dyDescent="0.2">
      <c r="A10" s="1711" t="s">
        <v>1739</v>
      </c>
    </row>
    <row r="11" spans="1:11" ht="15" x14ac:dyDescent="0.2">
      <c r="A11" s="1715"/>
    </row>
    <row r="12" spans="1:11" ht="15.75" x14ac:dyDescent="0.25">
      <c r="A12" s="1714" t="s">
        <v>422</v>
      </c>
    </row>
    <row r="13" spans="1:11" ht="30" x14ac:dyDescent="0.2">
      <c r="A13" s="1711" t="s">
        <v>1609</v>
      </c>
    </row>
    <row r="14" spans="1:11" ht="15" x14ac:dyDescent="0.2">
      <c r="A14" s="1715" t="s">
        <v>1748</v>
      </c>
    </row>
    <row r="15" spans="1:11" ht="15" x14ac:dyDescent="0.2">
      <c r="A15" s="1715" t="s">
        <v>1685</v>
      </c>
    </row>
    <row r="17" spans="1:9" ht="15.75" x14ac:dyDescent="0.25">
      <c r="A17" s="1714" t="s">
        <v>423</v>
      </c>
      <c r="I17" s="1715"/>
    </row>
    <row r="18" spans="1:9" ht="15" x14ac:dyDescent="0.2">
      <c r="A18" s="1715"/>
    </row>
    <row r="19" spans="1:9" ht="15" x14ac:dyDescent="0.2">
      <c r="A19" s="1711" t="s">
        <v>1686</v>
      </c>
    </row>
    <row r="20" spans="1:9" ht="45" x14ac:dyDescent="0.2">
      <c r="A20" s="1715" t="s">
        <v>424</v>
      </c>
    </row>
    <row r="21" spans="1:9" ht="30" x14ac:dyDescent="0.2">
      <c r="A21" s="1715" t="s">
        <v>425</v>
      </c>
    </row>
    <row r="22" spans="1:9" ht="15" x14ac:dyDescent="0.2">
      <c r="A22" s="1715" t="s">
        <v>426</v>
      </c>
    </row>
    <row r="23" spans="1:9" ht="15" x14ac:dyDescent="0.2">
      <c r="A23" s="1715" t="s">
        <v>427</v>
      </c>
    </row>
    <row r="24" spans="1:9" ht="45" x14ac:dyDescent="0.2">
      <c r="A24" s="1715" t="s">
        <v>1687</v>
      </c>
    </row>
    <row r="25" spans="1:9" ht="60" x14ac:dyDescent="0.2">
      <c r="A25" s="1715" t="s">
        <v>1678</v>
      </c>
    </row>
    <row r="26" spans="1:9" ht="45" x14ac:dyDescent="0.2">
      <c r="A26" s="1715" t="s">
        <v>1612</v>
      </c>
    </row>
    <row r="27" spans="1:9" ht="45" x14ac:dyDescent="0.2">
      <c r="A27" s="1972" t="s">
        <v>1749</v>
      </c>
    </row>
    <row r="28" spans="1:9" ht="15" x14ac:dyDescent="0.2">
      <c r="A28" s="1711"/>
    </row>
    <row r="29" spans="1:9" ht="15.75" x14ac:dyDescent="0.25">
      <c r="A29" s="1714" t="s">
        <v>428</v>
      </c>
    </row>
    <row r="30" spans="1:9" ht="45" x14ac:dyDescent="0.2">
      <c r="A30" s="1715" t="s">
        <v>1750</v>
      </c>
    </row>
    <row r="31" spans="1:9" ht="15" x14ac:dyDescent="0.2">
      <c r="A31" s="1715"/>
    </row>
    <row r="32" spans="1:9" ht="45" x14ac:dyDescent="0.2">
      <c r="A32" s="1716" t="s">
        <v>1688</v>
      </c>
    </row>
    <row r="33" spans="1:2" ht="15" x14ac:dyDescent="0.2">
      <c r="A33" s="1716" t="s">
        <v>1034</v>
      </c>
    </row>
    <row r="34" spans="1:2" ht="15" x14ac:dyDescent="0.2">
      <c r="A34" s="1716" t="s">
        <v>1035</v>
      </c>
    </row>
    <row r="35" spans="1:2" ht="15" x14ac:dyDescent="0.2">
      <c r="A35" s="1716" t="s">
        <v>1036</v>
      </c>
    </row>
    <row r="36" spans="1:2" ht="15" x14ac:dyDescent="0.2">
      <c r="A36" s="1716" t="s">
        <v>1667</v>
      </c>
    </row>
    <row r="37" spans="1:2" ht="15" x14ac:dyDescent="0.2">
      <c r="A37" s="1716" t="s">
        <v>1671</v>
      </c>
    </row>
    <row r="39" spans="1:2" ht="30" x14ac:dyDescent="0.2">
      <c r="A39" s="1715" t="s">
        <v>1724</v>
      </c>
    </row>
    <row r="40" spans="1:2" ht="45" x14ac:dyDescent="0.2">
      <c r="A40" s="1715" t="s">
        <v>1751</v>
      </c>
    </row>
    <row r="41" spans="1:2" ht="30" x14ac:dyDescent="0.2">
      <c r="A41" s="1715" t="s">
        <v>1725</v>
      </c>
    </row>
    <row r="42" spans="1:2" ht="15" x14ac:dyDescent="0.2">
      <c r="A42" s="1715" t="s">
        <v>1613</v>
      </c>
    </row>
    <row r="43" spans="1:2" ht="15" x14ac:dyDescent="0.2">
      <c r="A43" s="1715" t="s">
        <v>1689</v>
      </c>
    </row>
    <row r="44" spans="1:2" ht="45" x14ac:dyDescent="0.2">
      <c r="A44" s="1715" t="s">
        <v>1726</v>
      </c>
    </row>
    <row r="45" spans="1:2" ht="30" x14ac:dyDescent="0.2">
      <c r="A45" s="1715" t="s">
        <v>1614</v>
      </c>
    </row>
    <row r="46" spans="1:2" ht="15" x14ac:dyDescent="0.2">
      <c r="A46" s="1715" t="s">
        <v>1644</v>
      </c>
      <c r="B46" s="1919"/>
    </row>
    <row r="47" spans="1:2" ht="45" x14ac:dyDescent="0.2">
      <c r="A47" s="1715" t="s">
        <v>1727</v>
      </c>
      <c r="B47" s="1919"/>
    </row>
    <row r="48" spans="1:2" ht="45" x14ac:dyDescent="0.2">
      <c r="A48" s="1715" t="s">
        <v>1690</v>
      </c>
      <c r="B48" s="1919"/>
    </row>
    <row r="49" spans="1:2" ht="30" x14ac:dyDescent="0.2">
      <c r="A49" s="1918" t="s">
        <v>1645</v>
      </c>
      <c r="B49" s="1919"/>
    </row>
    <row r="50" spans="1:2" ht="30" x14ac:dyDescent="0.2">
      <c r="A50" s="1715" t="s">
        <v>1011</v>
      </c>
    </row>
    <row r="51" spans="1:2" ht="60" x14ac:dyDescent="0.2">
      <c r="A51" s="1715" t="s">
        <v>1752</v>
      </c>
    </row>
    <row r="52" spans="1:2" ht="15" x14ac:dyDescent="0.2">
      <c r="A52" s="1715"/>
    </row>
    <row r="54" spans="1:2" ht="15.75" x14ac:dyDescent="0.25">
      <c r="A54" s="1714" t="s">
        <v>1012</v>
      </c>
    </row>
    <row r="55" spans="1:2" ht="15" x14ac:dyDescent="0.2">
      <c r="A55" s="1711" t="s">
        <v>1013</v>
      </c>
    </row>
    <row r="56" spans="1:2" ht="30" x14ac:dyDescent="0.2">
      <c r="A56" s="1715" t="s">
        <v>1728</v>
      </c>
    </row>
    <row r="57" spans="1:2" ht="30" x14ac:dyDescent="0.2">
      <c r="A57" s="1715" t="s">
        <v>1691</v>
      </c>
    </row>
    <row r="58" spans="1:2" ht="30" x14ac:dyDescent="0.2">
      <c r="A58" s="1715" t="s">
        <v>1706</v>
      </c>
    </row>
    <row r="59" spans="1:2" ht="15" x14ac:dyDescent="0.2">
      <c r="A59" s="1942"/>
    </row>
    <row r="60" spans="1:2" ht="15" x14ac:dyDescent="0.2">
      <c r="A60" s="1711"/>
    </row>
    <row r="61" spans="1:2" ht="15.75" x14ac:dyDescent="0.25">
      <c r="A61" s="1714" t="s">
        <v>1014</v>
      </c>
    </row>
    <row r="62" spans="1:2" ht="36" customHeight="1" x14ac:dyDescent="0.2">
      <c r="A62" s="1715" t="s">
        <v>1674</v>
      </c>
    </row>
    <row r="63" spans="1:2" ht="30" x14ac:dyDescent="0.2">
      <c r="A63" s="1715" t="s">
        <v>1692</v>
      </c>
    </row>
    <row r="64" spans="1:2" ht="60" x14ac:dyDescent="0.2">
      <c r="A64" s="1715" t="s">
        <v>1740</v>
      </c>
    </row>
    <row r="65" spans="1:1" ht="15" x14ac:dyDescent="0.2">
      <c r="A65" s="1711"/>
    </row>
    <row r="66" spans="1:1" ht="15.75" x14ac:dyDescent="0.25">
      <c r="A66" s="1714" t="s">
        <v>1015</v>
      </c>
    </row>
    <row r="67" spans="1:1" ht="30" x14ac:dyDescent="0.2">
      <c r="A67" s="1711" t="s">
        <v>1729</v>
      </c>
    </row>
    <row r="68" spans="1:1" ht="45" x14ac:dyDescent="0.2">
      <c r="A68" s="1715" t="s">
        <v>1730</v>
      </c>
    </row>
    <row r="69" spans="1:1" ht="30" x14ac:dyDescent="0.2">
      <c r="A69" s="1715" t="s">
        <v>1016</v>
      </c>
    </row>
    <row r="70" spans="1:1" ht="30" x14ac:dyDescent="0.2">
      <c r="A70" s="1715" t="s">
        <v>1017</v>
      </c>
    </row>
    <row r="71" spans="1:1" ht="15.75" thickBot="1" x14ac:dyDescent="0.25">
      <c r="A71" s="1711"/>
    </row>
    <row r="72" spans="1:1" ht="15.75" x14ac:dyDescent="0.2">
      <c r="A72" s="1720" t="s">
        <v>1018</v>
      </c>
    </row>
    <row r="73" spans="1:1" ht="15" x14ac:dyDescent="0.2">
      <c r="A73" s="1721"/>
    </row>
    <row r="74" spans="1:1" ht="15" x14ac:dyDescent="0.2">
      <c r="A74" s="1722" t="s">
        <v>1019</v>
      </c>
    </row>
    <row r="75" spans="1:1" ht="15" x14ac:dyDescent="0.2">
      <c r="A75" s="1722" t="s">
        <v>1020</v>
      </c>
    </row>
    <row r="76" spans="1:1" ht="45" x14ac:dyDescent="0.2">
      <c r="A76" s="1722" t="s">
        <v>1647</v>
      </c>
    </row>
    <row r="77" spans="1:1" ht="30" x14ac:dyDescent="0.2">
      <c r="A77" s="1722" t="s">
        <v>1021</v>
      </c>
    </row>
    <row r="78" spans="1:1" ht="30" x14ac:dyDescent="0.2">
      <c r="A78" s="1722" t="s">
        <v>1022</v>
      </c>
    </row>
    <row r="79" spans="1:1" ht="15" x14ac:dyDescent="0.2">
      <c r="A79" s="1722" t="s">
        <v>1648</v>
      </c>
    </row>
    <row r="80" spans="1:1" ht="15" x14ac:dyDescent="0.2">
      <c r="A80" s="1723" t="s">
        <v>1023</v>
      </c>
    </row>
    <row r="81" spans="1:1" ht="15" x14ac:dyDescent="0.2">
      <c r="A81" s="1722" t="s">
        <v>1646</v>
      </c>
    </row>
    <row r="82" spans="1:1" ht="15.75" thickBot="1" x14ac:dyDescent="0.25">
      <c r="A82" s="1724" t="s">
        <v>1024</v>
      </c>
    </row>
    <row r="83" spans="1:1" ht="15.75" thickBot="1" x14ac:dyDescent="0.25">
      <c r="A83" s="1711" t="s">
        <v>331</v>
      </c>
    </row>
    <row r="84" spans="1:1" ht="15.75" x14ac:dyDescent="0.2">
      <c r="A84" s="1720" t="s">
        <v>1025</v>
      </c>
    </row>
    <row r="85" spans="1:1" ht="15" x14ac:dyDescent="0.2">
      <c r="A85" s="1721"/>
    </row>
    <row r="86" spans="1:1" ht="45" x14ac:dyDescent="0.2">
      <c r="A86" s="1722" t="s">
        <v>1026</v>
      </c>
    </row>
    <row r="87" spans="1:1" ht="15" x14ac:dyDescent="0.2">
      <c r="A87" s="1722" t="s">
        <v>1027</v>
      </c>
    </row>
    <row r="88" spans="1:1" ht="45" x14ac:dyDescent="0.2">
      <c r="A88" s="1722" t="s">
        <v>1649</v>
      </c>
    </row>
    <row r="89" spans="1:1" ht="45" x14ac:dyDescent="0.2">
      <c r="A89" s="1722" t="s">
        <v>613</v>
      </c>
    </row>
    <row r="90" spans="1:1" ht="15" x14ac:dyDescent="0.2">
      <c r="A90" s="1722" t="s">
        <v>1650</v>
      </c>
    </row>
    <row r="91" spans="1:1" ht="15" x14ac:dyDescent="0.2">
      <c r="A91" s="1723" t="s">
        <v>614</v>
      </c>
    </row>
    <row r="92" spans="1:1" ht="15" x14ac:dyDescent="0.2">
      <c r="A92" s="1722" t="s">
        <v>615</v>
      </c>
    </row>
    <row r="93" spans="1:1" ht="15.75" thickBot="1" x14ac:dyDescent="0.25">
      <c r="A93" s="1724" t="s">
        <v>616</v>
      </c>
    </row>
    <row r="94" spans="1:1" ht="15" x14ac:dyDescent="0.2">
      <c r="A94" s="1711"/>
    </row>
    <row r="95" spans="1:1" ht="15.75" x14ac:dyDescent="0.25">
      <c r="A95" s="1714" t="s">
        <v>617</v>
      </c>
    </row>
    <row r="96" spans="1:1" ht="30" x14ac:dyDescent="0.2">
      <c r="A96" s="1711" t="s">
        <v>1693</v>
      </c>
    </row>
    <row r="97" spans="1:1" ht="30" x14ac:dyDescent="0.2">
      <c r="A97" s="1715" t="s">
        <v>1651</v>
      </c>
    </row>
    <row r="98" spans="1:1" ht="30" x14ac:dyDescent="0.2">
      <c r="A98" s="1715" t="s">
        <v>618</v>
      </c>
    </row>
    <row r="99" spans="1:1" ht="15" x14ac:dyDescent="0.2">
      <c r="A99" s="1715" t="s">
        <v>619</v>
      </c>
    </row>
    <row r="100" spans="1:1" ht="15" x14ac:dyDescent="0.2">
      <c r="A100" s="1715" t="s">
        <v>620</v>
      </c>
    </row>
    <row r="101" spans="1:1" ht="15" x14ac:dyDescent="0.2">
      <c r="A101" s="1715" t="s">
        <v>621</v>
      </c>
    </row>
    <row r="102" spans="1:1" ht="30" x14ac:dyDescent="0.2">
      <c r="A102" s="1715" t="s">
        <v>622</v>
      </c>
    </row>
    <row r="103" spans="1:1" ht="30" x14ac:dyDescent="0.2">
      <c r="A103" s="1715" t="s">
        <v>1709</v>
      </c>
    </row>
    <row r="104" spans="1:1" ht="30" x14ac:dyDescent="0.2">
      <c r="A104" s="1715" t="s">
        <v>1652</v>
      </c>
    </row>
    <row r="105" spans="1:1" ht="30" x14ac:dyDescent="0.2">
      <c r="A105" s="1715" t="s">
        <v>1741</v>
      </c>
    </row>
    <row r="106" spans="1:1" ht="15" x14ac:dyDescent="0.2">
      <c r="A106" s="1715" t="s">
        <v>1695</v>
      </c>
    </row>
    <row r="107" spans="1:1" ht="92.25" customHeight="1" x14ac:dyDescent="0.2">
      <c r="A107" s="1934" t="s">
        <v>1742</v>
      </c>
    </row>
    <row r="108" spans="1:1" ht="30" x14ac:dyDescent="0.2">
      <c r="A108" s="1715" t="s">
        <v>1654</v>
      </c>
    </row>
    <row r="109" spans="1:1" ht="30" x14ac:dyDescent="0.2">
      <c r="A109" s="1715" t="s">
        <v>1694</v>
      </c>
    </row>
    <row r="110" spans="1:1" ht="15" x14ac:dyDescent="0.2">
      <c r="A110" s="1711"/>
    </row>
    <row r="111" spans="1:1" ht="15.75" x14ac:dyDescent="0.25">
      <c r="A111" s="1714" t="s">
        <v>623</v>
      </c>
    </row>
    <row r="112" spans="1:1" ht="30" x14ac:dyDescent="0.2">
      <c r="A112" s="1711" t="s">
        <v>624</v>
      </c>
    </row>
    <row r="113" spans="1:1" ht="30" x14ac:dyDescent="0.2">
      <c r="A113" s="1715" t="s">
        <v>1655</v>
      </c>
    </row>
    <row r="114" spans="1:1" ht="15" x14ac:dyDescent="0.2">
      <c r="A114" s="1715" t="s">
        <v>1656</v>
      </c>
    </row>
    <row r="115" spans="1:1" ht="15" x14ac:dyDescent="0.2">
      <c r="A115" s="1715" t="s">
        <v>625</v>
      </c>
    </row>
    <row r="116" spans="1:1" ht="90" x14ac:dyDescent="0.2">
      <c r="A116" s="1715" t="s">
        <v>1743</v>
      </c>
    </row>
    <row r="117" spans="1:1" ht="31.5" customHeight="1" x14ac:dyDescent="0.2">
      <c r="A117" s="1972" t="s">
        <v>1744</v>
      </c>
    </row>
    <row r="118" spans="1:1" ht="45.75" customHeight="1" x14ac:dyDescent="0.2">
      <c r="A118" s="1972" t="s">
        <v>1719</v>
      </c>
    </row>
    <row r="119" spans="1:1" ht="15" x14ac:dyDescent="0.2">
      <c r="A119" s="1711"/>
    </row>
    <row r="120" spans="1:1" ht="15.75" x14ac:dyDescent="0.25">
      <c r="A120" s="1714" t="s">
        <v>626</v>
      </c>
    </row>
    <row r="121" spans="1:1" ht="45" x14ac:dyDescent="0.2">
      <c r="A121" s="1711" t="s">
        <v>1731</v>
      </c>
    </row>
    <row r="122" spans="1:1" ht="30" x14ac:dyDescent="0.2">
      <c r="A122" s="1715" t="s">
        <v>627</v>
      </c>
    </row>
    <row r="123" spans="1:1" ht="30" x14ac:dyDescent="0.2">
      <c r="A123" s="1715" t="s">
        <v>628</v>
      </c>
    </row>
    <row r="124" spans="1:1" ht="30" x14ac:dyDescent="0.2">
      <c r="A124" s="1715" t="s">
        <v>1696</v>
      </c>
    </row>
    <row r="125" spans="1:1" ht="90" x14ac:dyDescent="0.2">
      <c r="A125" s="1715" t="s">
        <v>629</v>
      </c>
    </row>
    <row r="126" spans="1:1" ht="30" x14ac:dyDescent="0.2">
      <c r="A126" s="1715" t="s">
        <v>1657</v>
      </c>
    </row>
    <row r="127" spans="1:1" ht="15.75" x14ac:dyDescent="0.25">
      <c r="A127" s="1714"/>
    </row>
    <row r="128" spans="1:1" ht="15.75" x14ac:dyDescent="0.25">
      <c r="A128" s="1714" t="s">
        <v>630</v>
      </c>
    </row>
    <row r="129" spans="1:1" ht="45" x14ac:dyDescent="0.2">
      <c r="A129" s="1711" t="s">
        <v>1304</v>
      </c>
    </row>
    <row r="130" spans="1:1" ht="60" x14ac:dyDescent="0.2">
      <c r="A130" s="1715" t="s">
        <v>1732</v>
      </c>
    </row>
    <row r="131" spans="1:1" ht="49.5" customHeight="1" x14ac:dyDescent="0.2">
      <c r="A131" s="1934" t="s">
        <v>1700</v>
      </c>
    </row>
    <row r="132" spans="1:1" ht="15.75" x14ac:dyDescent="0.25">
      <c r="A132" s="1714"/>
    </row>
    <row r="133" spans="1:1" ht="15.75" x14ac:dyDescent="0.25">
      <c r="A133" s="1714" t="s">
        <v>1305</v>
      </c>
    </row>
    <row r="134" spans="1:1" ht="30" x14ac:dyDescent="0.2">
      <c r="A134" s="1711" t="s">
        <v>1753</v>
      </c>
    </row>
    <row r="135" spans="1:1" ht="60" x14ac:dyDescent="0.2">
      <c r="A135" s="1715" t="s">
        <v>1755</v>
      </c>
    </row>
    <row r="136" spans="1:1" ht="15.75" x14ac:dyDescent="0.25">
      <c r="A136" s="1714"/>
    </row>
    <row r="137" spans="1:1" ht="15.75" x14ac:dyDescent="0.25">
      <c r="A137" s="1714" t="s">
        <v>1306</v>
      </c>
    </row>
    <row r="138" spans="1:1" ht="15" x14ac:dyDescent="0.2">
      <c r="A138" s="1711" t="s">
        <v>1307</v>
      </c>
    </row>
    <row r="139" spans="1:1" ht="30" x14ac:dyDescent="0.2">
      <c r="A139" s="1711" t="s">
        <v>1697</v>
      </c>
    </row>
    <row r="140" spans="1:1" ht="30" x14ac:dyDescent="0.2">
      <c r="A140" s="1715" t="s">
        <v>1658</v>
      </c>
    </row>
    <row r="141" spans="1:1" ht="30" x14ac:dyDescent="0.2">
      <c r="A141" s="1715" t="s">
        <v>1308</v>
      </c>
    </row>
    <row r="142" spans="1:1" ht="30" x14ac:dyDescent="0.2">
      <c r="A142" s="1715" t="s">
        <v>1754</v>
      </c>
    </row>
    <row r="143" spans="1:1" ht="30" x14ac:dyDescent="0.2">
      <c r="A143" s="1715" t="s">
        <v>1707</v>
      </c>
    </row>
    <row r="144" spans="1:1" ht="15.75" x14ac:dyDescent="0.25">
      <c r="A144" s="1714"/>
    </row>
    <row r="145" spans="1:1" ht="15.75" x14ac:dyDescent="0.25">
      <c r="A145" s="1714" t="s">
        <v>1309</v>
      </c>
    </row>
    <row r="146" spans="1:1" ht="45" x14ac:dyDescent="0.2">
      <c r="A146" s="1711" t="s">
        <v>1698</v>
      </c>
    </row>
    <row r="147" spans="1:1" ht="15" x14ac:dyDescent="0.2">
      <c r="A147" s="1715" t="s">
        <v>1756</v>
      </c>
    </row>
    <row r="148" spans="1:1" ht="30" x14ac:dyDescent="0.2">
      <c r="A148" s="1715" t="s">
        <v>1759</v>
      </c>
    </row>
    <row r="149" spans="1:1" ht="15" x14ac:dyDescent="0.2">
      <c r="A149" s="1715" t="s">
        <v>1310</v>
      </c>
    </row>
    <row r="150" spans="1:1" ht="15" x14ac:dyDescent="0.2">
      <c r="A150" s="1716" t="s">
        <v>1311</v>
      </c>
    </row>
    <row r="151" spans="1:1" ht="15" x14ac:dyDescent="0.2">
      <c r="A151" s="1716" t="s">
        <v>1760</v>
      </c>
    </row>
    <row r="152" spans="1:1" ht="15" x14ac:dyDescent="0.2">
      <c r="A152" s="1715" t="s">
        <v>1312</v>
      </c>
    </row>
    <row r="153" spans="1:1" ht="15" x14ac:dyDescent="0.2">
      <c r="A153" s="1716" t="s">
        <v>1313</v>
      </c>
    </row>
    <row r="154" spans="1:1" ht="15" x14ac:dyDescent="0.2">
      <c r="A154" s="1716" t="s">
        <v>1761</v>
      </c>
    </row>
    <row r="155" spans="1:1" ht="45" customHeight="1" x14ac:dyDescent="0.2">
      <c r="A155" s="1716" t="s">
        <v>1314</v>
      </c>
    </row>
    <row r="156" spans="1:1" ht="15" x14ac:dyDescent="0.2">
      <c r="A156" s="1715" t="s">
        <v>1315</v>
      </c>
    </row>
    <row r="157" spans="1:1" ht="15" x14ac:dyDescent="0.2">
      <c r="A157" s="1715" t="s">
        <v>1316</v>
      </c>
    </row>
    <row r="158" spans="1:1" ht="15" x14ac:dyDescent="0.2">
      <c r="A158" s="1716" t="s">
        <v>1029</v>
      </c>
    </row>
    <row r="159" spans="1:1" ht="30" x14ac:dyDescent="0.2">
      <c r="A159" s="1716" t="s">
        <v>1762</v>
      </c>
    </row>
    <row r="160" spans="1:1" ht="15" x14ac:dyDescent="0.2">
      <c r="A160" s="1715" t="s">
        <v>1317</v>
      </c>
    </row>
    <row r="161" spans="1:1" ht="15" x14ac:dyDescent="0.2">
      <c r="A161" s="1715" t="s">
        <v>1318</v>
      </c>
    </row>
    <row r="162" spans="1:1" ht="30" x14ac:dyDescent="0.2">
      <c r="A162" s="1716" t="s">
        <v>1319</v>
      </c>
    </row>
    <row r="163" spans="1:1" ht="15" x14ac:dyDescent="0.2">
      <c r="A163" s="1716" t="s">
        <v>1764</v>
      </c>
    </row>
    <row r="164" spans="1:1" ht="15" x14ac:dyDescent="0.2">
      <c r="A164" s="1715" t="s">
        <v>1320</v>
      </c>
    </row>
    <row r="165" spans="1:1" ht="15" x14ac:dyDescent="0.2">
      <c r="A165" s="1716" t="s">
        <v>1321</v>
      </c>
    </row>
    <row r="166" spans="1:1" ht="30" x14ac:dyDescent="0.2">
      <c r="A166" s="1716" t="s">
        <v>1763</v>
      </c>
    </row>
    <row r="167" spans="1:1" ht="15" x14ac:dyDescent="0.2">
      <c r="A167" s="1715" t="s">
        <v>1322</v>
      </c>
    </row>
    <row r="168" spans="1:1" ht="15" x14ac:dyDescent="0.2">
      <c r="A168" s="1711"/>
    </row>
    <row r="169" spans="1:1" ht="60" x14ac:dyDescent="0.2">
      <c r="A169" s="1711" t="s">
        <v>1757</v>
      </c>
    </row>
    <row r="170" spans="1:1" ht="15" x14ac:dyDescent="0.2">
      <c r="A170" s="1711"/>
    </row>
    <row r="171" spans="1:1" ht="15" x14ac:dyDescent="0.2">
      <c r="A171" s="1711" t="s">
        <v>1323</v>
      </c>
    </row>
    <row r="172" spans="1:1" ht="30" x14ac:dyDescent="0.2">
      <c r="A172" s="1717" t="s">
        <v>1324</v>
      </c>
    </row>
    <row r="173" spans="1:1" ht="30" x14ac:dyDescent="0.2">
      <c r="A173" s="1717" t="s">
        <v>1659</v>
      </c>
    </row>
    <row r="174" spans="1:1" ht="15" x14ac:dyDescent="0.2">
      <c r="A174" s="1717" t="s">
        <v>1325</v>
      </c>
    </row>
    <row r="175" spans="1:1" ht="15" x14ac:dyDescent="0.2">
      <c r="A175" s="1717" t="s">
        <v>1326</v>
      </c>
    </row>
    <row r="176" spans="1:1" ht="15" x14ac:dyDescent="0.2">
      <c r="A176" s="1717" t="s">
        <v>1327</v>
      </c>
    </row>
    <row r="177" spans="1:1" ht="15" x14ac:dyDescent="0.2">
      <c r="A177" s="1716" t="s">
        <v>1328</v>
      </c>
    </row>
    <row r="178" spans="1:1" ht="15" x14ac:dyDescent="0.2">
      <c r="A178" s="1716" t="s">
        <v>1660</v>
      </c>
    </row>
    <row r="179" spans="1:1" ht="15.75" x14ac:dyDescent="0.25">
      <c r="A179" s="1714"/>
    </row>
    <row r="180" spans="1:1" ht="15.75" x14ac:dyDescent="0.25">
      <c r="A180" s="1714" t="s">
        <v>1682</v>
      </c>
    </row>
    <row r="181" spans="1:1" ht="30" x14ac:dyDescent="0.2">
      <c r="A181" s="1711" t="s">
        <v>1683</v>
      </c>
    </row>
    <row r="182" spans="1:1" ht="60" x14ac:dyDescent="0.2">
      <c r="A182" s="1711" t="s">
        <v>1684</v>
      </c>
    </row>
    <row r="183" spans="1:1" ht="15.75" x14ac:dyDescent="0.25">
      <c r="A183" s="1714"/>
    </row>
    <row r="184" spans="1:1" ht="15.75" x14ac:dyDescent="0.25">
      <c r="A184" s="1714" t="s">
        <v>1329</v>
      </c>
    </row>
    <row r="185" spans="1:1" ht="30" x14ac:dyDescent="0.2">
      <c r="A185" s="1711" t="s">
        <v>1330</v>
      </c>
    </row>
    <row r="186" spans="1:1" ht="45.75" customHeight="1" x14ac:dyDescent="0.2">
      <c r="A186" s="1715" t="s">
        <v>1758</v>
      </c>
    </row>
    <row r="187" spans="1:1" ht="15.75" x14ac:dyDescent="0.25">
      <c r="A187" s="1714"/>
    </row>
    <row r="188" spans="1:1" ht="15.75" x14ac:dyDescent="0.25">
      <c r="A188" s="1714" t="s">
        <v>1331</v>
      </c>
    </row>
    <row r="189" spans="1:1" ht="30" x14ac:dyDescent="0.2">
      <c r="A189" s="1711" t="s">
        <v>1332</v>
      </c>
    </row>
    <row r="190" spans="1:1" ht="30" x14ac:dyDescent="0.2">
      <c r="A190" s="1715" t="s">
        <v>1333</v>
      </c>
    </row>
    <row r="191" spans="1:1" ht="15" x14ac:dyDescent="0.2">
      <c r="A191" s="1715" t="s">
        <v>1334</v>
      </c>
    </row>
    <row r="192" spans="1:1" ht="15" x14ac:dyDescent="0.2">
      <c r="A192" s="1711"/>
    </row>
    <row r="193" spans="1:1" ht="45" x14ac:dyDescent="0.2">
      <c r="A193" s="1711" t="s">
        <v>1335</v>
      </c>
    </row>
    <row r="194" spans="1:1" x14ac:dyDescent="0.2">
      <c r="A194" s="1718"/>
    </row>
    <row r="195" spans="1:1" ht="15.75" x14ac:dyDescent="0.25">
      <c r="A195" s="1714" t="s">
        <v>1736</v>
      </c>
    </row>
    <row r="196" spans="1:1" ht="30" x14ac:dyDescent="0.2">
      <c r="A196" s="1972" t="s">
        <v>1737</v>
      </c>
    </row>
    <row r="198" spans="1:1" ht="15.75" x14ac:dyDescent="0.25">
      <c r="A198" s="1714" t="s">
        <v>1601</v>
      </c>
    </row>
    <row r="199" spans="1:1" ht="30" x14ac:dyDescent="0.2">
      <c r="A199" s="1711" t="s">
        <v>1661</v>
      </c>
    </row>
    <row r="200" spans="1:1" ht="45" x14ac:dyDescent="0.2">
      <c r="A200" s="1715" t="s">
        <v>1745</v>
      </c>
    </row>
    <row r="201" spans="1:1" ht="45.75" customHeight="1" x14ac:dyDescent="0.2">
      <c r="A201" s="1972" t="s">
        <v>1738</v>
      </c>
    </row>
    <row r="202" spans="1:1" x14ac:dyDescent="0.2">
      <c r="A202" s="1718"/>
    </row>
    <row r="203" spans="1:1" ht="15.75" x14ac:dyDescent="0.25">
      <c r="A203" s="1714" t="s">
        <v>1662</v>
      </c>
    </row>
    <row r="204" spans="1:1" ht="45" x14ac:dyDescent="0.2">
      <c r="A204" s="1711" t="s">
        <v>1663</v>
      </c>
    </row>
    <row r="205" spans="1:1" ht="15" x14ac:dyDescent="0.2">
      <c r="A205" s="1715" t="s">
        <v>1699</v>
      </c>
    </row>
    <row r="206" spans="1:1" ht="30" x14ac:dyDescent="0.2">
      <c r="A206" s="1972" t="s">
        <v>1720</v>
      </c>
    </row>
    <row r="207" spans="1:1" x14ac:dyDescent="0.2">
      <c r="A207" s="1718"/>
    </row>
    <row r="208" spans="1:1" ht="15.75" x14ac:dyDescent="0.25">
      <c r="A208" s="1714" t="s">
        <v>1664</v>
      </c>
    </row>
    <row r="209" spans="1:1" ht="30" x14ac:dyDescent="0.2">
      <c r="A209" s="1711" t="s">
        <v>1679</v>
      </c>
    </row>
    <row r="210" spans="1:1" ht="30" x14ac:dyDescent="0.2">
      <c r="A210" s="1711" t="s">
        <v>1680</v>
      </c>
    </row>
  </sheetData>
  <sheetProtection password="F8BD" sheet="1" objects="1" scenarios="1"/>
  <phoneticPr fontId="141"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indexed="42"/>
  </sheetPr>
  <dimension ref="A1:BW58"/>
  <sheetViews>
    <sheetView zoomScaleNormal="100" workbookViewId="0">
      <selection activeCell="C33" sqref="C33"/>
    </sheetView>
  </sheetViews>
  <sheetFormatPr defaultColWidth="9.140625" defaultRowHeight="11.25" x14ac:dyDescent="0.2"/>
  <cols>
    <col min="1" max="1" width="4.28515625" style="331" customWidth="1"/>
    <col min="2" max="2" width="5" style="81" customWidth="1"/>
    <col min="3" max="3" width="25.42578125" style="330" customWidth="1"/>
    <col min="4" max="4" width="22.85546875" style="84" customWidth="1"/>
    <col min="5" max="13" width="15.7109375" style="84" customWidth="1"/>
    <col min="14" max="22" width="15.7109375" style="84" hidden="1" customWidth="1"/>
    <col min="23" max="31" width="15.7109375" style="84" customWidth="1"/>
    <col min="32" max="64" width="15.7109375" style="84" hidden="1" customWidth="1"/>
    <col min="65" max="67" width="15.7109375" style="84" customWidth="1"/>
    <col min="68" max="16384" width="9.140625" style="84"/>
  </cols>
  <sheetData>
    <row r="1" spans="1:67" s="8" customFormat="1" ht="72" customHeight="1" x14ac:dyDescent="0.2">
      <c r="A1" s="2439"/>
      <c r="B1" s="2439"/>
      <c r="C1" s="2439"/>
      <c r="D1" s="2439"/>
      <c r="E1" s="2439"/>
      <c r="F1" s="2439"/>
    </row>
    <row r="2" spans="1:67" s="8" customFormat="1" ht="72" customHeight="1" x14ac:dyDescent="0.3">
      <c r="A2" s="2473"/>
      <c r="B2" s="2473"/>
      <c r="C2" s="2473"/>
      <c r="D2" s="2473"/>
      <c r="E2" s="2473"/>
    </row>
    <row r="3" spans="1:67" s="8" customFormat="1" ht="17.25" customHeight="1" x14ac:dyDescent="0.25">
      <c r="A3" s="2474"/>
      <c r="B3" s="2474"/>
      <c r="C3" s="2474"/>
      <c r="D3" s="2474"/>
      <c r="E3" s="2474"/>
      <c r="G3" s="9"/>
    </row>
    <row r="4" spans="1:67" s="8" customFormat="1" ht="18.75" customHeight="1" x14ac:dyDescent="0.25">
      <c r="A4" s="2475" t="str">
        <f>'I1 Intro'!C11</f>
        <v>EB-2019-0037</v>
      </c>
      <c r="B4" s="2475"/>
      <c r="C4" s="2475"/>
      <c r="D4" s="2475"/>
      <c r="E4" s="2475"/>
    </row>
    <row r="5" spans="1:67" s="8" customFormat="1" ht="21" customHeight="1" x14ac:dyDescent="0.3">
      <c r="A5" s="299" t="str">
        <f>"Sheet I7.1 Meter Capital Worksheet  - "&amp;  'I2 LDC class'!$C$17</f>
        <v>Sheet I7.1 Meter Capital Worksheet  - Initial Application</v>
      </c>
      <c r="B5" s="300"/>
      <c r="C5" s="300"/>
      <c r="D5" s="59"/>
      <c r="E5" s="301"/>
    </row>
    <row r="6" spans="1:67" s="8" customFormat="1" ht="6" customHeight="1" x14ac:dyDescent="0.2">
      <c r="A6" s="11"/>
      <c r="B6" s="11"/>
      <c r="C6" s="11"/>
      <c r="D6" s="11"/>
      <c r="E6" s="11"/>
      <c r="F6" s="11"/>
      <c r="G6" s="11"/>
      <c r="H6" s="11"/>
      <c r="I6" s="11"/>
      <c r="J6" s="11"/>
      <c r="K6" s="11"/>
      <c r="L6" s="11"/>
      <c r="M6" s="11"/>
      <c r="N6" s="11"/>
      <c r="O6" s="11"/>
    </row>
    <row r="7" spans="1:67" ht="12" thickBot="1" x14ac:dyDescent="0.25">
      <c r="A7" s="84"/>
      <c r="D7" s="2086"/>
    </row>
    <row r="8" spans="1:67" s="54" customFormat="1" hidden="1" x14ac:dyDescent="0.2">
      <c r="A8" s="323"/>
      <c r="B8" s="55"/>
      <c r="C8" s="328"/>
      <c r="D8" s="39"/>
      <c r="E8" s="327"/>
      <c r="H8" s="327"/>
      <c r="K8" s="327"/>
      <c r="N8" s="327"/>
      <c r="Q8" s="327"/>
      <c r="T8" s="327"/>
      <c r="W8" s="327"/>
      <c r="Z8" s="327"/>
      <c r="AC8" s="327"/>
      <c r="AF8" s="327"/>
      <c r="AI8" s="327"/>
      <c r="AL8" s="327"/>
      <c r="AO8" s="327"/>
      <c r="AR8" s="327"/>
      <c r="AU8" s="327"/>
      <c r="AX8" s="327"/>
      <c r="BA8" s="327"/>
      <c r="BD8" s="327"/>
      <c r="BG8" s="327"/>
      <c r="BJ8" s="327"/>
    </row>
    <row r="9" spans="1:67" s="54" customFormat="1" ht="12.75" hidden="1" x14ac:dyDescent="0.2">
      <c r="A9" s="323"/>
      <c r="B9" s="55"/>
      <c r="C9" s="324"/>
      <c r="D9" s="325"/>
      <c r="E9" s="326"/>
      <c r="F9" s="325"/>
      <c r="G9" s="325"/>
      <c r="H9" s="327"/>
      <c r="K9" s="327"/>
      <c r="N9" s="327"/>
      <c r="Q9" s="327"/>
      <c r="T9" s="327"/>
      <c r="W9" s="327"/>
      <c r="Z9" s="327"/>
      <c r="AC9" s="327"/>
      <c r="AF9" s="327"/>
      <c r="AI9" s="327"/>
      <c r="AL9" s="327"/>
      <c r="AO9" s="327"/>
      <c r="AR9" s="327"/>
      <c r="AU9" s="327"/>
      <c r="AX9" s="327"/>
      <c r="BA9" s="327"/>
      <c r="BD9" s="327"/>
      <c r="BG9" s="327"/>
      <c r="BJ9" s="327"/>
    </row>
    <row r="10" spans="1:67" s="54" customFormat="1" hidden="1" x14ac:dyDescent="0.2">
      <c r="B10" s="55"/>
      <c r="C10" s="328"/>
      <c r="E10" s="327"/>
      <c r="F10" s="336"/>
      <c r="G10" s="336"/>
      <c r="H10" s="327"/>
      <c r="K10" s="327"/>
      <c r="N10" s="327"/>
      <c r="Q10" s="327"/>
      <c r="T10" s="327"/>
      <c r="W10" s="327"/>
      <c r="Z10" s="327"/>
      <c r="AC10" s="327"/>
      <c r="AF10" s="327"/>
      <c r="AI10" s="327"/>
      <c r="AL10" s="327"/>
      <c r="AO10" s="327"/>
      <c r="AR10" s="327"/>
      <c r="AU10" s="327"/>
      <c r="AX10" s="327"/>
      <c r="BA10" s="327"/>
      <c r="BD10" s="327"/>
      <c r="BG10" s="327"/>
      <c r="BJ10" s="327"/>
    </row>
    <row r="11" spans="1:67" s="54" customFormat="1" ht="3.75" hidden="1" customHeight="1" x14ac:dyDescent="0.2">
      <c r="A11" s="323"/>
      <c r="B11" s="81"/>
      <c r="C11" s="330"/>
      <c r="D11" s="84"/>
      <c r="E11" s="327"/>
      <c r="F11" s="331"/>
      <c r="G11" s="331"/>
      <c r="H11" s="327"/>
      <c r="K11" s="327"/>
      <c r="N11" s="327"/>
      <c r="Q11" s="327"/>
      <c r="T11" s="327"/>
      <c r="W11" s="327"/>
      <c r="Z11" s="327"/>
      <c r="AC11" s="327"/>
      <c r="AF11" s="327"/>
      <c r="AI11" s="327"/>
      <c r="AL11" s="327"/>
      <c r="AO11" s="327"/>
      <c r="AR11" s="327"/>
      <c r="AU11" s="327"/>
      <c r="AX11" s="327"/>
      <c r="BA11" s="327"/>
      <c r="BD11" s="327"/>
      <c r="BG11" s="327"/>
      <c r="BJ11" s="327"/>
    </row>
    <row r="12" spans="1:67" s="54" customFormat="1" ht="3.75" hidden="1" customHeight="1" x14ac:dyDescent="0.2">
      <c r="A12" s="331"/>
      <c r="B12" s="81"/>
      <c r="C12" s="329"/>
      <c r="D12" s="84"/>
      <c r="E12" s="327"/>
      <c r="H12" s="327"/>
      <c r="K12" s="327"/>
      <c r="N12" s="327"/>
      <c r="Q12" s="327"/>
      <c r="T12" s="327"/>
      <c r="W12" s="327"/>
      <c r="Z12" s="327"/>
      <c r="AC12" s="327"/>
      <c r="AF12" s="327"/>
      <c r="AI12" s="327"/>
      <c r="AL12" s="327"/>
      <c r="AO12" s="327"/>
      <c r="AR12" s="327"/>
      <c r="AU12" s="327"/>
      <c r="AX12" s="327"/>
      <c r="BA12" s="327"/>
      <c r="BD12" s="327"/>
      <c r="BG12" s="327"/>
      <c r="BJ12" s="327"/>
    </row>
    <row r="13" spans="1:67" ht="3.75" hidden="1" customHeight="1" thickBot="1" x14ac:dyDescent="0.25">
      <c r="A13" s="89"/>
      <c r="E13" s="2496">
        <v>1</v>
      </c>
      <c r="F13" s="2496"/>
      <c r="G13" s="2496"/>
      <c r="H13" s="2496">
        <v>2</v>
      </c>
      <c r="I13" s="2496"/>
      <c r="J13" s="2496"/>
      <c r="K13" s="2496">
        <v>3</v>
      </c>
      <c r="L13" s="2496"/>
      <c r="M13" s="2496"/>
      <c r="N13" s="2496">
        <v>4</v>
      </c>
      <c r="O13" s="2496"/>
      <c r="P13" s="2496"/>
      <c r="Q13" s="2496">
        <v>5</v>
      </c>
      <c r="R13" s="2496"/>
      <c r="S13" s="2496"/>
      <c r="T13" s="2496">
        <v>6</v>
      </c>
      <c r="U13" s="2496"/>
      <c r="V13" s="2496"/>
      <c r="W13" s="2496">
        <v>7</v>
      </c>
      <c r="X13" s="2496"/>
      <c r="Y13" s="2496"/>
      <c r="Z13" s="2496">
        <v>8</v>
      </c>
      <c r="AA13" s="2496"/>
      <c r="AB13" s="2496"/>
      <c r="AC13" s="2496">
        <v>9</v>
      </c>
      <c r="AD13" s="2496"/>
      <c r="AE13" s="2496"/>
      <c r="AF13" s="2496">
        <v>10</v>
      </c>
      <c r="AG13" s="2496"/>
      <c r="AH13" s="2496"/>
      <c r="AI13" s="2496">
        <v>11</v>
      </c>
      <c r="AJ13" s="2496"/>
      <c r="AK13" s="2496"/>
      <c r="AL13" s="2496">
        <v>12</v>
      </c>
      <c r="AM13" s="2496"/>
      <c r="AN13" s="2496"/>
      <c r="AO13" s="2496">
        <v>13</v>
      </c>
      <c r="AP13" s="2496"/>
      <c r="AQ13" s="2496"/>
      <c r="AR13" s="2496">
        <v>14</v>
      </c>
      <c r="AS13" s="2496"/>
      <c r="AT13" s="2496"/>
      <c r="AU13" s="2496">
        <v>15</v>
      </c>
      <c r="AV13" s="2496"/>
      <c r="AW13" s="2496"/>
      <c r="AX13" s="2496">
        <v>16</v>
      </c>
      <c r="AY13" s="2496"/>
      <c r="AZ13" s="2496"/>
      <c r="BA13" s="2496">
        <v>17</v>
      </c>
      <c r="BB13" s="2496"/>
      <c r="BC13" s="2496"/>
      <c r="BD13" s="2496">
        <v>18</v>
      </c>
      <c r="BE13" s="2496"/>
      <c r="BF13" s="2496"/>
      <c r="BG13" s="2496">
        <v>19</v>
      </c>
      <c r="BH13" s="2496"/>
      <c r="BI13" s="2496"/>
      <c r="BJ13" s="2496">
        <v>20</v>
      </c>
      <c r="BK13" s="2496"/>
      <c r="BL13" s="2496"/>
    </row>
    <row r="14" spans="1:67" s="87" customFormat="1" ht="15" customHeight="1" thickBot="1" x14ac:dyDescent="0.25">
      <c r="A14" s="333"/>
      <c r="B14" s="334"/>
      <c r="E14" s="2497" t="str">
        <f>IF('I2 LDC class'!$D$20="",'I2 LDC class'!$C$20,'I2 LDC class'!$D$20)</f>
        <v>Residential</v>
      </c>
      <c r="F14" s="2494"/>
      <c r="G14" s="2498"/>
      <c r="H14" s="2497" t="str">
        <f>IF('I2 LDC class'!$D$21="",'I2 LDC class'!$C$21,'I2 LDC class'!$D$21)</f>
        <v>GS &lt;50</v>
      </c>
      <c r="I14" s="2494"/>
      <c r="J14" s="2498"/>
      <c r="K14" s="2497" t="str">
        <f>IF('I2 LDC class'!$D$22="",'I2 LDC class'!$C$22,'I2 LDC class'!$D$22)</f>
        <v>GS&gt;50-Regular</v>
      </c>
      <c r="L14" s="2494"/>
      <c r="M14" s="2495"/>
      <c r="N14" s="2493" t="str">
        <f>IF('I2 LDC class'!$D$23="",'I2 LDC class'!$C$23,'I2 LDC class'!$D$23)</f>
        <v>GS&gt; 50-TOU</v>
      </c>
      <c r="O14" s="2494"/>
      <c r="P14" s="2495"/>
      <c r="Q14" s="2493" t="str">
        <f>IF('I2 LDC class'!$D$24="",'I2 LDC class'!$C$24,'I2 LDC class'!$D$24)</f>
        <v>GS &gt;50-Intermediate</v>
      </c>
      <c r="R14" s="2494"/>
      <c r="S14" s="2495"/>
      <c r="T14" s="2493" t="str">
        <f>IF('I2 LDC class'!$D$25="",'I2 LDC class'!$C$25,'I2 LDC class'!$D$25)</f>
        <v>Large Use &gt;5MW</v>
      </c>
      <c r="U14" s="2494"/>
      <c r="V14" s="2495"/>
      <c r="W14" s="2493" t="str">
        <f>IF('I2 LDC class'!$D$26="",'I2 LDC class'!$C$26,'I2 LDC class'!$D$26)</f>
        <v>Street Light</v>
      </c>
      <c r="X14" s="2494"/>
      <c r="Y14" s="2495"/>
      <c r="Z14" s="2493" t="str">
        <f>IF('I2 LDC class'!$D$27="",'I2 LDC class'!$C$27,'I2 LDC class'!$D$27)</f>
        <v>Sentinel</v>
      </c>
      <c r="AA14" s="2494"/>
      <c r="AB14" s="2495"/>
      <c r="AC14" s="2493" t="str">
        <f>IF('I2 LDC class'!$D$28="",'I2 LDC class'!$C$28,'I2 LDC class'!$D$28)</f>
        <v>Unmetered Scattered Load</v>
      </c>
      <c r="AD14" s="2494"/>
      <c r="AE14" s="2495"/>
      <c r="AF14" s="2493" t="str">
        <f>IF('I2 LDC class'!$D$29="",'I2 LDC class'!$C$29,'I2 LDC class'!$D$29)</f>
        <v>Embedded Distributor</v>
      </c>
      <c r="AG14" s="2494"/>
      <c r="AH14" s="2495"/>
      <c r="AI14" s="2493" t="str">
        <f>IF('I2 LDC class'!$D$30="",'I2 LDC class'!$C$30,'I2 LDC class'!$D$30)</f>
        <v>Back-up/Standby Power</v>
      </c>
      <c r="AJ14" s="2494"/>
      <c r="AK14" s="2495"/>
      <c r="AL14" s="2493" t="str">
        <f>IF('I2 LDC class'!$D$31="",'I2 LDC class'!$C$31,'I2 LDC class'!$D$31)</f>
        <v>Rate Class 1</v>
      </c>
      <c r="AM14" s="2494"/>
      <c r="AN14" s="2495"/>
      <c r="AO14" s="2493" t="str">
        <f>IF('I2 LDC class'!$D$32="",'I2 LDC class'!$C$32,'I2 LDC class'!$D$32)</f>
        <v>Rate class 2</v>
      </c>
      <c r="AP14" s="2494"/>
      <c r="AQ14" s="2495"/>
      <c r="AR14" s="2493" t="str">
        <f>IF('I2 LDC class'!$D$33="",'I2 LDC class'!$C$33,'I2 LDC class'!$D$33)</f>
        <v>Rate class 3</v>
      </c>
      <c r="AS14" s="2494"/>
      <c r="AT14" s="2495"/>
      <c r="AU14" s="2493" t="str">
        <f>IF('I2 LDC class'!$D$34="",'I2 LDC class'!$C$34,'I2 LDC class'!$D$34)</f>
        <v>Rate class 4</v>
      </c>
      <c r="AV14" s="2494"/>
      <c r="AW14" s="2495"/>
      <c r="AX14" s="2493" t="str">
        <f>IF('I2 LDC class'!$D$35="",'I2 LDC class'!$C$35,'I2 LDC class'!$D$35)</f>
        <v>Rate class 5</v>
      </c>
      <c r="AY14" s="2494"/>
      <c r="AZ14" s="2495"/>
      <c r="BA14" s="2493" t="str">
        <f>IF('I2 LDC class'!$D$36="",'I2 LDC class'!$C$36,'I2 LDC class'!$D$36)</f>
        <v>Rate class 6</v>
      </c>
      <c r="BB14" s="2494"/>
      <c r="BC14" s="2495"/>
      <c r="BD14" s="2493" t="str">
        <f>IF('I2 LDC class'!$D$37="",'I2 LDC class'!$C$37,'I2 LDC class'!$D$37)</f>
        <v>Rate class 7</v>
      </c>
      <c r="BE14" s="2494"/>
      <c r="BF14" s="2495"/>
      <c r="BG14" s="2493" t="str">
        <f>IF('I2 LDC class'!$D$38="",'I2 LDC class'!$C$38,'I2 LDC class'!$D$38)</f>
        <v>Rate class 8</v>
      </c>
      <c r="BH14" s="2494"/>
      <c r="BI14" s="2495"/>
      <c r="BJ14" s="2493" t="str">
        <f>IF('I2 LDC class'!$D$39="",'I2 LDC class'!$C$39,'I2 LDC class'!$D$39)</f>
        <v>Rate class 9</v>
      </c>
      <c r="BK14" s="2494"/>
      <c r="BL14" s="2498"/>
      <c r="BM14" s="2499" t="s">
        <v>566</v>
      </c>
      <c r="BN14" s="2500"/>
      <c r="BO14" s="2501"/>
    </row>
    <row r="15" spans="1:67" ht="12.75" x14ac:dyDescent="0.2">
      <c r="D15" s="340"/>
      <c r="E15" s="382">
        <v>1</v>
      </c>
      <c r="F15" s="382">
        <v>2</v>
      </c>
      <c r="G15" s="383">
        <v>3</v>
      </c>
      <c r="H15" s="384">
        <v>1</v>
      </c>
      <c r="I15" s="384">
        <v>2</v>
      </c>
      <c r="J15" s="383">
        <v>3</v>
      </c>
      <c r="K15" s="384">
        <v>1</v>
      </c>
      <c r="L15" s="384">
        <v>2</v>
      </c>
      <c r="M15" s="383">
        <v>3</v>
      </c>
      <c r="N15" s="384">
        <v>1</v>
      </c>
      <c r="O15" s="384">
        <v>2</v>
      </c>
      <c r="P15" s="383">
        <v>3</v>
      </c>
      <c r="Q15" s="384">
        <v>1</v>
      </c>
      <c r="R15" s="384">
        <v>2</v>
      </c>
      <c r="S15" s="383">
        <v>3</v>
      </c>
      <c r="T15" s="384">
        <v>1</v>
      </c>
      <c r="U15" s="384">
        <v>2</v>
      </c>
      <c r="V15" s="383">
        <v>3</v>
      </c>
      <c r="W15" s="384">
        <v>1</v>
      </c>
      <c r="X15" s="384">
        <v>2</v>
      </c>
      <c r="Y15" s="383">
        <v>3</v>
      </c>
      <c r="Z15" s="384">
        <v>1</v>
      </c>
      <c r="AA15" s="384">
        <v>2</v>
      </c>
      <c r="AB15" s="383">
        <v>3</v>
      </c>
      <c r="AC15" s="384">
        <v>1</v>
      </c>
      <c r="AD15" s="384">
        <v>2</v>
      </c>
      <c r="AE15" s="383">
        <v>3</v>
      </c>
      <c r="AF15" s="384">
        <v>1</v>
      </c>
      <c r="AG15" s="384">
        <v>2</v>
      </c>
      <c r="AH15" s="383">
        <v>3</v>
      </c>
      <c r="AI15" s="384">
        <v>1</v>
      </c>
      <c r="AJ15" s="384">
        <v>2</v>
      </c>
      <c r="AK15" s="383">
        <v>3</v>
      </c>
      <c r="AL15" s="384">
        <v>1</v>
      </c>
      <c r="AM15" s="384">
        <v>2</v>
      </c>
      <c r="AN15" s="383">
        <v>3</v>
      </c>
      <c r="AO15" s="384">
        <v>1</v>
      </c>
      <c r="AP15" s="384">
        <v>2</v>
      </c>
      <c r="AQ15" s="383">
        <v>3</v>
      </c>
      <c r="AR15" s="384">
        <v>1</v>
      </c>
      <c r="AS15" s="384">
        <v>2</v>
      </c>
      <c r="AT15" s="383">
        <v>3</v>
      </c>
      <c r="AU15" s="384">
        <v>1</v>
      </c>
      <c r="AV15" s="384">
        <v>2</v>
      </c>
      <c r="AW15" s="383">
        <v>3</v>
      </c>
      <c r="AX15" s="384">
        <v>1</v>
      </c>
      <c r="AY15" s="384">
        <v>2</v>
      </c>
      <c r="AZ15" s="383">
        <v>3</v>
      </c>
      <c r="BA15" s="384">
        <v>1</v>
      </c>
      <c r="BB15" s="384">
        <v>2</v>
      </c>
      <c r="BC15" s="383">
        <v>3</v>
      </c>
      <c r="BD15" s="384">
        <v>1</v>
      </c>
      <c r="BE15" s="384">
        <v>2</v>
      </c>
      <c r="BF15" s="383">
        <v>3</v>
      </c>
      <c r="BG15" s="384">
        <v>1</v>
      </c>
      <c r="BH15" s="384">
        <v>2</v>
      </c>
      <c r="BI15" s="383">
        <v>3</v>
      </c>
      <c r="BJ15" s="384">
        <v>1</v>
      </c>
      <c r="BK15" s="384">
        <v>2</v>
      </c>
      <c r="BL15" s="383">
        <v>3</v>
      </c>
      <c r="BM15" s="384">
        <v>1</v>
      </c>
      <c r="BN15" s="384">
        <v>2</v>
      </c>
      <c r="BO15" s="383">
        <v>3</v>
      </c>
    </row>
    <row r="16" spans="1:67" ht="13.5" thickBot="1" x14ac:dyDescent="0.25">
      <c r="D16" s="339"/>
      <c r="E16" s="338"/>
      <c r="F16" s="338"/>
      <c r="G16" s="335"/>
      <c r="H16" s="338"/>
      <c r="I16" s="338"/>
      <c r="J16" s="335"/>
      <c r="K16" s="338"/>
      <c r="L16" s="338"/>
      <c r="M16" s="335"/>
      <c r="N16" s="338"/>
      <c r="O16" s="338"/>
      <c r="P16" s="335"/>
      <c r="Q16" s="338"/>
      <c r="R16" s="338"/>
      <c r="S16" s="335"/>
      <c r="T16" s="338"/>
      <c r="U16" s="338"/>
      <c r="V16" s="335"/>
      <c r="W16" s="338"/>
      <c r="X16" s="338"/>
      <c r="Y16" s="335"/>
      <c r="Z16" s="338"/>
      <c r="AA16" s="338"/>
      <c r="AB16" s="335"/>
      <c r="AC16" s="338"/>
      <c r="AD16" s="338"/>
      <c r="AE16" s="335"/>
      <c r="AF16" s="338"/>
      <c r="AG16" s="338"/>
      <c r="AH16" s="335"/>
      <c r="AI16" s="338"/>
      <c r="AJ16" s="338"/>
      <c r="AK16" s="335"/>
      <c r="AL16" s="338"/>
      <c r="AM16" s="338"/>
      <c r="AN16" s="335"/>
      <c r="AO16" s="338"/>
      <c r="AP16" s="338"/>
      <c r="AQ16" s="335"/>
      <c r="AR16" s="338"/>
      <c r="AS16" s="338"/>
      <c r="AT16" s="335"/>
      <c r="AU16" s="338"/>
      <c r="AV16" s="338"/>
      <c r="AW16" s="335"/>
      <c r="AX16" s="338"/>
      <c r="AY16" s="338"/>
      <c r="AZ16" s="335"/>
      <c r="BA16" s="338"/>
      <c r="BB16" s="338"/>
      <c r="BC16" s="335"/>
      <c r="BD16" s="338"/>
      <c r="BE16" s="338"/>
      <c r="BF16" s="335"/>
      <c r="BG16" s="338"/>
      <c r="BH16" s="338"/>
      <c r="BI16" s="335"/>
      <c r="BJ16" s="338"/>
      <c r="BK16" s="338"/>
      <c r="BL16" s="335"/>
      <c r="BM16" s="338"/>
      <c r="BN16" s="338"/>
      <c r="BO16" s="335"/>
    </row>
    <row r="17" spans="1:73" ht="11.25" customHeight="1" x14ac:dyDescent="0.2">
      <c r="E17" s="2491" t="s">
        <v>554</v>
      </c>
      <c r="F17" s="2491" t="s">
        <v>555</v>
      </c>
      <c r="G17" s="2489" t="s">
        <v>556</v>
      </c>
      <c r="H17" s="2491" t="s">
        <v>554</v>
      </c>
      <c r="I17" s="2491" t="s">
        <v>555</v>
      </c>
      <c r="J17" s="2489" t="s">
        <v>556</v>
      </c>
      <c r="K17" s="2491" t="s">
        <v>554</v>
      </c>
      <c r="L17" s="2491" t="s">
        <v>555</v>
      </c>
      <c r="M17" s="2489" t="s">
        <v>556</v>
      </c>
      <c r="N17" s="2491" t="s">
        <v>554</v>
      </c>
      <c r="O17" s="2491" t="s">
        <v>555</v>
      </c>
      <c r="P17" s="2489" t="s">
        <v>556</v>
      </c>
      <c r="Q17" s="2491" t="s">
        <v>554</v>
      </c>
      <c r="R17" s="2491" t="s">
        <v>555</v>
      </c>
      <c r="S17" s="2489" t="s">
        <v>556</v>
      </c>
      <c r="T17" s="2491" t="s">
        <v>554</v>
      </c>
      <c r="U17" s="2491" t="s">
        <v>555</v>
      </c>
      <c r="V17" s="2489" t="s">
        <v>556</v>
      </c>
      <c r="W17" s="2491" t="s">
        <v>554</v>
      </c>
      <c r="X17" s="2491" t="s">
        <v>555</v>
      </c>
      <c r="Y17" s="2489" t="s">
        <v>556</v>
      </c>
      <c r="Z17" s="2491" t="s">
        <v>554</v>
      </c>
      <c r="AA17" s="2491" t="s">
        <v>555</v>
      </c>
      <c r="AB17" s="2489" t="s">
        <v>556</v>
      </c>
      <c r="AC17" s="2491" t="s">
        <v>554</v>
      </c>
      <c r="AD17" s="2491" t="s">
        <v>555</v>
      </c>
      <c r="AE17" s="2489" t="s">
        <v>556</v>
      </c>
      <c r="AF17" s="2491" t="s">
        <v>554</v>
      </c>
      <c r="AG17" s="2491" t="s">
        <v>555</v>
      </c>
      <c r="AH17" s="2489" t="s">
        <v>556</v>
      </c>
      <c r="AI17" s="2491" t="s">
        <v>554</v>
      </c>
      <c r="AJ17" s="2491" t="s">
        <v>555</v>
      </c>
      <c r="AK17" s="2489" t="s">
        <v>556</v>
      </c>
      <c r="AL17" s="2491" t="s">
        <v>554</v>
      </c>
      <c r="AM17" s="2491" t="s">
        <v>555</v>
      </c>
      <c r="AN17" s="2489" t="s">
        <v>556</v>
      </c>
      <c r="AO17" s="2491" t="s">
        <v>554</v>
      </c>
      <c r="AP17" s="2491" t="s">
        <v>555</v>
      </c>
      <c r="AQ17" s="2489" t="s">
        <v>556</v>
      </c>
      <c r="AR17" s="2491" t="s">
        <v>554</v>
      </c>
      <c r="AS17" s="2491" t="s">
        <v>555</v>
      </c>
      <c r="AT17" s="2489" t="s">
        <v>556</v>
      </c>
      <c r="AU17" s="2491" t="s">
        <v>554</v>
      </c>
      <c r="AV17" s="2491" t="s">
        <v>555</v>
      </c>
      <c r="AW17" s="2489" t="s">
        <v>556</v>
      </c>
      <c r="AX17" s="2491" t="s">
        <v>554</v>
      </c>
      <c r="AY17" s="2491" t="s">
        <v>555</v>
      </c>
      <c r="AZ17" s="2489" t="s">
        <v>556</v>
      </c>
      <c r="BA17" s="2491" t="s">
        <v>554</v>
      </c>
      <c r="BB17" s="2491" t="s">
        <v>555</v>
      </c>
      <c r="BC17" s="2489" t="s">
        <v>556</v>
      </c>
      <c r="BD17" s="2491" t="s">
        <v>554</v>
      </c>
      <c r="BE17" s="2491" t="s">
        <v>555</v>
      </c>
      <c r="BF17" s="2489" t="s">
        <v>556</v>
      </c>
      <c r="BG17" s="2491" t="s">
        <v>554</v>
      </c>
      <c r="BH17" s="2491" t="s">
        <v>555</v>
      </c>
      <c r="BI17" s="2489" t="s">
        <v>556</v>
      </c>
      <c r="BJ17" s="2491" t="s">
        <v>554</v>
      </c>
      <c r="BK17" s="2491" t="s">
        <v>555</v>
      </c>
      <c r="BL17" s="2489" t="s">
        <v>556</v>
      </c>
      <c r="BM17" s="2491" t="s">
        <v>554</v>
      </c>
      <c r="BN17" s="2491" t="s">
        <v>555</v>
      </c>
      <c r="BO17" s="2489" t="s">
        <v>556</v>
      </c>
    </row>
    <row r="18" spans="1:73" s="332" customFormat="1" ht="13.5" thickBot="1" x14ac:dyDescent="0.25">
      <c r="A18" s="347"/>
      <c r="D18" s="1377"/>
      <c r="E18" s="2492"/>
      <c r="F18" s="2492"/>
      <c r="G18" s="2490"/>
      <c r="H18" s="2492"/>
      <c r="I18" s="2492"/>
      <c r="J18" s="2490"/>
      <c r="K18" s="2492"/>
      <c r="L18" s="2492"/>
      <c r="M18" s="2490"/>
      <c r="N18" s="2492"/>
      <c r="O18" s="2492"/>
      <c r="P18" s="2490"/>
      <c r="Q18" s="2492"/>
      <c r="R18" s="2492"/>
      <c r="S18" s="2490"/>
      <c r="T18" s="2492"/>
      <c r="U18" s="2492"/>
      <c r="V18" s="2490"/>
      <c r="W18" s="2492"/>
      <c r="X18" s="2492"/>
      <c r="Y18" s="2490"/>
      <c r="Z18" s="2492"/>
      <c r="AA18" s="2492"/>
      <c r="AB18" s="2490"/>
      <c r="AC18" s="2492"/>
      <c r="AD18" s="2492"/>
      <c r="AE18" s="2490"/>
      <c r="AF18" s="2492"/>
      <c r="AG18" s="2492"/>
      <c r="AH18" s="2490"/>
      <c r="AI18" s="2492"/>
      <c r="AJ18" s="2492"/>
      <c r="AK18" s="2490"/>
      <c r="AL18" s="2492"/>
      <c r="AM18" s="2492"/>
      <c r="AN18" s="2490"/>
      <c r="AO18" s="2492"/>
      <c r="AP18" s="2492"/>
      <c r="AQ18" s="2490"/>
      <c r="AR18" s="2492"/>
      <c r="AS18" s="2492"/>
      <c r="AT18" s="2490"/>
      <c r="AU18" s="2492"/>
      <c r="AV18" s="2492"/>
      <c r="AW18" s="2490"/>
      <c r="AX18" s="2492"/>
      <c r="AY18" s="2492"/>
      <c r="AZ18" s="2490"/>
      <c r="BA18" s="2492"/>
      <c r="BB18" s="2492"/>
      <c r="BC18" s="2490"/>
      <c r="BD18" s="2492"/>
      <c r="BE18" s="2492"/>
      <c r="BF18" s="2490"/>
      <c r="BG18" s="2492"/>
      <c r="BH18" s="2492"/>
      <c r="BI18" s="2490"/>
      <c r="BJ18" s="2492"/>
      <c r="BK18" s="2492"/>
      <c r="BL18" s="2490"/>
      <c r="BM18" s="2492"/>
      <c r="BN18" s="2492"/>
      <c r="BO18" s="2490"/>
    </row>
    <row r="19" spans="1:73" ht="12" thickBot="1" x14ac:dyDescent="0.25">
      <c r="D19" s="337"/>
      <c r="E19" s="341"/>
      <c r="F19" s="342"/>
      <c r="G19" s="343"/>
      <c r="H19" s="341"/>
      <c r="I19" s="342"/>
      <c r="J19" s="343"/>
      <c r="K19" s="344"/>
      <c r="L19" s="342"/>
      <c r="M19" s="345"/>
      <c r="N19" s="341"/>
      <c r="O19" s="342"/>
      <c r="P19" s="343"/>
      <c r="Q19" s="344"/>
      <c r="R19" s="342"/>
      <c r="S19" s="345"/>
      <c r="T19" s="341"/>
      <c r="U19" s="342"/>
      <c r="V19" s="343"/>
      <c r="W19" s="344"/>
      <c r="X19" s="342"/>
      <c r="Y19" s="345"/>
      <c r="Z19" s="341"/>
      <c r="AA19" s="342"/>
      <c r="AB19" s="343"/>
      <c r="AC19" s="344"/>
      <c r="AD19" s="342"/>
      <c r="AE19" s="345"/>
      <c r="AF19" s="341"/>
      <c r="AG19" s="342"/>
      <c r="AH19" s="343"/>
      <c r="AI19" s="344"/>
      <c r="AJ19" s="342"/>
      <c r="AK19" s="345"/>
      <c r="AL19" s="341"/>
      <c r="AM19" s="342"/>
      <c r="AN19" s="343"/>
      <c r="AO19" s="344"/>
      <c r="AP19" s="342"/>
      <c r="AQ19" s="345"/>
      <c r="AR19" s="341"/>
      <c r="AS19" s="342"/>
      <c r="AT19" s="343"/>
      <c r="AU19" s="344"/>
      <c r="AV19" s="342"/>
      <c r="AW19" s="345"/>
      <c r="AX19" s="341"/>
      <c r="AY19" s="342"/>
      <c r="AZ19" s="343"/>
      <c r="BA19" s="344"/>
      <c r="BB19" s="342"/>
      <c r="BC19" s="345"/>
      <c r="BD19" s="341"/>
      <c r="BE19" s="342"/>
      <c r="BF19" s="343"/>
      <c r="BG19" s="344"/>
      <c r="BH19" s="342"/>
      <c r="BI19" s="345"/>
      <c r="BJ19" s="341"/>
      <c r="BK19" s="342"/>
      <c r="BL19" s="343"/>
      <c r="BM19" s="344"/>
      <c r="BN19" s="342"/>
      <c r="BO19" s="343"/>
      <c r="BP19" s="83"/>
      <c r="BQ19" s="83"/>
      <c r="BR19" s="83"/>
    </row>
    <row r="20" spans="1:73" ht="26.25" customHeight="1" thickBot="1" x14ac:dyDescent="0.25">
      <c r="C20" s="84"/>
      <c r="D20" s="973" t="s">
        <v>558</v>
      </c>
      <c r="E20" s="1373"/>
      <c r="F20" s="1374"/>
      <c r="G20" s="1378">
        <f>IF(ISERROR(F22/$BN$22), "-", F22/$BN$22)</f>
        <v>0.77108408830744068</v>
      </c>
      <c r="H20" s="1379"/>
      <c r="I20" s="1380"/>
      <c r="J20" s="1381">
        <f>IF(ISERROR(I22/$BN$22), "-", I22/$BN$22)</f>
        <v>0.18579290269828289</v>
      </c>
      <c r="K20" s="1376"/>
      <c r="L20" s="1382"/>
      <c r="M20" s="1383">
        <f>IF(ISERROR(L22/$BN$22), "-", L22/$BN$22)</f>
        <v>4.3123008994276367E-2</v>
      </c>
      <c r="N20" s="1379"/>
      <c r="O20" s="1380"/>
      <c r="P20" s="1381">
        <f>IF(ISERROR(O22/$BN$22), "-", O22/$BN$22)</f>
        <v>0</v>
      </c>
      <c r="Q20" s="1376"/>
      <c r="R20" s="1380"/>
      <c r="S20" s="1383">
        <f>IF(ISERROR(R22/$BN$22), "-", R22/$BN$22)</f>
        <v>0</v>
      </c>
      <c r="T20" s="1379"/>
      <c r="U20" s="1380"/>
      <c r="V20" s="1381">
        <f>IF(ISERROR(U22/$BN$22), "-", U22/$BN$22)</f>
        <v>0</v>
      </c>
      <c r="W20" s="1376"/>
      <c r="X20" s="1380"/>
      <c r="Y20" s="1383">
        <f>IF(ISERROR(X22/$BN$22), "-", X22/$BN$22)</f>
        <v>0</v>
      </c>
      <c r="Z20" s="1379"/>
      <c r="AA20" s="1380"/>
      <c r="AB20" s="1381">
        <f>IF(ISERROR(AA22/$BN$22), "-", AA22/$BN$22)</f>
        <v>0</v>
      </c>
      <c r="AC20" s="1376"/>
      <c r="AD20" s="1380"/>
      <c r="AE20" s="1383">
        <f>IF(ISERROR(AD22/$BN$22), "-", AD22/$BN$22)</f>
        <v>0</v>
      </c>
      <c r="AF20" s="1379"/>
      <c r="AG20" s="1380"/>
      <c r="AH20" s="1381">
        <f>IF(ISERROR(AG22/$BN$22), "-", AG22/$BN$22)</f>
        <v>0</v>
      </c>
      <c r="AI20" s="1376"/>
      <c r="AJ20" s="1380"/>
      <c r="AK20" s="1383">
        <f>IF(ISERROR(AJ22/$BN$22), "-", AJ22/$BN$22)</f>
        <v>0</v>
      </c>
      <c r="AL20" s="1379"/>
      <c r="AM20" s="1380"/>
      <c r="AN20" s="1381">
        <f>IF(ISERROR(AM22/$BN$22), "-", AM22/$BN$22)</f>
        <v>0</v>
      </c>
      <c r="AO20" s="1376"/>
      <c r="AP20" s="1380"/>
      <c r="AQ20" s="1383">
        <f>IF(ISERROR(AP22/$BN$22), "-", AP22/$BN$22)</f>
        <v>0</v>
      </c>
      <c r="AR20" s="1379"/>
      <c r="AS20" s="1380"/>
      <c r="AT20" s="1381">
        <f>IF(ISERROR(AS22/$BN$22), "-", AS22/$BN$22)</f>
        <v>0</v>
      </c>
      <c r="AU20" s="1376"/>
      <c r="AV20" s="1380"/>
      <c r="AW20" s="1383">
        <f>IF(ISERROR(AV22/$BN$22), "-", AV22/$BN$22)</f>
        <v>0</v>
      </c>
      <c r="AX20" s="1379"/>
      <c r="AY20" s="1380"/>
      <c r="AZ20" s="1381">
        <f>IF(ISERROR(AY22/$BN$22), "-", AY22/$BN$22)</f>
        <v>0</v>
      </c>
      <c r="BA20" s="1376"/>
      <c r="BB20" s="1380"/>
      <c r="BC20" s="1383">
        <f>IF(ISERROR(BB22/$BN$22), "-", BB22/$BN$22)</f>
        <v>0</v>
      </c>
      <c r="BD20" s="1379"/>
      <c r="BE20" s="1380"/>
      <c r="BF20" s="1381">
        <f>IF(ISERROR(BE22/$BN$22), "-", BE22/$BN$22)</f>
        <v>0</v>
      </c>
      <c r="BG20" s="1376"/>
      <c r="BH20" s="1380"/>
      <c r="BI20" s="1383">
        <f>IF(ISERROR(BH22/$BN$22), "-", BH22/$BN$22)</f>
        <v>0</v>
      </c>
      <c r="BJ20" s="1373"/>
      <c r="BK20" s="1380"/>
      <c r="BL20" s="1381">
        <f>IF(ISERROR(BK22/$BN$22), "-", BK22/$BN$22)</f>
        <v>0</v>
      </c>
      <c r="BM20" s="1384"/>
      <c r="BN20" s="1380"/>
      <c r="BO20" s="1381">
        <f>IF(ISERROR(BN22/$BN$22), "-", BN22/$BN$22)</f>
        <v>1</v>
      </c>
      <c r="BP20" s="83"/>
      <c r="BQ20" s="83"/>
      <c r="BR20" s="83"/>
    </row>
    <row r="21" spans="1:73" s="1385" customFormat="1" ht="38.25" customHeight="1" thickBot="1" x14ac:dyDescent="0.25">
      <c r="A21" s="331"/>
      <c r="B21" s="81"/>
      <c r="D21" s="973" t="s">
        <v>581</v>
      </c>
      <c r="E21" s="1386"/>
      <c r="F21" s="1387"/>
      <c r="G21" s="1388">
        <f>IF(ISERROR(G22/$G$22),"-", (G22/$G$22))</f>
        <v>1</v>
      </c>
      <c r="H21" s="1386"/>
      <c r="I21" s="1389"/>
      <c r="J21" s="1388">
        <f>IF(ISERROR(J22/$G$22),"-", (J22/$G$22))</f>
        <v>2.4773523285445234</v>
      </c>
      <c r="K21" s="1390"/>
      <c r="L21" s="1389"/>
      <c r="M21" s="1391">
        <f>IF(ISERROR(M22/$G$22),"-", (M22/$G$22))</f>
        <v>4.6375947514359579</v>
      </c>
      <c r="N21" s="1386"/>
      <c r="O21" s="1389"/>
      <c r="P21" s="1388" t="str">
        <f>IF(ISERROR(P22/$G$22),"-", (P22/$G$22))</f>
        <v>-</v>
      </c>
      <c r="Q21" s="1390"/>
      <c r="R21" s="1389"/>
      <c r="S21" s="1391" t="str">
        <f>IF(ISERROR(S22/$G$22),"-", (S22/$G$22))</f>
        <v>-</v>
      </c>
      <c r="T21" s="1386"/>
      <c r="U21" s="1389"/>
      <c r="V21" s="1388" t="str">
        <f>IF(ISERROR(V22/$G$22),"-", (V22/$G$22))</f>
        <v>-</v>
      </c>
      <c r="W21" s="1390"/>
      <c r="X21" s="1389"/>
      <c r="Y21" s="1391" t="str">
        <f>IF(ISERROR(Y22/$G$22),"-", (Y22/$G$22))</f>
        <v>-</v>
      </c>
      <c r="Z21" s="1386"/>
      <c r="AA21" s="1389"/>
      <c r="AB21" s="1388" t="str">
        <f>IF(ISERROR(AB22/$G$22),"-", (AB22/$G$22))</f>
        <v>-</v>
      </c>
      <c r="AC21" s="1390"/>
      <c r="AD21" s="1389"/>
      <c r="AE21" s="1391" t="str">
        <f>IF(ISERROR(AE22/$G$22),"-", (AE22/$G$22))</f>
        <v>-</v>
      </c>
      <c r="AF21" s="1386"/>
      <c r="AG21" s="1389"/>
      <c r="AH21" s="1388" t="str">
        <f>IF(ISERROR(AH22/$G$22),"-", (AH22/$G$22))</f>
        <v>-</v>
      </c>
      <c r="AI21" s="1390"/>
      <c r="AJ21" s="1389"/>
      <c r="AK21" s="1391" t="str">
        <f>IF(ISERROR(AK22/$G$22),"-", (AK22/$G$22))</f>
        <v>-</v>
      </c>
      <c r="AL21" s="1386"/>
      <c r="AM21" s="1389"/>
      <c r="AN21" s="1388" t="str">
        <f>IF(ISERROR(AN22/$G$22),"-", (AN22/$G$22))</f>
        <v>-</v>
      </c>
      <c r="AO21" s="1390"/>
      <c r="AP21" s="1389"/>
      <c r="AQ21" s="1391" t="str">
        <f>IF(ISERROR(AQ22/$G$22),"-", (AQ22/$G$22))</f>
        <v>-</v>
      </c>
      <c r="AR21" s="1386"/>
      <c r="AS21" s="1389"/>
      <c r="AT21" s="1388" t="str">
        <f>IF(ISERROR(AT22/$G$22),"-", (AT22/$G$22))</f>
        <v>-</v>
      </c>
      <c r="AU21" s="1390"/>
      <c r="AV21" s="1389"/>
      <c r="AW21" s="1391" t="str">
        <f>IF(ISERROR(AW22/$G$22),"-", (AW22/$G$22))</f>
        <v>-</v>
      </c>
      <c r="AX21" s="1386"/>
      <c r="AY21" s="1389"/>
      <c r="AZ21" s="1388" t="str">
        <f>IF(ISERROR(AZ22/$G$22),"-", (AZ22/$G$22))</f>
        <v>-</v>
      </c>
      <c r="BA21" s="1390"/>
      <c r="BB21" s="1389"/>
      <c r="BC21" s="1391" t="str">
        <f>IF(ISERROR(BC22/$G$22),"-", (BC22/$G$22))</f>
        <v>-</v>
      </c>
      <c r="BD21" s="1386"/>
      <c r="BE21" s="1389"/>
      <c r="BF21" s="1388" t="str">
        <f>IF(ISERROR(BF22/$G$22),"-", (BF22/$G$22))</f>
        <v>-</v>
      </c>
      <c r="BG21" s="1390"/>
      <c r="BH21" s="1389"/>
      <c r="BI21" s="1391" t="str">
        <f>IF(ISERROR(BI22/$G$22),"-", (BI22/$G$22))</f>
        <v>-</v>
      </c>
      <c r="BJ21" s="1386"/>
      <c r="BK21" s="1389"/>
      <c r="BL21" s="1388" t="str">
        <f>IF(ISERROR(BL22/$G$22),"-", (BL22/$G$22))</f>
        <v>-</v>
      </c>
      <c r="BM21" s="1390"/>
      <c r="BN21" s="1389"/>
      <c r="BO21" s="1388">
        <f>IF(ISERROR(BO22/$G$22),"-", (BO22/$G$22))</f>
        <v>1.1690721215984621</v>
      </c>
      <c r="BP21" s="1392"/>
      <c r="BQ21" s="1392"/>
      <c r="BR21" s="1392"/>
    </row>
    <row r="22" spans="1:73" s="339" customFormat="1" ht="13.5" thickBot="1" x14ac:dyDescent="0.25">
      <c r="A22" s="347"/>
      <c r="B22" s="348"/>
      <c r="D22" s="1393" t="s">
        <v>763</v>
      </c>
      <c r="E22" s="1373">
        <f>+SUM(E24:E49)</f>
        <v>43121</v>
      </c>
      <c r="F22" s="1374">
        <f>+SUM(F24:F49)</f>
        <v>4715179.2</v>
      </c>
      <c r="G22" s="1375">
        <f>IF(ISERROR(+F22/E22), "-", +F22/E22)</f>
        <v>109.34763108462235</v>
      </c>
      <c r="H22" s="1373">
        <f>+SUM(H24:H49)</f>
        <v>4194</v>
      </c>
      <c r="I22" s="1374">
        <f>+SUM(I24:I49)</f>
        <v>1136123.6000000001</v>
      </c>
      <c r="J22" s="1375">
        <f>IF(ISERROR(+I22/H22), "-", +I22/H22)</f>
        <v>270.89260848831668</v>
      </c>
      <c r="K22" s="1376">
        <f>+SUM(K24:K49)</f>
        <v>520</v>
      </c>
      <c r="L22" s="1374">
        <f>+SUM(L24:L49)</f>
        <v>263697.2</v>
      </c>
      <c r="M22" s="1375">
        <f>IF(ISERROR(+L22/K22), "-", +L22/K22)</f>
        <v>507.11</v>
      </c>
      <c r="N22" s="1373">
        <f>+SUM(N24:N49)</f>
        <v>0</v>
      </c>
      <c r="O22" s="1374">
        <f>+SUM(O24:O49)</f>
        <v>0</v>
      </c>
      <c r="P22" s="1375" t="str">
        <f>IF(ISERROR(+O22/N22), "-", +O22/N22)</f>
        <v>-</v>
      </c>
      <c r="Q22" s="1376">
        <f>+SUM(Q24:Q49)</f>
        <v>0</v>
      </c>
      <c r="R22" s="1374">
        <f>+SUM(R24:R49)</f>
        <v>0</v>
      </c>
      <c r="S22" s="1375" t="str">
        <f>IF(ISERROR(+R22/Q22), "-", +R22/Q22)</f>
        <v>-</v>
      </c>
      <c r="T22" s="1373">
        <f>+SUM(T24:T49)</f>
        <v>0</v>
      </c>
      <c r="U22" s="1374">
        <f>+SUM(U24:U49)</f>
        <v>0</v>
      </c>
      <c r="V22" s="1375" t="str">
        <f>IF(ISERROR(+U22/T22), "-", +U22/T22)</f>
        <v>-</v>
      </c>
      <c r="W22" s="1376">
        <f>+SUM(W24:W49)</f>
        <v>0</v>
      </c>
      <c r="X22" s="1374">
        <f>+SUM(X24:X49)</f>
        <v>0</v>
      </c>
      <c r="Y22" s="1375" t="str">
        <f>IF(ISERROR(+X22/W22), "-", +X22/W22)</f>
        <v>-</v>
      </c>
      <c r="Z22" s="1373">
        <f>+SUM(Z24:Z49)</f>
        <v>0</v>
      </c>
      <c r="AA22" s="1374">
        <f>+SUM(AA24:AA49)</f>
        <v>0</v>
      </c>
      <c r="AB22" s="1375" t="str">
        <f>IF(ISERROR(+AA22/Z22), "-", +AA22/Z22)</f>
        <v>-</v>
      </c>
      <c r="AC22" s="1376">
        <f>+SUM(AC24:AC49)</f>
        <v>0</v>
      </c>
      <c r="AD22" s="1374">
        <f>+SUM(AD24:AD49)</f>
        <v>0</v>
      </c>
      <c r="AE22" s="1375" t="str">
        <f>IF(ISERROR(+AD22/AC22), "-", +AD22/AC22)</f>
        <v>-</v>
      </c>
      <c r="AF22" s="1373">
        <f>+SUM(AF24:AF49)</f>
        <v>0</v>
      </c>
      <c r="AG22" s="1374">
        <f>+SUM(AG24:AG49)</f>
        <v>0</v>
      </c>
      <c r="AH22" s="1375" t="str">
        <f>IF(ISERROR(+AG22/AF22), "-", +AG22/AF22)</f>
        <v>-</v>
      </c>
      <c r="AI22" s="1376">
        <f>+SUM(AI24:AI49)</f>
        <v>0</v>
      </c>
      <c r="AJ22" s="1374">
        <f>+SUM(AJ24:AJ49)</f>
        <v>0</v>
      </c>
      <c r="AK22" s="1375" t="str">
        <f>IF(ISERROR(+AJ22/AI22), "-", +AJ22/AI22)</f>
        <v>-</v>
      </c>
      <c r="AL22" s="1373">
        <f>+SUM(AL24:AL49)</f>
        <v>0</v>
      </c>
      <c r="AM22" s="1374">
        <f>+SUM(AM24:AM49)</f>
        <v>0</v>
      </c>
      <c r="AN22" s="1375" t="str">
        <f>IF(ISERROR(+AM22/AL22), "-", +AM22/AL22)</f>
        <v>-</v>
      </c>
      <c r="AO22" s="1376">
        <f>+SUM(AO24:AO49)</f>
        <v>0</v>
      </c>
      <c r="AP22" s="1374">
        <f>+SUM(AP24:AP49)</f>
        <v>0</v>
      </c>
      <c r="AQ22" s="1375" t="str">
        <f>IF(ISERROR(+AP22/AO22), "-", +AP22/AO22)</f>
        <v>-</v>
      </c>
      <c r="AR22" s="1373">
        <f>+SUM(AR24:AR49)</f>
        <v>0</v>
      </c>
      <c r="AS22" s="1374">
        <f>+SUM(AS24:AS49)</f>
        <v>0</v>
      </c>
      <c r="AT22" s="1375" t="str">
        <f>IF(ISERROR(+AS22/AR22), "-", +AS22/AR22)</f>
        <v>-</v>
      </c>
      <c r="AU22" s="1376">
        <f>+SUM(AU24:AU49)</f>
        <v>0</v>
      </c>
      <c r="AV22" s="1374">
        <f>+SUM(AV24:AV49)</f>
        <v>0</v>
      </c>
      <c r="AW22" s="1375" t="str">
        <f>IF(ISERROR(+AV22/AU22), "-", +AV22/AU22)</f>
        <v>-</v>
      </c>
      <c r="AX22" s="1373">
        <f>+SUM(AX24:AX49)</f>
        <v>0</v>
      </c>
      <c r="AY22" s="1374">
        <f>+SUM(AY24:AY49)</f>
        <v>0</v>
      </c>
      <c r="AZ22" s="1375" t="str">
        <f>IF(ISERROR(+AY22/AX22), "-", +AY22/AX22)</f>
        <v>-</v>
      </c>
      <c r="BA22" s="1376">
        <f>+SUM(BA24:BA49)</f>
        <v>0</v>
      </c>
      <c r="BB22" s="1374">
        <f>+SUM(BB24:BB49)</f>
        <v>0</v>
      </c>
      <c r="BC22" s="1375" t="str">
        <f>IF(ISERROR(+BB22/BA22), "-", +BB22/BA22)</f>
        <v>-</v>
      </c>
      <c r="BD22" s="1373">
        <f>+SUM(BD24:BD49)</f>
        <v>0</v>
      </c>
      <c r="BE22" s="1374">
        <f>+SUM(BE24:BE49)</f>
        <v>0</v>
      </c>
      <c r="BF22" s="1375" t="str">
        <f>IF(ISERROR(+BE22/BD22), "-", +BE22/BD22)</f>
        <v>-</v>
      </c>
      <c r="BG22" s="1376">
        <f>+SUM(BG24:BG49)</f>
        <v>0</v>
      </c>
      <c r="BH22" s="1374">
        <f>+SUM(BH24:BH49)</f>
        <v>0</v>
      </c>
      <c r="BI22" s="1375" t="str">
        <f>IF(ISERROR(+BH22/BG22), "-", +BH22/BG22)</f>
        <v>-</v>
      </c>
      <c r="BJ22" s="1373">
        <f>+SUM(BJ24:BJ49)</f>
        <v>0</v>
      </c>
      <c r="BK22" s="1374">
        <f>+SUM(BK24:BK49)</f>
        <v>0</v>
      </c>
      <c r="BL22" s="1375" t="str">
        <f>IF(ISERROR(+BK22/BJ22), "-", +BK22/BJ22)</f>
        <v>-</v>
      </c>
      <c r="BM22" s="1376">
        <f>+E22+H22+K22+N22+Q22+T22+W22+Z22+AC22+AF22+AI22+AL22+AO22+AR22+AU22+AX22+BA22+BD22+BG22</f>
        <v>47835</v>
      </c>
      <c r="BN22" s="1374">
        <f>+F22+I22+L22+O22+R22+U22+X22+AA22+AD22+AG22+AJ22+AM22+AP22+AS22+AV22+AY22+BB22+BE22+BH22</f>
        <v>6115000.0000000009</v>
      </c>
      <c r="BO22" s="1375">
        <f>IF(ISERROR(+BN22/BM22), "-", +BN22/BM22)</f>
        <v>127.83526706386539</v>
      </c>
      <c r="BP22" s="346"/>
      <c r="BQ22" s="346"/>
      <c r="BR22" s="346"/>
      <c r="BS22" s="346"/>
      <c r="BT22" s="346"/>
      <c r="BU22" s="346"/>
    </row>
    <row r="23" spans="1:73" s="339" customFormat="1" ht="34.5" customHeight="1" thickBot="1" x14ac:dyDescent="0.3">
      <c r="A23" s="347"/>
      <c r="B23" s="348"/>
      <c r="C23" s="1465" t="s">
        <v>565</v>
      </c>
      <c r="D23" s="1743" t="s">
        <v>557</v>
      </c>
      <c r="E23" s="2486"/>
      <c r="F23" s="2487"/>
      <c r="G23" s="2487"/>
      <c r="H23" s="2487"/>
      <c r="I23" s="2487"/>
      <c r="J23" s="2487"/>
      <c r="K23" s="2487"/>
      <c r="L23" s="2487"/>
      <c r="M23" s="2487"/>
      <c r="N23" s="2487"/>
      <c r="O23" s="2487"/>
      <c r="P23" s="2487"/>
      <c r="Q23" s="2487"/>
      <c r="R23" s="2487"/>
      <c r="S23" s="2487"/>
      <c r="T23" s="2487"/>
      <c r="U23" s="2487"/>
      <c r="V23" s="2487"/>
      <c r="W23" s="2487"/>
      <c r="X23" s="2487"/>
      <c r="Y23" s="2487"/>
      <c r="Z23" s="2487"/>
      <c r="AA23" s="2487"/>
      <c r="AB23" s="2487"/>
      <c r="AC23" s="2487"/>
      <c r="AD23" s="2487"/>
      <c r="AE23" s="2487"/>
      <c r="AF23" s="2487"/>
      <c r="AG23" s="2487"/>
      <c r="AH23" s="2487"/>
      <c r="AI23" s="2487"/>
      <c r="AJ23" s="2487"/>
      <c r="AK23" s="2487"/>
      <c r="AL23" s="2487"/>
      <c r="AM23" s="2487"/>
      <c r="AN23" s="2487"/>
      <c r="AO23" s="2487"/>
      <c r="AP23" s="2487"/>
      <c r="AQ23" s="2487"/>
      <c r="AR23" s="2487"/>
      <c r="AS23" s="2487"/>
      <c r="AT23" s="2487"/>
      <c r="AU23" s="2487"/>
      <c r="AV23" s="2487"/>
      <c r="AW23" s="2487"/>
      <c r="AX23" s="2487"/>
      <c r="AY23" s="2487"/>
      <c r="AZ23" s="2487"/>
      <c r="BA23" s="2487"/>
      <c r="BB23" s="2487"/>
      <c r="BC23" s="2487"/>
      <c r="BD23" s="2487"/>
      <c r="BE23" s="2487"/>
      <c r="BF23" s="2487"/>
      <c r="BG23" s="2487"/>
      <c r="BH23" s="2487"/>
      <c r="BI23" s="2487"/>
      <c r="BJ23" s="2487"/>
      <c r="BK23" s="2487"/>
      <c r="BL23" s="2487"/>
      <c r="BM23" s="2487"/>
      <c r="BN23" s="2487"/>
      <c r="BO23" s="2488"/>
    </row>
    <row r="24" spans="1:73" s="325" customFormat="1" ht="25.5" x14ac:dyDescent="0.2">
      <c r="A24" s="347"/>
      <c r="B24" s="198"/>
      <c r="C24" s="349" t="s">
        <v>839</v>
      </c>
      <c r="D24" s="1981"/>
      <c r="E24" s="1798"/>
      <c r="F24" s="351">
        <f>+$D24*E24</f>
        <v>0</v>
      </c>
      <c r="G24" s="352"/>
      <c r="H24" s="1799"/>
      <c r="I24" s="351">
        <f>+$D24*H24</f>
        <v>0</v>
      </c>
      <c r="J24" s="352"/>
      <c r="K24" s="2089"/>
      <c r="L24" s="351">
        <f>+$D24*K24</f>
        <v>0</v>
      </c>
      <c r="M24" s="353"/>
      <c r="N24" s="2091"/>
      <c r="O24" s="351">
        <f>+$D24*N24</f>
        <v>0</v>
      </c>
      <c r="P24" s="354"/>
      <c r="Q24" s="2089"/>
      <c r="R24" s="351">
        <f>+$D24*Q24</f>
        <v>0</v>
      </c>
      <c r="S24" s="353"/>
      <c r="T24" s="2091"/>
      <c r="U24" s="351">
        <f>+$D24*T24</f>
        <v>0</v>
      </c>
      <c r="V24" s="354"/>
      <c r="W24" s="2089"/>
      <c r="X24" s="351">
        <f>+$D24*W24</f>
        <v>0</v>
      </c>
      <c r="Y24" s="353"/>
      <c r="Z24" s="2091"/>
      <c r="AA24" s="351">
        <f>+$D24*Z24</f>
        <v>0</v>
      </c>
      <c r="AB24" s="354"/>
      <c r="AC24" s="2089"/>
      <c r="AD24" s="351">
        <f>+$D24*AC24</f>
        <v>0</v>
      </c>
      <c r="AE24" s="353"/>
      <c r="AF24" s="1800"/>
      <c r="AG24" s="351">
        <f>+$D24*AF24</f>
        <v>0</v>
      </c>
      <c r="AH24" s="354"/>
      <c r="AI24" s="1801"/>
      <c r="AJ24" s="351">
        <f>+$D24*AI24</f>
        <v>0</v>
      </c>
      <c r="AK24" s="353"/>
      <c r="AL24" s="1800"/>
      <c r="AM24" s="351">
        <f>+$D24*AL24</f>
        <v>0</v>
      </c>
      <c r="AN24" s="354"/>
      <c r="AO24" s="1801"/>
      <c r="AP24" s="351">
        <f>+$D24*AO24</f>
        <v>0</v>
      </c>
      <c r="AQ24" s="353"/>
      <c r="AR24" s="1800"/>
      <c r="AS24" s="351">
        <f>+$D24*AR24</f>
        <v>0</v>
      </c>
      <c r="AT24" s="354"/>
      <c r="AU24" s="1801"/>
      <c r="AV24" s="351">
        <f>+$D24*AU24</f>
        <v>0</v>
      </c>
      <c r="AW24" s="353"/>
      <c r="AX24" s="1800"/>
      <c r="AY24" s="351">
        <f>+$D24*AX24</f>
        <v>0</v>
      </c>
      <c r="AZ24" s="354"/>
      <c r="BA24" s="1801"/>
      <c r="BB24" s="351">
        <f>+$D24*BA24</f>
        <v>0</v>
      </c>
      <c r="BC24" s="353"/>
      <c r="BD24" s="1800"/>
      <c r="BE24" s="351">
        <f>+$D24*BD24</f>
        <v>0</v>
      </c>
      <c r="BF24" s="354"/>
      <c r="BG24" s="1801"/>
      <c r="BH24" s="351">
        <f>+$D24*BG24</f>
        <v>0</v>
      </c>
      <c r="BI24" s="353"/>
      <c r="BJ24" s="1800"/>
      <c r="BK24" s="351">
        <f>+$D24*BJ24</f>
        <v>0</v>
      </c>
      <c r="BL24" s="354"/>
      <c r="BM24" s="355">
        <f t="shared" ref="BM24:BM30" si="0">+E24+H24+K24+N24+Q24+T24+W24+Z24+AC24+AF24+AI24+AL24+AO24+AR24+AU24+AX24+BA24+BD24+BG24</f>
        <v>0</v>
      </c>
      <c r="BN24" s="351">
        <f t="shared" ref="BN24:BN49" si="1">+F24+I24+L24+O24+R24+U24+X24+AA24+AD24+AG24+AJ24+AM24+AP24+AS24+AV24+AY24+BB24+BE24+BH24</f>
        <v>0</v>
      </c>
      <c r="BO24" s="354"/>
    </row>
    <row r="25" spans="1:73" s="325" customFormat="1" ht="25.5" x14ac:dyDescent="0.2">
      <c r="A25" s="347"/>
      <c r="B25" s="198"/>
      <c r="C25" s="349" t="s">
        <v>840</v>
      </c>
      <c r="D25" s="1981"/>
      <c r="E25" s="1802"/>
      <c r="F25" s="356">
        <f t="shared" ref="F25:F30" si="2">+$D25*E25</f>
        <v>0</v>
      </c>
      <c r="G25" s="357"/>
      <c r="H25" s="1803"/>
      <c r="I25" s="356">
        <f t="shared" ref="I25:I49" si="3">+$D25*H25</f>
        <v>0</v>
      </c>
      <c r="J25" s="357"/>
      <c r="K25" s="2090"/>
      <c r="L25" s="356">
        <f t="shared" ref="L25:L49" si="4">+$D25*K25</f>
        <v>0</v>
      </c>
      <c r="M25" s="358"/>
      <c r="N25" s="2088"/>
      <c r="O25" s="356">
        <f t="shared" ref="O25:O49" si="5">+$D25*N25</f>
        <v>0</v>
      </c>
      <c r="P25" s="359"/>
      <c r="Q25" s="2090"/>
      <c r="R25" s="356">
        <f t="shared" ref="R25:R49" si="6">+$D25*Q25</f>
        <v>0</v>
      </c>
      <c r="S25" s="358"/>
      <c r="T25" s="2088"/>
      <c r="U25" s="356">
        <f t="shared" ref="U25:U49" si="7">+$D25*T25</f>
        <v>0</v>
      </c>
      <c r="V25" s="359"/>
      <c r="W25" s="2090"/>
      <c r="X25" s="356">
        <f t="shared" ref="X25:X49" si="8">+$D25*W25</f>
        <v>0</v>
      </c>
      <c r="Y25" s="358"/>
      <c r="Z25" s="2088"/>
      <c r="AA25" s="356">
        <f t="shared" ref="AA25:AA49" si="9">+$D25*Z25</f>
        <v>0</v>
      </c>
      <c r="AB25" s="359"/>
      <c r="AC25" s="2090"/>
      <c r="AD25" s="356">
        <f t="shared" ref="AD25:AD49" si="10">+$D25*AC25</f>
        <v>0</v>
      </c>
      <c r="AE25" s="358"/>
      <c r="AF25" s="1804"/>
      <c r="AG25" s="356">
        <f t="shared" ref="AG25:AG49" si="11">+$D25*AF25</f>
        <v>0</v>
      </c>
      <c r="AH25" s="359"/>
      <c r="AI25" s="1805"/>
      <c r="AJ25" s="356">
        <f t="shared" ref="AJ25:AJ49" si="12">+$D25*AI25</f>
        <v>0</v>
      </c>
      <c r="AK25" s="358"/>
      <c r="AL25" s="1804"/>
      <c r="AM25" s="356">
        <f t="shared" ref="AM25:AM49" si="13">+$D25*AL25</f>
        <v>0</v>
      </c>
      <c r="AN25" s="359"/>
      <c r="AO25" s="1805"/>
      <c r="AP25" s="356">
        <f t="shared" ref="AP25:AP49" si="14">+$D25*AO25</f>
        <v>0</v>
      </c>
      <c r="AQ25" s="358"/>
      <c r="AR25" s="1804"/>
      <c r="AS25" s="356">
        <f t="shared" ref="AS25:AS49" si="15">+$D25*AR25</f>
        <v>0</v>
      </c>
      <c r="AT25" s="359"/>
      <c r="AU25" s="1805"/>
      <c r="AV25" s="356">
        <f t="shared" ref="AV25:AV49" si="16">+$D25*AU25</f>
        <v>0</v>
      </c>
      <c r="AW25" s="358"/>
      <c r="AX25" s="1804"/>
      <c r="AY25" s="356">
        <f t="shared" ref="AY25:AY49" si="17">+$D25*AX25</f>
        <v>0</v>
      </c>
      <c r="AZ25" s="359"/>
      <c r="BA25" s="1805"/>
      <c r="BB25" s="356">
        <f t="shared" ref="BB25:BB49" si="18">+$D25*BA25</f>
        <v>0</v>
      </c>
      <c r="BC25" s="358"/>
      <c r="BD25" s="1804"/>
      <c r="BE25" s="356">
        <f t="shared" ref="BE25:BE49" si="19">+$D25*BD25</f>
        <v>0</v>
      </c>
      <c r="BF25" s="359"/>
      <c r="BG25" s="1805"/>
      <c r="BH25" s="356">
        <f t="shared" ref="BH25:BH49" si="20">+$D25*BG25</f>
        <v>0</v>
      </c>
      <c r="BI25" s="358"/>
      <c r="BJ25" s="1804"/>
      <c r="BK25" s="356">
        <f t="shared" ref="BK25:BK49" si="21">+$D25*BJ25</f>
        <v>0</v>
      </c>
      <c r="BL25" s="359"/>
      <c r="BM25" s="360">
        <f t="shared" si="0"/>
        <v>0</v>
      </c>
      <c r="BN25" s="356">
        <f t="shared" si="1"/>
        <v>0</v>
      </c>
      <c r="BO25" s="359"/>
    </row>
    <row r="26" spans="1:73" s="325" customFormat="1" ht="12.75" x14ac:dyDescent="0.2">
      <c r="A26" s="347"/>
      <c r="B26" s="198"/>
      <c r="C26" s="349" t="s">
        <v>740</v>
      </c>
      <c r="D26" s="1981">
        <v>145.04</v>
      </c>
      <c r="E26" s="1802">
        <v>500</v>
      </c>
      <c r="F26" s="356">
        <f t="shared" si="2"/>
        <v>72520</v>
      </c>
      <c r="G26" s="357"/>
      <c r="H26" s="1803"/>
      <c r="I26" s="356">
        <f t="shared" si="3"/>
        <v>0</v>
      </c>
      <c r="J26" s="357"/>
      <c r="K26" s="1805"/>
      <c r="L26" s="356">
        <f t="shared" si="4"/>
        <v>0</v>
      </c>
      <c r="M26" s="358"/>
      <c r="N26" s="2088"/>
      <c r="O26" s="356">
        <f t="shared" si="5"/>
        <v>0</v>
      </c>
      <c r="P26" s="359"/>
      <c r="Q26" s="2090"/>
      <c r="R26" s="356">
        <f t="shared" si="6"/>
        <v>0</v>
      </c>
      <c r="S26" s="358"/>
      <c r="T26" s="2088"/>
      <c r="U26" s="356">
        <f t="shared" si="7"/>
        <v>0</v>
      </c>
      <c r="V26" s="359"/>
      <c r="W26" s="2090"/>
      <c r="X26" s="356">
        <f t="shared" si="8"/>
        <v>0</v>
      </c>
      <c r="Y26" s="358"/>
      <c r="Z26" s="2088"/>
      <c r="AA26" s="356">
        <f t="shared" si="9"/>
        <v>0</v>
      </c>
      <c r="AB26" s="359"/>
      <c r="AC26" s="2090"/>
      <c r="AD26" s="356">
        <f t="shared" si="10"/>
        <v>0</v>
      </c>
      <c r="AE26" s="358"/>
      <c r="AF26" s="1804"/>
      <c r="AG26" s="356">
        <f t="shared" si="11"/>
        <v>0</v>
      </c>
      <c r="AH26" s="359"/>
      <c r="AI26" s="1805"/>
      <c r="AJ26" s="356">
        <f t="shared" si="12"/>
        <v>0</v>
      </c>
      <c r="AK26" s="358"/>
      <c r="AL26" s="1804"/>
      <c r="AM26" s="356">
        <f t="shared" si="13"/>
        <v>0</v>
      </c>
      <c r="AN26" s="359"/>
      <c r="AO26" s="1805"/>
      <c r="AP26" s="356">
        <f t="shared" si="14"/>
        <v>0</v>
      </c>
      <c r="AQ26" s="358"/>
      <c r="AR26" s="1804"/>
      <c r="AS26" s="356">
        <f t="shared" si="15"/>
        <v>0</v>
      </c>
      <c r="AT26" s="359"/>
      <c r="AU26" s="1805"/>
      <c r="AV26" s="356">
        <f t="shared" si="16"/>
        <v>0</v>
      </c>
      <c r="AW26" s="358"/>
      <c r="AX26" s="1804"/>
      <c r="AY26" s="356">
        <f t="shared" si="17"/>
        <v>0</v>
      </c>
      <c r="AZ26" s="359"/>
      <c r="BA26" s="1805"/>
      <c r="BB26" s="356">
        <f t="shared" si="18"/>
        <v>0</v>
      </c>
      <c r="BC26" s="358"/>
      <c r="BD26" s="1804"/>
      <c r="BE26" s="356">
        <f t="shared" si="19"/>
        <v>0</v>
      </c>
      <c r="BF26" s="359" t="s">
        <v>331</v>
      </c>
      <c r="BG26" s="1805"/>
      <c r="BH26" s="356">
        <f t="shared" si="20"/>
        <v>0</v>
      </c>
      <c r="BI26" s="358"/>
      <c r="BJ26" s="1804"/>
      <c r="BK26" s="356">
        <f t="shared" si="21"/>
        <v>0</v>
      </c>
      <c r="BL26" s="359"/>
      <c r="BM26" s="360">
        <f t="shared" si="0"/>
        <v>500</v>
      </c>
      <c r="BN26" s="356">
        <f t="shared" si="1"/>
        <v>72520</v>
      </c>
      <c r="BO26" s="359"/>
    </row>
    <row r="27" spans="1:73" s="325" customFormat="1" ht="25.5" x14ac:dyDescent="0.2">
      <c r="A27" s="347"/>
      <c r="B27" s="198"/>
      <c r="C27" s="349" t="s">
        <v>841</v>
      </c>
      <c r="D27" s="1981">
        <v>239.36</v>
      </c>
      <c r="E27" s="1802">
        <v>2070</v>
      </c>
      <c r="F27" s="356">
        <f t="shared" si="2"/>
        <v>495475.20000000001</v>
      </c>
      <c r="G27" s="357"/>
      <c r="H27" s="1803"/>
      <c r="I27" s="356">
        <f t="shared" si="3"/>
        <v>0</v>
      </c>
      <c r="J27" s="357"/>
      <c r="K27" s="1805"/>
      <c r="L27" s="356">
        <f t="shared" si="4"/>
        <v>0</v>
      </c>
      <c r="M27" s="358"/>
      <c r="N27" s="2088"/>
      <c r="O27" s="356">
        <f t="shared" si="5"/>
        <v>0</v>
      </c>
      <c r="P27" s="359"/>
      <c r="Q27" s="2090"/>
      <c r="R27" s="356">
        <f t="shared" si="6"/>
        <v>0</v>
      </c>
      <c r="S27" s="358"/>
      <c r="T27" s="2088"/>
      <c r="U27" s="356">
        <f t="shared" si="7"/>
        <v>0</v>
      </c>
      <c r="V27" s="359"/>
      <c r="W27" s="2090"/>
      <c r="X27" s="356">
        <f t="shared" si="8"/>
        <v>0</v>
      </c>
      <c r="Y27" s="358"/>
      <c r="Z27" s="2088"/>
      <c r="AA27" s="356">
        <f t="shared" si="9"/>
        <v>0</v>
      </c>
      <c r="AB27" s="359"/>
      <c r="AC27" s="2090"/>
      <c r="AD27" s="356">
        <f t="shared" si="10"/>
        <v>0</v>
      </c>
      <c r="AE27" s="358"/>
      <c r="AF27" s="1804"/>
      <c r="AG27" s="356">
        <f t="shared" si="11"/>
        <v>0</v>
      </c>
      <c r="AH27" s="359"/>
      <c r="AI27" s="1805"/>
      <c r="AJ27" s="356">
        <f t="shared" si="12"/>
        <v>0</v>
      </c>
      <c r="AK27" s="358"/>
      <c r="AL27" s="1804"/>
      <c r="AM27" s="356">
        <f t="shared" si="13"/>
        <v>0</v>
      </c>
      <c r="AN27" s="359"/>
      <c r="AO27" s="1805"/>
      <c r="AP27" s="356">
        <f t="shared" si="14"/>
        <v>0</v>
      </c>
      <c r="AQ27" s="358"/>
      <c r="AR27" s="1804"/>
      <c r="AS27" s="356">
        <f t="shared" si="15"/>
        <v>0</v>
      </c>
      <c r="AT27" s="359"/>
      <c r="AU27" s="1805"/>
      <c r="AV27" s="356">
        <f t="shared" si="16"/>
        <v>0</v>
      </c>
      <c r="AW27" s="358"/>
      <c r="AX27" s="1804"/>
      <c r="AY27" s="356">
        <f t="shared" si="17"/>
        <v>0</v>
      </c>
      <c r="AZ27" s="359"/>
      <c r="BA27" s="1805"/>
      <c r="BB27" s="356">
        <f t="shared" si="18"/>
        <v>0</v>
      </c>
      <c r="BC27" s="358"/>
      <c r="BD27" s="1804"/>
      <c r="BE27" s="356">
        <f t="shared" si="19"/>
        <v>0</v>
      </c>
      <c r="BF27" s="359"/>
      <c r="BG27" s="1805"/>
      <c r="BH27" s="356">
        <f t="shared" si="20"/>
        <v>0</v>
      </c>
      <c r="BI27" s="358"/>
      <c r="BJ27" s="1804"/>
      <c r="BK27" s="356">
        <f t="shared" si="21"/>
        <v>0</v>
      </c>
      <c r="BL27" s="359"/>
      <c r="BM27" s="360">
        <f t="shared" si="0"/>
        <v>2070</v>
      </c>
      <c r="BN27" s="356">
        <f t="shared" si="1"/>
        <v>495475.20000000001</v>
      </c>
      <c r="BO27" s="359"/>
    </row>
    <row r="28" spans="1:73" s="325" customFormat="1" ht="12.75" x14ac:dyDescent="0.2">
      <c r="A28" s="347"/>
      <c r="B28" s="198"/>
      <c r="C28" s="349" t="s">
        <v>842</v>
      </c>
      <c r="D28" s="1981">
        <v>482.8</v>
      </c>
      <c r="E28" s="1802"/>
      <c r="F28" s="356">
        <f t="shared" si="2"/>
        <v>0</v>
      </c>
      <c r="G28" s="357"/>
      <c r="H28" s="1803">
        <v>1858</v>
      </c>
      <c r="I28" s="356">
        <f t="shared" si="3"/>
        <v>897042.4</v>
      </c>
      <c r="J28" s="357"/>
      <c r="K28" s="1805"/>
      <c r="L28" s="356">
        <f t="shared" si="4"/>
        <v>0</v>
      </c>
      <c r="M28" s="358"/>
      <c r="N28" s="2088"/>
      <c r="O28" s="356">
        <f t="shared" si="5"/>
        <v>0</v>
      </c>
      <c r="P28" s="359"/>
      <c r="Q28" s="2090"/>
      <c r="R28" s="356">
        <f t="shared" si="6"/>
        <v>0</v>
      </c>
      <c r="S28" s="358"/>
      <c r="T28" s="2088"/>
      <c r="U28" s="356">
        <f t="shared" si="7"/>
        <v>0</v>
      </c>
      <c r="V28" s="359"/>
      <c r="W28" s="2090"/>
      <c r="X28" s="356">
        <f t="shared" si="8"/>
        <v>0</v>
      </c>
      <c r="Y28" s="358"/>
      <c r="Z28" s="2088"/>
      <c r="AA28" s="356">
        <f t="shared" si="9"/>
        <v>0</v>
      </c>
      <c r="AB28" s="359"/>
      <c r="AC28" s="2090"/>
      <c r="AD28" s="356">
        <f t="shared" si="10"/>
        <v>0</v>
      </c>
      <c r="AE28" s="358"/>
      <c r="AF28" s="1804"/>
      <c r="AG28" s="356">
        <f t="shared" si="11"/>
        <v>0</v>
      </c>
      <c r="AH28" s="359"/>
      <c r="AI28" s="1805"/>
      <c r="AJ28" s="356">
        <f t="shared" si="12"/>
        <v>0</v>
      </c>
      <c r="AK28" s="358"/>
      <c r="AL28" s="1804"/>
      <c r="AM28" s="356">
        <f t="shared" si="13"/>
        <v>0</v>
      </c>
      <c r="AN28" s="359"/>
      <c r="AO28" s="1805"/>
      <c r="AP28" s="356">
        <f t="shared" si="14"/>
        <v>0</v>
      </c>
      <c r="AQ28" s="358"/>
      <c r="AR28" s="1804"/>
      <c r="AS28" s="356">
        <f t="shared" si="15"/>
        <v>0</v>
      </c>
      <c r="AT28" s="359"/>
      <c r="AU28" s="1805"/>
      <c r="AV28" s="356">
        <f t="shared" si="16"/>
        <v>0</v>
      </c>
      <c r="AW28" s="358"/>
      <c r="AX28" s="1804"/>
      <c r="AY28" s="356">
        <f t="shared" si="17"/>
        <v>0</v>
      </c>
      <c r="AZ28" s="359"/>
      <c r="BA28" s="1805"/>
      <c r="BB28" s="356">
        <f t="shared" si="18"/>
        <v>0</v>
      </c>
      <c r="BC28" s="358"/>
      <c r="BD28" s="1804"/>
      <c r="BE28" s="356">
        <f t="shared" si="19"/>
        <v>0</v>
      </c>
      <c r="BF28" s="359"/>
      <c r="BG28" s="1805"/>
      <c r="BH28" s="356">
        <f t="shared" si="20"/>
        <v>0</v>
      </c>
      <c r="BI28" s="358"/>
      <c r="BJ28" s="1804"/>
      <c r="BK28" s="356">
        <f t="shared" si="21"/>
        <v>0</v>
      </c>
      <c r="BL28" s="359"/>
      <c r="BM28" s="360">
        <f t="shared" si="0"/>
        <v>1858</v>
      </c>
      <c r="BN28" s="356">
        <f t="shared" si="1"/>
        <v>897042.4</v>
      </c>
      <c r="BO28" s="359"/>
    </row>
    <row r="29" spans="1:73" s="325" customFormat="1" ht="12.75" x14ac:dyDescent="0.2">
      <c r="A29" s="347"/>
      <c r="B29" s="198"/>
      <c r="C29" s="349" t="s">
        <v>741</v>
      </c>
      <c r="D29" s="1981">
        <v>102.00000000000001</v>
      </c>
      <c r="E29" s="1802">
        <v>40456</v>
      </c>
      <c r="F29" s="356">
        <f t="shared" si="2"/>
        <v>4126512.0000000005</v>
      </c>
      <c r="G29" s="357"/>
      <c r="H29" s="1803">
        <v>2329</v>
      </c>
      <c r="I29" s="356">
        <f t="shared" si="3"/>
        <v>237558.00000000003</v>
      </c>
      <c r="J29" s="357"/>
      <c r="K29" s="1805"/>
      <c r="L29" s="356">
        <f t="shared" si="4"/>
        <v>0</v>
      </c>
      <c r="M29" s="358"/>
      <c r="N29" s="2088"/>
      <c r="O29" s="356">
        <f t="shared" si="5"/>
        <v>0</v>
      </c>
      <c r="P29" s="359"/>
      <c r="Q29" s="2090"/>
      <c r="R29" s="356">
        <f t="shared" si="6"/>
        <v>0</v>
      </c>
      <c r="S29" s="358"/>
      <c r="T29" s="2088"/>
      <c r="U29" s="356">
        <f t="shared" si="7"/>
        <v>0</v>
      </c>
      <c r="V29" s="359"/>
      <c r="W29" s="2090"/>
      <c r="X29" s="356">
        <f t="shared" si="8"/>
        <v>0</v>
      </c>
      <c r="Y29" s="358"/>
      <c r="Z29" s="2088"/>
      <c r="AA29" s="356">
        <f t="shared" si="9"/>
        <v>0</v>
      </c>
      <c r="AB29" s="359"/>
      <c r="AC29" s="2090"/>
      <c r="AD29" s="356">
        <f t="shared" si="10"/>
        <v>0</v>
      </c>
      <c r="AE29" s="358"/>
      <c r="AF29" s="1804"/>
      <c r="AG29" s="356">
        <f t="shared" si="11"/>
        <v>0</v>
      </c>
      <c r="AH29" s="359"/>
      <c r="AI29" s="1805"/>
      <c r="AJ29" s="356">
        <f t="shared" si="12"/>
        <v>0</v>
      </c>
      <c r="AK29" s="358"/>
      <c r="AL29" s="1804"/>
      <c r="AM29" s="356">
        <f t="shared" si="13"/>
        <v>0</v>
      </c>
      <c r="AN29" s="359"/>
      <c r="AO29" s="1805"/>
      <c r="AP29" s="356">
        <f t="shared" si="14"/>
        <v>0</v>
      </c>
      <c r="AQ29" s="358"/>
      <c r="AR29" s="1804"/>
      <c r="AS29" s="356">
        <f t="shared" si="15"/>
        <v>0</v>
      </c>
      <c r="AT29" s="359"/>
      <c r="AU29" s="1805"/>
      <c r="AV29" s="356">
        <f t="shared" si="16"/>
        <v>0</v>
      </c>
      <c r="AW29" s="358"/>
      <c r="AX29" s="1804"/>
      <c r="AY29" s="356">
        <f t="shared" si="17"/>
        <v>0</v>
      </c>
      <c r="AZ29" s="359"/>
      <c r="BA29" s="1805"/>
      <c r="BB29" s="356">
        <f t="shared" si="18"/>
        <v>0</v>
      </c>
      <c r="BC29" s="358"/>
      <c r="BD29" s="1804"/>
      <c r="BE29" s="356">
        <f t="shared" si="19"/>
        <v>0</v>
      </c>
      <c r="BF29" s="359"/>
      <c r="BG29" s="1805"/>
      <c r="BH29" s="356">
        <f t="shared" si="20"/>
        <v>0</v>
      </c>
      <c r="BI29" s="358"/>
      <c r="BJ29" s="1804"/>
      <c r="BK29" s="356">
        <f t="shared" si="21"/>
        <v>0</v>
      </c>
      <c r="BL29" s="359"/>
      <c r="BM29" s="360">
        <f t="shared" si="0"/>
        <v>42785</v>
      </c>
      <c r="BN29" s="356">
        <f t="shared" si="1"/>
        <v>4364070.0000000009</v>
      </c>
      <c r="BO29" s="359"/>
    </row>
    <row r="30" spans="1:73" s="325" customFormat="1" ht="25.5" x14ac:dyDescent="0.2">
      <c r="A30" s="347"/>
      <c r="B30" s="198"/>
      <c r="C30" s="349" t="s">
        <v>845</v>
      </c>
      <c r="D30" s="1981">
        <v>482.8</v>
      </c>
      <c r="E30" s="1802"/>
      <c r="F30" s="356">
        <f t="shared" si="2"/>
        <v>0</v>
      </c>
      <c r="G30" s="357"/>
      <c r="H30" s="1803"/>
      <c r="I30" s="356">
        <f t="shared" si="3"/>
        <v>0</v>
      </c>
      <c r="J30" s="357"/>
      <c r="K30" s="1805">
        <v>474</v>
      </c>
      <c r="L30" s="356">
        <f t="shared" si="4"/>
        <v>228847.2</v>
      </c>
      <c r="M30" s="361"/>
      <c r="N30" s="1804"/>
      <c r="O30" s="356">
        <f t="shared" si="5"/>
        <v>0</v>
      </c>
      <c r="P30" s="357" t="s">
        <v>331</v>
      </c>
      <c r="Q30" s="1802"/>
      <c r="R30" s="356">
        <f t="shared" si="6"/>
        <v>0</v>
      </c>
      <c r="S30" s="361"/>
      <c r="T30" s="1804"/>
      <c r="U30" s="356">
        <f t="shared" si="7"/>
        <v>0</v>
      </c>
      <c r="V30" s="357" t="s">
        <v>331</v>
      </c>
      <c r="W30" s="1802"/>
      <c r="X30" s="356">
        <f t="shared" si="8"/>
        <v>0</v>
      </c>
      <c r="Y30" s="361"/>
      <c r="Z30" s="1804"/>
      <c r="AA30" s="356">
        <f t="shared" si="9"/>
        <v>0</v>
      </c>
      <c r="AB30" s="357" t="s">
        <v>331</v>
      </c>
      <c r="AC30" s="1802"/>
      <c r="AD30" s="356">
        <f t="shared" si="10"/>
        <v>0</v>
      </c>
      <c r="AE30" s="361"/>
      <c r="AF30" s="1804"/>
      <c r="AG30" s="356">
        <f t="shared" si="11"/>
        <v>0</v>
      </c>
      <c r="AH30" s="357" t="s">
        <v>331</v>
      </c>
      <c r="AI30" s="1802"/>
      <c r="AJ30" s="356">
        <f t="shared" si="12"/>
        <v>0</v>
      </c>
      <c r="AK30" s="361"/>
      <c r="AL30" s="1806"/>
      <c r="AM30" s="356">
        <f t="shared" si="13"/>
        <v>0</v>
      </c>
      <c r="AN30" s="357" t="s">
        <v>331</v>
      </c>
      <c r="AO30" s="1802"/>
      <c r="AP30" s="356">
        <f t="shared" si="14"/>
        <v>0</v>
      </c>
      <c r="AQ30" s="361" t="s">
        <v>331</v>
      </c>
      <c r="AR30" s="1806"/>
      <c r="AS30" s="356">
        <f t="shared" si="15"/>
        <v>0</v>
      </c>
      <c r="AT30" s="357" t="s">
        <v>331</v>
      </c>
      <c r="AU30" s="1802"/>
      <c r="AV30" s="356">
        <f t="shared" si="16"/>
        <v>0</v>
      </c>
      <c r="AW30" s="361" t="s">
        <v>331</v>
      </c>
      <c r="AX30" s="1806"/>
      <c r="AY30" s="356">
        <f t="shared" si="17"/>
        <v>0</v>
      </c>
      <c r="AZ30" s="357" t="s">
        <v>331</v>
      </c>
      <c r="BA30" s="1802"/>
      <c r="BB30" s="356">
        <f t="shared" si="18"/>
        <v>0</v>
      </c>
      <c r="BC30" s="361" t="s">
        <v>331</v>
      </c>
      <c r="BD30" s="1806"/>
      <c r="BE30" s="356">
        <f t="shared" si="19"/>
        <v>0</v>
      </c>
      <c r="BF30" s="357" t="s">
        <v>331</v>
      </c>
      <c r="BG30" s="1802"/>
      <c r="BH30" s="356">
        <f t="shared" si="20"/>
        <v>0</v>
      </c>
      <c r="BI30" s="361" t="s">
        <v>331</v>
      </c>
      <c r="BJ30" s="1806"/>
      <c r="BK30" s="356">
        <f t="shared" si="21"/>
        <v>0</v>
      </c>
      <c r="BL30" s="359"/>
      <c r="BM30" s="360">
        <f t="shared" si="0"/>
        <v>474</v>
      </c>
      <c r="BN30" s="356">
        <f t="shared" si="1"/>
        <v>228847.2</v>
      </c>
      <c r="BO30" s="357"/>
    </row>
    <row r="31" spans="1:73" s="325" customFormat="1" ht="12.75" x14ac:dyDescent="0.2">
      <c r="A31" s="347"/>
      <c r="B31" s="198"/>
      <c r="C31" s="349" t="s">
        <v>846</v>
      </c>
      <c r="D31" s="1981"/>
      <c r="E31" s="2087"/>
      <c r="F31" s="356">
        <f t="shared" ref="F31:F49" si="22">+$D31*E31</f>
        <v>0</v>
      </c>
      <c r="G31" s="357"/>
      <c r="H31" s="1803"/>
      <c r="I31" s="356">
        <f t="shared" si="3"/>
        <v>0</v>
      </c>
      <c r="J31" s="357"/>
      <c r="K31" s="1805"/>
      <c r="L31" s="356">
        <f t="shared" si="4"/>
        <v>0</v>
      </c>
      <c r="M31" s="361"/>
      <c r="N31" s="1804"/>
      <c r="O31" s="356">
        <f t="shared" si="5"/>
        <v>0</v>
      </c>
      <c r="P31" s="357"/>
      <c r="Q31" s="1802"/>
      <c r="R31" s="356">
        <f t="shared" si="6"/>
        <v>0</v>
      </c>
      <c r="S31" s="361"/>
      <c r="T31" s="1804"/>
      <c r="U31" s="356">
        <f t="shared" si="7"/>
        <v>0</v>
      </c>
      <c r="V31" s="357" t="s">
        <v>331</v>
      </c>
      <c r="W31" s="1802"/>
      <c r="X31" s="356">
        <f t="shared" si="8"/>
        <v>0</v>
      </c>
      <c r="Y31" s="361"/>
      <c r="Z31" s="1804"/>
      <c r="AA31" s="356">
        <f t="shared" si="9"/>
        <v>0</v>
      </c>
      <c r="AB31" s="357" t="s">
        <v>331</v>
      </c>
      <c r="AC31" s="1802"/>
      <c r="AD31" s="356">
        <f t="shared" si="10"/>
        <v>0</v>
      </c>
      <c r="AE31" s="361"/>
      <c r="AF31" s="1804"/>
      <c r="AG31" s="356">
        <f t="shared" si="11"/>
        <v>0</v>
      </c>
      <c r="AH31" s="357" t="s">
        <v>331</v>
      </c>
      <c r="AI31" s="1802"/>
      <c r="AJ31" s="356">
        <f t="shared" si="12"/>
        <v>0</v>
      </c>
      <c r="AK31" s="361"/>
      <c r="AL31" s="1806"/>
      <c r="AM31" s="356">
        <f t="shared" si="13"/>
        <v>0</v>
      </c>
      <c r="AN31" s="357" t="s">
        <v>331</v>
      </c>
      <c r="AO31" s="1802"/>
      <c r="AP31" s="356">
        <f t="shared" si="14"/>
        <v>0</v>
      </c>
      <c r="AQ31" s="361" t="s">
        <v>331</v>
      </c>
      <c r="AR31" s="1806"/>
      <c r="AS31" s="356">
        <f t="shared" si="15"/>
        <v>0</v>
      </c>
      <c r="AT31" s="357" t="s">
        <v>331</v>
      </c>
      <c r="AU31" s="1802"/>
      <c r="AV31" s="356">
        <f t="shared" si="16"/>
        <v>0</v>
      </c>
      <c r="AW31" s="361" t="s">
        <v>331</v>
      </c>
      <c r="AX31" s="1806"/>
      <c r="AY31" s="356">
        <f t="shared" si="17"/>
        <v>0</v>
      </c>
      <c r="AZ31" s="357" t="s">
        <v>331</v>
      </c>
      <c r="BA31" s="1802"/>
      <c r="BB31" s="356">
        <f t="shared" si="18"/>
        <v>0</v>
      </c>
      <c r="BC31" s="361" t="s">
        <v>331</v>
      </c>
      <c r="BD31" s="1806"/>
      <c r="BE31" s="356">
        <f t="shared" si="19"/>
        <v>0</v>
      </c>
      <c r="BF31" s="357" t="s">
        <v>331</v>
      </c>
      <c r="BG31" s="1802"/>
      <c r="BH31" s="356">
        <f t="shared" si="20"/>
        <v>0</v>
      </c>
      <c r="BI31" s="361" t="s">
        <v>331</v>
      </c>
      <c r="BJ31" s="1806"/>
      <c r="BK31" s="356">
        <f t="shared" si="21"/>
        <v>0</v>
      </c>
      <c r="BL31" s="359"/>
      <c r="BM31" s="360">
        <f t="shared" ref="BM31:BM49" si="23">+E31+H31+K31+N31+Q31+T31+W31+Z31+AC31+AF31+AI31+AL31+AO31+AR31+AU31+AX31+BA31+BD31+BG31</f>
        <v>0</v>
      </c>
      <c r="BN31" s="356">
        <f t="shared" si="1"/>
        <v>0</v>
      </c>
      <c r="BO31" s="357" t="s">
        <v>331</v>
      </c>
    </row>
    <row r="32" spans="1:73" s="325" customFormat="1" ht="25.5" x14ac:dyDescent="0.2">
      <c r="A32" s="347"/>
      <c r="B32" s="198"/>
      <c r="C32" s="349" t="s">
        <v>848</v>
      </c>
      <c r="D32" s="1981"/>
      <c r="E32" s="2087"/>
      <c r="F32" s="356">
        <f t="shared" si="22"/>
        <v>0</v>
      </c>
      <c r="G32" s="357"/>
      <c r="H32" s="2088"/>
      <c r="I32" s="356">
        <f t="shared" si="3"/>
        <v>0</v>
      </c>
      <c r="J32" s="357"/>
      <c r="K32" s="1805"/>
      <c r="L32" s="356">
        <f t="shared" si="4"/>
        <v>0</v>
      </c>
      <c r="M32" s="361"/>
      <c r="N32" s="1804"/>
      <c r="O32" s="356">
        <f t="shared" si="5"/>
        <v>0</v>
      </c>
      <c r="P32" s="357"/>
      <c r="Q32" s="1802"/>
      <c r="R32" s="356">
        <f t="shared" si="6"/>
        <v>0</v>
      </c>
      <c r="S32" s="361"/>
      <c r="T32" s="1804"/>
      <c r="U32" s="356">
        <f t="shared" si="7"/>
        <v>0</v>
      </c>
      <c r="V32" s="357"/>
      <c r="W32" s="1802"/>
      <c r="X32" s="356">
        <f t="shared" si="8"/>
        <v>0</v>
      </c>
      <c r="Y32" s="361"/>
      <c r="Z32" s="1804"/>
      <c r="AA32" s="356">
        <f t="shared" si="9"/>
        <v>0</v>
      </c>
      <c r="AB32" s="357"/>
      <c r="AC32" s="1802"/>
      <c r="AD32" s="356">
        <f t="shared" si="10"/>
        <v>0</v>
      </c>
      <c r="AE32" s="361"/>
      <c r="AF32" s="1804"/>
      <c r="AG32" s="356">
        <f t="shared" si="11"/>
        <v>0</v>
      </c>
      <c r="AH32" s="357"/>
      <c r="AI32" s="1802"/>
      <c r="AJ32" s="356">
        <f t="shared" si="12"/>
        <v>0</v>
      </c>
      <c r="AK32" s="361"/>
      <c r="AL32" s="1806"/>
      <c r="AM32" s="356">
        <f t="shared" si="13"/>
        <v>0</v>
      </c>
      <c r="AN32" s="357"/>
      <c r="AO32" s="1802"/>
      <c r="AP32" s="356">
        <f t="shared" si="14"/>
        <v>0</v>
      </c>
      <c r="AQ32" s="361"/>
      <c r="AR32" s="1806"/>
      <c r="AS32" s="356">
        <f t="shared" si="15"/>
        <v>0</v>
      </c>
      <c r="AT32" s="357"/>
      <c r="AU32" s="1802"/>
      <c r="AV32" s="356">
        <f t="shared" si="16"/>
        <v>0</v>
      </c>
      <c r="AW32" s="361"/>
      <c r="AX32" s="1806"/>
      <c r="AY32" s="356">
        <f t="shared" si="17"/>
        <v>0</v>
      </c>
      <c r="AZ32" s="357"/>
      <c r="BA32" s="1802"/>
      <c r="BB32" s="356">
        <f t="shared" si="18"/>
        <v>0</v>
      </c>
      <c r="BC32" s="361"/>
      <c r="BD32" s="1806"/>
      <c r="BE32" s="356">
        <f t="shared" si="19"/>
        <v>0</v>
      </c>
      <c r="BF32" s="357"/>
      <c r="BG32" s="1802"/>
      <c r="BH32" s="356">
        <f t="shared" si="20"/>
        <v>0</v>
      </c>
      <c r="BI32" s="361"/>
      <c r="BJ32" s="1806"/>
      <c r="BK32" s="356">
        <f t="shared" si="21"/>
        <v>0</v>
      </c>
      <c r="BL32" s="359"/>
      <c r="BM32" s="360">
        <f t="shared" si="23"/>
        <v>0</v>
      </c>
      <c r="BN32" s="356">
        <f t="shared" si="1"/>
        <v>0</v>
      </c>
      <c r="BO32" s="357"/>
    </row>
    <row r="33" spans="1:67" s="325" customFormat="1" ht="25.5" x14ac:dyDescent="0.2">
      <c r="A33" s="347"/>
      <c r="B33" s="198"/>
      <c r="C33" s="349" t="s">
        <v>847</v>
      </c>
      <c r="D33" s="1981">
        <v>750</v>
      </c>
      <c r="E33" s="2087"/>
      <c r="F33" s="356">
        <f t="shared" si="22"/>
        <v>0</v>
      </c>
      <c r="G33" s="357"/>
      <c r="H33" s="2088"/>
      <c r="I33" s="356">
        <f t="shared" si="3"/>
        <v>0</v>
      </c>
      <c r="J33" s="357"/>
      <c r="K33" s="1805">
        <v>45</v>
      </c>
      <c r="L33" s="356">
        <f t="shared" si="4"/>
        <v>33750</v>
      </c>
      <c r="M33" s="361"/>
      <c r="N33" s="1804"/>
      <c r="O33" s="356">
        <f t="shared" si="5"/>
        <v>0</v>
      </c>
      <c r="P33" s="357"/>
      <c r="Q33" s="1802"/>
      <c r="R33" s="356">
        <f t="shared" si="6"/>
        <v>0</v>
      </c>
      <c r="S33" s="361"/>
      <c r="T33" s="1804"/>
      <c r="U33" s="356">
        <f t="shared" si="7"/>
        <v>0</v>
      </c>
      <c r="V33" s="357"/>
      <c r="W33" s="1802"/>
      <c r="X33" s="356">
        <f t="shared" si="8"/>
        <v>0</v>
      </c>
      <c r="Y33" s="361"/>
      <c r="Z33" s="1804"/>
      <c r="AA33" s="356">
        <f t="shared" si="9"/>
        <v>0</v>
      </c>
      <c r="AB33" s="357"/>
      <c r="AC33" s="1802"/>
      <c r="AD33" s="356">
        <f t="shared" si="10"/>
        <v>0</v>
      </c>
      <c r="AE33" s="361"/>
      <c r="AF33" s="1804"/>
      <c r="AG33" s="356">
        <f t="shared" si="11"/>
        <v>0</v>
      </c>
      <c r="AH33" s="357"/>
      <c r="AI33" s="1802"/>
      <c r="AJ33" s="356">
        <f t="shared" si="12"/>
        <v>0</v>
      </c>
      <c r="AK33" s="361"/>
      <c r="AL33" s="1806"/>
      <c r="AM33" s="356">
        <f t="shared" si="13"/>
        <v>0</v>
      </c>
      <c r="AN33" s="357"/>
      <c r="AO33" s="1802"/>
      <c r="AP33" s="356">
        <f t="shared" si="14"/>
        <v>0</v>
      </c>
      <c r="AQ33" s="361"/>
      <c r="AR33" s="1806"/>
      <c r="AS33" s="356">
        <f t="shared" si="15"/>
        <v>0</v>
      </c>
      <c r="AT33" s="357"/>
      <c r="AU33" s="1802"/>
      <c r="AV33" s="356">
        <f t="shared" si="16"/>
        <v>0</v>
      </c>
      <c r="AW33" s="361"/>
      <c r="AX33" s="1806"/>
      <c r="AY33" s="356">
        <f t="shared" si="17"/>
        <v>0</v>
      </c>
      <c r="AZ33" s="357"/>
      <c r="BA33" s="1802"/>
      <c r="BB33" s="356">
        <f t="shared" si="18"/>
        <v>0</v>
      </c>
      <c r="BC33" s="361"/>
      <c r="BD33" s="1806"/>
      <c r="BE33" s="356">
        <f t="shared" si="19"/>
        <v>0</v>
      </c>
      <c r="BF33" s="357"/>
      <c r="BG33" s="1802"/>
      <c r="BH33" s="356">
        <f t="shared" si="20"/>
        <v>0</v>
      </c>
      <c r="BI33" s="361"/>
      <c r="BJ33" s="1806"/>
      <c r="BK33" s="356">
        <f t="shared" si="21"/>
        <v>0</v>
      </c>
      <c r="BL33" s="359"/>
      <c r="BM33" s="360">
        <f t="shared" si="23"/>
        <v>45</v>
      </c>
      <c r="BN33" s="356">
        <f t="shared" si="1"/>
        <v>33750</v>
      </c>
      <c r="BO33" s="357"/>
    </row>
    <row r="34" spans="1:67" s="325" customFormat="1" ht="25.5" x14ac:dyDescent="0.2">
      <c r="A34" s="347"/>
      <c r="B34" s="198"/>
      <c r="C34" s="349" t="s">
        <v>659</v>
      </c>
      <c r="D34" s="1981">
        <v>1100</v>
      </c>
      <c r="E34" s="2087"/>
      <c r="F34" s="356">
        <f t="shared" si="22"/>
        <v>0</v>
      </c>
      <c r="G34" s="357"/>
      <c r="H34" s="2088"/>
      <c r="I34" s="356">
        <f t="shared" si="3"/>
        <v>0</v>
      </c>
      <c r="J34" s="357"/>
      <c r="K34" s="1805">
        <v>1</v>
      </c>
      <c r="L34" s="356">
        <f t="shared" si="4"/>
        <v>1100</v>
      </c>
      <c r="M34" s="361"/>
      <c r="N34" s="1804"/>
      <c r="O34" s="356">
        <f t="shared" si="5"/>
        <v>0</v>
      </c>
      <c r="P34" s="357"/>
      <c r="Q34" s="1802"/>
      <c r="R34" s="356">
        <f t="shared" si="6"/>
        <v>0</v>
      </c>
      <c r="S34" s="361"/>
      <c r="T34" s="1804"/>
      <c r="U34" s="356">
        <f t="shared" si="7"/>
        <v>0</v>
      </c>
      <c r="V34" s="357"/>
      <c r="W34" s="1802"/>
      <c r="X34" s="356">
        <f t="shared" si="8"/>
        <v>0</v>
      </c>
      <c r="Y34" s="361"/>
      <c r="Z34" s="1804"/>
      <c r="AA34" s="356">
        <f t="shared" si="9"/>
        <v>0</v>
      </c>
      <c r="AB34" s="357"/>
      <c r="AC34" s="1802"/>
      <c r="AD34" s="356">
        <f t="shared" si="10"/>
        <v>0</v>
      </c>
      <c r="AE34" s="361"/>
      <c r="AF34" s="1804"/>
      <c r="AG34" s="356">
        <f t="shared" si="11"/>
        <v>0</v>
      </c>
      <c r="AH34" s="357"/>
      <c r="AI34" s="1802"/>
      <c r="AJ34" s="356">
        <f t="shared" si="12"/>
        <v>0</v>
      </c>
      <c r="AK34" s="361"/>
      <c r="AL34" s="1806"/>
      <c r="AM34" s="356">
        <f t="shared" si="13"/>
        <v>0</v>
      </c>
      <c r="AN34" s="357"/>
      <c r="AO34" s="1802"/>
      <c r="AP34" s="356">
        <f t="shared" si="14"/>
        <v>0</v>
      </c>
      <c r="AQ34" s="361"/>
      <c r="AR34" s="1806"/>
      <c r="AS34" s="356">
        <f t="shared" si="15"/>
        <v>0</v>
      </c>
      <c r="AT34" s="357"/>
      <c r="AU34" s="1802"/>
      <c r="AV34" s="356">
        <f t="shared" si="16"/>
        <v>0</v>
      </c>
      <c r="AW34" s="361"/>
      <c r="AX34" s="1806"/>
      <c r="AY34" s="356">
        <f t="shared" si="17"/>
        <v>0</v>
      </c>
      <c r="AZ34" s="357"/>
      <c r="BA34" s="1802"/>
      <c r="BB34" s="356">
        <f t="shared" si="18"/>
        <v>0</v>
      </c>
      <c r="BC34" s="361"/>
      <c r="BD34" s="1806"/>
      <c r="BE34" s="356">
        <f t="shared" si="19"/>
        <v>0</v>
      </c>
      <c r="BF34" s="357"/>
      <c r="BG34" s="1802"/>
      <c r="BH34" s="356">
        <f t="shared" si="20"/>
        <v>0</v>
      </c>
      <c r="BI34" s="361"/>
      <c r="BJ34" s="1806"/>
      <c r="BK34" s="356">
        <f t="shared" si="21"/>
        <v>0</v>
      </c>
      <c r="BL34" s="359"/>
      <c r="BM34" s="360">
        <f t="shared" si="23"/>
        <v>1</v>
      </c>
      <c r="BN34" s="356">
        <f t="shared" si="1"/>
        <v>1100</v>
      </c>
      <c r="BO34" s="357"/>
    </row>
    <row r="35" spans="1:67" s="325" customFormat="1" ht="25.5" x14ac:dyDescent="0.2">
      <c r="A35" s="347"/>
      <c r="B35" s="198"/>
      <c r="C35" s="1986" t="s">
        <v>1793</v>
      </c>
      <c r="D35" s="1982">
        <v>217.60000000000002</v>
      </c>
      <c r="E35" s="1808">
        <v>95</v>
      </c>
      <c r="F35" s="356">
        <f t="shared" si="22"/>
        <v>20672.000000000004</v>
      </c>
      <c r="G35" s="359"/>
      <c r="H35" s="1809">
        <v>7</v>
      </c>
      <c r="I35" s="356">
        <f t="shared" si="3"/>
        <v>1523.2000000000003</v>
      </c>
      <c r="J35" s="359"/>
      <c r="K35" s="1802"/>
      <c r="L35" s="356">
        <f t="shared" si="4"/>
        <v>0</v>
      </c>
      <c r="M35" s="358"/>
      <c r="N35" s="1804"/>
      <c r="O35" s="356">
        <f t="shared" si="5"/>
        <v>0</v>
      </c>
      <c r="P35" s="359"/>
      <c r="Q35" s="1802"/>
      <c r="R35" s="356">
        <f t="shared" si="6"/>
        <v>0</v>
      </c>
      <c r="S35" s="358"/>
      <c r="T35" s="1804"/>
      <c r="U35" s="356">
        <f t="shared" si="7"/>
        <v>0</v>
      </c>
      <c r="V35" s="359"/>
      <c r="W35" s="1802"/>
      <c r="X35" s="356">
        <f t="shared" si="8"/>
        <v>0</v>
      </c>
      <c r="Y35" s="358"/>
      <c r="Z35" s="1804"/>
      <c r="AA35" s="356">
        <f t="shared" si="9"/>
        <v>0</v>
      </c>
      <c r="AB35" s="359"/>
      <c r="AC35" s="1802"/>
      <c r="AD35" s="356">
        <f t="shared" si="10"/>
        <v>0</v>
      </c>
      <c r="AE35" s="358"/>
      <c r="AF35" s="1804"/>
      <c r="AG35" s="356">
        <f t="shared" si="11"/>
        <v>0</v>
      </c>
      <c r="AH35" s="359"/>
      <c r="AI35" s="1802"/>
      <c r="AJ35" s="356">
        <f t="shared" si="12"/>
        <v>0</v>
      </c>
      <c r="AK35" s="358"/>
      <c r="AL35" s="1806"/>
      <c r="AM35" s="356">
        <f t="shared" si="13"/>
        <v>0</v>
      </c>
      <c r="AN35" s="359"/>
      <c r="AO35" s="1802"/>
      <c r="AP35" s="356">
        <f t="shared" si="14"/>
        <v>0</v>
      </c>
      <c r="AQ35" s="358"/>
      <c r="AR35" s="1806"/>
      <c r="AS35" s="356">
        <f t="shared" si="15"/>
        <v>0</v>
      </c>
      <c r="AT35" s="359"/>
      <c r="AU35" s="1802"/>
      <c r="AV35" s="356">
        <f t="shared" si="16"/>
        <v>0</v>
      </c>
      <c r="AW35" s="358"/>
      <c r="AX35" s="1806"/>
      <c r="AY35" s="356">
        <f t="shared" si="17"/>
        <v>0</v>
      </c>
      <c r="AZ35" s="359"/>
      <c r="BA35" s="1802"/>
      <c r="BB35" s="356">
        <f t="shared" si="18"/>
        <v>0</v>
      </c>
      <c r="BC35" s="358"/>
      <c r="BD35" s="1806"/>
      <c r="BE35" s="356">
        <f t="shared" si="19"/>
        <v>0</v>
      </c>
      <c r="BF35" s="359"/>
      <c r="BG35" s="1802"/>
      <c r="BH35" s="356">
        <f t="shared" si="20"/>
        <v>0</v>
      </c>
      <c r="BI35" s="358"/>
      <c r="BJ35" s="1806"/>
      <c r="BK35" s="356">
        <f t="shared" si="21"/>
        <v>0</v>
      </c>
      <c r="BL35" s="359"/>
      <c r="BM35" s="360">
        <f t="shared" si="23"/>
        <v>102</v>
      </c>
      <c r="BN35" s="356">
        <f t="shared" si="1"/>
        <v>22195.200000000004</v>
      </c>
      <c r="BO35" s="359"/>
    </row>
    <row r="36" spans="1:67" s="325" customFormat="1" ht="12.75" x14ac:dyDescent="0.2">
      <c r="A36" s="347"/>
      <c r="B36" s="198"/>
      <c r="C36" s="1986" t="s">
        <v>1768</v>
      </c>
      <c r="D36" s="1982"/>
      <c r="E36" s="1802"/>
      <c r="F36" s="356">
        <f t="shared" si="22"/>
        <v>0</v>
      </c>
      <c r="G36" s="357"/>
      <c r="H36" s="1810"/>
      <c r="I36" s="356">
        <f t="shared" si="3"/>
        <v>0</v>
      </c>
      <c r="J36" s="357"/>
      <c r="K36" s="1802"/>
      <c r="L36" s="356">
        <f t="shared" si="4"/>
        <v>0</v>
      </c>
      <c r="M36" s="361"/>
      <c r="N36" s="1804"/>
      <c r="O36" s="356">
        <f t="shared" si="5"/>
        <v>0</v>
      </c>
      <c r="P36" s="357"/>
      <c r="Q36" s="1802"/>
      <c r="R36" s="356">
        <f t="shared" si="6"/>
        <v>0</v>
      </c>
      <c r="S36" s="361"/>
      <c r="T36" s="1804"/>
      <c r="U36" s="356">
        <f t="shared" si="7"/>
        <v>0</v>
      </c>
      <c r="V36" s="357"/>
      <c r="W36" s="1802"/>
      <c r="X36" s="356">
        <f t="shared" si="8"/>
        <v>0</v>
      </c>
      <c r="Y36" s="361"/>
      <c r="Z36" s="1804"/>
      <c r="AA36" s="356">
        <f t="shared" si="9"/>
        <v>0</v>
      </c>
      <c r="AB36" s="357"/>
      <c r="AC36" s="1802"/>
      <c r="AD36" s="356">
        <f t="shared" si="10"/>
        <v>0</v>
      </c>
      <c r="AE36" s="361"/>
      <c r="AF36" s="1804"/>
      <c r="AG36" s="356">
        <f t="shared" si="11"/>
        <v>0</v>
      </c>
      <c r="AH36" s="357"/>
      <c r="AI36" s="1802"/>
      <c r="AJ36" s="356">
        <f t="shared" si="12"/>
        <v>0</v>
      </c>
      <c r="AK36" s="361"/>
      <c r="AL36" s="1806"/>
      <c r="AM36" s="356">
        <f t="shared" si="13"/>
        <v>0</v>
      </c>
      <c r="AN36" s="357"/>
      <c r="AO36" s="1802"/>
      <c r="AP36" s="356">
        <f t="shared" si="14"/>
        <v>0</v>
      </c>
      <c r="AQ36" s="361"/>
      <c r="AR36" s="1806"/>
      <c r="AS36" s="356">
        <f t="shared" si="15"/>
        <v>0</v>
      </c>
      <c r="AT36" s="357"/>
      <c r="AU36" s="1802"/>
      <c r="AV36" s="356">
        <f t="shared" si="16"/>
        <v>0</v>
      </c>
      <c r="AW36" s="361"/>
      <c r="AX36" s="1806"/>
      <c r="AY36" s="356">
        <f t="shared" si="17"/>
        <v>0</v>
      </c>
      <c r="AZ36" s="357"/>
      <c r="BA36" s="1802"/>
      <c r="BB36" s="356">
        <f t="shared" si="18"/>
        <v>0</v>
      </c>
      <c r="BC36" s="361"/>
      <c r="BD36" s="1806"/>
      <c r="BE36" s="356">
        <f t="shared" si="19"/>
        <v>0</v>
      </c>
      <c r="BF36" s="357"/>
      <c r="BG36" s="1802"/>
      <c r="BH36" s="356">
        <f t="shared" si="20"/>
        <v>0</v>
      </c>
      <c r="BI36" s="361"/>
      <c r="BJ36" s="1806"/>
      <c r="BK36" s="356">
        <f t="shared" si="21"/>
        <v>0</v>
      </c>
      <c r="BL36" s="359"/>
      <c r="BM36" s="360">
        <f t="shared" si="23"/>
        <v>0</v>
      </c>
      <c r="BN36" s="356">
        <f t="shared" si="1"/>
        <v>0</v>
      </c>
      <c r="BO36" s="357"/>
    </row>
    <row r="37" spans="1:67" s="325" customFormat="1" ht="12.75" x14ac:dyDescent="0.2">
      <c r="A37" s="347"/>
      <c r="B37" s="198"/>
      <c r="C37" s="1986" t="s">
        <v>1769</v>
      </c>
      <c r="D37" s="1982"/>
      <c r="E37" s="1802"/>
      <c r="F37" s="356">
        <f t="shared" si="22"/>
        <v>0</v>
      </c>
      <c r="G37" s="357"/>
      <c r="H37" s="1810"/>
      <c r="I37" s="356">
        <f t="shared" si="3"/>
        <v>0</v>
      </c>
      <c r="J37" s="357"/>
      <c r="K37" s="1802"/>
      <c r="L37" s="356">
        <f t="shared" si="4"/>
        <v>0</v>
      </c>
      <c r="M37" s="361"/>
      <c r="N37" s="1804"/>
      <c r="O37" s="356">
        <f t="shared" si="5"/>
        <v>0</v>
      </c>
      <c r="P37" s="357"/>
      <c r="Q37" s="1802"/>
      <c r="R37" s="356">
        <f t="shared" si="6"/>
        <v>0</v>
      </c>
      <c r="S37" s="361"/>
      <c r="T37" s="1804"/>
      <c r="U37" s="356">
        <f t="shared" si="7"/>
        <v>0</v>
      </c>
      <c r="V37" s="357"/>
      <c r="W37" s="1802"/>
      <c r="X37" s="356">
        <f t="shared" si="8"/>
        <v>0</v>
      </c>
      <c r="Y37" s="361"/>
      <c r="Z37" s="1804"/>
      <c r="AA37" s="356">
        <f t="shared" si="9"/>
        <v>0</v>
      </c>
      <c r="AB37" s="357"/>
      <c r="AC37" s="1802"/>
      <c r="AD37" s="356">
        <f t="shared" si="10"/>
        <v>0</v>
      </c>
      <c r="AE37" s="361"/>
      <c r="AF37" s="1804"/>
      <c r="AG37" s="356">
        <f t="shared" si="11"/>
        <v>0</v>
      </c>
      <c r="AH37" s="357"/>
      <c r="AI37" s="1802"/>
      <c r="AJ37" s="356">
        <f t="shared" si="12"/>
        <v>0</v>
      </c>
      <c r="AK37" s="361"/>
      <c r="AL37" s="1806"/>
      <c r="AM37" s="356">
        <f t="shared" si="13"/>
        <v>0</v>
      </c>
      <c r="AN37" s="357"/>
      <c r="AO37" s="1802"/>
      <c r="AP37" s="356">
        <f t="shared" si="14"/>
        <v>0</v>
      </c>
      <c r="AQ37" s="361"/>
      <c r="AR37" s="1806"/>
      <c r="AS37" s="356">
        <f t="shared" si="15"/>
        <v>0</v>
      </c>
      <c r="AT37" s="357"/>
      <c r="AU37" s="1802"/>
      <c r="AV37" s="356">
        <f t="shared" si="16"/>
        <v>0</v>
      </c>
      <c r="AW37" s="361"/>
      <c r="AX37" s="1806"/>
      <c r="AY37" s="356">
        <f t="shared" si="17"/>
        <v>0</v>
      </c>
      <c r="AZ37" s="357"/>
      <c r="BA37" s="1802"/>
      <c r="BB37" s="356">
        <f t="shared" si="18"/>
        <v>0</v>
      </c>
      <c r="BC37" s="361"/>
      <c r="BD37" s="1806"/>
      <c r="BE37" s="356">
        <f t="shared" si="19"/>
        <v>0</v>
      </c>
      <c r="BF37" s="357"/>
      <c r="BG37" s="1802"/>
      <c r="BH37" s="356">
        <f t="shared" si="20"/>
        <v>0</v>
      </c>
      <c r="BI37" s="361"/>
      <c r="BJ37" s="1806"/>
      <c r="BK37" s="356">
        <f t="shared" si="21"/>
        <v>0</v>
      </c>
      <c r="BL37" s="359"/>
      <c r="BM37" s="360">
        <f t="shared" si="23"/>
        <v>0</v>
      </c>
      <c r="BN37" s="356">
        <f t="shared" si="1"/>
        <v>0</v>
      </c>
      <c r="BO37" s="357"/>
    </row>
    <row r="38" spans="1:67" s="325" customFormat="1" ht="12.75" x14ac:dyDescent="0.2">
      <c r="A38" s="347"/>
      <c r="B38" s="198"/>
      <c r="C38" s="1986" t="s">
        <v>1770</v>
      </c>
      <c r="D38" s="1982"/>
      <c r="E38" s="1802"/>
      <c r="F38" s="356">
        <f t="shared" si="22"/>
        <v>0</v>
      </c>
      <c r="G38" s="357"/>
      <c r="H38" s="1810"/>
      <c r="I38" s="356">
        <f t="shared" si="3"/>
        <v>0</v>
      </c>
      <c r="J38" s="357"/>
      <c r="K38" s="1802"/>
      <c r="L38" s="356">
        <f t="shared" si="4"/>
        <v>0</v>
      </c>
      <c r="M38" s="361"/>
      <c r="N38" s="1804"/>
      <c r="O38" s="356">
        <f t="shared" si="5"/>
        <v>0</v>
      </c>
      <c r="P38" s="357"/>
      <c r="Q38" s="1802"/>
      <c r="R38" s="356">
        <f t="shared" si="6"/>
        <v>0</v>
      </c>
      <c r="S38" s="361"/>
      <c r="T38" s="1804"/>
      <c r="U38" s="356">
        <f t="shared" si="7"/>
        <v>0</v>
      </c>
      <c r="V38" s="357"/>
      <c r="W38" s="1802"/>
      <c r="X38" s="356">
        <f t="shared" si="8"/>
        <v>0</v>
      </c>
      <c r="Y38" s="361"/>
      <c r="Z38" s="1804"/>
      <c r="AA38" s="356">
        <f t="shared" si="9"/>
        <v>0</v>
      </c>
      <c r="AB38" s="357"/>
      <c r="AC38" s="1802"/>
      <c r="AD38" s="356">
        <f t="shared" si="10"/>
        <v>0</v>
      </c>
      <c r="AE38" s="361"/>
      <c r="AF38" s="1804"/>
      <c r="AG38" s="356">
        <f t="shared" si="11"/>
        <v>0</v>
      </c>
      <c r="AH38" s="357"/>
      <c r="AI38" s="1802"/>
      <c r="AJ38" s="356">
        <f t="shared" si="12"/>
        <v>0</v>
      </c>
      <c r="AK38" s="361"/>
      <c r="AL38" s="1806"/>
      <c r="AM38" s="356">
        <f t="shared" si="13"/>
        <v>0</v>
      </c>
      <c r="AN38" s="357"/>
      <c r="AO38" s="1802"/>
      <c r="AP38" s="356">
        <f t="shared" si="14"/>
        <v>0</v>
      </c>
      <c r="AQ38" s="361"/>
      <c r="AR38" s="1806"/>
      <c r="AS38" s="356">
        <f t="shared" si="15"/>
        <v>0</v>
      </c>
      <c r="AT38" s="357"/>
      <c r="AU38" s="1802"/>
      <c r="AV38" s="356">
        <f t="shared" si="16"/>
        <v>0</v>
      </c>
      <c r="AW38" s="361"/>
      <c r="AX38" s="1806"/>
      <c r="AY38" s="356">
        <f t="shared" si="17"/>
        <v>0</v>
      </c>
      <c r="AZ38" s="357"/>
      <c r="BA38" s="1802"/>
      <c r="BB38" s="356">
        <f t="shared" si="18"/>
        <v>0</v>
      </c>
      <c r="BC38" s="361"/>
      <c r="BD38" s="1806"/>
      <c r="BE38" s="356">
        <f t="shared" si="19"/>
        <v>0</v>
      </c>
      <c r="BF38" s="357"/>
      <c r="BG38" s="1802"/>
      <c r="BH38" s="356">
        <f t="shared" si="20"/>
        <v>0</v>
      </c>
      <c r="BI38" s="361"/>
      <c r="BJ38" s="1806"/>
      <c r="BK38" s="356">
        <f t="shared" si="21"/>
        <v>0</v>
      </c>
      <c r="BL38" s="359"/>
      <c r="BM38" s="360">
        <f t="shared" si="23"/>
        <v>0</v>
      </c>
      <c r="BN38" s="356">
        <f t="shared" si="1"/>
        <v>0</v>
      </c>
      <c r="BO38" s="357"/>
    </row>
    <row r="39" spans="1:67" s="325" customFormat="1" ht="12.75" x14ac:dyDescent="0.2">
      <c r="A39" s="347"/>
      <c r="B39" s="198"/>
      <c r="C39" s="1986" t="s">
        <v>1771</v>
      </c>
      <c r="D39" s="1982"/>
      <c r="E39" s="1802"/>
      <c r="F39" s="356">
        <f t="shared" si="22"/>
        <v>0</v>
      </c>
      <c r="G39" s="357"/>
      <c r="H39" s="1810"/>
      <c r="I39" s="356">
        <f t="shared" si="3"/>
        <v>0</v>
      </c>
      <c r="J39" s="357"/>
      <c r="K39" s="1802"/>
      <c r="L39" s="356">
        <f t="shared" si="4"/>
        <v>0</v>
      </c>
      <c r="M39" s="361"/>
      <c r="N39" s="1804"/>
      <c r="O39" s="356">
        <f t="shared" si="5"/>
        <v>0</v>
      </c>
      <c r="P39" s="357"/>
      <c r="Q39" s="1802"/>
      <c r="R39" s="356">
        <f t="shared" si="6"/>
        <v>0</v>
      </c>
      <c r="S39" s="361"/>
      <c r="T39" s="1804"/>
      <c r="U39" s="356">
        <f t="shared" si="7"/>
        <v>0</v>
      </c>
      <c r="V39" s="357"/>
      <c r="W39" s="1802"/>
      <c r="X39" s="356">
        <f t="shared" si="8"/>
        <v>0</v>
      </c>
      <c r="Y39" s="361"/>
      <c r="Z39" s="1804"/>
      <c r="AA39" s="356">
        <f t="shared" si="9"/>
        <v>0</v>
      </c>
      <c r="AB39" s="357"/>
      <c r="AC39" s="1802"/>
      <c r="AD39" s="356">
        <f t="shared" si="10"/>
        <v>0</v>
      </c>
      <c r="AE39" s="361"/>
      <c r="AF39" s="1804"/>
      <c r="AG39" s="356">
        <f t="shared" si="11"/>
        <v>0</v>
      </c>
      <c r="AH39" s="357"/>
      <c r="AI39" s="1802"/>
      <c r="AJ39" s="356">
        <f t="shared" si="12"/>
        <v>0</v>
      </c>
      <c r="AK39" s="361"/>
      <c r="AL39" s="1806"/>
      <c r="AM39" s="356">
        <f t="shared" si="13"/>
        <v>0</v>
      </c>
      <c r="AN39" s="357"/>
      <c r="AO39" s="1802"/>
      <c r="AP39" s="356">
        <f t="shared" si="14"/>
        <v>0</v>
      </c>
      <c r="AQ39" s="361"/>
      <c r="AR39" s="1806"/>
      <c r="AS39" s="356">
        <f t="shared" si="15"/>
        <v>0</v>
      </c>
      <c r="AT39" s="357"/>
      <c r="AU39" s="1802"/>
      <c r="AV39" s="356">
        <f t="shared" si="16"/>
        <v>0</v>
      </c>
      <c r="AW39" s="361"/>
      <c r="AX39" s="1806"/>
      <c r="AY39" s="356">
        <f t="shared" si="17"/>
        <v>0</v>
      </c>
      <c r="AZ39" s="357"/>
      <c r="BA39" s="1802"/>
      <c r="BB39" s="356">
        <f t="shared" si="18"/>
        <v>0</v>
      </c>
      <c r="BC39" s="361"/>
      <c r="BD39" s="1806"/>
      <c r="BE39" s="356">
        <f t="shared" si="19"/>
        <v>0</v>
      </c>
      <c r="BF39" s="357"/>
      <c r="BG39" s="1802"/>
      <c r="BH39" s="356">
        <f t="shared" si="20"/>
        <v>0</v>
      </c>
      <c r="BI39" s="361"/>
      <c r="BJ39" s="1806"/>
      <c r="BK39" s="356">
        <f t="shared" si="21"/>
        <v>0</v>
      </c>
      <c r="BL39" s="359"/>
      <c r="BM39" s="360">
        <f t="shared" si="23"/>
        <v>0</v>
      </c>
      <c r="BN39" s="356">
        <f t="shared" si="1"/>
        <v>0</v>
      </c>
      <c r="BO39" s="357"/>
    </row>
    <row r="40" spans="1:67" s="325" customFormat="1" ht="12.75" x14ac:dyDescent="0.2">
      <c r="A40" s="347"/>
      <c r="B40" s="198"/>
      <c r="C40" s="1986" t="s">
        <v>1772</v>
      </c>
      <c r="D40" s="1982"/>
      <c r="E40" s="1802"/>
      <c r="F40" s="356">
        <f t="shared" ref="F40:F42" si="24">+$D40*E40</f>
        <v>0</v>
      </c>
      <c r="G40" s="357"/>
      <c r="H40" s="1810"/>
      <c r="I40" s="356">
        <f t="shared" ref="I40:I42" si="25">+$D40*H40</f>
        <v>0</v>
      </c>
      <c r="J40" s="357"/>
      <c r="K40" s="1802"/>
      <c r="L40" s="356">
        <f t="shared" ref="L40:L42" si="26">+$D40*K40</f>
        <v>0</v>
      </c>
      <c r="M40" s="361"/>
      <c r="N40" s="1804"/>
      <c r="O40" s="356">
        <f t="shared" ref="O40:O42" si="27">+$D40*N40</f>
        <v>0</v>
      </c>
      <c r="P40" s="357"/>
      <c r="Q40" s="1802"/>
      <c r="R40" s="356">
        <f t="shared" ref="R40:R42" si="28">+$D40*Q40</f>
        <v>0</v>
      </c>
      <c r="S40" s="361"/>
      <c r="T40" s="1804"/>
      <c r="U40" s="356">
        <f t="shared" ref="U40:U42" si="29">+$D40*T40</f>
        <v>0</v>
      </c>
      <c r="V40" s="357"/>
      <c r="W40" s="1802"/>
      <c r="X40" s="356">
        <f t="shared" ref="X40:X42" si="30">+$D40*W40</f>
        <v>0</v>
      </c>
      <c r="Y40" s="361"/>
      <c r="Z40" s="1804"/>
      <c r="AA40" s="356">
        <f t="shared" ref="AA40:AA42" si="31">+$D40*Z40</f>
        <v>0</v>
      </c>
      <c r="AB40" s="357"/>
      <c r="AC40" s="1802"/>
      <c r="AD40" s="356">
        <f t="shared" ref="AD40:AD42" si="32">+$D40*AC40</f>
        <v>0</v>
      </c>
      <c r="AE40" s="361"/>
      <c r="AF40" s="1804"/>
      <c r="AG40" s="356">
        <f t="shared" ref="AG40:AG42" si="33">+$D40*AF40</f>
        <v>0</v>
      </c>
      <c r="AH40" s="357"/>
      <c r="AI40" s="1802"/>
      <c r="AJ40" s="356">
        <f t="shared" ref="AJ40:AJ42" si="34">+$D40*AI40</f>
        <v>0</v>
      </c>
      <c r="AK40" s="361"/>
      <c r="AL40" s="1806"/>
      <c r="AM40" s="356">
        <f t="shared" ref="AM40:AM42" si="35">+$D40*AL40</f>
        <v>0</v>
      </c>
      <c r="AN40" s="357"/>
      <c r="AO40" s="1802"/>
      <c r="AP40" s="356">
        <f t="shared" ref="AP40:AP42" si="36">+$D40*AO40</f>
        <v>0</v>
      </c>
      <c r="AQ40" s="361"/>
      <c r="AR40" s="1806"/>
      <c r="AS40" s="356">
        <f t="shared" ref="AS40:AS42" si="37">+$D40*AR40</f>
        <v>0</v>
      </c>
      <c r="AT40" s="357"/>
      <c r="AU40" s="1802"/>
      <c r="AV40" s="356">
        <f t="shared" ref="AV40:AV42" si="38">+$D40*AU40</f>
        <v>0</v>
      </c>
      <c r="AW40" s="361"/>
      <c r="AX40" s="1806"/>
      <c r="AY40" s="356">
        <f t="shared" ref="AY40:AY42" si="39">+$D40*AX40</f>
        <v>0</v>
      </c>
      <c r="AZ40" s="357"/>
      <c r="BA40" s="1802"/>
      <c r="BB40" s="356">
        <f t="shared" ref="BB40:BB42" si="40">+$D40*BA40</f>
        <v>0</v>
      </c>
      <c r="BC40" s="361"/>
      <c r="BD40" s="1806"/>
      <c r="BE40" s="356">
        <f t="shared" ref="BE40:BE42" si="41">+$D40*BD40</f>
        <v>0</v>
      </c>
      <c r="BF40" s="357"/>
      <c r="BG40" s="1802"/>
      <c r="BH40" s="356">
        <f t="shared" ref="BH40:BH42" si="42">+$D40*BG40</f>
        <v>0</v>
      </c>
      <c r="BI40" s="361"/>
      <c r="BJ40" s="1806"/>
      <c r="BK40" s="356">
        <f t="shared" ref="BK40:BK42" si="43">+$D40*BJ40</f>
        <v>0</v>
      </c>
      <c r="BL40" s="359"/>
      <c r="BM40" s="360">
        <f t="shared" ref="BM40:BM42" si="44">+E40+H40+K40+N40+Q40+T40+W40+Z40+AC40+AF40+AI40+AL40+AO40+AR40+AU40+AX40+BA40+BD40+BG40</f>
        <v>0</v>
      </c>
      <c r="BN40" s="356">
        <f t="shared" ref="BN40:BN42" si="45">+F40+I40+L40+O40+R40+U40+X40+AA40+AD40+AG40+AJ40+AM40+AP40+AS40+AV40+AY40+BB40+BE40+BH40</f>
        <v>0</v>
      </c>
      <c r="BO40" s="357"/>
    </row>
    <row r="41" spans="1:67" s="325" customFormat="1" ht="12.75" x14ac:dyDescent="0.2">
      <c r="A41" s="347"/>
      <c r="B41" s="198"/>
      <c r="C41" s="1986" t="s">
        <v>1773</v>
      </c>
      <c r="D41" s="1982"/>
      <c r="E41" s="1802"/>
      <c r="F41" s="356">
        <f t="shared" si="24"/>
        <v>0</v>
      </c>
      <c r="G41" s="357"/>
      <c r="H41" s="1810"/>
      <c r="I41" s="356">
        <f t="shared" si="25"/>
        <v>0</v>
      </c>
      <c r="J41" s="357"/>
      <c r="K41" s="1802"/>
      <c r="L41" s="356">
        <f t="shared" si="26"/>
        <v>0</v>
      </c>
      <c r="M41" s="361"/>
      <c r="N41" s="1804"/>
      <c r="O41" s="356">
        <f t="shared" si="27"/>
        <v>0</v>
      </c>
      <c r="P41" s="357"/>
      <c r="Q41" s="1802"/>
      <c r="R41" s="356">
        <f t="shared" si="28"/>
        <v>0</v>
      </c>
      <c r="S41" s="361"/>
      <c r="T41" s="1804"/>
      <c r="U41" s="356">
        <f t="shared" si="29"/>
        <v>0</v>
      </c>
      <c r="V41" s="357"/>
      <c r="W41" s="1802"/>
      <c r="X41" s="356">
        <f t="shared" si="30"/>
        <v>0</v>
      </c>
      <c r="Y41" s="361"/>
      <c r="Z41" s="1804"/>
      <c r="AA41" s="356">
        <f t="shared" si="31"/>
        <v>0</v>
      </c>
      <c r="AB41" s="357"/>
      <c r="AC41" s="1802"/>
      <c r="AD41" s="356">
        <f t="shared" si="32"/>
        <v>0</v>
      </c>
      <c r="AE41" s="361"/>
      <c r="AF41" s="1804"/>
      <c r="AG41" s="356">
        <f t="shared" si="33"/>
        <v>0</v>
      </c>
      <c r="AH41" s="357"/>
      <c r="AI41" s="1802"/>
      <c r="AJ41" s="356">
        <f t="shared" si="34"/>
        <v>0</v>
      </c>
      <c r="AK41" s="361"/>
      <c r="AL41" s="1806"/>
      <c r="AM41" s="356">
        <f t="shared" si="35"/>
        <v>0</v>
      </c>
      <c r="AN41" s="357"/>
      <c r="AO41" s="1802"/>
      <c r="AP41" s="356">
        <f t="shared" si="36"/>
        <v>0</v>
      </c>
      <c r="AQ41" s="361"/>
      <c r="AR41" s="1806"/>
      <c r="AS41" s="356">
        <f t="shared" si="37"/>
        <v>0</v>
      </c>
      <c r="AT41" s="357"/>
      <c r="AU41" s="1802"/>
      <c r="AV41" s="356">
        <f t="shared" si="38"/>
        <v>0</v>
      </c>
      <c r="AW41" s="361"/>
      <c r="AX41" s="1806"/>
      <c r="AY41" s="356">
        <f t="shared" si="39"/>
        <v>0</v>
      </c>
      <c r="AZ41" s="357"/>
      <c r="BA41" s="1802"/>
      <c r="BB41" s="356">
        <f t="shared" si="40"/>
        <v>0</v>
      </c>
      <c r="BC41" s="361"/>
      <c r="BD41" s="1806"/>
      <c r="BE41" s="356">
        <f t="shared" si="41"/>
        <v>0</v>
      </c>
      <c r="BF41" s="357"/>
      <c r="BG41" s="1802"/>
      <c r="BH41" s="356">
        <f t="shared" si="42"/>
        <v>0</v>
      </c>
      <c r="BI41" s="361"/>
      <c r="BJ41" s="1806"/>
      <c r="BK41" s="356">
        <f t="shared" si="43"/>
        <v>0</v>
      </c>
      <c r="BL41" s="359"/>
      <c r="BM41" s="360">
        <f t="shared" si="44"/>
        <v>0</v>
      </c>
      <c r="BN41" s="356">
        <f t="shared" si="45"/>
        <v>0</v>
      </c>
      <c r="BO41" s="357"/>
    </row>
    <row r="42" spans="1:67" s="325" customFormat="1" ht="12.75" x14ac:dyDescent="0.2">
      <c r="A42" s="347"/>
      <c r="B42" s="198"/>
      <c r="C42" s="1986" t="s">
        <v>1774</v>
      </c>
      <c r="D42" s="1982"/>
      <c r="E42" s="1802"/>
      <c r="F42" s="356">
        <f t="shared" si="24"/>
        <v>0</v>
      </c>
      <c r="G42" s="357"/>
      <c r="H42" s="1810"/>
      <c r="I42" s="356">
        <f t="shared" si="25"/>
        <v>0</v>
      </c>
      <c r="J42" s="357"/>
      <c r="K42" s="1802"/>
      <c r="L42" s="356">
        <f t="shared" si="26"/>
        <v>0</v>
      </c>
      <c r="M42" s="361"/>
      <c r="N42" s="1804"/>
      <c r="O42" s="356">
        <f t="shared" si="27"/>
        <v>0</v>
      </c>
      <c r="P42" s="357"/>
      <c r="Q42" s="1802"/>
      <c r="R42" s="356">
        <f t="shared" si="28"/>
        <v>0</v>
      </c>
      <c r="S42" s="361"/>
      <c r="T42" s="1804"/>
      <c r="U42" s="356">
        <f t="shared" si="29"/>
        <v>0</v>
      </c>
      <c r="V42" s="357"/>
      <c r="W42" s="1802"/>
      <c r="X42" s="356">
        <f t="shared" si="30"/>
        <v>0</v>
      </c>
      <c r="Y42" s="361"/>
      <c r="Z42" s="1804"/>
      <c r="AA42" s="356">
        <f t="shared" si="31"/>
        <v>0</v>
      </c>
      <c r="AB42" s="357"/>
      <c r="AC42" s="1802"/>
      <c r="AD42" s="356">
        <f t="shared" si="32"/>
        <v>0</v>
      </c>
      <c r="AE42" s="361"/>
      <c r="AF42" s="1804"/>
      <c r="AG42" s="356">
        <f t="shared" si="33"/>
        <v>0</v>
      </c>
      <c r="AH42" s="357"/>
      <c r="AI42" s="1802"/>
      <c r="AJ42" s="356">
        <f t="shared" si="34"/>
        <v>0</v>
      </c>
      <c r="AK42" s="361"/>
      <c r="AL42" s="1806"/>
      <c r="AM42" s="356">
        <f t="shared" si="35"/>
        <v>0</v>
      </c>
      <c r="AN42" s="357"/>
      <c r="AO42" s="1802"/>
      <c r="AP42" s="356">
        <f t="shared" si="36"/>
        <v>0</v>
      </c>
      <c r="AQ42" s="361"/>
      <c r="AR42" s="1806"/>
      <c r="AS42" s="356">
        <f t="shared" si="37"/>
        <v>0</v>
      </c>
      <c r="AT42" s="357"/>
      <c r="AU42" s="1802"/>
      <c r="AV42" s="356">
        <f t="shared" si="38"/>
        <v>0</v>
      </c>
      <c r="AW42" s="361"/>
      <c r="AX42" s="1806"/>
      <c r="AY42" s="356">
        <f t="shared" si="39"/>
        <v>0</v>
      </c>
      <c r="AZ42" s="357"/>
      <c r="BA42" s="1802"/>
      <c r="BB42" s="356">
        <f t="shared" si="40"/>
        <v>0</v>
      </c>
      <c r="BC42" s="361"/>
      <c r="BD42" s="1806"/>
      <c r="BE42" s="356">
        <f t="shared" si="41"/>
        <v>0</v>
      </c>
      <c r="BF42" s="357"/>
      <c r="BG42" s="1802"/>
      <c r="BH42" s="356">
        <f t="shared" si="42"/>
        <v>0</v>
      </c>
      <c r="BI42" s="361"/>
      <c r="BJ42" s="1806"/>
      <c r="BK42" s="356">
        <f t="shared" si="43"/>
        <v>0</v>
      </c>
      <c r="BL42" s="359"/>
      <c r="BM42" s="360">
        <f t="shared" si="44"/>
        <v>0</v>
      </c>
      <c r="BN42" s="356">
        <f t="shared" si="45"/>
        <v>0</v>
      </c>
      <c r="BO42" s="357"/>
    </row>
    <row r="43" spans="1:67" s="325" customFormat="1" ht="12.75" x14ac:dyDescent="0.2">
      <c r="A43" s="347"/>
      <c r="B43" s="198"/>
      <c r="C43" s="1986" t="s">
        <v>1775</v>
      </c>
      <c r="D43" s="1982"/>
      <c r="E43" s="1802"/>
      <c r="F43" s="356">
        <f t="shared" ref="F43:F46" si="46">+$D43*E43</f>
        <v>0</v>
      </c>
      <c r="G43" s="357"/>
      <c r="H43" s="1810"/>
      <c r="I43" s="356">
        <f t="shared" ref="I43:I46" si="47">+$D43*H43</f>
        <v>0</v>
      </c>
      <c r="J43" s="357"/>
      <c r="K43" s="1802"/>
      <c r="L43" s="356">
        <f t="shared" ref="L43:L46" si="48">+$D43*K43</f>
        <v>0</v>
      </c>
      <c r="M43" s="361"/>
      <c r="N43" s="1804"/>
      <c r="O43" s="356">
        <f t="shared" ref="O43:O46" si="49">+$D43*N43</f>
        <v>0</v>
      </c>
      <c r="P43" s="357"/>
      <c r="Q43" s="1802"/>
      <c r="R43" s="356">
        <f t="shared" ref="R43:R46" si="50">+$D43*Q43</f>
        <v>0</v>
      </c>
      <c r="S43" s="361"/>
      <c r="T43" s="1804"/>
      <c r="U43" s="356">
        <f t="shared" ref="U43:U46" si="51">+$D43*T43</f>
        <v>0</v>
      </c>
      <c r="V43" s="357"/>
      <c r="W43" s="1802"/>
      <c r="X43" s="356">
        <f t="shared" ref="X43:X46" si="52">+$D43*W43</f>
        <v>0</v>
      </c>
      <c r="Y43" s="361"/>
      <c r="Z43" s="1804"/>
      <c r="AA43" s="356">
        <f t="shared" ref="AA43:AA46" si="53">+$D43*Z43</f>
        <v>0</v>
      </c>
      <c r="AB43" s="357"/>
      <c r="AC43" s="1802"/>
      <c r="AD43" s="356">
        <f t="shared" ref="AD43:AD46" si="54">+$D43*AC43</f>
        <v>0</v>
      </c>
      <c r="AE43" s="361"/>
      <c r="AF43" s="1804"/>
      <c r="AG43" s="356">
        <f t="shared" ref="AG43:AG46" si="55">+$D43*AF43</f>
        <v>0</v>
      </c>
      <c r="AH43" s="357"/>
      <c r="AI43" s="1802"/>
      <c r="AJ43" s="356">
        <f t="shared" ref="AJ43:AJ46" si="56">+$D43*AI43</f>
        <v>0</v>
      </c>
      <c r="AK43" s="361"/>
      <c r="AL43" s="1806"/>
      <c r="AM43" s="356">
        <f t="shared" ref="AM43:AM46" si="57">+$D43*AL43</f>
        <v>0</v>
      </c>
      <c r="AN43" s="357"/>
      <c r="AO43" s="1802"/>
      <c r="AP43" s="356">
        <f t="shared" ref="AP43:AP46" si="58">+$D43*AO43</f>
        <v>0</v>
      </c>
      <c r="AQ43" s="361"/>
      <c r="AR43" s="1806"/>
      <c r="AS43" s="356">
        <f t="shared" ref="AS43:AS46" si="59">+$D43*AR43</f>
        <v>0</v>
      </c>
      <c r="AT43" s="357"/>
      <c r="AU43" s="1802"/>
      <c r="AV43" s="356">
        <f t="shared" ref="AV43:AV46" si="60">+$D43*AU43</f>
        <v>0</v>
      </c>
      <c r="AW43" s="361"/>
      <c r="AX43" s="1806"/>
      <c r="AY43" s="356">
        <f t="shared" ref="AY43:AY46" si="61">+$D43*AX43</f>
        <v>0</v>
      </c>
      <c r="AZ43" s="357"/>
      <c r="BA43" s="1802"/>
      <c r="BB43" s="356">
        <f t="shared" ref="BB43:BB46" si="62">+$D43*BA43</f>
        <v>0</v>
      </c>
      <c r="BC43" s="361"/>
      <c r="BD43" s="1806"/>
      <c r="BE43" s="356">
        <f t="shared" ref="BE43:BE46" si="63">+$D43*BD43</f>
        <v>0</v>
      </c>
      <c r="BF43" s="357"/>
      <c r="BG43" s="1802"/>
      <c r="BH43" s="356">
        <f t="shared" ref="BH43:BH46" si="64">+$D43*BG43</f>
        <v>0</v>
      </c>
      <c r="BI43" s="361"/>
      <c r="BJ43" s="1806"/>
      <c r="BK43" s="356">
        <f t="shared" ref="BK43:BK46" si="65">+$D43*BJ43</f>
        <v>0</v>
      </c>
      <c r="BL43" s="359"/>
      <c r="BM43" s="360">
        <f t="shared" ref="BM43:BM46" si="66">+E43+H43+K43+N43+Q43+T43+W43+Z43+AC43+AF43+AI43+AL43+AO43+AR43+AU43+AX43+BA43+BD43+BG43</f>
        <v>0</v>
      </c>
      <c r="BN43" s="356">
        <f t="shared" ref="BN43:BN46" si="67">+F43+I43+L43+O43+R43+U43+X43+AA43+AD43+AG43+AJ43+AM43+AP43+AS43+AV43+AY43+BB43+BE43+BH43</f>
        <v>0</v>
      </c>
      <c r="BO43" s="357"/>
    </row>
    <row r="44" spans="1:67" s="325" customFormat="1" ht="25.5" x14ac:dyDescent="0.2">
      <c r="A44" s="347"/>
      <c r="B44" s="198"/>
      <c r="C44" s="1986" t="s">
        <v>1776</v>
      </c>
      <c r="D44" s="1982"/>
      <c r="E44" s="1802"/>
      <c r="F44" s="356">
        <f t="shared" si="46"/>
        <v>0</v>
      </c>
      <c r="G44" s="357"/>
      <c r="H44" s="1810"/>
      <c r="I44" s="356">
        <f t="shared" si="47"/>
        <v>0</v>
      </c>
      <c r="J44" s="357"/>
      <c r="K44" s="1802"/>
      <c r="L44" s="356">
        <f t="shared" si="48"/>
        <v>0</v>
      </c>
      <c r="M44" s="361"/>
      <c r="N44" s="1804"/>
      <c r="O44" s="356">
        <f t="shared" si="49"/>
        <v>0</v>
      </c>
      <c r="P44" s="357"/>
      <c r="Q44" s="1802"/>
      <c r="R44" s="356">
        <f t="shared" si="50"/>
        <v>0</v>
      </c>
      <c r="S44" s="361"/>
      <c r="T44" s="1804"/>
      <c r="U44" s="356">
        <f t="shared" si="51"/>
        <v>0</v>
      </c>
      <c r="V44" s="357"/>
      <c r="W44" s="1802"/>
      <c r="X44" s="356">
        <f t="shared" si="52"/>
        <v>0</v>
      </c>
      <c r="Y44" s="361"/>
      <c r="Z44" s="1804"/>
      <c r="AA44" s="356">
        <f t="shared" si="53"/>
        <v>0</v>
      </c>
      <c r="AB44" s="357"/>
      <c r="AC44" s="1802"/>
      <c r="AD44" s="356">
        <f t="shared" si="54"/>
        <v>0</v>
      </c>
      <c r="AE44" s="361"/>
      <c r="AF44" s="1804"/>
      <c r="AG44" s="356">
        <f t="shared" si="55"/>
        <v>0</v>
      </c>
      <c r="AH44" s="357"/>
      <c r="AI44" s="1802"/>
      <c r="AJ44" s="356">
        <f t="shared" si="56"/>
        <v>0</v>
      </c>
      <c r="AK44" s="361"/>
      <c r="AL44" s="1806"/>
      <c r="AM44" s="356">
        <f t="shared" si="57"/>
        <v>0</v>
      </c>
      <c r="AN44" s="357"/>
      <c r="AO44" s="1802"/>
      <c r="AP44" s="356">
        <f t="shared" si="58"/>
        <v>0</v>
      </c>
      <c r="AQ44" s="361"/>
      <c r="AR44" s="1806"/>
      <c r="AS44" s="356">
        <f t="shared" si="59"/>
        <v>0</v>
      </c>
      <c r="AT44" s="357"/>
      <c r="AU44" s="1802"/>
      <c r="AV44" s="356">
        <f t="shared" si="60"/>
        <v>0</v>
      </c>
      <c r="AW44" s="361"/>
      <c r="AX44" s="1806"/>
      <c r="AY44" s="356">
        <f t="shared" si="61"/>
        <v>0</v>
      </c>
      <c r="AZ44" s="357"/>
      <c r="BA44" s="1802"/>
      <c r="BB44" s="356">
        <f t="shared" si="62"/>
        <v>0</v>
      </c>
      <c r="BC44" s="361"/>
      <c r="BD44" s="1806"/>
      <c r="BE44" s="356">
        <f t="shared" si="63"/>
        <v>0</v>
      </c>
      <c r="BF44" s="357"/>
      <c r="BG44" s="1802"/>
      <c r="BH44" s="356">
        <f t="shared" si="64"/>
        <v>0</v>
      </c>
      <c r="BI44" s="361"/>
      <c r="BJ44" s="1806"/>
      <c r="BK44" s="356">
        <f t="shared" si="65"/>
        <v>0</v>
      </c>
      <c r="BL44" s="359"/>
      <c r="BM44" s="360">
        <f t="shared" si="66"/>
        <v>0</v>
      </c>
      <c r="BN44" s="356">
        <f t="shared" si="67"/>
        <v>0</v>
      </c>
      <c r="BO44" s="357"/>
    </row>
    <row r="45" spans="1:67" s="325" customFormat="1" ht="25.5" x14ac:dyDescent="0.2">
      <c r="A45" s="347"/>
      <c r="B45" s="198"/>
      <c r="C45" s="1986" t="s">
        <v>1777</v>
      </c>
      <c r="D45" s="1982"/>
      <c r="E45" s="1802"/>
      <c r="F45" s="356">
        <f t="shared" si="46"/>
        <v>0</v>
      </c>
      <c r="G45" s="357"/>
      <c r="H45" s="1810"/>
      <c r="I45" s="356">
        <f t="shared" si="47"/>
        <v>0</v>
      </c>
      <c r="J45" s="357"/>
      <c r="K45" s="1802"/>
      <c r="L45" s="356">
        <f t="shared" si="48"/>
        <v>0</v>
      </c>
      <c r="M45" s="361"/>
      <c r="N45" s="1804"/>
      <c r="O45" s="356">
        <f t="shared" si="49"/>
        <v>0</v>
      </c>
      <c r="P45" s="357"/>
      <c r="Q45" s="1802"/>
      <c r="R45" s="356">
        <f t="shared" si="50"/>
        <v>0</v>
      </c>
      <c r="S45" s="361"/>
      <c r="T45" s="1804"/>
      <c r="U45" s="356">
        <f t="shared" si="51"/>
        <v>0</v>
      </c>
      <c r="V45" s="357"/>
      <c r="W45" s="1802"/>
      <c r="X45" s="356">
        <f t="shared" si="52"/>
        <v>0</v>
      </c>
      <c r="Y45" s="361"/>
      <c r="Z45" s="1804"/>
      <c r="AA45" s="356">
        <f t="shared" si="53"/>
        <v>0</v>
      </c>
      <c r="AB45" s="357"/>
      <c r="AC45" s="1802"/>
      <c r="AD45" s="356">
        <f t="shared" si="54"/>
        <v>0</v>
      </c>
      <c r="AE45" s="361"/>
      <c r="AF45" s="1804"/>
      <c r="AG45" s="356">
        <f t="shared" si="55"/>
        <v>0</v>
      </c>
      <c r="AH45" s="357"/>
      <c r="AI45" s="1802"/>
      <c r="AJ45" s="356">
        <f t="shared" si="56"/>
        <v>0</v>
      </c>
      <c r="AK45" s="361"/>
      <c r="AL45" s="1806"/>
      <c r="AM45" s="356">
        <f t="shared" si="57"/>
        <v>0</v>
      </c>
      <c r="AN45" s="357"/>
      <c r="AO45" s="1802"/>
      <c r="AP45" s="356">
        <f t="shared" si="58"/>
        <v>0</v>
      </c>
      <c r="AQ45" s="361"/>
      <c r="AR45" s="1806"/>
      <c r="AS45" s="356">
        <f t="shared" si="59"/>
        <v>0</v>
      </c>
      <c r="AT45" s="357"/>
      <c r="AU45" s="1802"/>
      <c r="AV45" s="356">
        <f t="shared" si="60"/>
        <v>0</v>
      </c>
      <c r="AW45" s="361"/>
      <c r="AX45" s="1806"/>
      <c r="AY45" s="356">
        <f t="shared" si="61"/>
        <v>0</v>
      </c>
      <c r="AZ45" s="357"/>
      <c r="BA45" s="1802"/>
      <c r="BB45" s="356">
        <f t="shared" si="62"/>
        <v>0</v>
      </c>
      <c r="BC45" s="361"/>
      <c r="BD45" s="1806"/>
      <c r="BE45" s="356">
        <f t="shared" si="63"/>
        <v>0</v>
      </c>
      <c r="BF45" s="357"/>
      <c r="BG45" s="1802"/>
      <c r="BH45" s="356">
        <f t="shared" si="64"/>
        <v>0</v>
      </c>
      <c r="BI45" s="361"/>
      <c r="BJ45" s="1806"/>
      <c r="BK45" s="356">
        <f t="shared" si="65"/>
        <v>0</v>
      </c>
      <c r="BL45" s="359"/>
      <c r="BM45" s="360">
        <f t="shared" si="66"/>
        <v>0</v>
      </c>
      <c r="BN45" s="356">
        <f t="shared" si="67"/>
        <v>0</v>
      </c>
      <c r="BO45" s="357"/>
    </row>
    <row r="46" spans="1:67" s="325" customFormat="1" ht="25.5" x14ac:dyDescent="0.2">
      <c r="A46" s="347"/>
      <c r="B46" s="198"/>
      <c r="C46" s="1986" t="s">
        <v>1778</v>
      </c>
      <c r="D46" s="1982"/>
      <c r="E46" s="1802"/>
      <c r="F46" s="356">
        <f t="shared" si="46"/>
        <v>0</v>
      </c>
      <c r="G46" s="357"/>
      <c r="H46" s="1810"/>
      <c r="I46" s="356">
        <f t="shared" si="47"/>
        <v>0</v>
      </c>
      <c r="J46" s="357"/>
      <c r="K46" s="1802"/>
      <c r="L46" s="356">
        <f t="shared" si="48"/>
        <v>0</v>
      </c>
      <c r="M46" s="361"/>
      <c r="N46" s="1804"/>
      <c r="O46" s="356">
        <f t="shared" si="49"/>
        <v>0</v>
      </c>
      <c r="P46" s="357"/>
      <c r="Q46" s="1802"/>
      <c r="R46" s="356">
        <f t="shared" si="50"/>
        <v>0</v>
      </c>
      <c r="S46" s="361"/>
      <c r="T46" s="1804"/>
      <c r="U46" s="356">
        <f t="shared" si="51"/>
        <v>0</v>
      </c>
      <c r="V46" s="357"/>
      <c r="W46" s="1802"/>
      <c r="X46" s="356">
        <f t="shared" si="52"/>
        <v>0</v>
      </c>
      <c r="Y46" s="361"/>
      <c r="Z46" s="1804"/>
      <c r="AA46" s="356">
        <f t="shared" si="53"/>
        <v>0</v>
      </c>
      <c r="AB46" s="357"/>
      <c r="AC46" s="1802"/>
      <c r="AD46" s="356">
        <f t="shared" si="54"/>
        <v>0</v>
      </c>
      <c r="AE46" s="361"/>
      <c r="AF46" s="1804"/>
      <c r="AG46" s="356">
        <f t="shared" si="55"/>
        <v>0</v>
      </c>
      <c r="AH46" s="357"/>
      <c r="AI46" s="1802"/>
      <c r="AJ46" s="356">
        <f t="shared" si="56"/>
        <v>0</v>
      </c>
      <c r="AK46" s="361"/>
      <c r="AL46" s="1806"/>
      <c r="AM46" s="356">
        <f t="shared" si="57"/>
        <v>0</v>
      </c>
      <c r="AN46" s="357"/>
      <c r="AO46" s="1802"/>
      <c r="AP46" s="356">
        <f t="shared" si="58"/>
        <v>0</v>
      </c>
      <c r="AQ46" s="361"/>
      <c r="AR46" s="1806"/>
      <c r="AS46" s="356">
        <f t="shared" si="59"/>
        <v>0</v>
      </c>
      <c r="AT46" s="357"/>
      <c r="AU46" s="1802"/>
      <c r="AV46" s="356">
        <f t="shared" si="60"/>
        <v>0</v>
      </c>
      <c r="AW46" s="361"/>
      <c r="AX46" s="1806"/>
      <c r="AY46" s="356">
        <f t="shared" si="61"/>
        <v>0</v>
      </c>
      <c r="AZ46" s="357"/>
      <c r="BA46" s="1802"/>
      <c r="BB46" s="356">
        <f t="shared" si="62"/>
        <v>0</v>
      </c>
      <c r="BC46" s="361"/>
      <c r="BD46" s="1806"/>
      <c r="BE46" s="356">
        <f t="shared" si="63"/>
        <v>0</v>
      </c>
      <c r="BF46" s="357"/>
      <c r="BG46" s="1802"/>
      <c r="BH46" s="356">
        <f t="shared" si="64"/>
        <v>0</v>
      </c>
      <c r="BI46" s="361"/>
      <c r="BJ46" s="1806"/>
      <c r="BK46" s="356">
        <f t="shared" si="65"/>
        <v>0</v>
      </c>
      <c r="BL46" s="359"/>
      <c r="BM46" s="360">
        <f t="shared" si="66"/>
        <v>0</v>
      </c>
      <c r="BN46" s="356">
        <f t="shared" si="67"/>
        <v>0</v>
      </c>
      <c r="BO46" s="357"/>
    </row>
    <row r="47" spans="1:67" s="325" customFormat="1" ht="25.5" x14ac:dyDescent="0.2">
      <c r="A47" s="347"/>
      <c r="B47" s="198"/>
      <c r="C47" s="1986" t="s">
        <v>1779</v>
      </c>
      <c r="D47" s="1982"/>
      <c r="E47" s="1802"/>
      <c r="F47" s="356">
        <f t="shared" si="22"/>
        <v>0</v>
      </c>
      <c r="G47" s="357"/>
      <c r="H47" s="1810"/>
      <c r="I47" s="356">
        <f t="shared" si="3"/>
        <v>0</v>
      </c>
      <c r="J47" s="357"/>
      <c r="K47" s="1802"/>
      <c r="L47" s="356">
        <f t="shared" si="4"/>
        <v>0</v>
      </c>
      <c r="M47" s="361"/>
      <c r="N47" s="1804"/>
      <c r="O47" s="356">
        <f t="shared" si="5"/>
        <v>0</v>
      </c>
      <c r="P47" s="357"/>
      <c r="Q47" s="1802"/>
      <c r="R47" s="356">
        <f t="shared" si="6"/>
        <v>0</v>
      </c>
      <c r="S47" s="361"/>
      <c r="T47" s="1804"/>
      <c r="U47" s="356">
        <f t="shared" si="7"/>
        <v>0</v>
      </c>
      <c r="V47" s="357"/>
      <c r="W47" s="1802"/>
      <c r="X47" s="356">
        <f t="shared" si="8"/>
        <v>0</v>
      </c>
      <c r="Y47" s="361"/>
      <c r="Z47" s="1804"/>
      <c r="AA47" s="356">
        <f t="shared" si="9"/>
        <v>0</v>
      </c>
      <c r="AB47" s="357"/>
      <c r="AC47" s="1802"/>
      <c r="AD47" s="356">
        <f t="shared" si="10"/>
        <v>0</v>
      </c>
      <c r="AE47" s="361"/>
      <c r="AF47" s="1804"/>
      <c r="AG47" s="356">
        <f t="shared" si="11"/>
        <v>0</v>
      </c>
      <c r="AH47" s="357"/>
      <c r="AI47" s="1802"/>
      <c r="AJ47" s="356">
        <f t="shared" si="12"/>
        <v>0</v>
      </c>
      <c r="AK47" s="361"/>
      <c r="AL47" s="1806"/>
      <c r="AM47" s="356">
        <f t="shared" si="13"/>
        <v>0</v>
      </c>
      <c r="AN47" s="357"/>
      <c r="AO47" s="1802"/>
      <c r="AP47" s="356">
        <f t="shared" si="14"/>
        <v>0</v>
      </c>
      <c r="AQ47" s="361"/>
      <c r="AR47" s="1806"/>
      <c r="AS47" s="356">
        <f t="shared" si="15"/>
        <v>0</v>
      </c>
      <c r="AT47" s="357"/>
      <c r="AU47" s="1802"/>
      <c r="AV47" s="356">
        <f t="shared" si="16"/>
        <v>0</v>
      </c>
      <c r="AW47" s="361"/>
      <c r="AX47" s="1806"/>
      <c r="AY47" s="356">
        <f t="shared" si="17"/>
        <v>0</v>
      </c>
      <c r="AZ47" s="357"/>
      <c r="BA47" s="1802"/>
      <c r="BB47" s="356">
        <f t="shared" si="18"/>
        <v>0</v>
      </c>
      <c r="BC47" s="361"/>
      <c r="BD47" s="1806"/>
      <c r="BE47" s="356">
        <f t="shared" si="19"/>
        <v>0</v>
      </c>
      <c r="BF47" s="357"/>
      <c r="BG47" s="1802"/>
      <c r="BH47" s="356">
        <f t="shared" si="20"/>
        <v>0</v>
      </c>
      <c r="BI47" s="361"/>
      <c r="BJ47" s="1806"/>
      <c r="BK47" s="356">
        <f t="shared" si="21"/>
        <v>0</v>
      </c>
      <c r="BL47" s="359"/>
      <c r="BM47" s="360">
        <f t="shared" si="23"/>
        <v>0</v>
      </c>
      <c r="BN47" s="356">
        <f t="shared" si="1"/>
        <v>0</v>
      </c>
      <c r="BO47" s="357"/>
    </row>
    <row r="48" spans="1:67" s="325" customFormat="1" ht="25.5" x14ac:dyDescent="0.2">
      <c r="A48" s="347"/>
      <c r="B48" s="198"/>
      <c r="C48" s="1986" t="s">
        <v>1780</v>
      </c>
      <c r="D48" s="1982"/>
      <c r="E48" s="1802"/>
      <c r="F48" s="356">
        <f t="shared" ref="F48" si="68">+$D48*E48</f>
        <v>0</v>
      </c>
      <c r="G48" s="357"/>
      <c r="H48" s="1810"/>
      <c r="I48" s="356">
        <f t="shared" ref="I48" si="69">+$D48*H48</f>
        <v>0</v>
      </c>
      <c r="J48" s="357"/>
      <c r="K48" s="1802"/>
      <c r="L48" s="356">
        <f t="shared" ref="L48" si="70">+$D48*K48</f>
        <v>0</v>
      </c>
      <c r="M48" s="361"/>
      <c r="N48" s="1804"/>
      <c r="O48" s="356">
        <f t="shared" ref="O48" si="71">+$D48*N48</f>
        <v>0</v>
      </c>
      <c r="P48" s="357"/>
      <c r="Q48" s="1802"/>
      <c r="R48" s="356">
        <f t="shared" ref="R48" si="72">+$D48*Q48</f>
        <v>0</v>
      </c>
      <c r="S48" s="361"/>
      <c r="T48" s="1804"/>
      <c r="U48" s="356">
        <f t="shared" ref="U48" si="73">+$D48*T48</f>
        <v>0</v>
      </c>
      <c r="V48" s="357"/>
      <c r="W48" s="1802"/>
      <c r="X48" s="356">
        <f t="shared" ref="X48" si="74">+$D48*W48</f>
        <v>0</v>
      </c>
      <c r="Y48" s="361"/>
      <c r="Z48" s="1804"/>
      <c r="AA48" s="356">
        <f t="shared" ref="AA48" si="75">+$D48*Z48</f>
        <v>0</v>
      </c>
      <c r="AB48" s="357"/>
      <c r="AC48" s="1802"/>
      <c r="AD48" s="356">
        <f t="shared" ref="AD48" si="76">+$D48*AC48</f>
        <v>0</v>
      </c>
      <c r="AE48" s="361"/>
      <c r="AF48" s="1804"/>
      <c r="AG48" s="356">
        <f t="shared" ref="AG48" si="77">+$D48*AF48</f>
        <v>0</v>
      </c>
      <c r="AH48" s="357"/>
      <c r="AI48" s="1802"/>
      <c r="AJ48" s="356">
        <f t="shared" ref="AJ48" si="78">+$D48*AI48</f>
        <v>0</v>
      </c>
      <c r="AK48" s="361"/>
      <c r="AL48" s="1806"/>
      <c r="AM48" s="356">
        <f t="shared" ref="AM48" si="79">+$D48*AL48</f>
        <v>0</v>
      </c>
      <c r="AN48" s="357"/>
      <c r="AO48" s="1802"/>
      <c r="AP48" s="356">
        <f t="shared" ref="AP48" si="80">+$D48*AO48</f>
        <v>0</v>
      </c>
      <c r="AQ48" s="361"/>
      <c r="AR48" s="1806"/>
      <c r="AS48" s="356">
        <f t="shared" ref="AS48" si="81">+$D48*AR48</f>
        <v>0</v>
      </c>
      <c r="AT48" s="357"/>
      <c r="AU48" s="1802"/>
      <c r="AV48" s="356">
        <f t="shared" ref="AV48" si="82">+$D48*AU48</f>
        <v>0</v>
      </c>
      <c r="AW48" s="361"/>
      <c r="AX48" s="1806"/>
      <c r="AY48" s="356">
        <f t="shared" ref="AY48" si="83">+$D48*AX48</f>
        <v>0</v>
      </c>
      <c r="AZ48" s="357"/>
      <c r="BA48" s="1802"/>
      <c r="BB48" s="356">
        <f t="shared" ref="BB48" si="84">+$D48*BA48</f>
        <v>0</v>
      </c>
      <c r="BC48" s="361"/>
      <c r="BD48" s="1806"/>
      <c r="BE48" s="356">
        <f t="shared" ref="BE48" si="85">+$D48*BD48</f>
        <v>0</v>
      </c>
      <c r="BF48" s="357"/>
      <c r="BG48" s="1802"/>
      <c r="BH48" s="356">
        <f t="shared" ref="BH48" si="86">+$D48*BG48</f>
        <v>0</v>
      </c>
      <c r="BI48" s="361"/>
      <c r="BJ48" s="1806"/>
      <c r="BK48" s="356">
        <f t="shared" ref="BK48" si="87">+$D48*BJ48</f>
        <v>0</v>
      </c>
      <c r="BL48" s="359"/>
      <c r="BM48" s="360">
        <f t="shared" ref="BM48" si="88">+E48+H48+K48+N48+Q48+T48+W48+Z48+AC48+AF48+AI48+AL48+AO48+AR48+AU48+AX48+BA48+BD48+BG48</f>
        <v>0</v>
      </c>
      <c r="BN48" s="356">
        <f t="shared" ref="BN48" si="89">+F48+I48+L48+O48+R48+U48+X48+AA48+AD48+AG48+AJ48+AM48+AP48+AS48+AV48+AY48+BB48+BE48+BH48</f>
        <v>0</v>
      </c>
      <c r="BO48" s="357"/>
    </row>
    <row r="49" spans="1:75" s="325" customFormat="1" ht="26.25" thickBot="1" x14ac:dyDescent="0.25">
      <c r="A49" s="347"/>
      <c r="B49" s="198"/>
      <c r="C49" s="1986" t="s">
        <v>1781</v>
      </c>
      <c r="D49" s="1983"/>
      <c r="E49" s="1987"/>
      <c r="F49" s="1988">
        <f t="shared" si="22"/>
        <v>0</v>
      </c>
      <c r="G49" s="1989"/>
      <c r="H49" s="1990"/>
      <c r="I49" s="1988">
        <f t="shared" si="3"/>
        <v>0</v>
      </c>
      <c r="J49" s="1989"/>
      <c r="K49" s="1991"/>
      <c r="L49" s="1988">
        <f t="shared" si="4"/>
        <v>0</v>
      </c>
      <c r="M49" s="1992"/>
      <c r="N49" s="1990"/>
      <c r="O49" s="1988">
        <f t="shared" si="5"/>
        <v>0</v>
      </c>
      <c r="P49" s="1989"/>
      <c r="Q49" s="1991"/>
      <c r="R49" s="1988">
        <f t="shared" si="6"/>
        <v>0</v>
      </c>
      <c r="S49" s="1992"/>
      <c r="T49" s="1990"/>
      <c r="U49" s="1988">
        <f t="shared" si="7"/>
        <v>0</v>
      </c>
      <c r="V49" s="1989"/>
      <c r="W49" s="1991"/>
      <c r="X49" s="1988">
        <f t="shared" si="8"/>
        <v>0</v>
      </c>
      <c r="Y49" s="1992"/>
      <c r="Z49" s="1990"/>
      <c r="AA49" s="1988">
        <f t="shared" si="9"/>
        <v>0</v>
      </c>
      <c r="AB49" s="1989"/>
      <c r="AC49" s="1991"/>
      <c r="AD49" s="1988">
        <f t="shared" si="10"/>
        <v>0</v>
      </c>
      <c r="AE49" s="1992"/>
      <c r="AF49" s="1990"/>
      <c r="AG49" s="1988">
        <f t="shared" si="11"/>
        <v>0</v>
      </c>
      <c r="AH49" s="1989"/>
      <c r="AI49" s="1991"/>
      <c r="AJ49" s="1988">
        <f t="shared" si="12"/>
        <v>0</v>
      </c>
      <c r="AK49" s="1992"/>
      <c r="AL49" s="1993"/>
      <c r="AM49" s="1988">
        <f t="shared" si="13"/>
        <v>0</v>
      </c>
      <c r="AN49" s="1989"/>
      <c r="AO49" s="1991"/>
      <c r="AP49" s="1988">
        <f t="shared" si="14"/>
        <v>0</v>
      </c>
      <c r="AQ49" s="1992"/>
      <c r="AR49" s="1993"/>
      <c r="AS49" s="1988">
        <f t="shared" si="15"/>
        <v>0</v>
      </c>
      <c r="AT49" s="1989"/>
      <c r="AU49" s="1991"/>
      <c r="AV49" s="1988">
        <f t="shared" si="16"/>
        <v>0</v>
      </c>
      <c r="AW49" s="1992"/>
      <c r="AX49" s="1993"/>
      <c r="AY49" s="1988">
        <f t="shared" si="17"/>
        <v>0</v>
      </c>
      <c r="AZ49" s="1989"/>
      <c r="BA49" s="1991"/>
      <c r="BB49" s="1988">
        <f t="shared" si="18"/>
        <v>0</v>
      </c>
      <c r="BC49" s="1992"/>
      <c r="BD49" s="1993"/>
      <c r="BE49" s="1988">
        <f t="shared" si="19"/>
        <v>0</v>
      </c>
      <c r="BF49" s="1989"/>
      <c r="BG49" s="1991"/>
      <c r="BH49" s="1988">
        <f t="shared" si="20"/>
        <v>0</v>
      </c>
      <c r="BI49" s="1992"/>
      <c r="BJ49" s="1993"/>
      <c r="BK49" s="1988">
        <f t="shared" si="21"/>
        <v>0</v>
      </c>
      <c r="BL49" s="1994"/>
      <c r="BM49" s="1995">
        <f t="shared" si="23"/>
        <v>0</v>
      </c>
      <c r="BN49" s="1988">
        <f t="shared" si="1"/>
        <v>0</v>
      </c>
      <c r="BO49" s="1989"/>
    </row>
    <row r="50" spans="1:75" s="339" customFormat="1" ht="12.75" x14ac:dyDescent="0.2">
      <c r="A50" s="347"/>
      <c r="B50" s="198"/>
      <c r="C50" s="349"/>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4"/>
      <c r="AG50" s="84"/>
      <c r="AH50" s="84"/>
      <c r="AI50" s="84"/>
      <c r="AJ50" s="84"/>
      <c r="AK50" s="84"/>
      <c r="AL50" s="84"/>
      <c r="AM50" s="84"/>
      <c r="AN50" s="84"/>
      <c r="AO50" s="84"/>
      <c r="AP50" s="84"/>
      <c r="AQ50" s="84"/>
      <c r="AR50" s="84"/>
      <c r="AS50" s="84"/>
      <c r="AT50" s="84"/>
      <c r="AU50" s="84"/>
      <c r="AV50" s="84"/>
      <c r="AW50" s="84"/>
      <c r="AX50" s="84"/>
      <c r="AY50" s="84"/>
      <c r="AZ50" s="84"/>
      <c r="BA50" s="84"/>
      <c r="BB50" s="84"/>
      <c r="BC50" s="84"/>
      <c r="BD50" s="84"/>
      <c r="BE50" s="84"/>
      <c r="BF50" s="84"/>
      <c r="BG50" s="84"/>
      <c r="BH50" s="84"/>
      <c r="BI50" s="84"/>
      <c r="BJ50" s="84"/>
      <c r="BK50" s="84"/>
      <c r="BL50" s="84"/>
      <c r="BM50" s="84"/>
      <c r="BN50" s="84"/>
      <c r="BO50" s="84"/>
      <c r="BP50" s="84"/>
      <c r="BQ50" s="84"/>
      <c r="BR50" s="84"/>
      <c r="BS50" s="84"/>
      <c r="BT50" s="84"/>
      <c r="BU50" s="84"/>
      <c r="BV50" s="84"/>
      <c r="BW50" s="84"/>
    </row>
    <row r="51" spans="1:75" s="339" customFormat="1" ht="12.75" x14ac:dyDescent="0.2">
      <c r="A51" s="347"/>
      <c r="B51" s="198"/>
      <c r="C51" s="349"/>
      <c r="D51" s="84"/>
      <c r="E51" s="84"/>
      <c r="F51" s="84"/>
      <c r="G51" s="84"/>
      <c r="H51" s="84"/>
      <c r="I51" s="84"/>
      <c r="J51" s="84"/>
      <c r="K51" s="84"/>
      <c r="L51" s="84"/>
      <c r="M51" s="84"/>
      <c r="N51" s="84"/>
      <c r="O51" s="84" t="s">
        <v>331</v>
      </c>
      <c r="P51" s="84"/>
      <c r="Q51" s="84"/>
      <c r="R51" s="84" t="s">
        <v>331</v>
      </c>
      <c r="S51" s="84"/>
      <c r="T51" s="84"/>
      <c r="U51" s="84" t="s">
        <v>331</v>
      </c>
      <c r="V51" s="84"/>
      <c r="W51" s="84"/>
      <c r="X51" s="84" t="s">
        <v>331</v>
      </c>
      <c r="Y51" s="84"/>
      <c r="Z51" s="84"/>
      <c r="AA51" s="84" t="s">
        <v>331</v>
      </c>
      <c r="AB51" s="84"/>
      <c r="AC51" s="84"/>
      <c r="AD51" s="84" t="s">
        <v>331</v>
      </c>
      <c r="AE51" s="84"/>
      <c r="AF51" s="84"/>
      <c r="AG51" s="84" t="s">
        <v>331</v>
      </c>
      <c r="AH51" s="84"/>
      <c r="AI51" s="84"/>
      <c r="AJ51" s="84" t="s">
        <v>331</v>
      </c>
      <c r="AK51" s="84"/>
      <c r="AL51" s="84"/>
      <c r="AM51" s="84" t="s">
        <v>331</v>
      </c>
      <c r="AN51" s="84"/>
      <c r="AO51" s="84"/>
      <c r="AP51" s="84" t="s">
        <v>331</v>
      </c>
      <c r="AQ51" s="84"/>
      <c r="AR51" s="84"/>
      <c r="AS51" s="84" t="s">
        <v>331</v>
      </c>
      <c r="AT51" s="84"/>
      <c r="AU51" s="84"/>
      <c r="AV51" s="84" t="s">
        <v>331</v>
      </c>
      <c r="AW51" s="84"/>
      <c r="AX51" s="84"/>
      <c r="AY51" s="84" t="s">
        <v>331</v>
      </c>
      <c r="AZ51" s="84"/>
      <c r="BA51" s="84"/>
      <c r="BB51" s="84" t="s">
        <v>331</v>
      </c>
      <c r="BC51" s="84"/>
      <c r="BD51" s="84"/>
      <c r="BE51" s="84" t="s">
        <v>331</v>
      </c>
      <c r="BF51" s="84"/>
      <c r="BG51" s="84"/>
      <c r="BH51" s="84" t="s">
        <v>331</v>
      </c>
      <c r="BI51" s="84"/>
      <c r="BJ51" s="84"/>
      <c r="BK51" s="84" t="s">
        <v>331</v>
      </c>
      <c r="BL51" s="84"/>
      <c r="BM51" s="84"/>
      <c r="BN51" s="84" t="s">
        <v>331</v>
      </c>
      <c r="BO51" s="84"/>
      <c r="BP51" s="84"/>
      <c r="BQ51" s="84"/>
      <c r="BR51" s="84"/>
      <c r="BS51" s="84"/>
      <c r="BT51" s="84"/>
      <c r="BU51" s="84"/>
      <c r="BV51" s="84"/>
      <c r="BW51" s="84"/>
    </row>
    <row r="56" spans="1:75" x14ac:dyDescent="0.2">
      <c r="E56" s="2092"/>
    </row>
    <row r="57" spans="1:75" x14ac:dyDescent="0.2">
      <c r="E57" s="2093"/>
      <c r="F57" s="2094"/>
      <c r="I57" s="2095"/>
    </row>
    <row r="58" spans="1:75" x14ac:dyDescent="0.2">
      <c r="E58" s="2093"/>
      <c r="F58" s="2094"/>
      <c r="I58" s="2096"/>
    </row>
  </sheetData>
  <sheetProtection password="F8BD" sheet="1" objects="1" scenarios="1"/>
  <mergeCells count="109">
    <mergeCell ref="BO17:BO18"/>
    <mergeCell ref="W13:Y13"/>
    <mergeCell ref="AO13:AQ13"/>
    <mergeCell ref="Z13:AB13"/>
    <mergeCell ref="AC13:AE13"/>
    <mergeCell ref="AF13:AH13"/>
    <mergeCell ref="AI13:AK13"/>
    <mergeCell ref="AL13:AN13"/>
    <mergeCell ref="BJ13:BL13"/>
    <mergeCell ref="AR13:AT13"/>
    <mergeCell ref="BH17:BH18"/>
    <mergeCell ref="BM14:BO14"/>
    <mergeCell ref="BA14:BC14"/>
    <mergeCell ref="AR14:AT14"/>
    <mergeCell ref="AU14:AW14"/>
    <mergeCell ref="BG14:BI14"/>
    <mergeCell ref="BJ14:BL14"/>
    <mergeCell ref="BL17:BL18"/>
    <mergeCell ref="BM17:BM18"/>
    <mergeCell ref="AX14:AZ14"/>
    <mergeCell ref="BD14:BF14"/>
    <mergeCell ref="BB17:BB18"/>
    <mergeCell ref="BC17:BC18"/>
    <mergeCell ref="BD17:BD18"/>
    <mergeCell ref="Q13:S13"/>
    <mergeCell ref="T13:V13"/>
    <mergeCell ref="E14:G14"/>
    <mergeCell ref="H14:J14"/>
    <mergeCell ref="K14:M14"/>
    <mergeCell ref="N14:P14"/>
    <mergeCell ref="BE17:BE18"/>
    <mergeCell ref="BI17:BI18"/>
    <mergeCell ref="BJ17:BJ18"/>
    <mergeCell ref="AU13:AW13"/>
    <mergeCell ref="AX13:AZ13"/>
    <mergeCell ref="BA13:BC13"/>
    <mergeCell ref="BD13:BF13"/>
    <mergeCell ref="BG13:BI13"/>
    <mergeCell ref="AS17:AS18"/>
    <mergeCell ref="AT17:AT18"/>
    <mergeCell ref="AU17:AU18"/>
    <mergeCell ref="Y17:Y18"/>
    <mergeCell ref="T14:V14"/>
    <mergeCell ref="AN17:AN18"/>
    <mergeCell ref="Q17:Q18"/>
    <mergeCell ref="Z14:AB14"/>
    <mergeCell ref="V17:V18"/>
    <mergeCell ref="W17:W18"/>
    <mergeCell ref="A1:F1"/>
    <mergeCell ref="A2:E2"/>
    <mergeCell ref="A3:E3"/>
    <mergeCell ref="A4:E4"/>
    <mergeCell ref="E17:E18"/>
    <mergeCell ref="E13:G13"/>
    <mergeCell ref="H13:J13"/>
    <mergeCell ref="K13:M13"/>
    <mergeCell ref="N13:P13"/>
    <mergeCell ref="F17:F18"/>
    <mergeCell ref="G17:G18"/>
    <mergeCell ref="J17:J18"/>
    <mergeCell ref="K17:K18"/>
    <mergeCell ref="L17:L18"/>
    <mergeCell ref="P17:P18"/>
    <mergeCell ref="BK17:BK18"/>
    <mergeCell ref="AX17:AX18"/>
    <mergeCell ref="AY17:AY18"/>
    <mergeCell ref="O17:O18"/>
    <mergeCell ref="Q14:S14"/>
    <mergeCell ref="M17:M18"/>
    <mergeCell ref="H17:H18"/>
    <mergeCell ref="I17:I18"/>
    <mergeCell ref="N17:N18"/>
    <mergeCell ref="AO14:AQ14"/>
    <mergeCell ref="AA17:AA18"/>
    <mergeCell ref="AO17:AO18"/>
    <mergeCell ref="AP17:AP18"/>
    <mergeCell ref="AQ17:AQ18"/>
    <mergeCell ref="AC14:AE14"/>
    <mergeCell ref="AF14:AH14"/>
    <mergeCell ref="AI14:AK14"/>
    <mergeCell ref="AL14:AN14"/>
    <mergeCell ref="AK17:AK18"/>
    <mergeCell ref="AD17:AD18"/>
    <mergeCell ref="W14:Y14"/>
    <mergeCell ref="X17:X18"/>
    <mergeCell ref="E23:BO23"/>
    <mergeCell ref="AE17:AE18"/>
    <mergeCell ref="AF17:AF18"/>
    <mergeCell ref="BF17:BF18"/>
    <mergeCell ref="BG17:BG18"/>
    <mergeCell ref="AZ17:AZ18"/>
    <mergeCell ref="AG17:AG18"/>
    <mergeCell ref="R17:R18"/>
    <mergeCell ref="S17:S18"/>
    <mergeCell ref="T17:T18"/>
    <mergeCell ref="AL17:AL18"/>
    <mergeCell ref="AM17:AM18"/>
    <mergeCell ref="AB17:AB18"/>
    <mergeCell ref="AC17:AC18"/>
    <mergeCell ref="Z17:Z18"/>
    <mergeCell ref="AH17:AH18"/>
    <mergeCell ref="AI17:AI18"/>
    <mergeCell ref="AJ17:AJ18"/>
    <mergeCell ref="U17:U18"/>
    <mergeCell ref="BA17:BA18"/>
    <mergeCell ref="AR17:AR18"/>
    <mergeCell ref="AW17:AW18"/>
    <mergeCell ref="BN17:BN18"/>
    <mergeCell ref="AV17:AV18"/>
  </mergeCells>
  <phoneticPr fontId="7" type="noConversion"/>
  <pageMargins left="0.75" right="0.75" top="1" bottom="1" header="0.5" footer="0.5"/>
  <pageSetup paperSize="5" scale="37" orientation="landscape" r:id="rId1"/>
  <headerFooter alignWithMargins="0"/>
  <colBreaks count="1" manualBreakCount="1">
    <brk id="67"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indexed="42"/>
  </sheetPr>
  <dimension ref="A1:BN82"/>
  <sheetViews>
    <sheetView topLeftCell="A17" zoomScaleNormal="100" workbookViewId="0">
      <selection activeCell="K25" sqref="K25"/>
    </sheetView>
  </sheetViews>
  <sheetFormatPr defaultColWidth="8.85546875" defaultRowHeight="11.25" x14ac:dyDescent="0.2"/>
  <cols>
    <col min="1" max="1" width="25.7109375" style="61" customWidth="1"/>
    <col min="2" max="2" width="11" style="55" customWidth="1"/>
    <col min="3" max="3" width="15.7109375" style="328" customWidth="1"/>
    <col min="4" max="12" width="15.7109375" style="54" customWidth="1"/>
    <col min="13" max="21" width="15.7109375" style="54" hidden="1" customWidth="1"/>
    <col min="22" max="30" width="15.7109375" style="54" customWidth="1"/>
    <col min="31" max="63" width="15.7109375" style="54" hidden="1" customWidth="1"/>
    <col min="64" max="66" width="15.7109375" style="54" customWidth="1"/>
    <col min="67" max="74" width="11" style="54" customWidth="1"/>
    <col min="75" max="16384" width="8.85546875" style="54"/>
  </cols>
  <sheetData>
    <row r="1" spans="1:66" s="8" customFormat="1" ht="54.75" customHeight="1" x14ac:dyDescent="0.2">
      <c r="A1" s="2439"/>
      <c r="B1" s="2439"/>
      <c r="C1" s="2439"/>
      <c r="D1" s="2439"/>
      <c r="E1" s="2439"/>
      <c r="F1" s="2439"/>
    </row>
    <row r="2" spans="1:66" s="8" customFormat="1" ht="54.75" customHeight="1" x14ac:dyDescent="0.3">
      <c r="A2" s="2473"/>
      <c r="B2" s="2473"/>
      <c r="C2" s="2473"/>
      <c r="D2" s="2473"/>
      <c r="E2" s="2473"/>
    </row>
    <row r="3" spans="1:66" s="8" customFormat="1" ht="48" customHeight="1" x14ac:dyDescent="0.25">
      <c r="A3" s="2474"/>
      <c r="B3" s="2474"/>
      <c r="C3" s="2474"/>
      <c r="D3" s="2474"/>
      <c r="E3" s="2474"/>
      <c r="G3" s="9"/>
    </row>
    <row r="4" spans="1:66" s="8" customFormat="1" ht="18" x14ac:dyDescent="0.25">
      <c r="A4" s="2475" t="str">
        <f>'I1 Intro'!C11</f>
        <v>EB-2019-0037</v>
      </c>
      <c r="B4" s="2475"/>
      <c r="C4" s="2475"/>
      <c r="D4" s="2475"/>
      <c r="E4" s="2475"/>
    </row>
    <row r="5" spans="1:66" s="8" customFormat="1" ht="21" customHeight="1" x14ac:dyDescent="0.3">
      <c r="A5" s="299" t="str">
        <f>"Sheet I7.2 Meter Reading Worksheet  - "&amp;  'I2 LDC class'!$C$17</f>
        <v>Sheet I7.2 Meter Reading Worksheet  - Initial Application</v>
      </c>
      <c r="B5" s="300"/>
      <c r="C5" s="300"/>
      <c r="D5" s="59"/>
      <c r="E5" s="301"/>
    </row>
    <row r="6" spans="1:66" s="8" customFormat="1" ht="6" customHeight="1" x14ac:dyDescent="0.2">
      <c r="A6" s="11"/>
      <c r="B6" s="11"/>
      <c r="C6" s="11"/>
      <c r="D6" s="11"/>
      <c r="E6" s="11"/>
      <c r="F6" s="11"/>
      <c r="G6" s="11"/>
      <c r="H6" s="11"/>
      <c r="I6" s="11"/>
      <c r="J6" s="11"/>
      <c r="K6" s="11"/>
      <c r="L6" s="11"/>
      <c r="M6" s="11"/>
      <c r="N6" s="11"/>
      <c r="O6" s="11"/>
    </row>
    <row r="7" spans="1:66" hidden="1" x14ac:dyDescent="0.2">
      <c r="A7" s="54"/>
    </row>
    <row r="8" spans="1:66" hidden="1" x14ac:dyDescent="0.2"/>
    <row r="9" spans="1:66" ht="12.75" hidden="1" x14ac:dyDescent="0.2">
      <c r="A9" s="362"/>
      <c r="C9" s="324"/>
      <c r="D9" s="363"/>
      <c r="E9" s="363"/>
      <c r="F9" s="363"/>
      <c r="G9" s="363"/>
    </row>
    <row r="10" spans="1:66" hidden="1" x14ac:dyDescent="0.2">
      <c r="A10" s="63"/>
    </row>
    <row r="11" spans="1:66" x14ac:dyDescent="0.2">
      <c r="A11" s="313"/>
    </row>
    <row r="12" spans="1:66" ht="16.5" customHeight="1" x14ac:dyDescent="0.2">
      <c r="A12" s="2504" t="s">
        <v>559</v>
      </c>
    </row>
    <row r="13" spans="1:66" ht="23.25" customHeight="1" thickBot="1" x14ac:dyDescent="0.25">
      <c r="A13" s="2504"/>
      <c r="C13" s="364"/>
    </row>
    <row r="14" spans="1:66" s="365" customFormat="1" ht="13.5" customHeight="1" thickBot="1" x14ac:dyDescent="0.25">
      <c r="A14" s="377"/>
      <c r="B14" s="378"/>
      <c r="C14" s="379"/>
      <c r="D14" s="2508">
        <v>1</v>
      </c>
      <c r="E14" s="2509"/>
      <c r="F14" s="2510"/>
      <c r="G14" s="2508">
        <v>2</v>
      </c>
      <c r="H14" s="2509"/>
      <c r="I14" s="2510"/>
      <c r="J14" s="2508">
        <v>3</v>
      </c>
      <c r="K14" s="2509"/>
      <c r="L14" s="2510"/>
      <c r="M14" s="2508">
        <v>4</v>
      </c>
      <c r="N14" s="2509"/>
      <c r="O14" s="2510"/>
      <c r="P14" s="2508">
        <v>5</v>
      </c>
      <c r="Q14" s="2509"/>
      <c r="R14" s="2510"/>
      <c r="S14" s="2508">
        <v>6</v>
      </c>
      <c r="T14" s="2509"/>
      <c r="U14" s="2510"/>
      <c r="V14" s="2508">
        <v>7</v>
      </c>
      <c r="W14" s="2509"/>
      <c r="X14" s="2510"/>
      <c r="Y14" s="2508">
        <v>8</v>
      </c>
      <c r="Z14" s="2509"/>
      <c r="AA14" s="2510"/>
      <c r="AB14" s="2508">
        <v>9</v>
      </c>
      <c r="AC14" s="2509"/>
      <c r="AD14" s="2510"/>
      <c r="AE14" s="2508">
        <v>10</v>
      </c>
      <c r="AF14" s="2509"/>
      <c r="AG14" s="2510"/>
      <c r="AH14" s="2508">
        <v>11</v>
      </c>
      <c r="AI14" s="2509"/>
      <c r="AJ14" s="2510"/>
      <c r="AK14" s="2508">
        <v>12</v>
      </c>
      <c r="AL14" s="2509"/>
      <c r="AM14" s="2510"/>
      <c r="AN14" s="2508">
        <v>13</v>
      </c>
      <c r="AO14" s="2509"/>
      <c r="AP14" s="2510"/>
      <c r="AQ14" s="2508">
        <v>14</v>
      </c>
      <c r="AR14" s="2509"/>
      <c r="AS14" s="2510"/>
      <c r="AT14" s="2508">
        <v>15</v>
      </c>
      <c r="AU14" s="2509"/>
      <c r="AV14" s="2510"/>
      <c r="AW14" s="2508">
        <v>16</v>
      </c>
      <c r="AX14" s="2509"/>
      <c r="AY14" s="2510"/>
      <c r="AZ14" s="2508">
        <v>17</v>
      </c>
      <c r="BA14" s="2509"/>
      <c r="BB14" s="2510"/>
      <c r="BC14" s="2508">
        <v>18</v>
      </c>
      <c r="BD14" s="2509"/>
      <c r="BE14" s="2510"/>
      <c r="BF14" s="2508">
        <v>19</v>
      </c>
      <c r="BG14" s="2509"/>
      <c r="BH14" s="2510"/>
      <c r="BI14" s="2508">
        <v>20</v>
      </c>
      <c r="BJ14" s="2509"/>
      <c r="BK14" s="2510"/>
      <c r="BL14" s="378"/>
      <c r="BM14" s="379"/>
      <c r="BN14" s="380"/>
    </row>
    <row r="15" spans="1:66" s="368" customFormat="1" ht="48" customHeight="1" thickBot="1" x14ac:dyDescent="0.25">
      <c r="A15" s="386" t="s">
        <v>637</v>
      </c>
      <c r="B15" s="366"/>
      <c r="C15" s="367"/>
      <c r="D15" s="2505" t="str">
        <f>IF('I2 LDC class'!$D$20="",'I2 LDC class'!$C$20,'I2 LDC class'!$D$20)</f>
        <v>Residential</v>
      </c>
      <c r="E15" s="2506"/>
      <c r="F15" s="2507"/>
      <c r="G15" s="2505" t="str">
        <f>IF('I2 LDC class'!$D$21="",'I2 LDC class'!$C$21,'I2 LDC class'!$D$21)</f>
        <v>GS &lt;50</v>
      </c>
      <c r="H15" s="2506"/>
      <c r="I15" s="2507"/>
      <c r="J15" s="2505" t="str">
        <f>IF('I2 LDC class'!$D$22="",'I2 LDC class'!$C$22,'I2 LDC class'!$D$22)</f>
        <v>GS&gt;50-Regular</v>
      </c>
      <c r="K15" s="2506"/>
      <c r="L15" s="2517"/>
      <c r="M15" s="2516" t="str">
        <f>IF('I2 LDC class'!$D$23="",'I2 LDC class'!$C$23,'I2 LDC class'!$D$23)</f>
        <v>GS&gt; 50-TOU</v>
      </c>
      <c r="N15" s="2506"/>
      <c r="O15" s="2517"/>
      <c r="P15" s="2516" t="str">
        <f>IF('I2 LDC class'!$D$24="",'I2 LDC class'!$C$24,'I2 LDC class'!$D$24)</f>
        <v>GS &gt;50-Intermediate</v>
      </c>
      <c r="Q15" s="2506"/>
      <c r="R15" s="2517"/>
      <c r="S15" s="2516" t="str">
        <f>IF('I2 LDC class'!$D$25="",'I2 LDC class'!$C$25,'I2 LDC class'!$D$25)</f>
        <v>Large Use &gt;5MW</v>
      </c>
      <c r="T15" s="2506"/>
      <c r="U15" s="2517"/>
      <c r="V15" s="2516" t="str">
        <f>IF('I2 LDC class'!$D$26="",'I2 LDC class'!$C$26,'I2 LDC class'!$D$26)</f>
        <v>Street Light</v>
      </c>
      <c r="W15" s="2506"/>
      <c r="X15" s="2517"/>
      <c r="Y15" s="2516" t="str">
        <f>IF('I2 LDC class'!$D$27="",'I2 LDC class'!$C$27,'I2 LDC class'!$D$27)</f>
        <v>Sentinel</v>
      </c>
      <c r="Z15" s="2506"/>
      <c r="AA15" s="2517"/>
      <c r="AB15" s="2516" t="str">
        <f>IF('I2 LDC class'!$D$28="",'I2 LDC class'!$C$28,'I2 LDC class'!$D$28)</f>
        <v>Unmetered Scattered Load</v>
      </c>
      <c r="AC15" s="2506"/>
      <c r="AD15" s="2517"/>
      <c r="AE15" s="2516" t="str">
        <f>IF('I2 LDC class'!$D$29="",'I2 LDC class'!$C$29,'I2 LDC class'!$D$29)</f>
        <v>Embedded Distributor</v>
      </c>
      <c r="AF15" s="2506"/>
      <c r="AG15" s="2517"/>
      <c r="AH15" s="2516" t="str">
        <f>IF('I2 LDC class'!$D$30="",'I2 LDC class'!$C$30,'I2 LDC class'!$D$30)</f>
        <v>Back-up/Standby Power</v>
      </c>
      <c r="AI15" s="2506"/>
      <c r="AJ15" s="2517"/>
      <c r="AK15" s="2516" t="str">
        <f>IF('I2 LDC class'!$D$31="",'I2 LDC class'!$C$31,'I2 LDC class'!$D$31)</f>
        <v>Rate Class 1</v>
      </c>
      <c r="AL15" s="2506"/>
      <c r="AM15" s="2517"/>
      <c r="AN15" s="2516" t="str">
        <f>IF('I2 LDC class'!$D$32="",'I2 LDC class'!$C$32,'I2 LDC class'!$D$32)</f>
        <v>Rate class 2</v>
      </c>
      <c r="AO15" s="2506"/>
      <c r="AP15" s="2517"/>
      <c r="AQ15" s="2516" t="str">
        <f>IF('I2 LDC class'!$D$33="",'I2 LDC class'!$C$33,'I2 LDC class'!$D$33)</f>
        <v>Rate class 3</v>
      </c>
      <c r="AR15" s="2506"/>
      <c r="AS15" s="2517"/>
      <c r="AT15" s="2516" t="str">
        <f>IF('I2 LDC class'!$D$34="",'I2 LDC class'!$C$34,'I2 LDC class'!$D$34)</f>
        <v>Rate class 4</v>
      </c>
      <c r="AU15" s="2506"/>
      <c r="AV15" s="2517"/>
      <c r="AW15" s="2516" t="str">
        <f>IF('I2 LDC class'!$D$35="",'I2 LDC class'!$C$35,'I2 LDC class'!$D$35)</f>
        <v>Rate class 5</v>
      </c>
      <c r="AX15" s="2506"/>
      <c r="AY15" s="2517"/>
      <c r="AZ15" s="2516" t="str">
        <f>IF('I2 LDC class'!$D$36="",'I2 LDC class'!$C$36,'I2 LDC class'!$D$36)</f>
        <v>Rate class 6</v>
      </c>
      <c r="BA15" s="2506"/>
      <c r="BB15" s="2517"/>
      <c r="BC15" s="2516" t="str">
        <f>IF('I2 LDC class'!$D$37="",'I2 LDC class'!$C$37,'I2 LDC class'!$D$37)</f>
        <v>Rate class 7</v>
      </c>
      <c r="BD15" s="2506"/>
      <c r="BE15" s="2517"/>
      <c r="BF15" s="2516" t="str">
        <f>IF('I2 LDC class'!$D$38="",'I2 LDC class'!$C$38,'I2 LDC class'!$D$38)</f>
        <v>Rate class 8</v>
      </c>
      <c r="BG15" s="2506"/>
      <c r="BH15" s="2517"/>
      <c r="BI15" s="2516" t="str">
        <f>IF('I2 LDC class'!$D$39="",'I2 LDC class'!$C$39,'I2 LDC class'!$D$39)</f>
        <v>Rate class 9</v>
      </c>
      <c r="BJ15" s="2506"/>
      <c r="BK15" s="2507"/>
      <c r="BL15" s="2513" t="s">
        <v>566</v>
      </c>
      <c r="BM15" s="2514"/>
      <c r="BN15" s="2515"/>
    </row>
    <row r="16" spans="1:66" s="368" customFormat="1" ht="26.25" thickBot="1" x14ac:dyDescent="0.25">
      <c r="A16" s="381"/>
      <c r="B16" s="366"/>
      <c r="D16" s="389" t="s">
        <v>640</v>
      </c>
      <c r="E16" s="389" t="s">
        <v>641</v>
      </c>
      <c r="F16" s="389" t="s">
        <v>660</v>
      </c>
      <c r="G16" s="389" t="s">
        <v>640</v>
      </c>
      <c r="H16" s="389" t="s">
        <v>641</v>
      </c>
      <c r="I16" s="389" t="s">
        <v>660</v>
      </c>
      <c r="J16" s="389" t="s">
        <v>640</v>
      </c>
      <c r="K16" s="389" t="s">
        <v>641</v>
      </c>
      <c r="L16" s="389" t="s">
        <v>660</v>
      </c>
      <c r="M16" s="389" t="s">
        <v>640</v>
      </c>
      <c r="N16" s="389" t="s">
        <v>641</v>
      </c>
      <c r="O16" s="389" t="s">
        <v>660</v>
      </c>
      <c r="P16" s="389" t="s">
        <v>640</v>
      </c>
      <c r="Q16" s="389" t="s">
        <v>641</v>
      </c>
      <c r="R16" s="389" t="s">
        <v>660</v>
      </c>
      <c r="S16" s="389" t="s">
        <v>640</v>
      </c>
      <c r="T16" s="389" t="s">
        <v>641</v>
      </c>
      <c r="U16" s="389" t="s">
        <v>660</v>
      </c>
      <c r="V16" s="389" t="s">
        <v>640</v>
      </c>
      <c r="W16" s="389" t="s">
        <v>641</v>
      </c>
      <c r="X16" s="389" t="s">
        <v>660</v>
      </c>
      <c r="Y16" s="389" t="s">
        <v>640</v>
      </c>
      <c r="Z16" s="389" t="s">
        <v>641</v>
      </c>
      <c r="AA16" s="389" t="s">
        <v>660</v>
      </c>
      <c r="AB16" s="389" t="s">
        <v>640</v>
      </c>
      <c r="AC16" s="389" t="s">
        <v>641</v>
      </c>
      <c r="AD16" s="389" t="s">
        <v>660</v>
      </c>
      <c r="AE16" s="389" t="s">
        <v>640</v>
      </c>
      <c r="AF16" s="389" t="s">
        <v>641</v>
      </c>
      <c r="AG16" s="389" t="s">
        <v>660</v>
      </c>
      <c r="AH16" s="389" t="s">
        <v>640</v>
      </c>
      <c r="AI16" s="389" t="s">
        <v>641</v>
      </c>
      <c r="AJ16" s="389" t="s">
        <v>660</v>
      </c>
      <c r="AK16" s="389" t="s">
        <v>640</v>
      </c>
      <c r="AL16" s="389" t="s">
        <v>641</v>
      </c>
      <c r="AM16" s="389" t="s">
        <v>660</v>
      </c>
      <c r="AN16" s="389" t="s">
        <v>640</v>
      </c>
      <c r="AO16" s="389" t="s">
        <v>641</v>
      </c>
      <c r="AP16" s="389" t="s">
        <v>660</v>
      </c>
      <c r="AQ16" s="389" t="s">
        <v>640</v>
      </c>
      <c r="AR16" s="389" t="s">
        <v>641</v>
      </c>
      <c r="AS16" s="389" t="s">
        <v>660</v>
      </c>
      <c r="AT16" s="389" t="s">
        <v>640</v>
      </c>
      <c r="AU16" s="389" t="s">
        <v>641</v>
      </c>
      <c r="AV16" s="389" t="s">
        <v>660</v>
      </c>
      <c r="AW16" s="389" t="s">
        <v>640</v>
      </c>
      <c r="AX16" s="389" t="s">
        <v>641</v>
      </c>
      <c r="AY16" s="389" t="s">
        <v>660</v>
      </c>
      <c r="AZ16" s="389" t="s">
        <v>640</v>
      </c>
      <c r="BA16" s="389" t="s">
        <v>641</v>
      </c>
      <c r="BB16" s="389" t="s">
        <v>660</v>
      </c>
      <c r="BC16" s="389" t="s">
        <v>640</v>
      </c>
      <c r="BD16" s="389" t="s">
        <v>641</v>
      </c>
      <c r="BE16" s="389" t="s">
        <v>660</v>
      </c>
      <c r="BF16" s="389" t="s">
        <v>640</v>
      </c>
      <c r="BG16" s="389" t="s">
        <v>641</v>
      </c>
      <c r="BH16" s="389" t="s">
        <v>660</v>
      </c>
      <c r="BI16" s="389" t="s">
        <v>640</v>
      </c>
      <c r="BJ16" s="389" t="s">
        <v>641</v>
      </c>
      <c r="BK16" s="389" t="s">
        <v>660</v>
      </c>
      <c r="BL16" s="389" t="s">
        <v>640</v>
      </c>
      <c r="BM16" s="389" t="s">
        <v>641</v>
      </c>
      <c r="BN16" s="389" t="s">
        <v>660</v>
      </c>
    </row>
    <row r="17" spans="1:66" ht="13.5" thickBot="1" x14ac:dyDescent="0.25">
      <c r="A17" s="385"/>
      <c r="B17" s="390"/>
      <c r="C17" s="409"/>
      <c r="D17" s="429"/>
      <c r="E17" s="430"/>
      <c r="F17" s="431"/>
      <c r="G17" s="325"/>
      <c r="H17" s="325"/>
      <c r="I17" s="392"/>
      <c r="J17" s="350"/>
      <c r="K17" s="325"/>
      <c r="L17" s="391"/>
      <c r="M17" s="325"/>
      <c r="N17" s="325"/>
      <c r="O17" s="391"/>
      <c r="P17" s="350"/>
      <c r="Q17" s="325"/>
      <c r="R17" s="392"/>
      <c r="S17" s="350"/>
      <c r="T17" s="325"/>
      <c r="U17" s="392"/>
      <c r="V17" s="350"/>
      <c r="W17" s="325"/>
      <c r="X17" s="392"/>
      <c r="Y17" s="350"/>
      <c r="Z17" s="325"/>
      <c r="AA17" s="391"/>
      <c r="AB17" s="325"/>
      <c r="AC17" s="325"/>
      <c r="AD17" s="391"/>
      <c r="AE17" s="325"/>
      <c r="AF17" s="325"/>
      <c r="AG17" s="391"/>
      <c r="AH17" s="325"/>
      <c r="AI17" s="325"/>
      <c r="AJ17" s="391"/>
      <c r="AK17" s="325"/>
      <c r="AL17" s="325"/>
      <c r="AM17" s="392"/>
      <c r="AN17" s="350"/>
      <c r="AO17" s="325"/>
      <c r="AP17" s="391"/>
      <c r="AQ17" s="325"/>
      <c r="AR17" s="325"/>
      <c r="AS17" s="391"/>
      <c r="AT17" s="350"/>
      <c r="AU17" s="325"/>
      <c r="AV17" s="392"/>
      <c r="AW17" s="350"/>
      <c r="AX17" s="325"/>
      <c r="AY17" s="391"/>
      <c r="AZ17" s="325"/>
      <c r="BA17" s="325"/>
      <c r="BB17" s="391"/>
      <c r="BC17" s="350"/>
      <c r="BD17" s="325"/>
      <c r="BE17" s="392"/>
      <c r="BF17" s="350"/>
      <c r="BG17" s="325"/>
      <c r="BH17" s="391"/>
      <c r="BI17" s="325"/>
      <c r="BJ17" s="325"/>
      <c r="BK17" s="391"/>
      <c r="BL17" s="350"/>
      <c r="BM17" s="325"/>
      <c r="BN17" s="393"/>
    </row>
    <row r="18" spans="1:66" s="1402" customFormat="1" ht="24" customHeight="1" thickBot="1" x14ac:dyDescent="0.25">
      <c r="B18" s="2511" t="s">
        <v>1599</v>
      </c>
      <c r="C18" s="2512"/>
      <c r="D18" s="1403"/>
      <c r="E18" s="1404"/>
      <c r="F18" s="1409">
        <f>IF(ISERROR(+E20/$BM20), "-", +E20/$BM20)</f>
        <v>0.89648648648648643</v>
      </c>
      <c r="G18" s="1410"/>
      <c r="H18" s="1410"/>
      <c r="I18" s="1411">
        <f>IF(ISERROR(+H20/$BM20), "-", +H20/$BM20)</f>
        <v>8.719334719334719E-2</v>
      </c>
      <c r="J18" s="1412"/>
      <c r="K18" s="1410"/>
      <c r="L18" s="1411">
        <f>IF(ISERROR(+K20/$BM20), "-", +K20/$BM20)</f>
        <v>1.6320166320166321E-2</v>
      </c>
      <c r="M18" s="1410"/>
      <c r="N18" s="1410"/>
      <c r="O18" s="1411">
        <f>IF(ISERROR(+N20/$BM20), "-", +N20/$BM20)</f>
        <v>0</v>
      </c>
      <c r="P18" s="1412"/>
      <c r="Q18" s="1410"/>
      <c r="R18" s="1411">
        <f>IF(ISERROR(+Q20/$BM20), "-", +Q20/$BM20)</f>
        <v>0</v>
      </c>
      <c r="S18" s="1412"/>
      <c r="T18" s="1410"/>
      <c r="U18" s="1411">
        <f>IF(ISERROR(+T20/$BM20), "-", +T20/$BM20)</f>
        <v>0</v>
      </c>
      <c r="V18" s="1412"/>
      <c r="W18" s="1410"/>
      <c r="X18" s="1411">
        <f>IF(ISERROR(+W20/$BM20), "-", +W20/$BM20)</f>
        <v>0</v>
      </c>
      <c r="Y18" s="1412"/>
      <c r="Z18" s="1410"/>
      <c r="AA18" s="1411">
        <f>IF(ISERROR(+Z20/$BM20), "-", +Z20/$BM20)</f>
        <v>0</v>
      </c>
      <c r="AB18" s="1410"/>
      <c r="AC18" s="1410"/>
      <c r="AD18" s="1411">
        <f>IF(ISERROR(+AC20/$BM20), "-", +AC20/$BM20)</f>
        <v>0</v>
      </c>
      <c r="AE18" s="1410"/>
      <c r="AF18" s="1410"/>
      <c r="AG18" s="1411">
        <f>IF(ISERROR(+AF20/$BM20), "-", +AF20/$BM20)</f>
        <v>0</v>
      </c>
      <c r="AH18" s="1410"/>
      <c r="AI18" s="1410"/>
      <c r="AJ18" s="1411">
        <f>IF(ISERROR(+AI20/$BM20), "-", +AI20/$BM20)</f>
        <v>0</v>
      </c>
      <c r="AK18" s="1410"/>
      <c r="AL18" s="1410"/>
      <c r="AM18" s="1411">
        <f>IF(ISERROR(+AL20/$BM20), "-", +AL20/$BM20)</f>
        <v>0</v>
      </c>
      <c r="AN18" s="1412"/>
      <c r="AO18" s="1410"/>
      <c r="AP18" s="1411">
        <f>IF(ISERROR(+AO20/$BM20), "-", +AO20/$BM20)</f>
        <v>0</v>
      </c>
      <c r="AQ18" s="1410"/>
      <c r="AR18" s="1410"/>
      <c r="AS18" s="1411">
        <f>IF(ISERROR(+AR20/$BM20), "-", +AR20/$BM20)</f>
        <v>0</v>
      </c>
      <c r="AT18" s="1412"/>
      <c r="AU18" s="1410"/>
      <c r="AV18" s="1411">
        <f>IF(ISERROR(+AU20/$BM20), "-", +AU20/$BM20)</f>
        <v>0</v>
      </c>
      <c r="AW18" s="1412"/>
      <c r="AX18" s="1410"/>
      <c r="AY18" s="1411">
        <f>IF(ISERROR(+AX20/$BM20), "-", +AX20/$BM20)</f>
        <v>0</v>
      </c>
      <c r="AZ18" s="1410"/>
      <c r="BA18" s="1410"/>
      <c r="BB18" s="1411">
        <f>IF(ISERROR(+BA20/$BM20), "-", +BA20/$BM20)</f>
        <v>0</v>
      </c>
      <c r="BC18" s="1412"/>
      <c r="BD18" s="1410"/>
      <c r="BE18" s="1411">
        <f>IF(ISERROR(+BD20/$BM20), "-", +BD20/$BM20)</f>
        <v>0</v>
      </c>
      <c r="BF18" s="1412"/>
      <c r="BG18" s="1410"/>
      <c r="BH18" s="1411">
        <f>IF(ISERROR(+BG20/$BM20), "-", +BG20/$BM20)</f>
        <v>0</v>
      </c>
      <c r="BI18" s="1410"/>
      <c r="BJ18" s="1410"/>
      <c r="BK18" s="1411">
        <f>IF(ISERROR(+BJ20/$BM20), "-", +BJ20/$BM20)</f>
        <v>0</v>
      </c>
      <c r="BL18" s="1412"/>
      <c r="BM18" s="1410"/>
      <c r="BN18" s="1409">
        <f>IF(ISERROR(+BM20/$BM20), "-", +BM20/$BM20)</f>
        <v>1</v>
      </c>
    </row>
    <row r="19" spans="1:66" s="1402" customFormat="1" ht="29.25" customHeight="1" thickBot="1" x14ac:dyDescent="0.25">
      <c r="B19" s="2511" t="s">
        <v>581</v>
      </c>
      <c r="C19" s="2512"/>
      <c r="D19" s="1403"/>
      <c r="E19" s="1404"/>
      <c r="F19" s="1407">
        <f>IF(ISERROR(F20/$F20), "0", (F20/$F20))</f>
        <v>1</v>
      </c>
      <c r="G19" s="1405"/>
      <c r="H19" s="1405"/>
      <c r="I19" s="1408">
        <f>IF(ISERROR(I20/$F20), "0", (I20/$F20))</f>
        <v>1</v>
      </c>
      <c r="J19" s="1406"/>
      <c r="K19" s="1405"/>
      <c r="L19" s="1408">
        <f>IF(ISERROR(L20/$F20), "0", (L20/$F20))</f>
        <v>1.57</v>
      </c>
      <c r="M19" s="1405"/>
      <c r="N19" s="1405"/>
      <c r="O19" s="1408">
        <f>IF(ISERROR(O20/$F20), "0", (O20/$F20))</f>
        <v>0</v>
      </c>
      <c r="P19" s="1406"/>
      <c r="Q19" s="1405"/>
      <c r="R19" s="1408">
        <f>IF(ISERROR(R20/$F20), "0", (R20/$F20))</f>
        <v>0</v>
      </c>
      <c r="S19" s="1406"/>
      <c r="T19" s="1405"/>
      <c r="U19" s="1408">
        <f>IF(ISERROR(U20/$F20), "0", (U20/$F20))</f>
        <v>0</v>
      </c>
      <c r="V19" s="1406"/>
      <c r="W19" s="1405"/>
      <c r="X19" s="1408">
        <f>IF(ISERROR(X20/$F20), "0", (X20/$F20))</f>
        <v>0</v>
      </c>
      <c r="Y19" s="1406"/>
      <c r="Z19" s="1405"/>
      <c r="AA19" s="1408">
        <f>IF(ISERROR(AA20/$F20), "0", (AA20/$F20))</f>
        <v>0</v>
      </c>
      <c r="AB19" s="1405"/>
      <c r="AC19" s="1405"/>
      <c r="AD19" s="1408">
        <f>IF(ISERROR(AD20/$F20), "0", (AD20/$F20))</f>
        <v>0</v>
      </c>
      <c r="AE19" s="1405"/>
      <c r="AF19" s="1405"/>
      <c r="AG19" s="1408">
        <f>IF(ISERROR(AG20/$F20), "0", (AG20/$F20))</f>
        <v>0</v>
      </c>
      <c r="AH19" s="1405"/>
      <c r="AI19" s="1405"/>
      <c r="AJ19" s="1408">
        <f>IF(ISERROR(AJ20/$F20), "0", (AJ20/$F20))</f>
        <v>0</v>
      </c>
      <c r="AK19" s="1405"/>
      <c r="AL19" s="1405"/>
      <c r="AM19" s="1408">
        <f>IF(ISERROR(AM20/$F20), "0", (AM20/$F20))</f>
        <v>0</v>
      </c>
      <c r="AN19" s="1406"/>
      <c r="AO19" s="1405"/>
      <c r="AP19" s="1408">
        <f>IF(ISERROR(AP20/$F20), "0", (AP20/$F20))</f>
        <v>0</v>
      </c>
      <c r="AQ19" s="1405"/>
      <c r="AR19" s="1405"/>
      <c r="AS19" s="1408">
        <f>IF(ISERROR(AS20/$F20), "0", (AS20/$F20))</f>
        <v>0</v>
      </c>
      <c r="AT19" s="1406"/>
      <c r="AU19" s="1405"/>
      <c r="AV19" s="1408">
        <f>IF(ISERROR(AV20/$F20), "0", (AV20/$F20))</f>
        <v>0</v>
      </c>
      <c r="AW19" s="1406"/>
      <c r="AX19" s="1405"/>
      <c r="AY19" s="1408">
        <f>IF(ISERROR(AY20/$F20), "0", (AY20/$F20))</f>
        <v>0</v>
      </c>
      <c r="AZ19" s="1405"/>
      <c r="BA19" s="1405"/>
      <c r="BB19" s="1408">
        <f>IF(ISERROR(BB20/$F20), "0", (BB20/$F20))</f>
        <v>0</v>
      </c>
      <c r="BC19" s="1406"/>
      <c r="BD19" s="1405"/>
      <c r="BE19" s="1408">
        <f>IF(ISERROR(BE20/$F20), "0", (BE20/$F20))</f>
        <v>0</v>
      </c>
      <c r="BF19" s="1406"/>
      <c r="BG19" s="1405"/>
      <c r="BH19" s="1408">
        <f>IF(ISERROR(BH20/$F20), "0", (BH20/$F20))</f>
        <v>0</v>
      </c>
      <c r="BI19" s="1405"/>
      <c r="BJ19" s="1405"/>
      <c r="BK19" s="1408">
        <f>IF(ISERROR(BK20/$F20), "0", (BK20/$F20))</f>
        <v>0</v>
      </c>
      <c r="BL19" s="1406"/>
      <c r="BM19" s="1405"/>
      <c r="BN19" s="1407">
        <f>IF(ISERROR(BN20/$F20), "0", (BN20/$F20))</f>
        <v>3.5700000000000003</v>
      </c>
    </row>
    <row r="20" spans="1:66" s="365" customFormat="1" ht="20.25" customHeight="1" x14ac:dyDescent="0.2">
      <c r="A20" s="1394"/>
      <c r="B20" s="2502" t="s">
        <v>763</v>
      </c>
      <c r="C20" s="2503"/>
      <c r="D20" s="1395">
        <f>SUM(D22:D47)</f>
        <v>43121</v>
      </c>
      <c r="E20" s="1396">
        <f>SUM(E22:E47)</f>
        <v>43121</v>
      </c>
      <c r="F20" s="1397">
        <f>IF(ISERROR(E20/D20), "0", (E20/D20))</f>
        <v>1</v>
      </c>
      <c r="G20" s="1396">
        <f>SUM(G22:G47)</f>
        <v>4194</v>
      </c>
      <c r="H20" s="1396">
        <f>SUM(H22:H47)</f>
        <v>4194</v>
      </c>
      <c r="I20" s="1398">
        <f>IF(ISERROR(H20/G20), "0", (H20/G20))</f>
        <v>1</v>
      </c>
      <c r="J20" s="1399">
        <f>SUM(J22:J47)</f>
        <v>500</v>
      </c>
      <c r="K20" s="1396">
        <f>SUM(K22:K47)</f>
        <v>785</v>
      </c>
      <c r="L20" s="1398">
        <f>IF(ISERROR(K20/J20), "0", (K20/J20))</f>
        <v>1.57</v>
      </c>
      <c r="M20" s="1399">
        <f>SUM(M22:M47)</f>
        <v>0</v>
      </c>
      <c r="N20" s="1396">
        <f>SUM(N22:N47)</f>
        <v>0</v>
      </c>
      <c r="O20" s="1398" t="str">
        <f>IF(ISERROR(N20/M20), "0", (N20/M20))</f>
        <v>0</v>
      </c>
      <c r="P20" s="1399">
        <f>SUM(P22:P47)</f>
        <v>0</v>
      </c>
      <c r="Q20" s="1396">
        <f>SUM(Q22:Q47)</f>
        <v>0</v>
      </c>
      <c r="R20" s="1398" t="str">
        <f>IF(ISERROR(Q20/P20), "0", (Q20/P20))</f>
        <v>0</v>
      </c>
      <c r="S20" s="1399">
        <f>SUM(S22:S47)</f>
        <v>0</v>
      </c>
      <c r="T20" s="1396">
        <f>SUM(T22:T47)</f>
        <v>0</v>
      </c>
      <c r="U20" s="1398" t="str">
        <f>IF(ISERROR(T20/S20), "0", (T20/S20))</f>
        <v>0</v>
      </c>
      <c r="V20" s="1399">
        <f>SUM(V22:V47)</f>
        <v>0</v>
      </c>
      <c r="W20" s="1396">
        <f>SUM(W22:W47)</f>
        <v>0</v>
      </c>
      <c r="X20" s="1398" t="str">
        <f>IF(ISERROR(W20/V20), "0", (W20/V20))</f>
        <v>0</v>
      </c>
      <c r="Y20" s="1399">
        <f>SUM(Y22:Y47)</f>
        <v>0</v>
      </c>
      <c r="Z20" s="1396">
        <f>SUM(Z22:Z47)</f>
        <v>0</v>
      </c>
      <c r="AA20" s="1398" t="str">
        <f>IF(ISERROR(Z20/Y20), "0", (Z20/Y20))</f>
        <v>0</v>
      </c>
      <c r="AB20" s="1399">
        <f>SUM(AB22:AB47)</f>
        <v>0</v>
      </c>
      <c r="AC20" s="1396">
        <f>SUM(AC22:AC47)</f>
        <v>0</v>
      </c>
      <c r="AD20" s="1398" t="str">
        <f>IF(ISERROR(AC20/AB20), "0", (AC20/AB20))</f>
        <v>0</v>
      </c>
      <c r="AE20" s="1399">
        <f>SUM(AE22:AE47)</f>
        <v>0</v>
      </c>
      <c r="AF20" s="1396">
        <f>SUM(AF22:AF47)</f>
        <v>0</v>
      </c>
      <c r="AG20" s="1398" t="str">
        <f>IF(ISERROR(AF20/AE20), "0", (AF20/AE20))</f>
        <v>0</v>
      </c>
      <c r="AH20" s="1399">
        <f>SUM(AH22:AH47)</f>
        <v>0</v>
      </c>
      <c r="AI20" s="1396">
        <f>SUM(AI22:AI47)</f>
        <v>0</v>
      </c>
      <c r="AJ20" s="1398" t="str">
        <f>IF(ISERROR(AI20/AH20), "0", (AI20/AH20))</f>
        <v>0</v>
      </c>
      <c r="AK20" s="1399">
        <f>SUM(AK22:AK47)</f>
        <v>0</v>
      </c>
      <c r="AL20" s="1396">
        <f>SUM(AL22:AL47)</f>
        <v>0</v>
      </c>
      <c r="AM20" s="1398" t="str">
        <f>IF(ISERROR(AL20/AK20), "0", (AL20/AK20))</f>
        <v>0</v>
      </c>
      <c r="AN20" s="1399">
        <f>SUM(AN22:AN47)</f>
        <v>0</v>
      </c>
      <c r="AO20" s="1396">
        <f>SUM(AO22:AO47)</f>
        <v>0</v>
      </c>
      <c r="AP20" s="1398" t="str">
        <f>IF(ISERROR(AO20/AN20), "0", (AO20/AN20))</f>
        <v>0</v>
      </c>
      <c r="AQ20" s="1399">
        <f>SUM(AQ22:AQ47)</f>
        <v>0</v>
      </c>
      <c r="AR20" s="1396">
        <f>SUM(AR22:AR47)</f>
        <v>0</v>
      </c>
      <c r="AS20" s="1398" t="str">
        <f>IF(ISERROR(AR20/AQ20), "0", (AR20/AQ20))</f>
        <v>0</v>
      </c>
      <c r="AT20" s="1399">
        <f>SUM(AT22:AT47)</f>
        <v>0</v>
      </c>
      <c r="AU20" s="1396">
        <f>SUM(AU22:AU47)</f>
        <v>0</v>
      </c>
      <c r="AV20" s="1398" t="str">
        <f>IF(ISERROR(AU20/AT20), "0", (AU20/AT20))</f>
        <v>0</v>
      </c>
      <c r="AW20" s="1399">
        <f>SUM(AW22:AW47)</f>
        <v>0</v>
      </c>
      <c r="AX20" s="1396">
        <f>SUM(AX22:AX47)</f>
        <v>0</v>
      </c>
      <c r="AY20" s="1398" t="str">
        <f>IF(ISERROR(AX20/AW20), "0", (AX20/AW20))</f>
        <v>0</v>
      </c>
      <c r="AZ20" s="1399">
        <f>SUM(AZ22:AZ47)</f>
        <v>0</v>
      </c>
      <c r="BA20" s="1396">
        <f>SUM(BA22:BA47)</f>
        <v>0</v>
      </c>
      <c r="BB20" s="1398" t="str">
        <f>IF(ISERROR(BA20/AZ20), "0", (BA20/AZ20))</f>
        <v>0</v>
      </c>
      <c r="BC20" s="1399">
        <f>SUM(BC22:BC47)</f>
        <v>0</v>
      </c>
      <c r="BD20" s="1396">
        <f>SUM(BD22:BD47)</f>
        <v>0</v>
      </c>
      <c r="BE20" s="1398" t="str">
        <f>IF(ISERROR(BD20/BC20), "0", (BD20/BC20))</f>
        <v>0</v>
      </c>
      <c r="BF20" s="1399">
        <f>SUM(BF22:BF47)</f>
        <v>0</v>
      </c>
      <c r="BG20" s="1396">
        <f>SUM(BG22:BG47)</f>
        <v>0</v>
      </c>
      <c r="BH20" s="1398" t="str">
        <f>IF(ISERROR(BG20/BF20), "0", (BG20/BF20))</f>
        <v>0</v>
      </c>
      <c r="BI20" s="1399">
        <f>SUM(BI22:BI47)</f>
        <v>0</v>
      </c>
      <c r="BJ20" s="1396">
        <f>SUM(BJ22:BJ47)</f>
        <v>0</v>
      </c>
      <c r="BK20" s="1398" t="str">
        <f>IF(ISERROR(BJ20/BI20), "0", (BJ20/BI20))</f>
        <v>0</v>
      </c>
      <c r="BL20" s="1400">
        <f>+D20+G20+J20+M20+P20+S20+V20+Y20+AB20+AE20+AH20+AK20+AN20+AQ20+AT20+AW20+AZ20+BC20+BF20+BI20</f>
        <v>47815</v>
      </c>
      <c r="BM20" s="1259">
        <f>+E20+H20+K20+N20+Q20+T20+W20+Z20+AC20+AF20+AI20+AL20+AO20+AR20+AU20+AX20+BA20+BD20+BG20+BJ20</f>
        <v>48100</v>
      </c>
      <c r="BN20" s="1401">
        <f>+F20+I20+L20+O20+R20+U20+X20+AA20+AD20+AG20+AJ20+AM20+AP20+AS20+AV20+AY20+BB20+BE20+BH20+BK20</f>
        <v>3.5700000000000003</v>
      </c>
    </row>
    <row r="21" spans="1:66" s="368" customFormat="1" ht="30" customHeight="1" x14ac:dyDescent="0.2">
      <c r="A21" s="385"/>
      <c r="B21" s="387"/>
      <c r="C21" s="388" t="s">
        <v>639</v>
      </c>
      <c r="D21" s="432"/>
      <c r="E21" s="388"/>
      <c r="F21" s="433"/>
      <c r="G21" s="388"/>
      <c r="H21" s="388"/>
      <c r="I21" s="388"/>
      <c r="J21" s="387"/>
      <c r="K21" s="388"/>
      <c r="L21" s="394"/>
      <c r="M21" s="388"/>
      <c r="N21" s="388"/>
      <c r="O21" s="394"/>
      <c r="P21" s="387"/>
      <c r="Q21" s="388"/>
      <c r="R21" s="388"/>
      <c r="S21" s="2102"/>
      <c r="T21" s="388"/>
      <c r="U21" s="388"/>
      <c r="V21" s="387"/>
      <c r="W21" s="388"/>
      <c r="X21" s="388"/>
      <c r="Y21" s="387"/>
      <c r="Z21" s="388"/>
      <c r="AA21" s="394"/>
      <c r="AB21" s="388"/>
      <c r="AC21" s="388"/>
      <c r="AD21" s="394"/>
      <c r="AE21" s="388"/>
      <c r="AF21" s="388"/>
      <c r="AG21" s="394"/>
      <c r="AH21" s="388"/>
      <c r="AI21" s="388"/>
      <c r="AJ21" s="394"/>
      <c r="AK21" s="388"/>
      <c r="AL21" s="388"/>
      <c r="AM21" s="388"/>
      <c r="AN21" s="387"/>
      <c r="AO21" s="388"/>
      <c r="AP21" s="394"/>
      <c r="AQ21" s="388"/>
      <c r="AR21" s="388"/>
      <c r="AS21" s="394"/>
      <c r="AT21" s="387"/>
      <c r="AU21" s="388"/>
      <c r="AV21" s="388"/>
      <c r="AW21" s="387"/>
      <c r="AX21" s="388"/>
      <c r="AY21" s="394"/>
      <c r="AZ21" s="388"/>
      <c r="BA21" s="388"/>
      <c r="BB21" s="395"/>
      <c r="BC21" s="396"/>
      <c r="BD21" s="397"/>
      <c r="BE21" s="397"/>
      <c r="BF21" s="396"/>
      <c r="BG21" s="397"/>
      <c r="BH21" s="395"/>
      <c r="BI21" s="397"/>
      <c r="BJ21" s="397"/>
      <c r="BK21" s="395"/>
      <c r="BL21" s="396"/>
      <c r="BM21" s="397"/>
      <c r="BN21" s="398"/>
    </row>
    <row r="22" spans="1:66" s="368" customFormat="1" ht="12.75" x14ac:dyDescent="0.2">
      <c r="A22" s="399" t="s">
        <v>642</v>
      </c>
      <c r="B22" s="387"/>
      <c r="C22" s="1984"/>
      <c r="D22" s="1811"/>
      <c r="E22" s="411">
        <f>+D22*$C22</f>
        <v>0</v>
      </c>
      <c r="F22" s="434" t="s">
        <v>331</v>
      </c>
      <c r="G22" s="2098"/>
      <c r="H22" s="411">
        <f>+G22*$C22</f>
        <v>0</v>
      </c>
      <c r="I22" s="413" t="s">
        <v>331</v>
      </c>
      <c r="J22" s="2100"/>
      <c r="K22" s="411">
        <f>+J22*$C22</f>
        <v>0</v>
      </c>
      <c r="L22" s="412" t="s">
        <v>331</v>
      </c>
      <c r="M22" s="2098"/>
      <c r="N22" s="411">
        <f>+M22*$C22</f>
        <v>0</v>
      </c>
      <c r="O22" s="412" t="s">
        <v>331</v>
      </c>
      <c r="P22" s="2100"/>
      <c r="Q22" s="411">
        <f>+P22*$C22</f>
        <v>0</v>
      </c>
      <c r="R22" s="413" t="s">
        <v>331</v>
      </c>
      <c r="S22" s="2100"/>
      <c r="T22" s="411">
        <f>+S22*$C22</f>
        <v>0</v>
      </c>
      <c r="U22" s="413" t="s">
        <v>331</v>
      </c>
      <c r="V22" s="2100"/>
      <c r="W22" s="411">
        <f>+V22*$C22</f>
        <v>0</v>
      </c>
      <c r="X22" s="413" t="s">
        <v>331</v>
      </c>
      <c r="Y22" s="2100"/>
      <c r="Z22" s="411">
        <f>+Y22*$C22</f>
        <v>0</v>
      </c>
      <c r="AA22" s="412" t="s">
        <v>331</v>
      </c>
      <c r="AB22" s="2098"/>
      <c r="AC22" s="411">
        <f>+AB22*$C22</f>
        <v>0</v>
      </c>
      <c r="AD22" s="412" t="s">
        <v>331</v>
      </c>
      <c r="AE22" s="2098"/>
      <c r="AF22" s="411">
        <f>+AE22*$C22</f>
        <v>0</v>
      </c>
      <c r="AG22" s="412" t="s">
        <v>331</v>
      </c>
      <c r="AH22" s="2098"/>
      <c r="AI22" s="411">
        <f>+AH22*$C22</f>
        <v>0</v>
      </c>
      <c r="AJ22" s="412" t="s">
        <v>331</v>
      </c>
      <c r="AK22" s="2098"/>
      <c r="AL22" s="411">
        <f>+AK22*$C22</f>
        <v>0</v>
      </c>
      <c r="AM22" s="413" t="s">
        <v>331</v>
      </c>
      <c r="AN22" s="2100"/>
      <c r="AO22" s="411">
        <f>+AN22*$C22</f>
        <v>0</v>
      </c>
      <c r="AP22" s="412" t="s">
        <v>331</v>
      </c>
      <c r="AQ22" s="2098"/>
      <c r="AR22" s="411">
        <f>+AQ22*$C22</f>
        <v>0</v>
      </c>
      <c r="AS22" s="412" t="s">
        <v>331</v>
      </c>
      <c r="AT22" s="2098"/>
      <c r="AU22" s="2103">
        <f>+AT22*$C22</f>
        <v>0</v>
      </c>
      <c r="AV22" s="2104" t="s">
        <v>331</v>
      </c>
      <c r="AW22" s="2100"/>
      <c r="AX22" s="2103">
        <f>+AW22*$C22</f>
        <v>0</v>
      </c>
      <c r="AY22" s="2105" t="s">
        <v>331</v>
      </c>
      <c r="AZ22" s="2098"/>
      <c r="BA22" s="2103">
        <f>+AZ22*$C22</f>
        <v>0</v>
      </c>
      <c r="BB22" s="2106"/>
      <c r="BC22" s="2098"/>
      <c r="BD22" s="2103">
        <f>+BC22*$C22</f>
        <v>0</v>
      </c>
      <c r="BE22" s="2104" t="s">
        <v>331</v>
      </c>
      <c r="BF22" s="2100"/>
      <c r="BG22" s="2103">
        <f>+BF22*$C22</f>
        <v>0</v>
      </c>
      <c r="BH22" s="2105" t="s">
        <v>331</v>
      </c>
      <c r="BI22" s="2098"/>
      <c r="BJ22" s="2103">
        <f>+BI22*$C22</f>
        <v>0</v>
      </c>
      <c r="BK22" s="2106"/>
      <c r="BL22" s="2107">
        <f t="shared" ref="BL22:BL47" si="0">+D22+G22+J22+M22+P22+S22+V22+Y22+AB22+AE22+AH22+AK22+AN22+AQ22+AT22+AW22+AZ22+BC22+BF22+BI22</f>
        <v>0</v>
      </c>
      <c r="BM22" s="2108">
        <f t="shared" ref="BM22:BM47" si="1">+E22+H22+K22+N22+Q22+T22+W22+Z22+AC22+AF22+AI22+AL22+AO22+AR22+AU22+AX22+BA22+BD22+BG22+BJ22</f>
        <v>0</v>
      </c>
      <c r="BN22" s="2109"/>
    </row>
    <row r="23" spans="1:66" s="368" customFormat="1" ht="25.5" x14ac:dyDescent="0.2">
      <c r="A23" s="399" t="s">
        <v>654</v>
      </c>
      <c r="B23" s="387"/>
      <c r="C23" s="1984"/>
      <c r="D23" s="1812"/>
      <c r="E23" s="414">
        <f t="shared" ref="E23:E47" si="2">+D23*$C23</f>
        <v>0</v>
      </c>
      <c r="F23" s="435"/>
      <c r="G23" s="2099"/>
      <c r="H23" s="414">
        <f t="shared" ref="H23:H47" si="3">+G23*$C23</f>
        <v>0</v>
      </c>
      <c r="I23" s="416"/>
      <c r="J23" s="2101"/>
      <c r="K23" s="414">
        <f t="shared" ref="K23:K47" si="4">+J23*$C23</f>
        <v>0</v>
      </c>
      <c r="L23" s="415"/>
      <c r="M23" s="2099"/>
      <c r="N23" s="414">
        <f t="shared" ref="N23:N47" si="5">+M23*$C23</f>
        <v>0</v>
      </c>
      <c r="O23" s="415"/>
      <c r="P23" s="2101"/>
      <c r="Q23" s="414">
        <f t="shared" ref="Q23:Q47" si="6">+P23*$C23</f>
        <v>0</v>
      </c>
      <c r="R23" s="416"/>
      <c r="S23" s="2101"/>
      <c r="T23" s="414">
        <f t="shared" ref="T23:T47" si="7">+S23*$C23</f>
        <v>0</v>
      </c>
      <c r="U23" s="416"/>
      <c r="V23" s="2101"/>
      <c r="W23" s="414">
        <f t="shared" ref="W23:W47" si="8">+V23*$C23</f>
        <v>0</v>
      </c>
      <c r="X23" s="416"/>
      <c r="Y23" s="2101"/>
      <c r="Z23" s="414">
        <f t="shared" ref="Z23:Z47" si="9">+Y23*$C23</f>
        <v>0</v>
      </c>
      <c r="AA23" s="415"/>
      <c r="AB23" s="2099"/>
      <c r="AC23" s="414">
        <f t="shared" ref="AC23:AC47" si="10">+AB23*$C23</f>
        <v>0</v>
      </c>
      <c r="AD23" s="415"/>
      <c r="AE23" s="2099"/>
      <c r="AF23" s="414">
        <f t="shared" ref="AF23:AF47" si="11">+AE23*$C23</f>
        <v>0</v>
      </c>
      <c r="AG23" s="415"/>
      <c r="AH23" s="2099"/>
      <c r="AI23" s="414">
        <f t="shared" ref="AI23:AI47" si="12">+AH23*$C23</f>
        <v>0</v>
      </c>
      <c r="AJ23" s="415"/>
      <c r="AK23" s="2099"/>
      <c r="AL23" s="414">
        <f t="shared" ref="AL23:AL47" si="13">+AK23*$C23</f>
        <v>0</v>
      </c>
      <c r="AM23" s="416"/>
      <c r="AN23" s="2101"/>
      <c r="AO23" s="414">
        <f t="shared" ref="AO23:AO47" si="14">+AN23*$C23</f>
        <v>0</v>
      </c>
      <c r="AP23" s="415"/>
      <c r="AQ23" s="2099"/>
      <c r="AR23" s="414">
        <f t="shared" ref="AR23:AR47" si="15">+AQ23*$C23</f>
        <v>0</v>
      </c>
      <c r="AS23" s="415"/>
      <c r="AT23" s="2099"/>
      <c r="AU23" s="2110">
        <f t="shared" ref="AU23:AU47" si="16">+AT23*$C23</f>
        <v>0</v>
      </c>
      <c r="AV23" s="2111"/>
      <c r="AW23" s="2101"/>
      <c r="AX23" s="2110">
        <f t="shared" ref="AX23:AX47" si="17">+AW23*$C23</f>
        <v>0</v>
      </c>
      <c r="AY23" s="2112"/>
      <c r="AZ23" s="2099"/>
      <c r="BA23" s="2110">
        <f t="shared" ref="BA23:BA47" si="18">+AZ23*$C23</f>
        <v>0</v>
      </c>
      <c r="BB23" s="2113"/>
      <c r="BC23" s="2099"/>
      <c r="BD23" s="2110">
        <f t="shared" ref="BD23:BD47" si="19">+BC23*$C23</f>
        <v>0</v>
      </c>
      <c r="BE23" s="2111"/>
      <c r="BF23" s="2101"/>
      <c r="BG23" s="2110">
        <f t="shared" ref="BG23:BG47" si="20">+BF23*$C23</f>
        <v>0</v>
      </c>
      <c r="BH23" s="2112"/>
      <c r="BI23" s="2099"/>
      <c r="BJ23" s="2110">
        <f t="shared" ref="BJ23:BJ47" si="21">+BI23*$C23</f>
        <v>0</v>
      </c>
      <c r="BK23" s="2113"/>
      <c r="BL23" s="2114">
        <f t="shared" si="0"/>
        <v>0</v>
      </c>
      <c r="BM23" s="2115">
        <f t="shared" si="1"/>
        <v>0</v>
      </c>
      <c r="BN23" s="2116"/>
    </row>
    <row r="24" spans="1:66" s="368" customFormat="1" ht="12.75" x14ac:dyDescent="0.2">
      <c r="A24" s="399" t="s">
        <v>643</v>
      </c>
      <c r="B24" s="387"/>
      <c r="C24" s="1984"/>
      <c r="D24" s="1812"/>
      <c r="E24" s="414">
        <f t="shared" si="2"/>
        <v>0</v>
      </c>
      <c r="F24" s="435" t="s">
        <v>331</v>
      </c>
      <c r="G24" s="2099"/>
      <c r="H24" s="414">
        <f t="shared" si="3"/>
        <v>0</v>
      </c>
      <c r="I24" s="416" t="s">
        <v>331</v>
      </c>
      <c r="J24" s="2101"/>
      <c r="K24" s="414">
        <f t="shared" si="4"/>
        <v>0</v>
      </c>
      <c r="L24" s="415" t="s">
        <v>331</v>
      </c>
      <c r="M24" s="2099"/>
      <c r="N24" s="414">
        <f t="shared" si="5"/>
        <v>0</v>
      </c>
      <c r="O24" s="415" t="s">
        <v>331</v>
      </c>
      <c r="P24" s="2101"/>
      <c r="Q24" s="414">
        <f t="shared" si="6"/>
        <v>0</v>
      </c>
      <c r="R24" s="416" t="s">
        <v>331</v>
      </c>
      <c r="S24" s="2101"/>
      <c r="T24" s="414">
        <f t="shared" si="7"/>
        <v>0</v>
      </c>
      <c r="U24" s="416" t="s">
        <v>331</v>
      </c>
      <c r="V24" s="2101"/>
      <c r="W24" s="414">
        <f t="shared" si="8"/>
        <v>0</v>
      </c>
      <c r="X24" s="416" t="s">
        <v>331</v>
      </c>
      <c r="Y24" s="2101"/>
      <c r="Z24" s="414">
        <f t="shared" si="9"/>
        <v>0</v>
      </c>
      <c r="AA24" s="415" t="s">
        <v>331</v>
      </c>
      <c r="AB24" s="2099"/>
      <c r="AC24" s="414">
        <f t="shared" si="10"/>
        <v>0</v>
      </c>
      <c r="AD24" s="415" t="s">
        <v>331</v>
      </c>
      <c r="AE24" s="2099"/>
      <c r="AF24" s="414">
        <f t="shared" si="11"/>
        <v>0</v>
      </c>
      <c r="AG24" s="415" t="s">
        <v>331</v>
      </c>
      <c r="AH24" s="2099"/>
      <c r="AI24" s="414">
        <f t="shared" si="12"/>
        <v>0</v>
      </c>
      <c r="AJ24" s="415" t="s">
        <v>331</v>
      </c>
      <c r="AK24" s="2099"/>
      <c r="AL24" s="414">
        <f t="shared" si="13"/>
        <v>0</v>
      </c>
      <c r="AM24" s="416" t="s">
        <v>331</v>
      </c>
      <c r="AN24" s="2101"/>
      <c r="AO24" s="414">
        <f t="shared" si="14"/>
        <v>0</v>
      </c>
      <c r="AP24" s="415" t="s">
        <v>331</v>
      </c>
      <c r="AQ24" s="2099"/>
      <c r="AR24" s="414">
        <f t="shared" si="15"/>
        <v>0</v>
      </c>
      <c r="AS24" s="415" t="s">
        <v>331</v>
      </c>
      <c r="AT24" s="2099"/>
      <c r="AU24" s="2110">
        <f t="shared" si="16"/>
        <v>0</v>
      </c>
      <c r="AV24" s="2111" t="s">
        <v>331</v>
      </c>
      <c r="AW24" s="2101"/>
      <c r="AX24" s="2110">
        <f t="shared" si="17"/>
        <v>0</v>
      </c>
      <c r="AY24" s="2112" t="s">
        <v>331</v>
      </c>
      <c r="AZ24" s="2099"/>
      <c r="BA24" s="2110">
        <f t="shared" si="18"/>
        <v>0</v>
      </c>
      <c r="BB24" s="2113"/>
      <c r="BC24" s="2099"/>
      <c r="BD24" s="2110">
        <f t="shared" si="19"/>
        <v>0</v>
      </c>
      <c r="BE24" s="2111" t="s">
        <v>331</v>
      </c>
      <c r="BF24" s="2101"/>
      <c r="BG24" s="2110">
        <f t="shared" si="20"/>
        <v>0</v>
      </c>
      <c r="BH24" s="2112" t="s">
        <v>331</v>
      </c>
      <c r="BI24" s="2099"/>
      <c r="BJ24" s="2110">
        <f t="shared" si="21"/>
        <v>0</v>
      </c>
      <c r="BK24" s="2113"/>
      <c r="BL24" s="2114">
        <f t="shared" si="0"/>
        <v>0</v>
      </c>
      <c r="BM24" s="2115">
        <f t="shared" si="1"/>
        <v>0</v>
      </c>
      <c r="BN24" s="2116"/>
    </row>
    <row r="25" spans="1:66" s="368" customFormat="1" ht="25.5" x14ac:dyDescent="0.2">
      <c r="A25" s="399" t="s">
        <v>655</v>
      </c>
      <c r="B25" s="387"/>
      <c r="C25" s="1984"/>
      <c r="D25" s="1812"/>
      <c r="E25" s="414">
        <f t="shared" si="2"/>
        <v>0</v>
      </c>
      <c r="F25" s="435" t="s">
        <v>331</v>
      </c>
      <c r="G25" s="2099"/>
      <c r="H25" s="414">
        <f t="shared" si="3"/>
        <v>0</v>
      </c>
      <c r="I25" s="416" t="s">
        <v>331</v>
      </c>
      <c r="J25" s="2101"/>
      <c r="K25" s="414">
        <f t="shared" si="4"/>
        <v>0</v>
      </c>
      <c r="L25" s="415" t="s">
        <v>331</v>
      </c>
      <c r="M25" s="2099"/>
      <c r="N25" s="414">
        <f t="shared" si="5"/>
        <v>0</v>
      </c>
      <c r="O25" s="415" t="s">
        <v>331</v>
      </c>
      <c r="P25" s="2101"/>
      <c r="Q25" s="414">
        <f t="shared" si="6"/>
        <v>0</v>
      </c>
      <c r="R25" s="416" t="s">
        <v>331</v>
      </c>
      <c r="S25" s="2101"/>
      <c r="T25" s="414">
        <f t="shared" si="7"/>
        <v>0</v>
      </c>
      <c r="U25" s="416" t="s">
        <v>331</v>
      </c>
      <c r="V25" s="2101"/>
      <c r="W25" s="414">
        <f t="shared" si="8"/>
        <v>0</v>
      </c>
      <c r="X25" s="416" t="s">
        <v>331</v>
      </c>
      <c r="Y25" s="2101"/>
      <c r="Z25" s="414">
        <f t="shared" si="9"/>
        <v>0</v>
      </c>
      <c r="AA25" s="415" t="s">
        <v>331</v>
      </c>
      <c r="AB25" s="2099"/>
      <c r="AC25" s="414">
        <f t="shared" si="10"/>
        <v>0</v>
      </c>
      <c r="AD25" s="415" t="s">
        <v>331</v>
      </c>
      <c r="AE25" s="2099"/>
      <c r="AF25" s="414">
        <f t="shared" si="11"/>
        <v>0</v>
      </c>
      <c r="AG25" s="415" t="s">
        <v>331</v>
      </c>
      <c r="AH25" s="2099"/>
      <c r="AI25" s="414">
        <f t="shared" si="12"/>
        <v>0</v>
      </c>
      <c r="AJ25" s="415" t="s">
        <v>331</v>
      </c>
      <c r="AK25" s="2099"/>
      <c r="AL25" s="414">
        <f t="shared" si="13"/>
        <v>0</v>
      </c>
      <c r="AM25" s="416" t="s">
        <v>331</v>
      </c>
      <c r="AN25" s="2101"/>
      <c r="AO25" s="414">
        <f t="shared" si="14"/>
        <v>0</v>
      </c>
      <c r="AP25" s="415" t="s">
        <v>331</v>
      </c>
      <c r="AQ25" s="2099"/>
      <c r="AR25" s="414">
        <f t="shared" si="15"/>
        <v>0</v>
      </c>
      <c r="AS25" s="415" t="s">
        <v>331</v>
      </c>
      <c r="AT25" s="2099"/>
      <c r="AU25" s="2110">
        <f t="shared" si="16"/>
        <v>0</v>
      </c>
      <c r="AV25" s="2111" t="s">
        <v>331</v>
      </c>
      <c r="AW25" s="2101"/>
      <c r="AX25" s="2110">
        <f t="shared" si="17"/>
        <v>0</v>
      </c>
      <c r="AY25" s="2112" t="s">
        <v>331</v>
      </c>
      <c r="AZ25" s="2099"/>
      <c r="BA25" s="2110">
        <f t="shared" si="18"/>
        <v>0</v>
      </c>
      <c r="BB25" s="2113"/>
      <c r="BC25" s="2099"/>
      <c r="BD25" s="2110">
        <f t="shared" si="19"/>
        <v>0</v>
      </c>
      <c r="BE25" s="2111" t="s">
        <v>331</v>
      </c>
      <c r="BF25" s="2101"/>
      <c r="BG25" s="2110">
        <f t="shared" si="20"/>
        <v>0</v>
      </c>
      <c r="BH25" s="2112" t="s">
        <v>331</v>
      </c>
      <c r="BI25" s="2099"/>
      <c r="BJ25" s="2110">
        <f t="shared" si="21"/>
        <v>0</v>
      </c>
      <c r="BK25" s="2113"/>
      <c r="BL25" s="2114">
        <f t="shared" si="0"/>
        <v>0</v>
      </c>
      <c r="BM25" s="2115">
        <f t="shared" si="1"/>
        <v>0</v>
      </c>
      <c r="BN25" s="2116"/>
    </row>
    <row r="26" spans="1:66" s="368" customFormat="1" ht="12.75" x14ac:dyDescent="0.2">
      <c r="A26" s="399" t="s">
        <v>854</v>
      </c>
      <c r="B26" s="387"/>
      <c r="C26" s="1984"/>
      <c r="D26" s="1812"/>
      <c r="E26" s="414">
        <f t="shared" si="2"/>
        <v>0</v>
      </c>
      <c r="F26" s="435" t="s">
        <v>331</v>
      </c>
      <c r="G26" s="2099"/>
      <c r="H26" s="414">
        <f t="shared" si="3"/>
        <v>0</v>
      </c>
      <c r="I26" s="416" t="s">
        <v>331</v>
      </c>
      <c r="J26" s="2101"/>
      <c r="K26" s="414">
        <f t="shared" si="4"/>
        <v>0</v>
      </c>
      <c r="L26" s="415" t="s">
        <v>331</v>
      </c>
      <c r="M26" s="2099"/>
      <c r="N26" s="414">
        <f t="shared" si="5"/>
        <v>0</v>
      </c>
      <c r="O26" s="415" t="s">
        <v>331</v>
      </c>
      <c r="P26" s="2101"/>
      <c r="Q26" s="414">
        <f t="shared" si="6"/>
        <v>0</v>
      </c>
      <c r="R26" s="416" t="s">
        <v>331</v>
      </c>
      <c r="S26" s="2101"/>
      <c r="T26" s="414">
        <f t="shared" si="7"/>
        <v>0</v>
      </c>
      <c r="U26" s="416" t="s">
        <v>331</v>
      </c>
      <c r="V26" s="2101"/>
      <c r="W26" s="414">
        <f t="shared" si="8"/>
        <v>0</v>
      </c>
      <c r="X26" s="416" t="s">
        <v>331</v>
      </c>
      <c r="Y26" s="2101"/>
      <c r="Z26" s="414">
        <f t="shared" si="9"/>
        <v>0</v>
      </c>
      <c r="AA26" s="415" t="s">
        <v>331</v>
      </c>
      <c r="AB26" s="2099"/>
      <c r="AC26" s="414">
        <f t="shared" si="10"/>
        <v>0</v>
      </c>
      <c r="AD26" s="415" t="s">
        <v>331</v>
      </c>
      <c r="AE26" s="2099"/>
      <c r="AF26" s="414">
        <f t="shared" si="11"/>
        <v>0</v>
      </c>
      <c r="AG26" s="415" t="s">
        <v>331</v>
      </c>
      <c r="AH26" s="2099"/>
      <c r="AI26" s="414">
        <f t="shared" si="12"/>
        <v>0</v>
      </c>
      <c r="AJ26" s="415" t="s">
        <v>331</v>
      </c>
      <c r="AK26" s="2099"/>
      <c r="AL26" s="414">
        <f t="shared" si="13"/>
        <v>0</v>
      </c>
      <c r="AM26" s="416" t="s">
        <v>331</v>
      </c>
      <c r="AN26" s="2101"/>
      <c r="AO26" s="414">
        <f t="shared" si="14"/>
        <v>0</v>
      </c>
      <c r="AP26" s="415" t="s">
        <v>331</v>
      </c>
      <c r="AQ26" s="2099"/>
      <c r="AR26" s="414">
        <f t="shared" si="15"/>
        <v>0</v>
      </c>
      <c r="AS26" s="415" t="s">
        <v>331</v>
      </c>
      <c r="AT26" s="2099"/>
      <c r="AU26" s="2110">
        <f t="shared" si="16"/>
        <v>0</v>
      </c>
      <c r="AV26" s="2111" t="s">
        <v>331</v>
      </c>
      <c r="AW26" s="2101"/>
      <c r="AX26" s="2110">
        <f t="shared" si="17"/>
        <v>0</v>
      </c>
      <c r="AY26" s="2112" t="s">
        <v>331</v>
      </c>
      <c r="AZ26" s="2099"/>
      <c r="BA26" s="2110">
        <f t="shared" si="18"/>
        <v>0</v>
      </c>
      <c r="BB26" s="2113"/>
      <c r="BC26" s="2099"/>
      <c r="BD26" s="2110">
        <f t="shared" si="19"/>
        <v>0</v>
      </c>
      <c r="BE26" s="2111" t="s">
        <v>331</v>
      </c>
      <c r="BF26" s="2101"/>
      <c r="BG26" s="2110">
        <f t="shared" si="20"/>
        <v>0</v>
      </c>
      <c r="BH26" s="2112" t="s">
        <v>331</v>
      </c>
      <c r="BI26" s="2099"/>
      <c r="BJ26" s="2110">
        <f t="shared" si="21"/>
        <v>0</v>
      </c>
      <c r="BK26" s="2113"/>
      <c r="BL26" s="2114">
        <f t="shared" si="0"/>
        <v>0</v>
      </c>
      <c r="BM26" s="2115">
        <f t="shared" si="1"/>
        <v>0</v>
      </c>
      <c r="BN26" s="2116"/>
    </row>
    <row r="27" spans="1:66" s="368" customFormat="1" ht="25.5" x14ac:dyDescent="0.2">
      <c r="A27" s="399" t="s">
        <v>656</v>
      </c>
      <c r="B27" s="387"/>
      <c r="C27" s="1984"/>
      <c r="D27" s="1812"/>
      <c r="E27" s="414">
        <f t="shared" si="2"/>
        <v>0</v>
      </c>
      <c r="F27" s="435" t="s">
        <v>331</v>
      </c>
      <c r="G27" s="2099"/>
      <c r="H27" s="414">
        <f t="shared" si="3"/>
        <v>0</v>
      </c>
      <c r="I27" s="416" t="s">
        <v>331</v>
      </c>
      <c r="J27" s="2101"/>
      <c r="K27" s="414">
        <f t="shared" si="4"/>
        <v>0</v>
      </c>
      <c r="L27" s="415" t="s">
        <v>331</v>
      </c>
      <c r="M27" s="2099"/>
      <c r="N27" s="414">
        <f t="shared" si="5"/>
        <v>0</v>
      </c>
      <c r="O27" s="415" t="s">
        <v>331</v>
      </c>
      <c r="P27" s="2101"/>
      <c r="Q27" s="414">
        <f t="shared" si="6"/>
        <v>0</v>
      </c>
      <c r="R27" s="416" t="s">
        <v>331</v>
      </c>
      <c r="S27" s="2101"/>
      <c r="T27" s="414">
        <f t="shared" si="7"/>
        <v>0</v>
      </c>
      <c r="U27" s="416" t="s">
        <v>331</v>
      </c>
      <c r="V27" s="2101"/>
      <c r="W27" s="414">
        <f t="shared" si="8"/>
        <v>0</v>
      </c>
      <c r="X27" s="416" t="s">
        <v>331</v>
      </c>
      <c r="Y27" s="2101"/>
      <c r="Z27" s="414">
        <f t="shared" si="9"/>
        <v>0</v>
      </c>
      <c r="AA27" s="415" t="s">
        <v>331</v>
      </c>
      <c r="AB27" s="2099"/>
      <c r="AC27" s="414">
        <f t="shared" si="10"/>
        <v>0</v>
      </c>
      <c r="AD27" s="415" t="s">
        <v>331</v>
      </c>
      <c r="AE27" s="2099"/>
      <c r="AF27" s="414">
        <f t="shared" si="11"/>
        <v>0</v>
      </c>
      <c r="AG27" s="415" t="s">
        <v>331</v>
      </c>
      <c r="AH27" s="2099"/>
      <c r="AI27" s="414">
        <f t="shared" si="12"/>
        <v>0</v>
      </c>
      <c r="AJ27" s="415" t="s">
        <v>331</v>
      </c>
      <c r="AK27" s="2099"/>
      <c r="AL27" s="414">
        <f t="shared" si="13"/>
        <v>0</v>
      </c>
      <c r="AM27" s="416" t="s">
        <v>331</v>
      </c>
      <c r="AN27" s="2101"/>
      <c r="AO27" s="414">
        <f t="shared" si="14"/>
        <v>0</v>
      </c>
      <c r="AP27" s="415" t="s">
        <v>331</v>
      </c>
      <c r="AQ27" s="2099"/>
      <c r="AR27" s="414">
        <f t="shared" si="15"/>
        <v>0</v>
      </c>
      <c r="AS27" s="415" t="s">
        <v>331</v>
      </c>
      <c r="AT27" s="2099"/>
      <c r="AU27" s="2110">
        <f t="shared" si="16"/>
        <v>0</v>
      </c>
      <c r="AV27" s="2111" t="s">
        <v>331</v>
      </c>
      <c r="AW27" s="2101"/>
      <c r="AX27" s="2110">
        <f t="shared" si="17"/>
        <v>0</v>
      </c>
      <c r="AY27" s="2112" t="s">
        <v>331</v>
      </c>
      <c r="AZ27" s="2099"/>
      <c r="BA27" s="2110">
        <f t="shared" si="18"/>
        <v>0</v>
      </c>
      <c r="BB27" s="2113"/>
      <c r="BC27" s="2099"/>
      <c r="BD27" s="2110">
        <f t="shared" si="19"/>
        <v>0</v>
      </c>
      <c r="BE27" s="2111" t="s">
        <v>331</v>
      </c>
      <c r="BF27" s="2101"/>
      <c r="BG27" s="2110">
        <f t="shared" si="20"/>
        <v>0</v>
      </c>
      <c r="BH27" s="2112" t="s">
        <v>331</v>
      </c>
      <c r="BI27" s="2099"/>
      <c r="BJ27" s="2110">
        <f t="shared" si="21"/>
        <v>0</v>
      </c>
      <c r="BK27" s="2113"/>
      <c r="BL27" s="2114">
        <f t="shared" si="0"/>
        <v>0</v>
      </c>
      <c r="BM27" s="2115">
        <f t="shared" si="1"/>
        <v>0</v>
      </c>
      <c r="BN27" s="2116"/>
    </row>
    <row r="28" spans="1:66" s="368" customFormat="1" ht="12.75" x14ac:dyDescent="0.2">
      <c r="A28" s="1813" t="s">
        <v>611</v>
      </c>
      <c r="B28" s="387"/>
      <c r="C28" s="1984">
        <v>1</v>
      </c>
      <c r="D28" s="1812">
        <v>43121</v>
      </c>
      <c r="E28" s="414">
        <f t="shared" si="2"/>
        <v>43121</v>
      </c>
      <c r="F28" s="435" t="s">
        <v>331</v>
      </c>
      <c r="G28" s="1814">
        <v>4194</v>
      </c>
      <c r="H28" s="414">
        <f t="shared" si="3"/>
        <v>4194</v>
      </c>
      <c r="I28" s="416" t="s">
        <v>331</v>
      </c>
      <c r="J28" s="1815"/>
      <c r="K28" s="414">
        <f t="shared" si="4"/>
        <v>0</v>
      </c>
      <c r="L28" s="415" t="s">
        <v>331</v>
      </c>
      <c r="M28" s="1814"/>
      <c r="N28" s="414">
        <f t="shared" si="5"/>
        <v>0</v>
      </c>
      <c r="O28" s="415" t="s">
        <v>331</v>
      </c>
      <c r="P28" s="1815"/>
      <c r="Q28" s="414">
        <f t="shared" si="6"/>
        <v>0</v>
      </c>
      <c r="R28" s="416" t="s">
        <v>331</v>
      </c>
      <c r="S28" s="1815"/>
      <c r="T28" s="414">
        <f t="shared" si="7"/>
        <v>0</v>
      </c>
      <c r="U28" s="416" t="s">
        <v>331</v>
      </c>
      <c r="V28" s="1815"/>
      <c r="W28" s="414">
        <f t="shared" si="8"/>
        <v>0</v>
      </c>
      <c r="X28" s="416" t="s">
        <v>331</v>
      </c>
      <c r="Y28" s="1815"/>
      <c r="Z28" s="414">
        <f t="shared" si="9"/>
        <v>0</v>
      </c>
      <c r="AA28" s="415" t="s">
        <v>331</v>
      </c>
      <c r="AB28" s="1814"/>
      <c r="AC28" s="414">
        <f t="shared" si="10"/>
        <v>0</v>
      </c>
      <c r="AD28" s="415" t="s">
        <v>331</v>
      </c>
      <c r="AE28" s="1814"/>
      <c r="AF28" s="414">
        <f t="shared" si="11"/>
        <v>0</v>
      </c>
      <c r="AG28" s="415" t="s">
        <v>331</v>
      </c>
      <c r="AH28" s="1814"/>
      <c r="AI28" s="414">
        <f t="shared" si="12"/>
        <v>0</v>
      </c>
      <c r="AJ28" s="415" t="s">
        <v>331</v>
      </c>
      <c r="AK28" s="1814"/>
      <c r="AL28" s="414">
        <f t="shared" si="13"/>
        <v>0</v>
      </c>
      <c r="AM28" s="416" t="s">
        <v>331</v>
      </c>
      <c r="AN28" s="1815"/>
      <c r="AO28" s="414">
        <f t="shared" si="14"/>
        <v>0</v>
      </c>
      <c r="AP28" s="415" t="s">
        <v>331</v>
      </c>
      <c r="AQ28" s="1814"/>
      <c r="AR28" s="414">
        <f t="shared" si="15"/>
        <v>0</v>
      </c>
      <c r="AS28" s="415" t="s">
        <v>331</v>
      </c>
      <c r="AT28" s="1814"/>
      <c r="AU28" s="414">
        <f t="shared" si="16"/>
        <v>0</v>
      </c>
      <c r="AV28" s="416" t="s">
        <v>331</v>
      </c>
      <c r="AW28" s="1815"/>
      <c r="AX28" s="414">
        <f t="shared" si="17"/>
        <v>0</v>
      </c>
      <c r="AY28" s="415" t="s">
        <v>331</v>
      </c>
      <c r="AZ28" s="1814"/>
      <c r="BA28" s="414">
        <f t="shared" si="18"/>
        <v>0</v>
      </c>
      <c r="BB28" s="417"/>
      <c r="BC28" s="1814"/>
      <c r="BD28" s="414">
        <f t="shared" si="19"/>
        <v>0</v>
      </c>
      <c r="BE28" s="416" t="s">
        <v>331</v>
      </c>
      <c r="BF28" s="1815"/>
      <c r="BG28" s="414">
        <f t="shared" si="20"/>
        <v>0</v>
      </c>
      <c r="BH28" s="415" t="s">
        <v>331</v>
      </c>
      <c r="BI28" s="1814"/>
      <c r="BJ28" s="414">
        <f t="shared" si="21"/>
        <v>0</v>
      </c>
      <c r="BK28" s="417"/>
      <c r="BL28" s="418">
        <f t="shared" si="0"/>
        <v>47315</v>
      </c>
      <c r="BM28" s="419">
        <f t="shared" si="1"/>
        <v>47315</v>
      </c>
      <c r="BN28" s="420"/>
    </row>
    <row r="29" spans="1:66" s="368" customFormat="1" ht="12.75" x14ac:dyDescent="0.2">
      <c r="A29" s="1813" t="s">
        <v>612</v>
      </c>
      <c r="B29" s="387"/>
      <c r="C29" s="1984"/>
      <c r="D29" s="1812"/>
      <c r="E29" s="414">
        <f t="shared" si="2"/>
        <v>0</v>
      </c>
      <c r="F29" s="435" t="s">
        <v>331</v>
      </c>
      <c r="G29" s="1814"/>
      <c r="H29" s="414">
        <f t="shared" si="3"/>
        <v>0</v>
      </c>
      <c r="I29" s="416" t="s">
        <v>331</v>
      </c>
      <c r="J29" s="1815"/>
      <c r="K29" s="414">
        <f t="shared" si="4"/>
        <v>0</v>
      </c>
      <c r="L29" s="415" t="s">
        <v>331</v>
      </c>
      <c r="M29" s="1814"/>
      <c r="N29" s="414">
        <f t="shared" si="5"/>
        <v>0</v>
      </c>
      <c r="O29" s="415" t="s">
        <v>331</v>
      </c>
      <c r="P29" s="1815"/>
      <c r="Q29" s="414">
        <f t="shared" si="6"/>
        <v>0</v>
      </c>
      <c r="R29" s="416" t="s">
        <v>331</v>
      </c>
      <c r="S29" s="1815"/>
      <c r="T29" s="414">
        <f t="shared" si="7"/>
        <v>0</v>
      </c>
      <c r="U29" s="416" t="s">
        <v>331</v>
      </c>
      <c r="V29" s="1815"/>
      <c r="W29" s="414">
        <f t="shared" si="8"/>
        <v>0</v>
      </c>
      <c r="X29" s="416" t="s">
        <v>331</v>
      </c>
      <c r="Y29" s="1815"/>
      <c r="Z29" s="414">
        <f t="shared" si="9"/>
        <v>0</v>
      </c>
      <c r="AA29" s="415" t="s">
        <v>331</v>
      </c>
      <c r="AB29" s="1814"/>
      <c r="AC29" s="414">
        <f t="shared" si="10"/>
        <v>0</v>
      </c>
      <c r="AD29" s="415" t="s">
        <v>331</v>
      </c>
      <c r="AE29" s="1814"/>
      <c r="AF29" s="414">
        <f t="shared" si="11"/>
        <v>0</v>
      </c>
      <c r="AG29" s="415" t="s">
        <v>331</v>
      </c>
      <c r="AH29" s="1814"/>
      <c r="AI29" s="414">
        <f t="shared" si="12"/>
        <v>0</v>
      </c>
      <c r="AJ29" s="415" t="s">
        <v>331</v>
      </c>
      <c r="AK29" s="1814"/>
      <c r="AL29" s="414">
        <f t="shared" si="13"/>
        <v>0</v>
      </c>
      <c r="AM29" s="416" t="s">
        <v>331</v>
      </c>
      <c r="AN29" s="1815"/>
      <c r="AO29" s="414">
        <f t="shared" si="14"/>
        <v>0</v>
      </c>
      <c r="AP29" s="415" t="s">
        <v>331</v>
      </c>
      <c r="AQ29" s="1814"/>
      <c r="AR29" s="414">
        <f t="shared" si="15"/>
        <v>0</v>
      </c>
      <c r="AS29" s="415" t="s">
        <v>331</v>
      </c>
      <c r="AT29" s="1814"/>
      <c r="AU29" s="414">
        <f t="shared" si="16"/>
        <v>0</v>
      </c>
      <c r="AV29" s="416" t="s">
        <v>331</v>
      </c>
      <c r="AW29" s="1815"/>
      <c r="AX29" s="414">
        <f t="shared" si="17"/>
        <v>0</v>
      </c>
      <c r="AY29" s="415" t="s">
        <v>331</v>
      </c>
      <c r="AZ29" s="1814"/>
      <c r="BA29" s="414">
        <f t="shared" si="18"/>
        <v>0</v>
      </c>
      <c r="BB29" s="417"/>
      <c r="BC29" s="1814"/>
      <c r="BD29" s="414">
        <f t="shared" si="19"/>
        <v>0</v>
      </c>
      <c r="BE29" s="416" t="s">
        <v>331</v>
      </c>
      <c r="BF29" s="1815"/>
      <c r="BG29" s="414">
        <f t="shared" si="20"/>
        <v>0</v>
      </c>
      <c r="BH29" s="415" t="s">
        <v>331</v>
      </c>
      <c r="BI29" s="1814"/>
      <c r="BJ29" s="414">
        <f t="shared" si="21"/>
        <v>0</v>
      </c>
      <c r="BK29" s="417"/>
      <c r="BL29" s="418">
        <f t="shared" si="0"/>
        <v>0</v>
      </c>
      <c r="BM29" s="419">
        <f t="shared" si="1"/>
        <v>0</v>
      </c>
      <c r="BN29" s="420"/>
    </row>
    <row r="30" spans="1:66" s="368" customFormat="1" ht="12.75" x14ac:dyDescent="0.2">
      <c r="A30" s="399" t="s">
        <v>645</v>
      </c>
      <c r="B30" s="387"/>
      <c r="C30" s="1984"/>
      <c r="D30" s="2097"/>
      <c r="E30" s="414">
        <f t="shared" si="2"/>
        <v>0</v>
      </c>
      <c r="F30" s="435" t="s">
        <v>331</v>
      </c>
      <c r="G30" s="1814"/>
      <c r="H30" s="414">
        <f t="shared" si="3"/>
        <v>0</v>
      </c>
      <c r="I30" s="416" t="s">
        <v>331</v>
      </c>
      <c r="J30" s="1815"/>
      <c r="K30" s="414">
        <f t="shared" si="4"/>
        <v>0</v>
      </c>
      <c r="L30" s="415" t="s">
        <v>331</v>
      </c>
      <c r="M30" s="1814"/>
      <c r="N30" s="414">
        <f t="shared" si="5"/>
        <v>0</v>
      </c>
      <c r="O30" s="415" t="s">
        <v>331</v>
      </c>
      <c r="P30" s="1815"/>
      <c r="Q30" s="414">
        <f t="shared" si="6"/>
        <v>0</v>
      </c>
      <c r="R30" s="416" t="s">
        <v>331</v>
      </c>
      <c r="S30" s="1815"/>
      <c r="T30" s="414">
        <f t="shared" si="7"/>
        <v>0</v>
      </c>
      <c r="U30" s="416" t="s">
        <v>331</v>
      </c>
      <c r="V30" s="1815"/>
      <c r="W30" s="414">
        <f t="shared" si="8"/>
        <v>0</v>
      </c>
      <c r="X30" s="416" t="s">
        <v>331</v>
      </c>
      <c r="Y30" s="1815"/>
      <c r="Z30" s="414">
        <f t="shared" si="9"/>
        <v>0</v>
      </c>
      <c r="AA30" s="415" t="s">
        <v>331</v>
      </c>
      <c r="AB30" s="1814"/>
      <c r="AC30" s="414">
        <f t="shared" si="10"/>
        <v>0</v>
      </c>
      <c r="AD30" s="415" t="s">
        <v>331</v>
      </c>
      <c r="AE30" s="1814"/>
      <c r="AF30" s="414">
        <f t="shared" si="11"/>
        <v>0</v>
      </c>
      <c r="AG30" s="415" t="s">
        <v>331</v>
      </c>
      <c r="AH30" s="1814"/>
      <c r="AI30" s="414">
        <f t="shared" si="12"/>
        <v>0</v>
      </c>
      <c r="AJ30" s="415" t="s">
        <v>331</v>
      </c>
      <c r="AK30" s="1814"/>
      <c r="AL30" s="414">
        <f t="shared" si="13"/>
        <v>0</v>
      </c>
      <c r="AM30" s="416" t="s">
        <v>331</v>
      </c>
      <c r="AN30" s="1815"/>
      <c r="AO30" s="414">
        <f t="shared" si="14"/>
        <v>0</v>
      </c>
      <c r="AP30" s="415" t="s">
        <v>331</v>
      </c>
      <c r="AQ30" s="1814"/>
      <c r="AR30" s="414">
        <f t="shared" si="15"/>
        <v>0</v>
      </c>
      <c r="AS30" s="415" t="s">
        <v>331</v>
      </c>
      <c r="AT30" s="1814"/>
      <c r="AU30" s="414">
        <f t="shared" si="16"/>
        <v>0</v>
      </c>
      <c r="AV30" s="416" t="s">
        <v>331</v>
      </c>
      <c r="AW30" s="1815"/>
      <c r="AX30" s="414">
        <f t="shared" si="17"/>
        <v>0</v>
      </c>
      <c r="AY30" s="415" t="s">
        <v>331</v>
      </c>
      <c r="AZ30" s="1814"/>
      <c r="BA30" s="414">
        <f t="shared" si="18"/>
        <v>0</v>
      </c>
      <c r="BB30" s="417"/>
      <c r="BC30" s="1814"/>
      <c r="BD30" s="414">
        <f t="shared" si="19"/>
        <v>0</v>
      </c>
      <c r="BE30" s="416" t="s">
        <v>331</v>
      </c>
      <c r="BF30" s="1815"/>
      <c r="BG30" s="414">
        <f t="shared" si="20"/>
        <v>0</v>
      </c>
      <c r="BH30" s="415" t="s">
        <v>331</v>
      </c>
      <c r="BI30" s="1814"/>
      <c r="BJ30" s="414">
        <f t="shared" si="21"/>
        <v>0</v>
      </c>
      <c r="BK30" s="417"/>
      <c r="BL30" s="418">
        <f t="shared" si="0"/>
        <v>0</v>
      </c>
      <c r="BM30" s="419">
        <f t="shared" si="1"/>
        <v>0</v>
      </c>
      <c r="BN30" s="420"/>
    </row>
    <row r="31" spans="1:66" s="368" customFormat="1" ht="25.5" x14ac:dyDescent="0.2">
      <c r="A31" s="399" t="s">
        <v>657</v>
      </c>
      <c r="B31" s="387"/>
      <c r="C31" s="1984"/>
      <c r="D31" s="2097"/>
      <c r="E31" s="414">
        <f t="shared" si="2"/>
        <v>0</v>
      </c>
      <c r="F31" s="435" t="s">
        <v>331</v>
      </c>
      <c r="G31" s="1814"/>
      <c r="H31" s="414">
        <f t="shared" si="3"/>
        <v>0</v>
      </c>
      <c r="I31" s="416" t="s">
        <v>331</v>
      </c>
      <c r="J31" s="1815"/>
      <c r="K31" s="414">
        <f t="shared" si="4"/>
        <v>0</v>
      </c>
      <c r="L31" s="415" t="s">
        <v>331</v>
      </c>
      <c r="M31" s="1814"/>
      <c r="N31" s="414">
        <f t="shared" si="5"/>
        <v>0</v>
      </c>
      <c r="O31" s="415" t="s">
        <v>331</v>
      </c>
      <c r="P31" s="1815"/>
      <c r="Q31" s="414">
        <f t="shared" si="6"/>
        <v>0</v>
      </c>
      <c r="R31" s="416" t="s">
        <v>331</v>
      </c>
      <c r="S31" s="1815"/>
      <c r="T31" s="414">
        <f t="shared" si="7"/>
        <v>0</v>
      </c>
      <c r="U31" s="416" t="s">
        <v>331</v>
      </c>
      <c r="V31" s="1815"/>
      <c r="W31" s="414">
        <f t="shared" si="8"/>
        <v>0</v>
      </c>
      <c r="X31" s="416" t="s">
        <v>331</v>
      </c>
      <c r="Y31" s="1815"/>
      <c r="Z31" s="414">
        <f t="shared" si="9"/>
        <v>0</v>
      </c>
      <c r="AA31" s="415" t="s">
        <v>331</v>
      </c>
      <c r="AB31" s="1814"/>
      <c r="AC31" s="414">
        <f t="shared" si="10"/>
        <v>0</v>
      </c>
      <c r="AD31" s="415" t="s">
        <v>331</v>
      </c>
      <c r="AE31" s="1814"/>
      <c r="AF31" s="414">
        <f t="shared" si="11"/>
        <v>0</v>
      </c>
      <c r="AG31" s="415" t="s">
        <v>331</v>
      </c>
      <c r="AH31" s="1814"/>
      <c r="AI31" s="414">
        <f t="shared" si="12"/>
        <v>0</v>
      </c>
      <c r="AJ31" s="415" t="s">
        <v>331</v>
      </c>
      <c r="AK31" s="1814"/>
      <c r="AL31" s="414">
        <f t="shared" si="13"/>
        <v>0</v>
      </c>
      <c r="AM31" s="416" t="s">
        <v>331</v>
      </c>
      <c r="AN31" s="1815"/>
      <c r="AO31" s="414">
        <f t="shared" si="14"/>
        <v>0</v>
      </c>
      <c r="AP31" s="415" t="s">
        <v>331</v>
      </c>
      <c r="AQ31" s="1814"/>
      <c r="AR31" s="414">
        <f t="shared" si="15"/>
        <v>0</v>
      </c>
      <c r="AS31" s="415" t="s">
        <v>331</v>
      </c>
      <c r="AT31" s="1814"/>
      <c r="AU31" s="414">
        <f t="shared" si="16"/>
        <v>0</v>
      </c>
      <c r="AV31" s="416" t="s">
        <v>331</v>
      </c>
      <c r="AW31" s="1815"/>
      <c r="AX31" s="414">
        <f t="shared" si="17"/>
        <v>0</v>
      </c>
      <c r="AY31" s="415" t="s">
        <v>331</v>
      </c>
      <c r="AZ31" s="1814"/>
      <c r="BA31" s="414">
        <f t="shared" si="18"/>
        <v>0</v>
      </c>
      <c r="BB31" s="417"/>
      <c r="BC31" s="1814"/>
      <c r="BD31" s="414">
        <f t="shared" si="19"/>
        <v>0</v>
      </c>
      <c r="BE31" s="416" t="s">
        <v>331</v>
      </c>
      <c r="BF31" s="1815"/>
      <c r="BG31" s="414">
        <f t="shared" si="20"/>
        <v>0</v>
      </c>
      <c r="BH31" s="415" t="s">
        <v>331</v>
      </c>
      <c r="BI31" s="1814"/>
      <c r="BJ31" s="414">
        <f t="shared" si="21"/>
        <v>0</v>
      </c>
      <c r="BK31" s="417"/>
      <c r="BL31" s="418">
        <f t="shared" si="0"/>
        <v>0</v>
      </c>
      <c r="BM31" s="419">
        <f t="shared" si="1"/>
        <v>0</v>
      </c>
      <c r="BN31" s="420"/>
    </row>
    <row r="32" spans="1:66" s="368" customFormat="1" ht="25.5" x14ac:dyDescent="0.2">
      <c r="A32" s="399" t="s">
        <v>1069</v>
      </c>
      <c r="B32" s="387"/>
      <c r="C32" s="1984"/>
      <c r="D32" s="2097"/>
      <c r="E32" s="414">
        <f t="shared" si="2"/>
        <v>0</v>
      </c>
      <c r="F32" s="435" t="s">
        <v>331</v>
      </c>
      <c r="G32" s="1814"/>
      <c r="H32" s="414">
        <f t="shared" si="3"/>
        <v>0</v>
      </c>
      <c r="I32" s="416" t="s">
        <v>331</v>
      </c>
      <c r="J32" s="1815"/>
      <c r="K32" s="414">
        <f t="shared" si="4"/>
        <v>0</v>
      </c>
      <c r="L32" s="415" t="s">
        <v>331</v>
      </c>
      <c r="M32" s="1814"/>
      <c r="N32" s="414">
        <f t="shared" si="5"/>
        <v>0</v>
      </c>
      <c r="O32" s="415" t="s">
        <v>331</v>
      </c>
      <c r="P32" s="1815"/>
      <c r="Q32" s="414">
        <f t="shared" si="6"/>
        <v>0</v>
      </c>
      <c r="R32" s="416" t="s">
        <v>331</v>
      </c>
      <c r="S32" s="1815"/>
      <c r="T32" s="414">
        <f t="shared" si="7"/>
        <v>0</v>
      </c>
      <c r="U32" s="416" t="s">
        <v>331</v>
      </c>
      <c r="V32" s="1815"/>
      <c r="W32" s="414">
        <f t="shared" si="8"/>
        <v>0</v>
      </c>
      <c r="X32" s="416" t="s">
        <v>331</v>
      </c>
      <c r="Y32" s="1815"/>
      <c r="Z32" s="414">
        <f t="shared" si="9"/>
        <v>0</v>
      </c>
      <c r="AA32" s="415" t="s">
        <v>331</v>
      </c>
      <c r="AB32" s="1814"/>
      <c r="AC32" s="414">
        <f t="shared" si="10"/>
        <v>0</v>
      </c>
      <c r="AD32" s="415" t="s">
        <v>331</v>
      </c>
      <c r="AE32" s="1814"/>
      <c r="AF32" s="414">
        <f t="shared" si="11"/>
        <v>0</v>
      </c>
      <c r="AG32" s="415" t="s">
        <v>331</v>
      </c>
      <c r="AH32" s="1814"/>
      <c r="AI32" s="414">
        <f t="shared" si="12"/>
        <v>0</v>
      </c>
      <c r="AJ32" s="415" t="s">
        <v>331</v>
      </c>
      <c r="AK32" s="1814"/>
      <c r="AL32" s="414">
        <f t="shared" si="13"/>
        <v>0</v>
      </c>
      <c r="AM32" s="416" t="s">
        <v>331</v>
      </c>
      <c r="AN32" s="1815"/>
      <c r="AO32" s="414">
        <f t="shared" si="14"/>
        <v>0</v>
      </c>
      <c r="AP32" s="415" t="s">
        <v>331</v>
      </c>
      <c r="AQ32" s="1814"/>
      <c r="AR32" s="414">
        <f t="shared" si="15"/>
        <v>0</v>
      </c>
      <c r="AS32" s="415" t="s">
        <v>331</v>
      </c>
      <c r="AT32" s="1814"/>
      <c r="AU32" s="414">
        <f t="shared" si="16"/>
        <v>0</v>
      </c>
      <c r="AV32" s="416" t="s">
        <v>331</v>
      </c>
      <c r="AW32" s="1815"/>
      <c r="AX32" s="414">
        <f t="shared" si="17"/>
        <v>0</v>
      </c>
      <c r="AY32" s="415" t="s">
        <v>331</v>
      </c>
      <c r="AZ32" s="1814"/>
      <c r="BA32" s="414">
        <f t="shared" si="18"/>
        <v>0</v>
      </c>
      <c r="BB32" s="417"/>
      <c r="BC32" s="1814"/>
      <c r="BD32" s="414">
        <f t="shared" si="19"/>
        <v>0</v>
      </c>
      <c r="BE32" s="416" t="s">
        <v>331</v>
      </c>
      <c r="BF32" s="1815"/>
      <c r="BG32" s="414">
        <f t="shared" si="20"/>
        <v>0</v>
      </c>
      <c r="BH32" s="415" t="s">
        <v>331</v>
      </c>
      <c r="BI32" s="1814"/>
      <c r="BJ32" s="414">
        <f t="shared" si="21"/>
        <v>0</v>
      </c>
      <c r="BK32" s="417"/>
      <c r="BL32" s="418">
        <f t="shared" si="0"/>
        <v>0</v>
      </c>
      <c r="BM32" s="419">
        <f t="shared" si="1"/>
        <v>0</v>
      </c>
      <c r="BN32" s="420"/>
    </row>
    <row r="33" spans="1:66" s="368" customFormat="1" ht="25.5" x14ac:dyDescent="0.2">
      <c r="A33" s="399" t="s">
        <v>658</v>
      </c>
      <c r="B33" s="387"/>
      <c r="C33" s="1984"/>
      <c r="D33" s="2097"/>
      <c r="E33" s="414">
        <f t="shared" si="2"/>
        <v>0</v>
      </c>
      <c r="F33" s="435" t="s">
        <v>331</v>
      </c>
      <c r="G33" s="1814"/>
      <c r="H33" s="414">
        <f t="shared" si="3"/>
        <v>0</v>
      </c>
      <c r="I33" s="416" t="s">
        <v>331</v>
      </c>
      <c r="J33" s="1815"/>
      <c r="K33" s="414">
        <f t="shared" si="4"/>
        <v>0</v>
      </c>
      <c r="L33" s="415" t="s">
        <v>331</v>
      </c>
      <c r="M33" s="1814"/>
      <c r="N33" s="414">
        <f t="shared" si="5"/>
        <v>0</v>
      </c>
      <c r="O33" s="415" t="s">
        <v>331</v>
      </c>
      <c r="P33" s="1815"/>
      <c r="Q33" s="414">
        <f t="shared" si="6"/>
        <v>0</v>
      </c>
      <c r="R33" s="416" t="s">
        <v>331</v>
      </c>
      <c r="S33" s="1815"/>
      <c r="T33" s="414">
        <f t="shared" si="7"/>
        <v>0</v>
      </c>
      <c r="U33" s="416" t="s">
        <v>331</v>
      </c>
      <c r="V33" s="1815"/>
      <c r="W33" s="414">
        <f t="shared" si="8"/>
        <v>0</v>
      </c>
      <c r="X33" s="416" t="s">
        <v>331</v>
      </c>
      <c r="Y33" s="1815"/>
      <c r="Z33" s="414">
        <f t="shared" si="9"/>
        <v>0</v>
      </c>
      <c r="AA33" s="415" t="s">
        <v>331</v>
      </c>
      <c r="AB33" s="1814"/>
      <c r="AC33" s="414">
        <f t="shared" si="10"/>
        <v>0</v>
      </c>
      <c r="AD33" s="415" t="s">
        <v>331</v>
      </c>
      <c r="AE33" s="1814"/>
      <c r="AF33" s="414">
        <f t="shared" si="11"/>
        <v>0</v>
      </c>
      <c r="AG33" s="415" t="s">
        <v>331</v>
      </c>
      <c r="AH33" s="1814"/>
      <c r="AI33" s="414">
        <f t="shared" si="12"/>
        <v>0</v>
      </c>
      <c r="AJ33" s="415" t="s">
        <v>331</v>
      </c>
      <c r="AK33" s="1814"/>
      <c r="AL33" s="414">
        <f t="shared" si="13"/>
        <v>0</v>
      </c>
      <c r="AM33" s="416" t="s">
        <v>331</v>
      </c>
      <c r="AN33" s="1815"/>
      <c r="AO33" s="414">
        <f t="shared" si="14"/>
        <v>0</v>
      </c>
      <c r="AP33" s="415" t="s">
        <v>331</v>
      </c>
      <c r="AQ33" s="1814"/>
      <c r="AR33" s="414">
        <f t="shared" si="15"/>
        <v>0</v>
      </c>
      <c r="AS33" s="415" t="s">
        <v>331</v>
      </c>
      <c r="AT33" s="1814"/>
      <c r="AU33" s="414">
        <f t="shared" si="16"/>
        <v>0</v>
      </c>
      <c r="AV33" s="416" t="s">
        <v>331</v>
      </c>
      <c r="AW33" s="1815"/>
      <c r="AX33" s="414">
        <f t="shared" si="17"/>
        <v>0</v>
      </c>
      <c r="AY33" s="415" t="s">
        <v>331</v>
      </c>
      <c r="AZ33" s="1814"/>
      <c r="BA33" s="414">
        <f t="shared" si="18"/>
        <v>0</v>
      </c>
      <c r="BB33" s="417"/>
      <c r="BC33" s="1814"/>
      <c r="BD33" s="414">
        <f t="shared" si="19"/>
        <v>0</v>
      </c>
      <c r="BE33" s="416" t="s">
        <v>331</v>
      </c>
      <c r="BF33" s="1815"/>
      <c r="BG33" s="414">
        <f t="shared" si="20"/>
        <v>0</v>
      </c>
      <c r="BH33" s="415" t="s">
        <v>331</v>
      </c>
      <c r="BI33" s="1814"/>
      <c r="BJ33" s="414">
        <f t="shared" si="21"/>
        <v>0</v>
      </c>
      <c r="BK33" s="417"/>
      <c r="BL33" s="418">
        <f t="shared" si="0"/>
        <v>0</v>
      </c>
      <c r="BM33" s="419">
        <f t="shared" si="1"/>
        <v>0</v>
      </c>
      <c r="BN33" s="420"/>
    </row>
    <row r="34" spans="1:66" s="368" customFormat="1" ht="12.75" x14ac:dyDescent="0.2">
      <c r="A34" s="1813" t="s">
        <v>1794</v>
      </c>
      <c r="B34" s="387"/>
      <c r="C34" s="1984">
        <v>1.57</v>
      </c>
      <c r="D34" s="1812"/>
      <c r="E34" s="414">
        <f t="shared" si="2"/>
        <v>0</v>
      </c>
      <c r="F34" s="435" t="s">
        <v>331</v>
      </c>
      <c r="G34" s="1814"/>
      <c r="H34" s="414">
        <f t="shared" si="3"/>
        <v>0</v>
      </c>
      <c r="I34" s="416" t="s">
        <v>331</v>
      </c>
      <c r="J34" s="1815">
        <v>500</v>
      </c>
      <c r="K34" s="414">
        <f t="shared" si="4"/>
        <v>785</v>
      </c>
      <c r="L34" s="415" t="s">
        <v>331</v>
      </c>
      <c r="M34" s="1814"/>
      <c r="N34" s="414">
        <f t="shared" si="5"/>
        <v>0</v>
      </c>
      <c r="O34" s="415" t="s">
        <v>331</v>
      </c>
      <c r="P34" s="1815"/>
      <c r="Q34" s="414">
        <f t="shared" si="6"/>
        <v>0</v>
      </c>
      <c r="R34" s="416" t="s">
        <v>331</v>
      </c>
      <c r="S34" s="1815"/>
      <c r="T34" s="414">
        <f t="shared" si="7"/>
        <v>0</v>
      </c>
      <c r="U34" s="416" t="s">
        <v>331</v>
      </c>
      <c r="V34" s="1815"/>
      <c r="W34" s="414">
        <f t="shared" si="8"/>
        <v>0</v>
      </c>
      <c r="X34" s="416" t="s">
        <v>331</v>
      </c>
      <c r="Y34" s="1815"/>
      <c r="Z34" s="414">
        <f t="shared" si="9"/>
        <v>0</v>
      </c>
      <c r="AA34" s="415" t="s">
        <v>331</v>
      </c>
      <c r="AB34" s="1814"/>
      <c r="AC34" s="414">
        <f t="shared" si="10"/>
        <v>0</v>
      </c>
      <c r="AD34" s="415" t="s">
        <v>331</v>
      </c>
      <c r="AE34" s="1814"/>
      <c r="AF34" s="414">
        <f t="shared" si="11"/>
        <v>0</v>
      </c>
      <c r="AG34" s="415" t="s">
        <v>331</v>
      </c>
      <c r="AH34" s="1814"/>
      <c r="AI34" s="414">
        <f t="shared" si="12"/>
        <v>0</v>
      </c>
      <c r="AJ34" s="415" t="s">
        <v>331</v>
      </c>
      <c r="AK34" s="1814"/>
      <c r="AL34" s="414">
        <f t="shared" si="13"/>
        <v>0</v>
      </c>
      <c r="AM34" s="416" t="s">
        <v>331</v>
      </c>
      <c r="AN34" s="1815"/>
      <c r="AO34" s="414">
        <f t="shared" si="14"/>
        <v>0</v>
      </c>
      <c r="AP34" s="415" t="s">
        <v>331</v>
      </c>
      <c r="AQ34" s="1814"/>
      <c r="AR34" s="414">
        <f t="shared" si="15"/>
        <v>0</v>
      </c>
      <c r="AS34" s="415" t="s">
        <v>331</v>
      </c>
      <c r="AT34" s="1814"/>
      <c r="AU34" s="414">
        <f t="shared" si="16"/>
        <v>0</v>
      </c>
      <c r="AV34" s="416" t="s">
        <v>331</v>
      </c>
      <c r="AW34" s="1815"/>
      <c r="AX34" s="414">
        <f t="shared" si="17"/>
        <v>0</v>
      </c>
      <c r="AY34" s="415" t="s">
        <v>331</v>
      </c>
      <c r="AZ34" s="1814"/>
      <c r="BA34" s="414">
        <f t="shared" si="18"/>
        <v>0</v>
      </c>
      <c r="BB34" s="417"/>
      <c r="BC34" s="1814"/>
      <c r="BD34" s="414">
        <f t="shared" si="19"/>
        <v>0</v>
      </c>
      <c r="BE34" s="416" t="s">
        <v>331</v>
      </c>
      <c r="BF34" s="1815"/>
      <c r="BG34" s="414">
        <f t="shared" si="20"/>
        <v>0</v>
      </c>
      <c r="BH34" s="415" t="s">
        <v>331</v>
      </c>
      <c r="BI34" s="1814"/>
      <c r="BJ34" s="414">
        <f t="shared" si="21"/>
        <v>0</v>
      </c>
      <c r="BK34" s="417"/>
      <c r="BL34" s="418">
        <f t="shared" si="0"/>
        <v>500</v>
      </c>
      <c r="BM34" s="419">
        <f t="shared" si="1"/>
        <v>785</v>
      </c>
      <c r="BN34" s="420"/>
    </row>
    <row r="35" spans="1:66" s="368" customFormat="1" ht="12.75" x14ac:dyDescent="0.2">
      <c r="A35" s="1816" t="s">
        <v>855</v>
      </c>
      <c r="B35" s="387"/>
      <c r="C35" s="1984"/>
      <c r="D35" s="1812"/>
      <c r="E35" s="414">
        <f t="shared" si="2"/>
        <v>0</v>
      </c>
      <c r="F35" s="435"/>
      <c r="G35" s="1814"/>
      <c r="H35" s="414">
        <f t="shared" si="3"/>
        <v>0</v>
      </c>
      <c r="I35" s="416"/>
      <c r="J35" s="1815"/>
      <c r="K35" s="414">
        <f t="shared" si="4"/>
        <v>0</v>
      </c>
      <c r="L35" s="415"/>
      <c r="M35" s="1814"/>
      <c r="N35" s="414">
        <f t="shared" si="5"/>
        <v>0</v>
      </c>
      <c r="O35" s="415"/>
      <c r="P35" s="1815"/>
      <c r="Q35" s="414">
        <f t="shared" si="6"/>
        <v>0</v>
      </c>
      <c r="R35" s="416"/>
      <c r="S35" s="1815"/>
      <c r="T35" s="414">
        <f t="shared" si="7"/>
        <v>0</v>
      </c>
      <c r="U35" s="416"/>
      <c r="V35" s="1815"/>
      <c r="W35" s="414">
        <f t="shared" si="8"/>
        <v>0</v>
      </c>
      <c r="X35" s="416"/>
      <c r="Y35" s="1815"/>
      <c r="Z35" s="414">
        <f t="shared" si="9"/>
        <v>0</v>
      </c>
      <c r="AA35" s="415"/>
      <c r="AB35" s="1814"/>
      <c r="AC35" s="414">
        <f t="shared" si="10"/>
        <v>0</v>
      </c>
      <c r="AD35" s="415"/>
      <c r="AE35" s="1814"/>
      <c r="AF35" s="414">
        <f t="shared" si="11"/>
        <v>0</v>
      </c>
      <c r="AG35" s="415"/>
      <c r="AH35" s="1814"/>
      <c r="AI35" s="414">
        <f t="shared" si="12"/>
        <v>0</v>
      </c>
      <c r="AJ35" s="415"/>
      <c r="AK35" s="1814"/>
      <c r="AL35" s="414">
        <f t="shared" si="13"/>
        <v>0</v>
      </c>
      <c r="AM35" s="416"/>
      <c r="AN35" s="1815"/>
      <c r="AO35" s="414">
        <f t="shared" si="14"/>
        <v>0</v>
      </c>
      <c r="AP35" s="415"/>
      <c r="AQ35" s="1814"/>
      <c r="AR35" s="414">
        <f t="shared" si="15"/>
        <v>0</v>
      </c>
      <c r="AS35" s="415"/>
      <c r="AT35" s="1814"/>
      <c r="AU35" s="414">
        <f t="shared" si="16"/>
        <v>0</v>
      </c>
      <c r="AV35" s="416"/>
      <c r="AW35" s="1815"/>
      <c r="AX35" s="414">
        <f t="shared" si="17"/>
        <v>0</v>
      </c>
      <c r="AY35" s="415"/>
      <c r="AZ35" s="1814"/>
      <c r="BA35" s="414">
        <f t="shared" si="18"/>
        <v>0</v>
      </c>
      <c r="BB35" s="417"/>
      <c r="BC35" s="1814"/>
      <c r="BD35" s="414">
        <f t="shared" si="19"/>
        <v>0</v>
      </c>
      <c r="BE35" s="416"/>
      <c r="BF35" s="1815"/>
      <c r="BG35" s="414">
        <f t="shared" si="20"/>
        <v>0</v>
      </c>
      <c r="BH35" s="415"/>
      <c r="BI35" s="1814"/>
      <c r="BJ35" s="414">
        <f t="shared" si="21"/>
        <v>0</v>
      </c>
      <c r="BK35" s="417"/>
      <c r="BL35" s="418">
        <f t="shared" si="0"/>
        <v>0</v>
      </c>
      <c r="BM35" s="419">
        <f t="shared" si="1"/>
        <v>0</v>
      </c>
      <c r="BN35" s="420"/>
    </row>
    <row r="36" spans="1:66" s="368" customFormat="1" ht="12.75" x14ac:dyDescent="0.2">
      <c r="A36" s="399" t="s">
        <v>648</v>
      </c>
      <c r="B36" s="387"/>
      <c r="C36" s="1984">
        <v>1.57</v>
      </c>
      <c r="D36" s="2097"/>
      <c r="E36" s="414">
        <f t="shared" si="2"/>
        <v>0</v>
      </c>
      <c r="F36" s="435"/>
      <c r="G36" s="1814"/>
      <c r="H36" s="414">
        <f t="shared" si="3"/>
        <v>0</v>
      </c>
      <c r="I36" s="416"/>
      <c r="J36" s="1815"/>
      <c r="K36" s="414">
        <f t="shared" si="4"/>
        <v>0</v>
      </c>
      <c r="L36" s="415"/>
      <c r="M36" s="1814"/>
      <c r="N36" s="414">
        <f t="shared" si="5"/>
        <v>0</v>
      </c>
      <c r="O36" s="415"/>
      <c r="P36" s="1815"/>
      <c r="Q36" s="414">
        <f t="shared" si="6"/>
        <v>0</v>
      </c>
      <c r="R36" s="416"/>
      <c r="S36" s="1815"/>
      <c r="T36" s="414">
        <f t="shared" si="7"/>
        <v>0</v>
      </c>
      <c r="U36" s="416"/>
      <c r="V36" s="1815"/>
      <c r="W36" s="414">
        <f t="shared" si="8"/>
        <v>0</v>
      </c>
      <c r="X36" s="416"/>
      <c r="Y36" s="1815"/>
      <c r="Z36" s="414">
        <f t="shared" si="9"/>
        <v>0</v>
      </c>
      <c r="AA36" s="415"/>
      <c r="AB36" s="1814"/>
      <c r="AC36" s="414">
        <f t="shared" si="10"/>
        <v>0</v>
      </c>
      <c r="AD36" s="415"/>
      <c r="AE36" s="1814"/>
      <c r="AF36" s="414">
        <f t="shared" si="11"/>
        <v>0</v>
      </c>
      <c r="AG36" s="415"/>
      <c r="AH36" s="1814"/>
      <c r="AI36" s="414">
        <f t="shared" si="12"/>
        <v>0</v>
      </c>
      <c r="AJ36" s="415"/>
      <c r="AK36" s="1814"/>
      <c r="AL36" s="414">
        <f t="shared" si="13"/>
        <v>0</v>
      </c>
      <c r="AM36" s="416"/>
      <c r="AN36" s="1815"/>
      <c r="AO36" s="414">
        <f t="shared" si="14"/>
        <v>0</v>
      </c>
      <c r="AP36" s="415"/>
      <c r="AQ36" s="1814"/>
      <c r="AR36" s="414">
        <f t="shared" si="15"/>
        <v>0</v>
      </c>
      <c r="AS36" s="415"/>
      <c r="AT36" s="1814"/>
      <c r="AU36" s="414">
        <f t="shared" si="16"/>
        <v>0</v>
      </c>
      <c r="AV36" s="416"/>
      <c r="AW36" s="1815"/>
      <c r="AX36" s="414">
        <f t="shared" si="17"/>
        <v>0</v>
      </c>
      <c r="AY36" s="415"/>
      <c r="AZ36" s="1814"/>
      <c r="BA36" s="414">
        <f t="shared" si="18"/>
        <v>0</v>
      </c>
      <c r="BB36" s="417"/>
      <c r="BC36" s="1814"/>
      <c r="BD36" s="414">
        <f t="shared" si="19"/>
        <v>0</v>
      </c>
      <c r="BE36" s="416"/>
      <c r="BF36" s="1815"/>
      <c r="BG36" s="414">
        <f t="shared" si="20"/>
        <v>0</v>
      </c>
      <c r="BH36" s="415"/>
      <c r="BI36" s="1814"/>
      <c r="BJ36" s="414">
        <f t="shared" si="21"/>
        <v>0</v>
      </c>
      <c r="BK36" s="417"/>
      <c r="BL36" s="418">
        <f t="shared" si="0"/>
        <v>0</v>
      </c>
      <c r="BM36" s="419">
        <f t="shared" si="1"/>
        <v>0</v>
      </c>
      <c r="BN36" s="420"/>
    </row>
    <row r="37" spans="1:66" s="368" customFormat="1" ht="12.75" x14ac:dyDescent="0.2">
      <c r="A37" s="1816" t="s">
        <v>652</v>
      </c>
      <c r="B37" s="387"/>
      <c r="C37" s="1984"/>
      <c r="D37" s="1817"/>
      <c r="E37" s="421">
        <f t="shared" si="2"/>
        <v>0</v>
      </c>
      <c r="F37" s="436"/>
      <c r="G37" s="1818"/>
      <c r="H37" s="421">
        <f t="shared" si="3"/>
        <v>0</v>
      </c>
      <c r="I37" s="423"/>
      <c r="J37" s="1819"/>
      <c r="K37" s="421">
        <f t="shared" si="4"/>
        <v>0</v>
      </c>
      <c r="L37" s="422"/>
      <c r="M37" s="1818"/>
      <c r="N37" s="421">
        <f t="shared" si="5"/>
        <v>0</v>
      </c>
      <c r="O37" s="422"/>
      <c r="P37" s="1819"/>
      <c r="Q37" s="421">
        <f t="shared" si="6"/>
        <v>0</v>
      </c>
      <c r="R37" s="423"/>
      <c r="S37" s="1819"/>
      <c r="T37" s="421">
        <f t="shared" si="7"/>
        <v>0</v>
      </c>
      <c r="U37" s="423"/>
      <c r="V37" s="1819"/>
      <c r="W37" s="421">
        <f t="shared" si="8"/>
        <v>0</v>
      </c>
      <c r="X37" s="423"/>
      <c r="Y37" s="1819"/>
      <c r="Z37" s="421">
        <f t="shared" si="9"/>
        <v>0</v>
      </c>
      <c r="AA37" s="422"/>
      <c r="AB37" s="1818"/>
      <c r="AC37" s="421">
        <f t="shared" si="10"/>
        <v>0</v>
      </c>
      <c r="AD37" s="422"/>
      <c r="AE37" s="1818"/>
      <c r="AF37" s="421">
        <f t="shared" si="11"/>
        <v>0</v>
      </c>
      <c r="AG37" s="422"/>
      <c r="AH37" s="1818"/>
      <c r="AI37" s="421">
        <f t="shared" si="12"/>
        <v>0</v>
      </c>
      <c r="AJ37" s="422"/>
      <c r="AK37" s="1818"/>
      <c r="AL37" s="421">
        <f t="shared" si="13"/>
        <v>0</v>
      </c>
      <c r="AM37" s="423"/>
      <c r="AN37" s="1819"/>
      <c r="AO37" s="421">
        <f t="shared" si="14"/>
        <v>0</v>
      </c>
      <c r="AP37" s="422"/>
      <c r="AQ37" s="1818"/>
      <c r="AR37" s="421">
        <f t="shared" si="15"/>
        <v>0</v>
      </c>
      <c r="AS37" s="422"/>
      <c r="AT37" s="1818"/>
      <c r="AU37" s="421">
        <f t="shared" si="16"/>
        <v>0</v>
      </c>
      <c r="AV37" s="423"/>
      <c r="AW37" s="1819"/>
      <c r="AX37" s="421">
        <f t="shared" si="17"/>
        <v>0</v>
      </c>
      <c r="AY37" s="422"/>
      <c r="AZ37" s="1818"/>
      <c r="BA37" s="421">
        <f t="shared" si="18"/>
        <v>0</v>
      </c>
      <c r="BB37" s="424"/>
      <c r="BC37" s="1818"/>
      <c r="BD37" s="421">
        <f t="shared" si="19"/>
        <v>0</v>
      </c>
      <c r="BE37" s="423"/>
      <c r="BF37" s="1819"/>
      <c r="BG37" s="421">
        <f t="shared" si="20"/>
        <v>0</v>
      </c>
      <c r="BH37" s="422"/>
      <c r="BI37" s="1818"/>
      <c r="BJ37" s="421">
        <f t="shared" si="21"/>
        <v>0</v>
      </c>
      <c r="BK37" s="424"/>
      <c r="BL37" s="425">
        <f t="shared" si="0"/>
        <v>0</v>
      </c>
      <c r="BM37" s="426">
        <f t="shared" si="1"/>
        <v>0</v>
      </c>
      <c r="BN37" s="427"/>
    </row>
    <row r="38" spans="1:66" s="368" customFormat="1" ht="12.75" x14ac:dyDescent="0.2">
      <c r="A38" s="1816" t="s">
        <v>653</v>
      </c>
      <c r="B38" s="387"/>
      <c r="C38" s="1984"/>
      <c r="D38" s="1817"/>
      <c r="E38" s="421">
        <f t="shared" si="2"/>
        <v>0</v>
      </c>
      <c r="F38" s="436"/>
      <c r="G38" s="1818"/>
      <c r="H38" s="421">
        <f t="shared" si="3"/>
        <v>0</v>
      </c>
      <c r="I38" s="423"/>
      <c r="J38" s="1819"/>
      <c r="K38" s="421">
        <f t="shared" si="4"/>
        <v>0</v>
      </c>
      <c r="L38" s="422"/>
      <c r="M38" s="1818"/>
      <c r="N38" s="421">
        <f t="shared" si="5"/>
        <v>0</v>
      </c>
      <c r="O38" s="422"/>
      <c r="P38" s="1819"/>
      <c r="Q38" s="421">
        <f t="shared" si="6"/>
        <v>0</v>
      </c>
      <c r="R38" s="423"/>
      <c r="S38" s="1819"/>
      <c r="T38" s="421">
        <f t="shared" si="7"/>
        <v>0</v>
      </c>
      <c r="U38" s="423"/>
      <c r="V38" s="1819"/>
      <c r="W38" s="421">
        <f t="shared" si="8"/>
        <v>0</v>
      </c>
      <c r="X38" s="423"/>
      <c r="Y38" s="1819"/>
      <c r="Z38" s="421">
        <f t="shared" si="9"/>
        <v>0</v>
      </c>
      <c r="AA38" s="422"/>
      <c r="AB38" s="1818"/>
      <c r="AC38" s="421">
        <f t="shared" si="10"/>
        <v>0</v>
      </c>
      <c r="AD38" s="422"/>
      <c r="AE38" s="1818"/>
      <c r="AF38" s="421">
        <f t="shared" si="11"/>
        <v>0</v>
      </c>
      <c r="AG38" s="422"/>
      <c r="AH38" s="1818"/>
      <c r="AI38" s="421">
        <f t="shared" si="12"/>
        <v>0</v>
      </c>
      <c r="AJ38" s="422"/>
      <c r="AK38" s="1818"/>
      <c r="AL38" s="421">
        <f t="shared" si="13"/>
        <v>0</v>
      </c>
      <c r="AM38" s="423"/>
      <c r="AN38" s="1819"/>
      <c r="AO38" s="421">
        <f t="shared" si="14"/>
        <v>0</v>
      </c>
      <c r="AP38" s="422"/>
      <c r="AQ38" s="1818"/>
      <c r="AR38" s="421">
        <f t="shared" si="15"/>
        <v>0</v>
      </c>
      <c r="AS38" s="422"/>
      <c r="AT38" s="1818"/>
      <c r="AU38" s="421">
        <f t="shared" si="16"/>
        <v>0</v>
      </c>
      <c r="AV38" s="423"/>
      <c r="AW38" s="1819"/>
      <c r="AX38" s="421">
        <f t="shared" si="17"/>
        <v>0</v>
      </c>
      <c r="AY38" s="422"/>
      <c r="AZ38" s="1818"/>
      <c r="BA38" s="421">
        <f t="shared" si="18"/>
        <v>0</v>
      </c>
      <c r="BB38" s="424"/>
      <c r="BC38" s="1818"/>
      <c r="BD38" s="421">
        <f t="shared" si="19"/>
        <v>0</v>
      </c>
      <c r="BE38" s="423"/>
      <c r="BF38" s="1819"/>
      <c r="BG38" s="421">
        <f t="shared" si="20"/>
        <v>0</v>
      </c>
      <c r="BH38" s="422"/>
      <c r="BI38" s="1818"/>
      <c r="BJ38" s="421">
        <f t="shared" si="21"/>
        <v>0</v>
      </c>
      <c r="BK38" s="424"/>
      <c r="BL38" s="425">
        <f t="shared" si="0"/>
        <v>0</v>
      </c>
      <c r="BM38" s="426">
        <f t="shared" si="1"/>
        <v>0</v>
      </c>
      <c r="BN38" s="427"/>
    </row>
    <row r="39" spans="1:66" s="368" customFormat="1" ht="12.75" x14ac:dyDescent="0.2">
      <c r="A39" s="1816" t="s">
        <v>1782</v>
      </c>
      <c r="B39" s="387"/>
      <c r="C39" s="1984"/>
      <c r="D39" s="1817"/>
      <c r="E39" s="421">
        <f t="shared" si="2"/>
        <v>0</v>
      </c>
      <c r="F39" s="436"/>
      <c r="G39" s="1818"/>
      <c r="H39" s="421">
        <f t="shared" si="3"/>
        <v>0</v>
      </c>
      <c r="I39" s="423"/>
      <c r="J39" s="1819"/>
      <c r="K39" s="421">
        <f t="shared" si="4"/>
        <v>0</v>
      </c>
      <c r="L39" s="422"/>
      <c r="M39" s="1818"/>
      <c r="N39" s="421">
        <f t="shared" si="5"/>
        <v>0</v>
      </c>
      <c r="O39" s="422"/>
      <c r="P39" s="1819"/>
      <c r="Q39" s="421">
        <f t="shared" si="6"/>
        <v>0</v>
      </c>
      <c r="R39" s="423"/>
      <c r="S39" s="1819"/>
      <c r="T39" s="421">
        <f t="shared" si="7"/>
        <v>0</v>
      </c>
      <c r="U39" s="423"/>
      <c r="V39" s="1819"/>
      <c r="W39" s="421">
        <f t="shared" si="8"/>
        <v>0</v>
      </c>
      <c r="X39" s="423"/>
      <c r="Y39" s="1819"/>
      <c r="Z39" s="421">
        <f t="shared" si="9"/>
        <v>0</v>
      </c>
      <c r="AA39" s="422"/>
      <c r="AB39" s="1818"/>
      <c r="AC39" s="421">
        <f t="shared" si="10"/>
        <v>0</v>
      </c>
      <c r="AD39" s="422"/>
      <c r="AE39" s="1818"/>
      <c r="AF39" s="421">
        <f t="shared" si="11"/>
        <v>0</v>
      </c>
      <c r="AG39" s="422"/>
      <c r="AH39" s="1818"/>
      <c r="AI39" s="421">
        <f t="shared" si="12"/>
        <v>0</v>
      </c>
      <c r="AJ39" s="422"/>
      <c r="AK39" s="1818"/>
      <c r="AL39" s="421">
        <f t="shared" si="13"/>
        <v>0</v>
      </c>
      <c r="AM39" s="423"/>
      <c r="AN39" s="1819"/>
      <c r="AO39" s="421">
        <f t="shared" si="14"/>
        <v>0</v>
      </c>
      <c r="AP39" s="422"/>
      <c r="AQ39" s="1818"/>
      <c r="AR39" s="421">
        <f t="shared" si="15"/>
        <v>0</v>
      </c>
      <c r="AS39" s="422"/>
      <c r="AT39" s="1818"/>
      <c r="AU39" s="421">
        <f t="shared" si="16"/>
        <v>0</v>
      </c>
      <c r="AV39" s="423"/>
      <c r="AW39" s="1819"/>
      <c r="AX39" s="421">
        <f t="shared" si="17"/>
        <v>0</v>
      </c>
      <c r="AY39" s="422"/>
      <c r="AZ39" s="1818"/>
      <c r="BA39" s="421">
        <f t="shared" si="18"/>
        <v>0</v>
      </c>
      <c r="BB39" s="424"/>
      <c r="BC39" s="1818"/>
      <c r="BD39" s="421">
        <f t="shared" si="19"/>
        <v>0</v>
      </c>
      <c r="BE39" s="423"/>
      <c r="BF39" s="1819"/>
      <c r="BG39" s="421">
        <f t="shared" si="20"/>
        <v>0</v>
      </c>
      <c r="BH39" s="422"/>
      <c r="BI39" s="1818"/>
      <c r="BJ39" s="421">
        <f t="shared" si="21"/>
        <v>0</v>
      </c>
      <c r="BK39" s="424"/>
      <c r="BL39" s="425">
        <f t="shared" si="0"/>
        <v>0</v>
      </c>
      <c r="BM39" s="426">
        <f t="shared" si="1"/>
        <v>0</v>
      </c>
      <c r="BN39" s="427"/>
    </row>
    <row r="40" spans="1:66" s="368" customFormat="1" ht="12.75" x14ac:dyDescent="0.2">
      <c r="A40" s="1816" t="s">
        <v>1783</v>
      </c>
      <c r="B40" s="387"/>
      <c r="C40" s="1984"/>
      <c r="D40" s="1817"/>
      <c r="E40" s="421">
        <f t="shared" ref="E40:E41" si="22">+D40*$C40</f>
        <v>0</v>
      </c>
      <c r="F40" s="436"/>
      <c r="G40" s="1818"/>
      <c r="H40" s="421">
        <f t="shared" ref="H40:H41" si="23">+G40*$C40</f>
        <v>0</v>
      </c>
      <c r="I40" s="423"/>
      <c r="J40" s="1819"/>
      <c r="K40" s="421">
        <f t="shared" ref="K40:K41" si="24">+J40*$C40</f>
        <v>0</v>
      </c>
      <c r="L40" s="422"/>
      <c r="M40" s="1818"/>
      <c r="N40" s="421">
        <f t="shared" ref="N40:N41" si="25">+M40*$C40</f>
        <v>0</v>
      </c>
      <c r="O40" s="422"/>
      <c r="P40" s="1819"/>
      <c r="Q40" s="421">
        <f t="shared" ref="Q40:Q41" si="26">+P40*$C40</f>
        <v>0</v>
      </c>
      <c r="R40" s="423"/>
      <c r="S40" s="1819"/>
      <c r="T40" s="421">
        <f t="shared" ref="T40:T41" si="27">+S40*$C40</f>
        <v>0</v>
      </c>
      <c r="U40" s="423"/>
      <c r="V40" s="1819"/>
      <c r="W40" s="421">
        <f t="shared" ref="W40:W41" si="28">+V40*$C40</f>
        <v>0</v>
      </c>
      <c r="X40" s="423"/>
      <c r="Y40" s="1819"/>
      <c r="Z40" s="421">
        <f t="shared" ref="Z40:Z41" si="29">+Y40*$C40</f>
        <v>0</v>
      </c>
      <c r="AA40" s="422"/>
      <c r="AB40" s="1818"/>
      <c r="AC40" s="421">
        <f t="shared" ref="AC40:AC41" si="30">+AB40*$C40</f>
        <v>0</v>
      </c>
      <c r="AD40" s="422"/>
      <c r="AE40" s="1818"/>
      <c r="AF40" s="421">
        <f t="shared" ref="AF40:AF41" si="31">+AE40*$C40</f>
        <v>0</v>
      </c>
      <c r="AG40" s="422"/>
      <c r="AH40" s="1818"/>
      <c r="AI40" s="421">
        <f t="shared" ref="AI40:AI41" si="32">+AH40*$C40</f>
        <v>0</v>
      </c>
      <c r="AJ40" s="422"/>
      <c r="AK40" s="1818"/>
      <c r="AL40" s="421">
        <f t="shared" ref="AL40:AL41" si="33">+AK40*$C40</f>
        <v>0</v>
      </c>
      <c r="AM40" s="423"/>
      <c r="AN40" s="1819"/>
      <c r="AO40" s="421">
        <f t="shared" ref="AO40:AO41" si="34">+AN40*$C40</f>
        <v>0</v>
      </c>
      <c r="AP40" s="422"/>
      <c r="AQ40" s="1818"/>
      <c r="AR40" s="421">
        <f t="shared" ref="AR40:AR41" si="35">+AQ40*$C40</f>
        <v>0</v>
      </c>
      <c r="AS40" s="422"/>
      <c r="AT40" s="1818"/>
      <c r="AU40" s="421">
        <f t="shared" ref="AU40:AU41" si="36">+AT40*$C40</f>
        <v>0</v>
      </c>
      <c r="AV40" s="423"/>
      <c r="AW40" s="1819"/>
      <c r="AX40" s="421">
        <f t="shared" ref="AX40:AX41" si="37">+AW40*$C40</f>
        <v>0</v>
      </c>
      <c r="AY40" s="422"/>
      <c r="AZ40" s="1818"/>
      <c r="BA40" s="421">
        <f t="shared" ref="BA40:BA41" si="38">+AZ40*$C40</f>
        <v>0</v>
      </c>
      <c r="BB40" s="424"/>
      <c r="BC40" s="1818"/>
      <c r="BD40" s="421">
        <f t="shared" ref="BD40:BD41" si="39">+BC40*$C40</f>
        <v>0</v>
      </c>
      <c r="BE40" s="423"/>
      <c r="BF40" s="1819"/>
      <c r="BG40" s="421">
        <f t="shared" ref="BG40:BG41" si="40">+BF40*$C40</f>
        <v>0</v>
      </c>
      <c r="BH40" s="422"/>
      <c r="BI40" s="1818"/>
      <c r="BJ40" s="421">
        <f t="shared" ref="BJ40:BJ41" si="41">+BI40*$C40</f>
        <v>0</v>
      </c>
      <c r="BK40" s="424"/>
      <c r="BL40" s="425">
        <f t="shared" ref="BL40:BL41" si="42">+D40+G40+J40+M40+P40+S40+V40+Y40+AB40+AE40+AH40+AK40+AN40+AQ40+AT40+AW40+AZ40+BC40+BF40+BI40</f>
        <v>0</v>
      </c>
      <c r="BM40" s="426">
        <f t="shared" ref="BM40:BM41" si="43">+E40+H40+K40+N40+Q40+T40+W40+Z40+AC40+AF40+AI40+AL40+AO40+AR40+AU40+AX40+BA40+BD40+BG40+BJ40</f>
        <v>0</v>
      </c>
      <c r="BN40" s="427"/>
    </row>
    <row r="41" spans="1:66" s="368" customFormat="1" ht="12.75" x14ac:dyDescent="0.2">
      <c r="A41" s="1816" t="s">
        <v>1784</v>
      </c>
      <c r="B41" s="387"/>
      <c r="C41" s="1984"/>
      <c r="D41" s="1817"/>
      <c r="E41" s="421">
        <f t="shared" si="22"/>
        <v>0</v>
      </c>
      <c r="F41" s="436"/>
      <c r="G41" s="1818"/>
      <c r="H41" s="421">
        <f t="shared" si="23"/>
        <v>0</v>
      </c>
      <c r="I41" s="423"/>
      <c r="J41" s="1819"/>
      <c r="K41" s="421">
        <f t="shared" si="24"/>
        <v>0</v>
      </c>
      <c r="L41" s="422"/>
      <c r="M41" s="1818"/>
      <c r="N41" s="421">
        <f t="shared" si="25"/>
        <v>0</v>
      </c>
      <c r="O41" s="422"/>
      <c r="P41" s="1819"/>
      <c r="Q41" s="421">
        <f t="shared" si="26"/>
        <v>0</v>
      </c>
      <c r="R41" s="423"/>
      <c r="S41" s="1819"/>
      <c r="T41" s="421">
        <f t="shared" si="27"/>
        <v>0</v>
      </c>
      <c r="U41" s="423"/>
      <c r="V41" s="1819"/>
      <c r="W41" s="421">
        <f t="shared" si="28"/>
        <v>0</v>
      </c>
      <c r="X41" s="423"/>
      <c r="Y41" s="1819"/>
      <c r="Z41" s="421">
        <f t="shared" si="29"/>
        <v>0</v>
      </c>
      <c r="AA41" s="422"/>
      <c r="AB41" s="1818"/>
      <c r="AC41" s="421">
        <f t="shared" si="30"/>
        <v>0</v>
      </c>
      <c r="AD41" s="422"/>
      <c r="AE41" s="1818"/>
      <c r="AF41" s="421">
        <f t="shared" si="31"/>
        <v>0</v>
      </c>
      <c r="AG41" s="422"/>
      <c r="AH41" s="1818"/>
      <c r="AI41" s="421">
        <f t="shared" si="32"/>
        <v>0</v>
      </c>
      <c r="AJ41" s="422"/>
      <c r="AK41" s="1818"/>
      <c r="AL41" s="421">
        <f t="shared" si="33"/>
        <v>0</v>
      </c>
      <c r="AM41" s="423"/>
      <c r="AN41" s="1819"/>
      <c r="AO41" s="421">
        <f t="shared" si="34"/>
        <v>0</v>
      </c>
      <c r="AP41" s="422"/>
      <c r="AQ41" s="1818"/>
      <c r="AR41" s="421">
        <f t="shared" si="35"/>
        <v>0</v>
      </c>
      <c r="AS41" s="422"/>
      <c r="AT41" s="1818"/>
      <c r="AU41" s="421">
        <f t="shared" si="36"/>
        <v>0</v>
      </c>
      <c r="AV41" s="423"/>
      <c r="AW41" s="1819"/>
      <c r="AX41" s="421">
        <f t="shared" si="37"/>
        <v>0</v>
      </c>
      <c r="AY41" s="422"/>
      <c r="AZ41" s="1818"/>
      <c r="BA41" s="421">
        <f t="shared" si="38"/>
        <v>0</v>
      </c>
      <c r="BB41" s="424"/>
      <c r="BC41" s="1818"/>
      <c r="BD41" s="421">
        <f t="shared" si="39"/>
        <v>0</v>
      </c>
      <c r="BE41" s="423"/>
      <c r="BF41" s="1819"/>
      <c r="BG41" s="421">
        <f t="shared" si="40"/>
        <v>0</v>
      </c>
      <c r="BH41" s="422"/>
      <c r="BI41" s="1818"/>
      <c r="BJ41" s="421">
        <f t="shared" si="41"/>
        <v>0</v>
      </c>
      <c r="BK41" s="424"/>
      <c r="BL41" s="425">
        <f t="shared" si="42"/>
        <v>0</v>
      </c>
      <c r="BM41" s="426">
        <f t="shared" si="43"/>
        <v>0</v>
      </c>
      <c r="BN41" s="427"/>
    </row>
    <row r="42" spans="1:66" s="368" customFormat="1" ht="12.75" x14ac:dyDescent="0.2">
      <c r="A42" s="1816" t="s">
        <v>1785</v>
      </c>
      <c r="B42" s="387"/>
      <c r="C42" s="1984"/>
      <c r="D42" s="1817"/>
      <c r="E42" s="421">
        <f t="shared" ref="E42:E43" si="44">+D42*$C42</f>
        <v>0</v>
      </c>
      <c r="F42" s="436"/>
      <c r="G42" s="1818"/>
      <c r="H42" s="421">
        <f t="shared" ref="H42:H43" si="45">+G42*$C42</f>
        <v>0</v>
      </c>
      <c r="I42" s="423"/>
      <c r="J42" s="1819"/>
      <c r="K42" s="421">
        <f t="shared" ref="K42:K43" si="46">+J42*$C42</f>
        <v>0</v>
      </c>
      <c r="L42" s="422"/>
      <c r="M42" s="1818"/>
      <c r="N42" s="421">
        <f t="shared" ref="N42:N43" si="47">+M42*$C42</f>
        <v>0</v>
      </c>
      <c r="O42" s="422"/>
      <c r="P42" s="1819"/>
      <c r="Q42" s="421">
        <f t="shared" ref="Q42:Q43" si="48">+P42*$C42</f>
        <v>0</v>
      </c>
      <c r="R42" s="423"/>
      <c r="S42" s="1819"/>
      <c r="T42" s="421">
        <f t="shared" ref="T42:T43" si="49">+S42*$C42</f>
        <v>0</v>
      </c>
      <c r="U42" s="423"/>
      <c r="V42" s="1819"/>
      <c r="W42" s="421">
        <f t="shared" ref="W42:W43" si="50">+V42*$C42</f>
        <v>0</v>
      </c>
      <c r="X42" s="423"/>
      <c r="Y42" s="1819"/>
      <c r="Z42" s="421">
        <f t="shared" ref="Z42:Z43" si="51">+Y42*$C42</f>
        <v>0</v>
      </c>
      <c r="AA42" s="422"/>
      <c r="AB42" s="1818"/>
      <c r="AC42" s="421">
        <f t="shared" ref="AC42:AC43" si="52">+AB42*$C42</f>
        <v>0</v>
      </c>
      <c r="AD42" s="422"/>
      <c r="AE42" s="1818"/>
      <c r="AF42" s="421">
        <f t="shared" ref="AF42:AF43" si="53">+AE42*$C42</f>
        <v>0</v>
      </c>
      <c r="AG42" s="422"/>
      <c r="AH42" s="1818"/>
      <c r="AI42" s="421">
        <f t="shared" ref="AI42:AI43" si="54">+AH42*$C42</f>
        <v>0</v>
      </c>
      <c r="AJ42" s="422"/>
      <c r="AK42" s="1818"/>
      <c r="AL42" s="421">
        <f t="shared" ref="AL42:AL43" si="55">+AK42*$C42</f>
        <v>0</v>
      </c>
      <c r="AM42" s="423"/>
      <c r="AN42" s="1819"/>
      <c r="AO42" s="421">
        <f t="shared" ref="AO42:AO43" si="56">+AN42*$C42</f>
        <v>0</v>
      </c>
      <c r="AP42" s="422"/>
      <c r="AQ42" s="1818"/>
      <c r="AR42" s="421">
        <f t="shared" ref="AR42:AR43" si="57">+AQ42*$C42</f>
        <v>0</v>
      </c>
      <c r="AS42" s="422"/>
      <c r="AT42" s="1818"/>
      <c r="AU42" s="421">
        <f t="shared" ref="AU42:AU43" si="58">+AT42*$C42</f>
        <v>0</v>
      </c>
      <c r="AV42" s="423"/>
      <c r="AW42" s="1819"/>
      <c r="AX42" s="421">
        <f t="shared" ref="AX42:AX43" si="59">+AW42*$C42</f>
        <v>0</v>
      </c>
      <c r="AY42" s="422"/>
      <c r="AZ42" s="1818"/>
      <c r="BA42" s="421">
        <f t="shared" ref="BA42:BA43" si="60">+AZ42*$C42</f>
        <v>0</v>
      </c>
      <c r="BB42" s="424"/>
      <c r="BC42" s="1818"/>
      <c r="BD42" s="421">
        <f t="shared" ref="BD42:BD43" si="61">+BC42*$C42</f>
        <v>0</v>
      </c>
      <c r="BE42" s="423"/>
      <c r="BF42" s="1819"/>
      <c r="BG42" s="421">
        <f t="shared" ref="BG42:BG43" si="62">+BF42*$C42</f>
        <v>0</v>
      </c>
      <c r="BH42" s="422"/>
      <c r="BI42" s="1818"/>
      <c r="BJ42" s="421">
        <f t="shared" ref="BJ42:BJ43" si="63">+BI42*$C42</f>
        <v>0</v>
      </c>
      <c r="BK42" s="424"/>
      <c r="BL42" s="425">
        <f t="shared" ref="BL42:BL43" si="64">+D42+G42+J42+M42+P42+S42+V42+Y42+AB42+AE42+AH42+AK42+AN42+AQ42+AT42+AW42+AZ42+BC42+BF42+BI42</f>
        <v>0</v>
      </c>
      <c r="BM42" s="426">
        <f t="shared" ref="BM42:BM43" si="65">+E42+H42+K42+N42+Q42+T42+W42+Z42+AC42+AF42+AI42+AL42+AO42+AR42+AU42+AX42+BA42+BD42+BG42+BJ42</f>
        <v>0</v>
      </c>
      <c r="BN42" s="427"/>
    </row>
    <row r="43" spans="1:66" s="368" customFormat="1" ht="12.75" x14ac:dyDescent="0.2">
      <c r="A43" s="1816" t="s">
        <v>1786</v>
      </c>
      <c r="B43" s="387"/>
      <c r="C43" s="1984"/>
      <c r="D43" s="1817"/>
      <c r="E43" s="421">
        <f t="shared" si="44"/>
        <v>0</v>
      </c>
      <c r="F43" s="436"/>
      <c r="G43" s="1818"/>
      <c r="H43" s="421">
        <f t="shared" si="45"/>
        <v>0</v>
      </c>
      <c r="I43" s="423"/>
      <c r="J43" s="1819"/>
      <c r="K43" s="421">
        <f t="shared" si="46"/>
        <v>0</v>
      </c>
      <c r="L43" s="422"/>
      <c r="M43" s="1818"/>
      <c r="N43" s="421">
        <f t="shared" si="47"/>
        <v>0</v>
      </c>
      <c r="O43" s="422"/>
      <c r="P43" s="1819"/>
      <c r="Q43" s="421">
        <f t="shared" si="48"/>
        <v>0</v>
      </c>
      <c r="R43" s="423"/>
      <c r="S43" s="1819"/>
      <c r="T43" s="421">
        <f t="shared" si="49"/>
        <v>0</v>
      </c>
      <c r="U43" s="423"/>
      <c r="V43" s="1819"/>
      <c r="W43" s="421">
        <f t="shared" si="50"/>
        <v>0</v>
      </c>
      <c r="X43" s="423"/>
      <c r="Y43" s="1819"/>
      <c r="Z43" s="421">
        <f t="shared" si="51"/>
        <v>0</v>
      </c>
      <c r="AA43" s="422"/>
      <c r="AB43" s="1818"/>
      <c r="AC43" s="421">
        <f t="shared" si="52"/>
        <v>0</v>
      </c>
      <c r="AD43" s="422"/>
      <c r="AE43" s="1818"/>
      <c r="AF43" s="421">
        <f t="shared" si="53"/>
        <v>0</v>
      </c>
      <c r="AG43" s="422"/>
      <c r="AH43" s="1818"/>
      <c r="AI43" s="421">
        <f t="shared" si="54"/>
        <v>0</v>
      </c>
      <c r="AJ43" s="422"/>
      <c r="AK43" s="1818"/>
      <c r="AL43" s="421">
        <f t="shared" si="55"/>
        <v>0</v>
      </c>
      <c r="AM43" s="423"/>
      <c r="AN43" s="1819"/>
      <c r="AO43" s="421">
        <f t="shared" si="56"/>
        <v>0</v>
      </c>
      <c r="AP43" s="422"/>
      <c r="AQ43" s="1818"/>
      <c r="AR43" s="421">
        <f t="shared" si="57"/>
        <v>0</v>
      </c>
      <c r="AS43" s="422"/>
      <c r="AT43" s="1818"/>
      <c r="AU43" s="421">
        <f t="shared" si="58"/>
        <v>0</v>
      </c>
      <c r="AV43" s="423"/>
      <c r="AW43" s="1819"/>
      <c r="AX43" s="421">
        <f t="shared" si="59"/>
        <v>0</v>
      </c>
      <c r="AY43" s="422"/>
      <c r="AZ43" s="1818"/>
      <c r="BA43" s="421">
        <f t="shared" si="60"/>
        <v>0</v>
      </c>
      <c r="BB43" s="424"/>
      <c r="BC43" s="1818"/>
      <c r="BD43" s="421">
        <f t="shared" si="61"/>
        <v>0</v>
      </c>
      <c r="BE43" s="423"/>
      <c r="BF43" s="1819"/>
      <c r="BG43" s="421">
        <f t="shared" si="62"/>
        <v>0</v>
      </c>
      <c r="BH43" s="422"/>
      <c r="BI43" s="1818"/>
      <c r="BJ43" s="421">
        <f t="shared" si="63"/>
        <v>0</v>
      </c>
      <c r="BK43" s="424"/>
      <c r="BL43" s="425">
        <f t="shared" si="64"/>
        <v>0</v>
      </c>
      <c r="BM43" s="426">
        <f t="shared" si="65"/>
        <v>0</v>
      </c>
      <c r="BN43" s="427"/>
    </row>
    <row r="44" spans="1:66" s="368" customFormat="1" ht="12.75" x14ac:dyDescent="0.2">
      <c r="A44" s="1816" t="s">
        <v>1787</v>
      </c>
      <c r="B44" s="387"/>
      <c r="C44" s="1984"/>
      <c r="D44" s="1817"/>
      <c r="E44" s="421">
        <f t="shared" si="2"/>
        <v>0</v>
      </c>
      <c r="F44" s="436"/>
      <c r="G44" s="1818"/>
      <c r="H44" s="421">
        <f t="shared" si="3"/>
        <v>0</v>
      </c>
      <c r="I44" s="423"/>
      <c r="J44" s="1819"/>
      <c r="K44" s="421">
        <f t="shared" si="4"/>
        <v>0</v>
      </c>
      <c r="L44" s="422"/>
      <c r="M44" s="1818"/>
      <c r="N44" s="421">
        <f t="shared" si="5"/>
        <v>0</v>
      </c>
      <c r="O44" s="422"/>
      <c r="P44" s="1819"/>
      <c r="Q44" s="421">
        <f t="shared" si="6"/>
        <v>0</v>
      </c>
      <c r="R44" s="423"/>
      <c r="S44" s="1819"/>
      <c r="T44" s="421">
        <f t="shared" si="7"/>
        <v>0</v>
      </c>
      <c r="U44" s="423"/>
      <c r="V44" s="1819"/>
      <c r="W44" s="421">
        <f t="shared" si="8"/>
        <v>0</v>
      </c>
      <c r="X44" s="423"/>
      <c r="Y44" s="1819"/>
      <c r="Z44" s="421">
        <f t="shared" si="9"/>
        <v>0</v>
      </c>
      <c r="AA44" s="422"/>
      <c r="AB44" s="1818"/>
      <c r="AC44" s="421">
        <f t="shared" si="10"/>
        <v>0</v>
      </c>
      <c r="AD44" s="422"/>
      <c r="AE44" s="1818"/>
      <c r="AF44" s="421">
        <f t="shared" si="11"/>
        <v>0</v>
      </c>
      <c r="AG44" s="422"/>
      <c r="AH44" s="1818"/>
      <c r="AI44" s="421">
        <f t="shared" si="12"/>
        <v>0</v>
      </c>
      <c r="AJ44" s="422"/>
      <c r="AK44" s="1818"/>
      <c r="AL44" s="421">
        <f t="shared" si="13"/>
        <v>0</v>
      </c>
      <c r="AM44" s="423"/>
      <c r="AN44" s="1819"/>
      <c r="AO44" s="421">
        <f t="shared" si="14"/>
        <v>0</v>
      </c>
      <c r="AP44" s="422"/>
      <c r="AQ44" s="1818"/>
      <c r="AR44" s="421">
        <f t="shared" si="15"/>
        <v>0</v>
      </c>
      <c r="AS44" s="422"/>
      <c r="AT44" s="1818"/>
      <c r="AU44" s="421">
        <f t="shared" si="16"/>
        <v>0</v>
      </c>
      <c r="AV44" s="423"/>
      <c r="AW44" s="1819"/>
      <c r="AX44" s="421">
        <f t="shared" si="17"/>
        <v>0</v>
      </c>
      <c r="AY44" s="422"/>
      <c r="AZ44" s="1818"/>
      <c r="BA44" s="421">
        <f t="shared" si="18"/>
        <v>0</v>
      </c>
      <c r="BB44" s="424"/>
      <c r="BC44" s="1818"/>
      <c r="BD44" s="421">
        <f t="shared" si="19"/>
        <v>0</v>
      </c>
      <c r="BE44" s="423"/>
      <c r="BF44" s="1819"/>
      <c r="BG44" s="421">
        <f t="shared" si="20"/>
        <v>0</v>
      </c>
      <c r="BH44" s="422"/>
      <c r="BI44" s="1818"/>
      <c r="BJ44" s="421">
        <f t="shared" si="21"/>
        <v>0</v>
      </c>
      <c r="BK44" s="424"/>
      <c r="BL44" s="425">
        <f t="shared" si="0"/>
        <v>0</v>
      </c>
      <c r="BM44" s="426">
        <f t="shared" si="1"/>
        <v>0</v>
      </c>
      <c r="BN44" s="427"/>
    </row>
    <row r="45" spans="1:66" s="368" customFormat="1" ht="12.75" x14ac:dyDescent="0.2">
      <c r="A45" s="1816" t="s">
        <v>1788</v>
      </c>
      <c r="B45" s="387"/>
      <c r="C45" s="1984"/>
      <c r="D45" s="1817"/>
      <c r="E45" s="421">
        <f t="shared" ref="E45" si="66">+D45*$C45</f>
        <v>0</v>
      </c>
      <c r="F45" s="436"/>
      <c r="G45" s="1818"/>
      <c r="H45" s="421">
        <f t="shared" ref="H45" si="67">+G45*$C45</f>
        <v>0</v>
      </c>
      <c r="I45" s="423"/>
      <c r="J45" s="1819"/>
      <c r="K45" s="421">
        <f t="shared" ref="K45" si="68">+J45*$C45</f>
        <v>0</v>
      </c>
      <c r="L45" s="422"/>
      <c r="M45" s="1818"/>
      <c r="N45" s="421">
        <f t="shared" ref="N45" si="69">+M45*$C45</f>
        <v>0</v>
      </c>
      <c r="O45" s="422"/>
      <c r="P45" s="1819"/>
      <c r="Q45" s="421">
        <f t="shared" ref="Q45" si="70">+P45*$C45</f>
        <v>0</v>
      </c>
      <c r="R45" s="423"/>
      <c r="S45" s="1819"/>
      <c r="T45" s="421">
        <f t="shared" ref="T45" si="71">+S45*$C45</f>
        <v>0</v>
      </c>
      <c r="U45" s="423"/>
      <c r="V45" s="1819"/>
      <c r="W45" s="421">
        <f t="shared" ref="W45" si="72">+V45*$C45</f>
        <v>0</v>
      </c>
      <c r="X45" s="423"/>
      <c r="Y45" s="1819"/>
      <c r="Z45" s="421">
        <f t="shared" ref="Z45" si="73">+Y45*$C45</f>
        <v>0</v>
      </c>
      <c r="AA45" s="422"/>
      <c r="AB45" s="1818"/>
      <c r="AC45" s="421">
        <f t="shared" ref="AC45" si="74">+AB45*$C45</f>
        <v>0</v>
      </c>
      <c r="AD45" s="422"/>
      <c r="AE45" s="1818"/>
      <c r="AF45" s="421">
        <f t="shared" ref="AF45" si="75">+AE45*$C45</f>
        <v>0</v>
      </c>
      <c r="AG45" s="422"/>
      <c r="AH45" s="1818"/>
      <c r="AI45" s="421">
        <f t="shared" ref="AI45" si="76">+AH45*$C45</f>
        <v>0</v>
      </c>
      <c r="AJ45" s="422"/>
      <c r="AK45" s="1818"/>
      <c r="AL45" s="421">
        <f t="shared" ref="AL45" si="77">+AK45*$C45</f>
        <v>0</v>
      </c>
      <c r="AM45" s="423"/>
      <c r="AN45" s="1819"/>
      <c r="AO45" s="421">
        <f t="shared" ref="AO45" si="78">+AN45*$C45</f>
        <v>0</v>
      </c>
      <c r="AP45" s="422"/>
      <c r="AQ45" s="1818"/>
      <c r="AR45" s="421">
        <f t="shared" ref="AR45" si="79">+AQ45*$C45</f>
        <v>0</v>
      </c>
      <c r="AS45" s="422"/>
      <c r="AT45" s="1818"/>
      <c r="AU45" s="421">
        <f t="shared" ref="AU45" si="80">+AT45*$C45</f>
        <v>0</v>
      </c>
      <c r="AV45" s="423"/>
      <c r="AW45" s="1819"/>
      <c r="AX45" s="421">
        <f t="shared" ref="AX45" si="81">+AW45*$C45</f>
        <v>0</v>
      </c>
      <c r="AY45" s="422"/>
      <c r="AZ45" s="1818"/>
      <c r="BA45" s="421">
        <f t="shared" ref="BA45" si="82">+AZ45*$C45</f>
        <v>0</v>
      </c>
      <c r="BB45" s="424"/>
      <c r="BC45" s="1818"/>
      <c r="BD45" s="421">
        <f t="shared" ref="BD45" si="83">+BC45*$C45</f>
        <v>0</v>
      </c>
      <c r="BE45" s="423"/>
      <c r="BF45" s="1819"/>
      <c r="BG45" s="421">
        <f t="shared" ref="BG45" si="84">+BF45*$C45</f>
        <v>0</v>
      </c>
      <c r="BH45" s="422"/>
      <c r="BI45" s="1818"/>
      <c r="BJ45" s="421">
        <f t="shared" ref="BJ45" si="85">+BI45*$C45</f>
        <v>0</v>
      </c>
      <c r="BK45" s="424"/>
      <c r="BL45" s="425">
        <f t="shared" ref="BL45" si="86">+D45+G45+J45+M45+P45+S45+V45+Y45+AB45+AE45+AH45+AK45+AN45+AQ45+AT45+AW45+AZ45+BC45+BF45+BI45</f>
        <v>0</v>
      </c>
      <c r="BM45" s="426">
        <f t="shared" ref="BM45" si="87">+E45+H45+K45+N45+Q45+T45+W45+Z45+AC45+AF45+AI45+AL45+AO45+AR45+AU45+AX45+BA45+BD45+BG45+BJ45</f>
        <v>0</v>
      </c>
      <c r="BN45" s="427"/>
    </row>
    <row r="46" spans="1:66" s="368" customFormat="1" ht="12.75" x14ac:dyDescent="0.2">
      <c r="A46" s="1813" t="s">
        <v>1789</v>
      </c>
      <c r="B46" s="387"/>
      <c r="C46" s="1984"/>
      <c r="D46" s="1817"/>
      <c r="E46" s="421">
        <f t="shared" ref="E46" si="88">+D46*$C46</f>
        <v>0</v>
      </c>
      <c r="F46" s="436"/>
      <c r="G46" s="1818"/>
      <c r="H46" s="421">
        <f t="shared" ref="H46" si="89">+G46*$C46</f>
        <v>0</v>
      </c>
      <c r="I46" s="423"/>
      <c r="J46" s="1819"/>
      <c r="K46" s="421">
        <f t="shared" ref="K46" si="90">+J46*$C46</f>
        <v>0</v>
      </c>
      <c r="L46" s="422"/>
      <c r="M46" s="1818"/>
      <c r="N46" s="421">
        <f t="shared" ref="N46" si="91">+M46*$C46</f>
        <v>0</v>
      </c>
      <c r="O46" s="422"/>
      <c r="P46" s="1819"/>
      <c r="Q46" s="421">
        <f t="shared" ref="Q46" si="92">+P46*$C46</f>
        <v>0</v>
      </c>
      <c r="R46" s="423"/>
      <c r="S46" s="1819"/>
      <c r="T46" s="421">
        <f t="shared" ref="T46" si="93">+S46*$C46</f>
        <v>0</v>
      </c>
      <c r="U46" s="423"/>
      <c r="V46" s="1819"/>
      <c r="W46" s="421">
        <f t="shared" ref="W46" si="94">+V46*$C46</f>
        <v>0</v>
      </c>
      <c r="X46" s="423"/>
      <c r="Y46" s="1819"/>
      <c r="Z46" s="421">
        <f t="shared" ref="Z46" si="95">+Y46*$C46</f>
        <v>0</v>
      </c>
      <c r="AA46" s="422"/>
      <c r="AB46" s="1818"/>
      <c r="AC46" s="421">
        <f t="shared" ref="AC46" si="96">+AB46*$C46</f>
        <v>0</v>
      </c>
      <c r="AD46" s="422"/>
      <c r="AE46" s="1818"/>
      <c r="AF46" s="421">
        <f t="shared" ref="AF46" si="97">+AE46*$C46</f>
        <v>0</v>
      </c>
      <c r="AG46" s="422"/>
      <c r="AH46" s="1818"/>
      <c r="AI46" s="421">
        <f t="shared" ref="AI46" si="98">+AH46*$C46</f>
        <v>0</v>
      </c>
      <c r="AJ46" s="422"/>
      <c r="AK46" s="1818"/>
      <c r="AL46" s="421">
        <f t="shared" ref="AL46" si="99">+AK46*$C46</f>
        <v>0</v>
      </c>
      <c r="AM46" s="423"/>
      <c r="AN46" s="1819"/>
      <c r="AO46" s="421">
        <f t="shared" ref="AO46" si="100">+AN46*$C46</f>
        <v>0</v>
      </c>
      <c r="AP46" s="422"/>
      <c r="AQ46" s="1818"/>
      <c r="AR46" s="421">
        <f t="shared" ref="AR46" si="101">+AQ46*$C46</f>
        <v>0</v>
      </c>
      <c r="AS46" s="422"/>
      <c r="AT46" s="1818"/>
      <c r="AU46" s="421">
        <f t="shared" ref="AU46" si="102">+AT46*$C46</f>
        <v>0</v>
      </c>
      <c r="AV46" s="423"/>
      <c r="AW46" s="1819"/>
      <c r="AX46" s="421">
        <f t="shared" ref="AX46" si="103">+AW46*$C46</f>
        <v>0</v>
      </c>
      <c r="AY46" s="422"/>
      <c r="AZ46" s="1818"/>
      <c r="BA46" s="421">
        <f t="shared" ref="BA46" si="104">+AZ46*$C46</f>
        <v>0</v>
      </c>
      <c r="BB46" s="424"/>
      <c r="BC46" s="1818"/>
      <c r="BD46" s="421">
        <f t="shared" ref="BD46" si="105">+BC46*$C46</f>
        <v>0</v>
      </c>
      <c r="BE46" s="423"/>
      <c r="BF46" s="1819"/>
      <c r="BG46" s="421">
        <f t="shared" ref="BG46" si="106">+BF46*$C46</f>
        <v>0</v>
      </c>
      <c r="BH46" s="422"/>
      <c r="BI46" s="1818"/>
      <c r="BJ46" s="421">
        <f t="shared" ref="BJ46" si="107">+BI46*$C46</f>
        <v>0</v>
      </c>
      <c r="BK46" s="424"/>
      <c r="BL46" s="425">
        <f t="shared" ref="BL46" si="108">+D46+G46+J46+M46+P46+S46+V46+Y46+AB46+AE46+AH46+AK46+AN46+AQ46+AT46+AW46+AZ46+BC46+BF46+BI46</f>
        <v>0</v>
      </c>
      <c r="BM46" s="426">
        <f t="shared" ref="BM46" si="109">+E46+H46+K46+N46+Q46+T46+W46+Z46+AC46+AF46+AI46+AL46+AO46+AR46+AU46+AX46+BA46+BD46+BG46+BJ46</f>
        <v>0</v>
      </c>
      <c r="BN46" s="427"/>
    </row>
    <row r="47" spans="1:66" s="369" customFormat="1" ht="13.5" thickBot="1" x14ac:dyDescent="0.25">
      <c r="A47" s="1996" t="s">
        <v>1790</v>
      </c>
      <c r="B47" s="1413"/>
      <c r="C47" s="1985"/>
      <c r="D47" s="1820"/>
      <c r="E47" s="400">
        <f t="shared" si="2"/>
        <v>0</v>
      </c>
      <c r="F47" s="437"/>
      <c r="G47" s="1821"/>
      <c r="H47" s="400">
        <f t="shared" si="3"/>
        <v>0</v>
      </c>
      <c r="I47" s="402"/>
      <c r="J47" s="1822"/>
      <c r="K47" s="400">
        <f t="shared" si="4"/>
        <v>0</v>
      </c>
      <c r="L47" s="401"/>
      <c r="M47" s="1821"/>
      <c r="N47" s="400">
        <f t="shared" si="5"/>
        <v>0</v>
      </c>
      <c r="O47" s="401"/>
      <c r="P47" s="1822"/>
      <c r="Q47" s="400">
        <f t="shared" si="6"/>
        <v>0</v>
      </c>
      <c r="R47" s="402"/>
      <c r="S47" s="1822"/>
      <c r="T47" s="400">
        <f t="shared" si="7"/>
        <v>0</v>
      </c>
      <c r="U47" s="402"/>
      <c r="V47" s="1822"/>
      <c r="W47" s="400">
        <f t="shared" si="8"/>
        <v>0</v>
      </c>
      <c r="X47" s="402"/>
      <c r="Y47" s="1822"/>
      <c r="Z47" s="400">
        <f t="shared" si="9"/>
        <v>0</v>
      </c>
      <c r="AA47" s="401"/>
      <c r="AB47" s="1821"/>
      <c r="AC47" s="400">
        <f t="shared" si="10"/>
        <v>0</v>
      </c>
      <c r="AD47" s="401"/>
      <c r="AE47" s="1821"/>
      <c r="AF47" s="400">
        <f t="shared" si="11"/>
        <v>0</v>
      </c>
      <c r="AG47" s="401"/>
      <c r="AH47" s="1821"/>
      <c r="AI47" s="400">
        <f t="shared" si="12"/>
        <v>0</v>
      </c>
      <c r="AJ47" s="401"/>
      <c r="AK47" s="1821"/>
      <c r="AL47" s="400">
        <f t="shared" si="13"/>
        <v>0</v>
      </c>
      <c r="AM47" s="402"/>
      <c r="AN47" s="1822"/>
      <c r="AO47" s="400">
        <f t="shared" si="14"/>
        <v>0</v>
      </c>
      <c r="AP47" s="401"/>
      <c r="AQ47" s="1821"/>
      <c r="AR47" s="400">
        <f t="shared" si="15"/>
        <v>0</v>
      </c>
      <c r="AS47" s="401"/>
      <c r="AT47" s="1821"/>
      <c r="AU47" s="400">
        <f t="shared" si="16"/>
        <v>0</v>
      </c>
      <c r="AV47" s="402"/>
      <c r="AW47" s="1822"/>
      <c r="AX47" s="400">
        <f t="shared" si="17"/>
        <v>0</v>
      </c>
      <c r="AY47" s="401"/>
      <c r="AZ47" s="1821"/>
      <c r="BA47" s="400">
        <f t="shared" si="18"/>
        <v>0</v>
      </c>
      <c r="BB47" s="403"/>
      <c r="BC47" s="1821"/>
      <c r="BD47" s="400">
        <f t="shared" si="19"/>
        <v>0</v>
      </c>
      <c r="BE47" s="402"/>
      <c r="BF47" s="1822"/>
      <c r="BG47" s="400">
        <f t="shared" si="20"/>
        <v>0</v>
      </c>
      <c r="BH47" s="401"/>
      <c r="BI47" s="1821"/>
      <c r="BJ47" s="400">
        <f t="shared" si="21"/>
        <v>0</v>
      </c>
      <c r="BK47" s="403"/>
      <c r="BL47" s="404">
        <f t="shared" si="0"/>
        <v>0</v>
      </c>
      <c r="BM47" s="405">
        <f t="shared" si="1"/>
        <v>0</v>
      </c>
      <c r="BN47" s="406"/>
    </row>
    <row r="48" spans="1:66" ht="12.75" x14ac:dyDescent="0.2">
      <c r="A48" s="407"/>
      <c r="B48" s="408"/>
      <c r="C48" s="409"/>
      <c r="D48" s="325"/>
      <c r="E48" s="325"/>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c r="AF48" s="325"/>
      <c r="AG48" s="325"/>
      <c r="AH48" s="325"/>
      <c r="AI48" s="325"/>
      <c r="AJ48" s="325"/>
      <c r="AK48" s="325"/>
      <c r="AL48" s="325"/>
      <c r="AM48" s="325"/>
      <c r="AN48" s="325"/>
      <c r="AO48" s="325"/>
      <c r="AP48" s="325"/>
      <c r="AQ48" s="325"/>
      <c r="AR48" s="325"/>
      <c r="AS48" s="325"/>
      <c r="AT48" s="325"/>
      <c r="AU48" s="325"/>
      <c r="AV48" s="325"/>
      <c r="AW48" s="325"/>
      <c r="AX48" s="325"/>
      <c r="AY48" s="325"/>
      <c r="AZ48" s="325"/>
      <c r="BA48" s="325"/>
      <c r="BB48" s="325"/>
      <c r="BC48" s="325"/>
      <c r="BD48" s="325"/>
      <c r="BE48" s="325"/>
      <c r="BF48" s="325"/>
      <c r="BG48" s="325"/>
      <c r="BH48" s="325"/>
      <c r="BI48" s="325"/>
      <c r="BJ48" s="325"/>
      <c r="BK48" s="325"/>
      <c r="BL48" s="325"/>
      <c r="BM48" s="325"/>
      <c r="BN48" s="325"/>
    </row>
    <row r="49" spans="1:66" ht="12.75" x14ac:dyDescent="0.2">
      <c r="A49" s="407"/>
      <c r="B49" s="408"/>
      <c r="C49" s="409"/>
      <c r="D49" s="325"/>
      <c r="E49" s="325"/>
      <c r="F49" s="325"/>
      <c r="G49" s="325"/>
      <c r="H49" s="325"/>
      <c r="I49" s="325"/>
      <c r="J49" s="325"/>
      <c r="K49" s="325"/>
      <c r="L49" s="325"/>
      <c r="M49" s="325"/>
      <c r="N49" s="325"/>
      <c r="O49" s="325"/>
      <c r="P49" s="325"/>
      <c r="Q49" s="325"/>
      <c r="R49" s="325"/>
      <c r="S49" s="325"/>
      <c r="T49" s="325"/>
      <c r="U49" s="325"/>
      <c r="V49" s="325"/>
      <c r="W49" s="325"/>
      <c r="X49" s="325"/>
      <c r="Y49" s="325"/>
      <c r="Z49" s="325"/>
      <c r="AA49" s="325"/>
      <c r="AB49" s="325"/>
      <c r="AC49" s="325"/>
      <c r="AD49" s="325"/>
      <c r="AE49" s="325"/>
      <c r="AF49" s="325"/>
      <c r="AG49" s="325"/>
      <c r="AH49" s="325"/>
      <c r="AI49" s="325"/>
      <c r="AJ49" s="325"/>
      <c r="AK49" s="325"/>
      <c r="AL49" s="325"/>
      <c r="AM49" s="325"/>
      <c r="AN49" s="325"/>
      <c r="AO49" s="325"/>
      <c r="AP49" s="325"/>
      <c r="AQ49" s="325"/>
      <c r="AR49" s="325"/>
      <c r="AS49" s="325"/>
      <c r="AT49" s="325"/>
      <c r="AU49" s="325"/>
      <c r="AV49" s="325"/>
      <c r="AW49" s="325"/>
      <c r="AX49" s="325"/>
      <c r="AY49" s="325"/>
      <c r="AZ49" s="325"/>
      <c r="BA49" s="325"/>
      <c r="BB49" s="325"/>
      <c r="BC49" s="325"/>
      <c r="BD49" s="325"/>
      <c r="BE49" s="325"/>
      <c r="BF49" s="325"/>
      <c r="BG49" s="325"/>
      <c r="BH49" s="325"/>
      <c r="BI49" s="325"/>
      <c r="BJ49" s="325"/>
      <c r="BK49" s="325"/>
      <c r="BL49" s="325"/>
      <c r="BM49" s="325"/>
      <c r="BN49" s="325"/>
    </row>
    <row r="50" spans="1:66" ht="12.75" x14ac:dyDescent="0.2">
      <c r="A50" s="407"/>
      <c r="B50" s="408"/>
      <c r="C50" s="409"/>
      <c r="D50" s="325"/>
      <c r="E50" s="325"/>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325"/>
      <c r="AE50" s="325"/>
      <c r="AF50" s="325"/>
      <c r="AG50" s="325"/>
      <c r="AH50" s="325"/>
      <c r="AI50" s="325"/>
      <c r="AJ50" s="325"/>
      <c r="AK50" s="325"/>
      <c r="AL50" s="325"/>
      <c r="AM50" s="325"/>
      <c r="AN50" s="325"/>
      <c r="AO50" s="325"/>
      <c r="AP50" s="325"/>
      <c r="AQ50" s="325"/>
      <c r="AR50" s="325"/>
      <c r="AS50" s="325"/>
      <c r="AT50" s="325"/>
      <c r="AU50" s="325"/>
      <c r="AV50" s="325"/>
      <c r="AW50" s="325"/>
      <c r="AX50" s="325"/>
      <c r="AY50" s="325"/>
      <c r="AZ50" s="325"/>
      <c r="BA50" s="325"/>
      <c r="BB50" s="325"/>
      <c r="BC50" s="325"/>
      <c r="BD50" s="325"/>
      <c r="BE50" s="325"/>
      <c r="BF50" s="325"/>
      <c r="BG50" s="325"/>
      <c r="BH50" s="325"/>
      <c r="BI50" s="325"/>
      <c r="BJ50" s="325"/>
      <c r="BK50" s="325"/>
      <c r="BL50" s="325"/>
      <c r="BM50" s="325"/>
      <c r="BN50" s="325"/>
    </row>
    <row r="51" spans="1:66" ht="12.75" x14ac:dyDescent="0.2">
      <c r="A51" s="407"/>
      <c r="B51" s="408"/>
      <c r="C51" s="409"/>
      <c r="D51" s="325"/>
      <c r="E51" s="325"/>
      <c r="F51" s="325"/>
      <c r="G51" s="325"/>
      <c r="H51" s="325"/>
      <c r="I51" s="325"/>
      <c r="J51" s="325"/>
      <c r="K51" s="325"/>
      <c r="L51" s="325"/>
      <c r="M51" s="325"/>
      <c r="N51" s="325"/>
      <c r="O51" s="325"/>
      <c r="P51" s="325"/>
      <c r="Q51" s="325"/>
      <c r="R51" s="325"/>
      <c r="S51" s="325"/>
      <c r="T51" s="325"/>
      <c r="U51" s="325"/>
      <c r="V51" s="325"/>
      <c r="W51" s="325"/>
      <c r="X51" s="325"/>
      <c r="Y51" s="325"/>
      <c r="Z51" s="325"/>
      <c r="AA51" s="325"/>
      <c r="AB51" s="325"/>
      <c r="AC51" s="325"/>
      <c r="AD51" s="325"/>
      <c r="AE51" s="325"/>
      <c r="AF51" s="325"/>
      <c r="AG51" s="325"/>
      <c r="AH51" s="325"/>
      <c r="AI51" s="325"/>
      <c r="AJ51" s="325"/>
      <c r="AK51" s="325"/>
      <c r="AL51" s="325"/>
      <c r="AM51" s="325"/>
      <c r="AN51" s="325"/>
      <c r="AO51" s="325"/>
      <c r="AP51" s="325"/>
      <c r="AQ51" s="325"/>
      <c r="AR51" s="325"/>
      <c r="AS51" s="325"/>
      <c r="AT51" s="325"/>
      <c r="AU51" s="325"/>
      <c r="AV51" s="325"/>
      <c r="AW51" s="325"/>
      <c r="AX51" s="325"/>
      <c r="AY51" s="325"/>
      <c r="AZ51" s="325"/>
      <c r="BA51" s="325"/>
      <c r="BB51" s="325"/>
      <c r="BC51" s="325"/>
      <c r="BD51" s="325"/>
      <c r="BE51" s="325"/>
      <c r="BF51" s="325"/>
      <c r="BG51" s="325"/>
      <c r="BH51" s="325"/>
      <c r="BI51" s="325"/>
      <c r="BJ51" s="325"/>
      <c r="BK51" s="325"/>
      <c r="BL51" s="325"/>
      <c r="BM51" s="325"/>
      <c r="BN51" s="325"/>
    </row>
    <row r="52" spans="1:66" ht="11.25" customHeight="1" x14ac:dyDescent="0.2">
      <c r="A52" s="407"/>
      <c r="B52" s="408"/>
      <c r="C52" s="409"/>
      <c r="D52" s="325"/>
      <c r="E52" s="325"/>
      <c r="F52" s="325"/>
      <c r="G52" s="325"/>
      <c r="H52" s="325"/>
      <c r="I52" s="325"/>
      <c r="J52" s="325"/>
      <c r="K52" s="325"/>
      <c r="L52" s="325"/>
      <c r="M52" s="325"/>
      <c r="N52" s="325"/>
      <c r="O52" s="325"/>
      <c r="P52" s="325"/>
      <c r="Q52" s="325"/>
      <c r="R52" s="325"/>
      <c r="S52" s="325"/>
      <c r="T52" s="325"/>
      <c r="U52" s="325"/>
      <c r="V52" s="325"/>
      <c r="W52" s="325"/>
      <c r="X52" s="325"/>
      <c r="Y52" s="325"/>
      <c r="Z52" s="325"/>
      <c r="AA52" s="325"/>
      <c r="AB52" s="325"/>
      <c r="AC52" s="325"/>
      <c r="AD52" s="325"/>
      <c r="AE52" s="325"/>
      <c r="AF52" s="325"/>
      <c r="AG52" s="325"/>
      <c r="AH52" s="325"/>
      <c r="AI52" s="325"/>
      <c r="AJ52" s="325"/>
      <c r="AK52" s="325"/>
      <c r="AL52" s="325"/>
      <c r="AM52" s="325"/>
      <c r="AN52" s="325"/>
      <c r="AO52" s="325"/>
      <c r="AP52" s="325"/>
      <c r="AQ52" s="325"/>
      <c r="AR52" s="325"/>
      <c r="AS52" s="325"/>
      <c r="AT52" s="325"/>
      <c r="AU52" s="325"/>
      <c r="AV52" s="325"/>
      <c r="AW52" s="325"/>
      <c r="AX52" s="325"/>
      <c r="AY52" s="325"/>
      <c r="AZ52" s="325"/>
      <c r="BA52" s="325"/>
      <c r="BB52" s="325"/>
      <c r="BC52" s="325"/>
      <c r="BD52" s="325"/>
      <c r="BE52" s="325"/>
      <c r="BF52" s="325"/>
      <c r="BG52" s="325"/>
      <c r="BH52" s="325"/>
      <c r="BI52" s="325"/>
      <c r="BJ52" s="325"/>
      <c r="BK52" s="325"/>
      <c r="BL52" s="325"/>
      <c r="BM52" s="325"/>
      <c r="BN52" s="325"/>
    </row>
    <row r="53" spans="1:66" ht="11.25" customHeight="1" x14ac:dyDescent="0.2"/>
    <row r="54" spans="1:66" ht="11.25" customHeight="1" x14ac:dyDescent="0.2"/>
    <row r="55" spans="1:66" ht="11.25" customHeight="1" x14ac:dyDescent="0.2"/>
    <row r="56" spans="1:66" ht="11.25" customHeight="1" x14ac:dyDescent="0.2"/>
    <row r="57" spans="1:66" ht="11.25" customHeight="1" x14ac:dyDescent="0.2"/>
    <row r="58" spans="1:66" ht="11.25" customHeight="1" x14ac:dyDescent="0.2"/>
    <row r="59" spans="1:66" ht="11.25" hidden="1" customHeight="1" x14ac:dyDescent="0.2">
      <c r="A59" s="370" t="s">
        <v>1048</v>
      </c>
      <c r="B59" s="370"/>
      <c r="C59" s="370"/>
      <c r="D59" s="370"/>
      <c r="E59" s="370"/>
      <c r="F59" s="370"/>
      <c r="G59" s="370"/>
      <c r="H59" s="57"/>
      <c r="I59" s="57"/>
      <c r="J59" s="57"/>
      <c r="K59" s="57"/>
      <c r="L59" s="57"/>
    </row>
    <row r="60" spans="1:66" ht="11.25" hidden="1" customHeight="1" x14ac:dyDescent="0.2">
      <c r="A60" s="57"/>
      <c r="B60" s="57"/>
      <c r="C60" s="57"/>
      <c r="D60" s="57"/>
      <c r="E60" s="57"/>
      <c r="F60" s="57"/>
      <c r="G60" s="57"/>
      <c r="H60" s="57"/>
      <c r="I60" s="57"/>
      <c r="J60" s="57"/>
      <c r="K60" s="57"/>
      <c r="L60" s="57"/>
    </row>
    <row r="61" spans="1:66" ht="11.25" hidden="1" customHeight="1" x14ac:dyDescent="0.2">
      <c r="A61" s="57"/>
      <c r="B61" s="57"/>
      <c r="C61" s="57"/>
      <c r="D61" s="57"/>
      <c r="E61" s="57"/>
      <c r="F61" s="57"/>
      <c r="G61" s="57"/>
      <c r="H61" s="57"/>
      <c r="I61" s="57"/>
      <c r="J61" s="57"/>
      <c r="K61" s="57"/>
      <c r="L61" s="57"/>
    </row>
    <row r="62" spans="1:66" ht="11.25" hidden="1" customHeight="1" x14ac:dyDescent="0.2">
      <c r="A62" s="57"/>
      <c r="B62" s="371" t="s">
        <v>1060</v>
      </c>
      <c r="C62" s="57"/>
      <c r="D62" s="57"/>
      <c r="E62" s="57"/>
      <c r="F62" s="57"/>
      <c r="G62" s="57"/>
      <c r="H62" s="57"/>
      <c r="I62" s="57"/>
      <c r="J62" s="57"/>
      <c r="K62" s="57"/>
      <c r="L62" s="57"/>
    </row>
    <row r="63" spans="1:66" ht="11.25" hidden="1" customHeight="1" x14ac:dyDescent="0.2">
      <c r="A63" s="57" t="s">
        <v>635</v>
      </c>
      <c r="B63" s="57"/>
      <c r="C63" s="57"/>
      <c r="D63" s="57"/>
      <c r="E63" s="57"/>
      <c r="F63" s="57"/>
      <c r="G63" s="57"/>
      <c r="H63" s="57"/>
      <c r="I63" s="57"/>
      <c r="J63" s="57"/>
      <c r="K63" s="57"/>
      <c r="L63" s="57"/>
    </row>
    <row r="64" spans="1:66" ht="11.25" hidden="1" customHeight="1" x14ac:dyDescent="0.2">
      <c r="A64" s="57" t="s">
        <v>636</v>
      </c>
      <c r="B64" s="57"/>
      <c r="C64" s="57"/>
      <c r="D64" s="57"/>
      <c r="E64" s="370"/>
      <c r="F64" s="370"/>
      <c r="G64" s="370"/>
      <c r="H64" s="370"/>
      <c r="I64" s="57"/>
      <c r="J64" s="370"/>
      <c r="K64" s="370"/>
      <c r="L64" s="57"/>
    </row>
    <row r="65" spans="1:12" ht="11.25" hidden="1" customHeight="1" x14ac:dyDescent="0.2">
      <c r="A65" s="57" t="s">
        <v>637</v>
      </c>
      <c r="B65" s="372" t="s">
        <v>638</v>
      </c>
      <c r="C65" s="57"/>
      <c r="D65" s="370" t="s">
        <v>1061</v>
      </c>
      <c r="E65" s="370"/>
      <c r="F65" s="370"/>
      <c r="H65" s="370"/>
      <c r="I65" s="57"/>
      <c r="J65" s="57"/>
      <c r="K65" s="57"/>
      <c r="L65" s="57"/>
    </row>
    <row r="66" spans="1:12" ht="11.25" hidden="1" customHeight="1" x14ac:dyDescent="0.2">
      <c r="A66" s="57"/>
      <c r="B66" s="373" t="s">
        <v>1062</v>
      </c>
      <c r="C66" s="370" t="s">
        <v>1062</v>
      </c>
      <c r="D66" s="370" t="s">
        <v>1062</v>
      </c>
      <c r="E66" s="370" t="s">
        <v>1062</v>
      </c>
      <c r="F66" s="1416" t="s">
        <v>695</v>
      </c>
      <c r="G66" s="370"/>
      <c r="I66" s="57"/>
      <c r="J66" s="370"/>
      <c r="L66" s="57"/>
    </row>
    <row r="67" spans="1:12" ht="11.25" hidden="1" customHeight="1" x14ac:dyDescent="0.2">
      <c r="A67" s="57" t="s">
        <v>642</v>
      </c>
      <c r="B67" s="374">
        <v>1</v>
      </c>
      <c r="C67" s="1414">
        <v>1</v>
      </c>
      <c r="D67" s="1414">
        <v>1</v>
      </c>
      <c r="E67" s="1414">
        <v>1</v>
      </c>
      <c r="F67" s="1415">
        <f>IF((+B67+C67+D67+E67)/4&lt;1,1,ROUND((+B67+C67+D67+E67)/4,0))</f>
        <v>1</v>
      </c>
      <c r="G67" s="375"/>
      <c r="I67" s="57"/>
      <c r="J67" s="57"/>
    </row>
    <row r="68" spans="1:12" ht="11.25" hidden="1" customHeight="1" x14ac:dyDescent="0.2">
      <c r="A68" s="57" t="s">
        <v>1063</v>
      </c>
      <c r="B68" s="374">
        <v>0.73684210526315796</v>
      </c>
      <c r="C68" s="370"/>
      <c r="D68" s="370"/>
      <c r="E68" s="370"/>
      <c r="F68" s="1415">
        <f>IF((+B68)/1&lt;1,1,ROUND((+B68)/1,0))</f>
        <v>1</v>
      </c>
      <c r="G68" s="375"/>
      <c r="I68" s="57"/>
      <c r="J68" s="57"/>
    </row>
    <row r="69" spans="1:12" ht="11.25" hidden="1" customHeight="1" x14ac:dyDescent="0.2">
      <c r="A69" s="57" t="s">
        <v>643</v>
      </c>
      <c r="B69" s="374">
        <v>1.3157894736842106</v>
      </c>
      <c r="C69" s="1414">
        <v>2.1849865951742626</v>
      </c>
      <c r="D69" s="1414">
        <v>1.9746300211416492</v>
      </c>
      <c r="E69" s="1414">
        <v>1.7674418604651163</v>
      </c>
      <c r="F69" s="1415">
        <f>IF((+B69+C69+D69+E69)/4&lt;1,1,ROUND((+B69+C69+D69+E69)/4,0))</f>
        <v>2</v>
      </c>
      <c r="G69" s="375"/>
      <c r="I69" s="57"/>
      <c r="J69" s="57"/>
    </row>
    <row r="70" spans="1:12" ht="11.25" hidden="1" customHeight="1" x14ac:dyDescent="0.2">
      <c r="A70" s="57" t="s">
        <v>1064</v>
      </c>
      <c r="B70" s="374">
        <v>1.0526315789473684</v>
      </c>
      <c r="C70" s="370"/>
      <c r="D70" s="370"/>
      <c r="E70" s="370"/>
      <c r="F70" s="1415">
        <f>IF((+B70)/1&lt;1,1,ROUND((+B70)/1,0))</f>
        <v>1</v>
      </c>
      <c r="G70" s="375"/>
      <c r="I70" s="57"/>
      <c r="J70" s="57"/>
    </row>
    <row r="71" spans="1:12" ht="11.25" hidden="1" customHeight="1" x14ac:dyDescent="0.2">
      <c r="A71" s="57" t="s">
        <v>644</v>
      </c>
      <c r="B71" s="374">
        <v>3.0789473684210522</v>
      </c>
      <c r="C71" s="1414">
        <v>3.4289544235924931</v>
      </c>
      <c r="D71" s="1414">
        <v>3.2642706131078225</v>
      </c>
      <c r="E71" s="370"/>
      <c r="F71" s="1415">
        <f>IF((+B71+C71+D71)/3&lt;1,1,ROUND((+B71+C71+D71)/3,0))</f>
        <v>3</v>
      </c>
      <c r="G71" s="375"/>
      <c r="I71" s="57"/>
      <c r="J71" s="57"/>
    </row>
    <row r="72" spans="1:12" ht="11.25" hidden="1" customHeight="1" x14ac:dyDescent="0.2">
      <c r="A72" s="57" t="s">
        <v>1065</v>
      </c>
      <c r="B72" s="374">
        <v>1.9736842105263157</v>
      </c>
      <c r="C72" s="370"/>
      <c r="D72" s="370"/>
      <c r="E72" s="370"/>
      <c r="F72" s="1415">
        <f>IF((+B72)/1&lt;1,1,ROUND((+B72)/1,0))</f>
        <v>2</v>
      </c>
      <c r="G72" s="375"/>
      <c r="I72" s="57"/>
      <c r="J72" s="57"/>
    </row>
    <row r="73" spans="1:12" ht="11.25" hidden="1" customHeight="1" x14ac:dyDescent="0.2">
      <c r="A73" s="57" t="s">
        <v>1066</v>
      </c>
      <c r="B73" s="374"/>
      <c r="C73" s="370"/>
      <c r="D73" s="370"/>
      <c r="E73" s="1414">
        <v>2.6744186046511627</v>
      </c>
      <c r="F73" s="1415">
        <f>IF((+E73)/1&lt;1,1,ROUND((+E73)/1,0))</f>
        <v>3</v>
      </c>
      <c r="G73" s="375"/>
      <c r="I73" s="57"/>
      <c r="J73" s="57"/>
    </row>
    <row r="74" spans="1:12" ht="11.25" hidden="1" customHeight="1" x14ac:dyDescent="0.2">
      <c r="A74" s="57" t="s">
        <v>645</v>
      </c>
      <c r="B74" s="374">
        <v>1.5263157894736841</v>
      </c>
      <c r="C74" s="370"/>
      <c r="D74" s="370"/>
      <c r="E74" s="370"/>
      <c r="F74" s="1415">
        <f>IF((+B74)/1&lt;1,1,ROUND((+B74)/1,0))</f>
        <v>2</v>
      </c>
      <c r="G74" s="375"/>
      <c r="I74" s="57"/>
      <c r="J74" s="57"/>
    </row>
    <row r="75" spans="1:12" ht="11.25" hidden="1" customHeight="1" x14ac:dyDescent="0.2">
      <c r="A75" s="57" t="s">
        <v>1067</v>
      </c>
      <c r="B75" s="374">
        <v>1.263157894736842</v>
      </c>
      <c r="C75" s="1414">
        <v>3.5710455764075069</v>
      </c>
      <c r="D75" s="1414">
        <v>3.1437632135306557</v>
      </c>
      <c r="E75" s="370"/>
      <c r="F75" s="1415">
        <f>IF((+B75+C75+D75)/3&lt;1,1,ROUND((+B75+C75+D75)/3,0))</f>
        <v>3</v>
      </c>
      <c r="G75" s="375"/>
      <c r="I75" s="57"/>
      <c r="J75" s="57"/>
    </row>
    <row r="76" spans="1:12" ht="11.25" hidden="1" customHeight="1" x14ac:dyDescent="0.2">
      <c r="A76" s="57" t="s">
        <v>647</v>
      </c>
      <c r="B76" s="374">
        <v>3.2105263157894735</v>
      </c>
      <c r="C76" s="370"/>
      <c r="D76" s="370"/>
      <c r="E76" s="370"/>
      <c r="F76" s="1415">
        <f>IF((+B76)/1&lt;1,1,ROUND((+B76)/1,0))</f>
        <v>3</v>
      </c>
      <c r="G76" s="375"/>
      <c r="I76" s="57"/>
      <c r="J76" s="57"/>
    </row>
    <row r="77" spans="1:12" ht="11.25" hidden="1" customHeight="1" x14ac:dyDescent="0.2">
      <c r="A77" s="57" t="s">
        <v>1068</v>
      </c>
      <c r="B77" s="374">
        <v>2.6315789473684212</v>
      </c>
      <c r="C77" s="370"/>
      <c r="D77" s="370"/>
      <c r="E77" s="1414">
        <v>3.3255813953488369</v>
      </c>
      <c r="F77" s="1415">
        <f>IF((+B77+E77)/2&lt;1,1,ROUND((+B77+E77)/2,0))</f>
        <v>3</v>
      </c>
      <c r="G77" s="375"/>
      <c r="I77" s="57"/>
      <c r="J77" s="57"/>
    </row>
    <row r="78" spans="1:12" ht="11.25" hidden="1" customHeight="1" x14ac:dyDescent="0.2">
      <c r="A78" s="57" t="s">
        <v>648</v>
      </c>
      <c r="B78" s="374">
        <v>48.684210526315788</v>
      </c>
      <c r="C78" s="370"/>
      <c r="D78" s="370"/>
      <c r="E78" s="370"/>
      <c r="F78" s="1415">
        <f>IF((+B78)/1&lt;1,1,ROUND((+B78)/1,0))</f>
        <v>49</v>
      </c>
      <c r="G78" s="375"/>
      <c r="I78" s="57"/>
      <c r="J78" s="57"/>
    </row>
    <row r="79" spans="1:12" ht="11.25" hidden="1" customHeight="1" x14ac:dyDescent="0.2">
      <c r="A79" s="57" t="s">
        <v>874</v>
      </c>
      <c r="B79" s="57"/>
      <c r="C79" s="1414">
        <v>3.5710455764075069</v>
      </c>
      <c r="D79" s="1414">
        <v>3.3784355179704022</v>
      </c>
      <c r="E79" s="370"/>
      <c r="F79" s="1415">
        <f>IF((C79+D79)/2&lt;1,1,ROUND((C79+D79)/2,0))</f>
        <v>3</v>
      </c>
      <c r="G79" s="375"/>
      <c r="I79" s="57"/>
      <c r="J79" s="57"/>
    </row>
    <row r="80" spans="1:12" ht="11.25" hidden="1" customHeight="1" x14ac:dyDescent="0.2">
      <c r="A80" s="57" t="s">
        <v>875</v>
      </c>
      <c r="B80" s="57" t="s">
        <v>876</v>
      </c>
      <c r="C80" s="373"/>
      <c r="D80" s="373"/>
      <c r="E80" s="1414">
        <v>8.1395348837209305</v>
      </c>
      <c r="F80" s="1415">
        <f>+E80</f>
        <v>8.1395348837209305</v>
      </c>
      <c r="G80" s="57"/>
      <c r="I80" s="57"/>
      <c r="J80" s="376"/>
    </row>
    <row r="81" spans="1:3" ht="11.25" customHeight="1" x14ac:dyDescent="0.2">
      <c r="A81" s="55"/>
      <c r="B81" s="328"/>
      <c r="C81" s="54"/>
    </row>
    <row r="82" spans="1:3" ht="11.25" customHeight="1" x14ac:dyDescent="0.2"/>
  </sheetData>
  <sheetProtection password="F8BD" sheet="1" objects="1" scenarios="1"/>
  <mergeCells count="49">
    <mergeCell ref="G14:I14"/>
    <mergeCell ref="J14:L14"/>
    <mergeCell ref="M14:O14"/>
    <mergeCell ref="P14:R14"/>
    <mergeCell ref="AB15:AD15"/>
    <mergeCell ref="Y15:AA15"/>
    <mergeCell ref="V15:X15"/>
    <mergeCell ref="S15:U15"/>
    <mergeCell ref="G15:I15"/>
    <mergeCell ref="J15:L15"/>
    <mergeCell ref="M15:O15"/>
    <mergeCell ref="P15:R15"/>
    <mergeCell ref="S14:U14"/>
    <mergeCell ref="V14:X14"/>
    <mergeCell ref="AB14:AD14"/>
    <mergeCell ref="Y14:AA14"/>
    <mergeCell ref="AE15:AG15"/>
    <mergeCell ref="AH15:AJ15"/>
    <mergeCell ref="AK15:AM15"/>
    <mergeCell ref="AW15:AY15"/>
    <mergeCell ref="AK14:AM14"/>
    <mergeCell ref="AN14:AP14"/>
    <mergeCell ref="AN15:AP15"/>
    <mergeCell ref="AT15:AV15"/>
    <mergeCell ref="AQ15:AS15"/>
    <mergeCell ref="AW14:AY14"/>
    <mergeCell ref="AQ14:AS14"/>
    <mergeCell ref="AT14:AV14"/>
    <mergeCell ref="AE14:AG14"/>
    <mergeCell ref="AH14:AJ14"/>
    <mergeCell ref="BL15:BN15"/>
    <mergeCell ref="BC14:BE14"/>
    <mergeCell ref="BF15:BH15"/>
    <mergeCell ref="AZ15:BB15"/>
    <mergeCell ref="BC15:BE15"/>
    <mergeCell ref="BF14:BH14"/>
    <mergeCell ref="BI15:BK15"/>
    <mergeCell ref="BI14:BK14"/>
    <mergeCell ref="AZ14:BB14"/>
    <mergeCell ref="B20:C20"/>
    <mergeCell ref="A1:F1"/>
    <mergeCell ref="A2:E2"/>
    <mergeCell ref="A3:E3"/>
    <mergeCell ref="A4:E4"/>
    <mergeCell ref="A12:A13"/>
    <mergeCell ref="D15:F15"/>
    <mergeCell ref="D14:F14"/>
    <mergeCell ref="B18:C18"/>
    <mergeCell ref="B19:C19"/>
  </mergeCells>
  <phoneticPr fontId="0" type="noConversion"/>
  <pageMargins left="0.75" right="0.75" top="1" bottom="1" header="0.5" footer="0.5"/>
  <pageSetup paperSize="5" scale="37"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indexed="42"/>
    <pageSetUpPr fitToPage="1"/>
  </sheetPr>
  <dimension ref="A1:X70"/>
  <sheetViews>
    <sheetView topLeftCell="A19" zoomScale="90" zoomScaleNormal="90" workbookViewId="0">
      <selection activeCell="AG47" sqref="AG47"/>
    </sheetView>
  </sheetViews>
  <sheetFormatPr defaultColWidth="8.42578125" defaultRowHeight="11.25" x14ac:dyDescent="0.2"/>
  <cols>
    <col min="1" max="1" width="23.85546875" style="440" customWidth="1"/>
    <col min="2" max="2" width="12.5703125" style="440" customWidth="1"/>
    <col min="3" max="6" width="15.7109375" style="439" customWidth="1"/>
    <col min="7" max="9" width="15.7109375" style="439" hidden="1" customWidth="1"/>
    <col min="10" max="12" width="15.7109375" style="439" customWidth="1"/>
    <col min="13" max="23" width="15.7109375" style="439" hidden="1" customWidth="1"/>
    <col min="24" max="16384" width="8.42578125" style="439"/>
  </cols>
  <sheetData>
    <row r="1" spans="1:15" s="8" customFormat="1" ht="45" customHeight="1" x14ac:dyDescent="0.2">
      <c r="A1" s="2439"/>
      <c r="B1" s="2439"/>
      <c r="C1" s="2439"/>
      <c r="D1" s="2439"/>
      <c r="E1" s="2439"/>
      <c r="F1" s="2439"/>
    </row>
    <row r="2" spans="1:15" s="8" customFormat="1" ht="45" customHeight="1" x14ac:dyDescent="0.3">
      <c r="A2" s="2473"/>
      <c r="B2" s="2473"/>
      <c r="C2" s="2473"/>
      <c r="D2" s="2473"/>
      <c r="E2" s="2473"/>
    </row>
    <row r="3" spans="1:15" s="8" customFormat="1" ht="62.25" customHeight="1" x14ac:dyDescent="0.25">
      <c r="A3" s="2474"/>
      <c r="B3" s="2474"/>
      <c r="C3" s="2474"/>
      <c r="D3" s="2474"/>
      <c r="E3" s="2474"/>
      <c r="G3" s="9"/>
    </row>
    <row r="4" spans="1:15" s="8" customFormat="1" ht="23.25" customHeight="1" x14ac:dyDescent="0.25">
      <c r="A4" s="2475" t="str">
        <f>'I1 Intro'!C11</f>
        <v>EB-2019-0037</v>
      </c>
      <c r="B4" s="2475"/>
      <c r="C4" s="2475"/>
      <c r="D4" s="2475"/>
      <c r="E4" s="2475"/>
    </row>
    <row r="5" spans="1:15" s="8" customFormat="1" ht="21" customHeight="1" x14ac:dyDescent="0.3">
      <c r="A5" s="299" t="str">
        <f>"Sheet I8 Demand Data Worksheet  - "&amp;  'I2 LDC class'!$C$17</f>
        <v>Sheet I8 Demand Data Worksheet  - Initial Application</v>
      </c>
      <c r="B5" s="300"/>
      <c r="C5" s="300"/>
      <c r="D5" s="59"/>
      <c r="E5" s="301"/>
    </row>
    <row r="6" spans="1:15" s="8" customFormat="1" ht="6" customHeight="1" x14ac:dyDescent="0.2">
      <c r="A6" s="11"/>
      <c r="B6" s="11"/>
      <c r="C6" s="11"/>
      <c r="D6" s="11"/>
      <c r="E6" s="11"/>
      <c r="F6" s="11"/>
      <c r="G6" s="11"/>
      <c r="H6" s="11"/>
      <c r="I6" s="11"/>
      <c r="J6" s="11"/>
      <c r="K6" s="11"/>
      <c r="L6" s="11"/>
      <c r="M6" s="11"/>
      <c r="N6" s="11"/>
      <c r="O6" s="11"/>
    </row>
    <row r="7" spans="1:15" ht="12.75" x14ac:dyDescent="0.2">
      <c r="A7" s="46"/>
      <c r="B7" s="438"/>
      <c r="C7" s="438"/>
      <c r="D7" s="438"/>
      <c r="E7" s="438"/>
      <c r="F7" s="438"/>
      <c r="G7" s="438"/>
    </row>
    <row r="8" spans="1:15" x14ac:dyDescent="0.2">
      <c r="A8" s="290"/>
    </row>
    <row r="10" spans="1:15" x14ac:dyDescent="0.2">
      <c r="A10" s="290"/>
    </row>
    <row r="12" spans="1:15" ht="3" customHeight="1" x14ac:dyDescent="0.2">
      <c r="A12" s="449"/>
    </row>
    <row r="13" spans="1:15" ht="1.5" customHeight="1" x14ac:dyDescent="0.2"/>
    <row r="14" spans="1:15" ht="12.75" x14ac:dyDescent="0.2">
      <c r="A14" s="2524" t="s">
        <v>999</v>
      </c>
      <c r="B14" s="2524"/>
      <c r="C14" s="450" t="str">
        <f>IF(OR(ISERROR(('I8 Demand Data'!$C$50/12)/'I8 Demand Data'!$C$40), (ISERROR(('I8 Demand Data'!$C$45/4)/'I8 Demand Data'!$C$40))),"-", IF(('I8 Demand Data'!$C$50/12)/'I8 Demand Data'!$C$40&gt;=0.83,"12 CP",IF(('I8 Demand Data'!$C$45/4)/'I8 Demand Data'!$C$40&gt;=0.83,"4 CP","1 CP")))</f>
        <v>4 CP</v>
      </c>
    </row>
    <row r="15" spans="1:15" ht="15" customHeight="1" x14ac:dyDescent="0.2">
      <c r="A15" s="2524" t="s">
        <v>1000</v>
      </c>
      <c r="B15" s="2524"/>
      <c r="C15" s="451" t="str">
        <f>IF(ISERROR(('I8 Demand Data'!$C$61/4)/'I8 Demand Data'!$C$55), "-", IF(('I8 Demand Data'!$C$61/4)/'I8 Demand Data'!$C$55&gt;=0.83,"4 NCP","1 NCP"))</f>
        <v>4 NCP</v>
      </c>
      <c r="I15" s="441"/>
      <c r="J15" s="441"/>
      <c r="K15" s="441"/>
    </row>
    <row r="16" spans="1:15" ht="12.6" customHeight="1" x14ac:dyDescent="0.2">
      <c r="A16" s="442"/>
      <c r="C16" s="454"/>
    </row>
    <row r="17" spans="1:23" ht="12.75" x14ac:dyDescent="0.2">
      <c r="A17" s="2518" t="s">
        <v>51</v>
      </c>
      <c r="B17" s="2518"/>
      <c r="C17" s="452" t="s">
        <v>53</v>
      </c>
    </row>
    <row r="18" spans="1:23" ht="12.75" x14ac:dyDescent="0.2">
      <c r="A18" s="2518" t="s">
        <v>1222</v>
      </c>
      <c r="B18" s="2518"/>
      <c r="C18" s="452" t="s">
        <v>1218</v>
      </c>
    </row>
    <row r="19" spans="1:23" ht="12.75" x14ac:dyDescent="0.2">
      <c r="A19" s="2518" t="s">
        <v>1216</v>
      </c>
      <c r="B19" s="2518"/>
      <c r="C19" s="452" t="s">
        <v>1219</v>
      </c>
    </row>
    <row r="20" spans="1:23" ht="12.75" x14ac:dyDescent="0.2">
      <c r="A20" s="2518" t="s">
        <v>1217</v>
      </c>
      <c r="B20" s="2518"/>
      <c r="C20" s="452" t="s">
        <v>1225</v>
      </c>
    </row>
    <row r="21" spans="1:23" ht="11.45" customHeight="1" x14ac:dyDescent="0.2">
      <c r="A21" s="444"/>
      <c r="C21" s="445"/>
    </row>
    <row r="22" spans="1:23" ht="12.75" hidden="1" x14ac:dyDescent="0.2">
      <c r="A22" s="446" t="s">
        <v>1076</v>
      </c>
      <c r="C22" s="447" t="s">
        <v>1224</v>
      </c>
    </row>
    <row r="23" spans="1:23" ht="12.75" hidden="1" x14ac:dyDescent="0.2">
      <c r="A23" s="446" t="s">
        <v>1221</v>
      </c>
      <c r="C23" s="447" t="s">
        <v>1077</v>
      </c>
    </row>
    <row r="24" spans="1:23" ht="12.75" x14ac:dyDescent="0.2">
      <c r="A24" s="2522" t="s">
        <v>52</v>
      </c>
      <c r="B24" s="2522"/>
      <c r="C24" s="453" t="s">
        <v>53</v>
      </c>
    </row>
    <row r="25" spans="1:23" ht="12.75" x14ac:dyDescent="0.2">
      <c r="A25" s="2523" t="s">
        <v>1220</v>
      </c>
      <c r="B25" s="2523"/>
      <c r="C25" s="443" t="s">
        <v>1223</v>
      </c>
    </row>
    <row r="26" spans="1:23" ht="12.75" x14ac:dyDescent="0.2">
      <c r="A26" s="2523" t="s">
        <v>1076</v>
      </c>
      <c r="B26" s="2523"/>
      <c r="C26" s="443" t="s">
        <v>1224</v>
      </c>
    </row>
    <row r="27" spans="1:23" ht="12.75" x14ac:dyDescent="0.2">
      <c r="A27" s="2523" t="s">
        <v>1221</v>
      </c>
      <c r="B27" s="2523"/>
      <c r="C27" s="443" t="s">
        <v>1077</v>
      </c>
    </row>
    <row r="28" spans="1:23" x14ac:dyDescent="0.2">
      <c r="A28" s="439"/>
      <c r="B28" s="439"/>
    </row>
    <row r="29" spans="1:23" ht="12" thickBot="1" x14ac:dyDescent="0.25"/>
    <row r="30" spans="1:23" ht="19.5" customHeight="1" thickBot="1" x14ac:dyDescent="0.25">
      <c r="D30" s="462">
        <v>1</v>
      </c>
      <c r="E30" s="463">
        <v>2</v>
      </c>
      <c r="F30" s="463">
        <v>3</v>
      </c>
      <c r="G30" s="463">
        <v>4</v>
      </c>
      <c r="H30" s="463">
        <v>5</v>
      </c>
      <c r="I30" s="463">
        <v>6</v>
      </c>
      <c r="J30" s="463">
        <v>7</v>
      </c>
      <c r="K30" s="463">
        <v>8</v>
      </c>
      <c r="L30" s="463">
        <v>9</v>
      </c>
      <c r="M30" s="463">
        <v>10</v>
      </c>
      <c r="N30" s="463">
        <v>11</v>
      </c>
      <c r="O30" s="463">
        <v>12</v>
      </c>
      <c r="P30" s="463">
        <v>13</v>
      </c>
      <c r="Q30" s="463">
        <v>14</v>
      </c>
      <c r="R30" s="463">
        <v>15</v>
      </c>
      <c r="S30" s="463">
        <v>16</v>
      </c>
      <c r="T30" s="463">
        <v>17</v>
      </c>
      <c r="U30" s="463">
        <v>18</v>
      </c>
      <c r="V30" s="463">
        <v>19</v>
      </c>
      <c r="W30" s="464">
        <v>20</v>
      </c>
    </row>
    <row r="31" spans="1:23" ht="39" thickBot="1" x14ac:dyDescent="0.3">
      <c r="A31" s="2519" t="s">
        <v>691</v>
      </c>
      <c r="B31" s="2519"/>
      <c r="C31" s="461" t="s">
        <v>763</v>
      </c>
      <c r="D31" s="460" t="str">
        <f>IF('I2 LDC class'!$D$20="",'I2 LDC class'!$C$20,'I2 LDC class'!$D$20)</f>
        <v>Residential</v>
      </c>
      <c r="E31" s="458" t="str">
        <f>IF('I2 LDC class'!$D$21="",'I2 LDC class'!$C$21,'I2 LDC class'!$D$21)</f>
        <v>GS &lt;50</v>
      </c>
      <c r="F31" s="458" t="str">
        <f>IF('I2 LDC class'!$D$22="",'I2 LDC class'!$C$22,'I2 LDC class'!$D$22)</f>
        <v>GS&gt;50-Regular</v>
      </c>
      <c r="G31" s="458" t="str">
        <f>IF('I2 LDC class'!$D$23="",'I2 LDC class'!$C$23,'I2 LDC class'!$D$23)</f>
        <v>GS&gt; 50-TOU</v>
      </c>
      <c r="H31" s="458" t="str">
        <f>IF('I2 LDC class'!$D$24="",'I2 LDC class'!$C$24,'I2 LDC class'!$D$24)</f>
        <v>GS &gt;50-Intermediate</v>
      </c>
      <c r="I31" s="458" t="str">
        <f>IF('I2 LDC class'!$D$25="",'I2 LDC class'!$C$25,'I2 LDC class'!$D$25)</f>
        <v>Large Use &gt;5MW</v>
      </c>
      <c r="J31" s="458" t="str">
        <f>IF('I2 LDC class'!$D$26="",'I2 LDC class'!$C$26,'I2 LDC class'!$D$26)</f>
        <v>Street Light</v>
      </c>
      <c r="K31" s="458" t="str">
        <f>IF('I2 LDC class'!$D$27="",'I2 LDC class'!$C$27,'I2 LDC class'!$D$27)</f>
        <v>Sentinel</v>
      </c>
      <c r="L31" s="458" t="str">
        <f>IF('I2 LDC class'!$D$28="",'I2 LDC class'!$C$28,'I2 LDC class'!$D$28)</f>
        <v>Unmetered Scattered Load</v>
      </c>
      <c r="M31" s="458" t="str">
        <f>IF('I2 LDC class'!$D$29="",'I2 LDC class'!$C$29,'I2 LDC class'!$D$29)</f>
        <v>Embedded Distributor</v>
      </c>
      <c r="N31" s="458" t="str">
        <f>IF('I2 LDC class'!$D$30="",'I2 LDC class'!$C$30,'I2 LDC class'!$D$30)</f>
        <v>Back-up/Standby Power</v>
      </c>
      <c r="O31" s="458" t="str">
        <f>IF('I2 LDC class'!$D$31="",'I2 LDC class'!$C$31,'I2 LDC class'!$D$31)</f>
        <v>Rate Class 1</v>
      </c>
      <c r="P31" s="458" t="str">
        <f>IF('I2 LDC class'!$D$32="",'I2 LDC class'!$C$32,'I2 LDC class'!$D$32)</f>
        <v>Rate class 2</v>
      </c>
      <c r="Q31" s="458" t="str">
        <f>IF('I2 LDC class'!$D$33="",'I2 LDC class'!$C$33,'I2 LDC class'!$D$33)</f>
        <v>Rate class 3</v>
      </c>
      <c r="R31" s="458" t="str">
        <f>IF('I2 LDC class'!$D$34="",'I2 LDC class'!$C$34,'I2 LDC class'!$D$34)</f>
        <v>Rate class 4</v>
      </c>
      <c r="S31" s="458" t="str">
        <f>IF('I2 LDC class'!$D$35="",'I2 LDC class'!$C$35,'I2 LDC class'!$D$35)</f>
        <v>Rate class 5</v>
      </c>
      <c r="T31" s="458" t="str">
        <f>IF('I2 LDC class'!$D$36="",'I2 LDC class'!$C$36,'I2 LDC class'!$D$36)</f>
        <v>Rate class 6</v>
      </c>
      <c r="U31" s="458" t="str">
        <f>IF('I2 LDC class'!$D$37="",'I2 LDC class'!$C$37,'I2 LDC class'!$D$37)</f>
        <v>Rate class 7</v>
      </c>
      <c r="V31" s="458" t="str">
        <f>IF('I2 LDC class'!$D$38="",'I2 LDC class'!$C$38,'I2 LDC class'!$D$38)</f>
        <v>Rate class 8</v>
      </c>
      <c r="W31" s="459" t="str">
        <f>IF('I2 LDC class'!$D$39="",'I2 LDC class'!$C$39,'I2 LDC class'!$D$39)</f>
        <v>Rate class 9</v>
      </c>
    </row>
    <row r="32" spans="1:23" s="2118" customFormat="1" x14ac:dyDescent="0.2">
      <c r="A32" s="2075"/>
      <c r="B32" s="2075"/>
      <c r="C32" s="2117"/>
      <c r="W32" s="2119"/>
    </row>
    <row r="33" spans="1:24" s="2118" customFormat="1" x14ac:dyDescent="0.2">
      <c r="A33" s="2075"/>
      <c r="B33" s="2120"/>
      <c r="C33" s="2121"/>
      <c r="D33" s="2122"/>
      <c r="F33" s="2122"/>
      <c r="H33" s="2122"/>
      <c r="J33" s="2122"/>
      <c r="K33" s="2122"/>
      <c r="W33" s="2119"/>
    </row>
    <row r="34" spans="1:24" ht="27.75" customHeight="1" thickBot="1" x14ac:dyDescent="0.25">
      <c r="B34" s="448"/>
      <c r="C34" s="1971" t="s">
        <v>1746</v>
      </c>
      <c r="D34" s="1970" t="str">
        <f>IF(OR(D38*4&lt;D43,D39*4&lt;D44,D40*4&lt;D45),IF(OR(D38*12&lt;D48,D39*12&lt;D49,D40*12&lt;D50),"Check 4 CP and 12 CP","Check 4 CP"),IF(OR(D38*12&lt;D48,D39*12&lt;D49,D40*12&lt;D50),"Check 12 CP","Pass"))</f>
        <v>Pass</v>
      </c>
      <c r="E34" s="1852" t="str">
        <f>IF(OR(E38*4&lt;E43,E39*4&lt;E44,E40*4&lt;E45),IF(OR(E38*12&lt;E48,E39*12&lt;E49,E40*12&lt;E50),"Check 4CP and 12CP","Check 4CP"),IF(OR(E38*12&lt;E48,E39*12&lt;E49,E40*12&lt;E50),"Check 12CP","Pass"))</f>
        <v>Pass</v>
      </c>
      <c r="F34" s="1852" t="str">
        <f>IF(OR(F38*4&lt;F43,F39*4&lt;F44,F40*4&lt;F45),IF(OR(F38*12&lt;F48,F39*12&lt;F49,F40*12&lt;F50),"Check 4CP and 12CP","Check 4CP"),IF(OR(F38*12&lt;F48,F39*12&lt;F49,F40*12&lt;F50),"Check 12CP","Pass"))</f>
        <v>Pass</v>
      </c>
      <c r="G34" s="1852" t="str">
        <f>IF(OR(G38*4&lt;G43,G39*4&lt;G44,G40*4&lt;G45),IF(OR(G38*12&lt;G48,G39*12&lt;G49,G40*12&lt;G50),"Check 4CP and 12CP","Check 4CP"),IF(OR(G38*12&lt;G48,G39*12&lt;G49,G40*12&lt;G50),"Check 12CP","Pass"))</f>
        <v>Pass</v>
      </c>
      <c r="H34" s="1852" t="str">
        <f>IF(OR(H38*4&lt;H43,H39*4&lt;H44,H40*4&lt;H45),IF(OR(H38*12&lt;H48,H39*12&lt;H49,H40*12&lt;H50),"Check 4CP and 12CP","Check 4CP"),IF(OR(H38*12&lt;H48,H39*12&lt;H49,H40*12&lt;H50),"Check 12CP","Pass"))</f>
        <v>Pass</v>
      </c>
      <c r="I34" s="1852" t="str">
        <f>IF(OR(I38*4&lt;I43,I39*4&lt;I44,I40*4&lt;I45),IF(OR(I38*12&lt;I48,I39*12&lt;I49,I40*12&lt;I50),"Check 4CP and 12CP","Check 4CP"),IF(OR(I38*12&lt;I48,I39*12&lt;I49,I40*12&lt;I50),"Check 12CP","Pass"))</f>
        <v>Pass</v>
      </c>
      <c r="J34" s="1852" t="str">
        <f t="shared" ref="J34:W34" si="0">IF(OR(J38*4&lt;J43,J39*4&lt;J44,J40*4&lt;J45),IF(OR(J38*12&lt;J48,J39*12&lt;J49,J40*12&lt;J50),"Check 4CP and 12CP","Check 4CP"),IF(OR(J38*12&lt;J48,J39*12&lt;J49,J40*12&lt;J50),"Check 12CP","Pass"))</f>
        <v>Pass</v>
      </c>
      <c r="K34" s="1852" t="str">
        <f t="shared" si="0"/>
        <v>Pass</v>
      </c>
      <c r="L34" s="1852" t="str">
        <f t="shared" si="0"/>
        <v>Check 4CP and 12CP</v>
      </c>
      <c r="M34" s="1852" t="str">
        <f t="shared" si="0"/>
        <v>Pass</v>
      </c>
      <c r="N34" s="1852" t="str">
        <f t="shared" si="0"/>
        <v>Pass</v>
      </c>
      <c r="O34" s="1852" t="str">
        <f t="shared" si="0"/>
        <v>Pass</v>
      </c>
      <c r="P34" s="1852" t="str">
        <f t="shared" si="0"/>
        <v>Pass</v>
      </c>
      <c r="Q34" s="1852" t="str">
        <f t="shared" si="0"/>
        <v>Pass</v>
      </c>
      <c r="R34" s="1852" t="str">
        <f t="shared" si="0"/>
        <v>Pass</v>
      </c>
      <c r="S34" s="1852" t="str">
        <f t="shared" si="0"/>
        <v>Pass</v>
      </c>
      <c r="T34" s="1852" t="str">
        <f t="shared" si="0"/>
        <v>Pass</v>
      </c>
      <c r="U34" s="1852" t="str">
        <f t="shared" si="0"/>
        <v>Pass</v>
      </c>
      <c r="V34" s="1852" t="str">
        <f t="shared" si="0"/>
        <v>Pass</v>
      </c>
      <c r="W34" s="1852" t="str">
        <f t="shared" si="0"/>
        <v>Pass</v>
      </c>
    </row>
    <row r="35" spans="1:24" s="2125" customFormat="1" ht="14.25" thickTop="1" thickBot="1" x14ac:dyDescent="0.25">
      <c r="A35" s="2520" t="s">
        <v>1078</v>
      </c>
      <c r="B35" s="2521"/>
      <c r="C35" s="2123"/>
      <c r="D35" s="2124"/>
      <c r="F35" s="2124"/>
      <c r="H35" s="2124"/>
      <c r="J35" s="2124"/>
      <c r="K35" s="2124"/>
      <c r="W35" s="2126"/>
    </row>
    <row r="36" spans="1:24" s="2125" customFormat="1" ht="13.5" thickTop="1" x14ac:dyDescent="0.2">
      <c r="A36" s="2127"/>
      <c r="B36" s="2128"/>
      <c r="C36" s="2123"/>
      <c r="D36" s="2124"/>
      <c r="F36" s="2124"/>
      <c r="H36" s="2124"/>
      <c r="J36" s="2124"/>
      <c r="K36" s="2124"/>
      <c r="W36" s="2126"/>
    </row>
    <row r="37" spans="1:24" s="2125" customFormat="1" ht="12.75" x14ac:dyDescent="0.2">
      <c r="A37" s="2129" t="s">
        <v>1079</v>
      </c>
      <c r="B37" s="2130"/>
      <c r="C37" s="2123"/>
      <c r="D37" s="2124"/>
      <c r="F37" s="2124"/>
      <c r="H37" s="2124"/>
      <c r="J37" s="2124"/>
      <c r="K37" s="2124"/>
      <c r="W37" s="2126"/>
    </row>
    <row r="38" spans="1:24" s="1466" customFormat="1" ht="12.75" x14ac:dyDescent="0.2">
      <c r="A38" s="1467" t="s">
        <v>764</v>
      </c>
      <c r="B38" s="1468" t="s">
        <v>1227</v>
      </c>
      <c r="C38" s="1744">
        <f>SUM(D38:W38)</f>
        <v>165789.22011969675</v>
      </c>
      <c r="D38" s="1828">
        <v>88097.425678712942</v>
      </c>
      <c r="E38" s="1824">
        <v>23964.433303832251</v>
      </c>
      <c r="F38" s="1823">
        <v>51788.39179972899</v>
      </c>
      <c r="G38" s="1824"/>
      <c r="H38" s="1823"/>
      <c r="I38" s="1824"/>
      <c r="J38" s="1823">
        <v>1729.6567547136456</v>
      </c>
      <c r="K38" s="1823">
        <v>85.015477085217739</v>
      </c>
      <c r="L38" s="1823">
        <v>124.29710562371048</v>
      </c>
      <c r="M38" s="1824"/>
      <c r="N38" s="1824"/>
      <c r="O38" s="1824"/>
      <c r="P38" s="1824"/>
      <c r="Q38" s="1824"/>
      <c r="R38" s="1824"/>
      <c r="S38" s="1824"/>
      <c r="T38" s="1824"/>
      <c r="U38" s="1824"/>
      <c r="V38" s="1824"/>
      <c r="W38" s="1829"/>
      <c r="X38" s="1830"/>
    </row>
    <row r="39" spans="1:24" s="1466" customFormat="1" ht="12.75" x14ac:dyDescent="0.2">
      <c r="A39" s="1469" t="s">
        <v>742</v>
      </c>
      <c r="B39" s="1470" t="s">
        <v>1418</v>
      </c>
      <c r="C39" s="1745">
        <f>SUM(D39:W39)</f>
        <v>165789.22011969675</v>
      </c>
      <c r="D39" s="1828">
        <v>88097.425678712942</v>
      </c>
      <c r="E39" s="1824">
        <v>23964.433303832251</v>
      </c>
      <c r="F39" s="1823">
        <v>51788.39179972899</v>
      </c>
      <c r="G39" s="1825"/>
      <c r="H39" s="1823"/>
      <c r="I39" s="1824"/>
      <c r="J39" s="1823">
        <v>1729.6567547136456</v>
      </c>
      <c r="K39" s="1823">
        <v>85.015477085217739</v>
      </c>
      <c r="L39" s="1823">
        <v>124.29710562371048</v>
      </c>
      <c r="M39" s="1824"/>
      <c r="N39" s="1824"/>
      <c r="O39" s="1824"/>
      <c r="P39" s="1824"/>
      <c r="Q39" s="1824"/>
      <c r="R39" s="1824"/>
      <c r="S39" s="1824"/>
      <c r="T39" s="1824"/>
      <c r="U39" s="1824"/>
      <c r="V39" s="1824"/>
      <c r="W39" s="1829"/>
      <c r="X39" s="1830"/>
    </row>
    <row r="40" spans="1:24" s="1466" customFormat="1" ht="12.75" x14ac:dyDescent="0.2">
      <c r="A40" s="1469" t="s">
        <v>743</v>
      </c>
      <c r="B40" s="1470" t="s">
        <v>1228</v>
      </c>
      <c r="C40" s="1745">
        <f>SUM(D40:W40)</f>
        <v>165789.22011969675</v>
      </c>
      <c r="D40" s="1828">
        <v>88097.425678712942</v>
      </c>
      <c r="E40" s="1824">
        <v>23964.433303832251</v>
      </c>
      <c r="F40" s="1823">
        <v>51788.39179972899</v>
      </c>
      <c r="G40" s="1825"/>
      <c r="H40" s="1823"/>
      <c r="I40" s="1824"/>
      <c r="J40" s="1823">
        <v>1729.6567547136456</v>
      </c>
      <c r="K40" s="1823">
        <v>85.015477085217739</v>
      </c>
      <c r="L40" s="1823">
        <v>124.29710562371048</v>
      </c>
      <c r="M40" s="1824"/>
      <c r="N40" s="1824"/>
      <c r="O40" s="1824"/>
      <c r="P40" s="1824"/>
      <c r="Q40" s="1824"/>
      <c r="R40" s="1824"/>
      <c r="S40" s="1824"/>
      <c r="T40" s="1824"/>
      <c r="U40" s="1824"/>
      <c r="V40" s="1824"/>
      <c r="W40" s="1829"/>
      <c r="X40" s="1830"/>
    </row>
    <row r="41" spans="1:24" s="2125" customFormat="1" ht="12.75" x14ac:dyDescent="0.2">
      <c r="A41" s="2127"/>
      <c r="B41" s="2128"/>
      <c r="C41" s="2131"/>
      <c r="D41" s="2132"/>
      <c r="F41" s="2124"/>
      <c r="H41" s="2124"/>
      <c r="J41" s="2124"/>
      <c r="K41" s="2124"/>
      <c r="X41" s="2133"/>
    </row>
    <row r="42" spans="1:24" s="2125" customFormat="1" ht="12.75" x14ac:dyDescent="0.2">
      <c r="A42" s="2129" t="s">
        <v>1216</v>
      </c>
      <c r="B42" s="2130"/>
      <c r="C42" s="2131"/>
      <c r="D42" s="2132"/>
      <c r="F42" s="2124"/>
      <c r="H42" s="2124"/>
      <c r="J42" s="2124"/>
      <c r="K42" s="2124"/>
      <c r="X42" s="2133"/>
    </row>
    <row r="43" spans="1:24" s="1466" customFormat="1" ht="12.75" x14ac:dyDescent="0.2">
      <c r="A43" s="1467" t="s">
        <v>764</v>
      </c>
      <c r="B43" s="1468" t="s">
        <v>1229</v>
      </c>
      <c r="C43" s="1744">
        <f>SUM(D43:W43)</f>
        <v>631219.03963376232</v>
      </c>
      <c r="D43" s="1828">
        <v>330017.30515639856</v>
      </c>
      <c r="E43" s="1824">
        <v>94582.207606430777</v>
      </c>
      <c r="F43" s="1823">
        <v>198874.80748417226</v>
      </c>
      <c r="G43" s="1824"/>
      <c r="H43" s="1823"/>
      <c r="I43" s="1824"/>
      <c r="J43" s="1823">
        <v>6895.8720491148924</v>
      </c>
      <c r="K43" s="1823">
        <v>338.94346411590863</v>
      </c>
      <c r="L43" s="1823">
        <v>509.90387352991064</v>
      </c>
      <c r="M43" s="1824"/>
      <c r="N43" s="1824"/>
      <c r="O43" s="1824"/>
      <c r="P43" s="1824"/>
      <c r="Q43" s="1824"/>
      <c r="R43" s="1824"/>
      <c r="S43" s="1824"/>
      <c r="T43" s="1824"/>
      <c r="U43" s="1824"/>
      <c r="V43" s="1824"/>
      <c r="W43" s="1829"/>
      <c r="X43" s="1830"/>
    </row>
    <row r="44" spans="1:24" s="1466" customFormat="1" ht="12.75" x14ac:dyDescent="0.2">
      <c r="A44" s="1469" t="s">
        <v>742</v>
      </c>
      <c r="B44" s="1470" t="s">
        <v>1419</v>
      </c>
      <c r="C44" s="1745">
        <f>SUM(D44:W44)</f>
        <v>631219.03963376232</v>
      </c>
      <c r="D44" s="1828">
        <v>330017.30515639856</v>
      </c>
      <c r="E44" s="1824">
        <v>94582.207606430777</v>
      </c>
      <c r="F44" s="1823">
        <v>198874.80748417226</v>
      </c>
      <c r="G44" s="1824"/>
      <c r="H44" s="1823"/>
      <c r="I44" s="1824"/>
      <c r="J44" s="1823">
        <v>6895.8720491148924</v>
      </c>
      <c r="K44" s="1823">
        <v>338.94346411590863</v>
      </c>
      <c r="L44" s="1823">
        <v>509.90387352991064</v>
      </c>
      <c r="M44" s="1824"/>
      <c r="N44" s="1824"/>
      <c r="O44" s="1824"/>
      <c r="P44" s="1824"/>
      <c r="Q44" s="1824"/>
      <c r="R44" s="1824"/>
      <c r="S44" s="1824"/>
      <c r="T44" s="1824"/>
      <c r="U44" s="1824"/>
      <c r="V44" s="1824"/>
      <c r="W44" s="1829"/>
      <c r="X44" s="1830"/>
    </row>
    <row r="45" spans="1:24" s="1466" customFormat="1" ht="12.75" x14ac:dyDescent="0.2">
      <c r="A45" s="1469" t="s">
        <v>743</v>
      </c>
      <c r="B45" s="1470" t="s">
        <v>1230</v>
      </c>
      <c r="C45" s="1745">
        <f>SUM(D45:W45)</f>
        <v>631219.03963376232</v>
      </c>
      <c r="D45" s="1828">
        <v>330017.30515639856</v>
      </c>
      <c r="E45" s="1824">
        <v>94582.207606430777</v>
      </c>
      <c r="F45" s="1823">
        <v>198874.80748417226</v>
      </c>
      <c r="G45" s="1824"/>
      <c r="H45" s="1823"/>
      <c r="I45" s="1824"/>
      <c r="J45" s="1823">
        <v>6895.8720491148924</v>
      </c>
      <c r="K45" s="1823">
        <v>338.94346411590863</v>
      </c>
      <c r="L45" s="1823">
        <v>509.90387352991064</v>
      </c>
      <c r="M45" s="1824"/>
      <c r="N45" s="1824"/>
      <c r="O45" s="1824"/>
      <c r="P45" s="1824"/>
      <c r="Q45" s="1824"/>
      <c r="R45" s="1824"/>
      <c r="S45" s="1824"/>
      <c r="T45" s="1824"/>
      <c r="U45" s="1824"/>
      <c r="V45" s="1824"/>
      <c r="W45" s="1829"/>
      <c r="X45" s="1830"/>
    </row>
    <row r="46" spans="1:24" s="2125" customFormat="1" ht="12.75" x14ac:dyDescent="0.2">
      <c r="A46" s="2127"/>
      <c r="B46" s="2128"/>
      <c r="C46" s="2131"/>
      <c r="D46" s="2132"/>
      <c r="F46" s="2124"/>
      <c r="H46" s="2124"/>
      <c r="J46" s="2124"/>
      <c r="K46" s="2124"/>
      <c r="X46" s="2133"/>
    </row>
    <row r="47" spans="1:24" s="2125" customFormat="1" ht="12.75" x14ac:dyDescent="0.2">
      <c r="A47" s="2129" t="s">
        <v>1217</v>
      </c>
      <c r="B47" s="2134"/>
      <c r="C47" s="2131"/>
      <c r="D47" s="2132"/>
      <c r="F47" s="2124"/>
      <c r="H47" s="2124"/>
      <c r="J47" s="2124"/>
      <c r="K47" s="2124"/>
      <c r="X47" s="2133"/>
    </row>
    <row r="48" spans="1:24" s="1466" customFormat="1" ht="12.75" x14ac:dyDescent="0.2">
      <c r="A48" s="1467" t="s">
        <v>764</v>
      </c>
      <c r="B48" s="1468" t="s">
        <v>1231</v>
      </c>
      <c r="C48" s="1744">
        <f>SUM(D48:W48)</f>
        <v>1592065.7209684611</v>
      </c>
      <c r="D48" s="1828">
        <v>739489.97290734143</v>
      </c>
      <c r="E48" s="1824">
        <v>276284.12854779855</v>
      </c>
      <c r="F48" s="1823">
        <v>564786.73995321849</v>
      </c>
      <c r="G48" s="1824"/>
      <c r="H48" s="1823"/>
      <c r="I48" s="1824"/>
      <c r="J48" s="1823">
        <v>9520.2339584856181</v>
      </c>
      <c r="K48" s="1823">
        <v>467.93517253516836</v>
      </c>
      <c r="L48" s="1823">
        <v>1516.710429081965</v>
      </c>
      <c r="M48" s="1824"/>
      <c r="N48" s="1824"/>
      <c r="O48" s="1824"/>
      <c r="P48" s="1824"/>
      <c r="Q48" s="1824"/>
      <c r="R48" s="1824"/>
      <c r="S48" s="1824"/>
      <c r="T48" s="1824"/>
      <c r="U48" s="1824"/>
      <c r="V48" s="1824"/>
      <c r="W48" s="1829"/>
      <c r="X48" s="1830"/>
    </row>
    <row r="49" spans="1:24" s="1466" customFormat="1" ht="12.75" x14ac:dyDescent="0.2">
      <c r="A49" s="1469" t="s">
        <v>742</v>
      </c>
      <c r="B49" s="1470" t="s">
        <v>1420</v>
      </c>
      <c r="C49" s="1745">
        <f>SUM(D49:W49)</f>
        <v>1592065.7209684611</v>
      </c>
      <c r="D49" s="1828">
        <v>739489.97290734143</v>
      </c>
      <c r="E49" s="1824">
        <v>276284.12854779855</v>
      </c>
      <c r="F49" s="1823">
        <v>564786.73995321849</v>
      </c>
      <c r="G49" s="1824"/>
      <c r="H49" s="1823"/>
      <c r="I49" s="1824"/>
      <c r="J49" s="1823">
        <v>9520.2339584856181</v>
      </c>
      <c r="K49" s="1823">
        <v>467.93517253516836</v>
      </c>
      <c r="L49" s="1823">
        <v>1516.710429081965</v>
      </c>
      <c r="M49" s="1824"/>
      <c r="N49" s="1824"/>
      <c r="O49" s="1824"/>
      <c r="P49" s="1824"/>
      <c r="Q49" s="1824"/>
      <c r="R49" s="1824"/>
      <c r="S49" s="1824"/>
      <c r="T49" s="1824"/>
      <c r="U49" s="1824"/>
      <c r="V49" s="1824"/>
      <c r="W49" s="1829"/>
      <c r="X49" s="1830"/>
    </row>
    <row r="50" spans="1:24" s="1466" customFormat="1" ht="12.75" x14ac:dyDescent="0.2">
      <c r="A50" s="1469" t="s">
        <v>743</v>
      </c>
      <c r="B50" s="1470" t="s">
        <v>1232</v>
      </c>
      <c r="C50" s="1745">
        <f>SUM(D50:W50)</f>
        <v>1592065.7209684611</v>
      </c>
      <c r="D50" s="1828">
        <v>739489.97290734143</v>
      </c>
      <c r="E50" s="1824">
        <v>276284.12854779855</v>
      </c>
      <c r="F50" s="1823">
        <v>564786.73995321849</v>
      </c>
      <c r="G50" s="1824"/>
      <c r="H50" s="1823"/>
      <c r="I50" s="1824"/>
      <c r="J50" s="1823">
        <v>9520.2339584856181</v>
      </c>
      <c r="K50" s="1823">
        <v>467.93517253516836</v>
      </c>
      <c r="L50" s="1823">
        <v>1516.710429081965</v>
      </c>
      <c r="M50" s="1824"/>
      <c r="N50" s="1824"/>
      <c r="O50" s="1824"/>
      <c r="P50" s="1824"/>
      <c r="Q50" s="1824"/>
      <c r="R50" s="1824"/>
      <c r="S50" s="1824"/>
      <c r="T50" s="1824"/>
      <c r="U50" s="1824"/>
      <c r="V50" s="1824"/>
      <c r="W50" s="1829"/>
      <c r="X50" s="1830"/>
    </row>
    <row r="51" spans="1:24" s="2125" customFormat="1" ht="13.5" thickBot="1" x14ac:dyDescent="0.25">
      <c r="A51" s="2127"/>
      <c r="B51" s="2135"/>
      <c r="C51" s="2136"/>
      <c r="D51" s="2133"/>
      <c r="X51" s="2133"/>
    </row>
    <row r="52" spans="1:24" s="2125" customFormat="1" ht="14.25" thickTop="1" thickBot="1" x14ac:dyDescent="0.25">
      <c r="A52" s="2520" t="s">
        <v>1226</v>
      </c>
      <c r="B52" s="2521"/>
      <c r="C52" s="2136"/>
      <c r="D52" s="2133"/>
      <c r="X52" s="2133"/>
    </row>
    <row r="53" spans="1:24" s="1466" customFormat="1" ht="27.75" customHeight="1" thickTop="1" x14ac:dyDescent="0.2">
      <c r="A53" s="456"/>
      <c r="B53" s="457"/>
      <c r="C53" s="1969" t="s">
        <v>1747</v>
      </c>
      <c r="D53" s="1852" t="str">
        <f>IF(OR(D55*4&lt;D61,D56*4&lt;D62,D57*4&lt;D63,D58*4&lt;D64),IF(OR(D55*12&lt;D67,D56*12&lt;D68,D57*12&lt;D69,D58*12&lt;D70),"Check 4 NCP and 12 NCP","Check 4 NCP"),IF(OR(D55*12&lt;D67,D56*12&lt;D68,D57*12&lt;D69,D58*12&lt;D70),"Check 12 NCP","Pass"))</f>
        <v>Pass</v>
      </c>
      <c r="E53" s="1852" t="str">
        <f t="shared" ref="E53:W53" si="1">IF(OR(E55*4&lt;E61,E56*4&lt;E62,E57*4&lt;E63,E58*4&lt;E64),IF(OR(E55*12&lt;E67,E56*12&lt;E68,E57*12&lt;E69,E58*12&lt;E70),"Check 4 NCP and 12 NCP","Check 4 NCP"),IF(OR(E55*12&lt;E67,E56*12&lt;E68,E57*12&lt;E69,E58*12&lt;E70),"Check 12 NCP","Pass"))</f>
        <v>Pass</v>
      </c>
      <c r="F53" s="1852" t="str">
        <f t="shared" si="1"/>
        <v>Pass</v>
      </c>
      <c r="G53" s="1852" t="str">
        <f t="shared" si="1"/>
        <v>Pass</v>
      </c>
      <c r="H53" s="1852" t="str">
        <f t="shared" si="1"/>
        <v>Pass</v>
      </c>
      <c r="I53" s="1852" t="str">
        <f t="shared" si="1"/>
        <v>Pass</v>
      </c>
      <c r="J53" s="1852" t="str">
        <f t="shared" si="1"/>
        <v>Pass</v>
      </c>
      <c r="K53" s="1852" t="str">
        <f t="shared" si="1"/>
        <v>Pass</v>
      </c>
      <c r="L53" s="1852" t="str">
        <f t="shared" si="1"/>
        <v>Pass</v>
      </c>
      <c r="M53" s="1852" t="str">
        <f t="shared" si="1"/>
        <v>Pass</v>
      </c>
      <c r="N53" s="1852" t="str">
        <f t="shared" si="1"/>
        <v>Pass</v>
      </c>
      <c r="O53" s="1852" t="str">
        <f t="shared" si="1"/>
        <v>Pass</v>
      </c>
      <c r="P53" s="1852" t="str">
        <f t="shared" si="1"/>
        <v>Pass</v>
      </c>
      <c r="Q53" s="1852" t="str">
        <f t="shared" si="1"/>
        <v>Pass</v>
      </c>
      <c r="R53" s="1852" t="str">
        <f t="shared" si="1"/>
        <v>Pass</v>
      </c>
      <c r="S53" s="1852" t="str">
        <f t="shared" si="1"/>
        <v>Pass</v>
      </c>
      <c r="T53" s="1852" t="str">
        <f t="shared" si="1"/>
        <v>Pass</v>
      </c>
      <c r="U53" s="1852" t="str">
        <f t="shared" si="1"/>
        <v>Pass</v>
      </c>
      <c r="V53" s="1852" t="str">
        <f t="shared" si="1"/>
        <v>Pass</v>
      </c>
      <c r="W53" s="1852" t="str">
        <f t="shared" si="1"/>
        <v>Pass</v>
      </c>
      <c r="X53" s="1830"/>
    </row>
    <row r="54" spans="1:24" s="2125" customFormat="1" ht="12.75" x14ac:dyDescent="0.2">
      <c r="A54" s="2129" t="s">
        <v>1220</v>
      </c>
      <c r="B54" s="2134"/>
      <c r="C54" s="2136"/>
      <c r="D54" s="2133"/>
      <c r="X54" s="2133"/>
    </row>
    <row r="55" spans="1:24" s="1466" customFormat="1" ht="25.5" x14ac:dyDescent="0.2">
      <c r="A55" s="1471" t="s">
        <v>1005</v>
      </c>
      <c r="B55" s="1468" t="s">
        <v>1233</v>
      </c>
      <c r="C55" s="1744">
        <f>SUM(D55:W55)</f>
        <v>185110.29788266338</v>
      </c>
      <c r="D55" s="1828">
        <v>92172.527044460832</v>
      </c>
      <c r="E55" s="1824">
        <v>31128.379299222604</v>
      </c>
      <c r="F55" s="1823">
        <v>59855.368654565173</v>
      </c>
      <c r="G55" s="1824"/>
      <c r="H55" s="1823"/>
      <c r="I55" s="1824"/>
      <c r="J55" s="1823">
        <v>1735.8344439293992</v>
      </c>
      <c r="K55" s="1823">
        <v>85.319120680705723</v>
      </c>
      <c r="L55" s="1823">
        <v>132.8693198046557</v>
      </c>
      <c r="M55" s="1824"/>
      <c r="N55" s="1824"/>
      <c r="O55" s="1824"/>
      <c r="P55" s="1824"/>
      <c r="Q55" s="1824"/>
      <c r="R55" s="1824"/>
      <c r="S55" s="1824"/>
      <c r="T55" s="1824"/>
      <c r="U55" s="1824"/>
      <c r="V55" s="1824"/>
      <c r="W55" s="1829"/>
      <c r="X55" s="1830"/>
    </row>
    <row r="56" spans="1:24" s="1466" customFormat="1" ht="12.75" x14ac:dyDescent="0.2">
      <c r="A56" s="1469" t="s">
        <v>765</v>
      </c>
      <c r="B56" s="1470" t="s">
        <v>1234</v>
      </c>
      <c r="C56" s="1745">
        <f>SUM(D56:W56)</f>
        <v>185110.29788266341</v>
      </c>
      <c r="D56" s="1828">
        <v>92172.527044460832</v>
      </c>
      <c r="E56" s="1824">
        <v>31128.379299222604</v>
      </c>
      <c r="F56" s="1823">
        <v>59855.368654565202</v>
      </c>
      <c r="G56" s="1824"/>
      <c r="H56" s="1823"/>
      <c r="I56" s="1824"/>
      <c r="J56" s="1823">
        <v>1735.8344439293992</v>
      </c>
      <c r="K56" s="1823">
        <v>85.319120680705723</v>
      </c>
      <c r="L56" s="1823">
        <v>132.8693198046557</v>
      </c>
      <c r="M56" s="1824"/>
      <c r="N56" s="1824"/>
      <c r="O56" s="1824"/>
      <c r="P56" s="1824"/>
      <c r="Q56" s="1824"/>
      <c r="R56" s="1824"/>
      <c r="S56" s="1824"/>
      <c r="T56" s="1824"/>
      <c r="U56" s="1824"/>
      <c r="V56" s="1824"/>
      <c r="W56" s="1829"/>
      <c r="X56" s="1830"/>
    </row>
    <row r="57" spans="1:24" s="1466" customFormat="1" ht="12.75" x14ac:dyDescent="0.2">
      <c r="A57" s="1469" t="s">
        <v>1050</v>
      </c>
      <c r="B57" s="1470" t="s">
        <v>1051</v>
      </c>
      <c r="C57" s="1745">
        <f>SUM(D57:W57)</f>
        <v>171404.01480231222</v>
      </c>
      <c r="D57" s="1828">
        <v>92172.527044460832</v>
      </c>
      <c r="E57" s="1824">
        <v>31128.379299222604</v>
      </c>
      <c r="F57" s="1823">
        <f>59855.3686545652*(1-'I6.1 Revenue'!F27/'I6.1 Revenue'!F26)</f>
        <v>46149.085574214012</v>
      </c>
      <c r="G57" s="1824"/>
      <c r="H57" s="1823"/>
      <c r="I57" s="1824"/>
      <c r="J57" s="1823">
        <v>1735.8344439293992</v>
      </c>
      <c r="K57" s="1823">
        <v>85.319120680705723</v>
      </c>
      <c r="L57" s="1823">
        <v>132.8693198046557</v>
      </c>
      <c r="M57" s="1824"/>
      <c r="N57" s="1824"/>
      <c r="O57" s="1824"/>
      <c r="P57" s="1824"/>
      <c r="Q57" s="1824"/>
      <c r="R57" s="1824"/>
      <c r="S57" s="1824"/>
      <c r="T57" s="1824"/>
      <c r="U57" s="1824"/>
      <c r="V57" s="1824"/>
      <c r="W57" s="1829"/>
      <c r="X57" s="1830"/>
    </row>
    <row r="58" spans="1:24" s="1466" customFormat="1" ht="12.75" x14ac:dyDescent="0.2">
      <c r="A58" s="1469" t="s">
        <v>766</v>
      </c>
      <c r="B58" s="1470" t="s">
        <v>1235</v>
      </c>
      <c r="C58" s="1745">
        <f>SUM(D58:W58)</f>
        <v>171404.01480231222</v>
      </c>
      <c r="D58" s="1828">
        <v>92172.527044460832</v>
      </c>
      <c r="E58" s="1824">
        <v>31128.379299222604</v>
      </c>
      <c r="F58" s="1823">
        <f>59855.3686545652*(1-'I6.1 Revenue'!F27/'I6.1 Revenue'!F26)</f>
        <v>46149.085574214012</v>
      </c>
      <c r="G58" s="1825"/>
      <c r="H58" s="1823"/>
      <c r="I58" s="1824"/>
      <c r="J58" s="1823">
        <v>1735.8344439293992</v>
      </c>
      <c r="K58" s="1823">
        <v>85.319120680705723</v>
      </c>
      <c r="L58" s="1823">
        <v>132.8693198046557</v>
      </c>
      <c r="M58" s="1824"/>
      <c r="N58" s="1824"/>
      <c r="O58" s="1824"/>
      <c r="P58" s="1824"/>
      <c r="Q58" s="1824"/>
      <c r="R58" s="1824"/>
      <c r="S58" s="1824"/>
      <c r="T58" s="1824"/>
      <c r="U58" s="1824"/>
      <c r="V58" s="1824"/>
      <c r="W58" s="1829"/>
      <c r="X58" s="1830"/>
    </row>
    <row r="59" spans="1:24" s="2125" customFormat="1" ht="11.25" customHeight="1" x14ac:dyDescent="0.2">
      <c r="A59" s="2127"/>
      <c r="B59" s="2128"/>
      <c r="C59" s="2136"/>
      <c r="D59" s="2133"/>
      <c r="W59" s="2126"/>
    </row>
    <row r="60" spans="1:24" s="2125" customFormat="1" ht="12.75" x14ac:dyDescent="0.2">
      <c r="A60" s="2129" t="s">
        <v>1076</v>
      </c>
      <c r="B60" s="2134"/>
      <c r="C60" s="2136"/>
      <c r="D60" s="2133"/>
      <c r="W60" s="2126"/>
    </row>
    <row r="61" spans="1:24" s="1466" customFormat="1" ht="25.5" x14ac:dyDescent="0.2">
      <c r="A61" s="1471" t="s">
        <v>1005</v>
      </c>
      <c r="B61" s="1468" t="s">
        <v>1236</v>
      </c>
      <c r="C61" s="1744">
        <f>SUM(D61:W61)</f>
        <v>688820.38525037549</v>
      </c>
      <c r="D61" s="1828">
        <v>338312.60297932121</v>
      </c>
      <c r="E61" s="1824">
        <v>117231.86016811726</v>
      </c>
      <c r="F61" s="1823">
        <v>225491.1077388</v>
      </c>
      <c r="G61" s="1824"/>
      <c r="H61" s="1823"/>
      <c r="I61" s="1824"/>
      <c r="J61" s="1823">
        <v>6926.1903579878262</v>
      </c>
      <c r="K61" s="1823">
        <v>340.43365891104702</v>
      </c>
      <c r="L61" s="1823">
        <v>518.19034723815764</v>
      </c>
      <c r="M61" s="1824"/>
      <c r="N61" s="1824"/>
      <c r="O61" s="1824"/>
      <c r="P61" s="1824"/>
      <c r="Q61" s="1824"/>
      <c r="R61" s="1824"/>
      <c r="S61" s="1824"/>
      <c r="T61" s="1824"/>
      <c r="U61" s="1824"/>
      <c r="V61" s="1824"/>
      <c r="W61" s="1933"/>
    </row>
    <row r="62" spans="1:24" s="1466" customFormat="1" ht="12.75" x14ac:dyDescent="0.2">
      <c r="A62" s="1469" t="s">
        <v>765</v>
      </c>
      <c r="B62" s="1470" t="s">
        <v>1237</v>
      </c>
      <c r="C62" s="1745">
        <f>SUM(D62:W62)</f>
        <v>688820.38525037502</v>
      </c>
      <c r="D62" s="1828">
        <v>338312.60297932121</v>
      </c>
      <c r="E62" s="1824">
        <v>117231.86016811726</v>
      </c>
      <c r="F62" s="1823">
        <v>225491.1077387995</v>
      </c>
      <c r="G62" s="1824"/>
      <c r="H62" s="1823"/>
      <c r="I62" s="1824"/>
      <c r="J62" s="1823">
        <v>6926.1903579878262</v>
      </c>
      <c r="K62" s="1823">
        <v>340.43365891104702</v>
      </c>
      <c r="L62" s="1823">
        <v>518.19034723815764</v>
      </c>
      <c r="M62" s="1824"/>
      <c r="N62" s="1824"/>
      <c r="O62" s="1824"/>
      <c r="P62" s="1824"/>
      <c r="Q62" s="1824"/>
      <c r="R62" s="1824"/>
      <c r="S62" s="1824"/>
      <c r="T62" s="1824"/>
      <c r="U62" s="1824"/>
      <c r="V62" s="1824"/>
      <c r="W62" s="1826"/>
    </row>
    <row r="63" spans="1:24" s="1466" customFormat="1" ht="12.75" x14ac:dyDescent="0.2">
      <c r="A63" s="1469" t="s">
        <v>1050</v>
      </c>
      <c r="B63" s="1470" t="s">
        <v>1052</v>
      </c>
      <c r="C63" s="1745">
        <f>SUM(D63:W63)</f>
        <v>637185.16815553873</v>
      </c>
      <c r="D63" s="1828">
        <v>338312.60297932121</v>
      </c>
      <c r="E63" s="1824">
        <v>117231.86016811726</v>
      </c>
      <c r="F63" s="1823">
        <f>225491.1077388*(1-'I6.1 Revenue'!F27/'I6.1 Revenue'!F26)</f>
        <v>173855.89064396324</v>
      </c>
      <c r="G63" s="1824"/>
      <c r="H63" s="1823"/>
      <c r="I63" s="1824"/>
      <c r="J63" s="1823">
        <v>6926.1903579878262</v>
      </c>
      <c r="K63" s="1823">
        <v>340.43365891104702</v>
      </c>
      <c r="L63" s="1823">
        <v>518.19034723815764</v>
      </c>
      <c r="M63" s="1824"/>
      <c r="N63" s="1824"/>
      <c r="O63" s="1824"/>
      <c r="P63" s="1824"/>
      <c r="Q63" s="1824"/>
      <c r="R63" s="1824"/>
      <c r="S63" s="1824"/>
      <c r="T63" s="1824"/>
      <c r="U63" s="1824"/>
      <c r="V63" s="1824"/>
      <c r="W63" s="1826"/>
    </row>
    <row r="64" spans="1:24" s="1466" customFormat="1" ht="12.75" x14ac:dyDescent="0.2">
      <c r="A64" s="1469" t="s">
        <v>766</v>
      </c>
      <c r="B64" s="1470" t="s">
        <v>1238</v>
      </c>
      <c r="C64" s="1745">
        <f>SUM(D64:W64)</f>
        <v>637185.16815553873</v>
      </c>
      <c r="D64" s="1828">
        <v>338312.60297932121</v>
      </c>
      <c r="E64" s="1824">
        <v>117231.86016811726</v>
      </c>
      <c r="F64" s="1823">
        <f>225491.1077388*(1-'I6.1 Revenue'!F27/'I6.1 Revenue'!F26)</f>
        <v>173855.89064396324</v>
      </c>
      <c r="G64" s="1825"/>
      <c r="H64" s="1823"/>
      <c r="I64" s="1824"/>
      <c r="J64" s="1823">
        <v>6926.1903579878262</v>
      </c>
      <c r="K64" s="1823">
        <v>340.43365891104702</v>
      </c>
      <c r="L64" s="1823">
        <v>518.19034723815764</v>
      </c>
      <c r="M64" s="1824"/>
      <c r="N64" s="1824"/>
      <c r="O64" s="1824"/>
      <c r="P64" s="1824"/>
      <c r="Q64" s="1824"/>
      <c r="R64" s="1824"/>
      <c r="S64" s="1824"/>
      <c r="T64" s="1824"/>
      <c r="U64" s="1824"/>
      <c r="V64" s="1824"/>
      <c r="W64" s="1826"/>
    </row>
    <row r="65" spans="1:23" s="2125" customFormat="1" ht="12.75" x14ac:dyDescent="0.2">
      <c r="A65" s="2127"/>
      <c r="B65" s="2128"/>
      <c r="C65" s="2136"/>
      <c r="D65" s="2133"/>
      <c r="W65" s="2126"/>
    </row>
    <row r="66" spans="1:23" s="2125" customFormat="1" ht="12.75" x14ac:dyDescent="0.2">
      <c r="A66" s="2129" t="s">
        <v>1221</v>
      </c>
      <c r="B66" s="2134"/>
      <c r="C66" s="2136"/>
      <c r="D66" s="2133"/>
      <c r="W66" s="2126"/>
    </row>
    <row r="67" spans="1:23" s="1466" customFormat="1" ht="25.5" x14ac:dyDescent="0.2">
      <c r="A67" s="1471" t="s">
        <v>1005</v>
      </c>
      <c r="B67" s="1468" t="s">
        <v>1242</v>
      </c>
      <c r="C67" s="1744">
        <f>SUM(D67:W67)</f>
        <v>1748098.2709802352</v>
      </c>
      <c r="D67" s="1828">
        <v>782099.12598604243</v>
      </c>
      <c r="E67" s="1824">
        <v>314694.59289953136</v>
      </c>
      <c r="F67" s="1823">
        <v>628012.17870535213</v>
      </c>
      <c r="G67" s="1824"/>
      <c r="H67" s="1823"/>
      <c r="I67" s="1824"/>
      <c r="J67" s="1823">
        <v>20755.496153808825</v>
      </c>
      <c r="K67" s="1823">
        <v>1020.1668064185355</v>
      </c>
      <c r="L67" s="1823">
        <v>1516.710429081965</v>
      </c>
      <c r="M67" s="1824"/>
      <c r="N67" s="1824"/>
      <c r="O67" s="1824"/>
      <c r="P67" s="1824"/>
      <c r="Q67" s="1824"/>
      <c r="R67" s="1824"/>
      <c r="S67" s="1824"/>
      <c r="T67" s="1824"/>
      <c r="U67" s="1824"/>
      <c r="V67" s="1824"/>
      <c r="W67" s="1933"/>
    </row>
    <row r="68" spans="1:23" s="1466" customFormat="1" ht="12.75" x14ac:dyDescent="0.2">
      <c r="A68" s="1467" t="s">
        <v>765</v>
      </c>
      <c r="B68" s="1468" t="s">
        <v>1243</v>
      </c>
      <c r="C68" s="1745">
        <f>SUM(D68:W68)</f>
        <v>1748098.2709802352</v>
      </c>
      <c r="D68" s="1828">
        <v>782099.12598604243</v>
      </c>
      <c r="E68" s="1824">
        <v>314694.59289953136</v>
      </c>
      <c r="F68" s="1823">
        <v>628012.17870535201</v>
      </c>
      <c r="G68" s="1824"/>
      <c r="H68" s="1823"/>
      <c r="I68" s="1824"/>
      <c r="J68" s="1823">
        <v>20755.496153808825</v>
      </c>
      <c r="K68" s="1823">
        <v>1020.1668064185355</v>
      </c>
      <c r="L68" s="1823">
        <v>1516.710429081965</v>
      </c>
      <c r="M68" s="1824"/>
      <c r="N68" s="1824"/>
      <c r="O68" s="1824"/>
      <c r="P68" s="1824"/>
      <c r="Q68" s="1824"/>
      <c r="R68" s="1824"/>
      <c r="S68" s="1824"/>
      <c r="T68" s="1824"/>
      <c r="U68" s="1824"/>
      <c r="V68" s="1824"/>
      <c r="W68" s="1933"/>
    </row>
    <row r="69" spans="1:23" s="1466" customFormat="1" ht="12.75" x14ac:dyDescent="0.2">
      <c r="A69" s="1467" t="s">
        <v>1050</v>
      </c>
      <c r="B69" s="1468" t="s">
        <v>1053</v>
      </c>
      <c r="C69" s="1745">
        <f>SUM(D69:W69)</f>
        <v>1604289.7389683428</v>
      </c>
      <c r="D69" s="1828">
        <v>782099.12598604243</v>
      </c>
      <c r="E69" s="1824">
        <v>314694.59289953136</v>
      </c>
      <c r="F69" s="1823">
        <f>628012.178705352*(1-'I6.1 Revenue'!F27/'I6.1 Revenue'!F26)</f>
        <v>484203.64669345971</v>
      </c>
      <c r="G69" s="1824"/>
      <c r="H69" s="1823"/>
      <c r="I69" s="1824"/>
      <c r="J69" s="1823">
        <v>20755.496153808825</v>
      </c>
      <c r="K69" s="1823">
        <v>1020.1668064185355</v>
      </c>
      <c r="L69" s="1823">
        <v>1516.710429081965</v>
      </c>
      <c r="M69" s="1824"/>
      <c r="N69" s="1824"/>
      <c r="O69" s="1824"/>
      <c r="P69" s="1824"/>
      <c r="Q69" s="1824"/>
      <c r="R69" s="1824"/>
      <c r="S69" s="1824"/>
      <c r="T69" s="1824"/>
      <c r="U69" s="1824"/>
      <c r="V69" s="1824"/>
      <c r="W69" s="1933"/>
    </row>
    <row r="70" spans="1:23" s="1466" customFormat="1" ht="13.5" thickBot="1" x14ac:dyDescent="0.25">
      <c r="A70" s="1472" t="s">
        <v>766</v>
      </c>
      <c r="B70" s="1473" t="s">
        <v>1244</v>
      </c>
      <c r="C70" s="1746">
        <f>SUM(D70:W70)</f>
        <v>1604289.7389683428</v>
      </c>
      <c r="D70" s="1828">
        <v>782099.12598604243</v>
      </c>
      <c r="E70" s="1824">
        <v>314694.59289953136</v>
      </c>
      <c r="F70" s="1823">
        <f>628012.178705352*(1-'I6.1 Revenue'!F27/'I6.1 Revenue'!F26)</f>
        <v>484203.64669345971</v>
      </c>
      <c r="G70" s="1825"/>
      <c r="H70" s="1823"/>
      <c r="I70" s="1824"/>
      <c r="J70" s="1823">
        <v>20755.496153808825</v>
      </c>
      <c r="K70" s="1823">
        <v>1020.1668064185355</v>
      </c>
      <c r="L70" s="1823">
        <v>1516.710429081965</v>
      </c>
      <c r="M70" s="1824"/>
      <c r="N70" s="1824"/>
      <c r="O70" s="1824"/>
      <c r="P70" s="1824"/>
      <c r="Q70" s="1824"/>
      <c r="R70" s="1824"/>
      <c r="S70" s="1824"/>
      <c r="T70" s="1824"/>
      <c r="U70" s="1824"/>
      <c r="V70" s="1824"/>
      <c r="W70" s="1827"/>
    </row>
  </sheetData>
  <mergeCells count="17">
    <mergeCell ref="A17:B17"/>
    <mergeCell ref="A18:B18"/>
    <mergeCell ref="A1:F1"/>
    <mergeCell ref="A2:E2"/>
    <mergeCell ref="A3:E3"/>
    <mergeCell ref="A4:E4"/>
    <mergeCell ref="A14:B14"/>
    <mergeCell ref="A15:B15"/>
    <mergeCell ref="A19:B19"/>
    <mergeCell ref="A20:B20"/>
    <mergeCell ref="A31:B31"/>
    <mergeCell ref="A52:B52"/>
    <mergeCell ref="A35:B35"/>
    <mergeCell ref="A24:B24"/>
    <mergeCell ref="A25:B25"/>
    <mergeCell ref="A26:B26"/>
    <mergeCell ref="A27:B27"/>
  </mergeCells>
  <phoneticPr fontId="0" type="noConversion"/>
  <conditionalFormatting sqref="C34">
    <cfRule type="cellIs" dxfId="14" priority="5" stopIfTrue="1" operator="equal">
      <formula>"Error"</formula>
    </cfRule>
  </conditionalFormatting>
  <conditionalFormatting sqref="D34:W34">
    <cfRule type="cellIs" dxfId="13" priority="4" stopIfTrue="1" operator="equal">
      <formula>"Error"</formula>
    </cfRule>
  </conditionalFormatting>
  <conditionalFormatting sqref="C53">
    <cfRule type="cellIs" dxfId="12" priority="3" stopIfTrue="1" operator="equal">
      <formula>"Error"</formula>
    </cfRule>
  </conditionalFormatting>
  <conditionalFormatting sqref="D53:W53">
    <cfRule type="cellIs" dxfId="11" priority="1" stopIfTrue="1" operator="equal">
      <formula>"Error"</formula>
    </cfRule>
  </conditionalFormatting>
  <pageMargins left="0.39370078740157483" right="0.39370078740157483" top="0.39370078740157483" bottom="0.39370078740157483" header="0.51181102362204722" footer="0.51181102362204722"/>
  <pageSetup scale="60" orientation="landscape"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indexed="42"/>
  </sheetPr>
  <dimension ref="A1:BT184"/>
  <sheetViews>
    <sheetView topLeftCell="A103" zoomScaleNormal="100" workbookViewId="0">
      <pane xSplit="4" topLeftCell="E1" activePane="topRight" state="frozenSplit"/>
      <selection activeCell="A2" sqref="A2"/>
      <selection pane="topRight" activeCell="L93" sqref="L93"/>
    </sheetView>
  </sheetViews>
  <sheetFormatPr defaultColWidth="9.140625" defaultRowHeight="11.25" x14ac:dyDescent="0.2"/>
  <cols>
    <col min="1" max="1" width="9.140625" style="46"/>
    <col min="2" max="2" width="32.7109375" style="8" customWidth="1"/>
    <col min="3" max="3" width="16.7109375" style="483" customWidth="1"/>
    <col min="4" max="4" width="15.85546875" style="465" customWidth="1"/>
    <col min="5" max="7" width="15.7109375" style="466" customWidth="1"/>
    <col min="8" max="10" width="15.7109375" style="466" hidden="1" customWidth="1"/>
    <col min="11" max="13" width="15.7109375" style="466" customWidth="1"/>
    <col min="14" max="24" width="15.7109375" style="466" hidden="1" customWidth="1"/>
    <col min="25" max="27" width="9.140625" style="8"/>
    <col min="28" max="28" width="32.7109375" style="8" customWidth="1"/>
    <col min="29" max="48" width="15.7109375" style="1423" customWidth="1"/>
    <col min="49" max="51" width="9.140625" style="8"/>
    <col min="52" max="52" width="32.7109375" style="8" customWidth="1"/>
    <col min="53" max="72" width="15.7109375" style="1423" customWidth="1"/>
    <col min="73" max="16384" width="9.140625" style="8"/>
  </cols>
  <sheetData>
    <row r="1" spans="1:24" ht="63" customHeight="1" x14ac:dyDescent="0.2">
      <c r="A1" s="2439"/>
      <c r="B1" s="2439"/>
      <c r="C1" s="2439"/>
      <c r="D1" s="2439"/>
      <c r="E1" s="2439"/>
      <c r="F1" s="2439"/>
      <c r="G1" s="8"/>
      <c r="H1" s="8"/>
      <c r="I1" s="8"/>
      <c r="J1" s="8"/>
      <c r="K1" s="8"/>
      <c r="L1" s="8"/>
      <c r="M1" s="8"/>
      <c r="N1" s="8"/>
      <c r="O1" s="8"/>
      <c r="P1" s="8"/>
      <c r="Q1" s="8"/>
      <c r="R1" s="8"/>
      <c r="S1" s="8"/>
      <c r="T1" s="8"/>
      <c r="U1" s="8"/>
      <c r="V1" s="8"/>
      <c r="W1" s="8"/>
      <c r="X1" s="8"/>
    </row>
    <row r="2" spans="1:24" ht="47.25" customHeight="1" x14ac:dyDescent="0.3">
      <c r="A2" s="2473"/>
      <c r="B2" s="2473"/>
      <c r="C2" s="2473"/>
      <c r="D2" s="2473"/>
      <c r="E2" s="2473"/>
      <c r="F2" s="8"/>
      <c r="G2" s="8"/>
      <c r="H2" s="8"/>
      <c r="I2" s="8"/>
      <c r="J2" s="8"/>
      <c r="K2" s="8"/>
      <c r="L2" s="8"/>
      <c r="M2" s="8"/>
      <c r="N2" s="8"/>
      <c r="O2" s="8"/>
      <c r="P2" s="8"/>
      <c r="Q2" s="8"/>
      <c r="R2" s="8"/>
      <c r="S2" s="8"/>
      <c r="T2" s="8"/>
      <c r="U2" s="8"/>
      <c r="V2" s="8"/>
      <c r="W2" s="8"/>
      <c r="X2" s="8"/>
    </row>
    <row r="3" spans="1:24" ht="42.75" customHeight="1" x14ac:dyDescent="0.25">
      <c r="A3" s="2474"/>
      <c r="B3" s="2474"/>
      <c r="C3" s="2474"/>
      <c r="D3" s="2474"/>
      <c r="E3" s="2474"/>
      <c r="F3" s="8"/>
      <c r="G3" s="9"/>
      <c r="H3" s="8"/>
      <c r="I3" s="8"/>
      <c r="J3" s="8"/>
      <c r="K3" s="8"/>
      <c r="L3" s="8"/>
      <c r="M3" s="8"/>
      <c r="N3" s="8"/>
      <c r="O3" s="8"/>
      <c r="P3" s="8"/>
      <c r="Q3" s="8"/>
      <c r="R3" s="8"/>
      <c r="S3" s="8"/>
      <c r="T3" s="8"/>
      <c r="U3" s="8"/>
      <c r="V3" s="8"/>
      <c r="W3" s="8"/>
      <c r="X3" s="8"/>
    </row>
    <row r="4" spans="1:24" ht="18" x14ac:dyDescent="0.25">
      <c r="A4" s="2475" t="str">
        <f>'I1 Intro'!C11</f>
        <v>EB-2019-0037</v>
      </c>
      <c r="B4" s="2475"/>
      <c r="C4" s="2475"/>
      <c r="D4" s="2475"/>
      <c r="E4" s="2475"/>
      <c r="F4" s="8"/>
      <c r="G4" s="8"/>
      <c r="H4" s="8"/>
      <c r="I4" s="8"/>
      <c r="J4" s="8"/>
      <c r="K4" s="8"/>
      <c r="L4" s="8"/>
      <c r="M4" s="8"/>
      <c r="N4" s="8"/>
      <c r="O4" s="8"/>
      <c r="P4" s="8"/>
      <c r="Q4" s="8"/>
      <c r="R4" s="8"/>
      <c r="S4" s="8"/>
      <c r="T4" s="8"/>
      <c r="U4" s="8"/>
      <c r="V4" s="8"/>
      <c r="W4" s="8"/>
      <c r="X4" s="8"/>
    </row>
    <row r="5" spans="1:24" ht="21" customHeight="1" x14ac:dyDescent="0.3">
      <c r="A5" s="299" t="str">
        <f>"Sheet I9 Direct Allocation Worksheet  - "&amp;  'I2 LDC class'!$C$17</f>
        <v>Sheet I9 Direct Allocation Worksheet  - Initial Application</v>
      </c>
      <c r="B5" s="300"/>
      <c r="C5" s="480"/>
      <c r="D5" s="480"/>
      <c r="E5" s="301"/>
      <c r="F5" s="8"/>
      <c r="G5" s="8"/>
      <c r="H5" s="8"/>
      <c r="I5" s="8"/>
      <c r="J5" s="8"/>
      <c r="K5" s="8"/>
      <c r="L5" s="8"/>
      <c r="M5" s="8"/>
      <c r="N5" s="8"/>
      <c r="O5" s="8"/>
      <c r="P5" s="8"/>
      <c r="Q5" s="8"/>
      <c r="R5" s="8"/>
      <c r="S5" s="8"/>
      <c r="T5" s="8"/>
      <c r="U5" s="8"/>
      <c r="V5" s="8"/>
      <c r="W5" s="8"/>
      <c r="X5" s="8"/>
    </row>
    <row r="6" spans="1:24" ht="6" customHeight="1" x14ac:dyDescent="0.2">
      <c r="A6" s="11"/>
      <c r="B6" s="11"/>
      <c r="C6" s="481"/>
      <c r="D6" s="481"/>
      <c r="E6" s="11"/>
      <c r="F6" s="11"/>
      <c r="G6" s="11"/>
      <c r="H6" s="11"/>
      <c r="I6" s="11"/>
      <c r="J6" s="11"/>
      <c r="K6" s="11"/>
      <c r="L6" s="11"/>
      <c r="M6" s="11"/>
      <c r="N6" s="11"/>
      <c r="O6" s="11"/>
      <c r="P6" s="8"/>
      <c r="Q6" s="8"/>
      <c r="R6" s="8"/>
      <c r="S6" s="8"/>
      <c r="T6" s="8"/>
      <c r="U6" s="8"/>
      <c r="V6" s="8"/>
      <c r="W6" s="8"/>
      <c r="X6" s="8"/>
    </row>
    <row r="7" spans="1:24" ht="12.75" x14ac:dyDescent="0.2">
      <c r="C7" s="482"/>
    </row>
    <row r="13" spans="1:24" ht="1.5" customHeight="1" x14ac:dyDescent="0.2"/>
    <row r="14" spans="1:24" ht="1.5" customHeight="1" x14ac:dyDescent="0.2"/>
    <row r="15" spans="1:24" ht="1.5" customHeight="1" x14ac:dyDescent="0.2"/>
    <row r="16" spans="1:24" ht="1.5" customHeight="1" x14ac:dyDescent="0.2"/>
    <row r="17" spans="1:72" ht="1.5" customHeight="1" x14ac:dyDescent="0.2"/>
    <row r="19" spans="1:72" s="439" customFormat="1" ht="19.5" customHeight="1" x14ac:dyDescent="0.2">
      <c r="A19" s="440"/>
      <c r="B19" s="440"/>
      <c r="E19" s="455">
        <v>1</v>
      </c>
      <c r="F19" s="455">
        <v>2</v>
      </c>
      <c r="G19" s="455">
        <v>3</v>
      </c>
      <c r="H19" s="455">
        <v>4</v>
      </c>
      <c r="I19" s="455">
        <v>5</v>
      </c>
      <c r="J19" s="455">
        <v>6</v>
      </c>
      <c r="K19" s="455">
        <v>7</v>
      </c>
      <c r="L19" s="455">
        <v>8</v>
      </c>
      <c r="M19" s="455">
        <v>9</v>
      </c>
      <c r="N19" s="455">
        <v>10</v>
      </c>
      <c r="O19" s="455">
        <v>11</v>
      </c>
      <c r="P19" s="455">
        <v>12</v>
      </c>
      <c r="Q19" s="455">
        <v>13</v>
      </c>
      <c r="R19" s="455">
        <v>14</v>
      </c>
      <c r="S19" s="455">
        <v>15</v>
      </c>
      <c r="T19" s="455">
        <v>16</v>
      </c>
      <c r="U19" s="455">
        <v>17</v>
      </c>
      <c r="V19" s="455">
        <v>18</v>
      </c>
      <c r="W19" s="455">
        <v>19</v>
      </c>
      <c r="X19" s="455">
        <v>20</v>
      </c>
      <c r="AA19" s="1885" t="s">
        <v>1602</v>
      </c>
      <c r="AC19" s="2118"/>
      <c r="AD19" s="2118"/>
      <c r="AE19" s="2118"/>
      <c r="AF19" s="2118"/>
      <c r="AG19" s="2118"/>
      <c r="AH19" s="2118"/>
      <c r="AI19" s="2118"/>
      <c r="AJ19" s="2118"/>
      <c r="AK19" s="2118"/>
      <c r="AL19" s="2118"/>
      <c r="AM19" s="2118"/>
      <c r="AN19" s="2118"/>
      <c r="AO19" s="2118"/>
      <c r="AP19" s="2118"/>
      <c r="AQ19" s="2118"/>
      <c r="AR19" s="2118"/>
      <c r="AS19" s="2118"/>
      <c r="AT19" s="2118"/>
      <c r="AU19" s="2118"/>
      <c r="AV19" s="2118"/>
      <c r="AY19" s="1885" t="s">
        <v>1603</v>
      </c>
      <c r="BA19" s="2118"/>
      <c r="BB19" s="2118"/>
      <c r="BC19" s="2118"/>
      <c r="BD19" s="2118"/>
      <c r="BE19" s="2118"/>
      <c r="BF19" s="2118"/>
      <c r="BG19" s="2118"/>
      <c r="BH19" s="2118"/>
      <c r="BI19" s="2118"/>
      <c r="BJ19" s="2118"/>
      <c r="BK19" s="2118"/>
      <c r="BL19" s="2118"/>
      <c r="BM19" s="2118"/>
      <c r="BN19" s="2118"/>
      <c r="BO19" s="2118"/>
      <c r="BP19" s="2118"/>
      <c r="BQ19" s="2118"/>
      <c r="BR19" s="2118"/>
      <c r="BS19" s="2118"/>
      <c r="BT19" s="2118"/>
    </row>
    <row r="20" spans="1:72" s="1477" customFormat="1" ht="51.75" customHeight="1" x14ac:dyDescent="0.2">
      <c r="A20" s="1474" t="str">
        <f>'I3 TB Data'!A19:B19</f>
        <v>USoA Account #</v>
      </c>
      <c r="B20" s="1474" t="str">
        <f>'I3 TB Data'!B19:D19</f>
        <v>Accounts</v>
      </c>
      <c r="C20" s="1475" t="str">
        <f>'I3 TB Data'!G19</f>
        <v>Direct Allocation</v>
      </c>
      <c r="D20" s="1474" t="s">
        <v>914</v>
      </c>
      <c r="E20" s="1476" t="str">
        <f>'O4 Summary by Class &amp; Accounts'!E18</f>
        <v>Residential</v>
      </c>
      <c r="F20" s="1476" t="str">
        <f>'O4 Summary by Class &amp; Accounts'!F18</f>
        <v>GS &lt;50</v>
      </c>
      <c r="G20" s="1476" t="str">
        <f>'O4 Summary by Class &amp; Accounts'!G18</f>
        <v>GS&gt;50-Regular</v>
      </c>
      <c r="H20" s="1476" t="str">
        <f>'O4 Summary by Class &amp; Accounts'!H18</f>
        <v>GS&gt; 50-TOU</v>
      </c>
      <c r="I20" s="1476" t="str">
        <f>'O4 Summary by Class &amp; Accounts'!I18</f>
        <v>GS &gt;50-Intermediate</v>
      </c>
      <c r="J20" s="1476" t="str">
        <f>'O4 Summary by Class &amp; Accounts'!J18</f>
        <v>Large Use &gt;5MW</v>
      </c>
      <c r="K20" s="1476" t="str">
        <f>'O4 Summary by Class &amp; Accounts'!K18</f>
        <v>Street Light</v>
      </c>
      <c r="L20" s="1476" t="str">
        <f>'O4 Summary by Class &amp; Accounts'!L18</f>
        <v>Sentinel</v>
      </c>
      <c r="M20" s="1476" t="str">
        <f>'O4 Summary by Class &amp; Accounts'!M18</f>
        <v>Unmetered Scattered Load</v>
      </c>
      <c r="N20" s="1476" t="str">
        <f>'O4 Summary by Class &amp; Accounts'!N18</f>
        <v>Embedded Distributor</v>
      </c>
      <c r="O20" s="1476" t="str">
        <f>'O4 Summary by Class &amp; Accounts'!O18</f>
        <v>Back-up/Standby Power</v>
      </c>
      <c r="P20" s="1476" t="str">
        <f>'O4 Summary by Class &amp; Accounts'!P18</f>
        <v>Rate Class 1</v>
      </c>
      <c r="Q20" s="1476" t="str">
        <f>'O4 Summary by Class &amp; Accounts'!Q18</f>
        <v>Rate class 2</v>
      </c>
      <c r="R20" s="1476" t="str">
        <f>'O4 Summary by Class &amp; Accounts'!R18</f>
        <v>Rate class 3</v>
      </c>
      <c r="S20" s="1476" t="str">
        <f>'O4 Summary by Class &amp; Accounts'!S18</f>
        <v>Rate class 4</v>
      </c>
      <c r="T20" s="1476" t="str">
        <f>'O4 Summary by Class &amp; Accounts'!T18</f>
        <v>Rate class 5</v>
      </c>
      <c r="U20" s="1476" t="str">
        <f>'O4 Summary by Class &amp; Accounts'!U18</f>
        <v>Rate class 6</v>
      </c>
      <c r="V20" s="1476" t="str">
        <f>'O4 Summary by Class &amp; Accounts'!V18</f>
        <v>Rate class 7</v>
      </c>
      <c r="W20" s="1476" t="str">
        <f>'O4 Summary by Class &amp; Accounts'!W18</f>
        <v>Rate class 8</v>
      </c>
      <c r="X20" s="1476" t="str">
        <f>'O4 Summary by Class &amp; Accounts'!X18</f>
        <v>Rate class 9</v>
      </c>
      <c r="AA20" s="1474" t="str">
        <f>A20</f>
        <v>USoA Account #</v>
      </c>
      <c r="AB20" s="1474" t="str">
        <f t="shared" ref="AB20" si="0">B20</f>
        <v>Accounts</v>
      </c>
      <c r="AC20" s="2137" t="str">
        <f t="shared" ref="AC20:AV20" si="1">E20</f>
        <v>Residential</v>
      </c>
      <c r="AD20" s="2137" t="str">
        <f t="shared" si="1"/>
        <v>GS &lt;50</v>
      </c>
      <c r="AE20" s="2137" t="str">
        <f t="shared" si="1"/>
        <v>GS&gt;50-Regular</v>
      </c>
      <c r="AF20" s="2137" t="str">
        <f t="shared" si="1"/>
        <v>GS&gt; 50-TOU</v>
      </c>
      <c r="AG20" s="2137" t="str">
        <f t="shared" si="1"/>
        <v>GS &gt;50-Intermediate</v>
      </c>
      <c r="AH20" s="2137" t="str">
        <f t="shared" si="1"/>
        <v>Large Use &gt;5MW</v>
      </c>
      <c r="AI20" s="2137" t="str">
        <f t="shared" si="1"/>
        <v>Street Light</v>
      </c>
      <c r="AJ20" s="2137" t="str">
        <f t="shared" si="1"/>
        <v>Sentinel</v>
      </c>
      <c r="AK20" s="2137" t="str">
        <f t="shared" si="1"/>
        <v>Unmetered Scattered Load</v>
      </c>
      <c r="AL20" s="2137" t="str">
        <f t="shared" si="1"/>
        <v>Embedded Distributor</v>
      </c>
      <c r="AM20" s="2137" t="str">
        <f t="shared" si="1"/>
        <v>Back-up/Standby Power</v>
      </c>
      <c r="AN20" s="2137" t="str">
        <f t="shared" si="1"/>
        <v>Rate Class 1</v>
      </c>
      <c r="AO20" s="2137" t="str">
        <f t="shared" si="1"/>
        <v>Rate class 2</v>
      </c>
      <c r="AP20" s="2137" t="str">
        <f t="shared" si="1"/>
        <v>Rate class 3</v>
      </c>
      <c r="AQ20" s="2137" t="str">
        <f t="shared" si="1"/>
        <v>Rate class 4</v>
      </c>
      <c r="AR20" s="2137" t="str">
        <f t="shared" si="1"/>
        <v>Rate class 5</v>
      </c>
      <c r="AS20" s="2137" t="str">
        <f t="shared" si="1"/>
        <v>Rate class 6</v>
      </c>
      <c r="AT20" s="2137" t="str">
        <f t="shared" si="1"/>
        <v>Rate class 7</v>
      </c>
      <c r="AU20" s="2137" t="str">
        <f t="shared" si="1"/>
        <v>Rate class 8</v>
      </c>
      <c r="AV20" s="2137" t="str">
        <f t="shared" si="1"/>
        <v>Rate class 9</v>
      </c>
      <c r="AY20" s="1474" t="str">
        <f>AA20</f>
        <v>USoA Account #</v>
      </c>
      <c r="AZ20" s="1474" t="str">
        <f>AB20</f>
        <v>Accounts</v>
      </c>
      <c r="BA20" s="2137" t="str">
        <f t="shared" ref="BA20" si="2">AC20</f>
        <v>Residential</v>
      </c>
      <c r="BB20" s="2137" t="str">
        <f t="shared" ref="BB20" si="3">AD20</f>
        <v>GS &lt;50</v>
      </c>
      <c r="BC20" s="2137" t="str">
        <f t="shared" ref="BC20" si="4">AE20</f>
        <v>GS&gt;50-Regular</v>
      </c>
      <c r="BD20" s="2137" t="str">
        <f t="shared" ref="BD20" si="5">AF20</f>
        <v>GS&gt; 50-TOU</v>
      </c>
      <c r="BE20" s="2137" t="str">
        <f t="shared" ref="BE20" si="6">AG20</f>
        <v>GS &gt;50-Intermediate</v>
      </c>
      <c r="BF20" s="2137" t="str">
        <f t="shared" ref="BF20" si="7">AH20</f>
        <v>Large Use &gt;5MW</v>
      </c>
      <c r="BG20" s="2137" t="str">
        <f t="shared" ref="BG20" si="8">AI20</f>
        <v>Street Light</v>
      </c>
      <c r="BH20" s="2137" t="str">
        <f t="shared" ref="BH20" si="9">AJ20</f>
        <v>Sentinel</v>
      </c>
      <c r="BI20" s="2137" t="str">
        <f t="shared" ref="BI20" si="10">AK20</f>
        <v>Unmetered Scattered Load</v>
      </c>
      <c r="BJ20" s="2137" t="str">
        <f t="shared" ref="BJ20" si="11">AL20</f>
        <v>Embedded Distributor</v>
      </c>
      <c r="BK20" s="2137" t="str">
        <f t="shared" ref="BK20" si="12">AM20</f>
        <v>Back-up/Standby Power</v>
      </c>
      <c r="BL20" s="2137" t="str">
        <f t="shared" ref="BL20" si="13">AN20</f>
        <v>Rate Class 1</v>
      </c>
      <c r="BM20" s="2137" t="str">
        <f t="shared" ref="BM20" si="14">AO20</f>
        <v>Rate class 2</v>
      </c>
      <c r="BN20" s="2137" t="str">
        <f t="shared" ref="BN20" si="15">AP20</f>
        <v>Rate class 3</v>
      </c>
      <c r="BO20" s="2137" t="str">
        <f t="shared" ref="BO20" si="16">AQ20</f>
        <v>Rate class 4</v>
      </c>
      <c r="BP20" s="2137" t="str">
        <f t="shared" ref="BP20" si="17">AR20</f>
        <v>Rate class 5</v>
      </c>
      <c r="BQ20" s="2137" t="str">
        <f t="shared" ref="BQ20" si="18">AS20</f>
        <v>Rate class 6</v>
      </c>
      <c r="BR20" s="2137" t="str">
        <f t="shared" ref="BR20" si="19">AT20</f>
        <v>Rate class 7</v>
      </c>
      <c r="BS20" s="2137" t="str">
        <f t="shared" ref="BS20" si="20">AU20</f>
        <v>Rate class 8</v>
      </c>
      <c r="BT20" s="2137" t="str">
        <f t="shared" ref="BT20" si="21">AV20</f>
        <v>Rate class 9</v>
      </c>
    </row>
    <row r="21" spans="1:72" s="371" customFormat="1" ht="29.25" customHeight="1" x14ac:dyDescent="0.2">
      <c r="A21" s="2537"/>
      <c r="B21" s="2537"/>
      <c r="C21" s="2537"/>
      <c r="D21" s="2537"/>
      <c r="E21" s="2537"/>
      <c r="F21" s="467"/>
      <c r="G21" s="467"/>
      <c r="H21" s="467"/>
      <c r="I21" s="467"/>
      <c r="J21" s="467"/>
      <c r="K21" s="467"/>
      <c r="L21" s="467"/>
      <c r="M21" s="467"/>
      <c r="N21" s="467"/>
      <c r="O21" s="467"/>
      <c r="P21" s="467"/>
      <c r="Q21" s="467"/>
      <c r="R21" s="467"/>
      <c r="S21" s="467"/>
      <c r="T21" s="467"/>
      <c r="U21" s="467"/>
      <c r="V21" s="467"/>
      <c r="W21" s="467"/>
      <c r="X21" s="467"/>
      <c r="AC21" s="2138"/>
      <c r="AD21" s="2138"/>
      <c r="AE21" s="2138"/>
      <c r="AF21" s="2138"/>
      <c r="AG21" s="2138"/>
      <c r="AH21" s="2138"/>
      <c r="AI21" s="2138"/>
      <c r="AJ21" s="2138"/>
      <c r="AK21" s="2138"/>
      <c r="AL21" s="2138"/>
      <c r="AM21" s="2138"/>
      <c r="AN21" s="2138"/>
      <c r="AO21" s="2138"/>
      <c r="AP21" s="2138"/>
      <c r="AQ21" s="2138"/>
      <c r="AR21" s="2138"/>
      <c r="AS21" s="2138"/>
      <c r="AT21" s="2138"/>
      <c r="AU21" s="2138"/>
      <c r="AV21" s="2138"/>
      <c r="BA21" s="2138"/>
      <c r="BB21" s="2138"/>
      <c r="BC21" s="2138"/>
      <c r="BD21" s="2138"/>
      <c r="BE21" s="2138"/>
      <c r="BF21" s="2138"/>
      <c r="BG21" s="2138"/>
      <c r="BH21" s="2138"/>
      <c r="BI21" s="2138"/>
      <c r="BJ21" s="2138"/>
      <c r="BK21" s="2138"/>
      <c r="BL21" s="2138"/>
      <c r="BM21" s="2138"/>
      <c r="BN21" s="2138"/>
      <c r="BO21" s="2138"/>
      <c r="BP21" s="2138"/>
      <c r="BQ21" s="2138"/>
      <c r="BR21" s="2138"/>
      <c r="BS21" s="2138"/>
      <c r="BT21" s="2138"/>
    </row>
    <row r="22" spans="1:72" s="371" customFormat="1" ht="41.25" customHeight="1" x14ac:dyDescent="0.2">
      <c r="A22" s="2537"/>
      <c r="B22" s="2537"/>
      <c r="C22" s="2537"/>
      <c r="D22" s="2537"/>
      <c r="E22" s="2537"/>
      <c r="F22" s="467"/>
      <c r="G22" s="467"/>
      <c r="H22" s="467"/>
      <c r="I22" s="467"/>
      <c r="J22" s="467"/>
      <c r="K22" s="467"/>
      <c r="L22" s="467"/>
      <c r="M22" s="467"/>
      <c r="N22" s="467"/>
      <c r="O22" s="467"/>
      <c r="P22" s="467"/>
      <c r="Q22" s="467"/>
      <c r="R22" s="467"/>
      <c r="S22" s="467"/>
      <c r="T22" s="467"/>
      <c r="U22" s="467"/>
      <c r="V22" s="467"/>
      <c r="W22" s="467"/>
      <c r="X22" s="467"/>
      <c r="AC22" s="2138"/>
      <c r="AD22" s="2138"/>
      <c r="AE22" s="2138"/>
      <c r="AF22" s="2138"/>
      <c r="AG22" s="2138"/>
      <c r="AH22" s="2138"/>
      <c r="AI22" s="2138"/>
      <c r="AJ22" s="2138"/>
      <c r="AK22" s="2138"/>
      <c r="AL22" s="2138"/>
      <c r="AM22" s="2138"/>
      <c r="AN22" s="2138"/>
      <c r="AO22" s="2138"/>
      <c r="AP22" s="2138"/>
      <c r="AQ22" s="2138"/>
      <c r="AR22" s="2138"/>
      <c r="AS22" s="2138"/>
      <c r="AT22" s="2138"/>
      <c r="AU22" s="2138"/>
      <c r="AV22" s="2138"/>
      <c r="BA22" s="2138"/>
      <c r="BB22" s="2138"/>
      <c r="BC22" s="2138"/>
      <c r="BD22" s="2138"/>
      <c r="BE22" s="2138"/>
      <c r="BF22" s="2138"/>
      <c r="BG22" s="2138"/>
      <c r="BH22" s="2138"/>
      <c r="BI22" s="2138"/>
      <c r="BJ22" s="2138"/>
      <c r="BK22" s="2138"/>
      <c r="BL22" s="2138"/>
      <c r="BM22" s="2138"/>
      <c r="BN22" s="2138"/>
      <c r="BO22" s="2138"/>
      <c r="BP22" s="2138"/>
      <c r="BQ22" s="2138"/>
      <c r="BR22" s="2138"/>
      <c r="BS22" s="2138"/>
      <c r="BT22" s="2138"/>
    </row>
    <row r="23" spans="1:72" s="1492" customFormat="1" ht="20.25" customHeight="1" x14ac:dyDescent="0.2">
      <c r="A23" s="472">
        <f>'I3 TB Data'!A171:B171</f>
        <v>1995</v>
      </c>
      <c r="B23" s="473" t="str">
        <f>'I3 TB Data'!B171:D171</f>
        <v>Contributions and Grants - Credit</v>
      </c>
      <c r="C23" s="1478">
        <f>'I3 TB Data'!G171</f>
        <v>0</v>
      </c>
      <c r="D23" s="1856" t="str">
        <f>IF(SUM(E23:X23)&lt;&gt;C23,"No","Yes")</f>
        <v>Yes</v>
      </c>
      <c r="E23" s="1831"/>
      <c r="F23" s="1831"/>
      <c r="G23" s="1831"/>
      <c r="H23" s="1831"/>
      <c r="I23" s="1831"/>
      <c r="J23" s="1831"/>
      <c r="K23" s="1831"/>
      <c r="L23" s="1831"/>
      <c r="M23" s="1831"/>
      <c r="N23" s="1831"/>
      <c r="O23" s="1831"/>
      <c r="P23" s="1831"/>
      <c r="Q23" s="1831"/>
      <c r="R23" s="1831"/>
      <c r="S23" s="1831"/>
      <c r="T23" s="1831"/>
      <c r="U23" s="1831"/>
      <c r="V23" s="1831"/>
      <c r="W23" s="1831"/>
      <c r="X23" s="1831"/>
      <c r="AC23" s="2139"/>
      <c r="AD23" s="2139"/>
      <c r="AE23" s="2139"/>
      <c r="AF23" s="2139"/>
      <c r="AG23" s="2139"/>
      <c r="AH23" s="2139"/>
      <c r="AI23" s="2139"/>
      <c r="AJ23" s="2139"/>
      <c r="AK23" s="2139"/>
      <c r="AL23" s="2139"/>
      <c r="AM23" s="2139"/>
      <c r="AN23" s="2139"/>
      <c r="AO23" s="2139"/>
      <c r="AP23" s="2139"/>
      <c r="AQ23" s="2139"/>
      <c r="AR23" s="2139"/>
      <c r="AS23" s="2139"/>
      <c r="AT23" s="2139"/>
      <c r="AU23" s="2139"/>
      <c r="AV23" s="2139"/>
      <c r="BA23" s="2139"/>
      <c r="BB23" s="2139"/>
      <c r="BC23" s="2139"/>
      <c r="BD23" s="2139"/>
      <c r="BE23" s="2139"/>
      <c r="BF23" s="2139"/>
      <c r="BG23" s="2139"/>
      <c r="BH23" s="2139"/>
      <c r="BI23" s="2139"/>
      <c r="BJ23" s="2139"/>
      <c r="BK23" s="2139"/>
      <c r="BL23" s="2139"/>
      <c r="BM23" s="2139"/>
      <c r="BN23" s="2139"/>
      <c r="BO23" s="2139"/>
      <c r="BP23" s="2139"/>
      <c r="BQ23" s="2139"/>
      <c r="BR23" s="2139"/>
      <c r="BS23" s="2139"/>
      <c r="BT23" s="2139"/>
    </row>
    <row r="24" spans="1:72" ht="12.75" x14ac:dyDescent="0.2">
      <c r="A24" s="472"/>
      <c r="B24" s="473"/>
      <c r="C24" s="484"/>
      <c r="D24" s="470"/>
    </row>
    <row r="25" spans="1:72" ht="15.75" customHeight="1" x14ac:dyDescent="0.2">
      <c r="A25" s="2538"/>
      <c r="B25" s="2538"/>
      <c r="C25" s="2538"/>
      <c r="D25" s="2538"/>
      <c r="E25" s="2538"/>
    </row>
    <row r="26" spans="1:72" s="371" customFormat="1" ht="32.25" customHeight="1" x14ac:dyDescent="0.2">
      <c r="A26" s="2538"/>
      <c r="B26" s="2538"/>
      <c r="C26" s="2538"/>
      <c r="D26" s="2538"/>
      <c r="E26" s="2538"/>
      <c r="F26" s="467"/>
      <c r="G26" s="467"/>
      <c r="H26" s="467"/>
      <c r="I26" s="467"/>
      <c r="J26" s="467"/>
      <c r="K26" s="467"/>
      <c r="L26" s="467"/>
      <c r="M26" s="467"/>
      <c r="N26" s="467"/>
      <c r="O26" s="467"/>
      <c r="P26" s="467"/>
      <c r="Q26" s="467"/>
      <c r="R26" s="467"/>
      <c r="S26" s="467"/>
      <c r="T26" s="467"/>
      <c r="U26" s="467"/>
      <c r="V26" s="467"/>
      <c r="W26" s="467"/>
      <c r="X26" s="467"/>
      <c r="AC26" s="2138"/>
      <c r="AD26" s="2138"/>
      <c r="AE26" s="2138"/>
      <c r="AF26" s="2138"/>
      <c r="AG26" s="2138"/>
      <c r="AH26" s="2138"/>
      <c r="AI26" s="2138"/>
      <c r="AJ26" s="2138"/>
      <c r="AK26" s="2138"/>
      <c r="AL26" s="2138"/>
      <c r="AM26" s="2138"/>
      <c r="AN26" s="2138"/>
      <c r="AO26" s="2138"/>
      <c r="AP26" s="2138"/>
      <c r="AQ26" s="2138"/>
      <c r="AR26" s="2138"/>
      <c r="AS26" s="2138"/>
      <c r="AT26" s="2138"/>
      <c r="AU26" s="2138"/>
      <c r="AV26" s="2138"/>
      <c r="BA26" s="2138"/>
      <c r="BB26" s="2138"/>
      <c r="BC26" s="2138"/>
      <c r="BD26" s="2138"/>
      <c r="BE26" s="2138"/>
      <c r="BF26" s="2138"/>
      <c r="BG26" s="2138"/>
      <c r="BH26" s="2138"/>
      <c r="BI26" s="2138"/>
      <c r="BJ26" s="2138"/>
      <c r="BK26" s="2138"/>
      <c r="BL26" s="2138"/>
      <c r="BM26" s="2138"/>
      <c r="BN26" s="2138"/>
      <c r="BO26" s="2138"/>
      <c r="BP26" s="2138"/>
      <c r="BQ26" s="2138"/>
      <c r="BR26" s="2138"/>
      <c r="BS26" s="2138"/>
      <c r="BT26" s="2138"/>
    </row>
    <row r="27" spans="1:72" s="291" customFormat="1" ht="12.75" x14ac:dyDescent="0.2">
      <c r="A27" s="487">
        <f>'I3 TB Data'!A133:B133</f>
        <v>1805</v>
      </c>
      <c r="B27" s="488" t="str">
        <f>'I3 TB Data'!B133</f>
        <v>Land</v>
      </c>
      <c r="C27" s="489">
        <f>'I3 TB Data'!G133</f>
        <v>0</v>
      </c>
      <c r="D27" s="1857" t="str">
        <f t="shared" ref="D27:D57" si="22">IF(SUM(E27:X27)&lt;&gt;C27,"No","Yes")</f>
        <v>Yes</v>
      </c>
      <c r="E27" s="1832"/>
      <c r="F27" s="1832"/>
      <c r="G27" s="1832"/>
      <c r="H27" s="1832"/>
      <c r="I27" s="1832"/>
      <c r="J27" s="1832"/>
      <c r="K27" s="1832"/>
      <c r="L27" s="1832"/>
      <c r="M27" s="1832"/>
      <c r="N27" s="1832"/>
      <c r="O27" s="1832"/>
      <c r="P27" s="1832"/>
      <c r="Q27" s="1832"/>
      <c r="R27" s="1832"/>
      <c r="S27" s="1832"/>
      <c r="T27" s="1832"/>
      <c r="U27" s="1832"/>
      <c r="V27" s="1832"/>
      <c r="W27" s="1832"/>
      <c r="X27" s="1832"/>
      <c r="AA27" s="487">
        <f>A27</f>
        <v>1805</v>
      </c>
      <c r="AB27" s="488" t="str">
        <f>B27</f>
        <v>Land</v>
      </c>
      <c r="AC27" s="2140">
        <f>IF(ISERROR(E27*(1-VLOOKUP($A27, 'E1 Categorization'!$A$32:$E$124, 5,0))), E27*0.5, E27*(1-VLOOKUP($A27, 'E1 Categorization'!$A$32:$E$124, 5,0)))</f>
        <v>0</v>
      </c>
      <c r="AD27" s="2140">
        <f>IF(ISERROR(F27*(1-VLOOKUP($A27, 'E1 Categorization'!$A$32:$E$124, 5,0))), F27*0.5, F27*(1-VLOOKUP($A27, 'E1 Categorization'!$A$32:$E$124, 5,0)))</f>
        <v>0</v>
      </c>
      <c r="AE27" s="2140">
        <f>IF(ISERROR(G27*(1-VLOOKUP($A27, 'E1 Categorization'!$A$32:$E$124, 5,0))), G27*0.5, G27*(1-VLOOKUP($A27, 'E1 Categorization'!$A$32:$E$124, 5,0)))</f>
        <v>0</v>
      </c>
      <c r="AF27" s="2140">
        <f>IF(ISERROR(H27*(1-VLOOKUP($A27, 'E1 Categorization'!$A$32:$E$124, 5,0))), H27*0.5, H27*(1-VLOOKUP($A27, 'E1 Categorization'!$A$32:$E$124, 5,0)))</f>
        <v>0</v>
      </c>
      <c r="AG27" s="2140">
        <f>IF(ISERROR(I27*(1-VLOOKUP($A27, 'E1 Categorization'!$A$32:$E$124, 5,0))), I27*0.5, I27*(1-VLOOKUP($A27, 'E1 Categorization'!$A$32:$E$124, 5,0)))</f>
        <v>0</v>
      </c>
      <c r="AH27" s="2140">
        <f>IF(ISERROR(J27*(1-VLOOKUP($A27, 'E1 Categorization'!$A$32:$E$124, 5,0))), J27*0.5, J27*(1-VLOOKUP($A27, 'E1 Categorization'!$A$32:$E$124, 5,0)))</f>
        <v>0</v>
      </c>
      <c r="AI27" s="2140">
        <f>IF(ISERROR(K27*(1-VLOOKUP($A27, 'E1 Categorization'!$A$32:$E$124, 5,0))), K27*0.5, K27*(1-VLOOKUP($A27, 'E1 Categorization'!$A$32:$E$124, 5,0)))</f>
        <v>0</v>
      </c>
      <c r="AJ27" s="2140">
        <f>IF(ISERROR(L27*(1-VLOOKUP($A27, 'E1 Categorization'!$A$32:$E$124, 5,0))), L27*0.5, L27*(1-VLOOKUP($A27, 'E1 Categorization'!$A$32:$E$124, 5,0)))</f>
        <v>0</v>
      </c>
      <c r="AK27" s="2140">
        <f>IF(ISERROR(M27*(1-VLOOKUP($A27, 'E1 Categorization'!$A$32:$E$124, 5,0))), M27*0.5, M27*(1-VLOOKUP($A27, 'E1 Categorization'!$A$32:$E$124, 5,0)))</f>
        <v>0</v>
      </c>
      <c r="AL27" s="2140">
        <f>IF(ISERROR(N27*(1-VLOOKUP($A27, 'E1 Categorization'!$A$32:$E$124, 5,0))), N27*0.5, N27*(1-VLOOKUP($A27, 'E1 Categorization'!$A$32:$E$124, 5,0)))</f>
        <v>0</v>
      </c>
      <c r="AM27" s="2140">
        <f>IF(ISERROR(O27*(1-VLOOKUP($A27, 'E1 Categorization'!$A$32:$E$124, 5,0))), O27*0.5, O27*(1-VLOOKUP($A27, 'E1 Categorization'!$A$32:$E$124, 5,0)))</f>
        <v>0</v>
      </c>
      <c r="AN27" s="2140">
        <f>IF(ISERROR(P27*(1-VLOOKUP($A27, 'E1 Categorization'!$A$32:$E$124, 5,0))), P27*0.5, P27*(1-VLOOKUP($A27, 'E1 Categorization'!$A$32:$E$124, 5,0)))</f>
        <v>0</v>
      </c>
      <c r="AO27" s="2140">
        <f>IF(ISERROR(Q27*(1-VLOOKUP($A27, 'E1 Categorization'!$A$32:$E$124, 5,0))), Q27*0.5, Q27*(1-VLOOKUP($A27, 'E1 Categorization'!$A$32:$E$124, 5,0)))</f>
        <v>0</v>
      </c>
      <c r="AP27" s="2140">
        <f>IF(ISERROR(R27*(1-VLOOKUP($A27, 'E1 Categorization'!$A$32:$E$124, 5,0))), R27*0.5, R27*(1-VLOOKUP($A27, 'E1 Categorization'!$A$32:$E$124, 5,0)))</f>
        <v>0</v>
      </c>
      <c r="AQ27" s="2140">
        <f>IF(ISERROR(S27*(1-VLOOKUP($A27, 'E1 Categorization'!$A$32:$E$124, 5,0))), S27*0.5, S27*(1-VLOOKUP($A27, 'E1 Categorization'!$A$32:$E$124, 5,0)))</f>
        <v>0</v>
      </c>
      <c r="AR27" s="2140">
        <f>IF(ISERROR(T27*(1-VLOOKUP($A27, 'E1 Categorization'!$A$32:$E$124, 5,0))), T27*0.5, T27*(1-VLOOKUP($A27, 'E1 Categorization'!$A$32:$E$124, 5,0)))</f>
        <v>0</v>
      </c>
      <c r="AS27" s="2140">
        <f>IF(ISERROR(U27*(1-VLOOKUP($A27, 'E1 Categorization'!$A$32:$E$124, 5,0))), U27*0.5, U27*(1-VLOOKUP($A27, 'E1 Categorization'!$A$32:$E$124, 5,0)))</f>
        <v>0</v>
      </c>
      <c r="AT27" s="2140">
        <f>IF(ISERROR(V27*(1-VLOOKUP($A27, 'E1 Categorization'!$A$32:$E$124, 5,0))), V27*0.5, V27*(1-VLOOKUP($A27, 'E1 Categorization'!$A$32:$E$124, 5,0)))</f>
        <v>0</v>
      </c>
      <c r="AU27" s="2140">
        <f>IF(ISERROR(W27*(1-VLOOKUP($A27, 'E1 Categorization'!$A$32:$E$124, 5,0))), W27*0.5, W27*(1-VLOOKUP($A27, 'E1 Categorization'!$A$32:$E$124, 5,0)))</f>
        <v>0</v>
      </c>
      <c r="AV27" s="2140">
        <f>IF(ISERROR(X27*(1-VLOOKUP($A27, 'E1 Categorization'!$A$32:$E$124, 5,0))), X27*0.5, X27*(1-VLOOKUP($A27, 'E1 Categorization'!$A$32:$E$124, 5,0)))</f>
        <v>0</v>
      </c>
      <c r="AW27" s="1886"/>
      <c r="AX27" s="1886"/>
      <c r="AY27" s="487">
        <f>AA27</f>
        <v>1805</v>
      </c>
      <c r="AZ27" s="488" t="str">
        <f>AB27</f>
        <v>Land</v>
      </c>
      <c r="BA27" s="2140">
        <f>IF(ISERROR(E27*(VLOOKUP($A27, 'E1 Categorization'!$A$32:$E$124, 5,0))), E27*0.5, E27*(VLOOKUP($A27, 'E1 Categorization'!$A$32:$E$124, 5,0)))</f>
        <v>0</v>
      </c>
      <c r="BB27" s="2140">
        <f>IF(ISERROR(F27*(VLOOKUP($A27, 'E1 Categorization'!$A$32:$E$124, 5,0))), F27*0.5, F27*(VLOOKUP($A27, 'E1 Categorization'!$A$32:$E$124, 5,0)))</f>
        <v>0</v>
      </c>
      <c r="BC27" s="2140">
        <f>IF(ISERROR(G27*(VLOOKUP($A27, 'E1 Categorization'!$A$32:$E$124, 5,0))), G27*0.5, G27*(VLOOKUP($A27, 'E1 Categorization'!$A$32:$E$124, 5,0)))</f>
        <v>0</v>
      </c>
      <c r="BD27" s="2140">
        <f>IF(ISERROR(H27*(VLOOKUP($A27, 'E1 Categorization'!$A$32:$E$124, 5,0))), H27*0.5, H27*(VLOOKUP($A27, 'E1 Categorization'!$A$32:$E$124, 5,0)))</f>
        <v>0</v>
      </c>
      <c r="BE27" s="2140">
        <f>IF(ISERROR(I27*(VLOOKUP($A27, 'E1 Categorization'!$A$32:$E$124, 5,0))), I27*0.5, I27*(VLOOKUP($A27, 'E1 Categorization'!$A$32:$E$124, 5,0)))</f>
        <v>0</v>
      </c>
      <c r="BF27" s="2140">
        <f>IF(ISERROR(J27*(VLOOKUP($A27, 'E1 Categorization'!$A$32:$E$124, 5,0))), J27*0.5, J27*(VLOOKUP($A27, 'E1 Categorization'!$A$32:$E$124, 5,0)))</f>
        <v>0</v>
      </c>
      <c r="BG27" s="2140">
        <f>IF(ISERROR(K27*(VLOOKUP($A27, 'E1 Categorization'!$A$32:$E$124, 5,0))), K27*0.5, K27*(VLOOKUP($A27, 'E1 Categorization'!$A$32:$E$124, 5,0)))</f>
        <v>0</v>
      </c>
      <c r="BH27" s="2140">
        <f>IF(ISERROR(L27*(VLOOKUP($A27, 'E1 Categorization'!$A$32:$E$124, 5,0))), L27*0.5, L27*(VLOOKUP($A27, 'E1 Categorization'!$A$32:$E$124, 5,0)))</f>
        <v>0</v>
      </c>
      <c r="BI27" s="2140">
        <f>IF(ISERROR(M27*(VLOOKUP($A27, 'E1 Categorization'!$A$32:$E$124, 5,0))), M27*0.5, M27*(VLOOKUP($A27, 'E1 Categorization'!$A$32:$E$124, 5,0)))</f>
        <v>0</v>
      </c>
      <c r="BJ27" s="2140">
        <f>IF(ISERROR(N27*(VLOOKUP($A27, 'E1 Categorization'!$A$32:$E$124, 5,0))), N27*0.5, N27*(VLOOKUP($A27, 'E1 Categorization'!$A$32:$E$124, 5,0)))</f>
        <v>0</v>
      </c>
      <c r="BK27" s="2140">
        <f>IF(ISERROR(O27*(VLOOKUP($A27, 'E1 Categorization'!$A$32:$E$124, 5,0))), O27*0.5, O27*(VLOOKUP($A27, 'E1 Categorization'!$A$32:$E$124, 5,0)))</f>
        <v>0</v>
      </c>
      <c r="BL27" s="2140">
        <f>IF(ISERROR(P27*(VLOOKUP($A27, 'E1 Categorization'!$A$32:$E$124, 5,0))), P27*0.5, P27*(VLOOKUP($A27, 'E1 Categorization'!$A$32:$E$124, 5,0)))</f>
        <v>0</v>
      </c>
      <c r="BM27" s="2140">
        <f>IF(ISERROR(Q27*(VLOOKUP($A27, 'E1 Categorization'!$A$32:$E$124, 5,0))), Q27*0.5, Q27*(VLOOKUP($A27, 'E1 Categorization'!$A$32:$E$124, 5,0)))</f>
        <v>0</v>
      </c>
      <c r="BN27" s="2140">
        <f>IF(ISERROR(R27*(VLOOKUP($A27, 'E1 Categorization'!$A$32:$E$124, 5,0))), R27*0.5, R27*(VLOOKUP($A27, 'E1 Categorization'!$A$32:$E$124, 5,0)))</f>
        <v>0</v>
      </c>
      <c r="BO27" s="2140">
        <f>IF(ISERROR(S27*(VLOOKUP($A27, 'E1 Categorization'!$A$32:$E$124, 5,0))), S27*0.5, S27*(VLOOKUP($A27, 'E1 Categorization'!$A$32:$E$124, 5,0)))</f>
        <v>0</v>
      </c>
      <c r="BP27" s="2140">
        <f>IF(ISERROR(T27*(VLOOKUP($A27, 'E1 Categorization'!$A$32:$E$124, 5,0))), T27*0.5, T27*(VLOOKUP($A27, 'E1 Categorization'!$A$32:$E$124, 5,0)))</f>
        <v>0</v>
      </c>
      <c r="BQ27" s="2140">
        <f>IF(ISERROR(U27*(VLOOKUP($A27, 'E1 Categorization'!$A$32:$E$124, 5,0))), U27*0.5, U27*(VLOOKUP($A27, 'E1 Categorization'!$A$32:$E$124, 5,0)))</f>
        <v>0</v>
      </c>
      <c r="BR27" s="2140">
        <f>IF(ISERROR(V27*(VLOOKUP($A27, 'E1 Categorization'!$A$32:$E$124, 5,0))), V27*0.5, V27*(VLOOKUP($A27, 'E1 Categorization'!$A$32:$E$124, 5,0)))</f>
        <v>0</v>
      </c>
      <c r="BS27" s="2140">
        <f>IF(ISERROR(W27*(VLOOKUP($A27, 'E1 Categorization'!$A$32:$E$124, 5,0))), W27*0.5, W27*(VLOOKUP($A27, 'E1 Categorization'!$A$32:$E$124, 5,0)))</f>
        <v>0</v>
      </c>
      <c r="BT27" s="2140">
        <f>IF(ISERROR(X27*(VLOOKUP($A27, 'E1 Categorization'!$A$32:$E$124, 5,0))), X27*0.5, X27*(VLOOKUP($A27, 'E1 Categorization'!$A$32:$E$124, 5,0)))</f>
        <v>0</v>
      </c>
    </row>
    <row r="28" spans="1:72" s="291" customFormat="1" ht="12.75" x14ac:dyDescent="0.2">
      <c r="A28" s="487">
        <f>'I3 TB Data'!A134:B134</f>
        <v>1806</v>
      </c>
      <c r="B28" s="488" t="str">
        <f>'I3 TB Data'!B134</f>
        <v>Land Rights</v>
      </c>
      <c r="C28" s="489">
        <f>'I3 TB Data'!G134</f>
        <v>0</v>
      </c>
      <c r="D28" s="1857" t="str">
        <f t="shared" si="22"/>
        <v>Yes</v>
      </c>
      <c r="E28" s="1832"/>
      <c r="F28" s="1832"/>
      <c r="G28" s="1832"/>
      <c r="H28" s="1832"/>
      <c r="I28" s="1832"/>
      <c r="J28" s="1832"/>
      <c r="K28" s="1832"/>
      <c r="L28" s="1832"/>
      <c r="M28" s="1832"/>
      <c r="N28" s="1832"/>
      <c r="O28" s="1832"/>
      <c r="P28" s="1832"/>
      <c r="Q28" s="1832"/>
      <c r="R28" s="1832"/>
      <c r="S28" s="1832"/>
      <c r="T28" s="1832"/>
      <c r="U28" s="1832"/>
      <c r="V28" s="1832"/>
      <c r="W28" s="1832"/>
      <c r="X28" s="1832"/>
      <c r="AA28" s="487">
        <f t="shared" ref="AA28:AA64" si="23">A28</f>
        <v>1806</v>
      </c>
      <c r="AB28" s="488" t="str">
        <f t="shared" ref="AB28:AB64" si="24">B28</f>
        <v>Land Rights</v>
      </c>
      <c r="AC28" s="2140">
        <f>IF(ISERROR(E28*(1-VLOOKUP($A28, 'E1 Categorization'!$A$32:$E$124, 5,0))), E28*0.5, E28*(1-VLOOKUP($A28, 'E1 Categorization'!$A$32:$E$124, 5,0)))</f>
        <v>0</v>
      </c>
      <c r="AD28" s="2140">
        <f>IF(ISERROR(F28*(1-VLOOKUP($A28, 'E1 Categorization'!$A$32:$E$124, 5,0))), F28*0.5, F28*(1-VLOOKUP($A28, 'E1 Categorization'!$A$32:$E$124, 5,0)))</f>
        <v>0</v>
      </c>
      <c r="AE28" s="2140">
        <f>IF(ISERROR(G28*(1-VLOOKUP($A28, 'E1 Categorization'!$A$32:$E$124, 5,0))), G28*0.5, G28*(1-VLOOKUP($A28, 'E1 Categorization'!$A$32:$E$124, 5,0)))</f>
        <v>0</v>
      </c>
      <c r="AF28" s="2140">
        <f>IF(ISERROR(H28*(1-VLOOKUP($A28, 'E1 Categorization'!$A$32:$E$124, 5,0))), H28*0.5, H28*(1-VLOOKUP($A28, 'E1 Categorization'!$A$32:$E$124, 5,0)))</f>
        <v>0</v>
      </c>
      <c r="AG28" s="2140">
        <f>IF(ISERROR(I28*(1-VLOOKUP($A28, 'E1 Categorization'!$A$32:$E$124, 5,0))), I28*0.5, I28*(1-VLOOKUP($A28, 'E1 Categorization'!$A$32:$E$124, 5,0)))</f>
        <v>0</v>
      </c>
      <c r="AH28" s="2140">
        <f>IF(ISERROR(J28*(1-VLOOKUP($A28, 'E1 Categorization'!$A$32:$E$124, 5,0))), J28*0.5, J28*(1-VLOOKUP($A28, 'E1 Categorization'!$A$32:$E$124, 5,0)))</f>
        <v>0</v>
      </c>
      <c r="AI28" s="2140">
        <f>IF(ISERROR(K28*(1-VLOOKUP($A28, 'E1 Categorization'!$A$32:$E$124, 5,0))), K28*0.5, K28*(1-VLOOKUP($A28, 'E1 Categorization'!$A$32:$E$124, 5,0)))</f>
        <v>0</v>
      </c>
      <c r="AJ28" s="2140">
        <f>IF(ISERROR(L28*(1-VLOOKUP($A28, 'E1 Categorization'!$A$32:$E$124, 5,0))), L28*0.5, L28*(1-VLOOKUP($A28, 'E1 Categorization'!$A$32:$E$124, 5,0)))</f>
        <v>0</v>
      </c>
      <c r="AK28" s="2140">
        <f>IF(ISERROR(M28*(1-VLOOKUP($A28, 'E1 Categorization'!$A$32:$E$124, 5,0))), M28*0.5, M28*(1-VLOOKUP($A28, 'E1 Categorization'!$A$32:$E$124, 5,0)))</f>
        <v>0</v>
      </c>
      <c r="AL28" s="2140">
        <f>IF(ISERROR(N28*(1-VLOOKUP($A28, 'E1 Categorization'!$A$32:$E$124, 5,0))), N28*0.5, N28*(1-VLOOKUP($A28, 'E1 Categorization'!$A$32:$E$124, 5,0)))</f>
        <v>0</v>
      </c>
      <c r="AM28" s="2140">
        <f>IF(ISERROR(O28*(1-VLOOKUP($A28, 'E1 Categorization'!$A$32:$E$124, 5,0))), O28*0.5, O28*(1-VLOOKUP($A28, 'E1 Categorization'!$A$32:$E$124, 5,0)))</f>
        <v>0</v>
      </c>
      <c r="AN28" s="2140">
        <f>IF(ISERROR(P28*(1-VLOOKUP($A28, 'E1 Categorization'!$A$32:$E$124, 5,0))), P28*0.5, P28*(1-VLOOKUP($A28, 'E1 Categorization'!$A$32:$E$124, 5,0)))</f>
        <v>0</v>
      </c>
      <c r="AO28" s="2140">
        <f>IF(ISERROR(Q28*(1-VLOOKUP($A28, 'E1 Categorization'!$A$32:$E$124, 5,0))), Q28*0.5, Q28*(1-VLOOKUP($A28, 'E1 Categorization'!$A$32:$E$124, 5,0)))</f>
        <v>0</v>
      </c>
      <c r="AP28" s="2140">
        <f>IF(ISERROR(R28*(1-VLOOKUP($A28, 'E1 Categorization'!$A$32:$E$124, 5,0))), R28*0.5, R28*(1-VLOOKUP($A28, 'E1 Categorization'!$A$32:$E$124, 5,0)))</f>
        <v>0</v>
      </c>
      <c r="AQ28" s="2140">
        <f>IF(ISERROR(S28*(1-VLOOKUP($A28, 'E1 Categorization'!$A$32:$E$124, 5,0))), S28*0.5, S28*(1-VLOOKUP($A28, 'E1 Categorization'!$A$32:$E$124, 5,0)))</f>
        <v>0</v>
      </c>
      <c r="AR28" s="2140">
        <f>IF(ISERROR(T28*(1-VLOOKUP($A28, 'E1 Categorization'!$A$32:$E$124, 5,0))), T28*0.5, T28*(1-VLOOKUP($A28, 'E1 Categorization'!$A$32:$E$124, 5,0)))</f>
        <v>0</v>
      </c>
      <c r="AS28" s="2140">
        <f>IF(ISERROR(U28*(1-VLOOKUP($A28, 'E1 Categorization'!$A$32:$E$124, 5,0))), U28*0.5, U28*(1-VLOOKUP($A28, 'E1 Categorization'!$A$32:$E$124, 5,0)))</f>
        <v>0</v>
      </c>
      <c r="AT28" s="2140">
        <f>IF(ISERROR(V28*(1-VLOOKUP($A28, 'E1 Categorization'!$A$32:$E$124, 5,0))), V28*0.5, V28*(1-VLOOKUP($A28, 'E1 Categorization'!$A$32:$E$124, 5,0)))</f>
        <v>0</v>
      </c>
      <c r="AU28" s="2140">
        <f>IF(ISERROR(W28*(1-VLOOKUP($A28, 'E1 Categorization'!$A$32:$E$124, 5,0))), W28*0.5, W28*(1-VLOOKUP($A28, 'E1 Categorization'!$A$32:$E$124, 5,0)))</f>
        <v>0</v>
      </c>
      <c r="AV28" s="2140">
        <f>IF(ISERROR(X28*(1-VLOOKUP($A28, 'E1 Categorization'!$A$32:$E$124, 5,0))), X28*0.5, X28*(1-VLOOKUP($A28, 'E1 Categorization'!$A$32:$E$124, 5,0)))</f>
        <v>0</v>
      </c>
      <c r="AW28" s="1886"/>
      <c r="AX28" s="1886"/>
      <c r="AY28" s="487">
        <f t="shared" ref="AY28:AY64" si="25">AA28</f>
        <v>1806</v>
      </c>
      <c r="AZ28" s="488" t="str">
        <f t="shared" ref="AZ28:AZ64" si="26">AB28</f>
        <v>Land Rights</v>
      </c>
      <c r="BA28" s="2140">
        <f>IF(ISERROR(E28*(VLOOKUP($A28, 'E1 Categorization'!$A$32:$E$124, 5,0))), E28*0.5, E28*(VLOOKUP($A28, 'E1 Categorization'!$A$32:$E$124, 5,0)))</f>
        <v>0</v>
      </c>
      <c r="BB28" s="2140">
        <f>IF(ISERROR(F28*(VLOOKUP($A28, 'E1 Categorization'!$A$32:$E$124, 5,0))), F28*0.5, F28*(VLOOKUP($A28, 'E1 Categorization'!$A$32:$E$124, 5,0)))</f>
        <v>0</v>
      </c>
      <c r="BC28" s="2140">
        <f>IF(ISERROR(G28*(VLOOKUP($A28, 'E1 Categorization'!$A$32:$E$124, 5,0))), G28*0.5, G28*(VLOOKUP($A28, 'E1 Categorization'!$A$32:$E$124, 5,0)))</f>
        <v>0</v>
      </c>
      <c r="BD28" s="2140">
        <f>IF(ISERROR(H28*(VLOOKUP($A28, 'E1 Categorization'!$A$32:$E$124, 5,0))), H28*0.5, H28*(VLOOKUP($A28, 'E1 Categorization'!$A$32:$E$124, 5,0)))</f>
        <v>0</v>
      </c>
      <c r="BE28" s="2140">
        <f>IF(ISERROR(I28*(VLOOKUP($A28, 'E1 Categorization'!$A$32:$E$124, 5,0))), I28*0.5, I28*(VLOOKUP($A28, 'E1 Categorization'!$A$32:$E$124, 5,0)))</f>
        <v>0</v>
      </c>
      <c r="BF28" s="2140">
        <f>IF(ISERROR(J28*(VLOOKUP($A28, 'E1 Categorization'!$A$32:$E$124, 5,0))), J28*0.5, J28*(VLOOKUP($A28, 'E1 Categorization'!$A$32:$E$124, 5,0)))</f>
        <v>0</v>
      </c>
      <c r="BG28" s="2140">
        <f>IF(ISERROR(K28*(VLOOKUP($A28, 'E1 Categorization'!$A$32:$E$124, 5,0))), K28*0.5, K28*(VLOOKUP($A28, 'E1 Categorization'!$A$32:$E$124, 5,0)))</f>
        <v>0</v>
      </c>
      <c r="BH28" s="2140">
        <f>IF(ISERROR(L28*(VLOOKUP($A28, 'E1 Categorization'!$A$32:$E$124, 5,0))), L28*0.5, L28*(VLOOKUP($A28, 'E1 Categorization'!$A$32:$E$124, 5,0)))</f>
        <v>0</v>
      </c>
      <c r="BI28" s="2140">
        <f>IF(ISERROR(M28*(VLOOKUP($A28, 'E1 Categorization'!$A$32:$E$124, 5,0))), M28*0.5, M28*(VLOOKUP($A28, 'E1 Categorization'!$A$32:$E$124, 5,0)))</f>
        <v>0</v>
      </c>
      <c r="BJ28" s="2140">
        <f>IF(ISERROR(N28*(VLOOKUP($A28, 'E1 Categorization'!$A$32:$E$124, 5,0))), N28*0.5, N28*(VLOOKUP($A28, 'E1 Categorization'!$A$32:$E$124, 5,0)))</f>
        <v>0</v>
      </c>
      <c r="BK28" s="2140">
        <f>IF(ISERROR(O28*(VLOOKUP($A28, 'E1 Categorization'!$A$32:$E$124, 5,0))), O28*0.5, O28*(VLOOKUP($A28, 'E1 Categorization'!$A$32:$E$124, 5,0)))</f>
        <v>0</v>
      </c>
      <c r="BL28" s="2140">
        <f>IF(ISERROR(P28*(VLOOKUP($A28, 'E1 Categorization'!$A$32:$E$124, 5,0))), P28*0.5, P28*(VLOOKUP($A28, 'E1 Categorization'!$A$32:$E$124, 5,0)))</f>
        <v>0</v>
      </c>
      <c r="BM28" s="2140">
        <f>IF(ISERROR(Q28*(VLOOKUP($A28, 'E1 Categorization'!$A$32:$E$124, 5,0))), Q28*0.5, Q28*(VLOOKUP($A28, 'E1 Categorization'!$A$32:$E$124, 5,0)))</f>
        <v>0</v>
      </c>
      <c r="BN28" s="2140">
        <f>IF(ISERROR(R28*(VLOOKUP($A28, 'E1 Categorization'!$A$32:$E$124, 5,0))), R28*0.5, R28*(VLOOKUP($A28, 'E1 Categorization'!$A$32:$E$124, 5,0)))</f>
        <v>0</v>
      </c>
      <c r="BO28" s="2140">
        <f>IF(ISERROR(S28*(VLOOKUP($A28, 'E1 Categorization'!$A$32:$E$124, 5,0))), S28*0.5, S28*(VLOOKUP($A28, 'E1 Categorization'!$A$32:$E$124, 5,0)))</f>
        <v>0</v>
      </c>
      <c r="BP28" s="2140">
        <f>IF(ISERROR(T28*(VLOOKUP($A28, 'E1 Categorization'!$A$32:$E$124, 5,0))), T28*0.5, T28*(VLOOKUP($A28, 'E1 Categorization'!$A$32:$E$124, 5,0)))</f>
        <v>0</v>
      </c>
      <c r="BQ28" s="2140">
        <f>IF(ISERROR(U28*(VLOOKUP($A28, 'E1 Categorization'!$A$32:$E$124, 5,0))), U28*0.5, U28*(VLOOKUP($A28, 'E1 Categorization'!$A$32:$E$124, 5,0)))</f>
        <v>0</v>
      </c>
      <c r="BR28" s="2140">
        <f>IF(ISERROR(V28*(VLOOKUP($A28, 'E1 Categorization'!$A$32:$E$124, 5,0))), V28*0.5, V28*(VLOOKUP($A28, 'E1 Categorization'!$A$32:$E$124, 5,0)))</f>
        <v>0</v>
      </c>
      <c r="BS28" s="2140">
        <f>IF(ISERROR(W28*(VLOOKUP($A28, 'E1 Categorization'!$A$32:$E$124, 5,0))), W28*0.5, W28*(VLOOKUP($A28, 'E1 Categorization'!$A$32:$E$124, 5,0)))</f>
        <v>0</v>
      </c>
      <c r="BT28" s="2140">
        <f>IF(ISERROR(X28*(VLOOKUP($A28, 'E1 Categorization'!$A$32:$E$124, 5,0))), X28*0.5, X28*(VLOOKUP($A28, 'E1 Categorization'!$A$32:$E$124, 5,0)))</f>
        <v>0</v>
      </c>
    </row>
    <row r="29" spans="1:72" s="291" customFormat="1" ht="12.75" x14ac:dyDescent="0.2">
      <c r="A29" s="487">
        <f>'I3 TB Data'!A135:B135</f>
        <v>1808</v>
      </c>
      <c r="B29" s="488" t="str">
        <f>'I3 TB Data'!B135</f>
        <v>Buildings and Fixtures</v>
      </c>
      <c r="C29" s="489">
        <f>'I3 TB Data'!G135</f>
        <v>0</v>
      </c>
      <c r="D29" s="1857" t="str">
        <f t="shared" si="22"/>
        <v>Yes</v>
      </c>
      <c r="E29" s="1832"/>
      <c r="F29" s="1832"/>
      <c r="G29" s="1832"/>
      <c r="H29" s="1832"/>
      <c r="I29" s="1832"/>
      <c r="J29" s="1832"/>
      <c r="K29" s="1832"/>
      <c r="L29" s="1832"/>
      <c r="M29" s="1832"/>
      <c r="N29" s="1832"/>
      <c r="O29" s="1832"/>
      <c r="P29" s="1832"/>
      <c r="Q29" s="1832"/>
      <c r="R29" s="1832"/>
      <c r="S29" s="1832"/>
      <c r="T29" s="1832"/>
      <c r="U29" s="1832"/>
      <c r="V29" s="1832"/>
      <c r="W29" s="1832"/>
      <c r="X29" s="1832"/>
      <c r="AA29" s="487">
        <f t="shared" si="23"/>
        <v>1808</v>
      </c>
      <c r="AB29" s="488" t="str">
        <f t="shared" si="24"/>
        <v>Buildings and Fixtures</v>
      </c>
      <c r="AC29" s="2140">
        <f>IF(ISERROR(E29*(1-VLOOKUP($A29, 'E1 Categorization'!$A$32:$E$124, 5,0))), E29*0.5, E29*(1-VLOOKUP($A29, 'E1 Categorization'!$A$32:$E$124, 5,0)))</f>
        <v>0</v>
      </c>
      <c r="AD29" s="2140">
        <f>IF(ISERROR(F29*(1-VLOOKUP($A29, 'E1 Categorization'!$A$32:$E$124, 5,0))), F29*0.5, F29*(1-VLOOKUP($A29, 'E1 Categorization'!$A$32:$E$124, 5,0)))</f>
        <v>0</v>
      </c>
      <c r="AE29" s="2140">
        <f>IF(ISERROR(G29*(1-VLOOKUP($A29, 'E1 Categorization'!$A$32:$E$124, 5,0))), G29*0.5, G29*(1-VLOOKUP($A29, 'E1 Categorization'!$A$32:$E$124, 5,0)))</f>
        <v>0</v>
      </c>
      <c r="AF29" s="2140">
        <f>IF(ISERROR(H29*(1-VLOOKUP($A29, 'E1 Categorization'!$A$32:$E$124, 5,0))), H29*0.5, H29*(1-VLOOKUP($A29, 'E1 Categorization'!$A$32:$E$124, 5,0)))</f>
        <v>0</v>
      </c>
      <c r="AG29" s="2140">
        <f>IF(ISERROR(I29*(1-VLOOKUP($A29, 'E1 Categorization'!$A$32:$E$124, 5,0))), I29*0.5, I29*(1-VLOOKUP($A29, 'E1 Categorization'!$A$32:$E$124, 5,0)))</f>
        <v>0</v>
      </c>
      <c r="AH29" s="2140">
        <f>IF(ISERROR(J29*(1-VLOOKUP($A29, 'E1 Categorization'!$A$32:$E$124, 5,0))), J29*0.5, J29*(1-VLOOKUP($A29, 'E1 Categorization'!$A$32:$E$124, 5,0)))</f>
        <v>0</v>
      </c>
      <c r="AI29" s="2140">
        <f>IF(ISERROR(K29*(1-VLOOKUP($A29, 'E1 Categorization'!$A$32:$E$124, 5,0))), K29*0.5, K29*(1-VLOOKUP($A29, 'E1 Categorization'!$A$32:$E$124, 5,0)))</f>
        <v>0</v>
      </c>
      <c r="AJ29" s="2140">
        <f>IF(ISERROR(L29*(1-VLOOKUP($A29, 'E1 Categorization'!$A$32:$E$124, 5,0))), L29*0.5, L29*(1-VLOOKUP($A29, 'E1 Categorization'!$A$32:$E$124, 5,0)))</f>
        <v>0</v>
      </c>
      <c r="AK29" s="2140">
        <f>IF(ISERROR(M29*(1-VLOOKUP($A29, 'E1 Categorization'!$A$32:$E$124, 5,0))), M29*0.5, M29*(1-VLOOKUP($A29, 'E1 Categorization'!$A$32:$E$124, 5,0)))</f>
        <v>0</v>
      </c>
      <c r="AL29" s="2140">
        <f>IF(ISERROR(N29*(1-VLOOKUP($A29, 'E1 Categorization'!$A$32:$E$124, 5,0))), N29*0.5, N29*(1-VLOOKUP($A29, 'E1 Categorization'!$A$32:$E$124, 5,0)))</f>
        <v>0</v>
      </c>
      <c r="AM29" s="2140">
        <f>IF(ISERROR(O29*(1-VLOOKUP($A29, 'E1 Categorization'!$A$32:$E$124, 5,0))), O29*0.5, O29*(1-VLOOKUP($A29, 'E1 Categorization'!$A$32:$E$124, 5,0)))</f>
        <v>0</v>
      </c>
      <c r="AN29" s="2140">
        <f>IF(ISERROR(P29*(1-VLOOKUP($A29, 'E1 Categorization'!$A$32:$E$124, 5,0))), P29*0.5, P29*(1-VLOOKUP($A29, 'E1 Categorization'!$A$32:$E$124, 5,0)))</f>
        <v>0</v>
      </c>
      <c r="AO29" s="2140">
        <f>IF(ISERROR(Q29*(1-VLOOKUP($A29, 'E1 Categorization'!$A$32:$E$124, 5,0))), Q29*0.5, Q29*(1-VLOOKUP($A29, 'E1 Categorization'!$A$32:$E$124, 5,0)))</f>
        <v>0</v>
      </c>
      <c r="AP29" s="2140">
        <f>IF(ISERROR(R29*(1-VLOOKUP($A29, 'E1 Categorization'!$A$32:$E$124, 5,0))), R29*0.5, R29*(1-VLOOKUP($A29, 'E1 Categorization'!$A$32:$E$124, 5,0)))</f>
        <v>0</v>
      </c>
      <c r="AQ29" s="2140">
        <f>IF(ISERROR(S29*(1-VLOOKUP($A29, 'E1 Categorization'!$A$32:$E$124, 5,0))), S29*0.5, S29*(1-VLOOKUP($A29, 'E1 Categorization'!$A$32:$E$124, 5,0)))</f>
        <v>0</v>
      </c>
      <c r="AR29" s="2140">
        <f>IF(ISERROR(T29*(1-VLOOKUP($A29, 'E1 Categorization'!$A$32:$E$124, 5,0))), T29*0.5, T29*(1-VLOOKUP($A29, 'E1 Categorization'!$A$32:$E$124, 5,0)))</f>
        <v>0</v>
      </c>
      <c r="AS29" s="2140">
        <f>IF(ISERROR(U29*(1-VLOOKUP($A29, 'E1 Categorization'!$A$32:$E$124, 5,0))), U29*0.5, U29*(1-VLOOKUP($A29, 'E1 Categorization'!$A$32:$E$124, 5,0)))</f>
        <v>0</v>
      </c>
      <c r="AT29" s="2140">
        <f>IF(ISERROR(V29*(1-VLOOKUP($A29, 'E1 Categorization'!$A$32:$E$124, 5,0))), V29*0.5, V29*(1-VLOOKUP($A29, 'E1 Categorization'!$A$32:$E$124, 5,0)))</f>
        <v>0</v>
      </c>
      <c r="AU29" s="2140">
        <f>IF(ISERROR(W29*(1-VLOOKUP($A29, 'E1 Categorization'!$A$32:$E$124, 5,0))), W29*0.5, W29*(1-VLOOKUP($A29, 'E1 Categorization'!$A$32:$E$124, 5,0)))</f>
        <v>0</v>
      </c>
      <c r="AV29" s="2140">
        <f>IF(ISERROR(X29*(1-VLOOKUP($A29, 'E1 Categorization'!$A$32:$E$124, 5,0))), X29*0.5, X29*(1-VLOOKUP($A29, 'E1 Categorization'!$A$32:$E$124, 5,0)))</f>
        <v>0</v>
      </c>
      <c r="AW29" s="1886"/>
      <c r="AX29" s="1886"/>
      <c r="AY29" s="487">
        <f t="shared" si="25"/>
        <v>1808</v>
      </c>
      <c r="AZ29" s="488" t="str">
        <f t="shared" si="26"/>
        <v>Buildings and Fixtures</v>
      </c>
      <c r="BA29" s="2140">
        <f>IF(ISERROR(E29*(VLOOKUP($A29, 'E1 Categorization'!$A$32:$E$124, 5,0))), E29*0.5, E29*(VLOOKUP($A29, 'E1 Categorization'!$A$32:$E$124, 5,0)))</f>
        <v>0</v>
      </c>
      <c r="BB29" s="2140">
        <f>IF(ISERROR(F29*(VLOOKUP($A29, 'E1 Categorization'!$A$32:$E$124, 5,0))), F29*0.5, F29*(VLOOKUP($A29, 'E1 Categorization'!$A$32:$E$124, 5,0)))</f>
        <v>0</v>
      </c>
      <c r="BC29" s="2140">
        <f>IF(ISERROR(G29*(VLOOKUP($A29, 'E1 Categorization'!$A$32:$E$124, 5,0))), G29*0.5, G29*(VLOOKUP($A29, 'E1 Categorization'!$A$32:$E$124, 5,0)))</f>
        <v>0</v>
      </c>
      <c r="BD29" s="2140">
        <f>IF(ISERROR(H29*(VLOOKUP($A29, 'E1 Categorization'!$A$32:$E$124, 5,0))), H29*0.5, H29*(VLOOKUP($A29, 'E1 Categorization'!$A$32:$E$124, 5,0)))</f>
        <v>0</v>
      </c>
      <c r="BE29" s="2140">
        <f>IF(ISERROR(I29*(VLOOKUP($A29, 'E1 Categorization'!$A$32:$E$124, 5,0))), I29*0.5, I29*(VLOOKUP($A29, 'E1 Categorization'!$A$32:$E$124, 5,0)))</f>
        <v>0</v>
      </c>
      <c r="BF29" s="2140">
        <f>IF(ISERROR(J29*(VLOOKUP($A29, 'E1 Categorization'!$A$32:$E$124, 5,0))), J29*0.5, J29*(VLOOKUP($A29, 'E1 Categorization'!$A$32:$E$124, 5,0)))</f>
        <v>0</v>
      </c>
      <c r="BG29" s="2140">
        <f>IF(ISERROR(K29*(VLOOKUP($A29, 'E1 Categorization'!$A$32:$E$124, 5,0))), K29*0.5, K29*(VLOOKUP($A29, 'E1 Categorization'!$A$32:$E$124, 5,0)))</f>
        <v>0</v>
      </c>
      <c r="BH29" s="2140">
        <f>IF(ISERROR(L29*(VLOOKUP($A29, 'E1 Categorization'!$A$32:$E$124, 5,0))), L29*0.5, L29*(VLOOKUP($A29, 'E1 Categorization'!$A$32:$E$124, 5,0)))</f>
        <v>0</v>
      </c>
      <c r="BI29" s="2140">
        <f>IF(ISERROR(M29*(VLOOKUP($A29, 'E1 Categorization'!$A$32:$E$124, 5,0))), M29*0.5, M29*(VLOOKUP($A29, 'E1 Categorization'!$A$32:$E$124, 5,0)))</f>
        <v>0</v>
      </c>
      <c r="BJ29" s="2140">
        <f>IF(ISERROR(N29*(VLOOKUP($A29, 'E1 Categorization'!$A$32:$E$124, 5,0))), N29*0.5, N29*(VLOOKUP($A29, 'E1 Categorization'!$A$32:$E$124, 5,0)))</f>
        <v>0</v>
      </c>
      <c r="BK29" s="2140">
        <f>IF(ISERROR(O29*(VLOOKUP($A29, 'E1 Categorization'!$A$32:$E$124, 5,0))), O29*0.5, O29*(VLOOKUP($A29, 'E1 Categorization'!$A$32:$E$124, 5,0)))</f>
        <v>0</v>
      </c>
      <c r="BL29" s="2140">
        <f>IF(ISERROR(P29*(VLOOKUP($A29, 'E1 Categorization'!$A$32:$E$124, 5,0))), P29*0.5, P29*(VLOOKUP($A29, 'E1 Categorization'!$A$32:$E$124, 5,0)))</f>
        <v>0</v>
      </c>
      <c r="BM29" s="2140">
        <f>IF(ISERROR(Q29*(VLOOKUP($A29, 'E1 Categorization'!$A$32:$E$124, 5,0))), Q29*0.5, Q29*(VLOOKUP($A29, 'E1 Categorization'!$A$32:$E$124, 5,0)))</f>
        <v>0</v>
      </c>
      <c r="BN29" s="2140">
        <f>IF(ISERROR(R29*(VLOOKUP($A29, 'E1 Categorization'!$A$32:$E$124, 5,0))), R29*0.5, R29*(VLOOKUP($A29, 'E1 Categorization'!$A$32:$E$124, 5,0)))</f>
        <v>0</v>
      </c>
      <c r="BO29" s="2140">
        <f>IF(ISERROR(S29*(VLOOKUP($A29, 'E1 Categorization'!$A$32:$E$124, 5,0))), S29*0.5, S29*(VLOOKUP($A29, 'E1 Categorization'!$A$32:$E$124, 5,0)))</f>
        <v>0</v>
      </c>
      <c r="BP29" s="2140">
        <f>IF(ISERROR(T29*(VLOOKUP($A29, 'E1 Categorization'!$A$32:$E$124, 5,0))), T29*0.5, T29*(VLOOKUP($A29, 'E1 Categorization'!$A$32:$E$124, 5,0)))</f>
        <v>0</v>
      </c>
      <c r="BQ29" s="2140">
        <f>IF(ISERROR(U29*(VLOOKUP($A29, 'E1 Categorization'!$A$32:$E$124, 5,0))), U29*0.5, U29*(VLOOKUP($A29, 'E1 Categorization'!$A$32:$E$124, 5,0)))</f>
        <v>0</v>
      </c>
      <c r="BR29" s="2140">
        <f>IF(ISERROR(V29*(VLOOKUP($A29, 'E1 Categorization'!$A$32:$E$124, 5,0))), V29*0.5, V29*(VLOOKUP($A29, 'E1 Categorization'!$A$32:$E$124, 5,0)))</f>
        <v>0</v>
      </c>
      <c r="BS29" s="2140">
        <f>IF(ISERROR(W29*(VLOOKUP($A29, 'E1 Categorization'!$A$32:$E$124, 5,0))), W29*0.5, W29*(VLOOKUP($A29, 'E1 Categorization'!$A$32:$E$124, 5,0)))</f>
        <v>0</v>
      </c>
      <c r="BT29" s="2140">
        <f>IF(ISERROR(X29*(VLOOKUP($A29, 'E1 Categorization'!$A$32:$E$124, 5,0))), X29*0.5, X29*(VLOOKUP($A29, 'E1 Categorization'!$A$32:$E$124, 5,0)))</f>
        <v>0</v>
      </c>
    </row>
    <row r="30" spans="1:72" s="291" customFormat="1" ht="12.75" x14ac:dyDescent="0.2">
      <c r="A30" s="487">
        <f>'I3 TB Data'!A136:B136</f>
        <v>1810</v>
      </c>
      <c r="B30" s="488" t="str">
        <f>'I3 TB Data'!B136</f>
        <v>Leasehold Improvements</v>
      </c>
      <c r="C30" s="489">
        <f>'I3 TB Data'!G136</f>
        <v>0</v>
      </c>
      <c r="D30" s="1857" t="str">
        <f t="shared" si="22"/>
        <v>Yes</v>
      </c>
      <c r="E30" s="1832"/>
      <c r="F30" s="1832"/>
      <c r="G30" s="1832"/>
      <c r="H30" s="1832"/>
      <c r="I30" s="1832"/>
      <c r="J30" s="1832"/>
      <c r="K30" s="1832"/>
      <c r="L30" s="1832"/>
      <c r="M30" s="1832"/>
      <c r="N30" s="1832"/>
      <c r="O30" s="1832"/>
      <c r="P30" s="1832"/>
      <c r="Q30" s="1832"/>
      <c r="R30" s="1832"/>
      <c r="S30" s="1832"/>
      <c r="T30" s="1832"/>
      <c r="U30" s="1832"/>
      <c r="V30" s="1832"/>
      <c r="W30" s="1832"/>
      <c r="X30" s="1832"/>
      <c r="AA30" s="487">
        <f t="shared" si="23"/>
        <v>1810</v>
      </c>
      <c r="AB30" s="488" t="str">
        <f t="shared" si="24"/>
        <v>Leasehold Improvements</v>
      </c>
      <c r="AC30" s="2140">
        <f>IF(ISERROR(E30*(1-VLOOKUP($A30, 'E1 Categorization'!$A$32:$E$124, 5,0))), E30*0.5, E30*(1-VLOOKUP($A30, 'E1 Categorization'!$A$32:$E$124, 5,0)))</f>
        <v>0</v>
      </c>
      <c r="AD30" s="2140">
        <f>IF(ISERROR(F30*(1-VLOOKUP($A30, 'E1 Categorization'!$A$32:$E$124, 5,0))), F30*0.5, F30*(1-VLOOKUP($A30, 'E1 Categorization'!$A$32:$E$124, 5,0)))</f>
        <v>0</v>
      </c>
      <c r="AE30" s="2140">
        <f>IF(ISERROR(G30*(1-VLOOKUP($A30, 'E1 Categorization'!$A$32:$E$124, 5,0))), G30*0.5, G30*(1-VLOOKUP($A30, 'E1 Categorization'!$A$32:$E$124, 5,0)))</f>
        <v>0</v>
      </c>
      <c r="AF30" s="2140">
        <f>IF(ISERROR(H30*(1-VLOOKUP($A30, 'E1 Categorization'!$A$32:$E$124, 5,0))), H30*0.5, H30*(1-VLOOKUP($A30, 'E1 Categorization'!$A$32:$E$124, 5,0)))</f>
        <v>0</v>
      </c>
      <c r="AG30" s="2140">
        <f>IF(ISERROR(I30*(1-VLOOKUP($A30, 'E1 Categorization'!$A$32:$E$124, 5,0))), I30*0.5, I30*(1-VLOOKUP($A30, 'E1 Categorization'!$A$32:$E$124, 5,0)))</f>
        <v>0</v>
      </c>
      <c r="AH30" s="2140">
        <f>IF(ISERROR(J30*(1-VLOOKUP($A30, 'E1 Categorization'!$A$32:$E$124, 5,0))), J30*0.5, J30*(1-VLOOKUP($A30, 'E1 Categorization'!$A$32:$E$124, 5,0)))</f>
        <v>0</v>
      </c>
      <c r="AI30" s="2140">
        <f>IF(ISERROR(K30*(1-VLOOKUP($A30, 'E1 Categorization'!$A$32:$E$124, 5,0))), K30*0.5, K30*(1-VLOOKUP($A30, 'E1 Categorization'!$A$32:$E$124, 5,0)))</f>
        <v>0</v>
      </c>
      <c r="AJ30" s="2140">
        <f>IF(ISERROR(L30*(1-VLOOKUP($A30, 'E1 Categorization'!$A$32:$E$124, 5,0))), L30*0.5, L30*(1-VLOOKUP($A30, 'E1 Categorization'!$A$32:$E$124, 5,0)))</f>
        <v>0</v>
      </c>
      <c r="AK30" s="2140">
        <f>IF(ISERROR(M30*(1-VLOOKUP($A30, 'E1 Categorization'!$A$32:$E$124, 5,0))), M30*0.5, M30*(1-VLOOKUP($A30, 'E1 Categorization'!$A$32:$E$124, 5,0)))</f>
        <v>0</v>
      </c>
      <c r="AL30" s="2140">
        <f>IF(ISERROR(N30*(1-VLOOKUP($A30, 'E1 Categorization'!$A$32:$E$124, 5,0))), N30*0.5, N30*(1-VLOOKUP($A30, 'E1 Categorization'!$A$32:$E$124, 5,0)))</f>
        <v>0</v>
      </c>
      <c r="AM30" s="2140">
        <f>IF(ISERROR(O30*(1-VLOOKUP($A30, 'E1 Categorization'!$A$32:$E$124, 5,0))), O30*0.5, O30*(1-VLOOKUP($A30, 'E1 Categorization'!$A$32:$E$124, 5,0)))</f>
        <v>0</v>
      </c>
      <c r="AN30" s="2140">
        <f>IF(ISERROR(P30*(1-VLOOKUP($A30, 'E1 Categorization'!$A$32:$E$124, 5,0))), P30*0.5, P30*(1-VLOOKUP($A30, 'E1 Categorization'!$A$32:$E$124, 5,0)))</f>
        <v>0</v>
      </c>
      <c r="AO30" s="2140">
        <f>IF(ISERROR(Q30*(1-VLOOKUP($A30, 'E1 Categorization'!$A$32:$E$124, 5,0))), Q30*0.5, Q30*(1-VLOOKUP($A30, 'E1 Categorization'!$A$32:$E$124, 5,0)))</f>
        <v>0</v>
      </c>
      <c r="AP30" s="2140">
        <f>IF(ISERROR(R30*(1-VLOOKUP($A30, 'E1 Categorization'!$A$32:$E$124, 5,0))), R30*0.5, R30*(1-VLOOKUP($A30, 'E1 Categorization'!$A$32:$E$124, 5,0)))</f>
        <v>0</v>
      </c>
      <c r="AQ30" s="2140">
        <f>IF(ISERROR(S30*(1-VLOOKUP($A30, 'E1 Categorization'!$A$32:$E$124, 5,0))), S30*0.5, S30*(1-VLOOKUP($A30, 'E1 Categorization'!$A$32:$E$124, 5,0)))</f>
        <v>0</v>
      </c>
      <c r="AR30" s="2140">
        <f>IF(ISERROR(T30*(1-VLOOKUP($A30, 'E1 Categorization'!$A$32:$E$124, 5,0))), T30*0.5, T30*(1-VLOOKUP($A30, 'E1 Categorization'!$A$32:$E$124, 5,0)))</f>
        <v>0</v>
      </c>
      <c r="AS30" s="2140">
        <f>IF(ISERROR(U30*(1-VLOOKUP($A30, 'E1 Categorization'!$A$32:$E$124, 5,0))), U30*0.5, U30*(1-VLOOKUP($A30, 'E1 Categorization'!$A$32:$E$124, 5,0)))</f>
        <v>0</v>
      </c>
      <c r="AT30" s="2140">
        <f>IF(ISERROR(V30*(1-VLOOKUP($A30, 'E1 Categorization'!$A$32:$E$124, 5,0))), V30*0.5, V30*(1-VLOOKUP($A30, 'E1 Categorization'!$A$32:$E$124, 5,0)))</f>
        <v>0</v>
      </c>
      <c r="AU30" s="2140">
        <f>IF(ISERROR(W30*(1-VLOOKUP($A30, 'E1 Categorization'!$A$32:$E$124, 5,0))), W30*0.5, W30*(1-VLOOKUP($A30, 'E1 Categorization'!$A$32:$E$124, 5,0)))</f>
        <v>0</v>
      </c>
      <c r="AV30" s="2140">
        <f>IF(ISERROR(X30*(1-VLOOKUP($A30, 'E1 Categorization'!$A$32:$E$124, 5,0))), X30*0.5, X30*(1-VLOOKUP($A30, 'E1 Categorization'!$A$32:$E$124, 5,0)))</f>
        <v>0</v>
      </c>
      <c r="AW30" s="1886"/>
      <c r="AX30" s="1886"/>
      <c r="AY30" s="487">
        <f t="shared" si="25"/>
        <v>1810</v>
      </c>
      <c r="AZ30" s="488" t="str">
        <f t="shared" si="26"/>
        <v>Leasehold Improvements</v>
      </c>
      <c r="BA30" s="2140">
        <f>IF(ISERROR(E30*(VLOOKUP($A30, 'E1 Categorization'!$A$32:$E$124, 5,0))), E30*0.5, E30*(VLOOKUP($A30, 'E1 Categorization'!$A$32:$E$124, 5,0)))</f>
        <v>0</v>
      </c>
      <c r="BB30" s="2140">
        <f>IF(ISERROR(F30*(VLOOKUP($A30, 'E1 Categorization'!$A$32:$E$124, 5,0))), F30*0.5, F30*(VLOOKUP($A30, 'E1 Categorization'!$A$32:$E$124, 5,0)))</f>
        <v>0</v>
      </c>
      <c r="BC30" s="2140">
        <f>IF(ISERROR(G30*(VLOOKUP($A30, 'E1 Categorization'!$A$32:$E$124, 5,0))), G30*0.5, G30*(VLOOKUP($A30, 'E1 Categorization'!$A$32:$E$124, 5,0)))</f>
        <v>0</v>
      </c>
      <c r="BD30" s="2140">
        <f>IF(ISERROR(H30*(VLOOKUP($A30, 'E1 Categorization'!$A$32:$E$124, 5,0))), H30*0.5, H30*(VLOOKUP($A30, 'E1 Categorization'!$A$32:$E$124, 5,0)))</f>
        <v>0</v>
      </c>
      <c r="BE30" s="2140">
        <f>IF(ISERROR(I30*(VLOOKUP($A30, 'E1 Categorization'!$A$32:$E$124, 5,0))), I30*0.5, I30*(VLOOKUP($A30, 'E1 Categorization'!$A$32:$E$124, 5,0)))</f>
        <v>0</v>
      </c>
      <c r="BF30" s="2140">
        <f>IF(ISERROR(J30*(VLOOKUP($A30, 'E1 Categorization'!$A$32:$E$124, 5,0))), J30*0.5, J30*(VLOOKUP($A30, 'E1 Categorization'!$A$32:$E$124, 5,0)))</f>
        <v>0</v>
      </c>
      <c r="BG30" s="2140">
        <f>IF(ISERROR(K30*(VLOOKUP($A30, 'E1 Categorization'!$A$32:$E$124, 5,0))), K30*0.5, K30*(VLOOKUP($A30, 'E1 Categorization'!$A$32:$E$124, 5,0)))</f>
        <v>0</v>
      </c>
      <c r="BH30" s="2140">
        <f>IF(ISERROR(L30*(VLOOKUP($A30, 'E1 Categorization'!$A$32:$E$124, 5,0))), L30*0.5, L30*(VLOOKUP($A30, 'E1 Categorization'!$A$32:$E$124, 5,0)))</f>
        <v>0</v>
      </c>
      <c r="BI30" s="2140">
        <f>IF(ISERROR(M30*(VLOOKUP($A30, 'E1 Categorization'!$A$32:$E$124, 5,0))), M30*0.5, M30*(VLOOKUP($A30, 'E1 Categorization'!$A$32:$E$124, 5,0)))</f>
        <v>0</v>
      </c>
      <c r="BJ30" s="2140">
        <f>IF(ISERROR(N30*(VLOOKUP($A30, 'E1 Categorization'!$A$32:$E$124, 5,0))), N30*0.5, N30*(VLOOKUP($A30, 'E1 Categorization'!$A$32:$E$124, 5,0)))</f>
        <v>0</v>
      </c>
      <c r="BK30" s="2140">
        <f>IF(ISERROR(O30*(VLOOKUP($A30, 'E1 Categorization'!$A$32:$E$124, 5,0))), O30*0.5, O30*(VLOOKUP($A30, 'E1 Categorization'!$A$32:$E$124, 5,0)))</f>
        <v>0</v>
      </c>
      <c r="BL30" s="2140">
        <f>IF(ISERROR(P30*(VLOOKUP($A30, 'E1 Categorization'!$A$32:$E$124, 5,0))), P30*0.5, P30*(VLOOKUP($A30, 'E1 Categorization'!$A$32:$E$124, 5,0)))</f>
        <v>0</v>
      </c>
      <c r="BM30" s="2140">
        <f>IF(ISERROR(Q30*(VLOOKUP($A30, 'E1 Categorization'!$A$32:$E$124, 5,0))), Q30*0.5, Q30*(VLOOKUP($A30, 'E1 Categorization'!$A$32:$E$124, 5,0)))</f>
        <v>0</v>
      </c>
      <c r="BN30" s="2140">
        <f>IF(ISERROR(R30*(VLOOKUP($A30, 'E1 Categorization'!$A$32:$E$124, 5,0))), R30*0.5, R30*(VLOOKUP($A30, 'E1 Categorization'!$A$32:$E$124, 5,0)))</f>
        <v>0</v>
      </c>
      <c r="BO30" s="2140">
        <f>IF(ISERROR(S30*(VLOOKUP($A30, 'E1 Categorization'!$A$32:$E$124, 5,0))), S30*0.5, S30*(VLOOKUP($A30, 'E1 Categorization'!$A$32:$E$124, 5,0)))</f>
        <v>0</v>
      </c>
      <c r="BP30" s="2140">
        <f>IF(ISERROR(T30*(VLOOKUP($A30, 'E1 Categorization'!$A$32:$E$124, 5,0))), T30*0.5, T30*(VLOOKUP($A30, 'E1 Categorization'!$A$32:$E$124, 5,0)))</f>
        <v>0</v>
      </c>
      <c r="BQ30" s="2140">
        <f>IF(ISERROR(U30*(VLOOKUP($A30, 'E1 Categorization'!$A$32:$E$124, 5,0))), U30*0.5, U30*(VLOOKUP($A30, 'E1 Categorization'!$A$32:$E$124, 5,0)))</f>
        <v>0</v>
      </c>
      <c r="BR30" s="2140">
        <f>IF(ISERROR(V30*(VLOOKUP($A30, 'E1 Categorization'!$A$32:$E$124, 5,0))), V30*0.5, V30*(VLOOKUP($A30, 'E1 Categorization'!$A$32:$E$124, 5,0)))</f>
        <v>0</v>
      </c>
      <c r="BS30" s="2140">
        <f>IF(ISERROR(W30*(VLOOKUP($A30, 'E1 Categorization'!$A$32:$E$124, 5,0))), W30*0.5, W30*(VLOOKUP($A30, 'E1 Categorization'!$A$32:$E$124, 5,0)))</f>
        <v>0</v>
      </c>
      <c r="BT30" s="2140">
        <f>IF(ISERROR(X30*(VLOOKUP($A30, 'E1 Categorization'!$A$32:$E$124, 5,0))), X30*0.5, X30*(VLOOKUP($A30, 'E1 Categorization'!$A$32:$E$124, 5,0)))</f>
        <v>0</v>
      </c>
    </row>
    <row r="31" spans="1:72" s="291" customFormat="1" ht="25.5" x14ac:dyDescent="0.2">
      <c r="A31" s="487">
        <f>'I3 TB Data'!A137:B137</f>
        <v>1815</v>
      </c>
      <c r="B31" s="488" t="str">
        <f>'I3 TB Data'!B137</f>
        <v>Transformer Station Equipment - Normally Primary above 50 kV</v>
      </c>
      <c r="C31" s="489">
        <f>'I3 TB Data'!G137</f>
        <v>0</v>
      </c>
      <c r="D31" s="1857" t="str">
        <f t="shared" si="22"/>
        <v>Yes</v>
      </c>
      <c r="E31" s="1832"/>
      <c r="F31" s="1832"/>
      <c r="G31" s="1832"/>
      <c r="H31" s="1832"/>
      <c r="I31" s="1832"/>
      <c r="J31" s="1832"/>
      <c r="K31" s="1832"/>
      <c r="L31" s="1832"/>
      <c r="M31" s="1832"/>
      <c r="N31" s="1832"/>
      <c r="O31" s="1832"/>
      <c r="P31" s="1832"/>
      <c r="Q31" s="1832"/>
      <c r="R31" s="1832"/>
      <c r="S31" s="1832"/>
      <c r="T31" s="1832"/>
      <c r="U31" s="1832"/>
      <c r="V31" s="1832"/>
      <c r="W31" s="1832"/>
      <c r="X31" s="1832"/>
      <c r="AA31" s="487">
        <f t="shared" si="23"/>
        <v>1815</v>
      </c>
      <c r="AB31" s="488" t="str">
        <f t="shared" si="24"/>
        <v>Transformer Station Equipment - Normally Primary above 50 kV</v>
      </c>
      <c r="AC31" s="2140">
        <f>IF(ISERROR(E31*(1-VLOOKUP($A31, 'E1 Categorization'!$A$32:$E$124, 5,0))), E31*0.5, E31*(1-VLOOKUP($A31, 'E1 Categorization'!$A$32:$E$124, 5,0)))</f>
        <v>0</v>
      </c>
      <c r="AD31" s="2140">
        <f>IF(ISERROR(F31*(1-VLOOKUP($A31, 'E1 Categorization'!$A$32:$E$124, 5,0))), F31*0.5, F31*(1-VLOOKUP($A31, 'E1 Categorization'!$A$32:$E$124, 5,0)))</f>
        <v>0</v>
      </c>
      <c r="AE31" s="2140">
        <f>IF(ISERROR(G31*(1-VLOOKUP($A31, 'E1 Categorization'!$A$32:$E$124, 5,0))), G31*0.5, G31*(1-VLOOKUP($A31, 'E1 Categorization'!$A$32:$E$124, 5,0)))</f>
        <v>0</v>
      </c>
      <c r="AF31" s="2140">
        <f>IF(ISERROR(H31*(1-VLOOKUP($A31, 'E1 Categorization'!$A$32:$E$124, 5,0))), H31*0.5, H31*(1-VLOOKUP($A31, 'E1 Categorization'!$A$32:$E$124, 5,0)))</f>
        <v>0</v>
      </c>
      <c r="AG31" s="2140">
        <f>IF(ISERROR(I31*(1-VLOOKUP($A31, 'E1 Categorization'!$A$32:$E$124, 5,0))), I31*0.5, I31*(1-VLOOKUP($A31, 'E1 Categorization'!$A$32:$E$124, 5,0)))</f>
        <v>0</v>
      </c>
      <c r="AH31" s="2140">
        <f>IF(ISERROR(J31*(1-VLOOKUP($A31, 'E1 Categorization'!$A$32:$E$124, 5,0))), J31*0.5, J31*(1-VLOOKUP($A31, 'E1 Categorization'!$A$32:$E$124, 5,0)))</f>
        <v>0</v>
      </c>
      <c r="AI31" s="2140">
        <f>IF(ISERROR(K31*(1-VLOOKUP($A31, 'E1 Categorization'!$A$32:$E$124, 5,0))), K31*0.5, K31*(1-VLOOKUP($A31, 'E1 Categorization'!$A$32:$E$124, 5,0)))</f>
        <v>0</v>
      </c>
      <c r="AJ31" s="2140">
        <f>IF(ISERROR(L31*(1-VLOOKUP($A31, 'E1 Categorization'!$A$32:$E$124, 5,0))), L31*0.5, L31*(1-VLOOKUP($A31, 'E1 Categorization'!$A$32:$E$124, 5,0)))</f>
        <v>0</v>
      </c>
      <c r="AK31" s="2140">
        <f>IF(ISERROR(M31*(1-VLOOKUP($A31, 'E1 Categorization'!$A$32:$E$124, 5,0))), M31*0.5, M31*(1-VLOOKUP($A31, 'E1 Categorization'!$A$32:$E$124, 5,0)))</f>
        <v>0</v>
      </c>
      <c r="AL31" s="2140">
        <f>IF(ISERROR(N31*(1-VLOOKUP($A31, 'E1 Categorization'!$A$32:$E$124, 5,0))), N31*0.5, N31*(1-VLOOKUP($A31, 'E1 Categorization'!$A$32:$E$124, 5,0)))</f>
        <v>0</v>
      </c>
      <c r="AM31" s="2140">
        <f>IF(ISERROR(O31*(1-VLOOKUP($A31, 'E1 Categorization'!$A$32:$E$124, 5,0))), O31*0.5, O31*(1-VLOOKUP($A31, 'E1 Categorization'!$A$32:$E$124, 5,0)))</f>
        <v>0</v>
      </c>
      <c r="AN31" s="2140">
        <f>IF(ISERROR(P31*(1-VLOOKUP($A31, 'E1 Categorization'!$A$32:$E$124, 5,0))), P31*0.5, P31*(1-VLOOKUP($A31, 'E1 Categorization'!$A$32:$E$124, 5,0)))</f>
        <v>0</v>
      </c>
      <c r="AO31" s="2140">
        <f>IF(ISERROR(Q31*(1-VLOOKUP($A31, 'E1 Categorization'!$A$32:$E$124, 5,0))), Q31*0.5, Q31*(1-VLOOKUP($A31, 'E1 Categorization'!$A$32:$E$124, 5,0)))</f>
        <v>0</v>
      </c>
      <c r="AP31" s="2140">
        <f>IF(ISERROR(R31*(1-VLOOKUP($A31, 'E1 Categorization'!$A$32:$E$124, 5,0))), R31*0.5, R31*(1-VLOOKUP($A31, 'E1 Categorization'!$A$32:$E$124, 5,0)))</f>
        <v>0</v>
      </c>
      <c r="AQ31" s="2140">
        <f>IF(ISERROR(S31*(1-VLOOKUP($A31, 'E1 Categorization'!$A$32:$E$124, 5,0))), S31*0.5, S31*(1-VLOOKUP($A31, 'E1 Categorization'!$A$32:$E$124, 5,0)))</f>
        <v>0</v>
      </c>
      <c r="AR31" s="2140">
        <f>IF(ISERROR(T31*(1-VLOOKUP($A31, 'E1 Categorization'!$A$32:$E$124, 5,0))), T31*0.5, T31*(1-VLOOKUP($A31, 'E1 Categorization'!$A$32:$E$124, 5,0)))</f>
        <v>0</v>
      </c>
      <c r="AS31" s="2140">
        <f>IF(ISERROR(U31*(1-VLOOKUP($A31, 'E1 Categorization'!$A$32:$E$124, 5,0))), U31*0.5, U31*(1-VLOOKUP($A31, 'E1 Categorization'!$A$32:$E$124, 5,0)))</f>
        <v>0</v>
      </c>
      <c r="AT31" s="2140">
        <f>IF(ISERROR(V31*(1-VLOOKUP($A31, 'E1 Categorization'!$A$32:$E$124, 5,0))), V31*0.5, V31*(1-VLOOKUP($A31, 'E1 Categorization'!$A$32:$E$124, 5,0)))</f>
        <v>0</v>
      </c>
      <c r="AU31" s="2140">
        <f>IF(ISERROR(W31*(1-VLOOKUP($A31, 'E1 Categorization'!$A$32:$E$124, 5,0))), W31*0.5, W31*(1-VLOOKUP($A31, 'E1 Categorization'!$A$32:$E$124, 5,0)))</f>
        <v>0</v>
      </c>
      <c r="AV31" s="2140">
        <f>IF(ISERROR(X31*(1-VLOOKUP($A31, 'E1 Categorization'!$A$32:$E$124, 5,0))), X31*0.5, X31*(1-VLOOKUP($A31, 'E1 Categorization'!$A$32:$E$124, 5,0)))</f>
        <v>0</v>
      </c>
      <c r="AW31" s="1886"/>
      <c r="AX31" s="1886"/>
      <c r="AY31" s="487">
        <f t="shared" si="25"/>
        <v>1815</v>
      </c>
      <c r="AZ31" s="488" t="str">
        <f t="shared" si="26"/>
        <v>Transformer Station Equipment - Normally Primary above 50 kV</v>
      </c>
      <c r="BA31" s="2140">
        <f>IF(ISERROR(E31*(VLOOKUP($A31, 'E1 Categorization'!$A$32:$E$124, 5,0))), E31*0.5, E31*(VLOOKUP($A31, 'E1 Categorization'!$A$32:$E$124, 5,0)))</f>
        <v>0</v>
      </c>
      <c r="BB31" s="2140">
        <f>IF(ISERROR(F31*(VLOOKUP($A31, 'E1 Categorization'!$A$32:$E$124, 5,0))), F31*0.5, F31*(VLOOKUP($A31, 'E1 Categorization'!$A$32:$E$124, 5,0)))</f>
        <v>0</v>
      </c>
      <c r="BC31" s="2140">
        <f>IF(ISERROR(G31*(VLOOKUP($A31, 'E1 Categorization'!$A$32:$E$124, 5,0))), G31*0.5, G31*(VLOOKUP($A31, 'E1 Categorization'!$A$32:$E$124, 5,0)))</f>
        <v>0</v>
      </c>
      <c r="BD31" s="2140">
        <f>IF(ISERROR(H31*(VLOOKUP($A31, 'E1 Categorization'!$A$32:$E$124, 5,0))), H31*0.5, H31*(VLOOKUP($A31, 'E1 Categorization'!$A$32:$E$124, 5,0)))</f>
        <v>0</v>
      </c>
      <c r="BE31" s="2140">
        <f>IF(ISERROR(I31*(VLOOKUP($A31, 'E1 Categorization'!$A$32:$E$124, 5,0))), I31*0.5, I31*(VLOOKUP($A31, 'E1 Categorization'!$A$32:$E$124, 5,0)))</f>
        <v>0</v>
      </c>
      <c r="BF31" s="2140">
        <f>IF(ISERROR(J31*(VLOOKUP($A31, 'E1 Categorization'!$A$32:$E$124, 5,0))), J31*0.5, J31*(VLOOKUP($A31, 'E1 Categorization'!$A$32:$E$124, 5,0)))</f>
        <v>0</v>
      </c>
      <c r="BG31" s="2140">
        <f>IF(ISERROR(K31*(VLOOKUP($A31, 'E1 Categorization'!$A$32:$E$124, 5,0))), K31*0.5, K31*(VLOOKUP($A31, 'E1 Categorization'!$A$32:$E$124, 5,0)))</f>
        <v>0</v>
      </c>
      <c r="BH31" s="2140">
        <f>IF(ISERROR(L31*(VLOOKUP($A31, 'E1 Categorization'!$A$32:$E$124, 5,0))), L31*0.5, L31*(VLOOKUP($A31, 'E1 Categorization'!$A$32:$E$124, 5,0)))</f>
        <v>0</v>
      </c>
      <c r="BI31" s="2140">
        <f>IF(ISERROR(M31*(VLOOKUP($A31, 'E1 Categorization'!$A$32:$E$124, 5,0))), M31*0.5, M31*(VLOOKUP($A31, 'E1 Categorization'!$A$32:$E$124, 5,0)))</f>
        <v>0</v>
      </c>
      <c r="BJ31" s="2140">
        <f>IF(ISERROR(N31*(VLOOKUP($A31, 'E1 Categorization'!$A$32:$E$124, 5,0))), N31*0.5, N31*(VLOOKUP($A31, 'E1 Categorization'!$A$32:$E$124, 5,0)))</f>
        <v>0</v>
      </c>
      <c r="BK31" s="2140">
        <f>IF(ISERROR(O31*(VLOOKUP($A31, 'E1 Categorization'!$A$32:$E$124, 5,0))), O31*0.5, O31*(VLOOKUP($A31, 'E1 Categorization'!$A$32:$E$124, 5,0)))</f>
        <v>0</v>
      </c>
      <c r="BL31" s="2140">
        <f>IF(ISERROR(P31*(VLOOKUP($A31, 'E1 Categorization'!$A$32:$E$124, 5,0))), P31*0.5, P31*(VLOOKUP($A31, 'E1 Categorization'!$A$32:$E$124, 5,0)))</f>
        <v>0</v>
      </c>
      <c r="BM31" s="2140">
        <f>IF(ISERROR(Q31*(VLOOKUP($A31, 'E1 Categorization'!$A$32:$E$124, 5,0))), Q31*0.5, Q31*(VLOOKUP($A31, 'E1 Categorization'!$A$32:$E$124, 5,0)))</f>
        <v>0</v>
      </c>
      <c r="BN31" s="2140">
        <f>IF(ISERROR(R31*(VLOOKUP($A31, 'E1 Categorization'!$A$32:$E$124, 5,0))), R31*0.5, R31*(VLOOKUP($A31, 'E1 Categorization'!$A$32:$E$124, 5,0)))</f>
        <v>0</v>
      </c>
      <c r="BO31" s="2140">
        <f>IF(ISERROR(S31*(VLOOKUP($A31, 'E1 Categorization'!$A$32:$E$124, 5,0))), S31*0.5, S31*(VLOOKUP($A31, 'E1 Categorization'!$A$32:$E$124, 5,0)))</f>
        <v>0</v>
      </c>
      <c r="BP31" s="2140">
        <f>IF(ISERROR(T31*(VLOOKUP($A31, 'E1 Categorization'!$A$32:$E$124, 5,0))), T31*0.5, T31*(VLOOKUP($A31, 'E1 Categorization'!$A$32:$E$124, 5,0)))</f>
        <v>0</v>
      </c>
      <c r="BQ31" s="2140">
        <f>IF(ISERROR(U31*(VLOOKUP($A31, 'E1 Categorization'!$A$32:$E$124, 5,0))), U31*0.5, U31*(VLOOKUP($A31, 'E1 Categorization'!$A$32:$E$124, 5,0)))</f>
        <v>0</v>
      </c>
      <c r="BR31" s="2140">
        <f>IF(ISERROR(V31*(VLOOKUP($A31, 'E1 Categorization'!$A$32:$E$124, 5,0))), V31*0.5, V31*(VLOOKUP($A31, 'E1 Categorization'!$A$32:$E$124, 5,0)))</f>
        <v>0</v>
      </c>
      <c r="BS31" s="2140">
        <f>IF(ISERROR(W31*(VLOOKUP($A31, 'E1 Categorization'!$A$32:$E$124, 5,0))), W31*0.5, W31*(VLOOKUP($A31, 'E1 Categorization'!$A$32:$E$124, 5,0)))</f>
        <v>0</v>
      </c>
      <c r="BT31" s="2140">
        <f>IF(ISERROR(X31*(VLOOKUP($A31, 'E1 Categorization'!$A$32:$E$124, 5,0))), X31*0.5, X31*(VLOOKUP($A31, 'E1 Categorization'!$A$32:$E$124, 5,0)))</f>
        <v>0</v>
      </c>
    </row>
    <row r="32" spans="1:72" s="291" customFormat="1" ht="25.5" x14ac:dyDescent="0.2">
      <c r="A32" s="487">
        <f>'I3 TB Data'!A138:B138</f>
        <v>1820</v>
      </c>
      <c r="B32" s="488" t="str">
        <f>'I3 TB Data'!B138</f>
        <v>Distribution Station Equipment - Normally Primary below 50 kV</v>
      </c>
      <c r="C32" s="489">
        <f>'I3 TB Data'!G138</f>
        <v>0</v>
      </c>
      <c r="D32" s="1857" t="str">
        <f t="shared" si="22"/>
        <v>Yes</v>
      </c>
      <c r="E32" s="1832"/>
      <c r="F32" s="1832"/>
      <c r="G32" s="1832"/>
      <c r="H32" s="1832"/>
      <c r="I32" s="1832"/>
      <c r="J32" s="1832"/>
      <c r="K32" s="1832"/>
      <c r="L32" s="1832"/>
      <c r="M32" s="1832"/>
      <c r="N32" s="1832"/>
      <c r="O32" s="1832"/>
      <c r="P32" s="1832"/>
      <c r="Q32" s="1832"/>
      <c r="R32" s="1832"/>
      <c r="S32" s="1832"/>
      <c r="T32" s="1832"/>
      <c r="U32" s="1832"/>
      <c r="V32" s="1832"/>
      <c r="W32" s="1832"/>
      <c r="X32" s="1832"/>
      <c r="AA32" s="487">
        <f t="shared" si="23"/>
        <v>1820</v>
      </c>
      <c r="AB32" s="488" t="str">
        <f t="shared" si="24"/>
        <v>Distribution Station Equipment - Normally Primary below 50 kV</v>
      </c>
      <c r="AC32" s="2140">
        <f>IF(ISERROR(E32*(1-VLOOKUP($A32, 'E1 Categorization'!$A$32:$E$124, 5,0))), E32*0.5, E32*(1-VLOOKUP($A32, 'E1 Categorization'!$A$32:$E$124, 5,0)))</f>
        <v>0</v>
      </c>
      <c r="AD32" s="2140">
        <f>IF(ISERROR(F32*(1-VLOOKUP($A32, 'E1 Categorization'!$A$32:$E$124, 5,0))), F32*0.5, F32*(1-VLOOKUP($A32, 'E1 Categorization'!$A$32:$E$124, 5,0)))</f>
        <v>0</v>
      </c>
      <c r="AE32" s="2140">
        <f>IF(ISERROR(G32*(1-VLOOKUP($A32, 'E1 Categorization'!$A$32:$E$124, 5,0))), G32*0.5, G32*(1-VLOOKUP($A32, 'E1 Categorization'!$A$32:$E$124, 5,0)))</f>
        <v>0</v>
      </c>
      <c r="AF32" s="2140">
        <f>IF(ISERROR(H32*(1-VLOOKUP($A32, 'E1 Categorization'!$A$32:$E$124, 5,0))), H32*0.5, H32*(1-VLOOKUP($A32, 'E1 Categorization'!$A$32:$E$124, 5,0)))</f>
        <v>0</v>
      </c>
      <c r="AG32" s="2140">
        <f>IF(ISERROR(I32*(1-VLOOKUP($A32, 'E1 Categorization'!$A$32:$E$124, 5,0))), I32*0.5, I32*(1-VLOOKUP($A32, 'E1 Categorization'!$A$32:$E$124, 5,0)))</f>
        <v>0</v>
      </c>
      <c r="AH32" s="2140">
        <f>IF(ISERROR(J32*(1-VLOOKUP($A32, 'E1 Categorization'!$A$32:$E$124, 5,0))), J32*0.5, J32*(1-VLOOKUP($A32, 'E1 Categorization'!$A$32:$E$124, 5,0)))</f>
        <v>0</v>
      </c>
      <c r="AI32" s="2140">
        <f>IF(ISERROR(K32*(1-VLOOKUP($A32, 'E1 Categorization'!$A$32:$E$124, 5,0))), K32*0.5, K32*(1-VLOOKUP($A32, 'E1 Categorization'!$A$32:$E$124, 5,0)))</f>
        <v>0</v>
      </c>
      <c r="AJ32" s="2140">
        <f>IF(ISERROR(L32*(1-VLOOKUP($A32, 'E1 Categorization'!$A$32:$E$124, 5,0))), L32*0.5, L32*(1-VLOOKUP($A32, 'E1 Categorization'!$A$32:$E$124, 5,0)))</f>
        <v>0</v>
      </c>
      <c r="AK32" s="2140">
        <f>IF(ISERROR(M32*(1-VLOOKUP($A32, 'E1 Categorization'!$A$32:$E$124, 5,0))), M32*0.5, M32*(1-VLOOKUP($A32, 'E1 Categorization'!$A$32:$E$124, 5,0)))</f>
        <v>0</v>
      </c>
      <c r="AL32" s="2140">
        <f>IF(ISERROR(N32*(1-VLOOKUP($A32, 'E1 Categorization'!$A$32:$E$124, 5,0))), N32*0.5, N32*(1-VLOOKUP($A32, 'E1 Categorization'!$A$32:$E$124, 5,0)))</f>
        <v>0</v>
      </c>
      <c r="AM32" s="2140">
        <f>IF(ISERROR(O32*(1-VLOOKUP($A32, 'E1 Categorization'!$A$32:$E$124, 5,0))), O32*0.5, O32*(1-VLOOKUP($A32, 'E1 Categorization'!$A$32:$E$124, 5,0)))</f>
        <v>0</v>
      </c>
      <c r="AN32" s="2140">
        <f>IF(ISERROR(P32*(1-VLOOKUP($A32, 'E1 Categorization'!$A$32:$E$124, 5,0))), P32*0.5, P32*(1-VLOOKUP($A32, 'E1 Categorization'!$A$32:$E$124, 5,0)))</f>
        <v>0</v>
      </c>
      <c r="AO32" s="2140">
        <f>IF(ISERROR(Q32*(1-VLOOKUP($A32, 'E1 Categorization'!$A$32:$E$124, 5,0))), Q32*0.5, Q32*(1-VLOOKUP($A32, 'E1 Categorization'!$A$32:$E$124, 5,0)))</f>
        <v>0</v>
      </c>
      <c r="AP32" s="2140">
        <f>IF(ISERROR(R32*(1-VLOOKUP($A32, 'E1 Categorization'!$A$32:$E$124, 5,0))), R32*0.5, R32*(1-VLOOKUP($A32, 'E1 Categorization'!$A$32:$E$124, 5,0)))</f>
        <v>0</v>
      </c>
      <c r="AQ32" s="2140">
        <f>IF(ISERROR(S32*(1-VLOOKUP($A32, 'E1 Categorization'!$A$32:$E$124, 5,0))), S32*0.5, S32*(1-VLOOKUP($A32, 'E1 Categorization'!$A$32:$E$124, 5,0)))</f>
        <v>0</v>
      </c>
      <c r="AR32" s="2140">
        <f>IF(ISERROR(T32*(1-VLOOKUP($A32, 'E1 Categorization'!$A$32:$E$124, 5,0))), T32*0.5, T32*(1-VLOOKUP($A32, 'E1 Categorization'!$A$32:$E$124, 5,0)))</f>
        <v>0</v>
      </c>
      <c r="AS32" s="2140">
        <f>IF(ISERROR(U32*(1-VLOOKUP($A32, 'E1 Categorization'!$A$32:$E$124, 5,0))), U32*0.5, U32*(1-VLOOKUP($A32, 'E1 Categorization'!$A$32:$E$124, 5,0)))</f>
        <v>0</v>
      </c>
      <c r="AT32" s="2140">
        <f>IF(ISERROR(V32*(1-VLOOKUP($A32, 'E1 Categorization'!$A$32:$E$124, 5,0))), V32*0.5, V32*(1-VLOOKUP($A32, 'E1 Categorization'!$A$32:$E$124, 5,0)))</f>
        <v>0</v>
      </c>
      <c r="AU32" s="2140">
        <f>IF(ISERROR(W32*(1-VLOOKUP($A32, 'E1 Categorization'!$A$32:$E$124, 5,0))), W32*0.5, W32*(1-VLOOKUP($A32, 'E1 Categorization'!$A$32:$E$124, 5,0)))</f>
        <v>0</v>
      </c>
      <c r="AV32" s="2140">
        <f>IF(ISERROR(X32*(1-VLOOKUP($A32, 'E1 Categorization'!$A$32:$E$124, 5,0))), X32*0.5, X32*(1-VLOOKUP($A32, 'E1 Categorization'!$A$32:$E$124, 5,0)))</f>
        <v>0</v>
      </c>
      <c r="AW32" s="1886"/>
      <c r="AX32" s="1886"/>
      <c r="AY32" s="487">
        <f t="shared" si="25"/>
        <v>1820</v>
      </c>
      <c r="AZ32" s="488" t="str">
        <f t="shared" si="26"/>
        <v>Distribution Station Equipment - Normally Primary below 50 kV</v>
      </c>
      <c r="BA32" s="2140">
        <f>IF(ISERROR(E32*(VLOOKUP($A32, 'E1 Categorization'!$A$32:$E$124, 5,0))), E32*0.5, E32*(VLOOKUP($A32, 'E1 Categorization'!$A$32:$E$124, 5,0)))</f>
        <v>0</v>
      </c>
      <c r="BB32" s="2140">
        <f>IF(ISERROR(F32*(VLOOKUP($A32, 'E1 Categorization'!$A$32:$E$124, 5,0))), F32*0.5, F32*(VLOOKUP($A32, 'E1 Categorization'!$A$32:$E$124, 5,0)))</f>
        <v>0</v>
      </c>
      <c r="BC32" s="2140">
        <f>IF(ISERROR(G32*(VLOOKUP($A32, 'E1 Categorization'!$A$32:$E$124, 5,0))), G32*0.5, G32*(VLOOKUP($A32, 'E1 Categorization'!$A$32:$E$124, 5,0)))</f>
        <v>0</v>
      </c>
      <c r="BD32" s="2140">
        <f>IF(ISERROR(H32*(VLOOKUP($A32, 'E1 Categorization'!$A$32:$E$124, 5,0))), H32*0.5, H32*(VLOOKUP($A32, 'E1 Categorization'!$A$32:$E$124, 5,0)))</f>
        <v>0</v>
      </c>
      <c r="BE32" s="2140">
        <f>IF(ISERROR(I32*(VLOOKUP($A32, 'E1 Categorization'!$A$32:$E$124, 5,0))), I32*0.5, I32*(VLOOKUP($A32, 'E1 Categorization'!$A$32:$E$124, 5,0)))</f>
        <v>0</v>
      </c>
      <c r="BF32" s="2140">
        <f>IF(ISERROR(J32*(VLOOKUP($A32, 'E1 Categorization'!$A$32:$E$124, 5,0))), J32*0.5, J32*(VLOOKUP($A32, 'E1 Categorization'!$A$32:$E$124, 5,0)))</f>
        <v>0</v>
      </c>
      <c r="BG32" s="2140">
        <f>IF(ISERROR(K32*(VLOOKUP($A32, 'E1 Categorization'!$A$32:$E$124, 5,0))), K32*0.5, K32*(VLOOKUP($A32, 'E1 Categorization'!$A$32:$E$124, 5,0)))</f>
        <v>0</v>
      </c>
      <c r="BH32" s="2140">
        <f>IF(ISERROR(L32*(VLOOKUP($A32, 'E1 Categorization'!$A$32:$E$124, 5,0))), L32*0.5, L32*(VLOOKUP($A32, 'E1 Categorization'!$A$32:$E$124, 5,0)))</f>
        <v>0</v>
      </c>
      <c r="BI32" s="2140">
        <f>IF(ISERROR(M32*(VLOOKUP($A32, 'E1 Categorization'!$A$32:$E$124, 5,0))), M32*0.5, M32*(VLOOKUP($A32, 'E1 Categorization'!$A$32:$E$124, 5,0)))</f>
        <v>0</v>
      </c>
      <c r="BJ32" s="2140">
        <f>IF(ISERROR(N32*(VLOOKUP($A32, 'E1 Categorization'!$A$32:$E$124, 5,0))), N32*0.5, N32*(VLOOKUP($A32, 'E1 Categorization'!$A$32:$E$124, 5,0)))</f>
        <v>0</v>
      </c>
      <c r="BK32" s="2140">
        <f>IF(ISERROR(O32*(VLOOKUP($A32, 'E1 Categorization'!$A$32:$E$124, 5,0))), O32*0.5, O32*(VLOOKUP($A32, 'E1 Categorization'!$A$32:$E$124, 5,0)))</f>
        <v>0</v>
      </c>
      <c r="BL32" s="2140">
        <f>IF(ISERROR(P32*(VLOOKUP($A32, 'E1 Categorization'!$A$32:$E$124, 5,0))), P32*0.5, P32*(VLOOKUP($A32, 'E1 Categorization'!$A$32:$E$124, 5,0)))</f>
        <v>0</v>
      </c>
      <c r="BM32" s="2140">
        <f>IF(ISERROR(Q32*(VLOOKUP($A32, 'E1 Categorization'!$A$32:$E$124, 5,0))), Q32*0.5, Q32*(VLOOKUP($A32, 'E1 Categorization'!$A$32:$E$124, 5,0)))</f>
        <v>0</v>
      </c>
      <c r="BN32" s="2140">
        <f>IF(ISERROR(R32*(VLOOKUP($A32, 'E1 Categorization'!$A$32:$E$124, 5,0))), R32*0.5, R32*(VLOOKUP($A32, 'E1 Categorization'!$A$32:$E$124, 5,0)))</f>
        <v>0</v>
      </c>
      <c r="BO32" s="2140">
        <f>IF(ISERROR(S32*(VLOOKUP($A32, 'E1 Categorization'!$A$32:$E$124, 5,0))), S32*0.5, S32*(VLOOKUP($A32, 'E1 Categorization'!$A$32:$E$124, 5,0)))</f>
        <v>0</v>
      </c>
      <c r="BP32" s="2140">
        <f>IF(ISERROR(T32*(VLOOKUP($A32, 'E1 Categorization'!$A$32:$E$124, 5,0))), T32*0.5, T32*(VLOOKUP($A32, 'E1 Categorization'!$A$32:$E$124, 5,0)))</f>
        <v>0</v>
      </c>
      <c r="BQ32" s="2140">
        <f>IF(ISERROR(U32*(VLOOKUP($A32, 'E1 Categorization'!$A$32:$E$124, 5,0))), U32*0.5, U32*(VLOOKUP($A32, 'E1 Categorization'!$A$32:$E$124, 5,0)))</f>
        <v>0</v>
      </c>
      <c r="BR32" s="2140">
        <f>IF(ISERROR(V32*(VLOOKUP($A32, 'E1 Categorization'!$A$32:$E$124, 5,0))), V32*0.5, V32*(VLOOKUP($A32, 'E1 Categorization'!$A$32:$E$124, 5,0)))</f>
        <v>0</v>
      </c>
      <c r="BS32" s="2140">
        <f>IF(ISERROR(W32*(VLOOKUP($A32, 'E1 Categorization'!$A$32:$E$124, 5,0))), W32*0.5, W32*(VLOOKUP($A32, 'E1 Categorization'!$A$32:$E$124, 5,0)))</f>
        <v>0</v>
      </c>
      <c r="BT32" s="2140">
        <f>IF(ISERROR(X32*(VLOOKUP($A32, 'E1 Categorization'!$A$32:$E$124, 5,0))), X32*0.5, X32*(VLOOKUP($A32, 'E1 Categorization'!$A$32:$E$124, 5,0)))</f>
        <v>0</v>
      </c>
    </row>
    <row r="33" spans="1:72" s="291" customFormat="1" ht="12.75" x14ac:dyDescent="0.2">
      <c r="A33" s="487">
        <f>'I3 TB Data'!A139:B139</f>
        <v>1825</v>
      </c>
      <c r="B33" s="488" t="str">
        <f>'I3 TB Data'!B139</f>
        <v>Storage Battery Equipment</v>
      </c>
      <c r="C33" s="489">
        <f>'I3 TB Data'!G139</f>
        <v>0</v>
      </c>
      <c r="D33" s="1857" t="str">
        <f t="shared" si="22"/>
        <v>Yes</v>
      </c>
      <c r="E33" s="1832"/>
      <c r="F33" s="1832"/>
      <c r="G33" s="1832"/>
      <c r="H33" s="1832"/>
      <c r="I33" s="1832"/>
      <c r="J33" s="1832"/>
      <c r="K33" s="1832"/>
      <c r="L33" s="1832"/>
      <c r="M33" s="1832"/>
      <c r="N33" s="1832"/>
      <c r="O33" s="1832"/>
      <c r="P33" s="1832"/>
      <c r="Q33" s="1832"/>
      <c r="R33" s="1832"/>
      <c r="S33" s="1832"/>
      <c r="T33" s="1832"/>
      <c r="U33" s="1832"/>
      <c r="V33" s="1832"/>
      <c r="W33" s="1832"/>
      <c r="X33" s="1832"/>
      <c r="AA33" s="487">
        <f t="shared" si="23"/>
        <v>1825</v>
      </c>
      <c r="AB33" s="488" t="str">
        <f t="shared" si="24"/>
        <v>Storage Battery Equipment</v>
      </c>
      <c r="AC33" s="2140">
        <f>IF(ISERROR(E33*(1-VLOOKUP($A33, 'E1 Categorization'!$A$32:$E$124, 5,0))), E33*0.5, E33*(1-VLOOKUP($A33, 'E1 Categorization'!$A$32:$E$124, 5,0)))</f>
        <v>0</v>
      </c>
      <c r="AD33" s="2140">
        <f>IF(ISERROR(F33*(1-VLOOKUP($A33, 'E1 Categorization'!$A$32:$E$124, 5,0))), F33*0.5, F33*(1-VLOOKUP($A33, 'E1 Categorization'!$A$32:$E$124, 5,0)))</f>
        <v>0</v>
      </c>
      <c r="AE33" s="2140">
        <f>IF(ISERROR(G33*(1-VLOOKUP($A33, 'E1 Categorization'!$A$32:$E$124, 5,0))), G33*0.5, G33*(1-VLOOKUP($A33, 'E1 Categorization'!$A$32:$E$124, 5,0)))</f>
        <v>0</v>
      </c>
      <c r="AF33" s="2140">
        <f>IF(ISERROR(H33*(1-VLOOKUP($A33, 'E1 Categorization'!$A$32:$E$124, 5,0))), H33*0.5, H33*(1-VLOOKUP($A33, 'E1 Categorization'!$A$32:$E$124, 5,0)))</f>
        <v>0</v>
      </c>
      <c r="AG33" s="2140">
        <f>IF(ISERROR(I33*(1-VLOOKUP($A33, 'E1 Categorization'!$A$32:$E$124, 5,0))), I33*0.5, I33*(1-VLOOKUP($A33, 'E1 Categorization'!$A$32:$E$124, 5,0)))</f>
        <v>0</v>
      </c>
      <c r="AH33" s="2140">
        <f>IF(ISERROR(J33*(1-VLOOKUP($A33, 'E1 Categorization'!$A$32:$E$124, 5,0))), J33*0.5, J33*(1-VLOOKUP($A33, 'E1 Categorization'!$A$32:$E$124, 5,0)))</f>
        <v>0</v>
      </c>
      <c r="AI33" s="2140">
        <f>IF(ISERROR(K33*(1-VLOOKUP($A33, 'E1 Categorization'!$A$32:$E$124, 5,0))), K33*0.5, K33*(1-VLOOKUP($A33, 'E1 Categorization'!$A$32:$E$124, 5,0)))</f>
        <v>0</v>
      </c>
      <c r="AJ33" s="2140">
        <f>IF(ISERROR(L33*(1-VLOOKUP($A33, 'E1 Categorization'!$A$32:$E$124, 5,0))), L33*0.5, L33*(1-VLOOKUP($A33, 'E1 Categorization'!$A$32:$E$124, 5,0)))</f>
        <v>0</v>
      </c>
      <c r="AK33" s="2140">
        <f>IF(ISERROR(M33*(1-VLOOKUP($A33, 'E1 Categorization'!$A$32:$E$124, 5,0))), M33*0.5, M33*(1-VLOOKUP($A33, 'E1 Categorization'!$A$32:$E$124, 5,0)))</f>
        <v>0</v>
      </c>
      <c r="AL33" s="2140">
        <f>IF(ISERROR(N33*(1-VLOOKUP($A33, 'E1 Categorization'!$A$32:$E$124, 5,0))), N33*0.5, N33*(1-VLOOKUP($A33, 'E1 Categorization'!$A$32:$E$124, 5,0)))</f>
        <v>0</v>
      </c>
      <c r="AM33" s="2140">
        <f>IF(ISERROR(O33*(1-VLOOKUP($A33, 'E1 Categorization'!$A$32:$E$124, 5,0))), O33*0.5, O33*(1-VLOOKUP($A33, 'E1 Categorization'!$A$32:$E$124, 5,0)))</f>
        <v>0</v>
      </c>
      <c r="AN33" s="2140">
        <f>IF(ISERROR(P33*(1-VLOOKUP($A33, 'E1 Categorization'!$A$32:$E$124, 5,0))), P33*0.5, P33*(1-VLOOKUP($A33, 'E1 Categorization'!$A$32:$E$124, 5,0)))</f>
        <v>0</v>
      </c>
      <c r="AO33" s="2140">
        <f>IF(ISERROR(Q33*(1-VLOOKUP($A33, 'E1 Categorization'!$A$32:$E$124, 5,0))), Q33*0.5, Q33*(1-VLOOKUP($A33, 'E1 Categorization'!$A$32:$E$124, 5,0)))</f>
        <v>0</v>
      </c>
      <c r="AP33" s="2140">
        <f>IF(ISERROR(R33*(1-VLOOKUP($A33, 'E1 Categorization'!$A$32:$E$124, 5,0))), R33*0.5, R33*(1-VLOOKUP($A33, 'E1 Categorization'!$A$32:$E$124, 5,0)))</f>
        <v>0</v>
      </c>
      <c r="AQ33" s="2140">
        <f>IF(ISERROR(S33*(1-VLOOKUP($A33, 'E1 Categorization'!$A$32:$E$124, 5,0))), S33*0.5, S33*(1-VLOOKUP($A33, 'E1 Categorization'!$A$32:$E$124, 5,0)))</f>
        <v>0</v>
      </c>
      <c r="AR33" s="2140">
        <f>IF(ISERROR(T33*(1-VLOOKUP($A33, 'E1 Categorization'!$A$32:$E$124, 5,0))), T33*0.5, T33*(1-VLOOKUP($A33, 'E1 Categorization'!$A$32:$E$124, 5,0)))</f>
        <v>0</v>
      </c>
      <c r="AS33" s="2140">
        <f>IF(ISERROR(U33*(1-VLOOKUP($A33, 'E1 Categorization'!$A$32:$E$124, 5,0))), U33*0.5, U33*(1-VLOOKUP($A33, 'E1 Categorization'!$A$32:$E$124, 5,0)))</f>
        <v>0</v>
      </c>
      <c r="AT33" s="2140">
        <f>IF(ISERROR(V33*(1-VLOOKUP($A33, 'E1 Categorization'!$A$32:$E$124, 5,0))), V33*0.5, V33*(1-VLOOKUP($A33, 'E1 Categorization'!$A$32:$E$124, 5,0)))</f>
        <v>0</v>
      </c>
      <c r="AU33" s="2140">
        <f>IF(ISERROR(W33*(1-VLOOKUP($A33, 'E1 Categorization'!$A$32:$E$124, 5,0))), W33*0.5, W33*(1-VLOOKUP($A33, 'E1 Categorization'!$A$32:$E$124, 5,0)))</f>
        <v>0</v>
      </c>
      <c r="AV33" s="2140">
        <f>IF(ISERROR(X33*(1-VLOOKUP($A33, 'E1 Categorization'!$A$32:$E$124, 5,0))), X33*0.5, X33*(1-VLOOKUP($A33, 'E1 Categorization'!$A$32:$E$124, 5,0)))</f>
        <v>0</v>
      </c>
      <c r="AW33" s="1886"/>
      <c r="AX33" s="1886"/>
      <c r="AY33" s="487">
        <f t="shared" si="25"/>
        <v>1825</v>
      </c>
      <c r="AZ33" s="488" t="str">
        <f t="shared" si="26"/>
        <v>Storage Battery Equipment</v>
      </c>
      <c r="BA33" s="2140">
        <f>IF(ISERROR(E33*(VLOOKUP($A33, 'E1 Categorization'!$A$32:$E$124, 5,0))), E33*0.5, E33*(VLOOKUP($A33, 'E1 Categorization'!$A$32:$E$124, 5,0)))</f>
        <v>0</v>
      </c>
      <c r="BB33" s="2140">
        <f>IF(ISERROR(F33*(VLOOKUP($A33, 'E1 Categorization'!$A$32:$E$124, 5,0))), F33*0.5, F33*(VLOOKUP($A33, 'E1 Categorization'!$A$32:$E$124, 5,0)))</f>
        <v>0</v>
      </c>
      <c r="BC33" s="2140">
        <f>IF(ISERROR(G33*(VLOOKUP($A33, 'E1 Categorization'!$A$32:$E$124, 5,0))), G33*0.5, G33*(VLOOKUP($A33, 'E1 Categorization'!$A$32:$E$124, 5,0)))</f>
        <v>0</v>
      </c>
      <c r="BD33" s="2140">
        <f>IF(ISERROR(H33*(VLOOKUP($A33, 'E1 Categorization'!$A$32:$E$124, 5,0))), H33*0.5, H33*(VLOOKUP($A33, 'E1 Categorization'!$A$32:$E$124, 5,0)))</f>
        <v>0</v>
      </c>
      <c r="BE33" s="2140">
        <f>IF(ISERROR(I33*(VLOOKUP($A33, 'E1 Categorization'!$A$32:$E$124, 5,0))), I33*0.5, I33*(VLOOKUP($A33, 'E1 Categorization'!$A$32:$E$124, 5,0)))</f>
        <v>0</v>
      </c>
      <c r="BF33" s="2140">
        <f>IF(ISERROR(J33*(VLOOKUP($A33, 'E1 Categorization'!$A$32:$E$124, 5,0))), J33*0.5, J33*(VLOOKUP($A33, 'E1 Categorization'!$A$32:$E$124, 5,0)))</f>
        <v>0</v>
      </c>
      <c r="BG33" s="2140">
        <f>IF(ISERROR(K33*(VLOOKUP($A33, 'E1 Categorization'!$A$32:$E$124, 5,0))), K33*0.5, K33*(VLOOKUP($A33, 'E1 Categorization'!$A$32:$E$124, 5,0)))</f>
        <v>0</v>
      </c>
      <c r="BH33" s="2140">
        <f>IF(ISERROR(L33*(VLOOKUP($A33, 'E1 Categorization'!$A$32:$E$124, 5,0))), L33*0.5, L33*(VLOOKUP($A33, 'E1 Categorization'!$A$32:$E$124, 5,0)))</f>
        <v>0</v>
      </c>
      <c r="BI33" s="2140">
        <f>IF(ISERROR(M33*(VLOOKUP($A33, 'E1 Categorization'!$A$32:$E$124, 5,0))), M33*0.5, M33*(VLOOKUP($A33, 'E1 Categorization'!$A$32:$E$124, 5,0)))</f>
        <v>0</v>
      </c>
      <c r="BJ33" s="2140">
        <f>IF(ISERROR(N33*(VLOOKUP($A33, 'E1 Categorization'!$A$32:$E$124, 5,0))), N33*0.5, N33*(VLOOKUP($A33, 'E1 Categorization'!$A$32:$E$124, 5,0)))</f>
        <v>0</v>
      </c>
      <c r="BK33" s="2140">
        <f>IF(ISERROR(O33*(VLOOKUP($A33, 'E1 Categorization'!$A$32:$E$124, 5,0))), O33*0.5, O33*(VLOOKUP($A33, 'E1 Categorization'!$A$32:$E$124, 5,0)))</f>
        <v>0</v>
      </c>
      <c r="BL33" s="2140">
        <f>IF(ISERROR(P33*(VLOOKUP($A33, 'E1 Categorization'!$A$32:$E$124, 5,0))), P33*0.5, P33*(VLOOKUP($A33, 'E1 Categorization'!$A$32:$E$124, 5,0)))</f>
        <v>0</v>
      </c>
      <c r="BM33" s="2140">
        <f>IF(ISERROR(Q33*(VLOOKUP($A33, 'E1 Categorization'!$A$32:$E$124, 5,0))), Q33*0.5, Q33*(VLOOKUP($A33, 'E1 Categorization'!$A$32:$E$124, 5,0)))</f>
        <v>0</v>
      </c>
      <c r="BN33" s="2140">
        <f>IF(ISERROR(R33*(VLOOKUP($A33, 'E1 Categorization'!$A$32:$E$124, 5,0))), R33*0.5, R33*(VLOOKUP($A33, 'E1 Categorization'!$A$32:$E$124, 5,0)))</f>
        <v>0</v>
      </c>
      <c r="BO33" s="2140">
        <f>IF(ISERROR(S33*(VLOOKUP($A33, 'E1 Categorization'!$A$32:$E$124, 5,0))), S33*0.5, S33*(VLOOKUP($A33, 'E1 Categorization'!$A$32:$E$124, 5,0)))</f>
        <v>0</v>
      </c>
      <c r="BP33" s="2140">
        <f>IF(ISERROR(T33*(VLOOKUP($A33, 'E1 Categorization'!$A$32:$E$124, 5,0))), T33*0.5, T33*(VLOOKUP($A33, 'E1 Categorization'!$A$32:$E$124, 5,0)))</f>
        <v>0</v>
      </c>
      <c r="BQ33" s="2140">
        <f>IF(ISERROR(U33*(VLOOKUP($A33, 'E1 Categorization'!$A$32:$E$124, 5,0))), U33*0.5, U33*(VLOOKUP($A33, 'E1 Categorization'!$A$32:$E$124, 5,0)))</f>
        <v>0</v>
      </c>
      <c r="BR33" s="2140">
        <f>IF(ISERROR(V33*(VLOOKUP($A33, 'E1 Categorization'!$A$32:$E$124, 5,0))), V33*0.5, V33*(VLOOKUP($A33, 'E1 Categorization'!$A$32:$E$124, 5,0)))</f>
        <v>0</v>
      </c>
      <c r="BS33" s="2140">
        <f>IF(ISERROR(W33*(VLOOKUP($A33, 'E1 Categorization'!$A$32:$E$124, 5,0))), W33*0.5, W33*(VLOOKUP($A33, 'E1 Categorization'!$A$32:$E$124, 5,0)))</f>
        <v>0</v>
      </c>
      <c r="BT33" s="2140">
        <f>IF(ISERROR(X33*(VLOOKUP($A33, 'E1 Categorization'!$A$32:$E$124, 5,0))), X33*0.5, X33*(VLOOKUP($A33, 'E1 Categorization'!$A$32:$E$124, 5,0)))</f>
        <v>0</v>
      </c>
    </row>
    <row r="34" spans="1:72" s="291" customFormat="1" ht="12.75" x14ac:dyDescent="0.2">
      <c r="A34" s="487">
        <f>'I3 TB Data'!A140:B140</f>
        <v>1830</v>
      </c>
      <c r="B34" s="488" t="str">
        <f>'I3 TB Data'!B140</f>
        <v>Poles, Towers and Fixtures</v>
      </c>
      <c r="C34" s="489">
        <f>'I3 TB Data'!G140</f>
        <v>0</v>
      </c>
      <c r="D34" s="1857" t="str">
        <f t="shared" si="22"/>
        <v>Yes</v>
      </c>
      <c r="E34" s="1832"/>
      <c r="F34" s="1832"/>
      <c r="G34" s="1832"/>
      <c r="H34" s="1832"/>
      <c r="I34" s="1832"/>
      <c r="J34" s="1832"/>
      <c r="K34" s="1832"/>
      <c r="L34" s="1832"/>
      <c r="M34" s="1832"/>
      <c r="N34" s="1832"/>
      <c r="O34" s="1832"/>
      <c r="P34" s="1832"/>
      <c r="Q34" s="1832"/>
      <c r="R34" s="1832"/>
      <c r="S34" s="1832"/>
      <c r="T34" s="1832"/>
      <c r="U34" s="1832"/>
      <c r="V34" s="1832"/>
      <c r="W34" s="1832"/>
      <c r="X34" s="1832"/>
      <c r="AA34" s="487">
        <f t="shared" si="23"/>
        <v>1830</v>
      </c>
      <c r="AB34" s="488" t="str">
        <f t="shared" si="24"/>
        <v>Poles, Towers and Fixtures</v>
      </c>
      <c r="AC34" s="2140">
        <f>IF(ISERROR(E34*(1-VLOOKUP($A34, 'E1 Categorization'!$A$32:$E$124, 5,0))), E34*0.5, E34*(1-VLOOKUP($A34, 'E1 Categorization'!$A$32:$E$124, 5,0)))</f>
        <v>0</v>
      </c>
      <c r="AD34" s="2140">
        <f>IF(ISERROR(F34*(1-VLOOKUP($A34, 'E1 Categorization'!$A$32:$E$124, 5,0))), F34*0.5, F34*(1-VLOOKUP($A34, 'E1 Categorization'!$A$32:$E$124, 5,0)))</f>
        <v>0</v>
      </c>
      <c r="AE34" s="2140">
        <f>IF(ISERROR(G34*(1-VLOOKUP($A34, 'E1 Categorization'!$A$32:$E$124, 5,0))), G34*0.5, G34*(1-VLOOKUP($A34, 'E1 Categorization'!$A$32:$E$124, 5,0)))</f>
        <v>0</v>
      </c>
      <c r="AF34" s="2140">
        <f>IF(ISERROR(H34*(1-VLOOKUP($A34, 'E1 Categorization'!$A$32:$E$124, 5,0))), H34*0.5, H34*(1-VLOOKUP($A34, 'E1 Categorization'!$A$32:$E$124, 5,0)))</f>
        <v>0</v>
      </c>
      <c r="AG34" s="2140">
        <f>IF(ISERROR(I34*(1-VLOOKUP($A34, 'E1 Categorization'!$A$32:$E$124, 5,0))), I34*0.5, I34*(1-VLOOKUP($A34, 'E1 Categorization'!$A$32:$E$124, 5,0)))</f>
        <v>0</v>
      </c>
      <c r="AH34" s="2140">
        <f>IF(ISERROR(J34*(1-VLOOKUP($A34, 'E1 Categorization'!$A$32:$E$124, 5,0))), J34*0.5, J34*(1-VLOOKUP($A34, 'E1 Categorization'!$A$32:$E$124, 5,0)))</f>
        <v>0</v>
      </c>
      <c r="AI34" s="2140">
        <f>IF(ISERROR(K34*(1-VLOOKUP($A34, 'E1 Categorization'!$A$32:$E$124, 5,0))), K34*0.5, K34*(1-VLOOKUP($A34, 'E1 Categorization'!$A$32:$E$124, 5,0)))</f>
        <v>0</v>
      </c>
      <c r="AJ34" s="2140">
        <f>IF(ISERROR(L34*(1-VLOOKUP($A34, 'E1 Categorization'!$A$32:$E$124, 5,0))), L34*0.5, L34*(1-VLOOKUP($A34, 'E1 Categorization'!$A$32:$E$124, 5,0)))</f>
        <v>0</v>
      </c>
      <c r="AK34" s="2140">
        <f>IF(ISERROR(M34*(1-VLOOKUP($A34, 'E1 Categorization'!$A$32:$E$124, 5,0))), M34*0.5, M34*(1-VLOOKUP($A34, 'E1 Categorization'!$A$32:$E$124, 5,0)))</f>
        <v>0</v>
      </c>
      <c r="AL34" s="2140">
        <f>IF(ISERROR(N34*(1-VLOOKUP($A34, 'E1 Categorization'!$A$32:$E$124, 5,0))), N34*0.5, N34*(1-VLOOKUP($A34, 'E1 Categorization'!$A$32:$E$124, 5,0)))</f>
        <v>0</v>
      </c>
      <c r="AM34" s="2140">
        <f>IF(ISERROR(O34*(1-VLOOKUP($A34, 'E1 Categorization'!$A$32:$E$124, 5,0))), O34*0.5, O34*(1-VLOOKUP($A34, 'E1 Categorization'!$A$32:$E$124, 5,0)))</f>
        <v>0</v>
      </c>
      <c r="AN34" s="2140">
        <f>IF(ISERROR(P34*(1-VLOOKUP($A34, 'E1 Categorization'!$A$32:$E$124, 5,0))), P34*0.5, P34*(1-VLOOKUP($A34, 'E1 Categorization'!$A$32:$E$124, 5,0)))</f>
        <v>0</v>
      </c>
      <c r="AO34" s="2140">
        <f>IF(ISERROR(Q34*(1-VLOOKUP($A34, 'E1 Categorization'!$A$32:$E$124, 5,0))), Q34*0.5, Q34*(1-VLOOKUP($A34, 'E1 Categorization'!$A$32:$E$124, 5,0)))</f>
        <v>0</v>
      </c>
      <c r="AP34" s="2140">
        <f>IF(ISERROR(R34*(1-VLOOKUP($A34, 'E1 Categorization'!$A$32:$E$124, 5,0))), R34*0.5, R34*(1-VLOOKUP($A34, 'E1 Categorization'!$A$32:$E$124, 5,0)))</f>
        <v>0</v>
      </c>
      <c r="AQ34" s="2140">
        <f>IF(ISERROR(S34*(1-VLOOKUP($A34, 'E1 Categorization'!$A$32:$E$124, 5,0))), S34*0.5, S34*(1-VLOOKUP($A34, 'E1 Categorization'!$A$32:$E$124, 5,0)))</f>
        <v>0</v>
      </c>
      <c r="AR34" s="2140">
        <f>IF(ISERROR(T34*(1-VLOOKUP($A34, 'E1 Categorization'!$A$32:$E$124, 5,0))), T34*0.5, T34*(1-VLOOKUP($A34, 'E1 Categorization'!$A$32:$E$124, 5,0)))</f>
        <v>0</v>
      </c>
      <c r="AS34" s="2140">
        <f>IF(ISERROR(U34*(1-VLOOKUP($A34, 'E1 Categorization'!$A$32:$E$124, 5,0))), U34*0.5, U34*(1-VLOOKUP($A34, 'E1 Categorization'!$A$32:$E$124, 5,0)))</f>
        <v>0</v>
      </c>
      <c r="AT34" s="2140">
        <f>IF(ISERROR(V34*(1-VLOOKUP($A34, 'E1 Categorization'!$A$32:$E$124, 5,0))), V34*0.5, V34*(1-VLOOKUP($A34, 'E1 Categorization'!$A$32:$E$124, 5,0)))</f>
        <v>0</v>
      </c>
      <c r="AU34" s="2140">
        <f>IF(ISERROR(W34*(1-VLOOKUP($A34, 'E1 Categorization'!$A$32:$E$124, 5,0))), W34*0.5, W34*(1-VLOOKUP($A34, 'E1 Categorization'!$A$32:$E$124, 5,0)))</f>
        <v>0</v>
      </c>
      <c r="AV34" s="2140">
        <f>IF(ISERROR(X34*(1-VLOOKUP($A34, 'E1 Categorization'!$A$32:$E$124, 5,0))), X34*0.5, X34*(1-VLOOKUP($A34, 'E1 Categorization'!$A$32:$E$124, 5,0)))</f>
        <v>0</v>
      </c>
      <c r="AW34" s="1886"/>
      <c r="AX34" s="1886"/>
      <c r="AY34" s="487">
        <f t="shared" si="25"/>
        <v>1830</v>
      </c>
      <c r="AZ34" s="488" t="str">
        <f t="shared" si="26"/>
        <v>Poles, Towers and Fixtures</v>
      </c>
      <c r="BA34" s="2140">
        <f>IF(ISERROR(E34*(VLOOKUP($A34, 'E1 Categorization'!$A$32:$E$124, 5,0))), E34*0.5, E34*(VLOOKUP($A34, 'E1 Categorization'!$A$32:$E$124, 5,0)))</f>
        <v>0</v>
      </c>
      <c r="BB34" s="2140">
        <f>IF(ISERROR(F34*(VLOOKUP($A34, 'E1 Categorization'!$A$32:$E$124, 5,0))), F34*0.5, F34*(VLOOKUP($A34, 'E1 Categorization'!$A$32:$E$124, 5,0)))</f>
        <v>0</v>
      </c>
      <c r="BC34" s="2140">
        <f>IF(ISERROR(G34*(VLOOKUP($A34, 'E1 Categorization'!$A$32:$E$124, 5,0))), G34*0.5, G34*(VLOOKUP($A34, 'E1 Categorization'!$A$32:$E$124, 5,0)))</f>
        <v>0</v>
      </c>
      <c r="BD34" s="2140">
        <f>IF(ISERROR(H34*(VLOOKUP($A34, 'E1 Categorization'!$A$32:$E$124, 5,0))), H34*0.5, H34*(VLOOKUP($A34, 'E1 Categorization'!$A$32:$E$124, 5,0)))</f>
        <v>0</v>
      </c>
      <c r="BE34" s="2140">
        <f>IF(ISERROR(I34*(VLOOKUP($A34, 'E1 Categorization'!$A$32:$E$124, 5,0))), I34*0.5, I34*(VLOOKUP($A34, 'E1 Categorization'!$A$32:$E$124, 5,0)))</f>
        <v>0</v>
      </c>
      <c r="BF34" s="2140">
        <f>IF(ISERROR(J34*(VLOOKUP($A34, 'E1 Categorization'!$A$32:$E$124, 5,0))), J34*0.5, J34*(VLOOKUP($A34, 'E1 Categorization'!$A$32:$E$124, 5,0)))</f>
        <v>0</v>
      </c>
      <c r="BG34" s="2140">
        <f>IF(ISERROR(K34*(VLOOKUP($A34, 'E1 Categorization'!$A$32:$E$124, 5,0))), K34*0.5, K34*(VLOOKUP($A34, 'E1 Categorization'!$A$32:$E$124, 5,0)))</f>
        <v>0</v>
      </c>
      <c r="BH34" s="2140">
        <f>IF(ISERROR(L34*(VLOOKUP($A34, 'E1 Categorization'!$A$32:$E$124, 5,0))), L34*0.5, L34*(VLOOKUP($A34, 'E1 Categorization'!$A$32:$E$124, 5,0)))</f>
        <v>0</v>
      </c>
      <c r="BI34" s="2140">
        <f>IF(ISERROR(M34*(VLOOKUP($A34, 'E1 Categorization'!$A$32:$E$124, 5,0))), M34*0.5, M34*(VLOOKUP($A34, 'E1 Categorization'!$A$32:$E$124, 5,0)))</f>
        <v>0</v>
      </c>
      <c r="BJ34" s="2140">
        <f>IF(ISERROR(N34*(VLOOKUP($A34, 'E1 Categorization'!$A$32:$E$124, 5,0))), N34*0.5, N34*(VLOOKUP($A34, 'E1 Categorization'!$A$32:$E$124, 5,0)))</f>
        <v>0</v>
      </c>
      <c r="BK34" s="2140">
        <f>IF(ISERROR(O34*(VLOOKUP($A34, 'E1 Categorization'!$A$32:$E$124, 5,0))), O34*0.5, O34*(VLOOKUP($A34, 'E1 Categorization'!$A$32:$E$124, 5,0)))</f>
        <v>0</v>
      </c>
      <c r="BL34" s="2140">
        <f>IF(ISERROR(P34*(VLOOKUP($A34, 'E1 Categorization'!$A$32:$E$124, 5,0))), P34*0.5, P34*(VLOOKUP($A34, 'E1 Categorization'!$A$32:$E$124, 5,0)))</f>
        <v>0</v>
      </c>
      <c r="BM34" s="2140">
        <f>IF(ISERROR(Q34*(VLOOKUP($A34, 'E1 Categorization'!$A$32:$E$124, 5,0))), Q34*0.5, Q34*(VLOOKUP($A34, 'E1 Categorization'!$A$32:$E$124, 5,0)))</f>
        <v>0</v>
      </c>
      <c r="BN34" s="2140">
        <f>IF(ISERROR(R34*(VLOOKUP($A34, 'E1 Categorization'!$A$32:$E$124, 5,0))), R34*0.5, R34*(VLOOKUP($A34, 'E1 Categorization'!$A$32:$E$124, 5,0)))</f>
        <v>0</v>
      </c>
      <c r="BO34" s="2140">
        <f>IF(ISERROR(S34*(VLOOKUP($A34, 'E1 Categorization'!$A$32:$E$124, 5,0))), S34*0.5, S34*(VLOOKUP($A34, 'E1 Categorization'!$A$32:$E$124, 5,0)))</f>
        <v>0</v>
      </c>
      <c r="BP34" s="2140">
        <f>IF(ISERROR(T34*(VLOOKUP($A34, 'E1 Categorization'!$A$32:$E$124, 5,0))), T34*0.5, T34*(VLOOKUP($A34, 'E1 Categorization'!$A$32:$E$124, 5,0)))</f>
        <v>0</v>
      </c>
      <c r="BQ34" s="2140">
        <f>IF(ISERROR(U34*(VLOOKUP($A34, 'E1 Categorization'!$A$32:$E$124, 5,0))), U34*0.5, U34*(VLOOKUP($A34, 'E1 Categorization'!$A$32:$E$124, 5,0)))</f>
        <v>0</v>
      </c>
      <c r="BR34" s="2140">
        <f>IF(ISERROR(V34*(VLOOKUP($A34, 'E1 Categorization'!$A$32:$E$124, 5,0))), V34*0.5, V34*(VLOOKUP($A34, 'E1 Categorization'!$A$32:$E$124, 5,0)))</f>
        <v>0</v>
      </c>
      <c r="BS34" s="2140">
        <f>IF(ISERROR(W34*(VLOOKUP($A34, 'E1 Categorization'!$A$32:$E$124, 5,0))), W34*0.5, W34*(VLOOKUP($A34, 'E1 Categorization'!$A$32:$E$124, 5,0)))</f>
        <v>0</v>
      </c>
      <c r="BT34" s="2140">
        <f>IF(ISERROR(X34*(VLOOKUP($A34, 'E1 Categorization'!$A$32:$E$124, 5,0))), X34*0.5, X34*(VLOOKUP($A34, 'E1 Categorization'!$A$32:$E$124, 5,0)))</f>
        <v>0</v>
      </c>
    </row>
    <row r="35" spans="1:72" s="291" customFormat="1" ht="12.75" x14ac:dyDescent="0.2">
      <c r="A35" s="487">
        <f>'I3 TB Data'!A141:B141</f>
        <v>1835</v>
      </c>
      <c r="B35" s="488" t="str">
        <f>'I3 TB Data'!B141</f>
        <v>Overhead Conductors and Devices</v>
      </c>
      <c r="C35" s="489">
        <f>'I3 TB Data'!G141</f>
        <v>0</v>
      </c>
      <c r="D35" s="1857" t="str">
        <f t="shared" si="22"/>
        <v>Yes</v>
      </c>
      <c r="E35" s="1832"/>
      <c r="F35" s="1832"/>
      <c r="G35" s="1832"/>
      <c r="H35" s="1832"/>
      <c r="I35" s="1832"/>
      <c r="J35" s="1832"/>
      <c r="K35" s="1832"/>
      <c r="L35" s="1832"/>
      <c r="M35" s="1832"/>
      <c r="N35" s="1832"/>
      <c r="O35" s="1832"/>
      <c r="P35" s="1832"/>
      <c r="Q35" s="1832"/>
      <c r="R35" s="1832"/>
      <c r="S35" s="1832"/>
      <c r="T35" s="1832"/>
      <c r="U35" s="1832"/>
      <c r="V35" s="1832"/>
      <c r="W35" s="1832"/>
      <c r="X35" s="1832"/>
      <c r="AA35" s="487">
        <f t="shared" si="23"/>
        <v>1835</v>
      </c>
      <c r="AB35" s="488" t="str">
        <f t="shared" si="24"/>
        <v>Overhead Conductors and Devices</v>
      </c>
      <c r="AC35" s="2140">
        <f>IF(ISERROR(E35*(1-VLOOKUP($A35, 'E1 Categorization'!$A$32:$E$124, 5,0))), E35*0.5, E35*(1-VLOOKUP($A35, 'E1 Categorization'!$A$32:$E$124, 5,0)))</f>
        <v>0</v>
      </c>
      <c r="AD35" s="2140">
        <f>IF(ISERROR(F35*(1-VLOOKUP($A35, 'E1 Categorization'!$A$32:$E$124, 5,0))), F35*0.5, F35*(1-VLOOKUP($A35, 'E1 Categorization'!$A$32:$E$124, 5,0)))</f>
        <v>0</v>
      </c>
      <c r="AE35" s="2140">
        <f>IF(ISERROR(G35*(1-VLOOKUP($A35, 'E1 Categorization'!$A$32:$E$124, 5,0))), G35*0.5, G35*(1-VLOOKUP($A35, 'E1 Categorization'!$A$32:$E$124, 5,0)))</f>
        <v>0</v>
      </c>
      <c r="AF35" s="2140">
        <f>IF(ISERROR(H35*(1-VLOOKUP($A35, 'E1 Categorization'!$A$32:$E$124, 5,0))), H35*0.5, H35*(1-VLOOKUP($A35, 'E1 Categorization'!$A$32:$E$124, 5,0)))</f>
        <v>0</v>
      </c>
      <c r="AG35" s="2140">
        <f>IF(ISERROR(I35*(1-VLOOKUP($A35, 'E1 Categorization'!$A$32:$E$124, 5,0))), I35*0.5, I35*(1-VLOOKUP($A35, 'E1 Categorization'!$A$32:$E$124, 5,0)))</f>
        <v>0</v>
      </c>
      <c r="AH35" s="2140">
        <f>IF(ISERROR(J35*(1-VLOOKUP($A35, 'E1 Categorization'!$A$32:$E$124, 5,0))), J35*0.5, J35*(1-VLOOKUP($A35, 'E1 Categorization'!$A$32:$E$124, 5,0)))</f>
        <v>0</v>
      </c>
      <c r="AI35" s="2140">
        <f>IF(ISERROR(K35*(1-VLOOKUP($A35, 'E1 Categorization'!$A$32:$E$124, 5,0))), K35*0.5, K35*(1-VLOOKUP($A35, 'E1 Categorization'!$A$32:$E$124, 5,0)))</f>
        <v>0</v>
      </c>
      <c r="AJ35" s="2140">
        <f>IF(ISERROR(L35*(1-VLOOKUP($A35, 'E1 Categorization'!$A$32:$E$124, 5,0))), L35*0.5, L35*(1-VLOOKUP($A35, 'E1 Categorization'!$A$32:$E$124, 5,0)))</f>
        <v>0</v>
      </c>
      <c r="AK35" s="2140">
        <f>IF(ISERROR(M35*(1-VLOOKUP($A35, 'E1 Categorization'!$A$32:$E$124, 5,0))), M35*0.5, M35*(1-VLOOKUP($A35, 'E1 Categorization'!$A$32:$E$124, 5,0)))</f>
        <v>0</v>
      </c>
      <c r="AL35" s="2140">
        <f>IF(ISERROR(N35*(1-VLOOKUP($A35, 'E1 Categorization'!$A$32:$E$124, 5,0))), N35*0.5, N35*(1-VLOOKUP($A35, 'E1 Categorization'!$A$32:$E$124, 5,0)))</f>
        <v>0</v>
      </c>
      <c r="AM35" s="2140">
        <f>IF(ISERROR(O35*(1-VLOOKUP($A35, 'E1 Categorization'!$A$32:$E$124, 5,0))), O35*0.5, O35*(1-VLOOKUP($A35, 'E1 Categorization'!$A$32:$E$124, 5,0)))</f>
        <v>0</v>
      </c>
      <c r="AN35" s="2140">
        <f>IF(ISERROR(P35*(1-VLOOKUP($A35, 'E1 Categorization'!$A$32:$E$124, 5,0))), P35*0.5, P35*(1-VLOOKUP($A35, 'E1 Categorization'!$A$32:$E$124, 5,0)))</f>
        <v>0</v>
      </c>
      <c r="AO35" s="2140">
        <f>IF(ISERROR(Q35*(1-VLOOKUP($A35, 'E1 Categorization'!$A$32:$E$124, 5,0))), Q35*0.5, Q35*(1-VLOOKUP($A35, 'E1 Categorization'!$A$32:$E$124, 5,0)))</f>
        <v>0</v>
      </c>
      <c r="AP35" s="2140">
        <f>IF(ISERROR(R35*(1-VLOOKUP($A35, 'E1 Categorization'!$A$32:$E$124, 5,0))), R35*0.5, R35*(1-VLOOKUP($A35, 'E1 Categorization'!$A$32:$E$124, 5,0)))</f>
        <v>0</v>
      </c>
      <c r="AQ35" s="2140">
        <f>IF(ISERROR(S35*(1-VLOOKUP($A35, 'E1 Categorization'!$A$32:$E$124, 5,0))), S35*0.5, S35*(1-VLOOKUP($A35, 'E1 Categorization'!$A$32:$E$124, 5,0)))</f>
        <v>0</v>
      </c>
      <c r="AR35" s="2140">
        <f>IF(ISERROR(T35*(1-VLOOKUP($A35, 'E1 Categorization'!$A$32:$E$124, 5,0))), T35*0.5, T35*(1-VLOOKUP($A35, 'E1 Categorization'!$A$32:$E$124, 5,0)))</f>
        <v>0</v>
      </c>
      <c r="AS35" s="2140">
        <f>IF(ISERROR(U35*(1-VLOOKUP($A35, 'E1 Categorization'!$A$32:$E$124, 5,0))), U35*0.5, U35*(1-VLOOKUP($A35, 'E1 Categorization'!$A$32:$E$124, 5,0)))</f>
        <v>0</v>
      </c>
      <c r="AT35" s="2140">
        <f>IF(ISERROR(V35*(1-VLOOKUP($A35, 'E1 Categorization'!$A$32:$E$124, 5,0))), V35*0.5, V35*(1-VLOOKUP($A35, 'E1 Categorization'!$A$32:$E$124, 5,0)))</f>
        <v>0</v>
      </c>
      <c r="AU35" s="2140">
        <f>IF(ISERROR(W35*(1-VLOOKUP($A35, 'E1 Categorization'!$A$32:$E$124, 5,0))), W35*0.5, W35*(1-VLOOKUP($A35, 'E1 Categorization'!$A$32:$E$124, 5,0)))</f>
        <v>0</v>
      </c>
      <c r="AV35" s="2140">
        <f>IF(ISERROR(X35*(1-VLOOKUP($A35, 'E1 Categorization'!$A$32:$E$124, 5,0))), X35*0.5, X35*(1-VLOOKUP($A35, 'E1 Categorization'!$A$32:$E$124, 5,0)))</f>
        <v>0</v>
      </c>
      <c r="AW35" s="1886"/>
      <c r="AX35" s="1886"/>
      <c r="AY35" s="487">
        <f t="shared" si="25"/>
        <v>1835</v>
      </c>
      <c r="AZ35" s="488" t="str">
        <f t="shared" si="26"/>
        <v>Overhead Conductors and Devices</v>
      </c>
      <c r="BA35" s="2140">
        <f>IF(ISERROR(E35*(VLOOKUP($A35, 'E1 Categorization'!$A$32:$E$124, 5,0))), E35*0.5, E35*(VLOOKUP($A35, 'E1 Categorization'!$A$32:$E$124, 5,0)))</f>
        <v>0</v>
      </c>
      <c r="BB35" s="2140">
        <f>IF(ISERROR(F35*(VLOOKUP($A35, 'E1 Categorization'!$A$32:$E$124, 5,0))), F35*0.5, F35*(VLOOKUP($A35, 'E1 Categorization'!$A$32:$E$124, 5,0)))</f>
        <v>0</v>
      </c>
      <c r="BC35" s="2140">
        <f>IF(ISERROR(G35*(VLOOKUP($A35, 'E1 Categorization'!$A$32:$E$124, 5,0))), G35*0.5, G35*(VLOOKUP($A35, 'E1 Categorization'!$A$32:$E$124, 5,0)))</f>
        <v>0</v>
      </c>
      <c r="BD35" s="2140">
        <f>IF(ISERROR(H35*(VLOOKUP($A35, 'E1 Categorization'!$A$32:$E$124, 5,0))), H35*0.5, H35*(VLOOKUP($A35, 'E1 Categorization'!$A$32:$E$124, 5,0)))</f>
        <v>0</v>
      </c>
      <c r="BE35" s="2140">
        <f>IF(ISERROR(I35*(VLOOKUP($A35, 'E1 Categorization'!$A$32:$E$124, 5,0))), I35*0.5, I35*(VLOOKUP($A35, 'E1 Categorization'!$A$32:$E$124, 5,0)))</f>
        <v>0</v>
      </c>
      <c r="BF35" s="2140">
        <f>IF(ISERROR(J35*(VLOOKUP($A35, 'E1 Categorization'!$A$32:$E$124, 5,0))), J35*0.5, J35*(VLOOKUP($A35, 'E1 Categorization'!$A$32:$E$124, 5,0)))</f>
        <v>0</v>
      </c>
      <c r="BG35" s="2140">
        <f>IF(ISERROR(K35*(VLOOKUP($A35, 'E1 Categorization'!$A$32:$E$124, 5,0))), K35*0.5, K35*(VLOOKUP($A35, 'E1 Categorization'!$A$32:$E$124, 5,0)))</f>
        <v>0</v>
      </c>
      <c r="BH35" s="2140">
        <f>IF(ISERROR(L35*(VLOOKUP($A35, 'E1 Categorization'!$A$32:$E$124, 5,0))), L35*0.5, L35*(VLOOKUP($A35, 'E1 Categorization'!$A$32:$E$124, 5,0)))</f>
        <v>0</v>
      </c>
      <c r="BI35" s="2140">
        <f>IF(ISERROR(M35*(VLOOKUP($A35, 'E1 Categorization'!$A$32:$E$124, 5,0))), M35*0.5, M35*(VLOOKUP($A35, 'E1 Categorization'!$A$32:$E$124, 5,0)))</f>
        <v>0</v>
      </c>
      <c r="BJ35" s="2140">
        <f>IF(ISERROR(N35*(VLOOKUP($A35, 'E1 Categorization'!$A$32:$E$124, 5,0))), N35*0.5, N35*(VLOOKUP($A35, 'E1 Categorization'!$A$32:$E$124, 5,0)))</f>
        <v>0</v>
      </c>
      <c r="BK35" s="2140">
        <f>IF(ISERROR(O35*(VLOOKUP($A35, 'E1 Categorization'!$A$32:$E$124, 5,0))), O35*0.5, O35*(VLOOKUP($A35, 'E1 Categorization'!$A$32:$E$124, 5,0)))</f>
        <v>0</v>
      </c>
      <c r="BL35" s="2140">
        <f>IF(ISERROR(P35*(VLOOKUP($A35, 'E1 Categorization'!$A$32:$E$124, 5,0))), P35*0.5, P35*(VLOOKUP($A35, 'E1 Categorization'!$A$32:$E$124, 5,0)))</f>
        <v>0</v>
      </c>
      <c r="BM35" s="2140">
        <f>IF(ISERROR(Q35*(VLOOKUP($A35, 'E1 Categorization'!$A$32:$E$124, 5,0))), Q35*0.5, Q35*(VLOOKUP($A35, 'E1 Categorization'!$A$32:$E$124, 5,0)))</f>
        <v>0</v>
      </c>
      <c r="BN35" s="2140">
        <f>IF(ISERROR(R35*(VLOOKUP($A35, 'E1 Categorization'!$A$32:$E$124, 5,0))), R35*0.5, R35*(VLOOKUP($A35, 'E1 Categorization'!$A$32:$E$124, 5,0)))</f>
        <v>0</v>
      </c>
      <c r="BO35" s="2140">
        <f>IF(ISERROR(S35*(VLOOKUP($A35, 'E1 Categorization'!$A$32:$E$124, 5,0))), S35*0.5, S35*(VLOOKUP($A35, 'E1 Categorization'!$A$32:$E$124, 5,0)))</f>
        <v>0</v>
      </c>
      <c r="BP35" s="2140">
        <f>IF(ISERROR(T35*(VLOOKUP($A35, 'E1 Categorization'!$A$32:$E$124, 5,0))), T35*0.5, T35*(VLOOKUP($A35, 'E1 Categorization'!$A$32:$E$124, 5,0)))</f>
        <v>0</v>
      </c>
      <c r="BQ35" s="2140">
        <f>IF(ISERROR(U35*(VLOOKUP($A35, 'E1 Categorization'!$A$32:$E$124, 5,0))), U35*0.5, U35*(VLOOKUP($A35, 'E1 Categorization'!$A$32:$E$124, 5,0)))</f>
        <v>0</v>
      </c>
      <c r="BR35" s="2140">
        <f>IF(ISERROR(V35*(VLOOKUP($A35, 'E1 Categorization'!$A$32:$E$124, 5,0))), V35*0.5, V35*(VLOOKUP($A35, 'E1 Categorization'!$A$32:$E$124, 5,0)))</f>
        <v>0</v>
      </c>
      <c r="BS35" s="2140">
        <f>IF(ISERROR(W35*(VLOOKUP($A35, 'E1 Categorization'!$A$32:$E$124, 5,0))), W35*0.5, W35*(VLOOKUP($A35, 'E1 Categorization'!$A$32:$E$124, 5,0)))</f>
        <v>0</v>
      </c>
      <c r="BT35" s="2140">
        <f>IF(ISERROR(X35*(VLOOKUP($A35, 'E1 Categorization'!$A$32:$E$124, 5,0))), X35*0.5, X35*(VLOOKUP($A35, 'E1 Categorization'!$A$32:$E$124, 5,0)))</f>
        <v>0</v>
      </c>
    </row>
    <row r="36" spans="1:72" s="291" customFormat="1" ht="12.75" x14ac:dyDescent="0.2">
      <c r="A36" s="487">
        <f>'I3 TB Data'!A142:B142</f>
        <v>1840</v>
      </c>
      <c r="B36" s="488" t="str">
        <f>'I3 TB Data'!B142</f>
        <v>Underground Conduit</v>
      </c>
      <c r="C36" s="489">
        <f>'I3 TB Data'!G142</f>
        <v>0</v>
      </c>
      <c r="D36" s="1857" t="str">
        <f t="shared" si="22"/>
        <v>Yes</v>
      </c>
      <c r="E36" s="1832"/>
      <c r="F36" s="1832"/>
      <c r="G36" s="1832"/>
      <c r="H36" s="1832"/>
      <c r="I36" s="1832"/>
      <c r="J36" s="1832"/>
      <c r="K36" s="1832"/>
      <c r="L36" s="1832"/>
      <c r="M36" s="1832"/>
      <c r="N36" s="1832"/>
      <c r="O36" s="1832"/>
      <c r="P36" s="1832"/>
      <c r="Q36" s="1832"/>
      <c r="R36" s="1832"/>
      <c r="S36" s="1832"/>
      <c r="T36" s="1832"/>
      <c r="U36" s="1832"/>
      <c r="V36" s="1832"/>
      <c r="W36" s="1832"/>
      <c r="X36" s="1832"/>
      <c r="AA36" s="487">
        <f t="shared" si="23"/>
        <v>1840</v>
      </c>
      <c r="AB36" s="488" t="str">
        <f t="shared" si="24"/>
        <v>Underground Conduit</v>
      </c>
      <c r="AC36" s="2140">
        <f>IF(ISERROR(E36*(1-VLOOKUP($A36, 'E1 Categorization'!$A$32:$E$124, 5,0))), E36*0.5, E36*(1-VLOOKUP($A36, 'E1 Categorization'!$A$32:$E$124, 5,0)))</f>
        <v>0</v>
      </c>
      <c r="AD36" s="2140">
        <f>IF(ISERROR(F36*(1-VLOOKUP($A36, 'E1 Categorization'!$A$32:$E$124, 5,0))), F36*0.5, F36*(1-VLOOKUP($A36, 'E1 Categorization'!$A$32:$E$124, 5,0)))</f>
        <v>0</v>
      </c>
      <c r="AE36" s="2140">
        <f>IF(ISERROR(G36*(1-VLOOKUP($A36, 'E1 Categorization'!$A$32:$E$124, 5,0))), G36*0.5, G36*(1-VLOOKUP($A36, 'E1 Categorization'!$A$32:$E$124, 5,0)))</f>
        <v>0</v>
      </c>
      <c r="AF36" s="2140">
        <f>IF(ISERROR(H36*(1-VLOOKUP($A36, 'E1 Categorization'!$A$32:$E$124, 5,0))), H36*0.5, H36*(1-VLOOKUP($A36, 'E1 Categorization'!$A$32:$E$124, 5,0)))</f>
        <v>0</v>
      </c>
      <c r="AG36" s="2140">
        <f>IF(ISERROR(I36*(1-VLOOKUP($A36, 'E1 Categorization'!$A$32:$E$124, 5,0))), I36*0.5, I36*(1-VLOOKUP($A36, 'E1 Categorization'!$A$32:$E$124, 5,0)))</f>
        <v>0</v>
      </c>
      <c r="AH36" s="2140">
        <f>IF(ISERROR(J36*(1-VLOOKUP($A36, 'E1 Categorization'!$A$32:$E$124, 5,0))), J36*0.5, J36*(1-VLOOKUP($A36, 'E1 Categorization'!$A$32:$E$124, 5,0)))</f>
        <v>0</v>
      </c>
      <c r="AI36" s="2140">
        <f>IF(ISERROR(K36*(1-VLOOKUP($A36, 'E1 Categorization'!$A$32:$E$124, 5,0))), K36*0.5, K36*(1-VLOOKUP($A36, 'E1 Categorization'!$A$32:$E$124, 5,0)))</f>
        <v>0</v>
      </c>
      <c r="AJ36" s="2140">
        <f>IF(ISERROR(L36*(1-VLOOKUP($A36, 'E1 Categorization'!$A$32:$E$124, 5,0))), L36*0.5, L36*(1-VLOOKUP($A36, 'E1 Categorization'!$A$32:$E$124, 5,0)))</f>
        <v>0</v>
      </c>
      <c r="AK36" s="2140">
        <f>IF(ISERROR(M36*(1-VLOOKUP($A36, 'E1 Categorization'!$A$32:$E$124, 5,0))), M36*0.5, M36*(1-VLOOKUP($A36, 'E1 Categorization'!$A$32:$E$124, 5,0)))</f>
        <v>0</v>
      </c>
      <c r="AL36" s="2140">
        <f>IF(ISERROR(N36*(1-VLOOKUP($A36, 'E1 Categorization'!$A$32:$E$124, 5,0))), N36*0.5, N36*(1-VLOOKUP($A36, 'E1 Categorization'!$A$32:$E$124, 5,0)))</f>
        <v>0</v>
      </c>
      <c r="AM36" s="2140">
        <f>IF(ISERROR(O36*(1-VLOOKUP($A36, 'E1 Categorization'!$A$32:$E$124, 5,0))), O36*0.5, O36*(1-VLOOKUP($A36, 'E1 Categorization'!$A$32:$E$124, 5,0)))</f>
        <v>0</v>
      </c>
      <c r="AN36" s="2140">
        <f>IF(ISERROR(P36*(1-VLOOKUP($A36, 'E1 Categorization'!$A$32:$E$124, 5,0))), P36*0.5, P36*(1-VLOOKUP($A36, 'E1 Categorization'!$A$32:$E$124, 5,0)))</f>
        <v>0</v>
      </c>
      <c r="AO36" s="2140">
        <f>IF(ISERROR(Q36*(1-VLOOKUP($A36, 'E1 Categorization'!$A$32:$E$124, 5,0))), Q36*0.5, Q36*(1-VLOOKUP($A36, 'E1 Categorization'!$A$32:$E$124, 5,0)))</f>
        <v>0</v>
      </c>
      <c r="AP36" s="2140">
        <f>IF(ISERROR(R36*(1-VLOOKUP($A36, 'E1 Categorization'!$A$32:$E$124, 5,0))), R36*0.5, R36*(1-VLOOKUP($A36, 'E1 Categorization'!$A$32:$E$124, 5,0)))</f>
        <v>0</v>
      </c>
      <c r="AQ36" s="2140">
        <f>IF(ISERROR(S36*(1-VLOOKUP($A36, 'E1 Categorization'!$A$32:$E$124, 5,0))), S36*0.5, S36*(1-VLOOKUP($A36, 'E1 Categorization'!$A$32:$E$124, 5,0)))</f>
        <v>0</v>
      </c>
      <c r="AR36" s="2140">
        <f>IF(ISERROR(T36*(1-VLOOKUP($A36, 'E1 Categorization'!$A$32:$E$124, 5,0))), T36*0.5, T36*(1-VLOOKUP($A36, 'E1 Categorization'!$A$32:$E$124, 5,0)))</f>
        <v>0</v>
      </c>
      <c r="AS36" s="2140">
        <f>IF(ISERROR(U36*(1-VLOOKUP($A36, 'E1 Categorization'!$A$32:$E$124, 5,0))), U36*0.5, U36*(1-VLOOKUP($A36, 'E1 Categorization'!$A$32:$E$124, 5,0)))</f>
        <v>0</v>
      </c>
      <c r="AT36" s="2140">
        <f>IF(ISERROR(V36*(1-VLOOKUP($A36, 'E1 Categorization'!$A$32:$E$124, 5,0))), V36*0.5, V36*(1-VLOOKUP($A36, 'E1 Categorization'!$A$32:$E$124, 5,0)))</f>
        <v>0</v>
      </c>
      <c r="AU36" s="2140">
        <f>IF(ISERROR(W36*(1-VLOOKUP($A36, 'E1 Categorization'!$A$32:$E$124, 5,0))), W36*0.5, W36*(1-VLOOKUP($A36, 'E1 Categorization'!$A$32:$E$124, 5,0)))</f>
        <v>0</v>
      </c>
      <c r="AV36" s="2140">
        <f>IF(ISERROR(X36*(1-VLOOKUP($A36, 'E1 Categorization'!$A$32:$E$124, 5,0))), X36*0.5, X36*(1-VLOOKUP($A36, 'E1 Categorization'!$A$32:$E$124, 5,0)))</f>
        <v>0</v>
      </c>
      <c r="AW36" s="1886"/>
      <c r="AX36" s="1886"/>
      <c r="AY36" s="487">
        <f t="shared" si="25"/>
        <v>1840</v>
      </c>
      <c r="AZ36" s="488" t="str">
        <f t="shared" si="26"/>
        <v>Underground Conduit</v>
      </c>
      <c r="BA36" s="2140">
        <f>IF(ISERROR(E36*(VLOOKUP($A36, 'E1 Categorization'!$A$32:$E$124, 5,0))), E36*0.5, E36*(VLOOKUP($A36, 'E1 Categorization'!$A$32:$E$124, 5,0)))</f>
        <v>0</v>
      </c>
      <c r="BB36" s="2140">
        <f>IF(ISERROR(F36*(VLOOKUP($A36, 'E1 Categorization'!$A$32:$E$124, 5,0))), F36*0.5, F36*(VLOOKUP($A36, 'E1 Categorization'!$A$32:$E$124, 5,0)))</f>
        <v>0</v>
      </c>
      <c r="BC36" s="2140">
        <f>IF(ISERROR(G36*(VLOOKUP($A36, 'E1 Categorization'!$A$32:$E$124, 5,0))), G36*0.5, G36*(VLOOKUP($A36, 'E1 Categorization'!$A$32:$E$124, 5,0)))</f>
        <v>0</v>
      </c>
      <c r="BD36" s="2140">
        <f>IF(ISERROR(H36*(VLOOKUP($A36, 'E1 Categorization'!$A$32:$E$124, 5,0))), H36*0.5, H36*(VLOOKUP($A36, 'E1 Categorization'!$A$32:$E$124, 5,0)))</f>
        <v>0</v>
      </c>
      <c r="BE36" s="2140">
        <f>IF(ISERROR(I36*(VLOOKUP($A36, 'E1 Categorization'!$A$32:$E$124, 5,0))), I36*0.5, I36*(VLOOKUP($A36, 'E1 Categorization'!$A$32:$E$124, 5,0)))</f>
        <v>0</v>
      </c>
      <c r="BF36" s="2140">
        <f>IF(ISERROR(J36*(VLOOKUP($A36, 'E1 Categorization'!$A$32:$E$124, 5,0))), J36*0.5, J36*(VLOOKUP($A36, 'E1 Categorization'!$A$32:$E$124, 5,0)))</f>
        <v>0</v>
      </c>
      <c r="BG36" s="2140">
        <f>IF(ISERROR(K36*(VLOOKUP($A36, 'E1 Categorization'!$A$32:$E$124, 5,0))), K36*0.5, K36*(VLOOKUP($A36, 'E1 Categorization'!$A$32:$E$124, 5,0)))</f>
        <v>0</v>
      </c>
      <c r="BH36" s="2140">
        <f>IF(ISERROR(L36*(VLOOKUP($A36, 'E1 Categorization'!$A$32:$E$124, 5,0))), L36*0.5, L36*(VLOOKUP($A36, 'E1 Categorization'!$A$32:$E$124, 5,0)))</f>
        <v>0</v>
      </c>
      <c r="BI36" s="2140">
        <f>IF(ISERROR(M36*(VLOOKUP($A36, 'E1 Categorization'!$A$32:$E$124, 5,0))), M36*0.5, M36*(VLOOKUP($A36, 'E1 Categorization'!$A$32:$E$124, 5,0)))</f>
        <v>0</v>
      </c>
      <c r="BJ36" s="2140">
        <f>IF(ISERROR(N36*(VLOOKUP($A36, 'E1 Categorization'!$A$32:$E$124, 5,0))), N36*0.5, N36*(VLOOKUP($A36, 'E1 Categorization'!$A$32:$E$124, 5,0)))</f>
        <v>0</v>
      </c>
      <c r="BK36" s="2140">
        <f>IF(ISERROR(O36*(VLOOKUP($A36, 'E1 Categorization'!$A$32:$E$124, 5,0))), O36*0.5, O36*(VLOOKUP($A36, 'E1 Categorization'!$A$32:$E$124, 5,0)))</f>
        <v>0</v>
      </c>
      <c r="BL36" s="2140">
        <f>IF(ISERROR(P36*(VLOOKUP($A36, 'E1 Categorization'!$A$32:$E$124, 5,0))), P36*0.5, P36*(VLOOKUP($A36, 'E1 Categorization'!$A$32:$E$124, 5,0)))</f>
        <v>0</v>
      </c>
      <c r="BM36" s="2140">
        <f>IF(ISERROR(Q36*(VLOOKUP($A36, 'E1 Categorization'!$A$32:$E$124, 5,0))), Q36*0.5, Q36*(VLOOKUP($A36, 'E1 Categorization'!$A$32:$E$124, 5,0)))</f>
        <v>0</v>
      </c>
      <c r="BN36" s="2140">
        <f>IF(ISERROR(R36*(VLOOKUP($A36, 'E1 Categorization'!$A$32:$E$124, 5,0))), R36*0.5, R36*(VLOOKUP($A36, 'E1 Categorization'!$A$32:$E$124, 5,0)))</f>
        <v>0</v>
      </c>
      <c r="BO36" s="2140">
        <f>IF(ISERROR(S36*(VLOOKUP($A36, 'E1 Categorization'!$A$32:$E$124, 5,0))), S36*0.5, S36*(VLOOKUP($A36, 'E1 Categorization'!$A$32:$E$124, 5,0)))</f>
        <v>0</v>
      </c>
      <c r="BP36" s="2140">
        <f>IF(ISERROR(T36*(VLOOKUP($A36, 'E1 Categorization'!$A$32:$E$124, 5,0))), T36*0.5, T36*(VLOOKUP($A36, 'E1 Categorization'!$A$32:$E$124, 5,0)))</f>
        <v>0</v>
      </c>
      <c r="BQ36" s="2140">
        <f>IF(ISERROR(U36*(VLOOKUP($A36, 'E1 Categorization'!$A$32:$E$124, 5,0))), U36*0.5, U36*(VLOOKUP($A36, 'E1 Categorization'!$A$32:$E$124, 5,0)))</f>
        <v>0</v>
      </c>
      <c r="BR36" s="2140">
        <f>IF(ISERROR(V36*(VLOOKUP($A36, 'E1 Categorization'!$A$32:$E$124, 5,0))), V36*0.5, V36*(VLOOKUP($A36, 'E1 Categorization'!$A$32:$E$124, 5,0)))</f>
        <v>0</v>
      </c>
      <c r="BS36" s="2140">
        <f>IF(ISERROR(W36*(VLOOKUP($A36, 'E1 Categorization'!$A$32:$E$124, 5,0))), W36*0.5, W36*(VLOOKUP($A36, 'E1 Categorization'!$A$32:$E$124, 5,0)))</f>
        <v>0</v>
      </c>
      <c r="BT36" s="2140">
        <f>IF(ISERROR(X36*(VLOOKUP($A36, 'E1 Categorization'!$A$32:$E$124, 5,0))), X36*0.5, X36*(VLOOKUP($A36, 'E1 Categorization'!$A$32:$E$124, 5,0)))</f>
        <v>0</v>
      </c>
    </row>
    <row r="37" spans="1:72" s="291" customFormat="1" ht="12.75" x14ac:dyDescent="0.2">
      <c r="A37" s="487">
        <f>'I3 TB Data'!A143:B143</f>
        <v>1845</v>
      </c>
      <c r="B37" s="488" t="str">
        <f>'I3 TB Data'!B143</f>
        <v>Underground Conductors and Devices</v>
      </c>
      <c r="C37" s="489">
        <f>'I3 TB Data'!G143</f>
        <v>0</v>
      </c>
      <c r="D37" s="1857" t="str">
        <f t="shared" si="22"/>
        <v>Yes</v>
      </c>
      <c r="E37" s="1832"/>
      <c r="F37" s="1832"/>
      <c r="G37" s="1832"/>
      <c r="H37" s="1832"/>
      <c r="I37" s="1832"/>
      <c r="J37" s="1832"/>
      <c r="K37" s="1832"/>
      <c r="L37" s="1832"/>
      <c r="M37" s="1832"/>
      <c r="N37" s="1832"/>
      <c r="O37" s="1832"/>
      <c r="P37" s="1832"/>
      <c r="Q37" s="1832"/>
      <c r="R37" s="1832"/>
      <c r="S37" s="1832"/>
      <c r="T37" s="1832"/>
      <c r="U37" s="1832"/>
      <c r="V37" s="1832"/>
      <c r="W37" s="1832"/>
      <c r="X37" s="1832"/>
      <c r="AA37" s="487">
        <f t="shared" si="23"/>
        <v>1845</v>
      </c>
      <c r="AB37" s="488" t="str">
        <f t="shared" si="24"/>
        <v>Underground Conductors and Devices</v>
      </c>
      <c r="AC37" s="2140">
        <f>IF(ISERROR(E37*(1-VLOOKUP($A37, 'E1 Categorization'!$A$32:$E$124, 5,0))), E37*0.5, E37*(1-VLOOKUP($A37, 'E1 Categorization'!$A$32:$E$124, 5,0)))</f>
        <v>0</v>
      </c>
      <c r="AD37" s="2140">
        <f>IF(ISERROR(F37*(1-VLOOKUP($A37, 'E1 Categorization'!$A$32:$E$124, 5,0))), F37*0.5, F37*(1-VLOOKUP($A37, 'E1 Categorization'!$A$32:$E$124, 5,0)))</f>
        <v>0</v>
      </c>
      <c r="AE37" s="2140">
        <f>IF(ISERROR(G37*(1-VLOOKUP($A37, 'E1 Categorization'!$A$32:$E$124, 5,0))), G37*0.5, G37*(1-VLOOKUP($A37, 'E1 Categorization'!$A$32:$E$124, 5,0)))</f>
        <v>0</v>
      </c>
      <c r="AF37" s="2140">
        <f>IF(ISERROR(H37*(1-VLOOKUP($A37, 'E1 Categorization'!$A$32:$E$124, 5,0))), H37*0.5, H37*(1-VLOOKUP($A37, 'E1 Categorization'!$A$32:$E$124, 5,0)))</f>
        <v>0</v>
      </c>
      <c r="AG37" s="2140">
        <f>IF(ISERROR(I37*(1-VLOOKUP($A37, 'E1 Categorization'!$A$32:$E$124, 5,0))), I37*0.5, I37*(1-VLOOKUP($A37, 'E1 Categorization'!$A$32:$E$124, 5,0)))</f>
        <v>0</v>
      </c>
      <c r="AH37" s="2140">
        <f>IF(ISERROR(J37*(1-VLOOKUP($A37, 'E1 Categorization'!$A$32:$E$124, 5,0))), J37*0.5, J37*(1-VLOOKUP($A37, 'E1 Categorization'!$A$32:$E$124, 5,0)))</f>
        <v>0</v>
      </c>
      <c r="AI37" s="2140">
        <f>IF(ISERROR(K37*(1-VLOOKUP($A37, 'E1 Categorization'!$A$32:$E$124, 5,0))), K37*0.5, K37*(1-VLOOKUP($A37, 'E1 Categorization'!$A$32:$E$124, 5,0)))</f>
        <v>0</v>
      </c>
      <c r="AJ37" s="2140">
        <f>IF(ISERROR(L37*(1-VLOOKUP($A37, 'E1 Categorization'!$A$32:$E$124, 5,0))), L37*0.5, L37*(1-VLOOKUP($A37, 'E1 Categorization'!$A$32:$E$124, 5,0)))</f>
        <v>0</v>
      </c>
      <c r="AK37" s="2140">
        <f>IF(ISERROR(M37*(1-VLOOKUP($A37, 'E1 Categorization'!$A$32:$E$124, 5,0))), M37*0.5, M37*(1-VLOOKUP($A37, 'E1 Categorization'!$A$32:$E$124, 5,0)))</f>
        <v>0</v>
      </c>
      <c r="AL37" s="2140">
        <f>IF(ISERROR(N37*(1-VLOOKUP($A37, 'E1 Categorization'!$A$32:$E$124, 5,0))), N37*0.5, N37*(1-VLOOKUP($A37, 'E1 Categorization'!$A$32:$E$124, 5,0)))</f>
        <v>0</v>
      </c>
      <c r="AM37" s="2140">
        <f>IF(ISERROR(O37*(1-VLOOKUP($A37, 'E1 Categorization'!$A$32:$E$124, 5,0))), O37*0.5, O37*(1-VLOOKUP($A37, 'E1 Categorization'!$A$32:$E$124, 5,0)))</f>
        <v>0</v>
      </c>
      <c r="AN37" s="2140">
        <f>IF(ISERROR(P37*(1-VLOOKUP($A37, 'E1 Categorization'!$A$32:$E$124, 5,0))), P37*0.5, P37*(1-VLOOKUP($A37, 'E1 Categorization'!$A$32:$E$124, 5,0)))</f>
        <v>0</v>
      </c>
      <c r="AO37" s="2140">
        <f>IF(ISERROR(Q37*(1-VLOOKUP($A37, 'E1 Categorization'!$A$32:$E$124, 5,0))), Q37*0.5, Q37*(1-VLOOKUP($A37, 'E1 Categorization'!$A$32:$E$124, 5,0)))</f>
        <v>0</v>
      </c>
      <c r="AP37" s="2140">
        <f>IF(ISERROR(R37*(1-VLOOKUP($A37, 'E1 Categorization'!$A$32:$E$124, 5,0))), R37*0.5, R37*(1-VLOOKUP($A37, 'E1 Categorization'!$A$32:$E$124, 5,0)))</f>
        <v>0</v>
      </c>
      <c r="AQ37" s="2140">
        <f>IF(ISERROR(S37*(1-VLOOKUP($A37, 'E1 Categorization'!$A$32:$E$124, 5,0))), S37*0.5, S37*(1-VLOOKUP($A37, 'E1 Categorization'!$A$32:$E$124, 5,0)))</f>
        <v>0</v>
      </c>
      <c r="AR37" s="2140">
        <f>IF(ISERROR(T37*(1-VLOOKUP($A37, 'E1 Categorization'!$A$32:$E$124, 5,0))), T37*0.5, T37*(1-VLOOKUP($A37, 'E1 Categorization'!$A$32:$E$124, 5,0)))</f>
        <v>0</v>
      </c>
      <c r="AS37" s="2140">
        <f>IF(ISERROR(U37*(1-VLOOKUP($A37, 'E1 Categorization'!$A$32:$E$124, 5,0))), U37*0.5, U37*(1-VLOOKUP($A37, 'E1 Categorization'!$A$32:$E$124, 5,0)))</f>
        <v>0</v>
      </c>
      <c r="AT37" s="2140">
        <f>IF(ISERROR(V37*(1-VLOOKUP($A37, 'E1 Categorization'!$A$32:$E$124, 5,0))), V37*0.5, V37*(1-VLOOKUP($A37, 'E1 Categorization'!$A$32:$E$124, 5,0)))</f>
        <v>0</v>
      </c>
      <c r="AU37" s="2140">
        <f>IF(ISERROR(W37*(1-VLOOKUP($A37, 'E1 Categorization'!$A$32:$E$124, 5,0))), W37*0.5, W37*(1-VLOOKUP($A37, 'E1 Categorization'!$A$32:$E$124, 5,0)))</f>
        <v>0</v>
      </c>
      <c r="AV37" s="2140">
        <f>IF(ISERROR(X37*(1-VLOOKUP($A37, 'E1 Categorization'!$A$32:$E$124, 5,0))), X37*0.5, X37*(1-VLOOKUP($A37, 'E1 Categorization'!$A$32:$E$124, 5,0)))</f>
        <v>0</v>
      </c>
      <c r="AW37" s="1886"/>
      <c r="AX37" s="1886"/>
      <c r="AY37" s="487">
        <f t="shared" si="25"/>
        <v>1845</v>
      </c>
      <c r="AZ37" s="488" t="str">
        <f t="shared" si="26"/>
        <v>Underground Conductors and Devices</v>
      </c>
      <c r="BA37" s="2140">
        <f>IF(ISERROR(E37*(VLOOKUP($A37, 'E1 Categorization'!$A$32:$E$124, 5,0))), E37*0.5, E37*(VLOOKUP($A37, 'E1 Categorization'!$A$32:$E$124, 5,0)))</f>
        <v>0</v>
      </c>
      <c r="BB37" s="2140">
        <f>IF(ISERROR(F37*(VLOOKUP($A37, 'E1 Categorization'!$A$32:$E$124, 5,0))), F37*0.5, F37*(VLOOKUP($A37, 'E1 Categorization'!$A$32:$E$124, 5,0)))</f>
        <v>0</v>
      </c>
      <c r="BC37" s="2140">
        <f>IF(ISERROR(G37*(VLOOKUP($A37, 'E1 Categorization'!$A$32:$E$124, 5,0))), G37*0.5, G37*(VLOOKUP($A37, 'E1 Categorization'!$A$32:$E$124, 5,0)))</f>
        <v>0</v>
      </c>
      <c r="BD37" s="2140">
        <f>IF(ISERROR(H37*(VLOOKUP($A37, 'E1 Categorization'!$A$32:$E$124, 5,0))), H37*0.5, H37*(VLOOKUP($A37, 'E1 Categorization'!$A$32:$E$124, 5,0)))</f>
        <v>0</v>
      </c>
      <c r="BE37" s="2140">
        <f>IF(ISERROR(I37*(VLOOKUP($A37, 'E1 Categorization'!$A$32:$E$124, 5,0))), I37*0.5, I37*(VLOOKUP($A37, 'E1 Categorization'!$A$32:$E$124, 5,0)))</f>
        <v>0</v>
      </c>
      <c r="BF37" s="2140">
        <f>IF(ISERROR(J37*(VLOOKUP($A37, 'E1 Categorization'!$A$32:$E$124, 5,0))), J37*0.5, J37*(VLOOKUP($A37, 'E1 Categorization'!$A$32:$E$124, 5,0)))</f>
        <v>0</v>
      </c>
      <c r="BG37" s="2140">
        <f>IF(ISERROR(K37*(VLOOKUP($A37, 'E1 Categorization'!$A$32:$E$124, 5,0))), K37*0.5, K37*(VLOOKUP($A37, 'E1 Categorization'!$A$32:$E$124, 5,0)))</f>
        <v>0</v>
      </c>
      <c r="BH37" s="2140">
        <f>IF(ISERROR(L37*(VLOOKUP($A37, 'E1 Categorization'!$A$32:$E$124, 5,0))), L37*0.5, L37*(VLOOKUP($A37, 'E1 Categorization'!$A$32:$E$124, 5,0)))</f>
        <v>0</v>
      </c>
      <c r="BI37" s="2140">
        <f>IF(ISERROR(M37*(VLOOKUP($A37, 'E1 Categorization'!$A$32:$E$124, 5,0))), M37*0.5, M37*(VLOOKUP($A37, 'E1 Categorization'!$A$32:$E$124, 5,0)))</f>
        <v>0</v>
      </c>
      <c r="BJ37" s="2140">
        <f>IF(ISERROR(N37*(VLOOKUP($A37, 'E1 Categorization'!$A$32:$E$124, 5,0))), N37*0.5, N37*(VLOOKUP($A37, 'E1 Categorization'!$A$32:$E$124, 5,0)))</f>
        <v>0</v>
      </c>
      <c r="BK37" s="2140">
        <f>IF(ISERROR(O37*(VLOOKUP($A37, 'E1 Categorization'!$A$32:$E$124, 5,0))), O37*0.5, O37*(VLOOKUP($A37, 'E1 Categorization'!$A$32:$E$124, 5,0)))</f>
        <v>0</v>
      </c>
      <c r="BL37" s="2140">
        <f>IF(ISERROR(P37*(VLOOKUP($A37, 'E1 Categorization'!$A$32:$E$124, 5,0))), P37*0.5, P37*(VLOOKUP($A37, 'E1 Categorization'!$A$32:$E$124, 5,0)))</f>
        <v>0</v>
      </c>
      <c r="BM37" s="2140">
        <f>IF(ISERROR(Q37*(VLOOKUP($A37, 'E1 Categorization'!$A$32:$E$124, 5,0))), Q37*0.5, Q37*(VLOOKUP($A37, 'E1 Categorization'!$A$32:$E$124, 5,0)))</f>
        <v>0</v>
      </c>
      <c r="BN37" s="2140">
        <f>IF(ISERROR(R37*(VLOOKUP($A37, 'E1 Categorization'!$A$32:$E$124, 5,0))), R37*0.5, R37*(VLOOKUP($A37, 'E1 Categorization'!$A$32:$E$124, 5,0)))</f>
        <v>0</v>
      </c>
      <c r="BO37" s="2140">
        <f>IF(ISERROR(S37*(VLOOKUP($A37, 'E1 Categorization'!$A$32:$E$124, 5,0))), S37*0.5, S37*(VLOOKUP($A37, 'E1 Categorization'!$A$32:$E$124, 5,0)))</f>
        <v>0</v>
      </c>
      <c r="BP37" s="2140">
        <f>IF(ISERROR(T37*(VLOOKUP($A37, 'E1 Categorization'!$A$32:$E$124, 5,0))), T37*0.5, T37*(VLOOKUP($A37, 'E1 Categorization'!$A$32:$E$124, 5,0)))</f>
        <v>0</v>
      </c>
      <c r="BQ37" s="2140">
        <f>IF(ISERROR(U37*(VLOOKUP($A37, 'E1 Categorization'!$A$32:$E$124, 5,0))), U37*0.5, U37*(VLOOKUP($A37, 'E1 Categorization'!$A$32:$E$124, 5,0)))</f>
        <v>0</v>
      </c>
      <c r="BR37" s="2140">
        <f>IF(ISERROR(V37*(VLOOKUP($A37, 'E1 Categorization'!$A$32:$E$124, 5,0))), V37*0.5, V37*(VLOOKUP($A37, 'E1 Categorization'!$A$32:$E$124, 5,0)))</f>
        <v>0</v>
      </c>
      <c r="BS37" s="2140">
        <f>IF(ISERROR(W37*(VLOOKUP($A37, 'E1 Categorization'!$A$32:$E$124, 5,0))), W37*0.5, W37*(VLOOKUP($A37, 'E1 Categorization'!$A$32:$E$124, 5,0)))</f>
        <v>0</v>
      </c>
      <c r="BT37" s="2140">
        <f>IF(ISERROR(X37*(VLOOKUP($A37, 'E1 Categorization'!$A$32:$E$124, 5,0))), X37*0.5, X37*(VLOOKUP($A37, 'E1 Categorization'!$A$32:$E$124, 5,0)))</f>
        <v>0</v>
      </c>
    </row>
    <row r="38" spans="1:72" s="291" customFormat="1" ht="12.75" x14ac:dyDescent="0.2">
      <c r="A38" s="487">
        <f>'I3 TB Data'!A144:B144</f>
        <v>1850</v>
      </c>
      <c r="B38" s="488" t="str">
        <f>'I3 TB Data'!B144</f>
        <v>Line Transformers</v>
      </c>
      <c r="C38" s="489">
        <f>'I3 TB Data'!G144</f>
        <v>0</v>
      </c>
      <c r="D38" s="1857" t="str">
        <f t="shared" si="22"/>
        <v>Yes</v>
      </c>
      <c r="E38" s="1832"/>
      <c r="F38" s="1832"/>
      <c r="G38" s="1832"/>
      <c r="H38" s="1832"/>
      <c r="I38" s="1832"/>
      <c r="J38" s="1832"/>
      <c r="K38" s="1832"/>
      <c r="L38" s="1832"/>
      <c r="M38" s="1832"/>
      <c r="N38" s="1832"/>
      <c r="O38" s="1832"/>
      <c r="P38" s="1832"/>
      <c r="Q38" s="1832"/>
      <c r="R38" s="1832"/>
      <c r="S38" s="1832"/>
      <c r="T38" s="1832"/>
      <c r="U38" s="1832"/>
      <c r="V38" s="1832"/>
      <c r="W38" s="1832"/>
      <c r="X38" s="1832"/>
      <c r="AA38" s="487">
        <f t="shared" si="23"/>
        <v>1850</v>
      </c>
      <c r="AB38" s="488" t="str">
        <f t="shared" si="24"/>
        <v>Line Transformers</v>
      </c>
      <c r="AC38" s="2140">
        <f>IF(ISERROR(E38*(1-VLOOKUP($A38, 'E1 Categorization'!$A$32:$E$124, 5,0))), E38*0.5, E38*(1-VLOOKUP($A38, 'E1 Categorization'!$A$32:$E$124, 5,0)))</f>
        <v>0</v>
      </c>
      <c r="AD38" s="2140">
        <f>IF(ISERROR(F38*(1-VLOOKUP($A38, 'E1 Categorization'!$A$32:$E$124, 5,0))), F38*0.5, F38*(1-VLOOKUP($A38, 'E1 Categorization'!$A$32:$E$124, 5,0)))</f>
        <v>0</v>
      </c>
      <c r="AE38" s="2140">
        <f>IF(ISERROR(G38*(1-VLOOKUP($A38, 'E1 Categorization'!$A$32:$E$124, 5,0))), G38*0.5, G38*(1-VLOOKUP($A38, 'E1 Categorization'!$A$32:$E$124, 5,0)))</f>
        <v>0</v>
      </c>
      <c r="AF38" s="2140">
        <f>IF(ISERROR(H38*(1-VLOOKUP($A38, 'E1 Categorization'!$A$32:$E$124, 5,0))), H38*0.5, H38*(1-VLOOKUP($A38, 'E1 Categorization'!$A$32:$E$124, 5,0)))</f>
        <v>0</v>
      </c>
      <c r="AG38" s="2140">
        <f>IF(ISERROR(I38*(1-VLOOKUP($A38, 'E1 Categorization'!$A$32:$E$124, 5,0))), I38*0.5, I38*(1-VLOOKUP($A38, 'E1 Categorization'!$A$32:$E$124, 5,0)))</f>
        <v>0</v>
      </c>
      <c r="AH38" s="2140">
        <f>IF(ISERROR(J38*(1-VLOOKUP($A38, 'E1 Categorization'!$A$32:$E$124, 5,0))), J38*0.5, J38*(1-VLOOKUP($A38, 'E1 Categorization'!$A$32:$E$124, 5,0)))</f>
        <v>0</v>
      </c>
      <c r="AI38" s="2140">
        <f>IF(ISERROR(K38*(1-VLOOKUP($A38, 'E1 Categorization'!$A$32:$E$124, 5,0))), K38*0.5, K38*(1-VLOOKUP($A38, 'E1 Categorization'!$A$32:$E$124, 5,0)))</f>
        <v>0</v>
      </c>
      <c r="AJ38" s="2140">
        <f>IF(ISERROR(L38*(1-VLOOKUP($A38, 'E1 Categorization'!$A$32:$E$124, 5,0))), L38*0.5, L38*(1-VLOOKUP($A38, 'E1 Categorization'!$A$32:$E$124, 5,0)))</f>
        <v>0</v>
      </c>
      <c r="AK38" s="2140">
        <f>IF(ISERROR(M38*(1-VLOOKUP($A38, 'E1 Categorization'!$A$32:$E$124, 5,0))), M38*0.5, M38*(1-VLOOKUP($A38, 'E1 Categorization'!$A$32:$E$124, 5,0)))</f>
        <v>0</v>
      </c>
      <c r="AL38" s="2140">
        <f>IF(ISERROR(N38*(1-VLOOKUP($A38, 'E1 Categorization'!$A$32:$E$124, 5,0))), N38*0.5, N38*(1-VLOOKUP($A38, 'E1 Categorization'!$A$32:$E$124, 5,0)))</f>
        <v>0</v>
      </c>
      <c r="AM38" s="2140">
        <f>IF(ISERROR(O38*(1-VLOOKUP($A38, 'E1 Categorization'!$A$32:$E$124, 5,0))), O38*0.5, O38*(1-VLOOKUP($A38, 'E1 Categorization'!$A$32:$E$124, 5,0)))</f>
        <v>0</v>
      </c>
      <c r="AN38" s="2140">
        <f>IF(ISERROR(P38*(1-VLOOKUP($A38, 'E1 Categorization'!$A$32:$E$124, 5,0))), P38*0.5, P38*(1-VLOOKUP($A38, 'E1 Categorization'!$A$32:$E$124, 5,0)))</f>
        <v>0</v>
      </c>
      <c r="AO38" s="2140">
        <f>IF(ISERROR(Q38*(1-VLOOKUP($A38, 'E1 Categorization'!$A$32:$E$124, 5,0))), Q38*0.5, Q38*(1-VLOOKUP($A38, 'E1 Categorization'!$A$32:$E$124, 5,0)))</f>
        <v>0</v>
      </c>
      <c r="AP38" s="2140">
        <f>IF(ISERROR(R38*(1-VLOOKUP($A38, 'E1 Categorization'!$A$32:$E$124, 5,0))), R38*0.5, R38*(1-VLOOKUP($A38, 'E1 Categorization'!$A$32:$E$124, 5,0)))</f>
        <v>0</v>
      </c>
      <c r="AQ38" s="2140">
        <f>IF(ISERROR(S38*(1-VLOOKUP($A38, 'E1 Categorization'!$A$32:$E$124, 5,0))), S38*0.5, S38*(1-VLOOKUP($A38, 'E1 Categorization'!$A$32:$E$124, 5,0)))</f>
        <v>0</v>
      </c>
      <c r="AR38" s="2140">
        <f>IF(ISERROR(T38*(1-VLOOKUP($A38, 'E1 Categorization'!$A$32:$E$124, 5,0))), T38*0.5, T38*(1-VLOOKUP($A38, 'E1 Categorization'!$A$32:$E$124, 5,0)))</f>
        <v>0</v>
      </c>
      <c r="AS38" s="2140">
        <f>IF(ISERROR(U38*(1-VLOOKUP($A38, 'E1 Categorization'!$A$32:$E$124, 5,0))), U38*0.5, U38*(1-VLOOKUP($A38, 'E1 Categorization'!$A$32:$E$124, 5,0)))</f>
        <v>0</v>
      </c>
      <c r="AT38" s="2140">
        <f>IF(ISERROR(V38*(1-VLOOKUP($A38, 'E1 Categorization'!$A$32:$E$124, 5,0))), V38*0.5, V38*(1-VLOOKUP($A38, 'E1 Categorization'!$A$32:$E$124, 5,0)))</f>
        <v>0</v>
      </c>
      <c r="AU38" s="2140">
        <f>IF(ISERROR(W38*(1-VLOOKUP($A38, 'E1 Categorization'!$A$32:$E$124, 5,0))), W38*0.5, W38*(1-VLOOKUP($A38, 'E1 Categorization'!$A$32:$E$124, 5,0)))</f>
        <v>0</v>
      </c>
      <c r="AV38" s="2140">
        <f>IF(ISERROR(X38*(1-VLOOKUP($A38, 'E1 Categorization'!$A$32:$E$124, 5,0))), X38*0.5, X38*(1-VLOOKUP($A38, 'E1 Categorization'!$A$32:$E$124, 5,0)))</f>
        <v>0</v>
      </c>
      <c r="AW38" s="1886"/>
      <c r="AX38" s="1886"/>
      <c r="AY38" s="487">
        <f t="shared" si="25"/>
        <v>1850</v>
      </c>
      <c r="AZ38" s="488" t="str">
        <f t="shared" si="26"/>
        <v>Line Transformers</v>
      </c>
      <c r="BA38" s="2140">
        <f>IF(ISERROR(E38*(VLOOKUP($A38, 'E1 Categorization'!$A$32:$E$124, 5,0))), E38*0.5, E38*(VLOOKUP($A38, 'E1 Categorization'!$A$32:$E$124, 5,0)))</f>
        <v>0</v>
      </c>
      <c r="BB38" s="2140">
        <f>IF(ISERROR(F38*(VLOOKUP($A38, 'E1 Categorization'!$A$32:$E$124, 5,0))), F38*0.5, F38*(VLOOKUP($A38, 'E1 Categorization'!$A$32:$E$124, 5,0)))</f>
        <v>0</v>
      </c>
      <c r="BC38" s="2140">
        <f>IF(ISERROR(G38*(VLOOKUP($A38, 'E1 Categorization'!$A$32:$E$124, 5,0))), G38*0.5, G38*(VLOOKUP($A38, 'E1 Categorization'!$A$32:$E$124, 5,0)))</f>
        <v>0</v>
      </c>
      <c r="BD38" s="2140">
        <f>IF(ISERROR(H38*(VLOOKUP($A38, 'E1 Categorization'!$A$32:$E$124, 5,0))), H38*0.5, H38*(VLOOKUP($A38, 'E1 Categorization'!$A$32:$E$124, 5,0)))</f>
        <v>0</v>
      </c>
      <c r="BE38" s="2140">
        <f>IF(ISERROR(I38*(VLOOKUP($A38, 'E1 Categorization'!$A$32:$E$124, 5,0))), I38*0.5, I38*(VLOOKUP($A38, 'E1 Categorization'!$A$32:$E$124, 5,0)))</f>
        <v>0</v>
      </c>
      <c r="BF38" s="2140">
        <f>IF(ISERROR(J38*(VLOOKUP($A38, 'E1 Categorization'!$A$32:$E$124, 5,0))), J38*0.5, J38*(VLOOKUP($A38, 'E1 Categorization'!$A$32:$E$124, 5,0)))</f>
        <v>0</v>
      </c>
      <c r="BG38" s="2140">
        <f>IF(ISERROR(K38*(VLOOKUP($A38, 'E1 Categorization'!$A$32:$E$124, 5,0))), K38*0.5, K38*(VLOOKUP($A38, 'E1 Categorization'!$A$32:$E$124, 5,0)))</f>
        <v>0</v>
      </c>
      <c r="BH38" s="2140">
        <f>IF(ISERROR(L38*(VLOOKUP($A38, 'E1 Categorization'!$A$32:$E$124, 5,0))), L38*0.5, L38*(VLOOKUP($A38, 'E1 Categorization'!$A$32:$E$124, 5,0)))</f>
        <v>0</v>
      </c>
      <c r="BI38" s="2140">
        <f>IF(ISERROR(M38*(VLOOKUP($A38, 'E1 Categorization'!$A$32:$E$124, 5,0))), M38*0.5, M38*(VLOOKUP($A38, 'E1 Categorization'!$A$32:$E$124, 5,0)))</f>
        <v>0</v>
      </c>
      <c r="BJ38" s="2140">
        <f>IF(ISERROR(N38*(VLOOKUP($A38, 'E1 Categorization'!$A$32:$E$124, 5,0))), N38*0.5, N38*(VLOOKUP($A38, 'E1 Categorization'!$A$32:$E$124, 5,0)))</f>
        <v>0</v>
      </c>
      <c r="BK38" s="2140">
        <f>IF(ISERROR(O38*(VLOOKUP($A38, 'E1 Categorization'!$A$32:$E$124, 5,0))), O38*0.5, O38*(VLOOKUP($A38, 'E1 Categorization'!$A$32:$E$124, 5,0)))</f>
        <v>0</v>
      </c>
      <c r="BL38" s="2140">
        <f>IF(ISERROR(P38*(VLOOKUP($A38, 'E1 Categorization'!$A$32:$E$124, 5,0))), P38*0.5, P38*(VLOOKUP($A38, 'E1 Categorization'!$A$32:$E$124, 5,0)))</f>
        <v>0</v>
      </c>
      <c r="BM38" s="2140">
        <f>IF(ISERROR(Q38*(VLOOKUP($A38, 'E1 Categorization'!$A$32:$E$124, 5,0))), Q38*0.5, Q38*(VLOOKUP($A38, 'E1 Categorization'!$A$32:$E$124, 5,0)))</f>
        <v>0</v>
      </c>
      <c r="BN38" s="2140">
        <f>IF(ISERROR(R38*(VLOOKUP($A38, 'E1 Categorization'!$A$32:$E$124, 5,0))), R38*0.5, R38*(VLOOKUP($A38, 'E1 Categorization'!$A$32:$E$124, 5,0)))</f>
        <v>0</v>
      </c>
      <c r="BO38" s="2140">
        <f>IF(ISERROR(S38*(VLOOKUP($A38, 'E1 Categorization'!$A$32:$E$124, 5,0))), S38*0.5, S38*(VLOOKUP($A38, 'E1 Categorization'!$A$32:$E$124, 5,0)))</f>
        <v>0</v>
      </c>
      <c r="BP38" s="2140">
        <f>IF(ISERROR(T38*(VLOOKUP($A38, 'E1 Categorization'!$A$32:$E$124, 5,0))), T38*0.5, T38*(VLOOKUP($A38, 'E1 Categorization'!$A$32:$E$124, 5,0)))</f>
        <v>0</v>
      </c>
      <c r="BQ38" s="2140">
        <f>IF(ISERROR(U38*(VLOOKUP($A38, 'E1 Categorization'!$A$32:$E$124, 5,0))), U38*0.5, U38*(VLOOKUP($A38, 'E1 Categorization'!$A$32:$E$124, 5,0)))</f>
        <v>0</v>
      </c>
      <c r="BR38" s="2140">
        <f>IF(ISERROR(V38*(VLOOKUP($A38, 'E1 Categorization'!$A$32:$E$124, 5,0))), V38*0.5, V38*(VLOOKUP($A38, 'E1 Categorization'!$A$32:$E$124, 5,0)))</f>
        <v>0</v>
      </c>
      <c r="BS38" s="2140">
        <f>IF(ISERROR(W38*(VLOOKUP($A38, 'E1 Categorization'!$A$32:$E$124, 5,0))), W38*0.5, W38*(VLOOKUP($A38, 'E1 Categorization'!$A$32:$E$124, 5,0)))</f>
        <v>0</v>
      </c>
      <c r="BT38" s="2140">
        <f>IF(ISERROR(X38*(VLOOKUP($A38, 'E1 Categorization'!$A$32:$E$124, 5,0))), X38*0.5, X38*(VLOOKUP($A38, 'E1 Categorization'!$A$32:$E$124, 5,0)))</f>
        <v>0</v>
      </c>
    </row>
    <row r="39" spans="1:72" s="291" customFormat="1" ht="12.75" x14ac:dyDescent="0.2">
      <c r="A39" s="487">
        <f>'I3 TB Data'!A145:B145</f>
        <v>1855</v>
      </c>
      <c r="B39" s="488" t="str">
        <f>'I3 TB Data'!B145</f>
        <v>Services</v>
      </c>
      <c r="C39" s="489">
        <f>'I3 TB Data'!G145</f>
        <v>0</v>
      </c>
      <c r="D39" s="1857" t="str">
        <f t="shared" si="22"/>
        <v>Yes</v>
      </c>
      <c r="E39" s="1832"/>
      <c r="F39" s="1832"/>
      <c r="G39" s="1832"/>
      <c r="H39" s="1832"/>
      <c r="I39" s="1832"/>
      <c r="J39" s="1832"/>
      <c r="K39" s="1832"/>
      <c r="L39" s="1832"/>
      <c r="M39" s="1832"/>
      <c r="N39" s="1832"/>
      <c r="O39" s="1832"/>
      <c r="P39" s="1832"/>
      <c r="Q39" s="1832"/>
      <c r="R39" s="1832"/>
      <c r="S39" s="1832"/>
      <c r="T39" s="1832"/>
      <c r="U39" s="1832"/>
      <c r="V39" s="1832"/>
      <c r="W39" s="1832"/>
      <c r="X39" s="1832"/>
      <c r="AA39" s="487">
        <f t="shared" si="23"/>
        <v>1855</v>
      </c>
      <c r="AB39" s="488" t="str">
        <f t="shared" si="24"/>
        <v>Services</v>
      </c>
      <c r="AC39" s="2140">
        <f>IF(ISERROR(E39*(1-VLOOKUP($A39, 'E1 Categorization'!$A$32:$E$124, 5,0))), E39*0.5, E39*(1-VLOOKUP($A39, 'E1 Categorization'!$A$32:$E$124, 5,0)))</f>
        <v>0</v>
      </c>
      <c r="AD39" s="2140">
        <f>IF(ISERROR(F39*(1-VLOOKUP($A39, 'E1 Categorization'!$A$32:$E$124, 5,0))), F39*0.5, F39*(1-VLOOKUP($A39, 'E1 Categorization'!$A$32:$E$124, 5,0)))</f>
        <v>0</v>
      </c>
      <c r="AE39" s="2140">
        <f>IF(ISERROR(G39*(1-VLOOKUP($A39, 'E1 Categorization'!$A$32:$E$124, 5,0))), G39*0.5, G39*(1-VLOOKUP($A39, 'E1 Categorization'!$A$32:$E$124, 5,0)))</f>
        <v>0</v>
      </c>
      <c r="AF39" s="2140">
        <f>IF(ISERROR(H39*(1-VLOOKUP($A39, 'E1 Categorization'!$A$32:$E$124, 5,0))), H39*0.5, H39*(1-VLOOKUP($A39, 'E1 Categorization'!$A$32:$E$124, 5,0)))</f>
        <v>0</v>
      </c>
      <c r="AG39" s="2140">
        <f>IF(ISERROR(I39*(1-VLOOKUP($A39, 'E1 Categorization'!$A$32:$E$124, 5,0))), I39*0.5, I39*(1-VLOOKUP($A39, 'E1 Categorization'!$A$32:$E$124, 5,0)))</f>
        <v>0</v>
      </c>
      <c r="AH39" s="2140">
        <f>IF(ISERROR(J39*(1-VLOOKUP($A39, 'E1 Categorization'!$A$32:$E$124, 5,0))), J39*0.5, J39*(1-VLOOKUP($A39, 'E1 Categorization'!$A$32:$E$124, 5,0)))</f>
        <v>0</v>
      </c>
      <c r="AI39" s="2140">
        <f>IF(ISERROR(K39*(1-VLOOKUP($A39, 'E1 Categorization'!$A$32:$E$124, 5,0))), K39*0.5, K39*(1-VLOOKUP($A39, 'E1 Categorization'!$A$32:$E$124, 5,0)))</f>
        <v>0</v>
      </c>
      <c r="AJ39" s="2140">
        <f>IF(ISERROR(L39*(1-VLOOKUP($A39, 'E1 Categorization'!$A$32:$E$124, 5,0))), L39*0.5, L39*(1-VLOOKUP($A39, 'E1 Categorization'!$A$32:$E$124, 5,0)))</f>
        <v>0</v>
      </c>
      <c r="AK39" s="2140">
        <f>IF(ISERROR(M39*(1-VLOOKUP($A39, 'E1 Categorization'!$A$32:$E$124, 5,0))), M39*0.5, M39*(1-VLOOKUP($A39, 'E1 Categorization'!$A$32:$E$124, 5,0)))</f>
        <v>0</v>
      </c>
      <c r="AL39" s="2140">
        <f>IF(ISERROR(N39*(1-VLOOKUP($A39, 'E1 Categorization'!$A$32:$E$124, 5,0))), N39*0.5, N39*(1-VLOOKUP($A39, 'E1 Categorization'!$A$32:$E$124, 5,0)))</f>
        <v>0</v>
      </c>
      <c r="AM39" s="2140">
        <f>IF(ISERROR(O39*(1-VLOOKUP($A39, 'E1 Categorization'!$A$32:$E$124, 5,0))), O39*0.5, O39*(1-VLOOKUP($A39, 'E1 Categorization'!$A$32:$E$124, 5,0)))</f>
        <v>0</v>
      </c>
      <c r="AN39" s="2140">
        <f>IF(ISERROR(P39*(1-VLOOKUP($A39, 'E1 Categorization'!$A$32:$E$124, 5,0))), P39*0.5, P39*(1-VLOOKUP($A39, 'E1 Categorization'!$A$32:$E$124, 5,0)))</f>
        <v>0</v>
      </c>
      <c r="AO39" s="2140">
        <f>IF(ISERROR(Q39*(1-VLOOKUP($A39, 'E1 Categorization'!$A$32:$E$124, 5,0))), Q39*0.5, Q39*(1-VLOOKUP($A39, 'E1 Categorization'!$A$32:$E$124, 5,0)))</f>
        <v>0</v>
      </c>
      <c r="AP39" s="2140">
        <f>IF(ISERROR(R39*(1-VLOOKUP($A39, 'E1 Categorization'!$A$32:$E$124, 5,0))), R39*0.5, R39*(1-VLOOKUP($A39, 'E1 Categorization'!$A$32:$E$124, 5,0)))</f>
        <v>0</v>
      </c>
      <c r="AQ39" s="2140">
        <f>IF(ISERROR(S39*(1-VLOOKUP($A39, 'E1 Categorization'!$A$32:$E$124, 5,0))), S39*0.5, S39*(1-VLOOKUP($A39, 'E1 Categorization'!$A$32:$E$124, 5,0)))</f>
        <v>0</v>
      </c>
      <c r="AR39" s="2140">
        <f>IF(ISERROR(T39*(1-VLOOKUP($A39, 'E1 Categorization'!$A$32:$E$124, 5,0))), T39*0.5, T39*(1-VLOOKUP($A39, 'E1 Categorization'!$A$32:$E$124, 5,0)))</f>
        <v>0</v>
      </c>
      <c r="AS39" s="2140">
        <f>IF(ISERROR(U39*(1-VLOOKUP($A39, 'E1 Categorization'!$A$32:$E$124, 5,0))), U39*0.5, U39*(1-VLOOKUP($A39, 'E1 Categorization'!$A$32:$E$124, 5,0)))</f>
        <v>0</v>
      </c>
      <c r="AT39" s="2140">
        <f>IF(ISERROR(V39*(1-VLOOKUP($A39, 'E1 Categorization'!$A$32:$E$124, 5,0))), V39*0.5, V39*(1-VLOOKUP($A39, 'E1 Categorization'!$A$32:$E$124, 5,0)))</f>
        <v>0</v>
      </c>
      <c r="AU39" s="2140">
        <f>IF(ISERROR(W39*(1-VLOOKUP($A39, 'E1 Categorization'!$A$32:$E$124, 5,0))), W39*0.5, W39*(1-VLOOKUP($A39, 'E1 Categorization'!$A$32:$E$124, 5,0)))</f>
        <v>0</v>
      </c>
      <c r="AV39" s="2140">
        <f>IF(ISERROR(X39*(1-VLOOKUP($A39, 'E1 Categorization'!$A$32:$E$124, 5,0))), X39*0.5, X39*(1-VLOOKUP($A39, 'E1 Categorization'!$A$32:$E$124, 5,0)))</f>
        <v>0</v>
      </c>
      <c r="AW39" s="1886"/>
      <c r="AX39" s="1886"/>
      <c r="AY39" s="487">
        <f t="shared" si="25"/>
        <v>1855</v>
      </c>
      <c r="AZ39" s="488" t="str">
        <f t="shared" si="26"/>
        <v>Services</v>
      </c>
      <c r="BA39" s="2140">
        <f>IF(ISERROR(E39*(VLOOKUP($A39, 'E1 Categorization'!$A$32:$E$124, 5,0))), E39*0.5, E39*(VLOOKUP($A39, 'E1 Categorization'!$A$32:$E$124, 5,0)))</f>
        <v>0</v>
      </c>
      <c r="BB39" s="2140">
        <f>IF(ISERROR(F39*(VLOOKUP($A39, 'E1 Categorization'!$A$32:$E$124, 5,0))), F39*0.5, F39*(VLOOKUP($A39, 'E1 Categorization'!$A$32:$E$124, 5,0)))</f>
        <v>0</v>
      </c>
      <c r="BC39" s="2140">
        <f>IF(ISERROR(G39*(VLOOKUP($A39, 'E1 Categorization'!$A$32:$E$124, 5,0))), G39*0.5, G39*(VLOOKUP($A39, 'E1 Categorization'!$A$32:$E$124, 5,0)))</f>
        <v>0</v>
      </c>
      <c r="BD39" s="2140">
        <f>IF(ISERROR(H39*(VLOOKUP($A39, 'E1 Categorization'!$A$32:$E$124, 5,0))), H39*0.5, H39*(VLOOKUP($A39, 'E1 Categorization'!$A$32:$E$124, 5,0)))</f>
        <v>0</v>
      </c>
      <c r="BE39" s="2140">
        <f>IF(ISERROR(I39*(VLOOKUP($A39, 'E1 Categorization'!$A$32:$E$124, 5,0))), I39*0.5, I39*(VLOOKUP($A39, 'E1 Categorization'!$A$32:$E$124, 5,0)))</f>
        <v>0</v>
      </c>
      <c r="BF39" s="2140">
        <f>IF(ISERROR(J39*(VLOOKUP($A39, 'E1 Categorization'!$A$32:$E$124, 5,0))), J39*0.5, J39*(VLOOKUP($A39, 'E1 Categorization'!$A$32:$E$124, 5,0)))</f>
        <v>0</v>
      </c>
      <c r="BG39" s="2140">
        <f>IF(ISERROR(K39*(VLOOKUP($A39, 'E1 Categorization'!$A$32:$E$124, 5,0))), K39*0.5, K39*(VLOOKUP($A39, 'E1 Categorization'!$A$32:$E$124, 5,0)))</f>
        <v>0</v>
      </c>
      <c r="BH39" s="2140">
        <f>IF(ISERROR(L39*(VLOOKUP($A39, 'E1 Categorization'!$A$32:$E$124, 5,0))), L39*0.5, L39*(VLOOKUP($A39, 'E1 Categorization'!$A$32:$E$124, 5,0)))</f>
        <v>0</v>
      </c>
      <c r="BI39" s="2140">
        <f>IF(ISERROR(M39*(VLOOKUP($A39, 'E1 Categorization'!$A$32:$E$124, 5,0))), M39*0.5, M39*(VLOOKUP($A39, 'E1 Categorization'!$A$32:$E$124, 5,0)))</f>
        <v>0</v>
      </c>
      <c r="BJ39" s="2140">
        <f>IF(ISERROR(N39*(VLOOKUP($A39, 'E1 Categorization'!$A$32:$E$124, 5,0))), N39*0.5, N39*(VLOOKUP($A39, 'E1 Categorization'!$A$32:$E$124, 5,0)))</f>
        <v>0</v>
      </c>
      <c r="BK39" s="2140">
        <f>IF(ISERROR(O39*(VLOOKUP($A39, 'E1 Categorization'!$A$32:$E$124, 5,0))), O39*0.5, O39*(VLOOKUP($A39, 'E1 Categorization'!$A$32:$E$124, 5,0)))</f>
        <v>0</v>
      </c>
      <c r="BL39" s="2140">
        <f>IF(ISERROR(P39*(VLOOKUP($A39, 'E1 Categorization'!$A$32:$E$124, 5,0))), P39*0.5, P39*(VLOOKUP($A39, 'E1 Categorization'!$A$32:$E$124, 5,0)))</f>
        <v>0</v>
      </c>
      <c r="BM39" s="2140">
        <f>IF(ISERROR(Q39*(VLOOKUP($A39, 'E1 Categorization'!$A$32:$E$124, 5,0))), Q39*0.5, Q39*(VLOOKUP($A39, 'E1 Categorization'!$A$32:$E$124, 5,0)))</f>
        <v>0</v>
      </c>
      <c r="BN39" s="2140">
        <f>IF(ISERROR(R39*(VLOOKUP($A39, 'E1 Categorization'!$A$32:$E$124, 5,0))), R39*0.5, R39*(VLOOKUP($A39, 'E1 Categorization'!$A$32:$E$124, 5,0)))</f>
        <v>0</v>
      </c>
      <c r="BO39" s="2140">
        <f>IF(ISERROR(S39*(VLOOKUP($A39, 'E1 Categorization'!$A$32:$E$124, 5,0))), S39*0.5, S39*(VLOOKUP($A39, 'E1 Categorization'!$A$32:$E$124, 5,0)))</f>
        <v>0</v>
      </c>
      <c r="BP39" s="2140">
        <f>IF(ISERROR(T39*(VLOOKUP($A39, 'E1 Categorization'!$A$32:$E$124, 5,0))), T39*0.5, T39*(VLOOKUP($A39, 'E1 Categorization'!$A$32:$E$124, 5,0)))</f>
        <v>0</v>
      </c>
      <c r="BQ39" s="2140">
        <f>IF(ISERROR(U39*(VLOOKUP($A39, 'E1 Categorization'!$A$32:$E$124, 5,0))), U39*0.5, U39*(VLOOKUP($A39, 'E1 Categorization'!$A$32:$E$124, 5,0)))</f>
        <v>0</v>
      </c>
      <c r="BR39" s="2140">
        <f>IF(ISERROR(V39*(VLOOKUP($A39, 'E1 Categorization'!$A$32:$E$124, 5,0))), V39*0.5, V39*(VLOOKUP($A39, 'E1 Categorization'!$A$32:$E$124, 5,0)))</f>
        <v>0</v>
      </c>
      <c r="BS39" s="2140">
        <f>IF(ISERROR(W39*(VLOOKUP($A39, 'E1 Categorization'!$A$32:$E$124, 5,0))), W39*0.5, W39*(VLOOKUP($A39, 'E1 Categorization'!$A$32:$E$124, 5,0)))</f>
        <v>0</v>
      </c>
      <c r="BT39" s="2140">
        <f>IF(ISERROR(X39*(VLOOKUP($A39, 'E1 Categorization'!$A$32:$E$124, 5,0))), X39*0.5, X39*(VLOOKUP($A39, 'E1 Categorization'!$A$32:$E$124, 5,0)))</f>
        <v>0</v>
      </c>
    </row>
    <row r="40" spans="1:72" s="291" customFormat="1" ht="12.75" x14ac:dyDescent="0.2">
      <c r="A40" s="487">
        <f>'I3 TB Data'!A146:B146</f>
        <v>1860</v>
      </c>
      <c r="B40" s="488" t="str">
        <f>'I3 TB Data'!B146</f>
        <v>Meters</v>
      </c>
      <c r="C40" s="489">
        <f>'I3 TB Data'!G146</f>
        <v>0</v>
      </c>
      <c r="D40" s="1857" t="str">
        <f t="shared" si="22"/>
        <v>Yes</v>
      </c>
      <c r="E40" s="1832"/>
      <c r="F40" s="1832"/>
      <c r="G40" s="1832"/>
      <c r="H40" s="1832"/>
      <c r="I40" s="1832"/>
      <c r="J40" s="1832"/>
      <c r="K40" s="1832"/>
      <c r="L40" s="1832"/>
      <c r="M40" s="1832"/>
      <c r="N40" s="1832"/>
      <c r="O40" s="1832"/>
      <c r="P40" s="1832"/>
      <c r="Q40" s="1832"/>
      <c r="R40" s="1832"/>
      <c r="S40" s="1832"/>
      <c r="T40" s="1832"/>
      <c r="U40" s="1832"/>
      <c r="V40" s="1832"/>
      <c r="W40" s="1832"/>
      <c r="X40" s="1832"/>
      <c r="AA40" s="487">
        <f t="shared" si="23"/>
        <v>1860</v>
      </c>
      <c r="AB40" s="488" t="str">
        <f t="shared" si="24"/>
        <v>Meters</v>
      </c>
      <c r="AC40" s="2140">
        <f>IF(ISERROR(E40*(1-VLOOKUP($A40, 'E1 Categorization'!$A$32:$E$124, 5,0))), E40*0.5, E40*(1-VLOOKUP($A40, 'E1 Categorization'!$A$32:$E$124, 5,0)))</f>
        <v>0</v>
      </c>
      <c r="AD40" s="2140">
        <f>IF(ISERROR(F40*(1-VLOOKUP($A40, 'E1 Categorization'!$A$32:$E$124, 5,0))), F40*0.5, F40*(1-VLOOKUP($A40, 'E1 Categorization'!$A$32:$E$124, 5,0)))</f>
        <v>0</v>
      </c>
      <c r="AE40" s="2140">
        <f>IF(ISERROR(G40*(1-VLOOKUP($A40, 'E1 Categorization'!$A$32:$E$124, 5,0))), G40*0.5, G40*(1-VLOOKUP($A40, 'E1 Categorization'!$A$32:$E$124, 5,0)))</f>
        <v>0</v>
      </c>
      <c r="AF40" s="2140">
        <f>IF(ISERROR(H40*(1-VLOOKUP($A40, 'E1 Categorization'!$A$32:$E$124, 5,0))), H40*0.5, H40*(1-VLOOKUP($A40, 'E1 Categorization'!$A$32:$E$124, 5,0)))</f>
        <v>0</v>
      </c>
      <c r="AG40" s="2140">
        <f>IF(ISERROR(I40*(1-VLOOKUP($A40, 'E1 Categorization'!$A$32:$E$124, 5,0))), I40*0.5, I40*(1-VLOOKUP($A40, 'E1 Categorization'!$A$32:$E$124, 5,0)))</f>
        <v>0</v>
      </c>
      <c r="AH40" s="2140">
        <f>IF(ISERROR(J40*(1-VLOOKUP($A40, 'E1 Categorization'!$A$32:$E$124, 5,0))), J40*0.5, J40*(1-VLOOKUP($A40, 'E1 Categorization'!$A$32:$E$124, 5,0)))</f>
        <v>0</v>
      </c>
      <c r="AI40" s="2140">
        <f>IF(ISERROR(K40*(1-VLOOKUP($A40, 'E1 Categorization'!$A$32:$E$124, 5,0))), K40*0.5, K40*(1-VLOOKUP($A40, 'E1 Categorization'!$A$32:$E$124, 5,0)))</f>
        <v>0</v>
      </c>
      <c r="AJ40" s="2140">
        <f>IF(ISERROR(L40*(1-VLOOKUP($A40, 'E1 Categorization'!$A$32:$E$124, 5,0))), L40*0.5, L40*(1-VLOOKUP($A40, 'E1 Categorization'!$A$32:$E$124, 5,0)))</f>
        <v>0</v>
      </c>
      <c r="AK40" s="2140">
        <f>IF(ISERROR(M40*(1-VLOOKUP($A40, 'E1 Categorization'!$A$32:$E$124, 5,0))), M40*0.5, M40*(1-VLOOKUP($A40, 'E1 Categorization'!$A$32:$E$124, 5,0)))</f>
        <v>0</v>
      </c>
      <c r="AL40" s="2140">
        <f>IF(ISERROR(N40*(1-VLOOKUP($A40, 'E1 Categorization'!$A$32:$E$124, 5,0))), N40*0.5, N40*(1-VLOOKUP($A40, 'E1 Categorization'!$A$32:$E$124, 5,0)))</f>
        <v>0</v>
      </c>
      <c r="AM40" s="2140">
        <f>IF(ISERROR(O40*(1-VLOOKUP($A40, 'E1 Categorization'!$A$32:$E$124, 5,0))), O40*0.5, O40*(1-VLOOKUP($A40, 'E1 Categorization'!$A$32:$E$124, 5,0)))</f>
        <v>0</v>
      </c>
      <c r="AN40" s="2140">
        <f>IF(ISERROR(P40*(1-VLOOKUP($A40, 'E1 Categorization'!$A$32:$E$124, 5,0))), P40*0.5, P40*(1-VLOOKUP($A40, 'E1 Categorization'!$A$32:$E$124, 5,0)))</f>
        <v>0</v>
      </c>
      <c r="AO40" s="2140">
        <f>IF(ISERROR(Q40*(1-VLOOKUP($A40, 'E1 Categorization'!$A$32:$E$124, 5,0))), Q40*0.5, Q40*(1-VLOOKUP($A40, 'E1 Categorization'!$A$32:$E$124, 5,0)))</f>
        <v>0</v>
      </c>
      <c r="AP40" s="2140">
        <f>IF(ISERROR(R40*(1-VLOOKUP($A40, 'E1 Categorization'!$A$32:$E$124, 5,0))), R40*0.5, R40*(1-VLOOKUP($A40, 'E1 Categorization'!$A$32:$E$124, 5,0)))</f>
        <v>0</v>
      </c>
      <c r="AQ40" s="2140">
        <f>IF(ISERROR(S40*(1-VLOOKUP($A40, 'E1 Categorization'!$A$32:$E$124, 5,0))), S40*0.5, S40*(1-VLOOKUP($A40, 'E1 Categorization'!$A$32:$E$124, 5,0)))</f>
        <v>0</v>
      </c>
      <c r="AR40" s="2140">
        <f>IF(ISERROR(T40*(1-VLOOKUP($A40, 'E1 Categorization'!$A$32:$E$124, 5,0))), T40*0.5, T40*(1-VLOOKUP($A40, 'E1 Categorization'!$A$32:$E$124, 5,0)))</f>
        <v>0</v>
      </c>
      <c r="AS40" s="2140">
        <f>IF(ISERROR(U40*(1-VLOOKUP($A40, 'E1 Categorization'!$A$32:$E$124, 5,0))), U40*0.5, U40*(1-VLOOKUP($A40, 'E1 Categorization'!$A$32:$E$124, 5,0)))</f>
        <v>0</v>
      </c>
      <c r="AT40" s="2140">
        <f>IF(ISERROR(V40*(1-VLOOKUP($A40, 'E1 Categorization'!$A$32:$E$124, 5,0))), V40*0.5, V40*(1-VLOOKUP($A40, 'E1 Categorization'!$A$32:$E$124, 5,0)))</f>
        <v>0</v>
      </c>
      <c r="AU40" s="2140">
        <f>IF(ISERROR(W40*(1-VLOOKUP($A40, 'E1 Categorization'!$A$32:$E$124, 5,0))), W40*0.5, W40*(1-VLOOKUP($A40, 'E1 Categorization'!$A$32:$E$124, 5,0)))</f>
        <v>0</v>
      </c>
      <c r="AV40" s="2140">
        <f>IF(ISERROR(X40*(1-VLOOKUP($A40, 'E1 Categorization'!$A$32:$E$124, 5,0))), X40*0.5, X40*(1-VLOOKUP($A40, 'E1 Categorization'!$A$32:$E$124, 5,0)))</f>
        <v>0</v>
      </c>
      <c r="AW40" s="1886"/>
      <c r="AX40" s="1886"/>
      <c r="AY40" s="487">
        <f t="shared" si="25"/>
        <v>1860</v>
      </c>
      <c r="AZ40" s="488" t="str">
        <f t="shared" si="26"/>
        <v>Meters</v>
      </c>
      <c r="BA40" s="2140">
        <f>IF(ISERROR(E40*(VLOOKUP($A40, 'E1 Categorization'!$A$32:$E$124, 5,0))), E40*0.5, E40*(VLOOKUP($A40, 'E1 Categorization'!$A$32:$E$124, 5,0)))</f>
        <v>0</v>
      </c>
      <c r="BB40" s="2140">
        <f>IF(ISERROR(F40*(VLOOKUP($A40, 'E1 Categorization'!$A$32:$E$124, 5,0))), F40*0.5, F40*(VLOOKUP($A40, 'E1 Categorization'!$A$32:$E$124, 5,0)))</f>
        <v>0</v>
      </c>
      <c r="BC40" s="2140">
        <f>IF(ISERROR(G40*(VLOOKUP($A40, 'E1 Categorization'!$A$32:$E$124, 5,0))), G40*0.5, G40*(VLOOKUP($A40, 'E1 Categorization'!$A$32:$E$124, 5,0)))</f>
        <v>0</v>
      </c>
      <c r="BD40" s="2140">
        <f>IF(ISERROR(H40*(VLOOKUP($A40, 'E1 Categorization'!$A$32:$E$124, 5,0))), H40*0.5, H40*(VLOOKUP($A40, 'E1 Categorization'!$A$32:$E$124, 5,0)))</f>
        <v>0</v>
      </c>
      <c r="BE40" s="2140">
        <f>IF(ISERROR(I40*(VLOOKUP($A40, 'E1 Categorization'!$A$32:$E$124, 5,0))), I40*0.5, I40*(VLOOKUP($A40, 'E1 Categorization'!$A$32:$E$124, 5,0)))</f>
        <v>0</v>
      </c>
      <c r="BF40" s="2140">
        <f>IF(ISERROR(J40*(VLOOKUP($A40, 'E1 Categorization'!$A$32:$E$124, 5,0))), J40*0.5, J40*(VLOOKUP($A40, 'E1 Categorization'!$A$32:$E$124, 5,0)))</f>
        <v>0</v>
      </c>
      <c r="BG40" s="2140">
        <f>IF(ISERROR(K40*(VLOOKUP($A40, 'E1 Categorization'!$A$32:$E$124, 5,0))), K40*0.5, K40*(VLOOKUP($A40, 'E1 Categorization'!$A$32:$E$124, 5,0)))</f>
        <v>0</v>
      </c>
      <c r="BH40" s="2140">
        <f>IF(ISERROR(L40*(VLOOKUP($A40, 'E1 Categorization'!$A$32:$E$124, 5,0))), L40*0.5, L40*(VLOOKUP($A40, 'E1 Categorization'!$A$32:$E$124, 5,0)))</f>
        <v>0</v>
      </c>
      <c r="BI40" s="2140">
        <f>IF(ISERROR(M40*(VLOOKUP($A40, 'E1 Categorization'!$A$32:$E$124, 5,0))), M40*0.5, M40*(VLOOKUP($A40, 'E1 Categorization'!$A$32:$E$124, 5,0)))</f>
        <v>0</v>
      </c>
      <c r="BJ40" s="2140">
        <f>IF(ISERROR(N40*(VLOOKUP($A40, 'E1 Categorization'!$A$32:$E$124, 5,0))), N40*0.5, N40*(VLOOKUP($A40, 'E1 Categorization'!$A$32:$E$124, 5,0)))</f>
        <v>0</v>
      </c>
      <c r="BK40" s="2140">
        <f>IF(ISERROR(O40*(VLOOKUP($A40, 'E1 Categorization'!$A$32:$E$124, 5,0))), O40*0.5, O40*(VLOOKUP($A40, 'E1 Categorization'!$A$32:$E$124, 5,0)))</f>
        <v>0</v>
      </c>
      <c r="BL40" s="2140">
        <f>IF(ISERROR(P40*(VLOOKUP($A40, 'E1 Categorization'!$A$32:$E$124, 5,0))), P40*0.5, P40*(VLOOKUP($A40, 'E1 Categorization'!$A$32:$E$124, 5,0)))</f>
        <v>0</v>
      </c>
      <c r="BM40" s="2140">
        <f>IF(ISERROR(Q40*(VLOOKUP($A40, 'E1 Categorization'!$A$32:$E$124, 5,0))), Q40*0.5, Q40*(VLOOKUP($A40, 'E1 Categorization'!$A$32:$E$124, 5,0)))</f>
        <v>0</v>
      </c>
      <c r="BN40" s="2140">
        <f>IF(ISERROR(R40*(VLOOKUP($A40, 'E1 Categorization'!$A$32:$E$124, 5,0))), R40*0.5, R40*(VLOOKUP($A40, 'E1 Categorization'!$A$32:$E$124, 5,0)))</f>
        <v>0</v>
      </c>
      <c r="BO40" s="2140">
        <f>IF(ISERROR(S40*(VLOOKUP($A40, 'E1 Categorization'!$A$32:$E$124, 5,0))), S40*0.5, S40*(VLOOKUP($A40, 'E1 Categorization'!$A$32:$E$124, 5,0)))</f>
        <v>0</v>
      </c>
      <c r="BP40" s="2140">
        <f>IF(ISERROR(T40*(VLOOKUP($A40, 'E1 Categorization'!$A$32:$E$124, 5,0))), T40*0.5, T40*(VLOOKUP($A40, 'E1 Categorization'!$A$32:$E$124, 5,0)))</f>
        <v>0</v>
      </c>
      <c r="BQ40" s="2140">
        <f>IF(ISERROR(U40*(VLOOKUP($A40, 'E1 Categorization'!$A$32:$E$124, 5,0))), U40*0.5, U40*(VLOOKUP($A40, 'E1 Categorization'!$A$32:$E$124, 5,0)))</f>
        <v>0</v>
      </c>
      <c r="BR40" s="2140">
        <f>IF(ISERROR(V40*(VLOOKUP($A40, 'E1 Categorization'!$A$32:$E$124, 5,0))), V40*0.5, V40*(VLOOKUP($A40, 'E1 Categorization'!$A$32:$E$124, 5,0)))</f>
        <v>0</v>
      </c>
      <c r="BS40" s="2140">
        <f>IF(ISERROR(W40*(VLOOKUP($A40, 'E1 Categorization'!$A$32:$E$124, 5,0))), W40*0.5, W40*(VLOOKUP($A40, 'E1 Categorization'!$A$32:$E$124, 5,0)))</f>
        <v>0</v>
      </c>
      <c r="BT40" s="2140">
        <f>IF(ISERROR(X40*(VLOOKUP($A40, 'E1 Categorization'!$A$32:$E$124, 5,0))), X40*0.5, X40*(VLOOKUP($A40, 'E1 Categorization'!$A$32:$E$124, 5,0)))</f>
        <v>0</v>
      </c>
    </row>
    <row r="41" spans="1:72" s="291" customFormat="1" ht="12.75" x14ac:dyDescent="0.2">
      <c r="A41" s="487"/>
      <c r="B41" s="488" t="str">
        <f>'I3 TB Data'!B147:D147</f>
        <v>blank row</v>
      </c>
      <c r="C41" s="489">
        <f>'I3 TB Data'!G147</f>
        <v>0</v>
      </c>
      <c r="D41" s="1857" t="str">
        <f>IF(SUM(E41:X41)&lt;&gt;C41,"No","Yes")</f>
        <v>Yes</v>
      </c>
      <c r="E41" s="1832"/>
      <c r="F41" s="1832"/>
      <c r="G41" s="1832"/>
      <c r="H41" s="1832"/>
      <c r="I41" s="1832"/>
      <c r="J41" s="1832"/>
      <c r="K41" s="1832"/>
      <c r="L41" s="1832"/>
      <c r="M41" s="1832"/>
      <c r="N41" s="1832"/>
      <c r="O41" s="1832"/>
      <c r="P41" s="1832"/>
      <c r="Q41" s="1832"/>
      <c r="R41" s="1832"/>
      <c r="S41" s="1832"/>
      <c r="T41" s="1832"/>
      <c r="U41" s="1832"/>
      <c r="V41" s="1832"/>
      <c r="W41" s="1832"/>
      <c r="X41" s="1832"/>
      <c r="AA41" s="487">
        <f t="shared" si="23"/>
        <v>0</v>
      </c>
      <c r="AB41" s="488" t="str">
        <f t="shared" si="24"/>
        <v>blank row</v>
      </c>
      <c r="AC41" s="2140">
        <f>IF(ISERROR(E41*(1-VLOOKUP($A41, 'E1 Categorization'!$A$32:$E$124, 5,0))), E41*0.5, E41*(1-VLOOKUP($A41, 'E1 Categorization'!$A$32:$E$124, 5,0)))</f>
        <v>0</v>
      </c>
      <c r="AD41" s="2140">
        <f>IF(ISERROR(F41*(1-VLOOKUP($A41, 'E1 Categorization'!$A$32:$E$124, 5,0))), F41*0.5, F41*(1-VLOOKUP($A41, 'E1 Categorization'!$A$32:$E$124, 5,0)))</f>
        <v>0</v>
      </c>
      <c r="AE41" s="2140">
        <f>IF(ISERROR(G41*(1-VLOOKUP($A41, 'E1 Categorization'!$A$32:$E$124, 5,0))), G41*0.5, G41*(1-VLOOKUP($A41, 'E1 Categorization'!$A$32:$E$124, 5,0)))</f>
        <v>0</v>
      </c>
      <c r="AF41" s="2140">
        <f>IF(ISERROR(H41*(1-VLOOKUP($A41, 'E1 Categorization'!$A$32:$E$124, 5,0))), H41*0.5, H41*(1-VLOOKUP($A41, 'E1 Categorization'!$A$32:$E$124, 5,0)))</f>
        <v>0</v>
      </c>
      <c r="AG41" s="2140">
        <f>IF(ISERROR(I41*(1-VLOOKUP($A41, 'E1 Categorization'!$A$32:$E$124, 5,0))), I41*0.5, I41*(1-VLOOKUP($A41, 'E1 Categorization'!$A$32:$E$124, 5,0)))</f>
        <v>0</v>
      </c>
      <c r="AH41" s="2140">
        <f>IF(ISERROR(J41*(1-VLOOKUP($A41, 'E1 Categorization'!$A$32:$E$124, 5,0))), J41*0.5, J41*(1-VLOOKUP($A41, 'E1 Categorization'!$A$32:$E$124, 5,0)))</f>
        <v>0</v>
      </c>
      <c r="AI41" s="2140">
        <f>IF(ISERROR(K41*(1-VLOOKUP($A41, 'E1 Categorization'!$A$32:$E$124, 5,0))), K41*0.5, K41*(1-VLOOKUP($A41, 'E1 Categorization'!$A$32:$E$124, 5,0)))</f>
        <v>0</v>
      </c>
      <c r="AJ41" s="2140">
        <f>IF(ISERROR(L41*(1-VLOOKUP($A41, 'E1 Categorization'!$A$32:$E$124, 5,0))), L41*0.5, L41*(1-VLOOKUP($A41, 'E1 Categorization'!$A$32:$E$124, 5,0)))</f>
        <v>0</v>
      </c>
      <c r="AK41" s="2140">
        <f>IF(ISERROR(M41*(1-VLOOKUP($A41, 'E1 Categorization'!$A$32:$E$124, 5,0))), M41*0.5, M41*(1-VLOOKUP($A41, 'E1 Categorization'!$A$32:$E$124, 5,0)))</f>
        <v>0</v>
      </c>
      <c r="AL41" s="2140">
        <f>IF(ISERROR(N41*(1-VLOOKUP($A41, 'E1 Categorization'!$A$32:$E$124, 5,0))), N41*0.5, N41*(1-VLOOKUP($A41, 'E1 Categorization'!$A$32:$E$124, 5,0)))</f>
        <v>0</v>
      </c>
      <c r="AM41" s="2140">
        <f>IF(ISERROR(O41*(1-VLOOKUP($A41, 'E1 Categorization'!$A$32:$E$124, 5,0))), O41*0.5, O41*(1-VLOOKUP($A41, 'E1 Categorization'!$A$32:$E$124, 5,0)))</f>
        <v>0</v>
      </c>
      <c r="AN41" s="2140">
        <f>IF(ISERROR(P41*(1-VLOOKUP($A41, 'E1 Categorization'!$A$32:$E$124, 5,0))), P41*0.5, P41*(1-VLOOKUP($A41, 'E1 Categorization'!$A$32:$E$124, 5,0)))</f>
        <v>0</v>
      </c>
      <c r="AO41" s="2140">
        <f>IF(ISERROR(Q41*(1-VLOOKUP($A41, 'E1 Categorization'!$A$32:$E$124, 5,0))), Q41*0.5, Q41*(1-VLOOKUP($A41, 'E1 Categorization'!$A$32:$E$124, 5,0)))</f>
        <v>0</v>
      </c>
      <c r="AP41" s="2140">
        <f>IF(ISERROR(R41*(1-VLOOKUP($A41, 'E1 Categorization'!$A$32:$E$124, 5,0))), R41*0.5, R41*(1-VLOOKUP($A41, 'E1 Categorization'!$A$32:$E$124, 5,0)))</f>
        <v>0</v>
      </c>
      <c r="AQ41" s="2140">
        <f>IF(ISERROR(S41*(1-VLOOKUP($A41, 'E1 Categorization'!$A$32:$E$124, 5,0))), S41*0.5, S41*(1-VLOOKUP($A41, 'E1 Categorization'!$A$32:$E$124, 5,0)))</f>
        <v>0</v>
      </c>
      <c r="AR41" s="2140">
        <f>IF(ISERROR(T41*(1-VLOOKUP($A41, 'E1 Categorization'!$A$32:$E$124, 5,0))), T41*0.5, T41*(1-VLOOKUP($A41, 'E1 Categorization'!$A$32:$E$124, 5,0)))</f>
        <v>0</v>
      </c>
      <c r="AS41" s="2140">
        <f>IF(ISERROR(U41*(1-VLOOKUP($A41, 'E1 Categorization'!$A$32:$E$124, 5,0))), U41*0.5, U41*(1-VLOOKUP($A41, 'E1 Categorization'!$A$32:$E$124, 5,0)))</f>
        <v>0</v>
      </c>
      <c r="AT41" s="2140">
        <f>IF(ISERROR(V41*(1-VLOOKUP($A41, 'E1 Categorization'!$A$32:$E$124, 5,0))), V41*0.5, V41*(1-VLOOKUP($A41, 'E1 Categorization'!$A$32:$E$124, 5,0)))</f>
        <v>0</v>
      </c>
      <c r="AU41" s="2140">
        <f>IF(ISERROR(W41*(1-VLOOKUP($A41, 'E1 Categorization'!$A$32:$E$124, 5,0))), W41*0.5, W41*(1-VLOOKUP($A41, 'E1 Categorization'!$A$32:$E$124, 5,0)))</f>
        <v>0</v>
      </c>
      <c r="AV41" s="2140">
        <f>IF(ISERROR(X41*(1-VLOOKUP($A41, 'E1 Categorization'!$A$32:$E$124, 5,0))), X41*0.5, X41*(1-VLOOKUP($A41, 'E1 Categorization'!$A$32:$E$124, 5,0)))</f>
        <v>0</v>
      </c>
      <c r="AW41" s="1886"/>
      <c r="AX41" s="1886"/>
      <c r="AY41" s="487">
        <f t="shared" si="25"/>
        <v>0</v>
      </c>
      <c r="AZ41" s="488" t="str">
        <f t="shared" si="26"/>
        <v>blank row</v>
      </c>
      <c r="BA41" s="2140">
        <f>IF(ISERROR(E41*(VLOOKUP($A41, 'E1 Categorization'!$A$32:$E$124, 5,0))), E41*0.5, E41*(VLOOKUP($A41, 'E1 Categorization'!$A$32:$E$124, 5,0)))</f>
        <v>0</v>
      </c>
      <c r="BB41" s="2140">
        <f>IF(ISERROR(F41*(VLOOKUP($A41, 'E1 Categorization'!$A$32:$E$124, 5,0))), F41*0.5, F41*(VLOOKUP($A41, 'E1 Categorization'!$A$32:$E$124, 5,0)))</f>
        <v>0</v>
      </c>
      <c r="BC41" s="2140">
        <f>IF(ISERROR(G41*(VLOOKUP($A41, 'E1 Categorization'!$A$32:$E$124, 5,0))), G41*0.5, G41*(VLOOKUP($A41, 'E1 Categorization'!$A$32:$E$124, 5,0)))</f>
        <v>0</v>
      </c>
      <c r="BD41" s="2140">
        <f>IF(ISERROR(H41*(VLOOKUP($A41, 'E1 Categorization'!$A$32:$E$124, 5,0))), H41*0.5, H41*(VLOOKUP($A41, 'E1 Categorization'!$A$32:$E$124, 5,0)))</f>
        <v>0</v>
      </c>
      <c r="BE41" s="2140">
        <f>IF(ISERROR(I41*(VLOOKUP($A41, 'E1 Categorization'!$A$32:$E$124, 5,0))), I41*0.5, I41*(VLOOKUP($A41, 'E1 Categorization'!$A$32:$E$124, 5,0)))</f>
        <v>0</v>
      </c>
      <c r="BF41" s="2140">
        <f>IF(ISERROR(J41*(VLOOKUP($A41, 'E1 Categorization'!$A$32:$E$124, 5,0))), J41*0.5, J41*(VLOOKUP($A41, 'E1 Categorization'!$A$32:$E$124, 5,0)))</f>
        <v>0</v>
      </c>
      <c r="BG41" s="2140">
        <f>IF(ISERROR(K41*(VLOOKUP($A41, 'E1 Categorization'!$A$32:$E$124, 5,0))), K41*0.5, K41*(VLOOKUP($A41, 'E1 Categorization'!$A$32:$E$124, 5,0)))</f>
        <v>0</v>
      </c>
      <c r="BH41" s="2140">
        <f>IF(ISERROR(L41*(VLOOKUP($A41, 'E1 Categorization'!$A$32:$E$124, 5,0))), L41*0.5, L41*(VLOOKUP($A41, 'E1 Categorization'!$A$32:$E$124, 5,0)))</f>
        <v>0</v>
      </c>
      <c r="BI41" s="2140">
        <f>IF(ISERROR(M41*(VLOOKUP($A41, 'E1 Categorization'!$A$32:$E$124, 5,0))), M41*0.5, M41*(VLOOKUP($A41, 'E1 Categorization'!$A$32:$E$124, 5,0)))</f>
        <v>0</v>
      </c>
      <c r="BJ41" s="2140">
        <f>IF(ISERROR(N41*(VLOOKUP($A41, 'E1 Categorization'!$A$32:$E$124, 5,0))), N41*0.5, N41*(VLOOKUP($A41, 'E1 Categorization'!$A$32:$E$124, 5,0)))</f>
        <v>0</v>
      </c>
      <c r="BK41" s="2140">
        <f>IF(ISERROR(O41*(VLOOKUP($A41, 'E1 Categorization'!$A$32:$E$124, 5,0))), O41*0.5, O41*(VLOOKUP($A41, 'E1 Categorization'!$A$32:$E$124, 5,0)))</f>
        <v>0</v>
      </c>
      <c r="BL41" s="2140">
        <f>IF(ISERROR(P41*(VLOOKUP($A41, 'E1 Categorization'!$A$32:$E$124, 5,0))), P41*0.5, P41*(VLOOKUP($A41, 'E1 Categorization'!$A$32:$E$124, 5,0)))</f>
        <v>0</v>
      </c>
      <c r="BM41" s="2140">
        <f>IF(ISERROR(Q41*(VLOOKUP($A41, 'E1 Categorization'!$A$32:$E$124, 5,0))), Q41*0.5, Q41*(VLOOKUP($A41, 'E1 Categorization'!$A$32:$E$124, 5,0)))</f>
        <v>0</v>
      </c>
      <c r="BN41" s="2140">
        <f>IF(ISERROR(R41*(VLOOKUP($A41, 'E1 Categorization'!$A$32:$E$124, 5,0))), R41*0.5, R41*(VLOOKUP($A41, 'E1 Categorization'!$A$32:$E$124, 5,0)))</f>
        <v>0</v>
      </c>
      <c r="BO41" s="2140">
        <f>IF(ISERROR(S41*(VLOOKUP($A41, 'E1 Categorization'!$A$32:$E$124, 5,0))), S41*0.5, S41*(VLOOKUP($A41, 'E1 Categorization'!$A$32:$E$124, 5,0)))</f>
        <v>0</v>
      </c>
      <c r="BP41" s="2140">
        <f>IF(ISERROR(T41*(VLOOKUP($A41, 'E1 Categorization'!$A$32:$E$124, 5,0))), T41*0.5, T41*(VLOOKUP($A41, 'E1 Categorization'!$A$32:$E$124, 5,0)))</f>
        <v>0</v>
      </c>
      <c r="BQ41" s="2140">
        <f>IF(ISERROR(U41*(VLOOKUP($A41, 'E1 Categorization'!$A$32:$E$124, 5,0))), U41*0.5, U41*(VLOOKUP($A41, 'E1 Categorization'!$A$32:$E$124, 5,0)))</f>
        <v>0</v>
      </c>
      <c r="BR41" s="2140">
        <f>IF(ISERROR(V41*(VLOOKUP($A41, 'E1 Categorization'!$A$32:$E$124, 5,0))), V41*0.5, V41*(VLOOKUP($A41, 'E1 Categorization'!$A$32:$E$124, 5,0)))</f>
        <v>0</v>
      </c>
      <c r="BS41" s="2140">
        <f>IF(ISERROR(W41*(VLOOKUP($A41, 'E1 Categorization'!$A$32:$E$124, 5,0))), W41*0.5, W41*(VLOOKUP($A41, 'E1 Categorization'!$A$32:$E$124, 5,0)))</f>
        <v>0</v>
      </c>
      <c r="BT41" s="2140">
        <f>IF(ISERROR(X41*(VLOOKUP($A41, 'E1 Categorization'!$A$32:$E$124, 5,0))), X41*0.5, X41*(VLOOKUP($A41, 'E1 Categorization'!$A$32:$E$124, 5,0)))</f>
        <v>0</v>
      </c>
    </row>
    <row r="42" spans="1:72" s="291" customFormat="1" ht="12.75" x14ac:dyDescent="0.2">
      <c r="A42" s="487">
        <f>'I3 TB Data'!A151:B151</f>
        <v>1905</v>
      </c>
      <c r="B42" s="488" t="str">
        <f>'I3 TB Data'!B151</f>
        <v>Land</v>
      </c>
      <c r="C42" s="489">
        <f>'I3 TB Data'!G151</f>
        <v>0</v>
      </c>
      <c r="D42" s="1857" t="str">
        <f t="shared" si="22"/>
        <v>Yes</v>
      </c>
      <c r="E42" s="1832"/>
      <c r="F42" s="1832"/>
      <c r="G42" s="1832"/>
      <c r="H42" s="1832"/>
      <c r="I42" s="1832"/>
      <c r="J42" s="1832"/>
      <c r="K42" s="1832"/>
      <c r="L42" s="1832"/>
      <c r="M42" s="1832"/>
      <c r="N42" s="1832"/>
      <c r="O42" s="1832"/>
      <c r="P42" s="1832"/>
      <c r="Q42" s="1832"/>
      <c r="R42" s="1832"/>
      <c r="S42" s="1832"/>
      <c r="T42" s="1832"/>
      <c r="U42" s="1832"/>
      <c r="V42" s="1832"/>
      <c r="W42" s="1832"/>
      <c r="X42" s="1832"/>
      <c r="AA42" s="487">
        <f t="shared" si="23"/>
        <v>1905</v>
      </c>
      <c r="AB42" s="488" t="str">
        <f t="shared" si="24"/>
        <v>Land</v>
      </c>
      <c r="AC42" s="2140">
        <f>IF(ISERROR(E42*(1-VLOOKUP($A42, 'E1 Categorization'!$A$32:$E$124, 5,0))), E42*0.5, E42*(1-VLOOKUP($A42, 'E1 Categorization'!$A$32:$E$124, 5,0)))</f>
        <v>0</v>
      </c>
      <c r="AD42" s="2140">
        <f>IF(ISERROR(F42*(1-VLOOKUP($A42, 'E1 Categorization'!$A$32:$E$124, 5,0))), F42*0.5, F42*(1-VLOOKUP($A42, 'E1 Categorization'!$A$32:$E$124, 5,0)))</f>
        <v>0</v>
      </c>
      <c r="AE42" s="2140">
        <f>IF(ISERROR(G42*(1-VLOOKUP($A42, 'E1 Categorization'!$A$32:$E$124, 5,0))), G42*0.5, G42*(1-VLOOKUP($A42, 'E1 Categorization'!$A$32:$E$124, 5,0)))</f>
        <v>0</v>
      </c>
      <c r="AF42" s="2140">
        <f>IF(ISERROR(H42*(1-VLOOKUP($A42, 'E1 Categorization'!$A$32:$E$124, 5,0))), H42*0.5, H42*(1-VLOOKUP($A42, 'E1 Categorization'!$A$32:$E$124, 5,0)))</f>
        <v>0</v>
      </c>
      <c r="AG42" s="2140">
        <f>IF(ISERROR(I42*(1-VLOOKUP($A42, 'E1 Categorization'!$A$32:$E$124, 5,0))), I42*0.5, I42*(1-VLOOKUP($A42, 'E1 Categorization'!$A$32:$E$124, 5,0)))</f>
        <v>0</v>
      </c>
      <c r="AH42" s="2140">
        <f>IF(ISERROR(J42*(1-VLOOKUP($A42, 'E1 Categorization'!$A$32:$E$124, 5,0))), J42*0.5, J42*(1-VLOOKUP($A42, 'E1 Categorization'!$A$32:$E$124, 5,0)))</f>
        <v>0</v>
      </c>
      <c r="AI42" s="2140">
        <f>IF(ISERROR(K42*(1-VLOOKUP($A42, 'E1 Categorization'!$A$32:$E$124, 5,0))), K42*0.5, K42*(1-VLOOKUP($A42, 'E1 Categorization'!$A$32:$E$124, 5,0)))</f>
        <v>0</v>
      </c>
      <c r="AJ42" s="2140">
        <f>IF(ISERROR(L42*(1-VLOOKUP($A42, 'E1 Categorization'!$A$32:$E$124, 5,0))), L42*0.5, L42*(1-VLOOKUP($A42, 'E1 Categorization'!$A$32:$E$124, 5,0)))</f>
        <v>0</v>
      </c>
      <c r="AK42" s="2140">
        <f>IF(ISERROR(M42*(1-VLOOKUP($A42, 'E1 Categorization'!$A$32:$E$124, 5,0))), M42*0.5, M42*(1-VLOOKUP($A42, 'E1 Categorization'!$A$32:$E$124, 5,0)))</f>
        <v>0</v>
      </c>
      <c r="AL42" s="2140">
        <f>IF(ISERROR(N42*(1-VLOOKUP($A42, 'E1 Categorization'!$A$32:$E$124, 5,0))), N42*0.5, N42*(1-VLOOKUP($A42, 'E1 Categorization'!$A$32:$E$124, 5,0)))</f>
        <v>0</v>
      </c>
      <c r="AM42" s="2140">
        <f>IF(ISERROR(O42*(1-VLOOKUP($A42, 'E1 Categorization'!$A$32:$E$124, 5,0))), O42*0.5, O42*(1-VLOOKUP($A42, 'E1 Categorization'!$A$32:$E$124, 5,0)))</f>
        <v>0</v>
      </c>
      <c r="AN42" s="2140">
        <f>IF(ISERROR(P42*(1-VLOOKUP($A42, 'E1 Categorization'!$A$32:$E$124, 5,0))), P42*0.5, P42*(1-VLOOKUP($A42, 'E1 Categorization'!$A$32:$E$124, 5,0)))</f>
        <v>0</v>
      </c>
      <c r="AO42" s="2140">
        <f>IF(ISERROR(Q42*(1-VLOOKUP($A42, 'E1 Categorization'!$A$32:$E$124, 5,0))), Q42*0.5, Q42*(1-VLOOKUP($A42, 'E1 Categorization'!$A$32:$E$124, 5,0)))</f>
        <v>0</v>
      </c>
      <c r="AP42" s="2140">
        <f>IF(ISERROR(R42*(1-VLOOKUP($A42, 'E1 Categorization'!$A$32:$E$124, 5,0))), R42*0.5, R42*(1-VLOOKUP($A42, 'E1 Categorization'!$A$32:$E$124, 5,0)))</f>
        <v>0</v>
      </c>
      <c r="AQ42" s="2140">
        <f>IF(ISERROR(S42*(1-VLOOKUP($A42, 'E1 Categorization'!$A$32:$E$124, 5,0))), S42*0.5, S42*(1-VLOOKUP($A42, 'E1 Categorization'!$A$32:$E$124, 5,0)))</f>
        <v>0</v>
      </c>
      <c r="AR42" s="2140">
        <f>IF(ISERROR(T42*(1-VLOOKUP($A42, 'E1 Categorization'!$A$32:$E$124, 5,0))), T42*0.5, T42*(1-VLOOKUP($A42, 'E1 Categorization'!$A$32:$E$124, 5,0)))</f>
        <v>0</v>
      </c>
      <c r="AS42" s="2140">
        <f>IF(ISERROR(U42*(1-VLOOKUP($A42, 'E1 Categorization'!$A$32:$E$124, 5,0))), U42*0.5, U42*(1-VLOOKUP($A42, 'E1 Categorization'!$A$32:$E$124, 5,0)))</f>
        <v>0</v>
      </c>
      <c r="AT42" s="2140">
        <f>IF(ISERROR(V42*(1-VLOOKUP($A42, 'E1 Categorization'!$A$32:$E$124, 5,0))), V42*0.5, V42*(1-VLOOKUP($A42, 'E1 Categorization'!$A$32:$E$124, 5,0)))</f>
        <v>0</v>
      </c>
      <c r="AU42" s="2140">
        <f>IF(ISERROR(W42*(1-VLOOKUP($A42, 'E1 Categorization'!$A$32:$E$124, 5,0))), W42*0.5, W42*(1-VLOOKUP($A42, 'E1 Categorization'!$A$32:$E$124, 5,0)))</f>
        <v>0</v>
      </c>
      <c r="AV42" s="2140">
        <f>IF(ISERROR(X42*(1-VLOOKUP($A42, 'E1 Categorization'!$A$32:$E$124, 5,0))), X42*0.5, X42*(1-VLOOKUP($A42, 'E1 Categorization'!$A$32:$E$124, 5,0)))</f>
        <v>0</v>
      </c>
      <c r="AW42" s="1886"/>
      <c r="AX42" s="1886"/>
      <c r="AY42" s="487">
        <f t="shared" si="25"/>
        <v>1905</v>
      </c>
      <c r="AZ42" s="488" t="str">
        <f t="shared" si="26"/>
        <v>Land</v>
      </c>
      <c r="BA42" s="2140">
        <f>IF(ISERROR(E42*(VLOOKUP($A42, 'E1 Categorization'!$A$32:$E$124, 5,0))), E42*0.5, E42*(VLOOKUP($A42, 'E1 Categorization'!$A$32:$E$124, 5,0)))</f>
        <v>0</v>
      </c>
      <c r="BB42" s="2140">
        <f>IF(ISERROR(F42*(VLOOKUP($A42, 'E1 Categorization'!$A$32:$E$124, 5,0))), F42*0.5, F42*(VLOOKUP($A42, 'E1 Categorization'!$A$32:$E$124, 5,0)))</f>
        <v>0</v>
      </c>
      <c r="BC42" s="2140">
        <f>IF(ISERROR(G42*(VLOOKUP($A42, 'E1 Categorization'!$A$32:$E$124, 5,0))), G42*0.5, G42*(VLOOKUP($A42, 'E1 Categorization'!$A$32:$E$124, 5,0)))</f>
        <v>0</v>
      </c>
      <c r="BD42" s="2140">
        <f>IF(ISERROR(H42*(VLOOKUP($A42, 'E1 Categorization'!$A$32:$E$124, 5,0))), H42*0.5, H42*(VLOOKUP($A42, 'E1 Categorization'!$A$32:$E$124, 5,0)))</f>
        <v>0</v>
      </c>
      <c r="BE42" s="2140">
        <f>IF(ISERROR(I42*(VLOOKUP($A42, 'E1 Categorization'!$A$32:$E$124, 5,0))), I42*0.5, I42*(VLOOKUP($A42, 'E1 Categorization'!$A$32:$E$124, 5,0)))</f>
        <v>0</v>
      </c>
      <c r="BF42" s="2140">
        <f>IF(ISERROR(J42*(VLOOKUP($A42, 'E1 Categorization'!$A$32:$E$124, 5,0))), J42*0.5, J42*(VLOOKUP($A42, 'E1 Categorization'!$A$32:$E$124, 5,0)))</f>
        <v>0</v>
      </c>
      <c r="BG42" s="2140">
        <f>IF(ISERROR(K42*(VLOOKUP($A42, 'E1 Categorization'!$A$32:$E$124, 5,0))), K42*0.5, K42*(VLOOKUP($A42, 'E1 Categorization'!$A$32:$E$124, 5,0)))</f>
        <v>0</v>
      </c>
      <c r="BH42" s="2140">
        <f>IF(ISERROR(L42*(VLOOKUP($A42, 'E1 Categorization'!$A$32:$E$124, 5,0))), L42*0.5, L42*(VLOOKUP($A42, 'E1 Categorization'!$A$32:$E$124, 5,0)))</f>
        <v>0</v>
      </c>
      <c r="BI42" s="2140">
        <f>IF(ISERROR(M42*(VLOOKUP($A42, 'E1 Categorization'!$A$32:$E$124, 5,0))), M42*0.5, M42*(VLOOKUP($A42, 'E1 Categorization'!$A$32:$E$124, 5,0)))</f>
        <v>0</v>
      </c>
      <c r="BJ42" s="2140">
        <f>IF(ISERROR(N42*(VLOOKUP($A42, 'E1 Categorization'!$A$32:$E$124, 5,0))), N42*0.5, N42*(VLOOKUP($A42, 'E1 Categorization'!$A$32:$E$124, 5,0)))</f>
        <v>0</v>
      </c>
      <c r="BK42" s="2140">
        <f>IF(ISERROR(O42*(VLOOKUP($A42, 'E1 Categorization'!$A$32:$E$124, 5,0))), O42*0.5, O42*(VLOOKUP($A42, 'E1 Categorization'!$A$32:$E$124, 5,0)))</f>
        <v>0</v>
      </c>
      <c r="BL42" s="2140">
        <f>IF(ISERROR(P42*(VLOOKUP($A42, 'E1 Categorization'!$A$32:$E$124, 5,0))), P42*0.5, P42*(VLOOKUP($A42, 'E1 Categorization'!$A$32:$E$124, 5,0)))</f>
        <v>0</v>
      </c>
      <c r="BM42" s="2140">
        <f>IF(ISERROR(Q42*(VLOOKUP($A42, 'E1 Categorization'!$A$32:$E$124, 5,0))), Q42*0.5, Q42*(VLOOKUP($A42, 'E1 Categorization'!$A$32:$E$124, 5,0)))</f>
        <v>0</v>
      </c>
      <c r="BN42" s="2140">
        <f>IF(ISERROR(R42*(VLOOKUP($A42, 'E1 Categorization'!$A$32:$E$124, 5,0))), R42*0.5, R42*(VLOOKUP($A42, 'E1 Categorization'!$A$32:$E$124, 5,0)))</f>
        <v>0</v>
      </c>
      <c r="BO42" s="2140">
        <f>IF(ISERROR(S42*(VLOOKUP($A42, 'E1 Categorization'!$A$32:$E$124, 5,0))), S42*0.5, S42*(VLOOKUP($A42, 'E1 Categorization'!$A$32:$E$124, 5,0)))</f>
        <v>0</v>
      </c>
      <c r="BP42" s="2140">
        <f>IF(ISERROR(T42*(VLOOKUP($A42, 'E1 Categorization'!$A$32:$E$124, 5,0))), T42*0.5, T42*(VLOOKUP($A42, 'E1 Categorization'!$A$32:$E$124, 5,0)))</f>
        <v>0</v>
      </c>
      <c r="BQ42" s="2140">
        <f>IF(ISERROR(U42*(VLOOKUP($A42, 'E1 Categorization'!$A$32:$E$124, 5,0))), U42*0.5, U42*(VLOOKUP($A42, 'E1 Categorization'!$A$32:$E$124, 5,0)))</f>
        <v>0</v>
      </c>
      <c r="BR42" s="2140">
        <f>IF(ISERROR(V42*(VLOOKUP($A42, 'E1 Categorization'!$A$32:$E$124, 5,0))), V42*0.5, V42*(VLOOKUP($A42, 'E1 Categorization'!$A$32:$E$124, 5,0)))</f>
        <v>0</v>
      </c>
      <c r="BS42" s="2140">
        <f>IF(ISERROR(W42*(VLOOKUP($A42, 'E1 Categorization'!$A$32:$E$124, 5,0))), W42*0.5, W42*(VLOOKUP($A42, 'E1 Categorization'!$A$32:$E$124, 5,0)))</f>
        <v>0</v>
      </c>
      <c r="BT42" s="2140">
        <f>IF(ISERROR(X42*(VLOOKUP($A42, 'E1 Categorization'!$A$32:$E$124, 5,0))), X42*0.5, X42*(VLOOKUP($A42, 'E1 Categorization'!$A$32:$E$124, 5,0)))</f>
        <v>0</v>
      </c>
    </row>
    <row r="43" spans="1:72" s="291" customFormat="1" ht="12.75" x14ac:dyDescent="0.2">
      <c r="A43" s="487">
        <f>'I3 TB Data'!A152:B152</f>
        <v>1906</v>
      </c>
      <c r="B43" s="488" t="str">
        <f>'I3 TB Data'!B152</f>
        <v>Land Rights</v>
      </c>
      <c r="C43" s="489">
        <f>'I3 TB Data'!G152</f>
        <v>0</v>
      </c>
      <c r="D43" s="1857" t="str">
        <f t="shared" si="22"/>
        <v>Yes</v>
      </c>
      <c r="E43" s="1832"/>
      <c r="F43" s="1832"/>
      <c r="G43" s="1832"/>
      <c r="H43" s="1832"/>
      <c r="I43" s="1832"/>
      <c r="J43" s="1832"/>
      <c r="K43" s="1832"/>
      <c r="L43" s="1832"/>
      <c r="M43" s="1832"/>
      <c r="N43" s="1832"/>
      <c r="O43" s="1832"/>
      <c r="P43" s="1832"/>
      <c r="Q43" s="1832"/>
      <c r="R43" s="1832"/>
      <c r="S43" s="1832"/>
      <c r="T43" s="1832"/>
      <c r="U43" s="1832"/>
      <c r="V43" s="1832"/>
      <c r="W43" s="1832"/>
      <c r="X43" s="1832"/>
      <c r="AA43" s="487">
        <f t="shared" si="23"/>
        <v>1906</v>
      </c>
      <c r="AB43" s="488" t="str">
        <f t="shared" si="24"/>
        <v>Land Rights</v>
      </c>
      <c r="AC43" s="2140">
        <f>IF(ISERROR(E43*(1-VLOOKUP($A43, 'E1 Categorization'!$A$32:$E$124, 5,0))), E43*0.5, E43*(1-VLOOKUP($A43, 'E1 Categorization'!$A$32:$E$124, 5,0)))</f>
        <v>0</v>
      </c>
      <c r="AD43" s="2140">
        <f>IF(ISERROR(F43*(1-VLOOKUP($A43, 'E1 Categorization'!$A$32:$E$124, 5,0))), F43*0.5, F43*(1-VLOOKUP($A43, 'E1 Categorization'!$A$32:$E$124, 5,0)))</f>
        <v>0</v>
      </c>
      <c r="AE43" s="2140">
        <f>IF(ISERROR(G43*(1-VLOOKUP($A43, 'E1 Categorization'!$A$32:$E$124, 5,0))), G43*0.5, G43*(1-VLOOKUP($A43, 'E1 Categorization'!$A$32:$E$124, 5,0)))</f>
        <v>0</v>
      </c>
      <c r="AF43" s="2140">
        <f>IF(ISERROR(H43*(1-VLOOKUP($A43, 'E1 Categorization'!$A$32:$E$124, 5,0))), H43*0.5, H43*(1-VLOOKUP($A43, 'E1 Categorization'!$A$32:$E$124, 5,0)))</f>
        <v>0</v>
      </c>
      <c r="AG43" s="2140">
        <f>IF(ISERROR(I43*(1-VLOOKUP($A43, 'E1 Categorization'!$A$32:$E$124, 5,0))), I43*0.5, I43*(1-VLOOKUP($A43, 'E1 Categorization'!$A$32:$E$124, 5,0)))</f>
        <v>0</v>
      </c>
      <c r="AH43" s="2140">
        <f>IF(ISERROR(J43*(1-VLOOKUP($A43, 'E1 Categorization'!$A$32:$E$124, 5,0))), J43*0.5, J43*(1-VLOOKUP($A43, 'E1 Categorization'!$A$32:$E$124, 5,0)))</f>
        <v>0</v>
      </c>
      <c r="AI43" s="2140">
        <f>IF(ISERROR(K43*(1-VLOOKUP($A43, 'E1 Categorization'!$A$32:$E$124, 5,0))), K43*0.5, K43*(1-VLOOKUP($A43, 'E1 Categorization'!$A$32:$E$124, 5,0)))</f>
        <v>0</v>
      </c>
      <c r="AJ43" s="2140">
        <f>IF(ISERROR(L43*(1-VLOOKUP($A43, 'E1 Categorization'!$A$32:$E$124, 5,0))), L43*0.5, L43*(1-VLOOKUP($A43, 'E1 Categorization'!$A$32:$E$124, 5,0)))</f>
        <v>0</v>
      </c>
      <c r="AK43" s="2140">
        <f>IF(ISERROR(M43*(1-VLOOKUP($A43, 'E1 Categorization'!$A$32:$E$124, 5,0))), M43*0.5, M43*(1-VLOOKUP($A43, 'E1 Categorization'!$A$32:$E$124, 5,0)))</f>
        <v>0</v>
      </c>
      <c r="AL43" s="2140">
        <f>IF(ISERROR(N43*(1-VLOOKUP($A43, 'E1 Categorization'!$A$32:$E$124, 5,0))), N43*0.5, N43*(1-VLOOKUP($A43, 'E1 Categorization'!$A$32:$E$124, 5,0)))</f>
        <v>0</v>
      </c>
      <c r="AM43" s="2140">
        <f>IF(ISERROR(O43*(1-VLOOKUP($A43, 'E1 Categorization'!$A$32:$E$124, 5,0))), O43*0.5, O43*(1-VLOOKUP($A43, 'E1 Categorization'!$A$32:$E$124, 5,0)))</f>
        <v>0</v>
      </c>
      <c r="AN43" s="2140">
        <f>IF(ISERROR(P43*(1-VLOOKUP($A43, 'E1 Categorization'!$A$32:$E$124, 5,0))), P43*0.5, P43*(1-VLOOKUP($A43, 'E1 Categorization'!$A$32:$E$124, 5,0)))</f>
        <v>0</v>
      </c>
      <c r="AO43" s="2140">
        <f>IF(ISERROR(Q43*(1-VLOOKUP($A43, 'E1 Categorization'!$A$32:$E$124, 5,0))), Q43*0.5, Q43*(1-VLOOKUP($A43, 'E1 Categorization'!$A$32:$E$124, 5,0)))</f>
        <v>0</v>
      </c>
      <c r="AP43" s="2140">
        <f>IF(ISERROR(R43*(1-VLOOKUP($A43, 'E1 Categorization'!$A$32:$E$124, 5,0))), R43*0.5, R43*(1-VLOOKUP($A43, 'E1 Categorization'!$A$32:$E$124, 5,0)))</f>
        <v>0</v>
      </c>
      <c r="AQ43" s="2140">
        <f>IF(ISERROR(S43*(1-VLOOKUP($A43, 'E1 Categorization'!$A$32:$E$124, 5,0))), S43*0.5, S43*(1-VLOOKUP($A43, 'E1 Categorization'!$A$32:$E$124, 5,0)))</f>
        <v>0</v>
      </c>
      <c r="AR43" s="2140">
        <f>IF(ISERROR(T43*(1-VLOOKUP($A43, 'E1 Categorization'!$A$32:$E$124, 5,0))), T43*0.5, T43*(1-VLOOKUP($A43, 'E1 Categorization'!$A$32:$E$124, 5,0)))</f>
        <v>0</v>
      </c>
      <c r="AS43" s="2140">
        <f>IF(ISERROR(U43*(1-VLOOKUP($A43, 'E1 Categorization'!$A$32:$E$124, 5,0))), U43*0.5, U43*(1-VLOOKUP($A43, 'E1 Categorization'!$A$32:$E$124, 5,0)))</f>
        <v>0</v>
      </c>
      <c r="AT43" s="2140">
        <f>IF(ISERROR(V43*(1-VLOOKUP($A43, 'E1 Categorization'!$A$32:$E$124, 5,0))), V43*0.5, V43*(1-VLOOKUP($A43, 'E1 Categorization'!$A$32:$E$124, 5,0)))</f>
        <v>0</v>
      </c>
      <c r="AU43" s="2140">
        <f>IF(ISERROR(W43*(1-VLOOKUP($A43, 'E1 Categorization'!$A$32:$E$124, 5,0))), W43*0.5, W43*(1-VLOOKUP($A43, 'E1 Categorization'!$A$32:$E$124, 5,0)))</f>
        <v>0</v>
      </c>
      <c r="AV43" s="2140">
        <f>IF(ISERROR(X43*(1-VLOOKUP($A43, 'E1 Categorization'!$A$32:$E$124, 5,0))), X43*0.5, X43*(1-VLOOKUP($A43, 'E1 Categorization'!$A$32:$E$124, 5,0)))</f>
        <v>0</v>
      </c>
      <c r="AW43" s="1886"/>
      <c r="AX43" s="1886"/>
      <c r="AY43" s="487">
        <f t="shared" si="25"/>
        <v>1906</v>
      </c>
      <c r="AZ43" s="488" t="str">
        <f t="shared" si="26"/>
        <v>Land Rights</v>
      </c>
      <c r="BA43" s="2140">
        <f>IF(ISERROR(E43*(VLOOKUP($A43, 'E1 Categorization'!$A$32:$E$124, 5,0))), E43*0.5, E43*(VLOOKUP($A43, 'E1 Categorization'!$A$32:$E$124, 5,0)))</f>
        <v>0</v>
      </c>
      <c r="BB43" s="2140">
        <f>IF(ISERROR(F43*(VLOOKUP($A43, 'E1 Categorization'!$A$32:$E$124, 5,0))), F43*0.5, F43*(VLOOKUP($A43, 'E1 Categorization'!$A$32:$E$124, 5,0)))</f>
        <v>0</v>
      </c>
      <c r="BC43" s="2140">
        <f>IF(ISERROR(G43*(VLOOKUP($A43, 'E1 Categorization'!$A$32:$E$124, 5,0))), G43*0.5, G43*(VLOOKUP($A43, 'E1 Categorization'!$A$32:$E$124, 5,0)))</f>
        <v>0</v>
      </c>
      <c r="BD43" s="2140">
        <f>IF(ISERROR(H43*(VLOOKUP($A43, 'E1 Categorization'!$A$32:$E$124, 5,0))), H43*0.5, H43*(VLOOKUP($A43, 'E1 Categorization'!$A$32:$E$124, 5,0)))</f>
        <v>0</v>
      </c>
      <c r="BE43" s="2140">
        <f>IF(ISERROR(I43*(VLOOKUP($A43, 'E1 Categorization'!$A$32:$E$124, 5,0))), I43*0.5, I43*(VLOOKUP($A43, 'E1 Categorization'!$A$32:$E$124, 5,0)))</f>
        <v>0</v>
      </c>
      <c r="BF43" s="2140">
        <f>IF(ISERROR(J43*(VLOOKUP($A43, 'E1 Categorization'!$A$32:$E$124, 5,0))), J43*0.5, J43*(VLOOKUP($A43, 'E1 Categorization'!$A$32:$E$124, 5,0)))</f>
        <v>0</v>
      </c>
      <c r="BG43" s="2140">
        <f>IF(ISERROR(K43*(VLOOKUP($A43, 'E1 Categorization'!$A$32:$E$124, 5,0))), K43*0.5, K43*(VLOOKUP($A43, 'E1 Categorization'!$A$32:$E$124, 5,0)))</f>
        <v>0</v>
      </c>
      <c r="BH43" s="2140">
        <f>IF(ISERROR(L43*(VLOOKUP($A43, 'E1 Categorization'!$A$32:$E$124, 5,0))), L43*0.5, L43*(VLOOKUP($A43, 'E1 Categorization'!$A$32:$E$124, 5,0)))</f>
        <v>0</v>
      </c>
      <c r="BI43" s="2140">
        <f>IF(ISERROR(M43*(VLOOKUP($A43, 'E1 Categorization'!$A$32:$E$124, 5,0))), M43*0.5, M43*(VLOOKUP($A43, 'E1 Categorization'!$A$32:$E$124, 5,0)))</f>
        <v>0</v>
      </c>
      <c r="BJ43" s="2140">
        <f>IF(ISERROR(N43*(VLOOKUP($A43, 'E1 Categorization'!$A$32:$E$124, 5,0))), N43*0.5, N43*(VLOOKUP($A43, 'E1 Categorization'!$A$32:$E$124, 5,0)))</f>
        <v>0</v>
      </c>
      <c r="BK43" s="2140">
        <f>IF(ISERROR(O43*(VLOOKUP($A43, 'E1 Categorization'!$A$32:$E$124, 5,0))), O43*0.5, O43*(VLOOKUP($A43, 'E1 Categorization'!$A$32:$E$124, 5,0)))</f>
        <v>0</v>
      </c>
      <c r="BL43" s="2140">
        <f>IF(ISERROR(P43*(VLOOKUP($A43, 'E1 Categorization'!$A$32:$E$124, 5,0))), P43*0.5, P43*(VLOOKUP($A43, 'E1 Categorization'!$A$32:$E$124, 5,0)))</f>
        <v>0</v>
      </c>
      <c r="BM43" s="2140">
        <f>IF(ISERROR(Q43*(VLOOKUP($A43, 'E1 Categorization'!$A$32:$E$124, 5,0))), Q43*0.5, Q43*(VLOOKUP($A43, 'E1 Categorization'!$A$32:$E$124, 5,0)))</f>
        <v>0</v>
      </c>
      <c r="BN43" s="2140">
        <f>IF(ISERROR(R43*(VLOOKUP($A43, 'E1 Categorization'!$A$32:$E$124, 5,0))), R43*0.5, R43*(VLOOKUP($A43, 'E1 Categorization'!$A$32:$E$124, 5,0)))</f>
        <v>0</v>
      </c>
      <c r="BO43" s="2140">
        <f>IF(ISERROR(S43*(VLOOKUP($A43, 'E1 Categorization'!$A$32:$E$124, 5,0))), S43*0.5, S43*(VLOOKUP($A43, 'E1 Categorization'!$A$32:$E$124, 5,0)))</f>
        <v>0</v>
      </c>
      <c r="BP43" s="2140">
        <f>IF(ISERROR(T43*(VLOOKUP($A43, 'E1 Categorization'!$A$32:$E$124, 5,0))), T43*0.5, T43*(VLOOKUP($A43, 'E1 Categorization'!$A$32:$E$124, 5,0)))</f>
        <v>0</v>
      </c>
      <c r="BQ43" s="2140">
        <f>IF(ISERROR(U43*(VLOOKUP($A43, 'E1 Categorization'!$A$32:$E$124, 5,0))), U43*0.5, U43*(VLOOKUP($A43, 'E1 Categorization'!$A$32:$E$124, 5,0)))</f>
        <v>0</v>
      </c>
      <c r="BR43" s="2140">
        <f>IF(ISERROR(V43*(VLOOKUP($A43, 'E1 Categorization'!$A$32:$E$124, 5,0))), V43*0.5, V43*(VLOOKUP($A43, 'E1 Categorization'!$A$32:$E$124, 5,0)))</f>
        <v>0</v>
      </c>
      <c r="BS43" s="2140">
        <f>IF(ISERROR(W43*(VLOOKUP($A43, 'E1 Categorization'!$A$32:$E$124, 5,0))), W43*0.5, W43*(VLOOKUP($A43, 'E1 Categorization'!$A$32:$E$124, 5,0)))</f>
        <v>0</v>
      </c>
      <c r="BT43" s="2140">
        <f>IF(ISERROR(X43*(VLOOKUP($A43, 'E1 Categorization'!$A$32:$E$124, 5,0))), X43*0.5, X43*(VLOOKUP($A43, 'E1 Categorization'!$A$32:$E$124, 5,0)))</f>
        <v>0</v>
      </c>
    </row>
    <row r="44" spans="1:72" s="291" customFormat="1" ht="12.75" x14ac:dyDescent="0.2">
      <c r="A44" s="487">
        <f>'I3 TB Data'!A153:B153</f>
        <v>1908</v>
      </c>
      <c r="B44" s="488" t="str">
        <f>'I3 TB Data'!B153</f>
        <v>Buildings and Fixtures</v>
      </c>
      <c r="C44" s="489">
        <f>'I3 TB Data'!G153</f>
        <v>0</v>
      </c>
      <c r="D44" s="1857" t="str">
        <f>IF(SUM(E44:X44)&lt;&gt;C44,"No","Yes")</f>
        <v>Yes</v>
      </c>
      <c r="E44" s="1832"/>
      <c r="F44" s="1832"/>
      <c r="G44" s="1832"/>
      <c r="H44" s="1832"/>
      <c r="I44" s="1832"/>
      <c r="J44" s="1832"/>
      <c r="K44" s="1832"/>
      <c r="L44" s="1832"/>
      <c r="M44" s="1832"/>
      <c r="N44" s="1832"/>
      <c r="O44" s="1832"/>
      <c r="P44" s="1832"/>
      <c r="Q44" s="1832"/>
      <c r="R44" s="1832"/>
      <c r="S44" s="1832"/>
      <c r="T44" s="1832"/>
      <c r="U44" s="1832"/>
      <c r="V44" s="1832"/>
      <c r="W44" s="1832"/>
      <c r="X44" s="1832"/>
      <c r="AA44" s="487">
        <f t="shared" si="23"/>
        <v>1908</v>
      </c>
      <c r="AB44" s="488" t="str">
        <f t="shared" si="24"/>
        <v>Buildings and Fixtures</v>
      </c>
      <c r="AC44" s="2140">
        <f>IF(ISERROR(E44*(1-VLOOKUP($A44, 'E1 Categorization'!$A$32:$E$124, 5,0))), E44*0.5, E44*(1-VLOOKUP($A44, 'E1 Categorization'!$A$32:$E$124, 5,0)))</f>
        <v>0</v>
      </c>
      <c r="AD44" s="2140">
        <f>IF(ISERROR(F44*(1-VLOOKUP($A44, 'E1 Categorization'!$A$32:$E$124, 5,0))), F44*0.5, F44*(1-VLOOKUP($A44, 'E1 Categorization'!$A$32:$E$124, 5,0)))</f>
        <v>0</v>
      </c>
      <c r="AE44" s="2140">
        <f>IF(ISERROR(G44*(1-VLOOKUP($A44, 'E1 Categorization'!$A$32:$E$124, 5,0))), G44*0.5, G44*(1-VLOOKUP($A44, 'E1 Categorization'!$A$32:$E$124, 5,0)))</f>
        <v>0</v>
      </c>
      <c r="AF44" s="2140">
        <f>IF(ISERROR(H44*(1-VLOOKUP($A44, 'E1 Categorization'!$A$32:$E$124, 5,0))), H44*0.5, H44*(1-VLOOKUP($A44, 'E1 Categorization'!$A$32:$E$124, 5,0)))</f>
        <v>0</v>
      </c>
      <c r="AG44" s="2140">
        <f>IF(ISERROR(I44*(1-VLOOKUP($A44, 'E1 Categorization'!$A$32:$E$124, 5,0))), I44*0.5, I44*(1-VLOOKUP($A44, 'E1 Categorization'!$A$32:$E$124, 5,0)))</f>
        <v>0</v>
      </c>
      <c r="AH44" s="2140">
        <f>IF(ISERROR(J44*(1-VLOOKUP($A44, 'E1 Categorization'!$A$32:$E$124, 5,0))), J44*0.5, J44*(1-VLOOKUP($A44, 'E1 Categorization'!$A$32:$E$124, 5,0)))</f>
        <v>0</v>
      </c>
      <c r="AI44" s="2140">
        <f>IF(ISERROR(K44*(1-VLOOKUP($A44, 'E1 Categorization'!$A$32:$E$124, 5,0))), K44*0.5, K44*(1-VLOOKUP($A44, 'E1 Categorization'!$A$32:$E$124, 5,0)))</f>
        <v>0</v>
      </c>
      <c r="AJ44" s="2140">
        <f>IF(ISERROR(L44*(1-VLOOKUP($A44, 'E1 Categorization'!$A$32:$E$124, 5,0))), L44*0.5, L44*(1-VLOOKUP($A44, 'E1 Categorization'!$A$32:$E$124, 5,0)))</f>
        <v>0</v>
      </c>
      <c r="AK44" s="2140">
        <f>IF(ISERROR(M44*(1-VLOOKUP($A44, 'E1 Categorization'!$A$32:$E$124, 5,0))), M44*0.5, M44*(1-VLOOKUP($A44, 'E1 Categorization'!$A$32:$E$124, 5,0)))</f>
        <v>0</v>
      </c>
      <c r="AL44" s="2140">
        <f>IF(ISERROR(N44*(1-VLOOKUP($A44, 'E1 Categorization'!$A$32:$E$124, 5,0))), N44*0.5, N44*(1-VLOOKUP($A44, 'E1 Categorization'!$A$32:$E$124, 5,0)))</f>
        <v>0</v>
      </c>
      <c r="AM44" s="2140">
        <f>IF(ISERROR(O44*(1-VLOOKUP($A44, 'E1 Categorization'!$A$32:$E$124, 5,0))), O44*0.5, O44*(1-VLOOKUP($A44, 'E1 Categorization'!$A$32:$E$124, 5,0)))</f>
        <v>0</v>
      </c>
      <c r="AN44" s="2140">
        <f>IF(ISERROR(P44*(1-VLOOKUP($A44, 'E1 Categorization'!$A$32:$E$124, 5,0))), P44*0.5, P44*(1-VLOOKUP($A44, 'E1 Categorization'!$A$32:$E$124, 5,0)))</f>
        <v>0</v>
      </c>
      <c r="AO44" s="2140">
        <f>IF(ISERROR(Q44*(1-VLOOKUP($A44, 'E1 Categorization'!$A$32:$E$124, 5,0))), Q44*0.5, Q44*(1-VLOOKUP($A44, 'E1 Categorization'!$A$32:$E$124, 5,0)))</f>
        <v>0</v>
      </c>
      <c r="AP44" s="2140">
        <f>IF(ISERROR(R44*(1-VLOOKUP($A44, 'E1 Categorization'!$A$32:$E$124, 5,0))), R44*0.5, R44*(1-VLOOKUP($A44, 'E1 Categorization'!$A$32:$E$124, 5,0)))</f>
        <v>0</v>
      </c>
      <c r="AQ44" s="2140">
        <f>IF(ISERROR(S44*(1-VLOOKUP($A44, 'E1 Categorization'!$A$32:$E$124, 5,0))), S44*0.5, S44*(1-VLOOKUP($A44, 'E1 Categorization'!$A$32:$E$124, 5,0)))</f>
        <v>0</v>
      </c>
      <c r="AR44" s="2140">
        <f>IF(ISERROR(T44*(1-VLOOKUP($A44, 'E1 Categorization'!$A$32:$E$124, 5,0))), T44*0.5, T44*(1-VLOOKUP($A44, 'E1 Categorization'!$A$32:$E$124, 5,0)))</f>
        <v>0</v>
      </c>
      <c r="AS44" s="2140">
        <f>IF(ISERROR(U44*(1-VLOOKUP($A44, 'E1 Categorization'!$A$32:$E$124, 5,0))), U44*0.5, U44*(1-VLOOKUP($A44, 'E1 Categorization'!$A$32:$E$124, 5,0)))</f>
        <v>0</v>
      </c>
      <c r="AT44" s="2140">
        <f>IF(ISERROR(V44*(1-VLOOKUP($A44, 'E1 Categorization'!$A$32:$E$124, 5,0))), V44*0.5, V44*(1-VLOOKUP($A44, 'E1 Categorization'!$A$32:$E$124, 5,0)))</f>
        <v>0</v>
      </c>
      <c r="AU44" s="2140">
        <f>IF(ISERROR(W44*(1-VLOOKUP($A44, 'E1 Categorization'!$A$32:$E$124, 5,0))), W44*0.5, W44*(1-VLOOKUP($A44, 'E1 Categorization'!$A$32:$E$124, 5,0)))</f>
        <v>0</v>
      </c>
      <c r="AV44" s="2140">
        <f>IF(ISERROR(X44*(1-VLOOKUP($A44, 'E1 Categorization'!$A$32:$E$124, 5,0))), X44*0.5, X44*(1-VLOOKUP($A44, 'E1 Categorization'!$A$32:$E$124, 5,0)))</f>
        <v>0</v>
      </c>
      <c r="AW44" s="1886"/>
      <c r="AX44" s="1886"/>
      <c r="AY44" s="487">
        <f t="shared" si="25"/>
        <v>1908</v>
      </c>
      <c r="AZ44" s="488" t="str">
        <f t="shared" si="26"/>
        <v>Buildings and Fixtures</v>
      </c>
      <c r="BA44" s="2140">
        <f>IF(ISERROR(E44*(VLOOKUP($A44, 'E1 Categorization'!$A$32:$E$124, 5,0))), E44*0.5, E44*(VLOOKUP($A44, 'E1 Categorization'!$A$32:$E$124, 5,0)))</f>
        <v>0</v>
      </c>
      <c r="BB44" s="2140">
        <f>IF(ISERROR(F44*(VLOOKUP($A44, 'E1 Categorization'!$A$32:$E$124, 5,0))), F44*0.5, F44*(VLOOKUP($A44, 'E1 Categorization'!$A$32:$E$124, 5,0)))</f>
        <v>0</v>
      </c>
      <c r="BC44" s="2140">
        <f>IF(ISERROR(G44*(VLOOKUP($A44, 'E1 Categorization'!$A$32:$E$124, 5,0))), G44*0.5, G44*(VLOOKUP($A44, 'E1 Categorization'!$A$32:$E$124, 5,0)))</f>
        <v>0</v>
      </c>
      <c r="BD44" s="2140">
        <f>IF(ISERROR(H44*(VLOOKUP($A44, 'E1 Categorization'!$A$32:$E$124, 5,0))), H44*0.5, H44*(VLOOKUP($A44, 'E1 Categorization'!$A$32:$E$124, 5,0)))</f>
        <v>0</v>
      </c>
      <c r="BE44" s="2140">
        <f>IF(ISERROR(I44*(VLOOKUP($A44, 'E1 Categorization'!$A$32:$E$124, 5,0))), I44*0.5, I44*(VLOOKUP($A44, 'E1 Categorization'!$A$32:$E$124, 5,0)))</f>
        <v>0</v>
      </c>
      <c r="BF44" s="2140">
        <f>IF(ISERROR(J44*(VLOOKUP($A44, 'E1 Categorization'!$A$32:$E$124, 5,0))), J44*0.5, J44*(VLOOKUP($A44, 'E1 Categorization'!$A$32:$E$124, 5,0)))</f>
        <v>0</v>
      </c>
      <c r="BG44" s="2140">
        <f>IF(ISERROR(K44*(VLOOKUP($A44, 'E1 Categorization'!$A$32:$E$124, 5,0))), K44*0.5, K44*(VLOOKUP($A44, 'E1 Categorization'!$A$32:$E$124, 5,0)))</f>
        <v>0</v>
      </c>
      <c r="BH44" s="2140">
        <f>IF(ISERROR(L44*(VLOOKUP($A44, 'E1 Categorization'!$A$32:$E$124, 5,0))), L44*0.5, L44*(VLOOKUP($A44, 'E1 Categorization'!$A$32:$E$124, 5,0)))</f>
        <v>0</v>
      </c>
      <c r="BI44" s="2140">
        <f>IF(ISERROR(M44*(VLOOKUP($A44, 'E1 Categorization'!$A$32:$E$124, 5,0))), M44*0.5, M44*(VLOOKUP($A44, 'E1 Categorization'!$A$32:$E$124, 5,0)))</f>
        <v>0</v>
      </c>
      <c r="BJ44" s="2140">
        <f>IF(ISERROR(N44*(VLOOKUP($A44, 'E1 Categorization'!$A$32:$E$124, 5,0))), N44*0.5, N44*(VLOOKUP($A44, 'E1 Categorization'!$A$32:$E$124, 5,0)))</f>
        <v>0</v>
      </c>
      <c r="BK44" s="2140">
        <f>IF(ISERROR(O44*(VLOOKUP($A44, 'E1 Categorization'!$A$32:$E$124, 5,0))), O44*0.5, O44*(VLOOKUP($A44, 'E1 Categorization'!$A$32:$E$124, 5,0)))</f>
        <v>0</v>
      </c>
      <c r="BL44" s="2140">
        <f>IF(ISERROR(P44*(VLOOKUP($A44, 'E1 Categorization'!$A$32:$E$124, 5,0))), P44*0.5, P44*(VLOOKUP($A44, 'E1 Categorization'!$A$32:$E$124, 5,0)))</f>
        <v>0</v>
      </c>
      <c r="BM44" s="2140">
        <f>IF(ISERROR(Q44*(VLOOKUP($A44, 'E1 Categorization'!$A$32:$E$124, 5,0))), Q44*0.5, Q44*(VLOOKUP($A44, 'E1 Categorization'!$A$32:$E$124, 5,0)))</f>
        <v>0</v>
      </c>
      <c r="BN44" s="2140">
        <f>IF(ISERROR(R44*(VLOOKUP($A44, 'E1 Categorization'!$A$32:$E$124, 5,0))), R44*0.5, R44*(VLOOKUP($A44, 'E1 Categorization'!$A$32:$E$124, 5,0)))</f>
        <v>0</v>
      </c>
      <c r="BO44" s="2140">
        <f>IF(ISERROR(S44*(VLOOKUP($A44, 'E1 Categorization'!$A$32:$E$124, 5,0))), S44*0.5, S44*(VLOOKUP($A44, 'E1 Categorization'!$A$32:$E$124, 5,0)))</f>
        <v>0</v>
      </c>
      <c r="BP44" s="2140">
        <f>IF(ISERROR(T44*(VLOOKUP($A44, 'E1 Categorization'!$A$32:$E$124, 5,0))), T44*0.5, T44*(VLOOKUP($A44, 'E1 Categorization'!$A$32:$E$124, 5,0)))</f>
        <v>0</v>
      </c>
      <c r="BQ44" s="2140">
        <f>IF(ISERROR(U44*(VLOOKUP($A44, 'E1 Categorization'!$A$32:$E$124, 5,0))), U44*0.5, U44*(VLOOKUP($A44, 'E1 Categorization'!$A$32:$E$124, 5,0)))</f>
        <v>0</v>
      </c>
      <c r="BR44" s="2140">
        <f>IF(ISERROR(V44*(VLOOKUP($A44, 'E1 Categorization'!$A$32:$E$124, 5,0))), V44*0.5, V44*(VLOOKUP($A44, 'E1 Categorization'!$A$32:$E$124, 5,0)))</f>
        <v>0</v>
      </c>
      <c r="BS44" s="2140">
        <f>IF(ISERROR(W44*(VLOOKUP($A44, 'E1 Categorization'!$A$32:$E$124, 5,0))), W44*0.5, W44*(VLOOKUP($A44, 'E1 Categorization'!$A$32:$E$124, 5,0)))</f>
        <v>0</v>
      </c>
      <c r="BT44" s="2140">
        <f>IF(ISERROR(X44*(VLOOKUP($A44, 'E1 Categorization'!$A$32:$E$124, 5,0))), X44*0.5, X44*(VLOOKUP($A44, 'E1 Categorization'!$A$32:$E$124, 5,0)))</f>
        <v>0</v>
      </c>
    </row>
    <row r="45" spans="1:72" s="291" customFormat="1" ht="12.75" x14ac:dyDescent="0.2">
      <c r="A45" s="487">
        <f>'I3 TB Data'!A154:B154</f>
        <v>1910</v>
      </c>
      <c r="B45" s="488" t="str">
        <f>'I3 TB Data'!B154</f>
        <v>Leasehold Improvements</v>
      </c>
      <c r="C45" s="489">
        <f>'I3 TB Data'!G154</f>
        <v>0</v>
      </c>
      <c r="D45" s="1857" t="str">
        <f t="shared" si="22"/>
        <v>Yes</v>
      </c>
      <c r="E45" s="1832"/>
      <c r="F45" s="1832"/>
      <c r="G45" s="1832"/>
      <c r="H45" s="1832"/>
      <c r="I45" s="1832"/>
      <c r="J45" s="1832"/>
      <c r="K45" s="1832"/>
      <c r="L45" s="1832"/>
      <c r="M45" s="1832"/>
      <c r="N45" s="1832"/>
      <c r="O45" s="1832"/>
      <c r="P45" s="1832"/>
      <c r="Q45" s="1832"/>
      <c r="R45" s="1832"/>
      <c r="S45" s="1832"/>
      <c r="T45" s="1832"/>
      <c r="U45" s="1832"/>
      <c r="V45" s="1832"/>
      <c r="W45" s="1832"/>
      <c r="X45" s="1832"/>
      <c r="AA45" s="487">
        <f t="shared" si="23"/>
        <v>1910</v>
      </c>
      <c r="AB45" s="488" t="str">
        <f t="shared" si="24"/>
        <v>Leasehold Improvements</v>
      </c>
      <c r="AC45" s="2140">
        <f>IF(ISERROR(E45*(1-VLOOKUP($A45, 'E1 Categorization'!$A$32:$E$124, 5,0))), E45*0.5, E45*(1-VLOOKUP($A45, 'E1 Categorization'!$A$32:$E$124, 5,0)))</f>
        <v>0</v>
      </c>
      <c r="AD45" s="2140">
        <f>IF(ISERROR(F45*(1-VLOOKUP($A45, 'E1 Categorization'!$A$32:$E$124, 5,0))), F45*0.5, F45*(1-VLOOKUP($A45, 'E1 Categorization'!$A$32:$E$124, 5,0)))</f>
        <v>0</v>
      </c>
      <c r="AE45" s="2140">
        <f>IF(ISERROR(G45*(1-VLOOKUP($A45, 'E1 Categorization'!$A$32:$E$124, 5,0))), G45*0.5, G45*(1-VLOOKUP($A45, 'E1 Categorization'!$A$32:$E$124, 5,0)))</f>
        <v>0</v>
      </c>
      <c r="AF45" s="2140">
        <f>IF(ISERROR(H45*(1-VLOOKUP($A45, 'E1 Categorization'!$A$32:$E$124, 5,0))), H45*0.5, H45*(1-VLOOKUP($A45, 'E1 Categorization'!$A$32:$E$124, 5,0)))</f>
        <v>0</v>
      </c>
      <c r="AG45" s="2140">
        <f>IF(ISERROR(I45*(1-VLOOKUP($A45, 'E1 Categorization'!$A$32:$E$124, 5,0))), I45*0.5, I45*(1-VLOOKUP($A45, 'E1 Categorization'!$A$32:$E$124, 5,0)))</f>
        <v>0</v>
      </c>
      <c r="AH45" s="2140">
        <f>IF(ISERROR(J45*(1-VLOOKUP($A45, 'E1 Categorization'!$A$32:$E$124, 5,0))), J45*0.5, J45*(1-VLOOKUP($A45, 'E1 Categorization'!$A$32:$E$124, 5,0)))</f>
        <v>0</v>
      </c>
      <c r="AI45" s="2140">
        <f>IF(ISERROR(K45*(1-VLOOKUP($A45, 'E1 Categorization'!$A$32:$E$124, 5,0))), K45*0.5, K45*(1-VLOOKUP($A45, 'E1 Categorization'!$A$32:$E$124, 5,0)))</f>
        <v>0</v>
      </c>
      <c r="AJ45" s="2140">
        <f>IF(ISERROR(L45*(1-VLOOKUP($A45, 'E1 Categorization'!$A$32:$E$124, 5,0))), L45*0.5, L45*(1-VLOOKUP($A45, 'E1 Categorization'!$A$32:$E$124, 5,0)))</f>
        <v>0</v>
      </c>
      <c r="AK45" s="2140">
        <f>IF(ISERROR(M45*(1-VLOOKUP($A45, 'E1 Categorization'!$A$32:$E$124, 5,0))), M45*0.5, M45*(1-VLOOKUP($A45, 'E1 Categorization'!$A$32:$E$124, 5,0)))</f>
        <v>0</v>
      </c>
      <c r="AL45" s="2140">
        <f>IF(ISERROR(N45*(1-VLOOKUP($A45, 'E1 Categorization'!$A$32:$E$124, 5,0))), N45*0.5, N45*(1-VLOOKUP($A45, 'E1 Categorization'!$A$32:$E$124, 5,0)))</f>
        <v>0</v>
      </c>
      <c r="AM45" s="2140">
        <f>IF(ISERROR(O45*(1-VLOOKUP($A45, 'E1 Categorization'!$A$32:$E$124, 5,0))), O45*0.5, O45*(1-VLOOKUP($A45, 'E1 Categorization'!$A$32:$E$124, 5,0)))</f>
        <v>0</v>
      </c>
      <c r="AN45" s="2140">
        <f>IF(ISERROR(P45*(1-VLOOKUP($A45, 'E1 Categorization'!$A$32:$E$124, 5,0))), P45*0.5, P45*(1-VLOOKUP($A45, 'E1 Categorization'!$A$32:$E$124, 5,0)))</f>
        <v>0</v>
      </c>
      <c r="AO45" s="2140">
        <f>IF(ISERROR(Q45*(1-VLOOKUP($A45, 'E1 Categorization'!$A$32:$E$124, 5,0))), Q45*0.5, Q45*(1-VLOOKUP($A45, 'E1 Categorization'!$A$32:$E$124, 5,0)))</f>
        <v>0</v>
      </c>
      <c r="AP45" s="2140">
        <f>IF(ISERROR(R45*(1-VLOOKUP($A45, 'E1 Categorization'!$A$32:$E$124, 5,0))), R45*0.5, R45*(1-VLOOKUP($A45, 'E1 Categorization'!$A$32:$E$124, 5,0)))</f>
        <v>0</v>
      </c>
      <c r="AQ45" s="2140">
        <f>IF(ISERROR(S45*(1-VLOOKUP($A45, 'E1 Categorization'!$A$32:$E$124, 5,0))), S45*0.5, S45*(1-VLOOKUP($A45, 'E1 Categorization'!$A$32:$E$124, 5,0)))</f>
        <v>0</v>
      </c>
      <c r="AR45" s="2140">
        <f>IF(ISERROR(T45*(1-VLOOKUP($A45, 'E1 Categorization'!$A$32:$E$124, 5,0))), T45*0.5, T45*(1-VLOOKUP($A45, 'E1 Categorization'!$A$32:$E$124, 5,0)))</f>
        <v>0</v>
      </c>
      <c r="AS45" s="2140">
        <f>IF(ISERROR(U45*(1-VLOOKUP($A45, 'E1 Categorization'!$A$32:$E$124, 5,0))), U45*0.5, U45*(1-VLOOKUP($A45, 'E1 Categorization'!$A$32:$E$124, 5,0)))</f>
        <v>0</v>
      </c>
      <c r="AT45" s="2140">
        <f>IF(ISERROR(V45*(1-VLOOKUP($A45, 'E1 Categorization'!$A$32:$E$124, 5,0))), V45*0.5, V45*(1-VLOOKUP($A45, 'E1 Categorization'!$A$32:$E$124, 5,0)))</f>
        <v>0</v>
      </c>
      <c r="AU45" s="2140">
        <f>IF(ISERROR(W45*(1-VLOOKUP($A45, 'E1 Categorization'!$A$32:$E$124, 5,0))), W45*0.5, W45*(1-VLOOKUP($A45, 'E1 Categorization'!$A$32:$E$124, 5,0)))</f>
        <v>0</v>
      </c>
      <c r="AV45" s="2140">
        <f>IF(ISERROR(X45*(1-VLOOKUP($A45, 'E1 Categorization'!$A$32:$E$124, 5,0))), X45*0.5, X45*(1-VLOOKUP($A45, 'E1 Categorization'!$A$32:$E$124, 5,0)))</f>
        <v>0</v>
      </c>
      <c r="AW45" s="1886"/>
      <c r="AX45" s="1886"/>
      <c r="AY45" s="487">
        <f t="shared" si="25"/>
        <v>1910</v>
      </c>
      <c r="AZ45" s="488" t="str">
        <f t="shared" si="26"/>
        <v>Leasehold Improvements</v>
      </c>
      <c r="BA45" s="2140">
        <f>IF(ISERROR(E45*(VLOOKUP($A45, 'E1 Categorization'!$A$32:$E$124, 5,0))), E45*0.5, E45*(VLOOKUP($A45, 'E1 Categorization'!$A$32:$E$124, 5,0)))</f>
        <v>0</v>
      </c>
      <c r="BB45" s="2140">
        <f>IF(ISERROR(F45*(VLOOKUP($A45, 'E1 Categorization'!$A$32:$E$124, 5,0))), F45*0.5, F45*(VLOOKUP($A45, 'E1 Categorization'!$A$32:$E$124, 5,0)))</f>
        <v>0</v>
      </c>
      <c r="BC45" s="2140">
        <f>IF(ISERROR(G45*(VLOOKUP($A45, 'E1 Categorization'!$A$32:$E$124, 5,0))), G45*0.5, G45*(VLOOKUP($A45, 'E1 Categorization'!$A$32:$E$124, 5,0)))</f>
        <v>0</v>
      </c>
      <c r="BD45" s="2140">
        <f>IF(ISERROR(H45*(VLOOKUP($A45, 'E1 Categorization'!$A$32:$E$124, 5,0))), H45*0.5, H45*(VLOOKUP($A45, 'E1 Categorization'!$A$32:$E$124, 5,0)))</f>
        <v>0</v>
      </c>
      <c r="BE45" s="2140">
        <f>IF(ISERROR(I45*(VLOOKUP($A45, 'E1 Categorization'!$A$32:$E$124, 5,0))), I45*0.5, I45*(VLOOKUP($A45, 'E1 Categorization'!$A$32:$E$124, 5,0)))</f>
        <v>0</v>
      </c>
      <c r="BF45" s="2140">
        <f>IF(ISERROR(J45*(VLOOKUP($A45, 'E1 Categorization'!$A$32:$E$124, 5,0))), J45*0.5, J45*(VLOOKUP($A45, 'E1 Categorization'!$A$32:$E$124, 5,0)))</f>
        <v>0</v>
      </c>
      <c r="BG45" s="2140">
        <f>IF(ISERROR(K45*(VLOOKUP($A45, 'E1 Categorization'!$A$32:$E$124, 5,0))), K45*0.5, K45*(VLOOKUP($A45, 'E1 Categorization'!$A$32:$E$124, 5,0)))</f>
        <v>0</v>
      </c>
      <c r="BH45" s="2140">
        <f>IF(ISERROR(L45*(VLOOKUP($A45, 'E1 Categorization'!$A$32:$E$124, 5,0))), L45*0.5, L45*(VLOOKUP($A45, 'E1 Categorization'!$A$32:$E$124, 5,0)))</f>
        <v>0</v>
      </c>
      <c r="BI45" s="2140">
        <f>IF(ISERROR(M45*(VLOOKUP($A45, 'E1 Categorization'!$A$32:$E$124, 5,0))), M45*0.5, M45*(VLOOKUP($A45, 'E1 Categorization'!$A$32:$E$124, 5,0)))</f>
        <v>0</v>
      </c>
      <c r="BJ45" s="2140">
        <f>IF(ISERROR(N45*(VLOOKUP($A45, 'E1 Categorization'!$A$32:$E$124, 5,0))), N45*0.5, N45*(VLOOKUP($A45, 'E1 Categorization'!$A$32:$E$124, 5,0)))</f>
        <v>0</v>
      </c>
      <c r="BK45" s="2140">
        <f>IF(ISERROR(O45*(VLOOKUP($A45, 'E1 Categorization'!$A$32:$E$124, 5,0))), O45*0.5, O45*(VLOOKUP($A45, 'E1 Categorization'!$A$32:$E$124, 5,0)))</f>
        <v>0</v>
      </c>
      <c r="BL45" s="2140">
        <f>IF(ISERROR(P45*(VLOOKUP($A45, 'E1 Categorization'!$A$32:$E$124, 5,0))), P45*0.5, P45*(VLOOKUP($A45, 'E1 Categorization'!$A$32:$E$124, 5,0)))</f>
        <v>0</v>
      </c>
      <c r="BM45" s="2140">
        <f>IF(ISERROR(Q45*(VLOOKUP($A45, 'E1 Categorization'!$A$32:$E$124, 5,0))), Q45*0.5, Q45*(VLOOKUP($A45, 'E1 Categorization'!$A$32:$E$124, 5,0)))</f>
        <v>0</v>
      </c>
      <c r="BN45" s="2140">
        <f>IF(ISERROR(R45*(VLOOKUP($A45, 'E1 Categorization'!$A$32:$E$124, 5,0))), R45*0.5, R45*(VLOOKUP($A45, 'E1 Categorization'!$A$32:$E$124, 5,0)))</f>
        <v>0</v>
      </c>
      <c r="BO45" s="2140">
        <f>IF(ISERROR(S45*(VLOOKUP($A45, 'E1 Categorization'!$A$32:$E$124, 5,0))), S45*0.5, S45*(VLOOKUP($A45, 'E1 Categorization'!$A$32:$E$124, 5,0)))</f>
        <v>0</v>
      </c>
      <c r="BP45" s="2140">
        <f>IF(ISERROR(T45*(VLOOKUP($A45, 'E1 Categorization'!$A$32:$E$124, 5,0))), T45*0.5, T45*(VLOOKUP($A45, 'E1 Categorization'!$A$32:$E$124, 5,0)))</f>
        <v>0</v>
      </c>
      <c r="BQ45" s="2140">
        <f>IF(ISERROR(U45*(VLOOKUP($A45, 'E1 Categorization'!$A$32:$E$124, 5,0))), U45*0.5, U45*(VLOOKUP($A45, 'E1 Categorization'!$A$32:$E$124, 5,0)))</f>
        <v>0</v>
      </c>
      <c r="BR45" s="2140">
        <f>IF(ISERROR(V45*(VLOOKUP($A45, 'E1 Categorization'!$A$32:$E$124, 5,0))), V45*0.5, V45*(VLOOKUP($A45, 'E1 Categorization'!$A$32:$E$124, 5,0)))</f>
        <v>0</v>
      </c>
      <c r="BS45" s="2140">
        <f>IF(ISERROR(W45*(VLOOKUP($A45, 'E1 Categorization'!$A$32:$E$124, 5,0))), W45*0.5, W45*(VLOOKUP($A45, 'E1 Categorization'!$A$32:$E$124, 5,0)))</f>
        <v>0</v>
      </c>
      <c r="BT45" s="2140">
        <f>IF(ISERROR(X45*(VLOOKUP($A45, 'E1 Categorization'!$A$32:$E$124, 5,0))), X45*0.5, X45*(VLOOKUP($A45, 'E1 Categorization'!$A$32:$E$124, 5,0)))</f>
        <v>0</v>
      </c>
    </row>
    <row r="46" spans="1:72" s="291" customFormat="1" ht="12.75" x14ac:dyDescent="0.2">
      <c r="A46" s="487">
        <f>'I3 TB Data'!A155:B155</f>
        <v>1915</v>
      </c>
      <c r="B46" s="488" t="str">
        <f>'I3 TB Data'!B155</f>
        <v>Office Furniture and Equipment</v>
      </c>
      <c r="C46" s="489">
        <f>'I3 TB Data'!G155</f>
        <v>0</v>
      </c>
      <c r="D46" s="1857" t="str">
        <f t="shared" si="22"/>
        <v>Yes</v>
      </c>
      <c r="E46" s="1832"/>
      <c r="F46" s="1832"/>
      <c r="G46" s="1832"/>
      <c r="H46" s="1832"/>
      <c r="I46" s="1832"/>
      <c r="J46" s="1832"/>
      <c r="K46" s="1832"/>
      <c r="L46" s="1832"/>
      <c r="M46" s="1832"/>
      <c r="N46" s="1832"/>
      <c r="O46" s="1832"/>
      <c r="P46" s="1832"/>
      <c r="Q46" s="1832"/>
      <c r="R46" s="1832"/>
      <c r="S46" s="1832"/>
      <c r="T46" s="1832"/>
      <c r="U46" s="1832"/>
      <c r="V46" s="1832"/>
      <c r="W46" s="1832"/>
      <c r="X46" s="1832"/>
      <c r="AA46" s="487">
        <f t="shared" si="23"/>
        <v>1915</v>
      </c>
      <c r="AB46" s="488" t="str">
        <f t="shared" si="24"/>
        <v>Office Furniture and Equipment</v>
      </c>
      <c r="AC46" s="2140">
        <f>IF(ISERROR(E46*(1-VLOOKUP($A46, 'E1 Categorization'!$A$32:$E$124, 5,0))), E46*0.5, E46*(1-VLOOKUP($A46, 'E1 Categorization'!$A$32:$E$124, 5,0)))</f>
        <v>0</v>
      </c>
      <c r="AD46" s="2140">
        <f>IF(ISERROR(F46*(1-VLOOKUP($A46, 'E1 Categorization'!$A$32:$E$124, 5,0))), F46*0.5, F46*(1-VLOOKUP($A46, 'E1 Categorization'!$A$32:$E$124, 5,0)))</f>
        <v>0</v>
      </c>
      <c r="AE46" s="2140">
        <f>IF(ISERROR(G46*(1-VLOOKUP($A46, 'E1 Categorization'!$A$32:$E$124, 5,0))), G46*0.5, G46*(1-VLOOKUP($A46, 'E1 Categorization'!$A$32:$E$124, 5,0)))</f>
        <v>0</v>
      </c>
      <c r="AF46" s="2140">
        <f>IF(ISERROR(H46*(1-VLOOKUP($A46, 'E1 Categorization'!$A$32:$E$124, 5,0))), H46*0.5, H46*(1-VLOOKUP($A46, 'E1 Categorization'!$A$32:$E$124, 5,0)))</f>
        <v>0</v>
      </c>
      <c r="AG46" s="2140">
        <f>IF(ISERROR(I46*(1-VLOOKUP($A46, 'E1 Categorization'!$A$32:$E$124, 5,0))), I46*0.5, I46*(1-VLOOKUP($A46, 'E1 Categorization'!$A$32:$E$124, 5,0)))</f>
        <v>0</v>
      </c>
      <c r="AH46" s="2140">
        <f>IF(ISERROR(J46*(1-VLOOKUP($A46, 'E1 Categorization'!$A$32:$E$124, 5,0))), J46*0.5, J46*(1-VLOOKUP($A46, 'E1 Categorization'!$A$32:$E$124, 5,0)))</f>
        <v>0</v>
      </c>
      <c r="AI46" s="2140">
        <f>IF(ISERROR(K46*(1-VLOOKUP($A46, 'E1 Categorization'!$A$32:$E$124, 5,0))), K46*0.5, K46*(1-VLOOKUP($A46, 'E1 Categorization'!$A$32:$E$124, 5,0)))</f>
        <v>0</v>
      </c>
      <c r="AJ46" s="2140">
        <f>IF(ISERROR(L46*(1-VLOOKUP($A46, 'E1 Categorization'!$A$32:$E$124, 5,0))), L46*0.5, L46*(1-VLOOKUP($A46, 'E1 Categorization'!$A$32:$E$124, 5,0)))</f>
        <v>0</v>
      </c>
      <c r="AK46" s="2140">
        <f>IF(ISERROR(M46*(1-VLOOKUP($A46, 'E1 Categorization'!$A$32:$E$124, 5,0))), M46*0.5, M46*(1-VLOOKUP($A46, 'E1 Categorization'!$A$32:$E$124, 5,0)))</f>
        <v>0</v>
      </c>
      <c r="AL46" s="2140">
        <f>IF(ISERROR(N46*(1-VLOOKUP($A46, 'E1 Categorization'!$A$32:$E$124, 5,0))), N46*0.5, N46*(1-VLOOKUP($A46, 'E1 Categorization'!$A$32:$E$124, 5,0)))</f>
        <v>0</v>
      </c>
      <c r="AM46" s="2140">
        <f>IF(ISERROR(O46*(1-VLOOKUP($A46, 'E1 Categorization'!$A$32:$E$124, 5,0))), O46*0.5, O46*(1-VLOOKUP($A46, 'E1 Categorization'!$A$32:$E$124, 5,0)))</f>
        <v>0</v>
      </c>
      <c r="AN46" s="2140">
        <f>IF(ISERROR(P46*(1-VLOOKUP($A46, 'E1 Categorization'!$A$32:$E$124, 5,0))), P46*0.5, P46*(1-VLOOKUP($A46, 'E1 Categorization'!$A$32:$E$124, 5,0)))</f>
        <v>0</v>
      </c>
      <c r="AO46" s="2140">
        <f>IF(ISERROR(Q46*(1-VLOOKUP($A46, 'E1 Categorization'!$A$32:$E$124, 5,0))), Q46*0.5, Q46*(1-VLOOKUP($A46, 'E1 Categorization'!$A$32:$E$124, 5,0)))</f>
        <v>0</v>
      </c>
      <c r="AP46" s="2140">
        <f>IF(ISERROR(R46*(1-VLOOKUP($A46, 'E1 Categorization'!$A$32:$E$124, 5,0))), R46*0.5, R46*(1-VLOOKUP($A46, 'E1 Categorization'!$A$32:$E$124, 5,0)))</f>
        <v>0</v>
      </c>
      <c r="AQ46" s="2140">
        <f>IF(ISERROR(S46*(1-VLOOKUP($A46, 'E1 Categorization'!$A$32:$E$124, 5,0))), S46*0.5, S46*(1-VLOOKUP($A46, 'E1 Categorization'!$A$32:$E$124, 5,0)))</f>
        <v>0</v>
      </c>
      <c r="AR46" s="2140">
        <f>IF(ISERROR(T46*(1-VLOOKUP($A46, 'E1 Categorization'!$A$32:$E$124, 5,0))), T46*0.5, T46*(1-VLOOKUP($A46, 'E1 Categorization'!$A$32:$E$124, 5,0)))</f>
        <v>0</v>
      </c>
      <c r="AS46" s="2140">
        <f>IF(ISERROR(U46*(1-VLOOKUP($A46, 'E1 Categorization'!$A$32:$E$124, 5,0))), U46*0.5, U46*(1-VLOOKUP($A46, 'E1 Categorization'!$A$32:$E$124, 5,0)))</f>
        <v>0</v>
      </c>
      <c r="AT46" s="2140">
        <f>IF(ISERROR(V46*(1-VLOOKUP($A46, 'E1 Categorization'!$A$32:$E$124, 5,0))), V46*0.5, V46*(1-VLOOKUP($A46, 'E1 Categorization'!$A$32:$E$124, 5,0)))</f>
        <v>0</v>
      </c>
      <c r="AU46" s="2140">
        <f>IF(ISERROR(W46*(1-VLOOKUP($A46, 'E1 Categorization'!$A$32:$E$124, 5,0))), W46*0.5, W46*(1-VLOOKUP($A46, 'E1 Categorization'!$A$32:$E$124, 5,0)))</f>
        <v>0</v>
      </c>
      <c r="AV46" s="2140">
        <f>IF(ISERROR(X46*(1-VLOOKUP($A46, 'E1 Categorization'!$A$32:$E$124, 5,0))), X46*0.5, X46*(1-VLOOKUP($A46, 'E1 Categorization'!$A$32:$E$124, 5,0)))</f>
        <v>0</v>
      </c>
      <c r="AW46" s="1886"/>
      <c r="AX46" s="1886"/>
      <c r="AY46" s="487">
        <f t="shared" si="25"/>
        <v>1915</v>
      </c>
      <c r="AZ46" s="488" t="str">
        <f t="shared" si="26"/>
        <v>Office Furniture and Equipment</v>
      </c>
      <c r="BA46" s="2140">
        <f>IF(ISERROR(E46*(VLOOKUP($A46, 'E1 Categorization'!$A$32:$E$124, 5,0))), E46*0.5, E46*(VLOOKUP($A46, 'E1 Categorization'!$A$32:$E$124, 5,0)))</f>
        <v>0</v>
      </c>
      <c r="BB46" s="2140">
        <f>IF(ISERROR(F46*(VLOOKUP($A46, 'E1 Categorization'!$A$32:$E$124, 5,0))), F46*0.5, F46*(VLOOKUP($A46, 'E1 Categorization'!$A$32:$E$124, 5,0)))</f>
        <v>0</v>
      </c>
      <c r="BC46" s="2140">
        <f>IF(ISERROR(G46*(VLOOKUP($A46, 'E1 Categorization'!$A$32:$E$124, 5,0))), G46*0.5, G46*(VLOOKUP($A46, 'E1 Categorization'!$A$32:$E$124, 5,0)))</f>
        <v>0</v>
      </c>
      <c r="BD46" s="2140">
        <f>IF(ISERROR(H46*(VLOOKUP($A46, 'E1 Categorization'!$A$32:$E$124, 5,0))), H46*0.5, H46*(VLOOKUP($A46, 'E1 Categorization'!$A$32:$E$124, 5,0)))</f>
        <v>0</v>
      </c>
      <c r="BE46" s="2140">
        <f>IF(ISERROR(I46*(VLOOKUP($A46, 'E1 Categorization'!$A$32:$E$124, 5,0))), I46*0.5, I46*(VLOOKUP($A46, 'E1 Categorization'!$A$32:$E$124, 5,0)))</f>
        <v>0</v>
      </c>
      <c r="BF46" s="2140">
        <f>IF(ISERROR(J46*(VLOOKUP($A46, 'E1 Categorization'!$A$32:$E$124, 5,0))), J46*0.5, J46*(VLOOKUP($A46, 'E1 Categorization'!$A$32:$E$124, 5,0)))</f>
        <v>0</v>
      </c>
      <c r="BG46" s="2140">
        <f>IF(ISERROR(K46*(VLOOKUP($A46, 'E1 Categorization'!$A$32:$E$124, 5,0))), K46*0.5, K46*(VLOOKUP($A46, 'E1 Categorization'!$A$32:$E$124, 5,0)))</f>
        <v>0</v>
      </c>
      <c r="BH46" s="2140">
        <f>IF(ISERROR(L46*(VLOOKUP($A46, 'E1 Categorization'!$A$32:$E$124, 5,0))), L46*0.5, L46*(VLOOKUP($A46, 'E1 Categorization'!$A$32:$E$124, 5,0)))</f>
        <v>0</v>
      </c>
      <c r="BI46" s="2140">
        <f>IF(ISERROR(M46*(VLOOKUP($A46, 'E1 Categorization'!$A$32:$E$124, 5,0))), M46*0.5, M46*(VLOOKUP($A46, 'E1 Categorization'!$A$32:$E$124, 5,0)))</f>
        <v>0</v>
      </c>
      <c r="BJ46" s="2140">
        <f>IF(ISERROR(N46*(VLOOKUP($A46, 'E1 Categorization'!$A$32:$E$124, 5,0))), N46*0.5, N46*(VLOOKUP($A46, 'E1 Categorization'!$A$32:$E$124, 5,0)))</f>
        <v>0</v>
      </c>
      <c r="BK46" s="2140">
        <f>IF(ISERROR(O46*(VLOOKUP($A46, 'E1 Categorization'!$A$32:$E$124, 5,0))), O46*0.5, O46*(VLOOKUP($A46, 'E1 Categorization'!$A$32:$E$124, 5,0)))</f>
        <v>0</v>
      </c>
      <c r="BL46" s="2140">
        <f>IF(ISERROR(P46*(VLOOKUP($A46, 'E1 Categorization'!$A$32:$E$124, 5,0))), P46*0.5, P46*(VLOOKUP($A46, 'E1 Categorization'!$A$32:$E$124, 5,0)))</f>
        <v>0</v>
      </c>
      <c r="BM46" s="2140">
        <f>IF(ISERROR(Q46*(VLOOKUP($A46, 'E1 Categorization'!$A$32:$E$124, 5,0))), Q46*0.5, Q46*(VLOOKUP($A46, 'E1 Categorization'!$A$32:$E$124, 5,0)))</f>
        <v>0</v>
      </c>
      <c r="BN46" s="2140">
        <f>IF(ISERROR(R46*(VLOOKUP($A46, 'E1 Categorization'!$A$32:$E$124, 5,0))), R46*0.5, R46*(VLOOKUP($A46, 'E1 Categorization'!$A$32:$E$124, 5,0)))</f>
        <v>0</v>
      </c>
      <c r="BO46" s="2140">
        <f>IF(ISERROR(S46*(VLOOKUP($A46, 'E1 Categorization'!$A$32:$E$124, 5,0))), S46*0.5, S46*(VLOOKUP($A46, 'E1 Categorization'!$A$32:$E$124, 5,0)))</f>
        <v>0</v>
      </c>
      <c r="BP46" s="2140">
        <f>IF(ISERROR(T46*(VLOOKUP($A46, 'E1 Categorization'!$A$32:$E$124, 5,0))), T46*0.5, T46*(VLOOKUP($A46, 'E1 Categorization'!$A$32:$E$124, 5,0)))</f>
        <v>0</v>
      </c>
      <c r="BQ46" s="2140">
        <f>IF(ISERROR(U46*(VLOOKUP($A46, 'E1 Categorization'!$A$32:$E$124, 5,0))), U46*0.5, U46*(VLOOKUP($A46, 'E1 Categorization'!$A$32:$E$124, 5,0)))</f>
        <v>0</v>
      </c>
      <c r="BR46" s="2140">
        <f>IF(ISERROR(V46*(VLOOKUP($A46, 'E1 Categorization'!$A$32:$E$124, 5,0))), V46*0.5, V46*(VLOOKUP($A46, 'E1 Categorization'!$A$32:$E$124, 5,0)))</f>
        <v>0</v>
      </c>
      <c r="BS46" s="2140">
        <f>IF(ISERROR(W46*(VLOOKUP($A46, 'E1 Categorization'!$A$32:$E$124, 5,0))), W46*0.5, W46*(VLOOKUP($A46, 'E1 Categorization'!$A$32:$E$124, 5,0)))</f>
        <v>0</v>
      </c>
      <c r="BT46" s="2140">
        <f>IF(ISERROR(X46*(VLOOKUP($A46, 'E1 Categorization'!$A$32:$E$124, 5,0))), X46*0.5, X46*(VLOOKUP($A46, 'E1 Categorization'!$A$32:$E$124, 5,0)))</f>
        <v>0</v>
      </c>
    </row>
    <row r="47" spans="1:72" s="291" customFormat="1" ht="12.75" x14ac:dyDescent="0.2">
      <c r="A47" s="487">
        <f>'I3 TB Data'!A156:B156</f>
        <v>1920</v>
      </c>
      <c r="B47" s="488" t="str">
        <f>'I3 TB Data'!B156</f>
        <v>Computer Equipment - Hardware</v>
      </c>
      <c r="C47" s="489">
        <f>'I3 TB Data'!G156</f>
        <v>0</v>
      </c>
      <c r="D47" s="1857" t="str">
        <f t="shared" si="22"/>
        <v>Yes</v>
      </c>
      <c r="E47" s="1832"/>
      <c r="F47" s="1832"/>
      <c r="G47" s="1832"/>
      <c r="H47" s="1832"/>
      <c r="I47" s="1832"/>
      <c r="J47" s="1832"/>
      <c r="K47" s="1832"/>
      <c r="L47" s="1832"/>
      <c r="M47" s="1832"/>
      <c r="N47" s="1832"/>
      <c r="O47" s="1832"/>
      <c r="P47" s="1832"/>
      <c r="Q47" s="1832"/>
      <c r="R47" s="1832"/>
      <c r="S47" s="1832"/>
      <c r="T47" s="1832"/>
      <c r="U47" s="1832"/>
      <c r="V47" s="1832"/>
      <c r="W47" s="1832"/>
      <c r="X47" s="1832"/>
      <c r="AA47" s="487">
        <f t="shared" si="23"/>
        <v>1920</v>
      </c>
      <c r="AB47" s="488" t="str">
        <f t="shared" si="24"/>
        <v>Computer Equipment - Hardware</v>
      </c>
      <c r="AC47" s="2140">
        <f>IF(ISERROR(E47*(1-VLOOKUP($A47, 'E1 Categorization'!$A$32:$E$124, 5,0))), E47*0.5, E47*(1-VLOOKUP($A47, 'E1 Categorization'!$A$32:$E$124, 5,0)))</f>
        <v>0</v>
      </c>
      <c r="AD47" s="2140">
        <f>IF(ISERROR(F47*(1-VLOOKUP($A47, 'E1 Categorization'!$A$32:$E$124, 5,0))), F47*0.5, F47*(1-VLOOKUP($A47, 'E1 Categorization'!$A$32:$E$124, 5,0)))</f>
        <v>0</v>
      </c>
      <c r="AE47" s="2140">
        <f>IF(ISERROR(G47*(1-VLOOKUP($A47, 'E1 Categorization'!$A$32:$E$124, 5,0))), G47*0.5, G47*(1-VLOOKUP($A47, 'E1 Categorization'!$A$32:$E$124, 5,0)))</f>
        <v>0</v>
      </c>
      <c r="AF47" s="2140">
        <f>IF(ISERROR(H47*(1-VLOOKUP($A47, 'E1 Categorization'!$A$32:$E$124, 5,0))), H47*0.5, H47*(1-VLOOKUP($A47, 'E1 Categorization'!$A$32:$E$124, 5,0)))</f>
        <v>0</v>
      </c>
      <c r="AG47" s="2140">
        <f>IF(ISERROR(I47*(1-VLOOKUP($A47, 'E1 Categorization'!$A$32:$E$124, 5,0))), I47*0.5, I47*(1-VLOOKUP($A47, 'E1 Categorization'!$A$32:$E$124, 5,0)))</f>
        <v>0</v>
      </c>
      <c r="AH47" s="2140">
        <f>IF(ISERROR(J47*(1-VLOOKUP($A47, 'E1 Categorization'!$A$32:$E$124, 5,0))), J47*0.5, J47*(1-VLOOKUP($A47, 'E1 Categorization'!$A$32:$E$124, 5,0)))</f>
        <v>0</v>
      </c>
      <c r="AI47" s="2140">
        <f>IF(ISERROR(K47*(1-VLOOKUP($A47, 'E1 Categorization'!$A$32:$E$124, 5,0))), K47*0.5, K47*(1-VLOOKUP($A47, 'E1 Categorization'!$A$32:$E$124, 5,0)))</f>
        <v>0</v>
      </c>
      <c r="AJ47" s="2140">
        <f>IF(ISERROR(L47*(1-VLOOKUP($A47, 'E1 Categorization'!$A$32:$E$124, 5,0))), L47*0.5, L47*(1-VLOOKUP($A47, 'E1 Categorization'!$A$32:$E$124, 5,0)))</f>
        <v>0</v>
      </c>
      <c r="AK47" s="2140">
        <f>IF(ISERROR(M47*(1-VLOOKUP($A47, 'E1 Categorization'!$A$32:$E$124, 5,0))), M47*0.5, M47*(1-VLOOKUP($A47, 'E1 Categorization'!$A$32:$E$124, 5,0)))</f>
        <v>0</v>
      </c>
      <c r="AL47" s="2140">
        <f>IF(ISERROR(N47*(1-VLOOKUP($A47, 'E1 Categorization'!$A$32:$E$124, 5,0))), N47*0.5, N47*(1-VLOOKUP($A47, 'E1 Categorization'!$A$32:$E$124, 5,0)))</f>
        <v>0</v>
      </c>
      <c r="AM47" s="2140">
        <f>IF(ISERROR(O47*(1-VLOOKUP($A47, 'E1 Categorization'!$A$32:$E$124, 5,0))), O47*0.5, O47*(1-VLOOKUP($A47, 'E1 Categorization'!$A$32:$E$124, 5,0)))</f>
        <v>0</v>
      </c>
      <c r="AN47" s="2140">
        <f>IF(ISERROR(P47*(1-VLOOKUP($A47, 'E1 Categorization'!$A$32:$E$124, 5,0))), P47*0.5, P47*(1-VLOOKUP($A47, 'E1 Categorization'!$A$32:$E$124, 5,0)))</f>
        <v>0</v>
      </c>
      <c r="AO47" s="2140">
        <f>IF(ISERROR(Q47*(1-VLOOKUP($A47, 'E1 Categorization'!$A$32:$E$124, 5,0))), Q47*0.5, Q47*(1-VLOOKUP($A47, 'E1 Categorization'!$A$32:$E$124, 5,0)))</f>
        <v>0</v>
      </c>
      <c r="AP47" s="2140">
        <f>IF(ISERROR(R47*(1-VLOOKUP($A47, 'E1 Categorization'!$A$32:$E$124, 5,0))), R47*0.5, R47*(1-VLOOKUP($A47, 'E1 Categorization'!$A$32:$E$124, 5,0)))</f>
        <v>0</v>
      </c>
      <c r="AQ47" s="2140">
        <f>IF(ISERROR(S47*(1-VLOOKUP($A47, 'E1 Categorization'!$A$32:$E$124, 5,0))), S47*0.5, S47*(1-VLOOKUP($A47, 'E1 Categorization'!$A$32:$E$124, 5,0)))</f>
        <v>0</v>
      </c>
      <c r="AR47" s="2140">
        <f>IF(ISERROR(T47*(1-VLOOKUP($A47, 'E1 Categorization'!$A$32:$E$124, 5,0))), T47*0.5, T47*(1-VLOOKUP($A47, 'E1 Categorization'!$A$32:$E$124, 5,0)))</f>
        <v>0</v>
      </c>
      <c r="AS47" s="2140">
        <f>IF(ISERROR(U47*(1-VLOOKUP($A47, 'E1 Categorization'!$A$32:$E$124, 5,0))), U47*0.5, U47*(1-VLOOKUP($A47, 'E1 Categorization'!$A$32:$E$124, 5,0)))</f>
        <v>0</v>
      </c>
      <c r="AT47" s="2140">
        <f>IF(ISERROR(V47*(1-VLOOKUP($A47, 'E1 Categorization'!$A$32:$E$124, 5,0))), V47*0.5, V47*(1-VLOOKUP($A47, 'E1 Categorization'!$A$32:$E$124, 5,0)))</f>
        <v>0</v>
      </c>
      <c r="AU47" s="2140">
        <f>IF(ISERROR(W47*(1-VLOOKUP($A47, 'E1 Categorization'!$A$32:$E$124, 5,0))), W47*0.5, W47*(1-VLOOKUP($A47, 'E1 Categorization'!$A$32:$E$124, 5,0)))</f>
        <v>0</v>
      </c>
      <c r="AV47" s="2140">
        <f>IF(ISERROR(X47*(1-VLOOKUP($A47, 'E1 Categorization'!$A$32:$E$124, 5,0))), X47*0.5, X47*(1-VLOOKUP($A47, 'E1 Categorization'!$A$32:$E$124, 5,0)))</f>
        <v>0</v>
      </c>
      <c r="AW47" s="1886"/>
      <c r="AX47" s="1886"/>
      <c r="AY47" s="487">
        <f t="shared" si="25"/>
        <v>1920</v>
      </c>
      <c r="AZ47" s="488" t="str">
        <f t="shared" si="26"/>
        <v>Computer Equipment - Hardware</v>
      </c>
      <c r="BA47" s="2140">
        <f>IF(ISERROR(E47*(VLOOKUP($A47, 'E1 Categorization'!$A$32:$E$124, 5,0))), E47*0.5, E47*(VLOOKUP($A47, 'E1 Categorization'!$A$32:$E$124, 5,0)))</f>
        <v>0</v>
      </c>
      <c r="BB47" s="2140">
        <f>IF(ISERROR(F47*(VLOOKUP($A47, 'E1 Categorization'!$A$32:$E$124, 5,0))), F47*0.5, F47*(VLOOKUP($A47, 'E1 Categorization'!$A$32:$E$124, 5,0)))</f>
        <v>0</v>
      </c>
      <c r="BC47" s="2140">
        <f>IF(ISERROR(G47*(VLOOKUP($A47, 'E1 Categorization'!$A$32:$E$124, 5,0))), G47*0.5, G47*(VLOOKUP($A47, 'E1 Categorization'!$A$32:$E$124, 5,0)))</f>
        <v>0</v>
      </c>
      <c r="BD47" s="2140">
        <f>IF(ISERROR(H47*(VLOOKUP($A47, 'E1 Categorization'!$A$32:$E$124, 5,0))), H47*0.5, H47*(VLOOKUP($A47, 'E1 Categorization'!$A$32:$E$124, 5,0)))</f>
        <v>0</v>
      </c>
      <c r="BE47" s="2140">
        <f>IF(ISERROR(I47*(VLOOKUP($A47, 'E1 Categorization'!$A$32:$E$124, 5,0))), I47*0.5, I47*(VLOOKUP($A47, 'E1 Categorization'!$A$32:$E$124, 5,0)))</f>
        <v>0</v>
      </c>
      <c r="BF47" s="2140">
        <f>IF(ISERROR(J47*(VLOOKUP($A47, 'E1 Categorization'!$A$32:$E$124, 5,0))), J47*0.5, J47*(VLOOKUP($A47, 'E1 Categorization'!$A$32:$E$124, 5,0)))</f>
        <v>0</v>
      </c>
      <c r="BG47" s="2140">
        <f>IF(ISERROR(K47*(VLOOKUP($A47, 'E1 Categorization'!$A$32:$E$124, 5,0))), K47*0.5, K47*(VLOOKUP($A47, 'E1 Categorization'!$A$32:$E$124, 5,0)))</f>
        <v>0</v>
      </c>
      <c r="BH47" s="2140">
        <f>IF(ISERROR(L47*(VLOOKUP($A47, 'E1 Categorization'!$A$32:$E$124, 5,0))), L47*0.5, L47*(VLOOKUP($A47, 'E1 Categorization'!$A$32:$E$124, 5,0)))</f>
        <v>0</v>
      </c>
      <c r="BI47" s="2140">
        <f>IF(ISERROR(M47*(VLOOKUP($A47, 'E1 Categorization'!$A$32:$E$124, 5,0))), M47*0.5, M47*(VLOOKUP($A47, 'E1 Categorization'!$A$32:$E$124, 5,0)))</f>
        <v>0</v>
      </c>
      <c r="BJ47" s="2140">
        <f>IF(ISERROR(N47*(VLOOKUP($A47, 'E1 Categorization'!$A$32:$E$124, 5,0))), N47*0.5, N47*(VLOOKUP($A47, 'E1 Categorization'!$A$32:$E$124, 5,0)))</f>
        <v>0</v>
      </c>
      <c r="BK47" s="2140">
        <f>IF(ISERROR(O47*(VLOOKUP($A47, 'E1 Categorization'!$A$32:$E$124, 5,0))), O47*0.5, O47*(VLOOKUP($A47, 'E1 Categorization'!$A$32:$E$124, 5,0)))</f>
        <v>0</v>
      </c>
      <c r="BL47" s="2140">
        <f>IF(ISERROR(P47*(VLOOKUP($A47, 'E1 Categorization'!$A$32:$E$124, 5,0))), P47*0.5, P47*(VLOOKUP($A47, 'E1 Categorization'!$A$32:$E$124, 5,0)))</f>
        <v>0</v>
      </c>
      <c r="BM47" s="2140">
        <f>IF(ISERROR(Q47*(VLOOKUP($A47, 'E1 Categorization'!$A$32:$E$124, 5,0))), Q47*0.5, Q47*(VLOOKUP($A47, 'E1 Categorization'!$A$32:$E$124, 5,0)))</f>
        <v>0</v>
      </c>
      <c r="BN47" s="2140">
        <f>IF(ISERROR(R47*(VLOOKUP($A47, 'E1 Categorization'!$A$32:$E$124, 5,0))), R47*0.5, R47*(VLOOKUP($A47, 'E1 Categorization'!$A$32:$E$124, 5,0)))</f>
        <v>0</v>
      </c>
      <c r="BO47" s="2140">
        <f>IF(ISERROR(S47*(VLOOKUP($A47, 'E1 Categorization'!$A$32:$E$124, 5,0))), S47*0.5, S47*(VLOOKUP($A47, 'E1 Categorization'!$A$32:$E$124, 5,0)))</f>
        <v>0</v>
      </c>
      <c r="BP47" s="2140">
        <f>IF(ISERROR(T47*(VLOOKUP($A47, 'E1 Categorization'!$A$32:$E$124, 5,0))), T47*0.5, T47*(VLOOKUP($A47, 'E1 Categorization'!$A$32:$E$124, 5,0)))</f>
        <v>0</v>
      </c>
      <c r="BQ47" s="2140">
        <f>IF(ISERROR(U47*(VLOOKUP($A47, 'E1 Categorization'!$A$32:$E$124, 5,0))), U47*0.5, U47*(VLOOKUP($A47, 'E1 Categorization'!$A$32:$E$124, 5,0)))</f>
        <v>0</v>
      </c>
      <c r="BR47" s="2140">
        <f>IF(ISERROR(V47*(VLOOKUP($A47, 'E1 Categorization'!$A$32:$E$124, 5,0))), V47*0.5, V47*(VLOOKUP($A47, 'E1 Categorization'!$A$32:$E$124, 5,0)))</f>
        <v>0</v>
      </c>
      <c r="BS47" s="2140">
        <f>IF(ISERROR(W47*(VLOOKUP($A47, 'E1 Categorization'!$A$32:$E$124, 5,0))), W47*0.5, W47*(VLOOKUP($A47, 'E1 Categorization'!$A$32:$E$124, 5,0)))</f>
        <v>0</v>
      </c>
      <c r="BT47" s="2140">
        <f>IF(ISERROR(X47*(VLOOKUP($A47, 'E1 Categorization'!$A$32:$E$124, 5,0))), X47*0.5, X47*(VLOOKUP($A47, 'E1 Categorization'!$A$32:$E$124, 5,0)))</f>
        <v>0</v>
      </c>
    </row>
    <row r="48" spans="1:72" s="291" customFormat="1" ht="12.75" x14ac:dyDescent="0.2">
      <c r="A48" s="487">
        <f>'I3 TB Data'!A157:B157</f>
        <v>1925</v>
      </c>
      <c r="B48" s="488" t="str">
        <f>'I3 TB Data'!B157</f>
        <v>Computer Software</v>
      </c>
      <c r="C48" s="489">
        <f>'I3 TB Data'!G157</f>
        <v>0</v>
      </c>
      <c r="D48" s="1857" t="str">
        <f t="shared" si="22"/>
        <v>Yes</v>
      </c>
      <c r="E48" s="1832"/>
      <c r="F48" s="1832"/>
      <c r="G48" s="1832"/>
      <c r="H48" s="1832"/>
      <c r="I48" s="1832"/>
      <c r="J48" s="1832"/>
      <c r="K48" s="1832"/>
      <c r="L48" s="1832"/>
      <c r="M48" s="1832"/>
      <c r="N48" s="1832"/>
      <c r="O48" s="1832"/>
      <c r="P48" s="1832"/>
      <c r="Q48" s="1832"/>
      <c r="R48" s="1832"/>
      <c r="S48" s="1832"/>
      <c r="T48" s="1832"/>
      <c r="U48" s="1832"/>
      <c r="V48" s="1832"/>
      <c r="W48" s="1832"/>
      <c r="X48" s="1832"/>
      <c r="AA48" s="487">
        <f t="shared" si="23"/>
        <v>1925</v>
      </c>
      <c r="AB48" s="488" t="str">
        <f t="shared" si="24"/>
        <v>Computer Software</v>
      </c>
      <c r="AC48" s="2140">
        <f>IF(ISERROR(E48*(1-VLOOKUP($A48, 'E1 Categorization'!$A$32:$E$124, 5,0))), E48*0.5, E48*(1-VLOOKUP($A48, 'E1 Categorization'!$A$32:$E$124, 5,0)))</f>
        <v>0</v>
      </c>
      <c r="AD48" s="2140">
        <f>IF(ISERROR(F48*(1-VLOOKUP($A48, 'E1 Categorization'!$A$32:$E$124, 5,0))), F48*0.5, F48*(1-VLOOKUP($A48, 'E1 Categorization'!$A$32:$E$124, 5,0)))</f>
        <v>0</v>
      </c>
      <c r="AE48" s="2140">
        <f>IF(ISERROR(G48*(1-VLOOKUP($A48, 'E1 Categorization'!$A$32:$E$124, 5,0))), G48*0.5, G48*(1-VLOOKUP($A48, 'E1 Categorization'!$A$32:$E$124, 5,0)))</f>
        <v>0</v>
      </c>
      <c r="AF48" s="2140">
        <f>IF(ISERROR(H48*(1-VLOOKUP($A48, 'E1 Categorization'!$A$32:$E$124, 5,0))), H48*0.5, H48*(1-VLOOKUP($A48, 'E1 Categorization'!$A$32:$E$124, 5,0)))</f>
        <v>0</v>
      </c>
      <c r="AG48" s="2140">
        <f>IF(ISERROR(I48*(1-VLOOKUP($A48, 'E1 Categorization'!$A$32:$E$124, 5,0))), I48*0.5, I48*(1-VLOOKUP($A48, 'E1 Categorization'!$A$32:$E$124, 5,0)))</f>
        <v>0</v>
      </c>
      <c r="AH48" s="2140">
        <f>IF(ISERROR(J48*(1-VLOOKUP($A48, 'E1 Categorization'!$A$32:$E$124, 5,0))), J48*0.5, J48*(1-VLOOKUP($A48, 'E1 Categorization'!$A$32:$E$124, 5,0)))</f>
        <v>0</v>
      </c>
      <c r="AI48" s="2140">
        <f>IF(ISERROR(K48*(1-VLOOKUP($A48, 'E1 Categorization'!$A$32:$E$124, 5,0))), K48*0.5, K48*(1-VLOOKUP($A48, 'E1 Categorization'!$A$32:$E$124, 5,0)))</f>
        <v>0</v>
      </c>
      <c r="AJ48" s="2140">
        <f>IF(ISERROR(L48*(1-VLOOKUP($A48, 'E1 Categorization'!$A$32:$E$124, 5,0))), L48*0.5, L48*(1-VLOOKUP($A48, 'E1 Categorization'!$A$32:$E$124, 5,0)))</f>
        <v>0</v>
      </c>
      <c r="AK48" s="2140">
        <f>IF(ISERROR(M48*(1-VLOOKUP($A48, 'E1 Categorization'!$A$32:$E$124, 5,0))), M48*0.5, M48*(1-VLOOKUP($A48, 'E1 Categorization'!$A$32:$E$124, 5,0)))</f>
        <v>0</v>
      </c>
      <c r="AL48" s="2140">
        <f>IF(ISERROR(N48*(1-VLOOKUP($A48, 'E1 Categorization'!$A$32:$E$124, 5,0))), N48*0.5, N48*(1-VLOOKUP($A48, 'E1 Categorization'!$A$32:$E$124, 5,0)))</f>
        <v>0</v>
      </c>
      <c r="AM48" s="2140">
        <f>IF(ISERROR(O48*(1-VLOOKUP($A48, 'E1 Categorization'!$A$32:$E$124, 5,0))), O48*0.5, O48*(1-VLOOKUP($A48, 'E1 Categorization'!$A$32:$E$124, 5,0)))</f>
        <v>0</v>
      </c>
      <c r="AN48" s="2140">
        <f>IF(ISERROR(P48*(1-VLOOKUP($A48, 'E1 Categorization'!$A$32:$E$124, 5,0))), P48*0.5, P48*(1-VLOOKUP($A48, 'E1 Categorization'!$A$32:$E$124, 5,0)))</f>
        <v>0</v>
      </c>
      <c r="AO48" s="2140">
        <f>IF(ISERROR(Q48*(1-VLOOKUP($A48, 'E1 Categorization'!$A$32:$E$124, 5,0))), Q48*0.5, Q48*(1-VLOOKUP($A48, 'E1 Categorization'!$A$32:$E$124, 5,0)))</f>
        <v>0</v>
      </c>
      <c r="AP48" s="2140">
        <f>IF(ISERROR(R48*(1-VLOOKUP($A48, 'E1 Categorization'!$A$32:$E$124, 5,0))), R48*0.5, R48*(1-VLOOKUP($A48, 'E1 Categorization'!$A$32:$E$124, 5,0)))</f>
        <v>0</v>
      </c>
      <c r="AQ48" s="2140">
        <f>IF(ISERROR(S48*(1-VLOOKUP($A48, 'E1 Categorization'!$A$32:$E$124, 5,0))), S48*0.5, S48*(1-VLOOKUP($A48, 'E1 Categorization'!$A$32:$E$124, 5,0)))</f>
        <v>0</v>
      </c>
      <c r="AR48" s="2140">
        <f>IF(ISERROR(T48*(1-VLOOKUP($A48, 'E1 Categorization'!$A$32:$E$124, 5,0))), T48*0.5, T48*(1-VLOOKUP($A48, 'E1 Categorization'!$A$32:$E$124, 5,0)))</f>
        <v>0</v>
      </c>
      <c r="AS48" s="2140">
        <f>IF(ISERROR(U48*(1-VLOOKUP($A48, 'E1 Categorization'!$A$32:$E$124, 5,0))), U48*0.5, U48*(1-VLOOKUP($A48, 'E1 Categorization'!$A$32:$E$124, 5,0)))</f>
        <v>0</v>
      </c>
      <c r="AT48" s="2140">
        <f>IF(ISERROR(V48*(1-VLOOKUP($A48, 'E1 Categorization'!$A$32:$E$124, 5,0))), V48*0.5, V48*(1-VLOOKUP($A48, 'E1 Categorization'!$A$32:$E$124, 5,0)))</f>
        <v>0</v>
      </c>
      <c r="AU48" s="2140">
        <f>IF(ISERROR(W48*(1-VLOOKUP($A48, 'E1 Categorization'!$A$32:$E$124, 5,0))), W48*0.5, W48*(1-VLOOKUP($A48, 'E1 Categorization'!$A$32:$E$124, 5,0)))</f>
        <v>0</v>
      </c>
      <c r="AV48" s="2140">
        <f>IF(ISERROR(X48*(1-VLOOKUP($A48, 'E1 Categorization'!$A$32:$E$124, 5,0))), X48*0.5, X48*(1-VLOOKUP($A48, 'E1 Categorization'!$A$32:$E$124, 5,0)))</f>
        <v>0</v>
      </c>
      <c r="AW48" s="1886"/>
      <c r="AX48" s="1886"/>
      <c r="AY48" s="487">
        <f t="shared" si="25"/>
        <v>1925</v>
      </c>
      <c r="AZ48" s="488" t="str">
        <f t="shared" si="26"/>
        <v>Computer Software</v>
      </c>
      <c r="BA48" s="2140">
        <f>IF(ISERROR(E48*(VLOOKUP($A48, 'E1 Categorization'!$A$32:$E$124, 5,0))), E48*0.5, E48*(VLOOKUP($A48, 'E1 Categorization'!$A$32:$E$124, 5,0)))</f>
        <v>0</v>
      </c>
      <c r="BB48" s="2140">
        <f>IF(ISERROR(F48*(VLOOKUP($A48, 'E1 Categorization'!$A$32:$E$124, 5,0))), F48*0.5, F48*(VLOOKUP($A48, 'E1 Categorization'!$A$32:$E$124, 5,0)))</f>
        <v>0</v>
      </c>
      <c r="BC48" s="2140">
        <f>IF(ISERROR(G48*(VLOOKUP($A48, 'E1 Categorization'!$A$32:$E$124, 5,0))), G48*0.5, G48*(VLOOKUP($A48, 'E1 Categorization'!$A$32:$E$124, 5,0)))</f>
        <v>0</v>
      </c>
      <c r="BD48" s="2140">
        <f>IF(ISERROR(H48*(VLOOKUP($A48, 'E1 Categorization'!$A$32:$E$124, 5,0))), H48*0.5, H48*(VLOOKUP($A48, 'E1 Categorization'!$A$32:$E$124, 5,0)))</f>
        <v>0</v>
      </c>
      <c r="BE48" s="2140">
        <f>IF(ISERROR(I48*(VLOOKUP($A48, 'E1 Categorization'!$A$32:$E$124, 5,0))), I48*0.5, I48*(VLOOKUP($A48, 'E1 Categorization'!$A$32:$E$124, 5,0)))</f>
        <v>0</v>
      </c>
      <c r="BF48" s="2140">
        <f>IF(ISERROR(J48*(VLOOKUP($A48, 'E1 Categorization'!$A$32:$E$124, 5,0))), J48*0.5, J48*(VLOOKUP($A48, 'E1 Categorization'!$A$32:$E$124, 5,0)))</f>
        <v>0</v>
      </c>
      <c r="BG48" s="2140">
        <f>IF(ISERROR(K48*(VLOOKUP($A48, 'E1 Categorization'!$A$32:$E$124, 5,0))), K48*0.5, K48*(VLOOKUP($A48, 'E1 Categorization'!$A$32:$E$124, 5,0)))</f>
        <v>0</v>
      </c>
      <c r="BH48" s="2140">
        <f>IF(ISERROR(L48*(VLOOKUP($A48, 'E1 Categorization'!$A$32:$E$124, 5,0))), L48*0.5, L48*(VLOOKUP($A48, 'E1 Categorization'!$A$32:$E$124, 5,0)))</f>
        <v>0</v>
      </c>
      <c r="BI48" s="2140">
        <f>IF(ISERROR(M48*(VLOOKUP($A48, 'E1 Categorization'!$A$32:$E$124, 5,0))), M48*0.5, M48*(VLOOKUP($A48, 'E1 Categorization'!$A$32:$E$124, 5,0)))</f>
        <v>0</v>
      </c>
      <c r="BJ48" s="2140">
        <f>IF(ISERROR(N48*(VLOOKUP($A48, 'E1 Categorization'!$A$32:$E$124, 5,0))), N48*0.5, N48*(VLOOKUP($A48, 'E1 Categorization'!$A$32:$E$124, 5,0)))</f>
        <v>0</v>
      </c>
      <c r="BK48" s="2140">
        <f>IF(ISERROR(O48*(VLOOKUP($A48, 'E1 Categorization'!$A$32:$E$124, 5,0))), O48*0.5, O48*(VLOOKUP($A48, 'E1 Categorization'!$A$32:$E$124, 5,0)))</f>
        <v>0</v>
      </c>
      <c r="BL48" s="2140">
        <f>IF(ISERROR(P48*(VLOOKUP($A48, 'E1 Categorization'!$A$32:$E$124, 5,0))), P48*0.5, P48*(VLOOKUP($A48, 'E1 Categorization'!$A$32:$E$124, 5,0)))</f>
        <v>0</v>
      </c>
      <c r="BM48" s="2140">
        <f>IF(ISERROR(Q48*(VLOOKUP($A48, 'E1 Categorization'!$A$32:$E$124, 5,0))), Q48*0.5, Q48*(VLOOKUP($A48, 'E1 Categorization'!$A$32:$E$124, 5,0)))</f>
        <v>0</v>
      </c>
      <c r="BN48" s="2140">
        <f>IF(ISERROR(R48*(VLOOKUP($A48, 'E1 Categorization'!$A$32:$E$124, 5,0))), R48*0.5, R48*(VLOOKUP($A48, 'E1 Categorization'!$A$32:$E$124, 5,0)))</f>
        <v>0</v>
      </c>
      <c r="BO48" s="2140">
        <f>IF(ISERROR(S48*(VLOOKUP($A48, 'E1 Categorization'!$A$32:$E$124, 5,0))), S48*0.5, S48*(VLOOKUP($A48, 'E1 Categorization'!$A$32:$E$124, 5,0)))</f>
        <v>0</v>
      </c>
      <c r="BP48" s="2140">
        <f>IF(ISERROR(T48*(VLOOKUP($A48, 'E1 Categorization'!$A$32:$E$124, 5,0))), T48*0.5, T48*(VLOOKUP($A48, 'E1 Categorization'!$A$32:$E$124, 5,0)))</f>
        <v>0</v>
      </c>
      <c r="BQ48" s="2140">
        <f>IF(ISERROR(U48*(VLOOKUP($A48, 'E1 Categorization'!$A$32:$E$124, 5,0))), U48*0.5, U48*(VLOOKUP($A48, 'E1 Categorization'!$A$32:$E$124, 5,0)))</f>
        <v>0</v>
      </c>
      <c r="BR48" s="2140">
        <f>IF(ISERROR(V48*(VLOOKUP($A48, 'E1 Categorization'!$A$32:$E$124, 5,0))), V48*0.5, V48*(VLOOKUP($A48, 'E1 Categorization'!$A$32:$E$124, 5,0)))</f>
        <v>0</v>
      </c>
      <c r="BS48" s="2140">
        <f>IF(ISERROR(W48*(VLOOKUP($A48, 'E1 Categorization'!$A$32:$E$124, 5,0))), W48*0.5, W48*(VLOOKUP($A48, 'E1 Categorization'!$A$32:$E$124, 5,0)))</f>
        <v>0</v>
      </c>
      <c r="BT48" s="2140">
        <f>IF(ISERROR(X48*(VLOOKUP($A48, 'E1 Categorization'!$A$32:$E$124, 5,0))), X48*0.5, X48*(VLOOKUP($A48, 'E1 Categorization'!$A$32:$E$124, 5,0)))</f>
        <v>0</v>
      </c>
    </row>
    <row r="49" spans="1:72" s="291" customFormat="1" ht="12.75" x14ac:dyDescent="0.2">
      <c r="A49" s="487">
        <f>'I3 TB Data'!A158:B158</f>
        <v>1930</v>
      </c>
      <c r="B49" s="488" t="str">
        <f>'I3 TB Data'!B158</f>
        <v>Transportation Equipment</v>
      </c>
      <c r="C49" s="489">
        <f>'I3 TB Data'!G158</f>
        <v>0</v>
      </c>
      <c r="D49" s="1857" t="str">
        <f t="shared" si="22"/>
        <v>Yes</v>
      </c>
      <c r="E49" s="1832"/>
      <c r="F49" s="1832"/>
      <c r="G49" s="1832"/>
      <c r="H49" s="1832"/>
      <c r="I49" s="1832"/>
      <c r="J49" s="1832"/>
      <c r="K49" s="1832"/>
      <c r="L49" s="1832"/>
      <c r="M49" s="1832"/>
      <c r="N49" s="1832"/>
      <c r="O49" s="1832"/>
      <c r="P49" s="1832"/>
      <c r="Q49" s="1832"/>
      <c r="R49" s="1832"/>
      <c r="S49" s="1832"/>
      <c r="T49" s="1832"/>
      <c r="U49" s="1832"/>
      <c r="V49" s="1832"/>
      <c r="W49" s="1832"/>
      <c r="X49" s="1832"/>
      <c r="AA49" s="487">
        <f t="shared" si="23"/>
        <v>1930</v>
      </c>
      <c r="AB49" s="488" t="str">
        <f t="shared" si="24"/>
        <v>Transportation Equipment</v>
      </c>
      <c r="AC49" s="2140">
        <f>IF(ISERROR(E49*(1-VLOOKUP($A49, 'E1 Categorization'!$A$32:$E$124, 5,0))), E49*0.5, E49*(1-VLOOKUP($A49, 'E1 Categorization'!$A$32:$E$124, 5,0)))</f>
        <v>0</v>
      </c>
      <c r="AD49" s="2140">
        <f>IF(ISERROR(F49*(1-VLOOKUP($A49, 'E1 Categorization'!$A$32:$E$124, 5,0))), F49*0.5, F49*(1-VLOOKUP($A49, 'E1 Categorization'!$A$32:$E$124, 5,0)))</f>
        <v>0</v>
      </c>
      <c r="AE49" s="2140">
        <f>IF(ISERROR(G49*(1-VLOOKUP($A49, 'E1 Categorization'!$A$32:$E$124, 5,0))), G49*0.5, G49*(1-VLOOKUP($A49, 'E1 Categorization'!$A$32:$E$124, 5,0)))</f>
        <v>0</v>
      </c>
      <c r="AF49" s="2140">
        <f>IF(ISERROR(H49*(1-VLOOKUP($A49, 'E1 Categorization'!$A$32:$E$124, 5,0))), H49*0.5, H49*(1-VLOOKUP($A49, 'E1 Categorization'!$A$32:$E$124, 5,0)))</f>
        <v>0</v>
      </c>
      <c r="AG49" s="2140">
        <f>IF(ISERROR(I49*(1-VLOOKUP($A49, 'E1 Categorization'!$A$32:$E$124, 5,0))), I49*0.5, I49*(1-VLOOKUP($A49, 'E1 Categorization'!$A$32:$E$124, 5,0)))</f>
        <v>0</v>
      </c>
      <c r="AH49" s="2140">
        <f>IF(ISERROR(J49*(1-VLOOKUP($A49, 'E1 Categorization'!$A$32:$E$124, 5,0))), J49*0.5, J49*(1-VLOOKUP($A49, 'E1 Categorization'!$A$32:$E$124, 5,0)))</f>
        <v>0</v>
      </c>
      <c r="AI49" s="2140">
        <f>IF(ISERROR(K49*(1-VLOOKUP($A49, 'E1 Categorization'!$A$32:$E$124, 5,0))), K49*0.5, K49*(1-VLOOKUP($A49, 'E1 Categorization'!$A$32:$E$124, 5,0)))</f>
        <v>0</v>
      </c>
      <c r="AJ49" s="2140">
        <f>IF(ISERROR(L49*(1-VLOOKUP($A49, 'E1 Categorization'!$A$32:$E$124, 5,0))), L49*0.5, L49*(1-VLOOKUP($A49, 'E1 Categorization'!$A$32:$E$124, 5,0)))</f>
        <v>0</v>
      </c>
      <c r="AK49" s="2140">
        <f>IF(ISERROR(M49*(1-VLOOKUP($A49, 'E1 Categorization'!$A$32:$E$124, 5,0))), M49*0.5, M49*(1-VLOOKUP($A49, 'E1 Categorization'!$A$32:$E$124, 5,0)))</f>
        <v>0</v>
      </c>
      <c r="AL49" s="2140">
        <f>IF(ISERROR(N49*(1-VLOOKUP($A49, 'E1 Categorization'!$A$32:$E$124, 5,0))), N49*0.5, N49*(1-VLOOKUP($A49, 'E1 Categorization'!$A$32:$E$124, 5,0)))</f>
        <v>0</v>
      </c>
      <c r="AM49" s="2140">
        <f>IF(ISERROR(O49*(1-VLOOKUP($A49, 'E1 Categorization'!$A$32:$E$124, 5,0))), O49*0.5, O49*(1-VLOOKUP($A49, 'E1 Categorization'!$A$32:$E$124, 5,0)))</f>
        <v>0</v>
      </c>
      <c r="AN49" s="2140">
        <f>IF(ISERROR(P49*(1-VLOOKUP($A49, 'E1 Categorization'!$A$32:$E$124, 5,0))), P49*0.5, P49*(1-VLOOKUP($A49, 'E1 Categorization'!$A$32:$E$124, 5,0)))</f>
        <v>0</v>
      </c>
      <c r="AO49" s="2140">
        <f>IF(ISERROR(Q49*(1-VLOOKUP($A49, 'E1 Categorization'!$A$32:$E$124, 5,0))), Q49*0.5, Q49*(1-VLOOKUP($A49, 'E1 Categorization'!$A$32:$E$124, 5,0)))</f>
        <v>0</v>
      </c>
      <c r="AP49" s="2140">
        <f>IF(ISERROR(R49*(1-VLOOKUP($A49, 'E1 Categorization'!$A$32:$E$124, 5,0))), R49*0.5, R49*(1-VLOOKUP($A49, 'E1 Categorization'!$A$32:$E$124, 5,0)))</f>
        <v>0</v>
      </c>
      <c r="AQ49" s="2140">
        <f>IF(ISERROR(S49*(1-VLOOKUP($A49, 'E1 Categorization'!$A$32:$E$124, 5,0))), S49*0.5, S49*(1-VLOOKUP($A49, 'E1 Categorization'!$A$32:$E$124, 5,0)))</f>
        <v>0</v>
      </c>
      <c r="AR49" s="2140">
        <f>IF(ISERROR(T49*(1-VLOOKUP($A49, 'E1 Categorization'!$A$32:$E$124, 5,0))), T49*0.5, T49*(1-VLOOKUP($A49, 'E1 Categorization'!$A$32:$E$124, 5,0)))</f>
        <v>0</v>
      </c>
      <c r="AS49" s="2140">
        <f>IF(ISERROR(U49*(1-VLOOKUP($A49, 'E1 Categorization'!$A$32:$E$124, 5,0))), U49*0.5, U49*(1-VLOOKUP($A49, 'E1 Categorization'!$A$32:$E$124, 5,0)))</f>
        <v>0</v>
      </c>
      <c r="AT49" s="2140">
        <f>IF(ISERROR(V49*(1-VLOOKUP($A49, 'E1 Categorization'!$A$32:$E$124, 5,0))), V49*0.5, V49*(1-VLOOKUP($A49, 'E1 Categorization'!$A$32:$E$124, 5,0)))</f>
        <v>0</v>
      </c>
      <c r="AU49" s="2140">
        <f>IF(ISERROR(W49*(1-VLOOKUP($A49, 'E1 Categorization'!$A$32:$E$124, 5,0))), W49*0.5, W49*(1-VLOOKUP($A49, 'E1 Categorization'!$A$32:$E$124, 5,0)))</f>
        <v>0</v>
      </c>
      <c r="AV49" s="2140">
        <f>IF(ISERROR(X49*(1-VLOOKUP($A49, 'E1 Categorization'!$A$32:$E$124, 5,0))), X49*0.5, X49*(1-VLOOKUP($A49, 'E1 Categorization'!$A$32:$E$124, 5,0)))</f>
        <v>0</v>
      </c>
      <c r="AW49" s="1886"/>
      <c r="AX49" s="1886"/>
      <c r="AY49" s="487">
        <f t="shared" si="25"/>
        <v>1930</v>
      </c>
      <c r="AZ49" s="488" t="str">
        <f t="shared" si="26"/>
        <v>Transportation Equipment</v>
      </c>
      <c r="BA49" s="2140">
        <f>IF(ISERROR(E49*(VLOOKUP($A49, 'E1 Categorization'!$A$32:$E$124, 5,0))), E49*0.5, E49*(VLOOKUP($A49, 'E1 Categorization'!$A$32:$E$124, 5,0)))</f>
        <v>0</v>
      </c>
      <c r="BB49" s="2140">
        <f>IF(ISERROR(F49*(VLOOKUP($A49, 'E1 Categorization'!$A$32:$E$124, 5,0))), F49*0.5, F49*(VLOOKUP($A49, 'E1 Categorization'!$A$32:$E$124, 5,0)))</f>
        <v>0</v>
      </c>
      <c r="BC49" s="2140">
        <f>IF(ISERROR(G49*(VLOOKUP($A49, 'E1 Categorization'!$A$32:$E$124, 5,0))), G49*0.5, G49*(VLOOKUP($A49, 'E1 Categorization'!$A$32:$E$124, 5,0)))</f>
        <v>0</v>
      </c>
      <c r="BD49" s="2140">
        <f>IF(ISERROR(H49*(VLOOKUP($A49, 'E1 Categorization'!$A$32:$E$124, 5,0))), H49*0.5, H49*(VLOOKUP($A49, 'E1 Categorization'!$A$32:$E$124, 5,0)))</f>
        <v>0</v>
      </c>
      <c r="BE49" s="2140">
        <f>IF(ISERROR(I49*(VLOOKUP($A49, 'E1 Categorization'!$A$32:$E$124, 5,0))), I49*0.5, I49*(VLOOKUP($A49, 'E1 Categorization'!$A$32:$E$124, 5,0)))</f>
        <v>0</v>
      </c>
      <c r="BF49" s="2140">
        <f>IF(ISERROR(J49*(VLOOKUP($A49, 'E1 Categorization'!$A$32:$E$124, 5,0))), J49*0.5, J49*(VLOOKUP($A49, 'E1 Categorization'!$A$32:$E$124, 5,0)))</f>
        <v>0</v>
      </c>
      <c r="BG49" s="2140">
        <f>IF(ISERROR(K49*(VLOOKUP($A49, 'E1 Categorization'!$A$32:$E$124, 5,0))), K49*0.5, K49*(VLOOKUP($A49, 'E1 Categorization'!$A$32:$E$124, 5,0)))</f>
        <v>0</v>
      </c>
      <c r="BH49" s="2140">
        <f>IF(ISERROR(L49*(VLOOKUP($A49, 'E1 Categorization'!$A$32:$E$124, 5,0))), L49*0.5, L49*(VLOOKUP($A49, 'E1 Categorization'!$A$32:$E$124, 5,0)))</f>
        <v>0</v>
      </c>
      <c r="BI49" s="2140">
        <f>IF(ISERROR(M49*(VLOOKUP($A49, 'E1 Categorization'!$A$32:$E$124, 5,0))), M49*0.5, M49*(VLOOKUP($A49, 'E1 Categorization'!$A$32:$E$124, 5,0)))</f>
        <v>0</v>
      </c>
      <c r="BJ49" s="2140">
        <f>IF(ISERROR(N49*(VLOOKUP($A49, 'E1 Categorization'!$A$32:$E$124, 5,0))), N49*0.5, N49*(VLOOKUP($A49, 'E1 Categorization'!$A$32:$E$124, 5,0)))</f>
        <v>0</v>
      </c>
      <c r="BK49" s="2140">
        <f>IF(ISERROR(O49*(VLOOKUP($A49, 'E1 Categorization'!$A$32:$E$124, 5,0))), O49*0.5, O49*(VLOOKUP($A49, 'E1 Categorization'!$A$32:$E$124, 5,0)))</f>
        <v>0</v>
      </c>
      <c r="BL49" s="2140">
        <f>IF(ISERROR(P49*(VLOOKUP($A49, 'E1 Categorization'!$A$32:$E$124, 5,0))), P49*0.5, P49*(VLOOKUP($A49, 'E1 Categorization'!$A$32:$E$124, 5,0)))</f>
        <v>0</v>
      </c>
      <c r="BM49" s="2140">
        <f>IF(ISERROR(Q49*(VLOOKUP($A49, 'E1 Categorization'!$A$32:$E$124, 5,0))), Q49*0.5, Q49*(VLOOKUP($A49, 'E1 Categorization'!$A$32:$E$124, 5,0)))</f>
        <v>0</v>
      </c>
      <c r="BN49" s="2140">
        <f>IF(ISERROR(R49*(VLOOKUP($A49, 'E1 Categorization'!$A$32:$E$124, 5,0))), R49*0.5, R49*(VLOOKUP($A49, 'E1 Categorization'!$A$32:$E$124, 5,0)))</f>
        <v>0</v>
      </c>
      <c r="BO49" s="2140">
        <f>IF(ISERROR(S49*(VLOOKUP($A49, 'E1 Categorization'!$A$32:$E$124, 5,0))), S49*0.5, S49*(VLOOKUP($A49, 'E1 Categorization'!$A$32:$E$124, 5,0)))</f>
        <v>0</v>
      </c>
      <c r="BP49" s="2140">
        <f>IF(ISERROR(T49*(VLOOKUP($A49, 'E1 Categorization'!$A$32:$E$124, 5,0))), T49*0.5, T49*(VLOOKUP($A49, 'E1 Categorization'!$A$32:$E$124, 5,0)))</f>
        <v>0</v>
      </c>
      <c r="BQ49" s="2140">
        <f>IF(ISERROR(U49*(VLOOKUP($A49, 'E1 Categorization'!$A$32:$E$124, 5,0))), U49*0.5, U49*(VLOOKUP($A49, 'E1 Categorization'!$A$32:$E$124, 5,0)))</f>
        <v>0</v>
      </c>
      <c r="BR49" s="2140">
        <f>IF(ISERROR(V49*(VLOOKUP($A49, 'E1 Categorization'!$A$32:$E$124, 5,0))), V49*0.5, V49*(VLOOKUP($A49, 'E1 Categorization'!$A$32:$E$124, 5,0)))</f>
        <v>0</v>
      </c>
      <c r="BS49" s="2140">
        <f>IF(ISERROR(W49*(VLOOKUP($A49, 'E1 Categorization'!$A$32:$E$124, 5,0))), W49*0.5, W49*(VLOOKUP($A49, 'E1 Categorization'!$A$32:$E$124, 5,0)))</f>
        <v>0</v>
      </c>
      <c r="BT49" s="2140">
        <f>IF(ISERROR(X49*(VLOOKUP($A49, 'E1 Categorization'!$A$32:$E$124, 5,0))), X49*0.5, X49*(VLOOKUP($A49, 'E1 Categorization'!$A$32:$E$124, 5,0)))</f>
        <v>0</v>
      </c>
    </row>
    <row r="50" spans="1:72" s="291" customFormat="1" ht="12.75" x14ac:dyDescent="0.2">
      <c r="A50" s="487">
        <f>'I3 TB Data'!A159:B159</f>
        <v>1935</v>
      </c>
      <c r="B50" s="488" t="str">
        <f>'I3 TB Data'!B159</f>
        <v>Stores Equipment</v>
      </c>
      <c r="C50" s="489">
        <f>'I3 TB Data'!G159</f>
        <v>0</v>
      </c>
      <c r="D50" s="1857" t="str">
        <f t="shared" si="22"/>
        <v>Yes</v>
      </c>
      <c r="E50" s="1832"/>
      <c r="F50" s="1832"/>
      <c r="G50" s="1832"/>
      <c r="H50" s="1832"/>
      <c r="I50" s="1832"/>
      <c r="J50" s="1832"/>
      <c r="K50" s="1832"/>
      <c r="L50" s="1832"/>
      <c r="M50" s="1832"/>
      <c r="N50" s="1832"/>
      <c r="O50" s="1832"/>
      <c r="P50" s="1832"/>
      <c r="Q50" s="1832"/>
      <c r="R50" s="1832"/>
      <c r="S50" s="1832"/>
      <c r="T50" s="1832"/>
      <c r="U50" s="1832"/>
      <c r="V50" s="1832"/>
      <c r="W50" s="1832"/>
      <c r="X50" s="1832"/>
      <c r="AA50" s="487">
        <f t="shared" si="23"/>
        <v>1935</v>
      </c>
      <c r="AB50" s="488" t="str">
        <f t="shared" si="24"/>
        <v>Stores Equipment</v>
      </c>
      <c r="AC50" s="2140">
        <f>IF(ISERROR(E50*(1-VLOOKUP($A50, 'E1 Categorization'!$A$32:$E$124, 5,0))), E50*0.5, E50*(1-VLOOKUP($A50, 'E1 Categorization'!$A$32:$E$124, 5,0)))</f>
        <v>0</v>
      </c>
      <c r="AD50" s="2140">
        <f>IF(ISERROR(F50*(1-VLOOKUP($A50, 'E1 Categorization'!$A$32:$E$124, 5,0))), F50*0.5, F50*(1-VLOOKUP($A50, 'E1 Categorization'!$A$32:$E$124, 5,0)))</f>
        <v>0</v>
      </c>
      <c r="AE50" s="2140">
        <f>IF(ISERROR(G50*(1-VLOOKUP($A50, 'E1 Categorization'!$A$32:$E$124, 5,0))), G50*0.5, G50*(1-VLOOKUP($A50, 'E1 Categorization'!$A$32:$E$124, 5,0)))</f>
        <v>0</v>
      </c>
      <c r="AF50" s="2140">
        <f>IF(ISERROR(H50*(1-VLOOKUP($A50, 'E1 Categorization'!$A$32:$E$124, 5,0))), H50*0.5, H50*(1-VLOOKUP($A50, 'E1 Categorization'!$A$32:$E$124, 5,0)))</f>
        <v>0</v>
      </c>
      <c r="AG50" s="2140">
        <f>IF(ISERROR(I50*(1-VLOOKUP($A50, 'E1 Categorization'!$A$32:$E$124, 5,0))), I50*0.5, I50*(1-VLOOKUP($A50, 'E1 Categorization'!$A$32:$E$124, 5,0)))</f>
        <v>0</v>
      </c>
      <c r="AH50" s="2140">
        <f>IF(ISERROR(J50*(1-VLOOKUP($A50, 'E1 Categorization'!$A$32:$E$124, 5,0))), J50*0.5, J50*(1-VLOOKUP($A50, 'E1 Categorization'!$A$32:$E$124, 5,0)))</f>
        <v>0</v>
      </c>
      <c r="AI50" s="2140">
        <f>IF(ISERROR(K50*(1-VLOOKUP($A50, 'E1 Categorization'!$A$32:$E$124, 5,0))), K50*0.5, K50*(1-VLOOKUP($A50, 'E1 Categorization'!$A$32:$E$124, 5,0)))</f>
        <v>0</v>
      </c>
      <c r="AJ50" s="2140">
        <f>IF(ISERROR(L50*(1-VLOOKUP($A50, 'E1 Categorization'!$A$32:$E$124, 5,0))), L50*0.5, L50*(1-VLOOKUP($A50, 'E1 Categorization'!$A$32:$E$124, 5,0)))</f>
        <v>0</v>
      </c>
      <c r="AK50" s="2140">
        <f>IF(ISERROR(M50*(1-VLOOKUP($A50, 'E1 Categorization'!$A$32:$E$124, 5,0))), M50*0.5, M50*(1-VLOOKUP($A50, 'E1 Categorization'!$A$32:$E$124, 5,0)))</f>
        <v>0</v>
      </c>
      <c r="AL50" s="2140">
        <f>IF(ISERROR(N50*(1-VLOOKUP($A50, 'E1 Categorization'!$A$32:$E$124, 5,0))), N50*0.5, N50*(1-VLOOKUP($A50, 'E1 Categorization'!$A$32:$E$124, 5,0)))</f>
        <v>0</v>
      </c>
      <c r="AM50" s="2140">
        <f>IF(ISERROR(O50*(1-VLOOKUP($A50, 'E1 Categorization'!$A$32:$E$124, 5,0))), O50*0.5, O50*(1-VLOOKUP($A50, 'E1 Categorization'!$A$32:$E$124, 5,0)))</f>
        <v>0</v>
      </c>
      <c r="AN50" s="2140">
        <f>IF(ISERROR(P50*(1-VLOOKUP($A50, 'E1 Categorization'!$A$32:$E$124, 5,0))), P50*0.5, P50*(1-VLOOKUP($A50, 'E1 Categorization'!$A$32:$E$124, 5,0)))</f>
        <v>0</v>
      </c>
      <c r="AO50" s="2140">
        <f>IF(ISERROR(Q50*(1-VLOOKUP($A50, 'E1 Categorization'!$A$32:$E$124, 5,0))), Q50*0.5, Q50*(1-VLOOKUP($A50, 'E1 Categorization'!$A$32:$E$124, 5,0)))</f>
        <v>0</v>
      </c>
      <c r="AP50" s="2140">
        <f>IF(ISERROR(R50*(1-VLOOKUP($A50, 'E1 Categorization'!$A$32:$E$124, 5,0))), R50*0.5, R50*(1-VLOOKUP($A50, 'E1 Categorization'!$A$32:$E$124, 5,0)))</f>
        <v>0</v>
      </c>
      <c r="AQ50" s="2140">
        <f>IF(ISERROR(S50*(1-VLOOKUP($A50, 'E1 Categorization'!$A$32:$E$124, 5,0))), S50*0.5, S50*(1-VLOOKUP($A50, 'E1 Categorization'!$A$32:$E$124, 5,0)))</f>
        <v>0</v>
      </c>
      <c r="AR50" s="2140">
        <f>IF(ISERROR(T50*(1-VLOOKUP($A50, 'E1 Categorization'!$A$32:$E$124, 5,0))), T50*0.5, T50*(1-VLOOKUP($A50, 'E1 Categorization'!$A$32:$E$124, 5,0)))</f>
        <v>0</v>
      </c>
      <c r="AS50" s="2140">
        <f>IF(ISERROR(U50*(1-VLOOKUP($A50, 'E1 Categorization'!$A$32:$E$124, 5,0))), U50*0.5, U50*(1-VLOOKUP($A50, 'E1 Categorization'!$A$32:$E$124, 5,0)))</f>
        <v>0</v>
      </c>
      <c r="AT50" s="2140">
        <f>IF(ISERROR(V50*(1-VLOOKUP($A50, 'E1 Categorization'!$A$32:$E$124, 5,0))), V50*0.5, V50*(1-VLOOKUP($A50, 'E1 Categorization'!$A$32:$E$124, 5,0)))</f>
        <v>0</v>
      </c>
      <c r="AU50" s="2140">
        <f>IF(ISERROR(W50*(1-VLOOKUP($A50, 'E1 Categorization'!$A$32:$E$124, 5,0))), W50*0.5, W50*(1-VLOOKUP($A50, 'E1 Categorization'!$A$32:$E$124, 5,0)))</f>
        <v>0</v>
      </c>
      <c r="AV50" s="2140">
        <f>IF(ISERROR(X50*(1-VLOOKUP($A50, 'E1 Categorization'!$A$32:$E$124, 5,0))), X50*0.5, X50*(1-VLOOKUP($A50, 'E1 Categorization'!$A$32:$E$124, 5,0)))</f>
        <v>0</v>
      </c>
      <c r="AW50" s="1886"/>
      <c r="AX50" s="1886"/>
      <c r="AY50" s="487">
        <f t="shared" si="25"/>
        <v>1935</v>
      </c>
      <c r="AZ50" s="488" t="str">
        <f t="shared" si="26"/>
        <v>Stores Equipment</v>
      </c>
      <c r="BA50" s="2140">
        <f>IF(ISERROR(E50*(VLOOKUP($A50, 'E1 Categorization'!$A$32:$E$124, 5,0))), E50*0.5, E50*(VLOOKUP($A50, 'E1 Categorization'!$A$32:$E$124, 5,0)))</f>
        <v>0</v>
      </c>
      <c r="BB50" s="2140">
        <f>IF(ISERROR(F50*(VLOOKUP($A50, 'E1 Categorization'!$A$32:$E$124, 5,0))), F50*0.5, F50*(VLOOKUP($A50, 'E1 Categorization'!$A$32:$E$124, 5,0)))</f>
        <v>0</v>
      </c>
      <c r="BC50" s="2140">
        <f>IF(ISERROR(G50*(VLOOKUP($A50, 'E1 Categorization'!$A$32:$E$124, 5,0))), G50*0.5, G50*(VLOOKUP($A50, 'E1 Categorization'!$A$32:$E$124, 5,0)))</f>
        <v>0</v>
      </c>
      <c r="BD50" s="2140">
        <f>IF(ISERROR(H50*(VLOOKUP($A50, 'E1 Categorization'!$A$32:$E$124, 5,0))), H50*0.5, H50*(VLOOKUP($A50, 'E1 Categorization'!$A$32:$E$124, 5,0)))</f>
        <v>0</v>
      </c>
      <c r="BE50" s="2140">
        <f>IF(ISERROR(I50*(VLOOKUP($A50, 'E1 Categorization'!$A$32:$E$124, 5,0))), I50*0.5, I50*(VLOOKUP($A50, 'E1 Categorization'!$A$32:$E$124, 5,0)))</f>
        <v>0</v>
      </c>
      <c r="BF50" s="2140">
        <f>IF(ISERROR(J50*(VLOOKUP($A50, 'E1 Categorization'!$A$32:$E$124, 5,0))), J50*0.5, J50*(VLOOKUP($A50, 'E1 Categorization'!$A$32:$E$124, 5,0)))</f>
        <v>0</v>
      </c>
      <c r="BG50" s="2140">
        <f>IF(ISERROR(K50*(VLOOKUP($A50, 'E1 Categorization'!$A$32:$E$124, 5,0))), K50*0.5, K50*(VLOOKUP($A50, 'E1 Categorization'!$A$32:$E$124, 5,0)))</f>
        <v>0</v>
      </c>
      <c r="BH50" s="2140">
        <f>IF(ISERROR(L50*(VLOOKUP($A50, 'E1 Categorization'!$A$32:$E$124, 5,0))), L50*0.5, L50*(VLOOKUP($A50, 'E1 Categorization'!$A$32:$E$124, 5,0)))</f>
        <v>0</v>
      </c>
      <c r="BI50" s="2140">
        <f>IF(ISERROR(M50*(VLOOKUP($A50, 'E1 Categorization'!$A$32:$E$124, 5,0))), M50*0.5, M50*(VLOOKUP($A50, 'E1 Categorization'!$A$32:$E$124, 5,0)))</f>
        <v>0</v>
      </c>
      <c r="BJ50" s="2140">
        <f>IF(ISERROR(N50*(VLOOKUP($A50, 'E1 Categorization'!$A$32:$E$124, 5,0))), N50*0.5, N50*(VLOOKUP($A50, 'E1 Categorization'!$A$32:$E$124, 5,0)))</f>
        <v>0</v>
      </c>
      <c r="BK50" s="2140">
        <f>IF(ISERROR(O50*(VLOOKUP($A50, 'E1 Categorization'!$A$32:$E$124, 5,0))), O50*0.5, O50*(VLOOKUP($A50, 'E1 Categorization'!$A$32:$E$124, 5,0)))</f>
        <v>0</v>
      </c>
      <c r="BL50" s="2140">
        <f>IF(ISERROR(P50*(VLOOKUP($A50, 'E1 Categorization'!$A$32:$E$124, 5,0))), P50*0.5, P50*(VLOOKUP($A50, 'E1 Categorization'!$A$32:$E$124, 5,0)))</f>
        <v>0</v>
      </c>
      <c r="BM50" s="2140">
        <f>IF(ISERROR(Q50*(VLOOKUP($A50, 'E1 Categorization'!$A$32:$E$124, 5,0))), Q50*0.5, Q50*(VLOOKUP($A50, 'E1 Categorization'!$A$32:$E$124, 5,0)))</f>
        <v>0</v>
      </c>
      <c r="BN50" s="2140">
        <f>IF(ISERROR(R50*(VLOOKUP($A50, 'E1 Categorization'!$A$32:$E$124, 5,0))), R50*0.5, R50*(VLOOKUP($A50, 'E1 Categorization'!$A$32:$E$124, 5,0)))</f>
        <v>0</v>
      </c>
      <c r="BO50" s="2140">
        <f>IF(ISERROR(S50*(VLOOKUP($A50, 'E1 Categorization'!$A$32:$E$124, 5,0))), S50*0.5, S50*(VLOOKUP($A50, 'E1 Categorization'!$A$32:$E$124, 5,0)))</f>
        <v>0</v>
      </c>
      <c r="BP50" s="2140">
        <f>IF(ISERROR(T50*(VLOOKUP($A50, 'E1 Categorization'!$A$32:$E$124, 5,0))), T50*0.5, T50*(VLOOKUP($A50, 'E1 Categorization'!$A$32:$E$124, 5,0)))</f>
        <v>0</v>
      </c>
      <c r="BQ50" s="2140">
        <f>IF(ISERROR(U50*(VLOOKUP($A50, 'E1 Categorization'!$A$32:$E$124, 5,0))), U50*0.5, U50*(VLOOKUP($A50, 'E1 Categorization'!$A$32:$E$124, 5,0)))</f>
        <v>0</v>
      </c>
      <c r="BR50" s="2140">
        <f>IF(ISERROR(V50*(VLOOKUP($A50, 'E1 Categorization'!$A$32:$E$124, 5,0))), V50*0.5, V50*(VLOOKUP($A50, 'E1 Categorization'!$A$32:$E$124, 5,0)))</f>
        <v>0</v>
      </c>
      <c r="BS50" s="2140">
        <f>IF(ISERROR(W50*(VLOOKUP($A50, 'E1 Categorization'!$A$32:$E$124, 5,0))), W50*0.5, W50*(VLOOKUP($A50, 'E1 Categorization'!$A$32:$E$124, 5,0)))</f>
        <v>0</v>
      </c>
      <c r="BT50" s="2140">
        <f>IF(ISERROR(X50*(VLOOKUP($A50, 'E1 Categorization'!$A$32:$E$124, 5,0))), X50*0.5, X50*(VLOOKUP($A50, 'E1 Categorization'!$A$32:$E$124, 5,0)))</f>
        <v>0</v>
      </c>
    </row>
    <row r="51" spans="1:72" s="291" customFormat="1" ht="12.75" x14ac:dyDescent="0.2">
      <c r="A51" s="487">
        <f>'I3 TB Data'!A160:B160</f>
        <v>1940</v>
      </c>
      <c r="B51" s="488" t="str">
        <f>'I3 TB Data'!B160</f>
        <v>Tools, Shop and Garage Equipment</v>
      </c>
      <c r="C51" s="489">
        <f>'I3 TB Data'!G160</f>
        <v>0</v>
      </c>
      <c r="D51" s="1857" t="str">
        <f t="shared" si="22"/>
        <v>Yes</v>
      </c>
      <c r="E51" s="1832"/>
      <c r="F51" s="1832"/>
      <c r="G51" s="1832"/>
      <c r="H51" s="1832"/>
      <c r="I51" s="1832"/>
      <c r="J51" s="1832"/>
      <c r="K51" s="1832"/>
      <c r="L51" s="1832"/>
      <c r="M51" s="1832"/>
      <c r="N51" s="1832"/>
      <c r="O51" s="1832"/>
      <c r="P51" s="1832"/>
      <c r="Q51" s="1832"/>
      <c r="R51" s="1832"/>
      <c r="S51" s="1832"/>
      <c r="T51" s="1832"/>
      <c r="U51" s="1832"/>
      <c r="V51" s="1832"/>
      <c r="W51" s="1832"/>
      <c r="X51" s="1832"/>
      <c r="AA51" s="487">
        <f t="shared" si="23"/>
        <v>1940</v>
      </c>
      <c r="AB51" s="488" t="str">
        <f t="shared" si="24"/>
        <v>Tools, Shop and Garage Equipment</v>
      </c>
      <c r="AC51" s="2140">
        <f>IF(ISERROR(E51*(1-VLOOKUP($A51, 'E1 Categorization'!$A$32:$E$124, 5,0))), E51*0.5, E51*(1-VLOOKUP($A51, 'E1 Categorization'!$A$32:$E$124, 5,0)))</f>
        <v>0</v>
      </c>
      <c r="AD51" s="2140">
        <f>IF(ISERROR(F51*(1-VLOOKUP($A51, 'E1 Categorization'!$A$32:$E$124, 5,0))), F51*0.5, F51*(1-VLOOKUP($A51, 'E1 Categorization'!$A$32:$E$124, 5,0)))</f>
        <v>0</v>
      </c>
      <c r="AE51" s="2140">
        <f>IF(ISERROR(G51*(1-VLOOKUP($A51, 'E1 Categorization'!$A$32:$E$124, 5,0))), G51*0.5, G51*(1-VLOOKUP($A51, 'E1 Categorization'!$A$32:$E$124, 5,0)))</f>
        <v>0</v>
      </c>
      <c r="AF51" s="2140">
        <f>IF(ISERROR(H51*(1-VLOOKUP($A51, 'E1 Categorization'!$A$32:$E$124, 5,0))), H51*0.5, H51*(1-VLOOKUP($A51, 'E1 Categorization'!$A$32:$E$124, 5,0)))</f>
        <v>0</v>
      </c>
      <c r="AG51" s="2140">
        <f>IF(ISERROR(I51*(1-VLOOKUP($A51, 'E1 Categorization'!$A$32:$E$124, 5,0))), I51*0.5, I51*(1-VLOOKUP($A51, 'E1 Categorization'!$A$32:$E$124, 5,0)))</f>
        <v>0</v>
      </c>
      <c r="AH51" s="2140">
        <f>IF(ISERROR(J51*(1-VLOOKUP($A51, 'E1 Categorization'!$A$32:$E$124, 5,0))), J51*0.5, J51*(1-VLOOKUP($A51, 'E1 Categorization'!$A$32:$E$124, 5,0)))</f>
        <v>0</v>
      </c>
      <c r="AI51" s="2140">
        <f>IF(ISERROR(K51*(1-VLOOKUP($A51, 'E1 Categorization'!$A$32:$E$124, 5,0))), K51*0.5, K51*(1-VLOOKUP($A51, 'E1 Categorization'!$A$32:$E$124, 5,0)))</f>
        <v>0</v>
      </c>
      <c r="AJ51" s="2140">
        <f>IF(ISERROR(L51*(1-VLOOKUP($A51, 'E1 Categorization'!$A$32:$E$124, 5,0))), L51*0.5, L51*(1-VLOOKUP($A51, 'E1 Categorization'!$A$32:$E$124, 5,0)))</f>
        <v>0</v>
      </c>
      <c r="AK51" s="2140">
        <f>IF(ISERROR(M51*(1-VLOOKUP($A51, 'E1 Categorization'!$A$32:$E$124, 5,0))), M51*0.5, M51*(1-VLOOKUP($A51, 'E1 Categorization'!$A$32:$E$124, 5,0)))</f>
        <v>0</v>
      </c>
      <c r="AL51" s="2140">
        <f>IF(ISERROR(N51*(1-VLOOKUP($A51, 'E1 Categorization'!$A$32:$E$124, 5,0))), N51*0.5, N51*(1-VLOOKUP($A51, 'E1 Categorization'!$A$32:$E$124, 5,0)))</f>
        <v>0</v>
      </c>
      <c r="AM51" s="2140">
        <f>IF(ISERROR(O51*(1-VLOOKUP($A51, 'E1 Categorization'!$A$32:$E$124, 5,0))), O51*0.5, O51*(1-VLOOKUP($A51, 'E1 Categorization'!$A$32:$E$124, 5,0)))</f>
        <v>0</v>
      </c>
      <c r="AN51" s="2140">
        <f>IF(ISERROR(P51*(1-VLOOKUP($A51, 'E1 Categorization'!$A$32:$E$124, 5,0))), P51*0.5, P51*(1-VLOOKUP($A51, 'E1 Categorization'!$A$32:$E$124, 5,0)))</f>
        <v>0</v>
      </c>
      <c r="AO51" s="2140">
        <f>IF(ISERROR(Q51*(1-VLOOKUP($A51, 'E1 Categorization'!$A$32:$E$124, 5,0))), Q51*0.5, Q51*(1-VLOOKUP($A51, 'E1 Categorization'!$A$32:$E$124, 5,0)))</f>
        <v>0</v>
      </c>
      <c r="AP51" s="2140">
        <f>IF(ISERROR(R51*(1-VLOOKUP($A51, 'E1 Categorization'!$A$32:$E$124, 5,0))), R51*0.5, R51*(1-VLOOKUP($A51, 'E1 Categorization'!$A$32:$E$124, 5,0)))</f>
        <v>0</v>
      </c>
      <c r="AQ51" s="2140">
        <f>IF(ISERROR(S51*(1-VLOOKUP($A51, 'E1 Categorization'!$A$32:$E$124, 5,0))), S51*0.5, S51*(1-VLOOKUP($A51, 'E1 Categorization'!$A$32:$E$124, 5,0)))</f>
        <v>0</v>
      </c>
      <c r="AR51" s="2140">
        <f>IF(ISERROR(T51*(1-VLOOKUP($A51, 'E1 Categorization'!$A$32:$E$124, 5,0))), T51*0.5, T51*(1-VLOOKUP($A51, 'E1 Categorization'!$A$32:$E$124, 5,0)))</f>
        <v>0</v>
      </c>
      <c r="AS51" s="2140">
        <f>IF(ISERROR(U51*(1-VLOOKUP($A51, 'E1 Categorization'!$A$32:$E$124, 5,0))), U51*0.5, U51*(1-VLOOKUP($A51, 'E1 Categorization'!$A$32:$E$124, 5,0)))</f>
        <v>0</v>
      </c>
      <c r="AT51" s="2140">
        <f>IF(ISERROR(V51*(1-VLOOKUP($A51, 'E1 Categorization'!$A$32:$E$124, 5,0))), V51*0.5, V51*(1-VLOOKUP($A51, 'E1 Categorization'!$A$32:$E$124, 5,0)))</f>
        <v>0</v>
      </c>
      <c r="AU51" s="2140">
        <f>IF(ISERROR(W51*(1-VLOOKUP($A51, 'E1 Categorization'!$A$32:$E$124, 5,0))), W51*0.5, W51*(1-VLOOKUP($A51, 'E1 Categorization'!$A$32:$E$124, 5,0)))</f>
        <v>0</v>
      </c>
      <c r="AV51" s="2140">
        <f>IF(ISERROR(X51*(1-VLOOKUP($A51, 'E1 Categorization'!$A$32:$E$124, 5,0))), X51*0.5, X51*(1-VLOOKUP($A51, 'E1 Categorization'!$A$32:$E$124, 5,0)))</f>
        <v>0</v>
      </c>
      <c r="AW51" s="1886"/>
      <c r="AX51" s="1886"/>
      <c r="AY51" s="487">
        <f t="shared" si="25"/>
        <v>1940</v>
      </c>
      <c r="AZ51" s="488" t="str">
        <f t="shared" si="26"/>
        <v>Tools, Shop and Garage Equipment</v>
      </c>
      <c r="BA51" s="2140">
        <f>IF(ISERROR(E51*(VLOOKUP($A51, 'E1 Categorization'!$A$32:$E$124, 5,0))), E51*0.5, E51*(VLOOKUP($A51, 'E1 Categorization'!$A$32:$E$124, 5,0)))</f>
        <v>0</v>
      </c>
      <c r="BB51" s="2140">
        <f>IF(ISERROR(F51*(VLOOKUP($A51, 'E1 Categorization'!$A$32:$E$124, 5,0))), F51*0.5, F51*(VLOOKUP($A51, 'E1 Categorization'!$A$32:$E$124, 5,0)))</f>
        <v>0</v>
      </c>
      <c r="BC51" s="2140">
        <f>IF(ISERROR(G51*(VLOOKUP($A51, 'E1 Categorization'!$A$32:$E$124, 5,0))), G51*0.5, G51*(VLOOKUP($A51, 'E1 Categorization'!$A$32:$E$124, 5,0)))</f>
        <v>0</v>
      </c>
      <c r="BD51" s="2140">
        <f>IF(ISERROR(H51*(VLOOKUP($A51, 'E1 Categorization'!$A$32:$E$124, 5,0))), H51*0.5, H51*(VLOOKUP($A51, 'E1 Categorization'!$A$32:$E$124, 5,0)))</f>
        <v>0</v>
      </c>
      <c r="BE51" s="2140">
        <f>IF(ISERROR(I51*(VLOOKUP($A51, 'E1 Categorization'!$A$32:$E$124, 5,0))), I51*0.5, I51*(VLOOKUP($A51, 'E1 Categorization'!$A$32:$E$124, 5,0)))</f>
        <v>0</v>
      </c>
      <c r="BF51" s="2140">
        <f>IF(ISERROR(J51*(VLOOKUP($A51, 'E1 Categorization'!$A$32:$E$124, 5,0))), J51*0.5, J51*(VLOOKUP($A51, 'E1 Categorization'!$A$32:$E$124, 5,0)))</f>
        <v>0</v>
      </c>
      <c r="BG51" s="2140">
        <f>IF(ISERROR(K51*(VLOOKUP($A51, 'E1 Categorization'!$A$32:$E$124, 5,0))), K51*0.5, K51*(VLOOKUP($A51, 'E1 Categorization'!$A$32:$E$124, 5,0)))</f>
        <v>0</v>
      </c>
      <c r="BH51" s="2140">
        <f>IF(ISERROR(L51*(VLOOKUP($A51, 'E1 Categorization'!$A$32:$E$124, 5,0))), L51*0.5, L51*(VLOOKUP($A51, 'E1 Categorization'!$A$32:$E$124, 5,0)))</f>
        <v>0</v>
      </c>
      <c r="BI51" s="2140">
        <f>IF(ISERROR(M51*(VLOOKUP($A51, 'E1 Categorization'!$A$32:$E$124, 5,0))), M51*0.5, M51*(VLOOKUP($A51, 'E1 Categorization'!$A$32:$E$124, 5,0)))</f>
        <v>0</v>
      </c>
      <c r="BJ51" s="2140">
        <f>IF(ISERROR(N51*(VLOOKUP($A51, 'E1 Categorization'!$A$32:$E$124, 5,0))), N51*0.5, N51*(VLOOKUP($A51, 'E1 Categorization'!$A$32:$E$124, 5,0)))</f>
        <v>0</v>
      </c>
      <c r="BK51" s="2140">
        <f>IF(ISERROR(O51*(VLOOKUP($A51, 'E1 Categorization'!$A$32:$E$124, 5,0))), O51*0.5, O51*(VLOOKUP($A51, 'E1 Categorization'!$A$32:$E$124, 5,0)))</f>
        <v>0</v>
      </c>
      <c r="BL51" s="2140">
        <f>IF(ISERROR(P51*(VLOOKUP($A51, 'E1 Categorization'!$A$32:$E$124, 5,0))), P51*0.5, P51*(VLOOKUP($A51, 'E1 Categorization'!$A$32:$E$124, 5,0)))</f>
        <v>0</v>
      </c>
      <c r="BM51" s="2140">
        <f>IF(ISERROR(Q51*(VLOOKUP($A51, 'E1 Categorization'!$A$32:$E$124, 5,0))), Q51*0.5, Q51*(VLOOKUP($A51, 'E1 Categorization'!$A$32:$E$124, 5,0)))</f>
        <v>0</v>
      </c>
      <c r="BN51" s="2140">
        <f>IF(ISERROR(R51*(VLOOKUP($A51, 'E1 Categorization'!$A$32:$E$124, 5,0))), R51*0.5, R51*(VLOOKUP($A51, 'E1 Categorization'!$A$32:$E$124, 5,0)))</f>
        <v>0</v>
      </c>
      <c r="BO51" s="2140">
        <f>IF(ISERROR(S51*(VLOOKUP($A51, 'E1 Categorization'!$A$32:$E$124, 5,0))), S51*0.5, S51*(VLOOKUP($A51, 'E1 Categorization'!$A$32:$E$124, 5,0)))</f>
        <v>0</v>
      </c>
      <c r="BP51" s="2140">
        <f>IF(ISERROR(T51*(VLOOKUP($A51, 'E1 Categorization'!$A$32:$E$124, 5,0))), T51*0.5, T51*(VLOOKUP($A51, 'E1 Categorization'!$A$32:$E$124, 5,0)))</f>
        <v>0</v>
      </c>
      <c r="BQ51" s="2140">
        <f>IF(ISERROR(U51*(VLOOKUP($A51, 'E1 Categorization'!$A$32:$E$124, 5,0))), U51*0.5, U51*(VLOOKUP($A51, 'E1 Categorization'!$A$32:$E$124, 5,0)))</f>
        <v>0</v>
      </c>
      <c r="BR51" s="2140">
        <f>IF(ISERROR(V51*(VLOOKUP($A51, 'E1 Categorization'!$A$32:$E$124, 5,0))), V51*0.5, V51*(VLOOKUP($A51, 'E1 Categorization'!$A$32:$E$124, 5,0)))</f>
        <v>0</v>
      </c>
      <c r="BS51" s="2140">
        <f>IF(ISERROR(W51*(VLOOKUP($A51, 'E1 Categorization'!$A$32:$E$124, 5,0))), W51*0.5, W51*(VLOOKUP($A51, 'E1 Categorization'!$A$32:$E$124, 5,0)))</f>
        <v>0</v>
      </c>
      <c r="BT51" s="2140">
        <f>IF(ISERROR(X51*(VLOOKUP($A51, 'E1 Categorization'!$A$32:$E$124, 5,0))), X51*0.5, X51*(VLOOKUP($A51, 'E1 Categorization'!$A$32:$E$124, 5,0)))</f>
        <v>0</v>
      </c>
    </row>
    <row r="52" spans="1:72" s="291" customFormat="1" ht="12.75" x14ac:dyDescent="0.2">
      <c r="A52" s="487">
        <f>'I3 TB Data'!A161:B161</f>
        <v>1945</v>
      </c>
      <c r="B52" s="488" t="str">
        <f>'I3 TB Data'!B161</f>
        <v>Measurement and Testing Equipment</v>
      </c>
      <c r="C52" s="489">
        <f>'I3 TB Data'!G161</f>
        <v>0</v>
      </c>
      <c r="D52" s="1857" t="str">
        <f t="shared" si="22"/>
        <v>Yes</v>
      </c>
      <c r="E52" s="1832"/>
      <c r="F52" s="1832"/>
      <c r="G52" s="1832"/>
      <c r="H52" s="1832"/>
      <c r="I52" s="1832"/>
      <c r="J52" s="1832"/>
      <c r="K52" s="1832"/>
      <c r="L52" s="1832"/>
      <c r="M52" s="1832"/>
      <c r="N52" s="1832"/>
      <c r="O52" s="1832"/>
      <c r="P52" s="1832"/>
      <c r="Q52" s="1832"/>
      <c r="R52" s="1832"/>
      <c r="S52" s="1832"/>
      <c r="T52" s="1832"/>
      <c r="U52" s="1832"/>
      <c r="V52" s="1832"/>
      <c r="W52" s="1832"/>
      <c r="X52" s="1832"/>
      <c r="AA52" s="487">
        <f t="shared" si="23"/>
        <v>1945</v>
      </c>
      <c r="AB52" s="488" t="str">
        <f t="shared" si="24"/>
        <v>Measurement and Testing Equipment</v>
      </c>
      <c r="AC52" s="2140">
        <f>IF(ISERROR(E52*(1-VLOOKUP($A52, 'E1 Categorization'!$A$32:$E$124, 5,0))), E52*0.5, E52*(1-VLOOKUP($A52, 'E1 Categorization'!$A$32:$E$124, 5,0)))</f>
        <v>0</v>
      </c>
      <c r="AD52" s="2140">
        <f>IF(ISERROR(F52*(1-VLOOKUP($A52, 'E1 Categorization'!$A$32:$E$124, 5,0))), F52*0.5, F52*(1-VLOOKUP($A52, 'E1 Categorization'!$A$32:$E$124, 5,0)))</f>
        <v>0</v>
      </c>
      <c r="AE52" s="2140">
        <f>IF(ISERROR(G52*(1-VLOOKUP($A52, 'E1 Categorization'!$A$32:$E$124, 5,0))), G52*0.5, G52*(1-VLOOKUP($A52, 'E1 Categorization'!$A$32:$E$124, 5,0)))</f>
        <v>0</v>
      </c>
      <c r="AF52" s="2140">
        <f>IF(ISERROR(H52*(1-VLOOKUP($A52, 'E1 Categorization'!$A$32:$E$124, 5,0))), H52*0.5, H52*(1-VLOOKUP($A52, 'E1 Categorization'!$A$32:$E$124, 5,0)))</f>
        <v>0</v>
      </c>
      <c r="AG52" s="2140">
        <f>IF(ISERROR(I52*(1-VLOOKUP($A52, 'E1 Categorization'!$A$32:$E$124, 5,0))), I52*0.5, I52*(1-VLOOKUP($A52, 'E1 Categorization'!$A$32:$E$124, 5,0)))</f>
        <v>0</v>
      </c>
      <c r="AH52" s="2140">
        <f>IF(ISERROR(J52*(1-VLOOKUP($A52, 'E1 Categorization'!$A$32:$E$124, 5,0))), J52*0.5, J52*(1-VLOOKUP($A52, 'E1 Categorization'!$A$32:$E$124, 5,0)))</f>
        <v>0</v>
      </c>
      <c r="AI52" s="2140">
        <f>IF(ISERROR(K52*(1-VLOOKUP($A52, 'E1 Categorization'!$A$32:$E$124, 5,0))), K52*0.5, K52*(1-VLOOKUP($A52, 'E1 Categorization'!$A$32:$E$124, 5,0)))</f>
        <v>0</v>
      </c>
      <c r="AJ52" s="2140">
        <f>IF(ISERROR(L52*(1-VLOOKUP($A52, 'E1 Categorization'!$A$32:$E$124, 5,0))), L52*0.5, L52*(1-VLOOKUP($A52, 'E1 Categorization'!$A$32:$E$124, 5,0)))</f>
        <v>0</v>
      </c>
      <c r="AK52" s="2140">
        <f>IF(ISERROR(M52*(1-VLOOKUP($A52, 'E1 Categorization'!$A$32:$E$124, 5,0))), M52*0.5, M52*(1-VLOOKUP($A52, 'E1 Categorization'!$A$32:$E$124, 5,0)))</f>
        <v>0</v>
      </c>
      <c r="AL52" s="2140">
        <f>IF(ISERROR(N52*(1-VLOOKUP($A52, 'E1 Categorization'!$A$32:$E$124, 5,0))), N52*0.5, N52*(1-VLOOKUP($A52, 'E1 Categorization'!$A$32:$E$124, 5,0)))</f>
        <v>0</v>
      </c>
      <c r="AM52" s="2140">
        <f>IF(ISERROR(O52*(1-VLOOKUP($A52, 'E1 Categorization'!$A$32:$E$124, 5,0))), O52*0.5, O52*(1-VLOOKUP($A52, 'E1 Categorization'!$A$32:$E$124, 5,0)))</f>
        <v>0</v>
      </c>
      <c r="AN52" s="2140">
        <f>IF(ISERROR(P52*(1-VLOOKUP($A52, 'E1 Categorization'!$A$32:$E$124, 5,0))), P52*0.5, P52*(1-VLOOKUP($A52, 'E1 Categorization'!$A$32:$E$124, 5,0)))</f>
        <v>0</v>
      </c>
      <c r="AO52" s="2140">
        <f>IF(ISERROR(Q52*(1-VLOOKUP($A52, 'E1 Categorization'!$A$32:$E$124, 5,0))), Q52*0.5, Q52*(1-VLOOKUP($A52, 'E1 Categorization'!$A$32:$E$124, 5,0)))</f>
        <v>0</v>
      </c>
      <c r="AP52" s="2140">
        <f>IF(ISERROR(R52*(1-VLOOKUP($A52, 'E1 Categorization'!$A$32:$E$124, 5,0))), R52*0.5, R52*(1-VLOOKUP($A52, 'E1 Categorization'!$A$32:$E$124, 5,0)))</f>
        <v>0</v>
      </c>
      <c r="AQ52" s="2140">
        <f>IF(ISERROR(S52*(1-VLOOKUP($A52, 'E1 Categorization'!$A$32:$E$124, 5,0))), S52*0.5, S52*(1-VLOOKUP($A52, 'E1 Categorization'!$A$32:$E$124, 5,0)))</f>
        <v>0</v>
      </c>
      <c r="AR52" s="2140">
        <f>IF(ISERROR(T52*(1-VLOOKUP($A52, 'E1 Categorization'!$A$32:$E$124, 5,0))), T52*0.5, T52*(1-VLOOKUP($A52, 'E1 Categorization'!$A$32:$E$124, 5,0)))</f>
        <v>0</v>
      </c>
      <c r="AS52" s="2140">
        <f>IF(ISERROR(U52*(1-VLOOKUP($A52, 'E1 Categorization'!$A$32:$E$124, 5,0))), U52*0.5, U52*(1-VLOOKUP($A52, 'E1 Categorization'!$A$32:$E$124, 5,0)))</f>
        <v>0</v>
      </c>
      <c r="AT52" s="2140">
        <f>IF(ISERROR(V52*(1-VLOOKUP($A52, 'E1 Categorization'!$A$32:$E$124, 5,0))), V52*0.5, V52*(1-VLOOKUP($A52, 'E1 Categorization'!$A$32:$E$124, 5,0)))</f>
        <v>0</v>
      </c>
      <c r="AU52" s="2140">
        <f>IF(ISERROR(W52*(1-VLOOKUP($A52, 'E1 Categorization'!$A$32:$E$124, 5,0))), W52*0.5, W52*(1-VLOOKUP($A52, 'E1 Categorization'!$A$32:$E$124, 5,0)))</f>
        <v>0</v>
      </c>
      <c r="AV52" s="2140">
        <f>IF(ISERROR(X52*(1-VLOOKUP($A52, 'E1 Categorization'!$A$32:$E$124, 5,0))), X52*0.5, X52*(1-VLOOKUP($A52, 'E1 Categorization'!$A$32:$E$124, 5,0)))</f>
        <v>0</v>
      </c>
      <c r="AW52" s="1886"/>
      <c r="AX52" s="1886"/>
      <c r="AY52" s="487">
        <f t="shared" si="25"/>
        <v>1945</v>
      </c>
      <c r="AZ52" s="488" t="str">
        <f t="shared" si="26"/>
        <v>Measurement and Testing Equipment</v>
      </c>
      <c r="BA52" s="2140">
        <f>IF(ISERROR(E52*(VLOOKUP($A52, 'E1 Categorization'!$A$32:$E$124, 5,0))), E52*0.5, E52*(VLOOKUP($A52, 'E1 Categorization'!$A$32:$E$124, 5,0)))</f>
        <v>0</v>
      </c>
      <c r="BB52" s="2140">
        <f>IF(ISERROR(F52*(VLOOKUP($A52, 'E1 Categorization'!$A$32:$E$124, 5,0))), F52*0.5, F52*(VLOOKUP($A52, 'E1 Categorization'!$A$32:$E$124, 5,0)))</f>
        <v>0</v>
      </c>
      <c r="BC52" s="2140">
        <f>IF(ISERROR(G52*(VLOOKUP($A52, 'E1 Categorization'!$A$32:$E$124, 5,0))), G52*0.5, G52*(VLOOKUP($A52, 'E1 Categorization'!$A$32:$E$124, 5,0)))</f>
        <v>0</v>
      </c>
      <c r="BD52" s="2140">
        <f>IF(ISERROR(H52*(VLOOKUP($A52, 'E1 Categorization'!$A$32:$E$124, 5,0))), H52*0.5, H52*(VLOOKUP($A52, 'E1 Categorization'!$A$32:$E$124, 5,0)))</f>
        <v>0</v>
      </c>
      <c r="BE52" s="2140">
        <f>IF(ISERROR(I52*(VLOOKUP($A52, 'E1 Categorization'!$A$32:$E$124, 5,0))), I52*0.5, I52*(VLOOKUP($A52, 'E1 Categorization'!$A$32:$E$124, 5,0)))</f>
        <v>0</v>
      </c>
      <c r="BF52" s="2140">
        <f>IF(ISERROR(J52*(VLOOKUP($A52, 'E1 Categorization'!$A$32:$E$124, 5,0))), J52*0.5, J52*(VLOOKUP($A52, 'E1 Categorization'!$A$32:$E$124, 5,0)))</f>
        <v>0</v>
      </c>
      <c r="BG52" s="2140">
        <f>IF(ISERROR(K52*(VLOOKUP($A52, 'E1 Categorization'!$A$32:$E$124, 5,0))), K52*0.5, K52*(VLOOKUP($A52, 'E1 Categorization'!$A$32:$E$124, 5,0)))</f>
        <v>0</v>
      </c>
      <c r="BH52" s="2140">
        <f>IF(ISERROR(L52*(VLOOKUP($A52, 'E1 Categorization'!$A$32:$E$124, 5,0))), L52*0.5, L52*(VLOOKUP($A52, 'E1 Categorization'!$A$32:$E$124, 5,0)))</f>
        <v>0</v>
      </c>
      <c r="BI52" s="2140">
        <f>IF(ISERROR(M52*(VLOOKUP($A52, 'E1 Categorization'!$A$32:$E$124, 5,0))), M52*0.5, M52*(VLOOKUP($A52, 'E1 Categorization'!$A$32:$E$124, 5,0)))</f>
        <v>0</v>
      </c>
      <c r="BJ52" s="2140">
        <f>IF(ISERROR(N52*(VLOOKUP($A52, 'E1 Categorization'!$A$32:$E$124, 5,0))), N52*0.5, N52*(VLOOKUP($A52, 'E1 Categorization'!$A$32:$E$124, 5,0)))</f>
        <v>0</v>
      </c>
      <c r="BK52" s="2140">
        <f>IF(ISERROR(O52*(VLOOKUP($A52, 'E1 Categorization'!$A$32:$E$124, 5,0))), O52*0.5, O52*(VLOOKUP($A52, 'E1 Categorization'!$A$32:$E$124, 5,0)))</f>
        <v>0</v>
      </c>
      <c r="BL52" s="2140">
        <f>IF(ISERROR(P52*(VLOOKUP($A52, 'E1 Categorization'!$A$32:$E$124, 5,0))), P52*0.5, P52*(VLOOKUP($A52, 'E1 Categorization'!$A$32:$E$124, 5,0)))</f>
        <v>0</v>
      </c>
      <c r="BM52" s="2140">
        <f>IF(ISERROR(Q52*(VLOOKUP($A52, 'E1 Categorization'!$A$32:$E$124, 5,0))), Q52*0.5, Q52*(VLOOKUP($A52, 'E1 Categorization'!$A$32:$E$124, 5,0)))</f>
        <v>0</v>
      </c>
      <c r="BN52" s="2140">
        <f>IF(ISERROR(R52*(VLOOKUP($A52, 'E1 Categorization'!$A$32:$E$124, 5,0))), R52*0.5, R52*(VLOOKUP($A52, 'E1 Categorization'!$A$32:$E$124, 5,0)))</f>
        <v>0</v>
      </c>
      <c r="BO52" s="2140">
        <f>IF(ISERROR(S52*(VLOOKUP($A52, 'E1 Categorization'!$A$32:$E$124, 5,0))), S52*0.5, S52*(VLOOKUP($A52, 'E1 Categorization'!$A$32:$E$124, 5,0)))</f>
        <v>0</v>
      </c>
      <c r="BP52" s="2140">
        <f>IF(ISERROR(T52*(VLOOKUP($A52, 'E1 Categorization'!$A$32:$E$124, 5,0))), T52*0.5, T52*(VLOOKUP($A52, 'E1 Categorization'!$A$32:$E$124, 5,0)))</f>
        <v>0</v>
      </c>
      <c r="BQ52" s="2140">
        <f>IF(ISERROR(U52*(VLOOKUP($A52, 'E1 Categorization'!$A$32:$E$124, 5,0))), U52*0.5, U52*(VLOOKUP($A52, 'E1 Categorization'!$A$32:$E$124, 5,0)))</f>
        <v>0</v>
      </c>
      <c r="BR52" s="2140">
        <f>IF(ISERROR(V52*(VLOOKUP($A52, 'E1 Categorization'!$A$32:$E$124, 5,0))), V52*0.5, V52*(VLOOKUP($A52, 'E1 Categorization'!$A$32:$E$124, 5,0)))</f>
        <v>0</v>
      </c>
      <c r="BS52" s="2140">
        <f>IF(ISERROR(W52*(VLOOKUP($A52, 'E1 Categorization'!$A$32:$E$124, 5,0))), W52*0.5, W52*(VLOOKUP($A52, 'E1 Categorization'!$A$32:$E$124, 5,0)))</f>
        <v>0</v>
      </c>
      <c r="BT52" s="2140">
        <f>IF(ISERROR(X52*(VLOOKUP($A52, 'E1 Categorization'!$A$32:$E$124, 5,0))), X52*0.5, X52*(VLOOKUP($A52, 'E1 Categorization'!$A$32:$E$124, 5,0)))</f>
        <v>0</v>
      </c>
    </row>
    <row r="53" spans="1:72" s="291" customFormat="1" ht="12.75" x14ac:dyDescent="0.2">
      <c r="A53" s="487">
        <f>'I3 TB Data'!A162:B162</f>
        <v>1950</v>
      </c>
      <c r="B53" s="488" t="str">
        <f>'I3 TB Data'!B162</f>
        <v>Power Operated Equipment</v>
      </c>
      <c r="C53" s="489">
        <f>'I3 TB Data'!G162</f>
        <v>0</v>
      </c>
      <c r="D53" s="1857" t="str">
        <f t="shared" si="22"/>
        <v>Yes</v>
      </c>
      <c r="E53" s="1832"/>
      <c r="F53" s="1832"/>
      <c r="G53" s="1832"/>
      <c r="H53" s="1832"/>
      <c r="I53" s="1832"/>
      <c r="J53" s="1832"/>
      <c r="K53" s="1832"/>
      <c r="L53" s="1832"/>
      <c r="M53" s="1832"/>
      <c r="N53" s="1832"/>
      <c r="O53" s="1832"/>
      <c r="P53" s="1832"/>
      <c r="Q53" s="1832"/>
      <c r="R53" s="1832"/>
      <c r="S53" s="1832"/>
      <c r="T53" s="1832"/>
      <c r="U53" s="1832"/>
      <c r="V53" s="1832"/>
      <c r="W53" s="1832"/>
      <c r="X53" s="1832"/>
      <c r="AA53" s="487">
        <f t="shared" si="23"/>
        <v>1950</v>
      </c>
      <c r="AB53" s="488" t="str">
        <f t="shared" si="24"/>
        <v>Power Operated Equipment</v>
      </c>
      <c r="AC53" s="2140">
        <f>IF(ISERROR(E53*(1-VLOOKUP($A53, 'E1 Categorization'!$A$32:$E$124, 5,0))), E53*0.5, E53*(1-VLOOKUP($A53, 'E1 Categorization'!$A$32:$E$124, 5,0)))</f>
        <v>0</v>
      </c>
      <c r="AD53" s="2140">
        <f>IF(ISERROR(F53*(1-VLOOKUP($A53, 'E1 Categorization'!$A$32:$E$124, 5,0))), F53*0.5, F53*(1-VLOOKUP($A53, 'E1 Categorization'!$A$32:$E$124, 5,0)))</f>
        <v>0</v>
      </c>
      <c r="AE53" s="2140">
        <f>IF(ISERROR(G53*(1-VLOOKUP($A53, 'E1 Categorization'!$A$32:$E$124, 5,0))), G53*0.5, G53*(1-VLOOKUP($A53, 'E1 Categorization'!$A$32:$E$124, 5,0)))</f>
        <v>0</v>
      </c>
      <c r="AF53" s="2140">
        <f>IF(ISERROR(H53*(1-VLOOKUP($A53, 'E1 Categorization'!$A$32:$E$124, 5,0))), H53*0.5, H53*(1-VLOOKUP($A53, 'E1 Categorization'!$A$32:$E$124, 5,0)))</f>
        <v>0</v>
      </c>
      <c r="AG53" s="2140">
        <f>IF(ISERROR(I53*(1-VLOOKUP($A53, 'E1 Categorization'!$A$32:$E$124, 5,0))), I53*0.5, I53*(1-VLOOKUP($A53, 'E1 Categorization'!$A$32:$E$124, 5,0)))</f>
        <v>0</v>
      </c>
      <c r="AH53" s="2140">
        <f>IF(ISERROR(J53*(1-VLOOKUP($A53, 'E1 Categorization'!$A$32:$E$124, 5,0))), J53*0.5, J53*(1-VLOOKUP($A53, 'E1 Categorization'!$A$32:$E$124, 5,0)))</f>
        <v>0</v>
      </c>
      <c r="AI53" s="2140">
        <f>IF(ISERROR(K53*(1-VLOOKUP($A53, 'E1 Categorization'!$A$32:$E$124, 5,0))), K53*0.5, K53*(1-VLOOKUP($A53, 'E1 Categorization'!$A$32:$E$124, 5,0)))</f>
        <v>0</v>
      </c>
      <c r="AJ53" s="2140">
        <f>IF(ISERROR(L53*(1-VLOOKUP($A53, 'E1 Categorization'!$A$32:$E$124, 5,0))), L53*0.5, L53*(1-VLOOKUP($A53, 'E1 Categorization'!$A$32:$E$124, 5,0)))</f>
        <v>0</v>
      </c>
      <c r="AK53" s="2140">
        <f>IF(ISERROR(M53*(1-VLOOKUP($A53, 'E1 Categorization'!$A$32:$E$124, 5,0))), M53*0.5, M53*(1-VLOOKUP($A53, 'E1 Categorization'!$A$32:$E$124, 5,0)))</f>
        <v>0</v>
      </c>
      <c r="AL53" s="2140">
        <f>IF(ISERROR(N53*(1-VLOOKUP($A53, 'E1 Categorization'!$A$32:$E$124, 5,0))), N53*0.5, N53*(1-VLOOKUP($A53, 'E1 Categorization'!$A$32:$E$124, 5,0)))</f>
        <v>0</v>
      </c>
      <c r="AM53" s="2140">
        <f>IF(ISERROR(O53*(1-VLOOKUP($A53, 'E1 Categorization'!$A$32:$E$124, 5,0))), O53*0.5, O53*(1-VLOOKUP($A53, 'E1 Categorization'!$A$32:$E$124, 5,0)))</f>
        <v>0</v>
      </c>
      <c r="AN53" s="2140">
        <f>IF(ISERROR(P53*(1-VLOOKUP($A53, 'E1 Categorization'!$A$32:$E$124, 5,0))), P53*0.5, P53*(1-VLOOKUP($A53, 'E1 Categorization'!$A$32:$E$124, 5,0)))</f>
        <v>0</v>
      </c>
      <c r="AO53" s="2140">
        <f>IF(ISERROR(Q53*(1-VLOOKUP($A53, 'E1 Categorization'!$A$32:$E$124, 5,0))), Q53*0.5, Q53*(1-VLOOKUP($A53, 'E1 Categorization'!$A$32:$E$124, 5,0)))</f>
        <v>0</v>
      </c>
      <c r="AP53" s="2140">
        <f>IF(ISERROR(R53*(1-VLOOKUP($A53, 'E1 Categorization'!$A$32:$E$124, 5,0))), R53*0.5, R53*(1-VLOOKUP($A53, 'E1 Categorization'!$A$32:$E$124, 5,0)))</f>
        <v>0</v>
      </c>
      <c r="AQ53" s="2140">
        <f>IF(ISERROR(S53*(1-VLOOKUP($A53, 'E1 Categorization'!$A$32:$E$124, 5,0))), S53*0.5, S53*(1-VLOOKUP($A53, 'E1 Categorization'!$A$32:$E$124, 5,0)))</f>
        <v>0</v>
      </c>
      <c r="AR53" s="2140">
        <f>IF(ISERROR(T53*(1-VLOOKUP($A53, 'E1 Categorization'!$A$32:$E$124, 5,0))), T53*0.5, T53*(1-VLOOKUP($A53, 'E1 Categorization'!$A$32:$E$124, 5,0)))</f>
        <v>0</v>
      </c>
      <c r="AS53" s="2140">
        <f>IF(ISERROR(U53*(1-VLOOKUP($A53, 'E1 Categorization'!$A$32:$E$124, 5,0))), U53*0.5, U53*(1-VLOOKUP($A53, 'E1 Categorization'!$A$32:$E$124, 5,0)))</f>
        <v>0</v>
      </c>
      <c r="AT53" s="2140">
        <f>IF(ISERROR(V53*(1-VLOOKUP($A53, 'E1 Categorization'!$A$32:$E$124, 5,0))), V53*0.5, V53*(1-VLOOKUP($A53, 'E1 Categorization'!$A$32:$E$124, 5,0)))</f>
        <v>0</v>
      </c>
      <c r="AU53" s="2140">
        <f>IF(ISERROR(W53*(1-VLOOKUP($A53, 'E1 Categorization'!$A$32:$E$124, 5,0))), W53*0.5, W53*(1-VLOOKUP($A53, 'E1 Categorization'!$A$32:$E$124, 5,0)))</f>
        <v>0</v>
      </c>
      <c r="AV53" s="2140">
        <f>IF(ISERROR(X53*(1-VLOOKUP($A53, 'E1 Categorization'!$A$32:$E$124, 5,0))), X53*0.5, X53*(1-VLOOKUP($A53, 'E1 Categorization'!$A$32:$E$124, 5,0)))</f>
        <v>0</v>
      </c>
      <c r="AW53" s="1886"/>
      <c r="AX53" s="1886"/>
      <c r="AY53" s="487">
        <f t="shared" si="25"/>
        <v>1950</v>
      </c>
      <c r="AZ53" s="488" t="str">
        <f t="shared" si="26"/>
        <v>Power Operated Equipment</v>
      </c>
      <c r="BA53" s="2140">
        <f>IF(ISERROR(E53*(VLOOKUP($A53, 'E1 Categorization'!$A$32:$E$124, 5,0))), E53*0.5, E53*(VLOOKUP($A53, 'E1 Categorization'!$A$32:$E$124, 5,0)))</f>
        <v>0</v>
      </c>
      <c r="BB53" s="2140">
        <f>IF(ISERROR(F53*(VLOOKUP($A53, 'E1 Categorization'!$A$32:$E$124, 5,0))), F53*0.5, F53*(VLOOKUP($A53, 'E1 Categorization'!$A$32:$E$124, 5,0)))</f>
        <v>0</v>
      </c>
      <c r="BC53" s="2140">
        <f>IF(ISERROR(G53*(VLOOKUP($A53, 'E1 Categorization'!$A$32:$E$124, 5,0))), G53*0.5, G53*(VLOOKUP($A53, 'E1 Categorization'!$A$32:$E$124, 5,0)))</f>
        <v>0</v>
      </c>
      <c r="BD53" s="2140">
        <f>IF(ISERROR(H53*(VLOOKUP($A53, 'E1 Categorization'!$A$32:$E$124, 5,0))), H53*0.5, H53*(VLOOKUP($A53, 'E1 Categorization'!$A$32:$E$124, 5,0)))</f>
        <v>0</v>
      </c>
      <c r="BE53" s="2140">
        <f>IF(ISERROR(I53*(VLOOKUP($A53, 'E1 Categorization'!$A$32:$E$124, 5,0))), I53*0.5, I53*(VLOOKUP($A53, 'E1 Categorization'!$A$32:$E$124, 5,0)))</f>
        <v>0</v>
      </c>
      <c r="BF53" s="2140">
        <f>IF(ISERROR(J53*(VLOOKUP($A53, 'E1 Categorization'!$A$32:$E$124, 5,0))), J53*0.5, J53*(VLOOKUP($A53, 'E1 Categorization'!$A$32:$E$124, 5,0)))</f>
        <v>0</v>
      </c>
      <c r="BG53" s="2140">
        <f>IF(ISERROR(K53*(VLOOKUP($A53, 'E1 Categorization'!$A$32:$E$124, 5,0))), K53*0.5, K53*(VLOOKUP($A53, 'E1 Categorization'!$A$32:$E$124, 5,0)))</f>
        <v>0</v>
      </c>
      <c r="BH53" s="2140">
        <f>IF(ISERROR(L53*(VLOOKUP($A53, 'E1 Categorization'!$A$32:$E$124, 5,0))), L53*0.5, L53*(VLOOKUP($A53, 'E1 Categorization'!$A$32:$E$124, 5,0)))</f>
        <v>0</v>
      </c>
      <c r="BI53" s="2140">
        <f>IF(ISERROR(M53*(VLOOKUP($A53, 'E1 Categorization'!$A$32:$E$124, 5,0))), M53*0.5, M53*(VLOOKUP($A53, 'E1 Categorization'!$A$32:$E$124, 5,0)))</f>
        <v>0</v>
      </c>
      <c r="BJ53" s="2140">
        <f>IF(ISERROR(N53*(VLOOKUP($A53, 'E1 Categorization'!$A$32:$E$124, 5,0))), N53*0.5, N53*(VLOOKUP($A53, 'E1 Categorization'!$A$32:$E$124, 5,0)))</f>
        <v>0</v>
      </c>
      <c r="BK53" s="2140">
        <f>IF(ISERROR(O53*(VLOOKUP($A53, 'E1 Categorization'!$A$32:$E$124, 5,0))), O53*0.5, O53*(VLOOKUP($A53, 'E1 Categorization'!$A$32:$E$124, 5,0)))</f>
        <v>0</v>
      </c>
      <c r="BL53" s="2140">
        <f>IF(ISERROR(P53*(VLOOKUP($A53, 'E1 Categorization'!$A$32:$E$124, 5,0))), P53*0.5, P53*(VLOOKUP($A53, 'E1 Categorization'!$A$32:$E$124, 5,0)))</f>
        <v>0</v>
      </c>
      <c r="BM53" s="2140">
        <f>IF(ISERROR(Q53*(VLOOKUP($A53, 'E1 Categorization'!$A$32:$E$124, 5,0))), Q53*0.5, Q53*(VLOOKUP($A53, 'E1 Categorization'!$A$32:$E$124, 5,0)))</f>
        <v>0</v>
      </c>
      <c r="BN53" s="2140">
        <f>IF(ISERROR(R53*(VLOOKUP($A53, 'E1 Categorization'!$A$32:$E$124, 5,0))), R53*0.5, R53*(VLOOKUP($A53, 'E1 Categorization'!$A$32:$E$124, 5,0)))</f>
        <v>0</v>
      </c>
      <c r="BO53" s="2140">
        <f>IF(ISERROR(S53*(VLOOKUP($A53, 'E1 Categorization'!$A$32:$E$124, 5,0))), S53*0.5, S53*(VLOOKUP($A53, 'E1 Categorization'!$A$32:$E$124, 5,0)))</f>
        <v>0</v>
      </c>
      <c r="BP53" s="2140">
        <f>IF(ISERROR(T53*(VLOOKUP($A53, 'E1 Categorization'!$A$32:$E$124, 5,0))), T53*0.5, T53*(VLOOKUP($A53, 'E1 Categorization'!$A$32:$E$124, 5,0)))</f>
        <v>0</v>
      </c>
      <c r="BQ53" s="2140">
        <f>IF(ISERROR(U53*(VLOOKUP($A53, 'E1 Categorization'!$A$32:$E$124, 5,0))), U53*0.5, U53*(VLOOKUP($A53, 'E1 Categorization'!$A$32:$E$124, 5,0)))</f>
        <v>0</v>
      </c>
      <c r="BR53" s="2140">
        <f>IF(ISERROR(V53*(VLOOKUP($A53, 'E1 Categorization'!$A$32:$E$124, 5,0))), V53*0.5, V53*(VLOOKUP($A53, 'E1 Categorization'!$A$32:$E$124, 5,0)))</f>
        <v>0</v>
      </c>
      <c r="BS53" s="2140">
        <f>IF(ISERROR(W53*(VLOOKUP($A53, 'E1 Categorization'!$A$32:$E$124, 5,0))), W53*0.5, W53*(VLOOKUP($A53, 'E1 Categorization'!$A$32:$E$124, 5,0)))</f>
        <v>0</v>
      </c>
      <c r="BT53" s="2140">
        <f>IF(ISERROR(X53*(VLOOKUP($A53, 'E1 Categorization'!$A$32:$E$124, 5,0))), X53*0.5, X53*(VLOOKUP($A53, 'E1 Categorization'!$A$32:$E$124, 5,0)))</f>
        <v>0</v>
      </c>
    </row>
    <row r="54" spans="1:72" s="291" customFormat="1" ht="12.75" x14ac:dyDescent="0.2">
      <c r="A54" s="487">
        <f>'I3 TB Data'!A163:B163</f>
        <v>1955</v>
      </c>
      <c r="B54" s="488" t="str">
        <f>'I3 TB Data'!B163</f>
        <v>Communication Equipment</v>
      </c>
      <c r="C54" s="489">
        <f>'I3 TB Data'!G163</f>
        <v>0</v>
      </c>
      <c r="D54" s="1857" t="str">
        <f t="shared" si="22"/>
        <v>Yes</v>
      </c>
      <c r="E54" s="1832"/>
      <c r="F54" s="1832"/>
      <c r="G54" s="1832"/>
      <c r="H54" s="1832"/>
      <c r="I54" s="1832"/>
      <c r="J54" s="1832"/>
      <c r="K54" s="1832"/>
      <c r="L54" s="1832"/>
      <c r="M54" s="1832"/>
      <c r="N54" s="1832"/>
      <c r="O54" s="1832"/>
      <c r="P54" s="1832"/>
      <c r="Q54" s="1832"/>
      <c r="R54" s="1832"/>
      <c r="S54" s="1832"/>
      <c r="T54" s="1832"/>
      <c r="U54" s="1832"/>
      <c r="V54" s="1832"/>
      <c r="W54" s="1832"/>
      <c r="X54" s="1832"/>
      <c r="AA54" s="487">
        <f t="shared" si="23"/>
        <v>1955</v>
      </c>
      <c r="AB54" s="488" t="str">
        <f t="shared" si="24"/>
        <v>Communication Equipment</v>
      </c>
      <c r="AC54" s="2140">
        <f>IF(ISERROR(E54*(1-VLOOKUP($A54, 'E1 Categorization'!$A$32:$E$124, 5,0))), E54*0.5, E54*(1-VLOOKUP($A54, 'E1 Categorization'!$A$32:$E$124, 5,0)))</f>
        <v>0</v>
      </c>
      <c r="AD54" s="2140">
        <f>IF(ISERROR(F54*(1-VLOOKUP($A54, 'E1 Categorization'!$A$32:$E$124, 5,0))), F54*0.5, F54*(1-VLOOKUP($A54, 'E1 Categorization'!$A$32:$E$124, 5,0)))</f>
        <v>0</v>
      </c>
      <c r="AE54" s="2140">
        <f>IF(ISERROR(G54*(1-VLOOKUP($A54, 'E1 Categorization'!$A$32:$E$124, 5,0))), G54*0.5, G54*(1-VLOOKUP($A54, 'E1 Categorization'!$A$32:$E$124, 5,0)))</f>
        <v>0</v>
      </c>
      <c r="AF54" s="2140">
        <f>IF(ISERROR(H54*(1-VLOOKUP($A54, 'E1 Categorization'!$A$32:$E$124, 5,0))), H54*0.5, H54*(1-VLOOKUP($A54, 'E1 Categorization'!$A$32:$E$124, 5,0)))</f>
        <v>0</v>
      </c>
      <c r="AG54" s="2140">
        <f>IF(ISERROR(I54*(1-VLOOKUP($A54, 'E1 Categorization'!$A$32:$E$124, 5,0))), I54*0.5, I54*(1-VLOOKUP($A54, 'E1 Categorization'!$A$32:$E$124, 5,0)))</f>
        <v>0</v>
      </c>
      <c r="AH54" s="2140">
        <f>IF(ISERROR(J54*(1-VLOOKUP($A54, 'E1 Categorization'!$A$32:$E$124, 5,0))), J54*0.5, J54*(1-VLOOKUP($A54, 'E1 Categorization'!$A$32:$E$124, 5,0)))</f>
        <v>0</v>
      </c>
      <c r="AI54" s="2140">
        <f>IF(ISERROR(K54*(1-VLOOKUP($A54, 'E1 Categorization'!$A$32:$E$124, 5,0))), K54*0.5, K54*(1-VLOOKUP($A54, 'E1 Categorization'!$A$32:$E$124, 5,0)))</f>
        <v>0</v>
      </c>
      <c r="AJ54" s="2140">
        <f>IF(ISERROR(L54*(1-VLOOKUP($A54, 'E1 Categorization'!$A$32:$E$124, 5,0))), L54*0.5, L54*(1-VLOOKUP($A54, 'E1 Categorization'!$A$32:$E$124, 5,0)))</f>
        <v>0</v>
      </c>
      <c r="AK54" s="2140">
        <f>IF(ISERROR(M54*(1-VLOOKUP($A54, 'E1 Categorization'!$A$32:$E$124, 5,0))), M54*0.5, M54*(1-VLOOKUP($A54, 'E1 Categorization'!$A$32:$E$124, 5,0)))</f>
        <v>0</v>
      </c>
      <c r="AL54" s="2140">
        <f>IF(ISERROR(N54*(1-VLOOKUP($A54, 'E1 Categorization'!$A$32:$E$124, 5,0))), N54*0.5, N54*(1-VLOOKUP($A54, 'E1 Categorization'!$A$32:$E$124, 5,0)))</f>
        <v>0</v>
      </c>
      <c r="AM54" s="2140">
        <f>IF(ISERROR(O54*(1-VLOOKUP($A54, 'E1 Categorization'!$A$32:$E$124, 5,0))), O54*0.5, O54*(1-VLOOKUP($A54, 'E1 Categorization'!$A$32:$E$124, 5,0)))</f>
        <v>0</v>
      </c>
      <c r="AN54" s="2140">
        <f>IF(ISERROR(P54*(1-VLOOKUP($A54, 'E1 Categorization'!$A$32:$E$124, 5,0))), P54*0.5, P54*(1-VLOOKUP($A54, 'E1 Categorization'!$A$32:$E$124, 5,0)))</f>
        <v>0</v>
      </c>
      <c r="AO54" s="2140">
        <f>IF(ISERROR(Q54*(1-VLOOKUP($A54, 'E1 Categorization'!$A$32:$E$124, 5,0))), Q54*0.5, Q54*(1-VLOOKUP($A54, 'E1 Categorization'!$A$32:$E$124, 5,0)))</f>
        <v>0</v>
      </c>
      <c r="AP54" s="2140">
        <f>IF(ISERROR(R54*(1-VLOOKUP($A54, 'E1 Categorization'!$A$32:$E$124, 5,0))), R54*0.5, R54*(1-VLOOKUP($A54, 'E1 Categorization'!$A$32:$E$124, 5,0)))</f>
        <v>0</v>
      </c>
      <c r="AQ54" s="2140">
        <f>IF(ISERROR(S54*(1-VLOOKUP($A54, 'E1 Categorization'!$A$32:$E$124, 5,0))), S54*0.5, S54*(1-VLOOKUP($A54, 'E1 Categorization'!$A$32:$E$124, 5,0)))</f>
        <v>0</v>
      </c>
      <c r="AR54" s="2140">
        <f>IF(ISERROR(T54*(1-VLOOKUP($A54, 'E1 Categorization'!$A$32:$E$124, 5,0))), T54*0.5, T54*(1-VLOOKUP($A54, 'E1 Categorization'!$A$32:$E$124, 5,0)))</f>
        <v>0</v>
      </c>
      <c r="AS54" s="2140">
        <f>IF(ISERROR(U54*(1-VLOOKUP($A54, 'E1 Categorization'!$A$32:$E$124, 5,0))), U54*0.5, U54*(1-VLOOKUP($A54, 'E1 Categorization'!$A$32:$E$124, 5,0)))</f>
        <v>0</v>
      </c>
      <c r="AT54" s="2140">
        <f>IF(ISERROR(V54*(1-VLOOKUP($A54, 'E1 Categorization'!$A$32:$E$124, 5,0))), V54*0.5, V54*(1-VLOOKUP($A54, 'E1 Categorization'!$A$32:$E$124, 5,0)))</f>
        <v>0</v>
      </c>
      <c r="AU54" s="2140">
        <f>IF(ISERROR(W54*(1-VLOOKUP($A54, 'E1 Categorization'!$A$32:$E$124, 5,0))), W54*0.5, W54*(1-VLOOKUP($A54, 'E1 Categorization'!$A$32:$E$124, 5,0)))</f>
        <v>0</v>
      </c>
      <c r="AV54" s="2140">
        <f>IF(ISERROR(X54*(1-VLOOKUP($A54, 'E1 Categorization'!$A$32:$E$124, 5,0))), X54*0.5, X54*(1-VLOOKUP($A54, 'E1 Categorization'!$A$32:$E$124, 5,0)))</f>
        <v>0</v>
      </c>
      <c r="AW54" s="1886"/>
      <c r="AX54" s="1886"/>
      <c r="AY54" s="487">
        <f t="shared" si="25"/>
        <v>1955</v>
      </c>
      <c r="AZ54" s="488" t="str">
        <f t="shared" si="26"/>
        <v>Communication Equipment</v>
      </c>
      <c r="BA54" s="2140">
        <f>IF(ISERROR(E54*(VLOOKUP($A54, 'E1 Categorization'!$A$32:$E$124, 5,0))), E54*0.5, E54*(VLOOKUP($A54, 'E1 Categorization'!$A$32:$E$124, 5,0)))</f>
        <v>0</v>
      </c>
      <c r="BB54" s="2140">
        <f>IF(ISERROR(F54*(VLOOKUP($A54, 'E1 Categorization'!$A$32:$E$124, 5,0))), F54*0.5, F54*(VLOOKUP($A54, 'E1 Categorization'!$A$32:$E$124, 5,0)))</f>
        <v>0</v>
      </c>
      <c r="BC54" s="2140">
        <f>IF(ISERROR(G54*(VLOOKUP($A54, 'E1 Categorization'!$A$32:$E$124, 5,0))), G54*0.5, G54*(VLOOKUP($A54, 'E1 Categorization'!$A$32:$E$124, 5,0)))</f>
        <v>0</v>
      </c>
      <c r="BD54" s="2140">
        <f>IF(ISERROR(H54*(VLOOKUP($A54, 'E1 Categorization'!$A$32:$E$124, 5,0))), H54*0.5, H54*(VLOOKUP($A54, 'E1 Categorization'!$A$32:$E$124, 5,0)))</f>
        <v>0</v>
      </c>
      <c r="BE54" s="2140">
        <f>IF(ISERROR(I54*(VLOOKUP($A54, 'E1 Categorization'!$A$32:$E$124, 5,0))), I54*0.5, I54*(VLOOKUP($A54, 'E1 Categorization'!$A$32:$E$124, 5,0)))</f>
        <v>0</v>
      </c>
      <c r="BF54" s="2140">
        <f>IF(ISERROR(J54*(VLOOKUP($A54, 'E1 Categorization'!$A$32:$E$124, 5,0))), J54*0.5, J54*(VLOOKUP($A54, 'E1 Categorization'!$A$32:$E$124, 5,0)))</f>
        <v>0</v>
      </c>
      <c r="BG54" s="2140">
        <f>IF(ISERROR(K54*(VLOOKUP($A54, 'E1 Categorization'!$A$32:$E$124, 5,0))), K54*0.5, K54*(VLOOKUP($A54, 'E1 Categorization'!$A$32:$E$124, 5,0)))</f>
        <v>0</v>
      </c>
      <c r="BH54" s="2140">
        <f>IF(ISERROR(L54*(VLOOKUP($A54, 'E1 Categorization'!$A$32:$E$124, 5,0))), L54*0.5, L54*(VLOOKUP($A54, 'E1 Categorization'!$A$32:$E$124, 5,0)))</f>
        <v>0</v>
      </c>
      <c r="BI54" s="2140">
        <f>IF(ISERROR(M54*(VLOOKUP($A54, 'E1 Categorization'!$A$32:$E$124, 5,0))), M54*0.5, M54*(VLOOKUP($A54, 'E1 Categorization'!$A$32:$E$124, 5,0)))</f>
        <v>0</v>
      </c>
      <c r="BJ54" s="2140">
        <f>IF(ISERROR(N54*(VLOOKUP($A54, 'E1 Categorization'!$A$32:$E$124, 5,0))), N54*0.5, N54*(VLOOKUP($A54, 'E1 Categorization'!$A$32:$E$124, 5,0)))</f>
        <v>0</v>
      </c>
      <c r="BK54" s="2140">
        <f>IF(ISERROR(O54*(VLOOKUP($A54, 'E1 Categorization'!$A$32:$E$124, 5,0))), O54*0.5, O54*(VLOOKUP($A54, 'E1 Categorization'!$A$32:$E$124, 5,0)))</f>
        <v>0</v>
      </c>
      <c r="BL54" s="2140">
        <f>IF(ISERROR(P54*(VLOOKUP($A54, 'E1 Categorization'!$A$32:$E$124, 5,0))), P54*0.5, P54*(VLOOKUP($A54, 'E1 Categorization'!$A$32:$E$124, 5,0)))</f>
        <v>0</v>
      </c>
      <c r="BM54" s="2140">
        <f>IF(ISERROR(Q54*(VLOOKUP($A54, 'E1 Categorization'!$A$32:$E$124, 5,0))), Q54*0.5, Q54*(VLOOKUP($A54, 'E1 Categorization'!$A$32:$E$124, 5,0)))</f>
        <v>0</v>
      </c>
      <c r="BN54" s="2140">
        <f>IF(ISERROR(R54*(VLOOKUP($A54, 'E1 Categorization'!$A$32:$E$124, 5,0))), R54*0.5, R54*(VLOOKUP($A54, 'E1 Categorization'!$A$32:$E$124, 5,0)))</f>
        <v>0</v>
      </c>
      <c r="BO54" s="2140">
        <f>IF(ISERROR(S54*(VLOOKUP($A54, 'E1 Categorization'!$A$32:$E$124, 5,0))), S54*0.5, S54*(VLOOKUP($A54, 'E1 Categorization'!$A$32:$E$124, 5,0)))</f>
        <v>0</v>
      </c>
      <c r="BP54" s="2140">
        <f>IF(ISERROR(T54*(VLOOKUP($A54, 'E1 Categorization'!$A$32:$E$124, 5,0))), T54*0.5, T54*(VLOOKUP($A54, 'E1 Categorization'!$A$32:$E$124, 5,0)))</f>
        <v>0</v>
      </c>
      <c r="BQ54" s="2140">
        <f>IF(ISERROR(U54*(VLOOKUP($A54, 'E1 Categorization'!$A$32:$E$124, 5,0))), U54*0.5, U54*(VLOOKUP($A54, 'E1 Categorization'!$A$32:$E$124, 5,0)))</f>
        <v>0</v>
      </c>
      <c r="BR54" s="2140">
        <f>IF(ISERROR(V54*(VLOOKUP($A54, 'E1 Categorization'!$A$32:$E$124, 5,0))), V54*0.5, V54*(VLOOKUP($A54, 'E1 Categorization'!$A$32:$E$124, 5,0)))</f>
        <v>0</v>
      </c>
      <c r="BS54" s="2140">
        <f>IF(ISERROR(W54*(VLOOKUP($A54, 'E1 Categorization'!$A$32:$E$124, 5,0))), W54*0.5, W54*(VLOOKUP($A54, 'E1 Categorization'!$A$32:$E$124, 5,0)))</f>
        <v>0</v>
      </c>
      <c r="BT54" s="2140">
        <f>IF(ISERROR(X54*(VLOOKUP($A54, 'E1 Categorization'!$A$32:$E$124, 5,0))), X54*0.5, X54*(VLOOKUP($A54, 'E1 Categorization'!$A$32:$E$124, 5,0)))</f>
        <v>0</v>
      </c>
    </row>
    <row r="55" spans="1:72" s="291" customFormat="1" ht="12.75" x14ac:dyDescent="0.2">
      <c r="A55" s="487">
        <f>'I3 TB Data'!A164:B164</f>
        <v>1960</v>
      </c>
      <c r="B55" s="488" t="str">
        <f>'I3 TB Data'!B164</f>
        <v>Miscellaneous Equipment</v>
      </c>
      <c r="C55" s="489">
        <f>'I3 TB Data'!G164</f>
        <v>0</v>
      </c>
      <c r="D55" s="1857" t="str">
        <f t="shared" si="22"/>
        <v>Yes</v>
      </c>
      <c r="E55" s="1832"/>
      <c r="F55" s="1832"/>
      <c r="G55" s="1832"/>
      <c r="H55" s="1832"/>
      <c r="I55" s="1832"/>
      <c r="J55" s="1832"/>
      <c r="K55" s="1832"/>
      <c r="L55" s="1832"/>
      <c r="M55" s="1832"/>
      <c r="N55" s="1832"/>
      <c r="O55" s="1832"/>
      <c r="P55" s="1832"/>
      <c r="Q55" s="1832"/>
      <c r="R55" s="1832"/>
      <c r="S55" s="1832"/>
      <c r="T55" s="1832"/>
      <c r="U55" s="1832"/>
      <c r="V55" s="1832"/>
      <c r="W55" s="1832"/>
      <c r="X55" s="1832"/>
      <c r="AA55" s="487">
        <f t="shared" si="23"/>
        <v>1960</v>
      </c>
      <c r="AB55" s="488" t="str">
        <f t="shared" si="24"/>
        <v>Miscellaneous Equipment</v>
      </c>
      <c r="AC55" s="2140">
        <f>IF(ISERROR(E55*(1-VLOOKUP($A55, 'E1 Categorization'!$A$32:$E$124, 5,0))), E55*0.5, E55*(1-VLOOKUP($A55, 'E1 Categorization'!$A$32:$E$124, 5,0)))</f>
        <v>0</v>
      </c>
      <c r="AD55" s="2140">
        <f>IF(ISERROR(F55*(1-VLOOKUP($A55, 'E1 Categorization'!$A$32:$E$124, 5,0))), F55*0.5, F55*(1-VLOOKUP($A55, 'E1 Categorization'!$A$32:$E$124, 5,0)))</f>
        <v>0</v>
      </c>
      <c r="AE55" s="2140">
        <f>IF(ISERROR(G55*(1-VLOOKUP($A55, 'E1 Categorization'!$A$32:$E$124, 5,0))), G55*0.5, G55*(1-VLOOKUP($A55, 'E1 Categorization'!$A$32:$E$124, 5,0)))</f>
        <v>0</v>
      </c>
      <c r="AF55" s="2140">
        <f>IF(ISERROR(H55*(1-VLOOKUP($A55, 'E1 Categorization'!$A$32:$E$124, 5,0))), H55*0.5, H55*(1-VLOOKUP($A55, 'E1 Categorization'!$A$32:$E$124, 5,0)))</f>
        <v>0</v>
      </c>
      <c r="AG55" s="2140">
        <f>IF(ISERROR(I55*(1-VLOOKUP($A55, 'E1 Categorization'!$A$32:$E$124, 5,0))), I55*0.5, I55*(1-VLOOKUP($A55, 'E1 Categorization'!$A$32:$E$124, 5,0)))</f>
        <v>0</v>
      </c>
      <c r="AH55" s="2140">
        <f>IF(ISERROR(J55*(1-VLOOKUP($A55, 'E1 Categorization'!$A$32:$E$124, 5,0))), J55*0.5, J55*(1-VLOOKUP($A55, 'E1 Categorization'!$A$32:$E$124, 5,0)))</f>
        <v>0</v>
      </c>
      <c r="AI55" s="2140">
        <f>IF(ISERROR(K55*(1-VLOOKUP($A55, 'E1 Categorization'!$A$32:$E$124, 5,0))), K55*0.5, K55*(1-VLOOKUP($A55, 'E1 Categorization'!$A$32:$E$124, 5,0)))</f>
        <v>0</v>
      </c>
      <c r="AJ55" s="2140">
        <f>IF(ISERROR(L55*(1-VLOOKUP($A55, 'E1 Categorization'!$A$32:$E$124, 5,0))), L55*0.5, L55*(1-VLOOKUP($A55, 'E1 Categorization'!$A$32:$E$124, 5,0)))</f>
        <v>0</v>
      </c>
      <c r="AK55" s="2140">
        <f>IF(ISERROR(M55*(1-VLOOKUP($A55, 'E1 Categorization'!$A$32:$E$124, 5,0))), M55*0.5, M55*(1-VLOOKUP($A55, 'E1 Categorization'!$A$32:$E$124, 5,0)))</f>
        <v>0</v>
      </c>
      <c r="AL55" s="2140">
        <f>IF(ISERROR(N55*(1-VLOOKUP($A55, 'E1 Categorization'!$A$32:$E$124, 5,0))), N55*0.5, N55*(1-VLOOKUP($A55, 'E1 Categorization'!$A$32:$E$124, 5,0)))</f>
        <v>0</v>
      </c>
      <c r="AM55" s="2140">
        <f>IF(ISERROR(O55*(1-VLOOKUP($A55, 'E1 Categorization'!$A$32:$E$124, 5,0))), O55*0.5, O55*(1-VLOOKUP($A55, 'E1 Categorization'!$A$32:$E$124, 5,0)))</f>
        <v>0</v>
      </c>
      <c r="AN55" s="2140">
        <f>IF(ISERROR(P55*(1-VLOOKUP($A55, 'E1 Categorization'!$A$32:$E$124, 5,0))), P55*0.5, P55*(1-VLOOKUP($A55, 'E1 Categorization'!$A$32:$E$124, 5,0)))</f>
        <v>0</v>
      </c>
      <c r="AO55" s="2140">
        <f>IF(ISERROR(Q55*(1-VLOOKUP($A55, 'E1 Categorization'!$A$32:$E$124, 5,0))), Q55*0.5, Q55*(1-VLOOKUP($A55, 'E1 Categorization'!$A$32:$E$124, 5,0)))</f>
        <v>0</v>
      </c>
      <c r="AP55" s="2140">
        <f>IF(ISERROR(R55*(1-VLOOKUP($A55, 'E1 Categorization'!$A$32:$E$124, 5,0))), R55*0.5, R55*(1-VLOOKUP($A55, 'E1 Categorization'!$A$32:$E$124, 5,0)))</f>
        <v>0</v>
      </c>
      <c r="AQ55" s="2140">
        <f>IF(ISERROR(S55*(1-VLOOKUP($A55, 'E1 Categorization'!$A$32:$E$124, 5,0))), S55*0.5, S55*(1-VLOOKUP($A55, 'E1 Categorization'!$A$32:$E$124, 5,0)))</f>
        <v>0</v>
      </c>
      <c r="AR55" s="2140">
        <f>IF(ISERROR(T55*(1-VLOOKUP($A55, 'E1 Categorization'!$A$32:$E$124, 5,0))), T55*0.5, T55*(1-VLOOKUP($A55, 'E1 Categorization'!$A$32:$E$124, 5,0)))</f>
        <v>0</v>
      </c>
      <c r="AS55" s="2140">
        <f>IF(ISERROR(U55*(1-VLOOKUP($A55, 'E1 Categorization'!$A$32:$E$124, 5,0))), U55*0.5, U55*(1-VLOOKUP($A55, 'E1 Categorization'!$A$32:$E$124, 5,0)))</f>
        <v>0</v>
      </c>
      <c r="AT55" s="2140">
        <f>IF(ISERROR(V55*(1-VLOOKUP($A55, 'E1 Categorization'!$A$32:$E$124, 5,0))), V55*0.5, V55*(1-VLOOKUP($A55, 'E1 Categorization'!$A$32:$E$124, 5,0)))</f>
        <v>0</v>
      </c>
      <c r="AU55" s="2140">
        <f>IF(ISERROR(W55*(1-VLOOKUP($A55, 'E1 Categorization'!$A$32:$E$124, 5,0))), W55*0.5, W55*(1-VLOOKUP($A55, 'E1 Categorization'!$A$32:$E$124, 5,0)))</f>
        <v>0</v>
      </c>
      <c r="AV55" s="2140">
        <f>IF(ISERROR(X55*(1-VLOOKUP($A55, 'E1 Categorization'!$A$32:$E$124, 5,0))), X55*0.5, X55*(1-VLOOKUP($A55, 'E1 Categorization'!$A$32:$E$124, 5,0)))</f>
        <v>0</v>
      </c>
      <c r="AW55" s="1886"/>
      <c r="AX55" s="1886"/>
      <c r="AY55" s="487">
        <f t="shared" si="25"/>
        <v>1960</v>
      </c>
      <c r="AZ55" s="488" t="str">
        <f t="shared" si="26"/>
        <v>Miscellaneous Equipment</v>
      </c>
      <c r="BA55" s="2140">
        <f>IF(ISERROR(E55*(VLOOKUP($A55, 'E1 Categorization'!$A$32:$E$124, 5,0))), E55*0.5, E55*(VLOOKUP($A55, 'E1 Categorization'!$A$32:$E$124, 5,0)))</f>
        <v>0</v>
      </c>
      <c r="BB55" s="2140">
        <f>IF(ISERROR(F55*(VLOOKUP($A55, 'E1 Categorization'!$A$32:$E$124, 5,0))), F55*0.5, F55*(VLOOKUP($A55, 'E1 Categorization'!$A$32:$E$124, 5,0)))</f>
        <v>0</v>
      </c>
      <c r="BC55" s="2140">
        <f>IF(ISERROR(G55*(VLOOKUP($A55, 'E1 Categorization'!$A$32:$E$124, 5,0))), G55*0.5, G55*(VLOOKUP($A55, 'E1 Categorization'!$A$32:$E$124, 5,0)))</f>
        <v>0</v>
      </c>
      <c r="BD55" s="2140">
        <f>IF(ISERROR(H55*(VLOOKUP($A55, 'E1 Categorization'!$A$32:$E$124, 5,0))), H55*0.5, H55*(VLOOKUP($A55, 'E1 Categorization'!$A$32:$E$124, 5,0)))</f>
        <v>0</v>
      </c>
      <c r="BE55" s="2140">
        <f>IF(ISERROR(I55*(VLOOKUP($A55, 'E1 Categorization'!$A$32:$E$124, 5,0))), I55*0.5, I55*(VLOOKUP($A55, 'E1 Categorization'!$A$32:$E$124, 5,0)))</f>
        <v>0</v>
      </c>
      <c r="BF55" s="2140">
        <f>IF(ISERROR(J55*(VLOOKUP($A55, 'E1 Categorization'!$A$32:$E$124, 5,0))), J55*0.5, J55*(VLOOKUP($A55, 'E1 Categorization'!$A$32:$E$124, 5,0)))</f>
        <v>0</v>
      </c>
      <c r="BG55" s="2140">
        <f>IF(ISERROR(K55*(VLOOKUP($A55, 'E1 Categorization'!$A$32:$E$124, 5,0))), K55*0.5, K55*(VLOOKUP($A55, 'E1 Categorization'!$A$32:$E$124, 5,0)))</f>
        <v>0</v>
      </c>
      <c r="BH55" s="2140">
        <f>IF(ISERROR(L55*(VLOOKUP($A55, 'E1 Categorization'!$A$32:$E$124, 5,0))), L55*0.5, L55*(VLOOKUP($A55, 'E1 Categorization'!$A$32:$E$124, 5,0)))</f>
        <v>0</v>
      </c>
      <c r="BI55" s="2140">
        <f>IF(ISERROR(M55*(VLOOKUP($A55, 'E1 Categorization'!$A$32:$E$124, 5,0))), M55*0.5, M55*(VLOOKUP($A55, 'E1 Categorization'!$A$32:$E$124, 5,0)))</f>
        <v>0</v>
      </c>
      <c r="BJ55" s="2140">
        <f>IF(ISERROR(N55*(VLOOKUP($A55, 'E1 Categorization'!$A$32:$E$124, 5,0))), N55*0.5, N55*(VLOOKUP($A55, 'E1 Categorization'!$A$32:$E$124, 5,0)))</f>
        <v>0</v>
      </c>
      <c r="BK55" s="2140">
        <f>IF(ISERROR(O55*(VLOOKUP($A55, 'E1 Categorization'!$A$32:$E$124, 5,0))), O55*0.5, O55*(VLOOKUP($A55, 'E1 Categorization'!$A$32:$E$124, 5,0)))</f>
        <v>0</v>
      </c>
      <c r="BL55" s="2140">
        <f>IF(ISERROR(P55*(VLOOKUP($A55, 'E1 Categorization'!$A$32:$E$124, 5,0))), P55*0.5, P55*(VLOOKUP($A55, 'E1 Categorization'!$A$32:$E$124, 5,0)))</f>
        <v>0</v>
      </c>
      <c r="BM55" s="2140">
        <f>IF(ISERROR(Q55*(VLOOKUP($A55, 'E1 Categorization'!$A$32:$E$124, 5,0))), Q55*0.5, Q55*(VLOOKUP($A55, 'E1 Categorization'!$A$32:$E$124, 5,0)))</f>
        <v>0</v>
      </c>
      <c r="BN55" s="2140">
        <f>IF(ISERROR(R55*(VLOOKUP($A55, 'E1 Categorization'!$A$32:$E$124, 5,0))), R55*0.5, R55*(VLOOKUP($A55, 'E1 Categorization'!$A$32:$E$124, 5,0)))</f>
        <v>0</v>
      </c>
      <c r="BO55" s="2140">
        <f>IF(ISERROR(S55*(VLOOKUP($A55, 'E1 Categorization'!$A$32:$E$124, 5,0))), S55*0.5, S55*(VLOOKUP($A55, 'E1 Categorization'!$A$32:$E$124, 5,0)))</f>
        <v>0</v>
      </c>
      <c r="BP55" s="2140">
        <f>IF(ISERROR(T55*(VLOOKUP($A55, 'E1 Categorization'!$A$32:$E$124, 5,0))), T55*0.5, T55*(VLOOKUP($A55, 'E1 Categorization'!$A$32:$E$124, 5,0)))</f>
        <v>0</v>
      </c>
      <c r="BQ55" s="2140">
        <f>IF(ISERROR(U55*(VLOOKUP($A55, 'E1 Categorization'!$A$32:$E$124, 5,0))), U55*0.5, U55*(VLOOKUP($A55, 'E1 Categorization'!$A$32:$E$124, 5,0)))</f>
        <v>0</v>
      </c>
      <c r="BR55" s="2140">
        <f>IF(ISERROR(V55*(VLOOKUP($A55, 'E1 Categorization'!$A$32:$E$124, 5,0))), V55*0.5, V55*(VLOOKUP($A55, 'E1 Categorization'!$A$32:$E$124, 5,0)))</f>
        <v>0</v>
      </c>
      <c r="BS55" s="2140">
        <f>IF(ISERROR(W55*(VLOOKUP($A55, 'E1 Categorization'!$A$32:$E$124, 5,0))), W55*0.5, W55*(VLOOKUP($A55, 'E1 Categorization'!$A$32:$E$124, 5,0)))</f>
        <v>0</v>
      </c>
      <c r="BT55" s="2140">
        <f>IF(ISERROR(X55*(VLOOKUP($A55, 'E1 Categorization'!$A$32:$E$124, 5,0))), X55*0.5, X55*(VLOOKUP($A55, 'E1 Categorization'!$A$32:$E$124, 5,0)))</f>
        <v>0</v>
      </c>
    </row>
    <row r="56" spans="1:72" s="291" customFormat="1" ht="25.5" x14ac:dyDescent="0.2">
      <c r="A56" s="487">
        <f>'I3 TB Data'!A166:B166</f>
        <v>1970</v>
      </c>
      <c r="B56" s="488" t="str">
        <f>'I3 TB Data'!B166</f>
        <v>Load Management Controls - Customer Premises</v>
      </c>
      <c r="C56" s="489">
        <f>'I3 TB Data'!G166</f>
        <v>0</v>
      </c>
      <c r="D56" s="1857" t="str">
        <f t="shared" si="22"/>
        <v>Yes</v>
      </c>
      <c r="E56" s="1832"/>
      <c r="F56" s="1832"/>
      <c r="G56" s="1832"/>
      <c r="H56" s="1832"/>
      <c r="I56" s="1832"/>
      <c r="J56" s="1832"/>
      <c r="K56" s="1832"/>
      <c r="L56" s="1832"/>
      <c r="M56" s="1832"/>
      <c r="N56" s="1832"/>
      <c r="O56" s="1832"/>
      <c r="P56" s="1832"/>
      <c r="Q56" s="1832"/>
      <c r="R56" s="1832"/>
      <c r="S56" s="1832"/>
      <c r="T56" s="1832"/>
      <c r="U56" s="1832"/>
      <c r="V56" s="1832"/>
      <c r="W56" s="1832"/>
      <c r="X56" s="1832"/>
      <c r="AA56" s="487">
        <f t="shared" si="23"/>
        <v>1970</v>
      </c>
      <c r="AB56" s="488" t="str">
        <f t="shared" si="24"/>
        <v>Load Management Controls - Customer Premises</v>
      </c>
      <c r="AC56" s="2140">
        <f>IF(ISERROR(E56*(1-VLOOKUP($A56, 'E1 Categorization'!$A$32:$E$124, 5,0))), E56*0.5, E56*(1-VLOOKUP($A56, 'E1 Categorization'!$A$32:$E$124, 5,0)))</f>
        <v>0</v>
      </c>
      <c r="AD56" s="2140">
        <f>IF(ISERROR(F56*(1-VLOOKUP($A56, 'E1 Categorization'!$A$32:$E$124, 5,0))), F56*0.5, F56*(1-VLOOKUP($A56, 'E1 Categorization'!$A$32:$E$124, 5,0)))</f>
        <v>0</v>
      </c>
      <c r="AE56" s="2140">
        <f>IF(ISERROR(G56*(1-VLOOKUP($A56, 'E1 Categorization'!$A$32:$E$124, 5,0))), G56*0.5, G56*(1-VLOOKUP($A56, 'E1 Categorization'!$A$32:$E$124, 5,0)))</f>
        <v>0</v>
      </c>
      <c r="AF56" s="2140">
        <f>IF(ISERROR(H56*(1-VLOOKUP($A56, 'E1 Categorization'!$A$32:$E$124, 5,0))), H56*0.5, H56*(1-VLOOKUP($A56, 'E1 Categorization'!$A$32:$E$124, 5,0)))</f>
        <v>0</v>
      </c>
      <c r="AG56" s="2140">
        <f>IF(ISERROR(I56*(1-VLOOKUP($A56, 'E1 Categorization'!$A$32:$E$124, 5,0))), I56*0.5, I56*(1-VLOOKUP($A56, 'E1 Categorization'!$A$32:$E$124, 5,0)))</f>
        <v>0</v>
      </c>
      <c r="AH56" s="2140">
        <f>IF(ISERROR(J56*(1-VLOOKUP($A56, 'E1 Categorization'!$A$32:$E$124, 5,0))), J56*0.5, J56*(1-VLOOKUP($A56, 'E1 Categorization'!$A$32:$E$124, 5,0)))</f>
        <v>0</v>
      </c>
      <c r="AI56" s="2140">
        <f>IF(ISERROR(K56*(1-VLOOKUP($A56, 'E1 Categorization'!$A$32:$E$124, 5,0))), K56*0.5, K56*(1-VLOOKUP($A56, 'E1 Categorization'!$A$32:$E$124, 5,0)))</f>
        <v>0</v>
      </c>
      <c r="AJ56" s="2140">
        <f>IF(ISERROR(L56*(1-VLOOKUP($A56, 'E1 Categorization'!$A$32:$E$124, 5,0))), L56*0.5, L56*(1-VLOOKUP($A56, 'E1 Categorization'!$A$32:$E$124, 5,0)))</f>
        <v>0</v>
      </c>
      <c r="AK56" s="2140">
        <f>IF(ISERROR(M56*(1-VLOOKUP($A56, 'E1 Categorization'!$A$32:$E$124, 5,0))), M56*0.5, M56*(1-VLOOKUP($A56, 'E1 Categorization'!$A$32:$E$124, 5,0)))</f>
        <v>0</v>
      </c>
      <c r="AL56" s="2140">
        <f>IF(ISERROR(N56*(1-VLOOKUP($A56, 'E1 Categorization'!$A$32:$E$124, 5,0))), N56*0.5, N56*(1-VLOOKUP($A56, 'E1 Categorization'!$A$32:$E$124, 5,0)))</f>
        <v>0</v>
      </c>
      <c r="AM56" s="2140">
        <f>IF(ISERROR(O56*(1-VLOOKUP($A56, 'E1 Categorization'!$A$32:$E$124, 5,0))), O56*0.5, O56*(1-VLOOKUP($A56, 'E1 Categorization'!$A$32:$E$124, 5,0)))</f>
        <v>0</v>
      </c>
      <c r="AN56" s="2140">
        <f>IF(ISERROR(P56*(1-VLOOKUP($A56, 'E1 Categorization'!$A$32:$E$124, 5,0))), P56*0.5, P56*(1-VLOOKUP($A56, 'E1 Categorization'!$A$32:$E$124, 5,0)))</f>
        <v>0</v>
      </c>
      <c r="AO56" s="2140">
        <f>IF(ISERROR(Q56*(1-VLOOKUP($A56, 'E1 Categorization'!$A$32:$E$124, 5,0))), Q56*0.5, Q56*(1-VLOOKUP($A56, 'E1 Categorization'!$A$32:$E$124, 5,0)))</f>
        <v>0</v>
      </c>
      <c r="AP56" s="2140">
        <f>IF(ISERROR(R56*(1-VLOOKUP($A56, 'E1 Categorization'!$A$32:$E$124, 5,0))), R56*0.5, R56*(1-VLOOKUP($A56, 'E1 Categorization'!$A$32:$E$124, 5,0)))</f>
        <v>0</v>
      </c>
      <c r="AQ56" s="2140">
        <f>IF(ISERROR(S56*(1-VLOOKUP($A56, 'E1 Categorization'!$A$32:$E$124, 5,0))), S56*0.5, S56*(1-VLOOKUP($A56, 'E1 Categorization'!$A$32:$E$124, 5,0)))</f>
        <v>0</v>
      </c>
      <c r="AR56" s="2140">
        <f>IF(ISERROR(T56*(1-VLOOKUP($A56, 'E1 Categorization'!$A$32:$E$124, 5,0))), T56*0.5, T56*(1-VLOOKUP($A56, 'E1 Categorization'!$A$32:$E$124, 5,0)))</f>
        <v>0</v>
      </c>
      <c r="AS56" s="2140">
        <f>IF(ISERROR(U56*(1-VLOOKUP($A56, 'E1 Categorization'!$A$32:$E$124, 5,0))), U56*0.5, U56*(1-VLOOKUP($A56, 'E1 Categorization'!$A$32:$E$124, 5,0)))</f>
        <v>0</v>
      </c>
      <c r="AT56" s="2140">
        <f>IF(ISERROR(V56*(1-VLOOKUP($A56, 'E1 Categorization'!$A$32:$E$124, 5,0))), V56*0.5, V56*(1-VLOOKUP($A56, 'E1 Categorization'!$A$32:$E$124, 5,0)))</f>
        <v>0</v>
      </c>
      <c r="AU56" s="2140">
        <f>IF(ISERROR(W56*(1-VLOOKUP($A56, 'E1 Categorization'!$A$32:$E$124, 5,0))), W56*0.5, W56*(1-VLOOKUP($A56, 'E1 Categorization'!$A$32:$E$124, 5,0)))</f>
        <v>0</v>
      </c>
      <c r="AV56" s="2140">
        <f>IF(ISERROR(X56*(1-VLOOKUP($A56, 'E1 Categorization'!$A$32:$E$124, 5,0))), X56*0.5, X56*(1-VLOOKUP($A56, 'E1 Categorization'!$A$32:$E$124, 5,0)))</f>
        <v>0</v>
      </c>
      <c r="AW56" s="1886"/>
      <c r="AX56" s="1886"/>
      <c r="AY56" s="487">
        <f t="shared" si="25"/>
        <v>1970</v>
      </c>
      <c r="AZ56" s="488" t="str">
        <f t="shared" si="26"/>
        <v>Load Management Controls - Customer Premises</v>
      </c>
      <c r="BA56" s="2140">
        <f>IF(ISERROR(E56*(VLOOKUP($A56, 'E1 Categorization'!$A$32:$E$124, 5,0))), E56*0.5, E56*(VLOOKUP($A56, 'E1 Categorization'!$A$32:$E$124, 5,0)))</f>
        <v>0</v>
      </c>
      <c r="BB56" s="2140">
        <f>IF(ISERROR(F56*(VLOOKUP($A56, 'E1 Categorization'!$A$32:$E$124, 5,0))), F56*0.5, F56*(VLOOKUP($A56, 'E1 Categorization'!$A$32:$E$124, 5,0)))</f>
        <v>0</v>
      </c>
      <c r="BC56" s="2140">
        <f>IF(ISERROR(G56*(VLOOKUP($A56, 'E1 Categorization'!$A$32:$E$124, 5,0))), G56*0.5, G56*(VLOOKUP($A56, 'E1 Categorization'!$A$32:$E$124, 5,0)))</f>
        <v>0</v>
      </c>
      <c r="BD56" s="2140">
        <f>IF(ISERROR(H56*(VLOOKUP($A56, 'E1 Categorization'!$A$32:$E$124, 5,0))), H56*0.5, H56*(VLOOKUP($A56, 'E1 Categorization'!$A$32:$E$124, 5,0)))</f>
        <v>0</v>
      </c>
      <c r="BE56" s="2140">
        <f>IF(ISERROR(I56*(VLOOKUP($A56, 'E1 Categorization'!$A$32:$E$124, 5,0))), I56*0.5, I56*(VLOOKUP($A56, 'E1 Categorization'!$A$32:$E$124, 5,0)))</f>
        <v>0</v>
      </c>
      <c r="BF56" s="2140">
        <f>IF(ISERROR(J56*(VLOOKUP($A56, 'E1 Categorization'!$A$32:$E$124, 5,0))), J56*0.5, J56*(VLOOKUP($A56, 'E1 Categorization'!$A$32:$E$124, 5,0)))</f>
        <v>0</v>
      </c>
      <c r="BG56" s="2140">
        <f>IF(ISERROR(K56*(VLOOKUP($A56, 'E1 Categorization'!$A$32:$E$124, 5,0))), K56*0.5, K56*(VLOOKUP($A56, 'E1 Categorization'!$A$32:$E$124, 5,0)))</f>
        <v>0</v>
      </c>
      <c r="BH56" s="2140">
        <f>IF(ISERROR(L56*(VLOOKUP($A56, 'E1 Categorization'!$A$32:$E$124, 5,0))), L56*0.5, L56*(VLOOKUP($A56, 'E1 Categorization'!$A$32:$E$124, 5,0)))</f>
        <v>0</v>
      </c>
      <c r="BI56" s="2140">
        <f>IF(ISERROR(M56*(VLOOKUP($A56, 'E1 Categorization'!$A$32:$E$124, 5,0))), M56*0.5, M56*(VLOOKUP($A56, 'E1 Categorization'!$A$32:$E$124, 5,0)))</f>
        <v>0</v>
      </c>
      <c r="BJ56" s="2140">
        <f>IF(ISERROR(N56*(VLOOKUP($A56, 'E1 Categorization'!$A$32:$E$124, 5,0))), N56*0.5, N56*(VLOOKUP($A56, 'E1 Categorization'!$A$32:$E$124, 5,0)))</f>
        <v>0</v>
      </c>
      <c r="BK56" s="2140">
        <f>IF(ISERROR(O56*(VLOOKUP($A56, 'E1 Categorization'!$A$32:$E$124, 5,0))), O56*0.5, O56*(VLOOKUP($A56, 'E1 Categorization'!$A$32:$E$124, 5,0)))</f>
        <v>0</v>
      </c>
      <c r="BL56" s="2140">
        <f>IF(ISERROR(P56*(VLOOKUP($A56, 'E1 Categorization'!$A$32:$E$124, 5,0))), P56*0.5, P56*(VLOOKUP($A56, 'E1 Categorization'!$A$32:$E$124, 5,0)))</f>
        <v>0</v>
      </c>
      <c r="BM56" s="2140">
        <f>IF(ISERROR(Q56*(VLOOKUP($A56, 'E1 Categorization'!$A$32:$E$124, 5,0))), Q56*0.5, Q56*(VLOOKUP($A56, 'E1 Categorization'!$A$32:$E$124, 5,0)))</f>
        <v>0</v>
      </c>
      <c r="BN56" s="2140">
        <f>IF(ISERROR(R56*(VLOOKUP($A56, 'E1 Categorization'!$A$32:$E$124, 5,0))), R56*0.5, R56*(VLOOKUP($A56, 'E1 Categorization'!$A$32:$E$124, 5,0)))</f>
        <v>0</v>
      </c>
      <c r="BO56" s="2140">
        <f>IF(ISERROR(S56*(VLOOKUP($A56, 'E1 Categorization'!$A$32:$E$124, 5,0))), S56*0.5, S56*(VLOOKUP($A56, 'E1 Categorization'!$A$32:$E$124, 5,0)))</f>
        <v>0</v>
      </c>
      <c r="BP56" s="2140">
        <f>IF(ISERROR(T56*(VLOOKUP($A56, 'E1 Categorization'!$A$32:$E$124, 5,0))), T56*0.5, T56*(VLOOKUP($A56, 'E1 Categorization'!$A$32:$E$124, 5,0)))</f>
        <v>0</v>
      </c>
      <c r="BQ56" s="2140">
        <f>IF(ISERROR(U56*(VLOOKUP($A56, 'E1 Categorization'!$A$32:$E$124, 5,0))), U56*0.5, U56*(VLOOKUP($A56, 'E1 Categorization'!$A$32:$E$124, 5,0)))</f>
        <v>0</v>
      </c>
      <c r="BR56" s="2140">
        <f>IF(ISERROR(V56*(VLOOKUP($A56, 'E1 Categorization'!$A$32:$E$124, 5,0))), V56*0.5, V56*(VLOOKUP($A56, 'E1 Categorization'!$A$32:$E$124, 5,0)))</f>
        <v>0</v>
      </c>
      <c r="BS56" s="2140">
        <f>IF(ISERROR(W56*(VLOOKUP($A56, 'E1 Categorization'!$A$32:$E$124, 5,0))), W56*0.5, W56*(VLOOKUP($A56, 'E1 Categorization'!$A$32:$E$124, 5,0)))</f>
        <v>0</v>
      </c>
      <c r="BT56" s="2140">
        <f>IF(ISERROR(X56*(VLOOKUP($A56, 'E1 Categorization'!$A$32:$E$124, 5,0))), X56*0.5, X56*(VLOOKUP($A56, 'E1 Categorization'!$A$32:$E$124, 5,0)))</f>
        <v>0</v>
      </c>
    </row>
    <row r="57" spans="1:72" s="291" customFormat="1" ht="25.5" x14ac:dyDescent="0.2">
      <c r="A57" s="487">
        <f>'I3 TB Data'!A167:B167</f>
        <v>1975</v>
      </c>
      <c r="B57" s="488" t="str">
        <f>'I3 TB Data'!B167</f>
        <v>Load Management Controls - Utility Premises</v>
      </c>
      <c r="C57" s="489">
        <f>'I3 TB Data'!G167</f>
        <v>0</v>
      </c>
      <c r="D57" s="1857" t="str">
        <f t="shared" si="22"/>
        <v>Yes</v>
      </c>
      <c r="E57" s="1832"/>
      <c r="F57" s="1832"/>
      <c r="G57" s="1832"/>
      <c r="H57" s="1832"/>
      <c r="I57" s="1832"/>
      <c r="J57" s="1832"/>
      <c r="K57" s="1832"/>
      <c r="L57" s="1832"/>
      <c r="M57" s="1832"/>
      <c r="N57" s="1832"/>
      <c r="O57" s="1832"/>
      <c r="P57" s="1832"/>
      <c r="Q57" s="1832"/>
      <c r="R57" s="1832"/>
      <c r="S57" s="1832"/>
      <c r="T57" s="1832"/>
      <c r="U57" s="1832"/>
      <c r="V57" s="1832"/>
      <c r="W57" s="1832"/>
      <c r="X57" s="1832"/>
      <c r="AA57" s="487">
        <f t="shared" si="23"/>
        <v>1975</v>
      </c>
      <c r="AB57" s="488" t="str">
        <f t="shared" si="24"/>
        <v>Load Management Controls - Utility Premises</v>
      </c>
      <c r="AC57" s="2140">
        <f>IF(ISERROR(E57*(1-VLOOKUP($A57, 'E1 Categorization'!$A$32:$E$124, 5,0))), E57*0.5, E57*(1-VLOOKUP($A57, 'E1 Categorization'!$A$32:$E$124, 5,0)))</f>
        <v>0</v>
      </c>
      <c r="AD57" s="2140">
        <f>IF(ISERROR(F57*(1-VLOOKUP($A57, 'E1 Categorization'!$A$32:$E$124, 5,0))), F57*0.5, F57*(1-VLOOKUP($A57, 'E1 Categorization'!$A$32:$E$124, 5,0)))</f>
        <v>0</v>
      </c>
      <c r="AE57" s="2140">
        <f>IF(ISERROR(G57*(1-VLOOKUP($A57, 'E1 Categorization'!$A$32:$E$124, 5,0))), G57*0.5, G57*(1-VLOOKUP($A57, 'E1 Categorization'!$A$32:$E$124, 5,0)))</f>
        <v>0</v>
      </c>
      <c r="AF57" s="2140">
        <f>IF(ISERROR(H57*(1-VLOOKUP($A57, 'E1 Categorization'!$A$32:$E$124, 5,0))), H57*0.5, H57*(1-VLOOKUP($A57, 'E1 Categorization'!$A$32:$E$124, 5,0)))</f>
        <v>0</v>
      </c>
      <c r="AG57" s="2140">
        <f>IF(ISERROR(I57*(1-VLOOKUP($A57, 'E1 Categorization'!$A$32:$E$124, 5,0))), I57*0.5, I57*(1-VLOOKUP($A57, 'E1 Categorization'!$A$32:$E$124, 5,0)))</f>
        <v>0</v>
      </c>
      <c r="AH57" s="2140">
        <f>IF(ISERROR(J57*(1-VLOOKUP($A57, 'E1 Categorization'!$A$32:$E$124, 5,0))), J57*0.5, J57*(1-VLOOKUP($A57, 'E1 Categorization'!$A$32:$E$124, 5,0)))</f>
        <v>0</v>
      </c>
      <c r="AI57" s="2140">
        <f>IF(ISERROR(K57*(1-VLOOKUP($A57, 'E1 Categorization'!$A$32:$E$124, 5,0))), K57*0.5, K57*(1-VLOOKUP($A57, 'E1 Categorization'!$A$32:$E$124, 5,0)))</f>
        <v>0</v>
      </c>
      <c r="AJ57" s="2140">
        <f>IF(ISERROR(L57*(1-VLOOKUP($A57, 'E1 Categorization'!$A$32:$E$124, 5,0))), L57*0.5, L57*(1-VLOOKUP($A57, 'E1 Categorization'!$A$32:$E$124, 5,0)))</f>
        <v>0</v>
      </c>
      <c r="AK57" s="2140">
        <f>IF(ISERROR(M57*(1-VLOOKUP($A57, 'E1 Categorization'!$A$32:$E$124, 5,0))), M57*0.5, M57*(1-VLOOKUP($A57, 'E1 Categorization'!$A$32:$E$124, 5,0)))</f>
        <v>0</v>
      </c>
      <c r="AL57" s="2140">
        <f>IF(ISERROR(N57*(1-VLOOKUP($A57, 'E1 Categorization'!$A$32:$E$124, 5,0))), N57*0.5, N57*(1-VLOOKUP($A57, 'E1 Categorization'!$A$32:$E$124, 5,0)))</f>
        <v>0</v>
      </c>
      <c r="AM57" s="2140">
        <f>IF(ISERROR(O57*(1-VLOOKUP($A57, 'E1 Categorization'!$A$32:$E$124, 5,0))), O57*0.5, O57*(1-VLOOKUP($A57, 'E1 Categorization'!$A$32:$E$124, 5,0)))</f>
        <v>0</v>
      </c>
      <c r="AN57" s="2140">
        <f>IF(ISERROR(P57*(1-VLOOKUP($A57, 'E1 Categorization'!$A$32:$E$124, 5,0))), P57*0.5, P57*(1-VLOOKUP($A57, 'E1 Categorization'!$A$32:$E$124, 5,0)))</f>
        <v>0</v>
      </c>
      <c r="AO57" s="2140">
        <f>IF(ISERROR(Q57*(1-VLOOKUP($A57, 'E1 Categorization'!$A$32:$E$124, 5,0))), Q57*0.5, Q57*(1-VLOOKUP($A57, 'E1 Categorization'!$A$32:$E$124, 5,0)))</f>
        <v>0</v>
      </c>
      <c r="AP57" s="2140">
        <f>IF(ISERROR(R57*(1-VLOOKUP($A57, 'E1 Categorization'!$A$32:$E$124, 5,0))), R57*0.5, R57*(1-VLOOKUP($A57, 'E1 Categorization'!$A$32:$E$124, 5,0)))</f>
        <v>0</v>
      </c>
      <c r="AQ57" s="2140">
        <f>IF(ISERROR(S57*(1-VLOOKUP($A57, 'E1 Categorization'!$A$32:$E$124, 5,0))), S57*0.5, S57*(1-VLOOKUP($A57, 'E1 Categorization'!$A$32:$E$124, 5,0)))</f>
        <v>0</v>
      </c>
      <c r="AR57" s="2140">
        <f>IF(ISERROR(T57*(1-VLOOKUP($A57, 'E1 Categorization'!$A$32:$E$124, 5,0))), T57*0.5, T57*(1-VLOOKUP($A57, 'E1 Categorization'!$A$32:$E$124, 5,0)))</f>
        <v>0</v>
      </c>
      <c r="AS57" s="2140">
        <f>IF(ISERROR(U57*(1-VLOOKUP($A57, 'E1 Categorization'!$A$32:$E$124, 5,0))), U57*0.5, U57*(1-VLOOKUP($A57, 'E1 Categorization'!$A$32:$E$124, 5,0)))</f>
        <v>0</v>
      </c>
      <c r="AT57" s="2140">
        <f>IF(ISERROR(V57*(1-VLOOKUP($A57, 'E1 Categorization'!$A$32:$E$124, 5,0))), V57*0.5, V57*(1-VLOOKUP($A57, 'E1 Categorization'!$A$32:$E$124, 5,0)))</f>
        <v>0</v>
      </c>
      <c r="AU57" s="2140">
        <f>IF(ISERROR(W57*(1-VLOOKUP($A57, 'E1 Categorization'!$A$32:$E$124, 5,0))), W57*0.5, W57*(1-VLOOKUP($A57, 'E1 Categorization'!$A$32:$E$124, 5,0)))</f>
        <v>0</v>
      </c>
      <c r="AV57" s="2140">
        <f>IF(ISERROR(X57*(1-VLOOKUP($A57, 'E1 Categorization'!$A$32:$E$124, 5,0))), X57*0.5, X57*(1-VLOOKUP($A57, 'E1 Categorization'!$A$32:$E$124, 5,0)))</f>
        <v>0</v>
      </c>
      <c r="AW57" s="1886"/>
      <c r="AX57" s="1886"/>
      <c r="AY57" s="487">
        <f t="shared" si="25"/>
        <v>1975</v>
      </c>
      <c r="AZ57" s="488" t="str">
        <f t="shared" si="26"/>
        <v>Load Management Controls - Utility Premises</v>
      </c>
      <c r="BA57" s="2140">
        <f>IF(ISERROR(E57*(VLOOKUP($A57, 'E1 Categorization'!$A$32:$E$124, 5,0))), E57*0.5, E57*(VLOOKUP($A57, 'E1 Categorization'!$A$32:$E$124, 5,0)))</f>
        <v>0</v>
      </c>
      <c r="BB57" s="2140">
        <f>IF(ISERROR(F57*(VLOOKUP($A57, 'E1 Categorization'!$A$32:$E$124, 5,0))), F57*0.5, F57*(VLOOKUP($A57, 'E1 Categorization'!$A$32:$E$124, 5,0)))</f>
        <v>0</v>
      </c>
      <c r="BC57" s="2140">
        <f>IF(ISERROR(G57*(VLOOKUP($A57, 'E1 Categorization'!$A$32:$E$124, 5,0))), G57*0.5, G57*(VLOOKUP($A57, 'E1 Categorization'!$A$32:$E$124, 5,0)))</f>
        <v>0</v>
      </c>
      <c r="BD57" s="2140">
        <f>IF(ISERROR(H57*(VLOOKUP($A57, 'E1 Categorization'!$A$32:$E$124, 5,0))), H57*0.5, H57*(VLOOKUP($A57, 'E1 Categorization'!$A$32:$E$124, 5,0)))</f>
        <v>0</v>
      </c>
      <c r="BE57" s="2140">
        <f>IF(ISERROR(I57*(VLOOKUP($A57, 'E1 Categorization'!$A$32:$E$124, 5,0))), I57*0.5, I57*(VLOOKUP($A57, 'E1 Categorization'!$A$32:$E$124, 5,0)))</f>
        <v>0</v>
      </c>
      <c r="BF57" s="2140">
        <f>IF(ISERROR(J57*(VLOOKUP($A57, 'E1 Categorization'!$A$32:$E$124, 5,0))), J57*0.5, J57*(VLOOKUP($A57, 'E1 Categorization'!$A$32:$E$124, 5,0)))</f>
        <v>0</v>
      </c>
      <c r="BG57" s="2140">
        <f>IF(ISERROR(K57*(VLOOKUP($A57, 'E1 Categorization'!$A$32:$E$124, 5,0))), K57*0.5, K57*(VLOOKUP($A57, 'E1 Categorization'!$A$32:$E$124, 5,0)))</f>
        <v>0</v>
      </c>
      <c r="BH57" s="2140">
        <f>IF(ISERROR(L57*(VLOOKUP($A57, 'E1 Categorization'!$A$32:$E$124, 5,0))), L57*0.5, L57*(VLOOKUP($A57, 'E1 Categorization'!$A$32:$E$124, 5,0)))</f>
        <v>0</v>
      </c>
      <c r="BI57" s="2140">
        <f>IF(ISERROR(M57*(VLOOKUP($A57, 'E1 Categorization'!$A$32:$E$124, 5,0))), M57*0.5, M57*(VLOOKUP($A57, 'E1 Categorization'!$A$32:$E$124, 5,0)))</f>
        <v>0</v>
      </c>
      <c r="BJ57" s="2140">
        <f>IF(ISERROR(N57*(VLOOKUP($A57, 'E1 Categorization'!$A$32:$E$124, 5,0))), N57*0.5, N57*(VLOOKUP($A57, 'E1 Categorization'!$A$32:$E$124, 5,0)))</f>
        <v>0</v>
      </c>
      <c r="BK57" s="2140">
        <f>IF(ISERROR(O57*(VLOOKUP($A57, 'E1 Categorization'!$A$32:$E$124, 5,0))), O57*0.5, O57*(VLOOKUP($A57, 'E1 Categorization'!$A$32:$E$124, 5,0)))</f>
        <v>0</v>
      </c>
      <c r="BL57" s="2140">
        <f>IF(ISERROR(P57*(VLOOKUP($A57, 'E1 Categorization'!$A$32:$E$124, 5,0))), P57*0.5, P57*(VLOOKUP($A57, 'E1 Categorization'!$A$32:$E$124, 5,0)))</f>
        <v>0</v>
      </c>
      <c r="BM57" s="2140">
        <f>IF(ISERROR(Q57*(VLOOKUP($A57, 'E1 Categorization'!$A$32:$E$124, 5,0))), Q57*0.5, Q57*(VLOOKUP($A57, 'E1 Categorization'!$A$32:$E$124, 5,0)))</f>
        <v>0</v>
      </c>
      <c r="BN57" s="2140">
        <f>IF(ISERROR(R57*(VLOOKUP($A57, 'E1 Categorization'!$A$32:$E$124, 5,0))), R57*0.5, R57*(VLOOKUP($A57, 'E1 Categorization'!$A$32:$E$124, 5,0)))</f>
        <v>0</v>
      </c>
      <c r="BO57" s="2140">
        <f>IF(ISERROR(S57*(VLOOKUP($A57, 'E1 Categorization'!$A$32:$E$124, 5,0))), S57*0.5, S57*(VLOOKUP($A57, 'E1 Categorization'!$A$32:$E$124, 5,0)))</f>
        <v>0</v>
      </c>
      <c r="BP57" s="2140">
        <f>IF(ISERROR(T57*(VLOOKUP($A57, 'E1 Categorization'!$A$32:$E$124, 5,0))), T57*0.5, T57*(VLOOKUP($A57, 'E1 Categorization'!$A$32:$E$124, 5,0)))</f>
        <v>0</v>
      </c>
      <c r="BQ57" s="2140">
        <f>IF(ISERROR(U57*(VLOOKUP($A57, 'E1 Categorization'!$A$32:$E$124, 5,0))), U57*0.5, U57*(VLOOKUP($A57, 'E1 Categorization'!$A$32:$E$124, 5,0)))</f>
        <v>0</v>
      </c>
      <c r="BR57" s="2140">
        <f>IF(ISERROR(V57*(VLOOKUP($A57, 'E1 Categorization'!$A$32:$E$124, 5,0))), V57*0.5, V57*(VLOOKUP($A57, 'E1 Categorization'!$A$32:$E$124, 5,0)))</f>
        <v>0</v>
      </c>
      <c r="BS57" s="2140">
        <f>IF(ISERROR(W57*(VLOOKUP($A57, 'E1 Categorization'!$A$32:$E$124, 5,0))), W57*0.5, W57*(VLOOKUP($A57, 'E1 Categorization'!$A$32:$E$124, 5,0)))</f>
        <v>0</v>
      </c>
      <c r="BT57" s="2140">
        <f>IF(ISERROR(X57*(VLOOKUP($A57, 'E1 Categorization'!$A$32:$E$124, 5,0))), X57*0.5, X57*(VLOOKUP($A57, 'E1 Categorization'!$A$32:$E$124, 5,0)))</f>
        <v>0</v>
      </c>
    </row>
    <row r="58" spans="1:72" s="291" customFormat="1" ht="12.75" x14ac:dyDescent="0.2">
      <c r="A58" s="487">
        <f>'I3 TB Data'!A168:B168</f>
        <v>1980</v>
      </c>
      <c r="B58" s="488" t="str">
        <f>'I3 TB Data'!B168</f>
        <v>System Supervisory Equipment</v>
      </c>
      <c r="C58" s="489">
        <f>'I3 TB Data'!G168</f>
        <v>0</v>
      </c>
      <c r="D58" s="1857" t="str">
        <f t="shared" ref="D58:D63" si="27">IF(SUM(E58:X58)&lt;&gt;C58,"No","Yes")</f>
        <v>Yes</v>
      </c>
      <c r="E58" s="1832"/>
      <c r="F58" s="1832"/>
      <c r="G58" s="1832"/>
      <c r="H58" s="1832"/>
      <c r="I58" s="1832"/>
      <c r="J58" s="1832"/>
      <c r="K58" s="1832"/>
      <c r="L58" s="1832"/>
      <c r="M58" s="1832"/>
      <c r="N58" s="1832"/>
      <c r="O58" s="1832"/>
      <c r="P58" s="1832"/>
      <c r="Q58" s="1832"/>
      <c r="R58" s="1832"/>
      <c r="S58" s="1832"/>
      <c r="T58" s="1832"/>
      <c r="U58" s="1832"/>
      <c r="V58" s="1832"/>
      <c r="W58" s="1832"/>
      <c r="X58" s="1832"/>
      <c r="AA58" s="487">
        <f t="shared" si="23"/>
        <v>1980</v>
      </c>
      <c r="AB58" s="488" t="str">
        <f t="shared" si="24"/>
        <v>System Supervisory Equipment</v>
      </c>
      <c r="AC58" s="2140">
        <f>IF(ISERROR(E58*(1-VLOOKUP($A58, 'E1 Categorization'!$A$32:$E$124, 5,0))), E58*0.5, E58*(1-VLOOKUP($A58, 'E1 Categorization'!$A$32:$E$124, 5,0)))</f>
        <v>0</v>
      </c>
      <c r="AD58" s="2140">
        <f>IF(ISERROR(F58*(1-VLOOKUP($A58, 'E1 Categorization'!$A$32:$E$124, 5,0))), F58*0.5, F58*(1-VLOOKUP($A58, 'E1 Categorization'!$A$32:$E$124, 5,0)))</f>
        <v>0</v>
      </c>
      <c r="AE58" s="2140">
        <f>IF(ISERROR(G58*(1-VLOOKUP($A58, 'E1 Categorization'!$A$32:$E$124, 5,0))), G58*0.5, G58*(1-VLOOKUP($A58, 'E1 Categorization'!$A$32:$E$124, 5,0)))</f>
        <v>0</v>
      </c>
      <c r="AF58" s="2140">
        <f>IF(ISERROR(H58*(1-VLOOKUP($A58, 'E1 Categorization'!$A$32:$E$124, 5,0))), H58*0.5, H58*(1-VLOOKUP($A58, 'E1 Categorization'!$A$32:$E$124, 5,0)))</f>
        <v>0</v>
      </c>
      <c r="AG58" s="2140">
        <f>IF(ISERROR(I58*(1-VLOOKUP($A58, 'E1 Categorization'!$A$32:$E$124, 5,0))), I58*0.5, I58*(1-VLOOKUP($A58, 'E1 Categorization'!$A$32:$E$124, 5,0)))</f>
        <v>0</v>
      </c>
      <c r="AH58" s="2140">
        <f>IF(ISERROR(J58*(1-VLOOKUP($A58, 'E1 Categorization'!$A$32:$E$124, 5,0))), J58*0.5, J58*(1-VLOOKUP($A58, 'E1 Categorization'!$A$32:$E$124, 5,0)))</f>
        <v>0</v>
      </c>
      <c r="AI58" s="2140">
        <f>IF(ISERROR(K58*(1-VLOOKUP($A58, 'E1 Categorization'!$A$32:$E$124, 5,0))), K58*0.5, K58*(1-VLOOKUP($A58, 'E1 Categorization'!$A$32:$E$124, 5,0)))</f>
        <v>0</v>
      </c>
      <c r="AJ58" s="2140">
        <f>IF(ISERROR(L58*(1-VLOOKUP($A58, 'E1 Categorization'!$A$32:$E$124, 5,0))), L58*0.5, L58*(1-VLOOKUP($A58, 'E1 Categorization'!$A$32:$E$124, 5,0)))</f>
        <v>0</v>
      </c>
      <c r="AK58" s="2140">
        <f>IF(ISERROR(M58*(1-VLOOKUP($A58, 'E1 Categorization'!$A$32:$E$124, 5,0))), M58*0.5, M58*(1-VLOOKUP($A58, 'E1 Categorization'!$A$32:$E$124, 5,0)))</f>
        <v>0</v>
      </c>
      <c r="AL58" s="2140">
        <f>IF(ISERROR(N58*(1-VLOOKUP($A58, 'E1 Categorization'!$A$32:$E$124, 5,0))), N58*0.5, N58*(1-VLOOKUP($A58, 'E1 Categorization'!$A$32:$E$124, 5,0)))</f>
        <v>0</v>
      </c>
      <c r="AM58" s="2140">
        <f>IF(ISERROR(O58*(1-VLOOKUP($A58, 'E1 Categorization'!$A$32:$E$124, 5,0))), O58*0.5, O58*(1-VLOOKUP($A58, 'E1 Categorization'!$A$32:$E$124, 5,0)))</f>
        <v>0</v>
      </c>
      <c r="AN58" s="2140">
        <f>IF(ISERROR(P58*(1-VLOOKUP($A58, 'E1 Categorization'!$A$32:$E$124, 5,0))), P58*0.5, P58*(1-VLOOKUP($A58, 'E1 Categorization'!$A$32:$E$124, 5,0)))</f>
        <v>0</v>
      </c>
      <c r="AO58" s="2140">
        <f>IF(ISERROR(Q58*(1-VLOOKUP($A58, 'E1 Categorization'!$A$32:$E$124, 5,0))), Q58*0.5, Q58*(1-VLOOKUP($A58, 'E1 Categorization'!$A$32:$E$124, 5,0)))</f>
        <v>0</v>
      </c>
      <c r="AP58" s="2140">
        <f>IF(ISERROR(R58*(1-VLOOKUP($A58, 'E1 Categorization'!$A$32:$E$124, 5,0))), R58*0.5, R58*(1-VLOOKUP($A58, 'E1 Categorization'!$A$32:$E$124, 5,0)))</f>
        <v>0</v>
      </c>
      <c r="AQ58" s="2140">
        <f>IF(ISERROR(S58*(1-VLOOKUP($A58, 'E1 Categorization'!$A$32:$E$124, 5,0))), S58*0.5, S58*(1-VLOOKUP($A58, 'E1 Categorization'!$A$32:$E$124, 5,0)))</f>
        <v>0</v>
      </c>
      <c r="AR58" s="2140">
        <f>IF(ISERROR(T58*(1-VLOOKUP($A58, 'E1 Categorization'!$A$32:$E$124, 5,0))), T58*0.5, T58*(1-VLOOKUP($A58, 'E1 Categorization'!$A$32:$E$124, 5,0)))</f>
        <v>0</v>
      </c>
      <c r="AS58" s="2140">
        <f>IF(ISERROR(U58*(1-VLOOKUP($A58, 'E1 Categorization'!$A$32:$E$124, 5,0))), U58*0.5, U58*(1-VLOOKUP($A58, 'E1 Categorization'!$A$32:$E$124, 5,0)))</f>
        <v>0</v>
      </c>
      <c r="AT58" s="2140">
        <f>IF(ISERROR(V58*(1-VLOOKUP($A58, 'E1 Categorization'!$A$32:$E$124, 5,0))), V58*0.5, V58*(1-VLOOKUP($A58, 'E1 Categorization'!$A$32:$E$124, 5,0)))</f>
        <v>0</v>
      </c>
      <c r="AU58" s="2140">
        <f>IF(ISERROR(W58*(1-VLOOKUP($A58, 'E1 Categorization'!$A$32:$E$124, 5,0))), W58*0.5, W58*(1-VLOOKUP($A58, 'E1 Categorization'!$A$32:$E$124, 5,0)))</f>
        <v>0</v>
      </c>
      <c r="AV58" s="2140">
        <f>IF(ISERROR(X58*(1-VLOOKUP($A58, 'E1 Categorization'!$A$32:$E$124, 5,0))), X58*0.5, X58*(1-VLOOKUP($A58, 'E1 Categorization'!$A$32:$E$124, 5,0)))</f>
        <v>0</v>
      </c>
      <c r="AW58" s="1886"/>
      <c r="AX58" s="1886"/>
      <c r="AY58" s="487">
        <f t="shared" si="25"/>
        <v>1980</v>
      </c>
      <c r="AZ58" s="488" t="str">
        <f t="shared" si="26"/>
        <v>System Supervisory Equipment</v>
      </c>
      <c r="BA58" s="2140">
        <f>IF(ISERROR(E58*(VLOOKUP($A58, 'E1 Categorization'!$A$32:$E$124, 5,0))), E58*0.5, E58*(VLOOKUP($A58, 'E1 Categorization'!$A$32:$E$124, 5,0)))</f>
        <v>0</v>
      </c>
      <c r="BB58" s="2140">
        <f>IF(ISERROR(F58*(VLOOKUP($A58, 'E1 Categorization'!$A$32:$E$124, 5,0))), F58*0.5, F58*(VLOOKUP($A58, 'E1 Categorization'!$A$32:$E$124, 5,0)))</f>
        <v>0</v>
      </c>
      <c r="BC58" s="2140">
        <f>IF(ISERROR(G58*(VLOOKUP($A58, 'E1 Categorization'!$A$32:$E$124, 5,0))), G58*0.5, G58*(VLOOKUP($A58, 'E1 Categorization'!$A$32:$E$124, 5,0)))</f>
        <v>0</v>
      </c>
      <c r="BD58" s="2140">
        <f>IF(ISERROR(H58*(VLOOKUP($A58, 'E1 Categorization'!$A$32:$E$124, 5,0))), H58*0.5, H58*(VLOOKUP($A58, 'E1 Categorization'!$A$32:$E$124, 5,0)))</f>
        <v>0</v>
      </c>
      <c r="BE58" s="2140">
        <f>IF(ISERROR(I58*(VLOOKUP($A58, 'E1 Categorization'!$A$32:$E$124, 5,0))), I58*0.5, I58*(VLOOKUP($A58, 'E1 Categorization'!$A$32:$E$124, 5,0)))</f>
        <v>0</v>
      </c>
      <c r="BF58" s="2140">
        <f>IF(ISERROR(J58*(VLOOKUP($A58, 'E1 Categorization'!$A$32:$E$124, 5,0))), J58*0.5, J58*(VLOOKUP($A58, 'E1 Categorization'!$A$32:$E$124, 5,0)))</f>
        <v>0</v>
      </c>
      <c r="BG58" s="2140">
        <f>IF(ISERROR(K58*(VLOOKUP($A58, 'E1 Categorization'!$A$32:$E$124, 5,0))), K58*0.5, K58*(VLOOKUP($A58, 'E1 Categorization'!$A$32:$E$124, 5,0)))</f>
        <v>0</v>
      </c>
      <c r="BH58" s="2140">
        <f>IF(ISERROR(L58*(VLOOKUP($A58, 'E1 Categorization'!$A$32:$E$124, 5,0))), L58*0.5, L58*(VLOOKUP($A58, 'E1 Categorization'!$A$32:$E$124, 5,0)))</f>
        <v>0</v>
      </c>
      <c r="BI58" s="2140">
        <f>IF(ISERROR(M58*(VLOOKUP($A58, 'E1 Categorization'!$A$32:$E$124, 5,0))), M58*0.5, M58*(VLOOKUP($A58, 'E1 Categorization'!$A$32:$E$124, 5,0)))</f>
        <v>0</v>
      </c>
      <c r="BJ58" s="2140">
        <f>IF(ISERROR(N58*(VLOOKUP($A58, 'E1 Categorization'!$A$32:$E$124, 5,0))), N58*0.5, N58*(VLOOKUP($A58, 'E1 Categorization'!$A$32:$E$124, 5,0)))</f>
        <v>0</v>
      </c>
      <c r="BK58" s="2140">
        <f>IF(ISERROR(O58*(VLOOKUP($A58, 'E1 Categorization'!$A$32:$E$124, 5,0))), O58*0.5, O58*(VLOOKUP($A58, 'E1 Categorization'!$A$32:$E$124, 5,0)))</f>
        <v>0</v>
      </c>
      <c r="BL58" s="2140">
        <f>IF(ISERROR(P58*(VLOOKUP($A58, 'E1 Categorization'!$A$32:$E$124, 5,0))), P58*0.5, P58*(VLOOKUP($A58, 'E1 Categorization'!$A$32:$E$124, 5,0)))</f>
        <v>0</v>
      </c>
      <c r="BM58" s="2140">
        <f>IF(ISERROR(Q58*(VLOOKUP($A58, 'E1 Categorization'!$A$32:$E$124, 5,0))), Q58*0.5, Q58*(VLOOKUP($A58, 'E1 Categorization'!$A$32:$E$124, 5,0)))</f>
        <v>0</v>
      </c>
      <c r="BN58" s="2140">
        <f>IF(ISERROR(R58*(VLOOKUP($A58, 'E1 Categorization'!$A$32:$E$124, 5,0))), R58*0.5, R58*(VLOOKUP($A58, 'E1 Categorization'!$A$32:$E$124, 5,0)))</f>
        <v>0</v>
      </c>
      <c r="BO58" s="2140">
        <f>IF(ISERROR(S58*(VLOOKUP($A58, 'E1 Categorization'!$A$32:$E$124, 5,0))), S58*0.5, S58*(VLOOKUP($A58, 'E1 Categorization'!$A$32:$E$124, 5,0)))</f>
        <v>0</v>
      </c>
      <c r="BP58" s="2140">
        <f>IF(ISERROR(T58*(VLOOKUP($A58, 'E1 Categorization'!$A$32:$E$124, 5,0))), T58*0.5, T58*(VLOOKUP($A58, 'E1 Categorization'!$A$32:$E$124, 5,0)))</f>
        <v>0</v>
      </c>
      <c r="BQ58" s="2140">
        <f>IF(ISERROR(U58*(VLOOKUP($A58, 'E1 Categorization'!$A$32:$E$124, 5,0))), U58*0.5, U58*(VLOOKUP($A58, 'E1 Categorization'!$A$32:$E$124, 5,0)))</f>
        <v>0</v>
      </c>
      <c r="BR58" s="2140">
        <f>IF(ISERROR(V58*(VLOOKUP($A58, 'E1 Categorization'!$A$32:$E$124, 5,0))), V58*0.5, V58*(VLOOKUP($A58, 'E1 Categorization'!$A$32:$E$124, 5,0)))</f>
        <v>0</v>
      </c>
      <c r="BS58" s="2140">
        <f>IF(ISERROR(W58*(VLOOKUP($A58, 'E1 Categorization'!$A$32:$E$124, 5,0))), W58*0.5, W58*(VLOOKUP($A58, 'E1 Categorization'!$A$32:$E$124, 5,0)))</f>
        <v>0</v>
      </c>
      <c r="BT58" s="2140">
        <f>IF(ISERROR(X58*(VLOOKUP($A58, 'E1 Categorization'!$A$32:$E$124, 5,0))), X58*0.5, X58*(VLOOKUP($A58, 'E1 Categorization'!$A$32:$E$124, 5,0)))</f>
        <v>0</v>
      </c>
    </row>
    <row r="59" spans="1:72" s="291" customFormat="1" ht="12.75" x14ac:dyDescent="0.2">
      <c r="A59" s="487">
        <f>'I3 TB Data'!A170:B170</f>
        <v>1990</v>
      </c>
      <c r="B59" s="488" t="str">
        <f>'I3 TB Data'!B170</f>
        <v>Other Tangible Property</v>
      </c>
      <c r="C59" s="489">
        <f>'I3 TB Data'!G170</f>
        <v>0</v>
      </c>
      <c r="D59" s="1857" t="str">
        <f t="shared" si="27"/>
        <v>Yes</v>
      </c>
      <c r="E59" s="1832"/>
      <c r="F59" s="1832"/>
      <c r="G59" s="1832"/>
      <c r="H59" s="1832"/>
      <c r="I59" s="1832"/>
      <c r="J59" s="1832"/>
      <c r="K59" s="1832"/>
      <c r="L59" s="1832"/>
      <c r="M59" s="1832"/>
      <c r="N59" s="1832"/>
      <c r="O59" s="1832"/>
      <c r="P59" s="1832"/>
      <c r="Q59" s="1832"/>
      <c r="R59" s="1832"/>
      <c r="S59" s="1832"/>
      <c r="T59" s="1832"/>
      <c r="U59" s="1832"/>
      <c r="V59" s="1832"/>
      <c r="W59" s="1832"/>
      <c r="X59" s="1832"/>
      <c r="AA59" s="487">
        <f t="shared" si="23"/>
        <v>1990</v>
      </c>
      <c r="AB59" s="488" t="str">
        <f t="shared" si="24"/>
        <v>Other Tangible Property</v>
      </c>
      <c r="AC59" s="2140">
        <f>IF(ISERROR(E59*(1-VLOOKUP($A59, 'E1 Categorization'!$A$32:$E$124, 5,0))), E59*0.5, E59*(1-VLOOKUP($A59, 'E1 Categorization'!$A$32:$E$124, 5,0)))</f>
        <v>0</v>
      </c>
      <c r="AD59" s="2140">
        <f>IF(ISERROR(F59*(1-VLOOKUP($A59, 'E1 Categorization'!$A$32:$E$124, 5,0))), F59*0.5, F59*(1-VLOOKUP($A59, 'E1 Categorization'!$A$32:$E$124, 5,0)))</f>
        <v>0</v>
      </c>
      <c r="AE59" s="2140">
        <f>IF(ISERROR(G59*(1-VLOOKUP($A59, 'E1 Categorization'!$A$32:$E$124, 5,0))), G59*0.5, G59*(1-VLOOKUP($A59, 'E1 Categorization'!$A$32:$E$124, 5,0)))</f>
        <v>0</v>
      </c>
      <c r="AF59" s="2140">
        <f>IF(ISERROR(H59*(1-VLOOKUP($A59, 'E1 Categorization'!$A$32:$E$124, 5,0))), H59*0.5, H59*(1-VLOOKUP($A59, 'E1 Categorization'!$A$32:$E$124, 5,0)))</f>
        <v>0</v>
      </c>
      <c r="AG59" s="2140">
        <f>IF(ISERROR(I59*(1-VLOOKUP($A59, 'E1 Categorization'!$A$32:$E$124, 5,0))), I59*0.5, I59*(1-VLOOKUP($A59, 'E1 Categorization'!$A$32:$E$124, 5,0)))</f>
        <v>0</v>
      </c>
      <c r="AH59" s="2140">
        <f>IF(ISERROR(J59*(1-VLOOKUP($A59, 'E1 Categorization'!$A$32:$E$124, 5,0))), J59*0.5, J59*(1-VLOOKUP($A59, 'E1 Categorization'!$A$32:$E$124, 5,0)))</f>
        <v>0</v>
      </c>
      <c r="AI59" s="2140">
        <f>IF(ISERROR(K59*(1-VLOOKUP($A59, 'E1 Categorization'!$A$32:$E$124, 5,0))), K59*0.5, K59*(1-VLOOKUP($A59, 'E1 Categorization'!$A$32:$E$124, 5,0)))</f>
        <v>0</v>
      </c>
      <c r="AJ59" s="2140">
        <f>IF(ISERROR(L59*(1-VLOOKUP($A59, 'E1 Categorization'!$A$32:$E$124, 5,0))), L59*0.5, L59*(1-VLOOKUP($A59, 'E1 Categorization'!$A$32:$E$124, 5,0)))</f>
        <v>0</v>
      </c>
      <c r="AK59" s="2140">
        <f>IF(ISERROR(M59*(1-VLOOKUP($A59, 'E1 Categorization'!$A$32:$E$124, 5,0))), M59*0.5, M59*(1-VLOOKUP($A59, 'E1 Categorization'!$A$32:$E$124, 5,0)))</f>
        <v>0</v>
      </c>
      <c r="AL59" s="2140">
        <f>IF(ISERROR(N59*(1-VLOOKUP($A59, 'E1 Categorization'!$A$32:$E$124, 5,0))), N59*0.5, N59*(1-VLOOKUP($A59, 'E1 Categorization'!$A$32:$E$124, 5,0)))</f>
        <v>0</v>
      </c>
      <c r="AM59" s="2140">
        <f>IF(ISERROR(O59*(1-VLOOKUP($A59, 'E1 Categorization'!$A$32:$E$124, 5,0))), O59*0.5, O59*(1-VLOOKUP($A59, 'E1 Categorization'!$A$32:$E$124, 5,0)))</f>
        <v>0</v>
      </c>
      <c r="AN59" s="2140">
        <f>IF(ISERROR(P59*(1-VLOOKUP($A59, 'E1 Categorization'!$A$32:$E$124, 5,0))), P59*0.5, P59*(1-VLOOKUP($A59, 'E1 Categorization'!$A$32:$E$124, 5,0)))</f>
        <v>0</v>
      </c>
      <c r="AO59" s="2140">
        <f>IF(ISERROR(Q59*(1-VLOOKUP($A59, 'E1 Categorization'!$A$32:$E$124, 5,0))), Q59*0.5, Q59*(1-VLOOKUP($A59, 'E1 Categorization'!$A$32:$E$124, 5,0)))</f>
        <v>0</v>
      </c>
      <c r="AP59" s="2140">
        <f>IF(ISERROR(R59*(1-VLOOKUP($A59, 'E1 Categorization'!$A$32:$E$124, 5,0))), R59*0.5, R59*(1-VLOOKUP($A59, 'E1 Categorization'!$A$32:$E$124, 5,0)))</f>
        <v>0</v>
      </c>
      <c r="AQ59" s="2140">
        <f>IF(ISERROR(S59*(1-VLOOKUP($A59, 'E1 Categorization'!$A$32:$E$124, 5,0))), S59*0.5, S59*(1-VLOOKUP($A59, 'E1 Categorization'!$A$32:$E$124, 5,0)))</f>
        <v>0</v>
      </c>
      <c r="AR59" s="2140">
        <f>IF(ISERROR(T59*(1-VLOOKUP($A59, 'E1 Categorization'!$A$32:$E$124, 5,0))), T59*0.5, T59*(1-VLOOKUP($A59, 'E1 Categorization'!$A$32:$E$124, 5,0)))</f>
        <v>0</v>
      </c>
      <c r="AS59" s="2140">
        <f>IF(ISERROR(U59*(1-VLOOKUP($A59, 'E1 Categorization'!$A$32:$E$124, 5,0))), U59*0.5, U59*(1-VLOOKUP($A59, 'E1 Categorization'!$A$32:$E$124, 5,0)))</f>
        <v>0</v>
      </c>
      <c r="AT59" s="2140">
        <f>IF(ISERROR(V59*(1-VLOOKUP($A59, 'E1 Categorization'!$A$32:$E$124, 5,0))), V59*0.5, V59*(1-VLOOKUP($A59, 'E1 Categorization'!$A$32:$E$124, 5,0)))</f>
        <v>0</v>
      </c>
      <c r="AU59" s="2140">
        <f>IF(ISERROR(W59*(1-VLOOKUP($A59, 'E1 Categorization'!$A$32:$E$124, 5,0))), W59*0.5, W59*(1-VLOOKUP($A59, 'E1 Categorization'!$A$32:$E$124, 5,0)))</f>
        <v>0</v>
      </c>
      <c r="AV59" s="2140">
        <f>IF(ISERROR(X59*(1-VLOOKUP($A59, 'E1 Categorization'!$A$32:$E$124, 5,0))), X59*0.5, X59*(1-VLOOKUP($A59, 'E1 Categorization'!$A$32:$E$124, 5,0)))</f>
        <v>0</v>
      </c>
      <c r="AW59" s="1886"/>
      <c r="AX59" s="1886"/>
      <c r="AY59" s="487">
        <f t="shared" si="25"/>
        <v>1990</v>
      </c>
      <c r="AZ59" s="488" t="str">
        <f t="shared" si="26"/>
        <v>Other Tangible Property</v>
      </c>
      <c r="BA59" s="2140">
        <f>IF(ISERROR(E59*(VLOOKUP($A59, 'E1 Categorization'!$A$32:$E$124, 5,0))), E59*0.5, E59*(VLOOKUP($A59, 'E1 Categorization'!$A$32:$E$124, 5,0)))</f>
        <v>0</v>
      </c>
      <c r="BB59" s="2140">
        <f>IF(ISERROR(F59*(VLOOKUP($A59, 'E1 Categorization'!$A$32:$E$124, 5,0))), F59*0.5, F59*(VLOOKUP($A59, 'E1 Categorization'!$A$32:$E$124, 5,0)))</f>
        <v>0</v>
      </c>
      <c r="BC59" s="2140">
        <f>IF(ISERROR(G59*(VLOOKUP($A59, 'E1 Categorization'!$A$32:$E$124, 5,0))), G59*0.5, G59*(VLOOKUP($A59, 'E1 Categorization'!$A$32:$E$124, 5,0)))</f>
        <v>0</v>
      </c>
      <c r="BD59" s="2140">
        <f>IF(ISERROR(H59*(VLOOKUP($A59, 'E1 Categorization'!$A$32:$E$124, 5,0))), H59*0.5, H59*(VLOOKUP($A59, 'E1 Categorization'!$A$32:$E$124, 5,0)))</f>
        <v>0</v>
      </c>
      <c r="BE59" s="2140">
        <f>IF(ISERROR(I59*(VLOOKUP($A59, 'E1 Categorization'!$A$32:$E$124, 5,0))), I59*0.5, I59*(VLOOKUP($A59, 'E1 Categorization'!$A$32:$E$124, 5,0)))</f>
        <v>0</v>
      </c>
      <c r="BF59" s="2140">
        <f>IF(ISERROR(J59*(VLOOKUP($A59, 'E1 Categorization'!$A$32:$E$124, 5,0))), J59*0.5, J59*(VLOOKUP($A59, 'E1 Categorization'!$A$32:$E$124, 5,0)))</f>
        <v>0</v>
      </c>
      <c r="BG59" s="2140">
        <f>IF(ISERROR(K59*(VLOOKUP($A59, 'E1 Categorization'!$A$32:$E$124, 5,0))), K59*0.5, K59*(VLOOKUP($A59, 'E1 Categorization'!$A$32:$E$124, 5,0)))</f>
        <v>0</v>
      </c>
      <c r="BH59" s="2140">
        <f>IF(ISERROR(L59*(VLOOKUP($A59, 'E1 Categorization'!$A$32:$E$124, 5,0))), L59*0.5, L59*(VLOOKUP($A59, 'E1 Categorization'!$A$32:$E$124, 5,0)))</f>
        <v>0</v>
      </c>
      <c r="BI59" s="2140">
        <f>IF(ISERROR(M59*(VLOOKUP($A59, 'E1 Categorization'!$A$32:$E$124, 5,0))), M59*0.5, M59*(VLOOKUP($A59, 'E1 Categorization'!$A$32:$E$124, 5,0)))</f>
        <v>0</v>
      </c>
      <c r="BJ59" s="2140">
        <f>IF(ISERROR(N59*(VLOOKUP($A59, 'E1 Categorization'!$A$32:$E$124, 5,0))), N59*0.5, N59*(VLOOKUP($A59, 'E1 Categorization'!$A$32:$E$124, 5,0)))</f>
        <v>0</v>
      </c>
      <c r="BK59" s="2140">
        <f>IF(ISERROR(O59*(VLOOKUP($A59, 'E1 Categorization'!$A$32:$E$124, 5,0))), O59*0.5, O59*(VLOOKUP($A59, 'E1 Categorization'!$A$32:$E$124, 5,0)))</f>
        <v>0</v>
      </c>
      <c r="BL59" s="2140">
        <f>IF(ISERROR(P59*(VLOOKUP($A59, 'E1 Categorization'!$A$32:$E$124, 5,0))), P59*0.5, P59*(VLOOKUP($A59, 'E1 Categorization'!$A$32:$E$124, 5,0)))</f>
        <v>0</v>
      </c>
      <c r="BM59" s="2140">
        <f>IF(ISERROR(Q59*(VLOOKUP($A59, 'E1 Categorization'!$A$32:$E$124, 5,0))), Q59*0.5, Q59*(VLOOKUP($A59, 'E1 Categorization'!$A$32:$E$124, 5,0)))</f>
        <v>0</v>
      </c>
      <c r="BN59" s="2140">
        <f>IF(ISERROR(R59*(VLOOKUP($A59, 'E1 Categorization'!$A$32:$E$124, 5,0))), R59*0.5, R59*(VLOOKUP($A59, 'E1 Categorization'!$A$32:$E$124, 5,0)))</f>
        <v>0</v>
      </c>
      <c r="BO59" s="2140">
        <f>IF(ISERROR(S59*(VLOOKUP($A59, 'E1 Categorization'!$A$32:$E$124, 5,0))), S59*0.5, S59*(VLOOKUP($A59, 'E1 Categorization'!$A$32:$E$124, 5,0)))</f>
        <v>0</v>
      </c>
      <c r="BP59" s="2140">
        <f>IF(ISERROR(T59*(VLOOKUP($A59, 'E1 Categorization'!$A$32:$E$124, 5,0))), T59*0.5, T59*(VLOOKUP($A59, 'E1 Categorization'!$A$32:$E$124, 5,0)))</f>
        <v>0</v>
      </c>
      <c r="BQ59" s="2140">
        <f>IF(ISERROR(U59*(VLOOKUP($A59, 'E1 Categorization'!$A$32:$E$124, 5,0))), U59*0.5, U59*(VLOOKUP($A59, 'E1 Categorization'!$A$32:$E$124, 5,0)))</f>
        <v>0</v>
      </c>
      <c r="BR59" s="2140">
        <f>IF(ISERROR(V59*(VLOOKUP($A59, 'E1 Categorization'!$A$32:$E$124, 5,0))), V59*0.5, V59*(VLOOKUP($A59, 'E1 Categorization'!$A$32:$E$124, 5,0)))</f>
        <v>0</v>
      </c>
      <c r="BS59" s="2140">
        <f>IF(ISERROR(W59*(VLOOKUP($A59, 'E1 Categorization'!$A$32:$E$124, 5,0))), W59*0.5, W59*(VLOOKUP($A59, 'E1 Categorization'!$A$32:$E$124, 5,0)))</f>
        <v>0</v>
      </c>
      <c r="BT59" s="2140">
        <f>IF(ISERROR(X59*(VLOOKUP($A59, 'E1 Categorization'!$A$32:$E$124, 5,0))), X59*0.5, X59*(VLOOKUP($A59, 'E1 Categorization'!$A$32:$E$124, 5,0)))</f>
        <v>0</v>
      </c>
    </row>
    <row r="60" spans="1:72" s="291" customFormat="1" ht="12.75" x14ac:dyDescent="0.2">
      <c r="A60" s="487">
        <f>'I3 TB Data'!A172:B172</f>
        <v>2005</v>
      </c>
      <c r="B60" s="488" t="str">
        <f>'I3 TB Data'!B172</f>
        <v>Property Under Capital Leases</v>
      </c>
      <c r="C60" s="489">
        <f>'I3 TB Data'!G172</f>
        <v>0</v>
      </c>
      <c r="D60" s="1857" t="str">
        <f t="shared" si="27"/>
        <v>Yes</v>
      </c>
      <c r="E60" s="1832"/>
      <c r="F60" s="1832"/>
      <c r="G60" s="1832"/>
      <c r="H60" s="1832"/>
      <c r="I60" s="1832"/>
      <c r="J60" s="1832"/>
      <c r="K60" s="1832"/>
      <c r="L60" s="1832"/>
      <c r="M60" s="1832"/>
      <c r="N60" s="1832"/>
      <c r="O60" s="1832"/>
      <c r="P60" s="1832"/>
      <c r="Q60" s="1832"/>
      <c r="R60" s="1832"/>
      <c r="S60" s="1832"/>
      <c r="T60" s="1832"/>
      <c r="U60" s="1832"/>
      <c r="V60" s="1832"/>
      <c r="W60" s="1832"/>
      <c r="X60" s="1832"/>
      <c r="AA60" s="487">
        <f t="shared" si="23"/>
        <v>2005</v>
      </c>
      <c r="AB60" s="488" t="str">
        <f t="shared" si="24"/>
        <v>Property Under Capital Leases</v>
      </c>
      <c r="AC60" s="2140">
        <f>IF(ISERROR(E60*(1-VLOOKUP($A60, 'E1 Categorization'!$A$32:$E$124, 5,0))), E60*0.5, E60*(1-VLOOKUP($A60, 'E1 Categorization'!$A$32:$E$124, 5,0)))</f>
        <v>0</v>
      </c>
      <c r="AD60" s="2140">
        <f>IF(ISERROR(F60*(1-VLOOKUP($A60, 'E1 Categorization'!$A$32:$E$124, 5,0))), F60*0.5, F60*(1-VLOOKUP($A60, 'E1 Categorization'!$A$32:$E$124, 5,0)))</f>
        <v>0</v>
      </c>
      <c r="AE60" s="2140">
        <f>IF(ISERROR(G60*(1-VLOOKUP($A60, 'E1 Categorization'!$A$32:$E$124, 5,0))), G60*0.5, G60*(1-VLOOKUP($A60, 'E1 Categorization'!$A$32:$E$124, 5,0)))</f>
        <v>0</v>
      </c>
      <c r="AF60" s="2140">
        <f>IF(ISERROR(H60*(1-VLOOKUP($A60, 'E1 Categorization'!$A$32:$E$124, 5,0))), H60*0.5, H60*(1-VLOOKUP($A60, 'E1 Categorization'!$A$32:$E$124, 5,0)))</f>
        <v>0</v>
      </c>
      <c r="AG60" s="2140">
        <f>IF(ISERROR(I60*(1-VLOOKUP($A60, 'E1 Categorization'!$A$32:$E$124, 5,0))), I60*0.5, I60*(1-VLOOKUP($A60, 'E1 Categorization'!$A$32:$E$124, 5,0)))</f>
        <v>0</v>
      </c>
      <c r="AH60" s="2140">
        <f>IF(ISERROR(J60*(1-VLOOKUP($A60, 'E1 Categorization'!$A$32:$E$124, 5,0))), J60*0.5, J60*(1-VLOOKUP($A60, 'E1 Categorization'!$A$32:$E$124, 5,0)))</f>
        <v>0</v>
      </c>
      <c r="AI60" s="2140">
        <f>IF(ISERROR(K60*(1-VLOOKUP($A60, 'E1 Categorization'!$A$32:$E$124, 5,0))), K60*0.5, K60*(1-VLOOKUP($A60, 'E1 Categorization'!$A$32:$E$124, 5,0)))</f>
        <v>0</v>
      </c>
      <c r="AJ60" s="2140">
        <f>IF(ISERROR(L60*(1-VLOOKUP($A60, 'E1 Categorization'!$A$32:$E$124, 5,0))), L60*0.5, L60*(1-VLOOKUP($A60, 'E1 Categorization'!$A$32:$E$124, 5,0)))</f>
        <v>0</v>
      </c>
      <c r="AK60" s="2140">
        <f>IF(ISERROR(M60*(1-VLOOKUP($A60, 'E1 Categorization'!$A$32:$E$124, 5,0))), M60*0.5, M60*(1-VLOOKUP($A60, 'E1 Categorization'!$A$32:$E$124, 5,0)))</f>
        <v>0</v>
      </c>
      <c r="AL60" s="2140">
        <f>IF(ISERROR(N60*(1-VLOOKUP($A60, 'E1 Categorization'!$A$32:$E$124, 5,0))), N60*0.5, N60*(1-VLOOKUP($A60, 'E1 Categorization'!$A$32:$E$124, 5,0)))</f>
        <v>0</v>
      </c>
      <c r="AM60" s="2140">
        <f>IF(ISERROR(O60*(1-VLOOKUP($A60, 'E1 Categorization'!$A$32:$E$124, 5,0))), O60*0.5, O60*(1-VLOOKUP($A60, 'E1 Categorization'!$A$32:$E$124, 5,0)))</f>
        <v>0</v>
      </c>
      <c r="AN60" s="2140">
        <f>IF(ISERROR(P60*(1-VLOOKUP($A60, 'E1 Categorization'!$A$32:$E$124, 5,0))), P60*0.5, P60*(1-VLOOKUP($A60, 'E1 Categorization'!$A$32:$E$124, 5,0)))</f>
        <v>0</v>
      </c>
      <c r="AO60" s="2140">
        <f>IF(ISERROR(Q60*(1-VLOOKUP($A60, 'E1 Categorization'!$A$32:$E$124, 5,0))), Q60*0.5, Q60*(1-VLOOKUP($A60, 'E1 Categorization'!$A$32:$E$124, 5,0)))</f>
        <v>0</v>
      </c>
      <c r="AP60" s="2140">
        <f>IF(ISERROR(R60*(1-VLOOKUP($A60, 'E1 Categorization'!$A$32:$E$124, 5,0))), R60*0.5, R60*(1-VLOOKUP($A60, 'E1 Categorization'!$A$32:$E$124, 5,0)))</f>
        <v>0</v>
      </c>
      <c r="AQ60" s="2140">
        <f>IF(ISERROR(S60*(1-VLOOKUP($A60, 'E1 Categorization'!$A$32:$E$124, 5,0))), S60*0.5, S60*(1-VLOOKUP($A60, 'E1 Categorization'!$A$32:$E$124, 5,0)))</f>
        <v>0</v>
      </c>
      <c r="AR60" s="2140">
        <f>IF(ISERROR(T60*(1-VLOOKUP($A60, 'E1 Categorization'!$A$32:$E$124, 5,0))), T60*0.5, T60*(1-VLOOKUP($A60, 'E1 Categorization'!$A$32:$E$124, 5,0)))</f>
        <v>0</v>
      </c>
      <c r="AS60" s="2140">
        <f>IF(ISERROR(U60*(1-VLOOKUP($A60, 'E1 Categorization'!$A$32:$E$124, 5,0))), U60*0.5, U60*(1-VLOOKUP($A60, 'E1 Categorization'!$A$32:$E$124, 5,0)))</f>
        <v>0</v>
      </c>
      <c r="AT60" s="2140">
        <f>IF(ISERROR(V60*(1-VLOOKUP($A60, 'E1 Categorization'!$A$32:$E$124, 5,0))), V60*0.5, V60*(1-VLOOKUP($A60, 'E1 Categorization'!$A$32:$E$124, 5,0)))</f>
        <v>0</v>
      </c>
      <c r="AU60" s="2140">
        <f>IF(ISERROR(W60*(1-VLOOKUP($A60, 'E1 Categorization'!$A$32:$E$124, 5,0))), W60*0.5, W60*(1-VLOOKUP($A60, 'E1 Categorization'!$A$32:$E$124, 5,0)))</f>
        <v>0</v>
      </c>
      <c r="AV60" s="2140">
        <f>IF(ISERROR(X60*(1-VLOOKUP($A60, 'E1 Categorization'!$A$32:$E$124, 5,0))), X60*0.5, X60*(1-VLOOKUP($A60, 'E1 Categorization'!$A$32:$E$124, 5,0)))</f>
        <v>0</v>
      </c>
      <c r="AW60" s="1886"/>
      <c r="AX60" s="1886"/>
      <c r="AY60" s="487">
        <f t="shared" si="25"/>
        <v>2005</v>
      </c>
      <c r="AZ60" s="488" t="str">
        <f t="shared" si="26"/>
        <v>Property Under Capital Leases</v>
      </c>
      <c r="BA60" s="2140">
        <f>IF(ISERROR(E60*(VLOOKUP($A60, 'E1 Categorization'!$A$32:$E$124, 5,0))), E60*0.5, E60*(VLOOKUP($A60, 'E1 Categorization'!$A$32:$E$124, 5,0)))</f>
        <v>0</v>
      </c>
      <c r="BB60" s="2140">
        <f>IF(ISERROR(F60*(VLOOKUP($A60, 'E1 Categorization'!$A$32:$E$124, 5,0))), F60*0.5, F60*(VLOOKUP($A60, 'E1 Categorization'!$A$32:$E$124, 5,0)))</f>
        <v>0</v>
      </c>
      <c r="BC60" s="2140">
        <f>IF(ISERROR(G60*(VLOOKUP($A60, 'E1 Categorization'!$A$32:$E$124, 5,0))), G60*0.5, G60*(VLOOKUP($A60, 'E1 Categorization'!$A$32:$E$124, 5,0)))</f>
        <v>0</v>
      </c>
      <c r="BD60" s="2140">
        <f>IF(ISERROR(H60*(VLOOKUP($A60, 'E1 Categorization'!$A$32:$E$124, 5,0))), H60*0.5, H60*(VLOOKUP($A60, 'E1 Categorization'!$A$32:$E$124, 5,0)))</f>
        <v>0</v>
      </c>
      <c r="BE60" s="2140">
        <f>IF(ISERROR(I60*(VLOOKUP($A60, 'E1 Categorization'!$A$32:$E$124, 5,0))), I60*0.5, I60*(VLOOKUP($A60, 'E1 Categorization'!$A$32:$E$124, 5,0)))</f>
        <v>0</v>
      </c>
      <c r="BF60" s="2140">
        <f>IF(ISERROR(J60*(VLOOKUP($A60, 'E1 Categorization'!$A$32:$E$124, 5,0))), J60*0.5, J60*(VLOOKUP($A60, 'E1 Categorization'!$A$32:$E$124, 5,0)))</f>
        <v>0</v>
      </c>
      <c r="BG60" s="2140">
        <f>IF(ISERROR(K60*(VLOOKUP($A60, 'E1 Categorization'!$A$32:$E$124, 5,0))), K60*0.5, K60*(VLOOKUP($A60, 'E1 Categorization'!$A$32:$E$124, 5,0)))</f>
        <v>0</v>
      </c>
      <c r="BH60" s="2140">
        <f>IF(ISERROR(L60*(VLOOKUP($A60, 'E1 Categorization'!$A$32:$E$124, 5,0))), L60*0.5, L60*(VLOOKUP($A60, 'E1 Categorization'!$A$32:$E$124, 5,0)))</f>
        <v>0</v>
      </c>
      <c r="BI60" s="2140">
        <f>IF(ISERROR(M60*(VLOOKUP($A60, 'E1 Categorization'!$A$32:$E$124, 5,0))), M60*0.5, M60*(VLOOKUP($A60, 'E1 Categorization'!$A$32:$E$124, 5,0)))</f>
        <v>0</v>
      </c>
      <c r="BJ60" s="2140">
        <f>IF(ISERROR(N60*(VLOOKUP($A60, 'E1 Categorization'!$A$32:$E$124, 5,0))), N60*0.5, N60*(VLOOKUP($A60, 'E1 Categorization'!$A$32:$E$124, 5,0)))</f>
        <v>0</v>
      </c>
      <c r="BK60" s="2140">
        <f>IF(ISERROR(O60*(VLOOKUP($A60, 'E1 Categorization'!$A$32:$E$124, 5,0))), O60*0.5, O60*(VLOOKUP($A60, 'E1 Categorization'!$A$32:$E$124, 5,0)))</f>
        <v>0</v>
      </c>
      <c r="BL60" s="2140">
        <f>IF(ISERROR(P60*(VLOOKUP($A60, 'E1 Categorization'!$A$32:$E$124, 5,0))), P60*0.5, P60*(VLOOKUP($A60, 'E1 Categorization'!$A$32:$E$124, 5,0)))</f>
        <v>0</v>
      </c>
      <c r="BM60" s="2140">
        <f>IF(ISERROR(Q60*(VLOOKUP($A60, 'E1 Categorization'!$A$32:$E$124, 5,0))), Q60*0.5, Q60*(VLOOKUP($A60, 'E1 Categorization'!$A$32:$E$124, 5,0)))</f>
        <v>0</v>
      </c>
      <c r="BN60" s="2140">
        <f>IF(ISERROR(R60*(VLOOKUP($A60, 'E1 Categorization'!$A$32:$E$124, 5,0))), R60*0.5, R60*(VLOOKUP($A60, 'E1 Categorization'!$A$32:$E$124, 5,0)))</f>
        <v>0</v>
      </c>
      <c r="BO60" s="2140">
        <f>IF(ISERROR(S60*(VLOOKUP($A60, 'E1 Categorization'!$A$32:$E$124, 5,0))), S60*0.5, S60*(VLOOKUP($A60, 'E1 Categorization'!$A$32:$E$124, 5,0)))</f>
        <v>0</v>
      </c>
      <c r="BP60" s="2140">
        <f>IF(ISERROR(T60*(VLOOKUP($A60, 'E1 Categorization'!$A$32:$E$124, 5,0))), T60*0.5, T60*(VLOOKUP($A60, 'E1 Categorization'!$A$32:$E$124, 5,0)))</f>
        <v>0</v>
      </c>
      <c r="BQ60" s="2140">
        <f>IF(ISERROR(U60*(VLOOKUP($A60, 'E1 Categorization'!$A$32:$E$124, 5,0))), U60*0.5, U60*(VLOOKUP($A60, 'E1 Categorization'!$A$32:$E$124, 5,0)))</f>
        <v>0</v>
      </c>
      <c r="BR60" s="2140">
        <f>IF(ISERROR(V60*(VLOOKUP($A60, 'E1 Categorization'!$A$32:$E$124, 5,0))), V60*0.5, V60*(VLOOKUP($A60, 'E1 Categorization'!$A$32:$E$124, 5,0)))</f>
        <v>0</v>
      </c>
      <c r="BS60" s="2140">
        <f>IF(ISERROR(W60*(VLOOKUP($A60, 'E1 Categorization'!$A$32:$E$124, 5,0))), W60*0.5, W60*(VLOOKUP($A60, 'E1 Categorization'!$A$32:$E$124, 5,0)))</f>
        <v>0</v>
      </c>
      <c r="BT60" s="2140">
        <f>IF(ISERROR(X60*(VLOOKUP($A60, 'E1 Categorization'!$A$32:$E$124, 5,0))), X60*0.5, X60*(VLOOKUP($A60, 'E1 Categorization'!$A$32:$E$124, 5,0)))</f>
        <v>0</v>
      </c>
    </row>
    <row r="61" spans="1:72" s="291" customFormat="1" ht="12.75" x14ac:dyDescent="0.2">
      <c r="A61" s="487">
        <f>'I3 TB Data'!A173:B173</f>
        <v>2010</v>
      </c>
      <c r="B61" s="488" t="str">
        <f>'I3 TB Data'!B173</f>
        <v>Electric Plant Purchased or Sold</v>
      </c>
      <c r="C61" s="489">
        <f>'I3 TB Data'!G173</f>
        <v>0</v>
      </c>
      <c r="D61" s="1857" t="str">
        <f t="shared" si="27"/>
        <v>Yes</v>
      </c>
      <c r="E61" s="1832"/>
      <c r="F61" s="1832"/>
      <c r="G61" s="1832"/>
      <c r="H61" s="1832"/>
      <c r="I61" s="1832"/>
      <c r="J61" s="1832"/>
      <c r="K61" s="1832"/>
      <c r="L61" s="1832"/>
      <c r="M61" s="1832"/>
      <c r="N61" s="1832"/>
      <c r="O61" s="1832"/>
      <c r="P61" s="1832"/>
      <c r="Q61" s="1832"/>
      <c r="R61" s="1832"/>
      <c r="S61" s="1832"/>
      <c r="T61" s="1832"/>
      <c r="U61" s="1832"/>
      <c r="V61" s="1832"/>
      <c r="W61" s="1832"/>
      <c r="X61" s="1832"/>
      <c r="AA61" s="487">
        <f t="shared" si="23"/>
        <v>2010</v>
      </c>
      <c r="AB61" s="488" t="str">
        <f t="shared" si="24"/>
        <v>Electric Plant Purchased or Sold</v>
      </c>
      <c r="AC61" s="2140">
        <f>IF(ISERROR(E61*(1-VLOOKUP($A61, 'E1 Categorization'!$A$32:$E$124, 5,0))), E61*0.5, E61*(1-VLOOKUP($A61, 'E1 Categorization'!$A$32:$E$124, 5,0)))</f>
        <v>0</v>
      </c>
      <c r="AD61" s="2140">
        <f>IF(ISERROR(F61*(1-VLOOKUP($A61, 'E1 Categorization'!$A$32:$E$124, 5,0))), F61*0.5, F61*(1-VLOOKUP($A61, 'E1 Categorization'!$A$32:$E$124, 5,0)))</f>
        <v>0</v>
      </c>
      <c r="AE61" s="2140">
        <f>IF(ISERROR(G61*(1-VLOOKUP($A61, 'E1 Categorization'!$A$32:$E$124, 5,0))), G61*0.5, G61*(1-VLOOKUP($A61, 'E1 Categorization'!$A$32:$E$124, 5,0)))</f>
        <v>0</v>
      </c>
      <c r="AF61" s="2140">
        <f>IF(ISERROR(H61*(1-VLOOKUP($A61, 'E1 Categorization'!$A$32:$E$124, 5,0))), H61*0.5, H61*(1-VLOOKUP($A61, 'E1 Categorization'!$A$32:$E$124, 5,0)))</f>
        <v>0</v>
      </c>
      <c r="AG61" s="2140">
        <f>IF(ISERROR(I61*(1-VLOOKUP($A61, 'E1 Categorization'!$A$32:$E$124, 5,0))), I61*0.5, I61*(1-VLOOKUP($A61, 'E1 Categorization'!$A$32:$E$124, 5,0)))</f>
        <v>0</v>
      </c>
      <c r="AH61" s="2140">
        <f>IF(ISERROR(J61*(1-VLOOKUP($A61, 'E1 Categorization'!$A$32:$E$124, 5,0))), J61*0.5, J61*(1-VLOOKUP($A61, 'E1 Categorization'!$A$32:$E$124, 5,0)))</f>
        <v>0</v>
      </c>
      <c r="AI61" s="2140">
        <f>IF(ISERROR(K61*(1-VLOOKUP($A61, 'E1 Categorization'!$A$32:$E$124, 5,0))), K61*0.5, K61*(1-VLOOKUP($A61, 'E1 Categorization'!$A$32:$E$124, 5,0)))</f>
        <v>0</v>
      </c>
      <c r="AJ61" s="2140">
        <f>IF(ISERROR(L61*(1-VLOOKUP($A61, 'E1 Categorization'!$A$32:$E$124, 5,0))), L61*0.5, L61*(1-VLOOKUP($A61, 'E1 Categorization'!$A$32:$E$124, 5,0)))</f>
        <v>0</v>
      </c>
      <c r="AK61" s="2140">
        <f>IF(ISERROR(M61*(1-VLOOKUP($A61, 'E1 Categorization'!$A$32:$E$124, 5,0))), M61*0.5, M61*(1-VLOOKUP($A61, 'E1 Categorization'!$A$32:$E$124, 5,0)))</f>
        <v>0</v>
      </c>
      <c r="AL61" s="2140">
        <f>IF(ISERROR(N61*(1-VLOOKUP($A61, 'E1 Categorization'!$A$32:$E$124, 5,0))), N61*0.5, N61*(1-VLOOKUP($A61, 'E1 Categorization'!$A$32:$E$124, 5,0)))</f>
        <v>0</v>
      </c>
      <c r="AM61" s="2140">
        <f>IF(ISERROR(O61*(1-VLOOKUP($A61, 'E1 Categorization'!$A$32:$E$124, 5,0))), O61*0.5, O61*(1-VLOOKUP($A61, 'E1 Categorization'!$A$32:$E$124, 5,0)))</f>
        <v>0</v>
      </c>
      <c r="AN61" s="2140">
        <f>IF(ISERROR(P61*(1-VLOOKUP($A61, 'E1 Categorization'!$A$32:$E$124, 5,0))), P61*0.5, P61*(1-VLOOKUP($A61, 'E1 Categorization'!$A$32:$E$124, 5,0)))</f>
        <v>0</v>
      </c>
      <c r="AO61" s="2140">
        <f>IF(ISERROR(Q61*(1-VLOOKUP($A61, 'E1 Categorization'!$A$32:$E$124, 5,0))), Q61*0.5, Q61*(1-VLOOKUP($A61, 'E1 Categorization'!$A$32:$E$124, 5,0)))</f>
        <v>0</v>
      </c>
      <c r="AP61" s="2140">
        <f>IF(ISERROR(R61*(1-VLOOKUP($A61, 'E1 Categorization'!$A$32:$E$124, 5,0))), R61*0.5, R61*(1-VLOOKUP($A61, 'E1 Categorization'!$A$32:$E$124, 5,0)))</f>
        <v>0</v>
      </c>
      <c r="AQ61" s="2140">
        <f>IF(ISERROR(S61*(1-VLOOKUP($A61, 'E1 Categorization'!$A$32:$E$124, 5,0))), S61*0.5, S61*(1-VLOOKUP($A61, 'E1 Categorization'!$A$32:$E$124, 5,0)))</f>
        <v>0</v>
      </c>
      <c r="AR61" s="2140">
        <f>IF(ISERROR(T61*(1-VLOOKUP($A61, 'E1 Categorization'!$A$32:$E$124, 5,0))), T61*0.5, T61*(1-VLOOKUP($A61, 'E1 Categorization'!$A$32:$E$124, 5,0)))</f>
        <v>0</v>
      </c>
      <c r="AS61" s="2140">
        <f>IF(ISERROR(U61*(1-VLOOKUP($A61, 'E1 Categorization'!$A$32:$E$124, 5,0))), U61*0.5, U61*(1-VLOOKUP($A61, 'E1 Categorization'!$A$32:$E$124, 5,0)))</f>
        <v>0</v>
      </c>
      <c r="AT61" s="2140">
        <f>IF(ISERROR(V61*(1-VLOOKUP($A61, 'E1 Categorization'!$A$32:$E$124, 5,0))), V61*0.5, V61*(1-VLOOKUP($A61, 'E1 Categorization'!$A$32:$E$124, 5,0)))</f>
        <v>0</v>
      </c>
      <c r="AU61" s="2140">
        <f>IF(ISERROR(W61*(1-VLOOKUP($A61, 'E1 Categorization'!$A$32:$E$124, 5,0))), W61*0.5, W61*(1-VLOOKUP($A61, 'E1 Categorization'!$A$32:$E$124, 5,0)))</f>
        <v>0</v>
      </c>
      <c r="AV61" s="2140">
        <f>IF(ISERROR(X61*(1-VLOOKUP($A61, 'E1 Categorization'!$A$32:$E$124, 5,0))), X61*0.5, X61*(1-VLOOKUP($A61, 'E1 Categorization'!$A$32:$E$124, 5,0)))</f>
        <v>0</v>
      </c>
      <c r="AW61" s="1886"/>
      <c r="AX61" s="1886"/>
      <c r="AY61" s="487">
        <f t="shared" si="25"/>
        <v>2010</v>
      </c>
      <c r="AZ61" s="488" t="str">
        <f t="shared" si="26"/>
        <v>Electric Plant Purchased or Sold</v>
      </c>
      <c r="BA61" s="2140">
        <f>IF(ISERROR(E61*(VLOOKUP($A61, 'E1 Categorization'!$A$32:$E$124, 5,0))), E61*0.5, E61*(VLOOKUP($A61, 'E1 Categorization'!$A$32:$E$124, 5,0)))</f>
        <v>0</v>
      </c>
      <c r="BB61" s="2140">
        <f>IF(ISERROR(F61*(VLOOKUP($A61, 'E1 Categorization'!$A$32:$E$124, 5,0))), F61*0.5, F61*(VLOOKUP($A61, 'E1 Categorization'!$A$32:$E$124, 5,0)))</f>
        <v>0</v>
      </c>
      <c r="BC61" s="2140">
        <f>IF(ISERROR(G61*(VLOOKUP($A61, 'E1 Categorization'!$A$32:$E$124, 5,0))), G61*0.5, G61*(VLOOKUP($A61, 'E1 Categorization'!$A$32:$E$124, 5,0)))</f>
        <v>0</v>
      </c>
      <c r="BD61" s="2140">
        <f>IF(ISERROR(H61*(VLOOKUP($A61, 'E1 Categorization'!$A$32:$E$124, 5,0))), H61*0.5, H61*(VLOOKUP($A61, 'E1 Categorization'!$A$32:$E$124, 5,0)))</f>
        <v>0</v>
      </c>
      <c r="BE61" s="2140">
        <f>IF(ISERROR(I61*(VLOOKUP($A61, 'E1 Categorization'!$A$32:$E$124, 5,0))), I61*0.5, I61*(VLOOKUP($A61, 'E1 Categorization'!$A$32:$E$124, 5,0)))</f>
        <v>0</v>
      </c>
      <c r="BF61" s="2140">
        <f>IF(ISERROR(J61*(VLOOKUP($A61, 'E1 Categorization'!$A$32:$E$124, 5,0))), J61*0.5, J61*(VLOOKUP($A61, 'E1 Categorization'!$A$32:$E$124, 5,0)))</f>
        <v>0</v>
      </c>
      <c r="BG61" s="2140">
        <f>IF(ISERROR(K61*(VLOOKUP($A61, 'E1 Categorization'!$A$32:$E$124, 5,0))), K61*0.5, K61*(VLOOKUP($A61, 'E1 Categorization'!$A$32:$E$124, 5,0)))</f>
        <v>0</v>
      </c>
      <c r="BH61" s="2140">
        <f>IF(ISERROR(L61*(VLOOKUP($A61, 'E1 Categorization'!$A$32:$E$124, 5,0))), L61*0.5, L61*(VLOOKUP($A61, 'E1 Categorization'!$A$32:$E$124, 5,0)))</f>
        <v>0</v>
      </c>
      <c r="BI61" s="2140">
        <f>IF(ISERROR(M61*(VLOOKUP($A61, 'E1 Categorization'!$A$32:$E$124, 5,0))), M61*0.5, M61*(VLOOKUP($A61, 'E1 Categorization'!$A$32:$E$124, 5,0)))</f>
        <v>0</v>
      </c>
      <c r="BJ61" s="2140">
        <f>IF(ISERROR(N61*(VLOOKUP($A61, 'E1 Categorization'!$A$32:$E$124, 5,0))), N61*0.5, N61*(VLOOKUP($A61, 'E1 Categorization'!$A$32:$E$124, 5,0)))</f>
        <v>0</v>
      </c>
      <c r="BK61" s="2140">
        <f>IF(ISERROR(O61*(VLOOKUP($A61, 'E1 Categorization'!$A$32:$E$124, 5,0))), O61*0.5, O61*(VLOOKUP($A61, 'E1 Categorization'!$A$32:$E$124, 5,0)))</f>
        <v>0</v>
      </c>
      <c r="BL61" s="2140">
        <f>IF(ISERROR(P61*(VLOOKUP($A61, 'E1 Categorization'!$A$32:$E$124, 5,0))), P61*0.5, P61*(VLOOKUP($A61, 'E1 Categorization'!$A$32:$E$124, 5,0)))</f>
        <v>0</v>
      </c>
      <c r="BM61" s="2140">
        <f>IF(ISERROR(Q61*(VLOOKUP($A61, 'E1 Categorization'!$A$32:$E$124, 5,0))), Q61*0.5, Q61*(VLOOKUP($A61, 'E1 Categorization'!$A$32:$E$124, 5,0)))</f>
        <v>0</v>
      </c>
      <c r="BN61" s="2140">
        <f>IF(ISERROR(R61*(VLOOKUP($A61, 'E1 Categorization'!$A$32:$E$124, 5,0))), R61*0.5, R61*(VLOOKUP($A61, 'E1 Categorization'!$A$32:$E$124, 5,0)))</f>
        <v>0</v>
      </c>
      <c r="BO61" s="2140">
        <f>IF(ISERROR(S61*(VLOOKUP($A61, 'E1 Categorization'!$A$32:$E$124, 5,0))), S61*0.5, S61*(VLOOKUP($A61, 'E1 Categorization'!$A$32:$E$124, 5,0)))</f>
        <v>0</v>
      </c>
      <c r="BP61" s="2140">
        <f>IF(ISERROR(T61*(VLOOKUP($A61, 'E1 Categorization'!$A$32:$E$124, 5,0))), T61*0.5, T61*(VLOOKUP($A61, 'E1 Categorization'!$A$32:$E$124, 5,0)))</f>
        <v>0</v>
      </c>
      <c r="BQ61" s="2140">
        <f>IF(ISERROR(U61*(VLOOKUP($A61, 'E1 Categorization'!$A$32:$E$124, 5,0))), U61*0.5, U61*(VLOOKUP($A61, 'E1 Categorization'!$A$32:$E$124, 5,0)))</f>
        <v>0</v>
      </c>
      <c r="BR61" s="2140">
        <f>IF(ISERROR(V61*(VLOOKUP($A61, 'E1 Categorization'!$A$32:$E$124, 5,0))), V61*0.5, V61*(VLOOKUP($A61, 'E1 Categorization'!$A$32:$E$124, 5,0)))</f>
        <v>0</v>
      </c>
      <c r="BS61" s="2140">
        <f>IF(ISERROR(W61*(VLOOKUP($A61, 'E1 Categorization'!$A$32:$E$124, 5,0))), W61*0.5, W61*(VLOOKUP($A61, 'E1 Categorization'!$A$32:$E$124, 5,0)))</f>
        <v>0</v>
      </c>
      <c r="BT61" s="2140">
        <f>IF(ISERROR(X61*(VLOOKUP($A61, 'E1 Categorization'!$A$32:$E$124, 5,0))), X61*0.5, X61*(VLOOKUP($A61, 'E1 Categorization'!$A$32:$E$124, 5,0)))</f>
        <v>0</v>
      </c>
    </row>
    <row r="62" spans="1:72" s="291" customFormat="1" ht="25.5" x14ac:dyDescent="0.2">
      <c r="A62" s="487">
        <f>'I3 TB Data'!A177:B177</f>
        <v>2050</v>
      </c>
      <c r="B62" s="488" t="str">
        <f>'I3 TB Data'!B177</f>
        <v>Completed Construction Not Classified--Electric</v>
      </c>
      <c r="C62" s="489">
        <f>'I3 TB Data'!G177</f>
        <v>0</v>
      </c>
      <c r="D62" s="1857" t="str">
        <f t="shared" si="27"/>
        <v>Yes</v>
      </c>
      <c r="E62" s="1832"/>
      <c r="F62" s="1832"/>
      <c r="G62" s="1832"/>
      <c r="H62" s="1832"/>
      <c r="I62" s="1832"/>
      <c r="J62" s="1832"/>
      <c r="K62" s="1832"/>
      <c r="L62" s="1832"/>
      <c r="M62" s="1832"/>
      <c r="N62" s="1832"/>
      <c r="O62" s="1832"/>
      <c r="P62" s="1832"/>
      <c r="Q62" s="1832"/>
      <c r="R62" s="1832"/>
      <c r="S62" s="1832"/>
      <c r="T62" s="1832"/>
      <c r="U62" s="1832"/>
      <c r="V62" s="1832"/>
      <c r="W62" s="1832"/>
      <c r="X62" s="1832"/>
      <c r="AA62" s="487">
        <f t="shared" si="23"/>
        <v>2050</v>
      </c>
      <c r="AB62" s="488" t="str">
        <f t="shared" si="24"/>
        <v>Completed Construction Not Classified--Electric</v>
      </c>
      <c r="AC62" s="2140">
        <f>IF(ISERROR(E62*(1-VLOOKUP($A62, 'E1 Categorization'!$A$32:$E$124, 5,0))), E62*0.5, E62*(1-VLOOKUP($A62, 'E1 Categorization'!$A$32:$E$124, 5,0)))</f>
        <v>0</v>
      </c>
      <c r="AD62" s="2140">
        <f>IF(ISERROR(F62*(1-VLOOKUP($A62, 'E1 Categorization'!$A$32:$E$124, 5,0))), F62*0.5, F62*(1-VLOOKUP($A62, 'E1 Categorization'!$A$32:$E$124, 5,0)))</f>
        <v>0</v>
      </c>
      <c r="AE62" s="2140">
        <f>IF(ISERROR(G62*(1-VLOOKUP($A62, 'E1 Categorization'!$A$32:$E$124, 5,0))), G62*0.5, G62*(1-VLOOKUP($A62, 'E1 Categorization'!$A$32:$E$124, 5,0)))</f>
        <v>0</v>
      </c>
      <c r="AF62" s="2140">
        <f>IF(ISERROR(H62*(1-VLOOKUP($A62, 'E1 Categorization'!$A$32:$E$124, 5,0))), H62*0.5, H62*(1-VLOOKUP($A62, 'E1 Categorization'!$A$32:$E$124, 5,0)))</f>
        <v>0</v>
      </c>
      <c r="AG62" s="2140">
        <f>IF(ISERROR(I62*(1-VLOOKUP($A62, 'E1 Categorization'!$A$32:$E$124, 5,0))), I62*0.5, I62*(1-VLOOKUP($A62, 'E1 Categorization'!$A$32:$E$124, 5,0)))</f>
        <v>0</v>
      </c>
      <c r="AH62" s="2140">
        <f>IF(ISERROR(J62*(1-VLOOKUP($A62, 'E1 Categorization'!$A$32:$E$124, 5,0))), J62*0.5, J62*(1-VLOOKUP($A62, 'E1 Categorization'!$A$32:$E$124, 5,0)))</f>
        <v>0</v>
      </c>
      <c r="AI62" s="2140">
        <f>IF(ISERROR(K62*(1-VLOOKUP($A62, 'E1 Categorization'!$A$32:$E$124, 5,0))), K62*0.5, K62*(1-VLOOKUP($A62, 'E1 Categorization'!$A$32:$E$124, 5,0)))</f>
        <v>0</v>
      </c>
      <c r="AJ62" s="2140">
        <f>IF(ISERROR(L62*(1-VLOOKUP($A62, 'E1 Categorization'!$A$32:$E$124, 5,0))), L62*0.5, L62*(1-VLOOKUP($A62, 'E1 Categorization'!$A$32:$E$124, 5,0)))</f>
        <v>0</v>
      </c>
      <c r="AK62" s="2140">
        <f>IF(ISERROR(M62*(1-VLOOKUP($A62, 'E1 Categorization'!$A$32:$E$124, 5,0))), M62*0.5, M62*(1-VLOOKUP($A62, 'E1 Categorization'!$A$32:$E$124, 5,0)))</f>
        <v>0</v>
      </c>
      <c r="AL62" s="2140">
        <f>IF(ISERROR(N62*(1-VLOOKUP($A62, 'E1 Categorization'!$A$32:$E$124, 5,0))), N62*0.5, N62*(1-VLOOKUP($A62, 'E1 Categorization'!$A$32:$E$124, 5,0)))</f>
        <v>0</v>
      </c>
      <c r="AM62" s="2140">
        <f>IF(ISERROR(O62*(1-VLOOKUP($A62, 'E1 Categorization'!$A$32:$E$124, 5,0))), O62*0.5, O62*(1-VLOOKUP($A62, 'E1 Categorization'!$A$32:$E$124, 5,0)))</f>
        <v>0</v>
      </c>
      <c r="AN62" s="2140">
        <f>IF(ISERROR(P62*(1-VLOOKUP($A62, 'E1 Categorization'!$A$32:$E$124, 5,0))), P62*0.5, P62*(1-VLOOKUP($A62, 'E1 Categorization'!$A$32:$E$124, 5,0)))</f>
        <v>0</v>
      </c>
      <c r="AO62" s="2140">
        <f>IF(ISERROR(Q62*(1-VLOOKUP($A62, 'E1 Categorization'!$A$32:$E$124, 5,0))), Q62*0.5, Q62*(1-VLOOKUP($A62, 'E1 Categorization'!$A$32:$E$124, 5,0)))</f>
        <v>0</v>
      </c>
      <c r="AP62" s="2140">
        <f>IF(ISERROR(R62*(1-VLOOKUP($A62, 'E1 Categorization'!$A$32:$E$124, 5,0))), R62*0.5, R62*(1-VLOOKUP($A62, 'E1 Categorization'!$A$32:$E$124, 5,0)))</f>
        <v>0</v>
      </c>
      <c r="AQ62" s="2140">
        <f>IF(ISERROR(S62*(1-VLOOKUP($A62, 'E1 Categorization'!$A$32:$E$124, 5,0))), S62*0.5, S62*(1-VLOOKUP($A62, 'E1 Categorization'!$A$32:$E$124, 5,0)))</f>
        <v>0</v>
      </c>
      <c r="AR62" s="2140">
        <f>IF(ISERROR(T62*(1-VLOOKUP($A62, 'E1 Categorization'!$A$32:$E$124, 5,0))), T62*0.5, T62*(1-VLOOKUP($A62, 'E1 Categorization'!$A$32:$E$124, 5,0)))</f>
        <v>0</v>
      </c>
      <c r="AS62" s="2140">
        <f>IF(ISERROR(U62*(1-VLOOKUP($A62, 'E1 Categorization'!$A$32:$E$124, 5,0))), U62*0.5, U62*(1-VLOOKUP($A62, 'E1 Categorization'!$A$32:$E$124, 5,0)))</f>
        <v>0</v>
      </c>
      <c r="AT62" s="2140">
        <f>IF(ISERROR(V62*(1-VLOOKUP($A62, 'E1 Categorization'!$A$32:$E$124, 5,0))), V62*0.5, V62*(1-VLOOKUP($A62, 'E1 Categorization'!$A$32:$E$124, 5,0)))</f>
        <v>0</v>
      </c>
      <c r="AU62" s="2140">
        <f>IF(ISERROR(W62*(1-VLOOKUP($A62, 'E1 Categorization'!$A$32:$E$124, 5,0))), W62*0.5, W62*(1-VLOOKUP($A62, 'E1 Categorization'!$A$32:$E$124, 5,0)))</f>
        <v>0</v>
      </c>
      <c r="AV62" s="2140">
        <f>IF(ISERROR(X62*(1-VLOOKUP($A62, 'E1 Categorization'!$A$32:$E$124, 5,0))), X62*0.5, X62*(1-VLOOKUP($A62, 'E1 Categorization'!$A$32:$E$124, 5,0)))</f>
        <v>0</v>
      </c>
      <c r="AW62" s="1886"/>
      <c r="AX62" s="1886"/>
      <c r="AY62" s="487">
        <f t="shared" si="25"/>
        <v>2050</v>
      </c>
      <c r="AZ62" s="488" t="str">
        <f t="shared" si="26"/>
        <v>Completed Construction Not Classified--Electric</v>
      </c>
      <c r="BA62" s="2140">
        <f>IF(ISERROR(E62*(VLOOKUP($A62, 'E1 Categorization'!$A$32:$E$124, 5,0))), E62*0.5, E62*(VLOOKUP($A62, 'E1 Categorization'!$A$32:$E$124, 5,0)))</f>
        <v>0</v>
      </c>
      <c r="BB62" s="2140">
        <f>IF(ISERROR(F62*(VLOOKUP($A62, 'E1 Categorization'!$A$32:$E$124, 5,0))), F62*0.5, F62*(VLOOKUP($A62, 'E1 Categorization'!$A$32:$E$124, 5,0)))</f>
        <v>0</v>
      </c>
      <c r="BC62" s="2140">
        <f>IF(ISERROR(G62*(VLOOKUP($A62, 'E1 Categorization'!$A$32:$E$124, 5,0))), G62*0.5, G62*(VLOOKUP($A62, 'E1 Categorization'!$A$32:$E$124, 5,0)))</f>
        <v>0</v>
      </c>
      <c r="BD62" s="2140">
        <f>IF(ISERROR(H62*(VLOOKUP($A62, 'E1 Categorization'!$A$32:$E$124, 5,0))), H62*0.5, H62*(VLOOKUP($A62, 'E1 Categorization'!$A$32:$E$124, 5,0)))</f>
        <v>0</v>
      </c>
      <c r="BE62" s="2140">
        <f>IF(ISERROR(I62*(VLOOKUP($A62, 'E1 Categorization'!$A$32:$E$124, 5,0))), I62*0.5, I62*(VLOOKUP($A62, 'E1 Categorization'!$A$32:$E$124, 5,0)))</f>
        <v>0</v>
      </c>
      <c r="BF62" s="2140">
        <f>IF(ISERROR(J62*(VLOOKUP($A62, 'E1 Categorization'!$A$32:$E$124, 5,0))), J62*0.5, J62*(VLOOKUP($A62, 'E1 Categorization'!$A$32:$E$124, 5,0)))</f>
        <v>0</v>
      </c>
      <c r="BG62" s="2140">
        <f>IF(ISERROR(K62*(VLOOKUP($A62, 'E1 Categorization'!$A$32:$E$124, 5,0))), K62*0.5, K62*(VLOOKUP($A62, 'E1 Categorization'!$A$32:$E$124, 5,0)))</f>
        <v>0</v>
      </c>
      <c r="BH62" s="2140">
        <f>IF(ISERROR(L62*(VLOOKUP($A62, 'E1 Categorization'!$A$32:$E$124, 5,0))), L62*0.5, L62*(VLOOKUP($A62, 'E1 Categorization'!$A$32:$E$124, 5,0)))</f>
        <v>0</v>
      </c>
      <c r="BI62" s="2140">
        <f>IF(ISERROR(M62*(VLOOKUP($A62, 'E1 Categorization'!$A$32:$E$124, 5,0))), M62*0.5, M62*(VLOOKUP($A62, 'E1 Categorization'!$A$32:$E$124, 5,0)))</f>
        <v>0</v>
      </c>
      <c r="BJ62" s="2140">
        <f>IF(ISERROR(N62*(VLOOKUP($A62, 'E1 Categorization'!$A$32:$E$124, 5,0))), N62*0.5, N62*(VLOOKUP($A62, 'E1 Categorization'!$A$32:$E$124, 5,0)))</f>
        <v>0</v>
      </c>
      <c r="BK62" s="2140">
        <f>IF(ISERROR(O62*(VLOOKUP($A62, 'E1 Categorization'!$A$32:$E$124, 5,0))), O62*0.5, O62*(VLOOKUP($A62, 'E1 Categorization'!$A$32:$E$124, 5,0)))</f>
        <v>0</v>
      </c>
      <c r="BL62" s="2140">
        <f>IF(ISERROR(P62*(VLOOKUP($A62, 'E1 Categorization'!$A$32:$E$124, 5,0))), P62*0.5, P62*(VLOOKUP($A62, 'E1 Categorization'!$A$32:$E$124, 5,0)))</f>
        <v>0</v>
      </c>
      <c r="BM62" s="2140">
        <f>IF(ISERROR(Q62*(VLOOKUP($A62, 'E1 Categorization'!$A$32:$E$124, 5,0))), Q62*0.5, Q62*(VLOOKUP($A62, 'E1 Categorization'!$A$32:$E$124, 5,0)))</f>
        <v>0</v>
      </c>
      <c r="BN62" s="2140">
        <f>IF(ISERROR(R62*(VLOOKUP($A62, 'E1 Categorization'!$A$32:$E$124, 5,0))), R62*0.5, R62*(VLOOKUP($A62, 'E1 Categorization'!$A$32:$E$124, 5,0)))</f>
        <v>0</v>
      </c>
      <c r="BO62" s="2140">
        <f>IF(ISERROR(S62*(VLOOKUP($A62, 'E1 Categorization'!$A$32:$E$124, 5,0))), S62*0.5, S62*(VLOOKUP($A62, 'E1 Categorization'!$A$32:$E$124, 5,0)))</f>
        <v>0</v>
      </c>
      <c r="BP62" s="2140">
        <f>IF(ISERROR(T62*(VLOOKUP($A62, 'E1 Categorization'!$A$32:$E$124, 5,0))), T62*0.5, T62*(VLOOKUP($A62, 'E1 Categorization'!$A$32:$E$124, 5,0)))</f>
        <v>0</v>
      </c>
      <c r="BQ62" s="2140">
        <f>IF(ISERROR(U62*(VLOOKUP($A62, 'E1 Categorization'!$A$32:$E$124, 5,0))), U62*0.5, U62*(VLOOKUP($A62, 'E1 Categorization'!$A$32:$E$124, 5,0)))</f>
        <v>0</v>
      </c>
      <c r="BR62" s="2140">
        <f>IF(ISERROR(V62*(VLOOKUP($A62, 'E1 Categorization'!$A$32:$E$124, 5,0))), V62*0.5, V62*(VLOOKUP($A62, 'E1 Categorization'!$A$32:$E$124, 5,0)))</f>
        <v>0</v>
      </c>
      <c r="BS62" s="2140">
        <f>IF(ISERROR(W62*(VLOOKUP($A62, 'E1 Categorization'!$A$32:$E$124, 5,0))), W62*0.5, W62*(VLOOKUP($A62, 'E1 Categorization'!$A$32:$E$124, 5,0)))</f>
        <v>0</v>
      </c>
      <c r="BT62" s="2140">
        <f>IF(ISERROR(X62*(VLOOKUP($A62, 'E1 Categorization'!$A$32:$E$124, 5,0))), X62*0.5, X62*(VLOOKUP($A62, 'E1 Categorization'!$A$32:$E$124, 5,0)))</f>
        <v>0</v>
      </c>
    </row>
    <row r="63" spans="1:72" s="291" customFormat="1" ht="38.25" x14ac:dyDescent="0.2">
      <c r="A63" s="487">
        <f>'I3 TB Data'!A183:B183</f>
        <v>2105</v>
      </c>
      <c r="B63" s="488" t="str">
        <f>'I3 TB Data'!B183</f>
        <v>Accum. Amortization of Electric Utility Plant - Property, Plant, &amp; Equipment</v>
      </c>
      <c r="C63" s="489">
        <f>'I3 TB Data'!G183</f>
        <v>0</v>
      </c>
      <c r="D63" s="1857" t="str">
        <f t="shared" si="27"/>
        <v>Yes</v>
      </c>
      <c r="E63" s="1832"/>
      <c r="F63" s="1832"/>
      <c r="G63" s="1832"/>
      <c r="H63" s="1832"/>
      <c r="I63" s="1832"/>
      <c r="J63" s="1832"/>
      <c r="K63" s="1832"/>
      <c r="L63" s="1832"/>
      <c r="M63" s="1832"/>
      <c r="N63" s="1832"/>
      <c r="O63" s="1832"/>
      <c r="P63" s="1832"/>
      <c r="Q63" s="1832"/>
      <c r="R63" s="1832"/>
      <c r="S63" s="1832"/>
      <c r="T63" s="1832"/>
      <c r="U63" s="1832"/>
      <c r="V63" s="1832"/>
      <c r="W63" s="1832"/>
      <c r="X63" s="1832"/>
      <c r="AA63" s="487">
        <f t="shared" si="23"/>
        <v>2105</v>
      </c>
      <c r="AB63" s="488" t="str">
        <f t="shared" si="24"/>
        <v>Accum. Amortization of Electric Utility Plant - Property, Plant, &amp; Equipment</v>
      </c>
      <c r="AC63" s="2140">
        <f>IF(ISERROR(E63*(1-VLOOKUP($A63, 'E1 Categorization'!$A$32:$E$124, 5,0))), E63*0.5, E63*(1-VLOOKUP($A63, 'E1 Categorization'!$A$32:$E$124, 5,0)))</f>
        <v>0</v>
      </c>
      <c r="AD63" s="2140">
        <f>IF(ISERROR(F63*(1-VLOOKUP($A63, 'E1 Categorization'!$A$32:$E$124, 5,0))), F63*0.5, F63*(1-VLOOKUP($A63, 'E1 Categorization'!$A$32:$E$124, 5,0)))</f>
        <v>0</v>
      </c>
      <c r="AE63" s="2140">
        <f>IF(ISERROR(G63*(1-VLOOKUP($A63, 'E1 Categorization'!$A$32:$E$124, 5,0))), G63*0.5, G63*(1-VLOOKUP($A63, 'E1 Categorization'!$A$32:$E$124, 5,0)))</f>
        <v>0</v>
      </c>
      <c r="AF63" s="2140">
        <f>IF(ISERROR(H63*(1-VLOOKUP($A63, 'E1 Categorization'!$A$32:$E$124, 5,0))), H63*0.5, H63*(1-VLOOKUP($A63, 'E1 Categorization'!$A$32:$E$124, 5,0)))</f>
        <v>0</v>
      </c>
      <c r="AG63" s="2140">
        <f>IF(ISERROR(I63*(1-VLOOKUP($A63, 'E1 Categorization'!$A$32:$E$124, 5,0))), I63*0.5, I63*(1-VLOOKUP($A63, 'E1 Categorization'!$A$32:$E$124, 5,0)))</f>
        <v>0</v>
      </c>
      <c r="AH63" s="2140">
        <f>IF(ISERROR(J63*(1-VLOOKUP($A63, 'E1 Categorization'!$A$32:$E$124, 5,0))), J63*0.5, J63*(1-VLOOKUP($A63, 'E1 Categorization'!$A$32:$E$124, 5,0)))</f>
        <v>0</v>
      </c>
      <c r="AI63" s="2140">
        <f>IF(ISERROR(K63*(1-VLOOKUP($A63, 'E1 Categorization'!$A$32:$E$124, 5,0))), K63*0.5, K63*(1-VLOOKUP($A63, 'E1 Categorization'!$A$32:$E$124, 5,0)))</f>
        <v>0</v>
      </c>
      <c r="AJ63" s="2140">
        <f>IF(ISERROR(L63*(1-VLOOKUP($A63, 'E1 Categorization'!$A$32:$E$124, 5,0))), L63*0.5, L63*(1-VLOOKUP($A63, 'E1 Categorization'!$A$32:$E$124, 5,0)))</f>
        <v>0</v>
      </c>
      <c r="AK63" s="2140">
        <f>IF(ISERROR(M63*(1-VLOOKUP($A63, 'E1 Categorization'!$A$32:$E$124, 5,0))), M63*0.5, M63*(1-VLOOKUP($A63, 'E1 Categorization'!$A$32:$E$124, 5,0)))</f>
        <v>0</v>
      </c>
      <c r="AL63" s="2140">
        <f>IF(ISERROR(N63*(1-VLOOKUP($A63, 'E1 Categorization'!$A$32:$E$124, 5,0))), N63*0.5, N63*(1-VLOOKUP($A63, 'E1 Categorization'!$A$32:$E$124, 5,0)))</f>
        <v>0</v>
      </c>
      <c r="AM63" s="2140">
        <f>IF(ISERROR(O63*(1-VLOOKUP($A63, 'E1 Categorization'!$A$32:$E$124, 5,0))), O63*0.5, O63*(1-VLOOKUP($A63, 'E1 Categorization'!$A$32:$E$124, 5,0)))</f>
        <v>0</v>
      </c>
      <c r="AN63" s="2140">
        <f>IF(ISERROR(P63*(1-VLOOKUP($A63, 'E1 Categorization'!$A$32:$E$124, 5,0))), P63*0.5, P63*(1-VLOOKUP($A63, 'E1 Categorization'!$A$32:$E$124, 5,0)))</f>
        <v>0</v>
      </c>
      <c r="AO63" s="2140">
        <f>IF(ISERROR(Q63*(1-VLOOKUP($A63, 'E1 Categorization'!$A$32:$E$124, 5,0))), Q63*0.5, Q63*(1-VLOOKUP($A63, 'E1 Categorization'!$A$32:$E$124, 5,0)))</f>
        <v>0</v>
      </c>
      <c r="AP63" s="2140">
        <f>IF(ISERROR(R63*(1-VLOOKUP($A63, 'E1 Categorization'!$A$32:$E$124, 5,0))), R63*0.5, R63*(1-VLOOKUP($A63, 'E1 Categorization'!$A$32:$E$124, 5,0)))</f>
        <v>0</v>
      </c>
      <c r="AQ63" s="2140">
        <f>IF(ISERROR(S63*(1-VLOOKUP($A63, 'E1 Categorization'!$A$32:$E$124, 5,0))), S63*0.5, S63*(1-VLOOKUP($A63, 'E1 Categorization'!$A$32:$E$124, 5,0)))</f>
        <v>0</v>
      </c>
      <c r="AR63" s="2140">
        <f>IF(ISERROR(T63*(1-VLOOKUP($A63, 'E1 Categorization'!$A$32:$E$124, 5,0))), T63*0.5, T63*(1-VLOOKUP($A63, 'E1 Categorization'!$A$32:$E$124, 5,0)))</f>
        <v>0</v>
      </c>
      <c r="AS63" s="2140">
        <f>IF(ISERROR(U63*(1-VLOOKUP($A63, 'E1 Categorization'!$A$32:$E$124, 5,0))), U63*0.5, U63*(1-VLOOKUP($A63, 'E1 Categorization'!$A$32:$E$124, 5,0)))</f>
        <v>0</v>
      </c>
      <c r="AT63" s="2140">
        <f>IF(ISERROR(V63*(1-VLOOKUP($A63, 'E1 Categorization'!$A$32:$E$124, 5,0))), V63*0.5, V63*(1-VLOOKUP($A63, 'E1 Categorization'!$A$32:$E$124, 5,0)))</f>
        <v>0</v>
      </c>
      <c r="AU63" s="2140">
        <f>IF(ISERROR(W63*(1-VLOOKUP($A63, 'E1 Categorization'!$A$32:$E$124, 5,0))), W63*0.5, W63*(1-VLOOKUP($A63, 'E1 Categorization'!$A$32:$E$124, 5,0)))</f>
        <v>0</v>
      </c>
      <c r="AV63" s="2140">
        <f>IF(ISERROR(X63*(1-VLOOKUP($A63, 'E1 Categorization'!$A$32:$E$124, 5,0))), X63*0.5, X63*(1-VLOOKUP($A63, 'E1 Categorization'!$A$32:$E$124, 5,0)))</f>
        <v>0</v>
      </c>
      <c r="AW63" s="1886"/>
      <c r="AX63" s="1886"/>
      <c r="AY63" s="487">
        <f t="shared" si="25"/>
        <v>2105</v>
      </c>
      <c r="AZ63" s="488" t="str">
        <f t="shared" si="26"/>
        <v>Accum. Amortization of Electric Utility Plant - Property, Plant, &amp; Equipment</v>
      </c>
      <c r="BA63" s="2140">
        <f>IF(ISERROR(E63*(VLOOKUP($A63, 'E1 Categorization'!$A$32:$E$124, 5,0))), E63*0.5, E63*(VLOOKUP($A63, 'E1 Categorization'!$A$32:$E$124, 5,0)))</f>
        <v>0</v>
      </c>
      <c r="BB63" s="2140">
        <f>IF(ISERROR(F63*(VLOOKUP($A63, 'E1 Categorization'!$A$32:$E$124, 5,0))), F63*0.5, F63*(VLOOKUP($A63, 'E1 Categorization'!$A$32:$E$124, 5,0)))</f>
        <v>0</v>
      </c>
      <c r="BC63" s="2140">
        <f>IF(ISERROR(G63*(VLOOKUP($A63, 'E1 Categorization'!$A$32:$E$124, 5,0))), G63*0.5, G63*(VLOOKUP($A63, 'E1 Categorization'!$A$32:$E$124, 5,0)))</f>
        <v>0</v>
      </c>
      <c r="BD63" s="2140">
        <f>IF(ISERROR(H63*(VLOOKUP($A63, 'E1 Categorization'!$A$32:$E$124, 5,0))), H63*0.5, H63*(VLOOKUP($A63, 'E1 Categorization'!$A$32:$E$124, 5,0)))</f>
        <v>0</v>
      </c>
      <c r="BE63" s="2140">
        <f>IF(ISERROR(I63*(VLOOKUP($A63, 'E1 Categorization'!$A$32:$E$124, 5,0))), I63*0.5, I63*(VLOOKUP($A63, 'E1 Categorization'!$A$32:$E$124, 5,0)))</f>
        <v>0</v>
      </c>
      <c r="BF63" s="2140">
        <f>IF(ISERROR(J63*(VLOOKUP($A63, 'E1 Categorization'!$A$32:$E$124, 5,0))), J63*0.5, J63*(VLOOKUP($A63, 'E1 Categorization'!$A$32:$E$124, 5,0)))</f>
        <v>0</v>
      </c>
      <c r="BG63" s="2140">
        <f>IF(ISERROR(K63*(VLOOKUP($A63, 'E1 Categorization'!$A$32:$E$124, 5,0))), K63*0.5, K63*(VLOOKUP($A63, 'E1 Categorization'!$A$32:$E$124, 5,0)))</f>
        <v>0</v>
      </c>
      <c r="BH63" s="2140">
        <f>IF(ISERROR(L63*(VLOOKUP($A63, 'E1 Categorization'!$A$32:$E$124, 5,0))), L63*0.5, L63*(VLOOKUP($A63, 'E1 Categorization'!$A$32:$E$124, 5,0)))</f>
        <v>0</v>
      </c>
      <c r="BI63" s="2140">
        <f>IF(ISERROR(M63*(VLOOKUP($A63, 'E1 Categorization'!$A$32:$E$124, 5,0))), M63*0.5, M63*(VLOOKUP($A63, 'E1 Categorization'!$A$32:$E$124, 5,0)))</f>
        <v>0</v>
      </c>
      <c r="BJ63" s="2140">
        <f>IF(ISERROR(N63*(VLOOKUP($A63, 'E1 Categorization'!$A$32:$E$124, 5,0))), N63*0.5, N63*(VLOOKUP($A63, 'E1 Categorization'!$A$32:$E$124, 5,0)))</f>
        <v>0</v>
      </c>
      <c r="BK63" s="2140">
        <f>IF(ISERROR(O63*(VLOOKUP($A63, 'E1 Categorization'!$A$32:$E$124, 5,0))), O63*0.5, O63*(VLOOKUP($A63, 'E1 Categorization'!$A$32:$E$124, 5,0)))</f>
        <v>0</v>
      </c>
      <c r="BL63" s="2140">
        <f>IF(ISERROR(P63*(VLOOKUP($A63, 'E1 Categorization'!$A$32:$E$124, 5,0))), P63*0.5, P63*(VLOOKUP($A63, 'E1 Categorization'!$A$32:$E$124, 5,0)))</f>
        <v>0</v>
      </c>
      <c r="BM63" s="2140">
        <f>IF(ISERROR(Q63*(VLOOKUP($A63, 'E1 Categorization'!$A$32:$E$124, 5,0))), Q63*0.5, Q63*(VLOOKUP($A63, 'E1 Categorization'!$A$32:$E$124, 5,0)))</f>
        <v>0</v>
      </c>
      <c r="BN63" s="2140">
        <f>IF(ISERROR(R63*(VLOOKUP($A63, 'E1 Categorization'!$A$32:$E$124, 5,0))), R63*0.5, R63*(VLOOKUP($A63, 'E1 Categorization'!$A$32:$E$124, 5,0)))</f>
        <v>0</v>
      </c>
      <c r="BO63" s="2140">
        <f>IF(ISERROR(S63*(VLOOKUP($A63, 'E1 Categorization'!$A$32:$E$124, 5,0))), S63*0.5, S63*(VLOOKUP($A63, 'E1 Categorization'!$A$32:$E$124, 5,0)))</f>
        <v>0</v>
      </c>
      <c r="BP63" s="2140">
        <f>IF(ISERROR(T63*(VLOOKUP($A63, 'E1 Categorization'!$A$32:$E$124, 5,0))), T63*0.5, T63*(VLOOKUP($A63, 'E1 Categorization'!$A$32:$E$124, 5,0)))</f>
        <v>0</v>
      </c>
      <c r="BQ63" s="2140">
        <f>IF(ISERROR(U63*(VLOOKUP($A63, 'E1 Categorization'!$A$32:$E$124, 5,0))), U63*0.5, U63*(VLOOKUP($A63, 'E1 Categorization'!$A$32:$E$124, 5,0)))</f>
        <v>0</v>
      </c>
      <c r="BR63" s="2140">
        <f>IF(ISERROR(V63*(VLOOKUP($A63, 'E1 Categorization'!$A$32:$E$124, 5,0))), V63*0.5, V63*(VLOOKUP($A63, 'E1 Categorization'!$A$32:$E$124, 5,0)))</f>
        <v>0</v>
      </c>
      <c r="BS63" s="2140">
        <f>IF(ISERROR(W63*(VLOOKUP($A63, 'E1 Categorization'!$A$32:$E$124, 5,0))), W63*0.5, W63*(VLOOKUP($A63, 'E1 Categorization'!$A$32:$E$124, 5,0)))</f>
        <v>0</v>
      </c>
      <c r="BT63" s="2140">
        <f>IF(ISERROR(X63*(VLOOKUP($A63, 'E1 Categorization'!$A$32:$E$124, 5,0))), X63*0.5, X63*(VLOOKUP($A63, 'E1 Categorization'!$A$32:$E$124, 5,0)))</f>
        <v>0</v>
      </c>
    </row>
    <row r="64" spans="1:72" s="291" customFormat="1" ht="27" customHeight="1" thickBot="1" x14ac:dyDescent="0.25">
      <c r="A64" s="493">
        <f>'I3 TB Data'!A184:B184</f>
        <v>2120</v>
      </c>
      <c r="B64" s="488" t="str">
        <f>'I3 TB Data'!B184</f>
        <v>Accumulated Amortization of Electric Utility Plant - Intangibles</v>
      </c>
      <c r="C64" s="489">
        <f>'I3 TB Data'!G184</f>
        <v>0</v>
      </c>
      <c r="D64" s="1858" t="str">
        <f>IF(SUM(E64:X64)&lt;&gt;C64,"No","Yes")</f>
        <v>Yes</v>
      </c>
      <c r="E64" s="1833"/>
      <c r="F64" s="1833"/>
      <c r="G64" s="1833"/>
      <c r="H64" s="1833"/>
      <c r="I64" s="1833"/>
      <c r="J64" s="1833"/>
      <c r="K64" s="1833"/>
      <c r="L64" s="1833"/>
      <c r="M64" s="1833"/>
      <c r="N64" s="1833"/>
      <c r="O64" s="1833"/>
      <c r="P64" s="1833"/>
      <c r="Q64" s="1833"/>
      <c r="R64" s="1833"/>
      <c r="S64" s="1833"/>
      <c r="T64" s="1833"/>
      <c r="U64" s="1833"/>
      <c r="V64" s="1833"/>
      <c r="W64" s="1833"/>
      <c r="X64" s="1833"/>
      <c r="AA64" s="487">
        <f t="shared" si="23"/>
        <v>2120</v>
      </c>
      <c r="AB64" s="488" t="str">
        <f t="shared" si="24"/>
        <v>Accumulated Amortization of Electric Utility Plant - Intangibles</v>
      </c>
      <c r="AC64" s="2140">
        <f>IF(ISERROR(E64*(1-VLOOKUP($A64, 'E1 Categorization'!$A$32:$E$124, 5,0))), E64*0.5, E64*(1-VLOOKUP($A64, 'E1 Categorization'!$A$32:$E$124, 5,0)))</f>
        <v>0</v>
      </c>
      <c r="AD64" s="2140">
        <f>IF(ISERROR(F64*(1-VLOOKUP($A64, 'E1 Categorization'!$A$32:$E$124, 5,0))), F64*0.5, F64*(1-VLOOKUP($A64, 'E1 Categorization'!$A$32:$E$124, 5,0)))</f>
        <v>0</v>
      </c>
      <c r="AE64" s="2140">
        <f>IF(ISERROR(G64*(1-VLOOKUP($A64, 'E1 Categorization'!$A$32:$E$124, 5,0))), G64*0.5, G64*(1-VLOOKUP($A64, 'E1 Categorization'!$A$32:$E$124, 5,0)))</f>
        <v>0</v>
      </c>
      <c r="AF64" s="2140">
        <f>IF(ISERROR(H64*(1-VLOOKUP($A64, 'E1 Categorization'!$A$32:$E$124, 5,0))), H64*0.5, H64*(1-VLOOKUP($A64, 'E1 Categorization'!$A$32:$E$124, 5,0)))</f>
        <v>0</v>
      </c>
      <c r="AG64" s="2140">
        <f>IF(ISERROR(I64*(1-VLOOKUP($A64, 'E1 Categorization'!$A$32:$E$124, 5,0))), I64*0.5, I64*(1-VLOOKUP($A64, 'E1 Categorization'!$A$32:$E$124, 5,0)))</f>
        <v>0</v>
      </c>
      <c r="AH64" s="2140">
        <f>IF(ISERROR(J64*(1-VLOOKUP($A64, 'E1 Categorization'!$A$32:$E$124, 5,0))), J64*0.5, J64*(1-VLOOKUP($A64, 'E1 Categorization'!$A$32:$E$124, 5,0)))</f>
        <v>0</v>
      </c>
      <c r="AI64" s="2140">
        <f>IF(ISERROR(K64*(1-VLOOKUP($A64, 'E1 Categorization'!$A$32:$E$124, 5,0))), K64*0.5, K64*(1-VLOOKUP($A64, 'E1 Categorization'!$A$32:$E$124, 5,0)))</f>
        <v>0</v>
      </c>
      <c r="AJ64" s="2140">
        <f>IF(ISERROR(L64*(1-VLOOKUP($A64, 'E1 Categorization'!$A$32:$E$124, 5,0))), L64*0.5, L64*(1-VLOOKUP($A64, 'E1 Categorization'!$A$32:$E$124, 5,0)))</f>
        <v>0</v>
      </c>
      <c r="AK64" s="2140">
        <f>IF(ISERROR(M64*(1-VLOOKUP($A64, 'E1 Categorization'!$A$32:$E$124, 5,0))), M64*0.5, M64*(1-VLOOKUP($A64, 'E1 Categorization'!$A$32:$E$124, 5,0)))</f>
        <v>0</v>
      </c>
      <c r="AL64" s="2140">
        <f>IF(ISERROR(N64*(1-VLOOKUP($A64, 'E1 Categorization'!$A$32:$E$124, 5,0))), N64*0.5, N64*(1-VLOOKUP($A64, 'E1 Categorization'!$A$32:$E$124, 5,0)))</f>
        <v>0</v>
      </c>
      <c r="AM64" s="2140">
        <f>IF(ISERROR(O64*(1-VLOOKUP($A64, 'E1 Categorization'!$A$32:$E$124, 5,0))), O64*0.5, O64*(1-VLOOKUP($A64, 'E1 Categorization'!$A$32:$E$124, 5,0)))</f>
        <v>0</v>
      </c>
      <c r="AN64" s="2140">
        <f>IF(ISERROR(P64*(1-VLOOKUP($A64, 'E1 Categorization'!$A$32:$E$124, 5,0))), P64*0.5, P64*(1-VLOOKUP($A64, 'E1 Categorization'!$A$32:$E$124, 5,0)))</f>
        <v>0</v>
      </c>
      <c r="AO64" s="2140">
        <f>IF(ISERROR(Q64*(1-VLOOKUP($A64, 'E1 Categorization'!$A$32:$E$124, 5,0))), Q64*0.5, Q64*(1-VLOOKUP($A64, 'E1 Categorization'!$A$32:$E$124, 5,0)))</f>
        <v>0</v>
      </c>
      <c r="AP64" s="2140">
        <f>IF(ISERROR(R64*(1-VLOOKUP($A64, 'E1 Categorization'!$A$32:$E$124, 5,0))), R64*0.5, R64*(1-VLOOKUP($A64, 'E1 Categorization'!$A$32:$E$124, 5,0)))</f>
        <v>0</v>
      </c>
      <c r="AQ64" s="2140">
        <f>IF(ISERROR(S64*(1-VLOOKUP($A64, 'E1 Categorization'!$A$32:$E$124, 5,0))), S64*0.5, S64*(1-VLOOKUP($A64, 'E1 Categorization'!$A$32:$E$124, 5,0)))</f>
        <v>0</v>
      </c>
      <c r="AR64" s="2140">
        <f>IF(ISERROR(T64*(1-VLOOKUP($A64, 'E1 Categorization'!$A$32:$E$124, 5,0))), T64*0.5, T64*(1-VLOOKUP($A64, 'E1 Categorization'!$A$32:$E$124, 5,0)))</f>
        <v>0</v>
      </c>
      <c r="AS64" s="2140">
        <f>IF(ISERROR(U64*(1-VLOOKUP($A64, 'E1 Categorization'!$A$32:$E$124, 5,0))), U64*0.5, U64*(1-VLOOKUP($A64, 'E1 Categorization'!$A$32:$E$124, 5,0)))</f>
        <v>0</v>
      </c>
      <c r="AT64" s="2140">
        <f>IF(ISERROR(V64*(1-VLOOKUP($A64, 'E1 Categorization'!$A$32:$E$124, 5,0))), V64*0.5, V64*(1-VLOOKUP($A64, 'E1 Categorization'!$A$32:$E$124, 5,0)))</f>
        <v>0</v>
      </c>
      <c r="AU64" s="2140">
        <f>IF(ISERROR(W64*(1-VLOOKUP($A64, 'E1 Categorization'!$A$32:$E$124, 5,0))), W64*0.5, W64*(1-VLOOKUP($A64, 'E1 Categorization'!$A$32:$E$124, 5,0)))</f>
        <v>0</v>
      </c>
      <c r="AV64" s="2140">
        <f>IF(ISERROR(X64*(1-VLOOKUP($A64, 'E1 Categorization'!$A$32:$E$124, 5,0))), X64*0.5, X64*(1-VLOOKUP($A64, 'E1 Categorization'!$A$32:$E$124, 5,0)))</f>
        <v>0</v>
      </c>
      <c r="AW64" s="1886"/>
      <c r="AX64" s="1886"/>
      <c r="AY64" s="487">
        <f t="shared" si="25"/>
        <v>2120</v>
      </c>
      <c r="AZ64" s="488" t="str">
        <f t="shared" si="26"/>
        <v>Accumulated Amortization of Electric Utility Plant - Intangibles</v>
      </c>
      <c r="BA64" s="2140">
        <f>IF(ISERROR(E64*(VLOOKUP($A64, 'E1 Categorization'!$A$32:$E$124, 5,0))), E64*0.5, E64*(VLOOKUP($A64, 'E1 Categorization'!$A$32:$E$124, 5,0)))</f>
        <v>0</v>
      </c>
      <c r="BB64" s="2140">
        <f>IF(ISERROR(F64*(VLOOKUP($A64, 'E1 Categorization'!$A$32:$E$124, 5,0))), F64*0.5, F64*(VLOOKUP($A64, 'E1 Categorization'!$A$32:$E$124, 5,0)))</f>
        <v>0</v>
      </c>
      <c r="BC64" s="2140">
        <f>IF(ISERROR(G64*(VLOOKUP($A64, 'E1 Categorization'!$A$32:$E$124, 5,0))), G64*0.5, G64*(VLOOKUP($A64, 'E1 Categorization'!$A$32:$E$124, 5,0)))</f>
        <v>0</v>
      </c>
      <c r="BD64" s="2140">
        <f>IF(ISERROR(H64*(VLOOKUP($A64, 'E1 Categorization'!$A$32:$E$124, 5,0))), H64*0.5, H64*(VLOOKUP($A64, 'E1 Categorization'!$A$32:$E$124, 5,0)))</f>
        <v>0</v>
      </c>
      <c r="BE64" s="2140">
        <f>IF(ISERROR(I64*(VLOOKUP($A64, 'E1 Categorization'!$A$32:$E$124, 5,0))), I64*0.5, I64*(VLOOKUP($A64, 'E1 Categorization'!$A$32:$E$124, 5,0)))</f>
        <v>0</v>
      </c>
      <c r="BF64" s="2140">
        <f>IF(ISERROR(J64*(VLOOKUP($A64, 'E1 Categorization'!$A$32:$E$124, 5,0))), J64*0.5, J64*(VLOOKUP($A64, 'E1 Categorization'!$A$32:$E$124, 5,0)))</f>
        <v>0</v>
      </c>
      <c r="BG64" s="2140">
        <f>IF(ISERROR(K64*(VLOOKUP($A64, 'E1 Categorization'!$A$32:$E$124, 5,0))), K64*0.5, K64*(VLOOKUP($A64, 'E1 Categorization'!$A$32:$E$124, 5,0)))</f>
        <v>0</v>
      </c>
      <c r="BH64" s="2140">
        <f>IF(ISERROR(L64*(VLOOKUP($A64, 'E1 Categorization'!$A$32:$E$124, 5,0))), L64*0.5, L64*(VLOOKUP($A64, 'E1 Categorization'!$A$32:$E$124, 5,0)))</f>
        <v>0</v>
      </c>
      <c r="BI64" s="2140">
        <f>IF(ISERROR(M64*(VLOOKUP($A64, 'E1 Categorization'!$A$32:$E$124, 5,0))), M64*0.5, M64*(VLOOKUP($A64, 'E1 Categorization'!$A$32:$E$124, 5,0)))</f>
        <v>0</v>
      </c>
      <c r="BJ64" s="2140">
        <f>IF(ISERROR(N64*(VLOOKUP($A64, 'E1 Categorization'!$A$32:$E$124, 5,0))), N64*0.5, N64*(VLOOKUP($A64, 'E1 Categorization'!$A$32:$E$124, 5,0)))</f>
        <v>0</v>
      </c>
      <c r="BK64" s="2140">
        <f>IF(ISERROR(O64*(VLOOKUP($A64, 'E1 Categorization'!$A$32:$E$124, 5,0))), O64*0.5, O64*(VLOOKUP($A64, 'E1 Categorization'!$A$32:$E$124, 5,0)))</f>
        <v>0</v>
      </c>
      <c r="BL64" s="2140">
        <f>IF(ISERROR(P64*(VLOOKUP($A64, 'E1 Categorization'!$A$32:$E$124, 5,0))), P64*0.5, P64*(VLOOKUP($A64, 'E1 Categorization'!$A$32:$E$124, 5,0)))</f>
        <v>0</v>
      </c>
      <c r="BM64" s="2140">
        <f>IF(ISERROR(Q64*(VLOOKUP($A64, 'E1 Categorization'!$A$32:$E$124, 5,0))), Q64*0.5, Q64*(VLOOKUP($A64, 'E1 Categorization'!$A$32:$E$124, 5,0)))</f>
        <v>0</v>
      </c>
      <c r="BN64" s="2140">
        <f>IF(ISERROR(R64*(VLOOKUP($A64, 'E1 Categorization'!$A$32:$E$124, 5,0))), R64*0.5, R64*(VLOOKUP($A64, 'E1 Categorization'!$A$32:$E$124, 5,0)))</f>
        <v>0</v>
      </c>
      <c r="BO64" s="2140">
        <f>IF(ISERROR(S64*(VLOOKUP($A64, 'E1 Categorization'!$A$32:$E$124, 5,0))), S64*0.5, S64*(VLOOKUP($A64, 'E1 Categorization'!$A$32:$E$124, 5,0)))</f>
        <v>0</v>
      </c>
      <c r="BP64" s="2140">
        <f>IF(ISERROR(T64*(VLOOKUP($A64, 'E1 Categorization'!$A$32:$E$124, 5,0))), T64*0.5, T64*(VLOOKUP($A64, 'E1 Categorization'!$A$32:$E$124, 5,0)))</f>
        <v>0</v>
      </c>
      <c r="BQ64" s="2140">
        <f>IF(ISERROR(U64*(VLOOKUP($A64, 'E1 Categorization'!$A$32:$E$124, 5,0))), U64*0.5, U64*(VLOOKUP($A64, 'E1 Categorization'!$A$32:$E$124, 5,0)))</f>
        <v>0</v>
      </c>
      <c r="BR64" s="2140">
        <f>IF(ISERROR(V64*(VLOOKUP($A64, 'E1 Categorization'!$A$32:$E$124, 5,0))), V64*0.5, V64*(VLOOKUP($A64, 'E1 Categorization'!$A$32:$E$124, 5,0)))</f>
        <v>0</v>
      </c>
      <c r="BS64" s="2140">
        <f>IF(ISERROR(W64*(VLOOKUP($A64, 'E1 Categorization'!$A$32:$E$124, 5,0))), W64*0.5, W64*(VLOOKUP($A64, 'E1 Categorization'!$A$32:$E$124, 5,0)))</f>
        <v>0</v>
      </c>
      <c r="BT64" s="2140">
        <f>IF(ISERROR(X64*(VLOOKUP($A64, 'E1 Categorization'!$A$32:$E$124, 5,0))), X64*0.5, X64*(VLOOKUP($A64, 'E1 Categorization'!$A$32:$E$124, 5,0)))</f>
        <v>0</v>
      </c>
    </row>
    <row r="65" spans="1:72" s="1493" customFormat="1" ht="12.75" customHeight="1" x14ac:dyDescent="0.2">
      <c r="A65" s="2531"/>
      <c r="B65" s="2533" t="s">
        <v>1203</v>
      </c>
      <c r="C65" s="2539">
        <f>SUM(E65:X65)</f>
        <v>0</v>
      </c>
      <c r="D65" s="2541"/>
      <c r="E65" s="2527">
        <f>SUM(E23:E64)</f>
        <v>0</v>
      </c>
      <c r="F65" s="2527">
        <f t="shared" ref="F65:X65" si="28">SUM(F23:F64)</f>
        <v>0</v>
      </c>
      <c r="G65" s="2527">
        <f t="shared" si="28"/>
        <v>0</v>
      </c>
      <c r="H65" s="2527">
        <f t="shared" si="28"/>
        <v>0</v>
      </c>
      <c r="I65" s="2527">
        <f t="shared" si="28"/>
        <v>0</v>
      </c>
      <c r="J65" s="2527">
        <f t="shared" si="28"/>
        <v>0</v>
      </c>
      <c r="K65" s="2527">
        <f t="shared" si="28"/>
        <v>0</v>
      </c>
      <c r="L65" s="2527">
        <f t="shared" si="28"/>
        <v>0</v>
      </c>
      <c r="M65" s="2527">
        <f t="shared" si="28"/>
        <v>0</v>
      </c>
      <c r="N65" s="2527">
        <f t="shared" si="28"/>
        <v>0</v>
      </c>
      <c r="O65" s="2527">
        <f t="shared" si="28"/>
        <v>0</v>
      </c>
      <c r="P65" s="2527">
        <f t="shared" si="28"/>
        <v>0</v>
      </c>
      <c r="Q65" s="2527">
        <f t="shared" si="28"/>
        <v>0</v>
      </c>
      <c r="R65" s="2527">
        <f t="shared" si="28"/>
        <v>0</v>
      </c>
      <c r="S65" s="2527">
        <f t="shared" si="28"/>
        <v>0</v>
      </c>
      <c r="T65" s="2527">
        <f t="shared" si="28"/>
        <v>0</v>
      </c>
      <c r="U65" s="2527">
        <f t="shared" si="28"/>
        <v>0</v>
      </c>
      <c r="V65" s="2527">
        <f t="shared" si="28"/>
        <v>0</v>
      </c>
      <c r="W65" s="2527">
        <f t="shared" si="28"/>
        <v>0</v>
      </c>
      <c r="X65" s="2529">
        <f t="shared" si="28"/>
        <v>0</v>
      </c>
      <c r="AA65" s="2531"/>
      <c r="AB65" s="2533" t="s">
        <v>1203</v>
      </c>
      <c r="AC65" s="2535">
        <f>SUM(AC23:AC64)</f>
        <v>0</v>
      </c>
      <c r="AD65" s="2535">
        <f t="shared" ref="AD65:AV65" si="29">SUM(AD23:AD64)</f>
        <v>0</v>
      </c>
      <c r="AE65" s="2535">
        <f t="shared" si="29"/>
        <v>0</v>
      </c>
      <c r="AF65" s="2535">
        <f t="shared" si="29"/>
        <v>0</v>
      </c>
      <c r="AG65" s="2535">
        <f t="shared" si="29"/>
        <v>0</v>
      </c>
      <c r="AH65" s="2535">
        <f t="shared" si="29"/>
        <v>0</v>
      </c>
      <c r="AI65" s="2535">
        <f t="shared" si="29"/>
        <v>0</v>
      </c>
      <c r="AJ65" s="2535">
        <f t="shared" si="29"/>
        <v>0</v>
      </c>
      <c r="AK65" s="2535">
        <f t="shared" si="29"/>
        <v>0</v>
      </c>
      <c r="AL65" s="2535">
        <f t="shared" si="29"/>
        <v>0</v>
      </c>
      <c r="AM65" s="2535">
        <f t="shared" si="29"/>
        <v>0</v>
      </c>
      <c r="AN65" s="2535">
        <f t="shared" si="29"/>
        <v>0</v>
      </c>
      <c r="AO65" s="2535">
        <f t="shared" si="29"/>
        <v>0</v>
      </c>
      <c r="AP65" s="2535">
        <f t="shared" si="29"/>
        <v>0</v>
      </c>
      <c r="AQ65" s="2535">
        <f t="shared" si="29"/>
        <v>0</v>
      </c>
      <c r="AR65" s="2535">
        <f t="shared" si="29"/>
        <v>0</v>
      </c>
      <c r="AS65" s="2535">
        <f t="shared" si="29"/>
        <v>0</v>
      </c>
      <c r="AT65" s="2535">
        <f t="shared" si="29"/>
        <v>0</v>
      </c>
      <c r="AU65" s="2535">
        <f t="shared" si="29"/>
        <v>0</v>
      </c>
      <c r="AV65" s="2543">
        <f t="shared" si="29"/>
        <v>0</v>
      </c>
      <c r="AW65" s="1887"/>
      <c r="AX65" s="1887"/>
      <c r="AY65" s="2531"/>
      <c r="AZ65" s="2533" t="s">
        <v>1203</v>
      </c>
      <c r="BA65" s="2535">
        <f>SUM(BA23:BA64)</f>
        <v>0</v>
      </c>
      <c r="BB65" s="2535">
        <f t="shared" ref="BB65:BT65" si="30">SUM(BB23:BB64)</f>
        <v>0</v>
      </c>
      <c r="BC65" s="2535">
        <f t="shared" si="30"/>
        <v>0</v>
      </c>
      <c r="BD65" s="2535">
        <f t="shared" si="30"/>
        <v>0</v>
      </c>
      <c r="BE65" s="2535">
        <f t="shared" si="30"/>
        <v>0</v>
      </c>
      <c r="BF65" s="2535">
        <f t="shared" si="30"/>
        <v>0</v>
      </c>
      <c r="BG65" s="2535">
        <f t="shared" si="30"/>
        <v>0</v>
      </c>
      <c r="BH65" s="2535">
        <f t="shared" si="30"/>
        <v>0</v>
      </c>
      <c r="BI65" s="2535">
        <f t="shared" si="30"/>
        <v>0</v>
      </c>
      <c r="BJ65" s="2535">
        <f t="shared" si="30"/>
        <v>0</v>
      </c>
      <c r="BK65" s="2535">
        <f t="shared" si="30"/>
        <v>0</v>
      </c>
      <c r="BL65" s="2535">
        <f t="shared" si="30"/>
        <v>0</v>
      </c>
      <c r="BM65" s="2535">
        <f t="shared" si="30"/>
        <v>0</v>
      </c>
      <c r="BN65" s="2535">
        <f t="shared" si="30"/>
        <v>0</v>
      </c>
      <c r="BO65" s="2535">
        <f t="shared" si="30"/>
        <v>0</v>
      </c>
      <c r="BP65" s="2535">
        <f t="shared" si="30"/>
        <v>0</v>
      </c>
      <c r="BQ65" s="2535">
        <f t="shared" si="30"/>
        <v>0</v>
      </c>
      <c r="BR65" s="2535">
        <f t="shared" si="30"/>
        <v>0</v>
      </c>
      <c r="BS65" s="2535">
        <f t="shared" si="30"/>
        <v>0</v>
      </c>
      <c r="BT65" s="2543">
        <f t="shared" si="30"/>
        <v>0</v>
      </c>
    </row>
    <row r="66" spans="1:72" s="708" customFormat="1" ht="12.75" customHeight="1" thickBot="1" x14ac:dyDescent="0.25">
      <c r="A66" s="2532"/>
      <c r="B66" s="2534"/>
      <c r="C66" s="2540"/>
      <c r="D66" s="2542"/>
      <c r="E66" s="2528"/>
      <c r="F66" s="2528"/>
      <c r="G66" s="2528"/>
      <c r="H66" s="2528"/>
      <c r="I66" s="2528"/>
      <c r="J66" s="2528"/>
      <c r="K66" s="2528"/>
      <c r="L66" s="2528"/>
      <c r="M66" s="2528"/>
      <c r="N66" s="2528"/>
      <c r="O66" s="2528"/>
      <c r="P66" s="2528"/>
      <c r="Q66" s="2528"/>
      <c r="R66" s="2528"/>
      <c r="S66" s="2528"/>
      <c r="T66" s="2528"/>
      <c r="U66" s="2528"/>
      <c r="V66" s="2528"/>
      <c r="W66" s="2528"/>
      <c r="X66" s="2530"/>
      <c r="AA66" s="2532"/>
      <c r="AB66" s="2534"/>
      <c r="AC66" s="2536"/>
      <c r="AD66" s="2536"/>
      <c r="AE66" s="2536"/>
      <c r="AF66" s="2536"/>
      <c r="AG66" s="2536"/>
      <c r="AH66" s="2536"/>
      <c r="AI66" s="2536"/>
      <c r="AJ66" s="2536"/>
      <c r="AK66" s="2536"/>
      <c r="AL66" s="2536"/>
      <c r="AM66" s="2536"/>
      <c r="AN66" s="2536"/>
      <c r="AO66" s="2536"/>
      <c r="AP66" s="2536"/>
      <c r="AQ66" s="2536"/>
      <c r="AR66" s="2536"/>
      <c r="AS66" s="2536"/>
      <c r="AT66" s="2536"/>
      <c r="AU66" s="2536"/>
      <c r="AV66" s="2544"/>
      <c r="AW66" s="1888"/>
      <c r="AX66" s="1888"/>
      <c r="AY66" s="2532"/>
      <c r="AZ66" s="2534"/>
      <c r="BA66" s="2536"/>
      <c r="BB66" s="2536"/>
      <c r="BC66" s="2536"/>
      <c r="BD66" s="2536"/>
      <c r="BE66" s="2536"/>
      <c r="BF66" s="2536"/>
      <c r="BG66" s="2536"/>
      <c r="BH66" s="2536"/>
      <c r="BI66" s="2536"/>
      <c r="BJ66" s="2536"/>
      <c r="BK66" s="2536"/>
      <c r="BL66" s="2536"/>
      <c r="BM66" s="2536"/>
      <c r="BN66" s="2536"/>
      <c r="BO66" s="2536"/>
      <c r="BP66" s="2536"/>
      <c r="BQ66" s="2536"/>
      <c r="BR66" s="2536"/>
      <c r="BS66" s="2536"/>
      <c r="BT66" s="2544"/>
    </row>
    <row r="67" spans="1:72" s="561" customFormat="1" ht="25.5" x14ac:dyDescent="0.2">
      <c r="A67" s="491">
        <f>'I3 TB Data'!A364:B364</f>
        <v>5005</v>
      </c>
      <c r="B67" s="488" t="str">
        <f>'I3 TB Data'!B364</f>
        <v>Operation Supervision and Engineering</v>
      </c>
      <c r="C67" s="489">
        <f>'I3 TB Data'!G364</f>
        <v>0</v>
      </c>
      <c r="D67" s="1859" t="str">
        <f>IF(SUM(E67:X67)&lt;&gt;C67,"No","Yes")</f>
        <v>Yes</v>
      </c>
      <c r="E67" s="1834"/>
      <c r="F67" s="1834"/>
      <c r="G67" s="1834"/>
      <c r="H67" s="1834"/>
      <c r="I67" s="1834"/>
      <c r="J67" s="1834"/>
      <c r="K67" s="1834"/>
      <c r="L67" s="1834"/>
      <c r="M67" s="1834"/>
      <c r="N67" s="1834"/>
      <c r="O67" s="1834"/>
      <c r="P67" s="1834"/>
      <c r="Q67" s="1834"/>
      <c r="R67" s="1834"/>
      <c r="S67" s="1834"/>
      <c r="T67" s="1834"/>
      <c r="U67" s="1834"/>
      <c r="V67" s="1834"/>
      <c r="W67" s="1834"/>
      <c r="X67" s="1834"/>
      <c r="AA67" s="491">
        <f>A67</f>
        <v>5005</v>
      </c>
      <c r="AB67" s="492" t="str">
        <f>B67</f>
        <v>Operation Supervision and Engineering</v>
      </c>
      <c r="AC67" s="2140">
        <f>IF(ISERROR(E67*(1-VLOOKUP($A67, 'E1 Categorization'!$A$32:$E$124, 5,0))), E67*0.5, E67*(1-VLOOKUP($A67, 'E1 Categorization'!$A$32:$E$124, 5,0)))</f>
        <v>0</v>
      </c>
      <c r="AD67" s="2140">
        <f>IF(ISERROR(F67*(1-VLOOKUP($A67, 'E1 Categorization'!$A$32:$E$124, 5,0))), F67*0.5, F67*(1-VLOOKUP($A67, 'E1 Categorization'!$A$32:$E$124, 5,0)))</f>
        <v>0</v>
      </c>
      <c r="AE67" s="2140">
        <f>IF(ISERROR(G67*(1-VLOOKUP($A67, 'E1 Categorization'!$A$32:$E$124, 5,0))), G67*0.5, G67*(1-VLOOKUP($A67, 'E1 Categorization'!$A$32:$E$124, 5,0)))</f>
        <v>0</v>
      </c>
      <c r="AF67" s="2140">
        <f>IF(ISERROR(H67*(1-VLOOKUP($A67, 'E1 Categorization'!$A$32:$E$124, 5,0))), H67*0.5, H67*(1-VLOOKUP($A67, 'E1 Categorization'!$A$32:$E$124, 5,0)))</f>
        <v>0</v>
      </c>
      <c r="AG67" s="2140">
        <f>IF(ISERROR(I67*(1-VLOOKUP($A67, 'E1 Categorization'!$A$32:$E$124, 5,0))), I67*0.5, I67*(1-VLOOKUP($A67, 'E1 Categorization'!$A$32:$E$124, 5,0)))</f>
        <v>0</v>
      </c>
      <c r="AH67" s="2140">
        <f>IF(ISERROR(J67*(1-VLOOKUP($A67, 'E1 Categorization'!$A$32:$E$124, 5,0))), J67*0.5, J67*(1-VLOOKUP($A67, 'E1 Categorization'!$A$32:$E$124, 5,0)))</f>
        <v>0</v>
      </c>
      <c r="AI67" s="2140">
        <f>IF(ISERROR(K67*(1-VLOOKUP($A67, 'E1 Categorization'!$A$32:$E$124, 5,0))), K67*0.5, K67*(1-VLOOKUP($A67, 'E1 Categorization'!$A$32:$E$124, 5,0)))</f>
        <v>0</v>
      </c>
      <c r="AJ67" s="2140">
        <f>IF(ISERROR(L67*(1-VLOOKUP($A67, 'E1 Categorization'!$A$32:$E$124, 5,0))), L67*0.5, L67*(1-VLOOKUP($A67, 'E1 Categorization'!$A$32:$E$124, 5,0)))</f>
        <v>0</v>
      </c>
      <c r="AK67" s="2140">
        <f>IF(ISERROR(M67*(1-VLOOKUP($A67, 'E1 Categorization'!$A$32:$E$124, 5,0))), M67*0.5, M67*(1-VLOOKUP($A67, 'E1 Categorization'!$A$32:$E$124, 5,0)))</f>
        <v>0</v>
      </c>
      <c r="AL67" s="2140">
        <f>IF(ISERROR(N67*(1-VLOOKUP($A67, 'E1 Categorization'!$A$32:$E$124, 5,0))), N67*0.5, N67*(1-VLOOKUP($A67, 'E1 Categorization'!$A$32:$E$124, 5,0)))</f>
        <v>0</v>
      </c>
      <c r="AM67" s="2140">
        <f>IF(ISERROR(O67*(1-VLOOKUP($A67, 'E1 Categorization'!$A$32:$E$124, 5,0))), O67*0.5, O67*(1-VLOOKUP($A67, 'E1 Categorization'!$A$32:$E$124, 5,0)))</f>
        <v>0</v>
      </c>
      <c r="AN67" s="2140">
        <f>IF(ISERROR(P67*(1-VLOOKUP($A67, 'E1 Categorization'!$A$32:$E$124, 5,0))), P67*0.5, P67*(1-VLOOKUP($A67, 'E1 Categorization'!$A$32:$E$124, 5,0)))</f>
        <v>0</v>
      </c>
      <c r="AO67" s="2140">
        <f>IF(ISERROR(Q67*(1-VLOOKUP($A67, 'E1 Categorization'!$A$32:$E$124, 5,0))), Q67*0.5, Q67*(1-VLOOKUP($A67, 'E1 Categorization'!$A$32:$E$124, 5,0)))</f>
        <v>0</v>
      </c>
      <c r="AP67" s="2140">
        <f>IF(ISERROR(R67*(1-VLOOKUP($A67, 'E1 Categorization'!$A$32:$E$124, 5,0))), R67*0.5, R67*(1-VLOOKUP($A67, 'E1 Categorization'!$A$32:$E$124, 5,0)))</f>
        <v>0</v>
      </c>
      <c r="AQ67" s="2140">
        <f>IF(ISERROR(S67*(1-VLOOKUP($A67, 'E1 Categorization'!$A$32:$E$124, 5,0))), S67*0.5, S67*(1-VLOOKUP($A67, 'E1 Categorization'!$A$32:$E$124, 5,0)))</f>
        <v>0</v>
      </c>
      <c r="AR67" s="2140">
        <f>IF(ISERROR(T67*(1-VLOOKUP($A67, 'E1 Categorization'!$A$32:$E$124, 5,0))), T67*0.5, T67*(1-VLOOKUP($A67, 'E1 Categorization'!$A$32:$E$124, 5,0)))</f>
        <v>0</v>
      </c>
      <c r="AS67" s="2140">
        <f>IF(ISERROR(U67*(1-VLOOKUP($A67, 'E1 Categorization'!$A$32:$E$124, 5,0))), U67*0.5, U67*(1-VLOOKUP($A67, 'E1 Categorization'!$A$32:$E$124, 5,0)))</f>
        <v>0</v>
      </c>
      <c r="AT67" s="2140">
        <f>IF(ISERROR(V67*(1-VLOOKUP($A67, 'E1 Categorization'!$A$32:$E$124, 5,0))), V67*0.5, V67*(1-VLOOKUP($A67, 'E1 Categorization'!$A$32:$E$124, 5,0)))</f>
        <v>0</v>
      </c>
      <c r="AU67" s="2140">
        <f>IF(ISERROR(W67*(1-VLOOKUP($A67, 'E1 Categorization'!$A$32:$E$124, 5,0))), W67*0.5, W67*(1-VLOOKUP($A67, 'E1 Categorization'!$A$32:$E$124, 5,0)))</f>
        <v>0</v>
      </c>
      <c r="AV67" s="2140">
        <f>IF(ISERROR(X67*(1-VLOOKUP($A67, 'E1 Categorization'!$A$32:$E$124, 5,0))), X67*0.5, X67*(1-VLOOKUP($A67, 'E1 Categorization'!$A$32:$E$124, 5,0)))</f>
        <v>0</v>
      </c>
      <c r="AW67" s="1889"/>
      <c r="AX67" s="1889"/>
      <c r="AY67" s="491">
        <f>AA67</f>
        <v>5005</v>
      </c>
      <c r="AZ67" s="492" t="str">
        <f>AB67</f>
        <v>Operation Supervision and Engineering</v>
      </c>
      <c r="BA67" s="2140">
        <f>IF(ISERROR(E67*(VLOOKUP($A67, 'E1 Categorization'!$A$32:$E$124, 5,0))), E67*0.5, E67*(VLOOKUP($A67, 'E1 Categorization'!$A$32:$E$124, 5,0)))</f>
        <v>0</v>
      </c>
      <c r="BB67" s="2140">
        <f>IF(ISERROR(F67*(VLOOKUP($A67, 'E1 Categorization'!$A$32:$E$124, 5,0))), F67*0.5, F67*(VLOOKUP($A67, 'E1 Categorization'!$A$32:$E$124, 5,0)))</f>
        <v>0</v>
      </c>
      <c r="BC67" s="2140">
        <f>IF(ISERROR(G67*(VLOOKUP($A67, 'E1 Categorization'!$A$32:$E$124, 5,0))), G67*0.5, G67*(VLOOKUP($A67, 'E1 Categorization'!$A$32:$E$124, 5,0)))</f>
        <v>0</v>
      </c>
      <c r="BD67" s="2140">
        <f>IF(ISERROR(H67*(VLOOKUP($A67, 'E1 Categorization'!$A$32:$E$124, 5,0))), H67*0.5, H67*(VLOOKUP($A67, 'E1 Categorization'!$A$32:$E$124, 5,0)))</f>
        <v>0</v>
      </c>
      <c r="BE67" s="2140">
        <f>IF(ISERROR(I67*(VLOOKUP($A67, 'E1 Categorization'!$A$32:$E$124, 5,0))), I67*0.5, I67*(VLOOKUP($A67, 'E1 Categorization'!$A$32:$E$124, 5,0)))</f>
        <v>0</v>
      </c>
      <c r="BF67" s="2140">
        <f>IF(ISERROR(J67*(VLOOKUP($A67, 'E1 Categorization'!$A$32:$E$124, 5,0))), J67*0.5, J67*(VLOOKUP($A67, 'E1 Categorization'!$A$32:$E$124, 5,0)))</f>
        <v>0</v>
      </c>
      <c r="BG67" s="2140">
        <f>IF(ISERROR(K67*(VLOOKUP($A67, 'E1 Categorization'!$A$32:$E$124, 5,0))), K67*0.5, K67*(VLOOKUP($A67, 'E1 Categorization'!$A$32:$E$124, 5,0)))</f>
        <v>0</v>
      </c>
      <c r="BH67" s="2140">
        <f>IF(ISERROR(L67*(VLOOKUP($A67, 'E1 Categorization'!$A$32:$E$124, 5,0))), L67*0.5, L67*(VLOOKUP($A67, 'E1 Categorization'!$A$32:$E$124, 5,0)))</f>
        <v>0</v>
      </c>
      <c r="BI67" s="2140">
        <f>IF(ISERROR(M67*(VLOOKUP($A67, 'E1 Categorization'!$A$32:$E$124, 5,0))), M67*0.5, M67*(VLOOKUP($A67, 'E1 Categorization'!$A$32:$E$124, 5,0)))</f>
        <v>0</v>
      </c>
      <c r="BJ67" s="2140">
        <f>IF(ISERROR(N67*(VLOOKUP($A67, 'E1 Categorization'!$A$32:$E$124, 5,0))), N67*0.5, N67*(VLOOKUP($A67, 'E1 Categorization'!$A$32:$E$124, 5,0)))</f>
        <v>0</v>
      </c>
      <c r="BK67" s="2140">
        <f>IF(ISERROR(O67*(VLOOKUP($A67, 'E1 Categorization'!$A$32:$E$124, 5,0))), O67*0.5, O67*(VLOOKUP($A67, 'E1 Categorization'!$A$32:$E$124, 5,0)))</f>
        <v>0</v>
      </c>
      <c r="BL67" s="2140">
        <f>IF(ISERROR(P67*(VLOOKUP($A67, 'E1 Categorization'!$A$32:$E$124, 5,0))), P67*0.5, P67*(VLOOKUP($A67, 'E1 Categorization'!$A$32:$E$124, 5,0)))</f>
        <v>0</v>
      </c>
      <c r="BM67" s="2140">
        <f>IF(ISERROR(Q67*(VLOOKUP($A67, 'E1 Categorization'!$A$32:$E$124, 5,0))), Q67*0.5, Q67*(VLOOKUP($A67, 'E1 Categorization'!$A$32:$E$124, 5,0)))</f>
        <v>0</v>
      </c>
      <c r="BN67" s="2140">
        <f>IF(ISERROR(R67*(VLOOKUP($A67, 'E1 Categorization'!$A$32:$E$124, 5,0))), R67*0.5, R67*(VLOOKUP($A67, 'E1 Categorization'!$A$32:$E$124, 5,0)))</f>
        <v>0</v>
      </c>
      <c r="BO67" s="2140">
        <f>IF(ISERROR(S67*(VLOOKUP($A67, 'E1 Categorization'!$A$32:$E$124, 5,0))), S67*0.5, S67*(VLOOKUP($A67, 'E1 Categorization'!$A$32:$E$124, 5,0)))</f>
        <v>0</v>
      </c>
      <c r="BP67" s="2140">
        <f>IF(ISERROR(T67*(VLOOKUP($A67, 'E1 Categorization'!$A$32:$E$124, 5,0))), T67*0.5, T67*(VLOOKUP($A67, 'E1 Categorization'!$A$32:$E$124, 5,0)))</f>
        <v>0</v>
      </c>
      <c r="BQ67" s="2140">
        <f>IF(ISERROR(U67*(VLOOKUP($A67, 'E1 Categorization'!$A$32:$E$124, 5,0))), U67*0.5, U67*(VLOOKUP($A67, 'E1 Categorization'!$A$32:$E$124, 5,0)))</f>
        <v>0</v>
      </c>
      <c r="BR67" s="2140">
        <f>IF(ISERROR(V67*(VLOOKUP($A67, 'E1 Categorization'!$A$32:$E$124, 5,0))), V67*0.5, V67*(VLOOKUP($A67, 'E1 Categorization'!$A$32:$E$124, 5,0)))</f>
        <v>0</v>
      </c>
      <c r="BS67" s="2140">
        <f>IF(ISERROR(W67*(VLOOKUP($A67, 'E1 Categorization'!$A$32:$E$124, 5,0))), W67*0.5, W67*(VLOOKUP($A67, 'E1 Categorization'!$A$32:$E$124, 5,0)))</f>
        <v>0</v>
      </c>
      <c r="BT67" s="2140">
        <f>IF(ISERROR(X67*(VLOOKUP($A67, 'E1 Categorization'!$A$32:$E$124, 5,0))), X67*0.5, X67*(VLOOKUP($A67, 'E1 Categorization'!$A$32:$E$124, 5,0)))</f>
        <v>0</v>
      </c>
    </row>
    <row r="68" spans="1:72" s="561" customFormat="1" ht="25.5" customHeight="1" x14ac:dyDescent="0.2">
      <c r="A68" s="487">
        <f>'I3 TB Data'!A365:B365</f>
        <v>5010</v>
      </c>
      <c r="B68" s="488" t="str">
        <f>'I3 TB Data'!B365</f>
        <v>Load Dispatching</v>
      </c>
      <c r="C68" s="489">
        <f>'I3 TB Data'!G365</f>
        <v>0</v>
      </c>
      <c r="D68" s="1857" t="str">
        <f>IF(SUM(E68:X68)&lt;&gt;C68,"No","Yes")</f>
        <v>Yes</v>
      </c>
      <c r="E68" s="1835"/>
      <c r="F68" s="1835"/>
      <c r="G68" s="1835"/>
      <c r="H68" s="1835"/>
      <c r="I68" s="1835"/>
      <c r="J68" s="1835"/>
      <c r="K68" s="1835"/>
      <c r="L68" s="1835"/>
      <c r="M68" s="1835"/>
      <c r="N68" s="1835"/>
      <c r="O68" s="1835"/>
      <c r="P68" s="1835"/>
      <c r="Q68" s="1835"/>
      <c r="R68" s="1835"/>
      <c r="S68" s="1835"/>
      <c r="T68" s="1835"/>
      <c r="U68" s="1835"/>
      <c r="V68" s="1835"/>
      <c r="W68" s="1835"/>
      <c r="X68" s="1835"/>
      <c r="AA68" s="491">
        <f t="shared" ref="AA68:AA131" si="31">A68</f>
        <v>5010</v>
      </c>
      <c r="AB68" s="492" t="str">
        <f t="shared" ref="AB68:AB131" si="32">B68</f>
        <v>Load Dispatching</v>
      </c>
      <c r="AC68" s="2140">
        <f>IF(ISERROR(E68*(1-VLOOKUP($A68, 'E1 Categorization'!$A$32:$E$124, 5,0))), E68*0.5, E68*(1-VLOOKUP($A68, 'E1 Categorization'!$A$32:$E$124, 5,0)))</f>
        <v>0</v>
      </c>
      <c r="AD68" s="2140">
        <f>IF(ISERROR(F68*(1-VLOOKUP($A68, 'E1 Categorization'!$A$32:$E$124, 5,0))), F68*0.5, F68*(1-VLOOKUP($A68, 'E1 Categorization'!$A$32:$E$124, 5,0)))</f>
        <v>0</v>
      </c>
      <c r="AE68" s="2140">
        <f>IF(ISERROR(G68*(1-VLOOKUP($A68, 'E1 Categorization'!$A$32:$E$124, 5,0))), G68*0.5, G68*(1-VLOOKUP($A68, 'E1 Categorization'!$A$32:$E$124, 5,0)))</f>
        <v>0</v>
      </c>
      <c r="AF68" s="2140">
        <f>IF(ISERROR(H68*(1-VLOOKUP($A68, 'E1 Categorization'!$A$32:$E$124, 5,0))), H68*0.5, H68*(1-VLOOKUP($A68, 'E1 Categorization'!$A$32:$E$124, 5,0)))</f>
        <v>0</v>
      </c>
      <c r="AG68" s="2140">
        <f>IF(ISERROR(I68*(1-VLOOKUP($A68, 'E1 Categorization'!$A$32:$E$124, 5,0))), I68*0.5, I68*(1-VLOOKUP($A68, 'E1 Categorization'!$A$32:$E$124, 5,0)))</f>
        <v>0</v>
      </c>
      <c r="AH68" s="2140">
        <f>IF(ISERROR(J68*(1-VLOOKUP($A68, 'E1 Categorization'!$A$32:$E$124, 5,0))), J68*0.5, J68*(1-VLOOKUP($A68, 'E1 Categorization'!$A$32:$E$124, 5,0)))</f>
        <v>0</v>
      </c>
      <c r="AI68" s="2140">
        <f>IF(ISERROR(K68*(1-VLOOKUP($A68, 'E1 Categorization'!$A$32:$E$124, 5,0))), K68*0.5, K68*(1-VLOOKUP($A68, 'E1 Categorization'!$A$32:$E$124, 5,0)))</f>
        <v>0</v>
      </c>
      <c r="AJ68" s="2140">
        <f>IF(ISERROR(L68*(1-VLOOKUP($A68, 'E1 Categorization'!$A$32:$E$124, 5,0))), L68*0.5, L68*(1-VLOOKUP($A68, 'E1 Categorization'!$A$32:$E$124, 5,0)))</f>
        <v>0</v>
      </c>
      <c r="AK68" s="2140">
        <f>IF(ISERROR(M68*(1-VLOOKUP($A68, 'E1 Categorization'!$A$32:$E$124, 5,0))), M68*0.5, M68*(1-VLOOKUP($A68, 'E1 Categorization'!$A$32:$E$124, 5,0)))</f>
        <v>0</v>
      </c>
      <c r="AL68" s="2140">
        <f>IF(ISERROR(N68*(1-VLOOKUP($A68, 'E1 Categorization'!$A$32:$E$124, 5,0))), N68*0.5, N68*(1-VLOOKUP($A68, 'E1 Categorization'!$A$32:$E$124, 5,0)))</f>
        <v>0</v>
      </c>
      <c r="AM68" s="2140">
        <f>IF(ISERROR(O68*(1-VLOOKUP($A68, 'E1 Categorization'!$A$32:$E$124, 5,0))), O68*0.5, O68*(1-VLOOKUP($A68, 'E1 Categorization'!$A$32:$E$124, 5,0)))</f>
        <v>0</v>
      </c>
      <c r="AN68" s="2140">
        <f>IF(ISERROR(P68*(1-VLOOKUP($A68, 'E1 Categorization'!$A$32:$E$124, 5,0))), P68*0.5, P68*(1-VLOOKUP($A68, 'E1 Categorization'!$A$32:$E$124, 5,0)))</f>
        <v>0</v>
      </c>
      <c r="AO68" s="2140">
        <f>IF(ISERROR(Q68*(1-VLOOKUP($A68, 'E1 Categorization'!$A$32:$E$124, 5,0))), Q68*0.5, Q68*(1-VLOOKUP($A68, 'E1 Categorization'!$A$32:$E$124, 5,0)))</f>
        <v>0</v>
      </c>
      <c r="AP68" s="2140">
        <f>IF(ISERROR(R68*(1-VLOOKUP($A68, 'E1 Categorization'!$A$32:$E$124, 5,0))), R68*0.5, R68*(1-VLOOKUP($A68, 'E1 Categorization'!$A$32:$E$124, 5,0)))</f>
        <v>0</v>
      </c>
      <c r="AQ68" s="2140">
        <f>IF(ISERROR(S68*(1-VLOOKUP($A68, 'E1 Categorization'!$A$32:$E$124, 5,0))), S68*0.5, S68*(1-VLOOKUP($A68, 'E1 Categorization'!$A$32:$E$124, 5,0)))</f>
        <v>0</v>
      </c>
      <c r="AR68" s="2140">
        <f>IF(ISERROR(T68*(1-VLOOKUP($A68, 'E1 Categorization'!$A$32:$E$124, 5,0))), T68*0.5, T68*(1-VLOOKUP($A68, 'E1 Categorization'!$A$32:$E$124, 5,0)))</f>
        <v>0</v>
      </c>
      <c r="AS68" s="2140">
        <f>IF(ISERROR(U68*(1-VLOOKUP($A68, 'E1 Categorization'!$A$32:$E$124, 5,0))), U68*0.5, U68*(1-VLOOKUP($A68, 'E1 Categorization'!$A$32:$E$124, 5,0)))</f>
        <v>0</v>
      </c>
      <c r="AT68" s="2140">
        <f>IF(ISERROR(V68*(1-VLOOKUP($A68, 'E1 Categorization'!$A$32:$E$124, 5,0))), V68*0.5, V68*(1-VLOOKUP($A68, 'E1 Categorization'!$A$32:$E$124, 5,0)))</f>
        <v>0</v>
      </c>
      <c r="AU68" s="2140">
        <f>IF(ISERROR(W68*(1-VLOOKUP($A68, 'E1 Categorization'!$A$32:$E$124, 5,0))), W68*0.5, W68*(1-VLOOKUP($A68, 'E1 Categorization'!$A$32:$E$124, 5,0)))</f>
        <v>0</v>
      </c>
      <c r="AV68" s="2140">
        <f>IF(ISERROR(X68*(1-VLOOKUP($A68, 'E1 Categorization'!$A$32:$E$124, 5,0))), X68*0.5, X68*(1-VLOOKUP($A68, 'E1 Categorization'!$A$32:$E$124, 5,0)))</f>
        <v>0</v>
      </c>
      <c r="AW68" s="1889"/>
      <c r="AX68" s="1889"/>
      <c r="AY68" s="491">
        <f t="shared" ref="AY68:AY131" si="33">AA68</f>
        <v>5010</v>
      </c>
      <c r="AZ68" s="492" t="str">
        <f t="shared" ref="AZ68:AZ131" si="34">AB68</f>
        <v>Load Dispatching</v>
      </c>
      <c r="BA68" s="2140">
        <f>IF(ISERROR(E68*(VLOOKUP($A68, 'E1 Categorization'!$A$32:$E$124, 5,0))), E68*0.5, E68*(VLOOKUP($A68, 'E1 Categorization'!$A$32:$E$124, 5,0)))</f>
        <v>0</v>
      </c>
      <c r="BB68" s="2140">
        <f>IF(ISERROR(F68*(VLOOKUP($A68, 'E1 Categorization'!$A$32:$E$124, 5,0))), F68*0.5, F68*(VLOOKUP($A68, 'E1 Categorization'!$A$32:$E$124, 5,0)))</f>
        <v>0</v>
      </c>
      <c r="BC68" s="2140">
        <f>IF(ISERROR(G68*(VLOOKUP($A68, 'E1 Categorization'!$A$32:$E$124, 5,0))), G68*0.5, G68*(VLOOKUP($A68, 'E1 Categorization'!$A$32:$E$124, 5,0)))</f>
        <v>0</v>
      </c>
      <c r="BD68" s="2140">
        <f>IF(ISERROR(H68*(VLOOKUP($A68, 'E1 Categorization'!$A$32:$E$124, 5,0))), H68*0.5, H68*(VLOOKUP($A68, 'E1 Categorization'!$A$32:$E$124, 5,0)))</f>
        <v>0</v>
      </c>
      <c r="BE68" s="2140">
        <f>IF(ISERROR(I68*(VLOOKUP($A68, 'E1 Categorization'!$A$32:$E$124, 5,0))), I68*0.5, I68*(VLOOKUP($A68, 'E1 Categorization'!$A$32:$E$124, 5,0)))</f>
        <v>0</v>
      </c>
      <c r="BF68" s="2140">
        <f>IF(ISERROR(J68*(VLOOKUP($A68, 'E1 Categorization'!$A$32:$E$124, 5,0))), J68*0.5, J68*(VLOOKUP($A68, 'E1 Categorization'!$A$32:$E$124, 5,0)))</f>
        <v>0</v>
      </c>
      <c r="BG68" s="2140">
        <f>IF(ISERROR(K68*(VLOOKUP($A68, 'E1 Categorization'!$A$32:$E$124, 5,0))), K68*0.5, K68*(VLOOKUP($A68, 'E1 Categorization'!$A$32:$E$124, 5,0)))</f>
        <v>0</v>
      </c>
      <c r="BH68" s="2140">
        <f>IF(ISERROR(L68*(VLOOKUP($A68, 'E1 Categorization'!$A$32:$E$124, 5,0))), L68*0.5, L68*(VLOOKUP($A68, 'E1 Categorization'!$A$32:$E$124, 5,0)))</f>
        <v>0</v>
      </c>
      <c r="BI68" s="2140">
        <f>IF(ISERROR(M68*(VLOOKUP($A68, 'E1 Categorization'!$A$32:$E$124, 5,0))), M68*0.5, M68*(VLOOKUP($A68, 'E1 Categorization'!$A$32:$E$124, 5,0)))</f>
        <v>0</v>
      </c>
      <c r="BJ68" s="2140">
        <f>IF(ISERROR(N68*(VLOOKUP($A68, 'E1 Categorization'!$A$32:$E$124, 5,0))), N68*0.5, N68*(VLOOKUP($A68, 'E1 Categorization'!$A$32:$E$124, 5,0)))</f>
        <v>0</v>
      </c>
      <c r="BK68" s="2140">
        <f>IF(ISERROR(O68*(VLOOKUP($A68, 'E1 Categorization'!$A$32:$E$124, 5,0))), O68*0.5, O68*(VLOOKUP($A68, 'E1 Categorization'!$A$32:$E$124, 5,0)))</f>
        <v>0</v>
      </c>
      <c r="BL68" s="2140">
        <f>IF(ISERROR(P68*(VLOOKUP($A68, 'E1 Categorization'!$A$32:$E$124, 5,0))), P68*0.5, P68*(VLOOKUP($A68, 'E1 Categorization'!$A$32:$E$124, 5,0)))</f>
        <v>0</v>
      </c>
      <c r="BM68" s="2140">
        <f>IF(ISERROR(Q68*(VLOOKUP($A68, 'E1 Categorization'!$A$32:$E$124, 5,0))), Q68*0.5, Q68*(VLOOKUP($A68, 'E1 Categorization'!$A$32:$E$124, 5,0)))</f>
        <v>0</v>
      </c>
      <c r="BN68" s="2140">
        <f>IF(ISERROR(R68*(VLOOKUP($A68, 'E1 Categorization'!$A$32:$E$124, 5,0))), R68*0.5, R68*(VLOOKUP($A68, 'E1 Categorization'!$A$32:$E$124, 5,0)))</f>
        <v>0</v>
      </c>
      <c r="BO68" s="2140">
        <f>IF(ISERROR(S68*(VLOOKUP($A68, 'E1 Categorization'!$A$32:$E$124, 5,0))), S68*0.5, S68*(VLOOKUP($A68, 'E1 Categorization'!$A$32:$E$124, 5,0)))</f>
        <v>0</v>
      </c>
      <c r="BP68" s="2140">
        <f>IF(ISERROR(T68*(VLOOKUP($A68, 'E1 Categorization'!$A$32:$E$124, 5,0))), T68*0.5, T68*(VLOOKUP($A68, 'E1 Categorization'!$A$32:$E$124, 5,0)))</f>
        <v>0</v>
      </c>
      <c r="BQ68" s="2140">
        <f>IF(ISERROR(U68*(VLOOKUP($A68, 'E1 Categorization'!$A$32:$E$124, 5,0))), U68*0.5, U68*(VLOOKUP($A68, 'E1 Categorization'!$A$32:$E$124, 5,0)))</f>
        <v>0</v>
      </c>
      <c r="BR68" s="2140">
        <f>IF(ISERROR(V68*(VLOOKUP($A68, 'E1 Categorization'!$A$32:$E$124, 5,0))), V68*0.5, V68*(VLOOKUP($A68, 'E1 Categorization'!$A$32:$E$124, 5,0)))</f>
        <v>0</v>
      </c>
      <c r="BS68" s="2140">
        <f>IF(ISERROR(W68*(VLOOKUP($A68, 'E1 Categorization'!$A$32:$E$124, 5,0))), W68*0.5, W68*(VLOOKUP($A68, 'E1 Categorization'!$A$32:$E$124, 5,0)))</f>
        <v>0</v>
      </c>
      <c r="BT68" s="2140">
        <f>IF(ISERROR(X68*(VLOOKUP($A68, 'E1 Categorization'!$A$32:$E$124, 5,0))), X68*0.5, X68*(VLOOKUP($A68, 'E1 Categorization'!$A$32:$E$124, 5,0)))</f>
        <v>0</v>
      </c>
    </row>
    <row r="69" spans="1:72" s="561" customFormat="1" ht="25.5" x14ac:dyDescent="0.2">
      <c r="A69" s="487">
        <f>'I3 TB Data'!A366:B366</f>
        <v>5012</v>
      </c>
      <c r="B69" s="488" t="str">
        <f>'I3 TB Data'!B366</f>
        <v>Station Buildings and Fixtures Expense</v>
      </c>
      <c r="C69" s="489">
        <f>'I3 TB Data'!G366</f>
        <v>0</v>
      </c>
      <c r="D69" s="1857" t="str">
        <f>IF(SUM(E69:X69)&lt;&gt;C69,"No","Yes")</f>
        <v>Yes</v>
      </c>
      <c r="E69" s="1835"/>
      <c r="F69" s="1835"/>
      <c r="G69" s="1835"/>
      <c r="H69" s="1835"/>
      <c r="I69" s="1835"/>
      <c r="J69" s="1835"/>
      <c r="K69" s="1835"/>
      <c r="L69" s="1835"/>
      <c r="M69" s="1835"/>
      <c r="N69" s="1835"/>
      <c r="O69" s="1835"/>
      <c r="P69" s="1835"/>
      <c r="Q69" s="1835"/>
      <c r="R69" s="1835"/>
      <c r="S69" s="1835"/>
      <c r="T69" s="1835"/>
      <c r="U69" s="1835"/>
      <c r="V69" s="1835"/>
      <c r="W69" s="1835"/>
      <c r="X69" s="1835"/>
      <c r="AA69" s="491">
        <f t="shared" si="31"/>
        <v>5012</v>
      </c>
      <c r="AB69" s="492" t="str">
        <f t="shared" si="32"/>
        <v>Station Buildings and Fixtures Expense</v>
      </c>
      <c r="AC69" s="2140">
        <f>IF(ISERROR(E69*(1-VLOOKUP($A69, 'E1 Categorization'!$A$32:$E$124, 5,0))), E69*0.5, E69*(1-VLOOKUP($A69, 'E1 Categorization'!$A$32:$E$124, 5,0)))</f>
        <v>0</v>
      </c>
      <c r="AD69" s="2140">
        <f>IF(ISERROR(F69*(1-VLOOKUP($A69, 'E1 Categorization'!$A$32:$E$124, 5,0))), F69*0.5, F69*(1-VLOOKUP($A69, 'E1 Categorization'!$A$32:$E$124, 5,0)))</f>
        <v>0</v>
      </c>
      <c r="AE69" s="2140">
        <f>IF(ISERROR(G69*(1-VLOOKUP($A69, 'E1 Categorization'!$A$32:$E$124, 5,0))), G69*0.5, G69*(1-VLOOKUP($A69, 'E1 Categorization'!$A$32:$E$124, 5,0)))</f>
        <v>0</v>
      </c>
      <c r="AF69" s="2140">
        <f>IF(ISERROR(H69*(1-VLOOKUP($A69, 'E1 Categorization'!$A$32:$E$124, 5,0))), H69*0.5, H69*(1-VLOOKUP($A69, 'E1 Categorization'!$A$32:$E$124, 5,0)))</f>
        <v>0</v>
      </c>
      <c r="AG69" s="2140">
        <f>IF(ISERROR(I69*(1-VLOOKUP($A69, 'E1 Categorization'!$A$32:$E$124, 5,0))), I69*0.5, I69*(1-VLOOKUP($A69, 'E1 Categorization'!$A$32:$E$124, 5,0)))</f>
        <v>0</v>
      </c>
      <c r="AH69" s="2140">
        <f>IF(ISERROR(J69*(1-VLOOKUP($A69, 'E1 Categorization'!$A$32:$E$124, 5,0))), J69*0.5, J69*(1-VLOOKUP($A69, 'E1 Categorization'!$A$32:$E$124, 5,0)))</f>
        <v>0</v>
      </c>
      <c r="AI69" s="2140">
        <f>IF(ISERROR(K69*(1-VLOOKUP($A69, 'E1 Categorization'!$A$32:$E$124, 5,0))), K69*0.5, K69*(1-VLOOKUP($A69, 'E1 Categorization'!$A$32:$E$124, 5,0)))</f>
        <v>0</v>
      </c>
      <c r="AJ69" s="2140">
        <f>IF(ISERROR(L69*(1-VLOOKUP($A69, 'E1 Categorization'!$A$32:$E$124, 5,0))), L69*0.5, L69*(1-VLOOKUP($A69, 'E1 Categorization'!$A$32:$E$124, 5,0)))</f>
        <v>0</v>
      </c>
      <c r="AK69" s="2140">
        <f>IF(ISERROR(M69*(1-VLOOKUP($A69, 'E1 Categorization'!$A$32:$E$124, 5,0))), M69*0.5, M69*(1-VLOOKUP($A69, 'E1 Categorization'!$A$32:$E$124, 5,0)))</f>
        <v>0</v>
      </c>
      <c r="AL69" s="2140">
        <f>IF(ISERROR(N69*(1-VLOOKUP($A69, 'E1 Categorization'!$A$32:$E$124, 5,0))), N69*0.5, N69*(1-VLOOKUP($A69, 'E1 Categorization'!$A$32:$E$124, 5,0)))</f>
        <v>0</v>
      </c>
      <c r="AM69" s="2140">
        <f>IF(ISERROR(O69*(1-VLOOKUP($A69, 'E1 Categorization'!$A$32:$E$124, 5,0))), O69*0.5, O69*(1-VLOOKUP($A69, 'E1 Categorization'!$A$32:$E$124, 5,0)))</f>
        <v>0</v>
      </c>
      <c r="AN69" s="2140">
        <f>IF(ISERROR(P69*(1-VLOOKUP($A69, 'E1 Categorization'!$A$32:$E$124, 5,0))), P69*0.5, P69*(1-VLOOKUP($A69, 'E1 Categorization'!$A$32:$E$124, 5,0)))</f>
        <v>0</v>
      </c>
      <c r="AO69" s="2140">
        <f>IF(ISERROR(Q69*(1-VLOOKUP($A69, 'E1 Categorization'!$A$32:$E$124, 5,0))), Q69*0.5, Q69*(1-VLOOKUP($A69, 'E1 Categorization'!$A$32:$E$124, 5,0)))</f>
        <v>0</v>
      </c>
      <c r="AP69" s="2140">
        <f>IF(ISERROR(R69*(1-VLOOKUP($A69, 'E1 Categorization'!$A$32:$E$124, 5,0))), R69*0.5, R69*(1-VLOOKUP($A69, 'E1 Categorization'!$A$32:$E$124, 5,0)))</f>
        <v>0</v>
      </c>
      <c r="AQ69" s="2140">
        <f>IF(ISERROR(S69*(1-VLOOKUP($A69, 'E1 Categorization'!$A$32:$E$124, 5,0))), S69*0.5, S69*(1-VLOOKUP($A69, 'E1 Categorization'!$A$32:$E$124, 5,0)))</f>
        <v>0</v>
      </c>
      <c r="AR69" s="2140">
        <f>IF(ISERROR(T69*(1-VLOOKUP($A69, 'E1 Categorization'!$A$32:$E$124, 5,0))), T69*0.5, T69*(1-VLOOKUP($A69, 'E1 Categorization'!$A$32:$E$124, 5,0)))</f>
        <v>0</v>
      </c>
      <c r="AS69" s="2140">
        <f>IF(ISERROR(U69*(1-VLOOKUP($A69, 'E1 Categorization'!$A$32:$E$124, 5,0))), U69*0.5, U69*(1-VLOOKUP($A69, 'E1 Categorization'!$A$32:$E$124, 5,0)))</f>
        <v>0</v>
      </c>
      <c r="AT69" s="2140">
        <f>IF(ISERROR(V69*(1-VLOOKUP($A69, 'E1 Categorization'!$A$32:$E$124, 5,0))), V69*0.5, V69*(1-VLOOKUP($A69, 'E1 Categorization'!$A$32:$E$124, 5,0)))</f>
        <v>0</v>
      </c>
      <c r="AU69" s="2140">
        <f>IF(ISERROR(W69*(1-VLOOKUP($A69, 'E1 Categorization'!$A$32:$E$124, 5,0))), W69*0.5, W69*(1-VLOOKUP($A69, 'E1 Categorization'!$A$32:$E$124, 5,0)))</f>
        <v>0</v>
      </c>
      <c r="AV69" s="2140">
        <f>IF(ISERROR(X69*(1-VLOOKUP($A69, 'E1 Categorization'!$A$32:$E$124, 5,0))), X69*0.5, X69*(1-VLOOKUP($A69, 'E1 Categorization'!$A$32:$E$124, 5,0)))</f>
        <v>0</v>
      </c>
      <c r="AW69" s="1889"/>
      <c r="AX69" s="1889"/>
      <c r="AY69" s="491">
        <f t="shared" si="33"/>
        <v>5012</v>
      </c>
      <c r="AZ69" s="492" t="str">
        <f t="shared" si="34"/>
        <v>Station Buildings and Fixtures Expense</v>
      </c>
      <c r="BA69" s="2140">
        <f>IF(ISERROR(E69*(VLOOKUP($A69, 'E1 Categorization'!$A$32:$E$124, 5,0))), E69*0.5, E69*(VLOOKUP($A69, 'E1 Categorization'!$A$32:$E$124, 5,0)))</f>
        <v>0</v>
      </c>
      <c r="BB69" s="2140">
        <f>IF(ISERROR(F69*(VLOOKUP($A69, 'E1 Categorization'!$A$32:$E$124, 5,0))), F69*0.5, F69*(VLOOKUP($A69, 'E1 Categorization'!$A$32:$E$124, 5,0)))</f>
        <v>0</v>
      </c>
      <c r="BC69" s="2140">
        <f>IF(ISERROR(G69*(VLOOKUP($A69, 'E1 Categorization'!$A$32:$E$124, 5,0))), G69*0.5, G69*(VLOOKUP($A69, 'E1 Categorization'!$A$32:$E$124, 5,0)))</f>
        <v>0</v>
      </c>
      <c r="BD69" s="2140">
        <f>IF(ISERROR(H69*(VLOOKUP($A69, 'E1 Categorization'!$A$32:$E$124, 5,0))), H69*0.5, H69*(VLOOKUP($A69, 'E1 Categorization'!$A$32:$E$124, 5,0)))</f>
        <v>0</v>
      </c>
      <c r="BE69" s="2140">
        <f>IF(ISERROR(I69*(VLOOKUP($A69, 'E1 Categorization'!$A$32:$E$124, 5,0))), I69*0.5, I69*(VLOOKUP($A69, 'E1 Categorization'!$A$32:$E$124, 5,0)))</f>
        <v>0</v>
      </c>
      <c r="BF69" s="2140">
        <f>IF(ISERROR(J69*(VLOOKUP($A69, 'E1 Categorization'!$A$32:$E$124, 5,0))), J69*0.5, J69*(VLOOKUP($A69, 'E1 Categorization'!$A$32:$E$124, 5,0)))</f>
        <v>0</v>
      </c>
      <c r="BG69" s="2140">
        <f>IF(ISERROR(K69*(VLOOKUP($A69, 'E1 Categorization'!$A$32:$E$124, 5,0))), K69*0.5, K69*(VLOOKUP($A69, 'E1 Categorization'!$A$32:$E$124, 5,0)))</f>
        <v>0</v>
      </c>
      <c r="BH69" s="2140">
        <f>IF(ISERROR(L69*(VLOOKUP($A69, 'E1 Categorization'!$A$32:$E$124, 5,0))), L69*0.5, L69*(VLOOKUP($A69, 'E1 Categorization'!$A$32:$E$124, 5,0)))</f>
        <v>0</v>
      </c>
      <c r="BI69" s="2140">
        <f>IF(ISERROR(M69*(VLOOKUP($A69, 'E1 Categorization'!$A$32:$E$124, 5,0))), M69*0.5, M69*(VLOOKUP($A69, 'E1 Categorization'!$A$32:$E$124, 5,0)))</f>
        <v>0</v>
      </c>
      <c r="BJ69" s="2140">
        <f>IF(ISERROR(N69*(VLOOKUP($A69, 'E1 Categorization'!$A$32:$E$124, 5,0))), N69*0.5, N69*(VLOOKUP($A69, 'E1 Categorization'!$A$32:$E$124, 5,0)))</f>
        <v>0</v>
      </c>
      <c r="BK69" s="2140">
        <f>IF(ISERROR(O69*(VLOOKUP($A69, 'E1 Categorization'!$A$32:$E$124, 5,0))), O69*0.5, O69*(VLOOKUP($A69, 'E1 Categorization'!$A$32:$E$124, 5,0)))</f>
        <v>0</v>
      </c>
      <c r="BL69" s="2140">
        <f>IF(ISERROR(P69*(VLOOKUP($A69, 'E1 Categorization'!$A$32:$E$124, 5,0))), P69*0.5, P69*(VLOOKUP($A69, 'E1 Categorization'!$A$32:$E$124, 5,0)))</f>
        <v>0</v>
      </c>
      <c r="BM69" s="2140">
        <f>IF(ISERROR(Q69*(VLOOKUP($A69, 'E1 Categorization'!$A$32:$E$124, 5,0))), Q69*0.5, Q69*(VLOOKUP($A69, 'E1 Categorization'!$A$32:$E$124, 5,0)))</f>
        <v>0</v>
      </c>
      <c r="BN69" s="2140">
        <f>IF(ISERROR(R69*(VLOOKUP($A69, 'E1 Categorization'!$A$32:$E$124, 5,0))), R69*0.5, R69*(VLOOKUP($A69, 'E1 Categorization'!$A$32:$E$124, 5,0)))</f>
        <v>0</v>
      </c>
      <c r="BO69" s="2140">
        <f>IF(ISERROR(S69*(VLOOKUP($A69, 'E1 Categorization'!$A$32:$E$124, 5,0))), S69*0.5, S69*(VLOOKUP($A69, 'E1 Categorization'!$A$32:$E$124, 5,0)))</f>
        <v>0</v>
      </c>
      <c r="BP69" s="2140">
        <f>IF(ISERROR(T69*(VLOOKUP($A69, 'E1 Categorization'!$A$32:$E$124, 5,0))), T69*0.5, T69*(VLOOKUP($A69, 'E1 Categorization'!$A$32:$E$124, 5,0)))</f>
        <v>0</v>
      </c>
      <c r="BQ69" s="2140">
        <f>IF(ISERROR(U69*(VLOOKUP($A69, 'E1 Categorization'!$A$32:$E$124, 5,0))), U69*0.5, U69*(VLOOKUP($A69, 'E1 Categorization'!$A$32:$E$124, 5,0)))</f>
        <v>0</v>
      </c>
      <c r="BR69" s="2140">
        <f>IF(ISERROR(V69*(VLOOKUP($A69, 'E1 Categorization'!$A$32:$E$124, 5,0))), V69*0.5, V69*(VLOOKUP($A69, 'E1 Categorization'!$A$32:$E$124, 5,0)))</f>
        <v>0</v>
      </c>
      <c r="BS69" s="2140">
        <f>IF(ISERROR(W69*(VLOOKUP($A69, 'E1 Categorization'!$A$32:$E$124, 5,0))), W69*0.5, W69*(VLOOKUP($A69, 'E1 Categorization'!$A$32:$E$124, 5,0)))</f>
        <v>0</v>
      </c>
      <c r="BT69" s="2140">
        <f>IF(ISERROR(X69*(VLOOKUP($A69, 'E1 Categorization'!$A$32:$E$124, 5,0))), X69*0.5, X69*(VLOOKUP($A69, 'E1 Categorization'!$A$32:$E$124, 5,0)))</f>
        <v>0</v>
      </c>
    </row>
    <row r="70" spans="1:72" s="561" customFormat="1" ht="25.5" x14ac:dyDescent="0.2">
      <c r="A70" s="487">
        <f>'I3 TB Data'!A367:B367</f>
        <v>5014</v>
      </c>
      <c r="B70" s="488" t="str">
        <f>'I3 TB Data'!B367</f>
        <v>Transformer Station Equipment - Operation Labour</v>
      </c>
      <c r="C70" s="489">
        <f>'I3 TB Data'!G367</f>
        <v>0</v>
      </c>
      <c r="D70" s="1857" t="str">
        <f>IF(SUM(E70:X70)&lt;&gt;C70,"No","Yes")</f>
        <v>Yes</v>
      </c>
      <c r="E70" s="1835"/>
      <c r="F70" s="1835"/>
      <c r="G70" s="1835"/>
      <c r="H70" s="1835"/>
      <c r="I70" s="1835"/>
      <c r="J70" s="1835"/>
      <c r="K70" s="1835"/>
      <c r="L70" s="1835"/>
      <c r="M70" s="1835"/>
      <c r="N70" s="1835"/>
      <c r="O70" s="1835"/>
      <c r="P70" s="1835"/>
      <c r="Q70" s="1835"/>
      <c r="R70" s="1835"/>
      <c r="S70" s="1835"/>
      <c r="T70" s="1835"/>
      <c r="U70" s="1835"/>
      <c r="V70" s="1835"/>
      <c r="W70" s="1835"/>
      <c r="X70" s="1835"/>
      <c r="AA70" s="491">
        <f t="shared" si="31"/>
        <v>5014</v>
      </c>
      <c r="AB70" s="492" t="str">
        <f t="shared" si="32"/>
        <v>Transformer Station Equipment - Operation Labour</v>
      </c>
      <c r="AC70" s="2140">
        <f>IF(ISERROR(E70*(1-VLOOKUP($A70, 'E1 Categorization'!$A$32:$E$124, 5,0))), E70*0.5, E70*(1-VLOOKUP($A70, 'E1 Categorization'!$A$32:$E$124, 5,0)))</f>
        <v>0</v>
      </c>
      <c r="AD70" s="2140">
        <f>IF(ISERROR(F70*(1-VLOOKUP($A70, 'E1 Categorization'!$A$32:$E$124, 5,0))), F70*0.5, F70*(1-VLOOKUP($A70, 'E1 Categorization'!$A$32:$E$124, 5,0)))</f>
        <v>0</v>
      </c>
      <c r="AE70" s="2140">
        <f>IF(ISERROR(G70*(1-VLOOKUP($A70, 'E1 Categorization'!$A$32:$E$124, 5,0))), G70*0.5, G70*(1-VLOOKUP($A70, 'E1 Categorization'!$A$32:$E$124, 5,0)))</f>
        <v>0</v>
      </c>
      <c r="AF70" s="2140">
        <f>IF(ISERROR(H70*(1-VLOOKUP($A70, 'E1 Categorization'!$A$32:$E$124, 5,0))), H70*0.5, H70*(1-VLOOKUP($A70, 'E1 Categorization'!$A$32:$E$124, 5,0)))</f>
        <v>0</v>
      </c>
      <c r="AG70" s="2140">
        <f>IF(ISERROR(I70*(1-VLOOKUP($A70, 'E1 Categorization'!$A$32:$E$124, 5,0))), I70*0.5, I70*(1-VLOOKUP($A70, 'E1 Categorization'!$A$32:$E$124, 5,0)))</f>
        <v>0</v>
      </c>
      <c r="AH70" s="2140">
        <f>IF(ISERROR(J70*(1-VLOOKUP($A70, 'E1 Categorization'!$A$32:$E$124, 5,0))), J70*0.5, J70*(1-VLOOKUP($A70, 'E1 Categorization'!$A$32:$E$124, 5,0)))</f>
        <v>0</v>
      </c>
      <c r="AI70" s="2140">
        <f>IF(ISERROR(K70*(1-VLOOKUP($A70, 'E1 Categorization'!$A$32:$E$124, 5,0))), K70*0.5, K70*(1-VLOOKUP($A70, 'E1 Categorization'!$A$32:$E$124, 5,0)))</f>
        <v>0</v>
      </c>
      <c r="AJ70" s="2140">
        <f>IF(ISERROR(L70*(1-VLOOKUP($A70, 'E1 Categorization'!$A$32:$E$124, 5,0))), L70*0.5, L70*(1-VLOOKUP($A70, 'E1 Categorization'!$A$32:$E$124, 5,0)))</f>
        <v>0</v>
      </c>
      <c r="AK70" s="2140">
        <f>IF(ISERROR(M70*(1-VLOOKUP($A70, 'E1 Categorization'!$A$32:$E$124, 5,0))), M70*0.5, M70*(1-VLOOKUP($A70, 'E1 Categorization'!$A$32:$E$124, 5,0)))</f>
        <v>0</v>
      </c>
      <c r="AL70" s="2140">
        <f>IF(ISERROR(N70*(1-VLOOKUP($A70, 'E1 Categorization'!$A$32:$E$124, 5,0))), N70*0.5, N70*(1-VLOOKUP($A70, 'E1 Categorization'!$A$32:$E$124, 5,0)))</f>
        <v>0</v>
      </c>
      <c r="AM70" s="2140">
        <f>IF(ISERROR(O70*(1-VLOOKUP($A70, 'E1 Categorization'!$A$32:$E$124, 5,0))), O70*0.5, O70*(1-VLOOKUP($A70, 'E1 Categorization'!$A$32:$E$124, 5,0)))</f>
        <v>0</v>
      </c>
      <c r="AN70" s="2140">
        <f>IF(ISERROR(P70*(1-VLOOKUP($A70, 'E1 Categorization'!$A$32:$E$124, 5,0))), P70*0.5, P70*(1-VLOOKUP($A70, 'E1 Categorization'!$A$32:$E$124, 5,0)))</f>
        <v>0</v>
      </c>
      <c r="AO70" s="2140">
        <f>IF(ISERROR(Q70*(1-VLOOKUP($A70, 'E1 Categorization'!$A$32:$E$124, 5,0))), Q70*0.5, Q70*(1-VLOOKUP($A70, 'E1 Categorization'!$A$32:$E$124, 5,0)))</f>
        <v>0</v>
      </c>
      <c r="AP70" s="2140">
        <f>IF(ISERROR(R70*(1-VLOOKUP($A70, 'E1 Categorization'!$A$32:$E$124, 5,0))), R70*0.5, R70*(1-VLOOKUP($A70, 'E1 Categorization'!$A$32:$E$124, 5,0)))</f>
        <v>0</v>
      </c>
      <c r="AQ70" s="2140">
        <f>IF(ISERROR(S70*(1-VLOOKUP($A70, 'E1 Categorization'!$A$32:$E$124, 5,0))), S70*0.5, S70*(1-VLOOKUP($A70, 'E1 Categorization'!$A$32:$E$124, 5,0)))</f>
        <v>0</v>
      </c>
      <c r="AR70" s="2140">
        <f>IF(ISERROR(T70*(1-VLOOKUP($A70, 'E1 Categorization'!$A$32:$E$124, 5,0))), T70*0.5, T70*(1-VLOOKUP($A70, 'E1 Categorization'!$A$32:$E$124, 5,0)))</f>
        <v>0</v>
      </c>
      <c r="AS70" s="2140">
        <f>IF(ISERROR(U70*(1-VLOOKUP($A70, 'E1 Categorization'!$A$32:$E$124, 5,0))), U70*0.5, U70*(1-VLOOKUP($A70, 'E1 Categorization'!$A$32:$E$124, 5,0)))</f>
        <v>0</v>
      </c>
      <c r="AT70" s="2140">
        <f>IF(ISERROR(V70*(1-VLOOKUP($A70, 'E1 Categorization'!$A$32:$E$124, 5,0))), V70*0.5, V70*(1-VLOOKUP($A70, 'E1 Categorization'!$A$32:$E$124, 5,0)))</f>
        <v>0</v>
      </c>
      <c r="AU70" s="2140">
        <f>IF(ISERROR(W70*(1-VLOOKUP($A70, 'E1 Categorization'!$A$32:$E$124, 5,0))), W70*0.5, W70*(1-VLOOKUP($A70, 'E1 Categorization'!$A$32:$E$124, 5,0)))</f>
        <v>0</v>
      </c>
      <c r="AV70" s="2140">
        <f>IF(ISERROR(X70*(1-VLOOKUP($A70, 'E1 Categorization'!$A$32:$E$124, 5,0))), X70*0.5, X70*(1-VLOOKUP($A70, 'E1 Categorization'!$A$32:$E$124, 5,0)))</f>
        <v>0</v>
      </c>
      <c r="AW70" s="1889"/>
      <c r="AX70" s="1889"/>
      <c r="AY70" s="491">
        <f t="shared" si="33"/>
        <v>5014</v>
      </c>
      <c r="AZ70" s="492" t="str">
        <f t="shared" si="34"/>
        <v>Transformer Station Equipment - Operation Labour</v>
      </c>
      <c r="BA70" s="2140">
        <f>IF(ISERROR(E70*(VLOOKUP($A70, 'E1 Categorization'!$A$32:$E$124, 5,0))), E70*0.5, E70*(VLOOKUP($A70, 'E1 Categorization'!$A$32:$E$124, 5,0)))</f>
        <v>0</v>
      </c>
      <c r="BB70" s="2140">
        <f>IF(ISERROR(F70*(VLOOKUP($A70, 'E1 Categorization'!$A$32:$E$124, 5,0))), F70*0.5, F70*(VLOOKUP($A70, 'E1 Categorization'!$A$32:$E$124, 5,0)))</f>
        <v>0</v>
      </c>
      <c r="BC70" s="2140">
        <f>IF(ISERROR(G70*(VLOOKUP($A70, 'E1 Categorization'!$A$32:$E$124, 5,0))), G70*0.5, G70*(VLOOKUP($A70, 'E1 Categorization'!$A$32:$E$124, 5,0)))</f>
        <v>0</v>
      </c>
      <c r="BD70" s="2140">
        <f>IF(ISERROR(H70*(VLOOKUP($A70, 'E1 Categorization'!$A$32:$E$124, 5,0))), H70*0.5, H70*(VLOOKUP($A70, 'E1 Categorization'!$A$32:$E$124, 5,0)))</f>
        <v>0</v>
      </c>
      <c r="BE70" s="2140">
        <f>IF(ISERROR(I70*(VLOOKUP($A70, 'E1 Categorization'!$A$32:$E$124, 5,0))), I70*0.5, I70*(VLOOKUP($A70, 'E1 Categorization'!$A$32:$E$124, 5,0)))</f>
        <v>0</v>
      </c>
      <c r="BF70" s="2140">
        <f>IF(ISERROR(J70*(VLOOKUP($A70, 'E1 Categorization'!$A$32:$E$124, 5,0))), J70*0.5, J70*(VLOOKUP($A70, 'E1 Categorization'!$A$32:$E$124, 5,0)))</f>
        <v>0</v>
      </c>
      <c r="BG70" s="2140">
        <f>IF(ISERROR(K70*(VLOOKUP($A70, 'E1 Categorization'!$A$32:$E$124, 5,0))), K70*0.5, K70*(VLOOKUP($A70, 'E1 Categorization'!$A$32:$E$124, 5,0)))</f>
        <v>0</v>
      </c>
      <c r="BH70" s="2140">
        <f>IF(ISERROR(L70*(VLOOKUP($A70, 'E1 Categorization'!$A$32:$E$124, 5,0))), L70*0.5, L70*(VLOOKUP($A70, 'E1 Categorization'!$A$32:$E$124, 5,0)))</f>
        <v>0</v>
      </c>
      <c r="BI70" s="2140">
        <f>IF(ISERROR(M70*(VLOOKUP($A70, 'E1 Categorization'!$A$32:$E$124, 5,0))), M70*0.5, M70*(VLOOKUP($A70, 'E1 Categorization'!$A$32:$E$124, 5,0)))</f>
        <v>0</v>
      </c>
      <c r="BJ70" s="2140">
        <f>IF(ISERROR(N70*(VLOOKUP($A70, 'E1 Categorization'!$A$32:$E$124, 5,0))), N70*0.5, N70*(VLOOKUP($A70, 'E1 Categorization'!$A$32:$E$124, 5,0)))</f>
        <v>0</v>
      </c>
      <c r="BK70" s="2140">
        <f>IF(ISERROR(O70*(VLOOKUP($A70, 'E1 Categorization'!$A$32:$E$124, 5,0))), O70*0.5, O70*(VLOOKUP($A70, 'E1 Categorization'!$A$32:$E$124, 5,0)))</f>
        <v>0</v>
      </c>
      <c r="BL70" s="2140">
        <f>IF(ISERROR(P70*(VLOOKUP($A70, 'E1 Categorization'!$A$32:$E$124, 5,0))), P70*0.5, P70*(VLOOKUP($A70, 'E1 Categorization'!$A$32:$E$124, 5,0)))</f>
        <v>0</v>
      </c>
      <c r="BM70" s="2140">
        <f>IF(ISERROR(Q70*(VLOOKUP($A70, 'E1 Categorization'!$A$32:$E$124, 5,0))), Q70*0.5, Q70*(VLOOKUP($A70, 'E1 Categorization'!$A$32:$E$124, 5,0)))</f>
        <v>0</v>
      </c>
      <c r="BN70" s="2140">
        <f>IF(ISERROR(R70*(VLOOKUP($A70, 'E1 Categorization'!$A$32:$E$124, 5,0))), R70*0.5, R70*(VLOOKUP($A70, 'E1 Categorization'!$A$32:$E$124, 5,0)))</f>
        <v>0</v>
      </c>
      <c r="BO70" s="2140">
        <f>IF(ISERROR(S70*(VLOOKUP($A70, 'E1 Categorization'!$A$32:$E$124, 5,0))), S70*0.5, S70*(VLOOKUP($A70, 'E1 Categorization'!$A$32:$E$124, 5,0)))</f>
        <v>0</v>
      </c>
      <c r="BP70" s="2140">
        <f>IF(ISERROR(T70*(VLOOKUP($A70, 'E1 Categorization'!$A$32:$E$124, 5,0))), T70*0.5, T70*(VLOOKUP($A70, 'E1 Categorization'!$A$32:$E$124, 5,0)))</f>
        <v>0</v>
      </c>
      <c r="BQ70" s="2140">
        <f>IF(ISERROR(U70*(VLOOKUP($A70, 'E1 Categorization'!$A$32:$E$124, 5,0))), U70*0.5, U70*(VLOOKUP($A70, 'E1 Categorization'!$A$32:$E$124, 5,0)))</f>
        <v>0</v>
      </c>
      <c r="BR70" s="2140">
        <f>IF(ISERROR(V70*(VLOOKUP($A70, 'E1 Categorization'!$A$32:$E$124, 5,0))), V70*0.5, V70*(VLOOKUP($A70, 'E1 Categorization'!$A$32:$E$124, 5,0)))</f>
        <v>0</v>
      </c>
      <c r="BS70" s="2140">
        <f>IF(ISERROR(W70*(VLOOKUP($A70, 'E1 Categorization'!$A$32:$E$124, 5,0))), W70*0.5, W70*(VLOOKUP($A70, 'E1 Categorization'!$A$32:$E$124, 5,0)))</f>
        <v>0</v>
      </c>
      <c r="BT70" s="2140">
        <f>IF(ISERROR(X70*(VLOOKUP($A70, 'E1 Categorization'!$A$32:$E$124, 5,0))), X70*0.5, X70*(VLOOKUP($A70, 'E1 Categorization'!$A$32:$E$124, 5,0)))</f>
        <v>0</v>
      </c>
    </row>
    <row r="71" spans="1:72" s="561" customFormat="1" ht="25.5" x14ac:dyDescent="0.2">
      <c r="A71" s="487">
        <f>'I3 TB Data'!A368:B368</f>
        <v>5015</v>
      </c>
      <c r="B71" s="488" t="str">
        <f>'I3 TB Data'!B368</f>
        <v>Transformer Station Equipment - Operation Supplies and Expenses</v>
      </c>
      <c r="C71" s="489">
        <f>'I3 TB Data'!G368</f>
        <v>0</v>
      </c>
      <c r="D71" s="1857" t="str">
        <f t="shared" ref="D71:D121" si="35">IF(SUM(E71:X71)&lt;&gt;C71,"No","Yes")</f>
        <v>Yes</v>
      </c>
      <c r="E71" s="1835"/>
      <c r="F71" s="1835"/>
      <c r="G71" s="1835"/>
      <c r="H71" s="1835"/>
      <c r="I71" s="1835"/>
      <c r="J71" s="1835"/>
      <c r="K71" s="1835"/>
      <c r="L71" s="1835"/>
      <c r="M71" s="1835"/>
      <c r="N71" s="1835"/>
      <c r="O71" s="1835"/>
      <c r="P71" s="1835"/>
      <c r="Q71" s="1835"/>
      <c r="R71" s="1835"/>
      <c r="S71" s="1835"/>
      <c r="T71" s="1835"/>
      <c r="U71" s="1835"/>
      <c r="V71" s="1835"/>
      <c r="W71" s="1835"/>
      <c r="X71" s="1835"/>
      <c r="AA71" s="491">
        <f t="shared" si="31"/>
        <v>5015</v>
      </c>
      <c r="AB71" s="492" t="str">
        <f t="shared" si="32"/>
        <v>Transformer Station Equipment - Operation Supplies and Expenses</v>
      </c>
      <c r="AC71" s="2140">
        <f>IF(ISERROR(E71*(1-VLOOKUP($A71, 'E1 Categorization'!$A$32:$E$124, 5,0))), E71*0.5, E71*(1-VLOOKUP($A71, 'E1 Categorization'!$A$32:$E$124, 5,0)))</f>
        <v>0</v>
      </c>
      <c r="AD71" s="2140">
        <f>IF(ISERROR(F71*(1-VLOOKUP($A71, 'E1 Categorization'!$A$32:$E$124, 5,0))), F71*0.5, F71*(1-VLOOKUP($A71, 'E1 Categorization'!$A$32:$E$124, 5,0)))</f>
        <v>0</v>
      </c>
      <c r="AE71" s="2140">
        <f>IF(ISERROR(G71*(1-VLOOKUP($A71, 'E1 Categorization'!$A$32:$E$124, 5,0))), G71*0.5, G71*(1-VLOOKUP($A71, 'E1 Categorization'!$A$32:$E$124, 5,0)))</f>
        <v>0</v>
      </c>
      <c r="AF71" s="2140">
        <f>IF(ISERROR(H71*(1-VLOOKUP($A71, 'E1 Categorization'!$A$32:$E$124, 5,0))), H71*0.5, H71*(1-VLOOKUP($A71, 'E1 Categorization'!$A$32:$E$124, 5,0)))</f>
        <v>0</v>
      </c>
      <c r="AG71" s="2140">
        <f>IF(ISERROR(I71*(1-VLOOKUP($A71, 'E1 Categorization'!$A$32:$E$124, 5,0))), I71*0.5, I71*(1-VLOOKUP($A71, 'E1 Categorization'!$A$32:$E$124, 5,0)))</f>
        <v>0</v>
      </c>
      <c r="AH71" s="2140">
        <f>IF(ISERROR(J71*(1-VLOOKUP($A71, 'E1 Categorization'!$A$32:$E$124, 5,0))), J71*0.5, J71*(1-VLOOKUP($A71, 'E1 Categorization'!$A$32:$E$124, 5,0)))</f>
        <v>0</v>
      </c>
      <c r="AI71" s="2140">
        <f>IF(ISERROR(K71*(1-VLOOKUP($A71, 'E1 Categorization'!$A$32:$E$124, 5,0))), K71*0.5, K71*(1-VLOOKUP($A71, 'E1 Categorization'!$A$32:$E$124, 5,0)))</f>
        <v>0</v>
      </c>
      <c r="AJ71" s="2140">
        <f>IF(ISERROR(L71*(1-VLOOKUP($A71, 'E1 Categorization'!$A$32:$E$124, 5,0))), L71*0.5, L71*(1-VLOOKUP($A71, 'E1 Categorization'!$A$32:$E$124, 5,0)))</f>
        <v>0</v>
      </c>
      <c r="AK71" s="2140">
        <f>IF(ISERROR(M71*(1-VLOOKUP($A71, 'E1 Categorization'!$A$32:$E$124, 5,0))), M71*0.5, M71*(1-VLOOKUP($A71, 'E1 Categorization'!$A$32:$E$124, 5,0)))</f>
        <v>0</v>
      </c>
      <c r="AL71" s="2140">
        <f>IF(ISERROR(N71*(1-VLOOKUP($A71, 'E1 Categorization'!$A$32:$E$124, 5,0))), N71*0.5, N71*(1-VLOOKUP($A71, 'E1 Categorization'!$A$32:$E$124, 5,0)))</f>
        <v>0</v>
      </c>
      <c r="AM71" s="2140">
        <f>IF(ISERROR(O71*(1-VLOOKUP($A71, 'E1 Categorization'!$A$32:$E$124, 5,0))), O71*0.5, O71*(1-VLOOKUP($A71, 'E1 Categorization'!$A$32:$E$124, 5,0)))</f>
        <v>0</v>
      </c>
      <c r="AN71" s="2140">
        <f>IF(ISERROR(P71*(1-VLOOKUP($A71, 'E1 Categorization'!$A$32:$E$124, 5,0))), P71*0.5, P71*(1-VLOOKUP($A71, 'E1 Categorization'!$A$32:$E$124, 5,0)))</f>
        <v>0</v>
      </c>
      <c r="AO71" s="2140">
        <f>IF(ISERROR(Q71*(1-VLOOKUP($A71, 'E1 Categorization'!$A$32:$E$124, 5,0))), Q71*0.5, Q71*(1-VLOOKUP($A71, 'E1 Categorization'!$A$32:$E$124, 5,0)))</f>
        <v>0</v>
      </c>
      <c r="AP71" s="2140">
        <f>IF(ISERROR(R71*(1-VLOOKUP($A71, 'E1 Categorization'!$A$32:$E$124, 5,0))), R71*0.5, R71*(1-VLOOKUP($A71, 'E1 Categorization'!$A$32:$E$124, 5,0)))</f>
        <v>0</v>
      </c>
      <c r="AQ71" s="2140">
        <f>IF(ISERROR(S71*(1-VLOOKUP($A71, 'E1 Categorization'!$A$32:$E$124, 5,0))), S71*0.5, S71*(1-VLOOKUP($A71, 'E1 Categorization'!$A$32:$E$124, 5,0)))</f>
        <v>0</v>
      </c>
      <c r="AR71" s="2140">
        <f>IF(ISERROR(T71*(1-VLOOKUP($A71, 'E1 Categorization'!$A$32:$E$124, 5,0))), T71*0.5, T71*(1-VLOOKUP($A71, 'E1 Categorization'!$A$32:$E$124, 5,0)))</f>
        <v>0</v>
      </c>
      <c r="AS71" s="2140">
        <f>IF(ISERROR(U71*(1-VLOOKUP($A71, 'E1 Categorization'!$A$32:$E$124, 5,0))), U71*0.5, U71*(1-VLOOKUP($A71, 'E1 Categorization'!$A$32:$E$124, 5,0)))</f>
        <v>0</v>
      </c>
      <c r="AT71" s="2140">
        <f>IF(ISERROR(V71*(1-VLOOKUP($A71, 'E1 Categorization'!$A$32:$E$124, 5,0))), V71*0.5, V71*(1-VLOOKUP($A71, 'E1 Categorization'!$A$32:$E$124, 5,0)))</f>
        <v>0</v>
      </c>
      <c r="AU71" s="2140">
        <f>IF(ISERROR(W71*(1-VLOOKUP($A71, 'E1 Categorization'!$A$32:$E$124, 5,0))), W71*0.5, W71*(1-VLOOKUP($A71, 'E1 Categorization'!$A$32:$E$124, 5,0)))</f>
        <v>0</v>
      </c>
      <c r="AV71" s="2140">
        <f>IF(ISERROR(X71*(1-VLOOKUP($A71, 'E1 Categorization'!$A$32:$E$124, 5,0))), X71*0.5, X71*(1-VLOOKUP($A71, 'E1 Categorization'!$A$32:$E$124, 5,0)))</f>
        <v>0</v>
      </c>
      <c r="AW71" s="1889"/>
      <c r="AX71" s="1889"/>
      <c r="AY71" s="491">
        <f t="shared" si="33"/>
        <v>5015</v>
      </c>
      <c r="AZ71" s="492" t="str">
        <f t="shared" si="34"/>
        <v>Transformer Station Equipment - Operation Supplies and Expenses</v>
      </c>
      <c r="BA71" s="2140">
        <f>IF(ISERROR(E71*(VLOOKUP($A71, 'E1 Categorization'!$A$32:$E$124, 5,0))), E71*0.5, E71*(VLOOKUP($A71, 'E1 Categorization'!$A$32:$E$124, 5,0)))</f>
        <v>0</v>
      </c>
      <c r="BB71" s="2140">
        <f>IF(ISERROR(F71*(VLOOKUP($A71, 'E1 Categorization'!$A$32:$E$124, 5,0))), F71*0.5, F71*(VLOOKUP($A71, 'E1 Categorization'!$A$32:$E$124, 5,0)))</f>
        <v>0</v>
      </c>
      <c r="BC71" s="2140">
        <f>IF(ISERROR(G71*(VLOOKUP($A71, 'E1 Categorization'!$A$32:$E$124, 5,0))), G71*0.5, G71*(VLOOKUP($A71, 'E1 Categorization'!$A$32:$E$124, 5,0)))</f>
        <v>0</v>
      </c>
      <c r="BD71" s="2140">
        <f>IF(ISERROR(H71*(VLOOKUP($A71, 'E1 Categorization'!$A$32:$E$124, 5,0))), H71*0.5, H71*(VLOOKUP($A71, 'E1 Categorization'!$A$32:$E$124, 5,0)))</f>
        <v>0</v>
      </c>
      <c r="BE71" s="2140">
        <f>IF(ISERROR(I71*(VLOOKUP($A71, 'E1 Categorization'!$A$32:$E$124, 5,0))), I71*0.5, I71*(VLOOKUP($A71, 'E1 Categorization'!$A$32:$E$124, 5,0)))</f>
        <v>0</v>
      </c>
      <c r="BF71" s="2140">
        <f>IF(ISERROR(J71*(VLOOKUP($A71, 'E1 Categorization'!$A$32:$E$124, 5,0))), J71*0.5, J71*(VLOOKUP($A71, 'E1 Categorization'!$A$32:$E$124, 5,0)))</f>
        <v>0</v>
      </c>
      <c r="BG71" s="2140">
        <f>IF(ISERROR(K71*(VLOOKUP($A71, 'E1 Categorization'!$A$32:$E$124, 5,0))), K71*0.5, K71*(VLOOKUP($A71, 'E1 Categorization'!$A$32:$E$124, 5,0)))</f>
        <v>0</v>
      </c>
      <c r="BH71" s="2140">
        <f>IF(ISERROR(L71*(VLOOKUP($A71, 'E1 Categorization'!$A$32:$E$124, 5,0))), L71*0.5, L71*(VLOOKUP($A71, 'E1 Categorization'!$A$32:$E$124, 5,0)))</f>
        <v>0</v>
      </c>
      <c r="BI71" s="2140">
        <f>IF(ISERROR(M71*(VLOOKUP($A71, 'E1 Categorization'!$A$32:$E$124, 5,0))), M71*0.5, M71*(VLOOKUP($A71, 'E1 Categorization'!$A$32:$E$124, 5,0)))</f>
        <v>0</v>
      </c>
      <c r="BJ71" s="2140">
        <f>IF(ISERROR(N71*(VLOOKUP($A71, 'E1 Categorization'!$A$32:$E$124, 5,0))), N71*0.5, N71*(VLOOKUP($A71, 'E1 Categorization'!$A$32:$E$124, 5,0)))</f>
        <v>0</v>
      </c>
      <c r="BK71" s="2140">
        <f>IF(ISERROR(O71*(VLOOKUP($A71, 'E1 Categorization'!$A$32:$E$124, 5,0))), O71*0.5, O71*(VLOOKUP($A71, 'E1 Categorization'!$A$32:$E$124, 5,0)))</f>
        <v>0</v>
      </c>
      <c r="BL71" s="2140">
        <f>IF(ISERROR(P71*(VLOOKUP($A71, 'E1 Categorization'!$A$32:$E$124, 5,0))), P71*0.5, P71*(VLOOKUP($A71, 'E1 Categorization'!$A$32:$E$124, 5,0)))</f>
        <v>0</v>
      </c>
      <c r="BM71" s="2140">
        <f>IF(ISERROR(Q71*(VLOOKUP($A71, 'E1 Categorization'!$A$32:$E$124, 5,0))), Q71*0.5, Q71*(VLOOKUP($A71, 'E1 Categorization'!$A$32:$E$124, 5,0)))</f>
        <v>0</v>
      </c>
      <c r="BN71" s="2140">
        <f>IF(ISERROR(R71*(VLOOKUP($A71, 'E1 Categorization'!$A$32:$E$124, 5,0))), R71*0.5, R71*(VLOOKUP($A71, 'E1 Categorization'!$A$32:$E$124, 5,0)))</f>
        <v>0</v>
      </c>
      <c r="BO71" s="2140">
        <f>IF(ISERROR(S71*(VLOOKUP($A71, 'E1 Categorization'!$A$32:$E$124, 5,0))), S71*0.5, S71*(VLOOKUP($A71, 'E1 Categorization'!$A$32:$E$124, 5,0)))</f>
        <v>0</v>
      </c>
      <c r="BP71" s="2140">
        <f>IF(ISERROR(T71*(VLOOKUP($A71, 'E1 Categorization'!$A$32:$E$124, 5,0))), T71*0.5, T71*(VLOOKUP($A71, 'E1 Categorization'!$A$32:$E$124, 5,0)))</f>
        <v>0</v>
      </c>
      <c r="BQ71" s="2140">
        <f>IF(ISERROR(U71*(VLOOKUP($A71, 'E1 Categorization'!$A$32:$E$124, 5,0))), U71*0.5, U71*(VLOOKUP($A71, 'E1 Categorization'!$A$32:$E$124, 5,0)))</f>
        <v>0</v>
      </c>
      <c r="BR71" s="2140">
        <f>IF(ISERROR(V71*(VLOOKUP($A71, 'E1 Categorization'!$A$32:$E$124, 5,0))), V71*0.5, V71*(VLOOKUP($A71, 'E1 Categorization'!$A$32:$E$124, 5,0)))</f>
        <v>0</v>
      </c>
      <c r="BS71" s="2140">
        <f>IF(ISERROR(W71*(VLOOKUP($A71, 'E1 Categorization'!$A$32:$E$124, 5,0))), W71*0.5, W71*(VLOOKUP($A71, 'E1 Categorization'!$A$32:$E$124, 5,0)))</f>
        <v>0</v>
      </c>
      <c r="BT71" s="2140">
        <f>IF(ISERROR(X71*(VLOOKUP($A71, 'E1 Categorization'!$A$32:$E$124, 5,0))), X71*0.5, X71*(VLOOKUP($A71, 'E1 Categorization'!$A$32:$E$124, 5,0)))</f>
        <v>0</v>
      </c>
    </row>
    <row r="72" spans="1:72" s="561" customFormat="1" ht="25.5" x14ac:dyDescent="0.2">
      <c r="A72" s="487">
        <f>'I3 TB Data'!A369:B369</f>
        <v>5016</v>
      </c>
      <c r="B72" s="488" t="str">
        <f>'I3 TB Data'!B369</f>
        <v>Distribution Station Equipment - Operation Labour</v>
      </c>
      <c r="C72" s="489">
        <f>'I3 TB Data'!G369</f>
        <v>0</v>
      </c>
      <c r="D72" s="1857" t="str">
        <f t="shared" si="35"/>
        <v>Yes</v>
      </c>
      <c r="E72" s="1835"/>
      <c r="F72" s="1835"/>
      <c r="G72" s="1835"/>
      <c r="H72" s="1835"/>
      <c r="I72" s="1835"/>
      <c r="J72" s="1835"/>
      <c r="K72" s="1835"/>
      <c r="L72" s="1835"/>
      <c r="M72" s="1835"/>
      <c r="N72" s="1835"/>
      <c r="O72" s="1835"/>
      <c r="P72" s="1835"/>
      <c r="Q72" s="1835"/>
      <c r="R72" s="1835"/>
      <c r="S72" s="1835"/>
      <c r="T72" s="1835"/>
      <c r="U72" s="1835"/>
      <c r="V72" s="1835"/>
      <c r="W72" s="1835"/>
      <c r="X72" s="1835"/>
      <c r="AA72" s="491">
        <f t="shared" si="31"/>
        <v>5016</v>
      </c>
      <c r="AB72" s="492" t="str">
        <f t="shared" si="32"/>
        <v>Distribution Station Equipment - Operation Labour</v>
      </c>
      <c r="AC72" s="2140">
        <f>IF(ISERROR(E72*(1-VLOOKUP($A72, 'E1 Categorization'!$A$32:$E$124, 5,0))), E72*0.5, E72*(1-VLOOKUP($A72, 'E1 Categorization'!$A$32:$E$124, 5,0)))</f>
        <v>0</v>
      </c>
      <c r="AD72" s="2140">
        <f>IF(ISERROR(F72*(1-VLOOKUP($A72, 'E1 Categorization'!$A$32:$E$124, 5,0))), F72*0.5, F72*(1-VLOOKUP($A72, 'E1 Categorization'!$A$32:$E$124, 5,0)))</f>
        <v>0</v>
      </c>
      <c r="AE72" s="2140">
        <f>IF(ISERROR(G72*(1-VLOOKUP($A72, 'E1 Categorization'!$A$32:$E$124, 5,0))), G72*0.5, G72*(1-VLOOKUP($A72, 'E1 Categorization'!$A$32:$E$124, 5,0)))</f>
        <v>0</v>
      </c>
      <c r="AF72" s="2140">
        <f>IF(ISERROR(H72*(1-VLOOKUP($A72, 'E1 Categorization'!$A$32:$E$124, 5,0))), H72*0.5, H72*(1-VLOOKUP($A72, 'E1 Categorization'!$A$32:$E$124, 5,0)))</f>
        <v>0</v>
      </c>
      <c r="AG72" s="2140">
        <f>IF(ISERROR(I72*(1-VLOOKUP($A72, 'E1 Categorization'!$A$32:$E$124, 5,0))), I72*0.5, I72*(1-VLOOKUP($A72, 'E1 Categorization'!$A$32:$E$124, 5,0)))</f>
        <v>0</v>
      </c>
      <c r="AH72" s="2140">
        <f>IF(ISERROR(J72*(1-VLOOKUP($A72, 'E1 Categorization'!$A$32:$E$124, 5,0))), J72*0.5, J72*(1-VLOOKUP($A72, 'E1 Categorization'!$A$32:$E$124, 5,0)))</f>
        <v>0</v>
      </c>
      <c r="AI72" s="2140">
        <f>IF(ISERROR(K72*(1-VLOOKUP($A72, 'E1 Categorization'!$A$32:$E$124, 5,0))), K72*0.5, K72*(1-VLOOKUP($A72, 'E1 Categorization'!$A$32:$E$124, 5,0)))</f>
        <v>0</v>
      </c>
      <c r="AJ72" s="2140">
        <f>IF(ISERROR(L72*(1-VLOOKUP($A72, 'E1 Categorization'!$A$32:$E$124, 5,0))), L72*0.5, L72*(1-VLOOKUP($A72, 'E1 Categorization'!$A$32:$E$124, 5,0)))</f>
        <v>0</v>
      </c>
      <c r="AK72" s="2140">
        <f>IF(ISERROR(M72*(1-VLOOKUP($A72, 'E1 Categorization'!$A$32:$E$124, 5,0))), M72*0.5, M72*(1-VLOOKUP($A72, 'E1 Categorization'!$A$32:$E$124, 5,0)))</f>
        <v>0</v>
      </c>
      <c r="AL72" s="2140">
        <f>IF(ISERROR(N72*(1-VLOOKUP($A72, 'E1 Categorization'!$A$32:$E$124, 5,0))), N72*0.5, N72*(1-VLOOKUP($A72, 'E1 Categorization'!$A$32:$E$124, 5,0)))</f>
        <v>0</v>
      </c>
      <c r="AM72" s="2140">
        <f>IF(ISERROR(O72*(1-VLOOKUP($A72, 'E1 Categorization'!$A$32:$E$124, 5,0))), O72*0.5, O72*(1-VLOOKUP($A72, 'E1 Categorization'!$A$32:$E$124, 5,0)))</f>
        <v>0</v>
      </c>
      <c r="AN72" s="2140">
        <f>IF(ISERROR(P72*(1-VLOOKUP($A72, 'E1 Categorization'!$A$32:$E$124, 5,0))), P72*0.5, P72*(1-VLOOKUP($A72, 'E1 Categorization'!$A$32:$E$124, 5,0)))</f>
        <v>0</v>
      </c>
      <c r="AO72" s="2140">
        <f>IF(ISERROR(Q72*(1-VLOOKUP($A72, 'E1 Categorization'!$A$32:$E$124, 5,0))), Q72*0.5, Q72*(1-VLOOKUP($A72, 'E1 Categorization'!$A$32:$E$124, 5,0)))</f>
        <v>0</v>
      </c>
      <c r="AP72" s="2140">
        <f>IF(ISERROR(R72*(1-VLOOKUP($A72, 'E1 Categorization'!$A$32:$E$124, 5,0))), R72*0.5, R72*(1-VLOOKUP($A72, 'E1 Categorization'!$A$32:$E$124, 5,0)))</f>
        <v>0</v>
      </c>
      <c r="AQ72" s="2140">
        <f>IF(ISERROR(S72*(1-VLOOKUP($A72, 'E1 Categorization'!$A$32:$E$124, 5,0))), S72*0.5, S72*(1-VLOOKUP($A72, 'E1 Categorization'!$A$32:$E$124, 5,0)))</f>
        <v>0</v>
      </c>
      <c r="AR72" s="2140">
        <f>IF(ISERROR(T72*(1-VLOOKUP($A72, 'E1 Categorization'!$A$32:$E$124, 5,0))), T72*0.5, T72*(1-VLOOKUP($A72, 'E1 Categorization'!$A$32:$E$124, 5,0)))</f>
        <v>0</v>
      </c>
      <c r="AS72" s="2140">
        <f>IF(ISERROR(U72*(1-VLOOKUP($A72, 'E1 Categorization'!$A$32:$E$124, 5,0))), U72*0.5, U72*(1-VLOOKUP($A72, 'E1 Categorization'!$A$32:$E$124, 5,0)))</f>
        <v>0</v>
      </c>
      <c r="AT72" s="2140">
        <f>IF(ISERROR(V72*(1-VLOOKUP($A72, 'E1 Categorization'!$A$32:$E$124, 5,0))), V72*0.5, V72*(1-VLOOKUP($A72, 'E1 Categorization'!$A$32:$E$124, 5,0)))</f>
        <v>0</v>
      </c>
      <c r="AU72" s="2140">
        <f>IF(ISERROR(W72*(1-VLOOKUP($A72, 'E1 Categorization'!$A$32:$E$124, 5,0))), W72*0.5, W72*(1-VLOOKUP($A72, 'E1 Categorization'!$A$32:$E$124, 5,0)))</f>
        <v>0</v>
      </c>
      <c r="AV72" s="2140">
        <f>IF(ISERROR(X72*(1-VLOOKUP($A72, 'E1 Categorization'!$A$32:$E$124, 5,0))), X72*0.5, X72*(1-VLOOKUP($A72, 'E1 Categorization'!$A$32:$E$124, 5,0)))</f>
        <v>0</v>
      </c>
      <c r="AW72" s="1889"/>
      <c r="AX72" s="1889"/>
      <c r="AY72" s="491">
        <f t="shared" si="33"/>
        <v>5016</v>
      </c>
      <c r="AZ72" s="492" t="str">
        <f t="shared" si="34"/>
        <v>Distribution Station Equipment - Operation Labour</v>
      </c>
      <c r="BA72" s="2140">
        <f>IF(ISERROR(E72*(VLOOKUP($A72, 'E1 Categorization'!$A$32:$E$124, 5,0))), E72*0.5, E72*(VLOOKUP($A72, 'E1 Categorization'!$A$32:$E$124, 5,0)))</f>
        <v>0</v>
      </c>
      <c r="BB72" s="2140">
        <f>IF(ISERROR(F72*(VLOOKUP($A72, 'E1 Categorization'!$A$32:$E$124, 5,0))), F72*0.5, F72*(VLOOKUP($A72, 'E1 Categorization'!$A$32:$E$124, 5,0)))</f>
        <v>0</v>
      </c>
      <c r="BC72" s="2140">
        <f>IF(ISERROR(G72*(VLOOKUP($A72, 'E1 Categorization'!$A$32:$E$124, 5,0))), G72*0.5, G72*(VLOOKUP($A72, 'E1 Categorization'!$A$32:$E$124, 5,0)))</f>
        <v>0</v>
      </c>
      <c r="BD72" s="2140">
        <f>IF(ISERROR(H72*(VLOOKUP($A72, 'E1 Categorization'!$A$32:$E$124, 5,0))), H72*0.5, H72*(VLOOKUP($A72, 'E1 Categorization'!$A$32:$E$124, 5,0)))</f>
        <v>0</v>
      </c>
      <c r="BE72" s="2140">
        <f>IF(ISERROR(I72*(VLOOKUP($A72, 'E1 Categorization'!$A$32:$E$124, 5,0))), I72*0.5, I72*(VLOOKUP($A72, 'E1 Categorization'!$A$32:$E$124, 5,0)))</f>
        <v>0</v>
      </c>
      <c r="BF72" s="2140">
        <f>IF(ISERROR(J72*(VLOOKUP($A72, 'E1 Categorization'!$A$32:$E$124, 5,0))), J72*0.5, J72*(VLOOKUP($A72, 'E1 Categorization'!$A$32:$E$124, 5,0)))</f>
        <v>0</v>
      </c>
      <c r="BG72" s="2140">
        <f>IF(ISERROR(K72*(VLOOKUP($A72, 'E1 Categorization'!$A$32:$E$124, 5,0))), K72*0.5, K72*(VLOOKUP($A72, 'E1 Categorization'!$A$32:$E$124, 5,0)))</f>
        <v>0</v>
      </c>
      <c r="BH72" s="2140">
        <f>IF(ISERROR(L72*(VLOOKUP($A72, 'E1 Categorization'!$A$32:$E$124, 5,0))), L72*0.5, L72*(VLOOKUP($A72, 'E1 Categorization'!$A$32:$E$124, 5,0)))</f>
        <v>0</v>
      </c>
      <c r="BI72" s="2140">
        <f>IF(ISERROR(M72*(VLOOKUP($A72, 'E1 Categorization'!$A$32:$E$124, 5,0))), M72*0.5, M72*(VLOOKUP($A72, 'E1 Categorization'!$A$32:$E$124, 5,0)))</f>
        <v>0</v>
      </c>
      <c r="BJ72" s="2140">
        <f>IF(ISERROR(N72*(VLOOKUP($A72, 'E1 Categorization'!$A$32:$E$124, 5,0))), N72*0.5, N72*(VLOOKUP($A72, 'E1 Categorization'!$A$32:$E$124, 5,0)))</f>
        <v>0</v>
      </c>
      <c r="BK72" s="2140">
        <f>IF(ISERROR(O72*(VLOOKUP($A72, 'E1 Categorization'!$A$32:$E$124, 5,0))), O72*0.5, O72*(VLOOKUP($A72, 'E1 Categorization'!$A$32:$E$124, 5,0)))</f>
        <v>0</v>
      </c>
      <c r="BL72" s="2140">
        <f>IF(ISERROR(P72*(VLOOKUP($A72, 'E1 Categorization'!$A$32:$E$124, 5,0))), P72*0.5, P72*(VLOOKUP($A72, 'E1 Categorization'!$A$32:$E$124, 5,0)))</f>
        <v>0</v>
      </c>
      <c r="BM72" s="2140">
        <f>IF(ISERROR(Q72*(VLOOKUP($A72, 'E1 Categorization'!$A$32:$E$124, 5,0))), Q72*0.5, Q72*(VLOOKUP($A72, 'E1 Categorization'!$A$32:$E$124, 5,0)))</f>
        <v>0</v>
      </c>
      <c r="BN72" s="2140">
        <f>IF(ISERROR(R72*(VLOOKUP($A72, 'E1 Categorization'!$A$32:$E$124, 5,0))), R72*0.5, R72*(VLOOKUP($A72, 'E1 Categorization'!$A$32:$E$124, 5,0)))</f>
        <v>0</v>
      </c>
      <c r="BO72" s="2140">
        <f>IF(ISERROR(S72*(VLOOKUP($A72, 'E1 Categorization'!$A$32:$E$124, 5,0))), S72*0.5, S72*(VLOOKUP($A72, 'E1 Categorization'!$A$32:$E$124, 5,0)))</f>
        <v>0</v>
      </c>
      <c r="BP72" s="2140">
        <f>IF(ISERROR(T72*(VLOOKUP($A72, 'E1 Categorization'!$A$32:$E$124, 5,0))), T72*0.5, T72*(VLOOKUP($A72, 'E1 Categorization'!$A$32:$E$124, 5,0)))</f>
        <v>0</v>
      </c>
      <c r="BQ72" s="2140">
        <f>IF(ISERROR(U72*(VLOOKUP($A72, 'E1 Categorization'!$A$32:$E$124, 5,0))), U72*0.5, U72*(VLOOKUP($A72, 'E1 Categorization'!$A$32:$E$124, 5,0)))</f>
        <v>0</v>
      </c>
      <c r="BR72" s="2140">
        <f>IF(ISERROR(V72*(VLOOKUP($A72, 'E1 Categorization'!$A$32:$E$124, 5,0))), V72*0.5, V72*(VLOOKUP($A72, 'E1 Categorization'!$A$32:$E$124, 5,0)))</f>
        <v>0</v>
      </c>
      <c r="BS72" s="2140">
        <f>IF(ISERROR(W72*(VLOOKUP($A72, 'E1 Categorization'!$A$32:$E$124, 5,0))), W72*0.5, W72*(VLOOKUP($A72, 'E1 Categorization'!$A$32:$E$124, 5,0)))</f>
        <v>0</v>
      </c>
      <c r="BT72" s="2140">
        <f>IF(ISERROR(X72*(VLOOKUP($A72, 'E1 Categorization'!$A$32:$E$124, 5,0))), X72*0.5, X72*(VLOOKUP($A72, 'E1 Categorization'!$A$32:$E$124, 5,0)))</f>
        <v>0</v>
      </c>
    </row>
    <row r="73" spans="1:72" s="561" customFormat="1" ht="25.5" x14ac:dyDescent="0.2">
      <c r="A73" s="487">
        <f>'I3 TB Data'!A370:B370</f>
        <v>5017</v>
      </c>
      <c r="B73" s="488" t="str">
        <f>'I3 TB Data'!B370</f>
        <v>Distribution Station Equipment - Operation Supplies and Expenses</v>
      </c>
      <c r="C73" s="489">
        <f>'I3 TB Data'!G370</f>
        <v>0</v>
      </c>
      <c r="D73" s="1857" t="str">
        <f t="shared" si="35"/>
        <v>Yes</v>
      </c>
      <c r="E73" s="1835"/>
      <c r="F73" s="1835"/>
      <c r="G73" s="1835"/>
      <c r="H73" s="1835"/>
      <c r="I73" s="1835"/>
      <c r="J73" s="1835"/>
      <c r="K73" s="1835"/>
      <c r="L73" s="1835"/>
      <c r="M73" s="1835"/>
      <c r="N73" s="1835"/>
      <c r="O73" s="1835"/>
      <c r="P73" s="1835"/>
      <c r="Q73" s="1835"/>
      <c r="R73" s="1835"/>
      <c r="S73" s="1835"/>
      <c r="T73" s="1835"/>
      <c r="U73" s="1835"/>
      <c r="V73" s="1835"/>
      <c r="W73" s="1835"/>
      <c r="X73" s="1835"/>
      <c r="AA73" s="491">
        <f t="shared" si="31"/>
        <v>5017</v>
      </c>
      <c r="AB73" s="492" t="str">
        <f t="shared" si="32"/>
        <v>Distribution Station Equipment - Operation Supplies and Expenses</v>
      </c>
      <c r="AC73" s="2140">
        <f>IF(ISERROR(E73*(1-VLOOKUP($A73, 'E1 Categorization'!$A$32:$E$124, 5,0))), E73*0.5, E73*(1-VLOOKUP($A73, 'E1 Categorization'!$A$32:$E$124, 5,0)))</f>
        <v>0</v>
      </c>
      <c r="AD73" s="2140">
        <f>IF(ISERROR(F73*(1-VLOOKUP($A73, 'E1 Categorization'!$A$32:$E$124, 5,0))), F73*0.5, F73*(1-VLOOKUP($A73, 'E1 Categorization'!$A$32:$E$124, 5,0)))</f>
        <v>0</v>
      </c>
      <c r="AE73" s="2140">
        <f>IF(ISERROR(G73*(1-VLOOKUP($A73, 'E1 Categorization'!$A$32:$E$124, 5,0))), G73*0.5, G73*(1-VLOOKUP($A73, 'E1 Categorization'!$A$32:$E$124, 5,0)))</f>
        <v>0</v>
      </c>
      <c r="AF73" s="2140">
        <f>IF(ISERROR(H73*(1-VLOOKUP($A73, 'E1 Categorization'!$A$32:$E$124, 5,0))), H73*0.5, H73*(1-VLOOKUP($A73, 'E1 Categorization'!$A$32:$E$124, 5,0)))</f>
        <v>0</v>
      </c>
      <c r="AG73" s="2140">
        <f>IF(ISERROR(I73*(1-VLOOKUP($A73, 'E1 Categorization'!$A$32:$E$124, 5,0))), I73*0.5, I73*(1-VLOOKUP($A73, 'E1 Categorization'!$A$32:$E$124, 5,0)))</f>
        <v>0</v>
      </c>
      <c r="AH73" s="2140">
        <f>IF(ISERROR(J73*(1-VLOOKUP($A73, 'E1 Categorization'!$A$32:$E$124, 5,0))), J73*0.5, J73*(1-VLOOKUP($A73, 'E1 Categorization'!$A$32:$E$124, 5,0)))</f>
        <v>0</v>
      </c>
      <c r="AI73" s="2140">
        <f>IF(ISERROR(K73*(1-VLOOKUP($A73, 'E1 Categorization'!$A$32:$E$124, 5,0))), K73*0.5, K73*(1-VLOOKUP($A73, 'E1 Categorization'!$A$32:$E$124, 5,0)))</f>
        <v>0</v>
      </c>
      <c r="AJ73" s="2140">
        <f>IF(ISERROR(L73*(1-VLOOKUP($A73, 'E1 Categorization'!$A$32:$E$124, 5,0))), L73*0.5, L73*(1-VLOOKUP($A73, 'E1 Categorization'!$A$32:$E$124, 5,0)))</f>
        <v>0</v>
      </c>
      <c r="AK73" s="2140">
        <f>IF(ISERROR(M73*(1-VLOOKUP($A73, 'E1 Categorization'!$A$32:$E$124, 5,0))), M73*0.5, M73*(1-VLOOKUP($A73, 'E1 Categorization'!$A$32:$E$124, 5,0)))</f>
        <v>0</v>
      </c>
      <c r="AL73" s="2140">
        <f>IF(ISERROR(N73*(1-VLOOKUP($A73, 'E1 Categorization'!$A$32:$E$124, 5,0))), N73*0.5, N73*(1-VLOOKUP($A73, 'E1 Categorization'!$A$32:$E$124, 5,0)))</f>
        <v>0</v>
      </c>
      <c r="AM73" s="2140">
        <f>IF(ISERROR(O73*(1-VLOOKUP($A73, 'E1 Categorization'!$A$32:$E$124, 5,0))), O73*0.5, O73*(1-VLOOKUP($A73, 'E1 Categorization'!$A$32:$E$124, 5,0)))</f>
        <v>0</v>
      </c>
      <c r="AN73" s="2140">
        <f>IF(ISERROR(P73*(1-VLOOKUP($A73, 'E1 Categorization'!$A$32:$E$124, 5,0))), P73*0.5, P73*(1-VLOOKUP($A73, 'E1 Categorization'!$A$32:$E$124, 5,0)))</f>
        <v>0</v>
      </c>
      <c r="AO73" s="2140">
        <f>IF(ISERROR(Q73*(1-VLOOKUP($A73, 'E1 Categorization'!$A$32:$E$124, 5,0))), Q73*0.5, Q73*(1-VLOOKUP($A73, 'E1 Categorization'!$A$32:$E$124, 5,0)))</f>
        <v>0</v>
      </c>
      <c r="AP73" s="2140">
        <f>IF(ISERROR(R73*(1-VLOOKUP($A73, 'E1 Categorization'!$A$32:$E$124, 5,0))), R73*0.5, R73*(1-VLOOKUP($A73, 'E1 Categorization'!$A$32:$E$124, 5,0)))</f>
        <v>0</v>
      </c>
      <c r="AQ73" s="2140">
        <f>IF(ISERROR(S73*(1-VLOOKUP($A73, 'E1 Categorization'!$A$32:$E$124, 5,0))), S73*0.5, S73*(1-VLOOKUP($A73, 'E1 Categorization'!$A$32:$E$124, 5,0)))</f>
        <v>0</v>
      </c>
      <c r="AR73" s="2140">
        <f>IF(ISERROR(T73*(1-VLOOKUP($A73, 'E1 Categorization'!$A$32:$E$124, 5,0))), T73*0.5, T73*(1-VLOOKUP($A73, 'E1 Categorization'!$A$32:$E$124, 5,0)))</f>
        <v>0</v>
      </c>
      <c r="AS73" s="2140">
        <f>IF(ISERROR(U73*(1-VLOOKUP($A73, 'E1 Categorization'!$A$32:$E$124, 5,0))), U73*0.5, U73*(1-VLOOKUP($A73, 'E1 Categorization'!$A$32:$E$124, 5,0)))</f>
        <v>0</v>
      </c>
      <c r="AT73" s="2140">
        <f>IF(ISERROR(V73*(1-VLOOKUP($A73, 'E1 Categorization'!$A$32:$E$124, 5,0))), V73*0.5, V73*(1-VLOOKUP($A73, 'E1 Categorization'!$A$32:$E$124, 5,0)))</f>
        <v>0</v>
      </c>
      <c r="AU73" s="2140">
        <f>IF(ISERROR(W73*(1-VLOOKUP($A73, 'E1 Categorization'!$A$32:$E$124, 5,0))), W73*0.5, W73*(1-VLOOKUP($A73, 'E1 Categorization'!$A$32:$E$124, 5,0)))</f>
        <v>0</v>
      </c>
      <c r="AV73" s="2140">
        <f>IF(ISERROR(X73*(1-VLOOKUP($A73, 'E1 Categorization'!$A$32:$E$124, 5,0))), X73*0.5, X73*(1-VLOOKUP($A73, 'E1 Categorization'!$A$32:$E$124, 5,0)))</f>
        <v>0</v>
      </c>
      <c r="AW73" s="1889"/>
      <c r="AX73" s="1889"/>
      <c r="AY73" s="491">
        <f t="shared" si="33"/>
        <v>5017</v>
      </c>
      <c r="AZ73" s="492" t="str">
        <f t="shared" si="34"/>
        <v>Distribution Station Equipment - Operation Supplies and Expenses</v>
      </c>
      <c r="BA73" s="2140">
        <f>IF(ISERROR(E73*(VLOOKUP($A73, 'E1 Categorization'!$A$32:$E$124, 5,0))), E73*0.5, E73*(VLOOKUP($A73, 'E1 Categorization'!$A$32:$E$124, 5,0)))</f>
        <v>0</v>
      </c>
      <c r="BB73" s="2140">
        <f>IF(ISERROR(F73*(VLOOKUP($A73, 'E1 Categorization'!$A$32:$E$124, 5,0))), F73*0.5, F73*(VLOOKUP($A73, 'E1 Categorization'!$A$32:$E$124, 5,0)))</f>
        <v>0</v>
      </c>
      <c r="BC73" s="2140">
        <f>IF(ISERROR(G73*(VLOOKUP($A73, 'E1 Categorization'!$A$32:$E$124, 5,0))), G73*0.5, G73*(VLOOKUP($A73, 'E1 Categorization'!$A$32:$E$124, 5,0)))</f>
        <v>0</v>
      </c>
      <c r="BD73" s="2140">
        <f>IF(ISERROR(H73*(VLOOKUP($A73, 'E1 Categorization'!$A$32:$E$124, 5,0))), H73*0.5, H73*(VLOOKUP($A73, 'E1 Categorization'!$A$32:$E$124, 5,0)))</f>
        <v>0</v>
      </c>
      <c r="BE73" s="2140">
        <f>IF(ISERROR(I73*(VLOOKUP($A73, 'E1 Categorization'!$A$32:$E$124, 5,0))), I73*0.5, I73*(VLOOKUP($A73, 'E1 Categorization'!$A$32:$E$124, 5,0)))</f>
        <v>0</v>
      </c>
      <c r="BF73" s="2140">
        <f>IF(ISERROR(J73*(VLOOKUP($A73, 'E1 Categorization'!$A$32:$E$124, 5,0))), J73*0.5, J73*(VLOOKUP($A73, 'E1 Categorization'!$A$32:$E$124, 5,0)))</f>
        <v>0</v>
      </c>
      <c r="BG73" s="2140">
        <f>IF(ISERROR(K73*(VLOOKUP($A73, 'E1 Categorization'!$A$32:$E$124, 5,0))), K73*0.5, K73*(VLOOKUP($A73, 'E1 Categorization'!$A$32:$E$124, 5,0)))</f>
        <v>0</v>
      </c>
      <c r="BH73" s="2140">
        <f>IF(ISERROR(L73*(VLOOKUP($A73, 'E1 Categorization'!$A$32:$E$124, 5,0))), L73*0.5, L73*(VLOOKUP($A73, 'E1 Categorization'!$A$32:$E$124, 5,0)))</f>
        <v>0</v>
      </c>
      <c r="BI73" s="2140">
        <f>IF(ISERROR(M73*(VLOOKUP($A73, 'E1 Categorization'!$A$32:$E$124, 5,0))), M73*0.5, M73*(VLOOKUP($A73, 'E1 Categorization'!$A$32:$E$124, 5,0)))</f>
        <v>0</v>
      </c>
      <c r="BJ73" s="2140">
        <f>IF(ISERROR(N73*(VLOOKUP($A73, 'E1 Categorization'!$A$32:$E$124, 5,0))), N73*0.5, N73*(VLOOKUP($A73, 'E1 Categorization'!$A$32:$E$124, 5,0)))</f>
        <v>0</v>
      </c>
      <c r="BK73" s="2140">
        <f>IF(ISERROR(O73*(VLOOKUP($A73, 'E1 Categorization'!$A$32:$E$124, 5,0))), O73*0.5, O73*(VLOOKUP($A73, 'E1 Categorization'!$A$32:$E$124, 5,0)))</f>
        <v>0</v>
      </c>
      <c r="BL73" s="2140">
        <f>IF(ISERROR(P73*(VLOOKUP($A73, 'E1 Categorization'!$A$32:$E$124, 5,0))), P73*0.5, P73*(VLOOKUP($A73, 'E1 Categorization'!$A$32:$E$124, 5,0)))</f>
        <v>0</v>
      </c>
      <c r="BM73" s="2140">
        <f>IF(ISERROR(Q73*(VLOOKUP($A73, 'E1 Categorization'!$A$32:$E$124, 5,0))), Q73*0.5, Q73*(VLOOKUP($A73, 'E1 Categorization'!$A$32:$E$124, 5,0)))</f>
        <v>0</v>
      </c>
      <c r="BN73" s="2140">
        <f>IF(ISERROR(R73*(VLOOKUP($A73, 'E1 Categorization'!$A$32:$E$124, 5,0))), R73*0.5, R73*(VLOOKUP($A73, 'E1 Categorization'!$A$32:$E$124, 5,0)))</f>
        <v>0</v>
      </c>
      <c r="BO73" s="2140">
        <f>IF(ISERROR(S73*(VLOOKUP($A73, 'E1 Categorization'!$A$32:$E$124, 5,0))), S73*0.5, S73*(VLOOKUP($A73, 'E1 Categorization'!$A$32:$E$124, 5,0)))</f>
        <v>0</v>
      </c>
      <c r="BP73" s="2140">
        <f>IF(ISERROR(T73*(VLOOKUP($A73, 'E1 Categorization'!$A$32:$E$124, 5,0))), T73*0.5, T73*(VLOOKUP($A73, 'E1 Categorization'!$A$32:$E$124, 5,0)))</f>
        <v>0</v>
      </c>
      <c r="BQ73" s="2140">
        <f>IF(ISERROR(U73*(VLOOKUP($A73, 'E1 Categorization'!$A$32:$E$124, 5,0))), U73*0.5, U73*(VLOOKUP($A73, 'E1 Categorization'!$A$32:$E$124, 5,0)))</f>
        <v>0</v>
      </c>
      <c r="BR73" s="2140">
        <f>IF(ISERROR(V73*(VLOOKUP($A73, 'E1 Categorization'!$A$32:$E$124, 5,0))), V73*0.5, V73*(VLOOKUP($A73, 'E1 Categorization'!$A$32:$E$124, 5,0)))</f>
        <v>0</v>
      </c>
      <c r="BS73" s="2140">
        <f>IF(ISERROR(W73*(VLOOKUP($A73, 'E1 Categorization'!$A$32:$E$124, 5,0))), W73*0.5, W73*(VLOOKUP($A73, 'E1 Categorization'!$A$32:$E$124, 5,0)))</f>
        <v>0</v>
      </c>
      <c r="BT73" s="2140">
        <f>IF(ISERROR(X73*(VLOOKUP($A73, 'E1 Categorization'!$A$32:$E$124, 5,0))), X73*0.5, X73*(VLOOKUP($A73, 'E1 Categorization'!$A$32:$E$124, 5,0)))</f>
        <v>0</v>
      </c>
    </row>
    <row r="74" spans="1:72" s="561" customFormat="1" ht="25.5" x14ac:dyDescent="0.2">
      <c r="A74" s="487">
        <f>'I3 TB Data'!A371:B371</f>
        <v>5020</v>
      </c>
      <c r="B74" s="488" t="str">
        <f>'I3 TB Data'!B371</f>
        <v>Overhead Distribution Lines and Feeders - Operation Labour</v>
      </c>
      <c r="C74" s="489">
        <f>'I3 TB Data'!G371</f>
        <v>0</v>
      </c>
      <c r="D74" s="1857" t="str">
        <f t="shared" si="35"/>
        <v>Yes</v>
      </c>
      <c r="E74" s="1835"/>
      <c r="F74" s="1835"/>
      <c r="G74" s="1835"/>
      <c r="H74" s="1835"/>
      <c r="I74" s="1835"/>
      <c r="J74" s="1835"/>
      <c r="K74" s="1835"/>
      <c r="L74" s="1835"/>
      <c r="M74" s="1835"/>
      <c r="N74" s="1835"/>
      <c r="O74" s="1835"/>
      <c r="P74" s="1835"/>
      <c r="Q74" s="1835"/>
      <c r="R74" s="1835"/>
      <c r="S74" s="1835"/>
      <c r="T74" s="1835"/>
      <c r="U74" s="1835"/>
      <c r="V74" s="1835"/>
      <c r="W74" s="1835"/>
      <c r="X74" s="1835"/>
      <c r="AA74" s="491">
        <f t="shared" si="31"/>
        <v>5020</v>
      </c>
      <c r="AB74" s="492" t="str">
        <f t="shared" si="32"/>
        <v>Overhead Distribution Lines and Feeders - Operation Labour</v>
      </c>
      <c r="AC74" s="2140">
        <f>IF(ISERROR(E74*(1-VLOOKUP($A74, 'E1 Categorization'!$A$32:$E$124, 5,0))), E74*0.5, E74*(1-VLOOKUP($A74, 'E1 Categorization'!$A$32:$E$124, 5,0)))</f>
        <v>0</v>
      </c>
      <c r="AD74" s="2140">
        <f>IF(ISERROR(F74*(1-VLOOKUP($A74, 'E1 Categorization'!$A$32:$E$124, 5,0))), F74*0.5, F74*(1-VLOOKUP($A74, 'E1 Categorization'!$A$32:$E$124, 5,0)))</f>
        <v>0</v>
      </c>
      <c r="AE74" s="2140">
        <f>IF(ISERROR(G74*(1-VLOOKUP($A74, 'E1 Categorization'!$A$32:$E$124, 5,0))), G74*0.5, G74*(1-VLOOKUP($A74, 'E1 Categorization'!$A$32:$E$124, 5,0)))</f>
        <v>0</v>
      </c>
      <c r="AF74" s="2140">
        <f>IF(ISERROR(H74*(1-VLOOKUP($A74, 'E1 Categorization'!$A$32:$E$124, 5,0))), H74*0.5, H74*(1-VLOOKUP($A74, 'E1 Categorization'!$A$32:$E$124, 5,0)))</f>
        <v>0</v>
      </c>
      <c r="AG74" s="2140">
        <f>IF(ISERROR(I74*(1-VLOOKUP($A74, 'E1 Categorization'!$A$32:$E$124, 5,0))), I74*0.5, I74*(1-VLOOKUP($A74, 'E1 Categorization'!$A$32:$E$124, 5,0)))</f>
        <v>0</v>
      </c>
      <c r="AH74" s="2140">
        <f>IF(ISERROR(J74*(1-VLOOKUP($A74, 'E1 Categorization'!$A$32:$E$124, 5,0))), J74*0.5, J74*(1-VLOOKUP($A74, 'E1 Categorization'!$A$32:$E$124, 5,0)))</f>
        <v>0</v>
      </c>
      <c r="AI74" s="2140">
        <f>IF(ISERROR(K74*(1-VLOOKUP($A74, 'E1 Categorization'!$A$32:$E$124, 5,0))), K74*0.5, K74*(1-VLOOKUP($A74, 'E1 Categorization'!$A$32:$E$124, 5,0)))</f>
        <v>0</v>
      </c>
      <c r="AJ74" s="2140">
        <f>IF(ISERROR(L74*(1-VLOOKUP($A74, 'E1 Categorization'!$A$32:$E$124, 5,0))), L74*0.5, L74*(1-VLOOKUP($A74, 'E1 Categorization'!$A$32:$E$124, 5,0)))</f>
        <v>0</v>
      </c>
      <c r="AK74" s="2140">
        <f>IF(ISERROR(M74*(1-VLOOKUP($A74, 'E1 Categorization'!$A$32:$E$124, 5,0))), M74*0.5, M74*(1-VLOOKUP($A74, 'E1 Categorization'!$A$32:$E$124, 5,0)))</f>
        <v>0</v>
      </c>
      <c r="AL74" s="2140">
        <f>IF(ISERROR(N74*(1-VLOOKUP($A74, 'E1 Categorization'!$A$32:$E$124, 5,0))), N74*0.5, N74*(1-VLOOKUP($A74, 'E1 Categorization'!$A$32:$E$124, 5,0)))</f>
        <v>0</v>
      </c>
      <c r="AM74" s="2140">
        <f>IF(ISERROR(O74*(1-VLOOKUP($A74, 'E1 Categorization'!$A$32:$E$124, 5,0))), O74*0.5, O74*(1-VLOOKUP($A74, 'E1 Categorization'!$A$32:$E$124, 5,0)))</f>
        <v>0</v>
      </c>
      <c r="AN74" s="2140">
        <f>IF(ISERROR(P74*(1-VLOOKUP($A74, 'E1 Categorization'!$A$32:$E$124, 5,0))), P74*0.5, P74*(1-VLOOKUP($A74, 'E1 Categorization'!$A$32:$E$124, 5,0)))</f>
        <v>0</v>
      </c>
      <c r="AO74" s="2140">
        <f>IF(ISERROR(Q74*(1-VLOOKUP($A74, 'E1 Categorization'!$A$32:$E$124, 5,0))), Q74*0.5, Q74*(1-VLOOKUP($A74, 'E1 Categorization'!$A$32:$E$124, 5,0)))</f>
        <v>0</v>
      </c>
      <c r="AP74" s="2140">
        <f>IF(ISERROR(R74*(1-VLOOKUP($A74, 'E1 Categorization'!$A$32:$E$124, 5,0))), R74*0.5, R74*(1-VLOOKUP($A74, 'E1 Categorization'!$A$32:$E$124, 5,0)))</f>
        <v>0</v>
      </c>
      <c r="AQ74" s="2140">
        <f>IF(ISERROR(S74*(1-VLOOKUP($A74, 'E1 Categorization'!$A$32:$E$124, 5,0))), S74*0.5, S74*(1-VLOOKUP($A74, 'E1 Categorization'!$A$32:$E$124, 5,0)))</f>
        <v>0</v>
      </c>
      <c r="AR74" s="2140">
        <f>IF(ISERROR(T74*(1-VLOOKUP($A74, 'E1 Categorization'!$A$32:$E$124, 5,0))), T74*0.5, T74*(1-VLOOKUP($A74, 'E1 Categorization'!$A$32:$E$124, 5,0)))</f>
        <v>0</v>
      </c>
      <c r="AS74" s="2140">
        <f>IF(ISERROR(U74*(1-VLOOKUP($A74, 'E1 Categorization'!$A$32:$E$124, 5,0))), U74*0.5, U74*(1-VLOOKUP($A74, 'E1 Categorization'!$A$32:$E$124, 5,0)))</f>
        <v>0</v>
      </c>
      <c r="AT74" s="2140">
        <f>IF(ISERROR(V74*(1-VLOOKUP($A74, 'E1 Categorization'!$A$32:$E$124, 5,0))), V74*0.5, V74*(1-VLOOKUP($A74, 'E1 Categorization'!$A$32:$E$124, 5,0)))</f>
        <v>0</v>
      </c>
      <c r="AU74" s="2140">
        <f>IF(ISERROR(W74*(1-VLOOKUP($A74, 'E1 Categorization'!$A$32:$E$124, 5,0))), W74*0.5, W74*(1-VLOOKUP($A74, 'E1 Categorization'!$A$32:$E$124, 5,0)))</f>
        <v>0</v>
      </c>
      <c r="AV74" s="2140">
        <f>IF(ISERROR(X74*(1-VLOOKUP($A74, 'E1 Categorization'!$A$32:$E$124, 5,0))), X74*0.5, X74*(1-VLOOKUP($A74, 'E1 Categorization'!$A$32:$E$124, 5,0)))</f>
        <v>0</v>
      </c>
      <c r="AW74" s="1889"/>
      <c r="AX74" s="1889"/>
      <c r="AY74" s="491">
        <f t="shared" si="33"/>
        <v>5020</v>
      </c>
      <c r="AZ74" s="492" t="str">
        <f t="shared" si="34"/>
        <v>Overhead Distribution Lines and Feeders - Operation Labour</v>
      </c>
      <c r="BA74" s="2140">
        <f>IF(ISERROR(E74*(VLOOKUP($A74, 'E1 Categorization'!$A$32:$E$124, 5,0))), E74*0.5, E74*(VLOOKUP($A74, 'E1 Categorization'!$A$32:$E$124, 5,0)))</f>
        <v>0</v>
      </c>
      <c r="BB74" s="2140">
        <f>IF(ISERROR(F74*(VLOOKUP($A74, 'E1 Categorization'!$A$32:$E$124, 5,0))), F74*0.5, F74*(VLOOKUP($A74, 'E1 Categorization'!$A$32:$E$124, 5,0)))</f>
        <v>0</v>
      </c>
      <c r="BC74" s="2140">
        <f>IF(ISERROR(G74*(VLOOKUP($A74, 'E1 Categorization'!$A$32:$E$124, 5,0))), G74*0.5, G74*(VLOOKUP($A74, 'E1 Categorization'!$A$32:$E$124, 5,0)))</f>
        <v>0</v>
      </c>
      <c r="BD74" s="2140">
        <f>IF(ISERROR(H74*(VLOOKUP($A74, 'E1 Categorization'!$A$32:$E$124, 5,0))), H74*0.5, H74*(VLOOKUP($A74, 'E1 Categorization'!$A$32:$E$124, 5,0)))</f>
        <v>0</v>
      </c>
      <c r="BE74" s="2140">
        <f>IF(ISERROR(I74*(VLOOKUP($A74, 'E1 Categorization'!$A$32:$E$124, 5,0))), I74*0.5, I74*(VLOOKUP($A74, 'E1 Categorization'!$A$32:$E$124, 5,0)))</f>
        <v>0</v>
      </c>
      <c r="BF74" s="2140">
        <f>IF(ISERROR(J74*(VLOOKUP($A74, 'E1 Categorization'!$A$32:$E$124, 5,0))), J74*0.5, J74*(VLOOKUP($A74, 'E1 Categorization'!$A$32:$E$124, 5,0)))</f>
        <v>0</v>
      </c>
      <c r="BG74" s="2140">
        <f>IF(ISERROR(K74*(VLOOKUP($A74, 'E1 Categorization'!$A$32:$E$124, 5,0))), K74*0.5, K74*(VLOOKUP($A74, 'E1 Categorization'!$A$32:$E$124, 5,0)))</f>
        <v>0</v>
      </c>
      <c r="BH74" s="2140">
        <f>IF(ISERROR(L74*(VLOOKUP($A74, 'E1 Categorization'!$A$32:$E$124, 5,0))), L74*0.5, L74*(VLOOKUP($A74, 'E1 Categorization'!$A$32:$E$124, 5,0)))</f>
        <v>0</v>
      </c>
      <c r="BI74" s="2140">
        <f>IF(ISERROR(M74*(VLOOKUP($A74, 'E1 Categorization'!$A$32:$E$124, 5,0))), M74*0.5, M74*(VLOOKUP($A74, 'E1 Categorization'!$A$32:$E$124, 5,0)))</f>
        <v>0</v>
      </c>
      <c r="BJ74" s="2140">
        <f>IF(ISERROR(N74*(VLOOKUP($A74, 'E1 Categorization'!$A$32:$E$124, 5,0))), N74*0.5, N74*(VLOOKUP($A74, 'E1 Categorization'!$A$32:$E$124, 5,0)))</f>
        <v>0</v>
      </c>
      <c r="BK74" s="2140">
        <f>IF(ISERROR(O74*(VLOOKUP($A74, 'E1 Categorization'!$A$32:$E$124, 5,0))), O74*0.5, O74*(VLOOKUP($A74, 'E1 Categorization'!$A$32:$E$124, 5,0)))</f>
        <v>0</v>
      </c>
      <c r="BL74" s="2140">
        <f>IF(ISERROR(P74*(VLOOKUP($A74, 'E1 Categorization'!$A$32:$E$124, 5,0))), P74*0.5, P74*(VLOOKUP($A74, 'E1 Categorization'!$A$32:$E$124, 5,0)))</f>
        <v>0</v>
      </c>
      <c r="BM74" s="2140">
        <f>IF(ISERROR(Q74*(VLOOKUP($A74, 'E1 Categorization'!$A$32:$E$124, 5,0))), Q74*0.5, Q74*(VLOOKUP($A74, 'E1 Categorization'!$A$32:$E$124, 5,0)))</f>
        <v>0</v>
      </c>
      <c r="BN74" s="2140">
        <f>IF(ISERROR(R74*(VLOOKUP($A74, 'E1 Categorization'!$A$32:$E$124, 5,0))), R74*0.5, R74*(VLOOKUP($A74, 'E1 Categorization'!$A$32:$E$124, 5,0)))</f>
        <v>0</v>
      </c>
      <c r="BO74" s="2140">
        <f>IF(ISERROR(S74*(VLOOKUP($A74, 'E1 Categorization'!$A$32:$E$124, 5,0))), S74*0.5, S74*(VLOOKUP($A74, 'E1 Categorization'!$A$32:$E$124, 5,0)))</f>
        <v>0</v>
      </c>
      <c r="BP74" s="2140">
        <f>IF(ISERROR(T74*(VLOOKUP($A74, 'E1 Categorization'!$A$32:$E$124, 5,0))), T74*0.5, T74*(VLOOKUP($A74, 'E1 Categorization'!$A$32:$E$124, 5,0)))</f>
        <v>0</v>
      </c>
      <c r="BQ74" s="2140">
        <f>IF(ISERROR(U74*(VLOOKUP($A74, 'E1 Categorization'!$A$32:$E$124, 5,0))), U74*0.5, U74*(VLOOKUP($A74, 'E1 Categorization'!$A$32:$E$124, 5,0)))</f>
        <v>0</v>
      </c>
      <c r="BR74" s="2140">
        <f>IF(ISERROR(V74*(VLOOKUP($A74, 'E1 Categorization'!$A$32:$E$124, 5,0))), V74*0.5, V74*(VLOOKUP($A74, 'E1 Categorization'!$A$32:$E$124, 5,0)))</f>
        <v>0</v>
      </c>
      <c r="BS74" s="2140">
        <f>IF(ISERROR(W74*(VLOOKUP($A74, 'E1 Categorization'!$A$32:$E$124, 5,0))), W74*0.5, W74*(VLOOKUP($A74, 'E1 Categorization'!$A$32:$E$124, 5,0)))</f>
        <v>0</v>
      </c>
      <c r="BT74" s="2140">
        <f>IF(ISERROR(X74*(VLOOKUP($A74, 'E1 Categorization'!$A$32:$E$124, 5,0))), X74*0.5, X74*(VLOOKUP($A74, 'E1 Categorization'!$A$32:$E$124, 5,0)))</f>
        <v>0</v>
      </c>
    </row>
    <row r="75" spans="1:72" s="561" customFormat="1" ht="38.25" x14ac:dyDescent="0.2">
      <c r="A75" s="487">
        <f>'I3 TB Data'!A372:B372</f>
        <v>5025</v>
      </c>
      <c r="B75" s="488" t="str">
        <f>'I3 TB Data'!B372</f>
        <v>Overhead Distribution Lines &amp; Feeders - Operation Supplies and Expenses</v>
      </c>
      <c r="C75" s="489">
        <f>'I3 TB Data'!G372</f>
        <v>0</v>
      </c>
      <c r="D75" s="1857" t="str">
        <f t="shared" si="35"/>
        <v>Yes</v>
      </c>
      <c r="E75" s="1835"/>
      <c r="F75" s="1835"/>
      <c r="G75" s="1835"/>
      <c r="H75" s="1835"/>
      <c r="I75" s="1835"/>
      <c r="J75" s="1835"/>
      <c r="K75" s="1835"/>
      <c r="L75" s="1835"/>
      <c r="M75" s="1835"/>
      <c r="N75" s="1835"/>
      <c r="O75" s="1835"/>
      <c r="P75" s="1835"/>
      <c r="Q75" s="1835"/>
      <c r="R75" s="1835"/>
      <c r="S75" s="1835"/>
      <c r="T75" s="1835"/>
      <c r="U75" s="1835"/>
      <c r="V75" s="1835"/>
      <c r="W75" s="1835"/>
      <c r="X75" s="1835"/>
      <c r="AA75" s="491">
        <f t="shared" si="31"/>
        <v>5025</v>
      </c>
      <c r="AB75" s="492" t="str">
        <f t="shared" si="32"/>
        <v>Overhead Distribution Lines &amp; Feeders - Operation Supplies and Expenses</v>
      </c>
      <c r="AC75" s="2140">
        <f>IF(ISERROR(E75*(1-VLOOKUP($A75, 'E1 Categorization'!$A$32:$E$124, 5,0))), E75*0.5, E75*(1-VLOOKUP($A75, 'E1 Categorization'!$A$32:$E$124, 5,0)))</f>
        <v>0</v>
      </c>
      <c r="AD75" s="2140">
        <f>IF(ISERROR(F75*(1-VLOOKUP($A75, 'E1 Categorization'!$A$32:$E$124, 5,0))), F75*0.5, F75*(1-VLOOKUP($A75, 'E1 Categorization'!$A$32:$E$124, 5,0)))</f>
        <v>0</v>
      </c>
      <c r="AE75" s="2140">
        <f>IF(ISERROR(G75*(1-VLOOKUP($A75, 'E1 Categorization'!$A$32:$E$124, 5,0))), G75*0.5, G75*(1-VLOOKUP($A75, 'E1 Categorization'!$A$32:$E$124, 5,0)))</f>
        <v>0</v>
      </c>
      <c r="AF75" s="2140">
        <f>IF(ISERROR(H75*(1-VLOOKUP($A75, 'E1 Categorization'!$A$32:$E$124, 5,0))), H75*0.5, H75*(1-VLOOKUP($A75, 'E1 Categorization'!$A$32:$E$124, 5,0)))</f>
        <v>0</v>
      </c>
      <c r="AG75" s="2140">
        <f>IF(ISERROR(I75*(1-VLOOKUP($A75, 'E1 Categorization'!$A$32:$E$124, 5,0))), I75*0.5, I75*(1-VLOOKUP($A75, 'E1 Categorization'!$A$32:$E$124, 5,0)))</f>
        <v>0</v>
      </c>
      <c r="AH75" s="2140">
        <f>IF(ISERROR(J75*(1-VLOOKUP($A75, 'E1 Categorization'!$A$32:$E$124, 5,0))), J75*0.5, J75*(1-VLOOKUP($A75, 'E1 Categorization'!$A$32:$E$124, 5,0)))</f>
        <v>0</v>
      </c>
      <c r="AI75" s="2140">
        <f>IF(ISERROR(K75*(1-VLOOKUP($A75, 'E1 Categorization'!$A$32:$E$124, 5,0))), K75*0.5, K75*(1-VLOOKUP($A75, 'E1 Categorization'!$A$32:$E$124, 5,0)))</f>
        <v>0</v>
      </c>
      <c r="AJ75" s="2140">
        <f>IF(ISERROR(L75*(1-VLOOKUP($A75, 'E1 Categorization'!$A$32:$E$124, 5,0))), L75*0.5, L75*(1-VLOOKUP($A75, 'E1 Categorization'!$A$32:$E$124, 5,0)))</f>
        <v>0</v>
      </c>
      <c r="AK75" s="2140">
        <f>IF(ISERROR(M75*(1-VLOOKUP($A75, 'E1 Categorization'!$A$32:$E$124, 5,0))), M75*0.5, M75*(1-VLOOKUP($A75, 'E1 Categorization'!$A$32:$E$124, 5,0)))</f>
        <v>0</v>
      </c>
      <c r="AL75" s="2140">
        <f>IF(ISERROR(N75*(1-VLOOKUP($A75, 'E1 Categorization'!$A$32:$E$124, 5,0))), N75*0.5, N75*(1-VLOOKUP($A75, 'E1 Categorization'!$A$32:$E$124, 5,0)))</f>
        <v>0</v>
      </c>
      <c r="AM75" s="2140">
        <f>IF(ISERROR(O75*(1-VLOOKUP($A75, 'E1 Categorization'!$A$32:$E$124, 5,0))), O75*0.5, O75*(1-VLOOKUP($A75, 'E1 Categorization'!$A$32:$E$124, 5,0)))</f>
        <v>0</v>
      </c>
      <c r="AN75" s="2140">
        <f>IF(ISERROR(P75*(1-VLOOKUP($A75, 'E1 Categorization'!$A$32:$E$124, 5,0))), P75*0.5, P75*(1-VLOOKUP($A75, 'E1 Categorization'!$A$32:$E$124, 5,0)))</f>
        <v>0</v>
      </c>
      <c r="AO75" s="2140">
        <f>IF(ISERROR(Q75*(1-VLOOKUP($A75, 'E1 Categorization'!$A$32:$E$124, 5,0))), Q75*0.5, Q75*(1-VLOOKUP($A75, 'E1 Categorization'!$A$32:$E$124, 5,0)))</f>
        <v>0</v>
      </c>
      <c r="AP75" s="2140">
        <f>IF(ISERROR(R75*(1-VLOOKUP($A75, 'E1 Categorization'!$A$32:$E$124, 5,0))), R75*0.5, R75*(1-VLOOKUP($A75, 'E1 Categorization'!$A$32:$E$124, 5,0)))</f>
        <v>0</v>
      </c>
      <c r="AQ75" s="2140">
        <f>IF(ISERROR(S75*(1-VLOOKUP($A75, 'E1 Categorization'!$A$32:$E$124, 5,0))), S75*0.5, S75*(1-VLOOKUP($A75, 'E1 Categorization'!$A$32:$E$124, 5,0)))</f>
        <v>0</v>
      </c>
      <c r="AR75" s="2140">
        <f>IF(ISERROR(T75*(1-VLOOKUP($A75, 'E1 Categorization'!$A$32:$E$124, 5,0))), T75*0.5, T75*(1-VLOOKUP($A75, 'E1 Categorization'!$A$32:$E$124, 5,0)))</f>
        <v>0</v>
      </c>
      <c r="AS75" s="2140">
        <f>IF(ISERROR(U75*(1-VLOOKUP($A75, 'E1 Categorization'!$A$32:$E$124, 5,0))), U75*0.5, U75*(1-VLOOKUP($A75, 'E1 Categorization'!$A$32:$E$124, 5,0)))</f>
        <v>0</v>
      </c>
      <c r="AT75" s="2140">
        <f>IF(ISERROR(V75*(1-VLOOKUP($A75, 'E1 Categorization'!$A$32:$E$124, 5,0))), V75*0.5, V75*(1-VLOOKUP($A75, 'E1 Categorization'!$A$32:$E$124, 5,0)))</f>
        <v>0</v>
      </c>
      <c r="AU75" s="2140">
        <f>IF(ISERROR(W75*(1-VLOOKUP($A75, 'E1 Categorization'!$A$32:$E$124, 5,0))), W75*0.5, W75*(1-VLOOKUP($A75, 'E1 Categorization'!$A$32:$E$124, 5,0)))</f>
        <v>0</v>
      </c>
      <c r="AV75" s="2140">
        <f>IF(ISERROR(X75*(1-VLOOKUP($A75, 'E1 Categorization'!$A$32:$E$124, 5,0))), X75*0.5, X75*(1-VLOOKUP($A75, 'E1 Categorization'!$A$32:$E$124, 5,0)))</f>
        <v>0</v>
      </c>
      <c r="AW75" s="1889"/>
      <c r="AX75" s="1889"/>
      <c r="AY75" s="491">
        <f t="shared" si="33"/>
        <v>5025</v>
      </c>
      <c r="AZ75" s="492" t="str">
        <f t="shared" si="34"/>
        <v>Overhead Distribution Lines &amp; Feeders - Operation Supplies and Expenses</v>
      </c>
      <c r="BA75" s="2140">
        <f>IF(ISERROR(E75*(VLOOKUP($A75, 'E1 Categorization'!$A$32:$E$124, 5,0))), E75*0.5, E75*(VLOOKUP($A75, 'E1 Categorization'!$A$32:$E$124, 5,0)))</f>
        <v>0</v>
      </c>
      <c r="BB75" s="2140">
        <f>IF(ISERROR(F75*(VLOOKUP($A75, 'E1 Categorization'!$A$32:$E$124, 5,0))), F75*0.5, F75*(VLOOKUP($A75, 'E1 Categorization'!$A$32:$E$124, 5,0)))</f>
        <v>0</v>
      </c>
      <c r="BC75" s="2140">
        <f>IF(ISERROR(G75*(VLOOKUP($A75, 'E1 Categorization'!$A$32:$E$124, 5,0))), G75*0.5, G75*(VLOOKUP($A75, 'E1 Categorization'!$A$32:$E$124, 5,0)))</f>
        <v>0</v>
      </c>
      <c r="BD75" s="2140">
        <f>IF(ISERROR(H75*(VLOOKUP($A75, 'E1 Categorization'!$A$32:$E$124, 5,0))), H75*0.5, H75*(VLOOKUP($A75, 'E1 Categorization'!$A$32:$E$124, 5,0)))</f>
        <v>0</v>
      </c>
      <c r="BE75" s="2140">
        <f>IF(ISERROR(I75*(VLOOKUP($A75, 'E1 Categorization'!$A$32:$E$124, 5,0))), I75*0.5, I75*(VLOOKUP($A75, 'E1 Categorization'!$A$32:$E$124, 5,0)))</f>
        <v>0</v>
      </c>
      <c r="BF75" s="2140">
        <f>IF(ISERROR(J75*(VLOOKUP($A75, 'E1 Categorization'!$A$32:$E$124, 5,0))), J75*0.5, J75*(VLOOKUP($A75, 'E1 Categorization'!$A$32:$E$124, 5,0)))</f>
        <v>0</v>
      </c>
      <c r="BG75" s="2140">
        <f>IF(ISERROR(K75*(VLOOKUP($A75, 'E1 Categorization'!$A$32:$E$124, 5,0))), K75*0.5, K75*(VLOOKUP($A75, 'E1 Categorization'!$A$32:$E$124, 5,0)))</f>
        <v>0</v>
      </c>
      <c r="BH75" s="2140">
        <f>IF(ISERROR(L75*(VLOOKUP($A75, 'E1 Categorization'!$A$32:$E$124, 5,0))), L75*0.5, L75*(VLOOKUP($A75, 'E1 Categorization'!$A$32:$E$124, 5,0)))</f>
        <v>0</v>
      </c>
      <c r="BI75" s="2140">
        <f>IF(ISERROR(M75*(VLOOKUP($A75, 'E1 Categorization'!$A$32:$E$124, 5,0))), M75*0.5, M75*(VLOOKUP($A75, 'E1 Categorization'!$A$32:$E$124, 5,0)))</f>
        <v>0</v>
      </c>
      <c r="BJ75" s="2140">
        <f>IF(ISERROR(N75*(VLOOKUP($A75, 'E1 Categorization'!$A$32:$E$124, 5,0))), N75*0.5, N75*(VLOOKUP($A75, 'E1 Categorization'!$A$32:$E$124, 5,0)))</f>
        <v>0</v>
      </c>
      <c r="BK75" s="2140">
        <f>IF(ISERROR(O75*(VLOOKUP($A75, 'E1 Categorization'!$A$32:$E$124, 5,0))), O75*0.5, O75*(VLOOKUP($A75, 'E1 Categorization'!$A$32:$E$124, 5,0)))</f>
        <v>0</v>
      </c>
      <c r="BL75" s="2140">
        <f>IF(ISERROR(P75*(VLOOKUP($A75, 'E1 Categorization'!$A$32:$E$124, 5,0))), P75*0.5, P75*(VLOOKUP($A75, 'E1 Categorization'!$A$32:$E$124, 5,0)))</f>
        <v>0</v>
      </c>
      <c r="BM75" s="2140">
        <f>IF(ISERROR(Q75*(VLOOKUP($A75, 'E1 Categorization'!$A$32:$E$124, 5,0))), Q75*0.5, Q75*(VLOOKUP($A75, 'E1 Categorization'!$A$32:$E$124, 5,0)))</f>
        <v>0</v>
      </c>
      <c r="BN75" s="2140">
        <f>IF(ISERROR(R75*(VLOOKUP($A75, 'E1 Categorization'!$A$32:$E$124, 5,0))), R75*0.5, R75*(VLOOKUP($A75, 'E1 Categorization'!$A$32:$E$124, 5,0)))</f>
        <v>0</v>
      </c>
      <c r="BO75" s="2140">
        <f>IF(ISERROR(S75*(VLOOKUP($A75, 'E1 Categorization'!$A$32:$E$124, 5,0))), S75*0.5, S75*(VLOOKUP($A75, 'E1 Categorization'!$A$32:$E$124, 5,0)))</f>
        <v>0</v>
      </c>
      <c r="BP75" s="2140">
        <f>IF(ISERROR(T75*(VLOOKUP($A75, 'E1 Categorization'!$A$32:$E$124, 5,0))), T75*0.5, T75*(VLOOKUP($A75, 'E1 Categorization'!$A$32:$E$124, 5,0)))</f>
        <v>0</v>
      </c>
      <c r="BQ75" s="2140">
        <f>IF(ISERROR(U75*(VLOOKUP($A75, 'E1 Categorization'!$A$32:$E$124, 5,0))), U75*0.5, U75*(VLOOKUP($A75, 'E1 Categorization'!$A$32:$E$124, 5,0)))</f>
        <v>0</v>
      </c>
      <c r="BR75" s="2140">
        <f>IF(ISERROR(V75*(VLOOKUP($A75, 'E1 Categorization'!$A$32:$E$124, 5,0))), V75*0.5, V75*(VLOOKUP($A75, 'E1 Categorization'!$A$32:$E$124, 5,0)))</f>
        <v>0</v>
      </c>
      <c r="BS75" s="2140">
        <f>IF(ISERROR(W75*(VLOOKUP($A75, 'E1 Categorization'!$A$32:$E$124, 5,0))), W75*0.5, W75*(VLOOKUP($A75, 'E1 Categorization'!$A$32:$E$124, 5,0)))</f>
        <v>0</v>
      </c>
      <c r="BT75" s="2140">
        <f>IF(ISERROR(X75*(VLOOKUP($A75, 'E1 Categorization'!$A$32:$E$124, 5,0))), X75*0.5, X75*(VLOOKUP($A75, 'E1 Categorization'!$A$32:$E$124, 5,0)))</f>
        <v>0</v>
      </c>
    </row>
    <row r="76" spans="1:72" s="561" customFormat="1" ht="25.5" x14ac:dyDescent="0.2">
      <c r="A76" s="487">
        <f>'I3 TB Data'!A373:B373</f>
        <v>5030</v>
      </c>
      <c r="B76" s="488" t="str">
        <f>'I3 TB Data'!B373</f>
        <v>Overhead Subtransmission Feeders - Operation</v>
      </c>
      <c r="C76" s="489">
        <f>'I3 TB Data'!G373</f>
        <v>0</v>
      </c>
      <c r="D76" s="1857" t="str">
        <f t="shared" si="35"/>
        <v>Yes</v>
      </c>
      <c r="E76" s="1835"/>
      <c r="F76" s="1835"/>
      <c r="G76" s="1835"/>
      <c r="H76" s="1835"/>
      <c r="I76" s="1835"/>
      <c r="J76" s="1835"/>
      <c r="K76" s="1835"/>
      <c r="L76" s="1835"/>
      <c r="M76" s="1835"/>
      <c r="N76" s="1835"/>
      <c r="O76" s="1835"/>
      <c r="P76" s="1835"/>
      <c r="Q76" s="1835"/>
      <c r="R76" s="1835"/>
      <c r="S76" s="1835"/>
      <c r="T76" s="1835"/>
      <c r="U76" s="1835"/>
      <c r="V76" s="1835"/>
      <c r="W76" s="1835"/>
      <c r="X76" s="1835"/>
      <c r="AA76" s="491">
        <f t="shared" si="31"/>
        <v>5030</v>
      </c>
      <c r="AB76" s="492" t="str">
        <f t="shared" si="32"/>
        <v>Overhead Subtransmission Feeders - Operation</v>
      </c>
      <c r="AC76" s="2140">
        <f>IF(ISERROR(E76*(1-VLOOKUP($A76, 'E1 Categorization'!$A$32:$E$124, 5,0))), E76*0.5, E76*(1-VLOOKUP($A76, 'E1 Categorization'!$A$32:$E$124, 5,0)))</f>
        <v>0</v>
      </c>
      <c r="AD76" s="2140">
        <f>IF(ISERROR(F76*(1-VLOOKUP($A76, 'E1 Categorization'!$A$32:$E$124, 5,0))), F76*0.5, F76*(1-VLOOKUP($A76, 'E1 Categorization'!$A$32:$E$124, 5,0)))</f>
        <v>0</v>
      </c>
      <c r="AE76" s="2140">
        <f>IF(ISERROR(G76*(1-VLOOKUP($A76, 'E1 Categorization'!$A$32:$E$124, 5,0))), G76*0.5, G76*(1-VLOOKUP($A76, 'E1 Categorization'!$A$32:$E$124, 5,0)))</f>
        <v>0</v>
      </c>
      <c r="AF76" s="2140">
        <f>IF(ISERROR(H76*(1-VLOOKUP($A76, 'E1 Categorization'!$A$32:$E$124, 5,0))), H76*0.5, H76*(1-VLOOKUP($A76, 'E1 Categorization'!$A$32:$E$124, 5,0)))</f>
        <v>0</v>
      </c>
      <c r="AG76" s="2140">
        <f>IF(ISERROR(I76*(1-VLOOKUP($A76, 'E1 Categorization'!$A$32:$E$124, 5,0))), I76*0.5, I76*(1-VLOOKUP($A76, 'E1 Categorization'!$A$32:$E$124, 5,0)))</f>
        <v>0</v>
      </c>
      <c r="AH76" s="2140">
        <f>IF(ISERROR(J76*(1-VLOOKUP($A76, 'E1 Categorization'!$A$32:$E$124, 5,0))), J76*0.5, J76*(1-VLOOKUP($A76, 'E1 Categorization'!$A$32:$E$124, 5,0)))</f>
        <v>0</v>
      </c>
      <c r="AI76" s="2140">
        <f>IF(ISERROR(K76*(1-VLOOKUP($A76, 'E1 Categorization'!$A$32:$E$124, 5,0))), K76*0.5, K76*(1-VLOOKUP($A76, 'E1 Categorization'!$A$32:$E$124, 5,0)))</f>
        <v>0</v>
      </c>
      <c r="AJ76" s="2140">
        <f>IF(ISERROR(L76*(1-VLOOKUP($A76, 'E1 Categorization'!$A$32:$E$124, 5,0))), L76*0.5, L76*(1-VLOOKUP($A76, 'E1 Categorization'!$A$32:$E$124, 5,0)))</f>
        <v>0</v>
      </c>
      <c r="AK76" s="2140">
        <f>IF(ISERROR(M76*(1-VLOOKUP($A76, 'E1 Categorization'!$A$32:$E$124, 5,0))), M76*0.5, M76*(1-VLOOKUP($A76, 'E1 Categorization'!$A$32:$E$124, 5,0)))</f>
        <v>0</v>
      </c>
      <c r="AL76" s="2140">
        <f>IF(ISERROR(N76*(1-VLOOKUP($A76, 'E1 Categorization'!$A$32:$E$124, 5,0))), N76*0.5, N76*(1-VLOOKUP($A76, 'E1 Categorization'!$A$32:$E$124, 5,0)))</f>
        <v>0</v>
      </c>
      <c r="AM76" s="2140">
        <f>IF(ISERROR(O76*(1-VLOOKUP($A76, 'E1 Categorization'!$A$32:$E$124, 5,0))), O76*0.5, O76*(1-VLOOKUP($A76, 'E1 Categorization'!$A$32:$E$124, 5,0)))</f>
        <v>0</v>
      </c>
      <c r="AN76" s="2140">
        <f>IF(ISERROR(P76*(1-VLOOKUP($A76, 'E1 Categorization'!$A$32:$E$124, 5,0))), P76*0.5, P76*(1-VLOOKUP($A76, 'E1 Categorization'!$A$32:$E$124, 5,0)))</f>
        <v>0</v>
      </c>
      <c r="AO76" s="2140">
        <f>IF(ISERROR(Q76*(1-VLOOKUP($A76, 'E1 Categorization'!$A$32:$E$124, 5,0))), Q76*0.5, Q76*(1-VLOOKUP($A76, 'E1 Categorization'!$A$32:$E$124, 5,0)))</f>
        <v>0</v>
      </c>
      <c r="AP76" s="2140">
        <f>IF(ISERROR(R76*(1-VLOOKUP($A76, 'E1 Categorization'!$A$32:$E$124, 5,0))), R76*0.5, R76*(1-VLOOKUP($A76, 'E1 Categorization'!$A$32:$E$124, 5,0)))</f>
        <v>0</v>
      </c>
      <c r="AQ76" s="2140">
        <f>IF(ISERROR(S76*(1-VLOOKUP($A76, 'E1 Categorization'!$A$32:$E$124, 5,0))), S76*0.5, S76*(1-VLOOKUP($A76, 'E1 Categorization'!$A$32:$E$124, 5,0)))</f>
        <v>0</v>
      </c>
      <c r="AR76" s="2140">
        <f>IF(ISERROR(T76*(1-VLOOKUP($A76, 'E1 Categorization'!$A$32:$E$124, 5,0))), T76*0.5, T76*(1-VLOOKUP($A76, 'E1 Categorization'!$A$32:$E$124, 5,0)))</f>
        <v>0</v>
      </c>
      <c r="AS76" s="2140">
        <f>IF(ISERROR(U76*(1-VLOOKUP($A76, 'E1 Categorization'!$A$32:$E$124, 5,0))), U76*0.5, U76*(1-VLOOKUP($A76, 'E1 Categorization'!$A$32:$E$124, 5,0)))</f>
        <v>0</v>
      </c>
      <c r="AT76" s="2140">
        <f>IF(ISERROR(V76*(1-VLOOKUP($A76, 'E1 Categorization'!$A$32:$E$124, 5,0))), V76*0.5, V76*(1-VLOOKUP($A76, 'E1 Categorization'!$A$32:$E$124, 5,0)))</f>
        <v>0</v>
      </c>
      <c r="AU76" s="2140">
        <f>IF(ISERROR(W76*(1-VLOOKUP($A76, 'E1 Categorization'!$A$32:$E$124, 5,0))), W76*0.5, W76*(1-VLOOKUP($A76, 'E1 Categorization'!$A$32:$E$124, 5,0)))</f>
        <v>0</v>
      </c>
      <c r="AV76" s="2140">
        <f>IF(ISERROR(X76*(1-VLOOKUP($A76, 'E1 Categorization'!$A$32:$E$124, 5,0))), X76*0.5, X76*(1-VLOOKUP($A76, 'E1 Categorization'!$A$32:$E$124, 5,0)))</f>
        <v>0</v>
      </c>
      <c r="AW76" s="1889"/>
      <c r="AX76" s="1889"/>
      <c r="AY76" s="491">
        <f t="shared" si="33"/>
        <v>5030</v>
      </c>
      <c r="AZ76" s="492" t="str">
        <f t="shared" si="34"/>
        <v>Overhead Subtransmission Feeders - Operation</v>
      </c>
      <c r="BA76" s="2140">
        <f>IF(ISERROR(E76*(VLOOKUP($A76, 'E1 Categorization'!$A$32:$E$124, 5,0))), E76*0.5, E76*(VLOOKUP($A76, 'E1 Categorization'!$A$32:$E$124, 5,0)))</f>
        <v>0</v>
      </c>
      <c r="BB76" s="2140">
        <f>IF(ISERROR(F76*(VLOOKUP($A76, 'E1 Categorization'!$A$32:$E$124, 5,0))), F76*0.5, F76*(VLOOKUP($A76, 'E1 Categorization'!$A$32:$E$124, 5,0)))</f>
        <v>0</v>
      </c>
      <c r="BC76" s="2140">
        <f>IF(ISERROR(G76*(VLOOKUP($A76, 'E1 Categorization'!$A$32:$E$124, 5,0))), G76*0.5, G76*(VLOOKUP($A76, 'E1 Categorization'!$A$32:$E$124, 5,0)))</f>
        <v>0</v>
      </c>
      <c r="BD76" s="2140">
        <f>IF(ISERROR(H76*(VLOOKUP($A76, 'E1 Categorization'!$A$32:$E$124, 5,0))), H76*0.5, H76*(VLOOKUP($A76, 'E1 Categorization'!$A$32:$E$124, 5,0)))</f>
        <v>0</v>
      </c>
      <c r="BE76" s="2140">
        <f>IF(ISERROR(I76*(VLOOKUP($A76, 'E1 Categorization'!$A$32:$E$124, 5,0))), I76*0.5, I76*(VLOOKUP($A76, 'E1 Categorization'!$A$32:$E$124, 5,0)))</f>
        <v>0</v>
      </c>
      <c r="BF76" s="2140">
        <f>IF(ISERROR(J76*(VLOOKUP($A76, 'E1 Categorization'!$A$32:$E$124, 5,0))), J76*0.5, J76*(VLOOKUP($A76, 'E1 Categorization'!$A$32:$E$124, 5,0)))</f>
        <v>0</v>
      </c>
      <c r="BG76" s="2140">
        <f>IF(ISERROR(K76*(VLOOKUP($A76, 'E1 Categorization'!$A$32:$E$124, 5,0))), K76*0.5, K76*(VLOOKUP($A76, 'E1 Categorization'!$A$32:$E$124, 5,0)))</f>
        <v>0</v>
      </c>
      <c r="BH76" s="2140">
        <f>IF(ISERROR(L76*(VLOOKUP($A76, 'E1 Categorization'!$A$32:$E$124, 5,0))), L76*0.5, L76*(VLOOKUP($A76, 'E1 Categorization'!$A$32:$E$124, 5,0)))</f>
        <v>0</v>
      </c>
      <c r="BI76" s="2140">
        <f>IF(ISERROR(M76*(VLOOKUP($A76, 'E1 Categorization'!$A$32:$E$124, 5,0))), M76*0.5, M76*(VLOOKUP($A76, 'E1 Categorization'!$A$32:$E$124, 5,0)))</f>
        <v>0</v>
      </c>
      <c r="BJ76" s="2140">
        <f>IF(ISERROR(N76*(VLOOKUP($A76, 'E1 Categorization'!$A$32:$E$124, 5,0))), N76*0.5, N76*(VLOOKUP($A76, 'E1 Categorization'!$A$32:$E$124, 5,0)))</f>
        <v>0</v>
      </c>
      <c r="BK76" s="2140">
        <f>IF(ISERROR(O76*(VLOOKUP($A76, 'E1 Categorization'!$A$32:$E$124, 5,0))), O76*0.5, O76*(VLOOKUP($A76, 'E1 Categorization'!$A$32:$E$124, 5,0)))</f>
        <v>0</v>
      </c>
      <c r="BL76" s="2140">
        <f>IF(ISERROR(P76*(VLOOKUP($A76, 'E1 Categorization'!$A$32:$E$124, 5,0))), P76*0.5, P76*(VLOOKUP($A76, 'E1 Categorization'!$A$32:$E$124, 5,0)))</f>
        <v>0</v>
      </c>
      <c r="BM76" s="2140">
        <f>IF(ISERROR(Q76*(VLOOKUP($A76, 'E1 Categorization'!$A$32:$E$124, 5,0))), Q76*0.5, Q76*(VLOOKUP($A76, 'E1 Categorization'!$A$32:$E$124, 5,0)))</f>
        <v>0</v>
      </c>
      <c r="BN76" s="2140">
        <f>IF(ISERROR(R76*(VLOOKUP($A76, 'E1 Categorization'!$A$32:$E$124, 5,0))), R76*0.5, R76*(VLOOKUP($A76, 'E1 Categorization'!$A$32:$E$124, 5,0)))</f>
        <v>0</v>
      </c>
      <c r="BO76" s="2140">
        <f>IF(ISERROR(S76*(VLOOKUP($A76, 'E1 Categorization'!$A$32:$E$124, 5,0))), S76*0.5, S76*(VLOOKUP($A76, 'E1 Categorization'!$A$32:$E$124, 5,0)))</f>
        <v>0</v>
      </c>
      <c r="BP76" s="2140">
        <f>IF(ISERROR(T76*(VLOOKUP($A76, 'E1 Categorization'!$A$32:$E$124, 5,0))), T76*0.5, T76*(VLOOKUP($A76, 'E1 Categorization'!$A$32:$E$124, 5,0)))</f>
        <v>0</v>
      </c>
      <c r="BQ76" s="2140">
        <f>IF(ISERROR(U76*(VLOOKUP($A76, 'E1 Categorization'!$A$32:$E$124, 5,0))), U76*0.5, U76*(VLOOKUP($A76, 'E1 Categorization'!$A$32:$E$124, 5,0)))</f>
        <v>0</v>
      </c>
      <c r="BR76" s="2140">
        <f>IF(ISERROR(V76*(VLOOKUP($A76, 'E1 Categorization'!$A$32:$E$124, 5,0))), V76*0.5, V76*(VLOOKUP($A76, 'E1 Categorization'!$A$32:$E$124, 5,0)))</f>
        <v>0</v>
      </c>
      <c r="BS76" s="2140">
        <f>IF(ISERROR(W76*(VLOOKUP($A76, 'E1 Categorization'!$A$32:$E$124, 5,0))), W76*0.5, W76*(VLOOKUP($A76, 'E1 Categorization'!$A$32:$E$124, 5,0)))</f>
        <v>0</v>
      </c>
      <c r="BT76" s="2140">
        <f>IF(ISERROR(X76*(VLOOKUP($A76, 'E1 Categorization'!$A$32:$E$124, 5,0))), X76*0.5, X76*(VLOOKUP($A76, 'E1 Categorization'!$A$32:$E$124, 5,0)))</f>
        <v>0</v>
      </c>
    </row>
    <row r="77" spans="1:72" s="561" customFormat="1" ht="25.5" x14ac:dyDescent="0.2">
      <c r="A77" s="487">
        <f>'I3 TB Data'!A374:B374</f>
        <v>5035</v>
      </c>
      <c r="B77" s="488" t="str">
        <f>'I3 TB Data'!B374</f>
        <v>Overhead Distribution Transformers- Operation</v>
      </c>
      <c r="C77" s="489">
        <f>'I3 TB Data'!G374</f>
        <v>0</v>
      </c>
      <c r="D77" s="1857" t="str">
        <f t="shared" si="35"/>
        <v>Yes</v>
      </c>
      <c r="E77" s="1835"/>
      <c r="F77" s="1835"/>
      <c r="G77" s="1835"/>
      <c r="H77" s="1835"/>
      <c r="I77" s="1835"/>
      <c r="J77" s="1835"/>
      <c r="K77" s="1835"/>
      <c r="L77" s="1835"/>
      <c r="M77" s="1835"/>
      <c r="N77" s="1835"/>
      <c r="O77" s="1835"/>
      <c r="P77" s="1835"/>
      <c r="Q77" s="1835"/>
      <c r="R77" s="1835"/>
      <c r="S77" s="1835"/>
      <c r="T77" s="1835"/>
      <c r="U77" s="1835"/>
      <c r="V77" s="1835"/>
      <c r="W77" s="1835"/>
      <c r="X77" s="1835"/>
      <c r="AA77" s="491">
        <f t="shared" si="31"/>
        <v>5035</v>
      </c>
      <c r="AB77" s="492" t="str">
        <f t="shared" si="32"/>
        <v>Overhead Distribution Transformers- Operation</v>
      </c>
      <c r="AC77" s="2140">
        <f>IF(ISERROR(E77*(1-VLOOKUP($A77, 'E1 Categorization'!$A$32:$E$124, 5,0))), E77*0.5, E77*(1-VLOOKUP($A77, 'E1 Categorization'!$A$32:$E$124, 5,0)))</f>
        <v>0</v>
      </c>
      <c r="AD77" s="2140">
        <f>IF(ISERROR(F77*(1-VLOOKUP($A77, 'E1 Categorization'!$A$32:$E$124, 5,0))), F77*0.5, F77*(1-VLOOKUP($A77, 'E1 Categorization'!$A$32:$E$124, 5,0)))</f>
        <v>0</v>
      </c>
      <c r="AE77" s="2140">
        <f>IF(ISERROR(G77*(1-VLOOKUP($A77, 'E1 Categorization'!$A$32:$E$124, 5,0))), G77*0.5, G77*(1-VLOOKUP($A77, 'E1 Categorization'!$A$32:$E$124, 5,0)))</f>
        <v>0</v>
      </c>
      <c r="AF77" s="2140">
        <f>IF(ISERROR(H77*(1-VLOOKUP($A77, 'E1 Categorization'!$A$32:$E$124, 5,0))), H77*0.5, H77*(1-VLOOKUP($A77, 'E1 Categorization'!$A$32:$E$124, 5,0)))</f>
        <v>0</v>
      </c>
      <c r="AG77" s="2140">
        <f>IF(ISERROR(I77*(1-VLOOKUP($A77, 'E1 Categorization'!$A$32:$E$124, 5,0))), I77*0.5, I77*(1-VLOOKUP($A77, 'E1 Categorization'!$A$32:$E$124, 5,0)))</f>
        <v>0</v>
      </c>
      <c r="AH77" s="2140">
        <f>IF(ISERROR(J77*(1-VLOOKUP($A77, 'E1 Categorization'!$A$32:$E$124, 5,0))), J77*0.5, J77*(1-VLOOKUP($A77, 'E1 Categorization'!$A$32:$E$124, 5,0)))</f>
        <v>0</v>
      </c>
      <c r="AI77" s="2140">
        <f>IF(ISERROR(K77*(1-VLOOKUP($A77, 'E1 Categorization'!$A$32:$E$124, 5,0))), K77*0.5, K77*(1-VLOOKUP($A77, 'E1 Categorization'!$A$32:$E$124, 5,0)))</f>
        <v>0</v>
      </c>
      <c r="AJ77" s="2140">
        <f>IF(ISERROR(L77*(1-VLOOKUP($A77, 'E1 Categorization'!$A$32:$E$124, 5,0))), L77*0.5, L77*(1-VLOOKUP($A77, 'E1 Categorization'!$A$32:$E$124, 5,0)))</f>
        <v>0</v>
      </c>
      <c r="AK77" s="2140">
        <f>IF(ISERROR(M77*(1-VLOOKUP($A77, 'E1 Categorization'!$A$32:$E$124, 5,0))), M77*0.5, M77*(1-VLOOKUP($A77, 'E1 Categorization'!$A$32:$E$124, 5,0)))</f>
        <v>0</v>
      </c>
      <c r="AL77" s="2140">
        <f>IF(ISERROR(N77*(1-VLOOKUP($A77, 'E1 Categorization'!$A$32:$E$124, 5,0))), N77*0.5, N77*(1-VLOOKUP($A77, 'E1 Categorization'!$A$32:$E$124, 5,0)))</f>
        <v>0</v>
      </c>
      <c r="AM77" s="2140">
        <f>IF(ISERROR(O77*(1-VLOOKUP($A77, 'E1 Categorization'!$A$32:$E$124, 5,0))), O77*0.5, O77*(1-VLOOKUP($A77, 'E1 Categorization'!$A$32:$E$124, 5,0)))</f>
        <v>0</v>
      </c>
      <c r="AN77" s="2140">
        <f>IF(ISERROR(P77*(1-VLOOKUP($A77, 'E1 Categorization'!$A$32:$E$124, 5,0))), P77*0.5, P77*(1-VLOOKUP($A77, 'E1 Categorization'!$A$32:$E$124, 5,0)))</f>
        <v>0</v>
      </c>
      <c r="AO77" s="2140">
        <f>IF(ISERROR(Q77*(1-VLOOKUP($A77, 'E1 Categorization'!$A$32:$E$124, 5,0))), Q77*0.5, Q77*(1-VLOOKUP($A77, 'E1 Categorization'!$A$32:$E$124, 5,0)))</f>
        <v>0</v>
      </c>
      <c r="AP77" s="2140">
        <f>IF(ISERROR(R77*(1-VLOOKUP($A77, 'E1 Categorization'!$A$32:$E$124, 5,0))), R77*0.5, R77*(1-VLOOKUP($A77, 'E1 Categorization'!$A$32:$E$124, 5,0)))</f>
        <v>0</v>
      </c>
      <c r="AQ77" s="2140">
        <f>IF(ISERROR(S77*(1-VLOOKUP($A77, 'E1 Categorization'!$A$32:$E$124, 5,0))), S77*0.5, S77*(1-VLOOKUP($A77, 'E1 Categorization'!$A$32:$E$124, 5,0)))</f>
        <v>0</v>
      </c>
      <c r="AR77" s="2140">
        <f>IF(ISERROR(T77*(1-VLOOKUP($A77, 'E1 Categorization'!$A$32:$E$124, 5,0))), T77*0.5, T77*(1-VLOOKUP($A77, 'E1 Categorization'!$A$32:$E$124, 5,0)))</f>
        <v>0</v>
      </c>
      <c r="AS77" s="2140">
        <f>IF(ISERROR(U77*(1-VLOOKUP($A77, 'E1 Categorization'!$A$32:$E$124, 5,0))), U77*0.5, U77*(1-VLOOKUP($A77, 'E1 Categorization'!$A$32:$E$124, 5,0)))</f>
        <v>0</v>
      </c>
      <c r="AT77" s="2140">
        <f>IF(ISERROR(V77*(1-VLOOKUP($A77, 'E1 Categorization'!$A$32:$E$124, 5,0))), V77*0.5, V77*(1-VLOOKUP($A77, 'E1 Categorization'!$A$32:$E$124, 5,0)))</f>
        <v>0</v>
      </c>
      <c r="AU77" s="2140">
        <f>IF(ISERROR(W77*(1-VLOOKUP($A77, 'E1 Categorization'!$A$32:$E$124, 5,0))), W77*0.5, W77*(1-VLOOKUP($A77, 'E1 Categorization'!$A$32:$E$124, 5,0)))</f>
        <v>0</v>
      </c>
      <c r="AV77" s="2140">
        <f>IF(ISERROR(X77*(1-VLOOKUP($A77, 'E1 Categorization'!$A$32:$E$124, 5,0))), X77*0.5, X77*(1-VLOOKUP($A77, 'E1 Categorization'!$A$32:$E$124, 5,0)))</f>
        <v>0</v>
      </c>
      <c r="AW77" s="1889"/>
      <c r="AX77" s="1889"/>
      <c r="AY77" s="491">
        <f t="shared" si="33"/>
        <v>5035</v>
      </c>
      <c r="AZ77" s="492" t="str">
        <f t="shared" si="34"/>
        <v>Overhead Distribution Transformers- Operation</v>
      </c>
      <c r="BA77" s="2140">
        <f>IF(ISERROR(E77*(VLOOKUP($A77, 'E1 Categorization'!$A$32:$E$124, 5,0))), E77*0.5, E77*(VLOOKUP($A77, 'E1 Categorization'!$A$32:$E$124, 5,0)))</f>
        <v>0</v>
      </c>
      <c r="BB77" s="2140">
        <f>IF(ISERROR(F77*(VLOOKUP($A77, 'E1 Categorization'!$A$32:$E$124, 5,0))), F77*0.5, F77*(VLOOKUP($A77, 'E1 Categorization'!$A$32:$E$124, 5,0)))</f>
        <v>0</v>
      </c>
      <c r="BC77" s="2140">
        <f>IF(ISERROR(G77*(VLOOKUP($A77, 'E1 Categorization'!$A$32:$E$124, 5,0))), G77*0.5, G77*(VLOOKUP($A77, 'E1 Categorization'!$A$32:$E$124, 5,0)))</f>
        <v>0</v>
      </c>
      <c r="BD77" s="2140">
        <f>IF(ISERROR(H77*(VLOOKUP($A77, 'E1 Categorization'!$A$32:$E$124, 5,0))), H77*0.5, H77*(VLOOKUP($A77, 'E1 Categorization'!$A$32:$E$124, 5,0)))</f>
        <v>0</v>
      </c>
      <c r="BE77" s="2140">
        <f>IF(ISERROR(I77*(VLOOKUP($A77, 'E1 Categorization'!$A$32:$E$124, 5,0))), I77*0.5, I77*(VLOOKUP($A77, 'E1 Categorization'!$A$32:$E$124, 5,0)))</f>
        <v>0</v>
      </c>
      <c r="BF77" s="2140">
        <f>IF(ISERROR(J77*(VLOOKUP($A77, 'E1 Categorization'!$A$32:$E$124, 5,0))), J77*0.5, J77*(VLOOKUP($A77, 'E1 Categorization'!$A$32:$E$124, 5,0)))</f>
        <v>0</v>
      </c>
      <c r="BG77" s="2140">
        <f>IF(ISERROR(K77*(VLOOKUP($A77, 'E1 Categorization'!$A$32:$E$124, 5,0))), K77*0.5, K77*(VLOOKUP($A77, 'E1 Categorization'!$A$32:$E$124, 5,0)))</f>
        <v>0</v>
      </c>
      <c r="BH77" s="2140">
        <f>IF(ISERROR(L77*(VLOOKUP($A77, 'E1 Categorization'!$A$32:$E$124, 5,0))), L77*0.5, L77*(VLOOKUP($A77, 'E1 Categorization'!$A$32:$E$124, 5,0)))</f>
        <v>0</v>
      </c>
      <c r="BI77" s="2140">
        <f>IF(ISERROR(M77*(VLOOKUP($A77, 'E1 Categorization'!$A$32:$E$124, 5,0))), M77*0.5, M77*(VLOOKUP($A77, 'E1 Categorization'!$A$32:$E$124, 5,0)))</f>
        <v>0</v>
      </c>
      <c r="BJ77" s="2140">
        <f>IF(ISERROR(N77*(VLOOKUP($A77, 'E1 Categorization'!$A$32:$E$124, 5,0))), N77*0.5, N77*(VLOOKUP($A77, 'E1 Categorization'!$A$32:$E$124, 5,0)))</f>
        <v>0</v>
      </c>
      <c r="BK77" s="2140">
        <f>IF(ISERROR(O77*(VLOOKUP($A77, 'E1 Categorization'!$A$32:$E$124, 5,0))), O77*0.5, O77*(VLOOKUP($A77, 'E1 Categorization'!$A$32:$E$124, 5,0)))</f>
        <v>0</v>
      </c>
      <c r="BL77" s="2140">
        <f>IF(ISERROR(P77*(VLOOKUP($A77, 'E1 Categorization'!$A$32:$E$124, 5,0))), P77*0.5, P77*(VLOOKUP($A77, 'E1 Categorization'!$A$32:$E$124, 5,0)))</f>
        <v>0</v>
      </c>
      <c r="BM77" s="2140">
        <f>IF(ISERROR(Q77*(VLOOKUP($A77, 'E1 Categorization'!$A$32:$E$124, 5,0))), Q77*0.5, Q77*(VLOOKUP($A77, 'E1 Categorization'!$A$32:$E$124, 5,0)))</f>
        <v>0</v>
      </c>
      <c r="BN77" s="2140">
        <f>IF(ISERROR(R77*(VLOOKUP($A77, 'E1 Categorization'!$A$32:$E$124, 5,0))), R77*0.5, R77*(VLOOKUP($A77, 'E1 Categorization'!$A$32:$E$124, 5,0)))</f>
        <v>0</v>
      </c>
      <c r="BO77" s="2140">
        <f>IF(ISERROR(S77*(VLOOKUP($A77, 'E1 Categorization'!$A$32:$E$124, 5,0))), S77*0.5, S77*(VLOOKUP($A77, 'E1 Categorization'!$A$32:$E$124, 5,0)))</f>
        <v>0</v>
      </c>
      <c r="BP77" s="2140">
        <f>IF(ISERROR(T77*(VLOOKUP($A77, 'E1 Categorization'!$A$32:$E$124, 5,0))), T77*0.5, T77*(VLOOKUP($A77, 'E1 Categorization'!$A$32:$E$124, 5,0)))</f>
        <v>0</v>
      </c>
      <c r="BQ77" s="2140">
        <f>IF(ISERROR(U77*(VLOOKUP($A77, 'E1 Categorization'!$A$32:$E$124, 5,0))), U77*0.5, U77*(VLOOKUP($A77, 'E1 Categorization'!$A$32:$E$124, 5,0)))</f>
        <v>0</v>
      </c>
      <c r="BR77" s="2140">
        <f>IF(ISERROR(V77*(VLOOKUP($A77, 'E1 Categorization'!$A$32:$E$124, 5,0))), V77*0.5, V77*(VLOOKUP($A77, 'E1 Categorization'!$A$32:$E$124, 5,0)))</f>
        <v>0</v>
      </c>
      <c r="BS77" s="2140">
        <f>IF(ISERROR(W77*(VLOOKUP($A77, 'E1 Categorization'!$A$32:$E$124, 5,0))), W77*0.5, W77*(VLOOKUP($A77, 'E1 Categorization'!$A$32:$E$124, 5,0)))</f>
        <v>0</v>
      </c>
      <c r="BT77" s="2140">
        <f>IF(ISERROR(X77*(VLOOKUP($A77, 'E1 Categorization'!$A$32:$E$124, 5,0))), X77*0.5, X77*(VLOOKUP($A77, 'E1 Categorization'!$A$32:$E$124, 5,0)))</f>
        <v>0</v>
      </c>
    </row>
    <row r="78" spans="1:72" s="561" customFormat="1" ht="25.5" x14ac:dyDescent="0.2">
      <c r="A78" s="487">
        <f>'I3 TB Data'!A375:B375</f>
        <v>5040</v>
      </c>
      <c r="B78" s="488" t="str">
        <f>'I3 TB Data'!B375</f>
        <v>Underground Distribution Lines and Feeders - Operation Labour</v>
      </c>
      <c r="C78" s="489">
        <f>'I3 TB Data'!G375</f>
        <v>0</v>
      </c>
      <c r="D78" s="1857" t="str">
        <f t="shared" si="35"/>
        <v>Yes</v>
      </c>
      <c r="E78" s="1835"/>
      <c r="F78" s="1835"/>
      <c r="G78" s="1835"/>
      <c r="H78" s="1835"/>
      <c r="I78" s="1835"/>
      <c r="J78" s="1835"/>
      <c r="K78" s="1835"/>
      <c r="L78" s="1835"/>
      <c r="M78" s="1835"/>
      <c r="N78" s="1835"/>
      <c r="O78" s="1835"/>
      <c r="P78" s="1835"/>
      <c r="Q78" s="1835"/>
      <c r="R78" s="1835"/>
      <c r="S78" s="1835"/>
      <c r="T78" s="1835"/>
      <c r="U78" s="1835"/>
      <c r="V78" s="1835"/>
      <c r="W78" s="1835"/>
      <c r="X78" s="1835"/>
      <c r="AA78" s="491">
        <f t="shared" si="31"/>
        <v>5040</v>
      </c>
      <c r="AB78" s="492" t="str">
        <f t="shared" si="32"/>
        <v>Underground Distribution Lines and Feeders - Operation Labour</v>
      </c>
      <c r="AC78" s="2140">
        <f>IF(ISERROR(E78*(1-VLOOKUP($A78, 'E1 Categorization'!$A$32:$E$124, 5,0))), E78*0.5, E78*(1-VLOOKUP($A78, 'E1 Categorization'!$A$32:$E$124, 5,0)))</f>
        <v>0</v>
      </c>
      <c r="AD78" s="2140">
        <f>IF(ISERROR(F78*(1-VLOOKUP($A78, 'E1 Categorization'!$A$32:$E$124, 5,0))), F78*0.5, F78*(1-VLOOKUP($A78, 'E1 Categorization'!$A$32:$E$124, 5,0)))</f>
        <v>0</v>
      </c>
      <c r="AE78" s="2140">
        <f>IF(ISERROR(G78*(1-VLOOKUP($A78, 'E1 Categorization'!$A$32:$E$124, 5,0))), G78*0.5, G78*(1-VLOOKUP($A78, 'E1 Categorization'!$A$32:$E$124, 5,0)))</f>
        <v>0</v>
      </c>
      <c r="AF78" s="2140">
        <f>IF(ISERROR(H78*(1-VLOOKUP($A78, 'E1 Categorization'!$A$32:$E$124, 5,0))), H78*0.5, H78*(1-VLOOKUP($A78, 'E1 Categorization'!$A$32:$E$124, 5,0)))</f>
        <v>0</v>
      </c>
      <c r="AG78" s="2140">
        <f>IF(ISERROR(I78*(1-VLOOKUP($A78, 'E1 Categorization'!$A$32:$E$124, 5,0))), I78*0.5, I78*(1-VLOOKUP($A78, 'E1 Categorization'!$A$32:$E$124, 5,0)))</f>
        <v>0</v>
      </c>
      <c r="AH78" s="2140">
        <f>IF(ISERROR(J78*(1-VLOOKUP($A78, 'E1 Categorization'!$A$32:$E$124, 5,0))), J78*0.5, J78*(1-VLOOKUP($A78, 'E1 Categorization'!$A$32:$E$124, 5,0)))</f>
        <v>0</v>
      </c>
      <c r="AI78" s="2140">
        <f>IF(ISERROR(K78*(1-VLOOKUP($A78, 'E1 Categorization'!$A$32:$E$124, 5,0))), K78*0.5, K78*(1-VLOOKUP($A78, 'E1 Categorization'!$A$32:$E$124, 5,0)))</f>
        <v>0</v>
      </c>
      <c r="AJ78" s="2140">
        <f>IF(ISERROR(L78*(1-VLOOKUP($A78, 'E1 Categorization'!$A$32:$E$124, 5,0))), L78*0.5, L78*(1-VLOOKUP($A78, 'E1 Categorization'!$A$32:$E$124, 5,0)))</f>
        <v>0</v>
      </c>
      <c r="AK78" s="2140">
        <f>IF(ISERROR(M78*(1-VLOOKUP($A78, 'E1 Categorization'!$A$32:$E$124, 5,0))), M78*0.5, M78*(1-VLOOKUP($A78, 'E1 Categorization'!$A$32:$E$124, 5,0)))</f>
        <v>0</v>
      </c>
      <c r="AL78" s="2140">
        <f>IF(ISERROR(N78*(1-VLOOKUP($A78, 'E1 Categorization'!$A$32:$E$124, 5,0))), N78*0.5, N78*(1-VLOOKUP($A78, 'E1 Categorization'!$A$32:$E$124, 5,0)))</f>
        <v>0</v>
      </c>
      <c r="AM78" s="2140">
        <f>IF(ISERROR(O78*(1-VLOOKUP($A78, 'E1 Categorization'!$A$32:$E$124, 5,0))), O78*0.5, O78*(1-VLOOKUP($A78, 'E1 Categorization'!$A$32:$E$124, 5,0)))</f>
        <v>0</v>
      </c>
      <c r="AN78" s="2140">
        <f>IF(ISERROR(P78*(1-VLOOKUP($A78, 'E1 Categorization'!$A$32:$E$124, 5,0))), P78*0.5, P78*(1-VLOOKUP($A78, 'E1 Categorization'!$A$32:$E$124, 5,0)))</f>
        <v>0</v>
      </c>
      <c r="AO78" s="2140">
        <f>IF(ISERROR(Q78*(1-VLOOKUP($A78, 'E1 Categorization'!$A$32:$E$124, 5,0))), Q78*0.5, Q78*(1-VLOOKUP($A78, 'E1 Categorization'!$A$32:$E$124, 5,0)))</f>
        <v>0</v>
      </c>
      <c r="AP78" s="2140">
        <f>IF(ISERROR(R78*(1-VLOOKUP($A78, 'E1 Categorization'!$A$32:$E$124, 5,0))), R78*0.5, R78*(1-VLOOKUP($A78, 'E1 Categorization'!$A$32:$E$124, 5,0)))</f>
        <v>0</v>
      </c>
      <c r="AQ78" s="2140">
        <f>IF(ISERROR(S78*(1-VLOOKUP($A78, 'E1 Categorization'!$A$32:$E$124, 5,0))), S78*0.5, S78*(1-VLOOKUP($A78, 'E1 Categorization'!$A$32:$E$124, 5,0)))</f>
        <v>0</v>
      </c>
      <c r="AR78" s="2140">
        <f>IF(ISERROR(T78*(1-VLOOKUP($A78, 'E1 Categorization'!$A$32:$E$124, 5,0))), T78*0.5, T78*(1-VLOOKUP($A78, 'E1 Categorization'!$A$32:$E$124, 5,0)))</f>
        <v>0</v>
      </c>
      <c r="AS78" s="2140">
        <f>IF(ISERROR(U78*(1-VLOOKUP($A78, 'E1 Categorization'!$A$32:$E$124, 5,0))), U78*0.5, U78*(1-VLOOKUP($A78, 'E1 Categorization'!$A$32:$E$124, 5,0)))</f>
        <v>0</v>
      </c>
      <c r="AT78" s="2140">
        <f>IF(ISERROR(V78*(1-VLOOKUP($A78, 'E1 Categorization'!$A$32:$E$124, 5,0))), V78*0.5, V78*(1-VLOOKUP($A78, 'E1 Categorization'!$A$32:$E$124, 5,0)))</f>
        <v>0</v>
      </c>
      <c r="AU78" s="2140">
        <f>IF(ISERROR(W78*(1-VLOOKUP($A78, 'E1 Categorization'!$A$32:$E$124, 5,0))), W78*0.5, W78*(1-VLOOKUP($A78, 'E1 Categorization'!$A$32:$E$124, 5,0)))</f>
        <v>0</v>
      </c>
      <c r="AV78" s="2140">
        <f>IF(ISERROR(X78*(1-VLOOKUP($A78, 'E1 Categorization'!$A$32:$E$124, 5,0))), X78*0.5, X78*(1-VLOOKUP($A78, 'E1 Categorization'!$A$32:$E$124, 5,0)))</f>
        <v>0</v>
      </c>
      <c r="AW78" s="1889"/>
      <c r="AX78" s="1889"/>
      <c r="AY78" s="491">
        <f t="shared" si="33"/>
        <v>5040</v>
      </c>
      <c r="AZ78" s="492" t="str">
        <f t="shared" si="34"/>
        <v>Underground Distribution Lines and Feeders - Operation Labour</v>
      </c>
      <c r="BA78" s="2140">
        <f>IF(ISERROR(E78*(VLOOKUP($A78, 'E1 Categorization'!$A$32:$E$124, 5,0))), E78*0.5, E78*(VLOOKUP($A78, 'E1 Categorization'!$A$32:$E$124, 5,0)))</f>
        <v>0</v>
      </c>
      <c r="BB78" s="2140">
        <f>IF(ISERROR(F78*(VLOOKUP($A78, 'E1 Categorization'!$A$32:$E$124, 5,0))), F78*0.5, F78*(VLOOKUP($A78, 'E1 Categorization'!$A$32:$E$124, 5,0)))</f>
        <v>0</v>
      </c>
      <c r="BC78" s="2140">
        <f>IF(ISERROR(G78*(VLOOKUP($A78, 'E1 Categorization'!$A$32:$E$124, 5,0))), G78*0.5, G78*(VLOOKUP($A78, 'E1 Categorization'!$A$32:$E$124, 5,0)))</f>
        <v>0</v>
      </c>
      <c r="BD78" s="2140">
        <f>IF(ISERROR(H78*(VLOOKUP($A78, 'E1 Categorization'!$A$32:$E$124, 5,0))), H78*0.5, H78*(VLOOKUP($A78, 'E1 Categorization'!$A$32:$E$124, 5,0)))</f>
        <v>0</v>
      </c>
      <c r="BE78" s="2140">
        <f>IF(ISERROR(I78*(VLOOKUP($A78, 'E1 Categorization'!$A$32:$E$124, 5,0))), I78*0.5, I78*(VLOOKUP($A78, 'E1 Categorization'!$A$32:$E$124, 5,0)))</f>
        <v>0</v>
      </c>
      <c r="BF78" s="2140">
        <f>IF(ISERROR(J78*(VLOOKUP($A78, 'E1 Categorization'!$A$32:$E$124, 5,0))), J78*0.5, J78*(VLOOKUP($A78, 'E1 Categorization'!$A$32:$E$124, 5,0)))</f>
        <v>0</v>
      </c>
      <c r="BG78" s="2140">
        <f>IF(ISERROR(K78*(VLOOKUP($A78, 'E1 Categorization'!$A$32:$E$124, 5,0))), K78*0.5, K78*(VLOOKUP($A78, 'E1 Categorization'!$A$32:$E$124, 5,0)))</f>
        <v>0</v>
      </c>
      <c r="BH78" s="2140">
        <f>IF(ISERROR(L78*(VLOOKUP($A78, 'E1 Categorization'!$A$32:$E$124, 5,0))), L78*0.5, L78*(VLOOKUP($A78, 'E1 Categorization'!$A$32:$E$124, 5,0)))</f>
        <v>0</v>
      </c>
      <c r="BI78" s="2140">
        <f>IF(ISERROR(M78*(VLOOKUP($A78, 'E1 Categorization'!$A$32:$E$124, 5,0))), M78*0.5, M78*(VLOOKUP($A78, 'E1 Categorization'!$A$32:$E$124, 5,0)))</f>
        <v>0</v>
      </c>
      <c r="BJ78" s="2140">
        <f>IF(ISERROR(N78*(VLOOKUP($A78, 'E1 Categorization'!$A$32:$E$124, 5,0))), N78*0.5, N78*(VLOOKUP($A78, 'E1 Categorization'!$A$32:$E$124, 5,0)))</f>
        <v>0</v>
      </c>
      <c r="BK78" s="2140">
        <f>IF(ISERROR(O78*(VLOOKUP($A78, 'E1 Categorization'!$A$32:$E$124, 5,0))), O78*0.5, O78*(VLOOKUP($A78, 'E1 Categorization'!$A$32:$E$124, 5,0)))</f>
        <v>0</v>
      </c>
      <c r="BL78" s="2140">
        <f>IF(ISERROR(P78*(VLOOKUP($A78, 'E1 Categorization'!$A$32:$E$124, 5,0))), P78*0.5, P78*(VLOOKUP($A78, 'E1 Categorization'!$A$32:$E$124, 5,0)))</f>
        <v>0</v>
      </c>
      <c r="BM78" s="2140">
        <f>IF(ISERROR(Q78*(VLOOKUP($A78, 'E1 Categorization'!$A$32:$E$124, 5,0))), Q78*0.5, Q78*(VLOOKUP($A78, 'E1 Categorization'!$A$32:$E$124, 5,0)))</f>
        <v>0</v>
      </c>
      <c r="BN78" s="2140">
        <f>IF(ISERROR(R78*(VLOOKUP($A78, 'E1 Categorization'!$A$32:$E$124, 5,0))), R78*0.5, R78*(VLOOKUP($A78, 'E1 Categorization'!$A$32:$E$124, 5,0)))</f>
        <v>0</v>
      </c>
      <c r="BO78" s="2140">
        <f>IF(ISERROR(S78*(VLOOKUP($A78, 'E1 Categorization'!$A$32:$E$124, 5,0))), S78*0.5, S78*(VLOOKUP($A78, 'E1 Categorization'!$A$32:$E$124, 5,0)))</f>
        <v>0</v>
      </c>
      <c r="BP78" s="2140">
        <f>IF(ISERROR(T78*(VLOOKUP($A78, 'E1 Categorization'!$A$32:$E$124, 5,0))), T78*0.5, T78*(VLOOKUP($A78, 'E1 Categorization'!$A$32:$E$124, 5,0)))</f>
        <v>0</v>
      </c>
      <c r="BQ78" s="2140">
        <f>IF(ISERROR(U78*(VLOOKUP($A78, 'E1 Categorization'!$A$32:$E$124, 5,0))), U78*0.5, U78*(VLOOKUP($A78, 'E1 Categorization'!$A$32:$E$124, 5,0)))</f>
        <v>0</v>
      </c>
      <c r="BR78" s="2140">
        <f>IF(ISERROR(V78*(VLOOKUP($A78, 'E1 Categorization'!$A$32:$E$124, 5,0))), V78*0.5, V78*(VLOOKUP($A78, 'E1 Categorization'!$A$32:$E$124, 5,0)))</f>
        <v>0</v>
      </c>
      <c r="BS78" s="2140">
        <f>IF(ISERROR(W78*(VLOOKUP($A78, 'E1 Categorization'!$A$32:$E$124, 5,0))), W78*0.5, W78*(VLOOKUP($A78, 'E1 Categorization'!$A$32:$E$124, 5,0)))</f>
        <v>0</v>
      </c>
      <c r="BT78" s="2140">
        <f>IF(ISERROR(X78*(VLOOKUP($A78, 'E1 Categorization'!$A$32:$E$124, 5,0))), X78*0.5, X78*(VLOOKUP($A78, 'E1 Categorization'!$A$32:$E$124, 5,0)))</f>
        <v>0</v>
      </c>
    </row>
    <row r="79" spans="1:72" s="561" customFormat="1" ht="38.25" x14ac:dyDescent="0.2">
      <c r="A79" s="487">
        <f>'I3 TB Data'!A376:B376</f>
        <v>5045</v>
      </c>
      <c r="B79" s="488" t="str">
        <f>'I3 TB Data'!B376</f>
        <v>Underground Distribution Lines &amp; Feeders - Operation Supplies &amp; Expenses</v>
      </c>
      <c r="C79" s="489">
        <f>'I3 TB Data'!G376</f>
        <v>0</v>
      </c>
      <c r="D79" s="1857" t="str">
        <f t="shared" si="35"/>
        <v>Yes</v>
      </c>
      <c r="E79" s="1835"/>
      <c r="F79" s="1835"/>
      <c r="G79" s="1835"/>
      <c r="H79" s="1835"/>
      <c r="I79" s="1835"/>
      <c r="J79" s="1835"/>
      <c r="K79" s="1835"/>
      <c r="L79" s="1835"/>
      <c r="M79" s="1835"/>
      <c r="N79" s="1835"/>
      <c r="O79" s="1835"/>
      <c r="P79" s="1835"/>
      <c r="Q79" s="1835"/>
      <c r="R79" s="1835"/>
      <c r="S79" s="1835"/>
      <c r="T79" s="1835"/>
      <c r="U79" s="1835"/>
      <c r="V79" s="1835"/>
      <c r="W79" s="1835"/>
      <c r="X79" s="1835"/>
      <c r="AA79" s="491">
        <f t="shared" si="31"/>
        <v>5045</v>
      </c>
      <c r="AB79" s="492" t="str">
        <f t="shared" si="32"/>
        <v>Underground Distribution Lines &amp; Feeders - Operation Supplies &amp; Expenses</v>
      </c>
      <c r="AC79" s="2140">
        <f>IF(ISERROR(E79*(1-VLOOKUP($A79, 'E1 Categorization'!$A$32:$E$124, 5,0))), E79*0.5, E79*(1-VLOOKUP($A79, 'E1 Categorization'!$A$32:$E$124, 5,0)))</f>
        <v>0</v>
      </c>
      <c r="AD79" s="2140">
        <f>IF(ISERROR(F79*(1-VLOOKUP($A79, 'E1 Categorization'!$A$32:$E$124, 5,0))), F79*0.5, F79*(1-VLOOKUP($A79, 'E1 Categorization'!$A$32:$E$124, 5,0)))</f>
        <v>0</v>
      </c>
      <c r="AE79" s="2140">
        <f>IF(ISERROR(G79*(1-VLOOKUP($A79, 'E1 Categorization'!$A$32:$E$124, 5,0))), G79*0.5, G79*(1-VLOOKUP($A79, 'E1 Categorization'!$A$32:$E$124, 5,0)))</f>
        <v>0</v>
      </c>
      <c r="AF79" s="2140">
        <f>IF(ISERROR(H79*(1-VLOOKUP($A79, 'E1 Categorization'!$A$32:$E$124, 5,0))), H79*0.5, H79*(1-VLOOKUP($A79, 'E1 Categorization'!$A$32:$E$124, 5,0)))</f>
        <v>0</v>
      </c>
      <c r="AG79" s="2140">
        <f>IF(ISERROR(I79*(1-VLOOKUP($A79, 'E1 Categorization'!$A$32:$E$124, 5,0))), I79*0.5, I79*(1-VLOOKUP($A79, 'E1 Categorization'!$A$32:$E$124, 5,0)))</f>
        <v>0</v>
      </c>
      <c r="AH79" s="2140">
        <f>IF(ISERROR(J79*(1-VLOOKUP($A79, 'E1 Categorization'!$A$32:$E$124, 5,0))), J79*0.5, J79*(1-VLOOKUP($A79, 'E1 Categorization'!$A$32:$E$124, 5,0)))</f>
        <v>0</v>
      </c>
      <c r="AI79" s="2140">
        <f>IF(ISERROR(K79*(1-VLOOKUP($A79, 'E1 Categorization'!$A$32:$E$124, 5,0))), K79*0.5, K79*(1-VLOOKUP($A79, 'E1 Categorization'!$A$32:$E$124, 5,0)))</f>
        <v>0</v>
      </c>
      <c r="AJ79" s="2140">
        <f>IF(ISERROR(L79*(1-VLOOKUP($A79, 'E1 Categorization'!$A$32:$E$124, 5,0))), L79*0.5, L79*(1-VLOOKUP($A79, 'E1 Categorization'!$A$32:$E$124, 5,0)))</f>
        <v>0</v>
      </c>
      <c r="AK79" s="2140">
        <f>IF(ISERROR(M79*(1-VLOOKUP($A79, 'E1 Categorization'!$A$32:$E$124, 5,0))), M79*0.5, M79*(1-VLOOKUP($A79, 'E1 Categorization'!$A$32:$E$124, 5,0)))</f>
        <v>0</v>
      </c>
      <c r="AL79" s="2140">
        <f>IF(ISERROR(N79*(1-VLOOKUP($A79, 'E1 Categorization'!$A$32:$E$124, 5,0))), N79*0.5, N79*(1-VLOOKUP($A79, 'E1 Categorization'!$A$32:$E$124, 5,0)))</f>
        <v>0</v>
      </c>
      <c r="AM79" s="2140">
        <f>IF(ISERROR(O79*(1-VLOOKUP($A79, 'E1 Categorization'!$A$32:$E$124, 5,0))), O79*0.5, O79*(1-VLOOKUP($A79, 'E1 Categorization'!$A$32:$E$124, 5,0)))</f>
        <v>0</v>
      </c>
      <c r="AN79" s="2140">
        <f>IF(ISERROR(P79*(1-VLOOKUP($A79, 'E1 Categorization'!$A$32:$E$124, 5,0))), P79*0.5, P79*(1-VLOOKUP($A79, 'E1 Categorization'!$A$32:$E$124, 5,0)))</f>
        <v>0</v>
      </c>
      <c r="AO79" s="2140">
        <f>IF(ISERROR(Q79*(1-VLOOKUP($A79, 'E1 Categorization'!$A$32:$E$124, 5,0))), Q79*0.5, Q79*(1-VLOOKUP($A79, 'E1 Categorization'!$A$32:$E$124, 5,0)))</f>
        <v>0</v>
      </c>
      <c r="AP79" s="2140">
        <f>IF(ISERROR(R79*(1-VLOOKUP($A79, 'E1 Categorization'!$A$32:$E$124, 5,0))), R79*0.5, R79*(1-VLOOKUP($A79, 'E1 Categorization'!$A$32:$E$124, 5,0)))</f>
        <v>0</v>
      </c>
      <c r="AQ79" s="2140">
        <f>IF(ISERROR(S79*(1-VLOOKUP($A79, 'E1 Categorization'!$A$32:$E$124, 5,0))), S79*0.5, S79*(1-VLOOKUP($A79, 'E1 Categorization'!$A$32:$E$124, 5,0)))</f>
        <v>0</v>
      </c>
      <c r="AR79" s="2140">
        <f>IF(ISERROR(T79*(1-VLOOKUP($A79, 'E1 Categorization'!$A$32:$E$124, 5,0))), T79*0.5, T79*(1-VLOOKUP($A79, 'E1 Categorization'!$A$32:$E$124, 5,0)))</f>
        <v>0</v>
      </c>
      <c r="AS79" s="2140">
        <f>IF(ISERROR(U79*(1-VLOOKUP($A79, 'E1 Categorization'!$A$32:$E$124, 5,0))), U79*0.5, U79*(1-VLOOKUP($A79, 'E1 Categorization'!$A$32:$E$124, 5,0)))</f>
        <v>0</v>
      </c>
      <c r="AT79" s="2140">
        <f>IF(ISERROR(V79*(1-VLOOKUP($A79, 'E1 Categorization'!$A$32:$E$124, 5,0))), V79*0.5, V79*(1-VLOOKUP($A79, 'E1 Categorization'!$A$32:$E$124, 5,0)))</f>
        <v>0</v>
      </c>
      <c r="AU79" s="2140">
        <f>IF(ISERROR(W79*(1-VLOOKUP($A79, 'E1 Categorization'!$A$32:$E$124, 5,0))), W79*0.5, W79*(1-VLOOKUP($A79, 'E1 Categorization'!$A$32:$E$124, 5,0)))</f>
        <v>0</v>
      </c>
      <c r="AV79" s="2140">
        <f>IF(ISERROR(X79*(1-VLOOKUP($A79, 'E1 Categorization'!$A$32:$E$124, 5,0))), X79*0.5, X79*(1-VLOOKUP($A79, 'E1 Categorization'!$A$32:$E$124, 5,0)))</f>
        <v>0</v>
      </c>
      <c r="AW79" s="1889"/>
      <c r="AX79" s="1889"/>
      <c r="AY79" s="491">
        <f t="shared" si="33"/>
        <v>5045</v>
      </c>
      <c r="AZ79" s="492" t="str">
        <f t="shared" si="34"/>
        <v>Underground Distribution Lines &amp; Feeders - Operation Supplies &amp; Expenses</v>
      </c>
      <c r="BA79" s="2140">
        <f>IF(ISERROR(E79*(VLOOKUP($A79, 'E1 Categorization'!$A$32:$E$124, 5,0))), E79*0.5, E79*(VLOOKUP($A79, 'E1 Categorization'!$A$32:$E$124, 5,0)))</f>
        <v>0</v>
      </c>
      <c r="BB79" s="2140">
        <f>IF(ISERROR(F79*(VLOOKUP($A79, 'E1 Categorization'!$A$32:$E$124, 5,0))), F79*0.5, F79*(VLOOKUP($A79, 'E1 Categorization'!$A$32:$E$124, 5,0)))</f>
        <v>0</v>
      </c>
      <c r="BC79" s="2140">
        <f>IF(ISERROR(G79*(VLOOKUP($A79, 'E1 Categorization'!$A$32:$E$124, 5,0))), G79*0.5, G79*(VLOOKUP($A79, 'E1 Categorization'!$A$32:$E$124, 5,0)))</f>
        <v>0</v>
      </c>
      <c r="BD79" s="2140">
        <f>IF(ISERROR(H79*(VLOOKUP($A79, 'E1 Categorization'!$A$32:$E$124, 5,0))), H79*0.5, H79*(VLOOKUP($A79, 'E1 Categorization'!$A$32:$E$124, 5,0)))</f>
        <v>0</v>
      </c>
      <c r="BE79" s="2140">
        <f>IF(ISERROR(I79*(VLOOKUP($A79, 'E1 Categorization'!$A$32:$E$124, 5,0))), I79*0.5, I79*(VLOOKUP($A79, 'E1 Categorization'!$A$32:$E$124, 5,0)))</f>
        <v>0</v>
      </c>
      <c r="BF79" s="2140">
        <f>IF(ISERROR(J79*(VLOOKUP($A79, 'E1 Categorization'!$A$32:$E$124, 5,0))), J79*0.5, J79*(VLOOKUP($A79, 'E1 Categorization'!$A$32:$E$124, 5,0)))</f>
        <v>0</v>
      </c>
      <c r="BG79" s="2140">
        <f>IF(ISERROR(K79*(VLOOKUP($A79, 'E1 Categorization'!$A$32:$E$124, 5,0))), K79*0.5, K79*(VLOOKUP($A79, 'E1 Categorization'!$A$32:$E$124, 5,0)))</f>
        <v>0</v>
      </c>
      <c r="BH79" s="2140">
        <f>IF(ISERROR(L79*(VLOOKUP($A79, 'E1 Categorization'!$A$32:$E$124, 5,0))), L79*0.5, L79*(VLOOKUP($A79, 'E1 Categorization'!$A$32:$E$124, 5,0)))</f>
        <v>0</v>
      </c>
      <c r="BI79" s="2140">
        <f>IF(ISERROR(M79*(VLOOKUP($A79, 'E1 Categorization'!$A$32:$E$124, 5,0))), M79*0.5, M79*(VLOOKUP($A79, 'E1 Categorization'!$A$32:$E$124, 5,0)))</f>
        <v>0</v>
      </c>
      <c r="BJ79" s="2140">
        <f>IF(ISERROR(N79*(VLOOKUP($A79, 'E1 Categorization'!$A$32:$E$124, 5,0))), N79*0.5, N79*(VLOOKUP($A79, 'E1 Categorization'!$A$32:$E$124, 5,0)))</f>
        <v>0</v>
      </c>
      <c r="BK79" s="2140">
        <f>IF(ISERROR(O79*(VLOOKUP($A79, 'E1 Categorization'!$A$32:$E$124, 5,0))), O79*0.5, O79*(VLOOKUP($A79, 'E1 Categorization'!$A$32:$E$124, 5,0)))</f>
        <v>0</v>
      </c>
      <c r="BL79" s="2140">
        <f>IF(ISERROR(P79*(VLOOKUP($A79, 'E1 Categorization'!$A$32:$E$124, 5,0))), P79*0.5, P79*(VLOOKUP($A79, 'E1 Categorization'!$A$32:$E$124, 5,0)))</f>
        <v>0</v>
      </c>
      <c r="BM79" s="2140">
        <f>IF(ISERROR(Q79*(VLOOKUP($A79, 'E1 Categorization'!$A$32:$E$124, 5,0))), Q79*0.5, Q79*(VLOOKUP($A79, 'E1 Categorization'!$A$32:$E$124, 5,0)))</f>
        <v>0</v>
      </c>
      <c r="BN79" s="2140">
        <f>IF(ISERROR(R79*(VLOOKUP($A79, 'E1 Categorization'!$A$32:$E$124, 5,0))), R79*0.5, R79*(VLOOKUP($A79, 'E1 Categorization'!$A$32:$E$124, 5,0)))</f>
        <v>0</v>
      </c>
      <c r="BO79" s="2140">
        <f>IF(ISERROR(S79*(VLOOKUP($A79, 'E1 Categorization'!$A$32:$E$124, 5,0))), S79*0.5, S79*(VLOOKUP($A79, 'E1 Categorization'!$A$32:$E$124, 5,0)))</f>
        <v>0</v>
      </c>
      <c r="BP79" s="2140">
        <f>IF(ISERROR(T79*(VLOOKUP($A79, 'E1 Categorization'!$A$32:$E$124, 5,0))), T79*0.5, T79*(VLOOKUP($A79, 'E1 Categorization'!$A$32:$E$124, 5,0)))</f>
        <v>0</v>
      </c>
      <c r="BQ79" s="2140">
        <f>IF(ISERROR(U79*(VLOOKUP($A79, 'E1 Categorization'!$A$32:$E$124, 5,0))), U79*0.5, U79*(VLOOKUP($A79, 'E1 Categorization'!$A$32:$E$124, 5,0)))</f>
        <v>0</v>
      </c>
      <c r="BR79" s="2140">
        <f>IF(ISERROR(V79*(VLOOKUP($A79, 'E1 Categorization'!$A$32:$E$124, 5,0))), V79*0.5, V79*(VLOOKUP($A79, 'E1 Categorization'!$A$32:$E$124, 5,0)))</f>
        <v>0</v>
      </c>
      <c r="BS79" s="2140">
        <f>IF(ISERROR(W79*(VLOOKUP($A79, 'E1 Categorization'!$A$32:$E$124, 5,0))), W79*0.5, W79*(VLOOKUP($A79, 'E1 Categorization'!$A$32:$E$124, 5,0)))</f>
        <v>0</v>
      </c>
      <c r="BT79" s="2140">
        <f>IF(ISERROR(X79*(VLOOKUP($A79, 'E1 Categorization'!$A$32:$E$124, 5,0))), X79*0.5, X79*(VLOOKUP($A79, 'E1 Categorization'!$A$32:$E$124, 5,0)))</f>
        <v>0</v>
      </c>
    </row>
    <row r="80" spans="1:72" s="561" customFormat="1" ht="25.5" x14ac:dyDescent="0.2">
      <c r="A80" s="487">
        <f>'I3 TB Data'!A377:B377</f>
        <v>5050</v>
      </c>
      <c r="B80" s="488" t="str">
        <f>'I3 TB Data'!B377</f>
        <v>Underground Subtransmission Feeders - Operation</v>
      </c>
      <c r="C80" s="489">
        <f>'I3 TB Data'!G377</f>
        <v>0</v>
      </c>
      <c r="D80" s="1857" t="str">
        <f t="shared" si="35"/>
        <v>Yes</v>
      </c>
      <c r="E80" s="1835"/>
      <c r="F80" s="1835"/>
      <c r="G80" s="1835"/>
      <c r="H80" s="1835"/>
      <c r="I80" s="1835"/>
      <c r="J80" s="1835"/>
      <c r="K80" s="1835"/>
      <c r="L80" s="1835"/>
      <c r="M80" s="1835"/>
      <c r="N80" s="1835"/>
      <c r="O80" s="1835"/>
      <c r="P80" s="1835"/>
      <c r="Q80" s="1835"/>
      <c r="R80" s="1835"/>
      <c r="S80" s="1835"/>
      <c r="T80" s="1835"/>
      <c r="U80" s="1835"/>
      <c r="V80" s="1835"/>
      <c r="W80" s="1835"/>
      <c r="X80" s="1835"/>
      <c r="AA80" s="491">
        <f t="shared" si="31"/>
        <v>5050</v>
      </c>
      <c r="AB80" s="492" t="str">
        <f t="shared" si="32"/>
        <v>Underground Subtransmission Feeders - Operation</v>
      </c>
      <c r="AC80" s="2140">
        <f>IF(ISERROR(E80*(1-VLOOKUP($A80, 'E1 Categorization'!$A$32:$E$124, 5,0))), E80*0.5, E80*(1-VLOOKUP($A80, 'E1 Categorization'!$A$32:$E$124, 5,0)))</f>
        <v>0</v>
      </c>
      <c r="AD80" s="2140">
        <f>IF(ISERROR(F80*(1-VLOOKUP($A80, 'E1 Categorization'!$A$32:$E$124, 5,0))), F80*0.5, F80*(1-VLOOKUP($A80, 'E1 Categorization'!$A$32:$E$124, 5,0)))</f>
        <v>0</v>
      </c>
      <c r="AE80" s="2140">
        <f>IF(ISERROR(G80*(1-VLOOKUP($A80, 'E1 Categorization'!$A$32:$E$124, 5,0))), G80*0.5, G80*(1-VLOOKUP($A80, 'E1 Categorization'!$A$32:$E$124, 5,0)))</f>
        <v>0</v>
      </c>
      <c r="AF80" s="2140">
        <f>IF(ISERROR(H80*(1-VLOOKUP($A80, 'E1 Categorization'!$A$32:$E$124, 5,0))), H80*0.5, H80*(1-VLOOKUP($A80, 'E1 Categorization'!$A$32:$E$124, 5,0)))</f>
        <v>0</v>
      </c>
      <c r="AG80" s="2140">
        <f>IF(ISERROR(I80*(1-VLOOKUP($A80, 'E1 Categorization'!$A$32:$E$124, 5,0))), I80*0.5, I80*(1-VLOOKUP($A80, 'E1 Categorization'!$A$32:$E$124, 5,0)))</f>
        <v>0</v>
      </c>
      <c r="AH80" s="2140">
        <f>IF(ISERROR(J80*(1-VLOOKUP($A80, 'E1 Categorization'!$A$32:$E$124, 5,0))), J80*0.5, J80*(1-VLOOKUP($A80, 'E1 Categorization'!$A$32:$E$124, 5,0)))</f>
        <v>0</v>
      </c>
      <c r="AI80" s="2140">
        <f>IF(ISERROR(K80*(1-VLOOKUP($A80, 'E1 Categorization'!$A$32:$E$124, 5,0))), K80*0.5, K80*(1-VLOOKUP($A80, 'E1 Categorization'!$A$32:$E$124, 5,0)))</f>
        <v>0</v>
      </c>
      <c r="AJ80" s="2140">
        <f>IF(ISERROR(L80*(1-VLOOKUP($A80, 'E1 Categorization'!$A$32:$E$124, 5,0))), L80*0.5, L80*(1-VLOOKUP($A80, 'E1 Categorization'!$A$32:$E$124, 5,0)))</f>
        <v>0</v>
      </c>
      <c r="AK80" s="2140">
        <f>IF(ISERROR(M80*(1-VLOOKUP($A80, 'E1 Categorization'!$A$32:$E$124, 5,0))), M80*0.5, M80*(1-VLOOKUP($A80, 'E1 Categorization'!$A$32:$E$124, 5,0)))</f>
        <v>0</v>
      </c>
      <c r="AL80" s="2140">
        <f>IF(ISERROR(N80*(1-VLOOKUP($A80, 'E1 Categorization'!$A$32:$E$124, 5,0))), N80*0.5, N80*(1-VLOOKUP($A80, 'E1 Categorization'!$A$32:$E$124, 5,0)))</f>
        <v>0</v>
      </c>
      <c r="AM80" s="2140">
        <f>IF(ISERROR(O80*(1-VLOOKUP($A80, 'E1 Categorization'!$A$32:$E$124, 5,0))), O80*0.5, O80*(1-VLOOKUP($A80, 'E1 Categorization'!$A$32:$E$124, 5,0)))</f>
        <v>0</v>
      </c>
      <c r="AN80" s="2140">
        <f>IF(ISERROR(P80*(1-VLOOKUP($A80, 'E1 Categorization'!$A$32:$E$124, 5,0))), P80*0.5, P80*(1-VLOOKUP($A80, 'E1 Categorization'!$A$32:$E$124, 5,0)))</f>
        <v>0</v>
      </c>
      <c r="AO80" s="2140">
        <f>IF(ISERROR(Q80*(1-VLOOKUP($A80, 'E1 Categorization'!$A$32:$E$124, 5,0))), Q80*0.5, Q80*(1-VLOOKUP($A80, 'E1 Categorization'!$A$32:$E$124, 5,0)))</f>
        <v>0</v>
      </c>
      <c r="AP80" s="2140">
        <f>IF(ISERROR(R80*(1-VLOOKUP($A80, 'E1 Categorization'!$A$32:$E$124, 5,0))), R80*0.5, R80*(1-VLOOKUP($A80, 'E1 Categorization'!$A$32:$E$124, 5,0)))</f>
        <v>0</v>
      </c>
      <c r="AQ80" s="2140">
        <f>IF(ISERROR(S80*(1-VLOOKUP($A80, 'E1 Categorization'!$A$32:$E$124, 5,0))), S80*0.5, S80*(1-VLOOKUP($A80, 'E1 Categorization'!$A$32:$E$124, 5,0)))</f>
        <v>0</v>
      </c>
      <c r="AR80" s="2140">
        <f>IF(ISERROR(T80*(1-VLOOKUP($A80, 'E1 Categorization'!$A$32:$E$124, 5,0))), T80*0.5, T80*(1-VLOOKUP($A80, 'E1 Categorization'!$A$32:$E$124, 5,0)))</f>
        <v>0</v>
      </c>
      <c r="AS80" s="2140">
        <f>IF(ISERROR(U80*(1-VLOOKUP($A80, 'E1 Categorization'!$A$32:$E$124, 5,0))), U80*0.5, U80*(1-VLOOKUP($A80, 'E1 Categorization'!$A$32:$E$124, 5,0)))</f>
        <v>0</v>
      </c>
      <c r="AT80" s="2140">
        <f>IF(ISERROR(V80*(1-VLOOKUP($A80, 'E1 Categorization'!$A$32:$E$124, 5,0))), V80*0.5, V80*(1-VLOOKUP($A80, 'E1 Categorization'!$A$32:$E$124, 5,0)))</f>
        <v>0</v>
      </c>
      <c r="AU80" s="2140">
        <f>IF(ISERROR(W80*(1-VLOOKUP($A80, 'E1 Categorization'!$A$32:$E$124, 5,0))), W80*0.5, W80*(1-VLOOKUP($A80, 'E1 Categorization'!$A$32:$E$124, 5,0)))</f>
        <v>0</v>
      </c>
      <c r="AV80" s="2140">
        <f>IF(ISERROR(X80*(1-VLOOKUP($A80, 'E1 Categorization'!$A$32:$E$124, 5,0))), X80*0.5, X80*(1-VLOOKUP($A80, 'E1 Categorization'!$A$32:$E$124, 5,0)))</f>
        <v>0</v>
      </c>
      <c r="AW80" s="1889"/>
      <c r="AX80" s="1889"/>
      <c r="AY80" s="491">
        <f t="shared" si="33"/>
        <v>5050</v>
      </c>
      <c r="AZ80" s="492" t="str">
        <f t="shared" si="34"/>
        <v>Underground Subtransmission Feeders - Operation</v>
      </c>
      <c r="BA80" s="2140">
        <f>IF(ISERROR(E80*(VLOOKUP($A80, 'E1 Categorization'!$A$32:$E$124, 5,0))), E80*0.5, E80*(VLOOKUP($A80, 'E1 Categorization'!$A$32:$E$124, 5,0)))</f>
        <v>0</v>
      </c>
      <c r="BB80" s="2140">
        <f>IF(ISERROR(F80*(VLOOKUP($A80, 'E1 Categorization'!$A$32:$E$124, 5,0))), F80*0.5, F80*(VLOOKUP($A80, 'E1 Categorization'!$A$32:$E$124, 5,0)))</f>
        <v>0</v>
      </c>
      <c r="BC80" s="2140">
        <f>IF(ISERROR(G80*(VLOOKUP($A80, 'E1 Categorization'!$A$32:$E$124, 5,0))), G80*0.5, G80*(VLOOKUP($A80, 'E1 Categorization'!$A$32:$E$124, 5,0)))</f>
        <v>0</v>
      </c>
      <c r="BD80" s="2140">
        <f>IF(ISERROR(H80*(VLOOKUP($A80, 'E1 Categorization'!$A$32:$E$124, 5,0))), H80*0.5, H80*(VLOOKUP($A80, 'E1 Categorization'!$A$32:$E$124, 5,0)))</f>
        <v>0</v>
      </c>
      <c r="BE80" s="2140">
        <f>IF(ISERROR(I80*(VLOOKUP($A80, 'E1 Categorization'!$A$32:$E$124, 5,0))), I80*0.5, I80*(VLOOKUP($A80, 'E1 Categorization'!$A$32:$E$124, 5,0)))</f>
        <v>0</v>
      </c>
      <c r="BF80" s="2140">
        <f>IF(ISERROR(J80*(VLOOKUP($A80, 'E1 Categorization'!$A$32:$E$124, 5,0))), J80*0.5, J80*(VLOOKUP($A80, 'E1 Categorization'!$A$32:$E$124, 5,0)))</f>
        <v>0</v>
      </c>
      <c r="BG80" s="2140">
        <f>IF(ISERROR(K80*(VLOOKUP($A80, 'E1 Categorization'!$A$32:$E$124, 5,0))), K80*0.5, K80*(VLOOKUP($A80, 'E1 Categorization'!$A$32:$E$124, 5,0)))</f>
        <v>0</v>
      </c>
      <c r="BH80" s="2140">
        <f>IF(ISERROR(L80*(VLOOKUP($A80, 'E1 Categorization'!$A$32:$E$124, 5,0))), L80*0.5, L80*(VLOOKUP($A80, 'E1 Categorization'!$A$32:$E$124, 5,0)))</f>
        <v>0</v>
      </c>
      <c r="BI80" s="2140">
        <f>IF(ISERROR(M80*(VLOOKUP($A80, 'E1 Categorization'!$A$32:$E$124, 5,0))), M80*0.5, M80*(VLOOKUP($A80, 'E1 Categorization'!$A$32:$E$124, 5,0)))</f>
        <v>0</v>
      </c>
      <c r="BJ80" s="2140">
        <f>IF(ISERROR(N80*(VLOOKUP($A80, 'E1 Categorization'!$A$32:$E$124, 5,0))), N80*0.5, N80*(VLOOKUP($A80, 'E1 Categorization'!$A$32:$E$124, 5,0)))</f>
        <v>0</v>
      </c>
      <c r="BK80" s="2140">
        <f>IF(ISERROR(O80*(VLOOKUP($A80, 'E1 Categorization'!$A$32:$E$124, 5,0))), O80*0.5, O80*(VLOOKUP($A80, 'E1 Categorization'!$A$32:$E$124, 5,0)))</f>
        <v>0</v>
      </c>
      <c r="BL80" s="2140">
        <f>IF(ISERROR(P80*(VLOOKUP($A80, 'E1 Categorization'!$A$32:$E$124, 5,0))), P80*0.5, P80*(VLOOKUP($A80, 'E1 Categorization'!$A$32:$E$124, 5,0)))</f>
        <v>0</v>
      </c>
      <c r="BM80" s="2140">
        <f>IF(ISERROR(Q80*(VLOOKUP($A80, 'E1 Categorization'!$A$32:$E$124, 5,0))), Q80*0.5, Q80*(VLOOKUP($A80, 'E1 Categorization'!$A$32:$E$124, 5,0)))</f>
        <v>0</v>
      </c>
      <c r="BN80" s="2140">
        <f>IF(ISERROR(R80*(VLOOKUP($A80, 'E1 Categorization'!$A$32:$E$124, 5,0))), R80*0.5, R80*(VLOOKUP($A80, 'E1 Categorization'!$A$32:$E$124, 5,0)))</f>
        <v>0</v>
      </c>
      <c r="BO80" s="2140">
        <f>IF(ISERROR(S80*(VLOOKUP($A80, 'E1 Categorization'!$A$32:$E$124, 5,0))), S80*0.5, S80*(VLOOKUP($A80, 'E1 Categorization'!$A$32:$E$124, 5,0)))</f>
        <v>0</v>
      </c>
      <c r="BP80" s="2140">
        <f>IF(ISERROR(T80*(VLOOKUP($A80, 'E1 Categorization'!$A$32:$E$124, 5,0))), T80*0.5, T80*(VLOOKUP($A80, 'E1 Categorization'!$A$32:$E$124, 5,0)))</f>
        <v>0</v>
      </c>
      <c r="BQ80" s="2140">
        <f>IF(ISERROR(U80*(VLOOKUP($A80, 'E1 Categorization'!$A$32:$E$124, 5,0))), U80*0.5, U80*(VLOOKUP($A80, 'E1 Categorization'!$A$32:$E$124, 5,0)))</f>
        <v>0</v>
      </c>
      <c r="BR80" s="2140">
        <f>IF(ISERROR(V80*(VLOOKUP($A80, 'E1 Categorization'!$A$32:$E$124, 5,0))), V80*0.5, V80*(VLOOKUP($A80, 'E1 Categorization'!$A$32:$E$124, 5,0)))</f>
        <v>0</v>
      </c>
      <c r="BS80" s="2140">
        <f>IF(ISERROR(W80*(VLOOKUP($A80, 'E1 Categorization'!$A$32:$E$124, 5,0))), W80*0.5, W80*(VLOOKUP($A80, 'E1 Categorization'!$A$32:$E$124, 5,0)))</f>
        <v>0</v>
      </c>
      <c r="BT80" s="2140">
        <f>IF(ISERROR(X80*(VLOOKUP($A80, 'E1 Categorization'!$A$32:$E$124, 5,0))), X80*0.5, X80*(VLOOKUP($A80, 'E1 Categorization'!$A$32:$E$124, 5,0)))</f>
        <v>0</v>
      </c>
    </row>
    <row r="81" spans="1:72" s="561" customFormat="1" ht="25.5" x14ac:dyDescent="0.2">
      <c r="A81" s="487">
        <f>'I3 TB Data'!A378:B378</f>
        <v>5055</v>
      </c>
      <c r="B81" s="488" t="str">
        <f>'I3 TB Data'!B378</f>
        <v>Underground Distribution Transformers - Operation</v>
      </c>
      <c r="C81" s="489">
        <f>'I3 TB Data'!G378</f>
        <v>0</v>
      </c>
      <c r="D81" s="1857" t="str">
        <f t="shared" si="35"/>
        <v>Yes</v>
      </c>
      <c r="E81" s="1835"/>
      <c r="F81" s="1835"/>
      <c r="G81" s="1835"/>
      <c r="H81" s="1835"/>
      <c r="I81" s="1835"/>
      <c r="J81" s="1835"/>
      <c r="K81" s="1835"/>
      <c r="L81" s="1835"/>
      <c r="M81" s="1835"/>
      <c r="N81" s="1835"/>
      <c r="O81" s="1835"/>
      <c r="P81" s="1835"/>
      <c r="Q81" s="1835"/>
      <c r="R81" s="1835"/>
      <c r="S81" s="1835"/>
      <c r="T81" s="1835"/>
      <c r="U81" s="1835"/>
      <c r="V81" s="1835"/>
      <c r="W81" s="1835"/>
      <c r="X81" s="1835"/>
      <c r="AA81" s="491">
        <f t="shared" si="31"/>
        <v>5055</v>
      </c>
      <c r="AB81" s="492" t="str">
        <f t="shared" si="32"/>
        <v>Underground Distribution Transformers - Operation</v>
      </c>
      <c r="AC81" s="2140">
        <f>IF(ISERROR(E81*(1-VLOOKUP($A81, 'E1 Categorization'!$A$32:$E$124, 5,0))), E81*0.5, E81*(1-VLOOKUP($A81, 'E1 Categorization'!$A$32:$E$124, 5,0)))</f>
        <v>0</v>
      </c>
      <c r="AD81" s="2140">
        <f>IF(ISERROR(F81*(1-VLOOKUP($A81, 'E1 Categorization'!$A$32:$E$124, 5,0))), F81*0.5, F81*(1-VLOOKUP($A81, 'E1 Categorization'!$A$32:$E$124, 5,0)))</f>
        <v>0</v>
      </c>
      <c r="AE81" s="2140">
        <f>IF(ISERROR(G81*(1-VLOOKUP($A81, 'E1 Categorization'!$A$32:$E$124, 5,0))), G81*0.5, G81*(1-VLOOKUP($A81, 'E1 Categorization'!$A$32:$E$124, 5,0)))</f>
        <v>0</v>
      </c>
      <c r="AF81" s="2140">
        <f>IF(ISERROR(H81*(1-VLOOKUP($A81, 'E1 Categorization'!$A$32:$E$124, 5,0))), H81*0.5, H81*(1-VLOOKUP($A81, 'E1 Categorization'!$A$32:$E$124, 5,0)))</f>
        <v>0</v>
      </c>
      <c r="AG81" s="2140">
        <f>IF(ISERROR(I81*(1-VLOOKUP($A81, 'E1 Categorization'!$A$32:$E$124, 5,0))), I81*0.5, I81*(1-VLOOKUP($A81, 'E1 Categorization'!$A$32:$E$124, 5,0)))</f>
        <v>0</v>
      </c>
      <c r="AH81" s="2140">
        <f>IF(ISERROR(J81*(1-VLOOKUP($A81, 'E1 Categorization'!$A$32:$E$124, 5,0))), J81*0.5, J81*(1-VLOOKUP($A81, 'E1 Categorization'!$A$32:$E$124, 5,0)))</f>
        <v>0</v>
      </c>
      <c r="AI81" s="2140">
        <f>IF(ISERROR(K81*(1-VLOOKUP($A81, 'E1 Categorization'!$A$32:$E$124, 5,0))), K81*0.5, K81*(1-VLOOKUP($A81, 'E1 Categorization'!$A$32:$E$124, 5,0)))</f>
        <v>0</v>
      </c>
      <c r="AJ81" s="2140">
        <f>IF(ISERROR(L81*(1-VLOOKUP($A81, 'E1 Categorization'!$A$32:$E$124, 5,0))), L81*0.5, L81*(1-VLOOKUP($A81, 'E1 Categorization'!$A$32:$E$124, 5,0)))</f>
        <v>0</v>
      </c>
      <c r="AK81" s="2140">
        <f>IF(ISERROR(M81*(1-VLOOKUP($A81, 'E1 Categorization'!$A$32:$E$124, 5,0))), M81*0.5, M81*(1-VLOOKUP($A81, 'E1 Categorization'!$A$32:$E$124, 5,0)))</f>
        <v>0</v>
      </c>
      <c r="AL81" s="2140">
        <f>IF(ISERROR(N81*(1-VLOOKUP($A81, 'E1 Categorization'!$A$32:$E$124, 5,0))), N81*0.5, N81*(1-VLOOKUP($A81, 'E1 Categorization'!$A$32:$E$124, 5,0)))</f>
        <v>0</v>
      </c>
      <c r="AM81" s="2140">
        <f>IF(ISERROR(O81*(1-VLOOKUP($A81, 'E1 Categorization'!$A$32:$E$124, 5,0))), O81*0.5, O81*(1-VLOOKUP($A81, 'E1 Categorization'!$A$32:$E$124, 5,0)))</f>
        <v>0</v>
      </c>
      <c r="AN81" s="2140">
        <f>IF(ISERROR(P81*(1-VLOOKUP($A81, 'E1 Categorization'!$A$32:$E$124, 5,0))), P81*0.5, P81*(1-VLOOKUP($A81, 'E1 Categorization'!$A$32:$E$124, 5,0)))</f>
        <v>0</v>
      </c>
      <c r="AO81" s="2140">
        <f>IF(ISERROR(Q81*(1-VLOOKUP($A81, 'E1 Categorization'!$A$32:$E$124, 5,0))), Q81*0.5, Q81*(1-VLOOKUP($A81, 'E1 Categorization'!$A$32:$E$124, 5,0)))</f>
        <v>0</v>
      </c>
      <c r="AP81" s="2140">
        <f>IF(ISERROR(R81*(1-VLOOKUP($A81, 'E1 Categorization'!$A$32:$E$124, 5,0))), R81*0.5, R81*(1-VLOOKUP($A81, 'E1 Categorization'!$A$32:$E$124, 5,0)))</f>
        <v>0</v>
      </c>
      <c r="AQ81" s="2140">
        <f>IF(ISERROR(S81*(1-VLOOKUP($A81, 'E1 Categorization'!$A$32:$E$124, 5,0))), S81*0.5, S81*(1-VLOOKUP($A81, 'E1 Categorization'!$A$32:$E$124, 5,0)))</f>
        <v>0</v>
      </c>
      <c r="AR81" s="2140">
        <f>IF(ISERROR(T81*(1-VLOOKUP($A81, 'E1 Categorization'!$A$32:$E$124, 5,0))), T81*0.5, T81*(1-VLOOKUP($A81, 'E1 Categorization'!$A$32:$E$124, 5,0)))</f>
        <v>0</v>
      </c>
      <c r="AS81" s="2140">
        <f>IF(ISERROR(U81*(1-VLOOKUP($A81, 'E1 Categorization'!$A$32:$E$124, 5,0))), U81*0.5, U81*(1-VLOOKUP($A81, 'E1 Categorization'!$A$32:$E$124, 5,0)))</f>
        <v>0</v>
      </c>
      <c r="AT81" s="2140">
        <f>IF(ISERROR(V81*(1-VLOOKUP($A81, 'E1 Categorization'!$A$32:$E$124, 5,0))), V81*0.5, V81*(1-VLOOKUP($A81, 'E1 Categorization'!$A$32:$E$124, 5,0)))</f>
        <v>0</v>
      </c>
      <c r="AU81" s="2140">
        <f>IF(ISERROR(W81*(1-VLOOKUP($A81, 'E1 Categorization'!$A$32:$E$124, 5,0))), W81*0.5, W81*(1-VLOOKUP($A81, 'E1 Categorization'!$A$32:$E$124, 5,0)))</f>
        <v>0</v>
      </c>
      <c r="AV81" s="2140">
        <f>IF(ISERROR(X81*(1-VLOOKUP($A81, 'E1 Categorization'!$A$32:$E$124, 5,0))), X81*0.5, X81*(1-VLOOKUP($A81, 'E1 Categorization'!$A$32:$E$124, 5,0)))</f>
        <v>0</v>
      </c>
      <c r="AW81" s="1889"/>
      <c r="AX81" s="1889"/>
      <c r="AY81" s="491">
        <f t="shared" si="33"/>
        <v>5055</v>
      </c>
      <c r="AZ81" s="492" t="str">
        <f t="shared" si="34"/>
        <v>Underground Distribution Transformers - Operation</v>
      </c>
      <c r="BA81" s="2140">
        <f>IF(ISERROR(E81*(VLOOKUP($A81, 'E1 Categorization'!$A$32:$E$124, 5,0))), E81*0.5, E81*(VLOOKUP($A81, 'E1 Categorization'!$A$32:$E$124, 5,0)))</f>
        <v>0</v>
      </c>
      <c r="BB81" s="2140">
        <f>IF(ISERROR(F81*(VLOOKUP($A81, 'E1 Categorization'!$A$32:$E$124, 5,0))), F81*0.5, F81*(VLOOKUP($A81, 'E1 Categorization'!$A$32:$E$124, 5,0)))</f>
        <v>0</v>
      </c>
      <c r="BC81" s="2140">
        <f>IF(ISERROR(G81*(VLOOKUP($A81, 'E1 Categorization'!$A$32:$E$124, 5,0))), G81*0.5, G81*(VLOOKUP($A81, 'E1 Categorization'!$A$32:$E$124, 5,0)))</f>
        <v>0</v>
      </c>
      <c r="BD81" s="2140">
        <f>IF(ISERROR(H81*(VLOOKUP($A81, 'E1 Categorization'!$A$32:$E$124, 5,0))), H81*0.5, H81*(VLOOKUP($A81, 'E1 Categorization'!$A$32:$E$124, 5,0)))</f>
        <v>0</v>
      </c>
      <c r="BE81" s="2140">
        <f>IF(ISERROR(I81*(VLOOKUP($A81, 'E1 Categorization'!$A$32:$E$124, 5,0))), I81*0.5, I81*(VLOOKUP($A81, 'E1 Categorization'!$A$32:$E$124, 5,0)))</f>
        <v>0</v>
      </c>
      <c r="BF81" s="2140">
        <f>IF(ISERROR(J81*(VLOOKUP($A81, 'E1 Categorization'!$A$32:$E$124, 5,0))), J81*0.5, J81*(VLOOKUP($A81, 'E1 Categorization'!$A$32:$E$124, 5,0)))</f>
        <v>0</v>
      </c>
      <c r="BG81" s="2140">
        <f>IF(ISERROR(K81*(VLOOKUP($A81, 'E1 Categorization'!$A$32:$E$124, 5,0))), K81*0.5, K81*(VLOOKUP($A81, 'E1 Categorization'!$A$32:$E$124, 5,0)))</f>
        <v>0</v>
      </c>
      <c r="BH81" s="2140">
        <f>IF(ISERROR(L81*(VLOOKUP($A81, 'E1 Categorization'!$A$32:$E$124, 5,0))), L81*0.5, L81*(VLOOKUP($A81, 'E1 Categorization'!$A$32:$E$124, 5,0)))</f>
        <v>0</v>
      </c>
      <c r="BI81" s="2140">
        <f>IF(ISERROR(M81*(VLOOKUP($A81, 'E1 Categorization'!$A$32:$E$124, 5,0))), M81*0.5, M81*(VLOOKUP($A81, 'E1 Categorization'!$A$32:$E$124, 5,0)))</f>
        <v>0</v>
      </c>
      <c r="BJ81" s="2140">
        <f>IF(ISERROR(N81*(VLOOKUP($A81, 'E1 Categorization'!$A$32:$E$124, 5,0))), N81*0.5, N81*(VLOOKUP($A81, 'E1 Categorization'!$A$32:$E$124, 5,0)))</f>
        <v>0</v>
      </c>
      <c r="BK81" s="2140">
        <f>IF(ISERROR(O81*(VLOOKUP($A81, 'E1 Categorization'!$A$32:$E$124, 5,0))), O81*0.5, O81*(VLOOKUP($A81, 'E1 Categorization'!$A$32:$E$124, 5,0)))</f>
        <v>0</v>
      </c>
      <c r="BL81" s="2140">
        <f>IF(ISERROR(P81*(VLOOKUP($A81, 'E1 Categorization'!$A$32:$E$124, 5,0))), P81*0.5, P81*(VLOOKUP($A81, 'E1 Categorization'!$A$32:$E$124, 5,0)))</f>
        <v>0</v>
      </c>
      <c r="BM81" s="2140">
        <f>IF(ISERROR(Q81*(VLOOKUP($A81, 'E1 Categorization'!$A$32:$E$124, 5,0))), Q81*0.5, Q81*(VLOOKUP($A81, 'E1 Categorization'!$A$32:$E$124, 5,0)))</f>
        <v>0</v>
      </c>
      <c r="BN81" s="2140">
        <f>IF(ISERROR(R81*(VLOOKUP($A81, 'E1 Categorization'!$A$32:$E$124, 5,0))), R81*0.5, R81*(VLOOKUP($A81, 'E1 Categorization'!$A$32:$E$124, 5,0)))</f>
        <v>0</v>
      </c>
      <c r="BO81" s="2140">
        <f>IF(ISERROR(S81*(VLOOKUP($A81, 'E1 Categorization'!$A$32:$E$124, 5,0))), S81*0.5, S81*(VLOOKUP($A81, 'E1 Categorization'!$A$32:$E$124, 5,0)))</f>
        <v>0</v>
      </c>
      <c r="BP81" s="2140">
        <f>IF(ISERROR(T81*(VLOOKUP($A81, 'E1 Categorization'!$A$32:$E$124, 5,0))), T81*0.5, T81*(VLOOKUP($A81, 'E1 Categorization'!$A$32:$E$124, 5,0)))</f>
        <v>0</v>
      </c>
      <c r="BQ81" s="2140">
        <f>IF(ISERROR(U81*(VLOOKUP($A81, 'E1 Categorization'!$A$32:$E$124, 5,0))), U81*0.5, U81*(VLOOKUP($A81, 'E1 Categorization'!$A$32:$E$124, 5,0)))</f>
        <v>0</v>
      </c>
      <c r="BR81" s="2140">
        <f>IF(ISERROR(V81*(VLOOKUP($A81, 'E1 Categorization'!$A$32:$E$124, 5,0))), V81*0.5, V81*(VLOOKUP($A81, 'E1 Categorization'!$A$32:$E$124, 5,0)))</f>
        <v>0</v>
      </c>
      <c r="BS81" s="2140">
        <f>IF(ISERROR(W81*(VLOOKUP($A81, 'E1 Categorization'!$A$32:$E$124, 5,0))), W81*0.5, W81*(VLOOKUP($A81, 'E1 Categorization'!$A$32:$E$124, 5,0)))</f>
        <v>0</v>
      </c>
      <c r="BT81" s="2140">
        <f>IF(ISERROR(X81*(VLOOKUP($A81, 'E1 Categorization'!$A$32:$E$124, 5,0))), X81*0.5, X81*(VLOOKUP($A81, 'E1 Categorization'!$A$32:$E$124, 5,0)))</f>
        <v>0</v>
      </c>
    </row>
    <row r="82" spans="1:72" s="561" customFormat="1" ht="25.5" customHeight="1" x14ac:dyDescent="0.2">
      <c r="A82" s="487">
        <f>'I3 TB Data'!A380:B380</f>
        <v>5065</v>
      </c>
      <c r="B82" s="488" t="str">
        <f>'I3 TB Data'!B380</f>
        <v>Meter Expense</v>
      </c>
      <c r="C82" s="489">
        <f>'I3 TB Data'!G380</f>
        <v>0</v>
      </c>
      <c r="D82" s="1857" t="str">
        <f t="shared" si="35"/>
        <v>Yes</v>
      </c>
      <c r="E82" s="1835"/>
      <c r="F82" s="1835"/>
      <c r="G82" s="1835"/>
      <c r="H82" s="1835"/>
      <c r="I82" s="1835"/>
      <c r="J82" s="1835"/>
      <c r="K82" s="1835"/>
      <c r="L82" s="1835"/>
      <c r="M82" s="1835"/>
      <c r="N82" s="1835"/>
      <c r="O82" s="1835"/>
      <c r="P82" s="1835"/>
      <c r="Q82" s="1835"/>
      <c r="R82" s="1835"/>
      <c r="S82" s="1835"/>
      <c r="T82" s="1835"/>
      <c r="U82" s="1835"/>
      <c r="V82" s="1835"/>
      <c r="W82" s="1835"/>
      <c r="X82" s="1835"/>
      <c r="AA82" s="491">
        <f t="shared" si="31"/>
        <v>5065</v>
      </c>
      <c r="AB82" s="492" t="str">
        <f t="shared" si="32"/>
        <v>Meter Expense</v>
      </c>
      <c r="AC82" s="2140">
        <f>IF(ISERROR(E82*(1-VLOOKUP($A82, 'E1 Categorization'!$A$32:$E$124, 5,0))), E82*0.5, E82*(1-VLOOKUP($A82, 'E1 Categorization'!$A$32:$E$124, 5,0)))</f>
        <v>0</v>
      </c>
      <c r="AD82" s="2140">
        <f>IF(ISERROR(F82*(1-VLOOKUP($A82, 'E1 Categorization'!$A$32:$E$124, 5,0))), F82*0.5, F82*(1-VLOOKUP($A82, 'E1 Categorization'!$A$32:$E$124, 5,0)))</f>
        <v>0</v>
      </c>
      <c r="AE82" s="2140">
        <f>IF(ISERROR(G82*(1-VLOOKUP($A82, 'E1 Categorization'!$A$32:$E$124, 5,0))), G82*0.5, G82*(1-VLOOKUP($A82, 'E1 Categorization'!$A$32:$E$124, 5,0)))</f>
        <v>0</v>
      </c>
      <c r="AF82" s="2140">
        <f>IF(ISERROR(H82*(1-VLOOKUP($A82, 'E1 Categorization'!$A$32:$E$124, 5,0))), H82*0.5, H82*(1-VLOOKUP($A82, 'E1 Categorization'!$A$32:$E$124, 5,0)))</f>
        <v>0</v>
      </c>
      <c r="AG82" s="2140">
        <f>IF(ISERROR(I82*(1-VLOOKUP($A82, 'E1 Categorization'!$A$32:$E$124, 5,0))), I82*0.5, I82*(1-VLOOKUP($A82, 'E1 Categorization'!$A$32:$E$124, 5,0)))</f>
        <v>0</v>
      </c>
      <c r="AH82" s="2140">
        <f>IF(ISERROR(J82*(1-VLOOKUP($A82, 'E1 Categorization'!$A$32:$E$124, 5,0))), J82*0.5, J82*(1-VLOOKUP($A82, 'E1 Categorization'!$A$32:$E$124, 5,0)))</f>
        <v>0</v>
      </c>
      <c r="AI82" s="2140">
        <f>IF(ISERROR(K82*(1-VLOOKUP($A82, 'E1 Categorization'!$A$32:$E$124, 5,0))), K82*0.5, K82*(1-VLOOKUP($A82, 'E1 Categorization'!$A$32:$E$124, 5,0)))</f>
        <v>0</v>
      </c>
      <c r="AJ82" s="2140">
        <f>IF(ISERROR(L82*(1-VLOOKUP($A82, 'E1 Categorization'!$A$32:$E$124, 5,0))), L82*0.5, L82*(1-VLOOKUP($A82, 'E1 Categorization'!$A$32:$E$124, 5,0)))</f>
        <v>0</v>
      </c>
      <c r="AK82" s="2140">
        <f>IF(ISERROR(M82*(1-VLOOKUP($A82, 'E1 Categorization'!$A$32:$E$124, 5,0))), M82*0.5, M82*(1-VLOOKUP($A82, 'E1 Categorization'!$A$32:$E$124, 5,0)))</f>
        <v>0</v>
      </c>
      <c r="AL82" s="2140">
        <f>IF(ISERROR(N82*(1-VLOOKUP($A82, 'E1 Categorization'!$A$32:$E$124, 5,0))), N82*0.5, N82*(1-VLOOKUP($A82, 'E1 Categorization'!$A$32:$E$124, 5,0)))</f>
        <v>0</v>
      </c>
      <c r="AM82" s="2140">
        <f>IF(ISERROR(O82*(1-VLOOKUP($A82, 'E1 Categorization'!$A$32:$E$124, 5,0))), O82*0.5, O82*(1-VLOOKUP($A82, 'E1 Categorization'!$A$32:$E$124, 5,0)))</f>
        <v>0</v>
      </c>
      <c r="AN82" s="2140">
        <f>IF(ISERROR(P82*(1-VLOOKUP($A82, 'E1 Categorization'!$A$32:$E$124, 5,0))), P82*0.5, P82*(1-VLOOKUP($A82, 'E1 Categorization'!$A$32:$E$124, 5,0)))</f>
        <v>0</v>
      </c>
      <c r="AO82" s="2140">
        <f>IF(ISERROR(Q82*(1-VLOOKUP($A82, 'E1 Categorization'!$A$32:$E$124, 5,0))), Q82*0.5, Q82*(1-VLOOKUP($A82, 'E1 Categorization'!$A$32:$E$124, 5,0)))</f>
        <v>0</v>
      </c>
      <c r="AP82" s="2140">
        <f>IF(ISERROR(R82*(1-VLOOKUP($A82, 'E1 Categorization'!$A$32:$E$124, 5,0))), R82*0.5, R82*(1-VLOOKUP($A82, 'E1 Categorization'!$A$32:$E$124, 5,0)))</f>
        <v>0</v>
      </c>
      <c r="AQ82" s="2140">
        <f>IF(ISERROR(S82*(1-VLOOKUP($A82, 'E1 Categorization'!$A$32:$E$124, 5,0))), S82*0.5, S82*(1-VLOOKUP($A82, 'E1 Categorization'!$A$32:$E$124, 5,0)))</f>
        <v>0</v>
      </c>
      <c r="AR82" s="2140">
        <f>IF(ISERROR(T82*(1-VLOOKUP($A82, 'E1 Categorization'!$A$32:$E$124, 5,0))), T82*0.5, T82*(1-VLOOKUP($A82, 'E1 Categorization'!$A$32:$E$124, 5,0)))</f>
        <v>0</v>
      </c>
      <c r="AS82" s="2140">
        <f>IF(ISERROR(U82*(1-VLOOKUP($A82, 'E1 Categorization'!$A$32:$E$124, 5,0))), U82*0.5, U82*(1-VLOOKUP($A82, 'E1 Categorization'!$A$32:$E$124, 5,0)))</f>
        <v>0</v>
      </c>
      <c r="AT82" s="2140">
        <f>IF(ISERROR(V82*(1-VLOOKUP($A82, 'E1 Categorization'!$A$32:$E$124, 5,0))), V82*0.5, V82*(1-VLOOKUP($A82, 'E1 Categorization'!$A$32:$E$124, 5,0)))</f>
        <v>0</v>
      </c>
      <c r="AU82" s="2140">
        <f>IF(ISERROR(W82*(1-VLOOKUP($A82, 'E1 Categorization'!$A$32:$E$124, 5,0))), W82*0.5, W82*(1-VLOOKUP($A82, 'E1 Categorization'!$A$32:$E$124, 5,0)))</f>
        <v>0</v>
      </c>
      <c r="AV82" s="2140">
        <f>IF(ISERROR(X82*(1-VLOOKUP($A82, 'E1 Categorization'!$A$32:$E$124, 5,0))), X82*0.5, X82*(1-VLOOKUP($A82, 'E1 Categorization'!$A$32:$E$124, 5,0)))</f>
        <v>0</v>
      </c>
      <c r="AW82" s="1889"/>
      <c r="AX82" s="1889"/>
      <c r="AY82" s="491">
        <f t="shared" si="33"/>
        <v>5065</v>
      </c>
      <c r="AZ82" s="492" t="str">
        <f t="shared" si="34"/>
        <v>Meter Expense</v>
      </c>
      <c r="BA82" s="2140">
        <f>IF(ISERROR(E82*(VLOOKUP($A82, 'E1 Categorization'!$A$32:$E$124, 5,0))), E82*0.5, E82*(VLOOKUP($A82, 'E1 Categorization'!$A$32:$E$124, 5,0)))</f>
        <v>0</v>
      </c>
      <c r="BB82" s="2140">
        <f>IF(ISERROR(F82*(VLOOKUP($A82, 'E1 Categorization'!$A$32:$E$124, 5,0))), F82*0.5, F82*(VLOOKUP($A82, 'E1 Categorization'!$A$32:$E$124, 5,0)))</f>
        <v>0</v>
      </c>
      <c r="BC82" s="2140">
        <f>IF(ISERROR(G82*(VLOOKUP($A82, 'E1 Categorization'!$A$32:$E$124, 5,0))), G82*0.5, G82*(VLOOKUP($A82, 'E1 Categorization'!$A$32:$E$124, 5,0)))</f>
        <v>0</v>
      </c>
      <c r="BD82" s="2140">
        <f>IF(ISERROR(H82*(VLOOKUP($A82, 'E1 Categorization'!$A$32:$E$124, 5,0))), H82*0.5, H82*(VLOOKUP($A82, 'E1 Categorization'!$A$32:$E$124, 5,0)))</f>
        <v>0</v>
      </c>
      <c r="BE82" s="2140">
        <f>IF(ISERROR(I82*(VLOOKUP($A82, 'E1 Categorization'!$A$32:$E$124, 5,0))), I82*0.5, I82*(VLOOKUP($A82, 'E1 Categorization'!$A$32:$E$124, 5,0)))</f>
        <v>0</v>
      </c>
      <c r="BF82" s="2140">
        <f>IF(ISERROR(J82*(VLOOKUP($A82, 'E1 Categorization'!$A$32:$E$124, 5,0))), J82*0.5, J82*(VLOOKUP($A82, 'E1 Categorization'!$A$32:$E$124, 5,0)))</f>
        <v>0</v>
      </c>
      <c r="BG82" s="2140">
        <f>IF(ISERROR(K82*(VLOOKUP($A82, 'E1 Categorization'!$A$32:$E$124, 5,0))), K82*0.5, K82*(VLOOKUP($A82, 'E1 Categorization'!$A$32:$E$124, 5,0)))</f>
        <v>0</v>
      </c>
      <c r="BH82" s="2140">
        <f>IF(ISERROR(L82*(VLOOKUP($A82, 'E1 Categorization'!$A$32:$E$124, 5,0))), L82*0.5, L82*(VLOOKUP($A82, 'E1 Categorization'!$A$32:$E$124, 5,0)))</f>
        <v>0</v>
      </c>
      <c r="BI82" s="2140">
        <f>IF(ISERROR(M82*(VLOOKUP($A82, 'E1 Categorization'!$A$32:$E$124, 5,0))), M82*0.5, M82*(VLOOKUP($A82, 'E1 Categorization'!$A$32:$E$124, 5,0)))</f>
        <v>0</v>
      </c>
      <c r="BJ82" s="2140">
        <f>IF(ISERROR(N82*(VLOOKUP($A82, 'E1 Categorization'!$A$32:$E$124, 5,0))), N82*0.5, N82*(VLOOKUP($A82, 'E1 Categorization'!$A$32:$E$124, 5,0)))</f>
        <v>0</v>
      </c>
      <c r="BK82" s="2140">
        <f>IF(ISERROR(O82*(VLOOKUP($A82, 'E1 Categorization'!$A$32:$E$124, 5,0))), O82*0.5, O82*(VLOOKUP($A82, 'E1 Categorization'!$A$32:$E$124, 5,0)))</f>
        <v>0</v>
      </c>
      <c r="BL82" s="2140">
        <f>IF(ISERROR(P82*(VLOOKUP($A82, 'E1 Categorization'!$A$32:$E$124, 5,0))), P82*0.5, P82*(VLOOKUP($A82, 'E1 Categorization'!$A$32:$E$124, 5,0)))</f>
        <v>0</v>
      </c>
      <c r="BM82" s="2140">
        <f>IF(ISERROR(Q82*(VLOOKUP($A82, 'E1 Categorization'!$A$32:$E$124, 5,0))), Q82*0.5, Q82*(VLOOKUP($A82, 'E1 Categorization'!$A$32:$E$124, 5,0)))</f>
        <v>0</v>
      </c>
      <c r="BN82" s="2140">
        <f>IF(ISERROR(R82*(VLOOKUP($A82, 'E1 Categorization'!$A$32:$E$124, 5,0))), R82*0.5, R82*(VLOOKUP($A82, 'E1 Categorization'!$A$32:$E$124, 5,0)))</f>
        <v>0</v>
      </c>
      <c r="BO82" s="2140">
        <f>IF(ISERROR(S82*(VLOOKUP($A82, 'E1 Categorization'!$A$32:$E$124, 5,0))), S82*0.5, S82*(VLOOKUP($A82, 'E1 Categorization'!$A$32:$E$124, 5,0)))</f>
        <v>0</v>
      </c>
      <c r="BP82" s="2140">
        <f>IF(ISERROR(T82*(VLOOKUP($A82, 'E1 Categorization'!$A$32:$E$124, 5,0))), T82*0.5, T82*(VLOOKUP($A82, 'E1 Categorization'!$A$32:$E$124, 5,0)))</f>
        <v>0</v>
      </c>
      <c r="BQ82" s="2140">
        <f>IF(ISERROR(U82*(VLOOKUP($A82, 'E1 Categorization'!$A$32:$E$124, 5,0))), U82*0.5, U82*(VLOOKUP($A82, 'E1 Categorization'!$A$32:$E$124, 5,0)))</f>
        <v>0</v>
      </c>
      <c r="BR82" s="2140">
        <f>IF(ISERROR(V82*(VLOOKUP($A82, 'E1 Categorization'!$A$32:$E$124, 5,0))), V82*0.5, V82*(VLOOKUP($A82, 'E1 Categorization'!$A$32:$E$124, 5,0)))</f>
        <v>0</v>
      </c>
      <c r="BS82" s="2140">
        <f>IF(ISERROR(W82*(VLOOKUP($A82, 'E1 Categorization'!$A$32:$E$124, 5,0))), W82*0.5, W82*(VLOOKUP($A82, 'E1 Categorization'!$A$32:$E$124, 5,0)))</f>
        <v>0</v>
      </c>
      <c r="BT82" s="2140">
        <f>IF(ISERROR(X82*(VLOOKUP($A82, 'E1 Categorization'!$A$32:$E$124, 5,0))), X82*0.5, X82*(VLOOKUP($A82, 'E1 Categorization'!$A$32:$E$124, 5,0)))</f>
        <v>0</v>
      </c>
    </row>
    <row r="83" spans="1:72" s="561" customFormat="1" ht="25.5" x14ac:dyDescent="0.2">
      <c r="A83" s="487">
        <f>'I3 TB Data'!A381:B381</f>
        <v>5070</v>
      </c>
      <c r="B83" s="488" t="str">
        <f>'I3 TB Data'!B381</f>
        <v>Customer Premises - Operation Labour</v>
      </c>
      <c r="C83" s="489">
        <f>'I3 TB Data'!G381</f>
        <v>0</v>
      </c>
      <c r="D83" s="1857" t="str">
        <f t="shared" si="35"/>
        <v>Yes</v>
      </c>
      <c r="E83" s="1835"/>
      <c r="F83" s="1835"/>
      <c r="G83" s="1835"/>
      <c r="H83" s="1835"/>
      <c r="I83" s="1835"/>
      <c r="J83" s="1835"/>
      <c r="K83" s="1835"/>
      <c r="L83" s="1835"/>
      <c r="M83" s="1835"/>
      <c r="N83" s="1835"/>
      <c r="O83" s="1835"/>
      <c r="P83" s="1835"/>
      <c r="Q83" s="1835"/>
      <c r="R83" s="1835"/>
      <c r="S83" s="1835"/>
      <c r="T83" s="1835"/>
      <c r="U83" s="1835"/>
      <c r="V83" s="1835"/>
      <c r="W83" s="1835"/>
      <c r="X83" s="1835"/>
      <c r="AA83" s="491">
        <f t="shared" si="31"/>
        <v>5070</v>
      </c>
      <c r="AB83" s="492" t="str">
        <f t="shared" si="32"/>
        <v>Customer Premises - Operation Labour</v>
      </c>
      <c r="AC83" s="2140">
        <f>IF(ISERROR(E83*(1-VLOOKUP($A83, 'E1 Categorization'!$A$32:$E$124, 5,0))), E83*0.5, E83*(1-VLOOKUP($A83, 'E1 Categorization'!$A$32:$E$124, 5,0)))</f>
        <v>0</v>
      </c>
      <c r="AD83" s="2140">
        <f>IF(ISERROR(F83*(1-VLOOKUP($A83, 'E1 Categorization'!$A$32:$E$124, 5,0))), F83*0.5, F83*(1-VLOOKUP($A83, 'E1 Categorization'!$A$32:$E$124, 5,0)))</f>
        <v>0</v>
      </c>
      <c r="AE83" s="2140">
        <f>IF(ISERROR(G83*(1-VLOOKUP($A83, 'E1 Categorization'!$A$32:$E$124, 5,0))), G83*0.5, G83*(1-VLOOKUP($A83, 'E1 Categorization'!$A$32:$E$124, 5,0)))</f>
        <v>0</v>
      </c>
      <c r="AF83" s="2140">
        <f>IF(ISERROR(H83*(1-VLOOKUP($A83, 'E1 Categorization'!$A$32:$E$124, 5,0))), H83*0.5, H83*(1-VLOOKUP($A83, 'E1 Categorization'!$A$32:$E$124, 5,0)))</f>
        <v>0</v>
      </c>
      <c r="AG83" s="2140">
        <f>IF(ISERROR(I83*(1-VLOOKUP($A83, 'E1 Categorization'!$A$32:$E$124, 5,0))), I83*0.5, I83*(1-VLOOKUP($A83, 'E1 Categorization'!$A$32:$E$124, 5,0)))</f>
        <v>0</v>
      </c>
      <c r="AH83" s="2140">
        <f>IF(ISERROR(J83*(1-VLOOKUP($A83, 'E1 Categorization'!$A$32:$E$124, 5,0))), J83*0.5, J83*(1-VLOOKUP($A83, 'E1 Categorization'!$A$32:$E$124, 5,0)))</f>
        <v>0</v>
      </c>
      <c r="AI83" s="2140">
        <f>IF(ISERROR(K83*(1-VLOOKUP($A83, 'E1 Categorization'!$A$32:$E$124, 5,0))), K83*0.5, K83*(1-VLOOKUP($A83, 'E1 Categorization'!$A$32:$E$124, 5,0)))</f>
        <v>0</v>
      </c>
      <c r="AJ83" s="2140">
        <f>IF(ISERROR(L83*(1-VLOOKUP($A83, 'E1 Categorization'!$A$32:$E$124, 5,0))), L83*0.5, L83*(1-VLOOKUP($A83, 'E1 Categorization'!$A$32:$E$124, 5,0)))</f>
        <v>0</v>
      </c>
      <c r="AK83" s="2140">
        <f>IF(ISERROR(M83*(1-VLOOKUP($A83, 'E1 Categorization'!$A$32:$E$124, 5,0))), M83*0.5, M83*(1-VLOOKUP($A83, 'E1 Categorization'!$A$32:$E$124, 5,0)))</f>
        <v>0</v>
      </c>
      <c r="AL83" s="2140">
        <f>IF(ISERROR(N83*(1-VLOOKUP($A83, 'E1 Categorization'!$A$32:$E$124, 5,0))), N83*0.5, N83*(1-VLOOKUP($A83, 'E1 Categorization'!$A$32:$E$124, 5,0)))</f>
        <v>0</v>
      </c>
      <c r="AM83" s="2140">
        <f>IF(ISERROR(O83*(1-VLOOKUP($A83, 'E1 Categorization'!$A$32:$E$124, 5,0))), O83*0.5, O83*(1-VLOOKUP($A83, 'E1 Categorization'!$A$32:$E$124, 5,0)))</f>
        <v>0</v>
      </c>
      <c r="AN83" s="2140">
        <f>IF(ISERROR(P83*(1-VLOOKUP($A83, 'E1 Categorization'!$A$32:$E$124, 5,0))), P83*0.5, P83*(1-VLOOKUP($A83, 'E1 Categorization'!$A$32:$E$124, 5,0)))</f>
        <v>0</v>
      </c>
      <c r="AO83" s="2140">
        <f>IF(ISERROR(Q83*(1-VLOOKUP($A83, 'E1 Categorization'!$A$32:$E$124, 5,0))), Q83*0.5, Q83*(1-VLOOKUP($A83, 'E1 Categorization'!$A$32:$E$124, 5,0)))</f>
        <v>0</v>
      </c>
      <c r="AP83" s="2140">
        <f>IF(ISERROR(R83*(1-VLOOKUP($A83, 'E1 Categorization'!$A$32:$E$124, 5,0))), R83*0.5, R83*(1-VLOOKUP($A83, 'E1 Categorization'!$A$32:$E$124, 5,0)))</f>
        <v>0</v>
      </c>
      <c r="AQ83" s="2140">
        <f>IF(ISERROR(S83*(1-VLOOKUP($A83, 'E1 Categorization'!$A$32:$E$124, 5,0))), S83*0.5, S83*(1-VLOOKUP($A83, 'E1 Categorization'!$A$32:$E$124, 5,0)))</f>
        <v>0</v>
      </c>
      <c r="AR83" s="2140">
        <f>IF(ISERROR(T83*(1-VLOOKUP($A83, 'E1 Categorization'!$A$32:$E$124, 5,0))), T83*0.5, T83*(1-VLOOKUP($A83, 'E1 Categorization'!$A$32:$E$124, 5,0)))</f>
        <v>0</v>
      </c>
      <c r="AS83" s="2140">
        <f>IF(ISERROR(U83*(1-VLOOKUP($A83, 'E1 Categorization'!$A$32:$E$124, 5,0))), U83*0.5, U83*(1-VLOOKUP($A83, 'E1 Categorization'!$A$32:$E$124, 5,0)))</f>
        <v>0</v>
      </c>
      <c r="AT83" s="2140">
        <f>IF(ISERROR(V83*(1-VLOOKUP($A83, 'E1 Categorization'!$A$32:$E$124, 5,0))), V83*0.5, V83*(1-VLOOKUP($A83, 'E1 Categorization'!$A$32:$E$124, 5,0)))</f>
        <v>0</v>
      </c>
      <c r="AU83" s="2140">
        <f>IF(ISERROR(W83*(1-VLOOKUP($A83, 'E1 Categorization'!$A$32:$E$124, 5,0))), W83*0.5, W83*(1-VLOOKUP($A83, 'E1 Categorization'!$A$32:$E$124, 5,0)))</f>
        <v>0</v>
      </c>
      <c r="AV83" s="2140">
        <f>IF(ISERROR(X83*(1-VLOOKUP($A83, 'E1 Categorization'!$A$32:$E$124, 5,0))), X83*0.5, X83*(1-VLOOKUP($A83, 'E1 Categorization'!$A$32:$E$124, 5,0)))</f>
        <v>0</v>
      </c>
      <c r="AW83" s="1889"/>
      <c r="AX83" s="1889"/>
      <c r="AY83" s="491">
        <f t="shared" si="33"/>
        <v>5070</v>
      </c>
      <c r="AZ83" s="492" t="str">
        <f t="shared" si="34"/>
        <v>Customer Premises - Operation Labour</v>
      </c>
      <c r="BA83" s="2140">
        <f>IF(ISERROR(E83*(VLOOKUP($A83, 'E1 Categorization'!$A$32:$E$124, 5,0))), E83*0.5, E83*(VLOOKUP($A83, 'E1 Categorization'!$A$32:$E$124, 5,0)))</f>
        <v>0</v>
      </c>
      <c r="BB83" s="2140">
        <f>IF(ISERROR(F83*(VLOOKUP($A83, 'E1 Categorization'!$A$32:$E$124, 5,0))), F83*0.5, F83*(VLOOKUP($A83, 'E1 Categorization'!$A$32:$E$124, 5,0)))</f>
        <v>0</v>
      </c>
      <c r="BC83" s="2140">
        <f>IF(ISERROR(G83*(VLOOKUP($A83, 'E1 Categorization'!$A$32:$E$124, 5,0))), G83*0.5, G83*(VLOOKUP($A83, 'E1 Categorization'!$A$32:$E$124, 5,0)))</f>
        <v>0</v>
      </c>
      <c r="BD83" s="2140">
        <f>IF(ISERROR(H83*(VLOOKUP($A83, 'E1 Categorization'!$A$32:$E$124, 5,0))), H83*0.5, H83*(VLOOKUP($A83, 'E1 Categorization'!$A$32:$E$124, 5,0)))</f>
        <v>0</v>
      </c>
      <c r="BE83" s="2140">
        <f>IF(ISERROR(I83*(VLOOKUP($A83, 'E1 Categorization'!$A$32:$E$124, 5,0))), I83*0.5, I83*(VLOOKUP($A83, 'E1 Categorization'!$A$32:$E$124, 5,0)))</f>
        <v>0</v>
      </c>
      <c r="BF83" s="2140">
        <f>IF(ISERROR(J83*(VLOOKUP($A83, 'E1 Categorization'!$A$32:$E$124, 5,0))), J83*0.5, J83*(VLOOKUP($A83, 'E1 Categorization'!$A$32:$E$124, 5,0)))</f>
        <v>0</v>
      </c>
      <c r="BG83" s="2140">
        <f>IF(ISERROR(K83*(VLOOKUP($A83, 'E1 Categorization'!$A$32:$E$124, 5,0))), K83*0.5, K83*(VLOOKUP($A83, 'E1 Categorization'!$A$32:$E$124, 5,0)))</f>
        <v>0</v>
      </c>
      <c r="BH83" s="2140">
        <f>IF(ISERROR(L83*(VLOOKUP($A83, 'E1 Categorization'!$A$32:$E$124, 5,0))), L83*0.5, L83*(VLOOKUP($A83, 'E1 Categorization'!$A$32:$E$124, 5,0)))</f>
        <v>0</v>
      </c>
      <c r="BI83" s="2140">
        <f>IF(ISERROR(M83*(VLOOKUP($A83, 'E1 Categorization'!$A$32:$E$124, 5,0))), M83*0.5, M83*(VLOOKUP($A83, 'E1 Categorization'!$A$32:$E$124, 5,0)))</f>
        <v>0</v>
      </c>
      <c r="BJ83" s="2140">
        <f>IF(ISERROR(N83*(VLOOKUP($A83, 'E1 Categorization'!$A$32:$E$124, 5,0))), N83*0.5, N83*(VLOOKUP($A83, 'E1 Categorization'!$A$32:$E$124, 5,0)))</f>
        <v>0</v>
      </c>
      <c r="BK83" s="2140">
        <f>IF(ISERROR(O83*(VLOOKUP($A83, 'E1 Categorization'!$A$32:$E$124, 5,0))), O83*0.5, O83*(VLOOKUP($A83, 'E1 Categorization'!$A$32:$E$124, 5,0)))</f>
        <v>0</v>
      </c>
      <c r="BL83" s="2140">
        <f>IF(ISERROR(P83*(VLOOKUP($A83, 'E1 Categorization'!$A$32:$E$124, 5,0))), P83*0.5, P83*(VLOOKUP($A83, 'E1 Categorization'!$A$32:$E$124, 5,0)))</f>
        <v>0</v>
      </c>
      <c r="BM83" s="2140">
        <f>IF(ISERROR(Q83*(VLOOKUP($A83, 'E1 Categorization'!$A$32:$E$124, 5,0))), Q83*0.5, Q83*(VLOOKUP($A83, 'E1 Categorization'!$A$32:$E$124, 5,0)))</f>
        <v>0</v>
      </c>
      <c r="BN83" s="2140">
        <f>IF(ISERROR(R83*(VLOOKUP($A83, 'E1 Categorization'!$A$32:$E$124, 5,0))), R83*0.5, R83*(VLOOKUP($A83, 'E1 Categorization'!$A$32:$E$124, 5,0)))</f>
        <v>0</v>
      </c>
      <c r="BO83" s="2140">
        <f>IF(ISERROR(S83*(VLOOKUP($A83, 'E1 Categorization'!$A$32:$E$124, 5,0))), S83*0.5, S83*(VLOOKUP($A83, 'E1 Categorization'!$A$32:$E$124, 5,0)))</f>
        <v>0</v>
      </c>
      <c r="BP83" s="2140">
        <f>IF(ISERROR(T83*(VLOOKUP($A83, 'E1 Categorization'!$A$32:$E$124, 5,0))), T83*0.5, T83*(VLOOKUP($A83, 'E1 Categorization'!$A$32:$E$124, 5,0)))</f>
        <v>0</v>
      </c>
      <c r="BQ83" s="2140">
        <f>IF(ISERROR(U83*(VLOOKUP($A83, 'E1 Categorization'!$A$32:$E$124, 5,0))), U83*0.5, U83*(VLOOKUP($A83, 'E1 Categorization'!$A$32:$E$124, 5,0)))</f>
        <v>0</v>
      </c>
      <c r="BR83" s="2140">
        <f>IF(ISERROR(V83*(VLOOKUP($A83, 'E1 Categorization'!$A$32:$E$124, 5,0))), V83*0.5, V83*(VLOOKUP($A83, 'E1 Categorization'!$A$32:$E$124, 5,0)))</f>
        <v>0</v>
      </c>
      <c r="BS83" s="2140">
        <f>IF(ISERROR(W83*(VLOOKUP($A83, 'E1 Categorization'!$A$32:$E$124, 5,0))), W83*0.5, W83*(VLOOKUP($A83, 'E1 Categorization'!$A$32:$E$124, 5,0)))</f>
        <v>0</v>
      </c>
      <c r="BT83" s="2140">
        <f>IF(ISERROR(X83*(VLOOKUP($A83, 'E1 Categorization'!$A$32:$E$124, 5,0))), X83*0.5, X83*(VLOOKUP($A83, 'E1 Categorization'!$A$32:$E$124, 5,0)))</f>
        <v>0</v>
      </c>
    </row>
    <row r="84" spans="1:72" s="561" customFormat="1" ht="25.5" x14ac:dyDescent="0.2">
      <c r="A84" s="487">
        <f>'I3 TB Data'!A382:B382</f>
        <v>5075</v>
      </c>
      <c r="B84" s="488" t="str">
        <f>'I3 TB Data'!B382</f>
        <v>Customer Premises - Materials and Expenses</v>
      </c>
      <c r="C84" s="489">
        <f>'I3 TB Data'!G382</f>
        <v>0</v>
      </c>
      <c r="D84" s="1857" t="str">
        <f t="shared" si="35"/>
        <v>Yes</v>
      </c>
      <c r="E84" s="1835"/>
      <c r="F84" s="1835"/>
      <c r="G84" s="1835"/>
      <c r="H84" s="1835"/>
      <c r="I84" s="1835"/>
      <c r="J84" s="1835"/>
      <c r="K84" s="1835"/>
      <c r="L84" s="1835"/>
      <c r="M84" s="1835"/>
      <c r="N84" s="1835"/>
      <c r="O84" s="1835"/>
      <c r="P84" s="1835"/>
      <c r="Q84" s="1835"/>
      <c r="R84" s="1835"/>
      <c r="S84" s="1835"/>
      <c r="T84" s="1835"/>
      <c r="U84" s="1835"/>
      <c r="V84" s="1835"/>
      <c r="W84" s="1835"/>
      <c r="X84" s="1835"/>
      <c r="AA84" s="491">
        <f t="shared" si="31"/>
        <v>5075</v>
      </c>
      <c r="AB84" s="492" t="str">
        <f t="shared" si="32"/>
        <v>Customer Premises - Materials and Expenses</v>
      </c>
      <c r="AC84" s="2140">
        <f>IF(ISERROR(E84*(1-VLOOKUP($A84, 'E1 Categorization'!$A$32:$E$124, 5,0))), E84*0.5, E84*(1-VLOOKUP($A84, 'E1 Categorization'!$A$32:$E$124, 5,0)))</f>
        <v>0</v>
      </c>
      <c r="AD84" s="2140">
        <f>IF(ISERROR(F84*(1-VLOOKUP($A84, 'E1 Categorization'!$A$32:$E$124, 5,0))), F84*0.5, F84*(1-VLOOKUP($A84, 'E1 Categorization'!$A$32:$E$124, 5,0)))</f>
        <v>0</v>
      </c>
      <c r="AE84" s="2140">
        <f>IF(ISERROR(G84*(1-VLOOKUP($A84, 'E1 Categorization'!$A$32:$E$124, 5,0))), G84*0.5, G84*(1-VLOOKUP($A84, 'E1 Categorization'!$A$32:$E$124, 5,0)))</f>
        <v>0</v>
      </c>
      <c r="AF84" s="2140">
        <f>IF(ISERROR(H84*(1-VLOOKUP($A84, 'E1 Categorization'!$A$32:$E$124, 5,0))), H84*0.5, H84*(1-VLOOKUP($A84, 'E1 Categorization'!$A$32:$E$124, 5,0)))</f>
        <v>0</v>
      </c>
      <c r="AG84" s="2140">
        <f>IF(ISERROR(I84*(1-VLOOKUP($A84, 'E1 Categorization'!$A$32:$E$124, 5,0))), I84*0.5, I84*(1-VLOOKUP($A84, 'E1 Categorization'!$A$32:$E$124, 5,0)))</f>
        <v>0</v>
      </c>
      <c r="AH84" s="2140">
        <f>IF(ISERROR(J84*(1-VLOOKUP($A84, 'E1 Categorization'!$A$32:$E$124, 5,0))), J84*0.5, J84*(1-VLOOKUP($A84, 'E1 Categorization'!$A$32:$E$124, 5,0)))</f>
        <v>0</v>
      </c>
      <c r="AI84" s="2140">
        <f>IF(ISERROR(K84*(1-VLOOKUP($A84, 'E1 Categorization'!$A$32:$E$124, 5,0))), K84*0.5, K84*(1-VLOOKUP($A84, 'E1 Categorization'!$A$32:$E$124, 5,0)))</f>
        <v>0</v>
      </c>
      <c r="AJ84" s="2140">
        <f>IF(ISERROR(L84*(1-VLOOKUP($A84, 'E1 Categorization'!$A$32:$E$124, 5,0))), L84*0.5, L84*(1-VLOOKUP($A84, 'E1 Categorization'!$A$32:$E$124, 5,0)))</f>
        <v>0</v>
      </c>
      <c r="AK84" s="2140">
        <f>IF(ISERROR(M84*(1-VLOOKUP($A84, 'E1 Categorization'!$A$32:$E$124, 5,0))), M84*0.5, M84*(1-VLOOKUP($A84, 'E1 Categorization'!$A$32:$E$124, 5,0)))</f>
        <v>0</v>
      </c>
      <c r="AL84" s="2140">
        <f>IF(ISERROR(N84*(1-VLOOKUP($A84, 'E1 Categorization'!$A$32:$E$124, 5,0))), N84*0.5, N84*(1-VLOOKUP($A84, 'E1 Categorization'!$A$32:$E$124, 5,0)))</f>
        <v>0</v>
      </c>
      <c r="AM84" s="2140">
        <f>IF(ISERROR(O84*(1-VLOOKUP($A84, 'E1 Categorization'!$A$32:$E$124, 5,0))), O84*0.5, O84*(1-VLOOKUP($A84, 'E1 Categorization'!$A$32:$E$124, 5,0)))</f>
        <v>0</v>
      </c>
      <c r="AN84" s="2140">
        <f>IF(ISERROR(P84*(1-VLOOKUP($A84, 'E1 Categorization'!$A$32:$E$124, 5,0))), P84*0.5, P84*(1-VLOOKUP($A84, 'E1 Categorization'!$A$32:$E$124, 5,0)))</f>
        <v>0</v>
      </c>
      <c r="AO84" s="2140">
        <f>IF(ISERROR(Q84*(1-VLOOKUP($A84, 'E1 Categorization'!$A$32:$E$124, 5,0))), Q84*0.5, Q84*(1-VLOOKUP($A84, 'E1 Categorization'!$A$32:$E$124, 5,0)))</f>
        <v>0</v>
      </c>
      <c r="AP84" s="2140">
        <f>IF(ISERROR(R84*(1-VLOOKUP($A84, 'E1 Categorization'!$A$32:$E$124, 5,0))), R84*0.5, R84*(1-VLOOKUP($A84, 'E1 Categorization'!$A$32:$E$124, 5,0)))</f>
        <v>0</v>
      </c>
      <c r="AQ84" s="2140">
        <f>IF(ISERROR(S84*(1-VLOOKUP($A84, 'E1 Categorization'!$A$32:$E$124, 5,0))), S84*0.5, S84*(1-VLOOKUP($A84, 'E1 Categorization'!$A$32:$E$124, 5,0)))</f>
        <v>0</v>
      </c>
      <c r="AR84" s="2140">
        <f>IF(ISERROR(T84*(1-VLOOKUP($A84, 'E1 Categorization'!$A$32:$E$124, 5,0))), T84*0.5, T84*(1-VLOOKUP($A84, 'E1 Categorization'!$A$32:$E$124, 5,0)))</f>
        <v>0</v>
      </c>
      <c r="AS84" s="2140">
        <f>IF(ISERROR(U84*(1-VLOOKUP($A84, 'E1 Categorization'!$A$32:$E$124, 5,0))), U84*0.5, U84*(1-VLOOKUP($A84, 'E1 Categorization'!$A$32:$E$124, 5,0)))</f>
        <v>0</v>
      </c>
      <c r="AT84" s="2140">
        <f>IF(ISERROR(V84*(1-VLOOKUP($A84, 'E1 Categorization'!$A$32:$E$124, 5,0))), V84*0.5, V84*(1-VLOOKUP($A84, 'E1 Categorization'!$A$32:$E$124, 5,0)))</f>
        <v>0</v>
      </c>
      <c r="AU84" s="2140">
        <f>IF(ISERROR(W84*(1-VLOOKUP($A84, 'E1 Categorization'!$A$32:$E$124, 5,0))), W84*0.5, W84*(1-VLOOKUP($A84, 'E1 Categorization'!$A$32:$E$124, 5,0)))</f>
        <v>0</v>
      </c>
      <c r="AV84" s="2140">
        <f>IF(ISERROR(X84*(1-VLOOKUP($A84, 'E1 Categorization'!$A$32:$E$124, 5,0))), X84*0.5, X84*(1-VLOOKUP($A84, 'E1 Categorization'!$A$32:$E$124, 5,0)))</f>
        <v>0</v>
      </c>
      <c r="AW84" s="1889"/>
      <c r="AX84" s="1889"/>
      <c r="AY84" s="491">
        <f t="shared" si="33"/>
        <v>5075</v>
      </c>
      <c r="AZ84" s="492" t="str">
        <f t="shared" si="34"/>
        <v>Customer Premises - Materials and Expenses</v>
      </c>
      <c r="BA84" s="2140">
        <f>IF(ISERROR(E84*(VLOOKUP($A84, 'E1 Categorization'!$A$32:$E$124, 5,0))), E84*0.5, E84*(VLOOKUP($A84, 'E1 Categorization'!$A$32:$E$124, 5,0)))</f>
        <v>0</v>
      </c>
      <c r="BB84" s="2140">
        <f>IF(ISERROR(F84*(VLOOKUP($A84, 'E1 Categorization'!$A$32:$E$124, 5,0))), F84*0.5, F84*(VLOOKUP($A84, 'E1 Categorization'!$A$32:$E$124, 5,0)))</f>
        <v>0</v>
      </c>
      <c r="BC84" s="2140">
        <f>IF(ISERROR(G84*(VLOOKUP($A84, 'E1 Categorization'!$A$32:$E$124, 5,0))), G84*0.5, G84*(VLOOKUP($A84, 'E1 Categorization'!$A$32:$E$124, 5,0)))</f>
        <v>0</v>
      </c>
      <c r="BD84" s="2140">
        <f>IF(ISERROR(H84*(VLOOKUP($A84, 'E1 Categorization'!$A$32:$E$124, 5,0))), H84*0.5, H84*(VLOOKUP($A84, 'E1 Categorization'!$A$32:$E$124, 5,0)))</f>
        <v>0</v>
      </c>
      <c r="BE84" s="2140">
        <f>IF(ISERROR(I84*(VLOOKUP($A84, 'E1 Categorization'!$A$32:$E$124, 5,0))), I84*0.5, I84*(VLOOKUP($A84, 'E1 Categorization'!$A$32:$E$124, 5,0)))</f>
        <v>0</v>
      </c>
      <c r="BF84" s="2140">
        <f>IF(ISERROR(J84*(VLOOKUP($A84, 'E1 Categorization'!$A$32:$E$124, 5,0))), J84*0.5, J84*(VLOOKUP($A84, 'E1 Categorization'!$A$32:$E$124, 5,0)))</f>
        <v>0</v>
      </c>
      <c r="BG84" s="2140">
        <f>IF(ISERROR(K84*(VLOOKUP($A84, 'E1 Categorization'!$A$32:$E$124, 5,0))), K84*0.5, K84*(VLOOKUP($A84, 'E1 Categorization'!$A$32:$E$124, 5,0)))</f>
        <v>0</v>
      </c>
      <c r="BH84" s="2140">
        <f>IF(ISERROR(L84*(VLOOKUP($A84, 'E1 Categorization'!$A$32:$E$124, 5,0))), L84*0.5, L84*(VLOOKUP($A84, 'E1 Categorization'!$A$32:$E$124, 5,0)))</f>
        <v>0</v>
      </c>
      <c r="BI84" s="2140">
        <f>IF(ISERROR(M84*(VLOOKUP($A84, 'E1 Categorization'!$A$32:$E$124, 5,0))), M84*0.5, M84*(VLOOKUP($A84, 'E1 Categorization'!$A$32:$E$124, 5,0)))</f>
        <v>0</v>
      </c>
      <c r="BJ84" s="2140">
        <f>IF(ISERROR(N84*(VLOOKUP($A84, 'E1 Categorization'!$A$32:$E$124, 5,0))), N84*0.5, N84*(VLOOKUP($A84, 'E1 Categorization'!$A$32:$E$124, 5,0)))</f>
        <v>0</v>
      </c>
      <c r="BK84" s="2140">
        <f>IF(ISERROR(O84*(VLOOKUP($A84, 'E1 Categorization'!$A$32:$E$124, 5,0))), O84*0.5, O84*(VLOOKUP($A84, 'E1 Categorization'!$A$32:$E$124, 5,0)))</f>
        <v>0</v>
      </c>
      <c r="BL84" s="2140">
        <f>IF(ISERROR(P84*(VLOOKUP($A84, 'E1 Categorization'!$A$32:$E$124, 5,0))), P84*0.5, P84*(VLOOKUP($A84, 'E1 Categorization'!$A$32:$E$124, 5,0)))</f>
        <v>0</v>
      </c>
      <c r="BM84" s="2140">
        <f>IF(ISERROR(Q84*(VLOOKUP($A84, 'E1 Categorization'!$A$32:$E$124, 5,0))), Q84*0.5, Q84*(VLOOKUP($A84, 'E1 Categorization'!$A$32:$E$124, 5,0)))</f>
        <v>0</v>
      </c>
      <c r="BN84" s="2140">
        <f>IF(ISERROR(R84*(VLOOKUP($A84, 'E1 Categorization'!$A$32:$E$124, 5,0))), R84*0.5, R84*(VLOOKUP($A84, 'E1 Categorization'!$A$32:$E$124, 5,0)))</f>
        <v>0</v>
      </c>
      <c r="BO84" s="2140">
        <f>IF(ISERROR(S84*(VLOOKUP($A84, 'E1 Categorization'!$A$32:$E$124, 5,0))), S84*0.5, S84*(VLOOKUP($A84, 'E1 Categorization'!$A$32:$E$124, 5,0)))</f>
        <v>0</v>
      </c>
      <c r="BP84" s="2140">
        <f>IF(ISERROR(T84*(VLOOKUP($A84, 'E1 Categorization'!$A$32:$E$124, 5,0))), T84*0.5, T84*(VLOOKUP($A84, 'E1 Categorization'!$A$32:$E$124, 5,0)))</f>
        <v>0</v>
      </c>
      <c r="BQ84" s="2140">
        <f>IF(ISERROR(U84*(VLOOKUP($A84, 'E1 Categorization'!$A$32:$E$124, 5,0))), U84*0.5, U84*(VLOOKUP($A84, 'E1 Categorization'!$A$32:$E$124, 5,0)))</f>
        <v>0</v>
      </c>
      <c r="BR84" s="2140">
        <f>IF(ISERROR(V84*(VLOOKUP($A84, 'E1 Categorization'!$A$32:$E$124, 5,0))), V84*0.5, V84*(VLOOKUP($A84, 'E1 Categorization'!$A$32:$E$124, 5,0)))</f>
        <v>0</v>
      </c>
      <c r="BS84" s="2140">
        <f>IF(ISERROR(W84*(VLOOKUP($A84, 'E1 Categorization'!$A$32:$E$124, 5,0))), W84*0.5, W84*(VLOOKUP($A84, 'E1 Categorization'!$A$32:$E$124, 5,0)))</f>
        <v>0</v>
      </c>
      <c r="BT84" s="2140">
        <f>IF(ISERROR(X84*(VLOOKUP($A84, 'E1 Categorization'!$A$32:$E$124, 5,0))), X84*0.5, X84*(VLOOKUP($A84, 'E1 Categorization'!$A$32:$E$124, 5,0)))</f>
        <v>0</v>
      </c>
    </row>
    <row r="85" spans="1:72" s="561" customFormat="1" ht="25.5" customHeight="1" x14ac:dyDescent="0.2">
      <c r="A85" s="487">
        <f>'I3 TB Data'!A383:B383</f>
        <v>5085</v>
      </c>
      <c r="B85" s="488" t="str">
        <f>'I3 TB Data'!B383</f>
        <v>Miscellaneous Distribution Expense</v>
      </c>
      <c r="C85" s="489">
        <f>'I3 TB Data'!G383</f>
        <v>0</v>
      </c>
      <c r="D85" s="1857" t="str">
        <f t="shared" si="35"/>
        <v>Yes</v>
      </c>
      <c r="E85" s="1835"/>
      <c r="F85" s="1835"/>
      <c r="G85" s="1835"/>
      <c r="H85" s="1835"/>
      <c r="I85" s="1835"/>
      <c r="J85" s="1835"/>
      <c r="K85" s="1835"/>
      <c r="L85" s="1835"/>
      <c r="M85" s="1835"/>
      <c r="N85" s="1835"/>
      <c r="O85" s="1835"/>
      <c r="P85" s="1835"/>
      <c r="Q85" s="1835"/>
      <c r="R85" s="1835"/>
      <c r="S85" s="1835"/>
      <c r="T85" s="1835"/>
      <c r="U85" s="1835"/>
      <c r="V85" s="1835"/>
      <c r="W85" s="1835"/>
      <c r="X85" s="1835"/>
      <c r="AA85" s="491">
        <f t="shared" si="31"/>
        <v>5085</v>
      </c>
      <c r="AB85" s="492" t="str">
        <f t="shared" si="32"/>
        <v>Miscellaneous Distribution Expense</v>
      </c>
      <c r="AC85" s="2140">
        <f>IF(ISERROR(E85*(1-VLOOKUP($A85, 'E1 Categorization'!$A$32:$E$124, 5,0))), E85*0.5, E85*(1-VLOOKUP($A85, 'E1 Categorization'!$A$32:$E$124, 5,0)))</f>
        <v>0</v>
      </c>
      <c r="AD85" s="2140">
        <f>IF(ISERROR(F85*(1-VLOOKUP($A85, 'E1 Categorization'!$A$32:$E$124, 5,0))), F85*0.5, F85*(1-VLOOKUP($A85, 'E1 Categorization'!$A$32:$E$124, 5,0)))</f>
        <v>0</v>
      </c>
      <c r="AE85" s="2140">
        <f>IF(ISERROR(G85*(1-VLOOKUP($A85, 'E1 Categorization'!$A$32:$E$124, 5,0))), G85*0.5, G85*(1-VLOOKUP($A85, 'E1 Categorization'!$A$32:$E$124, 5,0)))</f>
        <v>0</v>
      </c>
      <c r="AF85" s="2140">
        <f>IF(ISERROR(H85*(1-VLOOKUP($A85, 'E1 Categorization'!$A$32:$E$124, 5,0))), H85*0.5, H85*(1-VLOOKUP($A85, 'E1 Categorization'!$A$32:$E$124, 5,0)))</f>
        <v>0</v>
      </c>
      <c r="AG85" s="2140">
        <f>IF(ISERROR(I85*(1-VLOOKUP($A85, 'E1 Categorization'!$A$32:$E$124, 5,0))), I85*0.5, I85*(1-VLOOKUP($A85, 'E1 Categorization'!$A$32:$E$124, 5,0)))</f>
        <v>0</v>
      </c>
      <c r="AH85" s="2140">
        <f>IF(ISERROR(J85*(1-VLOOKUP($A85, 'E1 Categorization'!$A$32:$E$124, 5,0))), J85*0.5, J85*(1-VLOOKUP($A85, 'E1 Categorization'!$A$32:$E$124, 5,0)))</f>
        <v>0</v>
      </c>
      <c r="AI85" s="2140">
        <f>IF(ISERROR(K85*(1-VLOOKUP($A85, 'E1 Categorization'!$A$32:$E$124, 5,0))), K85*0.5, K85*(1-VLOOKUP($A85, 'E1 Categorization'!$A$32:$E$124, 5,0)))</f>
        <v>0</v>
      </c>
      <c r="AJ85" s="2140">
        <f>IF(ISERROR(L85*(1-VLOOKUP($A85, 'E1 Categorization'!$A$32:$E$124, 5,0))), L85*0.5, L85*(1-VLOOKUP($A85, 'E1 Categorization'!$A$32:$E$124, 5,0)))</f>
        <v>0</v>
      </c>
      <c r="AK85" s="2140">
        <f>IF(ISERROR(M85*(1-VLOOKUP($A85, 'E1 Categorization'!$A$32:$E$124, 5,0))), M85*0.5, M85*(1-VLOOKUP($A85, 'E1 Categorization'!$A$32:$E$124, 5,0)))</f>
        <v>0</v>
      </c>
      <c r="AL85" s="2140">
        <f>IF(ISERROR(N85*(1-VLOOKUP($A85, 'E1 Categorization'!$A$32:$E$124, 5,0))), N85*0.5, N85*(1-VLOOKUP($A85, 'E1 Categorization'!$A$32:$E$124, 5,0)))</f>
        <v>0</v>
      </c>
      <c r="AM85" s="2140">
        <f>IF(ISERROR(O85*(1-VLOOKUP($A85, 'E1 Categorization'!$A$32:$E$124, 5,0))), O85*0.5, O85*(1-VLOOKUP($A85, 'E1 Categorization'!$A$32:$E$124, 5,0)))</f>
        <v>0</v>
      </c>
      <c r="AN85" s="2140">
        <f>IF(ISERROR(P85*(1-VLOOKUP($A85, 'E1 Categorization'!$A$32:$E$124, 5,0))), P85*0.5, P85*(1-VLOOKUP($A85, 'E1 Categorization'!$A$32:$E$124, 5,0)))</f>
        <v>0</v>
      </c>
      <c r="AO85" s="2140">
        <f>IF(ISERROR(Q85*(1-VLOOKUP($A85, 'E1 Categorization'!$A$32:$E$124, 5,0))), Q85*0.5, Q85*(1-VLOOKUP($A85, 'E1 Categorization'!$A$32:$E$124, 5,0)))</f>
        <v>0</v>
      </c>
      <c r="AP85" s="2140">
        <f>IF(ISERROR(R85*(1-VLOOKUP($A85, 'E1 Categorization'!$A$32:$E$124, 5,0))), R85*0.5, R85*(1-VLOOKUP($A85, 'E1 Categorization'!$A$32:$E$124, 5,0)))</f>
        <v>0</v>
      </c>
      <c r="AQ85" s="2140">
        <f>IF(ISERROR(S85*(1-VLOOKUP($A85, 'E1 Categorization'!$A$32:$E$124, 5,0))), S85*0.5, S85*(1-VLOOKUP($A85, 'E1 Categorization'!$A$32:$E$124, 5,0)))</f>
        <v>0</v>
      </c>
      <c r="AR85" s="2140">
        <f>IF(ISERROR(T85*(1-VLOOKUP($A85, 'E1 Categorization'!$A$32:$E$124, 5,0))), T85*0.5, T85*(1-VLOOKUP($A85, 'E1 Categorization'!$A$32:$E$124, 5,0)))</f>
        <v>0</v>
      </c>
      <c r="AS85" s="2140">
        <f>IF(ISERROR(U85*(1-VLOOKUP($A85, 'E1 Categorization'!$A$32:$E$124, 5,0))), U85*0.5, U85*(1-VLOOKUP($A85, 'E1 Categorization'!$A$32:$E$124, 5,0)))</f>
        <v>0</v>
      </c>
      <c r="AT85" s="2140">
        <f>IF(ISERROR(V85*(1-VLOOKUP($A85, 'E1 Categorization'!$A$32:$E$124, 5,0))), V85*0.5, V85*(1-VLOOKUP($A85, 'E1 Categorization'!$A$32:$E$124, 5,0)))</f>
        <v>0</v>
      </c>
      <c r="AU85" s="2140">
        <f>IF(ISERROR(W85*(1-VLOOKUP($A85, 'E1 Categorization'!$A$32:$E$124, 5,0))), W85*0.5, W85*(1-VLOOKUP($A85, 'E1 Categorization'!$A$32:$E$124, 5,0)))</f>
        <v>0</v>
      </c>
      <c r="AV85" s="2140">
        <f>IF(ISERROR(X85*(1-VLOOKUP($A85, 'E1 Categorization'!$A$32:$E$124, 5,0))), X85*0.5, X85*(1-VLOOKUP($A85, 'E1 Categorization'!$A$32:$E$124, 5,0)))</f>
        <v>0</v>
      </c>
      <c r="AW85" s="1889"/>
      <c r="AX85" s="1889"/>
      <c r="AY85" s="491">
        <f t="shared" si="33"/>
        <v>5085</v>
      </c>
      <c r="AZ85" s="492" t="str">
        <f t="shared" si="34"/>
        <v>Miscellaneous Distribution Expense</v>
      </c>
      <c r="BA85" s="2140">
        <f>IF(ISERROR(E85*(VLOOKUP($A85, 'E1 Categorization'!$A$32:$E$124, 5,0))), E85*0.5, E85*(VLOOKUP($A85, 'E1 Categorization'!$A$32:$E$124, 5,0)))</f>
        <v>0</v>
      </c>
      <c r="BB85" s="2140">
        <f>IF(ISERROR(F85*(VLOOKUP($A85, 'E1 Categorization'!$A$32:$E$124, 5,0))), F85*0.5, F85*(VLOOKUP($A85, 'E1 Categorization'!$A$32:$E$124, 5,0)))</f>
        <v>0</v>
      </c>
      <c r="BC85" s="2140">
        <f>IF(ISERROR(G85*(VLOOKUP($A85, 'E1 Categorization'!$A$32:$E$124, 5,0))), G85*0.5, G85*(VLOOKUP($A85, 'E1 Categorization'!$A$32:$E$124, 5,0)))</f>
        <v>0</v>
      </c>
      <c r="BD85" s="2140">
        <f>IF(ISERROR(H85*(VLOOKUP($A85, 'E1 Categorization'!$A$32:$E$124, 5,0))), H85*0.5, H85*(VLOOKUP($A85, 'E1 Categorization'!$A$32:$E$124, 5,0)))</f>
        <v>0</v>
      </c>
      <c r="BE85" s="2140">
        <f>IF(ISERROR(I85*(VLOOKUP($A85, 'E1 Categorization'!$A$32:$E$124, 5,0))), I85*0.5, I85*(VLOOKUP($A85, 'E1 Categorization'!$A$32:$E$124, 5,0)))</f>
        <v>0</v>
      </c>
      <c r="BF85" s="2140">
        <f>IF(ISERROR(J85*(VLOOKUP($A85, 'E1 Categorization'!$A$32:$E$124, 5,0))), J85*0.5, J85*(VLOOKUP($A85, 'E1 Categorization'!$A$32:$E$124, 5,0)))</f>
        <v>0</v>
      </c>
      <c r="BG85" s="2140">
        <f>IF(ISERROR(K85*(VLOOKUP($A85, 'E1 Categorization'!$A$32:$E$124, 5,0))), K85*0.5, K85*(VLOOKUP($A85, 'E1 Categorization'!$A$32:$E$124, 5,0)))</f>
        <v>0</v>
      </c>
      <c r="BH85" s="2140">
        <f>IF(ISERROR(L85*(VLOOKUP($A85, 'E1 Categorization'!$A$32:$E$124, 5,0))), L85*0.5, L85*(VLOOKUP($A85, 'E1 Categorization'!$A$32:$E$124, 5,0)))</f>
        <v>0</v>
      </c>
      <c r="BI85" s="2140">
        <f>IF(ISERROR(M85*(VLOOKUP($A85, 'E1 Categorization'!$A$32:$E$124, 5,0))), M85*0.5, M85*(VLOOKUP($A85, 'E1 Categorization'!$A$32:$E$124, 5,0)))</f>
        <v>0</v>
      </c>
      <c r="BJ85" s="2140">
        <f>IF(ISERROR(N85*(VLOOKUP($A85, 'E1 Categorization'!$A$32:$E$124, 5,0))), N85*0.5, N85*(VLOOKUP($A85, 'E1 Categorization'!$A$32:$E$124, 5,0)))</f>
        <v>0</v>
      </c>
      <c r="BK85" s="2140">
        <f>IF(ISERROR(O85*(VLOOKUP($A85, 'E1 Categorization'!$A$32:$E$124, 5,0))), O85*0.5, O85*(VLOOKUP($A85, 'E1 Categorization'!$A$32:$E$124, 5,0)))</f>
        <v>0</v>
      </c>
      <c r="BL85" s="2140">
        <f>IF(ISERROR(P85*(VLOOKUP($A85, 'E1 Categorization'!$A$32:$E$124, 5,0))), P85*0.5, P85*(VLOOKUP($A85, 'E1 Categorization'!$A$32:$E$124, 5,0)))</f>
        <v>0</v>
      </c>
      <c r="BM85" s="2140">
        <f>IF(ISERROR(Q85*(VLOOKUP($A85, 'E1 Categorization'!$A$32:$E$124, 5,0))), Q85*0.5, Q85*(VLOOKUP($A85, 'E1 Categorization'!$A$32:$E$124, 5,0)))</f>
        <v>0</v>
      </c>
      <c r="BN85" s="2140">
        <f>IF(ISERROR(R85*(VLOOKUP($A85, 'E1 Categorization'!$A$32:$E$124, 5,0))), R85*0.5, R85*(VLOOKUP($A85, 'E1 Categorization'!$A$32:$E$124, 5,0)))</f>
        <v>0</v>
      </c>
      <c r="BO85" s="2140">
        <f>IF(ISERROR(S85*(VLOOKUP($A85, 'E1 Categorization'!$A$32:$E$124, 5,0))), S85*0.5, S85*(VLOOKUP($A85, 'E1 Categorization'!$A$32:$E$124, 5,0)))</f>
        <v>0</v>
      </c>
      <c r="BP85" s="2140">
        <f>IF(ISERROR(T85*(VLOOKUP($A85, 'E1 Categorization'!$A$32:$E$124, 5,0))), T85*0.5, T85*(VLOOKUP($A85, 'E1 Categorization'!$A$32:$E$124, 5,0)))</f>
        <v>0</v>
      </c>
      <c r="BQ85" s="2140">
        <f>IF(ISERROR(U85*(VLOOKUP($A85, 'E1 Categorization'!$A$32:$E$124, 5,0))), U85*0.5, U85*(VLOOKUP($A85, 'E1 Categorization'!$A$32:$E$124, 5,0)))</f>
        <v>0</v>
      </c>
      <c r="BR85" s="2140">
        <f>IF(ISERROR(V85*(VLOOKUP($A85, 'E1 Categorization'!$A$32:$E$124, 5,0))), V85*0.5, V85*(VLOOKUP($A85, 'E1 Categorization'!$A$32:$E$124, 5,0)))</f>
        <v>0</v>
      </c>
      <c r="BS85" s="2140">
        <f>IF(ISERROR(W85*(VLOOKUP($A85, 'E1 Categorization'!$A$32:$E$124, 5,0))), W85*0.5, W85*(VLOOKUP($A85, 'E1 Categorization'!$A$32:$E$124, 5,0)))</f>
        <v>0</v>
      </c>
      <c r="BT85" s="2140">
        <f>IF(ISERROR(X85*(VLOOKUP($A85, 'E1 Categorization'!$A$32:$E$124, 5,0))), X85*0.5, X85*(VLOOKUP($A85, 'E1 Categorization'!$A$32:$E$124, 5,0)))</f>
        <v>0</v>
      </c>
    </row>
    <row r="86" spans="1:72" s="561" customFormat="1" ht="25.5" x14ac:dyDescent="0.2">
      <c r="A86" s="487">
        <f>'I3 TB Data'!A384:B384</f>
        <v>5090</v>
      </c>
      <c r="B86" s="488" t="str">
        <f>'I3 TB Data'!B384</f>
        <v>Underground Distribution Lines and Feeders - Rental Paid</v>
      </c>
      <c r="C86" s="489">
        <f>'I3 TB Data'!G384</f>
        <v>0</v>
      </c>
      <c r="D86" s="1857" t="str">
        <f t="shared" si="35"/>
        <v>Yes</v>
      </c>
      <c r="E86" s="1835"/>
      <c r="F86" s="1835"/>
      <c r="G86" s="1835"/>
      <c r="H86" s="1835"/>
      <c r="I86" s="1835"/>
      <c r="J86" s="1835"/>
      <c r="K86" s="1835"/>
      <c r="L86" s="1835"/>
      <c r="M86" s="1835"/>
      <c r="N86" s="1835"/>
      <c r="O86" s="1835"/>
      <c r="P86" s="1835"/>
      <c r="Q86" s="1835"/>
      <c r="R86" s="1835"/>
      <c r="S86" s="1835"/>
      <c r="T86" s="1835"/>
      <c r="U86" s="1835"/>
      <c r="V86" s="1835"/>
      <c r="W86" s="1835"/>
      <c r="X86" s="1835"/>
      <c r="AA86" s="491">
        <f t="shared" si="31"/>
        <v>5090</v>
      </c>
      <c r="AB86" s="492" t="str">
        <f t="shared" si="32"/>
        <v>Underground Distribution Lines and Feeders - Rental Paid</v>
      </c>
      <c r="AC86" s="2140">
        <f>IF(ISERROR(E86*(1-VLOOKUP($A86, 'E1 Categorization'!$A$32:$E$124, 5,0))), E86*0.5, E86*(1-VLOOKUP($A86, 'E1 Categorization'!$A$32:$E$124, 5,0)))</f>
        <v>0</v>
      </c>
      <c r="AD86" s="2140">
        <f>IF(ISERROR(F86*(1-VLOOKUP($A86, 'E1 Categorization'!$A$32:$E$124, 5,0))), F86*0.5, F86*(1-VLOOKUP($A86, 'E1 Categorization'!$A$32:$E$124, 5,0)))</f>
        <v>0</v>
      </c>
      <c r="AE86" s="2140">
        <f>IF(ISERROR(G86*(1-VLOOKUP($A86, 'E1 Categorization'!$A$32:$E$124, 5,0))), G86*0.5, G86*(1-VLOOKUP($A86, 'E1 Categorization'!$A$32:$E$124, 5,0)))</f>
        <v>0</v>
      </c>
      <c r="AF86" s="2140">
        <f>IF(ISERROR(H86*(1-VLOOKUP($A86, 'E1 Categorization'!$A$32:$E$124, 5,0))), H86*0.5, H86*(1-VLOOKUP($A86, 'E1 Categorization'!$A$32:$E$124, 5,0)))</f>
        <v>0</v>
      </c>
      <c r="AG86" s="2140">
        <f>IF(ISERROR(I86*(1-VLOOKUP($A86, 'E1 Categorization'!$A$32:$E$124, 5,0))), I86*0.5, I86*(1-VLOOKUP($A86, 'E1 Categorization'!$A$32:$E$124, 5,0)))</f>
        <v>0</v>
      </c>
      <c r="AH86" s="2140">
        <f>IF(ISERROR(J86*(1-VLOOKUP($A86, 'E1 Categorization'!$A$32:$E$124, 5,0))), J86*0.5, J86*(1-VLOOKUP($A86, 'E1 Categorization'!$A$32:$E$124, 5,0)))</f>
        <v>0</v>
      </c>
      <c r="AI86" s="2140">
        <f>IF(ISERROR(K86*(1-VLOOKUP($A86, 'E1 Categorization'!$A$32:$E$124, 5,0))), K86*0.5, K86*(1-VLOOKUP($A86, 'E1 Categorization'!$A$32:$E$124, 5,0)))</f>
        <v>0</v>
      </c>
      <c r="AJ86" s="2140">
        <f>IF(ISERROR(L86*(1-VLOOKUP($A86, 'E1 Categorization'!$A$32:$E$124, 5,0))), L86*0.5, L86*(1-VLOOKUP($A86, 'E1 Categorization'!$A$32:$E$124, 5,0)))</f>
        <v>0</v>
      </c>
      <c r="AK86" s="2140">
        <f>IF(ISERROR(M86*(1-VLOOKUP($A86, 'E1 Categorization'!$A$32:$E$124, 5,0))), M86*0.5, M86*(1-VLOOKUP($A86, 'E1 Categorization'!$A$32:$E$124, 5,0)))</f>
        <v>0</v>
      </c>
      <c r="AL86" s="2140">
        <f>IF(ISERROR(N86*(1-VLOOKUP($A86, 'E1 Categorization'!$A$32:$E$124, 5,0))), N86*0.5, N86*(1-VLOOKUP($A86, 'E1 Categorization'!$A$32:$E$124, 5,0)))</f>
        <v>0</v>
      </c>
      <c r="AM86" s="2140">
        <f>IF(ISERROR(O86*(1-VLOOKUP($A86, 'E1 Categorization'!$A$32:$E$124, 5,0))), O86*0.5, O86*(1-VLOOKUP($A86, 'E1 Categorization'!$A$32:$E$124, 5,0)))</f>
        <v>0</v>
      </c>
      <c r="AN86" s="2140">
        <f>IF(ISERROR(P86*(1-VLOOKUP($A86, 'E1 Categorization'!$A$32:$E$124, 5,0))), P86*0.5, P86*(1-VLOOKUP($A86, 'E1 Categorization'!$A$32:$E$124, 5,0)))</f>
        <v>0</v>
      </c>
      <c r="AO86" s="2140">
        <f>IF(ISERROR(Q86*(1-VLOOKUP($A86, 'E1 Categorization'!$A$32:$E$124, 5,0))), Q86*0.5, Q86*(1-VLOOKUP($A86, 'E1 Categorization'!$A$32:$E$124, 5,0)))</f>
        <v>0</v>
      </c>
      <c r="AP86" s="2140">
        <f>IF(ISERROR(R86*(1-VLOOKUP($A86, 'E1 Categorization'!$A$32:$E$124, 5,0))), R86*0.5, R86*(1-VLOOKUP($A86, 'E1 Categorization'!$A$32:$E$124, 5,0)))</f>
        <v>0</v>
      </c>
      <c r="AQ86" s="2140">
        <f>IF(ISERROR(S86*(1-VLOOKUP($A86, 'E1 Categorization'!$A$32:$E$124, 5,0))), S86*0.5, S86*(1-VLOOKUP($A86, 'E1 Categorization'!$A$32:$E$124, 5,0)))</f>
        <v>0</v>
      </c>
      <c r="AR86" s="2140">
        <f>IF(ISERROR(T86*(1-VLOOKUP($A86, 'E1 Categorization'!$A$32:$E$124, 5,0))), T86*0.5, T86*(1-VLOOKUP($A86, 'E1 Categorization'!$A$32:$E$124, 5,0)))</f>
        <v>0</v>
      </c>
      <c r="AS86" s="2140">
        <f>IF(ISERROR(U86*(1-VLOOKUP($A86, 'E1 Categorization'!$A$32:$E$124, 5,0))), U86*0.5, U86*(1-VLOOKUP($A86, 'E1 Categorization'!$A$32:$E$124, 5,0)))</f>
        <v>0</v>
      </c>
      <c r="AT86" s="2140">
        <f>IF(ISERROR(V86*(1-VLOOKUP($A86, 'E1 Categorization'!$A$32:$E$124, 5,0))), V86*0.5, V86*(1-VLOOKUP($A86, 'E1 Categorization'!$A$32:$E$124, 5,0)))</f>
        <v>0</v>
      </c>
      <c r="AU86" s="2140">
        <f>IF(ISERROR(W86*(1-VLOOKUP($A86, 'E1 Categorization'!$A$32:$E$124, 5,0))), W86*0.5, W86*(1-VLOOKUP($A86, 'E1 Categorization'!$A$32:$E$124, 5,0)))</f>
        <v>0</v>
      </c>
      <c r="AV86" s="2140">
        <f>IF(ISERROR(X86*(1-VLOOKUP($A86, 'E1 Categorization'!$A$32:$E$124, 5,0))), X86*0.5, X86*(1-VLOOKUP($A86, 'E1 Categorization'!$A$32:$E$124, 5,0)))</f>
        <v>0</v>
      </c>
      <c r="AW86" s="1889"/>
      <c r="AX86" s="1889"/>
      <c r="AY86" s="491">
        <f t="shared" si="33"/>
        <v>5090</v>
      </c>
      <c r="AZ86" s="492" t="str">
        <f t="shared" si="34"/>
        <v>Underground Distribution Lines and Feeders - Rental Paid</v>
      </c>
      <c r="BA86" s="2140">
        <f>IF(ISERROR(E86*(VLOOKUP($A86, 'E1 Categorization'!$A$32:$E$124, 5,0))), E86*0.5, E86*(VLOOKUP($A86, 'E1 Categorization'!$A$32:$E$124, 5,0)))</f>
        <v>0</v>
      </c>
      <c r="BB86" s="2140">
        <f>IF(ISERROR(F86*(VLOOKUP($A86, 'E1 Categorization'!$A$32:$E$124, 5,0))), F86*0.5, F86*(VLOOKUP($A86, 'E1 Categorization'!$A$32:$E$124, 5,0)))</f>
        <v>0</v>
      </c>
      <c r="BC86" s="2140">
        <f>IF(ISERROR(G86*(VLOOKUP($A86, 'E1 Categorization'!$A$32:$E$124, 5,0))), G86*0.5, G86*(VLOOKUP($A86, 'E1 Categorization'!$A$32:$E$124, 5,0)))</f>
        <v>0</v>
      </c>
      <c r="BD86" s="2140">
        <f>IF(ISERROR(H86*(VLOOKUP($A86, 'E1 Categorization'!$A$32:$E$124, 5,0))), H86*0.5, H86*(VLOOKUP($A86, 'E1 Categorization'!$A$32:$E$124, 5,0)))</f>
        <v>0</v>
      </c>
      <c r="BE86" s="2140">
        <f>IF(ISERROR(I86*(VLOOKUP($A86, 'E1 Categorization'!$A$32:$E$124, 5,0))), I86*0.5, I86*(VLOOKUP($A86, 'E1 Categorization'!$A$32:$E$124, 5,0)))</f>
        <v>0</v>
      </c>
      <c r="BF86" s="2140">
        <f>IF(ISERROR(J86*(VLOOKUP($A86, 'E1 Categorization'!$A$32:$E$124, 5,0))), J86*0.5, J86*(VLOOKUP($A86, 'E1 Categorization'!$A$32:$E$124, 5,0)))</f>
        <v>0</v>
      </c>
      <c r="BG86" s="2140">
        <f>IF(ISERROR(K86*(VLOOKUP($A86, 'E1 Categorization'!$A$32:$E$124, 5,0))), K86*0.5, K86*(VLOOKUP($A86, 'E1 Categorization'!$A$32:$E$124, 5,0)))</f>
        <v>0</v>
      </c>
      <c r="BH86" s="2140">
        <f>IF(ISERROR(L86*(VLOOKUP($A86, 'E1 Categorization'!$A$32:$E$124, 5,0))), L86*0.5, L86*(VLOOKUP($A86, 'E1 Categorization'!$A$32:$E$124, 5,0)))</f>
        <v>0</v>
      </c>
      <c r="BI86" s="2140">
        <f>IF(ISERROR(M86*(VLOOKUP($A86, 'E1 Categorization'!$A$32:$E$124, 5,0))), M86*0.5, M86*(VLOOKUP($A86, 'E1 Categorization'!$A$32:$E$124, 5,0)))</f>
        <v>0</v>
      </c>
      <c r="BJ86" s="2140">
        <f>IF(ISERROR(N86*(VLOOKUP($A86, 'E1 Categorization'!$A$32:$E$124, 5,0))), N86*0.5, N86*(VLOOKUP($A86, 'E1 Categorization'!$A$32:$E$124, 5,0)))</f>
        <v>0</v>
      </c>
      <c r="BK86" s="2140">
        <f>IF(ISERROR(O86*(VLOOKUP($A86, 'E1 Categorization'!$A$32:$E$124, 5,0))), O86*0.5, O86*(VLOOKUP($A86, 'E1 Categorization'!$A$32:$E$124, 5,0)))</f>
        <v>0</v>
      </c>
      <c r="BL86" s="2140">
        <f>IF(ISERROR(P86*(VLOOKUP($A86, 'E1 Categorization'!$A$32:$E$124, 5,0))), P86*0.5, P86*(VLOOKUP($A86, 'E1 Categorization'!$A$32:$E$124, 5,0)))</f>
        <v>0</v>
      </c>
      <c r="BM86" s="2140">
        <f>IF(ISERROR(Q86*(VLOOKUP($A86, 'E1 Categorization'!$A$32:$E$124, 5,0))), Q86*0.5, Q86*(VLOOKUP($A86, 'E1 Categorization'!$A$32:$E$124, 5,0)))</f>
        <v>0</v>
      </c>
      <c r="BN86" s="2140">
        <f>IF(ISERROR(R86*(VLOOKUP($A86, 'E1 Categorization'!$A$32:$E$124, 5,0))), R86*0.5, R86*(VLOOKUP($A86, 'E1 Categorization'!$A$32:$E$124, 5,0)))</f>
        <v>0</v>
      </c>
      <c r="BO86" s="2140">
        <f>IF(ISERROR(S86*(VLOOKUP($A86, 'E1 Categorization'!$A$32:$E$124, 5,0))), S86*0.5, S86*(VLOOKUP($A86, 'E1 Categorization'!$A$32:$E$124, 5,0)))</f>
        <v>0</v>
      </c>
      <c r="BP86" s="2140">
        <f>IF(ISERROR(T86*(VLOOKUP($A86, 'E1 Categorization'!$A$32:$E$124, 5,0))), T86*0.5, T86*(VLOOKUP($A86, 'E1 Categorization'!$A$32:$E$124, 5,0)))</f>
        <v>0</v>
      </c>
      <c r="BQ86" s="2140">
        <f>IF(ISERROR(U86*(VLOOKUP($A86, 'E1 Categorization'!$A$32:$E$124, 5,0))), U86*0.5, U86*(VLOOKUP($A86, 'E1 Categorization'!$A$32:$E$124, 5,0)))</f>
        <v>0</v>
      </c>
      <c r="BR86" s="2140">
        <f>IF(ISERROR(V86*(VLOOKUP($A86, 'E1 Categorization'!$A$32:$E$124, 5,0))), V86*0.5, V86*(VLOOKUP($A86, 'E1 Categorization'!$A$32:$E$124, 5,0)))</f>
        <v>0</v>
      </c>
      <c r="BS86" s="2140">
        <f>IF(ISERROR(W86*(VLOOKUP($A86, 'E1 Categorization'!$A$32:$E$124, 5,0))), W86*0.5, W86*(VLOOKUP($A86, 'E1 Categorization'!$A$32:$E$124, 5,0)))</f>
        <v>0</v>
      </c>
      <c r="BT86" s="2140">
        <f>IF(ISERROR(X86*(VLOOKUP($A86, 'E1 Categorization'!$A$32:$E$124, 5,0))), X86*0.5, X86*(VLOOKUP($A86, 'E1 Categorization'!$A$32:$E$124, 5,0)))</f>
        <v>0</v>
      </c>
    </row>
    <row r="87" spans="1:72" s="561" customFormat="1" ht="25.5" x14ac:dyDescent="0.2">
      <c r="A87" s="487">
        <f>'I3 TB Data'!A385:B385</f>
        <v>5095</v>
      </c>
      <c r="B87" s="488" t="str">
        <f>'I3 TB Data'!B385</f>
        <v>Overhead Distribution Lines and Feeders - Rental Paid</v>
      </c>
      <c r="C87" s="489">
        <f>'I3 TB Data'!G385</f>
        <v>0</v>
      </c>
      <c r="D87" s="1857" t="str">
        <f t="shared" si="35"/>
        <v>Yes</v>
      </c>
      <c r="E87" s="1835"/>
      <c r="F87" s="1835"/>
      <c r="G87" s="1835"/>
      <c r="H87" s="1835"/>
      <c r="I87" s="1835"/>
      <c r="J87" s="1835"/>
      <c r="K87" s="1835"/>
      <c r="L87" s="1835"/>
      <c r="M87" s="1835"/>
      <c r="N87" s="1835"/>
      <c r="O87" s="1835"/>
      <c r="P87" s="1835"/>
      <c r="Q87" s="1835"/>
      <c r="R87" s="1835"/>
      <c r="S87" s="1835"/>
      <c r="T87" s="1835"/>
      <c r="U87" s="1835"/>
      <c r="V87" s="1835"/>
      <c r="W87" s="1835"/>
      <c r="X87" s="1835"/>
      <c r="AA87" s="491">
        <f t="shared" si="31"/>
        <v>5095</v>
      </c>
      <c r="AB87" s="492" t="str">
        <f t="shared" si="32"/>
        <v>Overhead Distribution Lines and Feeders - Rental Paid</v>
      </c>
      <c r="AC87" s="2140">
        <f>IF(ISERROR(E87*(1-VLOOKUP($A87, 'E1 Categorization'!$A$32:$E$124, 5,0))), E87*0.5, E87*(1-VLOOKUP($A87, 'E1 Categorization'!$A$32:$E$124, 5,0)))</f>
        <v>0</v>
      </c>
      <c r="AD87" s="2140">
        <f>IF(ISERROR(F87*(1-VLOOKUP($A87, 'E1 Categorization'!$A$32:$E$124, 5,0))), F87*0.5, F87*(1-VLOOKUP($A87, 'E1 Categorization'!$A$32:$E$124, 5,0)))</f>
        <v>0</v>
      </c>
      <c r="AE87" s="2140">
        <f>IF(ISERROR(G87*(1-VLOOKUP($A87, 'E1 Categorization'!$A$32:$E$124, 5,0))), G87*0.5, G87*(1-VLOOKUP($A87, 'E1 Categorization'!$A$32:$E$124, 5,0)))</f>
        <v>0</v>
      </c>
      <c r="AF87" s="2140">
        <f>IF(ISERROR(H87*(1-VLOOKUP($A87, 'E1 Categorization'!$A$32:$E$124, 5,0))), H87*0.5, H87*(1-VLOOKUP($A87, 'E1 Categorization'!$A$32:$E$124, 5,0)))</f>
        <v>0</v>
      </c>
      <c r="AG87" s="2140">
        <f>IF(ISERROR(I87*(1-VLOOKUP($A87, 'E1 Categorization'!$A$32:$E$124, 5,0))), I87*0.5, I87*(1-VLOOKUP($A87, 'E1 Categorization'!$A$32:$E$124, 5,0)))</f>
        <v>0</v>
      </c>
      <c r="AH87" s="2140">
        <f>IF(ISERROR(J87*(1-VLOOKUP($A87, 'E1 Categorization'!$A$32:$E$124, 5,0))), J87*0.5, J87*(1-VLOOKUP($A87, 'E1 Categorization'!$A$32:$E$124, 5,0)))</f>
        <v>0</v>
      </c>
      <c r="AI87" s="2140">
        <f>IF(ISERROR(K87*(1-VLOOKUP($A87, 'E1 Categorization'!$A$32:$E$124, 5,0))), K87*0.5, K87*(1-VLOOKUP($A87, 'E1 Categorization'!$A$32:$E$124, 5,0)))</f>
        <v>0</v>
      </c>
      <c r="AJ87" s="2140">
        <f>IF(ISERROR(L87*(1-VLOOKUP($A87, 'E1 Categorization'!$A$32:$E$124, 5,0))), L87*0.5, L87*(1-VLOOKUP($A87, 'E1 Categorization'!$A$32:$E$124, 5,0)))</f>
        <v>0</v>
      </c>
      <c r="AK87" s="2140">
        <f>IF(ISERROR(M87*(1-VLOOKUP($A87, 'E1 Categorization'!$A$32:$E$124, 5,0))), M87*0.5, M87*(1-VLOOKUP($A87, 'E1 Categorization'!$A$32:$E$124, 5,0)))</f>
        <v>0</v>
      </c>
      <c r="AL87" s="2140">
        <f>IF(ISERROR(N87*(1-VLOOKUP($A87, 'E1 Categorization'!$A$32:$E$124, 5,0))), N87*0.5, N87*(1-VLOOKUP($A87, 'E1 Categorization'!$A$32:$E$124, 5,0)))</f>
        <v>0</v>
      </c>
      <c r="AM87" s="2140">
        <f>IF(ISERROR(O87*(1-VLOOKUP($A87, 'E1 Categorization'!$A$32:$E$124, 5,0))), O87*0.5, O87*(1-VLOOKUP($A87, 'E1 Categorization'!$A$32:$E$124, 5,0)))</f>
        <v>0</v>
      </c>
      <c r="AN87" s="2140">
        <f>IF(ISERROR(P87*(1-VLOOKUP($A87, 'E1 Categorization'!$A$32:$E$124, 5,0))), P87*0.5, P87*(1-VLOOKUP($A87, 'E1 Categorization'!$A$32:$E$124, 5,0)))</f>
        <v>0</v>
      </c>
      <c r="AO87" s="2140">
        <f>IF(ISERROR(Q87*(1-VLOOKUP($A87, 'E1 Categorization'!$A$32:$E$124, 5,0))), Q87*0.5, Q87*(1-VLOOKUP($A87, 'E1 Categorization'!$A$32:$E$124, 5,0)))</f>
        <v>0</v>
      </c>
      <c r="AP87" s="2140">
        <f>IF(ISERROR(R87*(1-VLOOKUP($A87, 'E1 Categorization'!$A$32:$E$124, 5,0))), R87*0.5, R87*(1-VLOOKUP($A87, 'E1 Categorization'!$A$32:$E$124, 5,0)))</f>
        <v>0</v>
      </c>
      <c r="AQ87" s="2140">
        <f>IF(ISERROR(S87*(1-VLOOKUP($A87, 'E1 Categorization'!$A$32:$E$124, 5,0))), S87*0.5, S87*(1-VLOOKUP($A87, 'E1 Categorization'!$A$32:$E$124, 5,0)))</f>
        <v>0</v>
      </c>
      <c r="AR87" s="2140">
        <f>IF(ISERROR(T87*(1-VLOOKUP($A87, 'E1 Categorization'!$A$32:$E$124, 5,0))), T87*0.5, T87*(1-VLOOKUP($A87, 'E1 Categorization'!$A$32:$E$124, 5,0)))</f>
        <v>0</v>
      </c>
      <c r="AS87" s="2140">
        <f>IF(ISERROR(U87*(1-VLOOKUP($A87, 'E1 Categorization'!$A$32:$E$124, 5,0))), U87*0.5, U87*(1-VLOOKUP($A87, 'E1 Categorization'!$A$32:$E$124, 5,0)))</f>
        <v>0</v>
      </c>
      <c r="AT87" s="2140">
        <f>IF(ISERROR(V87*(1-VLOOKUP($A87, 'E1 Categorization'!$A$32:$E$124, 5,0))), V87*0.5, V87*(1-VLOOKUP($A87, 'E1 Categorization'!$A$32:$E$124, 5,0)))</f>
        <v>0</v>
      </c>
      <c r="AU87" s="2140">
        <f>IF(ISERROR(W87*(1-VLOOKUP($A87, 'E1 Categorization'!$A$32:$E$124, 5,0))), W87*0.5, W87*(1-VLOOKUP($A87, 'E1 Categorization'!$A$32:$E$124, 5,0)))</f>
        <v>0</v>
      </c>
      <c r="AV87" s="2140">
        <f>IF(ISERROR(X87*(1-VLOOKUP($A87, 'E1 Categorization'!$A$32:$E$124, 5,0))), X87*0.5, X87*(1-VLOOKUP($A87, 'E1 Categorization'!$A$32:$E$124, 5,0)))</f>
        <v>0</v>
      </c>
      <c r="AW87" s="1889"/>
      <c r="AX87" s="1889"/>
      <c r="AY87" s="491">
        <f t="shared" si="33"/>
        <v>5095</v>
      </c>
      <c r="AZ87" s="492" t="str">
        <f t="shared" si="34"/>
        <v>Overhead Distribution Lines and Feeders - Rental Paid</v>
      </c>
      <c r="BA87" s="2140">
        <f>IF(ISERROR(E87*(VLOOKUP($A87, 'E1 Categorization'!$A$32:$E$124, 5,0))), E87*0.5, E87*(VLOOKUP($A87, 'E1 Categorization'!$A$32:$E$124, 5,0)))</f>
        <v>0</v>
      </c>
      <c r="BB87" s="2140">
        <f>IF(ISERROR(F87*(VLOOKUP($A87, 'E1 Categorization'!$A$32:$E$124, 5,0))), F87*0.5, F87*(VLOOKUP($A87, 'E1 Categorization'!$A$32:$E$124, 5,0)))</f>
        <v>0</v>
      </c>
      <c r="BC87" s="2140">
        <f>IF(ISERROR(G87*(VLOOKUP($A87, 'E1 Categorization'!$A$32:$E$124, 5,0))), G87*0.5, G87*(VLOOKUP($A87, 'E1 Categorization'!$A$32:$E$124, 5,0)))</f>
        <v>0</v>
      </c>
      <c r="BD87" s="2140">
        <f>IF(ISERROR(H87*(VLOOKUP($A87, 'E1 Categorization'!$A$32:$E$124, 5,0))), H87*0.5, H87*(VLOOKUP($A87, 'E1 Categorization'!$A$32:$E$124, 5,0)))</f>
        <v>0</v>
      </c>
      <c r="BE87" s="2140">
        <f>IF(ISERROR(I87*(VLOOKUP($A87, 'E1 Categorization'!$A$32:$E$124, 5,0))), I87*0.5, I87*(VLOOKUP($A87, 'E1 Categorization'!$A$32:$E$124, 5,0)))</f>
        <v>0</v>
      </c>
      <c r="BF87" s="2140">
        <f>IF(ISERROR(J87*(VLOOKUP($A87, 'E1 Categorization'!$A$32:$E$124, 5,0))), J87*0.5, J87*(VLOOKUP($A87, 'E1 Categorization'!$A$32:$E$124, 5,0)))</f>
        <v>0</v>
      </c>
      <c r="BG87" s="2140">
        <f>IF(ISERROR(K87*(VLOOKUP($A87, 'E1 Categorization'!$A$32:$E$124, 5,0))), K87*0.5, K87*(VLOOKUP($A87, 'E1 Categorization'!$A$32:$E$124, 5,0)))</f>
        <v>0</v>
      </c>
      <c r="BH87" s="2140">
        <f>IF(ISERROR(L87*(VLOOKUP($A87, 'E1 Categorization'!$A$32:$E$124, 5,0))), L87*0.5, L87*(VLOOKUP($A87, 'E1 Categorization'!$A$32:$E$124, 5,0)))</f>
        <v>0</v>
      </c>
      <c r="BI87" s="2140">
        <f>IF(ISERROR(M87*(VLOOKUP($A87, 'E1 Categorization'!$A$32:$E$124, 5,0))), M87*0.5, M87*(VLOOKUP($A87, 'E1 Categorization'!$A$32:$E$124, 5,0)))</f>
        <v>0</v>
      </c>
      <c r="BJ87" s="2140">
        <f>IF(ISERROR(N87*(VLOOKUP($A87, 'E1 Categorization'!$A$32:$E$124, 5,0))), N87*0.5, N87*(VLOOKUP($A87, 'E1 Categorization'!$A$32:$E$124, 5,0)))</f>
        <v>0</v>
      </c>
      <c r="BK87" s="2140">
        <f>IF(ISERROR(O87*(VLOOKUP($A87, 'E1 Categorization'!$A$32:$E$124, 5,0))), O87*0.5, O87*(VLOOKUP($A87, 'E1 Categorization'!$A$32:$E$124, 5,0)))</f>
        <v>0</v>
      </c>
      <c r="BL87" s="2140">
        <f>IF(ISERROR(P87*(VLOOKUP($A87, 'E1 Categorization'!$A$32:$E$124, 5,0))), P87*0.5, P87*(VLOOKUP($A87, 'E1 Categorization'!$A$32:$E$124, 5,0)))</f>
        <v>0</v>
      </c>
      <c r="BM87" s="2140">
        <f>IF(ISERROR(Q87*(VLOOKUP($A87, 'E1 Categorization'!$A$32:$E$124, 5,0))), Q87*0.5, Q87*(VLOOKUP($A87, 'E1 Categorization'!$A$32:$E$124, 5,0)))</f>
        <v>0</v>
      </c>
      <c r="BN87" s="2140">
        <f>IF(ISERROR(R87*(VLOOKUP($A87, 'E1 Categorization'!$A$32:$E$124, 5,0))), R87*0.5, R87*(VLOOKUP($A87, 'E1 Categorization'!$A$32:$E$124, 5,0)))</f>
        <v>0</v>
      </c>
      <c r="BO87" s="2140">
        <f>IF(ISERROR(S87*(VLOOKUP($A87, 'E1 Categorization'!$A$32:$E$124, 5,0))), S87*0.5, S87*(VLOOKUP($A87, 'E1 Categorization'!$A$32:$E$124, 5,0)))</f>
        <v>0</v>
      </c>
      <c r="BP87" s="2140">
        <f>IF(ISERROR(T87*(VLOOKUP($A87, 'E1 Categorization'!$A$32:$E$124, 5,0))), T87*0.5, T87*(VLOOKUP($A87, 'E1 Categorization'!$A$32:$E$124, 5,0)))</f>
        <v>0</v>
      </c>
      <c r="BQ87" s="2140">
        <f>IF(ISERROR(U87*(VLOOKUP($A87, 'E1 Categorization'!$A$32:$E$124, 5,0))), U87*0.5, U87*(VLOOKUP($A87, 'E1 Categorization'!$A$32:$E$124, 5,0)))</f>
        <v>0</v>
      </c>
      <c r="BR87" s="2140">
        <f>IF(ISERROR(V87*(VLOOKUP($A87, 'E1 Categorization'!$A$32:$E$124, 5,0))), V87*0.5, V87*(VLOOKUP($A87, 'E1 Categorization'!$A$32:$E$124, 5,0)))</f>
        <v>0</v>
      </c>
      <c r="BS87" s="2140">
        <f>IF(ISERROR(W87*(VLOOKUP($A87, 'E1 Categorization'!$A$32:$E$124, 5,0))), W87*0.5, W87*(VLOOKUP($A87, 'E1 Categorization'!$A$32:$E$124, 5,0)))</f>
        <v>0</v>
      </c>
      <c r="BT87" s="2140">
        <f>IF(ISERROR(X87*(VLOOKUP($A87, 'E1 Categorization'!$A$32:$E$124, 5,0))), X87*0.5, X87*(VLOOKUP($A87, 'E1 Categorization'!$A$32:$E$124, 5,0)))</f>
        <v>0</v>
      </c>
    </row>
    <row r="88" spans="1:72" s="561" customFormat="1" ht="25.5" customHeight="1" x14ac:dyDescent="0.2">
      <c r="A88" s="487">
        <f>'I3 TB Data'!A386:B386</f>
        <v>5096</v>
      </c>
      <c r="B88" s="488" t="str">
        <f>'I3 TB Data'!B386</f>
        <v>Other Rent</v>
      </c>
      <c r="C88" s="489">
        <f>'I3 TB Data'!G386</f>
        <v>0</v>
      </c>
      <c r="D88" s="1857" t="str">
        <f t="shared" si="35"/>
        <v>Yes</v>
      </c>
      <c r="E88" s="1835"/>
      <c r="F88" s="1835"/>
      <c r="G88" s="1835"/>
      <c r="H88" s="1835"/>
      <c r="I88" s="1835"/>
      <c r="J88" s="1835"/>
      <c r="K88" s="1835"/>
      <c r="L88" s="1835"/>
      <c r="M88" s="1835"/>
      <c r="N88" s="1835"/>
      <c r="O88" s="1835"/>
      <c r="P88" s="1835"/>
      <c r="Q88" s="1835"/>
      <c r="R88" s="1835"/>
      <c r="S88" s="1835"/>
      <c r="T88" s="1835"/>
      <c r="U88" s="1835"/>
      <c r="V88" s="1835"/>
      <c r="W88" s="1835"/>
      <c r="X88" s="1835"/>
      <c r="AA88" s="491">
        <f t="shared" si="31"/>
        <v>5096</v>
      </c>
      <c r="AB88" s="492" t="str">
        <f t="shared" si="32"/>
        <v>Other Rent</v>
      </c>
      <c r="AC88" s="2140">
        <f>IF(ISERROR(E88*(1-VLOOKUP($A88, 'E1 Categorization'!$A$32:$E$124, 5,0))), E88*0.5, E88*(1-VLOOKUP($A88, 'E1 Categorization'!$A$32:$E$124, 5,0)))</f>
        <v>0</v>
      </c>
      <c r="AD88" s="2140">
        <f>IF(ISERROR(F88*(1-VLOOKUP($A88, 'E1 Categorization'!$A$32:$E$124, 5,0))), F88*0.5, F88*(1-VLOOKUP($A88, 'E1 Categorization'!$A$32:$E$124, 5,0)))</f>
        <v>0</v>
      </c>
      <c r="AE88" s="2140">
        <f>IF(ISERROR(G88*(1-VLOOKUP($A88, 'E1 Categorization'!$A$32:$E$124, 5,0))), G88*0.5, G88*(1-VLOOKUP($A88, 'E1 Categorization'!$A$32:$E$124, 5,0)))</f>
        <v>0</v>
      </c>
      <c r="AF88" s="2140">
        <f>IF(ISERROR(H88*(1-VLOOKUP($A88, 'E1 Categorization'!$A$32:$E$124, 5,0))), H88*0.5, H88*(1-VLOOKUP($A88, 'E1 Categorization'!$A$32:$E$124, 5,0)))</f>
        <v>0</v>
      </c>
      <c r="AG88" s="2140">
        <f>IF(ISERROR(I88*(1-VLOOKUP($A88, 'E1 Categorization'!$A$32:$E$124, 5,0))), I88*0.5, I88*(1-VLOOKUP($A88, 'E1 Categorization'!$A$32:$E$124, 5,0)))</f>
        <v>0</v>
      </c>
      <c r="AH88" s="2140">
        <f>IF(ISERROR(J88*(1-VLOOKUP($A88, 'E1 Categorization'!$A$32:$E$124, 5,0))), J88*0.5, J88*(1-VLOOKUP($A88, 'E1 Categorization'!$A$32:$E$124, 5,0)))</f>
        <v>0</v>
      </c>
      <c r="AI88" s="2140">
        <f>IF(ISERROR(K88*(1-VLOOKUP($A88, 'E1 Categorization'!$A$32:$E$124, 5,0))), K88*0.5, K88*(1-VLOOKUP($A88, 'E1 Categorization'!$A$32:$E$124, 5,0)))</f>
        <v>0</v>
      </c>
      <c r="AJ88" s="2140">
        <f>IF(ISERROR(L88*(1-VLOOKUP($A88, 'E1 Categorization'!$A$32:$E$124, 5,0))), L88*0.5, L88*(1-VLOOKUP($A88, 'E1 Categorization'!$A$32:$E$124, 5,0)))</f>
        <v>0</v>
      </c>
      <c r="AK88" s="2140">
        <f>IF(ISERROR(M88*(1-VLOOKUP($A88, 'E1 Categorization'!$A$32:$E$124, 5,0))), M88*0.5, M88*(1-VLOOKUP($A88, 'E1 Categorization'!$A$32:$E$124, 5,0)))</f>
        <v>0</v>
      </c>
      <c r="AL88" s="2140">
        <f>IF(ISERROR(N88*(1-VLOOKUP($A88, 'E1 Categorization'!$A$32:$E$124, 5,0))), N88*0.5, N88*(1-VLOOKUP($A88, 'E1 Categorization'!$A$32:$E$124, 5,0)))</f>
        <v>0</v>
      </c>
      <c r="AM88" s="2140">
        <f>IF(ISERROR(O88*(1-VLOOKUP($A88, 'E1 Categorization'!$A$32:$E$124, 5,0))), O88*0.5, O88*(1-VLOOKUP($A88, 'E1 Categorization'!$A$32:$E$124, 5,0)))</f>
        <v>0</v>
      </c>
      <c r="AN88" s="2140">
        <f>IF(ISERROR(P88*(1-VLOOKUP($A88, 'E1 Categorization'!$A$32:$E$124, 5,0))), P88*0.5, P88*(1-VLOOKUP($A88, 'E1 Categorization'!$A$32:$E$124, 5,0)))</f>
        <v>0</v>
      </c>
      <c r="AO88" s="2140">
        <f>IF(ISERROR(Q88*(1-VLOOKUP($A88, 'E1 Categorization'!$A$32:$E$124, 5,0))), Q88*0.5, Q88*(1-VLOOKUP($A88, 'E1 Categorization'!$A$32:$E$124, 5,0)))</f>
        <v>0</v>
      </c>
      <c r="AP88" s="2140">
        <f>IF(ISERROR(R88*(1-VLOOKUP($A88, 'E1 Categorization'!$A$32:$E$124, 5,0))), R88*0.5, R88*(1-VLOOKUP($A88, 'E1 Categorization'!$A$32:$E$124, 5,0)))</f>
        <v>0</v>
      </c>
      <c r="AQ88" s="2140">
        <f>IF(ISERROR(S88*(1-VLOOKUP($A88, 'E1 Categorization'!$A$32:$E$124, 5,0))), S88*0.5, S88*(1-VLOOKUP($A88, 'E1 Categorization'!$A$32:$E$124, 5,0)))</f>
        <v>0</v>
      </c>
      <c r="AR88" s="2140">
        <f>IF(ISERROR(T88*(1-VLOOKUP($A88, 'E1 Categorization'!$A$32:$E$124, 5,0))), T88*0.5, T88*(1-VLOOKUP($A88, 'E1 Categorization'!$A$32:$E$124, 5,0)))</f>
        <v>0</v>
      </c>
      <c r="AS88" s="2140">
        <f>IF(ISERROR(U88*(1-VLOOKUP($A88, 'E1 Categorization'!$A$32:$E$124, 5,0))), U88*0.5, U88*(1-VLOOKUP($A88, 'E1 Categorization'!$A$32:$E$124, 5,0)))</f>
        <v>0</v>
      </c>
      <c r="AT88" s="2140">
        <f>IF(ISERROR(V88*(1-VLOOKUP($A88, 'E1 Categorization'!$A$32:$E$124, 5,0))), V88*0.5, V88*(1-VLOOKUP($A88, 'E1 Categorization'!$A$32:$E$124, 5,0)))</f>
        <v>0</v>
      </c>
      <c r="AU88" s="2140">
        <f>IF(ISERROR(W88*(1-VLOOKUP($A88, 'E1 Categorization'!$A$32:$E$124, 5,0))), W88*0.5, W88*(1-VLOOKUP($A88, 'E1 Categorization'!$A$32:$E$124, 5,0)))</f>
        <v>0</v>
      </c>
      <c r="AV88" s="2140">
        <f>IF(ISERROR(X88*(1-VLOOKUP($A88, 'E1 Categorization'!$A$32:$E$124, 5,0))), X88*0.5, X88*(1-VLOOKUP($A88, 'E1 Categorization'!$A$32:$E$124, 5,0)))</f>
        <v>0</v>
      </c>
      <c r="AW88" s="1889"/>
      <c r="AX88" s="1889"/>
      <c r="AY88" s="491">
        <f t="shared" si="33"/>
        <v>5096</v>
      </c>
      <c r="AZ88" s="492" t="str">
        <f t="shared" si="34"/>
        <v>Other Rent</v>
      </c>
      <c r="BA88" s="2140">
        <f>IF(ISERROR(E88*(VLOOKUP($A88, 'E1 Categorization'!$A$32:$E$124, 5,0))), E88*0.5, E88*(VLOOKUP($A88, 'E1 Categorization'!$A$32:$E$124, 5,0)))</f>
        <v>0</v>
      </c>
      <c r="BB88" s="2140">
        <f>IF(ISERROR(F88*(VLOOKUP($A88, 'E1 Categorization'!$A$32:$E$124, 5,0))), F88*0.5, F88*(VLOOKUP($A88, 'E1 Categorization'!$A$32:$E$124, 5,0)))</f>
        <v>0</v>
      </c>
      <c r="BC88" s="2140">
        <f>IF(ISERROR(G88*(VLOOKUP($A88, 'E1 Categorization'!$A$32:$E$124, 5,0))), G88*0.5, G88*(VLOOKUP($A88, 'E1 Categorization'!$A$32:$E$124, 5,0)))</f>
        <v>0</v>
      </c>
      <c r="BD88" s="2140">
        <f>IF(ISERROR(H88*(VLOOKUP($A88, 'E1 Categorization'!$A$32:$E$124, 5,0))), H88*0.5, H88*(VLOOKUP($A88, 'E1 Categorization'!$A$32:$E$124, 5,0)))</f>
        <v>0</v>
      </c>
      <c r="BE88" s="2140">
        <f>IF(ISERROR(I88*(VLOOKUP($A88, 'E1 Categorization'!$A$32:$E$124, 5,0))), I88*0.5, I88*(VLOOKUP($A88, 'E1 Categorization'!$A$32:$E$124, 5,0)))</f>
        <v>0</v>
      </c>
      <c r="BF88" s="2140">
        <f>IF(ISERROR(J88*(VLOOKUP($A88, 'E1 Categorization'!$A$32:$E$124, 5,0))), J88*0.5, J88*(VLOOKUP($A88, 'E1 Categorization'!$A$32:$E$124, 5,0)))</f>
        <v>0</v>
      </c>
      <c r="BG88" s="2140">
        <f>IF(ISERROR(K88*(VLOOKUP($A88, 'E1 Categorization'!$A$32:$E$124, 5,0))), K88*0.5, K88*(VLOOKUP($A88, 'E1 Categorization'!$A$32:$E$124, 5,0)))</f>
        <v>0</v>
      </c>
      <c r="BH88" s="2140">
        <f>IF(ISERROR(L88*(VLOOKUP($A88, 'E1 Categorization'!$A$32:$E$124, 5,0))), L88*0.5, L88*(VLOOKUP($A88, 'E1 Categorization'!$A$32:$E$124, 5,0)))</f>
        <v>0</v>
      </c>
      <c r="BI88" s="2140">
        <f>IF(ISERROR(M88*(VLOOKUP($A88, 'E1 Categorization'!$A$32:$E$124, 5,0))), M88*0.5, M88*(VLOOKUP($A88, 'E1 Categorization'!$A$32:$E$124, 5,0)))</f>
        <v>0</v>
      </c>
      <c r="BJ88" s="2140">
        <f>IF(ISERROR(N88*(VLOOKUP($A88, 'E1 Categorization'!$A$32:$E$124, 5,0))), N88*0.5, N88*(VLOOKUP($A88, 'E1 Categorization'!$A$32:$E$124, 5,0)))</f>
        <v>0</v>
      </c>
      <c r="BK88" s="2140">
        <f>IF(ISERROR(O88*(VLOOKUP($A88, 'E1 Categorization'!$A$32:$E$124, 5,0))), O88*0.5, O88*(VLOOKUP($A88, 'E1 Categorization'!$A$32:$E$124, 5,0)))</f>
        <v>0</v>
      </c>
      <c r="BL88" s="2140">
        <f>IF(ISERROR(P88*(VLOOKUP($A88, 'E1 Categorization'!$A$32:$E$124, 5,0))), P88*0.5, P88*(VLOOKUP($A88, 'E1 Categorization'!$A$32:$E$124, 5,0)))</f>
        <v>0</v>
      </c>
      <c r="BM88" s="2140">
        <f>IF(ISERROR(Q88*(VLOOKUP($A88, 'E1 Categorization'!$A$32:$E$124, 5,0))), Q88*0.5, Q88*(VLOOKUP($A88, 'E1 Categorization'!$A$32:$E$124, 5,0)))</f>
        <v>0</v>
      </c>
      <c r="BN88" s="2140">
        <f>IF(ISERROR(R88*(VLOOKUP($A88, 'E1 Categorization'!$A$32:$E$124, 5,0))), R88*0.5, R88*(VLOOKUP($A88, 'E1 Categorization'!$A$32:$E$124, 5,0)))</f>
        <v>0</v>
      </c>
      <c r="BO88" s="2140">
        <f>IF(ISERROR(S88*(VLOOKUP($A88, 'E1 Categorization'!$A$32:$E$124, 5,0))), S88*0.5, S88*(VLOOKUP($A88, 'E1 Categorization'!$A$32:$E$124, 5,0)))</f>
        <v>0</v>
      </c>
      <c r="BP88" s="2140">
        <f>IF(ISERROR(T88*(VLOOKUP($A88, 'E1 Categorization'!$A$32:$E$124, 5,0))), T88*0.5, T88*(VLOOKUP($A88, 'E1 Categorization'!$A$32:$E$124, 5,0)))</f>
        <v>0</v>
      </c>
      <c r="BQ88" s="2140">
        <f>IF(ISERROR(U88*(VLOOKUP($A88, 'E1 Categorization'!$A$32:$E$124, 5,0))), U88*0.5, U88*(VLOOKUP($A88, 'E1 Categorization'!$A$32:$E$124, 5,0)))</f>
        <v>0</v>
      </c>
      <c r="BR88" s="2140">
        <f>IF(ISERROR(V88*(VLOOKUP($A88, 'E1 Categorization'!$A$32:$E$124, 5,0))), V88*0.5, V88*(VLOOKUP($A88, 'E1 Categorization'!$A$32:$E$124, 5,0)))</f>
        <v>0</v>
      </c>
      <c r="BS88" s="2140">
        <f>IF(ISERROR(W88*(VLOOKUP($A88, 'E1 Categorization'!$A$32:$E$124, 5,0))), W88*0.5, W88*(VLOOKUP($A88, 'E1 Categorization'!$A$32:$E$124, 5,0)))</f>
        <v>0</v>
      </c>
      <c r="BT88" s="2140">
        <f>IF(ISERROR(X88*(VLOOKUP($A88, 'E1 Categorization'!$A$32:$E$124, 5,0))), X88*0.5, X88*(VLOOKUP($A88, 'E1 Categorization'!$A$32:$E$124, 5,0)))</f>
        <v>0</v>
      </c>
    </row>
    <row r="89" spans="1:72" s="561" customFormat="1" ht="25.5" x14ac:dyDescent="0.2">
      <c r="A89" s="487">
        <f>'I3 TB Data'!A387:B387</f>
        <v>5105</v>
      </c>
      <c r="B89" s="488" t="str">
        <f>'I3 TB Data'!B387</f>
        <v>Maintenance Supervision and Engineering</v>
      </c>
      <c r="C89" s="489">
        <f>'I3 TB Data'!G387</f>
        <v>0</v>
      </c>
      <c r="D89" s="1857" t="str">
        <f t="shared" si="35"/>
        <v>Yes</v>
      </c>
      <c r="E89" s="1835"/>
      <c r="F89" s="1835"/>
      <c r="G89" s="1835"/>
      <c r="H89" s="1835"/>
      <c r="I89" s="1835"/>
      <c r="J89" s="1835"/>
      <c r="K89" s="1835"/>
      <c r="L89" s="1835"/>
      <c r="M89" s="1835"/>
      <c r="N89" s="1835"/>
      <c r="O89" s="1835"/>
      <c r="P89" s="1835"/>
      <c r="Q89" s="1835"/>
      <c r="R89" s="1835"/>
      <c r="S89" s="1835"/>
      <c r="T89" s="1835"/>
      <c r="U89" s="1835"/>
      <c r="V89" s="1835"/>
      <c r="W89" s="1835"/>
      <c r="X89" s="1835"/>
      <c r="AA89" s="491">
        <f t="shared" si="31"/>
        <v>5105</v>
      </c>
      <c r="AB89" s="492" t="str">
        <f t="shared" si="32"/>
        <v>Maintenance Supervision and Engineering</v>
      </c>
      <c r="AC89" s="2140">
        <f>IF(ISERROR(E89*(1-VLOOKUP($A89, 'E1 Categorization'!$A$32:$E$124, 5,0))), E89*0.5, E89*(1-VLOOKUP($A89, 'E1 Categorization'!$A$32:$E$124, 5,0)))</f>
        <v>0</v>
      </c>
      <c r="AD89" s="2140">
        <f>IF(ISERROR(F89*(1-VLOOKUP($A89, 'E1 Categorization'!$A$32:$E$124, 5,0))), F89*0.5, F89*(1-VLOOKUP($A89, 'E1 Categorization'!$A$32:$E$124, 5,0)))</f>
        <v>0</v>
      </c>
      <c r="AE89" s="2140">
        <f>IF(ISERROR(G89*(1-VLOOKUP($A89, 'E1 Categorization'!$A$32:$E$124, 5,0))), G89*0.5, G89*(1-VLOOKUP($A89, 'E1 Categorization'!$A$32:$E$124, 5,0)))</f>
        <v>0</v>
      </c>
      <c r="AF89" s="2140">
        <f>IF(ISERROR(H89*(1-VLOOKUP($A89, 'E1 Categorization'!$A$32:$E$124, 5,0))), H89*0.5, H89*(1-VLOOKUP($A89, 'E1 Categorization'!$A$32:$E$124, 5,0)))</f>
        <v>0</v>
      </c>
      <c r="AG89" s="2140">
        <f>IF(ISERROR(I89*(1-VLOOKUP($A89, 'E1 Categorization'!$A$32:$E$124, 5,0))), I89*0.5, I89*(1-VLOOKUP($A89, 'E1 Categorization'!$A$32:$E$124, 5,0)))</f>
        <v>0</v>
      </c>
      <c r="AH89" s="2140">
        <f>IF(ISERROR(J89*(1-VLOOKUP($A89, 'E1 Categorization'!$A$32:$E$124, 5,0))), J89*0.5, J89*(1-VLOOKUP($A89, 'E1 Categorization'!$A$32:$E$124, 5,0)))</f>
        <v>0</v>
      </c>
      <c r="AI89" s="2140">
        <f>IF(ISERROR(K89*(1-VLOOKUP($A89, 'E1 Categorization'!$A$32:$E$124, 5,0))), K89*0.5, K89*(1-VLOOKUP($A89, 'E1 Categorization'!$A$32:$E$124, 5,0)))</f>
        <v>0</v>
      </c>
      <c r="AJ89" s="2140">
        <f>IF(ISERROR(L89*(1-VLOOKUP($A89, 'E1 Categorization'!$A$32:$E$124, 5,0))), L89*0.5, L89*(1-VLOOKUP($A89, 'E1 Categorization'!$A$32:$E$124, 5,0)))</f>
        <v>0</v>
      </c>
      <c r="AK89" s="2140">
        <f>IF(ISERROR(M89*(1-VLOOKUP($A89, 'E1 Categorization'!$A$32:$E$124, 5,0))), M89*0.5, M89*(1-VLOOKUP($A89, 'E1 Categorization'!$A$32:$E$124, 5,0)))</f>
        <v>0</v>
      </c>
      <c r="AL89" s="2140">
        <f>IF(ISERROR(N89*(1-VLOOKUP($A89, 'E1 Categorization'!$A$32:$E$124, 5,0))), N89*0.5, N89*(1-VLOOKUP($A89, 'E1 Categorization'!$A$32:$E$124, 5,0)))</f>
        <v>0</v>
      </c>
      <c r="AM89" s="2140">
        <f>IF(ISERROR(O89*(1-VLOOKUP($A89, 'E1 Categorization'!$A$32:$E$124, 5,0))), O89*0.5, O89*(1-VLOOKUP($A89, 'E1 Categorization'!$A$32:$E$124, 5,0)))</f>
        <v>0</v>
      </c>
      <c r="AN89" s="2140">
        <f>IF(ISERROR(P89*(1-VLOOKUP($A89, 'E1 Categorization'!$A$32:$E$124, 5,0))), P89*0.5, P89*(1-VLOOKUP($A89, 'E1 Categorization'!$A$32:$E$124, 5,0)))</f>
        <v>0</v>
      </c>
      <c r="AO89" s="2140">
        <f>IF(ISERROR(Q89*(1-VLOOKUP($A89, 'E1 Categorization'!$A$32:$E$124, 5,0))), Q89*0.5, Q89*(1-VLOOKUP($A89, 'E1 Categorization'!$A$32:$E$124, 5,0)))</f>
        <v>0</v>
      </c>
      <c r="AP89" s="2140">
        <f>IF(ISERROR(R89*(1-VLOOKUP($A89, 'E1 Categorization'!$A$32:$E$124, 5,0))), R89*0.5, R89*(1-VLOOKUP($A89, 'E1 Categorization'!$A$32:$E$124, 5,0)))</f>
        <v>0</v>
      </c>
      <c r="AQ89" s="2140">
        <f>IF(ISERROR(S89*(1-VLOOKUP($A89, 'E1 Categorization'!$A$32:$E$124, 5,0))), S89*0.5, S89*(1-VLOOKUP($A89, 'E1 Categorization'!$A$32:$E$124, 5,0)))</f>
        <v>0</v>
      </c>
      <c r="AR89" s="2140">
        <f>IF(ISERROR(T89*(1-VLOOKUP($A89, 'E1 Categorization'!$A$32:$E$124, 5,0))), T89*0.5, T89*(1-VLOOKUP($A89, 'E1 Categorization'!$A$32:$E$124, 5,0)))</f>
        <v>0</v>
      </c>
      <c r="AS89" s="2140">
        <f>IF(ISERROR(U89*(1-VLOOKUP($A89, 'E1 Categorization'!$A$32:$E$124, 5,0))), U89*0.5, U89*(1-VLOOKUP($A89, 'E1 Categorization'!$A$32:$E$124, 5,0)))</f>
        <v>0</v>
      </c>
      <c r="AT89" s="2140">
        <f>IF(ISERROR(V89*(1-VLOOKUP($A89, 'E1 Categorization'!$A$32:$E$124, 5,0))), V89*0.5, V89*(1-VLOOKUP($A89, 'E1 Categorization'!$A$32:$E$124, 5,0)))</f>
        <v>0</v>
      </c>
      <c r="AU89" s="2140">
        <f>IF(ISERROR(W89*(1-VLOOKUP($A89, 'E1 Categorization'!$A$32:$E$124, 5,0))), W89*0.5, W89*(1-VLOOKUP($A89, 'E1 Categorization'!$A$32:$E$124, 5,0)))</f>
        <v>0</v>
      </c>
      <c r="AV89" s="2140">
        <f>IF(ISERROR(X89*(1-VLOOKUP($A89, 'E1 Categorization'!$A$32:$E$124, 5,0))), X89*0.5, X89*(1-VLOOKUP($A89, 'E1 Categorization'!$A$32:$E$124, 5,0)))</f>
        <v>0</v>
      </c>
      <c r="AW89" s="1889"/>
      <c r="AX89" s="1889"/>
      <c r="AY89" s="491">
        <f t="shared" si="33"/>
        <v>5105</v>
      </c>
      <c r="AZ89" s="492" t="str">
        <f t="shared" si="34"/>
        <v>Maintenance Supervision and Engineering</v>
      </c>
      <c r="BA89" s="2140">
        <f>IF(ISERROR(E89*(VLOOKUP($A89, 'E1 Categorization'!$A$32:$E$124, 5,0))), E89*0.5, E89*(VLOOKUP($A89, 'E1 Categorization'!$A$32:$E$124, 5,0)))</f>
        <v>0</v>
      </c>
      <c r="BB89" s="2140">
        <f>IF(ISERROR(F89*(VLOOKUP($A89, 'E1 Categorization'!$A$32:$E$124, 5,0))), F89*0.5, F89*(VLOOKUP($A89, 'E1 Categorization'!$A$32:$E$124, 5,0)))</f>
        <v>0</v>
      </c>
      <c r="BC89" s="2140">
        <f>IF(ISERROR(G89*(VLOOKUP($A89, 'E1 Categorization'!$A$32:$E$124, 5,0))), G89*0.5, G89*(VLOOKUP($A89, 'E1 Categorization'!$A$32:$E$124, 5,0)))</f>
        <v>0</v>
      </c>
      <c r="BD89" s="2140">
        <f>IF(ISERROR(H89*(VLOOKUP($A89, 'E1 Categorization'!$A$32:$E$124, 5,0))), H89*0.5, H89*(VLOOKUP($A89, 'E1 Categorization'!$A$32:$E$124, 5,0)))</f>
        <v>0</v>
      </c>
      <c r="BE89" s="2140">
        <f>IF(ISERROR(I89*(VLOOKUP($A89, 'E1 Categorization'!$A$32:$E$124, 5,0))), I89*0.5, I89*(VLOOKUP($A89, 'E1 Categorization'!$A$32:$E$124, 5,0)))</f>
        <v>0</v>
      </c>
      <c r="BF89" s="2140">
        <f>IF(ISERROR(J89*(VLOOKUP($A89, 'E1 Categorization'!$A$32:$E$124, 5,0))), J89*0.5, J89*(VLOOKUP($A89, 'E1 Categorization'!$A$32:$E$124, 5,0)))</f>
        <v>0</v>
      </c>
      <c r="BG89" s="2140">
        <f>IF(ISERROR(K89*(VLOOKUP($A89, 'E1 Categorization'!$A$32:$E$124, 5,0))), K89*0.5, K89*(VLOOKUP($A89, 'E1 Categorization'!$A$32:$E$124, 5,0)))</f>
        <v>0</v>
      </c>
      <c r="BH89" s="2140">
        <f>IF(ISERROR(L89*(VLOOKUP($A89, 'E1 Categorization'!$A$32:$E$124, 5,0))), L89*0.5, L89*(VLOOKUP($A89, 'E1 Categorization'!$A$32:$E$124, 5,0)))</f>
        <v>0</v>
      </c>
      <c r="BI89" s="2140">
        <f>IF(ISERROR(M89*(VLOOKUP($A89, 'E1 Categorization'!$A$32:$E$124, 5,0))), M89*0.5, M89*(VLOOKUP($A89, 'E1 Categorization'!$A$32:$E$124, 5,0)))</f>
        <v>0</v>
      </c>
      <c r="BJ89" s="2140">
        <f>IF(ISERROR(N89*(VLOOKUP($A89, 'E1 Categorization'!$A$32:$E$124, 5,0))), N89*0.5, N89*(VLOOKUP($A89, 'E1 Categorization'!$A$32:$E$124, 5,0)))</f>
        <v>0</v>
      </c>
      <c r="BK89" s="2140">
        <f>IF(ISERROR(O89*(VLOOKUP($A89, 'E1 Categorization'!$A$32:$E$124, 5,0))), O89*0.5, O89*(VLOOKUP($A89, 'E1 Categorization'!$A$32:$E$124, 5,0)))</f>
        <v>0</v>
      </c>
      <c r="BL89" s="2140">
        <f>IF(ISERROR(P89*(VLOOKUP($A89, 'E1 Categorization'!$A$32:$E$124, 5,0))), P89*0.5, P89*(VLOOKUP($A89, 'E1 Categorization'!$A$32:$E$124, 5,0)))</f>
        <v>0</v>
      </c>
      <c r="BM89" s="2140">
        <f>IF(ISERROR(Q89*(VLOOKUP($A89, 'E1 Categorization'!$A$32:$E$124, 5,0))), Q89*0.5, Q89*(VLOOKUP($A89, 'E1 Categorization'!$A$32:$E$124, 5,0)))</f>
        <v>0</v>
      </c>
      <c r="BN89" s="2140">
        <f>IF(ISERROR(R89*(VLOOKUP($A89, 'E1 Categorization'!$A$32:$E$124, 5,0))), R89*0.5, R89*(VLOOKUP($A89, 'E1 Categorization'!$A$32:$E$124, 5,0)))</f>
        <v>0</v>
      </c>
      <c r="BO89" s="2140">
        <f>IF(ISERROR(S89*(VLOOKUP($A89, 'E1 Categorization'!$A$32:$E$124, 5,0))), S89*0.5, S89*(VLOOKUP($A89, 'E1 Categorization'!$A$32:$E$124, 5,0)))</f>
        <v>0</v>
      </c>
      <c r="BP89" s="2140">
        <f>IF(ISERROR(T89*(VLOOKUP($A89, 'E1 Categorization'!$A$32:$E$124, 5,0))), T89*0.5, T89*(VLOOKUP($A89, 'E1 Categorization'!$A$32:$E$124, 5,0)))</f>
        <v>0</v>
      </c>
      <c r="BQ89" s="2140">
        <f>IF(ISERROR(U89*(VLOOKUP($A89, 'E1 Categorization'!$A$32:$E$124, 5,0))), U89*0.5, U89*(VLOOKUP($A89, 'E1 Categorization'!$A$32:$E$124, 5,0)))</f>
        <v>0</v>
      </c>
      <c r="BR89" s="2140">
        <f>IF(ISERROR(V89*(VLOOKUP($A89, 'E1 Categorization'!$A$32:$E$124, 5,0))), V89*0.5, V89*(VLOOKUP($A89, 'E1 Categorization'!$A$32:$E$124, 5,0)))</f>
        <v>0</v>
      </c>
      <c r="BS89" s="2140">
        <f>IF(ISERROR(W89*(VLOOKUP($A89, 'E1 Categorization'!$A$32:$E$124, 5,0))), W89*0.5, W89*(VLOOKUP($A89, 'E1 Categorization'!$A$32:$E$124, 5,0)))</f>
        <v>0</v>
      </c>
      <c r="BT89" s="2140">
        <f>IF(ISERROR(X89*(VLOOKUP($A89, 'E1 Categorization'!$A$32:$E$124, 5,0))), X89*0.5, X89*(VLOOKUP($A89, 'E1 Categorization'!$A$32:$E$124, 5,0)))</f>
        <v>0</v>
      </c>
    </row>
    <row r="90" spans="1:72" s="561" customFormat="1" ht="25.5" x14ac:dyDescent="0.2">
      <c r="A90" s="487">
        <f>'I3 TB Data'!A388:B388</f>
        <v>5110</v>
      </c>
      <c r="B90" s="488" t="str">
        <f>'I3 TB Data'!B388</f>
        <v>Maintenance of Buildings and Fixtures - Distribution Stations</v>
      </c>
      <c r="C90" s="489">
        <f>'I3 TB Data'!G388</f>
        <v>0</v>
      </c>
      <c r="D90" s="1857" t="str">
        <f t="shared" si="35"/>
        <v>Yes</v>
      </c>
      <c r="E90" s="1835"/>
      <c r="F90" s="1835"/>
      <c r="G90" s="1835"/>
      <c r="H90" s="1835"/>
      <c r="I90" s="1835"/>
      <c r="J90" s="1835"/>
      <c r="K90" s="1835"/>
      <c r="L90" s="1835"/>
      <c r="M90" s="1835"/>
      <c r="N90" s="1835"/>
      <c r="O90" s="1835"/>
      <c r="P90" s="1835"/>
      <c r="Q90" s="1835"/>
      <c r="R90" s="1835"/>
      <c r="S90" s="1835"/>
      <c r="T90" s="1835"/>
      <c r="U90" s="1835"/>
      <c r="V90" s="1835"/>
      <c r="W90" s="1835"/>
      <c r="X90" s="1835"/>
      <c r="AA90" s="491">
        <f t="shared" si="31"/>
        <v>5110</v>
      </c>
      <c r="AB90" s="492" t="str">
        <f t="shared" si="32"/>
        <v>Maintenance of Buildings and Fixtures - Distribution Stations</v>
      </c>
      <c r="AC90" s="2140">
        <f>IF(ISERROR(E90*(1-VLOOKUP($A90, 'E1 Categorization'!$A$32:$E$124, 5,0))), E90*0.5, E90*(1-VLOOKUP($A90, 'E1 Categorization'!$A$32:$E$124, 5,0)))</f>
        <v>0</v>
      </c>
      <c r="AD90" s="2140">
        <f>IF(ISERROR(F90*(1-VLOOKUP($A90, 'E1 Categorization'!$A$32:$E$124, 5,0))), F90*0.5, F90*(1-VLOOKUP($A90, 'E1 Categorization'!$A$32:$E$124, 5,0)))</f>
        <v>0</v>
      </c>
      <c r="AE90" s="2140">
        <f>IF(ISERROR(G90*(1-VLOOKUP($A90, 'E1 Categorization'!$A$32:$E$124, 5,0))), G90*0.5, G90*(1-VLOOKUP($A90, 'E1 Categorization'!$A$32:$E$124, 5,0)))</f>
        <v>0</v>
      </c>
      <c r="AF90" s="2140">
        <f>IF(ISERROR(H90*(1-VLOOKUP($A90, 'E1 Categorization'!$A$32:$E$124, 5,0))), H90*0.5, H90*(1-VLOOKUP($A90, 'E1 Categorization'!$A$32:$E$124, 5,0)))</f>
        <v>0</v>
      </c>
      <c r="AG90" s="2140">
        <f>IF(ISERROR(I90*(1-VLOOKUP($A90, 'E1 Categorization'!$A$32:$E$124, 5,0))), I90*0.5, I90*(1-VLOOKUP($A90, 'E1 Categorization'!$A$32:$E$124, 5,0)))</f>
        <v>0</v>
      </c>
      <c r="AH90" s="2140">
        <f>IF(ISERROR(J90*(1-VLOOKUP($A90, 'E1 Categorization'!$A$32:$E$124, 5,0))), J90*0.5, J90*(1-VLOOKUP($A90, 'E1 Categorization'!$A$32:$E$124, 5,0)))</f>
        <v>0</v>
      </c>
      <c r="AI90" s="2140">
        <f>IF(ISERROR(K90*(1-VLOOKUP($A90, 'E1 Categorization'!$A$32:$E$124, 5,0))), K90*0.5, K90*(1-VLOOKUP($A90, 'E1 Categorization'!$A$32:$E$124, 5,0)))</f>
        <v>0</v>
      </c>
      <c r="AJ90" s="2140">
        <f>IF(ISERROR(L90*(1-VLOOKUP($A90, 'E1 Categorization'!$A$32:$E$124, 5,0))), L90*0.5, L90*(1-VLOOKUP($A90, 'E1 Categorization'!$A$32:$E$124, 5,0)))</f>
        <v>0</v>
      </c>
      <c r="AK90" s="2140">
        <f>IF(ISERROR(M90*(1-VLOOKUP($A90, 'E1 Categorization'!$A$32:$E$124, 5,0))), M90*0.5, M90*(1-VLOOKUP($A90, 'E1 Categorization'!$A$32:$E$124, 5,0)))</f>
        <v>0</v>
      </c>
      <c r="AL90" s="2140">
        <f>IF(ISERROR(N90*(1-VLOOKUP($A90, 'E1 Categorization'!$A$32:$E$124, 5,0))), N90*0.5, N90*(1-VLOOKUP($A90, 'E1 Categorization'!$A$32:$E$124, 5,0)))</f>
        <v>0</v>
      </c>
      <c r="AM90" s="2140">
        <f>IF(ISERROR(O90*(1-VLOOKUP($A90, 'E1 Categorization'!$A$32:$E$124, 5,0))), O90*0.5, O90*(1-VLOOKUP($A90, 'E1 Categorization'!$A$32:$E$124, 5,0)))</f>
        <v>0</v>
      </c>
      <c r="AN90" s="2140">
        <f>IF(ISERROR(P90*(1-VLOOKUP($A90, 'E1 Categorization'!$A$32:$E$124, 5,0))), P90*0.5, P90*(1-VLOOKUP($A90, 'E1 Categorization'!$A$32:$E$124, 5,0)))</f>
        <v>0</v>
      </c>
      <c r="AO90" s="2140">
        <f>IF(ISERROR(Q90*(1-VLOOKUP($A90, 'E1 Categorization'!$A$32:$E$124, 5,0))), Q90*0.5, Q90*(1-VLOOKUP($A90, 'E1 Categorization'!$A$32:$E$124, 5,0)))</f>
        <v>0</v>
      </c>
      <c r="AP90" s="2140">
        <f>IF(ISERROR(R90*(1-VLOOKUP($A90, 'E1 Categorization'!$A$32:$E$124, 5,0))), R90*0.5, R90*(1-VLOOKUP($A90, 'E1 Categorization'!$A$32:$E$124, 5,0)))</f>
        <v>0</v>
      </c>
      <c r="AQ90" s="2140">
        <f>IF(ISERROR(S90*(1-VLOOKUP($A90, 'E1 Categorization'!$A$32:$E$124, 5,0))), S90*0.5, S90*(1-VLOOKUP($A90, 'E1 Categorization'!$A$32:$E$124, 5,0)))</f>
        <v>0</v>
      </c>
      <c r="AR90" s="2140">
        <f>IF(ISERROR(T90*(1-VLOOKUP($A90, 'E1 Categorization'!$A$32:$E$124, 5,0))), T90*0.5, T90*(1-VLOOKUP($A90, 'E1 Categorization'!$A$32:$E$124, 5,0)))</f>
        <v>0</v>
      </c>
      <c r="AS90" s="2140">
        <f>IF(ISERROR(U90*(1-VLOOKUP($A90, 'E1 Categorization'!$A$32:$E$124, 5,0))), U90*0.5, U90*(1-VLOOKUP($A90, 'E1 Categorization'!$A$32:$E$124, 5,0)))</f>
        <v>0</v>
      </c>
      <c r="AT90" s="2140">
        <f>IF(ISERROR(V90*(1-VLOOKUP($A90, 'E1 Categorization'!$A$32:$E$124, 5,0))), V90*0.5, V90*(1-VLOOKUP($A90, 'E1 Categorization'!$A$32:$E$124, 5,0)))</f>
        <v>0</v>
      </c>
      <c r="AU90" s="2140">
        <f>IF(ISERROR(W90*(1-VLOOKUP($A90, 'E1 Categorization'!$A$32:$E$124, 5,0))), W90*0.5, W90*(1-VLOOKUP($A90, 'E1 Categorization'!$A$32:$E$124, 5,0)))</f>
        <v>0</v>
      </c>
      <c r="AV90" s="2140">
        <f>IF(ISERROR(X90*(1-VLOOKUP($A90, 'E1 Categorization'!$A$32:$E$124, 5,0))), X90*0.5, X90*(1-VLOOKUP($A90, 'E1 Categorization'!$A$32:$E$124, 5,0)))</f>
        <v>0</v>
      </c>
      <c r="AW90" s="1889"/>
      <c r="AX90" s="1889"/>
      <c r="AY90" s="491">
        <f t="shared" si="33"/>
        <v>5110</v>
      </c>
      <c r="AZ90" s="492" t="str">
        <f t="shared" si="34"/>
        <v>Maintenance of Buildings and Fixtures - Distribution Stations</v>
      </c>
      <c r="BA90" s="2140">
        <f>IF(ISERROR(E90*(VLOOKUP($A90, 'E1 Categorization'!$A$32:$E$124, 5,0))), E90*0.5, E90*(VLOOKUP($A90, 'E1 Categorization'!$A$32:$E$124, 5,0)))</f>
        <v>0</v>
      </c>
      <c r="BB90" s="2140">
        <f>IF(ISERROR(F90*(VLOOKUP($A90, 'E1 Categorization'!$A$32:$E$124, 5,0))), F90*0.5, F90*(VLOOKUP($A90, 'E1 Categorization'!$A$32:$E$124, 5,0)))</f>
        <v>0</v>
      </c>
      <c r="BC90" s="2140">
        <f>IF(ISERROR(G90*(VLOOKUP($A90, 'E1 Categorization'!$A$32:$E$124, 5,0))), G90*0.5, G90*(VLOOKUP($A90, 'E1 Categorization'!$A$32:$E$124, 5,0)))</f>
        <v>0</v>
      </c>
      <c r="BD90" s="2140">
        <f>IF(ISERROR(H90*(VLOOKUP($A90, 'E1 Categorization'!$A$32:$E$124, 5,0))), H90*0.5, H90*(VLOOKUP($A90, 'E1 Categorization'!$A$32:$E$124, 5,0)))</f>
        <v>0</v>
      </c>
      <c r="BE90" s="2140">
        <f>IF(ISERROR(I90*(VLOOKUP($A90, 'E1 Categorization'!$A$32:$E$124, 5,0))), I90*0.5, I90*(VLOOKUP($A90, 'E1 Categorization'!$A$32:$E$124, 5,0)))</f>
        <v>0</v>
      </c>
      <c r="BF90" s="2140">
        <f>IF(ISERROR(J90*(VLOOKUP($A90, 'E1 Categorization'!$A$32:$E$124, 5,0))), J90*0.5, J90*(VLOOKUP($A90, 'E1 Categorization'!$A$32:$E$124, 5,0)))</f>
        <v>0</v>
      </c>
      <c r="BG90" s="2140">
        <f>IF(ISERROR(K90*(VLOOKUP($A90, 'E1 Categorization'!$A$32:$E$124, 5,0))), K90*0.5, K90*(VLOOKUP($A90, 'E1 Categorization'!$A$32:$E$124, 5,0)))</f>
        <v>0</v>
      </c>
      <c r="BH90" s="2140">
        <f>IF(ISERROR(L90*(VLOOKUP($A90, 'E1 Categorization'!$A$32:$E$124, 5,0))), L90*0.5, L90*(VLOOKUP($A90, 'E1 Categorization'!$A$32:$E$124, 5,0)))</f>
        <v>0</v>
      </c>
      <c r="BI90" s="2140">
        <f>IF(ISERROR(M90*(VLOOKUP($A90, 'E1 Categorization'!$A$32:$E$124, 5,0))), M90*0.5, M90*(VLOOKUP($A90, 'E1 Categorization'!$A$32:$E$124, 5,0)))</f>
        <v>0</v>
      </c>
      <c r="BJ90" s="2140">
        <f>IF(ISERROR(N90*(VLOOKUP($A90, 'E1 Categorization'!$A$32:$E$124, 5,0))), N90*0.5, N90*(VLOOKUP($A90, 'E1 Categorization'!$A$32:$E$124, 5,0)))</f>
        <v>0</v>
      </c>
      <c r="BK90" s="2140">
        <f>IF(ISERROR(O90*(VLOOKUP($A90, 'E1 Categorization'!$A$32:$E$124, 5,0))), O90*0.5, O90*(VLOOKUP($A90, 'E1 Categorization'!$A$32:$E$124, 5,0)))</f>
        <v>0</v>
      </c>
      <c r="BL90" s="2140">
        <f>IF(ISERROR(P90*(VLOOKUP($A90, 'E1 Categorization'!$A$32:$E$124, 5,0))), P90*0.5, P90*(VLOOKUP($A90, 'E1 Categorization'!$A$32:$E$124, 5,0)))</f>
        <v>0</v>
      </c>
      <c r="BM90" s="2140">
        <f>IF(ISERROR(Q90*(VLOOKUP($A90, 'E1 Categorization'!$A$32:$E$124, 5,0))), Q90*0.5, Q90*(VLOOKUP($A90, 'E1 Categorization'!$A$32:$E$124, 5,0)))</f>
        <v>0</v>
      </c>
      <c r="BN90" s="2140">
        <f>IF(ISERROR(R90*(VLOOKUP($A90, 'E1 Categorization'!$A$32:$E$124, 5,0))), R90*0.5, R90*(VLOOKUP($A90, 'E1 Categorization'!$A$32:$E$124, 5,0)))</f>
        <v>0</v>
      </c>
      <c r="BO90" s="2140">
        <f>IF(ISERROR(S90*(VLOOKUP($A90, 'E1 Categorization'!$A$32:$E$124, 5,0))), S90*0.5, S90*(VLOOKUP($A90, 'E1 Categorization'!$A$32:$E$124, 5,0)))</f>
        <v>0</v>
      </c>
      <c r="BP90" s="2140">
        <f>IF(ISERROR(T90*(VLOOKUP($A90, 'E1 Categorization'!$A$32:$E$124, 5,0))), T90*0.5, T90*(VLOOKUP($A90, 'E1 Categorization'!$A$32:$E$124, 5,0)))</f>
        <v>0</v>
      </c>
      <c r="BQ90" s="2140">
        <f>IF(ISERROR(U90*(VLOOKUP($A90, 'E1 Categorization'!$A$32:$E$124, 5,0))), U90*0.5, U90*(VLOOKUP($A90, 'E1 Categorization'!$A$32:$E$124, 5,0)))</f>
        <v>0</v>
      </c>
      <c r="BR90" s="2140">
        <f>IF(ISERROR(V90*(VLOOKUP($A90, 'E1 Categorization'!$A$32:$E$124, 5,0))), V90*0.5, V90*(VLOOKUP($A90, 'E1 Categorization'!$A$32:$E$124, 5,0)))</f>
        <v>0</v>
      </c>
      <c r="BS90" s="2140">
        <f>IF(ISERROR(W90*(VLOOKUP($A90, 'E1 Categorization'!$A$32:$E$124, 5,0))), W90*0.5, W90*(VLOOKUP($A90, 'E1 Categorization'!$A$32:$E$124, 5,0)))</f>
        <v>0</v>
      </c>
      <c r="BT90" s="2140">
        <f>IF(ISERROR(X90*(VLOOKUP($A90, 'E1 Categorization'!$A$32:$E$124, 5,0))), X90*0.5, X90*(VLOOKUP($A90, 'E1 Categorization'!$A$32:$E$124, 5,0)))</f>
        <v>0</v>
      </c>
    </row>
    <row r="91" spans="1:72" s="561" customFormat="1" ht="25.5" x14ac:dyDescent="0.2">
      <c r="A91" s="487">
        <f>'I3 TB Data'!A389:B389</f>
        <v>5112</v>
      </c>
      <c r="B91" s="488" t="str">
        <f>'I3 TB Data'!B389</f>
        <v>Maintenance of Transformer Station Equipment</v>
      </c>
      <c r="C91" s="489">
        <f>'I3 TB Data'!G389</f>
        <v>0</v>
      </c>
      <c r="D91" s="1857" t="str">
        <f t="shared" si="35"/>
        <v>Yes</v>
      </c>
      <c r="E91" s="1835"/>
      <c r="F91" s="1835"/>
      <c r="G91" s="1835"/>
      <c r="H91" s="1835"/>
      <c r="I91" s="1835"/>
      <c r="J91" s="1835"/>
      <c r="K91" s="1835"/>
      <c r="L91" s="1835"/>
      <c r="M91" s="1835"/>
      <c r="N91" s="1835"/>
      <c r="O91" s="1835"/>
      <c r="P91" s="1835"/>
      <c r="Q91" s="1835"/>
      <c r="R91" s="1835"/>
      <c r="S91" s="1835"/>
      <c r="T91" s="1835"/>
      <c r="U91" s="1835"/>
      <c r="V91" s="1835"/>
      <c r="W91" s="1835"/>
      <c r="X91" s="1835"/>
      <c r="AA91" s="491">
        <f t="shared" si="31"/>
        <v>5112</v>
      </c>
      <c r="AB91" s="492" t="str">
        <f t="shared" si="32"/>
        <v>Maintenance of Transformer Station Equipment</v>
      </c>
      <c r="AC91" s="2140">
        <f>IF(ISERROR(E91*(1-VLOOKUP($A91, 'E1 Categorization'!$A$32:$E$124, 5,0))), E91*0.5, E91*(1-VLOOKUP($A91, 'E1 Categorization'!$A$32:$E$124, 5,0)))</f>
        <v>0</v>
      </c>
      <c r="AD91" s="2140">
        <f>IF(ISERROR(F91*(1-VLOOKUP($A91, 'E1 Categorization'!$A$32:$E$124, 5,0))), F91*0.5, F91*(1-VLOOKUP($A91, 'E1 Categorization'!$A$32:$E$124, 5,0)))</f>
        <v>0</v>
      </c>
      <c r="AE91" s="2140">
        <f>IF(ISERROR(G91*(1-VLOOKUP($A91, 'E1 Categorization'!$A$32:$E$124, 5,0))), G91*0.5, G91*(1-VLOOKUP($A91, 'E1 Categorization'!$A$32:$E$124, 5,0)))</f>
        <v>0</v>
      </c>
      <c r="AF91" s="2140">
        <f>IF(ISERROR(H91*(1-VLOOKUP($A91, 'E1 Categorization'!$A$32:$E$124, 5,0))), H91*0.5, H91*(1-VLOOKUP($A91, 'E1 Categorization'!$A$32:$E$124, 5,0)))</f>
        <v>0</v>
      </c>
      <c r="AG91" s="2140">
        <f>IF(ISERROR(I91*(1-VLOOKUP($A91, 'E1 Categorization'!$A$32:$E$124, 5,0))), I91*0.5, I91*(1-VLOOKUP($A91, 'E1 Categorization'!$A$32:$E$124, 5,0)))</f>
        <v>0</v>
      </c>
      <c r="AH91" s="2140">
        <f>IF(ISERROR(J91*(1-VLOOKUP($A91, 'E1 Categorization'!$A$32:$E$124, 5,0))), J91*0.5, J91*(1-VLOOKUP($A91, 'E1 Categorization'!$A$32:$E$124, 5,0)))</f>
        <v>0</v>
      </c>
      <c r="AI91" s="2140">
        <f>IF(ISERROR(K91*(1-VLOOKUP($A91, 'E1 Categorization'!$A$32:$E$124, 5,0))), K91*0.5, K91*(1-VLOOKUP($A91, 'E1 Categorization'!$A$32:$E$124, 5,0)))</f>
        <v>0</v>
      </c>
      <c r="AJ91" s="2140">
        <f>IF(ISERROR(L91*(1-VLOOKUP($A91, 'E1 Categorization'!$A$32:$E$124, 5,0))), L91*0.5, L91*(1-VLOOKUP($A91, 'E1 Categorization'!$A$32:$E$124, 5,0)))</f>
        <v>0</v>
      </c>
      <c r="AK91" s="2140">
        <f>IF(ISERROR(M91*(1-VLOOKUP($A91, 'E1 Categorization'!$A$32:$E$124, 5,0))), M91*0.5, M91*(1-VLOOKUP($A91, 'E1 Categorization'!$A$32:$E$124, 5,0)))</f>
        <v>0</v>
      </c>
      <c r="AL91" s="2140">
        <f>IF(ISERROR(N91*(1-VLOOKUP($A91, 'E1 Categorization'!$A$32:$E$124, 5,0))), N91*0.5, N91*(1-VLOOKUP($A91, 'E1 Categorization'!$A$32:$E$124, 5,0)))</f>
        <v>0</v>
      </c>
      <c r="AM91" s="2140">
        <f>IF(ISERROR(O91*(1-VLOOKUP($A91, 'E1 Categorization'!$A$32:$E$124, 5,0))), O91*0.5, O91*(1-VLOOKUP($A91, 'E1 Categorization'!$A$32:$E$124, 5,0)))</f>
        <v>0</v>
      </c>
      <c r="AN91" s="2140">
        <f>IF(ISERROR(P91*(1-VLOOKUP($A91, 'E1 Categorization'!$A$32:$E$124, 5,0))), P91*0.5, P91*(1-VLOOKUP($A91, 'E1 Categorization'!$A$32:$E$124, 5,0)))</f>
        <v>0</v>
      </c>
      <c r="AO91" s="2140">
        <f>IF(ISERROR(Q91*(1-VLOOKUP($A91, 'E1 Categorization'!$A$32:$E$124, 5,0))), Q91*0.5, Q91*(1-VLOOKUP($A91, 'E1 Categorization'!$A$32:$E$124, 5,0)))</f>
        <v>0</v>
      </c>
      <c r="AP91" s="2140">
        <f>IF(ISERROR(R91*(1-VLOOKUP($A91, 'E1 Categorization'!$A$32:$E$124, 5,0))), R91*0.5, R91*(1-VLOOKUP($A91, 'E1 Categorization'!$A$32:$E$124, 5,0)))</f>
        <v>0</v>
      </c>
      <c r="AQ91" s="2140">
        <f>IF(ISERROR(S91*(1-VLOOKUP($A91, 'E1 Categorization'!$A$32:$E$124, 5,0))), S91*0.5, S91*(1-VLOOKUP($A91, 'E1 Categorization'!$A$32:$E$124, 5,0)))</f>
        <v>0</v>
      </c>
      <c r="AR91" s="2140">
        <f>IF(ISERROR(T91*(1-VLOOKUP($A91, 'E1 Categorization'!$A$32:$E$124, 5,0))), T91*0.5, T91*(1-VLOOKUP($A91, 'E1 Categorization'!$A$32:$E$124, 5,0)))</f>
        <v>0</v>
      </c>
      <c r="AS91" s="2140">
        <f>IF(ISERROR(U91*(1-VLOOKUP($A91, 'E1 Categorization'!$A$32:$E$124, 5,0))), U91*0.5, U91*(1-VLOOKUP($A91, 'E1 Categorization'!$A$32:$E$124, 5,0)))</f>
        <v>0</v>
      </c>
      <c r="AT91" s="2140">
        <f>IF(ISERROR(V91*(1-VLOOKUP($A91, 'E1 Categorization'!$A$32:$E$124, 5,0))), V91*0.5, V91*(1-VLOOKUP($A91, 'E1 Categorization'!$A$32:$E$124, 5,0)))</f>
        <v>0</v>
      </c>
      <c r="AU91" s="2140">
        <f>IF(ISERROR(W91*(1-VLOOKUP($A91, 'E1 Categorization'!$A$32:$E$124, 5,0))), W91*0.5, W91*(1-VLOOKUP($A91, 'E1 Categorization'!$A$32:$E$124, 5,0)))</f>
        <v>0</v>
      </c>
      <c r="AV91" s="2140">
        <f>IF(ISERROR(X91*(1-VLOOKUP($A91, 'E1 Categorization'!$A$32:$E$124, 5,0))), X91*0.5, X91*(1-VLOOKUP($A91, 'E1 Categorization'!$A$32:$E$124, 5,0)))</f>
        <v>0</v>
      </c>
      <c r="AW91" s="1889"/>
      <c r="AX91" s="1889"/>
      <c r="AY91" s="491">
        <f t="shared" si="33"/>
        <v>5112</v>
      </c>
      <c r="AZ91" s="492" t="str">
        <f t="shared" si="34"/>
        <v>Maintenance of Transformer Station Equipment</v>
      </c>
      <c r="BA91" s="2140">
        <f>IF(ISERROR(E91*(VLOOKUP($A91, 'E1 Categorization'!$A$32:$E$124, 5,0))), E91*0.5, E91*(VLOOKUP($A91, 'E1 Categorization'!$A$32:$E$124, 5,0)))</f>
        <v>0</v>
      </c>
      <c r="BB91" s="2140">
        <f>IF(ISERROR(F91*(VLOOKUP($A91, 'E1 Categorization'!$A$32:$E$124, 5,0))), F91*0.5, F91*(VLOOKUP($A91, 'E1 Categorization'!$A$32:$E$124, 5,0)))</f>
        <v>0</v>
      </c>
      <c r="BC91" s="2140">
        <f>IF(ISERROR(G91*(VLOOKUP($A91, 'E1 Categorization'!$A$32:$E$124, 5,0))), G91*0.5, G91*(VLOOKUP($A91, 'E1 Categorization'!$A$32:$E$124, 5,0)))</f>
        <v>0</v>
      </c>
      <c r="BD91" s="2140">
        <f>IF(ISERROR(H91*(VLOOKUP($A91, 'E1 Categorization'!$A$32:$E$124, 5,0))), H91*0.5, H91*(VLOOKUP($A91, 'E1 Categorization'!$A$32:$E$124, 5,0)))</f>
        <v>0</v>
      </c>
      <c r="BE91" s="2140">
        <f>IF(ISERROR(I91*(VLOOKUP($A91, 'E1 Categorization'!$A$32:$E$124, 5,0))), I91*0.5, I91*(VLOOKUP($A91, 'E1 Categorization'!$A$32:$E$124, 5,0)))</f>
        <v>0</v>
      </c>
      <c r="BF91" s="2140">
        <f>IF(ISERROR(J91*(VLOOKUP($A91, 'E1 Categorization'!$A$32:$E$124, 5,0))), J91*0.5, J91*(VLOOKUP($A91, 'E1 Categorization'!$A$32:$E$124, 5,0)))</f>
        <v>0</v>
      </c>
      <c r="BG91" s="2140">
        <f>IF(ISERROR(K91*(VLOOKUP($A91, 'E1 Categorization'!$A$32:$E$124, 5,0))), K91*0.5, K91*(VLOOKUP($A91, 'E1 Categorization'!$A$32:$E$124, 5,0)))</f>
        <v>0</v>
      </c>
      <c r="BH91" s="2140">
        <f>IF(ISERROR(L91*(VLOOKUP($A91, 'E1 Categorization'!$A$32:$E$124, 5,0))), L91*0.5, L91*(VLOOKUP($A91, 'E1 Categorization'!$A$32:$E$124, 5,0)))</f>
        <v>0</v>
      </c>
      <c r="BI91" s="2140">
        <f>IF(ISERROR(M91*(VLOOKUP($A91, 'E1 Categorization'!$A$32:$E$124, 5,0))), M91*0.5, M91*(VLOOKUP($A91, 'E1 Categorization'!$A$32:$E$124, 5,0)))</f>
        <v>0</v>
      </c>
      <c r="BJ91" s="2140">
        <f>IF(ISERROR(N91*(VLOOKUP($A91, 'E1 Categorization'!$A$32:$E$124, 5,0))), N91*0.5, N91*(VLOOKUP($A91, 'E1 Categorization'!$A$32:$E$124, 5,0)))</f>
        <v>0</v>
      </c>
      <c r="BK91" s="2140">
        <f>IF(ISERROR(O91*(VLOOKUP($A91, 'E1 Categorization'!$A$32:$E$124, 5,0))), O91*0.5, O91*(VLOOKUP($A91, 'E1 Categorization'!$A$32:$E$124, 5,0)))</f>
        <v>0</v>
      </c>
      <c r="BL91" s="2140">
        <f>IF(ISERROR(P91*(VLOOKUP($A91, 'E1 Categorization'!$A$32:$E$124, 5,0))), P91*0.5, P91*(VLOOKUP($A91, 'E1 Categorization'!$A$32:$E$124, 5,0)))</f>
        <v>0</v>
      </c>
      <c r="BM91" s="2140">
        <f>IF(ISERROR(Q91*(VLOOKUP($A91, 'E1 Categorization'!$A$32:$E$124, 5,0))), Q91*0.5, Q91*(VLOOKUP($A91, 'E1 Categorization'!$A$32:$E$124, 5,0)))</f>
        <v>0</v>
      </c>
      <c r="BN91" s="2140">
        <f>IF(ISERROR(R91*(VLOOKUP($A91, 'E1 Categorization'!$A$32:$E$124, 5,0))), R91*0.5, R91*(VLOOKUP($A91, 'E1 Categorization'!$A$32:$E$124, 5,0)))</f>
        <v>0</v>
      </c>
      <c r="BO91" s="2140">
        <f>IF(ISERROR(S91*(VLOOKUP($A91, 'E1 Categorization'!$A$32:$E$124, 5,0))), S91*0.5, S91*(VLOOKUP($A91, 'E1 Categorization'!$A$32:$E$124, 5,0)))</f>
        <v>0</v>
      </c>
      <c r="BP91" s="2140">
        <f>IF(ISERROR(T91*(VLOOKUP($A91, 'E1 Categorization'!$A$32:$E$124, 5,0))), T91*0.5, T91*(VLOOKUP($A91, 'E1 Categorization'!$A$32:$E$124, 5,0)))</f>
        <v>0</v>
      </c>
      <c r="BQ91" s="2140">
        <f>IF(ISERROR(U91*(VLOOKUP($A91, 'E1 Categorization'!$A$32:$E$124, 5,0))), U91*0.5, U91*(VLOOKUP($A91, 'E1 Categorization'!$A$32:$E$124, 5,0)))</f>
        <v>0</v>
      </c>
      <c r="BR91" s="2140">
        <f>IF(ISERROR(V91*(VLOOKUP($A91, 'E1 Categorization'!$A$32:$E$124, 5,0))), V91*0.5, V91*(VLOOKUP($A91, 'E1 Categorization'!$A$32:$E$124, 5,0)))</f>
        <v>0</v>
      </c>
      <c r="BS91" s="2140">
        <f>IF(ISERROR(W91*(VLOOKUP($A91, 'E1 Categorization'!$A$32:$E$124, 5,0))), W91*0.5, W91*(VLOOKUP($A91, 'E1 Categorization'!$A$32:$E$124, 5,0)))</f>
        <v>0</v>
      </c>
      <c r="BT91" s="2140">
        <f>IF(ISERROR(X91*(VLOOKUP($A91, 'E1 Categorization'!$A$32:$E$124, 5,0))), X91*0.5, X91*(VLOOKUP($A91, 'E1 Categorization'!$A$32:$E$124, 5,0)))</f>
        <v>0</v>
      </c>
    </row>
    <row r="92" spans="1:72" s="561" customFormat="1" ht="25.5" x14ac:dyDescent="0.2">
      <c r="A92" s="487">
        <f>'I3 TB Data'!A390:B390</f>
        <v>5114</v>
      </c>
      <c r="B92" s="488" t="str">
        <f>'I3 TB Data'!B390</f>
        <v>Maintenance of Distribution Station Equipment</v>
      </c>
      <c r="C92" s="489">
        <f>'I3 TB Data'!G390</f>
        <v>0</v>
      </c>
      <c r="D92" s="1857" t="str">
        <f t="shared" si="35"/>
        <v>Yes</v>
      </c>
      <c r="E92" s="1835"/>
      <c r="F92" s="1835"/>
      <c r="G92" s="1835"/>
      <c r="H92" s="1835"/>
      <c r="I92" s="1835"/>
      <c r="J92" s="1835"/>
      <c r="K92" s="1835"/>
      <c r="L92" s="1835"/>
      <c r="M92" s="1835"/>
      <c r="N92" s="1835"/>
      <c r="O92" s="1835"/>
      <c r="P92" s="1835"/>
      <c r="Q92" s="1835"/>
      <c r="R92" s="1835"/>
      <c r="S92" s="1835"/>
      <c r="T92" s="1835"/>
      <c r="U92" s="1835"/>
      <c r="V92" s="1835"/>
      <c r="W92" s="1835"/>
      <c r="X92" s="1835"/>
      <c r="AA92" s="491">
        <f t="shared" si="31"/>
        <v>5114</v>
      </c>
      <c r="AB92" s="492" t="str">
        <f t="shared" si="32"/>
        <v>Maintenance of Distribution Station Equipment</v>
      </c>
      <c r="AC92" s="2140">
        <f>IF(ISERROR(E92*(1-VLOOKUP($A92, 'E1 Categorization'!$A$32:$E$124, 5,0))), E92*0.5, E92*(1-VLOOKUP($A92, 'E1 Categorization'!$A$32:$E$124, 5,0)))</f>
        <v>0</v>
      </c>
      <c r="AD92" s="2140">
        <f>IF(ISERROR(F92*(1-VLOOKUP($A92, 'E1 Categorization'!$A$32:$E$124, 5,0))), F92*0.5, F92*(1-VLOOKUP($A92, 'E1 Categorization'!$A$32:$E$124, 5,0)))</f>
        <v>0</v>
      </c>
      <c r="AE92" s="2140">
        <f>IF(ISERROR(G92*(1-VLOOKUP($A92, 'E1 Categorization'!$A$32:$E$124, 5,0))), G92*0.5, G92*(1-VLOOKUP($A92, 'E1 Categorization'!$A$32:$E$124, 5,0)))</f>
        <v>0</v>
      </c>
      <c r="AF92" s="2140">
        <f>IF(ISERROR(H92*(1-VLOOKUP($A92, 'E1 Categorization'!$A$32:$E$124, 5,0))), H92*0.5, H92*(1-VLOOKUP($A92, 'E1 Categorization'!$A$32:$E$124, 5,0)))</f>
        <v>0</v>
      </c>
      <c r="AG92" s="2140">
        <f>IF(ISERROR(I92*(1-VLOOKUP($A92, 'E1 Categorization'!$A$32:$E$124, 5,0))), I92*0.5, I92*(1-VLOOKUP($A92, 'E1 Categorization'!$A$32:$E$124, 5,0)))</f>
        <v>0</v>
      </c>
      <c r="AH92" s="2140">
        <f>IF(ISERROR(J92*(1-VLOOKUP($A92, 'E1 Categorization'!$A$32:$E$124, 5,0))), J92*0.5, J92*(1-VLOOKUP($A92, 'E1 Categorization'!$A$32:$E$124, 5,0)))</f>
        <v>0</v>
      </c>
      <c r="AI92" s="2140">
        <f>IF(ISERROR(K92*(1-VLOOKUP($A92, 'E1 Categorization'!$A$32:$E$124, 5,0))), K92*0.5, K92*(1-VLOOKUP($A92, 'E1 Categorization'!$A$32:$E$124, 5,0)))</f>
        <v>0</v>
      </c>
      <c r="AJ92" s="2140">
        <f>IF(ISERROR(L92*(1-VLOOKUP($A92, 'E1 Categorization'!$A$32:$E$124, 5,0))), L92*0.5, L92*(1-VLOOKUP($A92, 'E1 Categorization'!$A$32:$E$124, 5,0)))</f>
        <v>0</v>
      </c>
      <c r="AK92" s="2140">
        <f>IF(ISERROR(M92*(1-VLOOKUP($A92, 'E1 Categorization'!$A$32:$E$124, 5,0))), M92*0.5, M92*(1-VLOOKUP($A92, 'E1 Categorization'!$A$32:$E$124, 5,0)))</f>
        <v>0</v>
      </c>
      <c r="AL92" s="2140">
        <f>IF(ISERROR(N92*(1-VLOOKUP($A92, 'E1 Categorization'!$A$32:$E$124, 5,0))), N92*0.5, N92*(1-VLOOKUP($A92, 'E1 Categorization'!$A$32:$E$124, 5,0)))</f>
        <v>0</v>
      </c>
      <c r="AM92" s="2140">
        <f>IF(ISERROR(O92*(1-VLOOKUP($A92, 'E1 Categorization'!$A$32:$E$124, 5,0))), O92*0.5, O92*(1-VLOOKUP($A92, 'E1 Categorization'!$A$32:$E$124, 5,0)))</f>
        <v>0</v>
      </c>
      <c r="AN92" s="2140">
        <f>IF(ISERROR(P92*(1-VLOOKUP($A92, 'E1 Categorization'!$A$32:$E$124, 5,0))), P92*0.5, P92*(1-VLOOKUP($A92, 'E1 Categorization'!$A$32:$E$124, 5,0)))</f>
        <v>0</v>
      </c>
      <c r="AO92" s="2140">
        <f>IF(ISERROR(Q92*(1-VLOOKUP($A92, 'E1 Categorization'!$A$32:$E$124, 5,0))), Q92*0.5, Q92*(1-VLOOKUP($A92, 'E1 Categorization'!$A$32:$E$124, 5,0)))</f>
        <v>0</v>
      </c>
      <c r="AP92" s="2140">
        <f>IF(ISERROR(R92*(1-VLOOKUP($A92, 'E1 Categorization'!$A$32:$E$124, 5,0))), R92*0.5, R92*(1-VLOOKUP($A92, 'E1 Categorization'!$A$32:$E$124, 5,0)))</f>
        <v>0</v>
      </c>
      <c r="AQ92" s="2140">
        <f>IF(ISERROR(S92*(1-VLOOKUP($A92, 'E1 Categorization'!$A$32:$E$124, 5,0))), S92*0.5, S92*(1-VLOOKUP($A92, 'E1 Categorization'!$A$32:$E$124, 5,0)))</f>
        <v>0</v>
      </c>
      <c r="AR92" s="2140">
        <f>IF(ISERROR(T92*(1-VLOOKUP($A92, 'E1 Categorization'!$A$32:$E$124, 5,0))), T92*0.5, T92*(1-VLOOKUP($A92, 'E1 Categorization'!$A$32:$E$124, 5,0)))</f>
        <v>0</v>
      </c>
      <c r="AS92" s="2140">
        <f>IF(ISERROR(U92*(1-VLOOKUP($A92, 'E1 Categorization'!$A$32:$E$124, 5,0))), U92*0.5, U92*(1-VLOOKUP($A92, 'E1 Categorization'!$A$32:$E$124, 5,0)))</f>
        <v>0</v>
      </c>
      <c r="AT92" s="2140">
        <f>IF(ISERROR(V92*(1-VLOOKUP($A92, 'E1 Categorization'!$A$32:$E$124, 5,0))), V92*0.5, V92*(1-VLOOKUP($A92, 'E1 Categorization'!$A$32:$E$124, 5,0)))</f>
        <v>0</v>
      </c>
      <c r="AU92" s="2140">
        <f>IF(ISERROR(W92*(1-VLOOKUP($A92, 'E1 Categorization'!$A$32:$E$124, 5,0))), W92*0.5, W92*(1-VLOOKUP($A92, 'E1 Categorization'!$A$32:$E$124, 5,0)))</f>
        <v>0</v>
      </c>
      <c r="AV92" s="2140">
        <f>IF(ISERROR(X92*(1-VLOOKUP($A92, 'E1 Categorization'!$A$32:$E$124, 5,0))), X92*0.5, X92*(1-VLOOKUP($A92, 'E1 Categorization'!$A$32:$E$124, 5,0)))</f>
        <v>0</v>
      </c>
      <c r="AW92" s="1889"/>
      <c r="AX92" s="1889"/>
      <c r="AY92" s="491">
        <f t="shared" si="33"/>
        <v>5114</v>
      </c>
      <c r="AZ92" s="492" t="str">
        <f t="shared" si="34"/>
        <v>Maintenance of Distribution Station Equipment</v>
      </c>
      <c r="BA92" s="2140">
        <f>IF(ISERROR(E92*(VLOOKUP($A92, 'E1 Categorization'!$A$32:$E$124, 5,0))), E92*0.5, E92*(VLOOKUP($A92, 'E1 Categorization'!$A$32:$E$124, 5,0)))</f>
        <v>0</v>
      </c>
      <c r="BB92" s="2140">
        <f>IF(ISERROR(F92*(VLOOKUP($A92, 'E1 Categorization'!$A$32:$E$124, 5,0))), F92*0.5, F92*(VLOOKUP($A92, 'E1 Categorization'!$A$32:$E$124, 5,0)))</f>
        <v>0</v>
      </c>
      <c r="BC92" s="2140">
        <f>IF(ISERROR(G92*(VLOOKUP($A92, 'E1 Categorization'!$A$32:$E$124, 5,0))), G92*0.5, G92*(VLOOKUP($A92, 'E1 Categorization'!$A$32:$E$124, 5,0)))</f>
        <v>0</v>
      </c>
      <c r="BD92" s="2140">
        <f>IF(ISERROR(H92*(VLOOKUP($A92, 'E1 Categorization'!$A$32:$E$124, 5,0))), H92*0.5, H92*(VLOOKUP($A92, 'E1 Categorization'!$A$32:$E$124, 5,0)))</f>
        <v>0</v>
      </c>
      <c r="BE92" s="2140">
        <f>IF(ISERROR(I92*(VLOOKUP($A92, 'E1 Categorization'!$A$32:$E$124, 5,0))), I92*0.5, I92*(VLOOKUP($A92, 'E1 Categorization'!$A$32:$E$124, 5,0)))</f>
        <v>0</v>
      </c>
      <c r="BF92" s="2140">
        <f>IF(ISERROR(J92*(VLOOKUP($A92, 'E1 Categorization'!$A$32:$E$124, 5,0))), J92*0.5, J92*(VLOOKUP($A92, 'E1 Categorization'!$A$32:$E$124, 5,0)))</f>
        <v>0</v>
      </c>
      <c r="BG92" s="2140">
        <f>IF(ISERROR(K92*(VLOOKUP($A92, 'E1 Categorization'!$A$32:$E$124, 5,0))), K92*0.5, K92*(VLOOKUP($A92, 'E1 Categorization'!$A$32:$E$124, 5,0)))</f>
        <v>0</v>
      </c>
      <c r="BH92" s="2140">
        <f>IF(ISERROR(L92*(VLOOKUP($A92, 'E1 Categorization'!$A$32:$E$124, 5,0))), L92*0.5, L92*(VLOOKUP($A92, 'E1 Categorization'!$A$32:$E$124, 5,0)))</f>
        <v>0</v>
      </c>
      <c r="BI92" s="2140">
        <f>IF(ISERROR(M92*(VLOOKUP($A92, 'E1 Categorization'!$A$32:$E$124, 5,0))), M92*0.5, M92*(VLOOKUP($A92, 'E1 Categorization'!$A$32:$E$124, 5,0)))</f>
        <v>0</v>
      </c>
      <c r="BJ92" s="2140">
        <f>IF(ISERROR(N92*(VLOOKUP($A92, 'E1 Categorization'!$A$32:$E$124, 5,0))), N92*0.5, N92*(VLOOKUP($A92, 'E1 Categorization'!$A$32:$E$124, 5,0)))</f>
        <v>0</v>
      </c>
      <c r="BK92" s="2140">
        <f>IF(ISERROR(O92*(VLOOKUP($A92, 'E1 Categorization'!$A$32:$E$124, 5,0))), O92*0.5, O92*(VLOOKUP($A92, 'E1 Categorization'!$A$32:$E$124, 5,0)))</f>
        <v>0</v>
      </c>
      <c r="BL92" s="2140">
        <f>IF(ISERROR(P92*(VLOOKUP($A92, 'E1 Categorization'!$A$32:$E$124, 5,0))), P92*0.5, P92*(VLOOKUP($A92, 'E1 Categorization'!$A$32:$E$124, 5,0)))</f>
        <v>0</v>
      </c>
      <c r="BM92" s="2140">
        <f>IF(ISERROR(Q92*(VLOOKUP($A92, 'E1 Categorization'!$A$32:$E$124, 5,0))), Q92*0.5, Q92*(VLOOKUP($A92, 'E1 Categorization'!$A$32:$E$124, 5,0)))</f>
        <v>0</v>
      </c>
      <c r="BN92" s="2140">
        <f>IF(ISERROR(R92*(VLOOKUP($A92, 'E1 Categorization'!$A$32:$E$124, 5,0))), R92*0.5, R92*(VLOOKUP($A92, 'E1 Categorization'!$A$32:$E$124, 5,0)))</f>
        <v>0</v>
      </c>
      <c r="BO92" s="2140">
        <f>IF(ISERROR(S92*(VLOOKUP($A92, 'E1 Categorization'!$A$32:$E$124, 5,0))), S92*0.5, S92*(VLOOKUP($A92, 'E1 Categorization'!$A$32:$E$124, 5,0)))</f>
        <v>0</v>
      </c>
      <c r="BP92" s="2140">
        <f>IF(ISERROR(T92*(VLOOKUP($A92, 'E1 Categorization'!$A$32:$E$124, 5,0))), T92*0.5, T92*(VLOOKUP($A92, 'E1 Categorization'!$A$32:$E$124, 5,0)))</f>
        <v>0</v>
      </c>
      <c r="BQ92" s="2140">
        <f>IF(ISERROR(U92*(VLOOKUP($A92, 'E1 Categorization'!$A$32:$E$124, 5,0))), U92*0.5, U92*(VLOOKUP($A92, 'E1 Categorization'!$A$32:$E$124, 5,0)))</f>
        <v>0</v>
      </c>
      <c r="BR92" s="2140">
        <f>IF(ISERROR(V92*(VLOOKUP($A92, 'E1 Categorization'!$A$32:$E$124, 5,0))), V92*0.5, V92*(VLOOKUP($A92, 'E1 Categorization'!$A$32:$E$124, 5,0)))</f>
        <v>0</v>
      </c>
      <c r="BS92" s="2140">
        <f>IF(ISERROR(W92*(VLOOKUP($A92, 'E1 Categorization'!$A$32:$E$124, 5,0))), W92*0.5, W92*(VLOOKUP($A92, 'E1 Categorization'!$A$32:$E$124, 5,0)))</f>
        <v>0</v>
      </c>
      <c r="BT92" s="2140">
        <f>IF(ISERROR(X92*(VLOOKUP($A92, 'E1 Categorization'!$A$32:$E$124, 5,0))), X92*0.5, X92*(VLOOKUP($A92, 'E1 Categorization'!$A$32:$E$124, 5,0)))</f>
        <v>0</v>
      </c>
    </row>
    <row r="93" spans="1:72" s="561" customFormat="1" ht="25.5" x14ac:dyDescent="0.2">
      <c r="A93" s="487">
        <f>'I3 TB Data'!A391:B391</f>
        <v>5120</v>
      </c>
      <c r="B93" s="488" t="str">
        <f>'I3 TB Data'!B391</f>
        <v>Maintenance of Poles, Towers and Fixtures</v>
      </c>
      <c r="C93" s="489">
        <f>'I3 TB Data'!G391</f>
        <v>0</v>
      </c>
      <c r="D93" s="1857" t="str">
        <f t="shared" si="35"/>
        <v>Yes</v>
      </c>
      <c r="E93" s="1835"/>
      <c r="F93" s="1835"/>
      <c r="G93" s="1835"/>
      <c r="H93" s="1835"/>
      <c r="I93" s="1835"/>
      <c r="J93" s="1835"/>
      <c r="K93" s="1835"/>
      <c r="L93" s="1835"/>
      <c r="M93" s="1835"/>
      <c r="N93" s="1835"/>
      <c r="O93" s="1835"/>
      <c r="P93" s="1835"/>
      <c r="Q93" s="1835"/>
      <c r="R93" s="1835"/>
      <c r="S93" s="1835"/>
      <c r="T93" s="1835"/>
      <c r="U93" s="1835"/>
      <c r="V93" s="1835"/>
      <c r="W93" s="1835"/>
      <c r="X93" s="1835"/>
      <c r="AA93" s="491">
        <f t="shared" si="31"/>
        <v>5120</v>
      </c>
      <c r="AB93" s="492" t="str">
        <f t="shared" si="32"/>
        <v>Maintenance of Poles, Towers and Fixtures</v>
      </c>
      <c r="AC93" s="2140">
        <f>IF(ISERROR(E93*(1-VLOOKUP($A93, 'E1 Categorization'!$A$32:$E$124, 5,0))), E93*0.5, E93*(1-VLOOKUP($A93, 'E1 Categorization'!$A$32:$E$124, 5,0)))</f>
        <v>0</v>
      </c>
      <c r="AD93" s="2140">
        <f>IF(ISERROR(F93*(1-VLOOKUP($A93, 'E1 Categorization'!$A$32:$E$124, 5,0))), F93*0.5, F93*(1-VLOOKUP($A93, 'E1 Categorization'!$A$32:$E$124, 5,0)))</f>
        <v>0</v>
      </c>
      <c r="AE93" s="2140">
        <f>IF(ISERROR(G93*(1-VLOOKUP($A93, 'E1 Categorization'!$A$32:$E$124, 5,0))), G93*0.5, G93*(1-VLOOKUP($A93, 'E1 Categorization'!$A$32:$E$124, 5,0)))</f>
        <v>0</v>
      </c>
      <c r="AF93" s="2140">
        <f>IF(ISERROR(H93*(1-VLOOKUP($A93, 'E1 Categorization'!$A$32:$E$124, 5,0))), H93*0.5, H93*(1-VLOOKUP($A93, 'E1 Categorization'!$A$32:$E$124, 5,0)))</f>
        <v>0</v>
      </c>
      <c r="AG93" s="2140">
        <f>IF(ISERROR(I93*(1-VLOOKUP($A93, 'E1 Categorization'!$A$32:$E$124, 5,0))), I93*0.5, I93*(1-VLOOKUP($A93, 'E1 Categorization'!$A$32:$E$124, 5,0)))</f>
        <v>0</v>
      </c>
      <c r="AH93" s="2140">
        <f>IF(ISERROR(J93*(1-VLOOKUP($A93, 'E1 Categorization'!$A$32:$E$124, 5,0))), J93*0.5, J93*(1-VLOOKUP($A93, 'E1 Categorization'!$A$32:$E$124, 5,0)))</f>
        <v>0</v>
      </c>
      <c r="AI93" s="2140">
        <f>IF(ISERROR(K93*(1-VLOOKUP($A93, 'E1 Categorization'!$A$32:$E$124, 5,0))), K93*0.5, K93*(1-VLOOKUP($A93, 'E1 Categorization'!$A$32:$E$124, 5,0)))</f>
        <v>0</v>
      </c>
      <c r="AJ93" s="2140">
        <f>IF(ISERROR(L93*(1-VLOOKUP($A93, 'E1 Categorization'!$A$32:$E$124, 5,0))), L93*0.5, L93*(1-VLOOKUP($A93, 'E1 Categorization'!$A$32:$E$124, 5,0)))</f>
        <v>0</v>
      </c>
      <c r="AK93" s="2140">
        <f>IF(ISERROR(M93*(1-VLOOKUP($A93, 'E1 Categorization'!$A$32:$E$124, 5,0))), M93*0.5, M93*(1-VLOOKUP($A93, 'E1 Categorization'!$A$32:$E$124, 5,0)))</f>
        <v>0</v>
      </c>
      <c r="AL93" s="2140">
        <f>IF(ISERROR(N93*(1-VLOOKUP($A93, 'E1 Categorization'!$A$32:$E$124, 5,0))), N93*0.5, N93*(1-VLOOKUP($A93, 'E1 Categorization'!$A$32:$E$124, 5,0)))</f>
        <v>0</v>
      </c>
      <c r="AM93" s="2140">
        <f>IF(ISERROR(O93*(1-VLOOKUP($A93, 'E1 Categorization'!$A$32:$E$124, 5,0))), O93*0.5, O93*(1-VLOOKUP($A93, 'E1 Categorization'!$A$32:$E$124, 5,0)))</f>
        <v>0</v>
      </c>
      <c r="AN93" s="2140">
        <f>IF(ISERROR(P93*(1-VLOOKUP($A93, 'E1 Categorization'!$A$32:$E$124, 5,0))), P93*0.5, P93*(1-VLOOKUP($A93, 'E1 Categorization'!$A$32:$E$124, 5,0)))</f>
        <v>0</v>
      </c>
      <c r="AO93" s="2140">
        <f>IF(ISERROR(Q93*(1-VLOOKUP($A93, 'E1 Categorization'!$A$32:$E$124, 5,0))), Q93*0.5, Q93*(1-VLOOKUP($A93, 'E1 Categorization'!$A$32:$E$124, 5,0)))</f>
        <v>0</v>
      </c>
      <c r="AP93" s="2140">
        <f>IF(ISERROR(R93*(1-VLOOKUP($A93, 'E1 Categorization'!$A$32:$E$124, 5,0))), R93*0.5, R93*(1-VLOOKUP($A93, 'E1 Categorization'!$A$32:$E$124, 5,0)))</f>
        <v>0</v>
      </c>
      <c r="AQ93" s="2140">
        <f>IF(ISERROR(S93*(1-VLOOKUP($A93, 'E1 Categorization'!$A$32:$E$124, 5,0))), S93*0.5, S93*(1-VLOOKUP($A93, 'E1 Categorization'!$A$32:$E$124, 5,0)))</f>
        <v>0</v>
      </c>
      <c r="AR93" s="2140">
        <f>IF(ISERROR(T93*(1-VLOOKUP($A93, 'E1 Categorization'!$A$32:$E$124, 5,0))), T93*0.5, T93*(1-VLOOKUP($A93, 'E1 Categorization'!$A$32:$E$124, 5,0)))</f>
        <v>0</v>
      </c>
      <c r="AS93" s="2140">
        <f>IF(ISERROR(U93*(1-VLOOKUP($A93, 'E1 Categorization'!$A$32:$E$124, 5,0))), U93*0.5, U93*(1-VLOOKUP($A93, 'E1 Categorization'!$A$32:$E$124, 5,0)))</f>
        <v>0</v>
      </c>
      <c r="AT93" s="2140">
        <f>IF(ISERROR(V93*(1-VLOOKUP($A93, 'E1 Categorization'!$A$32:$E$124, 5,0))), V93*0.5, V93*(1-VLOOKUP($A93, 'E1 Categorization'!$A$32:$E$124, 5,0)))</f>
        <v>0</v>
      </c>
      <c r="AU93" s="2140">
        <f>IF(ISERROR(W93*(1-VLOOKUP($A93, 'E1 Categorization'!$A$32:$E$124, 5,0))), W93*0.5, W93*(1-VLOOKUP($A93, 'E1 Categorization'!$A$32:$E$124, 5,0)))</f>
        <v>0</v>
      </c>
      <c r="AV93" s="2140">
        <f>IF(ISERROR(X93*(1-VLOOKUP($A93, 'E1 Categorization'!$A$32:$E$124, 5,0))), X93*0.5, X93*(1-VLOOKUP($A93, 'E1 Categorization'!$A$32:$E$124, 5,0)))</f>
        <v>0</v>
      </c>
      <c r="AW93" s="1889"/>
      <c r="AX93" s="1889"/>
      <c r="AY93" s="491">
        <f t="shared" si="33"/>
        <v>5120</v>
      </c>
      <c r="AZ93" s="492" t="str">
        <f t="shared" si="34"/>
        <v>Maintenance of Poles, Towers and Fixtures</v>
      </c>
      <c r="BA93" s="2140">
        <f>IF(ISERROR(E93*(VLOOKUP($A93, 'E1 Categorization'!$A$32:$E$124, 5,0))), E93*0.5, E93*(VLOOKUP($A93, 'E1 Categorization'!$A$32:$E$124, 5,0)))</f>
        <v>0</v>
      </c>
      <c r="BB93" s="2140">
        <f>IF(ISERROR(F93*(VLOOKUP($A93, 'E1 Categorization'!$A$32:$E$124, 5,0))), F93*0.5, F93*(VLOOKUP($A93, 'E1 Categorization'!$A$32:$E$124, 5,0)))</f>
        <v>0</v>
      </c>
      <c r="BC93" s="2140">
        <f>IF(ISERROR(G93*(VLOOKUP($A93, 'E1 Categorization'!$A$32:$E$124, 5,0))), G93*0.5, G93*(VLOOKUP($A93, 'E1 Categorization'!$A$32:$E$124, 5,0)))</f>
        <v>0</v>
      </c>
      <c r="BD93" s="2140">
        <f>IF(ISERROR(H93*(VLOOKUP($A93, 'E1 Categorization'!$A$32:$E$124, 5,0))), H93*0.5, H93*(VLOOKUP($A93, 'E1 Categorization'!$A$32:$E$124, 5,0)))</f>
        <v>0</v>
      </c>
      <c r="BE93" s="2140">
        <f>IF(ISERROR(I93*(VLOOKUP($A93, 'E1 Categorization'!$A$32:$E$124, 5,0))), I93*0.5, I93*(VLOOKUP($A93, 'E1 Categorization'!$A$32:$E$124, 5,0)))</f>
        <v>0</v>
      </c>
      <c r="BF93" s="2140">
        <f>IF(ISERROR(J93*(VLOOKUP($A93, 'E1 Categorization'!$A$32:$E$124, 5,0))), J93*0.5, J93*(VLOOKUP($A93, 'E1 Categorization'!$A$32:$E$124, 5,0)))</f>
        <v>0</v>
      </c>
      <c r="BG93" s="2140">
        <f>IF(ISERROR(K93*(VLOOKUP($A93, 'E1 Categorization'!$A$32:$E$124, 5,0))), K93*0.5, K93*(VLOOKUP($A93, 'E1 Categorization'!$A$32:$E$124, 5,0)))</f>
        <v>0</v>
      </c>
      <c r="BH93" s="2140">
        <f>IF(ISERROR(L93*(VLOOKUP($A93, 'E1 Categorization'!$A$32:$E$124, 5,0))), L93*0.5, L93*(VLOOKUP($A93, 'E1 Categorization'!$A$32:$E$124, 5,0)))</f>
        <v>0</v>
      </c>
      <c r="BI93" s="2140">
        <f>IF(ISERROR(M93*(VLOOKUP($A93, 'E1 Categorization'!$A$32:$E$124, 5,0))), M93*0.5, M93*(VLOOKUP($A93, 'E1 Categorization'!$A$32:$E$124, 5,0)))</f>
        <v>0</v>
      </c>
      <c r="BJ93" s="2140">
        <f>IF(ISERROR(N93*(VLOOKUP($A93, 'E1 Categorization'!$A$32:$E$124, 5,0))), N93*0.5, N93*(VLOOKUP($A93, 'E1 Categorization'!$A$32:$E$124, 5,0)))</f>
        <v>0</v>
      </c>
      <c r="BK93" s="2140">
        <f>IF(ISERROR(O93*(VLOOKUP($A93, 'E1 Categorization'!$A$32:$E$124, 5,0))), O93*0.5, O93*(VLOOKUP($A93, 'E1 Categorization'!$A$32:$E$124, 5,0)))</f>
        <v>0</v>
      </c>
      <c r="BL93" s="2140">
        <f>IF(ISERROR(P93*(VLOOKUP($A93, 'E1 Categorization'!$A$32:$E$124, 5,0))), P93*0.5, P93*(VLOOKUP($A93, 'E1 Categorization'!$A$32:$E$124, 5,0)))</f>
        <v>0</v>
      </c>
      <c r="BM93" s="2140">
        <f>IF(ISERROR(Q93*(VLOOKUP($A93, 'E1 Categorization'!$A$32:$E$124, 5,0))), Q93*0.5, Q93*(VLOOKUP($A93, 'E1 Categorization'!$A$32:$E$124, 5,0)))</f>
        <v>0</v>
      </c>
      <c r="BN93" s="2140">
        <f>IF(ISERROR(R93*(VLOOKUP($A93, 'E1 Categorization'!$A$32:$E$124, 5,0))), R93*0.5, R93*(VLOOKUP($A93, 'E1 Categorization'!$A$32:$E$124, 5,0)))</f>
        <v>0</v>
      </c>
      <c r="BO93" s="2140">
        <f>IF(ISERROR(S93*(VLOOKUP($A93, 'E1 Categorization'!$A$32:$E$124, 5,0))), S93*0.5, S93*(VLOOKUP($A93, 'E1 Categorization'!$A$32:$E$124, 5,0)))</f>
        <v>0</v>
      </c>
      <c r="BP93" s="2140">
        <f>IF(ISERROR(T93*(VLOOKUP($A93, 'E1 Categorization'!$A$32:$E$124, 5,0))), T93*0.5, T93*(VLOOKUP($A93, 'E1 Categorization'!$A$32:$E$124, 5,0)))</f>
        <v>0</v>
      </c>
      <c r="BQ93" s="2140">
        <f>IF(ISERROR(U93*(VLOOKUP($A93, 'E1 Categorization'!$A$32:$E$124, 5,0))), U93*0.5, U93*(VLOOKUP($A93, 'E1 Categorization'!$A$32:$E$124, 5,0)))</f>
        <v>0</v>
      </c>
      <c r="BR93" s="2140">
        <f>IF(ISERROR(V93*(VLOOKUP($A93, 'E1 Categorization'!$A$32:$E$124, 5,0))), V93*0.5, V93*(VLOOKUP($A93, 'E1 Categorization'!$A$32:$E$124, 5,0)))</f>
        <v>0</v>
      </c>
      <c r="BS93" s="2140">
        <f>IF(ISERROR(W93*(VLOOKUP($A93, 'E1 Categorization'!$A$32:$E$124, 5,0))), W93*0.5, W93*(VLOOKUP($A93, 'E1 Categorization'!$A$32:$E$124, 5,0)))</f>
        <v>0</v>
      </c>
      <c r="BT93" s="2140">
        <f>IF(ISERROR(X93*(VLOOKUP($A93, 'E1 Categorization'!$A$32:$E$124, 5,0))), X93*0.5, X93*(VLOOKUP($A93, 'E1 Categorization'!$A$32:$E$124, 5,0)))</f>
        <v>0</v>
      </c>
    </row>
    <row r="94" spans="1:72" s="561" customFormat="1" ht="25.5" x14ac:dyDescent="0.2">
      <c r="A94" s="487">
        <f>'I3 TB Data'!A392:B392</f>
        <v>5125</v>
      </c>
      <c r="B94" s="488" t="str">
        <f>'I3 TB Data'!B392</f>
        <v>Maintenance of Overhead Conductors and Devices</v>
      </c>
      <c r="C94" s="489">
        <f>'I3 TB Data'!G392</f>
        <v>0</v>
      </c>
      <c r="D94" s="1857" t="str">
        <f t="shared" si="35"/>
        <v>Yes</v>
      </c>
      <c r="E94" s="1835"/>
      <c r="F94" s="1835"/>
      <c r="G94" s="1835"/>
      <c r="H94" s="1835"/>
      <c r="I94" s="1835"/>
      <c r="J94" s="1835"/>
      <c r="K94" s="1835"/>
      <c r="L94" s="1835"/>
      <c r="M94" s="1835"/>
      <c r="N94" s="1835"/>
      <c r="O94" s="1835"/>
      <c r="P94" s="1835"/>
      <c r="Q94" s="1835"/>
      <c r="R94" s="1835"/>
      <c r="S94" s="1835"/>
      <c r="T94" s="1835"/>
      <c r="U94" s="1835"/>
      <c r="V94" s="1835"/>
      <c r="W94" s="1835"/>
      <c r="X94" s="1835"/>
      <c r="AA94" s="491">
        <f t="shared" si="31"/>
        <v>5125</v>
      </c>
      <c r="AB94" s="492" t="str">
        <f t="shared" si="32"/>
        <v>Maintenance of Overhead Conductors and Devices</v>
      </c>
      <c r="AC94" s="2140">
        <f>IF(ISERROR(E94*(1-VLOOKUP($A94, 'E1 Categorization'!$A$32:$E$124, 5,0))), E94*0.5, E94*(1-VLOOKUP($A94, 'E1 Categorization'!$A$32:$E$124, 5,0)))</f>
        <v>0</v>
      </c>
      <c r="AD94" s="2140">
        <f>IF(ISERROR(F94*(1-VLOOKUP($A94, 'E1 Categorization'!$A$32:$E$124, 5,0))), F94*0.5, F94*(1-VLOOKUP($A94, 'E1 Categorization'!$A$32:$E$124, 5,0)))</f>
        <v>0</v>
      </c>
      <c r="AE94" s="2140">
        <f>IF(ISERROR(G94*(1-VLOOKUP($A94, 'E1 Categorization'!$A$32:$E$124, 5,0))), G94*0.5, G94*(1-VLOOKUP($A94, 'E1 Categorization'!$A$32:$E$124, 5,0)))</f>
        <v>0</v>
      </c>
      <c r="AF94" s="2140">
        <f>IF(ISERROR(H94*(1-VLOOKUP($A94, 'E1 Categorization'!$A$32:$E$124, 5,0))), H94*0.5, H94*(1-VLOOKUP($A94, 'E1 Categorization'!$A$32:$E$124, 5,0)))</f>
        <v>0</v>
      </c>
      <c r="AG94" s="2140">
        <f>IF(ISERROR(I94*(1-VLOOKUP($A94, 'E1 Categorization'!$A$32:$E$124, 5,0))), I94*0.5, I94*(1-VLOOKUP($A94, 'E1 Categorization'!$A$32:$E$124, 5,0)))</f>
        <v>0</v>
      </c>
      <c r="AH94" s="2140">
        <f>IF(ISERROR(J94*(1-VLOOKUP($A94, 'E1 Categorization'!$A$32:$E$124, 5,0))), J94*0.5, J94*(1-VLOOKUP($A94, 'E1 Categorization'!$A$32:$E$124, 5,0)))</f>
        <v>0</v>
      </c>
      <c r="AI94" s="2140">
        <f>IF(ISERROR(K94*(1-VLOOKUP($A94, 'E1 Categorization'!$A$32:$E$124, 5,0))), K94*0.5, K94*(1-VLOOKUP($A94, 'E1 Categorization'!$A$32:$E$124, 5,0)))</f>
        <v>0</v>
      </c>
      <c r="AJ94" s="2140">
        <f>IF(ISERROR(L94*(1-VLOOKUP($A94, 'E1 Categorization'!$A$32:$E$124, 5,0))), L94*0.5, L94*(1-VLOOKUP($A94, 'E1 Categorization'!$A$32:$E$124, 5,0)))</f>
        <v>0</v>
      </c>
      <c r="AK94" s="2140">
        <f>IF(ISERROR(M94*(1-VLOOKUP($A94, 'E1 Categorization'!$A$32:$E$124, 5,0))), M94*0.5, M94*(1-VLOOKUP($A94, 'E1 Categorization'!$A$32:$E$124, 5,0)))</f>
        <v>0</v>
      </c>
      <c r="AL94" s="2140">
        <f>IF(ISERROR(N94*(1-VLOOKUP($A94, 'E1 Categorization'!$A$32:$E$124, 5,0))), N94*0.5, N94*(1-VLOOKUP($A94, 'E1 Categorization'!$A$32:$E$124, 5,0)))</f>
        <v>0</v>
      </c>
      <c r="AM94" s="2140">
        <f>IF(ISERROR(O94*(1-VLOOKUP($A94, 'E1 Categorization'!$A$32:$E$124, 5,0))), O94*0.5, O94*(1-VLOOKUP($A94, 'E1 Categorization'!$A$32:$E$124, 5,0)))</f>
        <v>0</v>
      </c>
      <c r="AN94" s="2140">
        <f>IF(ISERROR(P94*(1-VLOOKUP($A94, 'E1 Categorization'!$A$32:$E$124, 5,0))), P94*0.5, P94*(1-VLOOKUP($A94, 'E1 Categorization'!$A$32:$E$124, 5,0)))</f>
        <v>0</v>
      </c>
      <c r="AO94" s="2140">
        <f>IF(ISERROR(Q94*(1-VLOOKUP($A94, 'E1 Categorization'!$A$32:$E$124, 5,0))), Q94*0.5, Q94*(1-VLOOKUP($A94, 'E1 Categorization'!$A$32:$E$124, 5,0)))</f>
        <v>0</v>
      </c>
      <c r="AP94" s="2140">
        <f>IF(ISERROR(R94*(1-VLOOKUP($A94, 'E1 Categorization'!$A$32:$E$124, 5,0))), R94*0.5, R94*(1-VLOOKUP($A94, 'E1 Categorization'!$A$32:$E$124, 5,0)))</f>
        <v>0</v>
      </c>
      <c r="AQ94" s="2140">
        <f>IF(ISERROR(S94*(1-VLOOKUP($A94, 'E1 Categorization'!$A$32:$E$124, 5,0))), S94*0.5, S94*(1-VLOOKUP($A94, 'E1 Categorization'!$A$32:$E$124, 5,0)))</f>
        <v>0</v>
      </c>
      <c r="AR94" s="2140">
        <f>IF(ISERROR(T94*(1-VLOOKUP($A94, 'E1 Categorization'!$A$32:$E$124, 5,0))), T94*0.5, T94*(1-VLOOKUP($A94, 'E1 Categorization'!$A$32:$E$124, 5,0)))</f>
        <v>0</v>
      </c>
      <c r="AS94" s="2140">
        <f>IF(ISERROR(U94*(1-VLOOKUP($A94, 'E1 Categorization'!$A$32:$E$124, 5,0))), U94*0.5, U94*(1-VLOOKUP($A94, 'E1 Categorization'!$A$32:$E$124, 5,0)))</f>
        <v>0</v>
      </c>
      <c r="AT94" s="2140">
        <f>IF(ISERROR(V94*(1-VLOOKUP($A94, 'E1 Categorization'!$A$32:$E$124, 5,0))), V94*0.5, V94*(1-VLOOKUP($A94, 'E1 Categorization'!$A$32:$E$124, 5,0)))</f>
        <v>0</v>
      </c>
      <c r="AU94" s="2140">
        <f>IF(ISERROR(W94*(1-VLOOKUP($A94, 'E1 Categorization'!$A$32:$E$124, 5,0))), W94*0.5, W94*(1-VLOOKUP($A94, 'E1 Categorization'!$A$32:$E$124, 5,0)))</f>
        <v>0</v>
      </c>
      <c r="AV94" s="2140">
        <f>IF(ISERROR(X94*(1-VLOOKUP($A94, 'E1 Categorization'!$A$32:$E$124, 5,0))), X94*0.5, X94*(1-VLOOKUP($A94, 'E1 Categorization'!$A$32:$E$124, 5,0)))</f>
        <v>0</v>
      </c>
      <c r="AW94" s="1889"/>
      <c r="AX94" s="1889"/>
      <c r="AY94" s="491">
        <f t="shared" si="33"/>
        <v>5125</v>
      </c>
      <c r="AZ94" s="492" t="str">
        <f t="shared" si="34"/>
        <v>Maintenance of Overhead Conductors and Devices</v>
      </c>
      <c r="BA94" s="2140">
        <f>IF(ISERROR(E94*(VLOOKUP($A94, 'E1 Categorization'!$A$32:$E$124, 5,0))), E94*0.5, E94*(VLOOKUP($A94, 'E1 Categorization'!$A$32:$E$124, 5,0)))</f>
        <v>0</v>
      </c>
      <c r="BB94" s="2140">
        <f>IF(ISERROR(F94*(VLOOKUP($A94, 'E1 Categorization'!$A$32:$E$124, 5,0))), F94*0.5, F94*(VLOOKUP($A94, 'E1 Categorization'!$A$32:$E$124, 5,0)))</f>
        <v>0</v>
      </c>
      <c r="BC94" s="2140">
        <f>IF(ISERROR(G94*(VLOOKUP($A94, 'E1 Categorization'!$A$32:$E$124, 5,0))), G94*0.5, G94*(VLOOKUP($A94, 'E1 Categorization'!$A$32:$E$124, 5,0)))</f>
        <v>0</v>
      </c>
      <c r="BD94" s="2140">
        <f>IF(ISERROR(H94*(VLOOKUP($A94, 'E1 Categorization'!$A$32:$E$124, 5,0))), H94*0.5, H94*(VLOOKUP($A94, 'E1 Categorization'!$A$32:$E$124, 5,0)))</f>
        <v>0</v>
      </c>
      <c r="BE94" s="2140">
        <f>IF(ISERROR(I94*(VLOOKUP($A94, 'E1 Categorization'!$A$32:$E$124, 5,0))), I94*0.5, I94*(VLOOKUP($A94, 'E1 Categorization'!$A$32:$E$124, 5,0)))</f>
        <v>0</v>
      </c>
      <c r="BF94" s="2140">
        <f>IF(ISERROR(J94*(VLOOKUP($A94, 'E1 Categorization'!$A$32:$E$124, 5,0))), J94*0.5, J94*(VLOOKUP($A94, 'E1 Categorization'!$A$32:$E$124, 5,0)))</f>
        <v>0</v>
      </c>
      <c r="BG94" s="2140">
        <f>IF(ISERROR(K94*(VLOOKUP($A94, 'E1 Categorization'!$A$32:$E$124, 5,0))), K94*0.5, K94*(VLOOKUP($A94, 'E1 Categorization'!$A$32:$E$124, 5,0)))</f>
        <v>0</v>
      </c>
      <c r="BH94" s="2140">
        <f>IF(ISERROR(L94*(VLOOKUP($A94, 'E1 Categorization'!$A$32:$E$124, 5,0))), L94*0.5, L94*(VLOOKUP($A94, 'E1 Categorization'!$A$32:$E$124, 5,0)))</f>
        <v>0</v>
      </c>
      <c r="BI94" s="2140">
        <f>IF(ISERROR(M94*(VLOOKUP($A94, 'E1 Categorization'!$A$32:$E$124, 5,0))), M94*0.5, M94*(VLOOKUP($A94, 'E1 Categorization'!$A$32:$E$124, 5,0)))</f>
        <v>0</v>
      </c>
      <c r="BJ94" s="2140">
        <f>IF(ISERROR(N94*(VLOOKUP($A94, 'E1 Categorization'!$A$32:$E$124, 5,0))), N94*0.5, N94*(VLOOKUP($A94, 'E1 Categorization'!$A$32:$E$124, 5,0)))</f>
        <v>0</v>
      </c>
      <c r="BK94" s="2140">
        <f>IF(ISERROR(O94*(VLOOKUP($A94, 'E1 Categorization'!$A$32:$E$124, 5,0))), O94*0.5, O94*(VLOOKUP($A94, 'E1 Categorization'!$A$32:$E$124, 5,0)))</f>
        <v>0</v>
      </c>
      <c r="BL94" s="2140">
        <f>IF(ISERROR(P94*(VLOOKUP($A94, 'E1 Categorization'!$A$32:$E$124, 5,0))), P94*0.5, P94*(VLOOKUP($A94, 'E1 Categorization'!$A$32:$E$124, 5,0)))</f>
        <v>0</v>
      </c>
      <c r="BM94" s="2140">
        <f>IF(ISERROR(Q94*(VLOOKUP($A94, 'E1 Categorization'!$A$32:$E$124, 5,0))), Q94*0.5, Q94*(VLOOKUP($A94, 'E1 Categorization'!$A$32:$E$124, 5,0)))</f>
        <v>0</v>
      </c>
      <c r="BN94" s="2140">
        <f>IF(ISERROR(R94*(VLOOKUP($A94, 'E1 Categorization'!$A$32:$E$124, 5,0))), R94*0.5, R94*(VLOOKUP($A94, 'E1 Categorization'!$A$32:$E$124, 5,0)))</f>
        <v>0</v>
      </c>
      <c r="BO94" s="2140">
        <f>IF(ISERROR(S94*(VLOOKUP($A94, 'E1 Categorization'!$A$32:$E$124, 5,0))), S94*0.5, S94*(VLOOKUP($A94, 'E1 Categorization'!$A$32:$E$124, 5,0)))</f>
        <v>0</v>
      </c>
      <c r="BP94" s="2140">
        <f>IF(ISERROR(T94*(VLOOKUP($A94, 'E1 Categorization'!$A$32:$E$124, 5,0))), T94*0.5, T94*(VLOOKUP($A94, 'E1 Categorization'!$A$32:$E$124, 5,0)))</f>
        <v>0</v>
      </c>
      <c r="BQ94" s="2140">
        <f>IF(ISERROR(U94*(VLOOKUP($A94, 'E1 Categorization'!$A$32:$E$124, 5,0))), U94*0.5, U94*(VLOOKUP($A94, 'E1 Categorization'!$A$32:$E$124, 5,0)))</f>
        <v>0</v>
      </c>
      <c r="BR94" s="2140">
        <f>IF(ISERROR(V94*(VLOOKUP($A94, 'E1 Categorization'!$A$32:$E$124, 5,0))), V94*0.5, V94*(VLOOKUP($A94, 'E1 Categorization'!$A$32:$E$124, 5,0)))</f>
        <v>0</v>
      </c>
      <c r="BS94" s="2140">
        <f>IF(ISERROR(W94*(VLOOKUP($A94, 'E1 Categorization'!$A$32:$E$124, 5,0))), W94*0.5, W94*(VLOOKUP($A94, 'E1 Categorization'!$A$32:$E$124, 5,0)))</f>
        <v>0</v>
      </c>
      <c r="BT94" s="2140">
        <f>IF(ISERROR(X94*(VLOOKUP($A94, 'E1 Categorization'!$A$32:$E$124, 5,0))), X94*0.5, X94*(VLOOKUP($A94, 'E1 Categorization'!$A$32:$E$124, 5,0)))</f>
        <v>0</v>
      </c>
    </row>
    <row r="95" spans="1:72" s="561" customFormat="1" ht="25.5" customHeight="1" x14ac:dyDescent="0.2">
      <c r="A95" s="487">
        <f>'I3 TB Data'!A393:B393</f>
        <v>5130</v>
      </c>
      <c r="B95" s="488" t="str">
        <f>'I3 TB Data'!B393</f>
        <v>Maintenance of Overhead Services</v>
      </c>
      <c r="C95" s="489">
        <f>'I3 TB Data'!G393</f>
        <v>0</v>
      </c>
      <c r="D95" s="1857" t="str">
        <f t="shared" si="35"/>
        <v>Yes</v>
      </c>
      <c r="E95" s="1835"/>
      <c r="F95" s="1835"/>
      <c r="G95" s="1835"/>
      <c r="H95" s="1835"/>
      <c r="I95" s="1835"/>
      <c r="J95" s="1835"/>
      <c r="K95" s="1835"/>
      <c r="L95" s="1835"/>
      <c r="M95" s="1835"/>
      <c r="N95" s="1835"/>
      <c r="O95" s="1835"/>
      <c r="P95" s="1835"/>
      <c r="Q95" s="1835"/>
      <c r="R95" s="1835"/>
      <c r="S95" s="1835"/>
      <c r="T95" s="1835"/>
      <c r="U95" s="1835"/>
      <c r="V95" s="1835"/>
      <c r="W95" s="1835"/>
      <c r="X95" s="1835"/>
      <c r="AA95" s="491">
        <f t="shared" si="31"/>
        <v>5130</v>
      </c>
      <c r="AB95" s="492" t="str">
        <f t="shared" si="32"/>
        <v>Maintenance of Overhead Services</v>
      </c>
      <c r="AC95" s="2140">
        <f>IF(ISERROR(E95*(1-VLOOKUP($A95, 'E1 Categorization'!$A$32:$E$124, 5,0))), E95*0.5, E95*(1-VLOOKUP($A95, 'E1 Categorization'!$A$32:$E$124, 5,0)))</f>
        <v>0</v>
      </c>
      <c r="AD95" s="2140">
        <f>IF(ISERROR(F95*(1-VLOOKUP($A95, 'E1 Categorization'!$A$32:$E$124, 5,0))), F95*0.5, F95*(1-VLOOKUP($A95, 'E1 Categorization'!$A$32:$E$124, 5,0)))</f>
        <v>0</v>
      </c>
      <c r="AE95" s="2140">
        <f>IF(ISERROR(G95*(1-VLOOKUP($A95, 'E1 Categorization'!$A$32:$E$124, 5,0))), G95*0.5, G95*(1-VLOOKUP($A95, 'E1 Categorization'!$A$32:$E$124, 5,0)))</f>
        <v>0</v>
      </c>
      <c r="AF95" s="2140">
        <f>IF(ISERROR(H95*(1-VLOOKUP($A95, 'E1 Categorization'!$A$32:$E$124, 5,0))), H95*0.5, H95*(1-VLOOKUP($A95, 'E1 Categorization'!$A$32:$E$124, 5,0)))</f>
        <v>0</v>
      </c>
      <c r="AG95" s="2140">
        <f>IF(ISERROR(I95*(1-VLOOKUP($A95, 'E1 Categorization'!$A$32:$E$124, 5,0))), I95*0.5, I95*(1-VLOOKUP($A95, 'E1 Categorization'!$A$32:$E$124, 5,0)))</f>
        <v>0</v>
      </c>
      <c r="AH95" s="2140">
        <f>IF(ISERROR(J95*(1-VLOOKUP($A95, 'E1 Categorization'!$A$32:$E$124, 5,0))), J95*0.5, J95*(1-VLOOKUP($A95, 'E1 Categorization'!$A$32:$E$124, 5,0)))</f>
        <v>0</v>
      </c>
      <c r="AI95" s="2140">
        <f>IF(ISERROR(K95*(1-VLOOKUP($A95, 'E1 Categorization'!$A$32:$E$124, 5,0))), K95*0.5, K95*(1-VLOOKUP($A95, 'E1 Categorization'!$A$32:$E$124, 5,0)))</f>
        <v>0</v>
      </c>
      <c r="AJ95" s="2140">
        <f>IF(ISERROR(L95*(1-VLOOKUP($A95, 'E1 Categorization'!$A$32:$E$124, 5,0))), L95*0.5, L95*(1-VLOOKUP($A95, 'E1 Categorization'!$A$32:$E$124, 5,0)))</f>
        <v>0</v>
      </c>
      <c r="AK95" s="2140">
        <f>IF(ISERROR(M95*(1-VLOOKUP($A95, 'E1 Categorization'!$A$32:$E$124, 5,0))), M95*0.5, M95*(1-VLOOKUP($A95, 'E1 Categorization'!$A$32:$E$124, 5,0)))</f>
        <v>0</v>
      </c>
      <c r="AL95" s="2140">
        <f>IF(ISERROR(N95*(1-VLOOKUP($A95, 'E1 Categorization'!$A$32:$E$124, 5,0))), N95*0.5, N95*(1-VLOOKUP($A95, 'E1 Categorization'!$A$32:$E$124, 5,0)))</f>
        <v>0</v>
      </c>
      <c r="AM95" s="2140">
        <f>IF(ISERROR(O95*(1-VLOOKUP($A95, 'E1 Categorization'!$A$32:$E$124, 5,0))), O95*0.5, O95*(1-VLOOKUP($A95, 'E1 Categorization'!$A$32:$E$124, 5,0)))</f>
        <v>0</v>
      </c>
      <c r="AN95" s="2140">
        <f>IF(ISERROR(P95*(1-VLOOKUP($A95, 'E1 Categorization'!$A$32:$E$124, 5,0))), P95*0.5, P95*(1-VLOOKUP($A95, 'E1 Categorization'!$A$32:$E$124, 5,0)))</f>
        <v>0</v>
      </c>
      <c r="AO95" s="2140">
        <f>IF(ISERROR(Q95*(1-VLOOKUP($A95, 'E1 Categorization'!$A$32:$E$124, 5,0))), Q95*0.5, Q95*(1-VLOOKUP($A95, 'E1 Categorization'!$A$32:$E$124, 5,0)))</f>
        <v>0</v>
      </c>
      <c r="AP95" s="2140">
        <f>IF(ISERROR(R95*(1-VLOOKUP($A95, 'E1 Categorization'!$A$32:$E$124, 5,0))), R95*0.5, R95*(1-VLOOKUP($A95, 'E1 Categorization'!$A$32:$E$124, 5,0)))</f>
        <v>0</v>
      </c>
      <c r="AQ95" s="2140">
        <f>IF(ISERROR(S95*(1-VLOOKUP($A95, 'E1 Categorization'!$A$32:$E$124, 5,0))), S95*0.5, S95*(1-VLOOKUP($A95, 'E1 Categorization'!$A$32:$E$124, 5,0)))</f>
        <v>0</v>
      </c>
      <c r="AR95" s="2140">
        <f>IF(ISERROR(T95*(1-VLOOKUP($A95, 'E1 Categorization'!$A$32:$E$124, 5,0))), T95*0.5, T95*(1-VLOOKUP($A95, 'E1 Categorization'!$A$32:$E$124, 5,0)))</f>
        <v>0</v>
      </c>
      <c r="AS95" s="2140">
        <f>IF(ISERROR(U95*(1-VLOOKUP($A95, 'E1 Categorization'!$A$32:$E$124, 5,0))), U95*0.5, U95*(1-VLOOKUP($A95, 'E1 Categorization'!$A$32:$E$124, 5,0)))</f>
        <v>0</v>
      </c>
      <c r="AT95" s="2140">
        <f>IF(ISERROR(V95*(1-VLOOKUP($A95, 'E1 Categorization'!$A$32:$E$124, 5,0))), V95*0.5, V95*(1-VLOOKUP($A95, 'E1 Categorization'!$A$32:$E$124, 5,0)))</f>
        <v>0</v>
      </c>
      <c r="AU95" s="2140">
        <f>IF(ISERROR(W95*(1-VLOOKUP($A95, 'E1 Categorization'!$A$32:$E$124, 5,0))), W95*0.5, W95*(1-VLOOKUP($A95, 'E1 Categorization'!$A$32:$E$124, 5,0)))</f>
        <v>0</v>
      </c>
      <c r="AV95" s="2140">
        <f>IF(ISERROR(X95*(1-VLOOKUP($A95, 'E1 Categorization'!$A$32:$E$124, 5,0))), X95*0.5, X95*(1-VLOOKUP($A95, 'E1 Categorization'!$A$32:$E$124, 5,0)))</f>
        <v>0</v>
      </c>
      <c r="AW95" s="1889"/>
      <c r="AX95" s="1889"/>
      <c r="AY95" s="491">
        <f t="shared" si="33"/>
        <v>5130</v>
      </c>
      <c r="AZ95" s="492" t="str">
        <f t="shared" si="34"/>
        <v>Maintenance of Overhead Services</v>
      </c>
      <c r="BA95" s="2140">
        <f>IF(ISERROR(E95*(VLOOKUP($A95, 'E1 Categorization'!$A$32:$E$124, 5,0))), E95*0.5, E95*(VLOOKUP($A95, 'E1 Categorization'!$A$32:$E$124, 5,0)))</f>
        <v>0</v>
      </c>
      <c r="BB95" s="2140">
        <f>IF(ISERROR(F95*(VLOOKUP($A95, 'E1 Categorization'!$A$32:$E$124, 5,0))), F95*0.5, F95*(VLOOKUP($A95, 'E1 Categorization'!$A$32:$E$124, 5,0)))</f>
        <v>0</v>
      </c>
      <c r="BC95" s="2140">
        <f>IF(ISERROR(G95*(VLOOKUP($A95, 'E1 Categorization'!$A$32:$E$124, 5,0))), G95*0.5, G95*(VLOOKUP($A95, 'E1 Categorization'!$A$32:$E$124, 5,0)))</f>
        <v>0</v>
      </c>
      <c r="BD95" s="2140">
        <f>IF(ISERROR(H95*(VLOOKUP($A95, 'E1 Categorization'!$A$32:$E$124, 5,0))), H95*0.5, H95*(VLOOKUP($A95, 'E1 Categorization'!$A$32:$E$124, 5,0)))</f>
        <v>0</v>
      </c>
      <c r="BE95" s="2140">
        <f>IF(ISERROR(I95*(VLOOKUP($A95, 'E1 Categorization'!$A$32:$E$124, 5,0))), I95*0.5, I95*(VLOOKUP($A95, 'E1 Categorization'!$A$32:$E$124, 5,0)))</f>
        <v>0</v>
      </c>
      <c r="BF95" s="2140">
        <f>IF(ISERROR(J95*(VLOOKUP($A95, 'E1 Categorization'!$A$32:$E$124, 5,0))), J95*0.5, J95*(VLOOKUP($A95, 'E1 Categorization'!$A$32:$E$124, 5,0)))</f>
        <v>0</v>
      </c>
      <c r="BG95" s="2140">
        <f>IF(ISERROR(K95*(VLOOKUP($A95, 'E1 Categorization'!$A$32:$E$124, 5,0))), K95*0.5, K95*(VLOOKUP($A95, 'E1 Categorization'!$A$32:$E$124, 5,0)))</f>
        <v>0</v>
      </c>
      <c r="BH95" s="2140">
        <f>IF(ISERROR(L95*(VLOOKUP($A95, 'E1 Categorization'!$A$32:$E$124, 5,0))), L95*0.5, L95*(VLOOKUP($A95, 'E1 Categorization'!$A$32:$E$124, 5,0)))</f>
        <v>0</v>
      </c>
      <c r="BI95" s="2140">
        <f>IF(ISERROR(M95*(VLOOKUP($A95, 'E1 Categorization'!$A$32:$E$124, 5,0))), M95*0.5, M95*(VLOOKUP($A95, 'E1 Categorization'!$A$32:$E$124, 5,0)))</f>
        <v>0</v>
      </c>
      <c r="BJ95" s="2140">
        <f>IF(ISERROR(N95*(VLOOKUP($A95, 'E1 Categorization'!$A$32:$E$124, 5,0))), N95*0.5, N95*(VLOOKUP($A95, 'E1 Categorization'!$A$32:$E$124, 5,0)))</f>
        <v>0</v>
      </c>
      <c r="BK95" s="2140">
        <f>IF(ISERROR(O95*(VLOOKUP($A95, 'E1 Categorization'!$A$32:$E$124, 5,0))), O95*0.5, O95*(VLOOKUP($A95, 'E1 Categorization'!$A$32:$E$124, 5,0)))</f>
        <v>0</v>
      </c>
      <c r="BL95" s="2140">
        <f>IF(ISERROR(P95*(VLOOKUP($A95, 'E1 Categorization'!$A$32:$E$124, 5,0))), P95*0.5, P95*(VLOOKUP($A95, 'E1 Categorization'!$A$32:$E$124, 5,0)))</f>
        <v>0</v>
      </c>
      <c r="BM95" s="2140">
        <f>IF(ISERROR(Q95*(VLOOKUP($A95, 'E1 Categorization'!$A$32:$E$124, 5,0))), Q95*0.5, Q95*(VLOOKUP($A95, 'E1 Categorization'!$A$32:$E$124, 5,0)))</f>
        <v>0</v>
      </c>
      <c r="BN95" s="2140">
        <f>IF(ISERROR(R95*(VLOOKUP($A95, 'E1 Categorization'!$A$32:$E$124, 5,0))), R95*0.5, R95*(VLOOKUP($A95, 'E1 Categorization'!$A$32:$E$124, 5,0)))</f>
        <v>0</v>
      </c>
      <c r="BO95" s="2140">
        <f>IF(ISERROR(S95*(VLOOKUP($A95, 'E1 Categorization'!$A$32:$E$124, 5,0))), S95*0.5, S95*(VLOOKUP($A95, 'E1 Categorization'!$A$32:$E$124, 5,0)))</f>
        <v>0</v>
      </c>
      <c r="BP95" s="2140">
        <f>IF(ISERROR(T95*(VLOOKUP($A95, 'E1 Categorization'!$A$32:$E$124, 5,0))), T95*0.5, T95*(VLOOKUP($A95, 'E1 Categorization'!$A$32:$E$124, 5,0)))</f>
        <v>0</v>
      </c>
      <c r="BQ95" s="2140">
        <f>IF(ISERROR(U95*(VLOOKUP($A95, 'E1 Categorization'!$A$32:$E$124, 5,0))), U95*0.5, U95*(VLOOKUP($A95, 'E1 Categorization'!$A$32:$E$124, 5,0)))</f>
        <v>0</v>
      </c>
      <c r="BR95" s="2140">
        <f>IF(ISERROR(V95*(VLOOKUP($A95, 'E1 Categorization'!$A$32:$E$124, 5,0))), V95*0.5, V95*(VLOOKUP($A95, 'E1 Categorization'!$A$32:$E$124, 5,0)))</f>
        <v>0</v>
      </c>
      <c r="BS95" s="2140">
        <f>IF(ISERROR(W95*(VLOOKUP($A95, 'E1 Categorization'!$A$32:$E$124, 5,0))), W95*0.5, W95*(VLOOKUP($A95, 'E1 Categorization'!$A$32:$E$124, 5,0)))</f>
        <v>0</v>
      </c>
      <c r="BT95" s="2140">
        <f>IF(ISERROR(X95*(VLOOKUP($A95, 'E1 Categorization'!$A$32:$E$124, 5,0))), X95*0.5, X95*(VLOOKUP($A95, 'E1 Categorization'!$A$32:$E$124, 5,0)))</f>
        <v>0</v>
      </c>
    </row>
    <row r="96" spans="1:72" s="561" customFormat="1" ht="25.5" x14ac:dyDescent="0.2">
      <c r="A96" s="487">
        <f>'I3 TB Data'!A394:B394</f>
        <v>5135</v>
      </c>
      <c r="B96" s="488" t="str">
        <f>'I3 TB Data'!B394</f>
        <v>Overhead Distribution Lines and Feeders - Right of Way</v>
      </c>
      <c r="C96" s="489">
        <f>'I3 TB Data'!G394</f>
        <v>0</v>
      </c>
      <c r="D96" s="1857" t="str">
        <f t="shared" si="35"/>
        <v>Yes</v>
      </c>
      <c r="E96" s="1835"/>
      <c r="F96" s="1835"/>
      <c r="G96" s="1835"/>
      <c r="H96" s="1835"/>
      <c r="I96" s="1835"/>
      <c r="J96" s="1835"/>
      <c r="K96" s="1835"/>
      <c r="L96" s="1835"/>
      <c r="M96" s="1835"/>
      <c r="N96" s="1835"/>
      <c r="O96" s="1835"/>
      <c r="P96" s="1835"/>
      <c r="Q96" s="1835"/>
      <c r="R96" s="1835"/>
      <c r="S96" s="1835"/>
      <c r="T96" s="1835"/>
      <c r="U96" s="1835"/>
      <c r="V96" s="1835"/>
      <c r="W96" s="1835"/>
      <c r="X96" s="1835"/>
      <c r="AA96" s="491">
        <f t="shared" si="31"/>
        <v>5135</v>
      </c>
      <c r="AB96" s="492" t="str">
        <f t="shared" si="32"/>
        <v>Overhead Distribution Lines and Feeders - Right of Way</v>
      </c>
      <c r="AC96" s="2140">
        <f>IF(ISERROR(E96*(1-VLOOKUP($A96, 'E1 Categorization'!$A$32:$E$124, 5,0))), E96*0.5, E96*(1-VLOOKUP($A96, 'E1 Categorization'!$A$32:$E$124, 5,0)))</f>
        <v>0</v>
      </c>
      <c r="AD96" s="2140">
        <f>IF(ISERROR(F96*(1-VLOOKUP($A96, 'E1 Categorization'!$A$32:$E$124, 5,0))), F96*0.5, F96*(1-VLOOKUP($A96, 'E1 Categorization'!$A$32:$E$124, 5,0)))</f>
        <v>0</v>
      </c>
      <c r="AE96" s="2140">
        <f>IF(ISERROR(G96*(1-VLOOKUP($A96, 'E1 Categorization'!$A$32:$E$124, 5,0))), G96*0.5, G96*(1-VLOOKUP($A96, 'E1 Categorization'!$A$32:$E$124, 5,0)))</f>
        <v>0</v>
      </c>
      <c r="AF96" s="2140">
        <f>IF(ISERROR(H96*(1-VLOOKUP($A96, 'E1 Categorization'!$A$32:$E$124, 5,0))), H96*0.5, H96*(1-VLOOKUP($A96, 'E1 Categorization'!$A$32:$E$124, 5,0)))</f>
        <v>0</v>
      </c>
      <c r="AG96" s="2140">
        <f>IF(ISERROR(I96*(1-VLOOKUP($A96, 'E1 Categorization'!$A$32:$E$124, 5,0))), I96*0.5, I96*(1-VLOOKUP($A96, 'E1 Categorization'!$A$32:$E$124, 5,0)))</f>
        <v>0</v>
      </c>
      <c r="AH96" s="2140">
        <f>IF(ISERROR(J96*(1-VLOOKUP($A96, 'E1 Categorization'!$A$32:$E$124, 5,0))), J96*0.5, J96*(1-VLOOKUP($A96, 'E1 Categorization'!$A$32:$E$124, 5,0)))</f>
        <v>0</v>
      </c>
      <c r="AI96" s="2140">
        <f>IF(ISERROR(K96*(1-VLOOKUP($A96, 'E1 Categorization'!$A$32:$E$124, 5,0))), K96*0.5, K96*(1-VLOOKUP($A96, 'E1 Categorization'!$A$32:$E$124, 5,0)))</f>
        <v>0</v>
      </c>
      <c r="AJ96" s="2140">
        <f>IF(ISERROR(L96*(1-VLOOKUP($A96, 'E1 Categorization'!$A$32:$E$124, 5,0))), L96*0.5, L96*(1-VLOOKUP($A96, 'E1 Categorization'!$A$32:$E$124, 5,0)))</f>
        <v>0</v>
      </c>
      <c r="AK96" s="2140">
        <f>IF(ISERROR(M96*(1-VLOOKUP($A96, 'E1 Categorization'!$A$32:$E$124, 5,0))), M96*0.5, M96*(1-VLOOKUP($A96, 'E1 Categorization'!$A$32:$E$124, 5,0)))</f>
        <v>0</v>
      </c>
      <c r="AL96" s="2140">
        <f>IF(ISERROR(N96*(1-VLOOKUP($A96, 'E1 Categorization'!$A$32:$E$124, 5,0))), N96*0.5, N96*(1-VLOOKUP($A96, 'E1 Categorization'!$A$32:$E$124, 5,0)))</f>
        <v>0</v>
      </c>
      <c r="AM96" s="2140">
        <f>IF(ISERROR(O96*(1-VLOOKUP($A96, 'E1 Categorization'!$A$32:$E$124, 5,0))), O96*0.5, O96*(1-VLOOKUP($A96, 'E1 Categorization'!$A$32:$E$124, 5,0)))</f>
        <v>0</v>
      </c>
      <c r="AN96" s="2140">
        <f>IF(ISERROR(P96*(1-VLOOKUP($A96, 'E1 Categorization'!$A$32:$E$124, 5,0))), P96*0.5, P96*(1-VLOOKUP($A96, 'E1 Categorization'!$A$32:$E$124, 5,0)))</f>
        <v>0</v>
      </c>
      <c r="AO96" s="2140">
        <f>IF(ISERROR(Q96*(1-VLOOKUP($A96, 'E1 Categorization'!$A$32:$E$124, 5,0))), Q96*0.5, Q96*(1-VLOOKUP($A96, 'E1 Categorization'!$A$32:$E$124, 5,0)))</f>
        <v>0</v>
      </c>
      <c r="AP96" s="2140">
        <f>IF(ISERROR(R96*(1-VLOOKUP($A96, 'E1 Categorization'!$A$32:$E$124, 5,0))), R96*0.5, R96*(1-VLOOKUP($A96, 'E1 Categorization'!$A$32:$E$124, 5,0)))</f>
        <v>0</v>
      </c>
      <c r="AQ96" s="2140">
        <f>IF(ISERROR(S96*(1-VLOOKUP($A96, 'E1 Categorization'!$A$32:$E$124, 5,0))), S96*0.5, S96*(1-VLOOKUP($A96, 'E1 Categorization'!$A$32:$E$124, 5,0)))</f>
        <v>0</v>
      </c>
      <c r="AR96" s="2140">
        <f>IF(ISERROR(T96*(1-VLOOKUP($A96, 'E1 Categorization'!$A$32:$E$124, 5,0))), T96*0.5, T96*(1-VLOOKUP($A96, 'E1 Categorization'!$A$32:$E$124, 5,0)))</f>
        <v>0</v>
      </c>
      <c r="AS96" s="2140">
        <f>IF(ISERROR(U96*(1-VLOOKUP($A96, 'E1 Categorization'!$A$32:$E$124, 5,0))), U96*0.5, U96*(1-VLOOKUP($A96, 'E1 Categorization'!$A$32:$E$124, 5,0)))</f>
        <v>0</v>
      </c>
      <c r="AT96" s="2140">
        <f>IF(ISERROR(V96*(1-VLOOKUP($A96, 'E1 Categorization'!$A$32:$E$124, 5,0))), V96*0.5, V96*(1-VLOOKUP($A96, 'E1 Categorization'!$A$32:$E$124, 5,0)))</f>
        <v>0</v>
      </c>
      <c r="AU96" s="2140">
        <f>IF(ISERROR(W96*(1-VLOOKUP($A96, 'E1 Categorization'!$A$32:$E$124, 5,0))), W96*0.5, W96*(1-VLOOKUP($A96, 'E1 Categorization'!$A$32:$E$124, 5,0)))</f>
        <v>0</v>
      </c>
      <c r="AV96" s="2140">
        <f>IF(ISERROR(X96*(1-VLOOKUP($A96, 'E1 Categorization'!$A$32:$E$124, 5,0))), X96*0.5, X96*(1-VLOOKUP($A96, 'E1 Categorization'!$A$32:$E$124, 5,0)))</f>
        <v>0</v>
      </c>
      <c r="AW96" s="1889"/>
      <c r="AX96" s="1889"/>
      <c r="AY96" s="491">
        <f t="shared" si="33"/>
        <v>5135</v>
      </c>
      <c r="AZ96" s="492" t="str">
        <f t="shared" si="34"/>
        <v>Overhead Distribution Lines and Feeders - Right of Way</v>
      </c>
      <c r="BA96" s="2140">
        <f>IF(ISERROR(E96*(VLOOKUP($A96, 'E1 Categorization'!$A$32:$E$124, 5,0))), E96*0.5, E96*(VLOOKUP($A96, 'E1 Categorization'!$A$32:$E$124, 5,0)))</f>
        <v>0</v>
      </c>
      <c r="BB96" s="2140">
        <f>IF(ISERROR(F96*(VLOOKUP($A96, 'E1 Categorization'!$A$32:$E$124, 5,0))), F96*0.5, F96*(VLOOKUP($A96, 'E1 Categorization'!$A$32:$E$124, 5,0)))</f>
        <v>0</v>
      </c>
      <c r="BC96" s="2140">
        <f>IF(ISERROR(G96*(VLOOKUP($A96, 'E1 Categorization'!$A$32:$E$124, 5,0))), G96*0.5, G96*(VLOOKUP($A96, 'E1 Categorization'!$A$32:$E$124, 5,0)))</f>
        <v>0</v>
      </c>
      <c r="BD96" s="2140">
        <f>IF(ISERROR(H96*(VLOOKUP($A96, 'E1 Categorization'!$A$32:$E$124, 5,0))), H96*0.5, H96*(VLOOKUP($A96, 'E1 Categorization'!$A$32:$E$124, 5,0)))</f>
        <v>0</v>
      </c>
      <c r="BE96" s="2140">
        <f>IF(ISERROR(I96*(VLOOKUP($A96, 'E1 Categorization'!$A$32:$E$124, 5,0))), I96*0.5, I96*(VLOOKUP($A96, 'E1 Categorization'!$A$32:$E$124, 5,0)))</f>
        <v>0</v>
      </c>
      <c r="BF96" s="2140">
        <f>IF(ISERROR(J96*(VLOOKUP($A96, 'E1 Categorization'!$A$32:$E$124, 5,0))), J96*0.5, J96*(VLOOKUP($A96, 'E1 Categorization'!$A$32:$E$124, 5,0)))</f>
        <v>0</v>
      </c>
      <c r="BG96" s="2140">
        <f>IF(ISERROR(K96*(VLOOKUP($A96, 'E1 Categorization'!$A$32:$E$124, 5,0))), K96*0.5, K96*(VLOOKUP($A96, 'E1 Categorization'!$A$32:$E$124, 5,0)))</f>
        <v>0</v>
      </c>
      <c r="BH96" s="2140">
        <f>IF(ISERROR(L96*(VLOOKUP($A96, 'E1 Categorization'!$A$32:$E$124, 5,0))), L96*0.5, L96*(VLOOKUP($A96, 'E1 Categorization'!$A$32:$E$124, 5,0)))</f>
        <v>0</v>
      </c>
      <c r="BI96" s="2140">
        <f>IF(ISERROR(M96*(VLOOKUP($A96, 'E1 Categorization'!$A$32:$E$124, 5,0))), M96*0.5, M96*(VLOOKUP($A96, 'E1 Categorization'!$A$32:$E$124, 5,0)))</f>
        <v>0</v>
      </c>
      <c r="BJ96" s="2140">
        <f>IF(ISERROR(N96*(VLOOKUP($A96, 'E1 Categorization'!$A$32:$E$124, 5,0))), N96*0.5, N96*(VLOOKUP($A96, 'E1 Categorization'!$A$32:$E$124, 5,0)))</f>
        <v>0</v>
      </c>
      <c r="BK96" s="2140">
        <f>IF(ISERROR(O96*(VLOOKUP($A96, 'E1 Categorization'!$A$32:$E$124, 5,0))), O96*0.5, O96*(VLOOKUP($A96, 'E1 Categorization'!$A$32:$E$124, 5,0)))</f>
        <v>0</v>
      </c>
      <c r="BL96" s="2140">
        <f>IF(ISERROR(P96*(VLOOKUP($A96, 'E1 Categorization'!$A$32:$E$124, 5,0))), P96*0.5, P96*(VLOOKUP($A96, 'E1 Categorization'!$A$32:$E$124, 5,0)))</f>
        <v>0</v>
      </c>
      <c r="BM96" s="2140">
        <f>IF(ISERROR(Q96*(VLOOKUP($A96, 'E1 Categorization'!$A$32:$E$124, 5,0))), Q96*0.5, Q96*(VLOOKUP($A96, 'E1 Categorization'!$A$32:$E$124, 5,0)))</f>
        <v>0</v>
      </c>
      <c r="BN96" s="2140">
        <f>IF(ISERROR(R96*(VLOOKUP($A96, 'E1 Categorization'!$A$32:$E$124, 5,0))), R96*0.5, R96*(VLOOKUP($A96, 'E1 Categorization'!$A$32:$E$124, 5,0)))</f>
        <v>0</v>
      </c>
      <c r="BO96" s="2140">
        <f>IF(ISERROR(S96*(VLOOKUP($A96, 'E1 Categorization'!$A$32:$E$124, 5,0))), S96*0.5, S96*(VLOOKUP($A96, 'E1 Categorization'!$A$32:$E$124, 5,0)))</f>
        <v>0</v>
      </c>
      <c r="BP96" s="2140">
        <f>IF(ISERROR(T96*(VLOOKUP($A96, 'E1 Categorization'!$A$32:$E$124, 5,0))), T96*0.5, T96*(VLOOKUP($A96, 'E1 Categorization'!$A$32:$E$124, 5,0)))</f>
        <v>0</v>
      </c>
      <c r="BQ96" s="2140">
        <f>IF(ISERROR(U96*(VLOOKUP($A96, 'E1 Categorization'!$A$32:$E$124, 5,0))), U96*0.5, U96*(VLOOKUP($A96, 'E1 Categorization'!$A$32:$E$124, 5,0)))</f>
        <v>0</v>
      </c>
      <c r="BR96" s="2140">
        <f>IF(ISERROR(V96*(VLOOKUP($A96, 'E1 Categorization'!$A$32:$E$124, 5,0))), V96*0.5, V96*(VLOOKUP($A96, 'E1 Categorization'!$A$32:$E$124, 5,0)))</f>
        <v>0</v>
      </c>
      <c r="BS96" s="2140">
        <f>IF(ISERROR(W96*(VLOOKUP($A96, 'E1 Categorization'!$A$32:$E$124, 5,0))), W96*0.5, W96*(VLOOKUP($A96, 'E1 Categorization'!$A$32:$E$124, 5,0)))</f>
        <v>0</v>
      </c>
      <c r="BT96" s="2140">
        <f>IF(ISERROR(X96*(VLOOKUP($A96, 'E1 Categorization'!$A$32:$E$124, 5,0))), X96*0.5, X96*(VLOOKUP($A96, 'E1 Categorization'!$A$32:$E$124, 5,0)))</f>
        <v>0</v>
      </c>
    </row>
    <row r="97" spans="1:72" s="561" customFormat="1" ht="25.5" customHeight="1" x14ac:dyDescent="0.2">
      <c r="A97" s="487">
        <f>'I3 TB Data'!A395:B395</f>
        <v>5145</v>
      </c>
      <c r="B97" s="488" t="str">
        <f>'I3 TB Data'!B395</f>
        <v>Maintenance of Underground Conduit</v>
      </c>
      <c r="C97" s="489">
        <f>'I3 TB Data'!G395</f>
        <v>0</v>
      </c>
      <c r="D97" s="1857" t="str">
        <f t="shared" si="35"/>
        <v>Yes</v>
      </c>
      <c r="E97" s="1835"/>
      <c r="F97" s="1835"/>
      <c r="G97" s="1835"/>
      <c r="H97" s="1835"/>
      <c r="I97" s="1835"/>
      <c r="J97" s="1835"/>
      <c r="K97" s="1835"/>
      <c r="L97" s="1835"/>
      <c r="M97" s="1835"/>
      <c r="N97" s="1835"/>
      <c r="O97" s="1835"/>
      <c r="P97" s="1835"/>
      <c r="Q97" s="1835"/>
      <c r="R97" s="1835"/>
      <c r="S97" s="1835"/>
      <c r="T97" s="1835"/>
      <c r="U97" s="1835"/>
      <c r="V97" s="1835"/>
      <c r="W97" s="1835"/>
      <c r="X97" s="1835"/>
      <c r="AA97" s="491">
        <f t="shared" si="31"/>
        <v>5145</v>
      </c>
      <c r="AB97" s="492" t="str">
        <f t="shared" si="32"/>
        <v>Maintenance of Underground Conduit</v>
      </c>
      <c r="AC97" s="2140">
        <f>IF(ISERROR(E97*(1-VLOOKUP($A97, 'E1 Categorization'!$A$32:$E$124, 5,0))), E97*0.5, E97*(1-VLOOKUP($A97, 'E1 Categorization'!$A$32:$E$124, 5,0)))</f>
        <v>0</v>
      </c>
      <c r="AD97" s="2140">
        <f>IF(ISERROR(F97*(1-VLOOKUP($A97, 'E1 Categorization'!$A$32:$E$124, 5,0))), F97*0.5, F97*(1-VLOOKUP($A97, 'E1 Categorization'!$A$32:$E$124, 5,0)))</f>
        <v>0</v>
      </c>
      <c r="AE97" s="2140">
        <f>IF(ISERROR(G97*(1-VLOOKUP($A97, 'E1 Categorization'!$A$32:$E$124, 5,0))), G97*0.5, G97*(1-VLOOKUP($A97, 'E1 Categorization'!$A$32:$E$124, 5,0)))</f>
        <v>0</v>
      </c>
      <c r="AF97" s="2140">
        <f>IF(ISERROR(H97*(1-VLOOKUP($A97, 'E1 Categorization'!$A$32:$E$124, 5,0))), H97*0.5, H97*(1-VLOOKUP($A97, 'E1 Categorization'!$A$32:$E$124, 5,0)))</f>
        <v>0</v>
      </c>
      <c r="AG97" s="2140">
        <f>IF(ISERROR(I97*(1-VLOOKUP($A97, 'E1 Categorization'!$A$32:$E$124, 5,0))), I97*0.5, I97*(1-VLOOKUP($A97, 'E1 Categorization'!$A$32:$E$124, 5,0)))</f>
        <v>0</v>
      </c>
      <c r="AH97" s="2140">
        <f>IF(ISERROR(J97*(1-VLOOKUP($A97, 'E1 Categorization'!$A$32:$E$124, 5,0))), J97*0.5, J97*(1-VLOOKUP($A97, 'E1 Categorization'!$A$32:$E$124, 5,0)))</f>
        <v>0</v>
      </c>
      <c r="AI97" s="2140">
        <f>IF(ISERROR(K97*(1-VLOOKUP($A97, 'E1 Categorization'!$A$32:$E$124, 5,0))), K97*0.5, K97*(1-VLOOKUP($A97, 'E1 Categorization'!$A$32:$E$124, 5,0)))</f>
        <v>0</v>
      </c>
      <c r="AJ97" s="2140">
        <f>IF(ISERROR(L97*(1-VLOOKUP($A97, 'E1 Categorization'!$A$32:$E$124, 5,0))), L97*0.5, L97*(1-VLOOKUP($A97, 'E1 Categorization'!$A$32:$E$124, 5,0)))</f>
        <v>0</v>
      </c>
      <c r="AK97" s="2140">
        <f>IF(ISERROR(M97*(1-VLOOKUP($A97, 'E1 Categorization'!$A$32:$E$124, 5,0))), M97*0.5, M97*(1-VLOOKUP($A97, 'E1 Categorization'!$A$32:$E$124, 5,0)))</f>
        <v>0</v>
      </c>
      <c r="AL97" s="2140">
        <f>IF(ISERROR(N97*(1-VLOOKUP($A97, 'E1 Categorization'!$A$32:$E$124, 5,0))), N97*0.5, N97*(1-VLOOKUP($A97, 'E1 Categorization'!$A$32:$E$124, 5,0)))</f>
        <v>0</v>
      </c>
      <c r="AM97" s="2140">
        <f>IF(ISERROR(O97*(1-VLOOKUP($A97, 'E1 Categorization'!$A$32:$E$124, 5,0))), O97*0.5, O97*(1-VLOOKUP($A97, 'E1 Categorization'!$A$32:$E$124, 5,0)))</f>
        <v>0</v>
      </c>
      <c r="AN97" s="2140">
        <f>IF(ISERROR(P97*(1-VLOOKUP($A97, 'E1 Categorization'!$A$32:$E$124, 5,0))), P97*0.5, P97*(1-VLOOKUP($A97, 'E1 Categorization'!$A$32:$E$124, 5,0)))</f>
        <v>0</v>
      </c>
      <c r="AO97" s="2140">
        <f>IF(ISERROR(Q97*(1-VLOOKUP($A97, 'E1 Categorization'!$A$32:$E$124, 5,0))), Q97*0.5, Q97*(1-VLOOKUP($A97, 'E1 Categorization'!$A$32:$E$124, 5,0)))</f>
        <v>0</v>
      </c>
      <c r="AP97" s="2140">
        <f>IF(ISERROR(R97*(1-VLOOKUP($A97, 'E1 Categorization'!$A$32:$E$124, 5,0))), R97*0.5, R97*(1-VLOOKUP($A97, 'E1 Categorization'!$A$32:$E$124, 5,0)))</f>
        <v>0</v>
      </c>
      <c r="AQ97" s="2140">
        <f>IF(ISERROR(S97*(1-VLOOKUP($A97, 'E1 Categorization'!$A$32:$E$124, 5,0))), S97*0.5, S97*(1-VLOOKUP($A97, 'E1 Categorization'!$A$32:$E$124, 5,0)))</f>
        <v>0</v>
      </c>
      <c r="AR97" s="2140">
        <f>IF(ISERROR(T97*(1-VLOOKUP($A97, 'E1 Categorization'!$A$32:$E$124, 5,0))), T97*0.5, T97*(1-VLOOKUP($A97, 'E1 Categorization'!$A$32:$E$124, 5,0)))</f>
        <v>0</v>
      </c>
      <c r="AS97" s="2140">
        <f>IF(ISERROR(U97*(1-VLOOKUP($A97, 'E1 Categorization'!$A$32:$E$124, 5,0))), U97*0.5, U97*(1-VLOOKUP($A97, 'E1 Categorization'!$A$32:$E$124, 5,0)))</f>
        <v>0</v>
      </c>
      <c r="AT97" s="2140">
        <f>IF(ISERROR(V97*(1-VLOOKUP($A97, 'E1 Categorization'!$A$32:$E$124, 5,0))), V97*0.5, V97*(1-VLOOKUP($A97, 'E1 Categorization'!$A$32:$E$124, 5,0)))</f>
        <v>0</v>
      </c>
      <c r="AU97" s="2140">
        <f>IF(ISERROR(W97*(1-VLOOKUP($A97, 'E1 Categorization'!$A$32:$E$124, 5,0))), W97*0.5, W97*(1-VLOOKUP($A97, 'E1 Categorization'!$A$32:$E$124, 5,0)))</f>
        <v>0</v>
      </c>
      <c r="AV97" s="2140">
        <f>IF(ISERROR(X97*(1-VLOOKUP($A97, 'E1 Categorization'!$A$32:$E$124, 5,0))), X97*0.5, X97*(1-VLOOKUP($A97, 'E1 Categorization'!$A$32:$E$124, 5,0)))</f>
        <v>0</v>
      </c>
      <c r="AW97" s="1889"/>
      <c r="AX97" s="1889"/>
      <c r="AY97" s="491">
        <f t="shared" si="33"/>
        <v>5145</v>
      </c>
      <c r="AZ97" s="492" t="str">
        <f t="shared" si="34"/>
        <v>Maintenance of Underground Conduit</v>
      </c>
      <c r="BA97" s="2140">
        <f>IF(ISERROR(E97*(VLOOKUP($A97, 'E1 Categorization'!$A$32:$E$124, 5,0))), E97*0.5, E97*(VLOOKUP($A97, 'E1 Categorization'!$A$32:$E$124, 5,0)))</f>
        <v>0</v>
      </c>
      <c r="BB97" s="2140">
        <f>IF(ISERROR(F97*(VLOOKUP($A97, 'E1 Categorization'!$A$32:$E$124, 5,0))), F97*0.5, F97*(VLOOKUP($A97, 'E1 Categorization'!$A$32:$E$124, 5,0)))</f>
        <v>0</v>
      </c>
      <c r="BC97" s="2140">
        <f>IF(ISERROR(G97*(VLOOKUP($A97, 'E1 Categorization'!$A$32:$E$124, 5,0))), G97*0.5, G97*(VLOOKUP($A97, 'E1 Categorization'!$A$32:$E$124, 5,0)))</f>
        <v>0</v>
      </c>
      <c r="BD97" s="2140">
        <f>IF(ISERROR(H97*(VLOOKUP($A97, 'E1 Categorization'!$A$32:$E$124, 5,0))), H97*0.5, H97*(VLOOKUP($A97, 'E1 Categorization'!$A$32:$E$124, 5,0)))</f>
        <v>0</v>
      </c>
      <c r="BE97" s="2140">
        <f>IF(ISERROR(I97*(VLOOKUP($A97, 'E1 Categorization'!$A$32:$E$124, 5,0))), I97*0.5, I97*(VLOOKUP($A97, 'E1 Categorization'!$A$32:$E$124, 5,0)))</f>
        <v>0</v>
      </c>
      <c r="BF97" s="2140">
        <f>IF(ISERROR(J97*(VLOOKUP($A97, 'E1 Categorization'!$A$32:$E$124, 5,0))), J97*0.5, J97*(VLOOKUP($A97, 'E1 Categorization'!$A$32:$E$124, 5,0)))</f>
        <v>0</v>
      </c>
      <c r="BG97" s="2140">
        <f>IF(ISERROR(K97*(VLOOKUP($A97, 'E1 Categorization'!$A$32:$E$124, 5,0))), K97*0.5, K97*(VLOOKUP($A97, 'E1 Categorization'!$A$32:$E$124, 5,0)))</f>
        <v>0</v>
      </c>
      <c r="BH97" s="2140">
        <f>IF(ISERROR(L97*(VLOOKUP($A97, 'E1 Categorization'!$A$32:$E$124, 5,0))), L97*0.5, L97*(VLOOKUP($A97, 'E1 Categorization'!$A$32:$E$124, 5,0)))</f>
        <v>0</v>
      </c>
      <c r="BI97" s="2140">
        <f>IF(ISERROR(M97*(VLOOKUP($A97, 'E1 Categorization'!$A$32:$E$124, 5,0))), M97*0.5, M97*(VLOOKUP($A97, 'E1 Categorization'!$A$32:$E$124, 5,0)))</f>
        <v>0</v>
      </c>
      <c r="BJ97" s="2140">
        <f>IF(ISERROR(N97*(VLOOKUP($A97, 'E1 Categorization'!$A$32:$E$124, 5,0))), N97*0.5, N97*(VLOOKUP($A97, 'E1 Categorization'!$A$32:$E$124, 5,0)))</f>
        <v>0</v>
      </c>
      <c r="BK97" s="2140">
        <f>IF(ISERROR(O97*(VLOOKUP($A97, 'E1 Categorization'!$A$32:$E$124, 5,0))), O97*0.5, O97*(VLOOKUP($A97, 'E1 Categorization'!$A$32:$E$124, 5,0)))</f>
        <v>0</v>
      </c>
      <c r="BL97" s="2140">
        <f>IF(ISERROR(P97*(VLOOKUP($A97, 'E1 Categorization'!$A$32:$E$124, 5,0))), P97*0.5, P97*(VLOOKUP($A97, 'E1 Categorization'!$A$32:$E$124, 5,0)))</f>
        <v>0</v>
      </c>
      <c r="BM97" s="2140">
        <f>IF(ISERROR(Q97*(VLOOKUP($A97, 'E1 Categorization'!$A$32:$E$124, 5,0))), Q97*0.5, Q97*(VLOOKUP($A97, 'E1 Categorization'!$A$32:$E$124, 5,0)))</f>
        <v>0</v>
      </c>
      <c r="BN97" s="2140">
        <f>IF(ISERROR(R97*(VLOOKUP($A97, 'E1 Categorization'!$A$32:$E$124, 5,0))), R97*0.5, R97*(VLOOKUP($A97, 'E1 Categorization'!$A$32:$E$124, 5,0)))</f>
        <v>0</v>
      </c>
      <c r="BO97" s="2140">
        <f>IF(ISERROR(S97*(VLOOKUP($A97, 'E1 Categorization'!$A$32:$E$124, 5,0))), S97*0.5, S97*(VLOOKUP($A97, 'E1 Categorization'!$A$32:$E$124, 5,0)))</f>
        <v>0</v>
      </c>
      <c r="BP97" s="2140">
        <f>IF(ISERROR(T97*(VLOOKUP($A97, 'E1 Categorization'!$A$32:$E$124, 5,0))), T97*0.5, T97*(VLOOKUP($A97, 'E1 Categorization'!$A$32:$E$124, 5,0)))</f>
        <v>0</v>
      </c>
      <c r="BQ97" s="2140">
        <f>IF(ISERROR(U97*(VLOOKUP($A97, 'E1 Categorization'!$A$32:$E$124, 5,0))), U97*0.5, U97*(VLOOKUP($A97, 'E1 Categorization'!$A$32:$E$124, 5,0)))</f>
        <v>0</v>
      </c>
      <c r="BR97" s="2140">
        <f>IF(ISERROR(V97*(VLOOKUP($A97, 'E1 Categorization'!$A$32:$E$124, 5,0))), V97*0.5, V97*(VLOOKUP($A97, 'E1 Categorization'!$A$32:$E$124, 5,0)))</f>
        <v>0</v>
      </c>
      <c r="BS97" s="2140">
        <f>IF(ISERROR(W97*(VLOOKUP($A97, 'E1 Categorization'!$A$32:$E$124, 5,0))), W97*0.5, W97*(VLOOKUP($A97, 'E1 Categorization'!$A$32:$E$124, 5,0)))</f>
        <v>0</v>
      </c>
      <c r="BT97" s="2140">
        <f>IF(ISERROR(X97*(VLOOKUP($A97, 'E1 Categorization'!$A$32:$E$124, 5,0))), X97*0.5, X97*(VLOOKUP($A97, 'E1 Categorization'!$A$32:$E$124, 5,0)))</f>
        <v>0</v>
      </c>
    </row>
    <row r="98" spans="1:72" s="561" customFormat="1" ht="25.5" x14ac:dyDescent="0.2">
      <c r="A98" s="487">
        <f>'I3 TB Data'!A396:B396</f>
        <v>5150</v>
      </c>
      <c r="B98" s="488" t="str">
        <f>'I3 TB Data'!B396</f>
        <v>Maintenance of Underground Conductors and Devices</v>
      </c>
      <c r="C98" s="489">
        <f>'I3 TB Data'!G396</f>
        <v>0</v>
      </c>
      <c r="D98" s="1857" t="str">
        <f t="shared" si="35"/>
        <v>Yes</v>
      </c>
      <c r="E98" s="1835"/>
      <c r="F98" s="1835"/>
      <c r="G98" s="1835"/>
      <c r="H98" s="1835"/>
      <c r="I98" s="1835"/>
      <c r="J98" s="1835"/>
      <c r="K98" s="1835"/>
      <c r="L98" s="1835"/>
      <c r="M98" s="1835"/>
      <c r="N98" s="1835"/>
      <c r="O98" s="1835"/>
      <c r="P98" s="1835"/>
      <c r="Q98" s="1835"/>
      <c r="R98" s="1835"/>
      <c r="S98" s="1835"/>
      <c r="T98" s="1835"/>
      <c r="U98" s="1835"/>
      <c r="V98" s="1835"/>
      <c r="W98" s="1835"/>
      <c r="X98" s="1835"/>
      <c r="AA98" s="491">
        <f t="shared" si="31"/>
        <v>5150</v>
      </c>
      <c r="AB98" s="492" t="str">
        <f t="shared" si="32"/>
        <v>Maintenance of Underground Conductors and Devices</v>
      </c>
      <c r="AC98" s="2140">
        <f>IF(ISERROR(E98*(1-VLOOKUP($A98, 'E1 Categorization'!$A$32:$E$124, 5,0))), E98*0.5, E98*(1-VLOOKUP($A98, 'E1 Categorization'!$A$32:$E$124, 5,0)))</f>
        <v>0</v>
      </c>
      <c r="AD98" s="2140">
        <f>IF(ISERROR(F98*(1-VLOOKUP($A98, 'E1 Categorization'!$A$32:$E$124, 5,0))), F98*0.5, F98*(1-VLOOKUP($A98, 'E1 Categorization'!$A$32:$E$124, 5,0)))</f>
        <v>0</v>
      </c>
      <c r="AE98" s="2140">
        <f>IF(ISERROR(G98*(1-VLOOKUP($A98, 'E1 Categorization'!$A$32:$E$124, 5,0))), G98*0.5, G98*(1-VLOOKUP($A98, 'E1 Categorization'!$A$32:$E$124, 5,0)))</f>
        <v>0</v>
      </c>
      <c r="AF98" s="2140">
        <f>IF(ISERROR(H98*(1-VLOOKUP($A98, 'E1 Categorization'!$A$32:$E$124, 5,0))), H98*0.5, H98*(1-VLOOKUP($A98, 'E1 Categorization'!$A$32:$E$124, 5,0)))</f>
        <v>0</v>
      </c>
      <c r="AG98" s="2140">
        <f>IF(ISERROR(I98*(1-VLOOKUP($A98, 'E1 Categorization'!$A$32:$E$124, 5,0))), I98*0.5, I98*(1-VLOOKUP($A98, 'E1 Categorization'!$A$32:$E$124, 5,0)))</f>
        <v>0</v>
      </c>
      <c r="AH98" s="2140">
        <f>IF(ISERROR(J98*(1-VLOOKUP($A98, 'E1 Categorization'!$A$32:$E$124, 5,0))), J98*0.5, J98*(1-VLOOKUP($A98, 'E1 Categorization'!$A$32:$E$124, 5,0)))</f>
        <v>0</v>
      </c>
      <c r="AI98" s="2140">
        <f>IF(ISERROR(K98*(1-VLOOKUP($A98, 'E1 Categorization'!$A$32:$E$124, 5,0))), K98*0.5, K98*(1-VLOOKUP($A98, 'E1 Categorization'!$A$32:$E$124, 5,0)))</f>
        <v>0</v>
      </c>
      <c r="AJ98" s="2140">
        <f>IF(ISERROR(L98*(1-VLOOKUP($A98, 'E1 Categorization'!$A$32:$E$124, 5,0))), L98*0.5, L98*(1-VLOOKUP($A98, 'E1 Categorization'!$A$32:$E$124, 5,0)))</f>
        <v>0</v>
      </c>
      <c r="AK98" s="2140">
        <f>IF(ISERROR(M98*(1-VLOOKUP($A98, 'E1 Categorization'!$A$32:$E$124, 5,0))), M98*0.5, M98*(1-VLOOKUP($A98, 'E1 Categorization'!$A$32:$E$124, 5,0)))</f>
        <v>0</v>
      </c>
      <c r="AL98" s="2140">
        <f>IF(ISERROR(N98*(1-VLOOKUP($A98, 'E1 Categorization'!$A$32:$E$124, 5,0))), N98*0.5, N98*(1-VLOOKUP($A98, 'E1 Categorization'!$A$32:$E$124, 5,0)))</f>
        <v>0</v>
      </c>
      <c r="AM98" s="2140">
        <f>IF(ISERROR(O98*(1-VLOOKUP($A98, 'E1 Categorization'!$A$32:$E$124, 5,0))), O98*0.5, O98*(1-VLOOKUP($A98, 'E1 Categorization'!$A$32:$E$124, 5,0)))</f>
        <v>0</v>
      </c>
      <c r="AN98" s="2140">
        <f>IF(ISERROR(P98*(1-VLOOKUP($A98, 'E1 Categorization'!$A$32:$E$124, 5,0))), P98*0.5, P98*(1-VLOOKUP($A98, 'E1 Categorization'!$A$32:$E$124, 5,0)))</f>
        <v>0</v>
      </c>
      <c r="AO98" s="2140">
        <f>IF(ISERROR(Q98*(1-VLOOKUP($A98, 'E1 Categorization'!$A$32:$E$124, 5,0))), Q98*0.5, Q98*(1-VLOOKUP($A98, 'E1 Categorization'!$A$32:$E$124, 5,0)))</f>
        <v>0</v>
      </c>
      <c r="AP98" s="2140">
        <f>IF(ISERROR(R98*(1-VLOOKUP($A98, 'E1 Categorization'!$A$32:$E$124, 5,0))), R98*0.5, R98*(1-VLOOKUP($A98, 'E1 Categorization'!$A$32:$E$124, 5,0)))</f>
        <v>0</v>
      </c>
      <c r="AQ98" s="2140">
        <f>IF(ISERROR(S98*(1-VLOOKUP($A98, 'E1 Categorization'!$A$32:$E$124, 5,0))), S98*0.5, S98*(1-VLOOKUP($A98, 'E1 Categorization'!$A$32:$E$124, 5,0)))</f>
        <v>0</v>
      </c>
      <c r="AR98" s="2140">
        <f>IF(ISERROR(T98*(1-VLOOKUP($A98, 'E1 Categorization'!$A$32:$E$124, 5,0))), T98*0.5, T98*(1-VLOOKUP($A98, 'E1 Categorization'!$A$32:$E$124, 5,0)))</f>
        <v>0</v>
      </c>
      <c r="AS98" s="2140">
        <f>IF(ISERROR(U98*(1-VLOOKUP($A98, 'E1 Categorization'!$A$32:$E$124, 5,0))), U98*0.5, U98*(1-VLOOKUP($A98, 'E1 Categorization'!$A$32:$E$124, 5,0)))</f>
        <v>0</v>
      </c>
      <c r="AT98" s="2140">
        <f>IF(ISERROR(V98*(1-VLOOKUP($A98, 'E1 Categorization'!$A$32:$E$124, 5,0))), V98*0.5, V98*(1-VLOOKUP($A98, 'E1 Categorization'!$A$32:$E$124, 5,0)))</f>
        <v>0</v>
      </c>
      <c r="AU98" s="2140">
        <f>IF(ISERROR(W98*(1-VLOOKUP($A98, 'E1 Categorization'!$A$32:$E$124, 5,0))), W98*0.5, W98*(1-VLOOKUP($A98, 'E1 Categorization'!$A$32:$E$124, 5,0)))</f>
        <v>0</v>
      </c>
      <c r="AV98" s="2140">
        <f>IF(ISERROR(X98*(1-VLOOKUP($A98, 'E1 Categorization'!$A$32:$E$124, 5,0))), X98*0.5, X98*(1-VLOOKUP($A98, 'E1 Categorization'!$A$32:$E$124, 5,0)))</f>
        <v>0</v>
      </c>
      <c r="AW98" s="1889"/>
      <c r="AX98" s="1889"/>
      <c r="AY98" s="491">
        <f t="shared" si="33"/>
        <v>5150</v>
      </c>
      <c r="AZ98" s="492" t="str">
        <f t="shared" si="34"/>
        <v>Maintenance of Underground Conductors and Devices</v>
      </c>
      <c r="BA98" s="2140">
        <f>IF(ISERROR(E98*(VLOOKUP($A98, 'E1 Categorization'!$A$32:$E$124, 5,0))), E98*0.5, E98*(VLOOKUP($A98, 'E1 Categorization'!$A$32:$E$124, 5,0)))</f>
        <v>0</v>
      </c>
      <c r="BB98" s="2140">
        <f>IF(ISERROR(F98*(VLOOKUP($A98, 'E1 Categorization'!$A$32:$E$124, 5,0))), F98*0.5, F98*(VLOOKUP($A98, 'E1 Categorization'!$A$32:$E$124, 5,0)))</f>
        <v>0</v>
      </c>
      <c r="BC98" s="2140">
        <f>IF(ISERROR(G98*(VLOOKUP($A98, 'E1 Categorization'!$A$32:$E$124, 5,0))), G98*0.5, G98*(VLOOKUP($A98, 'E1 Categorization'!$A$32:$E$124, 5,0)))</f>
        <v>0</v>
      </c>
      <c r="BD98" s="2140">
        <f>IF(ISERROR(H98*(VLOOKUP($A98, 'E1 Categorization'!$A$32:$E$124, 5,0))), H98*0.5, H98*(VLOOKUP($A98, 'E1 Categorization'!$A$32:$E$124, 5,0)))</f>
        <v>0</v>
      </c>
      <c r="BE98" s="2140">
        <f>IF(ISERROR(I98*(VLOOKUP($A98, 'E1 Categorization'!$A$32:$E$124, 5,0))), I98*0.5, I98*(VLOOKUP($A98, 'E1 Categorization'!$A$32:$E$124, 5,0)))</f>
        <v>0</v>
      </c>
      <c r="BF98" s="2140">
        <f>IF(ISERROR(J98*(VLOOKUP($A98, 'E1 Categorization'!$A$32:$E$124, 5,0))), J98*0.5, J98*(VLOOKUP($A98, 'E1 Categorization'!$A$32:$E$124, 5,0)))</f>
        <v>0</v>
      </c>
      <c r="BG98" s="2140">
        <f>IF(ISERROR(K98*(VLOOKUP($A98, 'E1 Categorization'!$A$32:$E$124, 5,0))), K98*0.5, K98*(VLOOKUP($A98, 'E1 Categorization'!$A$32:$E$124, 5,0)))</f>
        <v>0</v>
      </c>
      <c r="BH98" s="2140">
        <f>IF(ISERROR(L98*(VLOOKUP($A98, 'E1 Categorization'!$A$32:$E$124, 5,0))), L98*0.5, L98*(VLOOKUP($A98, 'E1 Categorization'!$A$32:$E$124, 5,0)))</f>
        <v>0</v>
      </c>
      <c r="BI98" s="2140">
        <f>IF(ISERROR(M98*(VLOOKUP($A98, 'E1 Categorization'!$A$32:$E$124, 5,0))), M98*0.5, M98*(VLOOKUP($A98, 'E1 Categorization'!$A$32:$E$124, 5,0)))</f>
        <v>0</v>
      </c>
      <c r="BJ98" s="2140">
        <f>IF(ISERROR(N98*(VLOOKUP($A98, 'E1 Categorization'!$A$32:$E$124, 5,0))), N98*0.5, N98*(VLOOKUP($A98, 'E1 Categorization'!$A$32:$E$124, 5,0)))</f>
        <v>0</v>
      </c>
      <c r="BK98" s="2140">
        <f>IF(ISERROR(O98*(VLOOKUP($A98, 'E1 Categorization'!$A$32:$E$124, 5,0))), O98*0.5, O98*(VLOOKUP($A98, 'E1 Categorization'!$A$32:$E$124, 5,0)))</f>
        <v>0</v>
      </c>
      <c r="BL98" s="2140">
        <f>IF(ISERROR(P98*(VLOOKUP($A98, 'E1 Categorization'!$A$32:$E$124, 5,0))), P98*0.5, P98*(VLOOKUP($A98, 'E1 Categorization'!$A$32:$E$124, 5,0)))</f>
        <v>0</v>
      </c>
      <c r="BM98" s="2140">
        <f>IF(ISERROR(Q98*(VLOOKUP($A98, 'E1 Categorization'!$A$32:$E$124, 5,0))), Q98*0.5, Q98*(VLOOKUP($A98, 'E1 Categorization'!$A$32:$E$124, 5,0)))</f>
        <v>0</v>
      </c>
      <c r="BN98" s="2140">
        <f>IF(ISERROR(R98*(VLOOKUP($A98, 'E1 Categorization'!$A$32:$E$124, 5,0))), R98*0.5, R98*(VLOOKUP($A98, 'E1 Categorization'!$A$32:$E$124, 5,0)))</f>
        <v>0</v>
      </c>
      <c r="BO98" s="2140">
        <f>IF(ISERROR(S98*(VLOOKUP($A98, 'E1 Categorization'!$A$32:$E$124, 5,0))), S98*0.5, S98*(VLOOKUP($A98, 'E1 Categorization'!$A$32:$E$124, 5,0)))</f>
        <v>0</v>
      </c>
      <c r="BP98" s="2140">
        <f>IF(ISERROR(T98*(VLOOKUP($A98, 'E1 Categorization'!$A$32:$E$124, 5,0))), T98*0.5, T98*(VLOOKUP($A98, 'E1 Categorization'!$A$32:$E$124, 5,0)))</f>
        <v>0</v>
      </c>
      <c r="BQ98" s="2140">
        <f>IF(ISERROR(U98*(VLOOKUP($A98, 'E1 Categorization'!$A$32:$E$124, 5,0))), U98*0.5, U98*(VLOOKUP($A98, 'E1 Categorization'!$A$32:$E$124, 5,0)))</f>
        <v>0</v>
      </c>
      <c r="BR98" s="2140">
        <f>IF(ISERROR(V98*(VLOOKUP($A98, 'E1 Categorization'!$A$32:$E$124, 5,0))), V98*0.5, V98*(VLOOKUP($A98, 'E1 Categorization'!$A$32:$E$124, 5,0)))</f>
        <v>0</v>
      </c>
      <c r="BS98" s="2140">
        <f>IF(ISERROR(W98*(VLOOKUP($A98, 'E1 Categorization'!$A$32:$E$124, 5,0))), W98*0.5, W98*(VLOOKUP($A98, 'E1 Categorization'!$A$32:$E$124, 5,0)))</f>
        <v>0</v>
      </c>
      <c r="BT98" s="2140">
        <f>IF(ISERROR(X98*(VLOOKUP($A98, 'E1 Categorization'!$A$32:$E$124, 5,0))), X98*0.5, X98*(VLOOKUP($A98, 'E1 Categorization'!$A$32:$E$124, 5,0)))</f>
        <v>0</v>
      </c>
    </row>
    <row r="99" spans="1:72" s="561" customFormat="1" ht="25.5" x14ac:dyDescent="0.2">
      <c r="A99" s="487">
        <f>'I3 TB Data'!A397:B397</f>
        <v>5155</v>
      </c>
      <c r="B99" s="488" t="str">
        <f>'I3 TB Data'!B397</f>
        <v>Maintenance of Underground Services</v>
      </c>
      <c r="C99" s="489">
        <f>'I3 TB Data'!G397</f>
        <v>0</v>
      </c>
      <c r="D99" s="1857" t="str">
        <f t="shared" si="35"/>
        <v>Yes</v>
      </c>
      <c r="E99" s="1835"/>
      <c r="F99" s="1835"/>
      <c r="G99" s="1835"/>
      <c r="H99" s="1835"/>
      <c r="I99" s="1835"/>
      <c r="J99" s="1835"/>
      <c r="K99" s="1835"/>
      <c r="L99" s="1835"/>
      <c r="M99" s="1835"/>
      <c r="N99" s="1835"/>
      <c r="O99" s="1835"/>
      <c r="P99" s="1835"/>
      <c r="Q99" s="1835"/>
      <c r="R99" s="1835"/>
      <c r="S99" s="1835"/>
      <c r="T99" s="1835"/>
      <c r="U99" s="1835"/>
      <c r="V99" s="1835"/>
      <c r="W99" s="1835"/>
      <c r="X99" s="1835"/>
      <c r="AA99" s="491">
        <f t="shared" si="31"/>
        <v>5155</v>
      </c>
      <c r="AB99" s="492" t="str">
        <f t="shared" si="32"/>
        <v>Maintenance of Underground Services</v>
      </c>
      <c r="AC99" s="2140">
        <f>IF(ISERROR(E99*(1-VLOOKUP($A99, 'E1 Categorization'!$A$32:$E$124, 5,0))), E99*0.5, E99*(1-VLOOKUP($A99, 'E1 Categorization'!$A$32:$E$124, 5,0)))</f>
        <v>0</v>
      </c>
      <c r="AD99" s="2140">
        <f>IF(ISERROR(F99*(1-VLOOKUP($A99, 'E1 Categorization'!$A$32:$E$124, 5,0))), F99*0.5, F99*(1-VLOOKUP($A99, 'E1 Categorization'!$A$32:$E$124, 5,0)))</f>
        <v>0</v>
      </c>
      <c r="AE99" s="2140">
        <f>IF(ISERROR(G99*(1-VLOOKUP($A99, 'E1 Categorization'!$A$32:$E$124, 5,0))), G99*0.5, G99*(1-VLOOKUP($A99, 'E1 Categorization'!$A$32:$E$124, 5,0)))</f>
        <v>0</v>
      </c>
      <c r="AF99" s="2140">
        <f>IF(ISERROR(H99*(1-VLOOKUP($A99, 'E1 Categorization'!$A$32:$E$124, 5,0))), H99*0.5, H99*(1-VLOOKUP($A99, 'E1 Categorization'!$A$32:$E$124, 5,0)))</f>
        <v>0</v>
      </c>
      <c r="AG99" s="2140">
        <f>IF(ISERROR(I99*(1-VLOOKUP($A99, 'E1 Categorization'!$A$32:$E$124, 5,0))), I99*0.5, I99*(1-VLOOKUP($A99, 'E1 Categorization'!$A$32:$E$124, 5,0)))</f>
        <v>0</v>
      </c>
      <c r="AH99" s="2140">
        <f>IF(ISERROR(J99*(1-VLOOKUP($A99, 'E1 Categorization'!$A$32:$E$124, 5,0))), J99*0.5, J99*(1-VLOOKUP($A99, 'E1 Categorization'!$A$32:$E$124, 5,0)))</f>
        <v>0</v>
      </c>
      <c r="AI99" s="2140">
        <f>IF(ISERROR(K99*(1-VLOOKUP($A99, 'E1 Categorization'!$A$32:$E$124, 5,0))), K99*0.5, K99*(1-VLOOKUP($A99, 'E1 Categorization'!$A$32:$E$124, 5,0)))</f>
        <v>0</v>
      </c>
      <c r="AJ99" s="2140">
        <f>IF(ISERROR(L99*(1-VLOOKUP($A99, 'E1 Categorization'!$A$32:$E$124, 5,0))), L99*0.5, L99*(1-VLOOKUP($A99, 'E1 Categorization'!$A$32:$E$124, 5,0)))</f>
        <v>0</v>
      </c>
      <c r="AK99" s="2140">
        <f>IF(ISERROR(M99*(1-VLOOKUP($A99, 'E1 Categorization'!$A$32:$E$124, 5,0))), M99*0.5, M99*(1-VLOOKUP($A99, 'E1 Categorization'!$A$32:$E$124, 5,0)))</f>
        <v>0</v>
      </c>
      <c r="AL99" s="2140">
        <f>IF(ISERROR(N99*(1-VLOOKUP($A99, 'E1 Categorization'!$A$32:$E$124, 5,0))), N99*0.5, N99*(1-VLOOKUP($A99, 'E1 Categorization'!$A$32:$E$124, 5,0)))</f>
        <v>0</v>
      </c>
      <c r="AM99" s="2140">
        <f>IF(ISERROR(O99*(1-VLOOKUP($A99, 'E1 Categorization'!$A$32:$E$124, 5,0))), O99*0.5, O99*(1-VLOOKUP($A99, 'E1 Categorization'!$A$32:$E$124, 5,0)))</f>
        <v>0</v>
      </c>
      <c r="AN99" s="2140">
        <f>IF(ISERROR(P99*(1-VLOOKUP($A99, 'E1 Categorization'!$A$32:$E$124, 5,0))), P99*0.5, P99*(1-VLOOKUP($A99, 'E1 Categorization'!$A$32:$E$124, 5,0)))</f>
        <v>0</v>
      </c>
      <c r="AO99" s="2140">
        <f>IF(ISERROR(Q99*(1-VLOOKUP($A99, 'E1 Categorization'!$A$32:$E$124, 5,0))), Q99*0.5, Q99*(1-VLOOKUP($A99, 'E1 Categorization'!$A$32:$E$124, 5,0)))</f>
        <v>0</v>
      </c>
      <c r="AP99" s="2140">
        <f>IF(ISERROR(R99*(1-VLOOKUP($A99, 'E1 Categorization'!$A$32:$E$124, 5,0))), R99*0.5, R99*(1-VLOOKUP($A99, 'E1 Categorization'!$A$32:$E$124, 5,0)))</f>
        <v>0</v>
      </c>
      <c r="AQ99" s="2140">
        <f>IF(ISERROR(S99*(1-VLOOKUP($A99, 'E1 Categorization'!$A$32:$E$124, 5,0))), S99*0.5, S99*(1-VLOOKUP($A99, 'E1 Categorization'!$A$32:$E$124, 5,0)))</f>
        <v>0</v>
      </c>
      <c r="AR99" s="2140">
        <f>IF(ISERROR(T99*(1-VLOOKUP($A99, 'E1 Categorization'!$A$32:$E$124, 5,0))), T99*0.5, T99*(1-VLOOKUP($A99, 'E1 Categorization'!$A$32:$E$124, 5,0)))</f>
        <v>0</v>
      </c>
      <c r="AS99" s="2140">
        <f>IF(ISERROR(U99*(1-VLOOKUP($A99, 'E1 Categorization'!$A$32:$E$124, 5,0))), U99*0.5, U99*(1-VLOOKUP($A99, 'E1 Categorization'!$A$32:$E$124, 5,0)))</f>
        <v>0</v>
      </c>
      <c r="AT99" s="2140">
        <f>IF(ISERROR(V99*(1-VLOOKUP($A99, 'E1 Categorization'!$A$32:$E$124, 5,0))), V99*0.5, V99*(1-VLOOKUP($A99, 'E1 Categorization'!$A$32:$E$124, 5,0)))</f>
        <v>0</v>
      </c>
      <c r="AU99" s="2140">
        <f>IF(ISERROR(W99*(1-VLOOKUP($A99, 'E1 Categorization'!$A$32:$E$124, 5,0))), W99*0.5, W99*(1-VLOOKUP($A99, 'E1 Categorization'!$A$32:$E$124, 5,0)))</f>
        <v>0</v>
      </c>
      <c r="AV99" s="2140">
        <f>IF(ISERROR(X99*(1-VLOOKUP($A99, 'E1 Categorization'!$A$32:$E$124, 5,0))), X99*0.5, X99*(1-VLOOKUP($A99, 'E1 Categorization'!$A$32:$E$124, 5,0)))</f>
        <v>0</v>
      </c>
      <c r="AW99" s="1889"/>
      <c r="AX99" s="1889"/>
      <c r="AY99" s="491">
        <f t="shared" si="33"/>
        <v>5155</v>
      </c>
      <c r="AZ99" s="492" t="str">
        <f t="shared" si="34"/>
        <v>Maintenance of Underground Services</v>
      </c>
      <c r="BA99" s="2140">
        <f>IF(ISERROR(E99*(VLOOKUP($A99, 'E1 Categorization'!$A$32:$E$124, 5,0))), E99*0.5, E99*(VLOOKUP($A99, 'E1 Categorization'!$A$32:$E$124, 5,0)))</f>
        <v>0</v>
      </c>
      <c r="BB99" s="2140">
        <f>IF(ISERROR(F99*(VLOOKUP($A99, 'E1 Categorization'!$A$32:$E$124, 5,0))), F99*0.5, F99*(VLOOKUP($A99, 'E1 Categorization'!$A$32:$E$124, 5,0)))</f>
        <v>0</v>
      </c>
      <c r="BC99" s="2140">
        <f>IF(ISERROR(G99*(VLOOKUP($A99, 'E1 Categorization'!$A$32:$E$124, 5,0))), G99*0.5, G99*(VLOOKUP($A99, 'E1 Categorization'!$A$32:$E$124, 5,0)))</f>
        <v>0</v>
      </c>
      <c r="BD99" s="2140">
        <f>IF(ISERROR(H99*(VLOOKUP($A99, 'E1 Categorization'!$A$32:$E$124, 5,0))), H99*0.5, H99*(VLOOKUP($A99, 'E1 Categorization'!$A$32:$E$124, 5,0)))</f>
        <v>0</v>
      </c>
      <c r="BE99" s="2140">
        <f>IF(ISERROR(I99*(VLOOKUP($A99, 'E1 Categorization'!$A$32:$E$124, 5,0))), I99*0.5, I99*(VLOOKUP($A99, 'E1 Categorization'!$A$32:$E$124, 5,0)))</f>
        <v>0</v>
      </c>
      <c r="BF99" s="2140">
        <f>IF(ISERROR(J99*(VLOOKUP($A99, 'E1 Categorization'!$A$32:$E$124, 5,0))), J99*0.5, J99*(VLOOKUP($A99, 'E1 Categorization'!$A$32:$E$124, 5,0)))</f>
        <v>0</v>
      </c>
      <c r="BG99" s="2140">
        <f>IF(ISERROR(K99*(VLOOKUP($A99, 'E1 Categorization'!$A$32:$E$124, 5,0))), K99*0.5, K99*(VLOOKUP($A99, 'E1 Categorization'!$A$32:$E$124, 5,0)))</f>
        <v>0</v>
      </c>
      <c r="BH99" s="2140">
        <f>IF(ISERROR(L99*(VLOOKUP($A99, 'E1 Categorization'!$A$32:$E$124, 5,0))), L99*0.5, L99*(VLOOKUP($A99, 'E1 Categorization'!$A$32:$E$124, 5,0)))</f>
        <v>0</v>
      </c>
      <c r="BI99" s="2140">
        <f>IF(ISERROR(M99*(VLOOKUP($A99, 'E1 Categorization'!$A$32:$E$124, 5,0))), M99*0.5, M99*(VLOOKUP($A99, 'E1 Categorization'!$A$32:$E$124, 5,0)))</f>
        <v>0</v>
      </c>
      <c r="BJ99" s="2140">
        <f>IF(ISERROR(N99*(VLOOKUP($A99, 'E1 Categorization'!$A$32:$E$124, 5,0))), N99*0.5, N99*(VLOOKUP($A99, 'E1 Categorization'!$A$32:$E$124, 5,0)))</f>
        <v>0</v>
      </c>
      <c r="BK99" s="2140">
        <f>IF(ISERROR(O99*(VLOOKUP($A99, 'E1 Categorization'!$A$32:$E$124, 5,0))), O99*0.5, O99*(VLOOKUP($A99, 'E1 Categorization'!$A$32:$E$124, 5,0)))</f>
        <v>0</v>
      </c>
      <c r="BL99" s="2140">
        <f>IF(ISERROR(P99*(VLOOKUP($A99, 'E1 Categorization'!$A$32:$E$124, 5,0))), P99*0.5, P99*(VLOOKUP($A99, 'E1 Categorization'!$A$32:$E$124, 5,0)))</f>
        <v>0</v>
      </c>
      <c r="BM99" s="2140">
        <f>IF(ISERROR(Q99*(VLOOKUP($A99, 'E1 Categorization'!$A$32:$E$124, 5,0))), Q99*0.5, Q99*(VLOOKUP($A99, 'E1 Categorization'!$A$32:$E$124, 5,0)))</f>
        <v>0</v>
      </c>
      <c r="BN99" s="2140">
        <f>IF(ISERROR(R99*(VLOOKUP($A99, 'E1 Categorization'!$A$32:$E$124, 5,0))), R99*0.5, R99*(VLOOKUP($A99, 'E1 Categorization'!$A$32:$E$124, 5,0)))</f>
        <v>0</v>
      </c>
      <c r="BO99" s="2140">
        <f>IF(ISERROR(S99*(VLOOKUP($A99, 'E1 Categorization'!$A$32:$E$124, 5,0))), S99*0.5, S99*(VLOOKUP($A99, 'E1 Categorization'!$A$32:$E$124, 5,0)))</f>
        <v>0</v>
      </c>
      <c r="BP99" s="2140">
        <f>IF(ISERROR(T99*(VLOOKUP($A99, 'E1 Categorization'!$A$32:$E$124, 5,0))), T99*0.5, T99*(VLOOKUP($A99, 'E1 Categorization'!$A$32:$E$124, 5,0)))</f>
        <v>0</v>
      </c>
      <c r="BQ99" s="2140">
        <f>IF(ISERROR(U99*(VLOOKUP($A99, 'E1 Categorization'!$A$32:$E$124, 5,0))), U99*0.5, U99*(VLOOKUP($A99, 'E1 Categorization'!$A$32:$E$124, 5,0)))</f>
        <v>0</v>
      </c>
      <c r="BR99" s="2140">
        <f>IF(ISERROR(V99*(VLOOKUP($A99, 'E1 Categorization'!$A$32:$E$124, 5,0))), V99*0.5, V99*(VLOOKUP($A99, 'E1 Categorization'!$A$32:$E$124, 5,0)))</f>
        <v>0</v>
      </c>
      <c r="BS99" s="2140">
        <f>IF(ISERROR(W99*(VLOOKUP($A99, 'E1 Categorization'!$A$32:$E$124, 5,0))), W99*0.5, W99*(VLOOKUP($A99, 'E1 Categorization'!$A$32:$E$124, 5,0)))</f>
        <v>0</v>
      </c>
      <c r="BT99" s="2140">
        <f>IF(ISERROR(X99*(VLOOKUP($A99, 'E1 Categorization'!$A$32:$E$124, 5,0))), X99*0.5, X99*(VLOOKUP($A99, 'E1 Categorization'!$A$32:$E$124, 5,0)))</f>
        <v>0</v>
      </c>
    </row>
    <row r="100" spans="1:72" s="561" customFormat="1" ht="25.5" customHeight="1" x14ac:dyDescent="0.2">
      <c r="A100" s="487">
        <f>'I3 TB Data'!A398:B398</f>
        <v>5160</v>
      </c>
      <c r="B100" s="488" t="str">
        <f>'I3 TB Data'!B398</f>
        <v>Maintenance of Line Transformers</v>
      </c>
      <c r="C100" s="489">
        <f>'I3 TB Data'!G398</f>
        <v>0</v>
      </c>
      <c r="D100" s="1857" t="str">
        <f t="shared" si="35"/>
        <v>Yes</v>
      </c>
      <c r="E100" s="1835"/>
      <c r="F100" s="1835"/>
      <c r="G100" s="1835"/>
      <c r="H100" s="1835"/>
      <c r="I100" s="1835"/>
      <c r="J100" s="1835"/>
      <c r="K100" s="1835"/>
      <c r="L100" s="1835"/>
      <c r="M100" s="1835"/>
      <c r="N100" s="1835"/>
      <c r="O100" s="1835"/>
      <c r="P100" s="1835"/>
      <c r="Q100" s="1835"/>
      <c r="R100" s="1835"/>
      <c r="S100" s="1835"/>
      <c r="T100" s="1835"/>
      <c r="U100" s="1835"/>
      <c r="V100" s="1835"/>
      <c r="W100" s="1835"/>
      <c r="X100" s="1835"/>
      <c r="AA100" s="491">
        <f t="shared" si="31"/>
        <v>5160</v>
      </c>
      <c r="AB100" s="492" t="str">
        <f t="shared" si="32"/>
        <v>Maintenance of Line Transformers</v>
      </c>
      <c r="AC100" s="2140">
        <f>IF(ISERROR(E100*(1-VLOOKUP($A100, 'E1 Categorization'!$A$32:$E$124, 5,0))), E100*0.5, E100*(1-VLOOKUP($A100, 'E1 Categorization'!$A$32:$E$124, 5,0)))</f>
        <v>0</v>
      </c>
      <c r="AD100" s="2140">
        <f>IF(ISERROR(F100*(1-VLOOKUP($A100, 'E1 Categorization'!$A$32:$E$124, 5,0))), F100*0.5, F100*(1-VLOOKUP($A100, 'E1 Categorization'!$A$32:$E$124, 5,0)))</f>
        <v>0</v>
      </c>
      <c r="AE100" s="2140">
        <f>IF(ISERROR(G100*(1-VLOOKUP($A100, 'E1 Categorization'!$A$32:$E$124, 5,0))), G100*0.5, G100*(1-VLOOKUP($A100, 'E1 Categorization'!$A$32:$E$124, 5,0)))</f>
        <v>0</v>
      </c>
      <c r="AF100" s="2140">
        <f>IF(ISERROR(H100*(1-VLOOKUP($A100, 'E1 Categorization'!$A$32:$E$124, 5,0))), H100*0.5, H100*(1-VLOOKUP($A100, 'E1 Categorization'!$A$32:$E$124, 5,0)))</f>
        <v>0</v>
      </c>
      <c r="AG100" s="2140">
        <f>IF(ISERROR(I100*(1-VLOOKUP($A100, 'E1 Categorization'!$A$32:$E$124, 5,0))), I100*0.5, I100*(1-VLOOKUP($A100, 'E1 Categorization'!$A$32:$E$124, 5,0)))</f>
        <v>0</v>
      </c>
      <c r="AH100" s="2140">
        <f>IF(ISERROR(J100*(1-VLOOKUP($A100, 'E1 Categorization'!$A$32:$E$124, 5,0))), J100*0.5, J100*(1-VLOOKUP($A100, 'E1 Categorization'!$A$32:$E$124, 5,0)))</f>
        <v>0</v>
      </c>
      <c r="AI100" s="2140">
        <f>IF(ISERROR(K100*(1-VLOOKUP($A100, 'E1 Categorization'!$A$32:$E$124, 5,0))), K100*0.5, K100*(1-VLOOKUP($A100, 'E1 Categorization'!$A$32:$E$124, 5,0)))</f>
        <v>0</v>
      </c>
      <c r="AJ100" s="2140">
        <f>IF(ISERROR(L100*(1-VLOOKUP($A100, 'E1 Categorization'!$A$32:$E$124, 5,0))), L100*0.5, L100*(1-VLOOKUP($A100, 'E1 Categorization'!$A$32:$E$124, 5,0)))</f>
        <v>0</v>
      </c>
      <c r="AK100" s="2140">
        <f>IF(ISERROR(M100*(1-VLOOKUP($A100, 'E1 Categorization'!$A$32:$E$124, 5,0))), M100*0.5, M100*(1-VLOOKUP($A100, 'E1 Categorization'!$A$32:$E$124, 5,0)))</f>
        <v>0</v>
      </c>
      <c r="AL100" s="2140">
        <f>IF(ISERROR(N100*(1-VLOOKUP($A100, 'E1 Categorization'!$A$32:$E$124, 5,0))), N100*0.5, N100*(1-VLOOKUP($A100, 'E1 Categorization'!$A$32:$E$124, 5,0)))</f>
        <v>0</v>
      </c>
      <c r="AM100" s="2140">
        <f>IF(ISERROR(O100*(1-VLOOKUP($A100, 'E1 Categorization'!$A$32:$E$124, 5,0))), O100*0.5, O100*(1-VLOOKUP($A100, 'E1 Categorization'!$A$32:$E$124, 5,0)))</f>
        <v>0</v>
      </c>
      <c r="AN100" s="2140">
        <f>IF(ISERROR(P100*(1-VLOOKUP($A100, 'E1 Categorization'!$A$32:$E$124, 5,0))), P100*0.5, P100*(1-VLOOKUP($A100, 'E1 Categorization'!$A$32:$E$124, 5,0)))</f>
        <v>0</v>
      </c>
      <c r="AO100" s="2140">
        <f>IF(ISERROR(Q100*(1-VLOOKUP($A100, 'E1 Categorization'!$A$32:$E$124, 5,0))), Q100*0.5, Q100*(1-VLOOKUP($A100, 'E1 Categorization'!$A$32:$E$124, 5,0)))</f>
        <v>0</v>
      </c>
      <c r="AP100" s="2140">
        <f>IF(ISERROR(R100*(1-VLOOKUP($A100, 'E1 Categorization'!$A$32:$E$124, 5,0))), R100*0.5, R100*(1-VLOOKUP($A100, 'E1 Categorization'!$A$32:$E$124, 5,0)))</f>
        <v>0</v>
      </c>
      <c r="AQ100" s="2140">
        <f>IF(ISERROR(S100*(1-VLOOKUP($A100, 'E1 Categorization'!$A$32:$E$124, 5,0))), S100*0.5, S100*(1-VLOOKUP($A100, 'E1 Categorization'!$A$32:$E$124, 5,0)))</f>
        <v>0</v>
      </c>
      <c r="AR100" s="2140">
        <f>IF(ISERROR(T100*(1-VLOOKUP($A100, 'E1 Categorization'!$A$32:$E$124, 5,0))), T100*0.5, T100*(1-VLOOKUP($A100, 'E1 Categorization'!$A$32:$E$124, 5,0)))</f>
        <v>0</v>
      </c>
      <c r="AS100" s="2140">
        <f>IF(ISERROR(U100*(1-VLOOKUP($A100, 'E1 Categorization'!$A$32:$E$124, 5,0))), U100*0.5, U100*(1-VLOOKUP($A100, 'E1 Categorization'!$A$32:$E$124, 5,0)))</f>
        <v>0</v>
      </c>
      <c r="AT100" s="2140">
        <f>IF(ISERROR(V100*(1-VLOOKUP($A100, 'E1 Categorization'!$A$32:$E$124, 5,0))), V100*0.5, V100*(1-VLOOKUP($A100, 'E1 Categorization'!$A$32:$E$124, 5,0)))</f>
        <v>0</v>
      </c>
      <c r="AU100" s="2140">
        <f>IF(ISERROR(W100*(1-VLOOKUP($A100, 'E1 Categorization'!$A$32:$E$124, 5,0))), W100*0.5, W100*(1-VLOOKUP($A100, 'E1 Categorization'!$A$32:$E$124, 5,0)))</f>
        <v>0</v>
      </c>
      <c r="AV100" s="2140">
        <f>IF(ISERROR(X100*(1-VLOOKUP($A100, 'E1 Categorization'!$A$32:$E$124, 5,0))), X100*0.5, X100*(1-VLOOKUP($A100, 'E1 Categorization'!$A$32:$E$124, 5,0)))</f>
        <v>0</v>
      </c>
      <c r="AW100" s="1889"/>
      <c r="AX100" s="1889"/>
      <c r="AY100" s="491">
        <f t="shared" si="33"/>
        <v>5160</v>
      </c>
      <c r="AZ100" s="492" t="str">
        <f t="shared" si="34"/>
        <v>Maintenance of Line Transformers</v>
      </c>
      <c r="BA100" s="2140">
        <f>IF(ISERROR(E100*(VLOOKUP($A100, 'E1 Categorization'!$A$32:$E$124, 5,0))), E100*0.5, E100*(VLOOKUP($A100, 'E1 Categorization'!$A$32:$E$124, 5,0)))</f>
        <v>0</v>
      </c>
      <c r="BB100" s="2140">
        <f>IF(ISERROR(F100*(VLOOKUP($A100, 'E1 Categorization'!$A$32:$E$124, 5,0))), F100*0.5, F100*(VLOOKUP($A100, 'E1 Categorization'!$A$32:$E$124, 5,0)))</f>
        <v>0</v>
      </c>
      <c r="BC100" s="2140">
        <f>IF(ISERROR(G100*(VLOOKUP($A100, 'E1 Categorization'!$A$32:$E$124, 5,0))), G100*0.5, G100*(VLOOKUP($A100, 'E1 Categorization'!$A$32:$E$124, 5,0)))</f>
        <v>0</v>
      </c>
      <c r="BD100" s="2140">
        <f>IF(ISERROR(H100*(VLOOKUP($A100, 'E1 Categorization'!$A$32:$E$124, 5,0))), H100*0.5, H100*(VLOOKUP($A100, 'E1 Categorization'!$A$32:$E$124, 5,0)))</f>
        <v>0</v>
      </c>
      <c r="BE100" s="2140">
        <f>IF(ISERROR(I100*(VLOOKUP($A100, 'E1 Categorization'!$A$32:$E$124, 5,0))), I100*0.5, I100*(VLOOKUP($A100, 'E1 Categorization'!$A$32:$E$124, 5,0)))</f>
        <v>0</v>
      </c>
      <c r="BF100" s="2140">
        <f>IF(ISERROR(J100*(VLOOKUP($A100, 'E1 Categorization'!$A$32:$E$124, 5,0))), J100*0.5, J100*(VLOOKUP($A100, 'E1 Categorization'!$A$32:$E$124, 5,0)))</f>
        <v>0</v>
      </c>
      <c r="BG100" s="2140">
        <f>IF(ISERROR(K100*(VLOOKUP($A100, 'E1 Categorization'!$A$32:$E$124, 5,0))), K100*0.5, K100*(VLOOKUP($A100, 'E1 Categorization'!$A$32:$E$124, 5,0)))</f>
        <v>0</v>
      </c>
      <c r="BH100" s="2140">
        <f>IF(ISERROR(L100*(VLOOKUP($A100, 'E1 Categorization'!$A$32:$E$124, 5,0))), L100*0.5, L100*(VLOOKUP($A100, 'E1 Categorization'!$A$32:$E$124, 5,0)))</f>
        <v>0</v>
      </c>
      <c r="BI100" s="2140">
        <f>IF(ISERROR(M100*(VLOOKUP($A100, 'E1 Categorization'!$A$32:$E$124, 5,0))), M100*0.5, M100*(VLOOKUP($A100, 'E1 Categorization'!$A$32:$E$124, 5,0)))</f>
        <v>0</v>
      </c>
      <c r="BJ100" s="2140">
        <f>IF(ISERROR(N100*(VLOOKUP($A100, 'E1 Categorization'!$A$32:$E$124, 5,0))), N100*0.5, N100*(VLOOKUP($A100, 'E1 Categorization'!$A$32:$E$124, 5,0)))</f>
        <v>0</v>
      </c>
      <c r="BK100" s="2140">
        <f>IF(ISERROR(O100*(VLOOKUP($A100, 'E1 Categorization'!$A$32:$E$124, 5,0))), O100*0.5, O100*(VLOOKUP($A100, 'E1 Categorization'!$A$32:$E$124, 5,0)))</f>
        <v>0</v>
      </c>
      <c r="BL100" s="2140">
        <f>IF(ISERROR(P100*(VLOOKUP($A100, 'E1 Categorization'!$A$32:$E$124, 5,0))), P100*0.5, P100*(VLOOKUP($A100, 'E1 Categorization'!$A$32:$E$124, 5,0)))</f>
        <v>0</v>
      </c>
      <c r="BM100" s="2140">
        <f>IF(ISERROR(Q100*(VLOOKUP($A100, 'E1 Categorization'!$A$32:$E$124, 5,0))), Q100*0.5, Q100*(VLOOKUP($A100, 'E1 Categorization'!$A$32:$E$124, 5,0)))</f>
        <v>0</v>
      </c>
      <c r="BN100" s="2140">
        <f>IF(ISERROR(R100*(VLOOKUP($A100, 'E1 Categorization'!$A$32:$E$124, 5,0))), R100*0.5, R100*(VLOOKUP($A100, 'E1 Categorization'!$A$32:$E$124, 5,0)))</f>
        <v>0</v>
      </c>
      <c r="BO100" s="2140">
        <f>IF(ISERROR(S100*(VLOOKUP($A100, 'E1 Categorization'!$A$32:$E$124, 5,0))), S100*0.5, S100*(VLOOKUP($A100, 'E1 Categorization'!$A$32:$E$124, 5,0)))</f>
        <v>0</v>
      </c>
      <c r="BP100" s="2140">
        <f>IF(ISERROR(T100*(VLOOKUP($A100, 'E1 Categorization'!$A$32:$E$124, 5,0))), T100*0.5, T100*(VLOOKUP($A100, 'E1 Categorization'!$A$32:$E$124, 5,0)))</f>
        <v>0</v>
      </c>
      <c r="BQ100" s="2140">
        <f>IF(ISERROR(U100*(VLOOKUP($A100, 'E1 Categorization'!$A$32:$E$124, 5,0))), U100*0.5, U100*(VLOOKUP($A100, 'E1 Categorization'!$A$32:$E$124, 5,0)))</f>
        <v>0</v>
      </c>
      <c r="BR100" s="2140">
        <f>IF(ISERROR(V100*(VLOOKUP($A100, 'E1 Categorization'!$A$32:$E$124, 5,0))), V100*0.5, V100*(VLOOKUP($A100, 'E1 Categorization'!$A$32:$E$124, 5,0)))</f>
        <v>0</v>
      </c>
      <c r="BS100" s="2140">
        <f>IF(ISERROR(W100*(VLOOKUP($A100, 'E1 Categorization'!$A$32:$E$124, 5,0))), W100*0.5, W100*(VLOOKUP($A100, 'E1 Categorization'!$A$32:$E$124, 5,0)))</f>
        <v>0</v>
      </c>
      <c r="BT100" s="2140">
        <f>IF(ISERROR(X100*(VLOOKUP($A100, 'E1 Categorization'!$A$32:$E$124, 5,0))), X100*0.5, X100*(VLOOKUP($A100, 'E1 Categorization'!$A$32:$E$124, 5,0)))</f>
        <v>0</v>
      </c>
    </row>
    <row r="101" spans="1:72" s="561" customFormat="1" ht="25.5" customHeight="1" x14ac:dyDescent="0.2">
      <c r="A101" s="487">
        <f>'I3 TB Data'!A402:B402</f>
        <v>5175</v>
      </c>
      <c r="B101" s="488" t="str">
        <f>'I3 TB Data'!B402</f>
        <v>Maintenance of Meters</v>
      </c>
      <c r="C101" s="489">
        <f>'I3 TB Data'!G402</f>
        <v>0</v>
      </c>
      <c r="D101" s="1857" t="str">
        <f t="shared" si="35"/>
        <v>Yes</v>
      </c>
      <c r="E101" s="1835"/>
      <c r="F101" s="1835"/>
      <c r="G101" s="1835"/>
      <c r="H101" s="1835"/>
      <c r="I101" s="1835"/>
      <c r="J101" s="1835"/>
      <c r="K101" s="1835"/>
      <c r="L101" s="1835"/>
      <c r="M101" s="1835"/>
      <c r="N101" s="1835"/>
      <c r="O101" s="1835"/>
      <c r="P101" s="1835"/>
      <c r="Q101" s="1835"/>
      <c r="R101" s="1835"/>
      <c r="S101" s="1835"/>
      <c r="T101" s="1835"/>
      <c r="U101" s="1835"/>
      <c r="V101" s="1835"/>
      <c r="W101" s="1835"/>
      <c r="X101" s="1835"/>
      <c r="AA101" s="491">
        <f t="shared" si="31"/>
        <v>5175</v>
      </c>
      <c r="AB101" s="492" t="str">
        <f t="shared" si="32"/>
        <v>Maintenance of Meters</v>
      </c>
      <c r="AC101" s="2140">
        <f>IF(ISERROR(E101*(1-VLOOKUP($A101, 'E1 Categorization'!$A$32:$E$124, 5,0))), E101*0.5, E101*(1-VLOOKUP($A101, 'E1 Categorization'!$A$32:$E$124, 5,0)))</f>
        <v>0</v>
      </c>
      <c r="AD101" s="2140">
        <f>IF(ISERROR(F101*(1-VLOOKUP($A101, 'E1 Categorization'!$A$32:$E$124, 5,0))), F101*0.5, F101*(1-VLOOKUP($A101, 'E1 Categorization'!$A$32:$E$124, 5,0)))</f>
        <v>0</v>
      </c>
      <c r="AE101" s="2140">
        <f>IF(ISERROR(G101*(1-VLOOKUP($A101, 'E1 Categorization'!$A$32:$E$124, 5,0))), G101*0.5, G101*(1-VLOOKUP($A101, 'E1 Categorization'!$A$32:$E$124, 5,0)))</f>
        <v>0</v>
      </c>
      <c r="AF101" s="2140">
        <f>IF(ISERROR(H101*(1-VLOOKUP($A101, 'E1 Categorization'!$A$32:$E$124, 5,0))), H101*0.5, H101*(1-VLOOKUP($A101, 'E1 Categorization'!$A$32:$E$124, 5,0)))</f>
        <v>0</v>
      </c>
      <c r="AG101" s="2140">
        <f>IF(ISERROR(I101*(1-VLOOKUP($A101, 'E1 Categorization'!$A$32:$E$124, 5,0))), I101*0.5, I101*(1-VLOOKUP($A101, 'E1 Categorization'!$A$32:$E$124, 5,0)))</f>
        <v>0</v>
      </c>
      <c r="AH101" s="2140">
        <f>IF(ISERROR(J101*(1-VLOOKUP($A101, 'E1 Categorization'!$A$32:$E$124, 5,0))), J101*0.5, J101*(1-VLOOKUP($A101, 'E1 Categorization'!$A$32:$E$124, 5,0)))</f>
        <v>0</v>
      </c>
      <c r="AI101" s="2140">
        <f>IF(ISERROR(K101*(1-VLOOKUP($A101, 'E1 Categorization'!$A$32:$E$124, 5,0))), K101*0.5, K101*(1-VLOOKUP($A101, 'E1 Categorization'!$A$32:$E$124, 5,0)))</f>
        <v>0</v>
      </c>
      <c r="AJ101" s="2140">
        <f>IF(ISERROR(L101*(1-VLOOKUP($A101, 'E1 Categorization'!$A$32:$E$124, 5,0))), L101*0.5, L101*(1-VLOOKUP($A101, 'E1 Categorization'!$A$32:$E$124, 5,0)))</f>
        <v>0</v>
      </c>
      <c r="AK101" s="2140">
        <f>IF(ISERROR(M101*(1-VLOOKUP($A101, 'E1 Categorization'!$A$32:$E$124, 5,0))), M101*0.5, M101*(1-VLOOKUP($A101, 'E1 Categorization'!$A$32:$E$124, 5,0)))</f>
        <v>0</v>
      </c>
      <c r="AL101" s="2140">
        <f>IF(ISERROR(N101*(1-VLOOKUP($A101, 'E1 Categorization'!$A$32:$E$124, 5,0))), N101*0.5, N101*(1-VLOOKUP($A101, 'E1 Categorization'!$A$32:$E$124, 5,0)))</f>
        <v>0</v>
      </c>
      <c r="AM101" s="2140">
        <f>IF(ISERROR(O101*(1-VLOOKUP($A101, 'E1 Categorization'!$A$32:$E$124, 5,0))), O101*0.5, O101*(1-VLOOKUP($A101, 'E1 Categorization'!$A$32:$E$124, 5,0)))</f>
        <v>0</v>
      </c>
      <c r="AN101" s="2140">
        <f>IF(ISERROR(P101*(1-VLOOKUP($A101, 'E1 Categorization'!$A$32:$E$124, 5,0))), P101*0.5, P101*(1-VLOOKUP($A101, 'E1 Categorization'!$A$32:$E$124, 5,0)))</f>
        <v>0</v>
      </c>
      <c r="AO101" s="2140">
        <f>IF(ISERROR(Q101*(1-VLOOKUP($A101, 'E1 Categorization'!$A$32:$E$124, 5,0))), Q101*0.5, Q101*(1-VLOOKUP($A101, 'E1 Categorization'!$A$32:$E$124, 5,0)))</f>
        <v>0</v>
      </c>
      <c r="AP101" s="2140">
        <f>IF(ISERROR(R101*(1-VLOOKUP($A101, 'E1 Categorization'!$A$32:$E$124, 5,0))), R101*0.5, R101*(1-VLOOKUP($A101, 'E1 Categorization'!$A$32:$E$124, 5,0)))</f>
        <v>0</v>
      </c>
      <c r="AQ101" s="2140">
        <f>IF(ISERROR(S101*(1-VLOOKUP($A101, 'E1 Categorization'!$A$32:$E$124, 5,0))), S101*0.5, S101*(1-VLOOKUP($A101, 'E1 Categorization'!$A$32:$E$124, 5,0)))</f>
        <v>0</v>
      </c>
      <c r="AR101" s="2140">
        <f>IF(ISERROR(T101*(1-VLOOKUP($A101, 'E1 Categorization'!$A$32:$E$124, 5,0))), T101*0.5, T101*(1-VLOOKUP($A101, 'E1 Categorization'!$A$32:$E$124, 5,0)))</f>
        <v>0</v>
      </c>
      <c r="AS101" s="2140">
        <f>IF(ISERROR(U101*(1-VLOOKUP($A101, 'E1 Categorization'!$A$32:$E$124, 5,0))), U101*0.5, U101*(1-VLOOKUP($A101, 'E1 Categorization'!$A$32:$E$124, 5,0)))</f>
        <v>0</v>
      </c>
      <c r="AT101" s="2140">
        <f>IF(ISERROR(V101*(1-VLOOKUP($A101, 'E1 Categorization'!$A$32:$E$124, 5,0))), V101*0.5, V101*(1-VLOOKUP($A101, 'E1 Categorization'!$A$32:$E$124, 5,0)))</f>
        <v>0</v>
      </c>
      <c r="AU101" s="2140">
        <f>IF(ISERROR(W101*(1-VLOOKUP($A101, 'E1 Categorization'!$A$32:$E$124, 5,0))), W101*0.5, W101*(1-VLOOKUP($A101, 'E1 Categorization'!$A$32:$E$124, 5,0)))</f>
        <v>0</v>
      </c>
      <c r="AV101" s="2140">
        <f>IF(ISERROR(X101*(1-VLOOKUP($A101, 'E1 Categorization'!$A$32:$E$124, 5,0))), X101*0.5, X101*(1-VLOOKUP($A101, 'E1 Categorization'!$A$32:$E$124, 5,0)))</f>
        <v>0</v>
      </c>
      <c r="AW101" s="1889"/>
      <c r="AX101" s="1889"/>
      <c r="AY101" s="491">
        <f t="shared" si="33"/>
        <v>5175</v>
      </c>
      <c r="AZ101" s="492" t="str">
        <f t="shared" si="34"/>
        <v>Maintenance of Meters</v>
      </c>
      <c r="BA101" s="2140">
        <f>IF(ISERROR(E101*(VLOOKUP($A101, 'E1 Categorization'!$A$32:$E$124, 5,0))), E101*0.5, E101*(VLOOKUP($A101, 'E1 Categorization'!$A$32:$E$124, 5,0)))</f>
        <v>0</v>
      </c>
      <c r="BB101" s="2140">
        <f>IF(ISERROR(F101*(VLOOKUP($A101, 'E1 Categorization'!$A$32:$E$124, 5,0))), F101*0.5, F101*(VLOOKUP($A101, 'E1 Categorization'!$A$32:$E$124, 5,0)))</f>
        <v>0</v>
      </c>
      <c r="BC101" s="2140">
        <f>IF(ISERROR(G101*(VLOOKUP($A101, 'E1 Categorization'!$A$32:$E$124, 5,0))), G101*0.5, G101*(VLOOKUP($A101, 'E1 Categorization'!$A$32:$E$124, 5,0)))</f>
        <v>0</v>
      </c>
      <c r="BD101" s="2140">
        <f>IF(ISERROR(H101*(VLOOKUP($A101, 'E1 Categorization'!$A$32:$E$124, 5,0))), H101*0.5, H101*(VLOOKUP($A101, 'E1 Categorization'!$A$32:$E$124, 5,0)))</f>
        <v>0</v>
      </c>
      <c r="BE101" s="2140">
        <f>IF(ISERROR(I101*(VLOOKUP($A101, 'E1 Categorization'!$A$32:$E$124, 5,0))), I101*0.5, I101*(VLOOKUP($A101, 'E1 Categorization'!$A$32:$E$124, 5,0)))</f>
        <v>0</v>
      </c>
      <c r="BF101" s="2140">
        <f>IF(ISERROR(J101*(VLOOKUP($A101, 'E1 Categorization'!$A$32:$E$124, 5,0))), J101*0.5, J101*(VLOOKUP($A101, 'E1 Categorization'!$A$32:$E$124, 5,0)))</f>
        <v>0</v>
      </c>
      <c r="BG101" s="2140">
        <f>IF(ISERROR(K101*(VLOOKUP($A101, 'E1 Categorization'!$A$32:$E$124, 5,0))), K101*0.5, K101*(VLOOKUP($A101, 'E1 Categorization'!$A$32:$E$124, 5,0)))</f>
        <v>0</v>
      </c>
      <c r="BH101" s="2140">
        <f>IF(ISERROR(L101*(VLOOKUP($A101, 'E1 Categorization'!$A$32:$E$124, 5,0))), L101*0.5, L101*(VLOOKUP($A101, 'E1 Categorization'!$A$32:$E$124, 5,0)))</f>
        <v>0</v>
      </c>
      <c r="BI101" s="2140">
        <f>IF(ISERROR(M101*(VLOOKUP($A101, 'E1 Categorization'!$A$32:$E$124, 5,0))), M101*0.5, M101*(VLOOKUP($A101, 'E1 Categorization'!$A$32:$E$124, 5,0)))</f>
        <v>0</v>
      </c>
      <c r="BJ101" s="2140">
        <f>IF(ISERROR(N101*(VLOOKUP($A101, 'E1 Categorization'!$A$32:$E$124, 5,0))), N101*0.5, N101*(VLOOKUP($A101, 'E1 Categorization'!$A$32:$E$124, 5,0)))</f>
        <v>0</v>
      </c>
      <c r="BK101" s="2140">
        <f>IF(ISERROR(O101*(VLOOKUP($A101, 'E1 Categorization'!$A$32:$E$124, 5,0))), O101*0.5, O101*(VLOOKUP($A101, 'E1 Categorization'!$A$32:$E$124, 5,0)))</f>
        <v>0</v>
      </c>
      <c r="BL101" s="2140">
        <f>IF(ISERROR(P101*(VLOOKUP($A101, 'E1 Categorization'!$A$32:$E$124, 5,0))), P101*0.5, P101*(VLOOKUP($A101, 'E1 Categorization'!$A$32:$E$124, 5,0)))</f>
        <v>0</v>
      </c>
      <c r="BM101" s="2140">
        <f>IF(ISERROR(Q101*(VLOOKUP($A101, 'E1 Categorization'!$A$32:$E$124, 5,0))), Q101*0.5, Q101*(VLOOKUP($A101, 'E1 Categorization'!$A$32:$E$124, 5,0)))</f>
        <v>0</v>
      </c>
      <c r="BN101" s="2140">
        <f>IF(ISERROR(R101*(VLOOKUP($A101, 'E1 Categorization'!$A$32:$E$124, 5,0))), R101*0.5, R101*(VLOOKUP($A101, 'E1 Categorization'!$A$32:$E$124, 5,0)))</f>
        <v>0</v>
      </c>
      <c r="BO101" s="2140">
        <f>IF(ISERROR(S101*(VLOOKUP($A101, 'E1 Categorization'!$A$32:$E$124, 5,0))), S101*0.5, S101*(VLOOKUP($A101, 'E1 Categorization'!$A$32:$E$124, 5,0)))</f>
        <v>0</v>
      </c>
      <c r="BP101" s="2140">
        <f>IF(ISERROR(T101*(VLOOKUP($A101, 'E1 Categorization'!$A$32:$E$124, 5,0))), T101*0.5, T101*(VLOOKUP($A101, 'E1 Categorization'!$A$32:$E$124, 5,0)))</f>
        <v>0</v>
      </c>
      <c r="BQ101" s="2140">
        <f>IF(ISERROR(U101*(VLOOKUP($A101, 'E1 Categorization'!$A$32:$E$124, 5,0))), U101*0.5, U101*(VLOOKUP($A101, 'E1 Categorization'!$A$32:$E$124, 5,0)))</f>
        <v>0</v>
      </c>
      <c r="BR101" s="2140">
        <f>IF(ISERROR(V101*(VLOOKUP($A101, 'E1 Categorization'!$A$32:$E$124, 5,0))), V101*0.5, V101*(VLOOKUP($A101, 'E1 Categorization'!$A$32:$E$124, 5,0)))</f>
        <v>0</v>
      </c>
      <c r="BS101" s="2140">
        <f>IF(ISERROR(W101*(VLOOKUP($A101, 'E1 Categorization'!$A$32:$E$124, 5,0))), W101*0.5, W101*(VLOOKUP($A101, 'E1 Categorization'!$A$32:$E$124, 5,0)))</f>
        <v>0</v>
      </c>
      <c r="BT101" s="2140">
        <f>IF(ISERROR(X101*(VLOOKUP($A101, 'E1 Categorization'!$A$32:$E$124, 5,0))), X101*0.5, X101*(VLOOKUP($A101, 'E1 Categorization'!$A$32:$E$124, 5,0)))</f>
        <v>0</v>
      </c>
    </row>
    <row r="102" spans="1:72" s="561" customFormat="1" ht="25.5" customHeight="1" x14ac:dyDescent="0.2">
      <c r="A102" s="487">
        <f>'I3 TB Data'!A412:B412</f>
        <v>5305</v>
      </c>
      <c r="B102" s="488" t="str">
        <f>'I3 TB Data'!B412</f>
        <v>Supervision</v>
      </c>
      <c r="C102" s="489">
        <f>'I3 TB Data'!G412</f>
        <v>0</v>
      </c>
      <c r="D102" s="1857" t="str">
        <f t="shared" si="35"/>
        <v>Yes</v>
      </c>
      <c r="E102" s="1835"/>
      <c r="F102" s="1835"/>
      <c r="G102" s="1835"/>
      <c r="H102" s="1835"/>
      <c r="I102" s="1835"/>
      <c r="J102" s="1835"/>
      <c r="K102" s="1835"/>
      <c r="L102" s="1835"/>
      <c r="M102" s="1835"/>
      <c r="N102" s="1835"/>
      <c r="O102" s="1835"/>
      <c r="P102" s="1835"/>
      <c r="Q102" s="1835"/>
      <c r="R102" s="1835"/>
      <c r="S102" s="1835"/>
      <c r="T102" s="1835"/>
      <c r="U102" s="1835"/>
      <c r="V102" s="1835"/>
      <c r="W102" s="1835"/>
      <c r="X102" s="1835"/>
      <c r="AA102" s="491">
        <f t="shared" si="31"/>
        <v>5305</v>
      </c>
      <c r="AB102" s="492" t="str">
        <f t="shared" si="32"/>
        <v>Supervision</v>
      </c>
      <c r="AC102" s="2140">
        <f>IF(ISERROR(E102*(1-VLOOKUP($A102, 'E1 Categorization'!$A$32:$E$124, 5,0))), E102*0.5, E102*(1-VLOOKUP($A102, 'E1 Categorization'!$A$32:$E$124, 5,0)))</f>
        <v>0</v>
      </c>
      <c r="AD102" s="2140">
        <f>IF(ISERROR(F102*(1-VLOOKUP($A102, 'E1 Categorization'!$A$32:$E$124, 5,0))), F102*0.5, F102*(1-VLOOKUP($A102, 'E1 Categorization'!$A$32:$E$124, 5,0)))</f>
        <v>0</v>
      </c>
      <c r="AE102" s="2140">
        <f>IF(ISERROR(G102*(1-VLOOKUP($A102, 'E1 Categorization'!$A$32:$E$124, 5,0))), G102*0.5, G102*(1-VLOOKUP($A102, 'E1 Categorization'!$A$32:$E$124, 5,0)))</f>
        <v>0</v>
      </c>
      <c r="AF102" s="2140">
        <f>IF(ISERROR(H102*(1-VLOOKUP($A102, 'E1 Categorization'!$A$32:$E$124, 5,0))), H102*0.5, H102*(1-VLOOKUP($A102, 'E1 Categorization'!$A$32:$E$124, 5,0)))</f>
        <v>0</v>
      </c>
      <c r="AG102" s="2140">
        <f>IF(ISERROR(I102*(1-VLOOKUP($A102, 'E1 Categorization'!$A$32:$E$124, 5,0))), I102*0.5, I102*(1-VLOOKUP($A102, 'E1 Categorization'!$A$32:$E$124, 5,0)))</f>
        <v>0</v>
      </c>
      <c r="AH102" s="2140">
        <f>IF(ISERROR(J102*(1-VLOOKUP($A102, 'E1 Categorization'!$A$32:$E$124, 5,0))), J102*0.5, J102*(1-VLOOKUP($A102, 'E1 Categorization'!$A$32:$E$124, 5,0)))</f>
        <v>0</v>
      </c>
      <c r="AI102" s="2140">
        <f>IF(ISERROR(K102*(1-VLOOKUP($A102, 'E1 Categorization'!$A$32:$E$124, 5,0))), K102*0.5, K102*(1-VLOOKUP($A102, 'E1 Categorization'!$A$32:$E$124, 5,0)))</f>
        <v>0</v>
      </c>
      <c r="AJ102" s="2140">
        <f>IF(ISERROR(L102*(1-VLOOKUP($A102, 'E1 Categorization'!$A$32:$E$124, 5,0))), L102*0.5, L102*(1-VLOOKUP($A102, 'E1 Categorization'!$A$32:$E$124, 5,0)))</f>
        <v>0</v>
      </c>
      <c r="AK102" s="2140">
        <f>IF(ISERROR(M102*(1-VLOOKUP($A102, 'E1 Categorization'!$A$32:$E$124, 5,0))), M102*0.5, M102*(1-VLOOKUP($A102, 'E1 Categorization'!$A$32:$E$124, 5,0)))</f>
        <v>0</v>
      </c>
      <c r="AL102" s="2140">
        <f>IF(ISERROR(N102*(1-VLOOKUP($A102, 'E1 Categorization'!$A$32:$E$124, 5,0))), N102*0.5, N102*(1-VLOOKUP($A102, 'E1 Categorization'!$A$32:$E$124, 5,0)))</f>
        <v>0</v>
      </c>
      <c r="AM102" s="2140">
        <f>IF(ISERROR(O102*(1-VLOOKUP($A102, 'E1 Categorization'!$A$32:$E$124, 5,0))), O102*0.5, O102*(1-VLOOKUP($A102, 'E1 Categorization'!$A$32:$E$124, 5,0)))</f>
        <v>0</v>
      </c>
      <c r="AN102" s="2140">
        <f>IF(ISERROR(P102*(1-VLOOKUP($A102, 'E1 Categorization'!$A$32:$E$124, 5,0))), P102*0.5, P102*(1-VLOOKUP($A102, 'E1 Categorization'!$A$32:$E$124, 5,0)))</f>
        <v>0</v>
      </c>
      <c r="AO102" s="2140">
        <f>IF(ISERROR(Q102*(1-VLOOKUP($A102, 'E1 Categorization'!$A$32:$E$124, 5,0))), Q102*0.5, Q102*(1-VLOOKUP($A102, 'E1 Categorization'!$A$32:$E$124, 5,0)))</f>
        <v>0</v>
      </c>
      <c r="AP102" s="2140">
        <f>IF(ISERROR(R102*(1-VLOOKUP($A102, 'E1 Categorization'!$A$32:$E$124, 5,0))), R102*0.5, R102*(1-VLOOKUP($A102, 'E1 Categorization'!$A$32:$E$124, 5,0)))</f>
        <v>0</v>
      </c>
      <c r="AQ102" s="2140">
        <f>IF(ISERROR(S102*(1-VLOOKUP($A102, 'E1 Categorization'!$A$32:$E$124, 5,0))), S102*0.5, S102*(1-VLOOKUP($A102, 'E1 Categorization'!$A$32:$E$124, 5,0)))</f>
        <v>0</v>
      </c>
      <c r="AR102" s="2140">
        <f>IF(ISERROR(T102*(1-VLOOKUP($A102, 'E1 Categorization'!$A$32:$E$124, 5,0))), T102*0.5, T102*(1-VLOOKUP($A102, 'E1 Categorization'!$A$32:$E$124, 5,0)))</f>
        <v>0</v>
      </c>
      <c r="AS102" s="2140">
        <f>IF(ISERROR(U102*(1-VLOOKUP($A102, 'E1 Categorization'!$A$32:$E$124, 5,0))), U102*0.5, U102*(1-VLOOKUP($A102, 'E1 Categorization'!$A$32:$E$124, 5,0)))</f>
        <v>0</v>
      </c>
      <c r="AT102" s="2140">
        <f>IF(ISERROR(V102*(1-VLOOKUP($A102, 'E1 Categorization'!$A$32:$E$124, 5,0))), V102*0.5, V102*(1-VLOOKUP($A102, 'E1 Categorization'!$A$32:$E$124, 5,0)))</f>
        <v>0</v>
      </c>
      <c r="AU102" s="2140">
        <f>IF(ISERROR(W102*(1-VLOOKUP($A102, 'E1 Categorization'!$A$32:$E$124, 5,0))), W102*0.5, W102*(1-VLOOKUP($A102, 'E1 Categorization'!$A$32:$E$124, 5,0)))</f>
        <v>0</v>
      </c>
      <c r="AV102" s="2140">
        <f>IF(ISERROR(X102*(1-VLOOKUP($A102, 'E1 Categorization'!$A$32:$E$124, 5,0))), X102*0.5, X102*(1-VLOOKUP($A102, 'E1 Categorization'!$A$32:$E$124, 5,0)))</f>
        <v>0</v>
      </c>
      <c r="AW102" s="1889"/>
      <c r="AX102" s="1889"/>
      <c r="AY102" s="491">
        <f t="shared" si="33"/>
        <v>5305</v>
      </c>
      <c r="AZ102" s="492" t="str">
        <f t="shared" si="34"/>
        <v>Supervision</v>
      </c>
      <c r="BA102" s="2140">
        <f>IF(ISERROR(E102*(VLOOKUP($A102, 'E1 Categorization'!$A$32:$E$124, 5,0))), E102*0.5, E102*(VLOOKUP($A102, 'E1 Categorization'!$A$32:$E$124, 5,0)))</f>
        <v>0</v>
      </c>
      <c r="BB102" s="2140">
        <f>IF(ISERROR(F102*(VLOOKUP($A102, 'E1 Categorization'!$A$32:$E$124, 5,0))), F102*0.5, F102*(VLOOKUP($A102, 'E1 Categorization'!$A$32:$E$124, 5,0)))</f>
        <v>0</v>
      </c>
      <c r="BC102" s="2140">
        <f>IF(ISERROR(G102*(VLOOKUP($A102, 'E1 Categorization'!$A$32:$E$124, 5,0))), G102*0.5, G102*(VLOOKUP($A102, 'E1 Categorization'!$A$32:$E$124, 5,0)))</f>
        <v>0</v>
      </c>
      <c r="BD102" s="2140">
        <f>IF(ISERROR(H102*(VLOOKUP($A102, 'E1 Categorization'!$A$32:$E$124, 5,0))), H102*0.5, H102*(VLOOKUP($A102, 'E1 Categorization'!$A$32:$E$124, 5,0)))</f>
        <v>0</v>
      </c>
      <c r="BE102" s="2140">
        <f>IF(ISERROR(I102*(VLOOKUP($A102, 'E1 Categorization'!$A$32:$E$124, 5,0))), I102*0.5, I102*(VLOOKUP($A102, 'E1 Categorization'!$A$32:$E$124, 5,0)))</f>
        <v>0</v>
      </c>
      <c r="BF102" s="2140">
        <f>IF(ISERROR(J102*(VLOOKUP($A102, 'E1 Categorization'!$A$32:$E$124, 5,0))), J102*0.5, J102*(VLOOKUP($A102, 'E1 Categorization'!$A$32:$E$124, 5,0)))</f>
        <v>0</v>
      </c>
      <c r="BG102" s="2140">
        <f>IF(ISERROR(K102*(VLOOKUP($A102, 'E1 Categorization'!$A$32:$E$124, 5,0))), K102*0.5, K102*(VLOOKUP($A102, 'E1 Categorization'!$A$32:$E$124, 5,0)))</f>
        <v>0</v>
      </c>
      <c r="BH102" s="2140">
        <f>IF(ISERROR(L102*(VLOOKUP($A102, 'E1 Categorization'!$A$32:$E$124, 5,0))), L102*0.5, L102*(VLOOKUP($A102, 'E1 Categorization'!$A$32:$E$124, 5,0)))</f>
        <v>0</v>
      </c>
      <c r="BI102" s="2140">
        <f>IF(ISERROR(M102*(VLOOKUP($A102, 'E1 Categorization'!$A$32:$E$124, 5,0))), M102*0.5, M102*(VLOOKUP($A102, 'E1 Categorization'!$A$32:$E$124, 5,0)))</f>
        <v>0</v>
      </c>
      <c r="BJ102" s="2140">
        <f>IF(ISERROR(N102*(VLOOKUP($A102, 'E1 Categorization'!$A$32:$E$124, 5,0))), N102*0.5, N102*(VLOOKUP($A102, 'E1 Categorization'!$A$32:$E$124, 5,0)))</f>
        <v>0</v>
      </c>
      <c r="BK102" s="2140">
        <f>IF(ISERROR(O102*(VLOOKUP($A102, 'E1 Categorization'!$A$32:$E$124, 5,0))), O102*0.5, O102*(VLOOKUP($A102, 'E1 Categorization'!$A$32:$E$124, 5,0)))</f>
        <v>0</v>
      </c>
      <c r="BL102" s="2140">
        <f>IF(ISERROR(P102*(VLOOKUP($A102, 'E1 Categorization'!$A$32:$E$124, 5,0))), P102*0.5, P102*(VLOOKUP($A102, 'E1 Categorization'!$A$32:$E$124, 5,0)))</f>
        <v>0</v>
      </c>
      <c r="BM102" s="2140">
        <f>IF(ISERROR(Q102*(VLOOKUP($A102, 'E1 Categorization'!$A$32:$E$124, 5,0))), Q102*0.5, Q102*(VLOOKUP($A102, 'E1 Categorization'!$A$32:$E$124, 5,0)))</f>
        <v>0</v>
      </c>
      <c r="BN102" s="2140">
        <f>IF(ISERROR(R102*(VLOOKUP($A102, 'E1 Categorization'!$A$32:$E$124, 5,0))), R102*0.5, R102*(VLOOKUP($A102, 'E1 Categorization'!$A$32:$E$124, 5,0)))</f>
        <v>0</v>
      </c>
      <c r="BO102" s="2140">
        <f>IF(ISERROR(S102*(VLOOKUP($A102, 'E1 Categorization'!$A$32:$E$124, 5,0))), S102*0.5, S102*(VLOOKUP($A102, 'E1 Categorization'!$A$32:$E$124, 5,0)))</f>
        <v>0</v>
      </c>
      <c r="BP102" s="2140">
        <f>IF(ISERROR(T102*(VLOOKUP($A102, 'E1 Categorization'!$A$32:$E$124, 5,0))), T102*0.5, T102*(VLOOKUP($A102, 'E1 Categorization'!$A$32:$E$124, 5,0)))</f>
        <v>0</v>
      </c>
      <c r="BQ102" s="2140">
        <f>IF(ISERROR(U102*(VLOOKUP($A102, 'E1 Categorization'!$A$32:$E$124, 5,0))), U102*0.5, U102*(VLOOKUP($A102, 'E1 Categorization'!$A$32:$E$124, 5,0)))</f>
        <v>0</v>
      </c>
      <c r="BR102" s="2140">
        <f>IF(ISERROR(V102*(VLOOKUP($A102, 'E1 Categorization'!$A$32:$E$124, 5,0))), V102*0.5, V102*(VLOOKUP($A102, 'E1 Categorization'!$A$32:$E$124, 5,0)))</f>
        <v>0</v>
      </c>
      <c r="BS102" s="2140">
        <f>IF(ISERROR(W102*(VLOOKUP($A102, 'E1 Categorization'!$A$32:$E$124, 5,0))), W102*0.5, W102*(VLOOKUP($A102, 'E1 Categorization'!$A$32:$E$124, 5,0)))</f>
        <v>0</v>
      </c>
      <c r="BT102" s="2140">
        <f>IF(ISERROR(X102*(VLOOKUP($A102, 'E1 Categorization'!$A$32:$E$124, 5,0))), X102*0.5, X102*(VLOOKUP($A102, 'E1 Categorization'!$A$32:$E$124, 5,0)))</f>
        <v>0</v>
      </c>
    </row>
    <row r="103" spans="1:72" s="561" customFormat="1" ht="25.5" customHeight="1" x14ac:dyDescent="0.2">
      <c r="A103" s="487">
        <f>'I3 TB Data'!A413:B413</f>
        <v>5310</v>
      </c>
      <c r="B103" s="488" t="str">
        <f>'I3 TB Data'!B413</f>
        <v>Meter Reading Expense</v>
      </c>
      <c r="C103" s="489">
        <f>'I3 TB Data'!G413</f>
        <v>0</v>
      </c>
      <c r="D103" s="1857" t="str">
        <f t="shared" si="35"/>
        <v>Yes</v>
      </c>
      <c r="E103" s="1835"/>
      <c r="F103" s="1835"/>
      <c r="G103" s="1835"/>
      <c r="H103" s="1835"/>
      <c r="I103" s="1835"/>
      <c r="J103" s="1835"/>
      <c r="K103" s="1835"/>
      <c r="L103" s="1835"/>
      <c r="M103" s="1835"/>
      <c r="N103" s="1835"/>
      <c r="O103" s="1835"/>
      <c r="P103" s="1835"/>
      <c r="Q103" s="1835"/>
      <c r="R103" s="1835"/>
      <c r="S103" s="1835"/>
      <c r="T103" s="1835"/>
      <c r="U103" s="1835"/>
      <c r="V103" s="1835"/>
      <c r="W103" s="1835"/>
      <c r="X103" s="1835"/>
      <c r="AA103" s="491">
        <f t="shared" si="31"/>
        <v>5310</v>
      </c>
      <c r="AB103" s="492" t="str">
        <f t="shared" si="32"/>
        <v>Meter Reading Expense</v>
      </c>
      <c r="AC103" s="2140">
        <f>IF(ISERROR(E103*(1-VLOOKUP($A103, 'E1 Categorization'!$A$32:$E$124, 5,0))), E103*0.5, E103*(1-VLOOKUP($A103, 'E1 Categorization'!$A$32:$E$124, 5,0)))</f>
        <v>0</v>
      </c>
      <c r="AD103" s="2140">
        <f>IF(ISERROR(F103*(1-VLOOKUP($A103, 'E1 Categorization'!$A$32:$E$124, 5,0))), F103*0.5, F103*(1-VLOOKUP($A103, 'E1 Categorization'!$A$32:$E$124, 5,0)))</f>
        <v>0</v>
      </c>
      <c r="AE103" s="2140">
        <f>IF(ISERROR(G103*(1-VLOOKUP($A103, 'E1 Categorization'!$A$32:$E$124, 5,0))), G103*0.5, G103*(1-VLOOKUP($A103, 'E1 Categorization'!$A$32:$E$124, 5,0)))</f>
        <v>0</v>
      </c>
      <c r="AF103" s="2140">
        <f>IF(ISERROR(H103*(1-VLOOKUP($A103, 'E1 Categorization'!$A$32:$E$124, 5,0))), H103*0.5, H103*(1-VLOOKUP($A103, 'E1 Categorization'!$A$32:$E$124, 5,0)))</f>
        <v>0</v>
      </c>
      <c r="AG103" s="2140">
        <f>IF(ISERROR(I103*(1-VLOOKUP($A103, 'E1 Categorization'!$A$32:$E$124, 5,0))), I103*0.5, I103*(1-VLOOKUP($A103, 'E1 Categorization'!$A$32:$E$124, 5,0)))</f>
        <v>0</v>
      </c>
      <c r="AH103" s="2140">
        <f>IF(ISERROR(J103*(1-VLOOKUP($A103, 'E1 Categorization'!$A$32:$E$124, 5,0))), J103*0.5, J103*(1-VLOOKUP($A103, 'E1 Categorization'!$A$32:$E$124, 5,0)))</f>
        <v>0</v>
      </c>
      <c r="AI103" s="2140">
        <f>IF(ISERROR(K103*(1-VLOOKUP($A103, 'E1 Categorization'!$A$32:$E$124, 5,0))), K103*0.5, K103*(1-VLOOKUP($A103, 'E1 Categorization'!$A$32:$E$124, 5,0)))</f>
        <v>0</v>
      </c>
      <c r="AJ103" s="2140">
        <f>IF(ISERROR(L103*(1-VLOOKUP($A103, 'E1 Categorization'!$A$32:$E$124, 5,0))), L103*0.5, L103*(1-VLOOKUP($A103, 'E1 Categorization'!$A$32:$E$124, 5,0)))</f>
        <v>0</v>
      </c>
      <c r="AK103" s="2140">
        <f>IF(ISERROR(M103*(1-VLOOKUP($A103, 'E1 Categorization'!$A$32:$E$124, 5,0))), M103*0.5, M103*(1-VLOOKUP($A103, 'E1 Categorization'!$A$32:$E$124, 5,0)))</f>
        <v>0</v>
      </c>
      <c r="AL103" s="2140">
        <f>IF(ISERROR(N103*(1-VLOOKUP($A103, 'E1 Categorization'!$A$32:$E$124, 5,0))), N103*0.5, N103*(1-VLOOKUP($A103, 'E1 Categorization'!$A$32:$E$124, 5,0)))</f>
        <v>0</v>
      </c>
      <c r="AM103" s="2140">
        <f>IF(ISERROR(O103*(1-VLOOKUP($A103, 'E1 Categorization'!$A$32:$E$124, 5,0))), O103*0.5, O103*(1-VLOOKUP($A103, 'E1 Categorization'!$A$32:$E$124, 5,0)))</f>
        <v>0</v>
      </c>
      <c r="AN103" s="2140">
        <f>IF(ISERROR(P103*(1-VLOOKUP($A103, 'E1 Categorization'!$A$32:$E$124, 5,0))), P103*0.5, P103*(1-VLOOKUP($A103, 'E1 Categorization'!$A$32:$E$124, 5,0)))</f>
        <v>0</v>
      </c>
      <c r="AO103" s="2140">
        <f>IF(ISERROR(Q103*(1-VLOOKUP($A103, 'E1 Categorization'!$A$32:$E$124, 5,0))), Q103*0.5, Q103*(1-VLOOKUP($A103, 'E1 Categorization'!$A$32:$E$124, 5,0)))</f>
        <v>0</v>
      </c>
      <c r="AP103" s="2140">
        <f>IF(ISERROR(R103*(1-VLOOKUP($A103, 'E1 Categorization'!$A$32:$E$124, 5,0))), R103*0.5, R103*(1-VLOOKUP($A103, 'E1 Categorization'!$A$32:$E$124, 5,0)))</f>
        <v>0</v>
      </c>
      <c r="AQ103" s="2140">
        <f>IF(ISERROR(S103*(1-VLOOKUP($A103, 'E1 Categorization'!$A$32:$E$124, 5,0))), S103*0.5, S103*(1-VLOOKUP($A103, 'E1 Categorization'!$A$32:$E$124, 5,0)))</f>
        <v>0</v>
      </c>
      <c r="AR103" s="2140">
        <f>IF(ISERROR(T103*(1-VLOOKUP($A103, 'E1 Categorization'!$A$32:$E$124, 5,0))), T103*0.5, T103*(1-VLOOKUP($A103, 'E1 Categorization'!$A$32:$E$124, 5,0)))</f>
        <v>0</v>
      </c>
      <c r="AS103" s="2140">
        <f>IF(ISERROR(U103*(1-VLOOKUP($A103, 'E1 Categorization'!$A$32:$E$124, 5,0))), U103*0.5, U103*(1-VLOOKUP($A103, 'E1 Categorization'!$A$32:$E$124, 5,0)))</f>
        <v>0</v>
      </c>
      <c r="AT103" s="2140">
        <f>IF(ISERROR(V103*(1-VLOOKUP($A103, 'E1 Categorization'!$A$32:$E$124, 5,0))), V103*0.5, V103*(1-VLOOKUP($A103, 'E1 Categorization'!$A$32:$E$124, 5,0)))</f>
        <v>0</v>
      </c>
      <c r="AU103" s="2140">
        <f>IF(ISERROR(W103*(1-VLOOKUP($A103, 'E1 Categorization'!$A$32:$E$124, 5,0))), W103*0.5, W103*(1-VLOOKUP($A103, 'E1 Categorization'!$A$32:$E$124, 5,0)))</f>
        <v>0</v>
      </c>
      <c r="AV103" s="2140">
        <f>IF(ISERROR(X103*(1-VLOOKUP($A103, 'E1 Categorization'!$A$32:$E$124, 5,0))), X103*0.5, X103*(1-VLOOKUP($A103, 'E1 Categorization'!$A$32:$E$124, 5,0)))</f>
        <v>0</v>
      </c>
      <c r="AW103" s="1889"/>
      <c r="AX103" s="1889"/>
      <c r="AY103" s="491">
        <f t="shared" si="33"/>
        <v>5310</v>
      </c>
      <c r="AZ103" s="492" t="str">
        <f t="shared" si="34"/>
        <v>Meter Reading Expense</v>
      </c>
      <c r="BA103" s="2140">
        <f>IF(ISERROR(E103*(VLOOKUP($A103, 'E1 Categorization'!$A$32:$E$124, 5,0))), E103*0.5, E103*(VLOOKUP($A103, 'E1 Categorization'!$A$32:$E$124, 5,0)))</f>
        <v>0</v>
      </c>
      <c r="BB103" s="2140">
        <f>IF(ISERROR(F103*(VLOOKUP($A103, 'E1 Categorization'!$A$32:$E$124, 5,0))), F103*0.5, F103*(VLOOKUP($A103, 'E1 Categorization'!$A$32:$E$124, 5,0)))</f>
        <v>0</v>
      </c>
      <c r="BC103" s="2140">
        <f>IF(ISERROR(G103*(VLOOKUP($A103, 'E1 Categorization'!$A$32:$E$124, 5,0))), G103*0.5, G103*(VLOOKUP($A103, 'E1 Categorization'!$A$32:$E$124, 5,0)))</f>
        <v>0</v>
      </c>
      <c r="BD103" s="2140">
        <f>IF(ISERROR(H103*(VLOOKUP($A103, 'E1 Categorization'!$A$32:$E$124, 5,0))), H103*0.5, H103*(VLOOKUP($A103, 'E1 Categorization'!$A$32:$E$124, 5,0)))</f>
        <v>0</v>
      </c>
      <c r="BE103" s="2140">
        <f>IF(ISERROR(I103*(VLOOKUP($A103, 'E1 Categorization'!$A$32:$E$124, 5,0))), I103*0.5, I103*(VLOOKUP($A103, 'E1 Categorization'!$A$32:$E$124, 5,0)))</f>
        <v>0</v>
      </c>
      <c r="BF103" s="2140">
        <f>IF(ISERROR(J103*(VLOOKUP($A103, 'E1 Categorization'!$A$32:$E$124, 5,0))), J103*0.5, J103*(VLOOKUP($A103, 'E1 Categorization'!$A$32:$E$124, 5,0)))</f>
        <v>0</v>
      </c>
      <c r="BG103" s="2140">
        <f>IF(ISERROR(K103*(VLOOKUP($A103, 'E1 Categorization'!$A$32:$E$124, 5,0))), K103*0.5, K103*(VLOOKUP($A103, 'E1 Categorization'!$A$32:$E$124, 5,0)))</f>
        <v>0</v>
      </c>
      <c r="BH103" s="2140">
        <f>IF(ISERROR(L103*(VLOOKUP($A103, 'E1 Categorization'!$A$32:$E$124, 5,0))), L103*0.5, L103*(VLOOKUP($A103, 'E1 Categorization'!$A$32:$E$124, 5,0)))</f>
        <v>0</v>
      </c>
      <c r="BI103" s="2140">
        <f>IF(ISERROR(M103*(VLOOKUP($A103, 'E1 Categorization'!$A$32:$E$124, 5,0))), M103*0.5, M103*(VLOOKUP($A103, 'E1 Categorization'!$A$32:$E$124, 5,0)))</f>
        <v>0</v>
      </c>
      <c r="BJ103" s="2140">
        <f>IF(ISERROR(N103*(VLOOKUP($A103, 'E1 Categorization'!$A$32:$E$124, 5,0))), N103*0.5, N103*(VLOOKUP($A103, 'E1 Categorization'!$A$32:$E$124, 5,0)))</f>
        <v>0</v>
      </c>
      <c r="BK103" s="2140">
        <f>IF(ISERROR(O103*(VLOOKUP($A103, 'E1 Categorization'!$A$32:$E$124, 5,0))), O103*0.5, O103*(VLOOKUP($A103, 'E1 Categorization'!$A$32:$E$124, 5,0)))</f>
        <v>0</v>
      </c>
      <c r="BL103" s="2140">
        <f>IF(ISERROR(P103*(VLOOKUP($A103, 'E1 Categorization'!$A$32:$E$124, 5,0))), P103*0.5, P103*(VLOOKUP($A103, 'E1 Categorization'!$A$32:$E$124, 5,0)))</f>
        <v>0</v>
      </c>
      <c r="BM103" s="2140">
        <f>IF(ISERROR(Q103*(VLOOKUP($A103, 'E1 Categorization'!$A$32:$E$124, 5,0))), Q103*0.5, Q103*(VLOOKUP($A103, 'E1 Categorization'!$A$32:$E$124, 5,0)))</f>
        <v>0</v>
      </c>
      <c r="BN103" s="2140">
        <f>IF(ISERROR(R103*(VLOOKUP($A103, 'E1 Categorization'!$A$32:$E$124, 5,0))), R103*0.5, R103*(VLOOKUP($A103, 'E1 Categorization'!$A$32:$E$124, 5,0)))</f>
        <v>0</v>
      </c>
      <c r="BO103" s="2140">
        <f>IF(ISERROR(S103*(VLOOKUP($A103, 'E1 Categorization'!$A$32:$E$124, 5,0))), S103*0.5, S103*(VLOOKUP($A103, 'E1 Categorization'!$A$32:$E$124, 5,0)))</f>
        <v>0</v>
      </c>
      <c r="BP103" s="2140">
        <f>IF(ISERROR(T103*(VLOOKUP($A103, 'E1 Categorization'!$A$32:$E$124, 5,0))), T103*0.5, T103*(VLOOKUP($A103, 'E1 Categorization'!$A$32:$E$124, 5,0)))</f>
        <v>0</v>
      </c>
      <c r="BQ103" s="2140">
        <f>IF(ISERROR(U103*(VLOOKUP($A103, 'E1 Categorization'!$A$32:$E$124, 5,0))), U103*0.5, U103*(VLOOKUP($A103, 'E1 Categorization'!$A$32:$E$124, 5,0)))</f>
        <v>0</v>
      </c>
      <c r="BR103" s="2140">
        <f>IF(ISERROR(V103*(VLOOKUP($A103, 'E1 Categorization'!$A$32:$E$124, 5,0))), V103*0.5, V103*(VLOOKUP($A103, 'E1 Categorization'!$A$32:$E$124, 5,0)))</f>
        <v>0</v>
      </c>
      <c r="BS103" s="2140">
        <f>IF(ISERROR(W103*(VLOOKUP($A103, 'E1 Categorization'!$A$32:$E$124, 5,0))), W103*0.5, W103*(VLOOKUP($A103, 'E1 Categorization'!$A$32:$E$124, 5,0)))</f>
        <v>0</v>
      </c>
      <c r="BT103" s="2140">
        <f>IF(ISERROR(X103*(VLOOKUP($A103, 'E1 Categorization'!$A$32:$E$124, 5,0))), X103*0.5, X103*(VLOOKUP($A103, 'E1 Categorization'!$A$32:$E$124, 5,0)))</f>
        <v>0</v>
      </c>
    </row>
    <row r="104" spans="1:72" s="561" customFormat="1" ht="25.5" customHeight="1" x14ac:dyDescent="0.2">
      <c r="A104" s="487">
        <f>'I3 TB Data'!A414:B414</f>
        <v>5315</v>
      </c>
      <c r="B104" s="488" t="str">
        <f>'I3 TB Data'!B414</f>
        <v>Customer Billing</v>
      </c>
      <c r="C104" s="489">
        <f>'I3 TB Data'!G414</f>
        <v>0</v>
      </c>
      <c r="D104" s="1857" t="str">
        <f t="shared" si="35"/>
        <v>Yes</v>
      </c>
      <c r="E104" s="1835"/>
      <c r="F104" s="1835"/>
      <c r="G104" s="1835"/>
      <c r="H104" s="1835"/>
      <c r="I104" s="1835"/>
      <c r="J104" s="1835"/>
      <c r="K104" s="1835"/>
      <c r="L104" s="1835"/>
      <c r="M104" s="1835"/>
      <c r="N104" s="1835"/>
      <c r="O104" s="1835"/>
      <c r="P104" s="1835"/>
      <c r="Q104" s="1835"/>
      <c r="R104" s="1835"/>
      <c r="S104" s="1835"/>
      <c r="T104" s="1835"/>
      <c r="U104" s="1835"/>
      <c r="V104" s="1835"/>
      <c r="W104" s="1835"/>
      <c r="X104" s="1835"/>
      <c r="AA104" s="491">
        <f t="shared" si="31"/>
        <v>5315</v>
      </c>
      <c r="AB104" s="492" t="str">
        <f t="shared" si="32"/>
        <v>Customer Billing</v>
      </c>
      <c r="AC104" s="2140">
        <f>IF(ISERROR(E104*(1-VLOOKUP($A104, 'E1 Categorization'!$A$32:$E$124, 5,0))), E104*0.5, E104*(1-VLOOKUP($A104, 'E1 Categorization'!$A$32:$E$124, 5,0)))</f>
        <v>0</v>
      </c>
      <c r="AD104" s="2140">
        <f>IF(ISERROR(F104*(1-VLOOKUP($A104, 'E1 Categorization'!$A$32:$E$124, 5,0))), F104*0.5, F104*(1-VLOOKUP($A104, 'E1 Categorization'!$A$32:$E$124, 5,0)))</f>
        <v>0</v>
      </c>
      <c r="AE104" s="2140">
        <f>IF(ISERROR(G104*(1-VLOOKUP($A104, 'E1 Categorization'!$A$32:$E$124, 5,0))), G104*0.5, G104*(1-VLOOKUP($A104, 'E1 Categorization'!$A$32:$E$124, 5,0)))</f>
        <v>0</v>
      </c>
      <c r="AF104" s="2140">
        <f>IF(ISERROR(H104*(1-VLOOKUP($A104, 'E1 Categorization'!$A$32:$E$124, 5,0))), H104*0.5, H104*(1-VLOOKUP($A104, 'E1 Categorization'!$A$32:$E$124, 5,0)))</f>
        <v>0</v>
      </c>
      <c r="AG104" s="2140">
        <f>IF(ISERROR(I104*(1-VLOOKUP($A104, 'E1 Categorization'!$A$32:$E$124, 5,0))), I104*0.5, I104*(1-VLOOKUP($A104, 'E1 Categorization'!$A$32:$E$124, 5,0)))</f>
        <v>0</v>
      </c>
      <c r="AH104" s="2140">
        <f>IF(ISERROR(J104*(1-VLOOKUP($A104, 'E1 Categorization'!$A$32:$E$124, 5,0))), J104*0.5, J104*(1-VLOOKUP($A104, 'E1 Categorization'!$A$32:$E$124, 5,0)))</f>
        <v>0</v>
      </c>
      <c r="AI104" s="2140">
        <f>IF(ISERROR(K104*(1-VLOOKUP($A104, 'E1 Categorization'!$A$32:$E$124, 5,0))), K104*0.5, K104*(1-VLOOKUP($A104, 'E1 Categorization'!$A$32:$E$124, 5,0)))</f>
        <v>0</v>
      </c>
      <c r="AJ104" s="2140">
        <f>IF(ISERROR(L104*(1-VLOOKUP($A104, 'E1 Categorization'!$A$32:$E$124, 5,0))), L104*0.5, L104*(1-VLOOKUP($A104, 'E1 Categorization'!$A$32:$E$124, 5,0)))</f>
        <v>0</v>
      </c>
      <c r="AK104" s="2140">
        <f>IF(ISERROR(M104*(1-VLOOKUP($A104, 'E1 Categorization'!$A$32:$E$124, 5,0))), M104*0.5, M104*(1-VLOOKUP($A104, 'E1 Categorization'!$A$32:$E$124, 5,0)))</f>
        <v>0</v>
      </c>
      <c r="AL104" s="2140">
        <f>IF(ISERROR(N104*(1-VLOOKUP($A104, 'E1 Categorization'!$A$32:$E$124, 5,0))), N104*0.5, N104*(1-VLOOKUP($A104, 'E1 Categorization'!$A$32:$E$124, 5,0)))</f>
        <v>0</v>
      </c>
      <c r="AM104" s="2140">
        <f>IF(ISERROR(O104*(1-VLOOKUP($A104, 'E1 Categorization'!$A$32:$E$124, 5,0))), O104*0.5, O104*(1-VLOOKUP($A104, 'E1 Categorization'!$A$32:$E$124, 5,0)))</f>
        <v>0</v>
      </c>
      <c r="AN104" s="2140">
        <f>IF(ISERROR(P104*(1-VLOOKUP($A104, 'E1 Categorization'!$A$32:$E$124, 5,0))), P104*0.5, P104*(1-VLOOKUP($A104, 'E1 Categorization'!$A$32:$E$124, 5,0)))</f>
        <v>0</v>
      </c>
      <c r="AO104" s="2140">
        <f>IF(ISERROR(Q104*(1-VLOOKUP($A104, 'E1 Categorization'!$A$32:$E$124, 5,0))), Q104*0.5, Q104*(1-VLOOKUP($A104, 'E1 Categorization'!$A$32:$E$124, 5,0)))</f>
        <v>0</v>
      </c>
      <c r="AP104" s="2140">
        <f>IF(ISERROR(R104*(1-VLOOKUP($A104, 'E1 Categorization'!$A$32:$E$124, 5,0))), R104*0.5, R104*(1-VLOOKUP($A104, 'E1 Categorization'!$A$32:$E$124, 5,0)))</f>
        <v>0</v>
      </c>
      <c r="AQ104" s="2140">
        <f>IF(ISERROR(S104*(1-VLOOKUP($A104, 'E1 Categorization'!$A$32:$E$124, 5,0))), S104*0.5, S104*(1-VLOOKUP($A104, 'E1 Categorization'!$A$32:$E$124, 5,0)))</f>
        <v>0</v>
      </c>
      <c r="AR104" s="2140">
        <f>IF(ISERROR(T104*(1-VLOOKUP($A104, 'E1 Categorization'!$A$32:$E$124, 5,0))), T104*0.5, T104*(1-VLOOKUP($A104, 'E1 Categorization'!$A$32:$E$124, 5,0)))</f>
        <v>0</v>
      </c>
      <c r="AS104" s="2140">
        <f>IF(ISERROR(U104*(1-VLOOKUP($A104, 'E1 Categorization'!$A$32:$E$124, 5,0))), U104*0.5, U104*(1-VLOOKUP($A104, 'E1 Categorization'!$A$32:$E$124, 5,0)))</f>
        <v>0</v>
      </c>
      <c r="AT104" s="2140">
        <f>IF(ISERROR(V104*(1-VLOOKUP($A104, 'E1 Categorization'!$A$32:$E$124, 5,0))), V104*0.5, V104*(1-VLOOKUP($A104, 'E1 Categorization'!$A$32:$E$124, 5,0)))</f>
        <v>0</v>
      </c>
      <c r="AU104" s="2140">
        <f>IF(ISERROR(W104*(1-VLOOKUP($A104, 'E1 Categorization'!$A$32:$E$124, 5,0))), W104*0.5, W104*(1-VLOOKUP($A104, 'E1 Categorization'!$A$32:$E$124, 5,0)))</f>
        <v>0</v>
      </c>
      <c r="AV104" s="2140">
        <f>IF(ISERROR(X104*(1-VLOOKUP($A104, 'E1 Categorization'!$A$32:$E$124, 5,0))), X104*0.5, X104*(1-VLOOKUP($A104, 'E1 Categorization'!$A$32:$E$124, 5,0)))</f>
        <v>0</v>
      </c>
      <c r="AW104" s="1889"/>
      <c r="AX104" s="1889"/>
      <c r="AY104" s="491">
        <f t="shared" si="33"/>
        <v>5315</v>
      </c>
      <c r="AZ104" s="492" t="str">
        <f t="shared" si="34"/>
        <v>Customer Billing</v>
      </c>
      <c r="BA104" s="2140">
        <f>IF(ISERROR(E104*(VLOOKUP($A104, 'E1 Categorization'!$A$32:$E$124, 5,0))), E104*0.5, E104*(VLOOKUP($A104, 'E1 Categorization'!$A$32:$E$124, 5,0)))</f>
        <v>0</v>
      </c>
      <c r="BB104" s="2140">
        <f>IF(ISERROR(F104*(VLOOKUP($A104, 'E1 Categorization'!$A$32:$E$124, 5,0))), F104*0.5, F104*(VLOOKUP($A104, 'E1 Categorization'!$A$32:$E$124, 5,0)))</f>
        <v>0</v>
      </c>
      <c r="BC104" s="2140">
        <f>IF(ISERROR(G104*(VLOOKUP($A104, 'E1 Categorization'!$A$32:$E$124, 5,0))), G104*0.5, G104*(VLOOKUP($A104, 'E1 Categorization'!$A$32:$E$124, 5,0)))</f>
        <v>0</v>
      </c>
      <c r="BD104" s="2140">
        <f>IF(ISERROR(H104*(VLOOKUP($A104, 'E1 Categorization'!$A$32:$E$124, 5,0))), H104*0.5, H104*(VLOOKUP($A104, 'E1 Categorization'!$A$32:$E$124, 5,0)))</f>
        <v>0</v>
      </c>
      <c r="BE104" s="2140">
        <f>IF(ISERROR(I104*(VLOOKUP($A104, 'E1 Categorization'!$A$32:$E$124, 5,0))), I104*0.5, I104*(VLOOKUP($A104, 'E1 Categorization'!$A$32:$E$124, 5,0)))</f>
        <v>0</v>
      </c>
      <c r="BF104" s="2140">
        <f>IF(ISERROR(J104*(VLOOKUP($A104, 'E1 Categorization'!$A$32:$E$124, 5,0))), J104*0.5, J104*(VLOOKUP($A104, 'E1 Categorization'!$A$32:$E$124, 5,0)))</f>
        <v>0</v>
      </c>
      <c r="BG104" s="2140">
        <f>IF(ISERROR(K104*(VLOOKUP($A104, 'E1 Categorization'!$A$32:$E$124, 5,0))), K104*0.5, K104*(VLOOKUP($A104, 'E1 Categorization'!$A$32:$E$124, 5,0)))</f>
        <v>0</v>
      </c>
      <c r="BH104" s="2140">
        <f>IF(ISERROR(L104*(VLOOKUP($A104, 'E1 Categorization'!$A$32:$E$124, 5,0))), L104*0.5, L104*(VLOOKUP($A104, 'E1 Categorization'!$A$32:$E$124, 5,0)))</f>
        <v>0</v>
      </c>
      <c r="BI104" s="2140">
        <f>IF(ISERROR(M104*(VLOOKUP($A104, 'E1 Categorization'!$A$32:$E$124, 5,0))), M104*0.5, M104*(VLOOKUP($A104, 'E1 Categorization'!$A$32:$E$124, 5,0)))</f>
        <v>0</v>
      </c>
      <c r="BJ104" s="2140">
        <f>IF(ISERROR(N104*(VLOOKUP($A104, 'E1 Categorization'!$A$32:$E$124, 5,0))), N104*0.5, N104*(VLOOKUP($A104, 'E1 Categorization'!$A$32:$E$124, 5,0)))</f>
        <v>0</v>
      </c>
      <c r="BK104" s="2140">
        <f>IF(ISERROR(O104*(VLOOKUP($A104, 'E1 Categorization'!$A$32:$E$124, 5,0))), O104*0.5, O104*(VLOOKUP($A104, 'E1 Categorization'!$A$32:$E$124, 5,0)))</f>
        <v>0</v>
      </c>
      <c r="BL104" s="2140">
        <f>IF(ISERROR(P104*(VLOOKUP($A104, 'E1 Categorization'!$A$32:$E$124, 5,0))), P104*0.5, P104*(VLOOKUP($A104, 'E1 Categorization'!$A$32:$E$124, 5,0)))</f>
        <v>0</v>
      </c>
      <c r="BM104" s="2140">
        <f>IF(ISERROR(Q104*(VLOOKUP($A104, 'E1 Categorization'!$A$32:$E$124, 5,0))), Q104*0.5, Q104*(VLOOKUP($A104, 'E1 Categorization'!$A$32:$E$124, 5,0)))</f>
        <v>0</v>
      </c>
      <c r="BN104" s="2140">
        <f>IF(ISERROR(R104*(VLOOKUP($A104, 'E1 Categorization'!$A$32:$E$124, 5,0))), R104*0.5, R104*(VLOOKUP($A104, 'E1 Categorization'!$A$32:$E$124, 5,0)))</f>
        <v>0</v>
      </c>
      <c r="BO104" s="2140">
        <f>IF(ISERROR(S104*(VLOOKUP($A104, 'E1 Categorization'!$A$32:$E$124, 5,0))), S104*0.5, S104*(VLOOKUP($A104, 'E1 Categorization'!$A$32:$E$124, 5,0)))</f>
        <v>0</v>
      </c>
      <c r="BP104" s="2140">
        <f>IF(ISERROR(T104*(VLOOKUP($A104, 'E1 Categorization'!$A$32:$E$124, 5,0))), T104*0.5, T104*(VLOOKUP($A104, 'E1 Categorization'!$A$32:$E$124, 5,0)))</f>
        <v>0</v>
      </c>
      <c r="BQ104" s="2140">
        <f>IF(ISERROR(U104*(VLOOKUP($A104, 'E1 Categorization'!$A$32:$E$124, 5,0))), U104*0.5, U104*(VLOOKUP($A104, 'E1 Categorization'!$A$32:$E$124, 5,0)))</f>
        <v>0</v>
      </c>
      <c r="BR104" s="2140">
        <f>IF(ISERROR(V104*(VLOOKUP($A104, 'E1 Categorization'!$A$32:$E$124, 5,0))), V104*0.5, V104*(VLOOKUP($A104, 'E1 Categorization'!$A$32:$E$124, 5,0)))</f>
        <v>0</v>
      </c>
      <c r="BS104" s="2140">
        <f>IF(ISERROR(W104*(VLOOKUP($A104, 'E1 Categorization'!$A$32:$E$124, 5,0))), W104*0.5, W104*(VLOOKUP($A104, 'E1 Categorization'!$A$32:$E$124, 5,0)))</f>
        <v>0</v>
      </c>
      <c r="BT104" s="2140">
        <f>IF(ISERROR(X104*(VLOOKUP($A104, 'E1 Categorization'!$A$32:$E$124, 5,0))), X104*0.5, X104*(VLOOKUP($A104, 'E1 Categorization'!$A$32:$E$124, 5,0)))</f>
        <v>0</v>
      </c>
    </row>
    <row r="105" spans="1:72" s="561" customFormat="1" ht="25.5" customHeight="1" x14ac:dyDescent="0.2">
      <c r="A105" s="487">
        <f>'I3 TB Data'!A415:B415</f>
        <v>5320</v>
      </c>
      <c r="B105" s="488" t="str">
        <f>'I3 TB Data'!B415</f>
        <v>Collecting</v>
      </c>
      <c r="C105" s="489">
        <f>'I3 TB Data'!G415</f>
        <v>0</v>
      </c>
      <c r="D105" s="1857" t="str">
        <f t="shared" si="35"/>
        <v>Yes</v>
      </c>
      <c r="E105" s="1835"/>
      <c r="F105" s="1835"/>
      <c r="G105" s="1835"/>
      <c r="H105" s="1835"/>
      <c r="I105" s="1835"/>
      <c r="J105" s="1835"/>
      <c r="K105" s="1835"/>
      <c r="L105" s="1835"/>
      <c r="M105" s="1835"/>
      <c r="N105" s="1835"/>
      <c r="O105" s="1835"/>
      <c r="P105" s="1835"/>
      <c r="Q105" s="1835"/>
      <c r="R105" s="1835"/>
      <c r="S105" s="1835"/>
      <c r="T105" s="1835"/>
      <c r="U105" s="1835"/>
      <c r="V105" s="1835"/>
      <c r="W105" s="1835"/>
      <c r="X105" s="1835"/>
      <c r="AA105" s="491">
        <f t="shared" si="31"/>
        <v>5320</v>
      </c>
      <c r="AB105" s="492" t="str">
        <f t="shared" si="32"/>
        <v>Collecting</v>
      </c>
      <c r="AC105" s="2140">
        <f>IF(ISERROR(E105*(1-VLOOKUP($A105, 'E1 Categorization'!$A$32:$E$124, 5,0))), E105*0.5, E105*(1-VLOOKUP($A105, 'E1 Categorization'!$A$32:$E$124, 5,0)))</f>
        <v>0</v>
      </c>
      <c r="AD105" s="2140">
        <f>IF(ISERROR(F105*(1-VLOOKUP($A105, 'E1 Categorization'!$A$32:$E$124, 5,0))), F105*0.5, F105*(1-VLOOKUP($A105, 'E1 Categorization'!$A$32:$E$124, 5,0)))</f>
        <v>0</v>
      </c>
      <c r="AE105" s="2140">
        <f>IF(ISERROR(G105*(1-VLOOKUP($A105, 'E1 Categorization'!$A$32:$E$124, 5,0))), G105*0.5, G105*(1-VLOOKUP($A105, 'E1 Categorization'!$A$32:$E$124, 5,0)))</f>
        <v>0</v>
      </c>
      <c r="AF105" s="2140">
        <f>IF(ISERROR(H105*(1-VLOOKUP($A105, 'E1 Categorization'!$A$32:$E$124, 5,0))), H105*0.5, H105*(1-VLOOKUP($A105, 'E1 Categorization'!$A$32:$E$124, 5,0)))</f>
        <v>0</v>
      </c>
      <c r="AG105" s="2140">
        <f>IF(ISERROR(I105*(1-VLOOKUP($A105, 'E1 Categorization'!$A$32:$E$124, 5,0))), I105*0.5, I105*(1-VLOOKUP($A105, 'E1 Categorization'!$A$32:$E$124, 5,0)))</f>
        <v>0</v>
      </c>
      <c r="AH105" s="2140">
        <f>IF(ISERROR(J105*(1-VLOOKUP($A105, 'E1 Categorization'!$A$32:$E$124, 5,0))), J105*0.5, J105*(1-VLOOKUP($A105, 'E1 Categorization'!$A$32:$E$124, 5,0)))</f>
        <v>0</v>
      </c>
      <c r="AI105" s="2140">
        <f>IF(ISERROR(K105*(1-VLOOKUP($A105, 'E1 Categorization'!$A$32:$E$124, 5,0))), K105*0.5, K105*(1-VLOOKUP($A105, 'E1 Categorization'!$A$32:$E$124, 5,0)))</f>
        <v>0</v>
      </c>
      <c r="AJ105" s="2140">
        <f>IF(ISERROR(L105*(1-VLOOKUP($A105, 'E1 Categorization'!$A$32:$E$124, 5,0))), L105*0.5, L105*(1-VLOOKUP($A105, 'E1 Categorization'!$A$32:$E$124, 5,0)))</f>
        <v>0</v>
      </c>
      <c r="AK105" s="2140">
        <f>IF(ISERROR(M105*(1-VLOOKUP($A105, 'E1 Categorization'!$A$32:$E$124, 5,0))), M105*0.5, M105*(1-VLOOKUP($A105, 'E1 Categorization'!$A$32:$E$124, 5,0)))</f>
        <v>0</v>
      </c>
      <c r="AL105" s="2140">
        <f>IF(ISERROR(N105*(1-VLOOKUP($A105, 'E1 Categorization'!$A$32:$E$124, 5,0))), N105*0.5, N105*(1-VLOOKUP($A105, 'E1 Categorization'!$A$32:$E$124, 5,0)))</f>
        <v>0</v>
      </c>
      <c r="AM105" s="2140">
        <f>IF(ISERROR(O105*(1-VLOOKUP($A105, 'E1 Categorization'!$A$32:$E$124, 5,0))), O105*0.5, O105*(1-VLOOKUP($A105, 'E1 Categorization'!$A$32:$E$124, 5,0)))</f>
        <v>0</v>
      </c>
      <c r="AN105" s="2140">
        <f>IF(ISERROR(P105*(1-VLOOKUP($A105, 'E1 Categorization'!$A$32:$E$124, 5,0))), P105*0.5, P105*(1-VLOOKUP($A105, 'E1 Categorization'!$A$32:$E$124, 5,0)))</f>
        <v>0</v>
      </c>
      <c r="AO105" s="2140">
        <f>IF(ISERROR(Q105*(1-VLOOKUP($A105, 'E1 Categorization'!$A$32:$E$124, 5,0))), Q105*0.5, Q105*(1-VLOOKUP($A105, 'E1 Categorization'!$A$32:$E$124, 5,0)))</f>
        <v>0</v>
      </c>
      <c r="AP105" s="2140">
        <f>IF(ISERROR(R105*(1-VLOOKUP($A105, 'E1 Categorization'!$A$32:$E$124, 5,0))), R105*0.5, R105*(1-VLOOKUP($A105, 'E1 Categorization'!$A$32:$E$124, 5,0)))</f>
        <v>0</v>
      </c>
      <c r="AQ105" s="2140">
        <f>IF(ISERROR(S105*(1-VLOOKUP($A105, 'E1 Categorization'!$A$32:$E$124, 5,0))), S105*0.5, S105*(1-VLOOKUP($A105, 'E1 Categorization'!$A$32:$E$124, 5,0)))</f>
        <v>0</v>
      </c>
      <c r="AR105" s="2140">
        <f>IF(ISERROR(T105*(1-VLOOKUP($A105, 'E1 Categorization'!$A$32:$E$124, 5,0))), T105*0.5, T105*(1-VLOOKUP($A105, 'E1 Categorization'!$A$32:$E$124, 5,0)))</f>
        <v>0</v>
      </c>
      <c r="AS105" s="2140">
        <f>IF(ISERROR(U105*(1-VLOOKUP($A105, 'E1 Categorization'!$A$32:$E$124, 5,0))), U105*0.5, U105*(1-VLOOKUP($A105, 'E1 Categorization'!$A$32:$E$124, 5,0)))</f>
        <v>0</v>
      </c>
      <c r="AT105" s="2140">
        <f>IF(ISERROR(V105*(1-VLOOKUP($A105, 'E1 Categorization'!$A$32:$E$124, 5,0))), V105*0.5, V105*(1-VLOOKUP($A105, 'E1 Categorization'!$A$32:$E$124, 5,0)))</f>
        <v>0</v>
      </c>
      <c r="AU105" s="2140">
        <f>IF(ISERROR(W105*(1-VLOOKUP($A105, 'E1 Categorization'!$A$32:$E$124, 5,0))), W105*0.5, W105*(1-VLOOKUP($A105, 'E1 Categorization'!$A$32:$E$124, 5,0)))</f>
        <v>0</v>
      </c>
      <c r="AV105" s="2140">
        <f>IF(ISERROR(X105*(1-VLOOKUP($A105, 'E1 Categorization'!$A$32:$E$124, 5,0))), X105*0.5, X105*(1-VLOOKUP($A105, 'E1 Categorization'!$A$32:$E$124, 5,0)))</f>
        <v>0</v>
      </c>
      <c r="AW105" s="1889"/>
      <c r="AX105" s="1889"/>
      <c r="AY105" s="491">
        <f t="shared" si="33"/>
        <v>5320</v>
      </c>
      <c r="AZ105" s="492" t="str">
        <f t="shared" si="34"/>
        <v>Collecting</v>
      </c>
      <c r="BA105" s="2140">
        <f>IF(ISERROR(E105*(VLOOKUP($A105, 'E1 Categorization'!$A$32:$E$124, 5,0))), E105*0.5, E105*(VLOOKUP($A105, 'E1 Categorization'!$A$32:$E$124, 5,0)))</f>
        <v>0</v>
      </c>
      <c r="BB105" s="2140">
        <f>IF(ISERROR(F105*(VLOOKUP($A105, 'E1 Categorization'!$A$32:$E$124, 5,0))), F105*0.5, F105*(VLOOKUP($A105, 'E1 Categorization'!$A$32:$E$124, 5,0)))</f>
        <v>0</v>
      </c>
      <c r="BC105" s="2140">
        <f>IF(ISERROR(G105*(VLOOKUP($A105, 'E1 Categorization'!$A$32:$E$124, 5,0))), G105*0.5, G105*(VLOOKUP($A105, 'E1 Categorization'!$A$32:$E$124, 5,0)))</f>
        <v>0</v>
      </c>
      <c r="BD105" s="2140">
        <f>IF(ISERROR(H105*(VLOOKUP($A105, 'E1 Categorization'!$A$32:$E$124, 5,0))), H105*0.5, H105*(VLOOKUP($A105, 'E1 Categorization'!$A$32:$E$124, 5,0)))</f>
        <v>0</v>
      </c>
      <c r="BE105" s="2140">
        <f>IF(ISERROR(I105*(VLOOKUP($A105, 'E1 Categorization'!$A$32:$E$124, 5,0))), I105*0.5, I105*(VLOOKUP($A105, 'E1 Categorization'!$A$32:$E$124, 5,0)))</f>
        <v>0</v>
      </c>
      <c r="BF105" s="2140">
        <f>IF(ISERROR(J105*(VLOOKUP($A105, 'E1 Categorization'!$A$32:$E$124, 5,0))), J105*0.5, J105*(VLOOKUP($A105, 'E1 Categorization'!$A$32:$E$124, 5,0)))</f>
        <v>0</v>
      </c>
      <c r="BG105" s="2140">
        <f>IF(ISERROR(K105*(VLOOKUP($A105, 'E1 Categorization'!$A$32:$E$124, 5,0))), K105*0.5, K105*(VLOOKUP($A105, 'E1 Categorization'!$A$32:$E$124, 5,0)))</f>
        <v>0</v>
      </c>
      <c r="BH105" s="2140">
        <f>IF(ISERROR(L105*(VLOOKUP($A105, 'E1 Categorization'!$A$32:$E$124, 5,0))), L105*0.5, L105*(VLOOKUP($A105, 'E1 Categorization'!$A$32:$E$124, 5,0)))</f>
        <v>0</v>
      </c>
      <c r="BI105" s="2140">
        <f>IF(ISERROR(M105*(VLOOKUP($A105, 'E1 Categorization'!$A$32:$E$124, 5,0))), M105*0.5, M105*(VLOOKUP($A105, 'E1 Categorization'!$A$32:$E$124, 5,0)))</f>
        <v>0</v>
      </c>
      <c r="BJ105" s="2140">
        <f>IF(ISERROR(N105*(VLOOKUP($A105, 'E1 Categorization'!$A$32:$E$124, 5,0))), N105*0.5, N105*(VLOOKUP($A105, 'E1 Categorization'!$A$32:$E$124, 5,0)))</f>
        <v>0</v>
      </c>
      <c r="BK105" s="2140">
        <f>IF(ISERROR(O105*(VLOOKUP($A105, 'E1 Categorization'!$A$32:$E$124, 5,0))), O105*0.5, O105*(VLOOKUP($A105, 'E1 Categorization'!$A$32:$E$124, 5,0)))</f>
        <v>0</v>
      </c>
      <c r="BL105" s="2140">
        <f>IF(ISERROR(P105*(VLOOKUP($A105, 'E1 Categorization'!$A$32:$E$124, 5,0))), P105*0.5, P105*(VLOOKUP($A105, 'E1 Categorization'!$A$32:$E$124, 5,0)))</f>
        <v>0</v>
      </c>
      <c r="BM105" s="2140">
        <f>IF(ISERROR(Q105*(VLOOKUP($A105, 'E1 Categorization'!$A$32:$E$124, 5,0))), Q105*0.5, Q105*(VLOOKUP($A105, 'E1 Categorization'!$A$32:$E$124, 5,0)))</f>
        <v>0</v>
      </c>
      <c r="BN105" s="2140">
        <f>IF(ISERROR(R105*(VLOOKUP($A105, 'E1 Categorization'!$A$32:$E$124, 5,0))), R105*0.5, R105*(VLOOKUP($A105, 'E1 Categorization'!$A$32:$E$124, 5,0)))</f>
        <v>0</v>
      </c>
      <c r="BO105" s="2140">
        <f>IF(ISERROR(S105*(VLOOKUP($A105, 'E1 Categorization'!$A$32:$E$124, 5,0))), S105*0.5, S105*(VLOOKUP($A105, 'E1 Categorization'!$A$32:$E$124, 5,0)))</f>
        <v>0</v>
      </c>
      <c r="BP105" s="2140">
        <f>IF(ISERROR(T105*(VLOOKUP($A105, 'E1 Categorization'!$A$32:$E$124, 5,0))), T105*0.5, T105*(VLOOKUP($A105, 'E1 Categorization'!$A$32:$E$124, 5,0)))</f>
        <v>0</v>
      </c>
      <c r="BQ105" s="2140">
        <f>IF(ISERROR(U105*(VLOOKUP($A105, 'E1 Categorization'!$A$32:$E$124, 5,0))), U105*0.5, U105*(VLOOKUP($A105, 'E1 Categorization'!$A$32:$E$124, 5,0)))</f>
        <v>0</v>
      </c>
      <c r="BR105" s="2140">
        <f>IF(ISERROR(V105*(VLOOKUP($A105, 'E1 Categorization'!$A$32:$E$124, 5,0))), V105*0.5, V105*(VLOOKUP($A105, 'E1 Categorization'!$A$32:$E$124, 5,0)))</f>
        <v>0</v>
      </c>
      <c r="BS105" s="2140">
        <f>IF(ISERROR(W105*(VLOOKUP($A105, 'E1 Categorization'!$A$32:$E$124, 5,0))), W105*0.5, W105*(VLOOKUP($A105, 'E1 Categorization'!$A$32:$E$124, 5,0)))</f>
        <v>0</v>
      </c>
      <c r="BT105" s="2140">
        <f>IF(ISERROR(X105*(VLOOKUP($A105, 'E1 Categorization'!$A$32:$E$124, 5,0))), X105*0.5, X105*(VLOOKUP($A105, 'E1 Categorization'!$A$32:$E$124, 5,0)))</f>
        <v>0</v>
      </c>
    </row>
    <row r="106" spans="1:72" s="561" customFormat="1" ht="25.5" customHeight="1" x14ac:dyDescent="0.2">
      <c r="A106" s="487">
        <f>'I3 TB Data'!A416:B416</f>
        <v>5325</v>
      </c>
      <c r="B106" s="488" t="str">
        <f>'I3 TB Data'!B416</f>
        <v>Collecting- Cash Over and Short</v>
      </c>
      <c r="C106" s="489">
        <f>'I3 TB Data'!G416</f>
        <v>0</v>
      </c>
      <c r="D106" s="1857" t="str">
        <f t="shared" si="35"/>
        <v>Yes</v>
      </c>
      <c r="E106" s="1835"/>
      <c r="F106" s="1835"/>
      <c r="G106" s="1835"/>
      <c r="H106" s="1835"/>
      <c r="I106" s="1835"/>
      <c r="J106" s="1835"/>
      <c r="K106" s="1835"/>
      <c r="L106" s="1835"/>
      <c r="M106" s="1835"/>
      <c r="N106" s="1835"/>
      <c r="O106" s="1835"/>
      <c r="P106" s="1835"/>
      <c r="Q106" s="1835"/>
      <c r="R106" s="1835"/>
      <c r="S106" s="1835"/>
      <c r="T106" s="1835"/>
      <c r="U106" s="1835"/>
      <c r="V106" s="1835"/>
      <c r="W106" s="1835"/>
      <c r="X106" s="1835"/>
      <c r="AA106" s="491">
        <f t="shared" si="31"/>
        <v>5325</v>
      </c>
      <c r="AB106" s="492" t="str">
        <f t="shared" si="32"/>
        <v>Collecting- Cash Over and Short</v>
      </c>
      <c r="AC106" s="2140">
        <f>IF(ISERROR(E106*(1-VLOOKUP($A106, 'E1 Categorization'!$A$32:$E$124, 5,0))), E106*0.5, E106*(1-VLOOKUP($A106, 'E1 Categorization'!$A$32:$E$124, 5,0)))</f>
        <v>0</v>
      </c>
      <c r="AD106" s="2140">
        <f>IF(ISERROR(F106*(1-VLOOKUP($A106, 'E1 Categorization'!$A$32:$E$124, 5,0))), F106*0.5, F106*(1-VLOOKUP($A106, 'E1 Categorization'!$A$32:$E$124, 5,0)))</f>
        <v>0</v>
      </c>
      <c r="AE106" s="2140">
        <f>IF(ISERROR(G106*(1-VLOOKUP($A106, 'E1 Categorization'!$A$32:$E$124, 5,0))), G106*0.5, G106*(1-VLOOKUP($A106, 'E1 Categorization'!$A$32:$E$124, 5,0)))</f>
        <v>0</v>
      </c>
      <c r="AF106" s="2140">
        <f>IF(ISERROR(H106*(1-VLOOKUP($A106, 'E1 Categorization'!$A$32:$E$124, 5,0))), H106*0.5, H106*(1-VLOOKUP($A106, 'E1 Categorization'!$A$32:$E$124, 5,0)))</f>
        <v>0</v>
      </c>
      <c r="AG106" s="2140">
        <f>IF(ISERROR(I106*(1-VLOOKUP($A106, 'E1 Categorization'!$A$32:$E$124, 5,0))), I106*0.5, I106*(1-VLOOKUP($A106, 'E1 Categorization'!$A$32:$E$124, 5,0)))</f>
        <v>0</v>
      </c>
      <c r="AH106" s="2140">
        <f>IF(ISERROR(J106*(1-VLOOKUP($A106, 'E1 Categorization'!$A$32:$E$124, 5,0))), J106*0.5, J106*(1-VLOOKUP($A106, 'E1 Categorization'!$A$32:$E$124, 5,0)))</f>
        <v>0</v>
      </c>
      <c r="AI106" s="2140">
        <f>IF(ISERROR(K106*(1-VLOOKUP($A106, 'E1 Categorization'!$A$32:$E$124, 5,0))), K106*0.5, K106*(1-VLOOKUP($A106, 'E1 Categorization'!$A$32:$E$124, 5,0)))</f>
        <v>0</v>
      </c>
      <c r="AJ106" s="2140">
        <f>IF(ISERROR(L106*(1-VLOOKUP($A106, 'E1 Categorization'!$A$32:$E$124, 5,0))), L106*0.5, L106*(1-VLOOKUP($A106, 'E1 Categorization'!$A$32:$E$124, 5,0)))</f>
        <v>0</v>
      </c>
      <c r="AK106" s="2140">
        <f>IF(ISERROR(M106*(1-VLOOKUP($A106, 'E1 Categorization'!$A$32:$E$124, 5,0))), M106*0.5, M106*(1-VLOOKUP($A106, 'E1 Categorization'!$A$32:$E$124, 5,0)))</f>
        <v>0</v>
      </c>
      <c r="AL106" s="2140">
        <f>IF(ISERROR(N106*(1-VLOOKUP($A106, 'E1 Categorization'!$A$32:$E$124, 5,0))), N106*0.5, N106*(1-VLOOKUP($A106, 'E1 Categorization'!$A$32:$E$124, 5,0)))</f>
        <v>0</v>
      </c>
      <c r="AM106" s="2140">
        <f>IF(ISERROR(O106*(1-VLOOKUP($A106, 'E1 Categorization'!$A$32:$E$124, 5,0))), O106*0.5, O106*(1-VLOOKUP($A106, 'E1 Categorization'!$A$32:$E$124, 5,0)))</f>
        <v>0</v>
      </c>
      <c r="AN106" s="2140">
        <f>IF(ISERROR(P106*(1-VLOOKUP($A106, 'E1 Categorization'!$A$32:$E$124, 5,0))), P106*0.5, P106*(1-VLOOKUP($A106, 'E1 Categorization'!$A$32:$E$124, 5,0)))</f>
        <v>0</v>
      </c>
      <c r="AO106" s="2140">
        <f>IF(ISERROR(Q106*(1-VLOOKUP($A106, 'E1 Categorization'!$A$32:$E$124, 5,0))), Q106*0.5, Q106*(1-VLOOKUP($A106, 'E1 Categorization'!$A$32:$E$124, 5,0)))</f>
        <v>0</v>
      </c>
      <c r="AP106" s="2140">
        <f>IF(ISERROR(R106*(1-VLOOKUP($A106, 'E1 Categorization'!$A$32:$E$124, 5,0))), R106*0.5, R106*(1-VLOOKUP($A106, 'E1 Categorization'!$A$32:$E$124, 5,0)))</f>
        <v>0</v>
      </c>
      <c r="AQ106" s="2140">
        <f>IF(ISERROR(S106*(1-VLOOKUP($A106, 'E1 Categorization'!$A$32:$E$124, 5,0))), S106*0.5, S106*(1-VLOOKUP($A106, 'E1 Categorization'!$A$32:$E$124, 5,0)))</f>
        <v>0</v>
      </c>
      <c r="AR106" s="2140">
        <f>IF(ISERROR(T106*(1-VLOOKUP($A106, 'E1 Categorization'!$A$32:$E$124, 5,0))), T106*0.5, T106*(1-VLOOKUP($A106, 'E1 Categorization'!$A$32:$E$124, 5,0)))</f>
        <v>0</v>
      </c>
      <c r="AS106" s="2140">
        <f>IF(ISERROR(U106*(1-VLOOKUP($A106, 'E1 Categorization'!$A$32:$E$124, 5,0))), U106*0.5, U106*(1-VLOOKUP($A106, 'E1 Categorization'!$A$32:$E$124, 5,0)))</f>
        <v>0</v>
      </c>
      <c r="AT106" s="2140">
        <f>IF(ISERROR(V106*(1-VLOOKUP($A106, 'E1 Categorization'!$A$32:$E$124, 5,0))), V106*0.5, V106*(1-VLOOKUP($A106, 'E1 Categorization'!$A$32:$E$124, 5,0)))</f>
        <v>0</v>
      </c>
      <c r="AU106" s="2140">
        <f>IF(ISERROR(W106*(1-VLOOKUP($A106, 'E1 Categorization'!$A$32:$E$124, 5,0))), W106*0.5, W106*(1-VLOOKUP($A106, 'E1 Categorization'!$A$32:$E$124, 5,0)))</f>
        <v>0</v>
      </c>
      <c r="AV106" s="2140">
        <f>IF(ISERROR(X106*(1-VLOOKUP($A106, 'E1 Categorization'!$A$32:$E$124, 5,0))), X106*0.5, X106*(1-VLOOKUP($A106, 'E1 Categorization'!$A$32:$E$124, 5,0)))</f>
        <v>0</v>
      </c>
      <c r="AW106" s="1889"/>
      <c r="AX106" s="1889"/>
      <c r="AY106" s="491">
        <f t="shared" si="33"/>
        <v>5325</v>
      </c>
      <c r="AZ106" s="492" t="str">
        <f t="shared" si="34"/>
        <v>Collecting- Cash Over and Short</v>
      </c>
      <c r="BA106" s="2140">
        <f>IF(ISERROR(E106*(VLOOKUP($A106, 'E1 Categorization'!$A$32:$E$124, 5,0))), E106*0.5, E106*(VLOOKUP($A106, 'E1 Categorization'!$A$32:$E$124, 5,0)))</f>
        <v>0</v>
      </c>
      <c r="BB106" s="2140">
        <f>IF(ISERROR(F106*(VLOOKUP($A106, 'E1 Categorization'!$A$32:$E$124, 5,0))), F106*0.5, F106*(VLOOKUP($A106, 'E1 Categorization'!$A$32:$E$124, 5,0)))</f>
        <v>0</v>
      </c>
      <c r="BC106" s="2140">
        <f>IF(ISERROR(G106*(VLOOKUP($A106, 'E1 Categorization'!$A$32:$E$124, 5,0))), G106*0.5, G106*(VLOOKUP($A106, 'E1 Categorization'!$A$32:$E$124, 5,0)))</f>
        <v>0</v>
      </c>
      <c r="BD106" s="2140">
        <f>IF(ISERROR(H106*(VLOOKUP($A106, 'E1 Categorization'!$A$32:$E$124, 5,0))), H106*0.5, H106*(VLOOKUP($A106, 'E1 Categorization'!$A$32:$E$124, 5,0)))</f>
        <v>0</v>
      </c>
      <c r="BE106" s="2140">
        <f>IF(ISERROR(I106*(VLOOKUP($A106, 'E1 Categorization'!$A$32:$E$124, 5,0))), I106*0.5, I106*(VLOOKUP($A106, 'E1 Categorization'!$A$32:$E$124, 5,0)))</f>
        <v>0</v>
      </c>
      <c r="BF106" s="2140">
        <f>IF(ISERROR(J106*(VLOOKUP($A106, 'E1 Categorization'!$A$32:$E$124, 5,0))), J106*0.5, J106*(VLOOKUP($A106, 'E1 Categorization'!$A$32:$E$124, 5,0)))</f>
        <v>0</v>
      </c>
      <c r="BG106" s="2140">
        <f>IF(ISERROR(K106*(VLOOKUP($A106, 'E1 Categorization'!$A$32:$E$124, 5,0))), K106*0.5, K106*(VLOOKUP($A106, 'E1 Categorization'!$A$32:$E$124, 5,0)))</f>
        <v>0</v>
      </c>
      <c r="BH106" s="2140">
        <f>IF(ISERROR(L106*(VLOOKUP($A106, 'E1 Categorization'!$A$32:$E$124, 5,0))), L106*0.5, L106*(VLOOKUP($A106, 'E1 Categorization'!$A$32:$E$124, 5,0)))</f>
        <v>0</v>
      </c>
      <c r="BI106" s="2140">
        <f>IF(ISERROR(M106*(VLOOKUP($A106, 'E1 Categorization'!$A$32:$E$124, 5,0))), M106*0.5, M106*(VLOOKUP($A106, 'E1 Categorization'!$A$32:$E$124, 5,0)))</f>
        <v>0</v>
      </c>
      <c r="BJ106" s="2140">
        <f>IF(ISERROR(N106*(VLOOKUP($A106, 'E1 Categorization'!$A$32:$E$124, 5,0))), N106*0.5, N106*(VLOOKUP($A106, 'E1 Categorization'!$A$32:$E$124, 5,0)))</f>
        <v>0</v>
      </c>
      <c r="BK106" s="2140">
        <f>IF(ISERROR(O106*(VLOOKUP($A106, 'E1 Categorization'!$A$32:$E$124, 5,0))), O106*0.5, O106*(VLOOKUP($A106, 'E1 Categorization'!$A$32:$E$124, 5,0)))</f>
        <v>0</v>
      </c>
      <c r="BL106" s="2140">
        <f>IF(ISERROR(P106*(VLOOKUP($A106, 'E1 Categorization'!$A$32:$E$124, 5,0))), P106*0.5, P106*(VLOOKUP($A106, 'E1 Categorization'!$A$32:$E$124, 5,0)))</f>
        <v>0</v>
      </c>
      <c r="BM106" s="2140">
        <f>IF(ISERROR(Q106*(VLOOKUP($A106, 'E1 Categorization'!$A$32:$E$124, 5,0))), Q106*0.5, Q106*(VLOOKUP($A106, 'E1 Categorization'!$A$32:$E$124, 5,0)))</f>
        <v>0</v>
      </c>
      <c r="BN106" s="2140">
        <f>IF(ISERROR(R106*(VLOOKUP($A106, 'E1 Categorization'!$A$32:$E$124, 5,0))), R106*0.5, R106*(VLOOKUP($A106, 'E1 Categorization'!$A$32:$E$124, 5,0)))</f>
        <v>0</v>
      </c>
      <c r="BO106" s="2140">
        <f>IF(ISERROR(S106*(VLOOKUP($A106, 'E1 Categorization'!$A$32:$E$124, 5,0))), S106*0.5, S106*(VLOOKUP($A106, 'E1 Categorization'!$A$32:$E$124, 5,0)))</f>
        <v>0</v>
      </c>
      <c r="BP106" s="2140">
        <f>IF(ISERROR(T106*(VLOOKUP($A106, 'E1 Categorization'!$A$32:$E$124, 5,0))), T106*0.5, T106*(VLOOKUP($A106, 'E1 Categorization'!$A$32:$E$124, 5,0)))</f>
        <v>0</v>
      </c>
      <c r="BQ106" s="2140">
        <f>IF(ISERROR(U106*(VLOOKUP($A106, 'E1 Categorization'!$A$32:$E$124, 5,0))), U106*0.5, U106*(VLOOKUP($A106, 'E1 Categorization'!$A$32:$E$124, 5,0)))</f>
        <v>0</v>
      </c>
      <c r="BR106" s="2140">
        <f>IF(ISERROR(V106*(VLOOKUP($A106, 'E1 Categorization'!$A$32:$E$124, 5,0))), V106*0.5, V106*(VLOOKUP($A106, 'E1 Categorization'!$A$32:$E$124, 5,0)))</f>
        <v>0</v>
      </c>
      <c r="BS106" s="2140">
        <f>IF(ISERROR(W106*(VLOOKUP($A106, 'E1 Categorization'!$A$32:$E$124, 5,0))), W106*0.5, W106*(VLOOKUP($A106, 'E1 Categorization'!$A$32:$E$124, 5,0)))</f>
        <v>0</v>
      </c>
      <c r="BT106" s="2140">
        <f>IF(ISERROR(X106*(VLOOKUP($A106, 'E1 Categorization'!$A$32:$E$124, 5,0))), X106*0.5, X106*(VLOOKUP($A106, 'E1 Categorization'!$A$32:$E$124, 5,0)))</f>
        <v>0</v>
      </c>
    </row>
    <row r="107" spans="1:72" s="561" customFormat="1" ht="25.5" customHeight="1" x14ac:dyDescent="0.2">
      <c r="A107" s="487">
        <f>'I3 TB Data'!A417:B417</f>
        <v>5330</v>
      </c>
      <c r="B107" s="488" t="str">
        <f>'I3 TB Data'!B417</f>
        <v>Collection Charges</v>
      </c>
      <c r="C107" s="489">
        <f>'I3 TB Data'!G417</f>
        <v>0</v>
      </c>
      <c r="D107" s="1857" t="str">
        <f t="shared" si="35"/>
        <v>Yes</v>
      </c>
      <c r="E107" s="1835"/>
      <c r="F107" s="1835"/>
      <c r="G107" s="1835"/>
      <c r="H107" s="1835"/>
      <c r="I107" s="1835"/>
      <c r="J107" s="1835"/>
      <c r="K107" s="1835"/>
      <c r="L107" s="1835"/>
      <c r="M107" s="1835"/>
      <c r="N107" s="1835"/>
      <c r="O107" s="1835"/>
      <c r="P107" s="1835"/>
      <c r="Q107" s="1835"/>
      <c r="R107" s="1835"/>
      <c r="S107" s="1835"/>
      <c r="T107" s="1835"/>
      <c r="U107" s="1835"/>
      <c r="V107" s="1835"/>
      <c r="W107" s="1835"/>
      <c r="X107" s="1835"/>
      <c r="AA107" s="491">
        <f t="shared" si="31"/>
        <v>5330</v>
      </c>
      <c r="AB107" s="492" t="str">
        <f t="shared" si="32"/>
        <v>Collection Charges</v>
      </c>
      <c r="AC107" s="2140">
        <f>IF(ISERROR(E107*(1-VLOOKUP($A107, 'E1 Categorization'!$A$32:$E$124, 5,0))), E107*0.5, E107*(1-VLOOKUP($A107, 'E1 Categorization'!$A$32:$E$124, 5,0)))</f>
        <v>0</v>
      </c>
      <c r="AD107" s="2140">
        <f>IF(ISERROR(F107*(1-VLOOKUP($A107, 'E1 Categorization'!$A$32:$E$124, 5,0))), F107*0.5, F107*(1-VLOOKUP($A107, 'E1 Categorization'!$A$32:$E$124, 5,0)))</f>
        <v>0</v>
      </c>
      <c r="AE107" s="2140">
        <f>IF(ISERROR(G107*(1-VLOOKUP($A107, 'E1 Categorization'!$A$32:$E$124, 5,0))), G107*0.5, G107*(1-VLOOKUP($A107, 'E1 Categorization'!$A$32:$E$124, 5,0)))</f>
        <v>0</v>
      </c>
      <c r="AF107" s="2140">
        <f>IF(ISERROR(H107*(1-VLOOKUP($A107, 'E1 Categorization'!$A$32:$E$124, 5,0))), H107*0.5, H107*(1-VLOOKUP($A107, 'E1 Categorization'!$A$32:$E$124, 5,0)))</f>
        <v>0</v>
      </c>
      <c r="AG107" s="2140">
        <f>IF(ISERROR(I107*(1-VLOOKUP($A107, 'E1 Categorization'!$A$32:$E$124, 5,0))), I107*0.5, I107*(1-VLOOKUP($A107, 'E1 Categorization'!$A$32:$E$124, 5,0)))</f>
        <v>0</v>
      </c>
      <c r="AH107" s="2140">
        <f>IF(ISERROR(J107*(1-VLOOKUP($A107, 'E1 Categorization'!$A$32:$E$124, 5,0))), J107*0.5, J107*(1-VLOOKUP($A107, 'E1 Categorization'!$A$32:$E$124, 5,0)))</f>
        <v>0</v>
      </c>
      <c r="AI107" s="2140">
        <f>IF(ISERROR(K107*(1-VLOOKUP($A107, 'E1 Categorization'!$A$32:$E$124, 5,0))), K107*0.5, K107*(1-VLOOKUP($A107, 'E1 Categorization'!$A$32:$E$124, 5,0)))</f>
        <v>0</v>
      </c>
      <c r="AJ107" s="2140">
        <f>IF(ISERROR(L107*(1-VLOOKUP($A107, 'E1 Categorization'!$A$32:$E$124, 5,0))), L107*0.5, L107*(1-VLOOKUP($A107, 'E1 Categorization'!$A$32:$E$124, 5,0)))</f>
        <v>0</v>
      </c>
      <c r="AK107" s="2140">
        <f>IF(ISERROR(M107*(1-VLOOKUP($A107, 'E1 Categorization'!$A$32:$E$124, 5,0))), M107*0.5, M107*(1-VLOOKUP($A107, 'E1 Categorization'!$A$32:$E$124, 5,0)))</f>
        <v>0</v>
      </c>
      <c r="AL107" s="2140">
        <f>IF(ISERROR(N107*(1-VLOOKUP($A107, 'E1 Categorization'!$A$32:$E$124, 5,0))), N107*0.5, N107*(1-VLOOKUP($A107, 'E1 Categorization'!$A$32:$E$124, 5,0)))</f>
        <v>0</v>
      </c>
      <c r="AM107" s="2140">
        <f>IF(ISERROR(O107*(1-VLOOKUP($A107, 'E1 Categorization'!$A$32:$E$124, 5,0))), O107*0.5, O107*(1-VLOOKUP($A107, 'E1 Categorization'!$A$32:$E$124, 5,0)))</f>
        <v>0</v>
      </c>
      <c r="AN107" s="2140">
        <f>IF(ISERROR(P107*(1-VLOOKUP($A107, 'E1 Categorization'!$A$32:$E$124, 5,0))), P107*0.5, P107*(1-VLOOKUP($A107, 'E1 Categorization'!$A$32:$E$124, 5,0)))</f>
        <v>0</v>
      </c>
      <c r="AO107" s="2140">
        <f>IF(ISERROR(Q107*(1-VLOOKUP($A107, 'E1 Categorization'!$A$32:$E$124, 5,0))), Q107*0.5, Q107*(1-VLOOKUP($A107, 'E1 Categorization'!$A$32:$E$124, 5,0)))</f>
        <v>0</v>
      </c>
      <c r="AP107" s="2140">
        <f>IF(ISERROR(R107*(1-VLOOKUP($A107, 'E1 Categorization'!$A$32:$E$124, 5,0))), R107*0.5, R107*(1-VLOOKUP($A107, 'E1 Categorization'!$A$32:$E$124, 5,0)))</f>
        <v>0</v>
      </c>
      <c r="AQ107" s="2140">
        <f>IF(ISERROR(S107*(1-VLOOKUP($A107, 'E1 Categorization'!$A$32:$E$124, 5,0))), S107*0.5, S107*(1-VLOOKUP($A107, 'E1 Categorization'!$A$32:$E$124, 5,0)))</f>
        <v>0</v>
      </c>
      <c r="AR107" s="2140">
        <f>IF(ISERROR(T107*(1-VLOOKUP($A107, 'E1 Categorization'!$A$32:$E$124, 5,0))), T107*0.5, T107*(1-VLOOKUP($A107, 'E1 Categorization'!$A$32:$E$124, 5,0)))</f>
        <v>0</v>
      </c>
      <c r="AS107" s="2140">
        <f>IF(ISERROR(U107*(1-VLOOKUP($A107, 'E1 Categorization'!$A$32:$E$124, 5,0))), U107*0.5, U107*(1-VLOOKUP($A107, 'E1 Categorization'!$A$32:$E$124, 5,0)))</f>
        <v>0</v>
      </c>
      <c r="AT107" s="2140">
        <f>IF(ISERROR(V107*(1-VLOOKUP($A107, 'E1 Categorization'!$A$32:$E$124, 5,0))), V107*0.5, V107*(1-VLOOKUP($A107, 'E1 Categorization'!$A$32:$E$124, 5,0)))</f>
        <v>0</v>
      </c>
      <c r="AU107" s="2140">
        <f>IF(ISERROR(W107*(1-VLOOKUP($A107, 'E1 Categorization'!$A$32:$E$124, 5,0))), W107*0.5, W107*(1-VLOOKUP($A107, 'E1 Categorization'!$A$32:$E$124, 5,0)))</f>
        <v>0</v>
      </c>
      <c r="AV107" s="2140">
        <f>IF(ISERROR(X107*(1-VLOOKUP($A107, 'E1 Categorization'!$A$32:$E$124, 5,0))), X107*0.5, X107*(1-VLOOKUP($A107, 'E1 Categorization'!$A$32:$E$124, 5,0)))</f>
        <v>0</v>
      </c>
      <c r="AW107" s="1889"/>
      <c r="AX107" s="1889"/>
      <c r="AY107" s="491">
        <f t="shared" si="33"/>
        <v>5330</v>
      </c>
      <c r="AZ107" s="492" t="str">
        <f t="shared" si="34"/>
        <v>Collection Charges</v>
      </c>
      <c r="BA107" s="2140">
        <f>IF(ISERROR(E107*(VLOOKUP($A107, 'E1 Categorization'!$A$32:$E$124, 5,0))), E107*0.5, E107*(VLOOKUP($A107, 'E1 Categorization'!$A$32:$E$124, 5,0)))</f>
        <v>0</v>
      </c>
      <c r="BB107" s="2140">
        <f>IF(ISERROR(F107*(VLOOKUP($A107, 'E1 Categorization'!$A$32:$E$124, 5,0))), F107*0.5, F107*(VLOOKUP($A107, 'E1 Categorization'!$A$32:$E$124, 5,0)))</f>
        <v>0</v>
      </c>
      <c r="BC107" s="2140">
        <f>IF(ISERROR(G107*(VLOOKUP($A107, 'E1 Categorization'!$A$32:$E$124, 5,0))), G107*0.5, G107*(VLOOKUP($A107, 'E1 Categorization'!$A$32:$E$124, 5,0)))</f>
        <v>0</v>
      </c>
      <c r="BD107" s="2140">
        <f>IF(ISERROR(H107*(VLOOKUP($A107, 'E1 Categorization'!$A$32:$E$124, 5,0))), H107*0.5, H107*(VLOOKUP($A107, 'E1 Categorization'!$A$32:$E$124, 5,0)))</f>
        <v>0</v>
      </c>
      <c r="BE107" s="2140">
        <f>IF(ISERROR(I107*(VLOOKUP($A107, 'E1 Categorization'!$A$32:$E$124, 5,0))), I107*0.5, I107*(VLOOKUP($A107, 'E1 Categorization'!$A$32:$E$124, 5,0)))</f>
        <v>0</v>
      </c>
      <c r="BF107" s="2140">
        <f>IF(ISERROR(J107*(VLOOKUP($A107, 'E1 Categorization'!$A$32:$E$124, 5,0))), J107*0.5, J107*(VLOOKUP($A107, 'E1 Categorization'!$A$32:$E$124, 5,0)))</f>
        <v>0</v>
      </c>
      <c r="BG107" s="2140">
        <f>IF(ISERROR(K107*(VLOOKUP($A107, 'E1 Categorization'!$A$32:$E$124, 5,0))), K107*0.5, K107*(VLOOKUP($A107, 'E1 Categorization'!$A$32:$E$124, 5,0)))</f>
        <v>0</v>
      </c>
      <c r="BH107" s="2140">
        <f>IF(ISERROR(L107*(VLOOKUP($A107, 'E1 Categorization'!$A$32:$E$124, 5,0))), L107*0.5, L107*(VLOOKUP($A107, 'E1 Categorization'!$A$32:$E$124, 5,0)))</f>
        <v>0</v>
      </c>
      <c r="BI107" s="2140">
        <f>IF(ISERROR(M107*(VLOOKUP($A107, 'E1 Categorization'!$A$32:$E$124, 5,0))), M107*0.5, M107*(VLOOKUP($A107, 'E1 Categorization'!$A$32:$E$124, 5,0)))</f>
        <v>0</v>
      </c>
      <c r="BJ107" s="2140">
        <f>IF(ISERROR(N107*(VLOOKUP($A107, 'E1 Categorization'!$A$32:$E$124, 5,0))), N107*0.5, N107*(VLOOKUP($A107, 'E1 Categorization'!$A$32:$E$124, 5,0)))</f>
        <v>0</v>
      </c>
      <c r="BK107" s="2140">
        <f>IF(ISERROR(O107*(VLOOKUP($A107, 'E1 Categorization'!$A$32:$E$124, 5,0))), O107*0.5, O107*(VLOOKUP($A107, 'E1 Categorization'!$A$32:$E$124, 5,0)))</f>
        <v>0</v>
      </c>
      <c r="BL107" s="2140">
        <f>IF(ISERROR(P107*(VLOOKUP($A107, 'E1 Categorization'!$A$32:$E$124, 5,0))), P107*0.5, P107*(VLOOKUP($A107, 'E1 Categorization'!$A$32:$E$124, 5,0)))</f>
        <v>0</v>
      </c>
      <c r="BM107" s="2140">
        <f>IF(ISERROR(Q107*(VLOOKUP($A107, 'E1 Categorization'!$A$32:$E$124, 5,0))), Q107*0.5, Q107*(VLOOKUP($A107, 'E1 Categorization'!$A$32:$E$124, 5,0)))</f>
        <v>0</v>
      </c>
      <c r="BN107" s="2140">
        <f>IF(ISERROR(R107*(VLOOKUP($A107, 'E1 Categorization'!$A$32:$E$124, 5,0))), R107*0.5, R107*(VLOOKUP($A107, 'E1 Categorization'!$A$32:$E$124, 5,0)))</f>
        <v>0</v>
      </c>
      <c r="BO107" s="2140">
        <f>IF(ISERROR(S107*(VLOOKUP($A107, 'E1 Categorization'!$A$32:$E$124, 5,0))), S107*0.5, S107*(VLOOKUP($A107, 'E1 Categorization'!$A$32:$E$124, 5,0)))</f>
        <v>0</v>
      </c>
      <c r="BP107" s="2140">
        <f>IF(ISERROR(T107*(VLOOKUP($A107, 'E1 Categorization'!$A$32:$E$124, 5,0))), T107*0.5, T107*(VLOOKUP($A107, 'E1 Categorization'!$A$32:$E$124, 5,0)))</f>
        <v>0</v>
      </c>
      <c r="BQ107" s="2140">
        <f>IF(ISERROR(U107*(VLOOKUP($A107, 'E1 Categorization'!$A$32:$E$124, 5,0))), U107*0.5, U107*(VLOOKUP($A107, 'E1 Categorization'!$A$32:$E$124, 5,0)))</f>
        <v>0</v>
      </c>
      <c r="BR107" s="2140">
        <f>IF(ISERROR(V107*(VLOOKUP($A107, 'E1 Categorization'!$A$32:$E$124, 5,0))), V107*0.5, V107*(VLOOKUP($A107, 'E1 Categorization'!$A$32:$E$124, 5,0)))</f>
        <v>0</v>
      </c>
      <c r="BS107" s="2140">
        <f>IF(ISERROR(W107*(VLOOKUP($A107, 'E1 Categorization'!$A$32:$E$124, 5,0))), W107*0.5, W107*(VLOOKUP($A107, 'E1 Categorization'!$A$32:$E$124, 5,0)))</f>
        <v>0</v>
      </c>
      <c r="BT107" s="2140">
        <f>IF(ISERROR(X107*(VLOOKUP($A107, 'E1 Categorization'!$A$32:$E$124, 5,0))), X107*0.5, X107*(VLOOKUP($A107, 'E1 Categorization'!$A$32:$E$124, 5,0)))</f>
        <v>0</v>
      </c>
    </row>
    <row r="108" spans="1:72" s="561" customFormat="1" ht="25.5" customHeight="1" x14ac:dyDescent="0.2">
      <c r="A108" s="487">
        <f>'I3 TB Data'!A418:B418</f>
        <v>5335</v>
      </c>
      <c r="B108" s="488" t="str">
        <f>'I3 TB Data'!B418</f>
        <v>Bad Debt Expense</v>
      </c>
      <c r="C108" s="489">
        <f>'I3 TB Data'!G418</f>
        <v>0</v>
      </c>
      <c r="D108" s="1857" t="str">
        <f t="shared" si="35"/>
        <v>Yes</v>
      </c>
      <c r="E108" s="1835"/>
      <c r="F108" s="1835"/>
      <c r="G108" s="1835"/>
      <c r="H108" s="1835"/>
      <c r="I108" s="1835"/>
      <c r="J108" s="1835"/>
      <c r="K108" s="1835"/>
      <c r="L108" s="1835"/>
      <c r="M108" s="1835"/>
      <c r="N108" s="1835"/>
      <c r="O108" s="1835"/>
      <c r="P108" s="1835"/>
      <c r="Q108" s="1835"/>
      <c r="R108" s="1835"/>
      <c r="S108" s="1835"/>
      <c r="T108" s="1835"/>
      <c r="U108" s="1835"/>
      <c r="V108" s="1835"/>
      <c r="W108" s="1835"/>
      <c r="X108" s="1835"/>
      <c r="AA108" s="491">
        <f t="shared" si="31"/>
        <v>5335</v>
      </c>
      <c r="AB108" s="492" t="str">
        <f t="shared" si="32"/>
        <v>Bad Debt Expense</v>
      </c>
      <c r="AC108" s="2140">
        <f>IF(ISERROR(E108*(1-VLOOKUP($A108, 'E1 Categorization'!$A$32:$E$124, 5,0))), E108*0.5, E108*(1-VLOOKUP($A108, 'E1 Categorization'!$A$32:$E$124, 5,0)))</f>
        <v>0</v>
      </c>
      <c r="AD108" s="2140">
        <f>IF(ISERROR(F108*(1-VLOOKUP($A108, 'E1 Categorization'!$A$32:$E$124, 5,0))), F108*0.5, F108*(1-VLOOKUP($A108, 'E1 Categorization'!$A$32:$E$124, 5,0)))</f>
        <v>0</v>
      </c>
      <c r="AE108" s="2140">
        <f>IF(ISERROR(G108*(1-VLOOKUP($A108, 'E1 Categorization'!$A$32:$E$124, 5,0))), G108*0.5, G108*(1-VLOOKUP($A108, 'E1 Categorization'!$A$32:$E$124, 5,0)))</f>
        <v>0</v>
      </c>
      <c r="AF108" s="2140">
        <f>IF(ISERROR(H108*(1-VLOOKUP($A108, 'E1 Categorization'!$A$32:$E$124, 5,0))), H108*0.5, H108*(1-VLOOKUP($A108, 'E1 Categorization'!$A$32:$E$124, 5,0)))</f>
        <v>0</v>
      </c>
      <c r="AG108" s="2140">
        <f>IF(ISERROR(I108*(1-VLOOKUP($A108, 'E1 Categorization'!$A$32:$E$124, 5,0))), I108*0.5, I108*(1-VLOOKUP($A108, 'E1 Categorization'!$A$32:$E$124, 5,0)))</f>
        <v>0</v>
      </c>
      <c r="AH108" s="2140">
        <f>IF(ISERROR(J108*(1-VLOOKUP($A108, 'E1 Categorization'!$A$32:$E$124, 5,0))), J108*0.5, J108*(1-VLOOKUP($A108, 'E1 Categorization'!$A$32:$E$124, 5,0)))</f>
        <v>0</v>
      </c>
      <c r="AI108" s="2140">
        <f>IF(ISERROR(K108*(1-VLOOKUP($A108, 'E1 Categorization'!$A$32:$E$124, 5,0))), K108*0.5, K108*(1-VLOOKUP($A108, 'E1 Categorization'!$A$32:$E$124, 5,0)))</f>
        <v>0</v>
      </c>
      <c r="AJ108" s="2140">
        <f>IF(ISERROR(L108*(1-VLOOKUP($A108, 'E1 Categorization'!$A$32:$E$124, 5,0))), L108*0.5, L108*(1-VLOOKUP($A108, 'E1 Categorization'!$A$32:$E$124, 5,0)))</f>
        <v>0</v>
      </c>
      <c r="AK108" s="2140">
        <f>IF(ISERROR(M108*(1-VLOOKUP($A108, 'E1 Categorization'!$A$32:$E$124, 5,0))), M108*0.5, M108*(1-VLOOKUP($A108, 'E1 Categorization'!$A$32:$E$124, 5,0)))</f>
        <v>0</v>
      </c>
      <c r="AL108" s="2140">
        <f>IF(ISERROR(N108*(1-VLOOKUP($A108, 'E1 Categorization'!$A$32:$E$124, 5,0))), N108*0.5, N108*(1-VLOOKUP($A108, 'E1 Categorization'!$A$32:$E$124, 5,0)))</f>
        <v>0</v>
      </c>
      <c r="AM108" s="2140">
        <f>IF(ISERROR(O108*(1-VLOOKUP($A108, 'E1 Categorization'!$A$32:$E$124, 5,0))), O108*0.5, O108*(1-VLOOKUP($A108, 'E1 Categorization'!$A$32:$E$124, 5,0)))</f>
        <v>0</v>
      </c>
      <c r="AN108" s="2140">
        <f>IF(ISERROR(P108*(1-VLOOKUP($A108, 'E1 Categorization'!$A$32:$E$124, 5,0))), P108*0.5, P108*(1-VLOOKUP($A108, 'E1 Categorization'!$A$32:$E$124, 5,0)))</f>
        <v>0</v>
      </c>
      <c r="AO108" s="2140">
        <f>IF(ISERROR(Q108*(1-VLOOKUP($A108, 'E1 Categorization'!$A$32:$E$124, 5,0))), Q108*0.5, Q108*(1-VLOOKUP($A108, 'E1 Categorization'!$A$32:$E$124, 5,0)))</f>
        <v>0</v>
      </c>
      <c r="AP108" s="2140">
        <f>IF(ISERROR(R108*(1-VLOOKUP($A108, 'E1 Categorization'!$A$32:$E$124, 5,0))), R108*0.5, R108*(1-VLOOKUP($A108, 'E1 Categorization'!$A$32:$E$124, 5,0)))</f>
        <v>0</v>
      </c>
      <c r="AQ108" s="2140">
        <f>IF(ISERROR(S108*(1-VLOOKUP($A108, 'E1 Categorization'!$A$32:$E$124, 5,0))), S108*0.5, S108*(1-VLOOKUP($A108, 'E1 Categorization'!$A$32:$E$124, 5,0)))</f>
        <v>0</v>
      </c>
      <c r="AR108" s="2140">
        <f>IF(ISERROR(T108*(1-VLOOKUP($A108, 'E1 Categorization'!$A$32:$E$124, 5,0))), T108*0.5, T108*(1-VLOOKUP($A108, 'E1 Categorization'!$A$32:$E$124, 5,0)))</f>
        <v>0</v>
      </c>
      <c r="AS108" s="2140">
        <f>IF(ISERROR(U108*(1-VLOOKUP($A108, 'E1 Categorization'!$A$32:$E$124, 5,0))), U108*0.5, U108*(1-VLOOKUP($A108, 'E1 Categorization'!$A$32:$E$124, 5,0)))</f>
        <v>0</v>
      </c>
      <c r="AT108" s="2140">
        <f>IF(ISERROR(V108*(1-VLOOKUP($A108, 'E1 Categorization'!$A$32:$E$124, 5,0))), V108*0.5, V108*(1-VLOOKUP($A108, 'E1 Categorization'!$A$32:$E$124, 5,0)))</f>
        <v>0</v>
      </c>
      <c r="AU108" s="2140">
        <f>IF(ISERROR(W108*(1-VLOOKUP($A108, 'E1 Categorization'!$A$32:$E$124, 5,0))), W108*0.5, W108*(1-VLOOKUP($A108, 'E1 Categorization'!$A$32:$E$124, 5,0)))</f>
        <v>0</v>
      </c>
      <c r="AV108" s="2140">
        <f>IF(ISERROR(X108*(1-VLOOKUP($A108, 'E1 Categorization'!$A$32:$E$124, 5,0))), X108*0.5, X108*(1-VLOOKUP($A108, 'E1 Categorization'!$A$32:$E$124, 5,0)))</f>
        <v>0</v>
      </c>
      <c r="AW108" s="1889"/>
      <c r="AX108" s="1889"/>
      <c r="AY108" s="491">
        <f t="shared" si="33"/>
        <v>5335</v>
      </c>
      <c r="AZ108" s="492" t="str">
        <f t="shared" si="34"/>
        <v>Bad Debt Expense</v>
      </c>
      <c r="BA108" s="2140">
        <f>IF(ISERROR(E108*(VLOOKUP($A108, 'E1 Categorization'!$A$32:$E$124, 5,0))), E108*0.5, E108*(VLOOKUP($A108, 'E1 Categorization'!$A$32:$E$124, 5,0)))</f>
        <v>0</v>
      </c>
      <c r="BB108" s="2140">
        <f>IF(ISERROR(F108*(VLOOKUP($A108, 'E1 Categorization'!$A$32:$E$124, 5,0))), F108*0.5, F108*(VLOOKUP($A108, 'E1 Categorization'!$A$32:$E$124, 5,0)))</f>
        <v>0</v>
      </c>
      <c r="BC108" s="2140">
        <f>IF(ISERROR(G108*(VLOOKUP($A108, 'E1 Categorization'!$A$32:$E$124, 5,0))), G108*0.5, G108*(VLOOKUP($A108, 'E1 Categorization'!$A$32:$E$124, 5,0)))</f>
        <v>0</v>
      </c>
      <c r="BD108" s="2140">
        <f>IF(ISERROR(H108*(VLOOKUP($A108, 'E1 Categorization'!$A$32:$E$124, 5,0))), H108*0.5, H108*(VLOOKUP($A108, 'E1 Categorization'!$A$32:$E$124, 5,0)))</f>
        <v>0</v>
      </c>
      <c r="BE108" s="2140">
        <f>IF(ISERROR(I108*(VLOOKUP($A108, 'E1 Categorization'!$A$32:$E$124, 5,0))), I108*0.5, I108*(VLOOKUP($A108, 'E1 Categorization'!$A$32:$E$124, 5,0)))</f>
        <v>0</v>
      </c>
      <c r="BF108" s="2140">
        <f>IF(ISERROR(J108*(VLOOKUP($A108, 'E1 Categorization'!$A$32:$E$124, 5,0))), J108*0.5, J108*(VLOOKUP($A108, 'E1 Categorization'!$A$32:$E$124, 5,0)))</f>
        <v>0</v>
      </c>
      <c r="BG108" s="2140">
        <f>IF(ISERROR(K108*(VLOOKUP($A108, 'E1 Categorization'!$A$32:$E$124, 5,0))), K108*0.5, K108*(VLOOKUP($A108, 'E1 Categorization'!$A$32:$E$124, 5,0)))</f>
        <v>0</v>
      </c>
      <c r="BH108" s="2140">
        <f>IF(ISERROR(L108*(VLOOKUP($A108, 'E1 Categorization'!$A$32:$E$124, 5,0))), L108*0.5, L108*(VLOOKUP($A108, 'E1 Categorization'!$A$32:$E$124, 5,0)))</f>
        <v>0</v>
      </c>
      <c r="BI108" s="2140">
        <f>IF(ISERROR(M108*(VLOOKUP($A108, 'E1 Categorization'!$A$32:$E$124, 5,0))), M108*0.5, M108*(VLOOKUP($A108, 'E1 Categorization'!$A$32:$E$124, 5,0)))</f>
        <v>0</v>
      </c>
      <c r="BJ108" s="2140">
        <f>IF(ISERROR(N108*(VLOOKUP($A108, 'E1 Categorization'!$A$32:$E$124, 5,0))), N108*0.5, N108*(VLOOKUP($A108, 'E1 Categorization'!$A$32:$E$124, 5,0)))</f>
        <v>0</v>
      </c>
      <c r="BK108" s="2140">
        <f>IF(ISERROR(O108*(VLOOKUP($A108, 'E1 Categorization'!$A$32:$E$124, 5,0))), O108*0.5, O108*(VLOOKUP($A108, 'E1 Categorization'!$A$32:$E$124, 5,0)))</f>
        <v>0</v>
      </c>
      <c r="BL108" s="2140">
        <f>IF(ISERROR(P108*(VLOOKUP($A108, 'E1 Categorization'!$A$32:$E$124, 5,0))), P108*0.5, P108*(VLOOKUP($A108, 'E1 Categorization'!$A$32:$E$124, 5,0)))</f>
        <v>0</v>
      </c>
      <c r="BM108" s="2140">
        <f>IF(ISERROR(Q108*(VLOOKUP($A108, 'E1 Categorization'!$A$32:$E$124, 5,0))), Q108*0.5, Q108*(VLOOKUP($A108, 'E1 Categorization'!$A$32:$E$124, 5,0)))</f>
        <v>0</v>
      </c>
      <c r="BN108" s="2140">
        <f>IF(ISERROR(R108*(VLOOKUP($A108, 'E1 Categorization'!$A$32:$E$124, 5,0))), R108*0.5, R108*(VLOOKUP($A108, 'E1 Categorization'!$A$32:$E$124, 5,0)))</f>
        <v>0</v>
      </c>
      <c r="BO108" s="2140">
        <f>IF(ISERROR(S108*(VLOOKUP($A108, 'E1 Categorization'!$A$32:$E$124, 5,0))), S108*0.5, S108*(VLOOKUP($A108, 'E1 Categorization'!$A$32:$E$124, 5,0)))</f>
        <v>0</v>
      </c>
      <c r="BP108" s="2140">
        <f>IF(ISERROR(T108*(VLOOKUP($A108, 'E1 Categorization'!$A$32:$E$124, 5,0))), T108*0.5, T108*(VLOOKUP($A108, 'E1 Categorization'!$A$32:$E$124, 5,0)))</f>
        <v>0</v>
      </c>
      <c r="BQ108" s="2140">
        <f>IF(ISERROR(U108*(VLOOKUP($A108, 'E1 Categorization'!$A$32:$E$124, 5,0))), U108*0.5, U108*(VLOOKUP($A108, 'E1 Categorization'!$A$32:$E$124, 5,0)))</f>
        <v>0</v>
      </c>
      <c r="BR108" s="2140">
        <f>IF(ISERROR(V108*(VLOOKUP($A108, 'E1 Categorization'!$A$32:$E$124, 5,0))), V108*0.5, V108*(VLOOKUP($A108, 'E1 Categorization'!$A$32:$E$124, 5,0)))</f>
        <v>0</v>
      </c>
      <c r="BS108" s="2140">
        <f>IF(ISERROR(W108*(VLOOKUP($A108, 'E1 Categorization'!$A$32:$E$124, 5,0))), W108*0.5, W108*(VLOOKUP($A108, 'E1 Categorization'!$A$32:$E$124, 5,0)))</f>
        <v>0</v>
      </c>
      <c r="BT108" s="2140">
        <f>IF(ISERROR(X108*(VLOOKUP($A108, 'E1 Categorization'!$A$32:$E$124, 5,0))), X108*0.5, X108*(VLOOKUP($A108, 'E1 Categorization'!$A$32:$E$124, 5,0)))</f>
        <v>0</v>
      </c>
    </row>
    <row r="109" spans="1:72" s="561" customFormat="1" ht="25.5" x14ac:dyDescent="0.2">
      <c r="A109" s="487">
        <f>'I3 TB Data'!A419:B419</f>
        <v>5340</v>
      </c>
      <c r="B109" s="488" t="str">
        <f>'I3 TB Data'!B419</f>
        <v>Miscellaneous Customer Accounts Expenses</v>
      </c>
      <c r="C109" s="489">
        <f>'I3 TB Data'!G419</f>
        <v>0</v>
      </c>
      <c r="D109" s="1857" t="str">
        <f t="shared" si="35"/>
        <v>Yes</v>
      </c>
      <c r="E109" s="1835"/>
      <c r="F109" s="1835"/>
      <c r="G109" s="1835"/>
      <c r="H109" s="1835"/>
      <c r="I109" s="1835"/>
      <c r="J109" s="1835"/>
      <c r="K109" s="1835"/>
      <c r="L109" s="1835"/>
      <c r="M109" s="1835"/>
      <c r="N109" s="1835"/>
      <c r="O109" s="1835"/>
      <c r="P109" s="1835"/>
      <c r="Q109" s="1835"/>
      <c r="R109" s="1835"/>
      <c r="S109" s="1835"/>
      <c r="T109" s="1835"/>
      <c r="U109" s="1835"/>
      <c r="V109" s="1835"/>
      <c r="W109" s="1835"/>
      <c r="X109" s="1835"/>
      <c r="AA109" s="491">
        <f t="shared" si="31"/>
        <v>5340</v>
      </c>
      <c r="AB109" s="492" t="str">
        <f t="shared" si="32"/>
        <v>Miscellaneous Customer Accounts Expenses</v>
      </c>
      <c r="AC109" s="2140">
        <f>IF(ISERROR(E109*(1-VLOOKUP($A109, 'E1 Categorization'!$A$32:$E$124, 5,0))), E109*0.5, E109*(1-VLOOKUP($A109, 'E1 Categorization'!$A$32:$E$124, 5,0)))</f>
        <v>0</v>
      </c>
      <c r="AD109" s="2140">
        <f>IF(ISERROR(F109*(1-VLOOKUP($A109, 'E1 Categorization'!$A$32:$E$124, 5,0))), F109*0.5, F109*(1-VLOOKUP($A109, 'E1 Categorization'!$A$32:$E$124, 5,0)))</f>
        <v>0</v>
      </c>
      <c r="AE109" s="2140">
        <f>IF(ISERROR(G109*(1-VLOOKUP($A109, 'E1 Categorization'!$A$32:$E$124, 5,0))), G109*0.5, G109*(1-VLOOKUP($A109, 'E1 Categorization'!$A$32:$E$124, 5,0)))</f>
        <v>0</v>
      </c>
      <c r="AF109" s="2140">
        <f>IF(ISERROR(H109*(1-VLOOKUP($A109, 'E1 Categorization'!$A$32:$E$124, 5,0))), H109*0.5, H109*(1-VLOOKUP($A109, 'E1 Categorization'!$A$32:$E$124, 5,0)))</f>
        <v>0</v>
      </c>
      <c r="AG109" s="2140">
        <f>IF(ISERROR(I109*(1-VLOOKUP($A109, 'E1 Categorization'!$A$32:$E$124, 5,0))), I109*0.5, I109*(1-VLOOKUP($A109, 'E1 Categorization'!$A$32:$E$124, 5,0)))</f>
        <v>0</v>
      </c>
      <c r="AH109" s="2140">
        <f>IF(ISERROR(J109*(1-VLOOKUP($A109, 'E1 Categorization'!$A$32:$E$124, 5,0))), J109*0.5, J109*(1-VLOOKUP($A109, 'E1 Categorization'!$A$32:$E$124, 5,0)))</f>
        <v>0</v>
      </c>
      <c r="AI109" s="2140">
        <f>IF(ISERROR(K109*(1-VLOOKUP($A109, 'E1 Categorization'!$A$32:$E$124, 5,0))), K109*0.5, K109*(1-VLOOKUP($A109, 'E1 Categorization'!$A$32:$E$124, 5,0)))</f>
        <v>0</v>
      </c>
      <c r="AJ109" s="2140">
        <f>IF(ISERROR(L109*(1-VLOOKUP($A109, 'E1 Categorization'!$A$32:$E$124, 5,0))), L109*0.5, L109*(1-VLOOKUP($A109, 'E1 Categorization'!$A$32:$E$124, 5,0)))</f>
        <v>0</v>
      </c>
      <c r="AK109" s="2140">
        <f>IF(ISERROR(M109*(1-VLOOKUP($A109, 'E1 Categorization'!$A$32:$E$124, 5,0))), M109*0.5, M109*(1-VLOOKUP($A109, 'E1 Categorization'!$A$32:$E$124, 5,0)))</f>
        <v>0</v>
      </c>
      <c r="AL109" s="2140">
        <f>IF(ISERROR(N109*(1-VLOOKUP($A109, 'E1 Categorization'!$A$32:$E$124, 5,0))), N109*0.5, N109*(1-VLOOKUP($A109, 'E1 Categorization'!$A$32:$E$124, 5,0)))</f>
        <v>0</v>
      </c>
      <c r="AM109" s="2140">
        <f>IF(ISERROR(O109*(1-VLOOKUP($A109, 'E1 Categorization'!$A$32:$E$124, 5,0))), O109*0.5, O109*(1-VLOOKUP($A109, 'E1 Categorization'!$A$32:$E$124, 5,0)))</f>
        <v>0</v>
      </c>
      <c r="AN109" s="2140">
        <f>IF(ISERROR(P109*(1-VLOOKUP($A109, 'E1 Categorization'!$A$32:$E$124, 5,0))), P109*0.5, P109*(1-VLOOKUP($A109, 'E1 Categorization'!$A$32:$E$124, 5,0)))</f>
        <v>0</v>
      </c>
      <c r="AO109" s="2140">
        <f>IF(ISERROR(Q109*(1-VLOOKUP($A109, 'E1 Categorization'!$A$32:$E$124, 5,0))), Q109*0.5, Q109*(1-VLOOKUP($A109, 'E1 Categorization'!$A$32:$E$124, 5,0)))</f>
        <v>0</v>
      </c>
      <c r="AP109" s="2140">
        <f>IF(ISERROR(R109*(1-VLOOKUP($A109, 'E1 Categorization'!$A$32:$E$124, 5,0))), R109*0.5, R109*(1-VLOOKUP($A109, 'E1 Categorization'!$A$32:$E$124, 5,0)))</f>
        <v>0</v>
      </c>
      <c r="AQ109" s="2140">
        <f>IF(ISERROR(S109*(1-VLOOKUP($A109, 'E1 Categorization'!$A$32:$E$124, 5,0))), S109*0.5, S109*(1-VLOOKUP($A109, 'E1 Categorization'!$A$32:$E$124, 5,0)))</f>
        <v>0</v>
      </c>
      <c r="AR109" s="2140">
        <f>IF(ISERROR(T109*(1-VLOOKUP($A109, 'E1 Categorization'!$A$32:$E$124, 5,0))), T109*0.5, T109*(1-VLOOKUP($A109, 'E1 Categorization'!$A$32:$E$124, 5,0)))</f>
        <v>0</v>
      </c>
      <c r="AS109" s="2140">
        <f>IF(ISERROR(U109*(1-VLOOKUP($A109, 'E1 Categorization'!$A$32:$E$124, 5,0))), U109*0.5, U109*(1-VLOOKUP($A109, 'E1 Categorization'!$A$32:$E$124, 5,0)))</f>
        <v>0</v>
      </c>
      <c r="AT109" s="2140">
        <f>IF(ISERROR(V109*(1-VLOOKUP($A109, 'E1 Categorization'!$A$32:$E$124, 5,0))), V109*0.5, V109*(1-VLOOKUP($A109, 'E1 Categorization'!$A$32:$E$124, 5,0)))</f>
        <v>0</v>
      </c>
      <c r="AU109" s="2140">
        <f>IF(ISERROR(W109*(1-VLOOKUP($A109, 'E1 Categorization'!$A$32:$E$124, 5,0))), W109*0.5, W109*(1-VLOOKUP($A109, 'E1 Categorization'!$A$32:$E$124, 5,0)))</f>
        <v>0</v>
      </c>
      <c r="AV109" s="2140">
        <f>IF(ISERROR(X109*(1-VLOOKUP($A109, 'E1 Categorization'!$A$32:$E$124, 5,0))), X109*0.5, X109*(1-VLOOKUP($A109, 'E1 Categorization'!$A$32:$E$124, 5,0)))</f>
        <v>0</v>
      </c>
      <c r="AW109" s="1889"/>
      <c r="AX109" s="1889"/>
      <c r="AY109" s="491">
        <f t="shared" si="33"/>
        <v>5340</v>
      </c>
      <c r="AZ109" s="492" t="str">
        <f t="shared" si="34"/>
        <v>Miscellaneous Customer Accounts Expenses</v>
      </c>
      <c r="BA109" s="2140">
        <f>IF(ISERROR(E109*(VLOOKUP($A109, 'E1 Categorization'!$A$32:$E$124, 5,0))), E109*0.5, E109*(VLOOKUP($A109, 'E1 Categorization'!$A$32:$E$124, 5,0)))</f>
        <v>0</v>
      </c>
      <c r="BB109" s="2140">
        <f>IF(ISERROR(F109*(VLOOKUP($A109, 'E1 Categorization'!$A$32:$E$124, 5,0))), F109*0.5, F109*(VLOOKUP($A109, 'E1 Categorization'!$A$32:$E$124, 5,0)))</f>
        <v>0</v>
      </c>
      <c r="BC109" s="2140">
        <f>IF(ISERROR(G109*(VLOOKUP($A109, 'E1 Categorization'!$A$32:$E$124, 5,0))), G109*0.5, G109*(VLOOKUP($A109, 'E1 Categorization'!$A$32:$E$124, 5,0)))</f>
        <v>0</v>
      </c>
      <c r="BD109" s="2140">
        <f>IF(ISERROR(H109*(VLOOKUP($A109, 'E1 Categorization'!$A$32:$E$124, 5,0))), H109*0.5, H109*(VLOOKUP($A109, 'E1 Categorization'!$A$32:$E$124, 5,0)))</f>
        <v>0</v>
      </c>
      <c r="BE109" s="2140">
        <f>IF(ISERROR(I109*(VLOOKUP($A109, 'E1 Categorization'!$A$32:$E$124, 5,0))), I109*0.5, I109*(VLOOKUP($A109, 'E1 Categorization'!$A$32:$E$124, 5,0)))</f>
        <v>0</v>
      </c>
      <c r="BF109" s="2140">
        <f>IF(ISERROR(J109*(VLOOKUP($A109, 'E1 Categorization'!$A$32:$E$124, 5,0))), J109*0.5, J109*(VLOOKUP($A109, 'E1 Categorization'!$A$32:$E$124, 5,0)))</f>
        <v>0</v>
      </c>
      <c r="BG109" s="2140">
        <f>IF(ISERROR(K109*(VLOOKUP($A109, 'E1 Categorization'!$A$32:$E$124, 5,0))), K109*0.5, K109*(VLOOKUP($A109, 'E1 Categorization'!$A$32:$E$124, 5,0)))</f>
        <v>0</v>
      </c>
      <c r="BH109" s="2140">
        <f>IF(ISERROR(L109*(VLOOKUP($A109, 'E1 Categorization'!$A$32:$E$124, 5,0))), L109*0.5, L109*(VLOOKUP($A109, 'E1 Categorization'!$A$32:$E$124, 5,0)))</f>
        <v>0</v>
      </c>
      <c r="BI109" s="2140">
        <f>IF(ISERROR(M109*(VLOOKUP($A109, 'E1 Categorization'!$A$32:$E$124, 5,0))), M109*0.5, M109*(VLOOKUP($A109, 'E1 Categorization'!$A$32:$E$124, 5,0)))</f>
        <v>0</v>
      </c>
      <c r="BJ109" s="2140">
        <f>IF(ISERROR(N109*(VLOOKUP($A109, 'E1 Categorization'!$A$32:$E$124, 5,0))), N109*0.5, N109*(VLOOKUP($A109, 'E1 Categorization'!$A$32:$E$124, 5,0)))</f>
        <v>0</v>
      </c>
      <c r="BK109" s="2140">
        <f>IF(ISERROR(O109*(VLOOKUP($A109, 'E1 Categorization'!$A$32:$E$124, 5,0))), O109*0.5, O109*(VLOOKUP($A109, 'E1 Categorization'!$A$32:$E$124, 5,0)))</f>
        <v>0</v>
      </c>
      <c r="BL109" s="2140">
        <f>IF(ISERROR(P109*(VLOOKUP($A109, 'E1 Categorization'!$A$32:$E$124, 5,0))), P109*0.5, P109*(VLOOKUP($A109, 'E1 Categorization'!$A$32:$E$124, 5,0)))</f>
        <v>0</v>
      </c>
      <c r="BM109" s="2140">
        <f>IF(ISERROR(Q109*(VLOOKUP($A109, 'E1 Categorization'!$A$32:$E$124, 5,0))), Q109*0.5, Q109*(VLOOKUP($A109, 'E1 Categorization'!$A$32:$E$124, 5,0)))</f>
        <v>0</v>
      </c>
      <c r="BN109" s="2140">
        <f>IF(ISERROR(R109*(VLOOKUP($A109, 'E1 Categorization'!$A$32:$E$124, 5,0))), R109*0.5, R109*(VLOOKUP($A109, 'E1 Categorization'!$A$32:$E$124, 5,0)))</f>
        <v>0</v>
      </c>
      <c r="BO109" s="2140">
        <f>IF(ISERROR(S109*(VLOOKUP($A109, 'E1 Categorization'!$A$32:$E$124, 5,0))), S109*0.5, S109*(VLOOKUP($A109, 'E1 Categorization'!$A$32:$E$124, 5,0)))</f>
        <v>0</v>
      </c>
      <c r="BP109" s="2140">
        <f>IF(ISERROR(T109*(VLOOKUP($A109, 'E1 Categorization'!$A$32:$E$124, 5,0))), T109*0.5, T109*(VLOOKUP($A109, 'E1 Categorization'!$A$32:$E$124, 5,0)))</f>
        <v>0</v>
      </c>
      <c r="BQ109" s="2140">
        <f>IF(ISERROR(U109*(VLOOKUP($A109, 'E1 Categorization'!$A$32:$E$124, 5,0))), U109*0.5, U109*(VLOOKUP($A109, 'E1 Categorization'!$A$32:$E$124, 5,0)))</f>
        <v>0</v>
      </c>
      <c r="BR109" s="2140">
        <f>IF(ISERROR(V109*(VLOOKUP($A109, 'E1 Categorization'!$A$32:$E$124, 5,0))), V109*0.5, V109*(VLOOKUP($A109, 'E1 Categorization'!$A$32:$E$124, 5,0)))</f>
        <v>0</v>
      </c>
      <c r="BS109" s="2140">
        <f>IF(ISERROR(W109*(VLOOKUP($A109, 'E1 Categorization'!$A$32:$E$124, 5,0))), W109*0.5, W109*(VLOOKUP($A109, 'E1 Categorization'!$A$32:$E$124, 5,0)))</f>
        <v>0</v>
      </c>
      <c r="BT109" s="2140">
        <f>IF(ISERROR(X109*(VLOOKUP($A109, 'E1 Categorization'!$A$32:$E$124, 5,0))), X109*0.5, X109*(VLOOKUP($A109, 'E1 Categorization'!$A$32:$E$124, 5,0)))</f>
        <v>0</v>
      </c>
    </row>
    <row r="110" spans="1:72" s="561" customFormat="1" ht="25.5" customHeight="1" x14ac:dyDescent="0.2">
      <c r="A110" s="487">
        <f>'I3 TB Data'!A420:B420</f>
        <v>5405</v>
      </c>
      <c r="B110" s="488" t="str">
        <f>'I3 TB Data'!B420</f>
        <v>Supervision</v>
      </c>
      <c r="C110" s="489">
        <f>'I3 TB Data'!G420</f>
        <v>0</v>
      </c>
      <c r="D110" s="1857" t="str">
        <f t="shared" si="35"/>
        <v>Yes</v>
      </c>
      <c r="E110" s="1835"/>
      <c r="F110" s="1835"/>
      <c r="G110" s="1835"/>
      <c r="H110" s="1835"/>
      <c r="I110" s="1835"/>
      <c r="J110" s="1835"/>
      <c r="K110" s="1835"/>
      <c r="L110" s="1835"/>
      <c r="M110" s="1835"/>
      <c r="N110" s="1835"/>
      <c r="O110" s="1835"/>
      <c r="P110" s="1835"/>
      <c r="Q110" s="1835"/>
      <c r="R110" s="1835"/>
      <c r="S110" s="1835"/>
      <c r="T110" s="1835"/>
      <c r="U110" s="1835"/>
      <c r="V110" s="1835"/>
      <c r="W110" s="1835"/>
      <c r="X110" s="1835"/>
      <c r="AA110" s="491">
        <f t="shared" si="31"/>
        <v>5405</v>
      </c>
      <c r="AB110" s="492" t="str">
        <f t="shared" si="32"/>
        <v>Supervision</v>
      </c>
      <c r="AC110" s="2140">
        <f>IF(ISERROR(E110*(1-VLOOKUP($A110, 'E1 Categorization'!$A$32:$E$124, 5,0))), E110*0.5, E110*(1-VLOOKUP($A110, 'E1 Categorization'!$A$32:$E$124, 5,0)))</f>
        <v>0</v>
      </c>
      <c r="AD110" s="2140">
        <f>IF(ISERROR(F110*(1-VLOOKUP($A110, 'E1 Categorization'!$A$32:$E$124, 5,0))), F110*0.5, F110*(1-VLOOKUP($A110, 'E1 Categorization'!$A$32:$E$124, 5,0)))</f>
        <v>0</v>
      </c>
      <c r="AE110" s="2140">
        <f>IF(ISERROR(G110*(1-VLOOKUP($A110, 'E1 Categorization'!$A$32:$E$124, 5,0))), G110*0.5, G110*(1-VLOOKUP($A110, 'E1 Categorization'!$A$32:$E$124, 5,0)))</f>
        <v>0</v>
      </c>
      <c r="AF110" s="2140">
        <f>IF(ISERROR(H110*(1-VLOOKUP($A110, 'E1 Categorization'!$A$32:$E$124, 5,0))), H110*0.5, H110*(1-VLOOKUP($A110, 'E1 Categorization'!$A$32:$E$124, 5,0)))</f>
        <v>0</v>
      </c>
      <c r="AG110" s="2140">
        <f>IF(ISERROR(I110*(1-VLOOKUP($A110, 'E1 Categorization'!$A$32:$E$124, 5,0))), I110*0.5, I110*(1-VLOOKUP($A110, 'E1 Categorization'!$A$32:$E$124, 5,0)))</f>
        <v>0</v>
      </c>
      <c r="AH110" s="2140">
        <f>IF(ISERROR(J110*(1-VLOOKUP($A110, 'E1 Categorization'!$A$32:$E$124, 5,0))), J110*0.5, J110*(1-VLOOKUP($A110, 'E1 Categorization'!$A$32:$E$124, 5,0)))</f>
        <v>0</v>
      </c>
      <c r="AI110" s="2140">
        <f>IF(ISERROR(K110*(1-VLOOKUP($A110, 'E1 Categorization'!$A$32:$E$124, 5,0))), K110*0.5, K110*(1-VLOOKUP($A110, 'E1 Categorization'!$A$32:$E$124, 5,0)))</f>
        <v>0</v>
      </c>
      <c r="AJ110" s="2140">
        <f>IF(ISERROR(L110*(1-VLOOKUP($A110, 'E1 Categorization'!$A$32:$E$124, 5,0))), L110*0.5, L110*(1-VLOOKUP($A110, 'E1 Categorization'!$A$32:$E$124, 5,0)))</f>
        <v>0</v>
      </c>
      <c r="AK110" s="2140">
        <f>IF(ISERROR(M110*(1-VLOOKUP($A110, 'E1 Categorization'!$A$32:$E$124, 5,0))), M110*0.5, M110*(1-VLOOKUP($A110, 'E1 Categorization'!$A$32:$E$124, 5,0)))</f>
        <v>0</v>
      </c>
      <c r="AL110" s="2140">
        <f>IF(ISERROR(N110*(1-VLOOKUP($A110, 'E1 Categorization'!$A$32:$E$124, 5,0))), N110*0.5, N110*(1-VLOOKUP($A110, 'E1 Categorization'!$A$32:$E$124, 5,0)))</f>
        <v>0</v>
      </c>
      <c r="AM110" s="2140">
        <f>IF(ISERROR(O110*(1-VLOOKUP($A110, 'E1 Categorization'!$A$32:$E$124, 5,0))), O110*0.5, O110*(1-VLOOKUP($A110, 'E1 Categorization'!$A$32:$E$124, 5,0)))</f>
        <v>0</v>
      </c>
      <c r="AN110" s="2140">
        <f>IF(ISERROR(P110*(1-VLOOKUP($A110, 'E1 Categorization'!$A$32:$E$124, 5,0))), P110*0.5, P110*(1-VLOOKUP($A110, 'E1 Categorization'!$A$32:$E$124, 5,0)))</f>
        <v>0</v>
      </c>
      <c r="AO110" s="2140">
        <f>IF(ISERROR(Q110*(1-VLOOKUP($A110, 'E1 Categorization'!$A$32:$E$124, 5,0))), Q110*0.5, Q110*(1-VLOOKUP($A110, 'E1 Categorization'!$A$32:$E$124, 5,0)))</f>
        <v>0</v>
      </c>
      <c r="AP110" s="2140">
        <f>IF(ISERROR(R110*(1-VLOOKUP($A110, 'E1 Categorization'!$A$32:$E$124, 5,0))), R110*0.5, R110*(1-VLOOKUP($A110, 'E1 Categorization'!$A$32:$E$124, 5,0)))</f>
        <v>0</v>
      </c>
      <c r="AQ110" s="2140">
        <f>IF(ISERROR(S110*(1-VLOOKUP($A110, 'E1 Categorization'!$A$32:$E$124, 5,0))), S110*0.5, S110*(1-VLOOKUP($A110, 'E1 Categorization'!$A$32:$E$124, 5,0)))</f>
        <v>0</v>
      </c>
      <c r="AR110" s="2140">
        <f>IF(ISERROR(T110*(1-VLOOKUP($A110, 'E1 Categorization'!$A$32:$E$124, 5,0))), T110*0.5, T110*(1-VLOOKUP($A110, 'E1 Categorization'!$A$32:$E$124, 5,0)))</f>
        <v>0</v>
      </c>
      <c r="AS110" s="2140">
        <f>IF(ISERROR(U110*(1-VLOOKUP($A110, 'E1 Categorization'!$A$32:$E$124, 5,0))), U110*0.5, U110*(1-VLOOKUP($A110, 'E1 Categorization'!$A$32:$E$124, 5,0)))</f>
        <v>0</v>
      </c>
      <c r="AT110" s="2140">
        <f>IF(ISERROR(V110*(1-VLOOKUP($A110, 'E1 Categorization'!$A$32:$E$124, 5,0))), V110*0.5, V110*(1-VLOOKUP($A110, 'E1 Categorization'!$A$32:$E$124, 5,0)))</f>
        <v>0</v>
      </c>
      <c r="AU110" s="2140">
        <f>IF(ISERROR(W110*(1-VLOOKUP($A110, 'E1 Categorization'!$A$32:$E$124, 5,0))), W110*0.5, W110*(1-VLOOKUP($A110, 'E1 Categorization'!$A$32:$E$124, 5,0)))</f>
        <v>0</v>
      </c>
      <c r="AV110" s="2140">
        <f>IF(ISERROR(X110*(1-VLOOKUP($A110, 'E1 Categorization'!$A$32:$E$124, 5,0))), X110*0.5, X110*(1-VLOOKUP($A110, 'E1 Categorization'!$A$32:$E$124, 5,0)))</f>
        <v>0</v>
      </c>
      <c r="AW110" s="1889"/>
      <c r="AX110" s="1889"/>
      <c r="AY110" s="491">
        <f t="shared" si="33"/>
        <v>5405</v>
      </c>
      <c r="AZ110" s="492" t="str">
        <f t="shared" si="34"/>
        <v>Supervision</v>
      </c>
      <c r="BA110" s="2140">
        <f>IF(ISERROR(E110*(VLOOKUP($A110, 'E1 Categorization'!$A$32:$E$124, 5,0))), E110*0.5, E110*(VLOOKUP($A110, 'E1 Categorization'!$A$32:$E$124, 5,0)))</f>
        <v>0</v>
      </c>
      <c r="BB110" s="2140">
        <f>IF(ISERROR(F110*(VLOOKUP($A110, 'E1 Categorization'!$A$32:$E$124, 5,0))), F110*0.5, F110*(VLOOKUP($A110, 'E1 Categorization'!$A$32:$E$124, 5,0)))</f>
        <v>0</v>
      </c>
      <c r="BC110" s="2140">
        <f>IF(ISERROR(G110*(VLOOKUP($A110, 'E1 Categorization'!$A$32:$E$124, 5,0))), G110*0.5, G110*(VLOOKUP($A110, 'E1 Categorization'!$A$32:$E$124, 5,0)))</f>
        <v>0</v>
      </c>
      <c r="BD110" s="2140">
        <f>IF(ISERROR(H110*(VLOOKUP($A110, 'E1 Categorization'!$A$32:$E$124, 5,0))), H110*0.5, H110*(VLOOKUP($A110, 'E1 Categorization'!$A$32:$E$124, 5,0)))</f>
        <v>0</v>
      </c>
      <c r="BE110" s="2140">
        <f>IF(ISERROR(I110*(VLOOKUP($A110, 'E1 Categorization'!$A$32:$E$124, 5,0))), I110*0.5, I110*(VLOOKUP($A110, 'E1 Categorization'!$A$32:$E$124, 5,0)))</f>
        <v>0</v>
      </c>
      <c r="BF110" s="2140">
        <f>IF(ISERROR(J110*(VLOOKUP($A110, 'E1 Categorization'!$A$32:$E$124, 5,0))), J110*0.5, J110*(VLOOKUP($A110, 'E1 Categorization'!$A$32:$E$124, 5,0)))</f>
        <v>0</v>
      </c>
      <c r="BG110" s="2140">
        <f>IF(ISERROR(K110*(VLOOKUP($A110, 'E1 Categorization'!$A$32:$E$124, 5,0))), K110*0.5, K110*(VLOOKUP($A110, 'E1 Categorization'!$A$32:$E$124, 5,0)))</f>
        <v>0</v>
      </c>
      <c r="BH110" s="2140">
        <f>IF(ISERROR(L110*(VLOOKUP($A110, 'E1 Categorization'!$A$32:$E$124, 5,0))), L110*0.5, L110*(VLOOKUP($A110, 'E1 Categorization'!$A$32:$E$124, 5,0)))</f>
        <v>0</v>
      </c>
      <c r="BI110" s="2140">
        <f>IF(ISERROR(M110*(VLOOKUP($A110, 'E1 Categorization'!$A$32:$E$124, 5,0))), M110*0.5, M110*(VLOOKUP($A110, 'E1 Categorization'!$A$32:$E$124, 5,0)))</f>
        <v>0</v>
      </c>
      <c r="BJ110" s="2140">
        <f>IF(ISERROR(N110*(VLOOKUP($A110, 'E1 Categorization'!$A$32:$E$124, 5,0))), N110*0.5, N110*(VLOOKUP($A110, 'E1 Categorization'!$A$32:$E$124, 5,0)))</f>
        <v>0</v>
      </c>
      <c r="BK110" s="2140">
        <f>IF(ISERROR(O110*(VLOOKUP($A110, 'E1 Categorization'!$A$32:$E$124, 5,0))), O110*0.5, O110*(VLOOKUP($A110, 'E1 Categorization'!$A$32:$E$124, 5,0)))</f>
        <v>0</v>
      </c>
      <c r="BL110" s="2140">
        <f>IF(ISERROR(P110*(VLOOKUP($A110, 'E1 Categorization'!$A$32:$E$124, 5,0))), P110*0.5, P110*(VLOOKUP($A110, 'E1 Categorization'!$A$32:$E$124, 5,0)))</f>
        <v>0</v>
      </c>
      <c r="BM110" s="2140">
        <f>IF(ISERROR(Q110*(VLOOKUP($A110, 'E1 Categorization'!$A$32:$E$124, 5,0))), Q110*0.5, Q110*(VLOOKUP($A110, 'E1 Categorization'!$A$32:$E$124, 5,0)))</f>
        <v>0</v>
      </c>
      <c r="BN110" s="2140">
        <f>IF(ISERROR(R110*(VLOOKUP($A110, 'E1 Categorization'!$A$32:$E$124, 5,0))), R110*0.5, R110*(VLOOKUP($A110, 'E1 Categorization'!$A$32:$E$124, 5,0)))</f>
        <v>0</v>
      </c>
      <c r="BO110" s="2140">
        <f>IF(ISERROR(S110*(VLOOKUP($A110, 'E1 Categorization'!$A$32:$E$124, 5,0))), S110*0.5, S110*(VLOOKUP($A110, 'E1 Categorization'!$A$32:$E$124, 5,0)))</f>
        <v>0</v>
      </c>
      <c r="BP110" s="2140">
        <f>IF(ISERROR(T110*(VLOOKUP($A110, 'E1 Categorization'!$A$32:$E$124, 5,0))), T110*0.5, T110*(VLOOKUP($A110, 'E1 Categorization'!$A$32:$E$124, 5,0)))</f>
        <v>0</v>
      </c>
      <c r="BQ110" s="2140">
        <f>IF(ISERROR(U110*(VLOOKUP($A110, 'E1 Categorization'!$A$32:$E$124, 5,0))), U110*0.5, U110*(VLOOKUP($A110, 'E1 Categorization'!$A$32:$E$124, 5,0)))</f>
        <v>0</v>
      </c>
      <c r="BR110" s="2140">
        <f>IF(ISERROR(V110*(VLOOKUP($A110, 'E1 Categorization'!$A$32:$E$124, 5,0))), V110*0.5, V110*(VLOOKUP($A110, 'E1 Categorization'!$A$32:$E$124, 5,0)))</f>
        <v>0</v>
      </c>
      <c r="BS110" s="2140">
        <f>IF(ISERROR(W110*(VLOOKUP($A110, 'E1 Categorization'!$A$32:$E$124, 5,0))), W110*0.5, W110*(VLOOKUP($A110, 'E1 Categorization'!$A$32:$E$124, 5,0)))</f>
        <v>0</v>
      </c>
      <c r="BT110" s="2140">
        <f>IF(ISERROR(X110*(VLOOKUP($A110, 'E1 Categorization'!$A$32:$E$124, 5,0))), X110*0.5, X110*(VLOOKUP($A110, 'E1 Categorization'!$A$32:$E$124, 5,0)))</f>
        <v>0</v>
      </c>
    </row>
    <row r="111" spans="1:72" s="561" customFormat="1" ht="25.5" customHeight="1" x14ac:dyDescent="0.2">
      <c r="A111" s="487">
        <f>'I3 TB Data'!A421:B421</f>
        <v>5410</v>
      </c>
      <c r="B111" s="488" t="str">
        <f>'I3 TB Data'!B421</f>
        <v>Community Relations - Sundry</v>
      </c>
      <c r="C111" s="489">
        <f>'I3 TB Data'!G421</f>
        <v>0</v>
      </c>
      <c r="D111" s="1857" t="str">
        <f t="shared" si="35"/>
        <v>Yes</v>
      </c>
      <c r="E111" s="1835"/>
      <c r="F111" s="1835"/>
      <c r="G111" s="1835"/>
      <c r="H111" s="1835"/>
      <c r="I111" s="1835"/>
      <c r="J111" s="1835"/>
      <c r="K111" s="1835"/>
      <c r="L111" s="1835"/>
      <c r="M111" s="1835"/>
      <c r="N111" s="1835"/>
      <c r="O111" s="1835"/>
      <c r="P111" s="1835"/>
      <c r="Q111" s="1835"/>
      <c r="R111" s="1835"/>
      <c r="S111" s="1835"/>
      <c r="T111" s="1835"/>
      <c r="U111" s="1835"/>
      <c r="V111" s="1835"/>
      <c r="W111" s="1835"/>
      <c r="X111" s="1835"/>
      <c r="AA111" s="491">
        <f t="shared" si="31"/>
        <v>5410</v>
      </c>
      <c r="AB111" s="492" t="str">
        <f t="shared" si="32"/>
        <v>Community Relations - Sundry</v>
      </c>
      <c r="AC111" s="2140">
        <f>IF(ISERROR(E111*(1-VLOOKUP($A111, 'E1 Categorization'!$A$32:$E$124, 5,0))), E111*0.5, E111*(1-VLOOKUP($A111, 'E1 Categorization'!$A$32:$E$124, 5,0)))</f>
        <v>0</v>
      </c>
      <c r="AD111" s="2140">
        <f>IF(ISERROR(F111*(1-VLOOKUP($A111, 'E1 Categorization'!$A$32:$E$124, 5,0))), F111*0.5, F111*(1-VLOOKUP($A111, 'E1 Categorization'!$A$32:$E$124, 5,0)))</f>
        <v>0</v>
      </c>
      <c r="AE111" s="2140">
        <f>IF(ISERROR(G111*(1-VLOOKUP($A111, 'E1 Categorization'!$A$32:$E$124, 5,0))), G111*0.5, G111*(1-VLOOKUP($A111, 'E1 Categorization'!$A$32:$E$124, 5,0)))</f>
        <v>0</v>
      </c>
      <c r="AF111" s="2140">
        <f>IF(ISERROR(H111*(1-VLOOKUP($A111, 'E1 Categorization'!$A$32:$E$124, 5,0))), H111*0.5, H111*(1-VLOOKUP($A111, 'E1 Categorization'!$A$32:$E$124, 5,0)))</f>
        <v>0</v>
      </c>
      <c r="AG111" s="2140">
        <f>IF(ISERROR(I111*(1-VLOOKUP($A111, 'E1 Categorization'!$A$32:$E$124, 5,0))), I111*0.5, I111*(1-VLOOKUP($A111, 'E1 Categorization'!$A$32:$E$124, 5,0)))</f>
        <v>0</v>
      </c>
      <c r="AH111" s="2140">
        <f>IF(ISERROR(J111*(1-VLOOKUP($A111, 'E1 Categorization'!$A$32:$E$124, 5,0))), J111*0.5, J111*(1-VLOOKUP($A111, 'E1 Categorization'!$A$32:$E$124, 5,0)))</f>
        <v>0</v>
      </c>
      <c r="AI111" s="2140">
        <f>IF(ISERROR(K111*(1-VLOOKUP($A111, 'E1 Categorization'!$A$32:$E$124, 5,0))), K111*0.5, K111*(1-VLOOKUP($A111, 'E1 Categorization'!$A$32:$E$124, 5,0)))</f>
        <v>0</v>
      </c>
      <c r="AJ111" s="2140">
        <f>IF(ISERROR(L111*(1-VLOOKUP($A111, 'E1 Categorization'!$A$32:$E$124, 5,0))), L111*0.5, L111*(1-VLOOKUP($A111, 'E1 Categorization'!$A$32:$E$124, 5,0)))</f>
        <v>0</v>
      </c>
      <c r="AK111" s="2140">
        <f>IF(ISERROR(M111*(1-VLOOKUP($A111, 'E1 Categorization'!$A$32:$E$124, 5,0))), M111*0.5, M111*(1-VLOOKUP($A111, 'E1 Categorization'!$A$32:$E$124, 5,0)))</f>
        <v>0</v>
      </c>
      <c r="AL111" s="2140">
        <f>IF(ISERROR(N111*(1-VLOOKUP($A111, 'E1 Categorization'!$A$32:$E$124, 5,0))), N111*0.5, N111*(1-VLOOKUP($A111, 'E1 Categorization'!$A$32:$E$124, 5,0)))</f>
        <v>0</v>
      </c>
      <c r="AM111" s="2140">
        <f>IF(ISERROR(O111*(1-VLOOKUP($A111, 'E1 Categorization'!$A$32:$E$124, 5,0))), O111*0.5, O111*(1-VLOOKUP($A111, 'E1 Categorization'!$A$32:$E$124, 5,0)))</f>
        <v>0</v>
      </c>
      <c r="AN111" s="2140">
        <f>IF(ISERROR(P111*(1-VLOOKUP($A111, 'E1 Categorization'!$A$32:$E$124, 5,0))), P111*0.5, P111*(1-VLOOKUP($A111, 'E1 Categorization'!$A$32:$E$124, 5,0)))</f>
        <v>0</v>
      </c>
      <c r="AO111" s="2140">
        <f>IF(ISERROR(Q111*(1-VLOOKUP($A111, 'E1 Categorization'!$A$32:$E$124, 5,0))), Q111*0.5, Q111*(1-VLOOKUP($A111, 'E1 Categorization'!$A$32:$E$124, 5,0)))</f>
        <v>0</v>
      </c>
      <c r="AP111" s="2140">
        <f>IF(ISERROR(R111*(1-VLOOKUP($A111, 'E1 Categorization'!$A$32:$E$124, 5,0))), R111*0.5, R111*(1-VLOOKUP($A111, 'E1 Categorization'!$A$32:$E$124, 5,0)))</f>
        <v>0</v>
      </c>
      <c r="AQ111" s="2140">
        <f>IF(ISERROR(S111*(1-VLOOKUP($A111, 'E1 Categorization'!$A$32:$E$124, 5,0))), S111*0.5, S111*(1-VLOOKUP($A111, 'E1 Categorization'!$A$32:$E$124, 5,0)))</f>
        <v>0</v>
      </c>
      <c r="AR111" s="2140">
        <f>IF(ISERROR(T111*(1-VLOOKUP($A111, 'E1 Categorization'!$A$32:$E$124, 5,0))), T111*0.5, T111*(1-VLOOKUP($A111, 'E1 Categorization'!$A$32:$E$124, 5,0)))</f>
        <v>0</v>
      </c>
      <c r="AS111" s="2140">
        <f>IF(ISERROR(U111*(1-VLOOKUP($A111, 'E1 Categorization'!$A$32:$E$124, 5,0))), U111*0.5, U111*(1-VLOOKUP($A111, 'E1 Categorization'!$A$32:$E$124, 5,0)))</f>
        <v>0</v>
      </c>
      <c r="AT111" s="2140">
        <f>IF(ISERROR(V111*(1-VLOOKUP($A111, 'E1 Categorization'!$A$32:$E$124, 5,0))), V111*0.5, V111*(1-VLOOKUP($A111, 'E1 Categorization'!$A$32:$E$124, 5,0)))</f>
        <v>0</v>
      </c>
      <c r="AU111" s="2140">
        <f>IF(ISERROR(W111*(1-VLOOKUP($A111, 'E1 Categorization'!$A$32:$E$124, 5,0))), W111*0.5, W111*(1-VLOOKUP($A111, 'E1 Categorization'!$A$32:$E$124, 5,0)))</f>
        <v>0</v>
      </c>
      <c r="AV111" s="2140">
        <f>IF(ISERROR(X111*(1-VLOOKUP($A111, 'E1 Categorization'!$A$32:$E$124, 5,0))), X111*0.5, X111*(1-VLOOKUP($A111, 'E1 Categorization'!$A$32:$E$124, 5,0)))</f>
        <v>0</v>
      </c>
      <c r="AW111" s="1889"/>
      <c r="AX111" s="1889"/>
      <c r="AY111" s="491">
        <f t="shared" si="33"/>
        <v>5410</v>
      </c>
      <c r="AZ111" s="492" t="str">
        <f t="shared" si="34"/>
        <v>Community Relations - Sundry</v>
      </c>
      <c r="BA111" s="2140">
        <f>IF(ISERROR(E111*(VLOOKUP($A111, 'E1 Categorization'!$A$32:$E$124, 5,0))), E111*0.5, E111*(VLOOKUP($A111, 'E1 Categorization'!$A$32:$E$124, 5,0)))</f>
        <v>0</v>
      </c>
      <c r="BB111" s="2140">
        <f>IF(ISERROR(F111*(VLOOKUP($A111, 'E1 Categorization'!$A$32:$E$124, 5,0))), F111*0.5, F111*(VLOOKUP($A111, 'E1 Categorization'!$A$32:$E$124, 5,0)))</f>
        <v>0</v>
      </c>
      <c r="BC111" s="2140">
        <f>IF(ISERROR(G111*(VLOOKUP($A111, 'E1 Categorization'!$A$32:$E$124, 5,0))), G111*0.5, G111*(VLOOKUP($A111, 'E1 Categorization'!$A$32:$E$124, 5,0)))</f>
        <v>0</v>
      </c>
      <c r="BD111" s="2140">
        <f>IF(ISERROR(H111*(VLOOKUP($A111, 'E1 Categorization'!$A$32:$E$124, 5,0))), H111*0.5, H111*(VLOOKUP($A111, 'E1 Categorization'!$A$32:$E$124, 5,0)))</f>
        <v>0</v>
      </c>
      <c r="BE111" s="2140">
        <f>IF(ISERROR(I111*(VLOOKUP($A111, 'E1 Categorization'!$A$32:$E$124, 5,0))), I111*0.5, I111*(VLOOKUP($A111, 'E1 Categorization'!$A$32:$E$124, 5,0)))</f>
        <v>0</v>
      </c>
      <c r="BF111" s="2140">
        <f>IF(ISERROR(J111*(VLOOKUP($A111, 'E1 Categorization'!$A$32:$E$124, 5,0))), J111*0.5, J111*(VLOOKUP($A111, 'E1 Categorization'!$A$32:$E$124, 5,0)))</f>
        <v>0</v>
      </c>
      <c r="BG111" s="2140">
        <f>IF(ISERROR(K111*(VLOOKUP($A111, 'E1 Categorization'!$A$32:$E$124, 5,0))), K111*0.5, K111*(VLOOKUP($A111, 'E1 Categorization'!$A$32:$E$124, 5,0)))</f>
        <v>0</v>
      </c>
      <c r="BH111" s="2140">
        <f>IF(ISERROR(L111*(VLOOKUP($A111, 'E1 Categorization'!$A$32:$E$124, 5,0))), L111*0.5, L111*(VLOOKUP($A111, 'E1 Categorization'!$A$32:$E$124, 5,0)))</f>
        <v>0</v>
      </c>
      <c r="BI111" s="2140">
        <f>IF(ISERROR(M111*(VLOOKUP($A111, 'E1 Categorization'!$A$32:$E$124, 5,0))), M111*0.5, M111*(VLOOKUP($A111, 'E1 Categorization'!$A$32:$E$124, 5,0)))</f>
        <v>0</v>
      </c>
      <c r="BJ111" s="2140">
        <f>IF(ISERROR(N111*(VLOOKUP($A111, 'E1 Categorization'!$A$32:$E$124, 5,0))), N111*0.5, N111*(VLOOKUP($A111, 'E1 Categorization'!$A$32:$E$124, 5,0)))</f>
        <v>0</v>
      </c>
      <c r="BK111" s="2140">
        <f>IF(ISERROR(O111*(VLOOKUP($A111, 'E1 Categorization'!$A$32:$E$124, 5,0))), O111*0.5, O111*(VLOOKUP($A111, 'E1 Categorization'!$A$32:$E$124, 5,0)))</f>
        <v>0</v>
      </c>
      <c r="BL111" s="2140">
        <f>IF(ISERROR(P111*(VLOOKUP($A111, 'E1 Categorization'!$A$32:$E$124, 5,0))), P111*0.5, P111*(VLOOKUP($A111, 'E1 Categorization'!$A$32:$E$124, 5,0)))</f>
        <v>0</v>
      </c>
      <c r="BM111" s="2140">
        <f>IF(ISERROR(Q111*(VLOOKUP($A111, 'E1 Categorization'!$A$32:$E$124, 5,0))), Q111*0.5, Q111*(VLOOKUP($A111, 'E1 Categorization'!$A$32:$E$124, 5,0)))</f>
        <v>0</v>
      </c>
      <c r="BN111" s="2140">
        <f>IF(ISERROR(R111*(VLOOKUP($A111, 'E1 Categorization'!$A$32:$E$124, 5,0))), R111*0.5, R111*(VLOOKUP($A111, 'E1 Categorization'!$A$32:$E$124, 5,0)))</f>
        <v>0</v>
      </c>
      <c r="BO111" s="2140">
        <f>IF(ISERROR(S111*(VLOOKUP($A111, 'E1 Categorization'!$A$32:$E$124, 5,0))), S111*0.5, S111*(VLOOKUP($A111, 'E1 Categorization'!$A$32:$E$124, 5,0)))</f>
        <v>0</v>
      </c>
      <c r="BP111" s="2140">
        <f>IF(ISERROR(T111*(VLOOKUP($A111, 'E1 Categorization'!$A$32:$E$124, 5,0))), T111*0.5, T111*(VLOOKUP($A111, 'E1 Categorization'!$A$32:$E$124, 5,0)))</f>
        <v>0</v>
      </c>
      <c r="BQ111" s="2140">
        <f>IF(ISERROR(U111*(VLOOKUP($A111, 'E1 Categorization'!$A$32:$E$124, 5,0))), U111*0.5, U111*(VLOOKUP($A111, 'E1 Categorization'!$A$32:$E$124, 5,0)))</f>
        <v>0</v>
      </c>
      <c r="BR111" s="2140">
        <f>IF(ISERROR(V111*(VLOOKUP($A111, 'E1 Categorization'!$A$32:$E$124, 5,0))), V111*0.5, V111*(VLOOKUP($A111, 'E1 Categorization'!$A$32:$E$124, 5,0)))</f>
        <v>0</v>
      </c>
      <c r="BS111" s="2140">
        <f>IF(ISERROR(W111*(VLOOKUP($A111, 'E1 Categorization'!$A$32:$E$124, 5,0))), W111*0.5, W111*(VLOOKUP($A111, 'E1 Categorization'!$A$32:$E$124, 5,0)))</f>
        <v>0</v>
      </c>
      <c r="BT111" s="2140">
        <f>IF(ISERROR(X111*(VLOOKUP($A111, 'E1 Categorization'!$A$32:$E$124, 5,0))), X111*0.5, X111*(VLOOKUP($A111, 'E1 Categorization'!$A$32:$E$124, 5,0)))</f>
        <v>0</v>
      </c>
    </row>
    <row r="112" spans="1:72" s="561" customFormat="1" ht="25.5" customHeight="1" x14ac:dyDescent="0.2">
      <c r="A112" s="487">
        <f>'I3 TB Data'!A422:B422</f>
        <v>5415</v>
      </c>
      <c r="B112" s="488" t="str">
        <f>'I3 TB Data'!B422</f>
        <v>Energy Conservation</v>
      </c>
      <c r="C112" s="489">
        <f>'I3 TB Data'!G422</f>
        <v>0</v>
      </c>
      <c r="D112" s="1857" t="str">
        <f t="shared" si="35"/>
        <v>Yes</v>
      </c>
      <c r="E112" s="1835"/>
      <c r="F112" s="1835"/>
      <c r="G112" s="1835"/>
      <c r="H112" s="1835"/>
      <c r="I112" s="1835"/>
      <c r="J112" s="1835"/>
      <c r="K112" s="1835"/>
      <c r="L112" s="1835"/>
      <c r="M112" s="1835"/>
      <c r="N112" s="1835"/>
      <c r="O112" s="1835"/>
      <c r="P112" s="1835"/>
      <c r="Q112" s="1835"/>
      <c r="R112" s="1835"/>
      <c r="S112" s="1835"/>
      <c r="T112" s="1835"/>
      <c r="U112" s="1835"/>
      <c r="V112" s="1835"/>
      <c r="W112" s="1835"/>
      <c r="X112" s="1835"/>
      <c r="AA112" s="491">
        <f t="shared" si="31"/>
        <v>5415</v>
      </c>
      <c r="AB112" s="492" t="str">
        <f t="shared" si="32"/>
        <v>Energy Conservation</v>
      </c>
      <c r="AC112" s="2140">
        <f>IF(ISERROR(E112*(1-VLOOKUP($A112, 'E1 Categorization'!$A$32:$E$124, 5,0))), E112*0.5, E112*(1-VLOOKUP($A112, 'E1 Categorization'!$A$32:$E$124, 5,0)))</f>
        <v>0</v>
      </c>
      <c r="AD112" s="2140">
        <f>IF(ISERROR(F112*(1-VLOOKUP($A112, 'E1 Categorization'!$A$32:$E$124, 5,0))), F112*0.5, F112*(1-VLOOKUP($A112, 'E1 Categorization'!$A$32:$E$124, 5,0)))</f>
        <v>0</v>
      </c>
      <c r="AE112" s="2140">
        <f>IF(ISERROR(G112*(1-VLOOKUP($A112, 'E1 Categorization'!$A$32:$E$124, 5,0))), G112*0.5, G112*(1-VLOOKUP($A112, 'E1 Categorization'!$A$32:$E$124, 5,0)))</f>
        <v>0</v>
      </c>
      <c r="AF112" s="2140">
        <f>IF(ISERROR(H112*(1-VLOOKUP($A112, 'E1 Categorization'!$A$32:$E$124, 5,0))), H112*0.5, H112*(1-VLOOKUP($A112, 'E1 Categorization'!$A$32:$E$124, 5,0)))</f>
        <v>0</v>
      </c>
      <c r="AG112" s="2140">
        <f>IF(ISERROR(I112*(1-VLOOKUP($A112, 'E1 Categorization'!$A$32:$E$124, 5,0))), I112*0.5, I112*(1-VLOOKUP($A112, 'E1 Categorization'!$A$32:$E$124, 5,0)))</f>
        <v>0</v>
      </c>
      <c r="AH112" s="2140">
        <f>IF(ISERROR(J112*(1-VLOOKUP($A112, 'E1 Categorization'!$A$32:$E$124, 5,0))), J112*0.5, J112*(1-VLOOKUP($A112, 'E1 Categorization'!$A$32:$E$124, 5,0)))</f>
        <v>0</v>
      </c>
      <c r="AI112" s="2140">
        <f>IF(ISERROR(K112*(1-VLOOKUP($A112, 'E1 Categorization'!$A$32:$E$124, 5,0))), K112*0.5, K112*(1-VLOOKUP($A112, 'E1 Categorization'!$A$32:$E$124, 5,0)))</f>
        <v>0</v>
      </c>
      <c r="AJ112" s="2140">
        <f>IF(ISERROR(L112*(1-VLOOKUP($A112, 'E1 Categorization'!$A$32:$E$124, 5,0))), L112*0.5, L112*(1-VLOOKUP($A112, 'E1 Categorization'!$A$32:$E$124, 5,0)))</f>
        <v>0</v>
      </c>
      <c r="AK112" s="2140">
        <f>IF(ISERROR(M112*(1-VLOOKUP($A112, 'E1 Categorization'!$A$32:$E$124, 5,0))), M112*0.5, M112*(1-VLOOKUP($A112, 'E1 Categorization'!$A$32:$E$124, 5,0)))</f>
        <v>0</v>
      </c>
      <c r="AL112" s="2140">
        <f>IF(ISERROR(N112*(1-VLOOKUP($A112, 'E1 Categorization'!$A$32:$E$124, 5,0))), N112*0.5, N112*(1-VLOOKUP($A112, 'E1 Categorization'!$A$32:$E$124, 5,0)))</f>
        <v>0</v>
      </c>
      <c r="AM112" s="2140">
        <f>IF(ISERROR(O112*(1-VLOOKUP($A112, 'E1 Categorization'!$A$32:$E$124, 5,0))), O112*0.5, O112*(1-VLOOKUP($A112, 'E1 Categorization'!$A$32:$E$124, 5,0)))</f>
        <v>0</v>
      </c>
      <c r="AN112" s="2140">
        <f>IF(ISERROR(P112*(1-VLOOKUP($A112, 'E1 Categorization'!$A$32:$E$124, 5,0))), P112*0.5, P112*(1-VLOOKUP($A112, 'E1 Categorization'!$A$32:$E$124, 5,0)))</f>
        <v>0</v>
      </c>
      <c r="AO112" s="2140">
        <f>IF(ISERROR(Q112*(1-VLOOKUP($A112, 'E1 Categorization'!$A$32:$E$124, 5,0))), Q112*0.5, Q112*(1-VLOOKUP($A112, 'E1 Categorization'!$A$32:$E$124, 5,0)))</f>
        <v>0</v>
      </c>
      <c r="AP112" s="2140">
        <f>IF(ISERROR(R112*(1-VLOOKUP($A112, 'E1 Categorization'!$A$32:$E$124, 5,0))), R112*0.5, R112*(1-VLOOKUP($A112, 'E1 Categorization'!$A$32:$E$124, 5,0)))</f>
        <v>0</v>
      </c>
      <c r="AQ112" s="2140">
        <f>IF(ISERROR(S112*(1-VLOOKUP($A112, 'E1 Categorization'!$A$32:$E$124, 5,0))), S112*0.5, S112*(1-VLOOKUP($A112, 'E1 Categorization'!$A$32:$E$124, 5,0)))</f>
        <v>0</v>
      </c>
      <c r="AR112" s="2140">
        <f>IF(ISERROR(T112*(1-VLOOKUP($A112, 'E1 Categorization'!$A$32:$E$124, 5,0))), T112*0.5, T112*(1-VLOOKUP($A112, 'E1 Categorization'!$A$32:$E$124, 5,0)))</f>
        <v>0</v>
      </c>
      <c r="AS112" s="2140">
        <f>IF(ISERROR(U112*(1-VLOOKUP($A112, 'E1 Categorization'!$A$32:$E$124, 5,0))), U112*0.5, U112*(1-VLOOKUP($A112, 'E1 Categorization'!$A$32:$E$124, 5,0)))</f>
        <v>0</v>
      </c>
      <c r="AT112" s="2140">
        <f>IF(ISERROR(V112*(1-VLOOKUP($A112, 'E1 Categorization'!$A$32:$E$124, 5,0))), V112*0.5, V112*(1-VLOOKUP($A112, 'E1 Categorization'!$A$32:$E$124, 5,0)))</f>
        <v>0</v>
      </c>
      <c r="AU112" s="2140">
        <f>IF(ISERROR(W112*(1-VLOOKUP($A112, 'E1 Categorization'!$A$32:$E$124, 5,0))), W112*0.5, W112*(1-VLOOKUP($A112, 'E1 Categorization'!$A$32:$E$124, 5,0)))</f>
        <v>0</v>
      </c>
      <c r="AV112" s="2140">
        <f>IF(ISERROR(X112*(1-VLOOKUP($A112, 'E1 Categorization'!$A$32:$E$124, 5,0))), X112*0.5, X112*(1-VLOOKUP($A112, 'E1 Categorization'!$A$32:$E$124, 5,0)))</f>
        <v>0</v>
      </c>
      <c r="AW112" s="1889"/>
      <c r="AX112" s="1889"/>
      <c r="AY112" s="491">
        <f t="shared" si="33"/>
        <v>5415</v>
      </c>
      <c r="AZ112" s="492" t="str">
        <f t="shared" si="34"/>
        <v>Energy Conservation</v>
      </c>
      <c r="BA112" s="2140">
        <f>IF(ISERROR(E112*(VLOOKUP($A112, 'E1 Categorization'!$A$32:$E$124, 5,0))), E112*0.5, E112*(VLOOKUP($A112, 'E1 Categorization'!$A$32:$E$124, 5,0)))</f>
        <v>0</v>
      </c>
      <c r="BB112" s="2140">
        <f>IF(ISERROR(F112*(VLOOKUP($A112, 'E1 Categorization'!$A$32:$E$124, 5,0))), F112*0.5, F112*(VLOOKUP($A112, 'E1 Categorization'!$A$32:$E$124, 5,0)))</f>
        <v>0</v>
      </c>
      <c r="BC112" s="2140">
        <f>IF(ISERROR(G112*(VLOOKUP($A112, 'E1 Categorization'!$A$32:$E$124, 5,0))), G112*0.5, G112*(VLOOKUP($A112, 'E1 Categorization'!$A$32:$E$124, 5,0)))</f>
        <v>0</v>
      </c>
      <c r="BD112" s="2140">
        <f>IF(ISERROR(H112*(VLOOKUP($A112, 'E1 Categorization'!$A$32:$E$124, 5,0))), H112*0.5, H112*(VLOOKUP($A112, 'E1 Categorization'!$A$32:$E$124, 5,0)))</f>
        <v>0</v>
      </c>
      <c r="BE112" s="2140">
        <f>IF(ISERROR(I112*(VLOOKUP($A112, 'E1 Categorization'!$A$32:$E$124, 5,0))), I112*0.5, I112*(VLOOKUP($A112, 'E1 Categorization'!$A$32:$E$124, 5,0)))</f>
        <v>0</v>
      </c>
      <c r="BF112" s="2140">
        <f>IF(ISERROR(J112*(VLOOKUP($A112, 'E1 Categorization'!$A$32:$E$124, 5,0))), J112*0.5, J112*(VLOOKUP($A112, 'E1 Categorization'!$A$32:$E$124, 5,0)))</f>
        <v>0</v>
      </c>
      <c r="BG112" s="2140">
        <f>IF(ISERROR(K112*(VLOOKUP($A112, 'E1 Categorization'!$A$32:$E$124, 5,0))), K112*0.5, K112*(VLOOKUP($A112, 'E1 Categorization'!$A$32:$E$124, 5,0)))</f>
        <v>0</v>
      </c>
      <c r="BH112" s="2140">
        <f>IF(ISERROR(L112*(VLOOKUP($A112, 'E1 Categorization'!$A$32:$E$124, 5,0))), L112*0.5, L112*(VLOOKUP($A112, 'E1 Categorization'!$A$32:$E$124, 5,0)))</f>
        <v>0</v>
      </c>
      <c r="BI112" s="2140">
        <f>IF(ISERROR(M112*(VLOOKUP($A112, 'E1 Categorization'!$A$32:$E$124, 5,0))), M112*0.5, M112*(VLOOKUP($A112, 'E1 Categorization'!$A$32:$E$124, 5,0)))</f>
        <v>0</v>
      </c>
      <c r="BJ112" s="2140">
        <f>IF(ISERROR(N112*(VLOOKUP($A112, 'E1 Categorization'!$A$32:$E$124, 5,0))), N112*0.5, N112*(VLOOKUP($A112, 'E1 Categorization'!$A$32:$E$124, 5,0)))</f>
        <v>0</v>
      </c>
      <c r="BK112" s="2140">
        <f>IF(ISERROR(O112*(VLOOKUP($A112, 'E1 Categorization'!$A$32:$E$124, 5,0))), O112*0.5, O112*(VLOOKUP($A112, 'E1 Categorization'!$A$32:$E$124, 5,0)))</f>
        <v>0</v>
      </c>
      <c r="BL112" s="2140">
        <f>IF(ISERROR(P112*(VLOOKUP($A112, 'E1 Categorization'!$A$32:$E$124, 5,0))), P112*0.5, P112*(VLOOKUP($A112, 'E1 Categorization'!$A$32:$E$124, 5,0)))</f>
        <v>0</v>
      </c>
      <c r="BM112" s="2140">
        <f>IF(ISERROR(Q112*(VLOOKUP($A112, 'E1 Categorization'!$A$32:$E$124, 5,0))), Q112*0.5, Q112*(VLOOKUP($A112, 'E1 Categorization'!$A$32:$E$124, 5,0)))</f>
        <v>0</v>
      </c>
      <c r="BN112" s="2140">
        <f>IF(ISERROR(R112*(VLOOKUP($A112, 'E1 Categorization'!$A$32:$E$124, 5,0))), R112*0.5, R112*(VLOOKUP($A112, 'E1 Categorization'!$A$32:$E$124, 5,0)))</f>
        <v>0</v>
      </c>
      <c r="BO112" s="2140">
        <f>IF(ISERROR(S112*(VLOOKUP($A112, 'E1 Categorization'!$A$32:$E$124, 5,0))), S112*0.5, S112*(VLOOKUP($A112, 'E1 Categorization'!$A$32:$E$124, 5,0)))</f>
        <v>0</v>
      </c>
      <c r="BP112" s="2140">
        <f>IF(ISERROR(T112*(VLOOKUP($A112, 'E1 Categorization'!$A$32:$E$124, 5,0))), T112*0.5, T112*(VLOOKUP($A112, 'E1 Categorization'!$A$32:$E$124, 5,0)))</f>
        <v>0</v>
      </c>
      <c r="BQ112" s="2140">
        <f>IF(ISERROR(U112*(VLOOKUP($A112, 'E1 Categorization'!$A$32:$E$124, 5,0))), U112*0.5, U112*(VLOOKUP($A112, 'E1 Categorization'!$A$32:$E$124, 5,0)))</f>
        <v>0</v>
      </c>
      <c r="BR112" s="2140">
        <f>IF(ISERROR(V112*(VLOOKUP($A112, 'E1 Categorization'!$A$32:$E$124, 5,0))), V112*0.5, V112*(VLOOKUP($A112, 'E1 Categorization'!$A$32:$E$124, 5,0)))</f>
        <v>0</v>
      </c>
      <c r="BS112" s="2140">
        <f>IF(ISERROR(W112*(VLOOKUP($A112, 'E1 Categorization'!$A$32:$E$124, 5,0))), W112*0.5, W112*(VLOOKUP($A112, 'E1 Categorization'!$A$32:$E$124, 5,0)))</f>
        <v>0</v>
      </c>
      <c r="BT112" s="2140">
        <f>IF(ISERROR(X112*(VLOOKUP($A112, 'E1 Categorization'!$A$32:$E$124, 5,0))), X112*0.5, X112*(VLOOKUP($A112, 'E1 Categorization'!$A$32:$E$124, 5,0)))</f>
        <v>0</v>
      </c>
    </row>
    <row r="113" spans="1:72" s="561" customFormat="1" ht="25.5" customHeight="1" x14ac:dyDescent="0.2">
      <c r="A113" s="487">
        <f>'I3 TB Data'!A423:B423</f>
        <v>5420</v>
      </c>
      <c r="B113" s="488" t="str">
        <f>'I3 TB Data'!B423</f>
        <v>Community Safety Program</v>
      </c>
      <c r="C113" s="489">
        <f>'I3 TB Data'!G423</f>
        <v>0</v>
      </c>
      <c r="D113" s="1857" t="str">
        <f t="shared" si="35"/>
        <v>Yes</v>
      </c>
      <c r="E113" s="1835"/>
      <c r="F113" s="1835"/>
      <c r="G113" s="1835"/>
      <c r="H113" s="1835"/>
      <c r="I113" s="1835"/>
      <c r="J113" s="1835"/>
      <c r="K113" s="1835"/>
      <c r="L113" s="1835"/>
      <c r="M113" s="1835"/>
      <c r="N113" s="1835"/>
      <c r="O113" s="1835"/>
      <c r="P113" s="1835"/>
      <c r="Q113" s="1835"/>
      <c r="R113" s="1835"/>
      <c r="S113" s="1835"/>
      <c r="T113" s="1835"/>
      <c r="U113" s="1835"/>
      <c r="V113" s="1835"/>
      <c r="W113" s="1835"/>
      <c r="X113" s="1835"/>
      <c r="AA113" s="491">
        <f t="shared" si="31"/>
        <v>5420</v>
      </c>
      <c r="AB113" s="492" t="str">
        <f t="shared" si="32"/>
        <v>Community Safety Program</v>
      </c>
      <c r="AC113" s="2140">
        <f>IF(ISERROR(E113*(1-VLOOKUP($A113, 'E1 Categorization'!$A$32:$E$124, 5,0))), E113*0.5, E113*(1-VLOOKUP($A113, 'E1 Categorization'!$A$32:$E$124, 5,0)))</f>
        <v>0</v>
      </c>
      <c r="AD113" s="2140">
        <f>IF(ISERROR(F113*(1-VLOOKUP($A113, 'E1 Categorization'!$A$32:$E$124, 5,0))), F113*0.5, F113*(1-VLOOKUP($A113, 'E1 Categorization'!$A$32:$E$124, 5,0)))</f>
        <v>0</v>
      </c>
      <c r="AE113" s="2140">
        <f>IF(ISERROR(G113*(1-VLOOKUP($A113, 'E1 Categorization'!$A$32:$E$124, 5,0))), G113*0.5, G113*(1-VLOOKUP($A113, 'E1 Categorization'!$A$32:$E$124, 5,0)))</f>
        <v>0</v>
      </c>
      <c r="AF113" s="2140">
        <f>IF(ISERROR(H113*(1-VLOOKUP($A113, 'E1 Categorization'!$A$32:$E$124, 5,0))), H113*0.5, H113*(1-VLOOKUP($A113, 'E1 Categorization'!$A$32:$E$124, 5,0)))</f>
        <v>0</v>
      </c>
      <c r="AG113" s="2140">
        <f>IF(ISERROR(I113*(1-VLOOKUP($A113, 'E1 Categorization'!$A$32:$E$124, 5,0))), I113*0.5, I113*(1-VLOOKUP($A113, 'E1 Categorization'!$A$32:$E$124, 5,0)))</f>
        <v>0</v>
      </c>
      <c r="AH113" s="2140">
        <f>IF(ISERROR(J113*(1-VLOOKUP($A113, 'E1 Categorization'!$A$32:$E$124, 5,0))), J113*0.5, J113*(1-VLOOKUP($A113, 'E1 Categorization'!$A$32:$E$124, 5,0)))</f>
        <v>0</v>
      </c>
      <c r="AI113" s="2140">
        <f>IF(ISERROR(K113*(1-VLOOKUP($A113, 'E1 Categorization'!$A$32:$E$124, 5,0))), K113*0.5, K113*(1-VLOOKUP($A113, 'E1 Categorization'!$A$32:$E$124, 5,0)))</f>
        <v>0</v>
      </c>
      <c r="AJ113" s="2140">
        <f>IF(ISERROR(L113*(1-VLOOKUP($A113, 'E1 Categorization'!$A$32:$E$124, 5,0))), L113*0.5, L113*(1-VLOOKUP($A113, 'E1 Categorization'!$A$32:$E$124, 5,0)))</f>
        <v>0</v>
      </c>
      <c r="AK113" s="2140">
        <f>IF(ISERROR(M113*(1-VLOOKUP($A113, 'E1 Categorization'!$A$32:$E$124, 5,0))), M113*0.5, M113*(1-VLOOKUP($A113, 'E1 Categorization'!$A$32:$E$124, 5,0)))</f>
        <v>0</v>
      </c>
      <c r="AL113" s="2140">
        <f>IF(ISERROR(N113*(1-VLOOKUP($A113, 'E1 Categorization'!$A$32:$E$124, 5,0))), N113*0.5, N113*(1-VLOOKUP($A113, 'E1 Categorization'!$A$32:$E$124, 5,0)))</f>
        <v>0</v>
      </c>
      <c r="AM113" s="2140">
        <f>IF(ISERROR(O113*(1-VLOOKUP($A113, 'E1 Categorization'!$A$32:$E$124, 5,0))), O113*0.5, O113*(1-VLOOKUP($A113, 'E1 Categorization'!$A$32:$E$124, 5,0)))</f>
        <v>0</v>
      </c>
      <c r="AN113" s="2140">
        <f>IF(ISERROR(P113*(1-VLOOKUP($A113, 'E1 Categorization'!$A$32:$E$124, 5,0))), P113*0.5, P113*(1-VLOOKUP($A113, 'E1 Categorization'!$A$32:$E$124, 5,0)))</f>
        <v>0</v>
      </c>
      <c r="AO113" s="2140">
        <f>IF(ISERROR(Q113*(1-VLOOKUP($A113, 'E1 Categorization'!$A$32:$E$124, 5,0))), Q113*0.5, Q113*(1-VLOOKUP($A113, 'E1 Categorization'!$A$32:$E$124, 5,0)))</f>
        <v>0</v>
      </c>
      <c r="AP113" s="2140">
        <f>IF(ISERROR(R113*(1-VLOOKUP($A113, 'E1 Categorization'!$A$32:$E$124, 5,0))), R113*0.5, R113*(1-VLOOKUP($A113, 'E1 Categorization'!$A$32:$E$124, 5,0)))</f>
        <v>0</v>
      </c>
      <c r="AQ113" s="2140">
        <f>IF(ISERROR(S113*(1-VLOOKUP($A113, 'E1 Categorization'!$A$32:$E$124, 5,0))), S113*0.5, S113*(1-VLOOKUP($A113, 'E1 Categorization'!$A$32:$E$124, 5,0)))</f>
        <v>0</v>
      </c>
      <c r="AR113" s="2140">
        <f>IF(ISERROR(T113*(1-VLOOKUP($A113, 'E1 Categorization'!$A$32:$E$124, 5,0))), T113*0.5, T113*(1-VLOOKUP($A113, 'E1 Categorization'!$A$32:$E$124, 5,0)))</f>
        <v>0</v>
      </c>
      <c r="AS113" s="2140">
        <f>IF(ISERROR(U113*(1-VLOOKUP($A113, 'E1 Categorization'!$A$32:$E$124, 5,0))), U113*0.5, U113*(1-VLOOKUP($A113, 'E1 Categorization'!$A$32:$E$124, 5,0)))</f>
        <v>0</v>
      </c>
      <c r="AT113" s="2140">
        <f>IF(ISERROR(V113*(1-VLOOKUP($A113, 'E1 Categorization'!$A$32:$E$124, 5,0))), V113*0.5, V113*(1-VLOOKUP($A113, 'E1 Categorization'!$A$32:$E$124, 5,0)))</f>
        <v>0</v>
      </c>
      <c r="AU113" s="2140">
        <f>IF(ISERROR(W113*(1-VLOOKUP($A113, 'E1 Categorization'!$A$32:$E$124, 5,0))), W113*0.5, W113*(1-VLOOKUP($A113, 'E1 Categorization'!$A$32:$E$124, 5,0)))</f>
        <v>0</v>
      </c>
      <c r="AV113" s="2140">
        <f>IF(ISERROR(X113*(1-VLOOKUP($A113, 'E1 Categorization'!$A$32:$E$124, 5,0))), X113*0.5, X113*(1-VLOOKUP($A113, 'E1 Categorization'!$A$32:$E$124, 5,0)))</f>
        <v>0</v>
      </c>
      <c r="AW113" s="1889"/>
      <c r="AX113" s="1889"/>
      <c r="AY113" s="491">
        <f t="shared" si="33"/>
        <v>5420</v>
      </c>
      <c r="AZ113" s="492" t="str">
        <f t="shared" si="34"/>
        <v>Community Safety Program</v>
      </c>
      <c r="BA113" s="2140">
        <f>IF(ISERROR(E113*(VLOOKUP($A113, 'E1 Categorization'!$A$32:$E$124, 5,0))), E113*0.5, E113*(VLOOKUP($A113, 'E1 Categorization'!$A$32:$E$124, 5,0)))</f>
        <v>0</v>
      </c>
      <c r="BB113" s="2140">
        <f>IF(ISERROR(F113*(VLOOKUP($A113, 'E1 Categorization'!$A$32:$E$124, 5,0))), F113*0.5, F113*(VLOOKUP($A113, 'E1 Categorization'!$A$32:$E$124, 5,0)))</f>
        <v>0</v>
      </c>
      <c r="BC113" s="2140">
        <f>IF(ISERROR(G113*(VLOOKUP($A113, 'E1 Categorization'!$A$32:$E$124, 5,0))), G113*0.5, G113*(VLOOKUP($A113, 'E1 Categorization'!$A$32:$E$124, 5,0)))</f>
        <v>0</v>
      </c>
      <c r="BD113" s="2140">
        <f>IF(ISERROR(H113*(VLOOKUP($A113, 'E1 Categorization'!$A$32:$E$124, 5,0))), H113*0.5, H113*(VLOOKUP($A113, 'E1 Categorization'!$A$32:$E$124, 5,0)))</f>
        <v>0</v>
      </c>
      <c r="BE113" s="2140">
        <f>IF(ISERROR(I113*(VLOOKUP($A113, 'E1 Categorization'!$A$32:$E$124, 5,0))), I113*0.5, I113*(VLOOKUP($A113, 'E1 Categorization'!$A$32:$E$124, 5,0)))</f>
        <v>0</v>
      </c>
      <c r="BF113" s="2140">
        <f>IF(ISERROR(J113*(VLOOKUP($A113, 'E1 Categorization'!$A$32:$E$124, 5,0))), J113*0.5, J113*(VLOOKUP($A113, 'E1 Categorization'!$A$32:$E$124, 5,0)))</f>
        <v>0</v>
      </c>
      <c r="BG113" s="2140">
        <f>IF(ISERROR(K113*(VLOOKUP($A113, 'E1 Categorization'!$A$32:$E$124, 5,0))), K113*0.5, K113*(VLOOKUP($A113, 'E1 Categorization'!$A$32:$E$124, 5,0)))</f>
        <v>0</v>
      </c>
      <c r="BH113" s="2140">
        <f>IF(ISERROR(L113*(VLOOKUP($A113, 'E1 Categorization'!$A$32:$E$124, 5,0))), L113*0.5, L113*(VLOOKUP($A113, 'E1 Categorization'!$A$32:$E$124, 5,0)))</f>
        <v>0</v>
      </c>
      <c r="BI113" s="2140">
        <f>IF(ISERROR(M113*(VLOOKUP($A113, 'E1 Categorization'!$A$32:$E$124, 5,0))), M113*0.5, M113*(VLOOKUP($A113, 'E1 Categorization'!$A$32:$E$124, 5,0)))</f>
        <v>0</v>
      </c>
      <c r="BJ113" s="2140">
        <f>IF(ISERROR(N113*(VLOOKUP($A113, 'E1 Categorization'!$A$32:$E$124, 5,0))), N113*0.5, N113*(VLOOKUP($A113, 'E1 Categorization'!$A$32:$E$124, 5,0)))</f>
        <v>0</v>
      </c>
      <c r="BK113" s="2140">
        <f>IF(ISERROR(O113*(VLOOKUP($A113, 'E1 Categorization'!$A$32:$E$124, 5,0))), O113*0.5, O113*(VLOOKUP($A113, 'E1 Categorization'!$A$32:$E$124, 5,0)))</f>
        <v>0</v>
      </c>
      <c r="BL113" s="2140">
        <f>IF(ISERROR(P113*(VLOOKUP($A113, 'E1 Categorization'!$A$32:$E$124, 5,0))), P113*0.5, P113*(VLOOKUP($A113, 'E1 Categorization'!$A$32:$E$124, 5,0)))</f>
        <v>0</v>
      </c>
      <c r="BM113" s="2140">
        <f>IF(ISERROR(Q113*(VLOOKUP($A113, 'E1 Categorization'!$A$32:$E$124, 5,0))), Q113*0.5, Q113*(VLOOKUP($A113, 'E1 Categorization'!$A$32:$E$124, 5,0)))</f>
        <v>0</v>
      </c>
      <c r="BN113" s="2140">
        <f>IF(ISERROR(R113*(VLOOKUP($A113, 'E1 Categorization'!$A$32:$E$124, 5,0))), R113*0.5, R113*(VLOOKUP($A113, 'E1 Categorization'!$A$32:$E$124, 5,0)))</f>
        <v>0</v>
      </c>
      <c r="BO113" s="2140">
        <f>IF(ISERROR(S113*(VLOOKUP($A113, 'E1 Categorization'!$A$32:$E$124, 5,0))), S113*0.5, S113*(VLOOKUP($A113, 'E1 Categorization'!$A$32:$E$124, 5,0)))</f>
        <v>0</v>
      </c>
      <c r="BP113" s="2140">
        <f>IF(ISERROR(T113*(VLOOKUP($A113, 'E1 Categorization'!$A$32:$E$124, 5,0))), T113*0.5, T113*(VLOOKUP($A113, 'E1 Categorization'!$A$32:$E$124, 5,0)))</f>
        <v>0</v>
      </c>
      <c r="BQ113" s="2140">
        <f>IF(ISERROR(U113*(VLOOKUP($A113, 'E1 Categorization'!$A$32:$E$124, 5,0))), U113*0.5, U113*(VLOOKUP($A113, 'E1 Categorization'!$A$32:$E$124, 5,0)))</f>
        <v>0</v>
      </c>
      <c r="BR113" s="2140">
        <f>IF(ISERROR(V113*(VLOOKUP($A113, 'E1 Categorization'!$A$32:$E$124, 5,0))), V113*0.5, V113*(VLOOKUP($A113, 'E1 Categorization'!$A$32:$E$124, 5,0)))</f>
        <v>0</v>
      </c>
      <c r="BS113" s="2140">
        <f>IF(ISERROR(W113*(VLOOKUP($A113, 'E1 Categorization'!$A$32:$E$124, 5,0))), W113*0.5, W113*(VLOOKUP($A113, 'E1 Categorization'!$A$32:$E$124, 5,0)))</f>
        <v>0</v>
      </c>
      <c r="BT113" s="2140">
        <f>IF(ISERROR(X113*(VLOOKUP($A113, 'E1 Categorization'!$A$32:$E$124, 5,0))), X113*0.5, X113*(VLOOKUP($A113, 'E1 Categorization'!$A$32:$E$124, 5,0)))</f>
        <v>0</v>
      </c>
    </row>
    <row r="114" spans="1:72" s="561" customFormat="1" ht="25.5" x14ac:dyDescent="0.2">
      <c r="A114" s="487">
        <f>'I3 TB Data'!A424:B424</f>
        <v>5425</v>
      </c>
      <c r="B114" s="488" t="str">
        <f>'I3 TB Data'!B424</f>
        <v>Miscellaneous Customer Service and Informational Expenses</v>
      </c>
      <c r="C114" s="489">
        <f>'I3 TB Data'!G424</f>
        <v>0</v>
      </c>
      <c r="D114" s="1857" t="str">
        <f t="shared" si="35"/>
        <v>Yes</v>
      </c>
      <c r="E114" s="1835"/>
      <c r="F114" s="1835"/>
      <c r="G114" s="1835"/>
      <c r="H114" s="1835"/>
      <c r="I114" s="1835"/>
      <c r="J114" s="1835"/>
      <c r="K114" s="1835"/>
      <c r="L114" s="1835"/>
      <c r="M114" s="1835"/>
      <c r="N114" s="1835"/>
      <c r="O114" s="1835"/>
      <c r="P114" s="1835"/>
      <c r="Q114" s="1835"/>
      <c r="R114" s="1835"/>
      <c r="S114" s="1835"/>
      <c r="T114" s="1835"/>
      <c r="U114" s="1835"/>
      <c r="V114" s="1835"/>
      <c r="W114" s="1835"/>
      <c r="X114" s="1835"/>
      <c r="AA114" s="491">
        <f t="shared" si="31"/>
        <v>5425</v>
      </c>
      <c r="AB114" s="492" t="str">
        <f t="shared" si="32"/>
        <v>Miscellaneous Customer Service and Informational Expenses</v>
      </c>
      <c r="AC114" s="2140">
        <f>IF(ISERROR(E114*(1-VLOOKUP($A114, 'E1 Categorization'!$A$32:$E$124, 5,0))), E114*0.5, E114*(1-VLOOKUP($A114, 'E1 Categorization'!$A$32:$E$124, 5,0)))</f>
        <v>0</v>
      </c>
      <c r="AD114" s="2140">
        <f>IF(ISERROR(F114*(1-VLOOKUP($A114, 'E1 Categorization'!$A$32:$E$124, 5,0))), F114*0.5, F114*(1-VLOOKUP($A114, 'E1 Categorization'!$A$32:$E$124, 5,0)))</f>
        <v>0</v>
      </c>
      <c r="AE114" s="2140">
        <f>IF(ISERROR(G114*(1-VLOOKUP($A114, 'E1 Categorization'!$A$32:$E$124, 5,0))), G114*0.5, G114*(1-VLOOKUP($A114, 'E1 Categorization'!$A$32:$E$124, 5,0)))</f>
        <v>0</v>
      </c>
      <c r="AF114" s="2140">
        <f>IF(ISERROR(H114*(1-VLOOKUP($A114, 'E1 Categorization'!$A$32:$E$124, 5,0))), H114*0.5, H114*(1-VLOOKUP($A114, 'E1 Categorization'!$A$32:$E$124, 5,0)))</f>
        <v>0</v>
      </c>
      <c r="AG114" s="2140">
        <f>IF(ISERROR(I114*(1-VLOOKUP($A114, 'E1 Categorization'!$A$32:$E$124, 5,0))), I114*0.5, I114*(1-VLOOKUP($A114, 'E1 Categorization'!$A$32:$E$124, 5,0)))</f>
        <v>0</v>
      </c>
      <c r="AH114" s="2140">
        <f>IF(ISERROR(J114*(1-VLOOKUP($A114, 'E1 Categorization'!$A$32:$E$124, 5,0))), J114*0.5, J114*(1-VLOOKUP($A114, 'E1 Categorization'!$A$32:$E$124, 5,0)))</f>
        <v>0</v>
      </c>
      <c r="AI114" s="2140">
        <f>IF(ISERROR(K114*(1-VLOOKUP($A114, 'E1 Categorization'!$A$32:$E$124, 5,0))), K114*0.5, K114*(1-VLOOKUP($A114, 'E1 Categorization'!$A$32:$E$124, 5,0)))</f>
        <v>0</v>
      </c>
      <c r="AJ114" s="2140">
        <f>IF(ISERROR(L114*(1-VLOOKUP($A114, 'E1 Categorization'!$A$32:$E$124, 5,0))), L114*0.5, L114*(1-VLOOKUP($A114, 'E1 Categorization'!$A$32:$E$124, 5,0)))</f>
        <v>0</v>
      </c>
      <c r="AK114" s="2140">
        <f>IF(ISERROR(M114*(1-VLOOKUP($A114, 'E1 Categorization'!$A$32:$E$124, 5,0))), M114*0.5, M114*(1-VLOOKUP($A114, 'E1 Categorization'!$A$32:$E$124, 5,0)))</f>
        <v>0</v>
      </c>
      <c r="AL114" s="2140">
        <f>IF(ISERROR(N114*(1-VLOOKUP($A114, 'E1 Categorization'!$A$32:$E$124, 5,0))), N114*0.5, N114*(1-VLOOKUP($A114, 'E1 Categorization'!$A$32:$E$124, 5,0)))</f>
        <v>0</v>
      </c>
      <c r="AM114" s="2140">
        <f>IF(ISERROR(O114*(1-VLOOKUP($A114, 'E1 Categorization'!$A$32:$E$124, 5,0))), O114*0.5, O114*(1-VLOOKUP($A114, 'E1 Categorization'!$A$32:$E$124, 5,0)))</f>
        <v>0</v>
      </c>
      <c r="AN114" s="2140">
        <f>IF(ISERROR(P114*(1-VLOOKUP($A114, 'E1 Categorization'!$A$32:$E$124, 5,0))), P114*0.5, P114*(1-VLOOKUP($A114, 'E1 Categorization'!$A$32:$E$124, 5,0)))</f>
        <v>0</v>
      </c>
      <c r="AO114" s="2140">
        <f>IF(ISERROR(Q114*(1-VLOOKUP($A114, 'E1 Categorization'!$A$32:$E$124, 5,0))), Q114*0.5, Q114*(1-VLOOKUP($A114, 'E1 Categorization'!$A$32:$E$124, 5,0)))</f>
        <v>0</v>
      </c>
      <c r="AP114" s="2140">
        <f>IF(ISERROR(R114*(1-VLOOKUP($A114, 'E1 Categorization'!$A$32:$E$124, 5,0))), R114*0.5, R114*(1-VLOOKUP($A114, 'E1 Categorization'!$A$32:$E$124, 5,0)))</f>
        <v>0</v>
      </c>
      <c r="AQ114" s="2140">
        <f>IF(ISERROR(S114*(1-VLOOKUP($A114, 'E1 Categorization'!$A$32:$E$124, 5,0))), S114*0.5, S114*(1-VLOOKUP($A114, 'E1 Categorization'!$A$32:$E$124, 5,0)))</f>
        <v>0</v>
      </c>
      <c r="AR114" s="2140">
        <f>IF(ISERROR(T114*(1-VLOOKUP($A114, 'E1 Categorization'!$A$32:$E$124, 5,0))), T114*0.5, T114*(1-VLOOKUP($A114, 'E1 Categorization'!$A$32:$E$124, 5,0)))</f>
        <v>0</v>
      </c>
      <c r="AS114" s="2140">
        <f>IF(ISERROR(U114*(1-VLOOKUP($A114, 'E1 Categorization'!$A$32:$E$124, 5,0))), U114*0.5, U114*(1-VLOOKUP($A114, 'E1 Categorization'!$A$32:$E$124, 5,0)))</f>
        <v>0</v>
      </c>
      <c r="AT114" s="2140">
        <f>IF(ISERROR(V114*(1-VLOOKUP($A114, 'E1 Categorization'!$A$32:$E$124, 5,0))), V114*0.5, V114*(1-VLOOKUP($A114, 'E1 Categorization'!$A$32:$E$124, 5,0)))</f>
        <v>0</v>
      </c>
      <c r="AU114" s="2140">
        <f>IF(ISERROR(W114*(1-VLOOKUP($A114, 'E1 Categorization'!$A$32:$E$124, 5,0))), W114*0.5, W114*(1-VLOOKUP($A114, 'E1 Categorization'!$A$32:$E$124, 5,0)))</f>
        <v>0</v>
      </c>
      <c r="AV114" s="2140">
        <f>IF(ISERROR(X114*(1-VLOOKUP($A114, 'E1 Categorization'!$A$32:$E$124, 5,0))), X114*0.5, X114*(1-VLOOKUP($A114, 'E1 Categorization'!$A$32:$E$124, 5,0)))</f>
        <v>0</v>
      </c>
      <c r="AW114" s="1889"/>
      <c r="AX114" s="1889"/>
      <c r="AY114" s="491">
        <f t="shared" si="33"/>
        <v>5425</v>
      </c>
      <c r="AZ114" s="492" t="str">
        <f t="shared" si="34"/>
        <v>Miscellaneous Customer Service and Informational Expenses</v>
      </c>
      <c r="BA114" s="2140">
        <f>IF(ISERROR(E114*(VLOOKUP($A114, 'E1 Categorization'!$A$32:$E$124, 5,0))), E114*0.5, E114*(VLOOKUP($A114, 'E1 Categorization'!$A$32:$E$124, 5,0)))</f>
        <v>0</v>
      </c>
      <c r="BB114" s="2140">
        <f>IF(ISERROR(F114*(VLOOKUP($A114, 'E1 Categorization'!$A$32:$E$124, 5,0))), F114*0.5, F114*(VLOOKUP($A114, 'E1 Categorization'!$A$32:$E$124, 5,0)))</f>
        <v>0</v>
      </c>
      <c r="BC114" s="2140">
        <f>IF(ISERROR(G114*(VLOOKUP($A114, 'E1 Categorization'!$A$32:$E$124, 5,0))), G114*0.5, G114*(VLOOKUP($A114, 'E1 Categorization'!$A$32:$E$124, 5,0)))</f>
        <v>0</v>
      </c>
      <c r="BD114" s="2140">
        <f>IF(ISERROR(H114*(VLOOKUP($A114, 'E1 Categorization'!$A$32:$E$124, 5,0))), H114*0.5, H114*(VLOOKUP($A114, 'E1 Categorization'!$A$32:$E$124, 5,0)))</f>
        <v>0</v>
      </c>
      <c r="BE114" s="2140">
        <f>IF(ISERROR(I114*(VLOOKUP($A114, 'E1 Categorization'!$A$32:$E$124, 5,0))), I114*0.5, I114*(VLOOKUP($A114, 'E1 Categorization'!$A$32:$E$124, 5,0)))</f>
        <v>0</v>
      </c>
      <c r="BF114" s="2140">
        <f>IF(ISERROR(J114*(VLOOKUP($A114, 'E1 Categorization'!$A$32:$E$124, 5,0))), J114*0.5, J114*(VLOOKUP($A114, 'E1 Categorization'!$A$32:$E$124, 5,0)))</f>
        <v>0</v>
      </c>
      <c r="BG114" s="2140">
        <f>IF(ISERROR(K114*(VLOOKUP($A114, 'E1 Categorization'!$A$32:$E$124, 5,0))), K114*0.5, K114*(VLOOKUP($A114, 'E1 Categorization'!$A$32:$E$124, 5,0)))</f>
        <v>0</v>
      </c>
      <c r="BH114" s="2140">
        <f>IF(ISERROR(L114*(VLOOKUP($A114, 'E1 Categorization'!$A$32:$E$124, 5,0))), L114*0.5, L114*(VLOOKUP($A114, 'E1 Categorization'!$A$32:$E$124, 5,0)))</f>
        <v>0</v>
      </c>
      <c r="BI114" s="2140">
        <f>IF(ISERROR(M114*(VLOOKUP($A114, 'E1 Categorization'!$A$32:$E$124, 5,0))), M114*0.5, M114*(VLOOKUP($A114, 'E1 Categorization'!$A$32:$E$124, 5,0)))</f>
        <v>0</v>
      </c>
      <c r="BJ114" s="2140">
        <f>IF(ISERROR(N114*(VLOOKUP($A114, 'E1 Categorization'!$A$32:$E$124, 5,0))), N114*0.5, N114*(VLOOKUP($A114, 'E1 Categorization'!$A$32:$E$124, 5,0)))</f>
        <v>0</v>
      </c>
      <c r="BK114" s="2140">
        <f>IF(ISERROR(O114*(VLOOKUP($A114, 'E1 Categorization'!$A$32:$E$124, 5,0))), O114*0.5, O114*(VLOOKUP($A114, 'E1 Categorization'!$A$32:$E$124, 5,0)))</f>
        <v>0</v>
      </c>
      <c r="BL114" s="2140">
        <f>IF(ISERROR(P114*(VLOOKUP($A114, 'E1 Categorization'!$A$32:$E$124, 5,0))), P114*0.5, P114*(VLOOKUP($A114, 'E1 Categorization'!$A$32:$E$124, 5,0)))</f>
        <v>0</v>
      </c>
      <c r="BM114" s="2140">
        <f>IF(ISERROR(Q114*(VLOOKUP($A114, 'E1 Categorization'!$A$32:$E$124, 5,0))), Q114*0.5, Q114*(VLOOKUP($A114, 'E1 Categorization'!$A$32:$E$124, 5,0)))</f>
        <v>0</v>
      </c>
      <c r="BN114" s="2140">
        <f>IF(ISERROR(R114*(VLOOKUP($A114, 'E1 Categorization'!$A$32:$E$124, 5,0))), R114*0.5, R114*(VLOOKUP($A114, 'E1 Categorization'!$A$32:$E$124, 5,0)))</f>
        <v>0</v>
      </c>
      <c r="BO114" s="2140">
        <f>IF(ISERROR(S114*(VLOOKUP($A114, 'E1 Categorization'!$A$32:$E$124, 5,0))), S114*0.5, S114*(VLOOKUP($A114, 'E1 Categorization'!$A$32:$E$124, 5,0)))</f>
        <v>0</v>
      </c>
      <c r="BP114" s="2140">
        <f>IF(ISERROR(T114*(VLOOKUP($A114, 'E1 Categorization'!$A$32:$E$124, 5,0))), T114*0.5, T114*(VLOOKUP($A114, 'E1 Categorization'!$A$32:$E$124, 5,0)))</f>
        <v>0</v>
      </c>
      <c r="BQ114" s="2140">
        <f>IF(ISERROR(U114*(VLOOKUP($A114, 'E1 Categorization'!$A$32:$E$124, 5,0))), U114*0.5, U114*(VLOOKUP($A114, 'E1 Categorization'!$A$32:$E$124, 5,0)))</f>
        <v>0</v>
      </c>
      <c r="BR114" s="2140">
        <f>IF(ISERROR(V114*(VLOOKUP($A114, 'E1 Categorization'!$A$32:$E$124, 5,0))), V114*0.5, V114*(VLOOKUP($A114, 'E1 Categorization'!$A$32:$E$124, 5,0)))</f>
        <v>0</v>
      </c>
      <c r="BS114" s="2140">
        <f>IF(ISERROR(W114*(VLOOKUP($A114, 'E1 Categorization'!$A$32:$E$124, 5,0))), W114*0.5, W114*(VLOOKUP($A114, 'E1 Categorization'!$A$32:$E$124, 5,0)))</f>
        <v>0</v>
      </c>
      <c r="BT114" s="2140">
        <f>IF(ISERROR(X114*(VLOOKUP($A114, 'E1 Categorization'!$A$32:$E$124, 5,0))), X114*0.5, X114*(VLOOKUP($A114, 'E1 Categorization'!$A$32:$E$124, 5,0)))</f>
        <v>0</v>
      </c>
    </row>
    <row r="115" spans="1:72" s="561" customFormat="1" ht="25.5" customHeight="1" x14ac:dyDescent="0.2">
      <c r="A115" s="487">
        <f>'I3 TB Data'!A425:B425</f>
        <v>5505</v>
      </c>
      <c r="B115" s="488" t="str">
        <f>'I3 TB Data'!B425</f>
        <v>Supervision</v>
      </c>
      <c r="C115" s="489">
        <f>'I3 TB Data'!G425</f>
        <v>0</v>
      </c>
      <c r="D115" s="1857" t="str">
        <f t="shared" si="35"/>
        <v>Yes</v>
      </c>
      <c r="E115" s="1835"/>
      <c r="F115" s="1835"/>
      <c r="G115" s="1835"/>
      <c r="H115" s="1835"/>
      <c r="I115" s="1835"/>
      <c r="J115" s="1835"/>
      <c r="K115" s="1835"/>
      <c r="L115" s="1835"/>
      <c r="M115" s="1835"/>
      <c r="N115" s="1835"/>
      <c r="O115" s="1835"/>
      <c r="P115" s="1835"/>
      <c r="Q115" s="1835"/>
      <c r="R115" s="1835"/>
      <c r="S115" s="1835"/>
      <c r="T115" s="1835"/>
      <c r="U115" s="1835"/>
      <c r="V115" s="1835"/>
      <c r="W115" s="1835"/>
      <c r="X115" s="1835"/>
      <c r="AA115" s="491">
        <f t="shared" si="31"/>
        <v>5505</v>
      </c>
      <c r="AB115" s="492" t="str">
        <f t="shared" si="32"/>
        <v>Supervision</v>
      </c>
      <c r="AC115" s="2140">
        <f>IF(ISERROR(E115*(1-VLOOKUP($A115, 'E1 Categorization'!$A$32:$E$124, 5,0))), E115*0.5, E115*(1-VLOOKUP($A115, 'E1 Categorization'!$A$32:$E$124, 5,0)))</f>
        <v>0</v>
      </c>
      <c r="AD115" s="2140">
        <f>IF(ISERROR(F115*(1-VLOOKUP($A115, 'E1 Categorization'!$A$32:$E$124, 5,0))), F115*0.5, F115*(1-VLOOKUP($A115, 'E1 Categorization'!$A$32:$E$124, 5,0)))</f>
        <v>0</v>
      </c>
      <c r="AE115" s="2140">
        <f>IF(ISERROR(G115*(1-VLOOKUP($A115, 'E1 Categorization'!$A$32:$E$124, 5,0))), G115*0.5, G115*(1-VLOOKUP($A115, 'E1 Categorization'!$A$32:$E$124, 5,0)))</f>
        <v>0</v>
      </c>
      <c r="AF115" s="2140">
        <f>IF(ISERROR(H115*(1-VLOOKUP($A115, 'E1 Categorization'!$A$32:$E$124, 5,0))), H115*0.5, H115*(1-VLOOKUP($A115, 'E1 Categorization'!$A$32:$E$124, 5,0)))</f>
        <v>0</v>
      </c>
      <c r="AG115" s="2140">
        <f>IF(ISERROR(I115*(1-VLOOKUP($A115, 'E1 Categorization'!$A$32:$E$124, 5,0))), I115*0.5, I115*(1-VLOOKUP($A115, 'E1 Categorization'!$A$32:$E$124, 5,0)))</f>
        <v>0</v>
      </c>
      <c r="AH115" s="2140">
        <f>IF(ISERROR(J115*(1-VLOOKUP($A115, 'E1 Categorization'!$A$32:$E$124, 5,0))), J115*0.5, J115*(1-VLOOKUP($A115, 'E1 Categorization'!$A$32:$E$124, 5,0)))</f>
        <v>0</v>
      </c>
      <c r="AI115" s="2140">
        <f>IF(ISERROR(K115*(1-VLOOKUP($A115, 'E1 Categorization'!$A$32:$E$124, 5,0))), K115*0.5, K115*(1-VLOOKUP($A115, 'E1 Categorization'!$A$32:$E$124, 5,0)))</f>
        <v>0</v>
      </c>
      <c r="AJ115" s="2140">
        <f>IF(ISERROR(L115*(1-VLOOKUP($A115, 'E1 Categorization'!$A$32:$E$124, 5,0))), L115*0.5, L115*(1-VLOOKUP($A115, 'E1 Categorization'!$A$32:$E$124, 5,0)))</f>
        <v>0</v>
      </c>
      <c r="AK115" s="2140">
        <f>IF(ISERROR(M115*(1-VLOOKUP($A115, 'E1 Categorization'!$A$32:$E$124, 5,0))), M115*0.5, M115*(1-VLOOKUP($A115, 'E1 Categorization'!$A$32:$E$124, 5,0)))</f>
        <v>0</v>
      </c>
      <c r="AL115" s="2140">
        <f>IF(ISERROR(N115*(1-VLOOKUP($A115, 'E1 Categorization'!$A$32:$E$124, 5,0))), N115*0.5, N115*(1-VLOOKUP($A115, 'E1 Categorization'!$A$32:$E$124, 5,0)))</f>
        <v>0</v>
      </c>
      <c r="AM115" s="2140">
        <f>IF(ISERROR(O115*(1-VLOOKUP($A115, 'E1 Categorization'!$A$32:$E$124, 5,0))), O115*0.5, O115*(1-VLOOKUP($A115, 'E1 Categorization'!$A$32:$E$124, 5,0)))</f>
        <v>0</v>
      </c>
      <c r="AN115" s="2140">
        <f>IF(ISERROR(P115*(1-VLOOKUP($A115, 'E1 Categorization'!$A$32:$E$124, 5,0))), P115*0.5, P115*(1-VLOOKUP($A115, 'E1 Categorization'!$A$32:$E$124, 5,0)))</f>
        <v>0</v>
      </c>
      <c r="AO115" s="2140">
        <f>IF(ISERROR(Q115*(1-VLOOKUP($A115, 'E1 Categorization'!$A$32:$E$124, 5,0))), Q115*0.5, Q115*(1-VLOOKUP($A115, 'E1 Categorization'!$A$32:$E$124, 5,0)))</f>
        <v>0</v>
      </c>
      <c r="AP115" s="2140">
        <f>IF(ISERROR(R115*(1-VLOOKUP($A115, 'E1 Categorization'!$A$32:$E$124, 5,0))), R115*0.5, R115*(1-VLOOKUP($A115, 'E1 Categorization'!$A$32:$E$124, 5,0)))</f>
        <v>0</v>
      </c>
      <c r="AQ115" s="2140">
        <f>IF(ISERROR(S115*(1-VLOOKUP($A115, 'E1 Categorization'!$A$32:$E$124, 5,0))), S115*0.5, S115*(1-VLOOKUP($A115, 'E1 Categorization'!$A$32:$E$124, 5,0)))</f>
        <v>0</v>
      </c>
      <c r="AR115" s="2140">
        <f>IF(ISERROR(T115*(1-VLOOKUP($A115, 'E1 Categorization'!$A$32:$E$124, 5,0))), T115*0.5, T115*(1-VLOOKUP($A115, 'E1 Categorization'!$A$32:$E$124, 5,0)))</f>
        <v>0</v>
      </c>
      <c r="AS115" s="2140">
        <f>IF(ISERROR(U115*(1-VLOOKUP($A115, 'E1 Categorization'!$A$32:$E$124, 5,0))), U115*0.5, U115*(1-VLOOKUP($A115, 'E1 Categorization'!$A$32:$E$124, 5,0)))</f>
        <v>0</v>
      </c>
      <c r="AT115" s="2140">
        <f>IF(ISERROR(V115*(1-VLOOKUP($A115, 'E1 Categorization'!$A$32:$E$124, 5,0))), V115*0.5, V115*(1-VLOOKUP($A115, 'E1 Categorization'!$A$32:$E$124, 5,0)))</f>
        <v>0</v>
      </c>
      <c r="AU115" s="2140">
        <f>IF(ISERROR(W115*(1-VLOOKUP($A115, 'E1 Categorization'!$A$32:$E$124, 5,0))), W115*0.5, W115*(1-VLOOKUP($A115, 'E1 Categorization'!$A$32:$E$124, 5,0)))</f>
        <v>0</v>
      </c>
      <c r="AV115" s="2140">
        <f>IF(ISERROR(X115*(1-VLOOKUP($A115, 'E1 Categorization'!$A$32:$E$124, 5,0))), X115*0.5, X115*(1-VLOOKUP($A115, 'E1 Categorization'!$A$32:$E$124, 5,0)))</f>
        <v>0</v>
      </c>
      <c r="AW115" s="1889"/>
      <c r="AX115" s="1889"/>
      <c r="AY115" s="491">
        <f t="shared" si="33"/>
        <v>5505</v>
      </c>
      <c r="AZ115" s="492" t="str">
        <f t="shared" si="34"/>
        <v>Supervision</v>
      </c>
      <c r="BA115" s="2140">
        <f>IF(ISERROR(E115*(VLOOKUP($A115, 'E1 Categorization'!$A$32:$E$124, 5,0))), E115*0.5, E115*(VLOOKUP($A115, 'E1 Categorization'!$A$32:$E$124, 5,0)))</f>
        <v>0</v>
      </c>
      <c r="BB115" s="2140">
        <f>IF(ISERROR(F115*(VLOOKUP($A115, 'E1 Categorization'!$A$32:$E$124, 5,0))), F115*0.5, F115*(VLOOKUP($A115, 'E1 Categorization'!$A$32:$E$124, 5,0)))</f>
        <v>0</v>
      </c>
      <c r="BC115" s="2140">
        <f>IF(ISERROR(G115*(VLOOKUP($A115, 'E1 Categorization'!$A$32:$E$124, 5,0))), G115*0.5, G115*(VLOOKUP($A115, 'E1 Categorization'!$A$32:$E$124, 5,0)))</f>
        <v>0</v>
      </c>
      <c r="BD115" s="2140">
        <f>IF(ISERROR(H115*(VLOOKUP($A115, 'E1 Categorization'!$A$32:$E$124, 5,0))), H115*0.5, H115*(VLOOKUP($A115, 'E1 Categorization'!$A$32:$E$124, 5,0)))</f>
        <v>0</v>
      </c>
      <c r="BE115" s="2140">
        <f>IF(ISERROR(I115*(VLOOKUP($A115, 'E1 Categorization'!$A$32:$E$124, 5,0))), I115*0.5, I115*(VLOOKUP($A115, 'E1 Categorization'!$A$32:$E$124, 5,0)))</f>
        <v>0</v>
      </c>
      <c r="BF115" s="2140">
        <f>IF(ISERROR(J115*(VLOOKUP($A115, 'E1 Categorization'!$A$32:$E$124, 5,0))), J115*0.5, J115*(VLOOKUP($A115, 'E1 Categorization'!$A$32:$E$124, 5,0)))</f>
        <v>0</v>
      </c>
      <c r="BG115" s="2140">
        <f>IF(ISERROR(K115*(VLOOKUP($A115, 'E1 Categorization'!$A$32:$E$124, 5,0))), K115*0.5, K115*(VLOOKUP($A115, 'E1 Categorization'!$A$32:$E$124, 5,0)))</f>
        <v>0</v>
      </c>
      <c r="BH115" s="2140">
        <f>IF(ISERROR(L115*(VLOOKUP($A115, 'E1 Categorization'!$A$32:$E$124, 5,0))), L115*0.5, L115*(VLOOKUP($A115, 'E1 Categorization'!$A$32:$E$124, 5,0)))</f>
        <v>0</v>
      </c>
      <c r="BI115" s="2140">
        <f>IF(ISERROR(M115*(VLOOKUP($A115, 'E1 Categorization'!$A$32:$E$124, 5,0))), M115*0.5, M115*(VLOOKUP($A115, 'E1 Categorization'!$A$32:$E$124, 5,0)))</f>
        <v>0</v>
      </c>
      <c r="BJ115" s="2140">
        <f>IF(ISERROR(N115*(VLOOKUP($A115, 'E1 Categorization'!$A$32:$E$124, 5,0))), N115*0.5, N115*(VLOOKUP($A115, 'E1 Categorization'!$A$32:$E$124, 5,0)))</f>
        <v>0</v>
      </c>
      <c r="BK115" s="2140">
        <f>IF(ISERROR(O115*(VLOOKUP($A115, 'E1 Categorization'!$A$32:$E$124, 5,0))), O115*0.5, O115*(VLOOKUP($A115, 'E1 Categorization'!$A$32:$E$124, 5,0)))</f>
        <v>0</v>
      </c>
      <c r="BL115" s="2140">
        <f>IF(ISERROR(P115*(VLOOKUP($A115, 'E1 Categorization'!$A$32:$E$124, 5,0))), P115*0.5, P115*(VLOOKUP($A115, 'E1 Categorization'!$A$32:$E$124, 5,0)))</f>
        <v>0</v>
      </c>
      <c r="BM115" s="2140">
        <f>IF(ISERROR(Q115*(VLOOKUP($A115, 'E1 Categorization'!$A$32:$E$124, 5,0))), Q115*0.5, Q115*(VLOOKUP($A115, 'E1 Categorization'!$A$32:$E$124, 5,0)))</f>
        <v>0</v>
      </c>
      <c r="BN115" s="2140">
        <f>IF(ISERROR(R115*(VLOOKUP($A115, 'E1 Categorization'!$A$32:$E$124, 5,0))), R115*0.5, R115*(VLOOKUP($A115, 'E1 Categorization'!$A$32:$E$124, 5,0)))</f>
        <v>0</v>
      </c>
      <c r="BO115" s="2140">
        <f>IF(ISERROR(S115*(VLOOKUP($A115, 'E1 Categorization'!$A$32:$E$124, 5,0))), S115*0.5, S115*(VLOOKUP($A115, 'E1 Categorization'!$A$32:$E$124, 5,0)))</f>
        <v>0</v>
      </c>
      <c r="BP115" s="2140">
        <f>IF(ISERROR(T115*(VLOOKUP($A115, 'E1 Categorization'!$A$32:$E$124, 5,0))), T115*0.5, T115*(VLOOKUP($A115, 'E1 Categorization'!$A$32:$E$124, 5,0)))</f>
        <v>0</v>
      </c>
      <c r="BQ115" s="2140">
        <f>IF(ISERROR(U115*(VLOOKUP($A115, 'E1 Categorization'!$A$32:$E$124, 5,0))), U115*0.5, U115*(VLOOKUP($A115, 'E1 Categorization'!$A$32:$E$124, 5,0)))</f>
        <v>0</v>
      </c>
      <c r="BR115" s="2140">
        <f>IF(ISERROR(V115*(VLOOKUP($A115, 'E1 Categorization'!$A$32:$E$124, 5,0))), V115*0.5, V115*(VLOOKUP($A115, 'E1 Categorization'!$A$32:$E$124, 5,0)))</f>
        <v>0</v>
      </c>
      <c r="BS115" s="2140">
        <f>IF(ISERROR(W115*(VLOOKUP($A115, 'E1 Categorization'!$A$32:$E$124, 5,0))), W115*0.5, W115*(VLOOKUP($A115, 'E1 Categorization'!$A$32:$E$124, 5,0)))</f>
        <v>0</v>
      </c>
      <c r="BT115" s="2140">
        <f>IF(ISERROR(X115*(VLOOKUP($A115, 'E1 Categorization'!$A$32:$E$124, 5,0))), X115*0.5, X115*(VLOOKUP($A115, 'E1 Categorization'!$A$32:$E$124, 5,0)))</f>
        <v>0</v>
      </c>
    </row>
    <row r="116" spans="1:72" s="561" customFormat="1" ht="25.5" customHeight="1" x14ac:dyDescent="0.2">
      <c r="A116" s="487">
        <f>'I3 TB Data'!A426:B426</f>
        <v>5510</v>
      </c>
      <c r="B116" s="488" t="str">
        <f>'I3 TB Data'!B426</f>
        <v>Demonstrating and Selling Expense</v>
      </c>
      <c r="C116" s="489">
        <f>'I3 TB Data'!G426</f>
        <v>0</v>
      </c>
      <c r="D116" s="1857" t="str">
        <f t="shared" si="35"/>
        <v>Yes</v>
      </c>
      <c r="E116" s="1835"/>
      <c r="F116" s="1835"/>
      <c r="G116" s="1835"/>
      <c r="H116" s="1835"/>
      <c r="I116" s="1835"/>
      <c r="J116" s="1835"/>
      <c r="K116" s="1835"/>
      <c r="L116" s="1835"/>
      <c r="M116" s="1835"/>
      <c r="N116" s="1835"/>
      <c r="O116" s="1835"/>
      <c r="P116" s="1835"/>
      <c r="Q116" s="1835"/>
      <c r="R116" s="1835"/>
      <c r="S116" s="1835"/>
      <c r="T116" s="1835"/>
      <c r="U116" s="1835"/>
      <c r="V116" s="1835"/>
      <c r="W116" s="1835"/>
      <c r="X116" s="1835"/>
      <c r="AA116" s="491">
        <f t="shared" si="31"/>
        <v>5510</v>
      </c>
      <c r="AB116" s="492" t="str">
        <f t="shared" si="32"/>
        <v>Demonstrating and Selling Expense</v>
      </c>
      <c r="AC116" s="2140">
        <f>IF(ISERROR(E116*(1-VLOOKUP($A116, 'E1 Categorization'!$A$32:$E$124, 5,0))), E116*0.5, E116*(1-VLOOKUP($A116, 'E1 Categorization'!$A$32:$E$124, 5,0)))</f>
        <v>0</v>
      </c>
      <c r="AD116" s="2140">
        <f>IF(ISERROR(F116*(1-VLOOKUP($A116, 'E1 Categorization'!$A$32:$E$124, 5,0))), F116*0.5, F116*(1-VLOOKUP($A116, 'E1 Categorization'!$A$32:$E$124, 5,0)))</f>
        <v>0</v>
      </c>
      <c r="AE116" s="2140">
        <f>IF(ISERROR(G116*(1-VLOOKUP($A116, 'E1 Categorization'!$A$32:$E$124, 5,0))), G116*0.5, G116*(1-VLOOKUP($A116, 'E1 Categorization'!$A$32:$E$124, 5,0)))</f>
        <v>0</v>
      </c>
      <c r="AF116" s="2140">
        <f>IF(ISERROR(H116*(1-VLOOKUP($A116, 'E1 Categorization'!$A$32:$E$124, 5,0))), H116*0.5, H116*(1-VLOOKUP($A116, 'E1 Categorization'!$A$32:$E$124, 5,0)))</f>
        <v>0</v>
      </c>
      <c r="AG116" s="2140">
        <f>IF(ISERROR(I116*(1-VLOOKUP($A116, 'E1 Categorization'!$A$32:$E$124, 5,0))), I116*0.5, I116*(1-VLOOKUP($A116, 'E1 Categorization'!$A$32:$E$124, 5,0)))</f>
        <v>0</v>
      </c>
      <c r="AH116" s="2140">
        <f>IF(ISERROR(J116*(1-VLOOKUP($A116, 'E1 Categorization'!$A$32:$E$124, 5,0))), J116*0.5, J116*(1-VLOOKUP($A116, 'E1 Categorization'!$A$32:$E$124, 5,0)))</f>
        <v>0</v>
      </c>
      <c r="AI116" s="2140">
        <f>IF(ISERROR(K116*(1-VLOOKUP($A116, 'E1 Categorization'!$A$32:$E$124, 5,0))), K116*0.5, K116*(1-VLOOKUP($A116, 'E1 Categorization'!$A$32:$E$124, 5,0)))</f>
        <v>0</v>
      </c>
      <c r="AJ116" s="2140">
        <f>IF(ISERROR(L116*(1-VLOOKUP($A116, 'E1 Categorization'!$A$32:$E$124, 5,0))), L116*0.5, L116*(1-VLOOKUP($A116, 'E1 Categorization'!$A$32:$E$124, 5,0)))</f>
        <v>0</v>
      </c>
      <c r="AK116" s="2140">
        <f>IF(ISERROR(M116*(1-VLOOKUP($A116, 'E1 Categorization'!$A$32:$E$124, 5,0))), M116*0.5, M116*(1-VLOOKUP($A116, 'E1 Categorization'!$A$32:$E$124, 5,0)))</f>
        <v>0</v>
      </c>
      <c r="AL116" s="2140">
        <f>IF(ISERROR(N116*(1-VLOOKUP($A116, 'E1 Categorization'!$A$32:$E$124, 5,0))), N116*0.5, N116*(1-VLOOKUP($A116, 'E1 Categorization'!$A$32:$E$124, 5,0)))</f>
        <v>0</v>
      </c>
      <c r="AM116" s="2140">
        <f>IF(ISERROR(O116*(1-VLOOKUP($A116, 'E1 Categorization'!$A$32:$E$124, 5,0))), O116*0.5, O116*(1-VLOOKUP($A116, 'E1 Categorization'!$A$32:$E$124, 5,0)))</f>
        <v>0</v>
      </c>
      <c r="AN116" s="2140">
        <f>IF(ISERROR(P116*(1-VLOOKUP($A116, 'E1 Categorization'!$A$32:$E$124, 5,0))), P116*0.5, P116*(1-VLOOKUP($A116, 'E1 Categorization'!$A$32:$E$124, 5,0)))</f>
        <v>0</v>
      </c>
      <c r="AO116" s="2140">
        <f>IF(ISERROR(Q116*(1-VLOOKUP($A116, 'E1 Categorization'!$A$32:$E$124, 5,0))), Q116*0.5, Q116*(1-VLOOKUP($A116, 'E1 Categorization'!$A$32:$E$124, 5,0)))</f>
        <v>0</v>
      </c>
      <c r="AP116" s="2140">
        <f>IF(ISERROR(R116*(1-VLOOKUP($A116, 'E1 Categorization'!$A$32:$E$124, 5,0))), R116*0.5, R116*(1-VLOOKUP($A116, 'E1 Categorization'!$A$32:$E$124, 5,0)))</f>
        <v>0</v>
      </c>
      <c r="AQ116" s="2140">
        <f>IF(ISERROR(S116*(1-VLOOKUP($A116, 'E1 Categorization'!$A$32:$E$124, 5,0))), S116*0.5, S116*(1-VLOOKUP($A116, 'E1 Categorization'!$A$32:$E$124, 5,0)))</f>
        <v>0</v>
      </c>
      <c r="AR116" s="2140">
        <f>IF(ISERROR(T116*(1-VLOOKUP($A116, 'E1 Categorization'!$A$32:$E$124, 5,0))), T116*0.5, T116*(1-VLOOKUP($A116, 'E1 Categorization'!$A$32:$E$124, 5,0)))</f>
        <v>0</v>
      </c>
      <c r="AS116" s="2140">
        <f>IF(ISERROR(U116*(1-VLOOKUP($A116, 'E1 Categorization'!$A$32:$E$124, 5,0))), U116*0.5, U116*(1-VLOOKUP($A116, 'E1 Categorization'!$A$32:$E$124, 5,0)))</f>
        <v>0</v>
      </c>
      <c r="AT116" s="2140">
        <f>IF(ISERROR(V116*(1-VLOOKUP($A116, 'E1 Categorization'!$A$32:$E$124, 5,0))), V116*0.5, V116*(1-VLOOKUP($A116, 'E1 Categorization'!$A$32:$E$124, 5,0)))</f>
        <v>0</v>
      </c>
      <c r="AU116" s="2140">
        <f>IF(ISERROR(W116*(1-VLOOKUP($A116, 'E1 Categorization'!$A$32:$E$124, 5,0))), W116*0.5, W116*(1-VLOOKUP($A116, 'E1 Categorization'!$A$32:$E$124, 5,0)))</f>
        <v>0</v>
      </c>
      <c r="AV116" s="2140">
        <f>IF(ISERROR(X116*(1-VLOOKUP($A116, 'E1 Categorization'!$A$32:$E$124, 5,0))), X116*0.5, X116*(1-VLOOKUP($A116, 'E1 Categorization'!$A$32:$E$124, 5,0)))</f>
        <v>0</v>
      </c>
      <c r="AW116" s="1889"/>
      <c r="AX116" s="1889"/>
      <c r="AY116" s="491">
        <f t="shared" si="33"/>
        <v>5510</v>
      </c>
      <c r="AZ116" s="492" t="str">
        <f t="shared" si="34"/>
        <v>Demonstrating and Selling Expense</v>
      </c>
      <c r="BA116" s="2140">
        <f>IF(ISERROR(E116*(VLOOKUP($A116, 'E1 Categorization'!$A$32:$E$124, 5,0))), E116*0.5, E116*(VLOOKUP($A116, 'E1 Categorization'!$A$32:$E$124, 5,0)))</f>
        <v>0</v>
      </c>
      <c r="BB116" s="2140">
        <f>IF(ISERROR(F116*(VLOOKUP($A116, 'E1 Categorization'!$A$32:$E$124, 5,0))), F116*0.5, F116*(VLOOKUP($A116, 'E1 Categorization'!$A$32:$E$124, 5,0)))</f>
        <v>0</v>
      </c>
      <c r="BC116" s="2140">
        <f>IF(ISERROR(G116*(VLOOKUP($A116, 'E1 Categorization'!$A$32:$E$124, 5,0))), G116*0.5, G116*(VLOOKUP($A116, 'E1 Categorization'!$A$32:$E$124, 5,0)))</f>
        <v>0</v>
      </c>
      <c r="BD116" s="2140">
        <f>IF(ISERROR(H116*(VLOOKUP($A116, 'E1 Categorization'!$A$32:$E$124, 5,0))), H116*0.5, H116*(VLOOKUP($A116, 'E1 Categorization'!$A$32:$E$124, 5,0)))</f>
        <v>0</v>
      </c>
      <c r="BE116" s="2140">
        <f>IF(ISERROR(I116*(VLOOKUP($A116, 'E1 Categorization'!$A$32:$E$124, 5,0))), I116*0.5, I116*(VLOOKUP($A116, 'E1 Categorization'!$A$32:$E$124, 5,0)))</f>
        <v>0</v>
      </c>
      <c r="BF116" s="2140">
        <f>IF(ISERROR(J116*(VLOOKUP($A116, 'E1 Categorization'!$A$32:$E$124, 5,0))), J116*0.5, J116*(VLOOKUP($A116, 'E1 Categorization'!$A$32:$E$124, 5,0)))</f>
        <v>0</v>
      </c>
      <c r="BG116" s="2140">
        <f>IF(ISERROR(K116*(VLOOKUP($A116, 'E1 Categorization'!$A$32:$E$124, 5,0))), K116*0.5, K116*(VLOOKUP($A116, 'E1 Categorization'!$A$32:$E$124, 5,0)))</f>
        <v>0</v>
      </c>
      <c r="BH116" s="2140">
        <f>IF(ISERROR(L116*(VLOOKUP($A116, 'E1 Categorization'!$A$32:$E$124, 5,0))), L116*0.5, L116*(VLOOKUP($A116, 'E1 Categorization'!$A$32:$E$124, 5,0)))</f>
        <v>0</v>
      </c>
      <c r="BI116" s="2140">
        <f>IF(ISERROR(M116*(VLOOKUP($A116, 'E1 Categorization'!$A$32:$E$124, 5,0))), M116*0.5, M116*(VLOOKUP($A116, 'E1 Categorization'!$A$32:$E$124, 5,0)))</f>
        <v>0</v>
      </c>
      <c r="BJ116" s="2140">
        <f>IF(ISERROR(N116*(VLOOKUP($A116, 'E1 Categorization'!$A$32:$E$124, 5,0))), N116*0.5, N116*(VLOOKUP($A116, 'E1 Categorization'!$A$32:$E$124, 5,0)))</f>
        <v>0</v>
      </c>
      <c r="BK116" s="2140">
        <f>IF(ISERROR(O116*(VLOOKUP($A116, 'E1 Categorization'!$A$32:$E$124, 5,0))), O116*0.5, O116*(VLOOKUP($A116, 'E1 Categorization'!$A$32:$E$124, 5,0)))</f>
        <v>0</v>
      </c>
      <c r="BL116" s="2140">
        <f>IF(ISERROR(P116*(VLOOKUP($A116, 'E1 Categorization'!$A$32:$E$124, 5,0))), P116*0.5, P116*(VLOOKUP($A116, 'E1 Categorization'!$A$32:$E$124, 5,0)))</f>
        <v>0</v>
      </c>
      <c r="BM116" s="2140">
        <f>IF(ISERROR(Q116*(VLOOKUP($A116, 'E1 Categorization'!$A$32:$E$124, 5,0))), Q116*0.5, Q116*(VLOOKUP($A116, 'E1 Categorization'!$A$32:$E$124, 5,0)))</f>
        <v>0</v>
      </c>
      <c r="BN116" s="2140">
        <f>IF(ISERROR(R116*(VLOOKUP($A116, 'E1 Categorization'!$A$32:$E$124, 5,0))), R116*0.5, R116*(VLOOKUP($A116, 'E1 Categorization'!$A$32:$E$124, 5,0)))</f>
        <v>0</v>
      </c>
      <c r="BO116" s="2140">
        <f>IF(ISERROR(S116*(VLOOKUP($A116, 'E1 Categorization'!$A$32:$E$124, 5,0))), S116*0.5, S116*(VLOOKUP($A116, 'E1 Categorization'!$A$32:$E$124, 5,0)))</f>
        <v>0</v>
      </c>
      <c r="BP116" s="2140">
        <f>IF(ISERROR(T116*(VLOOKUP($A116, 'E1 Categorization'!$A$32:$E$124, 5,0))), T116*0.5, T116*(VLOOKUP($A116, 'E1 Categorization'!$A$32:$E$124, 5,0)))</f>
        <v>0</v>
      </c>
      <c r="BQ116" s="2140">
        <f>IF(ISERROR(U116*(VLOOKUP($A116, 'E1 Categorization'!$A$32:$E$124, 5,0))), U116*0.5, U116*(VLOOKUP($A116, 'E1 Categorization'!$A$32:$E$124, 5,0)))</f>
        <v>0</v>
      </c>
      <c r="BR116" s="2140">
        <f>IF(ISERROR(V116*(VLOOKUP($A116, 'E1 Categorization'!$A$32:$E$124, 5,0))), V116*0.5, V116*(VLOOKUP($A116, 'E1 Categorization'!$A$32:$E$124, 5,0)))</f>
        <v>0</v>
      </c>
      <c r="BS116" s="2140">
        <f>IF(ISERROR(W116*(VLOOKUP($A116, 'E1 Categorization'!$A$32:$E$124, 5,0))), W116*0.5, W116*(VLOOKUP($A116, 'E1 Categorization'!$A$32:$E$124, 5,0)))</f>
        <v>0</v>
      </c>
      <c r="BT116" s="2140">
        <f>IF(ISERROR(X116*(VLOOKUP($A116, 'E1 Categorization'!$A$32:$E$124, 5,0))), X116*0.5, X116*(VLOOKUP($A116, 'E1 Categorization'!$A$32:$E$124, 5,0)))</f>
        <v>0</v>
      </c>
    </row>
    <row r="117" spans="1:72" s="561" customFormat="1" ht="25.5" customHeight="1" x14ac:dyDescent="0.2">
      <c r="A117" s="487">
        <f>'I3 TB Data'!A427:B427</f>
        <v>5515</v>
      </c>
      <c r="B117" s="488" t="str">
        <f>'I3 TB Data'!B427</f>
        <v>Advertising Expense</v>
      </c>
      <c r="C117" s="489">
        <f>'I3 TB Data'!G427</f>
        <v>0</v>
      </c>
      <c r="D117" s="1857" t="str">
        <f t="shared" si="35"/>
        <v>Yes</v>
      </c>
      <c r="E117" s="1835"/>
      <c r="F117" s="1835"/>
      <c r="G117" s="1835"/>
      <c r="H117" s="1835"/>
      <c r="I117" s="1835"/>
      <c r="J117" s="1835"/>
      <c r="K117" s="1835"/>
      <c r="L117" s="1835"/>
      <c r="M117" s="1835"/>
      <c r="N117" s="1835"/>
      <c r="O117" s="1835"/>
      <c r="P117" s="1835"/>
      <c r="Q117" s="1835"/>
      <c r="R117" s="1835"/>
      <c r="S117" s="1835"/>
      <c r="T117" s="1835"/>
      <c r="U117" s="1835"/>
      <c r="V117" s="1835"/>
      <c r="W117" s="1835"/>
      <c r="X117" s="1835"/>
      <c r="AA117" s="491">
        <f t="shared" si="31"/>
        <v>5515</v>
      </c>
      <c r="AB117" s="492" t="str">
        <f t="shared" si="32"/>
        <v>Advertising Expense</v>
      </c>
      <c r="AC117" s="2140">
        <f>IF(ISERROR(E117*(1-VLOOKUP($A117, 'E1 Categorization'!$A$32:$E$124, 5,0))), E117*0.5, E117*(1-VLOOKUP($A117, 'E1 Categorization'!$A$32:$E$124, 5,0)))</f>
        <v>0</v>
      </c>
      <c r="AD117" s="2140">
        <f>IF(ISERROR(F117*(1-VLOOKUP($A117, 'E1 Categorization'!$A$32:$E$124, 5,0))), F117*0.5, F117*(1-VLOOKUP($A117, 'E1 Categorization'!$A$32:$E$124, 5,0)))</f>
        <v>0</v>
      </c>
      <c r="AE117" s="2140">
        <f>IF(ISERROR(G117*(1-VLOOKUP($A117, 'E1 Categorization'!$A$32:$E$124, 5,0))), G117*0.5, G117*(1-VLOOKUP($A117, 'E1 Categorization'!$A$32:$E$124, 5,0)))</f>
        <v>0</v>
      </c>
      <c r="AF117" s="2140">
        <f>IF(ISERROR(H117*(1-VLOOKUP($A117, 'E1 Categorization'!$A$32:$E$124, 5,0))), H117*0.5, H117*(1-VLOOKUP($A117, 'E1 Categorization'!$A$32:$E$124, 5,0)))</f>
        <v>0</v>
      </c>
      <c r="AG117" s="2140">
        <f>IF(ISERROR(I117*(1-VLOOKUP($A117, 'E1 Categorization'!$A$32:$E$124, 5,0))), I117*0.5, I117*(1-VLOOKUP($A117, 'E1 Categorization'!$A$32:$E$124, 5,0)))</f>
        <v>0</v>
      </c>
      <c r="AH117" s="2140">
        <f>IF(ISERROR(J117*(1-VLOOKUP($A117, 'E1 Categorization'!$A$32:$E$124, 5,0))), J117*0.5, J117*(1-VLOOKUP($A117, 'E1 Categorization'!$A$32:$E$124, 5,0)))</f>
        <v>0</v>
      </c>
      <c r="AI117" s="2140">
        <f>IF(ISERROR(K117*(1-VLOOKUP($A117, 'E1 Categorization'!$A$32:$E$124, 5,0))), K117*0.5, K117*(1-VLOOKUP($A117, 'E1 Categorization'!$A$32:$E$124, 5,0)))</f>
        <v>0</v>
      </c>
      <c r="AJ117" s="2140">
        <f>IF(ISERROR(L117*(1-VLOOKUP($A117, 'E1 Categorization'!$A$32:$E$124, 5,0))), L117*0.5, L117*(1-VLOOKUP($A117, 'E1 Categorization'!$A$32:$E$124, 5,0)))</f>
        <v>0</v>
      </c>
      <c r="AK117" s="2140">
        <f>IF(ISERROR(M117*(1-VLOOKUP($A117, 'E1 Categorization'!$A$32:$E$124, 5,0))), M117*0.5, M117*(1-VLOOKUP($A117, 'E1 Categorization'!$A$32:$E$124, 5,0)))</f>
        <v>0</v>
      </c>
      <c r="AL117" s="2140">
        <f>IF(ISERROR(N117*(1-VLOOKUP($A117, 'E1 Categorization'!$A$32:$E$124, 5,0))), N117*0.5, N117*(1-VLOOKUP($A117, 'E1 Categorization'!$A$32:$E$124, 5,0)))</f>
        <v>0</v>
      </c>
      <c r="AM117" s="2140">
        <f>IF(ISERROR(O117*(1-VLOOKUP($A117, 'E1 Categorization'!$A$32:$E$124, 5,0))), O117*0.5, O117*(1-VLOOKUP($A117, 'E1 Categorization'!$A$32:$E$124, 5,0)))</f>
        <v>0</v>
      </c>
      <c r="AN117" s="2140">
        <f>IF(ISERROR(P117*(1-VLOOKUP($A117, 'E1 Categorization'!$A$32:$E$124, 5,0))), P117*0.5, P117*(1-VLOOKUP($A117, 'E1 Categorization'!$A$32:$E$124, 5,0)))</f>
        <v>0</v>
      </c>
      <c r="AO117" s="2140">
        <f>IF(ISERROR(Q117*(1-VLOOKUP($A117, 'E1 Categorization'!$A$32:$E$124, 5,0))), Q117*0.5, Q117*(1-VLOOKUP($A117, 'E1 Categorization'!$A$32:$E$124, 5,0)))</f>
        <v>0</v>
      </c>
      <c r="AP117" s="2140">
        <f>IF(ISERROR(R117*(1-VLOOKUP($A117, 'E1 Categorization'!$A$32:$E$124, 5,0))), R117*0.5, R117*(1-VLOOKUP($A117, 'E1 Categorization'!$A$32:$E$124, 5,0)))</f>
        <v>0</v>
      </c>
      <c r="AQ117" s="2140">
        <f>IF(ISERROR(S117*(1-VLOOKUP($A117, 'E1 Categorization'!$A$32:$E$124, 5,0))), S117*0.5, S117*(1-VLOOKUP($A117, 'E1 Categorization'!$A$32:$E$124, 5,0)))</f>
        <v>0</v>
      </c>
      <c r="AR117" s="2140">
        <f>IF(ISERROR(T117*(1-VLOOKUP($A117, 'E1 Categorization'!$A$32:$E$124, 5,0))), T117*0.5, T117*(1-VLOOKUP($A117, 'E1 Categorization'!$A$32:$E$124, 5,0)))</f>
        <v>0</v>
      </c>
      <c r="AS117" s="2140">
        <f>IF(ISERROR(U117*(1-VLOOKUP($A117, 'E1 Categorization'!$A$32:$E$124, 5,0))), U117*0.5, U117*(1-VLOOKUP($A117, 'E1 Categorization'!$A$32:$E$124, 5,0)))</f>
        <v>0</v>
      </c>
      <c r="AT117" s="2140">
        <f>IF(ISERROR(V117*(1-VLOOKUP($A117, 'E1 Categorization'!$A$32:$E$124, 5,0))), V117*0.5, V117*(1-VLOOKUP($A117, 'E1 Categorization'!$A$32:$E$124, 5,0)))</f>
        <v>0</v>
      </c>
      <c r="AU117" s="2140">
        <f>IF(ISERROR(W117*(1-VLOOKUP($A117, 'E1 Categorization'!$A$32:$E$124, 5,0))), W117*0.5, W117*(1-VLOOKUP($A117, 'E1 Categorization'!$A$32:$E$124, 5,0)))</f>
        <v>0</v>
      </c>
      <c r="AV117" s="2140">
        <f>IF(ISERROR(X117*(1-VLOOKUP($A117, 'E1 Categorization'!$A$32:$E$124, 5,0))), X117*0.5, X117*(1-VLOOKUP($A117, 'E1 Categorization'!$A$32:$E$124, 5,0)))</f>
        <v>0</v>
      </c>
      <c r="AW117" s="1889"/>
      <c r="AX117" s="1889"/>
      <c r="AY117" s="491">
        <f t="shared" si="33"/>
        <v>5515</v>
      </c>
      <c r="AZ117" s="492" t="str">
        <f t="shared" si="34"/>
        <v>Advertising Expense</v>
      </c>
      <c r="BA117" s="2140">
        <f>IF(ISERROR(E117*(VLOOKUP($A117, 'E1 Categorization'!$A$32:$E$124, 5,0))), E117*0.5, E117*(VLOOKUP($A117, 'E1 Categorization'!$A$32:$E$124, 5,0)))</f>
        <v>0</v>
      </c>
      <c r="BB117" s="2140">
        <f>IF(ISERROR(F117*(VLOOKUP($A117, 'E1 Categorization'!$A$32:$E$124, 5,0))), F117*0.5, F117*(VLOOKUP($A117, 'E1 Categorization'!$A$32:$E$124, 5,0)))</f>
        <v>0</v>
      </c>
      <c r="BC117" s="2140">
        <f>IF(ISERROR(G117*(VLOOKUP($A117, 'E1 Categorization'!$A$32:$E$124, 5,0))), G117*0.5, G117*(VLOOKUP($A117, 'E1 Categorization'!$A$32:$E$124, 5,0)))</f>
        <v>0</v>
      </c>
      <c r="BD117" s="2140">
        <f>IF(ISERROR(H117*(VLOOKUP($A117, 'E1 Categorization'!$A$32:$E$124, 5,0))), H117*0.5, H117*(VLOOKUP($A117, 'E1 Categorization'!$A$32:$E$124, 5,0)))</f>
        <v>0</v>
      </c>
      <c r="BE117" s="2140">
        <f>IF(ISERROR(I117*(VLOOKUP($A117, 'E1 Categorization'!$A$32:$E$124, 5,0))), I117*0.5, I117*(VLOOKUP($A117, 'E1 Categorization'!$A$32:$E$124, 5,0)))</f>
        <v>0</v>
      </c>
      <c r="BF117" s="2140">
        <f>IF(ISERROR(J117*(VLOOKUP($A117, 'E1 Categorization'!$A$32:$E$124, 5,0))), J117*0.5, J117*(VLOOKUP($A117, 'E1 Categorization'!$A$32:$E$124, 5,0)))</f>
        <v>0</v>
      </c>
      <c r="BG117" s="2140">
        <f>IF(ISERROR(K117*(VLOOKUP($A117, 'E1 Categorization'!$A$32:$E$124, 5,0))), K117*0.5, K117*(VLOOKUP($A117, 'E1 Categorization'!$A$32:$E$124, 5,0)))</f>
        <v>0</v>
      </c>
      <c r="BH117" s="2140">
        <f>IF(ISERROR(L117*(VLOOKUP($A117, 'E1 Categorization'!$A$32:$E$124, 5,0))), L117*0.5, L117*(VLOOKUP($A117, 'E1 Categorization'!$A$32:$E$124, 5,0)))</f>
        <v>0</v>
      </c>
      <c r="BI117" s="2140">
        <f>IF(ISERROR(M117*(VLOOKUP($A117, 'E1 Categorization'!$A$32:$E$124, 5,0))), M117*0.5, M117*(VLOOKUP($A117, 'E1 Categorization'!$A$32:$E$124, 5,0)))</f>
        <v>0</v>
      </c>
      <c r="BJ117" s="2140">
        <f>IF(ISERROR(N117*(VLOOKUP($A117, 'E1 Categorization'!$A$32:$E$124, 5,0))), N117*0.5, N117*(VLOOKUP($A117, 'E1 Categorization'!$A$32:$E$124, 5,0)))</f>
        <v>0</v>
      </c>
      <c r="BK117" s="2140">
        <f>IF(ISERROR(O117*(VLOOKUP($A117, 'E1 Categorization'!$A$32:$E$124, 5,0))), O117*0.5, O117*(VLOOKUP($A117, 'E1 Categorization'!$A$32:$E$124, 5,0)))</f>
        <v>0</v>
      </c>
      <c r="BL117" s="2140">
        <f>IF(ISERROR(P117*(VLOOKUP($A117, 'E1 Categorization'!$A$32:$E$124, 5,0))), P117*0.5, P117*(VLOOKUP($A117, 'E1 Categorization'!$A$32:$E$124, 5,0)))</f>
        <v>0</v>
      </c>
      <c r="BM117" s="2140">
        <f>IF(ISERROR(Q117*(VLOOKUP($A117, 'E1 Categorization'!$A$32:$E$124, 5,0))), Q117*0.5, Q117*(VLOOKUP($A117, 'E1 Categorization'!$A$32:$E$124, 5,0)))</f>
        <v>0</v>
      </c>
      <c r="BN117" s="2140">
        <f>IF(ISERROR(R117*(VLOOKUP($A117, 'E1 Categorization'!$A$32:$E$124, 5,0))), R117*0.5, R117*(VLOOKUP($A117, 'E1 Categorization'!$A$32:$E$124, 5,0)))</f>
        <v>0</v>
      </c>
      <c r="BO117" s="2140">
        <f>IF(ISERROR(S117*(VLOOKUP($A117, 'E1 Categorization'!$A$32:$E$124, 5,0))), S117*0.5, S117*(VLOOKUP($A117, 'E1 Categorization'!$A$32:$E$124, 5,0)))</f>
        <v>0</v>
      </c>
      <c r="BP117" s="2140">
        <f>IF(ISERROR(T117*(VLOOKUP($A117, 'E1 Categorization'!$A$32:$E$124, 5,0))), T117*0.5, T117*(VLOOKUP($A117, 'E1 Categorization'!$A$32:$E$124, 5,0)))</f>
        <v>0</v>
      </c>
      <c r="BQ117" s="2140">
        <f>IF(ISERROR(U117*(VLOOKUP($A117, 'E1 Categorization'!$A$32:$E$124, 5,0))), U117*0.5, U117*(VLOOKUP($A117, 'E1 Categorization'!$A$32:$E$124, 5,0)))</f>
        <v>0</v>
      </c>
      <c r="BR117" s="2140">
        <f>IF(ISERROR(V117*(VLOOKUP($A117, 'E1 Categorization'!$A$32:$E$124, 5,0))), V117*0.5, V117*(VLOOKUP($A117, 'E1 Categorization'!$A$32:$E$124, 5,0)))</f>
        <v>0</v>
      </c>
      <c r="BS117" s="2140">
        <f>IF(ISERROR(W117*(VLOOKUP($A117, 'E1 Categorization'!$A$32:$E$124, 5,0))), W117*0.5, W117*(VLOOKUP($A117, 'E1 Categorization'!$A$32:$E$124, 5,0)))</f>
        <v>0</v>
      </c>
      <c r="BT117" s="2140">
        <f>IF(ISERROR(X117*(VLOOKUP($A117, 'E1 Categorization'!$A$32:$E$124, 5,0))), X117*0.5, X117*(VLOOKUP($A117, 'E1 Categorization'!$A$32:$E$124, 5,0)))</f>
        <v>0</v>
      </c>
    </row>
    <row r="118" spans="1:72" s="561" customFormat="1" ht="25.5" customHeight="1" x14ac:dyDescent="0.2">
      <c r="A118" s="487">
        <f>'I3 TB Data'!A428:B428</f>
        <v>5520</v>
      </c>
      <c r="B118" s="488" t="str">
        <f>'I3 TB Data'!B428</f>
        <v>Miscellaneous Sales Expense</v>
      </c>
      <c r="C118" s="489">
        <f>'I3 TB Data'!G428</f>
        <v>0</v>
      </c>
      <c r="D118" s="1857" t="str">
        <f t="shared" si="35"/>
        <v>Yes</v>
      </c>
      <c r="E118" s="1835"/>
      <c r="F118" s="1835"/>
      <c r="G118" s="1835"/>
      <c r="H118" s="1835"/>
      <c r="I118" s="1835"/>
      <c r="J118" s="1835"/>
      <c r="K118" s="1835"/>
      <c r="L118" s="1835"/>
      <c r="M118" s="1835"/>
      <c r="N118" s="1835"/>
      <c r="O118" s="1835"/>
      <c r="P118" s="1835"/>
      <c r="Q118" s="1835"/>
      <c r="R118" s="1835"/>
      <c r="S118" s="1835"/>
      <c r="T118" s="1835"/>
      <c r="U118" s="1835"/>
      <c r="V118" s="1835"/>
      <c r="W118" s="1835"/>
      <c r="X118" s="1835"/>
      <c r="AA118" s="491">
        <f t="shared" si="31"/>
        <v>5520</v>
      </c>
      <c r="AB118" s="492" t="str">
        <f t="shared" si="32"/>
        <v>Miscellaneous Sales Expense</v>
      </c>
      <c r="AC118" s="2140">
        <f>IF(ISERROR(E118*(1-VLOOKUP($A118, 'E1 Categorization'!$A$32:$E$124, 5,0))), E118*0.5, E118*(1-VLOOKUP($A118, 'E1 Categorization'!$A$32:$E$124, 5,0)))</f>
        <v>0</v>
      </c>
      <c r="AD118" s="2140">
        <f>IF(ISERROR(F118*(1-VLOOKUP($A118, 'E1 Categorization'!$A$32:$E$124, 5,0))), F118*0.5, F118*(1-VLOOKUP($A118, 'E1 Categorization'!$A$32:$E$124, 5,0)))</f>
        <v>0</v>
      </c>
      <c r="AE118" s="2140">
        <f>IF(ISERROR(G118*(1-VLOOKUP($A118, 'E1 Categorization'!$A$32:$E$124, 5,0))), G118*0.5, G118*(1-VLOOKUP($A118, 'E1 Categorization'!$A$32:$E$124, 5,0)))</f>
        <v>0</v>
      </c>
      <c r="AF118" s="2140">
        <f>IF(ISERROR(H118*(1-VLOOKUP($A118, 'E1 Categorization'!$A$32:$E$124, 5,0))), H118*0.5, H118*(1-VLOOKUP($A118, 'E1 Categorization'!$A$32:$E$124, 5,0)))</f>
        <v>0</v>
      </c>
      <c r="AG118" s="2140">
        <f>IF(ISERROR(I118*(1-VLOOKUP($A118, 'E1 Categorization'!$A$32:$E$124, 5,0))), I118*0.5, I118*(1-VLOOKUP($A118, 'E1 Categorization'!$A$32:$E$124, 5,0)))</f>
        <v>0</v>
      </c>
      <c r="AH118" s="2140">
        <f>IF(ISERROR(J118*(1-VLOOKUP($A118, 'E1 Categorization'!$A$32:$E$124, 5,0))), J118*0.5, J118*(1-VLOOKUP($A118, 'E1 Categorization'!$A$32:$E$124, 5,0)))</f>
        <v>0</v>
      </c>
      <c r="AI118" s="2140">
        <f>IF(ISERROR(K118*(1-VLOOKUP($A118, 'E1 Categorization'!$A$32:$E$124, 5,0))), K118*0.5, K118*(1-VLOOKUP($A118, 'E1 Categorization'!$A$32:$E$124, 5,0)))</f>
        <v>0</v>
      </c>
      <c r="AJ118" s="2140">
        <f>IF(ISERROR(L118*(1-VLOOKUP($A118, 'E1 Categorization'!$A$32:$E$124, 5,0))), L118*0.5, L118*(1-VLOOKUP($A118, 'E1 Categorization'!$A$32:$E$124, 5,0)))</f>
        <v>0</v>
      </c>
      <c r="AK118" s="2140">
        <f>IF(ISERROR(M118*(1-VLOOKUP($A118, 'E1 Categorization'!$A$32:$E$124, 5,0))), M118*0.5, M118*(1-VLOOKUP($A118, 'E1 Categorization'!$A$32:$E$124, 5,0)))</f>
        <v>0</v>
      </c>
      <c r="AL118" s="2140">
        <f>IF(ISERROR(N118*(1-VLOOKUP($A118, 'E1 Categorization'!$A$32:$E$124, 5,0))), N118*0.5, N118*(1-VLOOKUP($A118, 'E1 Categorization'!$A$32:$E$124, 5,0)))</f>
        <v>0</v>
      </c>
      <c r="AM118" s="2140">
        <f>IF(ISERROR(O118*(1-VLOOKUP($A118, 'E1 Categorization'!$A$32:$E$124, 5,0))), O118*0.5, O118*(1-VLOOKUP($A118, 'E1 Categorization'!$A$32:$E$124, 5,0)))</f>
        <v>0</v>
      </c>
      <c r="AN118" s="2140">
        <f>IF(ISERROR(P118*(1-VLOOKUP($A118, 'E1 Categorization'!$A$32:$E$124, 5,0))), P118*0.5, P118*(1-VLOOKUP($A118, 'E1 Categorization'!$A$32:$E$124, 5,0)))</f>
        <v>0</v>
      </c>
      <c r="AO118" s="2140">
        <f>IF(ISERROR(Q118*(1-VLOOKUP($A118, 'E1 Categorization'!$A$32:$E$124, 5,0))), Q118*0.5, Q118*(1-VLOOKUP($A118, 'E1 Categorization'!$A$32:$E$124, 5,0)))</f>
        <v>0</v>
      </c>
      <c r="AP118" s="2140">
        <f>IF(ISERROR(R118*(1-VLOOKUP($A118, 'E1 Categorization'!$A$32:$E$124, 5,0))), R118*0.5, R118*(1-VLOOKUP($A118, 'E1 Categorization'!$A$32:$E$124, 5,0)))</f>
        <v>0</v>
      </c>
      <c r="AQ118" s="2140">
        <f>IF(ISERROR(S118*(1-VLOOKUP($A118, 'E1 Categorization'!$A$32:$E$124, 5,0))), S118*0.5, S118*(1-VLOOKUP($A118, 'E1 Categorization'!$A$32:$E$124, 5,0)))</f>
        <v>0</v>
      </c>
      <c r="AR118" s="2140">
        <f>IF(ISERROR(T118*(1-VLOOKUP($A118, 'E1 Categorization'!$A$32:$E$124, 5,0))), T118*0.5, T118*(1-VLOOKUP($A118, 'E1 Categorization'!$A$32:$E$124, 5,0)))</f>
        <v>0</v>
      </c>
      <c r="AS118" s="2140">
        <f>IF(ISERROR(U118*(1-VLOOKUP($A118, 'E1 Categorization'!$A$32:$E$124, 5,0))), U118*0.5, U118*(1-VLOOKUP($A118, 'E1 Categorization'!$A$32:$E$124, 5,0)))</f>
        <v>0</v>
      </c>
      <c r="AT118" s="2140">
        <f>IF(ISERROR(V118*(1-VLOOKUP($A118, 'E1 Categorization'!$A$32:$E$124, 5,0))), V118*0.5, V118*(1-VLOOKUP($A118, 'E1 Categorization'!$A$32:$E$124, 5,0)))</f>
        <v>0</v>
      </c>
      <c r="AU118" s="2140">
        <f>IF(ISERROR(W118*(1-VLOOKUP($A118, 'E1 Categorization'!$A$32:$E$124, 5,0))), W118*0.5, W118*(1-VLOOKUP($A118, 'E1 Categorization'!$A$32:$E$124, 5,0)))</f>
        <v>0</v>
      </c>
      <c r="AV118" s="2140">
        <f>IF(ISERROR(X118*(1-VLOOKUP($A118, 'E1 Categorization'!$A$32:$E$124, 5,0))), X118*0.5, X118*(1-VLOOKUP($A118, 'E1 Categorization'!$A$32:$E$124, 5,0)))</f>
        <v>0</v>
      </c>
      <c r="AW118" s="1889"/>
      <c r="AX118" s="1889"/>
      <c r="AY118" s="491">
        <f t="shared" si="33"/>
        <v>5520</v>
      </c>
      <c r="AZ118" s="492" t="str">
        <f t="shared" si="34"/>
        <v>Miscellaneous Sales Expense</v>
      </c>
      <c r="BA118" s="2140">
        <f>IF(ISERROR(E118*(VLOOKUP($A118, 'E1 Categorization'!$A$32:$E$124, 5,0))), E118*0.5, E118*(VLOOKUP($A118, 'E1 Categorization'!$A$32:$E$124, 5,0)))</f>
        <v>0</v>
      </c>
      <c r="BB118" s="2140">
        <f>IF(ISERROR(F118*(VLOOKUP($A118, 'E1 Categorization'!$A$32:$E$124, 5,0))), F118*0.5, F118*(VLOOKUP($A118, 'E1 Categorization'!$A$32:$E$124, 5,0)))</f>
        <v>0</v>
      </c>
      <c r="BC118" s="2140">
        <f>IF(ISERROR(G118*(VLOOKUP($A118, 'E1 Categorization'!$A$32:$E$124, 5,0))), G118*0.5, G118*(VLOOKUP($A118, 'E1 Categorization'!$A$32:$E$124, 5,0)))</f>
        <v>0</v>
      </c>
      <c r="BD118" s="2140">
        <f>IF(ISERROR(H118*(VLOOKUP($A118, 'E1 Categorization'!$A$32:$E$124, 5,0))), H118*0.5, H118*(VLOOKUP($A118, 'E1 Categorization'!$A$32:$E$124, 5,0)))</f>
        <v>0</v>
      </c>
      <c r="BE118" s="2140">
        <f>IF(ISERROR(I118*(VLOOKUP($A118, 'E1 Categorization'!$A$32:$E$124, 5,0))), I118*0.5, I118*(VLOOKUP($A118, 'E1 Categorization'!$A$32:$E$124, 5,0)))</f>
        <v>0</v>
      </c>
      <c r="BF118" s="2140">
        <f>IF(ISERROR(J118*(VLOOKUP($A118, 'E1 Categorization'!$A$32:$E$124, 5,0))), J118*0.5, J118*(VLOOKUP($A118, 'E1 Categorization'!$A$32:$E$124, 5,0)))</f>
        <v>0</v>
      </c>
      <c r="BG118" s="2140">
        <f>IF(ISERROR(K118*(VLOOKUP($A118, 'E1 Categorization'!$A$32:$E$124, 5,0))), K118*0.5, K118*(VLOOKUP($A118, 'E1 Categorization'!$A$32:$E$124, 5,0)))</f>
        <v>0</v>
      </c>
      <c r="BH118" s="2140">
        <f>IF(ISERROR(L118*(VLOOKUP($A118, 'E1 Categorization'!$A$32:$E$124, 5,0))), L118*0.5, L118*(VLOOKUP($A118, 'E1 Categorization'!$A$32:$E$124, 5,0)))</f>
        <v>0</v>
      </c>
      <c r="BI118" s="2140">
        <f>IF(ISERROR(M118*(VLOOKUP($A118, 'E1 Categorization'!$A$32:$E$124, 5,0))), M118*0.5, M118*(VLOOKUP($A118, 'E1 Categorization'!$A$32:$E$124, 5,0)))</f>
        <v>0</v>
      </c>
      <c r="BJ118" s="2140">
        <f>IF(ISERROR(N118*(VLOOKUP($A118, 'E1 Categorization'!$A$32:$E$124, 5,0))), N118*0.5, N118*(VLOOKUP($A118, 'E1 Categorization'!$A$32:$E$124, 5,0)))</f>
        <v>0</v>
      </c>
      <c r="BK118" s="2140">
        <f>IF(ISERROR(O118*(VLOOKUP($A118, 'E1 Categorization'!$A$32:$E$124, 5,0))), O118*0.5, O118*(VLOOKUP($A118, 'E1 Categorization'!$A$32:$E$124, 5,0)))</f>
        <v>0</v>
      </c>
      <c r="BL118" s="2140">
        <f>IF(ISERROR(P118*(VLOOKUP($A118, 'E1 Categorization'!$A$32:$E$124, 5,0))), P118*0.5, P118*(VLOOKUP($A118, 'E1 Categorization'!$A$32:$E$124, 5,0)))</f>
        <v>0</v>
      </c>
      <c r="BM118" s="2140">
        <f>IF(ISERROR(Q118*(VLOOKUP($A118, 'E1 Categorization'!$A$32:$E$124, 5,0))), Q118*0.5, Q118*(VLOOKUP($A118, 'E1 Categorization'!$A$32:$E$124, 5,0)))</f>
        <v>0</v>
      </c>
      <c r="BN118" s="2140">
        <f>IF(ISERROR(R118*(VLOOKUP($A118, 'E1 Categorization'!$A$32:$E$124, 5,0))), R118*0.5, R118*(VLOOKUP($A118, 'E1 Categorization'!$A$32:$E$124, 5,0)))</f>
        <v>0</v>
      </c>
      <c r="BO118" s="2140">
        <f>IF(ISERROR(S118*(VLOOKUP($A118, 'E1 Categorization'!$A$32:$E$124, 5,0))), S118*0.5, S118*(VLOOKUP($A118, 'E1 Categorization'!$A$32:$E$124, 5,0)))</f>
        <v>0</v>
      </c>
      <c r="BP118" s="2140">
        <f>IF(ISERROR(T118*(VLOOKUP($A118, 'E1 Categorization'!$A$32:$E$124, 5,0))), T118*0.5, T118*(VLOOKUP($A118, 'E1 Categorization'!$A$32:$E$124, 5,0)))</f>
        <v>0</v>
      </c>
      <c r="BQ118" s="2140">
        <f>IF(ISERROR(U118*(VLOOKUP($A118, 'E1 Categorization'!$A$32:$E$124, 5,0))), U118*0.5, U118*(VLOOKUP($A118, 'E1 Categorization'!$A$32:$E$124, 5,0)))</f>
        <v>0</v>
      </c>
      <c r="BR118" s="2140">
        <f>IF(ISERROR(V118*(VLOOKUP($A118, 'E1 Categorization'!$A$32:$E$124, 5,0))), V118*0.5, V118*(VLOOKUP($A118, 'E1 Categorization'!$A$32:$E$124, 5,0)))</f>
        <v>0</v>
      </c>
      <c r="BS118" s="2140">
        <f>IF(ISERROR(W118*(VLOOKUP($A118, 'E1 Categorization'!$A$32:$E$124, 5,0))), W118*0.5, W118*(VLOOKUP($A118, 'E1 Categorization'!$A$32:$E$124, 5,0)))</f>
        <v>0</v>
      </c>
      <c r="BT118" s="2140">
        <f>IF(ISERROR(X118*(VLOOKUP($A118, 'E1 Categorization'!$A$32:$E$124, 5,0))), X118*0.5, X118*(VLOOKUP($A118, 'E1 Categorization'!$A$32:$E$124, 5,0)))</f>
        <v>0</v>
      </c>
    </row>
    <row r="119" spans="1:72" s="561" customFormat="1" ht="25.5" customHeight="1" x14ac:dyDescent="0.2">
      <c r="A119" s="487">
        <f>'I3 TB Data'!A429:B429</f>
        <v>5605</v>
      </c>
      <c r="B119" s="488" t="str">
        <f>'I3 TB Data'!B429</f>
        <v>Executive Salaries and Expenses</v>
      </c>
      <c r="C119" s="489">
        <f>'I3 TB Data'!G429</f>
        <v>0</v>
      </c>
      <c r="D119" s="1857" t="str">
        <f t="shared" si="35"/>
        <v>Yes</v>
      </c>
      <c r="E119" s="1835"/>
      <c r="F119" s="1835"/>
      <c r="G119" s="1835"/>
      <c r="H119" s="1835"/>
      <c r="I119" s="1835"/>
      <c r="J119" s="1835"/>
      <c r="K119" s="1835"/>
      <c r="L119" s="1835"/>
      <c r="M119" s="1835"/>
      <c r="N119" s="1835"/>
      <c r="O119" s="1835"/>
      <c r="P119" s="1835"/>
      <c r="Q119" s="1835"/>
      <c r="R119" s="1835"/>
      <c r="S119" s="1835"/>
      <c r="T119" s="1835"/>
      <c r="U119" s="1835"/>
      <c r="V119" s="1835"/>
      <c r="W119" s="1835"/>
      <c r="X119" s="1835"/>
      <c r="AA119" s="491">
        <f t="shared" si="31"/>
        <v>5605</v>
      </c>
      <c r="AB119" s="492" t="str">
        <f t="shared" si="32"/>
        <v>Executive Salaries and Expenses</v>
      </c>
      <c r="AC119" s="2140">
        <f>IF(ISERROR(E119*(1-VLOOKUP($A119, 'E1 Categorization'!$A$32:$E$124, 5,0))), E119*0.5, E119*(1-VLOOKUP($A119, 'E1 Categorization'!$A$32:$E$124, 5,0)))</f>
        <v>0</v>
      </c>
      <c r="AD119" s="2140">
        <f>IF(ISERROR(F119*(1-VLOOKUP($A119, 'E1 Categorization'!$A$32:$E$124, 5,0))), F119*0.5, F119*(1-VLOOKUP($A119, 'E1 Categorization'!$A$32:$E$124, 5,0)))</f>
        <v>0</v>
      </c>
      <c r="AE119" s="2140">
        <f>IF(ISERROR(G119*(1-VLOOKUP($A119, 'E1 Categorization'!$A$32:$E$124, 5,0))), G119*0.5, G119*(1-VLOOKUP($A119, 'E1 Categorization'!$A$32:$E$124, 5,0)))</f>
        <v>0</v>
      </c>
      <c r="AF119" s="2140">
        <f>IF(ISERROR(H119*(1-VLOOKUP($A119, 'E1 Categorization'!$A$32:$E$124, 5,0))), H119*0.5, H119*(1-VLOOKUP($A119, 'E1 Categorization'!$A$32:$E$124, 5,0)))</f>
        <v>0</v>
      </c>
      <c r="AG119" s="2140">
        <f>IF(ISERROR(I119*(1-VLOOKUP($A119, 'E1 Categorization'!$A$32:$E$124, 5,0))), I119*0.5, I119*(1-VLOOKUP($A119, 'E1 Categorization'!$A$32:$E$124, 5,0)))</f>
        <v>0</v>
      </c>
      <c r="AH119" s="2140">
        <f>IF(ISERROR(J119*(1-VLOOKUP($A119, 'E1 Categorization'!$A$32:$E$124, 5,0))), J119*0.5, J119*(1-VLOOKUP($A119, 'E1 Categorization'!$A$32:$E$124, 5,0)))</f>
        <v>0</v>
      </c>
      <c r="AI119" s="2140">
        <f>IF(ISERROR(K119*(1-VLOOKUP($A119, 'E1 Categorization'!$A$32:$E$124, 5,0))), K119*0.5, K119*(1-VLOOKUP($A119, 'E1 Categorization'!$A$32:$E$124, 5,0)))</f>
        <v>0</v>
      </c>
      <c r="AJ119" s="2140">
        <f>IF(ISERROR(L119*(1-VLOOKUP($A119, 'E1 Categorization'!$A$32:$E$124, 5,0))), L119*0.5, L119*(1-VLOOKUP($A119, 'E1 Categorization'!$A$32:$E$124, 5,0)))</f>
        <v>0</v>
      </c>
      <c r="AK119" s="2140">
        <f>IF(ISERROR(M119*(1-VLOOKUP($A119, 'E1 Categorization'!$A$32:$E$124, 5,0))), M119*0.5, M119*(1-VLOOKUP($A119, 'E1 Categorization'!$A$32:$E$124, 5,0)))</f>
        <v>0</v>
      </c>
      <c r="AL119" s="2140">
        <f>IF(ISERROR(N119*(1-VLOOKUP($A119, 'E1 Categorization'!$A$32:$E$124, 5,0))), N119*0.5, N119*(1-VLOOKUP($A119, 'E1 Categorization'!$A$32:$E$124, 5,0)))</f>
        <v>0</v>
      </c>
      <c r="AM119" s="2140">
        <f>IF(ISERROR(O119*(1-VLOOKUP($A119, 'E1 Categorization'!$A$32:$E$124, 5,0))), O119*0.5, O119*(1-VLOOKUP($A119, 'E1 Categorization'!$A$32:$E$124, 5,0)))</f>
        <v>0</v>
      </c>
      <c r="AN119" s="2140">
        <f>IF(ISERROR(P119*(1-VLOOKUP($A119, 'E1 Categorization'!$A$32:$E$124, 5,0))), P119*0.5, P119*(1-VLOOKUP($A119, 'E1 Categorization'!$A$32:$E$124, 5,0)))</f>
        <v>0</v>
      </c>
      <c r="AO119" s="2140">
        <f>IF(ISERROR(Q119*(1-VLOOKUP($A119, 'E1 Categorization'!$A$32:$E$124, 5,0))), Q119*0.5, Q119*(1-VLOOKUP($A119, 'E1 Categorization'!$A$32:$E$124, 5,0)))</f>
        <v>0</v>
      </c>
      <c r="AP119" s="2140">
        <f>IF(ISERROR(R119*(1-VLOOKUP($A119, 'E1 Categorization'!$A$32:$E$124, 5,0))), R119*0.5, R119*(1-VLOOKUP($A119, 'E1 Categorization'!$A$32:$E$124, 5,0)))</f>
        <v>0</v>
      </c>
      <c r="AQ119" s="2140">
        <f>IF(ISERROR(S119*(1-VLOOKUP($A119, 'E1 Categorization'!$A$32:$E$124, 5,0))), S119*0.5, S119*(1-VLOOKUP($A119, 'E1 Categorization'!$A$32:$E$124, 5,0)))</f>
        <v>0</v>
      </c>
      <c r="AR119" s="2140">
        <f>IF(ISERROR(T119*(1-VLOOKUP($A119, 'E1 Categorization'!$A$32:$E$124, 5,0))), T119*0.5, T119*(1-VLOOKUP($A119, 'E1 Categorization'!$A$32:$E$124, 5,0)))</f>
        <v>0</v>
      </c>
      <c r="AS119" s="2140">
        <f>IF(ISERROR(U119*(1-VLOOKUP($A119, 'E1 Categorization'!$A$32:$E$124, 5,0))), U119*0.5, U119*(1-VLOOKUP($A119, 'E1 Categorization'!$A$32:$E$124, 5,0)))</f>
        <v>0</v>
      </c>
      <c r="AT119" s="2140">
        <f>IF(ISERROR(V119*(1-VLOOKUP($A119, 'E1 Categorization'!$A$32:$E$124, 5,0))), V119*0.5, V119*(1-VLOOKUP($A119, 'E1 Categorization'!$A$32:$E$124, 5,0)))</f>
        <v>0</v>
      </c>
      <c r="AU119" s="2140">
        <f>IF(ISERROR(W119*(1-VLOOKUP($A119, 'E1 Categorization'!$A$32:$E$124, 5,0))), W119*0.5, W119*(1-VLOOKUP($A119, 'E1 Categorization'!$A$32:$E$124, 5,0)))</f>
        <v>0</v>
      </c>
      <c r="AV119" s="2140">
        <f>IF(ISERROR(X119*(1-VLOOKUP($A119, 'E1 Categorization'!$A$32:$E$124, 5,0))), X119*0.5, X119*(1-VLOOKUP($A119, 'E1 Categorization'!$A$32:$E$124, 5,0)))</f>
        <v>0</v>
      </c>
      <c r="AW119" s="1889"/>
      <c r="AX119" s="1889"/>
      <c r="AY119" s="491">
        <f t="shared" si="33"/>
        <v>5605</v>
      </c>
      <c r="AZ119" s="492" t="str">
        <f t="shared" si="34"/>
        <v>Executive Salaries and Expenses</v>
      </c>
      <c r="BA119" s="2140">
        <f>IF(ISERROR(E119*(VLOOKUP($A119, 'E1 Categorization'!$A$32:$E$124, 5,0))), E119*0.5, E119*(VLOOKUP($A119, 'E1 Categorization'!$A$32:$E$124, 5,0)))</f>
        <v>0</v>
      </c>
      <c r="BB119" s="2140">
        <f>IF(ISERROR(F119*(VLOOKUP($A119, 'E1 Categorization'!$A$32:$E$124, 5,0))), F119*0.5, F119*(VLOOKUP($A119, 'E1 Categorization'!$A$32:$E$124, 5,0)))</f>
        <v>0</v>
      </c>
      <c r="BC119" s="2140">
        <f>IF(ISERROR(G119*(VLOOKUP($A119, 'E1 Categorization'!$A$32:$E$124, 5,0))), G119*0.5, G119*(VLOOKUP($A119, 'E1 Categorization'!$A$32:$E$124, 5,0)))</f>
        <v>0</v>
      </c>
      <c r="BD119" s="2140">
        <f>IF(ISERROR(H119*(VLOOKUP($A119, 'E1 Categorization'!$A$32:$E$124, 5,0))), H119*0.5, H119*(VLOOKUP($A119, 'E1 Categorization'!$A$32:$E$124, 5,0)))</f>
        <v>0</v>
      </c>
      <c r="BE119" s="2140">
        <f>IF(ISERROR(I119*(VLOOKUP($A119, 'E1 Categorization'!$A$32:$E$124, 5,0))), I119*0.5, I119*(VLOOKUP($A119, 'E1 Categorization'!$A$32:$E$124, 5,0)))</f>
        <v>0</v>
      </c>
      <c r="BF119" s="2140">
        <f>IF(ISERROR(J119*(VLOOKUP($A119, 'E1 Categorization'!$A$32:$E$124, 5,0))), J119*0.5, J119*(VLOOKUP($A119, 'E1 Categorization'!$A$32:$E$124, 5,0)))</f>
        <v>0</v>
      </c>
      <c r="BG119" s="2140">
        <f>IF(ISERROR(K119*(VLOOKUP($A119, 'E1 Categorization'!$A$32:$E$124, 5,0))), K119*0.5, K119*(VLOOKUP($A119, 'E1 Categorization'!$A$32:$E$124, 5,0)))</f>
        <v>0</v>
      </c>
      <c r="BH119" s="2140">
        <f>IF(ISERROR(L119*(VLOOKUP($A119, 'E1 Categorization'!$A$32:$E$124, 5,0))), L119*0.5, L119*(VLOOKUP($A119, 'E1 Categorization'!$A$32:$E$124, 5,0)))</f>
        <v>0</v>
      </c>
      <c r="BI119" s="2140">
        <f>IF(ISERROR(M119*(VLOOKUP($A119, 'E1 Categorization'!$A$32:$E$124, 5,0))), M119*0.5, M119*(VLOOKUP($A119, 'E1 Categorization'!$A$32:$E$124, 5,0)))</f>
        <v>0</v>
      </c>
      <c r="BJ119" s="2140">
        <f>IF(ISERROR(N119*(VLOOKUP($A119, 'E1 Categorization'!$A$32:$E$124, 5,0))), N119*0.5, N119*(VLOOKUP($A119, 'E1 Categorization'!$A$32:$E$124, 5,0)))</f>
        <v>0</v>
      </c>
      <c r="BK119" s="2140">
        <f>IF(ISERROR(O119*(VLOOKUP($A119, 'E1 Categorization'!$A$32:$E$124, 5,0))), O119*0.5, O119*(VLOOKUP($A119, 'E1 Categorization'!$A$32:$E$124, 5,0)))</f>
        <v>0</v>
      </c>
      <c r="BL119" s="2140">
        <f>IF(ISERROR(P119*(VLOOKUP($A119, 'E1 Categorization'!$A$32:$E$124, 5,0))), P119*0.5, P119*(VLOOKUP($A119, 'E1 Categorization'!$A$32:$E$124, 5,0)))</f>
        <v>0</v>
      </c>
      <c r="BM119" s="2140">
        <f>IF(ISERROR(Q119*(VLOOKUP($A119, 'E1 Categorization'!$A$32:$E$124, 5,0))), Q119*0.5, Q119*(VLOOKUP($A119, 'E1 Categorization'!$A$32:$E$124, 5,0)))</f>
        <v>0</v>
      </c>
      <c r="BN119" s="2140">
        <f>IF(ISERROR(R119*(VLOOKUP($A119, 'E1 Categorization'!$A$32:$E$124, 5,0))), R119*0.5, R119*(VLOOKUP($A119, 'E1 Categorization'!$A$32:$E$124, 5,0)))</f>
        <v>0</v>
      </c>
      <c r="BO119" s="2140">
        <f>IF(ISERROR(S119*(VLOOKUP($A119, 'E1 Categorization'!$A$32:$E$124, 5,0))), S119*0.5, S119*(VLOOKUP($A119, 'E1 Categorization'!$A$32:$E$124, 5,0)))</f>
        <v>0</v>
      </c>
      <c r="BP119" s="2140">
        <f>IF(ISERROR(T119*(VLOOKUP($A119, 'E1 Categorization'!$A$32:$E$124, 5,0))), T119*0.5, T119*(VLOOKUP($A119, 'E1 Categorization'!$A$32:$E$124, 5,0)))</f>
        <v>0</v>
      </c>
      <c r="BQ119" s="2140">
        <f>IF(ISERROR(U119*(VLOOKUP($A119, 'E1 Categorization'!$A$32:$E$124, 5,0))), U119*0.5, U119*(VLOOKUP($A119, 'E1 Categorization'!$A$32:$E$124, 5,0)))</f>
        <v>0</v>
      </c>
      <c r="BR119" s="2140">
        <f>IF(ISERROR(V119*(VLOOKUP($A119, 'E1 Categorization'!$A$32:$E$124, 5,0))), V119*0.5, V119*(VLOOKUP($A119, 'E1 Categorization'!$A$32:$E$124, 5,0)))</f>
        <v>0</v>
      </c>
      <c r="BS119" s="2140">
        <f>IF(ISERROR(W119*(VLOOKUP($A119, 'E1 Categorization'!$A$32:$E$124, 5,0))), W119*0.5, W119*(VLOOKUP($A119, 'E1 Categorization'!$A$32:$E$124, 5,0)))</f>
        <v>0</v>
      </c>
      <c r="BT119" s="2140">
        <f>IF(ISERROR(X119*(VLOOKUP($A119, 'E1 Categorization'!$A$32:$E$124, 5,0))), X119*0.5, X119*(VLOOKUP($A119, 'E1 Categorization'!$A$32:$E$124, 5,0)))</f>
        <v>0</v>
      </c>
    </row>
    <row r="120" spans="1:72" s="561" customFormat="1" ht="25.5" customHeight="1" x14ac:dyDescent="0.2">
      <c r="A120" s="487">
        <f>'I3 TB Data'!A430:B430</f>
        <v>5610</v>
      </c>
      <c r="B120" s="488" t="str">
        <f>'I3 TB Data'!B430</f>
        <v>Management Salaries and Expenses</v>
      </c>
      <c r="C120" s="489">
        <f>'I3 TB Data'!G430</f>
        <v>0</v>
      </c>
      <c r="D120" s="1857" t="str">
        <f t="shared" si="35"/>
        <v>Yes</v>
      </c>
      <c r="E120" s="1835"/>
      <c r="F120" s="1835"/>
      <c r="G120" s="1835"/>
      <c r="H120" s="1835"/>
      <c r="I120" s="1835"/>
      <c r="J120" s="1835"/>
      <c r="K120" s="1835"/>
      <c r="L120" s="1835"/>
      <c r="M120" s="1835"/>
      <c r="N120" s="1835"/>
      <c r="O120" s="1835"/>
      <c r="P120" s="1835"/>
      <c r="Q120" s="1835"/>
      <c r="R120" s="1835"/>
      <c r="S120" s="1835"/>
      <c r="T120" s="1835"/>
      <c r="U120" s="1835"/>
      <c r="V120" s="1835"/>
      <c r="W120" s="1835"/>
      <c r="X120" s="1835"/>
      <c r="AA120" s="491">
        <f t="shared" si="31"/>
        <v>5610</v>
      </c>
      <c r="AB120" s="492" t="str">
        <f t="shared" si="32"/>
        <v>Management Salaries and Expenses</v>
      </c>
      <c r="AC120" s="2140">
        <f>IF(ISERROR(E120*(1-VLOOKUP($A120, 'E1 Categorization'!$A$32:$E$124, 5,0))), E120*0.5, E120*(1-VLOOKUP($A120, 'E1 Categorization'!$A$32:$E$124, 5,0)))</f>
        <v>0</v>
      </c>
      <c r="AD120" s="2140">
        <f>IF(ISERROR(F120*(1-VLOOKUP($A120, 'E1 Categorization'!$A$32:$E$124, 5,0))), F120*0.5, F120*(1-VLOOKUP($A120, 'E1 Categorization'!$A$32:$E$124, 5,0)))</f>
        <v>0</v>
      </c>
      <c r="AE120" s="2140">
        <f>IF(ISERROR(G120*(1-VLOOKUP($A120, 'E1 Categorization'!$A$32:$E$124, 5,0))), G120*0.5, G120*(1-VLOOKUP($A120, 'E1 Categorization'!$A$32:$E$124, 5,0)))</f>
        <v>0</v>
      </c>
      <c r="AF120" s="2140">
        <f>IF(ISERROR(H120*(1-VLOOKUP($A120, 'E1 Categorization'!$A$32:$E$124, 5,0))), H120*0.5, H120*(1-VLOOKUP($A120, 'E1 Categorization'!$A$32:$E$124, 5,0)))</f>
        <v>0</v>
      </c>
      <c r="AG120" s="2140">
        <f>IF(ISERROR(I120*(1-VLOOKUP($A120, 'E1 Categorization'!$A$32:$E$124, 5,0))), I120*0.5, I120*(1-VLOOKUP($A120, 'E1 Categorization'!$A$32:$E$124, 5,0)))</f>
        <v>0</v>
      </c>
      <c r="AH120" s="2140">
        <f>IF(ISERROR(J120*(1-VLOOKUP($A120, 'E1 Categorization'!$A$32:$E$124, 5,0))), J120*0.5, J120*(1-VLOOKUP($A120, 'E1 Categorization'!$A$32:$E$124, 5,0)))</f>
        <v>0</v>
      </c>
      <c r="AI120" s="2140">
        <f>IF(ISERROR(K120*(1-VLOOKUP($A120, 'E1 Categorization'!$A$32:$E$124, 5,0))), K120*0.5, K120*(1-VLOOKUP($A120, 'E1 Categorization'!$A$32:$E$124, 5,0)))</f>
        <v>0</v>
      </c>
      <c r="AJ120" s="2140">
        <f>IF(ISERROR(L120*(1-VLOOKUP($A120, 'E1 Categorization'!$A$32:$E$124, 5,0))), L120*0.5, L120*(1-VLOOKUP($A120, 'E1 Categorization'!$A$32:$E$124, 5,0)))</f>
        <v>0</v>
      </c>
      <c r="AK120" s="2140">
        <f>IF(ISERROR(M120*(1-VLOOKUP($A120, 'E1 Categorization'!$A$32:$E$124, 5,0))), M120*0.5, M120*(1-VLOOKUP($A120, 'E1 Categorization'!$A$32:$E$124, 5,0)))</f>
        <v>0</v>
      </c>
      <c r="AL120" s="2140">
        <f>IF(ISERROR(N120*(1-VLOOKUP($A120, 'E1 Categorization'!$A$32:$E$124, 5,0))), N120*0.5, N120*(1-VLOOKUP($A120, 'E1 Categorization'!$A$32:$E$124, 5,0)))</f>
        <v>0</v>
      </c>
      <c r="AM120" s="2140">
        <f>IF(ISERROR(O120*(1-VLOOKUP($A120, 'E1 Categorization'!$A$32:$E$124, 5,0))), O120*0.5, O120*(1-VLOOKUP($A120, 'E1 Categorization'!$A$32:$E$124, 5,0)))</f>
        <v>0</v>
      </c>
      <c r="AN120" s="2140">
        <f>IF(ISERROR(P120*(1-VLOOKUP($A120, 'E1 Categorization'!$A$32:$E$124, 5,0))), P120*0.5, P120*(1-VLOOKUP($A120, 'E1 Categorization'!$A$32:$E$124, 5,0)))</f>
        <v>0</v>
      </c>
      <c r="AO120" s="2140">
        <f>IF(ISERROR(Q120*(1-VLOOKUP($A120, 'E1 Categorization'!$A$32:$E$124, 5,0))), Q120*0.5, Q120*(1-VLOOKUP($A120, 'E1 Categorization'!$A$32:$E$124, 5,0)))</f>
        <v>0</v>
      </c>
      <c r="AP120" s="2140">
        <f>IF(ISERROR(R120*(1-VLOOKUP($A120, 'E1 Categorization'!$A$32:$E$124, 5,0))), R120*0.5, R120*(1-VLOOKUP($A120, 'E1 Categorization'!$A$32:$E$124, 5,0)))</f>
        <v>0</v>
      </c>
      <c r="AQ120" s="2140">
        <f>IF(ISERROR(S120*(1-VLOOKUP($A120, 'E1 Categorization'!$A$32:$E$124, 5,0))), S120*0.5, S120*(1-VLOOKUP($A120, 'E1 Categorization'!$A$32:$E$124, 5,0)))</f>
        <v>0</v>
      </c>
      <c r="AR120" s="2140">
        <f>IF(ISERROR(T120*(1-VLOOKUP($A120, 'E1 Categorization'!$A$32:$E$124, 5,0))), T120*0.5, T120*(1-VLOOKUP($A120, 'E1 Categorization'!$A$32:$E$124, 5,0)))</f>
        <v>0</v>
      </c>
      <c r="AS120" s="2140">
        <f>IF(ISERROR(U120*(1-VLOOKUP($A120, 'E1 Categorization'!$A$32:$E$124, 5,0))), U120*0.5, U120*(1-VLOOKUP($A120, 'E1 Categorization'!$A$32:$E$124, 5,0)))</f>
        <v>0</v>
      </c>
      <c r="AT120" s="2140">
        <f>IF(ISERROR(V120*(1-VLOOKUP($A120, 'E1 Categorization'!$A$32:$E$124, 5,0))), V120*0.5, V120*(1-VLOOKUP($A120, 'E1 Categorization'!$A$32:$E$124, 5,0)))</f>
        <v>0</v>
      </c>
      <c r="AU120" s="2140">
        <f>IF(ISERROR(W120*(1-VLOOKUP($A120, 'E1 Categorization'!$A$32:$E$124, 5,0))), W120*0.5, W120*(1-VLOOKUP($A120, 'E1 Categorization'!$A$32:$E$124, 5,0)))</f>
        <v>0</v>
      </c>
      <c r="AV120" s="2140">
        <f>IF(ISERROR(X120*(1-VLOOKUP($A120, 'E1 Categorization'!$A$32:$E$124, 5,0))), X120*0.5, X120*(1-VLOOKUP($A120, 'E1 Categorization'!$A$32:$E$124, 5,0)))</f>
        <v>0</v>
      </c>
      <c r="AW120" s="1889"/>
      <c r="AX120" s="1889"/>
      <c r="AY120" s="491">
        <f t="shared" si="33"/>
        <v>5610</v>
      </c>
      <c r="AZ120" s="492" t="str">
        <f t="shared" si="34"/>
        <v>Management Salaries and Expenses</v>
      </c>
      <c r="BA120" s="2140">
        <f>IF(ISERROR(E120*(VLOOKUP($A120, 'E1 Categorization'!$A$32:$E$124, 5,0))), E120*0.5, E120*(VLOOKUP($A120, 'E1 Categorization'!$A$32:$E$124, 5,0)))</f>
        <v>0</v>
      </c>
      <c r="BB120" s="2140">
        <f>IF(ISERROR(F120*(VLOOKUP($A120, 'E1 Categorization'!$A$32:$E$124, 5,0))), F120*0.5, F120*(VLOOKUP($A120, 'E1 Categorization'!$A$32:$E$124, 5,0)))</f>
        <v>0</v>
      </c>
      <c r="BC120" s="2140">
        <f>IF(ISERROR(G120*(VLOOKUP($A120, 'E1 Categorization'!$A$32:$E$124, 5,0))), G120*0.5, G120*(VLOOKUP($A120, 'E1 Categorization'!$A$32:$E$124, 5,0)))</f>
        <v>0</v>
      </c>
      <c r="BD120" s="2140">
        <f>IF(ISERROR(H120*(VLOOKUP($A120, 'E1 Categorization'!$A$32:$E$124, 5,0))), H120*0.5, H120*(VLOOKUP($A120, 'E1 Categorization'!$A$32:$E$124, 5,0)))</f>
        <v>0</v>
      </c>
      <c r="BE120" s="2140">
        <f>IF(ISERROR(I120*(VLOOKUP($A120, 'E1 Categorization'!$A$32:$E$124, 5,0))), I120*0.5, I120*(VLOOKUP($A120, 'E1 Categorization'!$A$32:$E$124, 5,0)))</f>
        <v>0</v>
      </c>
      <c r="BF120" s="2140">
        <f>IF(ISERROR(J120*(VLOOKUP($A120, 'E1 Categorization'!$A$32:$E$124, 5,0))), J120*0.5, J120*(VLOOKUP($A120, 'E1 Categorization'!$A$32:$E$124, 5,0)))</f>
        <v>0</v>
      </c>
      <c r="BG120" s="2140">
        <f>IF(ISERROR(K120*(VLOOKUP($A120, 'E1 Categorization'!$A$32:$E$124, 5,0))), K120*0.5, K120*(VLOOKUP($A120, 'E1 Categorization'!$A$32:$E$124, 5,0)))</f>
        <v>0</v>
      </c>
      <c r="BH120" s="2140">
        <f>IF(ISERROR(L120*(VLOOKUP($A120, 'E1 Categorization'!$A$32:$E$124, 5,0))), L120*0.5, L120*(VLOOKUP($A120, 'E1 Categorization'!$A$32:$E$124, 5,0)))</f>
        <v>0</v>
      </c>
      <c r="BI120" s="2140">
        <f>IF(ISERROR(M120*(VLOOKUP($A120, 'E1 Categorization'!$A$32:$E$124, 5,0))), M120*0.5, M120*(VLOOKUP($A120, 'E1 Categorization'!$A$32:$E$124, 5,0)))</f>
        <v>0</v>
      </c>
      <c r="BJ120" s="2140">
        <f>IF(ISERROR(N120*(VLOOKUP($A120, 'E1 Categorization'!$A$32:$E$124, 5,0))), N120*0.5, N120*(VLOOKUP($A120, 'E1 Categorization'!$A$32:$E$124, 5,0)))</f>
        <v>0</v>
      </c>
      <c r="BK120" s="2140">
        <f>IF(ISERROR(O120*(VLOOKUP($A120, 'E1 Categorization'!$A$32:$E$124, 5,0))), O120*0.5, O120*(VLOOKUP($A120, 'E1 Categorization'!$A$32:$E$124, 5,0)))</f>
        <v>0</v>
      </c>
      <c r="BL120" s="2140">
        <f>IF(ISERROR(P120*(VLOOKUP($A120, 'E1 Categorization'!$A$32:$E$124, 5,0))), P120*0.5, P120*(VLOOKUP($A120, 'E1 Categorization'!$A$32:$E$124, 5,0)))</f>
        <v>0</v>
      </c>
      <c r="BM120" s="2140">
        <f>IF(ISERROR(Q120*(VLOOKUP($A120, 'E1 Categorization'!$A$32:$E$124, 5,0))), Q120*0.5, Q120*(VLOOKUP($A120, 'E1 Categorization'!$A$32:$E$124, 5,0)))</f>
        <v>0</v>
      </c>
      <c r="BN120" s="2140">
        <f>IF(ISERROR(R120*(VLOOKUP($A120, 'E1 Categorization'!$A$32:$E$124, 5,0))), R120*0.5, R120*(VLOOKUP($A120, 'E1 Categorization'!$A$32:$E$124, 5,0)))</f>
        <v>0</v>
      </c>
      <c r="BO120" s="2140">
        <f>IF(ISERROR(S120*(VLOOKUP($A120, 'E1 Categorization'!$A$32:$E$124, 5,0))), S120*0.5, S120*(VLOOKUP($A120, 'E1 Categorization'!$A$32:$E$124, 5,0)))</f>
        <v>0</v>
      </c>
      <c r="BP120" s="2140">
        <f>IF(ISERROR(T120*(VLOOKUP($A120, 'E1 Categorization'!$A$32:$E$124, 5,0))), T120*0.5, T120*(VLOOKUP($A120, 'E1 Categorization'!$A$32:$E$124, 5,0)))</f>
        <v>0</v>
      </c>
      <c r="BQ120" s="2140">
        <f>IF(ISERROR(U120*(VLOOKUP($A120, 'E1 Categorization'!$A$32:$E$124, 5,0))), U120*0.5, U120*(VLOOKUP($A120, 'E1 Categorization'!$A$32:$E$124, 5,0)))</f>
        <v>0</v>
      </c>
      <c r="BR120" s="2140">
        <f>IF(ISERROR(V120*(VLOOKUP($A120, 'E1 Categorization'!$A$32:$E$124, 5,0))), V120*0.5, V120*(VLOOKUP($A120, 'E1 Categorization'!$A$32:$E$124, 5,0)))</f>
        <v>0</v>
      </c>
      <c r="BS120" s="2140">
        <f>IF(ISERROR(W120*(VLOOKUP($A120, 'E1 Categorization'!$A$32:$E$124, 5,0))), W120*0.5, W120*(VLOOKUP($A120, 'E1 Categorization'!$A$32:$E$124, 5,0)))</f>
        <v>0</v>
      </c>
      <c r="BT120" s="2140">
        <f>IF(ISERROR(X120*(VLOOKUP($A120, 'E1 Categorization'!$A$32:$E$124, 5,0))), X120*0.5, X120*(VLOOKUP($A120, 'E1 Categorization'!$A$32:$E$124, 5,0)))</f>
        <v>0</v>
      </c>
    </row>
    <row r="121" spans="1:72" s="561" customFormat="1" ht="25.5" x14ac:dyDescent="0.2">
      <c r="A121" s="487">
        <f>'I3 TB Data'!A431:B431</f>
        <v>5615</v>
      </c>
      <c r="B121" s="488" t="str">
        <f>'I3 TB Data'!B431</f>
        <v>General Administrative Salaries and Expenses</v>
      </c>
      <c r="C121" s="489">
        <f>'I3 TB Data'!G431</f>
        <v>0</v>
      </c>
      <c r="D121" s="1857" t="str">
        <f t="shared" si="35"/>
        <v>Yes</v>
      </c>
      <c r="E121" s="1835"/>
      <c r="F121" s="1835"/>
      <c r="G121" s="1835"/>
      <c r="H121" s="1835"/>
      <c r="I121" s="1835"/>
      <c r="J121" s="1835"/>
      <c r="K121" s="1835"/>
      <c r="L121" s="1835"/>
      <c r="M121" s="1835"/>
      <c r="N121" s="1835"/>
      <c r="O121" s="1835"/>
      <c r="P121" s="1835"/>
      <c r="Q121" s="1835"/>
      <c r="R121" s="1835"/>
      <c r="S121" s="1835"/>
      <c r="T121" s="1835"/>
      <c r="U121" s="1835"/>
      <c r="V121" s="1835"/>
      <c r="W121" s="1835"/>
      <c r="X121" s="1835"/>
      <c r="AA121" s="491">
        <f t="shared" si="31"/>
        <v>5615</v>
      </c>
      <c r="AB121" s="492" t="str">
        <f t="shared" si="32"/>
        <v>General Administrative Salaries and Expenses</v>
      </c>
      <c r="AC121" s="2140">
        <f>IF(ISERROR(E121*(1-VLOOKUP($A121, 'E1 Categorization'!$A$32:$E$124, 5,0))), E121*0.5, E121*(1-VLOOKUP($A121, 'E1 Categorization'!$A$32:$E$124, 5,0)))</f>
        <v>0</v>
      </c>
      <c r="AD121" s="2140">
        <f>IF(ISERROR(F121*(1-VLOOKUP($A121, 'E1 Categorization'!$A$32:$E$124, 5,0))), F121*0.5, F121*(1-VLOOKUP($A121, 'E1 Categorization'!$A$32:$E$124, 5,0)))</f>
        <v>0</v>
      </c>
      <c r="AE121" s="2140">
        <f>IF(ISERROR(G121*(1-VLOOKUP($A121, 'E1 Categorization'!$A$32:$E$124, 5,0))), G121*0.5, G121*(1-VLOOKUP($A121, 'E1 Categorization'!$A$32:$E$124, 5,0)))</f>
        <v>0</v>
      </c>
      <c r="AF121" s="2140">
        <f>IF(ISERROR(H121*(1-VLOOKUP($A121, 'E1 Categorization'!$A$32:$E$124, 5,0))), H121*0.5, H121*(1-VLOOKUP($A121, 'E1 Categorization'!$A$32:$E$124, 5,0)))</f>
        <v>0</v>
      </c>
      <c r="AG121" s="2140">
        <f>IF(ISERROR(I121*(1-VLOOKUP($A121, 'E1 Categorization'!$A$32:$E$124, 5,0))), I121*0.5, I121*(1-VLOOKUP($A121, 'E1 Categorization'!$A$32:$E$124, 5,0)))</f>
        <v>0</v>
      </c>
      <c r="AH121" s="2140">
        <f>IF(ISERROR(J121*(1-VLOOKUP($A121, 'E1 Categorization'!$A$32:$E$124, 5,0))), J121*0.5, J121*(1-VLOOKUP($A121, 'E1 Categorization'!$A$32:$E$124, 5,0)))</f>
        <v>0</v>
      </c>
      <c r="AI121" s="2140">
        <f>IF(ISERROR(K121*(1-VLOOKUP($A121, 'E1 Categorization'!$A$32:$E$124, 5,0))), K121*0.5, K121*(1-VLOOKUP($A121, 'E1 Categorization'!$A$32:$E$124, 5,0)))</f>
        <v>0</v>
      </c>
      <c r="AJ121" s="2140">
        <f>IF(ISERROR(L121*(1-VLOOKUP($A121, 'E1 Categorization'!$A$32:$E$124, 5,0))), L121*0.5, L121*(1-VLOOKUP($A121, 'E1 Categorization'!$A$32:$E$124, 5,0)))</f>
        <v>0</v>
      </c>
      <c r="AK121" s="2140">
        <f>IF(ISERROR(M121*(1-VLOOKUP($A121, 'E1 Categorization'!$A$32:$E$124, 5,0))), M121*0.5, M121*(1-VLOOKUP($A121, 'E1 Categorization'!$A$32:$E$124, 5,0)))</f>
        <v>0</v>
      </c>
      <c r="AL121" s="2140">
        <f>IF(ISERROR(N121*(1-VLOOKUP($A121, 'E1 Categorization'!$A$32:$E$124, 5,0))), N121*0.5, N121*(1-VLOOKUP($A121, 'E1 Categorization'!$A$32:$E$124, 5,0)))</f>
        <v>0</v>
      </c>
      <c r="AM121" s="2140">
        <f>IF(ISERROR(O121*(1-VLOOKUP($A121, 'E1 Categorization'!$A$32:$E$124, 5,0))), O121*0.5, O121*(1-VLOOKUP($A121, 'E1 Categorization'!$A$32:$E$124, 5,0)))</f>
        <v>0</v>
      </c>
      <c r="AN121" s="2140">
        <f>IF(ISERROR(P121*(1-VLOOKUP($A121, 'E1 Categorization'!$A$32:$E$124, 5,0))), P121*0.5, P121*(1-VLOOKUP($A121, 'E1 Categorization'!$A$32:$E$124, 5,0)))</f>
        <v>0</v>
      </c>
      <c r="AO121" s="2140">
        <f>IF(ISERROR(Q121*(1-VLOOKUP($A121, 'E1 Categorization'!$A$32:$E$124, 5,0))), Q121*0.5, Q121*(1-VLOOKUP($A121, 'E1 Categorization'!$A$32:$E$124, 5,0)))</f>
        <v>0</v>
      </c>
      <c r="AP121" s="2140">
        <f>IF(ISERROR(R121*(1-VLOOKUP($A121, 'E1 Categorization'!$A$32:$E$124, 5,0))), R121*0.5, R121*(1-VLOOKUP($A121, 'E1 Categorization'!$A$32:$E$124, 5,0)))</f>
        <v>0</v>
      </c>
      <c r="AQ121" s="2140">
        <f>IF(ISERROR(S121*(1-VLOOKUP($A121, 'E1 Categorization'!$A$32:$E$124, 5,0))), S121*0.5, S121*(1-VLOOKUP($A121, 'E1 Categorization'!$A$32:$E$124, 5,0)))</f>
        <v>0</v>
      </c>
      <c r="AR121" s="2140">
        <f>IF(ISERROR(T121*(1-VLOOKUP($A121, 'E1 Categorization'!$A$32:$E$124, 5,0))), T121*0.5, T121*(1-VLOOKUP($A121, 'E1 Categorization'!$A$32:$E$124, 5,0)))</f>
        <v>0</v>
      </c>
      <c r="AS121" s="2140">
        <f>IF(ISERROR(U121*(1-VLOOKUP($A121, 'E1 Categorization'!$A$32:$E$124, 5,0))), U121*0.5, U121*(1-VLOOKUP($A121, 'E1 Categorization'!$A$32:$E$124, 5,0)))</f>
        <v>0</v>
      </c>
      <c r="AT121" s="2140">
        <f>IF(ISERROR(V121*(1-VLOOKUP($A121, 'E1 Categorization'!$A$32:$E$124, 5,0))), V121*0.5, V121*(1-VLOOKUP($A121, 'E1 Categorization'!$A$32:$E$124, 5,0)))</f>
        <v>0</v>
      </c>
      <c r="AU121" s="2140">
        <f>IF(ISERROR(W121*(1-VLOOKUP($A121, 'E1 Categorization'!$A$32:$E$124, 5,0))), W121*0.5, W121*(1-VLOOKUP($A121, 'E1 Categorization'!$A$32:$E$124, 5,0)))</f>
        <v>0</v>
      </c>
      <c r="AV121" s="2140">
        <f>IF(ISERROR(X121*(1-VLOOKUP($A121, 'E1 Categorization'!$A$32:$E$124, 5,0))), X121*0.5, X121*(1-VLOOKUP($A121, 'E1 Categorization'!$A$32:$E$124, 5,0)))</f>
        <v>0</v>
      </c>
      <c r="AW121" s="1889"/>
      <c r="AX121" s="1889"/>
      <c r="AY121" s="491">
        <f t="shared" si="33"/>
        <v>5615</v>
      </c>
      <c r="AZ121" s="492" t="str">
        <f t="shared" si="34"/>
        <v>General Administrative Salaries and Expenses</v>
      </c>
      <c r="BA121" s="2140">
        <f>IF(ISERROR(E121*(VLOOKUP($A121, 'E1 Categorization'!$A$32:$E$124, 5,0))), E121*0.5, E121*(VLOOKUP($A121, 'E1 Categorization'!$A$32:$E$124, 5,0)))</f>
        <v>0</v>
      </c>
      <c r="BB121" s="2140">
        <f>IF(ISERROR(F121*(VLOOKUP($A121, 'E1 Categorization'!$A$32:$E$124, 5,0))), F121*0.5, F121*(VLOOKUP($A121, 'E1 Categorization'!$A$32:$E$124, 5,0)))</f>
        <v>0</v>
      </c>
      <c r="BC121" s="2140">
        <f>IF(ISERROR(G121*(VLOOKUP($A121, 'E1 Categorization'!$A$32:$E$124, 5,0))), G121*0.5, G121*(VLOOKUP($A121, 'E1 Categorization'!$A$32:$E$124, 5,0)))</f>
        <v>0</v>
      </c>
      <c r="BD121" s="2140">
        <f>IF(ISERROR(H121*(VLOOKUP($A121, 'E1 Categorization'!$A$32:$E$124, 5,0))), H121*0.5, H121*(VLOOKUP($A121, 'E1 Categorization'!$A$32:$E$124, 5,0)))</f>
        <v>0</v>
      </c>
      <c r="BE121" s="2140">
        <f>IF(ISERROR(I121*(VLOOKUP($A121, 'E1 Categorization'!$A$32:$E$124, 5,0))), I121*0.5, I121*(VLOOKUP($A121, 'E1 Categorization'!$A$32:$E$124, 5,0)))</f>
        <v>0</v>
      </c>
      <c r="BF121" s="2140">
        <f>IF(ISERROR(J121*(VLOOKUP($A121, 'E1 Categorization'!$A$32:$E$124, 5,0))), J121*0.5, J121*(VLOOKUP($A121, 'E1 Categorization'!$A$32:$E$124, 5,0)))</f>
        <v>0</v>
      </c>
      <c r="BG121" s="2140">
        <f>IF(ISERROR(K121*(VLOOKUP($A121, 'E1 Categorization'!$A$32:$E$124, 5,0))), K121*0.5, K121*(VLOOKUP($A121, 'E1 Categorization'!$A$32:$E$124, 5,0)))</f>
        <v>0</v>
      </c>
      <c r="BH121" s="2140">
        <f>IF(ISERROR(L121*(VLOOKUP($A121, 'E1 Categorization'!$A$32:$E$124, 5,0))), L121*0.5, L121*(VLOOKUP($A121, 'E1 Categorization'!$A$32:$E$124, 5,0)))</f>
        <v>0</v>
      </c>
      <c r="BI121" s="2140">
        <f>IF(ISERROR(M121*(VLOOKUP($A121, 'E1 Categorization'!$A$32:$E$124, 5,0))), M121*0.5, M121*(VLOOKUP($A121, 'E1 Categorization'!$A$32:$E$124, 5,0)))</f>
        <v>0</v>
      </c>
      <c r="BJ121" s="2140">
        <f>IF(ISERROR(N121*(VLOOKUP($A121, 'E1 Categorization'!$A$32:$E$124, 5,0))), N121*0.5, N121*(VLOOKUP($A121, 'E1 Categorization'!$A$32:$E$124, 5,0)))</f>
        <v>0</v>
      </c>
      <c r="BK121" s="2140">
        <f>IF(ISERROR(O121*(VLOOKUP($A121, 'E1 Categorization'!$A$32:$E$124, 5,0))), O121*0.5, O121*(VLOOKUP($A121, 'E1 Categorization'!$A$32:$E$124, 5,0)))</f>
        <v>0</v>
      </c>
      <c r="BL121" s="2140">
        <f>IF(ISERROR(P121*(VLOOKUP($A121, 'E1 Categorization'!$A$32:$E$124, 5,0))), P121*0.5, P121*(VLOOKUP($A121, 'E1 Categorization'!$A$32:$E$124, 5,0)))</f>
        <v>0</v>
      </c>
      <c r="BM121" s="2140">
        <f>IF(ISERROR(Q121*(VLOOKUP($A121, 'E1 Categorization'!$A$32:$E$124, 5,0))), Q121*0.5, Q121*(VLOOKUP($A121, 'E1 Categorization'!$A$32:$E$124, 5,0)))</f>
        <v>0</v>
      </c>
      <c r="BN121" s="2140">
        <f>IF(ISERROR(R121*(VLOOKUP($A121, 'E1 Categorization'!$A$32:$E$124, 5,0))), R121*0.5, R121*(VLOOKUP($A121, 'E1 Categorization'!$A$32:$E$124, 5,0)))</f>
        <v>0</v>
      </c>
      <c r="BO121" s="2140">
        <f>IF(ISERROR(S121*(VLOOKUP($A121, 'E1 Categorization'!$A$32:$E$124, 5,0))), S121*0.5, S121*(VLOOKUP($A121, 'E1 Categorization'!$A$32:$E$124, 5,0)))</f>
        <v>0</v>
      </c>
      <c r="BP121" s="2140">
        <f>IF(ISERROR(T121*(VLOOKUP($A121, 'E1 Categorization'!$A$32:$E$124, 5,0))), T121*0.5, T121*(VLOOKUP($A121, 'E1 Categorization'!$A$32:$E$124, 5,0)))</f>
        <v>0</v>
      </c>
      <c r="BQ121" s="2140">
        <f>IF(ISERROR(U121*(VLOOKUP($A121, 'E1 Categorization'!$A$32:$E$124, 5,0))), U121*0.5, U121*(VLOOKUP($A121, 'E1 Categorization'!$A$32:$E$124, 5,0)))</f>
        <v>0</v>
      </c>
      <c r="BR121" s="2140">
        <f>IF(ISERROR(V121*(VLOOKUP($A121, 'E1 Categorization'!$A$32:$E$124, 5,0))), V121*0.5, V121*(VLOOKUP($A121, 'E1 Categorization'!$A$32:$E$124, 5,0)))</f>
        <v>0</v>
      </c>
      <c r="BS121" s="2140">
        <f>IF(ISERROR(W121*(VLOOKUP($A121, 'E1 Categorization'!$A$32:$E$124, 5,0))), W121*0.5, W121*(VLOOKUP($A121, 'E1 Categorization'!$A$32:$E$124, 5,0)))</f>
        <v>0</v>
      </c>
      <c r="BT121" s="2140">
        <f>IF(ISERROR(X121*(VLOOKUP($A121, 'E1 Categorization'!$A$32:$E$124, 5,0))), X121*0.5, X121*(VLOOKUP($A121, 'E1 Categorization'!$A$32:$E$124, 5,0)))</f>
        <v>0</v>
      </c>
    </row>
    <row r="122" spans="1:72" s="561" customFormat="1" ht="25.5" customHeight="1" x14ac:dyDescent="0.2">
      <c r="A122" s="487">
        <f>'I3 TB Data'!A432:B432</f>
        <v>5620</v>
      </c>
      <c r="B122" s="488" t="str">
        <f>'I3 TB Data'!B432</f>
        <v>Office Supplies and Expenses</v>
      </c>
      <c r="C122" s="489">
        <f>'I3 TB Data'!G432</f>
        <v>0</v>
      </c>
      <c r="D122" s="1857" t="str">
        <f t="shared" ref="D122:D144" si="36">IF(SUM(E122:X122)&lt;&gt;C122,"No","Yes")</f>
        <v>Yes</v>
      </c>
      <c r="E122" s="1835"/>
      <c r="F122" s="1835"/>
      <c r="G122" s="1835"/>
      <c r="H122" s="1835"/>
      <c r="I122" s="1835"/>
      <c r="J122" s="1835"/>
      <c r="K122" s="1835"/>
      <c r="L122" s="1835"/>
      <c r="M122" s="1835"/>
      <c r="N122" s="1835"/>
      <c r="O122" s="1835"/>
      <c r="P122" s="1835"/>
      <c r="Q122" s="1835"/>
      <c r="R122" s="1835"/>
      <c r="S122" s="1835"/>
      <c r="T122" s="1835"/>
      <c r="U122" s="1835"/>
      <c r="V122" s="1835"/>
      <c r="W122" s="1835"/>
      <c r="X122" s="1835"/>
      <c r="AA122" s="491">
        <f t="shared" si="31"/>
        <v>5620</v>
      </c>
      <c r="AB122" s="492" t="str">
        <f t="shared" si="32"/>
        <v>Office Supplies and Expenses</v>
      </c>
      <c r="AC122" s="2140">
        <f>IF(ISERROR(E122*(1-VLOOKUP($A122, 'E1 Categorization'!$A$32:$E$124, 5,0))), E122*0.5, E122*(1-VLOOKUP($A122, 'E1 Categorization'!$A$32:$E$124, 5,0)))</f>
        <v>0</v>
      </c>
      <c r="AD122" s="2140">
        <f>IF(ISERROR(F122*(1-VLOOKUP($A122, 'E1 Categorization'!$A$32:$E$124, 5,0))), F122*0.5, F122*(1-VLOOKUP($A122, 'E1 Categorization'!$A$32:$E$124, 5,0)))</f>
        <v>0</v>
      </c>
      <c r="AE122" s="2140">
        <f>IF(ISERROR(G122*(1-VLOOKUP($A122, 'E1 Categorization'!$A$32:$E$124, 5,0))), G122*0.5, G122*(1-VLOOKUP($A122, 'E1 Categorization'!$A$32:$E$124, 5,0)))</f>
        <v>0</v>
      </c>
      <c r="AF122" s="2140">
        <f>IF(ISERROR(H122*(1-VLOOKUP($A122, 'E1 Categorization'!$A$32:$E$124, 5,0))), H122*0.5, H122*(1-VLOOKUP($A122, 'E1 Categorization'!$A$32:$E$124, 5,0)))</f>
        <v>0</v>
      </c>
      <c r="AG122" s="2140">
        <f>IF(ISERROR(I122*(1-VLOOKUP($A122, 'E1 Categorization'!$A$32:$E$124, 5,0))), I122*0.5, I122*(1-VLOOKUP($A122, 'E1 Categorization'!$A$32:$E$124, 5,0)))</f>
        <v>0</v>
      </c>
      <c r="AH122" s="2140">
        <f>IF(ISERROR(J122*(1-VLOOKUP($A122, 'E1 Categorization'!$A$32:$E$124, 5,0))), J122*0.5, J122*(1-VLOOKUP($A122, 'E1 Categorization'!$A$32:$E$124, 5,0)))</f>
        <v>0</v>
      </c>
      <c r="AI122" s="2140">
        <f>IF(ISERROR(K122*(1-VLOOKUP($A122, 'E1 Categorization'!$A$32:$E$124, 5,0))), K122*0.5, K122*(1-VLOOKUP($A122, 'E1 Categorization'!$A$32:$E$124, 5,0)))</f>
        <v>0</v>
      </c>
      <c r="AJ122" s="2140">
        <f>IF(ISERROR(L122*(1-VLOOKUP($A122, 'E1 Categorization'!$A$32:$E$124, 5,0))), L122*0.5, L122*(1-VLOOKUP($A122, 'E1 Categorization'!$A$32:$E$124, 5,0)))</f>
        <v>0</v>
      </c>
      <c r="AK122" s="2140">
        <f>IF(ISERROR(M122*(1-VLOOKUP($A122, 'E1 Categorization'!$A$32:$E$124, 5,0))), M122*0.5, M122*(1-VLOOKUP($A122, 'E1 Categorization'!$A$32:$E$124, 5,0)))</f>
        <v>0</v>
      </c>
      <c r="AL122" s="2140">
        <f>IF(ISERROR(N122*(1-VLOOKUP($A122, 'E1 Categorization'!$A$32:$E$124, 5,0))), N122*0.5, N122*(1-VLOOKUP($A122, 'E1 Categorization'!$A$32:$E$124, 5,0)))</f>
        <v>0</v>
      </c>
      <c r="AM122" s="2140">
        <f>IF(ISERROR(O122*(1-VLOOKUP($A122, 'E1 Categorization'!$A$32:$E$124, 5,0))), O122*0.5, O122*(1-VLOOKUP($A122, 'E1 Categorization'!$A$32:$E$124, 5,0)))</f>
        <v>0</v>
      </c>
      <c r="AN122" s="2140">
        <f>IF(ISERROR(P122*(1-VLOOKUP($A122, 'E1 Categorization'!$A$32:$E$124, 5,0))), P122*0.5, P122*(1-VLOOKUP($A122, 'E1 Categorization'!$A$32:$E$124, 5,0)))</f>
        <v>0</v>
      </c>
      <c r="AO122" s="2140">
        <f>IF(ISERROR(Q122*(1-VLOOKUP($A122, 'E1 Categorization'!$A$32:$E$124, 5,0))), Q122*0.5, Q122*(1-VLOOKUP($A122, 'E1 Categorization'!$A$32:$E$124, 5,0)))</f>
        <v>0</v>
      </c>
      <c r="AP122" s="2140">
        <f>IF(ISERROR(R122*(1-VLOOKUP($A122, 'E1 Categorization'!$A$32:$E$124, 5,0))), R122*0.5, R122*(1-VLOOKUP($A122, 'E1 Categorization'!$A$32:$E$124, 5,0)))</f>
        <v>0</v>
      </c>
      <c r="AQ122" s="2140">
        <f>IF(ISERROR(S122*(1-VLOOKUP($A122, 'E1 Categorization'!$A$32:$E$124, 5,0))), S122*0.5, S122*(1-VLOOKUP($A122, 'E1 Categorization'!$A$32:$E$124, 5,0)))</f>
        <v>0</v>
      </c>
      <c r="AR122" s="2140">
        <f>IF(ISERROR(T122*(1-VLOOKUP($A122, 'E1 Categorization'!$A$32:$E$124, 5,0))), T122*0.5, T122*(1-VLOOKUP($A122, 'E1 Categorization'!$A$32:$E$124, 5,0)))</f>
        <v>0</v>
      </c>
      <c r="AS122" s="2140">
        <f>IF(ISERROR(U122*(1-VLOOKUP($A122, 'E1 Categorization'!$A$32:$E$124, 5,0))), U122*0.5, U122*(1-VLOOKUP($A122, 'E1 Categorization'!$A$32:$E$124, 5,0)))</f>
        <v>0</v>
      </c>
      <c r="AT122" s="2140">
        <f>IF(ISERROR(V122*(1-VLOOKUP($A122, 'E1 Categorization'!$A$32:$E$124, 5,0))), V122*0.5, V122*(1-VLOOKUP($A122, 'E1 Categorization'!$A$32:$E$124, 5,0)))</f>
        <v>0</v>
      </c>
      <c r="AU122" s="2140">
        <f>IF(ISERROR(W122*(1-VLOOKUP($A122, 'E1 Categorization'!$A$32:$E$124, 5,0))), W122*0.5, W122*(1-VLOOKUP($A122, 'E1 Categorization'!$A$32:$E$124, 5,0)))</f>
        <v>0</v>
      </c>
      <c r="AV122" s="2140">
        <f>IF(ISERROR(X122*(1-VLOOKUP($A122, 'E1 Categorization'!$A$32:$E$124, 5,0))), X122*0.5, X122*(1-VLOOKUP($A122, 'E1 Categorization'!$A$32:$E$124, 5,0)))</f>
        <v>0</v>
      </c>
      <c r="AW122" s="1889"/>
      <c r="AX122" s="1889"/>
      <c r="AY122" s="491">
        <f t="shared" si="33"/>
        <v>5620</v>
      </c>
      <c r="AZ122" s="492" t="str">
        <f t="shared" si="34"/>
        <v>Office Supplies and Expenses</v>
      </c>
      <c r="BA122" s="2140">
        <f>IF(ISERROR(E122*(VLOOKUP($A122, 'E1 Categorization'!$A$32:$E$124, 5,0))), E122*0.5, E122*(VLOOKUP($A122, 'E1 Categorization'!$A$32:$E$124, 5,0)))</f>
        <v>0</v>
      </c>
      <c r="BB122" s="2140">
        <f>IF(ISERROR(F122*(VLOOKUP($A122, 'E1 Categorization'!$A$32:$E$124, 5,0))), F122*0.5, F122*(VLOOKUP($A122, 'E1 Categorization'!$A$32:$E$124, 5,0)))</f>
        <v>0</v>
      </c>
      <c r="BC122" s="2140">
        <f>IF(ISERROR(G122*(VLOOKUP($A122, 'E1 Categorization'!$A$32:$E$124, 5,0))), G122*0.5, G122*(VLOOKUP($A122, 'E1 Categorization'!$A$32:$E$124, 5,0)))</f>
        <v>0</v>
      </c>
      <c r="BD122" s="2140">
        <f>IF(ISERROR(H122*(VLOOKUP($A122, 'E1 Categorization'!$A$32:$E$124, 5,0))), H122*0.5, H122*(VLOOKUP($A122, 'E1 Categorization'!$A$32:$E$124, 5,0)))</f>
        <v>0</v>
      </c>
      <c r="BE122" s="2140">
        <f>IF(ISERROR(I122*(VLOOKUP($A122, 'E1 Categorization'!$A$32:$E$124, 5,0))), I122*0.5, I122*(VLOOKUP($A122, 'E1 Categorization'!$A$32:$E$124, 5,0)))</f>
        <v>0</v>
      </c>
      <c r="BF122" s="2140">
        <f>IF(ISERROR(J122*(VLOOKUP($A122, 'E1 Categorization'!$A$32:$E$124, 5,0))), J122*0.5, J122*(VLOOKUP($A122, 'E1 Categorization'!$A$32:$E$124, 5,0)))</f>
        <v>0</v>
      </c>
      <c r="BG122" s="2140">
        <f>IF(ISERROR(K122*(VLOOKUP($A122, 'E1 Categorization'!$A$32:$E$124, 5,0))), K122*0.5, K122*(VLOOKUP($A122, 'E1 Categorization'!$A$32:$E$124, 5,0)))</f>
        <v>0</v>
      </c>
      <c r="BH122" s="2140">
        <f>IF(ISERROR(L122*(VLOOKUP($A122, 'E1 Categorization'!$A$32:$E$124, 5,0))), L122*0.5, L122*(VLOOKUP($A122, 'E1 Categorization'!$A$32:$E$124, 5,0)))</f>
        <v>0</v>
      </c>
      <c r="BI122" s="2140">
        <f>IF(ISERROR(M122*(VLOOKUP($A122, 'E1 Categorization'!$A$32:$E$124, 5,0))), M122*0.5, M122*(VLOOKUP($A122, 'E1 Categorization'!$A$32:$E$124, 5,0)))</f>
        <v>0</v>
      </c>
      <c r="BJ122" s="2140">
        <f>IF(ISERROR(N122*(VLOOKUP($A122, 'E1 Categorization'!$A$32:$E$124, 5,0))), N122*0.5, N122*(VLOOKUP($A122, 'E1 Categorization'!$A$32:$E$124, 5,0)))</f>
        <v>0</v>
      </c>
      <c r="BK122" s="2140">
        <f>IF(ISERROR(O122*(VLOOKUP($A122, 'E1 Categorization'!$A$32:$E$124, 5,0))), O122*0.5, O122*(VLOOKUP($A122, 'E1 Categorization'!$A$32:$E$124, 5,0)))</f>
        <v>0</v>
      </c>
      <c r="BL122" s="2140">
        <f>IF(ISERROR(P122*(VLOOKUP($A122, 'E1 Categorization'!$A$32:$E$124, 5,0))), P122*0.5, P122*(VLOOKUP($A122, 'E1 Categorization'!$A$32:$E$124, 5,0)))</f>
        <v>0</v>
      </c>
      <c r="BM122" s="2140">
        <f>IF(ISERROR(Q122*(VLOOKUP($A122, 'E1 Categorization'!$A$32:$E$124, 5,0))), Q122*0.5, Q122*(VLOOKUP($A122, 'E1 Categorization'!$A$32:$E$124, 5,0)))</f>
        <v>0</v>
      </c>
      <c r="BN122" s="2140">
        <f>IF(ISERROR(R122*(VLOOKUP($A122, 'E1 Categorization'!$A$32:$E$124, 5,0))), R122*0.5, R122*(VLOOKUP($A122, 'E1 Categorization'!$A$32:$E$124, 5,0)))</f>
        <v>0</v>
      </c>
      <c r="BO122" s="2140">
        <f>IF(ISERROR(S122*(VLOOKUP($A122, 'E1 Categorization'!$A$32:$E$124, 5,0))), S122*0.5, S122*(VLOOKUP($A122, 'E1 Categorization'!$A$32:$E$124, 5,0)))</f>
        <v>0</v>
      </c>
      <c r="BP122" s="2140">
        <f>IF(ISERROR(T122*(VLOOKUP($A122, 'E1 Categorization'!$A$32:$E$124, 5,0))), T122*0.5, T122*(VLOOKUP($A122, 'E1 Categorization'!$A$32:$E$124, 5,0)))</f>
        <v>0</v>
      </c>
      <c r="BQ122" s="2140">
        <f>IF(ISERROR(U122*(VLOOKUP($A122, 'E1 Categorization'!$A$32:$E$124, 5,0))), U122*0.5, U122*(VLOOKUP($A122, 'E1 Categorization'!$A$32:$E$124, 5,0)))</f>
        <v>0</v>
      </c>
      <c r="BR122" s="2140">
        <f>IF(ISERROR(V122*(VLOOKUP($A122, 'E1 Categorization'!$A$32:$E$124, 5,0))), V122*0.5, V122*(VLOOKUP($A122, 'E1 Categorization'!$A$32:$E$124, 5,0)))</f>
        <v>0</v>
      </c>
      <c r="BS122" s="2140">
        <f>IF(ISERROR(W122*(VLOOKUP($A122, 'E1 Categorization'!$A$32:$E$124, 5,0))), W122*0.5, W122*(VLOOKUP($A122, 'E1 Categorization'!$A$32:$E$124, 5,0)))</f>
        <v>0</v>
      </c>
      <c r="BT122" s="2140">
        <f>IF(ISERROR(X122*(VLOOKUP($A122, 'E1 Categorization'!$A$32:$E$124, 5,0))), X122*0.5, X122*(VLOOKUP($A122, 'E1 Categorization'!$A$32:$E$124, 5,0)))</f>
        <v>0</v>
      </c>
    </row>
    <row r="123" spans="1:72" s="561" customFormat="1" ht="25.5" x14ac:dyDescent="0.2">
      <c r="A123" s="487">
        <f>'I3 TB Data'!A433:B433</f>
        <v>5625</v>
      </c>
      <c r="B123" s="488" t="str">
        <f>'I3 TB Data'!B433</f>
        <v>Administrative Expense Transferred Credit</v>
      </c>
      <c r="C123" s="489">
        <f>'I3 TB Data'!G433</f>
        <v>0</v>
      </c>
      <c r="D123" s="1857" t="str">
        <f t="shared" si="36"/>
        <v>Yes</v>
      </c>
      <c r="E123" s="1835"/>
      <c r="F123" s="1835"/>
      <c r="G123" s="1835"/>
      <c r="H123" s="1835"/>
      <c r="I123" s="1835"/>
      <c r="J123" s="1835"/>
      <c r="K123" s="1835"/>
      <c r="L123" s="1835"/>
      <c r="M123" s="1835"/>
      <c r="N123" s="1835"/>
      <c r="O123" s="1835"/>
      <c r="P123" s="1835"/>
      <c r="Q123" s="1835"/>
      <c r="R123" s="1835"/>
      <c r="S123" s="1835"/>
      <c r="T123" s="1835"/>
      <c r="U123" s="1835"/>
      <c r="V123" s="1835"/>
      <c r="W123" s="1835"/>
      <c r="X123" s="1835"/>
      <c r="AA123" s="491">
        <f t="shared" si="31"/>
        <v>5625</v>
      </c>
      <c r="AB123" s="492" t="str">
        <f t="shared" si="32"/>
        <v>Administrative Expense Transferred Credit</v>
      </c>
      <c r="AC123" s="2140">
        <f>IF(ISERROR(E123*(1-VLOOKUP($A123, 'E1 Categorization'!$A$32:$E$124, 5,0))), E123*0.5, E123*(1-VLOOKUP($A123, 'E1 Categorization'!$A$32:$E$124, 5,0)))</f>
        <v>0</v>
      </c>
      <c r="AD123" s="2140">
        <f>IF(ISERROR(F123*(1-VLOOKUP($A123, 'E1 Categorization'!$A$32:$E$124, 5,0))), F123*0.5, F123*(1-VLOOKUP($A123, 'E1 Categorization'!$A$32:$E$124, 5,0)))</f>
        <v>0</v>
      </c>
      <c r="AE123" s="2140">
        <f>IF(ISERROR(G123*(1-VLOOKUP($A123, 'E1 Categorization'!$A$32:$E$124, 5,0))), G123*0.5, G123*(1-VLOOKUP($A123, 'E1 Categorization'!$A$32:$E$124, 5,0)))</f>
        <v>0</v>
      </c>
      <c r="AF123" s="2140">
        <f>IF(ISERROR(H123*(1-VLOOKUP($A123, 'E1 Categorization'!$A$32:$E$124, 5,0))), H123*0.5, H123*(1-VLOOKUP($A123, 'E1 Categorization'!$A$32:$E$124, 5,0)))</f>
        <v>0</v>
      </c>
      <c r="AG123" s="2140">
        <f>IF(ISERROR(I123*(1-VLOOKUP($A123, 'E1 Categorization'!$A$32:$E$124, 5,0))), I123*0.5, I123*(1-VLOOKUP($A123, 'E1 Categorization'!$A$32:$E$124, 5,0)))</f>
        <v>0</v>
      </c>
      <c r="AH123" s="2140">
        <f>IF(ISERROR(J123*(1-VLOOKUP($A123, 'E1 Categorization'!$A$32:$E$124, 5,0))), J123*0.5, J123*(1-VLOOKUP($A123, 'E1 Categorization'!$A$32:$E$124, 5,0)))</f>
        <v>0</v>
      </c>
      <c r="AI123" s="2140">
        <f>IF(ISERROR(K123*(1-VLOOKUP($A123, 'E1 Categorization'!$A$32:$E$124, 5,0))), K123*0.5, K123*(1-VLOOKUP($A123, 'E1 Categorization'!$A$32:$E$124, 5,0)))</f>
        <v>0</v>
      </c>
      <c r="AJ123" s="2140">
        <f>IF(ISERROR(L123*(1-VLOOKUP($A123, 'E1 Categorization'!$A$32:$E$124, 5,0))), L123*0.5, L123*(1-VLOOKUP($A123, 'E1 Categorization'!$A$32:$E$124, 5,0)))</f>
        <v>0</v>
      </c>
      <c r="AK123" s="2140">
        <f>IF(ISERROR(M123*(1-VLOOKUP($A123, 'E1 Categorization'!$A$32:$E$124, 5,0))), M123*0.5, M123*(1-VLOOKUP($A123, 'E1 Categorization'!$A$32:$E$124, 5,0)))</f>
        <v>0</v>
      </c>
      <c r="AL123" s="2140">
        <f>IF(ISERROR(N123*(1-VLOOKUP($A123, 'E1 Categorization'!$A$32:$E$124, 5,0))), N123*0.5, N123*(1-VLOOKUP($A123, 'E1 Categorization'!$A$32:$E$124, 5,0)))</f>
        <v>0</v>
      </c>
      <c r="AM123" s="2140">
        <f>IF(ISERROR(O123*(1-VLOOKUP($A123, 'E1 Categorization'!$A$32:$E$124, 5,0))), O123*0.5, O123*(1-VLOOKUP($A123, 'E1 Categorization'!$A$32:$E$124, 5,0)))</f>
        <v>0</v>
      </c>
      <c r="AN123" s="2140">
        <f>IF(ISERROR(P123*(1-VLOOKUP($A123, 'E1 Categorization'!$A$32:$E$124, 5,0))), P123*0.5, P123*(1-VLOOKUP($A123, 'E1 Categorization'!$A$32:$E$124, 5,0)))</f>
        <v>0</v>
      </c>
      <c r="AO123" s="2140">
        <f>IF(ISERROR(Q123*(1-VLOOKUP($A123, 'E1 Categorization'!$A$32:$E$124, 5,0))), Q123*0.5, Q123*(1-VLOOKUP($A123, 'E1 Categorization'!$A$32:$E$124, 5,0)))</f>
        <v>0</v>
      </c>
      <c r="AP123" s="2140">
        <f>IF(ISERROR(R123*(1-VLOOKUP($A123, 'E1 Categorization'!$A$32:$E$124, 5,0))), R123*0.5, R123*(1-VLOOKUP($A123, 'E1 Categorization'!$A$32:$E$124, 5,0)))</f>
        <v>0</v>
      </c>
      <c r="AQ123" s="2140">
        <f>IF(ISERROR(S123*(1-VLOOKUP($A123, 'E1 Categorization'!$A$32:$E$124, 5,0))), S123*0.5, S123*(1-VLOOKUP($A123, 'E1 Categorization'!$A$32:$E$124, 5,0)))</f>
        <v>0</v>
      </c>
      <c r="AR123" s="2140">
        <f>IF(ISERROR(T123*(1-VLOOKUP($A123, 'E1 Categorization'!$A$32:$E$124, 5,0))), T123*0.5, T123*(1-VLOOKUP($A123, 'E1 Categorization'!$A$32:$E$124, 5,0)))</f>
        <v>0</v>
      </c>
      <c r="AS123" s="2140">
        <f>IF(ISERROR(U123*(1-VLOOKUP($A123, 'E1 Categorization'!$A$32:$E$124, 5,0))), U123*0.5, U123*(1-VLOOKUP($A123, 'E1 Categorization'!$A$32:$E$124, 5,0)))</f>
        <v>0</v>
      </c>
      <c r="AT123" s="2140">
        <f>IF(ISERROR(V123*(1-VLOOKUP($A123, 'E1 Categorization'!$A$32:$E$124, 5,0))), V123*0.5, V123*(1-VLOOKUP($A123, 'E1 Categorization'!$A$32:$E$124, 5,0)))</f>
        <v>0</v>
      </c>
      <c r="AU123" s="2140">
        <f>IF(ISERROR(W123*(1-VLOOKUP($A123, 'E1 Categorization'!$A$32:$E$124, 5,0))), W123*0.5, W123*(1-VLOOKUP($A123, 'E1 Categorization'!$A$32:$E$124, 5,0)))</f>
        <v>0</v>
      </c>
      <c r="AV123" s="2140">
        <f>IF(ISERROR(X123*(1-VLOOKUP($A123, 'E1 Categorization'!$A$32:$E$124, 5,0))), X123*0.5, X123*(1-VLOOKUP($A123, 'E1 Categorization'!$A$32:$E$124, 5,0)))</f>
        <v>0</v>
      </c>
      <c r="AW123" s="1889"/>
      <c r="AX123" s="1889"/>
      <c r="AY123" s="491">
        <f t="shared" si="33"/>
        <v>5625</v>
      </c>
      <c r="AZ123" s="492" t="str">
        <f t="shared" si="34"/>
        <v>Administrative Expense Transferred Credit</v>
      </c>
      <c r="BA123" s="2140">
        <f>IF(ISERROR(E123*(VLOOKUP($A123, 'E1 Categorization'!$A$32:$E$124, 5,0))), E123*0.5, E123*(VLOOKUP($A123, 'E1 Categorization'!$A$32:$E$124, 5,0)))</f>
        <v>0</v>
      </c>
      <c r="BB123" s="2140">
        <f>IF(ISERROR(F123*(VLOOKUP($A123, 'E1 Categorization'!$A$32:$E$124, 5,0))), F123*0.5, F123*(VLOOKUP($A123, 'E1 Categorization'!$A$32:$E$124, 5,0)))</f>
        <v>0</v>
      </c>
      <c r="BC123" s="2140">
        <f>IF(ISERROR(G123*(VLOOKUP($A123, 'E1 Categorization'!$A$32:$E$124, 5,0))), G123*0.5, G123*(VLOOKUP($A123, 'E1 Categorization'!$A$32:$E$124, 5,0)))</f>
        <v>0</v>
      </c>
      <c r="BD123" s="2140">
        <f>IF(ISERROR(H123*(VLOOKUP($A123, 'E1 Categorization'!$A$32:$E$124, 5,0))), H123*0.5, H123*(VLOOKUP($A123, 'E1 Categorization'!$A$32:$E$124, 5,0)))</f>
        <v>0</v>
      </c>
      <c r="BE123" s="2140">
        <f>IF(ISERROR(I123*(VLOOKUP($A123, 'E1 Categorization'!$A$32:$E$124, 5,0))), I123*0.5, I123*(VLOOKUP($A123, 'E1 Categorization'!$A$32:$E$124, 5,0)))</f>
        <v>0</v>
      </c>
      <c r="BF123" s="2140">
        <f>IF(ISERROR(J123*(VLOOKUP($A123, 'E1 Categorization'!$A$32:$E$124, 5,0))), J123*0.5, J123*(VLOOKUP($A123, 'E1 Categorization'!$A$32:$E$124, 5,0)))</f>
        <v>0</v>
      </c>
      <c r="BG123" s="2140">
        <f>IF(ISERROR(K123*(VLOOKUP($A123, 'E1 Categorization'!$A$32:$E$124, 5,0))), K123*0.5, K123*(VLOOKUP($A123, 'E1 Categorization'!$A$32:$E$124, 5,0)))</f>
        <v>0</v>
      </c>
      <c r="BH123" s="2140">
        <f>IF(ISERROR(L123*(VLOOKUP($A123, 'E1 Categorization'!$A$32:$E$124, 5,0))), L123*0.5, L123*(VLOOKUP($A123, 'E1 Categorization'!$A$32:$E$124, 5,0)))</f>
        <v>0</v>
      </c>
      <c r="BI123" s="2140">
        <f>IF(ISERROR(M123*(VLOOKUP($A123, 'E1 Categorization'!$A$32:$E$124, 5,0))), M123*0.5, M123*(VLOOKUP($A123, 'E1 Categorization'!$A$32:$E$124, 5,0)))</f>
        <v>0</v>
      </c>
      <c r="BJ123" s="2140">
        <f>IF(ISERROR(N123*(VLOOKUP($A123, 'E1 Categorization'!$A$32:$E$124, 5,0))), N123*0.5, N123*(VLOOKUP($A123, 'E1 Categorization'!$A$32:$E$124, 5,0)))</f>
        <v>0</v>
      </c>
      <c r="BK123" s="2140">
        <f>IF(ISERROR(O123*(VLOOKUP($A123, 'E1 Categorization'!$A$32:$E$124, 5,0))), O123*0.5, O123*(VLOOKUP($A123, 'E1 Categorization'!$A$32:$E$124, 5,0)))</f>
        <v>0</v>
      </c>
      <c r="BL123" s="2140">
        <f>IF(ISERROR(P123*(VLOOKUP($A123, 'E1 Categorization'!$A$32:$E$124, 5,0))), P123*0.5, P123*(VLOOKUP($A123, 'E1 Categorization'!$A$32:$E$124, 5,0)))</f>
        <v>0</v>
      </c>
      <c r="BM123" s="2140">
        <f>IF(ISERROR(Q123*(VLOOKUP($A123, 'E1 Categorization'!$A$32:$E$124, 5,0))), Q123*0.5, Q123*(VLOOKUP($A123, 'E1 Categorization'!$A$32:$E$124, 5,0)))</f>
        <v>0</v>
      </c>
      <c r="BN123" s="2140">
        <f>IF(ISERROR(R123*(VLOOKUP($A123, 'E1 Categorization'!$A$32:$E$124, 5,0))), R123*0.5, R123*(VLOOKUP($A123, 'E1 Categorization'!$A$32:$E$124, 5,0)))</f>
        <v>0</v>
      </c>
      <c r="BO123" s="2140">
        <f>IF(ISERROR(S123*(VLOOKUP($A123, 'E1 Categorization'!$A$32:$E$124, 5,0))), S123*0.5, S123*(VLOOKUP($A123, 'E1 Categorization'!$A$32:$E$124, 5,0)))</f>
        <v>0</v>
      </c>
      <c r="BP123" s="2140">
        <f>IF(ISERROR(T123*(VLOOKUP($A123, 'E1 Categorization'!$A$32:$E$124, 5,0))), T123*0.5, T123*(VLOOKUP($A123, 'E1 Categorization'!$A$32:$E$124, 5,0)))</f>
        <v>0</v>
      </c>
      <c r="BQ123" s="2140">
        <f>IF(ISERROR(U123*(VLOOKUP($A123, 'E1 Categorization'!$A$32:$E$124, 5,0))), U123*0.5, U123*(VLOOKUP($A123, 'E1 Categorization'!$A$32:$E$124, 5,0)))</f>
        <v>0</v>
      </c>
      <c r="BR123" s="2140">
        <f>IF(ISERROR(V123*(VLOOKUP($A123, 'E1 Categorization'!$A$32:$E$124, 5,0))), V123*0.5, V123*(VLOOKUP($A123, 'E1 Categorization'!$A$32:$E$124, 5,0)))</f>
        <v>0</v>
      </c>
      <c r="BS123" s="2140">
        <f>IF(ISERROR(W123*(VLOOKUP($A123, 'E1 Categorization'!$A$32:$E$124, 5,0))), W123*0.5, W123*(VLOOKUP($A123, 'E1 Categorization'!$A$32:$E$124, 5,0)))</f>
        <v>0</v>
      </c>
      <c r="BT123" s="2140">
        <f>IF(ISERROR(X123*(VLOOKUP($A123, 'E1 Categorization'!$A$32:$E$124, 5,0))), X123*0.5, X123*(VLOOKUP($A123, 'E1 Categorization'!$A$32:$E$124, 5,0)))</f>
        <v>0</v>
      </c>
    </row>
    <row r="124" spans="1:72" s="561" customFormat="1" ht="25.5" customHeight="1" x14ac:dyDescent="0.2">
      <c r="A124" s="487">
        <f>'I3 TB Data'!A434:B434</f>
        <v>5630</v>
      </c>
      <c r="B124" s="488" t="str">
        <f>'I3 TB Data'!B434</f>
        <v>Outside Services Employed</v>
      </c>
      <c r="C124" s="489">
        <f>'I3 TB Data'!G434</f>
        <v>0</v>
      </c>
      <c r="D124" s="1857" t="str">
        <f t="shared" si="36"/>
        <v>Yes</v>
      </c>
      <c r="E124" s="1835"/>
      <c r="F124" s="1835"/>
      <c r="G124" s="1835"/>
      <c r="H124" s="1835"/>
      <c r="I124" s="1835"/>
      <c r="J124" s="1835"/>
      <c r="K124" s="1835"/>
      <c r="L124" s="1835"/>
      <c r="M124" s="1835"/>
      <c r="N124" s="1835"/>
      <c r="O124" s="1835"/>
      <c r="P124" s="1835"/>
      <c r="Q124" s="1835"/>
      <c r="R124" s="1835"/>
      <c r="S124" s="1835"/>
      <c r="T124" s="1835"/>
      <c r="U124" s="1835"/>
      <c r="V124" s="1835"/>
      <c r="W124" s="1835"/>
      <c r="X124" s="1835"/>
      <c r="AA124" s="491">
        <f t="shared" si="31"/>
        <v>5630</v>
      </c>
      <c r="AB124" s="492" t="str">
        <f t="shared" si="32"/>
        <v>Outside Services Employed</v>
      </c>
      <c r="AC124" s="2140">
        <f>IF(ISERROR(E124*(1-VLOOKUP($A124, 'E1 Categorization'!$A$32:$E$124, 5,0))), E124*0.5, E124*(1-VLOOKUP($A124, 'E1 Categorization'!$A$32:$E$124, 5,0)))</f>
        <v>0</v>
      </c>
      <c r="AD124" s="2140">
        <f>IF(ISERROR(F124*(1-VLOOKUP($A124, 'E1 Categorization'!$A$32:$E$124, 5,0))), F124*0.5, F124*(1-VLOOKUP($A124, 'E1 Categorization'!$A$32:$E$124, 5,0)))</f>
        <v>0</v>
      </c>
      <c r="AE124" s="2140">
        <f>IF(ISERROR(G124*(1-VLOOKUP($A124, 'E1 Categorization'!$A$32:$E$124, 5,0))), G124*0.5, G124*(1-VLOOKUP($A124, 'E1 Categorization'!$A$32:$E$124, 5,0)))</f>
        <v>0</v>
      </c>
      <c r="AF124" s="2140">
        <f>IF(ISERROR(H124*(1-VLOOKUP($A124, 'E1 Categorization'!$A$32:$E$124, 5,0))), H124*0.5, H124*(1-VLOOKUP($A124, 'E1 Categorization'!$A$32:$E$124, 5,0)))</f>
        <v>0</v>
      </c>
      <c r="AG124" s="2140">
        <f>IF(ISERROR(I124*(1-VLOOKUP($A124, 'E1 Categorization'!$A$32:$E$124, 5,0))), I124*0.5, I124*(1-VLOOKUP($A124, 'E1 Categorization'!$A$32:$E$124, 5,0)))</f>
        <v>0</v>
      </c>
      <c r="AH124" s="2140">
        <f>IF(ISERROR(J124*(1-VLOOKUP($A124, 'E1 Categorization'!$A$32:$E$124, 5,0))), J124*0.5, J124*(1-VLOOKUP($A124, 'E1 Categorization'!$A$32:$E$124, 5,0)))</f>
        <v>0</v>
      </c>
      <c r="AI124" s="2140">
        <f>IF(ISERROR(K124*(1-VLOOKUP($A124, 'E1 Categorization'!$A$32:$E$124, 5,0))), K124*0.5, K124*(1-VLOOKUP($A124, 'E1 Categorization'!$A$32:$E$124, 5,0)))</f>
        <v>0</v>
      </c>
      <c r="AJ124" s="2140">
        <f>IF(ISERROR(L124*(1-VLOOKUP($A124, 'E1 Categorization'!$A$32:$E$124, 5,0))), L124*0.5, L124*(1-VLOOKUP($A124, 'E1 Categorization'!$A$32:$E$124, 5,0)))</f>
        <v>0</v>
      </c>
      <c r="AK124" s="2140">
        <f>IF(ISERROR(M124*(1-VLOOKUP($A124, 'E1 Categorization'!$A$32:$E$124, 5,0))), M124*0.5, M124*(1-VLOOKUP($A124, 'E1 Categorization'!$A$32:$E$124, 5,0)))</f>
        <v>0</v>
      </c>
      <c r="AL124" s="2140">
        <f>IF(ISERROR(N124*(1-VLOOKUP($A124, 'E1 Categorization'!$A$32:$E$124, 5,0))), N124*0.5, N124*(1-VLOOKUP($A124, 'E1 Categorization'!$A$32:$E$124, 5,0)))</f>
        <v>0</v>
      </c>
      <c r="AM124" s="2140">
        <f>IF(ISERROR(O124*(1-VLOOKUP($A124, 'E1 Categorization'!$A$32:$E$124, 5,0))), O124*0.5, O124*(1-VLOOKUP($A124, 'E1 Categorization'!$A$32:$E$124, 5,0)))</f>
        <v>0</v>
      </c>
      <c r="AN124" s="2140">
        <f>IF(ISERROR(P124*(1-VLOOKUP($A124, 'E1 Categorization'!$A$32:$E$124, 5,0))), P124*0.5, P124*(1-VLOOKUP($A124, 'E1 Categorization'!$A$32:$E$124, 5,0)))</f>
        <v>0</v>
      </c>
      <c r="AO124" s="2140">
        <f>IF(ISERROR(Q124*(1-VLOOKUP($A124, 'E1 Categorization'!$A$32:$E$124, 5,0))), Q124*0.5, Q124*(1-VLOOKUP($A124, 'E1 Categorization'!$A$32:$E$124, 5,0)))</f>
        <v>0</v>
      </c>
      <c r="AP124" s="2140">
        <f>IF(ISERROR(R124*(1-VLOOKUP($A124, 'E1 Categorization'!$A$32:$E$124, 5,0))), R124*0.5, R124*(1-VLOOKUP($A124, 'E1 Categorization'!$A$32:$E$124, 5,0)))</f>
        <v>0</v>
      </c>
      <c r="AQ124" s="2140">
        <f>IF(ISERROR(S124*(1-VLOOKUP($A124, 'E1 Categorization'!$A$32:$E$124, 5,0))), S124*0.5, S124*(1-VLOOKUP($A124, 'E1 Categorization'!$A$32:$E$124, 5,0)))</f>
        <v>0</v>
      </c>
      <c r="AR124" s="2140">
        <f>IF(ISERROR(T124*(1-VLOOKUP($A124, 'E1 Categorization'!$A$32:$E$124, 5,0))), T124*0.5, T124*(1-VLOOKUP($A124, 'E1 Categorization'!$A$32:$E$124, 5,0)))</f>
        <v>0</v>
      </c>
      <c r="AS124" s="2140">
        <f>IF(ISERROR(U124*(1-VLOOKUP($A124, 'E1 Categorization'!$A$32:$E$124, 5,0))), U124*0.5, U124*(1-VLOOKUP($A124, 'E1 Categorization'!$A$32:$E$124, 5,0)))</f>
        <v>0</v>
      </c>
      <c r="AT124" s="2140">
        <f>IF(ISERROR(V124*(1-VLOOKUP($A124, 'E1 Categorization'!$A$32:$E$124, 5,0))), V124*0.5, V124*(1-VLOOKUP($A124, 'E1 Categorization'!$A$32:$E$124, 5,0)))</f>
        <v>0</v>
      </c>
      <c r="AU124" s="2140">
        <f>IF(ISERROR(W124*(1-VLOOKUP($A124, 'E1 Categorization'!$A$32:$E$124, 5,0))), W124*0.5, W124*(1-VLOOKUP($A124, 'E1 Categorization'!$A$32:$E$124, 5,0)))</f>
        <v>0</v>
      </c>
      <c r="AV124" s="2140">
        <f>IF(ISERROR(X124*(1-VLOOKUP($A124, 'E1 Categorization'!$A$32:$E$124, 5,0))), X124*0.5, X124*(1-VLOOKUP($A124, 'E1 Categorization'!$A$32:$E$124, 5,0)))</f>
        <v>0</v>
      </c>
      <c r="AW124" s="1889"/>
      <c r="AX124" s="1889"/>
      <c r="AY124" s="491">
        <f t="shared" si="33"/>
        <v>5630</v>
      </c>
      <c r="AZ124" s="492" t="str">
        <f t="shared" si="34"/>
        <v>Outside Services Employed</v>
      </c>
      <c r="BA124" s="2140">
        <f>IF(ISERROR(E124*(VLOOKUP($A124, 'E1 Categorization'!$A$32:$E$124, 5,0))), E124*0.5, E124*(VLOOKUP($A124, 'E1 Categorization'!$A$32:$E$124, 5,0)))</f>
        <v>0</v>
      </c>
      <c r="BB124" s="2140">
        <f>IF(ISERROR(F124*(VLOOKUP($A124, 'E1 Categorization'!$A$32:$E$124, 5,0))), F124*0.5, F124*(VLOOKUP($A124, 'E1 Categorization'!$A$32:$E$124, 5,0)))</f>
        <v>0</v>
      </c>
      <c r="BC124" s="2140">
        <f>IF(ISERROR(G124*(VLOOKUP($A124, 'E1 Categorization'!$A$32:$E$124, 5,0))), G124*0.5, G124*(VLOOKUP($A124, 'E1 Categorization'!$A$32:$E$124, 5,0)))</f>
        <v>0</v>
      </c>
      <c r="BD124" s="2140">
        <f>IF(ISERROR(H124*(VLOOKUP($A124, 'E1 Categorization'!$A$32:$E$124, 5,0))), H124*0.5, H124*(VLOOKUP($A124, 'E1 Categorization'!$A$32:$E$124, 5,0)))</f>
        <v>0</v>
      </c>
      <c r="BE124" s="2140">
        <f>IF(ISERROR(I124*(VLOOKUP($A124, 'E1 Categorization'!$A$32:$E$124, 5,0))), I124*0.5, I124*(VLOOKUP($A124, 'E1 Categorization'!$A$32:$E$124, 5,0)))</f>
        <v>0</v>
      </c>
      <c r="BF124" s="2140">
        <f>IF(ISERROR(J124*(VLOOKUP($A124, 'E1 Categorization'!$A$32:$E$124, 5,0))), J124*0.5, J124*(VLOOKUP($A124, 'E1 Categorization'!$A$32:$E$124, 5,0)))</f>
        <v>0</v>
      </c>
      <c r="BG124" s="2140">
        <f>IF(ISERROR(K124*(VLOOKUP($A124, 'E1 Categorization'!$A$32:$E$124, 5,0))), K124*0.5, K124*(VLOOKUP($A124, 'E1 Categorization'!$A$32:$E$124, 5,0)))</f>
        <v>0</v>
      </c>
      <c r="BH124" s="2140">
        <f>IF(ISERROR(L124*(VLOOKUP($A124, 'E1 Categorization'!$A$32:$E$124, 5,0))), L124*0.5, L124*(VLOOKUP($A124, 'E1 Categorization'!$A$32:$E$124, 5,0)))</f>
        <v>0</v>
      </c>
      <c r="BI124" s="2140">
        <f>IF(ISERROR(M124*(VLOOKUP($A124, 'E1 Categorization'!$A$32:$E$124, 5,0))), M124*0.5, M124*(VLOOKUP($A124, 'E1 Categorization'!$A$32:$E$124, 5,0)))</f>
        <v>0</v>
      </c>
      <c r="BJ124" s="2140">
        <f>IF(ISERROR(N124*(VLOOKUP($A124, 'E1 Categorization'!$A$32:$E$124, 5,0))), N124*0.5, N124*(VLOOKUP($A124, 'E1 Categorization'!$A$32:$E$124, 5,0)))</f>
        <v>0</v>
      </c>
      <c r="BK124" s="2140">
        <f>IF(ISERROR(O124*(VLOOKUP($A124, 'E1 Categorization'!$A$32:$E$124, 5,0))), O124*0.5, O124*(VLOOKUP($A124, 'E1 Categorization'!$A$32:$E$124, 5,0)))</f>
        <v>0</v>
      </c>
      <c r="BL124" s="2140">
        <f>IF(ISERROR(P124*(VLOOKUP($A124, 'E1 Categorization'!$A$32:$E$124, 5,0))), P124*0.5, P124*(VLOOKUP($A124, 'E1 Categorization'!$A$32:$E$124, 5,0)))</f>
        <v>0</v>
      </c>
      <c r="BM124" s="2140">
        <f>IF(ISERROR(Q124*(VLOOKUP($A124, 'E1 Categorization'!$A$32:$E$124, 5,0))), Q124*0.5, Q124*(VLOOKUP($A124, 'E1 Categorization'!$A$32:$E$124, 5,0)))</f>
        <v>0</v>
      </c>
      <c r="BN124" s="2140">
        <f>IF(ISERROR(R124*(VLOOKUP($A124, 'E1 Categorization'!$A$32:$E$124, 5,0))), R124*0.5, R124*(VLOOKUP($A124, 'E1 Categorization'!$A$32:$E$124, 5,0)))</f>
        <v>0</v>
      </c>
      <c r="BO124" s="2140">
        <f>IF(ISERROR(S124*(VLOOKUP($A124, 'E1 Categorization'!$A$32:$E$124, 5,0))), S124*0.5, S124*(VLOOKUP($A124, 'E1 Categorization'!$A$32:$E$124, 5,0)))</f>
        <v>0</v>
      </c>
      <c r="BP124" s="2140">
        <f>IF(ISERROR(T124*(VLOOKUP($A124, 'E1 Categorization'!$A$32:$E$124, 5,0))), T124*0.5, T124*(VLOOKUP($A124, 'E1 Categorization'!$A$32:$E$124, 5,0)))</f>
        <v>0</v>
      </c>
      <c r="BQ124" s="2140">
        <f>IF(ISERROR(U124*(VLOOKUP($A124, 'E1 Categorization'!$A$32:$E$124, 5,0))), U124*0.5, U124*(VLOOKUP($A124, 'E1 Categorization'!$A$32:$E$124, 5,0)))</f>
        <v>0</v>
      </c>
      <c r="BR124" s="2140">
        <f>IF(ISERROR(V124*(VLOOKUP($A124, 'E1 Categorization'!$A$32:$E$124, 5,0))), V124*0.5, V124*(VLOOKUP($A124, 'E1 Categorization'!$A$32:$E$124, 5,0)))</f>
        <v>0</v>
      </c>
      <c r="BS124" s="2140">
        <f>IF(ISERROR(W124*(VLOOKUP($A124, 'E1 Categorization'!$A$32:$E$124, 5,0))), W124*0.5, W124*(VLOOKUP($A124, 'E1 Categorization'!$A$32:$E$124, 5,0)))</f>
        <v>0</v>
      </c>
      <c r="BT124" s="2140">
        <f>IF(ISERROR(X124*(VLOOKUP($A124, 'E1 Categorization'!$A$32:$E$124, 5,0))), X124*0.5, X124*(VLOOKUP($A124, 'E1 Categorization'!$A$32:$E$124, 5,0)))</f>
        <v>0</v>
      </c>
    </row>
    <row r="125" spans="1:72" s="561" customFormat="1" ht="25.5" customHeight="1" x14ac:dyDescent="0.2">
      <c r="A125" s="487">
        <f>'I3 TB Data'!A435:B435</f>
        <v>5635</v>
      </c>
      <c r="B125" s="488" t="str">
        <f>'I3 TB Data'!B435</f>
        <v>Property Insurance</v>
      </c>
      <c r="C125" s="489">
        <f>'I3 TB Data'!G435</f>
        <v>0</v>
      </c>
      <c r="D125" s="1857" t="str">
        <f t="shared" si="36"/>
        <v>Yes</v>
      </c>
      <c r="E125" s="1835"/>
      <c r="F125" s="1835"/>
      <c r="G125" s="1835"/>
      <c r="H125" s="1835"/>
      <c r="I125" s="1835"/>
      <c r="J125" s="1835"/>
      <c r="K125" s="1835"/>
      <c r="L125" s="1835"/>
      <c r="M125" s="1835"/>
      <c r="N125" s="1835"/>
      <c r="O125" s="1835"/>
      <c r="P125" s="1835"/>
      <c r="Q125" s="1835"/>
      <c r="R125" s="1835"/>
      <c r="S125" s="1835"/>
      <c r="T125" s="1835"/>
      <c r="U125" s="1835"/>
      <c r="V125" s="1835"/>
      <c r="W125" s="1835"/>
      <c r="X125" s="1835"/>
      <c r="AA125" s="491">
        <f t="shared" si="31"/>
        <v>5635</v>
      </c>
      <c r="AB125" s="492" t="str">
        <f t="shared" si="32"/>
        <v>Property Insurance</v>
      </c>
      <c r="AC125" s="2140">
        <f>IF(ISERROR(E125*(1-VLOOKUP($A125, 'E1 Categorization'!$A$32:$E$124, 5,0))), E125*0.5, E125*(1-VLOOKUP($A125, 'E1 Categorization'!$A$32:$E$124, 5,0)))</f>
        <v>0</v>
      </c>
      <c r="AD125" s="2140">
        <f>IF(ISERROR(F125*(1-VLOOKUP($A125, 'E1 Categorization'!$A$32:$E$124, 5,0))), F125*0.5, F125*(1-VLOOKUP($A125, 'E1 Categorization'!$A$32:$E$124, 5,0)))</f>
        <v>0</v>
      </c>
      <c r="AE125" s="2140">
        <f>IF(ISERROR(G125*(1-VLOOKUP($A125, 'E1 Categorization'!$A$32:$E$124, 5,0))), G125*0.5, G125*(1-VLOOKUP($A125, 'E1 Categorization'!$A$32:$E$124, 5,0)))</f>
        <v>0</v>
      </c>
      <c r="AF125" s="2140">
        <f>IF(ISERROR(H125*(1-VLOOKUP($A125, 'E1 Categorization'!$A$32:$E$124, 5,0))), H125*0.5, H125*(1-VLOOKUP($A125, 'E1 Categorization'!$A$32:$E$124, 5,0)))</f>
        <v>0</v>
      </c>
      <c r="AG125" s="2140">
        <f>IF(ISERROR(I125*(1-VLOOKUP($A125, 'E1 Categorization'!$A$32:$E$124, 5,0))), I125*0.5, I125*(1-VLOOKUP($A125, 'E1 Categorization'!$A$32:$E$124, 5,0)))</f>
        <v>0</v>
      </c>
      <c r="AH125" s="2140">
        <f>IF(ISERROR(J125*(1-VLOOKUP($A125, 'E1 Categorization'!$A$32:$E$124, 5,0))), J125*0.5, J125*(1-VLOOKUP($A125, 'E1 Categorization'!$A$32:$E$124, 5,0)))</f>
        <v>0</v>
      </c>
      <c r="AI125" s="2140">
        <f>IF(ISERROR(K125*(1-VLOOKUP($A125, 'E1 Categorization'!$A$32:$E$124, 5,0))), K125*0.5, K125*(1-VLOOKUP($A125, 'E1 Categorization'!$A$32:$E$124, 5,0)))</f>
        <v>0</v>
      </c>
      <c r="AJ125" s="2140">
        <f>IF(ISERROR(L125*(1-VLOOKUP($A125, 'E1 Categorization'!$A$32:$E$124, 5,0))), L125*0.5, L125*(1-VLOOKUP($A125, 'E1 Categorization'!$A$32:$E$124, 5,0)))</f>
        <v>0</v>
      </c>
      <c r="AK125" s="2140">
        <f>IF(ISERROR(M125*(1-VLOOKUP($A125, 'E1 Categorization'!$A$32:$E$124, 5,0))), M125*0.5, M125*(1-VLOOKUP($A125, 'E1 Categorization'!$A$32:$E$124, 5,0)))</f>
        <v>0</v>
      </c>
      <c r="AL125" s="2140">
        <f>IF(ISERROR(N125*(1-VLOOKUP($A125, 'E1 Categorization'!$A$32:$E$124, 5,0))), N125*0.5, N125*(1-VLOOKUP($A125, 'E1 Categorization'!$A$32:$E$124, 5,0)))</f>
        <v>0</v>
      </c>
      <c r="AM125" s="2140">
        <f>IF(ISERROR(O125*(1-VLOOKUP($A125, 'E1 Categorization'!$A$32:$E$124, 5,0))), O125*0.5, O125*(1-VLOOKUP($A125, 'E1 Categorization'!$A$32:$E$124, 5,0)))</f>
        <v>0</v>
      </c>
      <c r="AN125" s="2140">
        <f>IF(ISERROR(P125*(1-VLOOKUP($A125, 'E1 Categorization'!$A$32:$E$124, 5,0))), P125*0.5, P125*(1-VLOOKUP($A125, 'E1 Categorization'!$A$32:$E$124, 5,0)))</f>
        <v>0</v>
      </c>
      <c r="AO125" s="2140">
        <f>IF(ISERROR(Q125*(1-VLOOKUP($A125, 'E1 Categorization'!$A$32:$E$124, 5,0))), Q125*0.5, Q125*(1-VLOOKUP($A125, 'E1 Categorization'!$A$32:$E$124, 5,0)))</f>
        <v>0</v>
      </c>
      <c r="AP125" s="2140">
        <f>IF(ISERROR(R125*(1-VLOOKUP($A125, 'E1 Categorization'!$A$32:$E$124, 5,0))), R125*0.5, R125*(1-VLOOKUP($A125, 'E1 Categorization'!$A$32:$E$124, 5,0)))</f>
        <v>0</v>
      </c>
      <c r="AQ125" s="2140">
        <f>IF(ISERROR(S125*(1-VLOOKUP($A125, 'E1 Categorization'!$A$32:$E$124, 5,0))), S125*0.5, S125*(1-VLOOKUP($A125, 'E1 Categorization'!$A$32:$E$124, 5,0)))</f>
        <v>0</v>
      </c>
      <c r="AR125" s="2140">
        <f>IF(ISERROR(T125*(1-VLOOKUP($A125, 'E1 Categorization'!$A$32:$E$124, 5,0))), T125*0.5, T125*(1-VLOOKUP($A125, 'E1 Categorization'!$A$32:$E$124, 5,0)))</f>
        <v>0</v>
      </c>
      <c r="AS125" s="2140">
        <f>IF(ISERROR(U125*(1-VLOOKUP($A125, 'E1 Categorization'!$A$32:$E$124, 5,0))), U125*0.5, U125*(1-VLOOKUP($A125, 'E1 Categorization'!$A$32:$E$124, 5,0)))</f>
        <v>0</v>
      </c>
      <c r="AT125" s="2140">
        <f>IF(ISERROR(V125*(1-VLOOKUP($A125, 'E1 Categorization'!$A$32:$E$124, 5,0))), V125*0.5, V125*(1-VLOOKUP($A125, 'E1 Categorization'!$A$32:$E$124, 5,0)))</f>
        <v>0</v>
      </c>
      <c r="AU125" s="2140">
        <f>IF(ISERROR(W125*(1-VLOOKUP($A125, 'E1 Categorization'!$A$32:$E$124, 5,0))), W125*0.5, W125*(1-VLOOKUP($A125, 'E1 Categorization'!$A$32:$E$124, 5,0)))</f>
        <v>0</v>
      </c>
      <c r="AV125" s="2140">
        <f>IF(ISERROR(X125*(1-VLOOKUP($A125, 'E1 Categorization'!$A$32:$E$124, 5,0))), X125*0.5, X125*(1-VLOOKUP($A125, 'E1 Categorization'!$A$32:$E$124, 5,0)))</f>
        <v>0</v>
      </c>
      <c r="AW125" s="1889"/>
      <c r="AX125" s="1889"/>
      <c r="AY125" s="491">
        <f t="shared" si="33"/>
        <v>5635</v>
      </c>
      <c r="AZ125" s="492" t="str">
        <f t="shared" si="34"/>
        <v>Property Insurance</v>
      </c>
      <c r="BA125" s="2140">
        <f>IF(ISERROR(E125*(VLOOKUP($A125, 'E1 Categorization'!$A$32:$E$124, 5,0))), E125*0.5, E125*(VLOOKUP($A125, 'E1 Categorization'!$A$32:$E$124, 5,0)))</f>
        <v>0</v>
      </c>
      <c r="BB125" s="2140">
        <f>IF(ISERROR(F125*(VLOOKUP($A125, 'E1 Categorization'!$A$32:$E$124, 5,0))), F125*0.5, F125*(VLOOKUP($A125, 'E1 Categorization'!$A$32:$E$124, 5,0)))</f>
        <v>0</v>
      </c>
      <c r="BC125" s="2140">
        <f>IF(ISERROR(G125*(VLOOKUP($A125, 'E1 Categorization'!$A$32:$E$124, 5,0))), G125*0.5, G125*(VLOOKUP($A125, 'E1 Categorization'!$A$32:$E$124, 5,0)))</f>
        <v>0</v>
      </c>
      <c r="BD125" s="2140">
        <f>IF(ISERROR(H125*(VLOOKUP($A125, 'E1 Categorization'!$A$32:$E$124, 5,0))), H125*0.5, H125*(VLOOKUP($A125, 'E1 Categorization'!$A$32:$E$124, 5,0)))</f>
        <v>0</v>
      </c>
      <c r="BE125" s="2140">
        <f>IF(ISERROR(I125*(VLOOKUP($A125, 'E1 Categorization'!$A$32:$E$124, 5,0))), I125*0.5, I125*(VLOOKUP($A125, 'E1 Categorization'!$A$32:$E$124, 5,0)))</f>
        <v>0</v>
      </c>
      <c r="BF125" s="2140">
        <f>IF(ISERROR(J125*(VLOOKUP($A125, 'E1 Categorization'!$A$32:$E$124, 5,0))), J125*0.5, J125*(VLOOKUP($A125, 'E1 Categorization'!$A$32:$E$124, 5,0)))</f>
        <v>0</v>
      </c>
      <c r="BG125" s="2140">
        <f>IF(ISERROR(K125*(VLOOKUP($A125, 'E1 Categorization'!$A$32:$E$124, 5,0))), K125*0.5, K125*(VLOOKUP($A125, 'E1 Categorization'!$A$32:$E$124, 5,0)))</f>
        <v>0</v>
      </c>
      <c r="BH125" s="2140">
        <f>IF(ISERROR(L125*(VLOOKUP($A125, 'E1 Categorization'!$A$32:$E$124, 5,0))), L125*0.5, L125*(VLOOKUP($A125, 'E1 Categorization'!$A$32:$E$124, 5,0)))</f>
        <v>0</v>
      </c>
      <c r="BI125" s="2140">
        <f>IF(ISERROR(M125*(VLOOKUP($A125, 'E1 Categorization'!$A$32:$E$124, 5,0))), M125*0.5, M125*(VLOOKUP($A125, 'E1 Categorization'!$A$32:$E$124, 5,0)))</f>
        <v>0</v>
      </c>
      <c r="BJ125" s="2140">
        <f>IF(ISERROR(N125*(VLOOKUP($A125, 'E1 Categorization'!$A$32:$E$124, 5,0))), N125*0.5, N125*(VLOOKUP($A125, 'E1 Categorization'!$A$32:$E$124, 5,0)))</f>
        <v>0</v>
      </c>
      <c r="BK125" s="2140">
        <f>IF(ISERROR(O125*(VLOOKUP($A125, 'E1 Categorization'!$A$32:$E$124, 5,0))), O125*0.5, O125*(VLOOKUP($A125, 'E1 Categorization'!$A$32:$E$124, 5,0)))</f>
        <v>0</v>
      </c>
      <c r="BL125" s="2140">
        <f>IF(ISERROR(P125*(VLOOKUP($A125, 'E1 Categorization'!$A$32:$E$124, 5,0))), P125*0.5, P125*(VLOOKUP($A125, 'E1 Categorization'!$A$32:$E$124, 5,0)))</f>
        <v>0</v>
      </c>
      <c r="BM125" s="2140">
        <f>IF(ISERROR(Q125*(VLOOKUP($A125, 'E1 Categorization'!$A$32:$E$124, 5,0))), Q125*0.5, Q125*(VLOOKUP($A125, 'E1 Categorization'!$A$32:$E$124, 5,0)))</f>
        <v>0</v>
      </c>
      <c r="BN125" s="2140">
        <f>IF(ISERROR(R125*(VLOOKUP($A125, 'E1 Categorization'!$A$32:$E$124, 5,0))), R125*0.5, R125*(VLOOKUP($A125, 'E1 Categorization'!$A$32:$E$124, 5,0)))</f>
        <v>0</v>
      </c>
      <c r="BO125" s="2140">
        <f>IF(ISERROR(S125*(VLOOKUP($A125, 'E1 Categorization'!$A$32:$E$124, 5,0))), S125*0.5, S125*(VLOOKUP($A125, 'E1 Categorization'!$A$32:$E$124, 5,0)))</f>
        <v>0</v>
      </c>
      <c r="BP125" s="2140">
        <f>IF(ISERROR(T125*(VLOOKUP($A125, 'E1 Categorization'!$A$32:$E$124, 5,0))), T125*0.5, T125*(VLOOKUP($A125, 'E1 Categorization'!$A$32:$E$124, 5,0)))</f>
        <v>0</v>
      </c>
      <c r="BQ125" s="2140">
        <f>IF(ISERROR(U125*(VLOOKUP($A125, 'E1 Categorization'!$A$32:$E$124, 5,0))), U125*0.5, U125*(VLOOKUP($A125, 'E1 Categorization'!$A$32:$E$124, 5,0)))</f>
        <v>0</v>
      </c>
      <c r="BR125" s="2140">
        <f>IF(ISERROR(V125*(VLOOKUP($A125, 'E1 Categorization'!$A$32:$E$124, 5,0))), V125*0.5, V125*(VLOOKUP($A125, 'E1 Categorization'!$A$32:$E$124, 5,0)))</f>
        <v>0</v>
      </c>
      <c r="BS125" s="2140">
        <f>IF(ISERROR(W125*(VLOOKUP($A125, 'E1 Categorization'!$A$32:$E$124, 5,0))), W125*0.5, W125*(VLOOKUP($A125, 'E1 Categorization'!$A$32:$E$124, 5,0)))</f>
        <v>0</v>
      </c>
      <c r="BT125" s="2140">
        <f>IF(ISERROR(X125*(VLOOKUP($A125, 'E1 Categorization'!$A$32:$E$124, 5,0))), X125*0.5, X125*(VLOOKUP($A125, 'E1 Categorization'!$A$32:$E$124, 5,0)))</f>
        <v>0</v>
      </c>
    </row>
    <row r="126" spans="1:72" s="561" customFormat="1" ht="25.5" customHeight="1" x14ac:dyDescent="0.2">
      <c r="A126" s="487">
        <f>'I3 TB Data'!A436:B436</f>
        <v>5640</v>
      </c>
      <c r="B126" s="488" t="str">
        <f>'I3 TB Data'!B436</f>
        <v>Injuries and Damages</v>
      </c>
      <c r="C126" s="489">
        <f>'I3 TB Data'!G436</f>
        <v>0</v>
      </c>
      <c r="D126" s="1857" t="str">
        <f t="shared" si="36"/>
        <v>Yes</v>
      </c>
      <c r="E126" s="1835"/>
      <c r="F126" s="1835"/>
      <c r="G126" s="1835"/>
      <c r="H126" s="1835"/>
      <c r="I126" s="1835"/>
      <c r="J126" s="1835"/>
      <c r="K126" s="1835"/>
      <c r="L126" s="1835"/>
      <c r="M126" s="1835"/>
      <c r="N126" s="1835"/>
      <c r="O126" s="1835"/>
      <c r="P126" s="1835"/>
      <c r="Q126" s="1835"/>
      <c r="R126" s="1835"/>
      <c r="S126" s="1835"/>
      <c r="T126" s="1835"/>
      <c r="U126" s="1835"/>
      <c r="V126" s="1835"/>
      <c r="W126" s="1835"/>
      <c r="X126" s="1835"/>
      <c r="AA126" s="491">
        <f t="shared" si="31"/>
        <v>5640</v>
      </c>
      <c r="AB126" s="492" t="str">
        <f t="shared" si="32"/>
        <v>Injuries and Damages</v>
      </c>
      <c r="AC126" s="2140">
        <f>IF(ISERROR(E126*(1-VLOOKUP($A126, 'E1 Categorization'!$A$32:$E$124, 5,0))), E126*0.5, E126*(1-VLOOKUP($A126, 'E1 Categorization'!$A$32:$E$124, 5,0)))</f>
        <v>0</v>
      </c>
      <c r="AD126" s="2140">
        <f>IF(ISERROR(F126*(1-VLOOKUP($A126, 'E1 Categorization'!$A$32:$E$124, 5,0))), F126*0.5, F126*(1-VLOOKUP($A126, 'E1 Categorization'!$A$32:$E$124, 5,0)))</f>
        <v>0</v>
      </c>
      <c r="AE126" s="2140">
        <f>IF(ISERROR(G126*(1-VLOOKUP($A126, 'E1 Categorization'!$A$32:$E$124, 5,0))), G126*0.5, G126*(1-VLOOKUP($A126, 'E1 Categorization'!$A$32:$E$124, 5,0)))</f>
        <v>0</v>
      </c>
      <c r="AF126" s="2140">
        <f>IF(ISERROR(H126*(1-VLOOKUP($A126, 'E1 Categorization'!$A$32:$E$124, 5,0))), H126*0.5, H126*(1-VLOOKUP($A126, 'E1 Categorization'!$A$32:$E$124, 5,0)))</f>
        <v>0</v>
      </c>
      <c r="AG126" s="2140">
        <f>IF(ISERROR(I126*(1-VLOOKUP($A126, 'E1 Categorization'!$A$32:$E$124, 5,0))), I126*0.5, I126*(1-VLOOKUP($A126, 'E1 Categorization'!$A$32:$E$124, 5,0)))</f>
        <v>0</v>
      </c>
      <c r="AH126" s="2140">
        <f>IF(ISERROR(J126*(1-VLOOKUP($A126, 'E1 Categorization'!$A$32:$E$124, 5,0))), J126*0.5, J126*(1-VLOOKUP($A126, 'E1 Categorization'!$A$32:$E$124, 5,0)))</f>
        <v>0</v>
      </c>
      <c r="AI126" s="2140">
        <f>IF(ISERROR(K126*(1-VLOOKUP($A126, 'E1 Categorization'!$A$32:$E$124, 5,0))), K126*0.5, K126*(1-VLOOKUP($A126, 'E1 Categorization'!$A$32:$E$124, 5,0)))</f>
        <v>0</v>
      </c>
      <c r="AJ126" s="2140">
        <f>IF(ISERROR(L126*(1-VLOOKUP($A126, 'E1 Categorization'!$A$32:$E$124, 5,0))), L126*0.5, L126*(1-VLOOKUP($A126, 'E1 Categorization'!$A$32:$E$124, 5,0)))</f>
        <v>0</v>
      </c>
      <c r="AK126" s="2140">
        <f>IF(ISERROR(M126*(1-VLOOKUP($A126, 'E1 Categorization'!$A$32:$E$124, 5,0))), M126*0.5, M126*(1-VLOOKUP($A126, 'E1 Categorization'!$A$32:$E$124, 5,0)))</f>
        <v>0</v>
      </c>
      <c r="AL126" s="2140">
        <f>IF(ISERROR(N126*(1-VLOOKUP($A126, 'E1 Categorization'!$A$32:$E$124, 5,0))), N126*0.5, N126*(1-VLOOKUP($A126, 'E1 Categorization'!$A$32:$E$124, 5,0)))</f>
        <v>0</v>
      </c>
      <c r="AM126" s="2140">
        <f>IF(ISERROR(O126*(1-VLOOKUP($A126, 'E1 Categorization'!$A$32:$E$124, 5,0))), O126*0.5, O126*(1-VLOOKUP($A126, 'E1 Categorization'!$A$32:$E$124, 5,0)))</f>
        <v>0</v>
      </c>
      <c r="AN126" s="2140">
        <f>IF(ISERROR(P126*(1-VLOOKUP($A126, 'E1 Categorization'!$A$32:$E$124, 5,0))), P126*0.5, P126*(1-VLOOKUP($A126, 'E1 Categorization'!$A$32:$E$124, 5,0)))</f>
        <v>0</v>
      </c>
      <c r="AO126" s="2140">
        <f>IF(ISERROR(Q126*(1-VLOOKUP($A126, 'E1 Categorization'!$A$32:$E$124, 5,0))), Q126*0.5, Q126*(1-VLOOKUP($A126, 'E1 Categorization'!$A$32:$E$124, 5,0)))</f>
        <v>0</v>
      </c>
      <c r="AP126" s="2140">
        <f>IF(ISERROR(R126*(1-VLOOKUP($A126, 'E1 Categorization'!$A$32:$E$124, 5,0))), R126*0.5, R126*(1-VLOOKUP($A126, 'E1 Categorization'!$A$32:$E$124, 5,0)))</f>
        <v>0</v>
      </c>
      <c r="AQ126" s="2140">
        <f>IF(ISERROR(S126*(1-VLOOKUP($A126, 'E1 Categorization'!$A$32:$E$124, 5,0))), S126*0.5, S126*(1-VLOOKUP($A126, 'E1 Categorization'!$A$32:$E$124, 5,0)))</f>
        <v>0</v>
      </c>
      <c r="AR126" s="2140">
        <f>IF(ISERROR(T126*(1-VLOOKUP($A126, 'E1 Categorization'!$A$32:$E$124, 5,0))), T126*0.5, T126*(1-VLOOKUP($A126, 'E1 Categorization'!$A$32:$E$124, 5,0)))</f>
        <v>0</v>
      </c>
      <c r="AS126" s="2140">
        <f>IF(ISERROR(U126*(1-VLOOKUP($A126, 'E1 Categorization'!$A$32:$E$124, 5,0))), U126*0.5, U126*(1-VLOOKUP($A126, 'E1 Categorization'!$A$32:$E$124, 5,0)))</f>
        <v>0</v>
      </c>
      <c r="AT126" s="2140">
        <f>IF(ISERROR(V126*(1-VLOOKUP($A126, 'E1 Categorization'!$A$32:$E$124, 5,0))), V126*0.5, V126*(1-VLOOKUP($A126, 'E1 Categorization'!$A$32:$E$124, 5,0)))</f>
        <v>0</v>
      </c>
      <c r="AU126" s="2140">
        <f>IF(ISERROR(W126*(1-VLOOKUP($A126, 'E1 Categorization'!$A$32:$E$124, 5,0))), W126*0.5, W126*(1-VLOOKUP($A126, 'E1 Categorization'!$A$32:$E$124, 5,0)))</f>
        <v>0</v>
      </c>
      <c r="AV126" s="2140">
        <f>IF(ISERROR(X126*(1-VLOOKUP($A126, 'E1 Categorization'!$A$32:$E$124, 5,0))), X126*0.5, X126*(1-VLOOKUP($A126, 'E1 Categorization'!$A$32:$E$124, 5,0)))</f>
        <v>0</v>
      </c>
      <c r="AW126" s="1889"/>
      <c r="AX126" s="1889"/>
      <c r="AY126" s="491">
        <f t="shared" si="33"/>
        <v>5640</v>
      </c>
      <c r="AZ126" s="492" t="str">
        <f t="shared" si="34"/>
        <v>Injuries and Damages</v>
      </c>
      <c r="BA126" s="2140">
        <f>IF(ISERROR(E126*(VLOOKUP($A126, 'E1 Categorization'!$A$32:$E$124, 5,0))), E126*0.5, E126*(VLOOKUP($A126, 'E1 Categorization'!$A$32:$E$124, 5,0)))</f>
        <v>0</v>
      </c>
      <c r="BB126" s="2140">
        <f>IF(ISERROR(F126*(VLOOKUP($A126, 'E1 Categorization'!$A$32:$E$124, 5,0))), F126*0.5, F126*(VLOOKUP($A126, 'E1 Categorization'!$A$32:$E$124, 5,0)))</f>
        <v>0</v>
      </c>
      <c r="BC126" s="2140">
        <f>IF(ISERROR(G126*(VLOOKUP($A126, 'E1 Categorization'!$A$32:$E$124, 5,0))), G126*0.5, G126*(VLOOKUP($A126, 'E1 Categorization'!$A$32:$E$124, 5,0)))</f>
        <v>0</v>
      </c>
      <c r="BD126" s="2140">
        <f>IF(ISERROR(H126*(VLOOKUP($A126, 'E1 Categorization'!$A$32:$E$124, 5,0))), H126*0.5, H126*(VLOOKUP($A126, 'E1 Categorization'!$A$32:$E$124, 5,0)))</f>
        <v>0</v>
      </c>
      <c r="BE126" s="2140">
        <f>IF(ISERROR(I126*(VLOOKUP($A126, 'E1 Categorization'!$A$32:$E$124, 5,0))), I126*0.5, I126*(VLOOKUP($A126, 'E1 Categorization'!$A$32:$E$124, 5,0)))</f>
        <v>0</v>
      </c>
      <c r="BF126" s="2140">
        <f>IF(ISERROR(J126*(VLOOKUP($A126, 'E1 Categorization'!$A$32:$E$124, 5,0))), J126*0.5, J126*(VLOOKUP($A126, 'E1 Categorization'!$A$32:$E$124, 5,0)))</f>
        <v>0</v>
      </c>
      <c r="BG126" s="2140">
        <f>IF(ISERROR(K126*(VLOOKUP($A126, 'E1 Categorization'!$A$32:$E$124, 5,0))), K126*0.5, K126*(VLOOKUP($A126, 'E1 Categorization'!$A$32:$E$124, 5,0)))</f>
        <v>0</v>
      </c>
      <c r="BH126" s="2140">
        <f>IF(ISERROR(L126*(VLOOKUP($A126, 'E1 Categorization'!$A$32:$E$124, 5,0))), L126*0.5, L126*(VLOOKUP($A126, 'E1 Categorization'!$A$32:$E$124, 5,0)))</f>
        <v>0</v>
      </c>
      <c r="BI126" s="2140">
        <f>IF(ISERROR(M126*(VLOOKUP($A126, 'E1 Categorization'!$A$32:$E$124, 5,0))), M126*0.5, M126*(VLOOKUP($A126, 'E1 Categorization'!$A$32:$E$124, 5,0)))</f>
        <v>0</v>
      </c>
      <c r="BJ126" s="2140">
        <f>IF(ISERROR(N126*(VLOOKUP($A126, 'E1 Categorization'!$A$32:$E$124, 5,0))), N126*0.5, N126*(VLOOKUP($A126, 'E1 Categorization'!$A$32:$E$124, 5,0)))</f>
        <v>0</v>
      </c>
      <c r="BK126" s="2140">
        <f>IF(ISERROR(O126*(VLOOKUP($A126, 'E1 Categorization'!$A$32:$E$124, 5,0))), O126*0.5, O126*(VLOOKUP($A126, 'E1 Categorization'!$A$32:$E$124, 5,0)))</f>
        <v>0</v>
      </c>
      <c r="BL126" s="2140">
        <f>IF(ISERROR(P126*(VLOOKUP($A126, 'E1 Categorization'!$A$32:$E$124, 5,0))), P126*0.5, P126*(VLOOKUP($A126, 'E1 Categorization'!$A$32:$E$124, 5,0)))</f>
        <v>0</v>
      </c>
      <c r="BM126" s="2140">
        <f>IF(ISERROR(Q126*(VLOOKUP($A126, 'E1 Categorization'!$A$32:$E$124, 5,0))), Q126*0.5, Q126*(VLOOKUP($A126, 'E1 Categorization'!$A$32:$E$124, 5,0)))</f>
        <v>0</v>
      </c>
      <c r="BN126" s="2140">
        <f>IF(ISERROR(R126*(VLOOKUP($A126, 'E1 Categorization'!$A$32:$E$124, 5,0))), R126*0.5, R126*(VLOOKUP($A126, 'E1 Categorization'!$A$32:$E$124, 5,0)))</f>
        <v>0</v>
      </c>
      <c r="BO126" s="2140">
        <f>IF(ISERROR(S126*(VLOOKUP($A126, 'E1 Categorization'!$A$32:$E$124, 5,0))), S126*0.5, S126*(VLOOKUP($A126, 'E1 Categorization'!$A$32:$E$124, 5,0)))</f>
        <v>0</v>
      </c>
      <c r="BP126" s="2140">
        <f>IF(ISERROR(T126*(VLOOKUP($A126, 'E1 Categorization'!$A$32:$E$124, 5,0))), T126*0.5, T126*(VLOOKUP($A126, 'E1 Categorization'!$A$32:$E$124, 5,0)))</f>
        <v>0</v>
      </c>
      <c r="BQ126" s="2140">
        <f>IF(ISERROR(U126*(VLOOKUP($A126, 'E1 Categorization'!$A$32:$E$124, 5,0))), U126*0.5, U126*(VLOOKUP($A126, 'E1 Categorization'!$A$32:$E$124, 5,0)))</f>
        <v>0</v>
      </c>
      <c r="BR126" s="2140">
        <f>IF(ISERROR(V126*(VLOOKUP($A126, 'E1 Categorization'!$A$32:$E$124, 5,0))), V126*0.5, V126*(VLOOKUP($A126, 'E1 Categorization'!$A$32:$E$124, 5,0)))</f>
        <v>0</v>
      </c>
      <c r="BS126" s="2140">
        <f>IF(ISERROR(W126*(VLOOKUP($A126, 'E1 Categorization'!$A$32:$E$124, 5,0))), W126*0.5, W126*(VLOOKUP($A126, 'E1 Categorization'!$A$32:$E$124, 5,0)))</f>
        <v>0</v>
      </c>
      <c r="BT126" s="2140">
        <f>IF(ISERROR(X126*(VLOOKUP($A126, 'E1 Categorization'!$A$32:$E$124, 5,0))), X126*0.5, X126*(VLOOKUP($A126, 'E1 Categorization'!$A$32:$E$124, 5,0)))</f>
        <v>0</v>
      </c>
    </row>
    <row r="127" spans="1:72" s="561" customFormat="1" ht="25.5" customHeight="1" x14ac:dyDescent="0.2">
      <c r="A127" s="487">
        <f>'I3 TB Data'!A437:B437</f>
        <v>5645</v>
      </c>
      <c r="B127" s="488" t="str">
        <f>'I3 TB Data'!B437</f>
        <v>Employee Pensions and Benefits</v>
      </c>
      <c r="C127" s="489">
        <f>'I3 TB Data'!G437</f>
        <v>0</v>
      </c>
      <c r="D127" s="1857" t="str">
        <f t="shared" si="36"/>
        <v>Yes</v>
      </c>
      <c r="E127" s="1835"/>
      <c r="F127" s="1835"/>
      <c r="G127" s="1835"/>
      <c r="H127" s="1835"/>
      <c r="I127" s="1835"/>
      <c r="J127" s="1835"/>
      <c r="K127" s="1835"/>
      <c r="L127" s="1835"/>
      <c r="M127" s="1835"/>
      <c r="N127" s="1835"/>
      <c r="O127" s="1835"/>
      <c r="P127" s="1835"/>
      <c r="Q127" s="1835"/>
      <c r="R127" s="1835"/>
      <c r="S127" s="1835"/>
      <c r="T127" s="1835"/>
      <c r="U127" s="1835"/>
      <c r="V127" s="1835"/>
      <c r="W127" s="1835"/>
      <c r="X127" s="1835"/>
      <c r="AA127" s="491">
        <f t="shared" si="31"/>
        <v>5645</v>
      </c>
      <c r="AB127" s="492" t="str">
        <f t="shared" si="32"/>
        <v>Employee Pensions and Benefits</v>
      </c>
      <c r="AC127" s="2140">
        <f>IF(ISERROR(E127*(1-VLOOKUP($A127, 'E1 Categorization'!$A$32:$E$124, 5,0))), E127*0.5, E127*(1-VLOOKUP($A127, 'E1 Categorization'!$A$32:$E$124, 5,0)))</f>
        <v>0</v>
      </c>
      <c r="AD127" s="2140">
        <f>IF(ISERROR(F127*(1-VLOOKUP($A127, 'E1 Categorization'!$A$32:$E$124, 5,0))), F127*0.5, F127*(1-VLOOKUP($A127, 'E1 Categorization'!$A$32:$E$124, 5,0)))</f>
        <v>0</v>
      </c>
      <c r="AE127" s="2140">
        <f>IF(ISERROR(G127*(1-VLOOKUP($A127, 'E1 Categorization'!$A$32:$E$124, 5,0))), G127*0.5, G127*(1-VLOOKUP($A127, 'E1 Categorization'!$A$32:$E$124, 5,0)))</f>
        <v>0</v>
      </c>
      <c r="AF127" s="2140">
        <f>IF(ISERROR(H127*(1-VLOOKUP($A127, 'E1 Categorization'!$A$32:$E$124, 5,0))), H127*0.5, H127*(1-VLOOKUP($A127, 'E1 Categorization'!$A$32:$E$124, 5,0)))</f>
        <v>0</v>
      </c>
      <c r="AG127" s="2140">
        <f>IF(ISERROR(I127*(1-VLOOKUP($A127, 'E1 Categorization'!$A$32:$E$124, 5,0))), I127*0.5, I127*(1-VLOOKUP($A127, 'E1 Categorization'!$A$32:$E$124, 5,0)))</f>
        <v>0</v>
      </c>
      <c r="AH127" s="2140">
        <f>IF(ISERROR(J127*(1-VLOOKUP($A127, 'E1 Categorization'!$A$32:$E$124, 5,0))), J127*0.5, J127*(1-VLOOKUP($A127, 'E1 Categorization'!$A$32:$E$124, 5,0)))</f>
        <v>0</v>
      </c>
      <c r="AI127" s="2140">
        <f>IF(ISERROR(K127*(1-VLOOKUP($A127, 'E1 Categorization'!$A$32:$E$124, 5,0))), K127*0.5, K127*(1-VLOOKUP($A127, 'E1 Categorization'!$A$32:$E$124, 5,0)))</f>
        <v>0</v>
      </c>
      <c r="AJ127" s="2140">
        <f>IF(ISERROR(L127*(1-VLOOKUP($A127, 'E1 Categorization'!$A$32:$E$124, 5,0))), L127*0.5, L127*(1-VLOOKUP($A127, 'E1 Categorization'!$A$32:$E$124, 5,0)))</f>
        <v>0</v>
      </c>
      <c r="AK127" s="2140">
        <f>IF(ISERROR(M127*(1-VLOOKUP($A127, 'E1 Categorization'!$A$32:$E$124, 5,0))), M127*0.5, M127*(1-VLOOKUP($A127, 'E1 Categorization'!$A$32:$E$124, 5,0)))</f>
        <v>0</v>
      </c>
      <c r="AL127" s="2140">
        <f>IF(ISERROR(N127*(1-VLOOKUP($A127, 'E1 Categorization'!$A$32:$E$124, 5,0))), N127*0.5, N127*(1-VLOOKUP($A127, 'E1 Categorization'!$A$32:$E$124, 5,0)))</f>
        <v>0</v>
      </c>
      <c r="AM127" s="2140">
        <f>IF(ISERROR(O127*(1-VLOOKUP($A127, 'E1 Categorization'!$A$32:$E$124, 5,0))), O127*0.5, O127*(1-VLOOKUP($A127, 'E1 Categorization'!$A$32:$E$124, 5,0)))</f>
        <v>0</v>
      </c>
      <c r="AN127" s="2140">
        <f>IF(ISERROR(P127*(1-VLOOKUP($A127, 'E1 Categorization'!$A$32:$E$124, 5,0))), P127*0.5, P127*(1-VLOOKUP($A127, 'E1 Categorization'!$A$32:$E$124, 5,0)))</f>
        <v>0</v>
      </c>
      <c r="AO127" s="2140">
        <f>IF(ISERROR(Q127*(1-VLOOKUP($A127, 'E1 Categorization'!$A$32:$E$124, 5,0))), Q127*0.5, Q127*(1-VLOOKUP($A127, 'E1 Categorization'!$A$32:$E$124, 5,0)))</f>
        <v>0</v>
      </c>
      <c r="AP127" s="2140">
        <f>IF(ISERROR(R127*(1-VLOOKUP($A127, 'E1 Categorization'!$A$32:$E$124, 5,0))), R127*0.5, R127*(1-VLOOKUP($A127, 'E1 Categorization'!$A$32:$E$124, 5,0)))</f>
        <v>0</v>
      </c>
      <c r="AQ127" s="2140">
        <f>IF(ISERROR(S127*(1-VLOOKUP($A127, 'E1 Categorization'!$A$32:$E$124, 5,0))), S127*0.5, S127*(1-VLOOKUP($A127, 'E1 Categorization'!$A$32:$E$124, 5,0)))</f>
        <v>0</v>
      </c>
      <c r="AR127" s="2140">
        <f>IF(ISERROR(T127*(1-VLOOKUP($A127, 'E1 Categorization'!$A$32:$E$124, 5,0))), T127*0.5, T127*(1-VLOOKUP($A127, 'E1 Categorization'!$A$32:$E$124, 5,0)))</f>
        <v>0</v>
      </c>
      <c r="AS127" s="2140">
        <f>IF(ISERROR(U127*(1-VLOOKUP($A127, 'E1 Categorization'!$A$32:$E$124, 5,0))), U127*0.5, U127*(1-VLOOKUP($A127, 'E1 Categorization'!$A$32:$E$124, 5,0)))</f>
        <v>0</v>
      </c>
      <c r="AT127" s="2140">
        <f>IF(ISERROR(V127*(1-VLOOKUP($A127, 'E1 Categorization'!$A$32:$E$124, 5,0))), V127*0.5, V127*(1-VLOOKUP($A127, 'E1 Categorization'!$A$32:$E$124, 5,0)))</f>
        <v>0</v>
      </c>
      <c r="AU127" s="2140">
        <f>IF(ISERROR(W127*(1-VLOOKUP($A127, 'E1 Categorization'!$A$32:$E$124, 5,0))), W127*0.5, W127*(1-VLOOKUP($A127, 'E1 Categorization'!$A$32:$E$124, 5,0)))</f>
        <v>0</v>
      </c>
      <c r="AV127" s="2140">
        <f>IF(ISERROR(X127*(1-VLOOKUP($A127, 'E1 Categorization'!$A$32:$E$124, 5,0))), X127*0.5, X127*(1-VLOOKUP($A127, 'E1 Categorization'!$A$32:$E$124, 5,0)))</f>
        <v>0</v>
      </c>
      <c r="AW127" s="1889"/>
      <c r="AX127" s="1889"/>
      <c r="AY127" s="491">
        <f t="shared" si="33"/>
        <v>5645</v>
      </c>
      <c r="AZ127" s="492" t="str">
        <f t="shared" si="34"/>
        <v>Employee Pensions and Benefits</v>
      </c>
      <c r="BA127" s="2140">
        <f>IF(ISERROR(E127*(VLOOKUP($A127, 'E1 Categorization'!$A$32:$E$124, 5,0))), E127*0.5, E127*(VLOOKUP($A127, 'E1 Categorization'!$A$32:$E$124, 5,0)))</f>
        <v>0</v>
      </c>
      <c r="BB127" s="2140">
        <f>IF(ISERROR(F127*(VLOOKUP($A127, 'E1 Categorization'!$A$32:$E$124, 5,0))), F127*0.5, F127*(VLOOKUP($A127, 'E1 Categorization'!$A$32:$E$124, 5,0)))</f>
        <v>0</v>
      </c>
      <c r="BC127" s="2140">
        <f>IF(ISERROR(G127*(VLOOKUP($A127, 'E1 Categorization'!$A$32:$E$124, 5,0))), G127*0.5, G127*(VLOOKUP($A127, 'E1 Categorization'!$A$32:$E$124, 5,0)))</f>
        <v>0</v>
      </c>
      <c r="BD127" s="2140">
        <f>IF(ISERROR(H127*(VLOOKUP($A127, 'E1 Categorization'!$A$32:$E$124, 5,0))), H127*0.5, H127*(VLOOKUP($A127, 'E1 Categorization'!$A$32:$E$124, 5,0)))</f>
        <v>0</v>
      </c>
      <c r="BE127" s="2140">
        <f>IF(ISERROR(I127*(VLOOKUP($A127, 'E1 Categorization'!$A$32:$E$124, 5,0))), I127*0.5, I127*(VLOOKUP($A127, 'E1 Categorization'!$A$32:$E$124, 5,0)))</f>
        <v>0</v>
      </c>
      <c r="BF127" s="2140">
        <f>IF(ISERROR(J127*(VLOOKUP($A127, 'E1 Categorization'!$A$32:$E$124, 5,0))), J127*0.5, J127*(VLOOKUP($A127, 'E1 Categorization'!$A$32:$E$124, 5,0)))</f>
        <v>0</v>
      </c>
      <c r="BG127" s="2140">
        <f>IF(ISERROR(K127*(VLOOKUP($A127, 'E1 Categorization'!$A$32:$E$124, 5,0))), K127*0.5, K127*(VLOOKUP($A127, 'E1 Categorization'!$A$32:$E$124, 5,0)))</f>
        <v>0</v>
      </c>
      <c r="BH127" s="2140">
        <f>IF(ISERROR(L127*(VLOOKUP($A127, 'E1 Categorization'!$A$32:$E$124, 5,0))), L127*0.5, L127*(VLOOKUP($A127, 'E1 Categorization'!$A$32:$E$124, 5,0)))</f>
        <v>0</v>
      </c>
      <c r="BI127" s="2140">
        <f>IF(ISERROR(M127*(VLOOKUP($A127, 'E1 Categorization'!$A$32:$E$124, 5,0))), M127*0.5, M127*(VLOOKUP($A127, 'E1 Categorization'!$A$32:$E$124, 5,0)))</f>
        <v>0</v>
      </c>
      <c r="BJ127" s="2140">
        <f>IF(ISERROR(N127*(VLOOKUP($A127, 'E1 Categorization'!$A$32:$E$124, 5,0))), N127*0.5, N127*(VLOOKUP($A127, 'E1 Categorization'!$A$32:$E$124, 5,0)))</f>
        <v>0</v>
      </c>
      <c r="BK127" s="2140">
        <f>IF(ISERROR(O127*(VLOOKUP($A127, 'E1 Categorization'!$A$32:$E$124, 5,0))), O127*0.5, O127*(VLOOKUP($A127, 'E1 Categorization'!$A$32:$E$124, 5,0)))</f>
        <v>0</v>
      </c>
      <c r="BL127" s="2140">
        <f>IF(ISERROR(P127*(VLOOKUP($A127, 'E1 Categorization'!$A$32:$E$124, 5,0))), P127*0.5, P127*(VLOOKUP($A127, 'E1 Categorization'!$A$32:$E$124, 5,0)))</f>
        <v>0</v>
      </c>
      <c r="BM127" s="2140">
        <f>IF(ISERROR(Q127*(VLOOKUP($A127, 'E1 Categorization'!$A$32:$E$124, 5,0))), Q127*0.5, Q127*(VLOOKUP($A127, 'E1 Categorization'!$A$32:$E$124, 5,0)))</f>
        <v>0</v>
      </c>
      <c r="BN127" s="2140">
        <f>IF(ISERROR(R127*(VLOOKUP($A127, 'E1 Categorization'!$A$32:$E$124, 5,0))), R127*0.5, R127*(VLOOKUP($A127, 'E1 Categorization'!$A$32:$E$124, 5,0)))</f>
        <v>0</v>
      </c>
      <c r="BO127" s="2140">
        <f>IF(ISERROR(S127*(VLOOKUP($A127, 'E1 Categorization'!$A$32:$E$124, 5,0))), S127*0.5, S127*(VLOOKUP($A127, 'E1 Categorization'!$A$32:$E$124, 5,0)))</f>
        <v>0</v>
      </c>
      <c r="BP127" s="2140">
        <f>IF(ISERROR(T127*(VLOOKUP($A127, 'E1 Categorization'!$A$32:$E$124, 5,0))), T127*0.5, T127*(VLOOKUP($A127, 'E1 Categorization'!$A$32:$E$124, 5,0)))</f>
        <v>0</v>
      </c>
      <c r="BQ127" s="2140">
        <f>IF(ISERROR(U127*(VLOOKUP($A127, 'E1 Categorization'!$A$32:$E$124, 5,0))), U127*0.5, U127*(VLOOKUP($A127, 'E1 Categorization'!$A$32:$E$124, 5,0)))</f>
        <v>0</v>
      </c>
      <c r="BR127" s="2140">
        <f>IF(ISERROR(V127*(VLOOKUP($A127, 'E1 Categorization'!$A$32:$E$124, 5,0))), V127*0.5, V127*(VLOOKUP($A127, 'E1 Categorization'!$A$32:$E$124, 5,0)))</f>
        <v>0</v>
      </c>
      <c r="BS127" s="2140">
        <f>IF(ISERROR(W127*(VLOOKUP($A127, 'E1 Categorization'!$A$32:$E$124, 5,0))), W127*0.5, W127*(VLOOKUP($A127, 'E1 Categorization'!$A$32:$E$124, 5,0)))</f>
        <v>0</v>
      </c>
      <c r="BT127" s="2140">
        <f>IF(ISERROR(X127*(VLOOKUP($A127, 'E1 Categorization'!$A$32:$E$124, 5,0))), X127*0.5, X127*(VLOOKUP($A127, 'E1 Categorization'!$A$32:$E$124, 5,0)))</f>
        <v>0</v>
      </c>
    </row>
    <row r="128" spans="1:72" s="561" customFormat="1" ht="25.5" customHeight="1" x14ac:dyDescent="0.2">
      <c r="A128" s="487">
        <f>'I3 TB Data'!A438:B438</f>
        <v>5650</v>
      </c>
      <c r="B128" s="488" t="str">
        <f>'I3 TB Data'!B438</f>
        <v>Franchise Requirements</v>
      </c>
      <c r="C128" s="489">
        <f>'I3 TB Data'!G438</f>
        <v>0</v>
      </c>
      <c r="D128" s="1857" t="str">
        <f t="shared" si="36"/>
        <v>Yes</v>
      </c>
      <c r="E128" s="1835"/>
      <c r="F128" s="1835"/>
      <c r="G128" s="1835"/>
      <c r="H128" s="1835"/>
      <c r="I128" s="1835"/>
      <c r="J128" s="1835"/>
      <c r="K128" s="1835"/>
      <c r="L128" s="1835"/>
      <c r="M128" s="1835"/>
      <c r="N128" s="1835"/>
      <c r="O128" s="1835"/>
      <c r="P128" s="1835"/>
      <c r="Q128" s="1835"/>
      <c r="R128" s="1835"/>
      <c r="S128" s="1835"/>
      <c r="T128" s="1835"/>
      <c r="U128" s="1835"/>
      <c r="V128" s="1835"/>
      <c r="W128" s="1835"/>
      <c r="X128" s="1835"/>
      <c r="AA128" s="491">
        <f t="shared" si="31"/>
        <v>5650</v>
      </c>
      <c r="AB128" s="492" t="str">
        <f t="shared" si="32"/>
        <v>Franchise Requirements</v>
      </c>
      <c r="AC128" s="2140">
        <f>IF(ISERROR(E128*(1-VLOOKUP($A128, 'E1 Categorization'!$A$32:$E$124, 5,0))), E128*0.5, E128*(1-VLOOKUP($A128, 'E1 Categorization'!$A$32:$E$124, 5,0)))</f>
        <v>0</v>
      </c>
      <c r="AD128" s="2140">
        <f>IF(ISERROR(F128*(1-VLOOKUP($A128, 'E1 Categorization'!$A$32:$E$124, 5,0))), F128*0.5, F128*(1-VLOOKUP($A128, 'E1 Categorization'!$A$32:$E$124, 5,0)))</f>
        <v>0</v>
      </c>
      <c r="AE128" s="2140">
        <f>IF(ISERROR(G128*(1-VLOOKUP($A128, 'E1 Categorization'!$A$32:$E$124, 5,0))), G128*0.5, G128*(1-VLOOKUP($A128, 'E1 Categorization'!$A$32:$E$124, 5,0)))</f>
        <v>0</v>
      </c>
      <c r="AF128" s="2140">
        <f>IF(ISERROR(H128*(1-VLOOKUP($A128, 'E1 Categorization'!$A$32:$E$124, 5,0))), H128*0.5, H128*(1-VLOOKUP($A128, 'E1 Categorization'!$A$32:$E$124, 5,0)))</f>
        <v>0</v>
      </c>
      <c r="AG128" s="2140">
        <f>IF(ISERROR(I128*(1-VLOOKUP($A128, 'E1 Categorization'!$A$32:$E$124, 5,0))), I128*0.5, I128*(1-VLOOKUP($A128, 'E1 Categorization'!$A$32:$E$124, 5,0)))</f>
        <v>0</v>
      </c>
      <c r="AH128" s="2140">
        <f>IF(ISERROR(J128*(1-VLOOKUP($A128, 'E1 Categorization'!$A$32:$E$124, 5,0))), J128*0.5, J128*(1-VLOOKUP($A128, 'E1 Categorization'!$A$32:$E$124, 5,0)))</f>
        <v>0</v>
      </c>
      <c r="AI128" s="2140">
        <f>IF(ISERROR(K128*(1-VLOOKUP($A128, 'E1 Categorization'!$A$32:$E$124, 5,0))), K128*0.5, K128*(1-VLOOKUP($A128, 'E1 Categorization'!$A$32:$E$124, 5,0)))</f>
        <v>0</v>
      </c>
      <c r="AJ128" s="2140">
        <f>IF(ISERROR(L128*(1-VLOOKUP($A128, 'E1 Categorization'!$A$32:$E$124, 5,0))), L128*0.5, L128*(1-VLOOKUP($A128, 'E1 Categorization'!$A$32:$E$124, 5,0)))</f>
        <v>0</v>
      </c>
      <c r="AK128" s="2140">
        <f>IF(ISERROR(M128*(1-VLOOKUP($A128, 'E1 Categorization'!$A$32:$E$124, 5,0))), M128*0.5, M128*(1-VLOOKUP($A128, 'E1 Categorization'!$A$32:$E$124, 5,0)))</f>
        <v>0</v>
      </c>
      <c r="AL128" s="2140">
        <f>IF(ISERROR(N128*(1-VLOOKUP($A128, 'E1 Categorization'!$A$32:$E$124, 5,0))), N128*0.5, N128*(1-VLOOKUP($A128, 'E1 Categorization'!$A$32:$E$124, 5,0)))</f>
        <v>0</v>
      </c>
      <c r="AM128" s="2140">
        <f>IF(ISERROR(O128*(1-VLOOKUP($A128, 'E1 Categorization'!$A$32:$E$124, 5,0))), O128*0.5, O128*(1-VLOOKUP($A128, 'E1 Categorization'!$A$32:$E$124, 5,0)))</f>
        <v>0</v>
      </c>
      <c r="AN128" s="2140">
        <f>IF(ISERROR(P128*(1-VLOOKUP($A128, 'E1 Categorization'!$A$32:$E$124, 5,0))), P128*0.5, P128*(1-VLOOKUP($A128, 'E1 Categorization'!$A$32:$E$124, 5,0)))</f>
        <v>0</v>
      </c>
      <c r="AO128" s="2140">
        <f>IF(ISERROR(Q128*(1-VLOOKUP($A128, 'E1 Categorization'!$A$32:$E$124, 5,0))), Q128*0.5, Q128*(1-VLOOKUP($A128, 'E1 Categorization'!$A$32:$E$124, 5,0)))</f>
        <v>0</v>
      </c>
      <c r="AP128" s="2140">
        <f>IF(ISERROR(R128*(1-VLOOKUP($A128, 'E1 Categorization'!$A$32:$E$124, 5,0))), R128*0.5, R128*(1-VLOOKUP($A128, 'E1 Categorization'!$A$32:$E$124, 5,0)))</f>
        <v>0</v>
      </c>
      <c r="AQ128" s="2140">
        <f>IF(ISERROR(S128*(1-VLOOKUP($A128, 'E1 Categorization'!$A$32:$E$124, 5,0))), S128*0.5, S128*(1-VLOOKUP($A128, 'E1 Categorization'!$A$32:$E$124, 5,0)))</f>
        <v>0</v>
      </c>
      <c r="AR128" s="2140">
        <f>IF(ISERROR(T128*(1-VLOOKUP($A128, 'E1 Categorization'!$A$32:$E$124, 5,0))), T128*0.5, T128*(1-VLOOKUP($A128, 'E1 Categorization'!$A$32:$E$124, 5,0)))</f>
        <v>0</v>
      </c>
      <c r="AS128" s="2140">
        <f>IF(ISERROR(U128*(1-VLOOKUP($A128, 'E1 Categorization'!$A$32:$E$124, 5,0))), U128*0.5, U128*(1-VLOOKUP($A128, 'E1 Categorization'!$A$32:$E$124, 5,0)))</f>
        <v>0</v>
      </c>
      <c r="AT128" s="2140">
        <f>IF(ISERROR(V128*(1-VLOOKUP($A128, 'E1 Categorization'!$A$32:$E$124, 5,0))), V128*0.5, V128*(1-VLOOKUP($A128, 'E1 Categorization'!$A$32:$E$124, 5,0)))</f>
        <v>0</v>
      </c>
      <c r="AU128" s="2140">
        <f>IF(ISERROR(W128*(1-VLOOKUP($A128, 'E1 Categorization'!$A$32:$E$124, 5,0))), W128*0.5, W128*(1-VLOOKUP($A128, 'E1 Categorization'!$A$32:$E$124, 5,0)))</f>
        <v>0</v>
      </c>
      <c r="AV128" s="2140">
        <f>IF(ISERROR(X128*(1-VLOOKUP($A128, 'E1 Categorization'!$A$32:$E$124, 5,0))), X128*0.5, X128*(1-VLOOKUP($A128, 'E1 Categorization'!$A$32:$E$124, 5,0)))</f>
        <v>0</v>
      </c>
      <c r="AW128" s="1889"/>
      <c r="AX128" s="1889"/>
      <c r="AY128" s="491">
        <f t="shared" si="33"/>
        <v>5650</v>
      </c>
      <c r="AZ128" s="492" t="str">
        <f t="shared" si="34"/>
        <v>Franchise Requirements</v>
      </c>
      <c r="BA128" s="2140">
        <f>IF(ISERROR(E128*(VLOOKUP($A128, 'E1 Categorization'!$A$32:$E$124, 5,0))), E128*0.5, E128*(VLOOKUP($A128, 'E1 Categorization'!$A$32:$E$124, 5,0)))</f>
        <v>0</v>
      </c>
      <c r="BB128" s="2140">
        <f>IF(ISERROR(F128*(VLOOKUP($A128, 'E1 Categorization'!$A$32:$E$124, 5,0))), F128*0.5, F128*(VLOOKUP($A128, 'E1 Categorization'!$A$32:$E$124, 5,0)))</f>
        <v>0</v>
      </c>
      <c r="BC128" s="2140">
        <f>IF(ISERROR(G128*(VLOOKUP($A128, 'E1 Categorization'!$A$32:$E$124, 5,0))), G128*0.5, G128*(VLOOKUP($A128, 'E1 Categorization'!$A$32:$E$124, 5,0)))</f>
        <v>0</v>
      </c>
      <c r="BD128" s="2140">
        <f>IF(ISERROR(H128*(VLOOKUP($A128, 'E1 Categorization'!$A$32:$E$124, 5,0))), H128*0.5, H128*(VLOOKUP($A128, 'E1 Categorization'!$A$32:$E$124, 5,0)))</f>
        <v>0</v>
      </c>
      <c r="BE128" s="2140">
        <f>IF(ISERROR(I128*(VLOOKUP($A128, 'E1 Categorization'!$A$32:$E$124, 5,0))), I128*0.5, I128*(VLOOKUP($A128, 'E1 Categorization'!$A$32:$E$124, 5,0)))</f>
        <v>0</v>
      </c>
      <c r="BF128" s="2140">
        <f>IF(ISERROR(J128*(VLOOKUP($A128, 'E1 Categorization'!$A$32:$E$124, 5,0))), J128*0.5, J128*(VLOOKUP($A128, 'E1 Categorization'!$A$32:$E$124, 5,0)))</f>
        <v>0</v>
      </c>
      <c r="BG128" s="2140">
        <f>IF(ISERROR(K128*(VLOOKUP($A128, 'E1 Categorization'!$A$32:$E$124, 5,0))), K128*0.5, K128*(VLOOKUP($A128, 'E1 Categorization'!$A$32:$E$124, 5,0)))</f>
        <v>0</v>
      </c>
      <c r="BH128" s="2140">
        <f>IF(ISERROR(L128*(VLOOKUP($A128, 'E1 Categorization'!$A$32:$E$124, 5,0))), L128*0.5, L128*(VLOOKUP($A128, 'E1 Categorization'!$A$32:$E$124, 5,0)))</f>
        <v>0</v>
      </c>
      <c r="BI128" s="2140">
        <f>IF(ISERROR(M128*(VLOOKUP($A128, 'E1 Categorization'!$A$32:$E$124, 5,0))), M128*0.5, M128*(VLOOKUP($A128, 'E1 Categorization'!$A$32:$E$124, 5,0)))</f>
        <v>0</v>
      </c>
      <c r="BJ128" s="2140">
        <f>IF(ISERROR(N128*(VLOOKUP($A128, 'E1 Categorization'!$A$32:$E$124, 5,0))), N128*0.5, N128*(VLOOKUP($A128, 'E1 Categorization'!$A$32:$E$124, 5,0)))</f>
        <v>0</v>
      </c>
      <c r="BK128" s="2140">
        <f>IF(ISERROR(O128*(VLOOKUP($A128, 'E1 Categorization'!$A$32:$E$124, 5,0))), O128*0.5, O128*(VLOOKUP($A128, 'E1 Categorization'!$A$32:$E$124, 5,0)))</f>
        <v>0</v>
      </c>
      <c r="BL128" s="2140">
        <f>IF(ISERROR(P128*(VLOOKUP($A128, 'E1 Categorization'!$A$32:$E$124, 5,0))), P128*0.5, P128*(VLOOKUP($A128, 'E1 Categorization'!$A$32:$E$124, 5,0)))</f>
        <v>0</v>
      </c>
      <c r="BM128" s="2140">
        <f>IF(ISERROR(Q128*(VLOOKUP($A128, 'E1 Categorization'!$A$32:$E$124, 5,0))), Q128*0.5, Q128*(VLOOKUP($A128, 'E1 Categorization'!$A$32:$E$124, 5,0)))</f>
        <v>0</v>
      </c>
      <c r="BN128" s="2140">
        <f>IF(ISERROR(R128*(VLOOKUP($A128, 'E1 Categorization'!$A$32:$E$124, 5,0))), R128*0.5, R128*(VLOOKUP($A128, 'E1 Categorization'!$A$32:$E$124, 5,0)))</f>
        <v>0</v>
      </c>
      <c r="BO128" s="2140">
        <f>IF(ISERROR(S128*(VLOOKUP($A128, 'E1 Categorization'!$A$32:$E$124, 5,0))), S128*0.5, S128*(VLOOKUP($A128, 'E1 Categorization'!$A$32:$E$124, 5,0)))</f>
        <v>0</v>
      </c>
      <c r="BP128" s="2140">
        <f>IF(ISERROR(T128*(VLOOKUP($A128, 'E1 Categorization'!$A$32:$E$124, 5,0))), T128*0.5, T128*(VLOOKUP($A128, 'E1 Categorization'!$A$32:$E$124, 5,0)))</f>
        <v>0</v>
      </c>
      <c r="BQ128" s="2140">
        <f>IF(ISERROR(U128*(VLOOKUP($A128, 'E1 Categorization'!$A$32:$E$124, 5,0))), U128*0.5, U128*(VLOOKUP($A128, 'E1 Categorization'!$A$32:$E$124, 5,0)))</f>
        <v>0</v>
      </c>
      <c r="BR128" s="2140">
        <f>IF(ISERROR(V128*(VLOOKUP($A128, 'E1 Categorization'!$A$32:$E$124, 5,0))), V128*0.5, V128*(VLOOKUP($A128, 'E1 Categorization'!$A$32:$E$124, 5,0)))</f>
        <v>0</v>
      </c>
      <c r="BS128" s="2140">
        <f>IF(ISERROR(W128*(VLOOKUP($A128, 'E1 Categorization'!$A$32:$E$124, 5,0))), W128*0.5, W128*(VLOOKUP($A128, 'E1 Categorization'!$A$32:$E$124, 5,0)))</f>
        <v>0</v>
      </c>
      <c r="BT128" s="2140">
        <f>IF(ISERROR(X128*(VLOOKUP($A128, 'E1 Categorization'!$A$32:$E$124, 5,0))), X128*0.5, X128*(VLOOKUP($A128, 'E1 Categorization'!$A$32:$E$124, 5,0)))</f>
        <v>0</v>
      </c>
    </row>
    <row r="129" spans="1:72" s="561" customFormat="1" ht="25.5" customHeight="1" x14ac:dyDescent="0.2">
      <c r="A129" s="487">
        <f>'I3 TB Data'!A439:B439</f>
        <v>5655</v>
      </c>
      <c r="B129" s="488" t="str">
        <f>'I3 TB Data'!B439</f>
        <v>Regulatory Expenses</v>
      </c>
      <c r="C129" s="489">
        <f>'I3 TB Data'!G439</f>
        <v>0</v>
      </c>
      <c r="D129" s="1857" t="str">
        <f t="shared" si="36"/>
        <v>Yes</v>
      </c>
      <c r="E129" s="1835"/>
      <c r="F129" s="1835"/>
      <c r="G129" s="1835"/>
      <c r="H129" s="1835"/>
      <c r="I129" s="1835"/>
      <c r="J129" s="1835"/>
      <c r="K129" s="1835"/>
      <c r="L129" s="1835"/>
      <c r="M129" s="1835"/>
      <c r="N129" s="1835"/>
      <c r="O129" s="1835"/>
      <c r="P129" s="1835"/>
      <c r="Q129" s="1835"/>
      <c r="R129" s="1835"/>
      <c r="S129" s="1835"/>
      <c r="T129" s="1835"/>
      <c r="U129" s="1835"/>
      <c r="V129" s="1835"/>
      <c r="W129" s="1835"/>
      <c r="X129" s="1835"/>
      <c r="AA129" s="491">
        <f t="shared" si="31"/>
        <v>5655</v>
      </c>
      <c r="AB129" s="492" t="str">
        <f t="shared" si="32"/>
        <v>Regulatory Expenses</v>
      </c>
      <c r="AC129" s="2140">
        <f>IF(ISERROR(E129*(1-VLOOKUP($A129, 'E1 Categorization'!$A$32:$E$124, 5,0))), E129*0.5, E129*(1-VLOOKUP($A129, 'E1 Categorization'!$A$32:$E$124, 5,0)))</f>
        <v>0</v>
      </c>
      <c r="AD129" s="2140">
        <f>IF(ISERROR(F129*(1-VLOOKUP($A129, 'E1 Categorization'!$A$32:$E$124, 5,0))), F129*0.5, F129*(1-VLOOKUP($A129, 'E1 Categorization'!$A$32:$E$124, 5,0)))</f>
        <v>0</v>
      </c>
      <c r="AE129" s="2140">
        <f>IF(ISERROR(G129*(1-VLOOKUP($A129, 'E1 Categorization'!$A$32:$E$124, 5,0))), G129*0.5, G129*(1-VLOOKUP($A129, 'E1 Categorization'!$A$32:$E$124, 5,0)))</f>
        <v>0</v>
      </c>
      <c r="AF129" s="2140">
        <f>IF(ISERROR(H129*(1-VLOOKUP($A129, 'E1 Categorization'!$A$32:$E$124, 5,0))), H129*0.5, H129*(1-VLOOKUP($A129, 'E1 Categorization'!$A$32:$E$124, 5,0)))</f>
        <v>0</v>
      </c>
      <c r="AG129" s="2140">
        <f>IF(ISERROR(I129*(1-VLOOKUP($A129, 'E1 Categorization'!$A$32:$E$124, 5,0))), I129*0.5, I129*(1-VLOOKUP($A129, 'E1 Categorization'!$A$32:$E$124, 5,0)))</f>
        <v>0</v>
      </c>
      <c r="AH129" s="2140">
        <f>IF(ISERROR(J129*(1-VLOOKUP($A129, 'E1 Categorization'!$A$32:$E$124, 5,0))), J129*0.5, J129*(1-VLOOKUP($A129, 'E1 Categorization'!$A$32:$E$124, 5,0)))</f>
        <v>0</v>
      </c>
      <c r="AI129" s="2140">
        <f>IF(ISERROR(K129*(1-VLOOKUP($A129, 'E1 Categorization'!$A$32:$E$124, 5,0))), K129*0.5, K129*(1-VLOOKUP($A129, 'E1 Categorization'!$A$32:$E$124, 5,0)))</f>
        <v>0</v>
      </c>
      <c r="AJ129" s="2140">
        <f>IF(ISERROR(L129*(1-VLOOKUP($A129, 'E1 Categorization'!$A$32:$E$124, 5,0))), L129*0.5, L129*(1-VLOOKUP($A129, 'E1 Categorization'!$A$32:$E$124, 5,0)))</f>
        <v>0</v>
      </c>
      <c r="AK129" s="2140">
        <f>IF(ISERROR(M129*(1-VLOOKUP($A129, 'E1 Categorization'!$A$32:$E$124, 5,0))), M129*0.5, M129*(1-VLOOKUP($A129, 'E1 Categorization'!$A$32:$E$124, 5,0)))</f>
        <v>0</v>
      </c>
      <c r="AL129" s="2140">
        <f>IF(ISERROR(N129*(1-VLOOKUP($A129, 'E1 Categorization'!$A$32:$E$124, 5,0))), N129*0.5, N129*(1-VLOOKUP($A129, 'E1 Categorization'!$A$32:$E$124, 5,0)))</f>
        <v>0</v>
      </c>
      <c r="AM129" s="2140">
        <f>IF(ISERROR(O129*(1-VLOOKUP($A129, 'E1 Categorization'!$A$32:$E$124, 5,0))), O129*0.5, O129*(1-VLOOKUP($A129, 'E1 Categorization'!$A$32:$E$124, 5,0)))</f>
        <v>0</v>
      </c>
      <c r="AN129" s="2140">
        <f>IF(ISERROR(P129*(1-VLOOKUP($A129, 'E1 Categorization'!$A$32:$E$124, 5,0))), P129*0.5, P129*(1-VLOOKUP($A129, 'E1 Categorization'!$A$32:$E$124, 5,0)))</f>
        <v>0</v>
      </c>
      <c r="AO129" s="2140">
        <f>IF(ISERROR(Q129*(1-VLOOKUP($A129, 'E1 Categorization'!$A$32:$E$124, 5,0))), Q129*0.5, Q129*(1-VLOOKUP($A129, 'E1 Categorization'!$A$32:$E$124, 5,0)))</f>
        <v>0</v>
      </c>
      <c r="AP129" s="2140">
        <f>IF(ISERROR(R129*(1-VLOOKUP($A129, 'E1 Categorization'!$A$32:$E$124, 5,0))), R129*0.5, R129*(1-VLOOKUP($A129, 'E1 Categorization'!$A$32:$E$124, 5,0)))</f>
        <v>0</v>
      </c>
      <c r="AQ129" s="2140">
        <f>IF(ISERROR(S129*(1-VLOOKUP($A129, 'E1 Categorization'!$A$32:$E$124, 5,0))), S129*0.5, S129*(1-VLOOKUP($A129, 'E1 Categorization'!$A$32:$E$124, 5,0)))</f>
        <v>0</v>
      </c>
      <c r="AR129" s="2140">
        <f>IF(ISERROR(T129*(1-VLOOKUP($A129, 'E1 Categorization'!$A$32:$E$124, 5,0))), T129*0.5, T129*(1-VLOOKUP($A129, 'E1 Categorization'!$A$32:$E$124, 5,0)))</f>
        <v>0</v>
      </c>
      <c r="AS129" s="2140">
        <f>IF(ISERROR(U129*(1-VLOOKUP($A129, 'E1 Categorization'!$A$32:$E$124, 5,0))), U129*0.5, U129*(1-VLOOKUP($A129, 'E1 Categorization'!$A$32:$E$124, 5,0)))</f>
        <v>0</v>
      </c>
      <c r="AT129" s="2140">
        <f>IF(ISERROR(V129*(1-VLOOKUP($A129, 'E1 Categorization'!$A$32:$E$124, 5,0))), V129*0.5, V129*(1-VLOOKUP($A129, 'E1 Categorization'!$A$32:$E$124, 5,0)))</f>
        <v>0</v>
      </c>
      <c r="AU129" s="2140">
        <f>IF(ISERROR(W129*(1-VLOOKUP($A129, 'E1 Categorization'!$A$32:$E$124, 5,0))), W129*0.5, W129*(1-VLOOKUP($A129, 'E1 Categorization'!$A$32:$E$124, 5,0)))</f>
        <v>0</v>
      </c>
      <c r="AV129" s="2140">
        <f>IF(ISERROR(X129*(1-VLOOKUP($A129, 'E1 Categorization'!$A$32:$E$124, 5,0))), X129*0.5, X129*(1-VLOOKUP($A129, 'E1 Categorization'!$A$32:$E$124, 5,0)))</f>
        <v>0</v>
      </c>
      <c r="AW129" s="1889"/>
      <c r="AX129" s="1889"/>
      <c r="AY129" s="491">
        <f t="shared" si="33"/>
        <v>5655</v>
      </c>
      <c r="AZ129" s="492" t="str">
        <f t="shared" si="34"/>
        <v>Regulatory Expenses</v>
      </c>
      <c r="BA129" s="2140">
        <f>IF(ISERROR(E129*(VLOOKUP($A129, 'E1 Categorization'!$A$32:$E$124, 5,0))), E129*0.5, E129*(VLOOKUP($A129, 'E1 Categorization'!$A$32:$E$124, 5,0)))</f>
        <v>0</v>
      </c>
      <c r="BB129" s="2140">
        <f>IF(ISERROR(F129*(VLOOKUP($A129, 'E1 Categorization'!$A$32:$E$124, 5,0))), F129*0.5, F129*(VLOOKUP($A129, 'E1 Categorization'!$A$32:$E$124, 5,0)))</f>
        <v>0</v>
      </c>
      <c r="BC129" s="2140">
        <f>IF(ISERROR(G129*(VLOOKUP($A129, 'E1 Categorization'!$A$32:$E$124, 5,0))), G129*0.5, G129*(VLOOKUP($A129, 'E1 Categorization'!$A$32:$E$124, 5,0)))</f>
        <v>0</v>
      </c>
      <c r="BD129" s="2140">
        <f>IF(ISERROR(H129*(VLOOKUP($A129, 'E1 Categorization'!$A$32:$E$124, 5,0))), H129*0.5, H129*(VLOOKUP($A129, 'E1 Categorization'!$A$32:$E$124, 5,0)))</f>
        <v>0</v>
      </c>
      <c r="BE129" s="2140">
        <f>IF(ISERROR(I129*(VLOOKUP($A129, 'E1 Categorization'!$A$32:$E$124, 5,0))), I129*0.5, I129*(VLOOKUP($A129, 'E1 Categorization'!$A$32:$E$124, 5,0)))</f>
        <v>0</v>
      </c>
      <c r="BF129" s="2140">
        <f>IF(ISERROR(J129*(VLOOKUP($A129, 'E1 Categorization'!$A$32:$E$124, 5,0))), J129*0.5, J129*(VLOOKUP($A129, 'E1 Categorization'!$A$32:$E$124, 5,0)))</f>
        <v>0</v>
      </c>
      <c r="BG129" s="2140">
        <f>IF(ISERROR(K129*(VLOOKUP($A129, 'E1 Categorization'!$A$32:$E$124, 5,0))), K129*0.5, K129*(VLOOKUP($A129, 'E1 Categorization'!$A$32:$E$124, 5,0)))</f>
        <v>0</v>
      </c>
      <c r="BH129" s="2140">
        <f>IF(ISERROR(L129*(VLOOKUP($A129, 'E1 Categorization'!$A$32:$E$124, 5,0))), L129*0.5, L129*(VLOOKUP($A129, 'E1 Categorization'!$A$32:$E$124, 5,0)))</f>
        <v>0</v>
      </c>
      <c r="BI129" s="2140">
        <f>IF(ISERROR(M129*(VLOOKUP($A129, 'E1 Categorization'!$A$32:$E$124, 5,0))), M129*0.5, M129*(VLOOKUP($A129, 'E1 Categorization'!$A$32:$E$124, 5,0)))</f>
        <v>0</v>
      </c>
      <c r="BJ129" s="2140">
        <f>IF(ISERROR(N129*(VLOOKUP($A129, 'E1 Categorization'!$A$32:$E$124, 5,0))), N129*0.5, N129*(VLOOKUP($A129, 'E1 Categorization'!$A$32:$E$124, 5,0)))</f>
        <v>0</v>
      </c>
      <c r="BK129" s="2140">
        <f>IF(ISERROR(O129*(VLOOKUP($A129, 'E1 Categorization'!$A$32:$E$124, 5,0))), O129*0.5, O129*(VLOOKUP($A129, 'E1 Categorization'!$A$32:$E$124, 5,0)))</f>
        <v>0</v>
      </c>
      <c r="BL129" s="2140">
        <f>IF(ISERROR(P129*(VLOOKUP($A129, 'E1 Categorization'!$A$32:$E$124, 5,0))), P129*0.5, P129*(VLOOKUP($A129, 'E1 Categorization'!$A$32:$E$124, 5,0)))</f>
        <v>0</v>
      </c>
      <c r="BM129" s="2140">
        <f>IF(ISERROR(Q129*(VLOOKUP($A129, 'E1 Categorization'!$A$32:$E$124, 5,0))), Q129*0.5, Q129*(VLOOKUP($A129, 'E1 Categorization'!$A$32:$E$124, 5,0)))</f>
        <v>0</v>
      </c>
      <c r="BN129" s="2140">
        <f>IF(ISERROR(R129*(VLOOKUP($A129, 'E1 Categorization'!$A$32:$E$124, 5,0))), R129*0.5, R129*(VLOOKUP($A129, 'E1 Categorization'!$A$32:$E$124, 5,0)))</f>
        <v>0</v>
      </c>
      <c r="BO129" s="2140">
        <f>IF(ISERROR(S129*(VLOOKUP($A129, 'E1 Categorization'!$A$32:$E$124, 5,0))), S129*0.5, S129*(VLOOKUP($A129, 'E1 Categorization'!$A$32:$E$124, 5,0)))</f>
        <v>0</v>
      </c>
      <c r="BP129" s="2140">
        <f>IF(ISERROR(T129*(VLOOKUP($A129, 'E1 Categorization'!$A$32:$E$124, 5,0))), T129*0.5, T129*(VLOOKUP($A129, 'E1 Categorization'!$A$32:$E$124, 5,0)))</f>
        <v>0</v>
      </c>
      <c r="BQ129" s="2140">
        <f>IF(ISERROR(U129*(VLOOKUP($A129, 'E1 Categorization'!$A$32:$E$124, 5,0))), U129*0.5, U129*(VLOOKUP($A129, 'E1 Categorization'!$A$32:$E$124, 5,0)))</f>
        <v>0</v>
      </c>
      <c r="BR129" s="2140">
        <f>IF(ISERROR(V129*(VLOOKUP($A129, 'E1 Categorization'!$A$32:$E$124, 5,0))), V129*0.5, V129*(VLOOKUP($A129, 'E1 Categorization'!$A$32:$E$124, 5,0)))</f>
        <v>0</v>
      </c>
      <c r="BS129" s="2140">
        <f>IF(ISERROR(W129*(VLOOKUP($A129, 'E1 Categorization'!$A$32:$E$124, 5,0))), W129*0.5, W129*(VLOOKUP($A129, 'E1 Categorization'!$A$32:$E$124, 5,0)))</f>
        <v>0</v>
      </c>
      <c r="BT129" s="2140">
        <f>IF(ISERROR(X129*(VLOOKUP($A129, 'E1 Categorization'!$A$32:$E$124, 5,0))), X129*0.5, X129*(VLOOKUP($A129, 'E1 Categorization'!$A$32:$E$124, 5,0)))</f>
        <v>0</v>
      </c>
    </row>
    <row r="130" spans="1:72" s="561" customFormat="1" ht="25.5" customHeight="1" x14ac:dyDescent="0.2">
      <c r="A130" s="487">
        <f>'I3 TB Data'!A440:B440</f>
        <v>5660</v>
      </c>
      <c r="B130" s="488" t="str">
        <f>'I3 TB Data'!B440</f>
        <v>General Advertising Expenses</v>
      </c>
      <c r="C130" s="489">
        <f>'I3 TB Data'!G440</f>
        <v>0</v>
      </c>
      <c r="D130" s="1857" t="str">
        <f t="shared" si="36"/>
        <v>Yes</v>
      </c>
      <c r="E130" s="1835"/>
      <c r="F130" s="1835"/>
      <c r="G130" s="1835"/>
      <c r="H130" s="1835"/>
      <c r="I130" s="1835"/>
      <c r="J130" s="1835"/>
      <c r="K130" s="1835"/>
      <c r="L130" s="1835"/>
      <c r="M130" s="1835"/>
      <c r="N130" s="1835"/>
      <c r="O130" s="1835"/>
      <c r="P130" s="1835"/>
      <c r="Q130" s="1835"/>
      <c r="R130" s="1835"/>
      <c r="S130" s="1835"/>
      <c r="T130" s="1835"/>
      <c r="U130" s="1835"/>
      <c r="V130" s="1835"/>
      <c r="W130" s="1835"/>
      <c r="X130" s="1835"/>
      <c r="AA130" s="491">
        <f t="shared" si="31"/>
        <v>5660</v>
      </c>
      <c r="AB130" s="492" t="str">
        <f t="shared" si="32"/>
        <v>General Advertising Expenses</v>
      </c>
      <c r="AC130" s="2140">
        <f>IF(ISERROR(E130*(1-VLOOKUP($A130, 'E1 Categorization'!$A$32:$E$124, 5,0))), E130*0.5, E130*(1-VLOOKUP($A130, 'E1 Categorization'!$A$32:$E$124, 5,0)))</f>
        <v>0</v>
      </c>
      <c r="AD130" s="2140">
        <f>IF(ISERROR(F130*(1-VLOOKUP($A130, 'E1 Categorization'!$A$32:$E$124, 5,0))), F130*0.5, F130*(1-VLOOKUP($A130, 'E1 Categorization'!$A$32:$E$124, 5,0)))</f>
        <v>0</v>
      </c>
      <c r="AE130" s="2140">
        <f>IF(ISERROR(G130*(1-VLOOKUP($A130, 'E1 Categorization'!$A$32:$E$124, 5,0))), G130*0.5, G130*(1-VLOOKUP($A130, 'E1 Categorization'!$A$32:$E$124, 5,0)))</f>
        <v>0</v>
      </c>
      <c r="AF130" s="2140">
        <f>IF(ISERROR(H130*(1-VLOOKUP($A130, 'E1 Categorization'!$A$32:$E$124, 5,0))), H130*0.5, H130*(1-VLOOKUP($A130, 'E1 Categorization'!$A$32:$E$124, 5,0)))</f>
        <v>0</v>
      </c>
      <c r="AG130" s="2140">
        <f>IF(ISERROR(I130*(1-VLOOKUP($A130, 'E1 Categorization'!$A$32:$E$124, 5,0))), I130*0.5, I130*(1-VLOOKUP($A130, 'E1 Categorization'!$A$32:$E$124, 5,0)))</f>
        <v>0</v>
      </c>
      <c r="AH130" s="2140">
        <f>IF(ISERROR(J130*(1-VLOOKUP($A130, 'E1 Categorization'!$A$32:$E$124, 5,0))), J130*0.5, J130*(1-VLOOKUP($A130, 'E1 Categorization'!$A$32:$E$124, 5,0)))</f>
        <v>0</v>
      </c>
      <c r="AI130" s="2140">
        <f>IF(ISERROR(K130*(1-VLOOKUP($A130, 'E1 Categorization'!$A$32:$E$124, 5,0))), K130*0.5, K130*(1-VLOOKUP($A130, 'E1 Categorization'!$A$32:$E$124, 5,0)))</f>
        <v>0</v>
      </c>
      <c r="AJ130" s="2140">
        <f>IF(ISERROR(L130*(1-VLOOKUP($A130, 'E1 Categorization'!$A$32:$E$124, 5,0))), L130*0.5, L130*(1-VLOOKUP($A130, 'E1 Categorization'!$A$32:$E$124, 5,0)))</f>
        <v>0</v>
      </c>
      <c r="AK130" s="2140">
        <f>IF(ISERROR(M130*(1-VLOOKUP($A130, 'E1 Categorization'!$A$32:$E$124, 5,0))), M130*0.5, M130*(1-VLOOKUP($A130, 'E1 Categorization'!$A$32:$E$124, 5,0)))</f>
        <v>0</v>
      </c>
      <c r="AL130" s="2140">
        <f>IF(ISERROR(N130*(1-VLOOKUP($A130, 'E1 Categorization'!$A$32:$E$124, 5,0))), N130*0.5, N130*(1-VLOOKUP($A130, 'E1 Categorization'!$A$32:$E$124, 5,0)))</f>
        <v>0</v>
      </c>
      <c r="AM130" s="2140">
        <f>IF(ISERROR(O130*(1-VLOOKUP($A130, 'E1 Categorization'!$A$32:$E$124, 5,0))), O130*0.5, O130*(1-VLOOKUP($A130, 'E1 Categorization'!$A$32:$E$124, 5,0)))</f>
        <v>0</v>
      </c>
      <c r="AN130" s="2140">
        <f>IF(ISERROR(P130*(1-VLOOKUP($A130, 'E1 Categorization'!$A$32:$E$124, 5,0))), P130*0.5, P130*(1-VLOOKUP($A130, 'E1 Categorization'!$A$32:$E$124, 5,0)))</f>
        <v>0</v>
      </c>
      <c r="AO130" s="2140">
        <f>IF(ISERROR(Q130*(1-VLOOKUP($A130, 'E1 Categorization'!$A$32:$E$124, 5,0))), Q130*0.5, Q130*(1-VLOOKUP($A130, 'E1 Categorization'!$A$32:$E$124, 5,0)))</f>
        <v>0</v>
      </c>
      <c r="AP130" s="2140">
        <f>IF(ISERROR(R130*(1-VLOOKUP($A130, 'E1 Categorization'!$A$32:$E$124, 5,0))), R130*0.5, R130*(1-VLOOKUP($A130, 'E1 Categorization'!$A$32:$E$124, 5,0)))</f>
        <v>0</v>
      </c>
      <c r="AQ130" s="2140">
        <f>IF(ISERROR(S130*(1-VLOOKUP($A130, 'E1 Categorization'!$A$32:$E$124, 5,0))), S130*0.5, S130*(1-VLOOKUP($A130, 'E1 Categorization'!$A$32:$E$124, 5,0)))</f>
        <v>0</v>
      </c>
      <c r="AR130" s="2140">
        <f>IF(ISERROR(T130*(1-VLOOKUP($A130, 'E1 Categorization'!$A$32:$E$124, 5,0))), T130*0.5, T130*(1-VLOOKUP($A130, 'E1 Categorization'!$A$32:$E$124, 5,0)))</f>
        <v>0</v>
      </c>
      <c r="AS130" s="2140">
        <f>IF(ISERROR(U130*(1-VLOOKUP($A130, 'E1 Categorization'!$A$32:$E$124, 5,0))), U130*0.5, U130*(1-VLOOKUP($A130, 'E1 Categorization'!$A$32:$E$124, 5,0)))</f>
        <v>0</v>
      </c>
      <c r="AT130" s="2140">
        <f>IF(ISERROR(V130*(1-VLOOKUP($A130, 'E1 Categorization'!$A$32:$E$124, 5,0))), V130*0.5, V130*(1-VLOOKUP($A130, 'E1 Categorization'!$A$32:$E$124, 5,0)))</f>
        <v>0</v>
      </c>
      <c r="AU130" s="2140">
        <f>IF(ISERROR(W130*(1-VLOOKUP($A130, 'E1 Categorization'!$A$32:$E$124, 5,0))), W130*0.5, W130*(1-VLOOKUP($A130, 'E1 Categorization'!$A$32:$E$124, 5,0)))</f>
        <v>0</v>
      </c>
      <c r="AV130" s="2140">
        <f>IF(ISERROR(X130*(1-VLOOKUP($A130, 'E1 Categorization'!$A$32:$E$124, 5,0))), X130*0.5, X130*(1-VLOOKUP($A130, 'E1 Categorization'!$A$32:$E$124, 5,0)))</f>
        <v>0</v>
      </c>
      <c r="AW130" s="1889"/>
      <c r="AX130" s="1889"/>
      <c r="AY130" s="491">
        <f t="shared" si="33"/>
        <v>5660</v>
      </c>
      <c r="AZ130" s="492" t="str">
        <f t="shared" si="34"/>
        <v>General Advertising Expenses</v>
      </c>
      <c r="BA130" s="2140">
        <f>IF(ISERROR(E130*(VLOOKUP($A130, 'E1 Categorization'!$A$32:$E$124, 5,0))), E130*0.5, E130*(VLOOKUP($A130, 'E1 Categorization'!$A$32:$E$124, 5,0)))</f>
        <v>0</v>
      </c>
      <c r="BB130" s="2140">
        <f>IF(ISERROR(F130*(VLOOKUP($A130, 'E1 Categorization'!$A$32:$E$124, 5,0))), F130*0.5, F130*(VLOOKUP($A130, 'E1 Categorization'!$A$32:$E$124, 5,0)))</f>
        <v>0</v>
      </c>
      <c r="BC130" s="2140">
        <f>IF(ISERROR(G130*(VLOOKUP($A130, 'E1 Categorization'!$A$32:$E$124, 5,0))), G130*0.5, G130*(VLOOKUP($A130, 'E1 Categorization'!$A$32:$E$124, 5,0)))</f>
        <v>0</v>
      </c>
      <c r="BD130" s="2140">
        <f>IF(ISERROR(H130*(VLOOKUP($A130, 'E1 Categorization'!$A$32:$E$124, 5,0))), H130*0.5, H130*(VLOOKUP($A130, 'E1 Categorization'!$A$32:$E$124, 5,0)))</f>
        <v>0</v>
      </c>
      <c r="BE130" s="2140">
        <f>IF(ISERROR(I130*(VLOOKUP($A130, 'E1 Categorization'!$A$32:$E$124, 5,0))), I130*0.5, I130*(VLOOKUP($A130, 'E1 Categorization'!$A$32:$E$124, 5,0)))</f>
        <v>0</v>
      </c>
      <c r="BF130" s="2140">
        <f>IF(ISERROR(J130*(VLOOKUP($A130, 'E1 Categorization'!$A$32:$E$124, 5,0))), J130*0.5, J130*(VLOOKUP($A130, 'E1 Categorization'!$A$32:$E$124, 5,0)))</f>
        <v>0</v>
      </c>
      <c r="BG130" s="2140">
        <f>IF(ISERROR(K130*(VLOOKUP($A130, 'E1 Categorization'!$A$32:$E$124, 5,0))), K130*0.5, K130*(VLOOKUP($A130, 'E1 Categorization'!$A$32:$E$124, 5,0)))</f>
        <v>0</v>
      </c>
      <c r="BH130" s="2140">
        <f>IF(ISERROR(L130*(VLOOKUP($A130, 'E1 Categorization'!$A$32:$E$124, 5,0))), L130*0.5, L130*(VLOOKUP($A130, 'E1 Categorization'!$A$32:$E$124, 5,0)))</f>
        <v>0</v>
      </c>
      <c r="BI130" s="2140">
        <f>IF(ISERROR(M130*(VLOOKUP($A130, 'E1 Categorization'!$A$32:$E$124, 5,0))), M130*0.5, M130*(VLOOKUP($A130, 'E1 Categorization'!$A$32:$E$124, 5,0)))</f>
        <v>0</v>
      </c>
      <c r="BJ130" s="2140">
        <f>IF(ISERROR(N130*(VLOOKUP($A130, 'E1 Categorization'!$A$32:$E$124, 5,0))), N130*0.5, N130*(VLOOKUP($A130, 'E1 Categorization'!$A$32:$E$124, 5,0)))</f>
        <v>0</v>
      </c>
      <c r="BK130" s="2140">
        <f>IF(ISERROR(O130*(VLOOKUP($A130, 'E1 Categorization'!$A$32:$E$124, 5,0))), O130*0.5, O130*(VLOOKUP($A130, 'E1 Categorization'!$A$32:$E$124, 5,0)))</f>
        <v>0</v>
      </c>
      <c r="BL130" s="2140">
        <f>IF(ISERROR(P130*(VLOOKUP($A130, 'E1 Categorization'!$A$32:$E$124, 5,0))), P130*0.5, P130*(VLOOKUP($A130, 'E1 Categorization'!$A$32:$E$124, 5,0)))</f>
        <v>0</v>
      </c>
      <c r="BM130" s="2140">
        <f>IF(ISERROR(Q130*(VLOOKUP($A130, 'E1 Categorization'!$A$32:$E$124, 5,0))), Q130*0.5, Q130*(VLOOKUP($A130, 'E1 Categorization'!$A$32:$E$124, 5,0)))</f>
        <v>0</v>
      </c>
      <c r="BN130" s="2140">
        <f>IF(ISERROR(R130*(VLOOKUP($A130, 'E1 Categorization'!$A$32:$E$124, 5,0))), R130*0.5, R130*(VLOOKUP($A130, 'E1 Categorization'!$A$32:$E$124, 5,0)))</f>
        <v>0</v>
      </c>
      <c r="BO130" s="2140">
        <f>IF(ISERROR(S130*(VLOOKUP($A130, 'E1 Categorization'!$A$32:$E$124, 5,0))), S130*0.5, S130*(VLOOKUP($A130, 'E1 Categorization'!$A$32:$E$124, 5,0)))</f>
        <v>0</v>
      </c>
      <c r="BP130" s="2140">
        <f>IF(ISERROR(T130*(VLOOKUP($A130, 'E1 Categorization'!$A$32:$E$124, 5,0))), T130*0.5, T130*(VLOOKUP($A130, 'E1 Categorization'!$A$32:$E$124, 5,0)))</f>
        <v>0</v>
      </c>
      <c r="BQ130" s="2140">
        <f>IF(ISERROR(U130*(VLOOKUP($A130, 'E1 Categorization'!$A$32:$E$124, 5,0))), U130*0.5, U130*(VLOOKUP($A130, 'E1 Categorization'!$A$32:$E$124, 5,0)))</f>
        <v>0</v>
      </c>
      <c r="BR130" s="2140">
        <f>IF(ISERROR(V130*(VLOOKUP($A130, 'E1 Categorization'!$A$32:$E$124, 5,0))), V130*0.5, V130*(VLOOKUP($A130, 'E1 Categorization'!$A$32:$E$124, 5,0)))</f>
        <v>0</v>
      </c>
      <c r="BS130" s="2140">
        <f>IF(ISERROR(W130*(VLOOKUP($A130, 'E1 Categorization'!$A$32:$E$124, 5,0))), W130*0.5, W130*(VLOOKUP($A130, 'E1 Categorization'!$A$32:$E$124, 5,0)))</f>
        <v>0</v>
      </c>
      <c r="BT130" s="2140">
        <f>IF(ISERROR(X130*(VLOOKUP($A130, 'E1 Categorization'!$A$32:$E$124, 5,0))), X130*0.5, X130*(VLOOKUP($A130, 'E1 Categorization'!$A$32:$E$124, 5,0)))</f>
        <v>0</v>
      </c>
    </row>
    <row r="131" spans="1:72" s="561" customFormat="1" ht="25.5" customHeight="1" x14ac:dyDescent="0.2">
      <c r="A131" s="487">
        <f>'I3 TB Data'!A441:B441</f>
        <v>5665</v>
      </c>
      <c r="B131" s="488" t="str">
        <f>'I3 TB Data'!B441</f>
        <v>Miscellaneous General Expenses</v>
      </c>
      <c r="C131" s="489">
        <f>'I3 TB Data'!G441</f>
        <v>0</v>
      </c>
      <c r="D131" s="1857" t="str">
        <f t="shared" si="36"/>
        <v>Yes</v>
      </c>
      <c r="E131" s="1835"/>
      <c r="F131" s="1835"/>
      <c r="G131" s="1835"/>
      <c r="H131" s="1835"/>
      <c r="I131" s="1835"/>
      <c r="J131" s="1835"/>
      <c r="K131" s="1835"/>
      <c r="L131" s="1835"/>
      <c r="M131" s="1835"/>
      <c r="N131" s="1835"/>
      <c r="O131" s="1835"/>
      <c r="P131" s="1835"/>
      <c r="Q131" s="1835"/>
      <c r="R131" s="1835"/>
      <c r="S131" s="1835"/>
      <c r="T131" s="1835"/>
      <c r="U131" s="1835"/>
      <c r="V131" s="1835"/>
      <c r="W131" s="1835"/>
      <c r="X131" s="1835"/>
      <c r="AA131" s="491">
        <f t="shared" si="31"/>
        <v>5665</v>
      </c>
      <c r="AB131" s="492" t="str">
        <f t="shared" si="32"/>
        <v>Miscellaneous General Expenses</v>
      </c>
      <c r="AC131" s="2140">
        <f>IF(ISERROR(E131*(1-VLOOKUP($A131, 'E1 Categorization'!$A$32:$E$124, 5,0))), E131*0.5, E131*(1-VLOOKUP($A131, 'E1 Categorization'!$A$32:$E$124, 5,0)))</f>
        <v>0</v>
      </c>
      <c r="AD131" s="2140">
        <f>IF(ISERROR(F131*(1-VLOOKUP($A131, 'E1 Categorization'!$A$32:$E$124, 5,0))), F131*0.5, F131*(1-VLOOKUP($A131, 'E1 Categorization'!$A$32:$E$124, 5,0)))</f>
        <v>0</v>
      </c>
      <c r="AE131" s="2140">
        <f>IF(ISERROR(G131*(1-VLOOKUP($A131, 'E1 Categorization'!$A$32:$E$124, 5,0))), G131*0.5, G131*(1-VLOOKUP($A131, 'E1 Categorization'!$A$32:$E$124, 5,0)))</f>
        <v>0</v>
      </c>
      <c r="AF131" s="2140">
        <f>IF(ISERROR(H131*(1-VLOOKUP($A131, 'E1 Categorization'!$A$32:$E$124, 5,0))), H131*0.5, H131*(1-VLOOKUP($A131, 'E1 Categorization'!$A$32:$E$124, 5,0)))</f>
        <v>0</v>
      </c>
      <c r="AG131" s="2140">
        <f>IF(ISERROR(I131*(1-VLOOKUP($A131, 'E1 Categorization'!$A$32:$E$124, 5,0))), I131*0.5, I131*(1-VLOOKUP($A131, 'E1 Categorization'!$A$32:$E$124, 5,0)))</f>
        <v>0</v>
      </c>
      <c r="AH131" s="2140">
        <f>IF(ISERROR(J131*(1-VLOOKUP($A131, 'E1 Categorization'!$A$32:$E$124, 5,0))), J131*0.5, J131*(1-VLOOKUP($A131, 'E1 Categorization'!$A$32:$E$124, 5,0)))</f>
        <v>0</v>
      </c>
      <c r="AI131" s="2140">
        <f>IF(ISERROR(K131*(1-VLOOKUP($A131, 'E1 Categorization'!$A$32:$E$124, 5,0))), K131*0.5, K131*(1-VLOOKUP($A131, 'E1 Categorization'!$A$32:$E$124, 5,0)))</f>
        <v>0</v>
      </c>
      <c r="AJ131" s="2140">
        <f>IF(ISERROR(L131*(1-VLOOKUP($A131, 'E1 Categorization'!$A$32:$E$124, 5,0))), L131*0.5, L131*(1-VLOOKUP($A131, 'E1 Categorization'!$A$32:$E$124, 5,0)))</f>
        <v>0</v>
      </c>
      <c r="AK131" s="2140">
        <f>IF(ISERROR(M131*(1-VLOOKUP($A131, 'E1 Categorization'!$A$32:$E$124, 5,0))), M131*0.5, M131*(1-VLOOKUP($A131, 'E1 Categorization'!$A$32:$E$124, 5,0)))</f>
        <v>0</v>
      </c>
      <c r="AL131" s="2140">
        <f>IF(ISERROR(N131*(1-VLOOKUP($A131, 'E1 Categorization'!$A$32:$E$124, 5,0))), N131*0.5, N131*(1-VLOOKUP($A131, 'E1 Categorization'!$A$32:$E$124, 5,0)))</f>
        <v>0</v>
      </c>
      <c r="AM131" s="2140">
        <f>IF(ISERROR(O131*(1-VLOOKUP($A131, 'E1 Categorization'!$A$32:$E$124, 5,0))), O131*0.5, O131*(1-VLOOKUP($A131, 'E1 Categorization'!$A$32:$E$124, 5,0)))</f>
        <v>0</v>
      </c>
      <c r="AN131" s="2140">
        <f>IF(ISERROR(P131*(1-VLOOKUP($A131, 'E1 Categorization'!$A$32:$E$124, 5,0))), P131*0.5, P131*(1-VLOOKUP($A131, 'E1 Categorization'!$A$32:$E$124, 5,0)))</f>
        <v>0</v>
      </c>
      <c r="AO131" s="2140">
        <f>IF(ISERROR(Q131*(1-VLOOKUP($A131, 'E1 Categorization'!$A$32:$E$124, 5,0))), Q131*0.5, Q131*(1-VLOOKUP($A131, 'E1 Categorization'!$A$32:$E$124, 5,0)))</f>
        <v>0</v>
      </c>
      <c r="AP131" s="2140">
        <f>IF(ISERROR(R131*(1-VLOOKUP($A131, 'E1 Categorization'!$A$32:$E$124, 5,0))), R131*0.5, R131*(1-VLOOKUP($A131, 'E1 Categorization'!$A$32:$E$124, 5,0)))</f>
        <v>0</v>
      </c>
      <c r="AQ131" s="2140">
        <f>IF(ISERROR(S131*(1-VLOOKUP($A131, 'E1 Categorization'!$A$32:$E$124, 5,0))), S131*0.5, S131*(1-VLOOKUP($A131, 'E1 Categorization'!$A$32:$E$124, 5,0)))</f>
        <v>0</v>
      </c>
      <c r="AR131" s="2140">
        <f>IF(ISERROR(T131*(1-VLOOKUP($A131, 'E1 Categorization'!$A$32:$E$124, 5,0))), T131*0.5, T131*(1-VLOOKUP($A131, 'E1 Categorization'!$A$32:$E$124, 5,0)))</f>
        <v>0</v>
      </c>
      <c r="AS131" s="2140">
        <f>IF(ISERROR(U131*(1-VLOOKUP($A131, 'E1 Categorization'!$A$32:$E$124, 5,0))), U131*0.5, U131*(1-VLOOKUP($A131, 'E1 Categorization'!$A$32:$E$124, 5,0)))</f>
        <v>0</v>
      </c>
      <c r="AT131" s="2140">
        <f>IF(ISERROR(V131*(1-VLOOKUP($A131, 'E1 Categorization'!$A$32:$E$124, 5,0))), V131*0.5, V131*(1-VLOOKUP($A131, 'E1 Categorization'!$A$32:$E$124, 5,0)))</f>
        <v>0</v>
      </c>
      <c r="AU131" s="2140">
        <f>IF(ISERROR(W131*(1-VLOOKUP($A131, 'E1 Categorization'!$A$32:$E$124, 5,0))), W131*0.5, W131*(1-VLOOKUP($A131, 'E1 Categorization'!$A$32:$E$124, 5,0)))</f>
        <v>0</v>
      </c>
      <c r="AV131" s="2140">
        <f>IF(ISERROR(X131*(1-VLOOKUP($A131, 'E1 Categorization'!$A$32:$E$124, 5,0))), X131*0.5, X131*(1-VLOOKUP($A131, 'E1 Categorization'!$A$32:$E$124, 5,0)))</f>
        <v>0</v>
      </c>
      <c r="AW131" s="1889"/>
      <c r="AX131" s="1889"/>
      <c r="AY131" s="491">
        <f t="shared" si="33"/>
        <v>5665</v>
      </c>
      <c r="AZ131" s="492" t="str">
        <f t="shared" si="34"/>
        <v>Miscellaneous General Expenses</v>
      </c>
      <c r="BA131" s="2140">
        <f>IF(ISERROR(E131*(VLOOKUP($A131, 'E1 Categorization'!$A$32:$E$124, 5,0))), E131*0.5, E131*(VLOOKUP($A131, 'E1 Categorization'!$A$32:$E$124, 5,0)))</f>
        <v>0</v>
      </c>
      <c r="BB131" s="2140">
        <f>IF(ISERROR(F131*(VLOOKUP($A131, 'E1 Categorization'!$A$32:$E$124, 5,0))), F131*0.5, F131*(VLOOKUP($A131, 'E1 Categorization'!$A$32:$E$124, 5,0)))</f>
        <v>0</v>
      </c>
      <c r="BC131" s="2140">
        <f>IF(ISERROR(G131*(VLOOKUP($A131, 'E1 Categorization'!$A$32:$E$124, 5,0))), G131*0.5, G131*(VLOOKUP($A131, 'E1 Categorization'!$A$32:$E$124, 5,0)))</f>
        <v>0</v>
      </c>
      <c r="BD131" s="2140">
        <f>IF(ISERROR(H131*(VLOOKUP($A131, 'E1 Categorization'!$A$32:$E$124, 5,0))), H131*0.5, H131*(VLOOKUP($A131, 'E1 Categorization'!$A$32:$E$124, 5,0)))</f>
        <v>0</v>
      </c>
      <c r="BE131" s="2140">
        <f>IF(ISERROR(I131*(VLOOKUP($A131, 'E1 Categorization'!$A$32:$E$124, 5,0))), I131*0.5, I131*(VLOOKUP($A131, 'E1 Categorization'!$A$32:$E$124, 5,0)))</f>
        <v>0</v>
      </c>
      <c r="BF131" s="2140">
        <f>IF(ISERROR(J131*(VLOOKUP($A131, 'E1 Categorization'!$A$32:$E$124, 5,0))), J131*0.5, J131*(VLOOKUP($A131, 'E1 Categorization'!$A$32:$E$124, 5,0)))</f>
        <v>0</v>
      </c>
      <c r="BG131" s="2140">
        <f>IF(ISERROR(K131*(VLOOKUP($A131, 'E1 Categorization'!$A$32:$E$124, 5,0))), K131*0.5, K131*(VLOOKUP($A131, 'E1 Categorization'!$A$32:$E$124, 5,0)))</f>
        <v>0</v>
      </c>
      <c r="BH131" s="2140">
        <f>IF(ISERROR(L131*(VLOOKUP($A131, 'E1 Categorization'!$A$32:$E$124, 5,0))), L131*0.5, L131*(VLOOKUP($A131, 'E1 Categorization'!$A$32:$E$124, 5,0)))</f>
        <v>0</v>
      </c>
      <c r="BI131" s="2140">
        <f>IF(ISERROR(M131*(VLOOKUP($A131, 'E1 Categorization'!$A$32:$E$124, 5,0))), M131*0.5, M131*(VLOOKUP($A131, 'E1 Categorization'!$A$32:$E$124, 5,0)))</f>
        <v>0</v>
      </c>
      <c r="BJ131" s="2140">
        <f>IF(ISERROR(N131*(VLOOKUP($A131, 'E1 Categorization'!$A$32:$E$124, 5,0))), N131*0.5, N131*(VLOOKUP($A131, 'E1 Categorization'!$A$32:$E$124, 5,0)))</f>
        <v>0</v>
      </c>
      <c r="BK131" s="2140">
        <f>IF(ISERROR(O131*(VLOOKUP($A131, 'E1 Categorization'!$A$32:$E$124, 5,0))), O131*0.5, O131*(VLOOKUP($A131, 'E1 Categorization'!$A$32:$E$124, 5,0)))</f>
        <v>0</v>
      </c>
      <c r="BL131" s="2140">
        <f>IF(ISERROR(P131*(VLOOKUP($A131, 'E1 Categorization'!$A$32:$E$124, 5,0))), P131*0.5, P131*(VLOOKUP($A131, 'E1 Categorization'!$A$32:$E$124, 5,0)))</f>
        <v>0</v>
      </c>
      <c r="BM131" s="2140">
        <f>IF(ISERROR(Q131*(VLOOKUP($A131, 'E1 Categorization'!$A$32:$E$124, 5,0))), Q131*0.5, Q131*(VLOOKUP($A131, 'E1 Categorization'!$A$32:$E$124, 5,0)))</f>
        <v>0</v>
      </c>
      <c r="BN131" s="2140">
        <f>IF(ISERROR(R131*(VLOOKUP($A131, 'E1 Categorization'!$A$32:$E$124, 5,0))), R131*0.5, R131*(VLOOKUP($A131, 'E1 Categorization'!$A$32:$E$124, 5,0)))</f>
        <v>0</v>
      </c>
      <c r="BO131" s="2140">
        <f>IF(ISERROR(S131*(VLOOKUP($A131, 'E1 Categorization'!$A$32:$E$124, 5,0))), S131*0.5, S131*(VLOOKUP($A131, 'E1 Categorization'!$A$32:$E$124, 5,0)))</f>
        <v>0</v>
      </c>
      <c r="BP131" s="2140">
        <f>IF(ISERROR(T131*(VLOOKUP($A131, 'E1 Categorization'!$A$32:$E$124, 5,0))), T131*0.5, T131*(VLOOKUP($A131, 'E1 Categorization'!$A$32:$E$124, 5,0)))</f>
        <v>0</v>
      </c>
      <c r="BQ131" s="2140">
        <f>IF(ISERROR(U131*(VLOOKUP($A131, 'E1 Categorization'!$A$32:$E$124, 5,0))), U131*0.5, U131*(VLOOKUP($A131, 'E1 Categorization'!$A$32:$E$124, 5,0)))</f>
        <v>0</v>
      </c>
      <c r="BR131" s="2140">
        <f>IF(ISERROR(V131*(VLOOKUP($A131, 'E1 Categorization'!$A$32:$E$124, 5,0))), V131*0.5, V131*(VLOOKUP($A131, 'E1 Categorization'!$A$32:$E$124, 5,0)))</f>
        <v>0</v>
      </c>
      <c r="BS131" s="2140">
        <f>IF(ISERROR(W131*(VLOOKUP($A131, 'E1 Categorization'!$A$32:$E$124, 5,0))), W131*0.5, W131*(VLOOKUP($A131, 'E1 Categorization'!$A$32:$E$124, 5,0)))</f>
        <v>0</v>
      </c>
      <c r="BT131" s="2140">
        <f>IF(ISERROR(X131*(VLOOKUP($A131, 'E1 Categorization'!$A$32:$E$124, 5,0))), X131*0.5, X131*(VLOOKUP($A131, 'E1 Categorization'!$A$32:$E$124, 5,0)))</f>
        <v>0</v>
      </c>
    </row>
    <row r="132" spans="1:72" s="561" customFormat="1" ht="25.5" customHeight="1" x14ac:dyDescent="0.2">
      <c r="A132" s="487">
        <f>'I3 TB Data'!A442:B442</f>
        <v>5670</v>
      </c>
      <c r="B132" s="488" t="str">
        <f>'I3 TB Data'!B442</f>
        <v>Rent</v>
      </c>
      <c r="C132" s="489">
        <f>'I3 TB Data'!G442</f>
        <v>0</v>
      </c>
      <c r="D132" s="1857" t="str">
        <f t="shared" si="36"/>
        <v>Yes</v>
      </c>
      <c r="E132" s="1835"/>
      <c r="F132" s="1835"/>
      <c r="G132" s="1835"/>
      <c r="H132" s="1835"/>
      <c r="I132" s="1835"/>
      <c r="J132" s="1835"/>
      <c r="K132" s="1835"/>
      <c r="L132" s="1835"/>
      <c r="M132" s="1835"/>
      <c r="N132" s="1835"/>
      <c r="O132" s="1835"/>
      <c r="P132" s="1835"/>
      <c r="Q132" s="1835"/>
      <c r="R132" s="1835"/>
      <c r="S132" s="1835"/>
      <c r="T132" s="1835"/>
      <c r="U132" s="1835"/>
      <c r="V132" s="1835"/>
      <c r="W132" s="1835"/>
      <c r="X132" s="1835"/>
      <c r="AA132" s="491">
        <f t="shared" ref="AA132:AA144" si="37">A132</f>
        <v>5670</v>
      </c>
      <c r="AB132" s="492" t="str">
        <f t="shared" ref="AB132:AB144" si="38">B132</f>
        <v>Rent</v>
      </c>
      <c r="AC132" s="2140">
        <f>IF(ISERROR(E132*(1-VLOOKUP($A132, 'E1 Categorization'!$A$32:$E$124, 5,0))), E132*0.5, E132*(1-VLOOKUP($A132, 'E1 Categorization'!$A$32:$E$124, 5,0)))</f>
        <v>0</v>
      </c>
      <c r="AD132" s="2140">
        <f>IF(ISERROR(F132*(1-VLOOKUP($A132, 'E1 Categorization'!$A$32:$E$124, 5,0))), F132*0.5, F132*(1-VLOOKUP($A132, 'E1 Categorization'!$A$32:$E$124, 5,0)))</f>
        <v>0</v>
      </c>
      <c r="AE132" s="2140">
        <f>IF(ISERROR(G132*(1-VLOOKUP($A132, 'E1 Categorization'!$A$32:$E$124, 5,0))), G132*0.5, G132*(1-VLOOKUP($A132, 'E1 Categorization'!$A$32:$E$124, 5,0)))</f>
        <v>0</v>
      </c>
      <c r="AF132" s="2140">
        <f>IF(ISERROR(H132*(1-VLOOKUP($A132, 'E1 Categorization'!$A$32:$E$124, 5,0))), H132*0.5, H132*(1-VLOOKUP($A132, 'E1 Categorization'!$A$32:$E$124, 5,0)))</f>
        <v>0</v>
      </c>
      <c r="AG132" s="2140">
        <f>IF(ISERROR(I132*(1-VLOOKUP($A132, 'E1 Categorization'!$A$32:$E$124, 5,0))), I132*0.5, I132*(1-VLOOKUP($A132, 'E1 Categorization'!$A$32:$E$124, 5,0)))</f>
        <v>0</v>
      </c>
      <c r="AH132" s="2140">
        <f>IF(ISERROR(J132*(1-VLOOKUP($A132, 'E1 Categorization'!$A$32:$E$124, 5,0))), J132*0.5, J132*(1-VLOOKUP($A132, 'E1 Categorization'!$A$32:$E$124, 5,0)))</f>
        <v>0</v>
      </c>
      <c r="AI132" s="2140">
        <f>IF(ISERROR(K132*(1-VLOOKUP($A132, 'E1 Categorization'!$A$32:$E$124, 5,0))), K132*0.5, K132*(1-VLOOKUP($A132, 'E1 Categorization'!$A$32:$E$124, 5,0)))</f>
        <v>0</v>
      </c>
      <c r="AJ132" s="2140">
        <f>IF(ISERROR(L132*(1-VLOOKUP($A132, 'E1 Categorization'!$A$32:$E$124, 5,0))), L132*0.5, L132*(1-VLOOKUP($A132, 'E1 Categorization'!$A$32:$E$124, 5,0)))</f>
        <v>0</v>
      </c>
      <c r="AK132" s="2140">
        <f>IF(ISERROR(M132*(1-VLOOKUP($A132, 'E1 Categorization'!$A$32:$E$124, 5,0))), M132*0.5, M132*(1-VLOOKUP($A132, 'E1 Categorization'!$A$32:$E$124, 5,0)))</f>
        <v>0</v>
      </c>
      <c r="AL132" s="2140">
        <f>IF(ISERROR(N132*(1-VLOOKUP($A132, 'E1 Categorization'!$A$32:$E$124, 5,0))), N132*0.5, N132*(1-VLOOKUP($A132, 'E1 Categorization'!$A$32:$E$124, 5,0)))</f>
        <v>0</v>
      </c>
      <c r="AM132" s="2140">
        <f>IF(ISERROR(O132*(1-VLOOKUP($A132, 'E1 Categorization'!$A$32:$E$124, 5,0))), O132*0.5, O132*(1-VLOOKUP($A132, 'E1 Categorization'!$A$32:$E$124, 5,0)))</f>
        <v>0</v>
      </c>
      <c r="AN132" s="2140">
        <f>IF(ISERROR(P132*(1-VLOOKUP($A132, 'E1 Categorization'!$A$32:$E$124, 5,0))), P132*0.5, P132*(1-VLOOKUP($A132, 'E1 Categorization'!$A$32:$E$124, 5,0)))</f>
        <v>0</v>
      </c>
      <c r="AO132" s="2140">
        <f>IF(ISERROR(Q132*(1-VLOOKUP($A132, 'E1 Categorization'!$A$32:$E$124, 5,0))), Q132*0.5, Q132*(1-VLOOKUP($A132, 'E1 Categorization'!$A$32:$E$124, 5,0)))</f>
        <v>0</v>
      </c>
      <c r="AP132" s="2140">
        <f>IF(ISERROR(R132*(1-VLOOKUP($A132, 'E1 Categorization'!$A$32:$E$124, 5,0))), R132*0.5, R132*(1-VLOOKUP($A132, 'E1 Categorization'!$A$32:$E$124, 5,0)))</f>
        <v>0</v>
      </c>
      <c r="AQ132" s="2140">
        <f>IF(ISERROR(S132*(1-VLOOKUP($A132, 'E1 Categorization'!$A$32:$E$124, 5,0))), S132*0.5, S132*(1-VLOOKUP($A132, 'E1 Categorization'!$A$32:$E$124, 5,0)))</f>
        <v>0</v>
      </c>
      <c r="AR132" s="2140">
        <f>IF(ISERROR(T132*(1-VLOOKUP($A132, 'E1 Categorization'!$A$32:$E$124, 5,0))), T132*0.5, T132*(1-VLOOKUP($A132, 'E1 Categorization'!$A$32:$E$124, 5,0)))</f>
        <v>0</v>
      </c>
      <c r="AS132" s="2140">
        <f>IF(ISERROR(U132*(1-VLOOKUP($A132, 'E1 Categorization'!$A$32:$E$124, 5,0))), U132*0.5, U132*(1-VLOOKUP($A132, 'E1 Categorization'!$A$32:$E$124, 5,0)))</f>
        <v>0</v>
      </c>
      <c r="AT132" s="2140">
        <f>IF(ISERROR(V132*(1-VLOOKUP($A132, 'E1 Categorization'!$A$32:$E$124, 5,0))), V132*0.5, V132*(1-VLOOKUP($A132, 'E1 Categorization'!$A$32:$E$124, 5,0)))</f>
        <v>0</v>
      </c>
      <c r="AU132" s="2140">
        <f>IF(ISERROR(W132*(1-VLOOKUP($A132, 'E1 Categorization'!$A$32:$E$124, 5,0))), W132*0.5, W132*(1-VLOOKUP($A132, 'E1 Categorization'!$A$32:$E$124, 5,0)))</f>
        <v>0</v>
      </c>
      <c r="AV132" s="2140">
        <f>IF(ISERROR(X132*(1-VLOOKUP($A132, 'E1 Categorization'!$A$32:$E$124, 5,0))), X132*0.5, X132*(1-VLOOKUP($A132, 'E1 Categorization'!$A$32:$E$124, 5,0)))</f>
        <v>0</v>
      </c>
      <c r="AW132" s="1889"/>
      <c r="AX132" s="1889"/>
      <c r="AY132" s="491">
        <f t="shared" ref="AY132:AY144" si="39">AA132</f>
        <v>5670</v>
      </c>
      <c r="AZ132" s="492" t="str">
        <f t="shared" ref="AZ132:AZ144" si="40">AB132</f>
        <v>Rent</v>
      </c>
      <c r="BA132" s="2140">
        <f>IF(ISERROR(E132*(VLOOKUP($A132, 'E1 Categorization'!$A$32:$E$124, 5,0))), E132*0.5, E132*(VLOOKUP($A132, 'E1 Categorization'!$A$32:$E$124, 5,0)))</f>
        <v>0</v>
      </c>
      <c r="BB132" s="2140">
        <f>IF(ISERROR(F132*(VLOOKUP($A132, 'E1 Categorization'!$A$32:$E$124, 5,0))), F132*0.5, F132*(VLOOKUP($A132, 'E1 Categorization'!$A$32:$E$124, 5,0)))</f>
        <v>0</v>
      </c>
      <c r="BC132" s="2140">
        <f>IF(ISERROR(G132*(VLOOKUP($A132, 'E1 Categorization'!$A$32:$E$124, 5,0))), G132*0.5, G132*(VLOOKUP($A132, 'E1 Categorization'!$A$32:$E$124, 5,0)))</f>
        <v>0</v>
      </c>
      <c r="BD132" s="2140">
        <f>IF(ISERROR(H132*(VLOOKUP($A132, 'E1 Categorization'!$A$32:$E$124, 5,0))), H132*0.5, H132*(VLOOKUP($A132, 'E1 Categorization'!$A$32:$E$124, 5,0)))</f>
        <v>0</v>
      </c>
      <c r="BE132" s="2140">
        <f>IF(ISERROR(I132*(VLOOKUP($A132, 'E1 Categorization'!$A$32:$E$124, 5,0))), I132*0.5, I132*(VLOOKUP($A132, 'E1 Categorization'!$A$32:$E$124, 5,0)))</f>
        <v>0</v>
      </c>
      <c r="BF132" s="2140">
        <f>IF(ISERROR(J132*(VLOOKUP($A132, 'E1 Categorization'!$A$32:$E$124, 5,0))), J132*0.5, J132*(VLOOKUP($A132, 'E1 Categorization'!$A$32:$E$124, 5,0)))</f>
        <v>0</v>
      </c>
      <c r="BG132" s="2140">
        <f>IF(ISERROR(K132*(VLOOKUP($A132, 'E1 Categorization'!$A$32:$E$124, 5,0))), K132*0.5, K132*(VLOOKUP($A132, 'E1 Categorization'!$A$32:$E$124, 5,0)))</f>
        <v>0</v>
      </c>
      <c r="BH132" s="2140">
        <f>IF(ISERROR(L132*(VLOOKUP($A132, 'E1 Categorization'!$A$32:$E$124, 5,0))), L132*0.5, L132*(VLOOKUP($A132, 'E1 Categorization'!$A$32:$E$124, 5,0)))</f>
        <v>0</v>
      </c>
      <c r="BI132" s="2140">
        <f>IF(ISERROR(M132*(VLOOKUP($A132, 'E1 Categorization'!$A$32:$E$124, 5,0))), M132*0.5, M132*(VLOOKUP($A132, 'E1 Categorization'!$A$32:$E$124, 5,0)))</f>
        <v>0</v>
      </c>
      <c r="BJ132" s="2140">
        <f>IF(ISERROR(N132*(VLOOKUP($A132, 'E1 Categorization'!$A$32:$E$124, 5,0))), N132*0.5, N132*(VLOOKUP($A132, 'E1 Categorization'!$A$32:$E$124, 5,0)))</f>
        <v>0</v>
      </c>
      <c r="BK132" s="2140">
        <f>IF(ISERROR(O132*(VLOOKUP($A132, 'E1 Categorization'!$A$32:$E$124, 5,0))), O132*0.5, O132*(VLOOKUP($A132, 'E1 Categorization'!$A$32:$E$124, 5,0)))</f>
        <v>0</v>
      </c>
      <c r="BL132" s="2140">
        <f>IF(ISERROR(P132*(VLOOKUP($A132, 'E1 Categorization'!$A$32:$E$124, 5,0))), P132*0.5, P132*(VLOOKUP($A132, 'E1 Categorization'!$A$32:$E$124, 5,0)))</f>
        <v>0</v>
      </c>
      <c r="BM132" s="2140">
        <f>IF(ISERROR(Q132*(VLOOKUP($A132, 'E1 Categorization'!$A$32:$E$124, 5,0))), Q132*0.5, Q132*(VLOOKUP($A132, 'E1 Categorization'!$A$32:$E$124, 5,0)))</f>
        <v>0</v>
      </c>
      <c r="BN132" s="2140">
        <f>IF(ISERROR(R132*(VLOOKUP($A132, 'E1 Categorization'!$A$32:$E$124, 5,0))), R132*0.5, R132*(VLOOKUP($A132, 'E1 Categorization'!$A$32:$E$124, 5,0)))</f>
        <v>0</v>
      </c>
      <c r="BO132" s="2140">
        <f>IF(ISERROR(S132*(VLOOKUP($A132, 'E1 Categorization'!$A$32:$E$124, 5,0))), S132*0.5, S132*(VLOOKUP($A132, 'E1 Categorization'!$A$32:$E$124, 5,0)))</f>
        <v>0</v>
      </c>
      <c r="BP132" s="2140">
        <f>IF(ISERROR(T132*(VLOOKUP($A132, 'E1 Categorization'!$A$32:$E$124, 5,0))), T132*0.5, T132*(VLOOKUP($A132, 'E1 Categorization'!$A$32:$E$124, 5,0)))</f>
        <v>0</v>
      </c>
      <c r="BQ132" s="2140">
        <f>IF(ISERROR(U132*(VLOOKUP($A132, 'E1 Categorization'!$A$32:$E$124, 5,0))), U132*0.5, U132*(VLOOKUP($A132, 'E1 Categorization'!$A$32:$E$124, 5,0)))</f>
        <v>0</v>
      </c>
      <c r="BR132" s="2140">
        <f>IF(ISERROR(V132*(VLOOKUP($A132, 'E1 Categorization'!$A$32:$E$124, 5,0))), V132*0.5, V132*(VLOOKUP($A132, 'E1 Categorization'!$A$32:$E$124, 5,0)))</f>
        <v>0</v>
      </c>
      <c r="BS132" s="2140">
        <f>IF(ISERROR(W132*(VLOOKUP($A132, 'E1 Categorization'!$A$32:$E$124, 5,0))), W132*0.5, W132*(VLOOKUP($A132, 'E1 Categorization'!$A$32:$E$124, 5,0)))</f>
        <v>0</v>
      </c>
      <c r="BT132" s="2140">
        <f>IF(ISERROR(X132*(VLOOKUP($A132, 'E1 Categorization'!$A$32:$E$124, 5,0))), X132*0.5, X132*(VLOOKUP($A132, 'E1 Categorization'!$A$32:$E$124, 5,0)))</f>
        <v>0</v>
      </c>
    </row>
    <row r="133" spans="1:72" s="561" customFormat="1" ht="25.5" customHeight="1" x14ac:dyDescent="0.2">
      <c r="A133" s="487">
        <f>'I3 TB Data'!A443:B443</f>
        <v>5675</v>
      </c>
      <c r="B133" s="488" t="str">
        <f>'I3 TB Data'!B443</f>
        <v>Maintenance of General Plant</v>
      </c>
      <c r="C133" s="489">
        <f>'I3 TB Data'!G443</f>
        <v>0</v>
      </c>
      <c r="D133" s="1857" t="str">
        <f t="shared" si="36"/>
        <v>Yes</v>
      </c>
      <c r="E133" s="1835"/>
      <c r="F133" s="1835"/>
      <c r="G133" s="1835"/>
      <c r="H133" s="1835"/>
      <c r="I133" s="1835"/>
      <c r="J133" s="1835"/>
      <c r="K133" s="1835"/>
      <c r="L133" s="1835"/>
      <c r="M133" s="1835"/>
      <c r="N133" s="1835"/>
      <c r="O133" s="1835"/>
      <c r="P133" s="1835"/>
      <c r="Q133" s="1835"/>
      <c r="R133" s="1835"/>
      <c r="S133" s="1835"/>
      <c r="T133" s="1835"/>
      <c r="U133" s="1835"/>
      <c r="V133" s="1835"/>
      <c r="W133" s="1835"/>
      <c r="X133" s="1835"/>
      <c r="AA133" s="491">
        <f t="shared" si="37"/>
        <v>5675</v>
      </c>
      <c r="AB133" s="492" t="str">
        <f t="shared" si="38"/>
        <v>Maintenance of General Plant</v>
      </c>
      <c r="AC133" s="2140">
        <f>IF(ISERROR(E133*(1-VLOOKUP($A133, 'E1 Categorization'!$A$32:$E$124, 5,0))), E133*0.5, E133*(1-VLOOKUP($A133, 'E1 Categorization'!$A$32:$E$124, 5,0)))</f>
        <v>0</v>
      </c>
      <c r="AD133" s="2140">
        <f>IF(ISERROR(F133*(1-VLOOKUP($A133, 'E1 Categorization'!$A$32:$E$124, 5,0))), F133*0.5, F133*(1-VLOOKUP($A133, 'E1 Categorization'!$A$32:$E$124, 5,0)))</f>
        <v>0</v>
      </c>
      <c r="AE133" s="2140">
        <f>IF(ISERROR(G133*(1-VLOOKUP($A133, 'E1 Categorization'!$A$32:$E$124, 5,0))), G133*0.5, G133*(1-VLOOKUP($A133, 'E1 Categorization'!$A$32:$E$124, 5,0)))</f>
        <v>0</v>
      </c>
      <c r="AF133" s="2140">
        <f>IF(ISERROR(H133*(1-VLOOKUP($A133, 'E1 Categorization'!$A$32:$E$124, 5,0))), H133*0.5, H133*(1-VLOOKUP($A133, 'E1 Categorization'!$A$32:$E$124, 5,0)))</f>
        <v>0</v>
      </c>
      <c r="AG133" s="2140">
        <f>IF(ISERROR(I133*(1-VLOOKUP($A133, 'E1 Categorization'!$A$32:$E$124, 5,0))), I133*0.5, I133*(1-VLOOKUP($A133, 'E1 Categorization'!$A$32:$E$124, 5,0)))</f>
        <v>0</v>
      </c>
      <c r="AH133" s="2140">
        <f>IF(ISERROR(J133*(1-VLOOKUP($A133, 'E1 Categorization'!$A$32:$E$124, 5,0))), J133*0.5, J133*(1-VLOOKUP($A133, 'E1 Categorization'!$A$32:$E$124, 5,0)))</f>
        <v>0</v>
      </c>
      <c r="AI133" s="2140">
        <f>IF(ISERROR(K133*(1-VLOOKUP($A133, 'E1 Categorization'!$A$32:$E$124, 5,0))), K133*0.5, K133*(1-VLOOKUP($A133, 'E1 Categorization'!$A$32:$E$124, 5,0)))</f>
        <v>0</v>
      </c>
      <c r="AJ133" s="2140">
        <f>IF(ISERROR(L133*(1-VLOOKUP($A133, 'E1 Categorization'!$A$32:$E$124, 5,0))), L133*0.5, L133*(1-VLOOKUP($A133, 'E1 Categorization'!$A$32:$E$124, 5,0)))</f>
        <v>0</v>
      </c>
      <c r="AK133" s="2140">
        <f>IF(ISERROR(M133*(1-VLOOKUP($A133, 'E1 Categorization'!$A$32:$E$124, 5,0))), M133*0.5, M133*(1-VLOOKUP($A133, 'E1 Categorization'!$A$32:$E$124, 5,0)))</f>
        <v>0</v>
      </c>
      <c r="AL133" s="2140">
        <f>IF(ISERROR(N133*(1-VLOOKUP($A133, 'E1 Categorization'!$A$32:$E$124, 5,0))), N133*0.5, N133*(1-VLOOKUP($A133, 'E1 Categorization'!$A$32:$E$124, 5,0)))</f>
        <v>0</v>
      </c>
      <c r="AM133" s="2140">
        <f>IF(ISERROR(O133*(1-VLOOKUP($A133, 'E1 Categorization'!$A$32:$E$124, 5,0))), O133*0.5, O133*(1-VLOOKUP($A133, 'E1 Categorization'!$A$32:$E$124, 5,0)))</f>
        <v>0</v>
      </c>
      <c r="AN133" s="2140">
        <f>IF(ISERROR(P133*(1-VLOOKUP($A133, 'E1 Categorization'!$A$32:$E$124, 5,0))), P133*0.5, P133*(1-VLOOKUP($A133, 'E1 Categorization'!$A$32:$E$124, 5,0)))</f>
        <v>0</v>
      </c>
      <c r="AO133" s="2140">
        <f>IF(ISERROR(Q133*(1-VLOOKUP($A133, 'E1 Categorization'!$A$32:$E$124, 5,0))), Q133*0.5, Q133*(1-VLOOKUP($A133, 'E1 Categorization'!$A$32:$E$124, 5,0)))</f>
        <v>0</v>
      </c>
      <c r="AP133" s="2140">
        <f>IF(ISERROR(R133*(1-VLOOKUP($A133, 'E1 Categorization'!$A$32:$E$124, 5,0))), R133*0.5, R133*(1-VLOOKUP($A133, 'E1 Categorization'!$A$32:$E$124, 5,0)))</f>
        <v>0</v>
      </c>
      <c r="AQ133" s="2140">
        <f>IF(ISERROR(S133*(1-VLOOKUP($A133, 'E1 Categorization'!$A$32:$E$124, 5,0))), S133*0.5, S133*(1-VLOOKUP($A133, 'E1 Categorization'!$A$32:$E$124, 5,0)))</f>
        <v>0</v>
      </c>
      <c r="AR133" s="2140">
        <f>IF(ISERROR(T133*(1-VLOOKUP($A133, 'E1 Categorization'!$A$32:$E$124, 5,0))), T133*0.5, T133*(1-VLOOKUP($A133, 'E1 Categorization'!$A$32:$E$124, 5,0)))</f>
        <v>0</v>
      </c>
      <c r="AS133" s="2140">
        <f>IF(ISERROR(U133*(1-VLOOKUP($A133, 'E1 Categorization'!$A$32:$E$124, 5,0))), U133*0.5, U133*(1-VLOOKUP($A133, 'E1 Categorization'!$A$32:$E$124, 5,0)))</f>
        <v>0</v>
      </c>
      <c r="AT133" s="2140">
        <f>IF(ISERROR(V133*(1-VLOOKUP($A133, 'E1 Categorization'!$A$32:$E$124, 5,0))), V133*0.5, V133*(1-VLOOKUP($A133, 'E1 Categorization'!$A$32:$E$124, 5,0)))</f>
        <v>0</v>
      </c>
      <c r="AU133" s="2140">
        <f>IF(ISERROR(W133*(1-VLOOKUP($A133, 'E1 Categorization'!$A$32:$E$124, 5,0))), W133*0.5, W133*(1-VLOOKUP($A133, 'E1 Categorization'!$A$32:$E$124, 5,0)))</f>
        <v>0</v>
      </c>
      <c r="AV133" s="2140">
        <f>IF(ISERROR(X133*(1-VLOOKUP($A133, 'E1 Categorization'!$A$32:$E$124, 5,0))), X133*0.5, X133*(1-VLOOKUP($A133, 'E1 Categorization'!$A$32:$E$124, 5,0)))</f>
        <v>0</v>
      </c>
      <c r="AW133" s="1889"/>
      <c r="AX133" s="1889"/>
      <c r="AY133" s="491">
        <f t="shared" si="39"/>
        <v>5675</v>
      </c>
      <c r="AZ133" s="492" t="str">
        <f t="shared" si="40"/>
        <v>Maintenance of General Plant</v>
      </c>
      <c r="BA133" s="2140">
        <f>IF(ISERROR(E133*(VLOOKUP($A133, 'E1 Categorization'!$A$32:$E$124, 5,0))), E133*0.5, E133*(VLOOKUP($A133, 'E1 Categorization'!$A$32:$E$124, 5,0)))</f>
        <v>0</v>
      </c>
      <c r="BB133" s="2140">
        <f>IF(ISERROR(F133*(VLOOKUP($A133, 'E1 Categorization'!$A$32:$E$124, 5,0))), F133*0.5, F133*(VLOOKUP($A133, 'E1 Categorization'!$A$32:$E$124, 5,0)))</f>
        <v>0</v>
      </c>
      <c r="BC133" s="2140">
        <f>IF(ISERROR(G133*(VLOOKUP($A133, 'E1 Categorization'!$A$32:$E$124, 5,0))), G133*0.5, G133*(VLOOKUP($A133, 'E1 Categorization'!$A$32:$E$124, 5,0)))</f>
        <v>0</v>
      </c>
      <c r="BD133" s="2140">
        <f>IF(ISERROR(H133*(VLOOKUP($A133, 'E1 Categorization'!$A$32:$E$124, 5,0))), H133*0.5, H133*(VLOOKUP($A133, 'E1 Categorization'!$A$32:$E$124, 5,0)))</f>
        <v>0</v>
      </c>
      <c r="BE133" s="2140">
        <f>IF(ISERROR(I133*(VLOOKUP($A133, 'E1 Categorization'!$A$32:$E$124, 5,0))), I133*0.5, I133*(VLOOKUP($A133, 'E1 Categorization'!$A$32:$E$124, 5,0)))</f>
        <v>0</v>
      </c>
      <c r="BF133" s="2140">
        <f>IF(ISERROR(J133*(VLOOKUP($A133, 'E1 Categorization'!$A$32:$E$124, 5,0))), J133*0.5, J133*(VLOOKUP($A133, 'E1 Categorization'!$A$32:$E$124, 5,0)))</f>
        <v>0</v>
      </c>
      <c r="BG133" s="2140">
        <f>IF(ISERROR(K133*(VLOOKUP($A133, 'E1 Categorization'!$A$32:$E$124, 5,0))), K133*0.5, K133*(VLOOKUP($A133, 'E1 Categorization'!$A$32:$E$124, 5,0)))</f>
        <v>0</v>
      </c>
      <c r="BH133" s="2140">
        <f>IF(ISERROR(L133*(VLOOKUP($A133, 'E1 Categorization'!$A$32:$E$124, 5,0))), L133*0.5, L133*(VLOOKUP($A133, 'E1 Categorization'!$A$32:$E$124, 5,0)))</f>
        <v>0</v>
      </c>
      <c r="BI133" s="2140">
        <f>IF(ISERROR(M133*(VLOOKUP($A133, 'E1 Categorization'!$A$32:$E$124, 5,0))), M133*0.5, M133*(VLOOKUP($A133, 'E1 Categorization'!$A$32:$E$124, 5,0)))</f>
        <v>0</v>
      </c>
      <c r="BJ133" s="2140">
        <f>IF(ISERROR(N133*(VLOOKUP($A133, 'E1 Categorization'!$A$32:$E$124, 5,0))), N133*0.5, N133*(VLOOKUP($A133, 'E1 Categorization'!$A$32:$E$124, 5,0)))</f>
        <v>0</v>
      </c>
      <c r="BK133" s="2140">
        <f>IF(ISERROR(O133*(VLOOKUP($A133, 'E1 Categorization'!$A$32:$E$124, 5,0))), O133*0.5, O133*(VLOOKUP($A133, 'E1 Categorization'!$A$32:$E$124, 5,0)))</f>
        <v>0</v>
      </c>
      <c r="BL133" s="2140">
        <f>IF(ISERROR(P133*(VLOOKUP($A133, 'E1 Categorization'!$A$32:$E$124, 5,0))), P133*0.5, P133*(VLOOKUP($A133, 'E1 Categorization'!$A$32:$E$124, 5,0)))</f>
        <v>0</v>
      </c>
      <c r="BM133" s="2140">
        <f>IF(ISERROR(Q133*(VLOOKUP($A133, 'E1 Categorization'!$A$32:$E$124, 5,0))), Q133*0.5, Q133*(VLOOKUP($A133, 'E1 Categorization'!$A$32:$E$124, 5,0)))</f>
        <v>0</v>
      </c>
      <c r="BN133" s="2140">
        <f>IF(ISERROR(R133*(VLOOKUP($A133, 'E1 Categorization'!$A$32:$E$124, 5,0))), R133*0.5, R133*(VLOOKUP($A133, 'E1 Categorization'!$A$32:$E$124, 5,0)))</f>
        <v>0</v>
      </c>
      <c r="BO133" s="2140">
        <f>IF(ISERROR(S133*(VLOOKUP($A133, 'E1 Categorization'!$A$32:$E$124, 5,0))), S133*0.5, S133*(VLOOKUP($A133, 'E1 Categorization'!$A$32:$E$124, 5,0)))</f>
        <v>0</v>
      </c>
      <c r="BP133" s="2140">
        <f>IF(ISERROR(T133*(VLOOKUP($A133, 'E1 Categorization'!$A$32:$E$124, 5,0))), T133*0.5, T133*(VLOOKUP($A133, 'E1 Categorization'!$A$32:$E$124, 5,0)))</f>
        <v>0</v>
      </c>
      <c r="BQ133" s="2140">
        <f>IF(ISERROR(U133*(VLOOKUP($A133, 'E1 Categorization'!$A$32:$E$124, 5,0))), U133*0.5, U133*(VLOOKUP($A133, 'E1 Categorization'!$A$32:$E$124, 5,0)))</f>
        <v>0</v>
      </c>
      <c r="BR133" s="2140">
        <f>IF(ISERROR(V133*(VLOOKUP($A133, 'E1 Categorization'!$A$32:$E$124, 5,0))), V133*0.5, V133*(VLOOKUP($A133, 'E1 Categorization'!$A$32:$E$124, 5,0)))</f>
        <v>0</v>
      </c>
      <c r="BS133" s="2140">
        <f>IF(ISERROR(W133*(VLOOKUP($A133, 'E1 Categorization'!$A$32:$E$124, 5,0))), W133*0.5, W133*(VLOOKUP($A133, 'E1 Categorization'!$A$32:$E$124, 5,0)))</f>
        <v>0</v>
      </c>
      <c r="BT133" s="2140">
        <f>IF(ISERROR(X133*(VLOOKUP($A133, 'E1 Categorization'!$A$32:$E$124, 5,0))), X133*0.5, X133*(VLOOKUP($A133, 'E1 Categorization'!$A$32:$E$124, 5,0)))</f>
        <v>0</v>
      </c>
    </row>
    <row r="134" spans="1:72" s="561" customFormat="1" ht="25.5" customHeight="1" x14ac:dyDescent="0.2">
      <c r="A134" s="487">
        <f>'I3 TB Data'!A444:B444</f>
        <v>5680</v>
      </c>
      <c r="B134" s="488" t="str">
        <f>'I3 TB Data'!B444</f>
        <v>Electrical Safety Authority Fees</v>
      </c>
      <c r="C134" s="489">
        <f>'I3 TB Data'!G444</f>
        <v>0</v>
      </c>
      <c r="D134" s="1857" t="str">
        <f t="shared" si="36"/>
        <v>Yes</v>
      </c>
      <c r="E134" s="1835"/>
      <c r="F134" s="1835"/>
      <c r="G134" s="1835"/>
      <c r="H134" s="1835"/>
      <c r="I134" s="1835"/>
      <c r="J134" s="1835"/>
      <c r="K134" s="1835"/>
      <c r="L134" s="1835"/>
      <c r="M134" s="1835"/>
      <c r="N134" s="1835"/>
      <c r="O134" s="1835"/>
      <c r="P134" s="1835"/>
      <c r="Q134" s="1835"/>
      <c r="R134" s="1835"/>
      <c r="S134" s="1835"/>
      <c r="T134" s="1835"/>
      <c r="U134" s="1835"/>
      <c r="V134" s="1835"/>
      <c r="W134" s="1835"/>
      <c r="X134" s="1835"/>
      <c r="AA134" s="491">
        <f t="shared" si="37"/>
        <v>5680</v>
      </c>
      <c r="AB134" s="492" t="str">
        <f t="shared" si="38"/>
        <v>Electrical Safety Authority Fees</v>
      </c>
      <c r="AC134" s="2140">
        <f>IF(ISERROR(E134*(1-VLOOKUP($A134, 'E1 Categorization'!$A$32:$E$124, 5,0))), E134*0.5, E134*(1-VLOOKUP($A134, 'E1 Categorization'!$A$32:$E$124, 5,0)))</f>
        <v>0</v>
      </c>
      <c r="AD134" s="2140">
        <f>IF(ISERROR(F134*(1-VLOOKUP($A134, 'E1 Categorization'!$A$32:$E$124, 5,0))), F134*0.5, F134*(1-VLOOKUP($A134, 'E1 Categorization'!$A$32:$E$124, 5,0)))</f>
        <v>0</v>
      </c>
      <c r="AE134" s="2140">
        <f>IF(ISERROR(G134*(1-VLOOKUP($A134, 'E1 Categorization'!$A$32:$E$124, 5,0))), G134*0.5, G134*(1-VLOOKUP($A134, 'E1 Categorization'!$A$32:$E$124, 5,0)))</f>
        <v>0</v>
      </c>
      <c r="AF134" s="2140">
        <f>IF(ISERROR(H134*(1-VLOOKUP($A134, 'E1 Categorization'!$A$32:$E$124, 5,0))), H134*0.5, H134*(1-VLOOKUP($A134, 'E1 Categorization'!$A$32:$E$124, 5,0)))</f>
        <v>0</v>
      </c>
      <c r="AG134" s="2140">
        <f>IF(ISERROR(I134*(1-VLOOKUP($A134, 'E1 Categorization'!$A$32:$E$124, 5,0))), I134*0.5, I134*(1-VLOOKUP($A134, 'E1 Categorization'!$A$32:$E$124, 5,0)))</f>
        <v>0</v>
      </c>
      <c r="AH134" s="2140">
        <f>IF(ISERROR(J134*(1-VLOOKUP($A134, 'E1 Categorization'!$A$32:$E$124, 5,0))), J134*0.5, J134*(1-VLOOKUP($A134, 'E1 Categorization'!$A$32:$E$124, 5,0)))</f>
        <v>0</v>
      </c>
      <c r="AI134" s="2140">
        <f>IF(ISERROR(K134*(1-VLOOKUP($A134, 'E1 Categorization'!$A$32:$E$124, 5,0))), K134*0.5, K134*(1-VLOOKUP($A134, 'E1 Categorization'!$A$32:$E$124, 5,0)))</f>
        <v>0</v>
      </c>
      <c r="AJ134" s="2140">
        <f>IF(ISERROR(L134*(1-VLOOKUP($A134, 'E1 Categorization'!$A$32:$E$124, 5,0))), L134*0.5, L134*(1-VLOOKUP($A134, 'E1 Categorization'!$A$32:$E$124, 5,0)))</f>
        <v>0</v>
      </c>
      <c r="AK134" s="2140">
        <f>IF(ISERROR(M134*(1-VLOOKUP($A134, 'E1 Categorization'!$A$32:$E$124, 5,0))), M134*0.5, M134*(1-VLOOKUP($A134, 'E1 Categorization'!$A$32:$E$124, 5,0)))</f>
        <v>0</v>
      </c>
      <c r="AL134" s="2140">
        <f>IF(ISERROR(N134*(1-VLOOKUP($A134, 'E1 Categorization'!$A$32:$E$124, 5,0))), N134*0.5, N134*(1-VLOOKUP($A134, 'E1 Categorization'!$A$32:$E$124, 5,0)))</f>
        <v>0</v>
      </c>
      <c r="AM134" s="2140">
        <f>IF(ISERROR(O134*(1-VLOOKUP($A134, 'E1 Categorization'!$A$32:$E$124, 5,0))), O134*0.5, O134*(1-VLOOKUP($A134, 'E1 Categorization'!$A$32:$E$124, 5,0)))</f>
        <v>0</v>
      </c>
      <c r="AN134" s="2140">
        <f>IF(ISERROR(P134*(1-VLOOKUP($A134, 'E1 Categorization'!$A$32:$E$124, 5,0))), P134*0.5, P134*(1-VLOOKUP($A134, 'E1 Categorization'!$A$32:$E$124, 5,0)))</f>
        <v>0</v>
      </c>
      <c r="AO134" s="2140">
        <f>IF(ISERROR(Q134*(1-VLOOKUP($A134, 'E1 Categorization'!$A$32:$E$124, 5,0))), Q134*0.5, Q134*(1-VLOOKUP($A134, 'E1 Categorization'!$A$32:$E$124, 5,0)))</f>
        <v>0</v>
      </c>
      <c r="AP134" s="2140">
        <f>IF(ISERROR(R134*(1-VLOOKUP($A134, 'E1 Categorization'!$A$32:$E$124, 5,0))), R134*0.5, R134*(1-VLOOKUP($A134, 'E1 Categorization'!$A$32:$E$124, 5,0)))</f>
        <v>0</v>
      </c>
      <c r="AQ134" s="2140">
        <f>IF(ISERROR(S134*(1-VLOOKUP($A134, 'E1 Categorization'!$A$32:$E$124, 5,0))), S134*0.5, S134*(1-VLOOKUP($A134, 'E1 Categorization'!$A$32:$E$124, 5,0)))</f>
        <v>0</v>
      </c>
      <c r="AR134" s="2140">
        <f>IF(ISERROR(T134*(1-VLOOKUP($A134, 'E1 Categorization'!$A$32:$E$124, 5,0))), T134*0.5, T134*(1-VLOOKUP($A134, 'E1 Categorization'!$A$32:$E$124, 5,0)))</f>
        <v>0</v>
      </c>
      <c r="AS134" s="2140">
        <f>IF(ISERROR(U134*(1-VLOOKUP($A134, 'E1 Categorization'!$A$32:$E$124, 5,0))), U134*0.5, U134*(1-VLOOKUP($A134, 'E1 Categorization'!$A$32:$E$124, 5,0)))</f>
        <v>0</v>
      </c>
      <c r="AT134" s="2140">
        <f>IF(ISERROR(V134*(1-VLOOKUP($A134, 'E1 Categorization'!$A$32:$E$124, 5,0))), V134*0.5, V134*(1-VLOOKUP($A134, 'E1 Categorization'!$A$32:$E$124, 5,0)))</f>
        <v>0</v>
      </c>
      <c r="AU134" s="2140">
        <f>IF(ISERROR(W134*(1-VLOOKUP($A134, 'E1 Categorization'!$A$32:$E$124, 5,0))), W134*0.5, W134*(1-VLOOKUP($A134, 'E1 Categorization'!$A$32:$E$124, 5,0)))</f>
        <v>0</v>
      </c>
      <c r="AV134" s="2140">
        <f>IF(ISERROR(X134*(1-VLOOKUP($A134, 'E1 Categorization'!$A$32:$E$124, 5,0))), X134*0.5, X134*(1-VLOOKUP($A134, 'E1 Categorization'!$A$32:$E$124, 5,0)))</f>
        <v>0</v>
      </c>
      <c r="AW134" s="1889"/>
      <c r="AX134" s="1889"/>
      <c r="AY134" s="491">
        <f t="shared" si="39"/>
        <v>5680</v>
      </c>
      <c r="AZ134" s="492" t="str">
        <f t="shared" si="40"/>
        <v>Electrical Safety Authority Fees</v>
      </c>
      <c r="BA134" s="2140">
        <f>IF(ISERROR(E134*(VLOOKUP($A134, 'E1 Categorization'!$A$32:$E$124, 5,0))), E134*0.5, E134*(VLOOKUP($A134, 'E1 Categorization'!$A$32:$E$124, 5,0)))</f>
        <v>0</v>
      </c>
      <c r="BB134" s="2140">
        <f>IF(ISERROR(F134*(VLOOKUP($A134, 'E1 Categorization'!$A$32:$E$124, 5,0))), F134*0.5, F134*(VLOOKUP($A134, 'E1 Categorization'!$A$32:$E$124, 5,0)))</f>
        <v>0</v>
      </c>
      <c r="BC134" s="2140">
        <f>IF(ISERROR(G134*(VLOOKUP($A134, 'E1 Categorization'!$A$32:$E$124, 5,0))), G134*0.5, G134*(VLOOKUP($A134, 'E1 Categorization'!$A$32:$E$124, 5,0)))</f>
        <v>0</v>
      </c>
      <c r="BD134" s="2140">
        <f>IF(ISERROR(H134*(VLOOKUP($A134, 'E1 Categorization'!$A$32:$E$124, 5,0))), H134*0.5, H134*(VLOOKUP($A134, 'E1 Categorization'!$A$32:$E$124, 5,0)))</f>
        <v>0</v>
      </c>
      <c r="BE134" s="2140">
        <f>IF(ISERROR(I134*(VLOOKUP($A134, 'E1 Categorization'!$A$32:$E$124, 5,0))), I134*0.5, I134*(VLOOKUP($A134, 'E1 Categorization'!$A$32:$E$124, 5,0)))</f>
        <v>0</v>
      </c>
      <c r="BF134" s="2140">
        <f>IF(ISERROR(J134*(VLOOKUP($A134, 'E1 Categorization'!$A$32:$E$124, 5,0))), J134*0.5, J134*(VLOOKUP($A134, 'E1 Categorization'!$A$32:$E$124, 5,0)))</f>
        <v>0</v>
      </c>
      <c r="BG134" s="2140">
        <f>IF(ISERROR(K134*(VLOOKUP($A134, 'E1 Categorization'!$A$32:$E$124, 5,0))), K134*0.5, K134*(VLOOKUP($A134, 'E1 Categorization'!$A$32:$E$124, 5,0)))</f>
        <v>0</v>
      </c>
      <c r="BH134" s="2140">
        <f>IF(ISERROR(L134*(VLOOKUP($A134, 'E1 Categorization'!$A$32:$E$124, 5,0))), L134*0.5, L134*(VLOOKUP($A134, 'E1 Categorization'!$A$32:$E$124, 5,0)))</f>
        <v>0</v>
      </c>
      <c r="BI134" s="2140">
        <f>IF(ISERROR(M134*(VLOOKUP($A134, 'E1 Categorization'!$A$32:$E$124, 5,0))), M134*0.5, M134*(VLOOKUP($A134, 'E1 Categorization'!$A$32:$E$124, 5,0)))</f>
        <v>0</v>
      </c>
      <c r="BJ134" s="2140">
        <f>IF(ISERROR(N134*(VLOOKUP($A134, 'E1 Categorization'!$A$32:$E$124, 5,0))), N134*0.5, N134*(VLOOKUP($A134, 'E1 Categorization'!$A$32:$E$124, 5,0)))</f>
        <v>0</v>
      </c>
      <c r="BK134" s="2140">
        <f>IF(ISERROR(O134*(VLOOKUP($A134, 'E1 Categorization'!$A$32:$E$124, 5,0))), O134*0.5, O134*(VLOOKUP($A134, 'E1 Categorization'!$A$32:$E$124, 5,0)))</f>
        <v>0</v>
      </c>
      <c r="BL134" s="2140">
        <f>IF(ISERROR(P134*(VLOOKUP($A134, 'E1 Categorization'!$A$32:$E$124, 5,0))), P134*0.5, P134*(VLOOKUP($A134, 'E1 Categorization'!$A$32:$E$124, 5,0)))</f>
        <v>0</v>
      </c>
      <c r="BM134" s="2140">
        <f>IF(ISERROR(Q134*(VLOOKUP($A134, 'E1 Categorization'!$A$32:$E$124, 5,0))), Q134*0.5, Q134*(VLOOKUP($A134, 'E1 Categorization'!$A$32:$E$124, 5,0)))</f>
        <v>0</v>
      </c>
      <c r="BN134" s="2140">
        <f>IF(ISERROR(R134*(VLOOKUP($A134, 'E1 Categorization'!$A$32:$E$124, 5,0))), R134*0.5, R134*(VLOOKUP($A134, 'E1 Categorization'!$A$32:$E$124, 5,0)))</f>
        <v>0</v>
      </c>
      <c r="BO134" s="2140">
        <f>IF(ISERROR(S134*(VLOOKUP($A134, 'E1 Categorization'!$A$32:$E$124, 5,0))), S134*0.5, S134*(VLOOKUP($A134, 'E1 Categorization'!$A$32:$E$124, 5,0)))</f>
        <v>0</v>
      </c>
      <c r="BP134" s="2140">
        <f>IF(ISERROR(T134*(VLOOKUP($A134, 'E1 Categorization'!$A$32:$E$124, 5,0))), T134*0.5, T134*(VLOOKUP($A134, 'E1 Categorization'!$A$32:$E$124, 5,0)))</f>
        <v>0</v>
      </c>
      <c r="BQ134" s="2140">
        <f>IF(ISERROR(U134*(VLOOKUP($A134, 'E1 Categorization'!$A$32:$E$124, 5,0))), U134*0.5, U134*(VLOOKUP($A134, 'E1 Categorization'!$A$32:$E$124, 5,0)))</f>
        <v>0</v>
      </c>
      <c r="BR134" s="2140">
        <f>IF(ISERROR(V134*(VLOOKUP($A134, 'E1 Categorization'!$A$32:$E$124, 5,0))), V134*0.5, V134*(VLOOKUP($A134, 'E1 Categorization'!$A$32:$E$124, 5,0)))</f>
        <v>0</v>
      </c>
      <c r="BS134" s="2140">
        <f>IF(ISERROR(W134*(VLOOKUP($A134, 'E1 Categorization'!$A$32:$E$124, 5,0))), W134*0.5, W134*(VLOOKUP($A134, 'E1 Categorization'!$A$32:$E$124, 5,0)))</f>
        <v>0</v>
      </c>
      <c r="BT134" s="2140">
        <f>IF(ISERROR(X134*(VLOOKUP($A134, 'E1 Categorization'!$A$32:$E$124, 5,0))), X134*0.5, X134*(VLOOKUP($A134, 'E1 Categorization'!$A$32:$E$124, 5,0)))</f>
        <v>0</v>
      </c>
    </row>
    <row r="135" spans="1:72" s="561" customFormat="1" ht="25.5" customHeight="1" x14ac:dyDescent="0.2">
      <c r="A135" s="487">
        <v>5685</v>
      </c>
      <c r="B135" s="488" t="str">
        <f>'I3 TB Data'!B446</f>
        <v>Independent Market Operator Fees and Penalties</v>
      </c>
      <c r="C135" s="489">
        <f>'I3 TB Data'!G446</f>
        <v>0</v>
      </c>
      <c r="D135" s="1857" t="str">
        <f>IF(SUM(E135:X135)&lt;&gt;C135,"No","Yes")</f>
        <v>Yes</v>
      </c>
      <c r="E135" s="1835"/>
      <c r="F135" s="1835"/>
      <c r="G135" s="1835"/>
      <c r="H135" s="1835"/>
      <c r="I135" s="1835"/>
      <c r="J135" s="1835"/>
      <c r="K135" s="1835"/>
      <c r="L135" s="1835"/>
      <c r="M135" s="1835"/>
      <c r="N135" s="1835"/>
      <c r="O135" s="1835"/>
      <c r="P135" s="1835"/>
      <c r="Q135" s="1835"/>
      <c r="R135" s="1835"/>
      <c r="S135" s="1835"/>
      <c r="T135" s="1835"/>
      <c r="U135" s="1835"/>
      <c r="V135" s="1835"/>
      <c r="W135" s="1835"/>
      <c r="X135" s="1835"/>
      <c r="AA135" s="491">
        <f t="shared" si="37"/>
        <v>5685</v>
      </c>
      <c r="AB135" s="492" t="str">
        <f t="shared" si="38"/>
        <v>Independent Market Operator Fees and Penalties</v>
      </c>
      <c r="AC135" s="2140">
        <f>IF(ISERROR(E135*(1-VLOOKUP($A135, 'E1 Categorization'!$A$32:$E$124, 5,0))), E135*0.5, E135*(1-VLOOKUP($A135, 'E1 Categorization'!$A$32:$E$124, 5,0)))</f>
        <v>0</v>
      </c>
      <c r="AD135" s="2140">
        <f>IF(ISERROR(F135*(1-VLOOKUP($A135, 'E1 Categorization'!$A$32:$E$124, 5,0))), F135*0.5, F135*(1-VLOOKUP($A135, 'E1 Categorization'!$A$32:$E$124, 5,0)))</f>
        <v>0</v>
      </c>
      <c r="AE135" s="2140">
        <f>IF(ISERROR(G135*(1-VLOOKUP($A135, 'E1 Categorization'!$A$32:$E$124, 5,0))), G135*0.5, G135*(1-VLOOKUP($A135, 'E1 Categorization'!$A$32:$E$124, 5,0)))</f>
        <v>0</v>
      </c>
      <c r="AF135" s="2140">
        <f>IF(ISERROR(H135*(1-VLOOKUP($A135, 'E1 Categorization'!$A$32:$E$124, 5,0))), H135*0.5, H135*(1-VLOOKUP($A135, 'E1 Categorization'!$A$32:$E$124, 5,0)))</f>
        <v>0</v>
      </c>
      <c r="AG135" s="2140">
        <f>IF(ISERROR(I135*(1-VLOOKUP($A135, 'E1 Categorization'!$A$32:$E$124, 5,0))), I135*0.5, I135*(1-VLOOKUP($A135, 'E1 Categorization'!$A$32:$E$124, 5,0)))</f>
        <v>0</v>
      </c>
      <c r="AH135" s="2140">
        <f>IF(ISERROR(J135*(1-VLOOKUP($A135, 'E1 Categorization'!$A$32:$E$124, 5,0))), J135*0.5, J135*(1-VLOOKUP($A135, 'E1 Categorization'!$A$32:$E$124, 5,0)))</f>
        <v>0</v>
      </c>
      <c r="AI135" s="2140">
        <f>IF(ISERROR(K135*(1-VLOOKUP($A135, 'E1 Categorization'!$A$32:$E$124, 5,0))), K135*0.5, K135*(1-VLOOKUP($A135, 'E1 Categorization'!$A$32:$E$124, 5,0)))</f>
        <v>0</v>
      </c>
      <c r="AJ135" s="2140">
        <f>IF(ISERROR(L135*(1-VLOOKUP($A135, 'E1 Categorization'!$A$32:$E$124, 5,0))), L135*0.5, L135*(1-VLOOKUP($A135, 'E1 Categorization'!$A$32:$E$124, 5,0)))</f>
        <v>0</v>
      </c>
      <c r="AK135" s="2140">
        <f>IF(ISERROR(M135*(1-VLOOKUP($A135, 'E1 Categorization'!$A$32:$E$124, 5,0))), M135*0.5, M135*(1-VLOOKUP($A135, 'E1 Categorization'!$A$32:$E$124, 5,0)))</f>
        <v>0</v>
      </c>
      <c r="AL135" s="2140">
        <f>IF(ISERROR(N135*(1-VLOOKUP($A135, 'E1 Categorization'!$A$32:$E$124, 5,0))), N135*0.5, N135*(1-VLOOKUP($A135, 'E1 Categorization'!$A$32:$E$124, 5,0)))</f>
        <v>0</v>
      </c>
      <c r="AM135" s="2140">
        <f>IF(ISERROR(O135*(1-VLOOKUP($A135, 'E1 Categorization'!$A$32:$E$124, 5,0))), O135*0.5, O135*(1-VLOOKUP($A135, 'E1 Categorization'!$A$32:$E$124, 5,0)))</f>
        <v>0</v>
      </c>
      <c r="AN135" s="2140">
        <f>IF(ISERROR(P135*(1-VLOOKUP($A135, 'E1 Categorization'!$A$32:$E$124, 5,0))), P135*0.5, P135*(1-VLOOKUP($A135, 'E1 Categorization'!$A$32:$E$124, 5,0)))</f>
        <v>0</v>
      </c>
      <c r="AO135" s="2140">
        <f>IF(ISERROR(Q135*(1-VLOOKUP($A135, 'E1 Categorization'!$A$32:$E$124, 5,0))), Q135*0.5, Q135*(1-VLOOKUP($A135, 'E1 Categorization'!$A$32:$E$124, 5,0)))</f>
        <v>0</v>
      </c>
      <c r="AP135" s="2140">
        <f>IF(ISERROR(R135*(1-VLOOKUP($A135, 'E1 Categorization'!$A$32:$E$124, 5,0))), R135*0.5, R135*(1-VLOOKUP($A135, 'E1 Categorization'!$A$32:$E$124, 5,0)))</f>
        <v>0</v>
      </c>
      <c r="AQ135" s="2140">
        <f>IF(ISERROR(S135*(1-VLOOKUP($A135, 'E1 Categorization'!$A$32:$E$124, 5,0))), S135*0.5, S135*(1-VLOOKUP($A135, 'E1 Categorization'!$A$32:$E$124, 5,0)))</f>
        <v>0</v>
      </c>
      <c r="AR135" s="2140">
        <f>IF(ISERROR(T135*(1-VLOOKUP($A135, 'E1 Categorization'!$A$32:$E$124, 5,0))), T135*0.5, T135*(1-VLOOKUP($A135, 'E1 Categorization'!$A$32:$E$124, 5,0)))</f>
        <v>0</v>
      </c>
      <c r="AS135" s="2140">
        <f>IF(ISERROR(U135*(1-VLOOKUP($A135, 'E1 Categorization'!$A$32:$E$124, 5,0))), U135*0.5, U135*(1-VLOOKUP($A135, 'E1 Categorization'!$A$32:$E$124, 5,0)))</f>
        <v>0</v>
      </c>
      <c r="AT135" s="2140">
        <f>IF(ISERROR(V135*(1-VLOOKUP($A135, 'E1 Categorization'!$A$32:$E$124, 5,0))), V135*0.5, V135*(1-VLOOKUP($A135, 'E1 Categorization'!$A$32:$E$124, 5,0)))</f>
        <v>0</v>
      </c>
      <c r="AU135" s="2140">
        <f>IF(ISERROR(W135*(1-VLOOKUP($A135, 'E1 Categorization'!$A$32:$E$124, 5,0))), W135*0.5, W135*(1-VLOOKUP($A135, 'E1 Categorization'!$A$32:$E$124, 5,0)))</f>
        <v>0</v>
      </c>
      <c r="AV135" s="2140">
        <f>IF(ISERROR(X135*(1-VLOOKUP($A135, 'E1 Categorization'!$A$32:$E$124, 5,0))), X135*0.5, X135*(1-VLOOKUP($A135, 'E1 Categorization'!$A$32:$E$124, 5,0)))</f>
        <v>0</v>
      </c>
      <c r="AW135" s="1889"/>
      <c r="AX135" s="1889"/>
      <c r="AY135" s="491">
        <f t="shared" si="39"/>
        <v>5685</v>
      </c>
      <c r="AZ135" s="492" t="str">
        <f t="shared" si="40"/>
        <v>Independent Market Operator Fees and Penalties</v>
      </c>
      <c r="BA135" s="2140">
        <f>IF(ISERROR(E135*(VLOOKUP($A135, 'E1 Categorization'!$A$32:$E$124, 5,0))), E135*0.5, E135*(VLOOKUP($A135, 'E1 Categorization'!$A$32:$E$124, 5,0)))</f>
        <v>0</v>
      </c>
      <c r="BB135" s="2140">
        <f>IF(ISERROR(F135*(VLOOKUP($A135, 'E1 Categorization'!$A$32:$E$124, 5,0))), F135*0.5, F135*(VLOOKUP($A135, 'E1 Categorization'!$A$32:$E$124, 5,0)))</f>
        <v>0</v>
      </c>
      <c r="BC135" s="2140">
        <f>IF(ISERROR(G135*(VLOOKUP($A135, 'E1 Categorization'!$A$32:$E$124, 5,0))), G135*0.5, G135*(VLOOKUP($A135, 'E1 Categorization'!$A$32:$E$124, 5,0)))</f>
        <v>0</v>
      </c>
      <c r="BD135" s="2140">
        <f>IF(ISERROR(H135*(VLOOKUP($A135, 'E1 Categorization'!$A$32:$E$124, 5,0))), H135*0.5, H135*(VLOOKUP($A135, 'E1 Categorization'!$A$32:$E$124, 5,0)))</f>
        <v>0</v>
      </c>
      <c r="BE135" s="2140">
        <f>IF(ISERROR(I135*(VLOOKUP($A135, 'E1 Categorization'!$A$32:$E$124, 5,0))), I135*0.5, I135*(VLOOKUP($A135, 'E1 Categorization'!$A$32:$E$124, 5,0)))</f>
        <v>0</v>
      </c>
      <c r="BF135" s="2140">
        <f>IF(ISERROR(J135*(VLOOKUP($A135, 'E1 Categorization'!$A$32:$E$124, 5,0))), J135*0.5, J135*(VLOOKUP($A135, 'E1 Categorization'!$A$32:$E$124, 5,0)))</f>
        <v>0</v>
      </c>
      <c r="BG135" s="2140">
        <f>IF(ISERROR(K135*(VLOOKUP($A135, 'E1 Categorization'!$A$32:$E$124, 5,0))), K135*0.5, K135*(VLOOKUP($A135, 'E1 Categorization'!$A$32:$E$124, 5,0)))</f>
        <v>0</v>
      </c>
      <c r="BH135" s="2140">
        <f>IF(ISERROR(L135*(VLOOKUP($A135, 'E1 Categorization'!$A$32:$E$124, 5,0))), L135*0.5, L135*(VLOOKUP($A135, 'E1 Categorization'!$A$32:$E$124, 5,0)))</f>
        <v>0</v>
      </c>
      <c r="BI135" s="2140">
        <f>IF(ISERROR(M135*(VLOOKUP($A135, 'E1 Categorization'!$A$32:$E$124, 5,0))), M135*0.5, M135*(VLOOKUP($A135, 'E1 Categorization'!$A$32:$E$124, 5,0)))</f>
        <v>0</v>
      </c>
      <c r="BJ135" s="2140">
        <f>IF(ISERROR(N135*(VLOOKUP($A135, 'E1 Categorization'!$A$32:$E$124, 5,0))), N135*0.5, N135*(VLOOKUP($A135, 'E1 Categorization'!$A$32:$E$124, 5,0)))</f>
        <v>0</v>
      </c>
      <c r="BK135" s="2140">
        <f>IF(ISERROR(O135*(VLOOKUP($A135, 'E1 Categorization'!$A$32:$E$124, 5,0))), O135*0.5, O135*(VLOOKUP($A135, 'E1 Categorization'!$A$32:$E$124, 5,0)))</f>
        <v>0</v>
      </c>
      <c r="BL135" s="2140">
        <f>IF(ISERROR(P135*(VLOOKUP($A135, 'E1 Categorization'!$A$32:$E$124, 5,0))), P135*0.5, P135*(VLOOKUP($A135, 'E1 Categorization'!$A$32:$E$124, 5,0)))</f>
        <v>0</v>
      </c>
      <c r="BM135" s="2140">
        <f>IF(ISERROR(Q135*(VLOOKUP($A135, 'E1 Categorization'!$A$32:$E$124, 5,0))), Q135*0.5, Q135*(VLOOKUP($A135, 'E1 Categorization'!$A$32:$E$124, 5,0)))</f>
        <v>0</v>
      </c>
      <c r="BN135" s="2140">
        <f>IF(ISERROR(R135*(VLOOKUP($A135, 'E1 Categorization'!$A$32:$E$124, 5,0))), R135*0.5, R135*(VLOOKUP($A135, 'E1 Categorization'!$A$32:$E$124, 5,0)))</f>
        <v>0</v>
      </c>
      <c r="BO135" s="2140">
        <f>IF(ISERROR(S135*(VLOOKUP($A135, 'E1 Categorization'!$A$32:$E$124, 5,0))), S135*0.5, S135*(VLOOKUP($A135, 'E1 Categorization'!$A$32:$E$124, 5,0)))</f>
        <v>0</v>
      </c>
      <c r="BP135" s="2140">
        <f>IF(ISERROR(T135*(VLOOKUP($A135, 'E1 Categorization'!$A$32:$E$124, 5,0))), T135*0.5, T135*(VLOOKUP($A135, 'E1 Categorization'!$A$32:$E$124, 5,0)))</f>
        <v>0</v>
      </c>
      <c r="BQ135" s="2140">
        <f>IF(ISERROR(U135*(VLOOKUP($A135, 'E1 Categorization'!$A$32:$E$124, 5,0))), U135*0.5, U135*(VLOOKUP($A135, 'E1 Categorization'!$A$32:$E$124, 5,0)))</f>
        <v>0</v>
      </c>
      <c r="BR135" s="2140">
        <f>IF(ISERROR(V135*(VLOOKUP($A135, 'E1 Categorization'!$A$32:$E$124, 5,0))), V135*0.5, V135*(VLOOKUP($A135, 'E1 Categorization'!$A$32:$E$124, 5,0)))</f>
        <v>0</v>
      </c>
      <c r="BS135" s="2140">
        <f>IF(ISERROR(W135*(VLOOKUP($A135, 'E1 Categorization'!$A$32:$E$124, 5,0))), W135*0.5, W135*(VLOOKUP($A135, 'E1 Categorization'!$A$32:$E$124, 5,0)))</f>
        <v>0</v>
      </c>
      <c r="BT135" s="2140">
        <f>IF(ISERROR(X135*(VLOOKUP($A135, 'E1 Categorization'!$A$32:$E$124, 5,0))), X135*0.5, X135*(VLOOKUP($A135, 'E1 Categorization'!$A$32:$E$124, 5,0)))</f>
        <v>0</v>
      </c>
    </row>
    <row r="136" spans="1:72" s="561" customFormat="1" ht="25.5" x14ac:dyDescent="0.2">
      <c r="A136" s="487">
        <f>'I3 TB Data'!A447:B447</f>
        <v>5705</v>
      </c>
      <c r="B136" s="488" t="str">
        <f>'I3 TB Data'!B447</f>
        <v>Amortization Expense - Property, Plant, and Equipment</v>
      </c>
      <c r="C136" s="489">
        <f>'I3 TB Data'!G447</f>
        <v>0</v>
      </c>
      <c r="D136" s="1857" t="str">
        <f t="shared" si="36"/>
        <v>Yes</v>
      </c>
      <c r="E136" s="1835"/>
      <c r="F136" s="1835"/>
      <c r="G136" s="1835"/>
      <c r="H136" s="1835"/>
      <c r="I136" s="1835"/>
      <c r="J136" s="1835"/>
      <c r="K136" s="1835"/>
      <c r="L136" s="1835"/>
      <c r="M136" s="1835"/>
      <c r="N136" s="1835"/>
      <c r="O136" s="1835"/>
      <c r="P136" s="1835"/>
      <c r="Q136" s="1835"/>
      <c r="R136" s="1835"/>
      <c r="S136" s="1835"/>
      <c r="T136" s="1835"/>
      <c r="U136" s="1835"/>
      <c r="V136" s="1835"/>
      <c r="W136" s="1835"/>
      <c r="X136" s="1835"/>
      <c r="AA136" s="491">
        <f t="shared" si="37"/>
        <v>5705</v>
      </c>
      <c r="AB136" s="492" t="str">
        <f t="shared" si="38"/>
        <v>Amortization Expense - Property, Plant, and Equipment</v>
      </c>
      <c r="AC136" s="2140">
        <f>IF(ISERROR(E136*(1-VLOOKUP($A136, 'E1 Categorization'!$A$32:$E$124, 5,0))), E136*0.5, E136*(1-VLOOKUP($A136, 'E1 Categorization'!$A$32:$E$124, 5,0)))</f>
        <v>0</v>
      </c>
      <c r="AD136" s="2140">
        <f>IF(ISERROR(F136*(1-VLOOKUP($A136, 'E1 Categorization'!$A$32:$E$124, 5,0))), F136*0.5, F136*(1-VLOOKUP($A136, 'E1 Categorization'!$A$32:$E$124, 5,0)))</f>
        <v>0</v>
      </c>
      <c r="AE136" s="2140">
        <f>IF(ISERROR(G136*(1-VLOOKUP($A136, 'E1 Categorization'!$A$32:$E$124, 5,0))), G136*0.5, G136*(1-VLOOKUP($A136, 'E1 Categorization'!$A$32:$E$124, 5,0)))</f>
        <v>0</v>
      </c>
      <c r="AF136" s="2140">
        <f>IF(ISERROR(H136*(1-VLOOKUP($A136, 'E1 Categorization'!$A$32:$E$124, 5,0))), H136*0.5, H136*(1-VLOOKUP($A136, 'E1 Categorization'!$A$32:$E$124, 5,0)))</f>
        <v>0</v>
      </c>
      <c r="AG136" s="2140">
        <f>IF(ISERROR(I136*(1-VLOOKUP($A136, 'E1 Categorization'!$A$32:$E$124, 5,0))), I136*0.5, I136*(1-VLOOKUP($A136, 'E1 Categorization'!$A$32:$E$124, 5,0)))</f>
        <v>0</v>
      </c>
      <c r="AH136" s="2140">
        <f>IF(ISERROR(J136*(1-VLOOKUP($A136, 'E1 Categorization'!$A$32:$E$124, 5,0))), J136*0.5, J136*(1-VLOOKUP($A136, 'E1 Categorization'!$A$32:$E$124, 5,0)))</f>
        <v>0</v>
      </c>
      <c r="AI136" s="2140">
        <f>IF(ISERROR(K136*(1-VLOOKUP($A136, 'E1 Categorization'!$A$32:$E$124, 5,0))), K136*0.5, K136*(1-VLOOKUP($A136, 'E1 Categorization'!$A$32:$E$124, 5,0)))</f>
        <v>0</v>
      </c>
      <c r="AJ136" s="2140">
        <f>IF(ISERROR(L136*(1-VLOOKUP($A136, 'E1 Categorization'!$A$32:$E$124, 5,0))), L136*0.5, L136*(1-VLOOKUP($A136, 'E1 Categorization'!$A$32:$E$124, 5,0)))</f>
        <v>0</v>
      </c>
      <c r="AK136" s="2140">
        <f>IF(ISERROR(M136*(1-VLOOKUP($A136, 'E1 Categorization'!$A$32:$E$124, 5,0))), M136*0.5, M136*(1-VLOOKUP($A136, 'E1 Categorization'!$A$32:$E$124, 5,0)))</f>
        <v>0</v>
      </c>
      <c r="AL136" s="2140">
        <f>IF(ISERROR(N136*(1-VLOOKUP($A136, 'E1 Categorization'!$A$32:$E$124, 5,0))), N136*0.5, N136*(1-VLOOKUP($A136, 'E1 Categorization'!$A$32:$E$124, 5,0)))</f>
        <v>0</v>
      </c>
      <c r="AM136" s="2140">
        <f>IF(ISERROR(O136*(1-VLOOKUP($A136, 'E1 Categorization'!$A$32:$E$124, 5,0))), O136*0.5, O136*(1-VLOOKUP($A136, 'E1 Categorization'!$A$32:$E$124, 5,0)))</f>
        <v>0</v>
      </c>
      <c r="AN136" s="2140">
        <f>IF(ISERROR(P136*(1-VLOOKUP($A136, 'E1 Categorization'!$A$32:$E$124, 5,0))), P136*0.5, P136*(1-VLOOKUP($A136, 'E1 Categorization'!$A$32:$E$124, 5,0)))</f>
        <v>0</v>
      </c>
      <c r="AO136" s="2140">
        <f>IF(ISERROR(Q136*(1-VLOOKUP($A136, 'E1 Categorization'!$A$32:$E$124, 5,0))), Q136*0.5, Q136*(1-VLOOKUP($A136, 'E1 Categorization'!$A$32:$E$124, 5,0)))</f>
        <v>0</v>
      </c>
      <c r="AP136" s="2140">
        <f>IF(ISERROR(R136*(1-VLOOKUP($A136, 'E1 Categorization'!$A$32:$E$124, 5,0))), R136*0.5, R136*(1-VLOOKUP($A136, 'E1 Categorization'!$A$32:$E$124, 5,0)))</f>
        <v>0</v>
      </c>
      <c r="AQ136" s="2140">
        <f>IF(ISERROR(S136*(1-VLOOKUP($A136, 'E1 Categorization'!$A$32:$E$124, 5,0))), S136*0.5, S136*(1-VLOOKUP($A136, 'E1 Categorization'!$A$32:$E$124, 5,0)))</f>
        <v>0</v>
      </c>
      <c r="AR136" s="2140">
        <f>IF(ISERROR(T136*(1-VLOOKUP($A136, 'E1 Categorization'!$A$32:$E$124, 5,0))), T136*0.5, T136*(1-VLOOKUP($A136, 'E1 Categorization'!$A$32:$E$124, 5,0)))</f>
        <v>0</v>
      </c>
      <c r="AS136" s="2140">
        <f>IF(ISERROR(U136*(1-VLOOKUP($A136, 'E1 Categorization'!$A$32:$E$124, 5,0))), U136*0.5, U136*(1-VLOOKUP($A136, 'E1 Categorization'!$A$32:$E$124, 5,0)))</f>
        <v>0</v>
      </c>
      <c r="AT136" s="2140">
        <f>IF(ISERROR(V136*(1-VLOOKUP($A136, 'E1 Categorization'!$A$32:$E$124, 5,0))), V136*0.5, V136*(1-VLOOKUP($A136, 'E1 Categorization'!$A$32:$E$124, 5,0)))</f>
        <v>0</v>
      </c>
      <c r="AU136" s="2140">
        <f>IF(ISERROR(W136*(1-VLOOKUP($A136, 'E1 Categorization'!$A$32:$E$124, 5,0))), W136*0.5, W136*(1-VLOOKUP($A136, 'E1 Categorization'!$A$32:$E$124, 5,0)))</f>
        <v>0</v>
      </c>
      <c r="AV136" s="2140">
        <f>IF(ISERROR(X136*(1-VLOOKUP($A136, 'E1 Categorization'!$A$32:$E$124, 5,0))), X136*0.5, X136*(1-VLOOKUP($A136, 'E1 Categorization'!$A$32:$E$124, 5,0)))</f>
        <v>0</v>
      </c>
      <c r="AW136" s="1889"/>
      <c r="AX136" s="1889"/>
      <c r="AY136" s="491">
        <f t="shared" si="39"/>
        <v>5705</v>
      </c>
      <c r="AZ136" s="492" t="str">
        <f t="shared" si="40"/>
        <v>Amortization Expense - Property, Plant, and Equipment</v>
      </c>
      <c r="BA136" s="2140">
        <f>IF(ISERROR(E136*(VLOOKUP($A136, 'E1 Categorization'!$A$32:$E$124, 5,0))), E136*0.5, E136*(VLOOKUP($A136, 'E1 Categorization'!$A$32:$E$124, 5,0)))</f>
        <v>0</v>
      </c>
      <c r="BB136" s="2140">
        <f>IF(ISERROR(F136*(VLOOKUP($A136, 'E1 Categorization'!$A$32:$E$124, 5,0))), F136*0.5, F136*(VLOOKUP($A136, 'E1 Categorization'!$A$32:$E$124, 5,0)))</f>
        <v>0</v>
      </c>
      <c r="BC136" s="2140">
        <f>IF(ISERROR(G136*(VLOOKUP($A136, 'E1 Categorization'!$A$32:$E$124, 5,0))), G136*0.5, G136*(VLOOKUP($A136, 'E1 Categorization'!$A$32:$E$124, 5,0)))</f>
        <v>0</v>
      </c>
      <c r="BD136" s="2140">
        <f>IF(ISERROR(H136*(VLOOKUP($A136, 'E1 Categorization'!$A$32:$E$124, 5,0))), H136*0.5, H136*(VLOOKUP($A136, 'E1 Categorization'!$A$32:$E$124, 5,0)))</f>
        <v>0</v>
      </c>
      <c r="BE136" s="2140">
        <f>IF(ISERROR(I136*(VLOOKUP($A136, 'E1 Categorization'!$A$32:$E$124, 5,0))), I136*0.5, I136*(VLOOKUP($A136, 'E1 Categorization'!$A$32:$E$124, 5,0)))</f>
        <v>0</v>
      </c>
      <c r="BF136" s="2140">
        <f>IF(ISERROR(J136*(VLOOKUP($A136, 'E1 Categorization'!$A$32:$E$124, 5,0))), J136*0.5, J136*(VLOOKUP($A136, 'E1 Categorization'!$A$32:$E$124, 5,0)))</f>
        <v>0</v>
      </c>
      <c r="BG136" s="2140">
        <f>IF(ISERROR(K136*(VLOOKUP($A136, 'E1 Categorization'!$A$32:$E$124, 5,0))), K136*0.5, K136*(VLOOKUP($A136, 'E1 Categorization'!$A$32:$E$124, 5,0)))</f>
        <v>0</v>
      </c>
      <c r="BH136" s="2140">
        <f>IF(ISERROR(L136*(VLOOKUP($A136, 'E1 Categorization'!$A$32:$E$124, 5,0))), L136*0.5, L136*(VLOOKUP($A136, 'E1 Categorization'!$A$32:$E$124, 5,0)))</f>
        <v>0</v>
      </c>
      <c r="BI136" s="2140">
        <f>IF(ISERROR(M136*(VLOOKUP($A136, 'E1 Categorization'!$A$32:$E$124, 5,0))), M136*0.5, M136*(VLOOKUP($A136, 'E1 Categorization'!$A$32:$E$124, 5,0)))</f>
        <v>0</v>
      </c>
      <c r="BJ136" s="2140">
        <f>IF(ISERROR(N136*(VLOOKUP($A136, 'E1 Categorization'!$A$32:$E$124, 5,0))), N136*0.5, N136*(VLOOKUP($A136, 'E1 Categorization'!$A$32:$E$124, 5,0)))</f>
        <v>0</v>
      </c>
      <c r="BK136" s="2140">
        <f>IF(ISERROR(O136*(VLOOKUP($A136, 'E1 Categorization'!$A$32:$E$124, 5,0))), O136*0.5, O136*(VLOOKUP($A136, 'E1 Categorization'!$A$32:$E$124, 5,0)))</f>
        <v>0</v>
      </c>
      <c r="BL136" s="2140">
        <f>IF(ISERROR(P136*(VLOOKUP($A136, 'E1 Categorization'!$A$32:$E$124, 5,0))), P136*0.5, P136*(VLOOKUP($A136, 'E1 Categorization'!$A$32:$E$124, 5,0)))</f>
        <v>0</v>
      </c>
      <c r="BM136" s="2140">
        <f>IF(ISERROR(Q136*(VLOOKUP($A136, 'E1 Categorization'!$A$32:$E$124, 5,0))), Q136*0.5, Q136*(VLOOKUP($A136, 'E1 Categorization'!$A$32:$E$124, 5,0)))</f>
        <v>0</v>
      </c>
      <c r="BN136" s="2140">
        <f>IF(ISERROR(R136*(VLOOKUP($A136, 'E1 Categorization'!$A$32:$E$124, 5,0))), R136*0.5, R136*(VLOOKUP($A136, 'E1 Categorization'!$A$32:$E$124, 5,0)))</f>
        <v>0</v>
      </c>
      <c r="BO136" s="2140">
        <f>IF(ISERROR(S136*(VLOOKUP($A136, 'E1 Categorization'!$A$32:$E$124, 5,0))), S136*0.5, S136*(VLOOKUP($A136, 'E1 Categorization'!$A$32:$E$124, 5,0)))</f>
        <v>0</v>
      </c>
      <c r="BP136" s="2140">
        <f>IF(ISERROR(T136*(VLOOKUP($A136, 'E1 Categorization'!$A$32:$E$124, 5,0))), T136*0.5, T136*(VLOOKUP($A136, 'E1 Categorization'!$A$32:$E$124, 5,0)))</f>
        <v>0</v>
      </c>
      <c r="BQ136" s="2140">
        <f>IF(ISERROR(U136*(VLOOKUP($A136, 'E1 Categorization'!$A$32:$E$124, 5,0))), U136*0.5, U136*(VLOOKUP($A136, 'E1 Categorization'!$A$32:$E$124, 5,0)))</f>
        <v>0</v>
      </c>
      <c r="BR136" s="2140">
        <f>IF(ISERROR(V136*(VLOOKUP($A136, 'E1 Categorization'!$A$32:$E$124, 5,0))), V136*0.5, V136*(VLOOKUP($A136, 'E1 Categorization'!$A$32:$E$124, 5,0)))</f>
        <v>0</v>
      </c>
      <c r="BS136" s="2140">
        <f>IF(ISERROR(W136*(VLOOKUP($A136, 'E1 Categorization'!$A$32:$E$124, 5,0))), W136*0.5, W136*(VLOOKUP($A136, 'E1 Categorization'!$A$32:$E$124, 5,0)))</f>
        <v>0</v>
      </c>
      <c r="BT136" s="2140">
        <f>IF(ISERROR(X136*(VLOOKUP($A136, 'E1 Categorization'!$A$32:$E$124, 5,0))), X136*0.5, X136*(VLOOKUP($A136, 'E1 Categorization'!$A$32:$E$124, 5,0)))</f>
        <v>0</v>
      </c>
    </row>
    <row r="137" spans="1:72" s="561" customFormat="1" ht="25.5" x14ac:dyDescent="0.2">
      <c r="A137" s="487">
        <f>'I3 TB Data'!A448:B448</f>
        <v>5710</v>
      </c>
      <c r="B137" s="488" t="str">
        <f>'I3 TB Data'!B448</f>
        <v>Amortization of Limited Term Electric Plant</v>
      </c>
      <c r="C137" s="489">
        <f>'I3 TB Data'!G448</f>
        <v>0</v>
      </c>
      <c r="D137" s="1857" t="str">
        <f t="shared" si="36"/>
        <v>Yes</v>
      </c>
      <c r="E137" s="1835"/>
      <c r="F137" s="1835"/>
      <c r="G137" s="1835"/>
      <c r="H137" s="1835"/>
      <c r="I137" s="1835"/>
      <c r="J137" s="1835"/>
      <c r="K137" s="1835"/>
      <c r="L137" s="1835"/>
      <c r="M137" s="1835"/>
      <c r="N137" s="1835"/>
      <c r="O137" s="1835"/>
      <c r="P137" s="1835"/>
      <c r="Q137" s="1835"/>
      <c r="R137" s="1835"/>
      <c r="S137" s="1835"/>
      <c r="T137" s="1835"/>
      <c r="U137" s="1835"/>
      <c r="V137" s="1835"/>
      <c r="W137" s="1835"/>
      <c r="X137" s="1835"/>
      <c r="AA137" s="491">
        <f t="shared" si="37"/>
        <v>5710</v>
      </c>
      <c r="AB137" s="492" t="str">
        <f t="shared" si="38"/>
        <v>Amortization of Limited Term Electric Plant</v>
      </c>
      <c r="AC137" s="2140">
        <f>IF(ISERROR(E137*(1-VLOOKUP($A137, 'E1 Categorization'!$A$32:$E$124, 5,0))), E137*0.5, E137*(1-VLOOKUP($A137, 'E1 Categorization'!$A$32:$E$124, 5,0)))</f>
        <v>0</v>
      </c>
      <c r="AD137" s="2140">
        <f>IF(ISERROR(F137*(1-VLOOKUP($A137, 'E1 Categorization'!$A$32:$E$124, 5,0))), F137*0.5, F137*(1-VLOOKUP($A137, 'E1 Categorization'!$A$32:$E$124, 5,0)))</f>
        <v>0</v>
      </c>
      <c r="AE137" s="2140">
        <f>IF(ISERROR(G137*(1-VLOOKUP($A137, 'E1 Categorization'!$A$32:$E$124, 5,0))), G137*0.5, G137*(1-VLOOKUP($A137, 'E1 Categorization'!$A$32:$E$124, 5,0)))</f>
        <v>0</v>
      </c>
      <c r="AF137" s="2140">
        <f>IF(ISERROR(H137*(1-VLOOKUP($A137, 'E1 Categorization'!$A$32:$E$124, 5,0))), H137*0.5, H137*(1-VLOOKUP($A137, 'E1 Categorization'!$A$32:$E$124, 5,0)))</f>
        <v>0</v>
      </c>
      <c r="AG137" s="2140">
        <f>IF(ISERROR(I137*(1-VLOOKUP($A137, 'E1 Categorization'!$A$32:$E$124, 5,0))), I137*0.5, I137*(1-VLOOKUP($A137, 'E1 Categorization'!$A$32:$E$124, 5,0)))</f>
        <v>0</v>
      </c>
      <c r="AH137" s="2140">
        <f>IF(ISERROR(J137*(1-VLOOKUP($A137, 'E1 Categorization'!$A$32:$E$124, 5,0))), J137*0.5, J137*(1-VLOOKUP($A137, 'E1 Categorization'!$A$32:$E$124, 5,0)))</f>
        <v>0</v>
      </c>
      <c r="AI137" s="2140">
        <f>IF(ISERROR(K137*(1-VLOOKUP($A137, 'E1 Categorization'!$A$32:$E$124, 5,0))), K137*0.5, K137*(1-VLOOKUP($A137, 'E1 Categorization'!$A$32:$E$124, 5,0)))</f>
        <v>0</v>
      </c>
      <c r="AJ137" s="2140">
        <f>IF(ISERROR(L137*(1-VLOOKUP($A137, 'E1 Categorization'!$A$32:$E$124, 5,0))), L137*0.5, L137*(1-VLOOKUP($A137, 'E1 Categorization'!$A$32:$E$124, 5,0)))</f>
        <v>0</v>
      </c>
      <c r="AK137" s="2140">
        <f>IF(ISERROR(M137*(1-VLOOKUP($A137, 'E1 Categorization'!$A$32:$E$124, 5,0))), M137*0.5, M137*(1-VLOOKUP($A137, 'E1 Categorization'!$A$32:$E$124, 5,0)))</f>
        <v>0</v>
      </c>
      <c r="AL137" s="2140">
        <f>IF(ISERROR(N137*(1-VLOOKUP($A137, 'E1 Categorization'!$A$32:$E$124, 5,0))), N137*0.5, N137*(1-VLOOKUP($A137, 'E1 Categorization'!$A$32:$E$124, 5,0)))</f>
        <v>0</v>
      </c>
      <c r="AM137" s="2140">
        <f>IF(ISERROR(O137*(1-VLOOKUP($A137, 'E1 Categorization'!$A$32:$E$124, 5,0))), O137*0.5, O137*(1-VLOOKUP($A137, 'E1 Categorization'!$A$32:$E$124, 5,0)))</f>
        <v>0</v>
      </c>
      <c r="AN137" s="2140">
        <f>IF(ISERROR(P137*(1-VLOOKUP($A137, 'E1 Categorization'!$A$32:$E$124, 5,0))), P137*0.5, P137*(1-VLOOKUP($A137, 'E1 Categorization'!$A$32:$E$124, 5,0)))</f>
        <v>0</v>
      </c>
      <c r="AO137" s="2140">
        <f>IF(ISERROR(Q137*(1-VLOOKUP($A137, 'E1 Categorization'!$A$32:$E$124, 5,0))), Q137*0.5, Q137*(1-VLOOKUP($A137, 'E1 Categorization'!$A$32:$E$124, 5,0)))</f>
        <v>0</v>
      </c>
      <c r="AP137" s="2140">
        <f>IF(ISERROR(R137*(1-VLOOKUP($A137, 'E1 Categorization'!$A$32:$E$124, 5,0))), R137*0.5, R137*(1-VLOOKUP($A137, 'E1 Categorization'!$A$32:$E$124, 5,0)))</f>
        <v>0</v>
      </c>
      <c r="AQ137" s="2140">
        <f>IF(ISERROR(S137*(1-VLOOKUP($A137, 'E1 Categorization'!$A$32:$E$124, 5,0))), S137*0.5, S137*(1-VLOOKUP($A137, 'E1 Categorization'!$A$32:$E$124, 5,0)))</f>
        <v>0</v>
      </c>
      <c r="AR137" s="2140">
        <f>IF(ISERROR(T137*(1-VLOOKUP($A137, 'E1 Categorization'!$A$32:$E$124, 5,0))), T137*0.5, T137*(1-VLOOKUP($A137, 'E1 Categorization'!$A$32:$E$124, 5,0)))</f>
        <v>0</v>
      </c>
      <c r="AS137" s="2140">
        <f>IF(ISERROR(U137*(1-VLOOKUP($A137, 'E1 Categorization'!$A$32:$E$124, 5,0))), U137*0.5, U137*(1-VLOOKUP($A137, 'E1 Categorization'!$A$32:$E$124, 5,0)))</f>
        <v>0</v>
      </c>
      <c r="AT137" s="2140">
        <f>IF(ISERROR(V137*(1-VLOOKUP($A137, 'E1 Categorization'!$A$32:$E$124, 5,0))), V137*0.5, V137*(1-VLOOKUP($A137, 'E1 Categorization'!$A$32:$E$124, 5,0)))</f>
        <v>0</v>
      </c>
      <c r="AU137" s="2140">
        <f>IF(ISERROR(W137*(1-VLOOKUP($A137, 'E1 Categorization'!$A$32:$E$124, 5,0))), W137*0.5, W137*(1-VLOOKUP($A137, 'E1 Categorization'!$A$32:$E$124, 5,0)))</f>
        <v>0</v>
      </c>
      <c r="AV137" s="2140">
        <f>IF(ISERROR(X137*(1-VLOOKUP($A137, 'E1 Categorization'!$A$32:$E$124, 5,0))), X137*0.5, X137*(1-VLOOKUP($A137, 'E1 Categorization'!$A$32:$E$124, 5,0)))</f>
        <v>0</v>
      </c>
      <c r="AW137" s="1889"/>
      <c r="AX137" s="1889"/>
      <c r="AY137" s="491">
        <f t="shared" si="39"/>
        <v>5710</v>
      </c>
      <c r="AZ137" s="492" t="str">
        <f t="shared" si="40"/>
        <v>Amortization of Limited Term Electric Plant</v>
      </c>
      <c r="BA137" s="2140">
        <f>IF(ISERROR(E137*(VLOOKUP($A137, 'E1 Categorization'!$A$32:$E$124, 5,0))), E137*0.5, E137*(VLOOKUP($A137, 'E1 Categorization'!$A$32:$E$124, 5,0)))</f>
        <v>0</v>
      </c>
      <c r="BB137" s="2140">
        <f>IF(ISERROR(F137*(VLOOKUP($A137, 'E1 Categorization'!$A$32:$E$124, 5,0))), F137*0.5, F137*(VLOOKUP($A137, 'E1 Categorization'!$A$32:$E$124, 5,0)))</f>
        <v>0</v>
      </c>
      <c r="BC137" s="2140">
        <f>IF(ISERROR(G137*(VLOOKUP($A137, 'E1 Categorization'!$A$32:$E$124, 5,0))), G137*0.5, G137*(VLOOKUP($A137, 'E1 Categorization'!$A$32:$E$124, 5,0)))</f>
        <v>0</v>
      </c>
      <c r="BD137" s="2140">
        <f>IF(ISERROR(H137*(VLOOKUP($A137, 'E1 Categorization'!$A$32:$E$124, 5,0))), H137*0.5, H137*(VLOOKUP($A137, 'E1 Categorization'!$A$32:$E$124, 5,0)))</f>
        <v>0</v>
      </c>
      <c r="BE137" s="2140">
        <f>IF(ISERROR(I137*(VLOOKUP($A137, 'E1 Categorization'!$A$32:$E$124, 5,0))), I137*0.5, I137*(VLOOKUP($A137, 'E1 Categorization'!$A$32:$E$124, 5,0)))</f>
        <v>0</v>
      </c>
      <c r="BF137" s="2140">
        <f>IF(ISERROR(J137*(VLOOKUP($A137, 'E1 Categorization'!$A$32:$E$124, 5,0))), J137*0.5, J137*(VLOOKUP($A137, 'E1 Categorization'!$A$32:$E$124, 5,0)))</f>
        <v>0</v>
      </c>
      <c r="BG137" s="2140">
        <f>IF(ISERROR(K137*(VLOOKUP($A137, 'E1 Categorization'!$A$32:$E$124, 5,0))), K137*0.5, K137*(VLOOKUP($A137, 'E1 Categorization'!$A$32:$E$124, 5,0)))</f>
        <v>0</v>
      </c>
      <c r="BH137" s="2140">
        <f>IF(ISERROR(L137*(VLOOKUP($A137, 'E1 Categorization'!$A$32:$E$124, 5,0))), L137*0.5, L137*(VLOOKUP($A137, 'E1 Categorization'!$A$32:$E$124, 5,0)))</f>
        <v>0</v>
      </c>
      <c r="BI137" s="2140">
        <f>IF(ISERROR(M137*(VLOOKUP($A137, 'E1 Categorization'!$A$32:$E$124, 5,0))), M137*0.5, M137*(VLOOKUP($A137, 'E1 Categorization'!$A$32:$E$124, 5,0)))</f>
        <v>0</v>
      </c>
      <c r="BJ137" s="2140">
        <f>IF(ISERROR(N137*(VLOOKUP($A137, 'E1 Categorization'!$A$32:$E$124, 5,0))), N137*0.5, N137*(VLOOKUP($A137, 'E1 Categorization'!$A$32:$E$124, 5,0)))</f>
        <v>0</v>
      </c>
      <c r="BK137" s="2140">
        <f>IF(ISERROR(O137*(VLOOKUP($A137, 'E1 Categorization'!$A$32:$E$124, 5,0))), O137*0.5, O137*(VLOOKUP($A137, 'E1 Categorization'!$A$32:$E$124, 5,0)))</f>
        <v>0</v>
      </c>
      <c r="BL137" s="2140">
        <f>IF(ISERROR(P137*(VLOOKUP($A137, 'E1 Categorization'!$A$32:$E$124, 5,0))), P137*0.5, P137*(VLOOKUP($A137, 'E1 Categorization'!$A$32:$E$124, 5,0)))</f>
        <v>0</v>
      </c>
      <c r="BM137" s="2140">
        <f>IF(ISERROR(Q137*(VLOOKUP($A137, 'E1 Categorization'!$A$32:$E$124, 5,0))), Q137*0.5, Q137*(VLOOKUP($A137, 'E1 Categorization'!$A$32:$E$124, 5,0)))</f>
        <v>0</v>
      </c>
      <c r="BN137" s="2140">
        <f>IF(ISERROR(R137*(VLOOKUP($A137, 'E1 Categorization'!$A$32:$E$124, 5,0))), R137*0.5, R137*(VLOOKUP($A137, 'E1 Categorization'!$A$32:$E$124, 5,0)))</f>
        <v>0</v>
      </c>
      <c r="BO137" s="2140">
        <f>IF(ISERROR(S137*(VLOOKUP($A137, 'E1 Categorization'!$A$32:$E$124, 5,0))), S137*0.5, S137*(VLOOKUP($A137, 'E1 Categorization'!$A$32:$E$124, 5,0)))</f>
        <v>0</v>
      </c>
      <c r="BP137" s="2140">
        <f>IF(ISERROR(T137*(VLOOKUP($A137, 'E1 Categorization'!$A$32:$E$124, 5,0))), T137*0.5, T137*(VLOOKUP($A137, 'E1 Categorization'!$A$32:$E$124, 5,0)))</f>
        <v>0</v>
      </c>
      <c r="BQ137" s="2140">
        <f>IF(ISERROR(U137*(VLOOKUP($A137, 'E1 Categorization'!$A$32:$E$124, 5,0))), U137*0.5, U137*(VLOOKUP($A137, 'E1 Categorization'!$A$32:$E$124, 5,0)))</f>
        <v>0</v>
      </c>
      <c r="BR137" s="2140">
        <f>IF(ISERROR(V137*(VLOOKUP($A137, 'E1 Categorization'!$A$32:$E$124, 5,0))), V137*0.5, V137*(VLOOKUP($A137, 'E1 Categorization'!$A$32:$E$124, 5,0)))</f>
        <v>0</v>
      </c>
      <c r="BS137" s="2140">
        <f>IF(ISERROR(W137*(VLOOKUP($A137, 'E1 Categorization'!$A$32:$E$124, 5,0))), W137*0.5, W137*(VLOOKUP($A137, 'E1 Categorization'!$A$32:$E$124, 5,0)))</f>
        <v>0</v>
      </c>
      <c r="BT137" s="2140">
        <f>IF(ISERROR(X137*(VLOOKUP($A137, 'E1 Categorization'!$A$32:$E$124, 5,0))), X137*0.5, X137*(VLOOKUP($A137, 'E1 Categorization'!$A$32:$E$124, 5,0)))</f>
        <v>0</v>
      </c>
    </row>
    <row r="138" spans="1:72" s="561" customFormat="1" ht="25.5" x14ac:dyDescent="0.2">
      <c r="A138" s="487">
        <f>'I3 TB Data'!A449:B449</f>
        <v>5715</v>
      </c>
      <c r="B138" s="488" t="str">
        <f>'I3 TB Data'!B449</f>
        <v>Amortization of Intangibles and Other Electric Plant</v>
      </c>
      <c r="C138" s="489">
        <f>'I3 TB Data'!G449</f>
        <v>0</v>
      </c>
      <c r="D138" s="1857" t="str">
        <f t="shared" si="36"/>
        <v>Yes</v>
      </c>
      <c r="E138" s="1835"/>
      <c r="F138" s="1835"/>
      <c r="G138" s="1835"/>
      <c r="H138" s="1835"/>
      <c r="I138" s="1835"/>
      <c r="J138" s="1835"/>
      <c r="K138" s="1835"/>
      <c r="L138" s="1835"/>
      <c r="M138" s="1835"/>
      <c r="N138" s="1835"/>
      <c r="O138" s="1835"/>
      <c r="P138" s="1835"/>
      <c r="Q138" s="1835"/>
      <c r="R138" s="1835"/>
      <c r="S138" s="1835"/>
      <c r="T138" s="1835"/>
      <c r="U138" s="1835"/>
      <c r="V138" s="1835"/>
      <c r="W138" s="1835"/>
      <c r="X138" s="1835"/>
      <c r="AA138" s="491">
        <f t="shared" si="37"/>
        <v>5715</v>
      </c>
      <c r="AB138" s="492" t="str">
        <f t="shared" si="38"/>
        <v>Amortization of Intangibles and Other Electric Plant</v>
      </c>
      <c r="AC138" s="2140">
        <f>IF(ISERROR(E138*(1-VLOOKUP($A138, 'E1 Categorization'!$A$32:$E$124, 5,0))), E138*0.5, E138*(1-VLOOKUP($A138, 'E1 Categorization'!$A$32:$E$124, 5,0)))</f>
        <v>0</v>
      </c>
      <c r="AD138" s="2140">
        <f>IF(ISERROR(F138*(1-VLOOKUP($A138, 'E1 Categorization'!$A$32:$E$124, 5,0))), F138*0.5, F138*(1-VLOOKUP($A138, 'E1 Categorization'!$A$32:$E$124, 5,0)))</f>
        <v>0</v>
      </c>
      <c r="AE138" s="2140">
        <f>IF(ISERROR(G138*(1-VLOOKUP($A138, 'E1 Categorization'!$A$32:$E$124, 5,0))), G138*0.5, G138*(1-VLOOKUP($A138, 'E1 Categorization'!$A$32:$E$124, 5,0)))</f>
        <v>0</v>
      </c>
      <c r="AF138" s="2140">
        <f>IF(ISERROR(H138*(1-VLOOKUP($A138, 'E1 Categorization'!$A$32:$E$124, 5,0))), H138*0.5, H138*(1-VLOOKUP($A138, 'E1 Categorization'!$A$32:$E$124, 5,0)))</f>
        <v>0</v>
      </c>
      <c r="AG138" s="2140">
        <f>IF(ISERROR(I138*(1-VLOOKUP($A138, 'E1 Categorization'!$A$32:$E$124, 5,0))), I138*0.5, I138*(1-VLOOKUP($A138, 'E1 Categorization'!$A$32:$E$124, 5,0)))</f>
        <v>0</v>
      </c>
      <c r="AH138" s="2140">
        <f>IF(ISERROR(J138*(1-VLOOKUP($A138, 'E1 Categorization'!$A$32:$E$124, 5,0))), J138*0.5, J138*(1-VLOOKUP($A138, 'E1 Categorization'!$A$32:$E$124, 5,0)))</f>
        <v>0</v>
      </c>
      <c r="AI138" s="2140">
        <f>IF(ISERROR(K138*(1-VLOOKUP($A138, 'E1 Categorization'!$A$32:$E$124, 5,0))), K138*0.5, K138*(1-VLOOKUP($A138, 'E1 Categorization'!$A$32:$E$124, 5,0)))</f>
        <v>0</v>
      </c>
      <c r="AJ138" s="2140">
        <f>IF(ISERROR(L138*(1-VLOOKUP($A138, 'E1 Categorization'!$A$32:$E$124, 5,0))), L138*0.5, L138*(1-VLOOKUP($A138, 'E1 Categorization'!$A$32:$E$124, 5,0)))</f>
        <v>0</v>
      </c>
      <c r="AK138" s="2140">
        <f>IF(ISERROR(M138*(1-VLOOKUP($A138, 'E1 Categorization'!$A$32:$E$124, 5,0))), M138*0.5, M138*(1-VLOOKUP($A138, 'E1 Categorization'!$A$32:$E$124, 5,0)))</f>
        <v>0</v>
      </c>
      <c r="AL138" s="2140">
        <f>IF(ISERROR(N138*(1-VLOOKUP($A138, 'E1 Categorization'!$A$32:$E$124, 5,0))), N138*0.5, N138*(1-VLOOKUP($A138, 'E1 Categorization'!$A$32:$E$124, 5,0)))</f>
        <v>0</v>
      </c>
      <c r="AM138" s="2140">
        <f>IF(ISERROR(O138*(1-VLOOKUP($A138, 'E1 Categorization'!$A$32:$E$124, 5,0))), O138*0.5, O138*(1-VLOOKUP($A138, 'E1 Categorization'!$A$32:$E$124, 5,0)))</f>
        <v>0</v>
      </c>
      <c r="AN138" s="2140">
        <f>IF(ISERROR(P138*(1-VLOOKUP($A138, 'E1 Categorization'!$A$32:$E$124, 5,0))), P138*0.5, P138*(1-VLOOKUP($A138, 'E1 Categorization'!$A$32:$E$124, 5,0)))</f>
        <v>0</v>
      </c>
      <c r="AO138" s="2140">
        <f>IF(ISERROR(Q138*(1-VLOOKUP($A138, 'E1 Categorization'!$A$32:$E$124, 5,0))), Q138*0.5, Q138*(1-VLOOKUP($A138, 'E1 Categorization'!$A$32:$E$124, 5,0)))</f>
        <v>0</v>
      </c>
      <c r="AP138" s="2140">
        <f>IF(ISERROR(R138*(1-VLOOKUP($A138, 'E1 Categorization'!$A$32:$E$124, 5,0))), R138*0.5, R138*(1-VLOOKUP($A138, 'E1 Categorization'!$A$32:$E$124, 5,0)))</f>
        <v>0</v>
      </c>
      <c r="AQ138" s="2140">
        <f>IF(ISERROR(S138*(1-VLOOKUP($A138, 'E1 Categorization'!$A$32:$E$124, 5,0))), S138*0.5, S138*(1-VLOOKUP($A138, 'E1 Categorization'!$A$32:$E$124, 5,0)))</f>
        <v>0</v>
      </c>
      <c r="AR138" s="2140">
        <f>IF(ISERROR(T138*(1-VLOOKUP($A138, 'E1 Categorization'!$A$32:$E$124, 5,0))), T138*0.5, T138*(1-VLOOKUP($A138, 'E1 Categorization'!$A$32:$E$124, 5,0)))</f>
        <v>0</v>
      </c>
      <c r="AS138" s="2140">
        <f>IF(ISERROR(U138*(1-VLOOKUP($A138, 'E1 Categorization'!$A$32:$E$124, 5,0))), U138*0.5, U138*(1-VLOOKUP($A138, 'E1 Categorization'!$A$32:$E$124, 5,0)))</f>
        <v>0</v>
      </c>
      <c r="AT138" s="2140">
        <f>IF(ISERROR(V138*(1-VLOOKUP($A138, 'E1 Categorization'!$A$32:$E$124, 5,0))), V138*0.5, V138*(1-VLOOKUP($A138, 'E1 Categorization'!$A$32:$E$124, 5,0)))</f>
        <v>0</v>
      </c>
      <c r="AU138" s="2140">
        <f>IF(ISERROR(W138*(1-VLOOKUP($A138, 'E1 Categorization'!$A$32:$E$124, 5,0))), W138*0.5, W138*(1-VLOOKUP($A138, 'E1 Categorization'!$A$32:$E$124, 5,0)))</f>
        <v>0</v>
      </c>
      <c r="AV138" s="2140">
        <f>IF(ISERROR(X138*(1-VLOOKUP($A138, 'E1 Categorization'!$A$32:$E$124, 5,0))), X138*0.5, X138*(1-VLOOKUP($A138, 'E1 Categorization'!$A$32:$E$124, 5,0)))</f>
        <v>0</v>
      </c>
      <c r="AW138" s="1889"/>
      <c r="AX138" s="1889"/>
      <c r="AY138" s="491">
        <f t="shared" si="39"/>
        <v>5715</v>
      </c>
      <c r="AZ138" s="492" t="str">
        <f t="shared" si="40"/>
        <v>Amortization of Intangibles and Other Electric Plant</v>
      </c>
      <c r="BA138" s="2140">
        <f>IF(ISERROR(E138*(VLOOKUP($A138, 'E1 Categorization'!$A$32:$E$124, 5,0))), E138*0.5, E138*(VLOOKUP($A138, 'E1 Categorization'!$A$32:$E$124, 5,0)))</f>
        <v>0</v>
      </c>
      <c r="BB138" s="2140">
        <f>IF(ISERROR(F138*(VLOOKUP($A138, 'E1 Categorization'!$A$32:$E$124, 5,0))), F138*0.5, F138*(VLOOKUP($A138, 'E1 Categorization'!$A$32:$E$124, 5,0)))</f>
        <v>0</v>
      </c>
      <c r="BC138" s="2140">
        <f>IF(ISERROR(G138*(VLOOKUP($A138, 'E1 Categorization'!$A$32:$E$124, 5,0))), G138*0.5, G138*(VLOOKUP($A138, 'E1 Categorization'!$A$32:$E$124, 5,0)))</f>
        <v>0</v>
      </c>
      <c r="BD138" s="2140">
        <f>IF(ISERROR(H138*(VLOOKUP($A138, 'E1 Categorization'!$A$32:$E$124, 5,0))), H138*0.5, H138*(VLOOKUP($A138, 'E1 Categorization'!$A$32:$E$124, 5,0)))</f>
        <v>0</v>
      </c>
      <c r="BE138" s="2140">
        <f>IF(ISERROR(I138*(VLOOKUP($A138, 'E1 Categorization'!$A$32:$E$124, 5,0))), I138*0.5, I138*(VLOOKUP($A138, 'E1 Categorization'!$A$32:$E$124, 5,0)))</f>
        <v>0</v>
      </c>
      <c r="BF138" s="2140">
        <f>IF(ISERROR(J138*(VLOOKUP($A138, 'E1 Categorization'!$A$32:$E$124, 5,0))), J138*0.5, J138*(VLOOKUP($A138, 'E1 Categorization'!$A$32:$E$124, 5,0)))</f>
        <v>0</v>
      </c>
      <c r="BG138" s="2140">
        <f>IF(ISERROR(K138*(VLOOKUP($A138, 'E1 Categorization'!$A$32:$E$124, 5,0))), K138*0.5, K138*(VLOOKUP($A138, 'E1 Categorization'!$A$32:$E$124, 5,0)))</f>
        <v>0</v>
      </c>
      <c r="BH138" s="2140">
        <f>IF(ISERROR(L138*(VLOOKUP($A138, 'E1 Categorization'!$A$32:$E$124, 5,0))), L138*0.5, L138*(VLOOKUP($A138, 'E1 Categorization'!$A$32:$E$124, 5,0)))</f>
        <v>0</v>
      </c>
      <c r="BI138" s="2140">
        <f>IF(ISERROR(M138*(VLOOKUP($A138, 'E1 Categorization'!$A$32:$E$124, 5,0))), M138*0.5, M138*(VLOOKUP($A138, 'E1 Categorization'!$A$32:$E$124, 5,0)))</f>
        <v>0</v>
      </c>
      <c r="BJ138" s="2140">
        <f>IF(ISERROR(N138*(VLOOKUP($A138, 'E1 Categorization'!$A$32:$E$124, 5,0))), N138*0.5, N138*(VLOOKUP($A138, 'E1 Categorization'!$A$32:$E$124, 5,0)))</f>
        <v>0</v>
      </c>
      <c r="BK138" s="2140">
        <f>IF(ISERROR(O138*(VLOOKUP($A138, 'E1 Categorization'!$A$32:$E$124, 5,0))), O138*0.5, O138*(VLOOKUP($A138, 'E1 Categorization'!$A$32:$E$124, 5,0)))</f>
        <v>0</v>
      </c>
      <c r="BL138" s="2140">
        <f>IF(ISERROR(P138*(VLOOKUP($A138, 'E1 Categorization'!$A$32:$E$124, 5,0))), P138*0.5, P138*(VLOOKUP($A138, 'E1 Categorization'!$A$32:$E$124, 5,0)))</f>
        <v>0</v>
      </c>
      <c r="BM138" s="2140">
        <f>IF(ISERROR(Q138*(VLOOKUP($A138, 'E1 Categorization'!$A$32:$E$124, 5,0))), Q138*0.5, Q138*(VLOOKUP($A138, 'E1 Categorization'!$A$32:$E$124, 5,0)))</f>
        <v>0</v>
      </c>
      <c r="BN138" s="2140">
        <f>IF(ISERROR(R138*(VLOOKUP($A138, 'E1 Categorization'!$A$32:$E$124, 5,0))), R138*0.5, R138*(VLOOKUP($A138, 'E1 Categorization'!$A$32:$E$124, 5,0)))</f>
        <v>0</v>
      </c>
      <c r="BO138" s="2140">
        <f>IF(ISERROR(S138*(VLOOKUP($A138, 'E1 Categorization'!$A$32:$E$124, 5,0))), S138*0.5, S138*(VLOOKUP($A138, 'E1 Categorization'!$A$32:$E$124, 5,0)))</f>
        <v>0</v>
      </c>
      <c r="BP138" s="2140">
        <f>IF(ISERROR(T138*(VLOOKUP($A138, 'E1 Categorization'!$A$32:$E$124, 5,0))), T138*0.5, T138*(VLOOKUP($A138, 'E1 Categorization'!$A$32:$E$124, 5,0)))</f>
        <v>0</v>
      </c>
      <c r="BQ138" s="2140">
        <f>IF(ISERROR(U138*(VLOOKUP($A138, 'E1 Categorization'!$A$32:$E$124, 5,0))), U138*0.5, U138*(VLOOKUP($A138, 'E1 Categorization'!$A$32:$E$124, 5,0)))</f>
        <v>0</v>
      </c>
      <c r="BR138" s="2140">
        <f>IF(ISERROR(V138*(VLOOKUP($A138, 'E1 Categorization'!$A$32:$E$124, 5,0))), V138*0.5, V138*(VLOOKUP($A138, 'E1 Categorization'!$A$32:$E$124, 5,0)))</f>
        <v>0</v>
      </c>
      <c r="BS138" s="2140">
        <f>IF(ISERROR(W138*(VLOOKUP($A138, 'E1 Categorization'!$A$32:$E$124, 5,0))), W138*0.5, W138*(VLOOKUP($A138, 'E1 Categorization'!$A$32:$E$124, 5,0)))</f>
        <v>0</v>
      </c>
      <c r="BT138" s="2140">
        <f>IF(ISERROR(X138*(VLOOKUP($A138, 'E1 Categorization'!$A$32:$E$124, 5,0))), X138*0.5, X138*(VLOOKUP($A138, 'E1 Categorization'!$A$32:$E$124, 5,0)))</f>
        <v>0</v>
      </c>
    </row>
    <row r="139" spans="1:72" s="561" customFormat="1" ht="25.5" x14ac:dyDescent="0.2">
      <c r="A139" s="487">
        <f>'I3 TB Data'!A450:B450</f>
        <v>5720</v>
      </c>
      <c r="B139" s="488" t="str">
        <f>'I3 TB Data'!B450</f>
        <v>Amortization of Electric Plant Acquisition Adjustments</v>
      </c>
      <c r="C139" s="489">
        <f>'I3 TB Data'!G450</f>
        <v>0</v>
      </c>
      <c r="D139" s="1857" t="str">
        <f t="shared" si="36"/>
        <v>Yes</v>
      </c>
      <c r="E139" s="1835"/>
      <c r="F139" s="1835"/>
      <c r="G139" s="1835"/>
      <c r="H139" s="1835"/>
      <c r="I139" s="1835"/>
      <c r="J139" s="1835"/>
      <c r="K139" s="1835"/>
      <c r="L139" s="1835"/>
      <c r="M139" s="1835"/>
      <c r="N139" s="1835"/>
      <c r="O139" s="1835"/>
      <c r="P139" s="1835"/>
      <c r="Q139" s="1835"/>
      <c r="R139" s="1835"/>
      <c r="S139" s="1835"/>
      <c r="T139" s="1835"/>
      <c r="U139" s="1835"/>
      <c r="V139" s="1835"/>
      <c r="W139" s="1835"/>
      <c r="X139" s="1835"/>
      <c r="AA139" s="491">
        <f t="shared" si="37"/>
        <v>5720</v>
      </c>
      <c r="AB139" s="492" t="str">
        <f t="shared" si="38"/>
        <v>Amortization of Electric Plant Acquisition Adjustments</v>
      </c>
      <c r="AC139" s="2140">
        <f>IF(ISERROR(E139*(1-VLOOKUP($A139, 'E1 Categorization'!$A$32:$E$124, 5,0))), E139*0.5, E139*(1-VLOOKUP($A139, 'E1 Categorization'!$A$32:$E$124, 5,0)))</f>
        <v>0</v>
      </c>
      <c r="AD139" s="2140">
        <f>IF(ISERROR(F139*(1-VLOOKUP($A139, 'E1 Categorization'!$A$32:$E$124, 5,0))), F139*0.5, F139*(1-VLOOKUP($A139, 'E1 Categorization'!$A$32:$E$124, 5,0)))</f>
        <v>0</v>
      </c>
      <c r="AE139" s="2140">
        <f>IF(ISERROR(G139*(1-VLOOKUP($A139, 'E1 Categorization'!$A$32:$E$124, 5,0))), G139*0.5, G139*(1-VLOOKUP($A139, 'E1 Categorization'!$A$32:$E$124, 5,0)))</f>
        <v>0</v>
      </c>
      <c r="AF139" s="2140">
        <f>IF(ISERROR(H139*(1-VLOOKUP($A139, 'E1 Categorization'!$A$32:$E$124, 5,0))), H139*0.5, H139*(1-VLOOKUP($A139, 'E1 Categorization'!$A$32:$E$124, 5,0)))</f>
        <v>0</v>
      </c>
      <c r="AG139" s="2140">
        <f>IF(ISERROR(I139*(1-VLOOKUP($A139, 'E1 Categorization'!$A$32:$E$124, 5,0))), I139*0.5, I139*(1-VLOOKUP($A139, 'E1 Categorization'!$A$32:$E$124, 5,0)))</f>
        <v>0</v>
      </c>
      <c r="AH139" s="2140">
        <f>IF(ISERROR(J139*(1-VLOOKUP($A139, 'E1 Categorization'!$A$32:$E$124, 5,0))), J139*0.5, J139*(1-VLOOKUP($A139, 'E1 Categorization'!$A$32:$E$124, 5,0)))</f>
        <v>0</v>
      </c>
      <c r="AI139" s="2140">
        <f>IF(ISERROR(K139*(1-VLOOKUP($A139, 'E1 Categorization'!$A$32:$E$124, 5,0))), K139*0.5, K139*(1-VLOOKUP($A139, 'E1 Categorization'!$A$32:$E$124, 5,0)))</f>
        <v>0</v>
      </c>
      <c r="AJ139" s="2140">
        <f>IF(ISERROR(L139*(1-VLOOKUP($A139, 'E1 Categorization'!$A$32:$E$124, 5,0))), L139*0.5, L139*(1-VLOOKUP($A139, 'E1 Categorization'!$A$32:$E$124, 5,0)))</f>
        <v>0</v>
      </c>
      <c r="AK139" s="2140">
        <f>IF(ISERROR(M139*(1-VLOOKUP($A139, 'E1 Categorization'!$A$32:$E$124, 5,0))), M139*0.5, M139*(1-VLOOKUP($A139, 'E1 Categorization'!$A$32:$E$124, 5,0)))</f>
        <v>0</v>
      </c>
      <c r="AL139" s="2140">
        <f>IF(ISERROR(N139*(1-VLOOKUP($A139, 'E1 Categorization'!$A$32:$E$124, 5,0))), N139*0.5, N139*(1-VLOOKUP($A139, 'E1 Categorization'!$A$32:$E$124, 5,0)))</f>
        <v>0</v>
      </c>
      <c r="AM139" s="2140">
        <f>IF(ISERROR(O139*(1-VLOOKUP($A139, 'E1 Categorization'!$A$32:$E$124, 5,0))), O139*0.5, O139*(1-VLOOKUP($A139, 'E1 Categorization'!$A$32:$E$124, 5,0)))</f>
        <v>0</v>
      </c>
      <c r="AN139" s="2140">
        <f>IF(ISERROR(P139*(1-VLOOKUP($A139, 'E1 Categorization'!$A$32:$E$124, 5,0))), P139*0.5, P139*(1-VLOOKUP($A139, 'E1 Categorization'!$A$32:$E$124, 5,0)))</f>
        <v>0</v>
      </c>
      <c r="AO139" s="2140">
        <f>IF(ISERROR(Q139*(1-VLOOKUP($A139, 'E1 Categorization'!$A$32:$E$124, 5,0))), Q139*0.5, Q139*(1-VLOOKUP($A139, 'E1 Categorization'!$A$32:$E$124, 5,0)))</f>
        <v>0</v>
      </c>
      <c r="AP139" s="2140">
        <f>IF(ISERROR(R139*(1-VLOOKUP($A139, 'E1 Categorization'!$A$32:$E$124, 5,0))), R139*0.5, R139*(1-VLOOKUP($A139, 'E1 Categorization'!$A$32:$E$124, 5,0)))</f>
        <v>0</v>
      </c>
      <c r="AQ139" s="2140">
        <f>IF(ISERROR(S139*(1-VLOOKUP($A139, 'E1 Categorization'!$A$32:$E$124, 5,0))), S139*0.5, S139*(1-VLOOKUP($A139, 'E1 Categorization'!$A$32:$E$124, 5,0)))</f>
        <v>0</v>
      </c>
      <c r="AR139" s="2140">
        <f>IF(ISERROR(T139*(1-VLOOKUP($A139, 'E1 Categorization'!$A$32:$E$124, 5,0))), T139*0.5, T139*(1-VLOOKUP($A139, 'E1 Categorization'!$A$32:$E$124, 5,0)))</f>
        <v>0</v>
      </c>
      <c r="AS139" s="2140">
        <f>IF(ISERROR(U139*(1-VLOOKUP($A139, 'E1 Categorization'!$A$32:$E$124, 5,0))), U139*0.5, U139*(1-VLOOKUP($A139, 'E1 Categorization'!$A$32:$E$124, 5,0)))</f>
        <v>0</v>
      </c>
      <c r="AT139" s="2140">
        <f>IF(ISERROR(V139*(1-VLOOKUP($A139, 'E1 Categorization'!$A$32:$E$124, 5,0))), V139*0.5, V139*(1-VLOOKUP($A139, 'E1 Categorization'!$A$32:$E$124, 5,0)))</f>
        <v>0</v>
      </c>
      <c r="AU139" s="2140">
        <f>IF(ISERROR(W139*(1-VLOOKUP($A139, 'E1 Categorization'!$A$32:$E$124, 5,0))), W139*0.5, W139*(1-VLOOKUP($A139, 'E1 Categorization'!$A$32:$E$124, 5,0)))</f>
        <v>0</v>
      </c>
      <c r="AV139" s="2140">
        <f>IF(ISERROR(X139*(1-VLOOKUP($A139, 'E1 Categorization'!$A$32:$E$124, 5,0))), X139*0.5, X139*(1-VLOOKUP($A139, 'E1 Categorization'!$A$32:$E$124, 5,0)))</f>
        <v>0</v>
      </c>
      <c r="AW139" s="1889"/>
      <c r="AX139" s="1889"/>
      <c r="AY139" s="491">
        <f t="shared" si="39"/>
        <v>5720</v>
      </c>
      <c r="AZ139" s="492" t="str">
        <f t="shared" si="40"/>
        <v>Amortization of Electric Plant Acquisition Adjustments</v>
      </c>
      <c r="BA139" s="2140">
        <f>IF(ISERROR(E139*(VLOOKUP($A139, 'E1 Categorization'!$A$32:$E$124, 5,0))), E139*0.5, E139*(VLOOKUP($A139, 'E1 Categorization'!$A$32:$E$124, 5,0)))</f>
        <v>0</v>
      </c>
      <c r="BB139" s="2140">
        <f>IF(ISERROR(F139*(VLOOKUP($A139, 'E1 Categorization'!$A$32:$E$124, 5,0))), F139*0.5, F139*(VLOOKUP($A139, 'E1 Categorization'!$A$32:$E$124, 5,0)))</f>
        <v>0</v>
      </c>
      <c r="BC139" s="2140">
        <f>IF(ISERROR(G139*(VLOOKUP($A139, 'E1 Categorization'!$A$32:$E$124, 5,0))), G139*0.5, G139*(VLOOKUP($A139, 'E1 Categorization'!$A$32:$E$124, 5,0)))</f>
        <v>0</v>
      </c>
      <c r="BD139" s="2140">
        <f>IF(ISERROR(H139*(VLOOKUP($A139, 'E1 Categorization'!$A$32:$E$124, 5,0))), H139*0.5, H139*(VLOOKUP($A139, 'E1 Categorization'!$A$32:$E$124, 5,0)))</f>
        <v>0</v>
      </c>
      <c r="BE139" s="2140">
        <f>IF(ISERROR(I139*(VLOOKUP($A139, 'E1 Categorization'!$A$32:$E$124, 5,0))), I139*0.5, I139*(VLOOKUP($A139, 'E1 Categorization'!$A$32:$E$124, 5,0)))</f>
        <v>0</v>
      </c>
      <c r="BF139" s="2140">
        <f>IF(ISERROR(J139*(VLOOKUP($A139, 'E1 Categorization'!$A$32:$E$124, 5,0))), J139*0.5, J139*(VLOOKUP($A139, 'E1 Categorization'!$A$32:$E$124, 5,0)))</f>
        <v>0</v>
      </c>
      <c r="BG139" s="2140">
        <f>IF(ISERROR(K139*(VLOOKUP($A139, 'E1 Categorization'!$A$32:$E$124, 5,0))), K139*0.5, K139*(VLOOKUP($A139, 'E1 Categorization'!$A$32:$E$124, 5,0)))</f>
        <v>0</v>
      </c>
      <c r="BH139" s="2140">
        <f>IF(ISERROR(L139*(VLOOKUP($A139, 'E1 Categorization'!$A$32:$E$124, 5,0))), L139*0.5, L139*(VLOOKUP($A139, 'E1 Categorization'!$A$32:$E$124, 5,0)))</f>
        <v>0</v>
      </c>
      <c r="BI139" s="2140">
        <f>IF(ISERROR(M139*(VLOOKUP($A139, 'E1 Categorization'!$A$32:$E$124, 5,0))), M139*0.5, M139*(VLOOKUP($A139, 'E1 Categorization'!$A$32:$E$124, 5,0)))</f>
        <v>0</v>
      </c>
      <c r="BJ139" s="2140">
        <f>IF(ISERROR(N139*(VLOOKUP($A139, 'E1 Categorization'!$A$32:$E$124, 5,0))), N139*0.5, N139*(VLOOKUP($A139, 'E1 Categorization'!$A$32:$E$124, 5,0)))</f>
        <v>0</v>
      </c>
      <c r="BK139" s="2140">
        <f>IF(ISERROR(O139*(VLOOKUP($A139, 'E1 Categorization'!$A$32:$E$124, 5,0))), O139*0.5, O139*(VLOOKUP($A139, 'E1 Categorization'!$A$32:$E$124, 5,0)))</f>
        <v>0</v>
      </c>
      <c r="BL139" s="2140">
        <f>IF(ISERROR(P139*(VLOOKUP($A139, 'E1 Categorization'!$A$32:$E$124, 5,0))), P139*0.5, P139*(VLOOKUP($A139, 'E1 Categorization'!$A$32:$E$124, 5,0)))</f>
        <v>0</v>
      </c>
      <c r="BM139" s="2140">
        <f>IF(ISERROR(Q139*(VLOOKUP($A139, 'E1 Categorization'!$A$32:$E$124, 5,0))), Q139*0.5, Q139*(VLOOKUP($A139, 'E1 Categorization'!$A$32:$E$124, 5,0)))</f>
        <v>0</v>
      </c>
      <c r="BN139" s="2140">
        <f>IF(ISERROR(R139*(VLOOKUP($A139, 'E1 Categorization'!$A$32:$E$124, 5,0))), R139*0.5, R139*(VLOOKUP($A139, 'E1 Categorization'!$A$32:$E$124, 5,0)))</f>
        <v>0</v>
      </c>
      <c r="BO139" s="2140">
        <f>IF(ISERROR(S139*(VLOOKUP($A139, 'E1 Categorization'!$A$32:$E$124, 5,0))), S139*0.5, S139*(VLOOKUP($A139, 'E1 Categorization'!$A$32:$E$124, 5,0)))</f>
        <v>0</v>
      </c>
      <c r="BP139" s="2140">
        <f>IF(ISERROR(T139*(VLOOKUP($A139, 'E1 Categorization'!$A$32:$E$124, 5,0))), T139*0.5, T139*(VLOOKUP($A139, 'E1 Categorization'!$A$32:$E$124, 5,0)))</f>
        <v>0</v>
      </c>
      <c r="BQ139" s="2140">
        <f>IF(ISERROR(U139*(VLOOKUP($A139, 'E1 Categorization'!$A$32:$E$124, 5,0))), U139*0.5, U139*(VLOOKUP($A139, 'E1 Categorization'!$A$32:$E$124, 5,0)))</f>
        <v>0</v>
      </c>
      <c r="BR139" s="2140">
        <f>IF(ISERROR(V139*(VLOOKUP($A139, 'E1 Categorization'!$A$32:$E$124, 5,0))), V139*0.5, V139*(VLOOKUP($A139, 'E1 Categorization'!$A$32:$E$124, 5,0)))</f>
        <v>0</v>
      </c>
      <c r="BS139" s="2140">
        <f>IF(ISERROR(W139*(VLOOKUP($A139, 'E1 Categorization'!$A$32:$E$124, 5,0))), W139*0.5, W139*(VLOOKUP($A139, 'E1 Categorization'!$A$32:$E$124, 5,0)))</f>
        <v>0</v>
      </c>
      <c r="BT139" s="2140">
        <f>IF(ISERROR(X139*(VLOOKUP($A139, 'E1 Categorization'!$A$32:$E$124, 5,0))), X139*0.5, X139*(VLOOKUP($A139, 'E1 Categorization'!$A$32:$E$124, 5,0)))</f>
        <v>0</v>
      </c>
    </row>
    <row r="140" spans="1:72" s="561" customFormat="1" ht="25.5" customHeight="1" x14ac:dyDescent="0.2">
      <c r="A140" s="487">
        <f>'I3 TB Data'!A465:B465</f>
        <v>6105</v>
      </c>
      <c r="B140" s="488" t="str">
        <f>'I3 TB Data'!B465</f>
        <v>Taxes Other Than Income Taxes</v>
      </c>
      <c r="C140" s="489">
        <f>'I3 TB Data'!G465</f>
        <v>0</v>
      </c>
      <c r="D140" s="1857" t="str">
        <f t="shared" si="36"/>
        <v>Yes</v>
      </c>
      <c r="E140" s="1835"/>
      <c r="F140" s="1835"/>
      <c r="G140" s="1835"/>
      <c r="H140" s="1835"/>
      <c r="I140" s="1835"/>
      <c r="J140" s="1835"/>
      <c r="K140" s="1835"/>
      <c r="L140" s="1835"/>
      <c r="M140" s="1835"/>
      <c r="N140" s="1835"/>
      <c r="O140" s="1835"/>
      <c r="P140" s="1835"/>
      <c r="Q140" s="1835"/>
      <c r="R140" s="1835"/>
      <c r="S140" s="1835"/>
      <c r="T140" s="1835"/>
      <c r="U140" s="1835"/>
      <c r="V140" s="1835"/>
      <c r="W140" s="1835"/>
      <c r="X140" s="1835"/>
      <c r="AA140" s="491">
        <f t="shared" si="37"/>
        <v>6105</v>
      </c>
      <c r="AB140" s="492" t="str">
        <f t="shared" si="38"/>
        <v>Taxes Other Than Income Taxes</v>
      </c>
      <c r="AC140" s="2140">
        <f>IF(ISERROR(E140*(1-VLOOKUP($A140, 'E1 Categorization'!$A$32:$E$124, 5,0))), E140*0.5, E140*(1-VLOOKUP($A140, 'E1 Categorization'!$A$32:$E$124, 5,0)))</f>
        <v>0</v>
      </c>
      <c r="AD140" s="2140">
        <f>IF(ISERROR(F140*(1-VLOOKUP($A140, 'E1 Categorization'!$A$32:$E$124, 5,0))), F140*0.5, F140*(1-VLOOKUP($A140, 'E1 Categorization'!$A$32:$E$124, 5,0)))</f>
        <v>0</v>
      </c>
      <c r="AE140" s="2140">
        <f>IF(ISERROR(G140*(1-VLOOKUP($A140, 'E1 Categorization'!$A$32:$E$124, 5,0))), G140*0.5, G140*(1-VLOOKUP($A140, 'E1 Categorization'!$A$32:$E$124, 5,0)))</f>
        <v>0</v>
      </c>
      <c r="AF140" s="2140">
        <f>IF(ISERROR(H140*(1-VLOOKUP($A140, 'E1 Categorization'!$A$32:$E$124, 5,0))), H140*0.5, H140*(1-VLOOKUP($A140, 'E1 Categorization'!$A$32:$E$124, 5,0)))</f>
        <v>0</v>
      </c>
      <c r="AG140" s="2140">
        <f>IF(ISERROR(I140*(1-VLOOKUP($A140, 'E1 Categorization'!$A$32:$E$124, 5,0))), I140*0.5, I140*(1-VLOOKUP($A140, 'E1 Categorization'!$A$32:$E$124, 5,0)))</f>
        <v>0</v>
      </c>
      <c r="AH140" s="2140">
        <f>IF(ISERROR(J140*(1-VLOOKUP($A140, 'E1 Categorization'!$A$32:$E$124, 5,0))), J140*0.5, J140*(1-VLOOKUP($A140, 'E1 Categorization'!$A$32:$E$124, 5,0)))</f>
        <v>0</v>
      </c>
      <c r="AI140" s="2140">
        <f>IF(ISERROR(K140*(1-VLOOKUP($A140, 'E1 Categorization'!$A$32:$E$124, 5,0))), K140*0.5, K140*(1-VLOOKUP($A140, 'E1 Categorization'!$A$32:$E$124, 5,0)))</f>
        <v>0</v>
      </c>
      <c r="AJ140" s="2140">
        <f>IF(ISERROR(L140*(1-VLOOKUP($A140, 'E1 Categorization'!$A$32:$E$124, 5,0))), L140*0.5, L140*(1-VLOOKUP($A140, 'E1 Categorization'!$A$32:$E$124, 5,0)))</f>
        <v>0</v>
      </c>
      <c r="AK140" s="2140">
        <f>IF(ISERROR(M140*(1-VLOOKUP($A140, 'E1 Categorization'!$A$32:$E$124, 5,0))), M140*0.5, M140*(1-VLOOKUP($A140, 'E1 Categorization'!$A$32:$E$124, 5,0)))</f>
        <v>0</v>
      </c>
      <c r="AL140" s="2140">
        <f>IF(ISERROR(N140*(1-VLOOKUP($A140, 'E1 Categorization'!$A$32:$E$124, 5,0))), N140*0.5, N140*(1-VLOOKUP($A140, 'E1 Categorization'!$A$32:$E$124, 5,0)))</f>
        <v>0</v>
      </c>
      <c r="AM140" s="2140">
        <f>IF(ISERROR(O140*(1-VLOOKUP($A140, 'E1 Categorization'!$A$32:$E$124, 5,0))), O140*0.5, O140*(1-VLOOKUP($A140, 'E1 Categorization'!$A$32:$E$124, 5,0)))</f>
        <v>0</v>
      </c>
      <c r="AN140" s="2140">
        <f>IF(ISERROR(P140*(1-VLOOKUP($A140, 'E1 Categorization'!$A$32:$E$124, 5,0))), P140*0.5, P140*(1-VLOOKUP($A140, 'E1 Categorization'!$A$32:$E$124, 5,0)))</f>
        <v>0</v>
      </c>
      <c r="AO140" s="2140">
        <f>IF(ISERROR(Q140*(1-VLOOKUP($A140, 'E1 Categorization'!$A$32:$E$124, 5,0))), Q140*0.5, Q140*(1-VLOOKUP($A140, 'E1 Categorization'!$A$32:$E$124, 5,0)))</f>
        <v>0</v>
      </c>
      <c r="AP140" s="2140">
        <f>IF(ISERROR(R140*(1-VLOOKUP($A140, 'E1 Categorization'!$A$32:$E$124, 5,0))), R140*0.5, R140*(1-VLOOKUP($A140, 'E1 Categorization'!$A$32:$E$124, 5,0)))</f>
        <v>0</v>
      </c>
      <c r="AQ140" s="2140">
        <f>IF(ISERROR(S140*(1-VLOOKUP($A140, 'E1 Categorization'!$A$32:$E$124, 5,0))), S140*0.5, S140*(1-VLOOKUP($A140, 'E1 Categorization'!$A$32:$E$124, 5,0)))</f>
        <v>0</v>
      </c>
      <c r="AR140" s="2140">
        <f>IF(ISERROR(T140*(1-VLOOKUP($A140, 'E1 Categorization'!$A$32:$E$124, 5,0))), T140*0.5, T140*(1-VLOOKUP($A140, 'E1 Categorization'!$A$32:$E$124, 5,0)))</f>
        <v>0</v>
      </c>
      <c r="AS140" s="2140">
        <f>IF(ISERROR(U140*(1-VLOOKUP($A140, 'E1 Categorization'!$A$32:$E$124, 5,0))), U140*0.5, U140*(1-VLOOKUP($A140, 'E1 Categorization'!$A$32:$E$124, 5,0)))</f>
        <v>0</v>
      </c>
      <c r="AT140" s="2140">
        <f>IF(ISERROR(V140*(1-VLOOKUP($A140, 'E1 Categorization'!$A$32:$E$124, 5,0))), V140*0.5, V140*(1-VLOOKUP($A140, 'E1 Categorization'!$A$32:$E$124, 5,0)))</f>
        <v>0</v>
      </c>
      <c r="AU140" s="2140">
        <f>IF(ISERROR(W140*(1-VLOOKUP($A140, 'E1 Categorization'!$A$32:$E$124, 5,0))), W140*0.5, W140*(1-VLOOKUP($A140, 'E1 Categorization'!$A$32:$E$124, 5,0)))</f>
        <v>0</v>
      </c>
      <c r="AV140" s="2140">
        <f>IF(ISERROR(X140*(1-VLOOKUP($A140, 'E1 Categorization'!$A$32:$E$124, 5,0))), X140*0.5, X140*(1-VLOOKUP($A140, 'E1 Categorization'!$A$32:$E$124, 5,0)))</f>
        <v>0</v>
      </c>
      <c r="AW140" s="1889"/>
      <c r="AX140" s="1889"/>
      <c r="AY140" s="491">
        <f t="shared" si="39"/>
        <v>6105</v>
      </c>
      <c r="AZ140" s="492" t="str">
        <f t="shared" si="40"/>
        <v>Taxes Other Than Income Taxes</v>
      </c>
      <c r="BA140" s="2140">
        <f>IF(ISERROR(E140*(VLOOKUP($A140, 'E1 Categorization'!$A$32:$E$124, 5,0))), E140*0.5, E140*(VLOOKUP($A140, 'E1 Categorization'!$A$32:$E$124, 5,0)))</f>
        <v>0</v>
      </c>
      <c r="BB140" s="2140">
        <f>IF(ISERROR(F140*(VLOOKUP($A140, 'E1 Categorization'!$A$32:$E$124, 5,0))), F140*0.5, F140*(VLOOKUP($A140, 'E1 Categorization'!$A$32:$E$124, 5,0)))</f>
        <v>0</v>
      </c>
      <c r="BC140" s="2140">
        <f>IF(ISERROR(G140*(VLOOKUP($A140, 'E1 Categorization'!$A$32:$E$124, 5,0))), G140*0.5, G140*(VLOOKUP($A140, 'E1 Categorization'!$A$32:$E$124, 5,0)))</f>
        <v>0</v>
      </c>
      <c r="BD140" s="2140">
        <f>IF(ISERROR(H140*(VLOOKUP($A140, 'E1 Categorization'!$A$32:$E$124, 5,0))), H140*0.5, H140*(VLOOKUP($A140, 'E1 Categorization'!$A$32:$E$124, 5,0)))</f>
        <v>0</v>
      </c>
      <c r="BE140" s="2140">
        <f>IF(ISERROR(I140*(VLOOKUP($A140, 'E1 Categorization'!$A$32:$E$124, 5,0))), I140*0.5, I140*(VLOOKUP($A140, 'E1 Categorization'!$A$32:$E$124, 5,0)))</f>
        <v>0</v>
      </c>
      <c r="BF140" s="2140">
        <f>IF(ISERROR(J140*(VLOOKUP($A140, 'E1 Categorization'!$A$32:$E$124, 5,0))), J140*0.5, J140*(VLOOKUP($A140, 'E1 Categorization'!$A$32:$E$124, 5,0)))</f>
        <v>0</v>
      </c>
      <c r="BG140" s="2140">
        <f>IF(ISERROR(K140*(VLOOKUP($A140, 'E1 Categorization'!$A$32:$E$124, 5,0))), K140*0.5, K140*(VLOOKUP($A140, 'E1 Categorization'!$A$32:$E$124, 5,0)))</f>
        <v>0</v>
      </c>
      <c r="BH140" s="2140">
        <f>IF(ISERROR(L140*(VLOOKUP($A140, 'E1 Categorization'!$A$32:$E$124, 5,0))), L140*0.5, L140*(VLOOKUP($A140, 'E1 Categorization'!$A$32:$E$124, 5,0)))</f>
        <v>0</v>
      </c>
      <c r="BI140" s="2140">
        <f>IF(ISERROR(M140*(VLOOKUP($A140, 'E1 Categorization'!$A$32:$E$124, 5,0))), M140*0.5, M140*(VLOOKUP($A140, 'E1 Categorization'!$A$32:$E$124, 5,0)))</f>
        <v>0</v>
      </c>
      <c r="BJ140" s="2140">
        <f>IF(ISERROR(N140*(VLOOKUP($A140, 'E1 Categorization'!$A$32:$E$124, 5,0))), N140*0.5, N140*(VLOOKUP($A140, 'E1 Categorization'!$A$32:$E$124, 5,0)))</f>
        <v>0</v>
      </c>
      <c r="BK140" s="2140">
        <f>IF(ISERROR(O140*(VLOOKUP($A140, 'E1 Categorization'!$A$32:$E$124, 5,0))), O140*0.5, O140*(VLOOKUP($A140, 'E1 Categorization'!$A$32:$E$124, 5,0)))</f>
        <v>0</v>
      </c>
      <c r="BL140" s="2140">
        <f>IF(ISERROR(P140*(VLOOKUP($A140, 'E1 Categorization'!$A$32:$E$124, 5,0))), P140*0.5, P140*(VLOOKUP($A140, 'E1 Categorization'!$A$32:$E$124, 5,0)))</f>
        <v>0</v>
      </c>
      <c r="BM140" s="2140">
        <f>IF(ISERROR(Q140*(VLOOKUP($A140, 'E1 Categorization'!$A$32:$E$124, 5,0))), Q140*0.5, Q140*(VLOOKUP($A140, 'E1 Categorization'!$A$32:$E$124, 5,0)))</f>
        <v>0</v>
      </c>
      <c r="BN140" s="2140">
        <f>IF(ISERROR(R140*(VLOOKUP($A140, 'E1 Categorization'!$A$32:$E$124, 5,0))), R140*0.5, R140*(VLOOKUP($A140, 'E1 Categorization'!$A$32:$E$124, 5,0)))</f>
        <v>0</v>
      </c>
      <c r="BO140" s="2140">
        <f>IF(ISERROR(S140*(VLOOKUP($A140, 'E1 Categorization'!$A$32:$E$124, 5,0))), S140*0.5, S140*(VLOOKUP($A140, 'E1 Categorization'!$A$32:$E$124, 5,0)))</f>
        <v>0</v>
      </c>
      <c r="BP140" s="2140">
        <f>IF(ISERROR(T140*(VLOOKUP($A140, 'E1 Categorization'!$A$32:$E$124, 5,0))), T140*0.5, T140*(VLOOKUP($A140, 'E1 Categorization'!$A$32:$E$124, 5,0)))</f>
        <v>0</v>
      </c>
      <c r="BQ140" s="2140">
        <f>IF(ISERROR(U140*(VLOOKUP($A140, 'E1 Categorization'!$A$32:$E$124, 5,0))), U140*0.5, U140*(VLOOKUP($A140, 'E1 Categorization'!$A$32:$E$124, 5,0)))</f>
        <v>0</v>
      </c>
      <c r="BR140" s="2140">
        <f>IF(ISERROR(V140*(VLOOKUP($A140, 'E1 Categorization'!$A$32:$E$124, 5,0))), V140*0.5, V140*(VLOOKUP($A140, 'E1 Categorization'!$A$32:$E$124, 5,0)))</f>
        <v>0</v>
      </c>
      <c r="BS140" s="2140">
        <f>IF(ISERROR(W140*(VLOOKUP($A140, 'E1 Categorization'!$A$32:$E$124, 5,0))), W140*0.5, W140*(VLOOKUP($A140, 'E1 Categorization'!$A$32:$E$124, 5,0)))</f>
        <v>0</v>
      </c>
      <c r="BT140" s="2140">
        <f>IF(ISERROR(X140*(VLOOKUP($A140, 'E1 Categorization'!$A$32:$E$124, 5,0))), X140*0.5, X140*(VLOOKUP($A140, 'E1 Categorization'!$A$32:$E$124, 5,0)))</f>
        <v>0</v>
      </c>
    </row>
    <row r="141" spans="1:72" s="561" customFormat="1" ht="25.5" customHeight="1" x14ac:dyDescent="0.2">
      <c r="A141" s="487">
        <f>'I3 TB Data'!A468:B468</f>
        <v>6205</v>
      </c>
      <c r="B141" s="488" t="str">
        <f>'I3 TB Data'!B469</f>
        <v>Sub-account LEAP Funding</v>
      </c>
      <c r="C141" s="489">
        <f>'I3 TB Data'!G469</f>
        <v>0</v>
      </c>
      <c r="D141" s="1857" t="str">
        <f t="shared" si="36"/>
        <v>Yes</v>
      </c>
      <c r="E141" s="1835"/>
      <c r="F141" s="1835"/>
      <c r="G141" s="1835"/>
      <c r="H141" s="1835"/>
      <c r="I141" s="1835"/>
      <c r="J141" s="1835"/>
      <c r="K141" s="1835"/>
      <c r="L141" s="1835"/>
      <c r="M141" s="1835"/>
      <c r="N141" s="1835"/>
      <c r="O141" s="1835"/>
      <c r="P141" s="1835"/>
      <c r="Q141" s="1835"/>
      <c r="R141" s="1835"/>
      <c r="S141" s="1835"/>
      <c r="T141" s="1835"/>
      <c r="U141" s="1835"/>
      <c r="V141" s="1835"/>
      <c r="W141" s="1835"/>
      <c r="X141" s="1835"/>
      <c r="AA141" s="491">
        <f t="shared" si="37"/>
        <v>6205</v>
      </c>
      <c r="AB141" s="492" t="str">
        <f t="shared" si="38"/>
        <v>Sub-account LEAP Funding</v>
      </c>
      <c r="AC141" s="2140">
        <f>IF(ISERROR(E141*(1-VLOOKUP($A141, 'E1 Categorization'!$A$32:$E$124, 5,0))), E141*0.5, E141*(1-VLOOKUP($A141, 'E1 Categorization'!$A$32:$E$124, 5,0)))</f>
        <v>0</v>
      </c>
      <c r="AD141" s="2140">
        <f>IF(ISERROR(F141*(1-VLOOKUP($A141, 'E1 Categorization'!$A$32:$E$124, 5,0))), F141*0.5, F141*(1-VLOOKUP($A141, 'E1 Categorization'!$A$32:$E$124, 5,0)))</f>
        <v>0</v>
      </c>
      <c r="AE141" s="2140">
        <f>IF(ISERROR(G141*(1-VLOOKUP($A141, 'E1 Categorization'!$A$32:$E$124, 5,0))), G141*0.5, G141*(1-VLOOKUP($A141, 'E1 Categorization'!$A$32:$E$124, 5,0)))</f>
        <v>0</v>
      </c>
      <c r="AF141" s="2140">
        <f>IF(ISERROR(H141*(1-VLOOKUP($A141, 'E1 Categorization'!$A$32:$E$124, 5,0))), H141*0.5, H141*(1-VLOOKUP($A141, 'E1 Categorization'!$A$32:$E$124, 5,0)))</f>
        <v>0</v>
      </c>
      <c r="AG141" s="2140">
        <f>IF(ISERROR(I141*(1-VLOOKUP($A141, 'E1 Categorization'!$A$32:$E$124, 5,0))), I141*0.5, I141*(1-VLOOKUP($A141, 'E1 Categorization'!$A$32:$E$124, 5,0)))</f>
        <v>0</v>
      </c>
      <c r="AH141" s="2140">
        <f>IF(ISERROR(J141*(1-VLOOKUP($A141, 'E1 Categorization'!$A$32:$E$124, 5,0))), J141*0.5, J141*(1-VLOOKUP($A141, 'E1 Categorization'!$A$32:$E$124, 5,0)))</f>
        <v>0</v>
      </c>
      <c r="AI141" s="2140">
        <f>IF(ISERROR(K141*(1-VLOOKUP($A141, 'E1 Categorization'!$A$32:$E$124, 5,0))), K141*0.5, K141*(1-VLOOKUP($A141, 'E1 Categorization'!$A$32:$E$124, 5,0)))</f>
        <v>0</v>
      </c>
      <c r="AJ141" s="2140">
        <f>IF(ISERROR(L141*(1-VLOOKUP($A141, 'E1 Categorization'!$A$32:$E$124, 5,0))), L141*0.5, L141*(1-VLOOKUP($A141, 'E1 Categorization'!$A$32:$E$124, 5,0)))</f>
        <v>0</v>
      </c>
      <c r="AK141" s="2140">
        <f>IF(ISERROR(M141*(1-VLOOKUP($A141, 'E1 Categorization'!$A$32:$E$124, 5,0))), M141*0.5, M141*(1-VLOOKUP($A141, 'E1 Categorization'!$A$32:$E$124, 5,0)))</f>
        <v>0</v>
      </c>
      <c r="AL141" s="2140">
        <f>IF(ISERROR(N141*(1-VLOOKUP($A141, 'E1 Categorization'!$A$32:$E$124, 5,0))), N141*0.5, N141*(1-VLOOKUP($A141, 'E1 Categorization'!$A$32:$E$124, 5,0)))</f>
        <v>0</v>
      </c>
      <c r="AM141" s="2140">
        <f>IF(ISERROR(O141*(1-VLOOKUP($A141, 'E1 Categorization'!$A$32:$E$124, 5,0))), O141*0.5, O141*(1-VLOOKUP($A141, 'E1 Categorization'!$A$32:$E$124, 5,0)))</f>
        <v>0</v>
      </c>
      <c r="AN141" s="2140">
        <f>IF(ISERROR(P141*(1-VLOOKUP($A141, 'E1 Categorization'!$A$32:$E$124, 5,0))), P141*0.5, P141*(1-VLOOKUP($A141, 'E1 Categorization'!$A$32:$E$124, 5,0)))</f>
        <v>0</v>
      </c>
      <c r="AO141" s="2140">
        <f>IF(ISERROR(Q141*(1-VLOOKUP($A141, 'E1 Categorization'!$A$32:$E$124, 5,0))), Q141*0.5, Q141*(1-VLOOKUP($A141, 'E1 Categorization'!$A$32:$E$124, 5,0)))</f>
        <v>0</v>
      </c>
      <c r="AP141" s="2140">
        <f>IF(ISERROR(R141*(1-VLOOKUP($A141, 'E1 Categorization'!$A$32:$E$124, 5,0))), R141*0.5, R141*(1-VLOOKUP($A141, 'E1 Categorization'!$A$32:$E$124, 5,0)))</f>
        <v>0</v>
      </c>
      <c r="AQ141" s="2140">
        <f>IF(ISERROR(S141*(1-VLOOKUP($A141, 'E1 Categorization'!$A$32:$E$124, 5,0))), S141*0.5, S141*(1-VLOOKUP($A141, 'E1 Categorization'!$A$32:$E$124, 5,0)))</f>
        <v>0</v>
      </c>
      <c r="AR141" s="2140">
        <f>IF(ISERROR(T141*(1-VLOOKUP($A141, 'E1 Categorization'!$A$32:$E$124, 5,0))), T141*0.5, T141*(1-VLOOKUP($A141, 'E1 Categorization'!$A$32:$E$124, 5,0)))</f>
        <v>0</v>
      </c>
      <c r="AS141" s="2140">
        <f>IF(ISERROR(U141*(1-VLOOKUP($A141, 'E1 Categorization'!$A$32:$E$124, 5,0))), U141*0.5, U141*(1-VLOOKUP($A141, 'E1 Categorization'!$A$32:$E$124, 5,0)))</f>
        <v>0</v>
      </c>
      <c r="AT141" s="2140">
        <f>IF(ISERROR(V141*(1-VLOOKUP($A141, 'E1 Categorization'!$A$32:$E$124, 5,0))), V141*0.5, V141*(1-VLOOKUP($A141, 'E1 Categorization'!$A$32:$E$124, 5,0)))</f>
        <v>0</v>
      </c>
      <c r="AU141" s="2140">
        <f>IF(ISERROR(W141*(1-VLOOKUP($A141, 'E1 Categorization'!$A$32:$E$124, 5,0))), W141*0.5, W141*(1-VLOOKUP($A141, 'E1 Categorization'!$A$32:$E$124, 5,0)))</f>
        <v>0</v>
      </c>
      <c r="AV141" s="2140">
        <f>IF(ISERROR(X141*(1-VLOOKUP($A141, 'E1 Categorization'!$A$32:$E$124, 5,0))), X141*0.5, X141*(1-VLOOKUP($A141, 'E1 Categorization'!$A$32:$E$124, 5,0)))</f>
        <v>0</v>
      </c>
      <c r="AW141" s="1889"/>
      <c r="AX141" s="1889"/>
      <c r="AY141" s="491">
        <f t="shared" si="39"/>
        <v>6205</v>
      </c>
      <c r="AZ141" s="492" t="str">
        <f t="shared" si="40"/>
        <v>Sub-account LEAP Funding</v>
      </c>
      <c r="BA141" s="2140">
        <f>IF(ISERROR(E141*(VLOOKUP($A141, 'E1 Categorization'!$A$32:$E$124, 5,0))), E141*0.5, E141*(VLOOKUP($A141, 'E1 Categorization'!$A$32:$E$124, 5,0)))</f>
        <v>0</v>
      </c>
      <c r="BB141" s="2140">
        <f>IF(ISERROR(F141*(VLOOKUP($A141, 'E1 Categorization'!$A$32:$E$124, 5,0))), F141*0.5, F141*(VLOOKUP($A141, 'E1 Categorization'!$A$32:$E$124, 5,0)))</f>
        <v>0</v>
      </c>
      <c r="BC141" s="2140">
        <f>IF(ISERROR(G141*(VLOOKUP($A141, 'E1 Categorization'!$A$32:$E$124, 5,0))), G141*0.5, G141*(VLOOKUP($A141, 'E1 Categorization'!$A$32:$E$124, 5,0)))</f>
        <v>0</v>
      </c>
      <c r="BD141" s="2140">
        <f>IF(ISERROR(H141*(VLOOKUP($A141, 'E1 Categorization'!$A$32:$E$124, 5,0))), H141*0.5, H141*(VLOOKUP($A141, 'E1 Categorization'!$A$32:$E$124, 5,0)))</f>
        <v>0</v>
      </c>
      <c r="BE141" s="2140">
        <f>IF(ISERROR(I141*(VLOOKUP($A141, 'E1 Categorization'!$A$32:$E$124, 5,0))), I141*0.5, I141*(VLOOKUP($A141, 'E1 Categorization'!$A$32:$E$124, 5,0)))</f>
        <v>0</v>
      </c>
      <c r="BF141" s="2140">
        <f>IF(ISERROR(J141*(VLOOKUP($A141, 'E1 Categorization'!$A$32:$E$124, 5,0))), J141*0.5, J141*(VLOOKUP($A141, 'E1 Categorization'!$A$32:$E$124, 5,0)))</f>
        <v>0</v>
      </c>
      <c r="BG141" s="2140">
        <f>IF(ISERROR(K141*(VLOOKUP($A141, 'E1 Categorization'!$A$32:$E$124, 5,0))), K141*0.5, K141*(VLOOKUP($A141, 'E1 Categorization'!$A$32:$E$124, 5,0)))</f>
        <v>0</v>
      </c>
      <c r="BH141" s="2140">
        <f>IF(ISERROR(L141*(VLOOKUP($A141, 'E1 Categorization'!$A$32:$E$124, 5,0))), L141*0.5, L141*(VLOOKUP($A141, 'E1 Categorization'!$A$32:$E$124, 5,0)))</f>
        <v>0</v>
      </c>
      <c r="BI141" s="2140">
        <f>IF(ISERROR(M141*(VLOOKUP($A141, 'E1 Categorization'!$A$32:$E$124, 5,0))), M141*0.5, M141*(VLOOKUP($A141, 'E1 Categorization'!$A$32:$E$124, 5,0)))</f>
        <v>0</v>
      </c>
      <c r="BJ141" s="2140">
        <f>IF(ISERROR(N141*(VLOOKUP($A141, 'E1 Categorization'!$A$32:$E$124, 5,0))), N141*0.5, N141*(VLOOKUP($A141, 'E1 Categorization'!$A$32:$E$124, 5,0)))</f>
        <v>0</v>
      </c>
      <c r="BK141" s="2140">
        <f>IF(ISERROR(O141*(VLOOKUP($A141, 'E1 Categorization'!$A$32:$E$124, 5,0))), O141*0.5, O141*(VLOOKUP($A141, 'E1 Categorization'!$A$32:$E$124, 5,0)))</f>
        <v>0</v>
      </c>
      <c r="BL141" s="2140">
        <f>IF(ISERROR(P141*(VLOOKUP($A141, 'E1 Categorization'!$A$32:$E$124, 5,0))), P141*0.5, P141*(VLOOKUP($A141, 'E1 Categorization'!$A$32:$E$124, 5,0)))</f>
        <v>0</v>
      </c>
      <c r="BM141" s="2140">
        <f>IF(ISERROR(Q141*(VLOOKUP($A141, 'E1 Categorization'!$A$32:$E$124, 5,0))), Q141*0.5, Q141*(VLOOKUP($A141, 'E1 Categorization'!$A$32:$E$124, 5,0)))</f>
        <v>0</v>
      </c>
      <c r="BN141" s="2140">
        <f>IF(ISERROR(R141*(VLOOKUP($A141, 'E1 Categorization'!$A$32:$E$124, 5,0))), R141*0.5, R141*(VLOOKUP($A141, 'E1 Categorization'!$A$32:$E$124, 5,0)))</f>
        <v>0</v>
      </c>
      <c r="BO141" s="2140">
        <f>IF(ISERROR(S141*(VLOOKUP($A141, 'E1 Categorization'!$A$32:$E$124, 5,0))), S141*0.5, S141*(VLOOKUP($A141, 'E1 Categorization'!$A$32:$E$124, 5,0)))</f>
        <v>0</v>
      </c>
      <c r="BP141" s="2140">
        <f>IF(ISERROR(T141*(VLOOKUP($A141, 'E1 Categorization'!$A$32:$E$124, 5,0))), T141*0.5, T141*(VLOOKUP($A141, 'E1 Categorization'!$A$32:$E$124, 5,0)))</f>
        <v>0</v>
      </c>
      <c r="BQ141" s="2140">
        <f>IF(ISERROR(U141*(VLOOKUP($A141, 'E1 Categorization'!$A$32:$E$124, 5,0))), U141*0.5, U141*(VLOOKUP($A141, 'E1 Categorization'!$A$32:$E$124, 5,0)))</f>
        <v>0</v>
      </c>
      <c r="BR141" s="2140">
        <f>IF(ISERROR(V141*(VLOOKUP($A141, 'E1 Categorization'!$A$32:$E$124, 5,0))), V141*0.5, V141*(VLOOKUP($A141, 'E1 Categorization'!$A$32:$E$124, 5,0)))</f>
        <v>0</v>
      </c>
      <c r="BS141" s="2140">
        <f>IF(ISERROR(W141*(VLOOKUP($A141, 'E1 Categorization'!$A$32:$E$124, 5,0))), W141*0.5, W141*(VLOOKUP($A141, 'E1 Categorization'!$A$32:$E$124, 5,0)))</f>
        <v>0</v>
      </c>
      <c r="BT141" s="2140">
        <f>IF(ISERROR(X141*(VLOOKUP($A141, 'E1 Categorization'!$A$32:$E$124, 5,0))), X141*0.5, X141*(VLOOKUP($A141, 'E1 Categorization'!$A$32:$E$124, 5,0)))</f>
        <v>0</v>
      </c>
    </row>
    <row r="142" spans="1:72" s="561" customFormat="1" ht="25.5" customHeight="1" x14ac:dyDescent="0.2">
      <c r="A142" s="487">
        <f>'I3 TB Data'!A470:B470</f>
        <v>6210</v>
      </c>
      <c r="B142" s="488" t="str">
        <f>'I3 TB Data'!B470</f>
        <v>Life Insurance</v>
      </c>
      <c r="C142" s="489">
        <f>'I3 TB Data'!G470</f>
        <v>0</v>
      </c>
      <c r="D142" s="1857" t="str">
        <f t="shared" si="36"/>
        <v>Yes</v>
      </c>
      <c r="E142" s="1835"/>
      <c r="F142" s="1835"/>
      <c r="G142" s="1835"/>
      <c r="H142" s="1835"/>
      <c r="I142" s="1835"/>
      <c r="J142" s="1835"/>
      <c r="K142" s="1835"/>
      <c r="L142" s="1835"/>
      <c r="M142" s="1835"/>
      <c r="N142" s="1835"/>
      <c r="O142" s="1835"/>
      <c r="P142" s="1835"/>
      <c r="Q142" s="1835"/>
      <c r="R142" s="1835"/>
      <c r="S142" s="1835"/>
      <c r="T142" s="1835"/>
      <c r="U142" s="1835"/>
      <c r="V142" s="1835"/>
      <c r="W142" s="1835"/>
      <c r="X142" s="1835"/>
      <c r="AA142" s="491">
        <f t="shared" si="37"/>
        <v>6210</v>
      </c>
      <c r="AB142" s="492" t="str">
        <f t="shared" si="38"/>
        <v>Life Insurance</v>
      </c>
      <c r="AC142" s="2140">
        <f>IF(ISERROR(E142*(1-VLOOKUP($A142, 'E1 Categorization'!$A$32:$E$124, 5,0))), E142*0.5, E142*(1-VLOOKUP($A142, 'E1 Categorization'!$A$32:$E$124, 5,0)))</f>
        <v>0</v>
      </c>
      <c r="AD142" s="2140">
        <f>IF(ISERROR(F142*(1-VLOOKUP($A142, 'E1 Categorization'!$A$32:$E$124, 5,0))), F142*0.5, F142*(1-VLOOKUP($A142, 'E1 Categorization'!$A$32:$E$124, 5,0)))</f>
        <v>0</v>
      </c>
      <c r="AE142" s="2140">
        <f>IF(ISERROR(G142*(1-VLOOKUP($A142, 'E1 Categorization'!$A$32:$E$124, 5,0))), G142*0.5, G142*(1-VLOOKUP($A142, 'E1 Categorization'!$A$32:$E$124, 5,0)))</f>
        <v>0</v>
      </c>
      <c r="AF142" s="2140">
        <f>IF(ISERROR(H142*(1-VLOOKUP($A142, 'E1 Categorization'!$A$32:$E$124, 5,0))), H142*0.5, H142*(1-VLOOKUP($A142, 'E1 Categorization'!$A$32:$E$124, 5,0)))</f>
        <v>0</v>
      </c>
      <c r="AG142" s="2140">
        <f>IF(ISERROR(I142*(1-VLOOKUP($A142, 'E1 Categorization'!$A$32:$E$124, 5,0))), I142*0.5, I142*(1-VLOOKUP($A142, 'E1 Categorization'!$A$32:$E$124, 5,0)))</f>
        <v>0</v>
      </c>
      <c r="AH142" s="2140">
        <f>IF(ISERROR(J142*(1-VLOOKUP($A142, 'E1 Categorization'!$A$32:$E$124, 5,0))), J142*0.5, J142*(1-VLOOKUP($A142, 'E1 Categorization'!$A$32:$E$124, 5,0)))</f>
        <v>0</v>
      </c>
      <c r="AI142" s="2140">
        <f>IF(ISERROR(K142*(1-VLOOKUP($A142, 'E1 Categorization'!$A$32:$E$124, 5,0))), K142*0.5, K142*(1-VLOOKUP($A142, 'E1 Categorization'!$A$32:$E$124, 5,0)))</f>
        <v>0</v>
      </c>
      <c r="AJ142" s="2140">
        <f>IF(ISERROR(L142*(1-VLOOKUP($A142, 'E1 Categorization'!$A$32:$E$124, 5,0))), L142*0.5, L142*(1-VLOOKUP($A142, 'E1 Categorization'!$A$32:$E$124, 5,0)))</f>
        <v>0</v>
      </c>
      <c r="AK142" s="2140">
        <f>IF(ISERROR(M142*(1-VLOOKUP($A142, 'E1 Categorization'!$A$32:$E$124, 5,0))), M142*0.5, M142*(1-VLOOKUP($A142, 'E1 Categorization'!$A$32:$E$124, 5,0)))</f>
        <v>0</v>
      </c>
      <c r="AL142" s="2140">
        <f>IF(ISERROR(N142*(1-VLOOKUP($A142, 'E1 Categorization'!$A$32:$E$124, 5,0))), N142*0.5, N142*(1-VLOOKUP($A142, 'E1 Categorization'!$A$32:$E$124, 5,0)))</f>
        <v>0</v>
      </c>
      <c r="AM142" s="2140">
        <f>IF(ISERROR(O142*(1-VLOOKUP($A142, 'E1 Categorization'!$A$32:$E$124, 5,0))), O142*0.5, O142*(1-VLOOKUP($A142, 'E1 Categorization'!$A$32:$E$124, 5,0)))</f>
        <v>0</v>
      </c>
      <c r="AN142" s="2140">
        <f>IF(ISERROR(P142*(1-VLOOKUP($A142, 'E1 Categorization'!$A$32:$E$124, 5,0))), P142*0.5, P142*(1-VLOOKUP($A142, 'E1 Categorization'!$A$32:$E$124, 5,0)))</f>
        <v>0</v>
      </c>
      <c r="AO142" s="2140">
        <f>IF(ISERROR(Q142*(1-VLOOKUP($A142, 'E1 Categorization'!$A$32:$E$124, 5,0))), Q142*0.5, Q142*(1-VLOOKUP($A142, 'E1 Categorization'!$A$32:$E$124, 5,0)))</f>
        <v>0</v>
      </c>
      <c r="AP142" s="2140">
        <f>IF(ISERROR(R142*(1-VLOOKUP($A142, 'E1 Categorization'!$A$32:$E$124, 5,0))), R142*0.5, R142*(1-VLOOKUP($A142, 'E1 Categorization'!$A$32:$E$124, 5,0)))</f>
        <v>0</v>
      </c>
      <c r="AQ142" s="2140">
        <f>IF(ISERROR(S142*(1-VLOOKUP($A142, 'E1 Categorization'!$A$32:$E$124, 5,0))), S142*0.5, S142*(1-VLOOKUP($A142, 'E1 Categorization'!$A$32:$E$124, 5,0)))</f>
        <v>0</v>
      </c>
      <c r="AR142" s="2140">
        <f>IF(ISERROR(T142*(1-VLOOKUP($A142, 'E1 Categorization'!$A$32:$E$124, 5,0))), T142*0.5, T142*(1-VLOOKUP($A142, 'E1 Categorization'!$A$32:$E$124, 5,0)))</f>
        <v>0</v>
      </c>
      <c r="AS142" s="2140">
        <f>IF(ISERROR(U142*(1-VLOOKUP($A142, 'E1 Categorization'!$A$32:$E$124, 5,0))), U142*0.5, U142*(1-VLOOKUP($A142, 'E1 Categorization'!$A$32:$E$124, 5,0)))</f>
        <v>0</v>
      </c>
      <c r="AT142" s="2140">
        <f>IF(ISERROR(V142*(1-VLOOKUP($A142, 'E1 Categorization'!$A$32:$E$124, 5,0))), V142*0.5, V142*(1-VLOOKUP($A142, 'E1 Categorization'!$A$32:$E$124, 5,0)))</f>
        <v>0</v>
      </c>
      <c r="AU142" s="2140">
        <f>IF(ISERROR(W142*(1-VLOOKUP($A142, 'E1 Categorization'!$A$32:$E$124, 5,0))), W142*0.5, W142*(1-VLOOKUP($A142, 'E1 Categorization'!$A$32:$E$124, 5,0)))</f>
        <v>0</v>
      </c>
      <c r="AV142" s="2140">
        <f>IF(ISERROR(X142*(1-VLOOKUP($A142, 'E1 Categorization'!$A$32:$E$124, 5,0))), X142*0.5, X142*(1-VLOOKUP($A142, 'E1 Categorization'!$A$32:$E$124, 5,0)))</f>
        <v>0</v>
      </c>
      <c r="AW142" s="1889"/>
      <c r="AX142" s="1889"/>
      <c r="AY142" s="491">
        <f t="shared" si="39"/>
        <v>6210</v>
      </c>
      <c r="AZ142" s="492" t="str">
        <f t="shared" si="40"/>
        <v>Life Insurance</v>
      </c>
      <c r="BA142" s="2140">
        <f>IF(ISERROR(E142*(VLOOKUP($A142, 'E1 Categorization'!$A$32:$E$124, 5,0))), E142*0.5, E142*(VLOOKUP($A142, 'E1 Categorization'!$A$32:$E$124, 5,0)))</f>
        <v>0</v>
      </c>
      <c r="BB142" s="2140">
        <f>IF(ISERROR(F142*(VLOOKUP($A142, 'E1 Categorization'!$A$32:$E$124, 5,0))), F142*0.5, F142*(VLOOKUP($A142, 'E1 Categorization'!$A$32:$E$124, 5,0)))</f>
        <v>0</v>
      </c>
      <c r="BC142" s="2140">
        <f>IF(ISERROR(G142*(VLOOKUP($A142, 'E1 Categorization'!$A$32:$E$124, 5,0))), G142*0.5, G142*(VLOOKUP($A142, 'E1 Categorization'!$A$32:$E$124, 5,0)))</f>
        <v>0</v>
      </c>
      <c r="BD142" s="2140">
        <f>IF(ISERROR(H142*(VLOOKUP($A142, 'E1 Categorization'!$A$32:$E$124, 5,0))), H142*0.5, H142*(VLOOKUP($A142, 'E1 Categorization'!$A$32:$E$124, 5,0)))</f>
        <v>0</v>
      </c>
      <c r="BE142" s="2140">
        <f>IF(ISERROR(I142*(VLOOKUP($A142, 'E1 Categorization'!$A$32:$E$124, 5,0))), I142*0.5, I142*(VLOOKUP($A142, 'E1 Categorization'!$A$32:$E$124, 5,0)))</f>
        <v>0</v>
      </c>
      <c r="BF142" s="2140">
        <f>IF(ISERROR(J142*(VLOOKUP($A142, 'E1 Categorization'!$A$32:$E$124, 5,0))), J142*0.5, J142*(VLOOKUP($A142, 'E1 Categorization'!$A$32:$E$124, 5,0)))</f>
        <v>0</v>
      </c>
      <c r="BG142" s="2140">
        <f>IF(ISERROR(K142*(VLOOKUP($A142, 'E1 Categorization'!$A$32:$E$124, 5,0))), K142*0.5, K142*(VLOOKUP($A142, 'E1 Categorization'!$A$32:$E$124, 5,0)))</f>
        <v>0</v>
      </c>
      <c r="BH142" s="2140">
        <f>IF(ISERROR(L142*(VLOOKUP($A142, 'E1 Categorization'!$A$32:$E$124, 5,0))), L142*0.5, L142*(VLOOKUP($A142, 'E1 Categorization'!$A$32:$E$124, 5,0)))</f>
        <v>0</v>
      </c>
      <c r="BI142" s="2140">
        <f>IF(ISERROR(M142*(VLOOKUP($A142, 'E1 Categorization'!$A$32:$E$124, 5,0))), M142*0.5, M142*(VLOOKUP($A142, 'E1 Categorization'!$A$32:$E$124, 5,0)))</f>
        <v>0</v>
      </c>
      <c r="BJ142" s="2140">
        <f>IF(ISERROR(N142*(VLOOKUP($A142, 'E1 Categorization'!$A$32:$E$124, 5,0))), N142*0.5, N142*(VLOOKUP($A142, 'E1 Categorization'!$A$32:$E$124, 5,0)))</f>
        <v>0</v>
      </c>
      <c r="BK142" s="2140">
        <f>IF(ISERROR(O142*(VLOOKUP($A142, 'E1 Categorization'!$A$32:$E$124, 5,0))), O142*0.5, O142*(VLOOKUP($A142, 'E1 Categorization'!$A$32:$E$124, 5,0)))</f>
        <v>0</v>
      </c>
      <c r="BL142" s="2140">
        <f>IF(ISERROR(P142*(VLOOKUP($A142, 'E1 Categorization'!$A$32:$E$124, 5,0))), P142*0.5, P142*(VLOOKUP($A142, 'E1 Categorization'!$A$32:$E$124, 5,0)))</f>
        <v>0</v>
      </c>
      <c r="BM142" s="2140">
        <f>IF(ISERROR(Q142*(VLOOKUP($A142, 'E1 Categorization'!$A$32:$E$124, 5,0))), Q142*0.5, Q142*(VLOOKUP($A142, 'E1 Categorization'!$A$32:$E$124, 5,0)))</f>
        <v>0</v>
      </c>
      <c r="BN142" s="2140">
        <f>IF(ISERROR(R142*(VLOOKUP($A142, 'E1 Categorization'!$A$32:$E$124, 5,0))), R142*0.5, R142*(VLOOKUP($A142, 'E1 Categorization'!$A$32:$E$124, 5,0)))</f>
        <v>0</v>
      </c>
      <c r="BO142" s="2140">
        <f>IF(ISERROR(S142*(VLOOKUP($A142, 'E1 Categorization'!$A$32:$E$124, 5,0))), S142*0.5, S142*(VLOOKUP($A142, 'E1 Categorization'!$A$32:$E$124, 5,0)))</f>
        <v>0</v>
      </c>
      <c r="BP142" s="2140">
        <f>IF(ISERROR(T142*(VLOOKUP($A142, 'E1 Categorization'!$A$32:$E$124, 5,0))), T142*0.5, T142*(VLOOKUP($A142, 'E1 Categorization'!$A$32:$E$124, 5,0)))</f>
        <v>0</v>
      </c>
      <c r="BQ142" s="2140">
        <f>IF(ISERROR(U142*(VLOOKUP($A142, 'E1 Categorization'!$A$32:$E$124, 5,0))), U142*0.5, U142*(VLOOKUP($A142, 'E1 Categorization'!$A$32:$E$124, 5,0)))</f>
        <v>0</v>
      </c>
      <c r="BR142" s="2140">
        <f>IF(ISERROR(V142*(VLOOKUP($A142, 'E1 Categorization'!$A$32:$E$124, 5,0))), V142*0.5, V142*(VLOOKUP($A142, 'E1 Categorization'!$A$32:$E$124, 5,0)))</f>
        <v>0</v>
      </c>
      <c r="BS142" s="2140">
        <f>IF(ISERROR(W142*(VLOOKUP($A142, 'E1 Categorization'!$A$32:$E$124, 5,0))), W142*0.5, W142*(VLOOKUP($A142, 'E1 Categorization'!$A$32:$E$124, 5,0)))</f>
        <v>0</v>
      </c>
      <c r="BT142" s="2140">
        <f>IF(ISERROR(X142*(VLOOKUP($A142, 'E1 Categorization'!$A$32:$E$124, 5,0))), X142*0.5, X142*(VLOOKUP($A142, 'E1 Categorization'!$A$32:$E$124, 5,0)))</f>
        <v>0</v>
      </c>
    </row>
    <row r="143" spans="1:72" s="561" customFormat="1" ht="25.5" customHeight="1" x14ac:dyDescent="0.2">
      <c r="A143" s="487">
        <f>'I3 TB Data'!A471:B471</f>
        <v>6215</v>
      </c>
      <c r="B143" s="488" t="str">
        <f>'I3 TB Data'!B471</f>
        <v>Penalties</v>
      </c>
      <c r="C143" s="489">
        <f>'I3 TB Data'!G471</f>
        <v>0</v>
      </c>
      <c r="D143" s="1857" t="str">
        <f t="shared" si="36"/>
        <v>Yes</v>
      </c>
      <c r="E143" s="1835"/>
      <c r="F143" s="1835"/>
      <c r="G143" s="1835"/>
      <c r="H143" s="1835"/>
      <c r="I143" s="1835"/>
      <c r="J143" s="1835"/>
      <c r="K143" s="1835"/>
      <c r="L143" s="1835"/>
      <c r="M143" s="1835"/>
      <c r="N143" s="1835"/>
      <c r="O143" s="1835"/>
      <c r="P143" s="1835"/>
      <c r="Q143" s="1835"/>
      <c r="R143" s="1835"/>
      <c r="S143" s="1835"/>
      <c r="T143" s="1835"/>
      <c r="U143" s="1835"/>
      <c r="V143" s="1835"/>
      <c r="W143" s="1835"/>
      <c r="X143" s="1835"/>
      <c r="AA143" s="491">
        <f t="shared" si="37"/>
        <v>6215</v>
      </c>
      <c r="AB143" s="492" t="str">
        <f t="shared" si="38"/>
        <v>Penalties</v>
      </c>
      <c r="AC143" s="2140">
        <f>IF(ISERROR(E143*(1-VLOOKUP($A143, 'E1 Categorization'!$A$32:$E$124, 5,0))), E143*0.5, E143*(1-VLOOKUP($A143, 'E1 Categorization'!$A$32:$E$124, 5,0)))</f>
        <v>0</v>
      </c>
      <c r="AD143" s="2140">
        <f>IF(ISERROR(F143*(1-VLOOKUP($A143, 'E1 Categorization'!$A$32:$E$124, 5,0))), F143*0.5, F143*(1-VLOOKUP($A143, 'E1 Categorization'!$A$32:$E$124, 5,0)))</f>
        <v>0</v>
      </c>
      <c r="AE143" s="2140">
        <f>IF(ISERROR(G143*(1-VLOOKUP($A143, 'E1 Categorization'!$A$32:$E$124, 5,0))), G143*0.5, G143*(1-VLOOKUP($A143, 'E1 Categorization'!$A$32:$E$124, 5,0)))</f>
        <v>0</v>
      </c>
      <c r="AF143" s="2140">
        <f>IF(ISERROR(H143*(1-VLOOKUP($A143, 'E1 Categorization'!$A$32:$E$124, 5,0))), H143*0.5, H143*(1-VLOOKUP($A143, 'E1 Categorization'!$A$32:$E$124, 5,0)))</f>
        <v>0</v>
      </c>
      <c r="AG143" s="2140">
        <f>IF(ISERROR(I143*(1-VLOOKUP($A143, 'E1 Categorization'!$A$32:$E$124, 5,0))), I143*0.5, I143*(1-VLOOKUP($A143, 'E1 Categorization'!$A$32:$E$124, 5,0)))</f>
        <v>0</v>
      </c>
      <c r="AH143" s="2140">
        <f>IF(ISERROR(J143*(1-VLOOKUP($A143, 'E1 Categorization'!$A$32:$E$124, 5,0))), J143*0.5, J143*(1-VLOOKUP($A143, 'E1 Categorization'!$A$32:$E$124, 5,0)))</f>
        <v>0</v>
      </c>
      <c r="AI143" s="2140">
        <f>IF(ISERROR(K143*(1-VLOOKUP($A143, 'E1 Categorization'!$A$32:$E$124, 5,0))), K143*0.5, K143*(1-VLOOKUP($A143, 'E1 Categorization'!$A$32:$E$124, 5,0)))</f>
        <v>0</v>
      </c>
      <c r="AJ143" s="2140">
        <f>IF(ISERROR(L143*(1-VLOOKUP($A143, 'E1 Categorization'!$A$32:$E$124, 5,0))), L143*0.5, L143*(1-VLOOKUP($A143, 'E1 Categorization'!$A$32:$E$124, 5,0)))</f>
        <v>0</v>
      </c>
      <c r="AK143" s="2140">
        <f>IF(ISERROR(M143*(1-VLOOKUP($A143, 'E1 Categorization'!$A$32:$E$124, 5,0))), M143*0.5, M143*(1-VLOOKUP($A143, 'E1 Categorization'!$A$32:$E$124, 5,0)))</f>
        <v>0</v>
      </c>
      <c r="AL143" s="2140">
        <f>IF(ISERROR(N143*(1-VLOOKUP($A143, 'E1 Categorization'!$A$32:$E$124, 5,0))), N143*0.5, N143*(1-VLOOKUP($A143, 'E1 Categorization'!$A$32:$E$124, 5,0)))</f>
        <v>0</v>
      </c>
      <c r="AM143" s="2140">
        <f>IF(ISERROR(O143*(1-VLOOKUP($A143, 'E1 Categorization'!$A$32:$E$124, 5,0))), O143*0.5, O143*(1-VLOOKUP($A143, 'E1 Categorization'!$A$32:$E$124, 5,0)))</f>
        <v>0</v>
      </c>
      <c r="AN143" s="2140">
        <f>IF(ISERROR(P143*(1-VLOOKUP($A143, 'E1 Categorization'!$A$32:$E$124, 5,0))), P143*0.5, P143*(1-VLOOKUP($A143, 'E1 Categorization'!$A$32:$E$124, 5,0)))</f>
        <v>0</v>
      </c>
      <c r="AO143" s="2140">
        <f>IF(ISERROR(Q143*(1-VLOOKUP($A143, 'E1 Categorization'!$A$32:$E$124, 5,0))), Q143*0.5, Q143*(1-VLOOKUP($A143, 'E1 Categorization'!$A$32:$E$124, 5,0)))</f>
        <v>0</v>
      </c>
      <c r="AP143" s="2140">
        <f>IF(ISERROR(R143*(1-VLOOKUP($A143, 'E1 Categorization'!$A$32:$E$124, 5,0))), R143*0.5, R143*(1-VLOOKUP($A143, 'E1 Categorization'!$A$32:$E$124, 5,0)))</f>
        <v>0</v>
      </c>
      <c r="AQ143" s="2140">
        <f>IF(ISERROR(S143*(1-VLOOKUP($A143, 'E1 Categorization'!$A$32:$E$124, 5,0))), S143*0.5, S143*(1-VLOOKUP($A143, 'E1 Categorization'!$A$32:$E$124, 5,0)))</f>
        <v>0</v>
      </c>
      <c r="AR143" s="2140">
        <f>IF(ISERROR(T143*(1-VLOOKUP($A143, 'E1 Categorization'!$A$32:$E$124, 5,0))), T143*0.5, T143*(1-VLOOKUP($A143, 'E1 Categorization'!$A$32:$E$124, 5,0)))</f>
        <v>0</v>
      </c>
      <c r="AS143" s="2140">
        <f>IF(ISERROR(U143*(1-VLOOKUP($A143, 'E1 Categorization'!$A$32:$E$124, 5,0))), U143*0.5, U143*(1-VLOOKUP($A143, 'E1 Categorization'!$A$32:$E$124, 5,0)))</f>
        <v>0</v>
      </c>
      <c r="AT143" s="2140">
        <f>IF(ISERROR(V143*(1-VLOOKUP($A143, 'E1 Categorization'!$A$32:$E$124, 5,0))), V143*0.5, V143*(1-VLOOKUP($A143, 'E1 Categorization'!$A$32:$E$124, 5,0)))</f>
        <v>0</v>
      </c>
      <c r="AU143" s="2140">
        <f>IF(ISERROR(W143*(1-VLOOKUP($A143, 'E1 Categorization'!$A$32:$E$124, 5,0))), W143*0.5, W143*(1-VLOOKUP($A143, 'E1 Categorization'!$A$32:$E$124, 5,0)))</f>
        <v>0</v>
      </c>
      <c r="AV143" s="2140">
        <f>IF(ISERROR(X143*(1-VLOOKUP($A143, 'E1 Categorization'!$A$32:$E$124, 5,0))), X143*0.5, X143*(1-VLOOKUP($A143, 'E1 Categorization'!$A$32:$E$124, 5,0)))</f>
        <v>0</v>
      </c>
      <c r="AW143" s="1889"/>
      <c r="AX143" s="1889"/>
      <c r="AY143" s="491">
        <f t="shared" si="39"/>
        <v>6215</v>
      </c>
      <c r="AZ143" s="492" t="str">
        <f t="shared" si="40"/>
        <v>Penalties</v>
      </c>
      <c r="BA143" s="2140">
        <f>IF(ISERROR(E143*(VLOOKUP($A143, 'E1 Categorization'!$A$32:$E$124, 5,0))), E143*0.5, E143*(VLOOKUP($A143, 'E1 Categorization'!$A$32:$E$124, 5,0)))</f>
        <v>0</v>
      </c>
      <c r="BB143" s="2140">
        <f>IF(ISERROR(F143*(VLOOKUP($A143, 'E1 Categorization'!$A$32:$E$124, 5,0))), F143*0.5, F143*(VLOOKUP($A143, 'E1 Categorization'!$A$32:$E$124, 5,0)))</f>
        <v>0</v>
      </c>
      <c r="BC143" s="2140">
        <f>IF(ISERROR(G143*(VLOOKUP($A143, 'E1 Categorization'!$A$32:$E$124, 5,0))), G143*0.5, G143*(VLOOKUP($A143, 'E1 Categorization'!$A$32:$E$124, 5,0)))</f>
        <v>0</v>
      </c>
      <c r="BD143" s="2140">
        <f>IF(ISERROR(H143*(VLOOKUP($A143, 'E1 Categorization'!$A$32:$E$124, 5,0))), H143*0.5, H143*(VLOOKUP($A143, 'E1 Categorization'!$A$32:$E$124, 5,0)))</f>
        <v>0</v>
      </c>
      <c r="BE143" s="2140">
        <f>IF(ISERROR(I143*(VLOOKUP($A143, 'E1 Categorization'!$A$32:$E$124, 5,0))), I143*0.5, I143*(VLOOKUP($A143, 'E1 Categorization'!$A$32:$E$124, 5,0)))</f>
        <v>0</v>
      </c>
      <c r="BF143" s="2140">
        <f>IF(ISERROR(J143*(VLOOKUP($A143, 'E1 Categorization'!$A$32:$E$124, 5,0))), J143*0.5, J143*(VLOOKUP($A143, 'E1 Categorization'!$A$32:$E$124, 5,0)))</f>
        <v>0</v>
      </c>
      <c r="BG143" s="2140">
        <f>IF(ISERROR(K143*(VLOOKUP($A143, 'E1 Categorization'!$A$32:$E$124, 5,0))), K143*0.5, K143*(VLOOKUP($A143, 'E1 Categorization'!$A$32:$E$124, 5,0)))</f>
        <v>0</v>
      </c>
      <c r="BH143" s="2140">
        <f>IF(ISERROR(L143*(VLOOKUP($A143, 'E1 Categorization'!$A$32:$E$124, 5,0))), L143*0.5, L143*(VLOOKUP($A143, 'E1 Categorization'!$A$32:$E$124, 5,0)))</f>
        <v>0</v>
      </c>
      <c r="BI143" s="2140">
        <f>IF(ISERROR(M143*(VLOOKUP($A143, 'E1 Categorization'!$A$32:$E$124, 5,0))), M143*0.5, M143*(VLOOKUP($A143, 'E1 Categorization'!$A$32:$E$124, 5,0)))</f>
        <v>0</v>
      </c>
      <c r="BJ143" s="2140">
        <f>IF(ISERROR(N143*(VLOOKUP($A143, 'E1 Categorization'!$A$32:$E$124, 5,0))), N143*0.5, N143*(VLOOKUP($A143, 'E1 Categorization'!$A$32:$E$124, 5,0)))</f>
        <v>0</v>
      </c>
      <c r="BK143" s="2140">
        <f>IF(ISERROR(O143*(VLOOKUP($A143, 'E1 Categorization'!$A$32:$E$124, 5,0))), O143*0.5, O143*(VLOOKUP($A143, 'E1 Categorization'!$A$32:$E$124, 5,0)))</f>
        <v>0</v>
      </c>
      <c r="BL143" s="2140">
        <f>IF(ISERROR(P143*(VLOOKUP($A143, 'E1 Categorization'!$A$32:$E$124, 5,0))), P143*0.5, P143*(VLOOKUP($A143, 'E1 Categorization'!$A$32:$E$124, 5,0)))</f>
        <v>0</v>
      </c>
      <c r="BM143" s="2140">
        <f>IF(ISERROR(Q143*(VLOOKUP($A143, 'E1 Categorization'!$A$32:$E$124, 5,0))), Q143*0.5, Q143*(VLOOKUP($A143, 'E1 Categorization'!$A$32:$E$124, 5,0)))</f>
        <v>0</v>
      </c>
      <c r="BN143" s="2140">
        <f>IF(ISERROR(R143*(VLOOKUP($A143, 'E1 Categorization'!$A$32:$E$124, 5,0))), R143*0.5, R143*(VLOOKUP($A143, 'E1 Categorization'!$A$32:$E$124, 5,0)))</f>
        <v>0</v>
      </c>
      <c r="BO143" s="2140">
        <f>IF(ISERROR(S143*(VLOOKUP($A143, 'E1 Categorization'!$A$32:$E$124, 5,0))), S143*0.5, S143*(VLOOKUP($A143, 'E1 Categorization'!$A$32:$E$124, 5,0)))</f>
        <v>0</v>
      </c>
      <c r="BP143" s="2140">
        <f>IF(ISERROR(T143*(VLOOKUP($A143, 'E1 Categorization'!$A$32:$E$124, 5,0))), T143*0.5, T143*(VLOOKUP($A143, 'E1 Categorization'!$A$32:$E$124, 5,0)))</f>
        <v>0</v>
      </c>
      <c r="BQ143" s="2140">
        <f>IF(ISERROR(U143*(VLOOKUP($A143, 'E1 Categorization'!$A$32:$E$124, 5,0))), U143*0.5, U143*(VLOOKUP($A143, 'E1 Categorization'!$A$32:$E$124, 5,0)))</f>
        <v>0</v>
      </c>
      <c r="BR143" s="2140">
        <f>IF(ISERROR(V143*(VLOOKUP($A143, 'E1 Categorization'!$A$32:$E$124, 5,0))), V143*0.5, V143*(VLOOKUP($A143, 'E1 Categorization'!$A$32:$E$124, 5,0)))</f>
        <v>0</v>
      </c>
      <c r="BS143" s="2140">
        <f>IF(ISERROR(W143*(VLOOKUP($A143, 'E1 Categorization'!$A$32:$E$124, 5,0))), W143*0.5, W143*(VLOOKUP($A143, 'E1 Categorization'!$A$32:$E$124, 5,0)))</f>
        <v>0</v>
      </c>
      <c r="BT143" s="2140">
        <f>IF(ISERROR(X143*(VLOOKUP($A143, 'E1 Categorization'!$A$32:$E$124, 5,0))), X143*0.5, X143*(VLOOKUP($A143, 'E1 Categorization'!$A$32:$E$124, 5,0)))</f>
        <v>0</v>
      </c>
    </row>
    <row r="144" spans="1:72" s="561" customFormat="1" ht="25.5" customHeight="1" x14ac:dyDescent="0.2">
      <c r="A144" s="487">
        <f>'I3 TB Data'!A472:B472</f>
        <v>6225</v>
      </c>
      <c r="B144" s="488" t="str">
        <f>'I3 TB Data'!B472</f>
        <v>Other Deductions</v>
      </c>
      <c r="C144" s="489">
        <f>'I3 TB Data'!G472</f>
        <v>0</v>
      </c>
      <c r="D144" s="1857" t="str">
        <f t="shared" si="36"/>
        <v>Yes</v>
      </c>
      <c r="E144" s="1835"/>
      <c r="F144" s="1835"/>
      <c r="G144" s="1835"/>
      <c r="H144" s="1835"/>
      <c r="I144" s="1835"/>
      <c r="J144" s="1835"/>
      <c r="K144" s="1835"/>
      <c r="L144" s="1835"/>
      <c r="M144" s="1835"/>
      <c r="N144" s="1835"/>
      <c r="O144" s="1835"/>
      <c r="P144" s="1835"/>
      <c r="Q144" s="1835"/>
      <c r="R144" s="1835"/>
      <c r="S144" s="1835"/>
      <c r="T144" s="1835"/>
      <c r="U144" s="1835"/>
      <c r="V144" s="1835"/>
      <c r="W144" s="1835"/>
      <c r="X144" s="1835"/>
      <c r="AA144" s="491">
        <f t="shared" si="37"/>
        <v>6225</v>
      </c>
      <c r="AB144" s="492" t="str">
        <f t="shared" si="38"/>
        <v>Other Deductions</v>
      </c>
      <c r="AC144" s="2140">
        <f>IF(ISERROR(E144*(1-VLOOKUP($A144, 'E1 Categorization'!$A$32:$E$124, 5,0))), E144*0.5, E144*(1-VLOOKUP($A144, 'E1 Categorization'!$A$32:$E$124, 5,0)))</f>
        <v>0</v>
      </c>
      <c r="AD144" s="2140">
        <f>IF(ISERROR(F144*(1-VLOOKUP($A144, 'E1 Categorization'!$A$32:$E$124, 5,0))), F144*0.5, F144*(1-VLOOKUP($A144, 'E1 Categorization'!$A$32:$E$124, 5,0)))</f>
        <v>0</v>
      </c>
      <c r="AE144" s="2140">
        <f>IF(ISERROR(G144*(1-VLOOKUP($A144, 'E1 Categorization'!$A$32:$E$124, 5,0))), G144*0.5, G144*(1-VLOOKUP($A144, 'E1 Categorization'!$A$32:$E$124, 5,0)))</f>
        <v>0</v>
      </c>
      <c r="AF144" s="2140">
        <f>IF(ISERROR(H144*(1-VLOOKUP($A144, 'E1 Categorization'!$A$32:$E$124, 5,0))), H144*0.5, H144*(1-VLOOKUP($A144, 'E1 Categorization'!$A$32:$E$124, 5,0)))</f>
        <v>0</v>
      </c>
      <c r="AG144" s="2140">
        <f>IF(ISERROR(I144*(1-VLOOKUP($A144, 'E1 Categorization'!$A$32:$E$124, 5,0))), I144*0.5, I144*(1-VLOOKUP($A144, 'E1 Categorization'!$A$32:$E$124, 5,0)))</f>
        <v>0</v>
      </c>
      <c r="AH144" s="2140">
        <f>IF(ISERROR(J144*(1-VLOOKUP($A144, 'E1 Categorization'!$A$32:$E$124, 5,0))), J144*0.5, J144*(1-VLOOKUP($A144, 'E1 Categorization'!$A$32:$E$124, 5,0)))</f>
        <v>0</v>
      </c>
      <c r="AI144" s="2140">
        <f>IF(ISERROR(K144*(1-VLOOKUP($A144, 'E1 Categorization'!$A$32:$E$124, 5,0))), K144*0.5, K144*(1-VLOOKUP($A144, 'E1 Categorization'!$A$32:$E$124, 5,0)))</f>
        <v>0</v>
      </c>
      <c r="AJ144" s="2140">
        <f>IF(ISERROR(L144*(1-VLOOKUP($A144, 'E1 Categorization'!$A$32:$E$124, 5,0))), L144*0.5, L144*(1-VLOOKUP($A144, 'E1 Categorization'!$A$32:$E$124, 5,0)))</f>
        <v>0</v>
      </c>
      <c r="AK144" s="2140">
        <f>IF(ISERROR(M144*(1-VLOOKUP($A144, 'E1 Categorization'!$A$32:$E$124, 5,0))), M144*0.5, M144*(1-VLOOKUP($A144, 'E1 Categorization'!$A$32:$E$124, 5,0)))</f>
        <v>0</v>
      </c>
      <c r="AL144" s="2140">
        <f>IF(ISERROR(N144*(1-VLOOKUP($A144, 'E1 Categorization'!$A$32:$E$124, 5,0))), N144*0.5, N144*(1-VLOOKUP($A144, 'E1 Categorization'!$A$32:$E$124, 5,0)))</f>
        <v>0</v>
      </c>
      <c r="AM144" s="2140">
        <f>IF(ISERROR(O144*(1-VLOOKUP($A144, 'E1 Categorization'!$A$32:$E$124, 5,0))), O144*0.5, O144*(1-VLOOKUP($A144, 'E1 Categorization'!$A$32:$E$124, 5,0)))</f>
        <v>0</v>
      </c>
      <c r="AN144" s="2140">
        <f>IF(ISERROR(P144*(1-VLOOKUP($A144, 'E1 Categorization'!$A$32:$E$124, 5,0))), P144*0.5, P144*(1-VLOOKUP($A144, 'E1 Categorization'!$A$32:$E$124, 5,0)))</f>
        <v>0</v>
      </c>
      <c r="AO144" s="2140">
        <f>IF(ISERROR(Q144*(1-VLOOKUP($A144, 'E1 Categorization'!$A$32:$E$124, 5,0))), Q144*0.5, Q144*(1-VLOOKUP($A144, 'E1 Categorization'!$A$32:$E$124, 5,0)))</f>
        <v>0</v>
      </c>
      <c r="AP144" s="2140">
        <f>IF(ISERROR(R144*(1-VLOOKUP($A144, 'E1 Categorization'!$A$32:$E$124, 5,0))), R144*0.5, R144*(1-VLOOKUP($A144, 'E1 Categorization'!$A$32:$E$124, 5,0)))</f>
        <v>0</v>
      </c>
      <c r="AQ144" s="2140">
        <f>IF(ISERROR(S144*(1-VLOOKUP($A144, 'E1 Categorization'!$A$32:$E$124, 5,0))), S144*0.5, S144*(1-VLOOKUP($A144, 'E1 Categorization'!$A$32:$E$124, 5,0)))</f>
        <v>0</v>
      </c>
      <c r="AR144" s="2140">
        <f>IF(ISERROR(T144*(1-VLOOKUP($A144, 'E1 Categorization'!$A$32:$E$124, 5,0))), T144*0.5, T144*(1-VLOOKUP($A144, 'E1 Categorization'!$A$32:$E$124, 5,0)))</f>
        <v>0</v>
      </c>
      <c r="AS144" s="2140">
        <f>IF(ISERROR(U144*(1-VLOOKUP($A144, 'E1 Categorization'!$A$32:$E$124, 5,0))), U144*0.5, U144*(1-VLOOKUP($A144, 'E1 Categorization'!$A$32:$E$124, 5,0)))</f>
        <v>0</v>
      </c>
      <c r="AT144" s="2140">
        <f>IF(ISERROR(V144*(1-VLOOKUP($A144, 'E1 Categorization'!$A$32:$E$124, 5,0))), V144*0.5, V144*(1-VLOOKUP($A144, 'E1 Categorization'!$A$32:$E$124, 5,0)))</f>
        <v>0</v>
      </c>
      <c r="AU144" s="2140">
        <f>IF(ISERROR(W144*(1-VLOOKUP($A144, 'E1 Categorization'!$A$32:$E$124, 5,0))), W144*0.5, W144*(1-VLOOKUP($A144, 'E1 Categorization'!$A$32:$E$124, 5,0)))</f>
        <v>0</v>
      </c>
      <c r="AV144" s="2140">
        <f>IF(ISERROR(X144*(1-VLOOKUP($A144, 'E1 Categorization'!$A$32:$E$124, 5,0))), X144*0.5, X144*(1-VLOOKUP($A144, 'E1 Categorization'!$A$32:$E$124, 5,0)))</f>
        <v>0</v>
      </c>
      <c r="AW144" s="1889"/>
      <c r="AX144" s="1889"/>
      <c r="AY144" s="491">
        <f t="shared" si="39"/>
        <v>6225</v>
      </c>
      <c r="AZ144" s="492" t="str">
        <f t="shared" si="40"/>
        <v>Other Deductions</v>
      </c>
      <c r="BA144" s="2140">
        <f>IF(ISERROR(E144*(VLOOKUP($A144, 'E1 Categorization'!$A$32:$E$124, 5,0))), E144*0.5, E144*(VLOOKUP($A144, 'E1 Categorization'!$A$32:$E$124, 5,0)))</f>
        <v>0</v>
      </c>
      <c r="BB144" s="2140">
        <f>IF(ISERROR(F144*(VLOOKUP($A144, 'E1 Categorization'!$A$32:$E$124, 5,0))), F144*0.5, F144*(VLOOKUP($A144, 'E1 Categorization'!$A$32:$E$124, 5,0)))</f>
        <v>0</v>
      </c>
      <c r="BC144" s="2140">
        <f>IF(ISERROR(G144*(VLOOKUP($A144, 'E1 Categorization'!$A$32:$E$124, 5,0))), G144*0.5, G144*(VLOOKUP($A144, 'E1 Categorization'!$A$32:$E$124, 5,0)))</f>
        <v>0</v>
      </c>
      <c r="BD144" s="2140">
        <f>IF(ISERROR(H144*(VLOOKUP($A144, 'E1 Categorization'!$A$32:$E$124, 5,0))), H144*0.5, H144*(VLOOKUP($A144, 'E1 Categorization'!$A$32:$E$124, 5,0)))</f>
        <v>0</v>
      </c>
      <c r="BE144" s="2140">
        <f>IF(ISERROR(I144*(VLOOKUP($A144, 'E1 Categorization'!$A$32:$E$124, 5,0))), I144*0.5, I144*(VLOOKUP($A144, 'E1 Categorization'!$A$32:$E$124, 5,0)))</f>
        <v>0</v>
      </c>
      <c r="BF144" s="2140">
        <f>IF(ISERROR(J144*(VLOOKUP($A144, 'E1 Categorization'!$A$32:$E$124, 5,0))), J144*0.5, J144*(VLOOKUP($A144, 'E1 Categorization'!$A$32:$E$124, 5,0)))</f>
        <v>0</v>
      </c>
      <c r="BG144" s="2140">
        <f>IF(ISERROR(K144*(VLOOKUP($A144, 'E1 Categorization'!$A$32:$E$124, 5,0))), K144*0.5, K144*(VLOOKUP($A144, 'E1 Categorization'!$A$32:$E$124, 5,0)))</f>
        <v>0</v>
      </c>
      <c r="BH144" s="2140">
        <f>IF(ISERROR(L144*(VLOOKUP($A144, 'E1 Categorization'!$A$32:$E$124, 5,0))), L144*0.5, L144*(VLOOKUP($A144, 'E1 Categorization'!$A$32:$E$124, 5,0)))</f>
        <v>0</v>
      </c>
      <c r="BI144" s="2140">
        <f>IF(ISERROR(M144*(VLOOKUP($A144, 'E1 Categorization'!$A$32:$E$124, 5,0))), M144*0.5, M144*(VLOOKUP($A144, 'E1 Categorization'!$A$32:$E$124, 5,0)))</f>
        <v>0</v>
      </c>
      <c r="BJ144" s="2140">
        <f>IF(ISERROR(N144*(VLOOKUP($A144, 'E1 Categorization'!$A$32:$E$124, 5,0))), N144*0.5, N144*(VLOOKUP($A144, 'E1 Categorization'!$A$32:$E$124, 5,0)))</f>
        <v>0</v>
      </c>
      <c r="BK144" s="2140">
        <f>IF(ISERROR(O144*(VLOOKUP($A144, 'E1 Categorization'!$A$32:$E$124, 5,0))), O144*0.5, O144*(VLOOKUP($A144, 'E1 Categorization'!$A$32:$E$124, 5,0)))</f>
        <v>0</v>
      </c>
      <c r="BL144" s="2140">
        <f>IF(ISERROR(P144*(VLOOKUP($A144, 'E1 Categorization'!$A$32:$E$124, 5,0))), P144*0.5, P144*(VLOOKUP($A144, 'E1 Categorization'!$A$32:$E$124, 5,0)))</f>
        <v>0</v>
      </c>
      <c r="BM144" s="2140">
        <f>IF(ISERROR(Q144*(VLOOKUP($A144, 'E1 Categorization'!$A$32:$E$124, 5,0))), Q144*0.5, Q144*(VLOOKUP($A144, 'E1 Categorization'!$A$32:$E$124, 5,0)))</f>
        <v>0</v>
      </c>
      <c r="BN144" s="2140">
        <f>IF(ISERROR(R144*(VLOOKUP($A144, 'E1 Categorization'!$A$32:$E$124, 5,0))), R144*0.5, R144*(VLOOKUP($A144, 'E1 Categorization'!$A$32:$E$124, 5,0)))</f>
        <v>0</v>
      </c>
      <c r="BO144" s="2140">
        <f>IF(ISERROR(S144*(VLOOKUP($A144, 'E1 Categorization'!$A$32:$E$124, 5,0))), S144*0.5, S144*(VLOOKUP($A144, 'E1 Categorization'!$A$32:$E$124, 5,0)))</f>
        <v>0</v>
      </c>
      <c r="BP144" s="2140">
        <f>IF(ISERROR(T144*(VLOOKUP($A144, 'E1 Categorization'!$A$32:$E$124, 5,0))), T144*0.5, T144*(VLOOKUP($A144, 'E1 Categorization'!$A$32:$E$124, 5,0)))</f>
        <v>0</v>
      </c>
      <c r="BQ144" s="2140">
        <f>IF(ISERROR(U144*(VLOOKUP($A144, 'E1 Categorization'!$A$32:$E$124, 5,0))), U144*0.5, U144*(VLOOKUP($A144, 'E1 Categorization'!$A$32:$E$124, 5,0)))</f>
        <v>0</v>
      </c>
      <c r="BR144" s="2140">
        <f>IF(ISERROR(V144*(VLOOKUP($A144, 'E1 Categorization'!$A$32:$E$124, 5,0))), V144*0.5, V144*(VLOOKUP($A144, 'E1 Categorization'!$A$32:$E$124, 5,0)))</f>
        <v>0</v>
      </c>
      <c r="BS144" s="2140">
        <f>IF(ISERROR(W144*(VLOOKUP($A144, 'E1 Categorization'!$A$32:$E$124, 5,0))), W144*0.5, W144*(VLOOKUP($A144, 'E1 Categorization'!$A$32:$E$124, 5,0)))</f>
        <v>0</v>
      </c>
      <c r="BT144" s="2140">
        <f>IF(ISERROR(X144*(VLOOKUP($A144, 'E1 Categorization'!$A$32:$E$124, 5,0))), X144*0.5, X144*(VLOOKUP($A144, 'E1 Categorization'!$A$32:$E$124, 5,0)))</f>
        <v>0</v>
      </c>
    </row>
    <row r="145" spans="1:72" s="471" customFormat="1" ht="38.25" customHeight="1" x14ac:dyDescent="0.2">
      <c r="A145" s="490"/>
      <c r="B145" s="488" t="s">
        <v>1205</v>
      </c>
      <c r="C145" s="2525"/>
      <c r="D145" s="2526"/>
      <c r="E145" s="496">
        <f>SUM(E67:E144)</f>
        <v>0</v>
      </c>
      <c r="F145" s="496">
        <f t="shared" ref="F145:X145" si="41">SUM(F67:F144)</f>
        <v>0</v>
      </c>
      <c r="G145" s="496">
        <f t="shared" si="41"/>
        <v>0</v>
      </c>
      <c r="H145" s="496">
        <f t="shared" si="41"/>
        <v>0</v>
      </c>
      <c r="I145" s="496">
        <f t="shared" si="41"/>
        <v>0</v>
      </c>
      <c r="J145" s="496">
        <f t="shared" si="41"/>
        <v>0</v>
      </c>
      <c r="K145" s="496">
        <f t="shared" si="41"/>
        <v>0</v>
      </c>
      <c r="L145" s="496">
        <f t="shared" si="41"/>
        <v>0</v>
      </c>
      <c r="M145" s="496">
        <f t="shared" si="41"/>
        <v>0</v>
      </c>
      <c r="N145" s="496">
        <f t="shared" si="41"/>
        <v>0</v>
      </c>
      <c r="O145" s="496">
        <f t="shared" si="41"/>
        <v>0</v>
      </c>
      <c r="P145" s="496">
        <f t="shared" si="41"/>
        <v>0</v>
      </c>
      <c r="Q145" s="496">
        <f t="shared" si="41"/>
        <v>0</v>
      </c>
      <c r="R145" s="496">
        <f t="shared" si="41"/>
        <v>0</v>
      </c>
      <c r="S145" s="496">
        <f t="shared" si="41"/>
        <v>0</v>
      </c>
      <c r="T145" s="496">
        <f t="shared" si="41"/>
        <v>0</v>
      </c>
      <c r="U145" s="496">
        <f t="shared" si="41"/>
        <v>0</v>
      </c>
      <c r="V145" s="496">
        <f t="shared" si="41"/>
        <v>0</v>
      </c>
      <c r="W145" s="496">
        <f t="shared" si="41"/>
        <v>0</v>
      </c>
      <c r="X145" s="496">
        <f t="shared" si="41"/>
        <v>0</v>
      </c>
      <c r="AA145" s="490"/>
      <c r="AB145" s="485" t="s">
        <v>1205</v>
      </c>
      <c r="AC145" s="2141">
        <f>SUM(AC67:AC144)</f>
        <v>0</v>
      </c>
      <c r="AD145" s="2141">
        <f t="shared" ref="AD145:AV145" si="42">SUM(AD67:AD144)</f>
        <v>0</v>
      </c>
      <c r="AE145" s="2141">
        <f t="shared" si="42"/>
        <v>0</v>
      </c>
      <c r="AF145" s="2141">
        <f t="shared" si="42"/>
        <v>0</v>
      </c>
      <c r="AG145" s="2141">
        <f t="shared" si="42"/>
        <v>0</v>
      </c>
      <c r="AH145" s="2141">
        <f t="shared" si="42"/>
        <v>0</v>
      </c>
      <c r="AI145" s="2141">
        <f t="shared" si="42"/>
        <v>0</v>
      </c>
      <c r="AJ145" s="2141">
        <f t="shared" si="42"/>
        <v>0</v>
      </c>
      <c r="AK145" s="2141">
        <f t="shared" si="42"/>
        <v>0</v>
      </c>
      <c r="AL145" s="2141">
        <f t="shared" si="42"/>
        <v>0</v>
      </c>
      <c r="AM145" s="2141">
        <f t="shared" si="42"/>
        <v>0</v>
      </c>
      <c r="AN145" s="2141">
        <f t="shared" si="42"/>
        <v>0</v>
      </c>
      <c r="AO145" s="2141">
        <f t="shared" si="42"/>
        <v>0</v>
      </c>
      <c r="AP145" s="2141">
        <f t="shared" si="42"/>
        <v>0</v>
      </c>
      <c r="AQ145" s="2141">
        <f t="shared" si="42"/>
        <v>0</v>
      </c>
      <c r="AR145" s="2141">
        <f t="shared" si="42"/>
        <v>0</v>
      </c>
      <c r="AS145" s="2141">
        <f t="shared" si="42"/>
        <v>0</v>
      </c>
      <c r="AT145" s="2141">
        <f t="shared" si="42"/>
        <v>0</v>
      </c>
      <c r="AU145" s="2141">
        <f t="shared" si="42"/>
        <v>0</v>
      </c>
      <c r="AV145" s="2141">
        <f t="shared" si="42"/>
        <v>0</v>
      </c>
      <c r="AW145" s="1890"/>
      <c r="AX145" s="1890"/>
      <c r="AY145" s="490"/>
      <c r="AZ145" s="488" t="s">
        <v>1205</v>
      </c>
      <c r="BA145" s="2141">
        <f>SUM(BA67:BA144)</f>
        <v>0</v>
      </c>
      <c r="BB145" s="2141">
        <f t="shared" ref="BB145:BT145" si="43">SUM(BB67:BB144)</f>
        <v>0</v>
      </c>
      <c r="BC145" s="2141">
        <f t="shared" si="43"/>
        <v>0</v>
      </c>
      <c r="BD145" s="2141">
        <f t="shared" si="43"/>
        <v>0</v>
      </c>
      <c r="BE145" s="2141">
        <f t="shared" si="43"/>
        <v>0</v>
      </c>
      <c r="BF145" s="2141">
        <f t="shared" si="43"/>
        <v>0</v>
      </c>
      <c r="BG145" s="2141">
        <f t="shared" si="43"/>
        <v>0</v>
      </c>
      <c r="BH145" s="2141">
        <f t="shared" si="43"/>
        <v>0</v>
      </c>
      <c r="BI145" s="2141">
        <f t="shared" si="43"/>
        <v>0</v>
      </c>
      <c r="BJ145" s="2141">
        <f t="shared" si="43"/>
        <v>0</v>
      </c>
      <c r="BK145" s="2141">
        <f t="shared" si="43"/>
        <v>0</v>
      </c>
      <c r="BL145" s="2141">
        <f t="shared" si="43"/>
        <v>0</v>
      </c>
      <c r="BM145" s="2141">
        <f t="shared" si="43"/>
        <v>0</v>
      </c>
      <c r="BN145" s="2141">
        <f t="shared" si="43"/>
        <v>0</v>
      </c>
      <c r="BO145" s="2141">
        <f t="shared" si="43"/>
        <v>0</v>
      </c>
      <c r="BP145" s="2141">
        <f t="shared" si="43"/>
        <v>0</v>
      </c>
      <c r="BQ145" s="2141">
        <f t="shared" si="43"/>
        <v>0</v>
      </c>
      <c r="BR145" s="2141">
        <f t="shared" si="43"/>
        <v>0</v>
      </c>
      <c r="BS145" s="2141">
        <f t="shared" si="43"/>
        <v>0</v>
      </c>
      <c r="BT145" s="2141">
        <f t="shared" si="43"/>
        <v>0</v>
      </c>
    </row>
    <row r="146" spans="1:72" s="471" customFormat="1" ht="12.75" x14ac:dyDescent="0.2">
      <c r="A146" s="490"/>
      <c r="B146" s="488" t="s">
        <v>1467</v>
      </c>
      <c r="C146" s="2525"/>
      <c r="D146" s="2526"/>
      <c r="E146" s="496">
        <f>SUM(E136:E139)</f>
        <v>0</v>
      </c>
      <c r="F146" s="496">
        <f t="shared" ref="F146:X146" si="44">SUM(F136:F139)</f>
        <v>0</v>
      </c>
      <c r="G146" s="496">
        <f t="shared" si="44"/>
        <v>0</v>
      </c>
      <c r="H146" s="496">
        <f t="shared" si="44"/>
        <v>0</v>
      </c>
      <c r="I146" s="496">
        <f t="shared" si="44"/>
        <v>0</v>
      </c>
      <c r="J146" s="496">
        <f t="shared" si="44"/>
        <v>0</v>
      </c>
      <c r="K146" s="496">
        <f t="shared" si="44"/>
        <v>0</v>
      </c>
      <c r="L146" s="496">
        <f t="shared" si="44"/>
        <v>0</v>
      </c>
      <c r="M146" s="496">
        <f t="shared" si="44"/>
        <v>0</v>
      </c>
      <c r="N146" s="496">
        <f t="shared" si="44"/>
        <v>0</v>
      </c>
      <c r="O146" s="496">
        <f t="shared" si="44"/>
        <v>0</v>
      </c>
      <c r="P146" s="496">
        <f t="shared" si="44"/>
        <v>0</v>
      </c>
      <c r="Q146" s="496">
        <f t="shared" si="44"/>
        <v>0</v>
      </c>
      <c r="R146" s="496">
        <f t="shared" si="44"/>
        <v>0</v>
      </c>
      <c r="S146" s="496">
        <f t="shared" si="44"/>
        <v>0</v>
      </c>
      <c r="T146" s="496">
        <f t="shared" si="44"/>
        <v>0</v>
      </c>
      <c r="U146" s="496">
        <f t="shared" si="44"/>
        <v>0</v>
      </c>
      <c r="V146" s="496">
        <f t="shared" si="44"/>
        <v>0</v>
      </c>
      <c r="W146" s="496">
        <f t="shared" si="44"/>
        <v>0</v>
      </c>
      <c r="X146" s="496">
        <f t="shared" si="44"/>
        <v>0</v>
      </c>
      <c r="AA146" s="490"/>
      <c r="AB146" s="485" t="s">
        <v>1467</v>
      </c>
      <c r="AC146" s="2141">
        <f>SUM(AC136:AC139)</f>
        <v>0</v>
      </c>
      <c r="AD146" s="2141">
        <f t="shared" ref="AD146:AV146" si="45">SUM(AD136:AD139)</f>
        <v>0</v>
      </c>
      <c r="AE146" s="2141">
        <f t="shared" si="45"/>
        <v>0</v>
      </c>
      <c r="AF146" s="2141">
        <f t="shared" si="45"/>
        <v>0</v>
      </c>
      <c r="AG146" s="2141">
        <f t="shared" si="45"/>
        <v>0</v>
      </c>
      <c r="AH146" s="2141">
        <f t="shared" si="45"/>
        <v>0</v>
      </c>
      <c r="AI146" s="2141">
        <f t="shared" si="45"/>
        <v>0</v>
      </c>
      <c r="AJ146" s="2141">
        <f t="shared" si="45"/>
        <v>0</v>
      </c>
      <c r="AK146" s="2141">
        <f t="shared" si="45"/>
        <v>0</v>
      </c>
      <c r="AL146" s="2141">
        <f t="shared" si="45"/>
        <v>0</v>
      </c>
      <c r="AM146" s="2141">
        <f t="shared" si="45"/>
        <v>0</v>
      </c>
      <c r="AN146" s="2141">
        <f t="shared" si="45"/>
        <v>0</v>
      </c>
      <c r="AO146" s="2141">
        <f t="shared" si="45"/>
        <v>0</v>
      </c>
      <c r="AP146" s="2141">
        <f t="shared" si="45"/>
        <v>0</v>
      </c>
      <c r="AQ146" s="2141">
        <f t="shared" si="45"/>
        <v>0</v>
      </c>
      <c r="AR146" s="2141">
        <f t="shared" si="45"/>
        <v>0</v>
      </c>
      <c r="AS146" s="2141">
        <f t="shared" si="45"/>
        <v>0</v>
      </c>
      <c r="AT146" s="2141">
        <f t="shared" si="45"/>
        <v>0</v>
      </c>
      <c r="AU146" s="2141">
        <f t="shared" si="45"/>
        <v>0</v>
      </c>
      <c r="AV146" s="2141">
        <f t="shared" si="45"/>
        <v>0</v>
      </c>
      <c r="AW146" s="1890"/>
      <c r="AX146" s="1890"/>
      <c r="AY146" s="490"/>
      <c r="AZ146" s="488" t="s">
        <v>1467</v>
      </c>
      <c r="BA146" s="2141">
        <f>SUM(BA136:BA139)</f>
        <v>0</v>
      </c>
      <c r="BB146" s="2141">
        <f t="shared" ref="BB146:BT146" si="46">SUM(BB136:BB139)</f>
        <v>0</v>
      </c>
      <c r="BC146" s="2141">
        <f t="shared" si="46"/>
        <v>0</v>
      </c>
      <c r="BD146" s="2141">
        <f t="shared" si="46"/>
        <v>0</v>
      </c>
      <c r="BE146" s="2141">
        <f t="shared" si="46"/>
        <v>0</v>
      </c>
      <c r="BF146" s="2141">
        <f t="shared" si="46"/>
        <v>0</v>
      </c>
      <c r="BG146" s="2141">
        <f t="shared" si="46"/>
        <v>0</v>
      </c>
      <c r="BH146" s="2141">
        <f t="shared" si="46"/>
        <v>0</v>
      </c>
      <c r="BI146" s="2141">
        <f t="shared" si="46"/>
        <v>0</v>
      </c>
      <c r="BJ146" s="2141">
        <f t="shared" si="46"/>
        <v>0</v>
      </c>
      <c r="BK146" s="2141">
        <f t="shared" si="46"/>
        <v>0</v>
      </c>
      <c r="BL146" s="2141">
        <f t="shared" si="46"/>
        <v>0</v>
      </c>
      <c r="BM146" s="2141">
        <f t="shared" si="46"/>
        <v>0</v>
      </c>
      <c r="BN146" s="2141">
        <f t="shared" si="46"/>
        <v>0</v>
      </c>
      <c r="BO146" s="2141">
        <f t="shared" si="46"/>
        <v>0</v>
      </c>
      <c r="BP146" s="2141">
        <f t="shared" si="46"/>
        <v>0</v>
      </c>
      <c r="BQ146" s="2141">
        <f t="shared" si="46"/>
        <v>0</v>
      </c>
      <c r="BR146" s="2141">
        <f t="shared" si="46"/>
        <v>0</v>
      </c>
      <c r="BS146" s="2141">
        <f t="shared" si="46"/>
        <v>0</v>
      </c>
      <c r="BT146" s="2141">
        <f t="shared" si="46"/>
        <v>0</v>
      </c>
    </row>
    <row r="147" spans="1:72" ht="12.75" x14ac:dyDescent="0.2">
      <c r="A147" s="472"/>
      <c r="B147" s="473"/>
      <c r="C147" s="484"/>
      <c r="D147" s="470"/>
    </row>
    <row r="148" spans="1:72" s="495" customFormat="1" ht="25.5" x14ac:dyDescent="0.2">
      <c r="A148" s="475"/>
      <c r="B148" s="485" t="s">
        <v>1204</v>
      </c>
      <c r="C148" s="503">
        <f>'I4 BO ASSETS'!K58+C65</f>
        <v>84834161.39622581</v>
      </c>
      <c r="D148" s="506" t="s">
        <v>1004</v>
      </c>
      <c r="E148" s="479" t="str">
        <f>E20</f>
        <v>Residential</v>
      </c>
      <c r="F148" s="479" t="str">
        <f t="shared" ref="F148:X148" si="47">F20</f>
        <v>GS &lt;50</v>
      </c>
      <c r="G148" s="479" t="str">
        <f t="shared" si="47"/>
        <v>GS&gt;50-Regular</v>
      </c>
      <c r="H148" s="479" t="str">
        <f t="shared" si="47"/>
        <v>GS&gt; 50-TOU</v>
      </c>
      <c r="I148" s="479" t="str">
        <f t="shared" si="47"/>
        <v>GS &gt;50-Intermediate</v>
      </c>
      <c r="J148" s="479" t="str">
        <f t="shared" si="47"/>
        <v>Large Use &gt;5MW</v>
      </c>
      <c r="K148" s="479" t="str">
        <f t="shared" si="47"/>
        <v>Street Light</v>
      </c>
      <c r="L148" s="479" t="str">
        <f t="shared" si="47"/>
        <v>Sentinel</v>
      </c>
      <c r="M148" s="479" t="str">
        <f t="shared" si="47"/>
        <v>Unmetered Scattered Load</v>
      </c>
      <c r="N148" s="479" t="str">
        <f t="shared" si="47"/>
        <v>Embedded Distributor</v>
      </c>
      <c r="O148" s="479" t="str">
        <f t="shared" si="47"/>
        <v>Back-up/Standby Power</v>
      </c>
      <c r="P148" s="479" t="str">
        <f t="shared" si="47"/>
        <v>Rate Class 1</v>
      </c>
      <c r="Q148" s="479" t="str">
        <f t="shared" si="47"/>
        <v>Rate class 2</v>
      </c>
      <c r="R148" s="479" t="str">
        <f t="shared" si="47"/>
        <v>Rate class 3</v>
      </c>
      <c r="S148" s="479" t="str">
        <f t="shared" si="47"/>
        <v>Rate class 4</v>
      </c>
      <c r="T148" s="479" t="str">
        <f t="shared" si="47"/>
        <v>Rate class 5</v>
      </c>
      <c r="U148" s="479" t="str">
        <f t="shared" si="47"/>
        <v>Rate class 6</v>
      </c>
      <c r="V148" s="479" t="str">
        <f t="shared" si="47"/>
        <v>Rate class 7</v>
      </c>
      <c r="W148" s="479" t="str">
        <f t="shared" si="47"/>
        <v>Rate class 8</v>
      </c>
      <c r="X148" s="479" t="str">
        <f t="shared" si="47"/>
        <v>Rate class 9</v>
      </c>
      <c r="AC148" s="2142"/>
      <c r="AD148" s="2142"/>
      <c r="AE148" s="2142"/>
      <c r="AF148" s="2142"/>
      <c r="AG148" s="2142"/>
      <c r="AH148" s="2142"/>
      <c r="AI148" s="2142"/>
      <c r="AJ148" s="2142"/>
      <c r="AK148" s="2142"/>
      <c r="AL148" s="2142"/>
      <c r="AM148" s="2142"/>
      <c r="AN148" s="2142"/>
      <c r="AO148" s="2142"/>
      <c r="AP148" s="2142"/>
      <c r="AQ148" s="2142"/>
      <c r="AR148" s="2142"/>
      <c r="AS148" s="2142"/>
      <c r="AT148" s="2142"/>
      <c r="AU148" s="2142"/>
      <c r="AV148" s="2142"/>
      <c r="BA148" s="2142"/>
      <c r="BB148" s="2142"/>
      <c r="BC148" s="2142"/>
      <c r="BD148" s="2142"/>
      <c r="BE148" s="2142"/>
      <c r="BF148" s="2142"/>
      <c r="BG148" s="2142"/>
      <c r="BH148" s="2142"/>
      <c r="BI148" s="2142"/>
      <c r="BJ148" s="2142"/>
      <c r="BK148" s="2142"/>
      <c r="BL148" s="2142"/>
      <c r="BM148" s="2142"/>
      <c r="BN148" s="2142"/>
      <c r="BO148" s="2142"/>
      <c r="BP148" s="2142"/>
      <c r="BQ148" s="2142"/>
      <c r="BR148" s="2142"/>
      <c r="BS148" s="2142"/>
      <c r="BT148" s="2142"/>
    </row>
    <row r="149" spans="1:72" s="505" customFormat="1" ht="19.5" customHeight="1" x14ac:dyDescent="0.2">
      <c r="A149" s="475"/>
      <c r="B149" s="485" t="s">
        <v>1001</v>
      </c>
      <c r="C149" s="503">
        <f>'I3 TB Data'!F11</f>
        <v>300043.09105330595</v>
      </c>
      <c r="D149" s="494">
        <f>IF(ISERROR(SUM(E149:X149)), "-", SUM(E149:X149))</f>
        <v>0</v>
      </c>
      <c r="E149" s="504">
        <f>IF(ISERROR(E65/$C$148*$C$149), "-", E65/$C$148*$C$149)</f>
        <v>0</v>
      </c>
      <c r="F149" s="504">
        <f t="shared" ref="F149:X149" si="48">IF(ISERROR(F65/$C$148*$C$149), "-", F65/$C$148*$C$149)</f>
        <v>0</v>
      </c>
      <c r="G149" s="504">
        <f t="shared" si="48"/>
        <v>0</v>
      </c>
      <c r="H149" s="504">
        <f t="shared" si="48"/>
        <v>0</v>
      </c>
      <c r="I149" s="504">
        <f t="shared" si="48"/>
        <v>0</v>
      </c>
      <c r="J149" s="504">
        <f t="shared" si="48"/>
        <v>0</v>
      </c>
      <c r="K149" s="504">
        <f t="shared" si="48"/>
        <v>0</v>
      </c>
      <c r="L149" s="504">
        <f t="shared" si="48"/>
        <v>0</v>
      </c>
      <c r="M149" s="504">
        <f t="shared" si="48"/>
        <v>0</v>
      </c>
      <c r="N149" s="504">
        <f t="shared" si="48"/>
        <v>0</v>
      </c>
      <c r="O149" s="504">
        <f t="shared" si="48"/>
        <v>0</v>
      </c>
      <c r="P149" s="504">
        <f t="shared" si="48"/>
        <v>0</v>
      </c>
      <c r="Q149" s="504">
        <f t="shared" si="48"/>
        <v>0</v>
      </c>
      <c r="R149" s="504">
        <f t="shared" si="48"/>
        <v>0</v>
      </c>
      <c r="S149" s="504">
        <f t="shared" si="48"/>
        <v>0</v>
      </c>
      <c r="T149" s="504">
        <f t="shared" si="48"/>
        <v>0</v>
      </c>
      <c r="U149" s="504">
        <f t="shared" si="48"/>
        <v>0</v>
      </c>
      <c r="V149" s="504">
        <f t="shared" si="48"/>
        <v>0</v>
      </c>
      <c r="W149" s="504">
        <f t="shared" si="48"/>
        <v>0</v>
      </c>
      <c r="X149" s="504">
        <f t="shared" si="48"/>
        <v>0</v>
      </c>
      <c r="AC149" s="2143"/>
      <c r="AD149" s="2143"/>
      <c r="AE149" s="2143"/>
      <c r="AF149" s="2143"/>
      <c r="AG149" s="2143"/>
      <c r="AH149" s="2143"/>
      <c r="AI149" s="2143"/>
      <c r="AJ149" s="2143"/>
      <c r="AK149" s="2143"/>
      <c r="AL149" s="2143"/>
      <c r="AM149" s="2143"/>
      <c r="AN149" s="2143"/>
      <c r="AO149" s="2143"/>
      <c r="AP149" s="2143"/>
      <c r="AQ149" s="2143"/>
      <c r="AR149" s="2143"/>
      <c r="AS149" s="2143"/>
      <c r="AT149" s="2143"/>
      <c r="AU149" s="2143"/>
      <c r="AV149" s="2143"/>
      <c r="BA149" s="2143"/>
      <c r="BB149" s="2143"/>
      <c r="BC149" s="2143"/>
      <c r="BD149" s="2143"/>
      <c r="BE149" s="2143"/>
      <c r="BF149" s="2143"/>
      <c r="BG149" s="2143"/>
      <c r="BH149" s="2143"/>
      <c r="BI149" s="2143"/>
      <c r="BJ149" s="2143"/>
      <c r="BK149" s="2143"/>
      <c r="BL149" s="2143"/>
      <c r="BM149" s="2143"/>
      <c r="BN149" s="2143"/>
      <c r="BO149" s="2143"/>
      <c r="BP149" s="2143"/>
      <c r="BQ149" s="2143"/>
      <c r="BR149" s="2143"/>
      <c r="BS149" s="2143"/>
      <c r="BT149" s="2143"/>
    </row>
    <row r="150" spans="1:72" s="505" customFormat="1" ht="19.5" customHeight="1" x14ac:dyDescent="0.2">
      <c r="A150" s="475"/>
      <c r="B150" s="485" t="s">
        <v>1003</v>
      </c>
      <c r="C150" s="503">
        <f>'I3 TB Data'!F12</f>
        <v>1974426.5451093731</v>
      </c>
      <c r="D150" s="494">
        <f>IF(ISERROR(SUM(E150:X150)), "-", SUM(E150:X150))</f>
        <v>0</v>
      </c>
      <c r="E150" s="504">
        <f>IF(ISERROR(E65/$C$148*$C$150), "-", E65/$C$148*$C$150)</f>
        <v>0</v>
      </c>
      <c r="F150" s="504">
        <f t="shared" ref="F150:X150" si="49">IF(ISERROR(F65/$C$148*$C$150), "-", F65/$C$148*$C$150)</f>
        <v>0</v>
      </c>
      <c r="G150" s="504">
        <f t="shared" si="49"/>
        <v>0</v>
      </c>
      <c r="H150" s="504">
        <f t="shared" si="49"/>
        <v>0</v>
      </c>
      <c r="I150" s="504">
        <f t="shared" si="49"/>
        <v>0</v>
      </c>
      <c r="J150" s="504">
        <f t="shared" si="49"/>
        <v>0</v>
      </c>
      <c r="K150" s="504">
        <f t="shared" si="49"/>
        <v>0</v>
      </c>
      <c r="L150" s="504">
        <f t="shared" si="49"/>
        <v>0</v>
      </c>
      <c r="M150" s="504">
        <f t="shared" si="49"/>
        <v>0</v>
      </c>
      <c r="N150" s="504">
        <f t="shared" si="49"/>
        <v>0</v>
      </c>
      <c r="O150" s="504">
        <f t="shared" si="49"/>
        <v>0</v>
      </c>
      <c r="P150" s="504">
        <f t="shared" si="49"/>
        <v>0</v>
      </c>
      <c r="Q150" s="504">
        <f t="shared" si="49"/>
        <v>0</v>
      </c>
      <c r="R150" s="504">
        <f t="shared" si="49"/>
        <v>0</v>
      </c>
      <c r="S150" s="504">
        <f t="shared" si="49"/>
        <v>0</v>
      </c>
      <c r="T150" s="504">
        <f t="shared" si="49"/>
        <v>0</v>
      </c>
      <c r="U150" s="504">
        <f t="shared" si="49"/>
        <v>0</v>
      </c>
      <c r="V150" s="504">
        <f t="shared" si="49"/>
        <v>0</v>
      </c>
      <c r="W150" s="504">
        <f t="shared" si="49"/>
        <v>0</v>
      </c>
      <c r="X150" s="504">
        <f t="shared" si="49"/>
        <v>0</v>
      </c>
      <c r="AC150" s="2143"/>
      <c r="AD150" s="2143"/>
      <c r="AE150" s="2143"/>
      <c r="AF150" s="2143"/>
      <c r="AG150" s="2143"/>
      <c r="AH150" s="2143"/>
      <c r="AI150" s="2143"/>
      <c r="AJ150" s="2143"/>
      <c r="AK150" s="2143"/>
      <c r="AL150" s="2143"/>
      <c r="AM150" s="2143"/>
      <c r="AN150" s="2143"/>
      <c r="AO150" s="2143"/>
      <c r="AP150" s="2143"/>
      <c r="AQ150" s="2143"/>
      <c r="AR150" s="2143"/>
      <c r="AS150" s="2143"/>
      <c r="AT150" s="2143"/>
      <c r="AU150" s="2143"/>
      <c r="AV150" s="2143"/>
      <c r="BA150" s="2143"/>
      <c r="BB150" s="2143"/>
      <c r="BC150" s="2143"/>
      <c r="BD150" s="2143"/>
      <c r="BE150" s="2143"/>
      <c r="BF150" s="2143"/>
      <c r="BG150" s="2143"/>
      <c r="BH150" s="2143"/>
      <c r="BI150" s="2143"/>
      <c r="BJ150" s="2143"/>
      <c r="BK150" s="2143"/>
      <c r="BL150" s="2143"/>
      <c r="BM150" s="2143"/>
      <c r="BN150" s="2143"/>
      <c r="BO150" s="2143"/>
      <c r="BP150" s="2143"/>
      <c r="BQ150" s="2143"/>
      <c r="BR150" s="2143"/>
      <c r="BS150" s="2143"/>
      <c r="BT150" s="2143"/>
    </row>
    <row r="151" spans="1:72" s="505" customFormat="1" ht="19.5" customHeight="1" x14ac:dyDescent="0.2">
      <c r="A151" s="475"/>
      <c r="B151" s="485" t="s">
        <v>1002</v>
      </c>
      <c r="C151" s="503">
        <f>'I3 TB Data'!F10</f>
        <v>3590632.6924934597</v>
      </c>
      <c r="D151" s="494">
        <f>IF(ISERROR(SUM(E151:X151)), "-", SUM(E151:X151))</f>
        <v>0</v>
      </c>
      <c r="E151" s="504">
        <f>IF(ISERROR(E65/$C$148*$C$151), "-", E65/$C$148*$C$151)</f>
        <v>0</v>
      </c>
      <c r="F151" s="504">
        <f t="shared" ref="F151:X151" si="50">IF(ISERROR(F65/$C$148*$C$151), "-", F65/$C$148*$C$151)</f>
        <v>0</v>
      </c>
      <c r="G151" s="504">
        <f t="shared" si="50"/>
        <v>0</v>
      </c>
      <c r="H151" s="504">
        <f t="shared" si="50"/>
        <v>0</v>
      </c>
      <c r="I151" s="504">
        <f t="shared" si="50"/>
        <v>0</v>
      </c>
      <c r="J151" s="504">
        <f t="shared" si="50"/>
        <v>0</v>
      </c>
      <c r="K151" s="504">
        <f t="shared" si="50"/>
        <v>0</v>
      </c>
      <c r="L151" s="504">
        <f t="shared" si="50"/>
        <v>0</v>
      </c>
      <c r="M151" s="504">
        <f t="shared" si="50"/>
        <v>0</v>
      </c>
      <c r="N151" s="504">
        <f t="shared" si="50"/>
        <v>0</v>
      </c>
      <c r="O151" s="504">
        <f t="shared" si="50"/>
        <v>0</v>
      </c>
      <c r="P151" s="504">
        <f t="shared" si="50"/>
        <v>0</v>
      </c>
      <c r="Q151" s="504">
        <f t="shared" si="50"/>
        <v>0</v>
      </c>
      <c r="R151" s="504">
        <f t="shared" si="50"/>
        <v>0</v>
      </c>
      <c r="S151" s="504">
        <f t="shared" si="50"/>
        <v>0</v>
      </c>
      <c r="T151" s="504">
        <f t="shared" si="50"/>
        <v>0</v>
      </c>
      <c r="U151" s="504">
        <f t="shared" si="50"/>
        <v>0</v>
      </c>
      <c r="V151" s="504">
        <f t="shared" si="50"/>
        <v>0</v>
      </c>
      <c r="W151" s="504">
        <f t="shared" si="50"/>
        <v>0</v>
      </c>
      <c r="X151" s="504">
        <f t="shared" si="50"/>
        <v>0</v>
      </c>
      <c r="AC151" s="2143"/>
      <c r="AD151" s="2143"/>
      <c r="AE151" s="2143"/>
      <c r="AF151" s="2143"/>
      <c r="AG151" s="2143"/>
      <c r="AH151" s="2143"/>
      <c r="AI151" s="2143"/>
      <c r="AJ151" s="2143"/>
      <c r="AK151" s="2143"/>
      <c r="AL151" s="2143"/>
      <c r="AM151" s="2143"/>
      <c r="AN151" s="2143"/>
      <c r="AO151" s="2143"/>
      <c r="AP151" s="2143"/>
      <c r="AQ151" s="2143"/>
      <c r="AR151" s="2143"/>
      <c r="AS151" s="2143"/>
      <c r="AT151" s="2143"/>
      <c r="AU151" s="2143"/>
      <c r="AV151" s="2143"/>
      <c r="BA151" s="2143"/>
      <c r="BB151" s="2143"/>
      <c r="BC151" s="2143"/>
      <c r="BD151" s="2143"/>
      <c r="BE151" s="2143"/>
      <c r="BF151" s="2143"/>
      <c r="BG151" s="2143"/>
      <c r="BH151" s="2143"/>
      <c r="BI151" s="2143"/>
      <c r="BJ151" s="2143"/>
      <c r="BK151" s="2143"/>
      <c r="BL151" s="2143"/>
      <c r="BM151" s="2143"/>
      <c r="BN151" s="2143"/>
      <c r="BO151" s="2143"/>
      <c r="BP151" s="2143"/>
      <c r="BQ151" s="2143"/>
      <c r="BR151" s="2143"/>
      <c r="BS151" s="2143"/>
      <c r="BT151" s="2143"/>
    </row>
    <row r="152" spans="1:72" s="497" customFormat="1" ht="12.75" customHeight="1" thickBot="1" x14ac:dyDescent="0.25">
      <c r="A152" s="472"/>
      <c r="B152" s="473"/>
      <c r="C152" s="484"/>
      <c r="D152" s="470"/>
      <c r="E152" s="499"/>
      <c r="F152" s="499"/>
      <c r="G152" s="499"/>
      <c r="H152" s="499"/>
      <c r="I152" s="499"/>
      <c r="J152" s="499"/>
      <c r="K152" s="499"/>
      <c r="L152" s="499"/>
      <c r="M152" s="499"/>
      <c r="N152" s="499"/>
      <c r="O152" s="499"/>
      <c r="P152" s="499"/>
      <c r="Q152" s="499"/>
      <c r="R152" s="499"/>
      <c r="S152" s="499"/>
      <c r="T152" s="499"/>
      <c r="U152" s="499"/>
      <c r="V152" s="499"/>
      <c r="W152" s="499"/>
      <c r="X152" s="499"/>
      <c r="AC152" s="346"/>
      <c r="AD152" s="346"/>
      <c r="AE152" s="346"/>
      <c r="AF152" s="346"/>
      <c r="AG152" s="346"/>
      <c r="AH152" s="346"/>
      <c r="AI152" s="346"/>
      <c r="AJ152" s="346"/>
      <c r="AK152" s="346"/>
      <c r="AL152" s="346"/>
      <c r="AM152" s="346"/>
      <c r="AN152" s="346"/>
      <c r="AO152" s="346"/>
      <c r="AP152" s="346"/>
      <c r="AQ152" s="346"/>
      <c r="AR152" s="346"/>
      <c r="AS152" s="346"/>
      <c r="AT152" s="346"/>
      <c r="AU152" s="346"/>
      <c r="AV152" s="346"/>
      <c r="BA152" s="346"/>
      <c r="BB152" s="346"/>
      <c r="BC152" s="346"/>
      <c r="BD152" s="346"/>
      <c r="BE152" s="346"/>
      <c r="BF152" s="346"/>
      <c r="BG152" s="346"/>
      <c r="BH152" s="346"/>
      <c r="BI152" s="346"/>
      <c r="BJ152" s="346"/>
      <c r="BK152" s="346"/>
      <c r="BL152" s="346"/>
      <c r="BM152" s="346"/>
      <c r="BN152" s="346"/>
      <c r="BO152" s="346"/>
      <c r="BP152" s="346"/>
      <c r="BQ152" s="346"/>
      <c r="BR152" s="346"/>
      <c r="BS152" s="346"/>
      <c r="BT152" s="346"/>
    </row>
    <row r="153" spans="1:72" s="476" customFormat="1" ht="16.5" thickBot="1" x14ac:dyDescent="0.25">
      <c r="A153" s="477"/>
      <c r="C153" s="498"/>
      <c r="D153" s="500" t="s">
        <v>763</v>
      </c>
      <c r="E153" s="501">
        <f>E145+SUM(E149:E151)</f>
        <v>0</v>
      </c>
      <c r="F153" s="501">
        <f t="shared" ref="F153:X153" si="51">F145+SUM(F149:F151)</f>
        <v>0</v>
      </c>
      <c r="G153" s="501">
        <f t="shared" si="51"/>
        <v>0</v>
      </c>
      <c r="H153" s="501">
        <f t="shared" si="51"/>
        <v>0</v>
      </c>
      <c r="I153" s="501">
        <f t="shared" si="51"/>
        <v>0</v>
      </c>
      <c r="J153" s="501">
        <f t="shared" si="51"/>
        <v>0</v>
      </c>
      <c r="K153" s="501">
        <f t="shared" si="51"/>
        <v>0</v>
      </c>
      <c r="L153" s="501">
        <f t="shared" si="51"/>
        <v>0</v>
      </c>
      <c r="M153" s="501">
        <f t="shared" si="51"/>
        <v>0</v>
      </c>
      <c r="N153" s="501">
        <f t="shared" si="51"/>
        <v>0</v>
      </c>
      <c r="O153" s="501">
        <f t="shared" si="51"/>
        <v>0</v>
      </c>
      <c r="P153" s="501">
        <f t="shared" si="51"/>
        <v>0</v>
      </c>
      <c r="Q153" s="501">
        <f t="shared" si="51"/>
        <v>0</v>
      </c>
      <c r="R153" s="501">
        <f t="shared" si="51"/>
        <v>0</v>
      </c>
      <c r="S153" s="501">
        <f t="shared" si="51"/>
        <v>0</v>
      </c>
      <c r="T153" s="501">
        <f t="shared" si="51"/>
        <v>0</v>
      </c>
      <c r="U153" s="501">
        <f t="shared" si="51"/>
        <v>0</v>
      </c>
      <c r="V153" s="501">
        <f t="shared" si="51"/>
        <v>0</v>
      </c>
      <c r="W153" s="501">
        <f t="shared" si="51"/>
        <v>0</v>
      </c>
      <c r="X153" s="502">
        <f t="shared" si="51"/>
        <v>0</v>
      </c>
      <c r="AC153" s="2144"/>
      <c r="AD153" s="2144"/>
      <c r="AE153" s="2144"/>
      <c r="AF153" s="2144"/>
      <c r="AG153" s="2144"/>
      <c r="AH153" s="2144"/>
      <c r="AI153" s="2144"/>
      <c r="AJ153" s="2144"/>
      <c r="AK153" s="2144"/>
      <c r="AL153" s="2144"/>
      <c r="AM153" s="2144"/>
      <c r="AN153" s="2144"/>
      <c r="AO153" s="2144"/>
      <c r="AP153" s="2144"/>
      <c r="AQ153" s="2144"/>
      <c r="AR153" s="2144"/>
      <c r="AS153" s="2144"/>
      <c r="AT153" s="2144"/>
      <c r="AU153" s="2144"/>
      <c r="AV153" s="2144"/>
      <c r="BA153" s="2144"/>
      <c r="BB153" s="2144"/>
      <c r="BC153" s="2144"/>
      <c r="BD153" s="2144"/>
      <c r="BE153" s="2144"/>
      <c r="BF153" s="2144"/>
      <c r="BG153" s="2144"/>
      <c r="BH153" s="2144"/>
      <c r="BI153" s="2144"/>
      <c r="BJ153" s="2144"/>
      <c r="BK153" s="2144"/>
      <c r="BL153" s="2144"/>
      <c r="BM153" s="2144"/>
      <c r="BN153" s="2144"/>
      <c r="BO153" s="2144"/>
      <c r="BP153" s="2144"/>
      <c r="BQ153" s="2144"/>
      <c r="BR153" s="2144"/>
      <c r="BS153" s="2144"/>
      <c r="BT153" s="2144"/>
    </row>
    <row r="154" spans="1:72" s="497" customFormat="1" ht="12.75" x14ac:dyDescent="0.2">
      <c r="A154" s="472"/>
      <c r="B154" s="473"/>
      <c r="C154" s="484"/>
      <c r="D154" s="486"/>
      <c r="E154" s="474"/>
      <c r="F154" s="474"/>
      <c r="G154" s="474"/>
      <c r="H154" s="474"/>
      <c r="I154" s="474"/>
      <c r="J154" s="474"/>
      <c r="K154" s="474"/>
      <c r="L154" s="474"/>
      <c r="M154" s="474"/>
      <c r="N154" s="474"/>
      <c r="O154" s="474"/>
      <c r="P154" s="474"/>
      <c r="Q154" s="474"/>
      <c r="R154" s="474"/>
      <c r="S154" s="474"/>
      <c r="T154" s="474"/>
      <c r="U154" s="474"/>
      <c r="V154" s="474"/>
      <c r="W154" s="474"/>
      <c r="X154" s="474"/>
      <c r="AC154" s="346"/>
      <c r="AD154" s="346"/>
      <c r="AE154" s="346"/>
      <c r="AF154" s="346"/>
      <c r="AG154" s="346"/>
      <c r="AH154" s="346"/>
      <c r="AI154" s="346"/>
      <c r="AJ154" s="346"/>
      <c r="AK154" s="346"/>
      <c r="AL154" s="346"/>
      <c r="AM154" s="346"/>
      <c r="AN154" s="346"/>
      <c r="AO154" s="346"/>
      <c r="AP154" s="346"/>
      <c r="AQ154" s="346"/>
      <c r="AR154" s="346"/>
      <c r="AS154" s="346"/>
      <c r="AT154" s="346"/>
      <c r="AU154" s="346"/>
      <c r="AV154" s="346"/>
      <c r="BA154" s="346"/>
      <c r="BB154" s="346"/>
      <c r="BC154" s="346"/>
      <c r="BD154" s="346"/>
      <c r="BE154" s="346"/>
      <c r="BF154" s="346"/>
      <c r="BG154" s="346"/>
      <c r="BH154" s="346"/>
      <c r="BI154" s="346"/>
      <c r="BJ154" s="346"/>
      <c r="BK154" s="346"/>
      <c r="BL154" s="346"/>
      <c r="BM154" s="346"/>
      <c r="BN154" s="346"/>
      <c r="BO154" s="346"/>
      <c r="BP154" s="346"/>
      <c r="BQ154" s="346"/>
      <c r="BR154" s="346"/>
      <c r="BS154" s="346"/>
      <c r="BT154" s="346"/>
    </row>
    <row r="155" spans="1:72" x14ac:dyDescent="0.2">
      <c r="A155" s="468"/>
      <c r="B155" s="469"/>
    </row>
    <row r="156" spans="1:72" x14ac:dyDescent="0.2">
      <c r="A156" s="468"/>
      <c r="B156" s="469"/>
    </row>
    <row r="157" spans="1:72" x14ac:dyDescent="0.2">
      <c r="A157" s="468"/>
      <c r="B157" s="469"/>
    </row>
    <row r="158" spans="1:72" x14ac:dyDescent="0.2">
      <c r="A158" s="468"/>
      <c r="B158" s="469"/>
    </row>
    <row r="159" spans="1:72" x14ac:dyDescent="0.2">
      <c r="A159" s="468"/>
      <c r="B159" s="469"/>
    </row>
    <row r="160" spans="1:72" x14ac:dyDescent="0.2">
      <c r="A160" s="468"/>
      <c r="B160" s="469"/>
    </row>
    <row r="161" spans="1:2" x14ac:dyDescent="0.2">
      <c r="A161" s="468"/>
      <c r="B161" s="469"/>
    </row>
    <row r="162" spans="1:2" x14ac:dyDescent="0.2">
      <c r="A162" s="468"/>
      <c r="B162" s="469"/>
    </row>
    <row r="163" spans="1:2" x14ac:dyDescent="0.2">
      <c r="A163" s="468"/>
      <c r="B163" s="469"/>
    </row>
    <row r="164" spans="1:2" x14ac:dyDescent="0.2">
      <c r="A164" s="468"/>
      <c r="B164" s="469"/>
    </row>
    <row r="165" spans="1:2" x14ac:dyDescent="0.2">
      <c r="A165" s="468"/>
      <c r="B165" s="469"/>
    </row>
    <row r="166" spans="1:2" x14ac:dyDescent="0.2">
      <c r="A166" s="468"/>
      <c r="B166" s="469"/>
    </row>
    <row r="167" spans="1:2" x14ac:dyDescent="0.2">
      <c r="A167" s="468"/>
      <c r="B167" s="469"/>
    </row>
    <row r="168" spans="1:2" x14ac:dyDescent="0.2">
      <c r="A168" s="468"/>
      <c r="B168" s="469"/>
    </row>
    <row r="169" spans="1:2" x14ac:dyDescent="0.2">
      <c r="A169" s="468"/>
      <c r="B169" s="469"/>
    </row>
    <row r="170" spans="1:2" x14ac:dyDescent="0.2">
      <c r="A170" s="468"/>
      <c r="B170" s="469"/>
    </row>
    <row r="171" spans="1:2" x14ac:dyDescent="0.2">
      <c r="A171" s="468"/>
      <c r="B171" s="469"/>
    </row>
    <row r="172" spans="1:2" x14ac:dyDescent="0.2">
      <c r="A172" s="468"/>
      <c r="B172" s="469"/>
    </row>
    <row r="173" spans="1:2" x14ac:dyDescent="0.2">
      <c r="A173" s="468"/>
      <c r="B173" s="469"/>
    </row>
    <row r="174" spans="1:2" x14ac:dyDescent="0.2">
      <c r="A174" s="468"/>
      <c r="B174" s="469"/>
    </row>
    <row r="175" spans="1:2" x14ac:dyDescent="0.2">
      <c r="A175" s="468"/>
      <c r="B175" s="469"/>
    </row>
    <row r="176" spans="1:2" x14ac:dyDescent="0.2">
      <c r="A176" s="468"/>
      <c r="B176" s="469"/>
    </row>
    <row r="177" spans="1:2" x14ac:dyDescent="0.2">
      <c r="A177" s="468"/>
      <c r="B177" s="469"/>
    </row>
    <row r="178" spans="1:2" x14ac:dyDescent="0.2">
      <c r="A178" s="468"/>
      <c r="B178" s="469"/>
    </row>
    <row r="179" spans="1:2" x14ac:dyDescent="0.2">
      <c r="A179" s="468"/>
      <c r="B179" s="469"/>
    </row>
    <row r="180" spans="1:2" x14ac:dyDescent="0.2">
      <c r="A180" s="468"/>
      <c r="B180" s="469"/>
    </row>
    <row r="181" spans="1:2" x14ac:dyDescent="0.2">
      <c r="A181" s="468"/>
      <c r="B181" s="469"/>
    </row>
    <row r="182" spans="1:2" x14ac:dyDescent="0.2">
      <c r="A182" s="468"/>
      <c r="B182" s="469"/>
    </row>
    <row r="183" spans="1:2" x14ac:dyDescent="0.2">
      <c r="A183" s="468"/>
      <c r="B183" s="469"/>
    </row>
    <row r="184" spans="1:2" x14ac:dyDescent="0.2">
      <c r="A184" s="468"/>
      <c r="B184" s="469"/>
    </row>
  </sheetData>
  <sheetProtection password="F8BD" sheet="1" objects="1" scenarios="1"/>
  <mergeCells count="76">
    <mergeCell ref="BP65:BP66"/>
    <mergeCell ref="BQ65:BQ66"/>
    <mergeCell ref="BR65:BR66"/>
    <mergeCell ref="BS65:BS66"/>
    <mergeCell ref="BT65:BT66"/>
    <mergeCell ref="BK65:BK66"/>
    <mergeCell ref="BL65:BL66"/>
    <mergeCell ref="BM65:BM66"/>
    <mergeCell ref="BN65:BN66"/>
    <mergeCell ref="BO65:BO66"/>
    <mergeCell ref="BF65:BF66"/>
    <mergeCell ref="BG65:BG66"/>
    <mergeCell ref="BH65:BH66"/>
    <mergeCell ref="BI65:BI66"/>
    <mergeCell ref="BJ65:BJ66"/>
    <mergeCell ref="BA65:BA66"/>
    <mergeCell ref="BB65:BB66"/>
    <mergeCell ref="BC65:BC66"/>
    <mergeCell ref="BD65:BD66"/>
    <mergeCell ref="BE65:BE66"/>
    <mergeCell ref="AY65:AY66"/>
    <mergeCell ref="AZ65:AZ66"/>
    <mergeCell ref="AS65:AS66"/>
    <mergeCell ref="AT65:AT66"/>
    <mergeCell ref="AU65:AU66"/>
    <mergeCell ref="AV65:AV66"/>
    <mergeCell ref="AN65:AN66"/>
    <mergeCell ref="AO65:AO66"/>
    <mergeCell ref="AP65:AP66"/>
    <mergeCell ref="AQ65:AQ66"/>
    <mergeCell ref="AR65:AR66"/>
    <mergeCell ref="AI65:AI66"/>
    <mergeCell ref="AJ65:AJ66"/>
    <mergeCell ref="AK65:AK66"/>
    <mergeCell ref="AL65:AL66"/>
    <mergeCell ref="AM65:AM66"/>
    <mergeCell ref="AD65:AD66"/>
    <mergeCell ref="AE65:AE66"/>
    <mergeCell ref="AF65:AF66"/>
    <mergeCell ref="AG65:AG66"/>
    <mergeCell ref="AH65:AH66"/>
    <mergeCell ref="AA65:AA66"/>
    <mergeCell ref="AB65:AB66"/>
    <mergeCell ref="AC65:AC66"/>
    <mergeCell ref="A21:E22"/>
    <mergeCell ref="A25:E26"/>
    <mergeCell ref="B65:B66"/>
    <mergeCell ref="C65:C66"/>
    <mergeCell ref="D65:D66"/>
    <mergeCell ref="E65:E66"/>
    <mergeCell ref="A1:F1"/>
    <mergeCell ref="A2:E2"/>
    <mergeCell ref="A3:E3"/>
    <mergeCell ref="A4:E4"/>
    <mergeCell ref="X65:X66"/>
    <mergeCell ref="A65:A66"/>
    <mergeCell ref="R65:R66"/>
    <mergeCell ref="S65:S66"/>
    <mergeCell ref="T65:T66"/>
    <mergeCell ref="U65:U66"/>
    <mergeCell ref="N65:N66"/>
    <mergeCell ref="O65:O66"/>
    <mergeCell ref="P65:P66"/>
    <mergeCell ref="Q65:Q66"/>
    <mergeCell ref="H65:H66"/>
    <mergeCell ref="I65:I66"/>
    <mergeCell ref="C145:D145"/>
    <mergeCell ref="C146:D146"/>
    <mergeCell ref="V65:V66"/>
    <mergeCell ref="W65:W66"/>
    <mergeCell ref="J65:J66"/>
    <mergeCell ref="K65:K66"/>
    <mergeCell ref="L65:L66"/>
    <mergeCell ref="M65:M66"/>
    <mergeCell ref="F65:F66"/>
    <mergeCell ref="G65:G66"/>
  </mergeCells>
  <phoneticPr fontId="7" type="noConversion"/>
  <conditionalFormatting sqref="D23:D24 D147:D148 D67:D144 D27:D65">
    <cfRule type="cellIs" dxfId="10" priority="3" stopIfTrue="1" operator="equal">
      <formula>"Error"</formula>
    </cfRule>
  </conditionalFormatting>
  <pageMargins left="0.75" right="0.75" top="1" bottom="1" header="0.5" footer="0.5"/>
  <pageSetup paperSize="9" orientation="portrait" horizontalDpi="300"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6">
    <tabColor indexed="9"/>
    <pageSetUpPr fitToPage="1"/>
  </sheetPr>
  <dimension ref="A1:Z121"/>
  <sheetViews>
    <sheetView tabSelected="1" topLeftCell="A13" zoomScaleNormal="100" workbookViewId="0">
      <selection activeCell="L23" sqref="L23"/>
    </sheetView>
  </sheetViews>
  <sheetFormatPr defaultColWidth="9.140625" defaultRowHeight="11.25" x14ac:dyDescent="0.2"/>
  <cols>
    <col min="1" max="1" width="10.5703125" style="364" customWidth="1"/>
    <col min="2" max="2" width="48.42578125" style="54" bestFit="1" customWidth="1"/>
    <col min="3" max="3" width="15.7109375" style="508" customWidth="1"/>
    <col min="4" max="6" width="15.7109375" style="509" customWidth="1"/>
    <col min="7" max="9" width="15.7109375" style="509" hidden="1" customWidth="1"/>
    <col min="10" max="12" width="15.7109375" style="509" customWidth="1"/>
    <col min="13" max="23" width="15.7109375" style="54" hidden="1" customWidth="1"/>
    <col min="24" max="24" width="9.140625" style="54"/>
    <col min="25" max="25" width="9.85546875" style="54" bestFit="1" customWidth="1"/>
    <col min="26" max="26" width="10.140625" style="54" bestFit="1" customWidth="1"/>
    <col min="27" max="16384" width="9.140625" style="54"/>
  </cols>
  <sheetData>
    <row r="1" spans="1:26" s="8" customFormat="1" ht="45" customHeight="1" x14ac:dyDescent="0.2">
      <c r="A1" s="2439"/>
      <c r="B1" s="2439"/>
      <c r="C1" s="2439"/>
      <c r="D1" s="2439"/>
      <c r="E1" s="2439"/>
      <c r="F1" s="2439"/>
    </row>
    <row r="2" spans="1:26" s="8" customFormat="1" ht="45" customHeight="1" x14ac:dyDescent="0.3">
      <c r="A2" s="2473"/>
      <c r="B2" s="2473"/>
      <c r="C2" s="2473"/>
      <c r="D2" s="2473"/>
      <c r="E2" s="2473"/>
    </row>
    <row r="3" spans="1:26" s="8" customFormat="1" ht="70.5" customHeight="1" x14ac:dyDescent="0.25">
      <c r="A3" s="2474"/>
      <c r="B3" s="2474"/>
      <c r="C3" s="2474"/>
      <c r="D3" s="2474"/>
      <c r="E3" s="2474"/>
      <c r="G3" s="9"/>
    </row>
    <row r="4" spans="1:26" s="8" customFormat="1" ht="20.25" customHeight="1" x14ac:dyDescent="0.25">
      <c r="A4" s="2475" t="str">
        <f>'I1 Intro'!C11</f>
        <v>EB-2019-0037</v>
      </c>
      <c r="B4" s="2475"/>
      <c r="C4" s="2475"/>
      <c r="D4" s="2475"/>
      <c r="E4" s="2475"/>
    </row>
    <row r="5" spans="1:26" s="8" customFormat="1" ht="21" customHeight="1" x14ac:dyDescent="0.3">
      <c r="A5" s="299" t="str">
        <f>"Sheet O1 Revenue to Cost Summary Worksheet  - "&amp;  'I2 LDC class'!$C$17</f>
        <v>Sheet O1 Revenue to Cost Summary Worksheet  - Initial Application</v>
      </c>
      <c r="B5" s="300"/>
      <c r="C5" s="480"/>
      <c r="D5" s="480"/>
      <c r="E5" s="301"/>
    </row>
    <row r="6" spans="1:26" s="8" customFormat="1" ht="6" customHeight="1" x14ac:dyDescent="0.2">
      <c r="A6" s="11"/>
      <c r="B6" s="11"/>
      <c r="C6" s="481"/>
      <c r="D6" s="481"/>
      <c r="E6" s="11"/>
      <c r="F6" s="11"/>
      <c r="G6" s="11"/>
      <c r="H6" s="11"/>
      <c r="I6" s="11"/>
      <c r="J6" s="11"/>
      <c r="K6" s="11"/>
      <c r="L6" s="11"/>
      <c r="M6" s="11"/>
      <c r="N6" s="11"/>
      <c r="O6" s="11"/>
    </row>
    <row r="7" spans="1:26" ht="12" customHeight="1" x14ac:dyDescent="0.2">
      <c r="A7" s="313"/>
      <c r="E7" s="521"/>
      <c r="F7" s="521"/>
      <c r="G7" s="521"/>
    </row>
    <row r="8" spans="1:26" ht="12" customHeight="1" x14ac:dyDescent="0.2">
      <c r="A8" s="522"/>
    </row>
    <row r="9" spans="1:26" ht="12" customHeight="1" x14ac:dyDescent="0.2">
      <c r="A9" s="313"/>
    </row>
    <row r="10" spans="1:26" ht="12" customHeight="1" x14ac:dyDescent="0.2">
      <c r="B10" s="325"/>
      <c r="C10" s="519"/>
      <c r="D10" s="520"/>
      <c r="E10" s="520"/>
      <c r="F10" s="520"/>
      <c r="Z10" s="509"/>
    </row>
    <row r="11" spans="1:26" ht="12" customHeight="1" x14ac:dyDescent="0.2">
      <c r="Z11" s="509"/>
    </row>
    <row r="12" spans="1:26" ht="12" customHeight="1" x14ac:dyDescent="0.2"/>
    <row r="13" spans="1:26" ht="12" customHeight="1" x14ac:dyDescent="0.2">
      <c r="A13" s="512"/>
      <c r="B13" s="513"/>
      <c r="Z13" s="509"/>
    </row>
    <row r="14" spans="1:26" x14ac:dyDescent="0.2">
      <c r="B14" s="38"/>
      <c r="C14" s="38"/>
      <c r="D14" s="38"/>
      <c r="E14" s="38"/>
      <c r="F14" s="38"/>
      <c r="G14" s="38"/>
      <c r="H14" s="38"/>
      <c r="I14" s="38"/>
      <c r="J14" s="38"/>
      <c r="K14" s="38"/>
      <c r="L14" s="38"/>
    </row>
    <row r="15" spans="1:26" ht="15.95" customHeight="1" thickBot="1" x14ac:dyDescent="0.25">
      <c r="A15" s="514"/>
      <c r="B15" s="515"/>
      <c r="C15" s="2554"/>
      <c r="D15" s="2554"/>
      <c r="E15" s="2554"/>
      <c r="F15" s="2554"/>
      <c r="G15" s="2554"/>
      <c r="H15" s="2554"/>
      <c r="I15" s="2554"/>
      <c r="J15" s="2554"/>
      <c r="K15" s="2554"/>
      <c r="L15" s="2554"/>
    </row>
    <row r="16" spans="1:26" s="518" customFormat="1" ht="15.95" customHeight="1" x14ac:dyDescent="0.2">
      <c r="A16" s="516"/>
      <c r="B16" s="517"/>
      <c r="C16" s="526"/>
      <c r="D16" s="527">
        <v>1</v>
      </c>
      <c r="E16" s="527">
        <v>2</v>
      </c>
      <c r="F16" s="527">
        <v>3</v>
      </c>
      <c r="G16" s="527">
        <v>4</v>
      </c>
      <c r="H16" s="527">
        <v>5</v>
      </c>
      <c r="I16" s="527">
        <v>6</v>
      </c>
      <c r="J16" s="527">
        <v>7</v>
      </c>
      <c r="K16" s="527">
        <v>8</v>
      </c>
      <c r="L16" s="527">
        <v>9</v>
      </c>
      <c r="M16" s="527">
        <v>10</v>
      </c>
      <c r="N16" s="527">
        <v>11</v>
      </c>
      <c r="O16" s="527">
        <v>12</v>
      </c>
      <c r="P16" s="527">
        <v>13</v>
      </c>
      <c r="Q16" s="527">
        <v>14</v>
      </c>
      <c r="R16" s="527">
        <v>15</v>
      </c>
      <c r="S16" s="527">
        <v>16</v>
      </c>
      <c r="T16" s="527">
        <v>17</v>
      </c>
      <c r="U16" s="527">
        <v>18</v>
      </c>
      <c r="V16" s="527">
        <v>19</v>
      </c>
      <c r="W16" s="527">
        <v>20</v>
      </c>
      <c r="Z16" s="509"/>
    </row>
    <row r="17" spans="1:26" ht="39" thickBot="1" x14ac:dyDescent="0.25">
      <c r="A17" s="524" t="s">
        <v>602</v>
      </c>
      <c r="B17" s="507"/>
      <c r="C17" s="885" t="s">
        <v>763</v>
      </c>
      <c r="D17" s="528" t="str">
        <f>IF('I2 LDC class'!$D$20="",'I2 LDC class'!$C$20,'I2 LDC class'!$D$20)</f>
        <v>Residential</v>
      </c>
      <c r="E17" s="528" t="str">
        <f>IF('I2 LDC class'!$D$21="",'I2 LDC class'!$C$21,'I2 LDC class'!$D$21)</f>
        <v>GS &lt;50</v>
      </c>
      <c r="F17" s="528" t="str">
        <f>IF('I2 LDC class'!$D$22="",'I2 LDC class'!$C$22,'I2 LDC class'!$D$22)</f>
        <v>GS&gt;50-Regular</v>
      </c>
      <c r="G17" s="528" t="str">
        <f>IF('I2 LDC class'!$D$23="",'I2 LDC class'!$C$23,'I2 LDC class'!$D$23)</f>
        <v>GS&gt; 50-TOU</v>
      </c>
      <c r="H17" s="528" t="str">
        <f>IF('I2 LDC class'!$D$24="",'I2 LDC class'!$C$24,'I2 LDC class'!$D$24)</f>
        <v>GS &gt;50-Intermediate</v>
      </c>
      <c r="I17" s="528" t="str">
        <f>IF('I2 LDC class'!$D$25="",'I2 LDC class'!$C$25,'I2 LDC class'!$D$25)</f>
        <v>Large Use &gt;5MW</v>
      </c>
      <c r="J17" s="528" t="str">
        <f>IF('I2 LDC class'!$D$26="",'I2 LDC class'!$C$26,'I2 LDC class'!$D$26)</f>
        <v>Street Light</v>
      </c>
      <c r="K17" s="528" t="str">
        <f>IF('I2 LDC class'!$D$27="",'I2 LDC class'!$C$27,'I2 LDC class'!$D$27)</f>
        <v>Sentinel</v>
      </c>
      <c r="L17" s="528" t="str">
        <f>IF('I2 LDC class'!$D$28="",'I2 LDC class'!$C$28,'I2 LDC class'!$D$28)</f>
        <v>Unmetered Scattered Load</v>
      </c>
      <c r="M17" s="528" t="str">
        <f>IF('I2 LDC class'!$D$29="",'I2 LDC class'!$C$29,'I2 LDC class'!$D$29)</f>
        <v>Embedded Distributor</v>
      </c>
      <c r="N17" s="528" t="str">
        <f>IF('I2 LDC class'!$D$30="",'I2 LDC class'!$C$30,'I2 LDC class'!$D$30)</f>
        <v>Back-up/Standby Power</v>
      </c>
      <c r="O17" s="528" t="str">
        <f>IF('I2 LDC class'!$D$31="",'I2 LDC class'!$C$31,'I2 LDC class'!$D$31)</f>
        <v>Rate Class 1</v>
      </c>
      <c r="P17" s="528" t="str">
        <f>IF('I2 LDC class'!$D$32="",'I2 LDC class'!$C$32,'I2 LDC class'!$D$32)</f>
        <v>Rate class 2</v>
      </c>
      <c r="Q17" s="528" t="str">
        <f>IF('I2 LDC class'!$D$33="",'I2 LDC class'!$C$33,'I2 LDC class'!$D$33)</f>
        <v>Rate class 3</v>
      </c>
      <c r="R17" s="528" t="str">
        <f>IF('I2 LDC class'!$D$34="",'I2 LDC class'!$C$34,'I2 LDC class'!$D$34)</f>
        <v>Rate class 4</v>
      </c>
      <c r="S17" s="528" t="str">
        <f>IF('I2 LDC class'!$D$35="",'I2 LDC class'!$C$35,'I2 LDC class'!$D$35)</f>
        <v>Rate class 5</v>
      </c>
      <c r="T17" s="528" t="str">
        <f>IF('I2 LDC class'!$D$36="",'I2 LDC class'!$C$36,'I2 LDC class'!$D$36)</f>
        <v>Rate class 6</v>
      </c>
      <c r="U17" s="528" t="str">
        <f>IF('I2 LDC class'!$D$37="",'I2 LDC class'!$C$37,'I2 LDC class'!$D$37)</f>
        <v>Rate class 7</v>
      </c>
      <c r="V17" s="528" t="str">
        <f>IF('I2 LDC class'!$D$38="",'I2 LDC class'!$C$38,'I2 LDC class'!$D$38)</f>
        <v>Rate class 8</v>
      </c>
      <c r="W17" s="528" t="str">
        <f>IF('I2 LDC class'!$D$39="",'I2 LDC class'!$C$39,'I2 LDC class'!$D$39)</f>
        <v>Rate class 9</v>
      </c>
    </row>
    <row r="18" spans="1:26" ht="12.75" x14ac:dyDescent="0.2">
      <c r="A18" s="892" t="s">
        <v>756</v>
      </c>
      <c r="B18" s="393" t="s">
        <v>440</v>
      </c>
      <c r="C18" s="886">
        <f>SUM(D18:W18)</f>
        <v>23197537.202381786</v>
      </c>
      <c r="D18" s="529">
        <f>'I6.1 Revenue'!D41</f>
        <v>13924633.32</v>
      </c>
      <c r="E18" s="529">
        <f>'I6.1 Revenue'!E41</f>
        <v>3760940.6725805351</v>
      </c>
      <c r="F18" s="529">
        <f>'I6.1 Revenue'!F41</f>
        <v>4719697.5589292021</v>
      </c>
      <c r="G18" s="529">
        <f>'I6.1 Revenue'!G41</f>
        <v>0</v>
      </c>
      <c r="H18" s="529">
        <f>'I6.1 Revenue'!H41</f>
        <v>0</v>
      </c>
      <c r="I18" s="529">
        <f>'I6.1 Revenue'!I41</f>
        <v>0</v>
      </c>
      <c r="J18" s="529">
        <f>'I6.1 Revenue'!J41</f>
        <v>723748.46056109504</v>
      </c>
      <c r="K18" s="529">
        <f>'I6.1 Revenue'!K41</f>
        <v>30778.807705957603</v>
      </c>
      <c r="L18" s="529">
        <f>'I6.1 Revenue'!L41</f>
        <v>37738.382604995095</v>
      </c>
      <c r="M18" s="529">
        <f>'I6.1 Revenue'!M41</f>
        <v>0</v>
      </c>
      <c r="N18" s="529">
        <f>'I6.1 Revenue'!N41</f>
        <v>0</v>
      </c>
      <c r="O18" s="529">
        <f>'I6.1 Revenue'!O41</f>
        <v>0</v>
      </c>
      <c r="P18" s="529">
        <f>'I6.1 Revenue'!P41</f>
        <v>0</v>
      </c>
      <c r="Q18" s="529">
        <f>'I6.1 Revenue'!Q41</f>
        <v>0</v>
      </c>
      <c r="R18" s="529">
        <f>'I6.1 Revenue'!R41</f>
        <v>0</v>
      </c>
      <c r="S18" s="529">
        <f>'I6.1 Revenue'!S41</f>
        <v>0</v>
      </c>
      <c r="T18" s="529">
        <f>'I6.1 Revenue'!T41</f>
        <v>0</v>
      </c>
      <c r="U18" s="529">
        <f>'I6.1 Revenue'!U41</f>
        <v>0</v>
      </c>
      <c r="V18" s="529">
        <f>'I6.1 Revenue'!V41</f>
        <v>0</v>
      </c>
      <c r="W18" s="529">
        <f>'I6.1 Revenue'!W41</f>
        <v>0</v>
      </c>
    </row>
    <row r="19" spans="1:26" s="511" customFormat="1" ht="12.75" x14ac:dyDescent="0.2">
      <c r="A19" s="892" t="s">
        <v>926</v>
      </c>
      <c r="B19" s="393" t="s">
        <v>705</v>
      </c>
      <c r="C19" s="1710">
        <f>SUM(D19:W19)</f>
        <v>1552786.7653500012</v>
      </c>
      <c r="D19" s="531">
        <f>-SUMIF('O4 Summary by Class &amp; Accounts'!$C$19:$C$213,'O1 Revenue to cost|RR'!$A19,'O4 Summary by Class &amp; Accounts'!E$19:E$213)</f>
        <v>973336.94280515995</v>
      </c>
      <c r="E19" s="531">
        <f>-SUMIF('O4 Summary by Class &amp; Accounts'!$C$19:$C$213,'O1 Revenue to cost|RR'!$A19,'O4 Summary by Class &amp; Accounts'!F$19:F$213)</f>
        <v>215301.48848719592</v>
      </c>
      <c r="F19" s="531">
        <f>-SUMIF('O4 Summary by Class &amp; Accounts'!$C$19:$C$213,'O1 Revenue to cost|RR'!$A19,'O4 Summary by Class &amp; Accounts'!G$19:G$213)</f>
        <v>311444.09017251211</v>
      </c>
      <c r="G19" s="531">
        <f>-SUMIF('O4 Summary by Class &amp; Accounts'!$C$19:$C$213,'O1 Revenue to cost|RR'!$A19,'O4 Summary by Class &amp; Accounts'!H$19:H$213)</f>
        <v>0</v>
      </c>
      <c r="H19" s="531">
        <f>-SUMIF('O4 Summary by Class &amp; Accounts'!$C$19:$C$213,'O1 Revenue to cost|RR'!$A19,'O4 Summary by Class &amp; Accounts'!I$19:I$213)</f>
        <v>0</v>
      </c>
      <c r="I19" s="531">
        <f>-SUMIF('O4 Summary by Class &amp; Accounts'!$C$19:$C$213,'O1 Revenue to cost|RR'!$A19,'O4 Summary by Class &amp; Accounts'!J$19:J$213)</f>
        <v>0</v>
      </c>
      <c r="J19" s="531">
        <f>-SUMIF('O4 Summary by Class &amp; Accounts'!$C$19:$C$213,'O1 Revenue to cost|RR'!$A19,'O4 Summary by Class &amp; Accounts'!K$19:K$213)</f>
        <v>45299.737619709194</v>
      </c>
      <c r="K19" s="531">
        <f>-SUMIF('O4 Summary by Class &amp; Accounts'!$C$19:$C$213,'O1 Revenue to cost|RR'!$A19,'O4 Summary by Class &amp; Accounts'!L$19:L$213)</f>
        <v>4062.1094337163699</v>
      </c>
      <c r="L19" s="531">
        <f>-SUMIF('O4 Summary by Class &amp; Accounts'!$C$19:$C$213,'O1 Revenue to cost|RR'!$A19,'O4 Summary by Class &amp; Accounts'!M$19:M$213)</f>
        <v>3342.3968317076306</v>
      </c>
      <c r="M19" s="531">
        <f>-SUMIF('O4 Summary by Class &amp; Accounts'!$C$19:$C$213,'O1 Revenue to cost|RR'!$A19,'O4 Summary by Class &amp; Accounts'!N$19:N$213)</f>
        <v>0</v>
      </c>
      <c r="N19" s="531">
        <f>-SUMIF('O4 Summary by Class &amp; Accounts'!$C$19:$C$213,'O1 Revenue to cost|RR'!$A19,'O4 Summary by Class &amp; Accounts'!O$19:O$213)</f>
        <v>0</v>
      </c>
      <c r="O19" s="531">
        <f>-SUMIF('O4 Summary by Class &amp; Accounts'!$C$19:$C$213,'O1 Revenue to cost|RR'!$A19,'O4 Summary by Class &amp; Accounts'!P$19:P$213)</f>
        <v>0</v>
      </c>
      <c r="P19" s="531">
        <f>-SUMIF('O4 Summary by Class &amp; Accounts'!$C$19:$C$213,'O1 Revenue to cost|RR'!$A19,'O4 Summary by Class &amp; Accounts'!Q$19:Q$213)</f>
        <v>0</v>
      </c>
      <c r="Q19" s="531">
        <f>-SUMIF('O4 Summary by Class &amp; Accounts'!$C$19:$C$213,'O1 Revenue to cost|RR'!$A19,'O4 Summary by Class &amp; Accounts'!R$19:R$213)</f>
        <v>0</v>
      </c>
      <c r="R19" s="531">
        <f>-SUMIF('O4 Summary by Class &amp; Accounts'!$C$19:$C$213,'O1 Revenue to cost|RR'!$A19,'O4 Summary by Class &amp; Accounts'!S$19:S$213)</f>
        <v>0</v>
      </c>
      <c r="S19" s="531">
        <f>-SUMIF('O4 Summary by Class &amp; Accounts'!$C$19:$C$213,'O1 Revenue to cost|RR'!$A19,'O4 Summary by Class &amp; Accounts'!T$19:T$213)</f>
        <v>0</v>
      </c>
      <c r="T19" s="531">
        <f>-SUMIF('O4 Summary by Class &amp; Accounts'!$C$19:$C$213,'O1 Revenue to cost|RR'!$A19,'O4 Summary by Class &amp; Accounts'!U$19:U$213)</f>
        <v>0</v>
      </c>
      <c r="U19" s="531">
        <f>-SUMIF('O4 Summary by Class &amp; Accounts'!$C$19:$C$213,'O1 Revenue to cost|RR'!$A19,'O4 Summary by Class &amp; Accounts'!V$19:V$213)</f>
        <v>0</v>
      </c>
      <c r="V19" s="531">
        <f>-SUMIF('O4 Summary by Class &amp; Accounts'!$C$19:$C$213,'O1 Revenue to cost|RR'!$A19,'O4 Summary by Class &amp; Accounts'!W$19:W$213)</f>
        <v>0</v>
      </c>
      <c r="W19" s="531">
        <f>-SUMIF('O4 Summary by Class &amp; Accounts'!$C$19:$C$213,'O1 Revenue to cost|RR'!$A19,'O4 Summary by Class &amp; Accounts'!X$19:X$213)</f>
        <v>0</v>
      </c>
    </row>
    <row r="20" spans="1:26" ht="13.5" thickBot="1" x14ac:dyDescent="0.25">
      <c r="A20" s="892"/>
      <c r="B20" s="393"/>
      <c r="C20" s="2555" t="str">
        <f>IF(ISERROR(ROUND('I6.1 Revenue'!B19-C19,-1)=0), "-", IF(ROUND('I6.1 Revenue'!B19-C19,-1)=0,"Miscellaneous Revenue Input equals Output","Miscellaneous Revenue Input Does Not Equal Output"))</f>
        <v>Miscellaneous Revenue Input equals Output</v>
      </c>
      <c r="D20" s="2556"/>
      <c r="E20" s="2556"/>
      <c r="F20" s="2557"/>
      <c r="G20" s="531"/>
      <c r="H20" s="531"/>
      <c r="I20" s="531"/>
      <c r="J20" s="531"/>
      <c r="K20" s="531"/>
      <c r="L20" s="531"/>
      <c r="M20" s="530"/>
      <c r="N20" s="530"/>
      <c r="O20" s="530"/>
      <c r="P20" s="530"/>
      <c r="Q20" s="530"/>
      <c r="R20" s="530"/>
      <c r="S20" s="530"/>
      <c r="T20" s="530"/>
      <c r="U20" s="530"/>
      <c r="V20" s="530"/>
      <c r="W20" s="530"/>
      <c r="Y20" s="509"/>
    </row>
    <row r="21" spans="1:26" s="39" customFormat="1" ht="13.5" thickBot="1" x14ac:dyDescent="0.25">
      <c r="A21" s="892"/>
      <c r="B21" s="897" t="s">
        <v>439</v>
      </c>
      <c r="C21" s="898">
        <f t="shared" ref="C21:W21" si="0">C18+C19</f>
        <v>24750323.967731789</v>
      </c>
      <c r="D21" s="899">
        <f t="shared" si="0"/>
        <v>14897970.26280516</v>
      </c>
      <c r="E21" s="899">
        <f t="shared" si="0"/>
        <v>3976242.1610677307</v>
      </c>
      <c r="F21" s="899">
        <f t="shared" si="0"/>
        <v>5031141.6491017146</v>
      </c>
      <c r="G21" s="899">
        <f t="shared" si="0"/>
        <v>0</v>
      </c>
      <c r="H21" s="899">
        <f t="shared" si="0"/>
        <v>0</v>
      </c>
      <c r="I21" s="899">
        <f t="shared" si="0"/>
        <v>0</v>
      </c>
      <c r="J21" s="899">
        <f t="shared" si="0"/>
        <v>769048.19818080426</v>
      </c>
      <c r="K21" s="899">
        <f t="shared" si="0"/>
        <v>34840.917139673969</v>
      </c>
      <c r="L21" s="899">
        <f t="shared" si="0"/>
        <v>41080.779436702724</v>
      </c>
      <c r="M21" s="899">
        <f t="shared" si="0"/>
        <v>0</v>
      </c>
      <c r="N21" s="899">
        <f t="shared" si="0"/>
        <v>0</v>
      </c>
      <c r="O21" s="899">
        <f t="shared" si="0"/>
        <v>0</v>
      </c>
      <c r="P21" s="899">
        <f t="shared" si="0"/>
        <v>0</v>
      </c>
      <c r="Q21" s="899">
        <f t="shared" si="0"/>
        <v>0</v>
      </c>
      <c r="R21" s="899">
        <f t="shared" si="0"/>
        <v>0</v>
      </c>
      <c r="S21" s="899">
        <f t="shared" si="0"/>
        <v>0</v>
      </c>
      <c r="T21" s="899">
        <f t="shared" si="0"/>
        <v>0</v>
      </c>
      <c r="U21" s="899">
        <f t="shared" si="0"/>
        <v>0</v>
      </c>
      <c r="V21" s="899">
        <f t="shared" si="0"/>
        <v>0</v>
      </c>
      <c r="W21" s="899">
        <f t="shared" si="0"/>
        <v>0</v>
      </c>
      <c r="Y21" s="508"/>
      <c r="Z21" s="508"/>
    </row>
    <row r="22" spans="1:26" ht="14.25" thickTop="1" thickBot="1" x14ac:dyDescent="0.25">
      <c r="A22" s="892"/>
      <c r="B22" s="393" t="s">
        <v>406</v>
      </c>
      <c r="C22" s="1702">
        <f>IF(ISERROR((C40-C19)/C18), 0, (C40-C19)/C18)</f>
        <v>1.0842757105119381</v>
      </c>
      <c r="D22" s="531"/>
      <c r="E22" s="531"/>
      <c r="F22" s="531"/>
      <c r="G22" s="531"/>
      <c r="H22" s="531"/>
      <c r="I22" s="531"/>
      <c r="J22" s="531"/>
      <c r="K22" s="531"/>
      <c r="L22" s="531"/>
      <c r="M22" s="535"/>
      <c r="N22" s="535"/>
      <c r="O22" s="535"/>
      <c r="P22" s="535"/>
      <c r="Q22" s="535"/>
      <c r="R22" s="535"/>
      <c r="S22" s="535"/>
      <c r="T22" s="535"/>
      <c r="U22" s="535"/>
      <c r="V22" s="535"/>
      <c r="W22" s="535"/>
    </row>
    <row r="23" spans="1:26" ht="12.75" x14ac:dyDescent="0.2">
      <c r="A23" s="892"/>
      <c r="B23" s="393" t="s">
        <v>441</v>
      </c>
      <c r="C23" s="886">
        <f>SUM(D23:W23)</f>
        <v>25152526.132239621</v>
      </c>
      <c r="D23" s="529">
        <f>IF(ISERROR(($C$40-$C$19)/$C$18*D18), 0, ($C$40-$C$19)/$C$18*D18)</f>
        <v>15098141.686661208</v>
      </c>
      <c r="E23" s="529">
        <f t="shared" ref="E23:W23" si="1">IF(ISERROR(($C$40-$C$19)/$C$18*E18), 0, ($C$40-$C$19)/$C$18*E18)</f>
        <v>4077896.6199555057</v>
      </c>
      <c r="F23" s="529">
        <f t="shared" si="1"/>
        <v>5117453.4241094198</v>
      </c>
      <c r="G23" s="529">
        <f t="shared" si="1"/>
        <v>0</v>
      </c>
      <c r="H23" s="529">
        <f t="shared" si="1"/>
        <v>0</v>
      </c>
      <c r="I23" s="529">
        <f t="shared" si="1"/>
        <v>0</v>
      </c>
      <c r="J23" s="529">
        <f t="shared" si="1"/>
        <v>784742.87630680273</v>
      </c>
      <c r="K23" s="529">
        <f t="shared" si="1"/>
        <v>33372.713594087494</v>
      </c>
      <c r="L23" s="529">
        <f t="shared" si="1"/>
        <v>40918.811612602418</v>
      </c>
      <c r="M23" s="529">
        <f t="shared" si="1"/>
        <v>0</v>
      </c>
      <c r="N23" s="529">
        <f t="shared" si="1"/>
        <v>0</v>
      </c>
      <c r="O23" s="529">
        <f t="shared" si="1"/>
        <v>0</v>
      </c>
      <c r="P23" s="529">
        <f t="shared" si="1"/>
        <v>0</v>
      </c>
      <c r="Q23" s="529">
        <f t="shared" si="1"/>
        <v>0</v>
      </c>
      <c r="R23" s="529">
        <f t="shared" si="1"/>
        <v>0</v>
      </c>
      <c r="S23" s="529">
        <f t="shared" si="1"/>
        <v>0</v>
      </c>
      <c r="T23" s="529">
        <f t="shared" si="1"/>
        <v>0</v>
      </c>
      <c r="U23" s="529">
        <f t="shared" si="1"/>
        <v>0</v>
      </c>
      <c r="V23" s="529">
        <f t="shared" si="1"/>
        <v>0</v>
      </c>
      <c r="W23" s="529">
        <f t="shared" si="1"/>
        <v>0</v>
      </c>
    </row>
    <row r="24" spans="1:26" s="511" customFormat="1" ht="13.5" thickBot="1" x14ac:dyDescent="0.25">
      <c r="A24" s="892"/>
      <c r="B24" s="393" t="s">
        <v>705</v>
      </c>
      <c r="C24" s="887">
        <f>SUM(D24:W24)</f>
        <v>1552786.7653500012</v>
      </c>
      <c r="D24" s="530">
        <f>D19</f>
        <v>973336.94280515995</v>
      </c>
      <c r="E24" s="530">
        <f t="shared" ref="E24:W24" si="2">E19</f>
        <v>215301.48848719592</v>
      </c>
      <c r="F24" s="530">
        <f t="shared" si="2"/>
        <v>311444.09017251211</v>
      </c>
      <c r="G24" s="530">
        <f t="shared" si="2"/>
        <v>0</v>
      </c>
      <c r="H24" s="530">
        <f t="shared" si="2"/>
        <v>0</v>
      </c>
      <c r="I24" s="530">
        <f t="shared" si="2"/>
        <v>0</v>
      </c>
      <c r="J24" s="530">
        <f t="shared" si="2"/>
        <v>45299.737619709194</v>
      </c>
      <c r="K24" s="530">
        <f t="shared" si="2"/>
        <v>4062.1094337163699</v>
      </c>
      <c r="L24" s="530">
        <f t="shared" si="2"/>
        <v>3342.3968317076306</v>
      </c>
      <c r="M24" s="530">
        <f t="shared" si="2"/>
        <v>0</v>
      </c>
      <c r="N24" s="530">
        <f t="shared" si="2"/>
        <v>0</v>
      </c>
      <c r="O24" s="530">
        <f t="shared" si="2"/>
        <v>0</v>
      </c>
      <c r="P24" s="530">
        <f t="shared" si="2"/>
        <v>0</v>
      </c>
      <c r="Q24" s="530">
        <f t="shared" si="2"/>
        <v>0</v>
      </c>
      <c r="R24" s="530">
        <f t="shared" si="2"/>
        <v>0</v>
      </c>
      <c r="S24" s="530">
        <f t="shared" si="2"/>
        <v>0</v>
      </c>
      <c r="T24" s="530">
        <f t="shared" si="2"/>
        <v>0</v>
      </c>
      <c r="U24" s="530">
        <f t="shared" si="2"/>
        <v>0</v>
      </c>
      <c r="V24" s="530">
        <f t="shared" si="2"/>
        <v>0</v>
      </c>
      <c r="W24" s="530">
        <f t="shared" si="2"/>
        <v>0</v>
      </c>
    </row>
    <row r="25" spans="1:26" s="39" customFormat="1" ht="13.5" thickBot="1" x14ac:dyDescent="0.25">
      <c r="A25" s="892"/>
      <c r="B25" s="897" t="s">
        <v>442</v>
      </c>
      <c r="C25" s="898">
        <f t="shared" ref="C25:W25" si="3">C23+C24</f>
        <v>26705312.897589624</v>
      </c>
      <c r="D25" s="899">
        <f t="shared" si="3"/>
        <v>16071478.629466368</v>
      </c>
      <c r="E25" s="899">
        <f t="shared" si="3"/>
        <v>4293198.1084427014</v>
      </c>
      <c r="F25" s="899">
        <f t="shared" si="3"/>
        <v>5428897.5142819323</v>
      </c>
      <c r="G25" s="899">
        <f t="shared" si="3"/>
        <v>0</v>
      </c>
      <c r="H25" s="899">
        <f t="shared" si="3"/>
        <v>0</v>
      </c>
      <c r="I25" s="899">
        <f t="shared" si="3"/>
        <v>0</v>
      </c>
      <c r="J25" s="899">
        <f t="shared" si="3"/>
        <v>830042.61392651196</v>
      </c>
      <c r="K25" s="899">
        <f t="shared" si="3"/>
        <v>37434.823027803861</v>
      </c>
      <c r="L25" s="899">
        <f t="shared" si="3"/>
        <v>44261.208444310047</v>
      </c>
      <c r="M25" s="899">
        <f t="shared" si="3"/>
        <v>0</v>
      </c>
      <c r="N25" s="899">
        <f t="shared" si="3"/>
        <v>0</v>
      </c>
      <c r="O25" s="899">
        <f t="shared" si="3"/>
        <v>0</v>
      </c>
      <c r="P25" s="899">
        <f t="shared" si="3"/>
        <v>0</v>
      </c>
      <c r="Q25" s="899">
        <f t="shared" si="3"/>
        <v>0</v>
      </c>
      <c r="R25" s="899">
        <f t="shared" si="3"/>
        <v>0</v>
      </c>
      <c r="S25" s="899">
        <f t="shared" si="3"/>
        <v>0</v>
      </c>
      <c r="T25" s="899">
        <f t="shared" si="3"/>
        <v>0</v>
      </c>
      <c r="U25" s="899">
        <f t="shared" si="3"/>
        <v>0</v>
      </c>
      <c r="V25" s="899">
        <f t="shared" si="3"/>
        <v>0</v>
      </c>
      <c r="W25" s="899">
        <f t="shared" si="3"/>
        <v>0</v>
      </c>
    </row>
    <row r="26" spans="1:26" ht="13.5" thickTop="1" x14ac:dyDescent="0.2">
      <c r="A26" s="892"/>
      <c r="B26" s="393"/>
      <c r="C26" s="888"/>
      <c r="D26" s="531"/>
      <c r="E26" s="531"/>
      <c r="F26" s="531"/>
      <c r="G26" s="531"/>
      <c r="H26" s="531"/>
      <c r="I26" s="531"/>
      <c r="J26" s="531"/>
      <c r="K26" s="531"/>
      <c r="L26" s="531"/>
      <c r="M26" s="535"/>
      <c r="N26" s="535"/>
      <c r="O26" s="535"/>
      <c r="P26" s="535"/>
      <c r="Q26" s="535"/>
      <c r="R26" s="535"/>
      <c r="S26" s="535"/>
      <c r="T26" s="535"/>
      <c r="U26" s="535"/>
      <c r="V26" s="535"/>
      <c r="W26" s="535"/>
      <c r="Z26" s="509"/>
    </row>
    <row r="27" spans="1:26" ht="12.75" x14ac:dyDescent="0.2">
      <c r="A27" s="892"/>
      <c r="B27" s="895" t="s">
        <v>883</v>
      </c>
      <c r="C27" s="888"/>
      <c r="D27" s="531"/>
      <c r="E27" s="531"/>
      <c r="F27" s="531"/>
      <c r="G27" s="531"/>
      <c r="H27" s="531"/>
      <c r="I27" s="531"/>
      <c r="J27" s="531"/>
      <c r="K27" s="531"/>
      <c r="L27" s="531"/>
      <c r="M27" s="535"/>
      <c r="N27" s="535"/>
      <c r="O27" s="535"/>
      <c r="P27" s="535"/>
      <c r="Q27" s="535"/>
      <c r="R27" s="535"/>
      <c r="S27" s="535"/>
      <c r="T27" s="535"/>
      <c r="U27" s="535"/>
      <c r="V27" s="535"/>
      <c r="W27" s="535"/>
      <c r="Z27" s="509"/>
    </row>
    <row r="28" spans="1:26" ht="12.75" x14ac:dyDescent="0.2">
      <c r="A28" s="892" t="s">
        <v>927</v>
      </c>
      <c r="B28" s="393" t="s">
        <v>939</v>
      </c>
      <c r="C28" s="888">
        <f t="shared" ref="C28:C33" si="4">SUM(D28:W28)</f>
        <v>7399201.8899999997</v>
      </c>
      <c r="D28" s="531">
        <f>SUMIF('O4 Summary by Class &amp; Accounts'!$C$19:$C$213, 'O1 Revenue to cost|RR'!$A28,'O4 Summary by Class &amp; Accounts'!E$19:E$213)</f>
        <v>4444839.1305981996</v>
      </c>
      <c r="E28" s="531">
        <f>SUMIF('O4 Summary by Class &amp; Accounts'!$C$19:$C$213, 'O1 Revenue to cost|RR'!$A28,'O4 Summary by Class &amp; Accounts'!F$19:F$213)</f>
        <v>1048723.9152325753</v>
      </c>
      <c r="F28" s="531">
        <f>SUMIF('O4 Summary by Class &amp; Accounts'!$C$19:$C$213, 'O1 Revenue to cost|RR'!$A28,'O4 Summary by Class &amp; Accounts'!G$19:G$213)</f>
        <v>1780593.0456927822</v>
      </c>
      <c r="G28" s="531">
        <f>SUMIF('O4 Summary by Class &amp; Accounts'!$C$19:$C$213, 'O1 Revenue to cost|RR'!$A28,'O4 Summary by Class &amp; Accounts'!H$19:H$213)</f>
        <v>0</v>
      </c>
      <c r="H28" s="531">
        <f>SUMIF('O4 Summary by Class &amp; Accounts'!$C$19:$C$213, 'O1 Revenue to cost|RR'!$A28,'O4 Summary by Class &amp; Accounts'!I$19:I$213)</f>
        <v>0</v>
      </c>
      <c r="I28" s="531">
        <f>SUMIF('O4 Summary by Class &amp; Accounts'!$C$19:$C$213, 'O1 Revenue to cost|RR'!$A28,'O4 Summary by Class &amp; Accounts'!J$19:J$213)</f>
        <v>0</v>
      </c>
      <c r="J28" s="531">
        <f>SUMIF('O4 Summary by Class &amp; Accounts'!$C$19:$C$213, 'O1 Revenue to cost|RR'!$A28,'O4 Summary by Class &amp; Accounts'!K$19:K$213)</f>
        <v>102731.27138084556</v>
      </c>
      <c r="K28" s="531">
        <f>SUMIF('O4 Summary by Class &amp; Accounts'!$C$19:$C$213, 'O1 Revenue to cost|RR'!$A28,'O4 Summary by Class &amp; Accounts'!L$19:L$213)</f>
        <v>12021.584134354151</v>
      </c>
      <c r="L28" s="531">
        <f>SUMIF('O4 Summary by Class &amp; Accounts'!$C$19:$C$213, 'O1 Revenue to cost|RR'!$A28,'O4 Summary by Class &amp; Accounts'!M$19:M$213)</f>
        <v>10292.942961242796</v>
      </c>
      <c r="M28" s="531">
        <f>SUMIF('O4 Summary by Class &amp; Accounts'!$C$19:$C$213, 'O1 Revenue to cost|RR'!$A28,'O4 Summary by Class &amp; Accounts'!N$19:N$213)</f>
        <v>0</v>
      </c>
      <c r="N28" s="531">
        <f>SUMIF('O4 Summary by Class &amp; Accounts'!$C$19:$C$213, 'O1 Revenue to cost|RR'!$A28,'O4 Summary by Class &amp; Accounts'!O$19:O$213)</f>
        <v>0</v>
      </c>
      <c r="O28" s="531">
        <f>SUMIF('O4 Summary by Class &amp; Accounts'!$C$19:$C$213, 'O1 Revenue to cost|RR'!$A28,'O4 Summary by Class &amp; Accounts'!P$19:P$213)</f>
        <v>0</v>
      </c>
      <c r="P28" s="531">
        <f>SUMIF('O4 Summary by Class &amp; Accounts'!$C$19:$C$213, 'O1 Revenue to cost|RR'!$A28,'O4 Summary by Class &amp; Accounts'!Q$19:Q$213)</f>
        <v>0</v>
      </c>
      <c r="Q28" s="531">
        <f>SUMIF('O4 Summary by Class &amp; Accounts'!$C$19:$C$213, 'O1 Revenue to cost|RR'!$A28,'O4 Summary by Class &amp; Accounts'!R$19:R$213)</f>
        <v>0</v>
      </c>
      <c r="R28" s="531">
        <f>SUMIF('O4 Summary by Class &amp; Accounts'!$C$19:$C$213, 'O1 Revenue to cost|RR'!$A28,'O4 Summary by Class &amp; Accounts'!S$19:S$213)</f>
        <v>0</v>
      </c>
      <c r="S28" s="531">
        <f>SUMIF('O4 Summary by Class &amp; Accounts'!$C$19:$C$213, 'O1 Revenue to cost|RR'!$A28,'O4 Summary by Class &amp; Accounts'!T$19:T$213)</f>
        <v>0</v>
      </c>
      <c r="T28" s="531">
        <f>SUMIF('O4 Summary by Class &amp; Accounts'!$C$19:$C$213, 'O1 Revenue to cost|RR'!$A28,'O4 Summary by Class &amp; Accounts'!U$19:U$213)</f>
        <v>0</v>
      </c>
      <c r="U28" s="531">
        <f>SUMIF('O4 Summary by Class &amp; Accounts'!$C$19:$C$213, 'O1 Revenue to cost|RR'!$A28,'O4 Summary by Class &amp; Accounts'!V$19:V$213)</f>
        <v>0</v>
      </c>
      <c r="V28" s="531">
        <f>SUMIF('O4 Summary by Class &amp; Accounts'!$C$19:$C$213, 'O1 Revenue to cost|RR'!$A28,'O4 Summary by Class &amp; Accounts'!W$19:W$213)</f>
        <v>0</v>
      </c>
      <c r="W28" s="531">
        <f>SUMIF('O4 Summary by Class &amp; Accounts'!$C$19:$C$213, 'O1 Revenue to cost|RR'!$A28,'O4 Summary by Class &amp; Accounts'!X$19:X$213)</f>
        <v>0</v>
      </c>
      <c r="Z28" s="509"/>
    </row>
    <row r="29" spans="1:26" ht="12.75" x14ac:dyDescent="0.2">
      <c r="A29" s="892" t="s">
        <v>928</v>
      </c>
      <c r="B29" s="393" t="s">
        <v>938</v>
      </c>
      <c r="C29" s="888">
        <f t="shared" si="4"/>
        <v>3713067.0799999996</v>
      </c>
      <c r="D29" s="531">
        <f>SUMIF('O4 Summary by Class &amp; Accounts'!$C$19:$C$213, 'O1 Revenue to cost|RR'!$A29,'O4 Summary by Class &amp; Accounts'!E$19:E$213)</f>
        <v>3146822.9266234976</v>
      </c>
      <c r="E29" s="531">
        <f>SUMIF('O4 Summary by Class &amp; Accounts'!$C$19:$C$213, 'O1 Revenue to cost|RR'!$A29,'O4 Summary by Class &amp; Accounts'!F$19:F$213)</f>
        <v>394408.49909060297</v>
      </c>
      <c r="F29" s="531">
        <f>SUMIF('O4 Summary by Class &amp; Accounts'!$C$19:$C$213, 'O1 Revenue to cost|RR'!$A29,'O4 Summary by Class &amp; Accounts'!G$19:G$213)</f>
        <v>68577.919906565527</v>
      </c>
      <c r="G29" s="531">
        <f>SUMIF('O4 Summary by Class &amp; Accounts'!$C$19:$C$213, 'O1 Revenue to cost|RR'!$A29,'O4 Summary by Class &amp; Accounts'!H$19:H$213)</f>
        <v>0</v>
      </c>
      <c r="H29" s="531">
        <f>SUMIF('O4 Summary by Class &amp; Accounts'!$C$19:$C$213, 'O1 Revenue to cost|RR'!$A29,'O4 Summary by Class &amp; Accounts'!I$19:I$213)</f>
        <v>0</v>
      </c>
      <c r="I29" s="531">
        <f>SUMIF('O4 Summary by Class &amp; Accounts'!$C$19:$C$213, 'O1 Revenue to cost|RR'!$A29,'O4 Summary by Class &amp; Accounts'!J$19:J$213)</f>
        <v>0</v>
      </c>
      <c r="J29" s="531">
        <f>SUMIF('O4 Summary by Class &amp; Accounts'!$C$19:$C$213, 'O1 Revenue to cost|RR'!$A29,'O4 Summary by Class &amp; Accounts'!K$19:K$213)</f>
        <v>83035.184605319009</v>
      </c>
      <c r="K29" s="531">
        <f>SUMIF('O4 Summary by Class &amp; Accounts'!$C$19:$C$213, 'O1 Revenue to cost|RR'!$A29,'O4 Summary by Class &amp; Accounts'!L$19:L$213)</f>
        <v>10122.486479766558</v>
      </c>
      <c r="L29" s="531">
        <f>SUMIF('O4 Summary by Class &amp; Accounts'!$C$19:$C$213, 'O1 Revenue to cost|RR'!$A29,'O4 Summary by Class &amp; Accounts'!M$19:M$213)</f>
        <v>10100.063294247551</v>
      </c>
      <c r="M29" s="531">
        <f>SUMIF('O4 Summary by Class &amp; Accounts'!$C$19:$C$213, 'O1 Revenue to cost|RR'!$A29,'O4 Summary by Class &amp; Accounts'!N$19:N$213)</f>
        <v>0</v>
      </c>
      <c r="N29" s="531">
        <f>SUMIF('O4 Summary by Class &amp; Accounts'!$C$19:$C$213, 'O1 Revenue to cost|RR'!$A29,'O4 Summary by Class &amp; Accounts'!O$19:O$213)</f>
        <v>0</v>
      </c>
      <c r="O29" s="531">
        <f>SUMIF('O4 Summary by Class &amp; Accounts'!$C$19:$C$213, 'O1 Revenue to cost|RR'!$A29,'O4 Summary by Class &amp; Accounts'!P$19:P$213)</f>
        <v>0</v>
      </c>
      <c r="P29" s="531">
        <f>SUMIF('O4 Summary by Class &amp; Accounts'!$C$19:$C$213, 'O1 Revenue to cost|RR'!$A29,'O4 Summary by Class &amp; Accounts'!Q$19:Q$213)</f>
        <v>0</v>
      </c>
      <c r="Q29" s="531">
        <f>SUMIF('O4 Summary by Class &amp; Accounts'!$C$19:$C$213, 'O1 Revenue to cost|RR'!$A29,'O4 Summary by Class &amp; Accounts'!R$19:R$213)</f>
        <v>0</v>
      </c>
      <c r="R29" s="531">
        <f>SUMIF('O4 Summary by Class &amp; Accounts'!$C$19:$C$213, 'O1 Revenue to cost|RR'!$A29,'O4 Summary by Class &amp; Accounts'!S$19:S$213)</f>
        <v>0</v>
      </c>
      <c r="S29" s="531">
        <f>SUMIF('O4 Summary by Class &amp; Accounts'!$C$19:$C$213, 'O1 Revenue to cost|RR'!$A29,'O4 Summary by Class &amp; Accounts'!T$19:T$213)</f>
        <v>0</v>
      </c>
      <c r="T29" s="531">
        <f>SUMIF('O4 Summary by Class &amp; Accounts'!$C$19:$C$213, 'O1 Revenue to cost|RR'!$A29,'O4 Summary by Class &amp; Accounts'!U$19:U$213)</f>
        <v>0</v>
      </c>
      <c r="U29" s="531">
        <f>SUMIF('O4 Summary by Class &amp; Accounts'!$C$19:$C$213, 'O1 Revenue to cost|RR'!$A29,'O4 Summary by Class &amp; Accounts'!V$19:V$213)</f>
        <v>0</v>
      </c>
      <c r="V29" s="531">
        <f>SUMIF('O4 Summary by Class &amp; Accounts'!$C$19:$C$213, 'O1 Revenue to cost|RR'!$A29,'O4 Summary by Class &amp; Accounts'!W$19:W$213)</f>
        <v>0</v>
      </c>
      <c r="W29" s="531">
        <f>SUMIF('O4 Summary by Class &amp; Accounts'!$C$19:$C$213, 'O1 Revenue to cost|RR'!$A29,'O4 Summary by Class &amp; Accounts'!X$19:X$213)</f>
        <v>0</v>
      </c>
    </row>
    <row r="30" spans="1:26" ht="12.75" x14ac:dyDescent="0.2">
      <c r="A30" s="892" t="s">
        <v>929</v>
      </c>
      <c r="B30" s="393" t="s">
        <v>1462</v>
      </c>
      <c r="C30" s="888">
        <f t="shared" si="4"/>
        <v>5394311.0300000012</v>
      </c>
      <c r="D30" s="531">
        <f>SUMIF('O4 Summary by Class &amp; Accounts'!$C$19:$C$213, 'O1 Revenue to cost|RR'!$A30,'O4 Summary by Class &amp; Accounts'!E$19:E$213)</f>
        <v>3659758.3498800546</v>
      </c>
      <c r="E30" s="531">
        <f>SUMIF('O4 Summary by Class &amp; Accounts'!$C$19:$C$213, 'O1 Revenue to cost|RR'!$A30,'O4 Summary by Class &amp; Accounts'!F$19:F$213)</f>
        <v>705416.35794526676</v>
      </c>
      <c r="F30" s="531">
        <f>SUMIF('O4 Summary by Class &amp; Accounts'!$C$19:$C$213, 'O1 Revenue to cost|RR'!$A30,'O4 Summary by Class &amp; Accounts'!G$19:G$213)</f>
        <v>919619.9837822821</v>
      </c>
      <c r="G30" s="531">
        <f>SUMIF('O4 Summary by Class &amp; Accounts'!$C$19:$C$213, 'O1 Revenue to cost|RR'!$A30,'O4 Summary by Class &amp; Accounts'!H$19:H$213)</f>
        <v>0</v>
      </c>
      <c r="H30" s="531">
        <f>SUMIF('O4 Summary by Class &amp; Accounts'!$C$19:$C$213, 'O1 Revenue to cost|RR'!$A30,'O4 Summary by Class &amp; Accounts'!I$19:I$213)</f>
        <v>0</v>
      </c>
      <c r="I30" s="531">
        <f>SUMIF('O4 Summary by Class &amp; Accounts'!$C$19:$C$213, 'O1 Revenue to cost|RR'!$A30,'O4 Summary by Class &amp; Accounts'!J$19:J$213)</f>
        <v>0</v>
      </c>
      <c r="J30" s="531">
        <f>SUMIF('O4 Summary by Class &amp; Accounts'!$C$19:$C$213, 'O1 Revenue to cost|RR'!$A30,'O4 Summary by Class &amp; Accounts'!K$19:K$213)</f>
        <v>89137.39492298913</v>
      </c>
      <c r="K30" s="531">
        <f>SUMIF('O4 Summary by Class &amp; Accounts'!$C$19:$C$213, 'O1 Revenue to cost|RR'!$A30,'O4 Summary by Class &amp; Accounts'!L$19:L$213)</f>
        <v>10638.405861090148</v>
      </c>
      <c r="L30" s="531">
        <f>SUMIF('O4 Summary by Class &amp; Accounts'!$C$19:$C$213, 'O1 Revenue to cost|RR'!$A30,'O4 Summary by Class &amp; Accounts'!M$19:M$213)</f>
        <v>9740.5376083180308</v>
      </c>
      <c r="M30" s="531">
        <f>SUMIF('O4 Summary by Class &amp; Accounts'!$C$19:$C$213, 'O1 Revenue to cost|RR'!$A30,'O4 Summary by Class &amp; Accounts'!N$19:N$213)</f>
        <v>0</v>
      </c>
      <c r="N30" s="531">
        <f>SUMIF('O4 Summary by Class &amp; Accounts'!$C$19:$C$213, 'O1 Revenue to cost|RR'!$A30,'O4 Summary by Class &amp; Accounts'!O$19:O$213)</f>
        <v>0</v>
      </c>
      <c r="O30" s="531">
        <f>SUMIF('O4 Summary by Class &amp; Accounts'!$C$19:$C$213, 'O1 Revenue to cost|RR'!$A30,'O4 Summary by Class &amp; Accounts'!P$19:P$213)</f>
        <v>0</v>
      </c>
      <c r="P30" s="531">
        <f>SUMIF('O4 Summary by Class &amp; Accounts'!$C$19:$C$213, 'O1 Revenue to cost|RR'!$A30,'O4 Summary by Class &amp; Accounts'!Q$19:Q$213)</f>
        <v>0</v>
      </c>
      <c r="Q30" s="531">
        <f>SUMIF('O4 Summary by Class &amp; Accounts'!$C$19:$C$213, 'O1 Revenue to cost|RR'!$A30,'O4 Summary by Class &amp; Accounts'!R$19:R$213)</f>
        <v>0</v>
      </c>
      <c r="R30" s="531">
        <f>SUMIF('O4 Summary by Class &amp; Accounts'!$C$19:$C$213, 'O1 Revenue to cost|RR'!$A30,'O4 Summary by Class &amp; Accounts'!S$19:S$213)</f>
        <v>0</v>
      </c>
      <c r="S30" s="531">
        <f>SUMIF('O4 Summary by Class &amp; Accounts'!$C$19:$C$213, 'O1 Revenue to cost|RR'!$A30,'O4 Summary by Class &amp; Accounts'!T$19:T$213)</f>
        <v>0</v>
      </c>
      <c r="T30" s="531">
        <f>SUMIF('O4 Summary by Class &amp; Accounts'!$C$19:$C$213, 'O1 Revenue to cost|RR'!$A30,'O4 Summary by Class &amp; Accounts'!U$19:U$213)</f>
        <v>0</v>
      </c>
      <c r="U30" s="531">
        <f>SUMIF('O4 Summary by Class &amp; Accounts'!$C$19:$C$213, 'O1 Revenue to cost|RR'!$A30,'O4 Summary by Class &amp; Accounts'!V$19:V$213)</f>
        <v>0</v>
      </c>
      <c r="V30" s="531">
        <f>SUMIF('O4 Summary by Class &amp; Accounts'!$C$19:$C$213, 'O1 Revenue to cost|RR'!$A30,'O4 Summary by Class &amp; Accounts'!W$19:W$213)</f>
        <v>0</v>
      </c>
      <c r="W30" s="531">
        <f>SUMIF('O4 Summary by Class &amp; Accounts'!$C$19:$C$213, 'O1 Revenue to cost|RR'!$A30,'O4 Summary by Class &amp; Accounts'!X$19:X$213)</f>
        <v>0</v>
      </c>
    </row>
    <row r="31" spans="1:26" ht="12.75" x14ac:dyDescent="0.2">
      <c r="A31" s="892" t="s">
        <v>936</v>
      </c>
      <c r="B31" s="393" t="s">
        <v>937</v>
      </c>
      <c r="C31" s="889">
        <f>IF(ISERROR(SUM(D31:W31)), "-", SUM(D31:W31))</f>
        <v>4333630.568933486</v>
      </c>
      <c r="D31" s="536">
        <f>IF(ISERROR(SUMIF('O4 Summary by Class &amp; Accounts'!$C$19:$C$213, 'O1 Revenue to cost|RR'!$A31,'O4 Summary by Class &amp; Accounts'!E$19:E$213)), "-", SUMIF('O4 Summary by Class &amp; Accounts'!$C$19:$C$213, 'O1 Revenue to cost|RR'!$A31,'O4 Summary by Class &amp; Accounts'!E$19:E$213))</f>
        <v>2728028.6652435414</v>
      </c>
      <c r="E31" s="536">
        <f>IF(ISERROR(SUMIF('O4 Summary by Class &amp; Accounts'!$C$19:$C$213, 'O1 Revenue to cost|RR'!$A31,'O4 Summary by Class &amp; Accounts'!F$19:F$213)), "-", SUMIF('O4 Summary by Class &amp; Accounts'!$C$19:$C$213, 'O1 Revenue to cost|RR'!$A31,'O4 Summary by Class &amp; Accounts'!F$19:F$213))</f>
        <v>636232.54031495261</v>
      </c>
      <c r="F31" s="536">
        <f>IF(ISERROR(SUMIF('O4 Summary by Class &amp; Accounts'!$C$19:$C$213, 'O1 Revenue to cost|RR'!$A31,'O4 Summary by Class &amp; Accounts'!G$19:G$213)), "-", SUMIF('O4 Summary by Class &amp; Accounts'!$C$19:$C$213, 'O1 Revenue to cost|RR'!$A31,'O4 Summary by Class &amp; Accounts'!G$19:G$213))</f>
        <v>900123.30033474718</v>
      </c>
      <c r="G31" s="536">
        <f>IF(ISERROR(SUMIF('O4 Summary by Class &amp; Accounts'!$C$19:$C$213, 'O1 Revenue to cost|RR'!$A31,'O4 Summary by Class &amp; Accounts'!H$19:H$213)), "-", SUMIF('O4 Summary by Class &amp; Accounts'!$C$19:$C$213, 'O1 Revenue to cost|RR'!$A31,'O4 Summary by Class &amp; Accounts'!H$19:H$213))</f>
        <v>0</v>
      </c>
      <c r="H31" s="536">
        <f>IF(ISERROR(SUMIF('O4 Summary by Class &amp; Accounts'!$C$19:$C$213, 'O1 Revenue to cost|RR'!$A31,'O4 Summary by Class &amp; Accounts'!I$19:I$213)), "-", SUMIF('O4 Summary by Class &amp; Accounts'!$C$19:$C$213, 'O1 Revenue to cost|RR'!$A31,'O4 Summary by Class &amp; Accounts'!I$19:I$213))</f>
        <v>0</v>
      </c>
      <c r="I31" s="536">
        <f>IF(ISERROR(SUMIF('O4 Summary by Class &amp; Accounts'!$C$19:$C$213, 'O1 Revenue to cost|RR'!$A31,'O4 Summary by Class &amp; Accounts'!J$19:J$213)), "-", SUMIF('O4 Summary by Class &amp; Accounts'!$C$19:$C$213, 'O1 Revenue to cost|RR'!$A31,'O4 Summary by Class &amp; Accounts'!J$19:J$213))</f>
        <v>0</v>
      </c>
      <c r="J31" s="536">
        <f>IF(ISERROR(SUMIF('O4 Summary by Class &amp; Accounts'!$C$19:$C$213, 'O1 Revenue to cost|RR'!$A31,'O4 Summary by Class &amp; Accounts'!K$19:K$213)), "-", SUMIF('O4 Summary by Class &amp; Accounts'!$C$19:$C$213, 'O1 Revenue to cost|RR'!$A31,'O4 Summary by Class &amp; Accounts'!K$19:K$213))</f>
        <v>56873.109865262632</v>
      </c>
      <c r="K31" s="536">
        <f>IF(ISERROR(SUMIF('O4 Summary by Class &amp; Accounts'!$C$19:$C$213, 'O1 Revenue to cost|RR'!$A31,'O4 Summary by Class &amp; Accounts'!L$19:L$213)), "-", SUMIF('O4 Summary by Class &amp; Accounts'!$C$19:$C$213, 'O1 Revenue to cost|RR'!$A31,'O4 Summary by Class &amp; Accounts'!L$19:L$213))</f>
        <v>6715.3924834981435</v>
      </c>
      <c r="L31" s="536">
        <f>IF(ISERROR(SUMIF('O4 Summary by Class &amp; Accounts'!$C$19:$C$213, 'O1 Revenue to cost|RR'!$A31,'O4 Summary by Class &amp; Accounts'!M$19:M$213)), "-", SUMIF('O4 Summary by Class &amp; Accounts'!$C$19:$C$213, 'O1 Revenue to cost|RR'!$A31,'O4 Summary by Class &amp; Accounts'!M$19:M$213))</f>
        <v>5657.5606914851196</v>
      </c>
      <c r="M31" s="536">
        <f>IF(ISERROR(SUMIF('O4 Summary by Class &amp; Accounts'!$C$19:$C$213, 'O1 Revenue to cost|RR'!$A31,'O4 Summary by Class &amp; Accounts'!N$19:N$213)), "-", SUMIF('O4 Summary by Class &amp; Accounts'!$C$19:$C$213, 'O1 Revenue to cost|RR'!$A31,'O4 Summary by Class &amp; Accounts'!N$19:N$213))</f>
        <v>0</v>
      </c>
      <c r="N31" s="536">
        <f>IF(ISERROR(SUMIF('O4 Summary by Class &amp; Accounts'!$C$19:$C$213, 'O1 Revenue to cost|RR'!$A31,'O4 Summary by Class &amp; Accounts'!O$19:O$213)), "-", SUMIF('O4 Summary by Class &amp; Accounts'!$C$19:$C$213, 'O1 Revenue to cost|RR'!$A31,'O4 Summary by Class &amp; Accounts'!O$19:O$213))</f>
        <v>0</v>
      </c>
      <c r="O31" s="536">
        <f>IF(ISERROR(SUMIF('O4 Summary by Class &amp; Accounts'!$C$19:$C$213, 'O1 Revenue to cost|RR'!$A31,'O4 Summary by Class &amp; Accounts'!P$19:P$213)), "-", SUMIF('O4 Summary by Class &amp; Accounts'!$C$19:$C$213, 'O1 Revenue to cost|RR'!$A31,'O4 Summary by Class &amp; Accounts'!P$19:P$213))</f>
        <v>0</v>
      </c>
      <c r="P31" s="536">
        <f>IF(ISERROR(SUMIF('O4 Summary by Class &amp; Accounts'!$C$19:$C$213, 'O1 Revenue to cost|RR'!$A31,'O4 Summary by Class &amp; Accounts'!Q$19:Q$213)), "-", SUMIF('O4 Summary by Class &amp; Accounts'!$C$19:$C$213, 'O1 Revenue to cost|RR'!$A31,'O4 Summary by Class &amp; Accounts'!Q$19:Q$213))</f>
        <v>0</v>
      </c>
      <c r="Q31" s="536">
        <f>IF(ISERROR(SUMIF('O4 Summary by Class &amp; Accounts'!$C$19:$C$213, 'O1 Revenue to cost|RR'!$A31,'O4 Summary by Class &amp; Accounts'!R$19:R$213)), "-", SUMIF('O4 Summary by Class &amp; Accounts'!$C$19:$C$213, 'O1 Revenue to cost|RR'!$A31,'O4 Summary by Class &amp; Accounts'!R$19:R$213))</f>
        <v>0</v>
      </c>
      <c r="R31" s="536">
        <f>IF(ISERROR(SUMIF('O4 Summary by Class &amp; Accounts'!$C$19:$C$213, 'O1 Revenue to cost|RR'!$A31,'O4 Summary by Class &amp; Accounts'!S$19:S$213)), "-", SUMIF('O4 Summary by Class &amp; Accounts'!$C$19:$C$213, 'O1 Revenue to cost|RR'!$A31,'O4 Summary by Class &amp; Accounts'!S$19:S$213))</f>
        <v>0</v>
      </c>
      <c r="S31" s="536">
        <f>IF(ISERROR(SUMIF('O4 Summary by Class &amp; Accounts'!$C$19:$C$213, 'O1 Revenue to cost|RR'!$A31,'O4 Summary by Class &amp; Accounts'!T$19:T$213)), "-", SUMIF('O4 Summary by Class &amp; Accounts'!$C$19:$C$213, 'O1 Revenue to cost|RR'!$A31,'O4 Summary by Class &amp; Accounts'!T$19:T$213))</f>
        <v>0</v>
      </c>
      <c r="T31" s="536">
        <f>IF(ISERROR(SUMIF('O4 Summary by Class &amp; Accounts'!$C$19:$C$213, 'O1 Revenue to cost|RR'!$A31,'O4 Summary by Class &amp; Accounts'!U$19:U$213)), "-", SUMIF('O4 Summary by Class &amp; Accounts'!$C$19:$C$213, 'O1 Revenue to cost|RR'!$A31,'O4 Summary by Class &amp; Accounts'!U$19:U$213))</f>
        <v>0</v>
      </c>
      <c r="U31" s="536">
        <f>IF(ISERROR(SUMIF('O4 Summary by Class &amp; Accounts'!$C$19:$C$213, 'O1 Revenue to cost|RR'!$A31,'O4 Summary by Class &amp; Accounts'!V$19:V$213)), "-", SUMIF('O4 Summary by Class &amp; Accounts'!$C$19:$C$213, 'O1 Revenue to cost|RR'!$A31,'O4 Summary by Class &amp; Accounts'!V$19:V$213))</f>
        <v>0</v>
      </c>
      <c r="V31" s="536">
        <f>IF(ISERROR(SUMIF('O4 Summary by Class &amp; Accounts'!$C$19:$C$213, 'O1 Revenue to cost|RR'!$A31,'O4 Summary by Class &amp; Accounts'!W$19:W$213)), "-", SUMIF('O4 Summary by Class &amp; Accounts'!$C$19:$C$213, 'O1 Revenue to cost|RR'!$A31,'O4 Summary by Class &amp; Accounts'!W$19:W$213))</f>
        <v>0</v>
      </c>
      <c r="W31" s="536">
        <f>IF(ISERROR(SUMIF('O4 Summary by Class &amp; Accounts'!$C$19:$C$213, 'O1 Revenue to cost|RR'!$A31,'O4 Summary by Class &amp; Accounts'!X$19:X$213)), "-", SUMIF('O4 Summary by Class &amp; Accounts'!$C$19:$C$213, 'O1 Revenue to cost|RR'!$A31,'O4 Summary by Class &amp; Accounts'!X$19:X$213))</f>
        <v>0</v>
      </c>
    </row>
    <row r="32" spans="1:26" ht="12.75" x14ac:dyDescent="0.2">
      <c r="A32" s="892" t="s">
        <v>600</v>
      </c>
      <c r="B32" s="393" t="s">
        <v>935</v>
      </c>
      <c r="C32" s="888">
        <f t="shared" si="4"/>
        <v>300043.09105330595</v>
      </c>
      <c r="D32" s="531">
        <f>SUMIF('O4 Summary by Class &amp; Accounts'!$C$19:$C$213, 'O1 Revenue to cost|RR'!$A32,'O4 Summary by Class &amp; Accounts'!E$19:E$213)</f>
        <v>186375.75409718545</v>
      </c>
      <c r="E32" s="531">
        <f>SUMIF('O4 Summary by Class &amp; Accounts'!$C$19:$C$213, 'O1 Revenue to cost|RR'!$A32,'O4 Summary by Class &amp; Accounts'!F$19:F$213)</f>
        <v>42492.457059715445</v>
      </c>
      <c r="F32" s="531">
        <f>SUMIF('O4 Summary by Class &amp; Accounts'!$C$19:$C$213, 'O1 Revenue to cost|RR'!$A32,'O4 Summary by Class &amp; Accounts'!G$19:G$213)</f>
        <v>66038.26335765516</v>
      </c>
      <c r="G32" s="531">
        <f>SUMIF('O4 Summary by Class &amp; Accounts'!$C$19:$C$213, 'O1 Revenue to cost|RR'!$A32,'O4 Summary by Class &amp; Accounts'!H$19:H$213)</f>
        <v>0</v>
      </c>
      <c r="H32" s="531">
        <f>SUMIF('O4 Summary by Class &amp; Accounts'!$C$19:$C$213, 'O1 Revenue to cost|RR'!$A32,'O4 Summary by Class &amp; Accounts'!I$19:I$213)</f>
        <v>0</v>
      </c>
      <c r="I32" s="531">
        <f>SUMIF('O4 Summary by Class &amp; Accounts'!$C$19:$C$213, 'O1 Revenue to cost|RR'!$A32,'O4 Summary by Class &amp; Accounts'!J$19:J$213)</f>
        <v>0</v>
      </c>
      <c r="J32" s="531">
        <f>SUMIF('O4 Summary by Class &amp; Accounts'!$C$19:$C$213, 'O1 Revenue to cost|RR'!$A32,'O4 Summary by Class &amp; Accounts'!K$19:K$213)</f>
        <v>4196.1261760874359</v>
      </c>
      <c r="K32" s="531">
        <f>SUMIF('O4 Summary by Class &amp; Accounts'!$C$19:$C$213, 'O1 Revenue to cost|RR'!$A32,'O4 Summary by Class &amp; Accounts'!L$19:L$213)</f>
        <v>511.16383609103752</v>
      </c>
      <c r="L32" s="531">
        <f>SUMIF('O4 Summary by Class &amp; Accounts'!$C$19:$C$213, 'O1 Revenue to cost|RR'!$A32,'O4 Summary by Class &amp; Accounts'!M$19:M$213)</f>
        <v>429.32652657141819</v>
      </c>
      <c r="M32" s="531">
        <f>SUMIF('O4 Summary by Class &amp; Accounts'!$C$19:$C$213, 'O1 Revenue to cost|RR'!$A32,'O4 Summary by Class &amp; Accounts'!N$19:N$213)</f>
        <v>0</v>
      </c>
      <c r="N32" s="531">
        <f>SUMIF('O4 Summary by Class &amp; Accounts'!$C$19:$C$213, 'O1 Revenue to cost|RR'!$A32,'O4 Summary by Class &amp; Accounts'!O$19:O$213)</f>
        <v>0</v>
      </c>
      <c r="O32" s="531">
        <f>SUMIF('O4 Summary by Class &amp; Accounts'!$C$19:$C$213, 'O1 Revenue to cost|RR'!$A32,'O4 Summary by Class &amp; Accounts'!P$19:P$213)</f>
        <v>0</v>
      </c>
      <c r="P32" s="531">
        <f>SUMIF('O4 Summary by Class &amp; Accounts'!$C$19:$C$213, 'O1 Revenue to cost|RR'!$A32,'O4 Summary by Class &amp; Accounts'!Q$19:Q$213)</f>
        <v>0</v>
      </c>
      <c r="Q32" s="531">
        <f>SUMIF('O4 Summary by Class &amp; Accounts'!$C$19:$C$213, 'O1 Revenue to cost|RR'!$A32,'O4 Summary by Class &amp; Accounts'!R$19:R$213)</f>
        <v>0</v>
      </c>
      <c r="R32" s="531">
        <f>SUMIF('O4 Summary by Class &amp; Accounts'!$C$19:$C$213, 'O1 Revenue to cost|RR'!$A32,'O4 Summary by Class &amp; Accounts'!S$19:S$213)</f>
        <v>0</v>
      </c>
      <c r="S32" s="531">
        <f>SUMIF('O4 Summary by Class &amp; Accounts'!$C$19:$C$213, 'O1 Revenue to cost|RR'!$A32,'O4 Summary by Class &amp; Accounts'!T$19:T$213)</f>
        <v>0</v>
      </c>
      <c r="T32" s="531">
        <f>SUMIF('O4 Summary by Class &amp; Accounts'!$C$19:$C$213, 'O1 Revenue to cost|RR'!$A32,'O4 Summary by Class &amp; Accounts'!U$19:U$213)</f>
        <v>0</v>
      </c>
      <c r="U32" s="531">
        <f>SUMIF('O4 Summary by Class &amp; Accounts'!$C$19:$C$213, 'O1 Revenue to cost|RR'!$A32,'O4 Summary by Class &amp; Accounts'!V$19:V$213)</f>
        <v>0</v>
      </c>
      <c r="V32" s="531">
        <f>SUMIF('O4 Summary by Class &amp; Accounts'!$C$19:$C$213, 'O1 Revenue to cost|RR'!$A32,'O4 Summary by Class &amp; Accounts'!W$19:W$213)</f>
        <v>0</v>
      </c>
      <c r="W32" s="531">
        <f>SUMIF('O4 Summary by Class &amp; Accounts'!$C$19:$C$213, 'O1 Revenue to cost|RR'!$A32,'O4 Summary by Class &amp; Accounts'!X$19:X$213)</f>
        <v>0</v>
      </c>
    </row>
    <row r="33" spans="1:23" s="511" customFormat="1" ht="13.5" thickBot="1" x14ac:dyDescent="0.25">
      <c r="A33" s="892" t="s">
        <v>1390</v>
      </c>
      <c r="B33" s="393" t="s">
        <v>1389</v>
      </c>
      <c r="C33" s="887">
        <f t="shared" si="4"/>
        <v>1974426.5451093731</v>
      </c>
      <c r="D33" s="530">
        <f>SUMIF('O4 Summary by Class &amp; Accounts'!$C$19:$C$213, 'O1 Revenue to cost|RR'!$A33,'O4 Summary by Class &amp; Accounts'!E$19:E$213)</f>
        <v>1226441.2920238958</v>
      </c>
      <c r="E33" s="530">
        <f>SUMIF('O4 Summary by Class &amp; Accounts'!$C$19:$C$213, 'O1 Revenue to cost|RR'!$A33,'O4 Summary by Class &amp; Accounts'!F$19:F$213)</f>
        <v>279620.62012858316</v>
      </c>
      <c r="F33" s="530">
        <f>SUMIF('O4 Summary by Class &amp; Accounts'!$C$19:$C$213, 'O1 Revenue to cost|RR'!$A33,'O4 Summary by Class &amp; Accounts'!G$19:G$213)</f>
        <v>434563.24792732246</v>
      </c>
      <c r="G33" s="530">
        <f>SUMIF('O4 Summary by Class &amp; Accounts'!$C$19:$C$213, 'O1 Revenue to cost|RR'!$A33,'O4 Summary by Class &amp; Accounts'!H$19:H$213)</f>
        <v>0</v>
      </c>
      <c r="H33" s="530">
        <f>SUMIF('O4 Summary by Class &amp; Accounts'!$C$19:$C$213, 'O1 Revenue to cost|RR'!$A33,'O4 Summary by Class &amp; Accounts'!I$19:I$213)</f>
        <v>0</v>
      </c>
      <c r="I33" s="530">
        <f>SUMIF('O4 Summary by Class &amp; Accounts'!$C$19:$C$213, 'O1 Revenue to cost|RR'!$A33,'O4 Summary by Class &amp; Accounts'!J$19:J$213)</f>
        <v>0</v>
      </c>
      <c r="J33" s="530">
        <f>SUMIF('O4 Summary by Class &amp; Accounts'!$C$19:$C$213, 'O1 Revenue to cost|RR'!$A33,'O4 Summary by Class &amp; Accounts'!K$19:K$213)</f>
        <v>27612.510188489596</v>
      </c>
      <c r="K33" s="530">
        <f>SUMIF('O4 Summary by Class &amp; Accounts'!$C$19:$C$213, 'O1 Revenue to cost|RR'!$A33,'O4 Summary by Class &amp; Accounts'!L$19:L$213)</f>
        <v>3363.7016714335068</v>
      </c>
      <c r="L33" s="530">
        <f>SUMIF('O4 Summary by Class &amp; Accounts'!$C$19:$C$213, 'O1 Revenue to cost|RR'!$A33,'O4 Summary by Class &amp; Accounts'!M$19:M$213)</f>
        <v>2825.1731696485358</v>
      </c>
      <c r="M33" s="530">
        <f>SUMIF('O4 Summary by Class &amp; Accounts'!$C$19:$C$213, 'O1 Revenue to cost|RR'!$A33,'O4 Summary by Class &amp; Accounts'!N$19:N$213)</f>
        <v>0</v>
      </c>
      <c r="N33" s="530">
        <f>SUMIF('O4 Summary by Class &amp; Accounts'!$C$19:$C$213, 'O1 Revenue to cost|RR'!$A33,'O4 Summary by Class &amp; Accounts'!O$19:O$213)</f>
        <v>0</v>
      </c>
      <c r="O33" s="530">
        <f>SUMIF('O4 Summary by Class &amp; Accounts'!$C$19:$C$213, 'O1 Revenue to cost|RR'!$A33,'O4 Summary by Class &amp; Accounts'!P$19:P$213)</f>
        <v>0</v>
      </c>
      <c r="P33" s="530">
        <f>SUMIF('O4 Summary by Class &amp; Accounts'!$C$19:$C$213, 'O1 Revenue to cost|RR'!$A33,'O4 Summary by Class &amp; Accounts'!Q$19:Q$213)</f>
        <v>0</v>
      </c>
      <c r="Q33" s="530">
        <f>SUMIF('O4 Summary by Class &amp; Accounts'!$C$19:$C$213, 'O1 Revenue to cost|RR'!$A33,'O4 Summary by Class &amp; Accounts'!R$19:R$213)</f>
        <v>0</v>
      </c>
      <c r="R33" s="530">
        <f>SUMIF('O4 Summary by Class &amp; Accounts'!$C$19:$C$213, 'O1 Revenue to cost|RR'!$A33,'O4 Summary by Class &amp; Accounts'!S$19:S$213)</f>
        <v>0</v>
      </c>
      <c r="S33" s="530">
        <f>SUMIF('O4 Summary by Class &amp; Accounts'!$C$19:$C$213, 'O1 Revenue to cost|RR'!$A33,'O4 Summary by Class &amp; Accounts'!T$19:T$213)</f>
        <v>0</v>
      </c>
      <c r="T33" s="530">
        <f>SUMIF('O4 Summary by Class &amp; Accounts'!$C$19:$C$213, 'O1 Revenue to cost|RR'!$A33,'O4 Summary by Class &amp; Accounts'!U$19:U$213)</f>
        <v>0</v>
      </c>
      <c r="U33" s="530">
        <f>SUMIF('O4 Summary by Class &amp; Accounts'!$C$19:$C$213, 'O1 Revenue to cost|RR'!$A33,'O4 Summary by Class &amp; Accounts'!V$19:V$213)</f>
        <v>0</v>
      </c>
      <c r="V33" s="530">
        <f>SUMIF('O4 Summary by Class &amp; Accounts'!$C$19:$C$213, 'O1 Revenue to cost|RR'!$A33,'O4 Summary by Class &amp; Accounts'!W$19:W$213)</f>
        <v>0</v>
      </c>
      <c r="W33" s="530">
        <f>SUMIF('O4 Summary by Class &amp; Accounts'!$C$19:$C$213, 'O1 Revenue to cost|RR'!$A33,'O4 Summary by Class &amp; Accounts'!X$19:X$213)</f>
        <v>0</v>
      </c>
    </row>
    <row r="34" spans="1:23" s="39" customFormat="1" ht="13.5" thickBot="1" x14ac:dyDescent="0.25">
      <c r="A34" s="892"/>
      <c r="B34" s="897" t="s">
        <v>884</v>
      </c>
      <c r="C34" s="898">
        <f>SUM(C28:C33)</f>
        <v>23114680.205096167</v>
      </c>
      <c r="D34" s="899">
        <f>SUM(D28:D33)</f>
        <v>15392266.118466375</v>
      </c>
      <c r="E34" s="899">
        <f t="shared" ref="D34:W34" si="5">SUM(E28:E33)</f>
        <v>3106894.3897716957</v>
      </c>
      <c r="F34" s="899">
        <f t="shared" si="5"/>
        <v>4169515.7610013545</v>
      </c>
      <c r="G34" s="899">
        <f t="shared" si="5"/>
        <v>0</v>
      </c>
      <c r="H34" s="899">
        <f t="shared" si="5"/>
        <v>0</v>
      </c>
      <c r="I34" s="899">
        <f t="shared" si="5"/>
        <v>0</v>
      </c>
      <c r="J34" s="899">
        <f t="shared" si="5"/>
        <v>363585.59713899333</v>
      </c>
      <c r="K34" s="899">
        <f t="shared" si="5"/>
        <v>43372.734466233545</v>
      </c>
      <c r="L34" s="899">
        <f t="shared" si="5"/>
        <v>39045.604251513454</v>
      </c>
      <c r="M34" s="899">
        <f t="shared" si="5"/>
        <v>0</v>
      </c>
      <c r="N34" s="899">
        <f t="shared" si="5"/>
        <v>0</v>
      </c>
      <c r="O34" s="899">
        <f t="shared" si="5"/>
        <v>0</v>
      </c>
      <c r="P34" s="899">
        <f t="shared" si="5"/>
        <v>0</v>
      </c>
      <c r="Q34" s="899">
        <f t="shared" si="5"/>
        <v>0</v>
      </c>
      <c r="R34" s="899">
        <f t="shared" si="5"/>
        <v>0</v>
      </c>
      <c r="S34" s="899">
        <f t="shared" si="5"/>
        <v>0</v>
      </c>
      <c r="T34" s="899">
        <f t="shared" si="5"/>
        <v>0</v>
      </c>
      <c r="U34" s="899">
        <f t="shared" si="5"/>
        <v>0</v>
      </c>
      <c r="V34" s="899">
        <f t="shared" si="5"/>
        <v>0</v>
      </c>
      <c r="W34" s="899">
        <f t="shared" si="5"/>
        <v>0</v>
      </c>
    </row>
    <row r="35" spans="1:23" s="39" customFormat="1" ht="13.5" thickTop="1" x14ac:dyDescent="0.2">
      <c r="A35" s="892"/>
      <c r="B35" s="895"/>
      <c r="C35" s="888"/>
      <c r="D35" s="532"/>
      <c r="E35" s="532"/>
      <c r="F35" s="532"/>
      <c r="G35" s="532"/>
      <c r="H35" s="532"/>
      <c r="I35" s="532"/>
      <c r="J35" s="532"/>
      <c r="K35" s="532"/>
      <c r="L35" s="532"/>
      <c r="M35" s="532"/>
      <c r="N35" s="532"/>
      <c r="O35" s="532"/>
      <c r="P35" s="532"/>
      <c r="Q35" s="532"/>
      <c r="R35" s="532"/>
      <c r="S35" s="532"/>
      <c r="T35" s="532"/>
      <c r="U35" s="532"/>
      <c r="V35" s="532"/>
      <c r="W35" s="532"/>
    </row>
    <row r="36" spans="1:23" s="39" customFormat="1" ht="12.75" x14ac:dyDescent="0.2">
      <c r="A36" s="892"/>
      <c r="B36" s="895" t="s">
        <v>1168</v>
      </c>
      <c r="C36" s="888">
        <f>SUM(D36:W36)</f>
        <v>0</v>
      </c>
      <c r="D36" s="532">
        <f>'I9 Direct Allocation'!E153</f>
        <v>0</v>
      </c>
      <c r="E36" s="532">
        <f>'I9 Direct Allocation'!F153</f>
        <v>0</v>
      </c>
      <c r="F36" s="532">
        <f>'I9 Direct Allocation'!G153</f>
        <v>0</v>
      </c>
      <c r="G36" s="532">
        <f>'I9 Direct Allocation'!H153</f>
        <v>0</v>
      </c>
      <c r="H36" s="532">
        <f>'I9 Direct Allocation'!I153</f>
        <v>0</v>
      </c>
      <c r="I36" s="532">
        <f>'I9 Direct Allocation'!J153</f>
        <v>0</v>
      </c>
      <c r="J36" s="532">
        <f>'I9 Direct Allocation'!K153</f>
        <v>0</v>
      </c>
      <c r="K36" s="532">
        <f>'I9 Direct Allocation'!L153</f>
        <v>0</v>
      </c>
      <c r="L36" s="532">
        <f>'I9 Direct Allocation'!M153</f>
        <v>0</v>
      </c>
      <c r="M36" s="532">
        <f>'I9 Direct Allocation'!N153</f>
        <v>0</v>
      </c>
      <c r="N36" s="532">
        <f>'I9 Direct Allocation'!O153</f>
        <v>0</v>
      </c>
      <c r="O36" s="532">
        <f>'I9 Direct Allocation'!P153</f>
        <v>0</v>
      </c>
      <c r="P36" s="532">
        <f>'I9 Direct Allocation'!Q153</f>
        <v>0</v>
      </c>
      <c r="Q36" s="532">
        <f>'I9 Direct Allocation'!R153</f>
        <v>0</v>
      </c>
      <c r="R36" s="532">
        <f>'I9 Direct Allocation'!S153</f>
        <v>0</v>
      </c>
      <c r="S36" s="532">
        <f>'I9 Direct Allocation'!T153</f>
        <v>0</v>
      </c>
      <c r="T36" s="532">
        <f>'I9 Direct Allocation'!U153</f>
        <v>0</v>
      </c>
      <c r="U36" s="532">
        <f>'I9 Direct Allocation'!V153</f>
        <v>0</v>
      </c>
      <c r="V36" s="532">
        <f>'I9 Direct Allocation'!W153</f>
        <v>0</v>
      </c>
      <c r="W36" s="532">
        <f>'I9 Direct Allocation'!X153</f>
        <v>0</v>
      </c>
    </row>
    <row r="37" spans="1:23" ht="12.75" x14ac:dyDescent="0.2">
      <c r="A37" s="892"/>
      <c r="B37" s="393"/>
      <c r="C37" s="888"/>
      <c r="D37" s="531"/>
      <c r="E37" s="531"/>
      <c r="F37" s="531"/>
      <c r="G37" s="531"/>
      <c r="H37" s="531"/>
      <c r="I37" s="531"/>
      <c r="J37" s="531"/>
      <c r="K37" s="531"/>
      <c r="L37" s="531"/>
      <c r="M37" s="535"/>
      <c r="N37" s="535"/>
      <c r="O37" s="535"/>
      <c r="P37" s="535"/>
      <c r="Q37" s="535"/>
      <c r="R37" s="535"/>
      <c r="S37" s="535"/>
      <c r="T37" s="535"/>
      <c r="U37" s="535"/>
      <c r="V37" s="535"/>
      <c r="W37" s="535"/>
    </row>
    <row r="38" spans="1:23" ht="12.75" x14ac:dyDescent="0.2">
      <c r="A38" s="892" t="s">
        <v>933</v>
      </c>
      <c r="B38" s="393" t="s">
        <v>934</v>
      </c>
      <c r="C38" s="888">
        <f>SUM(D38:W38)</f>
        <v>3590632.6924934597</v>
      </c>
      <c r="D38" s="531">
        <f>-SUMIF('O4 Summary by Class &amp; Accounts'!$C$19:$C$213, 'O1 Revenue to cost|RR'!$A38,'O4 Summary by Class &amp; Accounts'!E$19:E$213)</f>
        <v>2230369.2226347048</v>
      </c>
      <c r="E38" s="531">
        <f>-SUMIF('O4 Summary by Class &amp; Accounts'!$C$19:$C$213, 'O1 Revenue to cost|RR'!$A38,'O4 Summary by Class &amp; Accounts'!F$19:F$213)</f>
        <v>508509.64428933372</v>
      </c>
      <c r="F38" s="531">
        <f>-SUMIF('O4 Summary by Class &amp; Accounts'!$C$19:$C$213, 'O1 Revenue to cost|RR'!$A38,'O4 Summary by Class &amp; Accounts'!G$19:G$213)</f>
        <v>790283.64404285746</v>
      </c>
      <c r="G38" s="531">
        <f>-SUMIF('O4 Summary by Class &amp; Accounts'!$C$19:$C$213, 'O1 Revenue to cost|RR'!$A38,'O4 Summary by Class &amp; Accounts'!H$19:H$213)</f>
        <v>0</v>
      </c>
      <c r="H38" s="531">
        <f>-SUMIF('O4 Summary by Class &amp; Accounts'!$C$19:$C$213, 'O1 Revenue to cost|RR'!$A38,'O4 Summary by Class &amp; Accounts'!I$19:I$213)</f>
        <v>0</v>
      </c>
      <c r="I38" s="531">
        <f>-SUMIF('O4 Summary by Class &amp; Accounts'!$C$19:$C$213, 'O1 Revenue to cost|RR'!$A38,'O4 Summary by Class &amp; Accounts'!J$19:J$213)</f>
        <v>0</v>
      </c>
      <c r="J38" s="531">
        <f>-SUMIF('O4 Summary by Class &amp; Accounts'!$C$19:$C$213, 'O1 Revenue to cost|RR'!$A38,'O4 Summary by Class &amp; Accounts'!K$19:K$213)</f>
        <v>50215.28000126603</v>
      </c>
      <c r="K38" s="531">
        <f>-SUMIF('O4 Summary by Class &amp; Accounts'!$C$19:$C$213, 'O1 Revenue to cost|RR'!$A38,'O4 Summary by Class &amp; Accounts'!L$19:L$213)</f>
        <v>6117.1266255311584</v>
      </c>
      <c r="L38" s="531">
        <f>-SUMIF('O4 Summary by Class &amp; Accounts'!$C$19:$C$213, 'O1 Revenue to cost|RR'!$A38,'O4 Summary by Class &amp; Accounts'!M$19:M$213)</f>
        <v>5137.7748997663875</v>
      </c>
      <c r="M38" s="531">
        <f>-SUMIF('O4 Summary by Class &amp; Accounts'!$C$19:$C$213, 'O1 Revenue to cost|RR'!$A38,'O4 Summary by Class &amp; Accounts'!N$19:N$213)</f>
        <v>0</v>
      </c>
      <c r="N38" s="531">
        <f>-SUMIF('O4 Summary by Class &amp; Accounts'!$C$19:$C$213, 'O1 Revenue to cost|RR'!$A38,'O4 Summary by Class &amp; Accounts'!O$19:O$213)</f>
        <v>0</v>
      </c>
      <c r="O38" s="531">
        <f>-SUMIF('O4 Summary by Class &amp; Accounts'!$C$19:$C$213, 'O1 Revenue to cost|RR'!$A38,'O4 Summary by Class &amp; Accounts'!P$19:P$213)</f>
        <v>0</v>
      </c>
      <c r="P38" s="531">
        <f>-SUMIF('O4 Summary by Class &amp; Accounts'!$C$19:$C$213, 'O1 Revenue to cost|RR'!$A38,'O4 Summary by Class &amp; Accounts'!Q$19:Q$213)</f>
        <v>0</v>
      </c>
      <c r="Q38" s="531">
        <f>-SUMIF('O4 Summary by Class &amp; Accounts'!$C$19:$C$213, 'O1 Revenue to cost|RR'!$A38,'O4 Summary by Class &amp; Accounts'!R$19:R$213)</f>
        <v>0</v>
      </c>
      <c r="R38" s="531">
        <f>-SUMIF('O4 Summary by Class &amp; Accounts'!$C$19:$C$213, 'O1 Revenue to cost|RR'!$A38,'O4 Summary by Class &amp; Accounts'!S$19:S$213)</f>
        <v>0</v>
      </c>
      <c r="S38" s="531">
        <f>-SUMIF('O4 Summary by Class &amp; Accounts'!$C$19:$C$213, 'O1 Revenue to cost|RR'!$A38,'O4 Summary by Class &amp; Accounts'!T$19:T$213)</f>
        <v>0</v>
      </c>
      <c r="T38" s="531">
        <f>-SUMIF('O4 Summary by Class &amp; Accounts'!$C$19:$C$213, 'O1 Revenue to cost|RR'!$A38,'O4 Summary by Class &amp; Accounts'!U$19:U$213)</f>
        <v>0</v>
      </c>
      <c r="U38" s="531">
        <f>-SUMIF('O4 Summary by Class &amp; Accounts'!$C$19:$C$213, 'O1 Revenue to cost|RR'!$A38,'O4 Summary by Class &amp; Accounts'!V$19:V$213)</f>
        <v>0</v>
      </c>
      <c r="V38" s="531">
        <f>-SUMIF('O4 Summary by Class &amp; Accounts'!$C$19:$C$213, 'O1 Revenue to cost|RR'!$A38,'O4 Summary by Class &amp; Accounts'!W$19:W$213)</f>
        <v>0</v>
      </c>
      <c r="W38" s="531">
        <f>-SUMIF('O4 Summary by Class &amp; Accounts'!$C$19:$C$213, 'O1 Revenue to cost|RR'!$A38,'O4 Summary by Class &amp; Accounts'!X$19:X$213)</f>
        <v>0</v>
      </c>
    </row>
    <row r="39" spans="1:23" ht="12.75" x14ac:dyDescent="0.2">
      <c r="A39" s="892"/>
      <c r="B39" s="393"/>
      <c r="C39" s="888"/>
      <c r="D39" s="531"/>
      <c r="E39" s="531"/>
      <c r="F39" s="531"/>
      <c r="G39" s="531"/>
      <c r="H39" s="531"/>
      <c r="I39" s="531"/>
      <c r="J39" s="531"/>
      <c r="K39" s="531"/>
      <c r="L39" s="531"/>
      <c r="M39" s="535"/>
      <c r="N39" s="535"/>
      <c r="O39" s="535"/>
      <c r="P39" s="535"/>
      <c r="Q39" s="535"/>
      <c r="R39" s="535"/>
      <c r="S39" s="535"/>
      <c r="T39" s="535"/>
      <c r="U39" s="535"/>
      <c r="V39" s="535"/>
      <c r="W39" s="535"/>
    </row>
    <row r="40" spans="1:23" ht="12.75" x14ac:dyDescent="0.2">
      <c r="A40" s="892"/>
      <c r="B40" s="895" t="s">
        <v>886</v>
      </c>
      <c r="C40" s="888">
        <f>SUM(D40:W40)</f>
        <v>26705312.897589631</v>
      </c>
      <c r="D40" s="533">
        <f>D34+D36+D38</f>
        <v>17622635.34110108</v>
      </c>
      <c r="E40" s="533">
        <f t="shared" ref="D40:W40" si="6">E34+E36+E38</f>
        <v>3615404.0340610296</v>
      </c>
      <c r="F40" s="533">
        <f t="shared" si="6"/>
        <v>4959799.405044212</v>
      </c>
      <c r="G40" s="533">
        <f t="shared" si="6"/>
        <v>0</v>
      </c>
      <c r="H40" s="533">
        <f t="shared" si="6"/>
        <v>0</v>
      </c>
      <c r="I40" s="533">
        <f t="shared" si="6"/>
        <v>0</v>
      </c>
      <c r="J40" s="533">
        <f t="shared" si="6"/>
        <v>413800.87714025937</v>
      </c>
      <c r="K40" s="533">
        <f t="shared" si="6"/>
        <v>49489.861091764702</v>
      </c>
      <c r="L40" s="533">
        <f t="shared" si="6"/>
        <v>44183.379151279842</v>
      </c>
      <c r="M40" s="533">
        <f t="shared" si="6"/>
        <v>0</v>
      </c>
      <c r="N40" s="533">
        <f t="shared" si="6"/>
        <v>0</v>
      </c>
      <c r="O40" s="533">
        <f t="shared" si="6"/>
        <v>0</v>
      </c>
      <c r="P40" s="533">
        <f t="shared" si="6"/>
        <v>0</v>
      </c>
      <c r="Q40" s="533">
        <f t="shared" si="6"/>
        <v>0</v>
      </c>
      <c r="R40" s="533">
        <f t="shared" si="6"/>
        <v>0</v>
      </c>
      <c r="S40" s="533">
        <f t="shared" si="6"/>
        <v>0</v>
      </c>
      <c r="T40" s="533">
        <f t="shared" si="6"/>
        <v>0</v>
      </c>
      <c r="U40" s="533">
        <f t="shared" si="6"/>
        <v>0</v>
      </c>
      <c r="V40" s="533">
        <f t="shared" si="6"/>
        <v>0</v>
      </c>
      <c r="W40" s="533">
        <f t="shared" si="6"/>
        <v>0</v>
      </c>
    </row>
    <row r="41" spans="1:23" ht="16.5" customHeight="1" x14ac:dyDescent="0.2">
      <c r="A41" s="893"/>
      <c r="B41" s="393"/>
      <c r="C41" s="2548" t="str">
        <f>IF(ISERROR(ROUND('I3 TB Data'!G14-C40,-1)=0), "-", IF(ROUND('I3 TB Data'!G14-C40,-1)=0,"Revenue Requirement Input equals Output","Revenue Requirement Input Does Not Equal Output"))</f>
        <v>Revenue Requirement Input equals Output</v>
      </c>
      <c r="D41" s="2549"/>
      <c r="E41" s="2550"/>
      <c r="F41" s="531"/>
      <c r="G41" s="531"/>
      <c r="H41" s="531"/>
      <c r="I41" s="531"/>
      <c r="J41" s="531"/>
      <c r="K41" s="531"/>
      <c r="L41" s="531"/>
      <c r="M41" s="535"/>
      <c r="N41" s="535"/>
      <c r="O41" s="535"/>
      <c r="P41" s="535"/>
      <c r="Q41" s="535"/>
      <c r="R41" s="535"/>
      <c r="S41" s="535"/>
      <c r="T41" s="535"/>
      <c r="U41" s="535"/>
      <c r="V41" s="535"/>
      <c r="W41" s="535"/>
    </row>
    <row r="42" spans="1:23" ht="12.75" x14ac:dyDescent="0.2">
      <c r="A42" s="892"/>
      <c r="B42" s="393"/>
      <c r="C42" s="888"/>
      <c r="D42" s="531"/>
      <c r="E42" s="531"/>
      <c r="F42" s="531"/>
      <c r="G42" s="531"/>
      <c r="H42" s="531"/>
      <c r="I42" s="531"/>
      <c r="J42" s="531"/>
      <c r="K42" s="531"/>
      <c r="L42" s="531"/>
      <c r="M42" s="535"/>
      <c r="N42" s="535"/>
      <c r="O42" s="535"/>
      <c r="P42" s="535"/>
      <c r="Q42" s="535"/>
      <c r="R42" s="535"/>
      <c r="S42" s="535"/>
      <c r="T42" s="535"/>
      <c r="U42" s="535"/>
      <c r="V42" s="535"/>
      <c r="W42" s="535"/>
    </row>
    <row r="43" spans="1:23" ht="12.75" x14ac:dyDescent="0.2">
      <c r="A43" s="892"/>
      <c r="B43" s="393"/>
      <c r="C43" s="888"/>
      <c r="D43" s="531"/>
      <c r="E43" s="531"/>
      <c r="F43" s="531"/>
      <c r="G43" s="531"/>
      <c r="H43" s="531"/>
      <c r="I43" s="531"/>
      <c r="J43" s="531"/>
      <c r="K43" s="531"/>
      <c r="L43" s="531"/>
      <c r="M43" s="535"/>
      <c r="N43" s="535"/>
      <c r="O43" s="535"/>
      <c r="P43" s="535"/>
      <c r="Q43" s="535"/>
      <c r="R43" s="535"/>
      <c r="S43" s="535"/>
      <c r="T43" s="535"/>
      <c r="U43" s="535"/>
      <c r="V43" s="535"/>
      <c r="W43" s="535"/>
    </row>
    <row r="44" spans="1:23" ht="12.75" x14ac:dyDescent="0.2">
      <c r="A44" s="892"/>
      <c r="B44" s="895" t="s">
        <v>1461</v>
      </c>
      <c r="C44" s="888"/>
      <c r="D44" s="531"/>
      <c r="E44" s="531"/>
      <c r="F44" s="531"/>
      <c r="G44" s="531"/>
      <c r="H44" s="531"/>
      <c r="I44" s="531"/>
      <c r="J44" s="531"/>
      <c r="K44" s="531"/>
      <c r="L44" s="531"/>
      <c r="M44" s="535"/>
      <c r="N44" s="535"/>
      <c r="O44" s="535"/>
      <c r="P44" s="535"/>
      <c r="Q44" s="535"/>
      <c r="R44" s="535"/>
      <c r="S44" s="535"/>
      <c r="T44" s="535"/>
      <c r="U44" s="535"/>
      <c r="V44" s="535"/>
      <c r="W44" s="535"/>
    </row>
    <row r="45" spans="1:23" ht="12.75" x14ac:dyDescent="0.2">
      <c r="A45" s="892"/>
      <c r="B45" s="895"/>
      <c r="C45" s="888"/>
      <c r="D45" s="531"/>
      <c r="E45" s="531"/>
      <c r="F45" s="531"/>
      <c r="G45" s="531"/>
      <c r="H45" s="531"/>
      <c r="I45" s="531"/>
      <c r="J45" s="531"/>
      <c r="K45" s="531"/>
      <c r="L45" s="531"/>
      <c r="M45" s="535"/>
      <c r="N45" s="535"/>
      <c r="O45" s="535"/>
      <c r="P45" s="535"/>
      <c r="Q45" s="535"/>
      <c r="R45" s="535"/>
      <c r="S45" s="535"/>
      <c r="T45" s="535"/>
      <c r="U45" s="535"/>
      <c r="V45" s="535"/>
      <c r="W45" s="535"/>
    </row>
    <row r="46" spans="1:23" ht="12.75" x14ac:dyDescent="0.2">
      <c r="A46" s="892"/>
      <c r="B46" s="900" t="s">
        <v>888</v>
      </c>
      <c r="C46" s="888"/>
      <c r="D46" s="531"/>
      <c r="E46" s="531"/>
      <c r="F46" s="531"/>
      <c r="G46" s="531"/>
      <c r="H46" s="531"/>
      <c r="I46" s="531"/>
      <c r="J46" s="531"/>
      <c r="K46" s="531"/>
      <c r="L46" s="531"/>
      <c r="M46" s="535"/>
      <c r="N46" s="535"/>
      <c r="O46" s="535"/>
      <c r="P46" s="535"/>
      <c r="Q46" s="535"/>
      <c r="R46" s="535"/>
      <c r="S46" s="535"/>
      <c r="T46" s="535"/>
      <c r="U46" s="535"/>
      <c r="V46" s="535"/>
      <c r="W46" s="535"/>
    </row>
    <row r="47" spans="1:23" ht="12.75" x14ac:dyDescent="0.2">
      <c r="A47" s="892" t="s">
        <v>779</v>
      </c>
      <c r="B47" s="393" t="s">
        <v>781</v>
      </c>
      <c r="C47" s="888">
        <f>SUM(D47:W47)</f>
        <v>198224262.49999997</v>
      </c>
      <c r="D47" s="531">
        <f>SUMIF('O4 Summary by Class &amp; Accounts'!$C$19:$C$213, 'O1 Revenue to cost|RR'!$A47,'O4 Summary by Class &amp; Accounts'!E$19:E$213)</f>
        <v>122021630.15654276</v>
      </c>
      <c r="E47" s="531">
        <f>SUMIF('O4 Summary by Class &amp; Accounts'!$C$19:$C$213, 'O1 Revenue to cost|RR'!$A47,'O4 Summary by Class &amp; Accounts'!F$19:F$213)</f>
        <v>28583810.38706265</v>
      </c>
      <c r="F47" s="531">
        <f>SUMIF('O4 Summary by Class &amp; Accounts'!$C$19:$C$213, 'O1 Revenue to cost|RR'!$A47,'O4 Summary by Class &amp; Accounts'!G$19:G$213)</f>
        <v>43973447.480365582</v>
      </c>
      <c r="G47" s="531">
        <f>SUMIF('O4 Summary by Class &amp; Accounts'!$C$19:$C$213, 'O1 Revenue to cost|RR'!$A47,'O4 Summary by Class &amp; Accounts'!H$19:H$213)</f>
        <v>0</v>
      </c>
      <c r="H47" s="531">
        <f>SUMIF('O4 Summary by Class &amp; Accounts'!$C$19:$C$213, 'O1 Revenue to cost|RR'!$A47,'O4 Summary by Class &amp; Accounts'!I$19:I$213)</f>
        <v>0</v>
      </c>
      <c r="I47" s="531">
        <f>SUMIF('O4 Summary by Class &amp; Accounts'!$C$19:$C$213, 'O1 Revenue to cost|RR'!$A47,'O4 Summary by Class &amp; Accounts'!J$19:J$213)</f>
        <v>0</v>
      </c>
      <c r="J47" s="531">
        <f>SUMIF('O4 Summary by Class &amp; Accounts'!$C$19:$C$213, 'O1 Revenue to cost|RR'!$A47,'O4 Summary by Class &amp; Accounts'!K$19:K$213)</f>
        <v>2998445.4358707801</v>
      </c>
      <c r="K47" s="531">
        <f>SUMIF('O4 Summary by Class &amp; Accounts'!$C$19:$C$213, 'O1 Revenue to cost|RR'!$A47,'O4 Summary by Class &amp; Accounts'!L$19:L$213)</f>
        <v>351824.12116039451</v>
      </c>
      <c r="L47" s="531">
        <f>SUMIF('O4 Summary by Class &amp; Accounts'!$C$19:$C$213, 'O1 Revenue to cost|RR'!$A47,'O4 Summary by Class &amp; Accounts'!M$19:M$213)</f>
        <v>295104.91899782867</v>
      </c>
      <c r="M47" s="531">
        <f>SUMIF('O4 Summary by Class &amp; Accounts'!$C$19:$C$213, 'O1 Revenue to cost|RR'!$A47,'O4 Summary by Class &amp; Accounts'!N$19:N$213)</f>
        <v>0</v>
      </c>
      <c r="N47" s="531">
        <f>SUMIF('O4 Summary by Class &amp; Accounts'!$C$19:$C$213, 'O1 Revenue to cost|RR'!$A47,'O4 Summary by Class &amp; Accounts'!O$19:O$213)</f>
        <v>0</v>
      </c>
      <c r="O47" s="531">
        <f>SUMIF('O4 Summary by Class &amp; Accounts'!$C$19:$C$213, 'O1 Revenue to cost|RR'!$A47,'O4 Summary by Class &amp; Accounts'!P$19:P$213)</f>
        <v>0</v>
      </c>
      <c r="P47" s="531">
        <f>SUMIF('O4 Summary by Class &amp; Accounts'!$C$19:$C$213, 'O1 Revenue to cost|RR'!$A47,'O4 Summary by Class &amp; Accounts'!Q$19:Q$213)</f>
        <v>0</v>
      </c>
      <c r="Q47" s="531">
        <f>SUMIF('O4 Summary by Class &amp; Accounts'!$C$19:$C$213, 'O1 Revenue to cost|RR'!$A47,'O4 Summary by Class &amp; Accounts'!R$19:R$213)</f>
        <v>0</v>
      </c>
      <c r="R47" s="531">
        <f>SUMIF('O4 Summary by Class &amp; Accounts'!$C$19:$C$213, 'O1 Revenue to cost|RR'!$A47,'O4 Summary by Class &amp; Accounts'!S$19:S$213)</f>
        <v>0</v>
      </c>
      <c r="S47" s="531">
        <f>SUMIF('O4 Summary by Class &amp; Accounts'!$C$19:$C$213, 'O1 Revenue to cost|RR'!$A47,'O4 Summary by Class &amp; Accounts'!T$19:T$213)</f>
        <v>0</v>
      </c>
      <c r="T47" s="531">
        <f>SUMIF('O4 Summary by Class &amp; Accounts'!$C$19:$C$213, 'O1 Revenue to cost|RR'!$A47,'O4 Summary by Class &amp; Accounts'!U$19:U$213)</f>
        <v>0</v>
      </c>
      <c r="U47" s="531">
        <f>SUMIF('O4 Summary by Class &amp; Accounts'!$C$19:$C$213, 'O1 Revenue to cost|RR'!$A47,'O4 Summary by Class &amp; Accounts'!V$19:V$213)</f>
        <v>0</v>
      </c>
      <c r="V47" s="531">
        <f>SUMIF('O4 Summary by Class &amp; Accounts'!$C$19:$C$213, 'O1 Revenue to cost|RR'!$A47,'O4 Summary by Class &amp; Accounts'!W$19:W$213)</f>
        <v>0</v>
      </c>
      <c r="W47" s="531">
        <f>SUMIF('O4 Summary by Class &amp; Accounts'!$C$19:$C$213, 'O1 Revenue to cost|RR'!$A47,'O4 Summary by Class &amp; Accounts'!X$19:X$213)</f>
        <v>0</v>
      </c>
    </row>
    <row r="48" spans="1:23" ht="12.75" x14ac:dyDescent="0.2">
      <c r="A48" s="892" t="s">
        <v>925</v>
      </c>
      <c r="B48" s="393" t="s">
        <v>782</v>
      </c>
      <c r="C48" s="888">
        <f>SUM(D48:W48)</f>
        <v>31634948.999999996</v>
      </c>
      <c r="D48" s="531">
        <f>SUMIF('O4 Summary by Class &amp; Accounts'!$C$19:$C$213, 'O1 Revenue to cost|RR'!$A48,'O4 Summary by Class &amp; Accounts'!E$19:E$213)</f>
        <v>19571767.151702989</v>
      </c>
      <c r="E48" s="531">
        <f>SUMIF('O4 Summary by Class &amp; Accounts'!$C$19:$C$213, 'O1 Revenue to cost|RR'!$A48,'O4 Summary by Class &amp; Accounts'!F$19:F$213)</f>
        <v>4501961.8561408967</v>
      </c>
      <c r="F48" s="531">
        <f>SUMIF('O4 Summary by Class &amp; Accounts'!$C$19:$C$213, 'O1 Revenue to cost|RR'!$A48,'O4 Summary by Class &amp; Accounts'!G$19:G$213)</f>
        <v>7001195.4121987056</v>
      </c>
      <c r="G48" s="531">
        <f>SUMIF('O4 Summary by Class &amp; Accounts'!$C$19:$C$213, 'O1 Revenue to cost|RR'!$A48,'O4 Summary by Class &amp; Accounts'!H$19:H$213)</f>
        <v>0</v>
      </c>
      <c r="H48" s="531">
        <f>SUMIF('O4 Summary by Class &amp; Accounts'!$C$19:$C$213, 'O1 Revenue to cost|RR'!$A48,'O4 Summary by Class &amp; Accounts'!I$19:I$213)</f>
        <v>0</v>
      </c>
      <c r="I48" s="531">
        <f>SUMIF('O4 Summary by Class &amp; Accounts'!$C$19:$C$213, 'O1 Revenue to cost|RR'!$A48,'O4 Summary by Class &amp; Accounts'!J$19:J$213)</f>
        <v>0</v>
      </c>
      <c r="J48" s="531">
        <f>SUMIF('O4 Summary by Class &amp; Accounts'!$C$19:$C$213, 'O1 Revenue to cost|RR'!$A48,'O4 Summary by Class &amp; Accounts'!K$19:K$213)</f>
        <v>458241.69339938345</v>
      </c>
      <c r="K48" s="531">
        <f>SUMIF('O4 Summary by Class &amp; Accounts'!$C$19:$C$213, 'O1 Revenue to cost|RR'!$A48,'O4 Summary by Class &amp; Accounts'!L$19:L$213)</f>
        <v>55329.984045665151</v>
      </c>
      <c r="L48" s="531">
        <f>SUMIF('O4 Summary by Class &amp; Accounts'!$C$19:$C$213, 'O1 Revenue to cost|RR'!$A48,'O4 Summary by Class &amp; Accounts'!M$19:M$213)</f>
        <v>46452.902512358378</v>
      </c>
      <c r="M48" s="531">
        <f>SUMIF('O4 Summary by Class &amp; Accounts'!$C$19:$C$213, 'O1 Revenue to cost|RR'!$A48,'O4 Summary by Class &amp; Accounts'!N$19:N$213)</f>
        <v>0</v>
      </c>
      <c r="N48" s="531">
        <f>SUMIF('O4 Summary by Class &amp; Accounts'!$C$19:$C$213, 'O1 Revenue to cost|RR'!$A48,'O4 Summary by Class &amp; Accounts'!O$19:O$213)</f>
        <v>0</v>
      </c>
      <c r="O48" s="531">
        <f>SUMIF('O4 Summary by Class &amp; Accounts'!$C$19:$C$213, 'O1 Revenue to cost|RR'!$A48,'O4 Summary by Class &amp; Accounts'!P$19:P$213)</f>
        <v>0</v>
      </c>
      <c r="P48" s="531">
        <f>SUMIF('O4 Summary by Class &amp; Accounts'!$C$19:$C$213, 'O1 Revenue to cost|RR'!$A48,'O4 Summary by Class &amp; Accounts'!Q$19:Q$213)</f>
        <v>0</v>
      </c>
      <c r="Q48" s="531">
        <f>SUMIF('O4 Summary by Class &amp; Accounts'!$C$19:$C$213, 'O1 Revenue to cost|RR'!$A48,'O4 Summary by Class &amp; Accounts'!R$19:R$213)</f>
        <v>0</v>
      </c>
      <c r="R48" s="531">
        <f>SUMIF('O4 Summary by Class &amp; Accounts'!$C$19:$C$213, 'O1 Revenue to cost|RR'!$A48,'O4 Summary by Class &amp; Accounts'!S$19:S$213)</f>
        <v>0</v>
      </c>
      <c r="S48" s="531">
        <f>SUMIF('O4 Summary by Class &amp; Accounts'!$C$19:$C$213, 'O1 Revenue to cost|RR'!$A48,'O4 Summary by Class &amp; Accounts'!T$19:T$213)</f>
        <v>0</v>
      </c>
      <c r="T48" s="531">
        <f>SUMIF('O4 Summary by Class &amp; Accounts'!$C$19:$C$213, 'O1 Revenue to cost|RR'!$A48,'O4 Summary by Class &amp; Accounts'!U$19:U$213)</f>
        <v>0</v>
      </c>
      <c r="U48" s="531">
        <f>SUMIF('O4 Summary by Class &amp; Accounts'!$C$19:$C$213, 'O1 Revenue to cost|RR'!$A48,'O4 Summary by Class &amp; Accounts'!V$19:V$213)</f>
        <v>0</v>
      </c>
      <c r="V48" s="531">
        <f>SUMIF('O4 Summary by Class &amp; Accounts'!$C$19:$C$213, 'O1 Revenue to cost|RR'!$A48,'O4 Summary by Class &amp; Accounts'!W$19:W$213)</f>
        <v>0</v>
      </c>
      <c r="W48" s="531">
        <f>SUMIF('O4 Summary by Class &amp; Accounts'!$C$19:$C$213, 'O1 Revenue to cost|RR'!$A48,'O4 Summary by Class &amp; Accounts'!X$19:X$213)</f>
        <v>0</v>
      </c>
    </row>
    <row r="49" spans="1:24" ht="12.75" x14ac:dyDescent="0.2">
      <c r="A49" s="892" t="s">
        <v>778</v>
      </c>
      <c r="B49" s="393" t="s">
        <v>783</v>
      </c>
      <c r="C49" s="889">
        <f>IF(ISERROR(SUM(D49:W49)), "-", SUM(D49:W49))</f>
        <v>-125980786.11877418</v>
      </c>
      <c r="D49" s="536">
        <f>IF(ISERROR(SUMIF('O4 Summary by Class &amp; Accounts'!$C$19:$C$213, 'O1 Revenue to cost|RR'!$A49,'O4 Summary by Class &amp; Accounts'!E$19:E$213)), "-", SUMIF('O4 Summary by Class &amp; Accounts'!$C$19:$C$213, 'O1 Revenue to cost|RR'!$A49,'O4 Summary by Class &amp; Accounts'!E$19:E$213))</f>
        <v>-77348095.688480288</v>
      </c>
      <c r="E49" s="536">
        <f>IF(ISERROR(SUMIF('O4 Summary by Class &amp; Accounts'!$C$19:$C$213, 'O1 Revenue to cost|RR'!$A49,'O4 Summary by Class &amp; Accounts'!F$19:F$213)), "-", SUMIF('O4 Summary by Class &amp; Accounts'!$C$19:$C$213, 'O1 Revenue to cost|RR'!$A49,'O4 Summary by Class &amp; Accounts'!F$19:F$213))</f>
        <v>-18296724.897206876</v>
      </c>
      <c r="F49" s="536">
        <f>IF(ISERROR(SUMIF('O4 Summary by Class &amp; Accounts'!$C$19:$C$213, 'O1 Revenue to cost|RR'!$A49,'O4 Summary by Class &amp; Accounts'!G$19:G$213)), "-", SUMIF('O4 Summary by Class &amp; Accounts'!$C$19:$C$213, 'O1 Revenue to cost|RR'!$A49,'O4 Summary by Class &amp; Accounts'!G$19:G$213))</f>
        <v>-27974399.310095027</v>
      </c>
      <c r="G49" s="536">
        <f>IF(ISERROR(SUMIF('O4 Summary by Class &amp; Accounts'!$C$19:$C$213, 'O1 Revenue to cost|RR'!$A49,'O4 Summary by Class &amp; Accounts'!H$19:H$213)), "-", SUMIF('O4 Summary by Class &amp; Accounts'!$C$19:$C$213, 'O1 Revenue to cost|RR'!$A49,'O4 Summary by Class &amp; Accounts'!H$19:H$213))</f>
        <v>0</v>
      </c>
      <c r="H49" s="536">
        <f>IF(ISERROR(SUMIF('O4 Summary by Class &amp; Accounts'!$C$19:$C$213, 'O1 Revenue to cost|RR'!$A49,'O4 Summary by Class &amp; Accounts'!I$19:I$213)), "-", SUMIF('O4 Summary by Class &amp; Accounts'!$C$19:$C$213, 'O1 Revenue to cost|RR'!$A49,'O4 Summary by Class &amp; Accounts'!I$19:I$213))</f>
        <v>0</v>
      </c>
      <c r="I49" s="536">
        <f>IF(ISERROR(SUMIF('O4 Summary by Class &amp; Accounts'!$C$19:$C$213, 'O1 Revenue to cost|RR'!$A49,'O4 Summary by Class &amp; Accounts'!J$19:J$213)), "-", SUMIF('O4 Summary by Class &amp; Accounts'!$C$19:$C$213, 'O1 Revenue to cost|RR'!$A49,'O4 Summary by Class &amp; Accounts'!J$19:J$213))</f>
        <v>0</v>
      </c>
      <c r="J49" s="536">
        <f>IF(ISERROR(SUMIF('O4 Summary by Class &amp; Accounts'!$C$19:$C$213, 'O1 Revenue to cost|RR'!$A49,'O4 Summary by Class &amp; Accounts'!K$19:K$213)), "-", SUMIF('O4 Summary by Class &amp; Accounts'!$C$19:$C$213, 'O1 Revenue to cost|RR'!$A49,'O4 Summary by Class &amp; Accounts'!K$19:K$213))</f>
        <v>-1947617.1335089088</v>
      </c>
      <c r="K49" s="536">
        <f>IF(ISERROR(SUMIF('O4 Summary by Class &amp; Accounts'!$C$19:$C$213, 'O1 Revenue to cost|RR'!$A49,'O4 Summary by Class &amp; Accounts'!L$19:L$213)), "-", SUMIF('O4 Summary by Class &amp; Accounts'!$C$19:$C$213, 'O1 Revenue to cost|RR'!$A49,'O4 Summary by Class &amp; Accounts'!L$19:L$213))</f>
        <v>-225178.3620022813</v>
      </c>
      <c r="L49" s="536">
        <f>IF(ISERROR(SUMIF('O4 Summary by Class &amp; Accounts'!$C$19:$C$213, 'O1 Revenue to cost|RR'!$A49,'O4 Summary by Class &amp; Accounts'!M$19:M$213)), "-", SUMIF('O4 Summary by Class &amp; Accounts'!$C$19:$C$213, 'O1 Revenue to cost|RR'!$A49,'O4 Summary by Class &amp; Accounts'!M$19:M$213))</f>
        <v>-188770.72748080338</v>
      </c>
      <c r="M49" s="536">
        <f>IF(ISERROR(SUMIF('O4 Summary by Class &amp; Accounts'!$C$19:$C$213, 'O1 Revenue to cost|RR'!$A49,'O4 Summary by Class &amp; Accounts'!N$19:N$213)), "-", SUMIF('O4 Summary by Class &amp; Accounts'!$C$19:$C$213, 'O1 Revenue to cost|RR'!$A49,'O4 Summary by Class &amp; Accounts'!N$19:N$213))</f>
        <v>0</v>
      </c>
      <c r="N49" s="536">
        <f>IF(ISERROR(SUMIF('O4 Summary by Class &amp; Accounts'!$C$19:$C$213, 'O1 Revenue to cost|RR'!$A49,'O4 Summary by Class &amp; Accounts'!O$19:O$213)), "-", SUMIF('O4 Summary by Class &amp; Accounts'!$C$19:$C$213, 'O1 Revenue to cost|RR'!$A49,'O4 Summary by Class &amp; Accounts'!O$19:O$213))</f>
        <v>0</v>
      </c>
      <c r="O49" s="536">
        <f>IF(ISERROR(SUMIF('O4 Summary by Class &amp; Accounts'!$C$19:$C$213, 'O1 Revenue to cost|RR'!$A49,'O4 Summary by Class &amp; Accounts'!P$19:P$213)), "-", SUMIF('O4 Summary by Class &amp; Accounts'!$C$19:$C$213, 'O1 Revenue to cost|RR'!$A49,'O4 Summary by Class &amp; Accounts'!P$19:P$213))</f>
        <v>0</v>
      </c>
      <c r="P49" s="536">
        <f>IF(ISERROR(SUMIF('O4 Summary by Class &amp; Accounts'!$C$19:$C$213, 'O1 Revenue to cost|RR'!$A49,'O4 Summary by Class &amp; Accounts'!Q$19:Q$213)), "-", SUMIF('O4 Summary by Class &amp; Accounts'!$C$19:$C$213, 'O1 Revenue to cost|RR'!$A49,'O4 Summary by Class &amp; Accounts'!Q$19:Q$213))</f>
        <v>0</v>
      </c>
      <c r="Q49" s="536">
        <f>IF(ISERROR(SUMIF('O4 Summary by Class &amp; Accounts'!$C$19:$C$213, 'O1 Revenue to cost|RR'!$A49,'O4 Summary by Class &amp; Accounts'!R$19:R$213)), "-", SUMIF('O4 Summary by Class &amp; Accounts'!$C$19:$C$213, 'O1 Revenue to cost|RR'!$A49,'O4 Summary by Class &amp; Accounts'!R$19:R$213))</f>
        <v>0</v>
      </c>
      <c r="R49" s="536">
        <f>IF(ISERROR(SUMIF('O4 Summary by Class &amp; Accounts'!$C$19:$C$213, 'O1 Revenue to cost|RR'!$A49,'O4 Summary by Class &amp; Accounts'!S$19:S$213)), "-", SUMIF('O4 Summary by Class &amp; Accounts'!$C$19:$C$213, 'O1 Revenue to cost|RR'!$A49,'O4 Summary by Class &amp; Accounts'!S$19:S$213))</f>
        <v>0</v>
      </c>
      <c r="S49" s="536">
        <f>IF(ISERROR(SUMIF('O4 Summary by Class &amp; Accounts'!$C$19:$C$213, 'O1 Revenue to cost|RR'!$A49,'O4 Summary by Class &amp; Accounts'!T$19:T$213)), "-", SUMIF('O4 Summary by Class &amp; Accounts'!$C$19:$C$213, 'O1 Revenue to cost|RR'!$A49,'O4 Summary by Class &amp; Accounts'!T$19:T$213))</f>
        <v>0</v>
      </c>
      <c r="T49" s="536">
        <f>IF(ISERROR(SUMIF('O4 Summary by Class &amp; Accounts'!$C$19:$C$213, 'O1 Revenue to cost|RR'!$A49,'O4 Summary by Class &amp; Accounts'!U$19:U$213)), "-", SUMIF('O4 Summary by Class &amp; Accounts'!$C$19:$C$213, 'O1 Revenue to cost|RR'!$A49,'O4 Summary by Class &amp; Accounts'!U$19:U$213))</f>
        <v>0</v>
      </c>
      <c r="U49" s="536">
        <f>IF(ISERROR(SUMIF('O4 Summary by Class &amp; Accounts'!$C$19:$C$213, 'O1 Revenue to cost|RR'!$A49,'O4 Summary by Class &amp; Accounts'!V$19:V$213)), "-", SUMIF('O4 Summary by Class &amp; Accounts'!$C$19:$C$213, 'O1 Revenue to cost|RR'!$A49,'O4 Summary by Class &amp; Accounts'!V$19:V$213))</f>
        <v>0</v>
      </c>
      <c r="V49" s="536">
        <f>IF(ISERROR(SUMIF('O4 Summary by Class &amp; Accounts'!$C$19:$C$213, 'O1 Revenue to cost|RR'!$A49,'O4 Summary by Class &amp; Accounts'!W$19:W$213)), "-", SUMIF('O4 Summary by Class &amp; Accounts'!$C$19:$C$213, 'O1 Revenue to cost|RR'!$A49,'O4 Summary by Class &amp; Accounts'!W$19:W$213))</f>
        <v>0</v>
      </c>
      <c r="W49" s="536">
        <f>IF(ISERROR(SUMIF('O4 Summary by Class &amp; Accounts'!$C$19:$C$213, 'O1 Revenue to cost|RR'!$A49,'O4 Summary by Class &amp; Accounts'!X$19:X$213)), "-", SUMIF('O4 Summary by Class &amp; Accounts'!$C$19:$C$213, 'O1 Revenue to cost|RR'!$A49,'O4 Summary by Class &amp; Accounts'!X$19:X$213))</f>
        <v>0</v>
      </c>
    </row>
    <row r="50" spans="1:24" s="511" customFormat="1" ht="13.5" thickBot="1" x14ac:dyDescent="0.25">
      <c r="A50" s="892" t="s">
        <v>930</v>
      </c>
      <c r="B50" s="393" t="s">
        <v>780</v>
      </c>
      <c r="C50" s="890">
        <f>IF(ISERROR(SUM(D50:W50)), "-", SUM(D50:W50))</f>
        <v>-7302139.4650000008</v>
      </c>
      <c r="D50" s="537">
        <f>IF(ISERROR(SUMIF('O4 Summary by Class &amp; Accounts'!$C$19:$C$213, 'O1 Revenue to cost|RR'!$A50,'O4 Summary by Class &amp; Accounts'!E$19:E$213)), "-", SUMIF('O4 Summary by Class &amp; Accounts'!$C$19:$C$213, 'O1 Revenue to cost|RR'!$A50,'O4 Summary by Class &amp; Accounts'!E$19:E$213))</f>
        <v>-4284870.1919736294</v>
      </c>
      <c r="E50" s="537">
        <f>IF(ISERROR(SUMIF('O4 Summary by Class &amp; Accounts'!$C$19:$C$213, 'O1 Revenue to cost|RR'!$A50,'O4 Summary by Class &amp; Accounts'!F$19:F$213)), "-", SUMIF('O4 Summary by Class &amp; Accounts'!$C$19:$C$213, 'O1 Revenue to cost|RR'!$A50,'O4 Summary by Class &amp; Accounts'!F$19:F$213))</f>
        <v>-1103714.3074096888</v>
      </c>
      <c r="F50" s="537">
        <f>IF(ISERROR(SUMIF('O4 Summary by Class &amp; Accounts'!$C$19:$C$213, 'O1 Revenue to cost|RR'!$A50,'O4 Summary by Class &amp; Accounts'!G$19:G$213)), "-", SUMIF('O4 Summary by Class &amp; Accounts'!$C$19:$C$213, 'O1 Revenue to cost|RR'!$A50,'O4 Summary by Class &amp; Accounts'!G$19:G$213))</f>
        <v>-1729916.2319555609</v>
      </c>
      <c r="G50" s="537">
        <f>IF(ISERROR(SUMIF('O4 Summary by Class &amp; Accounts'!$C$19:$C$213, 'O1 Revenue to cost|RR'!$A50,'O4 Summary by Class &amp; Accounts'!H$19:H$213)), "-", SUMIF('O4 Summary by Class &amp; Accounts'!$C$19:$C$213, 'O1 Revenue to cost|RR'!$A50,'O4 Summary by Class &amp; Accounts'!H$19:H$213))</f>
        <v>0</v>
      </c>
      <c r="H50" s="537">
        <f>IF(ISERROR(SUMIF('O4 Summary by Class &amp; Accounts'!$C$19:$C$213, 'O1 Revenue to cost|RR'!$A50,'O4 Summary by Class &amp; Accounts'!I$19:I$213)), "-", SUMIF('O4 Summary by Class &amp; Accounts'!$C$19:$C$213, 'O1 Revenue to cost|RR'!$A50,'O4 Summary by Class &amp; Accounts'!I$19:I$213))</f>
        <v>0</v>
      </c>
      <c r="I50" s="537">
        <f>IF(ISERROR(SUMIF('O4 Summary by Class &amp; Accounts'!$C$19:$C$213, 'O1 Revenue to cost|RR'!$A50,'O4 Summary by Class &amp; Accounts'!J$19:J$213)), "-", SUMIF('O4 Summary by Class &amp; Accounts'!$C$19:$C$213, 'O1 Revenue to cost|RR'!$A50,'O4 Summary by Class &amp; Accounts'!J$19:J$213))</f>
        <v>0</v>
      </c>
      <c r="J50" s="537">
        <f>IF(ISERROR(SUMIF('O4 Summary by Class &amp; Accounts'!$C$19:$C$213, 'O1 Revenue to cost|RR'!$A50,'O4 Summary by Class &amp; Accounts'!K$19:K$213)), "-", SUMIF('O4 Summary by Class &amp; Accounts'!$C$19:$C$213, 'O1 Revenue to cost|RR'!$A50,'O4 Summary by Class &amp; Accounts'!K$19:K$213))</f>
        <v>-152569.40682738414</v>
      </c>
      <c r="K50" s="537">
        <f>IF(ISERROR(SUMIF('O4 Summary by Class &amp; Accounts'!$C$19:$C$213, 'O1 Revenue to cost|RR'!$A50,'O4 Summary by Class &amp; Accounts'!L$19:L$213)), "-", SUMIF('O4 Summary by Class &amp; Accounts'!$C$19:$C$213, 'O1 Revenue to cost|RR'!$A50,'O4 Summary by Class &amp; Accounts'!L$19:L$213))</f>
        <v>-16912.172079123273</v>
      </c>
      <c r="L50" s="537">
        <f>IF(ISERROR(SUMIF('O4 Summary by Class &amp; Accounts'!$C$19:$C$213, 'O1 Revenue to cost|RR'!$A50,'O4 Summary by Class &amp; Accounts'!M$19:M$213)), "-", SUMIF('O4 Summary by Class &amp; Accounts'!$C$19:$C$213, 'O1 Revenue to cost|RR'!$A50,'O4 Summary by Class &amp; Accounts'!M$19:M$213))</f>
        <v>-14157.154754613221</v>
      </c>
      <c r="M50" s="537">
        <f>IF(ISERROR(SUMIF('O4 Summary by Class &amp; Accounts'!$C$19:$C$213, 'O1 Revenue to cost|RR'!$A50,'O4 Summary by Class &amp; Accounts'!N$19:N$213)), "-", SUMIF('O4 Summary by Class &amp; Accounts'!$C$19:$C$213, 'O1 Revenue to cost|RR'!$A50,'O4 Summary by Class &amp; Accounts'!N$19:N$213))</f>
        <v>0</v>
      </c>
      <c r="N50" s="537">
        <f>IF(ISERROR(SUMIF('O4 Summary by Class &amp; Accounts'!$C$19:$C$213, 'O1 Revenue to cost|RR'!$A50,'O4 Summary by Class &amp; Accounts'!O$19:O$213)), "-", SUMIF('O4 Summary by Class &amp; Accounts'!$C$19:$C$213, 'O1 Revenue to cost|RR'!$A50,'O4 Summary by Class &amp; Accounts'!O$19:O$213))</f>
        <v>0</v>
      </c>
      <c r="O50" s="537">
        <f>IF(ISERROR(SUMIF('O4 Summary by Class &amp; Accounts'!$C$19:$C$213, 'O1 Revenue to cost|RR'!$A50,'O4 Summary by Class &amp; Accounts'!P$19:P$213)), "-", SUMIF('O4 Summary by Class &amp; Accounts'!$C$19:$C$213, 'O1 Revenue to cost|RR'!$A50,'O4 Summary by Class &amp; Accounts'!P$19:P$213))</f>
        <v>0</v>
      </c>
      <c r="P50" s="537">
        <f>IF(ISERROR(SUMIF('O4 Summary by Class &amp; Accounts'!$C$19:$C$213, 'O1 Revenue to cost|RR'!$A50,'O4 Summary by Class &amp; Accounts'!Q$19:Q$213)), "-", SUMIF('O4 Summary by Class &amp; Accounts'!$C$19:$C$213, 'O1 Revenue to cost|RR'!$A50,'O4 Summary by Class &amp; Accounts'!Q$19:Q$213))</f>
        <v>0</v>
      </c>
      <c r="Q50" s="537">
        <f>IF(ISERROR(SUMIF('O4 Summary by Class &amp; Accounts'!$C$19:$C$213, 'O1 Revenue to cost|RR'!$A50,'O4 Summary by Class &amp; Accounts'!R$19:R$213)), "-", SUMIF('O4 Summary by Class &amp; Accounts'!$C$19:$C$213, 'O1 Revenue to cost|RR'!$A50,'O4 Summary by Class &amp; Accounts'!R$19:R$213))</f>
        <v>0</v>
      </c>
      <c r="R50" s="537">
        <f>IF(ISERROR(SUMIF('O4 Summary by Class &amp; Accounts'!$C$19:$C$213, 'O1 Revenue to cost|RR'!$A50,'O4 Summary by Class &amp; Accounts'!S$19:S$213)), "-", SUMIF('O4 Summary by Class &amp; Accounts'!$C$19:$C$213, 'O1 Revenue to cost|RR'!$A50,'O4 Summary by Class &amp; Accounts'!S$19:S$213))</f>
        <v>0</v>
      </c>
      <c r="S50" s="537">
        <f>IF(ISERROR(SUMIF('O4 Summary by Class &amp; Accounts'!$C$19:$C$213, 'O1 Revenue to cost|RR'!$A50,'O4 Summary by Class &amp; Accounts'!T$19:T$213)), "-", SUMIF('O4 Summary by Class &amp; Accounts'!$C$19:$C$213, 'O1 Revenue to cost|RR'!$A50,'O4 Summary by Class &amp; Accounts'!T$19:T$213))</f>
        <v>0</v>
      </c>
      <c r="T50" s="537">
        <f>IF(ISERROR(SUMIF('O4 Summary by Class &amp; Accounts'!$C$19:$C$213, 'O1 Revenue to cost|RR'!$A50,'O4 Summary by Class &amp; Accounts'!U$19:U$213)), "-", SUMIF('O4 Summary by Class &amp; Accounts'!$C$19:$C$213, 'O1 Revenue to cost|RR'!$A50,'O4 Summary by Class &amp; Accounts'!U$19:U$213))</f>
        <v>0</v>
      </c>
      <c r="U50" s="537">
        <f>IF(ISERROR(SUMIF('O4 Summary by Class &amp; Accounts'!$C$19:$C$213, 'O1 Revenue to cost|RR'!$A50,'O4 Summary by Class &amp; Accounts'!V$19:V$213)), "-", SUMIF('O4 Summary by Class &amp; Accounts'!$C$19:$C$213, 'O1 Revenue to cost|RR'!$A50,'O4 Summary by Class &amp; Accounts'!V$19:V$213))</f>
        <v>0</v>
      </c>
      <c r="V50" s="537">
        <f>IF(ISERROR(SUMIF('O4 Summary by Class &amp; Accounts'!$C$19:$C$213, 'O1 Revenue to cost|RR'!$A50,'O4 Summary by Class &amp; Accounts'!W$19:W$213)), "-", SUMIF('O4 Summary by Class &amp; Accounts'!$C$19:$C$213, 'O1 Revenue to cost|RR'!$A50,'O4 Summary by Class &amp; Accounts'!W$19:W$213))</f>
        <v>0</v>
      </c>
      <c r="W50" s="537">
        <f>IF(ISERROR(SUMIF('O4 Summary by Class &amp; Accounts'!$C$19:$C$213, 'O1 Revenue to cost|RR'!$A50,'O4 Summary by Class &amp; Accounts'!X$19:X$213)), "-", SUMIF('O4 Summary by Class &amp; Accounts'!$C$19:$C$213, 'O1 Revenue to cost|RR'!$A50,'O4 Summary by Class &amp; Accounts'!X$19:X$213))</f>
        <v>0</v>
      </c>
    </row>
    <row r="51" spans="1:24" s="39" customFormat="1" ht="13.5" thickBot="1" x14ac:dyDescent="0.25">
      <c r="A51" s="892"/>
      <c r="B51" s="897" t="s">
        <v>887</v>
      </c>
      <c r="C51" s="898">
        <f t="shared" ref="C51:W51" si="7">SUM(C47:C50)</f>
        <v>96576285.916225791</v>
      </c>
      <c r="D51" s="899">
        <f t="shared" si="7"/>
        <v>59960431.427791834</v>
      </c>
      <c r="E51" s="899">
        <f t="shared" si="7"/>
        <v>13685333.038586982</v>
      </c>
      <c r="F51" s="899">
        <f t="shared" si="7"/>
        <v>21270327.3505137</v>
      </c>
      <c r="G51" s="899">
        <f t="shared" si="7"/>
        <v>0</v>
      </c>
      <c r="H51" s="899">
        <f t="shared" si="7"/>
        <v>0</v>
      </c>
      <c r="I51" s="899">
        <f t="shared" si="7"/>
        <v>0</v>
      </c>
      <c r="J51" s="899">
        <f t="shared" si="7"/>
        <v>1356500.5889338704</v>
      </c>
      <c r="K51" s="899">
        <f t="shared" si="7"/>
        <v>165063.57112465508</v>
      </c>
      <c r="L51" s="899">
        <f t="shared" si="7"/>
        <v>138629.93927477044</v>
      </c>
      <c r="M51" s="899">
        <f t="shared" si="7"/>
        <v>0</v>
      </c>
      <c r="N51" s="899">
        <f t="shared" si="7"/>
        <v>0</v>
      </c>
      <c r="O51" s="899">
        <f t="shared" si="7"/>
        <v>0</v>
      </c>
      <c r="P51" s="899">
        <f t="shared" si="7"/>
        <v>0</v>
      </c>
      <c r="Q51" s="899">
        <f t="shared" si="7"/>
        <v>0</v>
      </c>
      <c r="R51" s="899">
        <f t="shared" si="7"/>
        <v>0</v>
      </c>
      <c r="S51" s="899">
        <f t="shared" si="7"/>
        <v>0</v>
      </c>
      <c r="T51" s="899">
        <f t="shared" si="7"/>
        <v>0</v>
      </c>
      <c r="U51" s="899">
        <f t="shared" si="7"/>
        <v>0</v>
      </c>
      <c r="V51" s="899">
        <f t="shared" si="7"/>
        <v>0</v>
      </c>
      <c r="W51" s="899">
        <f t="shared" si="7"/>
        <v>0</v>
      </c>
    </row>
    <row r="52" spans="1:24" s="39" customFormat="1" ht="13.5" thickTop="1" x14ac:dyDescent="0.2">
      <c r="A52" s="892"/>
      <c r="B52" s="895"/>
      <c r="C52" s="888"/>
      <c r="D52" s="532"/>
      <c r="E52" s="532"/>
      <c r="F52" s="532"/>
      <c r="G52" s="532"/>
      <c r="H52" s="532"/>
      <c r="I52" s="532"/>
      <c r="J52" s="532"/>
      <c r="K52" s="532"/>
      <c r="L52" s="532"/>
      <c r="M52" s="532"/>
      <c r="N52" s="532"/>
      <c r="O52" s="532"/>
      <c r="P52" s="532"/>
      <c r="Q52" s="532"/>
      <c r="R52" s="532"/>
      <c r="S52" s="532"/>
      <c r="T52" s="532"/>
      <c r="U52" s="532"/>
      <c r="V52" s="532"/>
      <c r="W52" s="532"/>
    </row>
    <row r="53" spans="1:24" s="39" customFormat="1" ht="12.75" x14ac:dyDescent="0.2">
      <c r="A53" s="892"/>
      <c r="B53" s="895" t="s">
        <v>1203</v>
      </c>
      <c r="C53" s="888">
        <f>SUM(D53:W53)</f>
        <v>0</v>
      </c>
      <c r="D53" s="532">
        <f>'I9 Direct Allocation'!E65</f>
        <v>0</v>
      </c>
      <c r="E53" s="532">
        <f>'I9 Direct Allocation'!F65</f>
        <v>0</v>
      </c>
      <c r="F53" s="532">
        <f>'I9 Direct Allocation'!G65</f>
        <v>0</v>
      </c>
      <c r="G53" s="532">
        <f>'I9 Direct Allocation'!H65</f>
        <v>0</v>
      </c>
      <c r="H53" s="532">
        <f>'I9 Direct Allocation'!I65</f>
        <v>0</v>
      </c>
      <c r="I53" s="532">
        <f>'I9 Direct Allocation'!J65</f>
        <v>0</v>
      </c>
      <c r="J53" s="532">
        <f>'I9 Direct Allocation'!K65</f>
        <v>0</v>
      </c>
      <c r="K53" s="532">
        <f>'I9 Direct Allocation'!L65</f>
        <v>0</v>
      </c>
      <c r="L53" s="532">
        <f>'I9 Direct Allocation'!M65</f>
        <v>0</v>
      </c>
      <c r="M53" s="532">
        <f>'I9 Direct Allocation'!N65</f>
        <v>0</v>
      </c>
      <c r="N53" s="532">
        <f>'I9 Direct Allocation'!O65</f>
        <v>0</v>
      </c>
      <c r="O53" s="532">
        <f>'I9 Direct Allocation'!P65</f>
        <v>0</v>
      </c>
      <c r="P53" s="532">
        <f>'I9 Direct Allocation'!Q65</f>
        <v>0</v>
      </c>
      <c r="Q53" s="532">
        <f>'I9 Direct Allocation'!R65</f>
        <v>0</v>
      </c>
      <c r="R53" s="532">
        <f>'I9 Direct Allocation'!S65</f>
        <v>0</v>
      </c>
      <c r="S53" s="532">
        <f>'I9 Direct Allocation'!T65</f>
        <v>0</v>
      </c>
      <c r="T53" s="532">
        <f>'I9 Direct Allocation'!U65</f>
        <v>0</v>
      </c>
      <c r="U53" s="532">
        <f>'I9 Direct Allocation'!V65</f>
        <v>0</v>
      </c>
      <c r="V53" s="532">
        <f>'I9 Direct Allocation'!W65</f>
        <v>0</v>
      </c>
      <c r="W53" s="532">
        <f>'I9 Direct Allocation'!X65</f>
        <v>0</v>
      </c>
    </row>
    <row r="54" spans="1:24" ht="12.75" x14ac:dyDescent="0.2">
      <c r="A54" s="892"/>
      <c r="B54" s="393"/>
      <c r="C54" s="888"/>
      <c r="D54" s="531"/>
      <c r="E54" s="531"/>
      <c r="F54" s="531"/>
      <c r="G54" s="531"/>
      <c r="H54" s="531"/>
      <c r="I54" s="531"/>
      <c r="J54" s="531"/>
      <c r="K54" s="531"/>
      <c r="L54" s="531"/>
      <c r="M54" s="535"/>
      <c r="N54" s="535"/>
      <c r="O54" s="535"/>
      <c r="P54" s="535"/>
      <c r="Q54" s="535"/>
      <c r="R54" s="535"/>
      <c r="S54" s="535"/>
      <c r="T54" s="535"/>
      <c r="U54" s="535"/>
      <c r="V54" s="535"/>
      <c r="W54" s="535"/>
    </row>
    <row r="55" spans="1:24" ht="12.75" x14ac:dyDescent="0.2">
      <c r="A55" s="892"/>
      <c r="B55" s="895"/>
      <c r="C55" s="888"/>
      <c r="D55" s="531"/>
      <c r="E55" s="531"/>
      <c r="F55" s="531"/>
      <c r="G55" s="531"/>
      <c r="H55" s="531"/>
      <c r="I55" s="531"/>
      <c r="J55" s="531"/>
      <c r="K55" s="531"/>
      <c r="L55" s="531"/>
      <c r="M55" s="535"/>
      <c r="N55" s="535"/>
      <c r="O55" s="535"/>
      <c r="P55" s="535"/>
      <c r="Q55" s="535"/>
      <c r="R55" s="535"/>
      <c r="S55" s="535"/>
      <c r="T55" s="535"/>
      <c r="U55" s="535"/>
      <c r="V55" s="535"/>
      <c r="W55" s="535"/>
    </row>
    <row r="56" spans="1:24" ht="12.75" x14ac:dyDescent="0.2">
      <c r="A56" s="892" t="s">
        <v>601</v>
      </c>
      <c r="B56" s="393" t="s">
        <v>932</v>
      </c>
      <c r="C56" s="888">
        <f>SUM(D56:W56)</f>
        <v>100595490.14999999</v>
      </c>
      <c r="D56" s="531">
        <f>'O6 Source Data for E2'!D177</f>
        <v>43281459.043305077</v>
      </c>
      <c r="E56" s="531">
        <f>'O6 Source Data for E2'!E177</f>
        <v>15981187.84861964</v>
      </c>
      <c r="F56" s="531">
        <f>'O6 Source Data for E2'!F177</f>
        <v>40289141.10987936</v>
      </c>
      <c r="G56" s="531">
        <f>'O6 Source Data for E2'!G177</f>
        <v>0</v>
      </c>
      <c r="H56" s="531">
        <f>'O6 Source Data for E2'!H177</f>
        <v>0</v>
      </c>
      <c r="I56" s="531">
        <f>'O6 Source Data for E2'!I177</f>
        <v>0</v>
      </c>
      <c r="J56" s="531">
        <f>'O6 Source Data for E2'!J177</f>
        <v>871102.78502631874</v>
      </c>
      <c r="K56" s="531">
        <f>'O6 Source Data for E2'!K177</f>
        <v>42816.13600932969</v>
      </c>
      <c r="L56" s="531">
        <f>'O6 Source Data for E2'!L177</f>
        <v>129783.22716026542</v>
      </c>
      <c r="M56" s="531">
        <f>'O6 Source Data for E2'!M177</f>
        <v>0</v>
      </c>
      <c r="N56" s="531">
        <f>'O6 Source Data for E2'!N177</f>
        <v>0</v>
      </c>
      <c r="O56" s="531">
        <f>'O6 Source Data for E2'!O177</f>
        <v>0</v>
      </c>
      <c r="P56" s="531">
        <f>'O6 Source Data for E2'!P177</f>
        <v>0</v>
      </c>
      <c r="Q56" s="531">
        <f>'O6 Source Data for E2'!Q177</f>
        <v>0</v>
      </c>
      <c r="R56" s="531">
        <f>'O6 Source Data for E2'!R177</f>
        <v>0</v>
      </c>
      <c r="S56" s="531">
        <f>'O6 Source Data for E2'!S177</f>
        <v>0</v>
      </c>
      <c r="T56" s="531">
        <f>'O6 Source Data for E2'!T177</f>
        <v>0</v>
      </c>
      <c r="U56" s="531">
        <f>'O6 Source Data for E2'!U177</f>
        <v>0</v>
      </c>
      <c r="V56" s="531">
        <f>'O6 Source Data for E2'!V177</f>
        <v>0</v>
      </c>
      <c r="W56" s="531">
        <f>'O6 Source Data for E2'!W177</f>
        <v>0</v>
      </c>
    </row>
    <row r="57" spans="1:24" ht="12.75" x14ac:dyDescent="0.2">
      <c r="A57" s="892"/>
      <c r="B57" s="393" t="s">
        <v>747</v>
      </c>
      <c r="C57" s="888">
        <f>SUM(D57:W57)</f>
        <v>16506579.999999998</v>
      </c>
      <c r="D57" s="531">
        <f>SUM(D28:D30)</f>
        <v>11251420.407101752</v>
      </c>
      <c r="E57" s="531">
        <f t="shared" ref="E57:W57" si="8">SUM(E28:E30)</f>
        <v>2148548.7722684448</v>
      </c>
      <c r="F57" s="531">
        <f t="shared" si="8"/>
        <v>2768790.9493816299</v>
      </c>
      <c r="G57" s="531">
        <f t="shared" si="8"/>
        <v>0</v>
      </c>
      <c r="H57" s="531">
        <f t="shared" si="8"/>
        <v>0</v>
      </c>
      <c r="I57" s="531">
        <f t="shared" si="8"/>
        <v>0</v>
      </c>
      <c r="J57" s="531">
        <f t="shared" si="8"/>
        <v>274903.8509091537</v>
      </c>
      <c r="K57" s="531">
        <f t="shared" si="8"/>
        <v>32782.47647521086</v>
      </c>
      <c r="L57" s="531">
        <f t="shared" si="8"/>
        <v>30133.54386380838</v>
      </c>
      <c r="M57" s="531">
        <f t="shared" si="8"/>
        <v>0</v>
      </c>
      <c r="N57" s="531">
        <f t="shared" si="8"/>
        <v>0</v>
      </c>
      <c r="O57" s="531">
        <f t="shared" si="8"/>
        <v>0</v>
      </c>
      <c r="P57" s="531">
        <f t="shared" si="8"/>
        <v>0</v>
      </c>
      <c r="Q57" s="531">
        <f t="shared" si="8"/>
        <v>0</v>
      </c>
      <c r="R57" s="531">
        <f t="shared" si="8"/>
        <v>0</v>
      </c>
      <c r="S57" s="531">
        <f t="shared" si="8"/>
        <v>0</v>
      </c>
      <c r="T57" s="531">
        <f t="shared" si="8"/>
        <v>0</v>
      </c>
      <c r="U57" s="531">
        <f t="shared" si="8"/>
        <v>0</v>
      </c>
      <c r="V57" s="531">
        <f t="shared" si="8"/>
        <v>0</v>
      </c>
      <c r="W57" s="531">
        <f t="shared" si="8"/>
        <v>0</v>
      </c>
    </row>
    <row r="58" spans="1:24" ht="12.75" x14ac:dyDescent="0.2">
      <c r="A58" s="892"/>
      <c r="B58" s="896" t="s">
        <v>748</v>
      </c>
      <c r="C58" s="888">
        <f>SUM(D58:W58)</f>
        <v>0</v>
      </c>
      <c r="D58" s="531">
        <f>'I9 Direct Allocation'!E145-'I9 Direct Allocation'!E146</f>
        <v>0</v>
      </c>
      <c r="E58" s="531">
        <f>'I9 Direct Allocation'!F145-'I9 Direct Allocation'!F146</f>
        <v>0</v>
      </c>
      <c r="F58" s="531">
        <f>'I9 Direct Allocation'!G145-'I9 Direct Allocation'!G146</f>
        <v>0</v>
      </c>
      <c r="G58" s="531">
        <f>'I9 Direct Allocation'!H145-'I9 Direct Allocation'!H146</f>
        <v>0</v>
      </c>
      <c r="H58" s="531">
        <f>'I9 Direct Allocation'!I145-'I9 Direct Allocation'!I146</f>
        <v>0</v>
      </c>
      <c r="I58" s="531">
        <f>'I9 Direct Allocation'!J145-'I9 Direct Allocation'!J146</f>
        <v>0</v>
      </c>
      <c r="J58" s="531">
        <f>'I9 Direct Allocation'!K145-'I9 Direct Allocation'!K146</f>
        <v>0</v>
      </c>
      <c r="K58" s="531">
        <f>'I9 Direct Allocation'!L145-'I9 Direct Allocation'!L146</f>
        <v>0</v>
      </c>
      <c r="L58" s="531">
        <f>'I9 Direct Allocation'!M145-'I9 Direct Allocation'!M146</f>
        <v>0</v>
      </c>
      <c r="M58" s="531">
        <f>'I9 Direct Allocation'!N145-'I9 Direct Allocation'!N146</f>
        <v>0</v>
      </c>
      <c r="N58" s="531">
        <f>'I9 Direct Allocation'!O145-'I9 Direct Allocation'!O146</f>
        <v>0</v>
      </c>
      <c r="O58" s="531">
        <f>'I9 Direct Allocation'!P145-'I9 Direct Allocation'!P146</f>
        <v>0</v>
      </c>
      <c r="P58" s="531">
        <f>'I9 Direct Allocation'!Q145-'I9 Direct Allocation'!Q146</f>
        <v>0</v>
      </c>
      <c r="Q58" s="531">
        <f>'I9 Direct Allocation'!R145-'I9 Direct Allocation'!R146</f>
        <v>0</v>
      </c>
      <c r="R58" s="531">
        <f>'I9 Direct Allocation'!S145-'I9 Direct Allocation'!S146</f>
        <v>0</v>
      </c>
      <c r="S58" s="531">
        <f>'I9 Direct Allocation'!T145-'I9 Direct Allocation'!T146</f>
        <v>0</v>
      </c>
      <c r="T58" s="531">
        <f>'I9 Direct Allocation'!U145-'I9 Direct Allocation'!U146</f>
        <v>0</v>
      </c>
      <c r="U58" s="531">
        <f>'I9 Direct Allocation'!V145-'I9 Direct Allocation'!V146</f>
        <v>0</v>
      </c>
      <c r="V58" s="531">
        <f>'I9 Direct Allocation'!W145-'I9 Direct Allocation'!W146</f>
        <v>0</v>
      </c>
      <c r="W58" s="531">
        <f>'I9 Direct Allocation'!X145-'I9 Direct Allocation'!X146</f>
        <v>0</v>
      </c>
    </row>
    <row r="59" spans="1:24" ht="17.25" customHeight="1" x14ac:dyDescent="0.2">
      <c r="A59" s="892"/>
      <c r="B59" s="902" t="s">
        <v>1456</v>
      </c>
      <c r="C59" s="901">
        <f>SUM(D59:W59)</f>
        <v>117102070.14999999</v>
      </c>
      <c r="D59" s="903">
        <f>SUM(D56:D58)</f>
        <v>54532879.450406827</v>
      </c>
      <c r="E59" s="903">
        <f t="shared" ref="E59:W59" si="9">SUM(E56:E58)</f>
        <v>18129736.620888084</v>
      </c>
      <c r="F59" s="903">
        <f t="shared" si="9"/>
        <v>43057932.059260987</v>
      </c>
      <c r="G59" s="903">
        <f t="shared" si="9"/>
        <v>0</v>
      </c>
      <c r="H59" s="903">
        <f t="shared" si="9"/>
        <v>0</v>
      </c>
      <c r="I59" s="903">
        <f t="shared" si="9"/>
        <v>0</v>
      </c>
      <c r="J59" s="903">
        <f t="shared" si="9"/>
        <v>1146006.6359354723</v>
      </c>
      <c r="K59" s="903">
        <f t="shared" si="9"/>
        <v>75598.612484540557</v>
      </c>
      <c r="L59" s="903">
        <f t="shared" si="9"/>
        <v>159916.77102407379</v>
      </c>
      <c r="M59" s="903">
        <f t="shared" si="9"/>
        <v>0</v>
      </c>
      <c r="N59" s="903">
        <f t="shared" si="9"/>
        <v>0</v>
      </c>
      <c r="O59" s="903">
        <f t="shared" si="9"/>
        <v>0</v>
      </c>
      <c r="P59" s="903">
        <f t="shared" si="9"/>
        <v>0</v>
      </c>
      <c r="Q59" s="903">
        <f t="shared" si="9"/>
        <v>0</v>
      </c>
      <c r="R59" s="903">
        <f t="shared" si="9"/>
        <v>0</v>
      </c>
      <c r="S59" s="903">
        <f t="shared" si="9"/>
        <v>0</v>
      </c>
      <c r="T59" s="903">
        <f t="shared" si="9"/>
        <v>0</v>
      </c>
      <c r="U59" s="903">
        <f t="shared" si="9"/>
        <v>0</v>
      </c>
      <c r="V59" s="903">
        <f t="shared" si="9"/>
        <v>0</v>
      </c>
      <c r="W59" s="903">
        <f t="shared" si="9"/>
        <v>0</v>
      </c>
    </row>
    <row r="60" spans="1:24" ht="12.75" x14ac:dyDescent="0.2">
      <c r="A60" s="892"/>
      <c r="B60" s="895"/>
      <c r="C60" s="888"/>
      <c r="D60" s="531"/>
      <c r="E60" s="531"/>
      <c r="F60" s="531"/>
      <c r="G60" s="531"/>
      <c r="H60" s="531"/>
      <c r="I60" s="531"/>
      <c r="J60" s="531"/>
      <c r="K60" s="531"/>
      <c r="L60" s="531"/>
      <c r="M60" s="531"/>
      <c r="N60" s="531"/>
      <c r="O60" s="531"/>
      <c r="P60" s="531"/>
      <c r="Q60" s="531"/>
      <c r="R60" s="531"/>
      <c r="S60" s="531"/>
      <c r="T60" s="531"/>
      <c r="U60" s="531"/>
      <c r="V60" s="531"/>
      <c r="W60" s="531"/>
    </row>
    <row r="61" spans="1:24" s="39" customFormat="1" ht="12.75" x14ac:dyDescent="0.2">
      <c r="A61" s="892"/>
      <c r="B61" s="895" t="s">
        <v>320</v>
      </c>
      <c r="C61" s="888">
        <f>SUM(D61:W61)</f>
        <v>8782655.2612499986</v>
      </c>
      <c r="D61" s="532">
        <f>D59*'I5.1 Misc Data'!$D$19</f>
        <v>4089965.9587805117</v>
      </c>
      <c r="E61" s="532">
        <f>E59*'I5.1 Misc Data'!$D$19</f>
        <v>1359730.2465666062</v>
      </c>
      <c r="F61" s="532">
        <f>F59*'I5.1 Misc Data'!$D$19</f>
        <v>3229344.9044445739</v>
      </c>
      <c r="G61" s="532">
        <f>G59*'I5.1 Misc Data'!$D$19</f>
        <v>0</v>
      </c>
      <c r="H61" s="532">
        <f>H59*'I5.1 Misc Data'!$D$19</f>
        <v>0</v>
      </c>
      <c r="I61" s="532">
        <f>I59*'I5.1 Misc Data'!$D$19</f>
        <v>0</v>
      </c>
      <c r="J61" s="532">
        <f>J59*'I5.1 Misc Data'!$D$19</f>
        <v>85950.497695160419</v>
      </c>
      <c r="K61" s="532">
        <f>K59*'I5.1 Misc Data'!$D$19</f>
        <v>5669.895936340542</v>
      </c>
      <c r="L61" s="532">
        <f>L59*'I5.1 Misc Data'!$D$19</f>
        <v>11993.757826805535</v>
      </c>
      <c r="M61" s="532">
        <f>M59*'I5.1 Misc Data'!$D$19</f>
        <v>0</v>
      </c>
      <c r="N61" s="532">
        <f>N59*'I5.1 Misc Data'!$D$19</f>
        <v>0</v>
      </c>
      <c r="O61" s="532">
        <f>O59*'I5.1 Misc Data'!$D$19</f>
        <v>0</v>
      </c>
      <c r="P61" s="532">
        <f>P59*'I5.1 Misc Data'!$D$19</f>
        <v>0</v>
      </c>
      <c r="Q61" s="532">
        <f>Q59*'I5.1 Misc Data'!$D$19</f>
        <v>0</v>
      </c>
      <c r="R61" s="532">
        <f>R59*'I5.1 Misc Data'!$D$19</f>
        <v>0</v>
      </c>
      <c r="S61" s="532">
        <f>S59*'I5.1 Misc Data'!$D$19</f>
        <v>0</v>
      </c>
      <c r="T61" s="532">
        <f>T59*'I5.1 Misc Data'!$D$19</f>
        <v>0</v>
      </c>
      <c r="U61" s="532">
        <f>U59*'I5.1 Misc Data'!$D$19</f>
        <v>0</v>
      </c>
      <c r="V61" s="532">
        <f>V59*'I5.1 Misc Data'!$D$19</f>
        <v>0</v>
      </c>
      <c r="W61" s="532">
        <f>W59*'I5.1 Misc Data'!$D$19</f>
        <v>0</v>
      </c>
      <c r="X61" s="1705"/>
    </row>
    <row r="62" spans="1:24" ht="12.75" x14ac:dyDescent="0.2">
      <c r="A62" s="892"/>
      <c r="B62" s="959"/>
      <c r="C62" s="888"/>
      <c r="D62" s="531"/>
      <c r="E62" s="531"/>
      <c r="F62" s="531"/>
      <c r="G62" s="531"/>
      <c r="H62" s="531"/>
      <c r="I62" s="531"/>
      <c r="J62" s="531"/>
      <c r="K62" s="531"/>
      <c r="L62" s="531"/>
      <c r="M62" s="535"/>
      <c r="N62" s="535"/>
      <c r="O62" s="535"/>
      <c r="P62" s="535"/>
      <c r="Q62" s="535"/>
      <c r="R62" s="535"/>
      <c r="S62" s="535"/>
      <c r="T62" s="535"/>
      <c r="U62" s="535"/>
      <c r="V62" s="535"/>
      <c r="W62" s="535"/>
    </row>
    <row r="63" spans="1:24" s="39" customFormat="1" ht="13.5" thickBot="1" x14ac:dyDescent="0.25">
      <c r="A63" s="892"/>
      <c r="B63" s="897" t="s">
        <v>889</v>
      </c>
      <c r="C63" s="904">
        <f>SUM(D63:W63)</f>
        <v>105358941.17747581</v>
      </c>
      <c r="D63" s="905">
        <f>D51+D53+D61</f>
        <v>64050397.386572346</v>
      </c>
      <c r="E63" s="905">
        <f t="shared" ref="E63:W63" si="10">E51+E53+E61</f>
        <v>15045063.285153588</v>
      </c>
      <c r="F63" s="905">
        <f t="shared" si="10"/>
        <v>24499672.254958276</v>
      </c>
      <c r="G63" s="905">
        <f t="shared" si="10"/>
        <v>0</v>
      </c>
      <c r="H63" s="905">
        <f t="shared" si="10"/>
        <v>0</v>
      </c>
      <c r="I63" s="905">
        <f t="shared" si="10"/>
        <v>0</v>
      </c>
      <c r="J63" s="905">
        <f t="shared" si="10"/>
        <v>1442451.0866290308</v>
      </c>
      <c r="K63" s="905">
        <f t="shared" si="10"/>
        <v>170733.46706099561</v>
      </c>
      <c r="L63" s="905">
        <f t="shared" si="10"/>
        <v>150623.69710157596</v>
      </c>
      <c r="M63" s="905">
        <f t="shared" si="10"/>
        <v>0</v>
      </c>
      <c r="N63" s="905">
        <f t="shared" si="10"/>
        <v>0</v>
      </c>
      <c r="O63" s="905">
        <f t="shared" si="10"/>
        <v>0</v>
      </c>
      <c r="P63" s="905">
        <f t="shared" si="10"/>
        <v>0</v>
      </c>
      <c r="Q63" s="905">
        <f t="shared" si="10"/>
        <v>0</v>
      </c>
      <c r="R63" s="905">
        <f t="shared" si="10"/>
        <v>0</v>
      </c>
      <c r="S63" s="905">
        <f t="shared" si="10"/>
        <v>0</v>
      </c>
      <c r="T63" s="905">
        <f t="shared" si="10"/>
        <v>0</v>
      </c>
      <c r="U63" s="905">
        <f t="shared" si="10"/>
        <v>0</v>
      </c>
      <c r="V63" s="905">
        <f t="shared" si="10"/>
        <v>0</v>
      </c>
      <c r="W63" s="905">
        <f t="shared" si="10"/>
        <v>0</v>
      </c>
    </row>
    <row r="64" spans="1:24" s="39" customFormat="1" ht="23.25" customHeight="1" thickTop="1" x14ac:dyDescent="0.2">
      <c r="A64" s="893"/>
      <c r="B64" s="895"/>
      <c r="C64" s="2551" t="str">
        <f>IF(ROUND('I3 TB Data'!G16-C63,-1)=0,"Rate Base Input equals Output","Rate Base Input Does Not Equal Output")</f>
        <v>Rate Base Input equals Output</v>
      </c>
      <c r="D64" s="2552"/>
      <c r="E64" s="2553"/>
      <c r="F64" s="532"/>
      <c r="G64" s="532"/>
      <c r="H64" s="532"/>
      <c r="I64" s="532"/>
      <c r="J64" s="532"/>
      <c r="K64" s="532"/>
      <c r="L64" s="532"/>
      <c r="M64" s="532"/>
      <c r="N64" s="532"/>
      <c r="O64" s="532"/>
      <c r="P64" s="532"/>
      <c r="Q64" s="532"/>
      <c r="R64" s="532"/>
      <c r="S64" s="532"/>
      <c r="T64" s="532"/>
      <c r="U64" s="532"/>
      <c r="V64" s="532"/>
      <c r="W64" s="532"/>
    </row>
    <row r="65" spans="1:25" ht="12.75" x14ac:dyDescent="0.2">
      <c r="A65" s="892"/>
      <c r="B65" s="895" t="s">
        <v>1342</v>
      </c>
      <c r="C65" s="888">
        <f>SUM(D65:W65)</f>
        <v>42143576.47099033</v>
      </c>
      <c r="D65" s="532">
        <f>D63*'I5.1 Misc Data'!$D$17</f>
        <v>25620158.954628941</v>
      </c>
      <c r="E65" s="532">
        <f>E63*'I5.1 Misc Data'!$D$17</f>
        <v>6018025.3140614359</v>
      </c>
      <c r="F65" s="532">
        <f>F63*'I5.1 Misc Data'!$D$17</f>
        <v>9799868.9019833114</v>
      </c>
      <c r="G65" s="532">
        <f>G63*'I5.1 Misc Data'!$D$17</f>
        <v>0</v>
      </c>
      <c r="H65" s="532">
        <f>H63*'I5.1 Misc Data'!$D$17</f>
        <v>0</v>
      </c>
      <c r="I65" s="532">
        <f>I63*'I5.1 Misc Data'!$D$17</f>
        <v>0</v>
      </c>
      <c r="J65" s="532">
        <f>J63*'I5.1 Misc Data'!$D$17</f>
        <v>576980.4346516123</v>
      </c>
      <c r="K65" s="532">
        <f>K63*'I5.1 Misc Data'!$D$17</f>
        <v>68293.386824398243</v>
      </c>
      <c r="L65" s="532">
        <f>L63*'I5.1 Misc Data'!$D$17</f>
        <v>60249.478840630385</v>
      </c>
      <c r="M65" s="532">
        <f>M63*'I5.1 Misc Data'!$D$17</f>
        <v>0</v>
      </c>
      <c r="N65" s="532">
        <f>N63*'I5.1 Misc Data'!$D$17</f>
        <v>0</v>
      </c>
      <c r="O65" s="532">
        <f>O63*'I5.1 Misc Data'!$D$17</f>
        <v>0</v>
      </c>
      <c r="P65" s="532">
        <f>P63*'I5.1 Misc Data'!$D$17</f>
        <v>0</v>
      </c>
      <c r="Q65" s="532">
        <f>Q63*'I5.1 Misc Data'!$D$17</f>
        <v>0</v>
      </c>
      <c r="R65" s="532">
        <f>R63*'I5.1 Misc Data'!$D$17</f>
        <v>0</v>
      </c>
      <c r="S65" s="532">
        <f>S63*'I5.1 Misc Data'!$D$17</f>
        <v>0</v>
      </c>
      <c r="T65" s="532">
        <f>T63*'I5.1 Misc Data'!$D$17</f>
        <v>0</v>
      </c>
      <c r="U65" s="532">
        <f>U63*'I5.1 Misc Data'!$D$17</f>
        <v>0</v>
      </c>
      <c r="V65" s="532">
        <f>V63*'I5.1 Misc Data'!$D$17</f>
        <v>0</v>
      </c>
      <c r="W65" s="532">
        <f>W63*'I5.1 Misc Data'!$D$17</f>
        <v>0</v>
      </c>
    </row>
    <row r="66" spans="1:25" ht="12.75" x14ac:dyDescent="0.2">
      <c r="A66" s="892"/>
      <c r="B66" s="895"/>
      <c r="C66" s="888"/>
      <c r="D66" s="532"/>
      <c r="E66" s="532"/>
      <c r="F66" s="532"/>
      <c r="G66" s="532"/>
      <c r="H66" s="532"/>
      <c r="I66" s="532"/>
      <c r="J66" s="532"/>
      <c r="K66" s="532"/>
      <c r="L66" s="532"/>
      <c r="M66" s="532"/>
      <c r="N66" s="532"/>
      <c r="O66" s="532"/>
      <c r="P66" s="532"/>
      <c r="Q66" s="532"/>
      <c r="R66" s="532"/>
      <c r="S66" s="532"/>
      <c r="T66" s="532"/>
      <c r="U66" s="532"/>
      <c r="V66" s="532"/>
      <c r="W66" s="532"/>
    </row>
    <row r="67" spans="1:25" s="39" customFormat="1" ht="12.75" x14ac:dyDescent="0.2">
      <c r="A67" s="892"/>
      <c r="B67" s="895" t="s">
        <v>584</v>
      </c>
      <c r="C67" s="888">
        <f>SUM(D67:W67)</f>
        <v>3590632.6924934615</v>
      </c>
      <c r="D67" s="532">
        <f>D25-(D34 +D36)</f>
        <v>679212.51099999249</v>
      </c>
      <c r="E67" s="532">
        <f t="shared" ref="E67:W67" si="11">E25-(E34 +E36)</f>
        <v>1186303.7186710057</v>
      </c>
      <c r="F67" s="532">
        <f t="shared" si="11"/>
        <v>1259381.7532805777</v>
      </c>
      <c r="G67" s="532">
        <f t="shared" si="11"/>
        <v>0</v>
      </c>
      <c r="H67" s="532">
        <f t="shared" si="11"/>
        <v>0</v>
      </c>
      <c r="I67" s="532">
        <f t="shared" si="11"/>
        <v>0</v>
      </c>
      <c r="J67" s="532">
        <f t="shared" si="11"/>
        <v>466457.01678751863</v>
      </c>
      <c r="K67" s="532">
        <f t="shared" si="11"/>
        <v>-5937.9114384296845</v>
      </c>
      <c r="L67" s="532">
        <f t="shared" si="11"/>
        <v>5215.6041927965925</v>
      </c>
      <c r="M67" s="532">
        <f t="shared" si="11"/>
        <v>0</v>
      </c>
      <c r="N67" s="532">
        <f t="shared" si="11"/>
        <v>0</v>
      </c>
      <c r="O67" s="532">
        <f t="shared" si="11"/>
        <v>0</v>
      </c>
      <c r="P67" s="532">
        <f t="shared" si="11"/>
        <v>0</v>
      </c>
      <c r="Q67" s="532">
        <f t="shared" si="11"/>
        <v>0</v>
      </c>
      <c r="R67" s="532">
        <f t="shared" si="11"/>
        <v>0</v>
      </c>
      <c r="S67" s="532">
        <f t="shared" si="11"/>
        <v>0</v>
      </c>
      <c r="T67" s="532">
        <f t="shared" si="11"/>
        <v>0</v>
      </c>
      <c r="U67" s="532">
        <f t="shared" si="11"/>
        <v>0</v>
      </c>
      <c r="V67" s="532">
        <f t="shared" si="11"/>
        <v>0</v>
      </c>
      <c r="W67" s="532">
        <f t="shared" si="11"/>
        <v>0</v>
      </c>
    </row>
    <row r="68" spans="1:25" s="39" customFormat="1" ht="12.75" x14ac:dyDescent="0.2">
      <c r="A68" s="892"/>
      <c r="B68" s="895"/>
      <c r="C68" s="888"/>
      <c r="D68" s="532"/>
      <c r="E68" s="532"/>
      <c r="F68" s="532"/>
      <c r="G68" s="532"/>
      <c r="H68" s="532"/>
      <c r="I68" s="532"/>
      <c r="J68" s="532"/>
      <c r="K68" s="532"/>
      <c r="L68" s="532"/>
      <c r="M68" s="532"/>
      <c r="N68" s="532"/>
      <c r="O68" s="532"/>
      <c r="P68" s="532"/>
      <c r="Q68" s="532"/>
      <c r="R68" s="532"/>
      <c r="S68" s="532"/>
      <c r="T68" s="532"/>
      <c r="U68" s="532"/>
      <c r="V68" s="532"/>
      <c r="W68" s="532"/>
    </row>
    <row r="69" spans="1:25" s="39" customFormat="1" ht="12.75" x14ac:dyDescent="0.2">
      <c r="A69" s="892"/>
      <c r="B69" s="895" t="s">
        <v>585</v>
      </c>
      <c r="C69" s="888">
        <f>SUM(D69:W69)</f>
        <v>0</v>
      </c>
      <c r="D69" s="532">
        <f>'I9 Direct Allocation'!E151</f>
        <v>0</v>
      </c>
      <c r="E69" s="532">
        <f>'I9 Direct Allocation'!F151</f>
        <v>0</v>
      </c>
      <c r="F69" s="532">
        <f>'I9 Direct Allocation'!G151</f>
        <v>0</v>
      </c>
      <c r="G69" s="532">
        <f>'I9 Direct Allocation'!H151</f>
        <v>0</v>
      </c>
      <c r="H69" s="532">
        <f>'I9 Direct Allocation'!I151</f>
        <v>0</v>
      </c>
      <c r="I69" s="532">
        <f>'I9 Direct Allocation'!J151</f>
        <v>0</v>
      </c>
      <c r="J69" s="532">
        <f>'I9 Direct Allocation'!K151</f>
        <v>0</v>
      </c>
      <c r="K69" s="532">
        <f>'I9 Direct Allocation'!L151</f>
        <v>0</v>
      </c>
      <c r="L69" s="532">
        <f>'I9 Direct Allocation'!M151</f>
        <v>0</v>
      </c>
      <c r="M69" s="532">
        <f>'I9 Direct Allocation'!N151</f>
        <v>0</v>
      </c>
      <c r="N69" s="532">
        <f>'I9 Direct Allocation'!O151</f>
        <v>0</v>
      </c>
      <c r="O69" s="532">
        <f>'I9 Direct Allocation'!P151</f>
        <v>0</v>
      </c>
      <c r="P69" s="532">
        <f>'I9 Direct Allocation'!Q151</f>
        <v>0</v>
      </c>
      <c r="Q69" s="532">
        <f>'I9 Direct Allocation'!R151</f>
        <v>0</v>
      </c>
      <c r="R69" s="532">
        <f>'I9 Direct Allocation'!S151</f>
        <v>0</v>
      </c>
      <c r="S69" s="532">
        <f>'I9 Direct Allocation'!T151</f>
        <v>0</v>
      </c>
      <c r="T69" s="532">
        <f>'I9 Direct Allocation'!U151</f>
        <v>0</v>
      </c>
      <c r="U69" s="532">
        <f>'I9 Direct Allocation'!V151</f>
        <v>0</v>
      </c>
      <c r="V69" s="532">
        <f>'I9 Direct Allocation'!W151</f>
        <v>0</v>
      </c>
      <c r="W69" s="532">
        <f>'I9 Direct Allocation'!X151</f>
        <v>0</v>
      </c>
    </row>
    <row r="70" spans="1:25" ht="12.75" x14ac:dyDescent="0.2">
      <c r="A70" s="892"/>
      <c r="B70" s="393"/>
      <c r="C70" s="888"/>
      <c r="D70" s="531"/>
      <c r="E70" s="531"/>
      <c r="F70" s="531"/>
      <c r="G70" s="531"/>
      <c r="H70" s="531"/>
      <c r="I70" s="531"/>
      <c r="J70" s="531"/>
      <c r="K70" s="531"/>
      <c r="L70" s="531"/>
      <c r="M70" s="535"/>
      <c r="N70" s="535"/>
      <c r="O70" s="535"/>
      <c r="P70" s="535"/>
      <c r="Q70" s="535"/>
      <c r="R70" s="535"/>
      <c r="S70" s="535"/>
      <c r="T70" s="535"/>
      <c r="U70" s="535"/>
      <c r="V70" s="535"/>
      <c r="W70" s="535"/>
    </row>
    <row r="71" spans="1:25" ht="12.75" x14ac:dyDescent="0.2">
      <c r="A71" s="892"/>
      <c r="B71" s="897" t="s">
        <v>885</v>
      </c>
      <c r="C71" s="1420">
        <f>SUM(D71:W71)</f>
        <v>3590632.6924934615</v>
      </c>
      <c r="D71" s="1421">
        <f>SUM(D67:D69)</f>
        <v>679212.51099999249</v>
      </c>
      <c r="E71" s="1421">
        <f t="shared" ref="E71:W71" si="12">SUM(E67:E69)</f>
        <v>1186303.7186710057</v>
      </c>
      <c r="F71" s="1421">
        <f t="shared" si="12"/>
        <v>1259381.7532805777</v>
      </c>
      <c r="G71" s="1421">
        <f t="shared" si="12"/>
        <v>0</v>
      </c>
      <c r="H71" s="1421">
        <f t="shared" si="12"/>
        <v>0</v>
      </c>
      <c r="I71" s="1421">
        <f t="shared" si="12"/>
        <v>0</v>
      </c>
      <c r="J71" s="1421">
        <f t="shared" si="12"/>
        <v>466457.01678751863</v>
      </c>
      <c r="K71" s="1421">
        <f t="shared" si="12"/>
        <v>-5937.9114384296845</v>
      </c>
      <c r="L71" s="1421">
        <f t="shared" si="12"/>
        <v>5215.6041927965925</v>
      </c>
      <c r="M71" s="1421">
        <f t="shared" si="12"/>
        <v>0</v>
      </c>
      <c r="N71" s="1421">
        <f t="shared" si="12"/>
        <v>0</v>
      </c>
      <c r="O71" s="1421">
        <f t="shared" si="12"/>
        <v>0</v>
      </c>
      <c r="P71" s="1421">
        <f t="shared" si="12"/>
        <v>0</v>
      </c>
      <c r="Q71" s="1421">
        <f t="shared" si="12"/>
        <v>0</v>
      </c>
      <c r="R71" s="1421">
        <f t="shared" si="12"/>
        <v>0</v>
      </c>
      <c r="S71" s="1421">
        <f t="shared" si="12"/>
        <v>0</v>
      </c>
      <c r="T71" s="1421">
        <f t="shared" si="12"/>
        <v>0</v>
      </c>
      <c r="U71" s="1421">
        <f t="shared" si="12"/>
        <v>0</v>
      </c>
      <c r="V71" s="1421">
        <f t="shared" si="12"/>
        <v>0</v>
      </c>
      <c r="W71" s="1421">
        <f t="shared" si="12"/>
        <v>0</v>
      </c>
    </row>
    <row r="72" spans="1:25" ht="12.75" x14ac:dyDescent="0.2">
      <c r="A72" s="892"/>
      <c r="B72" s="393"/>
      <c r="C72" s="888"/>
      <c r="D72" s="531"/>
      <c r="E72" s="531"/>
      <c r="F72" s="531"/>
      <c r="G72" s="531"/>
      <c r="H72" s="531"/>
      <c r="I72" s="531"/>
      <c r="J72" s="531"/>
      <c r="K72" s="531"/>
      <c r="L72" s="531"/>
      <c r="M72" s="535"/>
      <c r="N72" s="535"/>
      <c r="O72" s="535"/>
      <c r="P72" s="535"/>
      <c r="Q72" s="535"/>
      <c r="R72" s="535"/>
      <c r="S72" s="535"/>
      <c r="T72" s="535"/>
      <c r="U72" s="535"/>
      <c r="V72" s="535"/>
      <c r="W72" s="535"/>
    </row>
    <row r="73" spans="1:25" ht="12.75" x14ac:dyDescent="0.2">
      <c r="A73" s="892"/>
      <c r="B73" s="895" t="s">
        <v>890</v>
      </c>
      <c r="C73" s="888"/>
      <c r="D73" s="531"/>
      <c r="E73" s="531"/>
      <c r="F73" s="531"/>
      <c r="G73" s="531"/>
      <c r="H73" s="531"/>
      <c r="I73" s="531"/>
      <c r="J73" s="531"/>
      <c r="K73" s="531"/>
      <c r="L73" s="531"/>
      <c r="M73" s="535"/>
      <c r="N73" s="535"/>
      <c r="O73" s="535"/>
      <c r="P73" s="535"/>
      <c r="Q73" s="535"/>
      <c r="R73" s="535"/>
      <c r="S73" s="535"/>
      <c r="T73" s="535"/>
      <c r="U73" s="535"/>
      <c r="V73" s="535"/>
      <c r="W73" s="535"/>
    </row>
    <row r="74" spans="1:25" ht="12.75" x14ac:dyDescent="0.2">
      <c r="A74" s="892"/>
      <c r="B74" s="393"/>
      <c r="C74" s="888"/>
      <c r="D74" s="531"/>
      <c r="E74" s="531"/>
      <c r="F74" s="531"/>
      <c r="G74" s="531"/>
      <c r="H74" s="531"/>
      <c r="I74" s="531"/>
      <c r="J74" s="531"/>
      <c r="K74" s="531"/>
      <c r="L74" s="531"/>
      <c r="M74" s="535"/>
      <c r="N74" s="535"/>
      <c r="O74" s="535"/>
      <c r="P74" s="535"/>
      <c r="Q74" s="535"/>
      <c r="R74" s="535"/>
      <c r="S74" s="535"/>
      <c r="T74" s="535"/>
      <c r="U74" s="535"/>
      <c r="V74" s="535"/>
      <c r="W74" s="535"/>
    </row>
    <row r="75" spans="1:25" s="510" customFormat="1" ht="12.75" x14ac:dyDescent="0.2">
      <c r="A75" s="894"/>
      <c r="B75" s="1699" t="s">
        <v>400</v>
      </c>
      <c r="C75" s="1700">
        <f t="shared" ref="C75:W75" si="13">IF(ISERROR(C25/C$40),"0.00%", (C25/C$40))</f>
        <v>0.99999999999999967</v>
      </c>
      <c r="D75" s="1701">
        <f t="shared" si="13"/>
        <v>0.91197929925855259</v>
      </c>
      <c r="E75" s="1701">
        <f t="shared" si="13"/>
        <v>1.1874739497981737</v>
      </c>
      <c r="F75" s="1701">
        <f t="shared" si="13"/>
        <v>1.0945800567580695</v>
      </c>
      <c r="G75" s="1701" t="str">
        <f t="shared" si="13"/>
        <v>0.00%</v>
      </c>
      <c r="H75" s="1701" t="str">
        <f t="shared" si="13"/>
        <v>0.00%</v>
      </c>
      <c r="I75" s="1701" t="str">
        <f t="shared" si="13"/>
        <v>0.00%</v>
      </c>
      <c r="J75" s="1701">
        <f t="shared" si="13"/>
        <v>2.0058986333302671</v>
      </c>
      <c r="K75" s="1701">
        <f t="shared" si="13"/>
        <v>0.75641398464206144</v>
      </c>
      <c r="L75" s="1701">
        <f t="shared" si="13"/>
        <v>1.0017615061257248</v>
      </c>
      <c r="M75" s="534" t="str">
        <f t="shared" si="13"/>
        <v>0.00%</v>
      </c>
      <c r="N75" s="534" t="str">
        <f t="shared" si="13"/>
        <v>0.00%</v>
      </c>
      <c r="O75" s="534" t="str">
        <f t="shared" si="13"/>
        <v>0.00%</v>
      </c>
      <c r="P75" s="534" t="str">
        <f t="shared" si="13"/>
        <v>0.00%</v>
      </c>
      <c r="Q75" s="534" t="str">
        <f t="shared" si="13"/>
        <v>0.00%</v>
      </c>
      <c r="R75" s="534" t="str">
        <f t="shared" si="13"/>
        <v>0.00%</v>
      </c>
      <c r="S75" s="534" t="str">
        <f t="shared" si="13"/>
        <v>0.00%</v>
      </c>
      <c r="T75" s="534" t="str">
        <f t="shared" si="13"/>
        <v>0.00%</v>
      </c>
      <c r="U75" s="534" t="str">
        <f t="shared" si="13"/>
        <v>0.00%</v>
      </c>
      <c r="V75" s="534" t="str">
        <f t="shared" si="13"/>
        <v>0.00%</v>
      </c>
      <c r="W75" s="534" t="str">
        <f t="shared" si="13"/>
        <v>0.00%</v>
      </c>
    </row>
    <row r="76" spans="1:25" ht="12.75" x14ac:dyDescent="0.2">
      <c r="A76" s="892"/>
      <c r="B76" s="393"/>
      <c r="C76" s="888"/>
      <c r="D76" s="531"/>
      <c r="E76" s="531"/>
      <c r="F76" s="531"/>
      <c r="G76" s="531"/>
      <c r="H76" s="531"/>
      <c r="I76" s="531"/>
      <c r="J76" s="531"/>
      <c r="K76" s="531"/>
      <c r="L76" s="531"/>
      <c r="M76" s="535"/>
      <c r="N76" s="535"/>
      <c r="O76" s="535"/>
      <c r="P76" s="535"/>
      <c r="Q76" s="535"/>
      <c r="R76" s="535"/>
      <c r="S76" s="535"/>
      <c r="T76" s="535"/>
      <c r="U76" s="535"/>
      <c r="V76" s="535"/>
      <c r="W76" s="535"/>
      <c r="Y76" s="509"/>
    </row>
    <row r="77" spans="1:25" ht="12.75" x14ac:dyDescent="0.2">
      <c r="A77" s="892"/>
      <c r="B77" s="393" t="s">
        <v>749</v>
      </c>
      <c r="C77" s="888">
        <f>SUM(D77:W77)</f>
        <v>-1954988.9298578394</v>
      </c>
      <c r="D77" s="531">
        <f>D21-D40</f>
        <v>-2724665.07829592</v>
      </c>
      <c r="E77" s="531">
        <f t="shared" ref="E77:W77" si="14">E21-E40</f>
        <v>360838.12700670119</v>
      </c>
      <c r="F77" s="531">
        <f t="shared" si="14"/>
        <v>71342.244057502598</v>
      </c>
      <c r="G77" s="531">
        <f t="shared" si="14"/>
        <v>0</v>
      </c>
      <c r="H77" s="531">
        <f t="shared" si="14"/>
        <v>0</v>
      </c>
      <c r="I77" s="531">
        <f t="shared" si="14"/>
        <v>0</v>
      </c>
      <c r="J77" s="531">
        <f t="shared" si="14"/>
        <v>355247.32104054489</v>
      </c>
      <c r="K77" s="531">
        <f t="shared" si="14"/>
        <v>-14648.943952090733</v>
      </c>
      <c r="L77" s="531">
        <f t="shared" si="14"/>
        <v>-3102.599714577118</v>
      </c>
      <c r="M77" s="531">
        <f t="shared" si="14"/>
        <v>0</v>
      </c>
      <c r="N77" s="531">
        <f t="shared" si="14"/>
        <v>0</v>
      </c>
      <c r="O77" s="531">
        <f t="shared" si="14"/>
        <v>0</v>
      </c>
      <c r="P77" s="531">
        <f t="shared" si="14"/>
        <v>0</v>
      </c>
      <c r="Q77" s="531">
        <f t="shared" si="14"/>
        <v>0</v>
      </c>
      <c r="R77" s="531">
        <f t="shared" si="14"/>
        <v>0</v>
      </c>
      <c r="S77" s="531">
        <f t="shared" si="14"/>
        <v>0</v>
      </c>
      <c r="T77" s="531">
        <f t="shared" si="14"/>
        <v>0</v>
      </c>
      <c r="U77" s="531">
        <f t="shared" si="14"/>
        <v>0</v>
      </c>
      <c r="V77" s="531">
        <f t="shared" si="14"/>
        <v>0</v>
      </c>
      <c r="W77" s="531">
        <f t="shared" si="14"/>
        <v>0</v>
      </c>
      <c r="Y77" s="509"/>
    </row>
    <row r="78" spans="1:25" s="39" customFormat="1" ht="23.25" customHeight="1" x14ac:dyDescent="0.2">
      <c r="A78" s="893"/>
      <c r="B78" s="895"/>
      <c r="C78" s="2545" t="str">
        <f>IF(ROUND('I6.1 Revenue'!B16-C77,-1)=0,"Deficiency Input equals Output","Deficiency Input Does Not Equal Output")</f>
        <v>Deficiency Input equals Output</v>
      </c>
      <c r="D78" s="2546"/>
      <c r="E78" s="2547"/>
      <c r="F78" s="532"/>
      <c r="G78" s="532"/>
      <c r="H78" s="532"/>
      <c r="I78" s="532"/>
      <c r="J78" s="532"/>
      <c r="K78" s="532"/>
      <c r="L78" s="532"/>
      <c r="M78" s="532"/>
      <c r="N78" s="532"/>
      <c r="O78" s="532"/>
      <c r="P78" s="532"/>
      <c r="Q78" s="532"/>
      <c r="R78" s="532"/>
      <c r="S78" s="532"/>
      <c r="T78" s="532"/>
      <c r="U78" s="532"/>
      <c r="V78" s="532"/>
      <c r="W78" s="532"/>
      <c r="Y78" s="508"/>
    </row>
    <row r="79" spans="1:25" ht="12.75" x14ac:dyDescent="0.2">
      <c r="A79" s="892"/>
      <c r="B79" s="393" t="s">
        <v>405</v>
      </c>
      <c r="C79" s="888">
        <f>SUM(D79:W79)</f>
        <v>1.7607817426323891E-9</v>
      </c>
      <c r="D79" s="531">
        <f>D25-D40</f>
        <v>-1551156.7116347123</v>
      </c>
      <c r="E79" s="531">
        <f t="shared" ref="E79:W79" si="15">E25-E40</f>
        <v>677794.07438167185</v>
      </c>
      <c r="F79" s="531">
        <f t="shared" si="15"/>
        <v>469098.10923772026</v>
      </c>
      <c r="G79" s="531">
        <f t="shared" si="15"/>
        <v>0</v>
      </c>
      <c r="H79" s="531">
        <f t="shared" si="15"/>
        <v>0</v>
      </c>
      <c r="I79" s="531">
        <f t="shared" si="15"/>
        <v>0</v>
      </c>
      <c r="J79" s="531">
        <f t="shared" si="15"/>
        <v>416241.73678625259</v>
      </c>
      <c r="K79" s="531">
        <f t="shared" si="15"/>
        <v>-12055.038063960841</v>
      </c>
      <c r="L79" s="531">
        <f t="shared" si="15"/>
        <v>77.829293030205008</v>
      </c>
      <c r="M79" s="531">
        <f t="shared" si="15"/>
        <v>0</v>
      </c>
      <c r="N79" s="531">
        <f t="shared" si="15"/>
        <v>0</v>
      </c>
      <c r="O79" s="531">
        <f t="shared" si="15"/>
        <v>0</v>
      </c>
      <c r="P79" s="531">
        <f t="shared" si="15"/>
        <v>0</v>
      </c>
      <c r="Q79" s="531">
        <f t="shared" si="15"/>
        <v>0</v>
      </c>
      <c r="R79" s="531">
        <f t="shared" si="15"/>
        <v>0</v>
      </c>
      <c r="S79" s="531">
        <f t="shared" si="15"/>
        <v>0</v>
      </c>
      <c r="T79" s="531">
        <f t="shared" si="15"/>
        <v>0</v>
      </c>
      <c r="U79" s="531">
        <f t="shared" si="15"/>
        <v>0</v>
      </c>
      <c r="V79" s="531">
        <f t="shared" si="15"/>
        <v>0</v>
      </c>
      <c r="W79" s="531">
        <f t="shared" si="15"/>
        <v>0</v>
      </c>
      <c r="X79" s="1709"/>
    </row>
    <row r="80" spans="1:25" ht="12.75" x14ac:dyDescent="0.2">
      <c r="A80" s="892"/>
      <c r="B80" s="393"/>
      <c r="C80" s="888"/>
      <c r="D80" s="531"/>
      <c r="E80" s="531"/>
      <c r="F80" s="531"/>
      <c r="G80" s="531"/>
      <c r="H80" s="531"/>
      <c r="I80" s="531"/>
      <c r="J80" s="531"/>
      <c r="K80" s="531"/>
      <c r="L80" s="531"/>
      <c r="M80" s="535"/>
      <c r="N80" s="535"/>
      <c r="O80" s="535"/>
      <c r="P80" s="535"/>
      <c r="Q80" s="535"/>
      <c r="R80" s="535"/>
      <c r="S80" s="535"/>
      <c r="T80" s="535"/>
      <c r="U80" s="535"/>
      <c r="V80" s="535"/>
      <c r="W80" s="535"/>
    </row>
    <row r="81" spans="1:23" ht="13.5" thickBot="1" x14ac:dyDescent="0.25">
      <c r="A81" s="892"/>
      <c r="B81" s="393" t="s">
        <v>1347</v>
      </c>
      <c r="C81" s="891">
        <f>IF(ISERROR(C71/C65),"0.00%", (C71/C65))</f>
        <v>8.5199999458163825E-2</v>
      </c>
      <c r="D81" s="891">
        <f t="shared" ref="D81:W81" si="16">IF(ISERROR(D71/D65),"0.00%", (D71/D65))</f>
        <v>2.6510862489292842E-2</v>
      </c>
      <c r="E81" s="891">
        <f t="shared" si="16"/>
        <v>0.19712507953383712</v>
      </c>
      <c r="F81" s="891">
        <f t="shared" si="16"/>
        <v>0.12851006129538142</v>
      </c>
      <c r="G81" s="891" t="str">
        <f t="shared" si="16"/>
        <v>0.00%</v>
      </c>
      <c r="H81" s="891" t="str">
        <f t="shared" si="16"/>
        <v>0.00%</v>
      </c>
      <c r="I81" s="891" t="str">
        <f t="shared" si="16"/>
        <v>0.00%</v>
      </c>
      <c r="J81" s="891">
        <f t="shared" si="16"/>
        <v>0.80844512010042591</v>
      </c>
      <c r="K81" s="891">
        <f t="shared" si="16"/>
        <v>-8.6947092749957572E-2</v>
      </c>
      <c r="L81" s="891">
        <f t="shared" si="16"/>
        <v>8.6566793491985372E-2</v>
      </c>
      <c r="M81" s="891" t="str">
        <f t="shared" si="16"/>
        <v>0.00%</v>
      </c>
      <c r="N81" s="891" t="str">
        <f t="shared" si="16"/>
        <v>0.00%</v>
      </c>
      <c r="O81" s="891" t="str">
        <f t="shared" si="16"/>
        <v>0.00%</v>
      </c>
      <c r="P81" s="891" t="str">
        <f t="shared" si="16"/>
        <v>0.00%</v>
      </c>
      <c r="Q81" s="891" t="str">
        <f t="shared" si="16"/>
        <v>0.00%</v>
      </c>
      <c r="R81" s="891" t="str">
        <f t="shared" si="16"/>
        <v>0.00%</v>
      </c>
      <c r="S81" s="891" t="str">
        <f t="shared" si="16"/>
        <v>0.00%</v>
      </c>
      <c r="T81" s="891" t="str">
        <f t="shared" si="16"/>
        <v>0.00%</v>
      </c>
      <c r="U81" s="891" t="str">
        <f t="shared" si="16"/>
        <v>0.00%</v>
      </c>
      <c r="V81" s="891" t="str">
        <f t="shared" si="16"/>
        <v>0.00%</v>
      </c>
      <c r="W81" s="891" t="str">
        <f t="shared" si="16"/>
        <v>0.00%</v>
      </c>
    </row>
    <row r="82" spans="1:23" ht="12.75" x14ac:dyDescent="0.2">
      <c r="A82" s="525"/>
      <c r="B82" s="325"/>
    </row>
    <row r="83" spans="1:23" ht="12.75" x14ac:dyDescent="0.2">
      <c r="A83" s="525"/>
      <c r="B83" s="325"/>
    </row>
    <row r="84" spans="1:23" ht="12.75" x14ac:dyDescent="0.2">
      <c r="A84" s="525"/>
      <c r="B84" s="325"/>
    </row>
    <row r="85" spans="1:23" ht="12.75" x14ac:dyDescent="0.2">
      <c r="A85" s="525"/>
      <c r="B85" s="325"/>
      <c r="D85" s="508"/>
      <c r="E85" s="508"/>
      <c r="F85" s="508"/>
      <c r="G85" s="508"/>
      <c r="H85" s="508"/>
      <c r="I85" s="508"/>
      <c r="J85" s="508"/>
      <c r="K85" s="508"/>
      <c r="L85" s="508"/>
      <c r="M85" s="509"/>
      <c r="N85" s="509"/>
      <c r="O85" s="509"/>
      <c r="P85" s="509"/>
      <c r="Q85" s="509"/>
      <c r="R85" s="509"/>
      <c r="S85" s="509"/>
      <c r="T85" s="509"/>
      <c r="U85" s="509"/>
      <c r="V85" s="509"/>
      <c r="W85" s="509"/>
    </row>
    <row r="86" spans="1:23" ht="12.75" x14ac:dyDescent="0.2">
      <c r="A86" s="525"/>
      <c r="B86" s="325"/>
    </row>
    <row r="87" spans="1:23" ht="12.75" x14ac:dyDescent="0.2">
      <c r="A87" s="525"/>
      <c r="B87" s="325"/>
      <c r="M87" s="509"/>
      <c r="N87" s="509"/>
      <c r="O87" s="509"/>
      <c r="P87" s="509"/>
      <c r="Q87" s="509"/>
      <c r="R87" s="509"/>
      <c r="S87" s="509"/>
      <c r="T87" s="509"/>
      <c r="U87" s="509"/>
      <c r="V87" s="509"/>
      <c r="W87" s="509"/>
    </row>
    <row r="88" spans="1:23" ht="12.75" x14ac:dyDescent="0.2">
      <c r="A88" s="525"/>
      <c r="B88" s="325"/>
      <c r="M88" s="509"/>
      <c r="N88" s="509"/>
      <c r="O88" s="509"/>
      <c r="P88" s="509"/>
      <c r="Q88" s="509"/>
      <c r="R88" s="509"/>
      <c r="S88" s="509"/>
      <c r="T88" s="509"/>
      <c r="U88" s="509"/>
      <c r="V88" s="509"/>
      <c r="W88" s="509"/>
    </row>
    <row r="89" spans="1:23" ht="12.75" x14ac:dyDescent="0.2">
      <c r="A89" s="525"/>
      <c r="B89" s="325"/>
      <c r="M89" s="509"/>
      <c r="N89" s="509"/>
      <c r="O89" s="509"/>
      <c r="P89" s="509"/>
      <c r="Q89" s="509"/>
      <c r="R89" s="509"/>
      <c r="S89" s="509"/>
      <c r="T89" s="509"/>
      <c r="U89" s="509"/>
      <c r="V89" s="509"/>
      <c r="W89" s="509"/>
    </row>
    <row r="90" spans="1:23" ht="12.75" x14ac:dyDescent="0.2">
      <c r="A90" s="525"/>
      <c r="B90" s="325"/>
    </row>
    <row r="91" spans="1:23" ht="12.75" x14ac:dyDescent="0.2">
      <c r="A91" s="525"/>
      <c r="B91" s="325"/>
    </row>
    <row r="92" spans="1:23" ht="12.75" x14ac:dyDescent="0.2">
      <c r="A92" s="525"/>
      <c r="B92" s="325"/>
    </row>
    <row r="93" spans="1:23" ht="12.75" x14ac:dyDescent="0.2">
      <c r="A93" s="525"/>
    </row>
    <row r="94" spans="1:23" ht="12.75" x14ac:dyDescent="0.2">
      <c r="A94" s="523"/>
    </row>
    <row r="95" spans="1:23" ht="12.75" x14ac:dyDescent="0.2">
      <c r="A95" s="523"/>
    </row>
    <row r="96" spans="1:23" ht="12.75" x14ac:dyDescent="0.2">
      <c r="A96" s="523"/>
    </row>
    <row r="97" spans="1:1" ht="12.75" x14ac:dyDescent="0.2">
      <c r="A97" s="523"/>
    </row>
    <row r="98" spans="1:1" ht="12.75" x14ac:dyDescent="0.2">
      <c r="A98" s="523"/>
    </row>
    <row r="99" spans="1:1" ht="12.75" x14ac:dyDescent="0.2">
      <c r="A99" s="523"/>
    </row>
    <row r="100" spans="1:1" ht="12.75" x14ac:dyDescent="0.2">
      <c r="A100" s="523"/>
    </row>
    <row r="101" spans="1:1" ht="12.75" x14ac:dyDescent="0.2">
      <c r="A101" s="523"/>
    </row>
    <row r="102" spans="1:1" ht="12.75" x14ac:dyDescent="0.2">
      <c r="A102" s="523"/>
    </row>
    <row r="103" spans="1:1" ht="12.75" x14ac:dyDescent="0.2">
      <c r="A103" s="523"/>
    </row>
    <row r="104" spans="1:1" ht="12.75" x14ac:dyDescent="0.2">
      <c r="A104" s="523"/>
    </row>
    <row r="105" spans="1:1" ht="12.75" x14ac:dyDescent="0.2">
      <c r="A105" s="523"/>
    </row>
    <row r="106" spans="1:1" ht="12.75" x14ac:dyDescent="0.2">
      <c r="A106" s="523"/>
    </row>
    <row r="107" spans="1:1" ht="12.75" x14ac:dyDescent="0.2">
      <c r="A107" s="523"/>
    </row>
    <row r="108" spans="1:1" ht="12.75" x14ac:dyDescent="0.2">
      <c r="A108" s="523"/>
    </row>
    <row r="109" spans="1:1" ht="12.75" x14ac:dyDescent="0.2">
      <c r="A109" s="523"/>
    </row>
    <row r="110" spans="1:1" ht="12.75" x14ac:dyDescent="0.2">
      <c r="A110" s="523"/>
    </row>
    <row r="111" spans="1:1" ht="12.75" x14ac:dyDescent="0.2">
      <c r="A111" s="523"/>
    </row>
    <row r="112" spans="1:1" ht="12.75" x14ac:dyDescent="0.2">
      <c r="A112" s="523"/>
    </row>
    <row r="113" spans="1:1" ht="12.75" x14ac:dyDescent="0.2">
      <c r="A113" s="523"/>
    </row>
    <row r="114" spans="1:1" ht="12.75" x14ac:dyDescent="0.2">
      <c r="A114" s="523"/>
    </row>
    <row r="115" spans="1:1" ht="12.75" x14ac:dyDescent="0.2">
      <c r="A115" s="523"/>
    </row>
    <row r="116" spans="1:1" ht="12.75" x14ac:dyDescent="0.2">
      <c r="A116" s="523"/>
    </row>
    <row r="117" spans="1:1" ht="12.75" x14ac:dyDescent="0.2">
      <c r="A117" s="523"/>
    </row>
    <row r="118" spans="1:1" ht="12.75" x14ac:dyDescent="0.2">
      <c r="A118" s="523"/>
    </row>
    <row r="119" spans="1:1" ht="12.75" x14ac:dyDescent="0.2">
      <c r="A119" s="523"/>
    </row>
    <row r="120" spans="1:1" ht="12.75" x14ac:dyDescent="0.2">
      <c r="A120" s="523"/>
    </row>
    <row r="121" spans="1:1" ht="12.75" x14ac:dyDescent="0.2">
      <c r="A121" s="523"/>
    </row>
  </sheetData>
  <mergeCells count="9">
    <mergeCell ref="A1:F1"/>
    <mergeCell ref="A2:E2"/>
    <mergeCell ref="A3:E3"/>
    <mergeCell ref="A4:E4"/>
    <mergeCell ref="C78:E78"/>
    <mergeCell ref="C41:E41"/>
    <mergeCell ref="C64:E64"/>
    <mergeCell ref="C15:L15"/>
    <mergeCell ref="C20:F20"/>
  </mergeCells>
  <phoneticPr fontId="7" type="noConversion"/>
  <conditionalFormatting sqref="C41 C64">
    <cfRule type="cellIs" dxfId="9" priority="3" stopIfTrue="1" operator="equal">
      <formula>"Error"</formula>
    </cfRule>
  </conditionalFormatting>
  <conditionalFormatting sqref="C78">
    <cfRule type="cellIs" dxfId="8" priority="2" stopIfTrue="1" operator="equal">
      <formula>"Error"</formula>
    </cfRule>
  </conditionalFormatting>
  <conditionalFormatting sqref="C20">
    <cfRule type="cellIs" dxfId="7" priority="1" stopIfTrue="1" operator="equal">
      <formula>"Error"</formula>
    </cfRule>
  </conditionalFormatting>
  <pageMargins left="0.39370078740157483" right="0.39370078740157483" top="0.39370078740157483" bottom="0.39370078740157483" header="0.15748031496062992" footer="0.51181102362204722"/>
  <pageSetup scale="49" fitToHeight="3" orientation="landscape" r:id="rId1"/>
  <headerFooter alignWithMargins="0"/>
  <rowBreaks count="1" manualBreakCount="1">
    <brk id="43" max="16383" man="1"/>
  </rowBreaks>
  <colBreaks count="2" manualBreakCount="2">
    <brk id="9" max="1048575" man="1"/>
    <brk id="16"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9"/>
    <pageSetUpPr fitToPage="1"/>
  </sheetPr>
  <dimension ref="A1:AK802"/>
  <sheetViews>
    <sheetView topLeftCell="A7" workbookViewId="0">
      <selection activeCell="D16" sqref="D16:L18"/>
    </sheetView>
  </sheetViews>
  <sheetFormatPr defaultColWidth="9.140625" defaultRowHeight="11.25" x14ac:dyDescent="0.2"/>
  <cols>
    <col min="1" max="1" width="14.140625" style="541" customWidth="1"/>
    <col min="2" max="2" width="43.5703125" style="8" customWidth="1"/>
    <col min="3" max="3" width="15.7109375" style="538" customWidth="1"/>
    <col min="4" max="4" width="15.7109375" style="539" customWidth="1"/>
    <col min="5" max="6" width="15.7109375" style="540" customWidth="1"/>
    <col min="7" max="7" width="15.7109375" style="540" hidden="1" customWidth="1"/>
    <col min="8" max="8" width="15.7109375" style="539" hidden="1" customWidth="1"/>
    <col min="9" max="9" width="15.7109375" style="540" hidden="1" customWidth="1"/>
    <col min="10" max="12" width="15.7109375" style="540" customWidth="1"/>
    <col min="13" max="13" width="15.7109375" style="540" hidden="1" customWidth="1"/>
    <col min="14" max="14" width="11.28515625" style="540" hidden="1" customWidth="1"/>
    <col min="15" max="23" width="15.7109375" style="540" hidden="1" customWidth="1"/>
    <col min="24" max="24" width="9.140625" style="538"/>
    <col min="25" max="25" width="9.140625" style="466"/>
    <col min="26" max="26" width="11.42578125" style="466" bestFit="1" customWidth="1"/>
    <col min="27" max="30" width="9.140625" style="466"/>
    <col min="31" max="16384" width="9.140625" style="8"/>
  </cols>
  <sheetData>
    <row r="1" spans="1:30" ht="77.25" customHeight="1" x14ac:dyDescent="0.2">
      <c r="A1" s="2439"/>
      <c r="B1" s="2439"/>
      <c r="C1" s="2439"/>
      <c r="D1" s="2439"/>
      <c r="E1" s="2439"/>
      <c r="F1" s="2439"/>
      <c r="G1" s="8"/>
      <c r="H1" s="8"/>
      <c r="I1" s="8"/>
      <c r="J1" s="8"/>
      <c r="K1" s="8"/>
      <c r="L1" s="8"/>
      <c r="M1" s="8"/>
      <c r="N1" s="8"/>
      <c r="O1" s="8"/>
      <c r="P1" s="8"/>
      <c r="Q1" s="8"/>
      <c r="R1" s="8"/>
      <c r="S1" s="8"/>
      <c r="T1" s="8"/>
      <c r="U1" s="8"/>
      <c r="V1" s="8"/>
      <c r="W1" s="8"/>
      <c r="X1" s="8"/>
      <c r="Y1" s="8"/>
      <c r="Z1" s="8"/>
      <c r="AA1" s="8"/>
      <c r="AB1" s="8"/>
      <c r="AC1" s="8"/>
      <c r="AD1" s="8"/>
    </row>
    <row r="2" spans="1:30" ht="37.5" customHeight="1" x14ac:dyDescent="0.3">
      <c r="A2" s="2473"/>
      <c r="B2" s="2473"/>
      <c r="C2" s="2473"/>
      <c r="D2" s="2473"/>
      <c r="E2" s="2473"/>
      <c r="F2" s="8"/>
      <c r="G2" s="8"/>
      <c r="H2" s="8"/>
      <c r="I2" s="8"/>
      <c r="J2" s="8"/>
      <c r="K2" s="8"/>
      <c r="L2" s="8"/>
      <c r="M2" s="8"/>
      <c r="N2" s="8"/>
      <c r="O2" s="8"/>
      <c r="P2" s="8"/>
      <c r="Q2" s="8"/>
      <c r="R2" s="8"/>
      <c r="S2" s="8"/>
      <c r="T2" s="8"/>
      <c r="U2" s="8"/>
      <c r="V2" s="8"/>
      <c r="W2" s="8"/>
      <c r="X2" s="8"/>
      <c r="Y2" s="8"/>
      <c r="Z2" s="8"/>
      <c r="AA2" s="8"/>
      <c r="AB2" s="8"/>
      <c r="AC2" s="8"/>
      <c r="AD2" s="8"/>
    </row>
    <row r="3" spans="1:30" ht="45" customHeight="1" x14ac:dyDescent="0.25">
      <c r="A3" s="2474"/>
      <c r="B3" s="2474"/>
      <c r="C3" s="2474"/>
      <c r="D3" s="2474"/>
      <c r="E3" s="2474"/>
      <c r="F3" s="8"/>
      <c r="G3" s="9"/>
      <c r="H3" s="8"/>
      <c r="I3" s="8"/>
      <c r="J3" s="8"/>
      <c r="K3" s="8"/>
      <c r="L3" s="8"/>
      <c r="M3" s="8"/>
      <c r="N3" s="8"/>
      <c r="O3" s="8"/>
      <c r="P3" s="8"/>
      <c r="Q3" s="8"/>
      <c r="R3" s="8"/>
      <c r="S3" s="8"/>
      <c r="T3" s="8"/>
      <c r="U3" s="8"/>
      <c r="V3" s="8"/>
      <c r="W3" s="8"/>
      <c r="X3" s="8"/>
      <c r="Y3" s="8"/>
      <c r="Z3" s="8"/>
      <c r="AA3" s="8"/>
      <c r="AB3" s="8"/>
      <c r="AC3" s="8"/>
      <c r="AD3" s="8"/>
    </row>
    <row r="4" spans="1:30" ht="18" x14ac:dyDescent="0.25">
      <c r="A4" s="2475" t="str">
        <f>'I1 Intro'!C11</f>
        <v>EB-2019-0037</v>
      </c>
      <c r="B4" s="2475"/>
      <c r="C4" s="2475"/>
      <c r="D4" s="2475"/>
      <c r="E4" s="2475"/>
      <c r="F4" s="8"/>
      <c r="G4" s="8"/>
      <c r="H4" s="8"/>
      <c r="I4" s="8"/>
      <c r="J4" s="8"/>
      <c r="K4" s="8"/>
      <c r="L4" s="8"/>
      <c r="M4" s="8"/>
      <c r="N4" s="8"/>
      <c r="O4" s="8"/>
      <c r="P4" s="8"/>
      <c r="Q4" s="8"/>
      <c r="R4" s="8"/>
      <c r="S4" s="8"/>
      <c r="T4" s="8"/>
      <c r="U4" s="8"/>
      <c r="V4" s="8"/>
      <c r="W4" s="8"/>
      <c r="X4" s="8"/>
      <c r="Y4" s="8"/>
      <c r="Z4" s="8"/>
      <c r="AA4" s="8"/>
      <c r="AB4" s="8"/>
      <c r="AC4" s="8"/>
      <c r="AD4" s="8"/>
    </row>
    <row r="5" spans="1:30" ht="21" customHeight="1" x14ac:dyDescent="0.3">
      <c r="A5" s="299" t="str">
        <f>"Sheet O2 Monthly Fixed Charge Min. &amp; Max. Worksheet  - "&amp;  'I2 LDC class'!$C$17</f>
        <v>Sheet O2 Monthly Fixed Charge Min. &amp; Max. Worksheet  - Initial Application</v>
      </c>
      <c r="B5" s="300"/>
      <c r="C5" s="480"/>
      <c r="D5" s="480"/>
      <c r="E5" s="301"/>
      <c r="F5" s="8"/>
      <c r="G5" s="8"/>
      <c r="H5" s="8"/>
      <c r="I5" s="8"/>
      <c r="J5" s="8"/>
      <c r="K5" s="8"/>
      <c r="L5" s="8"/>
      <c r="M5" s="8"/>
      <c r="N5" s="8"/>
      <c r="O5" s="8"/>
      <c r="P5" s="8"/>
      <c r="Q5" s="8"/>
      <c r="R5" s="8"/>
      <c r="S5" s="8"/>
      <c r="T5" s="8"/>
      <c r="U5" s="8"/>
      <c r="V5" s="8"/>
      <c r="W5" s="8"/>
      <c r="X5" s="8"/>
      <c r="Y5" s="8"/>
      <c r="Z5" s="8"/>
      <c r="AA5" s="8"/>
      <c r="AB5" s="8"/>
      <c r="AC5" s="8"/>
      <c r="AD5" s="8"/>
    </row>
    <row r="6" spans="1:30" ht="6" customHeight="1" x14ac:dyDescent="0.2">
      <c r="A6" s="11"/>
      <c r="B6" s="11"/>
      <c r="C6" s="481"/>
      <c r="D6" s="481"/>
      <c r="E6" s="11"/>
      <c r="F6" s="11"/>
      <c r="G6" s="11"/>
      <c r="H6" s="11"/>
      <c r="I6" s="11"/>
      <c r="J6" s="11"/>
      <c r="K6" s="11"/>
      <c r="L6" s="11"/>
      <c r="M6" s="11"/>
      <c r="N6" s="11"/>
      <c r="O6" s="11"/>
      <c r="P6" s="8"/>
      <c r="Q6" s="8"/>
      <c r="R6" s="8"/>
      <c r="S6" s="8"/>
      <c r="T6" s="8"/>
      <c r="U6" s="8"/>
      <c r="V6" s="8"/>
      <c r="W6" s="8"/>
      <c r="X6" s="8"/>
      <c r="Y6" s="8"/>
      <c r="Z6" s="8"/>
      <c r="AA6" s="8"/>
      <c r="AB6" s="8"/>
      <c r="AC6" s="8"/>
      <c r="AD6" s="8"/>
    </row>
    <row r="7" spans="1:30" x14ac:dyDescent="0.2">
      <c r="A7" s="290"/>
    </row>
    <row r="8" spans="1:30" x14ac:dyDescent="0.2">
      <c r="A8" s="290"/>
    </row>
    <row r="9" spans="1:30" ht="12.75" x14ac:dyDescent="0.2">
      <c r="A9" s="46"/>
      <c r="B9" s="291"/>
    </row>
    <row r="11" spans="1:30" x14ac:dyDescent="0.2">
      <c r="A11" s="290"/>
      <c r="C11" s="540"/>
    </row>
    <row r="12" spans="1:30" ht="12.75" x14ac:dyDescent="0.2">
      <c r="A12" s="557"/>
      <c r="B12" s="291"/>
      <c r="C12" s="646"/>
      <c r="D12" s="655">
        <v>1</v>
      </c>
      <c r="E12" s="655">
        <v>2</v>
      </c>
      <c r="F12" s="655">
        <v>3</v>
      </c>
      <c r="G12" s="655">
        <v>4</v>
      </c>
      <c r="H12" s="655">
        <v>5</v>
      </c>
      <c r="I12" s="655">
        <v>6</v>
      </c>
      <c r="J12" s="655">
        <v>7</v>
      </c>
      <c r="K12" s="655">
        <v>8</v>
      </c>
      <c r="L12" s="655">
        <v>9</v>
      </c>
      <c r="M12" s="655">
        <v>10</v>
      </c>
      <c r="N12" s="655">
        <v>11</v>
      </c>
      <c r="O12" s="655">
        <v>12</v>
      </c>
      <c r="P12" s="655">
        <v>13</v>
      </c>
      <c r="Q12" s="655">
        <v>14</v>
      </c>
      <c r="R12" s="655">
        <v>15</v>
      </c>
      <c r="S12" s="655">
        <v>16</v>
      </c>
      <c r="T12" s="655">
        <v>17</v>
      </c>
      <c r="U12" s="655">
        <v>18</v>
      </c>
      <c r="V12" s="655">
        <v>19</v>
      </c>
      <c r="W12" s="655">
        <v>20</v>
      </c>
    </row>
    <row r="13" spans="1:30" ht="38.25" x14ac:dyDescent="0.2">
      <c r="A13" s="291"/>
      <c r="B13" s="651" t="s">
        <v>681</v>
      </c>
      <c r="C13" s="647"/>
      <c r="D13" s="560" t="str">
        <f>IF('I2 LDC class'!$D$20="",'I2 LDC class'!$C$20,'I2 LDC class'!$D$20)</f>
        <v>Residential</v>
      </c>
      <c r="E13" s="560" t="str">
        <f>IF('I2 LDC class'!$D$21="",'I2 LDC class'!$C$21,'I2 LDC class'!$D$21)</f>
        <v>GS &lt;50</v>
      </c>
      <c r="F13" s="560" t="str">
        <f>IF('I2 LDC class'!$D$22="",'I2 LDC class'!$C$22,'I2 LDC class'!$D$22)</f>
        <v>GS&gt;50-Regular</v>
      </c>
      <c r="G13" s="560" t="str">
        <f>IF('I2 LDC class'!$D$23="",'I2 LDC class'!$C$23,'I2 LDC class'!$D$23)</f>
        <v>GS&gt; 50-TOU</v>
      </c>
      <c r="H13" s="560" t="str">
        <f>IF('I2 LDC class'!$D$24="",'I2 LDC class'!$C$24,'I2 LDC class'!$D$24)</f>
        <v>GS &gt;50-Intermediate</v>
      </c>
      <c r="I13" s="560" t="str">
        <f>IF('I2 LDC class'!$D$25="",'I2 LDC class'!$C$25,'I2 LDC class'!$D$25)</f>
        <v>Large Use &gt;5MW</v>
      </c>
      <c r="J13" s="560" t="str">
        <f>IF('I2 LDC class'!$D$26="",'I2 LDC class'!$C$26,'I2 LDC class'!$D$26)</f>
        <v>Street Light</v>
      </c>
      <c r="K13" s="560" t="str">
        <f>IF('I2 LDC class'!$D$27="",'I2 LDC class'!$C$27,'I2 LDC class'!$D$27)</f>
        <v>Sentinel</v>
      </c>
      <c r="L13" s="560" t="str">
        <f>IF('I2 LDC class'!$D$28="",'I2 LDC class'!$C$28,'I2 LDC class'!$D$28)</f>
        <v>Unmetered Scattered Load</v>
      </c>
      <c r="M13" s="560" t="str">
        <f>IF('I2 LDC class'!$D$29="",'I2 LDC class'!$C$29,'I2 LDC class'!$D$29)</f>
        <v>Embedded Distributor</v>
      </c>
      <c r="N13" s="560" t="str">
        <f>IF('I2 LDC class'!$D$30="",'I2 LDC class'!$C$30,'I2 LDC class'!$D$30)</f>
        <v>Back-up/Standby Power</v>
      </c>
      <c r="O13" s="560" t="str">
        <f>IF('I2 LDC class'!$D$31="",'I2 LDC class'!$C$31,'I2 LDC class'!$D$31)</f>
        <v>Rate Class 1</v>
      </c>
      <c r="P13" s="560" t="str">
        <f>IF('I2 LDC class'!$D$32="",'I2 LDC class'!$C$32,'I2 LDC class'!$D$32)</f>
        <v>Rate class 2</v>
      </c>
      <c r="Q13" s="560" t="str">
        <f>IF('I2 LDC class'!$D$33="",'I2 LDC class'!$C$33,'I2 LDC class'!$D$33)</f>
        <v>Rate class 3</v>
      </c>
      <c r="R13" s="560" t="str">
        <f>IF('I2 LDC class'!$D$34="",'I2 LDC class'!$C$34,'I2 LDC class'!$D$34)</f>
        <v>Rate class 4</v>
      </c>
      <c r="S13" s="560" t="str">
        <f>IF('I2 LDC class'!$D$35="",'I2 LDC class'!$C$35,'I2 LDC class'!$D$35)</f>
        <v>Rate class 5</v>
      </c>
      <c r="T13" s="560" t="str">
        <f>IF('I2 LDC class'!$D$36="",'I2 LDC class'!$C$36,'I2 LDC class'!$D$36)</f>
        <v>Rate class 6</v>
      </c>
      <c r="U13" s="560" t="str">
        <f>IF('I2 LDC class'!$D$37="",'I2 LDC class'!$C$37,'I2 LDC class'!$D$37)</f>
        <v>Rate class 7</v>
      </c>
      <c r="V13" s="560" t="str">
        <f>IF('I2 LDC class'!$D$38="",'I2 LDC class'!$C$38,'I2 LDC class'!$D$38)</f>
        <v>Rate class 8</v>
      </c>
      <c r="W13" s="560" t="str">
        <f>IF('I2 LDC class'!$D$39="",'I2 LDC class'!$C$39,'I2 LDC class'!$D$39)</f>
        <v>Rate class 9</v>
      </c>
    </row>
    <row r="14" spans="1:30" ht="12.75" x14ac:dyDescent="0.2">
      <c r="A14" s="561"/>
      <c r="B14" s="564" t="s">
        <v>327</v>
      </c>
      <c r="C14" s="647"/>
      <c r="D14" s="650">
        <f>IF(ISERROR(D85/'E3 PLCC'!C19/12),"0",(D85/'E3 PLCC'!C19/12))</f>
        <v>5.9593700762750883</v>
      </c>
      <c r="E14" s="650">
        <f>IF(ISERROR(E85/'E3 PLCC'!D19/12),"0",(E85/'E3 PLCC'!D19/12))</f>
        <v>8.998468385581111</v>
      </c>
      <c r="F14" s="650">
        <f>IF(ISERROR(F85/'E3 PLCC'!E19/12),"0",(F85/'E3 PLCC'!E19/12))</f>
        <v>9.8764580445146724</v>
      </c>
      <c r="G14" s="650" t="str">
        <f>IF(ISERROR(G85/'E3 PLCC'!F19/12),"0",(G85/'E3 PLCC'!F19/12))</f>
        <v>0</v>
      </c>
      <c r="H14" s="650" t="str">
        <f>IF(ISERROR(H85/'E3 PLCC'!G19/12),"0",(H85/'E3 PLCC'!G19/12))</f>
        <v>0</v>
      </c>
      <c r="I14" s="650" t="str">
        <f>IF(ISERROR(I85/'E3 PLCC'!H19/12),"0",(I85/'E3 PLCC'!H19/12))</f>
        <v>0</v>
      </c>
      <c r="J14" s="650">
        <f>IF(ISERROR(J85/'E3 PLCC'!I19/12),"0",(J85/'E3 PLCC'!I19/12))</f>
        <v>0.68942310766791348</v>
      </c>
      <c r="K14" s="650">
        <f>IF(ISERROR(K85/'E3 PLCC'!J19/12),"0",(K85/'E3 PLCC'!J19/12))</f>
        <v>2.0637058067133585</v>
      </c>
      <c r="L14" s="650">
        <f>IF(ISERROR(L85/'E3 PLCC'!K19/12),"0",(L85/'E3 PLCC'!K19/12))</f>
        <v>2.5285608197775895</v>
      </c>
      <c r="M14" s="650" t="str">
        <f>IF(ISERROR(M85/'E3 PLCC'!L19/12),"0",(M85/'E3 PLCC'!L19/12))</f>
        <v>0</v>
      </c>
      <c r="N14" s="650" t="str">
        <f>IF(ISERROR(N85/'E3 PLCC'!M19/12),"0",(N85/'E3 PLCC'!M19/12))</f>
        <v>0</v>
      </c>
      <c r="O14" s="650" t="str">
        <f>IF(ISERROR(O85/'E3 PLCC'!N19/12),"0",(O85/'E3 PLCC'!N19/12))</f>
        <v>0</v>
      </c>
      <c r="P14" s="650" t="str">
        <f>IF(ISERROR(P85/'E3 PLCC'!O19/12),"0",(P85/'E3 PLCC'!O19/12))</f>
        <v>0</v>
      </c>
      <c r="Q14" s="650" t="str">
        <f>IF(ISERROR(Q85/'E3 PLCC'!P19/12),"0",(Q85/'E3 PLCC'!P19/12))</f>
        <v>0</v>
      </c>
      <c r="R14" s="650" t="str">
        <f>IF(ISERROR(R85/'E3 PLCC'!Q19/12),"0",(R85/'E3 PLCC'!Q19/12))</f>
        <v>0</v>
      </c>
      <c r="S14" s="650" t="str">
        <f>IF(ISERROR(S85/'E3 PLCC'!R19/12),"0",(S85/'E3 PLCC'!R19/12))</f>
        <v>0</v>
      </c>
      <c r="T14" s="650" t="str">
        <f>IF(ISERROR(T85/'E3 PLCC'!S19/12),"0",(T85/'E3 PLCC'!S19/12))</f>
        <v>0</v>
      </c>
      <c r="U14" s="650" t="str">
        <f>IF(ISERROR(U85/'E3 PLCC'!T19/12),"0",(U85/'E3 PLCC'!T19/12))</f>
        <v>0</v>
      </c>
      <c r="V14" s="650" t="str">
        <f>IF(ISERROR(V85/'E3 PLCC'!U19/12),"0",(V85/'E3 PLCC'!U19/12))</f>
        <v>0</v>
      </c>
      <c r="W14" s="650" t="str">
        <f>IF(ISERROR(W85/'E3 PLCC'!V19/12),"0",(W85/'E3 PLCC'!V19/12))</f>
        <v>0</v>
      </c>
      <c r="X14" s="650"/>
    </row>
    <row r="15" spans="1:30" ht="12.75" x14ac:dyDescent="0.2">
      <c r="A15" s="561"/>
      <c r="B15" s="652"/>
      <c r="C15" s="647"/>
      <c r="D15" s="563"/>
      <c r="E15" s="563"/>
      <c r="F15" s="563"/>
      <c r="G15" s="563"/>
      <c r="H15" s="563"/>
      <c r="I15" s="563"/>
      <c r="J15" s="563"/>
      <c r="K15" s="563"/>
      <c r="L15" s="563"/>
      <c r="M15" s="563"/>
      <c r="N15" s="563"/>
      <c r="O15" s="563"/>
      <c r="P15" s="563"/>
      <c r="Q15" s="563"/>
      <c r="R15" s="563"/>
      <c r="S15" s="563"/>
      <c r="T15" s="563"/>
      <c r="U15" s="563"/>
      <c r="V15" s="563"/>
      <c r="W15" s="563"/>
      <c r="X15" s="563"/>
    </row>
    <row r="16" spans="1:30" s="543" customFormat="1" ht="12.75" x14ac:dyDescent="0.2">
      <c r="A16" s="562"/>
      <c r="B16" s="564" t="s">
        <v>328</v>
      </c>
      <c r="C16" s="648"/>
      <c r="D16" s="650">
        <f>IF(ISERROR(D136/'E3 PLCC'!C$19/12),"0",(D136/'E3 PLCC'!C$19/12))</f>
        <v>8.5073647306030118</v>
      </c>
      <c r="E16" s="650">
        <f>IF(ISERROR(E136/'E3 PLCC'!D$19/12),"0",(E136/'E3 PLCC'!D$19/12))</f>
        <v>12.526941904300253</v>
      </c>
      <c r="F16" s="650">
        <f>IF(ISERROR(F136/'E3 PLCC'!E$19/12),"0",(F136/'E3 PLCC'!E$19/12))</f>
        <v>14.99507506031653</v>
      </c>
      <c r="G16" s="650" t="str">
        <f>IF(ISERROR(G136/'E3 PLCC'!F$19/12),"0",(G136/'E3 PLCC'!F$19/12))</f>
        <v>0</v>
      </c>
      <c r="H16" s="650" t="str">
        <f>IF(ISERROR(H136/'E3 PLCC'!G$19/12),"0",(H136/'E3 PLCC'!G$19/12))</f>
        <v>0</v>
      </c>
      <c r="I16" s="650" t="str">
        <f>IF(ISERROR(I136/'E3 PLCC'!H$19/12),"0",(I136/'E3 PLCC'!H$19/12))</f>
        <v>0</v>
      </c>
      <c r="J16" s="650">
        <f>IF(ISERROR(J136/'E3 PLCC'!I$19/12),"0",(J136/'E3 PLCC'!I$19/12))</f>
        <v>1.0227974196910952</v>
      </c>
      <c r="K16" s="650">
        <f>IF(ISERROR(K136/'E3 PLCC'!J$19/12),"0",(K136/'E3 PLCC'!J$19/12))</f>
        <v>3.074386783198376</v>
      </c>
      <c r="L16" s="650">
        <f>IF(ISERROR(L136/'E3 PLCC'!K$19/12),"0",(L136/'E3 PLCC'!K$19/12))</f>
        <v>3.7525773457529197</v>
      </c>
      <c r="M16" s="650" t="str">
        <f>IF(ISERROR(M136/'E3 PLCC'!L$19/12),"0",(M136/'E3 PLCC'!L$19/12))</f>
        <v>0</v>
      </c>
      <c r="N16" s="650" t="str">
        <f>IF(ISERROR(N136/'E3 PLCC'!M$19/12),"0",(N136/'E3 PLCC'!M$19/12))</f>
        <v>0</v>
      </c>
      <c r="O16" s="650" t="str">
        <f>IF(ISERROR(O136/'E3 PLCC'!N$19/12),"0",(O136/'E3 PLCC'!N$19/12))</f>
        <v>0</v>
      </c>
      <c r="P16" s="650" t="str">
        <f>IF(ISERROR(P136/'E3 PLCC'!O$19/12),"0",(P136/'E3 PLCC'!O$19/12))</f>
        <v>0</v>
      </c>
      <c r="Q16" s="650" t="str">
        <f>IF(ISERROR(Q136/'E3 PLCC'!P$19/12),"0",(Q136/'E3 PLCC'!P$19/12))</f>
        <v>0</v>
      </c>
      <c r="R16" s="650" t="str">
        <f>IF(ISERROR(R136/'E3 PLCC'!Q$19/12),"0",(R136/'E3 PLCC'!Q$19/12))</f>
        <v>0</v>
      </c>
      <c r="S16" s="650" t="str">
        <f>IF(ISERROR(S136/'E3 PLCC'!R$19/12),"0",(S136/'E3 PLCC'!R$19/12))</f>
        <v>0</v>
      </c>
      <c r="T16" s="650" t="str">
        <f>IF(ISERROR(T136/'E3 PLCC'!S$19/12),"0",(T136/'E3 PLCC'!S$19/12))</f>
        <v>0</v>
      </c>
      <c r="U16" s="650" t="str">
        <f>IF(ISERROR(U136/'E3 PLCC'!T$19/12),"0",(U136/'E3 PLCC'!T$19/12))</f>
        <v>0</v>
      </c>
      <c r="V16" s="650" t="str">
        <f>IF(ISERROR(V136/'E3 PLCC'!U$19/12),"0",(V136/'E3 PLCC'!U$19/12))</f>
        <v>0</v>
      </c>
      <c r="W16" s="650" t="str">
        <f>IF(ISERROR(W136/'E3 PLCC'!V$19/12),"0",(W136/'E3 PLCC'!V$19/12))</f>
        <v>0</v>
      </c>
      <c r="X16" s="650"/>
    </row>
    <row r="17" spans="1:37" s="543" customFormat="1" ht="39" customHeight="1" x14ac:dyDescent="0.2">
      <c r="A17" s="562"/>
      <c r="B17" s="881" t="s">
        <v>81</v>
      </c>
      <c r="C17" s="882"/>
      <c r="D17" s="883">
        <f>IF(ISERROR(D237/'E3 PLCC'!C19/12),"0",(D237/'E3 PLCC'!C19/12))</f>
        <v>19.831112738418614</v>
      </c>
      <c r="E17" s="883">
        <f>IF(ISERROR(E237/'E3 PLCC'!D19/12),"0",(E237/'E3 PLCC'!D19/12))</f>
        <v>19.98715307559215</v>
      </c>
      <c r="F17" s="883">
        <f>IF(ISERROR(F237/'E3 PLCC'!E19/12),"0",(F237/'E3 PLCC'!E19/12))</f>
        <v>23.652687242184751</v>
      </c>
      <c r="G17" s="883" t="str">
        <f>IF(ISERROR(G237/'E3 PLCC'!F19/12),"0",(G237/'E3 PLCC'!F19/12))</f>
        <v>0</v>
      </c>
      <c r="H17" s="883" t="str">
        <f>IF(ISERROR(H237/'E3 PLCC'!G19/12),"0",(H237/'E3 PLCC'!G19/12))</f>
        <v>0</v>
      </c>
      <c r="I17" s="883" t="str">
        <f>IF(ISERROR(I237/'E3 PLCC'!H19/12),"0",(I237/'E3 PLCC'!H19/12))</f>
        <v>0</v>
      </c>
      <c r="J17" s="883">
        <f>IF(ISERROR(J237/'E3 PLCC'!I19/12),"0",(J237/'E3 PLCC'!I19/12))</f>
        <v>2.3334854048348181</v>
      </c>
      <c r="K17" s="883">
        <f>IF(ISERROR(K237/'E3 PLCC'!J19/12),"0",(K237/'E3 PLCC'!J19/12))</f>
        <v>11.276723129948197</v>
      </c>
      <c r="L17" s="883">
        <f>IF(ISERROR(L237/'E3 PLCC'!K19/12),"0",(L237/'E3 PLCC'!K19/12))</f>
        <v>9.0420697951926581</v>
      </c>
      <c r="M17" s="883" t="str">
        <f>IF(ISERROR(M237/'E3 PLCC'!L19/12),"0",(M237/'E3 PLCC'!L19/12))</f>
        <v>0</v>
      </c>
      <c r="N17" s="883" t="str">
        <f>IF(ISERROR(N237/'E3 PLCC'!M19/12),"0",(N237/'E3 PLCC'!M19/12))</f>
        <v>0</v>
      </c>
      <c r="O17" s="883" t="str">
        <f>IF(ISERROR(O237/'E3 PLCC'!N19/12),"0",(O237/'E3 PLCC'!N19/12))</f>
        <v>0</v>
      </c>
      <c r="P17" s="883" t="str">
        <f>IF(ISERROR(P237/'E3 PLCC'!O19/12),"0",(P237/'E3 PLCC'!O19/12))</f>
        <v>0</v>
      </c>
      <c r="Q17" s="883" t="str">
        <f>IF(ISERROR(Q237/'E3 PLCC'!P19/12),"0",(Q237/'E3 PLCC'!P19/12))</f>
        <v>0</v>
      </c>
      <c r="R17" s="883" t="str">
        <f>IF(ISERROR(R237/'E3 PLCC'!Q19/12),"0",(R237/'E3 PLCC'!Q19/12))</f>
        <v>0</v>
      </c>
      <c r="S17" s="883" t="str">
        <f>IF(ISERROR(S237/'E3 PLCC'!R19/12),"0",(S237/'E3 PLCC'!R19/12))</f>
        <v>0</v>
      </c>
      <c r="T17" s="883" t="str">
        <f>IF(ISERROR(T237/'E3 PLCC'!S19/12),"0",(T237/'E3 PLCC'!S19/12))</f>
        <v>0</v>
      </c>
      <c r="U17" s="883" t="str">
        <f>IF(ISERROR(U237/'E3 PLCC'!T19/12),"0",(U237/'E3 PLCC'!T19/12))</f>
        <v>0</v>
      </c>
      <c r="V17" s="883" t="str">
        <f>IF(ISERROR(V237/'E3 PLCC'!U19/12),"0",(V237/'E3 PLCC'!U19/12))</f>
        <v>0</v>
      </c>
      <c r="W17" s="883" t="str">
        <f>IF(ISERROR(W237/'E3 PLCC'!V19/12),"0",(W237/'E3 PLCC'!V19/12))</f>
        <v>0</v>
      </c>
      <c r="X17" s="883"/>
    </row>
    <row r="18" spans="1:37" s="543" customFormat="1" ht="26.25" customHeight="1" x14ac:dyDescent="0.2">
      <c r="A18" s="562"/>
      <c r="B18" s="1688" t="s">
        <v>449</v>
      </c>
      <c r="C18" s="884"/>
      <c r="D18" s="883">
        <f>'I6.1 Revenue'!D33</f>
        <v>26.91</v>
      </c>
      <c r="E18" s="883">
        <f>'I6.1 Revenue'!E33</f>
        <v>22.42</v>
      </c>
      <c r="F18" s="883">
        <f>'I6.1 Revenue'!F33</f>
        <v>171.02</v>
      </c>
      <c r="G18" s="883">
        <f>'I6.1 Revenue'!G33</f>
        <v>0</v>
      </c>
      <c r="H18" s="883">
        <f>'I6.1 Revenue'!H33</f>
        <v>0</v>
      </c>
      <c r="I18" s="883">
        <f>'I6.1 Revenue'!I33</f>
        <v>0</v>
      </c>
      <c r="J18" s="883">
        <f>'I6.1 Revenue'!J33</f>
        <v>5.58</v>
      </c>
      <c r="K18" s="883">
        <f>'I6.1 Revenue'!K33</f>
        <v>4.07</v>
      </c>
      <c r="L18" s="883">
        <f>'I6.1 Revenue'!L33</f>
        <v>7.33</v>
      </c>
      <c r="M18" s="883">
        <f>'I6.1 Revenue'!M33</f>
        <v>0</v>
      </c>
      <c r="N18" s="883">
        <f>'I6.1 Revenue'!N33</f>
        <v>0</v>
      </c>
      <c r="O18" s="883">
        <f>'I6.1 Revenue'!O33</f>
        <v>0</v>
      </c>
      <c r="P18" s="883">
        <f>'I6.1 Revenue'!P33</f>
        <v>0</v>
      </c>
      <c r="Q18" s="883">
        <f>'I6.1 Revenue'!Q33</f>
        <v>0</v>
      </c>
      <c r="R18" s="883">
        <f>'I6.1 Revenue'!R33</f>
        <v>0</v>
      </c>
      <c r="S18" s="883">
        <f>'I6.1 Revenue'!S33</f>
        <v>0</v>
      </c>
      <c r="T18" s="883">
        <f>'I6.1 Revenue'!T33</f>
        <v>0</v>
      </c>
      <c r="U18" s="883">
        <f>'I6.1 Revenue'!U33</f>
        <v>0</v>
      </c>
      <c r="V18" s="883">
        <f>'I6.1 Revenue'!V33</f>
        <v>0</v>
      </c>
      <c r="W18" s="883">
        <f>'I6.1 Revenue'!W33</f>
        <v>0</v>
      </c>
      <c r="X18" s="653"/>
      <c r="Y18" s="654"/>
      <c r="Z18" s="654"/>
      <c r="AA18" s="654"/>
      <c r="AB18" s="654"/>
      <c r="AC18" s="654"/>
      <c r="AD18" s="654"/>
      <c r="AE18" s="654"/>
      <c r="AF18" s="654"/>
      <c r="AG18" s="654"/>
      <c r="AH18" s="654"/>
      <c r="AI18" s="654"/>
      <c r="AJ18" s="654"/>
      <c r="AK18" s="654"/>
    </row>
    <row r="19" spans="1:37" ht="12.75" x14ac:dyDescent="0.2">
      <c r="A19" s="561"/>
      <c r="B19" s="561"/>
      <c r="C19" s="570"/>
      <c r="D19" s="565"/>
      <c r="E19" s="566"/>
      <c r="F19" s="566"/>
      <c r="G19" s="566"/>
      <c r="H19" s="565"/>
      <c r="I19" s="566"/>
      <c r="J19" s="566"/>
      <c r="K19" s="566"/>
      <c r="L19" s="566"/>
      <c r="M19" s="566"/>
      <c r="N19" s="566"/>
      <c r="O19" s="566"/>
      <c r="P19" s="566"/>
      <c r="Q19" s="566"/>
      <c r="R19" s="566"/>
      <c r="S19" s="566"/>
      <c r="T19" s="566"/>
      <c r="U19" s="566"/>
      <c r="V19" s="566"/>
      <c r="W19" s="567"/>
    </row>
    <row r="20" spans="1:37" ht="4.5" customHeight="1" x14ac:dyDescent="0.2">
      <c r="A20" s="656"/>
      <c r="B20" s="657"/>
      <c r="C20" s="658"/>
      <c r="D20" s="659"/>
      <c r="E20" s="660"/>
      <c r="F20" s="660"/>
      <c r="G20" s="660"/>
      <c r="H20" s="659"/>
      <c r="I20" s="660"/>
      <c r="J20" s="660"/>
      <c r="K20" s="660"/>
      <c r="L20" s="660"/>
      <c r="M20" s="660"/>
      <c r="N20" s="660"/>
      <c r="O20" s="660"/>
      <c r="P20" s="660"/>
      <c r="Q20" s="660"/>
      <c r="R20" s="660"/>
      <c r="S20" s="660"/>
      <c r="T20" s="660"/>
      <c r="U20" s="660"/>
      <c r="V20" s="660"/>
      <c r="W20" s="661"/>
    </row>
    <row r="21" spans="1:37" ht="12.75" x14ac:dyDescent="0.2">
      <c r="A21" s="568"/>
      <c r="B21" s="569"/>
      <c r="C21" s="570"/>
      <c r="D21" s="565"/>
      <c r="E21" s="566"/>
      <c r="F21" s="566"/>
      <c r="G21" s="566"/>
      <c r="H21" s="565"/>
      <c r="I21" s="566"/>
      <c r="J21" s="566"/>
      <c r="K21" s="566"/>
      <c r="L21" s="566"/>
      <c r="M21" s="566"/>
      <c r="N21" s="566"/>
      <c r="O21" s="566"/>
      <c r="P21" s="566"/>
      <c r="Q21" s="566"/>
      <c r="R21" s="566"/>
      <c r="S21" s="566"/>
      <c r="T21" s="566"/>
      <c r="U21" s="566"/>
      <c r="V21" s="566"/>
      <c r="W21" s="567"/>
    </row>
    <row r="22" spans="1:37" s="546" customFormat="1" ht="12.75" x14ac:dyDescent="0.2">
      <c r="A22" s="571"/>
      <c r="B22" s="572"/>
      <c r="C22" s="573"/>
      <c r="D22" s="655">
        <v>1</v>
      </c>
      <c r="E22" s="655">
        <v>2</v>
      </c>
      <c r="F22" s="655">
        <v>3</v>
      </c>
      <c r="G22" s="655">
        <v>4</v>
      </c>
      <c r="H22" s="655">
        <v>5</v>
      </c>
      <c r="I22" s="655">
        <v>6</v>
      </c>
      <c r="J22" s="655">
        <v>7</v>
      </c>
      <c r="K22" s="655">
        <v>8</v>
      </c>
      <c r="L22" s="655">
        <v>9</v>
      </c>
      <c r="M22" s="655">
        <v>10</v>
      </c>
      <c r="N22" s="655">
        <v>11</v>
      </c>
      <c r="O22" s="655">
        <v>12</v>
      </c>
      <c r="P22" s="655">
        <v>13</v>
      </c>
      <c r="Q22" s="655">
        <v>14</v>
      </c>
      <c r="R22" s="655">
        <v>15</v>
      </c>
      <c r="S22" s="655">
        <v>16</v>
      </c>
      <c r="T22" s="655">
        <v>17</v>
      </c>
      <c r="U22" s="655">
        <v>18</v>
      </c>
      <c r="V22" s="655">
        <v>19</v>
      </c>
      <c r="W22" s="655">
        <v>20</v>
      </c>
      <c r="X22" s="545"/>
    </row>
    <row r="23" spans="1:37" ht="38.25" x14ac:dyDescent="0.25">
      <c r="A23" s="2564" t="s">
        <v>1207</v>
      </c>
      <c r="B23" s="2565"/>
      <c r="C23" s="478" t="s">
        <v>763</v>
      </c>
      <c r="D23" s="559" t="str">
        <f>IF('I2 LDC class'!$D$20="",'I2 LDC class'!$C$20,'I2 LDC class'!$D$20)</f>
        <v>Residential</v>
      </c>
      <c r="E23" s="559" t="str">
        <f>IF('I2 LDC class'!$D$21="",'I2 LDC class'!$C$21,'I2 LDC class'!$D$21)</f>
        <v>GS &lt;50</v>
      </c>
      <c r="F23" s="559" t="str">
        <f>IF('I2 LDC class'!$D$22="",'I2 LDC class'!$C$22,'I2 LDC class'!$D$22)</f>
        <v>GS&gt;50-Regular</v>
      </c>
      <c r="G23" s="559" t="str">
        <f>IF('I2 LDC class'!$D$23="",'I2 LDC class'!$C$23,'I2 LDC class'!$D$23)</f>
        <v>GS&gt; 50-TOU</v>
      </c>
      <c r="H23" s="559" t="str">
        <f>IF('I2 LDC class'!$D$24="",'I2 LDC class'!$C$24,'I2 LDC class'!$D$24)</f>
        <v>GS &gt;50-Intermediate</v>
      </c>
      <c r="I23" s="559" t="str">
        <f>IF('I2 LDC class'!$D$25="",'I2 LDC class'!$C$25,'I2 LDC class'!$D$25)</f>
        <v>Large Use &gt;5MW</v>
      </c>
      <c r="J23" s="559" t="str">
        <f>IF('I2 LDC class'!$D$26="",'I2 LDC class'!$C$26,'I2 LDC class'!$D$26)</f>
        <v>Street Light</v>
      </c>
      <c r="K23" s="559" t="str">
        <f>IF('I2 LDC class'!$D$27="",'I2 LDC class'!$C$27,'I2 LDC class'!$D$27)</f>
        <v>Sentinel</v>
      </c>
      <c r="L23" s="559" t="str">
        <f>IF('I2 LDC class'!$D$28="",'I2 LDC class'!$C$28,'I2 LDC class'!$D$28)</f>
        <v>Unmetered Scattered Load</v>
      </c>
      <c r="M23" s="559" t="str">
        <f>IF('I2 LDC class'!$D$29="",'I2 LDC class'!$C$29,'I2 LDC class'!$D$29)</f>
        <v>Embedded Distributor</v>
      </c>
      <c r="N23" s="559" t="str">
        <f>IF('I2 LDC class'!$D$30="",'I2 LDC class'!$C$30,'I2 LDC class'!$D$30)</f>
        <v>Back-up/Standby Power</v>
      </c>
      <c r="O23" s="559" t="str">
        <f>IF('I2 LDC class'!$D$31="",'I2 LDC class'!$C$31,'I2 LDC class'!$D$31)</f>
        <v>Rate Class 1</v>
      </c>
      <c r="P23" s="559" t="str">
        <f>IF('I2 LDC class'!$D$32="",'I2 LDC class'!$C$32,'I2 LDC class'!$D$32)</f>
        <v>Rate class 2</v>
      </c>
      <c r="Q23" s="559" t="str">
        <f>IF('I2 LDC class'!$D$33="",'I2 LDC class'!$C$33,'I2 LDC class'!$D$33)</f>
        <v>Rate class 3</v>
      </c>
      <c r="R23" s="559" t="str">
        <f>IF('I2 LDC class'!$D$34="",'I2 LDC class'!$C$34,'I2 LDC class'!$D$34)</f>
        <v>Rate class 4</v>
      </c>
      <c r="S23" s="559" t="str">
        <f>IF('I2 LDC class'!$D$35="",'I2 LDC class'!$C$35,'I2 LDC class'!$D$35)</f>
        <v>Rate class 5</v>
      </c>
      <c r="T23" s="559" t="str">
        <f>IF('I2 LDC class'!$D$36="",'I2 LDC class'!$C$36,'I2 LDC class'!$D$36)</f>
        <v>Rate class 6</v>
      </c>
      <c r="U23" s="559" t="str">
        <f>IF('I2 LDC class'!$D$37="",'I2 LDC class'!$C$37,'I2 LDC class'!$D$37)</f>
        <v>Rate class 7</v>
      </c>
      <c r="V23" s="559" t="str">
        <f>IF('I2 LDC class'!$D$38="",'I2 LDC class'!$C$38,'I2 LDC class'!$D$38)</f>
        <v>Rate class 8</v>
      </c>
      <c r="W23" s="560" t="str">
        <f>IF('I2 LDC class'!$D$39="",'I2 LDC class'!$C$39,'I2 LDC class'!$D$39)</f>
        <v>Rate class 9</v>
      </c>
    </row>
    <row r="24" spans="1:37" ht="12.75" x14ac:dyDescent="0.2">
      <c r="A24" s="568"/>
      <c r="B24" s="561"/>
      <c r="C24" s="575"/>
      <c r="D24" s="565"/>
      <c r="E24" s="566"/>
      <c r="F24" s="566"/>
      <c r="G24" s="566"/>
      <c r="H24" s="565"/>
      <c r="I24" s="566"/>
      <c r="J24" s="566"/>
      <c r="K24" s="566"/>
      <c r="L24" s="566"/>
      <c r="M24" s="566"/>
      <c r="N24" s="566"/>
      <c r="O24" s="566"/>
      <c r="P24" s="566"/>
      <c r="Q24" s="566"/>
      <c r="R24" s="566"/>
      <c r="S24" s="566"/>
      <c r="T24" s="566"/>
      <c r="U24" s="566"/>
      <c r="V24" s="566"/>
      <c r="W24" s="576"/>
    </row>
    <row r="25" spans="1:37" ht="12.75" x14ac:dyDescent="0.2">
      <c r="A25" s="294"/>
      <c r="B25" s="577"/>
      <c r="C25" s="575"/>
      <c r="D25" s="565"/>
      <c r="E25" s="566"/>
      <c r="F25" s="566"/>
      <c r="G25" s="566"/>
      <c r="H25" s="565"/>
      <c r="I25" s="566"/>
      <c r="J25" s="566"/>
      <c r="K25" s="566"/>
      <c r="L25" s="566"/>
      <c r="M25" s="566"/>
      <c r="N25" s="566"/>
      <c r="O25" s="566"/>
      <c r="P25" s="566"/>
      <c r="Q25" s="566"/>
      <c r="R25" s="566"/>
      <c r="S25" s="566"/>
      <c r="T25" s="566"/>
      <c r="U25" s="566"/>
      <c r="V25" s="566"/>
      <c r="W25" s="567"/>
    </row>
    <row r="26" spans="1:37" ht="12.75" x14ac:dyDescent="0.2">
      <c r="A26" s="578"/>
      <c r="B26" s="579" t="s">
        <v>1491</v>
      </c>
      <c r="C26" s="580">
        <f>SUM(D26:W26)</f>
        <v>31634948.999999996</v>
      </c>
      <c r="D26" s="581">
        <f>SUM('O4 Summary by Class &amp; Accounts'!E60:E73)+SUM('O4 Summary by Class &amp; Accounts'!E74:E76)+SUM('O4 Summary by Class &amp; Accounts'!E77) +SUM('O4 Summary by Class &amp; Accounts'!E79:E80)</f>
        <v>19571767.151702989</v>
      </c>
      <c r="E26" s="581">
        <f>SUM('O4 Summary by Class &amp; Accounts'!F60:F73)+SUM('O4 Summary by Class &amp; Accounts'!F74:F76)+SUM('O4 Summary by Class &amp; Accounts'!F77) +SUM('O4 Summary by Class &amp; Accounts'!F79:F80)</f>
        <v>4501961.8561408967</v>
      </c>
      <c r="F26" s="581">
        <f>SUM('O4 Summary by Class &amp; Accounts'!G60:G73)+SUM('O4 Summary by Class &amp; Accounts'!G74:G76)+SUM('O4 Summary by Class &amp; Accounts'!G77) +SUM('O4 Summary by Class &amp; Accounts'!G79:G80)</f>
        <v>7001195.4121987056</v>
      </c>
      <c r="G26" s="581">
        <f>SUM('O4 Summary by Class &amp; Accounts'!H60:H73)+SUM('O4 Summary by Class &amp; Accounts'!H74:H76)+SUM('O4 Summary by Class &amp; Accounts'!H77) +SUM('O4 Summary by Class &amp; Accounts'!H79:H80)</f>
        <v>0</v>
      </c>
      <c r="H26" s="581">
        <f>SUM('O4 Summary by Class &amp; Accounts'!I60:I73)+SUM('O4 Summary by Class &amp; Accounts'!I74:I76)+SUM('O4 Summary by Class &amp; Accounts'!I77) +SUM('O4 Summary by Class &amp; Accounts'!I79:I80)</f>
        <v>0</v>
      </c>
      <c r="I26" s="581">
        <f>SUM('O4 Summary by Class &amp; Accounts'!J60:J73)+SUM('O4 Summary by Class &amp; Accounts'!J74:J76)+SUM('O4 Summary by Class &amp; Accounts'!J77) +SUM('O4 Summary by Class &amp; Accounts'!J79:J80)</f>
        <v>0</v>
      </c>
      <c r="J26" s="581">
        <f>SUM('O4 Summary by Class &amp; Accounts'!K60:K73)+SUM('O4 Summary by Class &amp; Accounts'!K74:K76)+SUM('O4 Summary by Class &amp; Accounts'!K77) +SUM('O4 Summary by Class &amp; Accounts'!K79:K80)</f>
        <v>458241.69339938345</v>
      </c>
      <c r="K26" s="581">
        <f>SUM('O4 Summary by Class &amp; Accounts'!L60:L73)+SUM('O4 Summary by Class &amp; Accounts'!L74:L76)+SUM('O4 Summary by Class &amp; Accounts'!L77) +SUM('O4 Summary by Class &amp; Accounts'!L79:L80)</f>
        <v>55329.984045665151</v>
      </c>
      <c r="L26" s="581">
        <f>SUM('O4 Summary by Class &amp; Accounts'!M60:M73)+SUM('O4 Summary by Class &amp; Accounts'!M74:M76)+SUM('O4 Summary by Class &amp; Accounts'!M77) +SUM('O4 Summary by Class &amp; Accounts'!M79:M80)</f>
        <v>46452.902512358378</v>
      </c>
      <c r="M26" s="581">
        <f>SUM('O4 Summary by Class &amp; Accounts'!N60:N73)+SUM('O4 Summary by Class &amp; Accounts'!N74:N76)+SUM('O4 Summary by Class &amp; Accounts'!N77) +SUM('O4 Summary by Class &amp; Accounts'!N79:N80)</f>
        <v>0</v>
      </c>
      <c r="N26" s="581">
        <f>SUM('O4 Summary by Class &amp; Accounts'!O60:O73)+SUM('O4 Summary by Class &amp; Accounts'!O74:O76)+SUM('O4 Summary by Class &amp; Accounts'!O77) +SUM('O4 Summary by Class &amp; Accounts'!O79:O80)</f>
        <v>0</v>
      </c>
      <c r="O26" s="581">
        <f>SUM('O4 Summary by Class &amp; Accounts'!P60:P73)+SUM('O4 Summary by Class &amp; Accounts'!P74:P76)+SUM('O4 Summary by Class &amp; Accounts'!P77) +SUM('O4 Summary by Class &amp; Accounts'!P79:P80)</f>
        <v>0</v>
      </c>
      <c r="P26" s="581">
        <f>SUM('O4 Summary by Class &amp; Accounts'!Q60:Q73)+SUM('O4 Summary by Class &amp; Accounts'!Q74:Q76)+SUM('O4 Summary by Class &amp; Accounts'!Q77) +SUM('O4 Summary by Class &amp; Accounts'!Q79:Q80)</f>
        <v>0</v>
      </c>
      <c r="Q26" s="581">
        <f>SUM('O4 Summary by Class &amp; Accounts'!R60:R73)+SUM('O4 Summary by Class &amp; Accounts'!R74:R76)+SUM('O4 Summary by Class &amp; Accounts'!R77) +SUM('O4 Summary by Class &amp; Accounts'!R79:R80)</f>
        <v>0</v>
      </c>
      <c r="R26" s="581">
        <f>SUM('O4 Summary by Class &amp; Accounts'!S60:S73)+SUM('O4 Summary by Class &amp; Accounts'!S74:S76)+SUM('O4 Summary by Class &amp; Accounts'!S77) +SUM('O4 Summary by Class &amp; Accounts'!S79:S80)</f>
        <v>0</v>
      </c>
      <c r="S26" s="581">
        <f>SUM('O4 Summary by Class &amp; Accounts'!T60:T73)+SUM('O4 Summary by Class &amp; Accounts'!T74:T76)+SUM('O4 Summary by Class &amp; Accounts'!T77) +SUM('O4 Summary by Class &amp; Accounts'!T79:T80)</f>
        <v>0</v>
      </c>
      <c r="T26" s="581">
        <f>SUM('O4 Summary by Class &amp; Accounts'!U60:U73)+SUM('O4 Summary by Class &amp; Accounts'!U74:U76)+SUM('O4 Summary by Class &amp; Accounts'!U77) +SUM('O4 Summary by Class &amp; Accounts'!U79:U80)</f>
        <v>0</v>
      </c>
      <c r="U26" s="581">
        <f>SUM('O4 Summary by Class &amp; Accounts'!V60:V73)+SUM('O4 Summary by Class &amp; Accounts'!V74:V76)+SUM('O4 Summary by Class &amp; Accounts'!V77) +SUM('O4 Summary by Class &amp; Accounts'!V79:V80)</f>
        <v>0</v>
      </c>
      <c r="V26" s="581">
        <f>SUM('O4 Summary by Class &amp; Accounts'!W60:W73)+SUM('O4 Summary by Class &amp; Accounts'!W74:W76)+SUM('O4 Summary by Class &amp; Accounts'!W77) +SUM('O4 Summary by Class &amp; Accounts'!W79:W80)</f>
        <v>0</v>
      </c>
      <c r="W26" s="582">
        <f>SUM('O4 Summary by Class &amp; Accounts'!X60:X73)+SUM('O4 Summary by Class &amp; Accounts'!X74:X76)+SUM('O4 Summary by Class &amp; Accounts'!X77) +SUM('O4 Summary by Class &amp; Accounts'!X79:X80)</f>
        <v>0</v>
      </c>
      <c r="X26" s="547"/>
    </row>
    <row r="27" spans="1:37" s="466" customFormat="1" ht="10.5" customHeight="1" x14ac:dyDescent="0.2">
      <c r="A27" s="581"/>
      <c r="B27" s="579" t="s">
        <v>350</v>
      </c>
      <c r="C27" s="580">
        <f>SUM(D27:W27)</f>
        <v>-19892824.480000004</v>
      </c>
      <c r="D27" s="581">
        <f>'O7 Amortization'!AW80+'O7 Amortization'!AW151+'O7 Amortization'!AW222+'O7 Amortization'!AW293</f>
        <v>-12307202.667286018</v>
      </c>
      <c r="E27" s="581">
        <f>'O7 Amortization'!AX80+'O7 Amortization'!AX151+'O7 Amortization'!AX222+'O7 Amortization'!AX293</f>
        <v>-2830942.9871331826</v>
      </c>
      <c r="F27" s="581">
        <f>'O7 Amortization'!AY80+'O7 Amortization'!AY151+'O7 Amortization'!AY222+'O7 Amortization'!AY293</f>
        <v>-4402521.7643009359</v>
      </c>
      <c r="G27" s="581">
        <f>'O7 Amortization'!AZ80+'O7 Amortization'!AZ151+'O7 Amortization'!AZ222+'O7 Amortization'!AZ293</f>
        <v>0</v>
      </c>
      <c r="H27" s="581">
        <f>'O7 Amortization'!BA80+'O7 Amortization'!BA151+'O7 Amortization'!BA222+'O7 Amortization'!BA293</f>
        <v>0</v>
      </c>
      <c r="I27" s="581">
        <f>'O7 Amortization'!BB80+'O7 Amortization'!BB151+'O7 Amortization'!BB222+'O7 Amortization'!BB293</f>
        <v>0</v>
      </c>
      <c r="J27" s="581">
        <f>'O7 Amortization'!BC80+'O7 Amortization'!BC151+'O7 Amortization'!BC222+'O7 Amortization'!BC293</f>
        <v>-288153.50946865475</v>
      </c>
      <c r="K27" s="581">
        <f>'O7 Amortization'!BD80+'O7 Amortization'!BD151+'O7 Amortization'!BD222+'O7 Amortization'!BD293</f>
        <v>-34792.838170898169</v>
      </c>
      <c r="L27" s="581">
        <f>'O7 Amortization'!BE80+'O7 Amortization'!BE151+'O7 Amortization'!BE222+'O7 Amortization'!BE293</f>
        <v>-29210.71364031269</v>
      </c>
      <c r="M27" s="581">
        <f>'O7 Amortization'!BF80+'O7 Amortization'!BF151+'O7 Amortization'!BF222+'O7 Amortization'!BF293</f>
        <v>0</v>
      </c>
      <c r="N27" s="581">
        <f>'O7 Amortization'!BG80+'O7 Amortization'!BG151+'O7 Amortization'!BG222+'O7 Amortization'!BG293</f>
        <v>0</v>
      </c>
      <c r="O27" s="581">
        <f>'O7 Amortization'!BH80+'O7 Amortization'!BH151+'O7 Amortization'!BH222+'O7 Amortization'!BH293</f>
        <v>0</v>
      </c>
      <c r="P27" s="581">
        <f>'O7 Amortization'!BI80+'O7 Amortization'!BI151+'O7 Amortization'!BI222+'O7 Amortization'!BI293</f>
        <v>0</v>
      </c>
      <c r="Q27" s="581">
        <f>'O7 Amortization'!BJ80+'O7 Amortization'!BJ151+'O7 Amortization'!BJ222+'O7 Amortization'!BJ293</f>
        <v>0</v>
      </c>
      <c r="R27" s="581">
        <f>'O7 Amortization'!BK80+'O7 Amortization'!BK151+'O7 Amortization'!BK222+'O7 Amortization'!BK293</f>
        <v>0</v>
      </c>
      <c r="S27" s="581">
        <f>'O7 Amortization'!BL80+'O7 Amortization'!BL151+'O7 Amortization'!BL222+'O7 Amortization'!BL293</f>
        <v>0</v>
      </c>
      <c r="T27" s="581">
        <f>'O7 Amortization'!BM80+'O7 Amortization'!BM151+'O7 Amortization'!BM222+'O7 Amortization'!BM293</f>
        <v>0</v>
      </c>
      <c r="U27" s="581">
        <f>'O7 Amortization'!BN80+'O7 Amortization'!BN151+'O7 Amortization'!BN222+'O7 Amortization'!BN293</f>
        <v>0</v>
      </c>
      <c r="V27" s="581">
        <f>'O7 Amortization'!BO80+'O7 Amortization'!BO151+'O7 Amortization'!BO222+'O7 Amortization'!BO293</f>
        <v>0</v>
      </c>
      <c r="W27" s="582">
        <f>'O7 Amortization'!BP80+'O7 Amortization'!BP151+'O7 Amortization'!BP222+'O7 Amortization'!BP293</f>
        <v>0</v>
      </c>
      <c r="X27" s="547"/>
    </row>
    <row r="28" spans="1:37" ht="12.75" x14ac:dyDescent="0.2">
      <c r="A28" s="581"/>
      <c r="B28" s="579" t="s">
        <v>351</v>
      </c>
      <c r="C28" s="580">
        <f>SUM(D28:W28)</f>
        <v>11742124.519999996</v>
      </c>
      <c r="D28" s="581">
        <f>D26+D27</f>
        <v>7264564.484416971</v>
      </c>
      <c r="E28" s="581">
        <f t="shared" ref="E28:W28" si="0">E26+E27</f>
        <v>1671018.8690077141</v>
      </c>
      <c r="F28" s="581">
        <f t="shared" si="0"/>
        <v>2598673.6478977697</v>
      </c>
      <c r="G28" s="581">
        <f t="shared" si="0"/>
        <v>0</v>
      </c>
      <c r="H28" s="581">
        <f t="shared" si="0"/>
        <v>0</v>
      </c>
      <c r="I28" s="581">
        <f t="shared" si="0"/>
        <v>0</v>
      </c>
      <c r="J28" s="581">
        <f t="shared" si="0"/>
        <v>170088.1839307287</v>
      </c>
      <c r="K28" s="581">
        <f t="shared" si="0"/>
        <v>20537.145874766982</v>
      </c>
      <c r="L28" s="581">
        <f t="shared" si="0"/>
        <v>17242.188872045688</v>
      </c>
      <c r="M28" s="581">
        <f t="shared" si="0"/>
        <v>0</v>
      </c>
      <c r="N28" s="581">
        <f t="shared" si="0"/>
        <v>0</v>
      </c>
      <c r="O28" s="581">
        <f t="shared" si="0"/>
        <v>0</v>
      </c>
      <c r="P28" s="581">
        <f t="shared" si="0"/>
        <v>0</v>
      </c>
      <c r="Q28" s="581">
        <f t="shared" si="0"/>
        <v>0</v>
      </c>
      <c r="R28" s="581">
        <f t="shared" si="0"/>
        <v>0</v>
      </c>
      <c r="S28" s="581">
        <f t="shared" si="0"/>
        <v>0</v>
      </c>
      <c r="T28" s="581">
        <f t="shared" si="0"/>
        <v>0</v>
      </c>
      <c r="U28" s="581">
        <f t="shared" si="0"/>
        <v>0</v>
      </c>
      <c r="V28" s="581">
        <f t="shared" si="0"/>
        <v>0</v>
      </c>
      <c r="W28" s="582">
        <f t="shared" si="0"/>
        <v>0</v>
      </c>
      <c r="X28" s="547"/>
    </row>
    <row r="29" spans="1:37" s="466" customFormat="1" ht="12.75" x14ac:dyDescent="0.2">
      <c r="A29" s="581"/>
      <c r="B29" s="579"/>
      <c r="C29" s="580"/>
      <c r="D29" s="581"/>
      <c r="E29" s="581"/>
      <c r="F29" s="581"/>
      <c r="G29" s="581"/>
      <c r="H29" s="581"/>
      <c r="I29" s="581"/>
      <c r="J29" s="581"/>
      <c r="K29" s="581"/>
      <c r="L29" s="581"/>
      <c r="M29" s="581"/>
      <c r="N29" s="581"/>
      <c r="O29" s="581"/>
      <c r="P29" s="581"/>
      <c r="Q29" s="581"/>
      <c r="R29" s="581"/>
      <c r="S29" s="581"/>
      <c r="T29" s="581"/>
      <c r="U29" s="581"/>
      <c r="V29" s="581"/>
      <c r="W29" s="582"/>
      <c r="X29" s="547"/>
    </row>
    <row r="30" spans="1:37" s="466" customFormat="1" ht="12.75" x14ac:dyDescent="0.2">
      <c r="A30" s="581"/>
      <c r="B30" s="579" t="s">
        <v>352</v>
      </c>
      <c r="C30" s="580">
        <f>SUM(D30:W30)</f>
        <v>563093.15999999992</v>
      </c>
      <c r="D30" s="581">
        <f>'O7 Amortization'!AW367+'O7 Amortization'!AW439+'O7 Amortization'!AW512+'O7 Amortization'!AW585</f>
        <v>348371.92916722054</v>
      </c>
      <c r="E30" s="581">
        <f>'O7 Amortization'!AX367+'O7 Amortization'!AX439+'O7 Amortization'!AX512+'O7 Amortization'!AX585</f>
        <v>80133.649900110249</v>
      </c>
      <c r="F30" s="581">
        <f>'O7 Amortization'!AY367+'O7 Amortization'!AY439+'O7 Amortization'!AY512+'O7 Amortization'!AY585</f>
        <v>124619.3015336447</v>
      </c>
      <c r="G30" s="581">
        <f>'O7 Amortization'!AZ367+'O7 Amortization'!AZ439+'O7 Amortization'!AZ512+'O7 Amortization'!AZ585</f>
        <v>0</v>
      </c>
      <c r="H30" s="581">
        <f>'O7 Amortization'!BA367+'O7 Amortization'!BA439+'O7 Amortization'!BA512+'O7 Amortization'!BA585</f>
        <v>0</v>
      </c>
      <c r="I30" s="581">
        <f>'O7 Amortization'!BB367+'O7 Amortization'!BB439+'O7 Amortization'!BB512+'O7 Amortization'!BB585</f>
        <v>0</v>
      </c>
      <c r="J30" s="581">
        <f>'O7 Amortization'!BC367+'O7 Amortization'!BC439+'O7 Amortization'!BC512+'O7 Amortization'!BC585</f>
        <v>8156.5727569217806</v>
      </c>
      <c r="K30" s="581">
        <f>'O7 Amortization'!BD367+'O7 Amortization'!BD439+'O7 Amortization'!BD512+'O7 Amortization'!BD585</f>
        <v>984.85809346565316</v>
      </c>
      <c r="L30" s="581">
        <f>'O7 Amortization'!BE367+'O7 Amortization'!BE439+'O7 Amortization'!BE512+'O7 Amortization'!BE585</f>
        <v>826.84854863700957</v>
      </c>
      <c r="M30" s="581">
        <f>'O7 Amortization'!BF367+'O7 Amortization'!BF439+'O7 Amortization'!BF512+'O7 Amortization'!BF585</f>
        <v>0</v>
      </c>
      <c r="N30" s="581">
        <f>'O7 Amortization'!BG367+'O7 Amortization'!BG439+'O7 Amortization'!BG512+'O7 Amortization'!BG585</f>
        <v>0</v>
      </c>
      <c r="O30" s="581">
        <f>'O7 Amortization'!BH367+'O7 Amortization'!BH439+'O7 Amortization'!BH512+'O7 Amortization'!BH585</f>
        <v>0</v>
      </c>
      <c r="P30" s="581">
        <f>'O7 Amortization'!BI367+'O7 Amortization'!BI439+'O7 Amortization'!BI512+'O7 Amortization'!BI585</f>
        <v>0</v>
      </c>
      <c r="Q30" s="581">
        <f>'O7 Amortization'!BJ367+'O7 Amortization'!BJ439+'O7 Amortization'!BJ512+'O7 Amortization'!BJ585</f>
        <v>0</v>
      </c>
      <c r="R30" s="581">
        <f>'O7 Amortization'!BK367+'O7 Amortization'!BK439+'O7 Amortization'!BK512+'O7 Amortization'!BK585</f>
        <v>0</v>
      </c>
      <c r="S30" s="581">
        <f>'O7 Amortization'!BL367+'O7 Amortization'!BL439+'O7 Amortization'!BL512+'O7 Amortization'!BL585</f>
        <v>0</v>
      </c>
      <c r="T30" s="581">
        <f>'O7 Amortization'!BM367+'O7 Amortization'!BM439+'O7 Amortization'!BM512+'O7 Amortization'!BM585</f>
        <v>0</v>
      </c>
      <c r="U30" s="581">
        <f>'O7 Amortization'!BN367+'O7 Amortization'!BN439+'O7 Amortization'!BN512+'O7 Amortization'!BN585</f>
        <v>0</v>
      </c>
      <c r="V30" s="581">
        <f>'O7 Amortization'!BO367+'O7 Amortization'!BO439+'O7 Amortization'!BO512+'O7 Amortization'!BO585</f>
        <v>0</v>
      </c>
      <c r="W30" s="582">
        <f>'O7 Amortization'!BP367+'O7 Amortization'!BP439+'O7 Amortization'!BP512+'O7 Amortization'!BP585</f>
        <v>0</v>
      </c>
      <c r="X30" s="547"/>
    </row>
    <row r="31" spans="1:37" s="466" customFormat="1" ht="12.75" x14ac:dyDescent="0.2">
      <c r="A31" s="581"/>
      <c r="B31" s="579"/>
      <c r="C31" s="580"/>
      <c r="D31" s="581"/>
      <c r="E31" s="581"/>
      <c r="F31" s="581"/>
      <c r="G31" s="581"/>
      <c r="H31" s="581"/>
      <c r="I31" s="581"/>
      <c r="J31" s="581"/>
      <c r="K31" s="581"/>
      <c r="L31" s="581"/>
      <c r="M31" s="581"/>
      <c r="N31" s="581"/>
      <c r="O31" s="581"/>
      <c r="P31" s="581"/>
      <c r="Q31" s="581"/>
      <c r="R31" s="581"/>
      <c r="S31" s="581"/>
      <c r="T31" s="581"/>
      <c r="U31" s="581"/>
      <c r="V31" s="581"/>
      <c r="W31" s="582"/>
      <c r="X31" s="547"/>
    </row>
    <row r="32" spans="1:37" s="466" customFormat="1" ht="12.75" x14ac:dyDescent="0.2">
      <c r="A32" s="581"/>
      <c r="B32" s="877" t="s">
        <v>1201</v>
      </c>
      <c r="C32" s="878">
        <f>SUM(D32:W32)</f>
        <v>84834161.396225825</v>
      </c>
      <c r="D32" s="879">
        <f>IF(ISERROR('O6 Source Data for E2'!D102), "-", 'O6 Source Data for E2'!D102)</f>
        <v>52695866.943374887</v>
      </c>
      <c r="E32" s="879">
        <f>IF(ISERROR('O6 Source Data for E2'!E102), "-", 'O6 Source Data for E2'!E102)</f>
        <v>12014314.169579266</v>
      </c>
      <c r="F32" s="879">
        <f>IF(ISERROR('O6 Source Data for E2'!F102), "-", 'O6 Source Data for E2'!F102)</f>
        <v>18671653.702615913</v>
      </c>
      <c r="G32" s="879">
        <f>IF(ISERROR('O6 Source Data for E2'!G102), "-", 'O6 Source Data for E2'!G102)</f>
        <v>0</v>
      </c>
      <c r="H32" s="879">
        <f>IF(ISERROR('O6 Source Data for E2'!H102), "-", 'O6 Source Data for E2'!H102)</f>
        <v>0</v>
      </c>
      <c r="I32" s="879">
        <f>IF(ISERROR('O6 Source Data for E2'!I102), "-", 'O6 Source Data for E2'!I102)</f>
        <v>0</v>
      </c>
      <c r="J32" s="879">
        <f>IF(ISERROR('O6 Source Data for E2'!J102), "-", 'O6 Source Data for E2'!J102)</f>
        <v>1186412.4050031421</v>
      </c>
      <c r="K32" s="879">
        <f>IF(ISERROR('O6 Source Data for E2'!K102), "-", 'O6 Source Data for E2'!K102)</f>
        <v>144526.42524988813</v>
      </c>
      <c r="L32" s="879">
        <f>IF(ISERROR('O6 Source Data for E2'!L102), "-", 'O6 Source Data for E2'!L102)</f>
        <v>121387.75040272478</v>
      </c>
      <c r="M32" s="879">
        <f>IF(ISERROR('O6 Source Data for E2'!M102), "-", 'O6 Source Data for E2'!M102)</f>
        <v>0</v>
      </c>
      <c r="N32" s="879">
        <f>IF(ISERROR('O6 Source Data for E2'!N102), "-", 'O6 Source Data for E2'!N102)</f>
        <v>0</v>
      </c>
      <c r="O32" s="879">
        <f>IF(ISERROR('O6 Source Data for E2'!O102), "-", 'O6 Source Data for E2'!O102)</f>
        <v>0</v>
      </c>
      <c r="P32" s="879">
        <f>IF(ISERROR('O6 Source Data for E2'!P102), "-", 'O6 Source Data for E2'!P102)</f>
        <v>0</v>
      </c>
      <c r="Q32" s="879">
        <f>IF(ISERROR('O6 Source Data for E2'!Q102), "-", 'O6 Source Data for E2'!Q102)</f>
        <v>0</v>
      </c>
      <c r="R32" s="879">
        <f>IF(ISERROR('O6 Source Data for E2'!R102), "-", 'O6 Source Data for E2'!R102)</f>
        <v>0</v>
      </c>
      <c r="S32" s="879">
        <f>IF(ISERROR('O6 Source Data for E2'!S102), "-", 'O6 Source Data for E2'!S102)</f>
        <v>0</v>
      </c>
      <c r="T32" s="879">
        <f>IF(ISERROR('O6 Source Data for E2'!T102), "-", 'O6 Source Data for E2'!T102)</f>
        <v>0</v>
      </c>
      <c r="U32" s="879">
        <f>IF(ISERROR('O6 Source Data for E2'!U102), "-", 'O6 Source Data for E2'!U102)</f>
        <v>0</v>
      </c>
      <c r="V32" s="879">
        <f>IF(ISERROR('O6 Source Data for E2'!V102), "-", 'O6 Source Data for E2'!V102)</f>
        <v>0</v>
      </c>
      <c r="W32" s="835">
        <f>IF(ISERROR('O6 Source Data for E2'!W102), "-", 'O6 Source Data for E2'!W102)</f>
        <v>0</v>
      </c>
      <c r="X32" s="547"/>
    </row>
    <row r="33" spans="1:26" ht="12.75" x14ac:dyDescent="0.2">
      <c r="A33" s="581"/>
      <c r="B33" s="579"/>
      <c r="C33" s="580"/>
      <c r="D33" s="581"/>
      <c r="E33" s="581"/>
      <c r="F33" s="581"/>
      <c r="G33" s="581"/>
      <c r="H33" s="581"/>
      <c r="I33" s="581"/>
      <c r="J33" s="581"/>
      <c r="K33" s="581"/>
      <c r="L33" s="581"/>
      <c r="M33" s="581"/>
      <c r="N33" s="581"/>
      <c r="O33" s="581"/>
      <c r="P33" s="581"/>
      <c r="Q33" s="581"/>
      <c r="R33" s="581"/>
      <c r="S33" s="581"/>
      <c r="T33" s="581"/>
      <c r="U33" s="581"/>
      <c r="V33" s="581"/>
      <c r="W33" s="582"/>
      <c r="X33" s="547"/>
    </row>
    <row r="34" spans="1:26" ht="12.75" x14ac:dyDescent="0.2">
      <c r="A34" s="581"/>
      <c r="B34" s="877" t="s">
        <v>358</v>
      </c>
      <c r="C34" s="878">
        <f>SUM(D34:W34)</f>
        <v>5394311.0300000012</v>
      </c>
      <c r="D34" s="880">
        <f>SUM('O4 Summary by Class &amp; Accounts'!E174:E199) + 'O4 Summary by Class &amp; Accounts'!E208+ SUM('O4 Summary by Class &amp; Accounts'!E210:E213)</f>
        <v>3659758.3498800546</v>
      </c>
      <c r="E34" s="880">
        <f>SUM('O4 Summary by Class &amp; Accounts'!F174:F199) + 'O4 Summary by Class &amp; Accounts'!F208+ SUM('O4 Summary by Class &amp; Accounts'!F210:F213)</f>
        <v>705416.35794526676</v>
      </c>
      <c r="F34" s="880">
        <f>SUM('O4 Summary by Class &amp; Accounts'!G174:G199) + 'O4 Summary by Class &amp; Accounts'!G208+ SUM('O4 Summary by Class &amp; Accounts'!G210:G213)</f>
        <v>919619.9837822821</v>
      </c>
      <c r="G34" s="880">
        <f>SUM('O4 Summary by Class &amp; Accounts'!H174:H199) + 'O4 Summary by Class &amp; Accounts'!H208+ SUM('O4 Summary by Class &amp; Accounts'!H210:H213)</f>
        <v>0</v>
      </c>
      <c r="H34" s="880">
        <f>SUM('O4 Summary by Class &amp; Accounts'!I174:I199) + 'O4 Summary by Class &amp; Accounts'!I208+ SUM('O4 Summary by Class &amp; Accounts'!I210:I213)</f>
        <v>0</v>
      </c>
      <c r="I34" s="880">
        <f>SUM('O4 Summary by Class &amp; Accounts'!J174:J199) + 'O4 Summary by Class &amp; Accounts'!J208+ SUM('O4 Summary by Class &amp; Accounts'!J210:J213)</f>
        <v>0</v>
      </c>
      <c r="J34" s="880">
        <f>SUM('O4 Summary by Class &amp; Accounts'!K174:K199) + 'O4 Summary by Class &amp; Accounts'!K208+ SUM('O4 Summary by Class &amp; Accounts'!K210:K213)</f>
        <v>89137.39492298913</v>
      </c>
      <c r="K34" s="880">
        <f>SUM('O4 Summary by Class &amp; Accounts'!L174:L199) + 'O4 Summary by Class &amp; Accounts'!L208+ SUM('O4 Summary by Class &amp; Accounts'!L210:L213)</f>
        <v>10638.405861090148</v>
      </c>
      <c r="L34" s="880">
        <f>SUM('O4 Summary by Class &amp; Accounts'!M174:M199) + 'O4 Summary by Class &amp; Accounts'!M208+ SUM('O4 Summary by Class &amp; Accounts'!M210:M213)</f>
        <v>9740.5376083180308</v>
      </c>
      <c r="M34" s="880">
        <f>SUM('O4 Summary by Class &amp; Accounts'!N174:N199) + 'O4 Summary by Class &amp; Accounts'!N208+ SUM('O4 Summary by Class &amp; Accounts'!N210:N213)</f>
        <v>0</v>
      </c>
      <c r="N34" s="880">
        <f>SUM('O4 Summary by Class &amp; Accounts'!O174:O199) + 'O4 Summary by Class &amp; Accounts'!O208+ SUM('O4 Summary by Class &amp; Accounts'!O210:O213)</f>
        <v>0</v>
      </c>
      <c r="O34" s="880">
        <f>SUM('O4 Summary by Class &amp; Accounts'!P174:P199) + 'O4 Summary by Class &amp; Accounts'!P208+ SUM('O4 Summary by Class &amp; Accounts'!P210:P213)</f>
        <v>0</v>
      </c>
      <c r="P34" s="880">
        <f>SUM('O4 Summary by Class &amp; Accounts'!Q174:Q199) + 'O4 Summary by Class &amp; Accounts'!Q208+ SUM('O4 Summary by Class &amp; Accounts'!Q210:Q213)</f>
        <v>0</v>
      </c>
      <c r="Q34" s="880">
        <f>SUM('O4 Summary by Class &amp; Accounts'!R174:R199) + 'O4 Summary by Class &amp; Accounts'!R208+ SUM('O4 Summary by Class &amp; Accounts'!R210:R213)</f>
        <v>0</v>
      </c>
      <c r="R34" s="880">
        <f>SUM('O4 Summary by Class &amp; Accounts'!S174:S199) + 'O4 Summary by Class &amp; Accounts'!S208+ SUM('O4 Summary by Class &amp; Accounts'!S210:S213)</f>
        <v>0</v>
      </c>
      <c r="S34" s="880">
        <f>SUM('O4 Summary by Class &amp; Accounts'!T174:T199) + 'O4 Summary by Class &amp; Accounts'!T208+ SUM('O4 Summary by Class &amp; Accounts'!T210:T213)</f>
        <v>0</v>
      </c>
      <c r="T34" s="880">
        <f>SUM('O4 Summary by Class &amp; Accounts'!U174:U199) + 'O4 Summary by Class &amp; Accounts'!U208+ SUM('O4 Summary by Class &amp; Accounts'!U210:U213)</f>
        <v>0</v>
      </c>
      <c r="U34" s="880">
        <f>SUM('O4 Summary by Class &amp; Accounts'!V174:V199) + 'O4 Summary by Class &amp; Accounts'!V208+ SUM('O4 Summary by Class &amp; Accounts'!V210:V213)</f>
        <v>0</v>
      </c>
      <c r="V34" s="880">
        <f>SUM('O4 Summary by Class &amp; Accounts'!W174:W199) + 'O4 Summary by Class &amp; Accounts'!W208+ SUM('O4 Summary by Class &amp; Accounts'!W210:W213)</f>
        <v>0</v>
      </c>
      <c r="W34" s="818">
        <f>SUM('O4 Summary by Class &amp; Accounts'!X174:X199) + 'O4 Summary by Class &amp; Accounts'!X208+ SUM('O4 Summary by Class &amp; Accounts'!X210:X213)</f>
        <v>0</v>
      </c>
      <c r="X34" s="547"/>
    </row>
    <row r="35" spans="1:26" ht="12.75" x14ac:dyDescent="0.2">
      <c r="A35" s="581"/>
      <c r="B35" s="579"/>
      <c r="C35" s="583"/>
      <c r="D35" s="581"/>
      <c r="E35" s="581"/>
      <c r="F35" s="581"/>
      <c r="G35" s="581"/>
      <c r="H35" s="581"/>
      <c r="I35" s="581"/>
      <c r="J35" s="581"/>
      <c r="K35" s="581"/>
      <c r="L35" s="581"/>
      <c r="M35" s="581"/>
      <c r="N35" s="581"/>
      <c r="O35" s="581"/>
      <c r="P35" s="581"/>
      <c r="Q35" s="581"/>
      <c r="R35" s="581"/>
      <c r="S35" s="581"/>
      <c r="T35" s="581"/>
      <c r="U35" s="581"/>
      <c r="V35" s="581"/>
      <c r="W35" s="582"/>
      <c r="X35" s="547"/>
    </row>
    <row r="36" spans="1:26" ht="12.75" x14ac:dyDescent="0.2">
      <c r="A36" s="581"/>
      <c r="B36" s="877" t="s">
        <v>353</v>
      </c>
      <c r="C36" s="878">
        <f>SUM(D36:W36)</f>
        <v>11112268.969999999</v>
      </c>
      <c r="D36" s="880">
        <f>'O6 Source Data for E2'!D163</f>
        <v>7591662.0572216995</v>
      </c>
      <c r="E36" s="880">
        <f>'O6 Source Data for E2'!E163</f>
        <v>1443132.4143231781</v>
      </c>
      <c r="F36" s="880">
        <f>'O6 Source Data for E2'!F163</f>
        <v>1849170.9655993478</v>
      </c>
      <c r="G36" s="880">
        <f>'O6 Source Data for E2'!G163</f>
        <v>0</v>
      </c>
      <c r="H36" s="880">
        <f>'O6 Source Data for E2'!H163</f>
        <v>0</v>
      </c>
      <c r="I36" s="880">
        <f>'O6 Source Data for E2'!I163</f>
        <v>0</v>
      </c>
      <c r="J36" s="880">
        <f>'O6 Source Data for E2'!J163</f>
        <v>185766.45598616463</v>
      </c>
      <c r="K36" s="880">
        <f>'O6 Source Data for E2'!K163</f>
        <v>22144.070614120708</v>
      </c>
      <c r="L36" s="880">
        <f>'O6 Source Data for E2'!L163</f>
        <v>20393.006255490349</v>
      </c>
      <c r="M36" s="880">
        <f>'O6 Source Data for E2'!M163</f>
        <v>0</v>
      </c>
      <c r="N36" s="880">
        <f>'O6 Source Data for E2'!N163</f>
        <v>0</v>
      </c>
      <c r="O36" s="880">
        <f>'O6 Source Data for E2'!O163</f>
        <v>0</v>
      </c>
      <c r="P36" s="880">
        <f>'O6 Source Data for E2'!P163</f>
        <v>0</v>
      </c>
      <c r="Q36" s="880">
        <f>'O6 Source Data for E2'!Q163</f>
        <v>0</v>
      </c>
      <c r="R36" s="880">
        <f>'O6 Source Data for E2'!R163</f>
        <v>0</v>
      </c>
      <c r="S36" s="880">
        <f>'O6 Source Data for E2'!S163</f>
        <v>0</v>
      </c>
      <c r="T36" s="880">
        <f>'O6 Source Data for E2'!T163</f>
        <v>0</v>
      </c>
      <c r="U36" s="880">
        <f>'O6 Source Data for E2'!U163</f>
        <v>0</v>
      </c>
      <c r="V36" s="880">
        <f>'O6 Source Data for E2'!V163</f>
        <v>0</v>
      </c>
      <c r="W36" s="818">
        <f>'O6 Source Data for E2'!W163</f>
        <v>0</v>
      </c>
      <c r="X36" s="547"/>
    </row>
    <row r="37" spans="1:26" ht="12.75" x14ac:dyDescent="0.2">
      <c r="A37" s="581"/>
      <c r="B37" s="579"/>
      <c r="C37" s="580"/>
      <c r="D37" s="581"/>
      <c r="E37" s="581"/>
      <c r="F37" s="581"/>
      <c r="G37" s="581"/>
      <c r="H37" s="581"/>
      <c r="I37" s="581"/>
      <c r="J37" s="581"/>
      <c r="K37" s="581"/>
      <c r="L37" s="581"/>
      <c r="M37" s="581"/>
      <c r="N37" s="581"/>
      <c r="O37" s="581"/>
      <c r="P37" s="581"/>
      <c r="Q37" s="581"/>
      <c r="R37" s="581"/>
      <c r="S37" s="581"/>
      <c r="T37" s="581"/>
      <c r="U37" s="581"/>
      <c r="V37" s="581"/>
      <c r="W37" s="582"/>
      <c r="X37" s="547"/>
    </row>
    <row r="38" spans="1:26" ht="4.5" customHeight="1" x14ac:dyDescent="0.2">
      <c r="A38" s="662"/>
      <c r="B38" s="663"/>
      <c r="C38" s="664"/>
      <c r="D38" s="662"/>
      <c r="E38" s="662"/>
      <c r="F38" s="662"/>
      <c r="G38" s="662"/>
      <c r="H38" s="662"/>
      <c r="I38" s="662"/>
      <c r="J38" s="662"/>
      <c r="K38" s="662"/>
      <c r="L38" s="662"/>
      <c r="M38" s="662"/>
      <c r="N38" s="662"/>
      <c r="O38" s="662"/>
      <c r="P38" s="662"/>
      <c r="Q38" s="662"/>
      <c r="R38" s="662"/>
      <c r="S38" s="662"/>
      <c r="T38" s="662"/>
      <c r="U38" s="662"/>
      <c r="V38" s="662"/>
      <c r="W38" s="665"/>
      <c r="X38" s="547"/>
    </row>
    <row r="39" spans="1:26" ht="29.25" customHeight="1" x14ac:dyDescent="0.2">
      <c r="A39" s="2560" t="s">
        <v>1176</v>
      </c>
      <c r="B39" s="2560"/>
      <c r="C39" s="584"/>
      <c r="D39" s="585"/>
      <c r="E39" s="586"/>
      <c r="F39" s="586"/>
      <c r="G39" s="586"/>
      <c r="H39" s="585"/>
      <c r="I39" s="586"/>
      <c r="J39" s="586"/>
      <c r="K39" s="586"/>
      <c r="L39" s="586"/>
      <c r="M39" s="586"/>
      <c r="N39" s="586"/>
      <c r="O39" s="586"/>
      <c r="P39" s="586"/>
      <c r="Q39" s="586"/>
      <c r="R39" s="586"/>
      <c r="S39" s="586"/>
      <c r="T39" s="586"/>
      <c r="U39" s="586"/>
      <c r="V39" s="586"/>
      <c r="W39" s="587"/>
    </row>
    <row r="40" spans="1:26" ht="15" x14ac:dyDescent="0.2">
      <c r="A40" s="666" t="s">
        <v>1446</v>
      </c>
      <c r="B40" s="666"/>
      <c r="C40" s="589"/>
      <c r="D40" s="590"/>
      <c r="E40" s="591"/>
      <c r="F40" s="591"/>
      <c r="G40" s="591"/>
      <c r="H40" s="590"/>
      <c r="I40" s="591"/>
      <c r="J40" s="591"/>
      <c r="K40" s="591"/>
      <c r="L40" s="591"/>
      <c r="M40" s="591"/>
      <c r="N40" s="591"/>
      <c r="O40" s="591"/>
      <c r="P40" s="591"/>
      <c r="Q40" s="591"/>
      <c r="R40" s="591"/>
      <c r="S40" s="591"/>
      <c r="T40" s="591"/>
      <c r="U40" s="591"/>
      <c r="V40" s="591"/>
      <c r="W40" s="592"/>
    </row>
    <row r="41" spans="1:26" ht="15" x14ac:dyDescent="0.2">
      <c r="A41" s="2561"/>
      <c r="B41" s="2561"/>
      <c r="C41" s="584"/>
      <c r="D41" s="585"/>
      <c r="E41" s="586"/>
      <c r="F41" s="586"/>
      <c r="G41" s="586"/>
      <c r="H41" s="585"/>
      <c r="I41" s="586"/>
      <c r="J41" s="586"/>
      <c r="K41" s="586"/>
      <c r="L41" s="586"/>
      <c r="M41" s="586"/>
      <c r="N41" s="586"/>
      <c r="O41" s="586"/>
      <c r="P41" s="586"/>
      <c r="Q41" s="586"/>
      <c r="R41" s="586"/>
      <c r="S41" s="586"/>
      <c r="T41" s="586"/>
      <c r="U41" s="586"/>
      <c r="V41" s="586"/>
      <c r="W41" s="587"/>
    </row>
    <row r="42" spans="1:26" ht="12.75" x14ac:dyDescent="0.2">
      <c r="A42" s="577"/>
      <c r="B42" s="577"/>
      <c r="C42" s="573"/>
      <c r="D42" s="655">
        <v>1</v>
      </c>
      <c r="E42" s="655">
        <v>2</v>
      </c>
      <c r="F42" s="655">
        <v>3</v>
      </c>
      <c r="G42" s="655">
        <v>4</v>
      </c>
      <c r="H42" s="655">
        <v>5</v>
      </c>
      <c r="I42" s="655">
        <v>6</v>
      </c>
      <c r="J42" s="655">
        <v>7</v>
      </c>
      <c r="K42" s="655">
        <v>8</v>
      </c>
      <c r="L42" s="655">
        <v>9</v>
      </c>
      <c r="M42" s="655">
        <v>10</v>
      </c>
      <c r="N42" s="655">
        <v>11</v>
      </c>
      <c r="O42" s="655">
        <v>12</v>
      </c>
      <c r="P42" s="655">
        <v>13</v>
      </c>
      <c r="Q42" s="655">
        <v>14</v>
      </c>
      <c r="R42" s="655">
        <v>15</v>
      </c>
      <c r="S42" s="655">
        <v>16</v>
      </c>
      <c r="T42" s="655">
        <v>17</v>
      </c>
      <c r="U42" s="655">
        <v>18</v>
      </c>
      <c r="V42" s="655">
        <v>19</v>
      </c>
      <c r="W42" s="655">
        <v>20</v>
      </c>
    </row>
    <row r="43" spans="1:26" ht="38.25" x14ac:dyDescent="0.2">
      <c r="A43" s="667" t="s">
        <v>1447</v>
      </c>
      <c r="B43" s="667" t="s">
        <v>318</v>
      </c>
      <c r="C43" s="478" t="s">
        <v>763</v>
      </c>
      <c r="D43" s="559" t="str">
        <f>IF('I2 LDC class'!$D$20="",'I2 LDC class'!$C$20,'I2 LDC class'!$D$20)</f>
        <v>Residential</v>
      </c>
      <c r="E43" s="559" t="str">
        <f>IF('I2 LDC class'!$D$21="",'I2 LDC class'!$C$21,'I2 LDC class'!$D$21)</f>
        <v>GS &lt;50</v>
      </c>
      <c r="F43" s="559" t="str">
        <f>IF('I2 LDC class'!$D$22="",'I2 LDC class'!$C$22,'I2 LDC class'!$D$22)</f>
        <v>GS&gt;50-Regular</v>
      </c>
      <c r="G43" s="559" t="str">
        <f>IF('I2 LDC class'!$D$23="",'I2 LDC class'!$C$23,'I2 LDC class'!$D$23)</f>
        <v>GS&gt; 50-TOU</v>
      </c>
      <c r="H43" s="559" t="str">
        <f>IF('I2 LDC class'!$D$24="",'I2 LDC class'!$C$24,'I2 LDC class'!$D$24)</f>
        <v>GS &gt;50-Intermediate</v>
      </c>
      <c r="I43" s="559" t="str">
        <f>IF('I2 LDC class'!$D$25="",'I2 LDC class'!$C$25,'I2 LDC class'!$D$25)</f>
        <v>Large Use &gt;5MW</v>
      </c>
      <c r="J43" s="559" t="str">
        <f>IF('I2 LDC class'!$D$26="",'I2 LDC class'!$C$26,'I2 LDC class'!$D$26)</f>
        <v>Street Light</v>
      </c>
      <c r="K43" s="559" t="str">
        <f>IF('I2 LDC class'!$D$27="",'I2 LDC class'!$C$27,'I2 LDC class'!$D$27)</f>
        <v>Sentinel</v>
      </c>
      <c r="L43" s="559" t="str">
        <f>IF('I2 LDC class'!$D$28="",'I2 LDC class'!$C$28,'I2 LDC class'!$D$28)</f>
        <v>Unmetered Scattered Load</v>
      </c>
      <c r="M43" s="559" t="str">
        <f>IF('I2 LDC class'!$D$29="",'I2 LDC class'!$C$29,'I2 LDC class'!$D$29)</f>
        <v>Embedded Distributor</v>
      </c>
      <c r="N43" s="559" t="str">
        <f>IF('I2 LDC class'!$D$30="",'I2 LDC class'!$C$30,'I2 LDC class'!$D$30)</f>
        <v>Back-up/Standby Power</v>
      </c>
      <c r="O43" s="559" t="str">
        <f>IF('I2 LDC class'!$D$31="",'I2 LDC class'!$C$31,'I2 LDC class'!$D$31)</f>
        <v>Rate Class 1</v>
      </c>
      <c r="P43" s="559" t="str">
        <f>IF('I2 LDC class'!$D$32="",'I2 LDC class'!$C$32,'I2 LDC class'!$D$32)</f>
        <v>Rate class 2</v>
      </c>
      <c r="Q43" s="559" t="str">
        <f>IF('I2 LDC class'!$D$33="",'I2 LDC class'!$C$33,'I2 LDC class'!$D$33)</f>
        <v>Rate class 3</v>
      </c>
      <c r="R43" s="559" t="str">
        <f>IF('I2 LDC class'!$D$34="",'I2 LDC class'!$C$34,'I2 LDC class'!$D$34)</f>
        <v>Rate class 4</v>
      </c>
      <c r="S43" s="559" t="str">
        <f>IF('I2 LDC class'!$D$35="",'I2 LDC class'!$C$35,'I2 LDC class'!$D$35)</f>
        <v>Rate class 5</v>
      </c>
      <c r="T43" s="559" t="str">
        <f>IF('I2 LDC class'!$D$36="",'I2 LDC class'!$C$36,'I2 LDC class'!$D$36)</f>
        <v>Rate class 6</v>
      </c>
      <c r="U43" s="559" t="str">
        <f>IF('I2 LDC class'!$D$37="",'I2 LDC class'!$C$37,'I2 LDC class'!$D$37)</f>
        <v>Rate class 7</v>
      </c>
      <c r="V43" s="559" t="str">
        <f>IF('I2 LDC class'!$D$38="",'I2 LDC class'!$C$38,'I2 LDC class'!$D$38)</f>
        <v>Rate class 8</v>
      </c>
      <c r="W43" s="560" t="str">
        <f>IF('I2 LDC class'!$D$39="",'I2 LDC class'!$C$39,'I2 LDC class'!$D$39)</f>
        <v>Rate class 9</v>
      </c>
    </row>
    <row r="44" spans="1:26" ht="12.75" x14ac:dyDescent="0.2">
      <c r="A44" s="593"/>
      <c r="B44" s="594" t="s">
        <v>337</v>
      </c>
      <c r="C44" s="595"/>
      <c r="D44" s="596"/>
      <c r="E44" s="597"/>
      <c r="F44" s="597"/>
      <c r="G44" s="597"/>
      <c r="H44" s="596"/>
      <c r="I44" s="597"/>
      <c r="J44" s="597"/>
      <c r="K44" s="597"/>
      <c r="L44" s="597"/>
      <c r="M44" s="597"/>
      <c r="N44" s="597"/>
      <c r="O44" s="597"/>
      <c r="P44" s="597"/>
      <c r="Q44" s="597"/>
      <c r="R44" s="597"/>
      <c r="S44" s="597"/>
      <c r="T44" s="597"/>
      <c r="U44" s="597"/>
      <c r="V44" s="597"/>
      <c r="W44" s="598"/>
    </row>
    <row r="45" spans="1:26" ht="12.75" x14ac:dyDescent="0.2">
      <c r="A45" s="599">
        <v>1860</v>
      </c>
      <c r="B45" s="600" t="s">
        <v>93</v>
      </c>
      <c r="C45" s="601">
        <f>SUM(D45:W45)</f>
        <v>9261664</v>
      </c>
      <c r="D45" s="235">
        <f>D92</f>
        <v>7141521.7416498447</v>
      </c>
      <c r="E45" s="235">
        <f t="shared" ref="E45:W45" si="1">E92</f>
        <v>1720751.4383761894</v>
      </c>
      <c r="F45" s="235">
        <f t="shared" si="1"/>
        <v>399390.81997396564</v>
      </c>
      <c r="G45" s="235">
        <f t="shared" si="1"/>
        <v>0</v>
      </c>
      <c r="H45" s="235">
        <f t="shared" si="1"/>
        <v>0</v>
      </c>
      <c r="I45" s="235">
        <f t="shared" si="1"/>
        <v>0</v>
      </c>
      <c r="J45" s="235">
        <f t="shared" si="1"/>
        <v>0</v>
      </c>
      <c r="K45" s="235">
        <f t="shared" si="1"/>
        <v>0</v>
      </c>
      <c r="L45" s="235">
        <f t="shared" si="1"/>
        <v>0</v>
      </c>
      <c r="M45" s="235">
        <f t="shared" si="1"/>
        <v>0</v>
      </c>
      <c r="N45" s="235">
        <f t="shared" si="1"/>
        <v>0</v>
      </c>
      <c r="O45" s="235">
        <f t="shared" si="1"/>
        <v>0</v>
      </c>
      <c r="P45" s="235">
        <f t="shared" si="1"/>
        <v>0</v>
      </c>
      <c r="Q45" s="235">
        <f t="shared" si="1"/>
        <v>0</v>
      </c>
      <c r="R45" s="235">
        <f t="shared" si="1"/>
        <v>0</v>
      </c>
      <c r="S45" s="235">
        <f t="shared" si="1"/>
        <v>0</v>
      </c>
      <c r="T45" s="235">
        <f t="shared" si="1"/>
        <v>0</v>
      </c>
      <c r="U45" s="235">
        <f t="shared" si="1"/>
        <v>0</v>
      </c>
      <c r="V45" s="235">
        <f t="shared" si="1"/>
        <v>0</v>
      </c>
      <c r="W45" s="598">
        <f t="shared" si="1"/>
        <v>0</v>
      </c>
      <c r="Z45" s="600" t="s">
        <v>774</v>
      </c>
    </row>
    <row r="46" spans="1:26" ht="12.75" x14ac:dyDescent="0.2">
      <c r="A46" s="602"/>
      <c r="B46" s="603"/>
      <c r="C46" s="595"/>
      <c r="D46" s="596"/>
      <c r="E46" s="596"/>
      <c r="F46" s="596"/>
      <c r="G46" s="596"/>
      <c r="H46" s="596"/>
      <c r="I46" s="596"/>
      <c r="J46" s="596"/>
      <c r="K46" s="596"/>
      <c r="L46" s="596"/>
      <c r="M46" s="596"/>
      <c r="N46" s="596"/>
      <c r="O46" s="596"/>
      <c r="P46" s="596"/>
      <c r="Q46" s="596"/>
      <c r="R46" s="596"/>
      <c r="S46" s="596"/>
      <c r="T46" s="596"/>
      <c r="U46" s="596"/>
      <c r="V46" s="596"/>
      <c r="W46" s="604"/>
      <c r="Z46" s="707"/>
    </row>
    <row r="47" spans="1:26" ht="12.75" x14ac:dyDescent="0.2">
      <c r="A47" s="599"/>
      <c r="B47" s="594" t="s">
        <v>0</v>
      </c>
      <c r="C47" s="595"/>
      <c r="D47" s="596"/>
      <c r="E47" s="596"/>
      <c r="F47" s="596"/>
      <c r="G47" s="596"/>
      <c r="H47" s="596"/>
      <c r="I47" s="596"/>
      <c r="J47" s="596"/>
      <c r="K47" s="596"/>
      <c r="L47" s="596"/>
      <c r="M47" s="596"/>
      <c r="N47" s="596"/>
      <c r="O47" s="596"/>
      <c r="P47" s="596"/>
      <c r="Q47" s="596"/>
      <c r="R47" s="596"/>
      <c r="S47" s="596"/>
      <c r="T47" s="596"/>
      <c r="U47" s="596"/>
      <c r="V47" s="596"/>
      <c r="W47" s="604"/>
      <c r="Z47" s="594"/>
    </row>
    <row r="48" spans="1:26" ht="25.5" x14ac:dyDescent="0.2">
      <c r="A48" s="599"/>
      <c r="B48" s="600" t="s">
        <v>849</v>
      </c>
      <c r="C48" s="601">
        <f>SUM(D48:W48)</f>
        <v>-5740770.5986000001</v>
      </c>
      <c r="D48" s="605">
        <f>D95</f>
        <v>-4426616.863203642</v>
      </c>
      <c r="E48" s="605">
        <f t="shared" ref="E48:W48" si="2">E95</f>
        <v>-1066594.4332388528</v>
      </c>
      <c r="F48" s="605">
        <f t="shared" si="2"/>
        <v>-247559.3021575051</v>
      </c>
      <c r="G48" s="605">
        <f t="shared" si="2"/>
        <v>0</v>
      </c>
      <c r="H48" s="605">
        <f t="shared" si="2"/>
        <v>0</v>
      </c>
      <c r="I48" s="605">
        <f t="shared" si="2"/>
        <v>0</v>
      </c>
      <c r="J48" s="605">
        <f t="shared" si="2"/>
        <v>0</v>
      </c>
      <c r="K48" s="605">
        <f t="shared" si="2"/>
        <v>0</v>
      </c>
      <c r="L48" s="605">
        <f t="shared" si="2"/>
        <v>0</v>
      </c>
      <c r="M48" s="605">
        <f t="shared" si="2"/>
        <v>0</v>
      </c>
      <c r="N48" s="605">
        <f t="shared" si="2"/>
        <v>0</v>
      </c>
      <c r="O48" s="605">
        <f t="shared" si="2"/>
        <v>0</v>
      </c>
      <c r="P48" s="605">
        <f t="shared" si="2"/>
        <v>0</v>
      </c>
      <c r="Q48" s="605">
        <f t="shared" si="2"/>
        <v>0</v>
      </c>
      <c r="R48" s="605">
        <f t="shared" si="2"/>
        <v>0</v>
      </c>
      <c r="S48" s="605">
        <f t="shared" si="2"/>
        <v>0</v>
      </c>
      <c r="T48" s="605">
        <f t="shared" si="2"/>
        <v>0</v>
      </c>
      <c r="U48" s="605">
        <f t="shared" si="2"/>
        <v>0</v>
      </c>
      <c r="V48" s="605">
        <f t="shared" si="2"/>
        <v>0</v>
      </c>
      <c r="W48" s="606">
        <f t="shared" si="2"/>
        <v>0</v>
      </c>
      <c r="Z48" s="600"/>
    </row>
    <row r="49" spans="1:30" ht="12.75" x14ac:dyDescent="0.2">
      <c r="A49" s="607"/>
      <c r="B49" s="608" t="s">
        <v>1206</v>
      </c>
      <c r="C49" s="668">
        <f>SUM(D49:W49)</f>
        <v>3520893.4013999999</v>
      </c>
      <c r="D49" s="669">
        <f t="shared" ref="D49:W49" si="3">D45+D48</f>
        <v>2714904.8784462027</v>
      </c>
      <c r="E49" s="669">
        <f t="shared" si="3"/>
        <v>654157.00513733667</v>
      </c>
      <c r="F49" s="669">
        <f t="shared" si="3"/>
        <v>151831.51781646055</v>
      </c>
      <c r="G49" s="669">
        <f t="shared" si="3"/>
        <v>0</v>
      </c>
      <c r="H49" s="669">
        <f t="shared" si="3"/>
        <v>0</v>
      </c>
      <c r="I49" s="669">
        <f t="shared" si="3"/>
        <v>0</v>
      </c>
      <c r="J49" s="669">
        <f t="shared" si="3"/>
        <v>0</v>
      </c>
      <c r="K49" s="669">
        <f t="shared" si="3"/>
        <v>0</v>
      </c>
      <c r="L49" s="669">
        <f t="shared" si="3"/>
        <v>0</v>
      </c>
      <c r="M49" s="669">
        <f t="shared" si="3"/>
        <v>0</v>
      </c>
      <c r="N49" s="669">
        <f t="shared" si="3"/>
        <v>0</v>
      </c>
      <c r="O49" s="669">
        <f t="shared" si="3"/>
        <v>0</v>
      </c>
      <c r="P49" s="669">
        <f t="shared" si="3"/>
        <v>0</v>
      </c>
      <c r="Q49" s="669">
        <f t="shared" si="3"/>
        <v>0</v>
      </c>
      <c r="R49" s="669">
        <f t="shared" si="3"/>
        <v>0</v>
      </c>
      <c r="S49" s="669">
        <f t="shared" si="3"/>
        <v>0</v>
      </c>
      <c r="T49" s="669">
        <f t="shared" si="3"/>
        <v>0</v>
      </c>
      <c r="U49" s="669">
        <f t="shared" si="3"/>
        <v>0</v>
      </c>
      <c r="V49" s="669">
        <f t="shared" si="3"/>
        <v>0</v>
      </c>
      <c r="W49" s="670">
        <f t="shared" si="3"/>
        <v>0</v>
      </c>
      <c r="X49" s="307"/>
      <c r="Y49" s="307"/>
      <c r="Z49" s="608"/>
      <c r="AA49" s="307"/>
      <c r="AB49" s="307"/>
      <c r="AC49" s="307"/>
      <c r="AD49" s="307"/>
    </row>
    <row r="50" spans="1:30" ht="12.75" x14ac:dyDescent="0.2">
      <c r="A50" s="602"/>
      <c r="B50" s="603"/>
      <c r="C50" s="595"/>
      <c r="D50" s="596"/>
      <c r="E50" s="596"/>
      <c r="F50" s="596"/>
      <c r="G50" s="596"/>
      <c r="H50" s="596"/>
      <c r="I50" s="596"/>
      <c r="J50" s="596"/>
      <c r="K50" s="596"/>
      <c r="L50" s="596"/>
      <c r="M50" s="596"/>
      <c r="N50" s="596"/>
      <c r="O50" s="596"/>
      <c r="P50" s="596"/>
      <c r="Q50" s="596"/>
      <c r="R50" s="596"/>
      <c r="S50" s="596"/>
      <c r="T50" s="596"/>
      <c r="U50" s="596"/>
      <c r="V50" s="596"/>
      <c r="W50" s="604"/>
      <c r="Z50" s="707"/>
    </row>
    <row r="51" spans="1:30" ht="12.75" x14ac:dyDescent="0.2">
      <c r="A51" s="609"/>
      <c r="B51" s="594" t="s">
        <v>850</v>
      </c>
      <c r="C51" s="595"/>
      <c r="D51" s="596"/>
      <c r="E51" s="596"/>
      <c r="F51" s="596"/>
      <c r="G51" s="596"/>
      <c r="H51" s="596"/>
      <c r="I51" s="596"/>
      <c r="J51" s="596"/>
      <c r="K51" s="596"/>
      <c r="L51" s="596"/>
      <c r="M51" s="596"/>
      <c r="N51" s="596"/>
      <c r="O51" s="596"/>
      <c r="P51" s="596"/>
      <c r="Q51" s="596"/>
      <c r="R51" s="596"/>
      <c r="S51" s="596"/>
      <c r="T51" s="596"/>
      <c r="U51" s="596"/>
      <c r="V51" s="596"/>
      <c r="W51" s="604"/>
      <c r="Z51" s="594"/>
    </row>
    <row r="52" spans="1:30" s="57" customFormat="1" ht="12.75" x14ac:dyDescent="0.2">
      <c r="A52" s="349">
        <v>4082</v>
      </c>
      <c r="B52" s="610" t="s">
        <v>1596</v>
      </c>
      <c r="C52" s="601">
        <f>SUM(D52:W52)</f>
        <v>-35914.999999999993</v>
      </c>
      <c r="D52" s="611">
        <f>D101</f>
        <v>-24480.829094885758</v>
      </c>
      <c r="E52" s="611">
        <f t="shared" ref="E52:W56" si="4">E101</f>
        <v>-4674.8102366463072</v>
      </c>
      <c r="F52" s="611">
        <f t="shared" si="4"/>
        <v>-6024.3325356943242</v>
      </c>
      <c r="G52" s="611">
        <f t="shared" si="4"/>
        <v>0</v>
      </c>
      <c r="H52" s="611">
        <f t="shared" si="4"/>
        <v>0</v>
      </c>
      <c r="I52" s="611">
        <f t="shared" si="4"/>
        <v>0</v>
      </c>
      <c r="J52" s="611">
        <f t="shared" si="4"/>
        <v>-598.13551961716212</v>
      </c>
      <c r="K52" s="611">
        <f t="shared" si="4"/>
        <v>-71.3280790210448</v>
      </c>
      <c r="L52" s="611">
        <f t="shared" si="4"/>
        <v>-65.564534135397977</v>
      </c>
      <c r="M52" s="611">
        <f t="shared" si="4"/>
        <v>0</v>
      </c>
      <c r="N52" s="611">
        <f t="shared" si="4"/>
        <v>0</v>
      </c>
      <c r="O52" s="611">
        <f t="shared" si="4"/>
        <v>0</v>
      </c>
      <c r="P52" s="611">
        <f t="shared" si="4"/>
        <v>0</v>
      </c>
      <c r="Q52" s="611">
        <f t="shared" si="4"/>
        <v>0</v>
      </c>
      <c r="R52" s="611">
        <f t="shared" si="4"/>
        <v>0</v>
      </c>
      <c r="S52" s="611">
        <f t="shared" si="4"/>
        <v>0</v>
      </c>
      <c r="T52" s="611">
        <f t="shared" si="4"/>
        <v>0</v>
      </c>
      <c r="U52" s="611">
        <f t="shared" si="4"/>
        <v>0</v>
      </c>
      <c r="V52" s="611">
        <f t="shared" si="4"/>
        <v>0</v>
      </c>
      <c r="W52" s="612">
        <f t="shared" si="4"/>
        <v>0</v>
      </c>
      <c r="X52" s="550"/>
      <c r="Y52" s="551"/>
      <c r="Z52" s="600" t="s">
        <v>1274</v>
      </c>
      <c r="AA52" s="551"/>
      <c r="AB52" s="551"/>
      <c r="AC52" s="551"/>
      <c r="AD52" s="551"/>
    </row>
    <row r="53" spans="1:30" s="57" customFormat="1" ht="12.75" x14ac:dyDescent="0.2">
      <c r="A53" s="349">
        <v>4084</v>
      </c>
      <c r="B53" s="610" t="s">
        <v>517</v>
      </c>
      <c r="C53" s="601">
        <f>SUM(D53:W53)</f>
        <v>-929.99999999999966</v>
      </c>
      <c r="D53" s="611">
        <f t="shared" ref="D53:S56" si="5">D102</f>
        <v>-633.91816951813314</v>
      </c>
      <c r="E53" s="611">
        <f t="shared" si="5"/>
        <v>-121.05174773997119</v>
      </c>
      <c r="F53" s="611">
        <f t="shared" si="5"/>
        <v>-155.99691655842187</v>
      </c>
      <c r="G53" s="611">
        <f t="shared" si="5"/>
        <v>0</v>
      </c>
      <c r="H53" s="611">
        <f t="shared" si="5"/>
        <v>0</v>
      </c>
      <c r="I53" s="611">
        <f t="shared" si="5"/>
        <v>0</v>
      </c>
      <c r="J53" s="611">
        <f t="shared" si="5"/>
        <v>-15.488404099790081</v>
      </c>
      <c r="K53" s="611">
        <f t="shared" si="5"/>
        <v>-1.8470030207314956</v>
      </c>
      <c r="L53" s="611">
        <f t="shared" si="5"/>
        <v>-1.6977590629519732</v>
      </c>
      <c r="M53" s="611">
        <f t="shared" si="5"/>
        <v>0</v>
      </c>
      <c r="N53" s="611">
        <f t="shared" si="5"/>
        <v>0</v>
      </c>
      <c r="O53" s="611">
        <f t="shared" si="5"/>
        <v>0</v>
      </c>
      <c r="P53" s="611">
        <f t="shared" si="5"/>
        <v>0</v>
      </c>
      <c r="Q53" s="611">
        <f t="shared" si="5"/>
        <v>0</v>
      </c>
      <c r="R53" s="611">
        <f t="shared" si="5"/>
        <v>0</v>
      </c>
      <c r="S53" s="611">
        <f t="shared" si="5"/>
        <v>0</v>
      </c>
      <c r="T53" s="611">
        <f t="shared" si="4"/>
        <v>0</v>
      </c>
      <c r="U53" s="611">
        <f t="shared" si="4"/>
        <v>0</v>
      </c>
      <c r="V53" s="611">
        <f t="shared" si="4"/>
        <v>0</v>
      </c>
      <c r="W53" s="612">
        <f t="shared" si="4"/>
        <v>0</v>
      </c>
      <c r="X53" s="550"/>
      <c r="Y53" s="551"/>
      <c r="Z53" s="600" t="s">
        <v>1274</v>
      </c>
      <c r="AA53" s="551"/>
      <c r="AB53" s="551"/>
      <c r="AC53" s="551"/>
      <c r="AD53" s="551"/>
    </row>
    <row r="54" spans="1:30" s="57" customFormat="1" ht="12.75" x14ac:dyDescent="0.2">
      <c r="A54" s="349">
        <v>4090</v>
      </c>
      <c r="B54" s="610" t="s">
        <v>522</v>
      </c>
      <c r="C54" s="601">
        <f>SUM(D54:W54)</f>
        <v>0</v>
      </c>
      <c r="D54" s="611">
        <f t="shared" si="5"/>
        <v>0</v>
      </c>
      <c r="E54" s="611">
        <f t="shared" si="4"/>
        <v>0</v>
      </c>
      <c r="F54" s="611">
        <f t="shared" si="4"/>
        <v>0</v>
      </c>
      <c r="G54" s="611">
        <f t="shared" si="4"/>
        <v>0</v>
      </c>
      <c r="H54" s="611">
        <f t="shared" si="4"/>
        <v>0</v>
      </c>
      <c r="I54" s="611">
        <f t="shared" si="4"/>
        <v>0</v>
      </c>
      <c r="J54" s="611">
        <f t="shared" si="4"/>
        <v>0</v>
      </c>
      <c r="K54" s="611">
        <f t="shared" si="4"/>
        <v>0</v>
      </c>
      <c r="L54" s="611">
        <f t="shared" si="4"/>
        <v>0</v>
      </c>
      <c r="M54" s="611">
        <f t="shared" si="4"/>
        <v>0</v>
      </c>
      <c r="N54" s="611">
        <f t="shared" si="4"/>
        <v>0</v>
      </c>
      <c r="O54" s="611">
        <f t="shared" si="4"/>
        <v>0</v>
      </c>
      <c r="P54" s="611">
        <f t="shared" si="4"/>
        <v>0</v>
      </c>
      <c r="Q54" s="611">
        <f t="shared" si="4"/>
        <v>0</v>
      </c>
      <c r="R54" s="611">
        <f t="shared" si="4"/>
        <v>0</v>
      </c>
      <c r="S54" s="611">
        <f t="shared" si="4"/>
        <v>0</v>
      </c>
      <c r="T54" s="611">
        <f t="shared" si="4"/>
        <v>0</v>
      </c>
      <c r="U54" s="611">
        <f t="shared" si="4"/>
        <v>0</v>
      </c>
      <c r="V54" s="611">
        <f t="shared" si="4"/>
        <v>0</v>
      </c>
      <c r="W54" s="612">
        <f t="shared" si="4"/>
        <v>0</v>
      </c>
      <c r="X54" s="550"/>
      <c r="Y54" s="551"/>
      <c r="Z54" s="600" t="s">
        <v>1274</v>
      </c>
      <c r="AA54" s="551"/>
      <c r="AB54" s="551"/>
      <c r="AC54" s="551"/>
      <c r="AD54" s="551"/>
    </row>
    <row r="55" spans="1:30" s="57" customFormat="1" ht="12.75" x14ac:dyDescent="0.2">
      <c r="A55" s="349">
        <v>4220</v>
      </c>
      <c r="B55" s="610" t="s">
        <v>528</v>
      </c>
      <c r="C55" s="601">
        <f>SUM(D55:W55)</f>
        <v>0</v>
      </c>
      <c r="D55" s="611">
        <f t="shared" si="5"/>
        <v>0</v>
      </c>
      <c r="E55" s="611">
        <f t="shared" si="4"/>
        <v>0</v>
      </c>
      <c r="F55" s="611">
        <f t="shared" si="4"/>
        <v>0</v>
      </c>
      <c r="G55" s="611">
        <f t="shared" si="4"/>
        <v>0</v>
      </c>
      <c r="H55" s="611">
        <f t="shared" si="4"/>
        <v>0</v>
      </c>
      <c r="I55" s="611">
        <f t="shared" si="4"/>
        <v>0</v>
      </c>
      <c r="J55" s="611">
        <f t="shared" si="4"/>
        <v>0</v>
      </c>
      <c r="K55" s="611">
        <f t="shared" si="4"/>
        <v>0</v>
      </c>
      <c r="L55" s="611">
        <f t="shared" si="4"/>
        <v>0</v>
      </c>
      <c r="M55" s="611">
        <f t="shared" si="4"/>
        <v>0</v>
      </c>
      <c r="N55" s="611">
        <f t="shared" si="4"/>
        <v>0</v>
      </c>
      <c r="O55" s="611">
        <f t="shared" si="4"/>
        <v>0</v>
      </c>
      <c r="P55" s="611">
        <f t="shared" si="4"/>
        <v>0</v>
      </c>
      <c r="Q55" s="611">
        <f t="shared" si="4"/>
        <v>0</v>
      </c>
      <c r="R55" s="611">
        <f t="shared" si="4"/>
        <v>0</v>
      </c>
      <c r="S55" s="611">
        <f t="shared" si="4"/>
        <v>0</v>
      </c>
      <c r="T55" s="611">
        <f t="shared" si="4"/>
        <v>0</v>
      </c>
      <c r="U55" s="611">
        <f t="shared" si="4"/>
        <v>0</v>
      </c>
      <c r="V55" s="611">
        <f t="shared" si="4"/>
        <v>0</v>
      </c>
      <c r="W55" s="612">
        <f t="shared" si="4"/>
        <v>0</v>
      </c>
      <c r="X55" s="550"/>
      <c r="Y55" s="551"/>
      <c r="Z55" s="600" t="s">
        <v>1186</v>
      </c>
      <c r="AA55" s="551"/>
      <c r="AB55" s="551"/>
      <c r="AC55" s="551"/>
      <c r="AD55" s="551"/>
    </row>
    <row r="56" spans="1:30" s="511" customFormat="1" ht="12.75" x14ac:dyDescent="0.2">
      <c r="A56" s="613">
        <v>4225</v>
      </c>
      <c r="B56" s="614" t="s">
        <v>529</v>
      </c>
      <c r="C56" s="615">
        <f>SUM(D56:W56)</f>
        <v>-156800</v>
      </c>
      <c r="D56" s="616">
        <f t="shared" si="5"/>
        <v>-110682.16816441552</v>
      </c>
      <c r="E56" s="616">
        <f t="shared" si="5"/>
        <v>-22436.54958783949</v>
      </c>
      <c r="F56" s="616">
        <f t="shared" si="5"/>
        <v>-23505.555994673479</v>
      </c>
      <c r="G56" s="616">
        <f t="shared" si="5"/>
        <v>0</v>
      </c>
      <c r="H56" s="616">
        <f t="shared" si="5"/>
        <v>0</v>
      </c>
      <c r="I56" s="616">
        <f t="shared" si="5"/>
        <v>0</v>
      </c>
      <c r="J56" s="616">
        <f t="shared" si="5"/>
        <v>-25.008823915987456</v>
      </c>
      <c r="K56" s="616">
        <f t="shared" si="5"/>
        <v>-99.833936373160881</v>
      </c>
      <c r="L56" s="616">
        <f t="shared" si="5"/>
        <v>-50.883492782367398</v>
      </c>
      <c r="M56" s="616">
        <f t="shared" si="5"/>
        <v>0</v>
      </c>
      <c r="N56" s="616">
        <f t="shared" si="5"/>
        <v>0</v>
      </c>
      <c r="O56" s="616">
        <f t="shared" si="5"/>
        <v>0</v>
      </c>
      <c r="P56" s="616">
        <f t="shared" si="5"/>
        <v>0</v>
      </c>
      <c r="Q56" s="616">
        <f t="shared" si="5"/>
        <v>0</v>
      </c>
      <c r="R56" s="616">
        <f t="shared" si="5"/>
        <v>0</v>
      </c>
      <c r="S56" s="616">
        <f t="shared" si="5"/>
        <v>0</v>
      </c>
      <c r="T56" s="616">
        <f t="shared" si="4"/>
        <v>0</v>
      </c>
      <c r="U56" s="616">
        <f t="shared" si="4"/>
        <v>0</v>
      </c>
      <c r="V56" s="616">
        <f t="shared" si="4"/>
        <v>0</v>
      </c>
      <c r="W56" s="617">
        <f t="shared" si="4"/>
        <v>0</v>
      </c>
      <c r="X56" s="552"/>
      <c r="Y56" s="553"/>
      <c r="Z56" s="600" t="s">
        <v>1346</v>
      </c>
      <c r="AA56" s="553"/>
      <c r="AB56" s="553"/>
      <c r="AC56" s="553"/>
      <c r="AD56" s="553"/>
    </row>
    <row r="57" spans="1:30" s="7" customFormat="1" ht="12.75" x14ac:dyDescent="0.2">
      <c r="A57" s="618"/>
      <c r="B57" s="619"/>
      <c r="C57" s="595"/>
      <c r="D57" s="620"/>
      <c r="E57" s="620"/>
      <c r="F57" s="620"/>
      <c r="G57" s="620"/>
      <c r="H57" s="620"/>
      <c r="I57" s="620"/>
      <c r="J57" s="620"/>
      <c r="K57" s="620"/>
      <c r="L57" s="620"/>
      <c r="M57" s="620"/>
      <c r="N57" s="620"/>
      <c r="O57" s="620"/>
      <c r="P57" s="620"/>
      <c r="Q57" s="620"/>
      <c r="R57" s="620"/>
      <c r="S57" s="620"/>
      <c r="T57" s="620"/>
      <c r="U57" s="620"/>
      <c r="V57" s="620"/>
      <c r="W57" s="606"/>
      <c r="X57" s="540"/>
      <c r="Y57" s="547"/>
      <c r="Z57" s="619"/>
      <c r="AA57" s="547"/>
      <c r="AB57" s="547"/>
      <c r="AC57" s="547"/>
      <c r="AD57" s="547"/>
    </row>
    <row r="58" spans="1:30" ht="12.75" x14ac:dyDescent="0.2">
      <c r="A58" s="621"/>
      <c r="B58" s="868" t="s">
        <v>708</v>
      </c>
      <c r="C58" s="863">
        <f t="shared" ref="C58:W58" si="6">+SUM(C52:C56)</f>
        <v>-193645</v>
      </c>
      <c r="D58" s="864">
        <f t="shared" si="6"/>
        <v>-135796.9154288194</v>
      </c>
      <c r="E58" s="864">
        <f t="shared" si="6"/>
        <v>-27232.41157222577</v>
      </c>
      <c r="F58" s="864">
        <f t="shared" si="6"/>
        <v>-29685.885446926226</v>
      </c>
      <c r="G58" s="864">
        <f t="shared" si="6"/>
        <v>0</v>
      </c>
      <c r="H58" s="864">
        <f t="shared" si="6"/>
        <v>0</v>
      </c>
      <c r="I58" s="864">
        <f t="shared" si="6"/>
        <v>0</v>
      </c>
      <c r="J58" s="864">
        <f t="shared" si="6"/>
        <v>-638.63274763293964</v>
      </c>
      <c r="K58" s="864">
        <f t="shared" si="6"/>
        <v>-173.00901841493717</v>
      </c>
      <c r="L58" s="864">
        <f t="shared" si="6"/>
        <v>-118.14578598071735</v>
      </c>
      <c r="M58" s="864">
        <f t="shared" si="6"/>
        <v>0</v>
      </c>
      <c r="N58" s="864">
        <f t="shared" si="6"/>
        <v>0</v>
      </c>
      <c r="O58" s="864">
        <f t="shared" si="6"/>
        <v>0</v>
      </c>
      <c r="P58" s="864">
        <f t="shared" si="6"/>
        <v>0</v>
      </c>
      <c r="Q58" s="864">
        <f t="shared" si="6"/>
        <v>0</v>
      </c>
      <c r="R58" s="864">
        <f t="shared" si="6"/>
        <v>0</v>
      </c>
      <c r="S58" s="864">
        <f t="shared" si="6"/>
        <v>0</v>
      </c>
      <c r="T58" s="864">
        <f t="shared" si="6"/>
        <v>0</v>
      </c>
      <c r="U58" s="864">
        <f t="shared" si="6"/>
        <v>0</v>
      </c>
      <c r="V58" s="864">
        <f t="shared" si="6"/>
        <v>0</v>
      </c>
      <c r="W58" s="865">
        <f t="shared" si="6"/>
        <v>0</v>
      </c>
      <c r="Z58" s="1562"/>
    </row>
    <row r="59" spans="1:30" ht="12.75" x14ac:dyDescent="0.2">
      <c r="A59" s="602"/>
      <c r="B59" s="603"/>
      <c r="C59" s="595"/>
      <c r="D59" s="596"/>
      <c r="E59" s="596"/>
      <c r="F59" s="596"/>
      <c r="G59" s="596"/>
      <c r="H59" s="596"/>
      <c r="I59" s="596"/>
      <c r="J59" s="596"/>
      <c r="K59" s="596"/>
      <c r="L59" s="596"/>
      <c r="M59" s="596"/>
      <c r="N59" s="596"/>
      <c r="O59" s="596"/>
      <c r="P59" s="596"/>
      <c r="Q59" s="596"/>
      <c r="R59" s="596"/>
      <c r="S59" s="596"/>
      <c r="T59" s="596"/>
      <c r="U59" s="596"/>
      <c r="V59" s="596"/>
      <c r="W59" s="604"/>
      <c r="Z59" s="707"/>
    </row>
    <row r="60" spans="1:30" ht="12.75" x14ac:dyDescent="0.2">
      <c r="A60" s="609"/>
      <c r="B60" s="594" t="s">
        <v>338</v>
      </c>
      <c r="C60" s="595"/>
      <c r="D60" s="596"/>
      <c r="E60" s="596"/>
      <c r="F60" s="596"/>
      <c r="G60" s="596"/>
      <c r="H60" s="596"/>
      <c r="I60" s="596"/>
      <c r="J60" s="596"/>
      <c r="K60" s="596"/>
      <c r="L60" s="596"/>
      <c r="M60" s="596"/>
      <c r="N60" s="596"/>
      <c r="O60" s="596"/>
      <c r="P60" s="596"/>
      <c r="Q60" s="596"/>
      <c r="R60" s="596"/>
      <c r="S60" s="596"/>
      <c r="T60" s="596"/>
      <c r="U60" s="596"/>
      <c r="V60" s="596"/>
      <c r="W60" s="604"/>
      <c r="Z60" s="594"/>
    </row>
    <row r="61" spans="1:30" s="57" customFormat="1" ht="12.75" x14ac:dyDescent="0.2">
      <c r="A61" s="349">
        <v>5065</v>
      </c>
      <c r="B61" s="623" t="s">
        <v>1577</v>
      </c>
      <c r="C61" s="595">
        <f>SUM(D61:W61)</f>
        <v>766462.95</v>
      </c>
      <c r="D61" s="611">
        <f>D110</f>
        <v>591007.38502218144</v>
      </c>
      <c r="E61" s="611">
        <f t="shared" ref="E61:W63" si="7">E110</f>
        <v>142403.37629118885</v>
      </c>
      <c r="F61" s="611">
        <f t="shared" si="7"/>
        <v>33052.188686629597</v>
      </c>
      <c r="G61" s="611">
        <f t="shared" si="7"/>
        <v>0</v>
      </c>
      <c r="H61" s="611">
        <f t="shared" si="7"/>
        <v>0</v>
      </c>
      <c r="I61" s="611">
        <f t="shared" si="7"/>
        <v>0</v>
      </c>
      <c r="J61" s="611">
        <f t="shared" si="7"/>
        <v>0</v>
      </c>
      <c r="K61" s="611">
        <f t="shared" si="7"/>
        <v>0</v>
      </c>
      <c r="L61" s="611">
        <f t="shared" si="7"/>
        <v>0</v>
      </c>
      <c r="M61" s="611">
        <f t="shared" si="7"/>
        <v>0</v>
      </c>
      <c r="N61" s="611">
        <f t="shared" si="7"/>
        <v>0</v>
      </c>
      <c r="O61" s="611">
        <f t="shared" si="7"/>
        <v>0</v>
      </c>
      <c r="P61" s="611">
        <f t="shared" si="7"/>
        <v>0</v>
      </c>
      <c r="Q61" s="611">
        <f t="shared" si="7"/>
        <v>0</v>
      </c>
      <c r="R61" s="611">
        <f t="shared" si="7"/>
        <v>0</v>
      </c>
      <c r="S61" s="611">
        <f t="shared" si="7"/>
        <v>0</v>
      </c>
      <c r="T61" s="611">
        <f t="shared" si="7"/>
        <v>0</v>
      </c>
      <c r="U61" s="611">
        <f t="shared" si="7"/>
        <v>0</v>
      </c>
      <c r="V61" s="611">
        <f t="shared" si="7"/>
        <v>0</v>
      </c>
      <c r="W61" s="612">
        <f t="shared" si="7"/>
        <v>0</v>
      </c>
      <c r="X61" s="550"/>
      <c r="Y61" s="551"/>
      <c r="Z61" s="600" t="s">
        <v>774</v>
      </c>
      <c r="AA61" s="551"/>
      <c r="AB61" s="551"/>
      <c r="AC61" s="551"/>
      <c r="AD61" s="551"/>
    </row>
    <row r="62" spans="1:30" s="57" customFormat="1" ht="12.75" x14ac:dyDescent="0.2">
      <c r="A62" s="349">
        <v>5070</v>
      </c>
      <c r="B62" s="610" t="s">
        <v>1578</v>
      </c>
      <c r="C62" s="595">
        <f>SUM(D62:W62)</f>
        <v>406645.82999999996</v>
      </c>
      <c r="D62" s="611">
        <f t="shared" ref="D62:S63" si="8">D111</f>
        <v>300143.35071428574</v>
      </c>
      <c r="E62" s="611">
        <f t="shared" si="8"/>
        <v>29192.301034199449</v>
      </c>
      <c r="F62" s="611">
        <f t="shared" si="8"/>
        <v>3480.2457122316932</v>
      </c>
      <c r="G62" s="611">
        <f t="shared" si="8"/>
        <v>0</v>
      </c>
      <c r="H62" s="611">
        <f t="shared" si="8"/>
        <v>0</v>
      </c>
      <c r="I62" s="611">
        <f t="shared" si="8"/>
        <v>0</v>
      </c>
      <c r="J62" s="611">
        <f t="shared" si="8"/>
        <v>69312.573604806414</v>
      </c>
      <c r="K62" s="611">
        <f t="shared" si="8"/>
        <v>2505.7769128068194</v>
      </c>
      <c r="L62" s="611">
        <f t="shared" si="8"/>
        <v>2011.582021669919</v>
      </c>
      <c r="M62" s="611">
        <f t="shared" si="8"/>
        <v>0</v>
      </c>
      <c r="N62" s="611">
        <f t="shared" si="8"/>
        <v>0</v>
      </c>
      <c r="O62" s="611">
        <f t="shared" si="8"/>
        <v>0</v>
      </c>
      <c r="P62" s="611">
        <f t="shared" si="8"/>
        <v>0</v>
      </c>
      <c r="Q62" s="611">
        <f t="shared" si="8"/>
        <v>0</v>
      </c>
      <c r="R62" s="611">
        <f t="shared" si="8"/>
        <v>0</v>
      </c>
      <c r="S62" s="611">
        <f t="shared" si="8"/>
        <v>0</v>
      </c>
      <c r="T62" s="611">
        <f t="shared" si="7"/>
        <v>0</v>
      </c>
      <c r="U62" s="611">
        <f t="shared" si="7"/>
        <v>0</v>
      </c>
      <c r="V62" s="611">
        <f t="shared" si="7"/>
        <v>0</v>
      </c>
      <c r="W62" s="612">
        <f t="shared" si="7"/>
        <v>0</v>
      </c>
      <c r="X62" s="550"/>
      <c r="Y62" s="551"/>
      <c r="Z62" s="600" t="s">
        <v>704</v>
      </c>
      <c r="AA62" s="551"/>
      <c r="AB62" s="551"/>
      <c r="AC62" s="551"/>
      <c r="AD62" s="551"/>
    </row>
    <row r="63" spans="1:30" s="511" customFormat="1" ht="12.75" x14ac:dyDescent="0.2">
      <c r="A63" s="613">
        <v>5075</v>
      </c>
      <c r="B63" s="614" t="s">
        <v>1579</v>
      </c>
      <c r="C63" s="615">
        <f>SUM(D63:W63)</f>
        <v>79972.610000000015</v>
      </c>
      <c r="D63" s="616">
        <f t="shared" si="8"/>
        <v>59027.402619047622</v>
      </c>
      <c r="E63" s="616">
        <f t="shared" si="7"/>
        <v>5741.075730717881</v>
      </c>
      <c r="F63" s="616">
        <f t="shared" si="7"/>
        <v>684.4391667522508</v>
      </c>
      <c r="G63" s="616">
        <f t="shared" si="7"/>
        <v>0</v>
      </c>
      <c r="H63" s="616">
        <f t="shared" si="7"/>
        <v>0</v>
      </c>
      <c r="I63" s="616">
        <f t="shared" si="7"/>
        <v>0</v>
      </c>
      <c r="J63" s="616">
        <f t="shared" si="7"/>
        <v>13631.290445037828</v>
      </c>
      <c r="K63" s="616">
        <f t="shared" si="7"/>
        <v>492.7962000616206</v>
      </c>
      <c r="L63" s="616">
        <f t="shared" si="7"/>
        <v>395.60583838280098</v>
      </c>
      <c r="M63" s="616">
        <f t="shared" si="7"/>
        <v>0</v>
      </c>
      <c r="N63" s="616">
        <f t="shared" si="7"/>
        <v>0</v>
      </c>
      <c r="O63" s="616">
        <f t="shared" si="7"/>
        <v>0</v>
      </c>
      <c r="P63" s="616">
        <f t="shared" si="7"/>
        <v>0</v>
      </c>
      <c r="Q63" s="616">
        <f t="shared" si="7"/>
        <v>0</v>
      </c>
      <c r="R63" s="616">
        <f t="shared" si="7"/>
        <v>0</v>
      </c>
      <c r="S63" s="616">
        <f t="shared" si="7"/>
        <v>0</v>
      </c>
      <c r="T63" s="616">
        <f t="shared" si="7"/>
        <v>0</v>
      </c>
      <c r="U63" s="616">
        <f t="shared" si="7"/>
        <v>0</v>
      </c>
      <c r="V63" s="616">
        <f t="shared" si="7"/>
        <v>0</v>
      </c>
      <c r="W63" s="617">
        <f t="shared" si="7"/>
        <v>0</v>
      </c>
      <c r="X63" s="552"/>
      <c r="Y63" s="553"/>
      <c r="Z63" s="600" t="s">
        <v>704</v>
      </c>
      <c r="AA63" s="553"/>
      <c r="AB63" s="553"/>
      <c r="AC63" s="553"/>
      <c r="AD63" s="553"/>
    </row>
    <row r="64" spans="1:30" ht="12.75" x14ac:dyDescent="0.2">
      <c r="A64" s="618"/>
      <c r="B64" s="619"/>
      <c r="C64" s="595"/>
      <c r="D64" s="596"/>
      <c r="E64" s="596"/>
      <c r="F64" s="596"/>
      <c r="G64" s="596"/>
      <c r="H64" s="596"/>
      <c r="I64" s="596"/>
      <c r="J64" s="596"/>
      <c r="K64" s="596"/>
      <c r="L64" s="596"/>
      <c r="M64" s="596"/>
      <c r="N64" s="596"/>
      <c r="O64" s="596"/>
      <c r="P64" s="596"/>
      <c r="Q64" s="596"/>
      <c r="R64" s="596"/>
      <c r="S64" s="596"/>
      <c r="T64" s="596"/>
      <c r="U64" s="596"/>
      <c r="V64" s="596"/>
      <c r="W64" s="604"/>
      <c r="Z64" s="619"/>
    </row>
    <row r="65" spans="1:30" ht="12.75" x14ac:dyDescent="0.2">
      <c r="A65" s="602"/>
      <c r="B65" s="868" t="s">
        <v>708</v>
      </c>
      <c r="C65" s="863">
        <f t="shared" ref="C65:W65" si="9">+SUM(C61:C64)</f>
        <v>1253081.3899999999</v>
      </c>
      <c r="D65" s="864">
        <f t="shared" si="9"/>
        <v>950178.13835551485</v>
      </c>
      <c r="E65" s="864">
        <f t="shared" si="9"/>
        <v>177336.75305610619</v>
      </c>
      <c r="F65" s="864">
        <f t="shared" si="9"/>
        <v>37216.87356561354</v>
      </c>
      <c r="G65" s="864">
        <f t="shared" si="9"/>
        <v>0</v>
      </c>
      <c r="H65" s="864">
        <f t="shared" si="9"/>
        <v>0</v>
      </c>
      <c r="I65" s="864">
        <f t="shared" si="9"/>
        <v>0</v>
      </c>
      <c r="J65" s="864">
        <f t="shared" si="9"/>
        <v>82943.86404984424</v>
      </c>
      <c r="K65" s="864">
        <f t="shared" si="9"/>
        <v>2998.5731128684401</v>
      </c>
      <c r="L65" s="864">
        <f t="shared" si="9"/>
        <v>2407.1878600527198</v>
      </c>
      <c r="M65" s="864">
        <f t="shared" si="9"/>
        <v>0</v>
      </c>
      <c r="N65" s="864">
        <f t="shared" si="9"/>
        <v>0</v>
      </c>
      <c r="O65" s="864">
        <f t="shared" si="9"/>
        <v>0</v>
      </c>
      <c r="P65" s="864">
        <f t="shared" si="9"/>
        <v>0</v>
      </c>
      <c r="Q65" s="864">
        <f t="shared" si="9"/>
        <v>0</v>
      </c>
      <c r="R65" s="864">
        <f t="shared" si="9"/>
        <v>0</v>
      </c>
      <c r="S65" s="864">
        <f t="shared" si="9"/>
        <v>0</v>
      </c>
      <c r="T65" s="864">
        <f t="shared" si="9"/>
        <v>0</v>
      </c>
      <c r="U65" s="864">
        <f t="shared" si="9"/>
        <v>0</v>
      </c>
      <c r="V65" s="864">
        <f t="shared" si="9"/>
        <v>0</v>
      </c>
      <c r="W65" s="865">
        <f t="shared" si="9"/>
        <v>0</v>
      </c>
      <c r="Z65" s="1562"/>
    </row>
    <row r="66" spans="1:30" ht="12.75" x14ac:dyDescent="0.2">
      <c r="A66" s="602"/>
      <c r="B66" s="603"/>
      <c r="C66" s="595"/>
      <c r="D66" s="596"/>
      <c r="E66" s="596"/>
      <c r="F66" s="596"/>
      <c r="G66" s="596"/>
      <c r="H66" s="596"/>
      <c r="I66" s="596"/>
      <c r="J66" s="596"/>
      <c r="K66" s="596"/>
      <c r="L66" s="596"/>
      <c r="M66" s="596"/>
      <c r="N66" s="596"/>
      <c r="O66" s="596"/>
      <c r="P66" s="596"/>
      <c r="Q66" s="596"/>
      <c r="R66" s="596"/>
      <c r="S66" s="596"/>
      <c r="T66" s="596"/>
      <c r="U66" s="596"/>
      <c r="V66" s="596"/>
      <c r="W66" s="604"/>
      <c r="Z66" s="707"/>
    </row>
    <row r="67" spans="1:30" ht="12.75" x14ac:dyDescent="0.2">
      <c r="A67" s="599"/>
      <c r="B67" s="594" t="s">
        <v>339</v>
      </c>
      <c r="C67" s="595"/>
      <c r="D67" s="596"/>
      <c r="E67" s="596"/>
      <c r="F67" s="596"/>
      <c r="G67" s="596"/>
      <c r="H67" s="596"/>
      <c r="I67" s="596"/>
      <c r="J67" s="596"/>
      <c r="K67" s="596"/>
      <c r="L67" s="596"/>
      <c r="M67" s="596"/>
      <c r="N67" s="596"/>
      <c r="O67" s="596"/>
      <c r="P67" s="596"/>
      <c r="Q67" s="596"/>
      <c r="R67" s="596"/>
      <c r="S67" s="596"/>
      <c r="T67" s="596"/>
      <c r="U67" s="596"/>
      <c r="V67" s="596"/>
      <c r="W67" s="604"/>
      <c r="Z67" s="594"/>
    </row>
    <row r="68" spans="1:30" s="57" customFormat="1" ht="12.75" x14ac:dyDescent="0.2">
      <c r="A68" s="349">
        <v>5175</v>
      </c>
      <c r="B68" s="623" t="s">
        <v>1521</v>
      </c>
      <c r="C68" s="595">
        <f>SUM(D68:W68)</f>
        <v>3167.88</v>
      </c>
      <c r="D68" s="611">
        <f>D117</f>
        <v>2442.7018616673754</v>
      </c>
      <c r="E68" s="611">
        <f t="shared" ref="E68:W68" si="10">E117</f>
        <v>588.56962059983641</v>
      </c>
      <c r="F68" s="611">
        <f t="shared" si="10"/>
        <v>136.60851773278821</v>
      </c>
      <c r="G68" s="611">
        <f t="shared" si="10"/>
        <v>0</v>
      </c>
      <c r="H68" s="611">
        <f t="shared" si="10"/>
        <v>0</v>
      </c>
      <c r="I68" s="611">
        <f t="shared" si="10"/>
        <v>0</v>
      </c>
      <c r="J68" s="611">
        <f t="shared" si="10"/>
        <v>0</v>
      </c>
      <c r="K68" s="611">
        <f t="shared" si="10"/>
        <v>0</v>
      </c>
      <c r="L68" s="611">
        <f t="shared" si="10"/>
        <v>0</v>
      </c>
      <c r="M68" s="611">
        <f t="shared" si="10"/>
        <v>0</v>
      </c>
      <c r="N68" s="611">
        <f t="shared" si="10"/>
        <v>0</v>
      </c>
      <c r="O68" s="611">
        <f t="shared" si="10"/>
        <v>0</v>
      </c>
      <c r="P68" s="611">
        <f t="shared" si="10"/>
        <v>0</v>
      </c>
      <c r="Q68" s="611">
        <f t="shared" si="10"/>
        <v>0</v>
      </c>
      <c r="R68" s="611">
        <f t="shared" si="10"/>
        <v>0</v>
      </c>
      <c r="S68" s="611">
        <f t="shared" si="10"/>
        <v>0</v>
      </c>
      <c r="T68" s="611">
        <f t="shared" si="10"/>
        <v>0</v>
      </c>
      <c r="U68" s="611">
        <f t="shared" si="10"/>
        <v>0</v>
      </c>
      <c r="V68" s="611">
        <f t="shared" si="10"/>
        <v>0</v>
      </c>
      <c r="W68" s="612">
        <f t="shared" si="10"/>
        <v>0</v>
      </c>
      <c r="X68" s="550"/>
      <c r="Y68" s="551"/>
      <c r="Z68" s="600">
        <v>1860</v>
      </c>
      <c r="AA68" s="551"/>
      <c r="AB68" s="551"/>
      <c r="AC68" s="551"/>
      <c r="AD68" s="551"/>
    </row>
    <row r="69" spans="1:30" s="57" customFormat="1" ht="12.75" x14ac:dyDescent="0.2">
      <c r="A69" s="624"/>
      <c r="B69" s="497"/>
      <c r="C69" s="595"/>
      <c r="D69" s="625"/>
      <c r="E69" s="625"/>
      <c r="F69" s="625"/>
      <c r="G69" s="625"/>
      <c r="H69" s="625"/>
      <c r="I69" s="625"/>
      <c r="J69" s="625"/>
      <c r="K69" s="625"/>
      <c r="L69" s="625"/>
      <c r="M69" s="625"/>
      <c r="N69" s="625"/>
      <c r="O69" s="625"/>
      <c r="P69" s="625"/>
      <c r="Q69" s="625"/>
      <c r="R69" s="625"/>
      <c r="S69" s="625"/>
      <c r="T69" s="625"/>
      <c r="U69" s="625"/>
      <c r="V69" s="625"/>
      <c r="W69" s="626"/>
      <c r="X69" s="550"/>
      <c r="Y69" s="551"/>
      <c r="Z69" s="325"/>
      <c r="AA69" s="551"/>
      <c r="AB69" s="551"/>
      <c r="AC69" s="551"/>
      <c r="AD69" s="551"/>
    </row>
    <row r="70" spans="1:30" s="57" customFormat="1" ht="12.75" x14ac:dyDescent="0.2">
      <c r="A70" s="349"/>
      <c r="B70" s="627" t="s">
        <v>851</v>
      </c>
      <c r="C70" s="595"/>
      <c r="D70" s="625"/>
      <c r="E70" s="625"/>
      <c r="F70" s="625"/>
      <c r="G70" s="625"/>
      <c r="H70" s="625"/>
      <c r="I70" s="625"/>
      <c r="J70" s="625"/>
      <c r="K70" s="625"/>
      <c r="L70" s="625"/>
      <c r="M70" s="625"/>
      <c r="N70" s="625"/>
      <c r="O70" s="625"/>
      <c r="P70" s="625"/>
      <c r="Q70" s="625"/>
      <c r="R70" s="625"/>
      <c r="S70" s="625"/>
      <c r="T70" s="625"/>
      <c r="U70" s="625"/>
      <c r="V70" s="625"/>
      <c r="W70" s="626"/>
      <c r="X70" s="550"/>
      <c r="Y70" s="551"/>
      <c r="Z70" s="627"/>
      <c r="AA70" s="551"/>
      <c r="AB70" s="551"/>
      <c r="AC70" s="551"/>
      <c r="AD70" s="551"/>
    </row>
    <row r="71" spans="1:30" s="57" customFormat="1" ht="12.75" x14ac:dyDescent="0.2">
      <c r="A71" s="349">
        <v>5310</v>
      </c>
      <c r="B71" s="623" t="s">
        <v>286</v>
      </c>
      <c r="C71" s="595">
        <f>SUM(D71:W71)</f>
        <v>16362.989999999998</v>
      </c>
      <c r="D71" s="628">
        <f>D120</f>
        <v>14669.199413513512</v>
      </c>
      <c r="E71" s="628">
        <f t="shared" ref="E71:W75" si="11">E120</f>
        <v>1426.7438681912681</v>
      </c>
      <c r="F71" s="628">
        <f t="shared" si="11"/>
        <v>267.04671829521828</v>
      </c>
      <c r="G71" s="628">
        <f t="shared" si="11"/>
        <v>0</v>
      </c>
      <c r="H71" s="628">
        <f t="shared" si="11"/>
        <v>0</v>
      </c>
      <c r="I71" s="628">
        <f t="shared" si="11"/>
        <v>0</v>
      </c>
      <c r="J71" s="628">
        <f t="shared" si="11"/>
        <v>0</v>
      </c>
      <c r="K71" s="628">
        <f t="shared" si="11"/>
        <v>0</v>
      </c>
      <c r="L71" s="628">
        <f t="shared" si="11"/>
        <v>0</v>
      </c>
      <c r="M71" s="628">
        <f t="shared" si="11"/>
        <v>0</v>
      </c>
      <c r="N71" s="628">
        <f t="shared" si="11"/>
        <v>0</v>
      </c>
      <c r="O71" s="628">
        <f t="shared" si="11"/>
        <v>0</v>
      </c>
      <c r="P71" s="628">
        <f t="shared" si="11"/>
        <v>0</v>
      </c>
      <c r="Q71" s="628">
        <f t="shared" si="11"/>
        <v>0</v>
      </c>
      <c r="R71" s="628">
        <f t="shared" si="11"/>
        <v>0</v>
      </c>
      <c r="S71" s="628">
        <f t="shared" si="11"/>
        <v>0</v>
      </c>
      <c r="T71" s="628">
        <f t="shared" si="11"/>
        <v>0</v>
      </c>
      <c r="U71" s="628">
        <f t="shared" si="11"/>
        <v>0</v>
      </c>
      <c r="V71" s="628">
        <f t="shared" si="11"/>
        <v>0</v>
      </c>
      <c r="W71" s="612">
        <f t="shared" si="11"/>
        <v>0</v>
      </c>
      <c r="X71" s="550"/>
      <c r="Y71" s="551"/>
      <c r="Z71" s="600" t="s">
        <v>775</v>
      </c>
      <c r="AA71" s="551"/>
      <c r="AB71" s="551"/>
      <c r="AC71" s="551"/>
      <c r="AD71" s="551"/>
    </row>
    <row r="72" spans="1:30" s="57" customFormat="1" ht="12.75" x14ac:dyDescent="0.2">
      <c r="A72" s="349">
        <v>5315</v>
      </c>
      <c r="B72" s="623" t="s">
        <v>1136</v>
      </c>
      <c r="C72" s="595">
        <f>SUM(D72:W72)</f>
        <v>1667786.0499999998</v>
      </c>
      <c r="D72" s="628">
        <f>D121</f>
        <v>1493936.3564272211</v>
      </c>
      <c r="E72" s="628">
        <f t="shared" ref="E72:S72" si="12">E121</f>
        <v>145302.03564054094</v>
      </c>
      <c r="F72" s="628">
        <f t="shared" si="12"/>
        <v>17322.607968590957</v>
      </c>
      <c r="G72" s="628">
        <f t="shared" si="12"/>
        <v>0</v>
      </c>
      <c r="H72" s="628">
        <f t="shared" si="12"/>
        <v>0</v>
      </c>
      <c r="I72" s="628">
        <f t="shared" si="12"/>
        <v>0</v>
      </c>
      <c r="J72" s="628">
        <f t="shared" si="12"/>
        <v>69.290431874363819</v>
      </c>
      <c r="K72" s="628">
        <f t="shared" si="12"/>
        <v>5404.6536862003786</v>
      </c>
      <c r="L72" s="628">
        <f t="shared" si="12"/>
        <v>5751.1058455721968</v>
      </c>
      <c r="M72" s="628">
        <f t="shared" si="12"/>
        <v>0</v>
      </c>
      <c r="N72" s="628">
        <f t="shared" si="12"/>
        <v>0</v>
      </c>
      <c r="O72" s="628">
        <f t="shared" si="12"/>
        <v>0</v>
      </c>
      <c r="P72" s="628">
        <f t="shared" si="12"/>
        <v>0</v>
      </c>
      <c r="Q72" s="628">
        <f t="shared" si="12"/>
        <v>0</v>
      </c>
      <c r="R72" s="628">
        <f t="shared" si="12"/>
        <v>0</v>
      </c>
      <c r="S72" s="628">
        <f t="shared" si="12"/>
        <v>0</v>
      </c>
      <c r="T72" s="628">
        <f t="shared" si="11"/>
        <v>0</v>
      </c>
      <c r="U72" s="628">
        <f t="shared" si="11"/>
        <v>0</v>
      </c>
      <c r="V72" s="628">
        <f t="shared" si="11"/>
        <v>0</v>
      </c>
      <c r="W72" s="612">
        <f t="shared" si="11"/>
        <v>0</v>
      </c>
      <c r="X72" s="550"/>
      <c r="Y72" s="551"/>
      <c r="Z72" s="600" t="s">
        <v>1274</v>
      </c>
      <c r="AA72" s="551"/>
      <c r="AB72" s="551"/>
      <c r="AC72" s="551"/>
      <c r="AD72" s="551"/>
    </row>
    <row r="73" spans="1:30" s="57" customFormat="1" ht="12.75" x14ac:dyDescent="0.2">
      <c r="A73" s="349">
        <v>5320</v>
      </c>
      <c r="B73" s="623" t="s">
        <v>1137</v>
      </c>
      <c r="C73" s="595">
        <f>SUM(D73:W73)</f>
        <v>211376.9</v>
      </c>
      <c r="D73" s="628">
        <f>D122</f>
        <v>189343.01304347825</v>
      </c>
      <c r="E73" s="628">
        <f t="shared" si="11"/>
        <v>18415.727759197325</v>
      </c>
      <c r="F73" s="628">
        <f t="shared" si="11"/>
        <v>2195.4849498327758</v>
      </c>
      <c r="G73" s="628">
        <f t="shared" si="11"/>
        <v>0</v>
      </c>
      <c r="H73" s="628">
        <f t="shared" si="11"/>
        <v>0</v>
      </c>
      <c r="I73" s="628">
        <f t="shared" si="11"/>
        <v>0</v>
      </c>
      <c r="J73" s="628">
        <f t="shared" si="11"/>
        <v>8.7819397993311021</v>
      </c>
      <c r="K73" s="628">
        <f t="shared" si="11"/>
        <v>684.99130434782603</v>
      </c>
      <c r="L73" s="628">
        <f t="shared" si="11"/>
        <v>728.90100334448152</v>
      </c>
      <c r="M73" s="628">
        <f t="shared" si="11"/>
        <v>0</v>
      </c>
      <c r="N73" s="628">
        <f t="shared" si="11"/>
        <v>0</v>
      </c>
      <c r="O73" s="628">
        <f t="shared" si="11"/>
        <v>0</v>
      </c>
      <c r="P73" s="628">
        <f t="shared" si="11"/>
        <v>0</v>
      </c>
      <c r="Q73" s="628">
        <f t="shared" si="11"/>
        <v>0</v>
      </c>
      <c r="R73" s="628">
        <f t="shared" si="11"/>
        <v>0</v>
      </c>
      <c r="S73" s="628">
        <f t="shared" si="11"/>
        <v>0</v>
      </c>
      <c r="T73" s="628">
        <f t="shared" si="11"/>
        <v>0</v>
      </c>
      <c r="U73" s="628">
        <f t="shared" si="11"/>
        <v>0</v>
      </c>
      <c r="V73" s="628">
        <f t="shared" si="11"/>
        <v>0</v>
      </c>
      <c r="W73" s="612">
        <f t="shared" si="11"/>
        <v>0</v>
      </c>
      <c r="X73" s="550"/>
      <c r="Y73" s="551"/>
      <c r="Z73" s="600" t="s">
        <v>1274</v>
      </c>
      <c r="AA73" s="551"/>
      <c r="AB73" s="551"/>
      <c r="AC73" s="551"/>
      <c r="AD73" s="551"/>
    </row>
    <row r="74" spans="1:30" s="57" customFormat="1" ht="12.75" x14ac:dyDescent="0.2">
      <c r="A74" s="349">
        <v>5325</v>
      </c>
      <c r="B74" s="623" t="s">
        <v>1138</v>
      </c>
      <c r="C74" s="595">
        <f>SUM(D74:W74)</f>
        <v>0</v>
      </c>
      <c r="D74" s="628">
        <f>D123</f>
        <v>0</v>
      </c>
      <c r="E74" s="628">
        <f t="shared" si="11"/>
        <v>0</v>
      </c>
      <c r="F74" s="628">
        <f t="shared" si="11"/>
        <v>0</v>
      </c>
      <c r="G74" s="628">
        <f t="shared" si="11"/>
        <v>0</v>
      </c>
      <c r="H74" s="628">
        <f t="shared" si="11"/>
        <v>0</v>
      </c>
      <c r="I74" s="628">
        <f t="shared" si="11"/>
        <v>0</v>
      </c>
      <c r="J74" s="628">
        <f t="shared" si="11"/>
        <v>0</v>
      </c>
      <c r="K74" s="628">
        <f t="shared" si="11"/>
        <v>0</v>
      </c>
      <c r="L74" s="628">
        <f t="shared" si="11"/>
        <v>0</v>
      </c>
      <c r="M74" s="628">
        <f t="shared" si="11"/>
        <v>0</v>
      </c>
      <c r="N74" s="628">
        <f t="shared" si="11"/>
        <v>0</v>
      </c>
      <c r="O74" s="628">
        <f t="shared" si="11"/>
        <v>0</v>
      </c>
      <c r="P74" s="628">
        <f t="shared" si="11"/>
        <v>0</v>
      </c>
      <c r="Q74" s="628">
        <f t="shared" si="11"/>
        <v>0</v>
      </c>
      <c r="R74" s="628">
        <f t="shared" si="11"/>
        <v>0</v>
      </c>
      <c r="S74" s="628">
        <f t="shared" si="11"/>
        <v>0</v>
      </c>
      <c r="T74" s="628">
        <f t="shared" si="11"/>
        <v>0</v>
      </c>
      <c r="U74" s="628">
        <f t="shared" si="11"/>
        <v>0</v>
      </c>
      <c r="V74" s="628">
        <f t="shared" si="11"/>
        <v>0</v>
      </c>
      <c r="W74" s="612">
        <f t="shared" si="11"/>
        <v>0</v>
      </c>
      <c r="X74" s="550"/>
      <c r="Y74" s="551"/>
      <c r="Z74" s="600" t="s">
        <v>1274</v>
      </c>
      <c r="AA74" s="551"/>
      <c r="AB74" s="551"/>
      <c r="AC74" s="551"/>
      <c r="AD74" s="551"/>
    </row>
    <row r="75" spans="1:30" s="511" customFormat="1" ht="12.75" x14ac:dyDescent="0.2">
      <c r="A75" s="613">
        <v>5330</v>
      </c>
      <c r="B75" s="629" t="s">
        <v>1139</v>
      </c>
      <c r="C75" s="615">
        <f>SUM(D75:W75)</f>
        <v>0</v>
      </c>
      <c r="D75" s="616">
        <f>D124</f>
        <v>0</v>
      </c>
      <c r="E75" s="616">
        <f t="shared" si="11"/>
        <v>0</v>
      </c>
      <c r="F75" s="616">
        <f t="shared" si="11"/>
        <v>0</v>
      </c>
      <c r="G75" s="616">
        <f t="shared" si="11"/>
        <v>0</v>
      </c>
      <c r="H75" s="616">
        <f t="shared" si="11"/>
        <v>0</v>
      </c>
      <c r="I75" s="616">
        <f t="shared" si="11"/>
        <v>0</v>
      </c>
      <c r="J75" s="616">
        <f t="shared" si="11"/>
        <v>0</v>
      </c>
      <c r="K75" s="616">
        <f t="shared" si="11"/>
        <v>0</v>
      </c>
      <c r="L75" s="616">
        <f t="shared" si="11"/>
        <v>0</v>
      </c>
      <c r="M75" s="616">
        <f t="shared" si="11"/>
        <v>0</v>
      </c>
      <c r="N75" s="616">
        <f t="shared" si="11"/>
        <v>0</v>
      </c>
      <c r="O75" s="616">
        <f t="shared" si="11"/>
        <v>0</v>
      </c>
      <c r="P75" s="616">
        <f t="shared" si="11"/>
        <v>0</v>
      </c>
      <c r="Q75" s="616">
        <f t="shared" si="11"/>
        <v>0</v>
      </c>
      <c r="R75" s="616">
        <f t="shared" si="11"/>
        <v>0</v>
      </c>
      <c r="S75" s="616">
        <f t="shared" si="11"/>
        <v>0</v>
      </c>
      <c r="T75" s="616">
        <f t="shared" si="11"/>
        <v>0</v>
      </c>
      <c r="U75" s="616">
        <f t="shared" si="11"/>
        <v>0</v>
      </c>
      <c r="V75" s="616">
        <f t="shared" si="11"/>
        <v>0</v>
      </c>
      <c r="W75" s="617">
        <f t="shared" si="11"/>
        <v>0</v>
      </c>
      <c r="X75" s="552"/>
      <c r="Y75" s="553"/>
      <c r="Z75" s="600" t="s">
        <v>1274</v>
      </c>
      <c r="AA75" s="553"/>
      <c r="AB75" s="553"/>
      <c r="AC75" s="553"/>
      <c r="AD75" s="553"/>
    </row>
    <row r="76" spans="1:30" ht="12.75" x14ac:dyDescent="0.2">
      <c r="A76" s="630"/>
      <c r="B76" s="631"/>
      <c r="C76" s="595"/>
      <c r="D76" s="596" t="s">
        <v>331</v>
      </c>
      <c r="E76" s="596" t="s">
        <v>331</v>
      </c>
      <c r="F76" s="596" t="s">
        <v>331</v>
      </c>
      <c r="G76" s="596" t="s">
        <v>331</v>
      </c>
      <c r="H76" s="596" t="s">
        <v>331</v>
      </c>
      <c r="I76" s="596" t="s">
        <v>331</v>
      </c>
      <c r="J76" s="596" t="s">
        <v>331</v>
      </c>
      <c r="K76" s="596" t="s">
        <v>331</v>
      </c>
      <c r="L76" s="596" t="s">
        <v>331</v>
      </c>
      <c r="M76" s="596" t="s">
        <v>331</v>
      </c>
      <c r="N76" s="596" t="s">
        <v>331</v>
      </c>
      <c r="O76" s="596" t="s">
        <v>331</v>
      </c>
      <c r="P76" s="596" t="s">
        <v>331</v>
      </c>
      <c r="Q76" s="596" t="s">
        <v>331</v>
      </c>
      <c r="R76" s="596" t="s">
        <v>331</v>
      </c>
      <c r="S76" s="596" t="s">
        <v>331</v>
      </c>
      <c r="T76" s="596" t="s">
        <v>331</v>
      </c>
      <c r="U76" s="596" t="s">
        <v>331</v>
      </c>
      <c r="V76" s="596" t="s">
        <v>331</v>
      </c>
      <c r="W76" s="604" t="s">
        <v>331</v>
      </c>
      <c r="Z76" s="600"/>
    </row>
    <row r="77" spans="1:30" ht="13.5" thickBot="1" x14ac:dyDescent="0.25">
      <c r="A77" s="602"/>
      <c r="B77" s="869" t="s">
        <v>708</v>
      </c>
      <c r="C77" s="870">
        <f t="shared" ref="C77:W77" si="13">+SUM(C71:C76)</f>
        <v>1895525.9399999997</v>
      </c>
      <c r="D77" s="871">
        <f t="shared" si="13"/>
        <v>1697948.568884213</v>
      </c>
      <c r="E77" s="871">
        <f t="shared" si="13"/>
        <v>165144.50726792953</v>
      </c>
      <c r="F77" s="871">
        <f t="shared" si="13"/>
        <v>19785.139636718952</v>
      </c>
      <c r="G77" s="871">
        <f t="shared" si="13"/>
        <v>0</v>
      </c>
      <c r="H77" s="871">
        <f t="shared" si="13"/>
        <v>0</v>
      </c>
      <c r="I77" s="871">
        <f t="shared" si="13"/>
        <v>0</v>
      </c>
      <c r="J77" s="871">
        <f t="shared" si="13"/>
        <v>78.072371673694917</v>
      </c>
      <c r="K77" s="871">
        <f t="shared" si="13"/>
        <v>6089.644990548205</v>
      </c>
      <c r="L77" s="871">
        <f t="shared" si="13"/>
        <v>6480.0068489166788</v>
      </c>
      <c r="M77" s="871">
        <f t="shared" si="13"/>
        <v>0</v>
      </c>
      <c r="N77" s="871">
        <f t="shared" si="13"/>
        <v>0</v>
      </c>
      <c r="O77" s="871">
        <f t="shared" si="13"/>
        <v>0</v>
      </c>
      <c r="P77" s="871">
        <f t="shared" si="13"/>
        <v>0</v>
      </c>
      <c r="Q77" s="871">
        <f t="shared" si="13"/>
        <v>0</v>
      </c>
      <c r="R77" s="871">
        <f t="shared" si="13"/>
        <v>0</v>
      </c>
      <c r="S77" s="871">
        <f t="shared" si="13"/>
        <v>0</v>
      </c>
      <c r="T77" s="871">
        <f t="shared" si="13"/>
        <v>0</v>
      </c>
      <c r="U77" s="871">
        <f t="shared" si="13"/>
        <v>0</v>
      </c>
      <c r="V77" s="871">
        <f t="shared" si="13"/>
        <v>0</v>
      </c>
      <c r="W77" s="872">
        <f t="shared" si="13"/>
        <v>0</v>
      </c>
      <c r="Z77" s="600"/>
    </row>
    <row r="78" spans="1:30" ht="20.25" customHeight="1" thickTop="1" x14ac:dyDescent="0.2">
      <c r="A78" s="602"/>
      <c r="B78" s="873" t="s">
        <v>1102</v>
      </c>
      <c r="C78" s="874">
        <f>C77+C68+C65</f>
        <v>3151775.2099999995</v>
      </c>
      <c r="D78" s="875">
        <f t="shared" ref="D78:W78" si="14">+D77+D68+D65</f>
        <v>2650569.4091013954</v>
      </c>
      <c r="E78" s="875">
        <f t="shared" si="14"/>
        <v>343069.82994463551</v>
      </c>
      <c r="F78" s="875">
        <f t="shared" si="14"/>
        <v>57138.621720065275</v>
      </c>
      <c r="G78" s="875">
        <f t="shared" si="14"/>
        <v>0</v>
      </c>
      <c r="H78" s="875">
        <f t="shared" si="14"/>
        <v>0</v>
      </c>
      <c r="I78" s="875">
        <f t="shared" si="14"/>
        <v>0</v>
      </c>
      <c r="J78" s="875">
        <f t="shared" si="14"/>
        <v>83021.936421517938</v>
      </c>
      <c r="K78" s="875">
        <f t="shared" si="14"/>
        <v>9088.218103416646</v>
      </c>
      <c r="L78" s="875">
        <f t="shared" si="14"/>
        <v>8887.1947089693986</v>
      </c>
      <c r="M78" s="875">
        <f t="shared" si="14"/>
        <v>0</v>
      </c>
      <c r="N78" s="875">
        <f t="shared" si="14"/>
        <v>0</v>
      </c>
      <c r="O78" s="875">
        <f t="shared" si="14"/>
        <v>0</v>
      </c>
      <c r="P78" s="875">
        <f t="shared" si="14"/>
        <v>0</v>
      </c>
      <c r="Q78" s="875">
        <f t="shared" si="14"/>
        <v>0</v>
      </c>
      <c r="R78" s="875">
        <f t="shared" si="14"/>
        <v>0</v>
      </c>
      <c r="S78" s="875">
        <f t="shared" si="14"/>
        <v>0</v>
      </c>
      <c r="T78" s="875">
        <f t="shared" si="14"/>
        <v>0</v>
      </c>
      <c r="U78" s="875">
        <f t="shared" si="14"/>
        <v>0</v>
      </c>
      <c r="V78" s="875">
        <f t="shared" si="14"/>
        <v>0</v>
      </c>
      <c r="W78" s="876">
        <f t="shared" si="14"/>
        <v>0</v>
      </c>
      <c r="Z78" s="600"/>
    </row>
    <row r="79" spans="1:30" ht="12.75" x14ac:dyDescent="0.2">
      <c r="A79" s="602"/>
      <c r="B79" s="603"/>
      <c r="C79" s="622"/>
      <c r="D79" s="596"/>
      <c r="E79" s="596"/>
      <c r="F79" s="596"/>
      <c r="G79" s="596"/>
      <c r="H79" s="596"/>
      <c r="I79" s="596"/>
      <c r="J79" s="596"/>
      <c r="K79" s="596"/>
      <c r="L79" s="596"/>
      <c r="M79" s="596"/>
      <c r="N79" s="596"/>
      <c r="O79" s="596"/>
      <c r="P79" s="596"/>
      <c r="Q79" s="596"/>
      <c r="R79" s="596"/>
      <c r="S79" s="596"/>
      <c r="T79" s="596"/>
      <c r="U79" s="596"/>
      <c r="V79" s="596"/>
      <c r="W79" s="604"/>
      <c r="Z79" s="600"/>
    </row>
    <row r="80" spans="1:30" s="57" customFormat="1" ht="12.75" x14ac:dyDescent="0.2">
      <c r="A80" s="349"/>
      <c r="B80" s="608" t="s">
        <v>1215</v>
      </c>
      <c r="C80" s="595">
        <f>SUM(D80:W80)</f>
        <v>523883.56719999993</v>
      </c>
      <c r="D80" s="611">
        <f>D129</f>
        <v>403958.28279366181</v>
      </c>
      <c r="E80" s="611">
        <f t="shared" ref="E80:W80" si="15">E129</f>
        <v>97333.848626018924</v>
      </c>
      <c r="F80" s="611">
        <f t="shared" si="15"/>
        <v>22591.435780319185</v>
      </c>
      <c r="G80" s="611">
        <f t="shared" si="15"/>
        <v>0</v>
      </c>
      <c r="H80" s="611">
        <f t="shared" si="15"/>
        <v>0</v>
      </c>
      <c r="I80" s="611">
        <f t="shared" si="15"/>
        <v>0</v>
      </c>
      <c r="J80" s="611">
        <f t="shared" si="15"/>
        <v>0</v>
      </c>
      <c r="K80" s="611">
        <f t="shared" si="15"/>
        <v>0</v>
      </c>
      <c r="L80" s="611">
        <f t="shared" si="15"/>
        <v>0</v>
      </c>
      <c r="M80" s="611">
        <f t="shared" si="15"/>
        <v>0</v>
      </c>
      <c r="N80" s="611">
        <f t="shared" si="15"/>
        <v>0</v>
      </c>
      <c r="O80" s="611">
        <f t="shared" si="15"/>
        <v>0</v>
      </c>
      <c r="P80" s="611">
        <f t="shared" si="15"/>
        <v>0</v>
      </c>
      <c r="Q80" s="611">
        <f t="shared" si="15"/>
        <v>0</v>
      </c>
      <c r="R80" s="611">
        <f t="shared" si="15"/>
        <v>0</v>
      </c>
      <c r="S80" s="611">
        <f t="shared" si="15"/>
        <v>0</v>
      </c>
      <c r="T80" s="611">
        <f t="shared" si="15"/>
        <v>0</v>
      </c>
      <c r="U80" s="611">
        <f t="shared" si="15"/>
        <v>0</v>
      </c>
      <c r="V80" s="611">
        <f t="shared" si="15"/>
        <v>0</v>
      </c>
      <c r="W80" s="612">
        <f t="shared" si="15"/>
        <v>0</v>
      </c>
      <c r="X80" s="550"/>
      <c r="Y80" s="551"/>
      <c r="Z80" s="600"/>
      <c r="AA80" s="551"/>
      <c r="AB80" s="551"/>
      <c r="AC80" s="551"/>
      <c r="AD80" s="551"/>
    </row>
    <row r="81" spans="1:30" s="57" customFormat="1" ht="12.75" x14ac:dyDescent="0.2">
      <c r="A81" s="349"/>
      <c r="B81" s="632" t="s">
        <v>1209</v>
      </c>
      <c r="C81" s="595">
        <f>SUM(D81:W81)</f>
        <v>10941.299372306214</v>
      </c>
      <c r="D81" s="628">
        <f>IF(ISERROR('O4 Summary by Class &amp; Accounts'!E209*D49/(D32+D28)),0, ('O4 Summary by Class &amp; Accounts'!E209*D49/(D32+D28)))</f>
        <v>8438.7725700720948</v>
      </c>
      <c r="E81" s="628">
        <f>IF(ISERROR('O4 Summary by Class &amp; Accounts'!F209*E49/(E32+E28)),0, ('O4 Summary by Class &amp; Accounts'!F209*E49/(E32+E28)))</f>
        <v>2031.1335042220039</v>
      </c>
      <c r="F81" s="628">
        <f>IF(ISERROR('O4 Summary by Class &amp; Accounts'!G209*F49/(F32+F28)),0, ('O4 Summary by Class &amp; Accounts'!G209*F49/(F32+F28)))</f>
        <v>471.39329801211483</v>
      </c>
      <c r="G81" s="628">
        <f>IF(ISERROR('O4 Summary by Class &amp; Accounts'!H209*G49/(G32+G28)),0, ('O4 Summary by Class &amp; Accounts'!H209*G49/(G32+G28)))</f>
        <v>0</v>
      </c>
      <c r="H81" s="628">
        <f>IF(ISERROR('O4 Summary by Class &amp; Accounts'!I209*H49/(H32+H28)),0, ('O4 Summary by Class &amp; Accounts'!I209*H49/(H32+H28)))</f>
        <v>0</v>
      </c>
      <c r="I81" s="628">
        <f>IF(ISERROR('O4 Summary by Class &amp; Accounts'!J209*I49/(I32+I28)),0, ('O4 Summary by Class &amp; Accounts'!J209*I49/(I32+I28)))</f>
        <v>0</v>
      </c>
      <c r="J81" s="628">
        <f>IF(ISERROR('O4 Summary by Class &amp; Accounts'!K209*J49/(J32+J28)),0, ('O4 Summary by Class &amp; Accounts'!K209*J49/(J32+J28)))</f>
        <v>0</v>
      </c>
      <c r="K81" s="628">
        <f>IF(ISERROR('O4 Summary by Class &amp; Accounts'!L209*K49/(K32+K28)),0, ('O4 Summary by Class &amp; Accounts'!L209*K49/(K32+K28)))</f>
        <v>0</v>
      </c>
      <c r="L81" s="628">
        <f>IF(ISERROR('O4 Summary by Class &amp; Accounts'!M209*L49/(L32+L28)),0, ('O4 Summary by Class &amp; Accounts'!M209*L49/(L32+L28)))</f>
        <v>0</v>
      </c>
      <c r="M81" s="628">
        <f>IF(ISERROR('O4 Summary by Class &amp; Accounts'!N209*M49/(M32+M28)),0, ('O4 Summary by Class &amp; Accounts'!N209*M49/(M32+M28)))</f>
        <v>0</v>
      </c>
      <c r="N81" s="628">
        <f>IF(ISERROR('O4 Summary by Class &amp; Accounts'!O209*N49/(N32+N28)),0, ('O4 Summary by Class &amp; Accounts'!O209*N49/(N32+N28)))</f>
        <v>0</v>
      </c>
      <c r="O81" s="628">
        <f>IF(ISERROR('O4 Summary by Class &amp; Accounts'!P209*O49/(O32+O28)),0, ('O4 Summary by Class &amp; Accounts'!P209*O49/(O32+O28)))</f>
        <v>0</v>
      </c>
      <c r="P81" s="628">
        <f>IF(ISERROR('O4 Summary by Class &amp; Accounts'!Q209*P49/(P32+P28)),0, ('O4 Summary by Class &amp; Accounts'!Q209*P49/(P32+P28)))</f>
        <v>0</v>
      </c>
      <c r="Q81" s="628">
        <f>IF(ISERROR('O4 Summary by Class &amp; Accounts'!R209*Q49/(Q32+Q28)),0, ('O4 Summary by Class &amp; Accounts'!R209*Q49/(Q32+Q28)))</f>
        <v>0</v>
      </c>
      <c r="R81" s="628">
        <f>IF(ISERROR('O4 Summary by Class &amp; Accounts'!S209*R49/(R32+R28)),0, ('O4 Summary by Class &amp; Accounts'!S209*R49/(R32+R28)))</f>
        <v>0</v>
      </c>
      <c r="S81" s="628">
        <f>IF(ISERROR('O4 Summary by Class &amp; Accounts'!T209*S49/(S32+S28)),0, ('O4 Summary by Class &amp; Accounts'!T209*S49/(S32+S28)))</f>
        <v>0</v>
      </c>
      <c r="T81" s="628">
        <f>IF(ISERROR('O4 Summary by Class &amp; Accounts'!U209*T49/(T32+T28)),0, ('O4 Summary by Class &amp; Accounts'!U209*T49/(T32+T28)))</f>
        <v>0</v>
      </c>
      <c r="U81" s="628">
        <f>IF(ISERROR('O4 Summary by Class &amp; Accounts'!V209*U49/(U32+U28)),0, ('O4 Summary by Class &amp; Accounts'!V209*U49/(U32+U28)))</f>
        <v>0</v>
      </c>
      <c r="V81" s="628">
        <f>IF(ISERROR('O4 Summary by Class &amp; Accounts'!W209*V49/(V32+V28)),0, ('O4 Summary by Class &amp; Accounts'!W209*V49/(V32+V28)))</f>
        <v>0</v>
      </c>
      <c r="W81" s="612">
        <f>IF(ISERROR('O4 Summary by Class &amp; Accounts'!X209*W49/(W32+W28)),0, ('O4 Summary by Class &amp; Accounts'!X209*W49/(W32+W28)))</f>
        <v>0</v>
      </c>
      <c r="X81" s="550"/>
      <c r="Y81" s="551"/>
      <c r="Z81" s="600"/>
      <c r="AA81" s="551"/>
      <c r="AB81" s="551"/>
      <c r="AC81" s="551"/>
      <c r="AD81" s="551"/>
    </row>
    <row r="82" spans="1:30" s="57" customFormat="1" ht="12.75" x14ac:dyDescent="0.2">
      <c r="A82" s="349"/>
      <c r="B82" s="632" t="s">
        <v>1210</v>
      </c>
      <c r="C82" s="595">
        <f>SUM(D82:W82)</f>
        <v>71998.964691481378</v>
      </c>
      <c r="D82" s="628">
        <f>IF(ISERROR('O4 Summary by Class &amp; Accounts'!E207*D49/(D28+D32)),0,('O4 Summary by Class &amp; Accounts'!E207*D49/(D28+D32)))</f>
        <v>55531.145583122423</v>
      </c>
      <c r="E82" s="628">
        <f>IF(ISERROR('O4 Summary by Class &amp; Accounts'!F207*E49/(E28+E32)),0,('O4 Summary by Class &amp; Accounts'!F207*E49/(E28+E32)))</f>
        <v>13365.826532844467</v>
      </c>
      <c r="F82" s="628">
        <f>IF(ISERROR('O4 Summary by Class &amp; Accounts'!G207*F49/(F28+F32)),0,('O4 Summary by Class &amp; Accounts'!G207*F49/(F28+F32)))</f>
        <v>3101.9925755144895</v>
      </c>
      <c r="G82" s="628">
        <f>IF(ISERROR('O4 Summary by Class &amp; Accounts'!H207*G49/(G28+G32)),0,('O4 Summary by Class &amp; Accounts'!H207*G49/(G28+G32)))</f>
        <v>0</v>
      </c>
      <c r="H82" s="628">
        <f>IF(ISERROR('O4 Summary by Class &amp; Accounts'!I207*H49/(H28+H32)),0,('O4 Summary by Class &amp; Accounts'!I207*H49/(H28+H32)))</f>
        <v>0</v>
      </c>
      <c r="I82" s="628">
        <f>IF(ISERROR('O4 Summary by Class &amp; Accounts'!J207*I49/(I28+I32)),0,('O4 Summary by Class &amp; Accounts'!J207*I49/(I28+I32)))</f>
        <v>0</v>
      </c>
      <c r="J82" s="628">
        <f>IF(ISERROR('O4 Summary by Class &amp; Accounts'!K207*J49/(J28+J32)),0,('O4 Summary by Class &amp; Accounts'!K207*J49/(J28+J32)))</f>
        <v>0</v>
      </c>
      <c r="K82" s="628">
        <f>IF(ISERROR('O4 Summary by Class &amp; Accounts'!L207*K49/(K28+K32)),0,('O4 Summary by Class &amp; Accounts'!L207*K49/(K28+K32)))</f>
        <v>0</v>
      </c>
      <c r="L82" s="628">
        <f>IF(ISERROR('O4 Summary by Class &amp; Accounts'!M207*L49/(L28+L32)),0,('O4 Summary by Class &amp; Accounts'!M207*L49/(L28+L32)))</f>
        <v>0</v>
      </c>
      <c r="M82" s="628">
        <f>IF(ISERROR('O4 Summary by Class &amp; Accounts'!N207*M49/(M28+M32)),0,('O4 Summary by Class &amp; Accounts'!N207*M49/(M28+M32)))</f>
        <v>0</v>
      </c>
      <c r="N82" s="628">
        <f>IF(ISERROR('O4 Summary by Class &amp; Accounts'!O207*N49/(N28+N32)),0,('O4 Summary by Class &amp; Accounts'!O207*N49/(N28+N32)))</f>
        <v>0</v>
      </c>
      <c r="O82" s="628">
        <f>IF(ISERROR('O4 Summary by Class &amp; Accounts'!P207*O49/(O28+O32)),0,('O4 Summary by Class &amp; Accounts'!P207*O49/(O28+O32)))</f>
        <v>0</v>
      </c>
      <c r="P82" s="628">
        <f>IF(ISERROR('O4 Summary by Class &amp; Accounts'!Q207*P49/(P28+P32)),0,('O4 Summary by Class &amp; Accounts'!Q207*P49/(P28+P32)))</f>
        <v>0</v>
      </c>
      <c r="Q82" s="628">
        <f>IF(ISERROR('O4 Summary by Class &amp; Accounts'!R207*Q49/(Q28+Q32)),0,('O4 Summary by Class &amp; Accounts'!R207*Q49/(Q28+Q32)))</f>
        <v>0</v>
      </c>
      <c r="R82" s="628">
        <f>IF(ISERROR('O4 Summary by Class &amp; Accounts'!S207*R49/(R28+R32)),0,('O4 Summary by Class &amp; Accounts'!S207*R49/(R28+R32)))</f>
        <v>0</v>
      </c>
      <c r="S82" s="628">
        <f>IF(ISERROR('O4 Summary by Class &amp; Accounts'!T207*S49/(S28+S32)),0,('O4 Summary by Class &amp; Accounts'!T207*S49/(S28+S32)))</f>
        <v>0</v>
      </c>
      <c r="T82" s="628">
        <f>IF(ISERROR('O4 Summary by Class &amp; Accounts'!U207*T49/(T28+T32)),0,('O4 Summary by Class &amp; Accounts'!U207*T49/(T28+T32)))</f>
        <v>0</v>
      </c>
      <c r="U82" s="628">
        <f>IF(ISERROR('O4 Summary by Class &amp; Accounts'!V207*U49/(U28+U32)),0,('O4 Summary by Class &amp; Accounts'!V207*U49/(U28+U32)))</f>
        <v>0</v>
      </c>
      <c r="V82" s="628">
        <f>IF(ISERROR('O4 Summary by Class &amp; Accounts'!W207*V49/(V28+V32)),0,('O4 Summary by Class &amp; Accounts'!W207*V49/(V28+V32)))</f>
        <v>0</v>
      </c>
      <c r="W82" s="612">
        <f>IF(ISERROR('O4 Summary by Class &amp; Accounts'!X207*W49/(W28+W32)),0,('O4 Summary by Class &amp; Accounts'!X207*W49/(W28+W32)))</f>
        <v>0</v>
      </c>
      <c r="X82" s="550"/>
      <c r="Y82" s="551"/>
      <c r="Z82" s="600"/>
      <c r="AA82" s="551"/>
      <c r="AB82" s="551"/>
      <c r="AC82" s="551"/>
      <c r="AD82" s="551"/>
    </row>
    <row r="83" spans="1:30" s="57" customFormat="1" ht="12.75" x14ac:dyDescent="0.2">
      <c r="A83" s="409"/>
      <c r="B83" s="632" t="s">
        <v>1211</v>
      </c>
      <c r="C83" s="595">
        <f>SUM(D83:W83)</f>
        <v>130935.15030339836</v>
      </c>
      <c r="D83" s="628">
        <f>IF(ISERROR('O1 Revenue to cost|RR'!D38*D49/(D28+D32)),0,('O1 Revenue to cost|RR'!D38*D49/(D28+D32)))</f>
        <v>100987.27008926425</v>
      </c>
      <c r="E83" s="628">
        <f>IF(ISERROR('O1 Revenue to cost|RR'!E38*E49/(E28+E32)),0,('O1 Revenue to cost|RR'!E38*E49/(E28+E32)))</f>
        <v>24306.689874030919</v>
      </c>
      <c r="F83" s="628">
        <f>IF(ISERROR('O1 Revenue to cost|RR'!F38*F49/(F28+F32)),0,('O1 Revenue to cost|RR'!F38*F49/(F28+F32)))</f>
        <v>5641.1903401031905</v>
      </c>
      <c r="G83" s="628">
        <f>IF(ISERROR('O1 Revenue to cost|RR'!G38*G49/(G28+G32)),0,('O1 Revenue to cost|RR'!G38*G49/(G28+G32)))</f>
        <v>0</v>
      </c>
      <c r="H83" s="628">
        <f>IF(ISERROR('O1 Revenue to cost|RR'!H38*H49/(H28+H32)),0,('O1 Revenue to cost|RR'!H38*H49/(H28+H32)))</f>
        <v>0</v>
      </c>
      <c r="I83" s="628">
        <f>IF(ISERROR('O1 Revenue to cost|RR'!I38*I49/(I28+I32)),0,('O1 Revenue to cost|RR'!I38*I49/(I28+I32)))</f>
        <v>0</v>
      </c>
      <c r="J83" s="628">
        <f>IF(ISERROR('O1 Revenue to cost|RR'!J38*J49/(J28+J32)),0,('O1 Revenue to cost|RR'!J38*J49/(J28+J32)))</f>
        <v>0</v>
      </c>
      <c r="K83" s="628">
        <f>IF(ISERROR('O1 Revenue to cost|RR'!K38*K49/(K28+K32)),0,('O1 Revenue to cost|RR'!K38*K49/(K28+K32)))</f>
        <v>0</v>
      </c>
      <c r="L83" s="628">
        <f>IF(ISERROR('O1 Revenue to cost|RR'!L38*L49/(L28+L32)),0,('O1 Revenue to cost|RR'!L38*L49/(L28+L32)))</f>
        <v>0</v>
      </c>
      <c r="M83" s="628">
        <f>IF(ISERROR('O1 Revenue to cost|RR'!M38*M49/(M28+M32)),0,('O1 Revenue to cost|RR'!M38*M49/(M28+M32)))</f>
        <v>0</v>
      </c>
      <c r="N83" s="628">
        <f>IF(ISERROR('O1 Revenue to cost|RR'!N38*N49/(N28+N32)),0,('O1 Revenue to cost|RR'!N38*N49/(N28+N32)))</f>
        <v>0</v>
      </c>
      <c r="O83" s="628">
        <f>IF(ISERROR('O1 Revenue to cost|RR'!O38*O49/(O28+O32)),0,('O1 Revenue to cost|RR'!O38*O49/(O28+O32)))</f>
        <v>0</v>
      </c>
      <c r="P83" s="628">
        <f>IF(ISERROR('O1 Revenue to cost|RR'!P38*P49/(P28+P32)),0,('O1 Revenue to cost|RR'!P38*P49/(P28+P32)))</f>
        <v>0</v>
      </c>
      <c r="Q83" s="628">
        <f>IF(ISERROR('O1 Revenue to cost|RR'!Q38*Q49/(Q28+Q32)),0,('O1 Revenue to cost|RR'!Q38*Q49/(Q28+Q32)))</f>
        <v>0</v>
      </c>
      <c r="R83" s="628">
        <f>IF(ISERROR('O1 Revenue to cost|RR'!R38*R49/(R28+R32)),0,('O1 Revenue to cost|RR'!R38*R49/(R28+R32)))</f>
        <v>0</v>
      </c>
      <c r="S83" s="628">
        <f>IF(ISERROR('O1 Revenue to cost|RR'!S38*S49/(S28+S32)),0,('O1 Revenue to cost|RR'!S38*S49/(S28+S32)))</f>
        <v>0</v>
      </c>
      <c r="T83" s="628">
        <f>IF(ISERROR('O1 Revenue to cost|RR'!T38*T49/(T28+T32)),0,('O1 Revenue to cost|RR'!T38*T49/(T28+T32)))</f>
        <v>0</v>
      </c>
      <c r="U83" s="628">
        <f>IF(ISERROR('O1 Revenue to cost|RR'!U38*U49/(U28+U32)),0,('O1 Revenue to cost|RR'!U38*U49/(U28+U32)))</f>
        <v>0</v>
      </c>
      <c r="V83" s="628">
        <f>IF(ISERROR('O1 Revenue to cost|RR'!V38*V49/(V28+V32)),0,('O1 Revenue to cost|RR'!V38*V49/(V28+V32)))</f>
        <v>0</v>
      </c>
      <c r="W83" s="612">
        <f>IF(ISERROR('O1 Revenue to cost|RR'!W38*W49/(W28+W32)),0,('O1 Revenue to cost|RR'!W38*W49/(W28+W32)))</f>
        <v>0</v>
      </c>
      <c r="X83" s="550"/>
      <c r="Y83" s="551"/>
      <c r="Z83" s="600"/>
      <c r="AA83" s="551"/>
      <c r="AB83" s="551"/>
      <c r="AC83" s="551"/>
      <c r="AD83" s="551"/>
    </row>
    <row r="84" spans="1:30" ht="12.75" x14ac:dyDescent="0.2">
      <c r="A84" s="633"/>
      <c r="B84" s="634"/>
      <c r="C84" s="595"/>
      <c r="D84" s="596"/>
      <c r="E84" s="596"/>
      <c r="F84" s="596"/>
      <c r="G84" s="596"/>
      <c r="H84" s="596"/>
      <c r="I84" s="596"/>
      <c r="J84" s="596"/>
      <c r="K84" s="596"/>
      <c r="L84" s="596"/>
      <c r="M84" s="596"/>
      <c r="N84" s="596"/>
      <c r="O84" s="596"/>
      <c r="P84" s="596"/>
      <c r="Q84" s="596"/>
      <c r="R84" s="596"/>
      <c r="S84" s="596"/>
      <c r="T84" s="596"/>
      <c r="U84" s="596"/>
      <c r="V84" s="596"/>
      <c r="W84" s="604"/>
      <c r="Z84" s="600"/>
    </row>
    <row r="85" spans="1:30" s="554" customFormat="1" ht="13.5" thickBot="1" x14ac:dyDescent="0.25">
      <c r="A85" s="635"/>
      <c r="B85" s="858" t="s">
        <v>682</v>
      </c>
      <c r="C85" s="867">
        <f t="shared" ref="C85:W85" si="16">SUM(C78:C83) +C58</f>
        <v>3695889.1915671853</v>
      </c>
      <c r="D85" s="860">
        <f t="shared" si="16"/>
        <v>3083687.9647086966</v>
      </c>
      <c r="E85" s="860">
        <f t="shared" si="16"/>
        <v>452874.9169095261</v>
      </c>
      <c r="F85" s="860">
        <f t="shared" si="16"/>
        <v>59258.748267088027</v>
      </c>
      <c r="G85" s="860">
        <f t="shared" si="16"/>
        <v>0</v>
      </c>
      <c r="H85" s="860">
        <f t="shared" si="16"/>
        <v>0</v>
      </c>
      <c r="I85" s="860">
        <f t="shared" si="16"/>
        <v>0</v>
      </c>
      <c r="J85" s="860">
        <f t="shared" si="16"/>
        <v>82383.303673884991</v>
      </c>
      <c r="K85" s="860">
        <f t="shared" si="16"/>
        <v>8915.2090850017084</v>
      </c>
      <c r="L85" s="860">
        <f t="shared" si="16"/>
        <v>8769.0489229886807</v>
      </c>
      <c r="M85" s="860">
        <f t="shared" si="16"/>
        <v>0</v>
      </c>
      <c r="N85" s="860">
        <f t="shared" si="16"/>
        <v>0</v>
      </c>
      <c r="O85" s="860">
        <f t="shared" si="16"/>
        <v>0</v>
      </c>
      <c r="P85" s="860">
        <f t="shared" si="16"/>
        <v>0</v>
      </c>
      <c r="Q85" s="860">
        <f t="shared" si="16"/>
        <v>0</v>
      </c>
      <c r="R85" s="860">
        <f t="shared" si="16"/>
        <v>0</v>
      </c>
      <c r="S85" s="860">
        <f t="shared" si="16"/>
        <v>0</v>
      </c>
      <c r="T85" s="860">
        <f t="shared" si="16"/>
        <v>0</v>
      </c>
      <c r="U85" s="860">
        <f t="shared" si="16"/>
        <v>0</v>
      </c>
      <c r="V85" s="860">
        <f t="shared" si="16"/>
        <v>0</v>
      </c>
      <c r="W85" s="861">
        <f t="shared" si="16"/>
        <v>0</v>
      </c>
      <c r="X85" s="555"/>
      <c r="Y85" s="556"/>
      <c r="Z85" s="600"/>
      <c r="AA85" s="556"/>
      <c r="AB85" s="556"/>
      <c r="AC85" s="556"/>
      <c r="AD85" s="556"/>
    </row>
    <row r="86" spans="1:30" ht="27" customHeight="1" thickTop="1" x14ac:dyDescent="0.2">
      <c r="A86" s="2560" t="s">
        <v>1580</v>
      </c>
      <c r="B86" s="2560"/>
      <c r="C86" s="584"/>
      <c r="D86" s="585"/>
      <c r="E86" s="586"/>
      <c r="F86" s="586"/>
      <c r="G86" s="586"/>
      <c r="H86" s="585"/>
      <c r="I86" s="586"/>
      <c r="J86" s="586"/>
      <c r="K86" s="586"/>
      <c r="L86" s="586"/>
      <c r="M86" s="586"/>
      <c r="N86" s="586"/>
      <c r="O86" s="586"/>
      <c r="P86" s="586"/>
      <c r="Q86" s="586"/>
      <c r="R86" s="586"/>
      <c r="S86" s="586"/>
      <c r="T86" s="586"/>
      <c r="U86" s="586"/>
      <c r="V86" s="586"/>
      <c r="W86" s="587"/>
      <c r="Z86" s="600"/>
    </row>
    <row r="87" spans="1:30" ht="15" x14ac:dyDescent="0.2">
      <c r="A87" s="666" t="s">
        <v>1448</v>
      </c>
      <c r="B87" s="588"/>
      <c r="C87" s="589"/>
      <c r="D87" s="590"/>
      <c r="E87" s="591"/>
      <c r="F87" s="591"/>
      <c r="G87" s="591"/>
      <c r="H87" s="590"/>
      <c r="I87" s="591"/>
      <c r="J87" s="591"/>
      <c r="K87" s="591"/>
      <c r="L87" s="591"/>
      <c r="M87" s="591"/>
      <c r="N87" s="591"/>
      <c r="O87" s="591"/>
      <c r="P87" s="591"/>
      <c r="Q87" s="591"/>
      <c r="R87" s="591"/>
      <c r="S87" s="591"/>
      <c r="T87" s="591"/>
      <c r="U87" s="591"/>
      <c r="V87" s="591"/>
      <c r="W87" s="592"/>
      <c r="Z87" s="600"/>
    </row>
    <row r="88" spans="1:30" ht="12.75" x14ac:dyDescent="0.2">
      <c r="A88" s="2562"/>
      <c r="B88" s="2562"/>
      <c r="C88" s="584"/>
      <c r="D88" s="585"/>
      <c r="E88" s="586"/>
      <c r="F88" s="586"/>
      <c r="G88" s="586"/>
      <c r="H88" s="585"/>
      <c r="I88" s="586"/>
      <c r="J88" s="586"/>
      <c r="K88" s="586"/>
      <c r="L88" s="586"/>
      <c r="M88" s="586"/>
      <c r="N88" s="586"/>
      <c r="O88" s="586"/>
      <c r="P88" s="586"/>
      <c r="Q88" s="586"/>
      <c r="R88" s="586"/>
      <c r="S88" s="586"/>
      <c r="T88" s="586"/>
      <c r="U88" s="586"/>
      <c r="V88" s="586"/>
      <c r="W88" s="587"/>
      <c r="Z88" s="600"/>
    </row>
    <row r="89" spans="1:30" ht="12.75" x14ac:dyDescent="0.2">
      <c r="A89" s="577"/>
      <c r="B89" s="577"/>
      <c r="C89" s="573"/>
      <c r="D89" s="655">
        <v>1</v>
      </c>
      <c r="E89" s="655">
        <v>2</v>
      </c>
      <c r="F89" s="655">
        <v>3</v>
      </c>
      <c r="G89" s="655">
        <v>4</v>
      </c>
      <c r="H89" s="655">
        <v>5</v>
      </c>
      <c r="I89" s="655">
        <v>6</v>
      </c>
      <c r="J89" s="655">
        <v>7</v>
      </c>
      <c r="K89" s="655">
        <v>8</v>
      </c>
      <c r="L89" s="655">
        <v>9</v>
      </c>
      <c r="M89" s="655">
        <v>10</v>
      </c>
      <c r="N89" s="655">
        <v>11</v>
      </c>
      <c r="O89" s="655">
        <v>12</v>
      </c>
      <c r="P89" s="655">
        <v>13</v>
      </c>
      <c r="Q89" s="655">
        <v>14</v>
      </c>
      <c r="R89" s="655">
        <v>15</v>
      </c>
      <c r="S89" s="655">
        <v>16</v>
      </c>
      <c r="T89" s="655">
        <v>17</v>
      </c>
      <c r="U89" s="655">
        <v>18</v>
      </c>
      <c r="V89" s="655">
        <v>19</v>
      </c>
      <c r="W89" s="655">
        <v>20</v>
      </c>
      <c r="Z89" s="600"/>
    </row>
    <row r="90" spans="1:30" ht="38.25" x14ac:dyDescent="0.2">
      <c r="A90" s="667" t="s">
        <v>1447</v>
      </c>
      <c r="B90" s="667" t="s">
        <v>318</v>
      </c>
      <c r="C90" s="478" t="s">
        <v>763</v>
      </c>
      <c r="D90" s="559" t="str">
        <f>IF('I2 LDC class'!$D$20="",'I2 LDC class'!$C$20,'I2 LDC class'!$D$20)</f>
        <v>Residential</v>
      </c>
      <c r="E90" s="559" t="str">
        <f>IF('I2 LDC class'!$D$21="",'I2 LDC class'!$C$21,'I2 LDC class'!$D$21)</f>
        <v>GS &lt;50</v>
      </c>
      <c r="F90" s="559" t="str">
        <f>IF('I2 LDC class'!$D$22="",'I2 LDC class'!$C$22,'I2 LDC class'!$D$22)</f>
        <v>GS&gt;50-Regular</v>
      </c>
      <c r="G90" s="559" t="str">
        <f>IF('I2 LDC class'!$D$23="",'I2 LDC class'!$C$23,'I2 LDC class'!$D$23)</f>
        <v>GS&gt; 50-TOU</v>
      </c>
      <c r="H90" s="559" t="str">
        <f>IF('I2 LDC class'!$D$24="",'I2 LDC class'!$C$24,'I2 LDC class'!$D$24)</f>
        <v>GS &gt;50-Intermediate</v>
      </c>
      <c r="I90" s="559" t="str">
        <f>IF('I2 LDC class'!$D$25="",'I2 LDC class'!$C$25,'I2 LDC class'!$D$25)</f>
        <v>Large Use &gt;5MW</v>
      </c>
      <c r="J90" s="559" t="str">
        <f>IF('I2 LDC class'!$D$26="",'I2 LDC class'!$C$26,'I2 LDC class'!$D$26)</f>
        <v>Street Light</v>
      </c>
      <c r="K90" s="559" t="str">
        <f>IF('I2 LDC class'!$D$27="",'I2 LDC class'!$C$27,'I2 LDC class'!$D$27)</f>
        <v>Sentinel</v>
      </c>
      <c r="L90" s="559" t="str">
        <f>IF('I2 LDC class'!$D$28="",'I2 LDC class'!$C$28,'I2 LDC class'!$D$28)</f>
        <v>Unmetered Scattered Load</v>
      </c>
      <c r="M90" s="559" t="str">
        <f>IF('I2 LDC class'!$D$29="",'I2 LDC class'!$C$29,'I2 LDC class'!$D$29)</f>
        <v>Embedded Distributor</v>
      </c>
      <c r="N90" s="559" t="str">
        <f>IF('I2 LDC class'!$D$30="",'I2 LDC class'!$C$30,'I2 LDC class'!$D$30)</f>
        <v>Back-up/Standby Power</v>
      </c>
      <c r="O90" s="559" t="str">
        <f>IF('I2 LDC class'!$D$31="",'I2 LDC class'!$C$31,'I2 LDC class'!$D$31)</f>
        <v>Rate Class 1</v>
      </c>
      <c r="P90" s="559" t="str">
        <f>IF('I2 LDC class'!$D$32="",'I2 LDC class'!$C$32,'I2 LDC class'!$D$32)</f>
        <v>Rate class 2</v>
      </c>
      <c r="Q90" s="559" t="str">
        <f>IF('I2 LDC class'!$D$33="",'I2 LDC class'!$C$33,'I2 LDC class'!$D$33)</f>
        <v>Rate class 3</v>
      </c>
      <c r="R90" s="559" t="str">
        <f>IF('I2 LDC class'!$D$34="",'I2 LDC class'!$C$34,'I2 LDC class'!$D$34)</f>
        <v>Rate class 4</v>
      </c>
      <c r="S90" s="559" t="str">
        <f>IF('I2 LDC class'!$D$35="",'I2 LDC class'!$C$35,'I2 LDC class'!$D$35)</f>
        <v>Rate class 5</v>
      </c>
      <c r="T90" s="559" t="str">
        <f>IF('I2 LDC class'!$D$36="",'I2 LDC class'!$C$36,'I2 LDC class'!$D$36)</f>
        <v>Rate class 6</v>
      </c>
      <c r="U90" s="559" t="str">
        <f>IF('I2 LDC class'!$D$37="",'I2 LDC class'!$C$37,'I2 LDC class'!$D$37)</f>
        <v>Rate class 7</v>
      </c>
      <c r="V90" s="559" t="str">
        <f>IF('I2 LDC class'!$D$38="",'I2 LDC class'!$C$38,'I2 LDC class'!$D$38)</f>
        <v>Rate class 8</v>
      </c>
      <c r="W90" s="560" t="str">
        <f>IF('I2 LDC class'!$D$39="",'I2 LDC class'!$C$39,'I2 LDC class'!$D$39)</f>
        <v>Rate class 9</v>
      </c>
      <c r="Z90" s="600"/>
    </row>
    <row r="91" spans="1:30" ht="12.75" x14ac:dyDescent="0.2">
      <c r="A91" s="593"/>
      <c r="B91" s="594" t="s">
        <v>337</v>
      </c>
      <c r="C91" s="595"/>
      <c r="D91" s="596"/>
      <c r="E91" s="597"/>
      <c r="F91" s="597"/>
      <c r="G91" s="597"/>
      <c r="H91" s="596"/>
      <c r="I91" s="597"/>
      <c r="J91" s="597"/>
      <c r="K91" s="597"/>
      <c r="L91" s="597"/>
      <c r="M91" s="597"/>
      <c r="N91" s="597"/>
      <c r="O91" s="597"/>
      <c r="P91" s="597"/>
      <c r="Q91" s="597"/>
      <c r="R91" s="597"/>
      <c r="S91" s="597"/>
      <c r="T91" s="597"/>
      <c r="U91" s="597"/>
      <c r="V91" s="597"/>
      <c r="W91" s="598"/>
      <c r="Z91" s="600"/>
    </row>
    <row r="92" spans="1:30" ht="12.75" x14ac:dyDescent="0.2">
      <c r="A92" s="599">
        <v>1860</v>
      </c>
      <c r="B92" s="600" t="s">
        <v>93</v>
      </c>
      <c r="C92" s="601">
        <f>SUM(D92:W92)</f>
        <v>9261664</v>
      </c>
      <c r="D92" s="235">
        <f>'O4 Summary by Class &amp; Accounts'!E59</f>
        <v>7141521.7416498447</v>
      </c>
      <c r="E92" s="235">
        <f>'O4 Summary by Class &amp; Accounts'!F59</f>
        <v>1720751.4383761894</v>
      </c>
      <c r="F92" s="235">
        <f>'O4 Summary by Class &amp; Accounts'!G59</f>
        <v>399390.81997396564</v>
      </c>
      <c r="G92" s="235">
        <f>'O4 Summary by Class &amp; Accounts'!H59</f>
        <v>0</v>
      </c>
      <c r="H92" s="235">
        <f>'O4 Summary by Class &amp; Accounts'!I59</f>
        <v>0</v>
      </c>
      <c r="I92" s="235">
        <f>'O4 Summary by Class &amp; Accounts'!J59</f>
        <v>0</v>
      </c>
      <c r="J92" s="235">
        <f>'O4 Summary by Class &amp; Accounts'!K59</f>
        <v>0</v>
      </c>
      <c r="K92" s="235">
        <f>'O4 Summary by Class &amp; Accounts'!L59</f>
        <v>0</v>
      </c>
      <c r="L92" s="235">
        <f>'O4 Summary by Class &amp; Accounts'!M59</f>
        <v>0</v>
      </c>
      <c r="M92" s="235">
        <f>'O4 Summary by Class &amp; Accounts'!N59</f>
        <v>0</v>
      </c>
      <c r="N92" s="235">
        <f>'O4 Summary by Class &amp; Accounts'!O59</f>
        <v>0</v>
      </c>
      <c r="O92" s="235">
        <f>'O4 Summary by Class &amp; Accounts'!P59</f>
        <v>0</v>
      </c>
      <c r="P92" s="235">
        <f>'O4 Summary by Class &amp; Accounts'!Q59</f>
        <v>0</v>
      </c>
      <c r="Q92" s="235">
        <f>'O4 Summary by Class &amp; Accounts'!R59</f>
        <v>0</v>
      </c>
      <c r="R92" s="235">
        <f>'O4 Summary by Class &amp; Accounts'!S59</f>
        <v>0</v>
      </c>
      <c r="S92" s="235">
        <f>'O4 Summary by Class &amp; Accounts'!T59</f>
        <v>0</v>
      </c>
      <c r="T92" s="235">
        <f>'O4 Summary by Class &amp; Accounts'!U59</f>
        <v>0</v>
      </c>
      <c r="U92" s="235">
        <f>'O4 Summary by Class &amp; Accounts'!V59</f>
        <v>0</v>
      </c>
      <c r="V92" s="235">
        <f>'O4 Summary by Class &amp; Accounts'!W59</f>
        <v>0</v>
      </c>
      <c r="W92" s="598">
        <f>'O4 Summary by Class &amp; Accounts'!X59</f>
        <v>0</v>
      </c>
      <c r="Z92" s="600" t="s">
        <v>774</v>
      </c>
    </row>
    <row r="93" spans="1:30" ht="12.75" x14ac:dyDescent="0.2">
      <c r="A93" s="602"/>
      <c r="B93" s="603"/>
      <c r="C93" s="595"/>
      <c r="D93" s="596"/>
      <c r="E93" s="596"/>
      <c r="F93" s="596"/>
      <c r="G93" s="596"/>
      <c r="H93" s="596"/>
      <c r="I93" s="596"/>
      <c r="J93" s="596"/>
      <c r="K93" s="596"/>
      <c r="L93" s="596"/>
      <c r="M93" s="596"/>
      <c r="N93" s="596"/>
      <c r="O93" s="596"/>
      <c r="P93" s="596"/>
      <c r="Q93" s="596"/>
      <c r="R93" s="596"/>
      <c r="S93" s="596"/>
      <c r="T93" s="596"/>
      <c r="U93" s="596"/>
      <c r="V93" s="596"/>
      <c r="W93" s="604"/>
      <c r="Z93" s="600"/>
    </row>
    <row r="94" spans="1:30" ht="12.75" x14ac:dyDescent="0.2">
      <c r="A94" s="599"/>
      <c r="B94" s="594" t="s">
        <v>0</v>
      </c>
      <c r="C94" s="595"/>
      <c r="D94" s="596"/>
      <c r="E94" s="596"/>
      <c r="F94" s="596"/>
      <c r="G94" s="596"/>
      <c r="H94" s="596"/>
      <c r="I94" s="596"/>
      <c r="J94" s="596"/>
      <c r="K94" s="596"/>
      <c r="L94" s="596"/>
      <c r="M94" s="596"/>
      <c r="N94" s="596"/>
      <c r="O94" s="596"/>
      <c r="P94" s="596"/>
      <c r="Q94" s="596"/>
      <c r="R94" s="596"/>
      <c r="S94" s="596"/>
      <c r="T94" s="596"/>
      <c r="U94" s="596"/>
      <c r="V94" s="596"/>
      <c r="W94" s="604"/>
      <c r="Z94" s="600"/>
    </row>
    <row r="95" spans="1:30" ht="25.5" x14ac:dyDescent="0.2">
      <c r="A95" s="599"/>
      <c r="B95" s="600" t="s">
        <v>849</v>
      </c>
      <c r="C95" s="601">
        <f>SUM(D95:W95)</f>
        <v>-5740770.5986000001</v>
      </c>
      <c r="D95" s="605">
        <f>'O7 Amortization'!AB57+'O7 Amortization'!AB127+'O7 Amortization'!AB198+'O7 Amortization'!AB269</f>
        <v>-4426616.863203642</v>
      </c>
      <c r="E95" s="605">
        <f>'O7 Amortization'!AC57+'O7 Amortization'!AC127+'O7 Amortization'!AC198+'O7 Amortization'!AC269</f>
        <v>-1066594.4332388528</v>
      </c>
      <c r="F95" s="605">
        <f>'O7 Amortization'!AD57+'O7 Amortization'!AD127+'O7 Amortization'!AD198+'O7 Amortization'!AD269</f>
        <v>-247559.3021575051</v>
      </c>
      <c r="G95" s="605">
        <f>'O7 Amortization'!AE57+'O7 Amortization'!AE127+'O7 Amortization'!AE198+'O7 Amortization'!AE269</f>
        <v>0</v>
      </c>
      <c r="H95" s="605">
        <f>'O7 Amortization'!AF57+'O7 Amortization'!AF127+'O7 Amortization'!AF198+'O7 Amortization'!AF269</f>
        <v>0</v>
      </c>
      <c r="I95" s="605">
        <f>'O7 Amortization'!AG57+'O7 Amortization'!AG127+'O7 Amortization'!AG198+'O7 Amortization'!AG269</f>
        <v>0</v>
      </c>
      <c r="J95" s="605">
        <f>'O7 Amortization'!AH57+'O7 Amortization'!AH127+'O7 Amortization'!AH198+'O7 Amortization'!AH269</f>
        <v>0</v>
      </c>
      <c r="K95" s="605">
        <f>'O7 Amortization'!AI57+'O7 Amortization'!AI127+'O7 Amortization'!AI198+'O7 Amortization'!AI269</f>
        <v>0</v>
      </c>
      <c r="L95" s="605">
        <f>'O7 Amortization'!AJ57+'O7 Amortization'!AJ127+'O7 Amortization'!AJ198+'O7 Amortization'!AJ269</f>
        <v>0</v>
      </c>
      <c r="M95" s="605">
        <f>'O7 Amortization'!AK57+'O7 Amortization'!AK127+'O7 Amortization'!AK198+'O7 Amortization'!AK269</f>
        <v>0</v>
      </c>
      <c r="N95" s="605">
        <f>'O7 Amortization'!AL57+'O7 Amortization'!AL127+'O7 Amortization'!AL198+'O7 Amortization'!AL269</f>
        <v>0</v>
      </c>
      <c r="O95" s="605">
        <f>'O7 Amortization'!AM57+'O7 Amortization'!AM127+'O7 Amortization'!AM198+'O7 Amortization'!AM269</f>
        <v>0</v>
      </c>
      <c r="P95" s="605">
        <f>'O7 Amortization'!AN57+'O7 Amortization'!AN127+'O7 Amortization'!AN198+'O7 Amortization'!AN269</f>
        <v>0</v>
      </c>
      <c r="Q95" s="605">
        <f>'O7 Amortization'!AO57+'O7 Amortization'!AO127+'O7 Amortization'!AO198+'O7 Amortization'!AO269</f>
        <v>0</v>
      </c>
      <c r="R95" s="605">
        <f>'O7 Amortization'!AP57+'O7 Amortization'!AP127+'O7 Amortization'!AP198+'O7 Amortization'!AP269</f>
        <v>0</v>
      </c>
      <c r="S95" s="605">
        <f>'O7 Amortization'!AQ57+'O7 Amortization'!AQ127+'O7 Amortization'!AQ198+'O7 Amortization'!AQ269</f>
        <v>0</v>
      </c>
      <c r="T95" s="605">
        <f>'O7 Amortization'!AR57+'O7 Amortization'!AR127+'O7 Amortization'!AR198+'O7 Amortization'!AR269</f>
        <v>0</v>
      </c>
      <c r="U95" s="605">
        <f>'O7 Amortization'!AS57+'O7 Amortization'!AS127+'O7 Amortization'!AS198+'O7 Amortization'!AS269</f>
        <v>0</v>
      </c>
      <c r="V95" s="605">
        <f>'O7 Amortization'!AT57+'O7 Amortization'!AT127+'O7 Amortization'!AT198+'O7 Amortization'!AT269</f>
        <v>0</v>
      </c>
      <c r="W95" s="606">
        <f>'O7 Amortization'!AU57+'O7 Amortization'!AU127+'O7 Amortization'!AU198+'O7 Amortization'!AU269</f>
        <v>0</v>
      </c>
      <c r="Z95" s="600"/>
    </row>
    <row r="96" spans="1:30" ht="12.75" x14ac:dyDescent="0.2">
      <c r="A96" s="607"/>
      <c r="B96" s="608" t="s">
        <v>1206</v>
      </c>
      <c r="C96" s="601">
        <f>SUM(D96:W96)</f>
        <v>3520893.4013999999</v>
      </c>
      <c r="D96" s="235">
        <f>D92+D95</f>
        <v>2714904.8784462027</v>
      </c>
      <c r="E96" s="235">
        <f t="shared" ref="E96:K96" si="17">E92+E95</f>
        <v>654157.00513733667</v>
      </c>
      <c r="F96" s="235">
        <f t="shared" si="17"/>
        <v>151831.51781646055</v>
      </c>
      <c r="G96" s="235">
        <f t="shared" si="17"/>
        <v>0</v>
      </c>
      <c r="H96" s="235">
        <f t="shared" si="17"/>
        <v>0</v>
      </c>
      <c r="I96" s="235">
        <f t="shared" si="17"/>
        <v>0</v>
      </c>
      <c r="J96" s="235">
        <f t="shared" si="17"/>
        <v>0</v>
      </c>
      <c r="K96" s="235">
        <f t="shared" si="17"/>
        <v>0</v>
      </c>
      <c r="L96" s="235">
        <f t="shared" ref="L96:W96" si="18">L92+L95</f>
        <v>0</v>
      </c>
      <c r="M96" s="235">
        <f t="shared" si="18"/>
        <v>0</v>
      </c>
      <c r="N96" s="235">
        <f t="shared" si="18"/>
        <v>0</v>
      </c>
      <c r="O96" s="235">
        <f t="shared" si="18"/>
        <v>0</v>
      </c>
      <c r="P96" s="235">
        <f t="shared" si="18"/>
        <v>0</v>
      </c>
      <c r="Q96" s="235">
        <f t="shared" si="18"/>
        <v>0</v>
      </c>
      <c r="R96" s="235">
        <f t="shared" si="18"/>
        <v>0</v>
      </c>
      <c r="S96" s="235">
        <f t="shared" si="18"/>
        <v>0</v>
      </c>
      <c r="T96" s="235">
        <f t="shared" si="18"/>
        <v>0</v>
      </c>
      <c r="U96" s="235">
        <f t="shared" si="18"/>
        <v>0</v>
      </c>
      <c r="V96" s="235">
        <f t="shared" si="18"/>
        <v>0</v>
      </c>
      <c r="W96" s="598">
        <f t="shared" si="18"/>
        <v>0</v>
      </c>
      <c r="X96" s="307"/>
      <c r="Y96" s="307"/>
      <c r="Z96" s="600"/>
      <c r="AA96" s="307"/>
      <c r="AB96" s="307"/>
      <c r="AC96" s="307"/>
      <c r="AD96" s="307"/>
    </row>
    <row r="97" spans="1:30" ht="12.75" x14ac:dyDescent="0.2">
      <c r="A97" s="599"/>
      <c r="B97" s="608" t="s">
        <v>1212</v>
      </c>
      <c r="C97" s="601">
        <f>SUM(D97:W97)</f>
        <v>486387.65578211093</v>
      </c>
      <c r="D97" s="235">
        <f t="shared" ref="D97:W97" si="19">IF(ISERROR(D96/D32*D28),0,D96/D32*D28)</f>
        <v>374272.26654651808</v>
      </c>
      <c r="E97" s="235">
        <f t="shared" si="19"/>
        <v>90983.861704387731</v>
      </c>
      <c r="F97" s="235">
        <f t="shared" si="19"/>
        <v>21131.527531205149</v>
      </c>
      <c r="G97" s="235">
        <f t="shared" si="19"/>
        <v>0</v>
      </c>
      <c r="H97" s="235">
        <f t="shared" si="19"/>
        <v>0</v>
      </c>
      <c r="I97" s="235">
        <f t="shared" si="19"/>
        <v>0</v>
      </c>
      <c r="J97" s="235">
        <f t="shared" si="19"/>
        <v>0</v>
      </c>
      <c r="K97" s="235">
        <f t="shared" si="19"/>
        <v>0</v>
      </c>
      <c r="L97" s="235">
        <f t="shared" si="19"/>
        <v>0</v>
      </c>
      <c r="M97" s="235">
        <f t="shared" si="19"/>
        <v>0</v>
      </c>
      <c r="N97" s="235">
        <f t="shared" si="19"/>
        <v>0</v>
      </c>
      <c r="O97" s="235">
        <f t="shared" si="19"/>
        <v>0</v>
      </c>
      <c r="P97" s="235">
        <f t="shared" si="19"/>
        <v>0</v>
      </c>
      <c r="Q97" s="235">
        <f t="shared" si="19"/>
        <v>0</v>
      </c>
      <c r="R97" s="235">
        <f t="shared" si="19"/>
        <v>0</v>
      </c>
      <c r="S97" s="235">
        <f t="shared" si="19"/>
        <v>0</v>
      </c>
      <c r="T97" s="235">
        <f t="shared" si="19"/>
        <v>0</v>
      </c>
      <c r="U97" s="235">
        <f t="shared" si="19"/>
        <v>0</v>
      </c>
      <c r="V97" s="235">
        <f t="shared" si="19"/>
        <v>0</v>
      </c>
      <c r="W97" s="598">
        <f t="shared" si="19"/>
        <v>0</v>
      </c>
      <c r="Z97" s="600"/>
    </row>
    <row r="98" spans="1:30" ht="25.5" x14ac:dyDescent="0.2">
      <c r="A98" s="599"/>
      <c r="B98" s="608" t="s">
        <v>1213</v>
      </c>
      <c r="C98" s="601">
        <f>SUM(D98:W98)</f>
        <v>4007281.0571821113</v>
      </c>
      <c r="D98" s="235">
        <f>SUM(D96:D97)</f>
        <v>3089177.1449927208</v>
      </c>
      <c r="E98" s="235">
        <f t="shared" ref="E98:W98" si="20">SUM(E96:E97)</f>
        <v>745140.86684172438</v>
      </c>
      <c r="F98" s="235">
        <f t="shared" si="20"/>
        <v>172963.0453476657</v>
      </c>
      <c r="G98" s="235">
        <f t="shared" si="20"/>
        <v>0</v>
      </c>
      <c r="H98" s="235">
        <f t="shared" si="20"/>
        <v>0</v>
      </c>
      <c r="I98" s="235">
        <f t="shared" si="20"/>
        <v>0</v>
      </c>
      <c r="J98" s="235">
        <f t="shared" si="20"/>
        <v>0</v>
      </c>
      <c r="K98" s="235">
        <f t="shared" si="20"/>
        <v>0</v>
      </c>
      <c r="L98" s="235">
        <f t="shared" si="20"/>
        <v>0</v>
      </c>
      <c r="M98" s="235">
        <f t="shared" si="20"/>
        <v>0</v>
      </c>
      <c r="N98" s="235">
        <f t="shared" si="20"/>
        <v>0</v>
      </c>
      <c r="O98" s="235">
        <f t="shared" si="20"/>
        <v>0</v>
      </c>
      <c r="P98" s="235">
        <f t="shared" si="20"/>
        <v>0</v>
      </c>
      <c r="Q98" s="235">
        <f t="shared" si="20"/>
        <v>0</v>
      </c>
      <c r="R98" s="235">
        <f t="shared" si="20"/>
        <v>0</v>
      </c>
      <c r="S98" s="235">
        <f t="shared" si="20"/>
        <v>0</v>
      </c>
      <c r="T98" s="235">
        <f t="shared" si="20"/>
        <v>0</v>
      </c>
      <c r="U98" s="235">
        <f t="shared" si="20"/>
        <v>0</v>
      </c>
      <c r="V98" s="235">
        <f t="shared" si="20"/>
        <v>0</v>
      </c>
      <c r="W98" s="598">
        <f t="shared" si="20"/>
        <v>0</v>
      </c>
      <c r="Z98" s="600"/>
    </row>
    <row r="99" spans="1:30" ht="12.75" x14ac:dyDescent="0.2">
      <c r="A99" s="602"/>
      <c r="B99" s="603"/>
      <c r="C99" s="595"/>
      <c r="D99" s="596"/>
      <c r="E99" s="596"/>
      <c r="F99" s="596"/>
      <c r="G99" s="596"/>
      <c r="H99" s="596"/>
      <c r="I99" s="596"/>
      <c r="J99" s="596"/>
      <c r="K99" s="596"/>
      <c r="L99" s="596"/>
      <c r="M99" s="596"/>
      <c r="N99" s="596"/>
      <c r="O99" s="596"/>
      <c r="P99" s="596"/>
      <c r="Q99" s="596"/>
      <c r="R99" s="596"/>
      <c r="S99" s="596"/>
      <c r="T99" s="596"/>
      <c r="U99" s="596"/>
      <c r="V99" s="596"/>
      <c r="W99" s="604"/>
      <c r="Z99" s="600"/>
    </row>
    <row r="100" spans="1:30" ht="12.75" x14ac:dyDescent="0.2">
      <c r="A100" s="609"/>
      <c r="B100" s="594" t="s">
        <v>850</v>
      </c>
      <c r="C100" s="595"/>
      <c r="D100" s="596"/>
      <c r="E100" s="596"/>
      <c r="F100" s="596"/>
      <c r="G100" s="596"/>
      <c r="H100" s="596"/>
      <c r="I100" s="596"/>
      <c r="J100" s="596"/>
      <c r="K100" s="596"/>
      <c r="L100" s="596"/>
      <c r="M100" s="596"/>
      <c r="N100" s="596"/>
      <c r="O100" s="596"/>
      <c r="P100" s="596"/>
      <c r="Q100" s="596"/>
      <c r="R100" s="596"/>
      <c r="S100" s="596"/>
      <c r="T100" s="596"/>
      <c r="U100" s="596"/>
      <c r="V100" s="596"/>
      <c r="W100" s="604"/>
      <c r="Z100" s="600"/>
    </row>
    <row r="101" spans="1:30" s="57" customFormat="1" ht="12.75" x14ac:dyDescent="0.2">
      <c r="A101" s="349">
        <v>4082</v>
      </c>
      <c r="B101" s="610" t="s">
        <v>1596</v>
      </c>
      <c r="C101" s="601">
        <f>SUM(D101:W101)</f>
        <v>-35914.999999999993</v>
      </c>
      <c r="D101" s="611">
        <f>'O4 Summary by Class &amp; Accounts'!E86</f>
        <v>-24480.829094885758</v>
      </c>
      <c r="E101" s="611">
        <f>'O4 Summary by Class &amp; Accounts'!F86</f>
        <v>-4674.8102366463072</v>
      </c>
      <c r="F101" s="611">
        <f>'O4 Summary by Class &amp; Accounts'!G86</f>
        <v>-6024.3325356943242</v>
      </c>
      <c r="G101" s="611">
        <f>'O4 Summary by Class &amp; Accounts'!H86</f>
        <v>0</v>
      </c>
      <c r="H101" s="611">
        <f>'O4 Summary by Class &amp; Accounts'!I86</f>
        <v>0</v>
      </c>
      <c r="I101" s="611">
        <f>'O4 Summary by Class &amp; Accounts'!J86</f>
        <v>0</v>
      </c>
      <c r="J101" s="611">
        <f>'O4 Summary by Class &amp; Accounts'!K86</f>
        <v>-598.13551961716212</v>
      </c>
      <c r="K101" s="611">
        <f>'O4 Summary by Class &amp; Accounts'!L86</f>
        <v>-71.3280790210448</v>
      </c>
      <c r="L101" s="611">
        <f>'O4 Summary by Class &amp; Accounts'!M86</f>
        <v>-65.564534135397977</v>
      </c>
      <c r="M101" s="611">
        <f>'O4 Summary by Class &amp; Accounts'!N86</f>
        <v>0</v>
      </c>
      <c r="N101" s="611">
        <f>'O4 Summary by Class &amp; Accounts'!O86</f>
        <v>0</v>
      </c>
      <c r="O101" s="611">
        <f>'O4 Summary by Class &amp; Accounts'!P86</f>
        <v>0</v>
      </c>
      <c r="P101" s="611">
        <f>'O4 Summary by Class &amp; Accounts'!Q86</f>
        <v>0</v>
      </c>
      <c r="Q101" s="611">
        <f>'O4 Summary by Class &amp; Accounts'!R86</f>
        <v>0</v>
      </c>
      <c r="R101" s="611">
        <f>'O4 Summary by Class &amp; Accounts'!S86</f>
        <v>0</v>
      </c>
      <c r="S101" s="611">
        <f>'O4 Summary by Class &amp; Accounts'!T86</f>
        <v>0</v>
      </c>
      <c r="T101" s="611">
        <f>'O4 Summary by Class &amp; Accounts'!U86</f>
        <v>0</v>
      </c>
      <c r="U101" s="611">
        <f>'O4 Summary by Class &amp; Accounts'!V86</f>
        <v>0</v>
      </c>
      <c r="V101" s="611">
        <f>'O4 Summary by Class &amp; Accounts'!W86</f>
        <v>0</v>
      </c>
      <c r="W101" s="612">
        <f>'O4 Summary by Class &amp; Accounts'!X86</f>
        <v>0</v>
      </c>
      <c r="X101" s="550"/>
      <c r="Y101" s="551"/>
      <c r="Z101" s="600" t="s">
        <v>1274</v>
      </c>
      <c r="AA101" s="551"/>
      <c r="AB101" s="551"/>
      <c r="AC101" s="551"/>
      <c r="AD101" s="551"/>
    </row>
    <row r="102" spans="1:30" s="57" customFormat="1" ht="12.75" x14ac:dyDescent="0.2">
      <c r="A102" s="349">
        <v>4084</v>
      </c>
      <c r="B102" s="610" t="s">
        <v>517</v>
      </c>
      <c r="C102" s="601">
        <f>SUM(D102:W102)</f>
        <v>-929.99999999999966</v>
      </c>
      <c r="D102" s="611">
        <f>'O4 Summary by Class &amp; Accounts'!E87</f>
        <v>-633.91816951813314</v>
      </c>
      <c r="E102" s="611">
        <f>'O4 Summary by Class &amp; Accounts'!F87</f>
        <v>-121.05174773997119</v>
      </c>
      <c r="F102" s="611">
        <f>'O4 Summary by Class &amp; Accounts'!G87</f>
        <v>-155.99691655842187</v>
      </c>
      <c r="G102" s="611">
        <f>'O4 Summary by Class &amp; Accounts'!H87</f>
        <v>0</v>
      </c>
      <c r="H102" s="611">
        <f>'O4 Summary by Class &amp; Accounts'!I87</f>
        <v>0</v>
      </c>
      <c r="I102" s="611">
        <f>'O4 Summary by Class &amp; Accounts'!J87</f>
        <v>0</v>
      </c>
      <c r="J102" s="611">
        <f>'O4 Summary by Class &amp; Accounts'!K87</f>
        <v>-15.488404099790081</v>
      </c>
      <c r="K102" s="611">
        <f>'O4 Summary by Class &amp; Accounts'!L87</f>
        <v>-1.8470030207314956</v>
      </c>
      <c r="L102" s="611">
        <f>'O4 Summary by Class &amp; Accounts'!M87</f>
        <v>-1.6977590629519732</v>
      </c>
      <c r="M102" s="611">
        <f>'O4 Summary by Class &amp; Accounts'!N87</f>
        <v>0</v>
      </c>
      <c r="N102" s="611">
        <f>'O4 Summary by Class &amp; Accounts'!O87</f>
        <v>0</v>
      </c>
      <c r="O102" s="611">
        <f>'O4 Summary by Class &amp; Accounts'!P87</f>
        <v>0</v>
      </c>
      <c r="P102" s="611">
        <f>'O4 Summary by Class &amp; Accounts'!Q87</f>
        <v>0</v>
      </c>
      <c r="Q102" s="611">
        <f>'O4 Summary by Class &amp; Accounts'!R87</f>
        <v>0</v>
      </c>
      <c r="R102" s="611">
        <f>'O4 Summary by Class &amp; Accounts'!S87</f>
        <v>0</v>
      </c>
      <c r="S102" s="611">
        <f>'O4 Summary by Class &amp; Accounts'!T87</f>
        <v>0</v>
      </c>
      <c r="T102" s="611">
        <f>'O4 Summary by Class &amp; Accounts'!U87</f>
        <v>0</v>
      </c>
      <c r="U102" s="611">
        <f>'O4 Summary by Class &amp; Accounts'!V87</f>
        <v>0</v>
      </c>
      <c r="V102" s="611">
        <f>'O4 Summary by Class &amp; Accounts'!W87</f>
        <v>0</v>
      </c>
      <c r="W102" s="612">
        <f>'O4 Summary by Class &amp; Accounts'!X87</f>
        <v>0</v>
      </c>
      <c r="X102" s="550"/>
      <c r="Y102" s="551"/>
      <c r="Z102" s="600" t="s">
        <v>1274</v>
      </c>
      <c r="AA102" s="551"/>
      <c r="AB102" s="551"/>
      <c r="AC102" s="551"/>
      <c r="AD102" s="551"/>
    </row>
    <row r="103" spans="1:30" s="57" customFormat="1" ht="12.75" x14ac:dyDescent="0.2">
      <c r="A103" s="349">
        <v>4090</v>
      </c>
      <c r="B103" s="610" t="s">
        <v>522</v>
      </c>
      <c r="C103" s="601">
        <f>SUM(D103:W103)</f>
        <v>0</v>
      </c>
      <c r="D103" s="611">
        <f>'O4 Summary by Class &amp; Accounts'!E89</f>
        <v>0</v>
      </c>
      <c r="E103" s="611">
        <f>'O4 Summary by Class &amp; Accounts'!F89</f>
        <v>0</v>
      </c>
      <c r="F103" s="611">
        <f>'O4 Summary by Class &amp; Accounts'!G89</f>
        <v>0</v>
      </c>
      <c r="G103" s="611">
        <f>'O4 Summary by Class &amp; Accounts'!H89</f>
        <v>0</v>
      </c>
      <c r="H103" s="611">
        <f>'O4 Summary by Class &amp; Accounts'!I89</f>
        <v>0</v>
      </c>
      <c r="I103" s="611">
        <f>'O4 Summary by Class &amp; Accounts'!J89</f>
        <v>0</v>
      </c>
      <c r="J103" s="611">
        <f>'O4 Summary by Class &amp; Accounts'!K89</f>
        <v>0</v>
      </c>
      <c r="K103" s="611">
        <f>'O4 Summary by Class &amp; Accounts'!L89</f>
        <v>0</v>
      </c>
      <c r="L103" s="611">
        <f>'O4 Summary by Class &amp; Accounts'!M89</f>
        <v>0</v>
      </c>
      <c r="M103" s="611">
        <f>'O4 Summary by Class &amp; Accounts'!N89</f>
        <v>0</v>
      </c>
      <c r="N103" s="611">
        <f>'O4 Summary by Class &amp; Accounts'!O89</f>
        <v>0</v>
      </c>
      <c r="O103" s="611">
        <f>'O4 Summary by Class &amp; Accounts'!P89</f>
        <v>0</v>
      </c>
      <c r="P103" s="611">
        <f>'O4 Summary by Class &amp; Accounts'!Q89</f>
        <v>0</v>
      </c>
      <c r="Q103" s="611">
        <f>'O4 Summary by Class &amp; Accounts'!R89</f>
        <v>0</v>
      </c>
      <c r="R103" s="611">
        <f>'O4 Summary by Class &amp; Accounts'!S89</f>
        <v>0</v>
      </c>
      <c r="S103" s="611">
        <f>'O4 Summary by Class &amp; Accounts'!T89</f>
        <v>0</v>
      </c>
      <c r="T103" s="611">
        <f>'O4 Summary by Class &amp; Accounts'!U89</f>
        <v>0</v>
      </c>
      <c r="U103" s="611">
        <f>'O4 Summary by Class &amp; Accounts'!V89</f>
        <v>0</v>
      </c>
      <c r="V103" s="611">
        <f>'O4 Summary by Class &amp; Accounts'!W89</f>
        <v>0</v>
      </c>
      <c r="W103" s="612">
        <f>'O4 Summary by Class &amp; Accounts'!X89</f>
        <v>0</v>
      </c>
      <c r="X103" s="550"/>
      <c r="Y103" s="551"/>
      <c r="Z103" s="600" t="s">
        <v>1274</v>
      </c>
      <c r="AA103" s="551"/>
      <c r="AB103" s="551"/>
      <c r="AC103" s="551"/>
      <c r="AD103" s="551"/>
    </row>
    <row r="104" spans="1:30" s="57" customFormat="1" ht="12.75" x14ac:dyDescent="0.2">
      <c r="A104" s="349">
        <v>4220</v>
      </c>
      <c r="B104" s="610" t="s">
        <v>528</v>
      </c>
      <c r="C104" s="601">
        <f>SUM(D104:W104)</f>
        <v>0</v>
      </c>
      <c r="D104" s="611">
        <f>'O4 Summary by Class &amp; Accounts'!E93</f>
        <v>0</v>
      </c>
      <c r="E104" s="611">
        <f>'O4 Summary by Class &amp; Accounts'!F93</f>
        <v>0</v>
      </c>
      <c r="F104" s="611">
        <f>'O4 Summary by Class &amp; Accounts'!G93</f>
        <v>0</v>
      </c>
      <c r="G104" s="611">
        <f>'O4 Summary by Class &amp; Accounts'!H93</f>
        <v>0</v>
      </c>
      <c r="H104" s="611">
        <f>'O4 Summary by Class &amp; Accounts'!I93</f>
        <v>0</v>
      </c>
      <c r="I104" s="611">
        <f>'O4 Summary by Class &amp; Accounts'!J93</f>
        <v>0</v>
      </c>
      <c r="J104" s="611">
        <f>'O4 Summary by Class &amp; Accounts'!K93</f>
        <v>0</v>
      </c>
      <c r="K104" s="611">
        <f>'O4 Summary by Class &amp; Accounts'!L93</f>
        <v>0</v>
      </c>
      <c r="L104" s="611">
        <f>'O4 Summary by Class &amp; Accounts'!M93</f>
        <v>0</v>
      </c>
      <c r="M104" s="611">
        <f>'O4 Summary by Class &amp; Accounts'!N93</f>
        <v>0</v>
      </c>
      <c r="N104" s="611">
        <f>'O4 Summary by Class &amp; Accounts'!O93</f>
        <v>0</v>
      </c>
      <c r="O104" s="611">
        <f>'O4 Summary by Class &amp; Accounts'!P93</f>
        <v>0</v>
      </c>
      <c r="P104" s="611">
        <f>'O4 Summary by Class &amp; Accounts'!Q93</f>
        <v>0</v>
      </c>
      <c r="Q104" s="611">
        <f>'O4 Summary by Class &amp; Accounts'!R93</f>
        <v>0</v>
      </c>
      <c r="R104" s="611">
        <f>'O4 Summary by Class &amp; Accounts'!S93</f>
        <v>0</v>
      </c>
      <c r="S104" s="611">
        <f>'O4 Summary by Class &amp; Accounts'!T93</f>
        <v>0</v>
      </c>
      <c r="T104" s="611">
        <f>'O4 Summary by Class &amp; Accounts'!U93</f>
        <v>0</v>
      </c>
      <c r="U104" s="611">
        <f>'O4 Summary by Class &amp; Accounts'!V93</f>
        <v>0</v>
      </c>
      <c r="V104" s="611">
        <f>'O4 Summary by Class &amp; Accounts'!W93</f>
        <v>0</v>
      </c>
      <c r="W104" s="612">
        <f>'O4 Summary by Class &amp; Accounts'!X93</f>
        <v>0</v>
      </c>
      <c r="X104" s="550"/>
      <c r="Y104" s="551"/>
      <c r="Z104" s="600" t="s">
        <v>1186</v>
      </c>
      <c r="AA104" s="551"/>
      <c r="AB104" s="551"/>
      <c r="AC104" s="551"/>
      <c r="AD104" s="551"/>
    </row>
    <row r="105" spans="1:30" s="511" customFormat="1" ht="12.75" x14ac:dyDescent="0.2">
      <c r="A105" s="613">
        <v>4225</v>
      </c>
      <c r="B105" s="614" t="s">
        <v>529</v>
      </c>
      <c r="C105" s="615">
        <f>SUM(D105:W105)</f>
        <v>-156800</v>
      </c>
      <c r="D105" s="616">
        <f>'O4 Summary by Class &amp; Accounts'!E94</f>
        <v>-110682.16816441552</v>
      </c>
      <c r="E105" s="616">
        <f>'O4 Summary by Class &amp; Accounts'!F94</f>
        <v>-22436.54958783949</v>
      </c>
      <c r="F105" s="616">
        <f>'O4 Summary by Class &amp; Accounts'!G94</f>
        <v>-23505.555994673479</v>
      </c>
      <c r="G105" s="616">
        <f>'O4 Summary by Class &amp; Accounts'!H94</f>
        <v>0</v>
      </c>
      <c r="H105" s="616">
        <f>'O4 Summary by Class &amp; Accounts'!I94</f>
        <v>0</v>
      </c>
      <c r="I105" s="616">
        <f>'O4 Summary by Class &amp; Accounts'!J94</f>
        <v>0</v>
      </c>
      <c r="J105" s="616">
        <f>'O4 Summary by Class &amp; Accounts'!K94</f>
        <v>-25.008823915987456</v>
      </c>
      <c r="K105" s="616">
        <f>'O4 Summary by Class &amp; Accounts'!L94</f>
        <v>-99.833936373160881</v>
      </c>
      <c r="L105" s="616">
        <f>'O4 Summary by Class &amp; Accounts'!M94</f>
        <v>-50.883492782367398</v>
      </c>
      <c r="M105" s="616">
        <f>'O4 Summary by Class &amp; Accounts'!N94</f>
        <v>0</v>
      </c>
      <c r="N105" s="616">
        <f>'O4 Summary by Class &amp; Accounts'!O94</f>
        <v>0</v>
      </c>
      <c r="O105" s="616">
        <f>'O4 Summary by Class &amp; Accounts'!P94</f>
        <v>0</v>
      </c>
      <c r="P105" s="616">
        <f>'O4 Summary by Class &amp; Accounts'!Q94</f>
        <v>0</v>
      </c>
      <c r="Q105" s="616">
        <f>'O4 Summary by Class &amp; Accounts'!R94</f>
        <v>0</v>
      </c>
      <c r="R105" s="616">
        <f>'O4 Summary by Class &amp; Accounts'!S94</f>
        <v>0</v>
      </c>
      <c r="S105" s="616">
        <f>'O4 Summary by Class &amp; Accounts'!T94</f>
        <v>0</v>
      </c>
      <c r="T105" s="616">
        <f>'O4 Summary by Class &amp; Accounts'!U94</f>
        <v>0</v>
      </c>
      <c r="U105" s="616">
        <f>'O4 Summary by Class &amp; Accounts'!V94</f>
        <v>0</v>
      </c>
      <c r="V105" s="616">
        <f>'O4 Summary by Class &amp; Accounts'!W94</f>
        <v>0</v>
      </c>
      <c r="W105" s="617">
        <f>'O4 Summary by Class &amp; Accounts'!X94</f>
        <v>0</v>
      </c>
      <c r="X105" s="552"/>
      <c r="Y105" s="553"/>
      <c r="Z105" s="600" t="s">
        <v>1346</v>
      </c>
      <c r="AA105" s="553"/>
      <c r="AB105" s="553"/>
      <c r="AC105" s="553"/>
      <c r="AD105" s="553"/>
    </row>
    <row r="106" spans="1:30" s="7" customFormat="1" ht="12.75" x14ac:dyDescent="0.2">
      <c r="A106" s="618"/>
      <c r="B106" s="619"/>
      <c r="C106" s="595"/>
      <c r="D106" s="620"/>
      <c r="E106" s="620"/>
      <c r="F106" s="620"/>
      <c r="G106" s="620"/>
      <c r="H106" s="620"/>
      <c r="I106" s="620"/>
      <c r="J106" s="620"/>
      <c r="K106" s="620"/>
      <c r="L106" s="620"/>
      <c r="M106" s="620"/>
      <c r="N106" s="620"/>
      <c r="O106" s="620"/>
      <c r="P106" s="620"/>
      <c r="Q106" s="620"/>
      <c r="R106" s="620"/>
      <c r="S106" s="620"/>
      <c r="T106" s="620"/>
      <c r="U106" s="620"/>
      <c r="V106" s="620"/>
      <c r="W106" s="606"/>
      <c r="X106" s="540"/>
      <c r="Y106" s="547"/>
      <c r="Z106" s="600"/>
      <c r="AA106" s="547"/>
      <c r="AB106" s="547"/>
      <c r="AC106" s="547"/>
      <c r="AD106" s="547"/>
    </row>
    <row r="107" spans="1:30" ht="12.75" x14ac:dyDescent="0.2">
      <c r="A107" s="621"/>
      <c r="B107" s="868" t="s">
        <v>708</v>
      </c>
      <c r="C107" s="863">
        <f t="shared" ref="C107:W107" si="21">+SUM(C101:C105)</f>
        <v>-193645</v>
      </c>
      <c r="D107" s="864">
        <f t="shared" si="21"/>
        <v>-135796.9154288194</v>
      </c>
      <c r="E107" s="864">
        <f t="shared" si="21"/>
        <v>-27232.41157222577</v>
      </c>
      <c r="F107" s="864">
        <f t="shared" si="21"/>
        <v>-29685.885446926226</v>
      </c>
      <c r="G107" s="864">
        <f t="shared" si="21"/>
        <v>0</v>
      </c>
      <c r="H107" s="864">
        <f t="shared" si="21"/>
        <v>0</v>
      </c>
      <c r="I107" s="864">
        <f t="shared" si="21"/>
        <v>0</v>
      </c>
      <c r="J107" s="864">
        <f t="shared" si="21"/>
        <v>-638.63274763293964</v>
      </c>
      <c r="K107" s="864">
        <f t="shared" si="21"/>
        <v>-173.00901841493717</v>
      </c>
      <c r="L107" s="864">
        <f t="shared" si="21"/>
        <v>-118.14578598071735</v>
      </c>
      <c r="M107" s="864">
        <f t="shared" si="21"/>
        <v>0</v>
      </c>
      <c r="N107" s="864">
        <f t="shared" si="21"/>
        <v>0</v>
      </c>
      <c r="O107" s="864">
        <f t="shared" si="21"/>
        <v>0</v>
      </c>
      <c r="P107" s="864">
        <f t="shared" si="21"/>
        <v>0</v>
      </c>
      <c r="Q107" s="864">
        <f t="shared" si="21"/>
        <v>0</v>
      </c>
      <c r="R107" s="864">
        <f t="shared" si="21"/>
        <v>0</v>
      </c>
      <c r="S107" s="864">
        <f t="shared" si="21"/>
        <v>0</v>
      </c>
      <c r="T107" s="864">
        <f t="shared" si="21"/>
        <v>0</v>
      </c>
      <c r="U107" s="864">
        <f t="shared" si="21"/>
        <v>0</v>
      </c>
      <c r="V107" s="864">
        <f t="shared" si="21"/>
        <v>0</v>
      </c>
      <c r="W107" s="865">
        <f t="shared" si="21"/>
        <v>0</v>
      </c>
      <c r="Z107" s="600"/>
    </row>
    <row r="108" spans="1:30" ht="12.75" x14ac:dyDescent="0.2">
      <c r="A108" s="602"/>
      <c r="B108" s="603"/>
      <c r="C108" s="595"/>
      <c r="D108" s="596"/>
      <c r="E108" s="596"/>
      <c r="F108" s="596"/>
      <c r="G108" s="596"/>
      <c r="H108" s="596"/>
      <c r="I108" s="596"/>
      <c r="J108" s="596"/>
      <c r="K108" s="596"/>
      <c r="L108" s="596"/>
      <c r="M108" s="596"/>
      <c r="N108" s="596"/>
      <c r="O108" s="596"/>
      <c r="P108" s="596"/>
      <c r="Q108" s="596"/>
      <c r="R108" s="596"/>
      <c r="S108" s="596"/>
      <c r="T108" s="596"/>
      <c r="U108" s="596"/>
      <c r="V108" s="596"/>
      <c r="W108" s="604"/>
      <c r="Z108" s="600"/>
    </row>
    <row r="109" spans="1:30" ht="12.75" x14ac:dyDescent="0.2">
      <c r="A109" s="609"/>
      <c r="B109" s="594" t="s">
        <v>338</v>
      </c>
      <c r="C109" s="595"/>
      <c r="D109" s="596"/>
      <c r="E109" s="596"/>
      <c r="F109" s="596"/>
      <c r="G109" s="596"/>
      <c r="H109" s="596"/>
      <c r="I109" s="596"/>
      <c r="J109" s="596"/>
      <c r="K109" s="596"/>
      <c r="L109" s="596"/>
      <c r="M109" s="596"/>
      <c r="N109" s="596"/>
      <c r="O109" s="596"/>
      <c r="P109" s="596"/>
      <c r="Q109" s="596"/>
      <c r="R109" s="596"/>
      <c r="S109" s="596"/>
      <c r="T109" s="596"/>
      <c r="U109" s="596"/>
      <c r="V109" s="596"/>
      <c r="W109" s="604"/>
      <c r="Z109" s="600"/>
    </row>
    <row r="110" spans="1:30" s="57" customFormat="1" ht="12.75" x14ac:dyDescent="0.2">
      <c r="A110" s="349">
        <v>5065</v>
      </c>
      <c r="B110" s="623" t="s">
        <v>1577</v>
      </c>
      <c r="C110" s="595">
        <f>SUM(D110:W110)</f>
        <v>766462.95</v>
      </c>
      <c r="D110" s="611">
        <f>'O4 Summary by Class &amp; Accounts'!E146</f>
        <v>591007.38502218144</v>
      </c>
      <c r="E110" s="611">
        <f>'O4 Summary by Class &amp; Accounts'!F146</f>
        <v>142403.37629118885</v>
      </c>
      <c r="F110" s="611">
        <f>'O4 Summary by Class &amp; Accounts'!G146</f>
        <v>33052.188686629597</v>
      </c>
      <c r="G110" s="611">
        <f>'O4 Summary by Class &amp; Accounts'!H146</f>
        <v>0</v>
      </c>
      <c r="H110" s="611">
        <f>'O4 Summary by Class &amp; Accounts'!I146</f>
        <v>0</v>
      </c>
      <c r="I110" s="611">
        <f>'O4 Summary by Class &amp; Accounts'!J146</f>
        <v>0</v>
      </c>
      <c r="J110" s="611">
        <f>'O4 Summary by Class &amp; Accounts'!K146</f>
        <v>0</v>
      </c>
      <c r="K110" s="611">
        <f>'O4 Summary by Class &amp; Accounts'!L146</f>
        <v>0</v>
      </c>
      <c r="L110" s="611">
        <f>'O4 Summary by Class &amp; Accounts'!M146</f>
        <v>0</v>
      </c>
      <c r="M110" s="611">
        <f>'O4 Summary by Class &amp; Accounts'!N146</f>
        <v>0</v>
      </c>
      <c r="N110" s="611">
        <f>'O4 Summary by Class &amp; Accounts'!O146</f>
        <v>0</v>
      </c>
      <c r="O110" s="611">
        <f>'O4 Summary by Class &amp; Accounts'!P146</f>
        <v>0</v>
      </c>
      <c r="P110" s="611">
        <f>'O4 Summary by Class &amp; Accounts'!Q146</f>
        <v>0</v>
      </c>
      <c r="Q110" s="611">
        <f>'O4 Summary by Class &amp; Accounts'!R146</f>
        <v>0</v>
      </c>
      <c r="R110" s="611">
        <f>'O4 Summary by Class &amp; Accounts'!S146</f>
        <v>0</v>
      </c>
      <c r="S110" s="611">
        <f>'O4 Summary by Class &amp; Accounts'!T146</f>
        <v>0</v>
      </c>
      <c r="T110" s="611">
        <f>'O4 Summary by Class &amp; Accounts'!U146</f>
        <v>0</v>
      </c>
      <c r="U110" s="611">
        <f>'O4 Summary by Class &amp; Accounts'!V146</f>
        <v>0</v>
      </c>
      <c r="V110" s="611">
        <f>'O4 Summary by Class &amp; Accounts'!W146</f>
        <v>0</v>
      </c>
      <c r="W110" s="612">
        <f>'O4 Summary by Class &amp; Accounts'!X146</f>
        <v>0</v>
      </c>
      <c r="X110" s="550"/>
      <c r="Y110" s="551"/>
      <c r="Z110" s="600" t="s">
        <v>774</v>
      </c>
      <c r="AA110" s="551"/>
      <c r="AB110" s="551"/>
      <c r="AC110" s="551"/>
      <c r="AD110" s="551"/>
    </row>
    <row r="111" spans="1:30" s="57" customFormat="1" ht="12.75" x14ac:dyDescent="0.2">
      <c r="A111" s="349">
        <v>5070</v>
      </c>
      <c r="B111" s="610" t="s">
        <v>1578</v>
      </c>
      <c r="C111" s="595">
        <f>SUM(D111:W111)</f>
        <v>406645.82999999996</v>
      </c>
      <c r="D111" s="611">
        <f>'O4 Summary by Class &amp; Accounts'!E147</f>
        <v>300143.35071428574</v>
      </c>
      <c r="E111" s="611">
        <f>'O4 Summary by Class &amp; Accounts'!F147</f>
        <v>29192.301034199449</v>
      </c>
      <c r="F111" s="611">
        <f>'O4 Summary by Class &amp; Accounts'!G147</f>
        <v>3480.2457122316932</v>
      </c>
      <c r="G111" s="611">
        <f>'O4 Summary by Class &amp; Accounts'!H147</f>
        <v>0</v>
      </c>
      <c r="H111" s="611">
        <f>'O4 Summary by Class &amp; Accounts'!I147</f>
        <v>0</v>
      </c>
      <c r="I111" s="611">
        <f>'O4 Summary by Class &amp; Accounts'!J147</f>
        <v>0</v>
      </c>
      <c r="J111" s="611">
        <f>'O4 Summary by Class &amp; Accounts'!K147</f>
        <v>69312.573604806414</v>
      </c>
      <c r="K111" s="611">
        <f>'O4 Summary by Class &amp; Accounts'!L147</f>
        <v>2505.7769128068194</v>
      </c>
      <c r="L111" s="611">
        <f>'O4 Summary by Class &amp; Accounts'!M147</f>
        <v>2011.582021669919</v>
      </c>
      <c r="M111" s="611">
        <f>'O4 Summary by Class &amp; Accounts'!N147</f>
        <v>0</v>
      </c>
      <c r="N111" s="611">
        <f>'O4 Summary by Class &amp; Accounts'!O147</f>
        <v>0</v>
      </c>
      <c r="O111" s="611">
        <f>'O4 Summary by Class &amp; Accounts'!P147</f>
        <v>0</v>
      </c>
      <c r="P111" s="611">
        <f>'O4 Summary by Class &amp; Accounts'!Q147</f>
        <v>0</v>
      </c>
      <c r="Q111" s="611">
        <f>'O4 Summary by Class &amp; Accounts'!R147</f>
        <v>0</v>
      </c>
      <c r="R111" s="611">
        <f>'O4 Summary by Class &amp; Accounts'!S147</f>
        <v>0</v>
      </c>
      <c r="S111" s="611">
        <f>'O4 Summary by Class &amp; Accounts'!T147</f>
        <v>0</v>
      </c>
      <c r="T111" s="611">
        <f>'O4 Summary by Class &amp; Accounts'!U147</f>
        <v>0</v>
      </c>
      <c r="U111" s="611">
        <f>'O4 Summary by Class &amp; Accounts'!V147</f>
        <v>0</v>
      </c>
      <c r="V111" s="611">
        <f>'O4 Summary by Class &amp; Accounts'!W147</f>
        <v>0</v>
      </c>
      <c r="W111" s="612">
        <f>'O4 Summary by Class &amp; Accounts'!X147</f>
        <v>0</v>
      </c>
      <c r="X111" s="550"/>
      <c r="Y111" s="551"/>
      <c r="Z111" s="600" t="s">
        <v>704</v>
      </c>
      <c r="AA111" s="551"/>
      <c r="AB111" s="551"/>
      <c r="AC111" s="551"/>
      <c r="AD111" s="551"/>
    </row>
    <row r="112" spans="1:30" s="511" customFormat="1" ht="12.75" x14ac:dyDescent="0.2">
      <c r="A112" s="613">
        <v>5075</v>
      </c>
      <c r="B112" s="614" t="s">
        <v>1579</v>
      </c>
      <c r="C112" s="615">
        <f>SUM(D112:W112)</f>
        <v>79972.610000000015</v>
      </c>
      <c r="D112" s="616">
        <f>'O4 Summary by Class &amp; Accounts'!E148</f>
        <v>59027.402619047622</v>
      </c>
      <c r="E112" s="616">
        <f>'O4 Summary by Class &amp; Accounts'!F148</f>
        <v>5741.075730717881</v>
      </c>
      <c r="F112" s="616">
        <f>'O4 Summary by Class &amp; Accounts'!G148</f>
        <v>684.4391667522508</v>
      </c>
      <c r="G112" s="616">
        <f>'O4 Summary by Class &amp; Accounts'!H148</f>
        <v>0</v>
      </c>
      <c r="H112" s="616">
        <f>'O4 Summary by Class &amp; Accounts'!I148</f>
        <v>0</v>
      </c>
      <c r="I112" s="616">
        <f>'O4 Summary by Class &amp; Accounts'!J148</f>
        <v>0</v>
      </c>
      <c r="J112" s="616">
        <f>'O4 Summary by Class &amp; Accounts'!K148</f>
        <v>13631.290445037828</v>
      </c>
      <c r="K112" s="616">
        <f>'O4 Summary by Class &amp; Accounts'!L148</f>
        <v>492.7962000616206</v>
      </c>
      <c r="L112" s="616">
        <f>'O4 Summary by Class &amp; Accounts'!M148</f>
        <v>395.60583838280098</v>
      </c>
      <c r="M112" s="616">
        <f>'O4 Summary by Class &amp; Accounts'!N148</f>
        <v>0</v>
      </c>
      <c r="N112" s="616">
        <f>'O4 Summary by Class &amp; Accounts'!O148</f>
        <v>0</v>
      </c>
      <c r="O112" s="616">
        <f>'O4 Summary by Class &amp; Accounts'!P148</f>
        <v>0</v>
      </c>
      <c r="P112" s="616">
        <f>'O4 Summary by Class &amp; Accounts'!Q148</f>
        <v>0</v>
      </c>
      <c r="Q112" s="616">
        <f>'O4 Summary by Class &amp; Accounts'!R148</f>
        <v>0</v>
      </c>
      <c r="R112" s="616">
        <f>'O4 Summary by Class &amp; Accounts'!S148</f>
        <v>0</v>
      </c>
      <c r="S112" s="616">
        <f>'O4 Summary by Class &amp; Accounts'!T148</f>
        <v>0</v>
      </c>
      <c r="T112" s="616">
        <f>'O4 Summary by Class &amp; Accounts'!U148</f>
        <v>0</v>
      </c>
      <c r="U112" s="616">
        <f>'O4 Summary by Class &amp; Accounts'!V148</f>
        <v>0</v>
      </c>
      <c r="V112" s="616">
        <f>'O4 Summary by Class &amp; Accounts'!W148</f>
        <v>0</v>
      </c>
      <c r="W112" s="617">
        <f>'O4 Summary by Class &amp; Accounts'!X148</f>
        <v>0</v>
      </c>
      <c r="X112" s="552"/>
      <c r="Y112" s="553"/>
      <c r="Z112" s="600" t="s">
        <v>704</v>
      </c>
      <c r="AA112" s="553"/>
      <c r="AB112" s="553"/>
      <c r="AC112" s="553"/>
      <c r="AD112" s="553"/>
    </row>
    <row r="113" spans="1:30" ht="12.75" x14ac:dyDescent="0.2">
      <c r="A113" s="618"/>
      <c r="B113" s="619"/>
      <c r="C113" s="595"/>
      <c r="D113" s="596"/>
      <c r="E113" s="596"/>
      <c r="F113" s="596"/>
      <c r="G113" s="596"/>
      <c r="H113" s="596"/>
      <c r="I113" s="596"/>
      <c r="J113" s="596"/>
      <c r="K113" s="596"/>
      <c r="L113" s="596"/>
      <c r="M113" s="596"/>
      <c r="N113" s="596"/>
      <c r="O113" s="596"/>
      <c r="P113" s="596"/>
      <c r="Q113" s="596"/>
      <c r="R113" s="596"/>
      <c r="S113" s="596"/>
      <c r="T113" s="596"/>
      <c r="U113" s="596"/>
      <c r="V113" s="596"/>
      <c r="W113" s="604"/>
      <c r="Z113" s="600"/>
    </row>
    <row r="114" spans="1:30" ht="12.75" x14ac:dyDescent="0.2">
      <c r="A114" s="602"/>
      <c r="B114" s="868" t="s">
        <v>708</v>
      </c>
      <c r="C114" s="863">
        <f>+SUM(C110:C113)</f>
        <v>1253081.3899999999</v>
      </c>
      <c r="D114" s="864">
        <f>+SUM(D110:D113)</f>
        <v>950178.13835551485</v>
      </c>
      <c r="E114" s="864">
        <f t="shared" ref="E114:W114" si="22">+SUM(E110:E113)</f>
        <v>177336.75305610619</v>
      </c>
      <c r="F114" s="864">
        <f t="shared" si="22"/>
        <v>37216.87356561354</v>
      </c>
      <c r="G114" s="864">
        <f t="shared" si="22"/>
        <v>0</v>
      </c>
      <c r="H114" s="864">
        <f t="shared" si="22"/>
        <v>0</v>
      </c>
      <c r="I114" s="864">
        <f t="shared" si="22"/>
        <v>0</v>
      </c>
      <c r="J114" s="864">
        <f t="shared" si="22"/>
        <v>82943.86404984424</v>
      </c>
      <c r="K114" s="864">
        <f t="shared" si="22"/>
        <v>2998.5731128684401</v>
      </c>
      <c r="L114" s="864">
        <f t="shared" si="22"/>
        <v>2407.1878600527198</v>
      </c>
      <c r="M114" s="864">
        <f t="shared" si="22"/>
        <v>0</v>
      </c>
      <c r="N114" s="864">
        <f t="shared" si="22"/>
        <v>0</v>
      </c>
      <c r="O114" s="864">
        <f t="shared" si="22"/>
        <v>0</v>
      </c>
      <c r="P114" s="864">
        <f t="shared" si="22"/>
        <v>0</v>
      </c>
      <c r="Q114" s="864">
        <f t="shared" si="22"/>
        <v>0</v>
      </c>
      <c r="R114" s="864">
        <f t="shared" si="22"/>
        <v>0</v>
      </c>
      <c r="S114" s="864">
        <f t="shared" si="22"/>
        <v>0</v>
      </c>
      <c r="T114" s="864">
        <f t="shared" si="22"/>
        <v>0</v>
      </c>
      <c r="U114" s="864">
        <f t="shared" si="22"/>
        <v>0</v>
      </c>
      <c r="V114" s="864">
        <f t="shared" si="22"/>
        <v>0</v>
      </c>
      <c r="W114" s="865">
        <f t="shared" si="22"/>
        <v>0</v>
      </c>
      <c r="Z114" s="600"/>
    </row>
    <row r="115" spans="1:30" ht="12.75" x14ac:dyDescent="0.2">
      <c r="A115" s="602"/>
      <c r="B115" s="603"/>
      <c r="C115" s="595"/>
      <c r="D115" s="596"/>
      <c r="E115" s="596"/>
      <c r="F115" s="596"/>
      <c r="G115" s="596"/>
      <c r="H115" s="596"/>
      <c r="I115" s="596"/>
      <c r="J115" s="596"/>
      <c r="K115" s="596"/>
      <c r="L115" s="596"/>
      <c r="M115" s="596"/>
      <c r="N115" s="596"/>
      <c r="O115" s="596"/>
      <c r="P115" s="596"/>
      <c r="Q115" s="596"/>
      <c r="R115" s="596"/>
      <c r="S115" s="596"/>
      <c r="T115" s="596"/>
      <c r="U115" s="596"/>
      <c r="V115" s="596"/>
      <c r="W115" s="604"/>
      <c r="Z115" s="600"/>
    </row>
    <row r="116" spans="1:30" ht="12.75" x14ac:dyDescent="0.2">
      <c r="A116" s="599"/>
      <c r="B116" s="594" t="s">
        <v>339</v>
      </c>
      <c r="C116" s="595"/>
      <c r="D116" s="596"/>
      <c r="E116" s="596"/>
      <c r="F116" s="596"/>
      <c r="G116" s="596"/>
      <c r="H116" s="596"/>
      <c r="I116" s="596"/>
      <c r="J116" s="596"/>
      <c r="K116" s="596"/>
      <c r="L116" s="596"/>
      <c r="M116" s="596"/>
      <c r="N116" s="596"/>
      <c r="O116" s="596"/>
      <c r="P116" s="596"/>
      <c r="Q116" s="596"/>
      <c r="R116" s="596"/>
      <c r="S116" s="596"/>
      <c r="T116" s="596"/>
      <c r="U116" s="596"/>
      <c r="V116" s="596"/>
      <c r="W116" s="604"/>
      <c r="Z116" s="600"/>
    </row>
    <row r="117" spans="1:30" s="57" customFormat="1" ht="12.75" x14ac:dyDescent="0.2">
      <c r="A117" s="349">
        <v>5175</v>
      </c>
      <c r="B117" s="623" t="s">
        <v>1521</v>
      </c>
      <c r="C117" s="595">
        <f>SUM(D117:W117)</f>
        <v>3167.88</v>
      </c>
      <c r="D117" s="611">
        <f>'O4 Summary by Class &amp; Accounts'!E165</f>
        <v>2442.7018616673754</v>
      </c>
      <c r="E117" s="611">
        <f>'O4 Summary by Class &amp; Accounts'!F165</f>
        <v>588.56962059983641</v>
      </c>
      <c r="F117" s="611">
        <f>'O4 Summary by Class &amp; Accounts'!G165</f>
        <v>136.60851773278821</v>
      </c>
      <c r="G117" s="611">
        <f>'O4 Summary by Class &amp; Accounts'!H165</f>
        <v>0</v>
      </c>
      <c r="H117" s="611">
        <f>'O4 Summary by Class &amp; Accounts'!I165</f>
        <v>0</v>
      </c>
      <c r="I117" s="611">
        <f>'O4 Summary by Class &amp; Accounts'!J165</f>
        <v>0</v>
      </c>
      <c r="J117" s="611">
        <f>'O4 Summary by Class &amp; Accounts'!K165</f>
        <v>0</v>
      </c>
      <c r="K117" s="611">
        <f>'O4 Summary by Class &amp; Accounts'!L165</f>
        <v>0</v>
      </c>
      <c r="L117" s="611">
        <f>'O4 Summary by Class &amp; Accounts'!M165</f>
        <v>0</v>
      </c>
      <c r="M117" s="611">
        <f>'O4 Summary by Class &amp; Accounts'!N165</f>
        <v>0</v>
      </c>
      <c r="N117" s="611">
        <f>'O4 Summary by Class &amp; Accounts'!O165</f>
        <v>0</v>
      </c>
      <c r="O117" s="611">
        <f>'O4 Summary by Class &amp; Accounts'!P165</f>
        <v>0</v>
      </c>
      <c r="P117" s="611">
        <f>'O4 Summary by Class &amp; Accounts'!Q165</f>
        <v>0</v>
      </c>
      <c r="Q117" s="611">
        <f>'O4 Summary by Class &amp; Accounts'!R165</f>
        <v>0</v>
      </c>
      <c r="R117" s="611">
        <f>'O4 Summary by Class &amp; Accounts'!S165</f>
        <v>0</v>
      </c>
      <c r="S117" s="611">
        <f>'O4 Summary by Class &amp; Accounts'!T165</f>
        <v>0</v>
      </c>
      <c r="T117" s="611">
        <f>'O4 Summary by Class &amp; Accounts'!U165</f>
        <v>0</v>
      </c>
      <c r="U117" s="611">
        <f>'O4 Summary by Class &amp; Accounts'!V165</f>
        <v>0</v>
      </c>
      <c r="V117" s="611">
        <f>'O4 Summary by Class &amp; Accounts'!W165</f>
        <v>0</v>
      </c>
      <c r="W117" s="612">
        <f>'O4 Summary by Class &amp; Accounts'!X165</f>
        <v>0</v>
      </c>
      <c r="X117" s="550"/>
      <c r="Y117" s="551"/>
      <c r="Z117" s="600">
        <v>1860</v>
      </c>
      <c r="AA117" s="551"/>
      <c r="AB117" s="551"/>
      <c r="AC117" s="551"/>
      <c r="AD117" s="551"/>
    </row>
    <row r="118" spans="1:30" s="57" customFormat="1" ht="12.75" x14ac:dyDescent="0.2">
      <c r="A118" s="624"/>
      <c r="B118" s="497"/>
      <c r="C118" s="595"/>
      <c r="D118" s="625"/>
      <c r="E118" s="625"/>
      <c r="F118" s="625"/>
      <c r="G118" s="625"/>
      <c r="H118" s="625"/>
      <c r="I118" s="625"/>
      <c r="J118" s="625"/>
      <c r="K118" s="625"/>
      <c r="L118" s="625"/>
      <c r="M118" s="625"/>
      <c r="N118" s="625"/>
      <c r="O118" s="625"/>
      <c r="P118" s="625"/>
      <c r="Q118" s="625"/>
      <c r="R118" s="625"/>
      <c r="S118" s="625"/>
      <c r="T118" s="625"/>
      <c r="U118" s="625"/>
      <c r="V118" s="625"/>
      <c r="W118" s="626"/>
      <c r="X118" s="550"/>
      <c r="Y118" s="551"/>
      <c r="Z118" s="600"/>
      <c r="AA118" s="551"/>
      <c r="AB118" s="551"/>
      <c r="AC118" s="551"/>
      <c r="AD118" s="551"/>
    </row>
    <row r="119" spans="1:30" s="57" customFormat="1" ht="12.75" x14ac:dyDescent="0.2">
      <c r="A119" s="349"/>
      <c r="B119" s="627" t="s">
        <v>851</v>
      </c>
      <c r="C119" s="595"/>
      <c r="D119" s="625"/>
      <c r="E119" s="625"/>
      <c r="F119" s="625"/>
      <c r="G119" s="625"/>
      <c r="H119" s="625"/>
      <c r="I119" s="625"/>
      <c r="J119" s="625"/>
      <c r="K119" s="625"/>
      <c r="L119" s="625"/>
      <c r="M119" s="625"/>
      <c r="N119" s="625"/>
      <c r="O119" s="625"/>
      <c r="P119" s="625"/>
      <c r="Q119" s="625"/>
      <c r="R119" s="625"/>
      <c r="S119" s="625"/>
      <c r="T119" s="625"/>
      <c r="U119" s="625"/>
      <c r="V119" s="625"/>
      <c r="W119" s="626"/>
      <c r="X119" s="550"/>
      <c r="Y119" s="551"/>
      <c r="Z119" s="600"/>
      <c r="AA119" s="551"/>
      <c r="AB119" s="551"/>
      <c r="AC119" s="551"/>
      <c r="AD119" s="551"/>
    </row>
    <row r="120" spans="1:30" s="57" customFormat="1" ht="12.75" x14ac:dyDescent="0.2">
      <c r="A120" s="349">
        <v>5310</v>
      </c>
      <c r="B120" s="623" t="s">
        <v>286</v>
      </c>
      <c r="C120" s="595">
        <f>SUM(D120:W120)</f>
        <v>16362.989999999998</v>
      </c>
      <c r="D120" s="628">
        <f>'O4 Summary by Class &amp; Accounts'!E167</f>
        <v>14669.199413513512</v>
      </c>
      <c r="E120" s="628">
        <f>'O4 Summary by Class &amp; Accounts'!F167</f>
        <v>1426.7438681912681</v>
      </c>
      <c r="F120" s="628">
        <f>'O4 Summary by Class &amp; Accounts'!G167</f>
        <v>267.04671829521828</v>
      </c>
      <c r="G120" s="628">
        <f>'O4 Summary by Class &amp; Accounts'!H167</f>
        <v>0</v>
      </c>
      <c r="H120" s="628">
        <f>'O4 Summary by Class &amp; Accounts'!I167</f>
        <v>0</v>
      </c>
      <c r="I120" s="628">
        <f>'O4 Summary by Class &amp; Accounts'!J167</f>
        <v>0</v>
      </c>
      <c r="J120" s="628">
        <f>'O4 Summary by Class &amp; Accounts'!K167</f>
        <v>0</v>
      </c>
      <c r="K120" s="628">
        <f>'O4 Summary by Class &amp; Accounts'!L167</f>
        <v>0</v>
      </c>
      <c r="L120" s="628">
        <f>'O4 Summary by Class &amp; Accounts'!M167</f>
        <v>0</v>
      </c>
      <c r="M120" s="628">
        <f>'O4 Summary by Class &amp; Accounts'!N167</f>
        <v>0</v>
      </c>
      <c r="N120" s="628">
        <f>'O4 Summary by Class &amp; Accounts'!O167</f>
        <v>0</v>
      </c>
      <c r="O120" s="628">
        <f>'O4 Summary by Class &amp; Accounts'!P167</f>
        <v>0</v>
      </c>
      <c r="P120" s="628">
        <f>'O4 Summary by Class &amp; Accounts'!Q167</f>
        <v>0</v>
      </c>
      <c r="Q120" s="628">
        <f>'O4 Summary by Class &amp; Accounts'!R167</f>
        <v>0</v>
      </c>
      <c r="R120" s="628">
        <f>'O4 Summary by Class &amp; Accounts'!S167</f>
        <v>0</v>
      </c>
      <c r="S120" s="628">
        <f>'O4 Summary by Class &amp; Accounts'!T167</f>
        <v>0</v>
      </c>
      <c r="T120" s="628">
        <f>'O4 Summary by Class &amp; Accounts'!U167</f>
        <v>0</v>
      </c>
      <c r="U120" s="628">
        <f>'O4 Summary by Class &amp; Accounts'!V167</f>
        <v>0</v>
      </c>
      <c r="V120" s="628">
        <f>'O4 Summary by Class &amp; Accounts'!W167</f>
        <v>0</v>
      </c>
      <c r="W120" s="612">
        <f>'O4 Summary by Class &amp; Accounts'!X167</f>
        <v>0</v>
      </c>
      <c r="X120" s="550"/>
      <c r="Y120" s="551"/>
      <c r="Z120" s="600" t="s">
        <v>775</v>
      </c>
      <c r="AA120" s="551"/>
      <c r="AB120" s="551"/>
      <c r="AC120" s="551"/>
      <c r="AD120" s="551"/>
    </row>
    <row r="121" spans="1:30" s="57" customFormat="1" ht="12.75" x14ac:dyDescent="0.2">
      <c r="A121" s="349">
        <v>5315</v>
      </c>
      <c r="B121" s="623" t="s">
        <v>1136</v>
      </c>
      <c r="C121" s="595">
        <f>SUM(D121:W121)</f>
        <v>1667786.0499999998</v>
      </c>
      <c r="D121" s="628">
        <f>'O4 Summary by Class &amp; Accounts'!E168</f>
        <v>1493936.3564272211</v>
      </c>
      <c r="E121" s="628">
        <f>'O4 Summary by Class &amp; Accounts'!F168</f>
        <v>145302.03564054094</v>
      </c>
      <c r="F121" s="628">
        <f>'O4 Summary by Class &amp; Accounts'!G168</f>
        <v>17322.607968590957</v>
      </c>
      <c r="G121" s="628">
        <f>'O4 Summary by Class &amp; Accounts'!H168</f>
        <v>0</v>
      </c>
      <c r="H121" s="628">
        <f>'O4 Summary by Class &amp; Accounts'!I168</f>
        <v>0</v>
      </c>
      <c r="I121" s="628">
        <f>'O4 Summary by Class &amp; Accounts'!J168</f>
        <v>0</v>
      </c>
      <c r="J121" s="628">
        <f>'O4 Summary by Class &amp; Accounts'!K168</f>
        <v>69.290431874363819</v>
      </c>
      <c r="K121" s="628">
        <f>'O4 Summary by Class &amp; Accounts'!L168</f>
        <v>5404.6536862003786</v>
      </c>
      <c r="L121" s="628">
        <f>'O4 Summary by Class &amp; Accounts'!M168</f>
        <v>5751.1058455721968</v>
      </c>
      <c r="M121" s="628">
        <f>'O4 Summary by Class &amp; Accounts'!N168</f>
        <v>0</v>
      </c>
      <c r="N121" s="628">
        <f>'O4 Summary by Class &amp; Accounts'!O168</f>
        <v>0</v>
      </c>
      <c r="O121" s="628">
        <f>'O4 Summary by Class &amp; Accounts'!P168</f>
        <v>0</v>
      </c>
      <c r="P121" s="628">
        <f>'O4 Summary by Class &amp; Accounts'!Q168</f>
        <v>0</v>
      </c>
      <c r="Q121" s="628">
        <f>'O4 Summary by Class &amp; Accounts'!R168</f>
        <v>0</v>
      </c>
      <c r="R121" s="628">
        <f>'O4 Summary by Class &amp; Accounts'!S168</f>
        <v>0</v>
      </c>
      <c r="S121" s="628">
        <f>'O4 Summary by Class &amp; Accounts'!T168</f>
        <v>0</v>
      </c>
      <c r="T121" s="628">
        <f>'O4 Summary by Class &amp; Accounts'!U168</f>
        <v>0</v>
      </c>
      <c r="U121" s="628">
        <f>'O4 Summary by Class &amp; Accounts'!V168</f>
        <v>0</v>
      </c>
      <c r="V121" s="628">
        <f>'O4 Summary by Class &amp; Accounts'!W168</f>
        <v>0</v>
      </c>
      <c r="W121" s="612">
        <f>'O4 Summary by Class &amp; Accounts'!X168</f>
        <v>0</v>
      </c>
      <c r="X121" s="550"/>
      <c r="Y121" s="551"/>
      <c r="Z121" s="600" t="s">
        <v>1274</v>
      </c>
      <c r="AA121" s="551"/>
      <c r="AB121" s="551"/>
      <c r="AC121" s="551"/>
      <c r="AD121" s="551"/>
    </row>
    <row r="122" spans="1:30" s="57" customFormat="1" ht="12.75" x14ac:dyDescent="0.2">
      <c r="A122" s="349">
        <v>5320</v>
      </c>
      <c r="B122" s="623" t="s">
        <v>1137</v>
      </c>
      <c r="C122" s="595">
        <f>SUM(D122:W122)</f>
        <v>211376.9</v>
      </c>
      <c r="D122" s="628">
        <f>'O4 Summary by Class &amp; Accounts'!E169</f>
        <v>189343.01304347825</v>
      </c>
      <c r="E122" s="628">
        <f>'O4 Summary by Class &amp; Accounts'!F169</f>
        <v>18415.727759197325</v>
      </c>
      <c r="F122" s="628">
        <f>'O4 Summary by Class &amp; Accounts'!G169</f>
        <v>2195.4849498327758</v>
      </c>
      <c r="G122" s="628">
        <f>'O4 Summary by Class &amp; Accounts'!H169</f>
        <v>0</v>
      </c>
      <c r="H122" s="628">
        <f>'O4 Summary by Class &amp; Accounts'!I169</f>
        <v>0</v>
      </c>
      <c r="I122" s="628">
        <f>'O4 Summary by Class &amp; Accounts'!J169</f>
        <v>0</v>
      </c>
      <c r="J122" s="628">
        <f>'O4 Summary by Class &amp; Accounts'!K169</f>
        <v>8.7819397993311021</v>
      </c>
      <c r="K122" s="628">
        <f>'O4 Summary by Class &amp; Accounts'!L169</f>
        <v>684.99130434782603</v>
      </c>
      <c r="L122" s="628">
        <f>'O4 Summary by Class &amp; Accounts'!M169</f>
        <v>728.90100334448152</v>
      </c>
      <c r="M122" s="628">
        <f>'O4 Summary by Class &amp; Accounts'!N169</f>
        <v>0</v>
      </c>
      <c r="N122" s="628">
        <f>'O4 Summary by Class &amp; Accounts'!O169</f>
        <v>0</v>
      </c>
      <c r="O122" s="628">
        <f>'O4 Summary by Class &amp; Accounts'!P169</f>
        <v>0</v>
      </c>
      <c r="P122" s="628">
        <f>'O4 Summary by Class &amp; Accounts'!Q169</f>
        <v>0</v>
      </c>
      <c r="Q122" s="628">
        <f>'O4 Summary by Class &amp; Accounts'!R169</f>
        <v>0</v>
      </c>
      <c r="R122" s="628">
        <f>'O4 Summary by Class &amp; Accounts'!S169</f>
        <v>0</v>
      </c>
      <c r="S122" s="628">
        <f>'O4 Summary by Class &amp; Accounts'!T169</f>
        <v>0</v>
      </c>
      <c r="T122" s="628">
        <f>'O4 Summary by Class &amp; Accounts'!U169</f>
        <v>0</v>
      </c>
      <c r="U122" s="628">
        <f>'O4 Summary by Class &amp; Accounts'!V169</f>
        <v>0</v>
      </c>
      <c r="V122" s="628">
        <f>'O4 Summary by Class &amp; Accounts'!W169</f>
        <v>0</v>
      </c>
      <c r="W122" s="612">
        <f>'O4 Summary by Class &amp; Accounts'!X169</f>
        <v>0</v>
      </c>
      <c r="X122" s="550"/>
      <c r="Y122" s="551"/>
      <c r="Z122" s="600" t="s">
        <v>1274</v>
      </c>
      <c r="AA122" s="551"/>
      <c r="AB122" s="551"/>
      <c r="AC122" s="551"/>
      <c r="AD122" s="551"/>
    </row>
    <row r="123" spans="1:30" s="57" customFormat="1" ht="12.75" x14ac:dyDescent="0.2">
      <c r="A123" s="349">
        <v>5325</v>
      </c>
      <c r="B123" s="623" t="s">
        <v>1138</v>
      </c>
      <c r="C123" s="595">
        <f>SUM(D123:W123)</f>
        <v>0</v>
      </c>
      <c r="D123" s="628">
        <f>'O4 Summary by Class &amp; Accounts'!E170</f>
        <v>0</v>
      </c>
      <c r="E123" s="628">
        <f>'O4 Summary by Class &amp; Accounts'!F170</f>
        <v>0</v>
      </c>
      <c r="F123" s="628">
        <f>'O4 Summary by Class &amp; Accounts'!G170</f>
        <v>0</v>
      </c>
      <c r="G123" s="628">
        <f>'O4 Summary by Class &amp; Accounts'!H170</f>
        <v>0</v>
      </c>
      <c r="H123" s="628">
        <f>'O4 Summary by Class &amp; Accounts'!I170</f>
        <v>0</v>
      </c>
      <c r="I123" s="628">
        <f>'O4 Summary by Class &amp; Accounts'!J170</f>
        <v>0</v>
      </c>
      <c r="J123" s="628">
        <f>'O4 Summary by Class &amp; Accounts'!K170</f>
        <v>0</v>
      </c>
      <c r="K123" s="628">
        <f>'O4 Summary by Class &amp; Accounts'!L170</f>
        <v>0</v>
      </c>
      <c r="L123" s="628">
        <f>'O4 Summary by Class &amp; Accounts'!M170</f>
        <v>0</v>
      </c>
      <c r="M123" s="628">
        <f>'O4 Summary by Class &amp; Accounts'!N170</f>
        <v>0</v>
      </c>
      <c r="N123" s="628">
        <f>'O4 Summary by Class &amp; Accounts'!O170</f>
        <v>0</v>
      </c>
      <c r="O123" s="628">
        <f>'O4 Summary by Class &amp; Accounts'!P170</f>
        <v>0</v>
      </c>
      <c r="P123" s="628">
        <f>'O4 Summary by Class &amp; Accounts'!Q170</f>
        <v>0</v>
      </c>
      <c r="Q123" s="628">
        <f>'O4 Summary by Class &amp; Accounts'!R170</f>
        <v>0</v>
      </c>
      <c r="R123" s="628">
        <f>'O4 Summary by Class &amp; Accounts'!S170</f>
        <v>0</v>
      </c>
      <c r="S123" s="628">
        <f>'O4 Summary by Class &amp; Accounts'!T170</f>
        <v>0</v>
      </c>
      <c r="T123" s="628">
        <f>'O4 Summary by Class &amp; Accounts'!U170</f>
        <v>0</v>
      </c>
      <c r="U123" s="628">
        <f>'O4 Summary by Class &amp; Accounts'!V170</f>
        <v>0</v>
      </c>
      <c r="V123" s="628">
        <f>'O4 Summary by Class &amp; Accounts'!W170</f>
        <v>0</v>
      </c>
      <c r="W123" s="612">
        <f>'O4 Summary by Class &amp; Accounts'!X170</f>
        <v>0</v>
      </c>
      <c r="X123" s="550"/>
      <c r="Y123" s="551"/>
      <c r="Z123" s="600" t="s">
        <v>1274</v>
      </c>
      <c r="AA123" s="551"/>
      <c r="AB123" s="551"/>
      <c r="AC123" s="551"/>
      <c r="AD123" s="551"/>
    </row>
    <row r="124" spans="1:30" s="511" customFormat="1" ht="12.75" x14ac:dyDescent="0.2">
      <c r="A124" s="613">
        <v>5330</v>
      </c>
      <c r="B124" s="629" t="s">
        <v>1139</v>
      </c>
      <c r="C124" s="615">
        <f>SUM(D124:W124)</f>
        <v>0</v>
      </c>
      <c r="D124" s="616">
        <f>'O4 Summary by Class &amp; Accounts'!E171</f>
        <v>0</v>
      </c>
      <c r="E124" s="616">
        <f>'O4 Summary by Class &amp; Accounts'!F171</f>
        <v>0</v>
      </c>
      <c r="F124" s="616">
        <f>'O4 Summary by Class &amp; Accounts'!G171</f>
        <v>0</v>
      </c>
      <c r="G124" s="616">
        <f>'O4 Summary by Class &amp; Accounts'!H171</f>
        <v>0</v>
      </c>
      <c r="H124" s="616">
        <f>'O4 Summary by Class &amp; Accounts'!I171</f>
        <v>0</v>
      </c>
      <c r="I124" s="616">
        <f>'O4 Summary by Class &amp; Accounts'!J171</f>
        <v>0</v>
      </c>
      <c r="J124" s="616">
        <f>'O4 Summary by Class &amp; Accounts'!K171</f>
        <v>0</v>
      </c>
      <c r="K124" s="616">
        <f>'O4 Summary by Class &amp; Accounts'!L171</f>
        <v>0</v>
      </c>
      <c r="L124" s="616">
        <f>'O4 Summary by Class &amp; Accounts'!M171</f>
        <v>0</v>
      </c>
      <c r="M124" s="616">
        <f>'O4 Summary by Class &amp; Accounts'!N171</f>
        <v>0</v>
      </c>
      <c r="N124" s="616">
        <f>'O4 Summary by Class &amp; Accounts'!O171</f>
        <v>0</v>
      </c>
      <c r="O124" s="616">
        <f>'O4 Summary by Class &amp; Accounts'!P171</f>
        <v>0</v>
      </c>
      <c r="P124" s="616">
        <f>'O4 Summary by Class &amp; Accounts'!Q171</f>
        <v>0</v>
      </c>
      <c r="Q124" s="616">
        <f>'O4 Summary by Class &amp; Accounts'!R171</f>
        <v>0</v>
      </c>
      <c r="R124" s="616">
        <f>'O4 Summary by Class &amp; Accounts'!S171</f>
        <v>0</v>
      </c>
      <c r="S124" s="616">
        <f>'O4 Summary by Class &amp; Accounts'!T171</f>
        <v>0</v>
      </c>
      <c r="T124" s="616">
        <f>'O4 Summary by Class &amp; Accounts'!U171</f>
        <v>0</v>
      </c>
      <c r="U124" s="616">
        <f>'O4 Summary by Class &amp; Accounts'!V171</f>
        <v>0</v>
      </c>
      <c r="V124" s="616">
        <f>'O4 Summary by Class &amp; Accounts'!W171</f>
        <v>0</v>
      </c>
      <c r="W124" s="617">
        <f>'O4 Summary by Class &amp; Accounts'!X171</f>
        <v>0</v>
      </c>
      <c r="X124" s="552"/>
      <c r="Y124" s="553"/>
      <c r="Z124" s="600" t="s">
        <v>1274</v>
      </c>
      <c r="AA124" s="553"/>
      <c r="AB124" s="553"/>
      <c r="AC124" s="553"/>
      <c r="AD124" s="553"/>
    </row>
    <row r="125" spans="1:30" ht="12.75" x14ac:dyDescent="0.2">
      <c r="A125" s="630"/>
      <c r="B125" s="631"/>
      <c r="C125" s="595"/>
      <c r="D125" s="596" t="s">
        <v>331</v>
      </c>
      <c r="E125" s="596" t="s">
        <v>331</v>
      </c>
      <c r="F125" s="596" t="s">
        <v>331</v>
      </c>
      <c r="G125" s="596" t="s">
        <v>331</v>
      </c>
      <c r="H125" s="596" t="s">
        <v>331</v>
      </c>
      <c r="I125" s="596" t="s">
        <v>331</v>
      </c>
      <c r="J125" s="596" t="s">
        <v>331</v>
      </c>
      <c r="K125" s="596" t="s">
        <v>331</v>
      </c>
      <c r="L125" s="596" t="s">
        <v>331</v>
      </c>
      <c r="M125" s="596" t="s">
        <v>331</v>
      </c>
      <c r="N125" s="596" t="s">
        <v>331</v>
      </c>
      <c r="O125" s="596" t="s">
        <v>331</v>
      </c>
      <c r="P125" s="596" t="s">
        <v>331</v>
      </c>
      <c r="Q125" s="596" t="s">
        <v>331</v>
      </c>
      <c r="R125" s="596" t="s">
        <v>331</v>
      </c>
      <c r="S125" s="596" t="s">
        <v>331</v>
      </c>
      <c r="T125" s="596" t="s">
        <v>331</v>
      </c>
      <c r="U125" s="596" t="s">
        <v>331</v>
      </c>
      <c r="V125" s="596" t="s">
        <v>331</v>
      </c>
      <c r="W125" s="604" t="s">
        <v>331</v>
      </c>
      <c r="Z125" s="600"/>
    </row>
    <row r="126" spans="1:30" ht="13.5" thickBot="1" x14ac:dyDescent="0.25">
      <c r="A126" s="349"/>
      <c r="B126" s="868" t="s">
        <v>708</v>
      </c>
      <c r="C126" s="863">
        <f>+SUM(C120:C125)</f>
        <v>1895525.9399999997</v>
      </c>
      <c r="D126" s="864">
        <f>+SUM(D120:D125)</f>
        <v>1697948.568884213</v>
      </c>
      <c r="E126" s="864">
        <f t="shared" ref="E126:W126" si="23">+SUM(E120:E125)</f>
        <v>165144.50726792953</v>
      </c>
      <c r="F126" s="864">
        <f t="shared" si="23"/>
        <v>19785.139636718952</v>
      </c>
      <c r="G126" s="864">
        <f t="shared" si="23"/>
        <v>0</v>
      </c>
      <c r="H126" s="864">
        <f t="shared" si="23"/>
        <v>0</v>
      </c>
      <c r="I126" s="864">
        <f t="shared" si="23"/>
        <v>0</v>
      </c>
      <c r="J126" s="864">
        <f t="shared" si="23"/>
        <v>78.072371673694917</v>
      </c>
      <c r="K126" s="864">
        <f t="shared" si="23"/>
        <v>6089.644990548205</v>
      </c>
      <c r="L126" s="864">
        <f t="shared" si="23"/>
        <v>6480.0068489166788</v>
      </c>
      <c r="M126" s="864">
        <f t="shared" si="23"/>
        <v>0</v>
      </c>
      <c r="N126" s="864">
        <f t="shared" si="23"/>
        <v>0</v>
      </c>
      <c r="O126" s="864">
        <f t="shared" si="23"/>
        <v>0</v>
      </c>
      <c r="P126" s="864">
        <f t="shared" si="23"/>
        <v>0</v>
      </c>
      <c r="Q126" s="864">
        <f t="shared" si="23"/>
        <v>0</v>
      </c>
      <c r="R126" s="864">
        <f t="shared" si="23"/>
        <v>0</v>
      </c>
      <c r="S126" s="864">
        <f t="shared" si="23"/>
        <v>0</v>
      </c>
      <c r="T126" s="864">
        <f t="shared" si="23"/>
        <v>0</v>
      </c>
      <c r="U126" s="864">
        <f t="shared" si="23"/>
        <v>0</v>
      </c>
      <c r="V126" s="864">
        <f t="shared" si="23"/>
        <v>0</v>
      </c>
      <c r="W126" s="865">
        <f t="shared" si="23"/>
        <v>0</v>
      </c>
      <c r="Z126" s="600"/>
    </row>
    <row r="127" spans="1:30" ht="23.25" customHeight="1" thickTop="1" x14ac:dyDescent="0.2">
      <c r="A127" s="349"/>
      <c r="B127" s="873" t="s">
        <v>1102</v>
      </c>
      <c r="C127" s="874">
        <f>SUM(C126,C117,C114)</f>
        <v>3151775.2099999995</v>
      </c>
      <c r="D127" s="875">
        <f t="shared" ref="D127:W127" si="24">+D126+D117+D114</f>
        <v>2650569.4091013954</v>
      </c>
      <c r="E127" s="875">
        <f t="shared" si="24"/>
        <v>343069.82994463551</v>
      </c>
      <c r="F127" s="875">
        <f t="shared" si="24"/>
        <v>57138.621720065275</v>
      </c>
      <c r="G127" s="875">
        <f t="shared" si="24"/>
        <v>0</v>
      </c>
      <c r="H127" s="875">
        <f t="shared" si="24"/>
        <v>0</v>
      </c>
      <c r="I127" s="875">
        <f t="shared" si="24"/>
        <v>0</v>
      </c>
      <c r="J127" s="875">
        <f t="shared" si="24"/>
        <v>83021.936421517938</v>
      </c>
      <c r="K127" s="875">
        <f t="shared" si="24"/>
        <v>9088.218103416646</v>
      </c>
      <c r="L127" s="875">
        <f t="shared" si="24"/>
        <v>8887.1947089693986</v>
      </c>
      <c r="M127" s="875">
        <f t="shared" si="24"/>
        <v>0</v>
      </c>
      <c r="N127" s="875">
        <f t="shared" si="24"/>
        <v>0</v>
      </c>
      <c r="O127" s="875">
        <f t="shared" si="24"/>
        <v>0</v>
      </c>
      <c r="P127" s="875">
        <f t="shared" si="24"/>
        <v>0</v>
      </c>
      <c r="Q127" s="875">
        <f t="shared" si="24"/>
        <v>0</v>
      </c>
      <c r="R127" s="875">
        <f t="shared" si="24"/>
        <v>0</v>
      </c>
      <c r="S127" s="875">
        <f t="shared" si="24"/>
        <v>0</v>
      </c>
      <c r="T127" s="875">
        <f t="shared" si="24"/>
        <v>0</v>
      </c>
      <c r="U127" s="875">
        <f t="shared" si="24"/>
        <v>0</v>
      </c>
      <c r="V127" s="875">
        <f t="shared" si="24"/>
        <v>0</v>
      </c>
      <c r="W127" s="876">
        <f t="shared" si="24"/>
        <v>0</v>
      </c>
      <c r="Z127" s="600"/>
    </row>
    <row r="128" spans="1:30" ht="12.75" x14ac:dyDescent="0.2">
      <c r="A128" s="349"/>
      <c r="B128" s="603"/>
      <c r="C128" s="622"/>
      <c r="D128" s="596"/>
      <c r="E128" s="596"/>
      <c r="F128" s="596"/>
      <c r="G128" s="596"/>
      <c r="H128" s="596"/>
      <c r="I128" s="596"/>
      <c r="J128" s="596"/>
      <c r="K128" s="596"/>
      <c r="L128" s="596"/>
      <c r="M128" s="596"/>
      <c r="N128" s="596"/>
      <c r="O128" s="596"/>
      <c r="P128" s="596"/>
      <c r="Q128" s="596"/>
      <c r="R128" s="596"/>
      <c r="S128" s="596"/>
      <c r="T128" s="596"/>
      <c r="U128" s="596"/>
      <c r="V128" s="596"/>
      <c r="W128" s="604"/>
      <c r="Z128" s="600"/>
    </row>
    <row r="129" spans="1:30" s="57" customFormat="1" ht="12.75" x14ac:dyDescent="0.2">
      <c r="A129" s="349"/>
      <c r="B129" s="608" t="s">
        <v>1215</v>
      </c>
      <c r="C129" s="595">
        <f t="shared" ref="C129:C134" si="25">SUM(D129:W129)</f>
        <v>523883.56719999993</v>
      </c>
      <c r="D129" s="611">
        <f>'O7 Amortization'!AB343+'O7 Amortization'!AB416+'O7 Amortization'!AB489+'O7 Amortization'!AB562</f>
        <v>403958.28279366181</v>
      </c>
      <c r="E129" s="611">
        <f>'O7 Amortization'!AC343+'O7 Amortization'!AC416+'O7 Amortization'!AC489+'O7 Amortization'!AC562</f>
        <v>97333.848626018924</v>
      </c>
      <c r="F129" s="611">
        <f>'O7 Amortization'!AD343+'O7 Amortization'!AD416+'O7 Amortization'!AD489+'O7 Amortization'!AD562</f>
        <v>22591.435780319185</v>
      </c>
      <c r="G129" s="611">
        <f>'O7 Amortization'!AE343+'O7 Amortization'!AE416+'O7 Amortization'!AE489+'O7 Amortization'!AE562</f>
        <v>0</v>
      </c>
      <c r="H129" s="611">
        <f>'O7 Amortization'!AF343+'O7 Amortization'!AF416+'O7 Amortization'!AF489+'O7 Amortization'!AF562</f>
        <v>0</v>
      </c>
      <c r="I129" s="611">
        <f>'O7 Amortization'!AG343+'O7 Amortization'!AG416+'O7 Amortization'!AG489+'O7 Amortization'!AG562</f>
        <v>0</v>
      </c>
      <c r="J129" s="611">
        <f>'O7 Amortization'!AH343+'O7 Amortization'!AH416+'O7 Amortization'!AH489+'O7 Amortization'!AH562</f>
        <v>0</v>
      </c>
      <c r="K129" s="611">
        <f>'O7 Amortization'!AI343+'O7 Amortization'!AI416+'O7 Amortization'!AI489+'O7 Amortization'!AI562</f>
        <v>0</v>
      </c>
      <c r="L129" s="611">
        <f>'O7 Amortization'!AJ343+'O7 Amortization'!AJ416+'O7 Amortization'!AJ489+'O7 Amortization'!AJ562</f>
        <v>0</v>
      </c>
      <c r="M129" s="611">
        <f>'O7 Amortization'!AK343+'O7 Amortization'!AK416+'O7 Amortization'!AK489+'O7 Amortization'!AK562</f>
        <v>0</v>
      </c>
      <c r="N129" s="611">
        <f>'O7 Amortization'!AL343+'O7 Amortization'!AL416+'O7 Amortization'!AL489+'O7 Amortization'!AL562</f>
        <v>0</v>
      </c>
      <c r="O129" s="611">
        <f>'O7 Amortization'!AM343+'O7 Amortization'!AM416+'O7 Amortization'!AM489+'O7 Amortization'!AM562</f>
        <v>0</v>
      </c>
      <c r="P129" s="611">
        <f>'O7 Amortization'!AN343+'O7 Amortization'!AN416+'O7 Amortization'!AN489+'O7 Amortization'!AN562</f>
        <v>0</v>
      </c>
      <c r="Q129" s="611">
        <f>'O7 Amortization'!AO343+'O7 Amortization'!AO416+'O7 Amortization'!AO489+'O7 Amortization'!AO562</f>
        <v>0</v>
      </c>
      <c r="R129" s="611">
        <f>'O7 Amortization'!AP343+'O7 Amortization'!AP416+'O7 Amortization'!AP489+'O7 Amortization'!AP562</f>
        <v>0</v>
      </c>
      <c r="S129" s="611">
        <f>'O7 Amortization'!AQ343+'O7 Amortization'!AQ416+'O7 Amortization'!AQ489+'O7 Amortization'!AQ562</f>
        <v>0</v>
      </c>
      <c r="T129" s="611">
        <f>'O7 Amortization'!AR343+'O7 Amortization'!AR416+'O7 Amortization'!AR489+'O7 Amortization'!AR562</f>
        <v>0</v>
      </c>
      <c r="U129" s="611">
        <f>'O7 Amortization'!AS343+'O7 Amortization'!AS416+'O7 Amortization'!AS489+'O7 Amortization'!AS562</f>
        <v>0</v>
      </c>
      <c r="V129" s="611">
        <f>'O7 Amortization'!AT343+'O7 Amortization'!AT416+'O7 Amortization'!AT489+'O7 Amortization'!AT562</f>
        <v>0</v>
      </c>
      <c r="W129" s="612">
        <f>'O7 Amortization'!AU343+'O7 Amortization'!AU416+'O7 Amortization'!AU489+'O7 Amortization'!AU562</f>
        <v>0</v>
      </c>
      <c r="X129" s="550"/>
      <c r="Y129" s="551"/>
      <c r="Z129" s="600"/>
      <c r="AA129" s="551"/>
      <c r="AB129" s="551"/>
      <c r="AC129" s="551"/>
      <c r="AD129" s="551"/>
    </row>
    <row r="130" spans="1:30" s="57" customFormat="1" ht="30" customHeight="1" x14ac:dyDescent="0.2">
      <c r="A130" s="349"/>
      <c r="B130" s="671" t="s">
        <v>1449</v>
      </c>
      <c r="C130" s="672">
        <f t="shared" si="25"/>
        <v>23324.702579405213</v>
      </c>
      <c r="D130" s="673">
        <f t="shared" ref="D130:W130" si="26">IF(ISERROR(D97/D28*D30),0,D97/D28*D30)</f>
        <v>17948.213111782024</v>
      </c>
      <c r="E130" s="673">
        <f t="shared" si="26"/>
        <v>4363.1278231519464</v>
      </c>
      <c r="F130" s="673">
        <f t="shared" si="26"/>
        <v>1013.3616444712434</v>
      </c>
      <c r="G130" s="673">
        <f t="shared" si="26"/>
        <v>0</v>
      </c>
      <c r="H130" s="673">
        <f t="shared" si="26"/>
        <v>0</v>
      </c>
      <c r="I130" s="673">
        <f t="shared" si="26"/>
        <v>0</v>
      </c>
      <c r="J130" s="673">
        <f t="shared" si="26"/>
        <v>0</v>
      </c>
      <c r="K130" s="673">
        <f t="shared" si="26"/>
        <v>0</v>
      </c>
      <c r="L130" s="673">
        <f t="shared" si="26"/>
        <v>0</v>
      </c>
      <c r="M130" s="673">
        <f t="shared" si="26"/>
        <v>0</v>
      </c>
      <c r="N130" s="673">
        <f t="shared" si="26"/>
        <v>0</v>
      </c>
      <c r="O130" s="673">
        <f t="shared" si="26"/>
        <v>0</v>
      </c>
      <c r="P130" s="673">
        <f t="shared" si="26"/>
        <v>0</v>
      </c>
      <c r="Q130" s="673">
        <f t="shared" si="26"/>
        <v>0</v>
      </c>
      <c r="R130" s="673">
        <f t="shared" si="26"/>
        <v>0</v>
      </c>
      <c r="S130" s="673">
        <f t="shared" si="26"/>
        <v>0</v>
      </c>
      <c r="T130" s="673">
        <f t="shared" si="26"/>
        <v>0</v>
      </c>
      <c r="U130" s="673">
        <f t="shared" si="26"/>
        <v>0</v>
      </c>
      <c r="V130" s="673">
        <f t="shared" si="26"/>
        <v>0</v>
      </c>
      <c r="W130" s="674">
        <f t="shared" si="26"/>
        <v>0</v>
      </c>
      <c r="X130" s="550"/>
      <c r="Y130" s="551"/>
      <c r="Z130" s="600"/>
      <c r="AA130" s="551"/>
      <c r="AB130" s="551"/>
      <c r="AC130" s="551"/>
      <c r="AD130" s="551"/>
    </row>
    <row r="131" spans="1:30" s="57" customFormat="1" ht="12.75" x14ac:dyDescent="0.2">
      <c r="A131" s="349"/>
      <c r="B131" s="632" t="s">
        <v>1208</v>
      </c>
      <c r="C131" s="595">
        <f t="shared" si="25"/>
        <v>1522335.4792254195</v>
      </c>
      <c r="D131" s="611">
        <f t="shared" ref="D131:W131" si="27">IF(ISERROR(D127/D36*D34),0,D127/D36*D34)</f>
        <v>1277775.9934226472</v>
      </c>
      <c r="E131" s="611">
        <f t="shared" si="27"/>
        <v>167695.67889856242</v>
      </c>
      <c r="F131" s="611">
        <f t="shared" si="27"/>
        <v>28415.878984189752</v>
      </c>
      <c r="G131" s="611">
        <f t="shared" si="27"/>
        <v>0</v>
      </c>
      <c r="H131" s="611">
        <f t="shared" si="27"/>
        <v>0</v>
      </c>
      <c r="I131" s="611">
        <f t="shared" si="27"/>
        <v>0</v>
      </c>
      <c r="J131" s="611">
        <f t="shared" si="27"/>
        <v>39836.896789522092</v>
      </c>
      <c r="K131" s="611">
        <f t="shared" si="27"/>
        <v>4366.1418184152744</v>
      </c>
      <c r="L131" s="611">
        <f t="shared" si="27"/>
        <v>4244.8893120824459</v>
      </c>
      <c r="M131" s="611">
        <f t="shared" si="27"/>
        <v>0</v>
      </c>
      <c r="N131" s="611">
        <f t="shared" si="27"/>
        <v>0</v>
      </c>
      <c r="O131" s="611">
        <f t="shared" si="27"/>
        <v>0</v>
      </c>
      <c r="P131" s="611">
        <f t="shared" si="27"/>
        <v>0</v>
      </c>
      <c r="Q131" s="611">
        <f t="shared" si="27"/>
        <v>0</v>
      </c>
      <c r="R131" s="611">
        <f t="shared" si="27"/>
        <v>0</v>
      </c>
      <c r="S131" s="611">
        <f t="shared" si="27"/>
        <v>0</v>
      </c>
      <c r="T131" s="611">
        <f t="shared" si="27"/>
        <v>0</v>
      </c>
      <c r="U131" s="611">
        <f t="shared" si="27"/>
        <v>0</v>
      </c>
      <c r="V131" s="611">
        <f t="shared" si="27"/>
        <v>0</v>
      </c>
      <c r="W131" s="612">
        <f t="shared" si="27"/>
        <v>0</v>
      </c>
      <c r="X131" s="550"/>
      <c r="Y131" s="551"/>
      <c r="Z131" s="600"/>
      <c r="AA131" s="551"/>
      <c r="AB131" s="551"/>
      <c r="AC131" s="551"/>
      <c r="AD131" s="551"/>
    </row>
    <row r="132" spans="1:30" s="57" customFormat="1" ht="12.75" x14ac:dyDescent="0.2">
      <c r="A132" s="349"/>
      <c r="B132" s="632" t="s">
        <v>1209</v>
      </c>
      <c r="C132" s="595">
        <f t="shared" si="25"/>
        <v>12452.763391991792</v>
      </c>
      <c r="D132" s="628">
        <f>IF(ISERROR('O4 Summary by Class &amp; Accounts'!E209*D98/(D32+D28)),0, ('O4 Summary by Class &amp; Accounts'!E209*D98/(D32+D28)))</f>
        <v>9602.1277070222641</v>
      </c>
      <c r="E132" s="628">
        <f>IF(ISERROR('O4 Summary by Class &amp; Accounts'!F209*E98/(E32+E28)),0, ('O4 Summary by Class &amp; Accounts'!F209*E98/(E32+E28)))</f>
        <v>2313.6350572130709</v>
      </c>
      <c r="F132" s="628">
        <f>IF(ISERROR('O4 Summary by Class &amp; Accounts'!G209*F98/(F32+F28)),0, ('O4 Summary by Class &amp; Accounts'!G209*F98/(F32+F28)))</f>
        <v>537.00062775645767</v>
      </c>
      <c r="G132" s="628">
        <f>IF(ISERROR('O4 Summary by Class &amp; Accounts'!H209*G98/(G32+G28)),0, ('O4 Summary by Class &amp; Accounts'!H209*G98/(G32+G28)))</f>
        <v>0</v>
      </c>
      <c r="H132" s="628">
        <f>IF(ISERROR('O4 Summary by Class &amp; Accounts'!I209*H98/(H32+H28)),0, ('O4 Summary by Class &amp; Accounts'!I209*H98/(H32+H28)))</f>
        <v>0</v>
      </c>
      <c r="I132" s="628">
        <f>IF(ISERROR('O4 Summary by Class &amp; Accounts'!J209*I98/(I32+I28)),0, ('O4 Summary by Class &amp; Accounts'!J209*I98/(I32+I28)))</f>
        <v>0</v>
      </c>
      <c r="J132" s="628">
        <f>IF(ISERROR('O4 Summary by Class &amp; Accounts'!K209*J98/(J32+J28)),0, ('O4 Summary by Class &amp; Accounts'!K209*J98/(J32+J28)))</f>
        <v>0</v>
      </c>
      <c r="K132" s="628">
        <f>IF(ISERROR('O4 Summary by Class &amp; Accounts'!L209*K98/(K32+K28)),0, ('O4 Summary by Class &amp; Accounts'!L209*K98/(K32+K28)))</f>
        <v>0</v>
      </c>
      <c r="L132" s="628">
        <f>IF(ISERROR('O4 Summary by Class &amp; Accounts'!M209*L98/(L32+L28)),0, ('O4 Summary by Class &amp; Accounts'!M209*L98/(L32+L28)))</f>
        <v>0</v>
      </c>
      <c r="M132" s="628">
        <f>IF(ISERROR('O4 Summary by Class &amp; Accounts'!N209*M98/(M32+M28)),0, ('O4 Summary by Class &amp; Accounts'!N209*M98/(M32+M28)))</f>
        <v>0</v>
      </c>
      <c r="N132" s="628">
        <f>IF(ISERROR('O4 Summary by Class &amp; Accounts'!O209*N98/(N32+N28)),0, ('O4 Summary by Class &amp; Accounts'!O209*N98/(N32+N28)))</f>
        <v>0</v>
      </c>
      <c r="O132" s="628">
        <f>IF(ISERROR('O4 Summary by Class &amp; Accounts'!P209*O98/(O32+O28)),0, ('O4 Summary by Class &amp; Accounts'!P209*O98/(O32+O28)))</f>
        <v>0</v>
      </c>
      <c r="P132" s="628">
        <f>IF(ISERROR('O4 Summary by Class &amp; Accounts'!Q209*P98/(P32+P28)),0, ('O4 Summary by Class &amp; Accounts'!Q209*P98/(P32+P28)))</f>
        <v>0</v>
      </c>
      <c r="Q132" s="628">
        <f>IF(ISERROR('O4 Summary by Class &amp; Accounts'!R209*Q98/(Q32+Q28)),0, ('O4 Summary by Class &amp; Accounts'!R209*Q98/(Q32+Q28)))</f>
        <v>0</v>
      </c>
      <c r="R132" s="628">
        <f>IF(ISERROR('O4 Summary by Class &amp; Accounts'!S209*R98/(R32+R28)),0, ('O4 Summary by Class &amp; Accounts'!S209*R98/(R32+R28)))</f>
        <v>0</v>
      </c>
      <c r="S132" s="628">
        <f>IF(ISERROR('O4 Summary by Class &amp; Accounts'!T209*S98/(S32+S28)),0, ('O4 Summary by Class &amp; Accounts'!T209*S98/(S32+S28)))</f>
        <v>0</v>
      </c>
      <c r="T132" s="628">
        <f>IF(ISERROR('O4 Summary by Class &amp; Accounts'!U209*T98/(T32+T28)),0, ('O4 Summary by Class &amp; Accounts'!U209*T98/(T32+T28)))</f>
        <v>0</v>
      </c>
      <c r="U132" s="628">
        <f>IF(ISERROR('O4 Summary by Class &amp; Accounts'!V209*U98/(U32+U28)),0, ('O4 Summary by Class &amp; Accounts'!V209*U98/(U32+U28)))</f>
        <v>0</v>
      </c>
      <c r="V132" s="628">
        <f>IF(ISERROR('O4 Summary by Class &amp; Accounts'!W209*V98/(V32+V28)),0, ('O4 Summary by Class &amp; Accounts'!W209*V98/(V32+V28)))</f>
        <v>0</v>
      </c>
      <c r="W132" s="612">
        <f>IF(ISERROR('O4 Summary by Class &amp; Accounts'!X209*W98/(W32+W28)),0, ('O4 Summary by Class &amp; Accounts'!X209*W98/(W32+W28)))</f>
        <v>0</v>
      </c>
      <c r="X132" s="550"/>
      <c r="Y132" s="551"/>
      <c r="Z132" s="600"/>
      <c r="AA132" s="551"/>
      <c r="AB132" s="551"/>
      <c r="AC132" s="551"/>
      <c r="AD132" s="551"/>
    </row>
    <row r="133" spans="1:30" s="57" customFormat="1" ht="12.75" x14ac:dyDescent="0.2">
      <c r="A133" s="349"/>
      <c r="B133" s="632" t="s">
        <v>1210</v>
      </c>
      <c r="C133" s="595">
        <f t="shared" si="25"/>
        <v>81945.118332175392</v>
      </c>
      <c r="D133" s="628">
        <f>IF(ISERROR('O4 Summary by Class &amp; Accounts'!E207*D98/(D28+D32)),0,('O4 Summary by Class &amp; Accounts'!E207*D98/(D28+D32)))</f>
        <v>63186.576860410809</v>
      </c>
      <c r="E133" s="628">
        <f>IF(ISERROR('O4 Summary by Class &amp; Accounts'!F207*E98/(E28+E32)),0,('O4 Summary by Class &amp; Accounts'!F207*E98/(E28+E32)))</f>
        <v>15224.821396889145</v>
      </c>
      <c r="F133" s="628">
        <f>IF(ISERROR('O4 Summary by Class &amp; Accounts'!G207*F98/(F28+F32)),0,('O4 Summary by Class &amp; Accounts'!G207*F98/(F28+F32)))</f>
        <v>3533.7200748754422</v>
      </c>
      <c r="G133" s="628">
        <f>IF(ISERROR('O4 Summary by Class &amp; Accounts'!H207*G98/(G28+G32)),0,('O4 Summary by Class &amp; Accounts'!H207*G98/(G28+G32)))</f>
        <v>0</v>
      </c>
      <c r="H133" s="628">
        <f>IF(ISERROR('O4 Summary by Class &amp; Accounts'!I207*H98/(H28+H32)),0,('O4 Summary by Class &amp; Accounts'!I207*H98/(H28+H32)))</f>
        <v>0</v>
      </c>
      <c r="I133" s="628">
        <f>IF(ISERROR('O4 Summary by Class &amp; Accounts'!J207*I98/(I28+I32)),0,('O4 Summary by Class &amp; Accounts'!J207*I98/(I28+I32)))</f>
        <v>0</v>
      </c>
      <c r="J133" s="628">
        <f>IF(ISERROR('O4 Summary by Class &amp; Accounts'!K207*J98/(J28+J32)),0,('O4 Summary by Class &amp; Accounts'!K207*J98/(J28+J32)))</f>
        <v>0</v>
      </c>
      <c r="K133" s="628">
        <f>IF(ISERROR('O4 Summary by Class &amp; Accounts'!L207*K98/(K28+K32)),0,('O4 Summary by Class &amp; Accounts'!L207*K98/(K28+K32)))</f>
        <v>0</v>
      </c>
      <c r="L133" s="628">
        <f>IF(ISERROR('O4 Summary by Class &amp; Accounts'!M207*L98/(L28+L32)),0,('O4 Summary by Class &amp; Accounts'!M207*L98/(L28+L32)))</f>
        <v>0</v>
      </c>
      <c r="M133" s="628">
        <f>IF(ISERROR('O4 Summary by Class &amp; Accounts'!N207*M98/(M28+M32)),0,('O4 Summary by Class &amp; Accounts'!N207*M98/(M28+M32)))</f>
        <v>0</v>
      </c>
      <c r="N133" s="628">
        <f>IF(ISERROR('O4 Summary by Class &amp; Accounts'!O207*N98/(N28+N32)),0,('O4 Summary by Class &amp; Accounts'!O207*N98/(N28+N32)))</f>
        <v>0</v>
      </c>
      <c r="O133" s="628">
        <f>IF(ISERROR('O4 Summary by Class &amp; Accounts'!P207*O98/(O28+O32)),0,('O4 Summary by Class &amp; Accounts'!P207*O98/(O28+O32)))</f>
        <v>0</v>
      </c>
      <c r="P133" s="628">
        <f>IF(ISERROR('O4 Summary by Class &amp; Accounts'!Q207*P98/(P28+P32)),0,('O4 Summary by Class &amp; Accounts'!Q207*P98/(P28+P32)))</f>
        <v>0</v>
      </c>
      <c r="Q133" s="628">
        <f>IF(ISERROR('O4 Summary by Class &amp; Accounts'!R207*Q98/(Q28+Q32)),0,('O4 Summary by Class &amp; Accounts'!R207*Q98/(Q28+Q32)))</f>
        <v>0</v>
      </c>
      <c r="R133" s="628">
        <f>IF(ISERROR('O4 Summary by Class &amp; Accounts'!S207*R98/(R28+R32)),0,('O4 Summary by Class &amp; Accounts'!S207*R98/(R28+R32)))</f>
        <v>0</v>
      </c>
      <c r="S133" s="628">
        <f>IF(ISERROR('O4 Summary by Class &amp; Accounts'!T207*S98/(S28+S32)),0,('O4 Summary by Class &amp; Accounts'!T207*S98/(S28+S32)))</f>
        <v>0</v>
      </c>
      <c r="T133" s="628">
        <f>IF(ISERROR('O4 Summary by Class &amp; Accounts'!U207*T98/(T28+T32)),0,('O4 Summary by Class &amp; Accounts'!U207*T98/(T28+T32)))</f>
        <v>0</v>
      </c>
      <c r="U133" s="628">
        <f>IF(ISERROR('O4 Summary by Class &amp; Accounts'!V207*U98/(U28+U32)),0,('O4 Summary by Class &amp; Accounts'!V207*U98/(U28+U32)))</f>
        <v>0</v>
      </c>
      <c r="V133" s="628">
        <f>IF(ISERROR('O4 Summary by Class &amp; Accounts'!W207*V98/(V28+V32)),0,('O4 Summary by Class &amp; Accounts'!W207*V98/(V28+V32)))</f>
        <v>0</v>
      </c>
      <c r="W133" s="612">
        <f>IF(ISERROR('O4 Summary by Class &amp; Accounts'!X207*W98/(W28+W32)),0,('O4 Summary by Class &amp; Accounts'!X207*W98/(W28+W32)))</f>
        <v>0</v>
      </c>
      <c r="X133" s="550"/>
      <c r="Y133" s="551"/>
      <c r="Z133" s="600"/>
      <c r="AA133" s="551"/>
      <c r="AB133" s="551"/>
      <c r="AC133" s="551"/>
      <c r="AD133" s="551"/>
    </row>
    <row r="134" spans="1:30" s="57" customFormat="1" ht="12.75" x14ac:dyDescent="0.2">
      <c r="A134" s="349"/>
      <c r="B134" s="632" t="s">
        <v>1211</v>
      </c>
      <c r="C134" s="595">
        <f t="shared" si="25"/>
        <v>149022.92597441503</v>
      </c>
      <c r="D134" s="628">
        <f>IF(ISERROR('O1 Revenue to cost|RR'!D38*D98/(D28+D32)),0,('O1 Revenue to cost|RR'!D38*D98/(D28+D32)))</f>
        <v>114909.20701188903</v>
      </c>
      <c r="E134" s="628">
        <f>IF(ISERROR('O1 Revenue to cost|RR'!E38*E98/(E28+E32)),0,('O1 Revenue to cost|RR'!E38*E98/(E28+E32)))</f>
        <v>27687.40198537791</v>
      </c>
      <c r="F134" s="628">
        <f>IF(ISERROR('O1 Revenue to cost|RR'!F38*F98/(F28+F32)),0,('O1 Revenue to cost|RR'!F38*F98/(F28+F32)))</f>
        <v>6426.3169771480816</v>
      </c>
      <c r="G134" s="628">
        <f>IF(ISERROR('O1 Revenue to cost|RR'!G38*G98/(G28+G32)),0,('O1 Revenue to cost|RR'!G38*G98/(G28+G32)))</f>
        <v>0</v>
      </c>
      <c r="H134" s="628">
        <f>IF(ISERROR('O1 Revenue to cost|RR'!H38*H98/(H28+H32)),0,('O1 Revenue to cost|RR'!H38*H98/(H28+H32)))</f>
        <v>0</v>
      </c>
      <c r="I134" s="628">
        <f>IF(ISERROR('O1 Revenue to cost|RR'!I38*I98/(I28+I32)),0,('O1 Revenue to cost|RR'!I38*I98/(I28+I32)))</f>
        <v>0</v>
      </c>
      <c r="J134" s="628">
        <f>IF(ISERROR('O1 Revenue to cost|RR'!J38*J98/(J28+J32)),0,('O1 Revenue to cost|RR'!J38*J98/(J28+J32)))</f>
        <v>0</v>
      </c>
      <c r="K134" s="628">
        <f>IF(ISERROR('O1 Revenue to cost|RR'!K38*K98/(K28+K32)),0,('O1 Revenue to cost|RR'!K38*K98/(K28+K32)))</f>
        <v>0</v>
      </c>
      <c r="L134" s="628">
        <f>IF(ISERROR('O1 Revenue to cost|RR'!L38*L98/(L28+L32)),0,('O1 Revenue to cost|RR'!L38*L98/(L28+L32)))</f>
        <v>0</v>
      </c>
      <c r="M134" s="628">
        <f>IF(ISERROR('O1 Revenue to cost|RR'!M38*M98/(M28+M32)),0,('O1 Revenue to cost|RR'!M38*M98/(M28+M32)))</f>
        <v>0</v>
      </c>
      <c r="N134" s="628">
        <f>IF(ISERROR('O1 Revenue to cost|RR'!N38*N98/(N28+N32)),0,('O1 Revenue to cost|RR'!N38*N98/(N28+N32)))</f>
        <v>0</v>
      </c>
      <c r="O134" s="628">
        <f>IF(ISERROR('O1 Revenue to cost|RR'!O38*O98/(O28+O32)),0,('O1 Revenue to cost|RR'!O38*O98/(O28+O32)))</f>
        <v>0</v>
      </c>
      <c r="P134" s="628">
        <f>IF(ISERROR('O1 Revenue to cost|RR'!P38*P98/(P28+P32)),0,('O1 Revenue to cost|RR'!P38*P98/(P28+P32)))</f>
        <v>0</v>
      </c>
      <c r="Q134" s="628">
        <f>IF(ISERROR('O1 Revenue to cost|RR'!Q38*Q98/(Q28+Q32)),0,('O1 Revenue to cost|RR'!Q38*Q98/(Q28+Q32)))</f>
        <v>0</v>
      </c>
      <c r="R134" s="628">
        <f>IF(ISERROR('O1 Revenue to cost|RR'!R38*R98/(R28+R32)),0,('O1 Revenue to cost|RR'!R38*R98/(R28+R32)))</f>
        <v>0</v>
      </c>
      <c r="S134" s="628">
        <f>IF(ISERROR('O1 Revenue to cost|RR'!S38*S98/(S28+S32)),0,('O1 Revenue to cost|RR'!S38*S98/(S28+S32)))</f>
        <v>0</v>
      </c>
      <c r="T134" s="628">
        <f>IF(ISERROR('O1 Revenue to cost|RR'!T38*T98/(T28+T32)),0,('O1 Revenue to cost|RR'!T38*T98/(T28+T32)))</f>
        <v>0</v>
      </c>
      <c r="U134" s="628">
        <f>IF(ISERROR('O1 Revenue to cost|RR'!U38*U98/(U28+U32)),0,('O1 Revenue to cost|RR'!U38*U98/(U28+U32)))</f>
        <v>0</v>
      </c>
      <c r="V134" s="628">
        <f>IF(ISERROR('O1 Revenue to cost|RR'!V38*V98/(V28+V32)),0,('O1 Revenue to cost|RR'!V38*V98/(V28+V32)))</f>
        <v>0</v>
      </c>
      <c r="W134" s="612">
        <f>IF(ISERROR('O1 Revenue to cost|RR'!W38*W98/(W28+W32)),0,('O1 Revenue to cost|RR'!W38*W98/(W28+W32)))</f>
        <v>0</v>
      </c>
      <c r="X134" s="550"/>
      <c r="Y134" s="551"/>
      <c r="Z134" s="600"/>
      <c r="AA134" s="551"/>
      <c r="AB134" s="551"/>
      <c r="AC134" s="551"/>
      <c r="AD134" s="551"/>
    </row>
    <row r="135" spans="1:30" ht="12.75" x14ac:dyDescent="0.2">
      <c r="A135" s="633"/>
      <c r="B135" s="634"/>
      <c r="C135" s="595"/>
      <c r="D135" s="596"/>
      <c r="E135" s="596"/>
      <c r="F135" s="596"/>
      <c r="G135" s="596"/>
      <c r="H135" s="596"/>
      <c r="I135" s="596"/>
      <c r="J135" s="596"/>
      <c r="K135" s="596"/>
      <c r="L135" s="596"/>
      <c r="M135" s="596"/>
      <c r="N135" s="596"/>
      <c r="O135" s="596"/>
      <c r="P135" s="596"/>
      <c r="Q135" s="596"/>
      <c r="R135" s="596"/>
      <c r="S135" s="596"/>
      <c r="T135" s="596"/>
      <c r="U135" s="596"/>
      <c r="V135" s="596"/>
      <c r="W135" s="604"/>
      <c r="Z135" s="600"/>
    </row>
    <row r="136" spans="1:30" s="554" customFormat="1" ht="13.5" thickBot="1" x14ac:dyDescent="0.25">
      <c r="A136" s="635"/>
      <c r="B136" s="858" t="s">
        <v>682</v>
      </c>
      <c r="C136" s="867">
        <f>SUM(D136:W136)</f>
        <v>5271094.7667034073</v>
      </c>
      <c r="D136" s="860">
        <f>SUM(D127:D134) +D107</f>
        <v>4402152.8945799898</v>
      </c>
      <c r="E136" s="860">
        <f t="shared" ref="E136:W136" si="28">SUM(E127:E134) +E107</f>
        <v>630455.93215962313</v>
      </c>
      <c r="F136" s="860">
        <f t="shared" si="28"/>
        <v>89970.450361899188</v>
      </c>
      <c r="G136" s="860">
        <f t="shared" si="28"/>
        <v>0</v>
      </c>
      <c r="H136" s="860">
        <f t="shared" si="28"/>
        <v>0</v>
      </c>
      <c r="I136" s="860">
        <f t="shared" si="28"/>
        <v>0</v>
      </c>
      <c r="J136" s="860">
        <f t="shared" si="28"/>
        <v>122220.20046340709</v>
      </c>
      <c r="K136" s="860">
        <f t="shared" si="28"/>
        <v>13281.350903416984</v>
      </c>
      <c r="L136" s="860">
        <f t="shared" si="28"/>
        <v>13013.938235071126</v>
      </c>
      <c r="M136" s="860">
        <f t="shared" si="28"/>
        <v>0</v>
      </c>
      <c r="N136" s="860">
        <f t="shared" si="28"/>
        <v>0</v>
      </c>
      <c r="O136" s="860">
        <f t="shared" si="28"/>
        <v>0</v>
      </c>
      <c r="P136" s="860">
        <f t="shared" si="28"/>
        <v>0</v>
      </c>
      <c r="Q136" s="860">
        <f t="shared" si="28"/>
        <v>0</v>
      </c>
      <c r="R136" s="860">
        <f t="shared" si="28"/>
        <v>0</v>
      </c>
      <c r="S136" s="860">
        <f t="shared" si="28"/>
        <v>0</v>
      </c>
      <c r="T136" s="860">
        <f t="shared" si="28"/>
        <v>0</v>
      </c>
      <c r="U136" s="860">
        <f t="shared" si="28"/>
        <v>0</v>
      </c>
      <c r="V136" s="860">
        <f t="shared" si="28"/>
        <v>0</v>
      </c>
      <c r="W136" s="861">
        <f t="shared" si="28"/>
        <v>0</v>
      </c>
      <c r="X136" s="555"/>
      <c r="Y136" s="556"/>
      <c r="Z136" s="600"/>
      <c r="AA136" s="556"/>
      <c r="AB136" s="556"/>
      <c r="AC136" s="556"/>
      <c r="AD136" s="556"/>
    </row>
    <row r="137" spans="1:30" ht="24" thickTop="1" x14ac:dyDescent="0.35">
      <c r="A137" s="2563" t="s">
        <v>326</v>
      </c>
      <c r="B137" s="2563"/>
      <c r="C137" s="601"/>
      <c r="D137" s="596"/>
      <c r="E137" s="596"/>
      <c r="F137" s="596"/>
      <c r="G137" s="596"/>
      <c r="H137" s="596"/>
      <c r="I137" s="596"/>
      <c r="J137" s="596"/>
      <c r="K137" s="596"/>
      <c r="L137" s="596"/>
      <c r="M137" s="596"/>
      <c r="N137" s="596"/>
      <c r="O137" s="596"/>
      <c r="P137" s="596"/>
      <c r="Q137" s="596"/>
      <c r="R137" s="596"/>
      <c r="S137" s="596"/>
      <c r="T137" s="596"/>
      <c r="U137" s="596"/>
      <c r="V137" s="596"/>
      <c r="W137" s="604"/>
      <c r="Z137" s="600"/>
    </row>
    <row r="138" spans="1:30" ht="15" x14ac:dyDescent="0.2">
      <c r="A138" s="666" t="s">
        <v>80</v>
      </c>
      <c r="B138" s="636"/>
      <c r="C138" s="601"/>
      <c r="D138" s="596"/>
      <c r="E138" s="596"/>
      <c r="F138" s="596"/>
      <c r="G138" s="596"/>
      <c r="H138" s="596"/>
      <c r="I138" s="596"/>
      <c r="J138" s="596"/>
      <c r="K138" s="596"/>
      <c r="L138" s="596"/>
      <c r="M138" s="596"/>
      <c r="N138" s="596"/>
      <c r="O138" s="596"/>
      <c r="P138" s="596"/>
      <c r="Q138" s="596"/>
      <c r="R138" s="596"/>
      <c r="S138" s="596"/>
      <c r="T138" s="596"/>
      <c r="U138" s="596"/>
      <c r="V138" s="596"/>
      <c r="W138" s="604"/>
      <c r="Z138" s="600"/>
    </row>
    <row r="139" spans="1:30" ht="12.75" x14ac:dyDescent="0.2">
      <c r="A139" s="234"/>
      <c r="B139" s="602"/>
      <c r="C139" s="601"/>
      <c r="D139" s="596"/>
      <c r="E139" s="596"/>
      <c r="F139" s="596"/>
      <c r="G139" s="596"/>
      <c r="H139" s="596"/>
      <c r="I139" s="596"/>
      <c r="J139" s="596"/>
      <c r="K139" s="596"/>
      <c r="L139" s="596"/>
      <c r="M139" s="596"/>
      <c r="N139" s="596"/>
      <c r="O139" s="596"/>
      <c r="P139" s="596"/>
      <c r="Q139" s="596"/>
      <c r="R139" s="596"/>
      <c r="S139" s="596"/>
      <c r="T139" s="596"/>
      <c r="U139" s="596"/>
      <c r="V139" s="596"/>
      <c r="W139" s="604"/>
      <c r="Z139" s="600"/>
    </row>
    <row r="140" spans="1:30" ht="12.75" x14ac:dyDescent="0.2">
      <c r="A140" s="577"/>
      <c r="B140" s="577"/>
      <c r="C140" s="573"/>
      <c r="D140" s="655">
        <v>1</v>
      </c>
      <c r="E140" s="655">
        <v>2</v>
      </c>
      <c r="F140" s="655">
        <v>3</v>
      </c>
      <c r="G140" s="655">
        <v>4</v>
      </c>
      <c r="H140" s="655">
        <v>5</v>
      </c>
      <c r="I140" s="655">
        <v>6</v>
      </c>
      <c r="J140" s="655">
        <v>7</v>
      </c>
      <c r="K140" s="655">
        <v>8</v>
      </c>
      <c r="L140" s="655">
        <v>9</v>
      </c>
      <c r="M140" s="655">
        <v>10</v>
      </c>
      <c r="N140" s="655">
        <v>11</v>
      </c>
      <c r="O140" s="655">
        <v>12</v>
      </c>
      <c r="P140" s="655">
        <v>13</v>
      </c>
      <c r="Q140" s="655">
        <v>14</v>
      </c>
      <c r="R140" s="655">
        <v>15</v>
      </c>
      <c r="S140" s="655">
        <v>16</v>
      </c>
      <c r="T140" s="655">
        <v>17</v>
      </c>
      <c r="U140" s="655">
        <v>18</v>
      </c>
      <c r="V140" s="655">
        <v>19</v>
      </c>
      <c r="W140" s="655">
        <v>20</v>
      </c>
      <c r="Z140" s="600"/>
    </row>
    <row r="141" spans="1:30" ht="38.25" x14ac:dyDescent="0.2">
      <c r="A141" s="667" t="s">
        <v>1447</v>
      </c>
      <c r="B141" s="667" t="s">
        <v>318</v>
      </c>
      <c r="C141" s="478" t="s">
        <v>763</v>
      </c>
      <c r="D141" s="559" t="str">
        <f>IF('I2 LDC class'!$D$20="",'I2 LDC class'!$C$20,'I2 LDC class'!$D$20)</f>
        <v>Residential</v>
      </c>
      <c r="E141" s="559" t="str">
        <f>IF('I2 LDC class'!$D$21="",'I2 LDC class'!$C$21,'I2 LDC class'!$D$21)</f>
        <v>GS &lt;50</v>
      </c>
      <c r="F141" s="559" t="str">
        <f>IF('I2 LDC class'!$D$22="",'I2 LDC class'!$C$22,'I2 LDC class'!$D$22)</f>
        <v>GS&gt;50-Regular</v>
      </c>
      <c r="G141" s="559" t="str">
        <f>IF('I2 LDC class'!$D$23="",'I2 LDC class'!$C$23,'I2 LDC class'!$D$23)</f>
        <v>GS&gt; 50-TOU</v>
      </c>
      <c r="H141" s="559" t="str">
        <f>IF('I2 LDC class'!$D$24="",'I2 LDC class'!$C$24,'I2 LDC class'!$D$24)</f>
        <v>GS &gt;50-Intermediate</v>
      </c>
      <c r="I141" s="559" t="str">
        <f>IF('I2 LDC class'!$D$25="",'I2 LDC class'!$C$25,'I2 LDC class'!$D$25)</f>
        <v>Large Use &gt;5MW</v>
      </c>
      <c r="J141" s="559" t="str">
        <f>IF('I2 LDC class'!$D$26="",'I2 LDC class'!$C$26,'I2 LDC class'!$D$26)</f>
        <v>Street Light</v>
      </c>
      <c r="K141" s="559" t="str">
        <f>IF('I2 LDC class'!$D$27="",'I2 LDC class'!$C$27,'I2 LDC class'!$D$27)</f>
        <v>Sentinel</v>
      </c>
      <c r="L141" s="559" t="str">
        <f>IF('I2 LDC class'!$D$28="",'I2 LDC class'!$C$28,'I2 LDC class'!$D$28)</f>
        <v>Unmetered Scattered Load</v>
      </c>
      <c r="M141" s="559" t="str">
        <f>IF('I2 LDC class'!$D$29="",'I2 LDC class'!$C$29,'I2 LDC class'!$D$29)</f>
        <v>Embedded Distributor</v>
      </c>
      <c r="N141" s="559" t="str">
        <f>IF('I2 LDC class'!$D$30="",'I2 LDC class'!$C$30,'I2 LDC class'!$D$30)</f>
        <v>Back-up/Standby Power</v>
      </c>
      <c r="O141" s="559" t="str">
        <f>IF('I2 LDC class'!$D$31="",'I2 LDC class'!$C$31,'I2 LDC class'!$D$31)</f>
        <v>Rate Class 1</v>
      </c>
      <c r="P141" s="559" t="str">
        <f>IF('I2 LDC class'!$D$32="",'I2 LDC class'!$C$32,'I2 LDC class'!$D$32)</f>
        <v>Rate class 2</v>
      </c>
      <c r="Q141" s="559" t="str">
        <f>IF('I2 LDC class'!$D$33="",'I2 LDC class'!$C$33,'I2 LDC class'!$D$33)</f>
        <v>Rate class 3</v>
      </c>
      <c r="R141" s="559" t="str">
        <f>IF('I2 LDC class'!$D$34="",'I2 LDC class'!$C$34,'I2 LDC class'!$D$34)</f>
        <v>Rate class 4</v>
      </c>
      <c r="S141" s="559" t="str">
        <f>IF('I2 LDC class'!$D$35="",'I2 LDC class'!$C$35,'I2 LDC class'!$D$35)</f>
        <v>Rate class 5</v>
      </c>
      <c r="T141" s="559" t="str">
        <f>IF('I2 LDC class'!$D$36="",'I2 LDC class'!$C$36,'I2 LDC class'!$D$36)</f>
        <v>Rate class 6</v>
      </c>
      <c r="U141" s="559" t="str">
        <f>IF('I2 LDC class'!$D$37="",'I2 LDC class'!$C$37,'I2 LDC class'!$D$37)</f>
        <v>Rate class 7</v>
      </c>
      <c r="V141" s="559" t="str">
        <f>IF('I2 LDC class'!$D$38="",'I2 LDC class'!$C$38,'I2 LDC class'!$D$38)</f>
        <v>Rate class 8</v>
      </c>
      <c r="W141" s="560" t="str">
        <f>IF('I2 LDC class'!$D$39="",'I2 LDC class'!$C$39,'I2 LDC class'!$D$39)</f>
        <v>Rate class 9</v>
      </c>
      <c r="Z141" s="600"/>
    </row>
    <row r="142" spans="1:30" s="57" customFormat="1" ht="12.75" x14ac:dyDescent="0.2">
      <c r="A142" s="637"/>
      <c r="B142" s="638" t="s">
        <v>337</v>
      </c>
      <c r="C142" s="601"/>
      <c r="D142" s="625"/>
      <c r="E142" s="625"/>
      <c r="F142" s="625"/>
      <c r="G142" s="625"/>
      <c r="H142" s="625"/>
      <c r="I142" s="625"/>
      <c r="J142" s="625"/>
      <c r="K142" s="625"/>
      <c r="L142" s="625"/>
      <c r="M142" s="625"/>
      <c r="N142" s="625"/>
      <c r="O142" s="625"/>
      <c r="P142" s="625"/>
      <c r="Q142" s="625"/>
      <c r="R142" s="625"/>
      <c r="S142" s="625"/>
      <c r="T142" s="625"/>
      <c r="U142" s="625"/>
      <c r="V142" s="625"/>
      <c r="W142" s="626"/>
      <c r="X142" s="550"/>
      <c r="Y142" s="551"/>
      <c r="Z142" s="600"/>
      <c r="AA142" s="551"/>
      <c r="AB142" s="551"/>
      <c r="AC142" s="551"/>
      <c r="AD142" s="551"/>
    </row>
    <row r="143" spans="1:30" s="57" customFormat="1" ht="25.5" x14ac:dyDescent="0.2">
      <c r="A143" s="639">
        <v>1565</v>
      </c>
      <c r="B143" s="349" t="s">
        <v>894</v>
      </c>
      <c r="C143" s="595">
        <f>SUM(D143:W143)</f>
        <v>0</v>
      </c>
      <c r="D143" s="611">
        <f>'O5 Details by Class &amp; Accounts'!AD19</f>
        <v>0</v>
      </c>
      <c r="E143" s="611">
        <f>'O5 Details by Class &amp; Accounts'!AE19</f>
        <v>0</v>
      </c>
      <c r="F143" s="611">
        <f>'O5 Details by Class &amp; Accounts'!AF19</f>
        <v>0</v>
      </c>
      <c r="G143" s="611">
        <f>'O5 Details by Class &amp; Accounts'!AG19</f>
        <v>0</v>
      </c>
      <c r="H143" s="611">
        <f>'O5 Details by Class &amp; Accounts'!AH19</f>
        <v>0</v>
      </c>
      <c r="I143" s="611">
        <f>'O5 Details by Class &amp; Accounts'!AI19</f>
        <v>0</v>
      </c>
      <c r="J143" s="611">
        <f>'O5 Details by Class &amp; Accounts'!AJ19</f>
        <v>0</v>
      </c>
      <c r="K143" s="611">
        <f>'O5 Details by Class &amp; Accounts'!AK19</f>
        <v>0</v>
      </c>
      <c r="L143" s="611">
        <f>'O5 Details by Class &amp; Accounts'!AL19</f>
        <v>0</v>
      </c>
      <c r="M143" s="611">
        <f>'O5 Details by Class &amp; Accounts'!AM19</f>
        <v>0</v>
      </c>
      <c r="N143" s="611">
        <f>'O5 Details by Class &amp; Accounts'!AN19</f>
        <v>0</v>
      </c>
      <c r="O143" s="611">
        <f>'O5 Details by Class &amp; Accounts'!AO19</f>
        <v>0</v>
      </c>
      <c r="P143" s="611">
        <f>'O5 Details by Class &amp; Accounts'!AP19</f>
        <v>0</v>
      </c>
      <c r="Q143" s="611">
        <f>'O5 Details by Class &amp; Accounts'!AQ19</f>
        <v>0</v>
      </c>
      <c r="R143" s="611">
        <f>'O5 Details by Class &amp; Accounts'!AR19</f>
        <v>0</v>
      </c>
      <c r="S143" s="611">
        <f>'O5 Details by Class &amp; Accounts'!AS19</f>
        <v>0</v>
      </c>
      <c r="T143" s="611">
        <f>'O5 Details by Class &amp; Accounts'!AT19</f>
        <v>0</v>
      </c>
      <c r="U143" s="611">
        <f>'O5 Details by Class &amp; Accounts'!AU19</f>
        <v>0</v>
      </c>
      <c r="V143" s="611">
        <f>'O5 Details by Class &amp; Accounts'!AV19</f>
        <v>0</v>
      </c>
      <c r="W143" s="612">
        <f>'O5 Details by Class &amp; Accounts'!AW19</f>
        <v>0</v>
      </c>
      <c r="X143" s="550"/>
      <c r="Y143" s="551"/>
      <c r="Z143" s="600" t="s">
        <v>1271</v>
      </c>
      <c r="AA143" s="551"/>
      <c r="AB143" s="551"/>
      <c r="AC143" s="551"/>
      <c r="AD143" s="551"/>
    </row>
    <row r="144" spans="1:30" s="57" customFormat="1" ht="12.75" x14ac:dyDescent="0.2">
      <c r="A144" s="640">
        <v>1830</v>
      </c>
      <c r="B144" s="349" t="s">
        <v>89</v>
      </c>
      <c r="C144" s="595">
        <f t="shared" ref="C144:C165" si="29">SUM(D144:W144)</f>
        <v>0</v>
      </c>
      <c r="D144" s="611">
        <f>'O5 Details by Class &amp; Accounts'!AD41</f>
        <v>0</v>
      </c>
      <c r="E144" s="611">
        <f>'O5 Details by Class &amp; Accounts'!AE41</f>
        <v>0</v>
      </c>
      <c r="F144" s="611">
        <f>'O5 Details by Class &amp; Accounts'!AF41</f>
        <v>0</v>
      </c>
      <c r="G144" s="611">
        <f>'O5 Details by Class &amp; Accounts'!AG41</f>
        <v>0</v>
      </c>
      <c r="H144" s="611">
        <f>'O5 Details by Class &amp; Accounts'!AH41</f>
        <v>0</v>
      </c>
      <c r="I144" s="611">
        <f>'O5 Details by Class &amp; Accounts'!AI41</f>
        <v>0</v>
      </c>
      <c r="J144" s="611">
        <f>'O5 Details by Class &amp; Accounts'!AJ41</f>
        <v>0</v>
      </c>
      <c r="K144" s="611">
        <f>'O5 Details by Class &amp; Accounts'!AK41</f>
        <v>0</v>
      </c>
      <c r="L144" s="611">
        <f>'O5 Details by Class &amp; Accounts'!AL41</f>
        <v>0</v>
      </c>
      <c r="M144" s="611">
        <f>'O5 Details by Class &amp; Accounts'!AM41</f>
        <v>0</v>
      </c>
      <c r="N144" s="611">
        <f>'O5 Details by Class &amp; Accounts'!AN41</f>
        <v>0</v>
      </c>
      <c r="O144" s="611">
        <f>'O5 Details by Class &amp; Accounts'!AO41</f>
        <v>0</v>
      </c>
      <c r="P144" s="611">
        <f>'O5 Details by Class &amp; Accounts'!AP41</f>
        <v>0</v>
      </c>
      <c r="Q144" s="611">
        <f>'O5 Details by Class &amp; Accounts'!AQ41</f>
        <v>0</v>
      </c>
      <c r="R144" s="611">
        <f>'O5 Details by Class &amp; Accounts'!AR41</f>
        <v>0</v>
      </c>
      <c r="S144" s="611">
        <f>'O5 Details by Class &amp; Accounts'!AS41</f>
        <v>0</v>
      </c>
      <c r="T144" s="611">
        <f>'O5 Details by Class &amp; Accounts'!AT41</f>
        <v>0</v>
      </c>
      <c r="U144" s="611">
        <f>'O5 Details by Class &amp; Accounts'!AU41</f>
        <v>0</v>
      </c>
      <c r="V144" s="611">
        <f>'O5 Details by Class &amp; Accounts'!AV41</f>
        <v>0</v>
      </c>
      <c r="W144" s="612">
        <f>'O5 Details by Class &amp; Accounts'!AW41</f>
        <v>0</v>
      </c>
      <c r="X144" s="550"/>
      <c r="Y144" s="551"/>
      <c r="Z144" s="600" t="e">
        <v>#N/A</v>
      </c>
      <c r="AA144" s="551"/>
      <c r="AB144" s="551"/>
      <c r="AC144" s="551"/>
      <c r="AD144" s="551"/>
    </row>
    <row r="145" spans="1:30" s="57" customFormat="1" ht="25.5" x14ac:dyDescent="0.2">
      <c r="A145" s="640" t="s">
        <v>825</v>
      </c>
      <c r="B145" s="349" t="s">
        <v>367</v>
      </c>
      <c r="C145" s="595">
        <f t="shared" si="29"/>
        <v>0</v>
      </c>
      <c r="D145" s="611">
        <f>'O5 Details by Class &amp; Accounts'!AD42</f>
        <v>0</v>
      </c>
      <c r="E145" s="611">
        <f>'O5 Details by Class &amp; Accounts'!AE42</f>
        <v>0</v>
      </c>
      <c r="F145" s="611">
        <f>'O5 Details by Class &amp; Accounts'!AF42</f>
        <v>0</v>
      </c>
      <c r="G145" s="611">
        <f>'O5 Details by Class &amp; Accounts'!AG42</f>
        <v>0</v>
      </c>
      <c r="H145" s="611">
        <f>'O5 Details by Class &amp; Accounts'!AH42</f>
        <v>0</v>
      </c>
      <c r="I145" s="611">
        <f>'O5 Details by Class &amp; Accounts'!AI42</f>
        <v>0</v>
      </c>
      <c r="J145" s="611">
        <f>'O5 Details by Class &amp; Accounts'!AJ42</f>
        <v>0</v>
      </c>
      <c r="K145" s="611">
        <f>'O5 Details by Class &amp; Accounts'!AK42</f>
        <v>0</v>
      </c>
      <c r="L145" s="611">
        <f>'O5 Details by Class &amp; Accounts'!AL42</f>
        <v>0</v>
      </c>
      <c r="M145" s="611">
        <f>'O5 Details by Class &amp; Accounts'!AM42</f>
        <v>0</v>
      </c>
      <c r="N145" s="611">
        <f>'O5 Details by Class &amp; Accounts'!AN42</f>
        <v>0</v>
      </c>
      <c r="O145" s="611">
        <f>'O5 Details by Class &amp; Accounts'!AO42</f>
        <v>0</v>
      </c>
      <c r="P145" s="611">
        <f>'O5 Details by Class &amp; Accounts'!AP42</f>
        <v>0</v>
      </c>
      <c r="Q145" s="611">
        <f>'O5 Details by Class &amp; Accounts'!AQ42</f>
        <v>0</v>
      </c>
      <c r="R145" s="611">
        <f>'O5 Details by Class &amp; Accounts'!AR42</f>
        <v>0</v>
      </c>
      <c r="S145" s="611">
        <f>'O5 Details by Class &amp; Accounts'!AS42</f>
        <v>0</v>
      </c>
      <c r="T145" s="611">
        <f>'O5 Details by Class &amp; Accounts'!AT42</f>
        <v>0</v>
      </c>
      <c r="U145" s="611">
        <f>'O5 Details by Class &amp; Accounts'!AU42</f>
        <v>0</v>
      </c>
      <c r="V145" s="611">
        <f>'O5 Details by Class &amp; Accounts'!AV42</f>
        <v>0</v>
      </c>
      <c r="W145" s="612">
        <f>'O5 Details by Class &amp; Accounts'!AW42</f>
        <v>0</v>
      </c>
      <c r="X145" s="550"/>
      <c r="Y145" s="551"/>
      <c r="Z145" s="600" t="s">
        <v>1417</v>
      </c>
      <c r="AA145" s="551"/>
      <c r="AB145" s="551"/>
      <c r="AC145" s="551"/>
      <c r="AD145" s="551"/>
    </row>
    <row r="146" spans="1:30" s="57" customFormat="1" ht="12.75" x14ac:dyDescent="0.2">
      <c r="A146" s="640" t="s">
        <v>826</v>
      </c>
      <c r="B146" s="349" t="s">
        <v>368</v>
      </c>
      <c r="C146" s="595">
        <f t="shared" si="29"/>
        <v>9794341.577999996</v>
      </c>
      <c r="D146" s="611">
        <f>'O5 Details by Class &amp; Accounts'!AD43</f>
        <v>8558645.2497258391</v>
      </c>
      <c r="E146" s="611">
        <f>'O5 Details by Class &amp; Accounts'!AE43</f>
        <v>832424.06663459039</v>
      </c>
      <c r="F146" s="611">
        <f>'O5 Details by Class &amp; Accounts'!AF43</f>
        <v>99239.87441995593</v>
      </c>
      <c r="G146" s="611">
        <f>'O5 Details by Class &amp; Accounts'!AG43</f>
        <v>0</v>
      </c>
      <c r="H146" s="611">
        <f>'O5 Details by Class &amp; Accounts'!AH43</f>
        <v>0</v>
      </c>
      <c r="I146" s="611">
        <f>'O5 Details by Class &amp; Accounts'!AI43</f>
        <v>0</v>
      </c>
      <c r="J146" s="611">
        <f>'O5 Details by Class &amp; Accounts'!AJ43</f>
        <v>175219.03022250917</v>
      </c>
      <c r="K146" s="611">
        <f>'O5 Details by Class &amp; Accounts'!AK43</f>
        <v>71452.709582368276</v>
      </c>
      <c r="L146" s="611">
        <f>'O5 Details by Class &amp; Accounts'!AL43</f>
        <v>57360.647414734536</v>
      </c>
      <c r="M146" s="611">
        <f>'O5 Details by Class &amp; Accounts'!AM43</f>
        <v>0</v>
      </c>
      <c r="N146" s="611">
        <f>'O5 Details by Class &amp; Accounts'!AN43</f>
        <v>0</v>
      </c>
      <c r="O146" s="611">
        <f>'O5 Details by Class &amp; Accounts'!AO43</f>
        <v>0</v>
      </c>
      <c r="P146" s="611">
        <f>'O5 Details by Class &amp; Accounts'!AP43</f>
        <v>0</v>
      </c>
      <c r="Q146" s="611">
        <f>'O5 Details by Class &amp; Accounts'!AQ43</f>
        <v>0</v>
      </c>
      <c r="R146" s="611">
        <f>'O5 Details by Class &amp; Accounts'!AR43</f>
        <v>0</v>
      </c>
      <c r="S146" s="611">
        <f>'O5 Details by Class &amp; Accounts'!AS43</f>
        <v>0</v>
      </c>
      <c r="T146" s="611">
        <f>'O5 Details by Class &amp; Accounts'!AT43</f>
        <v>0</v>
      </c>
      <c r="U146" s="611">
        <f>'O5 Details by Class &amp; Accounts'!AU43</f>
        <v>0</v>
      </c>
      <c r="V146" s="611">
        <f>'O5 Details by Class &amp; Accounts'!AV43</f>
        <v>0</v>
      </c>
      <c r="W146" s="612">
        <f>'O5 Details by Class &amp; Accounts'!AW43</f>
        <v>0</v>
      </c>
      <c r="X146" s="550"/>
      <c r="Y146" s="551"/>
      <c r="Z146" s="600" t="s">
        <v>699</v>
      </c>
      <c r="AA146" s="551"/>
      <c r="AB146" s="551"/>
      <c r="AC146" s="551"/>
      <c r="AD146" s="551"/>
    </row>
    <row r="147" spans="1:30" s="57" customFormat="1" ht="12.75" x14ac:dyDescent="0.2">
      <c r="A147" s="640" t="s">
        <v>827</v>
      </c>
      <c r="B147" s="349" t="s">
        <v>391</v>
      </c>
      <c r="C147" s="595">
        <f t="shared" si="29"/>
        <v>515491.66200000036</v>
      </c>
      <c r="D147" s="611">
        <f>'O5 Details by Class &amp; Accounts'!AD44</f>
        <v>380749.14710440068</v>
      </c>
      <c r="E147" s="611">
        <f>'O5 Details by Class &amp; Accounts'!AE44</f>
        <v>37032.117134478714</v>
      </c>
      <c r="F147" s="611">
        <f>'O5 Details by Class &amp; Accounts'!AF44</f>
        <v>4052.8711885373696</v>
      </c>
      <c r="G147" s="611">
        <f>'O5 Details by Class &amp; Accounts'!AG44</f>
        <v>0</v>
      </c>
      <c r="H147" s="611">
        <f>'O5 Details by Class &amp; Accounts'!AH44</f>
        <v>0</v>
      </c>
      <c r="I147" s="611">
        <f>'O5 Details by Class &amp; Accounts'!AI44</f>
        <v>0</v>
      </c>
      <c r="J147" s="611">
        <f>'O5 Details by Class &amp; Accounts'!AJ44</f>
        <v>87926.996286394613</v>
      </c>
      <c r="K147" s="611">
        <f>'O5 Details by Class &amp; Accounts'!AK44</f>
        <v>3178.7225008136234</v>
      </c>
      <c r="L147" s="611">
        <f>'O5 Details by Class &amp; Accounts'!AL44</f>
        <v>2551.8077853753812</v>
      </c>
      <c r="M147" s="611">
        <f>'O5 Details by Class &amp; Accounts'!AM44</f>
        <v>0</v>
      </c>
      <c r="N147" s="611">
        <f>'O5 Details by Class &amp; Accounts'!AN44</f>
        <v>0</v>
      </c>
      <c r="O147" s="611">
        <f>'O5 Details by Class &amp; Accounts'!AO44</f>
        <v>0</v>
      </c>
      <c r="P147" s="611">
        <f>'O5 Details by Class &amp; Accounts'!AP44</f>
        <v>0</v>
      </c>
      <c r="Q147" s="611">
        <f>'O5 Details by Class &amp; Accounts'!AQ44</f>
        <v>0</v>
      </c>
      <c r="R147" s="611">
        <f>'O5 Details by Class &amp; Accounts'!AR44</f>
        <v>0</v>
      </c>
      <c r="S147" s="611">
        <f>'O5 Details by Class &amp; Accounts'!AS44</f>
        <v>0</v>
      </c>
      <c r="T147" s="611">
        <f>'O5 Details by Class &amp; Accounts'!AT44</f>
        <v>0</v>
      </c>
      <c r="U147" s="611">
        <f>'O5 Details by Class &amp; Accounts'!AU44</f>
        <v>0</v>
      </c>
      <c r="V147" s="611">
        <f>'O5 Details by Class &amp; Accounts'!AV44</f>
        <v>0</v>
      </c>
      <c r="W147" s="612">
        <f>'O5 Details by Class &amp; Accounts'!AW44</f>
        <v>0</v>
      </c>
      <c r="X147" s="550"/>
      <c r="Y147" s="551"/>
      <c r="Z147" s="600" t="s">
        <v>700</v>
      </c>
      <c r="AA147" s="551"/>
      <c r="AB147" s="551"/>
      <c r="AC147" s="551"/>
      <c r="AD147" s="551"/>
    </row>
    <row r="148" spans="1:30" s="57" customFormat="1" ht="12.75" x14ac:dyDescent="0.2">
      <c r="A148" s="640">
        <v>1835</v>
      </c>
      <c r="B148" s="349" t="s">
        <v>75</v>
      </c>
      <c r="C148" s="595">
        <f t="shared" si="29"/>
        <v>0</v>
      </c>
      <c r="D148" s="628">
        <f>'O5 Details by Class &amp; Accounts'!AD45</f>
        <v>0</v>
      </c>
      <c r="E148" s="628">
        <f>'O5 Details by Class &amp; Accounts'!AE45</f>
        <v>0</v>
      </c>
      <c r="F148" s="628">
        <f>'O5 Details by Class &amp; Accounts'!AF45</f>
        <v>0</v>
      </c>
      <c r="G148" s="628">
        <f>'O5 Details by Class &amp; Accounts'!AG45</f>
        <v>0</v>
      </c>
      <c r="H148" s="628">
        <f>'O5 Details by Class &amp; Accounts'!AH45</f>
        <v>0</v>
      </c>
      <c r="I148" s="628">
        <f>'O5 Details by Class &amp; Accounts'!AI45</f>
        <v>0</v>
      </c>
      <c r="J148" s="628">
        <f>'O5 Details by Class &amp; Accounts'!AJ45</f>
        <v>0</v>
      </c>
      <c r="K148" s="628">
        <f>'O5 Details by Class &amp; Accounts'!AK45</f>
        <v>0</v>
      </c>
      <c r="L148" s="628">
        <f>'O5 Details by Class &amp; Accounts'!AL45</f>
        <v>0</v>
      </c>
      <c r="M148" s="628">
        <f>'O5 Details by Class &amp; Accounts'!AM45</f>
        <v>0</v>
      </c>
      <c r="N148" s="628">
        <f>'O5 Details by Class &amp; Accounts'!AN45</f>
        <v>0</v>
      </c>
      <c r="O148" s="628">
        <f>'O5 Details by Class &amp; Accounts'!AO45</f>
        <v>0</v>
      </c>
      <c r="P148" s="628">
        <f>'O5 Details by Class &amp; Accounts'!AP45</f>
        <v>0</v>
      </c>
      <c r="Q148" s="628">
        <f>'O5 Details by Class &amp; Accounts'!AQ45</f>
        <v>0</v>
      </c>
      <c r="R148" s="628">
        <f>'O5 Details by Class &amp; Accounts'!AR45</f>
        <v>0</v>
      </c>
      <c r="S148" s="628">
        <f>'O5 Details by Class &amp; Accounts'!AS45</f>
        <v>0</v>
      </c>
      <c r="T148" s="628">
        <f>'O5 Details by Class &amp; Accounts'!AT45</f>
        <v>0</v>
      </c>
      <c r="U148" s="628">
        <f>'O5 Details by Class &amp; Accounts'!AU45</f>
        <v>0</v>
      </c>
      <c r="V148" s="628">
        <f>'O5 Details by Class &amp; Accounts'!AV45</f>
        <v>0</v>
      </c>
      <c r="W148" s="612">
        <f>'O5 Details by Class &amp; Accounts'!AW45</f>
        <v>0</v>
      </c>
      <c r="X148" s="550"/>
      <c r="Y148" s="551"/>
      <c r="Z148" s="600" t="e">
        <v>#N/A</v>
      </c>
      <c r="AA148" s="551"/>
      <c r="AB148" s="551"/>
      <c r="AC148" s="551"/>
      <c r="AD148" s="551"/>
    </row>
    <row r="149" spans="1:30" s="57" customFormat="1" ht="25.5" x14ac:dyDescent="0.2">
      <c r="A149" s="640" t="s">
        <v>828</v>
      </c>
      <c r="B149" s="349" t="s">
        <v>392</v>
      </c>
      <c r="C149" s="595">
        <f t="shared" si="29"/>
        <v>0</v>
      </c>
      <c r="D149" s="628">
        <f>'O5 Details by Class &amp; Accounts'!AD46</f>
        <v>0</v>
      </c>
      <c r="E149" s="628">
        <f>'O5 Details by Class &amp; Accounts'!AE46</f>
        <v>0</v>
      </c>
      <c r="F149" s="628">
        <f>'O5 Details by Class &amp; Accounts'!AF46</f>
        <v>0</v>
      </c>
      <c r="G149" s="628">
        <f>'O5 Details by Class &amp; Accounts'!AG46</f>
        <v>0</v>
      </c>
      <c r="H149" s="628">
        <f>'O5 Details by Class &amp; Accounts'!AH46</f>
        <v>0</v>
      </c>
      <c r="I149" s="628">
        <f>'O5 Details by Class &amp; Accounts'!AI46</f>
        <v>0</v>
      </c>
      <c r="J149" s="628">
        <f>'O5 Details by Class &amp; Accounts'!AJ46</f>
        <v>0</v>
      </c>
      <c r="K149" s="628">
        <f>'O5 Details by Class &amp; Accounts'!AK46</f>
        <v>0</v>
      </c>
      <c r="L149" s="628">
        <f>'O5 Details by Class &amp; Accounts'!AL46</f>
        <v>0</v>
      </c>
      <c r="M149" s="628">
        <f>'O5 Details by Class &amp; Accounts'!AM46</f>
        <v>0</v>
      </c>
      <c r="N149" s="628">
        <f>'O5 Details by Class &amp; Accounts'!AN46</f>
        <v>0</v>
      </c>
      <c r="O149" s="628">
        <f>'O5 Details by Class &amp; Accounts'!AO46</f>
        <v>0</v>
      </c>
      <c r="P149" s="628">
        <f>'O5 Details by Class &amp; Accounts'!AP46</f>
        <v>0</v>
      </c>
      <c r="Q149" s="628">
        <f>'O5 Details by Class &amp; Accounts'!AQ46</f>
        <v>0</v>
      </c>
      <c r="R149" s="628">
        <f>'O5 Details by Class &amp; Accounts'!AR46</f>
        <v>0</v>
      </c>
      <c r="S149" s="628">
        <f>'O5 Details by Class &amp; Accounts'!AS46</f>
        <v>0</v>
      </c>
      <c r="T149" s="628">
        <f>'O5 Details by Class &amp; Accounts'!AT46</f>
        <v>0</v>
      </c>
      <c r="U149" s="628">
        <f>'O5 Details by Class &amp; Accounts'!AU46</f>
        <v>0</v>
      </c>
      <c r="V149" s="628">
        <f>'O5 Details by Class &amp; Accounts'!AV46</f>
        <v>0</v>
      </c>
      <c r="W149" s="612">
        <f>'O5 Details by Class &amp; Accounts'!AW46</f>
        <v>0</v>
      </c>
      <c r="X149" s="550"/>
      <c r="Y149" s="551"/>
      <c r="Z149" s="600" t="s">
        <v>1417</v>
      </c>
      <c r="AA149" s="551"/>
      <c r="AB149" s="551"/>
      <c r="AC149" s="551"/>
      <c r="AD149" s="551"/>
    </row>
    <row r="150" spans="1:30" s="57" customFormat="1" ht="12.75" x14ac:dyDescent="0.2">
      <c r="A150" s="640" t="s">
        <v>829</v>
      </c>
      <c r="B150" s="349" t="s">
        <v>393</v>
      </c>
      <c r="C150" s="595">
        <f t="shared" si="29"/>
        <v>12971935.964925</v>
      </c>
      <c r="D150" s="628">
        <f>'O5 Details by Class &amp; Accounts'!AD47</f>
        <v>11335340.639469901</v>
      </c>
      <c r="E150" s="628">
        <f>'O5 Details by Class &amp; Accounts'!AE47</f>
        <v>1102488.7790620988</v>
      </c>
      <c r="F150" s="628">
        <f>'O5 Details by Class &amp; Accounts'!AF47</f>
        <v>131436.43050334987</v>
      </c>
      <c r="G150" s="628">
        <f>'O5 Details by Class &amp; Accounts'!AG47</f>
        <v>0</v>
      </c>
      <c r="H150" s="628">
        <f>'O5 Details by Class &amp; Accounts'!AH47</f>
        <v>0</v>
      </c>
      <c r="I150" s="628">
        <f>'O5 Details by Class &amp; Accounts'!AI47</f>
        <v>0</v>
      </c>
      <c r="J150" s="628">
        <f>'O5 Details by Class &amp; Accounts'!AJ47</f>
        <v>232065.62909630305</v>
      </c>
      <c r="K150" s="628">
        <f>'O5 Details by Class &amp; Accounts'!AK47</f>
        <v>94634.229962411919</v>
      </c>
      <c r="L150" s="628">
        <f>'O5 Details by Class &amp; Accounts'!AL47</f>
        <v>75970.25683093624</v>
      </c>
      <c r="M150" s="628">
        <f>'O5 Details by Class &amp; Accounts'!AM47</f>
        <v>0</v>
      </c>
      <c r="N150" s="628">
        <f>'O5 Details by Class &amp; Accounts'!AN47</f>
        <v>0</v>
      </c>
      <c r="O150" s="628">
        <f>'O5 Details by Class &amp; Accounts'!AO47</f>
        <v>0</v>
      </c>
      <c r="P150" s="628">
        <f>'O5 Details by Class &amp; Accounts'!AP47</f>
        <v>0</v>
      </c>
      <c r="Q150" s="628">
        <f>'O5 Details by Class &amp; Accounts'!AQ47</f>
        <v>0</v>
      </c>
      <c r="R150" s="628">
        <f>'O5 Details by Class &amp; Accounts'!AR47</f>
        <v>0</v>
      </c>
      <c r="S150" s="628">
        <f>'O5 Details by Class &amp; Accounts'!AS47</f>
        <v>0</v>
      </c>
      <c r="T150" s="628">
        <f>'O5 Details by Class &amp; Accounts'!AT47</f>
        <v>0</v>
      </c>
      <c r="U150" s="628">
        <f>'O5 Details by Class &amp; Accounts'!AU47</f>
        <v>0</v>
      </c>
      <c r="V150" s="628">
        <f>'O5 Details by Class &amp; Accounts'!AV47</f>
        <v>0</v>
      </c>
      <c r="W150" s="612">
        <f>'O5 Details by Class &amp; Accounts'!AW47</f>
        <v>0</v>
      </c>
      <c r="X150" s="550"/>
      <c r="Y150" s="551"/>
      <c r="Z150" s="600" t="s">
        <v>699</v>
      </c>
      <c r="AA150" s="551"/>
      <c r="AB150" s="551"/>
      <c r="AC150" s="551"/>
      <c r="AD150" s="551"/>
    </row>
    <row r="151" spans="1:30" s="57" customFormat="1" ht="12.75" x14ac:dyDescent="0.2">
      <c r="A151" s="640" t="s">
        <v>830</v>
      </c>
      <c r="B151" s="349" t="s">
        <v>394</v>
      </c>
      <c r="C151" s="595">
        <f t="shared" si="29"/>
        <v>1441326.2183249996</v>
      </c>
      <c r="D151" s="628">
        <f>'O5 Details by Class &amp; Accounts'!AD48</f>
        <v>1064583.1325327128</v>
      </c>
      <c r="E151" s="628">
        <f>'O5 Details by Class &amp; Accounts'!AE48</f>
        <v>103542.62790385653</v>
      </c>
      <c r="F151" s="628">
        <f>'O5 Details by Class &amp; Accounts'!AF48</f>
        <v>11331.918504499319</v>
      </c>
      <c r="G151" s="628">
        <f>'O5 Details by Class &amp; Accounts'!AG48</f>
        <v>0</v>
      </c>
      <c r="H151" s="628">
        <f>'O5 Details by Class &amp; Accounts'!AH48</f>
        <v>0</v>
      </c>
      <c r="I151" s="628">
        <f>'O5 Details by Class &amp; Accounts'!AI48</f>
        <v>0</v>
      </c>
      <c r="J151" s="628">
        <f>'O5 Details by Class &amp; Accounts'!AJ48</f>
        <v>245845.8485137347</v>
      </c>
      <c r="K151" s="628">
        <f>'O5 Details by Class &amp; Accounts'!AK48</f>
        <v>8887.7792192151519</v>
      </c>
      <c r="L151" s="628">
        <f>'O5 Details by Class &amp; Accounts'!AL48</f>
        <v>7134.9116509810538</v>
      </c>
      <c r="M151" s="628">
        <f>'O5 Details by Class &amp; Accounts'!AM48</f>
        <v>0</v>
      </c>
      <c r="N151" s="628">
        <f>'O5 Details by Class &amp; Accounts'!AN48</f>
        <v>0</v>
      </c>
      <c r="O151" s="628">
        <f>'O5 Details by Class &amp; Accounts'!AO48</f>
        <v>0</v>
      </c>
      <c r="P151" s="628">
        <f>'O5 Details by Class &amp; Accounts'!AP48</f>
        <v>0</v>
      </c>
      <c r="Q151" s="628">
        <f>'O5 Details by Class &amp; Accounts'!AQ48</f>
        <v>0</v>
      </c>
      <c r="R151" s="628">
        <f>'O5 Details by Class &amp; Accounts'!AR48</f>
        <v>0</v>
      </c>
      <c r="S151" s="628">
        <f>'O5 Details by Class &amp; Accounts'!AS48</f>
        <v>0</v>
      </c>
      <c r="T151" s="628">
        <f>'O5 Details by Class &amp; Accounts'!AT48</f>
        <v>0</v>
      </c>
      <c r="U151" s="628">
        <f>'O5 Details by Class &amp; Accounts'!AU48</f>
        <v>0</v>
      </c>
      <c r="V151" s="628">
        <f>'O5 Details by Class &amp; Accounts'!AV48</f>
        <v>0</v>
      </c>
      <c r="W151" s="612">
        <f>'O5 Details by Class &amp; Accounts'!AW48</f>
        <v>0</v>
      </c>
      <c r="X151" s="550"/>
      <c r="Y151" s="551"/>
      <c r="Z151" s="600" t="s">
        <v>700</v>
      </c>
      <c r="AA151" s="551"/>
      <c r="AB151" s="551"/>
      <c r="AC151" s="551"/>
      <c r="AD151" s="551"/>
    </row>
    <row r="152" spans="1:30" s="57" customFormat="1" ht="12.75" x14ac:dyDescent="0.2">
      <c r="A152" s="640">
        <v>1840</v>
      </c>
      <c r="B152" s="349" t="s">
        <v>76</v>
      </c>
      <c r="C152" s="595">
        <f t="shared" si="29"/>
        <v>0</v>
      </c>
      <c r="D152" s="628">
        <f>'O5 Details by Class &amp; Accounts'!AD49</f>
        <v>0</v>
      </c>
      <c r="E152" s="628">
        <f>'O5 Details by Class &amp; Accounts'!AE49</f>
        <v>0</v>
      </c>
      <c r="F152" s="628">
        <f>'O5 Details by Class &amp; Accounts'!AF49</f>
        <v>0</v>
      </c>
      <c r="G152" s="628">
        <f>'O5 Details by Class &amp; Accounts'!AG49</f>
        <v>0</v>
      </c>
      <c r="H152" s="628">
        <f>'O5 Details by Class &amp; Accounts'!AH49</f>
        <v>0</v>
      </c>
      <c r="I152" s="628">
        <f>'O5 Details by Class &amp; Accounts'!AI49</f>
        <v>0</v>
      </c>
      <c r="J152" s="628">
        <f>'O5 Details by Class &amp; Accounts'!AJ49</f>
        <v>0</v>
      </c>
      <c r="K152" s="628">
        <f>'O5 Details by Class &amp; Accounts'!AK49</f>
        <v>0</v>
      </c>
      <c r="L152" s="628">
        <f>'O5 Details by Class &amp; Accounts'!AL49</f>
        <v>0</v>
      </c>
      <c r="M152" s="628">
        <f>'O5 Details by Class &amp; Accounts'!AM49</f>
        <v>0</v>
      </c>
      <c r="N152" s="628">
        <f>'O5 Details by Class &amp; Accounts'!AN49</f>
        <v>0</v>
      </c>
      <c r="O152" s="628">
        <f>'O5 Details by Class &amp; Accounts'!AO49</f>
        <v>0</v>
      </c>
      <c r="P152" s="628">
        <f>'O5 Details by Class &amp; Accounts'!AP49</f>
        <v>0</v>
      </c>
      <c r="Q152" s="628">
        <f>'O5 Details by Class &amp; Accounts'!AQ49</f>
        <v>0</v>
      </c>
      <c r="R152" s="628">
        <f>'O5 Details by Class &amp; Accounts'!AR49</f>
        <v>0</v>
      </c>
      <c r="S152" s="628">
        <f>'O5 Details by Class &amp; Accounts'!AS49</f>
        <v>0</v>
      </c>
      <c r="T152" s="628">
        <f>'O5 Details by Class &amp; Accounts'!AT49</f>
        <v>0</v>
      </c>
      <c r="U152" s="628">
        <f>'O5 Details by Class &amp; Accounts'!AU49</f>
        <v>0</v>
      </c>
      <c r="V152" s="628">
        <f>'O5 Details by Class &amp; Accounts'!AV49</f>
        <v>0</v>
      </c>
      <c r="W152" s="612">
        <f>'O5 Details by Class &amp; Accounts'!AW49</f>
        <v>0</v>
      </c>
      <c r="X152" s="550"/>
      <c r="Y152" s="551"/>
      <c r="Z152" s="600" t="e">
        <v>#N/A</v>
      </c>
      <c r="AA152" s="551"/>
      <c r="AB152" s="551"/>
      <c r="AC152" s="551"/>
      <c r="AD152" s="551"/>
    </row>
    <row r="153" spans="1:30" s="57" customFormat="1" ht="12.75" x14ac:dyDescent="0.2">
      <c r="A153" s="640" t="s">
        <v>831</v>
      </c>
      <c r="B153" s="349" t="s">
        <v>395</v>
      </c>
      <c r="C153" s="595">
        <f t="shared" si="29"/>
        <v>0</v>
      </c>
      <c r="D153" s="628">
        <f>'O5 Details by Class &amp; Accounts'!AD50</f>
        <v>0</v>
      </c>
      <c r="E153" s="628">
        <f>'O5 Details by Class &amp; Accounts'!AE50</f>
        <v>0</v>
      </c>
      <c r="F153" s="628">
        <f>'O5 Details by Class &amp; Accounts'!AF50</f>
        <v>0</v>
      </c>
      <c r="G153" s="628">
        <f>'O5 Details by Class &amp; Accounts'!AG50</f>
        <v>0</v>
      </c>
      <c r="H153" s="628">
        <f>'O5 Details by Class &amp; Accounts'!AH50</f>
        <v>0</v>
      </c>
      <c r="I153" s="628">
        <f>'O5 Details by Class &amp; Accounts'!AI50</f>
        <v>0</v>
      </c>
      <c r="J153" s="628">
        <f>'O5 Details by Class &amp; Accounts'!AJ50</f>
        <v>0</v>
      </c>
      <c r="K153" s="628">
        <f>'O5 Details by Class &amp; Accounts'!AK50</f>
        <v>0</v>
      </c>
      <c r="L153" s="628">
        <f>'O5 Details by Class &amp; Accounts'!AL50</f>
        <v>0</v>
      </c>
      <c r="M153" s="628">
        <f>'O5 Details by Class &amp; Accounts'!AM50</f>
        <v>0</v>
      </c>
      <c r="N153" s="628">
        <f>'O5 Details by Class &amp; Accounts'!AN50</f>
        <v>0</v>
      </c>
      <c r="O153" s="628">
        <f>'O5 Details by Class &amp; Accounts'!AO50</f>
        <v>0</v>
      </c>
      <c r="P153" s="628">
        <f>'O5 Details by Class &amp; Accounts'!AP50</f>
        <v>0</v>
      </c>
      <c r="Q153" s="628">
        <f>'O5 Details by Class &amp; Accounts'!AQ50</f>
        <v>0</v>
      </c>
      <c r="R153" s="628">
        <f>'O5 Details by Class &amp; Accounts'!AR50</f>
        <v>0</v>
      </c>
      <c r="S153" s="628">
        <f>'O5 Details by Class &amp; Accounts'!AS50</f>
        <v>0</v>
      </c>
      <c r="T153" s="628">
        <f>'O5 Details by Class &amp; Accounts'!AT50</f>
        <v>0</v>
      </c>
      <c r="U153" s="628">
        <f>'O5 Details by Class &amp; Accounts'!AU50</f>
        <v>0</v>
      </c>
      <c r="V153" s="628">
        <f>'O5 Details by Class &amp; Accounts'!AV50</f>
        <v>0</v>
      </c>
      <c r="W153" s="612">
        <f>'O5 Details by Class &amp; Accounts'!AW50</f>
        <v>0</v>
      </c>
      <c r="X153" s="550"/>
      <c r="Y153" s="551"/>
      <c r="Z153" s="600" t="s">
        <v>1417</v>
      </c>
      <c r="AA153" s="551"/>
      <c r="AB153" s="551"/>
      <c r="AC153" s="551"/>
      <c r="AD153" s="551"/>
    </row>
    <row r="154" spans="1:30" s="57" customFormat="1" ht="12.75" x14ac:dyDescent="0.2">
      <c r="A154" s="640" t="s">
        <v>832</v>
      </c>
      <c r="B154" s="349" t="s">
        <v>396</v>
      </c>
      <c r="C154" s="595">
        <f t="shared" si="29"/>
        <v>6629096.2460624995</v>
      </c>
      <c r="D154" s="628">
        <f>'O5 Details by Class &amp; Accounts'!AD51</f>
        <v>5792740.9049913594</v>
      </c>
      <c r="E154" s="628">
        <f>'O5 Details by Class &amp; Accounts'!AE51</f>
        <v>563408.90414261643</v>
      </c>
      <c r="F154" s="628">
        <f>'O5 Details by Class &amp; Accounts'!AF51</f>
        <v>67168.443507703429</v>
      </c>
      <c r="G154" s="628">
        <f>'O5 Details by Class &amp; Accounts'!AG51</f>
        <v>0</v>
      </c>
      <c r="H154" s="628">
        <f>'O5 Details by Class &amp; Accounts'!AH51</f>
        <v>0</v>
      </c>
      <c r="I154" s="628">
        <f>'O5 Details by Class &amp; Accounts'!AI51</f>
        <v>0</v>
      </c>
      <c r="J154" s="628">
        <f>'O5 Details by Class &amp; Accounts'!AJ51</f>
        <v>118593.35374782121</v>
      </c>
      <c r="K154" s="628">
        <f>'O5 Details by Class &amp; Accounts'!AK51</f>
        <v>48361.279325546471</v>
      </c>
      <c r="L154" s="628">
        <f>'O5 Details by Class &amp; Accounts'!AL51</f>
        <v>38823.360347452588</v>
      </c>
      <c r="M154" s="628">
        <f>'O5 Details by Class &amp; Accounts'!AM51</f>
        <v>0</v>
      </c>
      <c r="N154" s="628">
        <f>'O5 Details by Class &amp; Accounts'!AN51</f>
        <v>0</v>
      </c>
      <c r="O154" s="628">
        <f>'O5 Details by Class &amp; Accounts'!AO51</f>
        <v>0</v>
      </c>
      <c r="P154" s="628">
        <f>'O5 Details by Class &amp; Accounts'!AP51</f>
        <v>0</v>
      </c>
      <c r="Q154" s="628">
        <f>'O5 Details by Class &amp; Accounts'!AQ51</f>
        <v>0</v>
      </c>
      <c r="R154" s="628">
        <f>'O5 Details by Class &amp; Accounts'!AR51</f>
        <v>0</v>
      </c>
      <c r="S154" s="628">
        <f>'O5 Details by Class &amp; Accounts'!AS51</f>
        <v>0</v>
      </c>
      <c r="T154" s="628">
        <f>'O5 Details by Class &amp; Accounts'!AT51</f>
        <v>0</v>
      </c>
      <c r="U154" s="628">
        <f>'O5 Details by Class &amp; Accounts'!AU51</f>
        <v>0</v>
      </c>
      <c r="V154" s="628">
        <f>'O5 Details by Class &amp; Accounts'!AV51</f>
        <v>0</v>
      </c>
      <c r="W154" s="612">
        <f>'O5 Details by Class &amp; Accounts'!AW51</f>
        <v>0</v>
      </c>
      <c r="X154" s="550"/>
      <c r="Y154" s="551"/>
      <c r="Z154" s="600" t="s">
        <v>699</v>
      </c>
      <c r="AA154" s="551"/>
      <c r="AB154" s="551"/>
      <c r="AC154" s="551"/>
      <c r="AD154" s="551"/>
    </row>
    <row r="155" spans="1:30" s="57" customFormat="1" ht="12.75" x14ac:dyDescent="0.2">
      <c r="A155" s="640" t="s">
        <v>833</v>
      </c>
      <c r="B155" s="349" t="s">
        <v>397</v>
      </c>
      <c r="C155" s="595">
        <f t="shared" si="29"/>
        <v>2209698.7486874992</v>
      </c>
      <c r="D155" s="628">
        <f>'O5 Details by Class &amp; Accounts'!AD52</f>
        <v>1632113.5256702295</v>
      </c>
      <c r="E155" s="628">
        <f>'O5 Details by Class &amp; Accounts'!AE52</f>
        <v>158741.31227617501</v>
      </c>
      <c r="F155" s="628">
        <f>'O5 Details by Class &amp; Accounts'!AF52</f>
        <v>17372.976236233746</v>
      </c>
      <c r="G155" s="628">
        <f>'O5 Details by Class &amp; Accounts'!AG52</f>
        <v>0</v>
      </c>
      <c r="H155" s="628">
        <f>'O5 Details by Class &amp; Accounts'!AH52</f>
        <v>0</v>
      </c>
      <c r="I155" s="628">
        <f>'O5 Details by Class &amp; Accounts'!AI52</f>
        <v>0</v>
      </c>
      <c r="J155" s="628">
        <f>'O5 Details by Class &amp; Accounts'!AJ52</f>
        <v>376906.53019698395</v>
      </c>
      <c r="K155" s="628">
        <f>'O5 Details by Class &amp; Accounts'!AK52</f>
        <v>13625.863714693134</v>
      </c>
      <c r="L155" s="628">
        <f>'O5 Details by Class &amp; Accounts'!AL52</f>
        <v>10938.540593184211</v>
      </c>
      <c r="M155" s="628">
        <f>'O5 Details by Class &amp; Accounts'!AM52</f>
        <v>0</v>
      </c>
      <c r="N155" s="628">
        <f>'O5 Details by Class &amp; Accounts'!AN52</f>
        <v>0</v>
      </c>
      <c r="O155" s="628">
        <f>'O5 Details by Class &amp; Accounts'!AO52</f>
        <v>0</v>
      </c>
      <c r="P155" s="628">
        <f>'O5 Details by Class &amp; Accounts'!AP52</f>
        <v>0</v>
      </c>
      <c r="Q155" s="628">
        <f>'O5 Details by Class &amp; Accounts'!AQ52</f>
        <v>0</v>
      </c>
      <c r="R155" s="628">
        <f>'O5 Details by Class &amp; Accounts'!AR52</f>
        <v>0</v>
      </c>
      <c r="S155" s="628">
        <f>'O5 Details by Class &amp; Accounts'!AS52</f>
        <v>0</v>
      </c>
      <c r="T155" s="628">
        <f>'O5 Details by Class &amp; Accounts'!AT52</f>
        <v>0</v>
      </c>
      <c r="U155" s="628">
        <f>'O5 Details by Class &amp; Accounts'!AU52</f>
        <v>0</v>
      </c>
      <c r="V155" s="628">
        <f>'O5 Details by Class &amp; Accounts'!AV52</f>
        <v>0</v>
      </c>
      <c r="W155" s="612">
        <f>'O5 Details by Class &amp; Accounts'!AW52</f>
        <v>0</v>
      </c>
      <c r="X155" s="550"/>
      <c r="Y155" s="551"/>
      <c r="Z155" s="600" t="s">
        <v>700</v>
      </c>
      <c r="AA155" s="551"/>
      <c r="AB155" s="551"/>
      <c r="AC155" s="551"/>
      <c r="AD155" s="551"/>
    </row>
    <row r="156" spans="1:30" s="57" customFormat="1" ht="12.75" x14ac:dyDescent="0.2">
      <c r="A156" s="640">
        <v>1845</v>
      </c>
      <c r="B156" s="349" t="s">
        <v>84</v>
      </c>
      <c r="C156" s="595">
        <f t="shared" si="29"/>
        <v>0</v>
      </c>
      <c r="D156" s="628">
        <f>'O5 Details by Class &amp; Accounts'!AD53</f>
        <v>0</v>
      </c>
      <c r="E156" s="628">
        <f>'O5 Details by Class &amp; Accounts'!AE53</f>
        <v>0</v>
      </c>
      <c r="F156" s="628">
        <f>'O5 Details by Class &amp; Accounts'!AF53</f>
        <v>0</v>
      </c>
      <c r="G156" s="628">
        <f>'O5 Details by Class &amp; Accounts'!AG53</f>
        <v>0</v>
      </c>
      <c r="H156" s="628">
        <f>'O5 Details by Class &amp; Accounts'!AH53</f>
        <v>0</v>
      </c>
      <c r="I156" s="628">
        <f>'O5 Details by Class &amp; Accounts'!AI53</f>
        <v>0</v>
      </c>
      <c r="J156" s="628">
        <f>'O5 Details by Class &amp; Accounts'!AJ53</f>
        <v>0</v>
      </c>
      <c r="K156" s="628">
        <f>'O5 Details by Class &amp; Accounts'!AK53</f>
        <v>0</v>
      </c>
      <c r="L156" s="628">
        <f>'O5 Details by Class &amp; Accounts'!AL53</f>
        <v>0</v>
      </c>
      <c r="M156" s="628">
        <f>'O5 Details by Class &amp; Accounts'!AM53</f>
        <v>0</v>
      </c>
      <c r="N156" s="628">
        <f>'O5 Details by Class &amp; Accounts'!AN53</f>
        <v>0</v>
      </c>
      <c r="O156" s="628">
        <f>'O5 Details by Class &amp; Accounts'!AO53</f>
        <v>0</v>
      </c>
      <c r="P156" s="628">
        <f>'O5 Details by Class &amp; Accounts'!AP53</f>
        <v>0</v>
      </c>
      <c r="Q156" s="628">
        <f>'O5 Details by Class &amp; Accounts'!AQ53</f>
        <v>0</v>
      </c>
      <c r="R156" s="628">
        <f>'O5 Details by Class &amp; Accounts'!AR53</f>
        <v>0</v>
      </c>
      <c r="S156" s="628">
        <f>'O5 Details by Class &amp; Accounts'!AS53</f>
        <v>0</v>
      </c>
      <c r="T156" s="628">
        <f>'O5 Details by Class &amp; Accounts'!AT53</f>
        <v>0</v>
      </c>
      <c r="U156" s="628">
        <f>'O5 Details by Class &amp; Accounts'!AU53</f>
        <v>0</v>
      </c>
      <c r="V156" s="628">
        <f>'O5 Details by Class &amp; Accounts'!AV53</f>
        <v>0</v>
      </c>
      <c r="W156" s="612">
        <f>'O5 Details by Class &amp; Accounts'!AW53</f>
        <v>0</v>
      </c>
      <c r="X156" s="550"/>
      <c r="Y156" s="551"/>
      <c r="Z156" s="600" t="e">
        <v>#N/A</v>
      </c>
      <c r="AA156" s="551"/>
      <c r="AB156" s="551"/>
      <c r="AC156" s="551"/>
      <c r="AD156" s="551"/>
    </row>
    <row r="157" spans="1:30" s="57" customFormat="1" ht="25.5" x14ac:dyDescent="0.2">
      <c r="A157" s="640" t="s">
        <v>834</v>
      </c>
      <c r="B157" s="349" t="s">
        <v>398</v>
      </c>
      <c r="C157" s="595">
        <f t="shared" si="29"/>
        <v>0</v>
      </c>
      <c r="D157" s="628">
        <f>'O5 Details by Class &amp; Accounts'!AD54</f>
        <v>0</v>
      </c>
      <c r="E157" s="628">
        <f>'O5 Details by Class &amp; Accounts'!AE54</f>
        <v>0</v>
      </c>
      <c r="F157" s="628">
        <f>'O5 Details by Class &amp; Accounts'!AF54</f>
        <v>0</v>
      </c>
      <c r="G157" s="628">
        <f>'O5 Details by Class &amp; Accounts'!AG54</f>
        <v>0</v>
      </c>
      <c r="H157" s="628">
        <f>'O5 Details by Class &amp; Accounts'!AH54</f>
        <v>0</v>
      </c>
      <c r="I157" s="628">
        <f>'O5 Details by Class &amp; Accounts'!AI54</f>
        <v>0</v>
      </c>
      <c r="J157" s="628">
        <f>'O5 Details by Class &amp; Accounts'!AJ54</f>
        <v>0</v>
      </c>
      <c r="K157" s="628">
        <f>'O5 Details by Class &amp; Accounts'!AK54</f>
        <v>0</v>
      </c>
      <c r="L157" s="628">
        <f>'O5 Details by Class &amp; Accounts'!AL54</f>
        <v>0</v>
      </c>
      <c r="M157" s="628">
        <f>'O5 Details by Class &amp; Accounts'!AM54</f>
        <v>0</v>
      </c>
      <c r="N157" s="628">
        <f>'O5 Details by Class &amp; Accounts'!AN54</f>
        <v>0</v>
      </c>
      <c r="O157" s="628">
        <f>'O5 Details by Class &amp; Accounts'!AO54</f>
        <v>0</v>
      </c>
      <c r="P157" s="628">
        <f>'O5 Details by Class &amp; Accounts'!AP54</f>
        <v>0</v>
      </c>
      <c r="Q157" s="628">
        <f>'O5 Details by Class &amp; Accounts'!AQ54</f>
        <v>0</v>
      </c>
      <c r="R157" s="628">
        <f>'O5 Details by Class &amp; Accounts'!AR54</f>
        <v>0</v>
      </c>
      <c r="S157" s="628">
        <f>'O5 Details by Class &amp; Accounts'!AS54</f>
        <v>0</v>
      </c>
      <c r="T157" s="628">
        <f>'O5 Details by Class &amp; Accounts'!AT54</f>
        <v>0</v>
      </c>
      <c r="U157" s="628">
        <f>'O5 Details by Class &amp; Accounts'!AU54</f>
        <v>0</v>
      </c>
      <c r="V157" s="628">
        <f>'O5 Details by Class &amp; Accounts'!AV54</f>
        <v>0</v>
      </c>
      <c r="W157" s="612">
        <f>'O5 Details by Class &amp; Accounts'!AW54</f>
        <v>0</v>
      </c>
      <c r="X157" s="550"/>
      <c r="Y157" s="551"/>
      <c r="Z157" s="600" t="s">
        <v>1417</v>
      </c>
      <c r="AA157" s="551"/>
      <c r="AB157" s="551"/>
      <c r="AC157" s="551"/>
      <c r="AD157" s="551"/>
    </row>
    <row r="158" spans="1:30" s="57" customFormat="1" ht="12.75" x14ac:dyDescent="0.2">
      <c r="A158" s="640" t="s">
        <v>835</v>
      </c>
      <c r="B158" s="349" t="s">
        <v>399</v>
      </c>
      <c r="C158" s="595">
        <f t="shared" si="29"/>
        <v>3067486.6416249997</v>
      </c>
      <c r="D158" s="628">
        <f>'O5 Details by Class &amp; Accounts'!AD55</f>
        <v>2680479.3119439315</v>
      </c>
      <c r="E158" s="628">
        <f>'O5 Details by Class &amp; Accounts'!AE55</f>
        <v>260706.62169923814</v>
      </c>
      <c r="F158" s="628">
        <f>'O5 Details by Class &amp; Accounts'!AF55</f>
        <v>31080.903874491909</v>
      </c>
      <c r="G158" s="628">
        <f>'O5 Details by Class &amp; Accounts'!AG55</f>
        <v>0</v>
      </c>
      <c r="H158" s="628">
        <f>'O5 Details by Class &amp; Accounts'!AH55</f>
        <v>0</v>
      </c>
      <c r="I158" s="628">
        <f>'O5 Details by Class &amp; Accounts'!AI55</f>
        <v>0</v>
      </c>
      <c r="J158" s="628">
        <f>'O5 Details by Class &amp; Accounts'!AJ55</f>
        <v>54876.790878247848</v>
      </c>
      <c r="K158" s="628">
        <f>'O5 Details by Class &amp; Accounts'!AK55</f>
        <v>22378.250789634174</v>
      </c>
      <c r="L158" s="628">
        <f>'O5 Details by Class &amp; Accounts'!AL55</f>
        <v>17964.762439456325</v>
      </c>
      <c r="M158" s="628">
        <f>'O5 Details by Class &amp; Accounts'!AM55</f>
        <v>0</v>
      </c>
      <c r="N158" s="628">
        <f>'O5 Details by Class &amp; Accounts'!AN55</f>
        <v>0</v>
      </c>
      <c r="O158" s="628">
        <f>'O5 Details by Class &amp; Accounts'!AO55</f>
        <v>0</v>
      </c>
      <c r="P158" s="628">
        <f>'O5 Details by Class &amp; Accounts'!AP55</f>
        <v>0</v>
      </c>
      <c r="Q158" s="628">
        <f>'O5 Details by Class &amp; Accounts'!AQ55</f>
        <v>0</v>
      </c>
      <c r="R158" s="628">
        <f>'O5 Details by Class &amp; Accounts'!AR55</f>
        <v>0</v>
      </c>
      <c r="S158" s="628">
        <f>'O5 Details by Class &amp; Accounts'!AS55</f>
        <v>0</v>
      </c>
      <c r="T158" s="628">
        <f>'O5 Details by Class &amp; Accounts'!AT55</f>
        <v>0</v>
      </c>
      <c r="U158" s="628">
        <f>'O5 Details by Class &amp; Accounts'!AU55</f>
        <v>0</v>
      </c>
      <c r="V158" s="628">
        <f>'O5 Details by Class &amp; Accounts'!AV55</f>
        <v>0</v>
      </c>
      <c r="W158" s="612">
        <f>'O5 Details by Class &amp; Accounts'!AW55</f>
        <v>0</v>
      </c>
      <c r="X158" s="550"/>
      <c r="Y158" s="551"/>
      <c r="Z158" s="600" t="s">
        <v>699</v>
      </c>
      <c r="AA158" s="551"/>
      <c r="AB158" s="551"/>
      <c r="AC158" s="551"/>
      <c r="AD158" s="551"/>
    </row>
    <row r="159" spans="1:30" s="57" customFormat="1" ht="25.5" x14ac:dyDescent="0.2">
      <c r="A159" s="640" t="s">
        <v>836</v>
      </c>
      <c r="B159" s="349" t="s">
        <v>631</v>
      </c>
      <c r="C159" s="595">
        <f t="shared" si="29"/>
        <v>3067486.6416249992</v>
      </c>
      <c r="D159" s="628">
        <f>'O5 Details by Class &amp; Accounts'!AD56</f>
        <v>2265687.3207638036</v>
      </c>
      <c r="E159" s="628">
        <f>'O5 Details by Class &amp; Accounts'!AE56</f>
        <v>220363.45686054108</v>
      </c>
      <c r="F159" s="628">
        <f>'O5 Details by Class &amp; Accounts'!AF56</f>
        <v>24117.030686454065</v>
      </c>
      <c r="G159" s="628">
        <f>'O5 Details by Class &amp; Accounts'!AG56</f>
        <v>0</v>
      </c>
      <c r="H159" s="628">
        <f>'O5 Details by Class &amp; Accounts'!AH56</f>
        <v>0</v>
      </c>
      <c r="I159" s="628">
        <f>'O5 Details by Class &amp; Accounts'!AI56</f>
        <v>0</v>
      </c>
      <c r="J159" s="628">
        <f>'O5 Details by Class &amp; Accounts'!AJ56</f>
        <v>523218.71802986838</v>
      </c>
      <c r="K159" s="628">
        <f>'O5 Details by Class &amp; Accounts'!AK56</f>
        <v>18915.318185454169</v>
      </c>
      <c r="L159" s="628">
        <f>'O5 Details by Class &amp; Accounts'!AL56</f>
        <v>15184.797098878487</v>
      </c>
      <c r="M159" s="628">
        <f>'O5 Details by Class &amp; Accounts'!AM56</f>
        <v>0</v>
      </c>
      <c r="N159" s="628">
        <f>'O5 Details by Class &amp; Accounts'!AN56</f>
        <v>0</v>
      </c>
      <c r="O159" s="628">
        <f>'O5 Details by Class &amp; Accounts'!AO56</f>
        <v>0</v>
      </c>
      <c r="P159" s="628">
        <f>'O5 Details by Class &amp; Accounts'!AP56</f>
        <v>0</v>
      </c>
      <c r="Q159" s="628">
        <f>'O5 Details by Class &amp; Accounts'!AQ56</f>
        <v>0</v>
      </c>
      <c r="R159" s="628">
        <f>'O5 Details by Class &amp; Accounts'!AR56</f>
        <v>0</v>
      </c>
      <c r="S159" s="628">
        <f>'O5 Details by Class &amp; Accounts'!AS56</f>
        <v>0</v>
      </c>
      <c r="T159" s="628">
        <f>'O5 Details by Class &amp; Accounts'!AT56</f>
        <v>0</v>
      </c>
      <c r="U159" s="628">
        <f>'O5 Details by Class &amp; Accounts'!AU56</f>
        <v>0</v>
      </c>
      <c r="V159" s="628">
        <f>'O5 Details by Class &amp; Accounts'!AV56</f>
        <v>0</v>
      </c>
      <c r="W159" s="612">
        <f>'O5 Details by Class &amp; Accounts'!AW56</f>
        <v>0</v>
      </c>
      <c r="X159" s="550"/>
      <c r="Y159" s="551"/>
      <c r="Z159" s="600" t="s">
        <v>700</v>
      </c>
      <c r="AA159" s="551"/>
      <c r="AB159" s="551"/>
      <c r="AC159" s="551"/>
      <c r="AD159" s="551"/>
    </row>
    <row r="160" spans="1:30" s="57" customFormat="1" ht="12.75" x14ac:dyDescent="0.2">
      <c r="A160" s="640">
        <v>1850</v>
      </c>
      <c r="B160" s="349" t="s">
        <v>90</v>
      </c>
      <c r="C160" s="595">
        <f t="shared" si="29"/>
        <v>9356135.6895000022</v>
      </c>
      <c r="D160" s="628">
        <f>'O5 Details by Class &amp; Accounts'!AD57</f>
        <v>8182523.7880885135</v>
      </c>
      <c r="E160" s="628">
        <f>'O5 Details by Class &amp; Accounts'!AE57</f>
        <v>795842.04371984012</v>
      </c>
      <c r="F160" s="628">
        <f>'O5 Details by Class &amp; Accounts'!AF57</f>
        <v>87098.592767621987</v>
      </c>
      <c r="G160" s="628">
        <f>'O5 Details by Class &amp; Accounts'!AG57</f>
        <v>0</v>
      </c>
      <c r="H160" s="628">
        <f>'O5 Details by Class &amp; Accounts'!AH57</f>
        <v>0</v>
      </c>
      <c r="I160" s="628">
        <f>'O5 Details by Class &amp; Accounts'!AI57</f>
        <v>0</v>
      </c>
      <c r="J160" s="628">
        <f>'O5 Details by Class &amp; Accounts'!AJ57</f>
        <v>167518.78843995879</v>
      </c>
      <c r="K160" s="628">
        <f>'O5 Details by Class &amp; Accounts'!AK57</f>
        <v>68312.621778527042</v>
      </c>
      <c r="L160" s="628">
        <f>'O5 Details by Class &amp; Accounts'!AL57</f>
        <v>54839.854705539765</v>
      </c>
      <c r="M160" s="628">
        <f>'O5 Details by Class &amp; Accounts'!AM57</f>
        <v>0</v>
      </c>
      <c r="N160" s="628">
        <f>'O5 Details by Class &amp; Accounts'!AN57</f>
        <v>0</v>
      </c>
      <c r="O160" s="628">
        <f>'O5 Details by Class &amp; Accounts'!AO57</f>
        <v>0</v>
      </c>
      <c r="P160" s="628">
        <f>'O5 Details by Class &amp; Accounts'!AP57</f>
        <v>0</v>
      </c>
      <c r="Q160" s="628">
        <f>'O5 Details by Class &amp; Accounts'!AQ57</f>
        <v>0</v>
      </c>
      <c r="R160" s="628">
        <f>'O5 Details by Class &amp; Accounts'!AR57</f>
        <v>0</v>
      </c>
      <c r="S160" s="628">
        <f>'O5 Details by Class &amp; Accounts'!AS57</f>
        <v>0</v>
      </c>
      <c r="T160" s="628">
        <f>'O5 Details by Class &amp; Accounts'!AT57</f>
        <v>0</v>
      </c>
      <c r="U160" s="628">
        <f>'O5 Details by Class &amp; Accounts'!AU57</f>
        <v>0</v>
      </c>
      <c r="V160" s="628">
        <f>'O5 Details by Class &amp; Accounts'!AV57</f>
        <v>0</v>
      </c>
      <c r="W160" s="612">
        <f>'O5 Details by Class &amp; Accounts'!AW57</f>
        <v>0</v>
      </c>
      <c r="X160" s="550"/>
      <c r="Y160" s="551"/>
      <c r="Z160" s="600" t="s">
        <v>1059</v>
      </c>
      <c r="AA160" s="551"/>
      <c r="AB160" s="551"/>
      <c r="AC160" s="551"/>
      <c r="AD160" s="551"/>
    </row>
    <row r="161" spans="1:30" s="57" customFormat="1" ht="12.75" x14ac:dyDescent="0.2">
      <c r="A161" s="640">
        <v>1855</v>
      </c>
      <c r="B161" s="349" t="s">
        <v>92</v>
      </c>
      <c r="C161" s="595">
        <f t="shared" si="29"/>
        <v>16846078.960000001</v>
      </c>
      <c r="D161" s="628">
        <f>'O5 Details by Class &amp; Accounts'!AD58</f>
        <v>16846078.960000001</v>
      </c>
      <c r="E161" s="628">
        <f>'O5 Details by Class &amp; Accounts'!AE58</f>
        <v>0</v>
      </c>
      <c r="F161" s="628">
        <f>'O5 Details by Class &amp; Accounts'!AF58</f>
        <v>0</v>
      </c>
      <c r="G161" s="628">
        <f>'O5 Details by Class &amp; Accounts'!AG58</f>
        <v>0</v>
      </c>
      <c r="H161" s="628">
        <f>'O5 Details by Class &amp; Accounts'!AH58</f>
        <v>0</v>
      </c>
      <c r="I161" s="628">
        <f>'O5 Details by Class &amp; Accounts'!AI58</f>
        <v>0</v>
      </c>
      <c r="J161" s="628">
        <f>'O5 Details by Class &amp; Accounts'!AJ58</f>
        <v>0</v>
      </c>
      <c r="K161" s="628">
        <f>'O5 Details by Class &amp; Accounts'!AK58</f>
        <v>0</v>
      </c>
      <c r="L161" s="628">
        <f>'O5 Details by Class &amp; Accounts'!AL58</f>
        <v>0</v>
      </c>
      <c r="M161" s="628">
        <f>'O5 Details by Class &amp; Accounts'!AM58</f>
        <v>0</v>
      </c>
      <c r="N161" s="628">
        <f>'O5 Details by Class &amp; Accounts'!AN58</f>
        <v>0</v>
      </c>
      <c r="O161" s="628">
        <f>'O5 Details by Class &amp; Accounts'!AO58</f>
        <v>0</v>
      </c>
      <c r="P161" s="628">
        <f>'O5 Details by Class &amp; Accounts'!AP58</f>
        <v>0</v>
      </c>
      <c r="Q161" s="628">
        <f>'O5 Details by Class &amp; Accounts'!AQ58</f>
        <v>0</v>
      </c>
      <c r="R161" s="628">
        <f>'O5 Details by Class &amp; Accounts'!AR58</f>
        <v>0</v>
      </c>
      <c r="S161" s="628">
        <f>'O5 Details by Class &amp; Accounts'!AS58</f>
        <v>0</v>
      </c>
      <c r="T161" s="628">
        <f>'O5 Details by Class &amp; Accounts'!AT58</f>
        <v>0</v>
      </c>
      <c r="U161" s="628">
        <f>'O5 Details by Class &amp; Accounts'!AU58</f>
        <v>0</v>
      </c>
      <c r="V161" s="628">
        <f>'O5 Details by Class &amp; Accounts'!AV58</f>
        <v>0</v>
      </c>
      <c r="W161" s="612">
        <f>'O5 Details by Class &amp; Accounts'!AW58</f>
        <v>0</v>
      </c>
      <c r="X161" s="550"/>
      <c r="Y161" s="551"/>
      <c r="Z161" s="600" t="s">
        <v>1275</v>
      </c>
      <c r="AA161" s="551"/>
      <c r="AB161" s="551"/>
      <c r="AC161" s="551"/>
      <c r="AD161" s="551"/>
    </row>
    <row r="162" spans="1:30" s="54" customFormat="1" ht="12.75" x14ac:dyDescent="0.2">
      <c r="A162" s="640">
        <v>1860</v>
      </c>
      <c r="B162" s="349" t="s">
        <v>93</v>
      </c>
      <c r="C162" s="595">
        <f>SUM(D162:W162)</f>
        <v>9261664</v>
      </c>
      <c r="D162" s="628">
        <f>'O5 Details by Class &amp; Accounts'!AD59</f>
        <v>7141521.7416498447</v>
      </c>
      <c r="E162" s="628">
        <f>'O5 Details by Class &amp; Accounts'!AE59</f>
        <v>1720751.4383761894</v>
      </c>
      <c r="F162" s="628">
        <f>'O5 Details by Class &amp; Accounts'!AF59</f>
        <v>399390.81997396564</v>
      </c>
      <c r="G162" s="628">
        <f>'O5 Details by Class &amp; Accounts'!AG59</f>
        <v>0</v>
      </c>
      <c r="H162" s="628">
        <f>'O5 Details by Class &amp; Accounts'!AH59</f>
        <v>0</v>
      </c>
      <c r="I162" s="628">
        <f>'O5 Details by Class &amp; Accounts'!AI59</f>
        <v>0</v>
      </c>
      <c r="J162" s="628">
        <f>'O5 Details by Class &amp; Accounts'!AJ59</f>
        <v>0</v>
      </c>
      <c r="K162" s="628">
        <f>'O5 Details by Class &amp; Accounts'!AK59</f>
        <v>0</v>
      </c>
      <c r="L162" s="628">
        <f>'O5 Details by Class &amp; Accounts'!AL59</f>
        <v>0</v>
      </c>
      <c r="M162" s="628">
        <f>'O5 Details by Class &amp; Accounts'!AM58</f>
        <v>0</v>
      </c>
      <c r="N162" s="628">
        <f>'O5 Details by Class &amp; Accounts'!AN58</f>
        <v>0</v>
      </c>
      <c r="O162" s="628">
        <f>'O5 Details by Class &amp; Accounts'!AO58</f>
        <v>0</v>
      </c>
      <c r="P162" s="628">
        <f>'O5 Details by Class &amp; Accounts'!AP58</f>
        <v>0</v>
      </c>
      <c r="Q162" s="628">
        <f>'O5 Details by Class &amp; Accounts'!AQ58</f>
        <v>0</v>
      </c>
      <c r="R162" s="628">
        <f>'O5 Details by Class &amp; Accounts'!AR58</f>
        <v>0</v>
      </c>
      <c r="S162" s="628">
        <f>'O5 Details by Class &amp; Accounts'!AS58</f>
        <v>0</v>
      </c>
      <c r="T162" s="628">
        <f>'O5 Details by Class &amp; Accounts'!AT58</f>
        <v>0</v>
      </c>
      <c r="U162" s="628">
        <f>'O5 Details by Class &amp; Accounts'!AU58</f>
        <v>0</v>
      </c>
      <c r="V162" s="628">
        <f>'O5 Details by Class &amp; Accounts'!AV58</f>
        <v>0</v>
      </c>
      <c r="W162" s="628">
        <f>'O5 Details by Class &amp; Accounts'!AW58</f>
        <v>0</v>
      </c>
      <c r="X162" s="62"/>
      <c r="Y162" s="509"/>
      <c r="Z162" s="600" t="s">
        <v>774</v>
      </c>
      <c r="AA162" s="509"/>
      <c r="AB162" s="509"/>
      <c r="AC162" s="509"/>
      <c r="AD162" s="509"/>
    </row>
    <row r="163" spans="1:30" s="511" customFormat="1" ht="12.75" x14ac:dyDescent="0.2">
      <c r="A163" s="641"/>
      <c r="B163" s="613"/>
      <c r="C163" s="615"/>
      <c r="D163" s="616"/>
      <c r="E163" s="616"/>
      <c r="F163" s="616"/>
      <c r="G163" s="616"/>
      <c r="H163" s="616"/>
      <c r="I163" s="616"/>
      <c r="J163" s="616"/>
      <c r="K163" s="616"/>
      <c r="L163" s="616"/>
      <c r="M163" s="616"/>
      <c r="N163" s="616"/>
      <c r="O163" s="616"/>
      <c r="P163" s="616"/>
      <c r="Q163" s="616"/>
      <c r="R163" s="616"/>
      <c r="S163" s="616"/>
      <c r="T163" s="616"/>
      <c r="U163" s="616"/>
      <c r="V163" s="616"/>
      <c r="W163" s="617"/>
      <c r="X163" s="552"/>
      <c r="Y163" s="553"/>
      <c r="Z163" s="600">
        <f>'E4 TB Allocation Details'!G60</f>
        <v>0</v>
      </c>
      <c r="AA163" s="553"/>
      <c r="AB163" s="553"/>
      <c r="AC163" s="553"/>
      <c r="AD163" s="553"/>
    </row>
    <row r="164" spans="1:30" ht="12.75" x14ac:dyDescent="0.2">
      <c r="A164" s="642"/>
      <c r="B164" s="630"/>
      <c r="C164" s="601"/>
      <c r="D164" s="596"/>
      <c r="E164" s="596"/>
      <c r="F164" s="596"/>
      <c r="G164" s="596"/>
      <c r="H164" s="596"/>
      <c r="I164" s="596"/>
      <c r="J164" s="596"/>
      <c r="K164" s="596"/>
      <c r="L164" s="596"/>
      <c r="M164" s="596"/>
      <c r="N164" s="596"/>
      <c r="O164" s="596"/>
      <c r="P164" s="596"/>
      <c r="Q164" s="596"/>
      <c r="R164" s="596"/>
      <c r="S164" s="596"/>
      <c r="T164" s="596"/>
      <c r="U164" s="596"/>
      <c r="V164" s="596"/>
      <c r="W164" s="604"/>
      <c r="Z164" s="600"/>
    </row>
    <row r="165" spans="1:30" ht="12.75" x14ac:dyDescent="0.2">
      <c r="A165" s="234"/>
      <c r="B165" s="862" t="s">
        <v>708</v>
      </c>
      <c r="C165" s="866">
        <f t="shared" si="29"/>
        <v>75160742.350750014</v>
      </c>
      <c r="D165" s="864">
        <f t="shared" ref="D165:W165" si="30">+SUM(D143:D164)</f>
        <v>65880463.72194054</v>
      </c>
      <c r="E165" s="864">
        <f t="shared" si="30"/>
        <v>5795301.3678096253</v>
      </c>
      <c r="F165" s="864">
        <f t="shared" si="30"/>
        <v>872289.86166281323</v>
      </c>
      <c r="G165" s="864">
        <f t="shared" si="30"/>
        <v>0</v>
      </c>
      <c r="H165" s="864">
        <f t="shared" si="30"/>
        <v>0</v>
      </c>
      <c r="I165" s="864">
        <f t="shared" si="30"/>
        <v>0</v>
      </c>
      <c r="J165" s="864">
        <f t="shared" si="30"/>
        <v>1982171.6854118216</v>
      </c>
      <c r="K165" s="864">
        <f t="shared" si="30"/>
        <v>349746.77505866397</v>
      </c>
      <c r="L165" s="864">
        <f t="shared" si="30"/>
        <v>280768.93886653858</v>
      </c>
      <c r="M165" s="864">
        <f t="shared" si="30"/>
        <v>0</v>
      </c>
      <c r="N165" s="864">
        <f t="shared" si="30"/>
        <v>0</v>
      </c>
      <c r="O165" s="864">
        <f t="shared" si="30"/>
        <v>0</v>
      </c>
      <c r="P165" s="864">
        <f t="shared" si="30"/>
        <v>0</v>
      </c>
      <c r="Q165" s="864">
        <f t="shared" si="30"/>
        <v>0</v>
      </c>
      <c r="R165" s="864">
        <f t="shared" si="30"/>
        <v>0</v>
      </c>
      <c r="S165" s="864">
        <f t="shared" si="30"/>
        <v>0</v>
      </c>
      <c r="T165" s="864">
        <f t="shared" si="30"/>
        <v>0</v>
      </c>
      <c r="U165" s="864">
        <f t="shared" si="30"/>
        <v>0</v>
      </c>
      <c r="V165" s="864">
        <f t="shared" si="30"/>
        <v>0</v>
      </c>
      <c r="W165" s="865">
        <f t="shared" si="30"/>
        <v>0</v>
      </c>
      <c r="Z165" s="600"/>
    </row>
    <row r="166" spans="1:30" ht="12.75" x14ac:dyDescent="0.2">
      <c r="A166" s="234"/>
      <c r="B166" s="602"/>
      <c r="C166" s="622"/>
      <c r="D166" s="596"/>
      <c r="E166" s="596"/>
      <c r="F166" s="596"/>
      <c r="G166" s="596"/>
      <c r="H166" s="596"/>
      <c r="I166" s="596"/>
      <c r="J166" s="596"/>
      <c r="K166" s="596"/>
      <c r="L166" s="596"/>
      <c r="M166" s="596"/>
      <c r="N166" s="596"/>
      <c r="O166" s="596"/>
      <c r="P166" s="596"/>
      <c r="Q166" s="596"/>
      <c r="R166" s="596"/>
      <c r="S166" s="596"/>
      <c r="T166" s="596"/>
      <c r="U166" s="596"/>
      <c r="V166" s="596"/>
      <c r="W166" s="604"/>
      <c r="Z166" s="600"/>
    </row>
    <row r="167" spans="1:30" ht="12.75" x14ac:dyDescent="0.2">
      <c r="A167" s="181"/>
      <c r="B167" s="643" t="s">
        <v>0</v>
      </c>
      <c r="C167" s="601"/>
      <c r="D167" s="596"/>
      <c r="E167" s="596"/>
      <c r="F167" s="596"/>
      <c r="G167" s="596"/>
      <c r="H167" s="596"/>
      <c r="I167" s="596"/>
      <c r="J167" s="596"/>
      <c r="K167" s="596"/>
      <c r="L167" s="596"/>
      <c r="M167" s="596"/>
      <c r="N167" s="596"/>
      <c r="O167" s="596"/>
      <c r="P167" s="596"/>
      <c r="Q167" s="596"/>
      <c r="R167" s="596"/>
      <c r="S167" s="596"/>
      <c r="T167" s="596"/>
      <c r="U167" s="596"/>
      <c r="V167" s="596"/>
      <c r="W167" s="604"/>
      <c r="Z167" s="600"/>
    </row>
    <row r="168" spans="1:30" ht="25.5" x14ac:dyDescent="0.2">
      <c r="A168" s="181"/>
      <c r="B168" s="599" t="s">
        <v>963</v>
      </c>
      <c r="C168" s="595">
        <f t="shared" ref="C168:C179" si="31">SUM(D168:W168)</f>
        <v>-42640129.165762223</v>
      </c>
      <c r="D168" s="605">
        <f>IF(ISERROR('O7 Amortization'!AB82+'O7 Amortization'!AB153-'O7 Amortization'!AB176+'O7 Amortization'!AB224+'O7 Amortization'!AB295), "-", 'O7 Amortization'!AB82+'O7 Amortization'!AB153-'O7 Amortization'!AB176+'O7 Amortization'!AB224+'O7 Amortization'!AB295)</f>
        <v>-37037279.489136592</v>
      </c>
      <c r="E168" s="605">
        <f>IF(ISERROR('O7 Amortization'!AC82+'O7 Amortization'!AC153-'O7 Amortization'!AC176+'O7 Amortization'!AC224+'O7 Amortization'!AC295), "-", 'O7 Amortization'!AC82+'O7 Amortization'!AC153-'O7 Amortization'!AC176+'O7 Amortization'!AC224+'O7 Amortization'!AC295)</f>
        <v>-3467291.978567725</v>
      </c>
      <c r="F168" s="605">
        <f>IF(ISERROR('O7 Amortization'!AD82+'O7 Amortization'!AD153-'O7 Amortization'!AD176+'O7 Amortization'!AD224+'O7 Amortization'!AD295), "-", 'O7 Amortization'!AD82+'O7 Amortization'!AD153-'O7 Amortization'!AD176+'O7 Amortization'!AD224+'O7 Amortization'!AD295)</f>
        <v>-526329.09492677322</v>
      </c>
      <c r="G168" s="605">
        <f>IF(ISERROR('O7 Amortization'!AE82+'O7 Amortization'!AE153-'O7 Amortization'!AE176+'O7 Amortization'!AE224+'O7 Amortization'!AE295), "-", 'O7 Amortization'!AE82+'O7 Amortization'!AE153-'O7 Amortization'!AE176+'O7 Amortization'!AE224+'O7 Amortization'!AE295)</f>
        <v>0</v>
      </c>
      <c r="H168" s="605">
        <f>IF(ISERROR('O7 Amortization'!AF82+'O7 Amortization'!AF153-'O7 Amortization'!AF176+'O7 Amortization'!AF224+'O7 Amortization'!AF295), "-", 'O7 Amortization'!AF82+'O7 Amortization'!AF153-'O7 Amortization'!AF176+'O7 Amortization'!AF224+'O7 Amortization'!AF295)</f>
        <v>0</v>
      </c>
      <c r="I168" s="605">
        <f>IF(ISERROR('O7 Amortization'!AG82+'O7 Amortization'!AG153-'O7 Amortization'!AG176+'O7 Amortization'!AG224+'O7 Amortization'!AG295), "-", 'O7 Amortization'!AG82+'O7 Amortization'!AG153-'O7 Amortization'!AG176+'O7 Amortization'!AG224+'O7 Amortization'!AG295)</f>
        <v>0</v>
      </c>
      <c r="J168" s="605">
        <f>IF(ISERROR('O7 Amortization'!AH82+'O7 Amortization'!AH153-'O7 Amortization'!AH176+'O7 Amortization'!AH224+'O7 Amortization'!AH295), "-", 'O7 Amortization'!AH82+'O7 Amortization'!AH153-'O7 Amortization'!AH176+'O7 Amortization'!AH224+'O7 Amortization'!AH295)</f>
        <v>-1237732.9648577822</v>
      </c>
      <c r="K168" s="605">
        <f>IF(ISERROR('O7 Amortization'!AI82+'O7 Amortization'!AI153-'O7 Amortization'!AI176+'O7 Amortization'!AI224+'O7 Amortization'!AI295), "-", 'O7 Amortization'!AI82+'O7 Amortization'!AI153-'O7 Amortization'!AI176+'O7 Amortization'!AI224+'O7 Amortization'!AI295)</f>
        <v>-206068.45882651265</v>
      </c>
      <c r="L168" s="605">
        <f>IF(ISERROR('O7 Amortization'!AJ82+'O7 Amortization'!AJ153-'O7 Amortization'!AJ176+'O7 Amortization'!AJ224+'O7 Amortization'!AJ295), "-", 'O7 Amortization'!AJ82+'O7 Amortization'!AJ153-'O7 Amortization'!AJ176+'O7 Amortization'!AJ224+'O7 Amortization'!AJ295)</f>
        <v>-165427.17944683929</v>
      </c>
      <c r="M168" s="605">
        <f>IF(ISERROR('O7 Amortization'!AK82+'O7 Amortization'!AK153-'O7 Amortization'!AK176+'O7 Amortization'!AK224+'O7 Amortization'!AK295), "-", 'O7 Amortization'!AK82+'O7 Amortization'!AK153-'O7 Amortization'!AK176+'O7 Amortization'!AK224+'O7 Amortization'!AK295)</f>
        <v>0</v>
      </c>
      <c r="N168" s="605">
        <f>IF(ISERROR('O7 Amortization'!AL82+'O7 Amortization'!AL153-'O7 Amortization'!AL176+'O7 Amortization'!AL224+'O7 Amortization'!AL295), "-", 'O7 Amortization'!AL82+'O7 Amortization'!AL153-'O7 Amortization'!AL176+'O7 Amortization'!AL224+'O7 Amortization'!AL295)</f>
        <v>0</v>
      </c>
      <c r="O168" s="605">
        <f>IF(ISERROR('O7 Amortization'!AM82+'O7 Amortization'!AM153-'O7 Amortization'!AM176+'O7 Amortization'!AM224+'O7 Amortization'!AM295), "-", 'O7 Amortization'!AM82+'O7 Amortization'!AM153-'O7 Amortization'!AM176+'O7 Amortization'!AM224+'O7 Amortization'!AM295)</f>
        <v>0</v>
      </c>
      <c r="P168" s="605">
        <f>IF(ISERROR('O7 Amortization'!AN82+'O7 Amortization'!AN153-'O7 Amortization'!AN176+'O7 Amortization'!AN224+'O7 Amortization'!AN295), "-", 'O7 Amortization'!AN82+'O7 Amortization'!AN153-'O7 Amortization'!AN176+'O7 Amortization'!AN224+'O7 Amortization'!AN295)</f>
        <v>0</v>
      </c>
      <c r="Q168" s="605">
        <f>IF(ISERROR('O7 Amortization'!AO82+'O7 Amortization'!AO153-'O7 Amortization'!AO176+'O7 Amortization'!AO224+'O7 Amortization'!AO295), "-", 'O7 Amortization'!AO82+'O7 Amortization'!AO153-'O7 Amortization'!AO176+'O7 Amortization'!AO224+'O7 Amortization'!AO295)</f>
        <v>0</v>
      </c>
      <c r="R168" s="605">
        <f>IF(ISERROR('O7 Amortization'!AP82+'O7 Amortization'!AP153-'O7 Amortization'!AP176+'O7 Amortization'!AP224+'O7 Amortization'!AP295), "-", 'O7 Amortization'!AP82+'O7 Amortization'!AP153-'O7 Amortization'!AP176+'O7 Amortization'!AP224+'O7 Amortization'!AP295)</f>
        <v>0</v>
      </c>
      <c r="S168" s="605">
        <f>IF(ISERROR('O7 Amortization'!AQ82+'O7 Amortization'!AQ153-'O7 Amortization'!AQ176+'O7 Amortization'!AQ224+'O7 Amortization'!AQ295), "-", 'O7 Amortization'!AQ82+'O7 Amortization'!AQ153-'O7 Amortization'!AQ176+'O7 Amortization'!AQ224+'O7 Amortization'!AQ295)</f>
        <v>0</v>
      </c>
      <c r="T168" s="605">
        <f>IF(ISERROR('O7 Amortization'!AR82+'O7 Amortization'!AR153-'O7 Amortization'!AR176+'O7 Amortization'!AR224+'O7 Amortization'!AR295), "-", 'O7 Amortization'!AR82+'O7 Amortization'!AR153-'O7 Amortization'!AR176+'O7 Amortization'!AR224+'O7 Amortization'!AR295)</f>
        <v>0</v>
      </c>
      <c r="U168" s="605">
        <f>IF(ISERROR('O7 Amortization'!AS82+'O7 Amortization'!AS153-'O7 Amortization'!AS176+'O7 Amortization'!AS224+'O7 Amortization'!AS295), "-", 'O7 Amortization'!AS82+'O7 Amortization'!AS153-'O7 Amortization'!AS176+'O7 Amortization'!AS224+'O7 Amortization'!AS295)</f>
        <v>0</v>
      </c>
      <c r="V168" s="605">
        <f>IF(ISERROR('O7 Amortization'!AT82+'O7 Amortization'!AT153-'O7 Amortization'!AT176+'O7 Amortization'!AT224+'O7 Amortization'!AT295), "-", 'O7 Amortization'!AT82+'O7 Amortization'!AT153-'O7 Amortization'!AT176+'O7 Amortization'!AT224+'O7 Amortization'!AT295)</f>
        <v>0</v>
      </c>
      <c r="W168" s="605">
        <f>IF(ISERROR('O7 Amortization'!AU82+'O7 Amortization'!AU153-'O7 Amortization'!AU176+'O7 Amortization'!AU224+'O7 Amortization'!AU295), "-", 'O7 Amortization'!AU82+'O7 Amortization'!AU153-'O7 Amortization'!AU176+'O7 Amortization'!AU224+'O7 Amortization'!AU295)</f>
        <v>0</v>
      </c>
      <c r="X168" s="605"/>
      <c r="Z168" s="600"/>
    </row>
    <row r="169" spans="1:30" ht="12.75" x14ac:dyDescent="0.2">
      <c r="A169" s="607"/>
      <c r="B169" s="608" t="s">
        <v>964</v>
      </c>
      <c r="C169" s="601">
        <f>SUM(D169:W169)</f>
        <v>32520613.18498778</v>
      </c>
      <c r="D169" s="235">
        <f>IF(ISERROR(D165+D168), "-", D165+D168)</f>
        <v>28843184.232803948</v>
      </c>
      <c r="E169" s="235">
        <f t="shared" ref="E169:W169" si="32">IF(ISERROR(E165+E168), "-", E165+E168)</f>
        <v>2328009.3892419003</v>
      </c>
      <c r="F169" s="235">
        <f t="shared" si="32"/>
        <v>345960.76673604001</v>
      </c>
      <c r="G169" s="235">
        <f t="shared" si="32"/>
        <v>0</v>
      </c>
      <c r="H169" s="235">
        <f t="shared" si="32"/>
        <v>0</v>
      </c>
      <c r="I169" s="235">
        <f t="shared" si="32"/>
        <v>0</v>
      </c>
      <c r="J169" s="235">
        <f t="shared" si="32"/>
        <v>744438.72055403935</v>
      </c>
      <c r="K169" s="235">
        <f t="shared" si="32"/>
        <v>143678.31623215132</v>
      </c>
      <c r="L169" s="235">
        <f t="shared" si="32"/>
        <v>115341.75941969929</v>
      </c>
      <c r="M169" s="235">
        <f t="shared" si="32"/>
        <v>0</v>
      </c>
      <c r="N169" s="235">
        <f t="shared" si="32"/>
        <v>0</v>
      </c>
      <c r="O169" s="235">
        <f t="shared" si="32"/>
        <v>0</v>
      </c>
      <c r="P169" s="235">
        <f t="shared" si="32"/>
        <v>0</v>
      </c>
      <c r="Q169" s="235">
        <f t="shared" si="32"/>
        <v>0</v>
      </c>
      <c r="R169" s="235">
        <f t="shared" si="32"/>
        <v>0</v>
      </c>
      <c r="S169" s="235">
        <f t="shared" si="32"/>
        <v>0</v>
      </c>
      <c r="T169" s="235">
        <f t="shared" si="32"/>
        <v>0</v>
      </c>
      <c r="U169" s="235">
        <f t="shared" si="32"/>
        <v>0</v>
      </c>
      <c r="V169" s="235">
        <f t="shared" si="32"/>
        <v>0</v>
      </c>
      <c r="W169" s="598">
        <f t="shared" si="32"/>
        <v>0</v>
      </c>
      <c r="Z169" s="600"/>
    </row>
    <row r="170" spans="1:30" ht="12.75" x14ac:dyDescent="0.2">
      <c r="A170" s="599"/>
      <c r="B170" s="608" t="s">
        <v>1212</v>
      </c>
      <c r="C170" s="601">
        <f>SUM(D170:W170)</f>
        <v>4491741.37833416</v>
      </c>
      <c r="D170" s="235">
        <f t="shared" ref="D170:W170" si="33">IF(ISERROR(D169/D32*D28),0,D169/D32*D28)</f>
        <v>3976273.3578381026</v>
      </c>
      <c r="E170" s="235">
        <f t="shared" si="33"/>
        <v>323792.73271381168</v>
      </c>
      <c r="F170" s="235">
        <f t="shared" si="33"/>
        <v>48149.9465469145</v>
      </c>
      <c r="G170" s="235">
        <f t="shared" si="33"/>
        <v>0</v>
      </c>
      <c r="H170" s="235">
        <f t="shared" si="33"/>
        <v>0</v>
      </c>
      <c r="I170" s="235">
        <f t="shared" si="33"/>
        <v>0</v>
      </c>
      <c r="J170" s="235">
        <f t="shared" si="33"/>
        <v>106725.30857970627</v>
      </c>
      <c r="K170" s="235">
        <f t="shared" si="33"/>
        <v>20416.629930469247</v>
      </c>
      <c r="L170" s="235">
        <f t="shared" si="33"/>
        <v>16383.402725155609</v>
      </c>
      <c r="M170" s="235">
        <f t="shared" si="33"/>
        <v>0</v>
      </c>
      <c r="N170" s="235">
        <f t="shared" si="33"/>
        <v>0</v>
      </c>
      <c r="O170" s="235">
        <f t="shared" si="33"/>
        <v>0</v>
      </c>
      <c r="P170" s="235">
        <f t="shared" si="33"/>
        <v>0</v>
      </c>
      <c r="Q170" s="235">
        <f t="shared" si="33"/>
        <v>0</v>
      </c>
      <c r="R170" s="235">
        <f t="shared" si="33"/>
        <v>0</v>
      </c>
      <c r="S170" s="235">
        <f t="shared" si="33"/>
        <v>0</v>
      </c>
      <c r="T170" s="235">
        <f t="shared" si="33"/>
        <v>0</v>
      </c>
      <c r="U170" s="235">
        <f t="shared" si="33"/>
        <v>0</v>
      </c>
      <c r="V170" s="235">
        <f t="shared" si="33"/>
        <v>0</v>
      </c>
      <c r="W170" s="598">
        <f t="shared" si="33"/>
        <v>0</v>
      </c>
      <c r="Z170" s="600"/>
    </row>
    <row r="171" spans="1:30" ht="25.5" x14ac:dyDescent="0.2">
      <c r="A171" s="599"/>
      <c r="B171" s="608" t="s">
        <v>965</v>
      </c>
      <c r="C171" s="601">
        <f>SUM(D171:W171)</f>
        <v>37012354.563321941</v>
      </c>
      <c r="D171" s="235">
        <f>SUM(D169:D170)</f>
        <v>32819457.59064205</v>
      </c>
      <c r="E171" s="235">
        <f t="shared" ref="E171:W171" si="34">SUM(E169:E170)</f>
        <v>2651802.1219557119</v>
      </c>
      <c r="F171" s="235">
        <f t="shared" si="34"/>
        <v>394110.71328295453</v>
      </c>
      <c r="G171" s="235">
        <f t="shared" si="34"/>
        <v>0</v>
      </c>
      <c r="H171" s="235">
        <f t="shared" si="34"/>
        <v>0</v>
      </c>
      <c r="I171" s="235">
        <f t="shared" si="34"/>
        <v>0</v>
      </c>
      <c r="J171" s="235">
        <f t="shared" si="34"/>
        <v>851164.02913374559</v>
      </c>
      <c r="K171" s="235">
        <f t="shared" si="34"/>
        <v>164094.94616262056</v>
      </c>
      <c r="L171" s="235">
        <f t="shared" si="34"/>
        <v>131725.1621448549</v>
      </c>
      <c r="M171" s="235">
        <f t="shared" si="34"/>
        <v>0</v>
      </c>
      <c r="N171" s="235">
        <f t="shared" si="34"/>
        <v>0</v>
      </c>
      <c r="O171" s="235">
        <f t="shared" si="34"/>
        <v>0</v>
      </c>
      <c r="P171" s="235">
        <f t="shared" si="34"/>
        <v>0</v>
      </c>
      <c r="Q171" s="235">
        <f t="shared" si="34"/>
        <v>0</v>
      </c>
      <c r="R171" s="235">
        <f t="shared" si="34"/>
        <v>0</v>
      </c>
      <c r="S171" s="235">
        <f t="shared" si="34"/>
        <v>0</v>
      </c>
      <c r="T171" s="235">
        <f t="shared" si="34"/>
        <v>0</v>
      </c>
      <c r="U171" s="235">
        <f t="shared" si="34"/>
        <v>0</v>
      </c>
      <c r="V171" s="235">
        <f t="shared" si="34"/>
        <v>0</v>
      </c>
      <c r="W171" s="598">
        <f t="shared" si="34"/>
        <v>0</v>
      </c>
      <c r="Z171" s="600"/>
    </row>
    <row r="172" spans="1:30" ht="12.75" x14ac:dyDescent="0.2">
      <c r="A172" s="234"/>
      <c r="B172" s="602"/>
      <c r="C172" s="595"/>
      <c r="D172" s="596"/>
      <c r="E172" s="596"/>
      <c r="F172" s="596"/>
      <c r="G172" s="596"/>
      <c r="H172" s="596"/>
      <c r="I172" s="596"/>
      <c r="J172" s="596"/>
      <c r="K172" s="596"/>
      <c r="L172" s="596"/>
      <c r="M172" s="596"/>
      <c r="N172" s="596"/>
      <c r="O172" s="596"/>
      <c r="P172" s="596"/>
      <c r="Q172" s="596"/>
      <c r="R172" s="596"/>
      <c r="S172" s="596"/>
      <c r="T172" s="596"/>
      <c r="U172" s="596"/>
      <c r="V172" s="596"/>
      <c r="W172" s="604"/>
      <c r="Z172" s="600"/>
    </row>
    <row r="173" spans="1:30" ht="12.75" x14ac:dyDescent="0.2">
      <c r="A173" s="644"/>
      <c r="B173" s="643" t="s">
        <v>850</v>
      </c>
      <c r="C173" s="595"/>
      <c r="D173" s="596"/>
      <c r="E173" s="596"/>
      <c r="F173" s="596"/>
      <c r="G173" s="596"/>
      <c r="H173" s="596"/>
      <c r="I173" s="596"/>
      <c r="J173" s="596"/>
      <c r="K173" s="596"/>
      <c r="L173" s="596"/>
      <c r="M173" s="596"/>
      <c r="N173" s="596"/>
      <c r="O173" s="596"/>
      <c r="P173" s="596"/>
      <c r="Q173" s="596"/>
      <c r="R173" s="596"/>
      <c r="S173" s="596"/>
      <c r="T173" s="596"/>
      <c r="U173" s="596"/>
      <c r="V173" s="596"/>
      <c r="W173" s="604"/>
      <c r="Z173" s="600"/>
    </row>
    <row r="174" spans="1:30" s="57" customFormat="1" ht="12.75" x14ac:dyDescent="0.2">
      <c r="A174" s="610">
        <v>4082</v>
      </c>
      <c r="B174" s="349" t="s">
        <v>1596</v>
      </c>
      <c r="C174" s="595">
        <f t="shared" si="31"/>
        <v>-35914.999999999993</v>
      </c>
      <c r="D174" s="611">
        <f t="shared" ref="D174:W174" si="35">D101</f>
        <v>-24480.829094885758</v>
      </c>
      <c r="E174" s="611">
        <f t="shared" si="35"/>
        <v>-4674.8102366463072</v>
      </c>
      <c r="F174" s="611">
        <f t="shared" si="35"/>
        <v>-6024.3325356943242</v>
      </c>
      <c r="G174" s="611">
        <f t="shared" si="35"/>
        <v>0</v>
      </c>
      <c r="H174" s="611">
        <f t="shared" si="35"/>
        <v>0</v>
      </c>
      <c r="I174" s="611">
        <f t="shared" si="35"/>
        <v>0</v>
      </c>
      <c r="J174" s="611">
        <f t="shared" si="35"/>
        <v>-598.13551961716212</v>
      </c>
      <c r="K174" s="611">
        <f t="shared" si="35"/>
        <v>-71.3280790210448</v>
      </c>
      <c r="L174" s="611">
        <f t="shared" si="35"/>
        <v>-65.564534135397977</v>
      </c>
      <c r="M174" s="611">
        <f t="shared" si="35"/>
        <v>0</v>
      </c>
      <c r="N174" s="611">
        <f t="shared" si="35"/>
        <v>0</v>
      </c>
      <c r="O174" s="611">
        <f t="shared" si="35"/>
        <v>0</v>
      </c>
      <c r="P174" s="611">
        <f t="shared" si="35"/>
        <v>0</v>
      </c>
      <c r="Q174" s="611">
        <f t="shared" si="35"/>
        <v>0</v>
      </c>
      <c r="R174" s="611">
        <f t="shared" si="35"/>
        <v>0</v>
      </c>
      <c r="S174" s="611">
        <f t="shared" si="35"/>
        <v>0</v>
      </c>
      <c r="T174" s="611">
        <f t="shared" si="35"/>
        <v>0</v>
      </c>
      <c r="U174" s="611">
        <f t="shared" si="35"/>
        <v>0</v>
      </c>
      <c r="V174" s="611">
        <f t="shared" si="35"/>
        <v>0</v>
      </c>
      <c r="W174" s="612">
        <f t="shared" si="35"/>
        <v>0</v>
      </c>
      <c r="X174" s="550"/>
      <c r="Y174" s="551"/>
      <c r="Z174" s="600" t="s">
        <v>1274</v>
      </c>
      <c r="AA174" s="551"/>
      <c r="AB174" s="551"/>
      <c r="AC174" s="551"/>
      <c r="AD174" s="551"/>
    </row>
    <row r="175" spans="1:30" s="57" customFormat="1" ht="12.75" x14ac:dyDescent="0.2">
      <c r="A175" s="610">
        <v>4084</v>
      </c>
      <c r="B175" s="349" t="s">
        <v>517</v>
      </c>
      <c r="C175" s="595">
        <f t="shared" si="31"/>
        <v>-929.99999999999966</v>
      </c>
      <c r="D175" s="611">
        <f t="shared" ref="D175:S176" si="36">D102</f>
        <v>-633.91816951813314</v>
      </c>
      <c r="E175" s="611">
        <f t="shared" si="36"/>
        <v>-121.05174773997119</v>
      </c>
      <c r="F175" s="611">
        <f t="shared" si="36"/>
        <v>-155.99691655842187</v>
      </c>
      <c r="G175" s="611">
        <f t="shared" si="36"/>
        <v>0</v>
      </c>
      <c r="H175" s="611">
        <f t="shared" si="36"/>
        <v>0</v>
      </c>
      <c r="I175" s="611">
        <f t="shared" si="36"/>
        <v>0</v>
      </c>
      <c r="J175" s="611">
        <f t="shared" si="36"/>
        <v>-15.488404099790081</v>
      </c>
      <c r="K175" s="611">
        <f t="shared" si="36"/>
        <v>-1.8470030207314956</v>
      </c>
      <c r="L175" s="611">
        <f t="shared" si="36"/>
        <v>-1.6977590629519732</v>
      </c>
      <c r="M175" s="611">
        <f t="shared" si="36"/>
        <v>0</v>
      </c>
      <c r="N175" s="611">
        <f t="shared" si="36"/>
        <v>0</v>
      </c>
      <c r="O175" s="611">
        <f t="shared" si="36"/>
        <v>0</v>
      </c>
      <c r="P175" s="611">
        <f t="shared" si="36"/>
        <v>0</v>
      </c>
      <c r="Q175" s="611">
        <f t="shared" si="36"/>
        <v>0</v>
      </c>
      <c r="R175" s="611">
        <f t="shared" si="36"/>
        <v>0</v>
      </c>
      <c r="S175" s="611">
        <f t="shared" si="36"/>
        <v>0</v>
      </c>
      <c r="T175" s="611">
        <f t="shared" ref="T175:W176" si="37">T102</f>
        <v>0</v>
      </c>
      <c r="U175" s="611">
        <f t="shared" si="37"/>
        <v>0</v>
      </c>
      <c r="V175" s="611">
        <f t="shared" si="37"/>
        <v>0</v>
      </c>
      <c r="W175" s="612">
        <f t="shared" si="37"/>
        <v>0</v>
      </c>
      <c r="X175" s="550"/>
      <c r="Y175" s="551"/>
      <c r="Z175" s="600" t="s">
        <v>1274</v>
      </c>
      <c r="AA175" s="551"/>
      <c r="AB175" s="551"/>
      <c r="AC175" s="551"/>
      <c r="AD175" s="551"/>
    </row>
    <row r="176" spans="1:30" s="57" customFormat="1" ht="12.75" x14ac:dyDescent="0.2">
      <c r="A176" s="610">
        <v>4090</v>
      </c>
      <c r="B176" s="349" t="s">
        <v>522</v>
      </c>
      <c r="C176" s="595">
        <f t="shared" si="31"/>
        <v>0</v>
      </c>
      <c r="D176" s="611">
        <f t="shared" si="36"/>
        <v>0</v>
      </c>
      <c r="E176" s="611">
        <f t="shared" si="36"/>
        <v>0</v>
      </c>
      <c r="F176" s="611">
        <f t="shared" si="36"/>
        <v>0</v>
      </c>
      <c r="G176" s="611">
        <f t="shared" si="36"/>
        <v>0</v>
      </c>
      <c r="H176" s="611">
        <f t="shared" si="36"/>
        <v>0</v>
      </c>
      <c r="I176" s="611">
        <f t="shared" si="36"/>
        <v>0</v>
      </c>
      <c r="J176" s="611">
        <f t="shared" si="36"/>
        <v>0</v>
      </c>
      <c r="K176" s="611">
        <f t="shared" si="36"/>
        <v>0</v>
      </c>
      <c r="L176" s="611">
        <f t="shared" si="36"/>
        <v>0</v>
      </c>
      <c r="M176" s="611">
        <f t="shared" si="36"/>
        <v>0</v>
      </c>
      <c r="N176" s="611">
        <f t="shared" si="36"/>
        <v>0</v>
      </c>
      <c r="O176" s="611">
        <f t="shared" si="36"/>
        <v>0</v>
      </c>
      <c r="P176" s="611">
        <f t="shared" si="36"/>
        <v>0</v>
      </c>
      <c r="Q176" s="611">
        <f t="shared" si="36"/>
        <v>0</v>
      </c>
      <c r="R176" s="611">
        <f t="shared" si="36"/>
        <v>0</v>
      </c>
      <c r="S176" s="611">
        <f t="shared" si="36"/>
        <v>0</v>
      </c>
      <c r="T176" s="611">
        <f t="shared" si="37"/>
        <v>0</v>
      </c>
      <c r="U176" s="611">
        <f t="shared" si="37"/>
        <v>0</v>
      </c>
      <c r="V176" s="611">
        <f t="shared" si="37"/>
        <v>0</v>
      </c>
      <c r="W176" s="612">
        <f t="shared" si="37"/>
        <v>0</v>
      </c>
      <c r="X176" s="550"/>
      <c r="Y176" s="551"/>
      <c r="Z176" s="600" t="s">
        <v>1274</v>
      </c>
      <c r="AA176" s="551"/>
      <c r="AB176" s="551"/>
      <c r="AC176" s="551"/>
      <c r="AD176" s="551"/>
    </row>
    <row r="177" spans="1:30" s="57" customFormat="1" ht="12.75" x14ac:dyDescent="0.2">
      <c r="A177" s="610">
        <v>4220</v>
      </c>
      <c r="B177" s="349" t="s">
        <v>528</v>
      </c>
      <c r="C177" s="595">
        <f t="shared" si="31"/>
        <v>0</v>
      </c>
      <c r="D177" s="611">
        <f>'O4 Summary by Class &amp; Accounts'!E93</f>
        <v>0</v>
      </c>
      <c r="E177" s="611">
        <f>'O4 Summary by Class &amp; Accounts'!F93</f>
        <v>0</v>
      </c>
      <c r="F177" s="611">
        <f>'O4 Summary by Class &amp; Accounts'!G93</f>
        <v>0</v>
      </c>
      <c r="G177" s="611">
        <f>'O4 Summary by Class &amp; Accounts'!H93</f>
        <v>0</v>
      </c>
      <c r="H177" s="611">
        <f>'O4 Summary by Class &amp; Accounts'!I93</f>
        <v>0</v>
      </c>
      <c r="I177" s="611">
        <f>'O4 Summary by Class &amp; Accounts'!J93</f>
        <v>0</v>
      </c>
      <c r="J177" s="611">
        <f>'O4 Summary by Class &amp; Accounts'!K93</f>
        <v>0</v>
      </c>
      <c r="K177" s="611">
        <f>'O4 Summary by Class &amp; Accounts'!L93</f>
        <v>0</v>
      </c>
      <c r="L177" s="611">
        <f>'O4 Summary by Class &amp; Accounts'!M93</f>
        <v>0</v>
      </c>
      <c r="M177" s="611">
        <f>'O4 Summary by Class &amp; Accounts'!N93</f>
        <v>0</v>
      </c>
      <c r="N177" s="611">
        <f>'O4 Summary by Class &amp; Accounts'!O93</f>
        <v>0</v>
      </c>
      <c r="O177" s="611">
        <f>'O4 Summary by Class &amp; Accounts'!P93</f>
        <v>0</v>
      </c>
      <c r="P177" s="611">
        <f>'O4 Summary by Class &amp; Accounts'!Q93</f>
        <v>0</v>
      </c>
      <c r="Q177" s="611">
        <f>'O4 Summary by Class &amp; Accounts'!R93</f>
        <v>0</v>
      </c>
      <c r="R177" s="611">
        <f>'O4 Summary by Class &amp; Accounts'!S93</f>
        <v>0</v>
      </c>
      <c r="S177" s="611">
        <f>'O4 Summary by Class &amp; Accounts'!T93</f>
        <v>0</v>
      </c>
      <c r="T177" s="611">
        <f>'O4 Summary by Class &amp; Accounts'!U93</f>
        <v>0</v>
      </c>
      <c r="U177" s="611">
        <f>'O4 Summary by Class &amp; Accounts'!V93</f>
        <v>0</v>
      </c>
      <c r="V177" s="611">
        <f>'O4 Summary by Class &amp; Accounts'!W93</f>
        <v>0</v>
      </c>
      <c r="W177" s="612">
        <f>'O4 Summary by Class &amp; Accounts'!X93</f>
        <v>0</v>
      </c>
      <c r="X177" s="550"/>
      <c r="Y177" s="551"/>
      <c r="Z177" s="600" t="s">
        <v>1186</v>
      </c>
      <c r="AA177" s="551"/>
      <c r="AB177" s="551"/>
      <c r="AC177" s="551"/>
      <c r="AD177" s="551"/>
    </row>
    <row r="178" spans="1:30" s="57" customFormat="1" ht="12.75" x14ac:dyDescent="0.2">
      <c r="A178" s="610">
        <v>4225</v>
      </c>
      <c r="B178" s="349" t="s">
        <v>529</v>
      </c>
      <c r="C178" s="595">
        <f t="shared" si="31"/>
        <v>-156800</v>
      </c>
      <c r="D178" s="611">
        <f>'O4 Summary by Class &amp; Accounts'!E94</f>
        <v>-110682.16816441552</v>
      </c>
      <c r="E178" s="611">
        <f>'O4 Summary by Class &amp; Accounts'!F94</f>
        <v>-22436.54958783949</v>
      </c>
      <c r="F178" s="611">
        <f>'O4 Summary by Class &amp; Accounts'!G94</f>
        <v>-23505.555994673479</v>
      </c>
      <c r="G178" s="611">
        <f>'O4 Summary by Class &amp; Accounts'!H94</f>
        <v>0</v>
      </c>
      <c r="H178" s="611">
        <f>'O4 Summary by Class &amp; Accounts'!I94</f>
        <v>0</v>
      </c>
      <c r="I178" s="611">
        <f>'O4 Summary by Class &amp; Accounts'!J94</f>
        <v>0</v>
      </c>
      <c r="J178" s="611">
        <f>'O4 Summary by Class &amp; Accounts'!K94</f>
        <v>-25.008823915987456</v>
      </c>
      <c r="K178" s="611">
        <f>'O4 Summary by Class &amp; Accounts'!L94</f>
        <v>-99.833936373160881</v>
      </c>
      <c r="L178" s="611">
        <f>'O4 Summary by Class &amp; Accounts'!M94</f>
        <v>-50.883492782367398</v>
      </c>
      <c r="M178" s="611">
        <f>'O4 Summary by Class &amp; Accounts'!N94</f>
        <v>0</v>
      </c>
      <c r="N178" s="611">
        <f>'O4 Summary by Class &amp; Accounts'!O94</f>
        <v>0</v>
      </c>
      <c r="O178" s="611">
        <f>'O4 Summary by Class &amp; Accounts'!P94</f>
        <v>0</v>
      </c>
      <c r="P178" s="611">
        <f>'O4 Summary by Class &amp; Accounts'!Q94</f>
        <v>0</v>
      </c>
      <c r="Q178" s="611">
        <f>'O4 Summary by Class &amp; Accounts'!R94</f>
        <v>0</v>
      </c>
      <c r="R178" s="611">
        <f>'O4 Summary by Class &amp; Accounts'!S94</f>
        <v>0</v>
      </c>
      <c r="S178" s="611">
        <f>'O4 Summary by Class &amp; Accounts'!T94</f>
        <v>0</v>
      </c>
      <c r="T178" s="611">
        <f>'O4 Summary by Class &amp; Accounts'!U94</f>
        <v>0</v>
      </c>
      <c r="U178" s="611">
        <f>'O4 Summary by Class &amp; Accounts'!V94</f>
        <v>0</v>
      </c>
      <c r="V178" s="611">
        <f>'O4 Summary by Class &amp; Accounts'!W94</f>
        <v>0</v>
      </c>
      <c r="W178" s="612">
        <f>'O4 Summary by Class &amp; Accounts'!X94</f>
        <v>0</v>
      </c>
      <c r="X178" s="550"/>
      <c r="Y178" s="551"/>
      <c r="Z178" s="600" t="s">
        <v>1346</v>
      </c>
      <c r="AA178" s="551"/>
      <c r="AB178" s="551"/>
      <c r="AC178" s="551"/>
      <c r="AD178" s="551"/>
    </row>
    <row r="179" spans="1:30" s="57" customFormat="1" ht="12.75" x14ac:dyDescent="0.2">
      <c r="A179" s="610">
        <v>4235</v>
      </c>
      <c r="B179" s="349" t="s">
        <v>531</v>
      </c>
      <c r="C179" s="595">
        <f t="shared" si="31"/>
        <v>0</v>
      </c>
      <c r="D179" s="611">
        <f>'O4 Summary by Class &amp; Accounts'!E95</f>
        <v>0</v>
      </c>
      <c r="E179" s="611">
        <f>'O4 Summary by Class &amp; Accounts'!F95</f>
        <v>0</v>
      </c>
      <c r="F179" s="611">
        <f>'O4 Summary by Class &amp; Accounts'!G95</f>
        <v>0</v>
      </c>
      <c r="G179" s="611">
        <f>'O4 Summary by Class &amp; Accounts'!H95</f>
        <v>0</v>
      </c>
      <c r="H179" s="611">
        <f>'O4 Summary by Class &amp; Accounts'!I95</f>
        <v>0</v>
      </c>
      <c r="I179" s="611">
        <f>'O4 Summary by Class &amp; Accounts'!J95</f>
        <v>0</v>
      </c>
      <c r="J179" s="611">
        <f>'O4 Summary by Class &amp; Accounts'!K95</f>
        <v>0</v>
      </c>
      <c r="K179" s="611">
        <f>'O4 Summary by Class &amp; Accounts'!L95</f>
        <v>0</v>
      </c>
      <c r="L179" s="611">
        <f>'O4 Summary by Class &amp; Accounts'!M95</f>
        <v>0</v>
      </c>
      <c r="M179" s="611">
        <f>'O4 Summary by Class &amp; Accounts'!N95</f>
        <v>0</v>
      </c>
      <c r="N179" s="611">
        <f>'O4 Summary by Class &amp; Accounts'!O95</f>
        <v>0</v>
      </c>
      <c r="O179" s="611">
        <f>'O4 Summary by Class &amp; Accounts'!P95</f>
        <v>0</v>
      </c>
      <c r="P179" s="611">
        <f>'O4 Summary by Class &amp; Accounts'!Q95</f>
        <v>0</v>
      </c>
      <c r="Q179" s="611">
        <f>'O4 Summary by Class &amp; Accounts'!R95</f>
        <v>0</v>
      </c>
      <c r="R179" s="611">
        <f>'O4 Summary by Class &amp; Accounts'!S95</f>
        <v>0</v>
      </c>
      <c r="S179" s="611">
        <f>'O4 Summary by Class &amp; Accounts'!T95</f>
        <v>0</v>
      </c>
      <c r="T179" s="611">
        <f>'O4 Summary by Class &amp; Accounts'!U95</f>
        <v>0</v>
      </c>
      <c r="U179" s="611">
        <f>'O4 Summary by Class &amp; Accounts'!V95</f>
        <v>0</v>
      </c>
      <c r="V179" s="611">
        <f>'O4 Summary by Class &amp; Accounts'!W95</f>
        <v>0</v>
      </c>
      <c r="W179" s="612">
        <f>'O4 Summary by Class &amp; Accounts'!X95</f>
        <v>0</v>
      </c>
      <c r="X179" s="550"/>
      <c r="Y179" s="551"/>
      <c r="Z179" s="600" t="s">
        <v>1274</v>
      </c>
      <c r="AA179" s="551"/>
      <c r="AB179" s="551"/>
      <c r="AC179" s="551"/>
      <c r="AD179" s="551"/>
    </row>
    <row r="180" spans="1:30" s="57" customFormat="1" ht="12.75" x14ac:dyDescent="0.2">
      <c r="A180" s="610"/>
      <c r="B180" s="349"/>
      <c r="C180" s="595"/>
      <c r="D180" s="611"/>
      <c r="E180" s="611"/>
      <c r="F180" s="611"/>
      <c r="G180" s="611"/>
      <c r="H180" s="611"/>
      <c r="I180" s="611"/>
      <c r="J180" s="611"/>
      <c r="K180" s="611"/>
      <c r="L180" s="611"/>
      <c r="M180" s="611"/>
      <c r="N180" s="611"/>
      <c r="O180" s="611"/>
      <c r="P180" s="611"/>
      <c r="Q180" s="611"/>
      <c r="R180" s="611"/>
      <c r="S180" s="611"/>
      <c r="T180" s="611"/>
      <c r="U180" s="611"/>
      <c r="V180" s="611"/>
      <c r="W180" s="612"/>
      <c r="X180" s="550"/>
      <c r="Y180" s="551"/>
      <c r="Z180" s="600"/>
      <c r="AA180" s="551"/>
      <c r="AB180" s="551"/>
      <c r="AC180" s="551"/>
      <c r="AD180" s="551"/>
    </row>
    <row r="181" spans="1:30" ht="12.75" x14ac:dyDescent="0.2">
      <c r="A181" s="619"/>
      <c r="B181" s="862" t="s">
        <v>708</v>
      </c>
      <c r="C181" s="863">
        <f>+SUM(C174:C180)</f>
        <v>-193645</v>
      </c>
      <c r="D181" s="864">
        <f>+SUM(D174:D179)</f>
        <v>-135796.9154288194</v>
      </c>
      <c r="E181" s="864">
        <f t="shared" ref="E181:W181" si="38">+SUM(E174:E179)</f>
        <v>-27232.41157222577</v>
      </c>
      <c r="F181" s="864">
        <f t="shared" si="38"/>
        <v>-29685.885446926226</v>
      </c>
      <c r="G181" s="864">
        <f t="shared" si="38"/>
        <v>0</v>
      </c>
      <c r="H181" s="864">
        <f t="shared" si="38"/>
        <v>0</v>
      </c>
      <c r="I181" s="864">
        <f t="shared" si="38"/>
        <v>0</v>
      </c>
      <c r="J181" s="864">
        <f t="shared" si="38"/>
        <v>-638.63274763293964</v>
      </c>
      <c r="K181" s="864">
        <f t="shared" si="38"/>
        <v>-173.00901841493717</v>
      </c>
      <c r="L181" s="864">
        <f t="shared" si="38"/>
        <v>-118.14578598071735</v>
      </c>
      <c r="M181" s="864">
        <f t="shared" si="38"/>
        <v>0</v>
      </c>
      <c r="N181" s="864">
        <f t="shared" si="38"/>
        <v>0</v>
      </c>
      <c r="O181" s="864">
        <f t="shared" si="38"/>
        <v>0</v>
      </c>
      <c r="P181" s="864">
        <f t="shared" si="38"/>
        <v>0</v>
      </c>
      <c r="Q181" s="864">
        <f t="shared" si="38"/>
        <v>0</v>
      </c>
      <c r="R181" s="864">
        <f t="shared" si="38"/>
        <v>0</v>
      </c>
      <c r="S181" s="864">
        <f t="shared" si="38"/>
        <v>0</v>
      </c>
      <c r="T181" s="864">
        <f t="shared" si="38"/>
        <v>0</v>
      </c>
      <c r="U181" s="864">
        <f t="shared" si="38"/>
        <v>0</v>
      </c>
      <c r="V181" s="864">
        <f t="shared" si="38"/>
        <v>0</v>
      </c>
      <c r="W181" s="865">
        <f t="shared" si="38"/>
        <v>0</v>
      </c>
      <c r="Z181" s="600"/>
    </row>
    <row r="182" spans="1:30" ht="12.75" x14ac:dyDescent="0.2">
      <c r="A182" s="234"/>
      <c r="B182" s="602"/>
      <c r="C182" s="601"/>
      <c r="D182" s="235"/>
      <c r="E182" s="235"/>
      <c r="F182" s="235"/>
      <c r="G182" s="235"/>
      <c r="H182" s="235"/>
      <c r="I182" s="235"/>
      <c r="J182" s="235"/>
      <c r="K182" s="235"/>
      <c r="L182" s="235"/>
      <c r="M182" s="235"/>
      <c r="N182" s="235"/>
      <c r="O182" s="235"/>
      <c r="P182" s="235"/>
      <c r="Q182" s="235"/>
      <c r="R182" s="235"/>
      <c r="S182" s="235"/>
      <c r="T182" s="235"/>
      <c r="U182" s="235"/>
      <c r="V182" s="235"/>
      <c r="W182" s="598"/>
      <c r="Z182" s="600"/>
    </row>
    <row r="183" spans="1:30" ht="12.75" x14ac:dyDescent="0.2">
      <c r="A183" s="234"/>
      <c r="B183" s="643" t="s">
        <v>852</v>
      </c>
      <c r="C183" s="601"/>
      <c r="D183" s="596"/>
      <c r="E183" s="596"/>
      <c r="F183" s="596"/>
      <c r="G183" s="596"/>
      <c r="H183" s="596"/>
      <c r="I183" s="596"/>
      <c r="J183" s="596"/>
      <c r="K183" s="596"/>
      <c r="L183" s="596"/>
      <c r="M183" s="596"/>
      <c r="N183" s="596"/>
      <c r="O183" s="596"/>
      <c r="P183" s="596"/>
      <c r="Q183" s="596"/>
      <c r="R183" s="596"/>
      <c r="S183" s="596"/>
      <c r="T183" s="596"/>
      <c r="U183" s="596"/>
      <c r="V183" s="596"/>
      <c r="W183" s="604"/>
      <c r="Z183" s="600"/>
    </row>
    <row r="184" spans="1:30" s="57" customFormat="1" ht="12.75" x14ac:dyDescent="0.2">
      <c r="A184" s="610">
        <v>5005</v>
      </c>
      <c r="B184" s="349" t="s">
        <v>985</v>
      </c>
      <c r="C184" s="595">
        <f t="shared" ref="C184:C210" si="39">SUM(D184:W184)</f>
        <v>537506.57449999999</v>
      </c>
      <c r="D184" s="611">
        <f>'O5 Details by Class &amp; Accounts'!AD131</f>
        <v>479104.84158115648</v>
      </c>
      <c r="E184" s="611">
        <f>'O5 Details by Class &amp; Accounts'!AE131</f>
        <v>33234.112373197662</v>
      </c>
      <c r="F184" s="611">
        <f>'O5 Details by Class &amp; Accounts'!AF131</f>
        <v>3857.2063577215763</v>
      </c>
      <c r="G184" s="611">
        <f>'O5 Details by Class &amp; Accounts'!AG131</f>
        <v>0</v>
      </c>
      <c r="H184" s="611">
        <f>'O5 Details by Class &amp; Accounts'!AH131</f>
        <v>0</v>
      </c>
      <c r="I184" s="611">
        <f>'O5 Details by Class &amp; Accounts'!AI131</f>
        <v>0</v>
      </c>
      <c r="J184" s="611">
        <f>'O5 Details by Class &amp; Accounts'!AJ131</f>
        <v>16167.605668562046</v>
      </c>
      <c r="K184" s="611">
        <f>'O5 Details by Class &amp; Accounts'!AK131</f>
        <v>2852.7135084289839</v>
      </c>
      <c r="L184" s="611">
        <f>'O5 Details by Class &amp; Accounts'!AL131</f>
        <v>2290.0950109332675</v>
      </c>
      <c r="M184" s="611">
        <f>'O5 Details by Class &amp; Accounts'!AM131</f>
        <v>0</v>
      </c>
      <c r="N184" s="611">
        <f>'O5 Details by Class &amp; Accounts'!AN131</f>
        <v>0</v>
      </c>
      <c r="O184" s="611">
        <f>'O5 Details by Class &amp; Accounts'!AO131</f>
        <v>0</v>
      </c>
      <c r="P184" s="611">
        <f>'O5 Details by Class &amp; Accounts'!AP131</f>
        <v>0</v>
      </c>
      <c r="Q184" s="611">
        <f>'O5 Details by Class &amp; Accounts'!AQ131</f>
        <v>0</v>
      </c>
      <c r="R184" s="611">
        <f>'O5 Details by Class &amp; Accounts'!AR131</f>
        <v>0</v>
      </c>
      <c r="S184" s="611">
        <f>'O5 Details by Class &amp; Accounts'!AS131</f>
        <v>0</v>
      </c>
      <c r="T184" s="611">
        <f>'O5 Details by Class &amp; Accounts'!AT131</f>
        <v>0</v>
      </c>
      <c r="U184" s="611">
        <f>'O5 Details by Class &amp; Accounts'!AU131</f>
        <v>0</v>
      </c>
      <c r="V184" s="611">
        <f>'O5 Details by Class &amp; Accounts'!AV131</f>
        <v>0</v>
      </c>
      <c r="W184" s="612">
        <f>'O5 Details by Class &amp; Accounts'!AW131</f>
        <v>0</v>
      </c>
      <c r="X184" s="550"/>
      <c r="Y184" s="551"/>
      <c r="Z184" s="600" t="s">
        <v>108</v>
      </c>
      <c r="AA184" s="551"/>
      <c r="AB184" s="551"/>
      <c r="AC184" s="551"/>
      <c r="AD184" s="551"/>
    </row>
    <row r="185" spans="1:30" s="57" customFormat="1" ht="12.75" x14ac:dyDescent="0.2">
      <c r="A185" s="610">
        <v>5010</v>
      </c>
      <c r="B185" s="349" t="s">
        <v>576</v>
      </c>
      <c r="C185" s="595">
        <f t="shared" si="39"/>
        <v>256317.87299999999</v>
      </c>
      <c r="D185" s="611">
        <f>'O5 Details by Class &amp; Accounts'!AD132</f>
        <v>228468.15232412377</v>
      </c>
      <c r="E185" s="611">
        <f>'O5 Details by Class &amp; Accounts'!AE132</f>
        <v>15848.17265252075</v>
      </c>
      <c r="F185" s="611">
        <f>'O5 Details by Class &amp; Accounts'!AF132</f>
        <v>1839.3652770721069</v>
      </c>
      <c r="G185" s="611">
        <f>'O5 Details by Class &amp; Accounts'!AG132</f>
        <v>0</v>
      </c>
      <c r="H185" s="611">
        <f>'O5 Details by Class &amp; Accounts'!AH132</f>
        <v>0</v>
      </c>
      <c r="I185" s="611">
        <f>'O5 Details by Class &amp; Accounts'!AI132</f>
        <v>0</v>
      </c>
      <c r="J185" s="611">
        <f>'O5 Details by Class &amp; Accounts'!AJ132</f>
        <v>7709.7592719185732</v>
      </c>
      <c r="K185" s="611">
        <f>'O5 Details by Class &amp; Accounts'!AK132</f>
        <v>1360.3581675983476</v>
      </c>
      <c r="L185" s="611">
        <f>'O5 Details by Class &amp; Accounts'!AL132</f>
        <v>1092.0653067664514</v>
      </c>
      <c r="M185" s="611">
        <f>'O5 Details by Class &amp; Accounts'!AM132</f>
        <v>0</v>
      </c>
      <c r="N185" s="611">
        <f>'O5 Details by Class &amp; Accounts'!AN132</f>
        <v>0</v>
      </c>
      <c r="O185" s="611">
        <f>'O5 Details by Class &amp; Accounts'!AO132</f>
        <v>0</v>
      </c>
      <c r="P185" s="611">
        <f>'O5 Details by Class &amp; Accounts'!AP132</f>
        <v>0</v>
      </c>
      <c r="Q185" s="611">
        <f>'O5 Details by Class &amp; Accounts'!AQ132</f>
        <v>0</v>
      </c>
      <c r="R185" s="611">
        <f>'O5 Details by Class &amp; Accounts'!AR132</f>
        <v>0</v>
      </c>
      <c r="S185" s="611">
        <f>'O5 Details by Class &amp; Accounts'!AS132</f>
        <v>0</v>
      </c>
      <c r="T185" s="611">
        <f>'O5 Details by Class &amp; Accounts'!AT132</f>
        <v>0</v>
      </c>
      <c r="U185" s="611">
        <f>'O5 Details by Class &amp; Accounts'!AU132</f>
        <v>0</v>
      </c>
      <c r="V185" s="611">
        <f>'O5 Details by Class &amp; Accounts'!AV132</f>
        <v>0</v>
      </c>
      <c r="W185" s="612">
        <f>'O5 Details by Class &amp; Accounts'!AW132</f>
        <v>0</v>
      </c>
      <c r="X185" s="550"/>
      <c r="Y185" s="551"/>
      <c r="Z185" s="600" t="s">
        <v>108</v>
      </c>
      <c r="AA185" s="551"/>
      <c r="AB185" s="551"/>
      <c r="AC185" s="551"/>
      <c r="AD185" s="551"/>
    </row>
    <row r="186" spans="1:30" s="57" customFormat="1" ht="25.5" x14ac:dyDescent="0.2">
      <c r="A186" s="610">
        <v>5020</v>
      </c>
      <c r="B186" s="349" t="s">
        <v>553</v>
      </c>
      <c r="C186" s="595">
        <f t="shared" si="39"/>
        <v>69987.746499999994</v>
      </c>
      <c r="D186" s="611">
        <f>'O5 Details by Class &amp; Accounts'!AD138</f>
        <v>60408.729769275371</v>
      </c>
      <c r="E186" s="611">
        <f>'O5 Details by Class &amp; Accounts'!AE138</f>
        <v>5875.425260368288</v>
      </c>
      <c r="F186" s="611">
        <f>'O5 Details by Class &amp; Accounts'!AF138</f>
        <v>696.56575031158661</v>
      </c>
      <c r="G186" s="611">
        <f>'O5 Details by Class &amp; Accounts'!AG138</f>
        <v>0</v>
      </c>
      <c r="H186" s="611">
        <f>'O5 Details by Class &amp; Accounts'!AH138</f>
        <v>0</v>
      </c>
      <c r="I186" s="611">
        <f>'O5 Details by Class &amp; Accounts'!AI138</f>
        <v>0</v>
      </c>
      <c r="J186" s="611">
        <f>'O5 Details by Class &amp; Accounts'!AJ138</f>
        <v>2097.8337806124614</v>
      </c>
      <c r="K186" s="611">
        <f>'O5 Details by Class &amp; Accounts'!AK138</f>
        <v>504.32834852946678</v>
      </c>
      <c r="L186" s="611">
        <f>'O5 Details by Class &amp; Accounts'!AL138</f>
        <v>404.86359090282195</v>
      </c>
      <c r="M186" s="611">
        <f>'O5 Details by Class &amp; Accounts'!AM138</f>
        <v>0</v>
      </c>
      <c r="N186" s="611">
        <f>'O5 Details by Class &amp; Accounts'!AN138</f>
        <v>0</v>
      </c>
      <c r="O186" s="611">
        <f>'O5 Details by Class &amp; Accounts'!AO138</f>
        <v>0</v>
      </c>
      <c r="P186" s="611">
        <f>'O5 Details by Class &amp; Accounts'!AP138</f>
        <v>0</v>
      </c>
      <c r="Q186" s="611">
        <f>'O5 Details by Class &amp; Accounts'!AQ138</f>
        <v>0</v>
      </c>
      <c r="R186" s="611">
        <f>'O5 Details by Class &amp; Accounts'!AR138</f>
        <v>0</v>
      </c>
      <c r="S186" s="611">
        <f>'O5 Details by Class &amp; Accounts'!AS138</f>
        <v>0</v>
      </c>
      <c r="T186" s="611">
        <f>'O5 Details by Class &amp; Accounts'!AT138</f>
        <v>0</v>
      </c>
      <c r="U186" s="611">
        <f>'O5 Details by Class &amp; Accounts'!AU138</f>
        <v>0</v>
      </c>
      <c r="V186" s="611">
        <f>'O5 Details by Class &amp; Accounts'!AV138</f>
        <v>0</v>
      </c>
      <c r="W186" s="612">
        <f>'O5 Details by Class &amp; Accounts'!AW138</f>
        <v>0</v>
      </c>
      <c r="X186" s="550"/>
      <c r="Y186" s="551"/>
      <c r="Z186" s="600" t="s">
        <v>504</v>
      </c>
      <c r="AA186" s="551"/>
      <c r="AB186" s="551"/>
      <c r="AC186" s="551"/>
      <c r="AD186" s="551"/>
    </row>
    <row r="187" spans="1:30" s="57" customFormat="1" ht="25.5" x14ac:dyDescent="0.2">
      <c r="A187" s="610">
        <v>5025</v>
      </c>
      <c r="B187" s="349" t="s">
        <v>1582</v>
      </c>
      <c r="C187" s="595">
        <f t="shared" si="39"/>
        <v>138483.57249999998</v>
      </c>
      <c r="D187" s="611">
        <f>'O5 Details by Class &amp; Accounts'!AD139</f>
        <v>119529.73380327875</v>
      </c>
      <c r="E187" s="611">
        <f>'O5 Details by Class &amp; Accounts'!AE139</f>
        <v>11625.604776581042</v>
      </c>
      <c r="F187" s="611">
        <f>'O5 Details by Class &amp; Accounts'!AF139</f>
        <v>1378.2828910528144</v>
      </c>
      <c r="G187" s="611">
        <f>'O5 Details by Class &amp; Accounts'!AG139</f>
        <v>0</v>
      </c>
      <c r="H187" s="611">
        <f>'O5 Details by Class &amp; Accounts'!AH139</f>
        <v>0</v>
      </c>
      <c r="I187" s="611">
        <f>'O5 Details by Class &amp; Accounts'!AI139</f>
        <v>0</v>
      </c>
      <c r="J187" s="611">
        <f>'O5 Details by Class &amp; Accounts'!AJ139</f>
        <v>4150.9482870747215</v>
      </c>
      <c r="K187" s="611">
        <f>'O5 Details by Class &amp; Accounts'!AK139</f>
        <v>997.905989406098</v>
      </c>
      <c r="L187" s="611">
        <f>'O5 Details by Class &amp; Accounts'!AL139</f>
        <v>801.09675260656218</v>
      </c>
      <c r="M187" s="611">
        <f>'O5 Details by Class &amp; Accounts'!AM139</f>
        <v>0</v>
      </c>
      <c r="N187" s="611">
        <f>'O5 Details by Class &amp; Accounts'!AN139</f>
        <v>0</v>
      </c>
      <c r="O187" s="611">
        <f>'O5 Details by Class &amp; Accounts'!AO139</f>
        <v>0</v>
      </c>
      <c r="P187" s="611">
        <f>'O5 Details by Class &amp; Accounts'!AP139</f>
        <v>0</v>
      </c>
      <c r="Q187" s="611">
        <f>'O5 Details by Class &amp; Accounts'!AQ139</f>
        <v>0</v>
      </c>
      <c r="R187" s="611">
        <f>'O5 Details by Class &amp; Accounts'!AR139</f>
        <v>0</v>
      </c>
      <c r="S187" s="611">
        <f>'O5 Details by Class &amp; Accounts'!AS139</f>
        <v>0</v>
      </c>
      <c r="T187" s="611">
        <f>'O5 Details by Class &amp; Accounts'!AT139</f>
        <v>0</v>
      </c>
      <c r="U187" s="611">
        <f>'O5 Details by Class &amp; Accounts'!AU139</f>
        <v>0</v>
      </c>
      <c r="V187" s="611">
        <f>'O5 Details by Class &amp; Accounts'!AV139</f>
        <v>0</v>
      </c>
      <c r="W187" s="612">
        <f>'O5 Details by Class &amp; Accounts'!AW139</f>
        <v>0</v>
      </c>
      <c r="X187" s="550"/>
      <c r="Y187" s="551"/>
      <c r="Z187" s="600" t="s">
        <v>504</v>
      </c>
      <c r="AA187" s="551"/>
      <c r="AB187" s="551"/>
      <c r="AC187" s="551"/>
      <c r="AD187" s="551"/>
    </row>
    <row r="188" spans="1:30" s="57" customFormat="1" ht="12.75" x14ac:dyDescent="0.2">
      <c r="A188" s="610">
        <v>5035</v>
      </c>
      <c r="B188" s="349" t="s">
        <v>1405</v>
      </c>
      <c r="C188" s="595">
        <f t="shared" si="39"/>
        <v>43414.436999999991</v>
      </c>
      <c r="D188" s="611">
        <f>'O5 Details by Class &amp; Accounts'!AD141</f>
        <v>37968.630991279941</v>
      </c>
      <c r="E188" s="611">
        <f>'O5 Details by Class &amp; Accounts'!AE141</f>
        <v>3692.8744318876666</v>
      </c>
      <c r="F188" s="611">
        <f>'O5 Details by Class &amp; Accounts'!AF141</f>
        <v>404.15578546410086</v>
      </c>
      <c r="G188" s="611">
        <f>'O5 Details by Class &amp; Accounts'!AG141</f>
        <v>0</v>
      </c>
      <c r="H188" s="611">
        <f>'O5 Details by Class &amp; Accounts'!AH141</f>
        <v>0</v>
      </c>
      <c r="I188" s="611">
        <f>'O5 Details by Class &amp; Accounts'!AI141</f>
        <v>0</v>
      </c>
      <c r="J188" s="611">
        <f>'O5 Details by Class &amp; Accounts'!AJ141</f>
        <v>777.32240407808558</v>
      </c>
      <c r="K188" s="611">
        <f>'O5 Details by Class &amp; Accounts'!AK141</f>
        <v>316.98492977576535</v>
      </c>
      <c r="L188" s="611">
        <f>'O5 Details by Class &amp; Accounts'!AL141</f>
        <v>254.46845751443385</v>
      </c>
      <c r="M188" s="611">
        <f>'O5 Details by Class &amp; Accounts'!AM141</f>
        <v>0</v>
      </c>
      <c r="N188" s="611">
        <f>'O5 Details by Class &amp; Accounts'!AN141</f>
        <v>0</v>
      </c>
      <c r="O188" s="611">
        <f>'O5 Details by Class &amp; Accounts'!AO141</f>
        <v>0</v>
      </c>
      <c r="P188" s="611">
        <f>'O5 Details by Class &amp; Accounts'!AP141</f>
        <v>0</v>
      </c>
      <c r="Q188" s="611">
        <f>'O5 Details by Class &amp; Accounts'!AQ141</f>
        <v>0</v>
      </c>
      <c r="R188" s="611">
        <f>'O5 Details by Class &amp; Accounts'!AR141</f>
        <v>0</v>
      </c>
      <c r="S188" s="611">
        <f>'O5 Details by Class &amp; Accounts'!AS141</f>
        <v>0</v>
      </c>
      <c r="T188" s="611">
        <f>'O5 Details by Class &amp; Accounts'!AT141</f>
        <v>0</v>
      </c>
      <c r="U188" s="611">
        <f>'O5 Details by Class &amp; Accounts'!AU141</f>
        <v>0</v>
      </c>
      <c r="V188" s="611">
        <f>'O5 Details by Class &amp; Accounts'!AV141</f>
        <v>0</v>
      </c>
      <c r="W188" s="612">
        <f>'O5 Details by Class &amp; Accounts'!AW141</f>
        <v>0</v>
      </c>
      <c r="X188" s="550"/>
      <c r="Y188" s="551"/>
      <c r="Z188" s="600">
        <v>1850</v>
      </c>
      <c r="AA188" s="551"/>
      <c r="AB188" s="551"/>
      <c r="AC188" s="551"/>
      <c r="AD188" s="551"/>
    </row>
    <row r="189" spans="1:30" s="57" customFormat="1" ht="25.5" x14ac:dyDescent="0.2">
      <c r="A189" s="610">
        <v>5040</v>
      </c>
      <c r="B189" s="349" t="s">
        <v>4</v>
      </c>
      <c r="C189" s="595">
        <f t="shared" si="39"/>
        <v>5461.9915000000001</v>
      </c>
      <c r="D189" s="611">
        <f>'O5 Details by Class &amp; Accounts'!AD142</f>
        <v>4512.585652452035</v>
      </c>
      <c r="E189" s="611">
        <f>'O5 Details by Class &amp; Accounts'!AE142</f>
        <v>438.89947418621637</v>
      </c>
      <c r="F189" s="611">
        <f>'O5 Details by Class &amp; Accounts'!AF142</f>
        <v>50.972818014698561</v>
      </c>
      <c r="G189" s="611">
        <f>'O5 Details by Class &amp; Accounts'!AG142</f>
        <v>0</v>
      </c>
      <c r="H189" s="611">
        <f>'O5 Details by Class &amp; Accounts'!AH142</f>
        <v>0</v>
      </c>
      <c r="I189" s="611">
        <f>'O5 Details by Class &amp; Accounts'!AI142</f>
        <v>0</v>
      </c>
      <c r="J189" s="611">
        <f>'O5 Details by Class &amp; Accounts'!AJ142</f>
        <v>391.6161116782722</v>
      </c>
      <c r="K189" s="611">
        <f>'O5 Details by Class &amp; Accounts'!AK142</f>
        <v>37.67377460825891</v>
      </c>
      <c r="L189" s="611">
        <f>'O5 Details by Class &amp; Accounts'!AL142</f>
        <v>30.243669060518961</v>
      </c>
      <c r="M189" s="611">
        <f>'O5 Details by Class &amp; Accounts'!AM142</f>
        <v>0</v>
      </c>
      <c r="N189" s="611">
        <f>'O5 Details by Class &amp; Accounts'!AN142</f>
        <v>0</v>
      </c>
      <c r="O189" s="611">
        <f>'O5 Details by Class &amp; Accounts'!AO142</f>
        <v>0</v>
      </c>
      <c r="P189" s="611">
        <f>'O5 Details by Class &amp; Accounts'!AP142</f>
        <v>0</v>
      </c>
      <c r="Q189" s="611">
        <f>'O5 Details by Class &amp; Accounts'!AQ142</f>
        <v>0</v>
      </c>
      <c r="R189" s="611">
        <f>'O5 Details by Class &amp; Accounts'!AR142</f>
        <v>0</v>
      </c>
      <c r="S189" s="611">
        <f>'O5 Details by Class &amp; Accounts'!AS142</f>
        <v>0</v>
      </c>
      <c r="T189" s="611">
        <f>'O5 Details by Class &amp; Accounts'!AT142</f>
        <v>0</v>
      </c>
      <c r="U189" s="611">
        <f>'O5 Details by Class &amp; Accounts'!AU142</f>
        <v>0</v>
      </c>
      <c r="V189" s="611">
        <f>'O5 Details by Class &amp; Accounts'!AV142</f>
        <v>0</v>
      </c>
      <c r="W189" s="612">
        <f>'O5 Details by Class &amp; Accounts'!AW142</f>
        <v>0</v>
      </c>
      <c r="X189" s="550"/>
      <c r="Y189" s="551"/>
      <c r="Z189" s="600" t="s">
        <v>505</v>
      </c>
      <c r="AA189" s="551"/>
      <c r="AB189" s="551"/>
      <c r="AC189" s="551"/>
      <c r="AD189" s="551"/>
    </row>
    <row r="190" spans="1:30" s="57" customFormat="1" ht="25.5" x14ac:dyDescent="0.2">
      <c r="A190" s="610">
        <v>5045</v>
      </c>
      <c r="B190" s="349" t="s">
        <v>1583</v>
      </c>
      <c r="C190" s="595">
        <f t="shared" si="39"/>
        <v>2005.059</v>
      </c>
      <c r="D190" s="611">
        <f>'O5 Details by Class &amp; Accounts'!AD143</f>
        <v>1656.5387323872299</v>
      </c>
      <c r="E190" s="611">
        <f>'O5 Details by Class &amp; Accounts'!AE143</f>
        <v>161.11693707548622</v>
      </c>
      <c r="F190" s="611">
        <f>'O5 Details by Class &amp; Accounts'!AF143</f>
        <v>18.711766123351431</v>
      </c>
      <c r="G190" s="611">
        <f>'O5 Details by Class &amp; Accounts'!AG143</f>
        <v>0</v>
      </c>
      <c r="H190" s="611">
        <f>'O5 Details by Class &amp; Accounts'!AH143</f>
        <v>0</v>
      </c>
      <c r="I190" s="611">
        <f>'O5 Details by Class &amp; Accounts'!AI143</f>
        <v>0</v>
      </c>
      <c r="J190" s="611">
        <f>'O5 Details by Class &amp; Accounts'!AJ143</f>
        <v>143.75954434669566</v>
      </c>
      <c r="K190" s="611">
        <f>'O5 Details by Class &amp; Accounts'!AK143</f>
        <v>13.829780006479504</v>
      </c>
      <c r="L190" s="611">
        <f>'O5 Details by Class &amp; Accounts'!AL143</f>
        <v>11.102240060757158</v>
      </c>
      <c r="M190" s="611">
        <f>'O5 Details by Class &amp; Accounts'!AM143</f>
        <v>0</v>
      </c>
      <c r="N190" s="611">
        <f>'O5 Details by Class &amp; Accounts'!AN143</f>
        <v>0</v>
      </c>
      <c r="O190" s="611">
        <f>'O5 Details by Class &amp; Accounts'!AO143</f>
        <v>0</v>
      </c>
      <c r="P190" s="611">
        <f>'O5 Details by Class &amp; Accounts'!AP143</f>
        <v>0</v>
      </c>
      <c r="Q190" s="611">
        <f>'O5 Details by Class &amp; Accounts'!AQ143</f>
        <v>0</v>
      </c>
      <c r="R190" s="611">
        <f>'O5 Details by Class &amp; Accounts'!AR143</f>
        <v>0</v>
      </c>
      <c r="S190" s="611">
        <f>'O5 Details by Class &amp; Accounts'!AS143</f>
        <v>0</v>
      </c>
      <c r="T190" s="611">
        <f>'O5 Details by Class &amp; Accounts'!AT143</f>
        <v>0</v>
      </c>
      <c r="U190" s="611">
        <f>'O5 Details by Class &amp; Accounts'!AU143</f>
        <v>0</v>
      </c>
      <c r="V190" s="611">
        <f>'O5 Details by Class &amp; Accounts'!AV143</f>
        <v>0</v>
      </c>
      <c r="W190" s="612">
        <f>'O5 Details by Class &amp; Accounts'!AW143</f>
        <v>0</v>
      </c>
      <c r="X190" s="550"/>
      <c r="Y190" s="551"/>
      <c r="Z190" s="600" t="s">
        <v>505</v>
      </c>
      <c r="AA190" s="551"/>
      <c r="AB190" s="551"/>
      <c r="AC190" s="551"/>
      <c r="AD190" s="551"/>
    </row>
    <row r="191" spans="1:30" s="57" customFormat="1" ht="12.75" x14ac:dyDescent="0.2">
      <c r="A191" s="610">
        <v>5055</v>
      </c>
      <c r="B191" s="349" t="s">
        <v>1413</v>
      </c>
      <c r="C191" s="595">
        <f t="shared" si="39"/>
        <v>35365.881000000001</v>
      </c>
      <c r="D191" s="611">
        <f>'O5 Details by Class &amp; Accounts'!AD145</f>
        <v>30929.667137466706</v>
      </c>
      <c r="E191" s="611">
        <f>'O5 Details by Class &amp; Accounts'!AE145</f>
        <v>3008.2563942054999</v>
      </c>
      <c r="F191" s="611">
        <f>'O5 Details by Class &amp; Accounts'!AF145</f>
        <v>329.22977704824137</v>
      </c>
      <c r="G191" s="611">
        <f>'O5 Details by Class &amp; Accounts'!AG145</f>
        <v>0</v>
      </c>
      <c r="H191" s="611">
        <f>'O5 Details by Class &amp; Accounts'!AH145</f>
        <v>0</v>
      </c>
      <c r="I191" s="611">
        <f>'O5 Details by Class &amp; Accounts'!AI145</f>
        <v>0</v>
      </c>
      <c r="J191" s="611">
        <f>'O5 Details by Class &amp; Accounts'!AJ145</f>
        <v>633.21543571461018</v>
      </c>
      <c r="K191" s="611">
        <f>'O5 Details by Class &amp; Accounts'!AK145</f>
        <v>258.21943297901282</v>
      </c>
      <c r="L191" s="611">
        <f>'O5 Details by Class &amp; Accounts'!AL145</f>
        <v>207.29282258592974</v>
      </c>
      <c r="M191" s="611">
        <f>'O5 Details by Class &amp; Accounts'!AM145</f>
        <v>0</v>
      </c>
      <c r="N191" s="611">
        <f>'O5 Details by Class &amp; Accounts'!AN145</f>
        <v>0</v>
      </c>
      <c r="O191" s="611">
        <f>'O5 Details by Class &amp; Accounts'!AO145</f>
        <v>0</v>
      </c>
      <c r="P191" s="611">
        <f>'O5 Details by Class &amp; Accounts'!AP145</f>
        <v>0</v>
      </c>
      <c r="Q191" s="611">
        <f>'O5 Details by Class &amp; Accounts'!AQ145</f>
        <v>0</v>
      </c>
      <c r="R191" s="611">
        <f>'O5 Details by Class &amp; Accounts'!AR145</f>
        <v>0</v>
      </c>
      <c r="S191" s="611">
        <f>'O5 Details by Class &amp; Accounts'!AS145</f>
        <v>0</v>
      </c>
      <c r="T191" s="611">
        <f>'O5 Details by Class &amp; Accounts'!AT145</f>
        <v>0</v>
      </c>
      <c r="U191" s="611">
        <f>'O5 Details by Class &amp; Accounts'!AU145</f>
        <v>0</v>
      </c>
      <c r="V191" s="611">
        <f>'O5 Details by Class &amp; Accounts'!AV145</f>
        <v>0</v>
      </c>
      <c r="W191" s="612">
        <f>'O5 Details by Class &amp; Accounts'!AW145</f>
        <v>0</v>
      </c>
      <c r="X191" s="550"/>
      <c r="Y191" s="551"/>
      <c r="Z191" s="600">
        <v>1850</v>
      </c>
      <c r="AA191" s="551"/>
      <c r="AB191" s="551"/>
      <c r="AC191" s="551"/>
      <c r="AD191" s="551"/>
    </row>
    <row r="192" spans="1:30" s="57" customFormat="1" ht="12.75" x14ac:dyDescent="0.2">
      <c r="A192" s="610">
        <v>5065</v>
      </c>
      <c r="B192" s="349" t="s">
        <v>1577</v>
      </c>
      <c r="C192" s="595">
        <f t="shared" si="39"/>
        <v>766462.95</v>
      </c>
      <c r="D192" s="611">
        <f>'O5 Details by Class &amp; Accounts'!AD146</f>
        <v>591007.38502218144</v>
      </c>
      <c r="E192" s="611">
        <f>'O5 Details by Class &amp; Accounts'!AE146</f>
        <v>142403.37629118885</v>
      </c>
      <c r="F192" s="611">
        <f>'O5 Details by Class &amp; Accounts'!AF146</f>
        <v>33052.188686629597</v>
      </c>
      <c r="G192" s="611">
        <f>'O5 Details by Class &amp; Accounts'!AG146</f>
        <v>0</v>
      </c>
      <c r="H192" s="611">
        <f>'O5 Details by Class &amp; Accounts'!AH146</f>
        <v>0</v>
      </c>
      <c r="I192" s="611">
        <f>'O5 Details by Class &amp; Accounts'!AI146</f>
        <v>0</v>
      </c>
      <c r="J192" s="611">
        <f>'O5 Details by Class &amp; Accounts'!AJ146</f>
        <v>0</v>
      </c>
      <c r="K192" s="611">
        <f>'O5 Details by Class &amp; Accounts'!AK146</f>
        <v>0</v>
      </c>
      <c r="L192" s="611">
        <f>'O5 Details by Class &amp; Accounts'!AL146</f>
        <v>0</v>
      </c>
      <c r="M192" s="611">
        <f>'O5 Details by Class &amp; Accounts'!AM146</f>
        <v>0</v>
      </c>
      <c r="N192" s="611">
        <f>'O5 Details by Class &amp; Accounts'!AN146</f>
        <v>0</v>
      </c>
      <c r="O192" s="611">
        <f>'O5 Details by Class &amp; Accounts'!AO146</f>
        <v>0</v>
      </c>
      <c r="P192" s="611">
        <f>'O5 Details by Class &amp; Accounts'!AP146</f>
        <v>0</v>
      </c>
      <c r="Q192" s="611">
        <f>'O5 Details by Class &amp; Accounts'!AQ146</f>
        <v>0</v>
      </c>
      <c r="R192" s="611">
        <f>'O5 Details by Class &amp; Accounts'!AR146</f>
        <v>0</v>
      </c>
      <c r="S192" s="611">
        <f>'O5 Details by Class &amp; Accounts'!AS146</f>
        <v>0</v>
      </c>
      <c r="T192" s="611">
        <f>'O5 Details by Class &amp; Accounts'!AT146</f>
        <v>0</v>
      </c>
      <c r="U192" s="611">
        <f>'O5 Details by Class &amp; Accounts'!AU146</f>
        <v>0</v>
      </c>
      <c r="V192" s="611">
        <f>'O5 Details by Class &amp; Accounts'!AV146</f>
        <v>0</v>
      </c>
      <c r="W192" s="612">
        <f>'O5 Details by Class &amp; Accounts'!AW146</f>
        <v>0</v>
      </c>
      <c r="X192" s="550"/>
      <c r="Y192" s="551"/>
      <c r="Z192" s="600" t="s">
        <v>774</v>
      </c>
      <c r="AA192" s="551"/>
      <c r="AB192" s="551"/>
      <c r="AC192" s="551"/>
      <c r="AD192" s="551"/>
    </row>
    <row r="193" spans="1:30" s="57" customFormat="1" ht="12.75" x14ac:dyDescent="0.2">
      <c r="A193" s="610">
        <v>5070</v>
      </c>
      <c r="B193" s="349" t="s">
        <v>1578</v>
      </c>
      <c r="C193" s="595">
        <f t="shared" si="39"/>
        <v>406645.82999999996</v>
      </c>
      <c r="D193" s="611">
        <f>'O5 Details by Class &amp; Accounts'!AD147</f>
        <v>300143.35071428574</v>
      </c>
      <c r="E193" s="611">
        <f>'O5 Details by Class &amp; Accounts'!AE147</f>
        <v>29192.301034199449</v>
      </c>
      <c r="F193" s="611">
        <f>'O5 Details by Class &amp; Accounts'!AF147</f>
        <v>3480.2457122316932</v>
      </c>
      <c r="G193" s="611">
        <f>'O5 Details by Class &amp; Accounts'!AG147</f>
        <v>0</v>
      </c>
      <c r="H193" s="611">
        <f>'O5 Details by Class &amp; Accounts'!AH147</f>
        <v>0</v>
      </c>
      <c r="I193" s="611">
        <f>'O5 Details by Class &amp; Accounts'!AI147</f>
        <v>0</v>
      </c>
      <c r="J193" s="611">
        <f>'O5 Details by Class &amp; Accounts'!AJ147</f>
        <v>69312.573604806414</v>
      </c>
      <c r="K193" s="611">
        <f>'O5 Details by Class &amp; Accounts'!AK147</f>
        <v>2505.7769128068194</v>
      </c>
      <c r="L193" s="611">
        <f>'O5 Details by Class &amp; Accounts'!AL147</f>
        <v>2011.582021669919</v>
      </c>
      <c r="M193" s="611">
        <f>'O5 Details by Class &amp; Accounts'!AM147</f>
        <v>0</v>
      </c>
      <c r="N193" s="611">
        <f>'O5 Details by Class &amp; Accounts'!AN147</f>
        <v>0</v>
      </c>
      <c r="O193" s="611">
        <f>'O5 Details by Class &amp; Accounts'!AO147</f>
        <v>0</v>
      </c>
      <c r="P193" s="611">
        <f>'O5 Details by Class &amp; Accounts'!AP147</f>
        <v>0</v>
      </c>
      <c r="Q193" s="611">
        <f>'O5 Details by Class &amp; Accounts'!AQ147</f>
        <v>0</v>
      </c>
      <c r="R193" s="611">
        <f>'O5 Details by Class &amp; Accounts'!AR147</f>
        <v>0</v>
      </c>
      <c r="S193" s="611">
        <f>'O5 Details by Class &amp; Accounts'!AS147</f>
        <v>0</v>
      </c>
      <c r="T193" s="611">
        <f>'O5 Details by Class &amp; Accounts'!AT147</f>
        <v>0</v>
      </c>
      <c r="U193" s="611">
        <f>'O5 Details by Class &amp; Accounts'!AU147</f>
        <v>0</v>
      </c>
      <c r="V193" s="611">
        <f>'O5 Details by Class &amp; Accounts'!AV147</f>
        <v>0</v>
      </c>
      <c r="W193" s="612">
        <f>'O5 Details by Class &amp; Accounts'!AW147</f>
        <v>0</v>
      </c>
      <c r="X193" s="550"/>
      <c r="Y193" s="551"/>
      <c r="Z193" s="600" t="s">
        <v>704</v>
      </c>
      <c r="AA193" s="551"/>
      <c r="AB193" s="551"/>
      <c r="AC193" s="551"/>
      <c r="AD193" s="551"/>
    </row>
    <row r="194" spans="1:30" s="57" customFormat="1" ht="12.75" x14ac:dyDescent="0.2">
      <c r="A194" s="610">
        <v>5075</v>
      </c>
      <c r="B194" s="349" t="s">
        <v>1579</v>
      </c>
      <c r="C194" s="595">
        <f t="shared" si="39"/>
        <v>79972.610000000015</v>
      </c>
      <c r="D194" s="611">
        <f>'O5 Details by Class &amp; Accounts'!AD148</f>
        <v>59027.402619047622</v>
      </c>
      <c r="E194" s="611">
        <f>'O5 Details by Class &amp; Accounts'!AE148</f>
        <v>5741.075730717881</v>
      </c>
      <c r="F194" s="611">
        <f>'O5 Details by Class &amp; Accounts'!AF148</f>
        <v>684.4391667522508</v>
      </c>
      <c r="G194" s="611">
        <f>'O5 Details by Class &amp; Accounts'!AG148</f>
        <v>0</v>
      </c>
      <c r="H194" s="611">
        <f>'O5 Details by Class &amp; Accounts'!AH148</f>
        <v>0</v>
      </c>
      <c r="I194" s="611">
        <f>'O5 Details by Class &amp; Accounts'!AI148</f>
        <v>0</v>
      </c>
      <c r="J194" s="611">
        <f>'O5 Details by Class &amp; Accounts'!AJ148</f>
        <v>13631.290445037828</v>
      </c>
      <c r="K194" s="611">
        <f>'O5 Details by Class &amp; Accounts'!AK148</f>
        <v>492.7962000616206</v>
      </c>
      <c r="L194" s="611">
        <f>'O5 Details by Class &amp; Accounts'!AL148</f>
        <v>395.60583838280098</v>
      </c>
      <c r="M194" s="611">
        <f>'O5 Details by Class &amp; Accounts'!AM148</f>
        <v>0</v>
      </c>
      <c r="N194" s="611">
        <f>'O5 Details by Class &amp; Accounts'!AN148</f>
        <v>0</v>
      </c>
      <c r="O194" s="611">
        <f>'O5 Details by Class &amp; Accounts'!AO148</f>
        <v>0</v>
      </c>
      <c r="P194" s="611">
        <f>'O5 Details by Class &amp; Accounts'!AP148</f>
        <v>0</v>
      </c>
      <c r="Q194" s="611">
        <f>'O5 Details by Class &amp; Accounts'!AQ148</f>
        <v>0</v>
      </c>
      <c r="R194" s="611">
        <f>'O5 Details by Class &amp; Accounts'!AR148</f>
        <v>0</v>
      </c>
      <c r="S194" s="611">
        <f>'O5 Details by Class &amp; Accounts'!AS148</f>
        <v>0</v>
      </c>
      <c r="T194" s="611">
        <f>'O5 Details by Class &amp; Accounts'!AT148</f>
        <v>0</v>
      </c>
      <c r="U194" s="611">
        <f>'O5 Details by Class &amp; Accounts'!AU148</f>
        <v>0</v>
      </c>
      <c r="V194" s="611">
        <f>'O5 Details by Class &amp; Accounts'!AV148</f>
        <v>0</v>
      </c>
      <c r="W194" s="612">
        <f>'O5 Details by Class &amp; Accounts'!AW148</f>
        <v>0</v>
      </c>
      <c r="X194" s="550"/>
      <c r="Y194" s="551"/>
      <c r="Z194" s="600" t="s">
        <v>704</v>
      </c>
      <c r="AA194" s="551"/>
      <c r="AB194" s="551"/>
      <c r="AC194" s="551"/>
      <c r="AD194" s="551"/>
    </row>
    <row r="195" spans="1:30" s="57" customFormat="1" ht="12.75" x14ac:dyDescent="0.2">
      <c r="A195" s="610">
        <v>5085</v>
      </c>
      <c r="B195" s="349" t="s">
        <v>1560</v>
      </c>
      <c r="C195" s="595">
        <f t="shared" si="39"/>
        <v>343767.76699999993</v>
      </c>
      <c r="D195" s="611">
        <f>'O5 Details by Class &amp; Accounts'!AD149</f>
        <v>306416.34793481568</v>
      </c>
      <c r="E195" s="611">
        <f>'O5 Details by Class &amp; Accounts'!AE149</f>
        <v>21255.212756027846</v>
      </c>
      <c r="F195" s="611">
        <f>'O5 Details by Class &amp; Accounts'!AF149</f>
        <v>2466.9153445901702</v>
      </c>
      <c r="G195" s="611">
        <f>'O5 Details by Class &amp; Accounts'!AG149</f>
        <v>0</v>
      </c>
      <c r="H195" s="611">
        <f>'O5 Details by Class &amp; Accounts'!AH149</f>
        <v>0</v>
      </c>
      <c r="I195" s="611">
        <f>'O5 Details by Class &amp; Accounts'!AI149</f>
        <v>0</v>
      </c>
      <c r="J195" s="611">
        <f>'O5 Details by Class &amp; Accounts'!AJ149</f>
        <v>10340.155752677434</v>
      </c>
      <c r="K195" s="611">
        <f>'O5 Details by Class &amp; Accounts'!AK149</f>
        <v>1824.4817816332916</v>
      </c>
      <c r="L195" s="611">
        <f>'O5 Details by Class &amp; Accounts'!AL149</f>
        <v>1464.6534302556145</v>
      </c>
      <c r="M195" s="611">
        <f>'O5 Details by Class &amp; Accounts'!AM149</f>
        <v>0</v>
      </c>
      <c r="N195" s="611">
        <f>'O5 Details by Class &amp; Accounts'!AN149</f>
        <v>0</v>
      </c>
      <c r="O195" s="611">
        <f>'O5 Details by Class &amp; Accounts'!AO149</f>
        <v>0</v>
      </c>
      <c r="P195" s="611">
        <f>'O5 Details by Class &amp; Accounts'!AP149</f>
        <v>0</v>
      </c>
      <c r="Q195" s="611">
        <f>'O5 Details by Class &amp; Accounts'!AQ149</f>
        <v>0</v>
      </c>
      <c r="R195" s="611">
        <f>'O5 Details by Class &amp; Accounts'!AR149</f>
        <v>0</v>
      </c>
      <c r="S195" s="611">
        <f>'O5 Details by Class &amp; Accounts'!AS149</f>
        <v>0</v>
      </c>
      <c r="T195" s="611">
        <f>'O5 Details by Class &amp; Accounts'!AT149</f>
        <v>0</v>
      </c>
      <c r="U195" s="611">
        <f>'O5 Details by Class &amp; Accounts'!AU149</f>
        <v>0</v>
      </c>
      <c r="V195" s="611">
        <f>'O5 Details by Class &amp; Accounts'!AV149</f>
        <v>0</v>
      </c>
      <c r="W195" s="612">
        <f>'O5 Details by Class &amp; Accounts'!AW149</f>
        <v>0</v>
      </c>
      <c r="X195" s="550"/>
      <c r="Y195" s="551"/>
      <c r="Z195" s="600" t="s">
        <v>108</v>
      </c>
      <c r="AA195" s="551"/>
      <c r="AB195" s="551"/>
      <c r="AC195" s="551"/>
      <c r="AD195" s="551"/>
    </row>
    <row r="196" spans="1:30" s="57" customFormat="1" ht="25.5" x14ac:dyDescent="0.2">
      <c r="A196" s="610">
        <v>5090</v>
      </c>
      <c r="B196" s="349" t="s">
        <v>1561</v>
      </c>
      <c r="C196" s="595">
        <f t="shared" si="39"/>
        <v>0</v>
      </c>
      <c r="D196" s="611">
        <f>'O5 Details by Class &amp; Accounts'!AD150</f>
        <v>0</v>
      </c>
      <c r="E196" s="611">
        <f>'O5 Details by Class &amp; Accounts'!AE150</f>
        <v>0</v>
      </c>
      <c r="F196" s="611">
        <f>'O5 Details by Class &amp; Accounts'!AF150</f>
        <v>0</v>
      </c>
      <c r="G196" s="611">
        <f>'O5 Details by Class &amp; Accounts'!AG150</f>
        <v>0</v>
      </c>
      <c r="H196" s="611">
        <f>'O5 Details by Class &amp; Accounts'!AH150</f>
        <v>0</v>
      </c>
      <c r="I196" s="611">
        <f>'O5 Details by Class &amp; Accounts'!AI150</f>
        <v>0</v>
      </c>
      <c r="J196" s="611">
        <f>'O5 Details by Class &amp; Accounts'!AJ150</f>
        <v>0</v>
      </c>
      <c r="K196" s="611">
        <f>'O5 Details by Class &amp; Accounts'!AK150</f>
        <v>0</v>
      </c>
      <c r="L196" s="611">
        <f>'O5 Details by Class &amp; Accounts'!AL150</f>
        <v>0</v>
      </c>
      <c r="M196" s="611">
        <f>'O5 Details by Class &amp; Accounts'!AM150</f>
        <v>0</v>
      </c>
      <c r="N196" s="611">
        <f>'O5 Details by Class &amp; Accounts'!AN150</f>
        <v>0</v>
      </c>
      <c r="O196" s="611">
        <f>'O5 Details by Class &amp; Accounts'!AO150</f>
        <v>0</v>
      </c>
      <c r="P196" s="611">
        <f>'O5 Details by Class &amp; Accounts'!AP150</f>
        <v>0</v>
      </c>
      <c r="Q196" s="611">
        <f>'O5 Details by Class &amp; Accounts'!AQ150</f>
        <v>0</v>
      </c>
      <c r="R196" s="611">
        <f>'O5 Details by Class &amp; Accounts'!AR150</f>
        <v>0</v>
      </c>
      <c r="S196" s="611">
        <f>'O5 Details by Class &amp; Accounts'!AS150</f>
        <v>0</v>
      </c>
      <c r="T196" s="611">
        <f>'O5 Details by Class &amp; Accounts'!AT150</f>
        <v>0</v>
      </c>
      <c r="U196" s="611">
        <f>'O5 Details by Class &amp; Accounts'!AU150</f>
        <v>0</v>
      </c>
      <c r="V196" s="611">
        <f>'O5 Details by Class &amp; Accounts'!AV150</f>
        <v>0</v>
      </c>
      <c r="W196" s="612">
        <f>'O5 Details by Class &amp; Accounts'!AW150</f>
        <v>0</v>
      </c>
      <c r="X196" s="550"/>
      <c r="Y196" s="551"/>
      <c r="Z196" s="600" t="s">
        <v>505</v>
      </c>
      <c r="AA196" s="551"/>
      <c r="AB196" s="551"/>
      <c r="AC196" s="551"/>
      <c r="AD196" s="551"/>
    </row>
    <row r="197" spans="1:30" s="57" customFormat="1" ht="25.5" x14ac:dyDescent="0.2">
      <c r="A197" s="610">
        <v>5095</v>
      </c>
      <c r="B197" s="349" t="s">
        <v>1562</v>
      </c>
      <c r="C197" s="595">
        <f t="shared" si="39"/>
        <v>56572.708500000001</v>
      </c>
      <c r="D197" s="611">
        <f>'O5 Details by Class &amp; Accounts'!AD151</f>
        <v>48829.768509441688</v>
      </c>
      <c r="E197" s="611">
        <f>'O5 Details by Class &amp; Accounts'!AE151</f>
        <v>4749.2416485841813</v>
      </c>
      <c r="F197" s="611">
        <f>'O5 Details by Class &amp; Accounts'!AF151</f>
        <v>563.05014969243473</v>
      </c>
      <c r="G197" s="611">
        <f>'O5 Details by Class &amp; Accounts'!AG151</f>
        <v>0</v>
      </c>
      <c r="H197" s="611">
        <f>'O5 Details by Class &amp; Accounts'!AH151</f>
        <v>0</v>
      </c>
      <c r="I197" s="611">
        <f>'O5 Details by Class &amp; Accounts'!AI151</f>
        <v>0</v>
      </c>
      <c r="J197" s="611">
        <f>'O5 Details by Class &amp; Accounts'!AJ151</f>
        <v>1695.7273935379776</v>
      </c>
      <c r="K197" s="611">
        <f>'O5 Details by Class &amp; Accounts'!AK151</f>
        <v>407.66022734628166</v>
      </c>
      <c r="L197" s="611">
        <f>'O5 Details by Class &amp; Accounts'!AL151</f>
        <v>327.26057139743165</v>
      </c>
      <c r="M197" s="611">
        <f>'O5 Details by Class &amp; Accounts'!AM151</f>
        <v>0</v>
      </c>
      <c r="N197" s="611">
        <f>'O5 Details by Class &amp; Accounts'!AN151</f>
        <v>0</v>
      </c>
      <c r="O197" s="611">
        <f>'O5 Details by Class &amp; Accounts'!AO151</f>
        <v>0</v>
      </c>
      <c r="P197" s="611">
        <f>'O5 Details by Class &amp; Accounts'!AP151</f>
        <v>0</v>
      </c>
      <c r="Q197" s="611">
        <f>'O5 Details by Class &amp; Accounts'!AQ151</f>
        <v>0</v>
      </c>
      <c r="R197" s="611">
        <f>'O5 Details by Class &amp; Accounts'!AR151</f>
        <v>0</v>
      </c>
      <c r="S197" s="611">
        <f>'O5 Details by Class &amp; Accounts'!AS151</f>
        <v>0</v>
      </c>
      <c r="T197" s="611">
        <f>'O5 Details by Class &amp; Accounts'!AT151</f>
        <v>0</v>
      </c>
      <c r="U197" s="611">
        <f>'O5 Details by Class &amp; Accounts'!AU151</f>
        <v>0</v>
      </c>
      <c r="V197" s="611">
        <f>'O5 Details by Class &amp; Accounts'!AV151</f>
        <v>0</v>
      </c>
      <c r="W197" s="612">
        <f>'O5 Details by Class &amp; Accounts'!AW151</f>
        <v>0</v>
      </c>
      <c r="X197" s="550"/>
      <c r="Y197" s="551"/>
      <c r="Z197" s="600" t="s">
        <v>504</v>
      </c>
      <c r="AA197" s="551"/>
      <c r="AB197" s="551"/>
      <c r="AC197" s="551"/>
      <c r="AD197" s="551"/>
    </row>
    <row r="198" spans="1:30" s="57" customFormat="1" ht="12.75" x14ac:dyDescent="0.2">
      <c r="A198" s="610">
        <v>5096</v>
      </c>
      <c r="B198" s="349" t="s">
        <v>1406</v>
      </c>
      <c r="C198" s="595">
        <f t="shared" si="39"/>
        <v>0</v>
      </c>
      <c r="D198" s="611">
        <f>'O5 Details by Class &amp; Accounts'!AD152</f>
        <v>0</v>
      </c>
      <c r="E198" s="611">
        <f>'O5 Details by Class &amp; Accounts'!AE152</f>
        <v>0</v>
      </c>
      <c r="F198" s="611">
        <f>'O5 Details by Class &amp; Accounts'!AF152</f>
        <v>0</v>
      </c>
      <c r="G198" s="611">
        <f>'O5 Details by Class &amp; Accounts'!AG152</f>
        <v>0</v>
      </c>
      <c r="H198" s="611">
        <f>'O5 Details by Class &amp; Accounts'!AH152</f>
        <v>0</v>
      </c>
      <c r="I198" s="611">
        <f>'O5 Details by Class &amp; Accounts'!AI152</f>
        <v>0</v>
      </c>
      <c r="J198" s="611">
        <f>'O5 Details by Class &amp; Accounts'!AJ152</f>
        <v>0</v>
      </c>
      <c r="K198" s="611">
        <f>'O5 Details by Class &amp; Accounts'!AK152</f>
        <v>0</v>
      </c>
      <c r="L198" s="611">
        <f>'O5 Details by Class &amp; Accounts'!AL152</f>
        <v>0</v>
      </c>
      <c r="M198" s="611">
        <f>'O5 Details by Class &amp; Accounts'!AM152</f>
        <v>0</v>
      </c>
      <c r="N198" s="611">
        <f>'O5 Details by Class &amp; Accounts'!AN152</f>
        <v>0</v>
      </c>
      <c r="O198" s="611">
        <f>'O5 Details by Class &amp; Accounts'!AO152</f>
        <v>0</v>
      </c>
      <c r="P198" s="611">
        <f>'O5 Details by Class &amp; Accounts'!AP152</f>
        <v>0</v>
      </c>
      <c r="Q198" s="611">
        <f>'O5 Details by Class &amp; Accounts'!AQ152</f>
        <v>0</v>
      </c>
      <c r="R198" s="611">
        <f>'O5 Details by Class &amp; Accounts'!AR152</f>
        <v>0</v>
      </c>
      <c r="S198" s="611">
        <f>'O5 Details by Class &amp; Accounts'!AS152</f>
        <v>0</v>
      </c>
      <c r="T198" s="611">
        <f>'O5 Details by Class &amp; Accounts'!AT152</f>
        <v>0</v>
      </c>
      <c r="U198" s="611">
        <f>'O5 Details by Class &amp; Accounts'!AU152</f>
        <v>0</v>
      </c>
      <c r="V198" s="611">
        <f>'O5 Details by Class &amp; Accounts'!AV152</f>
        <v>0</v>
      </c>
      <c r="W198" s="612">
        <f>'O5 Details by Class &amp; Accounts'!AW152</f>
        <v>0</v>
      </c>
      <c r="X198" s="550"/>
      <c r="Y198" s="551"/>
      <c r="Z198" s="600" t="s">
        <v>1082</v>
      </c>
      <c r="AA198" s="551"/>
      <c r="AB198" s="551"/>
      <c r="AC198" s="551"/>
      <c r="AD198" s="551"/>
    </row>
    <row r="199" spans="1:30" s="57" customFormat="1" ht="12.75" x14ac:dyDescent="0.2">
      <c r="A199" s="610">
        <v>5105</v>
      </c>
      <c r="B199" s="349" t="s">
        <v>1337</v>
      </c>
      <c r="C199" s="595">
        <f t="shared" si="39"/>
        <v>0</v>
      </c>
      <c r="D199" s="611">
        <f>'O5 Details by Class &amp; Accounts'!AD153</f>
        <v>0</v>
      </c>
      <c r="E199" s="611">
        <f>'O5 Details by Class &amp; Accounts'!AE153</f>
        <v>0</v>
      </c>
      <c r="F199" s="611">
        <f>'O5 Details by Class &amp; Accounts'!AF153</f>
        <v>0</v>
      </c>
      <c r="G199" s="611">
        <f>'O5 Details by Class &amp; Accounts'!AG153</f>
        <v>0</v>
      </c>
      <c r="H199" s="611">
        <f>'O5 Details by Class &amp; Accounts'!AH153</f>
        <v>0</v>
      </c>
      <c r="I199" s="611">
        <f>'O5 Details by Class &amp; Accounts'!AI153</f>
        <v>0</v>
      </c>
      <c r="J199" s="611">
        <f>'O5 Details by Class &amp; Accounts'!AJ153</f>
        <v>0</v>
      </c>
      <c r="K199" s="611">
        <f>'O5 Details by Class &amp; Accounts'!AK153</f>
        <v>0</v>
      </c>
      <c r="L199" s="611">
        <f>'O5 Details by Class &amp; Accounts'!AL153</f>
        <v>0</v>
      </c>
      <c r="M199" s="611">
        <f>'O5 Details by Class &amp; Accounts'!AM153</f>
        <v>0</v>
      </c>
      <c r="N199" s="611">
        <f>'O5 Details by Class &amp; Accounts'!AN153</f>
        <v>0</v>
      </c>
      <c r="O199" s="611">
        <f>'O5 Details by Class &amp; Accounts'!AO153</f>
        <v>0</v>
      </c>
      <c r="P199" s="611">
        <f>'O5 Details by Class &amp; Accounts'!AP153</f>
        <v>0</v>
      </c>
      <c r="Q199" s="611">
        <f>'O5 Details by Class &amp; Accounts'!AQ153</f>
        <v>0</v>
      </c>
      <c r="R199" s="611">
        <f>'O5 Details by Class &amp; Accounts'!AR153</f>
        <v>0</v>
      </c>
      <c r="S199" s="611">
        <f>'O5 Details by Class &amp; Accounts'!AS153</f>
        <v>0</v>
      </c>
      <c r="T199" s="611">
        <f>'O5 Details by Class &amp; Accounts'!AT153</f>
        <v>0</v>
      </c>
      <c r="U199" s="611">
        <f>'O5 Details by Class &amp; Accounts'!AU153</f>
        <v>0</v>
      </c>
      <c r="V199" s="611">
        <f>'O5 Details by Class &amp; Accounts'!AV153</f>
        <v>0</v>
      </c>
      <c r="W199" s="612">
        <f>'O5 Details by Class &amp; Accounts'!AW153</f>
        <v>0</v>
      </c>
      <c r="X199" s="550"/>
      <c r="Y199" s="551"/>
      <c r="Z199" s="600" t="s">
        <v>108</v>
      </c>
      <c r="AA199" s="551"/>
      <c r="AB199" s="551"/>
      <c r="AC199" s="551"/>
      <c r="AD199" s="551"/>
    </row>
    <row r="200" spans="1:30" s="57" customFormat="1" ht="12.75" x14ac:dyDescent="0.2">
      <c r="A200" s="610">
        <v>5120</v>
      </c>
      <c r="B200" s="349" t="s">
        <v>8</v>
      </c>
      <c r="C200" s="595">
        <f t="shared" si="39"/>
        <v>51449.079499999985</v>
      </c>
      <c r="D200" s="611">
        <f>'O5 Details by Class &amp; Accounts'!AD157</f>
        <v>44610.189350101806</v>
      </c>
      <c r="E200" s="611">
        <f>'O5 Details by Class &amp; Accounts'!AE157</f>
        <v>4338.8403361315131</v>
      </c>
      <c r="F200" s="611">
        <f>'O5 Details by Class &amp; Accounts'!AF157</f>
        <v>515.46097370093321</v>
      </c>
      <c r="G200" s="611">
        <f>'O5 Details by Class &amp; Accounts'!AG157</f>
        <v>0</v>
      </c>
      <c r="H200" s="611">
        <f>'O5 Details by Class &amp; Accounts'!AH157</f>
        <v>0</v>
      </c>
      <c r="I200" s="611">
        <f>'O5 Details by Class &amp; Accounts'!AI157</f>
        <v>0</v>
      </c>
      <c r="J200" s="611">
        <f>'O5 Details by Class &amp; Accounts'!AJ157</f>
        <v>1313.1755405546887</v>
      </c>
      <c r="K200" s="611">
        <f>'O5 Details by Class &amp; Accounts'!AK157</f>
        <v>372.43264687824154</v>
      </c>
      <c r="L200" s="611">
        <f>'O5 Details by Class &amp; Accounts'!AL157</f>
        <v>298.98065263281052</v>
      </c>
      <c r="M200" s="611">
        <f>'O5 Details by Class &amp; Accounts'!AM157</f>
        <v>0</v>
      </c>
      <c r="N200" s="611">
        <f>'O5 Details by Class &amp; Accounts'!AN157</f>
        <v>0</v>
      </c>
      <c r="O200" s="611">
        <f>'O5 Details by Class &amp; Accounts'!AO157</f>
        <v>0</v>
      </c>
      <c r="P200" s="611">
        <f>'O5 Details by Class &amp; Accounts'!AP157</f>
        <v>0</v>
      </c>
      <c r="Q200" s="611">
        <f>'O5 Details by Class &amp; Accounts'!AQ157</f>
        <v>0</v>
      </c>
      <c r="R200" s="611">
        <f>'O5 Details by Class &amp; Accounts'!AR157</f>
        <v>0</v>
      </c>
      <c r="S200" s="611">
        <f>'O5 Details by Class &amp; Accounts'!AS157</f>
        <v>0</v>
      </c>
      <c r="T200" s="611">
        <f>'O5 Details by Class &amp; Accounts'!AT157</f>
        <v>0</v>
      </c>
      <c r="U200" s="611">
        <f>'O5 Details by Class &amp; Accounts'!AU157</f>
        <v>0</v>
      </c>
      <c r="V200" s="611">
        <f>'O5 Details by Class &amp; Accounts'!AV157</f>
        <v>0</v>
      </c>
      <c r="W200" s="612">
        <f>'O5 Details by Class &amp; Accounts'!AW157</f>
        <v>0</v>
      </c>
      <c r="X200" s="550"/>
      <c r="Y200" s="551"/>
      <c r="Z200" s="600">
        <v>1830</v>
      </c>
      <c r="AA200" s="551"/>
      <c r="AB200" s="551"/>
      <c r="AC200" s="551"/>
      <c r="AD200" s="551"/>
    </row>
    <row r="201" spans="1:30" s="57" customFormat="1" ht="12.75" x14ac:dyDescent="0.2">
      <c r="A201" s="610">
        <v>5125</v>
      </c>
      <c r="B201" s="349" t="s">
        <v>1373</v>
      </c>
      <c r="C201" s="595">
        <f t="shared" si="39"/>
        <v>99701.871499999994</v>
      </c>
      <c r="D201" s="611">
        <f>'O5 Details by Class &amp; Accounts'!AD158</f>
        <v>85774.864205462713</v>
      </c>
      <c r="E201" s="611">
        <f>'O5 Details by Class &amp; Accounts'!AE158</f>
        <v>8342.565814283309</v>
      </c>
      <c r="F201" s="611">
        <f>'O5 Details by Class &amp; Accounts'!AF158</f>
        <v>987.58153470556579</v>
      </c>
      <c r="G201" s="611">
        <f>'O5 Details by Class &amp; Accounts'!AG158</f>
        <v>0</v>
      </c>
      <c r="H201" s="611">
        <f>'O5 Details by Class &amp; Accounts'!AH158</f>
        <v>0</v>
      </c>
      <c r="I201" s="611">
        <f>'O5 Details by Class &amp; Accounts'!AI158</f>
        <v>0</v>
      </c>
      <c r="J201" s="611">
        <f>'O5 Details by Class &amp; Accounts'!AJ158</f>
        <v>3305.8906528755701</v>
      </c>
      <c r="K201" s="611">
        <f>'O5 Details by Class &amp; Accounts'!AK158</f>
        <v>716.10006989556314</v>
      </c>
      <c r="L201" s="611">
        <f>'O5 Details by Class &amp; Accounts'!AL158</f>
        <v>574.8692227772716</v>
      </c>
      <c r="M201" s="611">
        <f>'O5 Details by Class &amp; Accounts'!AM158</f>
        <v>0</v>
      </c>
      <c r="N201" s="611">
        <f>'O5 Details by Class &amp; Accounts'!AN158</f>
        <v>0</v>
      </c>
      <c r="O201" s="611">
        <f>'O5 Details by Class &amp; Accounts'!AO158</f>
        <v>0</v>
      </c>
      <c r="P201" s="611">
        <f>'O5 Details by Class &amp; Accounts'!AP158</f>
        <v>0</v>
      </c>
      <c r="Q201" s="611">
        <f>'O5 Details by Class &amp; Accounts'!AQ158</f>
        <v>0</v>
      </c>
      <c r="R201" s="611">
        <f>'O5 Details by Class &amp; Accounts'!AR158</f>
        <v>0</v>
      </c>
      <c r="S201" s="611">
        <f>'O5 Details by Class &amp; Accounts'!AS158</f>
        <v>0</v>
      </c>
      <c r="T201" s="611">
        <f>'O5 Details by Class &amp; Accounts'!AT158</f>
        <v>0</v>
      </c>
      <c r="U201" s="611">
        <f>'O5 Details by Class &amp; Accounts'!AU158</f>
        <v>0</v>
      </c>
      <c r="V201" s="611">
        <f>'O5 Details by Class &amp; Accounts'!AV158</f>
        <v>0</v>
      </c>
      <c r="W201" s="612">
        <f>'O5 Details by Class &amp; Accounts'!AW158</f>
        <v>0</v>
      </c>
      <c r="X201" s="550"/>
      <c r="Y201" s="551"/>
      <c r="Z201" s="600">
        <v>1835</v>
      </c>
      <c r="AA201" s="551"/>
      <c r="AB201" s="551"/>
      <c r="AC201" s="551"/>
      <c r="AD201" s="551"/>
    </row>
    <row r="202" spans="1:30" s="57" customFormat="1" ht="12.75" x14ac:dyDescent="0.2">
      <c r="A202" s="610">
        <v>5130</v>
      </c>
      <c r="B202" s="349" t="s">
        <v>9</v>
      </c>
      <c r="C202" s="595">
        <f t="shared" si="39"/>
        <v>291476.53999999998</v>
      </c>
      <c r="D202" s="611">
        <f>'O5 Details by Class &amp; Accounts'!AD159</f>
        <v>291476.53999999998</v>
      </c>
      <c r="E202" s="611">
        <f>'O5 Details by Class &amp; Accounts'!AE159</f>
        <v>0</v>
      </c>
      <c r="F202" s="611">
        <f>'O5 Details by Class &amp; Accounts'!AF159</f>
        <v>0</v>
      </c>
      <c r="G202" s="611">
        <f>'O5 Details by Class &amp; Accounts'!AG159</f>
        <v>0</v>
      </c>
      <c r="H202" s="611">
        <f>'O5 Details by Class &amp; Accounts'!AH159</f>
        <v>0</v>
      </c>
      <c r="I202" s="611">
        <f>'O5 Details by Class &amp; Accounts'!AI159</f>
        <v>0</v>
      </c>
      <c r="J202" s="611">
        <f>'O5 Details by Class &amp; Accounts'!AJ159</f>
        <v>0</v>
      </c>
      <c r="K202" s="611">
        <f>'O5 Details by Class &amp; Accounts'!AK159</f>
        <v>0</v>
      </c>
      <c r="L202" s="611">
        <f>'O5 Details by Class &amp; Accounts'!AL159</f>
        <v>0</v>
      </c>
      <c r="M202" s="611">
        <f>'O5 Details by Class &amp; Accounts'!AM159</f>
        <v>0</v>
      </c>
      <c r="N202" s="611">
        <f>'O5 Details by Class &amp; Accounts'!AN159</f>
        <v>0</v>
      </c>
      <c r="O202" s="611">
        <f>'O5 Details by Class &amp; Accounts'!AO159</f>
        <v>0</v>
      </c>
      <c r="P202" s="611">
        <f>'O5 Details by Class &amp; Accounts'!AP159</f>
        <v>0</v>
      </c>
      <c r="Q202" s="611">
        <f>'O5 Details by Class &amp; Accounts'!AQ159</f>
        <v>0</v>
      </c>
      <c r="R202" s="611">
        <f>'O5 Details by Class &amp; Accounts'!AR159</f>
        <v>0</v>
      </c>
      <c r="S202" s="611">
        <f>'O5 Details by Class &amp; Accounts'!AS159</f>
        <v>0</v>
      </c>
      <c r="T202" s="611">
        <f>'O5 Details by Class &amp; Accounts'!AT159</f>
        <v>0</v>
      </c>
      <c r="U202" s="611">
        <f>'O5 Details by Class &amp; Accounts'!AU159</f>
        <v>0</v>
      </c>
      <c r="V202" s="611">
        <f>'O5 Details by Class &amp; Accounts'!AV159</f>
        <v>0</v>
      </c>
      <c r="W202" s="612">
        <f>'O5 Details by Class &amp; Accounts'!AW159</f>
        <v>0</v>
      </c>
      <c r="X202" s="550"/>
      <c r="Y202" s="551"/>
      <c r="Z202" s="600">
        <v>1855</v>
      </c>
      <c r="AA202" s="551"/>
      <c r="AB202" s="551"/>
      <c r="AC202" s="551"/>
      <c r="AD202" s="551"/>
    </row>
    <row r="203" spans="1:30" s="57" customFormat="1" ht="25.5" x14ac:dyDescent="0.2">
      <c r="A203" s="610">
        <v>5135</v>
      </c>
      <c r="B203" s="349" t="s">
        <v>10</v>
      </c>
      <c r="C203" s="595">
        <f t="shared" si="39"/>
        <v>182503.61150000003</v>
      </c>
      <c r="D203" s="611">
        <f>'O5 Details by Class &amp; Accounts'!AD160</f>
        <v>157524.87971619886</v>
      </c>
      <c r="E203" s="611">
        <f>'O5 Details by Class &amp; Accounts'!AE160</f>
        <v>15321.058081439163</v>
      </c>
      <c r="F203" s="611">
        <f>'O5 Details by Class &amp; Accounts'!AF160</f>
        <v>1816.4003191483214</v>
      </c>
      <c r="G203" s="611">
        <f>'O5 Details by Class &amp; Accounts'!AG160</f>
        <v>0</v>
      </c>
      <c r="H203" s="611">
        <f>'O5 Details by Class &amp; Accounts'!AH160</f>
        <v>0</v>
      </c>
      <c r="I203" s="611">
        <f>'O5 Details by Class &amp; Accounts'!AI160</f>
        <v>0</v>
      </c>
      <c r="J203" s="611">
        <f>'O5 Details by Class &amp; Accounts'!AJ160</f>
        <v>5470.4181865388809</v>
      </c>
      <c r="K203" s="611">
        <f>'O5 Details by Class &amp; Accounts'!AK160</f>
        <v>1315.1122816685977</v>
      </c>
      <c r="L203" s="611">
        <f>'O5 Details by Class &amp; Accounts'!AL160</f>
        <v>1055.7429150061798</v>
      </c>
      <c r="M203" s="611">
        <f>'O5 Details by Class &amp; Accounts'!AM160</f>
        <v>0</v>
      </c>
      <c r="N203" s="611">
        <f>'O5 Details by Class &amp; Accounts'!AN160</f>
        <v>0</v>
      </c>
      <c r="O203" s="611">
        <f>'O5 Details by Class &amp; Accounts'!AO160</f>
        <v>0</v>
      </c>
      <c r="P203" s="611">
        <f>'O5 Details by Class &amp; Accounts'!AP160</f>
        <v>0</v>
      </c>
      <c r="Q203" s="611">
        <f>'O5 Details by Class &amp; Accounts'!AQ160</f>
        <v>0</v>
      </c>
      <c r="R203" s="611">
        <f>'O5 Details by Class &amp; Accounts'!AR160</f>
        <v>0</v>
      </c>
      <c r="S203" s="611">
        <f>'O5 Details by Class &amp; Accounts'!AS160</f>
        <v>0</v>
      </c>
      <c r="T203" s="611">
        <f>'O5 Details by Class &amp; Accounts'!AT160</f>
        <v>0</v>
      </c>
      <c r="U203" s="611">
        <f>'O5 Details by Class &amp; Accounts'!AU160</f>
        <v>0</v>
      </c>
      <c r="V203" s="611">
        <f>'O5 Details by Class &amp; Accounts'!AV160</f>
        <v>0</v>
      </c>
      <c r="W203" s="612">
        <f>'O5 Details by Class &amp; Accounts'!AW160</f>
        <v>0</v>
      </c>
      <c r="X203" s="550"/>
      <c r="Y203" s="551"/>
      <c r="Z203" s="600" t="s">
        <v>504</v>
      </c>
      <c r="AA203" s="551"/>
      <c r="AB203" s="551"/>
      <c r="AC203" s="551"/>
      <c r="AD203" s="551"/>
    </row>
    <row r="204" spans="1:30" s="57" customFormat="1" ht="12.75" x14ac:dyDescent="0.2">
      <c r="A204" s="610">
        <v>5145</v>
      </c>
      <c r="B204" s="349" t="s">
        <v>11</v>
      </c>
      <c r="C204" s="595">
        <f t="shared" si="39"/>
        <v>39020.285500000005</v>
      </c>
      <c r="D204" s="611">
        <f>'O5 Details by Class &amp; Accounts'!AD161</f>
        <v>32778.21692351059</v>
      </c>
      <c r="E204" s="611">
        <f>'O5 Details by Class &amp; Accounts'!AE161</f>
        <v>3188.048555859174</v>
      </c>
      <c r="F204" s="611">
        <f>'O5 Details by Class &amp; Accounts'!AF161</f>
        <v>373.22172727653259</v>
      </c>
      <c r="G204" s="611">
        <f>'O5 Details by Class &amp; Accounts'!AG161</f>
        <v>0</v>
      </c>
      <c r="H204" s="611">
        <f>'O5 Details by Class &amp; Accounts'!AH161</f>
        <v>0</v>
      </c>
      <c r="I204" s="611">
        <f>'O5 Details by Class &amp; Accounts'!AI161</f>
        <v>0</v>
      </c>
      <c r="J204" s="611">
        <f>'O5 Details by Class &amp; Accounts'!AJ161</f>
        <v>2187.4641224541751</v>
      </c>
      <c r="K204" s="611">
        <f>'O5 Details by Class &amp; Accounts'!AK161</f>
        <v>273.65223655443549</v>
      </c>
      <c r="L204" s="611">
        <f>'O5 Details by Class &amp; Accounts'!AL161</f>
        <v>219.68193434508854</v>
      </c>
      <c r="M204" s="611">
        <f>'O5 Details by Class &amp; Accounts'!AM161</f>
        <v>0</v>
      </c>
      <c r="N204" s="611">
        <f>'O5 Details by Class &amp; Accounts'!AN161</f>
        <v>0</v>
      </c>
      <c r="O204" s="611">
        <f>'O5 Details by Class &amp; Accounts'!AO161</f>
        <v>0</v>
      </c>
      <c r="P204" s="611">
        <f>'O5 Details by Class &amp; Accounts'!AP161</f>
        <v>0</v>
      </c>
      <c r="Q204" s="611">
        <f>'O5 Details by Class &amp; Accounts'!AQ161</f>
        <v>0</v>
      </c>
      <c r="R204" s="611">
        <f>'O5 Details by Class &amp; Accounts'!AR161</f>
        <v>0</v>
      </c>
      <c r="S204" s="611">
        <f>'O5 Details by Class &amp; Accounts'!AS161</f>
        <v>0</v>
      </c>
      <c r="T204" s="611">
        <f>'O5 Details by Class &amp; Accounts'!AT161</f>
        <v>0</v>
      </c>
      <c r="U204" s="611">
        <f>'O5 Details by Class &amp; Accounts'!AU161</f>
        <v>0</v>
      </c>
      <c r="V204" s="611">
        <f>'O5 Details by Class &amp; Accounts'!AV161</f>
        <v>0</v>
      </c>
      <c r="W204" s="612">
        <f>'O5 Details by Class &amp; Accounts'!AW161</f>
        <v>0</v>
      </c>
      <c r="X204" s="550"/>
      <c r="Y204" s="551"/>
      <c r="Z204" s="600">
        <v>1840</v>
      </c>
      <c r="AA204" s="551"/>
      <c r="AB204" s="551"/>
      <c r="AC204" s="551"/>
      <c r="AD204" s="551"/>
    </row>
    <row r="205" spans="1:30" s="57" customFormat="1" ht="25.5" x14ac:dyDescent="0.2">
      <c r="A205" s="610">
        <v>5150</v>
      </c>
      <c r="B205" s="349" t="s">
        <v>12</v>
      </c>
      <c r="C205" s="595">
        <f t="shared" si="39"/>
        <v>17068.467499999995</v>
      </c>
      <c r="D205" s="611">
        <f>'O5 Details by Class &amp; Accounts'!AD162</f>
        <v>13761.019082259654</v>
      </c>
      <c r="E205" s="611">
        <f>'O5 Details by Class &amp; Accounts'!AE162</f>
        <v>1338.4131636788798</v>
      </c>
      <c r="F205" s="611">
        <f>'O5 Details by Class &amp; Accounts'!AF162</f>
        <v>153.56939771733323</v>
      </c>
      <c r="G205" s="611">
        <f>'O5 Details by Class &amp; Accounts'!AG162</f>
        <v>0</v>
      </c>
      <c r="H205" s="611">
        <f>'O5 Details by Class &amp; Accounts'!AH162</f>
        <v>0</v>
      </c>
      <c r="I205" s="611">
        <f>'O5 Details by Class &amp; Accounts'!AI162</f>
        <v>0</v>
      </c>
      <c r="J205" s="611">
        <f>'O5 Details by Class &amp; Accounts'!AJ162</f>
        <v>1608.3532804672611</v>
      </c>
      <c r="K205" s="611">
        <f>'O5 Details by Class &amp; Accounts'!AK162</f>
        <v>114.88525010119142</v>
      </c>
      <c r="L205" s="611">
        <f>'O5 Details by Class &amp; Accounts'!AL162</f>
        <v>92.227325775678651</v>
      </c>
      <c r="M205" s="611">
        <f>'O5 Details by Class &amp; Accounts'!AM162</f>
        <v>0</v>
      </c>
      <c r="N205" s="611">
        <f>'O5 Details by Class &amp; Accounts'!AN162</f>
        <v>0</v>
      </c>
      <c r="O205" s="611">
        <f>'O5 Details by Class &amp; Accounts'!AO162</f>
        <v>0</v>
      </c>
      <c r="P205" s="611">
        <f>'O5 Details by Class &amp; Accounts'!AP162</f>
        <v>0</v>
      </c>
      <c r="Q205" s="611">
        <f>'O5 Details by Class &amp; Accounts'!AQ162</f>
        <v>0</v>
      </c>
      <c r="R205" s="611">
        <f>'O5 Details by Class &amp; Accounts'!AR162</f>
        <v>0</v>
      </c>
      <c r="S205" s="611">
        <f>'O5 Details by Class &amp; Accounts'!AS162</f>
        <v>0</v>
      </c>
      <c r="T205" s="611">
        <f>'O5 Details by Class &amp; Accounts'!AT162</f>
        <v>0</v>
      </c>
      <c r="U205" s="611">
        <f>'O5 Details by Class &amp; Accounts'!AU162</f>
        <v>0</v>
      </c>
      <c r="V205" s="611">
        <f>'O5 Details by Class &amp; Accounts'!AV162</f>
        <v>0</v>
      </c>
      <c r="W205" s="612">
        <f>'O5 Details by Class &amp; Accounts'!AW162</f>
        <v>0</v>
      </c>
      <c r="X205" s="550"/>
      <c r="Y205" s="551"/>
      <c r="Z205" s="600">
        <v>1845</v>
      </c>
      <c r="AA205" s="551"/>
      <c r="AB205" s="551"/>
      <c r="AC205" s="551"/>
      <c r="AD205" s="551"/>
    </row>
    <row r="206" spans="1:30" s="57" customFormat="1" ht="12.75" x14ac:dyDescent="0.2">
      <c r="A206" s="610">
        <v>5155</v>
      </c>
      <c r="B206" s="349" t="s">
        <v>13</v>
      </c>
      <c r="C206" s="595">
        <f t="shared" si="39"/>
        <v>142806.51</v>
      </c>
      <c r="D206" s="611">
        <f>'O5 Details by Class &amp; Accounts'!AD163</f>
        <v>142806.51</v>
      </c>
      <c r="E206" s="611">
        <f>'O5 Details by Class &amp; Accounts'!AE163</f>
        <v>0</v>
      </c>
      <c r="F206" s="611">
        <f>'O5 Details by Class &amp; Accounts'!AF163</f>
        <v>0</v>
      </c>
      <c r="G206" s="611">
        <f>'O5 Details by Class &amp; Accounts'!AG163</f>
        <v>0</v>
      </c>
      <c r="H206" s="611">
        <f>'O5 Details by Class &amp; Accounts'!AH163</f>
        <v>0</v>
      </c>
      <c r="I206" s="611">
        <f>'O5 Details by Class &amp; Accounts'!AI163</f>
        <v>0</v>
      </c>
      <c r="J206" s="611">
        <f>'O5 Details by Class &amp; Accounts'!AJ163</f>
        <v>0</v>
      </c>
      <c r="K206" s="611">
        <f>'O5 Details by Class &amp; Accounts'!AK163</f>
        <v>0</v>
      </c>
      <c r="L206" s="611">
        <f>'O5 Details by Class &amp; Accounts'!AL163</f>
        <v>0</v>
      </c>
      <c r="M206" s="611">
        <f>'O5 Details by Class &amp; Accounts'!AM163</f>
        <v>0</v>
      </c>
      <c r="N206" s="611">
        <f>'O5 Details by Class &amp; Accounts'!AN163</f>
        <v>0</v>
      </c>
      <c r="O206" s="611">
        <f>'O5 Details by Class &amp; Accounts'!AO163</f>
        <v>0</v>
      </c>
      <c r="P206" s="611">
        <f>'O5 Details by Class &amp; Accounts'!AP163</f>
        <v>0</v>
      </c>
      <c r="Q206" s="611">
        <f>'O5 Details by Class &amp; Accounts'!AQ163</f>
        <v>0</v>
      </c>
      <c r="R206" s="611">
        <f>'O5 Details by Class &amp; Accounts'!AR163</f>
        <v>0</v>
      </c>
      <c r="S206" s="611">
        <f>'O5 Details by Class &amp; Accounts'!AS163</f>
        <v>0</v>
      </c>
      <c r="T206" s="611">
        <f>'O5 Details by Class &amp; Accounts'!AT163</f>
        <v>0</v>
      </c>
      <c r="U206" s="611">
        <f>'O5 Details by Class &amp; Accounts'!AU163</f>
        <v>0</v>
      </c>
      <c r="V206" s="611">
        <f>'O5 Details by Class &amp; Accounts'!AV163</f>
        <v>0</v>
      </c>
      <c r="W206" s="612">
        <f>'O5 Details by Class &amp; Accounts'!AW163</f>
        <v>0</v>
      </c>
      <c r="X206" s="550"/>
      <c r="Y206" s="551"/>
      <c r="Z206" s="600">
        <v>1855</v>
      </c>
      <c r="AA206" s="551"/>
      <c r="AB206" s="551"/>
      <c r="AC206" s="551"/>
      <c r="AD206" s="551"/>
    </row>
    <row r="207" spans="1:30" s="57" customFormat="1" ht="12.75" x14ac:dyDescent="0.2">
      <c r="A207" s="610">
        <v>5160</v>
      </c>
      <c r="B207" s="349" t="s">
        <v>14</v>
      </c>
      <c r="C207" s="595">
        <f t="shared" si="39"/>
        <v>45366.942000000003</v>
      </c>
      <c r="D207" s="611">
        <f>'O5 Details by Class &amp; Accounts'!AD164</f>
        <v>39676.218305003007</v>
      </c>
      <c r="E207" s="611">
        <f>'O5 Details by Class &amp; Accounts'!AE164</f>
        <v>3858.9564149992489</v>
      </c>
      <c r="F207" s="611">
        <f>'O5 Details by Class &amp; Accounts'!AF164</f>
        <v>422.3321398389736</v>
      </c>
      <c r="G207" s="611">
        <f>'O5 Details by Class &amp; Accounts'!AG164</f>
        <v>0</v>
      </c>
      <c r="H207" s="611">
        <f>'O5 Details by Class &amp; Accounts'!AH164</f>
        <v>0</v>
      </c>
      <c r="I207" s="611">
        <f>'O5 Details by Class &amp; Accounts'!AI164</f>
        <v>0</v>
      </c>
      <c r="J207" s="611">
        <f>'O5 Details by Class &amp; Accounts'!AJ164</f>
        <v>812.28141737991621</v>
      </c>
      <c r="K207" s="611">
        <f>'O5 Details by Class &amp; Accounts'!AK164</f>
        <v>331.24089399135181</v>
      </c>
      <c r="L207" s="611">
        <f>'O5 Details by Class &amp; Accounts'!AL164</f>
        <v>265.91282878750189</v>
      </c>
      <c r="M207" s="611">
        <f>'O5 Details by Class &amp; Accounts'!AM164</f>
        <v>0</v>
      </c>
      <c r="N207" s="611">
        <f>'O5 Details by Class &amp; Accounts'!AN164</f>
        <v>0</v>
      </c>
      <c r="O207" s="611">
        <f>'O5 Details by Class &amp; Accounts'!AO164</f>
        <v>0</v>
      </c>
      <c r="P207" s="611">
        <f>'O5 Details by Class &amp; Accounts'!AP164</f>
        <v>0</v>
      </c>
      <c r="Q207" s="611">
        <f>'O5 Details by Class &amp; Accounts'!AQ164</f>
        <v>0</v>
      </c>
      <c r="R207" s="611">
        <f>'O5 Details by Class &amp; Accounts'!AR164</f>
        <v>0</v>
      </c>
      <c r="S207" s="611">
        <f>'O5 Details by Class &amp; Accounts'!AS164</f>
        <v>0</v>
      </c>
      <c r="T207" s="611">
        <f>'O5 Details by Class &amp; Accounts'!AT164</f>
        <v>0</v>
      </c>
      <c r="U207" s="611">
        <f>'O5 Details by Class &amp; Accounts'!AU164</f>
        <v>0</v>
      </c>
      <c r="V207" s="611">
        <f>'O5 Details by Class &amp; Accounts'!AV164</f>
        <v>0</v>
      </c>
      <c r="W207" s="612">
        <f>'O5 Details by Class &amp; Accounts'!AW164</f>
        <v>0</v>
      </c>
      <c r="X207" s="550"/>
      <c r="Y207" s="551"/>
      <c r="Z207" s="600">
        <v>1850</v>
      </c>
      <c r="AA207" s="551"/>
      <c r="AB207" s="551"/>
      <c r="AC207" s="551"/>
      <c r="AD207" s="551"/>
    </row>
    <row r="208" spans="1:30" s="57" customFormat="1" ht="12.75" x14ac:dyDescent="0.2">
      <c r="A208" s="614">
        <v>5175</v>
      </c>
      <c r="B208" s="613" t="s">
        <v>1521</v>
      </c>
      <c r="C208" s="615">
        <f t="shared" si="39"/>
        <v>3167.88</v>
      </c>
      <c r="D208" s="616">
        <f>'O5 Details by Class &amp; Accounts'!AD165</f>
        <v>2442.7018616673754</v>
      </c>
      <c r="E208" s="616">
        <f>'O5 Details by Class &amp; Accounts'!AE165</f>
        <v>588.56962059983641</v>
      </c>
      <c r="F208" s="616">
        <f>'O5 Details by Class &amp; Accounts'!AF165</f>
        <v>136.60851773278821</v>
      </c>
      <c r="G208" s="616">
        <f>'O5 Details by Class &amp; Accounts'!AG165</f>
        <v>0</v>
      </c>
      <c r="H208" s="616">
        <f>'O5 Details by Class &amp; Accounts'!AH165</f>
        <v>0</v>
      </c>
      <c r="I208" s="616">
        <f>'O5 Details by Class &amp; Accounts'!AI165</f>
        <v>0</v>
      </c>
      <c r="J208" s="616">
        <f>'O5 Details by Class &amp; Accounts'!AJ165</f>
        <v>0</v>
      </c>
      <c r="K208" s="616">
        <f>'O5 Details by Class &amp; Accounts'!AK165</f>
        <v>0</v>
      </c>
      <c r="L208" s="616">
        <f>'O5 Details by Class &amp; Accounts'!AL165</f>
        <v>0</v>
      </c>
      <c r="M208" s="616">
        <f>'O5 Details by Class &amp; Accounts'!AM165</f>
        <v>0</v>
      </c>
      <c r="N208" s="616">
        <f>'O5 Details by Class &amp; Accounts'!AN165</f>
        <v>0</v>
      </c>
      <c r="O208" s="616">
        <f>'O5 Details by Class &amp; Accounts'!AO165</f>
        <v>0</v>
      </c>
      <c r="P208" s="616">
        <f>'O5 Details by Class &amp; Accounts'!AP165</f>
        <v>0</v>
      </c>
      <c r="Q208" s="616">
        <f>'O5 Details by Class &amp; Accounts'!AQ165</f>
        <v>0</v>
      </c>
      <c r="R208" s="616">
        <f>'O5 Details by Class &amp; Accounts'!AR165</f>
        <v>0</v>
      </c>
      <c r="S208" s="616">
        <f>'O5 Details by Class &amp; Accounts'!AS165</f>
        <v>0</v>
      </c>
      <c r="T208" s="616">
        <f>'O5 Details by Class &amp; Accounts'!AT165</f>
        <v>0</v>
      </c>
      <c r="U208" s="616">
        <f>'O5 Details by Class &amp; Accounts'!AU165</f>
        <v>0</v>
      </c>
      <c r="V208" s="616">
        <f>'O5 Details by Class &amp; Accounts'!AV165</f>
        <v>0</v>
      </c>
      <c r="W208" s="617">
        <f>'O5 Details by Class &amp; Accounts'!AW165</f>
        <v>0</v>
      </c>
      <c r="X208" s="550"/>
      <c r="Y208" s="551"/>
      <c r="Z208" s="600">
        <v>1860</v>
      </c>
      <c r="AA208" s="551"/>
      <c r="AB208" s="551"/>
      <c r="AC208" s="551"/>
      <c r="AD208" s="551"/>
    </row>
    <row r="209" spans="1:30" s="57" customFormat="1" ht="12.75" x14ac:dyDescent="0.2">
      <c r="A209" s="610"/>
      <c r="B209" s="349"/>
      <c r="C209" s="601"/>
      <c r="D209" s="625"/>
      <c r="E209" s="625"/>
      <c r="F209" s="625"/>
      <c r="G209" s="625"/>
      <c r="H209" s="625"/>
      <c r="I209" s="625"/>
      <c r="J209" s="625"/>
      <c r="K209" s="625"/>
      <c r="L209" s="625"/>
      <c r="M209" s="625"/>
      <c r="N209" s="625"/>
      <c r="O209" s="625"/>
      <c r="P209" s="625"/>
      <c r="Q209" s="625"/>
      <c r="R209" s="625"/>
      <c r="S209" s="625"/>
      <c r="T209" s="625"/>
      <c r="U209" s="625"/>
      <c r="V209" s="625"/>
      <c r="W209" s="626"/>
      <c r="X209" s="550"/>
      <c r="Y209" s="551"/>
      <c r="Z209" s="600"/>
      <c r="AA209" s="551"/>
      <c r="AB209" s="551"/>
      <c r="AC209" s="551"/>
      <c r="AD209" s="551"/>
    </row>
    <row r="210" spans="1:30" s="57" customFormat="1" ht="12.75" x14ac:dyDescent="0.2">
      <c r="A210" s="610"/>
      <c r="B210" s="862" t="s">
        <v>708</v>
      </c>
      <c r="C210" s="866">
        <f t="shared" si="39"/>
        <v>3614526.1880000005</v>
      </c>
      <c r="D210" s="864">
        <f>+SUM(D184:D208)</f>
        <v>3078854.2742353966</v>
      </c>
      <c r="E210" s="864">
        <f t="shared" ref="E210:W210" si="40">+SUM(E184:E208)</f>
        <v>314202.12174773205</v>
      </c>
      <c r="F210" s="864">
        <f t="shared" si="40"/>
        <v>53226.504092825075</v>
      </c>
      <c r="G210" s="864">
        <f t="shared" si="40"/>
        <v>0</v>
      </c>
      <c r="H210" s="864">
        <f t="shared" si="40"/>
        <v>0</v>
      </c>
      <c r="I210" s="864">
        <f t="shared" si="40"/>
        <v>0</v>
      </c>
      <c r="J210" s="864">
        <f t="shared" si="40"/>
        <v>141749.39090031563</v>
      </c>
      <c r="K210" s="864">
        <f t="shared" si="40"/>
        <v>14696.152432269806</v>
      </c>
      <c r="L210" s="864">
        <f t="shared" si="40"/>
        <v>11797.74459146104</v>
      </c>
      <c r="M210" s="864">
        <f t="shared" si="40"/>
        <v>0</v>
      </c>
      <c r="N210" s="864">
        <f t="shared" si="40"/>
        <v>0</v>
      </c>
      <c r="O210" s="864">
        <f t="shared" si="40"/>
        <v>0</v>
      </c>
      <c r="P210" s="864">
        <f t="shared" si="40"/>
        <v>0</v>
      </c>
      <c r="Q210" s="864">
        <f t="shared" si="40"/>
        <v>0</v>
      </c>
      <c r="R210" s="864">
        <f t="shared" si="40"/>
        <v>0</v>
      </c>
      <c r="S210" s="864">
        <f t="shared" si="40"/>
        <v>0</v>
      </c>
      <c r="T210" s="864">
        <f t="shared" si="40"/>
        <v>0</v>
      </c>
      <c r="U210" s="864">
        <f t="shared" si="40"/>
        <v>0</v>
      </c>
      <c r="V210" s="864">
        <f t="shared" si="40"/>
        <v>0</v>
      </c>
      <c r="W210" s="865">
        <f t="shared" si="40"/>
        <v>0</v>
      </c>
      <c r="X210" s="550"/>
      <c r="Y210" s="551"/>
      <c r="Z210" s="600"/>
      <c r="AA210" s="551"/>
      <c r="AB210" s="551"/>
      <c r="AC210" s="551"/>
      <c r="AD210" s="551"/>
    </row>
    <row r="211" spans="1:30" s="57" customFormat="1" ht="12.75" x14ac:dyDescent="0.2">
      <c r="A211" s="610"/>
      <c r="B211" s="349"/>
      <c r="C211" s="601"/>
      <c r="D211" s="625"/>
      <c r="E211" s="625"/>
      <c r="F211" s="625"/>
      <c r="G211" s="625"/>
      <c r="H211" s="625"/>
      <c r="I211" s="625"/>
      <c r="J211" s="625"/>
      <c r="K211" s="625"/>
      <c r="L211" s="625"/>
      <c r="M211" s="625"/>
      <c r="N211" s="625"/>
      <c r="O211" s="625"/>
      <c r="P211" s="625"/>
      <c r="Q211" s="625"/>
      <c r="R211" s="625"/>
      <c r="S211" s="625"/>
      <c r="T211" s="625"/>
      <c r="U211" s="625"/>
      <c r="V211" s="625"/>
      <c r="W211" s="626"/>
      <c r="X211" s="550"/>
      <c r="Y211" s="551"/>
      <c r="Z211" s="600"/>
      <c r="AA211" s="551"/>
      <c r="AB211" s="551"/>
      <c r="AC211" s="551"/>
      <c r="AD211" s="551"/>
    </row>
    <row r="212" spans="1:30" s="57" customFormat="1" ht="12.75" x14ac:dyDescent="0.2">
      <c r="A212" s="610"/>
      <c r="B212" s="638" t="s">
        <v>851</v>
      </c>
      <c r="C212" s="601"/>
      <c r="D212" s="625"/>
      <c r="E212" s="625"/>
      <c r="F212" s="625"/>
      <c r="G212" s="625"/>
      <c r="H212" s="625"/>
      <c r="I212" s="625"/>
      <c r="J212" s="625"/>
      <c r="K212" s="625"/>
      <c r="L212" s="625"/>
      <c r="M212" s="625"/>
      <c r="N212" s="625"/>
      <c r="O212" s="625"/>
      <c r="P212" s="625"/>
      <c r="Q212" s="625"/>
      <c r="R212" s="625"/>
      <c r="S212" s="625"/>
      <c r="T212" s="625"/>
      <c r="U212" s="625"/>
      <c r="V212" s="625"/>
      <c r="W212" s="626"/>
      <c r="X212" s="550"/>
      <c r="Y212" s="551"/>
      <c r="Z212" s="600"/>
      <c r="AA212" s="551"/>
      <c r="AB212" s="551"/>
      <c r="AC212" s="551"/>
      <c r="AD212" s="551"/>
    </row>
    <row r="213" spans="1:30" s="57" customFormat="1" ht="12.75" x14ac:dyDescent="0.2">
      <c r="A213" s="610">
        <v>5305</v>
      </c>
      <c r="B213" s="349" t="s">
        <v>1531</v>
      </c>
      <c r="C213" s="595">
        <f t="shared" ref="C213:C220" si="41">SUM(D213:W213)</f>
        <v>244067.00999999998</v>
      </c>
      <c r="D213" s="628">
        <f>'O5 Details by Class &amp; Accounts'!AD166</f>
        <v>218625.51233324333</v>
      </c>
      <c r="E213" s="628">
        <f>'O5 Details by Class &amp; Accounts'!AE166</f>
        <v>21263.778639772328</v>
      </c>
      <c r="F213" s="628">
        <f>'O5 Details by Class &amp; Accounts'!AF166</f>
        <v>2535.0236814225473</v>
      </c>
      <c r="G213" s="628">
        <f>'O5 Details by Class &amp; Accounts'!AG166</f>
        <v>0</v>
      </c>
      <c r="H213" s="628">
        <f>'O5 Details by Class &amp; Accounts'!AH166</f>
        <v>0</v>
      </c>
      <c r="I213" s="628">
        <f>'O5 Details by Class &amp; Accounts'!AI166</f>
        <v>0</v>
      </c>
      <c r="J213" s="628">
        <f>'O5 Details by Class &amp; Accounts'!AJ166</f>
        <v>10.140094725690188</v>
      </c>
      <c r="K213" s="628">
        <f>'O5 Details by Class &amp; Accounts'!AK166</f>
        <v>790.92738860383474</v>
      </c>
      <c r="L213" s="628">
        <f>'O5 Details by Class &amp; Accounts'!AL166</f>
        <v>841.62786223228568</v>
      </c>
      <c r="M213" s="628">
        <f>'O5 Details by Class &amp; Accounts'!AM166</f>
        <v>0</v>
      </c>
      <c r="N213" s="628">
        <f>'O5 Details by Class &amp; Accounts'!AN166</f>
        <v>0</v>
      </c>
      <c r="O213" s="628">
        <f>'O5 Details by Class &amp; Accounts'!AO166</f>
        <v>0</v>
      </c>
      <c r="P213" s="628">
        <f>'O5 Details by Class &amp; Accounts'!AP166</f>
        <v>0</v>
      </c>
      <c r="Q213" s="628">
        <f>'O5 Details by Class &amp; Accounts'!AQ166</f>
        <v>0</v>
      </c>
      <c r="R213" s="628">
        <f>'O5 Details by Class &amp; Accounts'!AR166</f>
        <v>0</v>
      </c>
      <c r="S213" s="628">
        <f>'O5 Details by Class &amp; Accounts'!AS166</f>
        <v>0</v>
      </c>
      <c r="T213" s="628">
        <f>'O5 Details by Class &amp; Accounts'!AT166</f>
        <v>0</v>
      </c>
      <c r="U213" s="628">
        <f>'O5 Details by Class &amp; Accounts'!AU166</f>
        <v>0</v>
      </c>
      <c r="V213" s="628">
        <f>'O5 Details by Class &amp; Accounts'!AV166</f>
        <v>0</v>
      </c>
      <c r="W213" s="612">
        <f>'O5 Details by Class &amp; Accounts'!AW166</f>
        <v>0</v>
      </c>
      <c r="X213" s="550"/>
      <c r="Y213" s="551"/>
      <c r="Z213" s="600" t="s">
        <v>1274</v>
      </c>
      <c r="AA213" s="551"/>
      <c r="AB213" s="551"/>
      <c r="AC213" s="551"/>
      <c r="AD213" s="551"/>
    </row>
    <row r="214" spans="1:30" s="57" customFormat="1" ht="12.75" x14ac:dyDescent="0.2">
      <c r="A214" s="610">
        <v>5310</v>
      </c>
      <c r="B214" s="349" t="s">
        <v>286</v>
      </c>
      <c r="C214" s="595">
        <f t="shared" si="41"/>
        <v>16362.989999999998</v>
      </c>
      <c r="D214" s="628">
        <f>'O5 Details by Class &amp; Accounts'!AD167</f>
        <v>14669.199413513512</v>
      </c>
      <c r="E214" s="628">
        <f>'O5 Details by Class &amp; Accounts'!AE167</f>
        <v>1426.7438681912681</v>
      </c>
      <c r="F214" s="628">
        <f>'O5 Details by Class &amp; Accounts'!AF167</f>
        <v>267.04671829521828</v>
      </c>
      <c r="G214" s="628">
        <f>'O5 Details by Class &amp; Accounts'!AG167</f>
        <v>0</v>
      </c>
      <c r="H214" s="628">
        <f>'O5 Details by Class &amp; Accounts'!AH167</f>
        <v>0</v>
      </c>
      <c r="I214" s="628">
        <f>'O5 Details by Class &amp; Accounts'!AI167</f>
        <v>0</v>
      </c>
      <c r="J214" s="628">
        <f>'O5 Details by Class &amp; Accounts'!AJ167</f>
        <v>0</v>
      </c>
      <c r="K214" s="628">
        <f>'O5 Details by Class &amp; Accounts'!AK167</f>
        <v>0</v>
      </c>
      <c r="L214" s="628">
        <f>'O5 Details by Class &amp; Accounts'!AL167</f>
        <v>0</v>
      </c>
      <c r="M214" s="628">
        <f>'O5 Details by Class &amp; Accounts'!AM167</f>
        <v>0</v>
      </c>
      <c r="N214" s="628">
        <f>'O5 Details by Class &amp; Accounts'!AN167</f>
        <v>0</v>
      </c>
      <c r="O214" s="628">
        <f>'O5 Details by Class &amp; Accounts'!AO167</f>
        <v>0</v>
      </c>
      <c r="P214" s="628">
        <f>'O5 Details by Class &amp; Accounts'!AP167</f>
        <v>0</v>
      </c>
      <c r="Q214" s="628">
        <f>'O5 Details by Class &amp; Accounts'!AQ167</f>
        <v>0</v>
      </c>
      <c r="R214" s="628">
        <f>'O5 Details by Class &amp; Accounts'!AR167</f>
        <v>0</v>
      </c>
      <c r="S214" s="628">
        <f>'O5 Details by Class &amp; Accounts'!AS167</f>
        <v>0</v>
      </c>
      <c r="T214" s="628">
        <f>'O5 Details by Class &amp; Accounts'!AT167</f>
        <v>0</v>
      </c>
      <c r="U214" s="628">
        <f>'O5 Details by Class &amp; Accounts'!AU167</f>
        <v>0</v>
      </c>
      <c r="V214" s="628">
        <f>'O5 Details by Class &amp; Accounts'!AV167</f>
        <v>0</v>
      </c>
      <c r="W214" s="612">
        <f>'O5 Details by Class &amp; Accounts'!AW167</f>
        <v>0</v>
      </c>
      <c r="X214" s="550"/>
      <c r="Y214" s="551"/>
      <c r="Z214" s="600" t="s">
        <v>775</v>
      </c>
      <c r="AA214" s="551"/>
      <c r="AB214" s="551"/>
      <c r="AC214" s="551"/>
      <c r="AD214" s="551"/>
    </row>
    <row r="215" spans="1:30" s="57" customFormat="1" ht="12.75" x14ac:dyDescent="0.2">
      <c r="A215" s="610">
        <v>5315</v>
      </c>
      <c r="B215" s="349" t="s">
        <v>1136</v>
      </c>
      <c r="C215" s="595">
        <f t="shared" si="41"/>
        <v>1667786.0499999998</v>
      </c>
      <c r="D215" s="628">
        <f>'O5 Details by Class &amp; Accounts'!AD168</f>
        <v>1493936.3564272211</v>
      </c>
      <c r="E215" s="628">
        <f>'O5 Details by Class &amp; Accounts'!AE168</f>
        <v>145302.03564054094</v>
      </c>
      <c r="F215" s="628">
        <f>'O5 Details by Class &amp; Accounts'!AF168</f>
        <v>17322.607968590957</v>
      </c>
      <c r="G215" s="628">
        <f>'O5 Details by Class &amp; Accounts'!AG168</f>
        <v>0</v>
      </c>
      <c r="H215" s="628">
        <f>'O5 Details by Class &amp; Accounts'!AH168</f>
        <v>0</v>
      </c>
      <c r="I215" s="628">
        <f>'O5 Details by Class &amp; Accounts'!AI168</f>
        <v>0</v>
      </c>
      <c r="J215" s="628">
        <f>'O5 Details by Class &amp; Accounts'!AJ168</f>
        <v>69.290431874363819</v>
      </c>
      <c r="K215" s="628">
        <f>'O5 Details by Class &amp; Accounts'!AK168</f>
        <v>5404.6536862003786</v>
      </c>
      <c r="L215" s="628">
        <f>'O5 Details by Class &amp; Accounts'!AL168</f>
        <v>5751.1058455721968</v>
      </c>
      <c r="M215" s="628">
        <f>'O5 Details by Class &amp; Accounts'!AM168</f>
        <v>0</v>
      </c>
      <c r="N215" s="628">
        <f>'O5 Details by Class &amp; Accounts'!AN168</f>
        <v>0</v>
      </c>
      <c r="O215" s="628">
        <f>'O5 Details by Class &amp; Accounts'!AO168</f>
        <v>0</v>
      </c>
      <c r="P215" s="628">
        <f>'O5 Details by Class &amp; Accounts'!AP168</f>
        <v>0</v>
      </c>
      <c r="Q215" s="628">
        <f>'O5 Details by Class &amp; Accounts'!AQ168</f>
        <v>0</v>
      </c>
      <c r="R215" s="628">
        <f>'O5 Details by Class &amp; Accounts'!AR168</f>
        <v>0</v>
      </c>
      <c r="S215" s="628">
        <f>'O5 Details by Class &amp; Accounts'!AS168</f>
        <v>0</v>
      </c>
      <c r="T215" s="628">
        <f>'O5 Details by Class &amp; Accounts'!AT168</f>
        <v>0</v>
      </c>
      <c r="U215" s="628">
        <f>'O5 Details by Class &amp; Accounts'!AU168</f>
        <v>0</v>
      </c>
      <c r="V215" s="628">
        <f>'O5 Details by Class &amp; Accounts'!AV168</f>
        <v>0</v>
      </c>
      <c r="W215" s="612">
        <f>'O5 Details by Class &amp; Accounts'!AW168</f>
        <v>0</v>
      </c>
      <c r="X215" s="550"/>
      <c r="Y215" s="551"/>
      <c r="Z215" s="600" t="s">
        <v>1274</v>
      </c>
      <c r="AA215" s="551"/>
      <c r="AB215" s="551"/>
      <c r="AC215" s="551"/>
      <c r="AD215" s="551"/>
    </row>
    <row r="216" spans="1:30" s="57" customFormat="1" ht="12.75" x14ac:dyDescent="0.2">
      <c r="A216" s="610">
        <v>5320</v>
      </c>
      <c r="B216" s="349" t="s">
        <v>1137</v>
      </c>
      <c r="C216" s="595">
        <f t="shared" si="41"/>
        <v>211376.9</v>
      </c>
      <c r="D216" s="628">
        <f>'O5 Details by Class &amp; Accounts'!AD169</f>
        <v>189343.01304347825</v>
      </c>
      <c r="E216" s="628">
        <f>'O5 Details by Class &amp; Accounts'!AE169</f>
        <v>18415.727759197325</v>
      </c>
      <c r="F216" s="628">
        <f>'O5 Details by Class &amp; Accounts'!AF169</f>
        <v>2195.4849498327758</v>
      </c>
      <c r="G216" s="628">
        <f>'O5 Details by Class &amp; Accounts'!AG169</f>
        <v>0</v>
      </c>
      <c r="H216" s="628">
        <f>'O5 Details by Class &amp; Accounts'!AH169</f>
        <v>0</v>
      </c>
      <c r="I216" s="628">
        <f>'O5 Details by Class &amp; Accounts'!AI169</f>
        <v>0</v>
      </c>
      <c r="J216" s="628">
        <f>'O5 Details by Class &amp; Accounts'!AJ169</f>
        <v>8.7819397993311021</v>
      </c>
      <c r="K216" s="628">
        <f>'O5 Details by Class &amp; Accounts'!AK169</f>
        <v>684.99130434782603</v>
      </c>
      <c r="L216" s="628">
        <f>'O5 Details by Class &amp; Accounts'!AL169</f>
        <v>728.90100334448152</v>
      </c>
      <c r="M216" s="628">
        <f>'O5 Details by Class &amp; Accounts'!AM169</f>
        <v>0</v>
      </c>
      <c r="N216" s="628">
        <f>'O5 Details by Class &amp; Accounts'!AN169</f>
        <v>0</v>
      </c>
      <c r="O216" s="628">
        <f>'O5 Details by Class &amp; Accounts'!AO169</f>
        <v>0</v>
      </c>
      <c r="P216" s="628">
        <f>'O5 Details by Class &amp; Accounts'!AP169</f>
        <v>0</v>
      </c>
      <c r="Q216" s="628">
        <f>'O5 Details by Class &amp; Accounts'!AQ169</f>
        <v>0</v>
      </c>
      <c r="R216" s="628">
        <f>'O5 Details by Class &amp; Accounts'!AR169</f>
        <v>0</v>
      </c>
      <c r="S216" s="628">
        <f>'O5 Details by Class &amp; Accounts'!AS169</f>
        <v>0</v>
      </c>
      <c r="T216" s="628">
        <f>'O5 Details by Class &amp; Accounts'!AT169</f>
        <v>0</v>
      </c>
      <c r="U216" s="628">
        <f>'O5 Details by Class &amp; Accounts'!AU169</f>
        <v>0</v>
      </c>
      <c r="V216" s="628">
        <f>'O5 Details by Class &amp; Accounts'!AV169</f>
        <v>0</v>
      </c>
      <c r="W216" s="612">
        <f>'O5 Details by Class &amp; Accounts'!AW169</f>
        <v>0</v>
      </c>
      <c r="X216" s="550"/>
      <c r="Y216" s="551"/>
      <c r="Z216" s="600" t="s">
        <v>1274</v>
      </c>
      <c r="AA216" s="551"/>
      <c r="AB216" s="551"/>
      <c r="AC216" s="551"/>
      <c r="AD216" s="551"/>
    </row>
    <row r="217" spans="1:30" s="57" customFormat="1" ht="12.75" x14ac:dyDescent="0.2">
      <c r="A217" s="610">
        <v>5325</v>
      </c>
      <c r="B217" s="349" t="s">
        <v>1138</v>
      </c>
      <c r="C217" s="595">
        <f t="shared" si="41"/>
        <v>0</v>
      </c>
      <c r="D217" s="628">
        <f>'O5 Details by Class &amp; Accounts'!AD170</f>
        <v>0</v>
      </c>
      <c r="E217" s="628">
        <f>'O5 Details by Class &amp; Accounts'!AE170</f>
        <v>0</v>
      </c>
      <c r="F217" s="628">
        <f>'O5 Details by Class &amp; Accounts'!AF170</f>
        <v>0</v>
      </c>
      <c r="G217" s="628">
        <f>'O5 Details by Class &amp; Accounts'!AG170</f>
        <v>0</v>
      </c>
      <c r="H217" s="628">
        <f>'O5 Details by Class &amp; Accounts'!AH170</f>
        <v>0</v>
      </c>
      <c r="I217" s="628">
        <f>'O5 Details by Class &amp; Accounts'!AI170</f>
        <v>0</v>
      </c>
      <c r="J217" s="628">
        <f>'O5 Details by Class &amp; Accounts'!AJ170</f>
        <v>0</v>
      </c>
      <c r="K217" s="628">
        <f>'O5 Details by Class &amp; Accounts'!AK170</f>
        <v>0</v>
      </c>
      <c r="L217" s="628">
        <f>'O5 Details by Class &amp; Accounts'!AL170</f>
        <v>0</v>
      </c>
      <c r="M217" s="628">
        <f>'O5 Details by Class &amp; Accounts'!AM170</f>
        <v>0</v>
      </c>
      <c r="N217" s="628">
        <f>'O5 Details by Class &amp; Accounts'!AN170</f>
        <v>0</v>
      </c>
      <c r="O217" s="628">
        <f>'O5 Details by Class &amp; Accounts'!AO170</f>
        <v>0</v>
      </c>
      <c r="P217" s="628">
        <f>'O5 Details by Class &amp; Accounts'!AP170</f>
        <v>0</v>
      </c>
      <c r="Q217" s="628">
        <f>'O5 Details by Class &amp; Accounts'!AQ170</f>
        <v>0</v>
      </c>
      <c r="R217" s="628">
        <f>'O5 Details by Class &amp; Accounts'!AR170</f>
        <v>0</v>
      </c>
      <c r="S217" s="628">
        <f>'O5 Details by Class &amp; Accounts'!AS170</f>
        <v>0</v>
      </c>
      <c r="T217" s="628">
        <f>'O5 Details by Class &amp; Accounts'!AT170</f>
        <v>0</v>
      </c>
      <c r="U217" s="628">
        <f>'O5 Details by Class &amp; Accounts'!AU170</f>
        <v>0</v>
      </c>
      <c r="V217" s="628">
        <f>'O5 Details by Class &amp; Accounts'!AV170</f>
        <v>0</v>
      </c>
      <c r="W217" s="612">
        <f>'O5 Details by Class &amp; Accounts'!AW170</f>
        <v>0</v>
      </c>
      <c r="X217" s="550"/>
      <c r="Y217" s="551"/>
      <c r="Z217" s="600" t="s">
        <v>1274</v>
      </c>
      <c r="AA217" s="551"/>
      <c r="AB217" s="551"/>
      <c r="AC217" s="551"/>
      <c r="AD217" s="551"/>
    </row>
    <row r="218" spans="1:30" s="57" customFormat="1" ht="12.75" x14ac:dyDescent="0.2">
      <c r="A218" s="610">
        <v>5330</v>
      </c>
      <c r="B218" s="349" t="s">
        <v>1139</v>
      </c>
      <c r="C218" s="595">
        <f t="shared" si="41"/>
        <v>0</v>
      </c>
      <c r="D218" s="628">
        <f>'O5 Details by Class &amp; Accounts'!AD171</f>
        <v>0</v>
      </c>
      <c r="E218" s="628">
        <f>'O5 Details by Class &amp; Accounts'!AE171</f>
        <v>0</v>
      </c>
      <c r="F218" s="628">
        <f>'O5 Details by Class &amp; Accounts'!AF171</f>
        <v>0</v>
      </c>
      <c r="G218" s="628">
        <f>'O5 Details by Class &amp; Accounts'!AG171</f>
        <v>0</v>
      </c>
      <c r="H218" s="628">
        <f>'O5 Details by Class &amp; Accounts'!AH171</f>
        <v>0</v>
      </c>
      <c r="I218" s="628">
        <f>'O5 Details by Class &amp; Accounts'!AI171</f>
        <v>0</v>
      </c>
      <c r="J218" s="628">
        <f>'O5 Details by Class &amp; Accounts'!AJ171</f>
        <v>0</v>
      </c>
      <c r="K218" s="628">
        <f>'O5 Details by Class &amp; Accounts'!AK171</f>
        <v>0</v>
      </c>
      <c r="L218" s="628">
        <f>'O5 Details by Class &amp; Accounts'!AL171</f>
        <v>0</v>
      </c>
      <c r="M218" s="628">
        <f>'O5 Details by Class &amp; Accounts'!AM171</f>
        <v>0</v>
      </c>
      <c r="N218" s="628">
        <f>'O5 Details by Class &amp; Accounts'!AN171</f>
        <v>0</v>
      </c>
      <c r="O218" s="628">
        <f>'O5 Details by Class &amp; Accounts'!AO171</f>
        <v>0</v>
      </c>
      <c r="P218" s="628">
        <f>'O5 Details by Class &amp; Accounts'!AP171</f>
        <v>0</v>
      </c>
      <c r="Q218" s="628">
        <f>'O5 Details by Class &amp; Accounts'!AQ171</f>
        <v>0</v>
      </c>
      <c r="R218" s="628">
        <f>'O5 Details by Class &amp; Accounts'!AR171</f>
        <v>0</v>
      </c>
      <c r="S218" s="628">
        <f>'O5 Details by Class &amp; Accounts'!AS171</f>
        <v>0</v>
      </c>
      <c r="T218" s="628">
        <f>'O5 Details by Class &amp; Accounts'!AT171</f>
        <v>0</v>
      </c>
      <c r="U218" s="628">
        <f>'O5 Details by Class &amp; Accounts'!AU171</f>
        <v>0</v>
      </c>
      <c r="V218" s="628">
        <f>'O5 Details by Class &amp; Accounts'!AV171</f>
        <v>0</v>
      </c>
      <c r="W218" s="612">
        <f>'O5 Details by Class &amp; Accounts'!AW171</f>
        <v>0</v>
      </c>
      <c r="X218" s="550"/>
      <c r="Y218" s="551"/>
      <c r="Z218" s="600" t="s">
        <v>1274</v>
      </c>
      <c r="AA218" s="551"/>
      <c r="AB218" s="551"/>
      <c r="AC218" s="551"/>
      <c r="AD218" s="551"/>
    </row>
    <row r="219" spans="1:30" s="57" customFormat="1" ht="12.75" x14ac:dyDescent="0.2">
      <c r="A219" s="610">
        <v>5335</v>
      </c>
      <c r="B219" s="349" t="s">
        <v>1140</v>
      </c>
      <c r="C219" s="595">
        <f t="shared" si="41"/>
        <v>242414.71</v>
      </c>
      <c r="D219" s="628">
        <f>'O5 Details by Class &amp; Accounts'!AD172</f>
        <v>210616.050679003</v>
      </c>
      <c r="E219" s="628">
        <f>'O5 Details by Class &amp; Accounts'!AE172</f>
        <v>23557.227715110963</v>
      </c>
      <c r="F219" s="628">
        <f>'O5 Details by Class &amp; Accounts'!AF172</f>
        <v>8127.2522362312156</v>
      </c>
      <c r="G219" s="628">
        <f>'O5 Details by Class &amp; Accounts'!AG172</f>
        <v>0</v>
      </c>
      <c r="H219" s="628">
        <f>'O5 Details by Class &amp; Accounts'!AH172</f>
        <v>0</v>
      </c>
      <c r="I219" s="628">
        <f>'O5 Details by Class &amp; Accounts'!AI172</f>
        <v>0</v>
      </c>
      <c r="J219" s="628">
        <f>'O5 Details by Class &amp; Accounts'!AJ172</f>
        <v>0</v>
      </c>
      <c r="K219" s="628">
        <f>'O5 Details by Class &amp; Accounts'!AK172</f>
        <v>0.91003986598158693</v>
      </c>
      <c r="L219" s="628">
        <f>'O5 Details by Class &amp; Accounts'!AL172</f>
        <v>113.26932978884122</v>
      </c>
      <c r="M219" s="628">
        <f>'O5 Details by Class &amp; Accounts'!AM172</f>
        <v>0</v>
      </c>
      <c r="N219" s="628">
        <f>'O5 Details by Class &amp; Accounts'!AN172</f>
        <v>0</v>
      </c>
      <c r="O219" s="628">
        <f>'O5 Details by Class &amp; Accounts'!AO172</f>
        <v>0</v>
      </c>
      <c r="P219" s="628">
        <f>'O5 Details by Class &amp; Accounts'!AP172</f>
        <v>0</v>
      </c>
      <c r="Q219" s="628">
        <f>'O5 Details by Class &amp; Accounts'!AQ172</f>
        <v>0</v>
      </c>
      <c r="R219" s="628">
        <f>'O5 Details by Class &amp; Accounts'!AR172</f>
        <v>0</v>
      </c>
      <c r="S219" s="628">
        <f>'O5 Details by Class &amp; Accounts'!AS172</f>
        <v>0</v>
      </c>
      <c r="T219" s="628">
        <f>'O5 Details by Class &amp; Accounts'!AT172</f>
        <v>0</v>
      </c>
      <c r="U219" s="628">
        <f>'O5 Details by Class &amp; Accounts'!AU172</f>
        <v>0</v>
      </c>
      <c r="V219" s="628">
        <f>'O5 Details by Class &amp; Accounts'!AV172</f>
        <v>0</v>
      </c>
      <c r="W219" s="612">
        <f>'O5 Details by Class &amp; Accounts'!AW172</f>
        <v>0</v>
      </c>
      <c r="X219" s="550"/>
      <c r="Y219" s="551"/>
      <c r="Z219" s="600" t="s">
        <v>1343</v>
      </c>
      <c r="AA219" s="551"/>
      <c r="AB219" s="551"/>
      <c r="AC219" s="551"/>
      <c r="AD219" s="551"/>
    </row>
    <row r="220" spans="1:30" s="511" customFormat="1" ht="12.75" x14ac:dyDescent="0.2">
      <c r="A220" s="614">
        <v>5340</v>
      </c>
      <c r="B220" s="613" t="s">
        <v>1141</v>
      </c>
      <c r="C220" s="615">
        <f t="shared" si="41"/>
        <v>74810.149999999994</v>
      </c>
      <c r="D220" s="616">
        <f>'O5 Details by Class &amp; Accounts'!AD173</f>
        <v>67011.954509856863</v>
      </c>
      <c r="E220" s="616">
        <f>'O5 Details by Class &amp; Accounts'!AE173</f>
        <v>6517.6627910841516</v>
      </c>
      <c r="F220" s="616">
        <f>'O5 Details by Class &amp; Accounts'!AF173</f>
        <v>777.02226884646541</v>
      </c>
      <c r="G220" s="616">
        <f>'O5 Details by Class &amp; Accounts'!AG173</f>
        <v>0</v>
      </c>
      <c r="H220" s="616">
        <f>'O5 Details by Class &amp; Accounts'!AH173</f>
        <v>0</v>
      </c>
      <c r="I220" s="616">
        <f>'O5 Details by Class &amp; Accounts'!AI173</f>
        <v>0</v>
      </c>
      <c r="J220" s="616">
        <f>'O5 Details by Class &amp; Accounts'!AJ173</f>
        <v>3.1080890753858612</v>
      </c>
      <c r="K220" s="616">
        <f>'O5 Details by Class &amp; Accounts'!AK173</f>
        <v>242.43094788009719</v>
      </c>
      <c r="L220" s="616">
        <f>'O5 Details by Class &amp; Accounts'!AL173</f>
        <v>257.97139325702648</v>
      </c>
      <c r="M220" s="616">
        <f>'O5 Details by Class &amp; Accounts'!AM173</f>
        <v>0</v>
      </c>
      <c r="N220" s="616">
        <f>'O5 Details by Class &amp; Accounts'!AN173</f>
        <v>0</v>
      </c>
      <c r="O220" s="616">
        <f>'O5 Details by Class &amp; Accounts'!AO173</f>
        <v>0</v>
      </c>
      <c r="P220" s="616">
        <f>'O5 Details by Class &amp; Accounts'!AP173</f>
        <v>0</v>
      </c>
      <c r="Q220" s="616">
        <f>'O5 Details by Class &amp; Accounts'!AQ173</f>
        <v>0</v>
      </c>
      <c r="R220" s="616">
        <f>'O5 Details by Class &amp; Accounts'!AR173</f>
        <v>0</v>
      </c>
      <c r="S220" s="616">
        <f>'O5 Details by Class &amp; Accounts'!AS173</f>
        <v>0</v>
      </c>
      <c r="T220" s="616">
        <f>'O5 Details by Class &amp; Accounts'!AT173</f>
        <v>0</v>
      </c>
      <c r="U220" s="616">
        <f>'O5 Details by Class &amp; Accounts'!AU173</f>
        <v>0</v>
      </c>
      <c r="V220" s="616">
        <f>'O5 Details by Class &amp; Accounts'!AV173</f>
        <v>0</v>
      </c>
      <c r="W220" s="617">
        <f>'O5 Details by Class &amp; Accounts'!AW173</f>
        <v>0</v>
      </c>
      <c r="X220" s="552"/>
      <c r="Y220" s="553"/>
      <c r="Z220" s="600" t="s">
        <v>1274</v>
      </c>
      <c r="AA220" s="553"/>
      <c r="AB220" s="553"/>
      <c r="AC220" s="553"/>
      <c r="AD220" s="553"/>
    </row>
    <row r="221" spans="1:30" s="57" customFormat="1" ht="12.75" x14ac:dyDescent="0.2">
      <c r="A221" s="322"/>
      <c r="B221" s="1601"/>
      <c r="C221" s="601"/>
      <c r="D221" s="625"/>
      <c r="E221" s="625"/>
      <c r="F221" s="625"/>
      <c r="G221" s="625"/>
      <c r="H221" s="625"/>
      <c r="I221" s="625"/>
      <c r="J221" s="625"/>
      <c r="K221" s="625"/>
      <c r="L221" s="625"/>
      <c r="M221" s="625"/>
      <c r="N221" s="625"/>
      <c r="O221" s="625"/>
      <c r="P221" s="625"/>
      <c r="Q221" s="625"/>
      <c r="R221" s="625"/>
      <c r="S221" s="625"/>
      <c r="T221" s="625"/>
      <c r="U221" s="625"/>
      <c r="V221" s="625"/>
      <c r="W221" s="645"/>
      <c r="X221" s="550"/>
      <c r="Y221" s="551"/>
      <c r="Z221" s="551"/>
      <c r="AA221" s="551"/>
      <c r="AB221" s="551"/>
      <c r="AC221" s="551"/>
      <c r="AD221" s="551"/>
    </row>
    <row r="222" spans="1:30" s="57" customFormat="1" ht="12.75" x14ac:dyDescent="0.2">
      <c r="A222" s="322"/>
      <c r="B222" s="862" t="s">
        <v>708</v>
      </c>
      <c r="C222" s="863">
        <f>+SUM(C213:C221)</f>
        <v>2456817.8099999996</v>
      </c>
      <c r="D222" s="864">
        <f>+SUM(D213:D221)</f>
        <v>2194202.0864063157</v>
      </c>
      <c r="E222" s="864">
        <f t="shared" ref="E222:W222" si="42">+SUM(E213:E221)</f>
        <v>216483.17641389696</v>
      </c>
      <c r="F222" s="864">
        <f t="shared" si="42"/>
        <v>31224.437823219178</v>
      </c>
      <c r="G222" s="864">
        <f t="shared" si="42"/>
        <v>0</v>
      </c>
      <c r="H222" s="864">
        <f t="shared" si="42"/>
        <v>0</v>
      </c>
      <c r="I222" s="864">
        <f t="shared" si="42"/>
        <v>0</v>
      </c>
      <c r="J222" s="864">
        <f t="shared" si="42"/>
        <v>91.32055547477097</v>
      </c>
      <c r="K222" s="864">
        <f t="shared" si="42"/>
        <v>7123.9133668981176</v>
      </c>
      <c r="L222" s="864">
        <f t="shared" si="42"/>
        <v>7692.8754341948306</v>
      </c>
      <c r="M222" s="864">
        <f t="shared" si="42"/>
        <v>0</v>
      </c>
      <c r="N222" s="864">
        <f t="shared" si="42"/>
        <v>0</v>
      </c>
      <c r="O222" s="864">
        <f t="shared" si="42"/>
        <v>0</v>
      </c>
      <c r="P222" s="864">
        <f t="shared" si="42"/>
        <v>0</v>
      </c>
      <c r="Q222" s="864">
        <f t="shared" si="42"/>
        <v>0</v>
      </c>
      <c r="R222" s="864">
        <f t="shared" si="42"/>
        <v>0</v>
      </c>
      <c r="S222" s="864">
        <f t="shared" si="42"/>
        <v>0</v>
      </c>
      <c r="T222" s="864">
        <f t="shared" si="42"/>
        <v>0</v>
      </c>
      <c r="U222" s="864">
        <f t="shared" si="42"/>
        <v>0</v>
      </c>
      <c r="V222" s="864">
        <f t="shared" si="42"/>
        <v>0</v>
      </c>
      <c r="W222" s="865">
        <f t="shared" si="42"/>
        <v>0</v>
      </c>
      <c r="X222" s="550"/>
      <c r="Y222" s="551"/>
      <c r="Z222" s="551"/>
      <c r="AA222" s="551"/>
      <c r="AB222" s="551"/>
      <c r="AC222" s="551"/>
      <c r="AD222" s="551"/>
    </row>
    <row r="223" spans="1:30" s="57" customFormat="1" ht="12.75" x14ac:dyDescent="0.2">
      <c r="A223" s="322"/>
      <c r="B223" s="624"/>
      <c r="C223" s="622"/>
      <c r="D223" s="625"/>
      <c r="E223" s="625"/>
      <c r="F223" s="625"/>
      <c r="G223" s="625"/>
      <c r="H223" s="625"/>
      <c r="I223" s="625"/>
      <c r="J223" s="625"/>
      <c r="K223" s="625"/>
      <c r="L223" s="625"/>
      <c r="M223" s="625"/>
      <c r="N223" s="625"/>
      <c r="O223" s="625"/>
      <c r="P223" s="625"/>
      <c r="Q223" s="625"/>
      <c r="R223" s="625"/>
      <c r="S223" s="625"/>
      <c r="T223" s="625"/>
      <c r="U223" s="625"/>
      <c r="V223" s="625"/>
      <c r="W223" s="626"/>
      <c r="X223" s="550"/>
      <c r="Y223" s="551"/>
      <c r="Z223" s="551"/>
      <c r="AA223" s="551"/>
      <c r="AB223" s="551"/>
      <c r="AC223" s="551"/>
      <c r="AD223" s="551"/>
    </row>
    <row r="224" spans="1:30" s="57" customFormat="1" ht="12.75" x14ac:dyDescent="0.2">
      <c r="A224" s="322"/>
      <c r="B224" s="862" t="s">
        <v>706</v>
      </c>
      <c r="C224" s="863">
        <f>C210+C222</f>
        <v>6071343.9979999997</v>
      </c>
      <c r="D224" s="864">
        <f>D210+D222</f>
        <v>5273056.3606417123</v>
      </c>
      <c r="E224" s="864">
        <f t="shared" ref="E224:W224" si="43">E210+E222</f>
        <v>530685.29816162901</v>
      </c>
      <c r="F224" s="864">
        <f t="shared" si="43"/>
        <v>84450.941916044249</v>
      </c>
      <c r="G224" s="864">
        <f t="shared" si="43"/>
        <v>0</v>
      </c>
      <c r="H224" s="864">
        <f t="shared" si="43"/>
        <v>0</v>
      </c>
      <c r="I224" s="864">
        <f t="shared" si="43"/>
        <v>0</v>
      </c>
      <c r="J224" s="864">
        <f t="shared" si="43"/>
        <v>141840.71145579041</v>
      </c>
      <c r="K224" s="864">
        <f t="shared" si="43"/>
        <v>21820.065799167925</v>
      </c>
      <c r="L224" s="864">
        <f t="shared" si="43"/>
        <v>19490.62002565587</v>
      </c>
      <c r="M224" s="864">
        <f t="shared" si="43"/>
        <v>0</v>
      </c>
      <c r="N224" s="864">
        <f t="shared" si="43"/>
        <v>0</v>
      </c>
      <c r="O224" s="864">
        <f t="shared" si="43"/>
        <v>0</v>
      </c>
      <c r="P224" s="864">
        <f t="shared" si="43"/>
        <v>0</v>
      </c>
      <c r="Q224" s="864">
        <f t="shared" si="43"/>
        <v>0</v>
      </c>
      <c r="R224" s="864">
        <f t="shared" si="43"/>
        <v>0</v>
      </c>
      <c r="S224" s="864">
        <f t="shared" si="43"/>
        <v>0</v>
      </c>
      <c r="T224" s="864">
        <f t="shared" si="43"/>
        <v>0</v>
      </c>
      <c r="U224" s="864">
        <f t="shared" si="43"/>
        <v>0</v>
      </c>
      <c r="V224" s="864">
        <f t="shared" si="43"/>
        <v>0</v>
      </c>
      <c r="W224" s="865">
        <f t="shared" si="43"/>
        <v>0</v>
      </c>
      <c r="X224" s="550"/>
      <c r="Y224" s="551"/>
      <c r="Z224" s="551"/>
      <c r="AA224" s="551"/>
      <c r="AB224" s="551"/>
      <c r="AC224" s="551"/>
      <c r="AD224" s="551"/>
    </row>
    <row r="225" spans="1:30" s="57" customFormat="1" ht="12.75" x14ac:dyDescent="0.2">
      <c r="A225" s="322"/>
      <c r="B225" s="624"/>
      <c r="C225" s="622"/>
      <c r="D225" s="625"/>
      <c r="E225" s="625"/>
      <c r="F225" s="625"/>
      <c r="G225" s="625"/>
      <c r="H225" s="625"/>
      <c r="I225" s="625"/>
      <c r="J225" s="625"/>
      <c r="K225" s="625"/>
      <c r="L225" s="625"/>
      <c r="M225" s="625"/>
      <c r="N225" s="625"/>
      <c r="O225" s="625"/>
      <c r="P225" s="625"/>
      <c r="Q225" s="625"/>
      <c r="R225" s="625"/>
      <c r="S225" s="625"/>
      <c r="T225" s="625"/>
      <c r="U225" s="625"/>
      <c r="V225" s="625"/>
      <c r="W225" s="626"/>
      <c r="X225" s="550"/>
      <c r="Y225" s="551"/>
      <c r="Z225" s="551"/>
      <c r="AA225" s="551"/>
      <c r="AB225" s="551"/>
      <c r="AC225" s="551"/>
      <c r="AD225" s="551"/>
    </row>
    <row r="226" spans="1:30" s="57" customFormat="1" ht="12.75" x14ac:dyDescent="0.2">
      <c r="A226" s="322"/>
      <c r="B226" s="608" t="s">
        <v>966</v>
      </c>
      <c r="C226" s="595">
        <f t="shared" ref="C226:C237" si="44">SUM(D226:W226)</f>
        <v>1640633.6442700459</v>
      </c>
      <c r="D226" s="611">
        <f>IF(ISERROR('O7 Amortization'!AB369+'O7 Amortization'!AB441+'O7 Amortization'!AB514+'O7 Amortization'!AB587), "-", 'O7 Amortization'!AB369+'O7 Amortization'!AB441+'O7 Amortization'!AB514+'O7 Amortization'!AB587)</f>
        <v>1405955.1833556837</v>
      </c>
      <c r="E226" s="611">
        <f>IF(ISERROR('O7 Amortization'!AC369+'O7 Amortization'!AC441+'O7 Amortization'!AC514+'O7 Amortization'!AC587), "-", 'O7 Amortization'!AC369+'O7 Amortization'!AC441+'O7 Amortization'!AC514+'O7 Amortization'!AC587)</f>
        <v>163426.66376495635</v>
      </c>
      <c r="F226" s="611">
        <f>IF(ISERROR('O7 Amortization'!AD369+'O7 Amortization'!AD441+'O7 Amortization'!AD514+'O7 Amortization'!AD587), "-", 'O7 Amortization'!AD369+'O7 Amortization'!AD441+'O7 Amortization'!AD514+'O7 Amortization'!AD587)</f>
        <v>30258.112856910677</v>
      </c>
      <c r="G226" s="611">
        <f>IF(ISERROR('O7 Amortization'!AE369+'O7 Amortization'!AE441+'O7 Amortization'!AE514+'O7 Amortization'!AE587), "-", 'O7 Amortization'!AE369+'O7 Amortization'!AE441+'O7 Amortization'!AE514+'O7 Amortization'!AE587)</f>
        <v>0</v>
      </c>
      <c r="H226" s="611">
        <f>IF(ISERROR('O7 Amortization'!AF369+'O7 Amortization'!AF441+'O7 Amortization'!AF514+'O7 Amortization'!AF587), "-", 'O7 Amortization'!AF369+'O7 Amortization'!AF441+'O7 Amortization'!AF514+'O7 Amortization'!AF587)</f>
        <v>0</v>
      </c>
      <c r="I226" s="611">
        <f>IF(ISERROR('O7 Amortization'!AG369+'O7 Amortization'!AG441+'O7 Amortization'!AG514+'O7 Amortization'!AG587), "-", 'O7 Amortization'!AG369+'O7 Amortization'!AG441+'O7 Amortization'!AG514+'O7 Amortization'!AG587)</f>
        <v>0</v>
      </c>
      <c r="J226" s="611">
        <f>IF(ISERROR('O7 Amortization'!AH369+'O7 Amortization'!AH441+'O7 Amortization'!AH514+'O7 Amortization'!AH587), "-", 'O7 Amortization'!AH369+'O7 Amortization'!AH441+'O7 Amortization'!AH514+'O7 Amortization'!AH587)</f>
        <v>30766.159966036001</v>
      </c>
      <c r="K226" s="611">
        <f>IF(ISERROR('O7 Amortization'!AI369+'O7 Amortization'!AI441+'O7 Amortization'!AI514+'O7 Amortization'!AI587), "-", 'O7 Amortization'!AI369+'O7 Amortization'!AI441+'O7 Amortization'!AI514+'O7 Amortization'!AI587)</f>
        <v>5673.2030162178025</v>
      </c>
      <c r="L226" s="611">
        <f>IF(ISERROR('O7 Amortization'!AJ369+'O7 Amortization'!AJ441+'O7 Amortization'!AJ514+'O7 Amortization'!AJ587), "-", 'O7 Amortization'!AJ369+'O7 Amortization'!AJ441+'O7 Amortization'!AJ514+'O7 Amortization'!AJ587)</f>
        <v>4554.3213102415139</v>
      </c>
      <c r="M226" s="611">
        <f>IF(ISERROR('O7 Amortization'!AK369+'O7 Amortization'!AK441+'O7 Amortization'!AK514+'O7 Amortization'!AK587), "-", 'O7 Amortization'!AK369+'O7 Amortization'!AK441+'O7 Amortization'!AK514+'O7 Amortization'!AK587)</f>
        <v>0</v>
      </c>
      <c r="N226" s="611">
        <f>IF(ISERROR('O7 Amortization'!AL369+'O7 Amortization'!AL441+'O7 Amortization'!AL514+'O7 Amortization'!AL587), "-", 'O7 Amortization'!AL369+'O7 Amortization'!AL441+'O7 Amortization'!AL514+'O7 Amortization'!AL587)</f>
        <v>0</v>
      </c>
      <c r="O226" s="611">
        <f>IF(ISERROR('O7 Amortization'!AM369+'O7 Amortization'!AM441+'O7 Amortization'!AM514+'O7 Amortization'!AM587), "-", 'O7 Amortization'!AM369+'O7 Amortization'!AM441+'O7 Amortization'!AM514+'O7 Amortization'!AM587)</f>
        <v>0</v>
      </c>
      <c r="P226" s="611">
        <f>IF(ISERROR('O7 Amortization'!AN369+'O7 Amortization'!AN441+'O7 Amortization'!AN514+'O7 Amortization'!AN587), "-", 'O7 Amortization'!AN369+'O7 Amortization'!AN441+'O7 Amortization'!AN514+'O7 Amortization'!AN587)</f>
        <v>0</v>
      </c>
      <c r="Q226" s="611">
        <f>IF(ISERROR('O7 Amortization'!AO369+'O7 Amortization'!AO441+'O7 Amortization'!AO514+'O7 Amortization'!AO587), "-", 'O7 Amortization'!AO369+'O7 Amortization'!AO441+'O7 Amortization'!AO514+'O7 Amortization'!AO587)</f>
        <v>0</v>
      </c>
      <c r="R226" s="611">
        <f>IF(ISERROR('O7 Amortization'!AP369+'O7 Amortization'!AP441+'O7 Amortization'!AP514+'O7 Amortization'!AP587), "-", 'O7 Amortization'!AP369+'O7 Amortization'!AP441+'O7 Amortization'!AP514+'O7 Amortization'!AP587)</f>
        <v>0</v>
      </c>
      <c r="S226" s="611">
        <f>IF(ISERROR('O7 Amortization'!AQ369+'O7 Amortization'!AQ441+'O7 Amortization'!AQ514+'O7 Amortization'!AQ587), "-", 'O7 Amortization'!AQ369+'O7 Amortization'!AQ441+'O7 Amortization'!AQ514+'O7 Amortization'!AQ587)</f>
        <v>0</v>
      </c>
      <c r="T226" s="611">
        <f>IF(ISERROR('O7 Amortization'!AR369+'O7 Amortization'!AR441+'O7 Amortization'!AR514+'O7 Amortization'!AR587), "-", 'O7 Amortization'!AR369+'O7 Amortization'!AR441+'O7 Amortization'!AR514+'O7 Amortization'!AR587)</f>
        <v>0</v>
      </c>
      <c r="U226" s="611">
        <f>IF(ISERROR('O7 Amortization'!AS369+'O7 Amortization'!AS441+'O7 Amortization'!AS514+'O7 Amortization'!AS587), "-", 'O7 Amortization'!AS369+'O7 Amortization'!AS441+'O7 Amortization'!AS514+'O7 Amortization'!AS587)</f>
        <v>0</v>
      </c>
      <c r="V226" s="611">
        <f>IF(ISERROR('O7 Amortization'!AT369+'O7 Amortization'!AT441+'O7 Amortization'!AT514+'O7 Amortization'!AT587), "-", 'O7 Amortization'!AT369+'O7 Amortization'!AT441+'O7 Amortization'!AT514+'O7 Amortization'!AT587)</f>
        <v>0</v>
      </c>
      <c r="W226" s="612">
        <f>IF(ISERROR('O7 Amortization'!AU369+'O7 Amortization'!AU441+'O7 Amortization'!AU514+'O7 Amortization'!AU587), "-", 'O7 Amortization'!AU369+'O7 Amortization'!AU441+'O7 Amortization'!AU514+'O7 Amortization'!AU587)</f>
        <v>0</v>
      </c>
      <c r="X226" s="550"/>
      <c r="Y226" s="551"/>
      <c r="Z226" s="551"/>
      <c r="AA226" s="551"/>
      <c r="AB226" s="551"/>
      <c r="AC226" s="551"/>
      <c r="AD226" s="551"/>
    </row>
    <row r="227" spans="1:30" s="57" customFormat="1" ht="25.5" x14ac:dyDescent="0.2">
      <c r="A227" s="322"/>
      <c r="B227" s="608" t="s">
        <v>1214</v>
      </c>
      <c r="C227" s="595">
        <f t="shared" si="44"/>
        <v>215401.29661552404</v>
      </c>
      <c r="D227" s="611">
        <f t="shared" ref="D227:W227" si="45">IF(ISERROR(D171/(D28+D32)*D30),0,(D171/(D28+D32)*D30))</f>
        <v>190682.04618978681</v>
      </c>
      <c r="E227" s="611">
        <f t="shared" si="45"/>
        <v>15527.468878251653</v>
      </c>
      <c r="F227" s="611">
        <f t="shared" si="45"/>
        <v>2309.0289588355672</v>
      </c>
      <c r="G227" s="611">
        <f t="shared" si="45"/>
        <v>0</v>
      </c>
      <c r="H227" s="611">
        <f t="shared" si="45"/>
        <v>0</v>
      </c>
      <c r="I227" s="611">
        <f t="shared" si="45"/>
        <v>0</v>
      </c>
      <c r="J227" s="611">
        <f t="shared" si="45"/>
        <v>5118.0083431888115</v>
      </c>
      <c r="K227" s="611">
        <f t="shared" si="45"/>
        <v>979.07875568147199</v>
      </c>
      <c r="L227" s="611">
        <f t="shared" si="45"/>
        <v>785.66548977973912</v>
      </c>
      <c r="M227" s="611">
        <f t="shared" si="45"/>
        <v>0</v>
      </c>
      <c r="N227" s="611">
        <f t="shared" si="45"/>
        <v>0</v>
      </c>
      <c r="O227" s="611">
        <f t="shared" si="45"/>
        <v>0</v>
      </c>
      <c r="P227" s="611">
        <f t="shared" si="45"/>
        <v>0</v>
      </c>
      <c r="Q227" s="611">
        <f t="shared" si="45"/>
        <v>0</v>
      </c>
      <c r="R227" s="611">
        <f t="shared" si="45"/>
        <v>0</v>
      </c>
      <c r="S227" s="611">
        <f t="shared" si="45"/>
        <v>0</v>
      </c>
      <c r="T227" s="611">
        <f t="shared" si="45"/>
        <v>0</v>
      </c>
      <c r="U227" s="611">
        <f t="shared" si="45"/>
        <v>0</v>
      </c>
      <c r="V227" s="611">
        <f t="shared" si="45"/>
        <v>0</v>
      </c>
      <c r="W227" s="612">
        <f t="shared" si="45"/>
        <v>0</v>
      </c>
      <c r="X227" s="550"/>
      <c r="Y227" s="551"/>
      <c r="Z227" s="551"/>
      <c r="AA227" s="551"/>
      <c r="AB227" s="551"/>
      <c r="AC227" s="551"/>
      <c r="AD227" s="551"/>
    </row>
    <row r="228" spans="1:30" s="57" customFormat="1" ht="12.75" x14ac:dyDescent="0.2">
      <c r="A228" s="322"/>
      <c r="B228" s="632" t="s">
        <v>1208</v>
      </c>
      <c r="C228" s="595">
        <f t="shared" si="44"/>
        <v>2931269.1652159789</v>
      </c>
      <c r="D228" s="611">
        <f t="shared" ref="D228:W228" si="46">IF(ISERROR(D224/D36*D34),0,D224/D36*D34)</f>
        <v>2542014.1070279828</v>
      </c>
      <c r="E228" s="611">
        <f t="shared" si="46"/>
        <v>259403.84023585563</v>
      </c>
      <c r="F228" s="611">
        <f t="shared" si="46"/>
        <v>41998.698487059162</v>
      </c>
      <c r="G228" s="611">
        <f t="shared" si="46"/>
        <v>0</v>
      </c>
      <c r="H228" s="611">
        <f t="shared" si="46"/>
        <v>0</v>
      </c>
      <c r="I228" s="611">
        <f t="shared" si="46"/>
        <v>0</v>
      </c>
      <c r="J228" s="611">
        <f t="shared" si="46"/>
        <v>68060.250415361195</v>
      </c>
      <c r="K228" s="611">
        <f t="shared" si="46"/>
        <v>10482.748178160926</v>
      </c>
      <c r="L228" s="611">
        <f t="shared" si="46"/>
        <v>9309.5208715598274</v>
      </c>
      <c r="M228" s="611">
        <f t="shared" si="46"/>
        <v>0</v>
      </c>
      <c r="N228" s="611">
        <f t="shared" si="46"/>
        <v>0</v>
      </c>
      <c r="O228" s="611">
        <f t="shared" si="46"/>
        <v>0</v>
      </c>
      <c r="P228" s="611">
        <f t="shared" si="46"/>
        <v>0</v>
      </c>
      <c r="Q228" s="611">
        <f t="shared" si="46"/>
        <v>0</v>
      </c>
      <c r="R228" s="611">
        <f t="shared" si="46"/>
        <v>0</v>
      </c>
      <c r="S228" s="611">
        <f t="shared" si="46"/>
        <v>0</v>
      </c>
      <c r="T228" s="611">
        <f t="shared" si="46"/>
        <v>0</v>
      </c>
      <c r="U228" s="611">
        <f t="shared" si="46"/>
        <v>0</v>
      </c>
      <c r="V228" s="611">
        <f t="shared" si="46"/>
        <v>0</v>
      </c>
      <c r="W228" s="612">
        <f t="shared" si="46"/>
        <v>0</v>
      </c>
      <c r="X228" s="550"/>
      <c r="Y228" s="551"/>
      <c r="Z228" s="551"/>
      <c r="AA228" s="551"/>
      <c r="AB228" s="551"/>
      <c r="AC228" s="551"/>
      <c r="AD228" s="551"/>
    </row>
    <row r="229" spans="1:30" s="57" customFormat="1" ht="12.75" x14ac:dyDescent="0.2">
      <c r="A229" s="322"/>
      <c r="B229" s="632" t="s">
        <v>1209</v>
      </c>
      <c r="C229" s="595">
        <f t="shared" si="44"/>
        <v>115019.5291894137</v>
      </c>
      <c r="D229" s="628">
        <f>IF(ISERROR('O4 Summary by Class &amp; Accounts'!E209*D171/(D28+D32)),0,('O4 Summary by Class &amp; Accounts'!E209*D171/(D28+D32)))</f>
        <v>102013.12785553731</v>
      </c>
      <c r="E229" s="628">
        <f>IF(ISERROR('O4 Summary by Class &amp; Accounts'!F209*E171/(E28+E32)),0,('O4 Summary by Class &amp; Accounts'!F209*E171/(E28+E32)))</f>
        <v>8233.7483114477309</v>
      </c>
      <c r="F229" s="628">
        <f>IF(ISERROR('O4 Summary by Class &amp; Accounts'!G209*F171/(F28+F32)),0,('O4 Summary by Class &amp; Accounts'!G209*F171/(F28+F32)))</f>
        <v>1223.6006831001841</v>
      </c>
      <c r="G229" s="628">
        <f>IF(ISERROR('O4 Summary by Class &amp; Accounts'!H209*G171/(G28+G32)),0,('O4 Summary by Class &amp; Accounts'!H209*G171/(G28+G32)))</f>
        <v>0</v>
      </c>
      <c r="H229" s="628">
        <f>IF(ISERROR('O4 Summary by Class &amp; Accounts'!I209*H171/(H28+H32)),0,('O4 Summary by Class &amp; Accounts'!I209*H171/(H28+H32)))</f>
        <v>0</v>
      </c>
      <c r="I229" s="628">
        <f>IF(ISERROR('O4 Summary by Class &amp; Accounts'!J209*I171/(I28+I32)),0,('O4 Summary by Class &amp; Accounts'!J209*I171/(I28+I32)))</f>
        <v>0</v>
      </c>
      <c r="J229" s="628">
        <f>IF(ISERROR('O4 Summary by Class &amp; Accounts'!K209*J171/(J28+J32)),0,('O4 Summary by Class &amp; Accounts'!K209*J171/(J28+J32)))</f>
        <v>2632.945161932601</v>
      </c>
      <c r="K229" s="628">
        <f>IF(ISERROR('O4 Summary by Class &amp; Accounts'!L209*K171/(K28+K32)),0,('O4 Summary by Class &amp; Accounts'!L209*K171/(K28+K32)))</f>
        <v>508.16422783130105</v>
      </c>
      <c r="L229" s="628">
        <f>IF(ISERROR('O4 Summary by Class &amp; Accounts'!M209*L171/(L28+L32)),0,('O4 Summary by Class &amp; Accounts'!M209*L171/(L28+L32)))</f>
        <v>407.9429495645723</v>
      </c>
      <c r="M229" s="628">
        <f>IF(ISERROR('O4 Summary by Class &amp; Accounts'!N209*M171/(M28+M32)),0,('O4 Summary by Class &amp; Accounts'!N209*M171/(M28+M32)))</f>
        <v>0</v>
      </c>
      <c r="N229" s="628">
        <f>IF(ISERROR('O4 Summary by Class &amp; Accounts'!O209*N171/(N28+N32)),0,('O4 Summary by Class &amp; Accounts'!O209*N171/(N28+N32)))</f>
        <v>0</v>
      </c>
      <c r="O229" s="628">
        <f>IF(ISERROR('O4 Summary by Class &amp; Accounts'!P209*O171/(O28+O32)),0,('O4 Summary by Class &amp; Accounts'!P209*O171/(O28+O32)))</f>
        <v>0</v>
      </c>
      <c r="P229" s="628">
        <f>IF(ISERROR('O4 Summary by Class &amp; Accounts'!Q209*P171/(P28+P32)),0,('O4 Summary by Class &amp; Accounts'!Q209*P171/(P28+P32)))</f>
        <v>0</v>
      </c>
      <c r="Q229" s="628">
        <f>IF(ISERROR('O4 Summary by Class &amp; Accounts'!R209*Q171/(Q28+Q32)),0,('O4 Summary by Class &amp; Accounts'!R209*Q171/(Q28+Q32)))</f>
        <v>0</v>
      </c>
      <c r="R229" s="628">
        <f>IF(ISERROR('O4 Summary by Class &amp; Accounts'!S209*R171/(R28+R32)),0,('O4 Summary by Class &amp; Accounts'!S209*R171/(R28+R32)))</f>
        <v>0</v>
      </c>
      <c r="S229" s="628">
        <f>IF(ISERROR('O4 Summary by Class &amp; Accounts'!T209*S171/(S28+S32)),0,('O4 Summary by Class &amp; Accounts'!T209*S171/(S28+S32)))</f>
        <v>0</v>
      </c>
      <c r="T229" s="628">
        <f>IF(ISERROR('O4 Summary by Class &amp; Accounts'!U209*T171/(T28+T32)),0,('O4 Summary by Class &amp; Accounts'!U209*T171/(T28+T32)))</f>
        <v>0</v>
      </c>
      <c r="U229" s="628">
        <f>IF(ISERROR('O4 Summary by Class &amp; Accounts'!V209*U171/(U28+U32)),0,('O4 Summary by Class &amp; Accounts'!V209*U171/(U28+U32)))</f>
        <v>0</v>
      </c>
      <c r="V229" s="628">
        <f>IF(ISERROR('O4 Summary by Class &amp; Accounts'!W209*V171/(V28+V32)),0,('O4 Summary by Class &amp; Accounts'!W209*V171/(V28+V32)))</f>
        <v>0</v>
      </c>
      <c r="W229" s="612">
        <f>IF(ISERROR('O4 Summary by Class &amp; Accounts'!X209*W171/(W28+W32)),0,('O4 Summary by Class &amp; Accounts'!X209*W171/(W28+W32)))</f>
        <v>0</v>
      </c>
      <c r="X229" s="550"/>
      <c r="Y229" s="551"/>
      <c r="Z229" s="551"/>
      <c r="AA229" s="551"/>
      <c r="AB229" s="551"/>
      <c r="AC229" s="551"/>
      <c r="AD229" s="551"/>
    </row>
    <row r="230" spans="1:30" s="57" customFormat="1" ht="12.75" x14ac:dyDescent="0.2">
      <c r="A230" s="322"/>
      <c r="B230" s="632" t="s">
        <v>1210</v>
      </c>
      <c r="C230" s="595">
        <f t="shared" si="44"/>
        <v>756883.32245988771</v>
      </c>
      <c r="D230" s="628">
        <f>IF(ISERROR('O4 Summary by Class &amp; Accounts'!E207*D171/(D28+D32)),0,('O4 Summary by Class &amp; Accounts'!E207*D171/(D28+D32)))</f>
        <v>671295.00259622815</v>
      </c>
      <c r="E230" s="628">
        <f>IF(ISERROR('O4 Summary by Class &amp; Accounts'!F207*E171/(E28+E32)),0,('O4 Summary by Class &amp; Accounts'!F207*E171/(E28+E32)))</f>
        <v>54181.988243094231</v>
      </c>
      <c r="F230" s="628">
        <f>IF(ISERROR('O4 Summary by Class &amp; Accounts'!G207*F171/(F28+F32)),0,('O4 Summary by Class &amp; Accounts'!G207*F171/(F28+F32)))</f>
        <v>8051.8756850753571</v>
      </c>
      <c r="G230" s="628">
        <f>IF(ISERROR('O4 Summary by Class &amp; Accounts'!H207*G171/(G28+G32)),0,('O4 Summary by Class &amp; Accounts'!H207*G171/(G28+G32)))</f>
        <v>0</v>
      </c>
      <c r="H230" s="628">
        <f>IF(ISERROR('O4 Summary by Class &amp; Accounts'!I207*H171/(H28+H32)),0,('O4 Summary by Class &amp; Accounts'!I207*H171/(H28+H32)))</f>
        <v>0</v>
      </c>
      <c r="I230" s="628">
        <f>IF(ISERROR('O4 Summary by Class &amp; Accounts'!J207*I171/(I28+I32)),0,('O4 Summary by Class &amp; Accounts'!J207*I171/(I28+I32)))</f>
        <v>0</v>
      </c>
      <c r="J230" s="628">
        <f>IF(ISERROR('O4 Summary by Class &amp; Accounts'!K207*J171/(J28+J32)),0,('O4 Summary by Class &amp; Accounts'!K207*J171/(J28+J32)))</f>
        <v>17326.034074930405</v>
      </c>
      <c r="K230" s="628">
        <f>IF(ISERROR('O4 Summary by Class &amp; Accounts'!L207*K171/(K28+K32)),0,('O4 Summary by Class &amp; Accounts'!L207*K171/(K28+K32)))</f>
        <v>3343.9628194167449</v>
      </c>
      <c r="L230" s="628">
        <f>IF(ISERROR('O4 Summary by Class &amp; Accounts'!M207*L171/(L28+L32)),0,('O4 Summary by Class &amp; Accounts'!M207*L171/(L28+L32)))</f>
        <v>2684.4590411428871</v>
      </c>
      <c r="M230" s="628">
        <f>IF(ISERROR('O4 Summary by Class &amp; Accounts'!N207*M171/(M28+M32)),0,('O4 Summary by Class &amp; Accounts'!N207*M171/(M28+M32)))</f>
        <v>0</v>
      </c>
      <c r="N230" s="628">
        <f>IF(ISERROR('O4 Summary by Class &amp; Accounts'!O207*N171/(N28+N32)),0,('O4 Summary by Class &amp; Accounts'!O207*N171/(N28+N32)))</f>
        <v>0</v>
      </c>
      <c r="O230" s="628">
        <f>IF(ISERROR('O4 Summary by Class &amp; Accounts'!P207*O171/(O28+O32)),0,('O4 Summary by Class &amp; Accounts'!P207*O171/(O28+O32)))</f>
        <v>0</v>
      </c>
      <c r="P230" s="628">
        <f>IF(ISERROR('O4 Summary by Class &amp; Accounts'!Q207*P171/(P28+P32)),0,('O4 Summary by Class &amp; Accounts'!Q207*P171/(P28+P32)))</f>
        <v>0</v>
      </c>
      <c r="Q230" s="628">
        <f>IF(ISERROR('O4 Summary by Class &amp; Accounts'!R207*Q171/(Q28+Q32)),0,('O4 Summary by Class &amp; Accounts'!R207*Q171/(Q28+Q32)))</f>
        <v>0</v>
      </c>
      <c r="R230" s="628">
        <f>IF(ISERROR('O4 Summary by Class &amp; Accounts'!S207*R171/(R28+R32)),0,('O4 Summary by Class &amp; Accounts'!S207*R171/(R28+R32)))</f>
        <v>0</v>
      </c>
      <c r="S230" s="628">
        <f>IF(ISERROR('O4 Summary by Class &amp; Accounts'!T207*S171/(S28+S32)),0,('O4 Summary by Class &amp; Accounts'!T207*S171/(S28+S32)))</f>
        <v>0</v>
      </c>
      <c r="T230" s="628">
        <f>IF(ISERROR('O4 Summary by Class &amp; Accounts'!U207*T171/(T28+T32)),0,('O4 Summary by Class &amp; Accounts'!U207*T171/(T28+T32)))</f>
        <v>0</v>
      </c>
      <c r="U230" s="628">
        <f>IF(ISERROR('O4 Summary by Class &amp; Accounts'!V207*U171/(U28+U32)),0,('O4 Summary by Class &amp; Accounts'!V207*U171/(U28+U32)))</f>
        <v>0</v>
      </c>
      <c r="V230" s="628">
        <f>IF(ISERROR('O4 Summary by Class &amp; Accounts'!W207*V171/(V28+V32)),0,('O4 Summary by Class &amp; Accounts'!W207*V171/(V28+V32)))</f>
        <v>0</v>
      </c>
      <c r="W230" s="612">
        <f>IF(ISERROR('O4 Summary by Class &amp; Accounts'!X207*W171/(W28+W32)),0,('O4 Summary by Class &amp; Accounts'!X207*W171/(W28+W32)))</f>
        <v>0</v>
      </c>
      <c r="X230" s="550"/>
      <c r="Y230" s="551"/>
      <c r="Z230" s="551"/>
      <c r="AA230" s="551"/>
      <c r="AB230" s="551"/>
      <c r="AC230" s="551"/>
      <c r="AD230" s="551"/>
    </row>
    <row r="231" spans="1:30" s="57" customFormat="1" ht="12.75" x14ac:dyDescent="0.2">
      <c r="A231" s="322"/>
      <c r="B231" s="632" t="s">
        <v>1211</v>
      </c>
      <c r="C231" s="595">
        <f t="shared" si="44"/>
        <v>1376445.231026306</v>
      </c>
      <c r="D231" s="628">
        <f>IF(ISERROR('O1 Revenue to cost|RR'!D38*D171/(D28+D32)),0,('O1 Revenue to cost|RR'!D38*D171/(D28+D32)))</f>
        <v>1220796.8883927136</v>
      </c>
      <c r="E231" s="628">
        <f>IF(ISERROR('O1 Revenue to cost|RR'!E38*E171/(E28+E32)),0,('O1 Revenue to cost|RR'!E38*E171/(E28+E32)))</f>
        <v>98533.733154997419</v>
      </c>
      <c r="F231" s="628">
        <f>IF(ISERROR('O1 Revenue to cost|RR'!F38*F171/(F28+F32)),0,('O1 Revenue to cost|RR'!F38*F171/(F28+F32)))</f>
        <v>14642.89879121495</v>
      </c>
      <c r="G231" s="628">
        <f>IF(ISERROR('O1 Revenue to cost|RR'!G38*G171/(G28+G32)),0,('O1 Revenue to cost|RR'!G38*G171/(G28+G32)))</f>
        <v>0</v>
      </c>
      <c r="H231" s="628">
        <f>IF(ISERROR('O1 Revenue to cost|RR'!H38*H171/(H28+H32)),0,('O1 Revenue to cost|RR'!H38*H171/(H28+H32)))</f>
        <v>0</v>
      </c>
      <c r="I231" s="628">
        <f>IF(ISERROR('O1 Revenue to cost|RR'!I38*I171/(I28+I32)),0,('O1 Revenue to cost|RR'!I38*I171/(I28+I32)))</f>
        <v>0</v>
      </c>
      <c r="J231" s="628">
        <f>IF(ISERROR('O1 Revenue to cost|RR'!J38*J171/(J28+J32)),0,('O1 Revenue to cost|RR'!J38*J171/(J28+J32)))</f>
        <v>31508.60412345935</v>
      </c>
      <c r="K231" s="628">
        <f>IF(ISERROR('O1 Revenue to cost|RR'!K38*K171/(K28+K32)),0,('O1 Revenue to cost|RR'!K38*K171/(K28+K32)))</f>
        <v>6081.2301433149769</v>
      </c>
      <c r="L231" s="628">
        <f>IF(ISERROR('O1 Revenue to cost|RR'!L38*L171/(L28+L32)),0,('O1 Revenue to cost|RR'!L38*L171/(L28+L32)))</f>
        <v>4881.8764206056358</v>
      </c>
      <c r="M231" s="628">
        <f>IF(ISERROR('O1 Revenue to cost|RR'!M38*M171/(M28+M32)),0,('O1 Revenue to cost|RR'!M38*M171/(M28+M32)))</f>
        <v>0</v>
      </c>
      <c r="N231" s="628">
        <f>IF(ISERROR('O1 Revenue to cost|RR'!N38*N171/(N28+N32)),0,('O1 Revenue to cost|RR'!N38*N171/(N28+N32)))</f>
        <v>0</v>
      </c>
      <c r="O231" s="628">
        <f>IF(ISERROR('O1 Revenue to cost|RR'!O38*O171/(O28+O32)),0,('O1 Revenue to cost|RR'!O38*O171/(O28+O32)))</f>
        <v>0</v>
      </c>
      <c r="P231" s="628">
        <f>IF(ISERROR('O1 Revenue to cost|RR'!P38*P171/(P28+P32)),0,('O1 Revenue to cost|RR'!P38*P171/(P28+P32)))</f>
        <v>0</v>
      </c>
      <c r="Q231" s="628">
        <f>IF(ISERROR('O1 Revenue to cost|RR'!Q38*Q171/(Q28+Q32)),0,('O1 Revenue to cost|RR'!Q38*Q171/(Q28+Q32)))</f>
        <v>0</v>
      </c>
      <c r="R231" s="628">
        <f>IF(ISERROR('O1 Revenue to cost|RR'!R38*R171/(R28+R32)),0,('O1 Revenue to cost|RR'!R38*R171/(R28+R32)))</f>
        <v>0</v>
      </c>
      <c r="S231" s="628">
        <f>IF(ISERROR('O1 Revenue to cost|RR'!S38*S171/(S28+S32)),0,('O1 Revenue to cost|RR'!S38*S171/(S28+S32)))</f>
        <v>0</v>
      </c>
      <c r="T231" s="628">
        <f>IF(ISERROR('O1 Revenue to cost|RR'!T38*T171/(T28+T32)),0,('O1 Revenue to cost|RR'!T38*T171/(T28+T32)))</f>
        <v>0</v>
      </c>
      <c r="U231" s="628">
        <f>IF(ISERROR('O1 Revenue to cost|RR'!U38*U171/(U28+U32)),0,('O1 Revenue to cost|RR'!U38*U171/(U28+U32)))</f>
        <v>0</v>
      </c>
      <c r="V231" s="628">
        <f>IF(ISERROR('O1 Revenue to cost|RR'!V38*V171/(V28+V32)),0,('O1 Revenue to cost|RR'!V38*V171/(V28+V32)))</f>
        <v>0</v>
      </c>
      <c r="W231" s="612">
        <f>IF(ISERROR('O1 Revenue to cost|RR'!W38*W171/(W28+W32)),0,('O1 Revenue to cost|RR'!W38*W171/(W28+W32)))</f>
        <v>0</v>
      </c>
      <c r="X231" s="550"/>
      <c r="Y231" s="551"/>
      <c r="Z231" s="551"/>
      <c r="AA231" s="551"/>
      <c r="AB231" s="551"/>
      <c r="AC231" s="551"/>
      <c r="AD231" s="551"/>
    </row>
    <row r="232" spans="1:30" s="57" customFormat="1" ht="12.75" x14ac:dyDescent="0.2">
      <c r="A232" s="322"/>
      <c r="B232" s="632"/>
      <c r="C232" s="595"/>
      <c r="D232" s="628"/>
      <c r="E232" s="628"/>
      <c r="F232" s="628"/>
      <c r="G232" s="628"/>
      <c r="H232" s="628"/>
      <c r="I232" s="628"/>
      <c r="J232" s="628"/>
      <c r="K232" s="628"/>
      <c r="L232" s="628"/>
      <c r="M232" s="628"/>
      <c r="N232" s="628"/>
      <c r="O232" s="628"/>
      <c r="P232" s="628"/>
      <c r="Q232" s="628"/>
      <c r="R232" s="628"/>
      <c r="S232" s="628"/>
      <c r="T232" s="628"/>
      <c r="U232" s="628"/>
      <c r="V232" s="628"/>
      <c r="W232" s="612"/>
      <c r="X232" s="550"/>
      <c r="Y232" s="551"/>
      <c r="Z232" s="551"/>
      <c r="AA232" s="551"/>
      <c r="AB232" s="551"/>
      <c r="AC232" s="551"/>
      <c r="AD232" s="551"/>
    </row>
    <row r="233" spans="1:30" s="57" customFormat="1" ht="12.75" x14ac:dyDescent="0.2">
      <c r="A233" s="322"/>
      <c r="B233" s="632" t="s">
        <v>270</v>
      </c>
      <c r="C233" s="595">
        <f t="shared" si="44"/>
        <v>276703.07618205162</v>
      </c>
      <c r="D233" s="628">
        <f>'O2.1 Line Tran PLCC Adj'!D27</f>
        <v>243735.93089332496</v>
      </c>
      <c r="E233" s="628">
        <f>'O2.1 Line Tran PLCC Adj'!E27</f>
        <v>23736.728511542795</v>
      </c>
      <c r="F233" s="628">
        <f>'O2.1 Line Tran PLCC Adj'!F27</f>
        <v>2601.0954848883825</v>
      </c>
      <c r="G233" s="628">
        <f>'O2.1 Line Tran PLCC Adj'!G27</f>
        <v>0</v>
      </c>
      <c r="H233" s="628">
        <f>'O2.1 Line Tran PLCC Adj'!H27</f>
        <v>0</v>
      </c>
      <c r="I233" s="628">
        <f>'O2.1 Line Tran PLCC Adj'!I27</f>
        <v>0</v>
      </c>
      <c r="J233" s="628">
        <f>'O2.1 Line Tran PLCC Adj'!J27</f>
        <v>4995.1469572454944</v>
      </c>
      <c r="K233" s="628">
        <f>'O2.1 Line Tran PLCC Adj'!K27</f>
        <v>0</v>
      </c>
      <c r="L233" s="628">
        <f>'O2.1 Line Tran PLCC Adj'!L27</f>
        <v>1634.1743350500465</v>
      </c>
      <c r="M233" s="628">
        <f>'O2.1 Line Tran PLCC Adj'!M27</f>
        <v>0</v>
      </c>
      <c r="N233" s="628">
        <f>'O2.1 Line Tran PLCC Adj'!N27</f>
        <v>0</v>
      </c>
      <c r="O233" s="628">
        <f>'O2.1 Line Tran PLCC Adj'!O27</f>
        <v>0</v>
      </c>
      <c r="P233" s="628">
        <f>'O2.1 Line Tran PLCC Adj'!P27</f>
        <v>0</v>
      </c>
      <c r="Q233" s="628">
        <f>'O2.1 Line Tran PLCC Adj'!Q27</f>
        <v>0</v>
      </c>
      <c r="R233" s="628">
        <f>'O2.1 Line Tran PLCC Adj'!R27</f>
        <v>0</v>
      </c>
      <c r="S233" s="628">
        <f>'O2.1 Line Tran PLCC Adj'!S27</f>
        <v>0</v>
      </c>
      <c r="T233" s="628">
        <f>'O2.1 Line Tran PLCC Adj'!T27</f>
        <v>0</v>
      </c>
      <c r="U233" s="628">
        <f>'O2.1 Line Tran PLCC Adj'!U27</f>
        <v>0</v>
      </c>
      <c r="V233" s="628">
        <f>'O2.1 Line Tran PLCC Adj'!V27</f>
        <v>0</v>
      </c>
      <c r="W233" s="612">
        <f>'O2.1 Line Tran PLCC Adj'!W27</f>
        <v>0</v>
      </c>
      <c r="X233" s="550"/>
      <c r="Y233" s="551"/>
      <c r="Z233" s="551"/>
      <c r="AA233" s="551"/>
      <c r="AB233" s="551"/>
      <c r="AC233" s="551"/>
      <c r="AD233" s="551"/>
    </row>
    <row r="234" spans="1:30" s="57" customFormat="1" ht="12.75" x14ac:dyDescent="0.2">
      <c r="A234" s="322"/>
      <c r="B234" s="632" t="s">
        <v>271</v>
      </c>
      <c r="C234" s="595">
        <f t="shared" si="44"/>
        <v>689154.60266962287</v>
      </c>
      <c r="D234" s="628">
        <f>'O2.2 Primary Cost PLCC Adj'!D30</f>
        <v>606177.35133393819</v>
      </c>
      <c r="E234" s="628">
        <f>'O2.2 Primary Cost PLCC Adj'!E30</f>
        <v>59047.256838995731</v>
      </c>
      <c r="F234" s="628">
        <f>'O2.2 Primary Cost PLCC Adj'!F30</f>
        <v>7090.2245903933117</v>
      </c>
      <c r="G234" s="628">
        <f>'O2.2 Primary Cost PLCC Adj'!G30</f>
        <v>0</v>
      </c>
      <c r="H234" s="628">
        <f>'O2.2 Primary Cost PLCC Adj'!H30</f>
        <v>0</v>
      </c>
      <c r="I234" s="628">
        <f>'O2.2 Primary Cost PLCC Adj'!I30</f>
        <v>0</v>
      </c>
      <c r="J234" s="628">
        <f>'O2.2 Primary Cost PLCC Adj'!J30</f>
        <v>12776.761899678984</v>
      </c>
      <c r="K234" s="628">
        <f>'O2.2 Primary Cost PLCC Adj'!K30</f>
        <v>0</v>
      </c>
      <c r="L234" s="628">
        <f>'O2.2 Primary Cost PLCC Adj'!L30</f>
        <v>4063.0080066166056</v>
      </c>
      <c r="M234" s="628">
        <f>'O2.2 Primary Cost PLCC Adj'!M30</f>
        <v>0</v>
      </c>
      <c r="N234" s="628">
        <f>'O2.2 Primary Cost PLCC Adj'!N30</f>
        <v>0</v>
      </c>
      <c r="O234" s="628">
        <f>'O2.2 Primary Cost PLCC Adj'!O30</f>
        <v>0</v>
      </c>
      <c r="P234" s="628">
        <f>'O2.2 Primary Cost PLCC Adj'!P30</f>
        <v>0</v>
      </c>
      <c r="Q234" s="628">
        <f>'O2.2 Primary Cost PLCC Adj'!Q30</f>
        <v>0</v>
      </c>
      <c r="R234" s="628">
        <f>'O2.2 Primary Cost PLCC Adj'!R30</f>
        <v>0</v>
      </c>
      <c r="S234" s="628">
        <f>'O2.2 Primary Cost PLCC Adj'!S30</f>
        <v>0</v>
      </c>
      <c r="T234" s="628">
        <f>'O2.2 Primary Cost PLCC Adj'!T30</f>
        <v>0</v>
      </c>
      <c r="U234" s="628">
        <f>'O2.2 Primary Cost PLCC Adj'!U30</f>
        <v>0</v>
      </c>
      <c r="V234" s="628">
        <f>'O2.2 Primary Cost PLCC Adj'!V30</f>
        <v>0</v>
      </c>
      <c r="W234" s="612">
        <f>'O2.2 Primary Cost PLCC Adj'!W30</f>
        <v>0</v>
      </c>
      <c r="X234" s="550"/>
      <c r="Y234" s="551"/>
      <c r="Z234" s="551"/>
      <c r="AA234" s="551"/>
      <c r="AB234" s="551"/>
      <c r="AC234" s="551"/>
      <c r="AD234" s="551"/>
    </row>
    <row r="235" spans="1:30" s="57" customFormat="1" ht="12.75" x14ac:dyDescent="0.2">
      <c r="A235" s="322"/>
      <c r="B235" s="632" t="s">
        <v>272</v>
      </c>
      <c r="C235" s="595">
        <f t="shared" si="44"/>
        <v>179099.4818565367</v>
      </c>
      <c r="D235" s="628">
        <f>'O2.3 Secondary Cost PLCC Adj'!D30</f>
        <v>158453.5696833728</v>
      </c>
      <c r="E235" s="628">
        <f>'O2.3 Secondary Cost PLCC Adj'!E30</f>
        <v>14062.903839065653</v>
      </c>
      <c r="F235" s="628">
        <f>'O2.3 Secondary Cost PLCC Adj'!F30</f>
        <v>1641.8284029237234</v>
      </c>
      <c r="G235" s="628">
        <f>'O2.3 Secondary Cost PLCC Adj'!G30</f>
        <v>0</v>
      </c>
      <c r="H235" s="628">
        <f>'O2.3 Secondary Cost PLCC Adj'!H30</f>
        <v>0</v>
      </c>
      <c r="I235" s="628">
        <f>'O2.3 Secondary Cost PLCC Adj'!I30</f>
        <v>0</v>
      </c>
      <c r="J235" s="628">
        <f>'O2.3 Secondary Cost PLCC Adj'!J30</f>
        <v>0</v>
      </c>
      <c r="K235" s="628">
        <f>'O2.3 Secondary Cost PLCC Adj'!K30</f>
        <v>0</v>
      </c>
      <c r="L235" s="628">
        <f>'O2.3 Secondary Cost PLCC Adj'!L30</f>
        <v>4941.1799311745408</v>
      </c>
      <c r="M235" s="628">
        <f>'O2.3 Secondary Cost PLCC Adj'!M30</f>
        <v>0</v>
      </c>
      <c r="N235" s="628">
        <f>'O2.3 Secondary Cost PLCC Adj'!N30</f>
        <v>0</v>
      </c>
      <c r="O235" s="628">
        <f>'O2.3 Secondary Cost PLCC Adj'!O30</f>
        <v>0</v>
      </c>
      <c r="P235" s="628">
        <f>'O2.3 Secondary Cost PLCC Adj'!P30</f>
        <v>0</v>
      </c>
      <c r="Q235" s="628">
        <f>'O2.3 Secondary Cost PLCC Adj'!Q30</f>
        <v>0</v>
      </c>
      <c r="R235" s="628">
        <f>'O2.3 Secondary Cost PLCC Adj'!R30</f>
        <v>0</v>
      </c>
      <c r="S235" s="628">
        <f>'O2.3 Secondary Cost PLCC Adj'!S30</f>
        <v>0</v>
      </c>
      <c r="T235" s="628">
        <f>'O2.3 Secondary Cost PLCC Adj'!T30</f>
        <v>0</v>
      </c>
      <c r="U235" s="628">
        <f>'O2.3 Secondary Cost PLCC Adj'!U30</f>
        <v>0</v>
      </c>
      <c r="V235" s="628">
        <f>'O2.3 Secondary Cost PLCC Adj'!V30</f>
        <v>0</v>
      </c>
      <c r="W235" s="612">
        <f>'O2.3 Secondary Cost PLCC Adj'!W30</f>
        <v>0</v>
      </c>
      <c r="X235" s="550"/>
      <c r="Y235" s="551"/>
      <c r="Z235" s="551"/>
      <c r="AA235" s="551"/>
      <c r="AB235" s="551"/>
      <c r="AC235" s="551"/>
      <c r="AD235" s="551"/>
    </row>
    <row r="236" spans="1:30" ht="12.75" x14ac:dyDescent="0.2">
      <c r="A236" s="630"/>
      <c r="B236" s="631"/>
      <c r="C236" s="601"/>
      <c r="D236" s="597"/>
      <c r="E236" s="597"/>
      <c r="F236" s="597"/>
      <c r="G236" s="597"/>
      <c r="H236" s="597"/>
      <c r="I236" s="597"/>
      <c r="J236" s="597"/>
      <c r="K236" s="597"/>
      <c r="L236" s="597"/>
      <c r="M236" s="597"/>
      <c r="N236" s="597"/>
      <c r="O236" s="597"/>
      <c r="P236" s="597"/>
      <c r="Q236" s="597"/>
      <c r="R236" s="597"/>
      <c r="S236" s="597"/>
      <c r="T236" s="597"/>
      <c r="U236" s="597"/>
      <c r="V236" s="597"/>
      <c r="W236" s="598"/>
    </row>
    <row r="237" spans="1:30" s="554" customFormat="1" ht="13.5" thickBot="1" x14ac:dyDescent="0.25">
      <c r="A237" s="635"/>
      <c r="B237" s="858" t="s">
        <v>763</v>
      </c>
      <c r="C237" s="859">
        <f t="shared" si="44"/>
        <v>11768394.026068946</v>
      </c>
      <c r="D237" s="860">
        <f>SUM(D224:D231) +D181 - D233-D234-D235</f>
        <v>10261648.948720189</v>
      </c>
      <c r="E237" s="860">
        <f t="shared" ref="E237:W237" si="47">SUM(E224:E231) +E181 - E233-E234-E235</f>
        <v>1005913.4399884017</v>
      </c>
      <c r="F237" s="860">
        <f t="shared" si="47"/>
        <v>141916.12345310851</v>
      </c>
      <c r="G237" s="860">
        <f t="shared" si="47"/>
        <v>0</v>
      </c>
      <c r="H237" s="860">
        <f t="shared" si="47"/>
        <v>0</v>
      </c>
      <c r="I237" s="860">
        <f t="shared" si="47"/>
        <v>0</v>
      </c>
      <c r="J237" s="860">
        <f t="shared" si="47"/>
        <v>278842.17193614144</v>
      </c>
      <c r="K237" s="860">
        <f t="shared" si="47"/>
        <v>48715.443921376209</v>
      </c>
      <c r="L237" s="860">
        <f t="shared" si="47"/>
        <v>31357.898049728137</v>
      </c>
      <c r="M237" s="860">
        <f t="shared" si="47"/>
        <v>0</v>
      </c>
      <c r="N237" s="860">
        <f t="shared" si="47"/>
        <v>0</v>
      </c>
      <c r="O237" s="860">
        <f t="shared" si="47"/>
        <v>0</v>
      </c>
      <c r="P237" s="860">
        <f t="shared" si="47"/>
        <v>0</v>
      </c>
      <c r="Q237" s="860">
        <f t="shared" si="47"/>
        <v>0</v>
      </c>
      <c r="R237" s="860">
        <f t="shared" si="47"/>
        <v>0</v>
      </c>
      <c r="S237" s="860">
        <f t="shared" si="47"/>
        <v>0</v>
      </c>
      <c r="T237" s="860">
        <f t="shared" si="47"/>
        <v>0</v>
      </c>
      <c r="U237" s="860">
        <f t="shared" si="47"/>
        <v>0</v>
      </c>
      <c r="V237" s="860">
        <f t="shared" si="47"/>
        <v>0</v>
      </c>
      <c r="W237" s="861">
        <f t="shared" si="47"/>
        <v>0</v>
      </c>
      <c r="X237" s="555"/>
      <c r="Y237" s="556"/>
      <c r="Z237" s="556"/>
      <c r="AA237" s="556"/>
      <c r="AB237" s="556"/>
      <c r="AC237" s="556"/>
      <c r="AD237" s="556"/>
    </row>
    <row r="238" spans="1:30" ht="12" thickTop="1" x14ac:dyDescent="0.2">
      <c r="D238" s="540"/>
      <c r="E238" s="539"/>
    </row>
    <row r="239" spans="1:30" x14ac:dyDescent="0.2">
      <c r="D239" s="540"/>
      <c r="E239" s="539"/>
    </row>
    <row r="240" spans="1:30" s="1620" customFormat="1" x14ac:dyDescent="0.2">
      <c r="A240" s="1614"/>
      <c r="B240" s="1615"/>
      <c r="C240" s="1616"/>
      <c r="D240" s="1617"/>
      <c r="E240" s="1618"/>
      <c r="F240" s="1618"/>
      <c r="G240" s="1618"/>
      <c r="H240" s="1617"/>
      <c r="I240" s="1618"/>
      <c r="J240" s="1618"/>
      <c r="K240" s="1618"/>
      <c r="L240" s="1618"/>
      <c r="M240" s="1618"/>
      <c r="N240" s="1618"/>
      <c r="O240" s="1618"/>
      <c r="P240" s="1618"/>
      <c r="Q240" s="1618"/>
      <c r="R240" s="1618"/>
      <c r="S240" s="1618"/>
      <c r="T240" s="1618"/>
      <c r="U240" s="1618"/>
      <c r="V240" s="1618"/>
      <c r="W240" s="1618"/>
      <c r="X240" s="1616"/>
      <c r="Y240" s="1619"/>
      <c r="Z240" s="1619"/>
      <c r="AA240" s="1619"/>
      <c r="AB240" s="1619"/>
      <c r="AC240" s="1619"/>
      <c r="AD240" s="1619"/>
    </row>
    <row r="241" spans="1:30" ht="15.75" x14ac:dyDescent="0.25">
      <c r="A241" s="2559" t="s">
        <v>807</v>
      </c>
      <c r="B241" s="2559"/>
      <c r="C241" s="2559"/>
    </row>
    <row r="242" spans="1:30" s="1620" customFormat="1" x14ac:dyDescent="0.2">
      <c r="A242" s="1614"/>
      <c r="B242" s="1615"/>
      <c r="C242" s="1616"/>
      <c r="D242" s="1617"/>
      <c r="E242" s="1618"/>
      <c r="F242" s="1618"/>
      <c r="G242" s="1618"/>
      <c r="H242" s="1617"/>
      <c r="I242" s="1618"/>
      <c r="J242" s="1618"/>
      <c r="K242" s="1618"/>
      <c r="L242" s="1618"/>
      <c r="M242" s="1618"/>
      <c r="N242" s="1618"/>
      <c r="O242" s="1618"/>
      <c r="P242" s="1618"/>
      <c r="Q242" s="1618"/>
      <c r="R242" s="1618"/>
      <c r="S242" s="1618"/>
      <c r="T242" s="1618"/>
      <c r="U242" s="1618"/>
      <c r="V242" s="1618"/>
      <c r="W242" s="1618"/>
      <c r="X242" s="1616"/>
      <c r="Y242" s="1619"/>
      <c r="Z242" s="1619"/>
      <c r="AA242" s="1619"/>
      <c r="AB242" s="1619"/>
      <c r="AC242" s="1619"/>
      <c r="AD242" s="1619"/>
    </row>
    <row r="243" spans="1:30" ht="23.25" x14ac:dyDescent="0.2">
      <c r="A243" s="2560" t="s">
        <v>1176</v>
      </c>
      <c r="B243" s="2560"/>
    </row>
    <row r="244" spans="1:30" ht="15" x14ac:dyDescent="0.2">
      <c r="A244" s="666" t="s">
        <v>1446</v>
      </c>
      <c r="B244" s="666"/>
    </row>
    <row r="245" spans="1:30" ht="15" x14ac:dyDescent="0.2">
      <c r="A245" s="2561"/>
      <c r="B245" s="2561"/>
    </row>
    <row r="246" spans="1:30" ht="12.75" x14ac:dyDescent="0.2">
      <c r="A246" s="577"/>
      <c r="B246" s="577"/>
    </row>
    <row r="247" spans="1:30" ht="38.25" x14ac:dyDescent="0.2">
      <c r="A247" s="1565"/>
      <c r="B247" s="667" t="s">
        <v>318</v>
      </c>
      <c r="C247" s="1580" t="str">
        <f>C43</f>
        <v>Total</v>
      </c>
      <c r="D247" s="1580" t="str">
        <f t="shared" ref="D247:W247" si="48">D43</f>
        <v>Residential</v>
      </c>
      <c r="E247" s="1580" t="str">
        <f t="shared" si="48"/>
        <v>GS &lt;50</v>
      </c>
      <c r="F247" s="1580" t="str">
        <f t="shared" si="48"/>
        <v>GS&gt;50-Regular</v>
      </c>
      <c r="G247" s="1580" t="str">
        <f t="shared" si="48"/>
        <v>GS&gt; 50-TOU</v>
      </c>
      <c r="H247" s="1580" t="str">
        <f t="shared" si="48"/>
        <v>GS &gt;50-Intermediate</v>
      </c>
      <c r="I247" s="1580" t="str">
        <f t="shared" si="48"/>
        <v>Large Use &gt;5MW</v>
      </c>
      <c r="J247" s="1580" t="str">
        <f t="shared" si="48"/>
        <v>Street Light</v>
      </c>
      <c r="K247" s="1580" t="str">
        <f t="shared" si="48"/>
        <v>Sentinel</v>
      </c>
      <c r="L247" s="1580" t="str">
        <f t="shared" si="48"/>
        <v>Unmetered Scattered Load</v>
      </c>
      <c r="M247" s="1580" t="str">
        <f t="shared" si="48"/>
        <v>Embedded Distributor</v>
      </c>
      <c r="N247" s="1580" t="str">
        <f t="shared" si="48"/>
        <v>Back-up/Standby Power</v>
      </c>
      <c r="O247" s="1580" t="str">
        <f t="shared" si="48"/>
        <v>Rate Class 1</v>
      </c>
      <c r="P247" s="1580" t="str">
        <f t="shared" si="48"/>
        <v>Rate class 2</v>
      </c>
      <c r="Q247" s="1580" t="str">
        <f t="shared" si="48"/>
        <v>Rate class 3</v>
      </c>
      <c r="R247" s="1580" t="str">
        <f t="shared" si="48"/>
        <v>Rate class 4</v>
      </c>
      <c r="S247" s="1580" t="str">
        <f t="shared" si="48"/>
        <v>Rate class 5</v>
      </c>
      <c r="T247" s="1580" t="str">
        <f t="shared" si="48"/>
        <v>Rate class 6</v>
      </c>
      <c r="U247" s="1580" t="str">
        <f t="shared" si="48"/>
        <v>Rate class 7</v>
      </c>
      <c r="V247" s="1580" t="str">
        <f t="shared" si="48"/>
        <v>Rate class 8</v>
      </c>
      <c r="W247" s="1580" t="str">
        <f t="shared" si="48"/>
        <v>Rate class 9</v>
      </c>
    </row>
    <row r="248" spans="1:30" ht="12.75" x14ac:dyDescent="0.2">
      <c r="A248" s="593"/>
      <c r="B248" s="594" t="s">
        <v>337</v>
      </c>
      <c r="C248" s="1569"/>
    </row>
    <row r="249" spans="1:30" ht="12.75" x14ac:dyDescent="0.2">
      <c r="A249" s="599"/>
      <c r="B249" s="1017" t="s">
        <v>774</v>
      </c>
      <c r="C249" s="1575">
        <f>C45</f>
        <v>9261664</v>
      </c>
      <c r="D249" s="1575">
        <f t="shared" ref="D249:W249" si="49">D45</f>
        <v>7141521.7416498447</v>
      </c>
      <c r="E249" s="1575">
        <f t="shared" si="49"/>
        <v>1720751.4383761894</v>
      </c>
      <c r="F249" s="1575">
        <f t="shared" si="49"/>
        <v>399390.81997396564</v>
      </c>
      <c r="G249" s="1575">
        <f t="shared" si="49"/>
        <v>0</v>
      </c>
      <c r="H249" s="1575">
        <f t="shared" si="49"/>
        <v>0</v>
      </c>
      <c r="I249" s="1575">
        <f t="shared" si="49"/>
        <v>0</v>
      </c>
      <c r="J249" s="1575">
        <f t="shared" si="49"/>
        <v>0</v>
      </c>
      <c r="K249" s="1575">
        <f t="shared" si="49"/>
        <v>0</v>
      </c>
      <c r="L249" s="1575">
        <f t="shared" si="49"/>
        <v>0</v>
      </c>
      <c r="M249" s="1575">
        <f t="shared" si="49"/>
        <v>0</v>
      </c>
      <c r="N249" s="1575">
        <f t="shared" si="49"/>
        <v>0</v>
      </c>
      <c r="O249" s="1575">
        <f t="shared" si="49"/>
        <v>0</v>
      </c>
      <c r="P249" s="1575">
        <f t="shared" si="49"/>
        <v>0</v>
      </c>
      <c r="Q249" s="1575">
        <f t="shared" si="49"/>
        <v>0</v>
      </c>
      <c r="R249" s="1575">
        <f t="shared" si="49"/>
        <v>0</v>
      </c>
      <c r="S249" s="1575">
        <f t="shared" si="49"/>
        <v>0</v>
      </c>
      <c r="T249" s="1575">
        <f t="shared" si="49"/>
        <v>0</v>
      </c>
      <c r="U249" s="1575">
        <f t="shared" si="49"/>
        <v>0</v>
      </c>
      <c r="V249" s="1575">
        <f t="shared" si="49"/>
        <v>0</v>
      </c>
      <c r="W249" s="1575">
        <f t="shared" si="49"/>
        <v>0</v>
      </c>
      <c r="X249" s="1581"/>
    </row>
    <row r="250" spans="1:30" ht="12.75" x14ac:dyDescent="0.2">
      <c r="A250" s="602"/>
      <c r="B250" s="603"/>
      <c r="C250" s="1571"/>
      <c r="D250" s="1571"/>
      <c r="E250" s="1571"/>
      <c r="F250" s="1571"/>
      <c r="G250" s="1571"/>
      <c r="H250" s="1571"/>
      <c r="I250" s="1571"/>
      <c r="J250" s="1571"/>
      <c r="K250" s="1571"/>
      <c r="L250" s="1571"/>
      <c r="M250" s="1571"/>
      <c r="N250" s="1571"/>
      <c r="O250" s="1571"/>
      <c r="P250" s="1571"/>
      <c r="Q250" s="1571"/>
      <c r="R250" s="1571"/>
      <c r="S250" s="1571"/>
      <c r="T250" s="1571"/>
      <c r="U250" s="1571"/>
      <c r="V250" s="1571"/>
      <c r="W250" s="1571"/>
      <c r="X250" s="1582"/>
    </row>
    <row r="251" spans="1:30" ht="12.75" x14ac:dyDescent="0.2">
      <c r="A251" s="599"/>
      <c r="B251" s="594" t="s">
        <v>0</v>
      </c>
      <c r="C251" s="1571"/>
      <c r="D251" s="1571"/>
      <c r="E251" s="1571"/>
      <c r="F251" s="1571"/>
      <c r="G251" s="1571"/>
      <c r="H251" s="1571"/>
      <c r="I251" s="1571"/>
      <c r="J251" s="1571"/>
      <c r="K251" s="1571"/>
      <c r="L251" s="1571"/>
      <c r="M251" s="1571"/>
      <c r="N251" s="1571"/>
      <c r="O251" s="1571"/>
      <c r="P251" s="1571"/>
      <c r="Q251" s="1571"/>
      <c r="R251" s="1571"/>
      <c r="S251" s="1571"/>
      <c r="T251" s="1571"/>
      <c r="U251" s="1571"/>
      <c r="V251" s="1571"/>
      <c r="W251" s="1571"/>
      <c r="X251" s="1582"/>
    </row>
    <row r="252" spans="1:30" ht="25.5" x14ac:dyDescent="0.2">
      <c r="A252" s="599"/>
      <c r="B252" s="600" t="s">
        <v>849</v>
      </c>
      <c r="C252" s="1571">
        <f>C48</f>
        <v>-5740770.5986000001</v>
      </c>
      <c r="D252" s="1571">
        <f t="shared" ref="D252:W252" si="50">D48</f>
        <v>-4426616.863203642</v>
      </c>
      <c r="E252" s="1571">
        <f t="shared" si="50"/>
        <v>-1066594.4332388528</v>
      </c>
      <c r="F252" s="1571">
        <f t="shared" si="50"/>
        <v>-247559.3021575051</v>
      </c>
      <c r="G252" s="1571">
        <f t="shared" si="50"/>
        <v>0</v>
      </c>
      <c r="H252" s="1571">
        <f t="shared" si="50"/>
        <v>0</v>
      </c>
      <c r="I252" s="1571">
        <f t="shared" si="50"/>
        <v>0</v>
      </c>
      <c r="J252" s="1571">
        <f t="shared" si="50"/>
        <v>0</v>
      </c>
      <c r="K252" s="1571">
        <f t="shared" si="50"/>
        <v>0</v>
      </c>
      <c r="L252" s="1571">
        <f t="shared" si="50"/>
        <v>0</v>
      </c>
      <c r="M252" s="1571">
        <f t="shared" si="50"/>
        <v>0</v>
      </c>
      <c r="N252" s="1571">
        <f t="shared" si="50"/>
        <v>0</v>
      </c>
      <c r="O252" s="1571">
        <f t="shared" si="50"/>
        <v>0</v>
      </c>
      <c r="P252" s="1571">
        <f t="shared" si="50"/>
        <v>0</v>
      </c>
      <c r="Q252" s="1571">
        <f t="shared" si="50"/>
        <v>0</v>
      </c>
      <c r="R252" s="1571">
        <f t="shared" si="50"/>
        <v>0</v>
      </c>
      <c r="S252" s="1571">
        <f t="shared" si="50"/>
        <v>0</v>
      </c>
      <c r="T252" s="1571">
        <f t="shared" si="50"/>
        <v>0</v>
      </c>
      <c r="U252" s="1571">
        <f t="shared" si="50"/>
        <v>0</v>
      </c>
      <c r="V252" s="1571">
        <f t="shared" si="50"/>
        <v>0</v>
      </c>
      <c r="W252" s="1571">
        <f t="shared" si="50"/>
        <v>0</v>
      </c>
      <c r="X252" s="1582"/>
    </row>
    <row r="253" spans="1:30" ht="12.75" x14ac:dyDescent="0.2">
      <c r="A253" s="607"/>
      <c r="B253" s="608" t="s">
        <v>1206</v>
      </c>
      <c r="C253" s="1571">
        <f>C49</f>
        <v>3520893.4013999999</v>
      </c>
      <c r="D253" s="1571">
        <f t="shared" ref="D253:W253" si="51">D49</f>
        <v>2714904.8784462027</v>
      </c>
      <c r="E253" s="1571">
        <f t="shared" si="51"/>
        <v>654157.00513733667</v>
      </c>
      <c r="F253" s="1571">
        <f t="shared" si="51"/>
        <v>151831.51781646055</v>
      </c>
      <c r="G253" s="1571">
        <f t="shared" si="51"/>
        <v>0</v>
      </c>
      <c r="H253" s="1571">
        <f t="shared" si="51"/>
        <v>0</v>
      </c>
      <c r="I253" s="1571">
        <f t="shared" si="51"/>
        <v>0</v>
      </c>
      <c r="J253" s="1571">
        <f t="shared" si="51"/>
        <v>0</v>
      </c>
      <c r="K253" s="1571">
        <f t="shared" si="51"/>
        <v>0</v>
      </c>
      <c r="L253" s="1571">
        <f t="shared" si="51"/>
        <v>0</v>
      </c>
      <c r="M253" s="1571">
        <f t="shared" si="51"/>
        <v>0</v>
      </c>
      <c r="N253" s="1571">
        <f t="shared" si="51"/>
        <v>0</v>
      </c>
      <c r="O253" s="1571">
        <f t="shared" si="51"/>
        <v>0</v>
      </c>
      <c r="P253" s="1571">
        <f t="shared" si="51"/>
        <v>0</v>
      </c>
      <c r="Q253" s="1571">
        <f t="shared" si="51"/>
        <v>0</v>
      </c>
      <c r="R253" s="1571">
        <f t="shared" si="51"/>
        <v>0</v>
      </c>
      <c r="S253" s="1571">
        <f t="shared" si="51"/>
        <v>0</v>
      </c>
      <c r="T253" s="1571">
        <f t="shared" si="51"/>
        <v>0</v>
      </c>
      <c r="U253" s="1571">
        <f t="shared" si="51"/>
        <v>0</v>
      </c>
      <c r="V253" s="1571">
        <f t="shared" si="51"/>
        <v>0</v>
      </c>
      <c r="W253" s="1571">
        <f t="shared" si="51"/>
        <v>0</v>
      </c>
      <c r="X253" s="1582"/>
    </row>
    <row r="254" spans="1:30" ht="12.75" x14ac:dyDescent="0.2">
      <c r="A254" s="602"/>
      <c r="B254" s="603"/>
      <c r="C254" s="1571"/>
      <c r="D254" s="1571"/>
      <c r="E254" s="1571"/>
      <c r="F254" s="1571"/>
      <c r="G254" s="1571"/>
      <c r="H254" s="1571"/>
      <c r="I254" s="1571"/>
      <c r="J254" s="1571"/>
      <c r="K254" s="1571"/>
      <c r="L254" s="1571"/>
      <c r="M254" s="1571"/>
      <c r="N254" s="1571"/>
      <c r="O254" s="1571"/>
      <c r="P254" s="1571"/>
      <c r="Q254" s="1571"/>
      <c r="R254" s="1571"/>
      <c r="S254" s="1571"/>
      <c r="T254" s="1571"/>
      <c r="U254" s="1571"/>
      <c r="V254" s="1571"/>
      <c r="W254" s="1571"/>
      <c r="X254" s="1582"/>
    </row>
    <row r="255" spans="1:30" ht="12.75" x14ac:dyDescent="0.2">
      <c r="A255" s="609"/>
      <c r="B255" s="594" t="s">
        <v>850</v>
      </c>
      <c r="C255" s="1571"/>
      <c r="D255" s="1571"/>
      <c r="E255" s="1571"/>
      <c r="F255" s="1571"/>
      <c r="G255" s="1571"/>
      <c r="H255" s="1571"/>
      <c r="I255" s="1571"/>
      <c r="J255" s="1571"/>
      <c r="K255" s="1571"/>
      <c r="L255" s="1571"/>
      <c r="M255" s="1571"/>
      <c r="N255" s="1571"/>
      <c r="O255" s="1571"/>
      <c r="P255" s="1571"/>
      <c r="Q255" s="1571"/>
      <c r="R255" s="1571"/>
      <c r="S255" s="1571"/>
      <c r="T255" s="1571"/>
      <c r="U255" s="1571"/>
      <c r="V255" s="1571"/>
      <c r="W255" s="1571"/>
      <c r="X255" s="1582"/>
    </row>
    <row r="256" spans="1:30" ht="12.75" x14ac:dyDescent="0.2">
      <c r="A256" s="349"/>
      <c r="B256" s="1017" t="s">
        <v>1274</v>
      </c>
      <c r="C256" s="1571">
        <f t="shared" ref="C256:D258" si="52">SUMIF($Z$52:$Z$56,$B256,C$52:C$56)</f>
        <v>-36844.999999999993</v>
      </c>
      <c r="D256" s="1571">
        <f t="shared" si="52"/>
        <v>-25114.74726440389</v>
      </c>
      <c r="E256" s="1571">
        <f t="shared" ref="E256:W258" si="53">SUMIF($Z$52:$Z$56,$B256,E$52:E$56)</f>
        <v>-4795.861984386278</v>
      </c>
      <c r="F256" s="1571">
        <f t="shared" si="53"/>
        <v>-6180.3294522527458</v>
      </c>
      <c r="G256" s="1571">
        <f t="shared" si="53"/>
        <v>0</v>
      </c>
      <c r="H256" s="1571">
        <f t="shared" si="53"/>
        <v>0</v>
      </c>
      <c r="I256" s="1571">
        <f t="shared" si="53"/>
        <v>0</v>
      </c>
      <c r="J256" s="1571">
        <f t="shared" si="53"/>
        <v>-613.62392371695216</v>
      </c>
      <c r="K256" s="1571">
        <f t="shared" si="53"/>
        <v>-73.175082041776292</v>
      </c>
      <c r="L256" s="1571">
        <f t="shared" si="53"/>
        <v>-67.262293198349951</v>
      </c>
      <c r="M256" s="1571">
        <f t="shared" si="53"/>
        <v>0</v>
      </c>
      <c r="N256" s="1571">
        <f t="shared" si="53"/>
        <v>0</v>
      </c>
      <c r="O256" s="1571">
        <f t="shared" si="53"/>
        <v>0</v>
      </c>
      <c r="P256" s="1571">
        <f t="shared" si="53"/>
        <v>0</v>
      </c>
      <c r="Q256" s="1571">
        <f t="shared" si="53"/>
        <v>0</v>
      </c>
      <c r="R256" s="1571">
        <f t="shared" si="53"/>
        <v>0</v>
      </c>
      <c r="S256" s="1571">
        <f t="shared" si="53"/>
        <v>0</v>
      </c>
      <c r="T256" s="1571">
        <f t="shared" si="53"/>
        <v>0</v>
      </c>
      <c r="U256" s="1571">
        <f t="shared" si="53"/>
        <v>0</v>
      </c>
      <c r="V256" s="1571">
        <f t="shared" si="53"/>
        <v>0</v>
      </c>
      <c r="W256" s="1571">
        <f t="shared" si="53"/>
        <v>0</v>
      </c>
      <c r="X256" s="1582"/>
    </row>
    <row r="257" spans="1:24" ht="12.75" x14ac:dyDescent="0.2">
      <c r="A257" s="349"/>
      <c r="B257" s="1017" t="s">
        <v>1186</v>
      </c>
      <c r="C257" s="1571">
        <f t="shared" si="52"/>
        <v>0</v>
      </c>
      <c r="D257" s="1571">
        <f t="shared" si="52"/>
        <v>0</v>
      </c>
      <c r="E257" s="1571">
        <f t="shared" si="53"/>
        <v>0</v>
      </c>
      <c r="F257" s="1571">
        <f t="shared" si="53"/>
        <v>0</v>
      </c>
      <c r="G257" s="1571">
        <f t="shared" si="53"/>
        <v>0</v>
      </c>
      <c r="H257" s="1571">
        <f t="shared" si="53"/>
        <v>0</v>
      </c>
      <c r="I257" s="1571">
        <f t="shared" si="53"/>
        <v>0</v>
      </c>
      <c r="J257" s="1571">
        <f t="shared" si="53"/>
        <v>0</v>
      </c>
      <c r="K257" s="1571">
        <f t="shared" si="53"/>
        <v>0</v>
      </c>
      <c r="L257" s="1571">
        <f t="shared" si="53"/>
        <v>0</v>
      </c>
      <c r="M257" s="1571">
        <f t="shared" si="53"/>
        <v>0</v>
      </c>
      <c r="N257" s="1571">
        <f t="shared" si="53"/>
        <v>0</v>
      </c>
      <c r="O257" s="1571">
        <f t="shared" si="53"/>
        <v>0</v>
      </c>
      <c r="P257" s="1571">
        <f t="shared" si="53"/>
        <v>0</v>
      </c>
      <c r="Q257" s="1571">
        <f t="shared" si="53"/>
        <v>0</v>
      </c>
      <c r="R257" s="1571">
        <f t="shared" si="53"/>
        <v>0</v>
      </c>
      <c r="S257" s="1571">
        <f t="shared" si="53"/>
        <v>0</v>
      </c>
      <c r="T257" s="1571">
        <f t="shared" si="53"/>
        <v>0</v>
      </c>
      <c r="U257" s="1571">
        <f t="shared" si="53"/>
        <v>0</v>
      </c>
      <c r="V257" s="1571">
        <f t="shared" si="53"/>
        <v>0</v>
      </c>
      <c r="W257" s="1571">
        <f t="shared" si="53"/>
        <v>0</v>
      </c>
      <c r="X257" s="1582"/>
    </row>
    <row r="258" spans="1:24" ht="12.75" x14ac:dyDescent="0.2">
      <c r="A258" s="349"/>
      <c r="B258" s="1017" t="s">
        <v>1346</v>
      </c>
      <c r="C258" s="1571">
        <f t="shared" si="52"/>
        <v>-156800</v>
      </c>
      <c r="D258" s="1571">
        <f t="shared" si="52"/>
        <v>-110682.16816441552</v>
      </c>
      <c r="E258" s="1571">
        <f t="shared" si="53"/>
        <v>-22436.54958783949</v>
      </c>
      <c r="F258" s="1571">
        <f t="shared" si="53"/>
        <v>-23505.555994673479</v>
      </c>
      <c r="G258" s="1571">
        <f t="shared" si="53"/>
        <v>0</v>
      </c>
      <c r="H258" s="1571">
        <f t="shared" si="53"/>
        <v>0</v>
      </c>
      <c r="I258" s="1571">
        <f t="shared" si="53"/>
        <v>0</v>
      </c>
      <c r="J258" s="1571">
        <f t="shared" si="53"/>
        <v>-25.008823915987456</v>
      </c>
      <c r="K258" s="1571">
        <f t="shared" si="53"/>
        <v>-99.833936373160881</v>
      </c>
      <c r="L258" s="1571">
        <f t="shared" si="53"/>
        <v>-50.883492782367398</v>
      </c>
      <c r="M258" s="1571">
        <f t="shared" si="53"/>
        <v>0</v>
      </c>
      <c r="N258" s="1571">
        <f t="shared" si="53"/>
        <v>0</v>
      </c>
      <c r="O258" s="1571">
        <f t="shared" si="53"/>
        <v>0</v>
      </c>
      <c r="P258" s="1571">
        <f t="shared" si="53"/>
        <v>0</v>
      </c>
      <c r="Q258" s="1571">
        <f t="shared" si="53"/>
        <v>0</v>
      </c>
      <c r="R258" s="1571">
        <f t="shared" si="53"/>
        <v>0</v>
      </c>
      <c r="S258" s="1571">
        <f t="shared" si="53"/>
        <v>0</v>
      </c>
      <c r="T258" s="1571">
        <f t="shared" si="53"/>
        <v>0</v>
      </c>
      <c r="U258" s="1571">
        <f t="shared" si="53"/>
        <v>0</v>
      </c>
      <c r="V258" s="1571">
        <f t="shared" si="53"/>
        <v>0</v>
      </c>
      <c r="W258" s="1571">
        <f t="shared" si="53"/>
        <v>0</v>
      </c>
      <c r="X258" s="1582"/>
    </row>
    <row r="259" spans="1:24" ht="12.75" x14ac:dyDescent="0.2">
      <c r="A259" s="349"/>
      <c r="B259" s="868" t="s">
        <v>708</v>
      </c>
      <c r="C259" s="1572">
        <f>SUM(C256:C258)</f>
        <v>-193645</v>
      </c>
      <c r="D259" s="1572">
        <f t="shared" ref="D259:W259" si="54">SUM(D256:D258)</f>
        <v>-135796.9154288194</v>
      </c>
      <c r="E259" s="1572">
        <f t="shared" si="54"/>
        <v>-27232.41157222577</v>
      </c>
      <c r="F259" s="1572">
        <f t="shared" si="54"/>
        <v>-29685.885446926226</v>
      </c>
      <c r="G259" s="1572">
        <f t="shared" si="54"/>
        <v>0</v>
      </c>
      <c r="H259" s="1572">
        <f t="shared" si="54"/>
        <v>0</v>
      </c>
      <c r="I259" s="1572">
        <f t="shared" si="54"/>
        <v>0</v>
      </c>
      <c r="J259" s="1572">
        <f t="shared" si="54"/>
        <v>-638.63274763293964</v>
      </c>
      <c r="K259" s="1572">
        <f t="shared" si="54"/>
        <v>-173.00901841493717</v>
      </c>
      <c r="L259" s="1572">
        <f t="shared" si="54"/>
        <v>-118.14578598071735</v>
      </c>
      <c r="M259" s="1572">
        <f t="shared" si="54"/>
        <v>0</v>
      </c>
      <c r="N259" s="1572">
        <f t="shared" si="54"/>
        <v>0</v>
      </c>
      <c r="O259" s="1572">
        <f t="shared" si="54"/>
        <v>0</v>
      </c>
      <c r="P259" s="1572">
        <f t="shared" si="54"/>
        <v>0</v>
      </c>
      <c r="Q259" s="1572">
        <f t="shared" si="54"/>
        <v>0</v>
      </c>
      <c r="R259" s="1572">
        <f t="shared" si="54"/>
        <v>0</v>
      </c>
      <c r="S259" s="1572">
        <f t="shared" si="54"/>
        <v>0</v>
      </c>
      <c r="T259" s="1572">
        <f t="shared" si="54"/>
        <v>0</v>
      </c>
      <c r="U259" s="1572">
        <f t="shared" si="54"/>
        <v>0</v>
      </c>
      <c r="V259" s="1572">
        <f t="shared" si="54"/>
        <v>0</v>
      </c>
      <c r="W259" s="1572">
        <f t="shared" si="54"/>
        <v>0</v>
      </c>
      <c r="X259" s="1582"/>
    </row>
    <row r="260" spans="1:24" ht="12.75" x14ac:dyDescent="0.2">
      <c r="C260" s="1571"/>
      <c r="D260" s="1571"/>
      <c r="E260" s="1571"/>
      <c r="F260" s="1571"/>
      <c r="G260" s="1571"/>
      <c r="H260" s="1571"/>
      <c r="I260" s="1571"/>
      <c r="J260" s="1571"/>
      <c r="K260" s="1571"/>
      <c r="L260" s="1571"/>
      <c r="M260" s="1571"/>
      <c r="N260" s="1571"/>
      <c r="O260" s="1571"/>
      <c r="P260" s="1571"/>
      <c r="Q260" s="1571"/>
      <c r="R260" s="1571"/>
      <c r="S260" s="1571"/>
      <c r="T260" s="1571"/>
      <c r="U260" s="1571"/>
      <c r="V260" s="1571"/>
      <c r="W260" s="1571"/>
      <c r="X260" s="1582"/>
    </row>
    <row r="261" spans="1:24" ht="12.75" x14ac:dyDescent="0.2">
      <c r="A261" s="618"/>
      <c r="B261" s="594" t="s">
        <v>338</v>
      </c>
      <c r="C261" s="1571"/>
      <c r="D261" s="1571"/>
      <c r="E261" s="1571"/>
      <c r="F261" s="1571"/>
      <c r="G261" s="1571"/>
      <c r="H261" s="1571"/>
      <c r="I261" s="1571"/>
      <c r="J261" s="1571"/>
      <c r="K261" s="1571"/>
      <c r="L261" s="1571"/>
      <c r="M261" s="1571"/>
      <c r="N261" s="1571"/>
      <c r="O261" s="1571"/>
      <c r="P261" s="1571"/>
      <c r="Q261" s="1571"/>
      <c r="R261" s="1571"/>
      <c r="S261" s="1571"/>
      <c r="T261" s="1571"/>
      <c r="U261" s="1571"/>
      <c r="V261" s="1571"/>
      <c r="W261" s="1571"/>
      <c r="X261" s="1582"/>
    </row>
    <row r="262" spans="1:24" ht="12.75" x14ac:dyDescent="0.2">
      <c r="A262" s="621"/>
      <c r="B262" s="1017" t="s">
        <v>774</v>
      </c>
      <c r="C262" s="1571">
        <f>SUMIF($Z$61:$Z$63,$B262,C$61:C$63)</f>
        <v>766462.95</v>
      </c>
      <c r="D262" s="1571">
        <f>SUMIF($Z$61:$Z$63,$B262,D$61:D$63)</f>
        <v>591007.38502218144</v>
      </c>
      <c r="E262" s="1571">
        <f t="shared" ref="E262:W263" si="55">SUMIF($Z$61:$Z$63,$B262,E$61:E$63)</f>
        <v>142403.37629118885</v>
      </c>
      <c r="F262" s="1571">
        <f t="shared" si="55"/>
        <v>33052.188686629597</v>
      </c>
      <c r="G262" s="1571">
        <f t="shared" si="55"/>
        <v>0</v>
      </c>
      <c r="H262" s="1571">
        <f t="shared" si="55"/>
        <v>0</v>
      </c>
      <c r="I262" s="1571">
        <f t="shared" si="55"/>
        <v>0</v>
      </c>
      <c r="J262" s="1571">
        <f t="shared" si="55"/>
        <v>0</v>
      </c>
      <c r="K262" s="1571">
        <f t="shared" si="55"/>
        <v>0</v>
      </c>
      <c r="L262" s="1571">
        <f t="shared" si="55"/>
        <v>0</v>
      </c>
      <c r="M262" s="1571">
        <f t="shared" si="55"/>
        <v>0</v>
      </c>
      <c r="N262" s="1571">
        <f t="shared" si="55"/>
        <v>0</v>
      </c>
      <c r="O262" s="1571">
        <f t="shared" si="55"/>
        <v>0</v>
      </c>
      <c r="P262" s="1571">
        <f t="shared" si="55"/>
        <v>0</v>
      </c>
      <c r="Q262" s="1571">
        <f t="shared" si="55"/>
        <v>0</v>
      </c>
      <c r="R262" s="1571">
        <f t="shared" si="55"/>
        <v>0</v>
      </c>
      <c r="S262" s="1571">
        <f t="shared" si="55"/>
        <v>0</v>
      </c>
      <c r="T262" s="1571">
        <f t="shared" si="55"/>
        <v>0</v>
      </c>
      <c r="U262" s="1571">
        <f t="shared" si="55"/>
        <v>0</v>
      </c>
      <c r="V262" s="1571">
        <f t="shared" si="55"/>
        <v>0</v>
      </c>
      <c r="W262" s="1571">
        <f t="shared" si="55"/>
        <v>0</v>
      </c>
      <c r="X262" s="1582"/>
    </row>
    <row r="263" spans="1:24" ht="12.75" x14ac:dyDescent="0.2">
      <c r="A263" s="602"/>
      <c r="B263" s="1017" t="s">
        <v>704</v>
      </c>
      <c r="C263" s="1571">
        <f>SUMIF($Z$61:$Z$63,$B263,C$61:C$63)</f>
        <v>486618.43999999994</v>
      </c>
      <c r="D263" s="1571">
        <f>SUMIF($Z$61:$Z$63,$B263,D$61:D$63)</f>
        <v>359170.75333333336</v>
      </c>
      <c r="E263" s="1571">
        <f t="shared" si="55"/>
        <v>34933.376764917331</v>
      </c>
      <c r="F263" s="1571">
        <f t="shared" si="55"/>
        <v>4164.6848789839441</v>
      </c>
      <c r="G263" s="1571">
        <f t="shared" si="55"/>
        <v>0</v>
      </c>
      <c r="H263" s="1571">
        <f t="shared" si="55"/>
        <v>0</v>
      </c>
      <c r="I263" s="1571">
        <f t="shared" si="55"/>
        <v>0</v>
      </c>
      <c r="J263" s="1571">
        <f t="shared" si="55"/>
        <v>82943.86404984424</v>
      </c>
      <c r="K263" s="1571">
        <f t="shared" si="55"/>
        <v>2998.5731128684401</v>
      </c>
      <c r="L263" s="1571">
        <f t="shared" si="55"/>
        <v>2407.1878600527198</v>
      </c>
      <c r="M263" s="1571">
        <f t="shared" si="55"/>
        <v>0</v>
      </c>
      <c r="N263" s="1571">
        <f t="shared" si="55"/>
        <v>0</v>
      </c>
      <c r="O263" s="1571">
        <f t="shared" si="55"/>
        <v>0</v>
      </c>
      <c r="P263" s="1571">
        <f t="shared" si="55"/>
        <v>0</v>
      </c>
      <c r="Q263" s="1571">
        <f t="shared" si="55"/>
        <v>0</v>
      </c>
      <c r="R263" s="1571">
        <f t="shared" si="55"/>
        <v>0</v>
      </c>
      <c r="S263" s="1571">
        <f t="shared" si="55"/>
        <v>0</v>
      </c>
      <c r="T263" s="1571">
        <f t="shared" si="55"/>
        <v>0</v>
      </c>
      <c r="U263" s="1571">
        <f t="shared" si="55"/>
        <v>0</v>
      </c>
      <c r="V263" s="1571">
        <f t="shared" si="55"/>
        <v>0</v>
      </c>
      <c r="W263" s="1571">
        <f t="shared" si="55"/>
        <v>0</v>
      </c>
      <c r="X263" s="1582"/>
    </row>
    <row r="264" spans="1:24" ht="12.75" x14ac:dyDescent="0.2">
      <c r="A264" s="609"/>
      <c r="B264" s="868" t="s">
        <v>708</v>
      </c>
      <c r="C264" s="1572">
        <f>SUM(C262:C263)</f>
        <v>1253081.3899999999</v>
      </c>
      <c r="D264" s="1572">
        <f t="shared" ref="D264:W264" si="56">SUM(D262:D263)</f>
        <v>950178.13835551473</v>
      </c>
      <c r="E264" s="1572">
        <f t="shared" si="56"/>
        <v>177336.75305610619</v>
      </c>
      <c r="F264" s="1572">
        <f t="shared" si="56"/>
        <v>37216.87356561354</v>
      </c>
      <c r="G264" s="1572">
        <f t="shared" si="56"/>
        <v>0</v>
      </c>
      <c r="H264" s="1572">
        <f t="shared" si="56"/>
        <v>0</v>
      </c>
      <c r="I264" s="1572">
        <f t="shared" si="56"/>
        <v>0</v>
      </c>
      <c r="J264" s="1572">
        <f t="shared" si="56"/>
        <v>82943.86404984424</v>
      </c>
      <c r="K264" s="1572">
        <f t="shared" si="56"/>
        <v>2998.5731128684401</v>
      </c>
      <c r="L264" s="1572">
        <f t="shared" si="56"/>
        <v>2407.1878600527198</v>
      </c>
      <c r="M264" s="1572">
        <f t="shared" si="56"/>
        <v>0</v>
      </c>
      <c r="N264" s="1572">
        <f t="shared" si="56"/>
        <v>0</v>
      </c>
      <c r="O264" s="1572">
        <f t="shared" si="56"/>
        <v>0</v>
      </c>
      <c r="P264" s="1572">
        <f t="shared" si="56"/>
        <v>0</v>
      </c>
      <c r="Q264" s="1572">
        <f t="shared" si="56"/>
        <v>0</v>
      </c>
      <c r="R264" s="1572">
        <f t="shared" si="56"/>
        <v>0</v>
      </c>
      <c r="S264" s="1572">
        <f t="shared" si="56"/>
        <v>0</v>
      </c>
      <c r="T264" s="1572">
        <f t="shared" si="56"/>
        <v>0</v>
      </c>
      <c r="U264" s="1572">
        <f t="shared" si="56"/>
        <v>0</v>
      </c>
      <c r="V264" s="1572">
        <f t="shared" si="56"/>
        <v>0</v>
      </c>
      <c r="W264" s="1572">
        <f t="shared" si="56"/>
        <v>0</v>
      </c>
      <c r="X264" s="1582"/>
    </row>
    <row r="265" spans="1:24" ht="12.75" x14ac:dyDescent="0.2">
      <c r="A265" s="349"/>
      <c r="B265" s="619"/>
      <c r="C265" s="1571"/>
      <c r="D265" s="1571"/>
      <c r="E265" s="1571"/>
      <c r="F265" s="1571"/>
      <c r="G265" s="1571"/>
      <c r="H265" s="1571"/>
      <c r="I265" s="1571"/>
      <c r="J265" s="1571"/>
      <c r="K265" s="1571"/>
      <c r="L265" s="1571"/>
      <c r="M265" s="1571"/>
      <c r="N265" s="1571"/>
      <c r="O265" s="1571"/>
      <c r="P265" s="1571"/>
      <c r="Q265" s="1571"/>
      <c r="R265" s="1571"/>
      <c r="S265" s="1571"/>
      <c r="T265" s="1571"/>
      <c r="U265" s="1571"/>
      <c r="V265" s="1571"/>
      <c r="W265" s="1571"/>
      <c r="X265" s="1582"/>
    </row>
    <row r="266" spans="1:24" ht="12.75" x14ac:dyDescent="0.2">
      <c r="A266" s="349"/>
      <c r="B266" s="594" t="s">
        <v>339</v>
      </c>
      <c r="C266" s="1571"/>
      <c r="D266" s="1571"/>
      <c r="E266" s="1571"/>
      <c r="F266" s="1571"/>
      <c r="G266" s="1571"/>
      <c r="H266" s="1571"/>
      <c r="I266" s="1571"/>
      <c r="J266" s="1571"/>
      <c r="K266" s="1571"/>
      <c r="L266" s="1571"/>
      <c r="M266" s="1571"/>
      <c r="N266" s="1571"/>
      <c r="O266" s="1571"/>
      <c r="P266" s="1571"/>
      <c r="Q266" s="1571"/>
      <c r="R266" s="1571"/>
      <c r="S266" s="1571"/>
      <c r="T266" s="1571"/>
      <c r="U266" s="1571"/>
      <c r="V266" s="1571"/>
      <c r="W266" s="1571"/>
      <c r="X266" s="1582"/>
    </row>
    <row r="267" spans="1:24" ht="12.75" x14ac:dyDescent="0.2">
      <c r="A267" s="349"/>
      <c r="B267" s="1017">
        <v>1860</v>
      </c>
      <c r="C267" s="1571">
        <f>SUMIF($Z$68:$Z$68,$B267,C$68:C$68)</f>
        <v>3167.88</v>
      </c>
      <c r="D267" s="1571">
        <f t="shared" ref="D267:W267" si="57">SUMIF($Z$68:$Z$68,$B267,D$68:D$68)</f>
        <v>2442.7018616673754</v>
      </c>
      <c r="E267" s="1571">
        <f t="shared" si="57"/>
        <v>588.56962059983641</v>
      </c>
      <c r="F267" s="1571">
        <f t="shared" si="57"/>
        <v>136.60851773278821</v>
      </c>
      <c r="G267" s="1571">
        <f t="shared" si="57"/>
        <v>0</v>
      </c>
      <c r="H267" s="1571">
        <f t="shared" si="57"/>
        <v>0</v>
      </c>
      <c r="I267" s="1571">
        <f t="shared" si="57"/>
        <v>0</v>
      </c>
      <c r="J267" s="1571">
        <f t="shared" si="57"/>
        <v>0</v>
      </c>
      <c r="K267" s="1571">
        <f t="shared" si="57"/>
        <v>0</v>
      </c>
      <c r="L267" s="1571">
        <f t="shared" si="57"/>
        <v>0</v>
      </c>
      <c r="M267" s="1571">
        <f t="shared" si="57"/>
        <v>0</v>
      </c>
      <c r="N267" s="1571">
        <f t="shared" si="57"/>
        <v>0</v>
      </c>
      <c r="O267" s="1571">
        <f t="shared" si="57"/>
        <v>0</v>
      </c>
      <c r="P267" s="1571">
        <f t="shared" si="57"/>
        <v>0</v>
      </c>
      <c r="Q267" s="1571">
        <f t="shared" si="57"/>
        <v>0</v>
      </c>
      <c r="R267" s="1571">
        <f t="shared" si="57"/>
        <v>0</v>
      </c>
      <c r="S267" s="1571">
        <f t="shared" si="57"/>
        <v>0</v>
      </c>
      <c r="T267" s="1571">
        <f t="shared" si="57"/>
        <v>0</v>
      </c>
      <c r="U267" s="1571">
        <f t="shared" si="57"/>
        <v>0</v>
      </c>
      <c r="V267" s="1571">
        <f t="shared" si="57"/>
        <v>0</v>
      </c>
      <c r="W267" s="1571">
        <f t="shared" si="57"/>
        <v>0</v>
      </c>
      <c r="X267" s="1582"/>
    </row>
    <row r="268" spans="1:24" ht="12.75" x14ac:dyDescent="0.2">
      <c r="A268" s="618"/>
      <c r="B268" s="497"/>
      <c r="C268" s="1571"/>
      <c r="D268" s="1571"/>
      <c r="E268" s="1571"/>
      <c r="F268" s="1571"/>
      <c r="G268" s="1571"/>
      <c r="H268" s="1571"/>
      <c r="I268" s="1571"/>
      <c r="J268" s="1571"/>
      <c r="K268" s="1571"/>
      <c r="L268" s="1571"/>
      <c r="M268" s="1571"/>
      <c r="N268" s="1571"/>
      <c r="O268" s="1571"/>
      <c r="P268" s="1571"/>
      <c r="Q268" s="1571"/>
      <c r="R268" s="1571"/>
      <c r="S268" s="1571"/>
      <c r="T268" s="1571"/>
      <c r="U268" s="1571"/>
      <c r="V268" s="1571"/>
      <c r="W268" s="1571"/>
      <c r="X268" s="1582"/>
    </row>
    <row r="269" spans="1:24" ht="12.75" x14ac:dyDescent="0.2">
      <c r="A269" s="602"/>
      <c r="B269" s="627" t="s">
        <v>851</v>
      </c>
      <c r="C269" s="1571"/>
      <c r="D269" s="1571"/>
      <c r="E269" s="1571"/>
      <c r="F269" s="1571"/>
      <c r="G269" s="1571"/>
      <c r="H269" s="1571"/>
      <c r="I269" s="1571"/>
      <c r="J269" s="1571"/>
      <c r="K269" s="1571"/>
      <c r="L269" s="1571"/>
      <c r="M269" s="1571"/>
      <c r="N269" s="1571"/>
      <c r="O269" s="1571"/>
      <c r="P269" s="1571"/>
      <c r="Q269" s="1571"/>
      <c r="R269" s="1571"/>
      <c r="S269" s="1571"/>
      <c r="T269" s="1571"/>
      <c r="U269" s="1571"/>
      <c r="V269" s="1571"/>
      <c r="W269" s="1571"/>
      <c r="X269" s="1582"/>
    </row>
    <row r="270" spans="1:24" ht="12.75" x14ac:dyDescent="0.2">
      <c r="A270" s="602"/>
      <c r="B270" s="1017" t="s">
        <v>775</v>
      </c>
      <c r="C270" s="1571">
        <f>SUMIF($Z$71:$Z$75,$B270,C$71:C$75)</f>
        <v>16362.989999999998</v>
      </c>
      <c r="D270" s="1571">
        <f>SUMIF($Z$71:$Z$75,$B270,D$71:D$75)</f>
        <v>14669.199413513512</v>
      </c>
      <c r="E270" s="1571">
        <f t="shared" ref="E270:W270" si="58">SUMIF($Z$71:$Z$75,$B270,E$71:E$75)</f>
        <v>1426.7438681912681</v>
      </c>
      <c r="F270" s="1571">
        <f t="shared" si="58"/>
        <v>267.04671829521828</v>
      </c>
      <c r="G270" s="1571">
        <f t="shared" si="58"/>
        <v>0</v>
      </c>
      <c r="H270" s="1571">
        <f t="shared" si="58"/>
        <v>0</v>
      </c>
      <c r="I270" s="1571">
        <f t="shared" si="58"/>
        <v>0</v>
      </c>
      <c r="J270" s="1571">
        <f t="shared" si="58"/>
        <v>0</v>
      </c>
      <c r="K270" s="1571">
        <f t="shared" si="58"/>
        <v>0</v>
      </c>
      <c r="L270" s="1571">
        <f t="shared" si="58"/>
        <v>0</v>
      </c>
      <c r="M270" s="1571">
        <f t="shared" si="58"/>
        <v>0</v>
      </c>
      <c r="N270" s="1571">
        <f t="shared" si="58"/>
        <v>0</v>
      </c>
      <c r="O270" s="1571">
        <f t="shared" si="58"/>
        <v>0</v>
      </c>
      <c r="P270" s="1571">
        <f t="shared" si="58"/>
        <v>0</v>
      </c>
      <c r="Q270" s="1571">
        <f t="shared" si="58"/>
        <v>0</v>
      </c>
      <c r="R270" s="1571">
        <f t="shared" si="58"/>
        <v>0</v>
      </c>
      <c r="S270" s="1571">
        <f t="shared" si="58"/>
        <v>0</v>
      </c>
      <c r="T270" s="1571">
        <f t="shared" si="58"/>
        <v>0</v>
      </c>
      <c r="U270" s="1571">
        <f t="shared" si="58"/>
        <v>0</v>
      </c>
      <c r="V270" s="1571">
        <f t="shared" si="58"/>
        <v>0</v>
      </c>
      <c r="W270" s="1571">
        <f t="shared" si="58"/>
        <v>0</v>
      </c>
      <c r="X270" s="1582"/>
    </row>
    <row r="271" spans="1:24" ht="12.75" x14ac:dyDescent="0.2">
      <c r="A271" s="599"/>
      <c r="B271" s="1017" t="s">
        <v>1274</v>
      </c>
      <c r="C271" s="1571">
        <f>SUMIF($Z$72:$Z$75,$B271,C$72:C$75)</f>
        <v>1879162.9499999997</v>
      </c>
      <c r="D271" s="1571">
        <f>SUMIF($Z$72:$Z$75,$B271,D$72:D$75)</f>
        <v>1683279.3694706992</v>
      </c>
      <c r="E271" s="1571">
        <f t="shared" ref="E271:W271" si="59">SUMIF($Z$72:$Z$75,$B271,E$72:E$75)</f>
        <v>163717.76339973827</v>
      </c>
      <c r="F271" s="1571">
        <f t="shared" si="59"/>
        <v>19518.092918423732</v>
      </c>
      <c r="G271" s="1571">
        <f t="shared" si="59"/>
        <v>0</v>
      </c>
      <c r="H271" s="1571">
        <f t="shared" si="59"/>
        <v>0</v>
      </c>
      <c r="I271" s="1571">
        <f t="shared" si="59"/>
        <v>0</v>
      </c>
      <c r="J271" s="1571">
        <f t="shared" si="59"/>
        <v>78.072371673694917</v>
      </c>
      <c r="K271" s="1571">
        <f t="shared" si="59"/>
        <v>6089.644990548205</v>
      </c>
      <c r="L271" s="1571">
        <f t="shared" si="59"/>
        <v>6480.0068489166788</v>
      </c>
      <c r="M271" s="1571">
        <f t="shared" si="59"/>
        <v>0</v>
      </c>
      <c r="N271" s="1571">
        <f t="shared" si="59"/>
        <v>0</v>
      </c>
      <c r="O271" s="1571">
        <f t="shared" si="59"/>
        <v>0</v>
      </c>
      <c r="P271" s="1571">
        <f t="shared" si="59"/>
        <v>0</v>
      </c>
      <c r="Q271" s="1571">
        <f t="shared" si="59"/>
        <v>0</v>
      </c>
      <c r="R271" s="1571">
        <f t="shared" si="59"/>
        <v>0</v>
      </c>
      <c r="S271" s="1571">
        <f t="shared" si="59"/>
        <v>0</v>
      </c>
      <c r="T271" s="1571">
        <f t="shared" si="59"/>
        <v>0</v>
      </c>
      <c r="U271" s="1571">
        <f t="shared" si="59"/>
        <v>0</v>
      </c>
      <c r="V271" s="1571">
        <f t="shared" si="59"/>
        <v>0</v>
      </c>
      <c r="W271" s="1571">
        <f t="shared" si="59"/>
        <v>0</v>
      </c>
      <c r="X271" s="1582"/>
    </row>
    <row r="272" spans="1:24" ht="12.75" x14ac:dyDescent="0.2">
      <c r="A272" s="349"/>
      <c r="C272" s="1570"/>
      <c r="D272" s="1570"/>
      <c r="E272" s="1570"/>
      <c r="F272" s="1570"/>
      <c r="G272" s="1570"/>
      <c r="H272" s="1570"/>
      <c r="I272" s="1570"/>
      <c r="J272" s="1570"/>
      <c r="K272" s="1570"/>
      <c r="L272" s="1570"/>
      <c r="M272" s="1570"/>
      <c r="N272" s="1570"/>
      <c r="O272" s="1570"/>
      <c r="P272" s="1570"/>
      <c r="Q272" s="1570"/>
      <c r="R272" s="1570"/>
      <c r="S272" s="1570"/>
      <c r="T272" s="1570"/>
      <c r="U272" s="1570"/>
      <c r="V272" s="1570"/>
      <c r="W272" s="1570"/>
      <c r="X272" s="1583"/>
    </row>
    <row r="273" spans="1:24" ht="13.5" thickBot="1" x14ac:dyDescent="0.25">
      <c r="A273" s="624"/>
      <c r="B273" s="869" t="s">
        <v>708</v>
      </c>
      <c r="C273" s="1576">
        <f>SUM(C270:C271)</f>
        <v>1895525.9399999997</v>
      </c>
      <c r="D273" s="1576">
        <f t="shared" ref="D273:W273" si="60">SUM(D270:D271)</f>
        <v>1697948.5688842128</v>
      </c>
      <c r="E273" s="1576">
        <f t="shared" si="60"/>
        <v>165144.50726792953</v>
      </c>
      <c r="F273" s="1576">
        <f t="shared" si="60"/>
        <v>19785.139636718952</v>
      </c>
      <c r="G273" s="1576">
        <f t="shared" si="60"/>
        <v>0</v>
      </c>
      <c r="H273" s="1576">
        <f t="shared" si="60"/>
        <v>0</v>
      </c>
      <c r="I273" s="1576">
        <f t="shared" si="60"/>
        <v>0</v>
      </c>
      <c r="J273" s="1576">
        <f t="shared" si="60"/>
        <v>78.072371673694917</v>
      </c>
      <c r="K273" s="1576">
        <f t="shared" si="60"/>
        <v>6089.644990548205</v>
      </c>
      <c r="L273" s="1576">
        <f t="shared" si="60"/>
        <v>6480.0068489166788</v>
      </c>
      <c r="M273" s="1576">
        <f t="shared" si="60"/>
        <v>0</v>
      </c>
      <c r="N273" s="1576">
        <f t="shared" si="60"/>
        <v>0</v>
      </c>
      <c r="O273" s="1576">
        <f t="shared" si="60"/>
        <v>0</v>
      </c>
      <c r="P273" s="1576">
        <f t="shared" si="60"/>
        <v>0</v>
      </c>
      <c r="Q273" s="1576">
        <f t="shared" si="60"/>
        <v>0</v>
      </c>
      <c r="R273" s="1576">
        <f t="shared" si="60"/>
        <v>0</v>
      </c>
      <c r="S273" s="1576">
        <f t="shared" si="60"/>
        <v>0</v>
      </c>
      <c r="T273" s="1576">
        <f t="shared" si="60"/>
        <v>0</v>
      </c>
      <c r="U273" s="1576">
        <f t="shared" si="60"/>
        <v>0</v>
      </c>
      <c r="V273" s="1576">
        <f t="shared" si="60"/>
        <v>0</v>
      </c>
      <c r="W273" s="1576">
        <f t="shared" si="60"/>
        <v>0</v>
      </c>
      <c r="X273" s="1584"/>
    </row>
    <row r="274" spans="1:24" ht="13.5" thickTop="1" x14ac:dyDescent="0.2">
      <c r="A274" s="349"/>
      <c r="B274" s="873" t="s">
        <v>1102</v>
      </c>
      <c r="C274" s="1577">
        <f>SUM(C270:C271,C267,C264)</f>
        <v>3151775.2099999995</v>
      </c>
      <c r="D274" s="1577">
        <f t="shared" ref="D274:W274" si="61">SUM(D270:D271,D267,D264)</f>
        <v>2650569.4091013949</v>
      </c>
      <c r="E274" s="1577">
        <f t="shared" si="61"/>
        <v>343069.82994463551</v>
      </c>
      <c r="F274" s="1577">
        <f t="shared" si="61"/>
        <v>57138.621720065275</v>
      </c>
      <c r="G274" s="1577">
        <f t="shared" si="61"/>
        <v>0</v>
      </c>
      <c r="H274" s="1577">
        <f t="shared" si="61"/>
        <v>0</v>
      </c>
      <c r="I274" s="1577">
        <f t="shared" si="61"/>
        <v>0</v>
      </c>
      <c r="J274" s="1577">
        <f t="shared" si="61"/>
        <v>83021.936421517938</v>
      </c>
      <c r="K274" s="1577">
        <f t="shared" si="61"/>
        <v>9088.218103416646</v>
      </c>
      <c r="L274" s="1577">
        <f t="shared" si="61"/>
        <v>8887.1947089693986</v>
      </c>
      <c r="M274" s="1577">
        <f t="shared" si="61"/>
        <v>0</v>
      </c>
      <c r="N274" s="1577">
        <f t="shared" si="61"/>
        <v>0</v>
      </c>
      <c r="O274" s="1577">
        <f t="shared" si="61"/>
        <v>0</v>
      </c>
      <c r="P274" s="1577">
        <f t="shared" si="61"/>
        <v>0</v>
      </c>
      <c r="Q274" s="1577">
        <f t="shared" si="61"/>
        <v>0</v>
      </c>
      <c r="R274" s="1577">
        <f t="shared" si="61"/>
        <v>0</v>
      </c>
      <c r="S274" s="1577">
        <f t="shared" si="61"/>
        <v>0</v>
      </c>
      <c r="T274" s="1577">
        <f t="shared" si="61"/>
        <v>0</v>
      </c>
      <c r="U274" s="1577">
        <f t="shared" si="61"/>
        <v>0</v>
      </c>
      <c r="V274" s="1577">
        <f t="shared" si="61"/>
        <v>0</v>
      </c>
      <c r="W274" s="1577">
        <f t="shared" si="61"/>
        <v>0</v>
      </c>
      <c r="X274" s="1584"/>
    </row>
    <row r="275" spans="1:24" ht="12.75" x14ac:dyDescent="0.2">
      <c r="A275" s="349"/>
      <c r="B275" s="603"/>
      <c r="C275" s="1570"/>
      <c r="D275" s="1570"/>
      <c r="E275" s="1570"/>
      <c r="F275" s="1570"/>
      <c r="G275" s="1570"/>
      <c r="H275" s="1570"/>
      <c r="I275" s="1570"/>
      <c r="J275" s="1570"/>
      <c r="K275" s="1570"/>
      <c r="L275" s="1570"/>
      <c r="M275" s="1570"/>
      <c r="N275" s="1570"/>
      <c r="O275" s="1570"/>
      <c r="P275" s="1570"/>
      <c r="Q275" s="1570"/>
      <c r="R275" s="1570"/>
      <c r="S275" s="1570"/>
      <c r="T275" s="1570"/>
      <c r="U275" s="1570"/>
      <c r="V275" s="1570"/>
      <c r="W275" s="1570"/>
      <c r="X275" s="1583"/>
    </row>
    <row r="276" spans="1:24" ht="12.75" x14ac:dyDescent="0.2">
      <c r="A276" s="349"/>
      <c r="B276" s="608" t="s">
        <v>1215</v>
      </c>
      <c r="C276" s="1571">
        <f>C80</f>
        <v>523883.56719999993</v>
      </c>
      <c r="D276" s="1571">
        <f t="shared" ref="D276:W279" si="62">D80</f>
        <v>403958.28279366181</v>
      </c>
      <c r="E276" s="1571">
        <f t="shared" si="62"/>
        <v>97333.848626018924</v>
      </c>
      <c r="F276" s="1571">
        <f t="shared" si="62"/>
        <v>22591.435780319185</v>
      </c>
      <c r="G276" s="1571">
        <f t="shared" si="62"/>
        <v>0</v>
      </c>
      <c r="H276" s="1571">
        <f t="shared" si="62"/>
        <v>0</v>
      </c>
      <c r="I276" s="1571">
        <f t="shared" si="62"/>
        <v>0</v>
      </c>
      <c r="J276" s="1571">
        <f t="shared" si="62"/>
        <v>0</v>
      </c>
      <c r="K276" s="1571">
        <f t="shared" si="62"/>
        <v>0</v>
      </c>
      <c r="L276" s="1571">
        <f t="shared" si="62"/>
        <v>0</v>
      </c>
      <c r="M276" s="1571">
        <f t="shared" si="62"/>
        <v>0</v>
      </c>
      <c r="N276" s="1571">
        <f t="shared" si="62"/>
        <v>0</v>
      </c>
      <c r="O276" s="1571">
        <f t="shared" si="62"/>
        <v>0</v>
      </c>
      <c r="P276" s="1571">
        <f t="shared" si="62"/>
        <v>0</v>
      </c>
      <c r="Q276" s="1571">
        <f t="shared" si="62"/>
        <v>0</v>
      </c>
      <c r="R276" s="1571">
        <f t="shared" si="62"/>
        <v>0</v>
      </c>
      <c r="S276" s="1571">
        <f t="shared" si="62"/>
        <v>0</v>
      </c>
      <c r="T276" s="1571">
        <f t="shared" si="62"/>
        <v>0</v>
      </c>
      <c r="U276" s="1571">
        <f t="shared" si="62"/>
        <v>0</v>
      </c>
      <c r="V276" s="1571">
        <f t="shared" si="62"/>
        <v>0</v>
      </c>
      <c r="W276" s="1571">
        <f t="shared" si="62"/>
        <v>0</v>
      </c>
      <c r="X276" s="1582"/>
    </row>
    <row r="277" spans="1:24" ht="12.75" x14ac:dyDescent="0.2">
      <c r="A277" s="349"/>
      <c r="B277" s="632" t="s">
        <v>1209</v>
      </c>
      <c r="C277" s="1571">
        <f>C81</f>
        <v>10941.299372306214</v>
      </c>
      <c r="D277" s="1571">
        <f t="shared" ref="D277:R277" si="63">D81</f>
        <v>8438.7725700720948</v>
      </c>
      <c r="E277" s="1571">
        <f t="shared" si="63"/>
        <v>2031.1335042220039</v>
      </c>
      <c r="F277" s="1571">
        <f t="shared" si="63"/>
        <v>471.39329801211483</v>
      </c>
      <c r="G277" s="1571">
        <f t="shared" si="63"/>
        <v>0</v>
      </c>
      <c r="H277" s="1571">
        <f t="shared" si="63"/>
        <v>0</v>
      </c>
      <c r="I277" s="1571">
        <f t="shared" si="63"/>
        <v>0</v>
      </c>
      <c r="J277" s="1571">
        <f t="shared" si="63"/>
        <v>0</v>
      </c>
      <c r="K277" s="1571">
        <f t="shared" si="63"/>
        <v>0</v>
      </c>
      <c r="L277" s="1571">
        <f t="shared" si="63"/>
        <v>0</v>
      </c>
      <c r="M277" s="1571">
        <f t="shared" si="63"/>
        <v>0</v>
      </c>
      <c r="N277" s="1571">
        <f t="shared" si="63"/>
        <v>0</v>
      </c>
      <c r="O277" s="1571">
        <f t="shared" si="63"/>
        <v>0</v>
      </c>
      <c r="P277" s="1571">
        <f t="shared" si="63"/>
        <v>0</v>
      </c>
      <c r="Q277" s="1571">
        <f t="shared" si="63"/>
        <v>0</v>
      </c>
      <c r="R277" s="1571">
        <f t="shared" si="63"/>
        <v>0</v>
      </c>
      <c r="S277" s="1571">
        <f t="shared" si="62"/>
        <v>0</v>
      </c>
      <c r="T277" s="1571">
        <f t="shared" si="62"/>
        <v>0</v>
      </c>
      <c r="U277" s="1571">
        <f t="shared" si="62"/>
        <v>0</v>
      </c>
      <c r="V277" s="1571">
        <f t="shared" si="62"/>
        <v>0</v>
      </c>
      <c r="W277" s="1571">
        <f t="shared" si="62"/>
        <v>0</v>
      </c>
      <c r="X277" s="1582"/>
    </row>
    <row r="278" spans="1:24" ht="12.75" x14ac:dyDescent="0.2">
      <c r="A278" s="349"/>
      <c r="B278" s="632" t="s">
        <v>1210</v>
      </c>
      <c r="C278" s="1571">
        <f>C82</f>
        <v>71998.964691481378</v>
      </c>
      <c r="D278" s="1571">
        <f t="shared" si="62"/>
        <v>55531.145583122423</v>
      </c>
      <c r="E278" s="1571">
        <f t="shared" si="62"/>
        <v>13365.826532844467</v>
      </c>
      <c r="F278" s="1571">
        <f t="shared" si="62"/>
        <v>3101.9925755144895</v>
      </c>
      <c r="G278" s="1571">
        <f t="shared" si="62"/>
        <v>0</v>
      </c>
      <c r="H278" s="1571">
        <f t="shared" si="62"/>
        <v>0</v>
      </c>
      <c r="I278" s="1571">
        <f t="shared" si="62"/>
        <v>0</v>
      </c>
      <c r="J278" s="1571">
        <f t="shared" si="62"/>
        <v>0</v>
      </c>
      <c r="K278" s="1571">
        <f t="shared" si="62"/>
        <v>0</v>
      </c>
      <c r="L278" s="1571">
        <f t="shared" si="62"/>
        <v>0</v>
      </c>
      <c r="M278" s="1571">
        <f t="shared" si="62"/>
        <v>0</v>
      </c>
      <c r="N278" s="1571">
        <f t="shared" si="62"/>
        <v>0</v>
      </c>
      <c r="O278" s="1571">
        <f t="shared" si="62"/>
        <v>0</v>
      </c>
      <c r="P278" s="1571">
        <f t="shared" si="62"/>
        <v>0</v>
      </c>
      <c r="Q278" s="1571">
        <f t="shared" si="62"/>
        <v>0</v>
      </c>
      <c r="R278" s="1571">
        <f t="shared" si="62"/>
        <v>0</v>
      </c>
      <c r="S278" s="1571">
        <f t="shared" si="62"/>
        <v>0</v>
      </c>
      <c r="T278" s="1571">
        <f t="shared" si="62"/>
        <v>0</v>
      </c>
      <c r="U278" s="1571">
        <f t="shared" si="62"/>
        <v>0</v>
      </c>
      <c r="V278" s="1571">
        <f t="shared" si="62"/>
        <v>0</v>
      </c>
      <c r="W278" s="1571">
        <f t="shared" si="62"/>
        <v>0</v>
      </c>
      <c r="X278" s="1582"/>
    </row>
    <row r="279" spans="1:24" ht="12.75" x14ac:dyDescent="0.2">
      <c r="A279" s="349"/>
      <c r="B279" s="632" t="s">
        <v>1211</v>
      </c>
      <c r="C279" s="1571">
        <f>C83</f>
        <v>130935.15030339836</v>
      </c>
      <c r="D279" s="1571">
        <f t="shared" si="62"/>
        <v>100987.27008926425</v>
      </c>
      <c r="E279" s="1571">
        <f t="shared" si="62"/>
        <v>24306.689874030919</v>
      </c>
      <c r="F279" s="1571">
        <f t="shared" si="62"/>
        <v>5641.1903401031905</v>
      </c>
      <c r="G279" s="1571">
        <f t="shared" si="62"/>
        <v>0</v>
      </c>
      <c r="H279" s="1571">
        <f t="shared" si="62"/>
        <v>0</v>
      </c>
      <c r="I279" s="1571">
        <f t="shared" si="62"/>
        <v>0</v>
      </c>
      <c r="J279" s="1571">
        <f t="shared" si="62"/>
        <v>0</v>
      </c>
      <c r="K279" s="1571">
        <f t="shared" si="62"/>
        <v>0</v>
      </c>
      <c r="L279" s="1571">
        <f t="shared" si="62"/>
        <v>0</v>
      </c>
      <c r="M279" s="1571">
        <f t="shared" si="62"/>
        <v>0</v>
      </c>
      <c r="N279" s="1571">
        <f t="shared" si="62"/>
        <v>0</v>
      </c>
      <c r="O279" s="1571">
        <f t="shared" si="62"/>
        <v>0</v>
      </c>
      <c r="P279" s="1571">
        <f t="shared" si="62"/>
        <v>0</v>
      </c>
      <c r="Q279" s="1571">
        <f t="shared" si="62"/>
        <v>0</v>
      </c>
      <c r="R279" s="1571">
        <f t="shared" si="62"/>
        <v>0</v>
      </c>
      <c r="S279" s="1571">
        <f t="shared" si="62"/>
        <v>0</v>
      </c>
      <c r="T279" s="1571">
        <f t="shared" si="62"/>
        <v>0</v>
      </c>
      <c r="U279" s="1571">
        <f t="shared" si="62"/>
        <v>0</v>
      </c>
      <c r="V279" s="1571">
        <f t="shared" si="62"/>
        <v>0</v>
      </c>
      <c r="W279" s="1571">
        <f t="shared" si="62"/>
        <v>0</v>
      </c>
      <c r="X279" s="1582"/>
    </row>
    <row r="280" spans="1:24" ht="12.75" x14ac:dyDescent="0.2">
      <c r="A280" s="630"/>
      <c r="B280" s="634"/>
      <c r="C280" s="1570"/>
      <c r="D280" s="1570"/>
      <c r="E280" s="1570"/>
      <c r="F280" s="1570"/>
      <c r="G280" s="1570"/>
      <c r="H280" s="1570"/>
      <c r="I280" s="1570"/>
      <c r="J280" s="1570"/>
      <c r="K280" s="1570"/>
      <c r="L280" s="1570"/>
      <c r="M280" s="1570"/>
      <c r="N280" s="1570"/>
      <c r="O280" s="1570"/>
      <c r="P280" s="1570"/>
      <c r="Q280" s="1570"/>
      <c r="R280" s="1570"/>
      <c r="S280" s="1570"/>
      <c r="T280" s="1570"/>
      <c r="U280" s="1570"/>
      <c r="V280" s="1570"/>
      <c r="W280" s="1570"/>
      <c r="X280" s="1583"/>
    </row>
    <row r="281" spans="1:24" ht="13.5" thickBot="1" x14ac:dyDescent="0.25">
      <c r="A281" s="602"/>
      <c r="B281" s="858" t="s">
        <v>682</v>
      </c>
      <c r="C281" s="1579">
        <f>SUM(C276:C279,C274,C259)</f>
        <v>3695889.1915671853</v>
      </c>
      <c r="D281" s="1579">
        <f t="shared" ref="D281:W281" si="64">SUM(D276:D279,D274,D259)</f>
        <v>3083687.9647086957</v>
      </c>
      <c r="E281" s="1579">
        <f t="shared" si="64"/>
        <v>452874.9169095261</v>
      </c>
      <c r="F281" s="1579">
        <f t="shared" si="64"/>
        <v>59258.748267088027</v>
      </c>
      <c r="G281" s="1579">
        <f t="shared" si="64"/>
        <v>0</v>
      </c>
      <c r="H281" s="1579">
        <f t="shared" si="64"/>
        <v>0</v>
      </c>
      <c r="I281" s="1579">
        <f t="shared" si="64"/>
        <v>0</v>
      </c>
      <c r="J281" s="1579">
        <f t="shared" si="64"/>
        <v>82383.303673884991</v>
      </c>
      <c r="K281" s="1579">
        <f t="shared" si="64"/>
        <v>8915.2090850017084</v>
      </c>
      <c r="L281" s="1579">
        <f t="shared" si="64"/>
        <v>8769.0489229886807</v>
      </c>
      <c r="M281" s="1579">
        <f t="shared" si="64"/>
        <v>0</v>
      </c>
      <c r="N281" s="1579">
        <f t="shared" si="64"/>
        <v>0</v>
      </c>
      <c r="O281" s="1579">
        <f t="shared" si="64"/>
        <v>0</v>
      </c>
      <c r="P281" s="1579">
        <f t="shared" si="64"/>
        <v>0</v>
      </c>
      <c r="Q281" s="1579">
        <f t="shared" si="64"/>
        <v>0</v>
      </c>
      <c r="R281" s="1579">
        <f t="shared" si="64"/>
        <v>0</v>
      </c>
      <c r="S281" s="1579">
        <f t="shared" si="64"/>
        <v>0</v>
      </c>
      <c r="T281" s="1579">
        <f t="shared" si="64"/>
        <v>0</v>
      </c>
      <c r="U281" s="1579">
        <f t="shared" si="64"/>
        <v>0</v>
      </c>
      <c r="V281" s="1579">
        <f t="shared" si="64"/>
        <v>0</v>
      </c>
      <c r="W281" s="1579">
        <f t="shared" si="64"/>
        <v>0</v>
      </c>
      <c r="X281" s="1585"/>
    </row>
    <row r="282" spans="1:24" ht="13.5" thickTop="1" x14ac:dyDescent="0.2">
      <c r="A282" s="602"/>
      <c r="C282" s="1017"/>
      <c r="E282" s="1573"/>
      <c r="F282" s="1578"/>
      <c r="X282" s="540"/>
    </row>
    <row r="283" spans="1:24" ht="12.75" x14ac:dyDescent="0.2">
      <c r="A283" s="1193"/>
      <c r="C283" s="1017"/>
      <c r="E283" s="1574"/>
      <c r="F283" s="1578"/>
      <c r="X283" s="540"/>
    </row>
    <row r="284" spans="1:24" ht="23.25" x14ac:dyDescent="0.2">
      <c r="A284" s="2560" t="s">
        <v>1580</v>
      </c>
      <c r="B284" s="2560"/>
      <c r="C284" s="1017"/>
      <c r="E284" s="1193"/>
      <c r="F284" s="600"/>
      <c r="X284" s="540"/>
    </row>
    <row r="285" spans="1:24" ht="23.25" x14ac:dyDescent="0.2">
      <c r="A285" s="666" t="s">
        <v>1448</v>
      </c>
      <c r="B285" s="588"/>
      <c r="C285" s="1017"/>
      <c r="E285" s="1567"/>
      <c r="F285" s="600"/>
      <c r="X285" s="540"/>
    </row>
    <row r="286" spans="1:24" ht="15" x14ac:dyDescent="0.2">
      <c r="A286" s="2562"/>
      <c r="B286" s="2562"/>
      <c r="C286" s="1017"/>
      <c r="E286" s="1563"/>
      <c r="F286" s="600"/>
      <c r="X286" s="540"/>
    </row>
    <row r="287" spans="1:24" ht="12.75" x14ac:dyDescent="0.2">
      <c r="A287" s="577"/>
      <c r="B287" s="577"/>
      <c r="C287" s="1017"/>
      <c r="E287" s="1564"/>
      <c r="F287" s="600"/>
      <c r="X287" s="540"/>
    </row>
    <row r="288" spans="1:24" ht="38.25" x14ac:dyDescent="0.2">
      <c r="A288" s="1565"/>
      <c r="B288" s="667" t="s">
        <v>318</v>
      </c>
      <c r="C288" s="1580" t="str">
        <f>C247</f>
        <v>Total</v>
      </c>
      <c r="D288" s="1580" t="str">
        <f>D247</f>
        <v>Residential</v>
      </c>
      <c r="E288" s="1580" t="str">
        <f>E247</f>
        <v>GS &lt;50</v>
      </c>
      <c r="F288" s="1580" t="str">
        <f>F247</f>
        <v>GS&gt;50-Regular</v>
      </c>
      <c r="G288" s="1580" t="str">
        <f t="shared" ref="G288:P288" si="65">G247</f>
        <v>GS&gt; 50-TOU</v>
      </c>
      <c r="H288" s="1580" t="str">
        <f t="shared" si="65"/>
        <v>GS &gt;50-Intermediate</v>
      </c>
      <c r="I288" s="1580" t="str">
        <f t="shared" si="65"/>
        <v>Large Use &gt;5MW</v>
      </c>
      <c r="J288" s="1580" t="str">
        <f t="shared" si="65"/>
        <v>Street Light</v>
      </c>
      <c r="K288" s="1580" t="str">
        <f t="shared" si="65"/>
        <v>Sentinel</v>
      </c>
      <c r="L288" s="1580" t="str">
        <f t="shared" si="65"/>
        <v>Unmetered Scattered Load</v>
      </c>
      <c r="M288" s="1580" t="str">
        <f t="shared" si="65"/>
        <v>Embedded Distributor</v>
      </c>
      <c r="N288" s="1580" t="str">
        <f t="shared" si="65"/>
        <v>Back-up/Standby Power</v>
      </c>
      <c r="O288" s="1580" t="str">
        <f t="shared" si="65"/>
        <v>Rate Class 1</v>
      </c>
      <c r="P288" s="1580" t="str">
        <f t="shared" si="65"/>
        <v>Rate class 2</v>
      </c>
      <c r="Q288" s="1580" t="str">
        <f>Q247</f>
        <v>Rate class 3</v>
      </c>
      <c r="R288" s="1580" t="str">
        <f t="shared" ref="R288:W288" si="66">R247</f>
        <v>Rate class 4</v>
      </c>
      <c r="S288" s="1580" t="str">
        <f t="shared" si="66"/>
        <v>Rate class 5</v>
      </c>
      <c r="T288" s="1580" t="str">
        <f t="shared" si="66"/>
        <v>Rate class 6</v>
      </c>
      <c r="U288" s="1580" t="str">
        <f t="shared" si="66"/>
        <v>Rate class 7</v>
      </c>
      <c r="V288" s="1580" t="str">
        <f t="shared" si="66"/>
        <v>Rate class 8</v>
      </c>
      <c r="W288" s="1580" t="str">
        <f t="shared" si="66"/>
        <v>Rate class 9</v>
      </c>
      <c r="X288" s="1592"/>
    </row>
    <row r="289" spans="1:24" ht="12.75" x14ac:dyDescent="0.2">
      <c r="A289" s="593"/>
      <c r="B289" s="594" t="s">
        <v>337</v>
      </c>
      <c r="C289" s="1017"/>
      <c r="D289" s="1017"/>
      <c r="E289" s="1017"/>
      <c r="F289" s="1017"/>
      <c r="G289" s="1017"/>
      <c r="H289" s="1017"/>
      <c r="I289" s="1017"/>
      <c r="J289" s="1017"/>
      <c r="K289" s="1017"/>
      <c r="L289" s="1017"/>
      <c r="M289" s="1017"/>
      <c r="N289" s="1017"/>
      <c r="O289" s="1017"/>
      <c r="P289" s="1017"/>
      <c r="Q289" s="1017"/>
      <c r="R289" s="1017"/>
      <c r="S289" s="1017"/>
      <c r="T289" s="1017"/>
      <c r="U289" s="1017"/>
      <c r="V289" s="1017"/>
      <c r="W289" s="1017"/>
      <c r="X289" s="1593"/>
    </row>
    <row r="290" spans="1:24" ht="12.75" x14ac:dyDescent="0.2">
      <c r="A290" s="599"/>
      <c r="B290" s="1017" t="s">
        <v>774</v>
      </c>
      <c r="C290" s="1571">
        <f>C92</f>
        <v>9261664</v>
      </c>
      <c r="D290" s="1571">
        <f>D92</f>
        <v>7141521.7416498447</v>
      </c>
      <c r="E290" s="1571">
        <f>E92</f>
        <v>1720751.4383761894</v>
      </c>
      <c r="F290" s="1571">
        <f>F92</f>
        <v>399390.81997396564</v>
      </c>
      <c r="G290" s="1571">
        <f t="shared" ref="G290:P290" si="67">G92</f>
        <v>0</v>
      </c>
      <c r="H290" s="1571">
        <f t="shared" si="67"/>
        <v>0</v>
      </c>
      <c r="I290" s="1571">
        <f t="shared" si="67"/>
        <v>0</v>
      </c>
      <c r="J290" s="1571">
        <f t="shared" si="67"/>
        <v>0</v>
      </c>
      <c r="K290" s="1571">
        <f t="shared" si="67"/>
        <v>0</v>
      </c>
      <c r="L290" s="1571">
        <f t="shared" si="67"/>
        <v>0</v>
      </c>
      <c r="M290" s="1571">
        <f t="shared" si="67"/>
        <v>0</v>
      </c>
      <c r="N290" s="1571">
        <f t="shared" si="67"/>
        <v>0</v>
      </c>
      <c r="O290" s="1571">
        <f t="shared" si="67"/>
        <v>0</v>
      </c>
      <c r="P290" s="1571">
        <f t="shared" si="67"/>
        <v>0</v>
      </c>
      <c r="Q290" s="1571">
        <f>Q92</f>
        <v>0</v>
      </c>
      <c r="R290" s="1571">
        <f t="shared" ref="R290:W290" si="68">R92</f>
        <v>0</v>
      </c>
      <c r="S290" s="1571">
        <f t="shared" si="68"/>
        <v>0</v>
      </c>
      <c r="T290" s="1571">
        <f t="shared" si="68"/>
        <v>0</v>
      </c>
      <c r="U290" s="1571">
        <f t="shared" si="68"/>
        <v>0</v>
      </c>
      <c r="V290" s="1571">
        <f t="shared" si="68"/>
        <v>0</v>
      </c>
      <c r="W290" s="1571">
        <f t="shared" si="68"/>
        <v>0</v>
      </c>
      <c r="X290" s="1582"/>
    </row>
    <row r="291" spans="1:24" ht="12.75" x14ac:dyDescent="0.2">
      <c r="A291" s="609"/>
      <c r="B291" s="603"/>
      <c r="C291" s="1571"/>
      <c r="D291" s="1571"/>
      <c r="E291" s="1571"/>
      <c r="F291" s="1571"/>
      <c r="G291" s="1571"/>
      <c r="H291" s="1571"/>
      <c r="I291" s="1571"/>
      <c r="J291" s="1571"/>
      <c r="K291" s="1571"/>
      <c r="L291" s="1571"/>
      <c r="M291" s="1571"/>
      <c r="N291" s="1571"/>
      <c r="O291" s="1571"/>
      <c r="P291" s="1571"/>
      <c r="Q291" s="1571"/>
      <c r="R291" s="1571"/>
      <c r="S291" s="1571"/>
      <c r="T291" s="1571"/>
      <c r="U291" s="1571"/>
      <c r="V291" s="1571"/>
      <c r="W291" s="1571"/>
      <c r="X291" s="1582"/>
    </row>
    <row r="292" spans="1:24" ht="12.75" x14ac:dyDescent="0.2">
      <c r="A292" s="599"/>
      <c r="B292" s="594" t="s">
        <v>0</v>
      </c>
      <c r="C292" s="1571"/>
      <c r="D292" s="1571"/>
      <c r="E292" s="1571"/>
      <c r="F292" s="1571"/>
      <c r="G292" s="1571"/>
      <c r="H292" s="1571"/>
      <c r="I292" s="1571"/>
      <c r="J292" s="1571"/>
      <c r="K292" s="1571"/>
      <c r="L292" s="1571"/>
      <c r="M292" s="1571"/>
      <c r="N292" s="1571"/>
      <c r="O292" s="1571"/>
      <c r="P292" s="1571"/>
      <c r="Q292" s="1571"/>
      <c r="R292" s="1571"/>
      <c r="S292" s="1571"/>
      <c r="T292" s="1571"/>
      <c r="U292" s="1571"/>
      <c r="V292" s="1571"/>
      <c r="W292" s="1571"/>
      <c r="X292" s="1582"/>
    </row>
    <row r="293" spans="1:24" ht="25.5" x14ac:dyDescent="0.2">
      <c r="A293" s="599"/>
      <c r="B293" s="1044" t="s">
        <v>849</v>
      </c>
      <c r="C293" s="1586">
        <f>C95</f>
        <v>-5740770.5986000001</v>
      </c>
      <c r="D293" s="1586">
        <f>D95</f>
        <v>-4426616.863203642</v>
      </c>
      <c r="E293" s="1586">
        <f>E95</f>
        <v>-1066594.4332388528</v>
      </c>
      <c r="F293" s="1586">
        <f>F95</f>
        <v>-247559.3021575051</v>
      </c>
      <c r="G293" s="1586">
        <f t="shared" ref="G293:P293" si="69">G95</f>
        <v>0</v>
      </c>
      <c r="H293" s="1586">
        <f t="shared" si="69"/>
        <v>0</v>
      </c>
      <c r="I293" s="1586">
        <f t="shared" si="69"/>
        <v>0</v>
      </c>
      <c r="J293" s="1586">
        <f t="shared" si="69"/>
        <v>0</v>
      </c>
      <c r="K293" s="1586">
        <f t="shared" si="69"/>
        <v>0</v>
      </c>
      <c r="L293" s="1586">
        <f t="shared" si="69"/>
        <v>0</v>
      </c>
      <c r="M293" s="1586">
        <f t="shared" si="69"/>
        <v>0</v>
      </c>
      <c r="N293" s="1586">
        <f t="shared" si="69"/>
        <v>0</v>
      </c>
      <c r="O293" s="1586">
        <f t="shared" si="69"/>
        <v>0</v>
      </c>
      <c r="P293" s="1586">
        <f t="shared" si="69"/>
        <v>0</v>
      </c>
      <c r="Q293" s="1586">
        <f>Q95</f>
        <v>0</v>
      </c>
      <c r="R293" s="1586">
        <f t="shared" ref="R293:W293" si="70">R95</f>
        <v>0</v>
      </c>
      <c r="S293" s="1586">
        <f t="shared" si="70"/>
        <v>0</v>
      </c>
      <c r="T293" s="1586">
        <f t="shared" si="70"/>
        <v>0</v>
      </c>
      <c r="U293" s="1586">
        <f t="shared" si="70"/>
        <v>0</v>
      </c>
      <c r="V293" s="1586">
        <f t="shared" si="70"/>
        <v>0</v>
      </c>
      <c r="W293" s="1586">
        <f t="shared" si="70"/>
        <v>0</v>
      </c>
      <c r="X293" s="1594"/>
    </row>
    <row r="294" spans="1:24" ht="12.75" x14ac:dyDescent="0.2">
      <c r="A294" s="607"/>
      <c r="B294" s="197" t="s">
        <v>1206</v>
      </c>
      <c r="C294" s="1586">
        <f t="shared" ref="C294:E296" si="71">C96</f>
        <v>3520893.4013999999</v>
      </c>
      <c r="D294" s="1586">
        <f t="shared" si="71"/>
        <v>2714904.8784462027</v>
      </c>
      <c r="E294" s="1586">
        <f t="shared" si="71"/>
        <v>654157.00513733667</v>
      </c>
      <c r="F294" s="1586">
        <f t="shared" ref="F294:S294" si="72">F96</f>
        <v>151831.51781646055</v>
      </c>
      <c r="G294" s="1586">
        <f t="shared" si="72"/>
        <v>0</v>
      </c>
      <c r="H294" s="1586">
        <f t="shared" si="72"/>
        <v>0</v>
      </c>
      <c r="I294" s="1586">
        <f t="shared" si="72"/>
        <v>0</v>
      </c>
      <c r="J294" s="1586">
        <f t="shared" si="72"/>
        <v>0</v>
      </c>
      <c r="K294" s="1586">
        <f t="shared" si="72"/>
        <v>0</v>
      </c>
      <c r="L294" s="1586">
        <f t="shared" si="72"/>
        <v>0</v>
      </c>
      <c r="M294" s="1586">
        <f t="shared" si="72"/>
        <v>0</v>
      </c>
      <c r="N294" s="1586">
        <f t="shared" si="72"/>
        <v>0</v>
      </c>
      <c r="O294" s="1586">
        <f t="shared" si="72"/>
        <v>0</v>
      </c>
      <c r="P294" s="1586">
        <f t="shared" si="72"/>
        <v>0</v>
      </c>
      <c r="Q294" s="1586">
        <f t="shared" si="72"/>
        <v>0</v>
      </c>
      <c r="R294" s="1586">
        <f t="shared" si="72"/>
        <v>0</v>
      </c>
      <c r="S294" s="1586">
        <f t="shared" si="72"/>
        <v>0</v>
      </c>
      <c r="T294" s="1586">
        <f t="shared" ref="T294:W296" si="73">T96</f>
        <v>0</v>
      </c>
      <c r="U294" s="1586">
        <f t="shared" si="73"/>
        <v>0</v>
      </c>
      <c r="V294" s="1586">
        <f t="shared" si="73"/>
        <v>0</v>
      </c>
      <c r="W294" s="1586">
        <f t="shared" si="73"/>
        <v>0</v>
      </c>
      <c r="X294" s="1594"/>
    </row>
    <row r="295" spans="1:24" ht="12.75" x14ac:dyDescent="0.2">
      <c r="A295" s="599"/>
      <c r="B295" s="197" t="s">
        <v>1212</v>
      </c>
      <c r="C295" s="1586">
        <f t="shared" si="71"/>
        <v>486387.65578211093</v>
      </c>
      <c r="D295" s="1586">
        <f t="shared" si="71"/>
        <v>374272.26654651808</v>
      </c>
      <c r="E295" s="1586">
        <f t="shared" si="71"/>
        <v>90983.861704387731</v>
      </c>
      <c r="F295" s="1586">
        <f t="shared" ref="F295:S295" si="74">F97</f>
        <v>21131.527531205149</v>
      </c>
      <c r="G295" s="1586">
        <f t="shared" si="74"/>
        <v>0</v>
      </c>
      <c r="H295" s="1586">
        <f t="shared" si="74"/>
        <v>0</v>
      </c>
      <c r="I295" s="1586">
        <f t="shared" si="74"/>
        <v>0</v>
      </c>
      <c r="J295" s="1586">
        <f t="shared" si="74"/>
        <v>0</v>
      </c>
      <c r="K295" s="1586">
        <f t="shared" si="74"/>
        <v>0</v>
      </c>
      <c r="L295" s="1586">
        <f t="shared" si="74"/>
        <v>0</v>
      </c>
      <c r="M295" s="1586">
        <f t="shared" si="74"/>
        <v>0</v>
      </c>
      <c r="N295" s="1586">
        <f t="shared" si="74"/>
        <v>0</v>
      </c>
      <c r="O295" s="1586">
        <f t="shared" si="74"/>
        <v>0</v>
      </c>
      <c r="P295" s="1586">
        <f t="shared" si="74"/>
        <v>0</v>
      </c>
      <c r="Q295" s="1586">
        <f t="shared" si="74"/>
        <v>0</v>
      </c>
      <c r="R295" s="1586">
        <f t="shared" si="74"/>
        <v>0</v>
      </c>
      <c r="S295" s="1586">
        <f t="shared" si="74"/>
        <v>0</v>
      </c>
      <c r="T295" s="1586">
        <f t="shared" si="73"/>
        <v>0</v>
      </c>
      <c r="U295" s="1586">
        <f t="shared" si="73"/>
        <v>0</v>
      </c>
      <c r="V295" s="1586">
        <f t="shared" si="73"/>
        <v>0</v>
      </c>
      <c r="W295" s="1586">
        <f t="shared" si="73"/>
        <v>0</v>
      </c>
      <c r="X295" s="1594"/>
    </row>
    <row r="296" spans="1:24" ht="25.5" x14ac:dyDescent="0.2">
      <c r="A296" s="599"/>
      <c r="B296" s="197" t="s">
        <v>1213</v>
      </c>
      <c r="C296" s="1586">
        <f t="shared" si="71"/>
        <v>4007281.0571821113</v>
      </c>
      <c r="D296" s="1586">
        <f t="shared" si="71"/>
        <v>3089177.1449927208</v>
      </c>
      <c r="E296" s="1586">
        <f t="shared" si="71"/>
        <v>745140.86684172438</v>
      </c>
      <c r="F296" s="1586">
        <f t="shared" ref="F296:S296" si="75">F98</f>
        <v>172963.0453476657</v>
      </c>
      <c r="G296" s="1586">
        <f t="shared" si="75"/>
        <v>0</v>
      </c>
      <c r="H296" s="1586">
        <f t="shared" si="75"/>
        <v>0</v>
      </c>
      <c r="I296" s="1586">
        <f t="shared" si="75"/>
        <v>0</v>
      </c>
      <c r="J296" s="1586">
        <f t="shared" si="75"/>
        <v>0</v>
      </c>
      <c r="K296" s="1586">
        <f t="shared" si="75"/>
        <v>0</v>
      </c>
      <c r="L296" s="1586">
        <f t="shared" si="75"/>
        <v>0</v>
      </c>
      <c r="M296" s="1586">
        <f t="shared" si="75"/>
        <v>0</v>
      </c>
      <c r="N296" s="1586">
        <f t="shared" si="75"/>
        <v>0</v>
      </c>
      <c r="O296" s="1586">
        <f t="shared" si="75"/>
        <v>0</v>
      </c>
      <c r="P296" s="1586">
        <f t="shared" si="75"/>
        <v>0</v>
      </c>
      <c r="Q296" s="1586">
        <f t="shared" si="75"/>
        <v>0</v>
      </c>
      <c r="R296" s="1586">
        <f t="shared" si="75"/>
        <v>0</v>
      </c>
      <c r="S296" s="1586">
        <f t="shared" si="75"/>
        <v>0</v>
      </c>
      <c r="T296" s="1586">
        <f t="shared" si="73"/>
        <v>0</v>
      </c>
      <c r="U296" s="1586">
        <f t="shared" si="73"/>
        <v>0</v>
      </c>
      <c r="V296" s="1586">
        <f t="shared" si="73"/>
        <v>0</v>
      </c>
      <c r="W296" s="1586">
        <f t="shared" si="73"/>
        <v>0</v>
      </c>
      <c r="X296" s="1594"/>
    </row>
    <row r="297" spans="1:24" ht="12.75" x14ac:dyDescent="0.2">
      <c r="A297" s="609"/>
      <c r="B297" s="594" t="s">
        <v>850</v>
      </c>
      <c r="C297" s="1571"/>
      <c r="D297" s="1571"/>
      <c r="E297" s="1571"/>
      <c r="F297" s="1571"/>
      <c r="G297" s="1571"/>
      <c r="H297" s="1571"/>
      <c r="I297" s="1571"/>
      <c r="J297" s="1571"/>
      <c r="K297" s="1571"/>
      <c r="L297" s="1571"/>
      <c r="M297" s="1571"/>
      <c r="N297" s="1571"/>
      <c r="O297" s="1571"/>
      <c r="P297" s="1571"/>
      <c r="Q297" s="1571"/>
      <c r="R297" s="1571"/>
      <c r="S297" s="1571"/>
      <c r="T297" s="1571"/>
      <c r="U297" s="1571"/>
      <c r="V297" s="1571"/>
      <c r="W297" s="1571"/>
      <c r="X297" s="1582"/>
    </row>
    <row r="298" spans="1:24" ht="12.75" x14ac:dyDescent="0.2">
      <c r="A298" s="349"/>
      <c r="B298" s="610" t="s">
        <v>1274</v>
      </c>
      <c r="C298" s="1571">
        <f>SUMIF($Z$101:$Z$105,$B298,C$101:C$105)</f>
        <v>-36844.999999999993</v>
      </c>
      <c r="D298" s="1571">
        <f t="shared" ref="D298:W300" si="76">SUMIF($Z$101:$Z$105,$B298,D$101:D$105)</f>
        <v>-25114.74726440389</v>
      </c>
      <c r="E298" s="1571">
        <f t="shared" si="76"/>
        <v>-4795.861984386278</v>
      </c>
      <c r="F298" s="1571">
        <f t="shared" si="76"/>
        <v>-6180.3294522527458</v>
      </c>
      <c r="G298" s="1571">
        <f t="shared" si="76"/>
        <v>0</v>
      </c>
      <c r="H298" s="1571">
        <f t="shared" si="76"/>
        <v>0</v>
      </c>
      <c r="I298" s="1571">
        <f t="shared" si="76"/>
        <v>0</v>
      </c>
      <c r="J298" s="1571">
        <f t="shared" si="76"/>
        <v>-613.62392371695216</v>
      </c>
      <c r="K298" s="1571">
        <f t="shared" si="76"/>
        <v>-73.175082041776292</v>
      </c>
      <c r="L298" s="1571">
        <f t="shared" si="76"/>
        <v>-67.262293198349951</v>
      </c>
      <c r="M298" s="1571">
        <f t="shared" si="76"/>
        <v>0</v>
      </c>
      <c r="N298" s="1571">
        <f t="shared" si="76"/>
        <v>0</v>
      </c>
      <c r="O298" s="1571">
        <f t="shared" si="76"/>
        <v>0</v>
      </c>
      <c r="P298" s="1571">
        <f t="shared" si="76"/>
        <v>0</v>
      </c>
      <c r="Q298" s="1571">
        <f>SUMIF($Z$101:$Z$105,$B298,Q$101:Q$105)</f>
        <v>0</v>
      </c>
      <c r="R298" s="1571">
        <f t="shared" si="76"/>
        <v>0</v>
      </c>
      <c r="S298" s="1571">
        <f t="shared" si="76"/>
        <v>0</v>
      </c>
      <c r="T298" s="1571">
        <f t="shared" si="76"/>
        <v>0</v>
      </c>
      <c r="U298" s="1571">
        <f t="shared" si="76"/>
        <v>0</v>
      </c>
      <c r="V298" s="1571">
        <f t="shared" si="76"/>
        <v>0</v>
      </c>
      <c r="W298" s="1571">
        <f t="shared" si="76"/>
        <v>0</v>
      </c>
      <c r="X298" s="1582"/>
    </row>
    <row r="299" spans="1:24" ht="12.75" x14ac:dyDescent="0.2">
      <c r="A299" s="349"/>
      <c r="B299" s="610" t="s">
        <v>1186</v>
      </c>
      <c r="C299" s="1571">
        <f t="shared" ref="C299:R300" si="77">SUMIF($Z$101:$Z$105,$B299,C$101:C$105)</f>
        <v>0</v>
      </c>
      <c r="D299" s="1571">
        <f t="shared" si="77"/>
        <v>0</v>
      </c>
      <c r="E299" s="1571">
        <f t="shared" si="77"/>
        <v>0</v>
      </c>
      <c r="F299" s="1571">
        <f t="shared" si="77"/>
        <v>0</v>
      </c>
      <c r="G299" s="1571">
        <f t="shared" si="77"/>
        <v>0</v>
      </c>
      <c r="H299" s="1571">
        <f t="shared" si="77"/>
        <v>0</v>
      </c>
      <c r="I299" s="1571">
        <f t="shared" si="77"/>
        <v>0</v>
      </c>
      <c r="J299" s="1571">
        <f t="shared" si="77"/>
        <v>0</v>
      </c>
      <c r="K299" s="1571">
        <f t="shared" si="77"/>
        <v>0</v>
      </c>
      <c r="L299" s="1571">
        <f t="shared" si="77"/>
        <v>0</v>
      </c>
      <c r="M299" s="1571">
        <f t="shared" si="77"/>
        <v>0</v>
      </c>
      <c r="N299" s="1571">
        <f t="shared" si="77"/>
        <v>0</v>
      </c>
      <c r="O299" s="1571">
        <f t="shared" si="77"/>
        <v>0</v>
      </c>
      <c r="P299" s="1571">
        <f t="shared" si="77"/>
        <v>0</v>
      </c>
      <c r="Q299" s="1571">
        <f t="shared" si="77"/>
        <v>0</v>
      </c>
      <c r="R299" s="1571">
        <f t="shared" si="77"/>
        <v>0</v>
      </c>
      <c r="S299" s="1571">
        <f t="shared" si="76"/>
        <v>0</v>
      </c>
      <c r="T299" s="1571">
        <f t="shared" si="76"/>
        <v>0</v>
      </c>
      <c r="U299" s="1571">
        <f t="shared" si="76"/>
        <v>0</v>
      </c>
      <c r="V299" s="1571">
        <f t="shared" si="76"/>
        <v>0</v>
      </c>
      <c r="W299" s="1571">
        <f t="shared" si="76"/>
        <v>0</v>
      </c>
      <c r="X299" s="1582"/>
    </row>
    <row r="300" spans="1:24" ht="12.75" x14ac:dyDescent="0.2">
      <c r="A300" s="349"/>
      <c r="B300" s="610" t="s">
        <v>1346</v>
      </c>
      <c r="C300" s="1571">
        <f t="shared" si="77"/>
        <v>-156800</v>
      </c>
      <c r="D300" s="1571">
        <f t="shared" si="77"/>
        <v>-110682.16816441552</v>
      </c>
      <c r="E300" s="1571">
        <f t="shared" si="77"/>
        <v>-22436.54958783949</v>
      </c>
      <c r="F300" s="1571">
        <f t="shared" si="77"/>
        <v>-23505.555994673479</v>
      </c>
      <c r="G300" s="1571">
        <f t="shared" si="77"/>
        <v>0</v>
      </c>
      <c r="H300" s="1571">
        <f t="shared" si="77"/>
        <v>0</v>
      </c>
      <c r="I300" s="1571">
        <f t="shared" si="77"/>
        <v>0</v>
      </c>
      <c r="J300" s="1571">
        <f t="shared" si="77"/>
        <v>-25.008823915987456</v>
      </c>
      <c r="K300" s="1571">
        <f t="shared" si="77"/>
        <v>-99.833936373160881</v>
      </c>
      <c r="L300" s="1571">
        <f t="shared" si="77"/>
        <v>-50.883492782367398</v>
      </c>
      <c r="M300" s="1571">
        <f t="shared" si="77"/>
        <v>0</v>
      </c>
      <c r="N300" s="1571">
        <f t="shared" si="77"/>
        <v>0</v>
      </c>
      <c r="O300" s="1571">
        <f t="shared" si="77"/>
        <v>0</v>
      </c>
      <c r="P300" s="1571">
        <f t="shared" si="77"/>
        <v>0</v>
      </c>
      <c r="Q300" s="1571">
        <f t="shared" si="76"/>
        <v>0</v>
      </c>
      <c r="R300" s="1571">
        <f t="shared" si="76"/>
        <v>0</v>
      </c>
      <c r="S300" s="1571">
        <f t="shared" si="76"/>
        <v>0</v>
      </c>
      <c r="T300" s="1571">
        <f t="shared" si="76"/>
        <v>0</v>
      </c>
      <c r="U300" s="1571">
        <f t="shared" si="76"/>
        <v>0</v>
      </c>
      <c r="V300" s="1571">
        <f t="shared" si="76"/>
        <v>0</v>
      </c>
      <c r="W300" s="1571">
        <f t="shared" si="76"/>
        <v>0</v>
      </c>
      <c r="X300" s="1582"/>
    </row>
    <row r="301" spans="1:24" ht="12.75" x14ac:dyDescent="0.2">
      <c r="A301" s="349"/>
      <c r="B301" s="868" t="s">
        <v>708</v>
      </c>
      <c r="C301" s="1587">
        <f t="shared" ref="C301:W301" si="78">SUM(C298:C300)</f>
        <v>-193645</v>
      </c>
      <c r="D301" s="1587">
        <f t="shared" si="78"/>
        <v>-135796.9154288194</v>
      </c>
      <c r="E301" s="1587">
        <f t="shared" si="78"/>
        <v>-27232.41157222577</v>
      </c>
      <c r="F301" s="1587">
        <f t="shared" si="78"/>
        <v>-29685.885446926226</v>
      </c>
      <c r="G301" s="1587">
        <f t="shared" si="78"/>
        <v>0</v>
      </c>
      <c r="H301" s="1587">
        <f t="shared" si="78"/>
        <v>0</v>
      </c>
      <c r="I301" s="1587">
        <f t="shared" si="78"/>
        <v>0</v>
      </c>
      <c r="J301" s="1587">
        <f t="shared" si="78"/>
        <v>-638.63274763293964</v>
      </c>
      <c r="K301" s="1587">
        <f t="shared" si="78"/>
        <v>-173.00901841493717</v>
      </c>
      <c r="L301" s="1587">
        <f t="shared" si="78"/>
        <v>-118.14578598071735</v>
      </c>
      <c r="M301" s="1587">
        <f t="shared" si="78"/>
        <v>0</v>
      </c>
      <c r="N301" s="1587">
        <f t="shared" si="78"/>
        <v>0</v>
      </c>
      <c r="O301" s="1587">
        <f t="shared" si="78"/>
        <v>0</v>
      </c>
      <c r="P301" s="1587">
        <f t="shared" si="78"/>
        <v>0</v>
      </c>
      <c r="Q301" s="1587">
        <f t="shared" si="78"/>
        <v>0</v>
      </c>
      <c r="R301" s="1587">
        <f t="shared" si="78"/>
        <v>0</v>
      </c>
      <c r="S301" s="1587">
        <f t="shared" si="78"/>
        <v>0</v>
      </c>
      <c r="T301" s="1587">
        <f t="shared" si="78"/>
        <v>0</v>
      </c>
      <c r="U301" s="1587">
        <f t="shared" si="78"/>
        <v>0</v>
      </c>
      <c r="V301" s="1587">
        <f t="shared" si="78"/>
        <v>0</v>
      </c>
      <c r="W301" s="1587">
        <f t="shared" si="78"/>
        <v>0</v>
      </c>
      <c r="X301" s="1596"/>
    </row>
    <row r="302" spans="1:24" ht="12.75" x14ac:dyDescent="0.2">
      <c r="A302" s="349"/>
      <c r="B302" s="610"/>
      <c r="C302" s="1588"/>
      <c r="D302" s="1588"/>
      <c r="E302" s="1588"/>
      <c r="F302" s="1588"/>
      <c r="G302" s="1588"/>
      <c r="H302" s="1588"/>
      <c r="I302" s="1588"/>
      <c r="J302" s="1588"/>
      <c r="K302" s="1588"/>
      <c r="L302" s="1588"/>
      <c r="M302" s="1588"/>
      <c r="N302" s="1588"/>
      <c r="O302" s="1588"/>
      <c r="P302" s="1588"/>
      <c r="Q302" s="1588"/>
      <c r="R302" s="1588"/>
      <c r="S302" s="1588"/>
      <c r="T302" s="1588"/>
      <c r="U302" s="1588"/>
      <c r="V302" s="1588"/>
      <c r="W302" s="1588"/>
      <c r="X302" s="1595"/>
    </row>
    <row r="303" spans="1:24" ht="12.75" x14ac:dyDescent="0.2">
      <c r="A303" s="618"/>
      <c r="B303" s="594" t="s">
        <v>338</v>
      </c>
      <c r="C303" s="1588"/>
      <c r="D303" s="1588"/>
      <c r="E303" s="1588"/>
      <c r="F303" s="1588"/>
      <c r="G303" s="1588"/>
      <c r="H303" s="1588"/>
      <c r="I303" s="1588"/>
      <c r="J303" s="1588"/>
      <c r="K303" s="1588"/>
      <c r="L303" s="1588"/>
      <c r="M303" s="1588"/>
      <c r="N303" s="1588"/>
      <c r="O303" s="1588"/>
      <c r="P303" s="1588"/>
      <c r="Q303" s="1588"/>
      <c r="R303" s="1588"/>
      <c r="S303" s="1588"/>
      <c r="T303" s="1588"/>
      <c r="U303" s="1588"/>
      <c r="V303" s="1588"/>
      <c r="W303" s="1588"/>
      <c r="X303" s="1595"/>
    </row>
    <row r="304" spans="1:24" ht="12.75" x14ac:dyDescent="0.2">
      <c r="A304" s="1561"/>
      <c r="B304" s="1017" t="s">
        <v>774</v>
      </c>
      <c r="C304" s="1571">
        <f>SUMIF($Z$110:$Z$112,$B304,C$110:C$112)</f>
        <v>766462.95</v>
      </c>
      <c r="D304" s="1571">
        <f t="shared" ref="D304:S305" si="79">SUMIF($Z$110:$Z$112,$B304,D$110:D$112)</f>
        <v>591007.38502218144</v>
      </c>
      <c r="E304" s="1571">
        <f t="shared" si="79"/>
        <v>142403.37629118885</v>
      </c>
      <c r="F304" s="1571">
        <f t="shared" si="79"/>
        <v>33052.188686629597</v>
      </c>
      <c r="G304" s="1571">
        <f t="shared" si="79"/>
        <v>0</v>
      </c>
      <c r="H304" s="1571">
        <f t="shared" si="79"/>
        <v>0</v>
      </c>
      <c r="I304" s="1571">
        <f t="shared" si="79"/>
        <v>0</v>
      </c>
      <c r="J304" s="1571">
        <f t="shared" si="79"/>
        <v>0</v>
      </c>
      <c r="K304" s="1571">
        <f t="shared" si="79"/>
        <v>0</v>
      </c>
      <c r="L304" s="1571">
        <f t="shared" si="79"/>
        <v>0</v>
      </c>
      <c r="M304" s="1571">
        <f t="shared" si="79"/>
        <v>0</v>
      </c>
      <c r="N304" s="1571">
        <f t="shared" si="79"/>
        <v>0</v>
      </c>
      <c r="O304" s="1571">
        <f t="shared" si="79"/>
        <v>0</v>
      </c>
      <c r="P304" s="1571">
        <f t="shared" si="79"/>
        <v>0</v>
      </c>
      <c r="Q304" s="1571">
        <f>SUMIF($Z$110:$Z$112,$B304,Q$110:Q$112)</f>
        <v>0</v>
      </c>
      <c r="R304" s="1571">
        <f t="shared" si="79"/>
        <v>0</v>
      </c>
      <c r="S304" s="1571">
        <f t="shared" si="79"/>
        <v>0</v>
      </c>
      <c r="T304" s="1571">
        <f t="shared" ref="R304:W305" si="80">SUMIF($Z$110:$Z$112,$B304,T$110:T$112)</f>
        <v>0</v>
      </c>
      <c r="U304" s="1571">
        <f t="shared" si="80"/>
        <v>0</v>
      </c>
      <c r="V304" s="1571">
        <f t="shared" si="80"/>
        <v>0</v>
      </c>
      <c r="W304" s="1571">
        <f t="shared" si="80"/>
        <v>0</v>
      </c>
      <c r="X304" s="1582"/>
    </row>
    <row r="305" spans="1:24" ht="12.75" x14ac:dyDescent="0.2">
      <c r="A305" s="609"/>
      <c r="B305" s="1017" t="s">
        <v>704</v>
      </c>
      <c r="C305" s="1571">
        <f>SUMIF($Z$110:$Z$112,$B305,C$110:C$112)</f>
        <v>486618.43999999994</v>
      </c>
      <c r="D305" s="1571">
        <f t="shared" si="79"/>
        <v>359170.75333333336</v>
      </c>
      <c r="E305" s="1571">
        <f t="shared" si="79"/>
        <v>34933.376764917331</v>
      </c>
      <c r="F305" s="1571">
        <f t="shared" si="79"/>
        <v>4164.6848789839441</v>
      </c>
      <c r="G305" s="1571">
        <f t="shared" si="79"/>
        <v>0</v>
      </c>
      <c r="H305" s="1571">
        <f t="shared" si="79"/>
        <v>0</v>
      </c>
      <c r="I305" s="1571">
        <f t="shared" si="79"/>
        <v>0</v>
      </c>
      <c r="J305" s="1571">
        <f t="shared" si="79"/>
        <v>82943.86404984424</v>
      </c>
      <c r="K305" s="1571">
        <f t="shared" si="79"/>
        <v>2998.5731128684401</v>
      </c>
      <c r="L305" s="1571">
        <f t="shared" si="79"/>
        <v>2407.1878600527198</v>
      </c>
      <c r="M305" s="1571">
        <f t="shared" si="79"/>
        <v>0</v>
      </c>
      <c r="N305" s="1571">
        <f t="shared" si="79"/>
        <v>0</v>
      </c>
      <c r="O305" s="1571">
        <f t="shared" si="79"/>
        <v>0</v>
      </c>
      <c r="P305" s="1571">
        <f t="shared" si="79"/>
        <v>0</v>
      </c>
      <c r="Q305" s="1571">
        <f>SUMIF($Z$110:$Z$112,$B305,Q$110:Q$112)</f>
        <v>0</v>
      </c>
      <c r="R305" s="1571">
        <f t="shared" si="80"/>
        <v>0</v>
      </c>
      <c r="S305" s="1571">
        <f t="shared" si="80"/>
        <v>0</v>
      </c>
      <c r="T305" s="1571">
        <f t="shared" si="80"/>
        <v>0</v>
      </c>
      <c r="U305" s="1571">
        <f t="shared" si="80"/>
        <v>0</v>
      </c>
      <c r="V305" s="1571">
        <f t="shared" si="80"/>
        <v>0</v>
      </c>
      <c r="W305" s="1571">
        <f t="shared" si="80"/>
        <v>0</v>
      </c>
      <c r="X305" s="1582"/>
    </row>
    <row r="306" spans="1:24" ht="12.75" x14ac:dyDescent="0.2">
      <c r="A306" s="609"/>
      <c r="B306" s="868" t="s">
        <v>708</v>
      </c>
      <c r="C306" s="1587">
        <f t="shared" ref="C306:W306" si="81">SUM(C304:C305)</f>
        <v>1253081.3899999999</v>
      </c>
      <c r="D306" s="1587">
        <f t="shared" si="81"/>
        <v>950178.13835551473</v>
      </c>
      <c r="E306" s="1587">
        <f t="shared" si="81"/>
        <v>177336.75305610619</v>
      </c>
      <c r="F306" s="1587">
        <f t="shared" si="81"/>
        <v>37216.87356561354</v>
      </c>
      <c r="G306" s="1587">
        <f t="shared" si="81"/>
        <v>0</v>
      </c>
      <c r="H306" s="1587">
        <f t="shared" si="81"/>
        <v>0</v>
      </c>
      <c r="I306" s="1587">
        <f t="shared" si="81"/>
        <v>0</v>
      </c>
      <c r="J306" s="1587">
        <f t="shared" si="81"/>
        <v>82943.86404984424</v>
      </c>
      <c r="K306" s="1587">
        <f t="shared" si="81"/>
        <v>2998.5731128684401</v>
      </c>
      <c r="L306" s="1587">
        <f t="shared" si="81"/>
        <v>2407.1878600527198</v>
      </c>
      <c r="M306" s="1587">
        <f t="shared" si="81"/>
        <v>0</v>
      </c>
      <c r="N306" s="1587">
        <f t="shared" si="81"/>
        <v>0</v>
      </c>
      <c r="O306" s="1587">
        <f t="shared" si="81"/>
        <v>0</v>
      </c>
      <c r="P306" s="1587">
        <f t="shared" si="81"/>
        <v>0</v>
      </c>
      <c r="Q306" s="1587">
        <f t="shared" si="81"/>
        <v>0</v>
      </c>
      <c r="R306" s="1587">
        <f t="shared" si="81"/>
        <v>0</v>
      </c>
      <c r="S306" s="1587">
        <f t="shared" si="81"/>
        <v>0</v>
      </c>
      <c r="T306" s="1587">
        <f t="shared" si="81"/>
        <v>0</v>
      </c>
      <c r="U306" s="1587">
        <f t="shared" si="81"/>
        <v>0</v>
      </c>
      <c r="V306" s="1587">
        <f t="shared" si="81"/>
        <v>0</v>
      </c>
      <c r="W306" s="1587">
        <f t="shared" si="81"/>
        <v>0</v>
      </c>
      <c r="X306" s="1596"/>
    </row>
    <row r="307" spans="1:24" ht="12.75" x14ac:dyDescent="0.2">
      <c r="A307" s="349"/>
      <c r="C307" s="1588"/>
      <c r="D307" s="1588"/>
      <c r="E307" s="1588"/>
      <c r="F307" s="1588"/>
      <c r="G307" s="1588"/>
      <c r="H307" s="1588"/>
      <c r="I307" s="1588"/>
      <c r="J307" s="1588"/>
      <c r="K307" s="1588"/>
      <c r="L307" s="1588"/>
      <c r="M307" s="1588"/>
      <c r="N307" s="1588"/>
      <c r="O307" s="1588"/>
      <c r="P307" s="1588"/>
      <c r="Q307" s="1588"/>
      <c r="R307" s="1588"/>
      <c r="S307" s="1588"/>
      <c r="T307" s="1588"/>
      <c r="U307" s="1588"/>
      <c r="V307" s="1588"/>
      <c r="W307" s="1588"/>
      <c r="X307" s="1595"/>
    </row>
    <row r="308" spans="1:24" ht="12.75" x14ac:dyDescent="0.2">
      <c r="A308" s="349"/>
      <c r="B308" s="594" t="s">
        <v>339</v>
      </c>
      <c r="C308" s="1588"/>
      <c r="D308" s="1588"/>
      <c r="E308" s="1588"/>
      <c r="F308" s="1588"/>
      <c r="G308" s="1588"/>
      <c r="H308" s="1588"/>
      <c r="I308" s="1588"/>
      <c r="J308" s="1588"/>
      <c r="K308" s="1588"/>
      <c r="L308" s="1588"/>
      <c r="M308" s="1588"/>
      <c r="N308" s="1588"/>
      <c r="O308" s="1588"/>
      <c r="P308" s="1588"/>
      <c r="Q308" s="1588"/>
      <c r="R308" s="1588"/>
      <c r="S308" s="1588"/>
      <c r="T308" s="1588"/>
      <c r="U308" s="1588"/>
      <c r="V308" s="1588"/>
      <c r="W308" s="1588"/>
      <c r="X308" s="1595"/>
    </row>
    <row r="309" spans="1:24" ht="12.75" x14ac:dyDescent="0.2">
      <c r="A309" s="349"/>
      <c r="B309" s="1017">
        <v>1860</v>
      </c>
      <c r="C309" s="1588">
        <f>C117</f>
        <v>3167.88</v>
      </c>
      <c r="D309" s="1588">
        <f>D117</f>
        <v>2442.7018616673754</v>
      </c>
      <c r="E309" s="1588">
        <f>E117</f>
        <v>588.56962059983641</v>
      </c>
      <c r="F309" s="1588">
        <f>F117</f>
        <v>136.60851773278821</v>
      </c>
      <c r="G309" s="1588">
        <f t="shared" ref="G309:P309" si="82">G117</f>
        <v>0</v>
      </c>
      <c r="H309" s="1588">
        <f t="shared" si="82"/>
        <v>0</v>
      </c>
      <c r="I309" s="1588">
        <f t="shared" si="82"/>
        <v>0</v>
      </c>
      <c r="J309" s="1588">
        <f t="shared" si="82"/>
        <v>0</v>
      </c>
      <c r="K309" s="1588">
        <f t="shared" si="82"/>
        <v>0</v>
      </c>
      <c r="L309" s="1588">
        <f t="shared" si="82"/>
        <v>0</v>
      </c>
      <c r="M309" s="1588">
        <f t="shared" si="82"/>
        <v>0</v>
      </c>
      <c r="N309" s="1588">
        <f t="shared" si="82"/>
        <v>0</v>
      </c>
      <c r="O309" s="1588">
        <f t="shared" si="82"/>
        <v>0</v>
      </c>
      <c r="P309" s="1588">
        <f t="shared" si="82"/>
        <v>0</v>
      </c>
      <c r="Q309" s="1588">
        <f>Q117</f>
        <v>0</v>
      </c>
      <c r="R309" s="1588">
        <f t="shared" ref="R309:W309" si="83">R117</f>
        <v>0</v>
      </c>
      <c r="S309" s="1588">
        <f t="shared" si="83"/>
        <v>0</v>
      </c>
      <c r="T309" s="1588">
        <f t="shared" si="83"/>
        <v>0</v>
      </c>
      <c r="U309" s="1588">
        <f t="shared" si="83"/>
        <v>0</v>
      </c>
      <c r="V309" s="1588">
        <f t="shared" si="83"/>
        <v>0</v>
      </c>
      <c r="W309" s="1588">
        <f t="shared" si="83"/>
        <v>0</v>
      </c>
      <c r="X309" s="1595"/>
    </row>
    <row r="310" spans="1:24" ht="12.75" x14ac:dyDescent="0.2">
      <c r="A310" s="618"/>
      <c r="B310" s="619"/>
      <c r="C310" s="1588"/>
      <c r="D310" s="1588"/>
      <c r="E310" s="1588"/>
      <c r="F310" s="1588"/>
      <c r="G310" s="1588"/>
      <c r="H310" s="1588"/>
      <c r="I310" s="1588"/>
      <c r="J310" s="1588"/>
      <c r="K310" s="1588"/>
      <c r="L310" s="1588"/>
      <c r="M310" s="1588"/>
      <c r="N310" s="1588"/>
      <c r="O310" s="1588"/>
      <c r="P310" s="1588"/>
      <c r="Q310" s="1588"/>
      <c r="R310" s="1588"/>
      <c r="S310" s="1588"/>
      <c r="T310" s="1588"/>
      <c r="U310" s="1588"/>
      <c r="V310" s="1588"/>
      <c r="W310" s="1588"/>
      <c r="X310" s="1595"/>
    </row>
    <row r="311" spans="1:24" ht="12.75" x14ac:dyDescent="0.2">
      <c r="A311" s="609"/>
      <c r="B311" s="627" t="s">
        <v>851</v>
      </c>
      <c r="C311" s="1588"/>
      <c r="D311" s="1588"/>
      <c r="E311" s="1588"/>
      <c r="F311" s="1588"/>
      <c r="G311" s="1588"/>
      <c r="H311" s="1588"/>
      <c r="I311" s="1588"/>
      <c r="J311" s="1588"/>
      <c r="K311" s="1588"/>
      <c r="L311" s="1588"/>
      <c r="M311" s="1588"/>
      <c r="N311" s="1588"/>
      <c r="O311" s="1588"/>
      <c r="P311" s="1588"/>
      <c r="Q311" s="1588"/>
      <c r="R311" s="1588"/>
      <c r="S311" s="1588"/>
      <c r="T311" s="1588"/>
      <c r="U311" s="1588"/>
      <c r="V311" s="1588"/>
      <c r="W311" s="1588"/>
      <c r="X311" s="1595"/>
    </row>
    <row r="312" spans="1:24" ht="12.75" x14ac:dyDescent="0.2">
      <c r="A312" s="609"/>
      <c r="B312" s="1017" t="s">
        <v>775</v>
      </c>
      <c r="C312" s="1571">
        <f>SUMIF($Z$120:$Z$124,$B312,C$120:C$124)</f>
        <v>16362.989999999998</v>
      </c>
      <c r="D312" s="1571">
        <f t="shared" ref="D312:S313" si="84">SUMIF($Z$120:$Z$124,$B312,D$120:D$124)</f>
        <v>14669.199413513512</v>
      </c>
      <c r="E312" s="1571">
        <f t="shared" si="84"/>
        <v>1426.7438681912681</v>
      </c>
      <c r="F312" s="1571">
        <f t="shared" si="84"/>
        <v>267.04671829521828</v>
      </c>
      <c r="G312" s="1571">
        <f t="shared" si="84"/>
        <v>0</v>
      </c>
      <c r="H312" s="1571">
        <f t="shared" si="84"/>
        <v>0</v>
      </c>
      <c r="I312" s="1571">
        <f t="shared" si="84"/>
        <v>0</v>
      </c>
      <c r="J312" s="1571">
        <f t="shared" si="84"/>
        <v>0</v>
      </c>
      <c r="K312" s="1571">
        <f t="shared" si="84"/>
        <v>0</v>
      </c>
      <c r="L312" s="1571">
        <f t="shared" si="84"/>
        <v>0</v>
      </c>
      <c r="M312" s="1571">
        <f t="shared" si="84"/>
        <v>0</v>
      </c>
      <c r="N312" s="1571">
        <f t="shared" si="84"/>
        <v>0</v>
      </c>
      <c r="O312" s="1571">
        <f t="shared" si="84"/>
        <v>0</v>
      </c>
      <c r="P312" s="1571">
        <f t="shared" si="84"/>
        <v>0</v>
      </c>
      <c r="Q312" s="1571">
        <f>SUMIF($Z$120:$Z$124,$B312,Q$120:Q$124)</f>
        <v>0</v>
      </c>
      <c r="R312" s="1571">
        <f t="shared" si="84"/>
        <v>0</v>
      </c>
      <c r="S312" s="1571">
        <f t="shared" si="84"/>
        <v>0</v>
      </c>
      <c r="T312" s="1571">
        <f t="shared" ref="R312:W313" si="85">SUMIF($Z$120:$Z$124,$B312,T$120:T$124)</f>
        <v>0</v>
      </c>
      <c r="U312" s="1571">
        <f t="shared" si="85"/>
        <v>0</v>
      </c>
      <c r="V312" s="1571">
        <f t="shared" si="85"/>
        <v>0</v>
      </c>
      <c r="W312" s="1571">
        <f t="shared" si="85"/>
        <v>0</v>
      </c>
      <c r="X312" s="1582"/>
    </row>
    <row r="313" spans="1:24" ht="12.75" x14ac:dyDescent="0.2">
      <c r="A313" s="599"/>
      <c r="B313" s="1017" t="s">
        <v>1274</v>
      </c>
      <c r="C313" s="1571">
        <f>SUMIF($Z$120:$Z$124,$B313,C$120:C$124)</f>
        <v>1879162.9499999997</v>
      </c>
      <c r="D313" s="1571">
        <f t="shared" si="84"/>
        <v>1683279.3694706992</v>
      </c>
      <c r="E313" s="1571">
        <f t="shared" si="84"/>
        <v>163717.76339973827</v>
      </c>
      <c r="F313" s="1571">
        <f t="shared" si="84"/>
        <v>19518.092918423732</v>
      </c>
      <c r="G313" s="1571">
        <f t="shared" si="84"/>
        <v>0</v>
      </c>
      <c r="H313" s="1571">
        <f t="shared" si="84"/>
        <v>0</v>
      </c>
      <c r="I313" s="1571">
        <f t="shared" si="84"/>
        <v>0</v>
      </c>
      <c r="J313" s="1571">
        <f t="shared" si="84"/>
        <v>78.072371673694917</v>
      </c>
      <c r="K313" s="1571">
        <f t="shared" si="84"/>
        <v>6089.644990548205</v>
      </c>
      <c r="L313" s="1571">
        <f t="shared" si="84"/>
        <v>6480.0068489166788</v>
      </c>
      <c r="M313" s="1571">
        <f t="shared" si="84"/>
        <v>0</v>
      </c>
      <c r="N313" s="1571">
        <f t="shared" si="84"/>
        <v>0</v>
      </c>
      <c r="O313" s="1571">
        <f t="shared" si="84"/>
        <v>0</v>
      </c>
      <c r="P313" s="1571">
        <f t="shared" si="84"/>
        <v>0</v>
      </c>
      <c r="Q313" s="1571">
        <f>SUMIF($Z$120:$Z$124,$B313,Q$120:Q$124)</f>
        <v>0</v>
      </c>
      <c r="R313" s="1571">
        <f t="shared" si="85"/>
        <v>0</v>
      </c>
      <c r="S313" s="1571">
        <f t="shared" si="85"/>
        <v>0</v>
      </c>
      <c r="T313" s="1571">
        <f t="shared" si="85"/>
        <v>0</v>
      </c>
      <c r="U313" s="1571">
        <f t="shared" si="85"/>
        <v>0</v>
      </c>
      <c r="V313" s="1571">
        <f t="shared" si="85"/>
        <v>0</v>
      </c>
      <c r="W313" s="1571">
        <f t="shared" si="85"/>
        <v>0</v>
      </c>
      <c r="X313" s="1582"/>
    </row>
    <row r="314" spans="1:24" ht="13.5" thickBot="1" x14ac:dyDescent="0.25">
      <c r="A314" s="349"/>
      <c r="B314" s="868" t="s">
        <v>708</v>
      </c>
      <c r="C314" s="1587">
        <f t="shared" ref="C314:W314" si="86">SUM(C312:C313)</f>
        <v>1895525.9399999997</v>
      </c>
      <c r="D314" s="1587">
        <f t="shared" si="86"/>
        <v>1697948.5688842128</v>
      </c>
      <c r="E314" s="1587">
        <f t="shared" si="86"/>
        <v>165144.50726792953</v>
      </c>
      <c r="F314" s="1587">
        <f t="shared" si="86"/>
        <v>19785.139636718952</v>
      </c>
      <c r="G314" s="1587">
        <f t="shared" si="86"/>
        <v>0</v>
      </c>
      <c r="H314" s="1587">
        <f t="shared" si="86"/>
        <v>0</v>
      </c>
      <c r="I314" s="1587">
        <f t="shared" si="86"/>
        <v>0</v>
      </c>
      <c r="J314" s="1587">
        <f t="shared" si="86"/>
        <v>78.072371673694917</v>
      </c>
      <c r="K314" s="1587">
        <f t="shared" si="86"/>
        <v>6089.644990548205</v>
      </c>
      <c r="L314" s="1587">
        <f t="shared" si="86"/>
        <v>6480.0068489166788</v>
      </c>
      <c r="M314" s="1587">
        <f t="shared" si="86"/>
        <v>0</v>
      </c>
      <c r="N314" s="1587">
        <f t="shared" si="86"/>
        <v>0</v>
      </c>
      <c r="O314" s="1587">
        <f t="shared" si="86"/>
        <v>0</v>
      </c>
      <c r="P314" s="1587">
        <f t="shared" si="86"/>
        <v>0</v>
      </c>
      <c r="Q314" s="1587">
        <f t="shared" si="86"/>
        <v>0</v>
      </c>
      <c r="R314" s="1587">
        <f t="shared" si="86"/>
        <v>0</v>
      </c>
      <c r="S314" s="1587">
        <f t="shared" si="86"/>
        <v>0</v>
      </c>
      <c r="T314" s="1587">
        <f t="shared" si="86"/>
        <v>0</v>
      </c>
      <c r="U314" s="1587">
        <f t="shared" si="86"/>
        <v>0</v>
      </c>
      <c r="V314" s="1587">
        <f t="shared" si="86"/>
        <v>0</v>
      </c>
      <c r="W314" s="1587">
        <f t="shared" si="86"/>
        <v>0</v>
      </c>
      <c r="X314" s="1596"/>
    </row>
    <row r="315" spans="1:24" ht="13.5" thickTop="1" x14ac:dyDescent="0.2">
      <c r="A315" s="409"/>
      <c r="B315" s="873" t="s">
        <v>1102</v>
      </c>
      <c r="C315" s="1589">
        <f t="shared" ref="C315:W315" si="87">SUM(C314,C309,C306)</f>
        <v>3151775.2099999995</v>
      </c>
      <c r="D315" s="1589">
        <f t="shared" si="87"/>
        <v>2650569.4091013949</v>
      </c>
      <c r="E315" s="1589">
        <f t="shared" si="87"/>
        <v>343069.82994463551</v>
      </c>
      <c r="F315" s="1589">
        <f t="shared" si="87"/>
        <v>57138.621720065275</v>
      </c>
      <c r="G315" s="1589">
        <f t="shared" si="87"/>
        <v>0</v>
      </c>
      <c r="H315" s="1589">
        <f t="shared" si="87"/>
        <v>0</v>
      </c>
      <c r="I315" s="1589">
        <f t="shared" si="87"/>
        <v>0</v>
      </c>
      <c r="J315" s="1589">
        <f t="shared" si="87"/>
        <v>83021.936421517938</v>
      </c>
      <c r="K315" s="1589">
        <f t="shared" si="87"/>
        <v>9088.218103416646</v>
      </c>
      <c r="L315" s="1589">
        <f t="shared" si="87"/>
        <v>8887.1947089693986</v>
      </c>
      <c r="M315" s="1589">
        <f t="shared" si="87"/>
        <v>0</v>
      </c>
      <c r="N315" s="1589">
        <f t="shared" si="87"/>
        <v>0</v>
      </c>
      <c r="O315" s="1589">
        <f t="shared" si="87"/>
        <v>0</v>
      </c>
      <c r="P315" s="1589">
        <f t="shared" si="87"/>
        <v>0</v>
      </c>
      <c r="Q315" s="1589">
        <f t="shared" si="87"/>
        <v>0</v>
      </c>
      <c r="R315" s="1589">
        <f t="shared" si="87"/>
        <v>0</v>
      </c>
      <c r="S315" s="1589">
        <f t="shared" si="87"/>
        <v>0</v>
      </c>
      <c r="T315" s="1589">
        <f t="shared" si="87"/>
        <v>0</v>
      </c>
      <c r="U315" s="1589">
        <f t="shared" si="87"/>
        <v>0</v>
      </c>
      <c r="V315" s="1589">
        <f t="shared" si="87"/>
        <v>0</v>
      </c>
      <c r="W315" s="1589">
        <f t="shared" si="87"/>
        <v>0</v>
      </c>
      <c r="X315" s="1597"/>
    </row>
    <row r="316" spans="1:24" ht="12.75" x14ac:dyDescent="0.2">
      <c r="A316" s="349"/>
      <c r="C316" s="1588"/>
      <c r="D316" s="1588"/>
      <c r="E316" s="1588"/>
      <c r="F316" s="1588"/>
      <c r="G316" s="1588"/>
      <c r="H316" s="1588"/>
      <c r="I316" s="1588"/>
      <c r="J316" s="1588"/>
      <c r="K316" s="1588"/>
      <c r="L316" s="1588"/>
      <c r="M316" s="1588"/>
      <c r="N316" s="1588"/>
      <c r="O316" s="1588"/>
      <c r="P316" s="1588"/>
      <c r="Q316" s="1588"/>
      <c r="R316" s="1588"/>
      <c r="S316" s="1588"/>
      <c r="T316" s="1588"/>
      <c r="U316" s="1588"/>
      <c r="V316" s="1588"/>
      <c r="W316" s="1588"/>
      <c r="X316" s="1595"/>
    </row>
    <row r="317" spans="1:24" ht="12.75" x14ac:dyDescent="0.2">
      <c r="A317" s="349"/>
      <c r="B317" s="608" t="s">
        <v>1215</v>
      </c>
      <c r="C317" s="1588">
        <f>C129</f>
        <v>523883.56719999993</v>
      </c>
      <c r="D317" s="1588">
        <f>D129</f>
        <v>403958.28279366181</v>
      </c>
      <c r="E317" s="1588">
        <f>E129</f>
        <v>97333.848626018924</v>
      </c>
      <c r="F317" s="1588">
        <f>F129</f>
        <v>22591.435780319185</v>
      </c>
      <c r="G317" s="1588">
        <f t="shared" ref="G317:P317" si="88">G129</f>
        <v>0</v>
      </c>
      <c r="H317" s="1588">
        <f t="shared" si="88"/>
        <v>0</v>
      </c>
      <c r="I317" s="1588">
        <f t="shared" si="88"/>
        <v>0</v>
      </c>
      <c r="J317" s="1588">
        <f t="shared" si="88"/>
        <v>0</v>
      </c>
      <c r="K317" s="1588">
        <f t="shared" si="88"/>
        <v>0</v>
      </c>
      <c r="L317" s="1588">
        <f t="shared" si="88"/>
        <v>0</v>
      </c>
      <c r="M317" s="1588">
        <f t="shared" si="88"/>
        <v>0</v>
      </c>
      <c r="N317" s="1588">
        <f t="shared" si="88"/>
        <v>0</v>
      </c>
      <c r="O317" s="1588">
        <f t="shared" si="88"/>
        <v>0</v>
      </c>
      <c r="P317" s="1588">
        <f t="shared" si="88"/>
        <v>0</v>
      </c>
      <c r="Q317" s="1588">
        <f>Q129</f>
        <v>0</v>
      </c>
      <c r="R317" s="1588">
        <f t="shared" ref="R317:W317" si="89">R129</f>
        <v>0</v>
      </c>
      <c r="S317" s="1588">
        <f t="shared" si="89"/>
        <v>0</v>
      </c>
      <c r="T317" s="1588">
        <f t="shared" si="89"/>
        <v>0</v>
      </c>
      <c r="U317" s="1588">
        <f t="shared" si="89"/>
        <v>0</v>
      </c>
      <c r="V317" s="1588">
        <f t="shared" si="89"/>
        <v>0</v>
      </c>
      <c r="W317" s="1588">
        <f t="shared" si="89"/>
        <v>0</v>
      </c>
      <c r="X317" s="1595"/>
    </row>
    <row r="318" spans="1:24" ht="25.5" x14ac:dyDescent="0.2">
      <c r="A318" s="349"/>
      <c r="B318" s="671" t="s">
        <v>1449</v>
      </c>
      <c r="C318" s="1588">
        <f t="shared" ref="C318:E322" si="90">C130</f>
        <v>23324.702579405213</v>
      </c>
      <c r="D318" s="1588">
        <f t="shared" si="90"/>
        <v>17948.213111782024</v>
      </c>
      <c r="E318" s="1588">
        <f t="shared" si="90"/>
        <v>4363.1278231519464</v>
      </c>
      <c r="F318" s="1588">
        <f t="shared" ref="F318:S318" si="91">F130</f>
        <v>1013.3616444712434</v>
      </c>
      <c r="G318" s="1588">
        <f t="shared" si="91"/>
        <v>0</v>
      </c>
      <c r="H318" s="1588">
        <f t="shared" si="91"/>
        <v>0</v>
      </c>
      <c r="I318" s="1588">
        <f t="shared" si="91"/>
        <v>0</v>
      </c>
      <c r="J318" s="1588">
        <f t="shared" si="91"/>
        <v>0</v>
      </c>
      <c r="K318" s="1588">
        <f t="shared" si="91"/>
        <v>0</v>
      </c>
      <c r="L318" s="1588">
        <f t="shared" si="91"/>
        <v>0</v>
      </c>
      <c r="M318" s="1588">
        <f t="shared" si="91"/>
        <v>0</v>
      </c>
      <c r="N318" s="1588">
        <f t="shared" si="91"/>
        <v>0</v>
      </c>
      <c r="O318" s="1588">
        <f t="shared" si="91"/>
        <v>0</v>
      </c>
      <c r="P318" s="1588">
        <f t="shared" si="91"/>
        <v>0</v>
      </c>
      <c r="Q318" s="1588">
        <f t="shared" si="91"/>
        <v>0</v>
      </c>
      <c r="R318" s="1588">
        <f t="shared" si="91"/>
        <v>0</v>
      </c>
      <c r="S318" s="1588">
        <f t="shared" si="91"/>
        <v>0</v>
      </c>
      <c r="T318" s="1588">
        <f t="shared" ref="T318:W322" si="92">T130</f>
        <v>0</v>
      </c>
      <c r="U318" s="1588">
        <f t="shared" si="92"/>
        <v>0</v>
      </c>
      <c r="V318" s="1588">
        <f t="shared" si="92"/>
        <v>0</v>
      </c>
      <c r="W318" s="1588">
        <f t="shared" si="92"/>
        <v>0</v>
      </c>
      <c r="X318" s="1595"/>
    </row>
    <row r="319" spans="1:24" ht="12.75" x14ac:dyDescent="0.2">
      <c r="A319" s="349"/>
      <c r="B319" s="632" t="s">
        <v>1208</v>
      </c>
      <c r="C319" s="1588">
        <f t="shared" si="90"/>
        <v>1522335.4792254195</v>
      </c>
      <c r="D319" s="1588">
        <f t="shared" si="90"/>
        <v>1277775.9934226472</v>
      </c>
      <c r="E319" s="1588">
        <f t="shared" si="90"/>
        <v>167695.67889856242</v>
      </c>
      <c r="F319" s="1588">
        <f t="shared" ref="F319:S319" si="93">F131</f>
        <v>28415.878984189752</v>
      </c>
      <c r="G319" s="1588">
        <f t="shared" si="93"/>
        <v>0</v>
      </c>
      <c r="H319" s="1588">
        <f t="shared" si="93"/>
        <v>0</v>
      </c>
      <c r="I319" s="1588">
        <f t="shared" si="93"/>
        <v>0</v>
      </c>
      <c r="J319" s="1588">
        <f t="shared" si="93"/>
        <v>39836.896789522092</v>
      </c>
      <c r="K319" s="1588">
        <f t="shared" si="93"/>
        <v>4366.1418184152744</v>
      </c>
      <c r="L319" s="1588">
        <f t="shared" si="93"/>
        <v>4244.8893120824459</v>
      </c>
      <c r="M319" s="1588">
        <f t="shared" si="93"/>
        <v>0</v>
      </c>
      <c r="N319" s="1588">
        <f t="shared" si="93"/>
        <v>0</v>
      </c>
      <c r="O319" s="1588">
        <f t="shared" si="93"/>
        <v>0</v>
      </c>
      <c r="P319" s="1588">
        <f t="shared" si="93"/>
        <v>0</v>
      </c>
      <c r="Q319" s="1588">
        <f t="shared" si="93"/>
        <v>0</v>
      </c>
      <c r="R319" s="1588">
        <f t="shared" si="93"/>
        <v>0</v>
      </c>
      <c r="S319" s="1588">
        <f t="shared" si="93"/>
        <v>0</v>
      </c>
      <c r="T319" s="1588">
        <f t="shared" si="92"/>
        <v>0</v>
      </c>
      <c r="U319" s="1588">
        <f t="shared" si="92"/>
        <v>0</v>
      </c>
      <c r="V319" s="1588">
        <f t="shared" si="92"/>
        <v>0</v>
      </c>
      <c r="W319" s="1588">
        <f t="shared" si="92"/>
        <v>0</v>
      </c>
      <c r="X319" s="1595"/>
    </row>
    <row r="320" spans="1:24" ht="12.75" x14ac:dyDescent="0.2">
      <c r="A320" s="349"/>
      <c r="B320" s="632" t="s">
        <v>1209</v>
      </c>
      <c r="C320" s="1588">
        <f t="shared" si="90"/>
        <v>12452.763391991792</v>
      </c>
      <c r="D320" s="1588">
        <f t="shared" si="90"/>
        <v>9602.1277070222641</v>
      </c>
      <c r="E320" s="1588">
        <f t="shared" si="90"/>
        <v>2313.6350572130709</v>
      </c>
      <c r="F320" s="1588">
        <f t="shared" ref="F320:S320" si="94">F132</f>
        <v>537.00062775645767</v>
      </c>
      <c r="G320" s="1588">
        <f t="shared" si="94"/>
        <v>0</v>
      </c>
      <c r="H320" s="1588">
        <f t="shared" si="94"/>
        <v>0</v>
      </c>
      <c r="I320" s="1588">
        <f t="shared" si="94"/>
        <v>0</v>
      </c>
      <c r="J320" s="1588">
        <f t="shared" si="94"/>
        <v>0</v>
      </c>
      <c r="K320" s="1588">
        <f t="shared" si="94"/>
        <v>0</v>
      </c>
      <c r="L320" s="1588">
        <f t="shared" si="94"/>
        <v>0</v>
      </c>
      <c r="M320" s="1588">
        <f t="shared" si="94"/>
        <v>0</v>
      </c>
      <c r="N320" s="1588">
        <f t="shared" si="94"/>
        <v>0</v>
      </c>
      <c r="O320" s="1588">
        <f t="shared" si="94"/>
        <v>0</v>
      </c>
      <c r="P320" s="1588">
        <f t="shared" si="94"/>
        <v>0</v>
      </c>
      <c r="Q320" s="1588">
        <f t="shared" si="94"/>
        <v>0</v>
      </c>
      <c r="R320" s="1588">
        <f t="shared" si="94"/>
        <v>0</v>
      </c>
      <c r="S320" s="1588">
        <f t="shared" si="94"/>
        <v>0</v>
      </c>
      <c r="T320" s="1588">
        <f t="shared" si="92"/>
        <v>0</v>
      </c>
      <c r="U320" s="1588">
        <f t="shared" si="92"/>
        <v>0</v>
      </c>
      <c r="V320" s="1588">
        <f t="shared" si="92"/>
        <v>0</v>
      </c>
      <c r="W320" s="1588">
        <f t="shared" si="92"/>
        <v>0</v>
      </c>
      <c r="X320" s="1595"/>
    </row>
    <row r="321" spans="1:25" ht="12.75" x14ac:dyDescent="0.2">
      <c r="A321" s="349"/>
      <c r="B321" s="632" t="s">
        <v>1210</v>
      </c>
      <c r="C321" s="1588">
        <f t="shared" si="90"/>
        <v>81945.118332175392</v>
      </c>
      <c r="D321" s="1588">
        <f t="shared" si="90"/>
        <v>63186.576860410809</v>
      </c>
      <c r="E321" s="1588">
        <f t="shared" si="90"/>
        <v>15224.821396889145</v>
      </c>
      <c r="F321" s="1588">
        <f t="shared" ref="F321:S321" si="95">F133</f>
        <v>3533.7200748754422</v>
      </c>
      <c r="G321" s="1588">
        <f t="shared" si="95"/>
        <v>0</v>
      </c>
      <c r="H321" s="1588">
        <f t="shared" si="95"/>
        <v>0</v>
      </c>
      <c r="I321" s="1588">
        <f t="shared" si="95"/>
        <v>0</v>
      </c>
      <c r="J321" s="1588">
        <f t="shared" si="95"/>
        <v>0</v>
      </c>
      <c r="K321" s="1588">
        <f t="shared" si="95"/>
        <v>0</v>
      </c>
      <c r="L321" s="1588">
        <f t="shared" si="95"/>
        <v>0</v>
      </c>
      <c r="M321" s="1588">
        <f t="shared" si="95"/>
        <v>0</v>
      </c>
      <c r="N321" s="1588">
        <f t="shared" si="95"/>
        <v>0</v>
      </c>
      <c r="O321" s="1588">
        <f t="shared" si="95"/>
        <v>0</v>
      </c>
      <c r="P321" s="1588">
        <f t="shared" si="95"/>
        <v>0</v>
      </c>
      <c r="Q321" s="1588">
        <f t="shared" si="95"/>
        <v>0</v>
      </c>
      <c r="R321" s="1588">
        <f t="shared" si="95"/>
        <v>0</v>
      </c>
      <c r="S321" s="1588">
        <f t="shared" si="95"/>
        <v>0</v>
      </c>
      <c r="T321" s="1588">
        <f t="shared" si="92"/>
        <v>0</v>
      </c>
      <c r="U321" s="1588">
        <f t="shared" si="92"/>
        <v>0</v>
      </c>
      <c r="V321" s="1588">
        <f t="shared" si="92"/>
        <v>0</v>
      </c>
      <c r="W321" s="1588">
        <f t="shared" si="92"/>
        <v>0</v>
      </c>
      <c r="X321" s="1595"/>
    </row>
    <row r="322" spans="1:25" ht="12.75" x14ac:dyDescent="0.2">
      <c r="A322" s="633"/>
      <c r="B322" s="632" t="s">
        <v>1211</v>
      </c>
      <c r="C322" s="1588">
        <f t="shared" si="90"/>
        <v>149022.92597441503</v>
      </c>
      <c r="D322" s="1588">
        <f t="shared" si="90"/>
        <v>114909.20701188903</v>
      </c>
      <c r="E322" s="1588">
        <f t="shared" si="90"/>
        <v>27687.40198537791</v>
      </c>
      <c r="F322" s="1588">
        <f t="shared" ref="F322:S322" si="96">F134</f>
        <v>6426.3169771480816</v>
      </c>
      <c r="G322" s="1588">
        <f t="shared" si="96"/>
        <v>0</v>
      </c>
      <c r="H322" s="1588">
        <f t="shared" si="96"/>
        <v>0</v>
      </c>
      <c r="I322" s="1588">
        <f t="shared" si="96"/>
        <v>0</v>
      </c>
      <c r="J322" s="1588">
        <f t="shared" si="96"/>
        <v>0</v>
      </c>
      <c r="K322" s="1588">
        <f t="shared" si="96"/>
        <v>0</v>
      </c>
      <c r="L322" s="1588">
        <f t="shared" si="96"/>
        <v>0</v>
      </c>
      <c r="M322" s="1588">
        <f t="shared" si="96"/>
        <v>0</v>
      </c>
      <c r="N322" s="1588">
        <f t="shared" si="96"/>
        <v>0</v>
      </c>
      <c r="O322" s="1588">
        <f t="shared" si="96"/>
        <v>0</v>
      </c>
      <c r="P322" s="1588">
        <f t="shared" si="96"/>
        <v>0</v>
      </c>
      <c r="Q322" s="1588">
        <f t="shared" si="96"/>
        <v>0</v>
      </c>
      <c r="R322" s="1588">
        <f t="shared" si="96"/>
        <v>0</v>
      </c>
      <c r="S322" s="1588">
        <f t="shared" si="96"/>
        <v>0</v>
      </c>
      <c r="T322" s="1588">
        <f t="shared" si="92"/>
        <v>0</v>
      </c>
      <c r="U322" s="1588">
        <f t="shared" si="92"/>
        <v>0</v>
      </c>
      <c r="V322" s="1588">
        <f t="shared" si="92"/>
        <v>0</v>
      </c>
      <c r="W322" s="1588">
        <f t="shared" si="92"/>
        <v>0</v>
      </c>
      <c r="X322" s="1595"/>
    </row>
    <row r="323" spans="1:25" ht="12.75" x14ac:dyDescent="0.2">
      <c r="A323" s="609"/>
      <c r="B323" s="634"/>
      <c r="C323" s="1588"/>
      <c r="D323" s="1588"/>
      <c r="E323" s="1588"/>
      <c r="F323" s="1588"/>
      <c r="G323" s="1588"/>
      <c r="H323" s="1588"/>
      <c r="I323" s="1588"/>
      <c r="J323" s="1588"/>
      <c r="K323" s="1588"/>
      <c r="L323" s="1588"/>
      <c r="M323" s="1588"/>
      <c r="N323" s="1588"/>
      <c r="O323" s="1588"/>
      <c r="P323" s="1588"/>
      <c r="Q323" s="1588"/>
      <c r="R323" s="1588"/>
      <c r="S323" s="1588"/>
      <c r="T323" s="1588"/>
      <c r="U323" s="1588"/>
      <c r="V323" s="1588"/>
      <c r="W323" s="1588"/>
      <c r="X323" s="1595"/>
    </row>
    <row r="324" spans="1:25" ht="13.5" thickBot="1" x14ac:dyDescent="0.25">
      <c r="A324" s="602"/>
      <c r="B324" s="858" t="s">
        <v>682</v>
      </c>
      <c r="C324" s="1590">
        <f>SUM(C317:C322,C315,C301)</f>
        <v>5271094.7667034063</v>
      </c>
      <c r="D324" s="1590">
        <f>SUM(D317:D322,D315,D301)</f>
        <v>4402152.8945799889</v>
      </c>
      <c r="E324" s="1590">
        <f>SUM(E317:E322,E315,E301)</f>
        <v>630455.93215962325</v>
      </c>
      <c r="F324" s="1590">
        <f>SUM(F317:F322,F315,F301)</f>
        <v>89970.450361899217</v>
      </c>
      <c r="G324" s="1590">
        <f t="shared" ref="G324:P324" si="97">SUM(G317:G322,G315,G301)</f>
        <v>0</v>
      </c>
      <c r="H324" s="1590">
        <f t="shared" si="97"/>
        <v>0</v>
      </c>
      <c r="I324" s="1590">
        <f t="shared" si="97"/>
        <v>0</v>
      </c>
      <c r="J324" s="1590">
        <f t="shared" si="97"/>
        <v>122220.20046340709</v>
      </c>
      <c r="K324" s="1590">
        <f t="shared" si="97"/>
        <v>13281.350903416984</v>
      </c>
      <c r="L324" s="1590">
        <f t="shared" si="97"/>
        <v>13013.938235071126</v>
      </c>
      <c r="M324" s="1590">
        <f t="shared" si="97"/>
        <v>0</v>
      </c>
      <c r="N324" s="1590">
        <f t="shared" si="97"/>
        <v>0</v>
      </c>
      <c r="O324" s="1590">
        <f t="shared" si="97"/>
        <v>0</v>
      </c>
      <c r="P324" s="1590">
        <f t="shared" si="97"/>
        <v>0</v>
      </c>
      <c r="Q324" s="1590">
        <f>SUM(Q317:Q322,Q315,Q301)</f>
        <v>0</v>
      </c>
      <c r="R324" s="1590">
        <f t="shared" ref="R324:W324" si="98">SUM(R317:R322,R315,R301)</f>
        <v>0</v>
      </c>
      <c r="S324" s="1590">
        <f t="shared" si="98"/>
        <v>0</v>
      </c>
      <c r="T324" s="1590">
        <f t="shared" si="98"/>
        <v>0</v>
      </c>
      <c r="U324" s="1590">
        <f t="shared" si="98"/>
        <v>0</v>
      </c>
      <c r="V324" s="1590">
        <f t="shared" si="98"/>
        <v>0</v>
      </c>
      <c r="W324" s="1590">
        <f t="shared" si="98"/>
        <v>0</v>
      </c>
      <c r="X324" s="1598"/>
    </row>
    <row r="325" spans="1:25" ht="13.5" thickTop="1" x14ac:dyDescent="0.2">
      <c r="A325" s="602"/>
      <c r="B325" s="603"/>
      <c r="C325" s="1017"/>
      <c r="E325" s="1591"/>
      <c r="F325" s="600"/>
      <c r="X325" s="540"/>
    </row>
    <row r="326" spans="1:25" ht="12.75" x14ac:dyDescent="0.2">
      <c r="A326" s="602"/>
      <c r="B326" s="603"/>
      <c r="C326" s="1017"/>
      <c r="E326" s="1591"/>
      <c r="F326" s="600"/>
      <c r="X326" s="540"/>
    </row>
    <row r="327" spans="1:25" ht="23.25" x14ac:dyDescent="0.35">
      <c r="A327" s="2558" t="s">
        <v>326</v>
      </c>
      <c r="B327" s="2558"/>
      <c r="C327" s="1017"/>
      <c r="E327" s="1193"/>
      <c r="F327" s="600"/>
    </row>
    <row r="328" spans="1:25" ht="23.25" x14ac:dyDescent="0.35">
      <c r="A328" s="666" t="s">
        <v>80</v>
      </c>
      <c r="B328" s="636"/>
      <c r="C328" s="1017"/>
      <c r="E328" s="1566"/>
      <c r="F328" s="600"/>
    </row>
    <row r="329" spans="1:25" ht="15" x14ac:dyDescent="0.2">
      <c r="A329" s="234"/>
      <c r="B329" s="602"/>
      <c r="C329" s="1017"/>
      <c r="E329" s="1563"/>
      <c r="F329" s="600"/>
    </row>
    <row r="330" spans="1:25" ht="12.75" x14ac:dyDescent="0.2">
      <c r="A330" s="577"/>
      <c r="B330" s="577"/>
      <c r="C330" s="1017"/>
      <c r="E330" s="644"/>
      <c r="F330" s="600"/>
    </row>
    <row r="331" spans="1:25" ht="38.25" x14ac:dyDescent="0.2">
      <c r="A331" s="667" t="s">
        <v>1447</v>
      </c>
      <c r="B331" s="667" t="s">
        <v>318</v>
      </c>
      <c r="C331" s="667" t="str">
        <f>C288</f>
        <v>Total</v>
      </c>
      <c r="D331" s="667" t="str">
        <f t="shared" ref="D331:P331" si="99">D288</f>
        <v>Residential</v>
      </c>
      <c r="E331" s="667" t="str">
        <f t="shared" si="99"/>
        <v>GS &lt;50</v>
      </c>
      <c r="F331" s="667" t="str">
        <f t="shared" si="99"/>
        <v>GS&gt;50-Regular</v>
      </c>
      <c r="G331" s="667" t="str">
        <f t="shared" si="99"/>
        <v>GS&gt; 50-TOU</v>
      </c>
      <c r="H331" s="667" t="str">
        <f t="shared" si="99"/>
        <v>GS &gt;50-Intermediate</v>
      </c>
      <c r="I331" s="667" t="str">
        <f t="shared" si="99"/>
        <v>Large Use &gt;5MW</v>
      </c>
      <c r="J331" s="667" t="str">
        <f t="shared" si="99"/>
        <v>Street Light</v>
      </c>
      <c r="K331" s="667" t="str">
        <f t="shared" si="99"/>
        <v>Sentinel</v>
      </c>
      <c r="L331" s="667" t="str">
        <f t="shared" si="99"/>
        <v>Unmetered Scattered Load</v>
      </c>
      <c r="M331" s="667" t="str">
        <f t="shared" si="99"/>
        <v>Embedded Distributor</v>
      </c>
      <c r="N331" s="667" t="str">
        <f t="shared" si="99"/>
        <v>Back-up/Standby Power</v>
      </c>
      <c r="O331" s="667" t="str">
        <f t="shared" si="99"/>
        <v>Rate Class 1</v>
      </c>
      <c r="P331" s="667" t="str">
        <f t="shared" si="99"/>
        <v>Rate class 2</v>
      </c>
      <c r="Q331" s="667" t="str">
        <f>Q288</f>
        <v>Rate class 3</v>
      </c>
      <c r="R331" s="667" t="str">
        <f t="shared" ref="R331:W331" si="100">R288</f>
        <v>Rate class 4</v>
      </c>
      <c r="S331" s="667" t="str">
        <f t="shared" si="100"/>
        <v>Rate class 5</v>
      </c>
      <c r="T331" s="667" t="str">
        <f t="shared" si="100"/>
        <v>Rate class 6</v>
      </c>
      <c r="U331" s="667" t="str">
        <f t="shared" si="100"/>
        <v>Rate class 7</v>
      </c>
      <c r="V331" s="667" t="str">
        <f t="shared" si="100"/>
        <v>Rate class 8</v>
      </c>
      <c r="W331" s="667" t="str">
        <f t="shared" si="100"/>
        <v>Rate class 9</v>
      </c>
      <c r="X331" s="1565"/>
      <c r="Y331" s="1565"/>
    </row>
    <row r="332" spans="1:25" ht="12.75" x14ac:dyDescent="0.2">
      <c r="A332" s="637"/>
      <c r="B332" s="638" t="s">
        <v>337</v>
      </c>
      <c r="C332" s="1017"/>
      <c r="D332" s="1017"/>
      <c r="E332" s="1017"/>
      <c r="F332" s="1017"/>
      <c r="G332" s="1017"/>
      <c r="H332" s="1017"/>
      <c r="I332" s="1017"/>
      <c r="J332" s="1017"/>
      <c r="K332" s="1017"/>
      <c r="L332" s="1017"/>
      <c r="M332" s="1017"/>
      <c r="N332" s="1017"/>
      <c r="O332" s="1017"/>
      <c r="P332" s="1017"/>
      <c r="Q332" s="1017"/>
      <c r="R332" s="1017"/>
      <c r="S332" s="1017"/>
      <c r="T332" s="1017"/>
      <c r="U332" s="1017"/>
      <c r="V332" s="1017"/>
      <c r="W332" s="1017"/>
      <c r="X332" s="1593"/>
      <c r="Y332" s="1593"/>
    </row>
    <row r="333" spans="1:25" ht="12.75" x14ac:dyDescent="0.2">
      <c r="A333" s="639"/>
      <c r="B333" s="1017" t="s">
        <v>1271</v>
      </c>
      <c r="C333" s="1571">
        <f>SUMIF($Z$142:$Z$163,$B333,C$142:C$163)</f>
        <v>0</v>
      </c>
      <c r="D333" s="1571">
        <f t="shared" ref="D333:W333" si="101">SUMIF($Z$142:$Z$163,$B333,D$142:D$163)</f>
        <v>0</v>
      </c>
      <c r="E333" s="1571">
        <f t="shared" si="101"/>
        <v>0</v>
      </c>
      <c r="F333" s="1571">
        <f t="shared" si="101"/>
        <v>0</v>
      </c>
      <c r="G333" s="1571">
        <f t="shared" si="101"/>
        <v>0</v>
      </c>
      <c r="H333" s="1571">
        <f t="shared" si="101"/>
        <v>0</v>
      </c>
      <c r="I333" s="1571">
        <f t="shared" si="101"/>
        <v>0</v>
      </c>
      <c r="J333" s="1571">
        <f t="shared" si="101"/>
        <v>0</v>
      </c>
      <c r="K333" s="1571">
        <f t="shared" si="101"/>
        <v>0</v>
      </c>
      <c r="L333" s="1571">
        <f t="shared" si="101"/>
        <v>0</v>
      </c>
      <c r="M333" s="1571">
        <f t="shared" si="101"/>
        <v>0</v>
      </c>
      <c r="N333" s="1571">
        <f t="shared" si="101"/>
        <v>0</v>
      </c>
      <c r="O333" s="1571">
        <f t="shared" si="101"/>
        <v>0</v>
      </c>
      <c r="P333" s="1571">
        <f t="shared" si="101"/>
        <v>0</v>
      </c>
      <c r="Q333" s="1571">
        <f>SUMIF($Z$142:$Z$163,$B333,Q$142:Q$163)</f>
        <v>0</v>
      </c>
      <c r="R333" s="1571">
        <f t="shared" si="101"/>
        <v>0</v>
      </c>
      <c r="S333" s="1571">
        <f t="shared" si="101"/>
        <v>0</v>
      </c>
      <c r="T333" s="1571">
        <f t="shared" si="101"/>
        <v>0</v>
      </c>
      <c r="U333" s="1571">
        <f t="shared" si="101"/>
        <v>0</v>
      </c>
      <c r="V333" s="1571">
        <f t="shared" si="101"/>
        <v>0</v>
      </c>
      <c r="W333" s="1571">
        <f t="shared" si="101"/>
        <v>0</v>
      </c>
      <c r="X333" s="1582"/>
      <c r="Y333" s="1582"/>
    </row>
    <row r="334" spans="1:25" ht="12.75" x14ac:dyDescent="0.2">
      <c r="A334" s="640"/>
      <c r="B334" s="349" t="s">
        <v>89</v>
      </c>
      <c r="C334" s="1571">
        <f>C144</f>
        <v>0</v>
      </c>
      <c r="D334" s="1571">
        <f t="shared" ref="D334:P334" si="102">D144</f>
        <v>0</v>
      </c>
      <c r="E334" s="1571">
        <f t="shared" si="102"/>
        <v>0</v>
      </c>
      <c r="F334" s="1571">
        <f t="shared" si="102"/>
        <v>0</v>
      </c>
      <c r="G334" s="1571">
        <f t="shared" si="102"/>
        <v>0</v>
      </c>
      <c r="H334" s="1571">
        <f t="shared" si="102"/>
        <v>0</v>
      </c>
      <c r="I334" s="1571">
        <f t="shared" si="102"/>
        <v>0</v>
      </c>
      <c r="J334" s="1571">
        <f t="shared" si="102"/>
        <v>0</v>
      </c>
      <c r="K334" s="1571">
        <f t="shared" si="102"/>
        <v>0</v>
      </c>
      <c r="L334" s="1571">
        <f t="shared" si="102"/>
        <v>0</v>
      </c>
      <c r="M334" s="1571">
        <f t="shared" si="102"/>
        <v>0</v>
      </c>
      <c r="N334" s="1571">
        <f t="shared" si="102"/>
        <v>0</v>
      </c>
      <c r="O334" s="1571">
        <f t="shared" si="102"/>
        <v>0</v>
      </c>
      <c r="P334" s="1571">
        <f t="shared" si="102"/>
        <v>0</v>
      </c>
      <c r="Q334" s="1571">
        <f>Q144</f>
        <v>0</v>
      </c>
      <c r="R334" s="1571">
        <f t="shared" ref="R334:W334" si="103">R144</f>
        <v>0</v>
      </c>
      <c r="S334" s="1571">
        <f t="shared" si="103"/>
        <v>0</v>
      </c>
      <c r="T334" s="1571">
        <f t="shared" si="103"/>
        <v>0</v>
      </c>
      <c r="U334" s="1571">
        <f t="shared" si="103"/>
        <v>0</v>
      </c>
      <c r="V334" s="1571">
        <f t="shared" si="103"/>
        <v>0</v>
      </c>
      <c r="W334" s="1571">
        <f t="shared" si="103"/>
        <v>0</v>
      </c>
      <c r="X334" s="1582"/>
      <c r="Y334" s="1582"/>
    </row>
    <row r="335" spans="1:25" ht="12.75" x14ac:dyDescent="0.2">
      <c r="A335" s="640"/>
      <c r="B335" s="1017" t="s">
        <v>1417</v>
      </c>
      <c r="C335" s="1571">
        <f>SUMIF($Z$142:$Z$163,$B335,C$142:C$163)</f>
        <v>0</v>
      </c>
      <c r="D335" s="1571">
        <f t="shared" ref="D335:S337" si="104">SUMIF($Z$142:$Z$163,$B335,D$142:D$163)</f>
        <v>0</v>
      </c>
      <c r="E335" s="1571">
        <f t="shared" si="104"/>
        <v>0</v>
      </c>
      <c r="F335" s="1571">
        <f t="shared" si="104"/>
        <v>0</v>
      </c>
      <c r="G335" s="1571">
        <f t="shared" si="104"/>
        <v>0</v>
      </c>
      <c r="H335" s="1571">
        <f t="shared" si="104"/>
        <v>0</v>
      </c>
      <c r="I335" s="1571">
        <f t="shared" si="104"/>
        <v>0</v>
      </c>
      <c r="J335" s="1571">
        <f t="shared" si="104"/>
        <v>0</v>
      </c>
      <c r="K335" s="1571">
        <f t="shared" si="104"/>
        <v>0</v>
      </c>
      <c r="L335" s="1571">
        <f t="shared" si="104"/>
        <v>0</v>
      </c>
      <c r="M335" s="1571">
        <f t="shared" si="104"/>
        <v>0</v>
      </c>
      <c r="N335" s="1571">
        <f t="shared" si="104"/>
        <v>0</v>
      </c>
      <c r="O335" s="1571">
        <f t="shared" si="104"/>
        <v>0</v>
      </c>
      <c r="P335" s="1571">
        <f t="shared" si="104"/>
        <v>0</v>
      </c>
      <c r="Q335" s="1571">
        <f>SUMIF($Z$142:$Z$163,$B335,Q$142:Q$163)</f>
        <v>0</v>
      </c>
      <c r="R335" s="1571">
        <f t="shared" si="104"/>
        <v>0</v>
      </c>
      <c r="S335" s="1571">
        <f t="shared" si="104"/>
        <v>0</v>
      </c>
      <c r="T335" s="1571">
        <f t="shared" ref="R335:W337" si="105">SUMIF($Z$142:$Z$163,$B335,T$142:T$163)</f>
        <v>0</v>
      </c>
      <c r="U335" s="1571">
        <f t="shared" si="105"/>
        <v>0</v>
      </c>
      <c r="V335" s="1571">
        <f t="shared" si="105"/>
        <v>0</v>
      </c>
      <c r="W335" s="1571">
        <f t="shared" si="105"/>
        <v>0</v>
      </c>
      <c r="X335" s="1582"/>
      <c r="Y335" s="1582"/>
    </row>
    <row r="336" spans="1:25" ht="12.75" x14ac:dyDescent="0.2">
      <c r="A336" s="640"/>
      <c r="B336" s="1017" t="s">
        <v>699</v>
      </c>
      <c r="C336" s="1571">
        <f>SUMIF($Z$142:$Z$163,$B336,C$142:C$163)</f>
        <v>32462860.430612493</v>
      </c>
      <c r="D336" s="1571">
        <f t="shared" si="104"/>
        <v>28367206.106131032</v>
      </c>
      <c r="E336" s="1571">
        <f t="shared" si="104"/>
        <v>2759028.3715385436</v>
      </c>
      <c r="F336" s="1571">
        <f t="shared" si="104"/>
        <v>328925.65230550116</v>
      </c>
      <c r="G336" s="1571">
        <f t="shared" si="104"/>
        <v>0</v>
      </c>
      <c r="H336" s="1571">
        <f t="shared" si="104"/>
        <v>0</v>
      </c>
      <c r="I336" s="1571">
        <f t="shared" si="104"/>
        <v>0</v>
      </c>
      <c r="J336" s="1571">
        <f t="shared" si="104"/>
        <v>580754.80394488119</v>
      </c>
      <c r="K336" s="1571">
        <f t="shared" si="104"/>
        <v>236826.46965996083</v>
      </c>
      <c r="L336" s="1571">
        <f t="shared" si="104"/>
        <v>190119.02703257967</v>
      </c>
      <c r="M336" s="1571">
        <f t="shared" si="104"/>
        <v>0</v>
      </c>
      <c r="N336" s="1571">
        <f t="shared" si="104"/>
        <v>0</v>
      </c>
      <c r="O336" s="1571">
        <f t="shared" si="104"/>
        <v>0</v>
      </c>
      <c r="P336" s="1571">
        <f t="shared" si="104"/>
        <v>0</v>
      </c>
      <c r="Q336" s="1571">
        <f>SUMIF($Z$142:$Z$163,$B336,Q$142:Q$163)</f>
        <v>0</v>
      </c>
      <c r="R336" s="1571">
        <f t="shared" si="105"/>
        <v>0</v>
      </c>
      <c r="S336" s="1571">
        <f t="shared" si="105"/>
        <v>0</v>
      </c>
      <c r="T336" s="1571">
        <f t="shared" si="105"/>
        <v>0</v>
      </c>
      <c r="U336" s="1571">
        <f t="shared" si="105"/>
        <v>0</v>
      </c>
      <c r="V336" s="1571">
        <f t="shared" si="105"/>
        <v>0</v>
      </c>
      <c r="W336" s="1571">
        <f t="shared" si="105"/>
        <v>0</v>
      </c>
      <c r="X336" s="1582"/>
      <c r="Y336" s="1582"/>
    </row>
    <row r="337" spans="1:25" ht="12.75" x14ac:dyDescent="0.2">
      <c r="A337" s="640"/>
      <c r="B337" s="1017" t="s">
        <v>700</v>
      </c>
      <c r="C337" s="1571">
        <f>SUMIF($Z$142:$Z$163,$B337,C$142:C$163)</f>
        <v>7234003.2706374982</v>
      </c>
      <c r="D337" s="1571">
        <f t="shared" si="104"/>
        <v>5343133.1260711458</v>
      </c>
      <c r="E337" s="1571">
        <f t="shared" si="104"/>
        <v>519679.5141750513</v>
      </c>
      <c r="F337" s="1571">
        <f t="shared" si="104"/>
        <v>56874.796615724495</v>
      </c>
      <c r="G337" s="1571">
        <f t="shared" si="104"/>
        <v>0</v>
      </c>
      <c r="H337" s="1571">
        <f t="shared" si="104"/>
        <v>0</v>
      </c>
      <c r="I337" s="1571">
        <f t="shared" si="104"/>
        <v>0</v>
      </c>
      <c r="J337" s="1571">
        <f t="shared" si="104"/>
        <v>1233898.0930269817</v>
      </c>
      <c r="K337" s="1571">
        <f t="shared" si="104"/>
        <v>44607.683620176074</v>
      </c>
      <c r="L337" s="1571">
        <f t="shared" si="104"/>
        <v>35810.057128419132</v>
      </c>
      <c r="M337" s="1571">
        <f t="shared" si="104"/>
        <v>0</v>
      </c>
      <c r="N337" s="1571">
        <f t="shared" si="104"/>
        <v>0</v>
      </c>
      <c r="O337" s="1571">
        <f t="shared" si="104"/>
        <v>0</v>
      </c>
      <c r="P337" s="1571">
        <f t="shared" si="104"/>
        <v>0</v>
      </c>
      <c r="Q337" s="1571">
        <f>SUMIF($Z$142:$Z$163,$B337,Q$142:Q$163)</f>
        <v>0</v>
      </c>
      <c r="R337" s="1571">
        <f t="shared" si="105"/>
        <v>0</v>
      </c>
      <c r="S337" s="1571">
        <f t="shared" si="105"/>
        <v>0</v>
      </c>
      <c r="T337" s="1571">
        <f t="shared" si="105"/>
        <v>0</v>
      </c>
      <c r="U337" s="1571">
        <f t="shared" si="105"/>
        <v>0</v>
      </c>
      <c r="V337" s="1571">
        <f t="shared" si="105"/>
        <v>0</v>
      </c>
      <c r="W337" s="1571">
        <f t="shared" si="105"/>
        <v>0</v>
      </c>
      <c r="X337" s="1582"/>
      <c r="Y337" s="1582"/>
    </row>
    <row r="338" spans="1:25" ht="12.75" x14ac:dyDescent="0.2">
      <c r="A338" s="640"/>
      <c r="B338" s="349" t="s">
        <v>75</v>
      </c>
      <c r="C338" s="1571">
        <f>C148</f>
        <v>0</v>
      </c>
      <c r="D338" s="1571">
        <f t="shared" ref="D338:P338" si="106">D148</f>
        <v>0</v>
      </c>
      <c r="E338" s="1571">
        <f t="shared" si="106"/>
        <v>0</v>
      </c>
      <c r="F338" s="1571">
        <f t="shared" si="106"/>
        <v>0</v>
      </c>
      <c r="G338" s="1571">
        <f t="shared" si="106"/>
        <v>0</v>
      </c>
      <c r="H338" s="1571">
        <f t="shared" si="106"/>
        <v>0</v>
      </c>
      <c r="I338" s="1571">
        <f t="shared" si="106"/>
        <v>0</v>
      </c>
      <c r="J338" s="1571">
        <f t="shared" si="106"/>
        <v>0</v>
      </c>
      <c r="K338" s="1571">
        <f t="shared" si="106"/>
        <v>0</v>
      </c>
      <c r="L338" s="1571">
        <f t="shared" si="106"/>
        <v>0</v>
      </c>
      <c r="M338" s="1571">
        <f t="shared" si="106"/>
        <v>0</v>
      </c>
      <c r="N338" s="1571">
        <f t="shared" si="106"/>
        <v>0</v>
      </c>
      <c r="O338" s="1571">
        <f t="shared" si="106"/>
        <v>0</v>
      </c>
      <c r="P338" s="1571">
        <f t="shared" si="106"/>
        <v>0</v>
      </c>
      <c r="Q338" s="1571">
        <f>Q148</f>
        <v>0</v>
      </c>
      <c r="R338" s="1571">
        <f t="shared" ref="R338:W338" si="107">R148</f>
        <v>0</v>
      </c>
      <c r="S338" s="1571">
        <f t="shared" si="107"/>
        <v>0</v>
      </c>
      <c r="T338" s="1571">
        <f t="shared" si="107"/>
        <v>0</v>
      </c>
      <c r="U338" s="1571">
        <f t="shared" si="107"/>
        <v>0</v>
      </c>
      <c r="V338" s="1571">
        <f t="shared" si="107"/>
        <v>0</v>
      </c>
      <c r="W338" s="1571">
        <f t="shared" si="107"/>
        <v>0</v>
      </c>
      <c r="X338" s="1582"/>
      <c r="Y338" s="1582"/>
    </row>
    <row r="339" spans="1:25" ht="12.75" x14ac:dyDescent="0.2">
      <c r="A339" s="640"/>
      <c r="B339" s="1017" t="s">
        <v>1059</v>
      </c>
      <c r="C339" s="1571">
        <f>SUMIF($Z$142:$Z$163,$B339,C$142:C$163)</f>
        <v>9356135.6895000022</v>
      </c>
      <c r="D339" s="1571">
        <f t="shared" ref="D339:S341" si="108">SUMIF($Z$142:$Z$163,$B339,D$142:D$163)</f>
        <v>8182523.7880885135</v>
      </c>
      <c r="E339" s="1571">
        <f t="shared" si="108"/>
        <v>795842.04371984012</v>
      </c>
      <c r="F339" s="1571">
        <f t="shared" si="108"/>
        <v>87098.592767621987</v>
      </c>
      <c r="G339" s="1571">
        <f t="shared" si="108"/>
        <v>0</v>
      </c>
      <c r="H339" s="1571">
        <f t="shared" si="108"/>
        <v>0</v>
      </c>
      <c r="I339" s="1571">
        <f t="shared" si="108"/>
        <v>0</v>
      </c>
      <c r="J339" s="1571">
        <f t="shared" si="108"/>
        <v>167518.78843995879</v>
      </c>
      <c r="K339" s="1571">
        <f t="shared" si="108"/>
        <v>68312.621778527042</v>
      </c>
      <c r="L339" s="1571">
        <f t="shared" si="108"/>
        <v>54839.854705539765</v>
      </c>
      <c r="M339" s="1571">
        <f t="shared" si="108"/>
        <v>0</v>
      </c>
      <c r="N339" s="1571">
        <f t="shared" si="108"/>
        <v>0</v>
      </c>
      <c r="O339" s="1571">
        <f t="shared" si="108"/>
        <v>0</v>
      </c>
      <c r="P339" s="1571">
        <f t="shared" si="108"/>
        <v>0</v>
      </c>
      <c r="Q339" s="1571">
        <f>SUMIF($Z$142:$Z$163,$B339,Q$142:Q$163)</f>
        <v>0</v>
      </c>
      <c r="R339" s="1571">
        <f t="shared" si="108"/>
        <v>0</v>
      </c>
      <c r="S339" s="1571">
        <f t="shared" si="108"/>
        <v>0</v>
      </c>
      <c r="T339" s="1571">
        <f t="shared" ref="R339:W341" si="109">SUMIF($Z$142:$Z$163,$B339,T$142:T$163)</f>
        <v>0</v>
      </c>
      <c r="U339" s="1571">
        <f t="shared" si="109"/>
        <v>0</v>
      </c>
      <c r="V339" s="1571">
        <f t="shared" si="109"/>
        <v>0</v>
      </c>
      <c r="W339" s="1571">
        <f t="shared" si="109"/>
        <v>0</v>
      </c>
      <c r="X339" s="1582"/>
      <c r="Y339" s="1582"/>
    </row>
    <row r="340" spans="1:25" ht="12.75" x14ac:dyDescent="0.2">
      <c r="A340" s="640"/>
      <c r="B340" s="1017" t="s">
        <v>1275</v>
      </c>
      <c r="C340" s="1571">
        <f>SUMIF($Z$142:$Z$163,$B340,C$142:C$163)</f>
        <v>16846078.960000001</v>
      </c>
      <c r="D340" s="1571">
        <f t="shared" si="108"/>
        <v>16846078.960000001</v>
      </c>
      <c r="E340" s="1571">
        <f t="shared" si="108"/>
        <v>0</v>
      </c>
      <c r="F340" s="1571">
        <f t="shared" si="108"/>
        <v>0</v>
      </c>
      <c r="G340" s="1571">
        <f t="shared" si="108"/>
        <v>0</v>
      </c>
      <c r="H340" s="1571">
        <f t="shared" si="108"/>
        <v>0</v>
      </c>
      <c r="I340" s="1571">
        <f t="shared" si="108"/>
        <v>0</v>
      </c>
      <c r="J340" s="1571">
        <f t="shared" si="108"/>
        <v>0</v>
      </c>
      <c r="K340" s="1571">
        <f t="shared" si="108"/>
        <v>0</v>
      </c>
      <c r="L340" s="1571">
        <f t="shared" si="108"/>
        <v>0</v>
      </c>
      <c r="M340" s="1571">
        <f t="shared" si="108"/>
        <v>0</v>
      </c>
      <c r="N340" s="1571">
        <f t="shared" si="108"/>
        <v>0</v>
      </c>
      <c r="O340" s="1571">
        <f t="shared" si="108"/>
        <v>0</v>
      </c>
      <c r="P340" s="1571">
        <f t="shared" si="108"/>
        <v>0</v>
      </c>
      <c r="Q340" s="1571">
        <f>SUMIF($Z$142:$Z$163,$B340,Q$142:Q$163)</f>
        <v>0</v>
      </c>
      <c r="R340" s="1571">
        <f t="shared" si="109"/>
        <v>0</v>
      </c>
      <c r="S340" s="1571">
        <f t="shared" si="109"/>
        <v>0</v>
      </c>
      <c r="T340" s="1571">
        <f t="shared" si="109"/>
        <v>0</v>
      </c>
      <c r="U340" s="1571">
        <f t="shared" si="109"/>
        <v>0</v>
      </c>
      <c r="V340" s="1571">
        <f t="shared" si="109"/>
        <v>0</v>
      </c>
      <c r="W340" s="1571">
        <f t="shared" si="109"/>
        <v>0</v>
      </c>
      <c r="X340" s="1582"/>
      <c r="Y340" s="1582"/>
    </row>
    <row r="341" spans="1:25" ht="12.75" x14ac:dyDescent="0.2">
      <c r="A341" s="640"/>
      <c r="B341" s="1017" t="s">
        <v>774</v>
      </c>
      <c r="C341" s="1571">
        <f>SUMIF($Z$142:$Z$163,$B341,C$142:C$163)</f>
        <v>9261664</v>
      </c>
      <c r="D341" s="1571">
        <f t="shared" si="108"/>
        <v>7141521.7416498447</v>
      </c>
      <c r="E341" s="1571">
        <f t="shared" si="108"/>
        <v>1720751.4383761894</v>
      </c>
      <c r="F341" s="1571">
        <f t="shared" si="108"/>
        <v>399390.81997396564</v>
      </c>
      <c r="G341" s="1571">
        <f t="shared" si="108"/>
        <v>0</v>
      </c>
      <c r="H341" s="1571">
        <f t="shared" si="108"/>
        <v>0</v>
      </c>
      <c r="I341" s="1571">
        <f t="shared" si="108"/>
        <v>0</v>
      </c>
      <c r="J341" s="1571">
        <f t="shared" si="108"/>
        <v>0</v>
      </c>
      <c r="K341" s="1571">
        <f t="shared" si="108"/>
        <v>0</v>
      </c>
      <c r="L341" s="1571">
        <f t="shared" si="108"/>
        <v>0</v>
      </c>
      <c r="M341" s="1571">
        <f t="shared" si="108"/>
        <v>0</v>
      </c>
      <c r="N341" s="1571">
        <f t="shared" si="108"/>
        <v>0</v>
      </c>
      <c r="O341" s="1571">
        <f t="shared" si="108"/>
        <v>0</v>
      </c>
      <c r="P341" s="1571">
        <f t="shared" si="108"/>
        <v>0</v>
      </c>
      <c r="Q341" s="1571">
        <f>SUMIF($Z$142:$Z$163,$B341,Q$142:Q$163)</f>
        <v>0</v>
      </c>
      <c r="R341" s="1571">
        <f t="shared" si="109"/>
        <v>0</v>
      </c>
      <c r="S341" s="1571">
        <f t="shared" si="109"/>
        <v>0</v>
      </c>
      <c r="T341" s="1571">
        <f t="shared" si="109"/>
        <v>0</v>
      </c>
      <c r="U341" s="1571">
        <f t="shared" si="109"/>
        <v>0</v>
      </c>
      <c r="V341" s="1571">
        <f t="shared" si="109"/>
        <v>0</v>
      </c>
      <c r="W341" s="1571">
        <f t="shared" si="109"/>
        <v>0</v>
      </c>
      <c r="X341" s="1582"/>
      <c r="Y341" s="1582"/>
    </row>
    <row r="342" spans="1:25" ht="12.75" x14ac:dyDescent="0.2">
      <c r="A342" s="640"/>
      <c r="B342" s="862" t="s">
        <v>708</v>
      </c>
      <c r="C342" s="1599">
        <f>SUM(C333:C341)</f>
        <v>75160742.350749999</v>
      </c>
      <c r="D342" s="1599">
        <f t="shared" ref="D342:P342" si="110">SUM(D333:D341)</f>
        <v>65880463.72194054</v>
      </c>
      <c r="E342" s="1599">
        <f t="shared" si="110"/>
        <v>5795301.3678096244</v>
      </c>
      <c r="F342" s="1599">
        <f t="shared" si="110"/>
        <v>872289.86166281323</v>
      </c>
      <c r="G342" s="1599">
        <f t="shared" si="110"/>
        <v>0</v>
      </c>
      <c r="H342" s="1599">
        <f t="shared" si="110"/>
        <v>0</v>
      </c>
      <c r="I342" s="1599">
        <f t="shared" si="110"/>
        <v>0</v>
      </c>
      <c r="J342" s="1599">
        <f t="shared" si="110"/>
        <v>1982171.6854118216</v>
      </c>
      <c r="K342" s="1599">
        <f t="shared" si="110"/>
        <v>349746.77505866392</v>
      </c>
      <c r="L342" s="1599">
        <f t="shared" si="110"/>
        <v>280768.93886653858</v>
      </c>
      <c r="M342" s="1599">
        <f t="shared" si="110"/>
        <v>0</v>
      </c>
      <c r="N342" s="1599">
        <f t="shared" si="110"/>
        <v>0</v>
      </c>
      <c r="O342" s="1599">
        <f t="shared" si="110"/>
        <v>0</v>
      </c>
      <c r="P342" s="1599">
        <f t="shared" si="110"/>
        <v>0</v>
      </c>
      <c r="Q342" s="1599">
        <f t="shared" ref="Q342:W342" si="111">SUM(Q333:Q341)</f>
        <v>0</v>
      </c>
      <c r="R342" s="1599">
        <f t="shared" si="111"/>
        <v>0</v>
      </c>
      <c r="S342" s="1599">
        <f t="shared" si="111"/>
        <v>0</v>
      </c>
      <c r="T342" s="1599">
        <f t="shared" si="111"/>
        <v>0</v>
      </c>
      <c r="U342" s="1599">
        <f t="shared" si="111"/>
        <v>0</v>
      </c>
      <c r="V342" s="1599">
        <f t="shared" si="111"/>
        <v>0</v>
      </c>
      <c r="W342" s="1599">
        <f t="shared" si="111"/>
        <v>0</v>
      </c>
      <c r="X342" s="1603"/>
      <c r="Y342" s="1603"/>
    </row>
    <row r="343" spans="1:25" ht="12.75" x14ac:dyDescent="0.2">
      <c r="A343" s="640"/>
      <c r="B343" s="349"/>
      <c r="C343" s="1017"/>
      <c r="D343" s="1017"/>
      <c r="E343" s="1017"/>
      <c r="F343" s="1017"/>
      <c r="G343" s="1017"/>
      <c r="H343" s="1017"/>
      <c r="I343" s="1017"/>
      <c r="J343" s="1017"/>
      <c r="K343" s="1017"/>
      <c r="L343" s="1017"/>
      <c r="M343" s="1017"/>
      <c r="N343" s="1017"/>
      <c r="O343" s="1017"/>
      <c r="P343" s="1017"/>
      <c r="Q343" s="1017"/>
      <c r="R343" s="1017"/>
      <c r="S343" s="1017"/>
      <c r="T343" s="1017"/>
      <c r="U343" s="1017"/>
      <c r="V343" s="1017"/>
      <c r="W343" s="1017"/>
      <c r="X343" s="1593"/>
      <c r="Y343" s="1593"/>
    </row>
    <row r="344" spans="1:25" ht="12.75" x14ac:dyDescent="0.2">
      <c r="A344" s="640"/>
      <c r="B344" s="643" t="s">
        <v>0</v>
      </c>
      <c r="C344" s="1017"/>
      <c r="D344" s="1017"/>
      <c r="E344" s="1017"/>
      <c r="F344" s="1017"/>
      <c r="G344" s="1017"/>
      <c r="H344" s="1017"/>
      <c r="I344" s="1017"/>
      <c r="J344" s="1017"/>
      <c r="K344" s="1017"/>
      <c r="L344" s="1017"/>
      <c r="M344" s="1017"/>
      <c r="N344" s="1017"/>
      <c r="O344" s="1017"/>
      <c r="P344" s="1017"/>
      <c r="Q344" s="1017"/>
      <c r="R344" s="1017"/>
      <c r="S344" s="1017"/>
      <c r="T344" s="1017"/>
      <c r="U344" s="1017"/>
      <c r="V344" s="1017"/>
      <c r="W344" s="1017"/>
      <c r="X344" s="1593"/>
      <c r="Y344" s="1593"/>
    </row>
    <row r="345" spans="1:25" ht="25.5" x14ac:dyDescent="0.2">
      <c r="A345" s="640"/>
      <c r="B345" s="1044" t="s">
        <v>963</v>
      </c>
      <c r="C345" s="1586">
        <f>C168</f>
        <v>-42640129.165762223</v>
      </c>
      <c r="D345" s="1586">
        <f t="shared" ref="D345:P345" si="112">D168</f>
        <v>-37037279.489136592</v>
      </c>
      <c r="E345" s="1586">
        <f t="shared" si="112"/>
        <v>-3467291.978567725</v>
      </c>
      <c r="F345" s="1586">
        <f t="shared" si="112"/>
        <v>-526329.09492677322</v>
      </c>
      <c r="G345" s="1586">
        <f t="shared" si="112"/>
        <v>0</v>
      </c>
      <c r="H345" s="1586">
        <f t="shared" si="112"/>
        <v>0</v>
      </c>
      <c r="I345" s="1586">
        <f t="shared" si="112"/>
        <v>0</v>
      </c>
      <c r="J345" s="1586">
        <f t="shared" si="112"/>
        <v>-1237732.9648577822</v>
      </c>
      <c r="K345" s="1586">
        <f t="shared" si="112"/>
        <v>-206068.45882651265</v>
      </c>
      <c r="L345" s="1586">
        <f t="shared" si="112"/>
        <v>-165427.17944683929</v>
      </c>
      <c r="M345" s="1586">
        <f t="shared" si="112"/>
        <v>0</v>
      </c>
      <c r="N345" s="1586">
        <f t="shared" si="112"/>
        <v>0</v>
      </c>
      <c r="O345" s="1586">
        <f t="shared" si="112"/>
        <v>0</v>
      </c>
      <c r="P345" s="1586">
        <f t="shared" si="112"/>
        <v>0</v>
      </c>
      <c r="Q345" s="1586">
        <f>Q168</f>
        <v>0</v>
      </c>
      <c r="R345" s="1586">
        <f t="shared" ref="R345:W345" si="113">R168</f>
        <v>0</v>
      </c>
      <c r="S345" s="1586">
        <f t="shared" si="113"/>
        <v>0</v>
      </c>
      <c r="T345" s="1586">
        <f t="shared" si="113"/>
        <v>0</v>
      </c>
      <c r="U345" s="1586">
        <f t="shared" si="113"/>
        <v>0</v>
      </c>
      <c r="V345" s="1586">
        <f t="shared" si="113"/>
        <v>0</v>
      </c>
      <c r="W345" s="1586">
        <f t="shared" si="113"/>
        <v>0</v>
      </c>
      <c r="X345" s="1594"/>
      <c r="Y345" s="1594"/>
    </row>
    <row r="346" spans="1:25" ht="12.75" x14ac:dyDescent="0.2">
      <c r="A346" s="640"/>
      <c r="B346" s="197" t="s">
        <v>964</v>
      </c>
      <c r="C346" s="1586">
        <f t="shared" ref="C346:P348" si="114">C169</f>
        <v>32520613.18498778</v>
      </c>
      <c r="D346" s="1586">
        <f t="shared" si="114"/>
        <v>28843184.232803948</v>
      </c>
      <c r="E346" s="1586">
        <f t="shared" si="114"/>
        <v>2328009.3892419003</v>
      </c>
      <c r="F346" s="1586">
        <f t="shared" si="114"/>
        <v>345960.76673604001</v>
      </c>
      <c r="G346" s="1586">
        <f t="shared" si="114"/>
        <v>0</v>
      </c>
      <c r="H346" s="1586">
        <f t="shared" si="114"/>
        <v>0</v>
      </c>
      <c r="I346" s="1586">
        <f t="shared" si="114"/>
        <v>0</v>
      </c>
      <c r="J346" s="1586">
        <f t="shared" si="114"/>
        <v>744438.72055403935</v>
      </c>
      <c r="K346" s="1586">
        <f t="shared" si="114"/>
        <v>143678.31623215132</v>
      </c>
      <c r="L346" s="1586">
        <f t="shared" si="114"/>
        <v>115341.75941969929</v>
      </c>
      <c r="M346" s="1586">
        <f t="shared" si="114"/>
        <v>0</v>
      </c>
      <c r="N346" s="1586">
        <f t="shared" si="114"/>
        <v>0</v>
      </c>
      <c r="O346" s="1586">
        <f t="shared" si="114"/>
        <v>0</v>
      </c>
      <c r="P346" s="1586">
        <f t="shared" si="114"/>
        <v>0</v>
      </c>
      <c r="Q346" s="1586">
        <f t="shared" ref="Q346:W346" si="115">Q169</f>
        <v>0</v>
      </c>
      <c r="R346" s="1586">
        <f t="shared" si="115"/>
        <v>0</v>
      </c>
      <c r="S346" s="1586">
        <f t="shared" si="115"/>
        <v>0</v>
      </c>
      <c r="T346" s="1586">
        <f t="shared" si="115"/>
        <v>0</v>
      </c>
      <c r="U346" s="1586">
        <f t="shared" si="115"/>
        <v>0</v>
      </c>
      <c r="V346" s="1586">
        <f t="shared" si="115"/>
        <v>0</v>
      </c>
      <c r="W346" s="1586">
        <f t="shared" si="115"/>
        <v>0</v>
      </c>
      <c r="X346" s="1594"/>
      <c r="Y346" s="1594"/>
    </row>
    <row r="347" spans="1:25" ht="12.75" x14ac:dyDescent="0.2">
      <c r="A347" s="640"/>
      <c r="B347" s="197" t="s">
        <v>1212</v>
      </c>
      <c r="C347" s="1586">
        <f t="shared" si="114"/>
        <v>4491741.37833416</v>
      </c>
      <c r="D347" s="1586">
        <f t="shared" si="114"/>
        <v>3976273.3578381026</v>
      </c>
      <c r="E347" s="1586">
        <f t="shared" si="114"/>
        <v>323792.73271381168</v>
      </c>
      <c r="F347" s="1586">
        <f t="shared" si="114"/>
        <v>48149.9465469145</v>
      </c>
      <c r="G347" s="1586">
        <f t="shared" si="114"/>
        <v>0</v>
      </c>
      <c r="H347" s="1586">
        <f t="shared" si="114"/>
        <v>0</v>
      </c>
      <c r="I347" s="1586">
        <f t="shared" si="114"/>
        <v>0</v>
      </c>
      <c r="J347" s="1586">
        <f t="shared" si="114"/>
        <v>106725.30857970627</v>
      </c>
      <c r="K347" s="1586">
        <f t="shared" si="114"/>
        <v>20416.629930469247</v>
      </c>
      <c r="L347" s="1586">
        <f t="shared" si="114"/>
        <v>16383.402725155609</v>
      </c>
      <c r="M347" s="1586">
        <f t="shared" si="114"/>
        <v>0</v>
      </c>
      <c r="N347" s="1586">
        <f t="shared" si="114"/>
        <v>0</v>
      </c>
      <c r="O347" s="1586">
        <f t="shared" si="114"/>
        <v>0</v>
      </c>
      <c r="P347" s="1586">
        <f t="shared" si="114"/>
        <v>0</v>
      </c>
      <c r="Q347" s="1586">
        <f t="shared" ref="Q347:W347" si="116">Q170</f>
        <v>0</v>
      </c>
      <c r="R347" s="1586">
        <f t="shared" si="116"/>
        <v>0</v>
      </c>
      <c r="S347" s="1586">
        <f t="shared" si="116"/>
        <v>0</v>
      </c>
      <c r="T347" s="1586">
        <f t="shared" si="116"/>
        <v>0</v>
      </c>
      <c r="U347" s="1586">
        <f t="shared" si="116"/>
        <v>0</v>
      </c>
      <c r="V347" s="1586">
        <f t="shared" si="116"/>
        <v>0</v>
      </c>
      <c r="W347" s="1586">
        <f t="shared" si="116"/>
        <v>0</v>
      </c>
      <c r="X347" s="1594"/>
      <c r="Y347" s="1594"/>
    </row>
    <row r="348" spans="1:25" ht="25.5" x14ac:dyDescent="0.2">
      <c r="A348" s="640"/>
      <c r="B348" s="608" t="s">
        <v>965</v>
      </c>
      <c r="C348" s="1600">
        <f t="shared" si="114"/>
        <v>37012354.563321941</v>
      </c>
      <c r="D348" s="1600">
        <f t="shared" si="114"/>
        <v>32819457.59064205</v>
      </c>
      <c r="E348" s="1600">
        <f t="shared" si="114"/>
        <v>2651802.1219557119</v>
      </c>
      <c r="F348" s="1600">
        <f t="shared" si="114"/>
        <v>394110.71328295453</v>
      </c>
      <c r="G348" s="1600">
        <f t="shared" si="114"/>
        <v>0</v>
      </c>
      <c r="H348" s="1600">
        <f t="shared" si="114"/>
        <v>0</v>
      </c>
      <c r="I348" s="1600">
        <f t="shared" si="114"/>
        <v>0</v>
      </c>
      <c r="J348" s="1600">
        <f t="shared" si="114"/>
        <v>851164.02913374559</v>
      </c>
      <c r="K348" s="1600">
        <f t="shared" si="114"/>
        <v>164094.94616262056</v>
      </c>
      <c r="L348" s="1600">
        <f t="shared" si="114"/>
        <v>131725.1621448549</v>
      </c>
      <c r="M348" s="1600">
        <f t="shared" si="114"/>
        <v>0</v>
      </c>
      <c r="N348" s="1600">
        <f t="shared" si="114"/>
        <v>0</v>
      </c>
      <c r="O348" s="1600">
        <f t="shared" si="114"/>
        <v>0</v>
      </c>
      <c r="P348" s="1600">
        <f t="shared" si="114"/>
        <v>0</v>
      </c>
      <c r="Q348" s="1600">
        <f t="shared" ref="Q348:W348" si="117">Q171</f>
        <v>0</v>
      </c>
      <c r="R348" s="1600">
        <f t="shared" si="117"/>
        <v>0</v>
      </c>
      <c r="S348" s="1600">
        <f t="shared" si="117"/>
        <v>0</v>
      </c>
      <c r="T348" s="1600">
        <f t="shared" si="117"/>
        <v>0</v>
      </c>
      <c r="U348" s="1600">
        <f t="shared" si="117"/>
        <v>0</v>
      </c>
      <c r="V348" s="1600">
        <f t="shared" si="117"/>
        <v>0</v>
      </c>
      <c r="W348" s="1600">
        <f t="shared" si="117"/>
        <v>0</v>
      </c>
      <c r="X348" s="1604"/>
      <c r="Y348" s="1604"/>
    </row>
    <row r="349" spans="1:25" ht="12.75" x14ac:dyDescent="0.2">
      <c r="A349" s="640"/>
      <c r="B349" s="643" t="s">
        <v>850</v>
      </c>
      <c r="C349" s="1017"/>
      <c r="D349" s="1017"/>
      <c r="E349" s="1017"/>
      <c r="F349" s="1017"/>
      <c r="G349" s="1017"/>
      <c r="H349" s="1017"/>
      <c r="I349" s="1017"/>
      <c r="J349" s="1017"/>
      <c r="K349" s="1017"/>
      <c r="L349" s="1017"/>
      <c r="M349" s="1017"/>
      <c r="N349" s="1017"/>
      <c r="O349" s="1017"/>
      <c r="P349" s="1017"/>
      <c r="Q349" s="1017"/>
      <c r="R349" s="1017"/>
      <c r="S349" s="1017"/>
      <c r="T349" s="1017"/>
      <c r="U349" s="1017"/>
      <c r="V349" s="1017"/>
      <c r="W349" s="1017"/>
      <c r="X349" s="1593"/>
      <c r="Y349" s="1593"/>
    </row>
    <row r="350" spans="1:25" ht="12.75" x14ac:dyDescent="0.2">
      <c r="A350" s="640"/>
      <c r="B350" s="1017" t="s">
        <v>1274</v>
      </c>
      <c r="C350" s="1571">
        <f t="shared" ref="C350:W350" si="118">SUMIF($Z$174:$Z$179,$B350,C$174:C$179)</f>
        <v>-36844.999999999993</v>
      </c>
      <c r="D350" s="1571">
        <f t="shared" si="118"/>
        <v>-25114.74726440389</v>
      </c>
      <c r="E350" s="1571">
        <f t="shared" si="118"/>
        <v>-4795.861984386278</v>
      </c>
      <c r="F350" s="1571">
        <f t="shared" si="118"/>
        <v>-6180.3294522527458</v>
      </c>
      <c r="G350" s="1571">
        <f t="shared" si="118"/>
        <v>0</v>
      </c>
      <c r="H350" s="1571">
        <f t="shared" si="118"/>
        <v>0</v>
      </c>
      <c r="I350" s="1571">
        <f t="shared" si="118"/>
        <v>0</v>
      </c>
      <c r="J350" s="1571">
        <f t="shared" si="118"/>
        <v>-613.62392371695216</v>
      </c>
      <c r="K350" s="1571">
        <f t="shared" si="118"/>
        <v>-73.175082041776292</v>
      </c>
      <c r="L350" s="1571">
        <f t="shared" si="118"/>
        <v>-67.262293198349951</v>
      </c>
      <c r="M350" s="1571">
        <f t="shared" si="118"/>
        <v>0</v>
      </c>
      <c r="N350" s="1571">
        <f t="shared" si="118"/>
        <v>0</v>
      </c>
      <c r="O350" s="1571">
        <f t="shared" si="118"/>
        <v>0</v>
      </c>
      <c r="P350" s="1571">
        <f t="shared" si="118"/>
        <v>0</v>
      </c>
      <c r="Q350" s="1571">
        <f t="shared" si="118"/>
        <v>0</v>
      </c>
      <c r="R350" s="1571">
        <f t="shared" si="118"/>
        <v>0</v>
      </c>
      <c r="S350" s="1571">
        <f t="shared" si="118"/>
        <v>0</v>
      </c>
      <c r="T350" s="1571">
        <f t="shared" si="118"/>
        <v>0</v>
      </c>
      <c r="U350" s="1571">
        <f t="shared" si="118"/>
        <v>0</v>
      </c>
      <c r="V350" s="1571">
        <f t="shared" si="118"/>
        <v>0</v>
      </c>
      <c r="W350" s="1571">
        <f t="shared" si="118"/>
        <v>0</v>
      </c>
      <c r="X350" s="1582"/>
      <c r="Y350" s="1582"/>
    </row>
    <row r="351" spans="1:25" ht="12.75" x14ac:dyDescent="0.2">
      <c r="A351" s="640"/>
      <c r="B351" s="1017" t="s">
        <v>1186</v>
      </c>
      <c r="C351" s="1571">
        <f t="shared" ref="C351:R352" si="119">SUMIF($Z$174:$Z$179,$B351,C$174:C$179)</f>
        <v>0</v>
      </c>
      <c r="D351" s="1571">
        <f t="shared" si="119"/>
        <v>0</v>
      </c>
      <c r="E351" s="1571">
        <f t="shared" si="119"/>
        <v>0</v>
      </c>
      <c r="F351" s="1571">
        <f t="shared" si="119"/>
        <v>0</v>
      </c>
      <c r="G351" s="1571">
        <f t="shared" si="119"/>
        <v>0</v>
      </c>
      <c r="H351" s="1571">
        <f t="shared" si="119"/>
        <v>0</v>
      </c>
      <c r="I351" s="1571">
        <f t="shared" si="119"/>
        <v>0</v>
      </c>
      <c r="J351" s="1571">
        <f t="shared" si="119"/>
        <v>0</v>
      </c>
      <c r="K351" s="1571">
        <f t="shared" si="119"/>
        <v>0</v>
      </c>
      <c r="L351" s="1571">
        <f t="shared" si="119"/>
        <v>0</v>
      </c>
      <c r="M351" s="1571">
        <f t="shared" si="119"/>
        <v>0</v>
      </c>
      <c r="N351" s="1571">
        <f t="shared" si="119"/>
        <v>0</v>
      </c>
      <c r="O351" s="1571">
        <f t="shared" si="119"/>
        <v>0</v>
      </c>
      <c r="P351" s="1571">
        <f t="shared" si="119"/>
        <v>0</v>
      </c>
      <c r="Q351" s="1571">
        <f t="shared" si="119"/>
        <v>0</v>
      </c>
      <c r="R351" s="1571">
        <f t="shared" si="119"/>
        <v>0</v>
      </c>
      <c r="S351" s="1571">
        <f t="shared" ref="S351:W352" si="120">SUMIF($Z$174:$Z$179,$B351,S$174:S$179)</f>
        <v>0</v>
      </c>
      <c r="T351" s="1571">
        <f t="shared" si="120"/>
        <v>0</v>
      </c>
      <c r="U351" s="1571">
        <f t="shared" si="120"/>
        <v>0</v>
      </c>
      <c r="V351" s="1571">
        <f t="shared" si="120"/>
        <v>0</v>
      </c>
      <c r="W351" s="1571">
        <f t="shared" si="120"/>
        <v>0</v>
      </c>
      <c r="X351" s="1582"/>
      <c r="Y351" s="1582"/>
    </row>
    <row r="352" spans="1:25" ht="12.75" x14ac:dyDescent="0.2">
      <c r="A352" s="640"/>
      <c r="B352" s="1017" t="s">
        <v>1346</v>
      </c>
      <c r="C352" s="1571">
        <f t="shared" si="119"/>
        <v>-156800</v>
      </c>
      <c r="D352" s="1571">
        <f t="shared" si="119"/>
        <v>-110682.16816441552</v>
      </c>
      <c r="E352" s="1571">
        <f t="shared" si="119"/>
        <v>-22436.54958783949</v>
      </c>
      <c r="F352" s="1571">
        <f t="shared" si="119"/>
        <v>-23505.555994673479</v>
      </c>
      <c r="G352" s="1571">
        <f t="shared" si="119"/>
        <v>0</v>
      </c>
      <c r="H352" s="1571">
        <f t="shared" si="119"/>
        <v>0</v>
      </c>
      <c r="I352" s="1571">
        <f t="shared" si="119"/>
        <v>0</v>
      </c>
      <c r="J352" s="1571">
        <f t="shared" si="119"/>
        <v>-25.008823915987456</v>
      </c>
      <c r="K352" s="1571">
        <f t="shared" si="119"/>
        <v>-99.833936373160881</v>
      </c>
      <c r="L352" s="1571">
        <f t="shared" si="119"/>
        <v>-50.883492782367398</v>
      </c>
      <c r="M352" s="1571">
        <f t="shared" si="119"/>
        <v>0</v>
      </c>
      <c r="N352" s="1571">
        <f t="shared" si="119"/>
        <v>0</v>
      </c>
      <c r="O352" s="1571">
        <f t="shared" si="119"/>
        <v>0</v>
      </c>
      <c r="P352" s="1571">
        <f t="shared" si="119"/>
        <v>0</v>
      </c>
      <c r="Q352" s="1571">
        <f>SUMIF($Z$174:$Z$179,$B352,Q$174:Q$179)</f>
        <v>0</v>
      </c>
      <c r="R352" s="1571">
        <f>SUMIF($Z$174:$Z$179,$B352,R$174:R$179)</f>
        <v>0</v>
      </c>
      <c r="S352" s="1571">
        <f t="shared" si="120"/>
        <v>0</v>
      </c>
      <c r="T352" s="1571">
        <f t="shared" si="120"/>
        <v>0</v>
      </c>
      <c r="U352" s="1571">
        <f t="shared" si="120"/>
        <v>0</v>
      </c>
      <c r="V352" s="1571">
        <f t="shared" si="120"/>
        <v>0</v>
      </c>
      <c r="W352" s="1571">
        <f t="shared" si="120"/>
        <v>0</v>
      </c>
      <c r="X352" s="1582"/>
      <c r="Y352" s="1582"/>
    </row>
    <row r="353" spans="1:25" ht="12.75" x14ac:dyDescent="0.2">
      <c r="A353" s="642"/>
      <c r="B353" s="862" t="s">
        <v>708</v>
      </c>
      <c r="C353" s="1599">
        <f>SUM(C350:C352)</f>
        <v>-193645</v>
      </c>
      <c r="D353" s="1599">
        <f t="shared" ref="D353:P353" si="121">SUM(D350:D352)</f>
        <v>-135796.9154288194</v>
      </c>
      <c r="E353" s="1599">
        <f t="shared" si="121"/>
        <v>-27232.41157222577</v>
      </c>
      <c r="F353" s="1599">
        <f t="shared" si="121"/>
        <v>-29685.885446926226</v>
      </c>
      <c r="G353" s="1599">
        <f t="shared" si="121"/>
        <v>0</v>
      </c>
      <c r="H353" s="1599">
        <f t="shared" si="121"/>
        <v>0</v>
      </c>
      <c r="I353" s="1599">
        <f t="shared" si="121"/>
        <v>0</v>
      </c>
      <c r="J353" s="1599">
        <f t="shared" si="121"/>
        <v>-638.63274763293964</v>
      </c>
      <c r="K353" s="1599">
        <f t="shared" si="121"/>
        <v>-173.00901841493717</v>
      </c>
      <c r="L353" s="1599">
        <f t="shared" si="121"/>
        <v>-118.14578598071735</v>
      </c>
      <c r="M353" s="1599">
        <f t="shared" si="121"/>
        <v>0</v>
      </c>
      <c r="N353" s="1599">
        <f t="shared" si="121"/>
        <v>0</v>
      </c>
      <c r="O353" s="1599">
        <f t="shared" si="121"/>
        <v>0</v>
      </c>
      <c r="P353" s="1599">
        <f t="shared" si="121"/>
        <v>0</v>
      </c>
      <c r="Q353" s="1599">
        <f t="shared" ref="Q353:W353" si="122">SUM(Q350:Q352)</f>
        <v>0</v>
      </c>
      <c r="R353" s="1599">
        <f t="shared" si="122"/>
        <v>0</v>
      </c>
      <c r="S353" s="1599">
        <f t="shared" si="122"/>
        <v>0</v>
      </c>
      <c r="T353" s="1599">
        <f t="shared" si="122"/>
        <v>0</v>
      </c>
      <c r="U353" s="1599">
        <f t="shared" si="122"/>
        <v>0</v>
      </c>
      <c r="V353" s="1599">
        <f t="shared" si="122"/>
        <v>0</v>
      </c>
      <c r="W353" s="1599">
        <f t="shared" si="122"/>
        <v>0</v>
      </c>
      <c r="X353" s="1603"/>
      <c r="Y353" s="1603"/>
    </row>
    <row r="354" spans="1:25" ht="12.75" x14ac:dyDescent="0.2">
      <c r="A354" s="234"/>
      <c r="B354" s="349"/>
      <c r="C354" s="8"/>
      <c r="D354" s="8"/>
      <c r="E354" s="8"/>
      <c r="F354" s="8"/>
      <c r="G354" s="8"/>
      <c r="H354" s="8"/>
      <c r="I354" s="8"/>
      <c r="J354" s="8"/>
      <c r="K354" s="8"/>
      <c r="L354" s="8"/>
      <c r="M354" s="8"/>
      <c r="N354" s="8"/>
      <c r="O354" s="8"/>
      <c r="P354" s="8"/>
      <c r="Q354" s="8"/>
      <c r="R354" s="8"/>
      <c r="S354" s="8"/>
      <c r="T354" s="8"/>
      <c r="U354" s="8"/>
      <c r="V354" s="8"/>
      <c r="W354" s="8"/>
      <c r="X354" s="7"/>
      <c r="Y354" s="7"/>
    </row>
    <row r="355" spans="1:25" ht="12.75" x14ac:dyDescent="0.2">
      <c r="A355" s="234"/>
      <c r="B355" s="643" t="s">
        <v>852</v>
      </c>
      <c r="C355" s="1017"/>
      <c r="D355" s="1017"/>
      <c r="E355" s="1017"/>
      <c r="F355" s="1017"/>
      <c r="G355" s="1017"/>
      <c r="H355" s="1017"/>
      <c r="I355" s="1017"/>
      <c r="J355" s="1017"/>
      <c r="K355" s="1017"/>
      <c r="L355" s="1017"/>
      <c r="M355" s="1017"/>
      <c r="N355" s="1017"/>
      <c r="O355" s="1017"/>
      <c r="P355" s="1017"/>
      <c r="Q355" s="1017"/>
      <c r="R355" s="1017"/>
      <c r="S355" s="1017"/>
      <c r="T355" s="1017"/>
      <c r="U355" s="1017"/>
      <c r="V355" s="1017"/>
      <c r="W355" s="1017"/>
      <c r="X355" s="1593"/>
      <c r="Y355" s="1593"/>
    </row>
    <row r="356" spans="1:25" ht="12.75" x14ac:dyDescent="0.2">
      <c r="A356" s="181"/>
      <c r="B356" s="1017" t="s">
        <v>108</v>
      </c>
      <c r="C356" s="1571">
        <f t="shared" ref="C356:W356" si="123">SUMIF($Z$184:$Z$208,$B356,C$184:C$208)</f>
        <v>1137592.2145</v>
      </c>
      <c r="D356" s="1571">
        <f t="shared" si="123"/>
        <v>1013989.3418400959</v>
      </c>
      <c r="E356" s="1571">
        <f t="shared" si="123"/>
        <v>70337.497781746264</v>
      </c>
      <c r="F356" s="1571">
        <f t="shared" si="123"/>
        <v>8163.4869793838534</v>
      </c>
      <c r="G356" s="1571">
        <f t="shared" si="123"/>
        <v>0</v>
      </c>
      <c r="H356" s="1571">
        <f t="shared" si="123"/>
        <v>0</v>
      </c>
      <c r="I356" s="1571">
        <f t="shared" si="123"/>
        <v>0</v>
      </c>
      <c r="J356" s="1571">
        <f t="shared" si="123"/>
        <v>34217.520693158054</v>
      </c>
      <c r="K356" s="1571">
        <f t="shared" si="123"/>
        <v>6037.5534576606233</v>
      </c>
      <c r="L356" s="1571">
        <f t="shared" si="123"/>
        <v>4846.8137479553334</v>
      </c>
      <c r="M356" s="1571">
        <f t="shared" si="123"/>
        <v>0</v>
      </c>
      <c r="N356" s="1571">
        <f t="shared" si="123"/>
        <v>0</v>
      </c>
      <c r="O356" s="1571">
        <f t="shared" si="123"/>
        <v>0</v>
      </c>
      <c r="P356" s="1571">
        <f t="shared" si="123"/>
        <v>0</v>
      </c>
      <c r="Q356" s="1571">
        <f t="shared" si="123"/>
        <v>0</v>
      </c>
      <c r="R356" s="1571">
        <f t="shared" si="123"/>
        <v>0</v>
      </c>
      <c r="S356" s="1571">
        <f t="shared" si="123"/>
        <v>0</v>
      </c>
      <c r="T356" s="1571">
        <f t="shared" si="123"/>
        <v>0</v>
      </c>
      <c r="U356" s="1571">
        <f t="shared" si="123"/>
        <v>0</v>
      </c>
      <c r="V356" s="1571">
        <f t="shared" si="123"/>
        <v>0</v>
      </c>
      <c r="W356" s="1571">
        <f t="shared" si="123"/>
        <v>0</v>
      </c>
      <c r="X356" s="1582"/>
      <c r="Y356" s="1582"/>
    </row>
    <row r="357" spans="1:25" ht="12.75" x14ac:dyDescent="0.2">
      <c r="A357" s="181"/>
      <c r="B357" s="1017" t="s">
        <v>504</v>
      </c>
      <c r="C357" s="1571">
        <f t="shared" ref="C357:R368" si="124">SUMIF($Z$184:$Z$208,$B357,C$184:C$208)</f>
        <v>447547.63899999997</v>
      </c>
      <c r="D357" s="1571">
        <f t="shared" si="124"/>
        <v>386293.1117981947</v>
      </c>
      <c r="E357" s="1571">
        <f t="shared" si="124"/>
        <v>37571.329766972674</v>
      </c>
      <c r="F357" s="1571">
        <f t="shared" si="124"/>
        <v>4454.2991102051574</v>
      </c>
      <c r="G357" s="1571">
        <f t="shared" si="124"/>
        <v>0</v>
      </c>
      <c r="H357" s="1571">
        <f t="shared" si="124"/>
        <v>0</v>
      </c>
      <c r="I357" s="1571">
        <f t="shared" si="124"/>
        <v>0</v>
      </c>
      <c r="J357" s="1571">
        <f t="shared" si="124"/>
        <v>13414.927647764041</v>
      </c>
      <c r="K357" s="1571">
        <f t="shared" si="124"/>
        <v>3225.006846950444</v>
      </c>
      <c r="L357" s="1571">
        <f t="shared" si="124"/>
        <v>2588.9638299129956</v>
      </c>
      <c r="M357" s="1571">
        <f t="shared" si="124"/>
        <v>0</v>
      </c>
      <c r="N357" s="1571">
        <f t="shared" si="124"/>
        <v>0</v>
      </c>
      <c r="O357" s="1571">
        <f t="shared" si="124"/>
        <v>0</v>
      </c>
      <c r="P357" s="1571">
        <f t="shared" si="124"/>
        <v>0</v>
      </c>
      <c r="Q357" s="1571">
        <f t="shared" si="124"/>
        <v>0</v>
      </c>
      <c r="R357" s="1571">
        <f t="shared" si="124"/>
        <v>0</v>
      </c>
      <c r="S357" s="1571">
        <f t="shared" ref="S357:W368" si="125">SUMIF($Z$184:$Z$208,$B357,S$184:S$208)</f>
        <v>0</v>
      </c>
      <c r="T357" s="1571">
        <f t="shared" si="125"/>
        <v>0</v>
      </c>
      <c r="U357" s="1571">
        <f t="shared" si="125"/>
        <v>0</v>
      </c>
      <c r="V357" s="1571">
        <f t="shared" si="125"/>
        <v>0</v>
      </c>
      <c r="W357" s="1571">
        <f t="shared" si="125"/>
        <v>0</v>
      </c>
      <c r="X357" s="1582"/>
      <c r="Y357" s="1582"/>
    </row>
    <row r="358" spans="1:25" ht="12.75" x14ac:dyDescent="0.2">
      <c r="A358" s="607"/>
      <c r="B358" s="1017">
        <v>1850</v>
      </c>
      <c r="C358" s="1571">
        <f t="shared" si="124"/>
        <v>124147.26000000001</v>
      </c>
      <c r="D358" s="1571">
        <f t="shared" si="124"/>
        <v>108574.51643374967</v>
      </c>
      <c r="E358" s="1571">
        <f t="shared" si="124"/>
        <v>10560.087241092415</v>
      </c>
      <c r="F358" s="1571">
        <f t="shared" si="124"/>
        <v>1155.7177023513159</v>
      </c>
      <c r="G358" s="1571">
        <f t="shared" si="124"/>
        <v>0</v>
      </c>
      <c r="H358" s="1571">
        <f t="shared" si="124"/>
        <v>0</v>
      </c>
      <c r="I358" s="1571">
        <f t="shared" si="124"/>
        <v>0</v>
      </c>
      <c r="J358" s="1571">
        <f t="shared" si="124"/>
        <v>2222.8192571726117</v>
      </c>
      <c r="K358" s="1571">
        <f t="shared" si="124"/>
        <v>906.4452567461301</v>
      </c>
      <c r="L358" s="1571">
        <f t="shared" si="124"/>
        <v>727.67410888786549</v>
      </c>
      <c r="M358" s="1571">
        <f t="shared" si="124"/>
        <v>0</v>
      </c>
      <c r="N358" s="1571">
        <f t="shared" si="124"/>
        <v>0</v>
      </c>
      <c r="O358" s="1571">
        <f t="shared" si="124"/>
        <v>0</v>
      </c>
      <c r="P358" s="1571">
        <f t="shared" si="124"/>
        <v>0</v>
      </c>
      <c r="Q358" s="1571">
        <f t="shared" ref="Q358:R368" si="126">SUMIF($Z$184:$Z$208,$B358,Q$184:Q$208)</f>
        <v>0</v>
      </c>
      <c r="R358" s="1571">
        <f t="shared" si="126"/>
        <v>0</v>
      </c>
      <c r="S358" s="1571">
        <f t="shared" si="125"/>
        <v>0</v>
      </c>
      <c r="T358" s="1571">
        <f t="shared" si="125"/>
        <v>0</v>
      </c>
      <c r="U358" s="1571">
        <f t="shared" si="125"/>
        <v>0</v>
      </c>
      <c r="V358" s="1571">
        <f t="shared" si="125"/>
        <v>0</v>
      </c>
      <c r="W358" s="1571">
        <f t="shared" si="125"/>
        <v>0</v>
      </c>
      <c r="X358" s="1582"/>
      <c r="Y358" s="1582"/>
    </row>
    <row r="359" spans="1:25" ht="12.75" x14ac:dyDescent="0.2">
      <c r="A359" s="599"/>
      <c r="B359" s="1017" t="s">
        <v>505</v>
      </c>
      <c r="C359" s="1571">
        <f t="shared" si="124"/>
        <v>7467.0505000000003</v>
      </c>
      <c r="D359" s="1571">
        <f t="shared" si="124"/>
        <v>6169.1243848392651</v>
      </c>
      <c r="E359" s="1571">
        <f t="shared" si="124"/>
        <v>600.01641126170261</v>
      </c>
      <c r="F359" s="1571">
        <f t="shared" si="124"/>
        <v>69.684584138049985</v>
      </c>
      <c r="G359" s="1571">
        <f t="shared" si="124"/>
        <v>0</v>
      </c>
      <c r="H359" s="1571">
        <f t="shared" si="124"/>
        <v>0</v>
      </c>
      <c r="I359" s="1571">
        <f t="shared" si="124"/>
        <v>0</v>
      </c>
      <c r="J359" s="1571">
        <f t="shared" si="124"/>
        <v>535.37565602496784</v>
      </c>
      <c r="K359" s="1571">
        <f t="shared" si="124"/>
        <v>51.503554614738412</v>
      </c>
      <c r="L359" s="1571">
        <f t="shared" si="124"/>
        <v>41.345909121276122</v>
      </c>
      <c r="M359" s="1571">
        <f t="shared" si="124"/>
        <v>0</v>
      </c>
      <c r="N359" s="1571">
        <f t="shared" si="124"/>
        <v>0</v>
      </c>
      <c r="O359" s="1571">
        <f t="shared" si="124"/>
        <v>0</v>
      </c>
      <c r="P359" s="1571">
        <f t="shared" si="124"/>
        <v>0</v>
      </c>
      <c r="Q359" s="1571">
        <f t="shared" si="126"/>
        <v>0</v>
      </c>
      <c r="R359" s="1571">
        <f t="shared" si="126"/>
        <v>0</v>
      </c>
      <c r="S359" s="1571">
        <f t="shared" si="125"/>
        <v>0</v>
      </c>
      <c r="T359" s="1571">
        <f t="shared" si="125"/>
        <v>0</v>
      </c>
      <c r="U359" s="1571">
        <f t="shared" si="125"/>
        <v>0</v>
      </c>
      <c r="V359" s="1571">
        <f t="shared" si="125"/>
        <v>0</v>
      </c>
      <c r="W359" s="1571">
        <f t="shared" si="125"/>
        <v>0</v>
      </c>
      <c r="X359" s="1582"/>
      <c r="Y359" s="1582"/>
    </row>
    <row r="360" spans="1:25" ht="12.75" x14ac:dyDescent="0.2">
      <c r="A360" s="599"/>
      <c r="B360" s="1017" t="s">
        <v>774</v>
      </c>
      <c r="C360" s="1571">
        <f t="shared" si="124"/>
        <v>766462.95</v>
      </c>
      <c r="D360" s="1571">
        <f t="shared" si="124"/>
        <v>591007.38502218144</v>
      </c>
      <c r="E360" s="1571">
        <f t="shared" si="124"/>
        <v>142403.37629118885</v>
      </c>
      <c r="F360" s="1571">
        <f t="shared" si="124"/>
        <v>33052.188686629597</v>
      </c>
      <c r="G360" s="1571">
        <f t="shared" si="124"/>
        <v>0</v>
      </c>
      <c r="H360" s="1571">
        <f t="shared" si="124"/>
        <v>0</v>
      </c>
      <c r="I360" s="1571">
        <f t="shared" si="124"/>
        <v>0</v>
      </c>
      <c r="J360" s="1571">
        <f t="shared" si="124"/>
        <v>0</v>
      </c>
      <c r="K360" s="1571">
        <f t="shared" si="124"/>
        <v>0</v>
      </c>
      <c r="L360" s="1571">
        <f t="shared" si="124"/>
        <v>0</v>
      </c>
      <c r="M360" s="1571">
        <f t="shared" si="124"/>
        <v>0</v>
      </c>
      <c r="N360" s="1571">
        <f t="shared" si="124"/>
        <v>0</v>
      </c>
      <c r="O360" s="1571">
        <f t="shared" si="124"/>
        <v>0</v>
      </c>
      <c r="P360" s="1571">
        <f t="shared" si="124"/>
        <v>0</v>
      </c>
      <c r="Q360" s="1571">
        <f t="shared" si="126"/>
        <v>0</v>
      </c>
      <c r="R360" s="1571">
        <f t="shared" si="126"/>
        <v>0</v>
      </c>
      <c r="S360" s="1571">
        <f t="shared" si="125"/>
        <v>0</v>
      </c>
      <c r="T360" s="1571">
        <f t="shared" si="125"/>
        <v>0</v>
      </c>
      <c r="U360" s="1571">
        <f t="shared" si="125"/>
        <v>0</v>
      </c>
      <c r="V360" s="1571">
        <f t="shared" si="125"/>
        <v>0</v>
      </c>
      <c r="W360" s="1571">
        <f t="shared" si="125"/>
        <v>0</v>
      </c>
      <c r="X360" s="1582"/>
      <c r="Y360" s="1582"/>
    </row>
    <row r="361" spans="1:25" ht="12.75" x14ac:dyDescent="0.2">
      <c r="A361" s="234"/>
      <c r="B361" s="1017" t="s">
        <v>704</v>
      </c>
      <c r="C361" s="1571">
        <f t="shared" si="124"/>
        <v>486618.43999999994</v>
      </c>
      <c r="D361" s="1571">
        <f t="shared" si="124"/>
        <v>359170.75333333336</v>
      </c>
      <c r="E361" s="1571">
        <f t="shared" si="124"/>
        <v>34933.376764917331</v>
      </c>
      <c r="F361" s="1571">
        <f t="shared" si="124"/>
        <v>4164.6848789839441</v>
      </c>
      <c r="G361" s="1571">
        <f t="shared" si="124"/>
        <v>0</v>
      </c>
      <c r="H361" s="1571">
        <f t="shared" si="124"/>
        <v>0</v>
      </c>
      <c r="I361" s="1571">
        <f t="shared" si="124"/>
        <v>0</v>
      </c>
      <c r="J361" s="1571">
        <f t="shared" si="124"/>
        <v>82943.86404984424</v>
      </c>
      <c r="K361" s="1571">
        <f t="shared" si="124"/>
        <v>2998.5731128684401</v>
      </c>
      <c r="L361" s="1571">
        <f t="shared" si="124"/>
        <v>2407.1878600527198</v>
      </c>
      <c r="M361" s="1571">
        <f t="shared" si="124"/>
        <v>0</v>
      </c>
      <c r="N361" s="1571">
        <f t="shared" si="124"/>
        <v>0</v>
      </c>
      <c r="O361" s="1571">
        <f t="shared" si="124"/>
        <v>0</v>
      </c>
      <c r="P361" s="1571">
        <f t="shared" si="124"/>
        <v>0</v>
      </c>
      <c r="Q361" s="1571">
        <f t="shared" si="126"/>
        <v>0</v>
      </c>
      <c r="R361" s="1571">
        <f t="shared" si="126"/>
        <v>0</v>
      </c>
      <c r="S361" s="1571">
        <f t="shared" si="125"/>
        <v>0</v>
      </c>
      <c r="T361" s="1571">
        <f t="shared" si="125"/>
        <v>0</v>
      </c>
      <c r="U361" s="1571">
        <f t="shared" si="125"/>
        <v>0</v>
      </c>
      <c r="V361" s="1571">
        <f t="shared" si="125"/>
        <v>0</v>
      </c>
      <c r="W361" s="1571">
        <f t="shared" si="125"/>
        <v>0</v>
      </c>
      <c r="X361" s="1582"/>
      <c r="Y361" s="1582"/>
    </row>
    <row r="362" spans="1:25" ht="12.75" x14ac:dyDescent="0.2">
      <c r="A362" s="644"/>
      <c r="B362" s="1017" t="s">
        <v>1082</v>
      </c>
      <c r="C362" s="1571">
        <f t="shared" si="124"/>
        <v>0</v>
      </c>
      <c r="D362" s="1571">
        <f t="shared" si="124"/>
        <v>0</v>
      </c>
      <c r="E362" s="1571">
        <f t="shared" si="124"/>
        <v>0</v>
      </c>
      <c r="F362" s="1571">
        <f t="shared" si="124"/>
        <v>0</v>
      </c>
      <c r="G362" s="1571">
        <f t="shared" si="124"/>
        <v>0</v>
      </c>
      <c r="H362" s="1571">
        <f t="shared" si="124"/>
        <v>0</v>
      </c>
      <c r="I362" s="1571">
        <f t="shared" si="124"/>
        <v>0</v>
      </c>
      <c r="J362" s="1571">
        <f t="shared" si="124"/>
        <v>0</v>
      </c>
      <c r="K362" s="1571">
        <f t="shared" si="124"/>
        <v>0</v>
      </c>
      <c r="L362" s="1571">
        <f t="shared" si="124"/>
        <v>0</v>
      </c>
      <c r="M362" s="1571">
        <f t="shared" si="124"/>
        <v>0</v>
      </c>
      <c r="N362" s="1571">
        <f t="shared" si="124"/>
        <v>0</v>
      </c>
      <c r="O362" s="1571">
        <f t="shared" si="124"/>
        <v>0</v>
      </c>
      <c r="P362" s="1571">
        <f t="shared" si="124"/>
        <v>0</v>
      </c>
      <c r="Q362" s="1571">
        <f t="shared" si="126"/>
        <v>0</v>
      </c>
      <c r="R362" s="1571">
        <f t="shared" si="126"/>
        <v>0</v>
      </c>
      <c r="S362" s="1571">
        <f t="shared" si="125"/>
        <v>0</v>
      </c>
      <c r="T362" s="1571">
        <f t="shared" si="125"/>
        <v>0</v>
      </c>
      <c r="U362" s="1571">
        <f t="shared" si="125"/>
        <v>0</v>
      </c>
      <c r="V362" s="1571">
        <f t="shared" si="125"/>
        <v>0</v>
      </c>
      <c r="W362" s="1571">
        <f t="shared" si="125"/>
        <v>0</v>
      </c>
      <c r="X362" s="1582"/>
      <c r="Y362" s="1582"/>
    </row>
    <row r="363" spans="1:25" ht="12.75" x14ac:dyDescent="0.2">
      <c r="A363" s="610"/>
      <c r="B363" s="1017">
        <v>1830</v>
      </c>
      <c r="C363" s="1571">
        <f t="shared" si="124"/>
        <v>51449.079499999985</v>
      </c>
      <c r="D363" s="1571">
        <f t="shared" si="124"/>
        <v>44610.189350101806</v>
      </c>
      <c r="E363" s="1571">
        <f t="shared" si="124"/>
        <v>4338.8403361315131</v>
      </c>
      <c r="F363" s="1571">
        <f t="shared" si="124"/>
        <v>515.46097370093321</v>
      </c>
      <c r="G363" s="1571">
        <f t="shared" si="124"/>
        <v>0</v>
      </c>
      <c r="H363" s="1571">
        <f t="shared" si="124"/>
        <v>0</v>
      </c>
      <c r="I363" s="1571">
        <f t="shared" si="124"/>
        <v>0</v>
      </c>
      <c r="J363" s="1571">
        <f t="shared" si="124"/>
        <v>1313.1755405546887</v>
      </c>
      <c r="K363" s="1571">
        <f t="shared" si="124"/>
        <v>372.43264687824154</v>
      </c>
      <c r="L363" s="1571">
        <f t="shared" si="124"/>
        <v>298.98065263281052</v>
      </c>
      <c r="M363" s="1571">
        <f t="shared" si="124"/>
        <v>0</v>
      </c>
      <c r="N363" s="1571">
        <f t="shared" si="124"/>
        <v>0</v>
      </c>
      <c r="O363" s="1571">
        <f t="shared" si="124"/>
        <v>0</v>
      </c>
      <c r="P363" s="1571">
        <f t="shared" si="124"/>
        <v>0</v>
      </c>
      <c r="Q363" s="1571">
        <f t="shared" si="126"/>
        <v>0</v>
      </c>
      <c r="R363" s="1571">
        <f t="shared" si="126"/>
        <v>0</v>
      </c>
      <c r="S363" s="1571">
        <f t="shared" si="125"/>
        <v>0</v>
      </c>
      <c r="T363" s="1571">
        <f t="shared" si="125"/>
        <v>0</v>
      </c>
      <c r="U363" s="1571">
        <f t="shared" si="125"/>
        <v>0</v>
      </c>
      <c r="V363" s="1571">
        <f t="shared" si="125"/>
        <v>0</v>
      </c>
      <c r="W363" s="1571">
        <f t="shared" si="125"/>
        <v>0</v>
      </c>
      <c r="X363" s="1582"/>
      <c r="Y363" s="1582"/>
    </row>
    <row r="364" spans="1:25" ht="12.75" x14ac:dyDescent="0.2">
      <c r="A364" s="610"/>
      <c r="B364" s="1017">
        <v>1835</v>
      </c>
      <c r="C364" s="1571">
        <f t="shared" si="124"/>
        <v>99701.871499999994</v>
      </c>
      <c r="D364" s="1571">
        <f t="shared" si="124"/>
        <v>85774.864205462713</v>
      </c>
      <c r="E364" s="1571">
        <f t="shared" si="124"/>
        <v>8342.565814283309</v>
      </c>
      <c r="F364" s="1571">
        <f t="shared" si="124"/>
        <v>987.58153470556579</v>
      </c>
      <c r="G364" s="1571">
        <f t="shared" si="124"/>
        <v>0</v>
      </c>
      <c r="H364" s="1571">
        <f t="shared" si="124"/>
        <v>0</v>
      </c>
      <c r="I364" s="1571">
        <f t="shared" si="124"/>
        <v>0</v>
      </c>
      <c r="J364" s="1571">
        <f t="shared" si="124"/>
        <v>3305.8906528755701</v>
      </c>
      <c r="K364" s="1571">
        <f t="shared" si="124"/>
        <v>716.10006989556314</v>
      </c>
      <c r="L364" s="1571">
        <f t="shared" si="124"/>
        <v>574.8692227772716</v>
      </c>
      <c r="M364" s="1571">
        <f t="shared" si="124"/>
        <v>0</v>
      </c>
      <c r="N364" s="1571">
        <f t="shared" si="124"/>
        <v>0</v>
      </c>
      <c r="O364" s="1571">
        <f t="shared" si="124"/>
        <v>0</v>
      </c>
      <c r="P364" s="1571">
        <f t="shared" si="124"/>
        <v>0</v>
      </c>
      <c r="Q364" s="1571">
        <f t="shared" si="126"/>
        <v>0</v>
      </c>
      <c r="R364" s="1571">
        <f t="shared" si="126"/>
        <v>0</v>
      </c>
      <c r="S364" s="1571">
        <f t="shared" si="125"/>
        <v>0</v>
      </c>
      <c r="T364" s="1571">
        <f t="shared" si="125"/>
        <v>0</v>
      </c>
      <c r="U364" s="1571">
        <f t="shared" si="125"/>
        <v>0</v>
      </c>
      <c r="V364" s="1571">
        <f t="shared" si="125"/>
        <v>0</v>
      </c>
      <c r="W364" s="1571">
        <f t="shared" si="125"/>
        <v>0</v>
      </c>
      <c r="X364" s="1582"/>
      <c r="Y364" s="1582"/>
    </row>
    <row r="365" spans="1:25" ht="12.75" x14ac:dyDescent="0.2">
      <c r="A365" s="610"/>
      <c r="B365" s="1017">
        <v>1855</v>
      </c>
      <c r="C365" s="1571">
        <f t="shared" si="124"/>
        <v>434283.05</v>
      </c>
      <c r="D365" s="1571">
        <f t="shared" si="124"/>
        <v>434283.05</v>
      </c>
      <c r="E365" s="1571">
        <f t="shared" si="124"/>
        <v>0</v>
      </c>
      <c r="F365" s="1571">
        <f t="shared" si="124"/>
        <v>0</v>
      </c>
      <c r="G365" s="1571">
        <f t="shared" si="124"/>
        <v>0</v>
      </c>
      <c r="H365" s="1571">
        <f t="shared" si="124"/>
        <v>0</v>
      </c>
      <c r="I365" s="1571">
        <f t="shared" si="124"/>
        <v>0</v>
      </c>
      <c r="J365" s="1571">
        <f t="shared" si="124"/>
        <v>0</v>
      </c>
      <c r="K365" s="1571">
        <f t="shared" si="124"/>
        <v>0</v>
      </c>
      <c r="L365" s="1571">
        <f t="shared" si="124"/>
        <v>0</v>
      </c>
      <c r="M365" s="1571">
        <f t="shared" si="124"/>
        <v>0</v>
      </c>
      <c r="N365" s="1571">
        <f t="shared" si="124"/>
        <v>0</v>
      </c>
      <c r="O365" s="1571">
        <f t="shared" si="124"/>
        <v>0</v>
      </c>
      <c r="P365" s="1571">
        <f t="shared" si="124"/>
        <v>0</v>
      </c>
      <c r="Q365" s="1571">
        <f t="shared" si="126"/>
        <v>0</v>
      </c>
      <c r="R365" s="1571">
        <f t="shared" si="126"/>
        <v>0</v>
      </c>
      <c r="S365" s="1571">
        <f t="shared" si="125"/>
        <v>0</v>
      </c>
      <c r="T365" s="1571">
        <f t="shared" si="125"/>
        <v>0</v>
      </c>
      <c r="U365" s="1571">
        <f t="shared" si="125"/>
        <v>0</v>
      </c>
      <c r="V365" s="1571">
        <f t="shared" si="125"/>
        <v>0</v>
      </c>
      <c r="W365" s="1571">
        <f t="shared" si="125"/>
        <v>0</v>
      </c>
      <c r="X365" s="1582"/>
      <c r="Y365" s="1582"/>
    </row>
    <row r="366" spans="1:25" ht="12.75" x14ac:dyDescent="0.2">
      <c r="A366" s="610"/>
      <c r="B366" s="1017">
        <v>1840</v>
      </c>
      <c r="C366" s="1571">
        <f t="shared" si="124"/>
        <v>39020.285500000005</v>
      </c>
      <c r="D366" s="1571">
        <f t="shared" si="124"/>
        <v>32778.21692351059</v>
      </c>
      <c r="E366" s="1571">
        <f t="shared" si="124"/>
        <v>3188.048555859174</v>
      </c>
      <c r="F366" s="1571">
        <f t="shared" si="124"/>
        <v>373.22172727653259</v>
      </c>
      <c r="G366" s="1571">
        <f t="shared" si="124"/>
        <v>0</v>
      </c>
      <c r="H366" s="1571">
        <f t="shared" si="124"/>
        <v>0</v>
      </c>
      <c r="I366" s="1571">
        <f t="shared" si="124"/>
        <v>0</v>
      </c>
      <c r="J366" s="1571">
        <f t="shared" si="124"/>
        <v>2187.4641224541751</v>
      </c>
      <c r="K366" s="1571">
        <f t="shared" si="124"/>
        <v>273.65223655443549</v>
      </c>
      <c r="L366" s="1571">
        <f t="shared" si="124"/>
        <v>219.68193434508854</v>
      </c>
      <c r="M366" s="1571">
        <f t="shared" si="124"/>
        <v>0</v>
      </c>
      <c r="N366" s="1571">
        <f t="shared" si="124"/>
        <v>0</v>
      </c>
      <c r="O366" s="1571">
        <f t="shared" si="124"/>
        <v>0</v>
      </c>
      <c r="P366" s="1571">
        <f t="shared" si="124"/>
        <v>0</v>
      </c>
      <c r="Q366" s="1571">
        <f t="shared" si="126"/>
        <v>0</v>
      </c>
      <c r="R366" s="1571">
        <f t="shared" si="126"/>
        <v>0</v>
      </c>
      <c r="S366" s="1571">
        <f t="shared" si="125"/>
        <v>0</v>
      </c>
      <c r="T366" s="1571">
        <f t="shared" si="125"/>
        <v>0</v>
      </c>
      <c r="U366" s="1571">
        <f t="shared" si="125"/>
        <v>0</v>
      </c>
      <c r="V366" s="1571">
        <f t="shared" si="125"/>
        <v>0</v>
      </c>
      <c r="W366" s="1571">
        <f t="shared" si="125"/>
        <v>0</v>
      </c>
      <c r="X366" s="1582"/>
      <c r="Y366" s="1582"/>
    </row>
    <row r="367" spans="1:25" ht="12.75" x14ac:dyDescent="0.2">
      <c r="A367" s="610"/>
      <c r="B367" s="1017">
        <v>1845</v>
      </c>
      <c r="C367" s="1571">
        <f t="shared" si="124"/>
        <v>17068.467499999995</v>
      </c>
      <c r="D367" s="1571">
        <f t="shared" si="124"/>
        <v>13761.019082259654</v>
      </c>
      <c r="E367" s="1571">
        <f t="shared" si="124"/>
        <v>1338.4131636788798</v>
      </c>
      <c r="F367" s="1571">
        <f t="shared" si="124"/>
        <v>153.56939771733323</v>
      </c>
      <c r="G367" s="1571">
        <f t="shared" si="124"/>
        <v>0</v>
      </c>
      <c r="H367" s="1571">
        <f t="shared" si="124"/>
        <v>0</v>
      </c>
      <c r="I367" s="1571">
        <f t="shared" si="124"/>
        <v>0</v>
      </c>
      <c r="J367" s="1571">
        <f t="shared" si="124"/>
        <v>1608.3532804672611</v>
      </c>
      <c r="K367" s="1571">
        <f t="shared" si="124"/>
        <v>114.88525010119142</v>
      </c>
      <c r="L367" s="1571">
        <f t="shared" si="124"/>
        <v>92.227325775678651</v>
      </c>
      <c r="M367" s="1571">
        <f t="shared" si="124"/>
        <v>0</v>
      </c>
      <c r="N367" s="1571">
        <f t="shared" si="124"/>
        <v>0</v>
      </c>
      <c r="O367" s="1571">
        <f t="shared" si="124"/>
        <v>0</v>
      </c>
      <c r="P367" s="1571">
        <f t="shared" si="124"/>
        <v>0</v>
      </c>
      <c r="Q367" s="1571">
        <f t="shared" si="126"/>
        <v>0</v>
      </c>
      <c r="R367" s="1571">
        <f t="shared" si="126"/>
        <v>0</v>
      </c>
      <c r="S367" s="1571">
        <f t="shared" si="125"/>
        <v>0</v>
      </c>
      <c r="T367" s="1571">
        <f t="shared" si="125"/>
        <v>0</v>
      </c>
      <c r="U367" s="1571">
        <f t="shared" si="125"/>
        <v>0</v>
      </c>
      <c r="V367" s="1571">
        <f t="shared" si="125"/>
        <v>0</v>
      </c>
      <c r="W367" s="1571">
        <f t="shared" si="125"/>
        <v>0</v>
      </c>
      <c r="X367" s="1582"/>
      <c r="Y367" s="1582"/>
    </row>
    <row r="368" spans="1:25" ht="12.75" x14ac:dyDescent="0.2">
      <c r="A368" s="610"/>
      <c r="B368" s="1017">
        <v>1860</v>
      </c>
      <c r="C368" s="1571">
        <f t="shared" si="124"/>
        <v>3167.88</v>
      </c>
      <c r="D368" s="1571">
        <f t="shared" si="124"/>
        <v>2442.7018616673754</v>
      </c>
      <c r="E368" s="1571">
        <f t="shared" si="124"/>
        <v>588.56962059983641</v>
      </c>
      <c r="F368" s="1571">
        <f t="shared" si="124"/>
        <v>136.60851773278821</v>
      </c>
      <c r="G368" s="1571">
        <f t="shared" si="124"/>
        <v>0</v>
      </c>
      <c r="H368" s="1571">
        <f t="shared" si="124"/>
        <v>0</v>
      </c>
      <c r="I368" s="1571">
        <f t="shared" si="124"/>
        <v>0</v>
      </c>
      <c r="J368" s="1571">
        <f t="shared" si="124"/>
        <v>0</v>
      </c>
      <c r="K368" s="1571">
        <f t="shared" si="124"/>
        <v>0</v>
      </c>
      <c r="L368" s="1571">
        <f t="shared" si="124"/>
        <v>0</v>
      </c>
      <c r="M368" s="1571">
        <f t="shared" si="124"/>
        <v>0</v>
      </c>
      <c r="N368" s="1571">
        <f t="shared" si="124"/>
        <v>0</v>
      </c>
      <c r="O368" s="1571">
        <f t="shared" si="124"/>
        <v>0</v>
      </c>
      <c r="P368" s="1571">
        <f t="shared" si="124"/>
        <v>0</v>
      </c>
      <c r="Q368" s="1571">
        <f t="shared" si="126"/>
        <v>0</v>
      </c>
      <c r="R368" s="1571">
        <f t="shared" si="126"/>
        <v>0</v>
      </c>
      <c r="S368" s="1571">
        <f t="shared" si="125"/>
        <v>0</v>
      </c>
      <c r="T368" s="1571">
        <f t="shared" si="125"/>
        <v>0</v>
      </c>
      <c r="U368" s="1571">
        <f t="shared" si="125"/>
        <v>0</v>
      </c>
      <c r="V368" s="1571">
        <f t="shared" si="125"/>
        <v>0</v>
      </c>
      <c r="W368" s="1571">
        <f t="shared" si="125"/>
        <v>0</v>
      </c>
      <c r="X368" s="1582"/>
      <c r="Y368" s="1582"/>
    </row>
    <row r="369" spans="1:25" ht="12.75" x14ac:dyDescent="0.2">
      <c r="A369" s="610"/>
      <c r="B369" s="862" t="s">
        <v>708</v>
      </c>
      <c r="C369" s="1599">
        <f>SUM(C356:C368)</f>
        <v>3614526.1879999996</v>
      </c>
      <c r="D369" s="1599">
        <f t="shared" ref="D369:P369" si="127">SUM(D356:D368)</f>
        <v>3078854.2742353966</v>
      </c>
      <c r="E369" s="1599">
        <f t="shared" si="127"/>
        <v>314202.12174773205</v>
      </c>
      <c r="F369" s="1599">
        <f t="shared" si="127"/>
        <v>53226.504092825075</v>
      </c>
      <c r="G369" s="1599">
        <f t="shared" si="127"/>
        <v>0</v>
      </c>
      <c r="H369" s="1599">
        <f t="shared" si="127"/>
        <v>0</v>
      </c>
      <c r="I369" s="1599">
        <f t="shared" si="127"/>
        <v>0</v>
      </c>
      <c r="J369" s="1599">
        <f t="shared" si="127"/>
        <v>141749.3909003156</v>
      </c>
      <c r="K369" s="1599">
        <f t="shared" si="127"/>
        <v>14696.152432269808</v>
      </c>
      <c r="L369" s="1599">
        <f t="shared" si="127"/>
        <v>11797.744591461038</v>
      </c>
      <c r="M369" s="1599">
        <f t="shared" si="127"/>
        <v>0</v>
      </c>
      <c r="N369" s="1599">
        <f t="shared" si="127"/>
        <v>0</v>
      </c>
      <c r="O369" s="1599">
        <f t="shared" si="127"/>
        <v>0</v>
      </c>
      <c r="P369" s="1599">
        <f t="shared" si="127"/>
        <v>0</v>
      </c>
      <c r="Q369" s="1599">
        <f t="shared" ref="Q369:W369" si="128">SUM(Q356:Q368)</f>
        <v>0</v>
      </c>
      <c r="R369" s="1599">
        <f t="shared" si="128"/>
        <v>0</v>
      </c>
      <c r="S369" s="1599">
        <f t="shared" si="128"/>
        <v>0</v>
      </c>
      <c r="T369" s="1599">
        <f t="shared" si="128"/>
        <v>0</v>
      </c>
      <c r="U369" s="1599">
        <f t="shared" si="128"/>
        <v>0</v>
      </c>
      <c r="V369" s="1599">
        <f t="shared" si="128"/>
        <v>0</v>
      </c>
      <c r="W369" s="1599">
        <f t="shared" si="128"/>
        <v>0</v>
      </c>
      <c r="X369" s="1603"/>
      <c r="Y369" s="1603"/>
    </row>
    <row r="370" spans="1:25" ht="12.75" x14ac:dyDescent="0.2">
      <c r="A370" s="619"/>
      <c r="C370" s="1017"/>
      <c r="D370" s="1017"/>
      <c r="E370" s="1017"/>
      <c r="F370" s="1017"/>
      <c r="G370" s="1017"/>
      <c r="H370" s="1017"/>
      <c r="I370" s="1017"/>
      <c r="J370" s="1017"/>
      <c r="K370" s="1017"/>
      <c r="L370" s="1017"/>
      <c r="M370" s="1017"/>
      <c r="N370" s="1017"/>
      <c r="O370" s="1017"/>
      <c r="P370" s="1017"/>
      <c r="Q370" s="1017"/>
      <c r="R370" s="1017"/>
      <c r="S370" s="1017"/>
      <c r="T370" s="1017"/>
      <c r="U370" s="1017"/>
      <c r="V370" s="1017"/>
      <c r="W370" s="1017"/>
      <c r="X370" s="1593"/>
      <c r="Y370" s="1593"/>
    </row>
    <row r="371" spans="1:25" ht="12.75" x14ac:dyDescent="0.2">
      <c r="A371" s="234"/>
      <c r="B371" s="638" t="s">
        <v>851</v>
      </c>
      <c r="C371" s="1017"/>
      <c r="D371" s="1017"/>
      <c r="E371" s="1017"/>
      <c r="F371" s="1017"/>
      <c r="G371" s="1017"/>
      <c r="H371" s="1017"/>
      <c r="I371" s="1017"/>
      <c r="J371" s="1017"/>
      <c r="K371" s="1017"/>
      <c r="L371" s="1017"/>
      <c r="M371" s="1017"/>
      <c r="N371" s="1017"/>
      <c r="O371" s="1017"/>
      <c r="P371" s="1017"/>
      <c r="Q371" s="1017"/>
      <c r="R371" s="1017"/>
      <c r="S371" s="1017"/>
      <c r="T371" s="1017"/>
      <c r="U371" s="1017"/>
      <c r="V371" s="1017"/>
      <c r="W371" s="1017"/>
      <c r="X371" s="1593"/>
      <c r="Y371" s="1593"/>
    </row>
    <row r="372" spans="1:25" ht="12.75" x14ac:dyDescent="0.2">
      <c r="A372" s="610"/>
      <c r="B372" s="1017" t="s">
        <v>1274</v>
      </c>
      <c r="C372" s="1571">
        <f t="shared" ref="C372:W372" si="129">SUMIF($Z$213:$Z$220,$B372,C$213:C$220)</f>
        <v>2198040.11</v>
      </c>
      <c r="D372" s="1571">
        <f t="shared" si="129"/>
        <v>1968916.8363137997</v>
      </c>
      <c r="E372" s="1571">
        <f t="shared" si="129"/>
        <v>191499.20483059474</v>
      </c>
      <c r="F372" s="1571">
        <f t="shared" si="129"/>
        <v>22830.138868692742</v>
      </c>
      <c r="G372" s="1571">
        <f t="shared" si="129"/>
        <v>0</v>
      </c>
      <c r="H372" s="1571">
        <f t="shared" si="129"/>
        <v>0</v>
      </c>
      <c r="I372" s="1571">
        <f t="shared" si="129"/>
        <v>0</v>
      </c>
      <c r="J372" s="1571">
        <f t="shared" si="129"/>
        <v>91.32055547477097</v>
      </c>
      <c r="K372" s="1571">
        <f t="shared" si="129"/>
        <v>7123.0033270321364</v>
      </c>
      <c r="L372" s="1571">
        <f t="shared" si="129"/>
        <v>7579.6061044059898</v>
      </c>
      <c r="M372" s="1571">
        <f t="shared" si="129"/>
        <v>0</v>
      </c>
      <c r="N372" s="1571">
        <f t="shared" si="129"/>
        <v>0</v>
      </c>
      <c r="O372" s="1571">
        <f t="shared" si="129"/>
        <v>0</v>
      </c>
      <c r="P372" s="1571">
        <f t="shared" si="129"/>
        <v>0</v>
      </c>
      <c r="Q372" s="1571">
        <f t="shared" si="129"/>
        <v>0</v>
      </c>
      <c r="R372" s="1571">
        <f t="shared" si="129"/>
        <v>0</v>
      </c>
      <c r="S372" s="1571">
        <f t="shared" si="129"/>
        <v>0</v>
      </c>
      <c r="T372" s="1571">
        <f t="shared" si="129"/>
        <v>0</v>
      </c>
      <c r="U372" s="1571">
        <f t="shared" si="129"/>
        <v>0</v>
      </c>
      <c r="V372" s="1571">
        <f t="shared" si="129"/>
        <v>0</v>
      </c>
      <c r="W372" s="1571">
        <f t="shared" si="129"/>
        <v>0</v>
      </c>
      <c r="X372" s="1582"/>
      <c r="Y372" s="1582"/>
    </row>
    <row r="373" spans="1:25" ht="12.75" x14ac:dyDescent="0.2">
      <c r="A373" s="610"/>
      <c r="B373" s="1017" t="s">
        <v>775</v>
      </c>
      <c r="C373" s="1571">
        <f t="shared" ref="C373:R374" si="130">SUMIF($Z$213:$Z$220,$B373,C$213:C$220)</f>
        <v>16362.989999999998</v>
      </c>
      <c r="D373" s="1571">
        <f t="shared" si="130"/>
        <v>14669.199413513512</v>
      </c>
      <c r="E373" s="1571">
        <f t="shared" si="130"/>
        <v>1426.7438681912681</v>
      </c>
      <c r="F373" s="1571">
        <f t="shared" si="130"/>
        <v>267.04671829521828</v>
      </c>
      <c r="G373" s="1571">
        <f t="shared" si="130"/>
        <v>0</v>
      </c>
      <c r="H373" s="1571">
        <f t="shared" si="130"/>
        <v>0</v>
      </c>
      <c r="I373" s="1571">
        <f t="shared" si="130"/>
        <v>0</v>
      </c>
      <c r="J373" s="1571">
        <f t="shared" si="130"/>
        <v>0</v>
      </c>
      <c r="K373" s="1571">
        <f t="shared" si="130"/>
        <v>0</v>
      </c>
      <c r="L373" s="1571">
        <f t="shared" si="130"/>
        <v>0</v>
      </c>
      <c r="M373" s="1571">
        <f t="shared" si="130"/>
        <v>0</v>
      </c>
      <c r="N373" s="1571">
        <f t="shared" si="130"/>
        <v>0</v>
      </c>
      <c r="O373" s="1571">
        <f t="shared" si="130"/>
        <v>0</v>
      </c>
      <c r="P373" s="1571">
        <f t="shared" si="130"/>
        <v>0</v>
      </c>
      <c r="Q373" s="1571">
        <f t="shared" si="130"/>
        <v>0</v>
      </c>
      <c r="R373" s="1571">
        <f t="shared" si="130"/>
        <v>0</v>
      </c>
      <c r="S373" s="1571">
        <f t="shared" ref="S373:W374" si="131">SUMIF($Z$213:$Z$220,$B373,S$213:S$220)</f>
        <v>0</v>
      </c>
      <c r="T373" s="1571">
        <f t="shared" si="131"/>
        <v>0</v>
      </c>
      <c r="U373" s="1571">
        <f t="shared" si="131"/>
        <v>0</v>
      </c>
      <c r="V373" s="1571">
        <f t="shared" si="131"/>
        <v>0</v>
      </c>
      <c r="W373" s="1571">
        <f t="shared" si="131"/>
        <v>0</v>
      </c>
      <c r="X373" s="1582"/>
      <c r="Y373" s="1582"/>
    </row>
    <row r="374" spans="1:25" ht="12.75" x14ac:dyDescent="0.2">
      <c r="A374" s="610"/>
      <c r="B374" s="1017" t="s">
        <v>1343</v>
      </c>
      <c r="C374" s="1571">
        <f t="shared" si="130"/>
        <v>242414.71</v>
      </c>
      <c r="D374" s="1571">
        <f t="shared" si="130"/>
        <v>210616.050679003</v>
      </c>
      <c r="E374" s="1571">
        <f t="shared" si="130"/>
        <v>23557.227715110963</v>
      </c>
      <c r="F374" s="1571">
        <f t="shared" si="130"/>
        <v>8127.2522362312156</v>
      </c>
      <c r="G374" s="1571">
        <f t="shared" si="130"/>
        <v>0</v>
      </c>
      <c r="H374" s="1571">
        <f t="shared" si="130"/>
        <v>0</v>
      </c>
      <c r="I374" s="1571">
        <f t="shared" si="130"/>
        <v>0</v>
      </c>
      <c r="J374" s="1571">
        <f t="shared" si="130"/>
        <v>0</v>
      </c>
      <c r="K374" s="1571">
        <f t="shared" si="130"/>
        <v>0.91003986598158693</v>
      </c>
      <c r="L374" s="1571">
        <f t="shared" si="130"/>
        <v>113.26932978884122</v>
      </c>
      <c r="M374" s="1571">
        <f t="shared" si="130"/>
        <v>0</v>
      </c>
      <c r="N374" s="1571">
        <f t="shared" si="130"/>
        <v>0</v>
      </c>
      <c r="O374" s="1571">
        <f t="shared" si="130"/>
        <v>0</v>
      </c>
      <c r="P374" s="1571">
        <f t="shared" si="130"/>
        <v>0</v>
      </c>
      <c r="Q374" s="1571">
        <f>SUMIF($Z$213:$Z$220,$B374,Q$213:Q$220)</f>
        <v>0</v>
      </c>
      <c r="R374" s="1571">
        <f>SUMIF($Z$213:$Z$220,$B374,R$213:R$220)</f>
        <v>0</v>
      </c>
      <c r="S374" s="1571">
        <f t="shared" si="131"/>
        <v>0</v>
      </c>
      <c r="T374" s="1571">
        <f t="shared" si="131"/>
        <v>0</v>
      </c>
      <c r="U374" s="1571">
        <f t="shared" si="131"/>
        <v>0</v>
      </c>
      <c r="V374" s="1571">
        <f t="shared" si="131"/>
        <v>0</v>
      </c>
      <c r="W374" s="1571">
        <f t="shared" si="131"/>
        <v>0</v>
      </c>
      <c r="X374" s="1582"/>
      <c r="Y374" s="1582"/>
    </row>
    <row r="375" spans="1:25" ht="12.75" x14ac:dyDescent="0.2">
      <c r="A375" s="610"/>
      <c r="B375" s="862" t="s">
        <v>708</v>
      </c>
      <c r="C375" s="1599">
        <f>SUM(C372:C374)</f>
        <v>2456817.81</v>
      </c>
      <c r="D375" s="1599">
        <f t="shared" ref="D375:P375" si="132">SUM(D372:D374)</f>
        <v>2194202.0864063161</v>
      </c>
      <c r="E375" s="1599">
        <f t="shared" si="132"/>
        <v>216483.17641389696</v>
      </c>
      <c r="F375" s="1599">
        <f t="shared" si="132"/>
        <v>31224.437823219178</v>
      </c>
      <c r="G375" s="1599">
        <f t="shared" si="132"/>
        <v>0</v>
      </c>
      <c r="H375" s="1599">
        <f t="shared" si="132"/>
        <v>0</v>
      </c>
      <c r="I375" s="1599">
        <f t="shared" si="132"/>
        <v>0</v>
      </c>
      <c r="J375" s="1599">
        <f t="shared" si="132"/>
        <v>91.32055547477097</v>
      </c>
      <c r="K375" s="1599">
        <f t="shared" si="132"/>
        <v>7123.9133668981176</v>
      </c>
      <c r="L375" s="1599">
        <f t="shared" si="132"/>
        <v>7692.8754341948306</v>
      </c>
      <c r="M375" s="1599">
        <f t="shared" si="132"/>
        <v>0</v>
      </c>
      <c r="N375" s="1599">
        <f t="shared" si="132"/>
        <v>0</v>
      </c>
      <c r="O375" s="1599">
        <f t="shared" si="132"/>
        <v>0</v>
      </c>
      <c r="P375" s="1599">
        <f t="shared" si="132"/>
        <v>0</v>
      </c>
      <c r="Q375" s="1599">
        <f t="shared" ref="Q375:W375" si="133">SUM(Q372:Q374)</f>
        <v>0</v>
      </c>
      <c r="R375" s="1599">
        <f t="shared" si="133"/>
        <v>0</v>
      </c>
      <c r="S375" s="1599">
        <f t="shared" si="133"/>
        <v>0</v>
      </c>
      <c r="T375" s="1599">
        <f t="shared" si="133"/>
        <v>0</v>
      </c>
      <c r="U375" s="1599">
        <f t="shared" si="133"/>
        <v>0</v>
      </c>
      <c r="V375" s="1599">
        <f t="shared" si="133"/>
        <v>0</v>
      </c>
      <c r="W375" s="1599">
        <f t="shared" si="133"/>
        <v>0</v>
      </c>
      <c r="X375" s="1603"/>
      <c r="Y375" s="1603"/>
    </row>
    <row r="376" spans="1:25" ht="12.75" x14ac:dyDescent="0.2">
      <c r="A376" s="610"/>
      <c r="C376" s="8"/>
      <c r="D376" s="8"/>
      <c r="E376" s="8"/>
      <c r="F376" s="8"/>
      <c r="G376" s="8"/>
      <c r="H376" s="8"/>
      <c r="I376" s="8"/>
      <c r="J376" s="8"/>
      <c r="K376" s="8"/>
      <c r="L376" s="8"/>
      <c r="M376" s="8"/>
      <c r="N376" s="8"/>
      <c r="O376" s="8"/>
      <c r="P376" s="8"/>
      <c r="Q376" s="8"/>
      <c r="R376" s="8"/>
      <c r="S376" s="8"/>
      <c r="T376" s="8"/>
      <c r="U376" s="8"/>
      <c r="V376" s="8"/>
      <c r="W376" s="8"/>
      <c r="X376" s="7"/>
      <c r="Y376" s="7"/>
    </row>
    <row r="377" spans="1:25" ht="12.75" x14ac:dyDescent="0.2">
      <c r="A377" s="610"/>
      <c r="B377" s="862" t="s">
        <v>706</v>
      </c>
      <c r="C377" s="1599">
        <f>SUM(C375,C369)</f>
        <v>6071343.9979999997</v>
      </c>
      <c r="D377" s="1599">
        <f t="shared" ref="D377:P377" si="134">SUM(D375,D369)</f>
        <v>5273056.3606417123</v>
      </c>
      <c r="E377" s="1599">
        <f t="shared" si="134"/>
        <v>530685.29816162901</v>
      </c>
      <c r="F377" s="1599">
        <f t="shared" si="134"/>
        <v>84450.941916044249</v>
      </c>
      <c r="G377" s="1599">
        <f t="shared" si="134"/>
        <v>0</v>
      </c>
      <c r="H377" s="1599">
        <f t="shared" si="134"/>
        <v>0</v>
      </c>
      <c r="I377" s="1599">
        <f t="shared" si="134"/>
        <v>0</v>
      </c>
      <c r="J377" s="1599">
        <f t="shared" si="134"/>
        <v>141840.71145579038</v>
      </c>
      <c r="K377" s="1599">
        <f t="shared" si="134"/>
        <v>21820.065799167925</v>
      </c>
      <c r="L377" s="1599">
        <f t="shared" si="134"/>
        <v>19490.62002565587</v>
      </c>
      <c r="M377" s="1599">
        <f t="shared" si="134"/>
        <v>0</v>
      </c>
      <c r="N377" s="1599">
        <f t="shared" si="134"/>
        <v>0</v>
      </c>
      <c r="O377" s="1599">
        <f t="shared" si="134"/>
        <v>0</v>
      </c>
      <c r="P377" s="1599">
        <f t="shared" si="134"/>
        <v>0</v>
      </c>
      <c r="Q377" s="1599">
        <f>SUM(Q375,Q369)</f>
        <v>0</v>
      </c>
      <c r="R377" s="1599">
        <f t="shared" ref="R377:W377" si="135">SUM(R375,R369)</f>
        <v>0</v>
      </c>
      <c r="S377" s="1599">
        <f t="shared" si="135"/>
        <v>0</v>
      </c>
      <c r="T377" s="1599">
        <f t="shared" si="135"/>
        <v>0</v>
      </c>
      <c r="U377" s="1599">
        <f t="shared" si="135"/>
        <v>0</v>
      </c>
      <c r="V377" s="1599">
        <f t="shared" si="135"/>
        <v>0</v>
      </c>
      <c r="W377" s="1599">
        <f t="shared" si="135"/>
        <v>0</v>
      </c>
      <c r="X377" s="1603"/>
      <c r="Y377" s="1603"/>
    </row>
    <row r="378" spans="1:25" ht="12.75" x14ac:dyDescent="0.2">
      <c r="A378" s="610"/>
      <c r="C378" s="1017"/>
      <c r="D378" s="1017"/>
      <c r="E378" s="1017"/>
      <c r="F378" s="1017"/>
      <c r="G378" s="1017"/>
      <c r="H378" s="1017"/>
      <c r="I378" s="1017"/>
      <c r="J378" s="1017"/>
      <c r="K378" s="1017"/>
      <c r="L378" s="1017"/>
      <c r="M378" s="1017"/>
      <c r="N378" s="1017"/>
      <c r="O378" s="1017"/>
      <c r="P378" s="1017"/>
      <c r="Q378" s="1017"/>
      <c r="R378" s="1017"/>
      <c r="S378" s="1017"/>
      <c r="T378" s="1017"/>
      <c r="U378" s="1017"/>
      <c r="V378" s="1017"/>
      <c r="W378" s="1017"/>
      <c r="X378" s="1593"/>
      <c r="Y378" s="1593"/>
    </row>
    <row r="379" spans="1:25" ht="12.75" x14ac:dyDescent="0.2">
      <c r="A379" s="610"/>
      <c r="B379" s="608" t="s">
        <v>966</v>
      </c>
      <c r="C379" s="1571">
        <f>C226</f>
        <v>1640633.6442700459</v>
      </c>
      <c r="D379" s="1571">
        <f t="shared" ref="D379:P379" si="136">D226</f>
        <v>1405955.1833556837</v>
      </c>
      <c r="E379" s="1571">
        <f t="shared" si="136"/>
        <v>163426.66376495635</v>
      </c>
      <c r="F379" s="1571">
        <f t="shared" si="136"/>
        <v>30258.112856910677</v>
      </c>
      <c r="G379" s="1571">
        <f t="shared" si="136"/>
        <v>0</v>
      </c>
      <c r="H379" s="1571">
        <f t="shared" si="136"/>
        <v>0</v>
      </c>
      <c r="I379" s="1571">
        <f t="shared" si="136"/>
        <v>0</v>
      </c>
      <c r="J379" s="1571">
        <f t="shared" si="136"/>
        <v>30766.159966036001</v>
      </c>
      <c r="K379" s="1571">
        <f t="shared" si="136"/>
        <v>5673.2030162178025</v>
      </c>
      <c r="L379" s="1571">
        <f t="shared" si="136"/>
        <v>4554.3213102415139</v>
      </c>
      <c r="M379" s="1571">
        <f t="shared" si="136"/>
        <v>0</v>
      </c>
      <c r="N379" s="1571">
        <f t="shared" si="136"/>
        <v>0</v>
      </c>
      <c r="O379" s="1571">
        <f t="shared" si="136"/>
        <v>0</v>
      </c>
      <c r="P379" s="1571">
        <f t="shared" si="136"/>
        <v>0</v>
      </c>
      <c r="Q379" s="1571">
        <f>Q226</f>
        <v>0</v>
      </c>
      <c r="R379" s="1571">
        <f t="shared" ref="R379:W379" si="137">R226</f>
        <v>0</v>
      </c>
      <c r="S379" s="1571">
        <f t="shared" si="137"/>
        <v>0</v>
      </c>
      <c r="T379" s="1571">
        <f t="shared" si="137"/>
        <v>0</v>
      </c>
      <c r="U379" s="1571">
        <f t="shared" si="137"/>
        <v>0</v>
      </c>
      <c r="V379" s="1571">
        <f t="shared" si="137"/>
        <v>0</v>
      </c>
      <c r="W379" s="1571">
        <f t="shared" si="137"/>
        <v>0</v>
      </c>
      <c r="X379" s="1582"/>
      <c r="Y379" s="1582"/>
    </row>
    <row r="380" spans="1:25" ht="25.5" x14ac:dyDescent="0.2">
      <c r="A380" s="610"/>
      <c r="B380" s="608" t="s">
        <v>1214</v>
      </c>
      <c r="C380" s="1586">
        <f t="shared" ref="C380:P388" si="138">C227</f>
        <v>215401.29661552404</v>
      </c>
      <c r="D380" s="1586">
        <f t="shared" si="138"/>
        <v>190682.04618978681</v>
      </c>
      <c r="E380" s="1586">
        <f t="shared" si="138"/>
        <v>15527.468878251653</v>
      </c>
      <c r="F380" s="1586">
        <f t="shared" si="138"/>
        <v>2309.0289588355672</v>
      </c>
      <c r="G380" s="1586">
        <f t="shared" si="138"/>
        <v>0</v>
      </c>
      <c r="H380" s="1586">
        <f t="shared" si="138"/>
        <v>0</v>
      </c>
      <c r="I380" s="1586">
        <f t="shared" si="138"/>
        <v>0</v>
      </c>
      <c r="J380" s="1586">
        <f t="shared" si="138"/>
        <v>5118.0083431888115</v>
      </c>
      <c r="K380" s="1586">
        <f t="shared" si="138"/>
        <v>979.07875568147199</v>
      </c>
      <c r="L380" s="1586">
        <f t="shared" si="138"/>
        <v>785.66548977973912</v>
      </c>
      <c r="M380" s="1586">
        <f t="shared" si="138"/>
        <v>0</v>
      </c>
      <c r="N380" s="1586">
        <f t="shared" si="138"/>
        <v>0</v>
      </c>
      <c r="O380" s="1586">
        <f t="shared" si="138"/>
        <v>0</v>
      </c>
      <c r="P380" s="1586">
        <f t="shared" si="138"/>
        <v>0</v>
      </c>
      <c r="Q380" s="1586">
        <f t="shared" ref="Q380:W380" si="139">Q227</f>
        <v>0</v>
      </c>
      <c r="R380" s="1586">
        <f t="shared" si="139"/>
        <v>0</v>
      </c>
      <c r="S380" s="1586">
        <f t="shared" si="139"/>
        <v>0</v>
      </c>
      <c r="T380" s="1586">
        <f t="shared" si="139"/>
        <v>0</v>
      </c>
      <c r="U380" s="1586">
        <f t="shared" si="139"/>
        <v>0</v>
      </c>
      <c r="V380" s="1586">
        <f t="shared" si="139"/>
        <v>0</v>
      </c>
      <c r="W380" s="1586">
        <f t="shared" si="139"/>
        <v>0</v>
      </c>
      <c r="X380" s="1594"/>
      <c r="Y380" s="1594"/>
    </row>
    <row r="381" spans="1:25" ht="12.75" x14ac:dyDescent="0.2">
      <c r="A381" s="610"/>
      <c r="B381" s="632" t="s">
        <v>1208</v>
      </c>
      <c r="C381" s="1571">
        <f t="shared" si="138"/>
        <v>2931269.1652159789</v>
      </c>
      <c r="D381" s="1571">
        <f t="shared" si="138"/>
        <v>2542014.1070279828</v>
      </c>
      <c r="E381" s="1571">
        <f t="shared" si="138"/>
        <v>259403.84023585563</v>
      </c>
      <c r="F381" s="1571">
        <f t="shared" si="138"/>
        <v>41998.698487059162</v>
      </c>
      <c r="G381" s="1571">
        <f t="shared" si="138"/>
        <v>0</v>
      </c>
      <c r="H381" s="1571">
        <f t="shared" si="138"/>
        <v>0</v>
      </c>
      <c r="I381" s="1571">
        <f t="shared" si="138"/>
        <v>0</v>
      </c>
      <c r="J381" s="1571">
        <f t="shared" si="138"/>
        <v>68060.250415361195</v>
      </c>
      <c r="K381" s="1571">
        <f t="shared" si="138"/>
        <v>10482.748178160926</v>
      </c>
      <c r="L381" s="1571">
        <f t="shared" si="138"/>
        <v>9309.5208715598274</v>
      </c>
      <c r="M381" s="1571">
        <f t="shared" si="138"/>
        <v>0</v>
      </c>
      <c r="N381" s="1571">
        <f t="shared" si="138"/>
        <v>0</v>
      </c>
      <c r="O381" s="1571">
        <f t="shared" si="138"/>
        <v>0</v>
      </c>
      <c r="P381" s="1571">
        <f t="shared" si="138"/>
        <v>0</v>
      </c>
      <c r="Q381" s="1571">
        <f t="shared" ref="Q381:W381" si="140">Q228</f>
        <v>0</v>
      </c>
      <c r="R381" s="1571">
        <f t="shared" si="140"/>
        <v>0</v>
      </c>
      <c r="S381" s="1571">
        <f t="shared" si="140"/>
        <v>0</v>
      </c>
      <c r="T381" s="1571">
        <f t="shared" si="140"/>
        <v>0</v>
      </c>
      <c r="U381" s="1571">
        <f t="shared" si="140"/>
        <v>0</v>
      </c>
      <c r="V381" s="1571">
        <f t="shared" si="140"/>
        <v>0</v>
      </c>
      <c r="W381" s="1571">
        <f t="shared" si="140"/>
        <v>0</v>
      </c>
      <c r="X381" s="1582"/>
      <c r="Y381" s="1582"/>
    </row>
    <row r="382" spans="1:25" ht="12.75" x14ac:dyDescent="0.2">
      <c r="A382" s="610"/>
      <c r="B382" s="632" t="s">
        <v>1209</v>
      </c>
      <c r="C382" s="1571">
        <f t="shared" si="138"/>
        <v>115019.5291894137</v>
      </c>
      <c r="D382" s="1571">
        <f t="shared" si="138"/>
        <v>102013.12785553731</v>
      </c>
      <c r="E382" s="1571">
        <f t="shared" si="138"/>
        <v>8233.7483114477309</v>
      </c>
      <c r="F382" s="1571">
        <f t="shared" si="138"/>
        <v>1223.6006831001841</v>
      </c>
      <c r="G382" s="1571">
        <f t="shared" si="138"/>
        <v>0</v>
      </c>
      <c r="H382" s="1571">
        <f t="shared" si="138"/>
        <v>0</v>
      </c>
      <c r="I382" s="1571">
        <f t="shared" si="138"/>
        <v>0</v>
      </c>
      <c r="J382" s="1571">
        <f t="shared" si="138"/>
        <v>2632.945161932601</v>
      </c>
      <c r="K382" s="1571">
        <f t="shared" si="138"/>
        <v>508.16422783130105</v>
      </c>
      <c r="L382" s="1571">
        <f t="shared" si="138"/>
        <v>407.9429495645723</v>
      </c>
      <c r="M382" s="1571">
        <f t="shared" si="138"/>
        <v>0</v>
      </c>
      <c r="N382" s="1571">
        <f t="shared" si="138"/>
        <v>0</v>
      </c>
      <c r="O382" s="1571">
        <f t="shared" si="138"/>
        <v>0</v>
      </c>
      <c r="P382" s="1571">
        <f t="shared" si="138"/>
        <v>0</v>
      </c>
      <c r="Q382" s="1571">
        <f t="shared" ref="Q382:W382" si="141">Q229</f>
        <v>0</v>
      </c>
      <c r="R382" s="1571">
        <f t="shared" si="141"/>
        <v>0</v>
      </c>
      <c r="S382" s="1571">
        <f t="shared" si="141"/>
        <v>0</v>
      </c>
      <c r="T382" s="1571">
        <f t="shared" si="141"/>
        <v>0</v>
      </c>
      <c r="U382" s="1571">
        <f t="shared" si="141"/>
        <v>0</v>
      </c>
      <c r="V382" s="1571">
        <f t="shared" si="141"/>
        <v>0</v>
      </c>
      <c r="W382" s="1571">
        <f t="shared" si="141"/>
        <v>0</v>
      </c>
      <c r="X382" s="1582"/>
      <c r="Y382" s="1582"/>
    </row>
    <row r="383" spans="1:25" ht="12.75" x14ac:dyDescent="0.2">
      <c r="A383" s="610"/>
      <c r="B383" s="632" t="s">
        <v>1210</v>
      </c>
      <c r="C383" s="1571">
        <f t="shared" si="138"/>
        <v>756883.32245988771</v>
      </c>
      <c r="D383" s="1571">
        <f t="shared" si="138"/>
        <v>671295.00259622815</v>
      </c>
      <c r="E383" s="1571">
        <f t="shared" si="138"/>
        <v>54181.988243094231</v>
      </c>
      <c r="F383" s="1571">
        <f t="shared" si="138"/>
        <v>8051.8756850753571</v>
      </c>
      <c r="G383" s="1571">
        <f t="shared" si="138"/>
        <v>0</v>
      </c>
      <c r="H383" s="1571">
        <f t="shared" si="138"/>
        <v>0</v>
      </c>
      <c r="I383" s="1571">
        <f t="shared" si="138"/>
        <v>0</v>
      </c>
      <c r="J383" s="1571">
        <f t="shared" si="138"/>
        <v>17326.034074930405</v>
      </c>
      <c r="K383" s="1571">
        <f t="shared" si="138"/>
        <v>3343.9628194167449</v>
      </c>
      <c r="L383" s="1571">
        <f t="shared" si="138"/>
        <v>2684.4590411428871</v>
      </c>
      <c r="M383" s="1571">
        <f t="shared" si="138"/>
        <v>0</v>
      </c>
      <c r="N383" s="1571">
        <f t="shared" si="138"/>
        <v>0</v>
      </c>
      <c r="O383" s="1571">
        <f t="shared" si="138"/>
        <v>0</v>
      </c>
      <c r="P383" s="1571">
        <f t="shared" si="138"/>
        <v>0</v>
      </c>
      <c r="Q383" s="1571">
        <f t="shared" ref="Q383:W383" si="142">Q230</f>
        <v>0</v>
      </c>
      <c r="R383" s="1571">
        <f t="shared" si="142"/>
        <v>0</v>
      </c>
      <c r="S383" s="1571">
        <f t="shared" si="142"/>
        <v>0</v>
      </c>
      <c r="T383" s="1571">
        <f t="shared" si="142"/>
        <v>0</v>
      </c>
      <c r="U383" s="1571">
        <f t="shared" si="142"/>
        <v>0</v>
      </c>
      <c r="V383" s="1571">
        <f t="shared" si="142"/>
        <v>0</v>
      </c>
      <c r="W383" s="1571">
        <f t="shared" si="142"/>
        <v>0</v>
      </c>
      <c r="X383" s="1582"/>
      <c r="Y383" s="1582"/>
    </row>
    <row r="384" spans="1:25" ht="12.75" x14ac:dyDescent="0.2">
      <c r="A384" s="1185"/>
      <c r="B384" s="632" t="s">
        <v>1211</v>
      </c>
      <c r="C384" s="1571">
        <f t="shared" si="138"/>
        <v>1376445.231026306</v>
      </c>
      <c r="D384" s="1571">
        <f t="shared" si="138"/>
        <v>1220796.8883927136</v>
      </c>
      <c r="E384" s="1571">
        <f t="shared" si="138"/>
        <v>98533.733154997419</v>
      </c>
      <c r="F384" s="1571">
        <f t="shared" si="138"/>
        <v>14642.89879121495</v>
      </c>
      <c r="G384" s="1571">
        <f t="shared" si="138"/>
        <v>0</v>
      </c>
      <c r="H384" s="1571">
        <f t="shared" si="138"/>
        <v>0</v>
      </c>
      <c r="I384" s="1571">
        <f t="shared" si="138"/>
        <v>0</v>
      </c>
      <c r="J384" s="1571">
        <f t="shared" si="138"/>
        <v>31508.60412345935</v>
      </c>
      <c r="K384" s="1571">
        <f t="shared" si="138"/>
        <v>6081.2301433149769</v>
      </c>
      <c r="L384" s="1571">
        <f t="shared" si="138"/>
        <v>4881.8764206056358</v>
      </c>
      <c r="M384" s="1571">
        <f t="shared" si="138"/>
        <v>0</v>
      </c>
      <c r="N384" s="1571">
        <f t="shared" si="138"/>
        <v>0</v>
      </c>
      <c r="O384" s="1571">
        <f t="shared" si="138"/>
        <v>0</v>
      </c>
      <c r="P384" s="1571">
        <f t="shared" si="138"/>
        <v>0</v>
      </c>
      <c r="Q384" s="1571">
        <f t="shared" ref="Q384:W384" si="143">Q231</f>
        <v>0</v>
      </c>
      <c r="R384" s="1571">
        <f t="shared" si="143"/>
        <v>0</v>
      </c>
      <c r="S384" s="1571">
        <f t="shared" si="143"/>
        <v>0</v>
      </c>
      <c r="T384" s="1571">
        <f t="shared" si="143"/>
        <v>0</v>
      </c>
      <c r="U384" s="1571">
        <f t="shared" si="143"/>
        <v>0</v>
      </c>
      <c r="V384" s="1571">
        <f t="shared" si="143"/>
        <v>0</v>
      </c>
      <c r="W384" s="1571">
        <f t="shared" si="143"/>
        <v>0</v>
      </c>
      <c r="X384" s="1582"/>
      <c r="Y384" s="1582"/>
    </row>
    <row r="385" spans="1:25" ht="12.75" x14ac:dyDescent="0.2">
      <c r="A385" s="1185"/>
      <c r="B385" s="632"/>
      <c r="C385" s="1571"/>
      <c r="D385" s="1571"/>
      <c r="E385" s="1571"/>
      <c r="F385" s="1571"/>
      <c r="G385" s="1571"/>
      <c r="H385" s="1571"/>
      <c r="I385" s="1571"/>
      <c r="J385" s="1571"/>
      <c r="K385" s="1571"/>
      <c r="L385" s="1571"/>
      <c r="M385" s="1571"/>
      <c r="N385" s="1571"/>
      <c r="O385" s="1571"/>
      <c r="P385" s="1571"/>
      <c r="Q385" s="1571"/>
      <c r="R385" s="1571"/>
      <c r="S385" s="1571"/>
      <c r="T385" s="1571"/>
      <c r="U385" s="1571"/>
      <c r="V385" s="1571"/>
      <c r="W385" s="1571"/>
      <c r="X385" s="1582"/>
      <c r="Y385" s="1582"/>
    </row>
    <row r="386" spans="1:25" ht="12.75" x14ac:dyDescent="0.2">
      <c r="A386" s="1185"/>
      <c r="B386" s="632" t="s">
        <v>270</v>
      </c>
      <c r="C386" s="1571">
        <f t="shared" si="138"/>
        <v>276703.07618205162</v>
      </c>
      <c r="D386" s="1571">
        <f t="shared" si="138"/>
        <v>243735.93089332496</v>
      </c>
      <c r="E386" s="1571">
        <f t="shared" si="138"/>
        <v>23736.728511542795</v>
      </c>
      <c r="F386" s="1571">
        <f t="shared" si="138"/>
        <v>2601.0954848883825</v>
      </c>
      <c r="G386" s="1571">
        <f t="shared" si="138"/>
        <v>0</v>
      </c>
      <c r="H386" s="1571">
        <f t="shared" si="138"/>
        <v>0</v>
      </c>
      <c r="I386" s="1571">
        <f t="shared" si="138"/>
        <v>0</v>
      </c>
      <c r="J386" s="1571">
        <f t="shared" si="138"/>
        <v>4995.1469572454944</v>
      </c>
      <c r="K386" s="1571">
        <f t="shared" si="138"/>
        <v>0</v>
      </c>
      <c r="L386" s="1571">
        <f t="shared" si="138"/>
        <v>1634.1743350500465</v>
      </c>
      <c r="M386" s="1571">
        <f t="shared" si="138"/>
        <v>0</v>
      </c>
      <c r="N386" s="1571">
        <f t="shared" si="138"/>
        <v>0</v>
      </c>
      <c r="O386" s="1571">
        <f t="shared" si="138"/>
        <v>0</v>
      </c>
      <c r="P386" s="1571">
        <f t="shared" si="138"/>
        <v>0</v>
      </c>
      <c r="Q386" s="1571">
        <f t="shared" ref="Q386:W386" si="144">Q233</f>
        <v>0</v>
      </c>
      <c r="R386" s="1571">
        <f t="shared" si="144"/>
        <v>0</v>
      </c>
      <c r="S386" s="1571">
        <f t="shared" si="144"/>
        <v>0</v>
      </c>
      <c r="T386" s="1571">
        <f t="shared" si="144"/>
        <v>0</v>
      </c>
      <c r="U386" s="1571">
        <f t="shared" si="144"/>
        <v>0</v>
      </c>
      <c r="V386" s="1571">
        <f t="shared" si="144"/>
        <v>0</v>
      </c>
      <c r="W386" s="1571">
        <f t="shared" si="144"/>
        <v>0</v>
      </c>
      <c r="X386" s="1582"/>
      <c r="Y386" s="1582"/>
    </row>
    <row r="387" spans="1:25" ht="12.75" x14ac:dyDescent="0.2">
      <c r="A387" s="1185"/>
      <c r="B387" s="632" t="s">
        <v>271</v>
      </c>
      <c r="C387" s="1571">
        <f t="shared" si="138"/>
        <v>689154.60266962287</v>
      </c>
      <c r="D387" s="1571">
        <f t="shared" si="138"/>
        <v>606177.35133393819</v>
      </c>
      <c r="E387" s="1571">
        <f t="shared" si="138"/>
        <v>59047.256838995731</v>
      </c>
      <c r="F387" s="1571">
        <f t="shared" si="138"/>
        <v>7090.2245903933117</v>
      </c>
      <c r="G387" s="1571">
        <f t="shared" si="138"/>
        <v>0</v>
      </c>
      <c r="H387" s="1571">
        <f t="shared" si="138"/>
        <v>0</v>
      </c>
      <c r="I387" s="1571">
        <f t="shared" si="138"/>
        <v>0</v>
      </c>
      <c r="J387" s="1571">
        <f t="shared" si="138"/>
        <v>12776.761899678984</v>
      </c>
      <c r="K387" s="1571">
        <f t="shared" si="138"/>
        <v>0</v>
      </c>
      <c r="L387" s="1571">
        <f t="shared" si="138"/>
        <v>4063.0080066166056</v>
      </c>
      <c r="M387" s="1571">
        <f t="shared" si="138"/>
        <v>0</v>
      </c>
      <c r="N387" s="1571">
        <f t="shared" si="138"/>
        <v>0</v>
      </c>
      <c r="O387" s="1571">
        <f t="shared" si="138"/>
        <v>0</v>
      </c>
      <c r="P387" s="1571">
        <f t="shared" si="138"/>
        <v>0</v>
      </c>
      <c r="Q387" s="1571">
        <f t="shared" ref="Q387:W387" si="145">Q234</f>
        <v>0</v>
      </c>
      <c r="R387" s="1571">
        <f t="shared" si="145"/>
        <v>0</v>
      </c>
      <c r="S387" s="1571">
        <f t="shared" si="145"/>
        <v>0</v>
      </c>
      <c r="T387" s="1571">
        <f t="shared" si="145"/>
        <v>0</v>
      </c>
      <c r="U387" s="1571">
        <f t="shared" si="145"/>
        <v>0</v>
      </c>
      <c r="V387" s="1571">
        <f t="shared" si="145"/>
        <v>0</v>
      </c>
      <c r="W387" s="1571">
        <f t="shared" si="145"/>
        <v>0</v>
      </c>
      <c r="X387" s="1582"/>
      <c r="Y387" s="1582"/>
    </row>
    <row r="388" spans="1:25" ht="12.75" x14ac:dyDescent="0.2">
      <c r="A388" s="1185"/>
      <c r="B388" s="632" t="s">
        <v>272</v>
      </c>
      <c r="C388" s="1571">
        <f t="shared" si="138"/>
        <v>179099.4818565367</v>
      </c>
      <c r="D388" s="1571">
        <f t="shared" si="138"/>
        <v>158453.5696833728</v>
      </c>
      <c r="E388" s="1571">
        <f t="shared" si="138"/>
        <v>14062.903839065653</v>
      </c>
      <c r="F388" s="1571">
        <f t="shared" si="138"/>
        <v>1641.8284029237234</v>
      </c>
      <c r="G388" s="1571">
        <f t="shared" si="138"/>
        <v>0</v>
      </c>
      <c r="H388" s="1571">
        <f t="shared" si="138"/>
        <v>0</v>
      </c>
      <c r="I388" s="1571">
        <f t="shared" si="138"/>
        <v>0</v>
      </c>
      <c r="J388" s="1571">
        <f t="shared" si="138"/>
        <v>0</v>
      </c>
      <c r="K388" s="1571">
        <f t="shared" si="138"/>
        <v>0</v>
      </c>
      <c r="L388" s="1571">
        <f t="shared" si="138"/>
        <v>4941.1799311745408</v>
      </c>
      <c r="M388" s="1571">
        <f t="shared" si="138"/>
        <v>0</v>
      </c>
      <c r="N388" s="1571">
        <f t="shared" si="138"/>
        <v>0</v>
      </c>
      <c r="O388" s="1571">
        <f t="shared" si="138"/>
        <v>0</v>
      </c>
      <c r="P388" s="1571">
        <f t="shared" si="138"/>
        <v>0</v>
      </c>
      <c r="Q388" s="1571">
        <f t="shared" ref="Q388:W388" si="146">Q235</f>
        <v>0</v>
      </c>
      <c r="R388" s="1571">
        <f t="shared" si="146"/>
        <v>0</v>
      </c>
      <c r="S388" s="1571">
        <f t="shared" si="146"/>
        <v>0</v>
      </c>
      <c r="T388" s="1571">
        <f t="shared" si="146"/>
        <v>0</v>
      </c>
      <c r="U388" s="1571">
        <f t="shared" si="146"/>
        <v>0</v>
      </c>
      <c r="V388" s="1571">
        <f t="shared" si="146"/>
        <v>0</v>
      </c>
      <c r="W388" s="1571">
        <f t="shared" si="146"/>
        <v>0</v>
      </c>
      <c r="X388" s="1582"/>
      <c r="Y388" s="1582"/>
    </row>
    <row r="389" spans="1:25" ht="12.75" x14ac:dyDescent="0.2">
      <c r="A389" s="1185"/>
      <c r="B389" s="631"/>
      <c r="C389" s="1017"/>
      <c r="D389" s="1017"/>
      <c r="E389" s="1017"/>
      <c r="F389" s="1017"/>
      <c r="G389" s="1017"/>
      <c r="H389" s="1017"/>
      <c r="I389" s="1017"/>
      <c r="J389" s="1017"/>
      <c r="K389" s="1017"/>
      <c r="L389" s="1017"/>
      <c r="M389" s="1017"/>
      <c r="N389" s="1017"/>
      <c r="O389" s="1017"/>
      <c r="P389" s="1017"/>
      <c r="Q389" s="1017"/>
      <c r="R389" s="1017"/>
      <c r="S389" s="1017"/>
      <c r="T389" s="1017"/>
      <c r="U389" s="1017"/>
      <c r="V389" s="1017"/>
      <c r="W389" s="1017"/>
      <c r="X389" s="1593"/>
      <c r="Y389" s="1593"/>
    </row>
    <row r="390" spans="1:25" ht="13.5" thickBot="1" x14ac:dyDescent="0.25">
      <c r="A390" s="1185"/>
      <c r="B390" s="858" t="s">
        <v>763</v>
      </c>
      <c r="C390" s="1602">
        <f>SUM(C377:C384)+C353-SUM(C386:C388)</f>
        <v>11768394.026068944</v>
      </c>
      <c r="D390" s="1602">
        <f t="shared" ref="D390:P390" si="147">SUM(D377:D384)+D353-SUM(D386:D388)</f>
        <v>10261648.948720189</v>
      </c>
      <c r="E390" s="1602">
        <f t="shared" si="147"/>
        <v>1005913.4399884017</v>
      </c>
      <c r="F390" s="1602">
        <f t="shared" si="147"/>
        <v>141916.12345310848</v>
      </c>
      <c r="G390" s="1602">
        <f t="shared" si="147"/>
        <v>0</v>
      </c>
      <c r="H390" s="1602">
        <f t="shared" si="147"/>
        <v>0</v>
      </c>
      <c r="I390" s="1602">
        <f t="shared" si="147"/>
        <v>0</v>
      </c>
      <c r="J390" s="1602">
        <f t="shared" si="147"/>
        <v>278842.17193614144</v>
      </c>
      <c r="K390" s="1602">
        <f t="shared" si="147"/>
        <v>48715.443921376209</v>
      </c>
      <c r="L390" s="1602">
        <f t="shared" si="147"/>
        <v>31357.898049728137</v>
      </c>
      <c r="M390" s="1602">
        <f t="shared" si="147"/>
        <v>0</v>
      </c>
      <c r="N390" s="1602">
        <f t="shared" si="147"/>
        <v>0</v>
      </c>
      <c r="O390" s="1602">
        <f t="shared" si="147"/>
        <v>0</v>
      </c>
      <c r="P390" s="1602">
        <f t="shared" si="147"/>
        <v>0</v>
      </c>
      <c r="Q390" s="1602">
        <f>SUM(Q377:Q384)+Q353-SUM(Q386:Q388)</f>
        <v>0</v>
      </c>
      <c r="R390" s="1602">
        <f t="shared" ref="R390:W390" si="148">SUM(R377:R384)+R353-SUM(R386:R388)</f>
        <v>0</v>
      </c>
      <c r="S390" s="1602">
        <f t="shared" si="148"/>
        <v>0</v>
      </c>
      <c r="T390" s="1602">
        <f t="shared" si="148"/>
        <v>0</v>
      </c>
      <c r="U390" s="1602">
        <f t="shared" si="148"/>
        <v>0</v>
      </c>
      <c r="V390" s="1602">
        <f t="shared" si="148"/>
        <v>0</v>
      </c>
      <c r="W390" s="1602">
        <f t="shared" si="148"/>
        <v>0</v>
      </c>
      <c r="X390" s="1605"/>
      <c r="Y390" s="1605"/>
    </row>
    <row r="391" spans="1:25" ht="13.5" thickTop="1" x14ac:dyDescent="0.2">
      <c r="A391" s="1185"/>
      <c r="C391" s="1017"/>
      <c r="D391" s="1559"/>
    </row>
    <row r="392" spans="1:25" ht="12.75" x14ac:dyDescent="0.2">
      <c r="A392" s="1185"/>
      <c r="C392" s="1017"/>
      <c r="D392" s="1559"/>
    </row>
    <row r="393" spans="1:25" ht="12.75" x14ac:dyDescent="0.2">
      <c r="A393" s="1185"/>
      <c r="C393" s="1017"/>
      <c r="D393" s="1559"/>
    </row>
    <row r="394" spans="1:25" ht="12.75" x14ac:dyDescent="0.2">
      <c r="A394" s="1185"/>
      <c r="C394" s="1017"/>
      <c r="D394" s="1559"/>
    </row>
    <row r="395" spans="1:25" ht="12.75" x14ac:dyDescent="0.2">
      <c r="A395" s="1185"/>
      <c r="C395" s="1017"/>
      <c r="D395" s="1559"/>
    </row>
    <row r="396" spans="1:25" ht="12.75" x14ac:dyDescent="0.2">
      <c r="A396" s="1185"/>
      <c r="C396" s="1017"/>
      <c r="D396" s="1559"/>
    </row>
    <row r="397" spans="1:25" ht="12.75" x14ac:dyDescent="0.2">
      <c r="A397" s="1185"/>
      <c r="C397" s="1017"/>
      <c r="D397" s="1559"/>
    </row>
    <row r="398" spans="1:25" ht="12.75" x14ac:dyDescent="0.2">
      <c r="A398" s="1185"/>
      <c r="C398" s="1017"/>
      <c r="D398" s="1559"/>
    </row>
    <row r="399" spans="1:25" ht="12.75" x14ac:dyDescent="0.2">
      <c r="A399" s="633"/>
      <c r="C399" s="1017"/>
      <c r="D399" s="1559"/>
    </row>
    <row r="400" spans="1:25" ht="12.75" x14ac:dyDescent="0.2">
      <c r="A400" s="1193"/>
      <c r="C400" s="1017"/>
      <c r="D400" s="1559"/>
    </row>
    <row r="401" spans="2:4" ht="12.75" x14ac:dyDescent="0.2">
      <c r="B401" s="1560"/>
      <c r="C401" s="646"/>
      <c r="D401" s="1559"/>
    </row>
    <row r="402" spans="2:4" ht="12.75" x14ac:dyDescent="0.2">
      <c r="B402" s="1560"/>
      <c r="C402" s="646"/>
      <c r="D402" s="1559"/>
    </row>
    <row r="403" spans="2:4" ht="12.75" x14ac:dyDescent="0.2">
      <c r="B403" s="1560"/>
      <c r="C403" s="646"/>
      <c r="D403" s="1559"/>
    </row>
    <row r="404" spans="2:4" ht="12.75" x14ac:dyDescent="0.2">
      <c r="B404" s="1560"/>
      <c r="C404" s="646"/>
      <c r="D404" s="1559"/>
    </row>
    <row r="405" spans="2:4" ht="12.75" x14ac:dyDescent="0.2">
      <c r="B405" s="1560"/>
      <c r="C405" s="646"/>
      <c r="D405" s="1559"/>
    </row>
    <row r="406" spans="2:4" ht="12.75" x14ac:dyDescent="0.2">
      <c r="B406" s="1560"/>
      <c r="C406" s="646"/>
      <c r="D406" s="1559"/>
    </row>
    <row r="407" spans="2:4" ht="12.75" x14ac:dyDescent="0.2">
      <c r="B407" s="1560"/>
      <c r="C407" s="646"/>
      <c r="D407" s="1559"/>
    </row>
    <row r="408" spans="2:4" ht="12.75" x14ac:dyDescent="0.2">
      <c r="B408" s="1560"/>
      <c r="C408" s="646"/>
      <c r="D408" s="1559"/>
    </row>
    <row r="409" spans="2:4" ht="12.75" x14ac:dyDescent="0.2">
      <c r="B409" s="1560"/>
      <c r="C409" s="646"/>
      <c r="D409" s="1559"/>
    </row>
    <row r="410" spans="2:4" ht="12.75" x14ac:dyDescent="0.2">
      <c r="B410" s="1560"/>
      <c r="C410" s="646"/>
      <c r="D410" s="1559"/>
    </row>
    <row r="411" spans="2:4" ht="12.75" x14ac:dyDescent="0.2">
      <c r="B411" s="1560"/>
      <c r="C411" s="646"/>
      <c r="D411" s="1559"/>
    </row>
    <row r="412" spans="2:4" ht="12.75" x14ac:dyDescent="0.2">
      <c r="B412" s="1560"/>
      <c r="C412" s="646"/>
      <c r="D412" s="1559"/>
    </row>
    <row r="413" spans="2:4" ht="12.75" x14ac:dyDescent="0.2">
      <c r="B413" s="1560"/>
      <c r="C413" s="646"/>
      <c r="D413" s="1559"/>
    </row>
    <row r="414" spans="2:4" ht="12.75" x14ac:dyDescent="0.2">
      <c r="B414" s="1560"/>
      <c r="C414" s="646"/>
      <c r="D414" s="1559"/>
    </row>
    <row r="415" spans="2:4" ht="12.75" x14ac:dyDescent="0.2">
      <c r="B415" s="1560"/>
      <c r="C415" s="646"/>
      <c r="D415" s="1559"/>
    </row>
    <row r="416" spans="2:4" ht="12.75" x14ac:dyDescent="0.2">
      <c r="B416" s="1560"/>
      <c r="C416" s="646"/>
      <c r="D416" s="1559"/>
    </row>
    <row r="417" spans="2:4" ht="12.75" x14ac:dyDescent="0.2">
      <c r="B417" s="1560"/>
      <c r="C417" s="646"/>
      <c r="D417" s="1559"/>
    </row>
    <row r="418" spans="2:4" ht="12.75" x14ac:dyDescent="0.2">
      <c r="B418" s="1560"/>
      <c r="C418" s="646"/>
      <c r="D418" s="1559"/>
    </row>
    <row r="419" spans="2:4" ht="12.75" x14ac:dyDescent="0.2">
      <c r="B419" s="1560"/>
      <c r="C419" s="646"/>
      <c r="D419" s="1559"/>
    </row>
    <row r="420" spans="2:4" ht="12.75" x14ac:dyDescent="0.2">
      <c r="B420" s="1560"/>
      <c r="C420" s="646"/>
      <c r="D420" s="1559"/>
    </row>
    <row r="421" spans="2:4" ht="12.75" x14ac:dyDescent="0.2">
      <c r="B421" s="1560"/>
      <c r="C421" s="646"/>
      <c r="D421" s="1559"/>
    </row>
    <row r="422" spans="2:4" ht="12.75" x14ac:dyDescent="0.2">
      <c r="B422" s="1560"/>
      <c r="C422" s="646"/>
      <c r="D422" s="1559"/>
    </row>
    <row r="423" spans="2:4" ht="12.75" x14ac:dyDescent="0.2">
      <c r="B423" s="1560"/>
      <c r="C423" s="646"/>
      <c r="D423" s="1559"/>
    </row>
    <row r="424" spans="2:4" ht="12.75" x14ac:dyDescent="0.2">
      <c r="B424" s="1558"/>
      <c r="C424" s="1568"/>
      <c r="D424" s="1559"/>
    </row>
    <row r="425" spans="2:4" ht="12.75" x14ac:dyDescent="0.2">
      <c r="B425" s="1558"/>
      <c r="C425" s="1568"/>
      <c r="D425" s="1559"/>
    </row>
    <row r="426" spans="2:4" ht="12.75" x14ac:dyDescent="0.2">
      <c r="B426" s="1558"/>
      <c r="C426" s="1568"/>
      <c r="D426" s="1559"/>
    </row>
    <row r="427" spans="2:4" ht="12.75" x14ac:dyDescent="0.2">
      <c r="B427" s="1558"/>
      <c r="C427" s="1568"/>
      <c r="D427" s="1559"/>
    </row>
    <row r="428" spans="2:4" ht="12.75" x14ac:dyDescent="0.2">
      <c r="B428" s="1558"/>
      <c r="C428" s="1568"/>
      <c r="D428" s="1559"/>
    </row>
    <row r="429" spans="2:4" ht="12.75" x14ac:dyDescent="0.2">
      <c r="B429" s="1558"/>
      <c r="C429" s="1568"/>
      <c r="D429" s="1559"/>
    </row>
    <row r="430" spans="2:4" ht="12.75" x14ac:dyDescent="0.2">
      <c r="B430" s="1558"/>
      <c r="C430" s="1568"/>
      <c r="D430" s="1559"/>
    </row>
    <row r="431" spans="2:4" ht="12.75" x14ac:dyDescent="0.2">
      <c r="B431" s="1558"/>
      <c r="C431" s="1568"/>
      <c r="D431" s="1559"/>
    </row>
    <row r="432" spans="2:4" ht="12.75" x14ac:dyDescent="0.2">
      <c r="B432" s="1558"/>
      <c r="C432" s="1568"/>
      <c r="D432" s="1559"/>
    </row>
    <row r="433" spans="2:4" ht="12.75" x14ac:dyDescent="0.2">
      <c r="B433" s="1558"/>
      <c r="C433" s="1568"/>
      <c r="D433" s="1559"/>
    </row>
    <row r="434" spans="2:4" ht="12.75" x14ac:dyDescent="0.2">
      <c r="B434" s="1558"/>
      <c r="C434" s="1568"/>
      <c r="D434" s="1559"/>
    </row>
    <row r="435" spans="2:4" ht="12.75" x14ac:dyDescent="0.2">
      <c r="B435" s="1558"/>
      <c r="C435" s="1568"/>
      <c r="D435" s="1559"/>
    </row>
    <row r="436" spans="2:4" ht="12.75" x14ac:dyDescent="0.2">
      <c r="C436" s="1568"/>
    </row>
    <row r="437" spans="2:4" ht="12.75" x14ac:dyDescent="0.2">
      <c r="C437" s="1568"/>
    </row>
    <row r="438" spans="2:4" ht="12.75" x14ac:dyDescent="0.2">
      <c r="C438" s="1568"/>
    </row>
    <row r="439" spans="2:4" ht="12.75" x14ac:dyDescent="0.2">
      <c r="C439" s="1568"/>
    </row>
    <row r="440" spans="2:4" ht="12.75" x14ac:dyDescent="0.2">
      <c r="C440" s="1568"/>
    </row>
    <row r="441" spans="2:4" ht="12.75" x14ac:dyDescent="0.2">
      <c r="C441" s="1568"/>
    </row>
    <row r="442" spans="2:4" ht="12.75" x14ac:dyDescent="0.2">
      <c r="C442" s="1568"/>
    </row>
    <row r="443" spans="2:4" ht="12.75" x14ac:dyDescent="0.2">
      <c r="C443" s="1568"/>
    </row>
    <row r="444" spans="2:4" ht="12.75" x14ac:dyDescent="0.2">
      <c r="C444" s="1568"/>
    </row>
    <row r="445" spans="2:4" ht="12.75" x14ac:dyDescent="0.2">
      <c r="C445" s="1568"/>
    </row>
    <row r="446" spans="2:4" ht="12.75" x14ac:dyDescent="0.2">
      <c r="C446" s="1568"/>
    </row>
    <row r="447" spans="2:4" ht="12.75" x14ac:dyDescent="0.2">
      <c r="C447" s="1568"/>
    </row>
    <row r="448" spans="2:4" ht="12.75" x14ac:dyDescent="0.2">
      <c r="C448" s="1568"/>
    </row>
    <row r="449" spans="3:3" ht="12.75" x14ac:dyDescent="0.2">
      <c r="C449" s="1568"/>
    </row>
    <row r="450" spans="3:3" ht="12.75" x14ac:dyDescent="0.2">
      <c r="C450" s="1568"/>
    </row>
    <row r="451" spans="3:3" ht="12.75" x14ac:dyDescent="0.2">
      <c r="C451" s="1568"/>
    </row>
    <row r="452" spans="3:3" ht="12.75" x14ac:dyDescent="0.2">
      <c r="C452" s="1568"/>
    </row>
    <row r="453" spans="3:3" ht="12.75" x14ac:dyDescent="0.2">
      <c r="C453" s="1568"/>
    </row>
    <row r="454" spans="3:3" ht="12.75" x14ac:dyDescent="0.2">
      <c r="C454" s="1568"/>
    </row>
    <row r="455" spans="3:3" ht="12.75" x14ac:dyDescent="0.2">
      <c r="C455" s="1568"/>
    </row>
    <row r="456" spans="3:3" ht="12.75" x14ac:dyDescent="0.2">
      <c r="C456" s="1568"/>
    </row>
    <row r="457" spans="3:3" ht="12.75" x14ac:dyDescent="0.2">
      <c r="C457" s="1568"/>
    </row>
    <row r="458" spans="3:3" ht="12.75" x14ac:dyDescent="0.2">
      <c r="C458" s="1568"/>
    </row>
    <row r="459" spans="3:3" ht="12.75" x14ac:dyDescent="0.2">
      <c r="C459" s="1568"/>
    </row>
    <row r="460" spans="3:3" ht="12.75" x14ac:dyDescent="0.2">
      <c r="C460" s="1568"/>
    </row>
    <row r="461" spans="3:3" ht="12.75" x14ac:dyDescent="0.2">
      <c r="C461" s="1568"/>
    </row>
    <row r="462" spans="3:3" ht="12.75" x14ac:dyDescent="0.2">
      <c r="C462" s="1568"/>
    </row>
    <row r="463" spans="3:3" ht="12.75" x14ac:dyDescent="0.2">
      <c r="C463" s="1568"/>
    </row>
    <row r="464" spans="3:3" ht="12.75" x14ac:dyDescent="0.2">
      <c r="C464" s="1568"/>
    </row>
    <row r="465" spans="3:3" ht="12.75" x14ac:dyDescent="0.2">
      <c r="C465" s="1568"/>
    </row>
    <row r="466" spans="3:3" ht="12.75" x14ac:dyDescent="0.2">
      <c r="C466" s="1568"/>
    </row>
    <row r="467" spans="3:3" ht="12.75" x14ac:dyDescent="0.2">
      <c r="C467" s="1568"/>
    </row>
    <row r="468" spans="3:3" ht="12.75" x14ac:dyDescent="0.2">
      <c r="C468" s="1568"/>
    </row>
    <row r="469" spans="3:3" ht="12.75" x14ac:dyDescent="0.2">
      <c r="C469" s="1568"/>
    </row>
    <row r="470" spans="3:3" ht="12.75" x14ac:dyDescent="0.2">
      <c r="C470" s="1568"/>
    </row>
    <row r="471" spans="3:3" ht="12.75" x14ac:dyDescent="0.2">
      <c r="C471" s="1568"/>
    </row>
    <row r="472" spans="3:3" ht="12.75" x14ac:dyDescent="0.2">
      <c r="C472" s="1568"/>
    </row>
    <row r="473" spans="3:3" ht="12.75" x14ac:dyDescent="0.2">
      <c r="C473" s="1568"/>
    </row>
    <row r="474" spans="3:3" ht="12.75" x14ac:dyDescent="0.2">
      <c r="C474" s="1568"/>
    </row>
    <row r="475" spans="3:3" ht="12.75" x14ac:dyDescent="0.2">
      <c r="C475" s="1568"/>
    </row>
    <row r="476" spans="3:3" ht="12.75" x14ac:dyDescent="0.2">
      <c r="C476" s="1568"/>
    </row>
    <row r="477" spans="3:3" ht="12.75" x14ac:dyDescent="0.2">
      <c r="C477" s="1568"/>
    </row>
    <row r="478" spans="3:3" ht="12.75" x14ac:dyDescent="0.2">
      <c r="C478" s="1568"/>
    </row>
    <row r="479" spans="3:3" ht="12.75" x14ac:dyDescent="0.2">
      <c r="C479" s="1568"/>
    </row>
    <row r="480" spans="3:3" ht="12.75" x14ac:dyDescent="0.2">
      <c r="C480" s="1568"/>
    </row>
    <row r="481" spans="3:3" ht="12.75" x14ac:dyDescent="0.2">
      <c r="C481" s="1568"/>
    </row>
    <row r="482" spans="3:3" ht="12.75" x14ac:dyDescent="0.2">
      <c r="C482" s="1568"/>
    </row>
    <row r="483" spans="3:3" ht="12.75" x14ac:dyDescent="0.2">
      <c r="C483" s="1568"/>
    </row>
    <row r="484" spans="3:3" ht="12.75" x14ac:dyDescent="0.2">
      <c r="C484" s="1568"/>
    </row>
    <row r="485" spans="3:3" ht="12.75" x14ac:dyDescent="0.2">
      <c r="C485" s="1568"/>
    </row>
    <row r="486" spans="3:3" ht="12.75" x14ac:dyDescent="0.2">
      <c r="C486" s="1568"/>
    </row>
    <row r="487" spans="3:3" ht="12.75" x14ac:dyDescent="0.2">
      <c r="C487" s="1568"/>
    </row>
    <row r="488" spans="3:3" ht="12.75" x14ac:dyDescent="0.2">
      <c r="C488" s="1568"/>
    </row>
    <row r="489" spans="3:3" ht="12.75" x14ac:dyDescent="0.2">
      <c r="C489" s="1568"/>
    </row>
    <row r="490" spans="3:3" ht="12.75" x14ac:dyDescent="0.2">
      <c r="C490" s="1568"/>
    </row>
    <row r="491" spans="3:3" ht="12.75" x14ac:dyDescent="0.2">
      <c r="C491" s="1568"/>
    </row>
    <row r="492" spans="3:3" ht="12.75" x14ac:dyDescent="0.2">
      <c r="C492" s="1568"/>
    </row>
    <row r="493" spans="3:3" ht="12.75" x14ac:dyDescent="0.2">
      <c r="C493" s="1568"/>
    </row>
    <row r="494" spans="3:3" ht="12.75" x14ac:dyDescent="0.2">
      <c r="C494" s="1568"/>
    </row>
    <row r="495" spans="3:3" ht="12.75" x14ac:dyDescent="0.2">
      <c r="C495" s="1568"/>
    </row>
    <row r="496" spans="3:3" ht="12.75" x14ac:dyDescent="0.2">
      <c r="C496" s="1568"/>
    </row>
    <row r="497" spans="3:3" ht="12.75" x14ac:dyDescent="0.2">
      <c r="C497" s="1568"/>
    </row>
    <row r="498" spans="3:3" ht="12.75" x14ac:dyDescent="0.2">
      <c r="C498" s="1568"/>
    </row>
    <row r="499" spans="3:3" ht="12.75" x14ac:dyDescent="0.2">
      <c r="C499" s="1568"/>
    </row>
    <row r="500" spans="3:3" ht="12.75" x14ac:dyDescent="0.2">
      <c r="C500" s="1568"/>
    </row>
    <row r="501" spans="3:3" ht="12.75" x14ac:dyDescent="0.2">
      <c r="C501" s="1568"/>
    </row>
    <row r="502" spans="3:3" ht="12.75" x14ac:dyDescent="0.2">
      <c r="C502" s="1568"/>
    </row>
    <row r="503" spans="3:3" ht="12.75" x14ac:dyDescent="0.2">
      <c r="C503" s="1568"/>
    </row>
    <row r="504" spans="3:3" ht="12.75" x14ac:dyDescent="0.2">
      <c r="C504" s="1568"/>
    </row>
    <row r="505" spans="3:3" ht="12.75" x14ac:dyDescent="0.2">
      <c r="C505" s="1568"/>
    </row>
    <row r="506" spans="3:3" ht="12.75" x14ac:dyDescent="0.2">
      <c r="C506" s="1568"/>
    </row>
    <row r="507" spans="3:3" ht="12.75" x14ac:dyDescent="0.2">
      <c r="C507" s="1568"/>
    </row>
    <row r="508" spans="3:3" ht="12.75" x14ac:dyDescent="0.2">
      <c r="C508" s="1568"/>
    </row>
    <row r="509" spans="3:3" ht="12.75" x14ac:dyDescent="0.2">
      <c r="C509" s="1568"/>
    </row>
    <row r="510" spans="3:3" ht="12.75" x14ac:dyDescent="0.2">
      <c r="C510" s="1568"/>
    </row>
    <row r="511" spans="3:3" ht="12.75" x14ac:dyDescent="0.2">
      <c r="C511" s="1568"/>
    </row>
    <row r="512" spans="3:3" ht="12.75" x14ac:dyDescent="0.2">
      <c r="C512" s="1568"/>
    </row>
    <row r="513" spans="3:3" ht="12.75" x14ac:dyDescent="0.2">
      <c r="C513" s="1568"/>
    </row>
    <row r="514" spans="3:3" ht="12.75" x14ac:dyDescent="0.2">
      <c r="C514" s="1568"/>
    </row>
    <row r="515" spans="3:3" ht="12.75" x14ac:dyDescent="0.2">
      <c r="C515" s="1568"/>
    </row>
    <row r="516" spans="3:3" ht="12.75" x14ac:dyDescent="0.2">
      <c r="C516" s="1568"/>
    </row>
    <row r="517" spans="3:3" ht="12.75" x14ac:dyDescent="0.2">
      <c r="C517" s="1568"/>
    </row>
    <row r="518" spans="3:3" ht="12.75" x14ac:dyDescent="0.2">
      <c r="C518" s="1568"/>
    </row>
    <row r="519" spans="3:3" ht="12.75" x14ac:dyDescent="0.2">
      <c r="C519" s="1568"/>
    </row>
    <row r="520" spans="3:3" ht="12.75" x14ac:dyDescent="0.2">
      <c r="C520" s="1568"/>
    </row>
    <row r="521" spans="3:3" ht="12.75" x14ac:dyDescent="0.2">
      <c r="C521" s="1568"/>
    </row>
    <row r="522" spans="3:3" ht="12.75" x14ac:dyDescent="0.2">
      <c r="C522" s="1568"/>
    </row>
    <row r="523" spans="3:3" ht="12.75" x14ac:dyDescent="0.2">
      <c r="C523" s="1568"/>
    </row>
    <row r="524" spans="3:3" ht="12.75" x14ac:dyDescent="0.2">
      <c r="C524" s="1568"/>
    </row>
    <row r="525" spans="3:3" ht="12.75" x14ac:dyDescent="0.2">
      <c r="C525" s="1568"/>
    </row>
    <row r="526" spans="3:3" ht="12.75" x14ac:dyDescent="0.2">
      <c r="C526" s="1568"/>
    </row>
    <row r="527" spans="3:3" ht="12.75" x14ac:dyDescent="0.2">
      <c r="C527" s="1568"/>
    </row>
    <row r="528" spans="3:3" ht="12.75" x14ac:dyDescent="0.2">
      <c r="C528" s="1568"/>
    </row>
    <row r="529" spans="3:3" ht="12.75" x14ac:dyDescent="0.2">
      <c r="C529" s="1568"/>
    </row>
    <row r="530" spans="3:3" ht="12.75" x14ac:dyDescent="0.2">
      <c r="C530" s="1568"/>
    </row>
    <row r="531" spans="3:3" ht="12.75" x14ac:dyDescent="0.2">
      <c r="C531" s="1568"/>
    </row>
    <row r="532" spans="3:3" ht="12.75" x14ac:dyDescent="0.2">
      <c r="C532" s="1568"/>
    </row>
    <row r="533" spans="3:3" ht="12.75" x14ac:dyDescent="0.2">
      <c r="C533" s="1568"/>
    </row>
    <row r="534" spans="3:3" ht="12.75" x14ac:dyDescent="0.2">
      <c r="C534" s="1568"/>
    </row>
    <row r="535" spans="3:3" ht="12.75" x14ac:dyDescent="0.2">
      <c r="C535" s="1568"/>
    </row>
    <row r="536" spans="3:3" ht="12.75" x14ac:dyDescent="0.2">
      <c r="C536" s="1568"/>
    </row>
    <row r="537" spans="3:3" ht="12.75" x14ac:dyDescent="0.2">
      <c r="C537" s="1568"/>
    </row>
    <row r="538" spans="3:3" ht="12.75" x14ac:dyDescent="0.2">
      <c r="C538" s="1568"/>
    </row>
    <row r="539" spans="3:3" ht="12.75" x14ac:dyDescent="0.2">
      <c r="C539" s="1568"/>
    </row>
    <row r="540" spans="3:3" ht="12.75" x14ac:dyDescent="0.2">
      <c r="C540" s="1568"/>
    </row>
    <row r="541" spans="3:3" ht="12.75" x14ac:dyDescent="0.2">
      <c r="C541" s="1568"/>
    </row>
    <row r="542" spans="3:3" ht="12.75" x14ac:dyDescent="0.2">
      <c r="C542" s="1568"/>
    </row>
    <row r="543" spans="3:3" ht="12.75" x14ac:dyDescent="0.2">
      <c r="C543" s="1568"/>
    </row>
    <row r="544" spans="3:3" ht="12.75" x14ac:dyDescent="0.2">
      <c r="C544" s="1568"/>
    </row>
    <row r="545" spans="3:3" ht="12.75" x14ac:dyDescent="0.2">
      <c r="C545" s="1568"/>
    </row>
    <row r="546" spans="3:3" ht="12.75" x14ac:dyDescent="0.2">
      <c r="C546" s="1568"/>
    </row>
    <row r="547" spans="3:3" ht="12.75" x14ac:dyDescent="0.2">
      <c r="C547" s="1568"/>
    </row>
    <row r="548" spans="3:3" ht="12.75" x14ac:dyDescent="0.2">
      <c r="C548" s="1568"/>
    </row>
    <row r="549" spans="3:3" ht="12.75" x14ac:dyDescent="0.2">
      <c r="C549" s="1568"/>
    </row>
    <row r="550" spans="3:3" ht="12.75" x14ac:dyDescent="0.2">
      <c r="C550" s="1568"/>
    </row>
    <row r="551" spans="3:3" ht="12.75" x14ac:dyDescent="0.2">
      <c r="C551" s="1568"/>
    </row>
    <row r="552" spans="3:3" ht="12.75" x14ac:dyDescent="0.2">
      <c r="C552" s="1568"/>
    </row>
    <row r="553" spans="3:3" ht="12.75" x14ac:dyDescent="0.2">
      <c r="C553" s="1568"/>
    </row>
    <row r="554" spans="3:3" ht="12.75" x14ac:dyDescent="0.2">
      <c r="C554" s="1568"/>
    </row>
    <row r="555" spans="3:3" ht="12.75" x14ac:dyDescent="0.2">
      <c r="C555" s="1568"/>
    </row>
    <row r="556" spans="3:3" ht="12.75" x14ac:dyDescent="0.2">
      <c r="C556" s="1568"/>
    </row>
    <row r="557" spans="3:3" ht="12.75" x14ac:dyDescent="0.2">
      <c r="C557" s="1568"/>
    </row>
    <row r="558" spans="3:3" ht="12.75" x14ac:dyDescent="0.2">
      <c r="C558" s="1568"/>
    </row>
    <row r="559" spans="3:3" ht="12.75" x14ac:dyDescent="0.2">
      <c r="C559" s="1568"/>
    </row>
    <row r="560" spans="3:3" ht="12.75" x14ac:dyDescent="0.2">
      <c r="C560" s="1568"/>
    </row>
    <row r="561" spans="3:3" ht="12.75" x14ac:dyDescent="0.2">
      <c r="C561" s="1568"/>
    </row>
    <row r="562" spans="3:3" ht="12.75" x14ac:dyDescent="0.2">
      <c r="C562" s="1568"/>
    </row>
    <row r="563" spans="3:3" ht="12.75" x14ac:dyDescent="0.2">
      <c r="C563" s="1568"/>
    </row>
    <row r="564" spans="3:3" ht="12.75" x14ac:dyDescent="0.2">
      <c r="C564" s="1568"/>
    </row>
    <row r="565" spans="3:3" ht="12.75" x14ac:dyDescent="0.2">
      <c r="C565" s="1568"/>
    </row>
    <row r="566" spans="3:3" ht="12.75" x14ac:dyDescent="0.2">
      <c r="C566" s="1568"/>
    </row>
    <row r="567" spans="3:3" ht="12.75" x14ac:dyDescent="0.2">
      <c r="C567" s="1568"/>
    </row>
    <row r="568" spans="3:3" ht="12.75" x14ac:dyDescent="0.2">
      <c r="C568" s="1568"/>
    </row>
    <row r="569" spans="3:3" ht="12.75" x14ac:dyDescent="0.2">
      <c r="C569" s="1568"/>
    </row>
    <row r="570" spans="3:3" ht="12.75" x14ac:dyDescent="0.2">
      <c r="C570" s="1568"/>
    </row>
    <row r="571" spans="3:3" ht="12.75" x14ac:dyDescent="0.2">
      <c r="C571" s="1568"/>
    </row>
    <row r="572" spans="3:3" ht="12.75" x14ac:dyDescent="0.2">
      <c r="C572" s="1568"/>
    </row>
    <row r="573" spans="3:3" ht="12.75" x14ac:dyDescent="0.2">
      <c r="C573" s="1568"/>
    </row>
    <row r="574" spans="3:3" ht="12.75" x14ac:dyDescent="0.2">
      <c r="C574" s="1568"/>
    </row>
    <row r="575" spans="3:3" ht="12.75" x14ac:dyDescent="0.2">
      <c r="C575" s="1568"/>
    </row>
    <row r="576" spans="3:3" ht="12.75" x14ac:dyDescent="0.2">
      <c r="C576" s="1568"/>
    </row>
    <row r="577" spans="3:3" ht="12.75" x14ac:dyDescent="0.2">
      <c r="C577" s="1568"/>
    </row>
    <row r="578" spans="3:3" ht="12.75" x14ac:dyDescent="0.2">
      <c r="C578" s="1568"/>
    </row>
    <row r="579" spans="3:3" ht="12.75" x14ac:dyDescent="0.2">
      <c r="C579" s="1568"/>
    </row>
    <row r="580" spans="3:3" ht="12.75" x14ac:dyDescent="0.2">
      <c r="C580" s="1568"/>
    </row>
    <row r="581" spans="3:3" ht="12.75" x14ac:dyDescent="0.2">
      <c r="C581" s="1568"/>
    </row>
    <row r="582" spans="3:3" ht="12.75" x14ac:dyDescent="0.2">
      <c r="C582" s="1568"/>
    </row>
    <row r="583" spans="3:3" ht="12.75" x14ac:dyDescent="0.2">
      <c r="C583" s="1568"/>
    </row>
    <row r="584" spans="3:3" ht="12.75" x14ac:dyDescent="0.2">
      <c r="C584" s="1568"/>
    </row>
    <row r="585" spans="3:3" ht="12.75" x14ac:dyDescent="0.2">
      <c r="C585" s="1568"/>
    </row>
    <row r="586" spans="3:3" ht="12.75" x14ac:dyDescent="0.2">
      <c r="C586" s="1568"/>
    </row>
    <row r="587" spans="3:3" ht="12.75" x14ac:dyDescent="0.2">
      <c r="C587" s="1568"/>
    </row>
    <row r="588" spans="3:3" ht="12.75" x14ac:dyDescent="0.2">
      <c r="C588" s="1568"/>
    </row>
    <row r="589" spans="3:3" ht="12.75" x14ac:dyDescent="0.2">
      <c r="C589" s="1568"/>
    </row>
    <row r="590" spans="3:3" ht="12.75" x14ac:dyDescent="0.2">
      <c r="C590" s="1568"/>
    </row>
    <row r="591" spans="3:3" ht="12.75" x14ac:dyDescent="0.2">
      <c r="C591" s="1568"/>
    </row>
    <row r="592" spans="3:3" ht="12.75" x14ac:dyDescent="0.2">
      <c r="C592" s="1568"/>
    </row>
    <row r="593" spans="3:3" ht="12.75" x14ac:dyDescent="0.2">
      <c r="C593" s="1568"/>
    </row>
    <row r="594" spans="3:3" ht="12.75" x14ac:dyDescent="0.2">
      <c r="C594" s="1568"/>
    </row>
    <row r="595" spans="3:3" ht="12.75" x14ac:dyDescent="0.2">
      <c r="C595" s="1568"/>
    </row>
    <row r="596" spans="3:3" ht="12.75" x14ac:dyDescent="0.2">
      <c r="C596" s="1568"/>
    </row>
    <row r="597" spans="3:3" ht="12.75" x14ac:dyDescent="0.2">
      <c r="C597" s="1568"/>
    </row>
    <row r="598" spans="3:3" ht="12.75" x14ac:dyDescent="0.2">
      <c r="C598" s="1568"/>
    </row>
    <row r="599" spans="3:3" ht="12.75" x14ac:dyDescent="0.2">
      <c r="C599" s="1568"/>
    </row>
    <row r="600" spans="3:3" ht="12.75" x14ac:dyDescent="0.2">
      <c r="C600" s="1568"/>
    </row>
    <row r="601" spans="3:3" ht="12.75" x14ac:dyDescent="0.2">
      <c r="C601" s="1568"/>
    </row>
    <row r="602" spans="3:3" ht="12.75" x14ac:dyDescent="0.2">
      <c r="C602" s="1568"/>
    </row>
    <row r="603" spans="3:3" ht="12.75" x14ac:dyDescent="0.2">
      <c r="C603" s="1568"/>
    </row>
    <row r="604" spans="3:3" ht="12.75" x14ac:dyDescent="0.2">
      <c r="C604" s="1568"/>
    </row>
    <row r="605" spans="3:3" ht="12.75" x14ac:dyDescent="0.2">
      <c r="C605" s="1568"/>
    </row>
    <row r="606" spans="3:3" ht="12.75" x14ac:dyDescent="0.2">
      <c r="C606" s="1568"/>
    </row>
    <row r="607" spans="3:3" ht="12.75" x14ac:dyDescent="0.2">
      <c r="C607" s="1568"/>
    </row>
    <row r="608" spans="3:3" ht="12.75" x14ac:dyDescent="0.2">
      <c r="C608" s="1568"/>
    </row>
    <row r="609" spans="3:3" ht="12.75" x14ac:dyDescent="0.2">
      <c r="C609" s="1568"/>
    </row>
    <row r="610" spans="3:3" ht="12.75" x14ac:dyDescent="0.2">
      <c r="C610" s="1568"/>
    </row>
    <row r="611" spans="3:3" ht="12.75" x14ac:dyDescent="0.2">
      <c r="C611" s="1568"/>
    </row>
    <row r="612" spans="3:3" ht="12.75" x14ac:dyDescent="0.2">
      <c r="C612" s="1568"/>
    </row>
    <row r="613" spans="3:3" ht="12.75" x14ac:dyDescent="0.2">
      <c r="C613" s="1568"/>
    </row>
    <row r="614" spans="3:3" ht="12.75" x14ac:dyDescent="0.2">
      <c r="C614" s="1568"/>
    </row>
    <row r="615" spans="3:3" ht="12.75" x14ac:dyDescent="0.2">
      <c r="C615" s="1568"/>
    </row>
    <row r="616" spans="3:3" ht="12.75" x14ac:dyDescent="0.2">
      <c r="C616" s="1568"/>
    </row>
    <row r="617" spans="3:3" ht="12.75" x14ac:dyDescent="0.2">
      <c r="C617" s="1568"/>
    </row>
    <row r="618" spans="3:3" ht="12.75" x14ac:dyDescent="0.2">
      <c r="C618" s="1568"/>
    </row>
    <row r="619" spans="3:3" ht="12.75" x14ac:dyDescent="0.2">
      <c r="C619" s="1568"/>
    </row>
    <row r="620" spans="3:3" ht="12.75" x14ac:dyDescent="0.2">
      <c r="C620" s="1568"/>
    </row>
    <row r="621" spans="3:3" ht="12.75" x14ac:dyDescent="0.2">
      <c r="C621" s="1568"/>
    </row>
    <row r="622" spans="3:3" ht="12.75" x14ac:dyDescent="0.2">
      <c r="C622" s="1568"/>
    </row>
    <row r="623" spans="3:3" ht="12.75" x14ac:dyDescent="0.2">
      <c r="C623" s="1568"/>
    </row>
    <row r="624" spans="3:3" ht="12.75" x14ac:dyDescent="0.2">
      <c r="C624" s="1568"/>
    </row>
    <row r="625" spans="3:3" ht="12.75" x14ac:dyDescent="0.2">
      <c r="C625" s="1568"/>
    </row>
    <row r="626" spans="3:3" ht="12.75" x14ac:dyDescent="0.2">
      <c r="C626" s="1568"/>
    </row>
    <row r="627" spans="3:3" ht="12.75" x14ac:dyDescent="0.2">
      <c r="C627" s="1568"/>
    </row>
    <row r="628" spans="3:3" ht="12.75" x14ac:dyDescent="0.2">
      <c r="C628" s="1568"/>
    </row>
    <row r="629" spans="3:3" ht="12.75" x14ac:dyDescent="0.2">
      <c r="C629" s="1568"/>
    </row>
    <row r="630" spans="3:3" ht="12.75" x14ac:dyDescent="0.2">
      <c r="C630" s="1568"/>
    </row>
    <row r="631" spans="3:3" ht="12.75" x14ac:dyDescent="0.2">
      <c r="C631" s="1568"/>
    </row>
    <row r="632" spans="3:3" ht="12.75" x14ac:dyDescent="0.2">
      <c r="C632" s="1568"/>
    </row>
    <row r="633" spans="3:3" ht="12.75" x14ac:dyDescent="0.2">
      <c r="C633" s="1568"/>
    </row>
    <row r="634" spans="3:3" ht="12.75" x14ac:dyDescent="0.2">
      <c r="C634" s="1568"/>
    </row>
    <row r="635" spans="3:3" ht="12.75" x14ac:dyDescent="0.2">
      <c r="C635" s="1568"/>
    </row>
    <row r="636" spans="3:3" ht="12.75" x14ac:dyDescent="0.2">
      <c r="C636" s="1568"/>
    </row>
    <row r="637" spans="3:3" ht="12.75" x14ac:dyDescent="0.2">
      <c r="C637" s="1568"/>
    </row>
    <row r="638" spans="3:3" ht="12.75" x14ac:dyDescent="0.2">
      <c r="C638" s="1568"/>
    </row>
    <row r="639" spans="3:3" ht="12.75" x14ac:dyDescent="0.2">
      <c r="C639" s="1568"/>
    </row>
    <row r="640" spans="3:3" ht="12.75" x14ac:dyDescent="0.2">
      <c r="C640" s="1568"/>
    </row>
    <row r="641" spans="3:3" ht="12.75" x14ac:dyDescent="0.2">
      <c r="C641" s="1568"/>
    </row>
    <row r="642" spans="3:3" ht="12.75" x14ac:dyDescent="0.2">
      <c r="C642" s="1568"/>
    </row>
    <row r="643" spans="3:3" ht="12.75" x14ac:dyDescent="0.2">
      <c r="C643" s="1568"/>
    </row>
    <row r="644" spans="3:3" ht="12.75" x14ac:dyDescent="0.2">
      <c r="C644" s="1568"/>
    </row>
    <row r="645" spans="3:3" ht="12.75" x14ac:dyDescent="0.2">
      <c r="C645" s="1568"/>
    </row>
    <row r="646" spans="3:3" ht="12.75" x14ac:dyDescent="0.2">
      <c r="C646" s="1568"/>
    </row>
    <row r="647" spans="3:3" ht="12.75" x14ac:dyDescent="0.2">
      <c r="C647" s="1568"/>
    </row>
    <row r="648" spans="3:3" ht="12.75" x14ac:dyDescent="0.2">
      <c r="C648" s="1568"/>
    </row>
    <row r="649" spans="3:3" ht="12.75" x14ac:dyDescent="0.2">
      <c r="C649" s="1568"/>
    </row>
    <row r="650" spans="3:3" ht="12.75" x14ac:dyDescent="0.2">
      <c r="C650" s="1568"/>
    </row>
    <row r="651" spans="3:3" ht="12.75" x14ac:dyDescent="0.2">
      <c r="C651" s="1568"/>
    </row>
    <row r="652" spans="3:3" ht="12.75" x14ac:dyDescent="0.2">
      <c r="C652" s="1568"/>
    </row>
    <row r="653" spans="3:3" ht="12.75" x14ac:dyDescent="0.2">
      <c r="C653" s="1568"/>
    </row>
    <row r="654" spans="3:3" ht="12.75" x14ac:dyDescent="0.2">
      <c r="C654" s="1568"/>
    </row>
    <row r="655" spans="3:3" ht="12.75" x14ac:dyDescent="0.2">
      <c r="C655" s="1568"/>
    </row>
    <row r="656" spans="3:3" ht="12.75" x14ac:dyDescent="0.2">
      <c r="C656" s="1568"/>
    </row>
    <row r="657" spans="3:3" ht="12.75" x14ac:dyDescent="0.2">
      <c r="C657" s="1568"/>
    </row>
    <row r="658" spans="3:3" ht="12.75" x14ac:dyDescent="0.2">
      <c r="C658" s="1568"/>
    </row>
    <row r="659" spans="3:3" ht="12.75" x14ac:dyDescent="0.2">
      <c r="C659" s="1568"/>
    </row>
    <row r="660" spans="3:3" ht="12.75" x14ac:dyDescent="0.2">
      <c r="C660" s="1568"/>
    </row>
    <row r="661" spans="3:3" ht="12.75" x14ac:dyDescent="0.2">
      <c r="C661" s="1568"/>
    </row>
    <row r="662" spans="3:3" ht="12.75" x14ac:dyDescent="0.2">
      <c r="C662" s="1568"/>
    </row>
    <row r="663" spans="3:3" ht="12.75" x14ac:dyDescent="0.2">
      <c r="C663" s="1568"/>
    </row>
    <row r="664" spans="3:3" ht="12.75" x14ac:dyDescent="0.2">
      <c r="C664" s="1568"/>
    </row>
    <row r="665" spans="3:3" ht="12.75" x14ac:dyDescent="0.2">
      <c r="C665" s="1568"/>
    </row>
    <row r="666" spans="3:3" ht="12.75" x14ac:dyDescent="0.2">
      <c r="C666" s="1568"/>
    </row>
    <row r="667" spans="3:3" ht="12.75" x14ac:dyDescent="0.2">
      <c r="C667" s="1568"/>
    </row>
    <row r="668" spans="3:3" ht="12.75" x14ac:dyDescent="0.2">
      <c r="C668" s="1568"/>
    </row>
    <row r="669" spans="3:3" ht="12.75" x14ac:dyDescent="0.2">
      <c r="C669" s="1568"/>
    </row>
    <row r="670" spans="3:3" ht="12.75" x14ac:dyDescent="0.2">
      <c r="C670" s="1568"/>
    </row>
    <row r="671" spans="3:3" ht="12.75" x14ac:dyDescent="0.2">
      <c r="C671" s="1568"/>
    </row>
    <row r="672" spans="3:3" ht="12.75" x14ac:dyDescent="0.2">
      <c r="C672" s="1568"/>
    </row>
    <row r="673" spans="3:3" ht="12.75" x14ac:dyDescent="0.2">
      <c r="C673" s="1568"/>
    </row>
    <row r="674" spans="3:3" ht="12.75" x14ac:dyDescent="0.2">
      <c r="C674" s="1568"/>
    </row>
    <row r="675" spans="3:3" ht="12.75" x14ac:dyDescent="0.2">
      <c r="C675" s="1568"/>
    </row>
    <row r="676" spans="3:3" ht="12.75" x14ac:dyDescent="0.2">
      <c r="C676" s="1568"/>
    </row>
    <row r="677" spans="3:3" ht="12.75" x14ac:dyDescent="0.2">
      <c r="C677" s="1568"/>
    </row>
    <row r="678" spans="3:3" ht="12.75" x14ac:dyDescent="0.2">
      <c r="C678" s="1568"/>
    </row>
    <row r="679" spans="3:3" ht="12.75" x14ac:dyDescent="0.2">
      <c r="C679" s="1568"/>
    </row>
    <row r="680" spans="3:3" ht="12.75" x14ac:dyDescent="0.2">
      <c r="C680" s="1568"/>
    </row>
    <row r="681" spans="3:3" ht="12.75" x14ac:dyDescent="0.2">
      <c r="C681" s="1568"/>
    </row>
    <row r="682" spans="3:3" ht="12.75" x14ac:dyDescent="0.2">
      <c r="C682" s="1568"/>
    </row>
    <row r="683" spans="3:3" ht="12.75" x14ac:dyDescent="0.2">
      <c r="C683" s="1568"/>
    </row>
    <row r="684" spans="3:3" ht="12.75" x14ac:dyDescent="0.2">
      <c r="C684" s="1568"/>
    </row>
    <row r="685" spans="3:3" ht="12.75" x14ac:dyDescent="0.2">
      <c r="C685" s="1568"/>
    </row>
    <row r="686" spans="3:3" ht="12.75" x14ac:dyDescent="0.2">
      <c r="C686" s="1568"/>
    </row>
    <row r="687" spans="3:3" ht="12.75" x14ac:dyDescent="0.2">
      <c r="C687" s="1568"/>
    </row>
    <row r="688" spans="3:3" ht="12.75" x14ac:dyDescent="0.2">
      <c r="C688" s="1568"/>
    </row>
    <row r="689" spans="3:3" ht="12.75" x14ac:dyDescent="0.2">
      <c r="C689" s="1568"/>
    </row>
    <row r="690" spans="3:3" ht="12.75" x14ac:dyDescent="0.2">
      <c r="C690" s="1568"/>
    </row>
    <row r="691" spans="3:3" ht="12.75" x14ac:dyDescent="0.2">
      <c r="C691" s="1568"/>
    </row>
    <row r="692" spans="3:3" ht="12.75" x14ac:dyDescent="0.2">
      <c r="C692" s="1568"/>
    </row>
    <row r="693" spans="3:3" ht="12.75" x14ac:dyDescent="0.2">
      <c r="C693" s="1568"/>
    </row>
    <row r="694" spans="3:3" ht="12.75" x14ac:dyDescent="0.2">
      <c r="C694" s="1568"/>
    </row>
    <row r="695" spans="3:3" ht="12.75" x14ac:dyDescent="0.2">
      <c r="C695" s="1568"/>
    </row>
    <row r="696" spans="3:3" ht="12.75" x14ac:dyDescent="0.2">
      <c r="C696" s="1568"/>
    </row>
    <row r="697" spans="3:3" ht="12.75" x14ac:dyDescent="0.2">
      <c r="C697" s="1568"/>
    </row>
    <row r="698" spans="3:3" ht="12.75" x14ac:dyDescent="0.2">
      <c r="C698" s="1568"/>
    </row>
    <row r="699" spans="3:3" ht="12.75" x14ac:dyDescent="0.2">
      <c r="C699" s="1568"/>
    </row>
    <row r="700" spans="3:3" ht="12.75" x14ac:dyDescent="0.2">
      <c r="C700" s="1568"/>
    </row>
    <row r="701" spans="3:3" ht="12.75" x14ac:dyDescent="0.2">
      <c r="C701" s="1568"/>
    </row>
    <row r="702" spans="3:3" ht="12.75" x14ac:dyDescent="0.2">
      <c r="C702" s="1568"/>
    </row>
    <row r="703" spans="3:3" ht="12.75" x14ac:dyDescent="0.2">
      <c r="C703" s="1568"/>
    </row>
    <row r="704" spans="3:3" ht="12.75" x14ac:dyDescent="0.2">
      <c r="C704" s="1568"/>
    </row>
    <row r="705" spans="3:3" ht="12.75" x14ac:dyDescent="0.2">
      <c r="C705" s="1568"/>
    </row>
    <row r="706" spans="3:3" ht="12.75" x14ac:dyDescent="0.2">
      <c r="C706" s="1568"/>
    </row>
    <row r="707" spans="3:3" ht="12.75" x14ac:dyDescent="0.2">
      <c r="C707" s="1568"/>
    </row>
    <row r="708" spans="3:3" ht="12.75" x14ac:dyDescent="0.2">
      <c r="C708" s="1568"/>
    </row>
    <row r="709" spans="3:3" ht="12.75" x14ac:dyDescent="0.2">
      <c r="C709" s="1568"/>
    </row>
    <row r="710" spans="3:3" ht="12.75" x14ac:dyDescent="0.2">
      <c r="C710" s="1568"/>
    </row>
    <row r="711" spans="3:3" ht="12.75" x14ac:dyDescent="0.2">
      <c r="C711" s="1568"/>
    </row>
    <row r="712" spans="3:3" ht="12.75" x14ac:dyDescent="0.2">
      <c r="C712" s="1568"/>
    </row>
    <row r="713" spans="3:3" ht="12.75" x14ac:dyDescent="0.2">
      <c r="C713" s="1568"/>
    </row>
    <row r="714" spans="3:3" ht="12.75" x14ac:dyDescent="0.2">
      <c r="C714" s="1568"/>
    </row>
    <row r="715" spans="3:3" ht="12.75" x14ac:dyDescent="0.2">
      <c r="C715" s="1568"/>
    </row>
    <row r="716" spans="3:3" ht="12.75" x14ac:dyDescent="0.2">
      <c r="C716" s="1568"/>
    </row>
    <row r="717" spans="3:3" ht="12.75" x14ac:dyDescent="0.2">
      <c r="C717" s="1568"/>
    </row>
    <row r="718" spans="3:3" ht="12.75" x14ac:dyDescent="0.2">
      <c r="C718" s="1568"/>
    </row>
    <row r="719" spans="3:3" ht="12.75" x14ac:dyDescent="0.2">
      <c r="C719" s="1568"/>
    </row>
    <row r="720" spans="3:3" ht="12.75" x14ac:dyDescent="0.2">
      <c r="C720" s="1568"/>
    </row>
    <row r="721" spans="3:3" ht="12.75" x14ac:dyDescent="0.2">
      <c r="C721" s="1568"/>
    </row>
    <row r="722" spans="3:3" ht="12.75" x14ac:dyDescent="0.2">
      <c r="C722" s="1568"/>
    </row>
    <row r="723" spans="3:3" ht="12.75" x14ac:dyDescent="0.2">
      <c r="C723" s="1568"/>
    </row>
    <row r="724" spans="3:3" ht="12.75" x14ac:dyDescent="0.2">
      <c r="C724" s="1568"/>
    </row>
    <row r="725" spans="3:3" ht="12.75" x14ac:dyDescent="0.2">
      <c r="C725" s="1568"/>
    </row>
    <row r="726" spans="3:3" ht="12.75" x14ac:dyDescent="0.2">
      <c r="C726" s="1568"/>
    </row>
    <row r="727" spans="3:3" ht="12.75" x14ac:dyDescent="0.2">
      <c r="C727" s="1568"/>
    </row>
    <row r="728" spans="3:3" ht="12.75" x14ac:dyDescent="0.2">
      <c r="C728" s="1568"/>
    </row>
    <row r="729" spans="3:3" ht="12.75" x14ac:dyDescent="0.2">
      <c r="C729" s="1568"/>
    </row>
    <row r="730" spans="3:3" ht="12.75" x14ac:dyDescent="0.2">
      <c r="C730" s="1568"/>
    </row>
    <row r="731" spans="3:3" ht="12.75" x14ac:dyDescent="0.2">
      <c r="C731" s="1568"/>
    </row>
    <row r="732" spans="3:3" ht="12.75" x14ac:dyDescent="0.2">
      <c r="C732" s="1568"/>
    </row>
    <row r="733" spans="3:3" ht="12.75" x14ac:dyDescent="0.2">
      <c r="C733" s="1568"/>
    </row>
    <row r="734" spans="3:3" ht="12.75" x14ac:dyDescent="0.2">
      <c r="C734" s="1568"/>
    </row>
    <row r="735" spans="3:3" ht="12.75" x14ac:dyDescent="0.2">
      <c r="C735" s="1568"/>
    </row>
    <row r="736" spans="3:3" ht="12.75" x14ac:dyDescent="0.2">
      <c r="C736" s="1568"/>
    </row>
    <row r="737" spans="3:3" ht="12.75" x14ac:dyDescent="0.2">
      <c r="C737" s="1568"/>
    </row>
    <row r="738" spans="3:3" ht="12.75" x14ac:dyDescent="0.2">
      <c r="C738" s="1568"/>
    </row>
    <row r="739" spans="3:3" ht="12.75" x14ac:dyDescent="0.2">
      <c r="C739" s="1568"/>
    </row>
    <row r="740" spans="3:3" ht="12.75" x14ac:dyDescent="0.2">
      <c r="C740" s="1568"/>
    </row>
    <row r="741" spans="3:3" ht="12.75" x14ac:dyDescent="0.2">
      <c r="C741" s="1568"/>
    </row>
    <row r="742" spans="3:3" ht="12.75" x14ac:dyDescent="0.2">
      <c r="C742" s="1568"/>
    </row>
    <row r="743" spans="3:3" ht="12.75" x14ac:dyDescent="0.2">
      <c r="C743" s="1568"/>
    </row>
    <row r="744" spans="3:3" ht="12.75" x14ac:dyDescent="0.2">
      <c r="C744" s="1568"/>
    </row>
    <row r="745" spans="3:3" ht="12.75" x14ac:dyDescent="0.2">
      <c r="C745" s="1568"/>
    </row>
    <row r="746" spans="3:3" ht="12.75" x14ac:dyDescent="0.2">
      <c r="C746" s="1568"/>
    </row>
    <row r="747" spans="3:3" ht="12.75" x14ac:dyDescent="0.2">
      <c r="C747" s="1568"/>
    </row>
    <row r="748" spans="3:3" ht="12.75" x14ac:dyDescent="0.2">
      <c r="C748" s="1568"/>
    </row>
    <row r="749" spans="3:3" ht="12.75" x14ac:dyDescent="0.2">
      <c r="C749" s="1568"/>
    </row>
    <row r="750" spans="3:3" ht="12.75" x14ac:dyDescent="0.2">
      <c r="C750" s="1568"/>
    </row>
    <row r="751" spans="3:3" ht="12.75" x14ac:dyDescent="0.2">
      <c r="C751" s="1568"/>
    </row>
    <row r="752" spans="3:3" ht="12.75" x14ac:dyDescent="0.2">
      <c r="C752" s="1568"/>
    </row>
    <row r="753" spans="3:3" ht="12.75" x14ac:dyDescent="0.2">
      <c r="C753" s="1568"/>
    </row>
    <row r="754" spans="3:3" ht="12.75" x14ac:dyDescent="0.2">
      <c r="C754" s="1568"/>
    </row>
    <row r="755" spans="3:3" ht="12.75" x14ac:dyDescent="0.2">
      <c r="C755" s="1568"/>
    </row>
    <row r="756" spans="3:3" ht="12.75" x14ac:dyDescent="0.2">
      <c r="C756" s="1568"/>
    </row>
    <row r="757" spans="3:3" ht="12.75" x14ac:dyDescent="0.2">
      <c r="C757" s="1568"/>
    </row>
    <row r="758" spans="3:3" ht="12.75" x14ac:dyDescent="0.2">
      <c r="C758" s="1568"/>
    </row>
    <row r="759" spans="3:3" ht="12.75" x14ac:dyDescent="0.2">
      <c r="C759" s="1568"/>
    </row>
    <row r="760" spans="3:3" ht="12.75" x14ac:dyDescent="0.2">
      <c r="C760" s="1568"/>
    </row>
    <row r="761" spans="3:3" ht="12.75" x14ac:dyDescent="0.2">
      <c r="C761" s="1568"/>
    </row>
    <row r="762" spans="3:3" ht="12.75" x14ac:dyDescent="0.2">
      <c r="C762" s="1568"/>
    </row>
    <row r="763" spans="3:3" ht="12.75" x14ac:dyDescent="0.2">
      <c r="C763" s="1568"/>
    </row>
    <row r="764" spans="3:3" ht="12.75" x14ac:dyDescent="0.2">
      <c r="C764" s="1568"/>
    </row>
    <row r="765" spans="3:3" ht="12.75" x14ac:dyDescent="0.2">
      <c r="C765" s="1568"/>
    </row>
    <row r="766" spans="3:3" ht="12.75" x14ac:dyDescent="0.2">
      <c r="C766" s="1568"/>
    </row>
    <row r="767" spans="3:3" ht="12.75" x14ac:dyDescent="0.2">
      <c r="C767" s="1568"/>
    </row>
    <row r="768" spans="3:3" ht="12.75" x14ac:dyDescent="0.2">
      <c r="C768" s="1568"/>
    </row>
    <row r="769" spans="3:3" ht="12.75" x14ac:dyDescent="0.2">
      <c r="C769" s="1568"/>
    </row>
    <row r="770" spans="3:3" ht="12.75" x14ac:dyDescent="0.2">
      <c r="C770" s="1568"/>
    </row>
    <row r="771" spans="3:3" ht="12.75" x14ac:dyDescent="0.2">
      <c r="C771" s="1568"/>
    </row>
    <row r="772" spans="3:3" ht="12.75" x14ac:dyDescent="0.2">
      <c r="C772" s="1568"/>
    </row>
    <row r="773" spans="3:3" ht="12.75" x14ac:dyDescent="0.2">
      <c r="C773" s="1568"/>
    </row>
    <row r="774" spans="3:3" ht="12.75" x14ac:dyDescent="0.2">
      <c r="C774" s="1568"/>
    </row>
    <row r="775" spans="3:3" ht="12.75" x14ac:dyDescent="0.2">
      <c r="C775" s="1568"/>
    </row>
    <row r="776" spans="3:3" ht="12.75" x14ac:dyDescent="0.2">
      <c r="C776" s="1568"/>
    </row>
    <row r="777" spans="3:3" ht="12.75" x14ac:dyDescent="0.2">
      <c r="C777" s="1568"/>
    </row>
    <row r="778" spans="3:3" ht="12.75" x14ac:dyDescent="0.2">
      <c r="C778" s="1568"/>
    </row>
    <row r="779" spans="3:3" ht="12.75" x14ac:dyDescent="0.2">
      <c r="C779" s="1568"/>
    </row>
    <row r="780" spans="3:3" ht="12.75" x14ac:dyDescent="0.2">
      <c r="C780" s="1568"/>
    </row>
    <row r="781" spans="3:3" ht="12.75" x14ac:dyDescent="0.2">
      <c r="C781" s="1568"/>
    </row>
    <row r="782" spans="3:3" ht="12.75" x14ac:dyDescent="0.2">
      <c r="C782" s="1568"/>
    </row>
    <row r="783" spans="3:3" ht="12.75" x14ac:dyDescent="0.2">
      <c r="C783" s="1568"/>
    </row>
    <row r="784" spans="3:3" ht="12.75" x14ac:dyDescent="0.2">
      <c r="C784" s="1568"/>
    </row>
    <row r="785" spans="3:3" ht="12.75" x14ac:dyDescent="0.2">
      <c r="C785" s="1568"/>
    </row>
    <row r="786" spans="3:3" ht="12.75" x14ac:dyDescent="0.2">
      <c r="C786" s="1568"/>
    </row>
    <row r="787" spans="3:3" ht="12.75" x14ac:dyDescent="0.2">
      <c r="C787" s="1568"/>
    </row>
    <row r="788" spans="3:3" ht="12.75" x14ac:dyDescent="0.2">
      <c r="C788" s="1568"/>
    </row>
    <row r="789" spans="3:3" ht="12.75" x14ac:dyDescent="0.2">
      <c r="C789" s="1568"/>
    </row>
    <row r="790" spans="3:3" ht="12.75" x14ac:dyDescent="0.2">
      <c r="C790" s="1568"/>
    </row>
    <row r="791" spans="3:3" ht="12.75" x14ac:dyDescent="0.2">
      <c r="C791" s="1568"/>
    </row>
    <row r="792" spans="3:3" ht="12.75" x14ac:dyDescent="0.2">
      <c r="C792" s="1568"/>
    </row>
    <row r="793" spans="3:3" ht="12.75" x14ac:dyDescent="0.2">
      <c r="C793" s="1568"/>
    </row>
    <row r="794" spans="3:3" ht="12.75" x14ac:dyDescent="0.2">
      <c r="C794" s="1568"/>
    </row>
    <row r="795" spans="3:3" ht="12.75" x14ac:dyDescent="0.2">
      <c r="C795" s="1568"/>
    </row>
    <row r="796" spans="3:3" ht="12.75" x14ac:dyDescent="0.2">
      <c r="C796" s="1568"/>
    </row>
    <row r="797" spans="3:3" ht="12.75" x14ac:dyDescent="0.2">
      <c r="C797" s="1568"/>
    </row>
    <row r="798" spans="3:3" ht="12.75" x14ac:dyDescent="0.2">
      <c r="C798" s="1568"/>
    </row>
    <row r="799" spans="3:3" ht="12.75" x14ac:dyDescent="0.2">
      <c r="C799" s="1568"/>
    </row>
    <row r="800" spans="3:3" ht="12.75" x14ac:dyDescent="0.2">
      <c r="C800" s="1568"/>
    </row>
    <row r="801" spans="3:3" ht="12.75" x14ac:dyDescent="0.2">
      <c r="C801" s="1568"/>
    </row>
    <row r="802" spans="3:3" ht="12.75" x14ac:dyDescent="0.2">
      <c r="C802" s="1568"/>
    </row>
  </sheetData>
  <mergeCells count="16">
    <mergeCell ref="A137:B137"/>
    <mergeCell ref="A88:B88"/>
    <mergeCell ref="A41:B41"/>
    <mergeCell ref="A1:F1"/>
    <mergeCell ref="A2:E2"/>
    <mergeCell ref="A3:E3"/>
    <mergeCell ref="A4:E4"/>
    <mergeCell ref="A23:B23"/>
    <mergeCell ref="A39:B39"/>
    <mergeCell ref="A86:B86"/>
    <mergeCell ref="A327:B327"/>
    <mergeCell ref="A241:C241"/>
    <mergeCell ref="A243:B243"/>
    <mergeCell ref="A245:B245"/>
    <mergeCell ref="A284:B284"/>
    <mergeCell ref="A286:B286"/>
  </mergeCells>
  <phoneticPr fontId="7" type="noConversion"/>
  <conditionalFormatting sqref="A363:A370 B354 A261 Z64 Z57 B310 A298:A303 B298:B300 A308:A310 B302 B265 A181 A174:B180 A111:B113 A101:B106 A62:B64 A52:B57 A256:A259 A266:A268">
    <cfRule type="expression" dxfId="6" priority="1" stopIfTrue="1">
      <formula>#REF!="NO"</formula>
    </cfRule>
  </conditionalFormatting>
  <pageMargins left="0.39370078740157483" right="0.39370078740157483" top="0.98425196850393704" bottom="0.98425196850393704" header="0.51181102362204722" footer="0.51181102362204722"/>
  <pageSetup scale="72"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indexed="9"/>
  </sheetPr>
  <dimension ref="A1:Y58"/>
  <sheetViews>
    <sheetView workbookViewId="0">
      <selection sqref="A1:F1"/>
    </sheetView>
  </sheetViews>
  <sheetFormatPr defaultColWidth="9.140625" defaultRowHeight="11.25" x14ac:dyDescent="0.2"/>
  <cols>
    <col min="1" max="1" width="3" style="8" customWidth="1"/>
    <col min="2" max="2" width="58.7109375" style="8" customWidth="1"/>
    <col min="3" max="23" width="15.7109375" style="8" customWidth="1"/>
    <col min="24" max="16384" width="9.140625" style="8"/>
  </cols>
  <sheetData>
    <row r="1" spans="1:25" ht="88.5" customHeight="1" x14ac:dyDescent="0.2">
      <c r="A1" s="2439"/>
      <c r="B1" s="2439"/>
      <c r="C1" s="2439"/>
      <c r="D1" s="2439"/>
      <c r="E1" s="2439"/>
      <c r="F1" s="2439"/>
    </row>
    <row r="2" spans="1:25" ht="18.75" customHeight="1" x14ac:dyDescent="0.3">
      <c r="A2" s="2473"/>
      <c r="B2" s="2473"/>
      <c r="C2" s="2473"/>
      <c r="D2" s="2473"/>
      <c r="E2" s="2473"/>
    </row>
    <row r="3" spans="1:25" ht="18.75" customHeight="1" x14ac:dyDescent="0.25">
      <c r="A3" s="2474"/>
      <c r="B3" s="2474"/>
      <c r="C3" s="2474"/>
      <c r="D3" s="2474"/>
      <c r="E3" s="2474"/>
      <c r="G3" s="9"/>
    </row>
    <row r="4" spans="1:25" ht="18" x14ac:dyDescent="0.25">
      <c r="A4" s="2475"/>
      <c r="B4" s="2475"/>
      <c r="C4" s="2475"/>
      <c r="D4" s="2475"/>
      <c r="E4" s="2475"/>
    </row>
    <row r="5" spans="1:25" ht="21" customHeight="1" x14ac:dyDescent="0.3">
      <c r="A5" s="299" t="str">
        <f>"Sheet O2.1 Line Transformer Worksheet  - "&amp;  'I2 LDC class'!$C$17</f>
        <v>Sheet O2.1 Line Transformer Worksheet  - Initial Application</v>
      </c>
      <c r="B5" s="300"/>
      <c r="C5" s="480"/>
      <c r="D5" s="480"/>
      <c r="E5" s="301"/>
    </row>
    <row r="6" spans="1:25" ht="6" customHeight="1" x14ac:dyDescent="0.2">
      <c r="A6" s="11"/>
      <c r="B6" s="11"/>
      <c r="C6" s="481"/>
      <c r="D6" s="481"/>
      <c r="E6" s="11"/>
      <c r="F6" s="11"/>
      <c r="G6" s="11"/>
      <c r="H6" s="11"/>
      <c r="I6" s="11"/>
      <c r="J6" s="11"/>
      <c r="K6" s="11"/>
      <c r="L6" s="11"/>
      <c r="M6" s="11"/>
      <c r="N6" s="11"/>
      <c r="O6" s="11"/>
    </row>
    <row r="7" spans="1:25" x14ac:dyDescent="0.2">
      <c r="W7" s="7"/>
    </row>
    <row r="8" spans="1:25" ht="23.25" customHeight="1" x14ac:dyDescent="0.2">
      <c r="A8" s="675"/>
      <c r="C8" s="544"/>
      <c r="D8" s="544"/>
      <c r="E8" s="544"/>
      <c r="F8" s="544"/>
      <c r="G8" s="544"/>
      <c r="H8" s="544"/>
      <c r="I8" s="544"/>
      <c r="J8" s="544"/>
      <c r="K8" s="544"/>
      <c r="L8" s="544"/>
      <c r="M8" s="544"/>
      <c r="N8" s="544"/>
      <c r="O8" s="544"/>
      <c r="P8" s="544"/>
      <c r="Q8" s="544"/>
      <c r="R8" s="544"/>
      <c r="S8" s="544"/>
      <c r="T8" s="544"/>
      <c r="U8" s="544"/>
      <c r="V8" s="544"/>
      <c r="W8" s="544"/>
      <c r="X8" s="544"/>
    </row>
    <row r="9" spans="1:25" ht="12.75" x14ac:dyDescent="0.2">
      <c r="C9" s="291"/>
      <c r="D9" s="291"/>
      <c r="E9" s="291"/>
      <c r="F9" s="291"/>
      <c r="G9" s="291"/>
    </row>
    <row r="10" spans="1:25" ht="17.25" customHeight="1" x14ac:dyDescent="0.2"/>
    <row r="11" spans="1:25" s="689" customFormat="1" ht="15.75" x14ac:dyDescent="0.25">
      <c r="A11" s="2566"/>
      <c r="B11" s="2566"/>
      <c r="C11" s="685"/>
      <c r="D11" s="310">
        <v>1</v>
      </c>
      <c r="E11" s="310">
        <v>2</v>
      </c>
      <c r="F11" s="310">
        <v>3</v>
      </c>
      <c r="G11" s="310">
        <v>4</v>
      </c>
      <c r="H11" s="310">
        <v>5</v>
      </c>
      <c r="I11" s="310">
        <v>6</v>
      </c>
      <c r="J11" s="310">
        <v>7</v>
      </c>
      <c r="K11" s="310">
        <v>8</v>
      </c>
      <c r="L11" s="310">
        <v>9</v>
      </c>
      <c r="M11" s="310">
        <v>10</v>
      </c>
      <c r="N11" s="310">
        <v>11</v>
      </c>
      <c r="O11" s="310">
        <v>12</v>
      </c>
      <c r="P11" s="310">
        <v>13</v>
      </c>
      <c r="Q11" s="310">
        <v>14</v>
      </c>
      <c r="R11" s="310">
        <v>15</v>
      </c>
      <c r="S11" s="310">
        <v>16</v>
      </c>
      <c r="T11" s="310">
        <v>17</v>
      </c>
      <c r="U11" s="310">
        <v>18</v>
      </c>
      <c r="V11" s="310">
        <v>19</v>
      </c>
      <c r="W11" s="310">
        <v>20</v>
      </c>
      <c r="X11" s="687"/>
      <c r="Y11" s="688"/>
    </row>
    <row r="12" spans="1:25" s="561" customFormat="1" ht="47.25" customHeight="1" x14ac:dyDescent="0.2">
      <c r="A12" s="689"/>
      <c r="B12" s="854" t="s">
        <v>637</v>
      </c>
      <c r="C12" s="560" t="s">
        <v>682</v>
      </c>
      <c r="D12" s="559" t="str">
        <f>IF('I2 LDC class'!$D$20="",'I2 LDC class'!$C$20,'I2 LDC class'!$D$20)</f>
        <v>Residential</v>
      </c>
      <c r="E12" s="559" t="str">
        <f>IF('I2 LDC class'!$D$21="",'I2 LDC class'!$C$21,'I2 LDC class'!$D$21)</f>
        <v>GS &lt;50</v>
      </c>
      <c r="F12" s="559" t="str">
        <f>IF('I2 LDC class'!$D$22="",'I2 LDC class'!$C$22,'I2 LDC class'!$D$22)</f>
        <v>GS&gt;50-Regular</v>
      </c>
      <c r="G12" s="559" t="str">
        <f>IF('I2 LDC class'!$D$23="",'I2 LDC class'!$C$23,'I2 LDC class'!$D$23)</f>
        <v>GS&gt; 50-TOU</v>
      </c>
      <c r="H12" s="559" t="str">
        <f>IF('I2 LDC class'!$D$24="",'I2 LDC class'!$C$24,'I2 LDC class'!$D$24)</f>
        <v>GS &gt;50-Intermediate</v>
      </c>
      <c r="I12" s="559" t="str">
        <f>IF('I2 LDC class'!$D$25="",'I2 LDC class'!$C$25,'I2 LDC class'!$D$25)</f>
        <v>Large Use &gt;5MW</v>
      </c>
      <c r="J12" s="559" t="str">
        <f>IF('I2 LDC class'!$D$26="",'I2 LDC class'!$C$26,'I2 LDC class'!$D$26)</f>
        <v>Street Light</v>
      </c>
      <c r="K12" s="559" t="str">
        <f>IF('I2 LDC class'!$D$27="",'I2 LDC class'!$C$27,'I2 LDC class'!$D$27)</f>
        <v>Sentinel</v>
      </c>
      <c r="L12" s="559" t="str">
        <f>IF('I2 LDC class'!$D$28="",'I2 LDC class'!$C$28,'I2 LDC class'!$D$28)</f>
        <v>Unmetered Scattered Load</v>
      </c>
      <c r="M12" s="559" t="str">
        <f>IF('I2 LDC class'!$D$29="",'I2 LDC class'!$C$29,'I2 LDC class'!$D$29)</f>
        <v>Embedded Distributor</v>
      </c>
      <c r="N12" s="559" t="str">
        <f>IF('I2 LDC class'!$D$30="",'I2 LDC class'!$C$30,'I2 LDC class'!$D$30)</f>
        <v>Back-up/Standby Power</v>
      </c>
      <c r="O12" s="559" t="str">
        <f>IF('I2 LDC class'!$D$31="",'I2 LDC class'!$C$31,'I2 LDC class'!$D$31)</f>
        <v>Rate Class 1</v>
      </c>
      <c r="P12" s="559" t="str">
        <f>IF('I2 LDC class'!$D$32="",'I2 LDC class'!$C$32,'I2 LDC class'!$D$32)</f>
        <v>Rate class 2</v>
      </c>
      <c r="Q12" s="559" t="str">
        <f>IF('I2 LDC class'!$D$33="",'I2 LDC class'!$C$33,'I2 LDC class'!$D$33)</f>
        <v>Rate class 3</v>
      </c>
      <c r="R12" s="559" t="str">
        <f>IF('I2 LDC class'!$D$34="",'I2 LDC class'!$C$34,'I2 LDC class'!$D$34)</f>
        <v>Rate class 4</v>
      </c>
      <c r="S12" s="559" t="str">
        <f>IF('I2 LDC class'!$D$35="",'I2 LDC class'!$C$35,'I2 LDC class'!$D$35)</f>
        <v>Rate class 5</v>
      </c>
      <c r="T12" s="559" t="str">
        <f>IF('I2 LDC class'!$D$36="",'I2 LDC class'!$C$36,'I2 LDC class'!$D$36)</f>
        <v>Rate class 6</v>
      </c>
      <c r="U12" s="559" t="str">
        <f>IF('I2 LDC class'!$D$37="",'I2 LDC class'!$C$37,'I2 LDC class'!$D$37)</f>
        <v>Rate class 7</v>
      </c>
      <c r="V12" s="559" t="str">
        <f>IF('I2 LDC class'!$D$38="",'I2 LDC class'!$C$38,'I2 LDC class'!$D$38)</f>
        <v>Rate class 8</v>
      </c>
      <c r="W12" s="560" t="str">
        <f>IF('I2 LDC class'!$D$39="",'I2 LDC class'!$C$39,'I2 LDC class'!$D$39)</f>
        <v>Rate class 9</v>
      </c>
      <c r="X12" s="649"/>
    </row>
    <row r="13" spans="1:25" s="581" customFormat="1" ht="12.75" x14ac:dyDescent="0.2">
      <c r="A13" s="578"/>
      <c r="B13" s="755" t="s">
        <v>1515</v>
      </c>
      <c r="C13" s="691">
        <f t="shared" ref="C13:C22" si="0">SUM(D13:W13)</f>
        <v>383380.71816344094</v>
      </c>
      <c r="D13" s="692">
        <f>IF(ISERROR('O7 Amortization'!G341+'O7 Amortization'!G414+'O7 Amortization'!G487+'O7 Amortization'!G560), "-", 'O7 Amortization'!G341+'O7 Amortization'!G414+'O7 Amortization'!G487+'O7 Amortization'!G560)</f>
        <v>184862.84630366004</v>
      </c>
      <c r="E13" s="692">
        <f>IF(ISERROR('O7 Amortization'!H341+'O7 Amortization'!H414+'O7 Amortization'!H487+'O7 Amortization'!H560), "-", 'O7 Amortization'!H341+'O7 Amortization'!H414+'O7 Amortization'!H487+'O7 Amortization'!H560)</f>
        <v>75862.867002680476</v>
      </c>
      <c r="F13" s="692">
        <f>IF(ISERROR('O7 Amortization'!I341+'O7 Amortization'!I414+'O7 Amortization'!I487+'O7 Amortization'!I560), "-", 'O7 Amortization'!I341+'O7 Amortization'!I414+'O7 Amortization'!I487+'O7 Amortization'!I560)</f>
        <v>118832.05849842243</v>
      </c>
      <c r="G13" s="692">
        <f>IF(ISERROR('O7 Amortization'!J341+'O7 Amortization'!J414+'O7 Amortization'!J487+'O7 Amortization'!J560), "-", 'O7 Amortization'!J341+'O7 Amortization'!J414+'O7 Amortization'!J487+'O7 Amortization'!J560)</f>
        <v>0</v>
      </c>
      <c r="H13" s="692">
        <f>IF(ISERROR('O7 Amortization'!K341+'O7 Amortization'!K414+'O7 Amortization'!K487+'O7 Amortization'!K560), "-", 'O7 Amortization'!K341+'O7 Amortization'!K414+'O7 Amortization'!K487+'O7 Amortization'!K560)</f>
        <v>0</v>
      </c>
      <c r="I13" s="692">
        <f>IF(ISERROR('O7 Amortization'!L341+'O7 Amortization'!L414+'O7 Amortization'!L487+'O7 Amortization'!L560), "-", 'O7 Amortization'!L341+'O7 Amortization'!L414+'O7 Amortization'!L487+'O7 Amortization'!L560)</f>
        <v>0</v>
      </c>
      <c r="J13" s="692">
        <f>IF(ISERROR('O7 Amortization'!M341+'O7 Amortization'!M414+'O7 Amortization'!M487+'O7 Amortization'!M560), "-", 'O7 Amortization'!M341+'O7 Amortization'!M414+'O7 Amortization'!M487+'O7 Amortization'!M560)</f>
        <v>3784.6513914731631</v>
      </c>
      <c r="K13" s="692">
        <f>IF(ISERROR('O7 Amortization'!N341+'O7 Amortization'!N414+'O7 Amortization'!N487+'O7 Amortization'!N560), "-", 'O7 Amortization'!N341+'O7 Amortization'!N414+'O7 Amortization'!N487+'O7 Amortization'!N560)</f>
        <v>0</v>
      </c>
      <c r="L13" s="692">
        <f>IF(ISERROR('O7 Amortization'!O341+'O7 Amortization'!O414+'O7 Amortization'!O487+'O7 Amortization'!O560), "-", 'O7 Amortization'!O341+'O7 Amortization'!O414+'O7 Amortization'!O487+'O7 Amortization'!O560)</f>
        <v>38.294967204773364</v>
      </c>
      <c r="M13" s="692">
        <f>IF(ISERROR('O7 Amortization'!P341+'O7 Amortization'!P414+'O7 Amortization'!P487+'O7 Amortization'!P560), "-", 'O7 Amortization'!P341+'O7 Amortization'!P414+'O7 Amortization'!P487+'O7 Amortization'!P560)</f>
        <v>0</v>
      </c>
      <c r="N13" s="692">
        <f>IF(ISERROR('O7 Amortization'!Q341+'O7 Amortization'!Q414+'O7 Amortization'!Q487+'O7 Amortization'!Q560), "-", 'O7 Amortization'!Q341+'O7 Amortization'!Q414+'O7 Amortization'!Q487+'O7 Amortization'!Q560)</f>
        <v>0</v>
      </c>
      <c r="O13" s="692">
        <f>IF(ISERROR('O7 Amortization'!R341+'O7 Amortization'!R414+'O7 Amortization'!R487+'O7 Amortization'!R560), "-", 'O7 Amortization'!R341+'O7 Amortization'!R414+'O7 Amortization'!R487+'O7 Amortization'!R560)</f>
        <v>0</v>
      </c>
      <c r="P13" s="692">
        <f>IF(ISERROR('O7 Amortization'!S341+'O7 Amortization'!S414+'O7 Amortization'!S487+'O7 Amortization'!S560), "-", 'O7 Amortization'!S341+'O7 Amortization'!S414+'O7 Amortization'!S487+'O7 Amortization'!S560)</f>
        <v>0</v>
      </c>
      <c r="Q13" s="692">
        <f>IF(ISERROR('O7 Amortization'!T341+'O7 Amortization'!T414+'O7 Amortization'!T487+'O7 Amortization'!T560), "-", 'O7 Amortization'!T341+'O7 Amortization'!T414+'O7 Amortization'!T487+'O7 Amortization'!T560)</f>
        <v>0</v>
      </c>
      <c r="R13" s="692">
        <f>IF(ISERROR('O7 Amortization'!U341+'O7 Amortization'!U414+'O7 Amortization'!U487+'O7 Amortization'!U560), "-", 'O7 Amortization'!U341+'O7 Amortization'!U414+'O7 Amortization'!U487+'O7 Amortization'!U560)</f>
        <v>0</v>
      </c>
      <c r="S13" s="692">
        <f>IF(ISERROR('O7 Amortization'!V341+'O7 Amortization'!V414+'O7 Amortization'!V487+'O7 Amortization'!V560), "-", 'O7 Amortization'!V341+'O7 Amortization'!V414+'O7 Amortization'!V487+'O7 Amortization'!V560)</f>
        <v>0</v>
      </c>
      <c r="T13" s="692">
        <f>IF(ISERROR('O7 Amortization'!W341+'O7 Amortization'!W414+'O7 Amortization'!W487+'O7 Amortization'!W560), "-", 'O7 Amortization'!W341+'O7 Amortization'!W414+'O7 Amortization'!W487+'O7 Amortization'!W560)</f>
        <v>0</v>
      </c>
      <c r="U13" s="692">
        <f>IF(ISERROR('O7 Amortization'!X341+'O7 Amortization'!X414+'O7 Amortization'!X487+'O7 Amortization'!X560), "-", 'O7 Amortization'!X341+'O7 Amortization'!X414+'O7 Amortization'!X487+'O7 Amortization'!X560)</f>
        <v>0</v>
      </c>
      <c r="V13" s="692">
        <f>IF(ISERROR('O7 Amortization'!Y341+'O7 Amortization'!Y414+'O7 Amortization'!Y487+'O7 Amortization'!Y560), "-", 'O7 Amortization'!Y341+'O7 Amortization'!Y414+'O7 Amortization'!Y487+'O7 Amortization'!Y560)</f>
        <v>0</v>
      </c>
      <c r="W13" s="693">
        <f>IF(ISERROR('O7 Amortization'!Z341+'O7 Amortization'!Z414+'O7 Amortization'!Z487+'O7 Amortization'!Z560), "-", 'O7 Amortization'!Z341+'O7 Amortization'!Z414+'O7 Amortization'!Z487+'O7 Amortization'!Z560)</f>
        <v>0</v>
      </c>
      <c r="X13" s="694"/>
    </row>
    <row r="14" spans="1:25" s="581" customFormat="1" ht="12.75" x14ac:dyDescent="0.2">
      <c r="B14" s="755" t="s">
        <v>360</v>
      </c>
      <c r="C14" s="695">
        <f t="shared" si="0"/>
        <v>68103.450532634582</v>
      </c>
      <c r="D14" s="694">
        <f t="shared" ref="D14:W14" si="1">IF(ISERROR(D34*(D46/D32)),0,D34*(D46/D32))</f>
        <v>32671.454641720629</v>
      </c>
      <c r="E14" s="694">
        <f t="shared" si="1"/>
        <v>13526.873460110322</v>
      </c>
      <c r="F14" s="694">
        <f t="shared" si="1"/>
        <v>21202.564110283893</v>
      </c>
      <c r="G14" s="694">
        <f t="shared" si="1"/>
        <v>0</v>
      </c>
      <c r="H14" s="694">
        <f t="shared" si="1"/>
        <v>0</v>
      </c>
      <c r="I14" s="694">
        <f t="shared" si="1"/>
        <v>0</v>
      </c>
      <c r="J14" s="694">
        <f t="shared" si="1"/>
        <v>695.58491303892094</v>
      </c>
      <c r="K14" s="694">
        <f t="shared" si="1"/>
        <v>0</v>
      </c>
      <c r="L14" s="694">
        <f t="shared" si="1"/>
        <v>6.9734074808130213</v>
      </c>
      <c r="M14" s="694">
        <f t="shared" si="1"/>
        <v>0</v>
      </c>
      <c r="N14" s="694">
        <f t="shared" si="1"/>
        <v>0</v>
      </c>
      <c r="O14" s="694">
        <f t="shared" si="1"/>
        <v>0</v>
      </c>
      <c r="P14" s="694">
        <f t="shared" si="1"/>
        <v>0</v>
      </c>
      <c r="Q14" s="694">
        <f t="shared" si="1"/>
        <v>0</v>
      </c>
      <c r="R14" s="694">
        <f t="shared" si="1"/>
        <v>0</v>
      </c>
      <c r="S14" s="694">
        <f t="shared" si="1"/>
        <v>0</v>
      </c>
      <c r="T14" s="694">
        <f t="shared" si="1"/>
        <v>0</v>
      </c>
      <c r="U14" s="694">
        <f t="shared" si="1"/>
        <v>0</v>
      </c>
      <c r="V14" s="694">
        <f t="shared" si="1"/>
        <v>0</v>
      </c>
      <c r="W14" s="582">
        <f t="shared" si="1"/>
        <v>0</v>
      </c>
      <c r="X14" s="694"/>
    </row>
    <row r="15" spans="1:25" s="581" customFormat="1" ht="12.75" x14ac:dyDescent="0.2">
      <c r="B15" s="755" t="s">
        <v>1439</v>
      </c>
      <c r="C15" s="695">
        <f t="shared" si="0"/>
        <v>101300.353</v>
      </c>
      <c r="D15" s="694">
        <f>'O5 Details by Class &amp; Accounts'!I141</f>
        <v>48846.148749614607</v>
      </c>
      <c r="E15" s="694">
        <f>'O5 Details by Class &amp; Accounts'!J141</f>
        <v>20045.179224917047</v>
      </c>
      <c r="F15" s="694">
        <f>'O5 Details by Class &amp; Accounts'!K141</f>
        <v>31398.89124125168</v>
      </c>
      <c r="G15" s="694">
        <f>'O5 Details by Class &amp; Accounts'!L141</f>
        <v>0</v>
      </c>
      <c r="H15" s="694">
        <f>'O5 Details by Class &amp; Accounts'!M141</f>
        <v>0</v>
      </c>
      <c r="I15" s="694">
        <f>'O5 Details by Class &amp; Accounts'!N141</f>
        <v>0</v>
      </c>
      <c r="J15" s="694">
        <f>'O5 Details by Class &amp; Accounts'!O141</f>
        <v>1000.0151384106107</v>
      </c>
      <c r="K15" s="694">
        <f>'O5 Details by Class &amp; Accounts'!P141</f>
        <v>0</v>
      </c>
      <c r="L15" s="694">
        <f>'O5 Details by Class &amp; Accounts'!Q141</f>
        <v>10.118645806055289</v>
      </c>
      <c r="M15" s="694">
        <f>'O5 Details by Class &amp; Accounts'!R141</f>
        <v>0</v>
      </c>
      <c r="N15" s="694">
        <f>'O5 Details by Class &amp; Accounts'!S141</f>
        <v>0</v>
      </c>
      <c r="O15" s="694">
        <f>'O5 Details by Class &amp; Accounts'!T141</f>
        <v>0</v>
      </c>
      <c r="P15" s="694">
        <f>'O5 Details by Class &amp; Accounts'!U141</f>
        <v>0</v>
      </c>
      <c r="Q15" s="694">
        <f>'O5 Details by Class &amp; Accounts'!V141</f>
        <v>0</v>
      </c>
      <c r="R15" s="694">
        <f>'O5 Details by Class &amp; Accounts'!W141</f>
        <v>0</v>
      </c>
      <c r="S15" s="694">
        <f>'O5 Details by Class &amp; Accounts'!X141</f>
        <v>0</v>
      </c>
      <c r="T15" s="694">
        <f>'O5 Details by Class &amp; Accounts'!Y141</f>
        <v>0</v>
      </c>
      <c r="U15" s="694">
        <f>'O5 Details by Class &amp; Accounts'!Z141</f>
        <v>0</v>
      </c>
      <c r="V15" s="694">
        <f>'O5 Details by Class &amp; Accounts'!AA141</f>
        <v>0</v>
      </c>
      <c r="W15" s="582">
        <f>'O5 Details by Class &amp; Accounts'!AB141</f>
        <v>0</v>
      </c>
      <c r="X15" s="694"/>
    </row>
    <row r="16" spans="1:25" s="581" customFormat="1" ht="12.75" x14ac:dyDescent="0.2">
      <c r="B16" s="755" t="s">
        <v>1440</v>
      </c>
      <c r="C16" s="695">
        <f t="shared" si="0"/>
        <v>82520.388999999996</v>
      </c>
      <c r="D16" s="694">
        <f>'O5 Details by Class &amp; Accounts'!I145</f>
        <v>39790.613523035412</v>
      </c>
      <c r="E16" s="694">
        <f>'O5 Details by Class &amp; Accounts'!J145</f>
        <v>16329.024906901095</v>
      </c>
      <c r="F16" s="694">
        <f>'O5 Details by Class &amp; Accounts'!K145</f>
        <v>25577.88440674813</v>
      </c>
      <c r="G16" s="694">
        <f>'O5 Details by Class &amp; Accounts'!L145</f>
        <v>0</v>
      </c>
      <c r="H16" s="694">
        <f>'O5 Details by Class &amp; Accounts'!M145</f>
        <v>0</v>
      </c>
      <c r="I16" s="694">
        <f>'O5 Details by Class &amp; Accounts'!N145</f>
        <v>0</v>
      </c>
      <c r="J16" s="694">
        <f>'O5 Details by Class &amp; Accounts'!O145</f>
        <v>814.62340242321193</v>
      </c>
      <c r="K16" s="694">
        <f>'O5 Details by Class &amp; Accounts'!P145</f>
        <v>0</v>
      </c>
      <c r="L16" s="694">
        <f>'O5 Details by Class &amp; Accounts'!Q145</f>
        <v>8.2427608921451725</v>
      </c>
      <c r="M16" s="694">
        <f>'O5 Details by Class &amp; Accounts'!R145</f>
        <v>0</v>
      </c>
      <c r="N16" s="694">
        <f>'O5 Details by Class &amp; Accounts'!S145</f>
        <v>0</v>
      </c>
      <c r="O16" s="694">
        <f>'O5 Details by Class &amp; Accounts'!T145</f>
        <v>0</v>
      </c>
      <c r="P16" s="694">
        <f>'O5 Details by Class &amp; Accounts'!U145</f>
        <v>0</v>
      </c>
      <c r="Q16" s="694">
        <f>'O5 Details by Class &amp; Accounts'!V145</f>
        <v>0</v>
      </c>
      <c r="R16" s="694">
        <f>'O5 Details by Class &amp; Accounts'!W145</f>
        <v>0</v>
      </c>
      <c r="S16" s="694">
        <f>'O5 Details by Class &amp; Accounts'!X145</f>
        <v>0</v>
      </c>
      <c r="T16" s="694">
        <f>'O5 Details by Class &amp; Accounts'!Y145</f>
        <v>0</v>
      </c>
      <c r="U16" s="694">
        <f>'O5 Details by Class &amp; Accounts'!Z145</f>
        <v>0</v>
      </c>
      <c r="V16" s="694">
        <f>'O5 Details by Class &amp; Accounts'!AA145</f>
        <v>0</v>
      </c>
      <c r="W16" s="582">
        <f>'O5 Details by Class &amp; Accounts'!AB145</f>
        <v>0</v>
      </c>
      <c r="X16" s="694"/>
    </row>
    <row r="17" spans="1:24" s="694" customFormat="1" ht="12.75" x14ac:dyDescent="0.2">
      <c r="B17" s="755" t="s">
        <v>1441</v>
      </c>
      <c r="C17" s="695">
        <f t="shared" si="0"/>
        <v>105856.198</v>
      </c>
      <c r="D17" s="694">
        <f>'O5 Details by Class &amp; Accounts'!I164</f>
        <v>51042.937565841021</v>
      </c>
      <c r="E17" s="694">
        <f>'O5 Details by Class &amp; Accounts'!J164</f>
        <v>20946.683778864084</v>
      </c>
      <c r="F17" s="694">
        <f>'O5 Details by Class &amp; Accounts'!K164</f>
        <v>32811.013483974762</v>
      </c>
      <c r="G17" s="694">
        <f>'O5 Details by Class &amp; Accounts'!L164</f>
        <v>0</v>
      </c>
      <c r="H17" s="694">
        <f>'O5 Details by Class &amp; Accounts'!M164</f>
        <v>0</v>
      </c>
      <c r="I17" s="694">
        <f>'O5 Details by Class &amp; Accounts'!N164</f>
        <v>0</v>
      </c>
      <c r="J17" s="694">
        <f>'O5 Details by Class &amp; Accounts'!O164</f>
        <v>1044.9894532410071</v>
      </c>
      <c r="K17" s="694">
        <f>'O5 Details by Class &amp; Accounts'!P164</f>
        <v>0</v>
      </c>
      <c r="L17" s="694">
        <f>'O5 Details by Class &amp; Accounts'!Q164</f>
        <v>10.573718079123163</v>
      </c>
      <c r="M17" s="694">
        <f>'O5 Details by Class &amp; Accounts'!R164</f>
        <v>0</v>
      </c>
      <c r="N17" s="694">
        <f>'O5 Details by Class &amp; Accounts'!S164</f>
        <v>0</v>
      </c>
      <c r="O17" s="694">
        <f>'O5 Details by Class &amp; Accounts'!T164</f>
        <v>0</v>
      </c>
      <c r="P17" s="694">
        <f>'O5 Details by Class &amp; Accounts'!U164</f>
        <v>0</v>
      </c>
      <c r="Q17" s="694">
        <f>'O5 Details by Class &amp; Accounts'!V164</f>
        <v>0</v>
      </c>
      <c r="R17" s="694">
        <f>'O5 Details by Class &amp; Accounts'!W164</f>
        <v>0</v>
      </c>
      <c r="S17" s="694">
        <f>'O5 Details by Class &amp; Accounts'!X164</f>
        <v>0</v>
      </c>
      <c r="T17" s="694">
        <f>'O5 Details by Class &amp; Accounts'!Y164</f>
        <v>0</v>
      </c>
      <c r="U17" s="694">
        <f>'O5 Details by Class &amp; Accounts'!Z164</f>
        <v>0</v>
      </c>
      <c r="V17" s="694">
        <f>'O5 Details by Class &amp; Accounts'!AA164</f>
        <v>0</v>
      </c>
      <c r="W17" s="582">
        <f>'O5 Details by Class &amp; Accounts'!AB164</f>
        <v>0</v>
      </c>
    </row>
    <row r="18" spans="1:24" s="694" customFormat="1" ht="12.75" x14ac:dyDescent="0.2">
      <c r="A18" s="696"/>
      <c r="B18" s="755" t="s">
        <v>719</v>
      </c>
      <c r="C18" s="695">
        <f t="shared" si="0"/>
        <v>384104.54752721003</v>
      </c>
      <c r="D18" s="694">
        <f t="shared" ref="D18:W18" si="2">IF(ISERROR(D56/D58*D54),0, D56/D58*D54)</f>
        <v>185211.87052445428</v>
      </c>
      <c r="E18" s="694">
        <f t="shared" si="2"/>
        <v>76006.09739522422</v>
      </c>
      <c r="F18" s="694">
        <f t="shared" si="2"/>
        <v>119056.4154606357</v>
      </c>
      <c r="G18" s="694">
        <f t="shared" si="2"/>
        <v>0</v>
      </c>
      <c r="H18" s="694">
        <f t="shared" si="2"/>
        <v>0</v>
      </c>
      <c r="I18" s="694">
        <f t="shared" si="2"/>
        <v>0</v>
      </c>
      <c r="J18" s="694">
        <f t="shared" si="2"/>
        <v>3791.7968781369195</v>
      </c>
      <c r="K18" s="694">
        <f t="shared" si="2"/>
        <v>0</v>
      </c>
      <c r="L18" s="694">
        <f t="shared" si="2"/>
        <v>38.367268758905198</v>
      </c>
      <c r="M18" s="694">
        <f t="shared" si="2"/>
        <v>0</v>
      </c>
      <c r="N18" s="694">
        <f t="shared" si="2"/>
        <v>0</v>
      </c>
      <c r="O18" s="694">
        <f t="shared" si="2"/>
        <v>0</v>
      </c>
      <c r="P18" s="694">
        <f t="shared" si="2"/>
        <v>0</v>
      </c>
      <c r="Q18" s="694">
        <f t="shared" si="2"/>
        <v>0</v>
      </c>
      <c r="R18" s="694">
        <f t="shared" si="2"/>
        <v>0</v>
      </c>
      <c r="S18" s="694">
        <f t="shared" si="2"/>
        <v>0</v>
      </c>
      <c r="T18" s="694">
        <f t="shared" si="2"/>
        <v>0</v>
      </c>
      <c r="U18" s="694">
        <f t="shared" si="2"/>
        <v>0</v>
      </c>
      <c r="V18" s="694">
        <f t="shared" si="2"/>
        <v>0</v>
      </c>
      <c r="W18" s="582">
        <f t="shared" si="2"/>
        <v>0</v>
      </c>
    </row>
    <row r="19" spans="1:24" s="694" customFormat="1" ht="12.75" x14ac:dyDescent="0.2">
      <c r="B19" s="755" t="s">
        <v>354</v>
      </c>
      <c r="C19" s="695">
        <f t="shared" si="0"/>
        <v>141393.97540189751</v>
      </c>
      <c r="D19" s="694">
        <f t="shared" ref="D19:W19" si="3">IF(ISERROR(SUM(D15:D18)/D40*D38),0,SUM(D15:D17)/D40*D38)</f>
        <v>67336.235983578226</v>
      </c>
      <c r="E19" s="694">
        <f t="shared" si="3"/>
        <v>28018.975655193906</v>
      </c>
      <c r="F19" s="694">
        <f t="shared" si="3"/>
        <v>44652.791289436485</v>
      </c>
      <c r="G19" s="694">
        <f t="shared" si="3"/>
        <v>0</v>
      </c>
      <c r="H19" s="694">
        <f t="shared" si="3"/>
        <v>0</v>
      </c>
      <c r="I19" s="694">
        <f t="shared" si="3"/>
        <v>0</v>
      </c>
      <c r="J19" s="694">
        <f t="shared" si="3"/>
        <v>1372.1518693324674</v>
      </c>
      <c r="K19" s="694">
        <f t="shared" si="3"/>
        <v>0</v>
      </c>
      <c r="L19" s="694">
        <f t="shared" si="3"/>
        <v>13.820604356408495</v>
      </c>
      <c r="M19" s="694">
        <f t="shared" si="3"/>
        <v>0</v>
      </c>
      <c r="N19" s="694">
        <f t="shared" si="3"/>
        <v>0</v>
      </c>
      <c r="O19" s="694">
        <f t="shared" si="3"/>
        <v>0</v>
      </c>
      <c r="P19" s="694">
        <f t="shared" si="3"/>
        <v>0</v>
      </c>
      <c r="Q19" s="694">
        <f t="shared" si="3"/>
        <v>0</v>
      </c>
      <c r="R19" s="694">
        <f t="shared" si="3"/>
        <v>0</v>
      </c>
      <c r="S19" s="694">
        <f t="shared" si="3"/>
        <v>0</v>
      </c>
      <c r="T19" s="694">
        <f t="shared" si="3"/>
        <v>0</v>
      </c>
      <c r="U19" s="694">
        <f t="shared" si="3"/>
        <v>0</v>
      </c>
      <c r="V19" s="694">
        <f t="shared" si="3"/>
        <v>0</v>
      </c>
      <c r="W19" s="582">
        <f t="shared" si="3"/>
        <v>0</v>
      </c>
    </row>
    <row r="20" spans="1:24" s="694" customFormat="1" ht="12.75" x14ac:dyDescent="0.2">
      <c r="B20" s="755" t="s">
        <v>355</v>
      </c>
      <c r="C20" s="695">
        <f t="shared" si="0"/>
        <v>36248.944257924457</v>
      </c>
      <c r="D20" s="694">
        <f>IF(ISERROR('O4 Summary by Class &amp; Accounts'!E209*D47/(D32+D36)),0,'O4 Summary by Class &amp; Accounts'!E209*D47/(D32+D36))</f>
        <v>17478.925500280009</v>
      </c>
      <c r="E20" s="694">
        <f>IF(ISERROR('O4 Summary by Class &amp; Accounts'!F209*E47/(E32+E36)),0,'O4 Summary by Class &amp; Accounts'!F209*E47/(E32+E36))</f>
        <v>7172.8929154286707</v>
      </c>
      <c r="F20" s="694">
        <f>IF(ISERROR('O4 Summary by Class &amp; Accounts'!G209*F47/(F32+F36)),0,'O4 Summary by Class &amp; Accounts'!G209*F47/(F32+F36))</f>
        <v>11235.663298870879</v>
      </c>
      <c r="G20" s="694">
        <f>IF(ISERROR('O4 Summary by Class &amp; Accounts'!H209*G47/(G32+G36)),0,'O4 Summary by Class &amp; Accounts'!H209*G47/(G32+G36))</f>
        <v>0</v>
      </c>
      <c r="H20" s="694">
        <f>IF(ISERROR('O4 Summary by Class &amp; Accounts'!I209*H47/(H32+H36)),0,'O4 Summary by Class &amp; Accounts'!I209*H47/(H32+H36))</f>
        <v>0</v>
      </c>
      <c r="I20" s="694">
        <f>IF(ISERROR('O4 Summary by Class &amp; Accounts'!J209*I47/(I32+I36)),0,'O4 Summary by Class &amp; Accounts'!J209*I47/(I32+I36))</f>
        <v>0</v>
      </c>
      <c r="J20" s="694">
        <f>IF(ISERROR('O4 Summary by Class &amp; Accounts'!K209*J47/(J32+J36)),0,'O4 Summary by Class &amp; Accounts'!K209*J47/(J32+J36))</f>
        <v>357.8417244935647</v>
      </c>
      <c r="K20" s="694">
        <f>IF(ISERROR('O4 Summary by Class &amp; Accounts'!L209*K47/(K32+K36)),0,'O4 Summary by Class &amp; Accounts'!L209*K47/(K32+K36))</f>
        <v>0</v>
      </c>
      <c r="L20" s="694">
        <f>IF(ISERROR('O4 Summary by Class &amp; Accounts'!M209*L47/(L32+L36)),0,'O4 Summary by Class &amp; Accounts'!M209*L47/(L32+L36))</f>
        <v>3.6208188513358817</v>
      </c>
      <c r="M20" s="694">
        <f>IF(ISERROR('O4 Summary by Class &amp; Accounts'!N209*M47/(M32+M36)),0,'O4 Summary by Class &amp; Accounts'!N209*M47/(M32+M36))</f>
        <v>0</v>
      </c>
      <c r="N20" s="694">
        <f>IF(ISERROR('O4 Summary by Class &amp; Accounts'!O209*N47/(N32+N36)),0,'O4 Summary by Class &amp; Accounts'!O209*N47/(N32+N36))</f>
        <v>0</v>
      </c>
      <c r="O20" s="694">
        <f>IF(ISERROR('O4 Summary by Class &amp; Accounts'!P209*O47/(O32+O36)),0,'O4 Summary by Class &amp; Accounts'!P209*O47/(O32+O36))</f>
        <v>0</v>
      </c>
      <c r="P20" s="694">
        <f>IF(ISERROR('O4 Summary by Class &amp; Accounts'!Q209*P47/(P32+P36)),0,'O4 Summary by Class &amp; Accounts'!Q209*P47/(P32+P36))</f>
        <v>0</v>
      </c>
      <c r="Q20" s="694">
        <f>IF(ISERROR('O4 Summary by Class &amp; Accounts'!R209*Q47/(Q32+Q36)),0,'O4 Summary by Class &amp; Accounts'!R209*Q47/(Q32+Q36))</f>
        <v>0</v>
      </c>
      <c r="R20" s="694">
        <f>IF(ISERROR('O4 Summary by Class &amp; Accounts'!S209*R47/(R32+R36)),0,'O4 Summary by Class &amp; Accounts'!S209*R47/(R32+R36))</f>
        <v>0</v>
      </c>
      <c r="S20" s="694">
        <f>IF(ISERROR('O4 Summary by Class &amp; Accounts'!T209*S47/(S32+S36)),0,'O4 Summary by Class &amp; Accounts'!T209*S47/(S32+S36))</f>
        <v>0</v>
      </c>
      <c r="T20" s="694">
        <f>IF(ISERROR('O4 Summary by Class &amp; Accounts'!U209*T47/(T32+T36)),0,'O4 Summary by Class &amp; Accounts'!U209*T47/(T32+T36))</f>
        <v>0</v>
      </c>
      <c r="U20" s="694">
        <f>IF(ISERROR('O4 Summary by Class &amp; Accounts'!V209*U47/(U32+U36)),0,'O4 Summary by Class &amp; Accounts'!V209*U47/(U32+U36))</f>
        <v>0</v>
      </c>
      <c r="V20" s="694">
        <f>IF(ISERROR('O4 Summary by Class &amp; Accounts'!W209*V47/(V32+V36)),0,'O4 Summary by Class &amp; Accounts'!W209*V47/(V32+V36))</f>
        <v>0</v>
      </c>
      <c r="W20" s="582">
        <f>IF(ISERROR('O4 Summary by Class &amp; Accounts'!X209*W47/(W32+W36)),0,'O4 Summary by Class &amp; Accounts'!X209*W47/(W32+W36))</f>
        <v>0</v>
      </c>
    </row>
    <row r="21" spans="1:24" s="694" customFormat="1" ht="12.75" x14ac:dyDescent="0.2">
      <c r="B21" s="755" t="s">
        <v>356</v>
      </c>
      <c r="C21" s="695">
        <f t="shared" si="0"/>
        <v>238535.33012136808</v>
      </c>
      <c r="D21" s="694">
        <f>IF(ISERROR('O4 Summary by Class &amp; Accounts'!E207*D47/(D32+D36)),0,'O4 Summary by Class &amp; Accounts'!E207*D47/(D32+D36))</f>
        <v>115019.6605647245</v>
      </c>
      <c r="E21" s="694">
        <f>IF(ISERROR('O4 Summary by Class &amp; Accounts'!F207*E47/(E32+E36)),0,'O4 Summary by Class &amp; Accounts'!F207*E47/(E32+E36))</f>
        <v>47201.054114367966</v>
      </c>
      <c r="F21" s="694">
        <f>IF(ISERROR('O4 Summary by Class &amp; Accounts'!G207*F47/(F32+F36)),0,'O4 Summary by Class &amp; Accounts'!G207*F47/(F32+F36))</f>
        <v>73936.019627462709</v>
      </c>
      <c r="G21" s="694">
        <f>IF(ISERROR('O4 Summary by Class &amp; Accounts'!H207*G47/(G32+G36)),0,'O4 Summary by Class &amp; Accounts'!H207*G47/(G32+G36))</f>
        <v>0</v>
      </c>
      <c r="H21" s="694">
        <f>IF(ISERROR('O4 Summary by Class &amp; Accounts'!I207*H47/(H32+H36)),0,'O4 Summary by Class &amp; Accounts'!I207*H47/(H32+H36))</f>
        <v>0</v>
      </c>
      <c r="I21" s="694">
        <f>IF(ISERROR('O4 Summary by Class &amp; Accounts'!J207*I47/(I32+I36)),0,'O4 Summary by Class &amp; Accounts'!J207*I47/(I32+I36))</f>
        <v>0</v>
      </c>
      <c r="J21" s="694">
        <f>IF(ISERROR('O4 Summary by Class &amp; Accounts'!K207*J47/(J32+J36)),0,'O4 Summary by Class &amp; Accounts'!K207*J47/(J32+J36))</f>
        <v>2354.7691010231792</v>
      </c>
      <c r="K21" s="694">
        <f>IF(ISERROR('O4 Summary by Class &amp; Accounts'!L207*K47/(K32+K36)),0,'O4 Summary by Class &amp; Accounts'!L207*K47/(K32+K36))</f>
        <v>0</v>
      </c>
      <c r="L21" s="694">
        <f>IF(ISERROR('O4 Summary by Class &amp; Accounts'!M207*L47/(L32+L36)),0,'O4 Summary by Class &amp; Accounts'!M207*L47/(L32+L36))</f>
        <v>23.826713789719918</v>
      </c>
      <c r="M21" s="694">
        <f>IF(ISERROR('O4 Summary by Class &amp; Accounts'!N207*M47/(M32+M36)),0,'O4 Summary by Class &amp; Accounts'!N207*M47/(M32+M36))</f>
        <v>0</v>
      </c>
      <c r="N21" s="694">
        <f>IF(ISERROR('O4 Summary by Class &amp; Accounts'!O207*N47/(N32+N36)),0,'O4 Summary by Class &amp; Accounts'!O207*N47/(N32+N36))</f>
        <v>0</v>
      </c>
      <c r="O21" s="694">
        <f>IF(ISERROR('O4 Summary by Class &amp; Accounts'!P207*O47/(O32+O36)),0,'O4 Summary by Class &amp; Accounts'!P207*O47/(O32+O36))</f>
        <v>0</v>
      </c>
      <c r="P21" s="694">
        <f>IF(ISERROR('O4 Summary by Class &amp; Accounts'!Q207*P47/(P32+P36)),0,'O4 Summary by Class &amp; Accounts'!Q207*P47/(P32+P36))</f>
        <v>0</v>
      </c>
      <c r="Q21" s="694">
        <f>IF(ISERROR('O4 Summary by Class &amp; Accounts'!R207*Q47/(Q32+Q36)),0,'O4 Summary by Class &amp; Accounts'!R207*Q47/(Q32+Q36))</f>
        <v>0</v>
      </c>
      <c r="R21" s="694">
        <f>IF(ISERROR('O4 Summary by Class &amp; Accounts'!S207*R47/(R32+R36)),0,'O4 Summary by Class &amp; Accounts'!S207*R47/(R32+R36))</f>
        <v>0</v>
      </c>
      <c r="S21" s="694">
        <f>IF(ISERROR('O4 Summary by Class &amp; Accounts'!T207*S47/(S32+S36)),0,'O4 Summary by Class &amp; Accounts'!T207*S47/(S32+S36))</f>
        <v>0</v>
      </c>
      <c r="T21" s="694">
        <f>IF(ISERROR('O4 Summary by Class &amp; Accounts'!U207*T47/(T32+T36)),0,'O4 Summary by Class &amp; Accounts'!U207*T47/(T32+T36))</f>
        <v>0</v>
      </c>
      <c r="U21" s="694">
        <f>IF(ISERROR('O4 Summary by Class &amp; Accounts'!V207*U47/(U32+U36)),0,'O4 Summary by Class &amp; Accounts'!V207*U47/(U32+U36))</f>
        <v>0</v>
      </c>
      <c r="V21" s="694">
        <f>IF(ISERROR('O4 Summary by Class &amp; Accounts'!W207*V47/(V32+V36)),0,'O4 Summary by Class &amp; Accounts'!W207*V47/(V32+V36))</f>
        <v>0</v>
      </c>
      <c r="W21" s="582">
        <f>IF(ISERROR('O4 Summary by Class &amp; Accounts'!X207*W47/(W32+W36)),0,'O4 Summary by Class &amp; Accounts'!X207*W47/(W32+W36))</f>
        <v>0</v>
      </c>
    </row>
    <row r="22" spans="1:24" s="694" customFormat="1" ht="12.75" x14ac:dyDescent="0.2">
      <c r="B22" s="755" t="s">
        <v>361</v>
      </c>
      <c r="C22" s="695">
        <f t="shared" si="0"/>
        <v>433793.17238720512</v>
      </c>
      <c r="D22" s="694">
        <f>IF(ISERROR(D47/(D32+D36)*'O1 Revenue to cost|RR'!D38),0,D47/(D32+D36)*'O1 Revenue to cost|RR'!D38)</f>
        <v>209171.29306541148</v>
      </c>
      <c r="E22" s="694">
        <f>IF(ISERROR(E47/(E32+E36)*'O1 Revenue to cost|RR'!E38),0,E47/(E32+E36)*'O1 Revenue to cost|RR'!E38)</f>
        <v>85838.416447046955</v>
      </c>
      <c r="F22" s="694">
        <f>IF(ISERROR(F47/(F32+F36)*'O1 Revenue to cost|RR'!F38),0,F47/(F32+F36)*'O1 Revenue to cost|RR'!F38)</f>
        <v>134457.82011226943</v>
      </c>
      <c r="G22" s="694">
        <f>IF(ISERROR(G47/(G32+G36)*'O1 Revenue to cost|RR'!G38),0,G47/(G32+G36)*'O1 Revenue to cost|RR'!G38)</f>
        <v>0</v>
      </c>
      <c r="H22" s="694">
        <f>IF(ISERROR(H47/(H32+H36)*'O1 Revenue to cost|RR'!H38),0,H47/(H32+H36)*'O1 Revenue to cost|RR'!H38)</f>
        <v>0</v>
      </c>
      <c r="I22" s="694">
        <f>IF(ISERROR(I47/(I32+I36)*'O1 Revenue to cost|RR'!I38),0,I47/(I32+I36)*'O1 Revenue to cost|RR'!I38)</f>
        <v>0</v>
      </c>
      <c r="J22" s="694">
        <f>IF(ISERROR(J47/(J32+J36)*'O1 Revenue to cost|RR'!J38),0,J47/(J32+J36)*'O1 Revenue to cost|RR'!J38)</f>
        <v>4282.3122178692602</v>
      </c>
      <c r="K22" s="694">
        <f>IF(ISERROR(K47/(K32+K36)*'O1 Revenue to cost|RR'!K38),0,K47/(K32+K36)*'O1 Revenue to cost|RR'!K38)</f>
        <v>0</v>
      </c>
      <c r="L22" s="694">
        <f>IF(ISERROR(L47/(L32+L36)*'O1 Revenue to cost|RR'!L38),0,L47/(L32+L36)*'O1 Revenue to cost|RR'!L38)</f>
        <v>43.330544607985843</v>
      </c>
      <c r="M22" s="694">
        <f>IF(ISERROR(M47/(M32+M36)*'O1 Revenue to cost|RR'!M38),0,M47/(M32+M36)*'O1 Revenue to cost|RR'!M38)</f>
        <v>0</v>
      </c>
      <c r="N22" s="694">
        <f>IF(ISERROR(N47/(N32+N36)*'O1 Revenue to cost|RR'!N38),0,N47/(N32+N36)*'O1 Revenue to cost|RR'!N38)</f>
        <v>0</v>
      </c>
      <c r="O22" s="694">
        <f>IF(ISERROR(O47/(O32+O36)*'O1 Revenue to cost|RR'!O38),0,O47/(O32+O36)*'O1 Revenue to cost|RR'!O38)</f>
        <v>0</v>
      </c>
      <c r="P22" s="694">
        <f>IF(ISERROR(P47/(P32+P36)*'O1 Revenue to cost|RR'!P38),0,P47/(P32+P36)*'O1 Revenue to cost|RR'!P38)</f>
        <v>0</v>
      </c>
      <c r="Q22" s="694">
        <f>IF(ISERROR(Q47/(Q32+Q36)*'O1 Revenue to cost|RR'!Q38),0,Q47/(Q32+Q36)*'O1 Revenue to cost|RR'!Q38)</f>
        <v>0</v>
      </c>
      <c r="R22" s="694">
        <f>IF(ISERROR(R47/(R32+R36)*'O1 Revenue to cost|RR'!R38),0,R47/(R32+R36)*'O1 Revenue to cost|RR'!R38)</f>
        <v>0</v>
      </c>
      <c r="S22" s="694">
        <f>IF(ISERROR(S47/(S32+S36)*'O1 Revenue to cost|RR'!S38),0,S47/(S32+S36)*'O1 Revenue to cost|RR'!S38)</f>
        <v>0</v>
      </c>
      <c r="T22" s="694">
        <f>IF(ISERROR(T47/(T32+T36)*'O1 Revenue to cost|RR'!T38),0,T47/(T32+T36)*'O1 Revenue to cost|RR'!T38)</f>
        <v>0</v>
      </c>
      <c r="U22" s="694">
        <f>IF(ISERROR(U47/(U32+U36)*'O1 Revenue to cost|RR'!U38),0,U47/(U32+U36)*'O1 Revenue to cost|RR'!U38)</f>
        <v>0</v>
      </c>
      <c r="V22" s="694">
        <f>IF(ISERROR(V47/(V32+V36)*'O1 Revenue to cost|RR'!V38),0,V47/(V32+V36)*'O1 Revenue to cost|RR'!V38)</f>
        <v>0</v>
      </c>
      <c r="W22" s="582">
        <f>IF(ISERROR(W47/(W32+W36)*'O1 Revenue to cost|RR'!W38),0,W47/(W32+W36)*'O1 Revenue to cost|RR'!W38)</f>
        <v>0</v>
      </c>
    </row>
    <row r="23" spans="1:24" s="583" customFormat="1" ht="19.5" customHeight="1" x14ac:dyDescent="0.2">
      <c r="B23" s="842" t="s">
        <v>763</v>
      </c>
      <c r="C23" s="1860">
        <f>IF(SUM(C13:C22)=SUM(D23:W23), SUM(C13:C22), "Error - Please Revise")</f>
        <v>1975237.0783916807</v>
      </c>
      <c r="D23" s="846">
        <f t="shared" ref="D23:W23" si="4">SUM(D13:D22)</f>
        <v>951431.98642232025</v>
      </c>
      <c r="E23" s="846">
        <f t="shared" si="4"/>
        <v>390948.06490073475</v>
      </c>
      <c r="F23" s="846">
        <f t="shared" si="4"/>
        <v>613161.12152935611</v>
      </c>
      <c r="G23" s="846">
        <f t="shared" si="4"/>
        <v>0</v>
      </c>
      <c r="H23" s="846">
        <f t="shared" si="4"/>
        <v>0</v>
      </c>
      <c r="I23" s="846">
        <f t="shared" si="4"/>
        <v>0</v>
      </c>
      <c r="J23" s="846">
        <f t="shared" si="4"/>
        <v>19498.736089442304</v>
      </c>
      <c r="K23" s="846">
        <f t="shared" si="4"/>
        <v>0</v>
      </c>
      <c r="L23" s="846">
        <f t="shared" si="4"/>
        <v>197.16944982726534</v>
      </c>
      <c r="M23" s="846">
        <f t="shared" si="4"/>
        <v>0</v>
      </c>
      <c r="N23" s="846">
        <f t="shared" si="4"/>
        <v>0</v>
      </c>
      <c r="O23" s="846">
        <f t="shared" si="4"/>
        <v>0</v>
      </c>
      <c r="P23" s="846">
        <f t="shared" si="4"/>
        <v>0</v>
      </c>
      <c r="Q23" s="846">
        <f t="shared" si="4"/>
        <v>0</v>
      </c>
      <c r="R23" s="846">
        <f t="shared" si="4"/>
        <v>0</v>
      </c>
      <c r="S23" s="846">
        <f t="shared" si="4"/>
        <v>0</v>
      </c>
      <c r="T23" s="846">
        <f t="shared" si="4"/>
        <v>0</v>
      </c>
      <c r="U23" s="846">
        <f t="shared" si="4"/>
        <v>0</v>
      </c>
      <c r="V23" s="846">
        <f t="shared" si="4"/>
        <v>0</v>
      </c>
      <c r="W23" s="847">
        <f t="shared" si="4"/>
        <v>0</v>
      </c>
      <c r="X23" s="580"/>
    </row>
    <row r="24" spans="1:24" s="583" customFormat="1" ht="12.75" x14ac:dyDescent="0.2">
      <c r="B24" s="756"/>
      <c r="C24" s="695"/>
      <c r="D24" s="694"/>
      <c r="E24" s="694"/>
      <c r="F24" s="694"/>
      <c r="G24" s="694"/>
      <c r="H24" s="694"/>
      <c r="I24" s="694"/>
      <c r="J24" s="694"/>
      <c r="K24" s="694"/>
      <c r="L24" s="694"/>
      <c r="M24" s="694"/>
      <c r="N24" s="694"/>
      <c r="O24" s="694"/>
      <c r="P24" s="694"/>
      <c r="Q24" s="694"/>
      <c r="R24" s="694"/>
      <c r="S24" s="694"/>
      <c r="T24" s="694"/>
      <c r="U24" s="694"/>
      <c r="V24" s="694"/>
      <c r="W24" s="582"/>
      <c r="X24" s="580"/>
    </row>
    <row r="25" spans="1:24" s="583" customFormat="1" ht="12.75" x14ac:dyDescent="0.2">
      <c r="B25" s="756" t="s">
        <v>77</v>
      </c>
      <c r="C25" s="698">
        <f>SUM(D25:W25)</f>
        <v>558531.44556516432</v>
      </c>
      <c r="D25" s="699">
        <f>IF('I8 Demand Data'!$C$15="4 NCP",'E3 PLCC'!C54,IF('I8 Demand Data'!$C$15="1 NCP",'E3 PLCC'!C41,'E3 PLCC'!C67))</f>
        <v>269319.00297932117</v>
      </c>
      <c r="E25" s="699">
        <f>IF('I8 Demand Data'!$C$15="4 NCP",'E3 PLCC'!D54,IF('I8 Demand Data'!$C$15="1 NCP",'E3 PLCC'!D41,'E3 PLCC'!D67))</f>
        <v>110521.46016811726</v>
      </c>
      <c r="F25" s="699">
        <f>IF('I8 Demand Data'!$C$15="4 NCP",'E3 PLCC'!E54,IF('I8 Demand Data'!$C$15="1 NCP",'E3 PLCC'!E41,'E3 PLCC'!E67))</f>
        <v>173121.49064396325</v>
      </c>
      <c r="G25" s="699">
        <f>IF('I8 Demand Data'!$C$15="4 NCP",'E3 PLCC'!F54,IF('I8 Demand Data'!$C$15="1 NCP",'E3 PLCC'!F41,'E3 PLCC'!F67))</f>
        <v>0</v>
      </c>
      <c r="H25" s="699">
        <f>IF('I8 Demand Data'!$C$15="4 NCP",'E3 PLCC'!G54,IF('I8 Demand Data'!$C$15="1 NCP",'E3 PLCC'!G41,'E3 PLCC'!G67))</f>
        <v>0</v>
      </c>
      <c r="I25" s="699">
        <f>IF('I8 Demand Data'!$C$15="4 NCP",'E3 PLCC'!H54,IF('I8 Demand Data'!$C$15="1 NCP",'E3 PLCC'!H41,'E3 PLCC'!H67))</f>
        <v>0</v>
      </c>
      <c r="J25" s="699">
        <f>IF('I8 Demand Data'!$C$15="4 NCP",'E3 PLCC'!I54,IF('I8 Demand Data'!$C$15="1 NCP",'E3 PLCC'!I41,'E3 PLCC'!I67))</f>
        <v>5513.7014265244088</v>
      </c>
      <c r="K25" s="699">
        <f>IF('I8 Demand Data'!$C$15="4 NCP",'E3 PLCC'!J54,IF('I8 Demand Data'!$C$15="1 NCP",'E3 PLCC'!J41,'E3 PLCC'!J67))</f>
        <v>0</v>
      </c>
      <c r="L25" s="699">
        <f>IF('I8 Demand Data'!$C$15="4 NCP",'E3 PLCC'!K54,IF('I8 Demand Data'!$C$15="1 NCP",'E3 PLCC'!K41,'E3 PLCC'!K67))</f>
        <v>55.790347238157665</v>
      </c>
      <c r="M25" s="699">
        <f>IF('I8 Demand Data'!$C$15="4 NCP",'E3 PLCC'!L54,IF('I8 Demand Data'!$C$15="1 NCP",'E3 PLCC'!L41,'E3 PLCC'!L67))</f>
        <v>0</v>
      </c>
      <c r="N25" s="699">
        <f>IF('I8 Demand Data'!$C$15="4 NCP",'E3 PLCC'!M54,IF('I8 Demand Data'!$C$15="1 NCP",'E3 PLCC'!M41,'E3 PLCC'!M67))</f>
        <v>0</v>
      </c>
      <c r="O25" s="699">
        <f>IF('I8 Demand Data'!$C$15="4 NCP",'E3 PLCC'!N54,IF('I8 Demand Data'!$C$15="1 NCP",'E3 PLCC'!N41,'E3 PLCC'!N67))</f>
        <v>0</v>
      </c>
      <c r="P25" s="699">
        <f>IF('I8 Demand Data'!$C$15="4 NCP",'E3 PLCC'!O54,IF('I8 Demand Data'!$C$15="1 NCP",'E3 PLCC'!O41,'E3 PLCC'!O67))</f>
        <v>0</v>
      </c>
      <c r="Q25" s="699">
        <f>IF('I8 Demand Data'!$C$15="4 NCP",'E3 PLCC'!P54,IF('I8 Demand Data'!$C$15="1 NCP",'E3 PLCC'!P41,'E3 PLCC'!P67))</f>
        <v>0</v>
      </c>
      <c r="R25" s="699">
        <f>IF('I8 Demand Data'!$C$15="4 NCP",'E3 PLCC'!Q54,IF('I8 Demand Data'!$C$15="1 NCP",'E3 PLCC'!Q41,'E3 PLCC'!Q67))</f>
        <v>0</v>
      </c>
      <c r="S25" s="699">
        <f>IF('I8 Demand Data'!$C$15="4 NCP",'E3 PLCC'!R54,IF('I8 Demand Data'!$C$15="1 NCP",'E3 PLCC'!R41,'E3 PLCC'!R67))</f>
        <v>0</v>
      </c>
      <c r="T25" s="699">
        <f>IF('I8 Demand Data'!$C$15="4 NCP",'E3 PLCC'!S54,IF('I8 Demand Data'!$C$15="1 NCP",'E3 PLCC'!S41,'E3 PLCC'!S67))</f>
        <v>0</v>
      </c>
      <c r="U25" s="699">
        <f>IF('I8 Demand Data'!$C$15="4 NCP",'E3 PLCC'!T54,IF('I8 Demand Data'!$C$15="1 NCP",'E3 PLCC'!T41,'E3 PLCC'!T67))</f>
        <v>0</v>
      </c>
      <c r="V25" s="699">
        <f>IF('I8 Demand Data'!$C$15="4 NCP",'E3 PLCC'!U54,IF('I8 Demand Data'!$C$15="1 NCP",'E3 PLCC'!U41,'E3 PLCC'!U67))</f>
        <v>0</v>
      </c>
      <c r="W25" s="700">
        <f>IF('I8 Demand Data'!$C$15="4 NCP",'E3 PLCC'!V54,IF('I8 Demand Data'!$C$15="1 NCP",'E3 PLCC'!V41,'E3 PLCC'!V67))</f>
        <v>0</v>
      </c>
      <c r="X25" s="580"/>
    </row>
    <row r="26" spans="1:24" s="583" customFormat="1" ht="12.75" x14ac:dyDescent="0.2">
      <c r="B26" s="756" t="s">
        <v>78</v>
      </c>
      <c r="C26" s="698">
        <f>SUM(D26:W26)</f>
        <v>78653.722590374455</v>
      </c>
      <c r="D26" s="699">
        <f>IF('I8 Demand Data'!$C$15="4 NCP",MIN('E3 PLCC'!C28*4,'E3 PLCC'!C48),IF('I8 Demand Data'!$C$15="1 NCP",MIN('E3 PLCC'!C28,'E3 PLCC'!C35),MIN('E3 PLCC'!C28*12,'E3 PLCC'!C61)))</f>
        <v>68993.600000000006</v>
      </c>
      <c r="E26" s="699">
        <f>IF('I8 Demand Data'!$C$15="4 NCP",MIN('E3 PLCC'!D28*4,'E3 PLCC'!D48),IF('I8 Demand Data'!$C$15="1 NCP",MIN('E3 PLCC'!D28,'E3 PLCC'!D35),MIN('E3 PLCC'!D28*12,'E3 PLCC'!D61)))</f>
        <v>6710.4</v>
      </c>
      <c r="F26" s="699">
        <f>IF('I8 Demand Data'!$C$15="4 NCP",MIN('E3 PLCC'!E28*4,'E3 PLCC'!E48),IF('I8 Demand Data'!$C$15="1 NCP",MIN('E3 PLCC'!E28,'E3 PLCC'!E35),MIN('E3 PLCC'!E28*12,'E3 PLCC'!E61)))</f>
        <v>734.4</v>
      </c>
      <c r="G26" s="699">
        <f>IF('I8 Demand Data'!$C$15="4 NCP",MIN('E3 PLCC'!F28*4,'E3 PLCC'!F48),IF('I8 Demand Data'!$C$15="1 NCP",MIN('E3 PLCC'!F28,'E3 PLCC'!F35),MIN('E3 PLCC'!F28*12,'E3 PLCC'!F61)))</f>
        <v>0</v>
      </c>
      <c r="H26" s="699">
        <f>IF('I8 Demand Data'!$C$15="4 NCP",MIN('E3 PLCC'!G28*4,'E3 PLCC'!G48),IF('I8 Demand Data'!$C$15="1 NCP",MIN('E3 PLCC'!G28,'E3 PLCC'!G35),MIN('E3 PLCC'!G28*12,'E3 PLCC'!G61)))</f>
        <v>0</v>
      </c>
      <c r="I26" s="699">
        <f>IF('I8 Demand Data'!$C$15="4 NCP",MIN('E3 PLCC'!H28*4,'E3 PLCC'!H48),IF('I8 Demand Data'!$C$15="1 NCP",MIN('E3 PLCC'!H28,'E3 PLCC'!H35),MIN('E3 PLCC'!H28*12,'E3 PLCC'!H61)))</f>
        <v>0</v>
      </c>
      <c r="J26" s="699">
        <f>IF('I8 Demand Data'!$C$15="4 NCP",MIN('E3 PLCC'!I28*4,'E3 PLCC'!I48),IF('I8 Demand Data'!$C$15="1 NCP",MIN('E3 PLCC'!I28,'E3 PLCC'!I35),MIN('E3 PLCC'!I28*12,'E3 PLCC'!I61)))</f>
        <v>1412.4889314634179</v>
      </c>
      <c r="K26" s="699">
        <f>IF('I8 Demand Data'!$C$15="4 NCP",MIN('E3 PLCC'!J28*4,'E3 PLCC'!J48),IF('I8 Demand Data'!$C$15="1 NCP",MIN('E3 PLCC'!J28,'E3 PLCC'!J35),MIN('E3 PLCC'!J28*12,'E3 PLCC'!J61)))</f>
        <v>340.43365891104702</v>
      </c>
      <c r="L26" s="699">
        <f>IF('I8 Demand Data'!$C$15="4 NCP",MIN('E3 PLCC'!K28*4,'E3 PLCC'!K48),IF('I8 Demand Data'!$C$15="1 NCP",MIN('E3 PLCC'!K28,'E3 PLCC'!K35),MIN('E3 PLCC'!K28*12,'E3 PLCC'!K61)))</f>
        <v>462.4</v>
      </c>
      <c r="M26" s="699">
        <f>IF('I8 Demand Data'!$C$15="4 NCP",MIN('E3 PLCC'!L28*4,'E3 PLCC'!L48),IF('I8 Demand Data'!$C$15="1 NCP",MIN('E3 PLCC'!L28,'E3 PLCC'!L35),MIN('E3 PLCC'!L28*12,'E3 PLCC'!L61)))</f>
        <v>0</v>
      </c>
      <c r="N26" s="699">
        <f>IF('I8 Demand Data'!$C$15="4 NCP",MIN('E3 PLCC'!M28*4,'E3 PLCC'!M48),IF('I8 Demand Data'!$C$15="1 NCP",MIN('E3 PLCC'!M28,'E3 PLCC'!M35),MIN('E3 PLCC'!M28*12,'E3 PLCC'!M61)))</f>
        <v>0</v>
      </c>
      <c r="O26" s="699">
        <f>IF('I8 Demand Data'!$C$15="4 NCP",MIN('E3 PLCC'!N28*4,'E3 PLCC'!N48),IF('I8 Demand Data'!$C$15="1 NCP",MIN('E3 PLCC'!N28,'E3 PLCC'!N35),MIN('E3 PLCC'!N28*12,'E3 PLCC'!N61)))</f>
        <v>0</v>
      </c>
      <c r="P26" s="699">
        <f>IF('I8 Demand Data'!$C$15="4 NCP",MIN('E3 PLCC'!O28*4,'E3 PLCC'!O48),IF('I8 Demand Data'!$C$15="1 NCP",MIN('E3 PLCC'!O28,'E3 PLCC'!O35),MIN('E3 PLCC'!O28*12,'E3 PLCC'!O61)))</f>
        <v>0</v>
      </c>
      <c r="Q26" s="699">
        <f>IF('I8 Demand Data'!$C$15="4 NCP",MIN('E3 PLCC'!P28*4,'E3 PLCC'!P48),IF('I8 Demand Data'!$C$15="1 NCP",MIN('E3 PLCC'!P28,'E3 PLCC'!P35),MIN('E3 PLCC'!P28*12,'E3 PLCC'!P61)))</f>
        <v>0</v>
      </c>
      <c r="R26" s="699">
        <f>IF('I8 Demand Data'!$C$15="4 NCP",MIN('E3 PLCC'!Q28*4,'E3 PLCC'!Q48),IF('I8 Demand Data'!$C$15="1 NCP",MIN('E3 PLCC'!Q28,'E3 PLCC'!Q35),MIN('E3 PLCC'!Q28*12,'E3 PLCC'!Q61)))</f>
        <v>0</v>
      </c>
      <c r="S26" s="699">
        <f>IF('I8 Demand Data'!$C$15="4 NCP",MIN('E3 PLCC'!R28*4,'E3 PLCC'!R48),IF('I8 Demand Data'!$C$15="1 NCP",MIN('E3 PLCC'!R28,'E3 PLCC'!R35),MIN('E3 PLCC'!R28*12,'E3 PLCC'!R61)))</f>
        <v>0</v>
      </c>
      <c r="T26" s="699">
        <f>IF('I8 Demand Data'!$C$15="4 NCP",MIN('E3 PLCC'!S28*4,'E3 PLCC'!S48),IF('I8 Demand Data'!$C$15="1 NCP",MIN('E3 PLCC'!S28,'E3 PLCC'!S35),MIN('E3 PLCC'!S28*12,'E3 PLCC'!S61)))</f>
        <v>0</v>
      </c>
      <c r="U26" s="699">
        <f>IF('I8 Demand Data'!$C$15="4 NCP",MIN('E3 PLCC'!T28*4,'E3 PLCC'!T48),IF('I8 Demand Data'!$C$15="1 NCP",MIN('E3 PLCC'!T28,'E3 PLCC'!T35),MIN('E3 PLCC'!T28*12,'E3 PLCC'!T61)))</f>
        <v>0</v>
      </c>
      <c r="V26" s="699">
        <f>IF('I8 Demand Data'!$C$15="4 NCP",MIN('E3 PLCC'!U28*4,'E3 PLCC'!U48),IF('I8 Demand Data'!$C$15="1 NCP",MIN('E3 PLCC'!U28,'E3 PLCC'!U35),MIN('E3 PLCC'!U28*12,'E3 PLCC'!U61)))</f>
        <v>0</v>
      </c>
      <c r="W26" s="700">
        <f>IF('I8 Demand Data'!$C$15="4 NCP",MIN('E3 PLCC'!V28*4,'E3 PLCC'!V48),IF('I8 Demand Data'!$C$15="1 NCP",MIN('E3 PLCC'!V28,'E3 PLCC'!V35),MIN('E3 PLCC'!V28*12,'E3 PLCC'!V61)))</f>
        <v>0</v>
      </c>
      <c r="X26" s="580"/>
    </row>
    <row r="27" spans="1:24" s="701" customFormat="1" ht="12.75" x14ac:dyDescent="0.2">
      <c r="B27" s="756" t="s">
        <v>79</v>
      </c>
      <c r="C27" s="702">
        <f>SUM(D27:W27)</f>
        <v>276703.07618205162</v>
      </c>
      <c r="D27" s="703">
        <f>IF(ISERROR(D23/D25),0,D23/D25*D26)</f>
        <v>243735.93089332496</v>
      </c>
      <c r="E27" s="703">
        <f t="shared" ref="E27:W27" si="5">IF(ISERROR(E23/E25),0,E23/E25*E26)</f>
        <v>23736.728511542795</v>
      </c>
      <c r="F27" s="703">
        <f t="shared" si="5"/>
        <v>2601.0954848883825</v>
      </c>
      <c r="G27" s="703">
        <f t="shared" si="5"/>
        <v>0</v>
      </c>
      <c r="H27" s="703">
        <f t="shared" si="5"/>
        <v>0</v>
      </c>
      <c r="I27" s="703">
        <f t="shared" si="5"/>
        <v>0</v>
      </c>
      <c r="J27" s="703">
        <f t="shared" si="5"/>
        <v>4995.1469572454944</v>
      </c>
      <c r="K27" s="703">
        <f t="shared" si="5"/>
        <v>0</v>
      </c>
      <c r="L27" s="703">
        <f t="shared" si="5"/>
        <v>1634.1743350500465</v>
      </c>
      <c r="M27" s="703">
        <f t="shared" si="5"/>
        <v>0</v>
      </c>
      <c r="N27" s="703">
        <f t="shared" si="5"/>
        <v>0</v>
      </c>
      <c r="O27" s="703">
        <f t="shared" si="5"/>
        <v>0</v>
      </c>
      <c r="P27" s="703">
        <f t="shared" si="5"/>
        <v>0</v>
      </c>
      <c r="Q27" s="703">
        <f t="shared" si="5"/>
        <v>0</v>
      </c>
      <c r="R27" s="703">
        <f t="shared" si="5"/>
        <v>0</v>
      </c>
      <c r="S27" s="703">
        <f t="shared" si="5"/>
        <v>0</v>
      </c>
      <c r="T27" s="703">
        <f t="shared" si="5"/>
        <v>0</v>
      </c>
      <c r="U27" s="703">
        <f t="shared" si="5"/>
        <v>0</v>
      </c>
      <c r="V27" s="703">
        <f t="shared" si="5"/>
        <v>0</v>
      </c>
      <c r="W27" s="704">
        <f t="shared" si="5"/>
        <v>0</v>
      </c>
      <c r="X27" s="705"/>
    </row>
    <row r="28" spans="1:24" s="583" customFormat="1" ht="12.75" x14ac:dyDescent="0.2">
      <c r="B28" s="756"/>
      <c r="C28" s="698"/>
      <c r="D28" s="699"/>
      <c r="E28" s="699"/>
      <c r="F28" s="699"/>
      <c r="G28" s="699"/>
      <c r="H28" s="699"/>
      <c r="I28" s="699"/>
      <c r="J28" s="699"/>
      <c r="K28" s="699"/>
      <c r="L28" s="699"/>
      <c r="M28" s="699"/>
      <c r="N28" s="699"/>
      <c r="O28" s="699"/>
      <c r="P28" s="699"/>
      <c r="Q28" s="699"/>
      <c r="R28" s="699"/>
      <c r="S28" s="699"/>
      <c r="T28" s="699"/>
      <c r="U28" s="699"/>
      <c r="V28" s="699"/>
      <c r="W28" s="700"/>
      <c r="X28" s="580"/>
    </row>
    <row r="29" spans="1:24" s="581" customFormat="1" ht="12.75" x14ac:dyDescent="0.2">
      <c r="B29" s="756"/>
      <c r="C29" s="695"/>
      <c r="D29" s="694"/>
      <c r="E29" s="694"/>
      <c r="F29" s="694"/>
      <c r="G29" s="694"/>
      <c r="H29" s="694"/>
      <c r="I29" s="694"/>
      <c r="J29" s="694"/>
      <c r="K29" s="694"/>
      <c r="L29" s="694"/>
      <c r="M29" s="694"/>
      <c r="N29" s="694"/>
      <c r="O29" s="694"/>
      <c r="P29" s="694"/>
      <c r="Q29" s="694"/>
      <c r="R29" s="694"/>
      <c r="S29" s="694"/>
      <c r="T29" s="694"/>
      <c r="U29" s="694"/>
      <c r="V29" s="694"/>
      <c r="W29" s="582"/>
      <c r="X29" s="694"/>
    </row>
    <row r="30" spans="1:24" s="581" customFormat="1" ht="12.75" x14ac:dyDescent="0.2">
      <c r="B30" s="756" t="s">
        <v>349</v>
      </c>
      <c r="C30" s="695">
        <f>SUM(D30:W30)</f>
        <v>31634948.999999996</v>
      </c>
      <c r="D30" s="694">
        <f>SUM('O4 Summary by Class &amp; Accounts'!E60:E73)+SUM('O4 Summary by Class &amp; Accounts'!E74:E76)+SUM('O4 Summary by Class &amp; Accounts'!E77) +SUM('O4 Summary by Class &amp; Accounts'!E79:E80)</f>
        <v>19571767.151702989</v>
      </c>
      <c r="E30" s="694">
        <f>SUM('O4 Summary by Class &amp; Accounts'!F60:F73)+SUM('O4 Summary by Class &amp; Accounts'!F74:F76)+SUM('O4 Summary by Class &amp; Accounts'!F77) +SUM('O4 Summary by Class &amp; Accounts'!F79:F80)</f>
        <v>4501961.8561408967</v>
      </c>
      <c r="F30" s="694">
        <f>SUM('O4 Summary by Class &amp; Accounts'!G60:G73)+SUM('O4 Summary by Class &amp; Accounts'!G74:G76)+SUM('O4 Summary by Class &amp; Accounts'!G77) +SUM('O4 Summary by Class &amp; Accounts'!G79:G80)</f>
        <v>7001195.4121987056</v>
      </c>
      <c r="G30" s="694">
        <f>SUM('O4 Summary by Class &amp; Accounts'!H60:H73)+SUM('O4 Summary by Class &amp; Accounts'!H74:H76)+SUM('O4 Summary by Class &amp; Accounts'!H77) +SUM('O4 Summary by Class &amp; Accounts'!H79:H80)</f>
        <v>0</v>
      </c>
      <c r="H30" s="694">
        <f>SUM('O4 Summary by Class &amp; Accounts'!I60:I73)+SUM('O4 Summary by Class &amp; Accounts'!I74:I76)+SUM('O4 Summary by Class &amp; Accounts'!I77) +SUM('O4 Summary by Class &amp; Accounts'!I79:I80)</f>
        <v>0</v>
      </c>
      <c r="I30" s="694">
        <f>SUM('O4 Summary by Class &amp; Accounts'!J60:J73)+SUM('O4 Summary by Class &amp; Accounts'!J74:J76)+SUM('O4 Summary by Class &amp; Accounts'!J77) +SUM('O4 Summary by Class &amp; Accounts'!J79:J80)</f>
        <v>0</v>
      </c>
      <c r="J30" s="694">
        <f>SUM('O4 Summary by Class &amp; Accounts'!K60:K73)+SUM('O4 Summary by Class &amp; Accounts'!K74:K76)+SUM('O4 Summary by Class &amp; Accounts'!K77) +SUM('O4 Summary by Class &amp; Accounts'!K79:K80)</f>
        <v>458241.69339938345</v>
      </c>
      <c r="K30" s="694">
        <f>SUM('O4 Summary by Class &amp; Accounts'!L60:L73)+SUM('O4 Summary by Class &amp; Accounts'!L74:L76)+SUM('O4 Summary by Class &amp; Accounts'!L77) +SUM('O4 Summary by Class &amp; Accounts'!L79:L80)</f>
        <v>55329.984045665151</v>
      </c>
      <c r="L30" s="694">
        <f>SUM('O4 Summary by Class &amp; Accounts'!M60:M73)+SUM('O4 Summary by Class &amp; Accounts'!M74:M76)+SUM('O4 Summary by Class &amp; Accounts'!M77) +SUM('O4 Summary by Class &amp; Accounts'!M79:M80)</f>
        <v>46452.902512358378</v>
      </c>
      <c r="M30" s="694">
        <f>SUM('O4 Summary by Class &amp; Accounts'!N60:N73)+SUM('O4 Summary by Class &amp; Accounts'!N74:N76)+SUM('O4 Summary by Class &amp; Accounts'!N77) +SUM('O4 Summary by Class &amp; Accounts'!N79:N80)</f>
        <v>0</v>
      </c>
      <c r="N30" s="694">
        <f>SUM('O4 Summary by Class &amp; Accounts'!O60:O73)+SUM('O4 Summary by Class &amp; Accounts'!O74:O76)+SUM('O4 Summary by Class &amp; Accounts'!O77) +SUM('O4 Summary by Class &amp; Accounts'!O79:O80)</f>
        <v>0</v>
      </c>
      <c r="O30" s="694">
        <f>SUM('O4 Summary by Class &amp; Accounts'!P60:P73)+SUM('O4 Summary by Class &amp; Accounts'!P74:P76)+SUM('O4 Summary by Class &amp; Accounts'!P77) +SUM('O4 Summary by Class &amp; Accounts'!P79:P80)</f>
        <v>0</v>
      </c>
      <c r="P30" s="694">
        <f>SUM('O4 Summary by Class &amp; Accounts'!Q60:Q73)+SUM('O4 Summary by Class &amp; Accounts'!Q74:Q76)+SUM('O4 Summary by Class &amp; Accounts'!Q77) +SUM('O4 Summary by Class &amp; Accounts'!Q79:Q80)</f>
        <v>0</v>
      </c>
      <c r="Q30" s="694">
        <f>SUM('O4 Summary by Class &amp; Accounts'!R60:R73)+SUM('O4 Summary by Class &amp; Accounts'!R74:R76)+SUM('O4 Summary by Class &amp; Accounts'!R77) +SUM('O4 Summary by Class &amp; Accounts'!R79:R80)</f>
        <v>0</v>
      </c>
      <c r="R30" s="694">
        <f>SUM('O4 Summary by Class &amp; Accounts'!S60:S73)+SUM('O4 Summary by Class &amp; Accounts'!S74:S76)+SUM('O4 Summary by Class &amp; Accounts'!S77) +SUM('O4 Summary by Class &amp; Accounts'!S79:S80)</f>
        <v>0</v>
      </c>
      <c r="S30" s="694">
        <f>SUM('O4 Summary by Class &amp; Accounts'!T60:T73)+SUM('O4 Summary by Class &amp; Accounts'!T74:T76)+SUM('O4 Summary by Class &amp; Accounts'!T77) +SUM('O4 Summary by Class &amp; Accounts'!T79:T80)</f>
        <v>0</v>
      </c>
      <c r="T30" s="694">
        <f>SUM('O4 Summary by Class &amp; Accounts'!U60:U73)+SUM('O4 Summary by Class &amp; Accounts'!U74:U76)+SUM('O4 Summary by Class &amp; Accounts'!U77) +SUM('O4 Summary by Class &amp; Accounts'!U79:U80)</f>
        <v>0</v>
      </c>
      <c r="U30" s="694">
        <f>SUM('O4 Summary by Class &amp; Accounts'!V60:V73)+SUM('O4 Summary by Class &amp; Accounts'!V74:V76)+SUM('O4 Summary by Class &amp; Accounts'!V77) +SUM('O4 Summary by Class &amp; Accounts'!V79:V80)</f>
        <v>0</v>
      </c>
      <c r="V30" s="694">
        <f>SUM('O4 Summary by Class &amp; Accounts'!W60:W73)+SUM('O4 Summary by Class &amp; Accounts'!W74:W76)+SUM('O4 Summary by Class &amp; Accounts'!W77) +SUM('O4 Summary by Class &amp; Accounts'!W79:W80)</f>
        <v>0</v>
      </c>
      <c r="W30" s="582">
        <f>SUM('O4 Summary by Class &amp; Accounts'!X60:X73)+SUM('O4 Summary by Class &amp; Accounts'!X74:X76)+SUM('O4 Summary by Class &amp; Accounts'!X77) +SUM('O4 Summary by Class &amp; Accounts'!X79:X80)</f>
        <v>0</v>
      </c>
      <c r="X30" s="694"/>
    </row>
    <row r="31" spans="1:24" s="581" customFormat="1" ht="12.75" x14ac:dyDescent="0.2">
      <c r="B31" s="756" t="s">
        <v>350</v>
      </c>
      <c r="C31" s="695">
        <f>SUM(D31:W31)</f>
        <v>-19892824.480000004</v>
      </c>
      <c r="D31" s="694">
        <f>'O7 Amortization'!AW80+'O7 Amortization'!AW151+'O7 Amortization'!AW222+'O7 Amortization'!AW293</f>
        <v>-12307202.667286018</v>
      </c>
      <c r="E31" s="694">
        <f>'O7 Amortization'!AX80+'O7 Amortization'!AX151+'O7 Amortization'!AX222+'O7 Amortization'!AX293</f>
        <v>-2830942.9871331826</v>
      </c>
      <c r="F31" s="694">
        <f>'O7 Amortization'!AY80+'O7 Amortization'!AY151+'O7 Amortization'!AY222+'O7 Amortization'!AY293</f>
        <v>-4402521.7643009359</v>
      </c>
      <c r="G31" s="694">
        <f>'O7 Amortization'!AZ80+'O7 Amortization'!AZ151+'O7 Amortization'!AZ222+'O7 Amortization'!AZ293</f>
        <v>0</v>
      </c>
      <c r="H31" s="694">
        <f>'O7 Amortization'!BA80+'O7 Amortization'!BA151+'O7 Amortization'!BA222+'O7 Amortization'!BA293</f>
        <v>0</v>
      </c>
      <c r="I31" s="694">
        <f>'O7 Amortization'!BB80+'O7 Amortization'!BB151+'O7 Amortization'!BB222+'O7 Amortization'!BB293</f>
        <v>0</v>
      </c>
      <c r="J31" s="694">
        <f>'O7 Amortization'!BC80+'O7 Amortization'!BC151+'O7 Amortization'!BC222+'O7 Amortization'!BC293</f>
        <v>-288153.50946865475</v>
      </c>
      <c r="K31" s="694">
        <f>'O7 Amortization'!BD80+'O7 Amortization'!BD151+'O7 Amortization'!BD222+'O7 Amortization'!BD293</f>
        <v>-34792.838170898169</v>
      </c>
      <c r="L31" s="694">
        <f>'O7 Amortization'!BE80+'O7 Amortization'!BE151+'O7 Amortization'!BE222+'O7 Amortization'!BE293</f>
        <v>-29210.71364031269</v>
      </c>
      <c r="M31" s="694">
        <f>'O7 Amortization'!BF80+'O7 Amortization'!BF151+'O7 Amortization'!BF222+'O7 Amortization'!BF293</f>
        <v>0</v>
      </c>
      <c r="N31" s="694">
        <f>'O7 Amortization'!BG80+'O7 Amortization'!BG151+'O7 Amortization'!BG222+'O7 Amortization'!BG293</f>
        <v>0</v>
      </c>
      <c r="O31" s="694">
        <f>'O7 Amortization'!BH80+'O7 Amortization'!BH151+'O7 Amortization'!BH222+'O7 Amortization'!BH293</f>
        <v>0</v>
      </c>
      <c r="P31" s="694">
        <f>'O7 Amortization'!BI80+'O7 Amortization'!BI151+'O7 Amortization'!BI222+'O7 Amortization'!BI293</f>
        <v>0</v>
      </c>
      <c r="Q31" s="694">
        <f>'O7 Amortization'!BJ80+'O7 Amortization'!BJ151+'O7 Amortization'!BJ222+'O7 Amortization'!BJ293</f>
        <v>0</v>
      </c>
      <c r="R31" s="694">
        <f>'O7 Amortization'!BK80+'O7 Amortization'!BK151+'O7 Amortization'!BK222+'O7 Amortization'!BK293</f>
        <v>0</v>
      </c>
      <c r="S31" s="694">
        <f>'O7 Amortization'!BL80+'O7 Amortization'!BL151+'O7 Amortization'!BL222+'O7 Amortization'!BL293</f>
        <v>0</v>
      </c>
      <c r="T31" s="694">
        <f>'O7 Amortization'!BM80+'O7 Amortization'!BM151+'O7 Amortization'!BM222+'O7 Amortization'!BM293</f>
        <v>0</v>
      </c>
      <c r="U31" s="694">
        <f>'O7 Amortization'!BN80+'O7 Amortization'!BN151+'O7 Amortization'!BN222+'O7 Amortization'!BN293</f>
        <v>0</v>
      </c>
      <c r="V31" s="694">
        <f>'O7 Amortization'!BO80+'O7 Amortization'!BO151+'O7 Amortization'!BO222+'O7 Amortization'!BO293</f>
        <v>0</v>
      </c>
      <c r="W31" s="582">
        <f>'O7 Amortization'!BP80+'O7 Amortization'!BP151+'O7 Amortization'!BP222+'O7 Amortization'!BP293</f>
        <v>0</v>
      </c>
      <c r="X31" s="694"/>
    </row>
    <row r="32" spans="1:24" s="581" customFormat="1" ht="12.75" x14ac:dyDescent="0.2">
      <c r="B32" s="756" t="s">
        <v>351</v>
      </c>
      <c r="C32" s="695">
        <f>SUM(D32:W32)</f>
        <v>11742124.519999996</v>
      </c>
      <c r="D32" s="694">
        <f t="shared" ref="D32:W32" si="6">D30+D31</f>
        <v>7264564.484416971</v>
      </c>
      <c r="E32" s="694">
        <f t="shared" si="6"/>
        <v>1671018.8690077141</v>
      </c>
      <c r="F32" s="694">
        <f t="shared" si="6"/>
        <v>2598673.6478977697</v>
      </c>
      <c r="G32" s="694">
        <f t="shared" si="6"/>
        <v>0</v>
      </c>
      <c r="H32" s="694">
        <f t="shared" si="6"/>
        <v>0</v>
      </c>
      <c r="I32" s="694">
        <f t="shared" si="6"/>
        <v>0</v>
      </c>
      <c r="J32" s="694">
        <f t="shared" si="6"/>
        <v>170088.1839307287</v>
      </c>
      <c r="K32" s="694">
        <f t="shared" si="6"/>
        <v>20537.145874766982</v>
      </c>
      <c r="L32" s="694">
        <f t="shared" si="6"/>
        <v>17242.188872045688</v>
      </c>
      <c r="M32" s="694">
        <f t="shared" si="6"/>
        <v>0</v>
      </c>
      <c r="N32" s="694">
        <f t="shared" si="6"/>
        <v>0</v>
      </c>
      <c r="O32" s="694">
        <f t="shared" si="6"/>
        <v>0</v>
      </c>
      <c r="P32" s="694">
        <f t="shared" si="6"/>
        <v>0</v>
      </c>
      <c r="Q32" s="694">
        <f t="shared" si="6"/>
        <v>0</v>
      </c>
      <c r="R32" s="694">
        <f t="shared" si="6"/>
        <v>0</v>
      </c>
      <c r="S32" s="694">
        <f t="shared" si="6"/>
        <v>0</v>
      </c>
      <c r="T32" s="694">
        <f t="shared" si="6"/>
        <v>0</v>
      </c>
      <c r="U32" s="694">
        <f t="shared" si="6"/>
        <v>0</v>
      </c>
      <c r="V32" s="694">
        <f t="shared" si="6"/>
        <v>0</v>
      </c>
      <c r="W32" s="582">
        <f t="shared" si="6"/>
        <v>0</v>
      </c>
      <c r="X32" s="694"/>
    </row>
    <row r="33" spans="2:24" s="581" customFormat="1" ht="12.75" x14ac:dyDescent="0.2">
      <c r="B33" s="756"/>
      <c r="C33" s="695"/>
      <c r="D33" s="694"/>
      <c r="E33" s="694"/>
      <c r="F33" s="694"/>
      <c r="G33" s="694"/>
      <c r="H33" s="694"/>
      <c r="I33" s="694"/>
      <c r="J33" s="694"/>
      <c r="K33" s="694"/>
      <c r="L33" s="694"/>
      <c r="M33" s="694"/>
      <c r="N33" s="694"/>
      <c r="O33" s="694"/>
      <c r="P33" s="694"/>
      <c r="Q33" s="694"/>
      <c r="R33" s="694"/>
      <c r="S33" s="694"/>
      <c r="T33" s="694"/>
      <c r="U33" s="694"/>
      <c r="V33" s="694"/>
      <c r="W33" s="582"/>
      <c r="X33" s="694"/>
    </row>
    <row r="34" spans="2:24" s="581" customFormat="1" ht="12.75" x14ac:dyDescent="0.2">
      <c r="B34" s="756" t="s">
        <v>352</v>
      </c>
      <c r="C34" s="695">
        <f>SUM(D34:W34)</f>
        <v>563093.15999999992</v>
      </c>
      <c r="D34" s="694">
        <f>'O7 Amortization'!AW367+'O7 Amortization'!AW439+'O7 Amortization'!AW512+'O7 Amortization'!AW585</f>
        <v>348371.92916722054</v>
      </c>
      <c r="E34" s="694">
        <f>'O7 Amortization'!AX367+'O7 Amortization'!AX439+'O7 Amortization'!AX512+'O7 Amortization'!AX585</f>
        <v>80133.649900110249</v>
      </c>
      <c r="F34" s="694">
        <f>'O7 Amortization'!AY367+'O7 Amortization'!AY439+'O7 Amortization'!AY512+'O7 Amortization'!AY585</f>
        <v>124619.3015336447</v>
      </c>
      <c r="G34" s="694">
        <f>'O7 Amortization'!AZ367+'O7 Amortization'!AZ439+'O7 Amortization'!AZ512+'O7 Amortization'!AZ585</f>
        <v>0</v>
      </c>
      <c r="H34" s="694">
        <f>'O7 Amortization'!BA367+'O7 Amortization'!BA439+'O7 Amortization'!BA512+'O7 Amortization'!BA585</f>
        <v>0</v>
      </c>
      <c r="I34" s="694">
        <f>'O7 Amortization'!BB367+'O7 Amortization'!BB439+'O7 Amortization'!BB512+'O7 Amortization'!BB585</f>
        <v>0</v>
      </c>
      <c r="J34" s="694">
        <f>'O7 Amortization'!BC367+'O7 Amortization'!BC439+'O7 Amortization'!BC512+'O7 Amortization'!BC585</f>
        <v>8156.5727569217806</v>
      </c>
      <c r="K34" s="694">
        <f>'O7 Amortization'!BD367+'O7 Amortization'!BD439+'O7 Amortization'!BD512+'O7 Amortization'!BD585</f>
        <v>984.85809346565316</v>
      </c>
      <c r="L34" s="694">
        <f>'O7 Amortization'!BE367+'O7 Amortization'!BE439+'O7 Amortization'!BE512+'O7 Amortization'!BE585</f>
        <v>826.84854863700957</v>
      </c>
      <c r="M34" s="694">
        <f>'O7 Amortization'!BF367+'O7 Amortization'!BF439+'O7 Amortization'!BF512+'O7 Amortization'!BF585</f>
        <v>0</v>
      </c>
      <c r="N34" s="694">
        <f>'O7 Amortization'!BG367+'O7 Amortization'!BG439+'O7 Amortization'!BG512+'O7 Amortization'!BG585</f>
        <v>0</v>
      </c>
      <c r="O34" s="694">
        <f>'O7 Amortization'!BH367+'O7 Amortization'!BH439+'O7 Amortization'!BH512+'O7 Amortization'!BH585</f>
        <v>0</v>
      </c>
      <c r="P34" s="694">
        <f>'O7 Amortization'!BI367+'O7 Amortization'!BI439+'O7 Amortization'!BI512+'O7 Amortization'!BI585</f>
        <v>0</v>
      </c>
      <c r="Q34" s="694">
        <f>'O7 Amortization'!BJ367+'O7 Amortization'!BJ439+'O7 Amortization'!BJ512+'O7 Amortization'!BJ585</f>
        <v>0</v>
      </c>
      <c r="R34" s="694">
        <f>'O7 Amortization'!BK367+'O7 Amortization'!BK439+'O7 Amortization'!BK512+'O7 Amortization'!BK585</f>
        <v>0</v>
      </c>
      <c r="S34" s="694">
        <f>'O7 Amortization'!BL367+'O7 Amortization'!BL439+'O7 Amortization'!BL512+'O7 Amortization'!BL585</f>
        <v>0</v>
      </c>
      <c r="T34" s="694">
        <f>'O7 Amortization'!BM367+'O7 Amortization'!BM439+'O7 Amortization'!BM512+'O7 Amortization'!BM585</f>
        <v>0</v>
      </c>
      <c r="U34" s="694">
        <f>'O7 Amortization'!BN367+'O7 Amortization'!BN439+'O7 Amortization'!BN512+'O7 Amortization'!BN585</f>
        <v>0</v>
      </c>
      <c r="V34" s="694">
        <f>'O7 Amortization'!BO367+'O7 Amortization'!BO439+'O7 Amortization'!BO512+'O7 Amortization'!BO585</f>
        <v>0</v>
      </c>
      <c r="W34" s="582">
        <f>'O7 Amortization'!BP367+'O7 Amortization'!BP439+'O7 Amortization'!BP512+'O7 Amortization'!BP585</f>
        <v>0</v>
      </c>
      <c r="X34" s="694"/>
    </row>
    <row r="35" spans="2:24" s="581" customFormat="1" ht="12.75" x14ac:dyDescent="0.2">
      <c r="B35" s="756"/>
      <c r="C35" s="695"/>
      <c r="D35" s="694"/>
      <c r="E35" s="694"/>
      <c r="F35" s="694"/>
      <c r="G35" s="694"/>
      <c r="H35" s="694"/>
      <c r="I35" s="694"/>
      <c r="J35" s="694"/>
      <c r="K35" s="694"/>
      <c r="L35" s="694"/>
      <c r="M35" s="694"/>
      <c r="N35" s="694"/>
      <c r="O35" s="694"/>
      <c r="P35" s="694"/>
      <c r="Q35" s="694"/>
      <c r="R35" s="694"/>
      <c r="S35" s="694"/>
      <c r="T35" s="694"/>
      <c r="U35" s="694"/>
      <c r="V35" s="694"/>
      <c r="W35" s="582"/>
      <c r="X35" s="694"/>
    </row>
    <row r="36" spans="2:24" s="581" customFormat="1" ht="12.75" x14ac:dyDescent="0.2">
      <c r="B36" s="842" t="s">
        <v>1201</v>
      </c>
      <c r="C36" s="843">
        <f>SUM(D36:W36)</f>
        <v>84834161.396225825</v>
      </c>
      <c r="D36" s="844">
        <f>IF(ISERROR('O6 Source Data for E2'!D102), "-", 'O6 Source Data for E2'!D102)</f>
        <v>52695866.943374887</v>
      </c>
      <c r="E36" s="844">
        <f>IF(ISERROR('O6 Source Data for E2'!E102), "-", 'O6 Source Data for E2'!E102)</f>
        <v>12014314.169579266</v>
      </c>
      <c r="F36" s="844">
        <f>IF(ISERROR('O6 Source Data for E2'!F102), "-", 'O6 Source Data for E2'!F102)</f>
        <v>18671653.702615913</v>
      </c>
      <c r="G36" s="844">
        <f>IF(ISERROR('O6 Source Data for E2'!G102), "-", 'O6 Source Data for E2'!G102)</f>
        <v>0</v>
      </c>
      <c r="H36" s="844">
        <f>IF(ISERROR('O6 Source Data for E2'!H102), "-", 'O6 Source Data for E2'!H102)</f>
        <v>0</v>
      </c>
      <c r="I36" s="844">
        <f>IF(ISERROR('O6 Source Data for E2'!I102), "-", 'O6 Source Data for E2'!I102)</f>
        <v>0</v>
      </c>
      <c r="J36" s="844">
        <f>IF(ISERROR('O6 Source Data for E2'!J102), "-", 'O6 Source Data for E2'!J102)</f>
        <v>1186412.4050031421</v>
      </c>
      <c r="K36" s="844">
        <f>IF(ISERROR('O6 Source Data for E2'!K102), "-", 'O6 Source Data for E2'!K102)</f>
        <v>144526.42524988813</v>
      </c>
      <c r="L36" s="844">
        <f>IF(ISERROR('O6 Source Data for E2'!L102), "-", 'O6 Source Data for E2'!L102)</f>
        <v>121387.75040272478</v>
      </c>
      <c r="M36" s="844">
        <f>IF(ISERROR('O6 Source Data for E2'!M102), "-", 'O6 Source Data for E2'!M102)</f>
        <v>0</v>
      </c>
      <c r="N36" s="844">
        <f>IF(ISERROR('O6 Source Data for E2'!N102), "-", 'O6 Source Data for E2'!N102)</f>
        <v>0</v>
      </c>
      <c r="O36" s="844">
        <f>IF(ISERROR('O6 Source Data for E2'!O102), "-", 'O6 Source Data for E2'!O102)</f>
        <v>0</v>
      </c>
      <c r="P36" s="844">
        <f>IF(ISERROR('O6 Source Data for E2'!P102), "-", 'O6 Source Data for E2'!P102)</f>
        <v>0</v>
      </c>
      <c r="Q36" s="844">
        <f>IF(ISERROR('O6 Source Data for E2'!Q102), "-", 'O6 Source Data for E2'!Q102)</f>
        <v>0</v>
      </c>
      <c r="R36" s="844">
        <f>IF(ISERROR('O6 Source Data for E2'!R102), "-", 'O6 Source Data for E2'!R102)</f>
        <v>0</v>
      </c>
      <c r="S36" s="844">
        <f>IF(ISERROR('O6 Source Data for E2'!S102), "-", 'O6 Source Data for E2'!S102)</f>
        <v>0</v>
      </c>
      <c r="T36" s="844">
        <f>IF(ISERROR('O6 Source Data for E2'!T102), "-", 'O6 Source Data for E2'!T102)</f>
        <v>0</v>
      </c>
      <c r="U36" s="844">
        <f>IF(ISERROR('O6 Source Data for E2'!U102), "-", 'O6 Source Data for E2'!U102)</f>
        <v>0</v>
      </c>
      <c r="V36" s="844">
        <f>IF(ISERROR('O6 Source Data for E2'!V102), "-", 'O6 Source Data for E2'!V102)</f>
        <v>0</v>
      </c>
      <c r="W36" s="845">
        <f>IF(ISERROR('O6 Source Data for E2'!W102), "-", 'O6 Source Data for E2'!W102)</f>
        <v>0</v>
      </c>
      <c r="X36" s="694"/>
    </row>
    <row r="37" spans="2:24" s="581" customFormat="1" ht="12.75" x14ac:dyDescent="0.2">
      <c r="B37" s="756"/>
      <c r="C37" s="695"/>
      <c r="D37" s="694"/>
      <c r="E37" s="694"/>
      <c r="F37" s="694"/>
      <c r="G37" s="694"/>
      <c r="H37" s="694"/>
      <c r="I37" s="694"/>
      <c r="J37" s="694"/>
      <c r="K37" s="694"/>
      <c r="L37" s="694"/>
      <c r="M37" s="694"/>
      <c r="N37" s="694"/>
      <c r="O37" s="694"/>
      <c r="P37" s="694"/>
      <c r="Q37" s="694"/>
      <c r="R37" s="694"/>
      <c r="S37" s="694"/>
      <c r="T37" s="694"/>
      <c r="U37" s="694"/>
      <c r="V37" s="694"/>
      <c r="W37" s="582"/>
      <c r="X37" s="694"/>
    </row>
    <row r="38" spans="2:24" s="581" customFormat="1" ht="12.75" x14ac:dyDescent="0.2">
      <c r="B38" s="856" t="s">
        <v>358</v>
      </c>
      <c r="C38" s="816">
        <f>SUM(D38:W38)</f>
        <v>5394311.0300000012</v>
      </c>
      <c r="D38" s="817">
        <f>SUM('O4 Summary by Class &amp; Accounts'!E174:E199) + 'O4 Summary by Class &amp; Accounts'!E208+ SUM('O4 Summary by Class &amp; Accounts'!E210:E213)</f>
        <v>3659758.3498800546</v>
      </c>
      <c r="E38" s="817">
        <f>SUM('O4 Summary by Class &amp; Accounts'!F174:F199) + 'O4 Summary by Class &amp; Accounts'!F208+ SUM('O4 Summary by Class &amp; Accounts'!F210:F213)</f>
        <v>705416.35794526676</v>
      </c>
      <c r="F38" s="817">
        <f>SUM('O4 Summary by Class &amp; Accounts'!G174:G199) + 'O4 Summary by Class &amp; Accounts'!G208+ SUM('O4 Summary by Class &amp; Accounts'!G210:G213)</f>
        <v>919619.9837822821</v>
      </c>
      <c r="G38" s="817">
        <f>SUM('O4 Summary by Class &amp; Accounts'!H174:H199) + 'O4 Summary by Class &amp; Accounts'!H208+ SUM('O4 Summary by Class &amp; Accounts'!H210:H213)</f>
        <v>0</v>
      </c>
      <c r="H38" s="817">
        <f>SUM('O4 Summary by Class &amp; Accounts'!I174:I199) + 'O4 Summary by Class &amp; Accounts'!I208+ SUM('O4 Summary by Class &amp; Accounts'!I210:I213)</f>
        <v>0</v>
      </c>
      <c r="I38" s="817">
        <f>SUM('O4 Summary by Class &amp; Accounts'!J174:J199) + 'O4 Summary by Class &amp; Accounts'!J208+ SUM('O4 Summary by Class &amp; Accounts'!J210:J213)</f>
        <v>0</v>
      </c>
      <c r="J38" s="817">
        <f>SUM('O4 Summary by Class &amp; Accounts'!K174:K199) + 'O4 Summary by Class &amp; Accounts'!K208+ SUM('O4 Summary by Class &amp; Accounts'!K210:K213)</f>
        <v>89137.39492298913</v>
      </c>
      <c r="K38" s="817">
        <f>SUM('O4 Summary by Class &amp; Accounts'!L174:L199) + 'O4 Summary by Class &amp; Accounts'!L208+ SUM('O4 Summary by Class &amp; Accounts'!L210:L213)</f>
        <v>10638.405861090148</v>
      </c>
      <c r="L38" s="817">
        <f>SUM('O4 Summary by Class &amp; Accounts'!M174:M199) + 'O4 Summary by Class &amp; Accounts'!M208+ SUM('O4 Summary by Class &amp; Accounts'!M210:M213)</f>
        <v>9740.5376083180308</v>
      </c>
      <c r="M38" s="817">
        <f>SUM('O4 Summary by Class &amp; Accounts'!N174:N199) + 'O4 Summary by Class &amp; Accounts'!N208+ SUM('O4 Summary by Class &amp; Accounts'!N210:N213)</f>
        <v>0</v>
      </c>
      <c r="N38" s="817">
        <f>SUM('O4 Summary by Class &amp; Accounts'!O174:O199) + 'O4 Summary by Class &amp; Accounts'!O208+ SUM('O4 Summary by Class &amp; Accounts'!O210:O213)</f>
        <v>0</v>
      </c>
      <c r="O38" s="817">
        <f>SUM('O4 Summary by Class &amp; Accounts'!P174:P199) + 'O4 Summary by Class &amp; Accounts'!P208+ SUM('O4 Summary by Class &amp; Accounts'!P210:P213)</f>
        <v>0</v>
      </c>
      <c r="P38" s="817">
        <f>SUM('O4 Summary by Class &amp; Accounts'!Q174:Q199) + 'O4 Summary by Class &amp; Accounts'!Q208+ SUM('O4 Summary by Class &amp; Accounts'!Q210:Q213)</f>
        <v>0</v>
      </c>
      <c r="Q38" s="817">
        <f>SUM('O4 Summary by Class &amp; Accounts'!R174:R199) + 'O4 Summary by Class &amp; Accounts'!R208+ SUM('O4 Summary by Class &amp; Accounts'!R210:R213)</f>
        <v>0</v>
      </c>
      <c r="R38" s="817">
        <f>SUM('O4 Summary by Class &amp; Accounts'!S174:S199) + 'O4 Summary by Class &amp; Accounts'!S208+ SUM('O4 Summary by Class &amp; Accounts'!S210:S213)</f>
        <v>0</v>
      </c>
      <c r="S38" s="817">
        <f>SUM('O4 Summary by Class &amp; Accounts'!T174:T199) + 'O4 Summary by Class &amp; Accounts'!T208+ SUM('O4 Summary by Class &amp; Accounts'!T210:T213)</f>
        <v>0</v>
      </c>
      <c r="T38" s="817">
        <f>SUM('O4 Summary by Class &amp; Accounts'!U174:U199) + 'O4 Summary by Class &amp; Accounts'!U208+ SUM('O4 Summary by Class &amp; Accounts'!U210:U213)</f>
        <v>0</v>
      </c>
      <c r="U38" s="817">
        <f>SUM('O4 Summary by Class &amp; Accounts'!V174:V199) + 'O4 Summary by Class &amp; Accounts'!V208+ SUM('O4 Summary by Class &amp; Accounts'!V210:V213)</f>
        <v>0</v>
      </c>
      <c r="V38" s="817">
        <f>SUM('O4 Summary by Class &amp; Accounts'!W174:W199) + 'O4 Summary by Class &amp; Accounts'!W208+ SUM('O4 Summary by Class &amp; Accounts'!W210:W213)</f>
        <v>0</v>
      </c>
      <c r="W38" s="818">
        <f>SUM('O4 Summary by Class &amp; Accounts'!X174:X199) + 'O4 Summary by Class &amp; Accounts'!X208+ SUM('O4 Summary by Class &amp; Accounts'!X210:X213)</f>
        <v>0</v>
      </c>
      <c r="X38" s="694"/>
    </row>
    <row r="39" spans="2:24" s="581" customFormat="1" ht="12.75" x14ac:dyDescent="0.2">
      <c r="B39" s="756"/>
      <c r="C39" s="695"/>
      <c r="D39" s="694"/>
      <c r="E39" s="694"/>
      <c r="F39" s="694"/>
      <c r="G39" s="694"/>
      <c r="H39" s="694"/>
      <c r="I39" s="694"/>
      <c r="J39" s="694"/>
      <c r="K39" s="694"/>
      <c r="L39" s="694"/>
      <c r="M39" s="694"/>
      <c r="N39" s="694"/>
      <c r="O39" s="694"/>
      <c r="P39" s="694"/>
      <c r="Q39" s="694"/>
      <c r="R39" s="694"/>
      <c r="S39" s="694"/>
      <c r="T39" s="694"/>
      <c r="U39" s="694"/>
      <c r="V39" s="694"/>
      <c r="W39" s="582"/>
      <c r="X39" s="694"/>
    </row>
    <row r="40" spans="2:24" s="581" customFormat="1" ht="12.75" x14ac:dyDescent="0.2">
      <c r="B40" s="842" t="s">
        <v>353</v>
      </c>
      <c r="C40" s="843">
        <f>SUM(D40:W40)</f>
        <v>11112268.969999999</v>
      </c>
      <c r="D40" s="846">
        <f>'O6 Source Data for E2'!D163</f>
        <v>7591662.0572216995</v>
      </c>
      <c r="E40" s="846">
        <f>'O6 Source Data for E2'!E163</f>
        <v>1443132.4143231781</v>
      </c>
      <c r="F40" s="846">
        <f>'O6 Source Data for E2'!F163</f>
        <v>1849170.9655993478</v>
      </c>
      <c r="G40" s="846">
        <f>'O6 Source Data for E2'!G163</f>
        <v>0</v>
      </c>
      <c r="H40" s="846">
        <f>'O6 Source Data for E2'!H163</f>
        <v>0</v>
      </c>
      <c r="I40" s="846">
        <f>'O6 Source Data for E2'!I163</f>
        <v>0</v>
      </c>
      <c r="J40" s="846">
        <f>'O6 Source Data for E2'!J163</f>
        <v>185766.45598616463</v>
      </c>
      <c r="K40" s="846">
        <f>'O6 Source Data for E2'!K163</f>
        <v>22144.070614120708</v>
      </c>
      <c r="L40" s="846">
        <f>'O6 Source Data for E2'!L163</f>
        <v>20393.006255490349</v>
      </c>
      <c r="M40" s="846">
        <f>'O6 Source Data for E2'!M163</f>
        <v>0</v>
      </c>
      <c r="N40" s="846">
        <f>'O6 Source Data for E2'!N163</f>
        <v>0</v>
      </c>
      <c r="O40" s="846">
        <f>'O6 Source Data for E2'!O163</f>
        <v>0</v>
      </c>
      <c r="P40" s="846">
        <f>'O6 Source Data for E2'!P163</f>
        <v>0</v>
      </c>
      <c r="Q40" s="846">
        <f>'O6 Source Data for E2'!Q163</f>
        <v>0</v>
      </c>
      <c r="R40" s="846">
        <f>'O6 Source Data for E2'!R163</f>
        <v>0</v>
      </c>
      <c r="S40" s="846">
        <f>'O6 Source Data for E2'!S163</f>
        <v>0</v>
      </c>
      <c r="T40" s="846">
        <f>'O6 Source Data for E2'!T163</f>
        <v>0</v>
      </c>
      <c r="U40" s="846">
        <f>'O6 Source Data for E2'!U163</f>
        <v>0</v>
      </c>
      <c r="V40" s="846">
        <f>'O6 Source Data for E2'!V163</f>
        <v>0</v>
      </c>
      <c r="W40" s="847">
        <f>'O6 Source Data for E2'!W163</f>
        <v>0</v>
      </c>
      <c r="X40" s="694"/>
    </row>
    <row r="41" spans="2:24" s="581" customFormat="1" ht="12.75" x14ac:dyDescent="0.2">
      <c r="B41" s="756"/>
      <c r="C41" s="695"/>
      <c r="D41" s="694"/>
      <c r="E41" s="694"/>
      <c r="F41" s="694"/>
      <c r="G41" s="694"/>
      <c r="H41" s="694"/>
      <c r="I41" s="694"/>
      <c r="J41" s="694"/>
      <c r="K41" s="694"/>
      <c r="L41" s="694"/>
      <c r="M41" s="694"/>
      <c r="N41" s="694"/>
      <c r="O41" s="694"/>
      <c r="P41" s="694"/>
      <c r="Q41" s="694"/>
      <c r="R41" s="694"/>
      <c r="S41" s="694"/>
      <c r="T41" s="694"/>
      <c r="U41" s="694"/>
      <c r="V41" s="694"/>
      <c r="W41" s="582"/>
      <c r="X41" s="694"/>
    </row>
    <row r="42" spans="2:24" s="581" customFormat="1" ht="19.5" customHeight="1" x14ac:dyDescent="0.2">
      <c r="B42" s="855" t="s">
        <v>357</v>
      </c>
      <c r="C42" s="695"/>
      <c r="D42" s="694"/>
      <c r="E42" s="694"/>
      <c r="F42" s="694"/>
      <c r="G42" s="694"/>
      <c r="H42" s="694"/>
      <c r="I42" s="694"/>
      <c r="J42" s="694"/>
      <c r="K42" s="694"/>
      <c r="L42" s="694"/>
      <c r="M42" s="694"/>
      <c r="N42" s="694"/>
      <c r="O42" s="694"/>
      <c r="P42" s="694"/>
      <c r="Q42" s="694"/>
      <c r="R42" s="694"/>
      <c r="S42" s="694"/>
      <c r="T42" s="694"/>
      <c r="U42" s="694"/>
      <c r="V42" s="694"/>
      <c r="W42" s="582"/>
      <c r="X42" s="694"/>
    </row>
    <row r="43" spans="2:24" s="581" customFormat="1" ht="12.75" x14ac:dyDescent="0.2">
      <c r="B43" s="756" t="s">
        <v>1442</v>
      </c>
      <c r="C43" s="695">
        <f>SUM(D43:W43)</f>
        <v>21830983.275499996</v>
      </c>
      <c r="D43" s="694">
        <f>'O5 Details by Class &amp; Accounts'!I57</f>
        <v>10526710.172721921</v>
      </c>
      <c r="E43" s="694">
        <f>'O5 Details by Class &amp; Accounts'!J57</f>
        <v>4319885.9574908298</v>
      </c>
      <c r="F43" s="694">
        <f>'O5 Details by Class &amp; Accounts'!K57</f>
        <v>6766695.764199446</v>
      </c>
      <c r="G43" s="694">
        <f>'O5 Details by Class &amp; Accounts'!L57</f>
        <v>0</v>
      </c>
      <c r="H43" s="694">
        <f>'O5 Details by Class &amp; Accounts'!M57</f>
        <v>0</v>
      </c>
      <c r="I43" s="694">
        <f>'O5 Details by Class &amp; Accounts'!N57</f>
        <v>0</v>
      </c>
      <c r="J43" s="694">
        <f>'O5 Details by Class &amp; Accounts'!O57</f>
        <v>215510.73728132868</v>
      </c>
      <c r="K43" s="694">
        <f>'O5 Details by Class &amp; Accounts'!P57</f>
        <v>0</v>
      </c>
      <c r="L43" s="694">
        <f>'O5 Details by Class &amp; Accounts'!Q57</f>
        <v>2180.6438064702616</v>
      </c>
      <c r="M43" s="694">
        <f>'O5 Details by Class &amp; Accounts'!R57</f>
        <v>0</v>
      </c>
      <c r="N43" s="694">
        <f>'O5 Details by Class &amp; Accounts'!S57</f>
        <v>0</v>
      </c>
      <c r="O43" s="694">
        <f>'O5 Details by Class &amp; Accounts'!T57</f>
        <v>0</v>
      </c>
      <c r="P43" s="694">
        <f>'O5 Details by Class &amp; Accounts'!U57</f>
        <v>0</v>
      </c>
      <c r="Q43" s="694">
        <f>'O5 Details by Class &amp; Accounts'!V57</f>
        <v>0</v>
      </c>
      <c r="R43" s="694">
        <f>'O5 Details by Class &amp; Accounts'!W57</f>
        <v>0</v>
      </c>
      <c r="S43" s="694">
        <f>'O5 Details by Class &amp; Accounts'!X57</f>
        <v>0</v>
      </c>
      <c r="T43" s="694">
        <f>'O5 Details by Class &amp; Accounts'!Y57</f>
        <v>0</v>
      </c>
      <c r="U43" s="694">
        <f>'O5 Details by Class &amp; Accounts'!Z57</f>
        <v>0</v>
      </c>
      <c r="V43" s="694">
        <f>'O5 Details by Class &amp; Accounts'!AA57</f>
        <v>0</v>
      </c>
      <c r="W43" s="582">
        <f>'O5 Details by Class &amp; Accounts'!AB57</f>
        <v>0</v>
      </c>
      <c r="X43" s="694"/>
    </row>
    <row r="44" spans="2:24" s="581" customFormat="1" ht="12.75" x14ac:dyDescent="0.2">
      <c r="B44" s="756" t="s">
        <v>347</v>
      </c>
      <c r="C44" s="695">
        <f>SUM(D44:W44)</f>
        <v>-11581959.454207528</v>
      </c>
      <c r="D44" s="597">
        <f>IF(ISERROR('O7 Amortization'!G55+'O7 Amortization'!G125+'O7 Amortization'!G196+'O7 Amortization'!G267), "-", 'O7 Amortization'!G55+'O7 Amortization'!G125+'O7 Amortization'!G196+'O7 Amortization'!G267)</f>
        <v>-5584720.0681741573</v>
      </c>
      <c r="E44" s="597">
        <f>IF(ISERROR('O7 Amortization'!H55+'O7 Amortization'!H125+'O7 Amortization'!H196+'O7 Amortization'!H267), "-", 'O7 Amortization'!H55+'O7 Amortization'!H125+'O7 Amortization'!H196+'O7 Amortization'!H267)</f>
        <v>-2291822.7445398178</v>
      </c>
      <c r="F44" s="597">
        <f>IF(ISERROR('O7 Amortization'!I55+'O7 Amortization'!I125+'O7 Amortization'!I196+'O7 Amortization'!I267), "-", 'O7 Amortization'!I55+'O7 Amortization'!I125+'O7 Amortization'!I196+'O7 Amortization'!I267)</f>
        <v>-3589925.1532050325</v>
      </c>
      <c r="G44" s="597">
        <f>IF(ISERROR('O7 Amortization'!J55+'O7 Amortization'!J125+'O7 Amortization'!J196+'O7 Amortization'!J267), "-", 'O7 Amortization'!J55+'O7 Amortization'!J125+'O7 Amortization'!J196+'O7 Amortization'!J267)</f>
        <v>0</v>
      </c>
      <c r="H44" s="597">
        <f>IF(ISERROR('O7 Amortization'!K55+'O7 Amortization'!K125+'O7 Amortization'!K196+'O7 Amortization'!K267), "-", 'O7 Amortization'!K55+'O7 Amortization'!K125+'O7 Amortization'!K196+'O7 Amortization'!K267)</f>
        <v>0</v>
      </c>
      <c r="I44" s="597">
        <f>IF(ISERROR('O7 Amortization'!L55+'O7 Amortization'!L125+'O7 Amortization'!L196+'O7 Amortization'!L267), "-", 'O7 Amortization'!L55+'O7 Amortization'!L125+'O7 Amortization'!L196+'O7 Amortization'!L267)</f>
        <v>0</v>
      </c>
      <c r="J44" s="597">
        <f>IF(ISERROR('O7 Amortization'!M55+'O7 Amortization'!M125+'O7 Amortization'!M196+'O7 Amortization'!M267), "-", 'O7 Amortization'!M55+'O7 Amortization'!M125+'O7 Amortization'!M196+'O7 Amortization'!M267)</f>
        <v>-114334.59453656022</v>
      </c>
      <c r="K44" s="597">
        <f>IF(ISERROR('O7 Amortization'!N55+'O7 Amortization'!N125+'O7 Amortization'!N196+'O7 Amortization'!N267), "-", 'O7 Amortization'!N55+'O7 Amortization'!N125+'O7 Amortization'!N196+'O7 Amortization'!N267)</f>
        <v>0</v>
      </c>
      <c r="L44" s="597">
        <f>IF(ISERROR('O7 Amortization'!O55+'O7 Amortization'!O125+'O7 Amortization'!O196+'O7 Amortization'!O267), "-", 'O7 Amortization'!O55+'O7 Amortization'!O125+'O7 Amortization'!O196+'O7 Amortization'!O267)</f>
        <v>-1156.8937519617468</v>
      </c>
      <c r="M44" s="597">
        <f>IF(ISERROR('O7 Amortization'!P55+'O7 Amortization'!P125+'O7 Amortization'!P196+'O7 Amortization'!P267), "-", 'O7 Amortization'!P55+'O7 Amortization'!P125+'O7 Amortization'!P196+'O7 Amortization'!P267)</f>
        <v>0</v>
      </c>
      <c r="N44" s="597">
        <f>IF(ISERROR('O7 Amortization'!Q55+'O7 Amortization'!Q125+'O7 Amortization'!Q196+'O7 Amortization'!Q267), "-", 'O7 Amortization'!Q55+'O7 Amortization'!Q125+'O7 Amortization'!Q196+'O7 Amortization'!Q267)</f>
        <v>0</v>
      </c>
      <c r="O44" s="597">
        <f>IF(ISERROR('O7 Amortization'!R55+'O7 Amortization'!R125+'O7 Amortization'!R196+'O7 Amortization'!R267), "-", 'O7 Amortization'!R55+'O7 Amortization'!R125+'O7 Amortization'!R196+'O7 Amortization'!R267)</f>
        <v>0</v>
      </c>
      <c r="P44" s="597">
        <f>IF(ISERROR('O7 Amortization'!S55+'O7 Amortization'!S125+'O7 Amortization'!S196+'O7 Amortization'!S267), "-", 'O7 Amortization'!S55+'O7 Amortization'!S125+'O7 Amortization'!S196+'O7 Amortization'!S267)</f>
        <v>0</v>
      </c>
      <c r="Q44" s="597">
        <f>IF(ISERROR('O7 Amortization'!T55+'O7 Amortization'!T125+'O7 Amortization'!T196+'O7 Amortization'!T267), "-", 'O7 Amortization'!T55+'O7 Amortization'!T125+'O7 Amortization'!T196+'O7 Amortization'!T267)</f>
        <v>0</v>
      </c>
      <c r="R44" s="597">
        <f>IF(ISERROR('O7 Amortization'!U55+'O7 Amortization'!U125+'O7 Amortization'!U196+'O7 Amortization'!U267), "-", 'O7 Amortization'!U55+'O7 Amortization'!U125+'O7 Amortization'!U196+'O7 Amortization'!U267)</f>
        <v>0</v>
      </c>
      <c r="S44" s="597">
        <f>IF(ISERROR('O7 Amortization'!V55+'O7 Amortization'!V125+'O7 Amortization'!V196+'O7 Amortization'!V267), "-", 'O7 Amortization'!V55+'O7 Amortization'!V125+'O7 Amortization'!V196+'O7 Amortization'!V267)</f>
        <v>0</v>
      </c>
      <c r="T44" s="597">
        <f>IF(ISERROR('O7 Amortization'!W55+'O7 Amortization'!W125+'O7 Amortization'!W196+'O7 Amortization'!W267), "-", 'O7 Amortization'!W55+'O7 Amortization'!W125+'O7 Amortization'!W196+'O7 Amortization'!W267)</f>
        <v>0</v>
      </c>
      <c r="U44" s="597">
        <f>IF(ISERROR('O7 Amortization'!X55+'O7 Amortization'!X125+'O7 Amortization'!X196+'O7 Amortization'!X267), "-", 'O7 Amortization'!X55+'O7 Amortization'!X125+'O7 Amortization'!X196+'O7 Amortization'!X267)</f>
        <v>0</v>
      </c>
      <c r="V44" s="597">
        <f>IF(ISERROR('O7 Amortization'!Y55+'O7 Amortization'!Y125+'O7 Amortization'!Y196+'O7 Amortization'!Y267), "-", 'O7 Amortization'!Y55+'O7 Amortization'!Y125+'O7 Amortization'!Y196+'O7 Amortization'!Y267)</f>
        <v>0</v>
      </c>
      <c r="W44" s="598">
        <f>IF(ISERROR('O7 Amortization'!Z55+'O7 Amortization'!Z125+'O7 Amortization'!Z196+'O7 Amortization'!Z267), "-", 'O7 Amortization'!Z55+'O7 Amortization'!Z125+'O7 Amortization'!Z196+'O7 Amortization'!Z267)</f>
        <v>0</v>
      </c>
      <c r="X44" s="694"/>
    </row>
    <row r="45" spans="2:24" s="581" customFormat="1" ht="12.75" x14ac:dyDescent="0.2">
      <c r="B45" s="756" t="s">
        <v>348</v>
      </c>
      <c r="C45" s="695">
        <f>SUM(D45:W45)</f>
        <v>10249023.821292466</v>
      </c>
      <c r="D45" s="597">
        <f>IF(ISERROR(D43+D44), "-", D43+D44)</f>
        <v>4941990.1045477632</v>
      </c>
      <c r="E45" s="597">
        <f>IF(ISERROR(E43+E44), "-", E43+E44)</f>
        <v>2028063.212951012</v>
      </c>
      <c r="F45" s="597">
        <f t="shared" ref="F45:W45" si="7">IF(ISERROR(F43+F44), "-", F43+F44)</f>
        <v>3176770.6109944135</v>
      </c>
      <c r="G45" s="597">
        <f t="shared" si="7"/>
        <v>0</v>
      </c>
      <c r="H45" s="597">
        <f t="shared" si="7"/>
        <v>0</v>
      </c>
      <c r="I45" s="597">
        <f t="shared" si="7"/>
        <v>0</v>
      </c>
      <c r="J45" s="597">
        <f t="shared" si="7"/>
        <v>101176.14274476845</v>
      </c>
      <c r="K45" s="597">
        <f t="shared" si="7"/>
        <v>0</v>
      </c>
      <c r="L45" s="597">
        <f t="shared" si="7"/>
        <v>1023.7500545085147</v>
      </c>
      <c r="M45" s="597">
        <f t="shared" si="7"/>
        <v>0</v>
      </c>
      <c r="N45" s="597">
        <f t="shared" si="7"/>
        <v>0</v>
      </c>
      <c r="O45" s="597">
        <f t="shared" si="7"/>
        <v>0</v>
      </c>
      <c r="P45" s="597">
        <f t="shared" si="7"/>
        <v>0</v>
      </c>
      <c r="Q45" s="597">
        <f t="shared" si="7"/>
        <v>0</v>
      </c>
      <c r="R45" s="597">
        <f t="shared" si="7"/>
        <v>0</v>
      </c>
      <c r="S45" s="597">
        <f t="shared" si="7"/>
        <v>0</v>
      </c>
      <c r="T45" s="597">
        <f t="shared" si="7"/>
        <v>0</v>
      </c>
      <c r="U45" s="597">
        <f t="shared" si="7"/>
        <v>0</v>
      </c>
      <c r="V45" s="597">
        <f t="shared" si="7"/>
        <v>0</v>
      </c>
      <c r="W45" s="598">
        <f t="shared" si="7"/>
        <v>0</v>
      </c>
      <c r="X45" s="694"/>
    </row>
    <row r="46" spans="2:24" s="581" customFormat="1" ht="12.75" x14ac:dyDescent="0.2">
      <c r="B46" s="756" t="s">
        <v>359</v>
      </c>
      <c r="C46" s="695">
        <f>SUM(D46:W46)</f>
        <v>1420154.3424819</v>
      </c>
      <c r="D46" s="694">
        <f t="shared" ref="D46:W46" si="8">IF(ISERROR(D45/D36*D32),0,D45/D36*D32)</f>
        <v>681294.52798292832</v>
      </c>
      <c r="E46" s="694">
        <f t="shared" si="8"/>
        <v>282074.51948963222</v>
      </c>
      <c r="F46" s="694">
        <f t="shared" si="8"/>
        <v>442134.91765063594</v>
      </c>
      <c r="G46" s="694">
        <f t="shared" si="8"/>
        <v>0</v>
      </c>
      <c r="H46" s="694">
        <f t="shared" si="8"/>
        <v>0</v>
      </c>
      <c r="I46" s="694">
        <f t="shared" si="8"/>
        <v>0</v>
      </c>
      <c r="J46" s="694">
        <f t="shared" si="8"/>
        <v>14504.961600201967</v>
      </c>
      <c r="K46" s="694">
        <f t="shared" si="8"/>
        <v>0</v>
      </c>
      <c r="L46" s="694">
        <f t="shared" si="8"/>
        <v>145.41575850149911</v>
      </c>
      <c r="M46" s="694">
        <f t="shared" si="8"/>
        <v>0</v>
      </c>
      <c r="N46" s="694">
        <f t="shared" si="8"/>
        <v>0</v>
      </c>
      <c r="O46" s="694">
        <f t="shared" si="8"/>
        <v>0</v>
      </c>
      <c r="P46" s="694">
        <f t="shared" si="8"/>
        <v>0</v>
      </c>
      <c r="Q46" s="694">
        <f t="shared" si="8"/>
        <v>0</v>
      </c>
      <c r="R46" s="694">
        <f t="shared" si="8"/>
        <v>0</v>
      </c>
      <c r="S46" s="694">
        <f t="shared" si="8"/>
        <v>0</v>
      </c>
      <c r="T46" s="694">
        <f t="shared" si="8"/>
        <v>0</v>
      </c>
      <c r="U46" s="694">
        <f t="shared" si="8"/>
        <v>0</v>
      </c>
      <c r="V46" s="694">
        <f t="shared" si="8"/>
        <v>0</v>
      </c>
      <c r="W46" s="582">
        <f t="shared" si="8"/>
        <v>0</v>
      </c>
      <c r="X46" s="694"/>
    </row>
    <row r="47" spans="2:24" s="581" customFormat="1" ht="12.75" x14ac:dyDescent="0.2">
      <c r="B47" s="756" t="s">
        <v>1197</v>
      </c>
      <c r="C47" s="695">
        <f>SUM(D47:W47)</f>
        <v>11669178.163774364</v>
      </c>
      <c r="D47" s="694">
        <f t="shared" ref="D47:W47" si="9">SUM(D45:D46)</f>
        <v>5623284.6325306911</v>
      </c>
      <c r="E47" s="694">
        <f t="shared" si="9"/>
        <v>2310137.7324406439</v>
      </c>
      <c r="F47" s="694">
        <f t="shared" si="9"/>
        <v>3618905.5286450493</v>
      </c>
      <c r="G47" s="694">
        <f t="shared" si="9"/>
        <v>0</v>
      </c>
      <c r="H47" s="694">
        <f t="shared" si="9"/>
        <v>0</v>
      </c>
      <c r="I47" s="694">
        <f t="shared" si="9"/>
        <v>0</v>
      </c>
      <c r="J47" s="694">
        <f t="shared" si="9"/>
        <v>115681.10434497042</v>
      </c>
      <c r="K47" s="694">
        <f t="shared" si="9"/>
        <v>0</v>
      </c>
      <c r="L47" s="694">
        <f t="shared" si="9"/>
        <v>1169.1658130100138</v>
      </c>
      <c r="M47" s="694">
        <f t="shared" si="9"/>
        <v>0</v>
      </c>
      <c r="N47" s="694">
        <f t="shared" si="9"/>
        <v>0</v>
      </c>
      <c r="O47" s="694">
        <f t="shared" si="9"/>
        <v>0</v>
      </c>
      <c r="P47" s="694">
        <f t="shared" si="9"/>
        <v>0</v>
      </c>
      <c r="Q47" s="694">
        <f t="shared" si="9"/>
        <v>0</v>
      </c>
      <c r="R47" s="694">
        <f t="shared" si="9"/>
        <v>0</v>
      </c>
      <c r="S47" s="694">
        <f t="shared" si="9"/>
        <v>0</v>
      </c>
      <c r="T47" s="694">
        <f t="shared" si="9"/>
        <v>0</v>
      </c>
      <c r="U47" s="694">
        <f t="shared" si="9"/>
        <v>0</v>
      </c>
      <c r="V47" s="694">
        <f t="shared" si="9"/>
        <v>0</v>
      </c>
      <c r="W47" s="582">
        <f t="shared" si="9"/>
        <v>0</v>
      </c>
      <c r="X47" s="694"/>
    </row>
    <row r="48" spans="2:24" s="581" customFormat="1" ht="12.75" x14ac:dyDescent="0.2">
      <c r="B48" s="756"/>
      <c r="C48" s="695"/>
      <c r="D48" s="694"/>
      <c r="E48" s="694"/>
      <c r="F48" s="694"/>
      <c r="G48" s="694"/>
      <c r="H48" s="694"/>
      <c r="I48" s="694"/>
      <c r="J48" s="694"/>
      <c r="K48" s="694"/>
      <c r="L48" s="694"/>
      <c r="M48" s="694"/>
      <c r="N48" s="694"/>
      <c r="O48" s="694"/>
      <c r="P48" s="694"/>
      <c r="Q48" s="694"/>
      <c r="R48" s="694"/>
      <c r="S48" s="694"/>
      <c r="T48" s="694"/>
      <c r="U48" s="694"/>
      <c r="V48" s="694"/>
      <c r="W48" s="582"/>
      <c r="X48" s="694"/>
    </row>
    <row r="49" spans="2:24" s="581" customFormat="1" ht="18.75" customHeight="1" x14ac:dyDescent="0.2">
      <c r="B49" s="855" t="s">
        <v>718</v>
      </c>
      <c r="C49" s="695"/>
      <c r="D49" s="694"/>
      <c r="E49" s="694"/>
      <c r="F49" s="694"/>
      <c r="G49" s="694"/>
      <c r="H49" s="694"/>
      <c r="I49" s="694"/>
      <c r="J49" s="694"/>
      <c r="K49" s="694"/>
      <c r="L49" s="694"/>
      <c r="M49" s="694"/>
      <c r="N49" s="694"/>
      <c r="O49" s="694"/>
      <c r="P49" s="694"/>
      <c r="Q49" s="694"/>
      <c r="R49" s="694"/>
      <c r="S49" s="694"/>
      <c r="T49" s="694"/>
      <c r="U49" s="694"/>
      <c r="V49" s="694"/>
      <c r="W49" s="582"/>
      <c r="X49" s="694"/>
    </row>
    <row r="50" spans="2:24" s="603" customFormat="1" ht="12.75" x14ac:dyDescent="0.2">
      <c r="B50" s="762" t="s">
        <v>288</v>
      </c>
      <c r="C50" s="695">
        <f>SUM(D50:W50)</f>
        <v>998226.49549999996</v>
      </c>
      <c r="D50" s="694">
        <f>'O5 Details by Class &amp; Accounts'!I131</f>
        <v>453732.72281941865</v>
      </c>
      <c r="E50" s="694">
        <f>'O5 Details by Class &amp; Accounts'!J131</f>
        <v>185726.04144990144</v>
      </c>
      <c r="F50" s="694">
        <f>'O5 Details by Class &amp; Accounts'!K131</f>
        <v>350487.43496032216</v>
      </c>
      <c r="G50" s="694">
        <f>'O5 Details by Class &amp; Accounts'!L131</f>
        <v>0</v>
      </c>
      <c r="H50" s="694">
        <f>'O5 Details by Class &amp; Accounts'!M131</f>
        <v>0</v>
      </c>
      <c r="I50" s="694">
        <f>'O5 Details by Class &amp; Accounts'!N131</f>
        <v>0</v>
      </c>
      <c r="J50" s="694">
        <f>'O5 Details by Class &amp; Accounts'!O131</f>
        <v>8177.2477844380901</v>
      </c>
      <c r="K50" s="694">
        <f>'O5 Details by Class &amp; Accounts'!P131</f>
        <v>3.9328755691380892</v>
      </c>
      <c r="L50" s="694">
        <f>'O5 Details by Class &amp; Accounts'!Q131</f>
        <v>99.115610350543378</v>
      </c>
      <c r="M50" s="694">
        <f>'O5 Details by Class &amp; Accounts'!R131</f>
        <v>0</v>
      </c>
      <c r="N50" s="694">
        <f>'O5 Details by Class &amp; Accounts'!S131</f>
        <v>0</v>
      </c>
      <c r="O50" s="694">
        <f>'O5 Details by Class &amp; Accounts'!T131</f>
        <v>0</v>
      </c>
      <c r="P50" s="694">
        <f>'O5 Details by Class &amp; Accounts'!U131</f>
        <v>0</v>
      </c>
      <c r="Q50" s="694">
        <f>'O5 Details by Class &amp; Accounts'!V131</f>
        <v>0</v>
      </c>
      <c r="R50" s="694">
        <f>'O5 Details by Class &amp; Accounts'!W131</f>
        <v>0</v>
      </c>
      <c r="S50" s="694">
        <f>'O5 Details by Class &amp; Accounts'!X131</f>
        <v>0</v>
      </c>
      <c r="T50" s="694">
        <f>'O5 Details by Class &amp; Accounts'!Y131</f>
        <v>0</v>
      </c>
      <c r="U50" s="694">
        <f>'O5 Details by Class &amp; Accounts'!Z131</f>
        <v>0</v>
      </c>
      <c r="V50" s="694">
        <f>'O5 Details by Class &amp; Accounts'!AA131</f>
        <v>0</v>
      </c>
      <c r="W50" s="582">
        <f>'O5 Details by Class &amp; Accounts'!AB131</f>
        <v>0</v>
      </c>
      <c r="X50" s="707"/>
    </row>
    <row r="51" spans="2:24" s="603" customFormat="1" ht="12.75" x14ac:dyDescent="0.2">
      <c r="B51" s="759" t="s">
        <v>289</v>
      </c>
      <c r="C51" s="695">
        <f>SUM(D51:W51)</f>
        <v>476018.90700000006</v>
      </c>
      <c r="D51" s="694">
        <f>'O5 Details by Class &amp; Accounts'!I132</f>
        <v>216369.08633490946</v>
      </c>
      <c r="E51" s="694">
        <f>'O5 Details by Class &amp; Accounts'!J132</f>
        <v>88566.179770790084</v>
      </c>
      <c r="F51" s="694">
        <f>'O5 Details by Class &amp; Accounts'!K132</f>
        <v>167135.06048893105</v>
      </c>
      <c r="G51" s="694">
        <f>'O5 Details by Class &amp; Accounts'!L132</f>
        <v>0</v>
      </c>
      <c r="H51" s="694">
        <f>'O5 Details by Class &amp; Accounts'!M132</f>
        <v>0</v>
      </c>
      <c r="I51" s="694">
        <f>'O5 Details by Class &amp; Accounts'!N132</f>
        <v>0</v>
      </c>
      <c r="J51" s="694">
        <f>'O5 Details by Class &amp; Accounts'!O132</f>
        <v>3899.4402274071786</v>
      </c>
      <c r="K51" s="694">
        <f>'O5 Details by Class &amp; Accounts'!P132</f>
        <v>1.8754492474680222</v>
      </c>
      <c r="L51" s="694">
        <f>'O5 Details by Class &amp; Accounts'!Q132</f>
        <v>47.26472871477047</v>
      </c>
      <c r="M51" s="694">
        <f>'O5 Details by Class &amp; Accounts'!R132</f>
        <v>0</v>
      </c>
      <c r="N51" s="694">
        <f>'O5 Details by Class &amp; Accounts'!S132</f>
        <v>0</v>
      </c>
      <c r="O51" s="694">
        <f>'O5 Details by Class &amp; Accounts'!T132</f>
        <v>0</v>
      </c>
      <c r="P51" s="694">
        <f>'O5 Details by Class &amp; Accounts'!U132</f>
        <v>0</v>
      </c>
      <c r="Q51" s="694">
        <f>'O5 Details by Class &amp; Accounts'!V132</f>
        <v>0</v>
      </c>
      <c r="R51" s="694">
        <f>'O5 Details by Class &amp; Accounts'!W132</f>
        <v>0</v>
      </c>
      <c r="S51" s="694">
        <f>'O5 Details by Class &amp; Accounts'!X132</f>
        <v>0</v>
      </c>
      <c r="T51" s="694">
        <f>'O5 Details by Class &amp; Accounts'!Y132</f>
        <v>0</v>
      </c>
      <c r="U51" s="694">
        <f>'O5 Details by Class &amp; Accounts'!Z132</f>
        <v>0</v>
      </c>
      <c r="V51" s="694">
        <f>'O5 Details by Class &amp; Accounts'!AA132</f>
        <v>0</v>
      </c>
      <c r="W51" s="582">
        <f>'O5 Details by Class &amp; Accounts'!AB132</f>
        <v>0</v>
      </c>
    </row>
    <row r="52" spans="2:24" s="603" customFormat="1" ht="12.75" x14ac:dyDescent="0.2">
      <c r="B52" s="759" t="s">
        <v>290</v>
      </c>
      <c r="C52" s="695">
        <f>SUM(D52:W52)</f>
        <v>638425.853</v>
      </c>
      <c r="D52" s="694">
        <f>'O5 Details by Class &amp; Accounts'!I149</f>
        <v>290189.35272290604</v>
      </c>
      <c r="E52" s="694">
        <f>'O5 Details by Class &amp; Accounts'!J149</f>
        <v>118782.96856624227</v>
      </c>
      <c r="F52" s="694">
        <f>'O5 Details by Class &amp; Accounts'!K149</f>
        <v>224157.78446979291</v>
      </c>
      <c r="G52" s="694">
        <f>'O5 Details by Class &amp; Accounts'!L149</f>
        <v>0</v>
      </c>
      <c r="H52" s="694">
        <f>'O5 Details by Class &amp; Accounts'!M149</f>
        <v>0</v>
      </c>
      <c r="I52" s="694">
        <f>'O5 Details by Class &amp; Accounts'!N149</f>
        <v>0</v>
      </c>
      <c r="J52" s="694">
        <f>'O5 Details by Class &amp; Accounts'!O149</f>
        <v>5229.8415394767962</v>
      </c>
      <c r="K52" s="694">
        <f>'O5 Details by Class &amp; Accounts'!P149</f>
        <v>2.5153103542019184</v>
      </c>
      <c r="L52" s="694">
        <f>'O5 Details by Class &amp; Accounts'!Q149</f>
        <v>63.390391227760475</v>
      </c>
      <c r="M52" s="694">
        <f>'O5 Details by Class &amp; Accounts'!R149</f>
        <v>0</v>
      </c>
      <c r="N52" s="694">
        <f>'O5 Details by Class &amp; Accounts'!S149</f>
        <v>0</v>
      </c>
      <c r="O52" s="694">
        <f>'O5 Details by Class &amp; Accounts'!T149</f>
        <v>0</v>
      </c>
      <c r="P52" s="694">
        <f>'O5 Details by Class &amp; Accounts'!U149</f>
        <v>0</v>
      </c>
      <c r="Q52" s="694">
        <f>'O5 Details by Class &amp; Accounts'!V149</f>
        <v>0</v>
      </c>
      <c r="R52" s="694">
        <f>'O5 Details by Class &amp; Accounts'!W149</f>
        <v>0</v>
      </c>
      <c r="S52" s="694">
        <f>'O5 Details by Class &amp; Accounts'!X149</f>
        <v>0</v>
      </c>
      <c r="T52" s="694">
        <f>'O5 Details by Class &amp; Accounts'!Y149</f>
        <v>0</v>
      </c>
      <c r="U52" s="694">
        <f>'O5 Details by Class &amp; Accounts'!Z149</f>
        <v>0</v>
      </c>
      <c r="V52" s="694">
        <f>'O5 Details by Class &amp; Accounts'!AA149</f>
        <v>0</v>
      </c>
      <c r="W52" s="582">
        <f>'O5 Details by Class &amp; Accounts'!AB149</f>
        <v>0</v>
      </c>
    </row>
    <row r="53" spans="2:24" s="603" customFormat="1" ht="12.75" x14ac:dyDescent="0.2">
      <c r="B53" s="759" t="s">
        <v>291</v>
      </c>
      <c r="C53" s="695">
        <f>SUM(D53:W53)</f>
        <v>0</v>
      </c>
      <c r="D53" s="694">
        <f>'O5 Details by Class &amp; Accounts'!I153</f>
        <v>0</v>
      </c>
      <c r="E53" s="694">
        <f>'O5 Details by Class &amp; Accounts'!J153</f>
        <v>0</v>
      </c>
      <c r="F53" s="694">
        <f>'O5 Details by Class &amp; Accounts'!K153</f>
        <v>0</v>
      </c>
      <c r="G53" s="694">
        <f>'O5 Details by Class &amp; Accounts'!L153</f>
        <v>0</v>
      </c>
      <c r="H53" s="694">
        <f>'O5 Details by Class &amp; Accounts'!M153</f>
        <v>0</v>
      </c>
      <c r="I53" s="694">
        <f>'O5 Details by Class &amp; Accounts'!N153</f>
        <v>0</v>
      </c>
      <c r="J53" s="694">
        <f>'O5 Details by Class &amp; Accounts'!O153</f>
        <v>0</v>
      </c>
      <c r="K53" s="694">
        <f>'O5 Details by Class &amp; Accounts'!P153</f>
        <v>0</v>
      </c>
      <c r="L53" s="694">
        <f>'O5 Details by Class &amp; Accounts'!Q153</f>
        <v>0</v>
      </c>
      <c r="M53" s="694">
        <f>'O5 Details by Class &amp; Accounts'!R153</f>
        <v>0</v>
      </c>
      <c r="N53" s="694">
        <f>'O5 Details by Class &amp; Accounts'!S153</f>
        <v>0</v>
      </c>
      <c r="O53" s="694">
        <f>'O5 Details by Class &amp; Accounts'!T153</f>
        <v>0</v>
      </c>
      <c r="P53" s="694">
        <f>'O5 Details by Class &amp; Accounts'!U153</f>
        <v>0</v>
      </c>
      <c r="Q53" s="694">
        <f>'O5 Details by Class &amp; Accounts'!V153</f>
        <v>0</v>
      </c>
      <c r="R53" s="694">
        <f>'O5 Details by Class &amp; Accounts'!W153</f>
        <v>0</v>
      </c>
      <c r="S53" s="694">
        <f>'O5 Details by Class &amp; Accounts'!X153</f>
        <v>0</v>
      </c>
      <c r="T53" s="694">
        <f>'O5 Details by Class &amp; Accounts'!Y153</f>
        <v>0</v>
      </c>
      <c r="U53" s="694">
        <f>'O5 Details by Class &amp; Accounts'!Z153</f>
        <v>0</v>
      </c>
      <c r="V53" s="694">
        <f>'O5 Details by Class &amp; Accounts'!AA153</f>
        <v>0</v>
      </c>
      <c r="W53" s="582">
        <f>'O5 Details by Class &amp; Accounts'!AB153</f>
        <v>0</v>
      </c>
    </row>
    <row r="54" spans="2:24" s="708" customFormat="1" ht="18" customHeight="1" x14ac:dyDescent="0.2">
      <c r="B54" s="857" t="s">
        <v>682</v>
      </c>
      <c r="C54" s="816">
        <f>SUM(D54:W54)</f>
        <v>2112671.2554999995</v>
      </c>
      <c r="D54" s="817">
        <f t="shared" ref="D54:W54" si="10">SUM(D50:D53)</f>
        <v>960291.16187723412</v>
      </c>
      <c r="E54" s="817">
        <f t="shared" si="10"/>
        <v>393075.18978693377</v>
      </c>
      <c r="F54" s="817">
        <f t="shared" si="10"/>
        <v>741780.27991904621</v>
      </c>
      <c r="G54" s="817">
        <f t="shared" si="10"/>
        <v>0</v>
      </c>
      <c r="H54" s="817">
        <f t="shared" si="10"/>
        <v>0</v>
      </c>
      <c r="I54" s="817">
        <f t="shared" si="10"/>
        <v>0</v>
      </c>
      <c r="J54" s="817">
        <f t="shared" si="10"/>
        <v>17306.529551322063</v>
      </c>
      <c r="K54" s="817">
        <f t="shared" si="10"/>
        <v>8.3236351708080303</v>
      </c>
      <c r="L54" s="817">
        <f t="shared" si="10"/>
        <v>209.77073029307434</v>
      </c>
      <c r="M54" s="817">
        <f t="shared" si="10"/>
        <v>0</v>
      </c>
      <c r="N54" s="817">
        <f t="shared" si="10"/>
        <v>0</v>
      </c>
      <c r="O54" s="817">
        <f t="shared" si="10"/>
        <v>0</v>
      </c>
      <c r="P54" s="817">
        <f t="shared" si="10"/>
        <v>0</v>
      </c>
      <c r="Q54" s="817">
        <f t="shared" si="10"/>
        <v>0</v>
      </c>
      <c r="R54" s="817">
        <f t="shared" si="10"/>
        <v>0</v>
      </c>
      <c r="S54" s="817">
        <f t="shared" si="10"/>
        <v>0</v>
      </c>
      <c r="T54" s="817">
        <f t="shared" si="10"/>
        <v>0</v>
      </c>
      <c r="U54" s="817">
        <f t="shared" si="10"/>
        <v>0</v>
      </c>
      <c r="V54" s="817">
        <f t="shared" si="10"/>
        <v>0</v>
      </c>
      <c r="W54" s="818">
        <f t="shared" si="10"/>
        <v>0</v>
      </c>
    </row>
    <row r="55" spans="2:24" s="603" customFormat="1" ht="12.75" x14ac:dyDescent="0.2">
      <c r="B55" s="763"/>
      <c r="C55" s="709"/>
      <c r="D55" s="707"/>
      <c r="E55" s="707"/>
      <c r="F55" s="707"/>
      <c r="G55" s="707"/>
      <c r="H55" s="707"/>
      <c r="I55" s="707"/>
      <c r="J55" s="707"/>
      <c r="K55" s="707"/>
      <c r="L55" s="707"/>
      <c r="M55" s="707"/>
      <c r="N55" s="707"/>
      <c r="O55" s="707"/>
      <c r="P55" s="707"/>
      <c r="Q55" s="707"/>
      <c r="R55" s="707"/>
      <c r="S55" s="707"/>
      <c r="T55" s="707"/>
      <c r="U55" s="707"/>
      <c r="V55" s="707"/>
      <c r="W55" s="710"/>
    </row>
    <row r="56" spans="2:24" s="707" customFormat="1" ht="12.75" x14ac:dyDescent="0.2">
      <c r="B56" s="756" t="s">
        <v>1442</v>
      </c>
      <c r="C56" s="695">
        <f>SUM(D56:W56)</f>
        <v>21830983.275499996</v>
      </c>
      <c r="D56" s="694">
        <f t="shared" ref="D56:W56" si="11">D43</f>
        <v>10526710.172721921</v>
      </c>
      <c r="E56" s="694">
        <f t="shared" si="11"/>
        <v>4319885.9574908298</v>
      </c>
      <c r="F56" s="694">
        <f t="shared" si="11"/>
        <v>6766695.764199446</v>
      </c>
      <c r="G56" s="694">
        <f t="shared" si="11"/>
        <v>0</v>
      </c>
      <c r="H56" s="694">
        <f t="shared" si="11"/>
        <v>0</v>
      </c>
      <c r="I56" s="694">
        <f t="shared" si="11"/>
        <v>0</v>
      </c>
      <c r="J56" s="694">
        <f t="shared" si="11"/>
        <v>215510.73728132868</v>
      </c>
      <c r="K56" s="694">
        <f t="shared" si="11"/>
        <v>0</v>
      </c>
      <c r="L56" s="694">
        <f t="shared" si="11"/>
        <v>2180.6438064702616</v>
      </c>
      <c r="M56" s="694">
        <f t="shared" si="11"/>
        <v>0</v>
      </c>
      <c r="N56" s="694">
        <f t="shared" si="11"/>
        <v>0</v>
      </c>
      <c r="O56" s="694">
        <f t="shared" si="11"/>
        <v>0</v>
      </c>
      <c r="P56" s="694">
        <f t="shared" si="11"/>
        <v>0</v>
      </c>
      <c r="Q56" s="694">
        <f t="shared" si="11"/>
        <v>0</v>
      </c>
      <c r="R56" s="694">
        <f t="shared" si="11"/>
        <v>0</v>
      </c>
      <c r="S56" s="694">
        <f t="shared" si="11"/>
        <v>0</v>
      </c>
      <c r="T56" s="694">
        <f t="shared" si="11"/>
        <v>0</v>
      </c>
      <c r="U56" s="694">
        <f t="shared" si="11"/>
        <v>0</v>
      </c>
      <c r="V56" s="694">
        <f t="shared" si="11"/>
        <v>0</v>
      </c>
      <c r="W56" s="582">
        <f t="shared" si="11"/>
        <v>0</v>
      </c>
      <c r="X56" s="711"/>
    </row>
    <row r="57" spans="2:24" s="716" customFormat="1" ht="12.75" x14ac:dyDescent="0.2">
      <c r="B57" s="764"/>
      <c r="C57" s="698"/>
      <c r="D57" s="713"/>
      <c r="E57" s="713"/>
      <c r="F57" s="713"/>
      <c r="G57" s="713"/>
      <c r="H57" s="713"/>
      <c r="I57" s="713"/>
      <c r="J57" s="713"/>
      <c r="K57" s="713"/>
      <c r="L57" s="713"/>
      <c r="M57" s="713"/>
      <c r="N57" s="713"/>
      <c r="O57" s="713"/>
      <c r="P57" s="713"/>
      <c r="Q57" s="713"/>
      <c r="R57" s="713"/>
      <c r="S57" s="713"/>
      <c r="T57" s="713"/>
      <c r="U57" s="713"/>
      <c r="V57" s="713"/>
      <c r="W57" s="714"/>
      <c r="X57" s="715"/>
    </row>
    <row r="58" spans="2:24" s="707" customFormat="1" ht="12.75" x14ac:dyDescent="0.2">
      <c r="B58" s="765" t="s">
        <v>717</v>
      </c>
      <c r="C58" s="718">
        <f>SUM(D58:W58)</f>
        <v>120075878.14925</v>
      </c>
      <c r="D58" s="719">
        <f>'O6 Source Data for E2'!D88</f>
        <v>54579151.508398265</v>
      </c>
      <c r="E58" s="719">
        <f>'O6 Source Data for E2'!E88</f>
        <v>22340839.100960247</v>
      </c>
      <c r="F58" s="719">
        <f>'O6 Source Data for E2'!F88</f>
        <v>42159857.229654983</v>
      </c>
      <c r="G58" s="719">
        <f>'O6 Source Data for E2'!G88</f>
        <v>0</v>
      </c>
      <c r="H58" s="719">
        <f>'O6 Source Data for E2'!H88</f>
        <v>0</v>
      </c>
      <c r="I58" s="719">
        <f>'O6 Source Data for E2'!I88</f>
        <v>0</v>
      </c>
      <c r="J58" s="719">
        <f>'O6 Source Data for E2'!J88</f>
        <v>983634.68910790142</v>
      </c>
      <c r="K58" s="719">
        <f>'O6 Source Data for E2'!K88</f>
        <v>473.08250156137774</v>
      </c>
      <c r="L58" s="719">
        <f>'O6 Source Data for E2'!L88</f>
        <v>11922.538627046881</v>
      </c>
      <c r="M58" s="719">
        <f>'O6 Source Data for E2'!M88</f>
        <v>0</v>
      </c>
      <c r="N58" s="719">
        <f>'O6 Source Data for E2'!N88</f>
        <v>0</v>
      </c>
      <c r="O58" s="719">
        <f>'O6 Source Data for E2'!O88</f>
        <v>0</v>
      </c>
      <c r="P58" s="719">
        <f>'O6 Source Data for E2'!P88</f>
        <v>0</v>
      </c>
      <c r="Q58" s="719">
        <f>'O6 Source Data for E2'!Q88</f>
        <v>0</v>
      </c>
      <c r="R58" s="719">
        <f>'O6 Source Data for E2'!R88</f>
        <v>0</v>
      </c>
      <c r="S58" s="719">
        <f>'O6 Source Data for E2'!S88</f>
        <v>0</v>
      </c>
      <c r="T58" s="719">
        <f>'O6 Source Data for E2'!T88</f>
        <v>0</v>
      </c>
      <c r="U58" s="719">
        <f>'O6 Source Data for E2'!U88</f>
        <v>0</v>
      </c>
      <c r="V58" s="719">
        <f>'O6 Source Data for E2'!V88</f>
        <v>0</v>
      </c>
      <c r="W58" s="720">
        <f>'O6 Source Data for E2'!W88</f>
        <v>0</v>
      </c>
    </row>
  </sheetData>
  <sheetProtection password="F8BD" sheet="1" objects="1" scenarios="1"/>
  <mergeCells count="5">
    <mergeCell ref="A11:B11"/>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tabColor indexed="9"/>
  </sheetPr>
  <dimension ref="A1:Y152"/>
  <sheetViews>
    <sheetView workbookViewId="0">
      <selection sqref="A1:F1"/>
    </sheetView>
  </sheetViews>
  <sheetFormatPr defaultColWidth="9.140625" defaultRowHeight="11.25" x14ac:dyDescent="0.2"/>
  <cols>
    <col min="1" max="1" width="3.140625" style="8" customWidth="1"/>
    <col min="2" max="2" width="62.7109375" style="8" customWidth="1"/>
    <col min="3" max="23" width="15.7109375" style="8" customWidth="1"/>
    <col min="24" max="16384" width="9.140625" style="8"/>
  </cols>
  <sheetData>
    <row r="1" spans="1:25" ht="108" customHeight="1" x14ac:dyDescent="0.2">
      <c r="A1" s="2439"/>
      <c r="B1" s="2439"/>
      <c r="C1" s="2439"/>
      <c r="D1" s="2439"/>
      <c r="E1" s="2439"/>
      <c r="F1" s="2439"/>
    </row>
    <row r="2" spans="1:25" ht="18.75" customHeight="1" x14ac:dyDescent="0.3">
      <c r="A2" s="2473"/>
      <c r="B2" s="2473"/>
      <c r="C2" s="2473"/>
      <c r="D2" s="2473"/>
      <c r="E2" s="2473"/>
    </row>
    <row r="3" spans="1:25" ht="18.75" customHeight="1" x14ac:dyDescent="0.25">
      <c r="A3" s="2474"/>
      <c r="B3" s="2474"/>
      <c r="C3" s="2474"/>
      <c r="D3" s="2474"/>
      <c r="E3" s="2474"/>
      <c r="G3" s="9"/>
    </row>
    <row r="4" spans="1:25" ht="18" x14ac:dyDescent="0.25">
      <c r="A4" s="2475"/>
      <c r="B4" s="2475"/>
      <c r="C4" s="2475"/>
      <c r="D4" s="2475"/>
      <c r="E4" s="2475"/>
    </row>
    <row r="5" spans="1:25" ht="21" customHeight="1" x14ac:dyDescent="0.3">
      <c r="A5" s="299" t="str">
        <f>"Sheet O2.2 Primary Cost PLCC Adjustment Worksheet  - "&amp;  'I2 LDC class'!$C$17</f>
        <v>Sheet O2.2 Primary Cost PLCC Adjustment Worksheet  - Initial Application</v>
      </c>
      <c r="B5" s="300"/>
      <c r="C5" s="480"/>
      <c r="D5" s="480"/>
      <c r="E5" s="301"/>
    </row>
    <row r="6" spans="1:25" ht="6" customHeight="1" x14ac:dyDescent="0.2">
      <c r="A6" s="11"/>
      <c r="B6" s="11"/>
      <c r="C6" s="481"/>
      <c r="D6" s="481"/>
      <c r="E6" s="11"/>
      <c r="F6" s="11"/>
      <c r="G6" s="11"/>
      <c r="H6" s="11"/>
      <c r="I6" s="11"/>
      <c r="J6" s="11"/>
      <c r="K6" s="11"/>
      <c r="L6" s="11"/>
      <c r="M6" s="11"/>
      <c r="N6" s="11"/>
      <c r="O6" s="11"/>
    </row>
    <row r="7" spans="1:25" ht="14.25" customHeight="1" x14ac:dyDescent="0.2">
      <c r="A7" s="675"/>
      <c r="B7" s="728"/>
      <c r="C7" s="728"/>
      <c r="D7" s="728"/>
      <c r="E7" s="544"/>
      <c r="F7" s="544"/>
      <c r="G7" s="544"/>
      <c r="H7" s="544"/>
      <c r="I7" s="544"/>
      <c r="J7" s="544"/>
      <c r="K7" s="544"/>
      <c r="L7" s="544"/>
      <c r="M7" s="544"/>
      <c r="N7" s="544"/>
      <c r="O7" s="544"/>
      <c r="P7" s="544"/>
      <c r="Q7" s="544"/>
      <c r="R7" s="544"/>
      <c r="S7" s="544"/>
      <c r="T7" s="544"/>
      <c r="U7" s="544"/>
      <c r="V7" s="544"/>
      <c r="W7" s="544"/>
      <c r="X7" s="544"/>
    </row>
    <row r="8" spans="1:25" ht="12.75" x14ac:dyDescent="0.2">
      <c r="C8" s="291"/>
      <c r="D8" s="291"/>
      <c r="E8" s="291"/>
      <c r="F8" s="291"/>
      <c r="G8" s="291"/>
    </row>
    <row r="9" spans="1:25" x14ac:dyDescent="0.2">
      <c r="B9" s="729"/>
    </row>
    <row r="10" spans="1:25" x14ac:dyDescent="0.2">
      <c r="B10" s="729"/>
    </row>
    <row r="11" spans="1:25" x14ac:dyDescent="0.2">
      <c r="B11" s="729"/>
    </row>
    <row r="12" spans="1:25" x14ac:dyDescent="0.2">
      <c r="B12" s="729"/>
    </row>
    <row r="13" spans="1:25" s="689" customFormat="1" ht="12.75" x14ac:dyDescent="0.2">
      <c r="A13" s="686"/>
      <c r="B13" s="684"/>
      <c r="C13" s="684"/>
      <c r="D13" s="574">
        <v>1</v>
      </c>
      <c r="E13" s="574">
        <v>2</v>
      </c>
      <c r="F13" s="574">
        <v>3</v>
      </c>
      <c r="G13" s="574">
        <v>4</v>
      </c>
      <c r="H13" s="574">
        <v>5</v>
      </c>
      <c r="I13" s="574">
        <v>6</v>
      </c>
      <c r="J13" s="574">
        <v>7</v>
      </c>
      <c r="K13" s="574">
        <v>8</v>
      </c>
      <c r="L13" s="574">
        <v>9</v>
      </c>
      <c r="M13" s="574">
        <v>10</v>
      </c>
      <c r="N13" s="574">
        <v>11</v>
      </c>
      <c r="O13" s="574">
        <v>12</v>
      </c>
      <c r="P13" s="574">
        <v>13</v>
      </c>
      <c r="Q13" s="574">
        <v>14</v>
      </c>
      <c r="R13" s="574">
        <v>15</v>
      </c>
      <c r="S13" s="574">
        <v>16</v>
      </c>
      <c r="T13" s="574">
        <v>17</v>
      </c>
      <c r="U13" s="574">
        <v>18</v>
      </c>
      <c r="V13" s="574">
        <v>19</v>
      </c>
      <c r="W13" s="574">
        <v>20</v>
      </c>
      <c r="X13" s="687"/>
      <c r="Y13" s="688"/>
    </row>
    <row r="14" spans="1:25" s="561" customFormat="1" ht="38.25" x14ac:dyDescent="0.2">
      <c r="A14" s="730"/>
      <c r="B14" s="766" t="s">
        <v>637</v>
      </c>
      <c r="C14" s="560" t="s">
        <v>682</v>
      </c>
      <c r="D14" s="559" t="str">
        <f>IF('I2 LDC class'!$D$20="",'I2 LDC class'!$C$20,'I2 LDC class'!$D$20)</f>
        <v>Residential</v>
      </c>
      <c r="E14" s="559" t="str">
        <f>IF('I2 LDC class'!$D$21="",'I2 LDC class'!$C$21,'I2 LDC class'!$D$21)</f>
        <v>GS &lt;50</v>
      </c>
      <c r="F14" s="559" t="str">
        <f>IF('I2 LDC class'!$D$22="",'I2 LDC class'!$C$22,'I2 LDC class'!$D$22)</f>
        <v>GS&gt;50-Regular</v>
      </c>
      <c r="G14" s="559" t="str">
        <f>IF('I2 LDC class'!$D$23="",'I2 LDC class'!$C$23,'I2 LDC class'!$D$23)</f>
        <v>GS&gt; 50-TOU</v>
      </c>
      <c r="H14" s="559" t="str">
        <f>IF('I2 LDC class'!$D$24="",'I2 LDC class'!$C$24,'I2 LDC class'!$D$24)</f>
        <v>GS &gt;50-Intermediate</v>
      </c>
      <c r="I14" s="559" t="str">
        <f>IF('I2 LDC class'!$D$25="",'I2 LDC class'!$C$25,'I2 LDC class'!$D$25)</f>
        <v>Large Use &gt;5MW</v>
      </c>
      <c r="J14" s="559" t="str">
        <f>IF('I2 LDC class'!$D$26="",'I2 LDC class'!$C$26,'I2 LDC class'!$D$26)</f>
        <v>Street Light</v>
      </c>
      <c r="K14" s="559" t="str">
        <f>IF('I2 LDC class'!$D$27="",'I2 LDC class'!$C$27,'I2 LDC class'!$D$27)</f>
        <v>Sentinel</v>
      </c>
      <c r="L14" s="559" t="str">
        <f>IF('I2 LDC class'!$D$28="",'I2 LDC class'!$C$28,'I2 LDC class'!$D$28)</f>
        <v>Unmetered Scattered Load</v>
      </c>
      <c r="M14" s="559" t="str">
        <f>IF('I2 LDC class'!$D$29="",'I2 LDC class'!$C$29,'I2 LDC class'!$D$29)</f>
        <v>Embedded Distributor</v>
      </c>
      <c r="N14" s="559" t="str">
        <f>IF('I2 LDC class'!$D$30="",'I2 LDC class'!$C$30,'I2 LDC class'!$D$30)</f>
        <v>Back-up/Standby Power</v>
      </c>
      <c r="O14" s="559" t="str">
        <f>IF('I2 LDC class'!$D$31="",'I2 LDC class'!$C$31,'I2 LDC class'!$D$31)</f>
        <v>Rate Class 1</v>
      </c>
      <c r="P14" s="559" t="str">
        <f>IF('I2 LDC class'!$D$32="",'I2 LDC class'!$C$32,'I2 LDC class'!$D$32)</f>
        <v>Rate class 2</v>
      </c>
      <c r="Q14" s="559" t="str">
        <f>IF('I2 LDC class'!$D$33="",'I2 LDC class'!$C$33,'I2 LDC class'!$D$33)</f>
        <v>Rate class 3</v>
      </c>
      <c r="R14" s="559" t="str">
        <f>IF('I2 LDC class'!$D$34="",'I2 LDC class'!$C$34,'I2 LDC class'!$D$34)</f>
        <v>Rate class 4</v>
      </c>
      <c r="S14" s="559" t="str">
        <f>IF('I2 LDC class'!$D$35="",'I2 LDC class'!$C$35,'I2 LDC class'!$D$35)</f>
        <v>Rate class 5</v>
      </c>
      <c r="T14" s="559" t="str">
        <f>IF('I2 LDC class'!$D$36="",'I2 LDC class'!$C$36,'I2 LDC class'!$D$36)</f>
        <v>Rate class 6</v>
      </c>
      <c r="U14" s="559" t="str">
        <f>IF('I2 LDC class'!$D$37="",'I2 LDC class'!$C$37,'I2 LDC class'!$D$37)</f>
        <v>Rate class 7</v>
      </c>
      <c r="V14" s="559" t="str">
        <f>IF('I2 LDC class'!$D$38="",'I2 LDC class'!$C$38,'I2 LDC class'!$D$38)</f>
        <v>Rate class 8</v>
      </c>
      <c r="W14" s="560" t="str">
        <f>IF('I2 LDC class'!$D$39="",'I2 LDC class'!$C$39,'I2 LDC class'!$D$39)</f>
        <v>Rate class 9</v>
      </c>
      <c r="X14" s="649"/>
    </row>
    <row r="15" spans="1:25" s="581" customFormat="1" ht="12.75" x14ac:dyDescent="0.2">
      <c r="A15" s="731"/>
      <c r="B15" s="755" t="s">
        <v>1516</v>
      </c>
      <c r="C15" s="691">
        <f t="shared" ref="C15:C25" si="0">SUM(D15:W15)</f>
        <v>383100.70499999996</v>
      </c>
      <c r="D15" s="692">
        <f>IF(ISERROR('O7 Amortization'!G327+'O7 Amortization'!G400+'O7 Amortization'!G473+'O7 Amortization'!G546), "-", 'O7 Amortization'!G327+'O7 Amortization'!G400+'O7 Amortization'!G473+'O7 Amortization'!G546)</f>
        <v>169113.45714008945</v>
      </c>
      <c r="E15" s="692">
        <f>IF(ISERROR('O7 Amortization'!H327+'O7 Amortization'!H400+'O7 Amortization'!H473+'O7 Amortization'!H546), "-", 'O7 Amortization'!H327+'O7 Amortization'!H400+'O7 Amortization'!H473+'O7 Amortization'!H546)</f>
        <v>69399.730469951683</v>
      </c>
      <c r="F15" s="692">
        <f>IF(ISERROR('O7 Amortization'!I327+'O7 Amortization'!I400+'O7 Amortization'!I473+'O7 Amortization'!I546), "-", 'O7 Amortization'!I327+'O7 Amortization'!I400+'O7 Amortization'!I473+'O7 Amortization'!I546)</f>
        <v>141090.26692506458</v>
      </c>
      <c r="G15" s="692">
        <f>IF(ISERROR('O7 Amortization'!J327+'O7 Amortization'!J400+'O7 Amortization'!J473+'O7 Amortization'!J546), "-", 'O7 Amortization'!J327+'O7 Amortization'!J400+'O7 Amortization'!J473+'O7 Amortization'!J546)</f>
        <v>0</v>
      </c>
      <c r="H15" s="692">
        <f>IF(ISERROR('O7 Amortization'!K327+'O7 Amortization'!K400+'O7 Amortization'!K473+'O7 Amortization'!K546), "-", 'O7 Amortization'!K327+'O7 Amortization'!K400+'O7 Amortization'!K473+'O7 Amortization'!K546)</f>
        <v>0</v>
      </c>
      <c r="I15" s="692">
        <f>IF(ISERROR('O7 Amortization'!L327+'O7 Amortization'!L400+'O7 Amortization'!L473+'O7 Amortization'!L546), "-", 'O7 Amortization'!L327+'O7 Amortization'!L400+'O7 Amortization'!L473+'O7 Amortization'!L546)</f>
        <v>0</v>
      </c>
      <c r="J15" s="692">
        <f>IF(ISERROR('O7 Amortization'!M327+'O7 Amortization'!M400+'O7 Amortization'!M473+'O7 Amortization'!M546), "-", 'O7 Amortization'!M327+'O7 Amortization'!M400+'O7 Amortization'!M473+'O7 Amortization'!M546)</f>
        <v>3462.2180372076464</v>
      </c>
      <c r="K15" s="692">
        <f>IF(ISERROR('O7 Amortization'!N327+'O7 Amortization'!N400+'O7 Amortization'!N473+'O7 Amortization'!N546), "-", 'O7 Amortization'!N327+'O7 Amortization'!N400+'O7 Amortization'!N473+'O7 Amortization'!N546)</f>
        <v>0</v>
      </c>
      <c r="L15" s="692">
        <f>IF(ISERROR('O7 Amortization'!O327+'O7 Amortization'!O400+'O7 Amortization'!O473+'O7 Amortization'!O546), "-", 'O7 Amortization'!O327+'O7 Amortization'!O400+'O7 Amortization'!O473+'O7 Amortization'!O546)</f>
        <v>35.032427686565121</v>
      </c>
      <c r="M15" s="692">
        <f>IF(ISERROR('O7 Amortization'!P327+'O7 Amortization'!P400+'O7 Amortization'!P473+'O7 Amortization'!P546), "-", 'O7 Amortization'!P327+'O7 Amortization'!P400+'O7 Amortization'!P473+'O7 Amortization'!P546)</f>
        <v>0</v>
      </c>
      <c r="N15" s="692">
        <f>IF(ISERROR('O7 Amortization'!Q327+'O7 Amortization'!Q400+'O7 Amortization'!Q473+'O7 Amortization'!Q546), "-", 'O7 Amortization'!Q327+'O7 Amortization'!Q400+'O7 Amortization'!Q473+'O7 Amortization'!Q546)</f>
        <v>0</v>
      </c>
      <c r="O15" s="692">
        <f>IF(ISERROR('O7 Amortization'!R327+'O7 Amortization'!R400+'O7 Amortization'!R473+'O7 Amortization'!R546), "-", 'O7 Amortization'!R327+'O7 Amortization'!R400+'O7 Amortization'!R473+'O7 Amortization'!R546)</f>
        <v>0</v>
      </c>
      <c r="P15" s="692">
        <f>IF(ISERROR('O7 Amortization'!S327+'O7 Amortization'!S400+'O7 Amortization'!S473+'O7 Amortization'!S546), "-", 'O7 Amortization'!S327+'O7 Amortization'!S400+'O7 Amortization'!S473+'O7 Amortization'!S546)</f>
        <v>0</v>
      </c>
      <c r="Q15" s="692">
        <f>IF(ISERROR('O7 Amortization'!T327+'O7 Amortization'!T400+'O7 Amortization'!T473+'O7 Amortization'!T546), "-", 'O7 Amortization'!T327+'O7 Amortization'!T400+'O7 Amortization'!T473+'O7 Amortization'!T546)</f>
        <v>0</v>
      </c>
      <c r="R15" s="692">
        <f>IF(ISERROR('O7 Amortization'!U327+'O7 Amortization'!U400+'O7 Amortization'!U473+'O7 Amortization'!U546), "-", 'O7 Amortization'!U327+'O7 Amortization'!U400+'O7 Amortization'!U473+'O7 Amortization'!U546)</f>
        <v>0</v>
      </c>
      <c r="S15" s="692">
        <f>IF(ISERROR('O7 Amortization'!V327+'O7 Amortization'!V400+'O7 Amortization'!V473+'O7 Amortization'!V546), "-", 'O7 Amortization'!V327+'O7 Amortization'!V400+'O7 Amortization'!V473+'O7 Amortization'!V546)</f>
        <v>0</v>
      </c>
      <c r="T15" s="692">
        <f>IF(ISERROR('O7 Amortization'!W327+'O7 Amortization'!W400+'O7 Amortization'!W473+'O7 Amortization'!W546), "-", 'O7 Amortization'!W327+'O7 Amortization'!W400+'O7 Amortization'!W473+'O7 Amortization'!W546)</f>
        <v>0</v>
      </c>
      <c r="U15" s="692">
        <f>IF(ISERROR('O7 Amortization'!X327+'O7 Amortization'!X400+'O7 Amortization'!X473+'O7 Amortization'!X546), "-", 'O7 Amortization'!X327+'O7 Amortization'!X400+'O7 Amortization'!X473+'O7 Amortization'!X546)</f>
        <v>0</v>
      </c>
      <c r="V15" s="692">
        <f>IF(ISERROR('O7 Amortization'!Y327+'O7 Amortization'!Y400+'O7 Amortization'!Y473+'O7 Amortization'!Y546), "-", 'O7 Amortization'!Y327+'O7 Amortization'!Y400+'O7 Amortization'!Y473+'O7 Amortization'!Y546)</f>
        <v>0</v>
      </c>
      <c r="W15" s="693">
        <f>IF(ISERROR('O7 Amortization'!Z327+'O7 Amortization'!Z400+'O7 Amortization'!Z473+'O7 Amortization'!Z546), "-", 'O7 Amortization'!Z327+'O7 Amortization'!Z400+'O7 Amortization'!Z473+'O7 Amortization'!Z546)</f>
        <v>0</v>
      </c>
      <c r="X15" s="694"/>
    </row>
    <row r="16" spans="1:25" s="581" customFormat="1" ht="12.75" x14ac:dyDescent="0.2">
      <c r="A16" s="731"/>
      <c r="B16" s="755" t="s">
        <v>1517</v>
      </c>
      <c r="C16" s="695">
        <f t="shared" si="0"/>
        <v>338547.86550000007</v>
      </c>
      <c r="D16" s="597">
        <f>IF(ISERROR('O7 Amortization'!G331+'O7 Amortization'!G404+'O7 Amortization'!G477+'O7 Amortization'!G550), "-", 'O7 Amortization'!G331+'O7 Amortization'!G404+'O7 Amortization'!G477+'O7 Amortization'!G550)</f>
        <v>149446.34451169448</v>
      </c>
      <c r="E16" s="597">
        <f>IF(ISERROR('O7 Amortization'!H331+'O7 Amortization'!H404+'O7 Amortization'!H477+'O7 Amortization'!H550), "-", 'O7 Amortization'!H331+'O7 Amortization'!H404+'O7 Amortization'!H477+'O7 Amortization'!H550)</f>
        <v>61328.862907932948</v>
      </c>
      <c r="F16" s="597">
        <f>IF(ISERROR('O7 Amortization'!I331+'O7 Amortization'!I404+'O7 Amortization'!I477+'O7 Amortization'!I550), "-", 'O7 Amortization'!I331+'O7 Amortization'!I404+'O7 Amortization'!I477+'O7 Amortization'!I550)</f>
        <v>124682.12166382174</v>
      </c>
      <c r="G16" s="597">
        <f>IF(ISERROR('O7 Amortization'!J331+'O7 Amortization'!J404+'O7 Amortization'!J477+'O7 Amortization'!J550), "-", 'O7 Amortization'!J331+'O7 Amortization'!J404+'O7 Amortization'!J477+'O7 Amortization'!J550)</f>
        <v>0</v>
      </c>
      <c r="H16" s="597">
        <f>IF(ISERROR('O7 Amortization'!K331+'O7 Amortization'!K404+'O7 Amortization'!K477+'O7 Amortization'!K550), "-", 'O7 Amortization'!K331+'O7 Amortization'!K404+'O7 Amortization'!K477+'O7 Amortization'!K550)</f>
        <v>0</v>
      </c>
      <c r="I16" s="597">
        <f>IF(ISERROR('O7 Amortization'!L331+'O7 Amortization'!L404+'O7 Amortization'!L477+'O7 Amortization'!L550), "-", 'O7 Amortization'!L331+'O7 Amortization'!L404+'O7 Amortization'!L477+'O7 Amortization'!L550)</f>
        <v>0</v>
      </c>
      <c r="J16" s="597">
        <f>IF(ISERROR('O7 Amortization'!M331+'O7 Amortization'!M404+'O7 Amortization'!M477+'O7 Amortization'!M550), "-", 'O7 Amortization'!M331+'O7 Amortization'!M404+'O7 Amortization'!M477+'O7 Amortization'!M550)</f>
        <v>3059.5780981197845</v>
      </c>
      <c r="K16" s="597">
        <f>IF(ISERROR('O7 Amortization'!N331+'O7 Amortization'!N404+'O7 Amortization'!N477+'O7 Amortization'!N550), "-", 'O7 Amortization'!N331+'O7 Amortization'!N404+'O7 Amortization'!N477+'O7 Amortization'!N550)</f>
        <v>0</v>
      </c>
      <c r="L16" s="597">
        <f>IF(ISERROR('O7 Amortization'!O331+'O7 Amortization'!O404+'O7 Amortization'!O477+'O7 Amortization'!O550), "-", 'O7 Amortization'!O331+'O7 Amortization'!O404+'O7 Amortization'!O477+'O7 Amortization'!O550)</f>
        <v>30.95831843110215</v>
      </c>
      <c r="M16" s="597">
        <f>IF(ISERROR('O7 Amortization'!P331+'O7 Amortization'!P404+'O7 Amortization'!P477+'O7 Amortization'!P550), "-", 'O7 Amortization'!P331+'O7 Amortization'!P404+'O7 Amortization'!P477+'O7 Amortization'!P550)</f>
        <v>0</v>
      </c>
      <c r="N16" s="597">
        <f>IF(ISERROR('O7 Amortization'!Q331+'O7 Amortization'!Q404+'O7 Amortization'!Q477+'O7 Amortization'!Q550), "-", 'O7 Amortization'!Q331+'O7 Amortization'!Q404+'O7 Amortization'!Q477+'O7 Amortization'!Q550)</f>
        <v>0</v>
      </c>
      <c r="O16" s="597">
        <f>IF(ISERROR('O7 Amortization'!R331+'O7 Amortization'!R404+'O7 Amortization'!R477+'O7 Amortization'!R550), "-", 'O7 Amortization'!R331+'O7 Amortization'!R404+'O7 Amortization'!R477+'O7 Amortization'!R550)</f>
        <v>0</v>
      </c>
      <c r="P16" s="597">
        <f>IF(ISERROR('O7 Amortization'!S331+'O7 Amortization'!S404+'O7 Amortization'!S477+'O7 Amortization'!S550), "-", 'O7 Amortization'!S331+'O7 Amortization'!S404+'O7 Amortization'!S477+'O7 Amortization'!S550)</f>
        <v>0</v>
      </c>
      <c r="Q16" s="597">
        <f>IF(ISERROR('O7 Amortization'!T331+'O7 Amortization'!T404+'O7 Amortization'!T477+'O7 Amortization'!T550), "-", 'O7 Amortization'!T331+'O7 Amortization'!T404+'O7 Amortization'!T477+'O7 Amortization'!T550)</f>
        <v>0</v>
      </c>
      <c r="R16" s="597">
        <f>IF(ISERROR('O7 Amortization'!U331+'O7 Amortization'!U404+'O7 Amortization'!U477+'O7 Amortization'!U550), "-", 'O7 Amortization'!U331+'O7 Amortization'!U404+'O7 Amortization'!U477+'O7 Amortization'!U550)</f>
        <v>0</v>
      </c>
      <c r="S16" s="597">
        <f>IF(ISERROR('O7 Amortization'!V331+'O7 Amortization'!V404+'O7 Amortization'!V477+'O7 Amortization'!V550), "-", 'O7 Amortization'!V331+'O7 Amortization'!V404+'O7 Amortization'!V477+'O7 Amortization'!V550)</f>
        <v>0</v>
      </c>
      <c r="T16" s="597">
        <f>IF(ISERROR('O7 Amortization'!W331+'O7 Amortization'!W404+'O7 Amortization'!W477+'O7 Amortization'!W550), "-", 'O7 Amortization'!W331+'O7 Amortization'!W404+'O7 Amortization'!W477+'O7 Amortization'!W550)</f>
        <v>0</v>
      </c>
      <c r="U16" s="597">
        <f>IF(ISERROR('O7 Amortization'!X331+'O7 Amortization'!X404+'O7 Amortization'!X477+'O7 Amortization'!X550), "-", 'O7 Amortization'!X331+'O7 Amortization'!X404+'O7 Amortization'!X477+'O7 Amortization'!X550)</f>
        <v>0</v>
      </c>
      <c r="V16" s="597">
        <f>IF(ISERROR('O7 Amortization'!Y331+'O7 Amortization'!Y404+'O7 Amortization'!Y477+'O7 Amortization'!Y550), "-", 'O7 Amortization'!Y331+'O7 Amortization'!Y404+'O7 Amortization'!Y477+'O7 Amortization'!Y550)</f>
        <v>0</v>
      </c>
      <c r="W16" s="598">
        <f>IF(ISERROR('O7 Amortization'!Z331+'O7 Amortization'!Z404+'O7 Amortization'!Z477+'O7 Amortization'!Z550), "-", 'O7 Amortization'!Z331+'O7 Amortization'!Z404+'O7 Amortization'!Z477+'O7 Amortization'!Z550)</f>
        <v>0</v>
      </c>
      <c r="X16" s="694"/>
    </row>
    <row r="17" spans="1:24" s="581" customFormat="1" ht="12.75" x14ac:dyDescent="0.2">
      <c r="A17" s="731"/>
      <c r="B17" s="755" t="s">
        <v>1518</v>
      </c>
      <c r="C17" s="695">
        <f t="shared" si="0"/>
        <v>155087.88750000004</v>
      </c>
      <c r="D17" s="597">
        <f>IF(ISERROR('O7 Amortization'!G335+'O7 Amortization'!G408+'O7 Amortization'!G481+'O7 Amortization'!G554), "-", 'O7 Amortization'!G335+'O7 Amortization'!G408+'O7 Amortization'!G481+'O7 Amortization'!G554)</f>
        <v>68460.977683865844</v>
      </c>
      <c r="E17" s="597">
        <f>IF(ISERROR('O7 Amortization'!H335+'O7 Amortization'!H408+'O7 Amortization'!H481+'O7 Amortization'!H554), "-", 'O7 Amortization'!H335+'O7 Amortization'!H408+'O7 Amortization'!H481+'O7 Amortization'!H554)</f>
        <v>28094.59092917668</v>
      </c>
      <c r="F17" s="597">
        <f>IF(ISERROR('O7 Amortization'!I335+'O7 Amortization'!I408+'O7 Amortization'!I481+'O7 Amortization'!I554), "-", 'O7 Amortization'!I335+'O7 Amortization'!I408+'O7 Amortization'!I481+'O7 Amortization'!I554)</f>
        <v>57116.552276298717</v>
      </c>
      <c r="G17" s="597">
        <f>IF(ISERROR('O7 Amortization'!J335+'O7 Amortization'!J408+'O7 Amortization'!J481+'O7 Amortization'!J554), "-", 'O7 Amortization'!J335+'O7 Amortization'!J408+'O7 Amortization'!J481+'O7 Amortization'!J554)</f>
        <v>0</v>
      </c>
      <c r="H17" s="597">
        <f>IF(ISERROR('O7 Amortization'!K335+'O7 Amortization'!K408+'O7 Amortization'!K481+'O7 Amortization'!K554), "-", 'O7 Amortization'!K335+'O7 Amortization'!K408+'O7 Amortization'!K481+'O7 Amortization'!K554)</f>
        <v>0</v>
      </c>
      <c r="I17" s="597">
        <f>IF(ISERROR('O7 Amortization'!L335+'O7 Amortization'!L408+'O7 Amortization'!L481+'O7 Amortization'!L554), "-", 'O7 Amortization'!L335+'O7 Amortization'!L408+'O7 Amortization'!L481+'O7 Amortization'!L554)</f>
        <v>0</v>
      </c>
      <c r="J17" s="597">
        <f>IF(ISERROR('O7 Amortization'!M335+'O7 Amortization'!M408+'O7 Amortization'!M481+'O7 Amortization'!M554), "-", 'O7 Amortization'!M335+'O7 Amortization'!M408+'O7 Amortization'!M481+'O7 Amortization'!M554)</f>
        <v>1401.5846863422776</v>
      </c>
      <c r="K17" s="597">
        <f>IF(ISERROR('O7 Amortization'!N335+'O7 Amortization'!N408+'O7 Amortization'!N481+'O7 Amortization'!N554), "-", 'O7 Amortization'!N335+'O7 Amortization'!N408+'O7 Amortization'!N481+'O7 Amortization'!N554)</f>
        <v>0</v>
      </c>
      <c r="L17" s="597">
        <f>IF(ISERROR('O7 Amortization'!O335+'O7 Amortization'!O408+'O7 Amortization'!O481+'O7 Amortization'!O554), "-", 'O7 Amortization'!O335+'O7 Amortization'!O408+'O7 Amortization'!O481+'O7 Amortization'!O554)</f>
        <v>14.181924316495051</v>
      </c>
      <c r="M17" s="597">
        <f>IF(ISERROR('O7 Amortization'!P335+'O7 Amortization'!P408+'O7 Amortization'!P481+'O7 Amortization'!P554), "-", 'O7 Amortization'!P335+'O7 Amortization'!P408+'O7 Amortization'!P481+'O7 Amortization'!P554)</f>
        <v>0</v>
      </c>
      <c r="N17" s="597">
        <f>IF(ISERROR('O7 Amortization'!Q335+'O7 Amortization'!Q408+'O7 Amortization'!Q481+'O7 Amortization'!Q554), "-", 'O7 Amortization'!Q335+'O7 Amortization'!Q408+'O7 Amortization'!Q481+'O7 Amortization'!Q554)</f>
        <v>0</v>
      </c>
      <c r="O17" s="597">
        <f>IF(ISERROR('O7 Amortization'!R335+'O7 Amortization'!R408+'O7 Amortization'!R481+'O7 Amortization'!R554), "-", 'O7 Amortization'!R335+'O7 Amortization'!R408+'O7 Amortization'!R481+'O7 Amortization'!R554)</f>
        <v>0</v>
      </c>
      <c r="P17" s="597">
        <f>IF(ISERROR('O7 Amortization'!S335+'O7 Amortization'!S408+'O7 Amortization'!S481+'O7 Amortization'!S554), "-", 'O7 Amortization'!S335+'O7 Amortization'!S408+'O7 Amortization'!S481+'O7 Amortization'!S554)</f>
        <v>0</v>
      </c>
      <c r="Q17" s="597">
        <f>IF(ISERROR('O7 Amortization'!T335+'O7 Amortization'!T408+'O7 Amortization'!T481+'O7 Amortization'!T554), "-", 'O7 Amortization'!T335+'O7 Amortization'!T408+'O7 Amortization'!T481+'O7 Amortization'!T554)</f>
        <v>0</v>
      </c>
      <c r="R17" s="597">
        <f>IF(ISERROR('O7 Amortization'!U335+'O7 Amortization'!U408+'O7 Amortization'!U481+'O7 Amortization'!U554), "-", 'O7 Amortization'!U335+'O7 Amortization'!U408+'O7 Amortization'!U481+'O7 Amortization'!U554)</f>
        <v>0</v>
      </c>
      <c r="S17" s="597">
        <f>IF(ISERROR('O7 Amortization'!V335+'O7 Amortization'!V408+'O7 Amortization'!V481+'O7 Amortization'!V554), "-", 'O7 Amortization'!V335+'O7 Amortization'!V408+'O7 Amortization'!V481+'O7 Amortization'!V554)</f>
        <v>0</v>
      </c>
      <c r="T17" s="597">
        <f>IF(ISERROR('O7 Amortization'!W335+'O7 Amortization'!W408+'O7 Amortization'!W481+'O7 Amortization'!W554), "-", 'O7 Amortization'!W335+'O7 Amortization'!W408+'O7 Amortization'!W481+'O7 Amortization'!W554)</f>
        <v>0</v>
      </c>
      <c r="U17" s="597">
        <f>IF(ISERROR('O7 Amortization'!X335+'O7 Amortization'!X408+'O7 Amortization'!X481+'O7 Amortization'!X554), "-", 'O7 Amortization'!X335+'O7 Amortization'!X408+'O7 Amortization'!X481+'O7 Amortization'!X554)</f>
        <v>0</v>
      </c>
      <c r="V17" s="597">
        <f>IF(ISERROR('O7 Amortization'!Y335+'O7 Amortization'!Y408+'O7 Amortization'!Y481+'O7 Amortization'!Y554), "-", 'O7 Amortization'!Y335+'O7 Amortization'!Y408+'O7 Amortization'!Y481+'O7 Amortization'!Y554)</f>
        <v>0</v>
      </c>
      <c r="W17" s="598">
        <f>IF(ISERROR('O7 Amortization'!Z335+'O7 Amortization'!Z408+'O7 Amortization'!Z481+'O7 Amortization'!Z554), "-", 'O7 Amortization'!Z335+'O7 Amortization'!Z408+'O7 Amortization'!Z481+'O7 Amortization'!Z554)</f>
        <v>0</v>
      </c>
      <c r="X17" s="694"/>
    </row>
    <row r="18" spans="1:24" s="581" customFormat="1" ht="12.75" x14ac:dyDescent="0.2">
      <c r="A18" s="731"/>
      <c r="B18" s="755" t="s">
        <v>1519</v>
      </c>
      <c r="C18" s="695">
        <f t="shared" si="0"/>
        <v>91881.500749999992</v>
      </c>
      <c r="D18" s="597">
        <f>IF(ISERROR('O7 Amortization'!G339+'O7 Amortization'!G412+'O7 Amortization'!G485+'O7 Amortization'!G558), "-", 'O7 Amortization'!G339+'O7 Amortization'!G412+'O7 Amortization'!G485+'O7 Amortization'!G558)</f>
        <v>40559.565764965701</v>
      </c>
      <c r="E18" s="597">
        <f>IF(ISERROR('O7 Amortization'!H339+'O7 Amortization'!H412+'O7 Amortization'!H485+'O7 Amortization'!H558), "-", 'O7 Amortization'!H339+'O7 Amortization'!H412+'O7 Amortization'!H485+'O7 Amortization'!H558)</f>
        <v>16644.582753311992</v>
      </c>
      <c r="F18" s="597">
        <f>IF(ISERROR('O7 Amortization'!I339+'O7 Amortization'!I412+'O7 Amortization'!I485+'O7 Amortization'!I558), "-", 'O7 Amortization'!I339+'O7 Amortization'!I412+'O7 Amortization'!I485+'O7 Amortization'!I558)</f>
        <v>33838.584208016597</v>
      </c>
      <c r="G18" s="597">
        <f>IF(ISERROR('O7 Amortization'!J339+'O7 Amortization'!J412+'O7 Amortization'!J485+'O7 Amortization'!J558), "-", 'O7 Amortization'!J339+'O7 Amortization'!J412+'O7 Amortization'!J485+'O7 Amortization'!J558)</f>
        <v>0</v>
      </c>
      <c r="H18" s="597">
        <f>IF(ISERROR('O7 Amortization'!K339+'O7 Amortization'!K412+'O7 Amortization'!K485+'O7 Amortization'!K558), "-", 'O7 Amortization'!K339+'O7 Amortization'!K412+'O7 Amortization'!K485+'O7 Amortization'!K558)</f>
        <v>0</v>
      </c>
      <c r="I18" s="597">
        <f>IF(ISERROR('O7 Amortization'!L339+'O7 Amortization'!L412+'O7 Amortization'!L485+'O7 Amortization'!L558), "-", 'O7 Amortization'!L339+'O7 Amortization'!L412+'O7 Amortization'!L485+'O7 Amortization'!L558)</f>
        <v>0</v>
      </c>
      <c r="J18" s="597">
        <f>IF(ISERROR('O7 Amortization'!M339+'O7 Amortization'!M412+'O7 Amortization'!M485+'O7 Amortization'!M558), "-", 'O7 Amortization'!M339+'O7 Amortization'!M412+'O7 Amortization'!M485+'O7 Amortization'!M558)</f>
        <v>830.36597174196788</v>
      </c>
      <c r="K18" s="597">
        <f>IF(ISERROR('O7 Amortization'!N339+'O7 Amortization'!N412+'O7 Amortization'!N485+'O7 Amortization'!N558), "-", 'O7 Amortization'!N339+'O7 Amortization'!N412+'O7 Amortization'!N485+'O7 Amortization'!N558)</f>
        <v>0</v>
      </c>
      <c r="L18" s="597">
        <f>IF(ISERROR('O7 Amortization'!O339+'O7 Amortization'!O412+'O7 Amortization'!O485+'O7 Amortization'!O558), "-", 'O7 Amortization'!O339+'O7 Amortization'!O412+'O7 Amortization'!O485+'O7 Amortization'!O558)</f>
        <v>8.4020519637452882</v>
      </c>
      <c r="M18" s="597">
        <f>IF(ISERROR('O7 Amortization'!P339+'O7 Amortization'!P412+'O7 Amortization'!P485+'O7 Amortization'!P558), "-", 'O7 Amortization'!P339+'O7 Amortization'!P412+'O7 Amortization'!P485+'O7 Amortization'!P558)</f>
        <v>0</v>
      </c>
      <c r="N18" s="597">
        <f>IF(ISERROR('O7 Amortization'!Q339+'O7 Amortization'!Q412+'O7 Amortization'!Q485+'O7 Amortization'!Q558), "-", 'O7 Amortization'!Q339+'O7 Amortization'!Q412+'O7 Amortization'!Q485+'O7 Amortization'!Q558)</f>
        <v>0</v>
      </c>
      <c r="O18" s="597">
        <f>IF(ISERROR('O7 Amortization'!R339+'O7 Amortization'!R412+'O7 Amortization'!R485+'O7 Amortization'!R558), "-", 'O7 Amortization'!R339+'O7 Amortization'!R412+'O7 Amortization'!R485+'O7 Amortization'!R558)</f>
        <v>0</v>
      </c>
      <c r="P18" s="597">
        <f>IF(ISERROR('O7 Amortization'!S339+'O7 Amortization'!S412+'O7 Amortization'!S485+'O7 Amortization'!S558), "-", 'O7 Amortization'!S339+'O7 Amortization'!S412+'O7 Amortization'!S485+'O7 Amortization'!S558)</f>
        <v>0</v>
      </c>
      <c r="Q18" s="597">
        <f>IF(ISERROR('O7 Amortization'!T339+'O7 Amortization'!T412+'O7 Amortization'!T485+'O7 Amortization'!T558), "-", 'O7 Amortization'!T339+'O7 Amortization'!T412+'O7 Amortization'!T485+'O7 Amortization'!T558)</f>
        <v>0</v>
      </c>
      <c r="R18" s="597">
        <f>IF(ISERROR('O7 Amortization'!U339+'O7 Amortization'!U412+'O7 Amortization'!U485+'O7 Amortization'!U558), "-", 'O7 Amortization'!U339+'O7 Amortization'!U412+'O7 Amortization'!U485+'O7 Amortization'!U558)</f>
        <v>0</v>
      </c>
      <c r="S18" s="597">
        <f>IF(ISERROR('O7 Amortization'!V339+'O7 Amortization'!V412+'O7 Amortization'!V485+'O7 Amortization'!V558), "-", 'O7 Amortization'!V339+'O7 Amortization'!V412+'O7 Amortization'!V485+'O7 Amortization'!V558)</f>
        <v>0</v>
      </c>
      <c r="T18" s="597">
        <f>IF(ISERROR('O7 Amortization'!W339+'O7 Amortization'!W412+'O7 Amortization'!W485+'O7 Amortization'!W558), "-", 'O7 Amortization'!W339+'O7 Amortization'!W412+'O7 Amortization'!W485+'O7 Amortization'!W558)</f>
        <v>0</v>
      </c>
      <c r="U18" s="597">
        <f>IF(ISERROR('O7 Amortization'!X339+'O7 Amortization'!X412+'O7 Amortization'!X485+'O7 Amortization'!X558), "-", 'O7 Amortization'!X339+'O7 Amortization'!X412+'O7 Amortization'!X485+'O7 Amortization'!X558)</f>
        <v>0</v>
      </c>
      <c r="V18" s="597">
        <f>IF(ISERROR('O7 Amortization'!Y339+'O7 Amortization'!Y412+'O7 Amortization'!Y485+'O7 Amortization'!Y558), "-", 'O7 Amortization'!Y339+'O7 Amortization'!Y412+'O7 Amortization'!Y485+'O7 Amortization'!Y558)</f>
        <v>0</v>
      </c>
      <c r="W18" s="598">
        <f>IF(ISERROR('O7 Amortization'!Z339+'O7 Amortization'!Z412+'O7 Amortization'!Z485+'O7 Amortization'!Z558), "-", 'O7 Amortization'!Z339+'O7 Amortization'!Z412+'O7 Amortization'!Z485+'O7 Amortization'!Z558)</f>
        <v>0</v>
      </c>
      <c r="X18" s="694"/>
    </row>
    <row r="19" spans="1:24" s="581" customFormat="1" ht="12.75" x14ac:dyDescent="0.2">
      <c r="A19" s="731"/>
      <c r="B19" s="755" t="s">
        <v>1480</v>
      </c>
      <c r="C19" s="695">
        <f t="shared" si="0"/>
        <v>162540.92215588639</v>
      </c>
      <c r="D19" s="694">
        <f t="shared" ref="D19:W19" si="1">IF(ISERROR(D38*(D58/D40)),0,D38*(D58/D40))</f>
        <v>71358.48959276083</v>
      </c>
      <c r="E19" s="694">
        <f t="shared" si="1"/>
        <v>29544.361266157572</v>
      </c>
      <c r="F19" s="694">
        <f t="shared" si="1"/>
        <v>60103.59720780098</v>
      </c>
      <c r="G19" s="694">
        <f t="shared" si="1"/>
        <v>0</v>
      </c>
      <c r="H19" s="694">
        <f t="shared" si="1"/>
        <v>0</v>
      </c>
      <c r="I19" s="694">
        <f t="shared" si="1"/>
        <v>0</v>
      </c>
      <c r="J19" s="694">
        <f t="shared" si="1"/>
        <v>1519.2433064974557</v>
      </c>
      <c r="K19" s="694">
        <f t="shared" si="1"/>
        <v>0</v>
      </c>
      <c r="L19" s="694">
        <f t="shared" si="1"/>
        <v>15.230782669536808</v>
      </c>
      <c r="M19" s="694">
        <f t="shared" si="1"/>
        <v>0</v>
      </c>
      <c r="N19" s="694">
        <f t="shared" si="1"/>
        <v>0</v>
      </c>
      <c r="O19" s="694">
        <f t="shared" si="1"/>
        <v>0</v>
      </c>
      <c r="P19" s="694">
        <f t="shared" si="1"/>
        <v>0</v>
      </c>
      <c r="Q19" s="694">
        <f t="shared" si="1"/>
        <v>0</v>
      </c>
      <c r="R19" s="694">
        <f t="shared" si="1"/>
        <v>0</v>
      </c>
      <c r="S19" s="694">
        <f t="shared" si="1"/>
        <v>0</v>
      </c>
      <c r="T19" s="694">
        <f t="shared" si="1"/>
        <v>0</v>
      </c>
      <c r="U19" s="694">
        <f t="shared" si="1"/>
        <v>0</v>
      </c>
      <c r="V19" s="694">
        <f t="shared" si="1"/>
        <v>0</v>
      </c>
      <c r="W19" s="582">
        <f t="shared" si="1"/>
        <v>0</v>
      </c>
      <c r="X19" s="694"/>
    </row>
    <row r="20" spans="1:24" s="581" customFormat="1" ht="12.75" x14ac:dyDescent="0.2">
      <c r="A20" s="731"/>
      <c r="B20" s="755" t="s">
        <v>1481</v>
      </c>
      <c r="C20" s="695">
        <f t="shared" si="0"/>
        <v>1006148.6628871348</v>
      </c>
      <c r="D20" s="694">
        <f t="shared" ref="D20:W20" si="2">IF(ISERROR((D51/(D51+D66+D72))*D86),0,(D51/(D51+D66+D72))*D86)</f>
        <v>440464.42073550605</v>
      </c>
      <c r="E20" s="694">
        <f t="shared" si="2"/>
        <v>180755.05401870914</v>
      </c>
      <c r="F20" s="694">
        <f t="shared" si="2"/>
        <v>374879.05996594788</v>
      </c>
      <c r="G20" s="694">
        <f t="shared" si="2"/>
        <v>0</v>
      </c>
      <c r="H20" s="694">
        <f t="shared" si="2"/>
        <v>0</v>
      </c>
      <c r="I20" s="694">
        <f t="shared" si="2"/>
        <v>0</v>
      </c>
      <c r="J20" s="694">
        <f t="shared" si="2"/>
        <v>9958.8844644960263</v>
      </c>
      <c r="K20" s="694">
        <f t="shared" si="2"/>
        <v>0</v>
      </c>
      <c r="L20" s="694">
        <f t="shared" si="2"/>
        <v>91.243702475664762</v>
      </c>
      <c r="M20" s="694">
        <f t="shared" si="2"/>
        <v>0</v>
      </c>
      <c r="N20" s="694">
        <f t="shared" si="2"/>
        <v>0</v>
      </c>
      <c r="O20" s="694">
        <f t="shared" si="2"/>
        <v>0</v>
      </c>
      <c r="P20" s="694">
        <f t="shared" si="2"/>
        <v>0</v>
      </c>
      <c r="Q20" s="694">
        <f t="shared" si="2"/>
        <v>0</v>
      </c>
      <c r="R20" s="694">
        <f t="shared" si="2"/>
        <v>0</v>
      </c>
      <c r="S20" s="694">
        <f t="shared" si="2"/>
        <v>0</v>
      </c>
      <c r="T20" s="694">
        <f t="shared" si="2"/>
        <v>0</v>
      </c>
      <c r="U20" s="694">
        <f t="shared" si="2"/>
        <v>0</v>
      </c>
      <c r="V20" s="694">
        <f t="shared" si="2"/>
        <v>0</v>
      </c>
      <c r="W20" s="582">
        <f t="shared" si="2"/>
        <v>0</v>
      </c>
      <c r="X20" s="694"/>
    </row>
    <row r="21" spans="1:24" s="694" customFormat="1" ht="12.75" x14ac:dyDescent="0.2">
      <c r="A21" s="696"/>
      <c r="B21" s="755" t="s">
        <v>719</v>
      </c>
      <c r="C21" s="695">
        <f t="shared" si="0"/>
        <v>1060738.2968193037</v>
      </c>
      <c r="D21" s="694">
        <f t="shared" ref="D21:W21" si="3">IF(ISERROR(D95/D97*D93),0, D95/D97*D93)</f>
        <v>468245.3416419655</v>
      </c>
      <c r="E21" s="694">
        <f t="shared" si="3"/>
        <v>192155.61584104967</v>
      </c>
      <c r="F21" s="694">
        <f t="shared" si="3"/>
        <v>390654.06949818594</v>
      </c>
      <c r="G21" s="694">
        <f t="shared" si="3"/>
        <v>0</v>
      </c>
      <c r="H21" s="694">
        <f t="shared" si="3"/>
        <v>0</v>
      </c>
      <c r="I21" s="694">
        <f t="shared" si="3"/>
        <v>0</v>
      </c>
      <c r="J21" s="694">
        <f t="shared" si="3"/>
        <v>9586.271223397287</v>
      </c>
      <c r="K21" s="694">
        <f t="shared" si="3"/>
        <v>0</v>
      </c>
      <c r="L21" s="694">
        <f t="shared" si="3"/>
        <v>96.998614705479369</v>
      </c>
      <c r="M21" s="694">
        <f t="shared" si="3"/>
        <v>0</v>
      </c>
      <c r="N21" s="694">
        <f t="shared" si="3"/>
        <v>0</v>
      </c>
      <c r="O21" s="694">
        <f t="shared" si="3"/>
        <v>0</v>
      </c>
      <c r="P21" s="694">
        <f t="shared" si="3"/>
        <v>0</v>
      </c>
      <c r="Q21" s="694">
        <f t="shared" si="3"/>
        <v>0</v>
      </c>
      <c r="R21" s="694">
        <f t="shared" si="3"/>
        <v>0</v>
      </c>
      <c r="S21" s="694">
        <f t="shared" si="3"/>
        <v>0</v>
      </c>
      <c r="T21" s="694">
        <f t="shared" si="3"/>
        <v>0</v>
      </c>
      <c r="U21" s="694">
        <f t="shared" si="3"/>
        <v>0</v>
      </c>
      <c r="V21" s="694">
        <f t="shared" si="3"/>
        <v>0</v>
      </c>
      <c r="W21" s="582">
        <f t="shared" si="3"/>
        <v>0</v>
      </c>
    </row>
    <row r="22" spans="1:24" s="694" customFormat="1" ht="12.75" x14ac:dyDescent="0.2">
      <c r="A22" s="696"/>
      <c r="B22" s="755" t="s">
        <v>1482</v>
      </c>
      <c r="C22" s="695">
        <f t="shared" si="0"/>
        <v>491947.16422892787</v>
      </c>
      <c r="D22" s="694">
        <f t="shared" ref="D22:W22" si="4">IF(ISERROR(SUM(D20:D21)/D44*D42),0,SUM(D20:D20)/D44*D42)</f>
        <v>212337.341870798</v>
      </c>
      <c r="E22" s="694">
        <f t="shared" si="4"/>
        <v>88354.727965748156</v>
      </c>
      <c r="F22" s="694">
        <f t="shared" si="4"/>
        <v>186432.88341619834</v>
      </c>
      <c r="G22" s="694">
        <f t="shared" si="4"/>
        <v>0</v>
      </c>
      <c r="H22" s="694">
        <f t="shared" si="4"/>
        <v>0</v>
      </c>
      <c r="I22" s="694">
        <f t="shared" si="4"/>
        <v>0</v>
      </c>
      <c r="J22" s="694">
        <f t="shared" si="4"/>
        <v>4778.6292352496484</v>
      </c>
      <c r="K22" s="694">
        <f t="shared" si="4"/>
        <v>0</v>
      </c>
      <c r="L22" s="694">
        <f t="shared" si="4"/>
        <v>43.581740933714208</v>
      </c>
      <c r="M22" s="694">
        <f t="shared" si="4"/>
        <v>0</v>
      </c>
      <c r="N22" s="694">
        <f t="shared" si="4"/>
        <v>0</v>
      </c>
      <c r="O22" s="694">
        <f t="shared" si="4"/>
        <v>0</v>
      </c>
      <c r="P22" s="694">
        <f t="shared" si="4"/>
        <v>0</v>
      </c>
      <c r="Q22" s="694">
        <f t="shared" si="4"/>
        <v>0</v>
      </c>
      <c r="R22" s="694">
        <f t="shared" si="4"/>
        <v>0</v>
      </c>
      <c r="S22" s="694">
        <f t="shared" si="4"/>
        <v>0</v>
      </c>
      <c r="T22" s="694">
        <f t="shared" si="4"/>
        <v>0</v>
      </c>
      <c r="U22" s="694">
        <f t="shared" si="4"/>
        <v>0</v>
      </c>
      <c r="V22" s="694">
        <f t="shared" si="4"/>
        <v>0</v>
      </c>
      <c r="W22" s="582">
        <f t="shared" si="4"/>
        <v>0</v>
      </c>
    </row>
    <row r="23" spans="1:24" s="694" customFormat="1" ht="12.75" x14ac:dyDescent="0.2">
      <c r="A23" s="696"/>
      <c r="B23" s="755" t="s">
        <v>1483</v>
      </c>
      <c r="C23" s="695">
        <f t="shared" si="0"/>
        <v>86482.19273946312</v>
      </c>
      <c r="D23" s="694">
        <f>IF(ISERROR('O4 Summary by Class &amp; Accounts'!E209*D60/(D36+D40)),0,('O4 Summary by Class &amp; Accounts'!E209*D60/(D36+D40)))</f>
        <v>38176.130725800031</v>
      </c>
      <c r="E23" s="694">
        <f>IF(ISERROR('O4 Summary by Class &amp; Accounts'!F209*E60/(E36+E40)),0,('O4 Summary by Class &amp; Accounts'!F209*E60/(E36+E40)))</f>
        <v>15666.483481332023</v>
      </c>
      <c r="F23" s="694">
        <f>IF(ISERROR('O4 Summary by Class &amp; Accounts'!G209*F60/(F36+F40)),0,('O4 Summary by Class &amp; Accounts'!G209*F60/(F36+F40)))</f>
        <v>31850.099722149393</v>
      </c>
      <c r="G23" s="694">
        <f>IF(ISERROR('O4 Summary by Class &amp; Accounts'!H209*G60/(G36+G40)),0,('O4 Summary by Class &amp; Accounts'!H209*G60/(G36+G40)))</f>
        <v>0</v>
      </c>
      <c r="H23" s="694">
        <f>IF(ISERROR('O4 Summary by Class &amp; Accounts'!I209*H60/(H36+H40)),0,('O4 Summary by Class &amp; Accounts'!I209*H60/(H36+H40)))</f>
        <v>0</v>
      </c>
      <c r="I23" s="694">
        <f>IF(ISERROR('O4 Summary by Class &amp; Accounts'!J209*I60/(I36+I40)),0,('O4 Summary by Class &amp; Accounts'!J209*I60/(I36+I40)))</f>
        <v>0</v>
      </c>
      <c r="J23" s="694">
        <f>IF(ISERROR('O4 Summary by Class &amp; Accounts'!K209*J60/(J36+J40)),0,('O4 Summary by Class &amp; Accounts'!K209*J60/(J36+J40)))</f>
        <v>781.57049489072995</v>
      </c>
      <c r="K23" s="694">
        <f>IF(ISERROR('O4 Summary by Class &amp; Accounts'!L209*K60/(K36+K40)),0,('O4 Summary by Class &amp; Accounts'!L209*K60/(K36+K40)))</f>
        <v>0</v>
      </c>
      <c r="L23" s="694">
        <f>IF(ISERROR('O4 Summary by Class &amp; Accounts'!M209*L60/(L36+L40)),0,('O4 Summary by Class &amp; Accounts'!M209*L60/(L36+L40)))</f>
        <v>7.9083152909385239</v>
      </c>
      <c r="M23" s="694">
        <f>IF(ISERROR('O4 Summary by Class &amp; Accounts'!N209*M60/(M36+M40)),0,('O4 Summary by Class &amp; Accounts'!N209*M60/(M36+M40)))</f>
        <v>0</v>
      </c>
      <c r="N23" s="694">
        <f>IF(ISERROR('O4 Summary by Class &amp; Accounts'!O209*N60/(N36+N40)),0,('O4 Summary by Class &amp; Accounts'!O209*N60/(N36+N40)))</f>
        <v>0</v>
      </c>
      <c r="O23" s="694">
        <f>IF(ISERROR('O4 Summary by Class &amp; Accounts'!P209*O60/(O36+O40)),0,('O4 Summary by Class &amp; Accounts'!P209*O60/(O36+O40)))</f>
        <v>0</v>
      </c>
      <c r="P23" s="694">
        <f>IF(ISERROR('O4 Summary by Class &amp; Accounts'!Q209*P60/(P36+P40)),0,('O4 Summary by Class &amp; Accounts'!Q209*P60/(P36+P40)))</f>
        <v>0</v>
      </c>
      <c r="Q23" s="694">
        <f>IF(ISERROR('O4 Summary by Class &amp; Accounts'!R209*Q60/(Q36+Q40)),0,('O4 Summary by Class &amp; Accounts'!R209*Q60/(Q36+Q40)))</f>
        <v>0</v>
      </c>
      <c r="R23" s="694">
        <f>IF(ISERROR('O4 Summary by Class &amp; Accounts'!S209*R60/(R36+R40)),0,('O4 Summary by Class &amp; Accounts'!S209*R60/(R36+R40)))</f>
        <v>0</v>
      </c>
      <c r="S23" s="694">
        <f>IF(ISERROR('O4 Summary by Class &amp; Accounts'!T209*S60/(S36+S40)),0,('O4 Summary by Class &amp; Accounts'!T209*S60/(S36+S40)))</f>
        <v>0</v>
      </c>
      <c r="T23" s="694">
        <f>IF(ISERROR('O4 Summary by Class &amp; Accounts'!U209*T60/(T36+T40)),0,('O4 Summary by Class &amp; Accounts'!U209*T60/(T36+T40)))</f>
        <v>0</v>
      </c>
      <c r="U23" s="694">
        <f>IF(ISERROR('O4 Summary by Class &amp; Accounts'!V209*U60/(U36+U40)),0,('O4 Summary by Class &amp; Accounts'!V209*U60/(U36+U40)))</f>
        <v>0</v>
      </c>
      <c r="V23" s="694">
        <f>IF(ISERROR('O4 Summary by Class &amp; Accounts'!W209*V60/(V36+V40)),0,('O4 Summary by Class &amp; Accounts'!W209*V60/(V36+V40)))</f>
        <v>0</v>
      </c>
      <c r="W23" s="582">
        <f>IF(ISERROR('O4 Summary by Class &amp; Accounts'!X209*W60/(W36+W40)),0,('O4 Summary by Class &amp; Accounts'!X209*W60/(W36+W40)))</f>
        <v>0</v>
      </c>
    </row>
    <row r="24" spans="1:24" s="694" customFormat="1" ht="12.75" x14ac:dyDescent="0.2">
      <c r="A24" s="696"/>
      <c r="B24" s="755" t="s">
        <v>1484</v>
      </c>
      <c r="C24" s="695">
        <f t="shared" si="0"/>
        <v>569094.04720712255</v>
      </c>
      <c r="D24" s="694">
        <f>IF(ISERROR('O4 Summary by Class &amp; Accounts'!E207*D60/(D36+D40)),0,('O4 Summary by Class &amp; Accounts'!E207*D60/(D36+D40)))</f>
        <v>251217.13561201037</v>
      </c>
      <c r="E24" s="694">
        <f>IF(ISERROR('O4 Summary by Class &amp; Accounts'!F207*E60/(E36+E40)),0,('O4 Summary by Class &amp; Accounts'!F207*E60/(E36+E40)))</f>
        <v>103092.92823731103</v>
      </c>
      <c r="F24" s="694">
        <f>IF(ISERROR('O4 Summary by Class &amp; Accounts'!G207*F60/(F36+F40)),0,('O4 Summary by Class &amp; Accounts'!G207*F60/(F36+F40)))</f>
        <v>209588.83650688725</v>
      </c>
      <c r="G24" s="694">
        <f>IF(ISERROR('O4 Summary by Class &amp; Accounts'!H207*G60/(G36+G40)),0,('O4 Summary by Class &amp; Accounts'!H207*G60/(G36+G40)))</f>
        <v>0</v>
      </c>
      <c r="H24" s="694">
        <f>IF(ISERROR('O4 Summary by Class &amp; Accounts'!I207*H60/(H36+H40)),0,('O4 Summary by Class &amp; Accounts'!I207*H60/(H36+H40)))</f>
        <v>0</v>
      </c>
      <c r="I24" s="694">
        <f>IF(ISERROR('O4 Summary by Class &amp; Accounts'!J207*I60/(I36+I40)),0,('O4 Summary by Class &amp; Accounts'!J207*I60/(I36+I40)))</f>
        <v>0</v>
      </c>
      <c r="J24" s="694">
        <f>IF(ISERROR('O4 Summary by Class &amp; Accounts'!K207*J60/(J36+J40)),0,('O4 Summary by Class &amp; Accounts'!K207*J60/(J36+J40)))</f>
        <v>5143.1063670530202</v>
      </c>
      <c r="K24" s="694">
        <f>IF(ISERROR('O4 Summary by Class &amp; Accounts'!L207*K60/(K36+K40)),0,('O4 Summary by Class &amp; Accounts'!L207*K60/(K36+K40)))</f>
        <v>0</v>
      </c>
      <c r="L24" s="694">
        <f>IF(ISERROR('O4 Summary by Class &amp; Accounts'!M207*L60/(L36+L40)),0,('O4 Summary by Class &amp; Accounts'!M207*L60/(L36+L40)))</f>
        <v>52.040483860864207</v>
      </c>
      <c r="M24" s="694">
        <f>IF(ISERROR('O4 Summary by Class &amp; Accounts'!N207*M60/(M36+M40)),0,('O4 Summary by Class &amp; Accounts'!N207*M60/(M36+M40)))</f>
        <v>0</v>
      </c>
      <c r="N24" s="694">
        <f>IF(ISERROR('O4 Summary by Class &amp; Accounts'!O207*N60/(N36+N40)),0,('O4 Summary by Class &amp; Accounts'!O207*N60/(N36+N40)))</f>
        <v>0</v>
      </c>
      <c r="O24" s="694">
        <f>IF(ISERROR('O4 Summary by Class &amp; Accounts'!P207*O60/(O36+O40)),0,('O4 Summary by Class &amp; Accounts'!P207*O60/(O36+O40)))</f>
        <v>0</v>
      </c>
      <c r="P24" s="694">
        <f>IF(ISERROR('O4 Summary by Class &amp; Accounts'!Q207*P60/(P36+P40)),0,('O4 Summary by Class &amp; Accounts'!Q207*P60/(P36+P40)))</f>
        <v>0</v>
      </c>
      <c r="Q24" s="694">
        <f>IF(ISERROR('O4 Summary by Class &amp; Accounts'!R207*Q60/(Q36+Q40)),0,('O4 Summary by Class &amp; Accounts'!R207*Q60/(Q36+Q40)))</f>
        <v>0</v>
      </c>
      <c r="R24" s="694">
        <f>IF(ISERROR('O4 Summary by Class &amp; Accounts'!S207*R60/(R36+R40)),0,('O4 Summary by Class &amp; Accounts'!S207*R60/(R36+R40)))</f>
        <v>0</v>
      </c>
      <c r="S24" s="694">
        <f>IF(ISERROR('O4 Summary by Class &amp; Accounts'!T207*S60/(S36+S40)),0,('O4 Summary by Class &amp; Accounts'!T207*S60/(S36+S40)))</f>
        <v>0</v>
      </c>
      <c r="T24" s="694">
        <f>IF(ISERROR('O4 Summary by Class &amp; Accounts'!U207*T60/(T36+T40)),0,('O4 Summary by Class &amp; Accounts'!U207*T60/(T36+T40)))</f>
        <v>0</v>
      </c>
      <c r="U24" s="694">
        <f>IF(ISERROR('O4 Summary by Class &amp; Accounts'!V207*U60/(U36+U40)),0,('O4 Summary by Class &amp; Accounts'!V207*U60/(U36+U40)))</f>
        <v>0</v>
      </c>
      <c r="V24" s="694">
        <f>IF(ISERROR('O4 Summary by Class &amp; Accounts'!W207*V60/(V36+V40)),0,('O4 Summary by Class &amp; Accounts'!W207*V60/(V36+V40)))</f>
        <v>0</v>
      </c>
      <c r="W24" s="582">
        <f>IF(ISERROR('O4 Summary by Class &amp; Accounts'!X207*W60/(W36+W40)),0,('O4 Summary by Class &amp; Accounts'!X207*W60/(W36+W40)))</f>
        <v>0</v>
      </c>
    </row>
    <row r="25" spans="1:24" s="694" customFormat="1" ht="12.75" x14ac:dyDescent="0.2">
      <c r="A25" s="696"/>
      <c r="B25" s="755" t="s">
        <v>1485</v>
      </c>
      <c r="C25" s="695">
        <f t="shared" si="0"/>
        <v>1034937.3067672752</v>
      </c>
      <c r="D25" s="694">
        <f>IF(ISERROR(D60/(D36+D40)*'O1 Revenue to cost|RR'!D38),0,D60/(D36+D40)*'O1 Revenue to cost|RR'!D38)</f>
        <v>456855.9221802195</v>
      </c>
      <c r="E25" s="694">
        <f>IF(ISERROR(E60/(E36+E40)*'O1 Revenue to cost|RR'!E38),0,E60/(E36+E40)*'O1 Revenue to cost|RR'!E38)</f>
        <v>187481.69660232443</v>
      </c>
      <c r="F25" s="694">
        <f>IF(ISERROR(F60/(F36+F40)*'O1 Revenue to cost|RR'!F38),0,F60/(F36+F40)*'O1 Revenue to cost|RR'!F38)</f>
        <v>381151.95027506497</v>
      </c>
      <c r="G25" s="694">
        <f>IF(ISERROR(G60/(G36+G40)*'O1 Revenue to cost|RR'!G38),0,G60/(G36+G40)*'O1 Revenue to cost|RR'!G38)</f>
        <v>0</v>
      </c>
      <c r="H25" s="694">
        <f>IF(ISERROR(H60/(H36+H40)*'O1 Revenue to cost|RR'!H38),0,H60/(H36+H40)*'O1 Revenue to cost|RR'!H38)</f>
        <v>0</v>
      </c>
      <c r="I25" s="694">
        <f>IF(ISERROR(I60/(I36+I40)*'O1 Revenue to cost|RR'!I38),0,I60/(I36+I40)*'O1 Revenue to cost|RR'!I38)</f>
        <v>0</v>
      </c>
      <c r="J25" s="694">
        <f>IF(ISERROR(J60/(J36+J40)*'O1 Revenue to cost|RR'!J38),0,J60/(J36+J40)*'O1 Revenue to cost|RR'!J38)</f>
        <v>9353.0984519299309</v>
      </c>
      <c r="K25" s="694">
        <f>IF(ISERROR(K60/(K36+K40)*'O1 Revenue to cost|RR'!K38),0,K60/(K36+K40)*'O1 Revenue to cost|RR'!K38)</f>
        <v>0</v>
      </c>
      <c r="L25" s="694">
        <f>IF(ISERROR(L60/(L36+L40)*'O1 Revenue to cost|RR'!L38),0,L60/(L36+L40)*'O1 Revenue to cost|RR'!L38)</f>
        <v>94.63925773629947</v>
      </c>
      <c r="M25" s="694">
        <f>IF(ISERROR(M60/(M36+M40)*'O1 Revenue to cost|RR'!M38),0,M60/(M36+M40)*'O1 Revenue to cost|RR'!M38)</f>
        <v>0</v>
      </c>
      <c r="N25" s="694">
        <f>IF(ISERROR(N60/(N36+N40)*'O1 Revenue to cost|RR'!N38),0,N60/(N36+N40)*'O1 Revenue to cost|RR'!N38)</f>
        <v>0</v>
      </c>
      <c r="O25" s="694">
        <f>IF(ISERROR(O60/(O36+O40)*'O1 Revenue to cost|RR'!O38),0,O60/(O36+O40)*'O1 Revenue to cost|RR'!O38)</f>
        <v>0</v>
      </c>
      <c r="P25" s="694">
        <f>IF(ISERROR(P60/(P36+P40)*'O1 Revenue to cost|RR'!P38),0,P60/(P36+P40)*'O1 Revenue to cost|RR'!P38)</f>
        <v>0</v>
      </c>
      <c r="Q25" s="694">
        <f>IF(ISERROR(Q60/(Q36+Q40)*'O1 Revenue to cost|RR'!Q38),0,Q60/(Q36+Q40)*'O1 Revenue to cost|RR'!Q38)</f>
        <v>0</v>
      </c>
      <c r="R25" s="694">
        <f>IF(ISERROR(R60/(R36+R40)*'O1 Revenue to cost|RR'!R38),0,R60/(R36+R40)*'O1 Revenue to cost|RR'!R38)</f>
        <v>0</v>
      </c>
      <c r="S25" s="694">
        <f>IF(ISERROR(S60/(S36+S40)*'O1 Revenue to cost|RR'!S38),0,S60/(S36+S40)*'O1 Revenue to cost|RR'!S38)</f>
        <v>0</v>
      </c>
      <c r="T25" s="694">
        <f>IF(ISERROR(T60/(T36+T40)*'O1 Revenue to cost|RR'!T38),0,T60/(T36+T40)*'O1 Revenue to cost|RR'!T38)</f>
        <v>0</v>
      </c>
      <c r="U25" s="694">
        <f>IF(ISERROR(U60/(U36+U40)*'O1 Revenue to cost|RR'!U38),0,U60/(U36+U40)*'O1 Revenue to cost|RR'!U38)</f>
        <v>0</v>
      </c>
      <c r="V25" s="694">
        <f>IF(ISERROR(V60/(V36+V40)*'O1 Revenue to cost|RR'!V38),0,V60/(V36+V40)*'O1 Revenue to cost|RR'!V38)</f>
        <v>0</v>
      </c>
      <c r="W25" s="582">
        <f>IF(ISERROR(W60/(W36+W40)*'O1 Revenue to cost|RR'!W38),0,W60/(W36+W40)*'O1 Revenue to cost|RR'!W38)</f>
        <v>0</v>
      </c>
    </row>
    <row r="26" spans="1:24" s="723" customFormat="1" ht="22.5" customHeight="1" x14ac:dyDescent="0.2">
      <c r="B26" s="841" t="s">
        <v>763</v>
      </c>
      <c r="C26" s="1861">
        <f>IF(SUM(C15:C25)=SUM(D26:W26), SUM(C15:C25), "Error - Please Revise")</f>
        <v>5380506.5515551139</v>
      </c>
      <c r="D26" s="831">
        <f t="shared" ref="D26:W26" si="5">SUM(D15:D25)</f>
        <v>2366235.127459676</v>
      </c>
      <c r="E26" s="831">
        <f t="shared" si="5"/>
        <v>972518.63447300554</v>
      </c>
      <c r="F26" s="831">
        <f t="shared" si="5"/>
        <v>1991388.0216654364</v>
      </c>
      <c r="G26" s="831">
        <f t="shared" si="5"/>
        <v>0</v>
      </c>
      <c r="H26" s="831">
        <f t="shared" si="5"/>
        <v>0</v>
      </c>
      <c r="I26" s="831">
        <f t="shared" si="5"/>
        <v>0</v>
      </c>
      <c r="J26" s="831">
        <f t="shared" si="5"/>
        <v>49874.550336925771</v>
      </c>
      <c r="K26" s="831">
        <f t="shared" si="5"/>
        <v>0</v>
      </c>
      <c r="L26" s="831">
        <f t="shared" si="5"/>
        <v>490.21762007040491</v>
      </c>
      <c r="M26" s="831">
        <f t="shared" si="5"/>
        <v>0</v>
      </c>
      <c r="N26" s="831">
        <f t="shared" si="5"/>
        <v>0</v>
      </c>
      <c r="O26" s="831">
        <f t="shared" si="5"/>
        <v>0</v>
      </c>
      <c r="P26" s="831">
        <f t="shared" si="5"/>
        <v>0</v>
      </c>
      <c r="Q26" s="831">
        <f t="shared" si="5"/>
        <v>0</v>
      </c>
      <c r="R26" s="831">
        <f t="shared" si="5"/>
        <v>0</v>
      </c>
      <c r="S26" s="831">
        <f t="shared" si="5"/>
        <v>0</v>
      </c>
      <c r="T26" s="831">
        <f t="shared" si="5"/>
        <v>0</v>
      </c>
      <c r="U26" s="831">
        <f t="shared" si="5"/>
        <v>0</v>
      </c>
      <c r="V26" s="831">
        <f t="shared" si="5"/>
        <v>0</v>
      </c>
      <c r="W26" s="832">
        <f t="shared" si="5"/>
        <v>0</v>
      </c>
      <c r="X26" s="753"/>
    </row>
    <row r="27" spans="1:24" s="697" customFormat="1" ht="12.75" x14ac:dyDescent="0.2">
      <c r="B27" s="756"/>
      <c r="C27" s="734"/>
      <c r="D27" s="703"/>
      <c r="E27" s="703"/>
      <c r="F27" s="703"/>
      <c r="G27" s="703"/>
      <c r="H27" s="703"/>
      <c r="I27" s="703"/>
      <c r="J27" s="703"/>
      <c r="K27" s="703"/>
      <c r="L27" s="703"/>
      <c r="M27" s="703"/>
      <c r="N27" s="703"/>
      <c r="O27" s="703"/>
      <c r="P27" s="703"/>
      <c r="Q27" s="703"/>
      <c r="R27" s="703"/>
      <c r="S27" s="703"/>
      <c r="T27" s="703"/>
      <c r="U27" s="703"/>
      <c r="V27" s="703"/>
      <c r="W27" s="704"/>
      <c r="X27" s="703"/>
    </row>
    <row r="28" spans="1:24" s="697" customFormat="1" ht="12.75" x14ac:dyDescent="0.2">
      <c r="B28" s="756" t="s">
        <v>82</v>
      </c>
      <c r="C28" s="698">
        <f>SUM(D28:W28)</f>
        <v>610101.06266000052</v>
      </c>
      <c r="D28" s="699">
        <f>IF('I8 Demand Data'!$C$15="4 NCP",'E3 PLCC'!C53,IF('I8 Demand Data'!$C$15="1 NCP",'E3 PLCC'!C40,'E3 PLCC'!C66))</f>
        <v>269319.00297932117</v>
      </c>
      <c r="E28" s="699">
        <f>IF('I8 Demand Data'!$C$15="4 NCP",'E3 PLCC'!D53,IF('I8 Demand Data'!$C$15="1 NCP",'E3 PLCC'!D40,'E3 PLCC'!D66))</f>
        <v>110521.46016811726</v>
      </c>
      <c r="F28" s="699">
        <f>IF('I8 Demand Data'!$C$15="4 NCP",'E3 PLCC'!E53,IF('I8 Demand Data'!$C$15="1 NCP",'E3 PLCC'!E40,'E3 PLCC'!E66))</f>
        <v>224691.1077387995</v>
      </c>
      <c r="G28" s="699">
        <f>IF('I8 Demand Data'!$C$15="4 NCP",'E3 PLCC'!F53,IF('I8 Demand Data'!$C$15="1 NCP",'E3 PLCC'!F40,'E3 PLCC'!F66))</f>
        <v>0</v>
      </c>
      <c r="H28" s="699">
        <f>IF('I8 Demand Data'!$C$15="4 NCP",'E3 PLCC'!G53,IF('I8 Demand Data'!$C$15="1 NCP",'E3 PLCC'!G40,'E3 PLCC'!G66))</f>
        <v>0</v>
      </c>
      <c r="I28" s="699">
        <f>IF('I8 Demand Data'!$C$15="4 NCP",'E3 PLCC'!H53,IF('I8 Demand Data'!$C$15="1 NCP",'E3 PLCC'!H40,'E3 PLCC'!H66))</f>
        <v>0</v>
      </c>
      <c r="J28" s="699">
        <f>IF('I8 Demand Data'!$C$15="4 NCP",'E3 PLCC'!I53,IF('I8 Demand Data'!$C$15="1 NCP",'E3 PLCC'!I40,'E3 PLCC'!I66))</f>
        <v>5513.7014265244088</v>
      </c>
      <c r="K28" s="699">
        <f>IF('I8 Demand Data'!$C$15="4 NCP",'E3 PLCC'!J53,IF('I8 Demand Data'!$C$15="1 NCP",'E3 PLCC'!J40,'E3 PLCC'!J66))</f>
        <v>0</v>
      </c>
      <c r="L28" s="699">
        <f>IF('I8 Demand Data'!$C$15="4 NCP",'E3 PLCC'!K53,IF('I8 Demand Data'!$C$15="1 NCP",'E3 PLCC'!K40,'E3 PLCC'!K66))</f>
        <v>55.790347238157665</v>
      </c>
      <c r="M28" s="699">
        <f>IF('I8 Demand Data'!$C$15="4 NCP",'E3 PLCC'!L53,IF('I8 Demand Data'!$C$15="1 NCP",'E3 PLCC'!L40,'E3 PLCC'!L66))</f>
        <v>0</v>
      </c>
      <c r="N28" s="699">
        <f>IF('I8 Demand Data'!$C$15="4 NCP",'E3 PLCC'!M53,IF('I8 Demand Data'!$C$15="1 NCP",'E3 PLCC'!M40,'E3 PLCC'!M66))</f>
        <v>0</v>
      </c>
      <c r="O28" s="699">
        <f>IF('I8 Demand Data'!$C$15="4 NCP",'E3 PLCC'!N53,IF('I8 Demand Data'!$C$15="1 NCP",'E3 PLCC'!N40,'E3 PLCC'!N66))</f>
        <v>0</v>
      </c>
      <c r="P28" s="699">
        <f>IF('I8 Demand Data'!$C$15="4 NCP",'E3 PLCC'!O53,IF('I8 Demand Data'!$C$15="1 NCP",'E3 PLCC'!O40,'E3 PLCC'!O66))</f>
        <v>0</v>
      </c>
      <c r="Q28" s="699">
        <f>IF('I8 Demand Data'!$C$15="4 NCP",'E3 PLCC'!P53,IF('I8 Demand Data'!$C$15="1 NCP",'E3 PLCC'!P40,'E3 PLCC'!P66))</f>
        <v>0</v>
      </c>
      <c r="R28" s="699">
        <f>IF('I8 Demand Data'!$C$15="4 NCP",'E3 PLCC'!Q53,IF('I8 Demand Data'!$C$15="1 NCP",'E3 PLCC'!Q40,'E3 PLCC'!Q66))</f>
        <v>0</v>
      </c>
      <c r="S28" s="699">
        <f>IF('I8 Demand Data'!$C$15="4 NCP",'E3 PLCC'!R53,IF('I8 Demand Data'!$C$15="1 NCP",'E3 PLCC'!R40,'E3 PLCC'!R66))</f>
        <v>0</v>
      </c>
      <c r="T28" s="699">
        <f>IF('I8 Demand Data'!$C$15="4 NCP",'E3 PLCC'!S53,IF('I8 Demand Data'!$C$15="1 NCP",'E3 PLCC'!S40,'E3 PLCC'!S66))</f>
        <v>0</v>
      </c>
      <c r="U28" s="699">
        <f>IF('I8 Demand Data'!$C$15="4 NCP",'E3 PLCC'!T53,IF('I8 Demand Data'!$C$15="1 NCP",'E3 PLCC'!T40,'E3 PLCC'!T66))</f>
        <v>0</v>
      </c>
      <c r="V28" s="699">
        <f>IF('I8 Demand Data'!$C$15="4 NCP",'E3 PLCC'!U53,IF('I8 Demand Data'!$C$15="1 NCP",'E3 PLCC'!U40,'E3 PLCC'!U66))</f>
        <v>0</v>
      </c>
      <c r="W28" s="700">
        <f>IF('I8 Demand Data'!$C$15="4 NCP",'E3 PLCC'!V53,IF('I8 Demand Data'!$C$15="1 NCP",'E3 PLCC'!V40,'E3 PLCC'!V66))</f>
        <v>0</v>
      </c>
      <c r="X28" s="703"/>
    </row>
    <row r="29" spans="1:24" s="697" customFormat="1" ht="12.75" x14ac:dyDescent="0.2">
      <c r="B29" s="756" t="s">
        <v>78</v>
      </c>
      <c r="C29" s="698">
        <f>SUM(D29:W29)</f>
        <v>78719.322590374461</v>
      </c>
      <c r="D29" s="699">
        <f>IF('I8 Demand Data'!$C$15="4 NCP",MIN('E3 PLCC'!C27*4,'E3 PLCC'!C47),IF('I8 Demand Data'!$C$15="1 NCP",MIN('E3 PLCC'!C27,'E3 PLCC'!C34),MIN('E3 PLCC'!C27*12,'E3 PLCC'!C60)))</f>
        <v>68993.600000000006</v>
      </c>
      <c r="E29" s="699">
        <f>IF('I8 Demand Data'!$C$15="4 NCP",MIN('E3 PLCC'!D27*4,'E3 PLCC'!D47),IF('I8 Demand Data'!$C$15="1 NCP",MIN('E3 PLCC'!D27,'E3 PLCC'!D34),MIN('E3 PLCC'!D27*12,'E3 PLCC'!D60)))</f>
        <v>6710.4</v>
      </c>
      <c r="F29" s="699">
        <f>IF('I8 Demand Data'!$C$15="4 NCP",MIN('E3 PLCC'!E27*4,'E3 PLCC'!E47),IF('I8 Demand Data'!$C$15="1 NCP",MIN('E3 PLCC'!E27,'E3 PLCC'!E34),MIN('E3 PLCC'!E27*12,'E3 PLCC'!E60)))</f>
        <v>800</v>
      </c>
      <c r="G29" s="699">
        <f>IF('I8 Demand Data'!$C$15="4 NCP",MIN('E3 PLCC'!F27*4,'E3 PLCC'!F47),IF('I8 Demand Data'!$C$15="1 NCP",MIN('E3 PLCC'!F27,'E3 PLCC'!F34),MIN('E3 PLCC'!F27*12,'E3 PLCC'!F60)))</f>
        <v>0</v>
      </c>
      <c r="H29" s="699">
        <f>IF('I8 Demand Data'!$C$15="4 NCP",MIN('E3 PLCC'!G27*4,'E3 PLCC'!G47),IF('I8 Demand Data'!$C$15="1 NCP",MIN('E3 PLCC'!G27,'E3 PLCC'!G34),MIN('E3 PLCC'!G27*12,'E3 PLCC'!G60)))</f>
        <v>0</v>
      </c>
      <c r="I29" s="699">
        <f>IF('I8 Demand Data'!$C$15="4 NCP",MIN('E3 PLCC'!H27*4,'E3 PLCC'!H47),IF('I8 Demand Data'!$C$15="1 NCP",MIN('E3 PLCC'!H27,'E3 PLCC'!H34),MIN('E3 PLCC'!H27*12,'E3 PLCC'!H60)))</f>
        <v>0</v>
      </c>
      <c r="J29" s="699">
        <f>IF('I8 Demand Data'!$C$15="4 NCP",MIN('E3 PLCC'!I27*4,'E3 PLCC'!I47),IF('I8 Demand Data'!$C$15="1 NCP",MIN('E3 PLCC'!I27,'E3 PLCC'!I34),MIN('E3 PLCC'!I27*12,'E3 PLCC'!I60)))</f>
        <v>1412.4889314634179</v>
      </c>
      <c r="K29" s="699">
        <f>IF('I8 Demand Data'!$C$15="4 NCP",MIN('E3 PLCC'!J27*4,'E3 PLCC'!J47),IF('I8 Demand Data'!$C$15="1 NCP",MIN('E3 PLCC'!J27,'E3 PLCC'!J34),MIN('E3 PLCC'!J27*12,'E3 PLCC'!J60)))</f>
        <v>340.43365891104702</v>
      </c>
      <c r="L29" s="699">
        <f>IF('I8 Demand Data'!$C$15="4 NCP",MIN('E3 PLCC'!K27*4,'E3 PLCC'!K47),IF('I8 Demand Data'!$C$15="1 NCP",MIN('E3 PLCC'!K27,'E3 PLCC'!K34),MIN('E3 PLCC'!K27*12,'E3 PLCC'!K60)))</f>
        <v>462.4</v>
      </c>
      <c r="M29" s="699">
        <f>IF('I8 Demand Data'!$C$15="4 NCP",MIN('E3 PLCC'!L27*4,'E3 PLCC'!L47),IF('I8 Demand Data'!$C$15="1 NCP",MIN('E3 PLCC'!L27,'E3 PLCC'!L34),MIN('E3 PLCC'!L27*12,'E3 PLCC'!L60)))</f>
        <v>0</v>
      </c>
      <c r="N29" s="699">
        <f>IF('I8 Demand Data'!$C$15="4 NCP",MIN('E3 PLCC'!M27*4,'E3 PLCC'!M47),IF('I8 Demand Data'!$C$15="1 NCP",MIN('E3 PLCC'!M27,'E3 PLCC'!M34),MIN('E3 PLCC'!M27*12,'E3 PLCC'!M60)))</f>
        <v>0</v>
      </c>
      <c r="O29" s="699">
        <f>IF('I8 Demand Data'!$C$15="4 NCP",MIN('E3 PLCC'!N27*4,'E3 PLCC'!N47),IF('I8 Demand Data'!$C$15="1 NCP",MIN('E3 PLCC'!N27,'E3 PLCC'!N34),MIN('E3 PLCC'!N27*12,'E3 PLCC'!N60)))</f>
        <v>0</v>
      </c>
      <c r="P29" s="699">
        <f>IF('I8 Demand Data'!$C$15="4 NCP",MIN('E3 PLCC'!O27*4,'E3 PLCC'!O47),IF('I8 Demand Data'!$C$15="1 NCP",MIN('E3 PLCC'!O27,'E3 PLCC'!O34),MIN('E3 PLCC'!O27*12,'E3 PLCC'!O60)))</f>
        <v>0</v>
      </c>
      <c r="Q29" s="699">
        <f>IF('I8 Demand Data'!$C$15="4 NCP",MIN('E3 PLCC'!P27*4,'E3 PLCC'!P47),IF('I8 Demand Data'!$C$15="1 NCP",MIN('E3 PLCC'!P27,'E3 PLCC'!P34),MIN('E3 PLCC'!P27*12,'E3 PLCC'!P60)))</f>
        <v>0</v>
      </c>
      <c r="R29" s="699">
        <f>IF('I8 Demand Data'!$C$15="4 NCP",MIN('E3 PLCC'!Q27*4,'E3 PLCC'!Q47),IF('I8 Demand Data'!$C$15="1 NCP",MIN('E3 PLCC'!Q27,'E3 PLCC'!Q34),MIN('E3 PLCC'!Q27*12,'E3 PLCC'!Q60)))</f>
        <v>0</v>
      </c>
      <c r="S29" s="699">
        <f>IF('I8 Demand Data'!$C$15="4 NCP",MIN('E3 PLCC'!R27*4,'E3 PLCC'!R47),IF('I8 Demand Data'!$C$15="1 NCP",MIN('E3 PLCC'!R27,'E3 PLCC'!R34),MIN('E3 PLCC'!R27*12,'E3 PLCC'!R60)))</f>
        <v>0</v>
      </c>
      <c r="T29" s="699">
        <f>IF('I8 Demand Data'!$C$15="4 NCP",MIN('E3 PLCC'!S27*4,'E3 PLCC'!S47),IF('I8 Demand Data'!$C$15="1 NCP",MIN('E3 PLCC'!S27,'E3 PLCC'!S34),MIN('E3 PLCC'!S27*12,'E3 PLCC'!S60)))</f>
        <v>0</v>
      </c>
      <c r="U29" s="699">
        <f>IF('I8 Demand Data'!$C$15="4 NCP",MIN('E3 PLCC'!T27*4,'E3 PLCC'!T47),IF('I8 Demand Data'!$C$15="1 NCP",MIN('E3 PLCC'!T27,'E3 PLCC'!T34),MIN('E3 PLCC'!T27*12,'E3 PLCC'!T60)))</f>
        <v>0</v>
      </c>
      <c r="V29" s="699">
        <f>IF('I8 Demand Data'!$C$15="4 NCP",MIN('E3 PLCC'!U27*4,'E3 PLCC'!U47),IF('I8 Demand Data'!$C$15="1 NCP",MIN('E3 PLCC'!U27,'E3 PLCC'!U34),MIN('E3 PLCC'!U27*12,'E3 PLCC'!U60)))</f>
        <v>0</v>
      </c>
      <c r="W29" s="700">
        <f>IF('I8 Demand Data'!$C$15="4 NCP",MIN('E3 PLCC'!V27*4,'E3 PLCC'!V47),IF('I8 Demand Data'!$C$15="1 NCP",MIN('E3 PLCC'!V27,'E3 PLCC'!V34),MIN('E3 PLCC'!V27*12,'E3 PLCC'!V60)))</f>
        <v>0</v>
      </c>
      <c r="X29" s="703"/>
    </row>
    <row r="30" spans="1:24" s="697" customFormat="1" ht="12.75" x14ac:dyDescent="0.2">
      <c r="B30" s="756" t="s">
        <v>79</v>
      </c>
      <c r="C30" s="702">
        <f>SUM(D30:W30)</f>
        <v>689154.60266962287</v>
      </c>
      <c r="D30" s="703">
        <f>IF(ISERROR(D26/D28),0,D26/D28*D29)</f>
        <v>606177.35133393819</v>
      </c>
      <c r="E30" s="703">
        <f t="shared" ref="E30:W30" si="6">IF(ISERROR(E26/E28),0,E26/E28*E29)</f>
        <v>59047.256838995731</v>
      </c>
      <c r="F30" s="703">
        <f t="shared" si="6"/>
        <v>7090.2245903933117</v>
      </c>
      <c r="G30" s="703">
        <f t="shared" si="6"/>
        <v>0</v>
      </c>
      <c r="H30" s="703">
        <f t="shared" si="6"/>
        <v>0</v>
      </c>
      <c r="I30" s="703">
        <f t="shared" si="6"/>
        <v>0</v>
      </c>
      <c r="J30" s="703">
        <f t="shared" si="6"/>
        <v>12776.761899678984</v>
      </c>
      <c r="K30" s="703">
        <f t="shared" si="6"/>
        <v>0</v>
      </c>
      <c r="L30" s="703">
        <f t="shared" si="6"/>
        <v>4063.0080066166056</v>
      </c>
      <c r="M30" s="703">
        <f t="shared" si="6"/>
        <v>0</v>
      </c>
      <c r="N30" s="703">
        <f t="shared" si="6"/>
        <v>0</v>
      </c>
      <c r="O30" s="703">
        <f t="shared" si="6"/>
        <v>0</v>
      </c>
      <c r="P30" s="703">
        <f t="shared" si="6"/>
        <v>0</v>
      </c>
      <c r="Q30" s="703">
        <f t="shared" si="6"/>
        <v>0</v>
      </c>
      <c r="R30" s="703">
        <f t="shared" si="6"/>
        <v>0</v>
      </c>
      <c r="S30" s="703">
        <f t="shared" si="6"/>
        <v>0</v>
      </c>
      <c r="T30" s="703">
        <f t="shared" si="6"/>
        <v>0</v>
      </c>
      <c r="U30" s="703">
        <f t="shared" si="6"/>
        <v>0</v>
      </c>
      <c r="V30" s="703">
        <f t="shared" si="6"/>
        <v>0</v>
      </c>
      <c r="W30" s="704">
        <f t="shared" si="6"/>
        <v>0</v>
      </c>
      <c r="X30" s="703"/>
    </row>
    <row r="31" spans="1:24" s="697" customFormat="1" ht="12.75" x14ac:dyDescent="0.2">
      <c r="B31" s="756"/>
      <c r="C31" s="702"/>
      <c r="D31" s="703"/>
      <c r="E31" s="703"/>
      <c r="F31" s="703"/>
      <c r="G31" s="703"/>
      <c r="H31" s="703"/>
      <c r="I31" s="703"/>
      <c r="J31" s="703"/>
      <c r="K31" s="703"/>
      <c r="L31" s="703"/>
      <c r="M31" s="703"/>
      <c r="N31" s="703"/>
      <c r="O31" s="703"/>
      <c r="P31" s="703"/>
      <c r="Q31" s="703"/>
      <c r="R31" s="703"/>
      <c r="S31" s="703"/>
      <c r="T31" s="703"/>
      <c r="U31" s="703"/>
      <c r="V31" s="703"/>
      <c r="W31" s="704"/>
      <c r="X31" s="703"/>
    </row>
    <row r="32" spans="1:24" s="697" customFormat="1" ht="12.75" x14ac:dyDescent="0.2">
      <c r="B32" s="756"/>
      <c r="C32" s="702"/>
      <c r="D32" s="703"/>
      <c r="E32" s="703"/>
      <c r="F32" s="703"/>
      <c r="G32" s="703"/>
      <c r="H32" s="703"/>
      <c r="I32" s="703"/>
      <c r="J32" s="703"/>
      <c r="K32" s="703"/>
      <c r="L32" s="703"/>
      <c r="M32" s="703"/>
      <c r="N32" s="703"/>
      <c r="O32" s="703"/>
      <c r="P32" s="703"/>
      <c r="Q32" s="703"/>
      <c r="R32" s="703"/>
      <c r="S32" s="703"/>
      <c r="T32" s="703"/>
      <c r="U32" s="703"/>
      <c r="V32" s="703"/>
      <c r="W32" s="704"/>
      <c r="X32" s="703"/>
    </row>
    <row r="33" spans="1:24" s="581" customFormat="1" ht="12.75" x14ac:dyDescent="0.2">
      <c r="A33" s="578"/>
      <c r="B33" s="756"/>
      <c r="C33" s="695"/>
      <c r="D33" s="694"/>
      <c r="E33" s="694"/>
      <c r="F33" s="694"/>
      <c r="G33" s="694"/>
      <c r="H33" s="694"/>
      <c r="I33" s="694"/>
      <c r="J33" s="694"/>
      <c r="K33" s="694"/>
      <c r="L33" s="694"/>
      <c r="M33" s="694"/>
      <c r="N33" s="694"/>
      <c r="O33" s="694"/>
      <c r="P33" s="694"/>
      <c r="Q33" s="694"/>
      <c r="R33" s="694"/>
      <c r="S33" s="694"/>
      <c r="T33" s="694"/>
      <c r="U33" s="694"/>
      <c r="V33" s="694"/>
      <c r="W33" s="582"/>
      <c r="X33" s="694"/>
    </row>
    <row r="34" spans="1:24" s="581" customFormat="1" ht="12.75" x14ac:dyDescent="0.2">
      <c r="B34" s="756" t="s">
        <v>349</v>
      </c>
      <c r="C34" s="695">
        <f>SUM(D34:W34)</f>
        <v>31634948.999999996</v>
      </c>
      <c r="D34" s="694">
        <f>SUM('O4 Summary by Class &amp; Accounts'!E60:E73)+SUM('O4 Summary by Class &amp; Accounts'!E74:E76)+SUM('O4 Summary by Class &amp; Accounts'!E77) +SUM('O4 Summary by Class &amp; Accounts'!E79:E80)</f>
        <v>19571767.151702989</v>
      </c>
      <c r="E34" s="694">
        <f>SUM('O4 Summary by Class &amp; Accounts'!F60:F73)+SUM('O4 Summary by Class &amp; Accounts'!F74:F76)+SUM('O4 Summary by Class &amp; Accounts'!F77) +SUM('O4 Summary by Class &amp; Accounts'!F79:F80)</f>
        <v>4501961.8561408967</v>
      </c>
      <c r="F34" s="694">
        <f>SUM('O4 Summary by Class &amp; Accounts'!G60:G73)+SUM('O4 Summary by Class &amp; Accounts'!G74:G76)+SUM('O4 Summary by Class &amp; Accounts'!G77) +SUM('O4 Summary by Class &amp; Accounts'!G79:G80)</f>
        <v>7001195.4121987056</v>
      </c>
      <c r="G34" s="694">
        <f>SUM('O4 Summary by Class &amp; Accounts'!H60:H73)+SUM('O4 Summary by Class &amp; Accounts'!H74:H76)+SUM('O4 Summary by Class &amp; Accounts'!H77) +SUM('O4 Summary by Class &amp; Accounts'!H79:H80)</f>
        <v>0</v>
      </c>
      <c r="H34" s="694">
        <f>SUM('O4 Summary by Class &amp; Accounts'!I60:I73)+SUM('O4 Summary by Class &amp; Accounts'!I74:I76)+SUM('O4 Summary by Class &amp; Accounts'!I77) +SUM('O4 Summary by Class &amp; Accounts'!I79:I80)</f>
        <v>0</v>
      </c>
      <c r="I34" s="694">
        <f>SUM('O4 Summary by Class &amp; Accounts'!J60:J73)+SUM('O4 Summary by Class &amp; Accounts'!J74:J76)+SUM('O4 Summary by Class &amp; Accounts'!J77) +SUM('O4 Summary by Class &amp; Accounts'!J79:J80)</f>
        <v>0</v>
      </c>
      <c r="J34" s="694">
        <f>SUM('O4 Summary by Class &amp; Accounts'!K60:K73)+SUM('O4 Summary by Class &amp; Accounts'!K74:K76)+SUM('O4 Summary by Class &amp; Accounts'!K77) +SUM('O4 Summary by Class &amp; Accounts'!K79:K80)</f>
        <v>458241.69339938345</v>
      </c>
      <c r="K34" s="694">
        <f>SUM('O4 Summary by Class &amp; Accounts'!L60:L73)+SUM('O4 Summary by Class &amp; Accounts'!L74:L76)+SUM('O4 Summary by Class &amp; Accounts'!L77) +SUM('O4 Summary by Class &amp; Accounts'!L79:L80)</f>
        <v>55329.984045665151</v>
      </c>
      <c r="L34" s="694">
        <f>SUM('O4 Summary by Class &amp; Accounts'!M60:M73)+SUM('O4 Summary by Class &amp; Accounts'!M74:M76)+SUM('O4 Summary by Class &amp; Accounts'!M77) +SUM('O4 Summary by Class &amp; Accounts'!M79:M80)</f>
        <v>46452.902512358378</v>
      </c>
      <c r="M34" s="694">
        <f>SUM('O4 Summary by Class &amp; Accounts'!N60:N73)+SUM('O4 Summary by Class &amp; Accounts'!N74:N76)+SUM('O4 Summary by Class &amp; Accounts'!N77) +SUM('O4 Summary by Class &amp; Accounts'!N79:N80)</f>
        <v>0</v>
      </c>
      <c r="N34" s="694">
        <f>SUM('O4 Summary by Class &amp; Accounts'!O60:O73)+SUM('O4 Summary by Class &amp; Accounts'!O74:O76)+SUM('O4 Summary by Class &amp; Accounts'!O77) +SUM('O4 Summary by Class &amp; Accounts'!O79:O80)</f>
        <v>0</v>
      </c>
      <c r="O34" s="694">
        <f>SUM('O4 Summary by Class &amp; Accounts'!P60:P73)+SUM('O4 Summary by Class &amp; Accounts'!P74:P76)+SUM('O4 Summary by Class &amp; Accounts'!P77) +SUM('O4 Summary by Class &amp; Accounts'!P79:P80)</f>
        <v>0</v>
      </c>
      <c r="P34" s="694">
        <f>SUM('O4 Summary by Class &amp; Accounts'!Q60:Q73)+SUM('O4 Summary by Class &amp; Accounts'!Q74:Q76)+SUM('O4 Summary by Class &amp; Accounts'!Q77) +SUM('O4 Summary by Class &amp; Accounts'!Q79:Q80)</f>
        <v>0</v>
      </c>
      <c r="Q34" s="694">
        <f>SUM('O4 Summary by Class &amp; Accounts'!R60:R73)+SUM('O4 Summary by Class &amp; Accounts'!R74:R76)+SUM('O4 Summary by Class &amp; Accounts'!R77) +SUM('O4 Summary by Class &amp; Accounts'!R79:R80)</f>
        <v>0</v>
      </c>
      <c r="R34" s="694">
        <f>SUM('O4 Summary by Class &amp; Accounts'!S60:S73)+SUM('O4 Summary by Class &amp; Accounts'!S74:S76)+SUM('O4 Summary by Class &amp; Accounts'!S77) +SUM('O4 Summary by Class &amp; Accounts'!S79:S80)</f>
        <v>0</v>
      </c>
      <c r="S34" s="694">
        <f>SUM('O4 Summary by Class &amp; Accounts'!T60:T73)+SUM('O4 Summary by Class &amp; Accounts'!T74:T76)+SUM('O4 Summary by Class &amp; Accounts'!T77) +SUM('O4 Summary by Class &amp; Accounts'!T79:T80)</f>
        <v>0</v>
      </c>
      <c r="T34" s="694">
        <f>SUM('O4 Summary by Class &amp; Accounts'!U60:U73)+SUM('O4 Summary by Class &amp; Accounts'!U74:U76)+SUM('O4 Summary by Class &amp; Accounts'!U77) +SUM('O4 Summary by Class &amp; Accounts'!U79:U80)</f>
        <v>0</v>
      </c>
      <c r="U34" s="694">
        <f>SUM('O4 Summary by Class &amp; Accounts'!V60:V73)+SUM('O4 Summary by Class &amp; Accounts'!V74:V76)+SUM('O4 Summary by Class &amp; Accounts'!V77) +SUM('O4 Summary by Class &amp; Accounts'!V79:V80)</f>
        <v>0</v>
      </c>
      <c r="V34" s="694">
        <f>SUM('O4 Summary by Class &amp; Accounts'!W60:W73)+SUM('O4 Summary by Class &amp; Accounts'!W74:W76)+SUM('O4 Summary by Class &amp; Accounts'!W77) +SUM('O4 Summary by Class &amp; Accounts'!W79:W80)</f>
        <v>0</v>
      </c>
      <c r="W34" s="582">
        <f>SUM('O4 Summary by Class &amp; Accounts'!X60:X73)+SUM('O4 Summary by Class &amp; Accounts'!X74:X76)+SUM('O4 Summary by Class &amp; Accounts'!X77) +SUM('O4 Summary by Class &amp; Accounts'!X79:X80)</f>
        <v>0</v>
      </c>
      <c r="X34" s="694"/>
    </row>
    <row r="35" spans="1:24" s="581" customFormat="1" ht="12.75" x14ac:dyDescent="0.2">
      <c r="B35" s="756" t="s">
        <v>350</v>
      </c>
      <c r="C35" s="695">
        <f>SUM(D35:W35)</f>
        <v>-19892824.480000004</v>
      </c>
      <c r="D35" s="694">
        <f>'O7 Amortization'!AW80+'O7 Amortization'!AW151+'O7 Amortization'!AW222+'O7 Amortization'!AW293</f>
        <v>-12307202.667286018</v>
      </c>
      <c r="E35" s="694">
        <f>'O7 Amortization'!AX80+'O7 Amortization'!AX151+'O7 Amortization'!AX222+'O7 Amortization'!AX293</f>
        <v>-2830942.9871331826</v>
      </c>
      <c r="F35" s="694">
        <f>'O7 Amortization'!AY80+'O7 Amortization'!AY151+'O7 Amortization'!AY222+'O7 Amortization'!AY293</f>
        <v>-4402521.7643009359</v>
      </c>
      <c r="G35" s="694">
        <f>'O7 Amortization'!AZ80+'O7 Amortization'!AZ151+'O7 Amortization'!AZ222+'O7 Amortization'!AZ293</f>
        <v>0</v>
      </c>
      <c r="H35" s="694">
        <f>'O7 Amortization'!BA80+'O7 Amortization'!BA151+'O7 Amortization'!BA222+'O7 Amortization'!BA293</f>
        <v>0</v>
      </c>
      <c r="I35" s="694">
        <f>'O7 Amortization'!BB80+'O7 Amortization'!BB151+'O7 Amortization'!BB222+'O7 Amortization'!BB293</f>
        <v>0</v>
      </c>
      <c r="J35" s="694">
        <f>'O7 Amortization'!BC80+'O7 Amortization'!BC151+'O7 Amortization'!BC222+'O7 Amortization'!BC293</f>
        <v>-288153.50946865475</v>
      </c>
      <c r="K35" s="694">
        <f>'O7 Amortization'!BD80+'O7 Amortization'!BD151+'O7 Amortization'!BD222+'O7 Amortization'!BD293</f>
        <v>-34792.838170898169</v>
      </c>
      <c r="L35" s="694">
        <f>'O7 Amortization'!BE80+'O7 Amortization'!BE151+'O7 Amortization'!BE222+'O7 Amortization'!BE293</f>
        <v>-29210.71364031269</v>
      </c>
      <c r="M35" s="694">
        <f>'O7 Amortization'!BF80+'O7 Amortization'!BF151+'O7 Amortization'!BF222+'O7 Amortization'!BF293</f>
        <v>0</v>
      </c>
      <c r="N35" s="694">
        <f>'O7 Amortization'!BG80+'O7 Amortization'!BG151+'O7 Amortization'!BG222+'O7 Amortization'!BG293</f>
        <v>0</v>
      </c>
      <c r="O35" s="694">
        <f>'O7 Amortization'!BH80+'O7 Amortization'!BH151+'O7 Amortization'!BH222+'O7 Amortization'!BH293</f>
        <v>0</v>
      </c>
      <c r="P35" s="694">
        <f>'O7 Amortization'!BI80+'O7 Amortization'!BI151+'O7 Amortization'!BI222+'O7 Amortization'!BI293</f>
        <v>0</v>
      </c>
      <c r="Q35" s="694">
        <f>'O7 Amortization'!BJ80+'O7 Amortization'!BJ151+'O7 Amortization'!BJ222+'O7 Amortization'!BJ293</f>
        <v>0</v>
      </c>
      <c r="R35" s="694">
        <f>'O7 Amortization'!BK80+'O7 Amortization'!BK151+'O7 Amortization'!BK222+'O7 Amortization'!BK293</f>
        <v>0</v>
      </c>
      <c r="S35" s="694">
        <f>'O7 Amortization'!BL80+'O7 Amortization'!BL151+'O7 Amortization'!BL222+'O7 Amortization'!BL293</f>
        <v>0</v>
      </c>
      <c r="T35" s="694">
        <f>'O7 Amortization'!BM80+'O7 Amortization'!BM151+'O7 Amortization'!BM222+'O7 Amortization'!BM293</f>
        <v>0</v>
      </c>
      <c r="U35" s="694">
        <f>'O7 Amortization'!BN80+'O7 Amortization'!BN151+'O7 Amortization'!BN222+'O7 Amortization'!BN293</f>
        <v>0</v>
      </c>
      <c r="V35" s="694">
        <f>'O7 Amortization'!BO80+'O7 Amortization'!BO151+'O7 Amortization'!BO222+'O7 Amortization'!BO293</f>
        <v>0</v>
      </c>
      <c r="W35" s="582">
        <f>'O7 Amortization'!BP80+'O7 Amortization'!BP151+'O7 Amortization'!BP222+'O7 Amortization'!BP293</f>
        <v>0</v>
      </c>
      <c r="X35" s="694"/>
    </row>
    <row r="36" spans="1:24" s="581" customFormat="1" ht="12.75" x14ac:dyDescent="0.2">
      <c r="B36" s="756" t="s">
        <v>351</v>
      </c>
      <c r="C36" s="695">
        <f>SUM(D36:W36)</f>
        <v>11742124.519999996</v>
      </c>
      <c r="D36" s="694">
        <f t="shared" ref="D36:W36" si="7">D34+D35</f>
        <v>7264564.484416971</v>
      </c>
      <c r="E36" s="694">
        <f t="shared" si="7"/>
        <v>1671018.8690077141</v>
      </c>
      <c r="F36" s="694">
        <f t="shared" si="7"/>
        <v>2598673.6478977697</v>
      </c>
      <c r="G36" s="694">
        <f t="shared" si="7"/>
        <v>0</v>
      </c>
      <c r="H36" s="694">
        <f t="shared" si="7"/>
        <v>0</v>
      </c>
      <c r="I36" s="694">
        <f t="shared" si="7"/>
        <v>0</v>
      </c>
      <c r="J36" s="694">
        <f t="shared" si="7"/>
        <v>170088.1839307287</v>
      </c>
      <c r="K36" s="694">
        <f t="shared" si="7"/>
        <v>20537.145874766982</v>
      </c>
      <c r="L36" s="694">
        <f t="shared" si="7"/>
        <v>17242.188872045688</v>
      </c>
      <c r="M36" s="694">
        <f t="shared" si="7"/>
        <v>0</v>
      </c>
      <c r="N36" s="694">
        <f t="shared" si="7"/>
        <v>0</v>
      </c>
      <c r="O36" s="694">
        <f t="shared" si="7"/>
        <v>0</v>
      </c>
      <c r="P36" s="694">
        <f t="shared" si="7"/>
        <v>0</v>
      </c>
      <c r="Q36" s="694">
        <f t="shared" si="7"/>
        <v>0</v>
      </c>
      <c r="R36" s="694">
        <f t="shared" si="7"/>
        <v>0</v>
      </c>
      <c r="S36" s="694">
        <f t="shared" si="7"/>
        <v>0</v>
      </c>
      <c r="T36" s="694">
        <f t="shared" si="7"/>
        <v>0</v>
      </c>
      <c r="U36" s="694">
        <f t="shared" si="7"/>
        <v>0</v>
      </c>
      <c r="V36" s="694">
        <f t="shared" si="7"/>
        <v>0</v>
      </c>
      <c r="W36" s="582">
        <f t="shared" si="7"/>
        <v>0</v>
      </c>
      <c r="X36" s="694"/>
    </row>
    <row r="37" spans="1:24" s="581" customFormat="1" ht="12.75" x14ac:dyDescent="0.2">
      <c r="B37" s="756"/>
      <c r="C37" s="695"/>
      <c r="D37" s="694"/>
      <c r="E37" s="694"/>
      <c r="F37" s="694"/>
      <c r="G37" s="694"/>
      <c r="H37" s="694"/>
      <c r="I37" s="694"/>
      <c r="J37" s="694"/>
      <c r="K37" s="694"/>
      <c r="L37" s="694"/>
      <c r="M37" s="694"/>
      <c r="N37" s="694"/>
      <c r="O37" s="694"/>
      <c r="P37" s="694"/>
      <c r="Q37" s="694"/>
      <c r="R37" s="694"/>
      <c r="S37" s="694"/>
      <c r="T37" s="694"/>
      <c r="U37" s="694"/>
      <c r="V37" s="694"/>
      <c r="W37" s="582"/>
      <c r="X37" s="694"/>
    </row>
    <row r="38" spans="1:24" s="581" customFormat="1" ht="12.75" x14ac:dyDescent="0.2">
      <c r="B38" s="756" t="s">
        <v>352</v>
      </c>
      <c r="C38" s="695">
        <f>SUM(D38:W38)</f>
        <v>563093.15999999992</v>
      </c>
      <c r="D38" s="694">
        <f>'O7 Amortization'!AW367+'O7 Amortization'!AW439+'O7 Amortization'!AW512+'O7 Amortization'!AW585</f>
        <v>348371.92916722054</v>
      </c>
      <c r="E38" s="694">
        <f>'O7 Amortization'!AX367+'O7 Amortization'!AX439+'O7 Amortization'!AX512+'O7 Amortization'!AX585</f>
        <v>80133.649900110249</v>
      </c>
      <c r="F38" s="694">
        <f>'O7 Amortization'!AY367+'O7 Amortization'!AY439+'O7 Amortization'!AY512+'O7 Amortization'!AY585</f>
        <v>124619.3015336447</v>
      </c>
      <c r="G38" s="694">
        <f>'O7 Amortization'!AZ367+'O7 Amortization'!AZ439+'O7 Amortization'!AZ512+'O7 Amortization'!AZ585</f>
        <v>0</v>
      </c>
      <c r="H38" s="694">
        <f>'O7 Amortization'!BA367+'O7 Amortization'!BA439+'O7 Amortization'!BA512+'O7 Amortization'!BA585</f>
        <v>0</v>
      </c>
      <c r="I38" s="694">
        <f>'O7 Amortization'!BB367+'O7 Amortization'!BB439+'O7 Amortization'!BB512+'O7 Amortization'!BB585</f>
        <v>0</v>
      </c>
      <c r="J38" s="694">
        <f>'O7 Amortization'!BC367+'O7 Amortization'!BC439+'O7 Amortization'!BC512+'O7 Amortization'!BC585</f>
        <v>8156.5727569217806</v>
      </c>
      <c r="K38" s="694">
        <f>'O7 Amortization'!BD367+'O7 Amortization'!BD439+'O7 Amortization'!BD512+'O7 Amortization'!BD585</f>
        <v>984.85809346565316</v>
      </c>
      <c r="L38" s="694">
        <f>'O7 Amortization'!BE367+'O7 Amortization'!BE439+'O7 Amortization'!BE512+'O7 Amortization'!BE585</f>
        <v>826.84854863700957</v>
      </c>
      <c r="M38" s="694">
        <f>'O7 Amortization'!BF367+'O7 Amortization'!BF439+'O7 Amortization'!BF512+'O7 Amortization'!BF585</f>
        <v>0</v>
      </c>
      <c r="N38" s="694">
        <f>'O7 Amortization'!BG367+'O7 Amortization'!BG439+'O7 Amortization'!BG512+'O7 Amortization'!BG585</f>
        <v>0</v>
      </c>
      <c r="O38" s="694">
        <f>'O7 Amortization'!BH367+'O7 Amortization'!BH439+'O7 Amortization'!BH512+'O7 Amortization'!BH585</f>
        <v>0</v>
      </c>
      <c r="P38" s="694">
        <f>'O7 Amortization'!BI367+'O7 Amortization'!BI439+'O7 Amortization'!BI512+'O7 Amortization'!BI585</f>
        <v>0</v>
      </c>
      <c r="Q38" s="694">
        <f>'O7 Amortization'!BJ367+'O7 Amortization'!BJ439+'O7 Amortization'!BJ512+'O7 Amortization'!BJ585</f>
        <v>0</v>
      </c>
      <c r="R38" s="694">
        <f>'O7 Amortization'!BK367+'O7 Amortization'!BK439+'O7 Amortization'!BK512+'O7 Amortization'!BK585</f>
        <v>0</v>
      </c>
      <c r="S38" s="694">
        <f>'O7 Amortization'!BL367+'O7 Amortization'!BL439+'O7 Amortization'!BL512+'O7 Amortization'!BL585</f>
        <v>0</v>
      </c>
      <c r="T38" s="694">
        <f>'O7 Amortization'!BM367+'O7 Amortization'!BM439+'O7 Amortization'!BM512+'O7 Amortization'!BM585</f>
        <v>0</v>
      </c>
      <c r="U38" s="694">
        <f>'O7 Amortization'!BN367+'O7 Amortization'!BN439+'O7 Amortization'!BN512+'O7 Amortization'!BN585</f>
        <v>0</v>
      </c>
      <c r="V38" s="694">
        <f>'O7 Amortization'!BO367+'O7 Amortization'!BO439+'O7 Amortization'!BO512+'O7 Amortization'!BO585</f>
        <v>0</v>
      </c>
      <c r="W38" s="582">
        <f>'O7 Amortization'!BP367+'O7 Amortization'!BP439+'O7 Amortization'!BP512+'O7 Amortization'!BP585</f>
        <v>0</v>
      </c>
      <c r="X38" s="694"/>
    </row>
    <row r="39" spans="1:24" s="581" customFormat="1" ht="12.75" x14ac:dyDescent="0.2">
      <c r="B39" s="756"/>
      <c r="C39" s="695"/>
      <c r="D39" s="694"/>
      <c r="E39" s="694"/>
      <c r="F39" s="694"/>
      <c r="G39" s="694"/>
      <c r="H39" s="694"/>
      <c r="I39" s="694"/>
      <c r="J39" s="694"/>
      <c r="K39" s="694"/>
      <c r="L39" s="694"/>
      <c r="M39" s="694"/>
      <c r="N39" s="694"/>
      <c r="O39" s="694"/>
      <c r="P39" s="694"/>
      <c r="Q39" s="694"/>
      <c r="R39" s="694"/>
      <c r="S39" s="694"/>
      <c r="T39" s="694"/>
      <c r="U39" s="694"/>
      <c r="V39" s="694"/>
      <c r="W39" s="582"/>
      <c r="X39" s="694"/>
    </row>
    <row r="40" spans="1:24" s="579" customFormat="1" ht="12.75" x14ac:dyDescent="0.2">
      <c r="B40" s="842" t="s">
        <v>1201</v>
      </c>
      <c r="C40" s="843">
        <f>SUM(D40:W40)</f>
        <v>84834161.396225825</v>
      </c>
      <c r="D40" s="844">
        <f>IF(ISERROR('O6 Source Data for E2'!D102), "-", 'O6 Source Data for E2'!D102)</f>
        <v>52695866.943374887</v>
      </c>
      <c r="E40" s="844">
        <f>IF(ISERROR('O6 Source Data for E2'!E102), "-", 'O6 Source Data for E2'!E102)</f>
        <v>12014314.169579266</v>
      </c>
      <c r="F40" s="844">
        <f>IF(ISERROR('O6 Source Data for E2'!F102), "-", 'O6 Source Data for E2'!F102)</f>
        <v>18671653.702615913</v>
      </c>
      <c r="G40" s="844">
        <f>IF(ISERROR('O6 Source Data for E2'!G102), "-", 'O6 Source Data for E2'!G102)</f>
        <v>0</v>
      </c>
      <c r="H40" s="844">
        <f>IF(ISERROR('O6 Source Data for E2'!H102), "-", 'O6 Source Data for E2'!H102)</f>
        <v>0</v>
      </c>
      <c r="I40" s="844">
        <f>IF(ISERROR('O6 Source Data for E2'!I102), "-", 'O6 Source Data for E2'!I102)</f>
        <v>0</v>
      </c>
      <c r="J40" s="844">
        <f>IF(ISERROR('O6 Source Data for E2'!J102), "-", 'O6 Source Data for E2'!J102)</f>
        <v>1186412.4050031421</v>
      </c>
      <c r="K40" s="844">
        <f>IF(ISERROR('O6 Source Data for E2'!K102), "-", 'O6 Source Data for E2'!K102)</f>
        <v>144526.42524988813</v>
      </c>
      <c r="L40" s="844">
        <f>IF(ISERROR('O6 Source Data for E2'!L102), "-", 'O6 Source Data for E2'!L102)</f>
        <v>121387.75040272478</v>
      </c>
      <c r="M40" s="844">
        <f>IF(ISERROR('O6 Source Data for E2'!M102), "-", 'O6 Source Data for E2'!M102)</f>
        <v>0</v>
      </c>
      <c r="N40" s="844">
        <f>IF(ISERROR('O6 Source Data for E2'!N102), "-", 'O6 Source Data for E2'!N102)</f>
        <v>0</v>
      </c>
      <c r="O40" s="844">
        <f>IF(ISERROR('O6 Source Data for E2'!O102), "-", 'O6 Source Data for E2'!O102)</f>
        <v>0</v>
      </c>
      <c r="P40" s="844">
        <f>IF(ISERROR('O6 Source Data for E2'!P102), "-", 'O6 Source Data for E2'!P102)</f>
        <v>0</v>
      </c>
      <c r="Q40" s="844">
        <f>IF(ISERROR('O6 Source Data for E2'!Q102), "-", 'O6 Source Data for E2'!Q102)</f>
        <v>0</v>
      </c>
      <c r="R40" s="844">
        <f>IF(ISERROR('O6 Source Data for E2'!R102), "-", 'O6 Source Data for E2'!R102)</f>
        <v>0</v>
      </c>
      <c r="S40" s="844">
        <f>IF(ISERROR('O6 Source Data for E2'!S102), "-", 'O6 Source Data for E2'!S102)</f>
        <v>0</v>
      </c>
      <c r="T40" s="844">
        <f>IF(ISERROR('O6 Source Data for E2'!T102), "-", 'O6 Source Data for E2'!T102)</f>
        <v>0</v>
      </c>
      <c r="U40" s="844">
        <f>IF(ISERROR('O6 Source Data for E2'!U102), "-", 'O6 Source Data for E2'!U102)</f>
        <v>0</v>
      </c>
      <c r="V40" s="844">
        <f>IF(ISERROR('O6 Source Data for E2'!V102), "-", 'O6 Source Data for E2'!V102)</f>
        <v>0</v>
      </c>
      <c r="W40" s="845">
        <f>IF(ISERROR('O6 Source Data for E2'!W102), "-", 'O6 Source Data for E2'!W102)</f>
        <v>0</v>
      </c>
      <c r="X40" s="519"/>
    </row>
    <row r="41" spans="1:24" s="579" customFormat="1" ht="12.75" x14ac:dyDescent="0.2">
      <c r="B41" s="757"/>
      <c r="C41" s="721"/>
      <c r="D41" s="519"/>
      <c r="E41" s="519"/>
      <c r="F41" s="519"/>
      <c r="G41" s="519"/>
      <c r="H41" s="519"/>
      <c r="I41" s="519"/>
      <c r="J41" s="519"/>
      <c r="K41" s="519"/>
      <c r="L41" s="519"/>
      <c r="M41" s="519"/>
      <c r="N41" s="519"/>
      <c r="O41" s="519"/>
      <c r="P41" s="519"/>
      <c r="Q41" s="519"/>
      <c r="R41" s="519"/>
      <c r="S41" s="519"/>
      <c r="T41" s="519"/>
      <c r="U41" s="519"/>
      <c r="V41" s="519"/>
      <c r="W41" s="722"/>
      <c r="X41" s="519"/>
    </row>
    <row r="42" spans="1:24" s="579" customFormat="1" ht="12.75" x14ac:dyDescent="0.2">
      <c r="B42" s="842" t="s">
        <v>358</v>
      </c>
      <c r="C42" s="843">
        <f>SUM(D42:W42)</f>
        <v>5394311.0300000012</v>
      </c>
      <c r="D42" s="846">
        <f>SUM('O4 Summary by Class &amp; Accounts'!E174:E199) + 'O4 Summary by Class &amp; Accounts'!E208+ SUM('O4 Summary by Class &amp; Accounts'!E210:E213)</f>
        <v>3659758.3498800546</v>
      </c>
      <c r="E42" s="846">
        <f>SUM('O4 Summary by Class &amp; Accounts'!F174:F199) + 'O4 Summary by Class &amp; Accounts'!F208+ SUM('O4 Summary by Class &amp; Accounts'!F210:F213)</f>
        <v>705416.35794526676</v>
      </c>
      <c r="F42" s="846">
        <f>SUM('O4 Summary by Class &amp; Accounts'!G174:G199) + 'O4 Summary by Class &amp; Accounts'!G208+ SUM('O4 Summary by Class &amp; Accounts'!G210:G213)</f>
        <v>919619.9837822821</v>
      </c>
      <c r="G42" s="846">
        <f>SUM('O4 Summary by Class &amp; Accounts'!H174:H199) + 'O4 Summary by Class &amp; Accounts'!H208+ SUM('O4 Summary by Class &amp; Accounts'!H210:H213)</f>
        <v>0</v>
      </c>
      <c r="H42" s="846">
        <f>SUM('O4 Summary by Class &amp; Accounts'!I174:I199) + 'O4 Summary by Class &amp; Accounts'!I208+ SUM('O4 Summary by Class &amp; Accounts'!I210:I213)</f>
        <v>0</v>
      </c>
      <c r="I42" s="846">
        <f>SUM('O4 Summary by Class &amp; Accounts'!J174:J199) + 'O4 Summary by Class &amp; Accounts'!J208+ SUM('O4 Summary by Class &amp; Accounts'!J210:J213)</f>
        <v>0</v>
      </c>
      <c r="J42" s="846">
        <f>SUM('O4 Summary by Class &amp; Accounts'!K174:K199) + 'O4 Summary by Class &amp; Accounts'!K208+ SUM('O4 Summary by Class &amp; Accounts'!K210:K213)</f>
        <v>89137.39492298913</v>
      </c>
      <c r="K42" s="846">
        <f>SUM('O4 Summary by Class &amp; Accounts'!L174:L199) + 'O4 Summary by Class &amp; Accounts'!L208+ SUM('O4 Summary by Class &amp; Accounts'!L210:L213)</f>
        <v>10638.405861090148</v>
      </c>
      <c r="L42" s="846">
        <f>SUM('O4 Summary by Class &amp; Accounts'!M174:M199) + 'O4 Summary by Class &amp; Accounts'!M208+ SUM('O4 Summary by Class &amp; Accounts'!M210:M213)</f>
        <v>9740.5376083180308</v>
      </c>
      <c r="M42" s="846">
        <f>SUM('O4 Summary by Class &amp; Accounts'!N174:N199) + 'O4 Summary by Class &amp; Accounts'!N208+ SUM('O4 Summary by Class &amp; Accounts'!N210:N213)</f>
        <v>0</v>
      </c>
      <c r="N42" s="846">
        <f>SUM('O4 Summary by Class &amp; Accounts'!O174:O199) + 'O4 Summary by Class &amp; Accounts'!O208+ SUM('O4 Summary by Class &amp; Accounts'!O210:O213)</f>
        <v>0</v>
      </c>
      <c r="O42" s="846">
        <f>SUM('O4 Summary by Class &amp; Accounts'!P174:P199) + 'O4 Summary by Class &amp; Accounts'!P208+ SUM('O4 Summary by Class &amp; Accounts'!P210:P213)</f>
        <v>0</v>
      </c>
      <c r="P42" s="846">
        <f>SUM('O4 Summary by Class &amp; Accounts'!Q174:Q199) + 'O4 Summary by Class &amp; Accounts'!Q208+ SUM('O4 Summary by Class &amp; Accounts'!Q210:Q213)</f>
        <v>0</v>
      </c>
      <c r="Q42" s="846">
        <f>SUM('O4 Summary by Class &amp; Accounts'!R174:R199) + 'O4 Summary by Class &amp; Accounts'!R208+ SUM('O4 Summary by Class &amp; Accounts'!R210:R213)</f>
        <v>0</v>
      </c>
      <c r="R42" s="846">
        <f>SUM('O4 Summary by Class &amp; Accounts'!S174:S199) + 'O4 Summary by Class &amp; Accounts'!S208+ SUM('O4 Summary by Class &amp; Accounts'!S210:S213)</f>
        <v>0</v>
      </c>
      <c r="S42" s="846">
        <f>SUM('O4 Summary by Class &amp; Accounts'!T174:T199) + 'O4 Summary by Class &amp; Accounts'!T208+ SUM('O4 Summary by Class &amp; Accounts'!T210:T213)</f>
        <v>0</v>
      </c>
      <c r="T42" s="846">
        <f>SUM('O4 Summary by Class &amp; Accounts'!U174:U199) + 'O4 Summary by Class &amp; Accounts'!U208+ SUM('O4 Summary by Class &amp; Accounts'!U210:U213)</f>
        <v>0</v>
      </c>
      <c r="U42" s="846">
        <f>SUM('O4 Summary by Class &amp; Accounts'!V174:V199) + 'O4 Summary by Class &amp; Accounts'!V208+ SUM('O4 Summary by Class &amp; Accounts'!V210:V213)</f>
        <v>0</v>
      </c>
      <c r="V42" s="846">
        <f>SUM('O4 Summary by Class &amp; Accounts'!W174:W199) + 'O4 Summary by Class &amp; Accounts'!W208+ SUM('O4 Summary by Class &amp; Accounts'!W210:W213)</f>
        <v>0</v>
      </c>
      <c r="W42" s="847">
        <f>SUM('O4 Summary by Class &amp; Accounts'!X174:X199) + 'O4 Summary by Class &amp; Accounts'!X208+ SUM('O4 Summary by Class &amp; Accounts'!X210:X213)</f>
        <v>0</v>
      </c>
      <c r="X42" s="519"/>
    </row>
    <row r="43" spans="1:24" s="579" customFormat="1" ht="12.75" x14ac:dyDescent="0.2">
      <c r="B43" s="757"/>
      <c r="C43" s="721"/>
      <c r="D43" s="519"/>
      <c r="E43" s="519"/>
      <c r="F43" s="519"/>
      <c r="G43" s="519"/>
      <c r="H43" s="519"/>
      <c r="I43" s="519"/>
      <c r="J43" s="519"/>
      <c r="K43" s="519"/>
      <c r="L43" s="519"/>
      <c r="M43" s="519"/>
      <c r="N43" s="519"/>
      <c r="O43" s="519"/>
      <c r="P43" s="519"/>
      <c r="Q43" s="519"/>
      <c r="R43" s="519"/>
      <c r="S43" s="519"/>
      <c r="T43" s="519"/>
      <c r="U43" s="519"/>
      <c r="V43" s="519"/>
      <c r="W43" s="722"/>
      <c r="X43" s="519"/>
    </row>
    <row r="44" spans="1:24" s="579" customFormat="1" ht="12.75" x14ac:dyDescent="0.2">
      <c r="B44" s="842" t="s">
        <v>353</v>
      </c>
      <c r="C44" s="843">
        <f>SUM(D44:W44)</f>
        <v>11112268.969999999</v>
      </c>
      <c r="D44" s="846">
        <f>'O6 Source Data for E2'!D163</f>
        <v>7591662.0572216995</v>
      </c>
      <c r="E44" s="846">
        <f>'O6 Source Data for E2'!E163</f>
        <v>1443132.4143231781</v>
      </c>
      <c r="F44" s="846">
        <f>'O6 Source Data for E2'!F163</f>
        <v>1849170.9655993478</v>
      </c>
      <c r="G44" s="846">
        <f>'O6 Source Data for E2'!G163</f>
        <v>0</v>
      </c>
      <c r="H44" s="846">
        <f>'O6 Source Data for E2'!H163</f>
        <v>0</v>
      </c>
      <c r="I44" s="846">
        <f>'O6 Source Data for E2'!I163</f>
        <v>0</v>
      </c>
      <c r="J44" s="846">
        <f>'O6 Source Data for E2'!J163</f>
        <v>185766.45598616463</v>
      </c>
      <c r="K44" s="846">
        <f>'O6 Source Data for E2'!K163</f>
        <v>22144.070614120708</v>
      </c>
      <c r="L44" s="846">
        <f>'O6 Source Data for E2'!L163</f>
        <v>20393.006255490349</v>
      </c>
      <c r="M44" s="846">
        <f>'O6 Source Data for E2'!M163</f>
        <v>0</v>
      </c>
      <c r="N44" s="846">
        <f>'O6 Source Data for E2'!N163</f>
        <v>0</v>
      </c>
      <c r="O44" s="846">
        <f>'O6 Source Data for E2'!O163</f>
        <v>0</v>
      </c>
      <c r="P44" s="846">
        <f>'O6 Source Data for E2'!P163</f>
        <v>0</v>
      </c>
      <c r="Q44" s="846">
        <f>'O6 Source Data for E2'!Q163</f>
        <v>0</v>
      </c>
      <c r="R44" s="846">
        <f>'O6 Source Data for E2'!R163</f>
        <v>0</v>
      </c>
      <c r="S44" s="846">
        <f>'O6 Source Data for E2'!S163</f>
        <v>0</v>
      </c>
      <c r="T44" s="846">
        <f>'O6 Source Data for E2'!T163</f>
        <v>0</v>
      </c>
      <c r="U44" s="846">
        <f>'O6 Source Data for E2'!U163</f>
        <v>0</v>
      </c>
      <c r="V44" s="846">
        <f>'O6 Source Data for E2'!V163</f>
        <v>0</v>
      </c>
      <c r="W44" s="847">
        <f>'O6 Source Data for E2'!W163</f>
        <v>0</v>
      </c>
      <c r="X44" s="519"/>
    </row>
    <row r="45" spans="1:24" s="581" customFormat="1" ht="12.75" x14ac:dyDescent="0.2">
      <c r="B45" s="756"/>
      <c r="C45" s="695"/>
      <c r="D45" s="694"/>
      <c r="E45" s="694"/>
      <c r="F45" s="694"/>
      <c r="G45" s="694"/>
      <c r="H45" s="694"/>
      <c r="I45" s="694"/>
      <c r="J45" s="694"/>
      <c r="K45" s="694"/>
      <c r="L45" s="694"/>
      <c r="M45" s="694"/>
      <c r="N45" s="694"/>
      <c r="O45" s="694"/>
      <c r="P45" s="694"/>
      <c r="Q45" s="694"/>
      <c r="R45" s="694"/>
      <c r="S45" s="694"/>
      <c r="T45" s="694"/>
      <c r="U45" s="694"/>
      <c r="V45" s="694"/>
      <c r="W45" s="582"/>
      <c r="X45" s="694"/>
    </row>
    <row r="46" spans="1:24" s="581" customFormat="1" ht="12.75" x14ac:dyDescent="0.2">
      <c r="B46" s="848" t="s">
        <v>724</v>
      </c>
      <c r="C46" s="695"/>
      <c r="D46" s="694"/>
      <c r="E46" s="694"/>
      <c r="F46" s="694"/>
      <c r="G46" s="694"/>
      <c r="H46" s="694"/>
      <c r="I46" s="694"/>
      <c r="J46" s="694"/>
      <c r="K46" s="694"/>
      <c r="L46" s="694"/>
      <c r="M46" s="694"/>
      <c r="N46" s="694"/>
      <c r="O46" s="694"/>
      <c r="P46" s="694"/>
      <c r="Q46" s="694"/>
      <c r="R46" s="694"/>
      <c r="S46" s="694"/>
      <c r="T46" s="694"/>
      <c r="U46" s="694"/>
      <c r="V46" s="694"/>
      <c r="W46" s="582"/>
      <c r="X46" s="694"/>
    </row>
    <row r="47" spans="1:24" s="581" customFormat="1" ht="12.75" x14ac:dyDescent="0.2">
      <c r="A47" s="731"/>
      <c r="B47" s="755" t="s">
        <v>720</v>
      </c>
      <c r="C47" s="695">
        <f>SUM(D47:W47)</f>
        <v>18189491.502</v>
      </c>
      <c r="D47" s="694">
        <f>'O5 Details by Class &amp; Accounts'!I43</f>
        <v>8029449.5712909186</v>
      </c>
      <c r="E47" s="694">
        <f>'O5 Details by Class &amp; Accounts'!J43</f>
        <v>3295075.6580421245</v>
      </c>
      <c r="F47" s="694">
        <f>'O5 Details by Class &amp; Accounts'!K43</f>
        <v>6698918.0070769498</v>
      </c>
      <c r="G47" s="694">
        <f>'O5 Details by Class &amp; Accounts'!L43</f>
        <v>0</v>
      </c>
      <c r="H47" s="694">
        <f>'O5 Details by Class &amp; Accounts'!M43</f>
        <v>0</v>
      </c>
      <c r="I47" s="694">
        <f>'O5 Details by Class &amp; Accounts'!N43</f>
        <v>0</v>
      </c>
      <c r="J47" s="694">
        <f>'O5 Details by Class &amp; Accounts'!O43</f>
        <v>164384.93780860992</v>
      </c>
      <c r="K47" s="694">
        <f>'O5 Details by Class &amp; Accounts'!P43</f>
        <v>0</v>
      </c>
      <c r="L47" s="694">
        <f>'O5 Details by Class &amp; Accounts'!Q43</f>
        <v>1663.3277813968152</v>
      </c>
      <c r="M47" s="694">
        <f>'O5 Details by Class &amp; Accounts'!R43</f>
        <v>0</v>
      </c>
      <c r="N47" s="694">
        <f>'O5 Details by Class &amp; Accounts'!S43</f>
        <v>0</v>
      </c>
      <c r="O47" s="694">
        <f>'O5 Details by Class &amp; Accounts'!T43</f>
        <v>0</v>
      </c>
      <c r="P47" s="694">
        <f>'O5 Details by Class &amp; Accounts'!U43</f>
        <v>0</v>
      </c>
      <c r="Q47" s="694">
        <f>'O5 Details by Class &amp; Accounts'!V43</f>
        <v>0</v>
      </c>
      <c r="R47" s="694">
        <f>'O5 Details by Class &amp; Accounts'!W43</f>
        <v>0</v>
      </c>
      <c r="S47" s="694">
        <f>'O5 Details by Class &amp; Accounts'!X43</f>
        <v>0</v>
      </c>
      <c r="T47" s="694">
        <f>'O5 Details by Class &amp; Accounts'!Y43</f>
        <v>0</v>
      </c>
      <c r="U47" s="694">
        <f>'O5 Details by Class &amp; Accounts'!Z43</f>
        <v>0</v>
      </c>
      <c r="V47" s="694">
        <f>'O5 Details by Class &amp; Accounts'!AA43</f>
        <v>0</v>
      </c>
      <c r="W47" s="582">
        <f>'O5 Details by Class &amp; Accounts'!AB43</f>
        <v>0</v>
      </c>
      <c r="X47" s="694"/>
    </row>
    <row r="48" spans="1:24" s="581" customFormat="1" ht="12.75" x14ac:dyDescent="0.2">
      <c r="A48" s="696"/>
      <c r="B48" s="755" t="s">
        <v>721</v>
      </c>
      <c r="C48" s="695">
        <f>SUM(D48:W48)</f>
        <v>24090738.220575001</v>
      </c>
      <c r="D48" s="694">
        <f>'O5 Details by Class &amp; Accounts'!I47</f>
        <v>10634457.134549847</v>
      </c>
      <c r="E48" s="694">
        <f>'O5 Details by Class &amp; Accounts'!J47</f>
        <v>4364102.4866557447</v>
      </c>
      <c r="F48" s="694">
        <f>'O5 Details by Class &amp; Accounts'!K47</f>
        <v>8872259.021195963</v>
      </c>
      <c r="G48" s="694">
        <f>'O5 Details by Class &amp; Accounts'!L47</f>
        <v>0</v>
      </c>
      <c r="H48" s="694">
        <f>'O5 Details by Class &amp; Accounts'!M47</f>
        <v>0</v>
      </c>
      <c r="I48" s="694">
        <f>'O5 Details by Class &amp; Accounts'!N47</f>
        <v>0</v>
      </c>
      <c r="J48" s="694">
        <f>'O5 Details by Class &amp; Accounts'!O47</f>
        <v>217716.61421746126</v>
      </c>
      <c r="K48" s="694">
        <f>'O5 Details by Class &amp; Accounts'!P47</f>
        <v>0</v>
      </c>
      <c r="L48" s="694">
        <f>'O5 Details by Class &amp; Accounts'!Q47</f>
        <v>2202.9639559871453</v>
      </c>
      <c r="M48" s="694">
        <f>'O5 Details by Class &amp; Accounts'!R47</f>
        <v>0</v>
      </c>
      <c r="N48" s="694">
        <f>'O5 Details by Class &amp; Accounts'!S47</f>
        <v>0</v>
      </c>
      <c r="O48" s="694">
        <f>'O5 Details by Class &amp; Accounts'!T47</f>
        <v>0</v>
      </c>
      <c r="P48" s="694">
        <f>'O5 Details by Class &amp; Accounts'!U47</f>
        <v>0</v>
      </c>
      <c r="Q48" s="694">
        <f>'O5 Details by Class &amp; Accounts'!V47</f>
        <v>0</v>
      </c>
      <c r="R48" s="694">
        <f>'O5 Details by Class &amp; Accounts'!W47</f>
        <v>0</v>
      </c>
      <c r="S48" s="694">
        <f>'O5 Details by Class &amp; Accounts'!X47</f>
        <v>0</v>
      </c>
      <c r="T48" s="694">
        <f>'O5 Details by Class &amp; Accounts'!Y47</f>
        <v>0</v>
      </c>
      <c r="U48" s="694">
        <f>'O5 Details by Class &amp; Accounts'!Z47</f>
        <v>0</v>
      </c>
      <c r="V48" s="694">
        <f>'O5 Details by Class &amp; Accounts'!AA47</f>
        <v>0</v>
      </c>
      <c r="W48" s="582">
        <f>'O5 Details by Class &amp; Accounts'!AB47</f>
        <v>0</v>
      </c>
      <c r="X48" s="694"/>
    </row>
    <row r="49" spans="1:24" s="581" customFormat="1" ht="12.75" x14ac:dyDescent="0.2">
      <c r="A49" s="696"/>
      <c r="B49" s="755" t="s">
        <v>722</v>
      </c>
      <c r="C49" s="695">
        <f>SUM(D49:W49)</f>
        <v>12311178.742687499</v>
      </c>
      <c r="D49" s="694">
        <f>'O5 Details by Class &amp; Accounts'!I51</f>
        <v>5434565.8242666591</v>
      </c>
      <c r="E49" s="694">
        <f>'O5 Details by Class &amp; Accounts'!J51</f>
        <v>2230203.3782733739</v>
      </c>
      <c r="F49" s="694">
        <f>'O5 Details by Class &amp; Accounts'!K51</f>
        <v>4534023.2275687428</v>
      </c>
      <c r="G49" s="694">
        <f>'O5 Details by Class &amp; Accounts'!L51</f>
        <v>0</v>
      </c>
      <c r="H49" s="694">
        <f>'O5 Details by Class &amp; Accounts'!M51</f>
        <v>0</v>
      </c>
      <c r="I49" s="694">
        <f>'O5 Details by Class &amp; Accounts'!N51</f>
        <v>0</v>
      </c>
      <c r="J49" s="694">
        <f>'O5 Details by Class &amp; Accounts'!O51</f>
        <v>111260.52378896046</v>
      </c>
      <c r="K49" s="694">
        <f>'O5 Details by Class &amp; Accounts'!P51</f>
        <v>0</v>
      </c>
      <c r="L49" s="694">
        <f>'O5 Details by Class &amp; Accounts'!Q51</f>
        <v>1125.7887897637193</v>
      </c>
      <c r="M49" s="694">
        <f>'O5 Details by Class &amp; Accounts'!R51</f>
        <v>0</v>
      </c>
      <c r="N49" s="694">
        <f>'O5 Details by Class &amp; Accounts'!S51</f>
        <v>0</v>
      </c>
      <c r="O49" s="694">
        <f>'O5 Details by Class &amp; Accounts'!T51</f>
        <v>0</v>
      </c>
      <c r="P49" s="694">
        <f>'O5 Details by Class &amp; Accounts'!U51</f>
        <v>0</v>
      </c>
      <c r="Q49" s="694">
        <f>'O5 Details by Class &amp; Accounts'!V51</f>
        <v>0</v>
      </c>
      <c r="R49" s="694">
        <f>'O5 Details by Class &amp; Accounts'!W51</f>
        <v>0</v>
      </c>
      <c r="S49" s="694">
        <f>'O5 Details by Class &amp; Accounts'!X51</f>
        <v>0</v>
      </c>
      <c r="T49" s="694">
        <f>'O5 Details by Class &amp; Accounts'!Y51</f>
        <v>0</v>
      </c>
      <c r="U49" s="694">
        <f>'O5 Details by Class &amp; Accounts'!Z51</f>
        <v>0</v>
      </c>
      <c r="V49" s="694">
        <f>'O5 Details by Class &amp; Accounts'!AA51</f>
        <v>0</v>
      </c>
      <c r="W49" s="582">
        <f>'O5 Details by Class &amp; Accounts'!AB51</f>
        <v>0</v>
      </c>
      <c r="X49" s="694"/>
    </row>
    <row r="50" spans="1:24" s="581" customFormat="1" ht="12.75" x14ac:dyDescent="0.2">
      <c r="A50" s="696"/>
      <c r="B50" s="755" t="s">
        <v>723</v>
      </c>
      <c r="C50" s="695">
        <f>SUM(D50:W50)</f>
        <v>5696760.9058750002</v>
      </c>
      <c r="D50" s="694">
        <f>'O5 Details by Class &amp; Accounts'!I55</f>
        <v>2514740.6901614266</v>
      </c>
      <c r="E50" s="694">
        <f>'O5 Details by Class &amp; Accounts'!J55</f>
        <v>1031983.6697232986</v>
      </c>
      <c r="F50" s="694">
        <f>'O5 Details by Class &amp; Accounts'!K55</f>
        <v>2098031.9438936473</v>
      </c>
      <c r="G50" s="694">
        <f>'O5 Details by Class &amp; Accounts'!L55</f>
        <v>0</v>
      </c>
      <c r="H50" s="694">
        <f>'O5 Details by Class &amp; Accounts'!M55</f>
        <v>0</v>
      </c>
      <c r="I50" s="694">
        <f>'O5 Details by Class &amp; Accounts'!N55</f>
        <v>0</v>
      </c>
      <c r="J50" s="694">
        <f>'O5 Details by Class &amp; Accounts'!O55</f>
        <v>51483.665011735749</v>
      </c>
      <c r="K50" s="694">
        <f>'O5 Details by Class &amp; Accounts'!P55</f>
        <v>0</v>
      </c>
      <c r="L50" s="694">
        <f>'O5 Details by Class &amp; Accounts'!Q55</f>
        <v>520.9370848918619</v>
      </c>
      <c r="M50" s="694">
        <f>'O5 Details by Class &amp; Accounts'!R55</f>
        <v>0</v>
      </c>
      <c r="N50" s="694">
        <f>'O5 Details by Class &amp; Accounts'!S55</f>
        <v>0</v>
      </c>
      <c r="O50" s="694">
        <f>'O5 Details by Class &amp; Accounts'!T55</f>
        <v>0</v>
      </c>
      <c r="P50" s="694">
        <f>'O5 Details by Class &amp; Accounts'!U55</f>
        <v>0</v>
      </c>
      <c r="Q50" s="694">
        <f>'O5 Details by Class &amp; Accounts'!V55</f>
        <v>0</v>
      </c>
      <c r="R50" s="694">
        <f>'O5 Details by Class &amp; Accounts'!W55</f>
        <v>0</v>
      </c>
      <c r="S50" s="694">
        <f>'O5 Details by Class &amp; Accounts'!X55</f>
        <v>0</v>
      </c>
      <c r="T50" s="694">
        <f>'O5 Details by Class &amp; Accounts'!Y55</f>
        <v>0</v>
      </c>
      <c r="U50" s="694">
        <f>'O5 Details by Class &amp; Accounts'!Z55</f>
        <v>0</v>
      </c>
      <c r="V50" s="694">
        <f>'O5 Details by Class &amp; Accounts'!AA55</f>
        <v>0</v>
      </c>
      <c r="W50" s="582">
        <f>'O5 Details by Class &amp; Accounts'!AB55</f>
        <v>0</v>
      </c>
      <c r="X50" s="694"/>
    </row>
    <row r="51" spans="1:24" s="751" customFormat="1" ht="19.5" customHeight="1" x14ac:dyDescent="0.2">
      <c r="A51" s="750"/>
      <c r="B51" s="849" t="s">
        <v>1456</v>
      </c>
      <c r="C51" s="850">
        <f>SUM(D51:W51)</f>
        <v>60288169.3711375</v>
      </c>
      <c r="D51" s="851">
        <f t="shared" ref="D51:W51" si="8">SUM(D47:D50)</f>
        <v>26613213.220268849</v>
      </c>
      <c r="E51" s="851">
        <f t="shared" si="8"/>
        <v>10921365.192694541</v>
      </c>
      <c r="F51" s="851">
        <f t="shared" si="8"/>
        <v>22203232.199735302</v>
      </c>
      <c r="G51" s="851">
        <f t="shared" si="8"/>
        <v>0</v>
      </c>
      <c r="H51" s="851">
        <f t="shared" si="8"/>
        <v>0</v>
      </c>
      <c r="I51" s="851">
        <f t="shared" si="8"/>
        <v>0</v>
      </c>
      <c r="J51" s="851">
        <f t="shared" si="8"/>
        <v>544845.7408267674</v>
      </c>
      <c r="K51" s="851">
        <f t="shared" si="8"/>
        <v>0</v>
      </c>
      <c r="L51" s="851">
        <f t="shared" si="8"/>
        <v>5513.0176120395417</v>
      </c>
      <c r="M51" s="851">
        <f t="shared" si="8"/>
        <v>0</v>
      </c>
      <c r="N51" s="851">
        <f t="shared" si="8"/>
        <v>0</v>
      </c>
      <c r="O51" s="851">
        <f t="shared" si="8"/>
        <v>0</v>
      </c>
      <c r="P51" s="851">
        <f t="shared" si="8"/>
        <v>0</v>
      </c>
      <c r="Q51" s="851">
        <f t="shared" si="8"/>
        <v>0</v>
      </c>
      <c r="R51" s="851">
        <f t="shared" si="8"/>
        <v>0</v>
      </c>
      <c r="S51" s="851">
        <f t="shared" si="8"/>
        <v>0</v>
      </c>
      <c r="T51" s="851">
        <f t="shared" si="8"/>
        <v>0</v>
      </c>
      <c r="U51" s="851">
        <f t="shared" si="8"/>
        <v>0</v>
      </c>
      <c r="V51" s="851">
        <f t="shared" si="8"/>
        <v>0</v>
      </c>
      <c r="W51" s="852">
        <f t="shared" si="8"/>
        <v>0</v>
      </c>
      <c r="X51" s="748"/>
    </row>
    <row r="52" spans="1:24" s="581" customFormat="1" ht="19.5" customHeight="1" x14ac:dyDescent="0.2">
      <c r="A52" s="696"/>
      <c r="B52" s="848" t="s">
        <v>727</v>
      </c>
      <c r="C52" s="695"/>
      <c r="D52" s="694"/>
      <c r="E52" s="694"/>
      <c r="F52" s="694"/>
      <c r="G52" s="694"/>
      <c r="H52" s="694"/>
      <c r="I52" s="694"/>
      <c r="J52" s="694"/>
      <c r="K52" s="694"/>
      <c r="L52" s="694"/>
      <c r="M52" s="694"/>
      <c r="N52" s="694"/>
      <c r="O52" s="694"/>
      <c r="P52" s="694"/>
      <c r="Q52" s="694"/>
      <c r="R52" s="694"/>
      <c r="S52" s="694"/>
      <c r="T52" s="694"/>
      <c r="U52" s="694"/>
      <c r="V52" s="694"/>
      <c r="W52" s="582"/>
      <c r="X52" s="694"/>
    </row>
    <row r="53" spans="1:24" s="581" customFormat="1" ht="12.75" x14ac:dyDescent="0.2">
      <c r="A53" s="696"/>
      <c r="B53" s="755" t="s">
        <v>720</v>
      </c>
      <c r="C53" s="695">
        <f t="shared" ref="C53:C60" si="9">SUM(D53:W53)</f>
        <v>-6783501.1477999995</v>
      </c>
      <c r="D53" s="597">
        <f>IF(ISERROR('O7 Amortization'!G41+'O7 Amortization'!G111+'O7 Amortization'!G182+'O7 Amortization'!G253), "-", 'O7 Amortization'!G41+'O7 Amortization'!G111+'O7 Amortization'!G182+'O7 Amortization'!G253)</f>
        <v>-2994464.1595431757</v>
      </c>
      <c r="E53" s="597">
        <f>IF(ISERROR('O7 Amortization'!H41+'O7 Amortization'!H111+'O7 Amortization'!H182+'O7 Amortization'!H253), "-", 'O7 Amortization'!H41+'O7 Amortization'!H111+'O7 Amortization'!H182+'O7 Amortization'!H253)</f>
        <v>-1228849.6083554009</v>
      </c>
      <c r="F53" s="597">
        <f>IF(ISERROR('O7 Amortization'!I41+'O7 Amortization'!I111+'O7 Amortization'!I182+'O7 Amortization'!I253), "-", 'O7 Amortization'!I41+'O7 Amortization'!I111+'O7 Amortization'!I182+'O7 Amortization'!I253)</f>
        <v>-2498262.1413593697</v>
      </c>
      <c r="G53" s="597">
        <f>IF(ISERROR('O7 Amortization'!J41+'O7 Amortization'!J111+'O7 Amortization'!J182+'O7 Amortization'!J253), "-", 'O7 Amortization'!J41+'O7 Amortization'!J111+'O7 Amortization'!J182+'O7 Amortization'!J253)</f>
        <v>0</v>
      </c>
      <c r="H53" s="597">
        <f>IF(ISERROR('O7 Amortization'!K41+'O7 Amortization'!K111+'O7 Amortization'!K182+'O7 Amortization'!K253), "-", 'O7 Amortization'!K41+'O7 Amortization'!K111+'O7 Amortization'!K182+'O7 Amortization'!K253)</f>
        <v>0</v>
      </c>
      <c r="I53" s="597">
        <f>IF(ISERROR('O7 Amortization'!L41+'O7 Amortization'!L111+'O7 Amortization'!L182+'O7 Amortization'!L253), "-", 'O7 Amortization'!L41+'O7 Amortization'!L111+'O7 Amortization'!L182+'O7 Amortization'!L253)</f>
        <v>0</v>
      </c>
      <c r="J53" s="597">
        <f>IF(ISERROR('O7 Amortization'!M41+'O7 Amortization'!M111+'O7 Amortization'!M182+'O7 Amortization'!M253), "-", 'O7 Amortization'!M41+'O7 Amortization'!M111+'O7 Amortization'!M182+'O7 Amortization'!M253)</f>
        <v>-61304.925109265816</v>
      </c>
      <c r="K53" s="597">
        <f>IF(ISERROR('O7 Amortization'!N41+'O7 Amortization'!N111+'O7 Amortization'!N182+'O7 Amortization'!N253), "-", 'O7 Amortization'!N41+'O7 Amortization'!N111+'O7 Amortization'!N182+'O7 Amortization'!N253)</f>
        <v>0</v>
      </c>
      <c r="L53" s="597">
        <f>IF(ISERROR('O7 Amortization'!O41+'O7 Amortization'!O111+'O7 Amortization'!O182+'O7 Amortization'!O253), "-", 'O7 Amortization'!O41+'O7 Amortization'!O111+'O7 Amortization'!O182+'O7 Amortization'!O253)</f>
        <v>-620.31343278795327</v>
      </c>
      <c r="M53" s="597">
        <f>IF(ISERROR('O7 Amortization'!P41+'O7 Amortization'!P111+'O7 Amortization'!P182+'O7 Amortization'!P253), "-", 'O7 Amortization'!P41+'O7 Amortization'!P111+'O7 Amortization'!P182+'O7 Amortization'!P253)</f>
        <v>0</v>
      </c>
      <c r="N53" s="597">
        <f>IF(ISERROR('O7 Amortization'!Q41+'O7 Amortization'!Q111+'O7 Amortization'!Q182+'O7 Amortization'!Q253), "-", 'O7 Amortization'!Q41+'O7 Amortization'!Q111+'O7 Amortization'!Q182+'O7 Amortization'!Q253)</f>
        <v>0</v>
      </c>
      <c r="O53" s="597">
        <f>IF(ISERROR('O7 Amortization'!R41+'O7 Amortization'!R111+'O7 Amortization'!R182+'O7 Amortization'!R253), "-", 'O7 Amortization'!R41+'O7 Amortization'!R111+'O7 Amortization'!R182+'O7 Amortization'!R253)</f>
        <v>0</v>
      </c>
      <c r="P53" s="597">
        <f>IF(ISERROR('O7 Amortization'!S41+'O7 Amortization'!S111+'O7 Amortization'!S182+'O7 Amortization'!S253), "-", 'O7 Amortization'!S41+'O7 Amortization'!S111+'O7 Amortization'!S182+'O7 Amortization'!S253)</f>
        <v>0</v>
      </c>
      <c r="Q53" s="597">
        <f>IF(ISERROR('O7 Amortization'!T41+'O7 Amortization'!T111+'O7 Amortization'!T182+'O7 Amortization'!T253), "-", 'O7 Amortization'!T41+'O7 Amortization'!T111+'O7 Amortization'!T182+'O7 Amortization'!T253)</f>
        <v>0</v>
      </c>
      <c r="R53" s="597">
        <f>IF(ISERROR('O7 Amortization'!U41+'O7 Amortization'!U111+'O7 Amortization'!U182+'O7 Amortization'!U253), "-", 'O7 Amortization'!U41+'O7 Amortization'!U111+'O7 Amortization'!U182+'O7 Amortization'!U253)</f>
        <v>0</v>
      </c>
      <c r="S53" s="597">
        <f>IF(ISERROR('O7 Amortization'!V41+'O7 Amortization'!V111+'O7 Amortization'!V182+'O7 Amortization'!V253), "-", 'O7 Amortization'!V41+'O7 Amortization'!V111+'O7 Amortization'!V182+'O7 Amortization'!V253)</f>
        <v>0</v>
      </c>
      <c r="T53" s="597">
        <f>IF(ISERROR('O7 Amortization'!W41+'O7 Amortization'!W111+'O7 Amortization'!W182+'O7 Amortization'!W253), "-", 'O7 Amortization'!W41+'O7 Amortization'!W111+'O7 Amortization'!W182+'O7 Amortization'!W253)</f>
        <v>0</v>
      </c>
      <c r="U53" s="597">
        <f>IF(ISERROR('O7 Amortization'!X41+'O7 Amortization'!X111+'O7 Amortization'!X182+'O7 Amortization'!X253), "-", 'O7 Amortization'!X41+'O7 Amortization'!X111+'O7 Amortization'!X182+'O7 Amortization'!X253)</f>
        <v>0</v>
      </c>
      <c r="V53" s="597">
        <f>IF(ISERROR('O7 Amortization'!Y41+'O7 Amortization'!Y111+'O7 Amortization'!Y182+'O7 Amortization'!Y253), "-", 'O7 Amortization'!Y41+'O7 Amortization'!Y111+'O7 Amortization'!Y182+'O7 Amortization'!Y253)</f>
        <v>0</v>
      </c>
      <c r="W53" s="598">
        <f>IF(ISERROR('O7 Amortization'!Z41+'O7 Amortization'!Z111+'O7 Amortization'!Z182+'O7 Amortization'!Z253), "-", 'O7 Amortization'!Z41+'O7 Amortization'!Z111+'O7 Amortization'!Z182+'O7 Amortization'!Z253)</f>
        <v>0</v>
      </c>
      <c r="X53" s="694"/>
    </row>
    <row r="54" spans="1:24" s="581" customFormat="1" ht="12.75" x14ac:dyDescent="0.2">
      <c r="A54" s="696"/>
      <c r="B54" s="755" t="s">
        <v>721</v>
      </c>
      <c r="C54" s="695">
        <f t="shared" si="9"/>
        <v>-18081703.028024998</v>
      </c>
      <c r="D54" s="597">
        <f>IF(ISERROR('O7 Amortization'!G45+'O7 Amortization'!G115+'O7 Amortization'!G186+'O7 Amortization'!G257), "-", 'O7 Amortization'!G45+'O7 Amortization'!G115+'O7 Amortization'!G186+'O7 Amortization'!G257)</f>
        <v>-7981868.1358201429</v>
      </c>
      <c r="E54" s="597">
        <f>IF(ISERROR('O7 Amortization'!H45+'O7 Amortization'!H115+'O7 Amortization'!H186+'O7 Amortization'!H257), "-", 'O7 Amortization'!H45+'O7 Amortization'!H115+'O7 Amortization'!H186+'O7 Amortization'!H257)</f>
        <v>-3275549.4839996304</v>
      </c>
      <c r="F54" s="597">
        <f>IF(ISERROR('O7 Amortization'!I45+'O7 Amortization'!I115+'O7 Amortization'!I186+'O7 Amortization'!I257), "-", 'O7 Amortization'!I45+'O7 Amortization'!I115+'O7 Amortization'!I186+'O7 Amortization'!I257)</f>
        <v>-6659221.1222472079</v>
      </c>
      <c r="G54" s="597">
        <f>IF(ISERROR('O7 Amortization'!J45+'O7 Amortization'!J115+'O7 Amortization'!J186+'O7 Amortization'!J257), "-", 'O7 Amortization'!J45+'O7 Amortization'!J115+'O7 Amortization'!J186+'O7 Amortization'!J257)</f>
        <v>0</v>
      </c>
      <c r="H54" s="597">
        <f>IF(ISERROR('O7 Amortization'!K45+'O7 Amortization'!K115+'O7 Amortization'!K186+'O7 Amortization'!K257), "-", 'O7 Amortization'!K45+'O7 Amortization'!K115+'O7 Amortization'!K186+'O7 Amortization'!K257)</f>
        <v>0</v>
      </c>
      <c r="I54" s="597">
        <f>IF(ISERROR('O7 Amortization'!L45+'O7 Amortization'!L115+'O7 Amortization'!L186+'O7 Amortization'!L257), "-", 'O7 Amortization'!L45+'O7 Amortization'!L115+'O7 Amortization'!L186+'O7 Amortization'!L257)</f>
        <v>0</v>
      </c>
      <c r="J54" s="597">
        <f>IF(ISERROR('O7 Amortization'!M45+'O7 Amortization'!M115+'O7 Amortization'!M186+'O7 Amortization'!M257), "-", 'O7 Amortization'!M45+'O7 Amortization'!M115+'O7 Amortization'!M186+'O7 Amortization'!M257)</f>
        <v>-163410.81483277428</v>
      </c>
      <c r="K54" s="597">
        <f>IF(ISERROR('O7 Amortization'!N45+'O7 Amortization'!N115+'O7 Amortization'!N186+'O7 Amortization'!N257), "-", 'O7 Amortization'!N45+'O7 Amortization'!N115+'O7 Amortization'!N186+'O7 Amortization'!N257)</f>
        <v>0</v>
      </c>
      <c r="L54" s="597">
        <f>IF(ISERROR('O7 Amortization'!O45+'O7 Amortization'!O115+'O7 Amortization'!O186+'O7 Amortization'!O257), "-", 'O7 Amortization'!O45+'O7 Amortization'!O115+'O7 Amortization'!O186+'O7 Amortization'!O257)</f>
        <v>-1653.4711252469019</v>
      </c>
      <c r="M54" s="597">
        <f>IF(ISERROR('O7 Amortization'!P45+'O7 Amortization'!P115+'O7 Amortization'!P186+'O7 Amortization'!P257), "-", 'O7 Amortization'!P45+'O7 Amortization'!P115+'O7 Amortization'!P186+'O7 Amortization'!P257)</f>
        <v>0</v>
      </c>
      <c r="N54" s="597">
        <f>IF(ISERROR('O7 Amortization'!Q45+'O7 Amortization'!Q115+'O7 Amortization'!Q186+'O7 Amortization'!Q257), "-", 'O7 Amortization'!Q45+'O7 Amortization'!Q115+'O7 Amortization'!Q186+'O7 Amortization'!Q257)</f>
        <v>0</v>
      </c>
      <c r="O54" s="597">
        <f>IF(ISERROR('O7 Amortization'!R45+'O7 Amortization'!R115+'O7 Amortization'!R186+'O7 Amortization'!R257), "-", 'O7 Amortization'!R45+'O7 Amortization'!R115+'O7 Amortization'!R186+'O7 Amortization'!R257)</f>
        <v>0</v>
      </c>
      <c r="P54" s="597">
        <f>IF(ISERROR('O7 Amortization'!S45+'O7 Amortization'!S115+'O7 Amortization'!S186+'O7 Amortization'!S257), "-", 'O7 Amortization'!S45+'O7 Amortization'!S115+'O7 Amortization'!S186+'O7 Amortization'!S257)</f>
        <v>0</v>
      </c>
      <c r="Q54" s="597">
        <f>IF(ISERROR('O7 Amortization'!T45+'O7 Amortization'!T115+'O7 Amortization'!T186+'O7 Amortization'!T257), "-", 'O7 Amortization'!T45+'O7 Amortization'!T115+'O7 Amortization'!T186+'O7 Amortization'!T257)</f>
        <v>0</v>
      </c>
      <c r="R54" s="597">
        <f>IF(ISERROR('O7 Amortization'!U45+'O7 Amortization'!U115+'O7 Amortization'!U186+'O7 Amortization'!U257), "-", 'O7 Amortization'!U45+'O7 Amortization'!U115+'O7 Amortization'!U186+'O7 Amortization'!U257)</f>
        <v>0</v>
      </c>
      <c r="S54" s="597">
        <f>IF(ISERROR('O7 Amortization'!V45+'O7 Amortization'!V115+'O7 Amortization'!V186+'O7 Amortization'!V257), "-", 'O7 Amortization'!V45+'O7 Amortization'!V115+'O7 Amortization'!V186+'O7 Amortization'!V257)</f>
        <v>0</v>
      </c>
      <c r="T54" s="597">
        <f>IF(ISERROR('O7 Amortization'!W45+'O7 Amortization'!W115+'O7 Amortization'!W186+'O7 Amortization'!W257), "-", 'O7 Amortization'!W45+'O7 Amortization'!W115+'O7 Amortization'!W186+'O7 Amortization'!W257)</f>
        <v>0</v>
      </c>
      <c r="U54" s="597">
        <f>IF(ISERROR('O7 Amortization'!X45+'O7 Amortization'!X115+'O7 Amortization'!X186+'O7 Amortization'!X257), "-", 'O7 Amortization'!X45+'O7 Amortization'!X115+'O7 Amortization'!X186+'O7 Amortization'!X257)</f>
        <v>0</v>
      </c>
      <c r="V54" s="597">
        <f>IF(ISERROR('O7 Amortization'!Y45+'O7 Amortization'!Y115+'O7 Amortization'!Y186+'O7 Amortization'!Y257), "-", 'O7 Amortization'!Y45+'O7 Amortization'!Y115+'O7 Amortization'!Y186+'O7 Amortization'!Y257)</f>
        <v>0</v>
      </c>
      <c r="W54" s="598">
        <f>IF(ISERROR('O7 Amortization'!Z45+'O7 Amortization'!Z115+'O7 Amortization'!Z186+'O7 Amortization'!Z257), "-", 'O7 Amortization'!Z45+'O7 Amortization'!Z115+'O7 Amortization'!Z186+'O7 Amortization'!Z257)</f>
        <v>0</v>
      </c>
      <c r="X54" s="694"/>
    </row>
    <row r="55" spans="1:24" s="581" customFormat="1" ht="12.75" x14ac:dyDescent="0.2">
      <c r="A55" s="696"/>
      <c r="B55" s="755" t="s">
        <v>725</v>
      </c>
      <c r="C55" s="695">
        <f t="shared" si="9"/>
        <v>-6880541.7281250013</v>
      </c>
      <c r="D55" s="597">
        <f>IF(ISERROR('O7 Amortization'!G49+'O7 Amortization'!G119+'O7 Amortization'!G190+'O7 Amortization'!G261), "-", 'O7 Amortization'!G49+'O7 Amortization'!G119+'O7 Amortization'!G190+'O7 Amortization'!G261)</f>
        <v>-3037301.1154857166</v>
      </c>
      <c r="E55" s="597">
        <f>IF(ISERROR('O7 Amortization'!H49+'O7 Amortization'!H119+'O7 Amortization'!H190+'O7 Amortization'!H261), "-", 'O7 Amortization'!H49+'O7 Amortization'!H119+'O7 Amortization'!H190+'O7 Amortization'!H261)</f>
        <v>-1246428.7723488545</v>
      </c>
      <c r="F55" s="597">
        <f>IF(ISERROR('O7 Amortization'!I49+'O7 Amortization'!I119+'O7 Amortization'!I190+'O7 Amortization'!I261), "-", 'O7 Amortization'!I49+'O7 Amortization'!I119+'O7 Amortization'!I190+'O7 Amortization'!I261)</f>
        <v>-2534000.7375089577</v>
      </c>
      <c r="G55" s="597">
        <f>IF(ISERROR('O7 Amortization'!J49+'O7 Amortization'!J119+'O7 Amortization'!J190+'O7 Amortization'!J261), "-", 'O7 Amortization'!J49+'O7 Amortization'!J119+'O7 Amortization'!J190+'O7 Amortization'!J261)</f>
        <v>0</v>
      </c>
      <c r="H55" s="597">
        <f>IF(ISERROR('O7 Amortization'!K49+'O7 Amortization'!K119+'O7 Amortization'!K190+'O7 Amortization'!K261), "-", 'O7 Amortization'!K49+'O7 Amortization'!K119+'O7 Amortization'!K190+'O7 Amortization'!K261)</f>
        <v>0</v>
      </c>
      <c r="I55" s="597">
        <f>IF(ISERROR('O7 Amortization'!L49+'O7 Amortization'!L119+'O7 Amortization'!L190+'O7 Amortization'!L261), "-", 'O7 Amortization'!L49+'O7 Amortization'!L119+'O7 Amortization'!L190+'O7 Amortization'!L261)</f>
        <v>0</v>
      </c>
      <c r="J55" s="597">
        <f>IF(ISERROR('O7 Amortization'!M49+'O7 Amortization'!M119+'O7 Amortization'!M190+'O7 Amortization'!M261), "-", 'O7 Amortization'!M49+'O7 Amortization'!M119+'O7 Amortization'!M190+'O7 Amortization'!M261)</f>
        <v>-62181.915527600635</v>
      </c>
      <c r="K55" s="597">
        <f>IF(ISERROR('O7 Amortization'!N49+'O7 Amortization'!N119+'O7 Amortization'!N190+'O7 Amortization'!N261), "-", 'O7 Amortization'!N49+'O7 Amortization'!N119+'O7 Amortization'!N190+'O7 Amortization'!N261)</f>
        <v>0</v>
      </c>
      <c r="L55" s="597">
        <f>IF(ISERROR('O7 Amortization'!O49+'O7 Amortization'!O119+'O7 Amortization'!O190+'O7 Amortization'!O261), "-", 'O7 Amortization'!O49+'O7 Amortization'!O119+'O7 Amortization'!O190+'O7 Amortization'!O261)</f>
        <v>-629.18725387084032</v>
      </c>
      <c r="M55" s="597">
        <f>IF(ISERROR('O7 Amortization'!P49+'O7 Amortization'!P119+'O7 Amortization'!P190+'O7 Amortization'!P261), "-", 'O7 Amortization'!P49+'O7 Amortization'!P119+'O7 Amortization'!P190+'O7 Amortization'!P261)</f>
        <v>0</v>
      </c>
      <c r="N55" s="597">
        <f>IF(ISERROR('O7 Amortization'!Q49+'O7 Amortization'!Q119+'O7 Amortization'!Q190+'O7 Amortization'!Q261), "-", 'O7 Amortization'!Q49+'O7 Amortization'!Q119+'O7 Amortization'!Q190+'O7 Amortization'!Q261)</f>
        <v>0</v>
      </c>
      <c r="O55" s="597">
        <f>IF(ISERROR('O7 Amortization'!R49+'O7 Amortization'!R119+'O7 Amortization'!R190+'O7 Amortization'!R261), "-", 'O7 Amortization'!R49+'O7 Amortization'!R119+'O7 Amortization'!R190+'O7 Amortization'!R261)</f>
        <v>0</v>
      </c>
      <c r="P55" s="597">
        <f>IF(ISERROR('O7 Amortization'!S49+'O7 Amortization'!S119+'O7 Amortization'!S190+'O7 Amortization'!S261), "-", 'O7 Amortization'!S49+'O7 Amortization'!S119+'O7 Amortization'!S190+'O7 Amortization'!S261)</f>
        <v>0</v>
      </c>
      <c r="Q55" s="597">
        <f>IF(ISERROR('O7 Amortization'!T49+'O7 Amortization'!T119+'O7 Amortization'!T190+'O7 Amortization'!T261), "-", 'O7 Amortization'!T49+'O7 Amortization'!T119+'O7 Amortization'!T190+'O7 Amortization'!T261)</f>
        <v>0</v>
      </c>
      <c r="R55" s="597">
        <f>IF(ISERROR('O7 Amortization'!U49+'O7 Amortization'!U119+'O7 Amortization'!U190+'O7 Amortization'!U261), "-", 'O7 Amortization'!U49+'O7 Amortization'!U119+'O7 Amortization'!U190+'O7 Amortization'!U261)</f>
        <v>0</v>
      </c>
      <c r="S55" s="597">
        <f>IF(ISERROR('O7 Amortization'!V49+'O7 Amortization'!V119+'O7 Amortization'!V190+'O7 Amortization'!V261), "-", 'O7 Amortization'!V49+'O7 Amortization'!V119+'O7 Amortization'!V190+'O7 Amortization'!V261)</f>
        <v>0</v>
      </c>
      <c r="T55" s="597">
        <f>IF(ISERROR('O7 Amortization'!W49+'O7 Amortization'!W119+'O7 Amortization'!W190+'O7 Amortization'!W261), "-", 'O7 Amortization'!W49+'O7 Amortization'!W119+'O7 Amortization'!W190+'O7 Amortization'!W261)</f>
        <v>0</v>
      </c>
      <c r="U55" s="597">
        <f>IF(ISERROR('O7 Amortization'!X49+'O7 Amortization'!X119+'O7 Amortization'!X190+'O7 Amortization'!X261), "-", 'O7 Amortization'!X49+'O7 Amortization'!X119+'O7 Amortization'!X190+'O7 Amortization'!X261)</f>
        <v>0</v>
      </c>
      <c r="V55" s="597">
        <f>IF(ISERROR('O7 Amortization'!Y49+'O7 Amortization'!Y119+'O7 Amortization'!Y190+'O7 Amortization'!Y261), "-", 'O7 Amortization'!Y49+'O7 Amortization'!Y119+'O7 Amortization'!Y190+'O7 Amortization'!Y261)</f>
        <v>0</v>
      </c>
      <c r="W55" s="598">
        <f>IF(ISERROR('O7 Amortization'!Z49+'O7 Amortization'!Z119+'O7 Amortization'!Z190+'O7 Amortization'!Z261), "-", 'O7 Amortization'!Z49+'O7 Amortization'!Z119+'O7 Amortization'!Z190+'O7 Amortization'!Z261)</f>
        <v>0</v>
      </c>
      <c r="X55" s="694"/>
    </row>
    <row r="56" spans="1:24" s="581" customFormat="1" ht="12.75" x14ac:dyDescent="0.2">
      <c r="A56" s="696"/>
      <c r="B56" s="755" t="s">
        <v>726</v>
      </c>
      <c r="C56" s="695">
        <f t="shared" si="9"/>
        <v>-4090454.6816250002</v>
      </c>
      <c r="D56" s="597">
        <f>IF(ISERROR('O7 Amortization'!G53+'O7 Amortization'!G123+'O7 Amortization'!G194+'O7 Amortization'!G265), "-", 'O7 Amortization'!G53+'O7 Amortization'!G123+'O7 Amortization'!G194+'O7 Amortization'!G265)</f>
        <v>-1805663.428587185</v>
      </c>
      <c r="E56" s="597">
        <f>IF(ISERROR('O7 Amortization'!H53+'O7 Amortization'!H123+'O7 Amortization'!H194+'O7 Amortization'!H265), "-", 'O7 Amortization'!H53+'O7 Amortization'!H123+'O7 Amortization'!H194+'O7 Amortization'!H265)</f>
        <v>-740996.94597097405</v>
      </c>
      <c r="F56" s="597">
        <f>IF(ISERROR('O7 Amortization'!I53+'O7 Amortization'!I123+'O7 Amortization'!I194+'O7 Amortization'!I265), "-", 'O7 Amortization'!I53+'O7 Amortization'!I123+'O7 Amortization'!I194+'O7 Amortization'!I265)</f>
        <v>-1506453.3563710134</v>
      </c>
      <c r="G56" s="597">
        <f>IF(ISERROR('O7 Amortization'!J53+'O7 Amortization'!J123+'O7 Amortization'!J194+'O7 Amortization'!J265), "-", 'O7 Amortization'!J53+'O7 Amortization'!J123+'O7 Amortization'!J194+'O7 Amortization'!J265)</f>
        <v>0</v>
      </c>
      <c r="H56" s="597">
        <f>IF(ISERROR('O7 Amortization'!K53+'O7 Amortization'!K123+'O7 Amortization'!K194+'O7 Amortization'!K265), "-", 'O7 Amortization'!K53+'O7 Amortization'!K123+'O7 Amortization'!K194+'O7 Amortization'!K265)</f>
        <v>0</v>
      </c>
      <c r="I56" s="597">
        <f>IF(ISERROR('O7 Amortization'!L53+'O7 Amortization'!L123+'O7 Amortization'!L194+'O7 Amortization'!L265), "-", 'O7 Amortization'!L53+'O7 Amortization'!L123+'O7 Amortization'!L194+'O7 Amortization'!L265)</f>
        <v>0</v>
      </c>
      <c r="J56" s="597">
        <f>IF(ISERROR('O7 Amortization'!M53+'O7 Amortization'!M123+'O7 Amortization'!M194+'O7 Amortization'!M265), "-", 'O7 Amortization'!M53+'O7 Amortization'!M123+'O7 Amortization'!M194+'O7 Amortization'!M265)</f>
        <v>-36966.901376760812</v>
      </c>
      <c r="K56" s="597">
        <f>IF(ISERROR('O7 Amortization'!N53+'O7 Amortization'!N123+'O7 Amortization'!N194+'O7 Amortization'!N265), "-", 'O7 Amortization'!N53+'O7 Amortization'!N123+'O7 Amortization'!N194+'O7 Amortization'!N265)</f>
        <v>0</v>
      </c>
      <c r="L56" s="597">
        <f>IF(ISERROR('O7 Amortization'!O53+'O7 Amortization'!O123+'O7 Amortization'!O194+'O7 Amortization'!O265), "-", 'O7 Amortization'!O53+'O7 Amortization'!O123+'O7 Amortization'!O194+'O7 Amortization'!O265)</f>
        <v>-374.04931906663961</v>
      </c>
      <c r="M56" s="597">
        <f>IF(ISERROR('O7 Amortization'!P53+'O7 Amortization'!P123+'O7 Amortization'!P194+'O7 Amortization'!P265), "-", 'O7 Amortization'!P53+'O7 Amortization'!P123+'O7 Amortization'!P194+'O7 Amortization'!P265)</f>
        <v>0</v>
      </c>
      <c r="N56" s="597">
        <f>IF(ISERROR('O7 Amortization'!Q53+'O7 Amortization'!Q123+'O7 Amortization'!Q194+'O7 Amortization'!Q265), "-", 'O7 Amortization'!Q53+'O7 Amortization'!Q123+'O7 Amortization'!Q194+'O7 Amortization'!Q265)</f>
        <v>0</v>
      </c>
      <c r="O56" s="597">
        <f>IF(ISERROR('O7 Amortization'!R53+'O7 Amortization'!R123+'O7 Amortization'!R194+'O7 Amortization'!R265), "-", 'O7 Amortization'!R53+'O7 Amortization'!R123+'O7 Amortization'!R194+'O7 Amortization'!R265)</f>
        <v>0</v>
      </c>
      <c r="P56" s="597">
        <f>IF(ISERROR('O7 Amortization'!S53+'O7 Amortization'!S123+'O7 Amortization'!S194+'O7 Amortization'!S265), "-", 'O7 Amortization'!S53+'O7 Amortization'!S123+'O7 Amortization'!S194+'O7 Amortization'!S265)</f>
        <v>0</v>
      </c>
      <c r="Q56" s="597">
        <f>IF(ISERROR('O7 Amortization'!T53+'O7 Amortization'!T123+'O7 Amortization'!T194+'O7 Amortization'!T265), "-", 'O7 Amortization'!T53+'O7 Amortization'!T123+'O7 Amortization'!T194+'O7 Amortization'!T265)</f>
        <v>0</v>
      </c>
      <c r="R56" s="597">
        <f>IF(ISERROR('O7 Amortization'!U53+'O7 Amortization'!U123+'O7 Amortization'!U194+'O7 Amortization'!U265), "-", 'O7 Amortization'!U53+'O7 Amortization'!U123+'O7 Amortization'!U194+'O7 Amortization'!U265)</f>
        <v>0</v>
      </c>
      <c r="S56" s="597">
        <f>IF(ISERROR('O7 Amortization'!V53+'O7 Amortization'!V123+'O7 Amortization'!V194+'O7 Amortization'!V265), "-", 'O7 Amortization'!V53+'O7 Amortization'!V123+'O7 Amortization'!V194+'O7 Amortization'!V265)</f>
        <v>0</v>
      </c>
      <c r="T56" s="597">
        <f>IF(ISERROR('O7 Amortization'!W53+'O7 Amortization'!W123+'O7 Amortization'!W194+'O7 Amortization'!W265), "-", 'O7 Amortization'!W53+'O7 Amortization'!W123+'O7 Amortization'!W194+'O7 Amortization'!W265)</f>
        <v>0</v>
      </c>
      <c r="U56" s="597">
        <f>IF(ISERROR('O7 Amortization'!X53+'O7 Amortization'!X123+'O7 Amortization'!X194+'O7 Amortization'!X265), "-", 'O7 Amortization'!X53+'O7 Amortization'!X123+'O7 Amortization'!X194+'O7 Amortization'!X265)</f>
        <v>0</v>
      </c>
      <c r="V56" s="597">
        <f>IF(ISERROR('O7 Amortization'!Y53+'O7 Amortization'!Y123+'O7 Amortization'!Y194+'O7 Amortization'!Y265), "-", 'O7 Amortization'!Y53+'O7 Amortization'!Y123+'O7 Amortization'!Y194+'O7 Amortization'!Y265)</f>
        <v>0</v>
      </c>
      <c r="W56" s="598">
        <f>IF(ISERROR('O7 Amortization'!Z53+'O7 Amortization'!Z123+'O7 Amortization'!Z194+'O7 Amortization'!Z265), "-", 'O7 Amortization'!Z53+'O7 Amortization'!Z123+'O7 Amortization'!Z194+'O7 Amortization'!Z265)</f>
        <v>0</v>
      </c>
      <c r="X56" s="694"/>
    </row>
    <row r="57" spans="1:24" s="747" customFormat="1" ht="19.5" customHeight="1" x14ac:dyDescent="0.2">
      <c r="A57" s="745"/>
      <c r="B57" s="849" t="s">
        <v>1456</v>
      </c>
      <c r="C57" s="837">
        <f t="shared" si="9"/>
        <v>-35836200.585574999</v>
      </c>
      <c r="D57" s="838">
        <f t="shared" ref="D57:W57" si="10">SUM(D53:D56)</f>
        <v>-15819296.83943622</v>
      </c>
      <c r="E57" s="838">
        <f t="shared" si="10"/>
        <v>-6491824.8106748601</v>
      </c>
      <c r="F57" s="838">
        <f t="shared" si="10"/>
        <v>-13197937.35748655</v>
      </c>
      <c r="G57" s="838">
        <f t="shared" si="10"/>
        <v>0</v>
      </c>
      <c r="H57" s="838">
        <f t="shared" si="10"/>
        <v>0</v>
      </c>
      <c r="I57" s="838">
        <f t="shared" si="10"/>
        <v>0</v>
      </c>
      <c r="J57" s="838">
        <f t="shared" si="10"/>
        <v>-323864.55684640154</v>
      </c>
      <c r="K57" s="838">
        <f t="shared" si="10"/>
        <v>0</v>
      </c>
      <c r="L57" s="838">
        <f t="shared" si="10"/>
        <v>-3277.0211309723354</v>
      </c>
      <c r="M57" s="838">
        <f t="shared" si="10"/>
        <v>0</v>
      </c>
      <c r="N57" s="838">
        <f t="shared" si="10"/>
        <v>0</v>
      </c>
      <c r="O57" s="838">
        <f t="shared" si="10"/>
        <v>0</v>
      </c>
      <c r="P57" s="838">
        <f t="shared" si="10"/>
        <v>0</v>
      </c>
      <c r="Q57" s="838">
        <f t="shared" si="10"/>
        <v>0</v>
      </c>
      <c r="R57" s="838">
        <f t="shared" si="10"/>
        <v>0</v>
      </c>
      <c r="S57" s="838">
        <f t="shared" si="10"/>
        <v>0</v>
      </c>
      <c r="T57" s="838">
        <f t="shared" si="10"/>
        <v>0</v>
      </c>
      <c r="U57" s="838">
        <f t="shared" si="10"/>
        <v>0</v>
      </c>
      <c r="V57" s="838">
        <f t="shared" si="10"/>
        <v>0</v>
      </c>
      <c r="W57" s="839">
        <f t="shared" si="10"/>
        <v>0</v>
      </c>
      <c r="X57" s="746"/>
    </row>
    <row r="58" spans="1:24" s="581" customFormat="1" ht="18.75" customHeight="1" x14ac:dyDescent="0.2">
      <c r="B58" s="756" t="s">
        <v>1457</v>
      </c>
      <c r="C58" s="695">
        <f t="shared" si="9"/>
        <v>24451968.785562497</v>
      </c>
      <c r="D58" s="694">
        <f t="shared" ref="D58:W58" si="11">D51+D57</f>
        <v>10793916.380832629</v>
      </c>
      <c r="E58" s="694">
        <f t="shared" si="11"/>
        <v>4429540.3820196809</v>
      </c>
      <c r="F58" s="694">
        <f t="shared" si="11"/>
        <v>9005294.8422487527</v>
      </c>
      <c r="G58" s="694">
        <f t="shared" si="11"/>
        <v>0</v>
      </c>
      <c r="H58" s="694">
        <f t="shared" si="11"/>
        <v>0</v>
      </c>
      <c r="I58" s="694">
        <f t="shared" si="11"/>
        <v>0</v>
      </c>
      <c r="J58" s="694">
        <f t="shared" si="11"/>
        <v>220981.18398036587</v>
      </c>
      <c r="K58" s="694">
        <f t="shared" si="11"/>
        <v>0</v>
      </c>
      <c r="L58" s="694">
        <f t="shared" si="11"/>
        <v>2235.9964810672063</v>
      </c>
      <c r="M58" s="694">
        <f t="shared" si="11"/>
        <v>0</v>
      </c>
      <c r="N58" s="694">
        <f t="shared" si="11"/>
        <v>0</v>
      </c>
      <c r="O58" s="694">
        <f t="shared" si="11"/>
        <v>0</v>
      </c>
      <c r="P58" s="694">
        <f t="shared" si="11"/>
        <v>0</v>
      </c>
      <c r="Q58" s="694">
        <f t="shared" si="11"/>
        <v>0</v>
      </c>
      <c r="R58" s="694">
        <f t="shared" si="11"/>
        <v>0</v>
      </c>
      <c r="S58" s="694">
        <f t="shared" si="11"/>
        <v>0</v>
      </c>
      <c r="T58" s="694">
        <f t="shared" si="11"/>
        <v>0</v>
      </c>
      <c r="U58" s="694">
        <f t="shared" si="11"/>
        <v>0</v>
      </c>
      <c r="V58" s="694">
        <f t="shared" si="11"/>
        <v>0</v>
      </c>
      <c r="W58" s="582">
        <f t="shared" si="11"/>
        <v>0</v>
      </c>
      <c r="X58" s="694"/>
    </row>
    <row r="59" spans="1:24" s="581" customFormat="1" ht="12.75" x14ac:dyDescent="0.2">
      <c r="B59" s="756" t="s">
        <v>1498</v>
      </c>
      <c r="C59" s="695">
        <f t="shared" si="9"/>
        <v>3389449.3542596824</v>
      </c>
      <c r="D59" s="694">
        <f t="shared" ref="D59:W59" si="12">IF(ISERROR(D58/D40*D36),0,D58/D40*D36)</f>
        <v>1488031.3416652435</v>
      </c>
      <c r="E59" s="694">
        <f t="shared" si="12"/>
        <v>616085.56717522</v>
      </c>
      <c r="F59" s="694">
        <f t="shared" si="12"/>
        <v>1253334.2129638428</v>
      </c>
      <c r="G59" s="694">
        <f t="shared" si="12"/>
        <v>0</v>
      </c>
      <c r="H59" s="694">
        <f t="shared" si="12"/>
        <v>0</v>
      </c>
      <c r="I59" s="694">
        <f t="shared" si="12"/>
        <v>0</v>
      </c>
      <c r="J59" s="694">
        <f t="shared" si="12"/>
        <v>31680.626490063652</v>
      </c>
      <c r="K59" s="694">
        <f t="shared" si="12"/>
        <v>0</v>
      </c>
      <c r="L59" s="694">
        <f t="shared" si="12"/>
        <v>317.60596531266549</v>
      </c>
      <c r="M59" s="694">
        <f t="shared" si="12"/>
        <v>0</v>
      </c>
      <c r="N59" s="694">
        <f t="shared" si="12"/>
        <v>0</v>
      </c>
      <c r="O59" s="694">
        <f t="shared" si="12"/>
        <v>0</v>
      </c>
      <c r="P59" s="694">
        <f t="shared" si="12"/>
        <v>0</v>
      </c>
      <c r="Q59" s="694">
        <f t="shared" si="12"/>
        <v>0</v>
      </c>
      <c r="R59" s="694">
        <f t="shared" si="12"/>
        <v>0</v>
      </c>
      <c r="S59" s="694">
        <f t="shared" si="12"/>
        <v>0</v>
      </c>
      <c r="T59" s="694">
        <f t="shared" si="12"/>
        <v>0</v>
      </c>
      <c r="U59" s="694">
        <f t="shared" si="12"/>
        <v>0</v>
      </c>
      <c r="V59" s="694">
        <f t="shared" si="12"/>
        <v>0</v>
      </c>
      <c r="W59" s="582">
        <f t="shared" si="12"/>
        <v>0</v>
      </c>
      <c r="X59" s="694"/>
    </row>
    <row r="60" spans="1:24" s="581" customFormat="1" ht="12.75" x14ac:dyDescent="0.2">
      <c r="B60" s="756" t="s">
        <v>1199</v>
      </c>
      <c r="C60" s="695">
        <f t="shared" si="9"/>
        <v>27841418.139822178</v>
      </c>
      <c r="D60" s="694">
        <f t="shared" ref="D60:W60" si="13">SUM(D58:D59)</f>
        <v>12281947.722497873</v>
      </c>
      <c r="E60" s="694">
        <f t="shared" si="13"/>
        <v>5045625.9491949007</v>
      </c>
      <c r="F60" s="694">
        <f t="shared" si="13"/>
        <v>10258629.055212595</v>
      </c>
      <c r="G60" s="694">
        <f t="shared" si="13"/>
        <v>0</v>
      </c>
      <c r="H60" s="694">
        <f t="shared" si="13"/>
        <v>0</v>
      </c>
      <c r="I60" s="694">
        <f t="shared" si="13"/>
        <v>0</v>
      </c>
      <c r="J60" s="694">
        <f t="shared" si="13"/>
        <v>252661.81047042951</v>
      </c>
      <c r="K60" s="694">
        <f t="shared" si="13"/>
        <v>0</v>
      </c>
      <c r="L60" s="694">
        <f t="shared" si="13"/>
        <v>2553.6024463798717</v>
      </c>
      <c r="M60" s="694">
        <f t="shared" si="13"/>
        <v>0</v>
      </c>
      <c r="N60" s="694">
        <f t="shared" si="13"/>
        <v>0</v>
      </c>
      <c r="O60" s="694">
        <f t="shared" si="13"/>
        <v>0</v>
      </c>
      <c r="P60" s="694">
        <f t="shared" si="13"/>
        <v>0</v>
      </c>
      <c r="Q60" s="694">
        <f t="shared" si="13"/>
        <v>0</v>
      </c>
      <c r="R60" s="694">
        <f t="shared" si="13"/>
        <v>0</v>
      </c>
      <c r="S60" s="694">
        <f t="shared" si="13"/>
        <v>0</v>
      </c>
      <c r="T60" s="694">
        <f t="shared" si="13"/>
        <v>0</v>
      </c>
      <c r="U60" s="694">
        <f t="shared" si="13"/>
        <v>0</v>
      </c>
      <c r="V60" s="694">
        <f t="shared" si="13"/>
        <v>0</v>
      </c>
      <c r="W60" s="582">
        <f t="shared" si="13"/>
        <v>0</v>
      </c>
      <c r="X60" s="694"/>
    </row>
    <row r="61" spans="1:24" s="581" customFormat="1" ht="12.75" x14ac:dyDescent="0.2">
      <c r="B61" s="756"/>
      <c r="C61" s="695"/>
      <c r="D61" s="694"/>
      <c r="E61" s="694"/>
      <c r="F61" s="694"/>
      <c r="G61" s="694"/>
      <c r="H61" s="694"/>
      <c r="I61" s="694"/>
      <c r="J61" s="694"/>
      <c r="K61" s="694"/>
      <c r="L61" s="694"/>
      <c r="M61" s="694"/>
      <c r="N61" s="694"/>
      <c r="O61" s="694"/>
      <c r="P61" s="694"/>
      <c r="Q61" s="694"/>
      <c r="R61" s="694"/>
      <c r="S61" s="694"/>
      <c r="T61" s="694"/>
      <c r="U61" s="694"/>
      <c r="V61" s="694"/>
      <c r="W61" s="582"/>
      <c r="X61" s="694"/>
    </row>
    <row r="62" spans="1:24" s="603" customFormat="1" ht="12.75" x14ac:dyDescent="0.2">
      <c r="B62" s="755" t="s">
        <v>728</v>
      </c>
      <c r="C62" s="695">
        <f>SUM(D62:W62)</f>
        <v>0</v>
      </c>
      <c r="D62" s="694">
        <f>'O5 Details by Class &amp; Accounts'!I42</f>
        <v>0</v>
      </c>
      <c r="E62" s="694">
        <f>'O5 Details by Class &amp; Accounts'!J42</f>
        <v>0</v>
      </c>
      <c r="F62" s="694">
        <f>'O5 Details by Class &amp; Accounts'!K42</f>
        <v>0</v>
      </c>
      <c r="G62" s="694">
        <f>'O5 Details by Class &amp; Accounts'!L42</f>
        <v>0</v>
      </c>
      <c r="H62" s="694">
        <f>'O5 Details by Class &amp; Accounts'!M42</f>
        <v>0</v>
      </c>
      <c r="I62" s="694">
        <f>'O5 Details by Class &amp; Accounts'!N42</f>
        <v>0</v>
      </c>
      <c r="J62" s="694">
        <f>'O5 Details by Class &amp; Accounts'!O42</f>
        <v>0</v>
      </c>
      <c r="K62" s="694">
        <f>'O5 Details by Class &amp; Accounts'!P42</f>
        <v>0</v>
      </c>
      <c r="L62" s="694">
        <f>'O5 Details by Class &amp; Accounts'!Q42</f>
        <v>0</v>
      </c>
      <c r="M62" s="694">
        <f>'O5 Details by Class &amp; Accounts'!R42</f>
        <v>0</v>
      </c>
      <c r="N62" s="694">
        <f>'O5 Details by Class &amp; Accounts'!S42</f>
        <v>0</v>
      </c>
      <c r="O62" s="694">
        <f>'O5 Details by Class &amp; Accounts'!T42</f>
        <v>0</v>
      </c>
      <c r="P62" s="694">
        <f>'O5 Details by Class &amp; Accounts'!U42</f>
        <v>0</v>
      </c>
      <c r="Q62" s="694">
        <f>'O5 Details by Class &amp; Accounts'!V42</f>
        <v>0</v>
      </c>
      <c r="R62" s="694">
        <f>'O5 Details by Class &amp; Accounts'!W42</f>
        <v>0</v>
      </c>
      <c r="S62" s="694">
        <f>'O5 Details by Class &amp; Accounts'!X42</f>
        <v>0</v>
      </c>
      <c r="T62" s="694">
        <f>'O5 Details by Class &amp; Accounts'!Y42</f>
        <v>0</v>
      </c>
      <c r="U62" s="694">
        <f>'O5 Details by Class &amp; Accounts'!Z42</f>
        <v>0</v>
      </c>
      <c r="V62" s="694">
        <f>'O5 Details by Class &amp; Accounts'!AA42</f>
        <v>0</v>
      </c>
      <c r="W62" s="582">
        <f>'O5 Details by Class &amp; Accounts'!AB42</f>
        <v>0</v>
      </c>
      <c r="X62" s="707"/>
    </row>
    <row r="63" spans="1:24" s="603" customFormat="1" ht="12.75" x14ac:dyDescent="0.2">
      <c r="B63" s="755" t="s">
        <v>729</v>
      </c>
      <c r="C63" s="695">
        <f>SUM(D63:W63)</f>
        <v>0</v>
      </c>
      <c r="D63" s="694">
        <f>'O5 Details by Class &amp; Accounts'!I46</f>
        <v>0</v>
      </c>
      <c r="E63" s="694">
        <f>'O5 Details by Class &amp; Accounts'!J46</f>
        <v>0</v>
      </c>
      <c r="F63" s="694">
        <f>'O5 Details by Class &amp; Accounts'!K46</f>
        <v>0</v>
      </c>
      <c r="G63" s="694">
        <f>'O5 Details by Class &amp; Accounts'!L46</f>
        <v>0</v>
      </c>
      <c r="H63" s="694">
        <f>'O5 Details by Class &amp; Accounts'!M46</f>
        <v>0</v>
      </c>
      <c r="I63" s="694">
        <f>'O5 Details by Class &amp; Accounts'!N46</f>
        <v>0</v>
      </c>
      <c r="J63" s="694">
        <f>'O5 Details by Class &amp; Accounts'!O46</f>
        <v>0</v>
      </c>
      <c r="K63" s="694">
        <f>'O5 Details by Class &amp; Accounts'!P46</f>
        <v>0</v>
      </c>
      <c r="L63" s="694">
        <f>'O5 Details by Class &amp; Accounts'!Q46</f>
        <v>0</v>
      </c>
      <c r="M63" s="694">
        <f>'O5 Details by Class &amp; Accounts'!R46</f>
        <v>0</v>
      </c>
      <c r="N63" s="694">
        <f>'O5 Details by Class &amp; Accounts'!S46</f>
        <v>0</v>
      </c>
      <c r="O63" s="694">
        <f>'O5 Details by Class &amp; Accounts'!T46</f>
        <v>0</v>
      </c>
      <c r="P63" s="694">
        <f>'O5 Details by Class &amp; Accounts'!U46</f>
        <v>0</v>
      </c>
      <c r="Q63" s="694">
        <f>'O5 Details by Class &amp; Accounts'!V46</f>
        <v>0</v>
      </c>
      <c r="R63" s="694">
        <f>'O5 Details by Class &amp; Accounts'!W46</f>
        <v>0</v>
      </c>
      <c r="S63" s="694">
        <f>'O5 Details by Class &amp; Accounts'!X46</f>
        <v>0</v>
      </c>
      <c r="T63" s="694">
        <f>'O5 Details by Class &amp; Accounts'!Y46</f>
        <v>0</v>
      </c>
      <c r="U63" s="694">
        <f>'O5 Details by Class &amp; Accounts'!Z46</f>
        <v>0</v>
      </c>
      <c r="V63" s="694">
        <f>'O5 Details by Class &amp; Accounts'!AA46</f>
        <v>0</v>
      </c>
      <c r="W63" s="582">
        <f>'O5 Details by Class &amp; Accounts'!AB46</f>
        <v>0</v>
      </c>
    </row>
    <row r="64" spans="1:24" s="603" customFormat="1" ht="12.75" x14ac:dyDescent="0.2">
      <c r="B64" s="755" t="s">
        <v>730</v>
      </c>
      <c r="C64" s="695">
        <f>SUM(D64:W64)</f>
        <v>0</v>
      </c>
      <c r="D64" s="694">
        <f>'O5 Details by Class &amp; Accounts'!I50</f>
        <v>0</v>
      </c>
      <c r="E64" s="694">
        <f>'O5 Details by Class &amp; Accounts'!J50</f>
        <v>0</v>
      </c>
      <c r="F64" s="694">
        <f>'O5 Details by Class &amp; Accounts'!K50</f>
        <v>0</v>
      </c>
      <c r="G64" s="694">
        <f>'O5 Details by Class &amp; Accounts'!L50</f>
        <v>0</v>
      </c>
      <c r="H64" s="694">
        <f>'O5 Details by Class &amp; Accounts'!M50</f>
        <v>0</v>
      </c>
      <c r="I64" s="694">
        <f>'O5 Details by Class &amp; Accounts'!N50</f>
        <v>0</v>
      </c>
      <c r="J64" s="694">
        <f>'O5 Details by Class &amp; Accounts'!O50</f>
        <v>0</v>
      </c>
      <c r="K64" s="694">
        <f>'O5 Details by Class &amp; Accounts'!P50</f>
        <v>0</v>
      </c>
      <c r="L64" s="694">
        <f>'O5 Details by Class &amp; Accounts'!Q50</f>
        <v>0</v>
      </c>
      <c r="M64" s="694">
        <f>'O5 Details by Class &amp; Accounts'!R50</f>
        <v>0</v>
      </c>
      <c r="N64" s="694">
        <f>'O5 Details by Class &amp; Accounts'!S50</f>
        <v>0</v>
      </c>
      <c r="O64" s="694">
        <f>'O5 Details by Class &amp; Accounts'!T50</f>
        <v>0</v>
      </c>
      <c r="P64" s="694">
        <f>'O5 Details by Class &amp; Accounts'!U50</f>
        <v>0</v>
      </c>
      <c r="Q64" s="694">
        <f>'O5 Details by Class &amp; Accounts'!V50</f>
        <v>0</v>
      </c>
      <c r="R64" s="694">
        <f>'O5 Details by Class &amp; Accounts'!W50</f>
        <v>0</v>
      </c>
      <c r="S64" s="694">
        <f>'O5 Details by Class &amp; Accounts'!X50</f>
        <v>0</v>
      </c>
      <c r="T64" s="694">
        <f>'O5 Details by Class &amp; Accounts'!Y50</f>
        <v>0</v>
      </c>
      <c r="U64" s="694">
        <f>'O5 Details by Class &amp; Accounts'!Z50</f>
        <v>0</v>
      </c>
      <c r="V64" s="694">
        <f>'O5 Details by Class &amp; Accounts'!AA50</f>
        <v>0</v>
      </c>
      <c r="W64" s="582">
        <f>'O5 Details by Class &amp; Accounts'!AB50</f>
        <v>0</v>
      </c>
    </row>
    <row r="65" spans="1:24" s="603" customFormat="1" ht="12.75" x14ac:dyDescent="0.2">
      <c r="B65" s="755" t="s">
        <v>731</v>
      </c>
      <c r="C65" s="695">
        <f>SUM(D65:W65)</f>
        <v>0</v>
      </c>
      <c r="D65" s="694">
        <f>'O5 Details by Class &amp; Accounts'!I54</f>
        <v>0</v>
      </c>
      <c r="E65" s="694">
        <f>'O5 Details by Class &amp; Accounts'!J54</f>
        <v>0</v>
      </c>
      <c r="F65" s="694">
        <f>'O5 Details by Class &amp; Accounts'!K54</f>
        <v>0</v>
      </c>
      <c r="G65" s="694">
        <f>'O5 Details by Class &amp; Accounts'!L54</f>
        <v>0</v>
      </c>
      <c r="H65" s="694">
        <f>'O5 Details by Class &amp; Accounts'!M54</f>
        <v>0</v>
      </c>
      <c r="I65" s="694">
        <f>'O5 Details by Class &amp; Accounts'!N54</f>
        <v>0</v>
      </c>
      <c r="J65" s="694">
        <f>'O5 Details by Class &amp; Accounts'!O54</f>
        <v>0</v>
      </c>
      <c r="K65" s="694">
        <f>'O5 Details by Class &amp; Accounts'!P54</f>
        <v>0</v>
      </c>
      <c r="L65" s="694">
        <f>'O5 Details by Class &amp; Accounts'!Q54</f>
        <v>0</v>
      </c>
      <c r="M65" s="694">
        <f>'O5 Details by Class &amp; Accounts'!R54</f>
        <v>0</v>
      </c>
      <c r="N65" s="694">
        <f>'O5 Details by Class &amp; Accounts'!S54</f>
        <v>0</v>
      </c>
      <c r="O65" s="694">
        <f>'O5 Details by Class &amp; Accounts'!T54</f>
        <v>0</v>
      </c>
      <c r="P65" s="694">
        <f>'O5 Details by Class &amp; Accounts'!U54</f>
        <v>0</v>
      </c>
      <c r="Q65" s="694">
        <f>'O5 Details by Class &amp; Accounts'!V54</f>
        <v>0</v>
      </c>
      <c r="R65" s="694">
        <f>'O5 Details by Class &amp; Accounts'!W54</f>
        <v>0</v>
      </c>
      <c r="S65" s="694">
        <f>'O5 Details by Class &amp; Accounts'!X54</f>
        <v>0</v>
      </c>
      <c r="T65" s="694">
        <f>'O5 Details by Class &amp; Accounts'!Y54</f>
        <v>0</v>
      </c>
      <c r="U65" s="694">
        <f>'O5 Details by Class &amp; Accounts'!Z54</f>
        <v>0</v>
      </c>
      <c r="V65" s="694">
        <f>'O5 Details by Class &amp; Accounts'!AA54</f>
        <v>0</v>
      </c>
      <c r="W65" s="582">
        <f>'O5 Details by Class &amp; Accounts'!AB54</f>
        <v>0</v>
      </c>
    </row>
    <row r="66" spans="1:24" s="752" customFormat="1" ht="19.5" customHeight="1" x14ac:dyDescent="0.2">
      <c r="B66" s="849" t="s">
        <v>1411</v>
      </c>
      <c r="C66" s="837">
        <f>SUM(D66:W66)</f>
        <v>0</v>
      </c>
      <c r="D66" s="838">
        <f t="shared" ref="D66:W66" si="14">SUM(D62:D65)</f>
        <v>0</v>
      </c>
      <c r="E66" s="838">
        <f t="shared" si="14"/>
        <v>0</v>
      </c>
      <c r="F66" s="838">
        <f t="shared" si="14"/>
        <v>0</v>
      </c>
      <c r="G66" s="838">
        <f t="shared" si="14"/>
        <v>0</v>
      </c>
      <c r="H66" s="838">
        <f t="shared" si="14"/>
        <v>0</v>
      </c>
      <c r="I66" s="838">
        <f t="shared" si="14"/>
        <v>0</v>
      </c>
      <c r="J66" s="838">
        <f t="shared" si="14"/>
        <v>0</v>
      </c>
      <c r="K66" s="838">
        <f t="shared" si="14"/>
        <v>0</v>
      </c>
      <c r="L66" s="838">
        <f t="shared" si="14"/>
        <v>0</v>
      </c>
      <c r="M66" s="838">
        <f t="shared" si="14"/>
        <v>0</v>
      </c>
      <c r="N66" s="838">
        <f t="shared" si="14"/>
        <v>0</v>
      </c>
      <c r="O66" s="838">
        <f t="shared" si="14"/>
        <v>0</v>
      </c>
      <c r="P66" s="838">
        <f t="shared" si="14"/>
        <v>0</v>
      </c>
      <c r="Q66" s="838">
        <f t="shared" si="14"/>
        <v>0</v>
      </c>
      <c r="R66" s="838">
        <f t="shared" si="14"/>
        <v>0</v>
      </c>
      <c r="S66" s="838">
        <f t="shared" si="14"/>
        <v>0</v>
      </c>
      <c r="T66" s="838">
        <f t="shared" si="14"/>
        <v>0</v>
      </c>
      <c r="U66" s="838">
        <f t="shared" si="14"/>
        <v>0</v>
      </c>
      <c r="V66" s="838">
        <f t="shared" si="14"/>
        <v>0</v>
      </c>
      <c r="W66" s="839">
        <f t="shared" si="14"/>
        <v>0</v>
      </c>
    </row>
    <row r="67" spans="1:24" s="603" customFormat="1" ht="12.75" x14ac:dyDescent="0.2">
      <c r="B67" s="758"/>
      <c r="C67" s="709"/>
      <c r="D67" s="707"/>
      <c r="E67" s="707"/>
      <c r="F67" s="707"/>
      <c r="G67" s="707"/>
      <c r="H67" s="707"/>
      <c r="I67" s="707"/>
      <c r="J67" s="707"/>
      <c r="K67" s="707"/>
      <c r="L67" s="707"/>
      <c r="M67" s="707"/>
      <c r="N67" s="707"/>
      <c r="O67" s="707"/>
      <c r="P67" s="707"/>
      <c r="Q67" s="707"/>
      <c r="R67" s="707"/>
      <c r="S67" s="707"/>
      <c r="T67" s="707"/>
      <c r="U67" s="707"/>
      <c r="V67" s="707"/>
      <c r="W67" s="710"/>
    </row>
    <row r="68" spans="1:24" s="603" customFormat="1" ht="12.75" x14ac:dyDescent="0.2">
      <c r="B68" s="755" t="s">
        <v>732</v>
      </c>
      <c r="C68" s="695">
        <f>SUM(D68:W68)</f>
        <v>957341.65800000087</v>
      </c>
      <c r="D68" s="694">
        <f>'O5 Details by Class &amp; Accounts'!I44</f>
        <v>466224.28226912953</v>
      </c>
      <c r="E68" s="694">
        <f>'O5 Details by Class &amp; Accounts'!J44</f>
        <v>191326.22604492956</v>
      </c>
      <c r="F68" s="694">
        <f>'O5 Details by Class &amp; Accounts'!K44</f>
        <v>299694.56974055752</v>
      </c>
      <c r="G68" s="694">
        <f>'O5 Details by Class &amp; Accounts'!L44</f>
        <v>0</v>
      </c>
      <c r="H68" s="694">
        <f>'O5 Details by Class &amp; Accounts'!M44</f>
        <v>0</v>
      </c>
      <c r="I68" s="694">
        <f>'O5 Details by Class &amp; Accounts'!N44</f>
        <v>0</v>
      </c>
      <c r="J68" s="694">
        <f>'O5 Details by Class &amp; Accounts'!O44</f>
        <v>0</v>
      </c>
      <c r="K68" s="694">
        <f>'O5 Details by Class &amp; Accounts'!P44</f>
        <v>0</v>
      </c>
      <c r="L68" s="694">
        <f>'O5 Details by Class &amp; Accounts'!Q44</f>
        <v>96.579945384146285</v>
      </c>
      <c r="M68" s="694">
        <f>'O5 Details by Class &amp; Accounts'!R44</f>
        <v>0</v>
      </c>
      <c r="N68" s="694">
        <f>'O5 Details by Class &amp; Accounts'!S44</f>
        <v>0</v>
      </c>
      <c r="O68" s="694">
        <f>'O5 Details by Class &amp; Accounts'!T44</f>
        <v>0</v>
      </c>
      <c r="P68" s="694">
        <f>'O5 Details by Class &amp; Accounts'!U44</f>
        <v>0</v>
      </c>
      <c r="Q68" s="694">
        <f>'O5 Details by Class &amp; Accounts'!V44</f>
        <v>0</v>
      </c>
      <c r="R68" s="694">
        <f>'O5 Details by Class &amp; Accounts'!W44</f>
        <v>0</v>
      </c>
      <c r="S68" s="694">
        <f>'O5 Details by Class &amp; Accounts'!X44</f>
        <v>0</v>
      </c>
      <c r="T68" s="694">
        <f>'O5 Details by Class &amp; Accounts'!Y44</f>
        <v>0</v>
      </c>
      <c r="U68" s="694">
        <f>'O5 Details by Class &amp; Accounts'!Z44</f>
        <v>0</v>
      </c>
      <c r="V68" s="694">
        <f>'O5 Details by Class &amp; Accounts'!AA44</f>
        <v>0</v>
      </c>
      <c r="W68" s="582">
        <f>'O5 Details by Class &amp; Accounts'!AB44</f>
        <v>0</v>
      </c>
    </row>
    <row r="69" spans="1:24" s="707" customFormat="1" ht="12.75" x14ac:dyDescent="0.2">
      <c r="B69" s="755" t="s">
        <v>733</v>
      </c>
      <c r="C69" s="695">
        <f>SUM(D69:W69)</f>
        <v>2676748.6911749993</v>
      </c>
      <c r="D69" s="694">
        <f>'O5 Details by Class &amp; Accounts'!I48</f>
        <v>1303573.5225029713</v>
      </c>
      <c r="E69" s="694">
        <f>'O5 Details by Class &amp; Accounts'!J48</f>
        <v>534952.40792416956</v>
      </c>
      <c r="F69" s="694">
        <f>'O5 Details by Class &amp; Accounts'!K48</f>
        <v>837952.72106010374</v>
      </c>
      <c r="G69" s="694">
        <f>'O5 Details by Class &amp; Accounts'!L48</f>
        <v>0</v>
      </c>
      <c r="H69" s="694">
        <f>'O5 Details by Class &amp; Accounts'!M48</f>
        <v>0</v>
      </c>
      <c r="I69" s="694">
        <f>'O5 Details by Class &amp; Accounts'!N48</f>
        <v>0</v>
      </c>
      <c r="J69" s="694">
        <f>'O5 Details by Class &amp; Accounts'!O48</f>
        <v>0</v>
      </c>
      <c r="K69" s="694">
        <f>'O5 Details by Class &amp; Accounts'!P48</f>
        <v>0</v>
      </c>
      <c r="L69" s="694">
        <f>'O5 Details by Class &amp; Accounts'!Q48</f>
        <v>270.03968775457412</v>
      </c>
      <c r="M69" s="694">
        <f>'O5 Details by Class &amp; Accounts'!R48</f>
        <v>0</v>
      </c>
      <c r="N69" s="694">
        <f>'O5 Details by Class &amp; Accounts'!S48</f>
        <v>0</v>
      </c>
      <c r="O69" s="694">
        <f>'O5 Details by Class &amp; Accounts'!T48</f>
        <v>0</v>
      </c>
      <c r="P69" s="694">
        <f>'O5 Details by Class &amp; Accounts'!U48</f>
        <v>0</v>
      </c>
      <c r="Q69" s="694">
        <f>'O5 Details by Class &amp; Accounts'!V48</f>
        <v>0</v>
      </c>
      <c r="R69" s="694">
        <f>'O5 Details by Class &amp; Accounts'!W48</f>
        <v>0</v>
      </c>
      <c r="S69" s="694">
        <f>'O5 Details by Class &amp; Accounts'!X48</f>
        <v>0</v>
      </c>
      <c r="T69" s="694">
        <f>'O5 Details by Class &amp; Accounts'!Y48</f>
        <v>0</v>
      </c>
      <c r="U69" s="694">
        <f>'O5 Details by Class &amp; Accounts'!Z48</f>
        <v>0</v>
      </c>
      <c r="V69" s="694">
        <f>'O5 Details by Class &amp; Accounts'!AA48</f>
        <v>0</v>
      </c>
      <c r="W69" s="582">
        <f>'O5 Details by Class &amp; Accounts'!AB48</f>
        <v>0</v>
      </c>
    </row>
    <row r="70" spans="1:24" s="707" customFormat="1" ht="12.75" x14ac:dyDescent="0.2">
      <c r="B70" s="755" t="s">
        <v>734</v>
      </c>
      <c r="C70" s="695">
        <f>SUM(D70:W70)</f>
        <v>4103726.2475624997</v>
      </c>
      <c r="D70" s="694">
        <f>'O5 Details by Class &amp; Accounts'!I52</f>
        <v>1998509.9451285063</v>
      </c>
      <c r="E70" s="694">
        <f>'O5 Details by Class &amp; Accounts'!J52</f>
        <v>820136.10199301771</v>
      </c>
      <c r="F70" s="694">
        <f>'O5 Details by Class &amp; Accounts'!K52</f>
        <v>1284666.2023102676</v>
      </c>
      <c r="G70" s="694">
        <f>'O5 Details by Class &amp; Accounts'!L52</f>
        <v>0</v>
      </c>
      <c r="H70" s="694">
        <f>'O5 Details by Class &amp; Accounts'!M52</f>
        <v>0</v>
      </c>
      <c r="I70" s="694">
        <f>'O5 Details by Class &amp; Accounts'!N52</f>
        <v>0</v>
      </c>
      <c r="J70" s="694">
        <f>'O5 Details by Class &amp; Accounts'!O52</f>
        <v>0</v>
      </c>
      <c r="K70" s="694">
        <f>'O5 Details by Class &amp; Accounts'!P52</f>
        <v>0</v>
      </c>
      <c r="L70" s="694">
        <f>'O5 Details by Class &amp; Accounts'!Q52</f>
        <v>413.99813070818391</v>
      </c>
      <c r="M70" s="694">
        <f>'O5 Details by Class &amp; Accounts'!R52</f>
        <v>0</v>
      </c>
      <c r="N70" s="694">
        <f>'O5 Details by Class &amp; Accounts'!S52</f>
        <v>0</v>
      </c>
      <c r="O70" s="694">
        <f>'O5 Details by Class &amp; Accounts'!T52</f>
        <v>0</v>
      </c>
      <c r="P70" s="694">
        <f>'O5 Details by Class &amp; Accounts'!U52</f>
        <v>0</v>
      </c>
      <c r="Q70" s="694">
        <f>'O5 Details by Class &amp; Accounts'!V52</f>
        <v>0</v>
      </c>
      <c r="R70" s="694">
        <f>'O5 Details by Class &amp; Accounts'!W52</f>
        <v>0</v>
      </c>
      <c r="S70" s="694">
        <f>'O5 Details by Class &amp; Accounts'!X52</f>
        <v>0</v>
      </c>
      <c r="T70" s="694">
        <f>'O5 Details by Class &amp; Accounts'!Y52</f>
        <v>0</v>
      </c>
      <c r="U70" s="694">
        <f>'O5 Details by Class &amp; Accounts'!Z52</f>
        <v>0</v>
      </c>
      <c r="V70" s="694">
        <f>'O5 Details by Class &amp; Accounts'!AA52</f>
        <v>0</v>
      </c>
      <c r="W70" s="582">
        <f>'O5 Details by Class &amp; Accounts'!AB52</f>
        <v>0</v>
      </c>
      <c r="X70" s="711"/>
    </row>
    <row r="71" spans="1:24" s="707" customFormat="1" ht="12.75" x14ac:dyDescent="0.2">
      <c r="B71" s="755" t="s">
        <v>735</v>
      </c>
      <c r="C71" s="695">
        <f>SUM(D71:W71)</f>
        <v>5696760.9058750002</v>
      </c>
      <c r="D71" s="694">
        <f>'O5 Details by Class &amp; Accounts'!I56</f>
        <v>2774315.9846914401</v>
      </c>
      <c r="E71" s="694">
        <f>'O5 Details by Class &amp; Accounts'!J56</f>
        <v>1138506.56731931</v>
      </c>
      <c r="F71" s="694">
        <f>'O5 Details by Class &amp; Accounts'!K56</f>
        <v>1783363.6448744566</v>
      </c>
      <c r="G71" s="694">
        <f>'O5 Details by Class &amp; Accounts'!L56</f>
        <v>0</v>
      </c>
      <c r="H71" s="694">
        <f>'O5 Details by Class &amp; Accounts'!M56</f>
        <v>0</v>
      </c>
      <c r="I71" s="694">
        <f>'O5 Details by Class &amp; Accounts'!N56</f>
        <v>0</v>
      </c>
      <c r="J71" s="694">
        <f>'O5 Details by Class &amp; Accounts'!O56</f>
        <v>0</v>
      </c>
      <c r="K71" s="694">
        <f>'O5 Details by Class &amp; Accounts'!P56</f>
        <v>0</v>
      </c>
      <c r="L71" s="694">
        <f>'O5 Details by Class &amp; Accounts'!Q56</f>
        <v>574.7089897930116</v>
      </c>
      <c r="M71" s="694">
        <f>'O5 Details by Class &amp; Accounts'!R56</f>
        <v>0</v>
      </c>
      <c r="N71" s="694">
        <f>'O5 Details by Class &amp; Accounts'!S56</f>
        <v>0</v>
      </c>
      <c r="O71" s="694">
        <f>'O5 Details by Class &amp; Accounts'!T56</f>
        <v>0</v>
      </c>
      <c r="P71" s="694">
        <f>'O5 Details by Class &amp; Accounts'!U56</f>
        <v>0</v>
      </c>
      <c r="Q71" s="694">
        <f>'O5 Details by Class &amp; Accounts'!V56</f>
        <v>0</v>
      </c>
      <c r="R71" s="694">
        <f>'O5 Details by Class &amp; Accounts'!W56</f>
        <v>0</v>
      </c>
      <c r="S71" s="694">
        <f>'O5 Details by Class &amp; Accounts'!X56</f>
        <v>0</v>
      </c>
      <c r="T71" s="694">
        <f>'O5 Details by Class &amp; Accounts'!Y56</f>
        <v>0</v>
      </c>
      <c r="U71" s="694">
        <f>'O5 Details by Class &amp; Accounts'!Z56</f>
        <v>0</v>
      </c>
      <c r="V71" s="694">
        <f>'O5 Details by Class &amp; Accounts'!AA56</f>
        <v>0</v>
      </c>
      <c r="W71" s="582">
        <f>'O5 Details by Class &amp; Accounts'!AB56</f>
        <v>0</v>
      </c>
      <c r="X71" s="711"/>
    </row>
    <row r="72" spans="1:24" s="752" customFormat="1" ht="19.5" customHeight="1" x14ac:dyDescent="0.2">
      <c r="B72" s="849" t="s">
        <v>1411</v>
      </c>
      <c r="C72" s="837">
        <f>SUM(D72:W72)</f>
        <v>13434577.5026125</v>
      </c>
      <c r="D72" s="838">
        <f t="shared" ref="D72:W72" si="15">SUM(D68:D71)</f>
        <v>6542623.7345920475</v>
      </c>
      <c r="E72" s="838">
        <f t="shared" si="15"/>
        <v>2684921.3032814269</v>
      </c>
      <c r="F72" s="838">
        <f t="shared" si="15"/>
        <v>4205677.137985385</v>
      </c>
      <c r="G72" s="838">
        <f t="shared" si="15"/>
        <v>0</v>
      </c>
      <c r="H72" s="838">
        <f t="shared" si="15"/>
        <v>0</v>
      </c>
      <c r="I72" s="838">
        <f t="shared" si="15"/>
        <v>0</v>
      </c>
      <c r="J72" s="838">
        <f t="shared" si="15"/>
        <v>0</v>
      </c>
      <c r="K72" s="838">
        <f t="shared" si="15"/>
        <v>0</v>
      </c>
      <c r="L72" s="838">
        <f t="shared" si="15"/>
        <v>1355.326753639916</v>
      </c>
      <c r="M72" s="838">
        <f t="shared" si="15"/>
        <v>0</v>
      </c>
      <c r="N72" s="838">
        <f t="shared" si="15"/>
        <v>0</v>
      </c>
      <c r="O72" s="838">
        <f t="shared" si="15"/>
        <v>0</v>
      </c>
      <c r="P72" s="838">
        <f t="shared" si="15"/>
        <v>0</v>
      </c>
      <c r="Q72" s="838">
        <f t="shared" si="15"/>
        <v>0</v>
      </c>
      <c r="R72" s="838">
        <f t="shared" si="15"/>
        <v>0</v>
      </c>
      <c r="S72" s="838">
        <f t="shared" si="15"/>
        <v>0</v>
      </c>
      <c r="T72" s="838">
        <f t="shared" si="15"/>
        <v>0</v>
      </c>
      <c r="U72" s="838">
        <f t="shared" si="15"/>
        <v>0</v>
      </c>
      <c r="V72" s="838">
        <f t="shared" si="15"/>
        <v>0</v>
      </c>
      <c r="W72" s="839">
        <f t="shared" si="15"/>
        <v>0</v>
      </c>
    </row>
    <row r="73" spans="1:24" s="736" customFormat="1" ht="12.75" x14ac:dyDescent="0.2">
      <c r="A73" s="707"/>
      <c r="B73" s="759"/>
      <c r="C73" s="735"/>
      <c r="W73" s="737"/>
    </row>
    <row r="74" spans="1:24" s="711" customFormat="1" ht="16.5" customHeight="1" x14ac:dyDescent="0.2">
      <c r="A74" s="738"/>
      <c r="B74" s="760" t="s">
        <v>1458</v>
      </c>
      <c r="C74" s="740"/>
      <c r="W74" s="741"/>
    </row>
    <row r="75" spans="1:24" s="707" customFormat="1" ht="12.75" x14ac:dyDescent="0.2">
      <c r="A75" s="181"/>
      <c r="B75" s="761" t="s">
        <v>1459</v>
      </c>
      <c r="C75" s="695">
        <f t="shared" ref="C75:C86" si="16">SUM(D75:W75)</f>
        <v>129977.2435</v>
      </c>
      <c r="D75" s="694">
        <f>'O5 Details by Class &amp; Accounts'!I138</f>
        <v>57845.059724996339</v>
      </c>
      <c r="E75" s="694">
        <f>'O5 Details by Class &amp; Accounts'!J138</f>
        <v>23738.096434321877</v>
      </c>
      <c r="F75" s="694">
        <f>'O5 Details by Class &amp; Accounts'!K138</f>
        <v>47300.426614728087</v>
      </c>
      <c r="G75" s="694">
        <f>'O5 Details by Class &amp; Accounts'!L138</f>
        <v>0</v>
      </c>
      <c r="H75" s="694">
        <f>'O5 Details by Class &amp; Accounts'!M138</f>
        <v>0</v>
      </c>
      <c r="I75" s="694">
        <f>'O5 Details by Class &amp; Accounts'!N138</f>
        <v>0</v>
      </c>
      <c r="J75" s="694">
        <f>'O5 Details by Class &amp; Accounts'!O138</f>
        <v>1081.6779251399169</v>
      </c>
      <c r="K75" s="694">
        <f>'O5 Details by Class &amp; Accounts'!P138</f>
        <v>0</v>
      </c>
      <c r="L75" s="694">
        <f>'O5 Details by Class &amp; Accounts'!Q138</f>
        <v>11.982800813789233</v>
      </c>
      <c r="M75" s="694">
        <f>'O5 Details by Class &amp; Accounts'!R138</f>
        <v>0</v>
      </c>
      <c r="N75" s="694">
        <f>'O5 Details by Class &amp; Accounts'!S138</f>
        <v>0</v>
      </c>
      <c r="O75" s="694">
        <f>'O5 Details by Class &amp; Accounts'!T138</f>
        <v>0</v>
      </c>
      <c r="P75" s="694">
        <f>'O5 Details by Class &amp; Accounts'!U138</f>
        <v>0</v>
      </c>
      <c r="Q75" s="694">
        <f>'O5 Details by Class &amp; Accounts'!V138</f>
        <v>0</v>
      </c>
      <c r="R75" s="694">
        <f>'O5 Details by Class &amp; Accounts'!W138</f>
        <v>0</v>
      </c>
      <c r="S75" s="694">
        <f>'O5 Details by Class &amp; Accounts'!X138</f>
        <v>0</v>
      </c>
      <c r="T75" s="694">
        <f>'O5 Details by Class &amp; Accounts'!Y138</f>
        <v>0</v>
      </c>
      <c r="U75" s="694">
        <f>'O5 Details by Class &amp; Accounts'!Z138</f>
        <v>0</v>
      </c>
      <c r="V75" s="694">
        <f>'O5 Details by Class &amp; Accounts'!AA138</f>
        <v>0</v>
      </c>
      <c r="W75" s="582">
        <f>'O5 Details by Class &amp; Accounts'!AB138</f>
        <v>0</v>
      </c>
    </row>
    <row r="76" spans="1:24" s="707" customFormat="1" ht="12.75" x14ac:dyDescent="0.2">
      <c r="A76" s="181"/>
      <c r="B76" s="761" t="s">
        <v>1460</v>
      </c>
      <c r="C76" s="695">
        <f t="shared" si="16"/>
        <v>257183.77750000005</v>
      </c>
      <c r="D76" s="694">
        <f>'O5 Details by Class &amp; Accounts'!I139</f>
        <v>114457.04316531125</v>
      </c>
      <c r="E76" s="694">
        <f>'O5 Details by Class &amp; Accounts'!J139</f>
        <v>46970.170679440365</v>
      </c>
      <c r="F76" s="694">
        <f>'O5 Details by Class &amp; Accounts'!K139</f>
        <v>93592.555639459359</v>
      </c>
      <c r="G76" s="694">
        <f>'O5 Details by Class &amp; Accounts'!L139</f>
        <v>0</v>
      </c>
      <c r="H76" s="694">
        <f>'O5 Details by Class &amp; Accounts'!M139</f>
        <v>0</v>
      </c>
      <c r="I76" s="694">
        <f>'O5 Details by Class &amp; Accounts'!N139</f>
        <v>0</v>
      </c>
      <c r="J76" s="694">
        <f>'O5 Details by Class &amp; Accounts'!O139</f>
        <v>2140.2978501067073</v>
      </c>
      <c r="K76" s="694">
        <f>'O5 Details by Class &amp; Accounts'!P139</f>
        <v>0</v>
      </c>
      <c r="L76" s="694">
        <f>'O5 Details by Class &amp; Accounts'!Q139</f>
        <v>23.710165682351843</v>
      </c>
      <c r="M76" s="694">
        <f>'O5 Details by Class &amp; Accounts'!R139</f>
        <v>0</v>
      </c>
      <c r="N76" s="694">
        <f>'O5 Details by Class &amp; Accounts'!S139</f>
        <v>0</v>
      </c>
      <c r="O76" s="694">
        <f>'O5 Details by Class &amp; Accounts'!T139</f>
        <v>0</v>
      </c>
      <c r="P76" s="694">
        <f>'O5 Details by Class &amp; Accounts'!U139</f>
        <v>0</v>
      </c>
      <c r="Q76" s="694">
        <f>'O5 Details by Class &amp; Accounts'!V139</f>
        <v>0</v>
      </c>
      <c r="R76" s="694">
        <f>'O5 Details by Class &amp; Accounts'!W139</f>
        <v>0</v>
      </c>
      <c r="S76" s="694">
        <f>'O5 Details by Class &amp; Accounts'!X139</f>
        <v>0</v>
      </c>
      <c r="T76" s="694">
        <f>'O5 Details by Class &amp; Accounts'!Y139</f>
        <v>0</v>
      </c>
      <c r="U76" s="694">
        <f>'O5 Details by Class &amp; Accounts'!Z139</f>
        <v>0</v>
      </c>
      <c r="V76" s="694">
        <f>'O5 Details by Class &amp; Accounts'!AA139</f>
        <v>0</v>
      </c>
      <c r="W76" s="582">
        <f>'O5 Details by Class &amp; Accounts'!AB139</f>
        <v>0</v>
      </c>
      <c r="X76" s="711"/>
    </row>
    <row r="77" spans="1:24" s="707" customFormat="1" ht="11.25" customHeight="1" x14ac:dyDescent="0.2">
      <c r="A77" s="181"/>
      <c r="B77" s="761" t="s">
        <v>1465</v>
      </c>
      <c r="C77" s="695">
        <f t="shared" si="16"/>
        <v>10143.698500000002</v>
      </c>
      <c r="D77" s="694">
        <f>'O5 Details by Class &amp; Accounts'!I142</f>
        <v>4640.6607864001417</v>
      </c>
      <c r="E77" s="694">
        <f>'O5 Details by Class &amp; Accounts'!J142</f>
        <v>1904.4055584048331</v>
      </c>
      <c r="F77" s="694">
        <f>'O5 Details by Class &amp; Accounts'!K142</f>
        <v>3538.3065196067341</v>
      </c>
      <c r="G77" s="694">
        <f>'O5 Details by Class &amp; Accounts'!L142</f>
        <v>0</v>
      </c>
      <c r="H77" s="694">
        <f>'O5 Details by Class &amp; Accounts'!M142</f>
        <v>0</v>
      </c>
      <c r="I77" s="694">
        <f>'O5 Details by Class &amp; Accounts'!N142</f>
        <v>0</v>
      </c>
      <c r="J77" s="694">
        <f>'O5 Details by Class &amp; Accounts'!O142</f>
        <v>59.36430692665472</v>
      </c>
      <c r="K77" s="694">
        <f>'O5 Details by Class &amp; Accounts'!P142</f>
        <v>0</v>
      </c>
      <c r="L77" s="694">
        <f>'O5 Details by Class &amp; Accounts'!Q142</f>
        <v>0.96132866163790498</v>
      </c>
      <c r="M77" s="694">
        <f>'O5 Details by Class &amp; Accounts'!R142</f>
        <v>0</v>
      </c>
      <c r="N77" s="694">
        <f>'O5 Details by Class &amp; Accounts'!S142</f>
        <v>0</v>
      </c>
      <c r="O77" s="694">
        <f>'O5 Details by Class &amp; Accounts'!T142</f>
        <v>0</v>
      </c>
      <c r="P77" s="694">
        <f>'O5 Details by Class &amp; Accounts'!U142</f>
        <v>0</v>
      </c>
      <c r="Q77" s="694">
        <f>'O5 Details by Class &amp; Accounts'!V142</f>
        <v>0</v>
      </c>
      <c r="R77" s="694">
        <f>'O5 Details by Class &amp; Accounts'!W142</f>
        <v>0</v>
      </c>
      <c r="S77" s="694">
        <f>'O5 Details by Class &amp; Accounts'!X142</f>
        <v>0</v>
      </c>
      <c r="T77" s="694">
        <f>'O5 Details by Class &amp; Accounts'!Y142</f>
        <v>0</v>
      </c>
      <c r="U77" s="694">
        <f>'O5 Details by Class &amp; Accounts'!Z142</f>
        <v>0</v>
      </c>
      <c r="V77" s="694">
        <f>'O5 Details by Class &amp; Accounts'!AA142</f>
        <v>0</v>
      </c>
      <c r="W77" s="582">
        <f>'O5 Details by Class &amp; Accounts'!AB142</f>
        <v>0</v>
      </c>
    </row>
    <row r="78" spans="1:24" s="707" customFormat="1" ht="12.75" x14ac:dyDescent="0.2">
      <c r="A78" s="181"/>
      <c r="B78" s="761" t="s">
        <v>1466</v>
      </c>
      <c r="C78" s="695">
        <f t="shared" si="16"/>
        <v>3723.6810000000005</v>
      </c>
      <c r="D78" s="694">
        <f>'O5 Details by Class &amp; Accounts'!I143</f>
        <v>1703.5542211515126</v>
      </c>
      <c r="E78" s="694">
        <f>'O5 Details by Class &amp; Accounts'!J143</f>
        <v>699.09400344721075</v>
      </c>
      <c r="F78" s="694">
        <f>'O5 Details by Class &amp; Accounts'!K143</f>
        <v>1298.8876551521837</v>
      </c>
      <c r="G78" s="694">
        <f>'O5 Details by Class &amp; Accounts'!L143</f>
        <v>0</v>
      </c>
      <c r="H78" s="694">
        <f>'O5 Details by Class &amp; Accounts'!M143</f>
        <v>0</v>
      </c>
      <c r="I78" s="694">
        <f>'O5 Details by Class &amp; Accounts'!N143</f>
        <v>0</v>
      </c>
      <c r="J78" s="694">
        <f>'O5 Details by Class &amp; Accounts'!O143</f>
        <v>21.792223199551184</v>
      </c>
      <c r="K78" s="694">
        <f>'O5 Details by Class &amp; Accounts'!P143</f>
        <v>0</v>
      </c>
      <c r="L78" s="694">
        <f>'O5 Details by Class &amp; Accounts'!Q143</f>
        <v>0.35289704954228435</v>
      </c>
      <c r="M78" s="694">
        <f>'O5 Details by Class &amp; Accounts'!R143</f>
        <v>0</v>
      </c>
      <c r="N78" s="694">
        <f>'O5 Details by Class &amp; Accounts'!S143</f>
        <v>0</v>
      </c>
      <c r="O78" s="694">
        <f>'O5 Details by Class &amp; Accounts'!T143</f>
        <v>0</v>
      </c>
      <c r="P78" s="694">
        <f>'O5 Details by Class &amp; Accounts'!U143</f>
        <v>0</v>
      </c>
      <c r="Q78" s="694">
        <f>'O5 Details by Class &amp; Accounts'!V143</f>
        <v>0</v>
      </c>
      <c r="R78" s="694">
        <f>'O5 Details by Class &amp; Accounts'!W143</f>
        <v>0</v>
      </c>
      <c r="S78" s="694">
        <f>'O5 Details by Class &amp; Accounts'!X143</f>
        <v>0</v>
      </c>
      <c r="T78" s="694">
        <f>'O5 Details by Class &amp; Accounts'!Y143</f>
        <v>0</v>
      </c>
      <c r="U78" s="694">
        <f>'O5 Details by Class &amp; Accounts'!Z143</f>
        <v>0</v>
      </c>
      <c r="V78" s="694">
        <f>'O5 Details by Class &amp; Accounts'!AA143</f>
        <v>0</v>
      </c>
      <c r="W78" s="582">
        <f>'O5 Details by Class &amp; Accounts'!AB143</f>
        <v>0</v>
      </c>
    </row>
    <row r="79" spans="1:24" s="707" customFormat="1" ht="12.75" x14ac:dyDescent="0.2">
      <c r="A79" s="181"/>
      <c r="B79" s="761" t="s">
        <v>1468</v>
      </c>
      <c r="C79" s="695">
        <f t="shared" si="16"/>
        <v>0</v>
      </c>
      <c r="D79" s="694">
        <f>'O5 Details by Class &amp; Accounts'!I150</f>
        <v>0</v>
      </c>
      <c r="E79" s="694">
        <f>'O5 Details by Class &amp; Accounts'!J150</f>
        <v>0</v>
      </c>
      <c r="F79" s="694">
        <f>'O5 Details by Class &amp; Accounts'!K150</f>
        <v>0</v>
      </c>
      <c r="G79" s="694">
        <f>'O5 Details by Class &amp; Accounts'!L150</f>
        <v>0</v>
      </c>
      <c r="H79" s="694">
        <f>'O5 Details by Class &amp; Accounts'!M150</f>
        <v>0</v>
      </c>
      <c r="I79" s="694">
        <f>'O5 Details by Class &amp; Accounts'!N150</f>
        <v>0</v>
      </c>
      <c r="J79" s="694">
        <f>'O5 Details by Class &amp; Accounts'!O150</f>
        <v>0</v>
      </c>
      <c r="K79" s="694">
        <f>'O5 Details by Class &amp; Accounts'!P150</f>
        <v>0</v>
      </c>
      <c r="L79" s="694">
        <f>'O5 Details by Class &amp; Accounts'!Q150</f>
        <v>0</v>
      </c>
      <c r="M79" s="694">
        <f>'O5 Details by Class &amp; Accounts'!R150</f>
        <v>0</v>
      </c>
      <c r="N79" s="694">
        <f>'O5 Details by Class &amp; Accounts'!S150</f>
        <v>0</v>
      </c>
      <c r="O79" s="694">
        <f>'O5 Details by Class &amp; Accounts'!T150</f>
        <v>0</v>
      </c>
      <c r="P79" s="694">
        <f>'O5 Details by Class &amp; Accounts'!U150</f>
        <v>0</v>
      </c>
      <c r="Q79" s="694">
        <f>'O5 Details by Class &amp; Accounts'!V150</f>
        <v>0</v>
      </c>
      <c r="R79" s="694">
        <f>'O5 Details by Class &amp; Accounts'!W150</f>
        <v>0</v>
      </c>
      <c r="S79" s="694">
        <f>'O5 Details by Class &amp; Accounts'!X150</f>
        <v>0</v>
      </c>
      <c r="T79" s="694">
        <f>'O5 Details by Class &amp; Accounts'!Y150</f>
        <v>0</v>
      </c>
      <c r="U79" s="694">
        <f>'O5 Details by Class &amp; Accounts'!Z150</f>
        <v>0</v>
      </c>
      <c r="V79" s="694">
        <f>'O5 Details by Class &amp; Accounts'!AA150</f>
        <v>0</v>
      </c>
      <c r="W79" s="582">
        <f>'O5 Details by Class &amp; Accounts'!AB150</f>
        <v>0</v>
      </c>
      <c r="X79" s="743"/>
    </row>
    <row r="80" spans="1:24" s="707" customFormat="1" ht="12.75" x14ac:dyDescent="0.2">
      <c r="A80" s="181"/>
      <c r="B80" s="761" t="s">
        <v>1474</v>
      </c>
      <c r="C80" s="695">
        <f t="shared" si="16"/>
        <v>105063.60150000002</v>
      </c>
      <c r="D80" s="694">
        <f>'O5 Details by Class &amp; Accounts'!I151</f>
        <v>46757.494927877247</v>
      </c>
      <c r="E80" s="694">
        <f>'O5 Details by Class &amp; Accounts'!J151</f>
        <v>19188.050438569</v>
      </c>
      <c r="F80" s="694">
        <f>'O5 Details by Class &amp; Accounts'!K151</f>
        <v>38234.024963222015</v>
      </c>
      <c r="G80" s="694">
        <f>'O5 Details by Class &amp; Accounts'!L151</f>
        <v>0</v>
      </c>
      <c r="H80" s="694">
        <f>'O5 Details by Class &amp; Accounts'!M151</f>
        <v>0</v>
      </c>
      <c r="I80" s="694">
        <f>'O5 Details by Class &amp; Accounts'!N151</f>
        <v>0</v>
      </c>
      <c r="J80" s="694">
        <f>'O5 Details by Class &amp; Accounts'!O151</f>
        <v>874.34519626696851</v>
      </c>
      <c r="K80" s="694">
        <f>'O5 Details by Class &amp; Accounts'!P151</f>
        <v>0</v>
      </c>
      <c r="L80" s="694">
        <f>'O5 Details by Class &amp; Accounts'!Q151</f>
        <v>9.6859740647894856</v>
      </c>
      <c r="M80" s="694">
        <f>'O5 Details by Class &amp; Accounts'!R151</f>
        <v>0</v>
      </c>
      <c r="N80" s="694">
        <f>'O5 Details by Class &amp; Accounts'!S151</f>
        <v>0</v>
      </c>
      <c r="O80" s="694">
        <f>'O5 Details by Class &amp; Accounts'!T151</f>
        <v>0</v>
      </c>
      <c r="P80" s="694">
        <f>'O5 Details by Class &amp; Accounts'!U151</f>
        <v>0</v>
      </c>
      <c r="Q80" s="694">
        <f>'O5 Details by Class &amp; Accounts'!V151</f>
        <v>0</v>
      </c>
      <c r="R80" s="694">
        <f>'O5 Details by Class &amp; Accounts'!W151</f>
        <v>0</v>
      </c>
      <c r="S80" s="694">
        <f>'O5 Details by Class &amp; Accounts'!X151</f>
        <v>0</v>
      </c>
      <c r="T80" s="694">
        <f>'O5 Details by Class &amp; Accounts'!Y151</f>
        <v>0</v>
      </c>
      <c r="U80" s="694">
        <f>'O5 Details by Class &amp; Accounts'!Z151</f>
        <v>0</v>
      </c>
      <c r="V80" s="694">
        <f>'O5 Details by Class &amp; Accounts'!AA151</f>
        <v>0</v>
      </c>
      <c r="W80" s="582">
        <f>'O5 Details by Class &amp; Accounts'!AB151</f>
        <v>0</v>
      </c>
    </row>
    <row r="81" spans="1:24" s="707" customFormat="1" ht="12.75" x14ac:dyDescent="0.2">
      <c r="A81" s="181"/>
      <c r="B81" s="761" t="s">
        <v>1475</v>
      </c>
      <c r="C81" s="695">
        <f t="shared" si="16"/>
        <v>95548.290500000003</v>
      </c>
      <c r="D81" s="694">
        <f>'O5 Details by Class &amp; Accounts'!I157</f>
        <v>42395.894222813091</v>
      </c>
      <c r="E81" s="694">
        <f>'O5 Details by Class &amp; Accounts'!J157</f>
        <v>17398.163823583305</v>
      </c>
      <c r="F81" s="694">
        <f>'O5 Details by Class &amp; Accounts'!K157</f>
        <v>34925.121141375879</v>
      </c>
      <c r="G81" s="694">
        <f>'O5 Details by Class &amp; Accounts'!L157</f>
        <v>0</v>
      </c>
      <c r="H81" s="694">
        <f>'O5 Details by Class &amp; Accounts'!M157</f>
        <v>0</v>
      </c>
      <c r="I81" s="694">
        <f>'O5 Details by Class &amp; Accounts'!N157</f>
        <v>0</v>
      </c>
      <c r="J81" s="694">
        <f>'O5 Details by Class &amp; Accounts'!O157</f>
        <v>820.32885857984331</v>
      </c>
      <c r="K81" s="694">
        <f>'O5 Details by Class &amp; Accounts'!P157</f>
        <v>0</v>
      </c>
      <c r="L81" s="694">
        <f>'O5 Details by Class &amp; Accounts'!Q157</f>
        <v>8.7824536478941102</v>
      </c>
      <c r="M81" s="694">
        <f>'O5 Details by Class &amp; Accounts'!R157</f>
        <v>0</v>
      </c>
      <c r="N81" s="694">
        <f>'O5 Details by Class &amp; Accounts'!S157</f>
        <v>0</v>
      </c>
      <c r="O81" s="694">
        <f>'O5 Details by Class &amp; Accounts'!T157</f>
        <v>0</v>
      </c>
      <c r="P81" s="694">
        <f>'O5 Details by Class &amp; Accounts'!U157</f>
        <v>0</v>
      </c>
      <c r="Q81" s="694">
        <f>'O5 Details by Class &amp; Accounts'!V157</f>
        <v>0</v>
      </c>
      <c r="R81" s="694">
        <f>'O5 Details by Class &amp; Accounts'!W157</f>
        <v>0</v>
      </c>
      <c r="S81" s="694">
        <f>'O5 Details by Class &amp; Accounts'!X157</f>
        <v>0</v>
      </c>
      <c r="T81" s="694">
        <f>'O5 Details by Class &amp; Accounts'!Y157</f>
        <v>0</v>
      </c>
      <c r="U81" s="694">
        <f>'O5 Details by Class &amp; Accounts'!Z157</f>
        <v>0</v>
      </c>
      <c r="V81" s="694">
        <f>'O5 Details by Class &amp; Accounts'!AA157</f>
        <v>0</v>
      </c>
      <c r="W81" s="582">
        <f>'O5 Details by Class &amp; Accounts'!AB157</f>
        <v>0</v>
      </c>
    </row>
    <row r="82" spans="1:24" s="707" customFormat="1" ht="12.75" x14ac:dyDescent="0.2">
      <c r="A82" s="181"/>
      <c r="B82" s="761" t="s">
        <v>1476</v>
      </c>
      <c r="C82" s="695">
        <f t="shared" si="16"/>
        <v>185160.61850000004</v>
      </c>
      <c r="D82" s="694">
        <f>'O5 Details by Class &amp; Accounts'!I158</f>
        <v>82579.778498427098</v>
      </c>
      <c r="E82" s="694">
        <f>'O5 Details by Class &amp; Accounts'!J158</f>
        <v>33888.576740003133</v>
      </c>
      <c r="F82" s="694">
        <f>'O5 Details by Class &amp; Accounts'!K158</f>
        <v>67169.13014246618</v>
      </c>
      <c r="G82" s="694">
        <f>'O5 Details by Class &amp; Accounts'!L158</f>
        <v>0</v>
      </c>
      <c r="H82" s="694">
        <f>'O5 Details by Class &amp; Accounts'!M158</f>
        <v>0</v>
      </c>
      <c r="I82" s="694">
        <f>'O5 Details by Class &amp; Accounts'!N158</f>
        <v>0</v>
      </c>
      <c r="J82" s="694">
        <f>'O5 Details by Class &amp; Accounts'!O158</f>
        <v>1506.0264371899334</v>
      </c>
      <c r="K82" s="694">
        <f>'O5 Details by Class &amp; Accounts'!P158</f>
        <v>0</v>
      </c>
      <c r="L82" s="694">
        <f>'O5 Details by Class &amp; Accounts'!Q158</f>
        <v>17.106681913682635</v>
      </c>
      <c r="M82" s="694">
        <f>'O5 Details by Class &amp; Accounts'!R158</f>
        <v>0</v>
      </c>
      <c r="N82" s="694">
        <f>'O5 Details by Class &amp; Accounts'!S158</f>
        <v>0</v>
      </c>
      <c r="O82" s="694">
        <f>'O5 Details by Class &amp; Accounts'!T158</f>
        <v>0</v>
      </c>
      <c r="P82" s="694">
        <f>'O5 Details by Class &amp; Accounts'!U158</f>
        <v>0</v>
      </c>
      <c r="Q82" s="694">
        <f>'O5 Details by Class &amp; Accounts'!V158</f>
        <v>0</v>
      </c>
      <c r="R82" s="694">
        <f>'O5 Details by Class &amp; Accounts'!W158</f>
        <v>0</v>
      </c>
      <c r="S82" s="694">
        <f>'O5 Details by Class &amp; Accounts'!X158</f>
        <v>0</v>
      </c>
      <c r="T82" s="694">
        <f>'O5 Details by Class &amp; Accounts'!Y158</f>
        <v>0</v>
      </c>
      <c r="U82" s="694">
        <f>'O5 Details by Class &amp; Accounts'!Z158</f>
        <v>0</v>
      </c>
      <c r="V82" s="694">
        <f>'O5 Details by Class &amp; Accounts'!AA158</f>
        <v>0</v>
      </c>
      <c r="W82" s="582">
        <f>'O5 Details by Class &amp; Accounts'!AB158</f>
        <v>0</v>
      </c>
    </row>
    <row r="83" spans="1:24" s="603" customFormat="1" ht="12.75" x14ac:dyDescent="0.2">
      <c r="A83" s="181"/>
      <c r="B83" s="761" t="s">
        <v>1477</v>
      </c>
      <c r="C83" s="695">
        <f t="shared" si="16"/>
        <v>338935.27850000007</v>
      </c>
      <c r="D83" s="694">
        <f>'O5 Details by Class &amp; Accounts'!I160</f>
        <v>150839.72316846965</v>
      </c>
      <c r="E83" s="694">
        <f>'O5 Details by Class &amp; Accounts'!J160</f>
        <v>61900.668989235361</v>
      </c>
      <c r="F83" s="694">
        <f>'O5 Details by Class &amp; Accounts'!K160</f>
        <v>123343.00094486677</v>
      </c>
      <c r="G83" s="694">
        <f>'O5 Details by Class &amp; Accounts'!L160</f>
        <v>0</v>
      </c>
      <c r="H83" s="694">
        <f>'O5 Details by Class &amp; Accounts'!M160</f>
        <v>0</v>
      </c>
      <c r="I83" s="694">
        <f>'O5 Details by Class &amp; Accounts'!N160</f>
        <v>0</v>
      </c>
      <c r="J83" s="694">
        <f>'O5 Details by Class &amp; Accounts'!O160</f>
        <v>2820.6384358705059</v>
      </c>
      <c r="K83" s="694">
        <f>'O5 Details by Class &amp; Accounts'!P160</f>
        <v>0</v>
      </c>
      <c r="L83" s="694">
        <f>'O5 Details by Class &amp; Accounts'!Q160</f>
        <v>31.246961557787465</v>
      </c>
      <c r="M83" s="694">
        <f>'O5 Details by Class &amp; Accounts'!R160</f>
        <v>0</v>
      </c>
      <c r="N83" s="694">
        <f>'O5 Details by Class &amp; Accounts'!S160</f>
        <v>0</v>
      </c>
      <c r="O83" s="694">
        <f>'O5 Details by Class &amp; Accounts'!T160</f>
        <v>0</v>
      </c>
      <c r="P83" s="694">
        <f>'O5 Details by Class &amp; Accounts'!U160</f>
        <v>0</v>
      </c>
      <c r="Q83" s="694">
        <f>'O5 Details by Class &amp; Accounts'!V160</f>
        <v>0</v>
      </c>
      <c r="R83" s="694">
        <f>'O5 Details by Class &amp; Accounts'!W160</f>
        <v>0</v>
      </c>
      <c r="S83" s="694">
        <f>'O5 Details by Class &amp; Accounts'!X160</f>
        <v>0</v>
      </c>
      <c r="T83" s="694">
        <f>'O5 Details by Class &amp; Accounts'!Y160</f>
        <v>0</v>
      </c>
      <c r="U83" s="694">
        <f>'O5 Details by Class &amp; Accounts'!Z160</f>
        <v>0</v>
      </c>
      <c r="V83" s="694">
        <f>'O5 Details by Class &amp; Accounts'!AA160</f>
        <v>0</v>
      </c>
      <c r="W83" s="582">
        <f>'O5 Details by Class &amp; Accounts'!AB160</f>
        <v>0</v>
      </c>
    </row>
    <row r="84" spans="1:24" s="603" customFormat="1" ht="12.75" x14ac:dyDescent="0.2">
      <c r="A84" s="181"/>
      <c r="B84" s="761" t="s">
        <v>1478</v>
      </c>
      <c r="C84" s="695">
        <f t="shared" si="16"/>
        <v>72466.244500000001</v>
      </c>
      <c r="D84" s="694">
        <f>'O5 Details by Class &amp; Accounts'!I161</f>
        <v>32814.51134879898</v>
      </c>
      <c r="E84" s="694">
        <f>'O5 Details by Class &amp; Accounts'!J161</f>
        <v>13466.215413143293</v>
      </c>
      <c r="F84" s="694">
        <f>'O5 Details by Class &amp; Accounts'!K161</f>
        <v>25687.542580699162</v>
      </c>
      <c r="G84" s="694">
        <f>'O5 Details by Class &amp; Accounts'!L161</f>
        <v>0</v>
      </c>
      <c r="H84" s="694">
        <f>'O5 Details by Class &amp; Accounts'!M161</f>
        <v>0</v>
      </c>
      <c r="I84" s="694">
        <f>'O5 Details by Class &amp; Accounts'!N161</f>
        <v>0</v>
      </c>
      <c r="J84" s="694">
        <f>'O5 Details by Class &amp; Accounts'!O161</f>
        <v>491.17751975280129</v>
      </c>
      <c r="K84" s="694">
        <f>'O5 Details by Class &amp; Accounts'!P161</f>
        <v>0</v>
      </c>
      <c r="L84" s="694">
        <f>'O5 Details by Class &amp; Accounts'!Q161</f>
        <v>6.7976376057671954</v>
      </c>
      <c r="M84" s="694">
        <f>'O5 Details by Class &amp; Accounts'!R161</f>
        <v>0</v>
      </c>
      <c r="N84" s="694">
        <f>'O5 Details by Class &amp; Accounts'!S161</f>
        <v>0</v>
      </c>
      <c r="O84" s="694">
        <f>'O5 Details by Class &amp; Accounts'!T161</f>
        <v>0</v>
      </c>
      <c r="P84" s="694">
        <f>'O5 Details by Class &amp; Accounts'!U161</f>
        <v>0</v>
      </c>
      <c r="Q84" s="694">
        <f>'O5 Details by Class &amp; Accounts'!V161</f>
        <v>0</v>
      </c>
      <c r="R84" s="694">
        <f>'O5 Details by Class &amp; Accounts'!W161</f>
        <v>0</v>
      </c>
      <c r="S84" s="694">
        <f>'O5 Details by Class &amp; Accounts'!X161</f>
        <v>0</v>
      </c>
      <c r="T84" s="694">
        <f>'O5 Details by Class &amp; Accounts'!Y161</f>
        <v>0</v>
      </c>
      <c r="U84" s="694">
        <f>'O5 Details by Class &amp; Accounts'!Z161</f>
        <v>0</v>
      </c>
      <c r="V84" s="694">
        <f>'O5 Details by Class &amp; Accounts'!AA161</f>
        <v>0</v>
      </c>
      <c r="W84" s="582">
        <f>'O5 Details by Class &amp; Accounts'!AB161</f>
        <v>0</v>
      </c>
    </row>
    <row r="85" spans="1:24" s="603" customFormat="1" ht="12" customHeight="1" x14ac:dyDescent="0.2">
      <c r="A85" s="181"/>
      <c r="B85" s="761" t="s">
        <v>1479</v>
      </c>
      <c r="C85" s="695">
        <f t="shared" si="16"/>
        <v>31698.582500000011</v>
      </c>
      <c r="D85" s="694">
        <f>'O5 Details by Class &amp; Accounts'!I162</f>
        <v>14714.993495873956</v>
      </c>
      <c r="E85" s="694">
        <f>'O5 Details by Class &amp; Accounts'!J162</f>
        <v>6038.6476614619369</v>
      </c>
      <c r="F85" s="694">
        <f>'O5 Details by Class &amp; Accounts'!K162</f>
        <v>10798.657370262603</v>
      </c>
      <c r="G85" s="694">
        <f>'O5 Details by Class &amp; Accounts'!L162</f>
        <v>0</v>
      </c>
      <c r="H85" s="694">
        <f>'O5 Details by Class &amp; Accounts'!M162</f>
        <v>0</v>
      </c>
      <c r="I85" s="694">
        <f>'O5 Details by Class &amp; Accounts'!N162</f>
        <v>0</v>
      </c>
      <c r="J85" s="694">
        <f>'O5 Details by Class &amp; Accounts'!O162</f>
        <v>143.23571146314478</v>
      </c>
      <c r="K85" s="694">
        <f>'O5 Details by Class &amp; Accounts'!P162</f>
        <v>0</v>
      </c>
      <c r="L85" s="694">
        <f>'O5 Details by Class &amp; Accounts'!Q162</f>
        <v>3.0482609383678505</v>
      </c>
      <c r="M85" s="694">
        <f>'O5 Details by Class &amp; Accounts'!R162</f>
        <v>0</v>
      </c>
      <c r="N85" s="694">
        <f>'O5 Details by Class &amp; Accounts'!S162</f>
        <v>0</v>
      </c>
      <c r="O85" s="694">
        <f>'O5 Details by Class &amp; Accounts'!T162</f>
        <v>0</v>
      </c>
      <c r="P85" s="694">
        <f>'O5 Details by Class &amp; Accounts'!U162</f>
        <v>0</v>
      </c>
      <c r="Q85" s="694">
        <f>'O5 Details by Class &amp; Accounts'!V162</f>
        <v>0</v>
      </c>
      <c r="R85" s="694">
        <f>'O5 Details by Class &amp; Accounts'!W162</f>
        <v>0</v>
      </c>
      <c r="S85" s="694">
        <f>'O5 Details by Class &amp; Accounts'!X162</f>
        <v>0</v>
      </c>
      <c r="T85" s="694">
        <f>'O5 Details by Class &amp; Accounts'!Y162</f>
        <v>0</v>
      </c>
      <c r="U85" s="694">
        <f>'O5 Details by Class &amp; Accounts'!Z162</f>
        <v>0</v>
      </c>
      <c r="V85" s="694">
        <f>'O5 Details by Class &amp; Accounts'!AA162</f>
        <v>0</v>
      </c>
      <c r="W85" s="582">
        <f>'O5 Details by Class &amp; Accounts'!AB162</f>
        <v>0</v>
      </c>
    </row>
    <row r="86" spans="1:24" s="558" customFormat="1" ht="23.25" customHeight="1" x14ac:dyDescent="0.2">
      <c r="B86" s="853" t="s">
        <v>763</v>
      </c>
      <c r="C86" s="813">
        <f t="shared" si="16"/>
        <v>1229901.0165000004</v>
      </c>
      <c r="D86" s="814">
        <f t="shared" ref="D86:W86" si="17">SUM(D75:D85)</f>
        <v>548748.71356011927</v>
      </c>
      <c r="E86" s="814">
        <f t="shared" si="17"/>
        <v>225192.08974161034</v>
      </c>
      <c r="F86" s="814">
        <f t="shared" si="17"/>
        <v>445887.65357183898</v>
      </c>
      <c r="G86" s="814">
        <f t="shared" si="17"/>
        <v>0</v>
      </c>
      <c r="H86" s="814">
        <f t="shared" si="17"/>
        <v>0</v>
      </c>
      <c r="I86" s="814">
        <f t="shared" si="17"/>
        <v>0</v>
      </c>
      <c r="J86" s="814">
        <f t="shared" si="17"/>
        <v>9958.8844644960263</v>
      </c>
      <c r="K86" s="814">
        <f t="shared" si="17"/>
        <v>0</v>
      </c>
      <c r="L86" s="814">
        <f t="shared" si="17"/>
        <v>113.67516193561001</v>
      </c>
      <c r="M86" s="814">
        <f t="shared" si="17"/>
        <v>0</v>
      </c>
      <c r="N86" s="814">
        <f t="shared" si="17"/>
        <v>0</v>
      </c>
      <c r="O86" s="814">
        <f t="shared" si="17"/>
        <v>0</v>
      </c>
      <c r="P86" s="814">
        <f t="shared" si="17"/>
        <v>0</v>
      </c>
      <c r="Q86" s="814">
        <f t="shared" si="17"/>
        <v>0</v>
      </c>
      <c r="R86" s="814">
        <f t="shared" si="17"/>
        <v>0</v>
      </c>
      <c r="S86" s="814">
        <f t="shared" si="17"/>
        <v>0</v>
      </c>
      <c r="T86" s="814">
        <f t="shared" si="17"/>
        <v>0</v>
      </c>
      <c r="U86" s="814">
        <f t="shared" si="17"/>
        <v>0</v>
      </c>
      <c r="V86" s="814">
        <f t="shared" si="17"/>
        <v>0</v>
      </c>
      <c r="W86" s="815">
        <f t="shared" si="17"/>
        <v>0</v>
      </c>
    </row>
    <row r="87" spans="1:24" s="603" customFormat="1" ht="12.75" x14ac:dyDescent="0.2">
      <c r="B87" s="758"/>
      <c r="C87" s="709"/>
      <c r="D87" s="707"/>
      <c r="E87" s="707"/>
      <c r="F87" s="707"/>
      <c r="G87" s="707"/>
      <c r="H87" s="707"/>
      <c r="I87" s="707"/>
      <c r="J87" s="707"/>
      <c r="K87" s="707"/>
      <c r="L87" s="707"/>
      <c r="M87" s="707"/>
      <c r="N87" s="707"/>
      <c r="O87" s="707"/>
      <c r="P87" s="707"/>
      <c r="Q87" s="707"/>
      <c r="R87" s="707"/>
      <c r="S87" s="707"/>
      <c r="T87" s="707"/>
      <c r="U87" s="707"/>
      <c r="V87" s="707"/>
      <c r="W87" s="710"/>
    </row>
    <row r="88" spans="1:24" s="581" customFormat="1" ht="12.75" x14ac:dyDescent="0.2">
      <c r="B88" s="848" t="s">
        <v>718</v>
      </c>
      <c r="C88" s="695"/>
      <c r="D88" s="694"/>
      <c r="E88" s="694"/>
      <c r="F88" s="694"/>
      <c r="G88" s="694"/>
      <c r="H88" s="694"/>
      <c r="I88" s="694"/>
      <c r="J88" s="694"/>
      <c r="K88" s="694"/>
      <c r="L88" s="694"/>
      <c r="M88" s="694"/>
      <c r="N88" s="694"/>
      <c r="O88" s="694"/>
      <c r="P88" s="694"/>
      <c r="Q88" s="694"/>
      <c r="R88" s="694"/>
      <c r="S88" s="694"/>
      <c r="T88" s="694"/>
      <c r="U88" s="694"/>
      <c r="V88" s="694"/>
      <c r="W88" s="582"/>
      <c r="X88" s="694"/>
    </row>
    <row r="89" spans="1:24" s="603" customFormat="1" ht="12.75" x14ac:dyDescent="0.2">
      <c r="B89" s="762" t="s">
        <v>288</v>
      </c>
      <c r="C89" s="695">
        <f>SUM(D89:W89)</f>
        <v>998226.49549999996</v>
      </c>
      <c r="D89" s="694">
        <f>'O2.1 Line Tran PLCC Adj'!D50</f>
        <v>453732.72281941865</v>
      </c>
      <c r="E89" s="694">
        <f>'O2.1 Line Tran PLCC Adj'!E50</f>
        <v>185726.04144990144</v>
      </c>
      <c r="F89" s="694">
        <f>'O2.1 Line Tran PLCC Adj'!F50</f>
        <v>350487.43496032216</v>
      </c>
      <c r="G89" s="694">
        <f>'O2.1 Line Tran PLCC Adj'!G50</f>
        <v>0</v>
      </c>
      <c r="H89" s="694">
        <f>'O2.1 Line Tran PLCC Adj'!H50</f>
        <v>0</v>
      </c>
      <c r="I89" s="694">
        <f>'O2.1 Line Tran PLCC Adj'!I50</f>
        <v>0</v>
      </c>
      <c r="J89" s="694">
        <f>'O2.1 Line Tran PLCC Adj'!J50</f>
        <v>8177.2477844380901</v>
      </c>
      <c r="K89" s="694">
        <f>'O2.1 Line Tran PLCC Adj'!K50</f>
        <v>3.9328755691380892</v>
      </c>
      <c r="L89" s="694">
        <f>'O2.1 Line Tran PLCC Adj'!L50</f>
        <v>99.115610350543378</v>
      </c>
      <c r="M89" s="694">
        <f>'O2.1 Line Tran PLCC Adj'!M50</f>
        <v>0</v>
      </c>
      <c r="N89" s="694">
        <f>'O2.1 Line Tran PLCC Adj'!N50</f>
        <v>0</v>
      </c>
      <c r="O89" s="694">
        <f>'O2.1 Line Tran PLCC Adj'!O50</f>
        <v>0</v>
      </c>
      <c r="P89" s="694">
        <f>'O2.1 Line Tran PLCC Adj'!P50</f>
        <v>0</v>
      </c>
      <c r="Q89" s="694">
        <f>'O2.1 Line Tran PLCC Adj'!Q50</f>
        <v>0</v>
      </c>
      <c r="R89" s="694">
        <f>'O2.1 Line Tran PLCC Adj'!R50</f>
        <v>0</v>
      </c>
      <c r="S89" s="694">
        <f>'O2.1 Line Tran PLCC Adj'!S50</f>
        <v>0</v>
      </c>
      <c r="T89" s="694">
        <f>'O2.1 Line Tran PLCC Adj'!T50</f>
        <v>0</v>
      </c>
      <c r="U89" s="694">
        <f>'O2.1 Line Tran PLCC Adj'!U50</f>
        <v>0</v>
      </c>
      <c r="V89" s="694">
        <f>'O2.1 Line Tran PLCC Adj'!V50</f>
        <v>0</v>
      </c>
      <c r="W89" s="582">
        <f>'O2.1 Line Tran PLCC Adj'!W50</f>
        <v>0</v>
      </c>
      <c r="X89" s="707"/>
    </row>
    <row r="90" spans="1:24" s="603" customFormat="1" ht="12.75" x14ac:dyDescent="0.2">
      <c r="B90" s="759" t="s">
        <v>289</v>
      </c>
      <c r="C90" s="695">
        <f>SUM(D90:W90)</f>
        <v>476018.90700000006</v>
      </c>
      <c r="D90" s="694">
        <f>'O2.1 Line Tran PLCC Adj'!D51</f>
        <v>216369.08633490946</v>
      </c>
      <c r="E90" s="694">
        <f>'O2.1 Line Tran PLCC Adj'!E51</f>
        <v>88566.179770790084</v>
      </c>
      <c r="F90" s="694">
        <f>'O2.1 Line Tran PLCC Adj'!F51</f>
        <v>167135.06048893105</v>
      </c>
      <c r="G90" s="694">
        <f>'O2.1 Line Tran PLCC Adj'!G51</f>
        <v>0</v>
      </c>
      <c r="H90" s="694">
        <f>'O2.1 Line Tran PLCC Adj'!H51</f>
        <v>0</v>
      </c>
      <c r="I90" s="694">
        <f>'O2.1 Line Tran PLCC Adj'!I51</f>
        <v>0</v>
      </c>
      <c r="J90" s="694">
        <f>'O2.1 Line Tran PLCC Adj'!J51</f>
        <v>3899.4402274071786</v>
      </c>
      <c r="K90" s="694">
        <f>'O2.1 Line Tran PLCC Adj'!K51</f>
        <v>1.8754492474680222</v>
      </c>
      <c r="L90" s="694">
        <f>'O2.1 Line Tran PLCC Adj'!L51</f>
        <v>47.26472871477047</v>
      </c>
      <c r="M90" s="694">
        <f>'O2.1 Line Tran PLCC Adj'!M51</f>
        <v>0</v>
      </c>
      <c r="N90" s="694">
        <f>'O2.1 Line Tran PLCC Adj'!N51</f>
        <v>0</v>
      </c>
      <c r="O90" s="694">
        <f>'O2.1 Line Tran PLCC Adj'!O51</f>
        <v>0</v>
      </c>
      <c r="P90" s="694">
        <f>'O2.1 Line Tran PLCC Adj'!P51</f>
        <v>0</v>
      </c>
      <c r="Q90" s="694">
        <f>'O2.1 Line Tran PLCC Adj'!Q51</f>
        <v>0</v>
      </c>
      <c r="R90" s="694">
        <f>'O2.1 Line Tran PLCC Adj'!R51</f>
        <v>0</v>
      </c>
      <c r="S90" s="694">
        <f>'O2.1 Line Tran PLCC Adj'!S51</f>
        <v>0</v>
      </c>
      <c r="T90" s="694">
        <f>'O2.1 Line Tran PLCC Adj'!T51</f>
        <v>0</v>
      </c>
      <c r="U90" s="694">
        <f>'O2.1 Line Tran PLCC Adj'!U51</f>
        <v>0</v>
      </c>
      <c r="V90" s="694">
        <f>'O2.1 Line Tran PLCC Adj'!V51</f>
        <v>0</v>
      </c>
      <c r="W90" s="582">
        <f>'O2.1 Line Tran PLCC Adj'!W51</f>
        <v>0</v>
      </c>
    </row>
    <row r="91" spans="1:24" s="603" customFormat="1" ht="12.75" x14ac:dyDescent="0.2">
      <c r="B91" s="759" t="s">
        <v>290</v>
      </c>
      <c r="C91" s="695">
        <f>SUM(D91:W91)</f>
        <v>638425.853</v>
      </c>
      <c r="D91" s="694">
        <f>'O2.1 Line Tran PLCC Adj'!D52</f>
        <v>290189.35272290604</v>
      </c>
      <c r="E91" s="694">
        <f>'O2.1 Line Tran PLCC Adj'!E52</f>
        <v>118782.96856624227</v>
      </c>
      <c r="F91" s="694">
        <f>'O2.1 Line Tran PLCC Adj'!F52</f>
        <v>224157.78446979291</v>
      </c>
      <c r="G91" s="694">
        <f>'O2.1 Line Tran PLCC Adj'!G52</f>
        <v>0</v>
      </c>
      <c r="H91" s="694">
        <f>'O2.1 Line Tran PLCC Adj'!H52</f>
        <v>0</v>
      </c>
      <c r="I91" s="694">
        <f>'O2.1 Line Tran PLCC Adj'!I52</f>
        <v>0</v>
      </c>
      <c r="J91" s="694">
        <f>'O2.1 Line Tran PLCC Adj'!J52</f>
        <v>5229.8415394767962</v>
      </c>
      <c r="K91" s="694">
        <f>'O2.1 Line Tran PLCC Adj'!K52</f>
        <v>2.5153103542019184</v>
      </c>
      <c r="L91" s="694">
        <f>'O2.1 Line Tran PLCC Adj'!L52</f>
        <v>63.390391227760475</v>
      </c>
      <c r="M91" s="694">
        <f>'O2.1 Line Tran PLCC Adj'!M52</f>
        <v>0</v>
      </c>
      <c r="N91" s="694">
        <f>'O2.1 Line Tran PLCC Adj'!N52</f>
        <v>0</v>
      </c>
      <c r="O91" s="694">
        <f>'O2.1 Line Tran PLCC Adj'!O52</f>
        <v>0</v>
      </c>
      <c r="P91" s="694">
        <f>'O2.1 Line Tran PLCC Adj'!P52</f>
        <v>0</v>
      </c>
      <c r="Q91" s="694">
        <f>'O2.1 Line Tran PLCC Adj'!Q52</f>
        <v>0</v>
      </c>
      <c r="R91" s="694">
        <f>'O2.1 Line Tran PLCC Adj'!R52</f>
        <v>0</v>
      </c>
      <c r="S91" s="694">
        <f>'O2.1 Line Tran PLCC Adj'!S52</f>
        <v>0</v>
      </c>
      <c r="T91" s="694">
        <f>'O2.1 Line Tran PLCC Adj'!T52</f>
        <v>0</v>
      </c>
      <c r="U91" s="694">
        <f>'O2.1 Line Tran PLCC Adj'!U52</f>
        <v>0</v>
      </c>
      <c r="V91" s="694">
        <f>'O2.1 Line Tran PLCC Adj'!V52</f>
        <v>0</v>
      </c>
      <c r="W91" s="582">
        <f>'O2.1 Line Tran PLCC Adj'!W52</f>
        <v>0</v>
      </c>
    </row>
    <row r="92" spans="1:24" s="603" customFormat="1" ht="12.75" x14ac:dyDescent="0.2">
      <c r="B92" s="759" t="s">
        <v>291</v>
      </c>
      <c r="C92" s="695">
        <f>SUM(D92:W92)</f>
        <v>0</v>
      </c>
      <c r="D92" s="694">
        <f>'O2.1 Line Tran PLCC Adj'!D53</f>
        <v>0</v>
      </c>
      <c r="E92" s="694">
        <f>'O2.1 Line Tran PLCC Adj'!E53</f>
        <v>0</v>
      </c>
      <c r="F92" s="694">
        <f>'O2.1 Line Tran PLCC Adj'!F53</f>
        <v>0</v>
      </c>
      <c r="G92" s="694">
        <f>'O2.1 Line Tran PLCC Adj'!G53</f>
        <v>0</v>
      </c>
      <c r="H92" s="694">
        <f>'O2.1 Line Tran PLCC Adj'!H53</f>
        <v>0</v>
      </c>
      <c r="I92" s="694">
        <f>'O2.1 Line Tran PLCC Adj'!I53</f>
        <v>0</v>
      </c>
      <c r="J92" s="694">
        <f>'O2.1 Line Tran PLCC Adj'!J53</f>
        <v>0</v>
      </c>
      <c r="K92" s="694">
        <f>'O2.1 Line Tran PLCC Adj'!K53</f>
        <v>0</v>
      </c>
      <c r="L92" s="694">
        <f>'O2.1 Line Tran PLCC Adj'!L53</f>
        <v>0</v>
      </c>
      <c r="M92" s="694">
        <f>'O2.1 Line Tran PLCC Adj'!M53</f>
        <v>0</v>
      </c>
      <c r="N92" s="694">
        <f>'O2.1 Line Tran PLCC Adj'!N53</f>
        <v>0</v>
      </c>
      <c r="O92" s="694">
        <f>'O2.1 Line Tran PLCC Adj'!O53</f>
        <v>0</v>
      </c>
      <c r="P92" s="694">
        <f>'O2.1 Line Tran PLCC Adj'!P53</f>
        <v>0</v>
      </c>
      <c r="Q92" s="694">
        <f>'O2.1 Line Tran PLCC Adj'!Q53</f>
        <v>0</v>
      </c>
      <c r="R92" s="694">
        <f>'O2.1 Line Tran PLCC Adj'!R53</f>
        <v>0</v>
      </c>
      <c r="S92" s="694">
        <f>'O2.1 Line Tran PLCC Adj'!S53</f>
        <v>0</v>
      </c>
      <c r="T92" s="694">
        <f>'O2.1 Line Tran PLCC Adj'!T53</f>
        <v>0</v>
      </c>
      <c r="U92" s="694">
        <f>'O2.1 Line Tran PLCC Adj'!U53</f>
        <v>0</v>
      </c>
      <c r="V92" s="694">
        <f>'O2.1 Line Tran PLCC Adj'!V53</f>
        <v>0</v>
      </c>
      <c r="W92" s="582">
        <f>'O2.1 Line Tran PLCC Adj'!W53</f>
        <v>0</v>
      </c>
    </row>
    <row r="93" spans="1:24" s="558" customFormat="1" ht="21.75" customHeight="1" x14ac:dyDescent="0.2">
      <c r="B93" s="853" t="s">
        <v>682</v>
      </c>
      <c r="C93" s="813">
        <f>SUM(D93:W93)</f>
        <v>2112671.2554999995</v>
      </c>
      <c r="D93" s="814">
        <f t="shared" ref="D93:W93" si="18">SUM(D89:D92)</f>
        <v>960291.16187723412</v>
      </c>
      <c r="E93" s="814">
        <f t="shared" si="18"/>
        <v>393075.18978693377</v>
      </c>
      <c r="F93" s="814">
        <f t="shared" si="18"/>
        <v>741780.27991904621</v>
      </c>
      <c r="G93" s="814">
        <f t="shared" si="18"/>
        <v>0</v>
      </c>
      <c r="H93" s="814">
        <f t="shared" si="18"/>
        <v>0</v>
      </c>
      <c r="I93" s="814">
        <f t="shared" si="18"/>
        <v>0</v>
      </c>
      <c r="J93" s="814">
        <f t="shared" si="18"/>
        <v>17306.529551322063</v>
      </c>
      <c r="K93" s="814">
        <f t="shared" si="18"/>
        <v>8.3236351708080303</v>
      </c>
      <c r="L93" s="814">
        <f t="shared" si="18"/>
        <v>209.77073029307434</v>
      </c>
      <c r="M93" s="814">
        <f t="shared" si="18"/>
        <v>0</v>
      </c>
      <c r="N93" s="814">
        <f t="shared" si="18"/>
        <v>0</v>
      </c>
      <c r="O93" s="814">
        <f t="shared" si="18"/>
        <v>0</v>
      </c>
      <c r="P93" s="814">
        <f t="shared" si="18"/>
        <v>0</v>
      </c>
      <c r="Q93" s="814">
        <f t="shared" si="18"/>
        <v>0</v>
      </c>
      <c r="R93" s="814">
        <f t="shared" si="18"/>
        <v>0</v>
      </c>
      <c r="S93" s="814">
        <f t="shared" si="18"/>
        <v>0</v>
      </c>
      <c r="T93" s="814">
        <f t="shared" si="18"/>
        <v>0</v>
      </c>
      <c r="U93" s="814">
        <f t="shared" si="18"/>
        <v>0</v>
      </c>
      <c r="V93" s="814">
        <f t="shared" si="18"/>
        <v>0</v>
      </c>
      <c r="W93" s="815">
        <f t="shared" si="18"/>
        <v>0</v>
      </c>
    </row>
    <row r="94" spans="1:24" s="603" customFormat="1" ht="12.75" x14ac:dyDescent="0.2">
      <c r="A94" s="561"/>
      <c r="B94" s="763"/>
      <c r="C94" s="709"/>
      <c r="D94" s="707"/>
      <c r="E94" s="707"/>
      <c r="F94" s="707"/>
      <c r="G94" s="707"/>
      <c r="H94" s="707"/>
      <c r="I94" s="707"/>
      <c r="J94" s="707"/>
      <c r="K94" s="707"/>
      <c r="L94" s="707"/>
      <c r="M94" s="707"/>
      <c r="N94" s="707"/>
      <c r="O94" s="707"/>
      <c r="P94" s="707"/>
      <c r="Q94" s="707"/>
      <c r="R94" s="707"/>
      <c r="S94" s="707"/>
      <c r="T94" s="707"/>
      <c r="U94" s="707"/>
      <c r="V94" s="707"/>
      <c r="W94" s="710"/>
    </row>
    <row r="95" spans="1:24" s="707" customFormat="1" ht="12.75" x14ac:dyDescent="0.2">
      <c r="B95" s="756" t="s">
        <v>724</v>
      </c>
      <c r="C95" s="695">
        <f>SUM(D95:W95)</f>
        <v>60288169.3711375</v>
      </c>
      <c r="D95" s="694">
        <f t="shared" ref="D95:W95" si="19">D51</f>
        <v>26613213.220268849</v>
      </c>
      <c r="E95" s="694">
        <f t="shared" si="19"/>
        <v>10921365.192694541</v>
      </c>
      <c r="F95" s="694">
        <f t="shared" si="19"/>
        <v>22203232.199735302</v>
      </c>
      <c r="G95" s="694">
        <f t="shared" si="19"/>
        <v>0</v>
      </c>
      <c r="H95" s="694">
        <f t="shared" si="19"/>
        <v>0</v>
      </c>
      <c r="I95" s="694">
        <f t="shared" si="19"/>
        <v>0</v>
      </c>
      <c r="J95" s="694">
        <f t="shared" si="19"/>
        <v>544845.7408267674</v>
      </c>
      <c r="K95" s="694">
        <f t="shared" si="19"/>
        <v>0</v>
      </c>
      <c r="L95" s="694">
        <f t="shared" si="19"/>
        <v>5513.0176120395417</v>
      </c>
      <c r="M95" s="694">
        <f t="shared" si="19"/>
        <v>0</v>
      </c>
      <c r="N95" s="694">
        <f t="shared" si="19"/>
        <v>0</v>
      </c>
      <c r="O95" s="694">
        <f t="shared" si="19"/>
        <v>0</v>
      </c>
      <c r="P95" s="694">
        <f t="shared" si="19"/>
        <v>0</v>
      </c>
      <c r="Q95" s="694">
        <f t="shared" si="19"/>
        <v>0</v>
      </c>
      <c r="R95" s="694">
        <f t="shared" si="19"/>
        <v>0</v>
      </c>
      <c r="S95" s="694">
        <f t="shared" si="19"/>
        <v>0</v>
      </c>
      <c r="T95" s="694">
        <f t="shared" si="19"/>
        <v>0</v>
      </c>
      <c r="U95" s="694">
        <f t="shared" si="19"/>
        <v>0</v>
      </c>
      <c r="V95" s="694">
        <f t="shared" si="19"/>
        <v>0</v>
      </c>
      <c r="W95" s="582">
        <f t="shared" si="19"/>
        <v>0</v>
      </c>
      <c r="X95" s="711"/>
    </row>
    <row r="96" spans="1:24" s="716" customFormat="1" ht="12.75" x14ac:dyDescent="0.2">
      <c r="B96" s="764"/>
      <c r="C96" s="698"/>
      <c r="D96" s="713"/>
      <c r="E96" s="713"/>
      <c r="F96" s="713"/>
      <c r="G96" s="713"/>
      <c r="H96" s="713"/>
      <c r="I96" s="713"/>
      <c r="J96" s="713"/>
      <c r="K96" s="713"/>
      <c r="L96" s="713"/>
      <c r="M96" s="713"/>
      <c r="N96" s="713"/>
      <c r="O96" s="713"/>
      <c r="P96" s="713"/>
      <c r="Q96" s="713"/>
      <c r="R96" s="713"/>
      <c r="S96" s="713"/>
      <c r="T96" s="713"/>
      <c r="U96" s="713"/>
      <c r="V96" s="713"/>
      <c r="W96" s="714"/>
      <c r="X96" s="715"/>
    </row>
    <row r="97" spans="2:23" s="707" customFormat="1" ht="12.75" x14ac:dyDescent="0.2">
      <c r="B97" s="765" t="s">
        <v>717</v>
      </c>
      <c r="C97" s="718">
        <f>SUM(D97:W97)</f>
        <v>120075878.14925</v>
      </c>
      <c r="D97" s="719">
        <f>'O2.1 Line Tran PLCC Adj'!D58</f>
        <v>54579151.508398265</v>
      </c>
      <c r="E97" s="719">
        <f>'O2.1 Line Tran PLCC Adj'!E58</f>
        <v>22340839.100960247</v>
      </c>
      <c r="F97" s="719">
        <f>'O2.1 Line Tran PLCC Adj'!F58</f>
        <v>42159857.229654983</v>
      </c>
      <c r="G97" s="719">
        <f>'O2.1 Line Tran PLCC Adj'!G58</f>
        <v>0</v>
      </c>
      <c r="H97" s="719">
        <f>'O2.1 Line Tran PLCC Adj'!H58</f>
        <v>0</v>
      </c>
      <c r="I97" s="719">
        <f>'O2.1 Line Tran PLCC Adj'!I58</f>
        <v>0</v>
      </c>
      <c r="J97" s="719">
        <f>'O2.1 Line Tran PLCC Adj'!J58</f>
        <v>983634.68910790142</v>
      </c>
      <c r="K97" s="719">
        <f>'O2.1 Line Tran PLCC Adj'!K58</f>
        <v>473.08250156137774</v>
      </c>
      <c r="L97" s="719">
        <f>'O2.1 Line Tran PLCC Adj'!L58</f>
        <v>11922.538627046881</v>
      </c>
      <c r="M97" s="719">
        <f>'O2.1 Line Tran PLCC Adj'!M58</f>
        <v>0</v>
      </c>
      <c r="N97" s="719">
        <f>'O2.1 Line Tran PLCC Adj'!N58</f>
        <v>0</v>
      </c>
      <c r="O97" s="719">
        <f>'O2.1 Line Tran PLCC Adj'!O58</f>
        <v>0</v>
      </c>
      <c r="P97" s="719">
        <f>'O2.1 Line Tran PLCC Adj'!P58</f>
        <v>0</v>
      </c>
      <c r="Q97" s="719">
        <f>'O2.1 Line Tran PLCC Adj'!Q58</f>
        <v>0</v>
      </c>
      <c r="R97" s="719">
        <f>'O2.1 Line Tran PLCC Adj'!R58</f>
        <v>0</v>
      </c>
      <c r="S97" s="719">
        <f>'O2.1 Line Tran PLCC Adj'!S58</f>
        <v>0</v>
      </c>
      <c r="T97" s="719">
        <f>'O2.1 Line Tran PLCC Adj'!T58</f>
        <v>0</v>
      </c>
      <c r="U97" s="719">
        <f>'O2.1 Line Tran PLCC Adj'!U58</f>
        <v>0</v>
      </c>
      <c r="V97" s="719">
        <f>'O2.1 Line Tran PLCC Adj'!V58</f>
        <v>0</v>
      </c>
      <c r="W97" s="720">
        <f>'O2.1 Line Tran PLCC Adj'!W58</f>
        <v>0</v>
      </c>
    </row>
    <row r="98" spans="2:23" s="603" customFormat="1" ht="12.75" x14ac:dyDescent="0.2">
      <c r="C98" s="744"/>
    </row>
    <row r="99" spans="2:23" s="2145" customFormat="1" ht="12.75" x14ac:dyDescent="0.2">
      <c r="C99" s="2146"/>
    </row>
    <row r="100" spans="2:23" s="2145" customFormat="1" ht="12.75" x14ac:dyDescent="0.2">
      <c r="C100" s="2146"/>
    </row>
    <row r="101" spans="2:23" s="2145" customFormat="1" ht="12.75" x14ac:dyDescent="0.2">
      <c r="C101" s="2146"/>
    </row>
    <row r="102" spans="2:23" s="2145" customFormat="1" ht="12.75" x14ac:dyDescent="0.2">
      <c r="C102" s="2146"/>
    </row>
    <row r="103" spans="2:23" s="2145" customFormat="1" ht="12.75" x14ac:dyDescent="0.2">
      <c r="B103" s="742"/>
      <c r="C103" s="2147"/>
      <c r="D103" s="1606"/>
      <c r="E103" s="198"/>
      <c r="F103" s="2148"/>
    </row>
    <row r="104" spans="2:23" s="2145" customFormat="1" ht="12.75" x14ac:dyDescent="0.2">
      <c r="B104" s="742"/>
      <c r="C104" s="2147"/>
      <c r="D104" s="1606"/>
      <c r="E104" s="198"/>
      <c r="F104" s="2148"/>
    </row>
    <row r="105" spans="2:23" s="2145" customFormat="1" ht="12.75" x14ac:dyDescent="0.2">
      <c r="B105" s="742"/>
      <c r="C105" s="2147"/>
      <c r="D105" s="1606"/>
      <c r="E105" s="198"/>
      <c r="F105" s="2148"/>
    </row>
    <row r="106" spans="2:23" s="2145" customFormat="1" ht="12.75" x14ac:dyDescent="0.2">
      <c r="B106" s="742"/>
      <c r="C106" s="2147"/>
      <c r="D106" s="1606"/>
      <c r="E106" s="198"/>
      <c r="F106" s="2148"/>
    </row>
    <row r="107" spans="2:23" s="2145" customFormat="1" ht="12.75" x14ac:dyDescent="0.2">
      <c r="B107" s="742"/>
      <c r="C107" s="2147"/>
      <c r="D107" s="1606"/>
      <c r="E107" s="198"/>
      <c r="F107" s="2148"/>
    </row>
    <row r="108" spans="2:23" s="2145" customFormat="1" ht="12.75" x14ac:dyDescent="0.2">
      <c r="B108" s="742"/>
      <c r="C108" s="2147"/>
      <c r="D108" s="1606"/>
      <c r="E108" s="198"/>
      <c r="F108" s="2148"/>
    </row>
    <row r="109" spans="2:23" s="2145" customFormat="1" ht="12.75" x14ac:dyDescent="0.2">
      <c r="B109" s="742"/>
      <c r="C109" s="2147"/>
      <c r="D109" s="1606"/>
      <c r="E109" s="198"/>
      <c r="F109" s="2148"/>
    </row>
    <row r="110" spans="2:23" s="2145" customFormat="1" ht="12.75" x14ac:dyDescent="0.2">
      <c r="B110" s="742"/>
      <c r="C110" s="2147"/>
      <c r="D110" s="1606"/>
      <c r="E110" s="198"/>
      <c r="F110" s="2148"/>
    </row>
    <row r="111" spans="2:23" s="2145" customFormat="1" ht="12.75" x14ac:dyDescent="0.2">
      <c r="B111" s="742"/>
      <c r="C111" s="2147"/>
      <c r="D111" s="1606"/>
      <c r="E111" s="198"/>
      <c r="F111" s="2148"/>
    </row>
    <row r="112" spans="2:23" s="2145" customFormat="1" ht="12.75" x14ac:dyDescent="0.2">
      <c r="B112" s="742"/>
      <c r="C112" s="2147"/>
      <c r="D112" s="1606"/>
      <c r="E112" s="198"/>
      <c r="F112" s="2148"/>
    </row>
    <row r="113" spans="2:6" s="2145" customFormat="1" ht="12.75" x14ac:dyDescent="0.2">
      <c r="B113" s="742"/>
      <c r="C113" s="2147"/>
      <c r="D113" s="1606"/>
      <c r="E113" s="198"/>
      <c r="F113" s="2148"/>
    </row>
    <row r="114" spans="2:6" s="2145" customFormat="1" ht="12.75" x14ac:dyDescent="0.2">
      <c r="B114" s="2149"/>
      <c r="C114" s="2150"/>
      <c r="D114" s="1606"/>
      <c r="E114" s="198"/>
      <c r="F114" s="2148"/>
    </row>
    <row r="115" spans="2:6" s="2145" customFormat="1" ht="12.75" x14ac:dyDescent="0.2">
      <c r="B115" s="2151"/>
      <c r="C115" s="2152"/>
      <c r="D115" s="1606"/>
      <c r="E115" s="198"/>
      <c r="F115" s="2148"/>
    </row>
    <row r="116" spans="2:6" s="2145" customFormat="1" ht="12.75" x14ac:dyDescent="0.2">
      <c r="B116" s="2153"/>
      <c r="C116" s="2147"/>
      <c r="D116" s="1606"/>
      <c r="E116" s="198"/>
      <c r="F116" s="2148"/>
    </row>
    <row r="117" spans="2:6" s="2145" customFormat="1" ht="12.75" x14ac:dyDescent="0.2">
      <c r="B117" s="2154"/>
      <c r="C117" s="2147"/>
      <c r="D117" s="1606"/>
      <c r="E117" s="198"/>
      <c r="F117" s="2148"/>
    </row>
    <row r="118" spans="2:6" s="2145" customFormat="1" ht="12.75" x14ac:dyDescent="0.2">
      <c r="B118" s="2155"/>
      <c r="C118" s="2147"/>
      <c r="D118" s="2151"/>
      <c r="E118" s="2151"/>
      <c r="F118" s="2151"/>
    </row>
    <row r="119" spans="2:6" s="2145" customFormat="1" ht="12.75" x14ac:dyDescent="0.2">
      <c r="B119" s="2155"/>
      <c r="C119" s="2147"/>
      <c r="D119" s="2151"/>
      <c r="E119" s="2151"/>
      <c r="F119" s="2151"/>
    </row>
    <row r="120" spans="2:6" s="2145" customFormat="1" ht="12.75" x14ac:dyDescent="0.2">
      <c r="B120" s="2155"/>
      <c r="C120" s="2147"/>
      <c r="D120" s="2151"/>
      <c r="E120" s="2151"/>
      <c r="F120" s="2151"/>
    </row>
    <row r="121" spans="2:6" s="603" customFormat="1" ht="12.75" x14ac:dyDescent="0.2">
      <c r="B121" s="652"/>
      <c r="C121" s="144"/>
      <c r="D121" s="707"/>
      <c r="E121" s="707"/>
      <c r="F121" s="707"/>
    </row>
    <row r="122" spans="2:6" s="603" customFormat="1" ht="12.75" x14ac:dyDescent="0.2">
      <c r="B122" s="707"/>
      <c r="C122" s="707"/>
      <c r="D122" s="707"/>
      <c r="E122" s="707"/>
      <c r="F122" s="707"/>
    </row>
    <row r="123" spans="2:6" s="603" customFormat="1" ht="12.75" x14ac:dyDescent="0.2">
      <c r="B123" s="707"/>
      <c r="C123" s="707"/>
      <c r="D123" s="707"/>
      <c r="E123" s="707"/>
      <c r="F123" s="707"/>
    </row>
    <row r="124" spans="2:6" s="603" customFormat="1" ht="12.75" x14ac:dyDescent="0.2"/>
    <row r="125" spans="2:6" s="603" customFormat="1" ht="12.75" x14ac:dyDescent="0.2"/>
    <row r="126" spans="2:6" s="603" customFormat="1" ht="12.75" x14ac:dyDescent="0.2"/>
    <row r="127" spans="2:6" s="603" customFormat="1" ht="12.75" x14ac:dyDescent="0.2"/>
    <row r="128" spans="2:6" s="603" customFormat="1" ht="12.75" x14ac:dyDescent="0.2"/>
    <row r="129" s="603" customFormat="1" ht="12.75" x14ac:dyDescent="0.2"/>
    <row r="130" s="603" customFormat="1" ht="12.75" x14ac:dyDescent="0.2"/>
    <row r="131" s="603" customFormat="1" ht="12.75" x14ac:dyDescent="0.2"/>
    <row r="132" s="603" customFormat="1" ht="12.75" x14ac:dyDescent="0.2"/>
    <row r="133" s="603" customFormat="1" ht="12.75" x14ac:dyDescent="0.2"/>
    <row r="134" s="603" customFormat="1" ht="12.75" x14ac:dyDescent="0.2"/>
    <row r="135" s="603" customFormat="1" ht="12.75" x14ac:dyDescent="0.2"/>
    <row r="136" s="603" customFormat="1" ht="12.75" x14ac:dyDescent="0.2"/>
    <row r="137" s="603" customFormat="1" ht="12.75" x14ac:dyDescent="0.2"/>
    <row r="138" s="603" customFormat="1" ht="12.75" x14ac:dyDescent="0.2"/>
    <row r="139" s="603" customFormat="1" ht="12.75" x14ac:dyDescent="0.2"/>
    <row r="140" s="603" customFormat="1" ht="12.75" x14ac:dyDescent="0.2"/>
    <row r="141" s="603" customFormat="1" ht="12.75" x14ac:dyDescent="0.2"/>
    <row r="142" s="603" customFormat="1" ht="12.75" x14ac:dyDescent="0.2"/>
    <row r="143" s="603" customFormat="1" ht="12.75" x14ac:dyDescent="0.2"/>
    <row r="144" s="603" customFormat="1" ht="12.75" x14ac:dyDescent="0.2"/>
    <row r="145" s="603" customFormat="1" ht="12.75" x14ac:dyDescent="0.2"/>
    <row r="146" s="603" customFormat="1" ht="12.75" x14ac:dyDescent="0.2"/>
    <row r="147" s="603" customFormat="1" ht="12.75" x14ac:dyDescent="0.2"/>
    <row r="148" s="603" customFormat="1" ht="12.75" x14ac:dyDescent="0.2"/>
    <row r="149" s="603" customFormat="1" ht="12.75" x14ac:dyDescent="0.2"/>
    <row r="150" s="603" customFormat="1" ht="12.75" x14ac:dyDescent="0.2"/>
    <row r="151" s="603" customFormat="1" ht="12.75" x14ac:dyDescent="0.2"/>
    <row r="152" s="603" customFormat="1" ht="12.75" x14ac:dyDescent="0.2"/>
  </sheetData>
  <sheetProtection password="F8BD" sheet="1" objects="1" scenarios="1"/>
  <mergeCells count="4">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3">
    <tabColor indexed="9"/>
  </sheetPr>
  <dimension ref="A1:AE113"/>
  <sheetViews>
    <sheetView workbookViewId="0">
      <selection sqref="A1:F1"/>
    </sheetView>
  </sheetViews>
  <sheetFormatPr defaultColWidth="9.140625" defaultRowHeight="12.75" x14ac:dyDescent="0.2"/>
  <cols>
    <col min="1" max="1" width="3.140625" style="561" customWidth="1"/>
    <col min="2" max="2" width="61.28515625" style="561" customWidth="1"/>
    <col min="3" max="23" width="15.7109375" style="561" customWidth="1"/>
    <col min="24" max="16384" width="9.140625" style="561"/>
  </cols>
  <sheetData>
    <row r="1" spans="1:25" s="8" customFormat="1" ht="95.25" customHeight="1" x14ac:dyDescent="0.2">
      <c r="A1" s="2439"/>
      <c r="B1" s="2439"/>
      <c r="C1" s="2439"/>
      <c r="D1" s="2439"/>
      <c r="E1" s="2439"/>
      <c r="F1" s="2439"/>
    </row>
    <row r="2" spans="1:25" s="8" customFormat="1" ht="18.75" customHeight="1" x14ac:dyDescent="0.3">
      <c r="A2" s="2473"/>
      <c r="B2" s="2473"/>
      <c r="C2" s="2473"/>
      <c r="D2" s="2473"/>
      <c r="E2" s="2473"/>
    </row>
    <row r="3" spans="1:25" s="8" customFormat="1" ht="18.75" customHeight="1" x14ac:dyDescent="0.25">
      <c r="A3" s="2474"/>
      <c r="B3" s="2474"/>
      <c r="C3" s="2474"/>
      <c r="D3" s="2474"/>
      <c r="E3" s="2474"/>
      <c r="G3" s="9"/>
    </row>
    <row r="4" spans="1:25" s="8" customFormat="1" ht="18" x14ac:dyDescent="0.25">
      <c r="A4" s="2475"/>
      <c r="B4" s="2475"/>
      <c r="C4" s="2475"/>
      <c r="D4" s="2475"/>
      <c r="E4" s="2475"/>
    </row>
    <row r="5" spans="1:25" s="8" customFormat="1" ht="21" customHeight="1" x14ac:dyDescent="0.3">
      <c r="A5" s="299" t="str">
        <f>"Sheet O2.3 Secondary Cost PLCC Adjustment Worksheet  - "&amp;  'I2 LDC class'!$C$17</f>
        <v>Sheet O2.3 Secondary Cost PLCC Adjustment Worksheet  - Initial Application</v>
      </c>
      <c r="B5" s="300"/>
      <c r="C5" s="480"/>
      <c r="D5" s="480"/>
      <c r="E5" s="301"/>
    </row>
    <row r="6" spans="1:25" s="8" customFormat="1" ht="6" customHeight="1" x14ac:dyDescent="0.2">
      <c r="A6" s="11"/>
      <c r="B6" s="11"/>
      <c r="C6" s="481"/>
      <c r="D6" s="481"/>
      <c r="E6" s="11"/>
      <c r="F6" s="11"/>
      <c r="G6" s="11"/>
      <c r="H6" s="11"/>
      <c r="I6" s="11"/>
      <c r="J6" s="11"/>
      <c r="K6" s="11"/>
      <c r="L6" s="11"/>
      <c r="M6" s="11"/>
      <c r="N6" s="11"/>
      <c r="O6" s="11"/>
    </row>
    <row r="7" spans="1:25" ht="14.25" customHeight="1" x14ac:dyDescent="0.2">
      <c r="A7" s="675"/>
      <c r="B7" s="675"/>
      <c r="C7" s="563"/>
      <c r="D7" s="563"/>
      <c r="E7" s="563"/>
      <c r="F7" s="563"/>
      <c r="G7" s="563"/>
      <c r="H7" s="563"/>
      <c r="I7" s="563"/>
      <c r="J7" s="563"/>
      <c r="K7" s="563"/>
      <c r="L7" s="563"/>
      <c r="M7" s="563"/>
      <c r="N7" s="563"/>
      <c r="O7" s="563"/>
      <c r="P7" s="563"/>
      <c r="Q7" s="563"/>
      <c r="R7" s="563"/>
      <c r="S7" s="563"/>
      <c r="T7" s="563"/>
      <c r="U7" s="563"/>
      <c r="V7" s="563"/>
      <c r="W7" s="563"/>
      <c r="X7" s="563"/>
    </row>
    <row r="8" spans="1:25" ht="14.25" customHeight="1" x14ac:dyDescent="0.2">
      <c r="A8" s="675"/>
      <c r="B8" s="675"/>
      <c r="C8" s="563"/>
      <c r="D8" s="563"/>
      <c r="E8" s="563"/>
      <c r="F8" s="563"/>
      <c r="G8" s="563"/>
      <c r="H8" s="563"/>
      <c r="I8" s="563"/>
      <c r="J8" s="563"/>
      <c r="K8" s="563"/>
      <c r="L8" s="563"/>
      <c r="M8" s="563"/>
      <c r="N8" s="563"/>
      <c r="O8" s="563"/>
      <c r="P8" s="563"/>
      <c r="Q8" s="563"/>
      <c r="R8" s="563"/>
      <c r="S8" s="563"/>
      <c r="T8" s="563"/>
      <c r="U8" s="563"/>
      <c r="V8" s="563"/>
      <c r="W8" s="563"/>
      <c r="X8" s="563"/>
    </row>
    <row r="9" spans="1:25" ht="14.25" customHeight="1" x14ac:dyDescent="0.2">
      <c r="A9" s="675"/>
      <c r="B9" s="675"/>
      <c r="C9" s="563"/>
      <c r="D9" s="563"/>
      <c r="E9" s="563"/>
      <c r="F9" s="563"/>
      <c r="G9" s="563"/>
      <c r="H9" s="563"/>
      <c r="I9" s="563"/>
      <c r="J9" s="563"/>
      <c r="K9" s="563"/>
      <c r="L9" s="563"/>
      <c r="M9" s="563"/>
      <c r="N9" s="563"/>
      <c r="O9" s="563"/>
      <c r="P9" s="563"/>
      <c r="Q9" s="563"/>
      <c r="R9" s="563"/>
      <c r="S9" s="563"/>
      <c r="T9" s="563"/>
      <c r="U9" s="563"/>
      <c r="V9" s="563"/>
      <c r="W9" s="563"/>
      <c r="X9" s="563"/>
    </row>
    <row r="10" spans="1:25" ht="14.25" customHeight="1" x14ac:dyDescent="0.2">
      <c r="A10" s="675"/>
      <c r="B10" s="675"/>
      <c r="C10" s="563"/>
      <c r="D10" s="563"/>
      <c r="E10" s="563"/>
      <c r="F10" s="563"/>
      <c r="G10" s="563"/>
      <c r="H10" s="563"/>
      <c r="I10" s="563"/>
      <c r="J10" s="563"/>
      <c r="K10" s="563"/>
      <c r="L10" s="563"/>
      <c r="M10" s="563"/>
      <c r="N10" s="563"/>
      <c r="O10" s="563"/>
      <c r="P10" s="563"/>
      <c r="Q10" s="563"/>
      <c r="R10" s="563"/>
      <c r="S10" s="563"/>
      <c r="T10" s="563"/>
      <c r="U10" s="563"/>
      <c r="V10" s="563"/>
      <c r="W10" s="563"/>
      <c r="X10" s="563"/>
    </row>
    <row r="13" spans="1:25" s="777" customFormat="1" x14ac:dyDescent="0.2">
      <c r="A13" s="573"/>
      <c r="B13" s="774"/>
      <c r="C13" s="774"/>
      <c r="D13" s="310">
        <v>1</v>
      </c>
      <c r="E13" s="310">
        <v>2</v>
      </c>
      <c r="F13" s="310">
        <v>3</v>
      </c>
      <c r="G13" s="310">
        <v>4</v>
      </c>
      <c r="H13" s="310">
        <v>5</v>
      </c>
      <c r="I13" s="310">
        <v>6</v>
      </c>
      <c r="J13" s="310">
        <v>7</v>
      </c>
      <c r="K13" s="310">
        <v>8</v>
      </c>
      <c r="L13" s="310">
        <v>9</v>
      </c>
      <c r="M13" s="310">
        <v>10</v>
      </c>
      <c r="N13" s="310">
        <v>11</v>
      </c>
      <c r="O13" s="310">
        <v>12</v>
      </c>
      <c r="P13" s="310">
        <v>13</v>
      </c>
      <c r="Q13" s="310">
        <v>14</v>
      </c>
      <c r="R13" s="310">
        <v>15</v>
      </c>
      <c r="S13" s="310">
        <v>16</v>
      </c>
      <c r="T13" s="310">
        <v>17</v>
      </c>
      <c r="U13" s="310">
        <v>18</v>
      </c>
      <c r="V13" s="310">
        <v>19</v>
      </c>
      <c r="W13" s="310">
        <v>20</v>
      </c>
      <c r="X13" s="775"/>
      <c r="Y13" s="776"/>
    </row>
    <row r="14" spans="1:25" ht="47.25" customHeight="1" x14ac:dyDescent="0.2">
      <c r="A14" s="730"/>
      <c r="B14" s="754" t="s">
        <v>637</v>
      </c>
      <c r="C14" s="560" t="s">
        <v>682</v>
      </c>
      <c r="D14" s="559" t="str">
        <f>IF('I2 LDC class'!$D$20="",'I2 LDC class'!$C$20,'I2 LDC class'!$D$20)</f>
        <v>Residential</v>
      </c>
      <c r="E14" s="559" t="str">
        <f>IF('I2 LDC class'!$D$21="",'I2 LDC class'!$C$21,'I2 LDC class'!$D$21)</f>
        <v>GS &lt;50</v>
      </c>
      <c r="F14" s="559" t="str">
        <f>IF('I2 LDC class'!$D$22="",'I2 LDC class'!$C$22,'I2 LDC class'!$D$22)</f>
        <v>GS&gt;50-Regular</v>
      </c>
      <c r="G14" s="559" t="str">
        <f>IF('I2 LDC class'!$D$23="",'I2 LDC class'!$C$23,'I2 LDC class'!$D$23)</f>
        <v>GS&gt; 50-TOU</v>
      </c>
      <c r="H14" s="559" t="str">
        <f>IF('I2 LDC class'!$D$24="",'I2 LDC class'!$C$24,'I2 LDC class'!$D$24)</f>
        <v>GS &gt;50-Intermediate</v>
      </c>
      <c r="I14" s="559" t="str">
        <f>IF('I2 LDC class'!$D$25="",'I2 LDC class'!$C$25,'I2 LDC class'!$D$25)</f>
        <v>Large Use &gt;5MW</v>
      </c>
      <c r="J14" s="559" t="str">
        <f>IF('I2 LDC class'!$D$26="",'I2 LDC class'!$C$26,'I2 LDC class'!$D$26)</f>
        <v>Street Light</v>
      </c>
      <c r="K14" s="559" t="str">
        <f>IF('I2 LDC class'!$D$27="",'I2 LDC class'!$C$27,'I2 LDC class'!$D$27)</f>
        <v>Sentinel</v>
      </c>
      <c r="L14" s="559" t="str">
        <f>IF('I2 LDC class'!$D$28="",'I2 LDC class'!$C$28,'I2 LDC class'!$D$28)</f>
        <v>Unmetered Scattered Load</v>
      </c>
      <c r="M14" s="559" t="str">
        <f>IF('I2 LDC class'!$D$29="",'I2 LDC class'!$C$29,'I2 LDC class'!$D$29)</f>
        <v>Embedded Distributor</v>
      </c>
      <c r="N14" s="559" t="str">
        <f>IF('I2 LDC class'!$D$30="",'I2 LDC class'!$C$30,'I2 LDC class'!$D$30)</f>
        <v>Back-up/Standby Power</v>
      </c>
      <c r="O14" s="559" t="str">
        <f>IF('I2 LDC class'!$D$31="",'I2 LDC class'!$C$31,'I2 LDC class'!$D$31)</f>
        <v>Rate Class 1</v>
      </c>
      <c r="P14" s="559" t="str">
        <f>IF('I2 LDC class'!$D$32="",'I2 LDC class'!$C$32,'I2 LDC class'!$D$32)</f>
        <v>Rate class 2</v>
      </c>
      <c r="Q14" s="559" t="str">
        <f>IF('I2 LDC class'!$D$33="",'I2 LDC class'!$C$33,'I2 LDC class'!$D$33)</f>
        <v>Rate class 3</v>
      </c>
      <c r="R14" s="559" t="str">
        <f>IF('I2 LDC class'!$D$34="",'I2 LDC class'!$C$34,'I2 LDC class'!$D$34)</f>
        <v>Rate class 4</v>
      </c>
      <c r="S14" s="559" t="str">
        <f>IF('I2 LDC class'!$D$35="",'I2 LDC class'!$C$35,'I2 LDC class'!$D$35)</f>
        <v>Rate class 5</v>
      </c>
      <c r="T14" s="559" t="str">
        <f>IF('I2 LDC class'!$D$36="",'I2 LDC class'!$C$36,'I2 LDC class'!$D$36)</f>
        <v>Rate class 6</v>
      </c>
      <c r="U14" s="559" t="str">
        <f>IF('I2 LDC class'!$D$37="",'I2 LDC class'!$C$37,'I2 LDC class'!$D$37)</f>
        <v>Rate class 7</v>
      </c>
      <c r="V14" s="559" t="str">
        <f>IF('I2 LDC class'!$D$38="",'I2 LDC class'!$C$38,'I2 LDC class'!$D$38)</f>
        <v>Rate class 8</v>
      </c>
      <c r="W14" s="560" t="str">
        <f>IF('I2 LDC class'!$D$39="",'I2 LDC class'!$C$39,'I2 LDC class'!$D$39)</f>
        <v>Rate class 9</v>
      </c>
      <c r="X14" s="649"/>
    </row>
    <row r="15" spans="1:25" s="581" customFormat="1" x14ac:dyDescent="0.2">
      <c r="A15" s="731"/>
      <c r="B15" s="690" t="s">
        <v>1469</v>
      </c>
      <c r="C15" s="691">
        <f t="shared" ref="C15:C25" si="0">SUM(D15:W15)</f>
        <v>20163.195000000018</v>
      </c>
      <c r="D15" s="692">
        <f>IF(ISERROR('O7 Amortization'!G328+'O7 Amortization'!G401+'O7 Amortization'!G474+'O7 Amortization'!G547), "-", 'O7 Amortization'!G328+'O7 Amortization'!G401+'O7 Amortization'!G474+'O7 Amortization'!G547)</f>
        <v>9819.4526881514867</v>
      </c>
      <c r="E15" s="692">
        <f>IF(ISERROR('O7 Amortization'!H328+'O7 Amortization'!H401+'O7 Amortization'!H474+'O7 Amortization'!H547), "-", 'O7 Amortization'!H328+'O7 Amortization'!H401+'O7 Amortization'!H474+'O7 Amortization'!H547)</f>
        <v>4029.6460225258402</v>
      </c>
      <c r="F15" s="692">
        <f>IF(ISERROR('O7 Amortization'!I328+'O7 Amortization'!I401+'O7 Amortization'!I474+'O7 Amortization'!I547), "-", 'O7 Amortization'!I328+'O7 Amortization'!I401+'O7 Amortization'!I474+'O7 Amortization'!I547)</f>
        <v>6312.0621563090499</v>
      </c>
      <c r="G15" s="692">
        <f>IF(ISERROR('O7 Amortization'!J328+'O7 Amortization'!J401+'O7 Amortization'!J474+'O7 Amortization'!J547), "-", 'O7 Amortization'!J328+'O7 Amortization'!J401+'O7 Amortization'!J474+'O7 Amortization'!J547)</f>
        <v>0</v>
      </c>
      <c r="H15" s="692">
        <f>IF(ISERROR('O7 Amortization'!K328+'O7 Amortization'!K401+'O7 Amortization'!K474+'O7 Amortization'!K547), "-", 'O7 Amortization'!K328+'O7 Amortization'!K401+'O7 Amortization'!K474+'O7 Amortization'!K547)</f>
        <v>0</v>
      </c>
      <c r="I15" s="692">
        <f>IF(ISERROR('O7 Amortization'!L328+'O7 Amortization'!L401+'O7 Amortization'!L474+'O7 Amortization'!L547), "-", 'O7 Amortization'!L328+'O7 Amortization'!L401+'O7 Amortization'!L474+'O7 Amortization'!L547)</f>
        <v>0</v>
      </c>
      <c r="J15" s="692">
        <f>IF(ISERROR('O7 Amortization'!M328+'O7 Amortization'!M401+'O7 Amortization'!M474+'O7 Amortization'!M547), "-", 'O7 Amortization'!M328+'O7 Amortization'!M401+'O7 Amortization'!M474+'O7 Amortization'!M547)</f>
        <v>0</v>
      </c>
      <c r="K15" s="692">
        <f>IF(ISERROR('O7 Amortization'!N328+'O7 Amortization'!N401+'O7 Amortization'!N474+'O7 Amortization'!N547), "-", 'O7 Amortization'!N328+'O7 Amortization'!N401+'O7 Amortization'!N474+'O7 Amortization'!N547)</f>
        <v>0</v>
      </c>
      <c r="L15" s="692">
        <f>IF(ISERROR('O7 Amortization'!O328+'O7 Amortization'!O401+'O7 Amortization'!O474+'O7 Amortization'!O547), "-", 'O7 Amortization'!O328+'O7 Amortization'!O401+'O7 Amortization'!O474+'O7 Amortization'!O547)</f>
        <v>2.0341330136392033</v>
      </c>
      <c r="M15" s="692">
        <f>IF(ISERROR('O7 Amortization'!P328+'O7 Amortization'!P401+'O7 Amortization'!P474+'O7 Amortization'!P547), "-", 'O7 Amortization'!P328+'O7 Amortization'!P401+'O7 Amortization'!P474+'O7 Amortization'!P547)</f>
        <v>0</v>
      </c>
      <c r="N15" s="692">
        <f>IF(ISERROR('O7 Amortization'!Q328+'O7 Amortization'!Q401+'O7 Amortization'!Q474+'O7 Amortization'!Q547), "-", 'O7 Amortization'!Q328+'O7 Amortization'!Q401+'O7 Amortization'!Q474+'O7 Amortization'!Q547)</f>
        <v>0</v>
      </c>
      <c r="O15" s="692">
        <f>IF(ISERROR('O7 Amortization'!R328+'O7 Amortization'!R401+'O7 Amortization'!R474+'O7 Amortization'!R547), "-", 'O7 Amortization'!R328+'O7 Amortization'!R401+'O7 Amortization'!R474+'O7 Amortization'!R547)</f>
        <v>0</v>
      </c>
      <c r="P15" s="692">
        <f>IF(ISERROR('O7 Amortization'!S328+'O7 Amortization'!S401+'O7 Amortization'!S474+'O7 Amortization'!S547), "-", 'O7 Amortization'!S328+'O7 Amortization'!S401+'O7 Amortization'!S474+'O7 Amortization'!S547)</f>
        <v>0</v>
      </c>
      <c r="Q15" s="692">
        <f>IF(ISERROR('O7 Amortization'!T328+'O7 Amortization'!T401+'O7 Amortization'!T474+'O7 Amortization'!T547), "-", 'O7 Amortization'!T328+'O7 Amortization'!T401+'O7 Amortization'!T474+'O7 Amortization'!T547)</f>
        <v>0</v>
      </c>
      <c r="R15" s="692">
        <f>IF(ISERROR('O7 Amortization'!U328+'O7 Amortization'!U401+'O7 Amortization'!U474+'O7 Amortization'!U547), "-", 'O7 Amortization'!U328+'O7 Amortization'!U401+'O7 Amortization'!U474+'O7 Amortization'!U547)</f>
        <v>0</v>
      </c>
      <c r="S15" s="692">
        <f>IF(ISERROR('O7 Amortization'!V328+'O7 Amortization'!V401+'O7 Amortization'!V474+'O7 Amortization'!V547), "-", 'O7 Amortization'!V328+'O7 Amortization'!V401+'O7 Amortization'!V474+'O7 Amortization'!V547)</f>
        <v>0</v>
      </c>
      <c r="T15" s="692">
        <f>IF(ISERROR('O7 Amortization'!W328+'O7 Amortization'!W401+'O7 Amortization'!W474+'O7 Amortization'!W547), "-", 'O7 Amortization'!W328+'O7 Amortization'!W401+'O7 Amortization'!W474+'O7 Amortization'!W547)</f>
        <v>0</v>
      </c>
      <c r="U15" s="692">
        <f>IF(ISERROR('O7 Amortization'!X328+'O7 Amortization'!X401+'O7 Amortization'!X474+'O7 Amortization'!X547), "-", 'O7 Amortization'!X328+'O7 Amortization'!X401+'O7 Amortization'!X474+'O7 Amortization'!X547)</f>
        <v>0</v>
      </c>
      <c r="V15" s="692">
        <f>IF(ISERROR('O7 Amortization'!Y328+'O7 Amortization'!Y401+'O7 Amortization'!Y474+'O7 Amortization'!Y547), "-", 'O7 Amortization'!Y328+'O7 Amortization'!Y401+'O7 Amortization'!Y474+'O7 Amortization'!Y547)</f>
        <v>0</v>
      </c>
      <c r="W15" s="693">
        <f>IF(ISERROR('O7 Amortization'!Z328+'O7 Amortization'!Z401+'O7 Amortization'!Z474+'O7 Amortization'!Z547), "-", 'O7 Amortization'!Z328+'O7 Amortization'!Z401+'O7 Amortization'!Z474+'O7 Amortization'!Z547)</f>
        <v>0</v>
      </c>
      <c r="X15" s="694"/>
    </row>
    <row r="16" spans="1:25" s="581" customFormat="1" x14ac:dyDescent="0.2">
      <c r="A16" s="731"/>
      <c r="B16" s="690" t="s">
        <v>1470</v>
      </c>
      <c r="C16" s="695">
        <f t="shared" si="0"/>
        <v>57871.429999999993</v>
      </c>
      <c r="D16" s="597">
        <f>IF(ISERROR('O7 Amortization'!G332+'O7 Amortization'!G405+'O7 Amortization'!G478+'O7 Amortization'!G551 + 'O7 Amortization'!AB332+'O7 Amortization'!AB405+'O7 Amortization'!AB478+'O7 Amortization'!AB551), "-", 'O7 Amortization'!G332+'O7 Amortization'!G405+'O7 Amortization'!G478+'O7 Amortization'!G551 + 'O7 Amortization'!AB332+'O7 Amortization'!AB405+'O7 Amortization'!AB478+'O7 Amortization'!AB551)</f>
        <v>33279.776376766211</v>
      </c>
      <c r="E16" s="597">
        <f>IF(ISERROR('O7 Amortization'!H332+'O7 Amortization'!H405+'O7 Amortization'!H478+'O7 Amortization'!H551 + 'O7 Amortization'!AC332+'O7 Amortization'!AC405+'O7 Amortization'!AC478+'O7 Amortization'!AC551), "-", 'O7 Amortization'!H332+'O7 Amortization'!H405+'O7 Amortization'!H478+'O7 Amortization'!H551 + 'O7 Amortization'!AC332+'O7 Amortization'!AC405+'O7 Amortization'!AC478+'O7 Amortization'!AC551)</f>
        <v>8972.789855285926</v>
      </c>
      <c r="F16" s="597">
        <f>IF(ISERROR('O7 Amortization'!I332+'O7 Amortization'!I405+'O7 Amortization'!I478+'O7 Amortization'!I551 + 'O7 Amortization'!AD332+'O7 Amortization'!AD405+'O7 Amortization'!AD478+'O7 Amortization'!AD551), "-", 'O7 Amortization'!I332+'O7 Amortization'!I405+'O7 Amortization'!I478+'O7 Amortization'!I551 + 'O7 Amortization'!AD332+'O7 Amortization'!AD405+'O7 Amortization'!AD478+'O7 Amortization'!AD551)</f>
        <v>11935.022467720402</v>
      </c>
      <c r="G16" s="597">
        <f>IF(ISERROR('O7 Amortization'!J332+'O7 Amortization'!J405+'O7 Amortization'!J478+'O7 Amortization'!J551 + 'O7 Amortization'!AE332+'O7 Amortization'!AE405+'O7 Amortization'!AE478+'O7 Amortization'!AE551), "-", 'O7 Amortization'!J332+'O7 Amortization'!J405+'O7 Amortization'!J478+'O7 Amortization'!J551 + 'O7 Amortization'!AE332+'O7 Amortization'!AE405+'O7 Amortization'!AE478+'O7 Amortization'!AE551)</f>
        <v>0</v>
      </c>
      <c r="H16" s="597">
        <f>IF(ISERROR('O7 Amortization'!K332+'O7 Amortization'!K405+'O7 Amortization'!K478+'O7 Amortization'!K551 + 'O7 Amortization'!AF332+'O7 Amortization'!AF405+'O7 Amortization'!AF478+'O7 Amortization'!AF551), "-", 'O7 Amortization'!K332+'O7 Amortization'!K405+'O7 Amortization'!K478+'O7 Amortization'!K551 + 'O7 Amortization'!AF332+'O7 Amortization'!AF405+'O7 Amortization'!AF478+'O7 Amortization'!AF551)</f>
        <v>0</v>
      </c>
      <c r="I16" s="597">
        <f>IF(ISERROR('O7 Amortization'!L332+'O7 Amortization'!L405+'O7 Amortization'!L478+'O7 Amortization'!L551 + 'O7 Amortization'!AG332+'O7 Amortization'!AG405+'O7 Amortization'!AG478+'O7 Amortization'!AG551), "-", 'O7 Amortization'!L332+'O7 Amortization'!L405+'O7 Amortization'!L478+'O7 Amortization'!L551 + 'O7 Amortization'!AG332+'O7 Amortization'!AG405+'O7 Amortization'!AG478+'O7 Amortization'!AG551)</f>
        <v>0</v>
      </c>
      <c r="J16" s="597">
        <f>IF(ISERROR('O7 Amortization'!M332+'O7 Amortization'!M405+'O7 Amortization'!M478+'O7 Amortization'!M551 + 'O7 Amortization'!AH332+'O7 Amortization'!AH405+'O7 Amortization'!AH478+'O7 Amortization'!AH551), "-", 'O7 Amortization'!M332+'O7 Amortization'!M405+'O7 Amortization'!M478+'O7 Amortization'!M551 + 'O7 Amortization'!AH332+'O7 Amortization'!AH405+'O7 Amortization'!AH478+'O7 Amortization'!AH551)</f>
        <v>3454.8790698857497</v>
      </c>
      <c r="K16" s="597">
        <f>IF(ISERROR('O7 Amortization'!N332+'O7 Amortization'!N405+'O7 Amortization'!N478+'O7 Amortization'!N551 + 'O7 Amortization'!AI332+'O7 Amortization'!AI405+'O7 Amortization'!AI478+'O7 Amortization'!AI551), "-", 'O7 Amortization'!N332+'O7 Amortization'!N405+'O7 Amortization'!N478+'O7 Amortization'!N551 + 'O7 Amortization'!AI332+'O7 Amortization'!AI405+'O7 Amortization'!AI478+'O7 Amortization'!AI551)</f>
        <v>124.90022747126631</v>
      </c>
      <c r="L16" s="597">
        <f>IF(ISERROR('O7 Amortization'!O332+'O7 Amortization'!O405+'O7 Amortization'!O478+'O7 Amortization'!O551 + 'O7 Amortization'!AJ332+'O7 Amortization'!AJ405+'O7 Amortization'!AJ478+'O7 Amortization'!AJ551), "-", 'O7 Amortization'!O332+'O7 Amortization'!O405+'O7 Amortization'!O478+'O7 Amortization'!O551 + 'O7 Amortization'!AJ332+'O7 Amortization'!AJ405+'O7 Amortization'!AJ478+'O7 Amortization'!AJ551)</f>
        <v>104.06200287043254</v>
      </c>
      <c r="M16" s="597">
        <f>IF(ISERROR('O7 Amortization'!P332+'O7 Amortization'!P405+'O7 Amortization'!P478+'O7 Amortization'!P551 + 'O7 Amortization'!AK332+'O7 Amortization'!AK405+'O7 Amortization'!AK478+'O7 Amortization'!AK551), "-", 'O7 Amortization'!P332+'O7 Amortization'!P405+'O7 Amortization'!P478+'O7 Amortization'!P551 + 'O7 Amortization'!AK332+'O7 Amortization'!AK405+'O7 Amortization'!AK478+'O7 Amortization'!AK551)</f>
        <v>0</v>
      </c>
      <c r="N16" s="597">
        <f>IF(ISERROR('O7 Amortization'!Q332+'O7 Amortization'!Q405+'O7 Amortization'!Q478+'O7 Amortization'!Q551 + 'O7 Amortization'!AL332+'O7 Amortization'!AL405+'O7 Amortization'!AL478+'O7 Amortization'!AL551), "-", 'O7 Amortization'!Q332+'O7 Amortization'!Q405+'O7 Amortization'!Q478+'O7 Amortization'!Q551 + 'O7 Amortization'!AL332+'O7 Amortization'!AL405+'O7 Amortization'!AL478+'O7 Amortization'!AL551)</f>
        <v>0</v>
      </c>
      <c r="O16" s="597">
        <f>IF(ISERROR('O7 Amortization'!R332+'O7 Amortization'!R405+'O7 Amortization'!R478+'O7 Amortization'!R551 + 'O7 Amortization'!AM332+'O7 Amortization'!AM405+'O7 Amortization'!AM478+'O7 Amortization'!AM551), "-", 'O7 Amortization'!R332+'O7 Amortization'!R405+'O7 Amortization'!R478+'O7 Amortization'!R551 + 'O7 Amortization'!AM332+'O7 Amortization'!AM405+'O7 Amortization'!AM478+'O7 Amortization'!AM551)</f>
        <v>0</v>
      </c>
      <c r="P16" s="597">
        <f>IF(ISERROR('O7 Amortization'!S332+'O7 Amortization'!S405+'O7 Amortization'!S478+'O7 Amortization'!S551 + 'O7 Amortization'!AN332+'O7 Amortization'!AN405+'O7 Amortization'!AN478+'O7 Amortization'!AN551), "-", 'O7 Amortization'!S332+'O7 Amortization'!S405+'O7 Amortization'!S478+'O7 Amortization'!S551 + 'O7 Amortization'!AN332+'O7 Amortization'!AN405+'O7 Amortization'!AN478+'O7 Amortization'!AN551)</f>
        <v>0</v>
      </c>
      <c r="Q16" s="597">
        <f>IF(ISERROR('O7 Amortization'!T332+'O7 Amortization'!T405+'O7 Amortization'!T478+'O7 Amortization'!T551 + 'O7 Amortization'!AO332+'O7 Amortization'!AO405+'O7 Amortization'!AO478+'O7 Amortization'!AO551), "-", 'O7 Amortization'!T332+'O7 Amortization'!T405+'O7 Amortization'!T478+'O7 Amortization'!T551 + 'O7 Amortization'!AO332+'O7 Amortization'!AO405+'O7 Amortization'!AO478+'O7 Amortization'!AO551)</f>
        <v>0</v>
      </c>
      <c r="R16" s="597">
        <f>IF(ISERROR('O7 Amortization'!U332+'O7 Amortization'!U405+'O7 Amortization'!U478+'O7 Amortization'!U551 + 'O7 Amortization'!AP332+'O7 Amortization'!AP405+'O7 Amortization'!AP478+'O7 Amortization'!AP551), "-", 'O7 Amortization'!U332+'O7 Amortization'!U405+'O7 Amortization'!U478+'O7 Amortization'!U551 + 'O7 Amortization'!AP332+'O7 Amortization'!AP405+'O7 Amortization'!AP478+'O7 Amortization'!AP551)</f>
        <v>0</v>
      </c>
      <c r="S16" s="597">
        <f>IF(ISERROR('O7 Amortization'!V332+'O7 Amortization'!V405+'O7 Amortization'!V478+'O7 Amortization'!V551 + 'O7 Amortization'!AQ332+'O7 Amortization'!AQ405+'O7 Amortization'!AQ478+'O7 Amortization'!AQ551), "-", 'O7 Amortization'!V332+'O7 Amortization'!V405+'O7 Amortization'!V478+'O7 Amortization'!V551 + 'O7 Amortization'!AQ332+'O7 Amortization'!AQ405+'O7 Amortization'!AQ478+'O7 Amortization'!AQ551)</f>
        <v>0</v>
      </c>
      <c r="T16" s="597">
        <f>IF(ISERROR('O7 Amortization'!W332+'O7 Amortization'!W405+'O7 Amortization'!W478+'O7 Amortization'!W551 + 'O7 Amortization'!AR332+'O7 Amortization'!AR405+'O7 Amortization'!AR478+'O7 Amortization'!AR551), "-", 'O7 Amortization'!W332+'O7 Amortization'!W405+'O7 Amortization'!W478+'O7 Amortization'!W551 + 'O7 Amortization'!AR332+'O7 Amortization'!AR405+'O7 Amortization'!AR478+'O7 Amortization'!AR551)</f>
        <v>0</v>
      </c>
      <c r="U16" s="597">
        <f>IF(ISERROR('O7 Amortization'!X332+'O7 Amortization'!X405+'O7 Amortization'!X478+'O7 Amortization'!X551 + 'O7 Amortization'!AS332+'O7 Amortization'!AS405+'O7 Amortization'!AS478+'O7 Amortization'!AS551), "-", 'O7 Amortization'!X332+'O7 Amortization'!X405+'O7 Amortization'!X478+'O7 Amortization'!X551 + 'O7 Amortization'!AS332+'O7 Amortization'!AS405+'O7 Amortization'!AS478+'O7 Amortization'!AS551)</f>
        <v>0</v>
      </c>
      <c r="V16" s="597">
        <f>IF(ISERROR('O7 Amortization'!Y332+'O7 Amortization'!Y405+'O7 Amortization'!Y478+'O7 Amortization'!Y551 + 'O7 Amortization'!AT332+'O7 Amortization'!AT405+'O7 Amortization'!AT478+'O7 Amortization'!AT551), "-", 'O7 Amortization'!Y332+'O7 Amortization'!Y405+'O7 Amortization'!Y478+'O7 Amortization'!Y551 + 'O7 Amortization'!AT332+'O7 Amortization'!AT405+'O7 Amortization'!AT478+'O7 Amortization'!AT551)</f>
        <v>0</v>
      </c>
      <c r="W16" s="598">
        <f>IF(ISERROR('O7 Amortization'!Z332+'O7 Amortization'!Z405+'O7 Amortization'!Z478+'O7 Amortization'!Z551 + 'O7 Amortization'!AU332+'O7 Amortization'!AU405+'O7 Amortization'!AU478+'O7 Amortization'!AU551), "-", 'O7 Amortization'!Z332+'O7 Amortization'!Z405+'O7 Amortization'!Z478+'O7 Amortization'!Z551 + 'O7 Amortization'!AU332+'O7 Amortization'!AU405+'O7 Amortization'!AU478+'O7 Amortization'!AU551)</f>
        <v>0</v>
      </c>
      <c r="X16" s="694"/>
    </row>
    <row r="17" spans="1:24" s="581" customFormat="1" x14ac:dyDescent="0.2">
      <c r="A17" s="731"/>
      <c r="B17" s="690" t="s">
        <v>1471</v>
      </c>
      <c r="C17" s="695">
        <f t="shared" si="0"/>
        <v>79532.249999999985</v>
      </c>
      <c r="D17" s="597">
        <f>IF(ISERROR('O7 Amortization'!G336+'O7 Amortization'!G409+'O7 Amortization'!G482+'O7 Amortization'!G555 + 'O7 Amortization'!AB336+'O7 Amortization'!AB409+'O7 Amortization'!AB482+'O7 Amortization'!AB555), "-", 'O7 Amortization'!G336+'O7 Amortization'!G409+'O7 Amortization'!G482+'O7 Amortization'!G555 + 'O7 Amortization'!AB336+'O7 Amortization'!AB409+'O7 Amortization'!AB482+'O7 Amortization'!AB555)</f>
        <v>45736.134302212071</v>
      </c>
      <c r="E17" s="597">
        <f>IF(ISERROR('O7 Amortization'!H336+'O7 Amortization'!H409+'O7 Amortization'!H482+'O7 Amortization'!H555 + 'O7 Amortization'!AC336+'O7 Amortization'!AC409+'O7 Amortization'!AC482+'O7 Amortization'!AC555), "-", 'O7 Amortization'!H336+'O7 Amortization'!H409+'O7 Amortization'!H482+'O7 Amortization'!H555 + 'O7 Amortization'!AC336+'O7 Amortization'!AC409+'O7 Amortization'!AC482+'O7 Amortization'!AC555)</f>
        <v>12331.234358094558</v>
      </c>
      <c r="F17" s="597">
        <f>IF(ISERROR('O7 Amortization'!I336+'O7 Amortization'!I409+'O7 Amortization'!I482+'O7 Amortization'!I555 + 'O7 Amortization'!AD336+'O7 Amortization'!AD409+'O7 Amortization'!AD482+'O7 Amortization'!AD555), "-", 'O7 Amortization'!I336+'O7 Amortization'!I409+'O7 Amortization'!I482+'O7 Amortization'!I555 + 'O7 Amortization'!AD336+'O7 Amortization'!AD409+'O7 Amortization'!AD482+'O7 Amortization'!AD555)</f>
        <v>16402.207283600146</v>
      </c>
      <c r="G17" s="597">
        <f>IF(ISERROR('O7 Amortization'!J336+'O7 Amortization'!J409+'O7 Amortization'!J482+'O7 Amortization'!J555 + 'O7 Amortization'!AE336+'O7 Amortization'!AE409+'O7 Amortization'!AE482+'O7 Amortization'!AE555), "-", 'O7 Amortization'!J336+'O7 Amortization'!J409+'O7 Amortization'!J482+'O7 Amortization'!J555 + 'O7 Amortization'!AE336+'O7 Amortization'!AE409+'O7 Amortization'!AE482+'O7 Amortization'!AE555)</f>
        <v>0</v>
      </c>
      <c r="H17" s="597">
        <f>IF(ISERROR('O7 Amortization'!K336+'O7 Amortization'!K409+'O7 Amortization'!K482+'O7 Amortization'!K555 + 'O7 Amortization'!AF336+'O7 Amortization'!AF409+'O7 Amortization'!AF482+'O7 Amortization'!AF555), "-", 'O7 Amortization'!K336+'O7 Amortization'!K409+'O7 Amortization'!K482+'O7 Amortization'!K555 + 'O7 Amortization'!AF336+'O7 Amortization'!AF409+'O7 Amortization'!AF482+'O7 Amortization'!AF555)</f>
        <v>0</v>
      </c>
      <c r="I17" s="597">
        <f>IF(ISERROR('O7 Amortization'!L336+'O7 Amortization'!L409+'O7 Amortization'!L482+'O7 Amortization'!L555 + 'O7 Amortization'!AG336+'O7 Amortization'!AG409+'O7 Amortization'!AG482+'O7 Amortization'!AG555), "-", 'O7 Amortization'!L336+'O7 Amortization'!L409+'O7 Amortization'!L482+'O7 Amortization'!L555 + 'O7 Amortization'!AG336+'O7 Amortization'!AG409+'O7 Amortization'!AG482+'O7 Amortization'!AG555)</f>
        <v>0</v>
      </c>
      <c r="J17" s="597">
        <f>IF(ISERROR('O7 Amortization'!M336+'O7 Amortization'!M409+'O7 Amortization'!M482+'O7 Amortization'!M555 + 'O7 Amortization'!AH336+'O7 Amortization'!AH409+'O7 Amortization'!AH482+'O7 Amortization'!AH555), "-", 'O7 Amortization'!M336+'O7 Amortization'!M409+'O7 Amortization'!M482+'O7 Amortization'!M555 + 'O7 Amortization'!AH336+'O7 Amortization'!AH409+'O7 Amortization'!AH482+'O7 Amortization'!AH555)</f>
        <v>4748.0130680358334</v>
      </c>
      <c r="K17" s="597">
        <f>IF(ISERROR('O7 Amortization'!N336+'O7 Amortization'!N409+'O7 Amortization'!N482+'O7 Amortization'!N555 + 'O7 Amortization'!AI336+'O7 Amortization'!AI409+'O7 Amortization'!AI482+'O7 Amortization'!AI555), "-", 'O7 Amortization'!N336+'O7 Amortization'!N409+'O7 Amortization'!N482+'O7 Amortization'!N555 + 'O7 Amortization'!AI336+'O7 Amortization'!AI409+'O7 Amortization'!AI482+'O7 Amortization'!AI555)</f>
        <v>171.64939792055634</v>
      </c>
      <c r="L17" s="597">
        <f>IF(ISERROR('O7 Amortization'!O336+'O7 Amortization'!O409+'O7 Amortization'!O482+'O7 Amortization'!O555 + 'O7 Amortization'!AJ336+'O7 Amortization'!AJ409+'O7 Amortization'!AJ482+'O7 Amortization'!AJ555), "-", 'O7 Amortization'!O336+'O7 Amortization'!O409+'O7 Amortization'!O482+'O7 Amortization'!O555 + 'O7 Amortization'!AJ336+'O7 Amortization'!AJ409+'O7 Amortization'!AJ482+'O7 Amortization'!AJ555)</f>
        <v>143.01159013682502</v>
      </c>
      <c r="M17" s="597">
        <f>IF(ISERROR('O7 Amortization'!P336+'O7 Amortization'!P409+'O7 Amortization'!P482+'O7 Amortization'!P555 + 'O7 Amortization'!AK336+'O7 Amortization'!AK409+'O7 Amortization'!AK482+'O7 Amortization'!AK555), "-", 'O7 Amortization'!P336+'O7 Amortization'!P409+'O7 Amortization'!P482+'O7 Amortization'!P555 + 'O7 Amortization'!AK336+'O7 Amortization'!AK409+'O7 Amortization'!AK482+'O7 Amortization'!AK555)</f>
        <v>0</v>
      </c>
      <c r="N17" s="597">
        <f>IF(ISERROR('O7 Amortization'!Q336+'O7 Amortization'!Q409+'O7 Amortization'!Q482+'O7 Amortization'!Q555 + 'O7 Amortization'!AL336+'O7 Amortization'!AL409+'O7 Amortization'!AL482+'O7 Amortization'!AL555), "-", 'O7 Amortization'!Q336+'O7 Amortization'!Q409+'O7 Amortization'!Q482+'O7 Amortization'!Q555 + 'O7 Amortization'!AL336+'O7 Amortization'!AL409+'O7 Amortization'!AL482+'O7 Amortization'!AL555)</f>
        <v>0</v>
      </c>
      <c r="O17" s="597">
        <f>IF(ISERROR('O7 Amortization'!R336+'O7 Amortization'!R409+'O7 Amortization'!R482+'O7 Amortization'!R555 + 'O7 Amortization'!AM336+'O7 Amortization'!AM409+'O7 Amortization'!AM482+'O7 Amortization'!AM555), "-", 'O7 Amortization'!R336+'O7 Amortization'!R409+'O7 Amortization'!R482+'O7 Amortization'!R555 + 'O7 Amortization'!AM336+'O7 Amortization'!AM409+'O7 Amortization'!AM482+'O7 Amortization'!AM555)</f>
        <v>0</v>
      </c>
      <c r="P17" s="597">
        <f>IF(ISERROR('O7 Amortization'!S336+'O7 Amortization'!S409+'O7 Amortization'!S482+'O7 Amortization'!S555 + 'O7 Amortization'!AN336+'O7 Amortization'!AN409+'O7 Amortization'!AN482+'O7 Amortization'!AN555), "-", 'O7 Amortization'!S336+'O7 Amortization'!S409+'O7 Amortization'!S482+'O7 Amortization'!S555 + 'O7 Amortization'!AN336+'O7 Amortization'!AN409+'O7 Amortization'!AN482+'O7 Amortization'!AN555)</f>
        <v>0</v>
      </c>
      <c r="Q17" s="597">
        <f>IF(ISERROR('O7 Amortization'!T336+'O7 Amortization'!T409+'O7 Amortization'!T482+'O7 Amortization'!T555 + 'O7 Amortization'!AO336+'O7 Amortization'!AO409+'O7 Amortization'!AO482+'O7 Amortization'!AO555), "-", 'O7 Amortization'!T336+'O7 Amortization'!T409+'O7 Amortization'!T482+'O7 Amortization'!T555 + 'O7 Amortization'!AO336+'O7 Amortization'!AO409+'O7 Amortization'!AO482+'O7 Amortization'!AO555)</f>
        <v>0</v>
      </c>
      <c r="R17" s="597">
        <f>IF(ISERROR('O7 Amortization'!U336+'O7 Amortization'!U409+'O7 Amortization'!U482+'O7 Amortization'!U555 + 'O7 Amortization'!AP336+'O7 Amortization'!AP409+'O7 Amortization'!AP482+'O7 Amortization'!AP555), "-", 'O7 Amortization'!U336+'O7 Amortization'!U409+'O7 Amortization'!U482+'O7 Amortization'!U555 + 'O7 Amortization'!AP336+'O7 Amortization'!AP409+'O7 Amortization'!AP482+'O7 Amortization'!AP555)</f>
        <v>0</v>
      </c>
      <c r="S17" s="597">
        <f>IF(ISERROR('O7 Amortization'!V336+'O7 Amortization'!V409+'O7 Amortization'!V482+'O7 Amortization'!V555 + 'O7 Amortization'!AQ336+'O7 Amortization'!AQ409+'O7 Amortization'!AQ482+'O7 Amortization'!AQ555), "-", 'O7 Amortization'!V336+'O7 Amortization'!V409+'O7 Amortization'!V482+'O7 Amortization'!V555 + 'O7 Amortization'!AQ336+'O7 Amortization'!AQ409+'O7 Amortization'!AQ482+'O7 Amortization'!AQ555)</f>
        <v>0</v>
      </c>
      <c r="T17" s="597">
        <f>IF(ISERROR('O7 Amortization'!W336+'O7 Amortization'!W409+'O7 Amortization'!W482+'O7 Amortization'!W555 + 'O7 Amortization'!AR336+'O7 Amortization'!AR409+'O7 Amortization'!AR482+'O7 Amortization'!AR555), "-", 'O7 Amortization'!W336+'O7 Amortization'!W409+'O7 Amortization'!W482+'O7 Amortization'!W555 + 'O7 Amortization'!AR336+'O7 Amortization'!AR409+'O7 Amortization'!AR482+'O7 Amortization'!AR555)</f>
        <v>0</v>
      </c>
      <c r="U17" s="597">
        <f>IF(ISERROR('O7 Amortization'!X336+'O7 Amortization'!X409+'O7 Amortization'!X482+'O7 Amortization'!X555 + 'O7 Amortization'!AS336+'O7 Amortization'!AS409+'O7 Amortization'!AS482+'O7 Amortization'!AS555), "-", 'O7 Amortization'!X336+'O7 Amortization'!X409+'O7 Amortization'!X482+'O7 Amortization'!X555 + 'O7 Amortization'!AS336+'O7 Amortization'!AS409+'O7 Amortization'!AS482+'O7 Amortization'!AS555)</f>
        <v>0</v>
      </c>
      <c r="V17" s="597">
        <f>IF(ISERROR('O7 Amortization'!Y336+'O7 Amortization'!Y409+'O7 Amortization'!Y482+'O7 Amortization'!Y555 + 'O7 Amortization'!AT336+'O7 Amortization'!AT409+'O7 Amortization'!AT482+'O7 Amortization'!AT555), "-", 'O7 Amortization'!Y336+'O7 Amortization'!Y409+'O7 Amortization'!Y482+'O7 Amortization'!Y555 + 'O7 Amortization'!AT336+'O7 Amortization'!AT409+'O7 Amortization'!AT482+'O7 Amortization'!AT555)</f>
        <v>0</v>
      </c>
      <c r="W17" s="598">
        <f>IF(ISERROR('O7 Amortization'!Z336+'O7 Amortization'!Z409+'O7 Amortization'!Z482+'O7 Amortization'!Z555 + 'O7 Amortization'!AU336+'O7 Amortization'!AU409+'O7 Amortization'!AU482+'O7 Amortization'!AU555), "-", 'O7 Amortization'!Z336+'O7 Amortization'!Z409+'O7 Amortization'!Z482+'O7 Amortization'!Z555 + 'O7 Amortization'!AU336+'O7 Amortization'!AU409+'O7 Amortization'!AU482+'O7 Amortization'!AU555)</f>
        <v>0</v>
      </c>
      <c r="X17" s="694"/>
    </row>
    <row r="18" spans="1:24" s="581" customFormat="1" x14ac:dyDescent="0.2">
      <c r="A18" s="731"/>
      <c r="B18" s="690" t="s">
        <v>1472</v>
      </c>
      <c r="C18" s="695">
        <f t="shared" si="0"/>
        <v>141356.155</v>
      </c>
      <c r="D18" s="597">
        <f>IF(ISERROR('O7 Amortization'!G340+'O7 Amortization'!G413+'O7 Amortization'!G486+'O7 Amortization'!G559 +'O7 Amortization'!AB340+'O7 Amortization'!AB413+'O7 Amortization'!AB486+'O7 Amortization'!AB559), "-", 'O7 Amortization'!G340+'O7 Amortization'!G413+'O7 Amortization'!G486+'O7 Amortization'!G559 +'O7 Amortization'!AB340+'O7 Amortization'!AB413+'O7 Amortization'!AB486+'O7 Amortization'!AB559)</f>
        <v>81288.836786640721</v>
      </c>
      <c r="E18" s="597">
        <f>IF(ISERROR('O7 Amortization'!H340+'O7 Amortization'!H413+'O7 Amortization'!H486+'O7 Amortization'!H559 +'O7 Amortization'!AC340+'O7 Amortization'!AC413+'O7 Amortization'!AC486+'O7 Amortization'!AC559), "-", 'O7 Amortization'!H340+'O7 Amortization'!H413+'O7 Amortization'!H486+'O7 Amortization'!H559 +'O7 Amortization'!AC340+'O7 Amortization'!AC413+'O7 Amortization'!AC486+'O7 Amortization'!AC559)</f>
        <v>21916.843485053421</v>
      </c>
      <c r="F18" s="597">
        <f>IF(ISERROR('O7 Amortization'!I340+'O7 Amortization'!I413+'O7 Amortization'!I486+'O7 Amortization'!I559 +'O7 Amortization'!AD340+'O7 Amortization'!AD413+'O7 Amortization'!AD486+'O7 Amortization'!AD559), "-", 'O7 Amortization'!I340+'O7 Amortization'!I413+'O7 Amortization'!I486+'O7 Amortization'!I559 +'O7 Amortization'!AD340+'O7 Amortization'!AD413+'O7 Amortization'!AD486+'O7 Amortization'!AD559)</f>
        <v>29152.362156517785</v>
      </c>
      <c r="G18" s="597">
        <f>IF(ISERROR('O7 Amortization'!J340+'O7 Amortization'!J413+'O7 Amortization'!J486+'O7 Amortization'!J559 +'O7 Amortization'!AE340+'O7 Amortization'!AE413+'O7 Amortization'!AE486+'O7 Amortization'!AE559), "-", 'O7 Amortization'!J340+'O7 Amortization'!J413+'O7 Amortization'!J486+'O7 Amortization'!J559 +'O7 Amortization'!AE340+'O7 Amortization'!AE413+'O7 Amortization'!AE486+'O7 Amortization'!AE559)</f>
        <v>0</v>
      </c>
      <c r="H18" s="597">
        <f>IF(ISERROR('O7 Amortization'!K340+'O7 Amortization'!K413+'O7 Amortization'!K486+'O7 Amortization'!K559 +'O7 Amortization'!AF340+'O7 Amortization'!AF413+'O7 Amortization'!AF486+'O7 Amortization'!AF559), "-", 'O7 Amortization'!K340+'O7 Amortization'!K413+'O7 Amortization'!K486+'O7 Amortization'!K559 +'O7 Amortization'!AF340+'O7 Amortization'!AF413+'O7 Amortization'!AF486+'O7 Amortization'!AF559)</f>
        <v>0</v>
      </c>
      <c r="I18" s="597">
        <f>IF(ISERROR('O7 Amortization'!L340+'O7 Amortization'!L413+'O7 Amortization'!L486+'O7 Amortization'!L559 +'O7 Amortization'!AG340+'O7 Amortization'!AG413+'O7 Amortization'!AG486+'O7 Amortization'!AG559), "-", 'O7 Amortization'!L340+'O7 Amortization'!L413+'O7 Amortization'!L486+'O7 Amortization'!L559 +'O7 Amortization'!AG340+'O7 Amortization'!AG413+'O7 Amortization'!AG486+'O7 Amortization'!AG559)</f>
        <v>0</v>
      </c>
      <c r="J18" s="597">
        <f>IF(ISERROR('O7 Amortization'!M340+'O7 Amortization'!M413+'O7 Amortization'!M486+'O7 Amortization'!M559 +'O7 Amortization'!AH340+'O7 Amortization'!AH413+'O7 Amortization'!AH486+'O7 Amortization'!AH559), "-", 'O7 Amortization'!M340+'O7 Amortization'!M413+'O7 Amortization'!M486+'O7 Amortization'!M559 +'O7 Amortization'!AH340+'O7 Amortization'!AH413+'O7 Amortization'!AH486+'O7 Amortization'!AH559)</f>
        <v>8438.851801467943</v>
      </c>
      <c r="K18" s="597">
        <f>IF(ISERROR('O7 Amortization'!N340+'O7 Amortization'!N413+'O7 Amortization'!N486+'O7 Amortization'!N559 +'O7 Amortization'!AI340+'O7 Amortization'!AI413+'O7 Amortization'!AI486+'O7 Amortization'!AI559), "-", 'O7 Amortization'!N340+'O7 Amortization'!N413+'O7 Amortization'!N486+'O7 Amortization'!N559 +'O7 Amortization'!AI340+'O7 Amortization'!AI413+'O7 Amortization'!AI486+'O7 Amortization'!AI559)</f>
        <v>305.08000085644301</v>
      </c>
      <c r="L18" s="597">
        <f>IF(ISERROR('O7 Amortization'!O340+'O7 Amortization'!O413+'O7 Amortization'!O486+'O7 Amortization'!O559 +'O7 Amortization'!AJ340+'O7 Amortization'!AJ413+'O7 Amortization'!AJ486+'O7 Amortization'!AJ559), "-", 'O7 Amortization'!O340+'O7 Amortization'!O413+'O7 Amortization'!O486+'O7 Amortization'!O559 +'O7 Amortization'!AJ340+'O7 Amortization'!AJ413+'O7 Amortization'!AJ486+'O7 Amortization'!AJ559)</f>
        <v>254.1807694636768</v>
      </c>
      <c r="M18" s="597">
        <f>IF(ISERROR('O7 Amortization'!P340+'O7 Amortization'!P413+'O7 Amortization'!P486+'O7 Amortization'!P559 +'O7 Amortization'!AK340+'O7 Amortization'!AK413+'O7 Amortization'!AK486+'O7 Amortization'!AK559), "-", 'O7 Amortization'!P340+'O7 Amortization'!P413+'O7 Amortization'!P486+'O7 Amortization'!P559 +'O7 Amortization'!AK340+'O7 Amortization'!AK413+'O7 Amortization'!AK486+'O7 Amortization'!AK559)</f>
        <v>0</v>
      </c>
      <c r="N18" s="597">
        <f>IF(ISERROR('O7 Amortization'!Q340+'O7 Amortization'!Q413+'O7 Amortization'!Q486+'O7 Amortization'!Q559 +'O7 Amortization'!AL340+'O7 Amortization'!AL413+'O7 Amortization'!AL486+'O7 Amortization'!AL559), "-", 'O7 Amortization'!Q340+'O7 Amortization'!Q413+'O7 Amortization'!Q486+'O7 Amortization'!Q559 +'O7 Amortization'!AL340+'O7 Amortization'!AL413+'O7 Amortization'!AL486+'O7 Amortization'!AL559)</f>
        <v>0</v>
      </c>
      <c r="O18" s="597">
        <f>IF(ISERROR('O7 Amortization'!R340+'O7 Amortization'!R413+'O7 Amortization'!R486+'O7 Amortization'!R559 +'O7 Amortization'!AM340+'O7 Amortization'!AM413+'O7 Amortization'!AM486+'O7 Amortization'!AM559), "-", 'O7 Amortization'!R340+'O7 Amortization'!R413+'O7 Amortization'!R486+'O7 Amortization'!R559 +'O7 Amortization'!AM340+'O7 Amortization'!AM413+'O7 Amortization'!AM486+'O7 Amortization'!AM559)</f>
        <v>0</v>
      </c>
      <c r="P18" s="597">
        <f>IF(ISERROR('O7 Amortization'!S340+'O7 Amortization'!S413+'O7 Amortization'!S486+'O7 Amortization'!S559 +'O7 Amortization'!AN340+'O7 Amortization'!AN413+'O7 Amortization'!AN486+'O7 Amortization'!AN559), "-", 'O7 Amortization'!S340+'O7 Amortization'!S413+'O7 Amortization'!S486+'O7 Amortization'!S559 +'O7 Amortization'!AN340+'O7 Amortization'!AN413+'O7 Amortization'!AN486+'O7 Amortization'!AN559)</f>
        <v>0</v>
      </c>
      <c r="Q18" s="597">
        <f>IF(ISERROR('O7 Amortization'!T340+'O7 Amortization'!T413+'O7 Amortization'!T486+'O7 Amortization'!T559 +'O7 Amortization'!AO340+'O7 Amortization'!AO413+'O7 Amortization'!AO486+'O7 Amortization'!AO559), "-", 'O7 Amortization'!T340+'O7 Amortization'!T413+'O7 Amortization'!T486+'O7 Amortization'!T559 +'O7 Amortization'!AO340+'O7 Amortization'!AO413+'O7 Amortization'!AO486+'O7 Amortization'!AO559)</f>
        <v>0</v>
      </c>
      <c r="R18" s="597">
        <f>IF(ISERROR('O7 Amortization'!U340+'O7 Amortization'!U413+'O7 Amortization'!U486+'O7 Amortization'!U559 +'O7 Amortization'!AP340+'O7 Amortization'!AP413+'O7 Amortization'!AP486+'O7 Amortization'!AP559), "-", 'O7 Amortization'!U340+'O7 Amortization'!U413+'O7 Amortization'!U486+'O7 Amortization'!U559 +'O7 Amortization'!AP340+'O7 Amortization'!AP413+'O7 Amortization'!AP486+'O7 Amortization'!AP559)</f>
        <v>0</v>
      </c>
      <c r="S18" s="597">
        <f>IF(ISERROR('O7 Amortization'!V340+'O7 Amortization'!V413+'O7 Amortization'!V486+'O7 Amortization'!V559 +'O7 Amortization'!AQ340+'O7 Amortization'!AQ413+'O7 Amortization'!AQ486+'O7 Amortization'!AQ559), "-", 'O7 Amortization'!V340+'O7 Amortization'!V413+'O7 Amortization'!V486+'O7 Amortization'!V559 +'O7 Amortization'!AQ340+'O7 Amortization'!AQ413+'O7 Amortization'!AQ486+'O7 Amortization'!AQ559)</f>
        <v>0</v>
      </c>
      <c r="T18" s="597">
        <f>IF(ISERROR('O7 Amortization'!W340+'O7 Amortization'!W413+'O7 Amortization'!W486+'O7 Amortization'!W559 +'O7 Amortization'!AR340+'O7 Amortization'!AR413+'O7 Amortization'!AR486+'O7 Amortization'!AR559), "-", 'O7 Amortization'!W340+'O7 Amortization'!W413+'O7 Amortization'!W486+'O7 Amortization'!W559 +'O7 Amortization'!AR340+'O7 Amortization'!AR413+'O7 Amortization'!AR486+'O7 Amortization'!AR559)</f>
        <v>0</v>
      </c>
      <c r="U18" s="597">
        <f>IF(ISERROR('O7 Amortization'!X340+'O7 Amortization'!X413+'O7 Amortization'!X486+'O7 Amortization'!X559 +'O7 Amortization'!AS340+'O7 Amortization'!AS413+'O7 Amortization'!AS486+'O7 Amortization'!AS559), "-", 'O7 Amortization'!X340+'O7 Amortization'!X413+'O7 Amortization'!X486+'O7 Amortization'!X559 +'O7 Amortization'!AS340+'O7 Amortization'!AS413+'O7 Amortization'!AS486+'O7 Amortization'!AS559)</f>
        <v>0</v>
      </c>
      <c r="V18" s="597">
        <f>IF(ISERROR('O7 Amortization'!Y340+'O7 Amortization'!Y413+'O7 Amortization'!Y486+'O7 Amortization'!Y559 +'O7 Amortization'!AT340+'O7 Amortization'!AT413+'O7 Amortization'!AT486+'O7 Amortization'!AT559), "-", 'O7 Amortization'!Y340+'O7 Amortization'!Y413+'O7 Amortization'!Y486+'O7 Amortization'!Y559 +'O7 Amortization'!AT340+'O7 Amortization'!AT413+'O7 Amortization'!AT486+'O7 Amortization'!AT559)</f>
        <v>0</v>
      </c>
      <c r="W18" s="598">
        <f>IF(ISERROR('O7 Amortization'!Z340+'O7 Amortization'!Z413+'O7 Amortization'!Z486+'O7 Amortization'!Z559 +'O7 Amortization'!AU340+'O7 Amortization'!AU413+'O7 Amortization'!AU486+'O7 Amortization'!AU559), "-", 'O7 Amortization'!Z340+'O7 Amortization'!Z413+'O7 Amortization'!Z486+'O7 Amortization'!Z559 +'O7 Amortization'!AU340+'O7 Amortization'!AU413+'O7 Amortization'!AU486+'O7 Amortization'!AU559)</f>
        <v>0</v>
      </c>
      <c r="X18" s="694"/>
    </row>
    <row r="19" spans="1:24" s="581" customFormat="1" x14ac:dyDescent="0.2">
      <c r="A19" s="731"/>
      <c r="B19" s="690" t="s">
        <v>1490</v>
      </c>
      <c r="C19" s="695">
        <f t="shared" si="0"/>
        <v>31117.184108443409</v>
      </c>
      <c r="D19" s="694">
        <f t="shared" ref="D19:W19" si="1">IF(ISERROR(D36*(D56/D38)),0,D36*(D56/D38))</f>
        <v>15081.973888838545</v>
      </c>
      <c r="E19" s="694">
        <f t="shared" si="1"/>
        <v>6244.3486082951649</v>
      </c>
      <c r="F19" s="694">
        <f t="shared" si="1"/>
        <v>9787.6425091700712</v>
      </c>
      <c r="G19" s="694">
        <f t="shared" si="1"/>
        <v>0</v>
      </c>
      <c r="H19" s="694">
        <f t="shared" si="1"/>
        <v>0</v>
      </c>
      <c r="I19" s="694">
        <f t="shared" si="1"/>
        <v>0</v>
      </c>
      <c r="J19" s="694">
        <f t="shared" si="1"/>
        <v>0</v>
      </c>
      <c r="K19" s="694">
        <f t="shared" si="1"/>
        <v>0</v>
      </c>
      <c r="L19" s="694">
        <f t="shared" si="1"/>
        <v>3.2191021396258965</v>
      </c>
      <c r="M19" s="694">
        <f t="shared" si="1"/>
        <v>0</v>
      </c>
      <c r="N19" s="694">
        <f t="shared" si="1"/>
        <v>0</v>
      </c>
      <c r="O19" s="694">
        <f t="shared" si="1"/>
        <v>0</v>
      </c>
      <c r="P19" s="694">
        <f t="shared" si="1"/>
        <v>0</v>
      </c>
      <c r="Q19" s="694">
        <f t="shared" si="1"/>
        <v>0</v>
      </c>
      <c r="R19" s="694">
        <f t="shared" si="1"/>
        <v>0</v>
      </c>
      <c r="S19" s="694">
        <f t="shared" si="1"/>
        <v>0</v>
      </c>
      <c r="T19" s="694">
        <f t="shared" si="1"/>
        <v>0</v>
      </c>
      <c r="U19" s="694">
        <f t="shared" si="1"/>
        <v>0</v>
      </c>
      <c r="V19" s="694">
        <f t="shared" si="1"/>
        <v>0</v>
      </c>
      <c r="W19" s="582">
        <f t="shared" si="1"/>
        <v>0</v>
      </c>
      <c r="X19" s="694"/>
    </row>
    <row r="20" spans="1:24" s="581" customFormat="1" x14ac:dyDescent="0.2">
      <c r="A20" s="731"/>
      <c r="B20" s="690" t="s">
        <v>1492</v>
      </c>
      <c r="C20" s="695">
        <f t="shared" si="0"/>
        <v>223752.35361286544</v>
      </c>
      <c r="D20" s="694">
        <f t="shared" ref="D20:W20" si="2">IF(ISERROR((D49/(D49+D64+D70))*D84),0,(D49/(D49+D64+D70))*D84)</f>
        <v>108284.29282461321</v>
      </c>
      <c r="E20" s="694">
        <f t="shared" si="2"/>
        <v>44437.035722901215</v>
      </c>
      <c r="F20" s="694">
        <f t="shared" si="2"/>
        <v>71008.593605891088</v>
      </c>
      <c r="G20" s="694">
        <f t="shared" si="2"/>
        <v>0</v>
      </c>
      <c r="H20" s="694">
        <f t="shared" si="2"/>
        <v>0</v>
      </c>
      <c r="I20" s="694">
        <f t="shared" si="2"/>
        <v>0</v>
      </c>
      <c r="J20" s="694">
        <f t="shared" si="2"/>
        <v>0</v>
      </c>
      <c r="K20" s="694">
        <f t="shared" si="2"/>
        <v>0</v>
      </c>
      <c r="L20" s="694">
        <f t="shared" si="2"/>
        <v>22.431459459945238</v>
      </c>
      <c r="M20" s="694">
        <f t="shared" si="2"/>
        <v>0</v>
      </c>
      <c r="N20" s="694">
        <f t="shared" si="2"/>
        <v>0</v>
      </c>
      <c r="O20" s="694">
        <f t="shared" si="2"/>
        <v>0</v>
      </c>
      <c r="P20" s="694">
        <f t="shared" si="2"/>
        <v>0</v>
      </c>
      <c r="Q20" s="694">
        <f t="shared" si="2"/>
        <v>0</v>
      </c>
      <c r="R20" s="694">
        <f t="shared" si="2"/>
        <v>0</v>
      </c>
      <c r="S20" s="694">
        <f t="shared" si="2"/>
        <v>0</v>
      </c>
      <c r="T20" s="694">
        <f t="shared" si="2"/>
        <v>0</v>
      </c>
      <c r="U20" s="694">
        <f t="shared" si="2"/>
        <v>0</v>
      </c>
      <c r="V20" s="694">
        <f t="shared" si="2"/>
        <v>0</v>
      </c>
      <c r="W20" s="582">
        <f t="shared" si="2"/>
        <v>0</v>
      </c>
      <c r="X20" s="694"/>
    </row>
    <row r="21" spans="1:24" s="694" customFormat="1" x14ac:dyDescent="0.2">
      <c r="A21" s="696"/>
      <c r="B21" s="690" t="s">
        <v>719</v>
      </c>
      <c r="C21" s="695">
        <f t="shared" si="0"/>
        <v>236374.25065738469</v>
      </c>
      <c r="D21" s="694">
        <f t="shared" ref="D21:W21" si="3">IF(ISERROR(D93/D95*D91),0, D93/D95*D91)</f>
        <v>115113.98719436317</v>
      </c>
      <c r="E21" s="694">
        <f t="shared" si="3"/>
        <v>47239.763290939532</v>
      </c>
      <c r="F21" s="694">
        <f t="shared" si="3"/>
        <v>73996.653918210199</v>
      </c>
      <c r="G21" s="694">
        <f t="shared" si="3"/>
        <v>0</v>
      </c>
      <c r="H21" s="694">
        <f t="shared" si="3"/>
        <v>0</v>
      </c>
      <c r="I21" s="694">
        <f t="shared" si="3"/>
        <v>0</v>
      </c>
      <c r="J21" s="694">
        <f t="shared" si="3"/>
        <v>0</v>
      </c>
      <c r="K21" s="694">
        <f t="shared" si="3"/>
        <v>0</v>
      </c>
      <c r="L21" s="694">
        <f t="shared" si="3"/>
        <v>23.846253871790363</v>
      </c>
      <c r="M21" s="694">
        <f t="shared" si="3"/>
        <v>0</v>
      </c>
      <c r="N21" s="694">
        <f t="shared" si="3"/>
        <v>0</v>
      </c>
      <c r="O21" s="694">
        <f t="shared" si="3"/>
        <v>0</v>
      </c>
      <c r="P21" s="694">
        <f t="shared" si="3"/>
        <v>0</v>
      </c>
      <c r="Q21" s="694">
        <f t="shared" si="3"/>
        <v>0</v>
      </c>
      <c r="R21" s="694">
        <f t="shared" si="3"/>
        <v>0</v>
      </c>
      <c r="S21" s="694">
        <f t="shared" si="3"/>
        <v>0</v>
      </c>
      <c r="T21" s="694">
        <f t="shared" si="3"/>
        <v>0</v>
      </c>
      <c r="U21" s="694">
        <f t="shared" si="3"/>
        <v>0</v>
      </c>
      <c r="V21" s="694">
        <f t="shared" si="3"/>
        <v>0</v>
      </c>
      <c r="W21" s="582">
        <f t="shared" si="3"/>
        <v>0</v>
      </c>
    </row>
    <row r="22" spans="1:24" s="694" customFormat="1" x14ac:dyDescent="0.2">
      <c r="A22" s="696"/>
      <c r="B22" s="690" t="s">
        <v>1482</v>
      </c>
      <c r="C22" s="695">
        <f t="shared" si="0"/>
        <v>109246.82786195175</v>
      </c>
      <c r="D22" s="694">
        <f t="shared" ref="D22:W22" si="4">IF(ISERROR(SUM(D20:D21)/D42*D40),0,SUM(D20:D20)/D42*D40)</f>
        <v>52201.262627167824</v>
      </c>
      <c r="E22" s="694">
        <f t="shared" si="4"/>
        <v>21721.230558204941</v>
      </c>
      <c r="F22" s="694">
        <f t="shared" si="4"/>
        <v>35313.620489972964</v>
      </c>
      <c r="G22" s="694">
        <f t="shared" si="4"/>
        <v>0</v>
      </c>
      <c r="H22" s="694">
        <f t="shared" si="4"/>
        <v>0</v>
      </c>
      <c r="I22" s="694">
        <f t="shared" si="4"/>
        <v>0</v>
      </c>
      <c r="J22" s="694">
        <f t="shared" si="4"/>
        <v>0</v>
      </c>
      <c r="K22" s="694">
        <f t="shared" si="4"/>
        <v>0</v>
      </c>
      <c r="L22" s="694">
        <f t="shared" si="4"/>
        <v>10.714186606020053</v>
      </c>
      <c r="M22" s="694">
        <f t="shared" si="4"/>
        <v>0</v>
      </c>
      <c r="N22" s="694">
        <f t="shared" si="4"/>
        <v>0</v>
      </c>
      <c r="O22" s="694">
        <f t="shared" si="4"/>
        <v>0</v>
      </c>
      <c r="P22" s="694">
        <f t="shared" si="4"/>
        <v>0</v>
      </c>
      <c r="Q22" s="694">
        <f t="shared" si="4"/>
        <v>0</v>
      </c>
      <c r="R22" s="694">
        <f t="shared" si="4"/>
        <v>0</v>
      </c>
      <c r="S22" s="694">
        <f t="shared" si="4"/>
        <v>0</v>
      </c>
      <c r="T22" s="694">
        <f t="shared" si="4"/>
        <v>0</v>
      </c>
      <c r="U22" s="694">
        <f t="shared" si="4"/>
        <v>0</v>
      </c>
      <c r="V22" s="694">
        <f t="shared" si="4"/>
        <v>0</v>
      </c>
      <c r="W22" s="582">
        <f t="shared" si="4"/>
        <v>0</v>
      </c>
    </row>
    <row r="23" spans="1:24" s="694" customFormat="1" x14ac:dyDescent="0.2">
      <c r="A23" s="696"/>
      <c r="B23" s="690" t="s">
        <v>1493</v>
      </c>
      <c r="C23" s="695">
        <f t="shared" si="0"/>
        <v>16568.245191005179</v>
      </c>
      <c r="D23" s="694">
        <f>IF(ISERROR('O4 Summary by Class &amp; Accounts'!E209*D58/(D34+D38)),0,('O4 Summary by Class &amp; Accounts'!E209*D58/(D34+D38)))</f>
        <v>8068.7162812624028</v>
      </c>
      <c r="E23" s="694">
        <f>IF(ISERROR('O4 Summary by Class &amp; Accounts'!F209*E58/(E34+E38)),0,('O4 Summary by Class &amp; Accounts'!F209*E58/(E34+E38)))</f>
        <v>3311.1896866625962</v>
      </c>
      <c r="F23" s="694">
        <f>IF(ISERROR('O4 Summary by Class &amp; Accounts'!G209*F58/(F34+F38)),0,('O4 Summary by Class &amp; Accounts'!G209*F58/(F34+F38)))</f>
        <v>5186.6677610662919</v>
      </c>
      <c r="G23" s="694">
        <f>IF(ISERROR('O4 Summary by Class &amp; Accounts'!H209*G58/(G34+G38)),0,('O4 Summary by Class &amp; Accounts'!H209*G58/(G34+G38)))</f>
        <v>0</v>
      </c>
      <c r="H23" s="694">
        <f>IF(ISERROR('O4 Summary by Class &amp; Accounts'!I209*H58/(H34+H38)),0,('O4 Summary by Class &amp; Accounts'!I209*H58/(H34+H38)))</f>
        <v>0</v>
      </c>
      <c r="I23" s="694">
        <f>IF(ISERROR('O4 Summary by Class &amp; Accounts'!J209*I58/(I34+I38)),0,('O4 Summary by Class &amp; Accounts'!J209*I58/(I34+I38)))</f>
        <v>0</v>
      </c>
      <c r="J23" s="694">
        <f>IF(ISERROR('O4 Summary by Class &amp; Accounts'!K209*J58/(J34+J38)),0,('O4 Summary by Class &amp; Accounts'!K209*J58/(J34+J38)))</f>
        <v>0</v>
      </c>
      <c r="K23" s="694">
        <f>IF(ISERROR('O4 Summary by Class &amp; Accounts'!L209*K58/(K34+K38)),0,('O4 Summary by Class &amp; Accounts'!L209*K58/(K34+K38)))</f>
        <v>0</v>
      </c>
      <c r="L23" s="694">
        <f>IF(ISERROR('O4 Summary by Class &amp; Accounts'!M209*L58/(L34+L38)),0,('O4 Summary by Class &amp; Accounts'!M209*L58/(L34+L38)))</f>
        <v>1.6714620138868153</v>
      </c>
      <c r="M23" s="694">
        <f>IF(ISERROR('O4 Summary by Class &amp; Accounts'!N209*M58/(M34+M38)),0,('O4 Summary by Class &amp; Accounts'!N209*M58/(M34+M38)))</f>
        <v>0</v>
      </c>
      <c r="N23" s="694">
        <f>IF(ISERROR('O4 Summary by Class &amp; Accounts'!O209*N58/(N34+N38)),0,('O4 Summary by Class &amp; Accounts'!O209*N58/(N34+N38)))</f>
        <v>0</v>
      </c>
      <c r="O23" s="694">
        <f>IF(ISERROR('O4 Summary by Class &amp; Accounts'!P209*O58/(O34+O38)),0,('O4 Summary by Class &amp; Accounts'!P209*O58/(O34+O38)))</f>
        <v>0</v>
      </c>
      <c r="P23" s="694">
        <f>IF(ISERROR('O4 Summary by Class &amp; Accounts'!Q209*P58/(P34+P38)),0,('O4 Summary by Class &amp; Accounts'!Q209*P58/(P34+P38)))</f>
        <v>0</v>
      </c>
      <c r="Q23" s="694">
        <f>IF(ISERROR('O4 Summary by Class &amp; Accounts'!R209*Q58/(Q34+Q38)),0,('O4 Summary by Class &amp; Accounts'!R209*Q58/(Q34+Q38)))</f>
        <v>0</v>
      </c>
      <c r="R23" s="694">
        <f>IF(ISERROR('O4 Summary by Class &amp; Accounts'!S209*R58/(R34+R38)),0,('O4 Summary by Class &amp; Accounts'!S209*R58/(R34+R38)))</f>
        <v>0</v>
      </c>
      <c r="S23" s="694">
        <f>IF(ISERROR('O4 Summary by Class &amp; Accounts'!T209*S58/(S34+S38)),0,('O4 Summary by Class &amp; Accounts'!T209*S58/(S34+S38)))</f>
        <v>0</v>
      </c>
      <c r="T23" s="694">
        <f>IF(ISERROR('O4 Summary by Class &amp; Accounts'!U209*T58/(T34+T38)),0,('O4 Summary by Class &amp; Accounts'!U209*T58/(T34+T38)))</f>
        <v>0</v>
      </c>
      <c r="U23" s="694">
        <f>IF(ISERROR('O4 Summary by Class &amp; Accounts'!V209*U58/(U34+U38)),0,('O4 Summary by Class &amp; Accounts'!V209*U58/(U34+U38)))</f>
        <v>0</v>
      </c>
      <c r="V23" s="694">
        <f>IF(ISERROR('O4 Summary by Class &amp; Accounts'!W209*V58/(V34+V38)),0,('O4 Summary by Class &amp; Accounts'!W209*V58/(V34+V38)))</f>
        <v>0</v>
      </c>
      <c r="W23" s="582">
        <f>IF(ISERROR('O4 Summary by Class &amp; Accounts'!X209*W58/(W34+W38)),0,('O4 Summary by Class &amp; Accounts'!X209*W58/(W34+W38)))</f>
        <v>0</v>
      </c>
    </row>
    <row r="24" spans="1:24" s="694" customFormat="1" x14ac:dyDescent="0.2">
      <c r="A24" s="696"/>
      <c r="B24" s="690" t="s">
        <v>1494</v>
      </c>
      <c r="C24" s="695">
        <f t="shared" si="0"/>
        <v>109026.95008294508</v>
      </c>
      <c r="D24" s="694">
        <f>IF(ISERROR('O4 Summary by Class &amp; Accounts'!E207*D58/(D34+D38)),0,('O4 Summary by Class &amp; Accounts'!E207*D58/(D34+D38)))</f>
        <v>53095.998827216259</v>
      </c>
      <c r="E24" s="694">
        <f>IF(ISERROR('O4 Summary by Class &amp; Accounts'!F207*E58/(E34+E38)),0,('O4 Summary by Class &amp; Accounts'!F207*E58/(E34+E38)))</f>
        <v>21789.20631129454</v>
      </c>
      <c r="F24" s="694">
        <f>IF(ISERROR('O4 Summary by Class &amp; Accounts'!G207*F58/(F34+F38)),0,('O4 Summary by Class &amp; Accounts'!G207*F58/(F34+F38)))</f>
        <v>34130.745927733798</v>
      </c>
      <c r="G24" s="694">
        <f>IF(ISERROR('O4 Summary by Class &amp; Accounts'!H207*G58/(G34+G38)),0,('O4 Summary by Class &amp; Accounts'!H207*G58/(G34+G38)))</f>
        <v>0</v>
      </c>
      <c r="H24" s="694">
        <f>IF(ISERROR('O4 Summary by Class &amp; Accounts'!I207*H58/(H34+H38)),0,('O4 Summary by Class &amp; Accounts'!I207*H58/(H34+H38)))</f>
        <v>0</v>
      </c>
      <c r="I24" s="694">
        <f>IF(ISERROR('O4 Summary by Class &amp; Accounts'!J207*I58/(I34+I38)),0,('O4 Summary by Class &amp; Accounts'!J207*I58/(I34+I38)))</f>
        <v>0</v>
      </c>
      <c r="J24" s="694">
        <f>IF(ISERROR('O4 Summary by Class &amp; Accounts'!K207*J58/(J34+J38)),0,('O4 Summary by Class &amp; Accounts'!K207*J58/(J34+J38)))</f>
        <v>0</v>
      </c>
      <c r="K24" s="694">
        <f>IF(ISERROR('O4 Summary by Class &amp; Accounts'!L207*K58/(K34+K38)),0,('O4 Summary by Class &amp; Accounts'!L207*K58/(K34+K38)))</f>
        <v>0</v>
      </c>
      <c r="L24" s="694">
        <f>IF(ISERROR('O4 Summary by Class &amp; Accounts'!M207*L58/(L34+L38)),0,('O4 Summary by Class &amp; Accounts'!M207*L58/(L34+L38)))</f>
        <v>10.99901670048382</v>
      </c>
      <c r="M24" s="694">
        <f>IF(ISERROR('O4 Summary by Class &amp; Accounts'!N207*M58/(M34+M38)),0,('O4 Summary by Class &amp; Accounts'!N207*M58/(M34+M38)))</f>
        <v>0</v>
      </c>
      <c r="N24" s="694">
        <f>IF(ISERROR('O4 Summary by Class &amp; Accounts'!O207*N58/(N34+N38)),0,('O4 Summary by Class &amp; Accounts'!O207*N58/(N34+N38)))</f>
        <v>0</v>
      </c>
      <c r="O24" s="694">
        <f>IF(ISERROR('O4 Summary by Class &amp; Accounts'!P207*O58/(O34+O38)),0,('O4 Summary by Class &amp; Accounts'!P207*O58/(O34+O38)))</f>
        <v>0</v>
      </c>
      <c r="P24" s="694">
        <f>IF(ISERROR('O4 Summary by Class &amp; Accounts'!Q207*P58/(P34+P38)),0,('O4 Summary by Class &amp; Accounts'!Q207*P58/(P34+P38)))</f>
        <v>0</v>
      </c>
      <c r="Q24" s="694">
        <f>IF(ISERROR('O4 Summary by Class &amp; Accounts'!R207*Q58/(Q34+Q38)),0,('O4 Summary by Class &amp; Accounts'!R207*Q58/(Q34+Q38)))</f>
        <v>0</v>
      </c>
      <c r="R24" s="694">
        <f>IF(ISERROR('O4 Summary by Class &amp; Accounts'!S207*R58/(R34+R38)),0,('O4 Summary by Class &amp; Accounts'!S207*R58/(R34+R38)))</f>
        <v>0</v>
      </c>
      <c r="S24" s="694">
        <f>IF(ISERROR('O4 Summary by Class &amp; Accounts'!T207*S58/(S34+S38)),0,('O4 Summary by Class &amp; Accounts'!T207*S58/(S34+S38)))</f>
        <v>0</v>
      </c>
      <c r="T24" s="694">
        <f>IF(ISERROR('O4 Summary by Class &amp; Accounts'!U207*T58/(T34+T38)),0,('O4 Summary by Class &amp; Accounts'!U207*T58/(T34+T38)))</f>
        <v>0</v>
      </c>
      <c r="U24" s="694">
        <f>IF(ISERROR('O4 Summary by Class &amp; Accounts'!V207*U58/(U34+U38)),0,('O4 Summary by Class &amp; Accounts'!V207*U58/(U34+U38)))</f>
        <v>0</v>
      </c>
      <c r="V24" s="694">
        <f>IF(ISERROR('O4 Summary by Class &amp; Accounts'!W207*V58/(V34+V38)),0,('O4 Summary by Class &amp; Accounts'!W207*V58/(V34+V38)))</f>
        <v>0</v>
      </c>
      <c r="W24" s="582">
        <f>IF(ISERROR('O4 Summary by Class &amp; Accounts'!X207*W58/(W34+W38)),0,('O4 Summary by Class &amp; Accounts'!X207*W58/(W34+W38)))</f>
        <v>0</v>
      </c>
    </row>
    <row r="25" spans="1:24" s="694" customFormat="1" x14ac:dyDescent="0.2">
      <c r="A25" s="696"/>
      <c r="B25" s="690" t="s">
        <v>1495</v>
      </c>
      <c r="C25" s="695">
        <f t="shared" si="0"/>
        <v>198273.13014016909</v>
      </c>
      <c r="D25" s="694">
        <f>IF(ISERROR(D58/(D34+D38)*'O1 Revenue to cost|RR'!D38),0,(D58/(D34+D38)*'O1 Revenue to cost|RR'!D38))</f>
        <v>96558.785487274828</v>
      </c>
      <c r="E25" s="694">
        <f>IF(ISERROR(E58/(E34+E38)*'O1 Revenue to cost|RR'!E38),0,(E58/(E34+E38)*'O1 Revenue to cost|RR'!E38))</f>
        <v>39625.194828650907</v>
      </c>
      <c r="F25" s="694">
        <f>IF(ISERROR(F58/(F34+F38)*'O1 Revenue to cost|RR'!F38),0,(F58/(F34+F38)*'O1 Revenue to cost|RR'!F38))</f>
        <v>62069.147343498829</v>
      </c>
      <c r="G25" s="694">
        <f>IF(ISERROR(G58/(G34+G38)*'O1 Revenue to cost|RR'!G38),0,(G58/(G34+G38)*'O1 Revenue to cost|RR'!G38))</f>
        <v>0</v>
      </c>
      <c r="H25" s="694">
        <f>IF(ISERROR(H58/(H34+H38)*'O1 Revenue to cost|RR'!H38),0,(H58/(H34+H38)*'O1 Revenue to cost|RR'!H38))</f>
        <v>0</v>
      </c>
      <c r="I25" s="694">
        <f>IF(ISERROR(I58/(I34+I38)*'O1 Revenue to cost|RR'!I38),0,(I58/(I34+I38)*'O1 Revenue to cost|RR'!I38))</f>
        <v>0</v>
      </c>
      <c r="J25" s="694">
        <f>IF(ISERROR(J58/(J34+J38)*'O1 Revenue to cost|RR'!J38),0,(J58/(J34+J38)*'O1 Revenue to cost|RR'!J38))</f>
        <v>0</v>
      </c>
      <c r="K25" s="694">
        <f>IF(ISERROR(K58/(K34+K38)*'O1 Revenue to cost|RR'!K38),0,(K58/(K34+K38)*'O1 Revenue to cost|RR'!K38))</f>
        <v>0</v>
      </c>
      <c r="L25" s="694">
        <f>IF(ISERROR(L58/(L34+L38)*'O1 Revenue to cost|RR'!L38),0,(L58/(L34+L38)*'O1 Revenue to cost|RR'!L38))</f>
        <v>20.002480744529809</v>
      </c>
      <c r="M25" s="694">
        <f>IF(ISERROR(M58/(M34+M38)*'O1 Revenue to cost|RR'!M38),0,(M58/(M34+M38)*'O1 Revenue to cost|RR'!M38))</f>
        <v>0</v>
      </c>
      <c r="N25" s="694">
        <f>IF(ISERROR(N58/(N34+N38)*'O1 Revenue to cost|RR'!N38),0,(N58/(N34+N38)*'O1 Revenue to cost|RR'!N38))</f>
        <v>0</v>
      </c>
      <c r="O25" s="694">
        <f>IF(ISERROR(O58/(O34+O38)*'O1 Revenue to cost|RR'!O38),0,(O58/(O34+O38)*'O1 Revenue to cost|RR'!O38))</f>
        <v>0</v>
      </c>
      <c r="P25" s="694">
        <f>IF(ISERROR(P58/(P34+P38)*'O1 Revenue to cost|RR'!P38),0,(P58/(P34+P38)*'O1 Revenue to cost|RR'!P38))</f>
        <v>0</v>
      </c>
      <c r="Q25" s="694">
        <f>IF(ISERROR(Q58/(Q34+Q38)*'O1 Revenue to cost|RR'!Q38),0,(Q58/(Q34+Q38)*'O1 Revenue to cost|RR'!Q38))</f>
        <v>0</v>
      </c>
      <c r="R25" s="694">
        <f>IF(ISERROR(R58/(R34+R38)*'O1 Revenue to cost|RR'!R38),0,(R58/(R34+R38)*'O1 Revenue to cost|RR'!R38))</f>
        <v>0</v>
      </c>
      <c r="S25" s="694">
        <f>IF(ISERROR(S58/(S34+S38)*'O1 Revenue to cost|RR'!S38),0,(S58/(S34+S38)*'O1 Revenue to cost|RR'!S38))</f>
        <v>0</v>
      </c>
      <c r="T25" s="694">
        <f>IF(ISERROR(T58/(T34+T38)*'O1 Revenue to cost|RR'!T38),0,(T58/(T34+T38)*'O1 Revenue to cost|RR'!T38))</f>
        <v>0</v>
      </c>
      <c r="U25" s="694">
        <f>IF(ISERROR(U58/(U34+U38)*'O1 Revenue to cost|RR'!U38),0,(U58/(U34+U38)*'O1 Revenue to cost|RR'!U38))</f>
        <v>0</v>
      </c>
      <c r="V25" s="694">
        <f>IF(ISERROR(V58/(V34+V38)*'O1 Revenue to cost|RR'!V38),0,(V58/(V34+V38)*'O1 Revenue to cost|RR'!V38))</f>
        <v>0</v>
      </c>
      <c r="W25" s="582">
        <f>IF(ISERROR(W58/(W34+W38)*'O1 Revenue to cost|RR'!W38),0,(W58/(W34+W38)*'O1 Revenue to cost|RR'!W38))</f>
        <v>0</v>
      </c>
    </row>
    <row r="26" spans="1:24" s="780" customFormat="1" ht="23.25" customHeight="1" x14ac:dyDescent="0.2">
      <c r="B26" s="833" t="s">
        <v>763</v>
      </c>
      <c r="C26" s="1861">
        <f>IF(SUM(C15:C25)=SUM(D26:W26), SUM(C15:C25), "Error - Please Revise")</f>
        <v>1223281.9716547648</v>
      </c>
      <c r="D26" s="814">
        <f t="shared" ref="D26:W26" si="5">SUM(D15:D25)</f>
        <v>618529.21728450677</v>
      </c>
      <c r="E26" s="814">
        <f t="shared" si="5"/>
        <v>231618.48272790865</v>
      </c>
      <c r="F26" s="814">
        <f t="shared" si="5"/>
        <v>355294.72561969061</v>
      </c>
      <c r="G26" s="814">
        <f t="shared" si="5"/>
        <v>0</v>
      </c>
      <c r="H26" s="814">
        <f t="shared" si="5"/>
        <v>0</v>
      </c>
      <c r="I26" s="814">
        <f t="shared" si="5"/>
        <v>0</v>
      </c>
      <c r="J26" s="814">
        <f t="shared" si="5"/>
        <v>16641.743939389526</v>
      </c>
      <c r="K26" s="814">
        <f t="shared" si="5"/>
        <v>601.62962624826559</v>
      </c>
      <c r="L26" s="814">
        <f t="shared" si="5"/>
        <v>596.17245702085563</v>
      </c>
      <c r="M26" s="814">
        <f t="shared" si="5"/>
        <v>0</v>
      </c>
      <c r="N26" s="814">
        <f t="shared" si="5"/>
        <v>0</v>
      </c>
      <c r="O26" s="814">
        <f t="shared" si="5"/>
        <v>0</v>
      </c>
      <c r="P26" s="814">
        <f t="shared" si="5"/>
        <v>0</v>
      </c>
      <c r="Q26" s="814">
        <f t="shared" si="5"/>
        <v>0</v>
      </c>
      <c r="R26" s="814">
        <f t="shared" si="5"/>
        <v>0</v>
      </c>
      <c r="S26" s="814">
        <f t="shared" si="5"/>
        <v>0</v>
      </c>
      <c r="T26" s="814">
        <f t="shared" si="5"/>
        <v>0</v>
      </c>
      <c r="U26" s="814">
        <f t="shared" si="5"/>
        <v>0</v>
      </c>
      <c r="V26" s="814">
        <f t="shared" si="5"/>
        <v>0</v>
      </c>
      <c r="W26" s="815">
        <f t="shared" si="5"/>
        <v>0</v>
      </c>
      <c r="X26" s="145"/>
    </row>
    <row r="27" spans="1:24" s="697" customFormat="1" x14ac:dyDescent="0.2">
      <c r="C27" s="734"/>
      <c r="D27" s="703"/>
      <c r="E27" s="703"/>
      <c r="F27" s="703"/>
      <c r="G27" s="703"/>
      <c r="H27" s="703"/>
      <c r="I27" s="703"/>
      <c r="J27" s="703"/>
      <c r="K27" s="703"/>
      <c r="L27" s="703"/>
      <c r="M27" s="703"/>
      <c r="N27" s="703"/>
      <c r="O27" s="703"/>
      <c r="P27" s="703"/>
      <c r="Q27" s="703"/>
      <c r="R27" s="703"/>
      <c r="S27" s="703"/>
      <c r="T27" s="703"/>
      <c r="U27" s="703"/>
      <c r="V27" s="703"/>
      <c r="W27" s="704"/>
      <c r="X27" s="703"/>
    </row>
    <row r="28" spans="1:24" s="697" customFormat="1" x14ac:dyDescent="0.2">
      <c r="B28" s="697" t="s">
        <v>83</v>
      </c>
      <c r="C28" s="698">
        <f>SUM(D28:W28)</f>
        <v>553017.74413863989</v>
      </c>
      <c r="D28" s="699">
        <f>IF('I8 Demand Data'!$C$15="4 NCP",'E3 PLCC'!C55,IF('I8 Demand Data'!$C$15="1 NCP",'E3 PLCC'!C42,'E3 PLCC'!C68))</f>
        <v>269319.00297932117</v>
      </c>
      <c r="E28" s="699">
        <f>IF('I8 Demand Data'!$C$15="4 NCP",'E3 PLCC'!D55,IF('I8 Demand Data'!$C$15="1 NCP",'E3 PLCC'!D42,'E3 PLCC'!D68))</f>
        <v>110521.46016811726</v>
      </c>
      <c r="F28" s="699">
        <f>IF('I8 Demand Data'!$C$15="4 NCP",'E3 PLCC'!E55,IF('I8 Demand Data'!$C$15="1 NCP",'E3 PLCC'!E42,'E3 PLCC'!E68))</f>
        <v>173121.49064396325</v>
      </c>
      <c r="G28" s="699">
        <f>IF('I8 Demand Data'!$C$15="4 NCP",'E3 PLCC'!F55,IF('I8 Demand Data'!$C$15="1 NCP",'E3 PLCC'!F42,'E3 PLCC'!F68))</f>
        <v>0</v>
      </c>
      <c r="H28" s="699">
        <f>IF('I8 Demand Data'!$C$15="4 NCP",'E3 PLCC'!G55,IF('I8 Demand Data'!$C$15="1 NCP",'E3 PLCC'!G42,'E3 PLCC'!G68))</f>
        <v>0</v>
      </c>
      <c r="I28" s="699">
        <f>IF('I8 Demand Data'!$C$15="4 NCP",'E3 PLCC'!H55,IF('I8 Demand Data'!$C$15="1 NCP",'E3 PLCC'!H42,'E3 PLCC'!H68))</f>
        <v>0</v>
      </c>
      <c r="J28" s="699">
        <f>IF('I8 Demand Data'!$C$15="4 NCP",'E3 PLCC'!I55,IF('I8 Demand Data'!$C$15="1 NCP",'E3 PLCC'!I42,'E3 PLCC'!I68))</f>
        <v>0</v>
      </c>
      <c r="K28" s="699">
        <f>IF('I8 Demand Data'!$C$15="4 NCP",'E3 PLCC'!J55,IF('I8 Demand Data'!$C$15="1 NCP",'E3 PLCC'!J42,'E3 PLCC'!J68))</f>
        <v>0</v>
      </c>
      <c r="L28" s="699">
        <f>IF('I8 Demand Data'!$C$15="4 NCP",'E3 PLCC'!K55,IF('I8 Demand Data'!$C$15="1 NCP",'E3 PLCC'!K42,'E3 PLCC'!K68))</f>
        <v>55.790347238157665</v>
      </c>
      <c r="M28" s="699">
        <f>IF('I8 Demand Data'!$C$15="4 NCP",'E3 PLCC'!L55,IF('I8 Demand Data'!$C$15="1 NCP",'E3 PLCC'!L42,'E3 PLCC'!L68))</f>
        <v>0</v>
      </c>
      <c r="N28" s="699">
        <f>IF('I8 Demand Data'!$C$15="4 NCP",'E3 PLCC'!M55,IF('I8 Demand Data'!$C$15="1 NCP",'E3 PLCC'!M42,'E3 PLCC'!M68))</f>
        <v>0</v>
      </c>
      <c r="O28" s="699">
        <f>IF('I8 Demand Data'!$C$15="4 NCP",'E3 PLCC'!N55,IF('I8 Demand Data'!$C$15="1 NCP",'E3 PLCC'!N42,'E3 PLCC'!N68))</f>
        <v>0</v>
      </c>
      <c r="P28" s="699">
        <f>IF('I8 Demand Data'!$C$15="4 NCP",'E3 PLCC'!O55,IF('I8 Demand Data'!$C$15="1 NCP",'E3 PLCC'!O42,'E3 PLCC'!O68))</f>
        <v>0</v>
      </c>
      <c r="Q28" s="699">
        <f>IF('I8 Demand Data'!$C$15="4 NCP",'E3 PLCC'!P55,IF('I8 Demand Data'!$C$15="1 NCP",'E3 PLCC'!P42,'E3 PLCC'!P68))</f>
        <v>0</v>
      </c>
      <c r="R28" s="699">
        <f>IF('I8 Demand Data'!$C$15="4 NCP",'E3 PLCC'!Q55,IF('I8 Demand Data'!$C$15="1 NCP",'E3 PLCC'!Q42,'E3 PLCC'!Q68))</f>
        <v>0</v>
      </c>
      <c r="S28" s="699">
        <f>IF('I8 Demand Data'!$C$15="4 NCP",'E3 PLCC'!R55,IF('I8 Demand Data'!$C$15="1 NCP",'E3 PLCC'!R42,'E3 PLCC'!R68))</f>
        <v>0</v>
      </c>
      <c r="T28" s="699">
        <f>IF('I8 Demand Data'!$C$15="4 NCP",'E3 PLCC'!S55,IF('I8 Demand Data'!$C$15="1 NCP",'E3 PLCC'!S42,'E3 PLCC'!S68))</f>
        <v>0</v>
      </c>
      <c r="U28" s="699">
        <f>IF('I8 Demand Data'!$C$15="4 NCP",'E3 PLCC'!T55,IF('I8 Demand Data'!$C$15="1 NCP",'E3 PLCC'!T42,'E3 PLCC'!T68))</f>
        <v>0</v>
      </c>
      <c r="V28" s="699">
        <f>IF('I8 Demand Data'!$C$15="4 NCP",'E3 PLCC'!U55,IF('I8 Demand Data'!$C$15="1 NCP",'E3 PLCC'!U42,'E3 PLCC'!U68))</f>
        <v>0</v>
      </c>
      <c r="W28" s="700">
        <f>IF('I8 Demand Data'!$C$15="4 NCP",'E3 PLCC'!V55,IF('I8 Demand Data'!$C$15="1 NCP",'E3 PLCC'!V42,'E3 PLCC'!V68))</f>
        <v>0</v>
      </c>
      <c r="X28" s="703"/>
    </row>
    <row r="29" spans="1:24" s="697" customFormat="1" x14ac:dyDescent="0.2">
      <c r="B29" s="697" t="s">
        <v>78</v>
      </c>
      <c r="C29" s="698">
        <f>SUM(D29:W29)</f>
        <v>78719.322590374461</v>
      </c>
      <c r="D29" s="699">
        <f>IF('I8 Demand Data'!$C$15="4 NCP",MIN('E3 PLCC'!C27*4,'E3 PLCC'!C49),IF('I8 Demand Data'!$C$15="1 NCP",MIN('E3 PLCC'!C27,'E3 PLCC'!C36),MIN('E3 PLCC'!C27*12,'E3 PLCC'!C62)))</f>
        <v>68993.600000000006</v>
      </c>
      <c r="E29" s="699">
        <f>IF('I8 Demand Data'!$C$15="4 NCP",MIN('E3 PLCC'!D27*4,'E3 PLCC'!D49),IF('I8 Demand Data'!$C$15="1 NCP",MIN('E3 PLCC'!D27,'E3 PLCC'!D36),MIN('E3 PLCC'!D27*12,'E3 PLCC'!D62)))</f>
        <v>6710.4</v>
      </c>
      <c r="F29" s="699">
        <f>IF('I8 Demand Data'!$C$15="4 NCP",MIN('E3 PLCC'!E27*4,'E3 PLCC'!E49),IF('I8 Demand Data'!$C$15="1 NCP",MIN('E3 PLCC'!E27,'E3 PLCC'!E36),MIN('E3 PLCC'!E27*12,'E3 PLCC'!E62)))</f>
        <v>800</v>
      </c>
      <c r="G29" s="699">
        <f>IF('I8 Demand Data'!$C$15="4 NCP",MIN('E3 PLCC'!F27*4,'E3 PLCC'!F49),IF('I8 Demand Data'!$C$15="1 NCP",MIN('E3 PLCC'!F27,'E3 PLCC'!F36),MIN('E3 PLCC'!F27*12,'E3 PLCC'!F62)))</f>
        <v>0</v>
      </c>
      <c r="H29" s="699">
        <f>IF('I8 Demand Data'!$C$15="4 NCP",MIN('E3 PLCC'!G27*4,'E3 PLCC'!G49),IF('I8 Demand Data'!$C$15="1 NCP",MIN('E3 PLCC'!G27,'E3 PLCC'!G36),MIN('E3 PLCC'!G27*12,'E3 PLCC'!G62)))</f>
        <v>0</v>
      </c>
      <c r="I29" s="699">
        <f>IF('I8 Demand Data'!$C$15="4 NCP",MIN('E3 PLCC'!H27*4,'E3 PLCC'!H49),IF('I8 Demand Data'!$C$15="1 NCP",MIN('E3 PLCC'!H27,'E3 PLCC'!H36),MIN('E3 PLCC'!H27*12,'E3 PLCC'!H62)))</f>
        <v>0</v>
      </c>
      <c r="J29" s="699">
        <f>IF('I8 Demand Data'!$C$15="4 NCP",MIN('E3 PLCC'!I27*4,'E3 PLCC'!I49),IF('I8 Demand Data'!$C$15="1 NCP",MIN('E3 PLCC'!I27,'E3 PLCC'!I36),MIN('E3 PLCC'!I27*12,'E3 PLCC'!I62)))</f>
        <v>1412.4889314634179</v>
      </c>
      <c r="K29" s="699">
        <f>IF('I8 Demand Data'!$C$15="4 NCP",MIN('E3 PLCC'!J27*4,'E3 PLCC'!J49),IF('I8 Demand Data'!$C$15="1 NCP",MIN('E3 PLCC'!J27,'E3 PLCC'!J36),MIN('E3 PLCC'!J27*12,'E3 PLCC'!J62)))</f>
        <v>340.43365891104702</v>
      </c>
      <c r="L29" s="699">
        <f>IF('I8 Demand Data'!$C$15="4 NCP",MIN('E3 PLCC'!K27*4,'E3 PLCC'!K49),IF('I8 Demand Data'!$C$15="1 NCP",MIN('E3 PLCC'!K27,'E3 PLCC'!K36),MIN('E3 PLCC'!K27*12,'E3 PLCC'!K62)))</f>
        <v>462.4</v>
      </c>
      <c r="M29" s="699">
        <f>IF('I8 Demand Data'!$C$15="4 NCP",MIN('E3 PLCC'!L27*4,'E3 PLCC'!L49),IF('I8 Demand Data'!$C$15="1 NCP",MIN('E3 PLCC'!L27,'E3 PLCC'!L36),MIN('E3 PLCC'!L27*12,'E3 PLCC'!L62)))</f>
        <v>0</v>
      </c>
      <c r="N29" s="699">
        <f>IF('I8 Demand Data'!$C$15="4 NCP",MIN('E3 PLCC'!M27*4,'E3 PLCC'!M49),IF('I8 Demand Data'!$C$15="1 NCP",MIN('E3 PLCC'!M27,'E3 PLCC'!M36),MIN('E3 PLCC'!M27*12,'E3 PLCC'!M62)))</f>
        <v>0</v>
      </c>
      <c r="O29" s="699">
        <f>IF('I8 Demand Data'!$C$15="4 NCP",MIN('E3 PLCC'!N27*4,'E3 PLCC'!N49),IF('I8 Demand Data'!$C$15="1 NCP",MIN('E3 PLCC'!N27,'E3 PLCC'!N36),MIN('E3 PLCC'!N27*12,'E3 PLCC'!N62)))</f>
        <v>0</v>
      </c>
      <c r="P29" s="699">
        <f>IF('I8 Demand Data'!$C$15="4 NCP",MIN('E3 PLCC'!O27*4,'E3 PLCC'!O49),IF('I8 Demand Data'!$C$15="1 NCP",MIN('E3 PLCC'!O27,'E3 PLCC'!O36),MIN('E3 PLCC'!O27*12,'E3 PLCC'!O62)))</f>
        <v>0</v>
      </c>
      <c r="Q29" s="699">
        <f>IF('I8 Demand Data'!$C$15="4 NCP",MIN('E3 PLCC'!P27*4,'E3 PLCC'!P49),IF('I8 Demand Data'!$C$15="1 NCP",MIN('E3 PLCC'!P27,'E3 PLCC'!P36),MIN('E3 PLCC'!P27*12,'E3 PLCC'!P62)))</f>
        <v>0</v>
      </c>
      <c r="R29" s="699">
        <f>IF('I8 Demand Data'!$C$15="4 NCP",MIN('E3 PLCC'!Q27*4,'E3 PLCC'!Q49),IF('I8 Demand Data'!$C$15="1 NCP",MIN('E3 PLCC'!Q27,'E3 PLCC'!Q36),MIN('E3 PLCC'!Q27*12,'E3 PLCC'!Q62)))</f>
        <v>0</v>
      </c>
      <c r="S29" s="699">
        <f>IF('I8 Demand Data'!$C$15="4 NCP",MIN('E3 PLCC'!R27*4,'E3 PLCC'!R49),IF('I8 Demand Data'!$C$15="1 NCP",MIN('E3 PLCC'!R27,'E3 PLCC'!R36),MIN('E3 PLCC'!R27*12,'E3 PLCC'!R62)))</f>
        <v>0</v>
      </c>
      <c r="T29" s="699">
        <f>IF('I8 Demand Data'!$C$15="4 NCP",MIN('E3 PLCC'!S27*4,'E3 PLCC'!S49),IF('I8 Demand Data'!$C$15="1 NCP",MIN('E3 PLCC'!S27,'E3 PLCC'!S36),MIN('E3 PLCC'!S27*12,'E3 PLCC'!S62)))</f>
        <v>0</v>
      </c>
      <c r="U29" s="699">
        <f>IF('I8 Demand Data'!$C$15="4 NCP",MIN('E3 PLCC'!T27*4,'E3 PLCC'!T49),IF('I8 Demand Data'!$C$15="1 NCP",MIN('E3 PLCC'!T27,'E3 PLCC'!T36),MIN('E3 PLCC'!T27*12,'E3 PLCC'!T62)))</f>
        <v>0</v>
      </c>
      <c r="V29" s="699">
        <f>IF('I8 Demand Data'!$C$15="4 NCP",MIN('E3 PLCC'!U27*4,'E3 PLCC'!U49),IF('I8 Demand Data'!$C$15="1 NCP",MIN('E3 PLCC'!U27,'E3 PLCC'!U36),MIN('E3 PLCC'!U27*12,'E3 PLCC'!U62)))</f>
        <v>0</v>
      </c>
      <c r="W29" s="700">
        <f>IF('I8 Demand Data'!$C$15="4 NCP",MIN('E3 PLCC'!V27*4,'E3 PLCC'!V49),IF('I8 Demand Data'!$C$15="1 NCP",MIN('E3 PLCC'!V27,'E3 PLCC'!V36),MIN('E3 PLCC'!V27*12,'E3 PLCC'!V62)))</f>
        <v>0</v>
      </c>
      <c r="X29" s="703"/>
    </row>
    <row r="30" spans="1:24" s="697" customFormat="1" x14ac:dyDescent="0.2">
      <c r="B30" s="697" t="s">
        <v>79</v>
      </c>
      <c r="C30" s="702">
        <f>SUM(D30:W30)</f>
        <v>179099.4818565367</v>
      </c>
      <c r="D30" s="703">
        <f>IF(ISERROR(D26/D28),0,D26/D28*D29)</f>
        <v>158453.5696833728</v>
      </c>
      <c r="E30" s="703">
        <f t="shared" ref="E30:W30" si="6">IF(ISERROR(E26/E28),0,E26/E28*E29)</f>
        <v>14062.903839065653</v>
      </c>
      <c r="F30" s="703">
        <f t="shared" si="6"/>
        <v>1641.8284029237234</v>
      </c>
      <c r="G30" s="703">
        <f t="shared" si="6"/>
        <v>0</v>
      </c>
      <c r="H30" s="703">
        <f t="shared" si="6"/>
        <v>0</v>
      </c>
      <c r="I30" s="703">
        <f t="shared" si="6"/>
        <v>0</v>
      </c>
      <c r="J30" s="703">
        <f t="shared" si="6"/>
        <v>0</v>
      </c>
      <c r="K30" s="703">
        <f t="shared" si="6"/>
        <v>0</v>
      </c>
      <c r="L30" s="703">
        <f t="shared" si="6"/>
        <v>4941.1799311745408</v>
      </c>
      <c r="M30" s="703">
        <f t="shared" si="6"/>
        <v>0</v>
      </c>
      <c r="N30" s="703">
        <f t="shared" si="6"/>
        <v>0</v>
      </c>
      <c r="O30" s="703">
        <f t="shared" si="6"/>
        <v>0</v>
      </c>
      <c r="P30" s="703">
        <f t="shared" si="6"/>
        <v>0</v>
      </c>
      <c r="Q30" s="703">
        <f t="shared" si="6"/>
        <v>0</v>
      </c>
      <c r="R30" s="703">
        <f t="shared" si="6"/>
        <v>0</v>
      </c>
      <c r="S30" s="703">
        <f t="shared" si="6"/>
        <v>0</v>
      </c>
      <c r="T30" s="703">
        <f t="shared" si="6"/>
        <v>0</v>
      </c>
      <c r="U30" s="703">
        <f t="shared" si="6"/>
        <v>0</v>
      </c>
      <c r="V30" s="703">
        <f t="shared" si="6"/>
        <v>0</v>
      </c>
      <c r="W30" s="704">
        <f t="shared" si="6"/>
        <v>0</v>
      </c>
      <c r="X30" s="703"/>
    </row>
    <row r="31" spans="1:24" s="581" customFormat="1" x14ac:dyDescent="0.2">
      <c r="A31" s="578"/>
      <c r="B31" s="697"/>
      <c r="C31" s="695"/>
      <c r="D31" s="694"/>
      <c r="E31" s="694"/>
      <c r="F31" s="694"/>
      <c r="G31" s="694"/>
      <c r="H31" s="694"/>
      <c r="I31" s="694"/>
      <c r="J31" s="694"/>
      <c r="K31" s="694"/>
      <c r="L31" s="694"/>
      <c r="M31" s="694"/>
      <c r="N31" s="694"/>
      <c r="O31" s="694"/>
      <c r="P31" s="694"/>
      <c r="Q31" s="694"/>
      <c r="R31" s="694"/>
      <c r="S31" s="694"/>
      <c r="T31" s="694"/>
      <c r="U31" s="694"/>
      <c r="V31" s="694"/>
      <c r="W31" s="582"/>
      <c r="X31" s="694"/>
    </row>
    <row r="32" spans="1:24" s="581" customFormat="1" x14ac:dyDescent="0.2">
      <c r="B32" s="697" t="s">
        <v>349</v>
      </c>
      <c r="C32" s="695">
        <f>SUM(D32:W32)</f>
        <v>31634948.999999996</v>
      </c>
      <c r="D32" s="694">
        <f>SUM('O4 Summary by Class &amp; Accounts'!E60:E73)+SUM('O4 Summary by Class &amp; Accounts'!E74:E76)+SUM('O4 Summary by Class &amp; Accounts'!E77) +SUM('O4 Summary by Class &amp; Accounts'!E79:E80)</f>
        <v>19571767.151702989</v>
      </c>
      <c r="E32" s="694">
        <f>SUM('O4 Summary by Class &amp; Accounts'!F60:F73)+SUM('O4 Summary by Class &amp; Accounts'!F74:F76)+SUM('O4 Summary by Class &amp; Accounts'!F77) +SUM('O4 Summary by Class &amp; Accounts'!F79:F80)</f>
        <v>4501961.8561408967</v>
      </c>
      <c r="F32" s="694">
        <f>SUM('O4 Summary by Class &amp; Accounts'!G60:G73)+SUM('O4 Summary by Class &amp; Accounts'!G74:G76)+SUM('O4 Summary by Class &amp; Accounts'!G77) +SUM('O4 Summary by Class &amp; Accounts'!G79:G80)</f>
        <v>7001195.4121987056</v>
      </c>
      <c r="G32" s="694">
        <f>SUM('O4 Summary by Class &amp; Accounts'!H60:H73)+SUM('O4 Summary by Class &amp; Accounts'!H74:H76)+SUM('O4 Summary by Class &amp; Accounts'!H77) +SUM('O4 Summary by Class &amp; Accounts'!H79:H80)</f>
        <v>0</v>
      </c>
      <c r="H32" s="694">
        <f>SUM('O4 Summary by Class &amp; Accounts'!I60:I73)+SUM('O4 Summary by Class &amp; Accounts'!I74:I76)+SUM('O4 Summary by Class &amp; Accounts'!I77) +SUM('O4 Summary by Class &amp; Accounts'!I79:I80)</f>
        <v>0</v>
      </c>
      <c r="I32" s="694">
        <f>SUM('O4 Summary by Class &amp; Accounts'!J60:J73)+SUM('O4 Summary by Class &amp; Accounts'!J74:J76)+SUM('O4 Summary by Class &amp; Accounts'!J77) +SUM('O4 Summary by Class &amp; Accounts'!J79:J80)</f>
        <v>0</v>
      </c>
      <c r="J32" s="694">
        <f>SUM('O4 Summary by Class &amp; Accounts'!K60:K73)+SUM('O4 Summary by Class &amp; Accounts'!K74:K76)+SUM('O4 Summary by Class &amp; Accounts'!K77) +SUM('O4 Summary by Class &amp; Accounts'!K79:K80)</f>
        <v>458241.69339938345</v>
      </c>
      <c r="K32" s="694">
        <f>SUM('O4 Summary by Class &amp; Accounts'!L60:L73)+SUM('O4 Summary by Class &amp; Accounts'!L74:L76)+SUM('O4 Summary by Class &amp; Accounts'!L77) +SUM('O4 Summary by Class &amp; Accounts'!L79:L80)</f>
        <v>55329.984045665151</v>
      </c>
      <c r="L32" s="694">
        <f>SUM('O4 Summary by Class &amp; Accounts'!M60:M73)+SUM('O4 Summary by Class &amp; Accounts'!M74:M76)+SUM('O4 Summary by Class &amp; Accounts'!M77) +SUM('O4 Summary by Class &amp; Accounts'!M79:M80)</f>
        <v>46452.902512358378</v>
      </c>
      <c r="M32" s="694">
        <f>SUM('O4 Summary by Class &amp; Accounts'!N60:N73)+SUM('O4 Summary by Class &amp; Accounts'!N74:N76)+SUM('O4 Summary by Class &amp; Accounts'!N77) +SUM('O4 Summary by Class &amp; Accounts'!N79:N80)</f>
        <v>0</v>
      </c>
      <c r="N32" s="694">
        <f>SUM('O4 Summary by Class &amp; Accounts'!O60:O73)+SUM('O4 Summary by Class &amp; Accounts'!O74:O76)+SUM('O4 Summary by Class &amp; Accounts'!O77) +SUM('O4 Summary by Class &amp; Accounts'!O79:O80)</f>
        <v>0</v>
      </c>
      <c r="O32" s="694">
        <f>SUM('O4 Summary by Class &amp; Accounts'!P60:P73)+SUM('O4 Summary by Class &amp; Accounts'!P74:P76)+SUM('O4 Summary by Class &amp; Accounts'!P77) +SUM('O4 Summary by Class &amp; Accounts'!P79:P80)</f>
        <v>0</v>
      </c>
      <c r="P32" s="694">
        <f>SUM('O4 Summary by Class &amp; Accounts'!Q60:Q73)+SUM('O4 Summary by Class &amp; Accounts'!Q74:Q76)+SUM('O4 Summary by Class &amp; Accounts'!Q77) +SUM('O4 Summary by Class &amp; Accounts'!Q79:Q80)</f>
        <v>0</v>
      </c>
      <c r="Q32" s="694">
        <f>SUM('O4 Summary by Class &amp; Accounts'!R60:R73)+SUM('O4 Summary by Class &amp; Accounts'!R74:R76)+SUM('O4 Summary by Class &amp; Accounts'!R77) +SUM('O4 Summary by Class &amp; Accounts'!R79:R80)</f>
        <v>0</v>
      </c>
      <c r="R32" s="694">
        <f>SUM('O4 Summary by Class &amp; Accounts'!S60:S73)+SUM('O4 Summary by Class &amp; Accounts'!S74:S76)+SUM('O4 Summary by Class &amp; Accounts'!S77) +SUM('O4 Summary by Class &amp; Accounts'!S79:S80)</f>
        <v>0</v>
      </c>
      <c r="S32" s="694">
        <f>SUM('O4 Summary by Class &amp; Accounts'!T60:T73)+SUM('O4 Summary by Class &amp; Accounts'!T74:T76)+SUM('O4 Summary by Class &amp; Accounts'!T77) +SUM('O4 Summary by Class &amp; Accounts'!T79:T80)</f>
        <v>0</v>
      </c>
      <c r="T32" s="694">
        <f>SUM('O4 Summary by Class &amp; Accounts'!U60:U73)+SUM('O4 Summary by Class &amp; Accounts'!U74:U76)+SUM('O4 Summary by Class &amp; Accounts'!U77) +SUM('O4 Summary by Class &amp; Accounts'!U79:U80)</f>
        <v>0</v>
      </c>
      <c r="U32" s="694">
        <f>SUM('O4 Summary by Class &amp; Accounts'!V60:V73)+SUM('O4 Summary by Class &amp; Accounts'!V74:V76)+SUM('O4 Summary by Class &amp; Accounts'!V77) +SUM('O4 Summary by Class &amp; Accounts'!V79:V80)</f>
        <v>0</v>
      </c>
      <c r="V32" s="694">
        <f>SUM('O4 Summary by Class &amp; Accounts'!W60:W73)+SUM('O4 Summary by Class &amp; Accounts'!W74:W76)+SUM('O4 Summary by Class &amp; Accounts'!W77) +SUM('O4 Summary by Class &amp; Accounts'!W79:W80)</f>
        <v>0</v>
      </c>
      <c r="W32" s="582">
        <f>SUM('O4 Summary by Class &amp; Accounts'!X60:X73)+SUM('O4 Summary by Class &amp; Accounts'!X74:X76)+SUM('O4 Summary by Class &amp; Accounts'!X77) +SUM('O4 Summary by Class &amp; Accounts'!X79:X80)</f>
        <v>0</v>
      </c>
      <c r="X32" s="694"/>
    </row>
    <row r="33" spans="1:31" s="581" customFormat="1" x14ac:dyDescent="0.2">
      <c r="B33" s="697" t="s">
        <v>350</v>
      </c>
      <c r="C33" s="695">
        <f>SUM(D33:W33)</f>
        <v>-19892824.480000004</v>
      </c>
      <c r="D33" s="694">
        <f>'O7 Amortization'!AW80+'O7 Amortization'!AW151+'O7 Amortization'!AW222+'O7 Amortization'!AW293</f>
        <v>-12307202.667286018</v>
      </c>
      <c r="E33" s="694">
        <f>'O7 Amortization'!AX80+'O7 Amortization'!AX151+'O7 Amortization'!AX222+'O7 Amortization'!AX293</f>
        <v>-2830942.9871331826</v>
      </c>
      <c r="F33" s="694">
        <f>'O7 Amortization'!AY80+'O7 Amortization'!AY151+'O7 Amortization'!AY222+'O7 Amortization'!AY293</f>
        <v>-4402521.7643009359</v>
      </c>
      <c r="G33" s="694">
        <f>'O7 Amortization'!AZ80+'O7 Amortization'!AZ151+'O7 Amortization'!AZ222+'O7 Amortization'!AZ293</f>
        <v>0</v>
      </c>
      <c r="H33" s="694">
        <f>'O7 Amortization'!BA80+'O7 Amortization'!BA151+'O7 Amortization'!BA222+'O7 Amortization'!BA293</f>
        <v>0</v>
      </c>
      <c r="I33" s="694">
        <f>'O7 Amortization'!BB80+'O7 Amortization'!BB151+'O7 Amortization'!BB222+'O7 Amortization'!BB293</f>
        <v>0</v>
      </c>
      <c r="J33" s="694">
        <f>'O7 Amortization'!BC80+'O7 Amortization'!BC151+'O7 Amortization'!BC222+'O7 Amortization'!BC293</f>
        <v>-288153.50946865475</v>
      </c>
      <c r="K33" s="694">
        <f>'O7 Amortization'!BD80+'O7 Amortization'!BD151+'O7 Amortization'!BD222+'O7 Amortization'!BD293</f>
        <v>-34792.838170898169</v>
      </c>
      <c r="L33" s="694">
        <f>'O7 Amortization'!BE80+'O7 Amortization'!BE151+'O7 Amortization'!BE222+'O7 Amortization'!BE293</f>
        <v>-29210.71364031269</v>
      </c>
      <c r="M33" s="694">
        <f>'O7 Amortization'!BF80+'O7 Amortization'!BF151+'O7 Amortization'!BF222+'O7 Amortization'!BF293</f>
        <v>0</v>
      </c>
      <c r="N33" s="694">
        <f>'O7 Amortization'!BG80+'O7 Amortization'!BG151+'O7 Amortization'!BG222+'O7 Amortization'!BG293</f>
        <v>0</v>
      </c>
      <c r="O33" s="694">
        <f>'O7 Amortization'!BH80+'O7 Amortization'!BH151+'O7 Amortization'!BH222+'O7 Amortization'!BH293</f>
        <v>0</v>
      </c>
      <c r="P33" s="694">
        <f>'O7 Amortization'!BI80+'O7 Amortization'!BI151+'O7 Amortization'!BI222+'O7 Amortization'!BI293</f>
        <v>0</v>
      </c>
      <c r="Q33" s="694">
        <f>'O7 Amortization'!BJ80+'O7 Amortization'!BJ151+'O7 Amortization'!BJ222+'O7 Amortization'!BJ293</f>
        <v>0</v>
      </c>
      <c r="R33" s="694">
        <f>'O7 Amortization'!BK80+'O7 Amortization'!BK151+'O7 Amortization'!BK222+'O7 Amortization'!BK293</f>
        <v>0</v>
      </c>
      <c r="S33" s="694">
        <f>'O7 Amortization'!BL80+'O7 Amortization'!BL151+'O7 Amortization'!BL222+'O7 Amortization'!BL293</f>
        <v>0</v>
      </c>
      <c r="T33" s="694">
        <f>'O7 Amortization'!BM80+'O7 Amortization'!BM151+'O7 Amortization'!BM222+'O7 Amortization'!BM293</f>
        <v>0</v>
      </c>
      <c r="U33" s="694">
        <f>'O7 Amortization'!BN80+'O7 Amortization'!BN151+'O7 Amortization'!BN222+'O7 Amortization'!BN293</f>
        <v>0</v>
      </c>
      <c r="V33" s="694">
        <f>'O7 Amortization'!BO80+'O7 Amortization'!BO151+'O7 Amortization'!BO222+'O7 Amortization'!BO293</f>
        <v>0</v>
      </c>
      <c r="W33" s="582">
        <f>'O7 Amortization'!BP80+'O7 Amortization'!BP151+'O7 Amortization'!BP222+'O7 Amortization'!BP293</f>
        <v>0</v>
      </c>
      <c r="X33" s="694"/>
    </row>
    <row r="34" spans="1:31" s="581" customFormat="1" x14ac:dyDescent="0.2">
      <c r="B34" s="697" t="s">
        <v>351</v>
      </c>
      <c r="C34" s="695">
        <f>SUM(D34:W34)</f>
        <v>11742124.519999996</v>
      </c>
      <c r="D34" s="694">
        <f t="shared" ref="D34:W34" si="7">D32+D33</f>
        <v>7264564.484416971</v>
      </c>
      <c r="E34" s="694">
        <f t="shared" si="7"/>
        <v>1671018.8690077141</v>
      </c>
      <c r="F34" s="694">
        <f t="shared" si="7"/>
        <v>2598673.6478977697</v>
      </c>
      <c r="G34" s="694">
        <f t="shared" si="7"/>
        <v>0</v>
      </c>
      <c r="H34" s="694">
        <f t="shared" si="7"/>
        <v>0</v>
      </c>
      <c r="I34" s="694">
        <f t="shared" si="7"/>
        <v>0</v>
      </c>
      <c r="J34" s="694">
        <f t="shared" si="7"/>
        <v>170088.1839307287</v>
      </c>
      <c r="K34" s="694">
        <f t="shared" si="7"/>
        <v>20537.145874766982</v>
      </c>
      <c r="L34" s="694">
        <f t="shared" si="7"/>
        <v>17242.188872045688</v>
      </c>
      <c r="M34" s="694">
        <f t="shared" si="7"/>
        <v>0</v>
      </c>
      <c r="N34" s="694">
        <f t="shared" si="7"/>
        <v>0</v>
      </c>
      <c r="O34" s="694">
        <f t="shared" si="7"/>
        <v>0</v>
      </c>
      <c r="P34" s="694">
        <f t="shared" si="7"/>
        <v>0</v>
      </c>
      <c r="Q34" s="694">
        <f t="shared" si="7"/>
        <v>0</v>
      </c>
      <c r="R34" s="694">
        <f t="shared" si="7"/>
        <v>0</v>
      </c>
      <c r="S34" s="694">
        <f t="shared" si="7"/>
        <v>0</v>
      </c>
      <c r="T34" s="694">
        <f t="shared" si="7"/>
        <v>0</v>
      </c>
      <c r="U34" s="694">
        <f t="shared" si="7"/>
        <v>0</v>
      </c>
      <c r="V34" s="694">
        <f t="shared" si="7"/>
        <v>0</v>
      </c>
      <c r="W34" s="582">
        <f t="shared" si="7"/>
        <v>0</v>
      </c>
      <c r="X34" s="694"/>
    </row>
    <row r="35" spans="1:31" s="581" customFormat="1" x14ac:dyDescent="0.2">
      <c r="B35" s="697"/>
      <c r="C35" s="695"/>
      <c r="D35" s="694"/>
      <c r="E35" s="694"/>
      <c r="F35" s="694"/>
      <c r="G35" s="694"/>
      <c r="H35" s="694"/>
      <c r="I35" s="694"/>
      <c r="J35" s="694"/>
      <c r="K35" s="694"/>
      <c r="L35" s="694"/>
      <c r="M35" s="694"/>
      <c r="N35" s="694"/>
      <c r="O35" s="694"/>
      <c r="P35" s="694"/>
      <c r="Q35" s="694"/>
      <c r="R35" s="694"/>
      <c r="S35" s="694"/>
      <c r="T35" s="694"/>
      <c r="U35" s="694"/>
      <c r="V35" s="694"/>
      <c r="W35" s="582"/>
      <c r="X35" s="694"/>
    </row>
    <row r="36" spans="1:31" s="581" customFormat="1" x14ac:dyDescent="0.2">
      <c r="B36" s="697" t="s">
        <v>352</v>
      </c>
      <c r="C36" s="695">
        <f>SUM(D36:W36)</f>
        <v>563093.15999999992</v>
      </c>
      <c r="D36" s="694">
        <f>'O7 Amortization'!AW367+'O7 Amortization'!AW439+'O7 Amortization'!AW512+'O7 Amortization'!AW585</f>
        <v>348371.92916722054</v>
      </c>
      <c r="E36" s="694">
        <f>'O7 Amortization'!AX367+'O7 Amortization'!AX439+'O7 Amortization'!AX512+'O7 Amortization'!AX585</f>
        <v>80133.649900110249</v>
      </c>
      <c r="F36" s="694">
        <f>'O7 Amortization'!AY367+'O7 Amortization'!AY439+'O7 Amortization'!AY512+'O7 Amortization'!AY585</f>
        <v>124619.3015336447</v>
      </c>
      <c r="G36" s="694">
        <f>'O7 Amortization'!AZ367+'O7 Amortization'!AZ439+'O7 Amortization'!AZ512+'O7 Amortization'!AZ585</f>
        <v>0</v>
      </c>
      <c r="H36" s="694">
        <f>'O7 Amortization'!BA367+'O7 Amortization'!BA439+'O7 Amortization'!BA512+'O7 Amortization'!BA585</f>
        <v>0</v>
      </c>
      <c r="I36" s="694">
        <f>'O7 Amortization'!BB367+'O7 Amortization'!BB439+'O7 Amortization'!BB512+'O7 Amortization'!BB585</f>
        <v>0</v>
      </c>
      <c r="J36" s="694">
        <f>'O7 Amortization'!BC367+'O7 Amortization'!BC439+'O7 Amortization'!BC512+'O7 Amortization'!BC585</f>
        <v>8156.5727569217806</v>
      </c>
      <c r="K36" s="694">
        <f>'O7 Amortization'!BD367+'O7 Amortization'!BD439+'O7 Amortization'!BD512+'O7 Amortization'!BD585</f>
        <v>984.85809346565316</v>
      </c>
      <c r="L36" s="694">
        <f>'O7 Amortization'!BE367+'O7 Amortization'!BE439+'O7 Amortization'!BE512+'O7 Amortization'!BE585</f>
        <v>826.84854863700957</v>
      </c>
      <c r="M36" s="694">
        <f>'O7 Amortization'!BF367+'O7 Amortization'!BF439+'O7 Amortization'!BF512+'O7 Amortization'!BF585</f>
        <v>0</v>
      </c>
      <c r="N36" s="694">
        <f>'O7 Amortization'!BG367+'O7 Amortization'!BG439+'O7 Amortization'!BG512+'O7 Amortization'!BG585</f>
        <v>0</v>
      </c>
      <c r="O36" s="694">
        <f>'O7 Amortization'!BH367+'O7 Amortization'!BH439+'O7 Amortization'!BH512+'O7 Amortization'!BH585</f>
        <v>0</v>
      </c>
      <c r="P36" s="694">
        <f>'O7 Amortization'!BI367+'O7 Amortization'!BI439+'O7 Amortization'!BI512+'O7 Amortization'!BI585</f>
        <v>0</v>
      </c>
      <c r="Q36" s="694">
        <f>'O7 Amortization'!BJ367+'O7 Amortization'!BJ439+'O7 Amortization'!BJ512+'O7 Amortization'!BJ585</f>
        <v>0</v>
      </c>
      <c r="R36" s="694">
        <f>'O7 Amortization'!BK367+'O7 Amortization'!BK439+'O7 Amortization'!BK512+'O7 Amortization'!BK585</f>
        <v>0</v>
      </c>
      <c r="S36" s="694">
        <f>'O7 Amortization'!BL367+'O7 Amortization'!BL439+'O7 Amortization'!BL512+'O7 Amortization'!BL585</f>
        <v>0</v>
      </c>
      <c r="T36" s="694">
        <f>'O7 Amortization'!BM367+'O7 Amortization'!BM439+'O7 Amortization'!BM512+'O7 Amortization'!BM585</f>
        <v>0</v>
      </c>
      <c r="U36" s="694">
        <f>'O7 Amortization'!BN367+'O7 Amortization'!BN439+'O7 Amortization'!BN512+'O7 Amortization'!BN585</f>
        <v>0</v>
      </c>
      <c r="V36" s="694">
        <f>'O7 Amortization'!BO367+'O7 Amortization'!BO439+'O7 Amortization'!BO512+'O7 Amortization'!BO585</f>
        <v>0</v>
      </c>
      <c r="W36" s="582">
        <f>'O7 Amortization'!BP367+'O7 Amortization'!BP439+'O7 Amortization'!BP512+'O7 Amortization'!BP585</f>
        <v>0</v>
      </c>
      <c r="X36" s="694"/>
    </row>
    <row r="37" spans="1:31" s="581" customFormat="1" x14ac:dyDescent="0.2">
      <c r="B37" s="697"/>
      <c r="C37" s="695"/>
      <c r="D37" s="694"/>
      <c r="E37" s="694"/>
      <c r="F37" s="694"/>
      <c r="G37" s="694"/>
      <c r="H37" s="694"/>
      <c r="I37" s="694"/>
      <c r="J37" s="694"/>
      <c r="K37" s="694"/>
      <c r="L37" s="694"/>
      <c r="M37" s="694"/>
      <c r="N37" s="694"/>
      <c r="O37" s="694"/>
      <c r="P37" s="694"/>
      <c r="Q37" s="694"/>
      <c r="R37" s="694"/>
      <c r="S37" s="694"/>
      <c r="T37" s="694"/>
      <c r="U37" s="694"/>
      <c r="V37" s="694"/>
      <c r="W37" s="582"/>
      <c r="X37" s="694"/>
    </row>
    <row r="38" spans="1:31" s="581" customFormat="1" x14ac:dyDescent="0.2">
      <c r="B38" s="808" t="s">
        <v>1201</v>
      </c>
      <c r="C38" s="816">
        <f>SUM(D38:W38)</f>
        <v>84834161.396225825</v>
      </c>
      <c r="D38" s="834">
        <f>IF(ISERROR('O6 Source Data for E2'!D102), "-", 'O6 Source Data for E2'!D102)</f>
        <v>52695866.943374887</v>
      </c>
      <c r="E38" s="834">
        <f>IF(ISERROR('O6 Source Data for E2'!E102), "-", 'O6 Source Data for E2'!E102)</f>
        <v>12014314.169579266</v>
      </c>
      <c r="F38" s="834">
        <f>IF(ISERROR('O6 Source Data for E2'!F102), "-", 'O6 Source Data for E2'!F102)</f>
        <v>18671653.702615913</v>
      </c>
      <c r="G38" s="834">
        <f>IF(ISERROR('O6 Source Data for E2'!G102), "-", 'O6 Source Data for E2'!G102)</f>
        <v>0</v>
      </c>
      <c r="H38" s="834">
        <f>IF(ISERROR('O6 Source Data for E2'!H102), "-", 'O6 Source Data for E2'!H102)</f>
        <v>0</v>
      </c>
      <c r="I38" s="834">
        <f>IF(ISERROR('O6 Source Data for E2'!I102), "-", 'O6 Source Data for E2'!I102)</f>
        <v>0</v>
      </c>
      <c r="J38" s="834">
        <f>IF(ISERROR('O6 Source Data for E2'!J102), "-", 'O6 Source Data for E2'!J102)</f>
        <v>1186412.4050031421</v>
      </c>
      <c r="K38" s="834">
        <f>IF(ISERROR('O6 Source Data for E2'!K102), "-", 'O6 Source Data for E2'!K102)</f>
        <v>144526.42524988813</v>
      </c>
      <c r="L38" s="834">
        <f>IF(ISERROR('O6 Source Data for E2'!L102), "-", 'O6 Source Data for E2'!L102)</f>
        <v>121387.75040272478</v>
      </c>
      <c r="M38" s="834">
        <f>IF(ISERROR('O6 Source Data for E2'!M102), "-", 'O6 Source Data for E2'!M102)</f>
        <v>0</v>
      </c>
      <c r="N38" s="834">
        <f>IF(ISERROR('O6 Source Data for E2'!N102), "-", 'O6 Source Data for E2'!N102)</f>
        <v>0</v>
      </c>
      <c r="O38" s="834">
        <f>IF(ISERROR('O6 Source Data for E2'!O102), "-", 'O6 Source Data for E2'!O102)</f>
        <v>0</v>
      </c>
      <c r="P38" s="834">
        <f>IF(ISERROR('O6 Source Data for E2'!P102), "-", 'O6 Source Data for E2'!P102)</f>
        <v>0</v>
      </c>
      <c r="Q38" s="834">
        <f>IF(ISERROR('O6 Source Data for E2'!Q102), "-", 'O6 Source Data for E2'!Q102)</f>
        <v>0</v>
      </c>
      <c r="R38" s="834">
        <f>IF(ISERROR('O6 Source Data for E2'!R102), "-", 'O6 Source Data for E2'!R102)</f>
        <v>0</v>
      </c>
      <c r="S38" s="834">
        <f>IF(ISERROR('O6 Source Data for E2'!S102), "-", 'O6 Source Data for E2'!S102)</f>
        <v>0</v>
      </c>
      <c r="T38" s="834">
        <f>IF(ISERROR('O6 Source Data for E2'!T102), "-", 'O6 Source Data for E2'!T102)</f>
        <v>0</v>
      </c>
      <c r="U38" s="834">
        <f>IF(ISERROR('O6 Source Data for E2'!U102), "-", 'O6 Source Data for E2'!U102)</f>
        <v>0</v>
      </c>
      <c r="V38" s="834">
        <f>IF(ISERROR('O6 Source Data for E2'!V102), "-", 'O6 Source Data for E2'!V102)</f>
        <v>0</v>
      </c>
      <c r="W38" s="835">
        <f>IF(ISERROR('O6 Source Data for E2'!W102), "-", 'O6 Source Data for E2'!W102)</f>
        <v>0</v>
      </c>
      <c r="X38" s="694"/>
      <c r="Y38" s="694"/>
      <c r="Z38" s="694"/>
      <c r="AA38" s="694"/>
      <c r="AB38" s="694"/>
      <c r="AC38" s="694"/>
      <c r="AD38" s="694"/>
      <c r="AE38" s="694"/>
    </row>
    <row r="39" spans="1:31" s="581" customFormat="1" x14ac:dyDescent="0.2">
      <c r="B39" s="697"/>
      <c r="C39" s="695"/>
      <c r="D39" s="694"/>
      <c r="E39" s="694"/>
      <c r="F39" s="694"/>
      <c r="G39" s="694"/>
      <c r="H39" s="694"/>
      <c r="I39" s="694"/>
      <c r="J39" s="694"/>
      <c r="K39" s="694"/>
      <c r="L39" s="694"/>
      <c r="M39" s="694"/>
      <c r="N39" s="694"/>
      <c r="O39" s="694"/>
      <c r="P39" s="694"/>
      <c r="Q39" s="694"/>
      <c r="R39" s="694"/>
      <c r="S39" s="694"/>
      <c r="T39" s="694"/>
      <c r="U39" s="694"/>
      <c r="V39" s="694"/>
      <c r="W39" s="582"/>
      <c r="X39" s="694"/>
    </row>
    <row r="40" spans="1:31" s="581" customFormat="1" x14ac:dyDescent="0.2">
      <c r="B40" s="808" t="s">
        <v>358</v>
      </c>
      <c r="C40" s="816">
        <f>SUM(D40:W40)</f>
        <v>5394311.0300000012</v>
      </c>
      <c r="D40" s="817">
        <f>SUM('O4 Summary by Class &amp; Accounts'!E174:E199) + 'O4 Summary by Class &amp; Accounts'!E208+ SUM('O4 Summary by Class &amp; Accounts'!E210:E213)</f>
        <v>3659758.3498800546</v>
      </c>
      <c r="E40" s="817">
        <f>SUM('O4 Summary by Class &amp; Accounts'!F174:F199) + 'O4 Summary by Class &amp; Accounts'!F208+ SUM('O4 Summary by Class &amp; Accounts'!F210:F213)</f>
        <v>705416.35794526676</v>
      </c>
      <c r="F40" s="817">
        <f>SUM('O4 Summary by Class &amp; Accounts'!G174:G199) + 'O4 Summary by Class &amp; Accounts'!G208+ SUM('O4 Summary by Class &amp; Accounts'!G210:G213)</f>
        <v>919619.9837822821</v>
      </c>
      <c r="G40" s="817">
        <f>SUM('O4 Summary by Class &amp; Accounts'!H174:H199) + 'O4 Summary by Class &amp; Accounts'!H208+ SUM('O4 Summary by Class &amp; Accounts'!H210:H213)</f>
        <v>0</v>
      </c>
      <c r="H40" s="817">
        <f>SUM('O4 Summary by Class &amp; Accounts'!I174:I199) + 'O4 Summary by Class &amp; Accounts'!I208+ SUM('O4 Summary by Class &amp; Accounts'!I210:I213)</f>
        <v>0</v>
      </c>
      <c r="I40" s="817">
        <f>SUM('O4 Summary by Class &amp; Accounts'!J174:J199) + 'O4 Summary by Class &amp; Accounts'!J208+ SUM('O4 Summary by Class &amp; Accounts'!J210:J213)</f>
        <v>0</v>
      </c>
      <c r="J40" s="817">
        <f>SUM('O4 Summary by Class &amp; Accounts'!K174:K199) + 'O4 Summary by Class &amp; Accounts'!K208+ SUM('O4 Summary by Class &amp; Accounts'!K210:K213)</f>
        <v>89137.39492298913</v>
      </c>
      <c r="K40" s="817">
        <f>SUM('O4 Summary by Class &amp; Accounts'!L174:L199) + 'O4 Summary by Class &amp; Accounts'!L208+ SUM('O4 Summary by Class &amp; Accounts'!L210:L213)</f>
        <v>10638.405861090148</v>
      </c>
      <c r="L40" s="817">
        <f>SUM('O4 Summary by Class &amp; Accounts'!M174:M199) + 'O4 Summary by Class &amp; Accounts'!M208+ SUM('O4 Summary by Class &amp; Accounts'!M210:M213)</f>
        <v>9740.5376083180308</v>
      </c>
      <c r="M40" s="817">
        <f>SUM('O4 Summary by Class &amp; Accounts'!N174:N199) + 'O4 Summary by Class &amp; Accounts'!N208+ SUM('O4 Summary by Class &amp; Accounts'!N210:N213)</f>
        <v>0</v>
      </c>
      <c r="N40" s="817">
        <f>SUM('O4 Summary by Class &amp; Accounts'!O174:O199) + 'O4 Summary by Class &amp; Accounts'!O208+ SUM('O4 Summary by Class &amp; Accounts'!O210:O213)</f>
        <v>0</v>
      </c>
      <c r="O40" s="817">
        <f>SUM('O4 Summary by Class &amp; Accounts'!P174:P199) + 'O4 Summary by Class &amp; Accounts'!P208+ SUM('O4 Summary by Class &amp; Accounts'!P210:P213)</f>
        <v>0</v>
      </c>
      <c r="P40" s="817">
        <f>SUM('O4 Summary by Class &amp; Accounts'!Q174:Q199) + 'O4 Summary by Class &amp; Accounts'!Q208+ SUM('O4 Summary by Class &amp; Accounts'!Q210:Q213)</f>
        <v>0</v>
      </c>
      <c r="Q40" s="817">
        <f>SUM('O4 Summary by Class &amp; Accounts'!R174:R199) + 'O4 Summary by Class &amp; Accounts'!R208+ SUM('O4 Summary by Class &amp; Accounts'!R210:R213)</f>
        <v>0</v>
      </c>
      <c r="R40" s="817">
        <f>SUM('O4 Summary by Class &amp; Accounts'!S174:S199) + 'O4 Summary by Class &amp; Accounts'!S208+ SUM('O4 Summary by Class &amp; Accounts'!S210:S213)</f>
        <v>0</v>
      </c>
      <c r="S40" s="817">
        <f>SUM('O4 Summary by Class &amp; Accounts'!T174:T199) + 'O4 Summary by Class &amp; Accounts'!T208+ SUM('O4 Summary by Class &amp; Accounts'!T210:T213)</f>
        <v>0</v>
      </c>
      <c r="T40" s="817">
        <f>SUM('O4 Summary by Class &amp; Accounts'!U174:U199) + 'O4 Summary by Class &amp; Accounts'!U208+ SUM('O4 Summary by Class &amp; Accounts'!U210:U213)</f>
        <v>0</v>
      </c>
      <c r="U40" s="817">
        <f>SUM('O4 Summary by Class &amp; Accounts'!V174:V199) + 'O4 Summary by Class &amp; Accounts'!V208+ SUM('O4 Summary by Class &amp; Accounts'!V210:V213)</f>
        <v>0</v>
      </c>
      <c r="V40" s="817">
        <f>SUM('O4 Summary by Class &amp; Accounts'!W174:W199) + 'O4 Summary by Class &amp; Accounts'!W208+ SUM('O4 Summary by Class &amp; Accounts'!W210:W213)</f>
        <v>0</v>
      </c>
      <c r="W40" s="818">
        <f>SUM('O4 Summary by Class &amp; Accounts'!X174:X199) + 'O4 Summary by Class &amp; Accounts'!X208+ SUM('O4 Summary by Class &amp; Accounts'!X210:X213)</f>
        <v>0</v>
      </c>
      <c r="X40" s="694"/>
    </row>
    <row r="41" spans="1:31" s="581" customFormat="1" x14ac:dyDescent="0.2">
      <c r="B41" s="697"/>
      <c r="C41" s="695"/>
      <c r="D41" s="694"/>
      <c r="E41" s="694"/>
      <c r="F41" s="694"/>
      <c r="G41" s="694"/>
      <c r="H41" s="694"/>
      <c r="I41" s="694"/>
      <c r="J41" s="694"/>
      <c r="K41" s="694"/>
      <c r="L41" s="694"/>
      <c r="M41" s="694"/>
      <c r="N41" s="694"/>
      <c r="O41" s="694"/>
      <c r="P41" s="694"/>
      <c r="Q41" s="694"/>
      <c r="R41" s="694"/>
      <c r="S41" s="694"/>
      <c r="T41" s="694"/>
      <c r="U41" s="694"/>
      <c r="V41" s="694"/>
      <c r="W41" s="582"/>
      <c r="X41" s="694"/>
    </row>
    <row r="42" spans="1:31" s="581" customFormat="1" x14ac:dyDescent="0.2">
      <c r="B42" s="808" t="s">
        <v>353</v>
      </c>
      <c r="C42" s="816">
        <f>SUM(D42:W42)</f>
        <v>11112268.969999999</v>
      </c>
      <c r="D42" s="817">
        <f>'O6 Source Data for E2'!D163</f>
        <v>7591662.0572216995</v>
      </c>
      <c r="E42" s="817">
        <f>'O6 Source Data for E2'!E163</f>
        <v>1443132.4143231781</v>
      </c>
      <c r="F42" s="817">
        <f>'O6 Source Data for E2'!F163</f>
        <v>1849170.9655993478</v>
      </c>
      <c r="G42" s="817">
        <f>'O6 Source Data for E2'!G163</f>
        <v>0</v>
      </c>
      <c r="H42" s="817">
        <f>'O6 Source Data for E2'!H163</f>
        <v>0</v>
      </c>
      <c r="I42" s="817">
        <f>'O6 Source Data for E2'!I163</f>
        <v>0</v>
      </c>
      <c r="J42" s="817">
        <f>'O6 Source Data for E2'!J163</f>
        <v>185766.45598616463</v>
      </c>
      <c r="K42" s="817">
        <f>'O6 Source Data for E2'!K163</f>
        <v>22144.070614120708</v>
      </c>
      <c r="L42" s="817">
        <f>'O6 Source Data for E2'!L163</f>
        <v>20393.006255490349</v>
      </c>
      <c r="M42" s="817">
        <f>'O6 Source Data for E2'!M163</f>
        <v>0</v>
      </c>
      <c r="N42" s="817">
        <f>'O6 Source Data for E2'!N163</f>
        <v>0</v>
      </c>
      <c r="O42" s="817">
        <f>'O6 Source Data for E2'!O163</f>
        <v>0</v>
      </c>
      <c r="P42" s="817">
        <f>'O6 Source Data for E2'!P163</f>
        <v>0</v>
      </c>
      <c r="Q42" s="817">
        <f>'O6 Source Data for E2'!Q163</f>
        <v>0</v>
      </c>
      <c r="R42" s="817">
        <f>'O6 Source Data for E2'!R163</f>
        <v>0</v>
      </c>
      <c r="S42" s="817">
        <f>'O6 Source Data for E2'!S163</f>
        <v>0</v>
      </c>
      <c r="T42" s="817">
        <f>'O6 Source Data for E2'!T163</f>
        <v>0</v>
      </c>
      <c r="U42" s="817">
        <f>'O6 Source Data for E2'!U163</f>
        <v>0</v>
      </c>
      <c r="V42" s="817">
        <f>'O6 Source Data for E2'!V163</f>
        <v>0</v>
      </c>
      <c r="W42" s="818">
        <f>'O6 Source Data for E2'!W163</f>
        <v>0</v>
      </c>
      <c r="X42" s="694"/>
    </row>
    <row r="43" spans="1:31" s="581" customFormat="1" x14ac:dyDescent="0.2">
      <c r="B43" s="697"/>
      <c r="C43" s="695"/>
      <c r="D43" s="694"/>
      <c r="E43" s="694"/>
      <c r="F43" s="694"/>
      <c r="G43" s="694"/>
      <c r="H43" s="694"/>
      <c r="I43" s="694"/>
      <c r="J43" s="694"/>
      <c r="K43" s="694"/>
      <c r="L43" s="694"/>
      <c r="M43" s="694"/>
      <c r="N43" s="694"/>
      <c r="O43" s="694"/>
      <c r="P43" s="694"/>
      <c r="Q43" s="694"/>
      <c r="R43" s="694"/>
      <c r="S43" s="694"/>
      <c r="T43" s="694"/>
      <c r="U43" s="694"/>
      <c r="V43" s="694"/>
      <c r="W43" s="582"/>
      <c r="X43" s="694"/>
    </row>
    <row r="44" spans="1:31" s="581" customFormat="1" x14ac:dyDescent="0.2">
      <c r="B44" s="824" t="s">
        <v>736</v>
      </c>
      <c r="C44" s="695"/>
      <c r="D44" s="694"/>
      <c r="E44" s="694"/>
      <c r="F44" s="694"/>
      <c r="G44" s="694"/>
      <c r="H44" s="694"/>
      <c r="I44" s="694"/>
      <c r="J44" s="694"/>
      <c r="K44" s="694"/>
      <c r="L44" s="694"/>
      <c r="M44" s="694"/>
      <c r="N44" s="694"/>
      <c r="O44" s="694"/>
      <c r="P44" s="694"/>
      <c r="Q44" s="694"/>
      <c r="R44" s="694"/>
      <c r="S44" s="694"/>
      <c r="T44" s="694"/>
      <c r="U44" s="694"/>
      <c r="V44" s="694"/>
      <c r="W44" s="582"/>
      <c r="X44" s="694"/>
    </row>
    <row r="45" spans="1:31" s="581" customFormat="1" x14ac:dyDescent="0.2">
      <c r="A45" s="731"/>
      <c r="B45" s="690" t="s">
        <v>732</v>
      </c>
      <c r="C45" s="695">
        <f>SUM(D45:W45)</f>
        <v>957341.65800000087</v>
      </c>
      <c r="D45" s="694">
        <f>'O2.2 Primary Cost PLCC Adj'!D68</f>
        <v>466224.28226912953</v>
      </c>
      <c r="E45" s="694">
        <f>'O2.2 Primary Cost PLCC Adj'!E68</f>
        <v>191326.22604492956</v>
      </c>
      <c r="F45" s="694">
        <f>'O2.2 Primary Cost PLCC Adj'!F68</f>
        <v>299694.56974055752</v>
      </c>
      <c r="G45" s="694">
        <f>'O2.2 Primary Cost PLCC Adj'!G68</f>
        <v>0</v>
      </c>
      <c r="H45" s="694">
        <f>'O2.2 Primary Cost PLCC Adj'!H68</f>
        <v>0</v>
      </c>
      <c r="I45" s="694">
        <f>'O2.2 Primary Cost PLCC Adj'!I68</f>
        <v>0</v>
      </c>
      <c r="J45" s="694">
        <f>'O2.2 Primary Cost PLCC Adj'!J68</f>
        <v>0</v>
      </c>
      <c r="K45" s="694">
        <f>'O2.2 Primary Cost PLCC Adj'!K68</f>
        <v>0</v>
      </c>
      <c r="L45" s="694">
        <f>'O2.2 Primary Cost PLCC Adj'!L68</f>
        <v>96.579945384146285</v>
      </c>
      <c r="M45" s="694">
        <f>'O2.2 Primary Cost PLCC Adj'!M68</f>
        <v>0</v>
      </c>
      <c r="N45" s="694">
        <f>'O2.2 Primary Cost PLCC Adj'!N68</f>
        <v>0</v>
      </c>
      <c r="O45" s="694">
        <f>'O2.2 Primary Cost PLCC Adj'!O68</f>
        <v>0</v>
      </c>
      <c r="P45" s="694">
        <f>'O2.2 Primary Cost PLCC Adj'!P68</f>
        <v>0</v>
      </c>
      <c r="Q45" s="694">
        <f>'O2.2 Primary Cost PLCC Adj'!Q68</f>
        <v>0</v>
      </c>
      <c r="R45" s="694">
        <f>'O2.2 Primary Cost PLCC Adj'!R68</f>
        <v>0</v>
      </c>
      <c r="S45" s="694">
        <f>'O2.2 Primary Cost PLCC Adj'!S68</f>
        <v>0</v>
      </c>
      <c r="T45" s="694">
        <f>'O2.2 Primary Cost PLCC Adj'!T68</f>
        <v>0</v>
      </c>
      <c r="U45" s="694">
        <f>'O2.2 Primary Cost PLCC Adj'!U68</f>
        <v>0</v>
      </c>
      <c r="V45" s="694">
        <f>'O2.2 Primary Cost PLCC Adj'!V68</f>
        <v>0</v>
      </c>
      <c r="W45" s="582">
        <f>'O2.2 Primary Cost PLCC Adj'!W68</f>
        <v>0</v>
      </c>
      <c r="X45" s="694"/>
    </row>
    <row r="46" spans="1:31" s="581" customFormat="1" x14ac:dyDescent="0.2">
      <c r="A46" s="696"/>
      <c r="B46" s="690" t="s">
        <v>733</v>
      </c>
      <c r="C46" s="695">
        <f>SUM(D46:W46)</f>
        <v>2676748.6911749993</v>
      </c>
      <c r="D46" s="694">
        <f>'O2.2 Primary Cost PLCC Adj'!D69</f>
        <v>1303573.5225029713</v>
      </c>
      <c r="E46" s="694">
        <f>'O2.2 Primary Cost PLCC Adj'!E69</f>
        <v>534952.40792416956</v>
      </c>
      <c r="F46" s="694">
        <f>'O2.2 Primary Cost PLCC Adj'!F69</f>
        <v>837952.72106010374</v>
      </c>
      <c r="G46" s="694">
        <f>'O2.2 Primary Cost PLCC Adj'!G69</f>
        <v>0</v>
      </c>
      <c r="H46" s="694">
        <f>'O2.2 Primary Cost PLCC Adj'!H69</f>
        <v>0</v>
      </c>
      <c r="I46" s="694">
        <f>'O2.2 Primary Cost PLCC Adj'!I69</f>
        <v>0</v>
      </c>
      <c r="J46" s="694">
        <f>'O2.2 Primary Cost PLCC Adj'!J69</f>
        <v>0</v>
      </c>
      <c r="K46" s="694">
        <f>'O2.2 Primary Cost PLCC Adj'!K69</f>
        <v>0</v>
      </c>
      <c r="L46" s="694">
        <f>'O2.2 Primary Cost PLCC Adj'!L69</f>
        <v>270.03968775457412</v>
      </c>
      <c r="M46" s="694">
        <f>'O2.2 Primary Cost PLCC Adj'!M69</f>
        <v>0</v>
      </c>
      <c r="N46" s="694">
        <f>'O2.2 Primary Cost PLCC Adj'!N69</f>
        <v>0</v>
      </c>
      <c r="O46" s="694">
        <f>'O2.2 Primary Cost PLCC Adj'!O69</f>
        <v>0</v>
      </c>
      <c r="P46" s="694">
        <f>'O2.2 Primary Cost PLCC Adj'!P69</f>
        <v>0</v>
      </c>
      <c r="Q46" s="694">
        <f>'O2.2 Primary Cost PLCC Adj'!Q69</f>
        <v>0</v>
      </c>
      <c r="R46" s="694">
        <f>'O2.2 Primary Cost PLCC Adj'!R69</f>
        <v>0</v>
      </c>
      <c r="S46" s="694">
        <f>'O2.2 Primary Cost PLCC Adj'!S69</f>
        <v>0</v>
      </c>
      <c r="T46" s="694">
        <f>'O2.2 Primary Cost PLCC Adj'!T69</f>
        <v>0</v>
      </c>
      <c r="U46" s="694">
        <f>'O2.2 Primary Cost PLCC Adj'!U69</f>
        <v>0</v>
      </c>
      <c r="V46" s="694">
        <f>'O2.2 Primary Cost PLCC Adj'!V69</f>
        <v>0</v>
      </c>
      <c r="W46" s="582">
        <f>'O2.2 Primary Cost PLCC Adj'!W69</f>
        <v>0</v>
      </c>
      <c r="X46" s="694"/>
    </row>
    <row r="47" spans="1:31" s="581" customFormat="1" x14ac:dyDescent="0.2">
      <c r="A47" s="696"/>
      <c r="B47" s="690" t="s">
        <v>1473</v>
      </c>
      <c r="C47" s="695">
        <f>SUM(D47:W47)</f>
        <v>4103726.2475624997</v>
      </c>
      <c r="D47" s="694">
        <f>'O2.2 Primary Cost PLCC Adj'!D70</f>
        <v>1998509.9451285063</v>
      </c>
      <c r="E47" s="694">
        <f>'O2.2 Primary Cost PLCC Adj'!E70</f>
        <v>820136.10199301771</v>
      </c>
      <c r="F47" s="694">
        <f>'O2.2 Primary Cost PLCC Adj'!F70</f>
        <v>1284666.2023102676</v>
      </c>
      <c r="G47" s="694">
        <f>'O2.2 Primary Cost PLCC Adj'!G70</f>
        <v>0</v>
      </c>
      <c r="H47" s="694">
        <f>'O2.2 Primary Cost PLCC Adj'!H70</f>
        <v>0</v>
      </c>
      <c r="I47" s="694">
        <f>'O2.2 Primary Cost PLCC Adj'!I70</f>
        <v>0</v>
      </c>
      <c r="J47" s="694">
        <f>'O2.2 Primary Cost PLCC Adj'!J70</f>
        <v>0</v>
      </c>
      <c r="K47" s="694">
        <f>'O2.2 Primary Cost PLCC Adj'!K70</f>
        <v>0</v>
      </c>
      <c r="L47" s="694">
        <f>'O2.2 Primary Cost PLCC Adj'!L70</f>
        <v>413.99813070818391</v>
      </c>
      <c r="M47" s="694">
        <f>'O2.2 Primary Cost PLCC Adj'!M70</f>
        <v>0</v>
      </c>
      <c r="N47" s="694">
        <f>'O2.2 Primary Cost PLCC Adj'!N70</f>
        <v>0</v>
      </c>
      <c r="O47" s="694">
        <f>'O2.2 Primary Cost PLCC Adj'!O70</f>
        <v>0</v>
      </c>
      <c r="P47" s="694">
        <f>'O2.2 Primary Cost PLCC Adj'!P70</f>
        <v>0</v>
      </c>
      <c r="Q47" s="694">
        <f>'O2.2 Primary Cost PLCC Adj'!Q70</f>
        <v>0</v>
      </c>
      <c r="R47" s="694">
        <f>'O2.2 Primary Cost PLCC Adj'!R70</f>
        <v>0</v>
      </c>
      <c r="S47" s="694">
        <f>'O2.2 Primary Cost PLCC Adj'!S70</f>
        <v>0</v>
      </c>
      <c r="T47" s="694">
        <f>'O2.2 Primary Cost PLCC Adj'!T70</f>
        <v>0</v>
      </c>
      <c r="U47" s="694">
        <f>'O2.2 Primary Cost PLCC Adj'!U70</f>
        <v>0</v>
      </c>
      <c r="V47" s="694">
        <f>'O2.2 Primary Cost PLCC Adj'!V70</f>
        <v>0</v>
      </c>
      <c r="W47" s="582">
        <f>'O2.2 Primary Cost PLCC Adj'!W70</f>
        <v>0</v>
      </c>
      <c r="X47" s="694"/>
    </row>
    <row r="48" spans="1:31" s="581" customFormat="1" x14ac:dyDescent="0.2">
      <c r="A48" s="696"/>
      <c r="B48" s="690" t="s">
        <v>735</v>
      </c>
      <c r="C48" s="695">
        <f>SUM(D48:W48)</f>
        <v>5696760.9058750002</v>
      </c>
      <c r="D48" s="694">
        <f>'O2.2 Primary Cost PLCC Adj'!D71</f>
        <v>2774315.9846914401</v>
      </c>
      <c r="E48" s="694">
        <f>'O2.2 Primary Cost PLCC Adj'!E71</f>
        <v>1138506.56731931</v>
      </c>
      <c r="F48" s="694">
        <f>'O2.2 Primary Cost PLCC Adj'!F71</f>
        <v>1783363.6448744566</v>
      </c>
      <c r="G48" s="694">
        <f>'O2.2 Primary Cost PLCC Adj'!G71</f>
        <v>0</v>
      </c>
      <c r="H48" s="694">
        <f>'O2.2 Primary Cost PLCC Adj'!H71</f>
        <v>0</v>
      </c>
      <c r="I48" s="694">
        <f>'O2.2 Primary Cost PLCC Adj'!I71</f>
        <v>0</v>
      </c>
      <c r="J48" s="694">
        <f>'O2.2 Primary Cost PLCC Adj'!J71</f>
        <v>0</v>
      </c>
      <c r="K48" s="694">
        <f>'O2.2 Primary Cost PLCC Adj'!K71</f>
        <v>0</v>
      </c>
      <c r="L48" s="694">
        <f>'O2.2 Primary Cost PLCC Adj'!L71</f>
        <v>574.7089897930116</v>
      </c>
      <c r="M48" s="694">
        <f>'O2.2 Primary Cost PLCC Adj'!M71</f>
        <v>0</v>
      </c>
      <c r="N48" s="694">
        <f>'O2.2 Primary Cost PLCC Adj'!N71</f>
        <v>0</v>
      </c>
      <c r="O48" s="694">
        <f>'O2.2 Primary Cost PLCC Adj'!O71</f>
        <v>0</v>
      </c>
      <c r="P48" s="694">
        <f>'O2.2 Primary Cost PLCC Adj'!P71</f>
        <v>0</v>
      </c>
      <c r="Q48" s="694">
        <f>'O2.2 Primary Cost PLCC Adj'!Q71</f>
        <v>0</v>
      </c>
      <c r="R48" s="694">
        <f>'O2.2 Primary Cost PLCC Adj'!R71</f>
        <v>0</v>
      </c>
      <c r="S48" s="694">
        <f>'O2.2 Primary Cost PLCC Adj'!S71</f>
        <v>0</v>
      </c>
      <c r="T48" s="694">
        <f>'O2.2 Primary Cost PLCC Adj'!T71</f>
        <v>0</v>
      </c>
      <c r="U48" s="694">
        <f>'O2.2 Primary Cost PLCC Adj'!U71</f>
        <v>0</v>
      </c>
      <c r="V48" s="694">
        <f>'O2.2 Primary Cost PLCC Adj'!V71</f>
        <v>0</v>
      </c>
      <c r="W48" s="582">
        <f>'O2.2 Primary Cost PLCC Adj'!W71</f>
        <v>0</v>
      </c>
      <c r="X48" s="694"/>
    </row>
    <row r="49" spans="1:24" s="781" customFormat="1" ht="23.25" customHeight="1" x14ac:dyDescent="0.2">
      <c r="A49" s="750"/>
      <c r="B49" s="836" t="s">
        <v>1456</v>
      </c>
      <c r="C49" s="837">
        <f>SUM(D49:W49)</f>
        <v>13434577.5026125</v>
      </c>
      <c r="D49" s="838">
        <f t="shared" ref="D49:W49" si="8">SUM(D45:D48)</f>
        <v>6542623.7345920475</v>
      </c>
      <c r="E49" s="838">
        <f t="shared" si="8"/>
        <v>2684921.3032814269</v>
      </c>
      <c r="F49" s="838">
        <f t="shared" si="8"/>
        <v>4205677.137985385</v>
      </c>
      <c r="G49" s="838">
        <f t="shared" si="8"/>
        <v>0</v>
      </c>
      <c r="H49" s="838">
        <f t="shared" si="8"/>
        <v>0</v>
      </c>
      <c r="I49" s="838">
        <f t="shared" si="8"/>
        <v>0</v>
      </c>
      <c r="J49" s="838">
        <f t="shared" si="8"/>
        <v>0</v>
      </c>
      <c r="K49" s="838">
        <f t="shared" si="8"/>
        <v>0</v>
      </c>
      <c r="L49" s="838">
        <f t="shared" si="8"/>
        <v>1355.326753639916</v>
      </c>
      <c r="M49" s="838">
        <f t="shared" si="8"/>
        <v>0</v>
      </c>
      <c r="N49" s="838">
        <f t="shared" si="8"/>
        <v>0</v>
      </c>
      <c r="O49" s="838">
        <f t="shared" si="8"/>
        <v>0</v>
      </c>
      <c r="P49" s="838">
        <f t="shared" si="8"/>
        <v>0</v>
      </c>
      <c r="Q49" s="838">
        <f t="shared" si="8"/>
        <v>0</v>
      </c>
      <c r="R49" s="838">
        <f t="shared" si="8"/>
        <v>0</v>
      </c>
      <c r="S49" s="838">
        <f t="shared" si="8"/>
        <v>0</v>
      </c>
      <c r="T49" s="838">
        <f t="shared" si="8"/>
        <v>0</v>
      </c>
      <c r="U49" s="838">
        <f t="shared" si="8"/>
        <v>0</v>
      </c>
      <c r="V49" s="838">
        <f t="shared" si="8"/>
        <v>0</v>
      </c>
      <c r="W49" s="839">
        <f t="shared" si="8"/>
        <v>0</v>
      </c>
      <c r="X49" s="749"/>
    </row>
    <row r="50" spans="1:24" s="581" customFormat="1" x14ac:dyDescent="0.2">
      <c r="A50" s="696"/>
      <c r="B50" s="697" t="s">
        <v>737</v>
      </c>
      <c r="C50" s="695"/>
      <c r="D50" s="694"/>
      <c r="E50" s="694"/>
      <c r="F50" s="694"/>
      <c r="G50" s="694"/>
      <c r="H50" s="694"/>
      <c r="I50" s="694"/>
      <c r="J50" s="694"/>
      <c r="K50" s="694"/>
      <c r="L50" s="694"/>
      <c r="M50" s="694"/>
      <c r="N50" s="694"/>
      <c r="O50" s="694"/>
      <c r="P50" s="694"/>
      <c r="Q50" s="694"/>
      <c r="R50" s="694"/>
      <c r="S50" s="694"/>
      <c r="T50" s="694"/>
      <c r="U50" s="694"/>
      <c r="V50" s="694"/>
      <c r="W50" s="582"/>
      <c r="X50" s="694"/>
    </row>
    <row r="51" spans="1:24" s="581" customFormat="1" x14ac:dyDescent="0.2">
      <c r="A51" s="696"/>
      <c r="B51" s="690" t="s">
        <v>732</v>
      </c>
      <c r="C51" s="695">
        <f t="shared" ref="C51:C58" si="9">SUM(D51:W51)</f>
        <v>-357026.37620000041</v>
      </c>
      <c r="D51" s="597">
        <f>IF(ISERROR('O7 Amortization'!G42+'O7 Amortization'!G112+'O7 Amortization'!G183+'O7 Amortization'!G254), "-", 'O7 Amortization'!G42+'O7 Amortization'!G112+'O7 Amortization'!G183+'O7 Amortization'!G254)</f>
        <v>-173871.43305007342</v>
      </c>
      <c r="E51" s="597">
        <f>IF(ISERROR('O7 Amortization'!H42+'O7 Amortization'!H112+'O7 Amortization'!H183+'O7 Amortization'!H254), "-", 'O7 Amortization'!H42+'O7 Amortization'!H112+'O7 Amortization'!H183+'O7 Amortization'!H254)</f>
        <v>-71352.2790803315</v>
      </c>
      <c r="F51" s="597">
        <f>IF(ISERROR('O7 Amortization'!I42+'O7 Amortization'!I112+'O7 Amortization'!I183+'O7 Amortization'!I254), "-", 'O7 Amortization'!I42+'O7 Amortization'!I112+'O7 Amortization'!I183+'O7 Amortization'!I254)</f>
        <v>-111766.64601102051</v>
      </c>
      <c r="G51" s="597">
        <f>IF(ISERROR('O7 Amortization'!J42+'O7 Amortization'!J112+'O7 Amortization'!J183+'O7 Amortization'!J254), "-", 'O7 Amortization'!J42+'O7 Amortization'!J112+'O7 Amortization'!J183+'O7 Amortization'!J254)</f>
        <v>0</v>
      </c>
      <c r="H51" s="597">
        <f>IF(ISERROR('O7 Amortization'!K42+'O7 Amortization'!K112+'O7 Amortization'!K183+'O7 Amortization'!K254), "-", 'O7 Amortization'!K42+'O7 Amortization'!K112+'O7 Amortization'!K183+'O7 Amortization'!K254)</f>
        <v>0</v>
      </c>
      <c r="I51" s="597">
        <f>IF(ISERROR('O7 Amortization'!L42+'O7 Amortization'!L112+'O7 Amortization'!L183+'O7 Amortization'!L254), "-", 'O7 Amortization'!L42+'O7 Amortization'!L112+'O7 Amortization'!L183+'O7 Amortization'!L254)</f>
        <v>0</v>
      </c>
      <c r="J51" s="597">
        <f>IF(ISERROR('O7 Amortization'!M42+'O7 Amortization'!M112+'O7 Amortization'!M183+'O7 Amortization'!M254), "-", 'O7 Amortization'!M42+'O7 Amortization'!M112+'O7 Amortization'!M183+'O7 Amortization'!M254)</f>
        <v>0</v>
      </c>
      <c r="K51" s="597">
        <f>IF(ISERROR('O7 Amortization'!N42+'O7 Amortization'!N112+'O7 Amortization'!N183+'O7 Amortization'!N254), "-", 'O7 Amortization'!N42+'O7 Amortization'!N112+'O7 Amortization'!N183+'O7 Amortization'!N254)</f>
        <v>0</v>
      </c>
      <c r="L51" s="597">
        <f>IF(ISERROR('O7 Amortization'!O42+'O7 Amortization'!O112+'O7 Amortization'!O183+'O7 Amortization'!O254), "-", 'O7 Amortization'!O42+'O7 Amortization'!O112+'O7 Amortization'!O183+'O7 Amortization'!O254)</f>
        <v>-36.018058574962453</v>
      </c>
      <c r="M51" s="597">
        <f>IF(ISERROR('O7 Amortization'!P42+'O7 Amortization'!P112+'O7 Amortization'!P183+'O7 Amortization'!P254), "-", 'O7 Amortization'!P42+'O7 Amortization'!P112+'O7 Amortization'!P183+'O7 Amortization'!P254)</f>
        <v>0</v>
      </c>
      <c r="N51" s="597">
        <f>IF(ISERROR('O7 Amortization'!Q42+'O7 Amortization'!Q112+'O7 Amortization'!Q183+'O7 Amortization'!Q254), "-", 'O7 Amortization'!Q42+'O7 Amortization'!Q112+'O7 Amortization'!Q183+'O7 Amortization'!Q254)</f>
        <v>0</v>
      </c>
      <c r="O51" s="597">
        <f>IF(ISERROR('O7 Amortization'!R42+'O7 Amortization'!R112+'O7 Amortization'!R183+'O7 Amortization'!R254), "-", 'O7 Amortization'!R42+'O7 Amortization'!R112+'O7 Amortization'!R183+'O7 Amortization'!R254)</f>
        <v>0</v>
      </c>
      <c r="P51" s="597">
        <f>IF(ISERROR('O7 Amortization'!S42+'O7 Amortization'!S112+'O7 Amortization'!S183+'O7 Amortization'!S254), "-", 'O7 Amortization'!S42+'O7 Amortization'!S112+'O7 Amortization'!S183+'O7 Amortization'!S254)</f>
        <v>0</v>
      </c>
      <c r="Q51" s="597">
        <f>IF(ISERROR('O7 Amortization'!T42+'O7 Amortization'!T112+'O7 Amortization'!T183+'O7 Amortization'!T254), "-", 'O7 Amortization'!T42+'O7 Amortization'!T112+'O7 Amortization'!T183+'O7 Amortization'!T254)</f>
        <v>0</v>
      </c>
      <c r="R51" s="597">
        <f>IF(ISERROR('O7 Amortization'!U42+'O7 Amortization'!U112+'O7 Amortization'!U183+'O7 Amortization'!U254), "-", 'O7 Amortization'!U42+'O7 Amortization'!U112+'O7 Amortization'!U183+'O7 Amortization'!U254)</f>
        <v>0</v>
      </c>
      <c r="S51" s="597">
        <f>IF(ISERROR('O7 Amortization'!V42+'O7 Amortization'!V112+'O7 Amortization'!V183+'O7 Amortization'!V254), "-", 'O7 Amortization'!V42+'O7 Amortization'!V112+'O7 Amortization'!V183+'O7 Amortization'!V254)</f>
        <v>0</v>
      </c>
      <c r="T51" s="597">
        <f>IF(ISERROR('O7 Amortization'!W42+'O7 Amortization'!W112+'O7 Amortization'!W183+'O7 Amortization'!W254), "-", 'O7 Amortization'!W42+'O7 Amortization'!W112+'O7 Amortization'!W183+'O7 Amortization'!W254)</f>
        <v>0</v>
      </c>
      <c r="U51" s="597">
        <f>IF(ISERROR('O7 Amortization'!X42+'O7 Amortization'!X112+'O7 Amortization'!X183+'O7 Amortization'!X254), "-", 'O7 Amortization'!X42+'O7 Amortization'!X112+'O7 Amortization'!X183+'O7 Amortization'!X254)</f>
        <v>0</v>
      </c>
      <c r="V51" s="597">
        <f>IF(ISERROR('O7 Amortization'!Y42+'O7 Amortization'!Y112+'O7 Amortization'!Y183+'O7 Amortization'!Y254), "-", 'O7 Amortization'!Y42+'O7 Amortization'!Y112+'O7 Amortization'!Y183+'O7 Amortization'!Y254)</f>
        <v>0</v>
      </c>
      <c r="W51" s="598">
        <f>IF(ISERROR('O7 Amortization'!Z42+'O7 Amortization'!Z112+'O7 Amortization'!Z183+'O7 Amortization'!Z254), "-", 'O7 Amortization'!Z42+'O7 Amortization'!Z112+'O7 Amortization'!Z183+'O7 Amortization'!Z254)</f>
        <v>0</v>
      </c>
      <c r="X51" s="694"/>
    </row>
    <row r="52" spans="1:24" s="581" customFormat="1" x14ac:dyDescent="0.2">
      <c r="A52" s="696"/>
      <c r="B52" s="690" t="s">
        <v>733</v>
      </c>
      <c r="C52" s="695">
        <f t="shared" si="9"/>
        <v>-2009078.1142249994</v>
      </c>
      <c r="D52" s="597">
        <f>IF(ISERROR('O7 Amortization'!G46+'O7 Amortization'!G116+'O7 Amortization'!G187+'O7 Amortization'!G258), "-", 'O7 Amortization'!G46+'O7 Amortization'!G116+'O7 Amortization'!G187+'O7 Amortization'!G258)</f>
        <v>-978418.72230234218</v>
      </c>
      <c r="E52" s="597">
        <f>IF(ISERROR('O7 Amortization'!H46+'O7 Amortization'!H116+'O7 Amortization'!H187+'O7 Amortization'!H258), "-", 'O7 Amortization'!H46+'O7 Amortization'!H116+'O7 Amortization'!H187+'O7 Amortization'!H258)</f>
        <v>-401517.39999193972</v>
      </c>
      <c r="F52" s="597">
        <f>IF(ISERROR('O7 Amortization'!I46+'O7 Amortization'!I116+'O7 Amortization'!I187+'O7 Amortization'!I258), "-", 'O7 Amortization'!I46+'O7 Amortization'!I116+'O7 Amortization'!I187+'O7 Amortization'!I258)</f>
        <v>-628939.30916545517</v>
      </c>
      <c r="G52" s="597">
        <f>IF(ISERROR('O7 Amortization'!J46+'O7 Amortization'!J116+'O7 Amortization'!J187+'O7 Amortization'!J258), "-", 'O7 Amortization'!J46+'O7 Amortization'!J116+'O7 Amortization'!J187+'O7 Amortization'!J258)</f>
        <v>0</v>
      </c>
      <c r="H52" s="597">
        <f>IF(ISERROR('O7 Amortization'!K46+'O7 Amortization'!K116+'O7 Amortization'!K187+'O7 Amortization'!K258), "-", 'O7 Amortization'!K46+'O7 Amortization'!K116+'O7 Amortization'!K187+'O7 Amortization'!K258)</f>
        <v>0</v>
      </c>
      <c r="I52" s="597">
        <f>IF(ISERROR('O7 Amortization'!L46+'O7 Amortization'!L116+'O7 Amortization'!L187+'O7 Amortization'!L258), "-", 'O7 Amortization'!L46+'O7 Amortization'!L116+'O7 Amortization'!L187+'O7 Amortization'!L258)</f>
        <v>0</v>
      </c>
      <c r="J52" s="597">
        <f>IF(ISERROR('O7 Amortization'!M46+'O7 Amortization'!M116+'O7 Amortization'!M187+'O7 Amortization'!M258), "-", 'O7 Amortization'!M46+'O7 Amortization'!M116+'O7 Amortization'!M187+'O7 Amortization'!M258)</f>
        <v>0</v>
      </c>
      <c r="K52" s="597">
        <f>IF(ISERROR('O7 Amortization'!N46+'O7 Amortization'!N116+'O7 Amortization'!N187+'O7 Amortization'!N258), "-", 'O7 Amortization'!N46+'O7 Amortization'!N116+'O7 Amortization'!N187+'O7 Amortization'!N258)</f>
        <v>0</v>
      </c>
      <c r="L52" s="597">
        <f>IF(ISERROR('O7 Amortization'!O46+'O7 Amortization'!O116+'O7 Amortization'!O187+'O7 Amortization'!O258), "-", 'O7 Amortization'!O46+'O7 Amortization'!O116+'O7 Amortization'!O187+'O7 Amortization'!O258)</f>
        <v>-202.68276526240325</v>
      </c>
      <c r="M52" s="597">
        <f>IF(ISERROR('O7 Amortization'!P46+'O7 Amortization'!P116+'O7 Amortization'!P187+'O7 Amortization'!P258), "-", 'O7 Amortization'!P46+'O7 Amortization'!P116+'O7 Amortization'!P187+'O7 Amortization'!P258)</f>
        <v>0</v>
      </c>
      <c r="N52" s="597">
        <f>IF(ISERROR('O7 Amortization'!Q46+'O7 Amortization'!Q116+'O7 Amortization'!Q187+'O7 Amortization'!Q258), "-", 'O7 Amortization'!Q46+'O7 Amortization'!Q116+'O7 Amortization'!Q187+'O7 Amortization'!Q258)</f>
        <v>0</v>
      </c>
      <c r="O52" s="597">
        <f>IF(ISERROR('O7 Amortization'!R46+'O7 Amortization'!R116+'O7 Amortization'!R187+'O7 Amortization'!R258), "-", 'O7 Amortization'!R46+'O7 Amortization'!R116+'O7 Amortization'!R187+'O7 Amortization'!R258)</f>
        <v>0</v>
      </c>
      <c r="P52" s="597">
        <f>IF(ISERROR('O7 Amortization'!S46+'O7 Amortization'!S116+'O7 Amortization'!S187+'O7 Amortization'!S258), "-", 'O7 Amortization'!S46+'O7 Amortization'!S116+'O7 Amortization'!S187+'O7 Amortization'!S258)</f>
        <v>0</v>
      </c>
      <c r="Q52" s="597">
        <f>IF(ISERROR('O7 Amortization'!T46+'O7 Amortization'!T116+'O7 Amortization'!T187+'O7 Amortization'!T258), "-", 'O7 Amortization'!T46+'O7 Amortization'!T116+'O7 Amortization'!T187+'O7 Amortization'!T258)</f>
        <v>0</v>
      </c>
      <c r="R52" s="597">
        <f>IF(ISERROR('O7 Amortization'!U46+'O7 Amortization'!U116+'O7 Amortization'!U187+'O7 Amortization'!U258), "-", 'O7 Amortization'!U46+'O7 Amortization'!U116+'O7 Amortization'!U187+'O7 Amortization'!U258)</f>
        <v>0</v>
      </c>
      <c r="S52" s="597">
        <f>IF(ISERROR('O7 Amortization'!V46+'O7 Amortization'!V116+'O7 Amortization'!V187+'O7 Amortization'!V258), "-", 'O7 Amortization'!V46+'O7 Amortization'!V116+'O7 Amortization'!V187+'O7 Amortization'!V258)</f>
        <v>0</v>
      </c>
      <c r="T52" s="597">
        <f>IF(ISERROR('O7 Amortization'!W46+'O7 Amortization'!W116+'O7 Amortization'!W187+'O7 Amortization'!W258), "-", 'O7 Amortization'!W46+'O7 Amortization'!W116+'O7 Amortization'!W187+'O7 Amortization'!W258)</f>
        <v>0</v>
      </c>
      <c r="U52" s="597">
        <f>IF(ISERROR('O7 Amortization'!X46+'O7 Amortization'!X116+'O7 Amortization'!X187+'O7 Amortization'!X258), "-", 'O7 Amortization'!X46+'O7 Amortization'!X116+'O7 Amortization'!X187+'O7 Amortization'!X258)</f>
        <v>0</v>
      </c>
      <c r="V52" s="597">
        <f>IF(ISERROR('O7 Amortization'!Y46+'O7 Amortization'!Y116+'O7 Amortization'!Y187+'O7 Amortization'!Y258), "-", 'O7 Amortization'!Y46+'O7 Amortization'!Y116+'O7 Amortization'!Y187+'O7 Amortization'!Y258)</f>
        <v>0</v>
      </c>
      <c r="W52" s="598">
        <f>IF(ISERROR('O7 Amortization'!Z46+'O7 Amortization'!Z116+'O7 Amortization'!Z187+'O7 Amortization'!Z258), "-", 'O7 Amortization'!Z46+'O7 Amortization'!Z116+'O7 Amortization'!Z187+'O7 Amortization'!Z258)</f>
        <v>0</v>
      </c>
      <c r="X52" s="694"/>
    </row>
    <row r="53" spans="1:24" s="581" customFormat="1" x14ac:dyDescent="0.2">
      <c r="A53" s="696"/>
      <c r="B53" s="690" t="s">
        <v>1473</v>
      </c>
      <c r="C53" s="695">
        <f t="shared" si="9"/>
        <v>-2293513.9093750003</v>
      </c>
      <c r="D53" s="597">
        <f>IF(ISERROR('O7 Amortization'!G50+'O7 Amortization'!G120+'O7 Amortization'!G191+'O7 Amortization'!G262), "-", 'O7 Amortization'!G50+'O7 Amortization'!G120+'O7 Amortization'!G191+'O7 Amortization'!G262)</f>
        <v>-1116938.6261812749</v>
      </c>
      <c r="E53" s="597">
        <f>IF(ISERROR('O7 Amortization'!H50+'O7 Amortization'!H120+'O7 Amortization'!H191+'O7 Amortization'!H262), "-", 'O7 Amortization'!H50+'O7 Amortization'!H120+'O7 Amortization'!H191+'O7 Amortization'!H262)</f>
        <v>-458362.33803822519</v>
      </c>
      <c r="F53" s="597">
        <f>IF(ISERROR('O7 Amortization'!I50+'O7 Amortization'!I120+'O7 Amortization'!I191+'O7 Amortization'!I262), "-", 'O7 Amortization'!I50+'O7 Amortization'!I120+'O7 Amortization'!I191+'O7 Amortization'!I262)</f>
        <v>-717981.56752113695</v>
      </c>
      <c r="G53" s="597">
        <f>IF(ISERROR('O7 Amortization'!J50+'O7 Amortization'!J120+'O7 Amortization'!J191+'O7 Amortization'!J262), "-", 'O7 Amortization'!J50+'O7 Amortization'!J120+'O7 Amortization'!J191+'O7 Amortization'!J262)</f>
        <v>0</v>
      </c>
      <c r="H53" s="597">
        <f>IF(ISERROR('O7 Amortization'!K50+'O7 Amortization'!K120+'O7 Amortization'!K191+'O7 Amortization'!K262), "-", 'O7 Amortization'!K50+'O7 Amortization'!K120+'O7 Amortization'!K191+'O7 Amortization'!K262)</f>
        <v>0</v>
      </c>
      <c r="I53" s="597">
        <f>IF(ISERROR('O7 Amortization'!L50+'O7 Amortization'!L120+'O7 Amortization'!L191+'O7 Amortization'!L262), "-", 'O7 Amortization'!L50+'O7 Amortization'!L120+'O7 Amortization'!L191+'O7 Amortization'!L262)</f>
        <v>0</v>
      </c>
      <c r="J53" s="597">
        <f>IF(ISERROR('O7 Amortization'!M50+'O7 Amortization'!M120+'O7 Amortization'!M191+'O7 Amortization'!M262), "-", 'O7 Amortization'!M50+'O7 Amortization'!M120+'O7 Amortization'!M191+'O7 Amortization'!M262)</f>
        <v>0</v>
      </c>
      <c r="K53" s="597">
        <f>IF(ISERROR('O7 Amortization'!N50+'O7 Amortization'!N120+'O7 Amortization'!N191+'O7 Amortization'!N262), "-", 'O7 Amortization'!N50+'O7 Amortization'!N120+'O7 Amortization'!N191+'O7 Amortization'!N262)</f>
        <v>0</v>
      </c>
      <c r="L53" s="597">
        <f>IF(ISERROR('O7 Amortization'!O50+'O7 Amortization'!O120+'O7 Amortization'!O191+'O7 Amortization'!O262), "-", 'O7 Amortization'!O50+'O7 Amortization'!O120+'O7 Amortization'!O191+'O7 Amortization'!O262)</f>
        <v>-231.37763436302609</v>
      </c>
      <c r="M53" s="597">
        <f>IF(ISERROR('O7 Amortization'!P50+'O7 Amortization'!P120+'O7 Amortization'!P191+'O7 Amortization'!P262), "-", 'O7 Amortization'!P50+'O7 Amortization'!P120+'O7 Amortization'!P191+'O7 Amortization'!P262)</f>
        <v>0</v>
      </c>
      <c r="N53" s="597">
        <f>IF(ISERROR('O7 Amortization'!Q50+'O7 Amortization'!Q120+'O7 Amortization'!Q191+'O7 Amortization'!Q262), "-", 'O7 Amortization'!Q50+'O7 Amortization'!Q120+'O7 Amortization'!Q191+'O7 Amortization'!Q262)</f>
        <v>0</v>
      </c>
      <c r="O53" s="597">
        <f>IF(ISERROR('O7 Amortization'!R50+'O7 Amortization'!R120+'O7 Amortization'!R191+'O7 Amortization'!R262), "-", 'O7 Amortization'!R50+'O7 Amortization'!R120+'O7 Amortization'!R191+'O7 Amortization'!R262)</f>
        <v>0</v>
      </c>
      <c r="P53" s="597">
        <f>IF(ISERROR('O7 Amortization'!S50+'O7 Amortization'!S120+'O7 Amortization'!S191+'O7 Amortization'!S262), "-", 'O7 Amortization'!S50+'O7 Amortization'!S120+'O7 Amortization'!S191+'O7 Amortization'!S262)</f>
        <v>0</v>
      </c>
      <c r="Q53" s="597">
        <f>IF(ISERROR('O7 Amortization'!T50+'O7 Amortization'!T120+'O7 Amortization'!T191+'O7 Amortization'!T262), "-", 'O7 Amortization'!T50+'O7 Amortization'!T120+'O7 Amortization'!T191+'O7 Amortization'!T262)</f>
        <v>0</v>
      </c>
      <c r="R53" s="597">
        <f>IF(ISERROR('O7 Amortization'!U50+'O7 Amortization'!U120+'O7 Amortization'!U191+'O7 Amortization'!U262), "-", 'O7 Amortization'!U50+'O7 Amortization'!U120+'O7 Amortization'!U191+'O7 Amortization'!U262)</f>
        <v>0</v>
      </c>
      <c r="S53" s="597">
        <f>IF(ISERROR('O7 Amortization'!V50+'O7 Amortization'!V120+'O7 Amortization'!V191+'O7 Amortization'!V262), "-", 'O7 Amortization'!V50+'O7 Amortization'!V120+'O7 Amortization'!V191+'O7 Amortization'!V262)</f>
        <v>0</v>
      </c>
      <c r="T53" s="597">
        <f>IF(ISERROR('O7 Amortization'!W50+'O7 Amortization'!W120+'O7 Amortization'!W191+'O7 Amortization'!W262), "-", 'O7 Amortization'!W50+'O7 Amortization'!W120+'O7 Amortization'!W191+'O7 Amortization'!W262)</f>
        <v>0</v>
      </c>
      <c r="U53" s="597">
        <f>IF(ISERROR('O7 Amortization'!X50+'O7 Amortization'!X120+'O7 Amortization'!X191+'O7 Amortization'!X262), "-", 'O7 Amortization'!X50+'O7 Amortization'!X120+'O7 Amortization'!X191+'O7 Amortization'!X262)</f>
        <v>0</v>
      </c>
      <c r="V53" s="597">
        <f>IF(ISERROR('O7 Amortization'!Y50+'O7 Amortization'!Y120+'O7 Amortization'!Y191+'O7 Amortization'!Y262), "-", 'O7 Amortization'!Y50+'O7 Amortization'!Y120+'O7 Amortization'!Y191+'O7 Amortization'!Y262)</f>
        <v>0</v>
      </c>
      <c r="W53" s="598">
        <f>IF(ISERROR('O7 Amortization'!Z50+'O7 Amortization'!Z120+'O7 Amortization'!Z191+'O7 Amortization'!Z262), "-", 'O7 Amortization'!Z50+'O7 Amortization'!Z120+'O7 Amortization'!Z191+'O7 Amortization'!Z262)</f>
        <v>0</v>
      </c>
      <c r="X53" s="694"/>
    </row>
    <row r="54" spans="1:24" s="581" customFormat="1" x14ac:dyDescent="0.2">
      <c r="A54" s="696"/>
      <c r="B54" s="690" t="s">
        <v>735</v>
      </c>
      <c r="C54" s="695">
        <f t="shared" si="9"/>
        <v>-4090454.6816250002</v>
      </c>
      <c r="D54" s="597">
        <f>IF(ISERROR('O7 Amortization'!G54+'O7 Amortization'!G124+'O7 Amortization'!G195+'O7 Amortization'!G266), "-", 'O7 Amortization'!G54+'O7 Amortization'!G124+'O7 Amortization'!G195+'O7 Amortization'!G266)</f>
        <v>-1992046.7078379397</v>
      </c>
      <c r="E54" s="597">
        <f>IF(ISERROR('O7 Amortization'!H54+'O7 Amortization'!H124+'O7 Amortization'!H195+'O7 Amortization'!H266), "-", 'O7 Amortization'!H54+'O7 Amortization'!H124+'O7 Amortization'!H195+'O7 Amortization'!H266)</f>
        <v>-817483.7588057036</v>
      </c>
      <c r="F54" s="597">
        <f>IF(ISERROR('O7 Amortization'!I54+'O7 Amortization'!I124+'O7 Amortization'!I195+'O7 Amortization'!I266), "-", 'O7 Amortization'!I54+'O7 Amortization'!I124+'O7 Amortization'!I195+'O7 Amortization'!I266)</f>
        <v>-1280511.5557322302</v>
      </c>
      <c r="G54" s="597">
        <f>IF(ISERROR('O7 Amortization'!J54+'O7 Amortization'!J124+'O7 Amortization'!J195+'O7 Amortization'!J266), "-", 'O7 Amortization'!J54+'O7 Amortization'!J124+'O7 Amortization'!J195+'O7 Amortization'!J266)</f>
        <v>0</v>
      </c>
      <c r="H54" s="597">
        <f>IF(ISERROR('O7 Amortization'!K54+'O7 Amortization'!K124+'O7 Amortization'!K195+'O7 Amortization'!K266), "-", 'O7 Amortization'!K54+'O7 Amortization'!K124+'O7 Amortization'!K195+'O7 Amortization'!K266)</f>
        <v>0</v>
      </c>
      <c r="I54" s="597">
        <f>IF(ISERROR('O7 Amortization'!L54+'O7 Amortization'!L124+'O7 Amortization'!L195+'O7 Amortization'!L266), "-", 'O7 Amortization'!L54+'O7 Amortization'!L124+'O7 Amortization'!L195+'O7 Amortization'!L266)</f>
        <v>0</v>
      </c>
      <c r="J54" s="597">
        <f>IF(ISERROR('O7 Amortization'!M54+'O7 Amortization'!M124+'O7 Amortization'!M195+'O7 Amortization'!M266), "-", 'O7 Amortization'!M54+'O7 Amortization'!M124+'O7 Amortization'!M195+'O7 Amortization'!M266)</f>
        <v>0</v>
      </c>
      <c r="K54" s="597">
        <f>IF(ISERROR('O7 Amortization'!N54+'O7 Amortization'!N124+'O7 Amortization'!N195+'O7 Amortization'!N266), "-", 'O7 Amortization'!N54+'O7 Amortization'!N124+'O7 Amortization'!N195+'O7 Amortization'!N266)</f>
        <v>0</v>
      </c>
      <c r="L54" s="597">
        <f>IF(ISERROR('O7 Amortization'!O54+'O7 Amortization'!O124+'O7 Amortization'!O195+'O7 Amortization'!O266), "-", 'O7 Amortization'!O54+'O7 Amortization'!O124+'O7 Amortization'!O195+'O7 Amortization'!O266)</f>
        <v>-412.65924912636325</v>
      </c>
      <c r="M54" s="597">
        <f>IF(ISERROR('O7 Amortization'!P54+'O7 Amortization'!P124+'O7 Amortization'!P195+'O7 Amortization'!P266), "-", 'O7 Amortization'!P54+'O7 Amortization'!P124+'O7 Amortization'!P195+'O7 Amortization'!P266)</f>
        <v>0</v>
      </c>
      <c r="N54" s="597">
        <f>IF(ISERROR('O7 Amortization'!Q54+'O7 Amortization'!Q124+'O7 Amortization'!Q195+'O7 Amortization'!Q266), "-", 'O7 Amortization'!Q54+'O7 Amortization'!Q124+'O7 Amortization'!Q195+'O7 Amortization'!Q266)</f>
        <v>0</v>
      </c>
      <c r="O54" s="597">
        <f>IF(ISERROR('O7 Amortization'!R54+'O7 Amortization'!R124+'O7 Amortization'!R195+'O7 Amortization'!R266), "-", 'O7 Amortization'!R54+'O7 Amortization'!R124+'O7 Amortization'!R195+'O7 Amortization'!R266)</f>
        <v>0</v>
      </c>
      <c r="P54" s="597">
        <f>IF(ISERROR('O7 Amortization'!S54+'O7 Amortization'!S124+'O7 Amortization'!S195+'O7 Amortization'!S266), "-", 'O7 Amortization'!S54+'O7 Amortization'!S124+'O7 Amortization'!S195+'O7 Amortization'!S266)</f>
        <v>0</v>
      </c>
      <c r="Q54" s="597">
        <f>IF(ISERROR('O7 Amortization'!T54+'O7 Amortization'!T124+'O7 Amortization'!T195+'O7 Amortization'!T266), "-", 'O7 Amortization'!T54+'O7 Amortization'!T124+'O7 Amortization'!T195+'O7 Amortization'!T266)</f>
        <v>0</v>
      </c>
      <c r="R54" s="597">
        <f>IF(ISERROR('O7 Amortization'!U54+'O7 Amortization'!U124+'O7 Amortization'!U195+'O7 Amortization'!U266), "-", 'O7 Amortization'!U54+'O7 Amortization'!U124+'O7 Amortization'!U195+'O7 Amortization'!U266)</f>
        <v>0</v>
      </c>
      <c r="S54" s="597">
        <f>IF(ISERROR('O7 Amortization'!V54+'O7 Amortization'!V124+'O7 Amortization'!V195+'O7 Amortization'!V266), "-", 'O7 Amortization'!V54+'O7 Amortization'!V124+'O7 Amortization'!V195+'O7 Amortization'!V266)</f>
        <v>0</v>
      </c>
      <c r="T54" s="597">
        <f>IF(ISERROR('O7 Amortization'!W54+'O7 Amortization'!W124+'O7 Amortization'!W195+'O7 Amortization'!W266), "-", 'O7 Amortization'!W54+'O7 Amortization'!W124+'O7 Amortization'!W195+'O7 Amortization'!W266)</f>
        <v>0</v>
      </c>
      <c r="U54" s="597">
        <f>IF(ISERROR('O7 Amortization'!X54+'O7 Amortization'!X124+'O7 Amortization'!X195+'O7 Amortization'!X266), "-", 'O7 Amortization'!X54+'O7 Amortization'!X124+'O7 Amortization'!X195+'O7 Amortization'!X266)</f>
        <v>0</v>
      </c>
      <c r="V54" s="597">
        <f>IF(ISERROR('O7 Amortization'!Y54+'O7 Amortization'!Y124+'O7 Amortization'!Y195+'O7 Amortization'!Y266), "-", 'O7 Amortization'!Y54+'O7 Amortization'!Y124+'O7 Amortization'!Y195+'O7 Amortization'!Y266)</f>
        <v>0</v>
      </c>
      <c r="W54" s="598">
        <f>IF(ISERROR('O7 Amortization'!Z54+'O7 Amortization'!Z124+'O7 Amortization'!Z195+'O7 Amortization'!Z266), "-", 'O7 Amortization'!Z54+'O7 Amortization'!Z124+'O7 Amortization'!Z195+'O7 Amortization'!Z266)</f>
        <v>0</v>
      </c>
      <c r="X54" s="694"/>
    </row>
    <row r="55" spans="1:24" s="781" customFormat="1" ht="23.25" customHeight="1" x14ac:dyDescent="0.2">
      <c r="A55" s="750"/>
      <c r="B55" s="836" t="s">
        <v>1456</v>
      </c>
      <c r="C55" s="837">
        <f t="shared" si="9"/>
        <v>-8750073.0814249981</v>
      </c>
      <c r="D55" s="838">
        <f t="shared" ref="D55:W55" si="10">SUM(D51:D54)</f>
        <v>-4261275.4893716294</v>
      </c>
      <c r="E55" s="838">
        <f t="shared" si="10"/>
        <v>-1748715.7759162001</v>
      </c>
      <c r="F55" s="838">
        <f t="shared" si="10"/>
        <v>-2739199.0784298428</v>
      </c>
      <c r="G55" s="838">
        <f t="shared" si="10"/>
        <v>0</v>
      </c>
      <c r="H55" s="838">
        <f t="shared" si="10"/>
        <v>0</v>
      </c>
      <c r="I55" s="838">
        <f t="shared" si="10"/>
        <v>0</v>
      </c>
      <c r="J55" s="838">
        <f t="shared" si="10"/>
        <v>0</v>
      </c>
      <c r="K55" s="838">
        <f t="shared" si="10"/>
        <v>0</v>
      </c>
      <c r="L55" s="838">
        <f t="shared" si="10"/>
        <v>-882.73770732675507</v>
      </c>
      <c r="M55" s="838">
        <f t="shared" si="10"/>
        <v>0</v>
      </c>
      <c r="N55" s="838">
        <f t="shared" si="10"/>
        <v>0</v>
      </c>
      <c r="O55" s="838">
        <f t="shared" si="10"/>
        <v>0</v>
      </c>
      <c r="P55" s="838">
        <f t="shared" si="10"/>
        <v>0</v>
      </c>
      <c r="Q55" s="838">
        <f t="shared" si="10"/>
        <v>0</v>
      </c>
      <c r="R55" s="838">
        <f t="shared" si="10"/>
        <v>0</v>
      </c>
      <c r="S55" s="838">
        <f t="shared" si="10"/>
        <v>0</v>
      </c>
      <c r="T55" s="838">
        <f t="shared" si="10"/>
        <v>0</v>
      </c>
      <c r="U55" s="838">
        <f t="shared" si="10"/>
        <v>0</v>
      </c>
      <c r="V55" s="838">
        <f t="shared" si="10"/>
        <v>0</v>
      </c>
      <c r="W55" s="839">
        <f t="shared" si="10"/>
        <v>0</v>
      </c>
      <c r="X55" s="749"/>
    </row>
    <row r="56" spans="1:24" s="581" customFormat="1" x14ac:dyDescent="0.2">
      <c r="B56" s="697" t="s">
        <v>1496</v>
      </c>
      <c r="C56" s="695">
        <f t="shared" si="9"/>
        <v>4684504.4211875005</v>
      </c>
      <c r="D56" s="694">
        <f t="shared" ref="D56:W56" si="11">D49+D55</f>
        <v>2281348.2452204181</v>
      </c>
      <c r="E56" s="694">
        <f t="shared" si="11"/>
        <v>936205.52736522676</v>
      </c>
      <c r="F56" s="694">
        <f t="shared" si="11"/>
        <v>1466478.0595555422</v>
      </c>
      <c r="G56" s="694">
        <f t="shared" si="11"/>
        <v>0</v>
      </c>
      <c r="H56" s="694">
        <f t="shared" si="11"/>
        <v>0</v>
      </c>
      <c r="I56" s="694">
        <f t="shared" si="11"/>
        <v>0</v>
      </c>
      <c r="J56" s="694">
        <f t="shared" si="11"/>
        <v>0</v>
      </c>
      <c r="K56" s="694">
        <f t="shared" si="11"/>
        <v>0</v>
      </c>
      <c r="L56" s="694">
        <f t="shared" si="11"/>
        <v>472.58904631316091</v>
      </c>
      <c r="M56" s="694">
        <f t="shared" si="11"/>
        <v>0</v>
      </c>
      <c r="N56" s="694">
        <f t="shared" si="11"/>
        <v>0</v>
      </c>
      <c r="O56" s="694">
        <f t="shared" si="11"/>
        <v>0</v>
      </c>
      <c r="P56" s="694">
        <f t="shared" si="11"/>
        <v>0</v>
      </c>
      <c r="Q56" s="694">
        <f t="shared" si="11"/>
        <v>0</v>
      </c>
      <c r="R56" s="694">
        <f t="shared" si="11"/>
        <v>0</v>
      </c>
      <c r="S56" s="694">
        <f t="shared" si="11"/>
        <v>0</v>
      </c>
      <c r="T56" s="694">
        <f t="shared" si="11"/>
        <v>0</v>
      </c>
      <c r="U56" s="694">
        <f t="shared" si="11"/>
        <v>0</v>
      </c>
      <c r="V56" s="694">
        <f t="shared" si="11"/>
        <v>0</v>
      </c>
      <c r="W56" s="582">
        <f t="shared" si="11"/>
        <v>0</v>
      </c>
      <c r="X56" s="694"/>
    </row>
    <row r="57" spans="1:24" s="581" customFormat="1" x14ac:dyDescent="0.2">
      <c r="B57" s="697" t="s">
        <v>1497</v>
      </c>
      <c r="C57" s="695">
        <f t="shared" si="9"/>
        <v>648883.48228756257</v>
      </c>
      <c r="D57" s="694">
        <f t="shared" ref="D57:W57" si="12">IF(ISERROR(D56/D38*D34),0,D56/D38*D34)</f>
        <v>314502.87091061595</v>
      </c>
      <c r="E57" s="694">
        <f t="shared" si="12"/>
        <v>130212.7678213859</v>
      </c>
      <c r="F57" s="694">
        <f t="shared" si="12"/>
        <v>204100.71594533342</v>
      </c>
      <c r="G57" s="694">
        <f t="shared" si="12"/>
        <v>0</v>
      </c>
      <c r="H57" s="694">
        <f t="shared" si="12"/>
        <v>0</v>
      </c>
      <c r="I57" s="694">
        <f t="shared" si="12"/>
        <v>0</v>
      </c>
      <c r="J57" s="694">
        <f t="shared" si="12"/>
        <v>0</v>
      </c>
      <c r="K57" s="694">
        <f t="shared" si="12"/>
        <v>0</v>
      </c>
      <c r="L57" s="694">
        <f t="shared" si="12"/>
        <v>67.127610227205921</v>
      </c>
      <c r="M57" s="694">
        <f t="shared" si="12"/>
        <v>0</v>
      </c>
      <c r="N57" s="694">
        <f t="shared" si="12"/>
        <v>0</v>
      </c>
      <c r="O57" s="694">
        <f t="shared" si="12"/>
        <v>0</v>
      </c>
      <c r="P57" s="694">
        <f t="shared" si="12"/>
        <v>0</v>
      </c>
      <c r="Q57" s="694">
        <f t="shared" si="12"/>
        <v>0</v>
      </c>
      <c r="R57" s="694">
        <f t="shared" si="12"/>
        <v>0</v>
      </c>
      <c r="S57" s="694">
        <f t="shared" si="12"/>
        <v>0</v>
      </c>
      <c r="T57" s="694">
        <f t="shared" si="12"/>
        <v>0</v>
      </c>
      <c r="U57" s="694">
        <f t="shared" si="12"/>
        <v>0</v>
      </c>
      <c r="V57" s="694">
        <f t="shared" si="12"/>
        <v>0</v>
      </c>
      <c r="W57" s="582">
        <f t="shared" si="12"/>
        <v>0</v>
      </c>
      <c r="X57" s="694"/>
    </row>
    <row r="58" spans="1:24" s="581" customFormat="1" x14ac:dyDescent="0.2">
      <c r="B58" s="697" t="s">
        <v>1202</v>
      </c>
      <c r="C58" s="695">
        <f t="shared" si="9"/>
        <v>5333387.9034750629</v>
      </c>
      <c r="D58" s="694">
        <f t="shared" ref="D58:W58" si="13">SUM(D56:D57)</f>
        <v>2595851.1161310342</v>
      </c>
      <c r="E58" s="694">
        <f t="shared" si="13"/>
        <v>1066418.2951866128</v>
      </c>
      <c r="F58" s="694">
        <f t="shared" si="13"/>
        <v>1670578.7755008757</v>
      </c>
      <c r="G58" s="694">
        <f t="shared" si="13"/>
        <v>0</v>
      </c>
      <c r="H58" s="694">
        <f t="shared" si="13"/>
        <v>0</v>
      </c>
      <c r="I58" s="694">
        <f t="shared" si="13"/>
        <v>0</v>
      </c>
      <c r="J58" s="694">
        <f t="shared" si="13"/>
        <v>0</v>
      </c>
      <c r="K58" s="694">
        <f t="shared" si="13"/>
        <v>0</v>
      </c>
      <c r="L58" s="694">
        <f t="shared" si="13"/>
        <v>539.71665654036678</v>
      </c>
      <c r="M58" s="694">
        <f t="shared" si="13"/>
        <v>0</v>
      </c>
      <c r="N58" s="694">
        <f t="shared" si="13"/>
        <v>0</v>
      </c>
      <c r="O58" s="694">
        <f t="shared" si="13"/>
        <v>0</v>
      </c>
      <c r="P58" s="694">
        <f t="shared" si="13"/>
        <v>0</v>
      </c>
      <c r="Q58" s="694">
        <f t="shared" si="13"/>
        <v>0</v>
      </c>
      <c r="R58" s="694">
        <f t="shared" si="13"/>
        <v>0</v>
      </c>
      <c r="S58" s="694">
        <f t="shared" si="13"/>
        <v>0</v>
      </c>
      <c r="T58" s="694">
        <f t="shared" si="13"/>
        <v>0</v>
      </c>
      <c r="U58" s="694">
        <f t="shared" si="13"/>
        <v>0</v>
      </c>
      <c r="V58" s="694">
        <f t="shared" si="13"/>
        <v>0</v>
      </c>
      <c r="W58" s="582">
        <f t="shared" si="13"/>
        <v>0</v>
      </c>
      <c r="X58" s="694"/>
    </row>
    <row r="59" spans="1:24" s="581" customFormat="1" x14ac:dyDescent="0.2">
      <c r="B59" s="697"/>
      <c r="C59" s="695"/>
      <c r="D59" s="694"/>
      <c r="E59" s="694"/>
      <c r="F59" s="694"/>
      <c r="G59" s="694"/>
      <c r="H59" s="694"/>
      <c r="I59" s="694"/>
      <c r="J59" s="694"/>
      <c r="K59" s="694"/>
      <c r="L59" s="694"/>
      <c r="M59" s="694"/>
      <c r="N59" s="694"/>
      <c r="O59" s="694"/>
      <c r="P59" s="694"/>
      <c r="Q59" s="694"/>
      <c r="R59" s="694"/>
      <c r="S59" s="694"/>
      <c r="T59" s="694"/>
      <c r="U59" s="694"/>
      <c r="V59" s="694"/>
      <c r="W59" s="582"/>
      <c r="X59" s="694"/>
    </row>
    <row r="60" spans="1:24" s="603" customFormat="1" x14ac:dyDescent="0.2">
      <c r="B60" s="690" t="s">
        <v>728</v>
      </c>
      <c r="C60" s="695">
        <f>SUM(D60:W60)</f>
        <v>0</v>
      </c>
      <c r="D60" s="694">
        <f>'O2.2 Primary Cost PLCC Adj'!D62</f>
        <v>0</v>
      </c>
      <c r="E60" s="694">
        <f>'O2.2 Primary Cost PLCC Adj'!E62</f>
        <v>0</v>
      </c>
      <c r="F60" s="694">
        <f>'O2.2 Primary Cost PLCC Adj'!F62</f>
        <v>0</v>
      </c>
      <c r="G60" s="694">
        <f>'O2.2 Primary Cost PLCC Adj'!G62</f>
        <v>0</v>
      </c>
      <c r="H60" s="694">
        <f>'O2.2 Primary Cost PLCC Adj'!H62</f>
        <v>0</v>
      </c>
      <c r="I60" s="694">
        <f>'O2.2 Primary Cost PLCC Adj'!I62</f>
        <v>0</v>
      </c>
      <c r="J60" s="694">
        <f>'O2.2 Primary Cost PLCC Adj'!J62</f>
        <v>0</v>
      </c>
      <c r="K60" s="694">
        <f>'O2.2 Primary Cost PLCC Adj'!K62</f>
        <v>0</v>
      </c>
      <c r="L60" s="694">
        <f>'O2.2 Primary Cost PLCC Adj'!L62</f>
        <v>0</v>
      </c>
      <c r="M60" s="694">
        <f>'O2.2 Primary Cost PLCC Adj'!M62</f>
        <v>0</v>
      </c>
      <c r="N60" s="694">
        <f>'O2.2 Primary Cost PLCC Adj'!N62</f>
        <v>0</v>
      </c>
      <c r="O60" s="694">
        <f>'O2.2 Primary Cost PLCC Adj'!O62</f>
        <v>0</v>
      </c>
      <c r="P60" s="694">
        <f>'O2.2 Primary Cost PLCC Adj'!P62</f>
        <v>0</v>
      </c>
      <c r="Q60" s="694">
        <f>'O2.2 Primary Cost PLCC Adj'!Q62</f>
        <v>0</v>
      </c>
      <c r="R60" s="694">
        <f>'O2.2 Primary Cost PLCC Adj'!R62</f>
        <v>0</v>
      </c>
      <c r="S60" s="694">
        <f>'O2.2 Primary Cost PLCC Adj'!S62</f>
        <v>0</v>
      </c>
      <c r="T60" s="694">
        <f>'O2.2 Primary Cost PLCC Adj'!T62</f>
        <v>0</v>
      </c>
      <c r="U60" s="694">
        <f>'O2.2 Primary Cost PLCC Adj'!U62</f>
        <v>0</v>
      </c>
      <c r="V60" s="694">
        <f>'O2.2 Primary Cost PLCC Adj'!V62</f>
        <v>0</v>
      </c>
      <c r="W60" s="582">
        <f>'O2.2 Primary Cost PLCC Adj'!W62</f>
        <v>0</v>
      </c>
      <c r="X60" s="707"/>
    </row>
    <row r="61" spans="1:24" s="603" customFormat="1" x14ac:dyDescent="0.2">
      <c r="B61" s="690" t="s">
        <v>729</v>
      </c>
      <c r="C61" s="695">
        <f>SUM(D61:W61)</f>
        <v>0</v>
      </c>
      <c r="D61" s="694">
        <f>'O2.2 Primary Cost PLCC Adj'!D63</f>
        <v>0</v>
      </c>
      <c r="E61" s="694">
        <f>'O2.2 Primary Cost PLCC Adj'!E63</f>
        <v>0</v>
      </c>
      <c r="F61" s="694">
        <f>'O2.2 Primary Cost PLCC Adj'!F63</f>
        <v>0</v>
      </c>
      <c r="G61" s="694">
        <f>'O2.2 Primary Cost PLCC Adj'!G63</f>
        <v>0</v>
      </c>
      <c r="H61" s="694">
        <f>'O2.2 Primary Cost PLCC Adj'!H63</f>
        <v>0</v>
      </c>
      <c r="I61" s="694">
        <f>'O2.2 Primary Cost PLCC Adj'!I63</f>
        <v>0</v>
      </c>
      <c r="J61" s="694">
        <f>'O2.2 Primary Cost PLCC Adj'!J63</f>
        <v>0</v>
      </c>
      <c r="K61" s="694">
        <f>'O2.2 Primary Cost PLCC Adj'!K63</f>
        <v>0</v>
      </c>
      <c r="L61" s="694">
        <f>'O2.2 Primary Cost PLCC Adj'!L63</f>
        <v>0</v>
      </c>
      <c r="M61" s="694">
        <f>'O2.2 Primary Cost PLCC Adj'!M63</f>
        <v>0</v>
      </c>
      <c r="N61" s="694">
        <f>'O2.2 Primary Cost PLCC Adj'!N63</f>
        <v>0</v>
      </c>
      <c r="O61" s="694">
        <f>'O2.2 Primary Cost PLCC Adj'!O63</f>
        <v>0</v>
      </c>
      <c r="P61" s="694">
        <f>'O2.2 Primary Cost PLCC Adj'!P63</f>
        <v>0</v>
      </c>
      <c r="Q61" s="694">
        <f>'O2.2 Primary Cost PLCC Adj'!Q63</f>
        <v>0</v>
      </c>
      <c r="R61" s="694">
        <f>'O2.2 Primary Cost PLCC Adj'!R63</f>
        <v>0</v>
      </c>
      <c r="S61" s="694">
        <f>'O2.2 Primary Cost PLCC Adj'!S63</f>
        <v>0</v>
      </c>
      <c r="T61" s="694">
        <f>'O2.2 Primary Cost PLCC Adj'!T63</f>
        <v>0</v>
      </c>
      <c r="U61" s="694">
        <f>'O2.2 Primary Cost PLCC Adj'!U63</f>
        <v>0</v>
      </c>
      <c r="V61" s="694">
        <f>'O2.2 Primary Cost PLCC Adj'!V63</f>
        <v>0</v>
      </c>
      <c r="W61" s="582">
        <f>'O2.2 Primary Cost PLCC Adj'!W63</f>
        <v>0</v>
      </c>
    </row>
    <row r="62" spans="1:24" s="603" customFormat="1" x14ac:dyDescent="0.2">
      <c r="B62" s="690" t="s">
        <v>730</v>
      </c>
      <c r="C62" s="695">
        <f>SUM(D62:W62)</f>
        <v>0</v>
      </c>
      <c r="D62" s="694">
        <f>'O2.2 Primary Cost PLCC Adj'!D64</f>
        <v>0</v>
      </c>
      <c r="E62" s="694">
        <f>'O2.2 Primary Cost PLCC Adj'!E64</f>
        <v>0</v>
      </c>
      <c r="F62" s="694">
        <f>'O2.2 Primary Cost PLCC Adj'!F64</f>
        <v>0</v>
      </c>
      <c r="G62" s="694">
        <f>'O2.2 Primary Cost PLCC Adj'!G64</f>
        <v>0</v>
      </c>
      <c r="H62" s="694">
        <f>'O2.2 Primary Cost PLCC Adj'!H64</f>
        <v>0</v>
      </c>
      <c r="I62" s="694">
        <f>'O2.2 Primary Cost PLCC Adj'!I64</f>
        <v>0</v>
      </c>
      <c r="J62" s="694">
        <f>'O2.2 Primary Cost PLCC Adj'!J64</f>
        <v>0</v>
      </c>
      <c r="K62" s="694">
        <f>'O2.2 Primary Cost PLCC Adj'!K64</f>
        <v>0</v>
      </c>
      <c r="L62" s="694">
        <f>'O2.2 Primary Cost PLCC Adj'!L64</f>
        <v>0</v>
      </c>
      <c r="M62" s="694">
        <f>'O2.2 Primary Cost PLCC Adj'!M64</f>
        <v>0</v>
      </c>
      <c r="N62" s="694">
        <f>'O2.2 Primary Cost PLCC Adj'!N64</f>
        <v>0</v>
      </c>
      <c r="O62" s="694">
        <f>'O2.2 Primary Cost PLCC Adj'!O64</f>
        <v>0</v>
      </c>
      <c r="P62" s="694">
        <f>'O2.2 Primary Cost PLCC Adj'!P64</f>
        <v>0</v>
      </c>
      <c r="Q62" s="694">
        <f>'O2.2 Primary Cost PLCC Adj'!Q64</f>
        <v>0</v>
      </c>
      <c r="R62" s="694">
        <f>'O2.2 Primary Cost PLCC Adj'!R64</f>
        <v>0</v>
      </c>
      <c r="S62" s="694">
        <f>'O2.2 Primary Cost PLCC Adj'!S64</f>
        <v>0</v>
      </c>
      <c r="T62" s="694">
        <f>'O2.2 Primary Cost PLCC Adj'!T64</f>
        <v>0</v>
      </c>
      <c r="U62" s="694">
        <f>'O2.2 Primary Cost PLCC Adj'!U64</f>
        <v>0</v>
      </c>
      <c r="V62" s="694">
        <f>'O2.2 Primary Cost PLCC Adj'!V64</f>
        <v>0</v>
      </c>
      <c r="W62" s="582">
        <f>'O2.2 Primary Cost PLCC Adj'!W64</f>
        <v>0</v>
      </c>
    </row>
    <row r="63" spans="1:24" s="603" customFormat="1" x14ac:dyDescent="0.2">
      <c r="B63" s="690" t="s">
        <v>731</v>
      </c>
      <c r="C63" s="695">
        <f>SUM(D63:W63)</f>
        <v>0</v>
      </c>
      <c r="D63" s="694">
        <f>'O2.2 Primary Cost PLCC Adj'!D65</f>
        <v>0</v>
      </c>
      <c r="E63" s="694">
        <f>'O2.2 Primary Cost PLCC Adj'!E65</f>
        <v>0</v>
      </c>
      <c r="F63" s="694">
        <f>'O2.2 Primary Cost PLCC Adj'!F65</f>
        <v>0</v>
      </c>
      <c r="G63" s="694">
        <f>'O2.2 Primary Cost PLCC Adj'!G65</f>
        <v>0</v>
      </c>
      <c r="H63" s="694">
        <f>'O2.2 Primary Cost PLCC Adj'!H65</f>
        <v>0</v>
      </c>
      <c r="I63" s="694">
        <f>'O2.2 Primary Cost PLCC Adj'!I65</f>
        <v>0</v>
      </c>
      <c r="J63" s="694">
        <f>'O2.2 Primary Cost PLCC Adj'!J65</f>
        <v>0</v>
      </c>
      <c r="K63" s="694">
        <f>'O2.2 Primary Cost PLCC Adj'!K65</f>
        <v>0</v>
      </c>
      <c r="L63" s="694">
        <f>'O2.2 Primary Cost PLCC Adj'!L65</f>
        <v>0</v>
      </c>
      <c r="M63" s="694">
        <f>'O2.2 Primary Cost PLCC Adj'!M65</f>
        <v>0</v>
      </c>
      <c r="N63" s="694">
        <f>'O2.2 Primary Cost PLCC Adj'!N65</f>
        <v>0</v>
      </c>
      <c r="O63" s="694">
        <f>'O2.2 Primary Cost PLCC Adj'!O65</f>
        <v>0</v>
      </c>
      <c r="P63" s="694">
        <f>'O2.2 Primary Cost PLCC Adj'!P65</f>
        <v>0</v>
      </c>
      <c r="Q63" s="694">
        <f>'O2.2 Primary Cost PLCC Adj'!Q65</f>
        <v>0</v>
      </c>
      <c r="R63" s="694">
        <f>'O2.2 Primary Cost PLCC Adj'!R65</f>
        <v>0</v>
      </c>
      <c r="S63" s="694">
        <f>'O2.2 Primary Cost PLCC Adj'!S65</f>
        <v>0</v>
      </c>
      <c r="T63" s="694">
        <f>'O2.2 Primary Cost PLCC Adj'!T65</f>
        <v>0</v>
      </c>
      <c r="U63" s="694">
        <f>'O2.2 Primary Cost PLCC Adj'!U65</f>
        <v>0</v>
      </c>
      <c r="V63" s="694">
        <f>'O2.2 Primary Cost PLCC Adj'!V65</f>
        <v>0</v>
      </c>
      <c r="W63" s="582">
        <f>'O2.2 Primary Cost PLCC Adj'!W65</f>
        <v>0</v>
      </c>
    </row>
    <row r="64" spans="1:24" s="752" customFormat="1" ht="23.25" customHeight="1" x14ac:dyDescent="0.2">
      <c r="B64" s="836" t="s">
        <v>1411</v>
      </c>
      <c r="C64" s="837">
        <f>SUM(D64:W64)</f>
        <v>0</v>
      </c>
      <c r="D64" s="838">
        <f t="shared" ref="D64:W64" si="14">SUM(D60:D63)</f>
        <v>0</v>
      </c>
      <c r="E64" s="838">
        <f t="shared" si="14"/>
        <v>0</v>
      </c>
      <c r="F64" s="838">
        <f t="shared" si="14"/>
        <v>0</v>
      </c>
      <c r="G64" s="838">
        <f t="shared" si="14"/>
        <v>0</v>
      </c>
      <c r="H64" s="838">
        <f t="shared" si="14"/>
        <v>0</v>
      </c>
      <c r="I64" s="838">
        <f t="shared" si="14"/>
        <v>0</v>
      </c>
      <c r="J64" s="838">
        <f t="shared" si="14"/>
        <v>0</v>
      </c>
      <c r="K64" s="838">
        <f t="shared" si="14"/>
        <v>0</v>
      </c>
      <c r="L64" s="838">
        <f t="shared" si="14"/>
        <v>0</v>
      </c>
      <c r="M64" s="838">
        <f t="shared" si="14"/>
        <v>0</v>
      </c>
      <c r="N64" s="838">
        <f t="shared" si="14"/>
        <v>0</v>
      </c>
      <c r="O64" s="838">
        <f t="shared" si="14"/>
        <v>0</v>
      </c>
      <c r="P64" s="838">
        <f t="shared" si="14"/>
        <v>0</v>
      </c>
      <c r="Q64" s="838">
        <f t="shared" si="14"/>
        <v>0</v>
      </c>
      <c r="R64" s="838">
        <f t="shared" si="14"/>
        <v>0</v>
      </c>
      <c r="S64" s="838">
        <f t="shared" si="14"/>
        <v>0</v>
      </c>
      <c r="T64" s="838">
        <f t="shared" si="14"/>
        <v>0</v>
      </c>
      <c r="U64" s="838">
        <f t="shared" si="14"/>
        <v>0</v>
      </c>
      <c r="V64" s="838">
        <f t="shared" si="14"/>
        <v>0</v>
      </c>
      <c r="W64" s="839">
        <f t="shared" si="14"/>
        <v>0</v>
      </c>
    </row>
    <row r="65" spans="1:24" s="603" customFormat="1" x14ac:dyDescent="0.2">
      <c r="C65" s="709"/>
      <c r="D65" s="707"/>
      <c r="E65" s="707"/>
      <c r="F65" s="707"/>
      <c r="G65" s="707"/>
      <c r="H65" s="707"/>
      <c r="I65" s="707"/>
      <c r="J65" s="707"/>
      <c r="K65" s="707"/>
      <c r="L65" s="707"/>
      <c r="M65" s="707"/>
      <c r="N65" s="707"/>
      <c r="O65" s="707"/>
      <c r="P65" s="707"/>
      <c r="Q65" s="707"/>
      <c r="R65" s="707"/>
      <c r="S65" s="707"/>
      <c r="T65" s="707"/>
      <c r="U65" s="707"/>
      <c r="V65" s="707"/>
      <c r="W65" s="710"/>
    </row>
    <row r="66" spans="1:24" s="603" customFormat="1" x14ac:dyDescent="0.2">
      <c r="B66" s="690" t="s">
        <v>720</v>
      </c>
      <c r="C66" s="695">
        <f>SUM(D66:W66)</f>
        <v>18189491.502</v>
      </c>
      <c r="D66" s="694">
        <f>'O2.2 Primary Cost PLCC Adj'!D47</f>
        <v>8029449.5712909186</v>
      </c>
      <c r="E66" s="694">
        <f>'O2.2 Primary Cost PLCC Adj'!E47</f>
        <v>3295075.6580421245</v>
      </c>
      <c r="F66" s="694">
        <f>'O2.2 Primary Cost PLCC Adj'!F47</f>
        <v>6698918.0070769498</v>
      </c>
      <c r="G66" s="694">
        <f>'O2.2 Primary Cost PLCC Adj'!G47</f>
        <v>0</v>
      </c>
      <c r="H66" s="694">
        <f>'O2.2 Primary Cost PLCC Adj'!H47</f>
        <v>0</v>
      </c>
      <c r="I66" s="694">
        <f>'O2.2 Primary Cost PLCC Adj'!I47</f>
        <v>0</v>
      </c>
      <c r="J66" s="694">
        <f>'O2.2 Primary Cost PLCC Adj'!J47</f>
        <v>164384.93780860992</v>
      </c>
      <c r="K66" s="694">
        <f>'O2.2 Primary Cost PLCC Adj'!K47</f>
        <v>0</v>
      </c>
      <c r="L66" s="694">
        <f>'O2.2 Primary Cost PLCC Adj'!L47</f>
        <v>1663.3277813968152</v>
      </c>
      <c r="M66" s="694">
        <f>'O2.2 Primary Cost PLCC Adj'!M47</f>
        <v>0</v>
      </c>
      <c r="N66" s="694">
        <f>'O2.2 Primary Cost PLCC Adj'!N47</f>
        <v>0</v>
      </c>
      <c r="O66" s="694">
        <f>'O2.2 Primary Cost PLCC Adj'!O47</f>
        <v>0</v>
      </c>
      <c r="P66" s="694">
        <f>'O2.2 Primary Cost PLCC Adj'!P47</f>
        <v>0</v>
      </c>
      <c r="Q66" s="694">
        <f>'O2.2 Primary Cost PLCC Adj'!Q47</f>
        <v>0</v>
      </c>
      <c r="R66" s="694">
        <f>'O2.2 Primary Cost PLCC Adj'!R47</f>
        <v>0</v>
      </c>
      <c r="S66" s="694">
        <f>'O2.2 Primary Cost PLCC Adj'!S47</f>
        <v>0</v>
      </c>
      <c r="T66" s="694">
        <f>'O2.2 Primary Cost PLCC Adj'!T47</f>
        <v>0</v>
      </c>
      <c r="U66" s="694">
        <f>'O2.2 Primary Cost PLCC Adj'!U47</f>
        <v>0</v>
      </c>
      <c r="V66" s="694">
        <f>'O2.2 Primary Cost PLCC Adj'!V47</f>
        <v>0</v>
      </c>
      <c r="W66" s="582">
        <f>'O2.2 Primary Cost PLCC Adj'!W47</f>
        <v>0</v>
      </c>
    </row>
    <row r="67" spans="1:24" s="707" customFormat="1" x14ac:dyDescent="0.2">
      <c r="B67" s="690" t="s">
        <v>738</v>
      </c>
      <c r="C67" s="695">
        <f>SUM(D67:W67)</f>
        <v>24090738.220575001</v>
      </c>
      <c r="D67" s="694">
        <f>'O2.2 Primary Cost PLCC Adj'!D48</f>
        <v>10634457.134549847</v>
      </c>
      <c r="E67" s="694">
        <f>'O2.2 Primary Cost PLCC Adj'!E48</f>
        <v>4364102.4866557447</v>
      </c>
      <c r="F67" s="694">
        <f>'O2.2 Primary Cost PLCC Adj'!F48</f>
        <v>8872259.021195963</v>
      </c>
      <c r="G67" s="694">
        <f>'O2.2 Primary Cost PLCC Adj'!G48</f>
        <v>0</v>
      </c>
      <c r="H67" s="694">
        <f>'O2.2 Primary Cost PLCC Adj'!H48</f>
        <v>0</v>
      </c>
      <c r="I67" s="694">
        <f>'O2.2 Primary Cost PLCC Adj'!I48</f>
        <v>0</v>
      </c>
      <c r="J67" s="694">
        <f>'O2.2 Primary Cost PLCC Adj'!J48</f>
        <v>217716.61421746126</v>
      </c>
      <c r="K67" s="694">
        <f>'O2.2 Primary Cost PLCC Adj'!K48</f>
        <v>0</v>
      </c>
      <c r="L67" s="694">
        <f>'O2.2 Primary Cost PLCC Adj'!L48</f>
        <v>2202.9639559871453</v>
      </c>
      <c r="M67" s="694">
        <f>'O2.2 Primary Cost PLCC Adj'!M48</f>
        <v>0</v>
      </c>
      <c r="N67" s="694">
        <f>'O2.2 Primary Cost PLCC Adj'!N48</f>
        <v>0</v>
      </c>
      <c r="O67" s="694">
        <f>'O2.2 Primary Cost PLCC Adj'!O48</f>
        <v>0</v>
      </c>
      <c r="P67" s="694">
        <f>'O2.2 Primary Cost PLCC Adj'!P48</f>
        <v>0</v>
      </c>
      <c r="Q67" s="694">
        <f>'O2.2 Primary Cost PLCC Adj'!Q48</f>
        <v>0</v>
      </c>
      <c r="R67" s="694">
        <f>'O2.2 Primary Cost PLCC Adj'!R48</f>
        <v>0</v>
      </c>
      <c r="S67" s="694">
        <f>'O2.2 Primary Cost PLCC Adj'!S48</f>
        <v>0</v>
      </c>
      <c r="T67" s="694">
        <f>'O2.2 Primary Cost PLCC Adj'!T48</f>
        <v>0</v>
      </c>
      <c r="U67" s="694">
        <f>'O2.2 Primary Cost PLCC Adj'!U48</f>
        <v>0</v>
      </c>
      <c r="V67" s="694">
        <f>'O2.2 Primary Cost PLCC Adj'!V48</f>
        <v>0</v>
      </c>
      <c r="W67" s="582">
        <f>'O2.2 Primary Cost PLCC Adj'!W48</f>
        <v>0</v>
      </c>
    </row>
    <row r="68" spans="1:24" s="707" customFormat="1" x14ac:dyDescent="0.2">
      <c r="B68" s="690" t="s">
        <v>722</v>
      </c>
      <c r="C68" s="695">
        <f>SUM(D68:W68)</f>
        <v>12311178.742687499</v>
      </c>
      <c r="D68" s="694">
        <f>'O2.2 Primary Cost PLCC Adj'!D49</f>
        <v>5434565.8242666591</v>
      </c>
      <c r="E68" s="694">
        <f>'O2.2 Primary Cost PLCC Adj'!E49</f>
        <v>2230203.3782733739</v>
      </c>
      <c r="F68" s="694">
        <f>'O2.2 Primary Cost PLCC Adj'!F49</f>
        <v>4534023.2275687428</v>
      </c>
      <c r="G68" s="694">
        <f>'O2.2 Primary Cost PLCC Adj'!G49</f>
        <v>0</v>
      </c>
      <c r="H68" s="694">
        <f>'O2.2 Primary Cost PLCC Adj'!H49</f>
        <v>0</v>
      </c>
      <c r="I68" s="694">
        <f>'O2.2 Primary Cost PLCC Adj'!I49</f>
        <v>0</v>
      </c>
      <c r="J68" s="694">
        <f>'O2.2 Primary Cost PLCC Adj'!J49</f>
        <v>111260.52378896046</v>
      </c>
      <c r="K68" s="694">
        <f>'O2.2 Primary Cost PLCC Adj'!K49</f>
        <v>0</v>
      </c>
      <c r="L68" s="694">
        <f>'O2.2 Primary Cost PLCC Adj'!L49</f>
        <v>1125.7887897637193</v>
      </c>
      <c r="M68" s="694">
        <f>'O2.2 Primary Cost PLCC Adj'!M49</f>
        <v>0</v>
      </c>
      <c r="N68" s="694">
        <f>'O2.2 Primary Cost PLCC Adj'!N49</f>
        <v>0</v>
      </c>
      <c r="O68" s="694">
        <f>'O2.2 Primary Cost PLCC Adj'!O49</f>
        <v>0</v>
      </c>
      <c r="P68" s="694">
        <f>'O2.2 Primary Cost PLCC Adj'!P49</f>
        <v>0</v>
      </c>
      <c r="Q68" s="694">
        <f>'O2.2 Primary Cost PLCC Adj'!Q49</f>
        <v>0</v>
      </c>
      <c r="R68" s="694">
        <f>'O2.2 Primary Cost PLCC Adj'!R49</f>
        <v>0</v>
      </c>
      <c r="S68" s="694">
        <f>'O2.2 Primary Cost PLCC Adj'!S49</f>
        <v>0</v>
      </c>
      <c r="T68" s="694">
        <f>'O2.2 Primary Cost PLCC Adj'!T49</f>
        <v>0</v>
      </c>
      <c r="U68" s="694">
        <f>'O2.2 Primary Cost PLCC Adj'!U49</f>
        <v>0</v>
      </c>
      <c r="V68" s="694">
        <f>'O2.2 Primary Cost PLCC Adj'!V49</f>
        <v>0</v>
      </c>
      <c r="W68" s="582">
        <f>'O2.2 Primary Cost PLCC Adj'!W49</f>
        <v>0</v>
      </c>
      <c r="X68" s="711"/>
    </row>
    <row r="69" spans="1:24" s="707" customFormat="1" x14ac:dyDescent="0.2">
      <c r="B69" s="690" t="s">
        <v>726</v>
      </c>
      <c r="C69" s="695">
        <f>SUM(D69:W69)</f>
        <v>5696760.9058750002</v>
      </c>
      <c r="D69" s="694">
        <f>'O2.2 Primary Cost PLCC Adj'!D50</f>
        <v>2514740.6901614266</v>
      </c>
      <c r="E69" s="694">
        <f>'O2.2 Primary Cost PLCC Adj'!E50</f>
        <v>1031983.6697232986</v>
      </c>
      <c r="F69" s="694">
        <f>'O2.2 Primary Cost PLCC Adj'!F50</f>
        <v>2098031.9438936473</v>
      </c>
      <c r="G69" s="694">
        <f>'O2.2 Primary Cost PLCC Adj'!G50</f>
        <v>0</v>
      </c>
      <c r="H69" s="694">
        <f>'O2.2 Primary Cost PLCC Adj'!H50</f>
        <v>0</v>
      </c>
      <c r="I69" s="694">
        <f>'O2.2 Primary Cost PLCC Adj'!I50</f>
        <v>0</v>
      </c>
      <c r="J69" s="694">
        <f>'O2.2 Primary Cost PLCC Adj'!J50</f>
        <v>51483.665011735749</v>
      </c>
      <c r="K69" s="694">
        <f>'O2.2 Primary Cost PLCC Adj'!K50</f>
        <v>0</v>
      </c>
      <c r="L69" s="694">
        <f>'O2.2 Primary Cost PLCC Adj'!L50</f>
        <v>520.9370848918619</v>
      </c>
      <c r="M69" s="694">
        <f>'O2.2 Primary Cost PLCC Adj'!M50</f>
        <v>0</v>
      </c>
      <c r="N69" s="694">
        <f>'O2.2 Primary Cost PLCC Adj'!N50</f>
        <v>0</v>
      </c>
      <c r="O69" s="694">
        <f>'O2.2 Primary Cost PLCC Adj'!O50</f>
        <v>0</v>
      </c>
      <c r="P69" s="694">
        <f>'O2.2 Primary Cost PLCC Adj'!P50</f>
        <v>0</v>
      </c>
      <c r="Q69" s="694">
        <f>'O2.2 Primary Cost PLCC Adj'!Q50</f>
        <v>0</v>
      </c>
      <c r="R69" s="694">
        <f>'O2.2 Primary Cost PLCC Adj'!R50</f>
        <v>0</v>
      </c>
      <c r="S69" s="694">
        <f>'O2.2 Primary Cost PLCC Adj'!S50</f>
        <v>0</v>
      </c>
      <c r="T69" s="694">
        <f>'O2.2 Primary Cost PLCC Adj'!T50</f>
        <v>0</v>
      </c>
      <c r="U69" s="694">
        <f>'O2.2 Primary Cost PLCC Adj'!U50</f>
        <v>0</v>
      </c>
      <c r="V69" s="694">
        <f>'O2.2 Primary Cost PLCC Adj'!V50</f>
        <v>0</v>
      </c>
      <c r="W69" s="582">
        <f>'O2.2 Primary Cost PLCC Adj'!W50</f>
        <v>0</v>
      </c>
      <c r="X69" s="711"/>
    </row>
    <row r="70" spans="1:24" s="752" customFormat="1" ht="23.25" customHeight="1" x14ac:dyDescent="0.2">
      <c r="B70" s="836" t="s">
        <v>1411</v>
      </c>
      <c r="C70" s="837">
        <f>SUM(D70:W70)</f>
        <v>60288169.3711375</v>
      </c>
      <c r="D70" s="838">
        <f t="shared" ref="D70:W70" si="15">SUM(D66:D69)</f>
        <v>26613213.220268849</v>
      </c>
      <c r="E70" s="838">
        <f t="shared" si="15"/>
        <v>10921365.192694541</v>
      </c>
      <c r="F70" s="838">
        <f t="shared" si="15"/>
        <v>22203232.199735302</v>
      </c>
      <c r="G70" s="838">
        <f t="shared" si="15"/>
        <v>0</v>
      </c>
      <c r="H70" s="838">
        <f t="shared" si="15"/>
        <v>0</v>
      </c>
      <c r="I70" s="838">
        <f t="shared" si="15"/>
        <v>0</v>
      </c>
      <c r="J70" s="838">
        <f t="shared" si="15"/>
        <v>544845.7408267674</v>
      </c>
      <c r="K70" s="838">
        <f t="shared" si="15"/>
        <v>0</v>
      </c>
      <c r="L70" s="838">
        <f t="shared" si="15"/>
        <v>5513.0176120395417</v>
      </c>
      <c r="M70" s="838">
        <f t="shared" si="15"/>
        <v>0</v>
      </c>
      <c r="N70" s="838">
        <f t="shared" si="15"/>
        <v>0</v>
      </c>
      <c r="O70" s="838">
        <f t="shared" si="15"/>
        <v>0</v>
      </c>
      <c r="P70" s="838">
        <f t="shared" si="15"/>
        <v>0</v>
      </c>
      <c r="Q70" s="838">
        <f t="shared" si="15"/>
        <v>0</v>
      </c>
      <c r="R70" s="838">
        <f t="shared" si="15"/>
        <v>0</v>
      </c>
      <c r="S70" s="838">
        <f t="shared" si="15"/>
        <v>0</v>
      </c>
      <c r="T70" s="838">
        <f t="shared" si="15"/>
        <v>0</v>
      </c>
      <c r="U70" s="838">
        <f t="shared" si="15"/>
        <v>0</v>
      </c>
      <c r="V70" s="838">
        <f t="shared" si="15"/>
        <v>0</v>
      </c>
      <c r="W70" s="839">
        <f t="shared" si="15"/>
        <v>0</v>
      </c>
    </row>
    <row r="71" spans="1:24" s="736" customFormat="1" x14ac:dyDescent="0.2">
      <c r="A71" s="707"/>
      <c r="B71" s="717"/>
      <c r="C71" s="735"/>
      <c r="W71" s="737"/>
    </row>
    <row r="72" spans="1:24" s="711" customFormat="1" x14ac:dyDescent="0.2">
      <c r="A72" s="738"/>
      <c r="B72" s="840" t="s">
        <v>1458</v>
      </c>
      <c r="C72" s="740"/>
      <c r="W72" s="741"/>
    </row>
    <row r="73" spans="1:24" s="707" customFormat="1" x14ac:dyDescent="0.2">
      <c r="A73" s="181"/>
      <c r="B73" s="742" t="s">
        <v>1459</v>
      </c>
      <c r="C73" s="695">
        <f t="shared" ref="C73:C84" si="16">SUM(D73:W73)</f>
        <v>129977.2435</v>
      </c>
      <c r="D73" s="694">
        <f>'O2.2 Primary Cost PLCC Adj'!D75</f>
        <v>57845.059724996339</v>
      </c>
      <c r="E73" s="694">
        <f>'O2.2 Primary Cost PLCC Adj'!E75</f>
        <v>23738.096434321877</v>
      </c>
      <c r="F73" s="694">
        <f>'O2.2 Primary Cost PLCC Adj'!F75</f>
        <v>47300.426614728087</v>
      </c>
      <c r="G73" s="694">
        <f>'O2.2 Primary Cost PLCC Adj'!G75</f>
        <v>0</v>
      </c>
      <c r="H73" s="694">
        <f>'O2.2 Primary Cost PLCC Adj'!H75</f>
        <v>0</v>
      </c>
      <c r="I73" s="694">
        <f>'O2.2 Primary Cost PLCC Adj'!I75</f>
        <v>0</v>
      </c>
      <c r="J73" s="694">
        <f>'O2.2 Primary Cost PLCC Adj'!J75</f>
        <v>1081.6779251399169</v>
      </c>
      <c r="K73" s="694">
        <f>'O2.2 Primary Cost PLCC Adj'!K75</f>
        <v>0</v>
      </c>
      <c r="L73" s="694">
        <f>'O2.2 Primary Cost PLCC Adj'!L75</f>
        <v>11.982800813789233</v>
      </c>
      <c r="M73" s="694">
        <f>'O2.2 Primary Cost PLCC Adj'!M75</f>
        <v>0</v>
      </c>
      <c r="N73" s="694">
        <f>'O2.2 Primary Cost PLCC Adj'!N75</f>
        <v>0</v>
      </c>
      <c r="O73" s="694">
        <f>'O2.2 Primary Cost PLCC Adj'!O75</f>
        <v>0</v>
      </c>
      <c r="P73" s="694">
        <f>'O2.2 Primary Cost PLCC Adj'!P75</f>
        <v>0</v>
      </c>
      <c r="Q73" s="694">
        <f>'O2.2 Primary Cost PLCC Adj'!Q75</f>
        <v>0</v>
      </c>
      <c r="R73" s="694">
        <f>'O2.2 Primary Cost PLCC Adj'!R75</f>
        <v>0</v>
      </c>
      <c r="S73" s="694">
        <f>'O2.2 Primary Cost PLCC Adj'!S75</f>
        <v>0</v>
      </c>
      <c r="T73" s="694">
        <f>'O2.2 Primary Cost PLCC Adj'!T75</f>
        <v>0</v>
      </c>
      <c r="U73" s="694">
        <f>'O2.2 Primary Cost PLCC Adj'!U75</f>
        <v>0</v>
      </c>
      <c r="V73" s="694">
        <f>'O2.2 Primary Cost PLCC Adj'!V75</f>
        <v>0</v>
      </c>
      <c r="W73" s="582">
        <f>'O2.2 Primary Cost PLCC Adj'!W75</f>
        <v>0</v>
      </c>
    </row>
    <row r="74" spans="1:24" s="707" customFormat="1" x14ac:dyDescent="0.2">
      <c r="A74" s="181"/>
      <c r="B74" s="742" t="s">
        <v>1460</v>
      </c>
      <c r="C74" s="695">
        <f t="shared" si="16"/>
        <v>257183.77750000005</v>
      </c>
      <c r="D74" s="694">
        <f>'O2.2 Primary Cost PLCC Adj'!D76</f>
        <v>114457.04316531125</v>
      </c>
      <c r="E74" s="694">
        <f>'O2.2 Primary Cost PLCC Adj'!E76</f>
        <v>46970.170679440365</v>
      </c>
      <c r="F74" s="694">
        <f>'O2.2 Primary Cost PLCC Adj'!F76</f>
        <v>93592.555639459359</v>
      </c>
      <c r="G74" s="694">
        <f>'O2.2 Primary Cost PLCC Adj'!G76</f>
        <v>0</v>
      </c>
      <c r="H74" s="694">
        <f>'O2.2 Primary Cost PLCC Adj'!H76</f>
        <v>0</v>
      </c>
      <c r="I74" s="694">
        <f>'O2.2 Primary Cost PLCC Adj'!I76</f>
        <v>0</v>
      </c>
      <c r="J74" s="694">
        <f>'O2.2 Primary Cost PLCC Adj'!J76</f>
        <v>2140.2978501067073</v>
      </c>
      <c r="K74" s="694">
        <f>'O2.2 Primary Cost PLCC Adj'!K76</f>
        <v>0</v>
      </c>
      <c r="L74" s="694">
        <f>'O2.2 Primary Cost PLCC Adj'!L76</f>
        <v>23.710165682351843</v>
      </c>
      <c r="M74" s="694">
        <f>'O2.2 Primary Cost PLCC Adj'!M76</f>
        <v>0</v>
      </c>
      <c r="N74" s="694">
        <f>'O2.2 Primary Cost PLCC Adj'!N76</f>
        <v>0</v>
      </c>
      <c r="O74" s="694">
        <f>'O2.2 Primary Cost PLCC Adj'!O76</f>
        <v>0</v>
      </c>
      <c r="P74" s="694">
        <f>'O2.2 Primary Cost PLCC Adj'!P76</f>
        <v>0</v>
      </c>
      <c r="Q74" s="694">
        <f>'O2.2 Primary Cost PLCC Adj'!Q76</f>
        <v>0</v>
      </c>
      <c r="R74" s="694">
        <f>'O2.2 Primary Cost PLCC Adj'!R76</f>
        <v>0</v>
      </c>
      <c r="S74" s="694">
        <f>'O2.2 Primary Cost PLCC Adj'!S76</f>
        <v>0</v>
      </c>
      <c r="T74" s="694">
        <f>'O2.2 Primary Cost PLCC Adj'!T76</f>
        <v>0</v>
      </c>
      <c r="U74" s="694">
        <f>'O2.2 Primary Cost PLCC Adj'!U76</f>
        <v>0</v>
      </c>
      <c r="V74" s="694">
        <f>'O2.2 Primary Cost PLCC Adj'!V76</f>
        <v>0</v>
      </c>
      <c r="W74" s="582">
        <f>'O2.2 Primary Cost PLCC Adj'!W76</f>
        <v>0</v>
      </c>
      <c r="X74" s="711"/>
    </row>
    <row r="75" spans="1:24" s="707" customFormat="1" ht="11.25" customHeight="1" x14ac:dyDescent="0.2">
      <c r="A75" s="181"/>
      <c r="B75" s="742" t="s">
        <v>1465</v>
      </c>
      <c r="C75" s="695">
        <f t="shared" si="16"/>
        <v>10143.698500000002</v>
      </c>
      <c r="D75" s="694">
        <f>'O2.2 Primary Cost PLCC Adj'!D77</f>
        <v>4640.6607864001417</v>
      </c>
      <c r="E75" s="694">
        <f>'O2.2 Primary Cost PLCC Adj'!E77</f>
        <v>1904.4055584048331</v>
      </c>
      <c r="F75" s="694">
        <f>'O2.2 Primary Cost PLCC Adj'!F77</f>
        <v>3538.3065196067341</v>
      </c>
      <c r="G75" s="694">
        <f>'O2.2 Primary Cost PLCC Adj'!G77</f>
        <v>0</v>
      </c>
      <c r="H75" s="694">
        <f>'O2.2 Primary Cost PLCC Adj'!H77</f>
        <v>0</v>
      </c>
      <c r="I75" s="694">
        <f>'O2.2 Primary Cost PLCC Adj'!I77</f>
        <v>0</v>
      </c>
      <c r="J75" s="694">
        <f>'O2.2 Primary Cost PLCC Adj'!J77</f>
        <v>59.36430692665472</v>
      </c>
      <c r="K75" s="694">
        <f>'O2.2 Primary Cost PLCC Adj'!K77</f>
        <v>0</v>
      </c>
      <c r="L75" s="694">
        <f>'O2.2 Primary Cost PLCC Adj'!L77</f>
        <v>0.96132866163790498</v>
      </c>
      <c r="M75" s="694">
        <f>'O2.2 Primary Cost PLCC Adj'!M77</f>
        <v>0</v>
      </c>
      <c r="N75" s="694">
        <f>'O2.2 Primary Cost PLCC Adj'!N77</f>
        <v>0</v>
      </c>
      <c r="O75" s="694">
        <f>'O2.2 Primary Cost PLCC Adj'!O77</f>
        <v>0</v>
      </c>
      <c r="P75" s="694">
        <f>'O2.2 Primary Cost PLCC Adj'!P77</f>
        <v>0</v>
      </c>
      <c r="Q75" s="694">
        <f>'O2.2 Primary Cost PLCC Adj'!Q77</f>
        <v>0</v>
      </c>
      <c r="R75" s="694">
        <f>'O2.2 Primary Cost PLCC Adj'!R77</f>
        <v>0</v>
      </c>
      <c r="S75" s="694">
        <f>'O2.2 Primary Cost PLCC Adj'!S77</f>
        <v>0</v>
      </c>
      <c r="T75" s="694">
        <f>'O2.2 Primary Cost PLCC Adj'!T77</f>
        <v>0</v>
      </c>
      <c r="U75" s="694">
        <f>'O2.2 Primary Cost PLCC Adj'!U77</f>
        <v>0</v>
      </c>
      <c r="V75" s="694">
        <f>'O2.2 Primary Cost PLCC Adj'!V77</f>
        <v>0</v>
      </c>
      <c r="W75" s="582">
        <f>'O2.2 Primary Cost PLCC Adj'!W77</f>
        <v>0</v>
      </c>
    </row>
    <row r="76" spans="1:24" s="707" customFormat="1" x14ac:dyDescent="0.2">
      <c r="A76" s="181"/>
      <c r="B76" s="742" t="s">
        <v>1466</v>
      </c>
      <c r="C76" s="695">
        <f t="shared" si="16"/>
        <v>3723.6810000000005</v>
      </c>
      <c r="D76" s="694">
        <f>'O2.2 Primary Cost PLCC Adj'!D78</f>
        <v>1703.5542211515126</v>
      </c>
      <c r="E76" s="694">
        <f>'O2.2 Primary Cost PLCC Adj'!E78</f>
        <v>699.09400344721075</v>
      </c>
      <c r="F76" s="694">
        <f>'O2.2 Primary Cost PLCC Adj'!F78</f>
        <v>1298.8876551521837</v>
      </c>
      <c r="G76" s="694">
        <f>'O2.2 Primary Cost PLCC Adj'!G78</f>
        <v>0</v>
      </c>
      <c r="H76" s="694">
        <f>'O2.2 Primary Cost PLCC Adj'!H78</f>
        <v>0</v>
      </c>
      <c r="I76" s="694">
        <f>'O2.2 Primary Cost PLCC Adj'!I78</f>
        <v>0</v>
      </c>
      <c r="J76" s="694">
        <f>'O2.2 Primary Cost PLCC Adj'!J78</f>
        <v>21.792223199551184</v>
      </c>
      <c r="K76" s="694">
        <f>'O2.2 Primary Cost PLCC Adj'!K78</f>
        <v>0</v>
      </c>
      <c r="L76" s="694">
        <f>'O2.2 Primary Cost PLCC Adj'!L78</f>
        <v>0.35289704954228435</v>
      </c>
      <c r="M76" s="694">
        <f>'O2.2 Primary Cost PLCC Adj'!M78</f>
        <v>0</v>
      </c>
      <c r="N76" s="694">
        <f>'O2.2 Primary Cost PLCC Adj'!N78</f>
        <v>0</v>
      </c>
      <c r="O76" s="694">
        <f>'O2.2 Primary Cost PLCC Adj'!O78</f>
        <v>0</v>
      </c>
      <c r="P76" s="694">
        <f>'O2.2 Primary Cost PLCC Adj'!P78</f>
        <v>0</v>
      </c>
      <c r="Q76" s="694">
        <f>'O2.2 Primary Cost PLCC Adj'!Q78</f>
        <v>0</v>
      </c>
      <c r="R76" s="694">
        <f>'O2.2 Primary Cost PLCC Adj'!R78</f>
        <v>0</v>
      </c>
      <c r="S76" s="694">
        <f>'O2.2 Primary Cost PLCC Adj'!S78</f>
        <v>0</v>
      </c>
      <c r="T76" s="694">
        <f>'O2.2 Primary Cost PLCC Adj'!T78</f>
        <v>0</v>
      </c>
      <c r="U76" s="694">
        <f>'O2.2 Primary Cost PLCC Adj'!U78</f>
        <v>0</v>
      </c>
      <c r="V76" s="694">
        <f>'O2.2 Primary Cost PLCC Adj'!V78</f>
        <v>0</v>
      </c>
      <c r="W76" s="582">
        <f>'O2.2 Primary Cost PLCC Adj'!W78</f>
        <v>0</v>
      </c>
    </row>
    <row r="77" spans="1:24" s="707" customFormat="1" ht="11.25" customHeight="1" x14ac:dyDescent="0.2">
      <c r="A77" s="181"/>
      <c r="B77" s="742" t="s">
        <v>1468</v>
      </c>
      <c r="C77" s="695">
        <f t="shared" si="16"/>
        <v>0</v>
      </c>
      <c r="D77" s="694">
        <f>'O2.2 Primary Cost PLCC Adj'!D79</f>
        <v>0</v>
      </c>
      <c r="E77" s="694">
        <f>'O2.2 Primary Cost PLCC Adj'!E79</f>
        <v>0</v>
      </c>
      <c r="F77" s="694">
        <f>'O2.2 Primary Cost PLCC Adj'!F79</f>
        <v>0</v>
      </c>
      <c r="G77" s="694">
        <f>'O2.2 Primary Cost PLCC Adj'!G79</f>
        <v>0</v>
      </c>
      <c r="H77" s="694">
        <f>'O2.2 Primary Cost PLCC Adj'!H79</f>
        <v>0</v>
      </c>
      <c r="I77" s="694">
        <f>'O2.2 Primary Cost PLCC Adj'!I79</f>
        <v>0</v>
      </c>
      <c r="J77" s="694">
        <f>'O2.2 Primary Cost PLCC Adj'!J79</f>
        <v>0</v>
      </c>
      <c r="K77" s="694">
        <f>'O2.2 Primary Cost PLCC Adj'!K79</f>
        <v>0</v>
      </c>
      <c r="L77" s="694">
        <f>'O2.2 Primary Cost PLCC Adj'!L79</f>
        <v>0</v>
      </c>
      <c r="M77" s="694">
        <f>'O2.2 Primary Cost PLCC Adj'!M79</f>
        <v>0</v>
      </c>
      <c r="N77" s="694">
        <f>'O2.2 Primary Cost PLCC Adj'!N79</f>
        <v>0</v>
      </c>
      <c r="O77" s="694">
        <f>'O2.2 Primary Cost PLCC Adj'!O79</f>
        <v>0</v>
      </c>
      <c r="P77" s="694">
        <f>'O2.2 Primary Cost PLCC Adj'!P79</f>
        <v>0</v>
      </c>
      <c r="Q77" s="694">
        <f>'O2.2 Primary Cost PLCC Adj'!Q79</f>
        <v>0</v>
      </c>
      <c r="R77" s="694">
        <f>'O2.2 Primary Cost PLCC Adj'!R79</f>
        <v>0</v>
      </c>
      <c r="S77" s="694">
        <f>'O2.2 Primary Cost PLCC Adj'!S79</f>
        <v>0</v>
      </c>
      <c r="T77" s="694">
        <f>'O2.2 Primary Cost PLCC Adj'!T79</f>
        <v>0</v>
      </c>
      <c r="U77" s="694">
        <f>'O2.2 Primary Cost PLCC Adj'!U79</f>
        <v>0</v>
      </c>
      <c r="V77" s="694">
        <f>'O2.2 Primary Cost PLCC Adj'!V79</f>
        <v>0</v>
      </c>
      <c r="W77" s="582">
        <f>'O2.2 Primary Cost PLCC Adj'!W79</f>
        <v>0</v>
      </c>
      <c r="X77" s="743"/>
    </row>
    <row r="78" spans="1:24" s="707" customFormat="1" ht="11.25" customHeight="1" x14ac:dyDescent="0.2">
      <c r="A78" s="181"/>
      <c r="B78" s="742" t="s">
        <v>1474</v>
      </c>
      <c r="C78" s="695">
        <f t="shared" si="16"/>
        <v>105063.60150000002</v>
      </c>
      <c r="D78" s="694">
        <f>'O2.2 Primary Cost PLCC Adj'!D80</f>
        <v>46757.494927877247</v>
      </c>
      <c r="E78" s="694">
        <f>'O2.2 Primary Cost PLCC Adj'!E80</f>
        <v>19188.050438569</v>
      </c>
      <c r="F78" s="694">
        <f>'O2.2 Primary Cost PLCC Adj'!F80</f>
        <v>38234.024963222015</v>
      </c>
      <c r="G78" s="694">
        <f>'O2.2 Primary Cost PLCC Adj'!G80</f>
        <v>0</v>
      </c>
      <c r="H78" s="694">
        <f>'O2.2 Primary Cost PLCC Adj'!H80</f>
        <v>0</v>
      </c>
      <c r="I78" s="694">
        <f>'O2.2 Primary Cost PLCC Adj'!I80</f>
        <v>0</v>
      </c>
      <c r="J78" s="694">
        <f>'O2.2 Primary Cost PLCC Adj'!J80</f>
        <v>874.34519626696851</v>
      </c>
      <c r="K78" s="694">
        <f>'O2.2 Primary Cost PLCC Adj'!K80</f>
        <v>0</v>
      </c>
      <c r="L78" s="694">
        <f>'O2.2 Primary Cost PLCC Adj'!L80</f>
        <v>9.6859740647894856</v>
      </c>
      <c r="M78" s="694">
        <f>'O2.2 Primary Cost PLCC Adj'!M80</f>
        <v>0</v>
      </c>
      <c r="N78" s="694">
        <f>'O2.2 Primary Cost PLCC Adj'!N80</f>
        <v>0</v>
      </c>
      <c r="O78" s="694">
        <f>'O2.2 Primary Cost PLCC Adj'!O80</f>
        <v>0</v>
      </c>
      <c r="P78" s="694">
        <f>'O2.2 Primary Cost PLCC Adj'!P80</f>
        <v>0</v>
      </c>
      <c r="Q78" s="694">
        <f>'O2.2 Primary Cost PLCC Adj'!Q80</f>
        <v>0</v>
      </c>
      <c r="R78" s="694">
        <f>'O2.2 Primary Cost PLCC Adj'!R80</f>
        <v>0</v>
      </c>
      <c r="S78" s="694">
        <f>'O2.2 Primary Cost PLCC Adj'!S80</f>
        <v>0</v>
      </c>
      <c r="T78" s="694">
        <f>'O2.2 Primary Cost PLCC Adj'!T80</f>
        <v>0</v>
      </c>
      <c r="U78" s="694">
        <f>'O2.2 Primary Cost PLCC Adj'!U80</f>
        <v>0</v>
      </c>
      <c r="V78" s="694">
        <f>'O2.2 Primary Cost PLCC Adj'!V80</f>
        <v>0</v>
      </c>
      <c r="W78" s="582">
        <f>'O2.2 Primary Cost PLCC Adj'!W80</f>
        <v>0</v>
      </c>
    </row>
    <row r="79" spans="1:24" s="707" customFormat="1" x14ac:dyDescent="0.2">
      <c r="A79" s="181"/>
      <c r="B79" s="742" t="s">
        <v>1475</v>
      </c>
      <c r="C79" s="695">
        <f t="shared" si="16"/>
        <v>95548.290500000003</v>
      </c>
      <c r="D79" s="694">
        <f>'O2.2 Primary Cost PLCC Adj'!D81</f>
        <v>42395.894222813091</v>
      </c>
      <c r="E79" s="694">
        <f>'O2.2 Primary Cost PLCC Adj'!E81</f>
        <v>17398.163823583305</v>
      </c>
      <c r="F79" s="694">
        <f>'O2.2 Primary Cost PLCC Adj'!F81</f>
        <v>34925.121141375879</v>
      </c>
      <c r="G79" s="694">
        <f>'O2.2 Primary Cost PLCC Adj'!G81</f>
        <v>0</v>
      </c>
      <c r="H79" s="694">
        <f>'O2.2 Primary Cost PLCC Adj'!H81</f>
        <v>0</v>
      </c>
      <c r="I79" s="694">
        <f>'O2.2 Primary Cost PLCC Adj'!I81</f>
        <v>0</v>
      </c>
      <c r="J79" s="694">
        <f>'O2.2 Primary Cost PLCC Adj'!J81</f>
        <v>820.32885857984331</v>
      </c>
      <c r="K79" s="694">
        <f>'O2.2 Primary Cost PLCC Adj'!K81</f>
        <v>0</v>
      </c>
      <c r="L79" s="694">
        <f>'O2.2 Primary Cost PLCC Adj'!L81</f>
        <v>8.7824536478941102</v>
      </c>
      <c r="M79" s="694">
        <f>'O2.2 Primary Cost PLCC Adj'!M81</f>
        <v>0</v>
      </c>
      <c r="N79" s="694">
        <f>'O2.2 Primary Cost PLCC Adj'!N81</f>
        <v>0</v>
      </c>
      <c r="O79" s="694">
        <f>'O2.2 Primary Cost PLCC Adj'!O81</f>
        <v>0</v>
      </c>
      <c r="P79" s="694">
        <f>'O2.2 Primary Cost PLCC Adj'!P81</f>
        <v>0</v>
      </c>
      <c r="Q79" s="694">
        <f>'O2.2 Primary Cost PLCC Adj'!Q81</f>
        <v>0</v>
      </c>
      <c r="R79" s="694">
        <f>'O2.2 Primary Cost PLCC Adj'!R81</f>
        <v>0</v>
      </c>
      <c r="S79" s="694">
        <f>'O2.2 Primary Cost PLCC Adj'!S81</f>
        <v>0</v>
      </c>
      <c r="T79" s="694">
        <f>'O2.2 Primary Cost PLCC Adj'!T81</f>
        <v>0</v>
      </c>
      <c r="U79" s="694">
        <f>'O2.2 Primary Cost PLCC Adj'!U81</f>
        <v>0</v>
      </c>
      <c r="V79" s="694">
        <f>'O2.2 Primary Cost PLCC Adj'!V81</f>
        <v>0</v>
      </c>
      <c r="W79" s="582">
        <f>'O2.2 Primary Cost PLCC Adj'!W81</f>
        <v>0</v>
      </c>
    </row>
    <row r="80" spans="1:24" s="707" customFormat="1" x14ac:dyDescent="0.2">
      <c r="A80" s="181"/>
      <c r="B80" s="742" t="s">
        <v>1476</v>
      </c>
      <c r="C80" s="695">
        <f t="shared" si="16"/>
        <v>185160.61850000004</v>
      </c>
      <c r="D80" s="694">
        <f>'O2.2 Primary Cost PLCC Adj'!D82</f>
        <v>82579.778498427098</v>
      </c>
      <c r="E80" s="694">
        <f>'O2.2 Primary Cost PLCC Adj'!E82</f>
        <v>33888.576740003133</v>
      </c>
      <c r="F80" s="694">
        <f>'O2.2 Primary Cost PLCC Adj'!F82</f>
        <v>67169.13014246618</v>
      </c>
      <c r="G80" s="694">
        <f>'O2.2 Primary Cost PLCC Adj'!G82</f>
        <v>0</v>
      </c>
      <c r="H80" s="694">
        <f>'O2.2 Primary Cost PLCC Adj'!H82</f>
        <v>0</v>
      </c>
      <c r="I80" s="694">
        <f>'O2.2 Primary Cost PLCC Adj'!I82</f>
        <v>0</v>
      </c>
      <c r="J80" s="694">
        <f>'O2.2 Primary Cost PLCC Adj'!J82</f>
        <v>1506.0264371899334</v>
      </c>
      <c r="K80" s="694">
        <f>'O2.2 Primary Cost PLCC Adj'!K82</f>
        <v>0</v>
      </c>
      <c r="L80" s="694">
        <f>'O2.2 Primary Cost PLCC Adj'!L82</f>
        <v>17.106681913682635</v>
      </c>
      <c r="M80" s="694">
        <f>'O2.2 Primary Cost PLCC Adj'!M82</f>
        <v>0</v>
      </c>
      <c r="N80" s="694">
        <f>'O2.2 Primary Cost PLCC Adj'!N82</f>
        <v>0</v>
      </c>
      <c r="O80" s="694">
        <f>'O2.2 Primary Cost PLCC Adj'!O82</f>
        <v>0</v>
      </c>
      <c r="P80" s="694">
        <f>'O2.2 Primary Cost PLCC Adj'!P82</f>
        <v>0</v>
      </c>
      <c r="Q80" s="694">
        <f>'O2.2 Primary Cost PLCC Adj'!Q82</f>
        <v>0</v>
      </c>
      <c r="R80" s="694">
        <f>'O2.2 Primary Cost PLCC Adj'!R82</f>
        <v>0</v>
      </c>
      <c r="S80" s="694">
        <f>'O2.2 Primary Cost PLCC Adj'!S82</f>
        <v>0</v>
      </c>
      <c r="T80" s="694">
        <f>'O2.2 Primary Cost PLCC Adj'!T82</f>
        <v>0</v>
      </c>
      <c r="U80" s="694">
        <f>'O2.2 Primary Cost PLCC Adj'!U82</f>
        <v>0</v>
      </c>
      <c r="V80" s="694">
        <f>'O2.2 Primary Cost PLCC Adj'!V82</f>
        <v>0</v>
      </c>
      <c r="W80" s="582">
        <f>'O2.2 Primary Cost PLCC Adj'!W82</f>
        <v>0</v>
      </c>
    </row>
    <row r="81" spans="1:24" s="603" customFormat="1" ht="11.25" customHeight="1" x14ac:dyDescent="0.2">
      <c r="A81" s="181"/>
      <c r="B81" s="742" t="s">
        <v>1477</v>
      </c>
      <c r="C81" s="695">
        <f t="shared" si="16"/>
        <v>338935.27850000007</v>
      </c>
      <c r="D81" s="694">
        <f>'O2.2 Primary Cost PLCC Adj'!D83</f>
        <v>150839.72316846965</v>
      </c>
      <c r="E81" s="694">
        <f>'O2.2 Primary Cost PLCC Adj'!E83</f>
        <v>61900.668989235361</v>
      </c>
      <c r="F81" s="694">
        <f>'O2.2 Primary Cost PLCC Adj'!F83</f>
        <v>123343.00094486677</v>
      </c>
      <c r="G81" s="694">
        <f>'O2.2 Primary Cost PLCC Adj'!G83</f>
        <v>0</v>
      </c>
      <c r="H81" s="694">
        <f>'O2.2 Primary Cost PLCC Adj'!H83</f>
        <v>0</v>
      </c>
      <c r="I81" s="694">
        <f>'O2.2 Primary Cost PLCC Adj'!I83</f>
        <v>0</v>
      </c>
      <c r="J81" s="694">
        <f>'O2.2 Primary Cost PLCC Adj'!J83</f>
        <v>2820.6384358705059</v>
      </c>
      <c r="K81" s="694">
        <f>'O2.2 Primary Cost PLCC Adj'!K83</f>
        <v>0</v>
      </c>
      <c r="L81" s="694">
        <f>'O2.2 Primary Cost PLCC Adj'!L83</f>
        <v>31.246961557787465</v>
      </c>
      <c r="M81" s="694">
        <f>'O2.2 Primary Cost PLCC Adj'!M83</f>
        <v>0</v>
      </c>
      <c r="N81" s="694">
        <f>'O2.2 Primary Cost PLCC Adj'!N83</f>
        <v>0</v>
      </c>
      <c r="O81" s="694">
        <f>'O2.2 Primary Cost PLCC Adj'!O83</f>
        <v>0</v>
      </c>
      <c r="P81" s="694">
        <f>'O2.2 Primary Cost PLCC Adj'!P83</f>
        <v>0</v>
      </c>
      <c r="Q81" s="694">
        <f>'O2.2 Primary Cost PLCC Adj'!Q83</f>
        <v>0</v>
      </c>
      <c r="R81" s="694">
        <f>'O2.2 Primary Cost PLCC Adj'!R83</f>
        <v>0</v>
      </c>
      <c r="S81" s="694">
        <f>'O2.2 Primary Cost PLCC Adj'!S83</f>
        <v>0</v>
      </c>
      <c r="T81" s="694">
        <f>'O2.2 Primary Cost PLCC Adj'!T83</f>
        <v>0</v>
      </c>
      <c r="U81" s="694">
        <f>'O2.2 Primary Cost PLCC Adj'!U83</f>
        <v>0</v>
      </c>
      <c r="V81" s="694">
        <f>'O2.2 Primary Cost PLCC Adj'!V83</f>
        <v>0</v>
      </c>
      <c r="W81" s="582">
        <f>'O2.2 Primary Cost PLCC Adj'!W83</f>
        <v>0</v>
      </c>
    </row>
    <row r="82" spans="1:24" s="603" customFormat="1" x14ac:dyDescent="0.2">
      <c r="A82" s="181"/>
      <c r="B82" s="742" t="s">
        <v>1478</v>
      </c>
      <c r="C82" s="695">
        <f t="shared" si="16"/>
        <v>72466.244500000001</v>
      </c>
      <c r="D82" s="694">
        <f>'O2.2 Primary Cost PLCC Adj'!D84</f>
        <v>32814.51134879898</v>
      </c>
      <c r="E82" s="694">
        <f>'O2.2 Primary Cost PLCC Adj'!E84</f>
        <v>13466.215413143293</v>
      </c>
      <c r="F82" s="694">
        <f>'O2.2 Primary Cost PLCC Adj'!F84</f>
        <v>25687.542580699162</v>
      </c>
      <c r="G82" s="694">
        <f>'O2.2 Primary Cost PLCC Adj'!G84</f>
        <v>0</v>
      </c>
      <c r="H82" s="694">
        <f>'O2.2 Primary Cost PLCC Adj'!H84</f>
        <v>0</v>
      </c>
      <c r="I82" s="694">
        <f>'O2.2 Primary Cost PLCC Adj'!I84</f>
        <v>0</v>
      </c>
      <c r="J82" s="694">
        <f>'O2.2 Primary Cost PLCC Adj'!J84</f>
        <v>491.17751975280129</v>
      </c>
      <c r="K82" s="694">
        <f>'O2.2 Primary Cost PLCC Adj'!K84</f>
        <v>0</v>
      </c>
      <c r="L82" s="694">
        <f>'O2.2 Primary Cost PLCC Adj'!L84</f>
        <v>6.7976376057671954</v>
      </c>
      <c r="M82" s="694">
        <f>'O2.2 Primary Cost PLCC Adj'!M84</f>
        <v>0</v>
      </c>
      <c r="N82" s="694">
        <f>'O2.2 Primary Cost PLCC Adj'!N84</f>
        <v>0</v>
      </c>
      <c r="O82" s="694">
        <f>'O2.2 Primary Cost PLCC Adj'!O84</f>
        <v>0</v>
      </c>
      <c r="P82" s="694">
        <f>'O2.2 Primary Cost PLCC Adj'!P84</f>
        <v>0</v>
      </c>
      <c r="Q82" s="694">
        <f>'O2.2 Primary Cost PLCC Adj'!Q84</f>
        <v>0</v>
      </c>
      <c r="R82" s="694">
        <f>'O2.2 Primary Cost PLCC Adj'!R84</f>
        <v>0</v>
      </c>
      <c r="S82" s="694">
        <f>'O2.2 Primary Cost PLCC Adj'!S84</f>
        <v>0</v>
      </c>
      <c r="T82" s="694">
        <f>'O2.2 Primary Cost PLCC Adj'!T84</f>
        <v>0</v>
      </c>
      <c r="U82" s="694">
        <f>'O2.2 Primary Cost PLCC Adj'!U84</f>
        <v>0</v>
      </c>
      <c r="V82" s="694">
        <f>'O2.2 Primary Cost PLCC Adj'!V84</f>
        <v>0</v>
      </c>
      <c r="W82" s="582">
        <f>'O2.2 Primary Cost PLCC Adj'!W84</f>
        <v>0</v>
      </c>
    </row>
    <row r="83" spans="1:24" s="603" customFormat="1" ht="12" customHeight="1" x14ac:dyDescent="0.2">
      <c r="A83" s="181"/>
      <c r="B83" s="742" t="s">
        <v>1479</v>
      </c>
      <c r="C83" s="695">
        <f t="shared" si="16"/>
        <v>31698.582500000011</v>
      </c>
      <c r="D83" s="694">
        <f>'O2.2 Primary Cost PLCC Adj'!D85</f>
        <v>14714.993495873956</v>
      </c>
      <c r="E83" s="694">
        <f>'O2.2 Primary Cost PLCC Adj'!E85</f>
        <v>6038.6476614619369</v>
      </c>
      <c r="F83" s="694">
        <f>'O2.2 Primary Cost PLCC Adj'!F85</f>
        <v>10798.657370262603</v>
      </c>
      <c r="G83" s="694">
        <f>'O2.2 Primary Cost PLCC Adj'!G85</f>
        <v>0</v>
      </c>
      <c r="H83" s="694">
        <f>'O2.2 Primary Cost PLCC Adj'!H85</f>
        <v>0</v>
      </c>
      <c r="I83" s="694">
        <f>'O2.2 Primary Cost PLCC Adj'!I85</f>
        <v>0</v>
      </c>
      <c r="J83" s="694">
        <f>'O2.2 Primary Cost PLCC Adj'!J85</f>
        <v>143.23571146314478</v>
      </c>
      <c r="K83" s="694">
        <f>'O2.2 Primary Cost PLCC Adj'!K85</f>
        <v>0</v>
      </c>
      <c r="L83" s="694">
        <f>'O2.2 Primary Cost PLCC Adj'!L85</f>
        <v>3.0482609383678505</v>
      </c>
      <c r="M83" s="694">
        <f>'O2.2 Primary Cost PLCC Adj'!M85</f>
        <v>0</v>
      </c>
      <c r="N83" s="694">
        <f>'O2.2 Primary Cost PLCC Adj'!N85</f>
        <v>0</v>
      </c>
      <c r="O83" s="694">
        <f>'O2.2 Primary Cost PLCC Adj'!O85</f>
        <v>0</v>
      </c>
      <c r="P83" s="694">
        <f>'O2.2 Primary Cost PLCC Adj'!P85</f>
        <v>0</v>
      </c>
      <c r="Q83" s="694">
        <f>'O2.2 Primary Cost PLCC Adj'!Q85</f>
        <v>0</v>
      </c>
      <c r="R83" s="694">
        <f>'O2.2 Primary Cost PLCC Adj'!R85</f>
        <v>0</v>
      </c>
      <c r="S83" s="694">
        <f>'O2.2 Primary Cost PLCC Adj'!S85</f>
        <v>0</v>
      </c>
      <c r="T83" s="694">
        <f>'O2.2 Primary Cost PLCC Adj'!T85</f>
        <v>0</v>
      </c>
      <c r="U83" s="694">
        <f>'O2.2 Primary Cost PLCC Adj'!U85</f>
        <v>0</v>
      </c>
      <c r="V83" s="694">
        <f>'O2.2 Primary Cost PLCC Adj'!V85</f>
        <v>0</v>
      </c>
      <c r="W83" s="582">
        <f>'O2.2 Primary Cost PLCC Adj'!W85</f>
        <v>0</v>
      </c>
    </row>
    <row r="84" spans="1:24" s="652" customFormat="1" ht="23.25" customHeight="1" x14ac:dyDescent="0.2">
      <c r="B84" s="812" t="s">
        <v>763</v>
      </c>
      <c r="C84" s="813">
        <f t="shared" si="16"/>
        <v>1229901.0165000004</v>
      </c>
      <c r="D84" s="814">
        <f t="shared" ref="D84:W84" si="17">SUM(D73:D83)</f>
        <v>548748.71356011927</v>
      </c>
      <c r="E84" s="814">
        <f t="shared" si="17"/>
        <v>225192.08974161034</v>
      </c>
      <c r="F84" s="814">
        <f t="shared" si="17"/>
        <v>445887.65357183898</v>
      </c>
      <c r="G84" s="814">
        <f t="shared" si="17"/>
        <v>0</v>
      </c>
      <c r="H84" s="814">
        <f t="shared" si="17"/>
        <v>0</v>
      </c>
      <c r="I84" s="814">
        <f t="shared" si="17"/>
        <v>0</v>
      </c>
      <c r="J84" s="814">
        <f t="shared" si="17"/>
        <v>9958.8844644960263</v>
      </c>
      <c r="K84" s="814">
        <f t="shared" si="17"/>
        <v>0</v>
      </c>
      <c r="L84" s="814">
        <f t="shared" si="17"/>
        <v>113.67516193561001</v>
      </c>
      <c r="M84" s="814">
        <f t="shared" si="17"/>
        <v>0</v>
      </c>
      <c r="N84" s="814">
        <f t="shared" si="17"/>
        <v>0</v>
      </c>
      <c r="O84" s="814">
        <f t="shared" si="17"/>
        <v>0</v>
      </c>
      <c r="P84" s="814">
        <f t="shared" si="17"/>
        <v>0</v>
      </c>
      <c r="Q84" s="814">
        <f t="shared" si="17"/>
        <v>0</v>
      </c>
      <c r="R84" s="814">
        <f t="shared" si="17"/>
        <v>0</v>
      </c>
      <c r="S84" s="814">
        <f t="shared" si="17"/>
        <v>0</v>
      </c>
      <c r="T84" s="814">
        <f t="shared" si="17"/>
        <v>0</v>
      </c>
      <c r="U84" s="814">
        <f t="shared" si="17"/>
        <v>0</v>
      </c>
      <c r="V84" s="814">
        <f t="shared" si="17"/>
        <v>0</v>
      </c>
      <c r="W84" s="815">
        <f t="shared" si="17"/>
        <v>0</v>
      </c>
    </row>
    <row r="85" spans="1:24" s="603" customFormat="1" x14ac:dyDescent="0.2">
      <c r="C85" s="709"/>
      <c r="D85" s="707"/>
      <c r="E85" s="707"/>
      <c r="F85" s="707"/>
      <c r="G85" s="707"/>
      <c r="H85" s="707"/>
      <c r="I85" s="707"/>
      <c r="J85" s="707"/>
      <c r="K85" s="707"/>
      <c r="L85" s="707"/>
      <c r="M85" s="707"/>
      <c r="N85" s="707"/>
      <c r="O85" s="707"/>
      <c r="P85" s="707"/>
      <c r="Q85" s="707"/>
      <c r="R85" s="707"/>
      <c r="S85" s="707"/>
      <c r="T85" s="707"/>
      <c r="U85" s="707"/>
      <c r="V85" s="707"/>
      <c r="W85" s="710"/>
    </row>
    <row r="86" spans="1:24" s="581" customFormat="1" x14ac:dyDescent="0.2">
      <c r="B86" s="824" t="s">
        <v>718</v>
      </c>
      <c r="C86" s="695"/>
      <c r="D86" s="694"/>
      <c r="E86" s="694"/>
      <c r="F86" s="694"/>
      <c r="G86" s="694"/>
      <c r="H86" s="694"/>
      <c r="I86" s="694"/>
      <c r="J86" s="694"/>
      <c r="K86" s="694"/>
      <c r="L86" s="694"/>
      <c r="M86" s="694"/>
      <c r="N86" s="694"/>
      <c r="O86" s="694"/>
      <c r="P86" s="694"/>
      <c r="Q86" s="694"/>
      <c r="R86" s="694"/>
      <c r="S86" s="694"/>
      <c r="T86" s="694"/>
      <c r="U86" s="694"/>
      <c r="V86" s="694"/>
      <c r="W86" s="582"/>
      <c r="X86" s="694"/>
    </row>
    <row r="87" spans="1:24" s="603" customFormat="1" x14ac:dyDescent="0.2">
      <c r="B87" s="706" t="s">
        <v>288</v>
      </c>
      <c r="C87" s="695">
        <f>SUM(D87:W87)</f>
        <v>998226.49549999996</v>
      </c>
      <c r="D87" s="694">
        <f>'O2.2 Primary Cost PLCC Adj'!D89</f>
        <v>453732.72281941865</v>
      </c>
      <c r="E87" s="694">
        <f>'O2.2 Primary Cost PLCC Adj'!E89</f>
        <v>185726.04144990144</v>
      </c>
      <c r="F87" s="694">
        <f>'O2.2 Primary Cost PLCC Adj'!F89</f>
        <v>350487.43496032216</v>
      </c>
      <c r="G87" s="694">
        <f>'O2.2 Primary Cost PLCC Adj'!G89</f>
        <v>0</v>
      </c>
      <c r="H87" s="694">
        <f>'O2.2 Primary Cost PLCC Adj'!H89</f>
        <v>0</v>
      </c>
      <c r="I87" s="694">
        <f>'O2.2 Primary Cost PLCC Adj'!I89</f>
        <v>0</v>
      </c>
      <c r="J87" s="694">
        <f>'O2.2 Primary Cost PLCC Adj'!J89</f>
        <v>8177.2477844380901</v>
      </c>
      <c r="K87" s="694">
        <f>'O2.2 Primary Cost PLCC Adj'!K89</f>
        <v>3.9328755691380892</v>
      </c>
      <c r="L87" s="694">
        <f>'O2.2 Primary Cost PLCC Adj'!L89</f>
        <v>99.115610350543378</v>
      </c>
      <c r="M87" s="694">
        <f>'O2.2 Primary Cost PLCC Adj'!M89</f>
        <v>0</v>
      </c>
      <c r="N87" s="694">
        <f>'O2.2 Primary Cost PLCC Adj'!N89</f>
        <v>0</v>
      </c>
      <c r="O87" s="694">
        <f>'O2.2 Primary Cost PLCC Adj'!O89</f>
        <v>0</v>
      </c>
      <c r="P87" s="694">
        <f>'O2.2 Primary Cost PLCC Adj'!P89</f>
        <v>0</v>
      </c>
      <c r="Q87" s="694">
        <f>'O2.2 Primary Cost PLCC Adj'!Q89</f>
        <v>0</v>
      </c>
      <c r="R87" s="694">
        <f>'O2.2 Primary Cost PLCC Adj'!R89</f>
        <v>0</v>
      </c>
      <c r="S87" s="694">
        <f>'O2.2 Primary Cost PLCC Adj'!S89</f>
        <v>0</v>
      </c>
      <c r="T87" s="694">
        <f>'O2.2 Primary Cost PLCC Adj'!T89</f>
        <v>0</v>
      </c>
      <c r="U87" s="694">
        <f>'O2.2 Primary Cost PLCC Adj'!U89</f>
        <v>0</v>
      </c>
      <c r="V87" s="694">
        <f>'O2.2 Primary Cost PLCC Adj'!V89</f>
        <v>0</v>
      </c>
      <c r="W87" s="582">
        <f>'O2.2 Primary Cost PLCC Adj'!W89</f>
        <v>0</v>
      </c>
      <c r="X87" s="707"/>
    </row>
    <row r="88" spans="1:24" s="603" customFormat="1" x14ac:dyDescent="0.2">
      <c r="B88" s="708" t="s">
        <v>289</v>
      </c>
      <c r="C88" s="695">
        <f>SUM(D88:W88)</f>
        <v>476018.90700000006</v>
      </c>
      <c r="D88" s="694">
        <f>'O2.2 Primary Cost PLCC Adj'!D90</f>
        <v>216369.08633490946</v>
      </c>
      <c r="E88" s="694">
        <f>'O2.2 Primary Cost PLCC Adj'!E90</f>
        <v>88566.179770790084</v>
      </c>
      <c r="F88" s="694">
        <f>'O2.2 Primary Cost PLCC Adj'!F90</f>
        <v>167135.06048893105</v>
      </c>
      <c r="G88" s="694">
        <f>'O2.2 Primary Cost PLCC Adj'!G90</f>
        <v>0</v>
      </c>
      <c r="H88" s="694">
        <f>'O2.2 Primary Cost PLCC Adj'!H90</f>
        <v>0</v>
      </c>
      <c r="I88" s="694">
        <f>'O2.2 Primary Cost PLCC Adj'!I90</f>
        <v>0</v>
      </c>
      <c r="J88" s="694">
        <f>'O2.2 Primary Cost PLCC Adj'!J90</f>
        <v>3899.4402274071786</v>
      </c>
      <c r="K88" s="694">
        <f>'O2.2 Primary Cost PLCC Adj'!K90</f>
        <v>1.8754492474680222</v>
      </c>
      <c r="L88" s="694">
        <f>'O2.2 Primary Cost PLCC Adj'!L90</f>
        <v>47.26472871477047</v>
      </c>
      <c r="M88" s="694">
        <f>'O2.2 Primary Cost PLCC Adj'!M90</f>
        <v>0</v>
      </c>
      <c r="N88" s="694">
        <f>'O2.2 Primary Cost PLCC Adj'!N90</f>
        <v>0</v>
      </c>
      <c r="O88" s="694">
        <f>'O2.2 Primary Cost PLCC Adj'!O90</f>
        <v>0</v>
      </c>
      <c r="P88" s="694">
        <f>'O2.2 Primary Cost PLCC Adj'!P90</f>
        <v>0</v>
      </c>
      <c r="Q88" s="694">
        <f>'O2.2 Primary Cost PLCC Adj'!Q90</f>
        <v>0</v>
      </c>
      <c r="R88" s="694">
        <f>'O2.2 Primary Cost PLCC Adj'!R90</f>
        <v>0</v>
      </c>
      <c r="S88" s="694">
        <f>'O2.2 Primary Cost PLCC Adj'!S90</f>
        <v>0</v>
      </c>
      <c r="T88" s="694">
        <f>'O2.2 Primary Cost PLCC Adj'!T90</f>
        <v>0</v>
      </c>
      <c r="U88" s="694">
        <f>'O2.2 Primary Cost PLCC Adj'!U90</f>
        <v>0</v>
      </c>
      <c r="V88" s="694">
        <f>'O2.2 Primary Cost PLCC Adj'!V90</f>
        <v>0</v>
      </c>
      <c r="W88" s="582">
        <f>'O2.2 Primary Cost PLCC Adj'!W90</f>
        <v>0</v>
      </c>
    </row>
    <row r="89" spans="1:24" s="603" customFormat="1" x14ac:dyDescent="0.2">
      <c r="B89" s="708" t="s">
        <v>290</v>
      </c>
      <c r="C89" s="695">
        <f>SUM(D89:W89)</f>
        <v>638425.853</v>
      </c>
      <c r="D89" s="694">
        <f>'O2.2 Primary Cost PLCC Adj'!D91</f>
        <v>290189.35272290604</v>
      </c>
      <c r="E89" s="694">
        <f>'O2.2 Primary Cost PLCC Adj'!E91</f>
        <v>118782.96856624227</v>
      </c>
      <c r="F89" s="694">
        <f>'O2.2 Primary Cost PLCC Adj'!F91</f>
        <v>224157.78446979291</v>
      </c>
      <c r="G89" s="694">
        <f>'O2.2 Primary Cost PLCC Adj'!G91</f>
        <v>0</v>
      </c>
      <c r="H89" s="694">
        <f>'O2.2 Primary Cost PLCC Adj'!H91</f>
        <v>0</v>
      </c>
      <c r="I89" s="694">
        <f>'O2.2 Primary Cost PLCC Adj'!I91</f>
        <v>0</v>
      </c>
      <c r="J89" s="694">
        <f>'O2.2 Primary Cost PLCC Adj'!J91</f>
        <v>5229.8415394767962</v>
      </c>
      <c r="K89" s="694">
        <f>'O2.2 Primary Cost PLCC Adj'!K91</f>
        <v>2.5153103542019184</v>
      </c>
      <c r="L89" s="694">
        <f>'O2.2 Primary Cost PLCC Adj'!L91</f>
        <v>63.390391227760475</v>
      </c>
      <c r="M89" s="694">
        <f>'O2.2 Primary Cost PLCC Adj'!M91</f>
        <v>0</v>
      </c>
      <c r="N89" s="694">
        <f>'O2.2 Primary Cost PLCC Adj'!N91</f>
        <v>0</v>
      </c>
      <c r="O89" s="694">
        <f>'O2.2 Primary Cost PLCC Adj'!O91</f>
        <v>0</v>
      </c>
      <c r="P89" s="694">
        <f>'O2.2 Primary Cost PLCC Adj'!P91</f>
        <v>0</v>
      </c>
      <c r="Q89" s="694">
        <f>'O2.2 Primary Cost PLCC Adj'!Q91</f>
        <v>0</v>
      </c>
      <c r="R89" s="694">
        <f>'O2.2 Primary Cost PLCC Adj'!R91</f>
        <v>0</v>
      </c>
      <c r="S89" s="694">
        <f>'O2.2 Primary Cost PLCC Adj'!S91</f>
        <v>0</v>
      </c>
      <c r="T89" s="694">
        <f>'O2.2 Primary Cost PLCC Adj'!T91</f>
        <v>0</v>
      </c>
      <c r="U89" s="694">
        <f>'O2.2 Primary Cost PLCC Adj'!U91</f>
        <v>0</v>
      </c>
      <c r="V89" s="694">
        <f>'O2.2 Primary Cost PLCC Adj'!V91</f>
        <v>0</v>
      </c>
      <c r="W89" s="582">
        <f>'O2.2 Primary Cost PLCC Adj'!W91</f>
        <v>0</v>
      </c>
    </row>
    <row r="90" spans="1:24" s="603" customFormat="1" x14ac:dyDescent="0.2">
      <c r="B90" s="708" t="s">
        <v>291</v>
      </c>
      <c r="C90" s="695">
        <f>SUM(D90:W90)</f>
        <v>0</v>
      </c>
      <c r="D90" s="694">
        <f>'O2.2 Primary Cost PLCC Adj'!D92</f>
        <v>0</v>
      </c>
      <c r="E90" s="694">
        <f>'O2.2 Primary Cost PLCC Adj'!E92</f>
        <v>0</v>
      </c>
      <c r="F90" s="694">
        <f>'O2.2 Primary Cost PLCC Adj'!F92</f>
        <v>0</v>
      </c>
      <c r="G90" s="694">
        <f>'O2.2 Primary Cost PLCC Adj'!G92</f>
        <v>0</v>
      </c>
      <c r="H90" s="694">
        <f>'O2.2 Primary Cost PLCC Adj'!H92</f>
        <v>0</v>
      </c>
      <c r="I90" s="694">
        <f>'O2.2 Primary Cost PLCC Adj'!I92</f>
        <v>0</v>
      </c>
      <c r="J90" s="694">
        <f>'O2.2 Primary Cost PLCC Adj'!J92</f>
        <v>0</v>
      </c>
      <c r="K90" s="694">
        <f>'O2.2 Primary Cost PLCC Adj'!K92</f>
        <v>0</v>
      </c>
      <c r="L90" s="694">
        <f>'O2.2 Primary Cost PLCC Adj'!L92</f>
        <v>0</v>
      </c>
      <c r="M90" s="694">
        <f>'O2.2 Primary Cost PLCC Adj'!M92</f>
        <v>0</v>
      </c>
      <c r="N90" s="694">
        <f>'O2.2 Primary Cost PLCC Adj'!N92</f>
        <v>0</v>
      </c>
      <c r="O90" s="694">
        <f>'O2.2 Primary Cost PLCC Adj'!O92</f>
        <v>0</v>
      </c>
      <c r="P90" s="694">
        <f>'O2.2 Primary Cost PLCC Adj'!P92</f>
        <v>0</v>
      </c>
      <c r="Q90" s="694">
        <f>'O2.2 Primary Cost PLCC Adj'!Q92</f>
        <v>0</v>
      </c>
      <c r="R90" s="694">
        <f>'O2.2 Primary Cost PLCC Adj'!R92</f>
        <v>0</v>
      </c>
      <c r="S90" s="694">
        <f>'O2.2 Primary Cost PLCC Adj'!S92</f>
        <v>0</v>
      </c>
      <c r="T90" s="694">
        <f>'O2.2 Primary Cost PLCC Adj'!T92</f>
        <v>0</v>
      </c>
      <c r="U90" s="694">
        <f>'O2.2 Primary Cost PLCC Adj'!U92</f>
        <v>0</v>
      </c>
      <c r="V90" s="694">
        <f>'O2.2 Primary Cost PLCC Adj'!V92</f>
        <v>0</v>
      </c>
      <c r="W90" s="582">
        <f>'O2.2 Primary Cost PLCC Adj'!W92</f>
        <v>0</v>
      </c>
    </row>
    <row r="91" spans="1:24" s="558" customFormat="1" ht="23.25" customHeight="1" x14ac:dyDescent="0.2">
      <c r="B91" s="811" t="s">
        <v>682</v>
      </c>
      <c r="C91" s="813">
        <f>SUM(D91:W91)</f>
        <v>2112671.2554999995</v>
      </c>
      <c r="D91" s="814">
        <f t="shared" ref="D91:W91" si="18">SUM(D87:D90)</f>
        <v>960291.16187723412</v>
      </c>
      <c r="E91" s="814">
        <f t="shared" si="18"/>
        <v>393075.18978693377</v>
      </c>
      <c r="F91" s="814">
        <f t="shared" si="18"/>
        <v>741780.27991904621</v>
      </c>
      <c r="G91" s="814">
        <f t="shared" si="18"/>
        <v>0</v>
      </c>
      <c r="H91" s="814">
        <f t="shared" si="18"/>
        <v>0</v>
      </c>
      <c r="I91" s="814">
        <f t="shared" si="18"/>
        <v>0</v>
      </c>
      <c r="J91" s="814">
        <f t="shared" si="18"/>
        <v>17306.529551322063</v>
      </c>
      <c r="K91" s="814">
        <f t="shared" si="18"/>
        <v>8.3236351708080303</v>
      </c>
      <c r="L91" s="814">
        <f t="shared" si="18"/>
        <v>209.77073029307434</v>
      </c>
      <c r="M91" s="814">
        <f t="shared" si="18"/>
        <v>0</v>
      </c>
      <c r="N91" s="814">
        <f t="shared" si="18"/>
        <v>0</v>
      </c>
      <c r="O91" s="814">
        <f t="shared" si="18"/>
        <v>0</v>
      </c>
      <c r="P91" s="814">
        <f t="shared" si="18"/>
        <v>0</v>
      </c>
      <c r="Q91" s="814">
        <f t="shared" si="18"/>
        <v>0</v>
      </c>
      <c r="R91" s="814">
        <f t="shared" si="18"/>
        <v>0</v>
      </c>
      <c r="S91" s="814">
        <f t="shared" si="18"/>
        <v>0</v>
      </c>
      <c r="T91" s="814">
        <f t="shared" si="18"/>
        <v>0</v>
      </c>
      <c r="U91" s="814">
        <f t="shared" si="18"/>
        <v>0</v>
      </c>
      <c r="V91" s="814">
        <f t="shared" si="18"/>
        <v>0</v>
      </c>
      <c r="W91" s="815">
        <f t="shared" si="18"/>
        <v>0</v>
      </c>
    </row>
    <row r="92" spans="1:24" s="603" customFormat="1" x14ac:dyDescent="0.2">
      <c r="A92" s="561"/>
      <c r="B92" s="561"/>
      <c r="C92" s="709"/>
      <c r="D92" s="707"/>
      <c r="E92" s="707"/>
      <c r="F92" s="707"/>
      <c r="G92" s="707"/>
      <c r="H92" s="707"/>
      <c r="I92" s="707"/>
      <c r="J92" s="707"/>
      <c r="K92" s="707"/>
      <c r="L92" s="707"/>
      <c r="M92" s="707"/>
      <c r="N92" s="707"/>
      <c r="O92" s="707"/>
      <c r="P92" s="707"/>
      <c r="Q92" s="707"/>
      <c r="R92" s="707"/>
      <c r="S92" s="707"/>
      <c r="T92" s="707"/>
      <c r="U92" s="707"/>
      <c r="V92" s="707"/>
      <c r="W92" s="710"/>
    </row>
    <row r="93" spans="1:24" s="707" customFormat="1" x14ac:dyDescent="0.2">
      <c r="B93" s="697" t="s">
        <v>739</v>
      </c>
      <c r="C93" s="695">
        <f>SUM(D93:W93)</f>
        <v>13434577.5026125</v>
      </c>
      <c r="D93" s="694">
        <f t="shared" ref="D93:W93" si="19">D49</f>
        <v>6542623.7345920475</v>
      </c>
      <c r="E93" s="694">
        <f t="shared" si="19"/>
        <v>2684921.3032814269</v>
      </c>
      <c r="F93" s="694">
        <f t="shared" si="19"/>
        <v>4205677.137985385</v>
      </c>
      <c r="G93" s="694">
        <f t="shared" si="19"/>
        <v>0</v>
      </c>
      <c r="H93" s="694">
        <f t="shared" si="19"/>
        <v>0</v>
      </c>
      <c r="I93" s="694">
        <f t="shared" si="19"/>
        <v>0</v>
      </c>
      <c r="J93" s="694">
        <f t="shared" si="19"/>
        <v>0</v>
      </c>
      <c r="K93" s="694">
        <f t="shared" si="19"/>
        <v>0</v>
      </c>
      <c r="L93" s="694">
        <f t="shared" si="19"/>
        <v>1355.326753639916</v>
      </c>
      <c r="M93" s="694">
        <f t="shared" si="19"/>
        <v>0</v>
      </c>
      <c r="N93" s="694">
        <f t="shared" si="19"/>
        <v>0</v>
      </c>
      <c r="O93" s="694">
        <f t="shared" si="19"/>
        <v>0</v>
      </c>
      <c r="P93" s="694">
        <f t="shared" si="19"/>
        <v>0</v>
      </c>
      <c r="Q93" s="694">
        <f t="shared" si="19"/>
        <v>0</v>
      </c>
      <c r="R93" s="694">
        <f t="shared" si="19"/>
        <v>0</v>
      </c>
      <c r="S93" s="694">
        <f t="shared" si="19"/>
        <v>0</v>
      </c>
      <c r="T93" s="694">
        <f t="shared" si="19"/>
        <v>0</v>
      </c>
      <c r="U93" s="694">
        <f t="shared" si="19"/>
        <v>0</v>
      </c>
      <c r="V93" s="694">
        <f t="shared" si="19"/>
        <v>0</v>
      </c>
      <c r="W93" s="582">
        <f t="shared" si="19"/>
        <v>0</v>
      </c>
      <c r="X93" s="711"/>
    </row>
    <row r="94" spans="1:24" s="716" customFormat="1" x14ac:dyDescent="0.2">
      <c r="B94" s="712"/>
      <c r="C94" s="698"/>
      <c r="D94" s="713"/>
      <c r="E94" s="713"/>
      <c r="F94" s="713"/>
      <c r="G94" s="713"/>
      <c r="H94" s="713"/>
      <c r="I94" s="713"/>
      <c r="J94" s="713"/>
      <c r="K94" s="713"/>
      <c r="L94" s="713"/>
      <c r="M94" s="713"/>
      <c r="N94" s="713"/>
      <c r="O94" s="713"/>
      <c r="P94" s="713"/>
      <c r="Q94" s="713"/>
      <c r="R94" s="713"/>
      <c r="S94" s="713"/>
      <c r="T94" s="713"/>
      <c r="U94" s="713"/>
      <c r="V94" s="713"/>
      <c r="W94" s="714"/>
      <c r="X94" s="715"/>
    </row>
    <row r="95" spans="1:24" s="707" customFormat="1" x14ac:dyDescent="0.2">
      <c r="B95" s="717" t="s">
        <v>717</v>
      </c>
      <c r="C95" s="718">
        <f>SUM(D95:W95)</f>
        <v>120075878.14925</v>
      </c>
      <c r="D95" s="719">
        <f>'O2.2 Primary Cost PLCC Adj'!D97</f>
        <v>54579151.508398265</v>
      </c>
      <c r="E95" s="719">
        <f>'O2.2 Primary Cost PLCC Adj'!E97</f>
        <v>22340839.100960247</v>
      </c>
      <c r="F95" s="719">
        <f>'O2.2 Primary Cost PLCC Adj'!F97</f>
        <v>42159857.229654983</v>
      </c>
      <c r="G95" s="719">
        <f>'O2.2 Primary Cost PLCC Adj'!G97</f>
        <v>0</v>
      </c>
      <c r="H95" s="719">
        <f>'O2.2 Primary Cost PLCC Adj'!H97</f>
        <v>0</v>
      </c>
      <c r="I95" s="719">
        <f>'O2.2 Primary Cost PLCC Adj'!I97</f>
        <v>0</v>
      </c>
      <c r="J95" s="719">
        <f>'O2.2 Primary Cost PLCC Adj'!J97</f>
        <v>983634.68910790142</v>
      </c>
      <c r="K95" s="719">
        <f>'O2.2 Primary Cost PLCC Adj'!K97</f>
        <v>473.08250156137774</v>
      </c>
      <c r="L95" s="719">
        <f>'O2.2 Primary Cost PLCC Adj'!L97</f>
        <v>11922.538627046881</v>
      </c>
      <c r="M95" s="719">
        <f>'O2.2 Primary Cost PLCC Adj'!M97</f>
        <v>0</v>
      </c>
      <c r="N95" s="719">
        <f>'O2.2 Primary Cost PLCC Adj'!N97</f>
        <v>0</v>
      </c>
      <c r="O95" s="719">
        <f>'O2.2 Primary Cost PLCC Adj'!O97</f>
        <v>0</v>
      </c>
      <c r="P95" s="719">
        <f>'O2.2 Primary Cost PLCC Adj'!P97</f>
        <v>0</v>
      </c>
      <c r="Q95" s="719">
        <f>'O2.2 Primary Cost PLCC Adj'!Q97</f>
        <v>0</v>
      </c>
      <c r="R95" s="719">
        <f>'O2.2 Primary Cost PLCC Adj'!R97</f>
        <v>0</v>
      </c>
      <c r="S95" s="719">
        <f>'O2.2 Primary Cost PLCC Adj'!S97</f>
        <v>0</v>
      </c>
      <c r="T95" s="719">
        <f>'O2.2 Primary Cost PLCC Adj'!T97</f>
        <v>0</v>
      </c>
      <c r="U95" s="719">
        <f>'O2.2 Primary Cost PLCC Adj'!U97</f>
        <v>0</v>
      </c>
      <c r="V95" s="719">
        <f>'O2.2 Primary Cost PLCC Adj'!V97</f>
        <v>0</v>
      </c>
      <c r="W95" s="720">
        <f>'O2.2 Primary Cost PLCC Adj'!W97</f>
        <v>0</v>
      </c>
    </row>
    <row r="100" spans="1:24" s="603" customFormat="1" x14ac:dyDescent="0.2"/>
    <row r="102" spans="1:24" s="578" customFormat="1" x14ac:dyDescent="0.2">
      <c r="A102" s="581"/>
      <c r="B102" s="697"/>
      <c r="C102" s="768"/>
      <c r="X102" s="768"/>
    </row>
    <row r="103" spans="1:24" x14ac:dyDescent="0.2">
      <c r="B103" s="706"/>
      <c r="C103" s="768"/>
      <c r="D103" s="768"/>
      <c r="E103" s="768"/>
      <c r="F103" s="768"/>
      <c r="G103" s="768"/>
      <c r="H103" s="768"/>
      <c r="I103" s="768"/>
      <c r="J103" s="768"/>
      <c r="K103" s="768"/>
      <c r="L103" s="768"/>
      <c r="M103" s="768"/>
      <c r="N103" s="768"/>
      <c r="O103" s="768"/>
      <c r="P103" s="768"/>
      <c r="Q103" s="768"/>
      <c r="R103" s="768"/>
      <c r="S103" s="768"/>
      <c r="T103" s="768"/>
      <c r="U103" s="768"/>
      <c r="V103" s="768"/>
      <c r="W103" s="768"/>
      <c r="X103" s="569"/>
    </row>
    <row r="104" spans="1:24" x14ac:dyDescent="0.2">
      <c r="B104" s="708"/>
      <c r="C104" s="768"/>
      <c r="D104" s="768"/>
      <c r="E104" s="768"/>
      <c r="F104" s="768"/>
      <c r="G104" s="768"/>
      <c r="H104" s="768"/>
      <c r="I104" s="768"/>
      <c r="J104" s="768"/>
      <c r="K104" s="768"/>
      <c r="L104" s="768"/>
      <c r="M104" s="768"/>
      <c r="N104" s="768"/>
      <c r="O104" s="768"/>
      <c r="P104" s="768"/>
      <c r="Q104" s="768"/>
      <c r="R104" s="768"/>
      <c r="S104" s="768"/>
      <c r="T104" s="768"/>
      <c r="U104" s="768"/>
      <c r="V104" s="768"/>
      <c r="W104" s="768"/>
    </row>
    <row r="105" spans="1:24" x14ac:dyDescent="0.2">
      <c r="B105" s="708"/>
      <c r="C105" s="768"/>
      <c r="D105" s="768"/>
      <c r="E105" s="768"/>
      <c r="F105" s="768"/>
      <c r="G105" s="768"/>
      <c r="H105" s="768"/>
      <c r="I105" s="768"/>
      <c r="J105" s="768"/>
      <c r="K105" s="768"/>
      <c r="L105" s="768"/>
      <c r="M105" s="768"/>
      <c r="N105" s="768"/>
      <c r="O105" s="768"/>
      <c r="P105" s="768"/>
      <c r="Q105" s="768"/>
      <c r="R105" s="768"/>
      <c r="S105" s="768"/>
      <c r="T105" s="768"/>
      <c r="U105" s="768"/>
      <c r="V105" s="768"/>
      <c r="W105" s="768"/>
    </row>
    <row r="106" spans="1:24" x14ac:dyDescent="0.2">
      <c r="B106" s="708"/>
      <c r="C106" s="768"/>
      <c r="D106" s="578"/>
      <c r="E106" s="578"/>
      <c r="F106" s="578"/>
      <c r="G106" s="578"/>
      <c r="H106" s="578"/>
      <c r="I106" s="578"/>
      <c r="J106" s="578"/>
      <c r="K106" s="578"/>
      <c r="L106" s="578"/>
      <c r="M106" s="578"/>
      <c r="N106" s="578"/>
      <c r="O106" s="578"/>
      <c r="P106" s="578"/>
      <c r="Q106" s="578"/>
      <c r="R106" s="578"/>
      <c r="S106" s="578"/>
      <c r="T106" s="578"/>
      <c r="U106" s="578"/>
      <c r="V106" s="578"/>
      <c r="W106" s="578"/>
    </row>
    <row r="107" spans="1:24" s="708" customFormat="1" x14ac:dyDescent="0.2">
      <c r="C107" s="768"/>
      <c r="D107" s="578"/>
      <c r="E107" s="578"/>
      <c r="F107" s="578"/>
      <c r="G107" s="578"/>
      <c r="H107" s="578"/>
      <c r="I107" s="578"/>
      <c r="J107" s="578"/>
      <c r="K107" s="578"/>
      <c r="L107" s="578"/>
      <c r="M107" s="578"/>
      <c r="N107" s="578"/>
      <c r="O107" s="578"/>
      <c r="P107" s="578"/>
      <c r="Q107" s="578"/>
      <c r="R107" s="578"/>
      <c r="S107" s="578"/>
      <c r="T107" s="578"/>
      <c r="U107" s="578"/>
      <c r="V107" s="578"/>
      <c r="W107" s="578"/>
    </row>
    <row r="109" spans="1:24" s="569" customFormat="1" x14ac:dyDescent="0.2">
      <c r="B109" s="690"/>
      <c r="C109" s="768"/>
      <c r="D109" s="578"/>
      <c r="E109" s="578"/>
      <c r="F109" s="578"/>
      <c r="G109" s="578"/>
      <c r="H109" s="578"/>
      <c r="I109" s="578"/>
      <c r="J109" s="578"/>
      <c r="K109" s="578"/>
      <c r="L109" s="578"/>
      <c r="M109" s="578"/>
      <c r="N109" s="578"/>
      <c r="O109" s="578"/>
      <c r="P109" s="578"/>
      <c r="Q109" s="578"/>
      <c r="R109" s="578"/>
      <c r="S109" s="578"/>
      <c r="T109" s="578"/>
      <c r="U109" s="578"/>
      <c r="V109" s="578"/>
      <c r="W109" s="578"/>
    </row>
    <row r="110" spans="1:24" s="569" customFormat="1" x14ac:dyDescent="0.2">
      <c r="B110" s="690"/>
      <c r="C110" s="768"/>
      <c r="D110" s="578"/>
      <c r="E110" s="578"/>
      <c r="F110" s="578"/>
      <c r="G110" s="578"/>
      <c r="H110" s="578"/>
      <c r="I110" s="578"/>
      <c r="J110" s="578"/>
      <c r="K110" s="578"/>
      <c r="L110" s="578"/>
      <c r="M110" s="578"/>
      <c r="N110" s="578"/>
      <c r="O110" s="578"/>
      <c r="P110" s="578"/>
      <c r="Q110" s="578"/>
      <c r="R110" s="578"/>
      <c r="S110" s="578"/>
      <c r="T110" s="578"/>
      <c r="U110" s="578"/>
      <c r="V110" s="578"/>
      <c r="W110" s="578"/>
      <c r="X110" s="769"/>
    </row>
    <row r="111" spans="1:24" s="569" customFormat="1" x14ac:dyDescent="0.2">
      <c r="B111" s="708"/>
      <c r="C111" s="768"/>
      <c r="D111" s="768"/>
      <c r="E111" s="768"/>
      <c r="F111" s="768"/>
      <c r="G111" s="768"/>
      <c r="H111" s="768"/>
      <c r="I111" s="768"/>
      <c r="J111" s="768"/>
      <c r="K111" s="768"/>
      <c r="L111" s="768"/>
      <c r="M111" s="768"/>
      <c r="N111" s="768"/>
      <c r="O111" s="768"/>
      <c r="P111" s="768"/>
      <c r="Q111" s="768"/>
      <c r="R111" s="768"/>
      <c r="S111" s="768"/>
      <c r="T111" s="768"/>
      <c r="U111" s="768"/>
      <c r="V111" s="768"/>
      <c r="W111" s="768"/>
      <c r="X111" s="769"/>
    </row>
    <row r="112" spans="1:24" s="770" customFormat="1" x14ac:dyDescent="0.2">
      <c r="B112" s="712"/>
      <c r="C112" s="771"/>
      <c r="D112" s="772"/>
      <c r="E112" s="772"/>
      <c r="F112" s="772"/>
      <c r="G112" s="772"/>
      <c r="H112" s="772"/>
      <c r="I112" s="772"/>
      <c r="J112" s="772"/>
      <c r="K112" s="772"/>
      <c r="L112" s="772"/>
      <c r="M112" s="772"/>
      <c r="N112" s="772"/>
      <c r="O112" s="772"/>
      <c r="P112" s="772"/>
      <c r="Q112" s="772"/>
      <c r="R112" s="772"/>
      <c r="S112" s="772"/>
      <c r="T112" s="772"/>
      <c r="U112" s="772"/>
      <c r="V112" s="772"/>
      <c r="W112" s="772"/>
      <c r="X112" s="773"/>
    </row>
    <row r="113" spans="2:23" s="569" customFormat="1" x14ac:dyDescent="0.2">
      <c r="B113" s="717"/>
      <c r="C113" s="768"/>
      <c r="D113" s="768"/>
      <c r="E113" s="768"/>
      <c r="F113" s="768"/>
      <c r="G113" s="768"/>
      <c r="H113" s="768"/>
      <c r="I113" s="768"/>
      <c r="J113" s="768"/>
      <c r="K113" s="768"/>
      <c r="L113" s="768"/>
      <c r="M113" s="768"/>
      <c r="N113" s="768"/>
      <c r="O113" s="768"/>
      <c r="P113" s="768"/>
      <c r="Q113" s="768"/>
      <c r="R113" s="768"/>
      <c r="S113" s="768"/>
      <c r="T113" s="768"/>
      <c r="U113" s="768"/>
      <c r="V113" s="768"/>
      <c r="W113" s="768"/>
    </row>
  </sheetData>
  <sheetProtection password="F8BD" sheet="1" objects="1" scenarios="1"/>
  <mergeCells count="4">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indexed="9"/>
  </sheetPr>
  <dimension ref="A1:Y122"/>
  <sheetViews>
    <sheetView workbookViewId="0">
      <selection sqref="A1:F1"/>
    </sheetView>
  </sheetViews>
  <sheetFormatPr defaultColWidth="9.140625" defaultRowHeight="11.25" x14ac:dyDescent="0.2"/>
  <cols>
    <col min="1" max="1" width="3" style="8" customWidth="1"/>
    <col min="2" max="2" width="57.42578125" style="8" customWidth="1"/>
    <col min="3" max="6" width="15.7109375" style="8" customWidth="1"/>
    <col min="7" max="9" width="15.7109375" style="8" hidden="1" customWidth="1"/>
    <col min="10" max="12" width="15.7109375" style="8" customWidth="1"/>
    <col min="13" max="23" width="15.7109375" style="8" hidden="1" customWidth="1"/>
    <col min="24" max="16384" width="9.140625" style="8"/>
  </cols>
  <sheetData>
    <row r="1" spans="1:25" ht="107.25" customHeight="1" x14ac:dyDescent="0.2">
      <c r="A1" s="2439"/>
      <c r="B1" s="2439"/>
      <c r="C1" s="2439"/>
      <c r="D1" s="2439"/>
      <c r="E1" s="2439"/>
      <c r="F1" s="2439"/>
    </row>
    <row r="2" spans="1:25" ht="18.75" customHeight="1" x14ac:dyDescent="0.3">
      <c r="A2" s="2473"/>
      <c r="B2" s="2473"/>
      <c r="C2" s="2473"/>
      <c r="D2" s="2473"/>
      <c r="E2" s="2473"/>
    </row>
    <row r="3" spans="1:25" ht="25.5" customHeight="1" x14ac:dyDescent="0.25">
      <c r="A3" s="2474"/>
      <c r="B3" s="2474"/>
      <c r="C3" s="2474"/>
      <c r="D3" s="2474"/>
      <c r="E3" s="2474"/>
      <c r="G3" s="9"/>
    </row>
    <row r="4" spans="1:25" ht="18" x14ac:dyDescent="0.25">
      <c r="A4" s="2475" t="str">
        <f>'I1 Intro'!C11</f>
        <v>EB-2019-0037</v>
      </c>
      <c r="B4" s="2475"/>
      <c r="C4" s="2475"/>
      <c r="D4" s="2475"/>
      <c r="E4" s="2475"/>
    </row>
    <row r="5" spans="1:25" ht="21" customHeight="1" x14ac:dyDescent="0.3">
      <c r="A5" s="299" t="str">
        <f>"Sheet O3.1 Line Transformers Unit Cost Worksheet  - "&amp;  'I2 LDC class'!$C$17</f>
        <v>Sheet O3.1 Line Transformers Unit Cost Worksheet  - Initial Application</v>
      </c>
      <c r="B5" s="300"/>
      <c r="C5" s="480"/>
      <c r="D5" s="480"/>
      <c r="E5" s="301"/>
    </row>
    <row r="6" spans="1:25" ht="6" customHeight="1" x14ac:dyDescent="0.2">
      <c r="A6" s="11"/>
      <c r="B6" s="11"/>
      <c r="C6" s="481"/>
      <c r="D6" s="481"/>
      <c r="E6" s="11"/>
      <c r="F6" s="11"/>
      <c r="G6" s="11"/>
      <c r="H6" s="11"/>
      <c r="I6" s="11"/>
      <c r="J6" s="11"/>
      <c r="K6" s="11"/>
      <c r="L6" s="11"/>
      <c r="M6" s="11"/>
      <c r="N6" s="11"/>
      <c r="O6" s="11"/>
    </row>
    <row r="7" spans="1:25" ht="14.25" customHeight="1" x14ac:dyDescent="0.2">
      <c r="A7" s="675"/>
      <c r="C7" s="544"/>
      <c r="D7" s="544"/>
      <c r="E7" s="544"/>
      <c r="F7" s="544"/>
      <c r="G7" s="544"/>
      <c r="H7" s="544"/>
      <c r="I7" s="544"/>
      <c r="J7" s="544"/>
      <c r="K7" s="544"/>
      <c r="L7" s="544"/>
      <c r="M7" s="544"/>
      <c r="N7" s="544"/>
      <c r="O7" s="544"/>
      <c r="P7" s="544"/>
      <c r="Q7" s="544"/>
      <c r="R7" s="544"/>
      <c r="S7" s="544"/>
      <c r="T7" s="544"/>
      <c r="U7" s="544"/>
      <c r="V7" s="544"/>
      <c r="W7" s="544"/>
      <c r="X7" s="544"/>
    </row>
    <row r="8" spans="1:25" ht="12.75" x14ac:dyDescent="0.2">
      <c r="A8" s="2567" t="s">
        <v>362</v>
      </c>
      <c r="B8" s="2567"/>
      <c r="C8" s="291"/>
    </row>
    <row r="9" spans="1:25" x14ac:dyDescent="0.2">
      <c r="A9" s="2567"/>
      <c r="B9" s="2567"/>
    </row>
    <row r="10" spans="1:25" s="306" customFormat="1" ht="12.75" x14ac:dyDescent="0.2">
      <c r="C10" s="774"/>
      <c r="D10" s="310">
        <v>1</v>
      </c>
      <c r="E10" s="310">
        <v>2</v>
      </c>
      <c r="F10" s="310">
        <v>3</v>
      </c>
      <c r="G10" s="310">
        <v>4</v>
      </c>
      <c r="H10" s="310">
        <v>5</v>
      </c>
      <c r="I10" s="310">
        <v>6</v>
      </c>
      <c r="J10" s="310">
        <v>7</v>
      </c>
      <c r="K10" s="310">
        <v>8</v>
      </c>
      <c r="L10" s="310">
        <v>9</v>
      </c>
      <c r="M10" s="310">
        <v>10</v>
      </c>
      <c r="N10" s="310">
        <v>11</v>
      </c>
      <c r="O10" s="310">
        <v>12</v>
      </c>
      <c r="P10" s="310">
        <v>13</v>
      </c>
      <c r="Q10" s="310">
        <v>14</v>
      </c>
      <c r="R10" s="310">
        <v>15</v>
      </c>
      <c r="S10" s="310">
        <v>16</v>
      </c>
      <c r="T10" s="310">
        <v>17</v>
      </c>
      <c r="U10" s="310">
        <v>18</v>
      </c>
      <c r="V10" s="310">
        <v>19</v>
      </c>
      <c r="W10" s="310">
        <v>20</v>
      </c>
      <c r="X10" s="677"/>
      <c r="Y10" s="785"/>
    </row>
    <row r="11" spans="1:25" ht="47.25" customHeight="1" x14ac:dyDescent="0.2">
      <c r="B11" s="754" t="s">
        <v>637</v>
      </c>
      <c r="C11" s="783" t="s">
        <v>682</v>
      </c>
      <c r="D11" s="784" t="str">
        <f>IF('I2 LDC class'!$D$20="",'I2 LDC class'!$C$20,'I2 LDC class'!$D$20)</f>
        <v>Residential</v>
      </c>
      <c r="E11" s="784" t="str">
        <f>IF('I2 LDC class'!$D$21="",'I2 LDC class'!$C$21,'I2 LDC class'!$D$21)</f>
        <v>GS &lt;50</v>
      </c>
      <c r="F11" s="784" t="str">
        <f>IF('I2 LDC class'!$D$22="",'I2 LDC class'!$C$22,'I2 LDC class'!$D$22)</f>
        <v>GS&gt;50-Regular</v>
      </c>
      <c r="G11" s="784" t="str">
        <f>IF('I2 LDC class'!$D$23="",'I2 LDC class'!$C$23,'I2 LDC class'!$D$23)</f>
        <v>GS&gt; 50-TOU</v>
      </c>
      <c r="H11" s="784" t="str">
        <f>IF('I2 LDC class'!$D$24="",'I2 LDC class'!$C$24,'I2 LDC class'!$D$24)</f>
        <v>GS &gt;50-Intermediate</v>
      </c>
      <c r="I11" s="784" t="str">
        <f>IF('I2 LDC class'!$D$25="",'I2 LDC class'!$C$25,'I2 LDC class'!$D$25)</f>
        <v>Large Use &gt;5MW</v>
      </c>
      <c r="J11" s="784" t="str">
        <f>IF('I2 LDC class'!$D$26="",'I2 LDC class'!$C$26,'I2 LDC class'!$D$26)</f>
        <v>Street Light</v>
      </c>
      <c r="K11" s="784" t="str">
        <f>IF('I2 LDC class'!$D$27="",'I2 LDC class'!$C$27,'I2 LDC class'!$D$27)</f>
        <v>Sentinel</v>
      </c>
      <c r="L11" s="784" t="str">
        <f>IF('I2 LDC class'!$D$28="",'I2 LDC class'!$C$28,'I2 LDC class'!$D$28)</f>
        <v>Unmetered Scattered Load</v>
      </c>
      <c r="M11" s="784" t="str">
        <f>IF('I2 LDC class'!$D$29="",'I2 LDC class'!$C$29,'I2 LDC class'!$D$29)</f>
        <v>Embedded Distributor</v>
      </c>
      <c r="N11" s="784" t="str">
        <f>IF('I2 LDC class'!$D$30="",'I2 LDC class'!$C$30,'I2 LDC class'!$D$30)</f>
        <v>Back-up/Standby Power</v>
      </c>
      <c r="O11" s="784" t="str">
        <f>IF('I2 LDC class'!$D$31="",'I2 LDC class'!$C$31,'I2 LDC class'!$D$31)</f>
        <v>Rate Class 1</v>
      </c>
      <c r="P11" s="784" t="str">
        <f>IF('I2 LDC class'!$D$32="",'I2 LDC class'!$C$32,'I2 LDC class'!$D$32)</f>
        <v>Rate class 2</v>
      </c>
      <c r="Q11" s="784" t="str">
        <f>IF('I2 LDC class'!$D$33="",'I2 LDC class'!$C$33,'I2 LDC class'!$D$33)</f>
        <v>Rate class 3</v>
      </c>
      <c r="R11" s="784" t="str">
        <f>IF('I2 LDC class'!$D$34="",'I2 LDC class'!$C$34,'I2 LDC class'!$D$34)</f>
        <v>Rate class 4</v>
      </c>
      <c r="S11" s="784" t="str">
        <f>IF('I2 LDC class'!$D$35="",'I2 LDC class'!$C$35,'I2 LDC class'!$D$35)</f>
        <v>Rate class 5</v>
      </c>
      <c r="T11" s="784" t="str">
        <f>IF('I2 LDC class'!$D$36="",'I2 LDC class'!$C$36,'I2 LDC class'!$D$36)</f>
        <v>Rate class 6</v>
      </c>
      <c r="U11" s="784" t="str">
        <f>IF('I2 LDC class'!$D$37="",'I2 LDC class'!$C$37,'I2 LDC class'!$D$37)</f>
        <v>Rate class 7</v>
      </c>
      <c r="V11" s="784" t="str">
        <f>IF('I2 LDC class'!$D$38="",'I2 LDC class'!$C$38,'I2 LDC class'!$D$38)</f>
        <v>Rate class 8</v>
      </c>
      <c r="W11" s="783" t="str">
        <f>IF('I2 LDC class'!$D$39="",'I2 LDC class'!$C$39,'I2 LDC class'!$D$39)</f>
        <v>Rate class 9</v>
      </c>
      <c r="X11" s="678"/>
    </row>
    <row r="12" spans="1:25" s="581" customFormat="1" ht="12.75" x14ac:dyDescent="0.2">
      <c r="A12" s="466"/>
      <c r="B12" s="690" t="s">
        <v>1515</v>
      </c>
      <c r="C12" s="691">
        <f t="shared" ref="C12:C21" si="0">SUM(D12:W12)</f>
        <v>547686.74023348698</v>
      </c>
      <c r="D12" s="692">
        <f>IF(ISERROR('O7 Amortization'!G341+'O7 Amortization'!G414+'O7 Amortization'!G487+'O7 Amortization'!G560+'O7 Amortization'!AB341 +'O7 Amortization'!AB414+'O7 Amortization'!AB487+'O7 Amortization'!AB560), "-", 'O7 Amortization'!G341+'O7 Amortization'!G414+'O7 Amortization'!G487+'O7 Amortization'!G560+'O7 Amortization'!AB341 +'O7 Amortization'!AB414+'O7 Amortization'!AB487+'O7 Amortization'!AB560)</f>
        <v>328558.70309025573</v>
      </c>
      <c r="E12" s="692">
        <f>IF(ISERROR('O7 Amortization'!H341+'O7 Amortization'!H414+'O7 Amortization'!H487+'O7 Amortization'!H560+'O7 Amortization'!AC341 +'O7 Amortization'!AC414+'O7 Amortization'!AC487+'O7 Amortization'!AC560), "-", 'O7 Amortization'!H341+'O7 Amortization'!H414+'O7 Amortization'!H487+'O7 Amortization'!H560+'O7 Amortization'!AC341 +'O7 Amortization'!AC414+'O7 Amortization'!AC487+'O7 Amortization'!AC560)</f>
        <v>89838.897784967121</v>
      </c>
      <c r="F12" s="692">
        <f>IF(ISERROR('O7 Amortization'!I341+'O7 Amortization'!I414+'O7 Amortization'!I487+'O7 Amortization'!I560+'O7 Amortization'!AD341 +'O7 Amortization'!AD414+'O7 Amortization'!AD487+'O7 Amortization'!AD560), "-", 'O7 Amortization'!I341+'O7 Amortization'!I414+'O7 Amortization'!I487+'O7 Amortization'!I560+'O7 Amortization'!AD341 +'O7 Amortization'!AD414+'O7 Amortization'!AD487+'O7 Amortization'!AD560)</f>
        <v>120361.62409905894</v>
      </c>
      <c r="G12" s="692">
        <f>IF(ISERROR('O7 Amortization'!J341+'O7 Amortization'!J414+'O7 Amortization'!J487+'O7 Amortization'!J560+'O7 Amortization'!AE341 +'O7 Amortization'!AE414+'O7 Amortization'!AE487+'O7 Amortization'!AE560), "-", 'O7 Amortization'!J341+'O7 Amortization'!J414+'O7 Amortization'!J487+'O7 Amortization'!J560+'O7 Amortization'!AE341 +'O7 Amortization'!AE414+'O7 Amortization'!AE487+'O7 Amortization'!AE560)</f>
        <v>0</v>
      </c>
      <c r="H12" s="692">
        <f>IF(ISERROR('O7 Amortization'!K341+'O7 Amortization'!K414+'O7 Amortization'!K487+'O7 Amortization'!K560+'O7 Amortization'!AF341 +'O7 Amortization'!AF414+'O7 Amortization'!AF487+'O7 Amortization'!AF560), "-", 'O7 Amortization'!K341+'O7 Amortization'!K414+'O7 Amortization'!K487+'O7 Amortization'!K560+'O7 Amortization'!AF341 +'O7 Amortization'!AF414+'O7 Amortization'!AF487+'O7 Amortization'!AF560)</f>
        <v>0</v>
      </c>
      <c r="I12" s="692">
        <f>IF(ISERROR('O7 Amortization'!L341+'O7 Amortization'!L414+'O7 Amortization'!L487+'O7 Amortization'!L560+'O7 Amortization'!AG341 +'O7 Amortization'!AG414+'O7 Amortization'!AG487+'O7 Amortization'!AG560), "-", 'O7 Amortization'!L341+'O7 Amortization'!L414+'O7 Amortization'!L487+'O7 Amortization'!L560+'O7 Amortization'!AG341 +'O7 Amortization'!AG414+'O7 Amortization'!AG487+'O7 Amortization'!AG560)</f>
        <v>0</v>
      </c>
      <c r="J12" s="692">
        <f>IF(ISERROR('O7 Amortization'!M341+'O7 Amortization'!M414+'O7 Amortization'!M487+'O7 Amortization'!M560+'O7 Amortization'!AH341 +'O7 Amortization'!AH414+'O7 Amortization'!AH487+'O7 Amortization'!AH560), "-", 'O7 Amortization'!M341+'O7 Amortization'!M414+'O7 Amortization'!M487+'O7 Amortization'!M560+'O7 Amortization'!AH341 +'O7 Amortization'!AH414+'O7 Amortization'!AH487+'O7 Amortization'!AH560)</f>
        <v>6726.5011747605822</v>
      </c>
      <c r="K12" s="692">
        <f>IF(ISERROR('O7 Amortization'!N341+'O7 Amortization'!N414+'O7 Amortization'!N487+'O7 Amortization'!N560+'O7 Amortization'!AI341 +'O7 Amortization'!AI414+'O7 Amortization'!AI487+'O7 Amortization'!AI560), "-", 'O7 Amortization'!N341+'O7 Amortization'!N414+'O7 Amortization'!N487+'O7 Amortization'!N560+'O7 Amortization'!AI341 +'O7 Amortization'!AI414+'O7 Amortization'!AI487+'O7 Amortization'!AI560)</f>
        <v>1199.6592946168792</v>
      </c>
      <c r="L12" s="692">
        <f>IF(ISERROR('O7 Amortization'!O341+'O7 Amortization'!O414+'O7 Amortization'!O487+'O7 Amortization'!O560+'O7 Amortization'!AJ341 +'O7 Amortization'!AJ414+'O7 Amortization'!AJ487+'O7 Amortization'!AJ560), "-", 'O7 Amortization'!O341+'O7 Amortization'!O414+'O7 Amortization'!O487+'O7 Amortization'!O560+'O7 Amortization'!AJ341 +'O7 Amortization'!AJ414+'O7 Amortization'!AJ487+'O7 Amortization'!AJ560)</f>
        <v>1001.3547898277679</v>
      </c>
      <c r="M12" s="692">
        <f>IF(ISERROR('O7 Amortization'!P341+'O7 Amortization'!P414+'O7 Amortization'!P487+'O7 Amortization'!P560+'O7 Amortization'!AK341 +'O7 Amortization'!AK414+'O7 Amortization'!AK487+'O7 Amortization'!AK560), "-", 'O7 Amortization'!P341+'O7 Amortization'!P414+'O7 Amortization'!P487+'O7 Amortization'!P560+'O7 Amortization'!AK341 +'O7 Amortization'!AK414+'O7 Amortization'!AK487+'O7 Amortization'!AK560)</f>
        <v>0</v>
      </c>
      <c r="N12" s="692">
        <f>IF(ISERROR('O7 Amortization'!Q341+'O7 Amortization'!Q414+'O7 Amortization'!Q487+'O7 Amortization'!Q560+'O7 Amortization'!AL341 +'O7 Amortization'!AL414+'O7 Amortization'!AL487+'O7 Amortization'!AL560), "-", 'O7 Amortization'!Q341+'O7 Amortization'!Q414+'O7 Amortization'!Q487+'O7 Amortization'!Q560+'O7 Amortization'!AL341 +'O7 Amortization'!AL414+'O7 Amortization'!AL487+'O7 Amortization'!AL560)</f>
        <v>0</v>
      </c>
      <c r="O12" s="692">
        <f>IF(ISERROR('O7 Amortization'!R341+'O7 Amortization'!R414+'O7 Amortization'!R487+'O7 Amortization'!R560+'O7 Amortization'!AM341 +'O7 Amortization'!AM414+'O7 Amortization'!AM487+'O7 Amortization'!AM560), "-", 'O7 Amortization'!R341+'O7 Amortization'!R414+'O7 Amortization'!R487+'O7 Amortization'!R560+'O7 Amortization'!AM341 +'O7 Amortization'!AM414+'O7 Amortization'!AM487+'O7 Amortization'!AM560)</f>
        <v>0</v>
      </c>
      <c r="P12" s="692">
        <f>IF(ISERROR('O7 Amortization'!S341+'O7 Amortization'!S414+'O7 Amortization'!S487+'O7 Amortization'!S560+'O7 Amortization'!AN341 +'O7 Amortization'!AN414+'O7 Amortization'!AN487+'O7 Amortization'!AN560), "-", 'O7 Amortization'!S341+'O7 Amortization'!S414+'O7 Amortization'!S487+'O7 Amortization'!S560+'O7 Amortization'!AN341 +'O7 Amortization'!AN414+'O7 Amortization'!AN487+'O7 Amortization'!AN560)</f>
        <v>0</v>
      </c>
      <c r="Q12" s="692">
        <f>IF(ISERROR('O7 Amortization'!T341+'O7 Amortization'!T414+'O7 Amortization'!T487+'O7 Amortization'!T560+'O7 Amortization'!AO341 +'O7 Amortization'!AO414+'O7 Amortization'!AO487+'O7 Amortization'!AO560), "-", 'O7 Amortization'!T341+'O7 Amortization'!T414+'O7 Amortization'!T487+'O7 Amortization'!T560+'O7 Amortization'!AO341 +'O7 Amortization'!AO414+'O7 Amortization'!AO487+'O7 Amortization'!AO560)</f>
        <v>0</v>
      </c>
      <c r="R12" s="692">
        <f>IF(ISERROR('O7 Amortization'!U341+'O7 Amortization'!U414+'O7 Amortization'!U487+'O7 Amortization'!U560+'O7 Amortization'!AP341 +'O7 Amortization'!AP414+'O7 Amortization'!AP487+'O7 Amortization'!AP560), "-", 'O7 Amortization'!U341+'O7 Amortization'!U414+'O7 Amortization'!U487+'O7 Amortization'!U560+'O7 Amortization'!AP341 +'O7 Amortization'!AP414+'O7 Amortization'!AP487+'O7 Amortization'!AP560)</f>
        <v>0</v>
      </c>
      <c r="S12" s="692">
        <f>IF(ISERROR('O7 Amortization'!V341+'O7 Amortization'!V414+'O7 Amortization'!V487+'O7 Amortization'!V560+'O7 Amortization'!AQ341 +'O7 Amortization'!AQ414+'O7 Amortization'!AQ487+'O7 Amortization'!AQ560), "-", 'O7 Amortization'!V341+'O7 Amortization'!V414+'O7 Amortization'!V487+'O7 Amortization'!V560+'O7 Amortization'!AQ341 +'O7 Amortization'!AQ414+'O7 Amortization'!AQ487+'O7 Amortization'!AQ560)</f>
        <v>0</v>
      </c>
      <c r="T12" s="692">
        <f>IF(ISERROR('O7 Amortization'!W341+'O7 Amortization'!W414+'O7 Amortization'!W487+'O7 Amortization'!W560+'O7 Amortization'!AR341 +'O7 Amortization'!AR414+'O7 Amortization'!AR487+'O7 Amortization'!AR560), "-", 'O7 Amortization'!W341+'O7 Amortization'!W414+'O7 Amortization'!W487+'O7 Amortization'!W560+'O7 Amortization'!AR341 +'O7 Amortization'!AR414+'O7 Amortization'!AR487+'O7 Amortization'!AR560)</f>
        <v>0</v>
      </c>
      <c r="U12" s="692">
        <f>IF(ISERROR('O7 Amortization'!X341+'O7 Amortization'!X414+'O7 Amortization'!X487+'O7 Amortization'!X560+'O7 Amortization'!AS341 +'O7 Amortization'!AS414+'O7 Amortization'!AS487+'O7 Amortization'!AS560), "-", 'O7 Amortization'!X341+'O7 Amortization'!X414+'O7 Amortization'!X487+'O7 Amortization'!X560+'O7 Amortization'!AS341 +'O7 Amortization'!AS414+'O7 Amortization'!AS487+'O7 Amortization'!AS560)</f>
        <v>0</v>
      </c>
      <c r="V12" s="692">
        <f>IF(ISERROR('O7 Amortization'!Y341+'O7 Amortization'!Y414+'O7 Amortization'!Y487+'O7 Amortization'!Y560+'O7 Amortization'!AT341 +'O7 Amortization'!AT414+'O7 Amortization'!AT487+'O7 Amortization'!AT560), "-", 'O7 Amortization'!Y341+'O7 Amortization'!Y414+'O7 Amortization'!Y487+'O7 Amortization'!Y560+'O7 Amortization'!AT341 +'O7 Amortization'!AT414+'O7 Amortization'!AT487+'O7 Amortization'!AT560)</f>
        <v>0</v>
      </c>
      <c r="W12" s="693">
        <f>IF(ISERROR('O7 Amortization'!Z341+'O7 Amortization'!Z414+'O7 Amortization'!Z487+'O7 Amortization'!Z560+'O7 Amortization'!AU341 +'O7 Amortization'!AU414+'O7 Amortization'!AU487+'O7 Amortization'!AU560), "-", 'O7 Amortization'!Z341+'O7 Amortization'!Z414+'O7 Amortization'!Z487+'O7 Amortization'!Z560+'O7 Amortization'!AU341 +'O7 Amortization'!AU414+'O7 Amortization'!AU487+'O7 Amortization'!AU560)</f>
        <v>0</v>
      </c>
      <c r="X12" s="694"/>
    </row>
    <row r="13" spans="1:25" s="581" customFormat="1" ht="12.75" x14ac:dyDescent="0.2">
      <c r="A13" s="466"/>
      <c r="B13" s="690" t="s">
        <v>360</v>
      </c>
      <c r="C13" s="695">
        <f t="shared" si="0"/>
        <v>97198.853677021674</v>
      </c>
      <c r="D13" s="694">
        <f>IF(ISERROR(D35*(D47/D33)),0,D35*(D47/D33))</f>
        <v>58067.323855455092</v>
      </c>
      <c r="E13" s="694">
        <f t="shared" ref="E13:W13" si="1">IF(ISERROR(E35*(E47/E33)),0,E35*(E47/E33))</f>
        <v>16018.896334224981</v>
      </c>
      <c r="F13" s="694">
        <f t="shared" si="1"/>
        <v>21475.47626141701</v>
      </c>
      <c r="G13" s="694">
        <f t="shared" si="1"/>
        <v>0</v>
      </c>
      <c r="H13" s="694">
        <f t="shared" si="1"/>
        <v>0</v>
      </c>
      <c r="I13" s="694">
        <f t="shared" si="1"/>
        <v>0</v>
      </c>
      <c r="J13" s="694">
        <f t="shared" si="1"/>
        <v>1236.270464762888</v>
      </c>
      <c r="K13" s="694">
        <f t="shared" si="1"/>
        <v>218.54282690543968</v>
      </c>
      <c r="L13" s="694">
        <f t="shared" si="1"/>
        <v>182.34393425626209</v>
      </c>
      <c r="M13" s="694">
        <f t="shared" si="1"/>
        <v>0</v>
      </c>
      <c r="N13" s="694">
        <f t="shared" si="1"/>
        <v>0</v>
      </c>
      <c r="O13" s="694">
        <f t="shared" si="1"/>
        <v>0</v>
      </c>
      <c r="P13" s="694">
        <f t="shared" si="1"/>
        <v>0</v>
      </c>
      <c r="Q13" s="694">
        <f t="shared" si="1"/>
        <v>0</v>
      </c>
      <c r="R13" s="694">
        <f t="shared" si="1"/>
        <v>0</v>
      </c>
      <c r="S13" s="694">
        <f t="shared" si="1"/>
        <v>0</v>
      </c>
      <c r="T13" s="694">
        <f t="shared" si="1"/>
        <v>0</v>
      </c>
      <c r="U13" s="694">
        <f t="shared" si="1"/>
        <v>0</v>
      </c>
      <c r="V13" s="694">
        <f t="shared" si="1"/>
        <v>0</v>
      </c>
      <c r="W13" s="582">
        <f t="shared" si="1"/>
        <v>0</v>
      </c>
      <c r="X13" s="694"/>
    </row>
    <row r="14" spans="1:25" s="581" customFormat="1" ht="12.75" x14ac:dyDescent="0.2">
      <c r="A14" s="466"/>
      <c r="B14" s="690" t="s">
        <v>1439</v>
      </c>
      <c r="C14" s="695">
        <f t="shared" si="0"/>
        <v>144714.79</v>
      </c>
      <c r="D14" s="694">
        <f>'O4 Summary by Class &amp; Accounts'!E141</f>
        <v>86814.779740894548</v>
      </c>
      <c r="E14" s="694">
        <f>'O4 Summary by Class &amp; Accounts'!F141</f>
        <v>23738.053656804714</v>
      </c>
      <c r="F14" s="694">
        <f>'O4 Summary by Class &amp; Accounts'!G141</f>
        <v>31803.04702671578</v>
      </c>
      <c r="G14" s="694">
        <f>'O4 Summary by Class &amp; Accounts'!H141</f>
        <v>0</v>
      </c>
      <c r="H14" s="694">
        <f>'O4 Summary by Class &amp; Accounts'!I141</f>
        <v>0</v>
      </c>
      <c r="I14" s="694">
        <f>'O4 Summary by Class &amp; Accounts'!J141</f>
        <v>0</v>
      </c>
      <c r="J14" s="694">
        <f>'O4 Summary by Class &amp; Accounts'!K141</f>
        <v>1777.3375424886963</v>
      </c>
      <c r="K14" s="694">
        <f>'O4 Summary by Class &amp; Accounts'!L141</f>
        <v>316.98492977576535</v>
      </c>
      <c r="L14" s="694">
        <f>'O4 Summary by Class &amp; Accounts'!M141</f>
        <v>264.58710332048912</v>
      </c>
      <c r="M14" s="694">
        <f>'O4 Summary by Class &amp; Accounts'!N141</f>
        <v>0</v>
      </c>
      <c r="N14" s="694">
        <f>'O4 Summary by Class &amp; Accounts'!O141</f>
        <v>0</v>
      </c>
      <c r="O14" s="694">
        <f>'O4 Summary by Class &amp; Accounts'!P141</f>
        <v>0</v>
      </c>
      <c r="P14" s="694">
        <f>'O4 Summary by Class &amp; Accounts'!Q141</f>
        <v>0</v>
      </c>
      <c r="Q14" s="694">
        <f>'O4 Summary by Class &amp; Accounts'!R141</f>
        <v>0</v>
      </c>
      <c r="R14" s="694">
        <f>'O4 Summary by Class &amp; Accounts'!S141</f>
        <v>0</v>
      </c>
      <c r="S14" s="694">
        <f>'O4 Summary by Class &amp; Accounts'!T141</f>
        <v>0</v>
      </c>
      <c r="T14" s="694">
        <f>'O4 Summary by Class &amp; Accounts'!U141</f>
        <v>0</v>
      </c>
      <c r="U14" s="694">
        <f>'O4 Summary by Class &amp; Accounts'!V141</f>
        <v>0</v>
      </c>
      <c r="V14" s="694">
        <f>'O4 Summary by Class &amp; Accounts'!W141</f>
        <v>0</v>
      </c>
      <c r="W14" s="582">
        <f>'O4 Summary by Class &amp; Accounts'!X141</f>
        <v>0</v>
      </c>
      <c r="X14" s="694"/>
    </row>
    <row r="15" spans="1:25" s="581" customFormat="1" ht="12.75" x14ac:dyDescent="0.2">
      <c r="A15" s="466"/>
      <c r="B15" s="690" t="s">
        <v>1440</v>
      </c>
      <c r="C15" s="695">
        <f t="shared" si="0"/>
        <v>117886.26999999997</v>
      </c>
      <c r="D15" s="694">
        <f>'O4 Summary by Class &amp; Accounts'!E145</f>
        <v>70720.280660502118</v>
      </c>
      <c r="E15" s="694">
        <f>'O4 Summary by Class &amp; Accounts'!F145</f>
        <v>19337.281301106595</v>
      </c>
      <c r="F15" s="694">
        <f>'O4 Summary by Class &amp; Accounts'!G145</f>
        <v>25907.11418379637</v>
      </c>
      <c r="G15" s="694">
        <f>'O4 Summary by Class &amp; Accounts'!H145</f>
        <v>0</v>
      </c>
      <c r="H15" s="694">
        <f>'O4 Summary by Class &amp; Accounts'!I145</f>
        <v>0</v>
      </c>
      <c r="I15" s="694">
        <f>'O4 Summary by Class &amp; Accounts'!J145</f>
        <v>0</v>
      </c>
      <c r="J15" s="694">
        <f>'O4 Summary by Class &amp; Accounts'!K145</f>
        <v>1447.8388381378222</v>
      </c>
      <c r="K15" s="694">
        <f>'O4 Summary by Class &amp; Accounts'!L145</f>
        <v>258.21943297901282</v>
      </c>
      <c r="L15" s="694">
        <f>'O4 Summary by Class &amp; Accounts'!M145</f>
        <v>215.53558347807493</v>
      </c>
      <c r="M15" s="694">
        <f>'O4 Summary by Class &amp; Accounts'!N145</f>
        <v>0</v>
      </c>
      <c r="N15" s="694">
        <f>'O4 Summary by Class &amp; Accounts'!O145</f>
        <v>0</v>
      </c>
      <c r="O15" s="694">
        <f>'O4 Summary by Class &amp; Accounts'!P145</f>
        <v>0</v>
      </c>
      <c r="P15" s="694">
        <f>'O4 Summary by Class &amp; Accounts'!Q145</f>
        <v>0</v>
      </c>
      <c r="Q15" s="694">
        <f>'O4 Summary by Class &amp; Accounts'!R145</f>
        <v>0</v>
      </c>
      <c r="R15" s="694">
        <f>'O4 Summary by Class &amp; Accounts'!S145</f>
        <v>0</v>
      </c>
      <c r="S15" s="694">
        <f>'O4 Summary by Class &amp; Accounts'!T145</f>
        <v>0</v>
      </c>
      <c r="T15" s="694">
        <f>'O4 Summary by Class &amp; Accounts'!U145</f>
        <v>0</v>
      </c>
      <c r="U15" s="694">
        <f>'O4 Summary by Class &amp; Accounts'!V145</f>
        <v>0</v>
      </c>
      <c r="V15" s="694">
        <f>'O4 Summary by Class &amp; Accounts'!W145</f>
        <v>0</v>
      </c>
      <c r="W15" s="582">
        <f>'O4 Summary by Class &amp; Accounts'!X145</f>
        <v>0</v>
      </c>
      <c r="X15" s="694"/>
    </row>
    <row r="16" spans="1:25" s="694" customFormat="1" ht="12.75" x14ac:dyDescent="0.2">
      <c r="A16" s="547"/>
      <c r="B16" s="690" t="s">
        <v>1441</v>
      </c>
      <c r="C16" s="695">
        <f t="shared" si="0"/>
        <v>151223.14000000001</v>
      </c>
      <c r="D16" s="694">
        <f>'O4 Summary by Class &amp; Accounts'!E164</f>
        <v>90719.155870844028</v>
      </c>
      <c r="E16" s="694">
        <f>'O4 Summary by Class &amp; Accounts'!F164</f>
        <v>24805.640193863332</v>
      </c>
      <c r="F16" s="694">
        <f>'O4 Summary by Class &amp; Accounts'!G164</f>
        <v>33233.345623813737</v>
      </c>
      <c r="G16" s="694">
        <f>'O4 Summary by Class &amp; Accounts'!H164</f>
        <v>0</v>
      </c>
      <c r="H16" s="694">
        <f>'O4 Summary by Class &amp; Accounts'!I164</f>
        <v>0</v>
      </c>
      <c r="I16" s="694">
        <f>'O4 Summary by Class &amp; Accounts'!J164</f>
        <v>0</v>
      </c>
      <c r="J16" s="694">
        <f>'O4 Summary by Class &amp; Accounts'!K164</f>
        <v>1857.2708706209232</v>
      </c>
      <c r="K16" s="694">
        <f>'O4 Summary by Class &amp; Accounts'!L164</f>
        <v>331.24089399135181</v>
      </c>
      <c r="L16" s="694">
        <f>'O4 Summary by Class &amp; Accounts'!M164</f>
        <v>276.48654686662508</v>
      </c>
      <c r="M16" s="694">
        <f>'O4 Summary by Class &amp; Accounts'!N164</f>
        <v>0</v>
      </c>
      <c r="N16" s="694">
        <f>'O4 Summary by Class &amp; Accounts'!O164</f>
        <v>0</v>
      </c>
      <c r="O16" s="694">
        <f>'O4 Summary by Class &amp; Accounts'!P164</f>
        <v>0</v>
      </c>
      <c r="P16" s="694">
        <f>'O4 Summary by Class &amp; Accounts'!Q164</f>
        <v>0</v>
      </c>
      <c r="Q16" s="694">
        <f>'O4 Summary by Class &amp; Accounts'!R164</f>
        <v>0</v>
      </c>
      <c r="R16" s="694">
        <f>'O4 Summary by Class &amp; Accounts'!S164</f>
        <v>0</v>
      </c>
      <c r="S16" s="694">
        <f>'O4 Summary by Class &amp; Accounts'!T164</f>
        <v>0</v>
      </c>
      <c r="T16" s="694">
        <f>'O4 Summary by Class &amp; Accounts'!U164</f>
        <v>0</v>
      </c>
      <c r="U16" s="694">
        <f>'O4 Summary by Class &amp; Accounts'!V164</f>
        <v>0</v>
      </c>
      <c r="V16" s="694">
        <f>'O4 Summary by Class &amp; Accounts'!W164</f>
        <v>0</v>
      </c>
      <c r="W16" s="582">
        <f>'O4 Summary by Class &amp; Accounts'!X164</f>
        <v>0</v>
      </c>
    </row>
    <row r="17" spans="1:24" s="694" customFormat="1" ht="12.75" x14ac:dyDescent="0.2">
      <c r="A17" s="679"/>
      <c r="B17" s="690" t="s">
        <v>719</v>
      </c>
      <c r="C17" s="695">
        <f>SUM(D17:W17)</f>
        <v>545089.9230289642</v>
      </c>
      <c r="D17" s="694">
        <f>IF(ISERROR(D57/D59*D55),0, D57/D59*D55)</f>
        <v>325960.97155483079</v>
      </c>
      <c r="E17" s="694">
        <f t="shared" ref="E17:W17" si="2">IF(ISERROR(E57/E59*E55),0, E57/E59*E55)</f>
        <v>89746.672259252227</v>
      </c>
      <c r="F17" s="694">
        <f t="shared" si="2"/>
        <v>120563.6418367343</v>
      </c>
      <c r="G17" s="694">
        <f t="shared" si="2"/>
        <v>0</v>
      </c>
      <c r="H17" s="694">
        <f t="shared" si="2"/>
        <v>0</v>
      </c>
      <c r="I17" s="694">
        <f t="shared" si="2"/>
        <v>0</v>
      </c>
      <c r="J17" s="694">
        <f t="shared" si="2"/>
        <v>6654.2552129954502</v>
      </c>
      <c r="K17" s="694">
        <f t="shared" si="2"/>
        <v>1179.2869714448764</v>
      </c>
      <c r="L17" s="694">
        <f t="shared" si="2"/>
        <v>985.0951937066061</v>
      </c>
      <c r="M17" s="694">
        <f t="shared" si="2"/>
        <v>0</v>
      </c>
      <c r="N17" s="694">
        <f t="shared" si="2"/>
        <v>0</v>
      </c>
      <c r="O17" s="694">
        <f t="shared" si="2"/>
        <v>0</v>
      </c>
      <c r="P17" s="694">
        <f t="shared" si="2"/>
        <v>0</v>
      </c>
      <c r="Q17" s="694">
        <f t="shared" si="2"/>
        <v>0</v>
      </c>
      <c r="R17" s="694">
        <f t="shared" si="2"/>
        <v>0</v>
      </c>
      <c r="S17" s="694">
        <f t="shared" si="2"/>
        <v>0</v>
      </c>
      <c r="T17" s="694">
        <f t="shared" si="2"/>
        <v>0</v>
      </c>
      <c r="U17" s="694">
        <f t="shared" si="2"/>
        <v>0</v>
      </c>
      <c r="V17" s="694">
        <f t="shared" si="2"/>
        <v>0</v>
      </c>
      <c r="W17" s="582">
        <f t="shared" si="2"/>
        <v>0</v>
      </c>
    </row>
    <row r="18" spans="1:24" s="694" customFormat="1" ht="12.75" x14ac:dyDescent="0.2">
      <c r="A18" s="547"/>
      <c r="B18" s="690" t="s">
        <v>354</v>
      </c>
      <c r="C18" s="695">
        <f t="shared" si="0"/>
        <v>201321.39854651148</v>
      </c>
      <c r="D18" s="694">
        <f t="shared" ref="D18:W18" si="3">IF(ISERROR(SUM(D14:D17)/D41*D39),0,SUM(D14:D16)/D41*D39)</f>
        <v>119677.40845774181</v>
      </c>
      <c r="E18" s="694">
        <f t="shared" si="3"/>
        <v>33180.843136834083</v>
      </c>
      <c r="F18" s="694">
        <f t="shared" si="3"/>
        <v>45227.546741725739</v>
      </c>
      <c r="G18" s="694">
        <f t="shared" si="3"/>
        <v>0</v>
      </c>
      <c r="H18" s="694">
        <f t="shared" si="3"/>
        <v>0</v>
      </c>
      <c r="I18" s="694">
        <f t="shared" si="3"/>
        <v>0</v>
      </c>
      <c r="J18" s="694">
        <f t="shared" si="3"/>
        <v>2438.7401127114399</v>
      </c>
      <c r="K18" s="694">
        <f t="shared" si="3"/>
        <v>435.47244317294656</v>
      </c>
      <c r="L18" s="694">
        <f t="shared" si="3"/>
        <v>361.38765432547814</v>
      </c>
      <c r="M18" s="694">
        <f t="shared" si="3"/>
        <v>0</v>
      </c>
      <c r="N18" s="694">
        <f t="shared" si="3"/>
        <v>0</v>
      </c>
      <c r="O18" s="694">
        <f t="shared" si="3"/>
        <v>0</v>
      </c>
      <c r="P18" s="694">
        <f t="shared" si="3"/>
        <v>0</v>
      </c>
      <c r="Q18" s="694">
        <f t="shared" si="3"/>
        <v>0</v>
      </c>
      <c r="R18" s="694">
        <f t="shared" si="3"/>
        <v>0</v>
      </c>
      <c r="S18" s="694">
        <f t="shared" si="3"/>
        <v>0</v>
      </c>
      <c r="T18" s="694">
        <f t="shared" si="3"/>
        <v>0</v>
      </c>
      <c r="U18" s="694">
        <f t="shared" si="3"/>
        <v>0</v>
      </c>
      <c r="V18" s="694">
        <f t="shared" si="3"/>
        <v>0</v>
      </c>
      <c r="W18" s="582">
        <f t="shared" si="3"/>
        <v>0</v>
      </c>
    </row>
    <row r="19" spans="1:24" s="694" customFormat="1" ht="12.75" x14ac:dyDescent="0.2">
      <c r="A19" s="547"/>
      <c r="B19" s="690" t="s">
        <v>355</v>
      </c>
      <c r="C19" s="695">
        <f t="shared" si="0"/>
        <v>51784.206082749239</v>
      </c>
      <c r="D19" s="694">
        <f>IF(ISERROR('O4 Summary by Class &amp; Accounts'!E209*D48/(D33+D37)),0,'O4 Summary by Class &amp; Accounts'!E209*D48/(D33+D37))</f>
        <v>31065.480212015427</v>
      </c>
      <c r="E19" s="694">
        <f>IF(ISERROR('O4 Summary by Class &amp; Accounts'!F209*E48/(E33+E37)),0,'O4 Summary by Class &amp; Accounts'!F209*E48/(E33+E37))</f>
        <v>8494.3374659033452</v>
      </c>
      <c r="F19" s="694">
        <f>IF(ISERROR('O4 Summary by Class &amp; Accounts'!G209*F48/(F33+F37)),0,'O4 Summary by Class &amp; Accounts'!G209*F48/(F33+F37))</f>
        <v>11380.284912764031</v>
      </c>
      <c r="G19" s="694">
        <f>IF(ISERROR('O4 Summary by Class &amp; Accounts'!H209*G48/(G33+G37)),0,'O4 Summary by Class &amp; Accounts'!H209*G48/(G33+G37))</f>
        <v>0</v>
      </c>
      <c r="H19" s="694">
        <f>IF(ISERROR('O4 Summary by Class &amp; Accounts'!I209*H48/(H33+H37)),0,'O4 Summary by Class &amp; Accounts'!I209*H48/(H33+H37))</f>
        <v>0</v>
      </c>
      <c r="I19" s="694">
        <f>IF(ISERROR('O4 Summary by Class &amp; Accounts'!J209*I48/(I33+I37)),0,'O4 Summary by Class &amp; Accounts'!J209*I48/(I33+I37))</f>
        <v>0</v>
      </c>
      <c r="J19" s="694">
        <f>IF(ISERROR('O4 Summary by Class &amp; Accounts'!K209*J48/(J33+J37)),0,'O4 Summary by Class &amp; Accounts'!K209*J48/(J33+J37))</f>
        <v>635.99590324417954</v>
      </c>
      <c r="K19" s="694">
        <f>IF(ISERROR('O4 Summary by Class &amp; Accounts'!L209*K48/(K33+K37)),0,'O4 Summary by Class &amp; Accounts'!L209*K48/(K33+K37))</f>
        <v>113.42871677894179</v>
      </c>
      <c r="L19" s="694">
        <f>IF(ISERROR('O4 Summary by Class &amp; Accounts'!M209*L48/(L33+L37)),0,'O4 Summary by Class &amp; Accounts'!M209*L48/(L33+L37))</f>
        <v>94.678872043319686</v>
      </c>
      <c r="M19" s="694">
        <f>IF(ISERROR('O4 Summary by Class &amp; Accounts'!N209*M48/(M33+M37)),0,'O4 Summary by Class &amp; Accounts'!N209*M48/(M33+M37))</f>
        <v>0</v>
      </c>
      <c r="N19" s="694">
        <f>IF(ISERROR('O4 Summary by Class &amp; Accounts'!O209*N48/(N33+N37)),0,'O4 Summary by Class &amp; Accounts'!O209*N48/(N33+N37))</f>
        <v>0</v>
      </c>
      <c r="O19" s="694">
        <f>IF(ISERROR('O4 Summary by Class &amp; Accounts'!P209*O48/(O33+O37)),0,'O4 Summary by Class &amp; Accounts'!P209*O48/(O33+O37))</f>
        <v>0</v>
      </c>
      <c r="P19" s="694">
        <f>IF(ISERROR('O4 Summary by Class &amp; Accounts'!Q209*P48/(P33+P37)),0,'O4 Summary by Class &amp; Accounts'!Q209*P48/(P33+P37))</f>
        <v>0</v>
      </c>
      <c r="Q19" s="694">
        <f>IF(ISERROR('O4 Summary by Class &amp; Accounts'!R209*Q48/(Q33+Q37)),0,'O4 Summary by Class &amp; Accounts'!R209*Q48/(Q33+Q37))</f>
        <v>0</v>
      </c>
      <c r="R19" s="694">
        <f>IF(ISERROR('O4 Summary by Class &amp; Accounts'!S209*R48/(R33+R37)),0,'O4 Summary by Class &amp; Accounts'!S209*R48/(R33+R37))</f>
        <v>0</v>
      </c>
      <c r="S19" s="694">
        <f>IF(ISERROR('O4 Summary by Class &amp; Accounts'!T209*S48/(S33+S37)),0,'O4 Summary by Class &amp; Accounts'!T209*S48/(S33+S37))</f>
        <v>0</v>
      </c>
      <c r="T19" s="694">
        <f>IF(ISERROR('O4 Summary by Class &amp; Accounts'!U209*T48/(T33+T37)),0,'O4 Summary by Class &amp; Accounts'!U209*T48/(T33+T37))</f>
        <v>0</v>
      </c>
      <c r="U19" s="694">
        <f>IF(ISERROR('O4 Summary by Class &amp; Accounts'!V209*U48/(U33+U37)),0,'O4 Summary by Class &amp; Accounts'!V209*U48/(U33+U37))</f>
        <v>0</v>
      </c>
      <c r="V19" s="694">
        <f>IF(ISERROR('O4 Summary by Class &amp; Accounts'!W209*V48/(V33+V37)),0,'O4 Summary by Class &amp; Accounts'!W209*V48/(V33+V37))</f>
        <v>0</v>
      </c>
      <c r="W19" s="582">
        <f>IF(ISERROR('O4 Summary by Class &amp; Accounts'!X209*W48/(W33+W37)),0,'O4 Summary by Class &amp; Accounts'!X209*W48/(W33+W37))</f>
        <v>0</v>
      </c>
    </row>
    <row r="20" spans="1:24" s="694" customFormat="1" ht="12.75" x14ac:dyDescent="0.2">
      <c r="A20" s="547"/>
      <c r="B20" s="690" t="s">
        <v>356</v>
      </c>
      <c r="C20" s="695">
        <f t="shared" si="0"/>
        <v>340764.75731624023</v>
      </c>
      <c r="D20" s="694">
        <f>IF(ISERROR('O4 Summary by Class &amp; Accounts'!E207*D48/(D33+D37)),0,'O4 Summary by Class &amp; Accounts'!E207*D48/(D33+D37))</f>
        <v>204425.66616631779</v>
      </c>
      <c r="E20" s="694">
        <f>IF(ISERROR('O4 Summary by Class &amp; Accounts'!F207*E48/(E33+E37)),0,'O4 Summary by Class &amp; Accounts'!F207*E48/(E33+E37))</f>
        <v>55896.789080929091</v>
      </c>
      <c r="F20" s="694">
        <f>IF(ISERROR('O4 Summary by Class &amp; Accounts'!G207*F48/(F33+F37)),0,'O4 Summary by Class &amp; Accounts'!G207*F48/(F33+F37))</f>
        <v>74887.698776163626</v>
      </c>
      <c r="G20" s="694">
        <f>IF(ISERROR('O4 Summary by Class &amp; Accounts'!H207*G48/(G33+G37)),0,'O4 Summary by Class &amp; Accounts'!H207*G48/(G33+G37))</f>
        <v>0</v>
      </c>
      <c r="H20" s="694">
        <f>IF(ISERROR('O4 Summary by Class &amp; Accounts'!I207*H48/(H33+H37)),0,'O4 Summary by Class &amp; Accounts'!I207*H48/(H33+H37))</f>
        <v>0</v>
      </c>
      <c r="I20" s="694">
        <f>IF(ISERROR('O4 Summary by Class &amp; Accounts'!J207*I48/(I33+I37)),0,'O4 Summary by Class &amp; Accounts'!J207*I48/(I33+I37))</f>
        <v>0</v>
      </c>
      <c r="J20" s="694">
        <f>IF(ISERROR('O4 Summary by Class &amp; Accounts'!K207*J48/(J33+J37)),0,'O4 Summary by Class &amp; Accounts'!K207*J48/(J33+J37))</f>
        <v>4185.1561705282757</v>
      </c>
      <c r="K20" s="694">
        <f>IF(ISERROR('O4 Summary by Class &amp; Accounts'!L207*K48/(K33+K37)),0,'O4 Summary by Class &amp; Accounts'!L207*K48/(K33+K37))</f>
        <v>746.41501858893741</v>
      </c>
      <c r="L20" s="694">
        <f>IF(ISERROR('O4 Summary by Class &amp; Accounts'!M207*L48/(L33+L37)),0,'O4 Summary by Class &amp; Accounts'!M207*L48/(L33+L37))</f>
        <v>623.03210371250555</v>
      </c>
      <c r="M20" s="694">
        <f>IF(ISERROR('O4 Summary by Class &amp; Accounts'!N207*M48/(M33+M37)),0,'O4 Summary by Class &amp; Accounts'!N207*M48/(M33+M37))</f>
        <v>0</v>
      </c>
      <c r="N20" s="694">
        <f>IF(ISERROR('O4 Summary by Class &amp; Accounts'!O207*N48/(N33+N37)),0,'O4 Summary by Class &amp; Accounts'!O207*N48/(N33+N37))</f>
        <v>0</v>
      </c>
      <c r="O20" s="694">
        <f>IF(ISERROR('O4 Summary by Class &amp; Accounts'!P207*O48/(O33+O37)),0,'O4 Summary by Class &amp; Accounts'!P207*O48/(O33+O37))</f>
        <v>0</v>
      </c>
      <c r="P20" s="694">
        <f>IF(ISERROR('O4 Summary by Class &amp; Accounts'!Q207*P48/(P33+P37)),0,'O4 Summary by Class &amp; Accounts'!Q207*P48/(P33+P37))</f>
        <v>0</v>
      </c>
      <c r="Q20" s="694">
        <f>IF(ISERROR('O4 Summary by Class &amp; Accounts'!R207*Q48/(Q33+Q37)),0,'O4 Summary by Class &amp; Accounts'!R207*Q48/(Q33+Q37))</f>
        <v>0</v>
      </c>
      <c r="R20" s="694">
        <f>IF(ISERROR('O4 Summary by Class &amp; Accounts'!S207*R48/(R33+R37)),0,'O4 Summary by Class &amp; Accounts'!S207*R48/(R33+R37))</f>
        <v>0</v>
      </c>
      <c r="S20" s="694">
        <f>IF(ISERROR('O4 Summary by Class &amp; Accounts'!T207*S48/(S33+S37)),0,'O4 Summary by Class &amp; Accounts'!T207*S48/(S33+S37))</f>
        <v>0</v>
      </c>
      <c r="T20" s="694">
        <f>IF(ISERROR('O4 Summary by Class &amp; Accounts'!U207*T48/(T33+T37)),0,'O4 Summary by Class &amp; Accounts'!U207*T48/(T33+T37))</f>
        <v>0</v>
      </c>
      <c r="U20" s="694">
        <f>IF(ISERROR('O4 Summary by Class &amp; Accounts'!V207*U48/(U33+U37)),0,'O4 Summary by Class &amp; Accounts'!V207*U48/(U33+U37))</f>
        <v>0</v>
      </c>
      <c r="V20" s="694">
        <f>IF(ISERROR('O4 Summary by Class &amp; Accounts'!W207*V48/(V33+V37)),0,'O4 Summary by Class &amp; Accounts'!W207*V48/(V33+V37))</f>
        <v>0</v>
      </c>
      <c r="W20" s="582">
        <f>IF(ISERROR('O4 Summary by Class &amp; Accounts'!X207*W48/(W33+W37)),0,'O4 Summary by Class &amp; Accounts'!X207*W48/(W33+W37))</f>
        <v>0</v>
      </c>
    </row>
    <row r="21" spans="1:24" s="694" customFormat="1" ht="12.75" x14ac:dyDescent="0.2">
      <c r="A21" s="547"/>
      <c r="B21" s="690" t="s">
        <v>361</v>
      </c>
      <c r="C21" s="695">
        <f t="shared" si="0"/>
        <v>619704.53198172199</v>
      </c>
      <c r="D21" s="694">
        <f>IF(ISERROR(D48/(D33+D37)*'O1 Revenue to cost|RR'!D38),0,D48/(D33+D37)*'O1 Revenue to cost|RR'!D38)</f>
        <v>371762.36408474442</v>
      </c>
      <c r="E21" s="694">
        <f>IF(ISERROR(E48/(E33+E37)*'O1 Revenue to cost|RR'!E38),0,E48/(E33+E37)*'O1 Revenue to cost|RR'!E38)</f>
        <v>101652.21834995002</v>
      </c>
      <c r="F21" s="694">
        <f>IF(ISERROR(F48/(F33+F37)*'O1 Revenue to cost|RR'!F38),0,F48/(F33+F37)*'O1 Revenue to cost|RR'!F38)</f>
        <v>136188.51517031249</v>
      </c>
      <c r="G21" s="694">
        <f>IF(ISERROR(G48/(G33+G37)*'O1 Revenue to cost|RR'!G38),0,G48/(G33+G37)*'O1 Revenue to cost|RR'!G38)</f>
        <v>0</v>
      </c>
      <c r="H21" s="694">
        <f>IF(ISERROR(H48/(H33+H37)*'O1 Revenue to cost|RR'!H38),0,H48/(H33+H37)*'O1 Revenue to cost|RR'!H38)</f>
        <v>0</v>
      </c>
      <c r="I21" s="694">
        <f>IF(ISERROR(I48/(I33+I37)*'O1 Revenue to cost|RR'!I38),0,I48/(I33+I37)*'O1 Revenue to cost|RR'!I38)</f>
        <v>0</v>
      </c>
      <c r="J21" s="694">
        <f>IF(ISERROR(J48/(J33+J37)*'O1 Revenue to cost|RR'!J38),0,J48/(J33+J37)*'O1 Revenue to cost|RR'!J38)</f>
        <v>7610.9990550482189</v>
      </c>
      <c r="K21" s="694">
        <f>IF(ISERROR(K48/(K33+K37)*'O1 Revenue to cost|RR'!K38),0,K48/(K33+K37)*'O1 Revenue to cost|RR'!K38)</f>
        <v>1357.4078886612053</v>
      </c>
      <c r="L21" s="694">
        <f>IF(ISERROR(L48/(L33+L37)*'O1 Revenue to cost|RR'!L38),0,L48/(L33+L37)*'O1 Revenue to cost|RR'!L38)</f>
        <v>1133.0274330054531</v>
      </c>
      <c r="M21" s="694">
        <f>IF(ISERROR(M48/(M33+M37)*'O1 Revenue to cost|RR'!M38),0,M48/(M33+M37)*'O1 Revenue to cost|RR'!M38)</f>
        <v>0</v>
      </c>
      <c r="N21" s="694">
        <f>IF(ISERROR(N48/(N33+N37)*'O1 Revenue to cost|RR'!N38),0,N48/(N33+N37)*'O1 Revenue to cost|RR'!N38)</f>
        <v>0</v>
      </c>
      <c r="O21" s="694">
        <f>IF(ISERROR(O48/(O33+O37)*'O1 Revenue to cost|RR'!O38),0,O48/(O33+O37)*'O1 Revenue to cost|RR'!O38)</f>
        <v>0</v>
      </c>
      <c r="P21" s="694">
        <f>IF(ISERROR(P48/(P33+P37)*'O1 Revenue to cost|RR'!P38),0,P48/(P33+P37)*'O1 Revenue to cost|RR'!P38)</f>
        <v>0</v>
      </c>
      <c r="Q21" s="694">
        <f>IF(ISERROR(Q48/(Q33+Q37)*'O1 Revenue to cost|RR'!Q38),0,Q48/(Q33+Q37)*'O1 Revenue to cost|RR'!Q38)</f>
        <v>0</v>
      </c>
      <c r="R21" s="694">
        <f>IF(ISERROR(R48/(R33+R37)*'O1 Revenue to cost|RR'!R38),0,R48/(R33+R37)*'O1 Revenue to cost|RR'!R38)</f>
        <v>0</v>
      </c>
      <c r="S21" s="694">
        <f>IF(ISERROR(S48/(S33+S37)*'O1 Revenue to cost|RR'!S38),0,S48/(S33+S37)*'O1 Revenue to cost|RR'!S38)</f>
        <v>0</v>
      </c>
      <c r="T21" s="694">
        <f>IF(ISERROR(T48/(T33+T37)*'O1 Revenue to cost|RR'!T38),0,T48/(T33+T37)*'O1 Revenue to cost|RR'!T38)</f>
        <v>0</v>
      </c>
      <c r="U21" s="694">
        <f>IF(ISERROR(U48/(U33+U37)*'O1 Revenue to cost|RR'!U38),0,U48/(U33+U37)*'O1 Revenue to cost|RR'!U38)</f>
        <v>0</v>
      </c>
      <c r="V21" s="694">
        <f>IF(ISERROR(V48/(V33+V37)*'O1 Revenue to cost|RR'!V38),0,V48/(V33+V37)*'O1 Revenue to cost|RR'!V38)</f>
        <v>0</v>
      </c>
      <c r="W21" s="582">
        <f>IF(ISERROR(W48/(W33+W37)*'O1 Revenue to cost|RR'!W38),0,W48/(W33+W37)*'O1 Revenue to cost|RR'!W38)</f>
        <v>0</v>
      </c>
    </row>
    <row r="22" spans="1:24" s="788" customFormat="1" ht="20.25" customHeight="1" x14ac:dyDescent="0.2">
      <c r="A22" s="786"/>
      <c r="B22" s="829" t="s">
        <v>763</v>
      </c>
      <c r="C22" s="1861">
        <f>IF(SUM(C12:C21)=SUM(D22:W22), SUM(C12:C21), "Error - Please Revise")</f>
        <v>2817374.6108666961</v>
      </c>
      <c r="D22" s="831">
        <f t="shared" ref="D22:W22" si="4">SUM(D12:D21)</f>
        <v>1687772.1336936017</v>
      </c>
      <c r="E22" s="831">
        <f t="shared" si="4"/>
        <v>462709.62956383551</v>
      </c>
      <c r="F22" s="831">
        <f t="shared" si="4"/>
        <v>621028.29463250202</v>
      </c>
      <c r="G22" s="831">
        <f t="shared" si="4"/>
        <v>0</v>
      </c>
      <c r="H22" s="831">
        <f t="shared" si="4"/>
        <v>0</v>
      </c>
      <c r="I22" s="831">
        <f t="shared" si="4"/>
        <v>0</v>
      </c>
      <c r="J22" s="831">
        <f t="shared" si="4"/>
        <v>34570.36534529848</v>
      </c>
      <c r="K22" s="831">
        <f t="shared" si="4"/>
        <v>6156.6584169153557</v>
      </c>
      <c r="L22" s="831">
        <f t="shared" si="4"/>
        <v>5137.5292145425819</v>
      </c>
      <c r="M22" s="831">
        <f t="shared" si="4"/>
        <v>0</v>
      </c>
      <c r="N22" s="831">
        <f t="shared" si="4"/>
        <v>0</v>
      </c>
      <c r="O22" s="831">
        <f t="shared" si="4"/>
        <v>0</v>
      </c>
      <c r="P22" s="831">
        <f t="shared" si="4"/>
        <v>0</v>
      </c>
      <c r="Q22" s="831">
        <f t="shared" si="4"/>
        <v>0</v>
      </c>
      <c r="R22" s="831">
        <f t="shared" si="4"/>
        <v>0</v>
      </c>
      <c r="S22" s="831">
        <f t="shared" si="4"/>
        <v>0</v>
      </c>
      <c r="T22" s="831">
        <f t="shared" si="4"/>
        <v>0</v>
      </c>
      <c r="U22" s="831">
        <f t="shared" si="4"/>
        <v>0</v>
      </c>
      <c r="V22" s="831">
        <f t="shared" si="4"/>
        <v>0</v>
      </c>
      <c r="W22" s="832">
        <f t="shared" si="4"/>
        <v>0</v>
      </c>
      <c r="X22" s="787"/>
    </row>
    <row r="23" spans="1:24" s="581" customFormat="1" ht="12.75" x14ac:dyDescent="0.2">
      <c r="A23" s="466"/>
      <c r="B23" s="697"/>
      <c r="C23" s="695"/>
      <c r="D23" s="694"/>
      <c r="E23" s="694"/>
      <c r="F23" s="694"/>
      <c r="G23" s="694"/>
      <c r="H23" s="694"/>
      <c r="I23" s="694"/>
      <c r="J23" s="694"/>
      <c r="K23" s="694"/>
      <c r="L23" s="694"/>
      <c r="M23" s="694"/>
      <c r="N23" s="694"/>
      <c r="O23" s="694"/>
      <c r="P23" s="694"/>
      <c r="Q23" s="694"/>
      <c r="R23" s="694"/>
      <c r="S23" s="694"/>
      <c r="T23" s="694"/>
      <c r="U23" s="694"/>
      <c r="V23" s="694"/>
      <c r="W23" s="582"/>
      <c r="X23" s="694"/>
    </row>
    <row r="24" spans="1:24" s="716" customFormat="1" ht="12.75" x14ac:dyDescent="0.2">
      <c r="A24" s="683"/>
      <c r="B24" s="712" t="s">
        <v>1368</v>
      </c>
      <c r="C24" s="698"/>
      <c r="D24" s="713">
        <f>IF('I6.1 Revenue'!D26-'I6.1 Revenue'!D27=0,0,'I6.1 Revenue'!D26-'I6.1 Revenue'!D27)</f>
        <v>0</v>
      </c>
      <c r="E24" s="713">
        <f>IF('I6.1 Revenue'!E26-'I6.1 Revenue'!E27=0,0,'I6.1 Revenue'!E26-'I6.1 Revenue'!E27)</f>
        <v>0</v>
      </c>
      <c r="F24" s="713">
        <f>IF('I6.1 Revenue'!F26-'I6.1 Revenue'!F27=0,0,'I6.1 Revenue'!F26-'I6.1 Revenue'!F27)</f>
        <v>661351.86803448317</v>
      </c>
      <c r="G24" s="713">
        <f>IF('I6.1 Revenue'!G26-'I6.1 Revenue'!G27=0,0,'I6.1 Revenue'!G26-'I6.1 Revenue'!G27)</f>
        <v>0</v>
      </c>
      <c r="H24" s="713">
        <f>IF('I6.1 Revenue'!H26-'I6.1 Revenue'!H27=0,0,'I6.1 Revenue'!H26-'I6.1 Revenue'!H27)</f>
        <v>0</v>
      </c>
      <c r="I24" s="713">
        <f>IF('I6.1 Revenue'!I26-'I6.1 Revenue'!I27=0,0,'I6.1 Revenue'!I26-'I6.1 Revenue'!I27)</f>
        <v>0</v>
      </c>
      <c r="J24" s="713">
        <f>IF('I6.1 Revenue'!J26-'I6.1 Revenue'!J27=0,0,'I6.1 Revenue'!J26-'I6.1 Revenue'!J27)</f>
        <v>20806.831005660119</v>
      </c>
      <c r="K24" s="713">
        <f>IF('I6.1 Revenue'!K26-'I6.1 Revenue'!K27=0,0,'I6.1 Revenue'!K26-'I6.1 Revenue'!K27)</f>
        <v>1009.7179446613925</v>
      </c>
      <c r="L24" s="713">
        <f>IF('I6.1 Revenue'!L26-'I6.1 Revenue'!L27=0,0,'I6.1 Revenue'!L26-'I6.1 Revenue'!L27)</f>
        <v>0</v>
      </c>
      <c r="M24" s="713">
        <f>IF('I6.1 Revenue'!M26-'I6.1 Revenue'!M27=0,0,'I6.1 Revenue'!M26-'I6.1 Revenue'!M27)</f>
        <v>0</v>
      </c>
      <c r="N24" s="713">
        <f>IF('I6.1 Revenue'!N26-'I6.1 Revenue'!N27=0,0,'I6.1 Revenue'!N26-'I6.1 Revenue'!N27)</f>
        <v>0</v>
      </c>
      <c r="O24" s="713">
        <f>IF('I6.1 Revenue'!O26-'I6.1 Revenue'!O27=0,0,'I6.1 Revenue'!O26-'I6.1 Revenue'!O27)</f>
        <v>0</v>
      </c>
      <c r="P24" s="713">
        <f>IF('I6.1 Revenue'!P26-'I6.1 Revenue'!P27=0,0,'I6.1 Revenue'!P26-'I6.1 Revenue'!P27)</f>
        <v>0</v>
      </c>
      <c r="Q24" s="713">
        <f>IF('I6.1 Revenue'!Q26-'I6.1 Revenue'!Q27=0,0,'I6.1 Revenue'!Q26-'I6.1 Revenue'!Q27)</f>
        <v>0</v>
      </c>
      <c r="R24" s="713">
        <f>IF('I6.1 Revenue'!R26-'I6.1 Revenue'!R27=0,0,'I6.1 Revenue'!R26-'I6.1 Revenue'!R27)</f>
        <v>0</v>
      </c>
      <c r="S24" s="713">
        <f>IF('I6.1 Revenue'!S26-'I6.1 Revenue'!S27=0,0,'I6.1 Revenue'!S26-'I6.1 Revenue'!S27)</f>
        <v>0</v>
      </c>
      <c r="T24" s="713">
        <f>IF('I6.1 Revenue'!T26-'I6.1 Revenue'!T27=0,0,'I6.1 Revenue'!T26-'I6.1 Revenue'!T27)</f>
        <v>0</v>
      </c>
      <c r="U24" s="713">
        <f>IF('I6.1 Revenue'!U26-'I6.1 Revenue'!U27=0,0,'I6.1 Revenue'!U26-'I6.1 Revenue'!U27)</f>
        <v>0</v>
      </c>
      <c r="V24" s="713">
        <f>IF('I6.1 Revenue'!V26-'I6.1 Revenue'!V27=0,0,'I6.1 Revenue'!V26-'I6.1 Revenue'!V27)</f>
        <v>0</v>
      </c>
      <c r="W24" s="582">
        <f>IF('I6.1 Revenue'!W26-'I6.1 Revenue'!W27=0,0,'I6.1 Revenue'!W26-'I6.1 Revenue'!W27)</f>
        <v>0</v>
      </c>
      <c r="X24" s="715"/>
    </row>
    <row r="25" spans="1:24" s="790" customFormat="1" ht="12.75" x14ac:dyDescent="0.2">
      <c r="A25" s="782"/>
      <c r="B25" s="712" t="s">
        <v>1369</v>
      </c>
      <c r="C25" s="698"/>
      <c r="D25" s="713">
        <f>IF('I6.1 Revenue'!D25-'I6.1 Revenue'!D28=0,0,'I6.1 Revenue'!D25-'I6.1 Revenue'!D28)</f>
        <v>367560506.45882964</v>
      </c>
      <c r="E25" s="713">
        <f>IF('I6.1 Revenue'!E25-'I6.1 Revenue'!E28=0,0,'I6.1 Revenue'!E25-'I6.1 Revenue'!E28)</f>
        <v>136403466.97308469</v>
      </c>
      <c r="F25" s="713">
        <f>IF('I6.1 Revenue'!F25-'I6.1 Revenue'!F28=0,0,'I6.1 Revenue'!F25-'I6.1 Revenue'!F28)</f>
        <v>344496360.04029977</v>
      </c>
      <c r="G25" s="713">
        <f>IF('I6.1 Revenue'!G25-'I6.1 Revenue'!G28=0,0,'I6.1 Revenue'!G25-'I6.1 Revenue'!G28)</f>
        <v>0</v>
      </c>
      <c r="H25" s="713">
        <f>IF('I6.1 Revenue'!H25-'I6.1 Revenue'!H28=0,0,'I6.1 Revenue'!H25-'I6.1 Revenue'!H28)</f>
        <v>0</v>
      </c>
      <c r="I25" s="713">
        <f>IF('I6.1 Revenue'!I25-'I6.1 Revenue'!I28=0,0,'I6.1 Revenue'!I25-'I6.1 Revenue'!I28)</f>
        <v>0</v>
      </c>
      <c r="J25" s="713">
        <f>IF('I6.1 Revenue'!J25-'I6.1 Revenue'!J28=0,0,'I6.1 Revenue'!J25-'I6.1 Revenue'!J28)</f>
        <v>7448452.1237150077</v>
      </c>
      <c r="K25" s="713">
        <f>IF('I6.1 Revenue'!K25-'I6.1 Revenue'!K28=0,0,'I6.1 Revenue'!K25-'I6.1 Revenue'!K28)</f>
        <v>366103.68451333424</v>
      </c>
      <c r="L25" s="713">
        <f>IF('I6.1 Revenue'!L25-'I6.1 Revenue'!L28=0,0,'I6.1 Revenue'!L25-'I6.1 Revenue'!L28)</f>
        <v>1109724.5590085674</v>
      </c>
      <c r="M25" s="713">
        <f>IF('I6.1 Revenue'!M25-'I6.1 Revenue'!M28=0,0,'I6.1 Revenue'!M25-'I6.1 Revenue'!M28)</f>
        <v>0</v>
      </c>
      <c r="N25" s="713">
        <f>IF('I6.1 Revenue'!N25-'I6.1 Revenue'!N28=0,0,'I6.1 Revenue'!N25-'I6.1 Revenue'!N28)</f>
        <v>0</v>
      </c>
      <c r="O25" s="713">
        <f>IF('I6.1 Revenue'!O25-'I6.1 Revenue'!O28=0,0,'I6.1 Revenue'!O25-'I6.1 Revenue'!O28)</f>
        <v>0</v>
      </c>
      <c r="P25" s="713">
        <f>IF('I6.1 Revenue'!P25-'I6.1 Revenue'!P28=0,0,'I6.1 Revenue'!P25-'I6.1 Revenue'!P28)</f>
        <v>0</v>
      </c>
      <c r="Q25" s="713">
        <f>IF('I6.1 Revenue'!Q25-'I6.1 Revenue'!Q28=0,0,'I6.1 Revenue'!Q25-'I6.1 Revenue'!Q28)</f>
        <v>0</v>
      </c>
      <c r="R25" s="713">
        <f>IF('I6.1 Revenue'!R25-'I6.1 Revenue'!R28=0,0,'I6.1 Revenue'!R25-'I6.1 Revenue'!R28)</f>
        <v>0</v>
      </c>
      <c r="S25" s="713">
        <f>IF('I6.1 Revenue'!S25-'I6.1 Revenue'!S28=0,0,'I6.1 Revenue'!S25-'I6.1 Revenue'!S28)</f>
        <v>0</v>
      </c>
      <c r="T25" s="713">
        <f>IF('I6.1 Revenue'!T25-'I6.1 Revenue'!T28=0,0,'I6.1 Revenue'!T25-'I6.1 Revenue'!T28)</f>
        <v>0</v>
      </c>
      <c r="U25" s="713">
        <f>IF('I6.1 Revenue'!U25-'I6.1 Revenue'!U28=0,0,'I6.1 Revenue'!U25-'I6.1 Revenue'!U28)</f>
        <v>0</v>
      </c>
      <c r="V25" s="713">
        <f>IF('I6.1 Revenue'!V25-'I6.1 Revenue'!V28=0,0,'I6.1 Revenue'!V25-'I6.1 Revenue'!V28)</f>
        <v>0</v>
      </c>
      <c r="W25" s="582">
        <f>IF('I6.1 Revenue'!W25-'I6.1 Revenue'!W28=0,0,'I6.1 Revenue'!W25-'I6.1 Revenue'!W28)</f>
        <v>0</v>
      </c>
      <c r="X25" s="789"/>
    </row>
    <row r="26" spans="1:24" s="716" customFormat="1" ht="12.75" x14ac:dyDescent="0.2">
      <c r="A26" s="683"/>
      <c r="C26" s="698"/>
      <c r="D26" s="713"/>
      <c r="E26" s="713"/>
      <c r="F26" s="713"/>
      <c r="G26" s="713"/>
      <c r="H26" s="713"/>
      <c r="I26" s="713"/>
      <c r="J26" s="713"/>
      <c r="K26" s="713"/>
      <c r="L26" s="713"/>
      <c r="M26" s="713"/>
      <c r="N26" s="713"/>
      <c r="O26" s="713"/>
      <c r="P26" s="713"/>
      <c r="Q26" s="713"/>
      <c r="R26" s="713"/>
      <c r="S26" s="713"/>
      <c r="T26" s="713"/>
      <c r="U26" s="713"/>
      <c r="V26" s="713"/>
      <c r="W26" s="582"/>
      <c r="X26" s="715"/>
    </row>
    <row r="27" spans="1:24" s="717" customFormat="1" ht="12.75" x14ac:dyDescent="0.2">
      <c r="A27" s="39"/>
      <c r="B27" s="717" t="s">
        <v>1450</v>
      </c>
      <c r="C27" s="735"/>
      <c r="D27" s="791">
        <f>IF(ISERROR(D22/D24),0,D22/D24)</f>
        <v>0</v>
      </c>
      <c r="E27" s="791">
        <f t="shared" ref="E27:W27" si="5">IF(ISERROR(E22/E24),0,E22/E24)</f>
        <v>0</v>
      </c>
      <c r="F27" s="791">
        <f t="shared" si="5"/>
        <v>0.93902856353634934</v>
      </c>
      <c r="G27" s="791">
        <f t="shared" si="5"/>
        <v>0</v>
      </c>
      <c r="H27" s="791">
        <f t="shared" si="5"/>
        <v>0</v>
      </c>
      <c r="I27" s="791">
        <f t="shared" si="5"/>
        <v>0</v>
      </c>
      <c r="J27" s="791">
        <f t="shared" si="5"/>
        <v>1.6614911389386613</v>
      </c>
      <c r="K27" s="791">
        <f t="shared" si="5"/>
        <v>6.0974041805110062</v>
      </c>
      <c r="L27" s="791">
        <f t="shared" si="5"/>
        <v>0</v>
      </c>
      <c r="M27" s="791">
        <f t="shared" si="5"/>
        <v>0</v>
      </c>
      <c r="N27" s="791">
        <f t="shared" si="5"/>
        <v>0</v>
      </c>
      <c r="O27" s="791">
        <f t="shared" si="5"/>
        <v>0</v>
      </c>
      <c r="P27" s="791">
        <f t="shared" si="5"/>
        <v>0</v>
      </c>
      <c r="Q27" s="791">
        <f t="shared" si="5"/>
        <v>0</v>
      </c>
      <c r="R27" s="791">
        <f t="shared" si="5"/>
        <v>0</v>
      </c>
      <c r="S27" s="791">
        <f t="shared" si="5"/>
        <v>0</v>
      </c>
      <c r="T27" s="791">
        <f t="shared" si="5"/>
        <v>0</v>
      </c>
      <c r="U27" s="791">
        <f t="shared" si="5"/>
        <v>0</v>
      </c>
      <c r="V27" s="791">
        <f t="shared" si="5"/>
        <v>0</v>
      </c>
      <c r="W27" s="792">
        <f t="shared" si="5"/>
        <v>0</v>
      </c>
    </row>
    <row r="28" spans="1:24" s="739" customFormat="1" ht="12.75" x14ac:dyDescent="0.2">
      <c r="A28" s="726"/>
      <c r="B28" s="717" t="s">
        <v>1451</v>
      </c>
      <c r="C28" s="793"/>
      <c r="D28" s="791">
        <f>IF(ISERROR(D22/D25),0,D22/D25)</f>
        <v>4.5918212213657637E-3</v>
      </c>
      <c r="E28" s="791">
        <f t="shared" ref="E28:W28" si="6">IF(ISERROR(E22/E25),0,E22/E25)</f>
        <v>3.3922131147527063E-3</v>
      </c>
      <c r="F28" s="791">
        <f t="shared" si="6"/>
        <v>1.8027136616475515E-3</v>
      </c>
      <c r="G28" s="791">
        <f t="shared" si="6"/>
        <v>0</v>
      </c>
      <c r="H28" s="791">
        <f t="shared" si="6"/>
        <v>0</v>
      </c>
      <c r="I28" s="791">
        <f t="shared" si="6"/>
        <v>0</v>
      </c>
      <c r="J28" s="791">
        <f t="shared" si="6"/>
        <v>4.6412818087707705E-3</v>
      </c>
      <c r="K28" s="791">
        <f t="shared" si="6"/>
        <v>1.6816707062370789E-2</v>
      </c>
      <c r="L28" s="791">
        <f t="shared" si="6"/>
        <v>4.6295534985118037E-3</v>
      </c>
      <c r="M28" s="791">
        <f t="shared" si="6"/>
        <v>0</v>
      </c>
      <c r="N28" s="791">
        <f t="shared" si="6"/>
        <v>0</v>
      </c>
      <c r="O28" s="791">
        <f t="shared" si="6"/>
        <v>0</v>
      </c>
      <c r="P28" s="791">
        <f t="shared" si="6"/>
        <v>0</v>
      </c>
      <c r="Q28" s="791">
        <f t="shared" si="6"/>
        <v>0</v>
      </c>
      <c r="R28" s="791">
        <f t="shared" si="6"/>
        <v>0</v>
      </c>
      <c r="S28" s="791">
        <f t="shared" si="6"/>
        <v>0</v>
      </c>
      <c r="T28" s="791">
        <f t="shared" si="6"/>
        <v>0</v>
      </c>
      <c r="U28" s="791">
        <f t="shared" si="6"/>
        <v>0</v>
      </c>
      <c r="V28" s="791">
        <f t="shared" si="6"/>
        <v>0</v>
      </c>
      <c r="W28" s="792">
        <f t="shared" si="6"/>
        <v>0</v>
      </c>
    </row>
    <row r="29" spans="1:24" s="581" customFormat="1" ht="12.75" x14ac:dyDescent="0.2">
      <c r="A29" s="466"/>
      <c r="B29" s="697"/>
      <c r="C29" s="695"/>
      <c r="D29" s="694"/>
      <c r="E29" s="694"/>
      <c r="F29" s="694"/>
      <c r="G29" s="694"/>
      <c r="H29" s="694"/>
      <c r="I29" s="694"/>
      <c r="J29" s="694"/>
      <c r="K29" s="694"/>
      <c r="L29" s="694"/>
      <c r="M29" s="694"/>
      <c r="N29" s="694"/>
      <c r="O29" s="694"/>
      <c r="P29" s="694"/>
      <c r="Q29" s="694"/>
      <c r="R29" s="694"/>
      <c r="S29" s="694"/>
      <c r="T29" s="694"/>
      <c r="U29" s="694"/>
      <c r="V29" s="694"/>
      <c r="W29" s="582"/>
      <c r="X29" s="694"/>
    </row>
    <row r="30" spans="1:24" s="581" customFormat="1" ht="12.75" x14ac:dyDescent="0.2">
      <c r="A30" s="466"/>
      <c r="B30" s="697"/>
      <c r="C30" s="695"/>
      <c r="D30" s="694"/>
      <c r="E30" s="694"/>
      <c r="F30" s="694"/>
      <c r="G30" s="694"/>
      <c r="H30" s="694"/>
      <c r="I30" s="694"/>
      <c r="J30" s="694"/>
      <c r="K30" s="694"/>
      <c r="L30" s="694"/>
      <c r="M30" s="694"/>
      <c r="N30" s="694"/>
      <c r="O30" s="694"/>
      <c r="P30" s="694"/>
      <c r="Q30" s="694"/>
      <c r="R30" s="694"/>
      <c r="S30" s="694"/>
      <c r="T30" s="694"/>
      <c r="U30" s="694"/>
      <c r="V30" s="694"/>
      <c r="W30" s="582"/>
      <c r="X30" s="694"/>
    </row>
    <row r="31" spans="1:24" s="581" customFormat="1" ht="12.75" x14ac:dyDescent="0.2">
      <c r="A31" s="466"/>
      <c r="B31" s="697" t="s">
        <v>349</v>
      </c>
      <c r="C31" s="695">
        <f>SUM(D31:W31)</f>
        <v>31634948.999999996</v>
      </c>
      <c r="D31" s="694">
        <f>SUM('O4 Summary by Class &amp; Accounts'!E60:E73)+SUM('O4 Summary by Class &amp; Accounts'!E74:E76)+SUM('O4 Summary by Class &amp; Accounts'!E77) +SUM('O4 Summary by Class &amp; Accounts'!E79:E80)</f>
        <v>19571767.151702989</v>
      </c>
      <c r="E31" s="694">
        <f>SUM('O4 Summary by Class &amp; Accounts'!F60:F73)+SUM('O4 Summary by Class &amp; Accounts'!F74:F76)+SUM('O4 Summary by Class &amp; Accounts'!F77) +SUM('O4 Summary by Class &amp; Accounts'!F79:F80)</f>
        <v>4501961.8561408967</v>
      </c>
      <c r="F31" s="694">
        <f>SUM('O4 Summary by Class &amp; Accounts'!G60:G73)+SUM('O4 Summary by Class &amp; Accounts'!G74:G76)+SUM('O4 Summary by Class &amp; Accounts'!G77) +SUM('O4 Summary by Class &amp; Accounts'!G79:G80)</f>
        <v>7001195.4121987056</v>
      </c>
      <c r="G31" s="694">
        <f>SUM('O4 Summary by Class &amp; Accounts'!H60:H73)+SUM('O4 Summary by Class &amp; Accounts'!H74:H76)+SUM('O4 Summary by Class &amp; Accounts'!H77) +SUM('O4 Summary by Class &amp; Accounts'!H79:H80)</f>
        <v>0</v>
      </c>
      <c r="H31" s="694">
        <f>SUM('O4 Summary by Class &amp; Accounts'!I60:I73)+SUM('O4 Summary by Class &amp; Accounts'!I74:I76)+SUM('O4 Summary by Class &amp; Accounts'!I77) +SUM('O4 Summary by Class &amp; Accounts'!I79:I80)</f>
        <v>0</v>
      </c>
      <c r="I31" s="694">
        <f>SUM('O4 Summary by Class &amp; Accounts'!J60:J73)+SUM('O4 Summary by Class &amp; Accounts'!J74:J76)+SUM('O4 Summary by Class &amp; Accounts'!J77) +SUM('O4 Summary by Class &amp; Accounts'!J79:J80)</f>
        <v>0</v>
      </c>
      <c r="J31" s="694">
        <f>SUM('O4 Summary by Class &amp; Accounts'!K60:K73)+SUM('O4 Summary by Class &amp; Accounts'!K74:K76)+SUM('O4 Summary by Class &amp; Accounts'!K77) +SUM('O4 Summary by Class &amp; Accounts'!K79:K80)</f>
        <v>458241.69339938345</v>
      </c>
      <c r="K31" s="694">
        <f>SUM('O4 Summary by Class &amp; Accounts'!L60:L73)+SUM('O4 Summary by Class &amp; Accounts'!L74:L76)+SUM('O4 Summary by Class &amp; Accounts'!L77) +SUM('O4 Summary by Class &amp; Accounts'!L79:L80)</f>
        <v>55329.984045665151</v>
      </c>
      <c r="L31" s="694">
        <f>SUM('O4 Summary by Class &amp; Accounts'!M60:M73)+SUM('O4 Summary by Class &amp; Accounts'!M74:M76)+SUM('O4 Summary by Class &amp; Accounts'!M77) +SUM('O4 Summary by Class &amp; Accounts'!M79:M80)</f>
        <v>46452.902512358378</v>
      </c>
      <c r="M31" s="694">
        <f>SUM('O4 Summary by Class &amp; Accounts'!N60:N73)+SUM('O4 Summary by Class &amp; Accounts'!N74:N76)+SUM('O4 Summary by Class &amp; Accounts'!N77) +SUM('O4 Summary by Class &amp; Accounts'!N79:N80)</f>
        <v>0</v>
      </c>
      <c r="N31" s="694">
        <f>SUM('O4 Summary by Class &amp; Accounts'!O60:O73)+SUM('O4 Summary by Class &amp; Accounts'!O74:O76)+SUM('O4 Summary by Class &amp; Accounts'!O77) +SUM('O4 Summary by Class &amp; Accounts'!O79:O80)</f>
        <v>0</v>
      </c>
      <c r="O31" s="694">
        <f>SUM('O4 Summary by Class &amp; Accounts'!P60:P73)+SUM('O4 Summary by Class &amp; Accounts'!P74:P76)+SUM('O4 Summary by Class &amp; Accounts'!P77) +SUM('O4 Summary by Class &amp; Accounts'!P79:P80)</f>
        <v>0</v>
      </c>
      <c r="P31" s="694">
        <f>SUM('O4 Summary by Class &amp; Accounts'!Q60:Q73)+SUM('O4 Summary by Class &amp; Accounts'!Q74:Q76)+SUM('O4 Summary by Class &amp; Accounts'!Q77) +SUM('O4 Summary by Class &amp; Accounts'!Q79:Q80)</f>
        <v>0</v>
      </c>
      <c r="Q31" s="694">
        <f>SUM('O4 Summary by Class &amp; Accounts'!R60:R73)+SUM('O4 Summary by Class &amp; Accounts'!R74:R76)+SUM('O4 Summary by Class &amp; Accounts'!R77) +SUM('O4 Summary by Class &amp; Accounts'!R79:R80)</f>
        <v>0</v>
      </c>
      <c r="R31" s="694">
        <f>SUM('O4 Summary by Class &amp; Accounts'!S60:S73)+SUM('O4 Summary by Class &amp; Accounts'!S74:S76)+SUM('O4 Summary by Class &amp; Accounts'!S77) +SUM('O4 Summary by Class &amp; Accounts'!S79:S80)</f>
        <v>0</v>
      </c>
      <c r="S31" s="694">
        <f>SUM('O4 Summary by Class &amp; Accounts'!T60:T73)+SUM('O4 Summary by Class &amp; Accounts'!T74:T76)+SUM('O4 Summary by Class &amp; Accounts'!T77) +SUM('O4 Summary by Class &amp; Accounts'!T79:T80)</f>
        <v>0</v>
      </c>
      <c r="T31" s="694">
        <f>SUM('O4 Summary by Class &amp; Accounts'!U60:U73)+SUM('O4 Summary by Class &amp; Accounts'!U74:U76)+SUM('O4 Summary by Class &amp; Accounts'!U77) +SUM('O4 Summary by Class &amp; Accounts'!U79:U80)</f>
        <v>0</v>
      </c>
      <c r="U31" s="694">
        <f>SUM('O4 Summary by Class &amp; Accounts'!V60:V73)+SUM('O4 Summary by Class &amp; Accounts'!V74:V76)+SUM('O4 Summary by Class &amp; Accounts'!V77) +SUM('O4 Summary by Class &amp; Accounts'!V79:V80)</f>
        <v>0</v>
      </c>
      <c r="V31" s="694">
        <f>SUM('O4 Summary by Class &amp; Accounts'!W60:W73)+SUM('O4 Summary by Class &amp; Accounts'!W74:W76)+SUM('O4 Summary by Class &amp; Accounts'!W77) +SUM('O4 Summary by Class &amp; Accounts'!W79:W80)</f>
        <v>0</v>
      </c>
      <c r="W31" s="582">
        <f>SUM('O4 Summary by Class &amp; Accounts'!X60:X73)+SUM('O4 Summary by Class &amp; Accounts'!X74:X76)+SUM('O4 Summary by Class &amp; Accounts'!X77) +SUM('O4 Summary by Class &amp; Accounts'!X79:X80)</f>
        <v>0</v>
      </c>
      <c r="X31" s="694"/>
    </row>
    <row r="32" spans="1:24" s="581" customFormat="1" ht="12.75" x14ac:dyDescent="0.2">
      <c r="A32" s="466"/>
      <c r="B32" s="697" t="s">
        <v>350</v>
      </c>
      <c r="C32" s="695">
        <f>SUM(D32:W32)</f>
        <v>-19892824.480000004</v>
      </c>
      <c r="D32" s="694">
        <f>'O7 Amortization'!AW80+'O7 Amortization'!AW151+'O7 Amortization'!AW222+'O7 Amortization'!AW293</f>
        <v>-12307202.667286018</v>
      </c>
      <c r="E32" s="694">
        <f>'O7 Amortization'!AX80+'O7 Amortization'!AX151+'O7 Amortization'!AX222+'O7 Amortization'!AX293</f>
        <v>-2830942.9871331826</v>
      </c>
      <c r="F32" s="694">
        <f>'O7 Amortization'!AY80+'O7 Amortization'!AY151+'O7 Amortization'!AY222+'O7 Amortization'!AY293</f>
        <v>-4402521.7643009359</v>
      </c>
      <c r="G32" s="694">
        <f>'O7 Amortization'!AZ80+'O7 Amortization'!AZ151+'O7 Amortization'!AZ222+'O7 Amortization'!AZ293</f>
        <v>0</v>
      </c>
      <c r="H32" s="694">
        <f>'O7 Amortization'!BA80+'O7 Amortization'!BA151+'O7 Amortization'!BA222+'O7 Amortization'!BA293</f>
        <v>0</v>
      </c>
      <c r="I32" s="694">
        <f>'O7 Amortization'!BB80+'O7 Amortization'!BB151+'O7 Amortization'!BB222+'O7 Amortization'!BB293</f>
        <v>0</v>
      </c>
      <c r="J32" s="694">
        <f>'O7 Amortization'!BC80+'O7 Amortization'!BC151+'O7 Amortization'!BC222+'O7 Amortization'!BC293</f>
        <v>-288153.50946865475</v>
      </c>
      <c r="K32" s="694">
        <f>'O7 Amortization'!BD80+'O7 Amortization'!BD151+'O7 Amortization'!BD222+'O7 Amortization'!BD293</f>
        <v>-34792.838170898169</v>
      </c>
      <c r="L32" s="694">
        <f>'O7 Amortization'!BE80+'O7 Amortization'!BE151+'O7 Amortization'!BE222+'O7 Amortization'!BE293</f>
        <v>-29210.71364031269</v>
      </c>
      <c r="M32" s="694">
        <f>'O7 Amortization'!BF80+'O7 Amortization'!BF151+'O7 Amortization'!BF222+'O7 Amortization'!BF293</f>
        <v>0</v>
      </c>
      <c r="N32" s="694">
        <f>'O7 Amortization'!BG80+'O7 Amortization'!BG151+'O7 Amortization'!BG222+'O7 Amortization'!BG293</f>
        <v>0</v>
      </c>
      <c r="O32" s="694">
        <f>'O7 Amortization'!BH80+'O7 Amortization'!BH151+'O7 Amortization'!BH222+'O7 Amortization'!BH293</f>
        <v>0</v>
      </c>
      <c r="P32" s="694">
        <f>'O7 Amortization'!BI80+'O7 Amortization'!BI151+'O7 Amortization'!BI222+'O7 Amortization'!BI293</f>
        <v>0</v>
      </c>
      <c r="Q32" s="694">
        <f>'O7 Amortization'!BJ80+'O7 Amortization'!BJ151+'O7 Amortization'!BJ222+'O7 Amortization'!BJ293</f>
        <v>0</v>
      </c>
      <c r="R32" s="694">
        <f>'O7 Amortization'!BK80+'O7 Amortization'!BK151+'O7 Amortization'!BK222+'O7 Amortization'!BK293</f>
        <v>0</v>
      </c>
      <c r="S32" s="694">
        <f>'O7 Amortization'!BL80+'O7 Amortization'!BL151+'O7 Amortization'!BL222+'O7 Amortization'!BL293</f>
        <v>0</v>
      </c>
      <c r="T32" s="694">
        <f>'O7 Amortization'!BM80+'O7 Amortization'!BM151+'O7 Amortization'!BM222+'O7 Amortization'!BM293</f>
        <v>0</v>
      </c>
      <c r="U32" s="694">
        <f>'O7 Amortization'!BN80+'O7 Amortization'!BN151+'O7 Amortization'!BN222+'O7 Amortization'!BN293</f>
        <v>0</v>
      </c>
      <c r="V32" s="694">
        <f>'O7 Amortization'!BO80+'O7 Amortization'!BO151+'O7 Amortization'!BO222+'O7 Amortization'!BO293</f>
        <v>0</v>
      </c>
      <c r="W32" s="582">
        <f>'O7 Amortization'!BP80+'O7 Amortization'!BP151+'O7 Amortization'!BP222+'O7 Amortization'!BP293</f>
        <v>0</v>
      </c>
      <c r="X32" s="694"/>
    </row>
    <row r="33" spans="1:24" s="581" customFormat="1" ht="12.75" x14ac:dyDescent="0.2">
      <c r="A33" s="466"/>
      <c r="B33" s="697" t="s">
        <v>351</v>
      </c>
      <c r="C33" s="695">
        <f>SUM(D33:W33)</f>
        <v>11742124.519999996</v>
      </c>
      <c r="D33" s="694">
        <f>D31+D32</f>
        <v>7264564.484416971</v>
      </c>
      <c r="E33" s="694">
        <f t="shared" ref="E33:W33" si="7">E31+E32</f>
        <v>1671018.8690077141</v>
      </c>
      <c r="F33" s="694">
        <f t="shared" si="7"/>
        <v>2598673.6478977697</v>
      </c>
      <c r="G33" s="694">
        <f t="shared" si="7"/>
        <v>0</v>
      </c>
      <c r="H33" s="694">
        <f t="shared" si="7"/>
        <v>0</v>
      </c>
      <c r="I33" s="694">
        <f t="shared" si="7"/>
        <v>0</v>
      </c>
      <c r="J33" s="694">
        <f t="shared" si="7"/>
        <v>170088.1839307287</v>
      </c>
      <c r="K33" s="694">
        <f t="shared" si="7"/>
        <v>20537.145874766982</v>
      </c>
      <c r="L33" s="694">
        <f t="shared" si="7"/>
        <v>17242.188872045688</v>
      </c>
      <c r="M33" s="694">
        <f t="shared" si="7"/>
        <v>0</v>
      </c>
      <c r="N33" s="694">
        <f t="shared" si="7"/>
        <v>0</v>
      </c>
      <c r="O33" s="694">
        <f t="shared" si="7"/>
        <v>0</v>
      </c>
      <c r="P33" s="694">
        <f t="shared" si="7"/>
        <v>0</v>
      </c>
      <c r="Q33" s="694">
        <f t="shared" si="7"/>
        <v>0</v>
      </c>
      <c r="R33" s="694">
        <f t="shared" si="7"/>
        <v>0</v>
      </c>
      <c r="S33" s="694">
        <f t="shared" si="7"/>
        <v>0</v>
      </c>
      <c r="T33" s="694">
        <f t="shared" si="7"/>
        <v>0</v>
      </c>
      <c r="U33" s="694">
        <f t="shared" si="7"/>
        <v>0</v>
      </c>
      <c r="V33" s="694">
        <f t="shared" si="7"/>
        <v>0</v>
      </c>
      <c r="W33" s="582">
        <f t="shared" si="7"/>
        <v>0</v>
      </c>
      <c r="X33" s="694"/>
    </row>
    <row r="34" spans="1:24" s="581" customFormat="1" ht="12.75" x14ac:dyDescent="0.2">
      <c r="A34" s="466"/>
      <c r="B34" s="697"/>
      <c r="C34" s="695"/>
      <c r="D34" s="694"/>
      <c r="E34" s="694"/>
      <c r="F34" s="694"/>
      <c r="G34" s="694"/>
      <c r="H34" s="694"/>
      <c r="I34" s="694"/>
      <c r="J34" s="694"/>
      <c r="K34" s="694"/>
      <c r="L34" s="694"/>
      <c r="M34" s="694"/>
      <c r="N34" s="694"/>
      <c r="O34" s="694"/>
      <c r="P34" s="694"/>
      <c r="Q34" s="694"/>
      <c r="R34" s="694"/>
      <c r="S34" s="694"/>
      <c r="T34" s="694"/>
      <c r="U34" s="694"/>
      <c r="V34" s="694"/>
      <c r="W34" s="582"/>
      <c r="X34" s="694"/>
    </row>
    <row r="35" spans="1:24" s="581" customFormat="1" ht="12.75" x14ac:dyDescent="0.2">
      <c r="A35" s="466"/>
      <c r="B35" s="697" t="s">
        <v>352</v>
      </c>
      <c r="C35" s="695">
        <f>SUM(D35:W35)</f>
        <v>563093.15999999992</v>
      </c>
      <c r="D35" s="694">
        <f>'O7 Amortization'!AW367+'O7 Amortization'!AW439+'O7 Amortization'!AW512+'O7 Amortization'!AW585</f>
        <v>348371.92916722054</v>
      </c>
      <c r="E35" s="694">
        <f>'O7 Amortization'!AX367+'O7 Amortization'!AX439+'O7 Amortization'!AX512+'O7 Amortization'!AX585</f>
        <v>80133.649900110249</v>
      </c>
      <c r="F35" s="694">
        <f>'O7 Amortization'!AY367+'O7 Amortization'!AY439+'O7 Amortization'!AY512+'O7 Amortization'!AY585</f>
        <v>124619.3015336447</v>
      </c>
      <c r="G35" s="694">
        <f>'O7 Amortization'!AZ367+'O7 Amortization'!AZ439+'O7 Amortization'!AZ512+'O7 Amortization'!AZ585</f>
        <v>0</v>
      </c>
      <c r="H35" s="694">
        <f>'O7 Amortization'!BA367+'O7 Amortization'!BA439+'O7 Amortization'!BA512+'O7 Amortization'!BA585</f>
        <v>0</v>
      </c>
      <c r="I35" s="694">
        <f>'O7 Amortization'!BB367+'O7 Amortization'!BB439+'O7 Amortization'!BB512+'O7 Amortization'!BB585</f>
        <v>0</v>
      </c>
      <c r="J35" s="694">
        <f>'O7 Amortization'!BC367+'O7 Amortization'!BC439+'O7 Amortization'!BC512+'O7 Amortization'!BC585</f>
        <v>8156.5727569217806</v>
      </c>
      <c r="K35" s="694">
        <f>'O7 Amortization'!BD367+'O7 Amortization'!BD439+'O7 Amortization'!BD512+'O7 Amortization'!BD585</f>
        <v>984.85809346565316</v>
      </c>
      <c r="L35" s="694">
        <f>'O7 Amortization'!BE367+'O7 Amortization'!BE439+'O7 Amortization'!BE512+'O7 Amortization'!BE585</f>
        <v>826.84854863700957</v>
      </c>
      <c r="M35" s="694">
        <f>'O7 Amortization'!BF367+'O7 Amortization'!BF439+'O7 Amortization'!BF512+'O7 Amortization'!BF585</f>
        <v>0</v>
      </c>
      <c r="N35" s="694">
        <f>'O7 Amortization'!BG367+'O7 Amortization'!BG439+'O7 Amortization'!BG512+'O7 Amortization'!BG585</f>
        <v>0</v>
      </c>
      <c r="O35" s="694">
        <f>'O7 Amortization'!BH367+'O7 Amortization'!BH439+'O7 Amortization'!BH512+'O7 Amortization'!BH585</f>
        <v>0</v>
      </c>
      <c r="P35" s="694">
        <f>'O7 Amortization'!BI367+'O7 Amortization'!BI439+'O7 Amortization'!BI512+'O7 Amortization'!BI585</f>
        <v>0</v>
      </c>
      <c r="Q35" s="694">
        <f>'O7 Amortization'!BJ367+'O7 Amortization'!BJ439+'O7 Amortization'!BJ512+'O7 Amortization'!BJ585</f>
        <v>0</v>
      </c>
      <c r="R35" s="694">
        <f>'O7 Amortization'!BK367+'O7 Amortization'!BK439+'O7 Amortization'!BK512+'O7 Amortization'!BK585</f>
        <v>0</v>
      </c>
      <c r="S35" s="694">
        <f>'O7 Amortization'!BL367+'O7 Amortization'!BL439+'O7 Amortization'!BL512+'O7 Amortization'!BL585</f>
        <v>0</v>
      </c>
      <c r="T35" s="694">
        <f>'O7 Amortization'!BM367+'O7 Amortization'!BM439+'O7 Amortization'!BM512+'O7 Amortization'!BM585</f>
        <v>0</v>
      </c>
      <c r="U35" s="694">
        <f>'O7 Amortization'!BN367+'O7 Amortization'!BN439+'O7 Amortization'!BN512+'O7 Amortization'!BN585</f>
        <v>0</v>
      </c>
      <c r="V35" s="694">
        <f>'O7 Amortization'!BO367+'O7 Amortization'!BO439+'O7 Amortization'!BO512+'O7 Amortization'!BO585</f>
        <v>0</v>
      </c>
      <c r="W35" s="582">
        <f>'O7 Amortization'!BP367+'O7 Amortization'!BP439+'O7 Amortization'!BP512+'O7 Amortization'!BP585</f>
        <v>0</v>
      </c>
      <c r="X35" s="694"/>
    </row>
    <row r="36" spans="1:24" s="581" customFormat="1" ht="12.75" x14ac:dyDescent="0.2">
      <c r="A36" s="466"/>
      <c r="B36" s="697"/>
      <c r="C36" s="695"/>
      <c r="D36" s="694"/>
      <c r="E36" s="694"/>
      <c r="F36" s="694"/>
      <c r="G36" s="694"/>
      <c r="H36" s="694"/>
      <c r="I36" s="694"/>
      <c r="J36" s="694"/>
      <c r="K36" s="694"/>
      <c r="L36" s="694"/>
      <c r="M36" s="694"/>
      <c r="N36" s="694"/>
      <c r="O36" s="694"/>
      <c r="P36" s="694"/>
      <c r="Q36" s="694"/>
      <c r="R36" s="694"/>
      <c r="S36" s="694"/>
      <c r="T36" s="694"/>
      <c r="U36" s="694"/>
      <c r="V36" s="694"/>
      <c r="W36" s="582"/>
      <c r="X36" s="694"/>
    </row>
    <row r="37" spans="1:24" s="581" customFormat="1" ht="12.75" x14ac:dyDescent="0.2">
      <c r="A37" s="466"/>
      <c r="B37" s="808" t="s">
        <v>1201</v>
      </c>
      <c r="C37" s="816">
        <f>SUM(D37:W37)</f>
        <v>84834161.396225825</v>
      </c>
      <c r="D37" s="817">
        <f>'O6 Source Data for E2'!D102</f>
        <v>52695866.943374887</v>
      </c>
      <c r="E37" s="817">
        <f>'O6 Source Data for E2'!E102</f>
        <v>12014314.169579266</v>
      </c>
      <c r="F37" s="817">
        <f>'O6 Source Data for E2'!F102</f>
        <v>18671653.702615913</v>
      </c>
      <c r="G37" s="817">
        <f>'O6 Source Data for E2'!G102</f>
        <v>0</v>
      </c>
      <c r="H37" s="817">
        <f>'O6 Source Data for E2'!H102</f>
        <v>0</v>
      </c>
      <c r="I37" s="817">
        <f>'O6 Source Data for E2'!I102</f>
        <v>0</v>
      </c>
      <c r="J37" s="817">
        <f>'O6 Source Data for E2'!J102</f>
        <v>1186412.4050031421</v>
      </c>
      <c r="K37" s="817">
        <f>'O6 Source Data for E2'!K102</f>
        <v>144526.42524988813</v>
      </c>
      <c r="L37" s="817">
        <f>'O6 Source Data for E2'!L102</f>
        <v>121387.75040272478</v>
      </c>
      <c r="M37" s="817">
        <f>'O6 Source Data for E2'!M102</f>
        <v>0</v>
      </c>
      <c r="N37" s="817">
        <f>'O6 Source Data for E2'!N102</f>
        <v>0</v>
      </c>
      <c r="O37" s="817">
        <f>'O6 Source Data for E2'!O102</f>
        <v>0</v>
      </c>
      <c r="P37" s="817">
        <f>'O6 Source Data for E2'!P102</f>
        <v>0</v>
      </c>
      <c r="Q37" s="817">
        <f>'O6 Source Data for E2'!Q102</f>
        <v>0</v>
      </c>
      <c r="R37" s="817">
        <f>'O6 Source Data for E2'!R102</f>
        <v>0</v>
      </c>
      <c r="S37" s="817">
        <f>'O6 Source Data for E2'!S102</f>
        <v>0</v>
      </c>
      <c r="T37" s="817">
        <f>'O6 Source Data for E2'!T102</f>
        <v>0</v>
      </c>
      <c r="U37" s="817">
        <f>'O6 Source Data for E2'!U102</f>
        <v>0</v>
      </c>
      <c r="V37" s="817">
        <f>'O6 Source Data for E2'!V102</f>
        <v>0</v>
      </c>
      <c r="W37" s="818">
        <f>'O6 Source Data for E2'!W102</f>
        <v>0</v>
      </c>
      <c r="X37" s="694"/>
    </row>
    <row r="38" spans="1:24" s="581" customFormat="1" ht="12.75" x14ac:dyDescent="0.2">
      <c r="A38" s="466"/>
      <c r="B38" s="697"/>
      <c r="C38" s="695"/>
      <c r="D38" s="694"/>
      <c r="E38" s="694"/>
      <c r="F38" s="694"/>
      <c r="G38" s="694"/>
      <c r="H38" s="694"/>
      <c r="I38" s="694"/>
      <c r="J38" s="694"/>
      <c r="K38" s="694"/>
      <c r="L38" s="694"/>
      <c r="M38" s="694"/>
      <c r="N38" s="694"/>
      <c r="O38" s="694"/>
      <c r="P38" s="694"/>
      <c r="Q38" s="694"/>
      <c r="R38" s="694"/>
      <c r="S38" s="694"/>
      <c r="T38" s="694"/>
      <c r="U38" s="694"/>
      <c r="V38" s="694"/>
      <c r="W38" s="582"/>
      <c r="X38" s="694"/>
    </row>
    <row r="39" spans="1:24" s="581" customFormat="1" ht="12.75" x14ac:dyDescent="0.2">
      <c r="A39" s="466"/>
      <c r="B39" s="808" t="s">
        <v>358</v>
      </c>
      <c r="C39" s="816">
        <f>SUM(D39:W39)</f>
        <v>5394311.0300000012</v>
      </c>
      <c r="D39" s="817">
        <f>SUM('O4 Summary by Class &amp; Accounts'!E174:E199) + 'O4 Summary by Class &amp; Accounts'!E208+ SUM('O4 Summary by Class &amp; Accounts'!E210:E213)</f>
        <v>3659758.3498800546</v>
      </c>
      <c r="E39" s="817">
        <f>SUM('O4 Summary by Class &amp; Accounts'!F174:F199) + 'O4 Summary by Class &amp; Accounts'!F208+ SUM('O4 Summary by Class &amp; Accounts'!F210:F213)</f>
        <v>705416.35794526676</v>
      </c>
      <c r="F39" s="817">
        <f>SUM('O4 Summary by Class &amp; Accounts'!G174:G199) + 'O4 Summary by Class &amp; Accounts'!G208+ SUM('O4 Summary by Class &amp; Accounts'!G210:G213)</f>
        <v>919619.9837822821</v>
      </c>
      <c r="G39" s="817">
        <f>SUM('O4 Summary by Class &amp; Accounts'!H174:H199) + 'O4 Summary by Class &amp; Accounts'!H208+ SUM('O4 Summary by Class &amp; Accounts'!H210:H213)</f>
        <v>0</v>
      </c>
      <c r="H39" s="817">
        <f>SUM('O4 Summary by Class &amp; Accounts'!I174:I199) + 'O4 Summary by Class &amp; Accounts'!I208+ SUM('O4 Summary by Class &amp; Accounts'!I210:I213)</f>
        <v>0</v>
      </c>
      <c r="I39" s="817">
        <f>SUM('O4 Summary by Class &amp; Accounts'!J174:J199) + 'O4 Summary by Class &amp; Accounts'!J208+ SUM('O4 Summary by Class &amp; Accounts'!J210:J213)</f>
        <v>0</v>
      </c>
      <c r="J39" s="817">
        <f>SUM('O4 Summary by Class &amp; Accounts'!K174:K199) + 'O4 Summary by Class &amp; Accounts'!K208+ SUM('O4 Summary by Class &amp; Accounts'!K210:K213)</f>
        <v>89137.39492298913</v>
      </c>
      <c r="K39" s="817">
        <f>SUM('O4 Summary by Class &amp; Accounts'!L174:L199) + 'O4 Summary by Class &amp; Accounts'!L208+ SUM('O4 Summary by Class &amp; Accounts'!L210:L213)</f>
        <v>10638.405861090148</v>
      </c>
      <c r="L39" s="817">
        <f>SUM('O4 Summary by Class &amp; Accounts'!M174:M199) + 'O4 Summary by Class &amp; Accounts'!M208+ SUM('O4 Summary by Class &amp; Accounts'!M210:M213)</f>
        <v>9740.5376083180308</v>
      </c>
      <c r="M39" s="817">
        <f>SUM('O4 Summary by Class &amp; Accounts'!N174:N199) + 'O4 Summary by Class &amp; Accounts'!N208+ SUM('O4 Summary by Class &amp; Accounts'!N210:N213)</f>
        <v>0</v>
      </c>
      <c r="N39" s="817">
        <f>SUM('O4 Summary by Class &amp; Accounts'!O174:O199) + 'O4 Summary by Class &amp; Accounts'!O208+ SUM('O4 Summary by Class &amp; Accounts'!O210:O213)</f>
        <v>0</v>
      </c>
      <c r="O39" s="817">
        <f>SUM('O4 Summary by Class &amp; Accounts'!P174:P199) + 'O4 Summary by Class &amp; Accounts'!P208+ SUM('O4 Summary by Class &amp; Accounts'!P210:P213)</f>
        <v>0</v>
      </c>
      <c r="P39" s="817">
        <f>SUM('O4 Summary by Class &amp; Accounts'!Q174:Q199) + 'O4 Summary by Class &amp; Accounts'!Q208+ SUM('O4 Summary by Class &amp; Accounts'!Q210:Q213)</f>
        <v>0</v>
      </c>
      <c r="Q39" s="817">
        <f>SUM('O4 Summary by Class &amp; Accounts'!R174:R199) + 'O4 Summary by Class &amp; Accounts'!R208+ SUM('O4 Summary by Class &amp; Accounts'!R210:R213)</f>
        <v>0</v>
      </c>
      <c r="R39" s="817">
        <f>SUM('O4 Summary by Class &amp; Accounts'!S174:S199) + 'O4 Summary by Class &amp; Accounts'!S208+ SUM('O4 Summary by Class &amp; Accounts'!S210:S213)</f>
        <v>0</v>
      </c>
      <c r="S39" s="817">
        <f>SUM('O4 Summary by Class &amp; Accounts'!T174:T199) + 'O4 Summary by Class &amp; Accounts'!T208+ SUM('O4 Summary by Class &amp; Accounts'!T210:T213)</f>
        <v>0</v>
      </c>
      <c r="T39" s="817">
        <f>SUM('O4 Summary by Class &amp; Accounts'!U174:U199) + 'O4 Summary by Class &amp; Accounts'!U208+ SUM('O4 Summary by Class &amp; Accounts'!U210:U213)</f>
        <v>0</v>
      </c>
      <c r="U39" s="817">
        <f>SUM('O4 Summary by Class &amp; Accounts'!V174:V199) + 'O4 Summary by Class &amp; Accounts'!V208+ SUM('O4 Summary by Class &amp; Accounts'!V210:V213)</f>
        <v>0</v>
      </c>
      <c r="V39" s="817">
        <f>SUM('O4 Summary by Class &amp; Accounts'!W174:W199) + 'O4 Summary by Class &amp; Accounts'!W208+ SUM('O4 Summary by Class &amp; Accounts'!W210:W213)</f>
        <v>0</v>
      </c>
      <c r="W39" s="818">
        <f>SUM('O4 Summary by Class &amp; Accounts'!X174:X199) + 'O4 Summary by Class &amp; Accounts'!X208+ SUM('O4 Summary by Class &amp; Accounts'!X210:X213)</f>
        <v>0</v>
      </c>
      <c r="X39" s="694"/>
    </row>
    <row r="40" spans="1:24" s="581" customFormat="1" ht="12.75" x14ac:dyDescent="0.2">
      <c r="A40" s="466"/>
      <c r="B40" s="697"/>
      <c r="C40" s="695"/>
      <c r="D40" s="694"/>
      <c r="E40" s="694"/>
      <c r="F40" s="694"/>
      <c r="G40" s="694"/>
      <c r="H40" s="694"/>
      <c r="I40" s="694"/>
      <c r="J40" s="694"/>
      <c r="K40" s="694"/>
      <c r="L40" s="694"/>
      <c r="M40" s="694"/>
      <c r="N40" s="694"/>
      <c r="O40" s="694"/>
      <c r="P40" s="694"/>
      <c r="Q40" s="694"/>
      <c r="R40" s="694"/>
      <c r="S40" s="694"/>
      <c r="T40" s="694"/>
      <c r="U40" s="694"/>
      <c r="V40" s="694"/>
      <c r="W40" s="582"/>
      <c r="X40" s="694"/>
    </row>
    <row r="41" spans="1:24" s="581" customFormat="1" ht="12.75" x14ac:dyDescent="0.2">
      <c r="A41" s="466"/>
      <c r="B41" s="808" t="s">
        <v>353</v>
      </c>
      <c r="C41" s="816">
        <f>SUM(D41:W41)</f>
        <v>11112268.969999999</v>
      </c>
      <c r="D41" s="817">
        <f>'O6 Source Data for E2'!D163</f>
        <v>7591662.0572216995</v>
      </c>
      <c r="E41" s="817">
        <f>'O6 Source Data for E2'!E163</f>
        <v>1443132.4143231781</v>
      </c>
      <c r="F41" s="817">
        <f>'O6 Source Data for E2'!F163</f>
        <v>1849170.9655993478</v>
      </c>
      <c r="G41" s="817">
        <f>'O6 Source Data for E2'!G163</f>
        <v>0</v>
      </c>
      <c r="H41" s="817">
        <f>'O6 Source Data for E2'!H163</f>
        <v>0</v>
      </c>
      <c r="I41" s="817">
        <f>'O6 Source Data for E2'!I163</f>
        <v>0</v>
      </c>
      <c r="J41" s="817">
        <f>'O6 Source Data for E2'!J163</f>
        <v>185766.45598616463</v>
      </c>
      <c r="K41" s="817">
        <f>'O6 Source Data for E2'!K163</f>
        <v>22144.070614120708</v>
      </c>
      <c r="L41" s="817">
        <f>'O6 Source Data for E2'!L163</f>
        <v>20393.006255490349</v>
      </c>
      <c r="M41" s="817">
        <f>'O6 Source Data for E2'!M163</f>
        <v>0</v>
      </c>
      <c r="N41" s="817">
        <f>'O6 Source Data for E2'!N163</f>
        <v>0</v>
      </c>
      <c r="O41" s="817">
        <f>'O6 Source Data for E2'!O163</f>
        <v>0</v>
      </c>
      <c r="P41" s="817">
        <f>'O6 Source Data for E2'!P163</f>
        <v>0</v>
      </c>
      <c r="Q41" s="817">
        <f>'O6 Source Data for E2'!Q163</f>
        <v>0</v>
      </c>
      <c r="R41" s="817">
        <f>'O6 Source Data for E2'!R163</f>
        <v>0</v>
      </c>
      <c r="S41" s="817">
        <f>'O6 Source Data for E2'!S163</f>
        <v>0</v>
      </c>
      <c r="T41" s="817">
        <f>'O6 Source Data for E2'!T163</f>
        <v>0</v>
      </c>
      <c r="U41" s="817">
        <f>'O6 Source Data for E2'!U163</f>
        <v>0</v>
      </c>
      <c r="V41" s="817">
        <f>'O6 Source Data for E2'!V163</f>
        <v>0</v>
      </c>
      <c r="W41" s="818">
        <f>'O6 Source Data for E2'!W163</f>
        <v>0</v>
      </c>
      <c r="X41" s="694"/>
    </row>
    <row r="42" spans="1:24" s="581" customFormat="1" ht="12.75" x14ac:dyDescent="0.2">
      <c r="A42" s="466"/>
      <c r="B42" s="697"/>
      <c r="C42" s="695"/>
      <c r="D42" s="694"/>
      <c r="E42" s="694"/>
      <c r="F42" s="694"/>
      <c r="G42" s="694"/>
      <c r="H42" s="694"/>
      <c r="I42" s="694"/>
      <c r="J42" s="694"/>
      <c r="K42" s="694"/>
      <c r="L42" s="694"/>
      <c r="M42" s="694"/>
      <c r="N42" s="694"/>
      <c r="O42" s="694"/>
      <c r="P42" s="694"/>
      <c r="Q42" s="694"/>
      <c r="R42" s="694"/>
      <c r="S42" s="694"/>
      <c r="T42" s="694"/>
      <c r="U42" s="694"/>
      <c r="V42" s="694"/>
      <c r="W42" s="582"/>
      <c r="X42" s="694"/>
    </row>
    <row r="43" spans="1:24" s="581" customFormat="1" ht="12.75" x14ac:dyDescent="0.2">
      <c r="A43" s="466"/>
      <c r="B43" s="824" t="s">
        <v>357</v>
      </c>
      <c r="C43" s="695"/>
      <c r="D43" s="694"/>
      <c r="E43" s="694"/>
      <c r="F43" s="694"/>
      <c r="G43" s="694"/>
      <c r="H43" s="694"/>
      <c r="I43" s="694"/>
      <c r="J43" s="694"/>
      <c r="K43" s="694"/>
      <c r="L43" s="694"/>
      <c r="M43" s="694"/>
      <c r="N43" s="694"/>
      <c r="O43" s="694"/>
      <c r="P43" s="694"/>
      <c r="Q43" s="694"/>
      <c r="R43" s="694"/>
      <c r="S43" s="694"/>
      <c r="T43" s="694"/>
      <c r="U43" s="694"/>
      <c r="V43" s="694"/>
      <c r="W43" s="582"/>
      <c r="X43" s="694"/>
    </row>
    <row r="44" spans="1:24" s="581" customFormat="1" ht="12.75" x14ac:dyDescent="0.2">
      <c r="A44" s="466"/>
      <c r="B44" s="697" t="s">
        <v>1442</v>
      </c>
      <c r="C44" s="695">
        <f>SUM(D44:W44)</f>
        <v>31187118.965</v>
      </c>
      <c r="D44" s="694">
        <f>'O4 Summary by Class &amp; Accounts'!E57</f>
        <v>18709233.960810434</v>
      </c>
      <c r="E44" s="694">
        <f>'O4 Summary by Class &amp; Accounts'!F57</f>
        <v>5115728.00121067</v>
      </c>
      <c r="F44" s="694">
        <f>'O4 Summary by Class &amp; Accounts'!G57</f>
        <v>6853794.3569670683</v>
      </c>
      <c r="G44" s="694">
        <f>'O4 Summary by Class &amp; Accounts'!H57</f>
        <v>0</v>
      </c>
      <c r="H44" s="694">
        <f>'O4 Summary by Class &amp; Accounts'!I57</f>
        <v>0</v>
      </c>
      <c r="I44" s="694">
        <f>'O4 Summary by Class &amp; Accounts'!J57</f>
        <v>0</v>
      </c>
      <c r="J44" s="694">
        <f>'O4 Summary by Class &amp; Accounts'!K57</f>
        <v>383029.52572128747</v>
      </c>
      <c r="K44" s="694">
        <f>'O4 Summary by Class &amp; Accounts'!L57</f>
        <v>68312.621778527042</v>
      </c>
      <c r="L44" s="694">
        <f>'O4 Summary by Class &amp; Accounts'!M57</f>
        <v>57020.498512010025</v>
      </c>
      <c r="M44" s="694">
        <f>'O4 Summary by Class &amp; Accounts'!N57</f>
        <v>0</v>
      </c>
      <c r="N44" s="694">
        <f>'O4 Summary by Class &amp; Accounts'!O57</f>
        <v>0</v>
      </c>
      <c r="O44" s="694">
        <f>'O4 Summary by Class &amp; Accounts'!P57</f>
        <v>0</v>
      </c>
      <c r="P44" s="694">
        <f>'O4 Summary by Class &amp; Accounts'!Q57</f>
        <v>0</v>
      </c>
      <c r="Q44" s="694">
        <f>'O4 Summary by Class &amp; Accounts'!R57</f>
        <v>0</v>
      </c>
      <c r="R44" s="694">
        <f>'O4 Summary by Class &amp; Accounts'!S57</f>
        <v>0</v>
      </c>
      <c r="S44" s="694">
        <f>'O4 Summary by Class &amp; Accounts'!T57</f>
        <v>0</v>
      </c>
      <c r="T44" s="694">
        <f>'O4 Summary by Class &amp; Accounts'!U57</f>
        <v>0</v>
      </c>
      <c r="U44" s="694">
        <f>'O4 Summary by Class &amp; Accounts'!V57</f>
        <v>0</v>
      </c>
      <c r="V44" s="694">
        <f>'O4 Summary by Class &amp; Accounts'!W57</f>
        <v>0</v>
      </c>
      <c r="W44" s="582">
        <f>'O4 Summary by Class &amp; Accounts'!X57</f>
        <v>0</v>
      </c>
      <c r="X44" s="694"/>
    </row>
    <row r="45" spans="1:24" s="581" customFormat="1" ht="12.75" x14ac:dyDescent="0.2">
      <c r="A45" s="466"/>
      <c r="B45" s="697" t="s">
        <v>347</v>
      </c>
      <c r="C45" s="695">
        <f>SUM(D45:W45)</f>
        <v>-16545656.363153614</v>
      </c>
      <c r="D45" s="597">
        <f>IF(ISERROR('O7 Amortization'!G55+'O7 Amortization'!G125+'O7 Amortization'!G196+'O7 Amortization'!G267+'O7 Amortization'!AB55+'O7 Amortization'!AB125+'O7 Amortization'!AB196+'O7 Amortization'!AB267), "-", 'O7 Amortization'!G55+'O7 Amortization'!G125+'O7 Amortization'!G196+'O7 Amortization'!G267+'O7 Amortization'!AB55+'O7 Amortization'!AB125+'O7 Amortization'!AB196+'O7 Amortization'!AB267)</f>
        <v>-9925782.3808866497</v>
      </c>
      <c r="E45" s="597">
        <f>IF(ISERROR('O7 Amortization'!H55+'O7 Amortization'!H125+'O7 Amortization'!H196+'O7 Amortization'!H267+'O7 Amortization'!AC55+'O7 Amortization'!AC125+'O7 Amortization'!AC196+'O7 Amortization'!AC267), "-", 'O7 Amortization'!H55+'O7 Amortization'!H125+'O7 Amortization'!H196+'O7 Amortization'!H267+'O7 Amortization'!AC55+'O7 Amortization'!AC125+'O7 Amortization'!AC196+'O7 Amortization'!AC267)</f>
        <v>-2714039.653691187</v>
      </c>
      <c r="F45" s="597">
        <f>IF(ISERROR('O7 Amortization'!I55+'O7 Amortization'!I125+'O7 Amortization'!I196+'O7 Amortization'!I267+'O7 Amortization'!AD55+'O7 Amortization'!AD125+'O7 Amortization'!AD196+'O7 Amortization'!AD267), "-", 'O7 Amortization'!I55+'O7 Amortization'!I125+'O7 Amortization'!I196+'O7 Amortization'!I267+'O7 Amortization'!AD55+'O7 Amortization'!AD125+'O7 Amortization'!AD196+'O7 Amortization'!AD267)</f>
        <v>-3636133.4415456331</v>
      </c>
      <c r="G45" s="597">
        <f>IF(ISERROR('O7 Amortization'!J55+'O7 Amortization'!J125+'O7 Amortization'!J196+'O7 Amortization'!J267+'O7 Amortization'!AE55+'O7 Amortization'!AE125+'O7 Amortization'!AE196+'O7 Amortization'!AE267), "-", 'O7 Amortization'!J55+'O7 Amortization'!J125+'O7 Amortization'!J196+'O7 Amortization'!J267+'O7 Amortization'!AE55+'O7 Amortization'!AE125+'O7 Amortization'!AE196+'O7 Amortization'!AE267)</f>
        <v>0</v>
      </c>
      <c r="H45" s="597">
        <f>IF(ISERROR('O7 Amortization'!K55+'O7 Amortization'!K125+'O7 Amortization'!K196+'O7 Amortization'!K267+'O7 Amortization'!AF55+'O7 Amortization'!AF125+'O7 Amortization'!AF196+'O7 Amortization'!AF267), "-", 'O7 Amortization'!K55+'O7 Amortization'!K125+'O7 Amortization'!K196+'O7 Amortization'!K267+'O7 Amortization'!AF55+'O7 Amortization'!AF125+'O7 Amortization'!AF196+'O7 Amortization'!AF267)</f>
        <v>0</v>
      </c>
      <c r="I45" s="597">
        <f>IF(ISERROR('O7 Amortization'!L55+'O7 Amortization'!L125+'O7 Amortization'!L196+'O7 Amortization'!L267+'O7 Amortization'!AG55+'O7 Amortization'!AG125+'O7 Amortization'!AG196+'O7 Amortization'!AG267), "-", 'O7 Amortization'!L55+'O7 Amortization'!L125+'O7 Amortization'!L196+'O7 Amortization'!L267+'O7 Amortization'!AG55+'O7 Amortization'!AG125+'O7 Amortization'!AG196+'O7 Amortization'!AG267)</f>
        <v>0</v>
      </c>
      <c r="J45" s="597">
        <f>IF(ISERROR('O7 Amortization'!M55+'O7 Amortization'!M125+'O7 Amortization'!M196+'O7 Amortization'!M267+'O7 Amortization'!AH55+'O7 Amortization'!AH125+'O7 Amortization'!AH196+'O7 Amortization'!AH267), "-", 'O7 Amortization'!M55+'O7 Amortization'!M125+'O7 Amortization'!M196+'O7 Amortization'!M267+'O7 Amortization'!AH55+'O7 Amortization'!AH125+'O7 Amortization'!AH196+'O7 Amortization'!AH267)</f>
        <v>-203208.09102753014</v>
      </c>
      <c r="K45" s="597">
        <f>IF(ISERROR('O7 Amortization'!N55+'O7 Amortization'!N125+'O7 Amortization'!N196+'O7 Amortization'!N267+'O7 Amortization'!AI55+'O7 Amortization'!AI125+'O7 Amortization'!AI196+'O7 Amortization'!AI267), "-", 'O7 Amortization'!N55+'O7 Amortization'!N125+'O7 Amortization'!N196+'O7 Amortization'!N267+'O7 Amortization'!AI55+'O7 Amortization'!AI125+'O7 Amortization'!AI196+'O7 Amortization'!AI267)</f>
        <v>-36241.794776941562</v>
      </c>
      <c r="L45" s="597">
        <f>IF(ISERROR('O7 Amortization'!O55+'O7 Amortization'!O125+'O7 Amortization'!O196+'O7 Amortization'!O267+'O7 Amortization'!AJ55+'O7 Amortization'!AJ125+'O7 Amortization'!AJ196+'O7 Amortization'!AJ267), "-", 'O7 Amortization'!O55+'O7 Amortization'!O125+'O7 Amortization'!O196+'O7 Amortization'!O267+'O7 Amortization'!AJ55+'O7 Amortization'!AJ125+'O7 Amortization'!AJ196+'O7 Amortization'!AJ267)</f>
        <v>-30251.001225673168</v>
      </c>
      <c r="M45" s="597">
        <f>IF(ISERROR('O7 Amortization'!P55+'O7 Amortization'!P125+'O7 Amortization'!P196+'O7 Amortization'!P267+'O7 Amortization'!AK55+'O7 Amortization'!AK125+'O7 Amortization'!AK196+'O7 Amortization'!AK267), "-", 'O7 Amortization'!P55+'O7 Amortization'!P125+'O7 Amortization'!P196+'O7 Amortization'!P267+'O7 Amortization'!AK55+'O7 Amortization'!AK125+'O7 Amortization'!AK196+'O7 Amortization'!AK267)</f>
        <v>0</v>
      </c>
      <c r="N45" s="597">
        <f>IF(ISERROR('O7 Amortization'!Q55+'O7 Amortization'!Q125+'O7 Amortization'!Q196+'O7 Amortization'!Q267+'O7 Amortization'!AL55+'O7 Amortization'!AL125+'O7 Amortization'!AL196+'O7 Amortization'!AL267), "-", 'O7 Amortization'!Q55+'O7 Amortization'!Q125+'O7 Amortization'!Q196+'O7 Amortization'!Q267+'O7 Amortization'!AL55+'O7 Amortization'!AL125+'O7 Amortization'!AL196+'O7 Amortization'!AL267)</f>
        <v>0</v>
      </c>
      <c r="O45" s="597">
        <f>IF(ISERROR('O7 Amortization'!R55+'O7 Amortization'!R125+'O7 Amortization'!R196+'O7 Amortization'!R267+'O7 Amortization'!AM55+'O7 Amortization'!AM125+'O7 Amortization'!AM196+'O7 Amortization'!AM267), "-", 'O7 Amortization'!R55+'O7 Amortization'!R125+'O7 Amortization'!R196+'O7 Amortization'!R267+'O7 Amortization'!AM55+'O7 Amortization'!AM125+'O7 Amortization'!AM196+'O7 Amortization'!AM267)</f>
        <v>0</v>
      </c>
      <c r="P45" s="597">
        <f>IF(ISERROR('O7 Amortization'!S55+'O7 Amortization'!S125+'O7 Amortization'!S196+'O7 Amortization'!S267+'O7 Amortization'!AN55+'O7 Amortization'!AN125+'O7 Amortization'!AN196+'O7 Amortization'!AN267), "-", 'O7 Amortization'!S55+'O7 Amortization'!S125+'O7 Amortization'!S196+'O7 Amortization'!S267+'O7 Amortization'!AN55+'O7 Amortization'!AN125+'O7 Amortization'!AN196+'O7 Amortization'!AN267)</f>
        <v>0</v>
      </c>
      <c r="Q45" s="597">
        <f>IF(ISERROR('O7 Amortization'!T55+'O7 Amortization'!T125+'O7 Amortization'!T196+'O7 Amortization'!T267+'O7 Amortization'!AO55+'O7 Amortization'!AO125+'O7 Amortization'!AO196+'O7 Amortization'!AO267), "-", 'O7 Amortization'!T55+'O7 Amortization'!T125+'O7 Amortization'!T196+'O7 Amortization'!T267+'O7 Amortization'!AO55+'O7 Amortization'!AO125+'O7 Amortization'!AO196+'O7 Amortization'!AO267)</f>
        <v>0</v>
      </c>
      <c r="R45" s="597">
        <f>IF(ISERROR('O7 Amortization'!U55+'O7 Amortization'!U125+'O7 Amortization'!U196+'O7 Amortization'!U267+'O7 Amortization'!AP55+'O7 Amortization'!AP125+'O7 Amortization'!AP196+'O7 Amortization'!AP267), "-", 'O7 Amortization'!U55+'O7 Amortization'!U125+'O7 Amortization'!U196+'O7 Amortization'!U267+'O7 Amortization'!AP55+'O7 Amortization'!AP125+'O7 Amortization'!AP196+'O7 Amortization'!AP267)</f>
        <v>0</v>
      </c>
      <c r="S45" s="597">
        <f>IF(ISERROR('O7 Amortization'!V55+'O7 Amortization'!V125+'O7 Amortization'!V196+'O7 Amortization'!V267+'O7 Amortization'!AQ55+'O7 Amortization'!AQ125+'O7 Amortization'!AQ196+'O7 Amortization'!AQ267), "-", 'O7 Amortization'!V55+'O7 Amortization'!V125+'O7 Amortization'!V196+'O7 Amortization'!V267+'O7 Amortization'!AQ55+'O7 Amortization'!AQ125+'O7 Amortization'!AQ196+'O7 Amortization'!AQ267)</f>
        <v>0</v>
      </c>
      <c r="T45" s="597">
        <f>IF(ISERROR('O7 Amortization'!W55+'O7 Amortization'!W125+'O7 Amortization'!W196+'O7 Amortization'!W267+'O7 Amortization'!AR55+'O7 Amortization'!AR125+'O7 Amortization'!AR196+'O7 Amortization'!AR267), "-", 'O7 Amortization'!W55+'O7 Amortization'!W125+'O7 Amortization'!W196+'O7 Amortization'!W267+'O7 Amortization'!AR55+'O7 Amortization'!AR125+'O7 Amortization'!AR196+'O7 Amortization'!AR267)</f>
        <v>0</v>
      </c>
      <c r="U45" s="597">
        <f>IF(ISERROR('O7 Amortization'!X55+'O7 Amortization'!X125+'O7 Amortization'!X196+'O7 Amortization'!X267+'O7 Amortization'!AS55+'O7 Amortization'!AS125+'O7 Amortization'!AS196+'O7 Amortization'!AS267), "-", 'O7 Amortization'!X55+'O7 Amortization'!X125+'O7 Amortization'!X196+'O7 Amortization'!X267+'O7 Amortization'!AS55+'O7 Amortization'!AS125+'O7 Amortization'!AS196+'O7 Amortization'!AS267)</f>
        <v>0</v>
      </c>
      <c r="V45" s="597">
        <f>IF(ISERROR('O7 Amortization'!Y55+'O7 Amortization'!Y125+'O7 Amortization'!Y196+'O7 Amortization'!Y267+'O7 Amortization'!AT55+'O7 Amortization'!AT125+'O7 Amortization'!AT196+'O7 Amortization'!AT267), "-", 'O7 Amortization'!Y55+'O7 Amortization'!Y125+'O7 Amortization'!Y196+'O7 Amortization'!Y267+'O7 Amortization'!AT55+'O7 Amortization'!AT125+'O7 Amortization'!AT196+'O7 Amortization'!AT267)</f>
        <v>0</v>
      </c>
      <c r="W45" s="598">
        <f>IF(ISERROR('O7 Amortization'!Z55+'O7 Amortization'!Z125+'O7 Amortization'!Z196+'O7 Amortization'!Z267+'O7 Amortization'!AU55+'O7 Amortization'!AU125+'O7 Amortization'!AU196+'O7 Amortization'!AU267), "-", 'O7 Amortization'!Z55+'O7 Amortization'!Z125+'O7 Amortization'!Z196+'O7 Amortization'!Z267+'O7 Amortization'!AU55+'O7 Amortization'!AU125+'O7 Amortization'!AU196+'O7 Amortization'!AU267)</f>
        <v>0</v>
      </c>
      <c r="X45" s="694"/>
    </row>
    <row r="46" spans="1:24" s="581" customFormat="1" ht="12.75" x14ac:dyDescent="0.2">
      <c r="A46" s="466"/>
      <c r="B46" s="697" t="s">
        <v>348</v>
      </c>
      <c r="C46" s="695">
        <f>SUM(D46:W46)</f>
        <v>14641462.601846382</v>
      </c>
      <c r="D46" s="597">
        <f>IF(ISERROR(D44+D45), "-", D44+D45)</f>
        <v>8783451.5799237844</v>
      </c>
      <c r="E46" s="597">
        <f t="shared" ref="E46:W46" si="8">IF(ISERROR(E44+E45), "-", E44+E45)</f>
        <v>2401688.347519483</v>
      </c>
      <c r="F46" s="597">
        <f t="shared" si="8"/>
        <v>3217660.9154214351</v>
      </c>
      <c r="G46" s="597">
        <f t="shared" si="8"/>
        <v>0</v>
      </c>
      <c r="H46" s="597">
        <f t="shared" si="8"/>
        <v>0</v>
      </c>
      <c r="I46" s="597">
        <f t="shared" si="8"/>
        <v>0</v>
      </c>
      <c r="J46" s="597">
        <f t="shared" si="8"/>
        <v>179821.43469375733</v>
      </c>
      <c r="K46" s="597">
        <f t="shared" si="8"/>
        <v>32070.82700158548</v>
      </c>
      <c r="L46" s="597">
        <f t="shared" si="8"/>
        <v>26769.497286336857</v>
      </c>
      <c r="M46" s="597">
        <f t="shared" si="8"/>
        <v>0</v>
      </c>
      <c r="N46" s="597">
        <f t="shared" si="8"/>
        <v>0</v>
      </c>
      <c r="O46" s="597">
        <f t="shared" si="8"/>
        <v>0</v>
      </c>
      <c r="P46" s="597">
        <f t="shared" si="8"/>
        <v>0</v>
      </c>
      <c r="Q46" s="597">
        <f t="shared" si="8"/>
        <v>0</v>
      </c>
      <c r="R46" s="597">
        <f t="shared" si="8"/>
        <v>0</v>
      </c>
      <c r="S46" s="597">
        <f t="shared" si="8"/>
        <v>0</v>
      </c>
      <c r="T46" s="597">
        <f t="shared" si="8"/>
        <v>0</v>
      </c>
      <c r="U46" s="597">
        <f t="shared" si="8"/>
        <v>0</v>
      </c>
      <c r="V46" s="597">
        <f t="shared" si="8"/>
        <v>0</v>
      </c>
      <c r="W46" s="598">
        <f t="shared" si="8"/>
        <v>0</v>
      </c>
      <c r="X46" s="694"/>
    </row>
    <row r="47" spans="1:24" s="581" customFormat="1" ht="12.75" x14ac:dyDescent="0.2">
      <c r="A47" s="466"/>
      <c r="B47" s="697" t="s">
        <v>359</v>
      </c>
      <c r="C47" s="695">
        <f>SUM(D47:W47)</f>
        <v>2026877.8315063324</v>
      </c>
      <c r="D47" s="694">
        <f>IF(ISERROR(D46/D37*D33),0,D46/D37*D33)</f>
        <v>1210872.0113984693</v>
      </c>
      <c r="E47" s="694">
        <f t="shared" ref="E47:W47" si="9">IF(ISERROR(E46/E37*E33),0,E46/E37*E33)</f>
        <v>334040.41958073369</v>
      </c>
      <c r="F47" s="694">
        <f t="shared" si="9"/>
        <v>447825.92704173946</v>
      </c>
      <c r="G47" s="694">
        <f t="shared" si="9"/>
        <v>0</v>
      </c>
      <c r="H47" s="694">
        <f t="shared" si="9"/>
        <v>0</v>
      </c>
      <c r="I47" s="694">
        <f t="shared" si="9"/>
        <v>0</v>
      </c>
      <c r="J47" s="694">
        <f t="shared" si="9"/>
        <v>25779.82253885681</v>
      </c>
      <c r="K47" s="694">
        <f t="shared" si="9"/>
        <v>4557.2513906517361</v>
      </c>
      <c r="L47" s="694">
        <f t="shared" si="9"/>
        <v>3802.3995558811666</v>
      </c>
      <c r="M47" s="694">
        <f t="shared" si="9"/>
        <v>0</v>
      </c>
      <c r="N47" s="694">
        <f t="shared" si="9"/>
        <v>0</v>
      </c>
      <c r="O47" s="694">
        <f t="shared" si="9"/>
        <v>0</v>
      </c>
      <c r="P47" s="694">
        <f t="shared" si="9"/>
        <v>0</v>
      </c>
      <c r="Q47" s="694">
        <f t="shared" si="9"/>
        <v>0</v>
      </c>
      <c r="R47" s="694">
        <f t="shared" si="9"/>
        <v>0</v>
      </c>
      <c r="S47" s="694">
        <f t="shared" si="9"/>
        <v>0</v>
      </c>
      <c r="T47" s="694">
        <f t="shared" si="9"/>
        <v>0</v>
      </c>
      <c r="U47" s="694">
        <f t="shared" si="9"/>
        <v>0</v>
      </c>
      <c r="V47" s="694">
        <f t="shared" si="9"/>
        <v>0</v>
      </c>
      <c r="W47" s="582">
        <f t="shared" si="9"/>
        <v>0</v>
      </c>
      <c r="X47" s="694"/>
    </row>
    <row r="48" spans="1:24" s="581" customFormat="1" ht="12.75" x14ac:dyDescent="0.2">
      <c r="A48" s="466"/>
      <c r="B48" s="697" t="s">
        <v>1197</v>
      </c>
      <c r="C48" s="695">
        <f>SUM(D48:W48)</f>
        <v>16668340.433352716</v>
      </c>
      <c r="D48" s="694">
        <f t="shared" ref="D48:W48" si="10">SUM(D46:D47)</f>
        <v>9994323.5913222544</v>
      </c>
      <c r="E48" s="694">
        <f t="shared" si="10"/>
        <v>2735728.7671002168</v>
      </c>
      <c r="F48" s="694">
        <f t="shared" si="10"/>
        <v>3665486.8424631748</v>
      </c>
      <c r="G48" s="694">
        <f t="shared" si="10"/>
        <v>0</v>
      </c>
      <c r="H48" s="694">
        <f t="shared" si="10"/>
        <v>0</v>
      </c>
      <c r="I48" s="694">
        <f t="shared" si="10"/>
        <v>0</v>
      </c>
      <c r="J48" s="694">
        <f t="shared" si="10"/>
        <v>205601.25723261415</v>
      </c>
      <c r="K48" s="694">
        <f t="shared" si="10"/>
        <v>36628.078392237214</v>
      </c>
      <c r="L48" s="694">
        <f t="shared" si="10"/>
        <v>30571.896842218022</v>
      </c>
      <c r="M48" s="694">
        <f t="shared" si="10"/>
        <v>0</v>
      </c>
      <c r="N48" s="694">
        <f t="shared" si="10"/>
        <v>0</v>
      </c>
      <c r="O48" s="694">
        <f t="shared" si="10"/>
        <v>0</v>
      </c>
      <c r="P48" s="694">
        <f t="shared" si="10"/>
        <v>0</v>
      </c>
      <c r="Q48" s="694">
        <f t="shared" si="10"/>
        <v>0</v>
      </c>
      <c r="R48" s="694">
        <f t="shared" si="10"/>
        <v>0</v>
      </c>
      <c r="S48" s="694">
        <f t="shared" si="10"/>
        <v>0</v>
      </c>
      <c r="T48" s="694">
        <f t="shared" si="10"/>
        <v>0</v>
      </c>
      <c r="U48" s="694">
        <f t="shared" si="10"/>
        <v>0</v>
      </c>
      <c r="V48" s="694">
        <f t="shared" si="10"/>
        <v>0</v>
      </c>
      <c r="W48" s="582">
        <f t="shared" si="10"/>
        <v>0</v>
      </c>
      <c r="X48" s="694"/>
    </row>
    <row r="49" spans="1:24" s="581" customFormat="1" ht="12.75" x14ac:dyDescent="0.2">
      <c r="A49" s="466"/>
      <c r="B49" s="697"/>
      <c r="C49" s="695"/>
      <c r="D49" s="694"/>
      <c r="E49" s="694"/>
      <c r="F49" s="694"/>
      <c r="G49" s="694"/>
      <c r="H49" s="694"/>
      <c r="I49" s="694"/>
      <c r="J49" s="694"/>
      <c r="K49" s="694"/>
      <c r="L49" s="694"/>
      <c r="M49" s="694"/>
      <c r="N49" s="694"/>
      <c r="O49" s="694"/>
      <c r="P49" s="694"/>
      <c r="Q49" s="694"/>
      <c r="R49" s="694"/>
      <c r="S49" s="694"/>
      <c r="T49" s="694"/>
      <c r="U49" s="694"/>
      <c r="V49" s="694"/>
      <c r="W49" s="582"/>
      <c r="X49" s="694"/>
    </row>
    <row r="50" spans="1:24" s="581" customFormat="1" ht="12.75" x14ac:dyDescent="0.2">
      <c r="A50" s="466"/>
      <c r="B50" s="824" t="s">
        <v>718</v>
      </c>
      <c r="C50" s="695"/>
      <c r="D50" s="694"/>
      <c r="E50" s="694"/>
      <c r="F50" s="694"/>
      <c r="G50" s="694"/>
      <c r="H50" s="694"/>
      <c r="I50" s="694"/>
      <c r="J50" s="694"/>
      <c r="K50" s="694"/>
      <c r="L50" s="694"/>
      <c r="M50" s="694"/>
      <c r="N50" s="694"/>
      <c r="O50" s="694"/>
      <c r="P50" s="694"/>
      <c r="Q50" s="694"/>
      <c r="R50" s="694"/>
      <c r="S50" s="694"/>
      <c r="T50" s="694"/>
      <c r="U50" s="694"/>
      <c r="V50" s="694"/>
      <c r="W50" s="582"/>
      <c r="X50" s="694"/>
    </row>
    <row r="51" spans="1:24" s="603" customFormat="1" ht="12.75" x14ac:dyDescent="0.2">
      <c r="A51" s="8"/>
      <c r="B51" s="706" t="s">
        <v>288</v>
      </c>
      <c r="C51" s="695">
        <f>SUM(D51:W51)</f>
        <v>1535733.07</v>
      </c>
      <c r="D51" s="694">
        <f>'O4 Summary by Class &amp; Accounts'!E131</f>
        <v>932837.56440057512</v>
      </c>
      <c r="E51" s="694">
        <f>'O4 Summary by Class &amp; Accounts'!F131</f>
        <v>218960.1538230991</v>
      </c>
      <c r="F51" s="694">
        <f>'O4 Summary by Class &amp; Accounts'!G131</f>
        <v>354344.64131804375</v>
      </c>
      <c r="G51" s="694">
        <f>'O4 Summary by Class &amp; Accounts'!H131</f>
        <v>0</v>
      </c>
      <c r="H51" s="694">
        <f>'O4 Summary by Class &amp; Accounts'!I131</f>
        <v>0</v>
      </c>
      <c r="I51" s="694">
        <f>'O4 Summary by Class &amp; Accounts'!J131</f>
        <v>0</v>
      </c>
      <c r="J51" s="694">
        <f>'O4 Summary by Class &amp; Accounts'!K131</f>
        <v>24344.853453000134</v>
      </c>
      <c r="K51" s="694">
        <f>'O4 Summary by Class &amp; Accounts'!L131</f>
        <v>2856.646383998122</v>
      </c>
      <c r="L51" s="694">
        <f>'O4 Summary by Class &amp; Accounts'!M131</f>
        <v>2389.2106212838107</v>
      </c>
      <c r="M51" s="694">
        <f>'O4 Summary by Class &amp; Accounts'!N131</f>
        <v>0</v>
      </c>
      <c r="N51" s="694">
        <f>'O4 Summary by Class &amp; Accounts'!O131</f>
        <v>0</v>
      </c>
      <c r="O51" s="694">
        <f>'O4 Summary by Class &amp; Accounts'!P131</f>
        <v>0</v>
      </c>
      <c r="P51" s="694">
        <f>'O4 Summary by Class &amp; Accounts'!Q131</f>
        <v>0</v>
      </c>
      <c r="Q51" s="694">
        <f>'O4 Summary by Class &amp; Accounts'!R131</f>
        <v>0</v>
      </c>
      <c r="R51" s="694">
        <f>'O4 Summary by Class &amp; Accounts'!S131</f>
        <v>0</v>
      </c>
      <c r="S51" s="694">
        <f>'O4 Summary by Class &amp; Accounts'!T131</f>
        <v>0</v>
      </c>
      <c r="T51" s="694">
        <f>'O4 Summary by Class &amp; Accounts'!U131</f>
        <v>0</v>
      </c>
      <c r="U51" s="694">
        <f>'O4 Summary by Class &amp; Accounts'!V131</f>
        <v>0</v>
      </c>
      <c r="V51" s="694">
        <f>'O4 Summary by Class &amp; Accounts'!W131</f>
        <v>0</v>
      </c>
      <c r="W51" s="582">
        <f>'O4 Summary by Class &amp; Accounts'!X131</f>
        <v>0</v>
      </c>
      <c r="X51" s="707"/>
    </row>
    <row r="52" spans="1:24" s="603" customFormat="1" ht="12.75" x14ac:dyDescent="0.2">
      <c r="A52" s="8"/>
      <c r="B52" s="708" t="s">
        <v>289</v>
      </c>
      <c r="C52" s="695">
        <f>SUM(D52:W52)</f>
        <v>732336.77999999991</v>
      </c>
      <c r="D52" s="694">
        <f>'O4 Summary by Class &amp; Accounts'!E132</f>
        <v>444837.2386590332</v>
      </c>
      <c r="E52" s="694">
        <f>'O4 Summary by Class &amp; Accounts'!F132</f>
        <v>104414.35242331083</v>
      </c>
      <c r="F52" s="694">
        <f>'O4 Summary by Class &amp; Accounts'!G132</f>
        <v>168974.42576600314</v>
      </c>
      <c r="G52" s="694">
        <f>'O4 Summary by Class &amp; Accounts'!H132</f>
        <v>0</v>
      </c>
      <c r="H52" s="694">
        <f>'O4 Summary by Class &amp; Accounts'!I132</f>
        <v>0</v>
      </c>
      <c r="I52" s="694">
        <f>'O4 Summary by Class &amp; Accounts'!J132</f>
        <v>0</v>
      </c>
      <c r="J52" s="694">
        <f>'O4 Summary by Class &amp; Accounts'!K132</f>
        <v>11609.199499325752</v>
      </c>
      <c r="K52" s="694">
        <f>'O4 Summary by Class &amp; Accounts'!L132</f>
        <v>1362.2336168458155</v>
      </c>
      <c r="L52" s="694">
        <f>'O4 Summary by Class &amp; Accounts'!M132</f>
        <v>1139.3300354812218</v>
      </c>
      <c r="M52" s="694">
        <f>'O4 Summary by Class &amp; Accounts'!N132</f>
        <v>0</v>
      </c>
      <c r="N52" s="694">
        <f>'O4 Summary by Class &amp; Accounts'!O132</f>
        <v>0</v>
      </c>
      <c r="O52" s="694">
        <f>'O4 Summary by Class &amp; Accounts'!P132</f>
        <v>0</v>
      </c>
      <c r="P52" s="694">
        <f>'O4 Summary by Class &amp; Accounts'!Q132</f>
        <v>0</v>
      </c>
      <c r="Q52" s="694">
        <f>'O4 Summary by Class &amp; Accounts'!R132</f>
        <v>0</v>
      </c>
      <c r="R52" s="694">
        <f>'O4 Summary by Class &amp; Accounts'!S132</f>
        <v>0</v>
      </c>
      <c r="S52" s="694">
        <f>'O4 Summary by Class &amp; Accounts'!T132</f>
        <v>0</v>
      </c>
      <c r="T52" s="694">
        <f>'O4 Summary by Class &amp; Accounts'!U132</f>
        <v>0</v>
      </c>
      <c r="U52" s="694">
        <f>'O4 Summary by Class &amp; Accounts'!V132</f>
        <v>0</v>
      </c>
      <c r="V52" s="694">
        <f>'O4 Summary by Class &amp; Accounts'!W132</f>
        <v>0</v>
      </c>
      <c r="W52" s="582">
        <f>'O4 Summary by Class &amp; Accounts'!X132</f>
        <v>0</v>
      </c>
    </row>
    <row r="53" spans="1:24" s="603" customFormat="1" ht="12.75" x14ac:dyDescent="0.2">
      <c r="A53" s="8"/>
      <c r="B53" s="708" t="s">
        <v>290</v>
      </c>
      <c r="C53" s="695">
        <f>SUM(D53:W53)</f>
        <v>982193.62000000011</v>
      </c>
      <c r="D53" s="694">
        <f>'O4 Summary by Class &amp; Accounts'!E149</f>
        <v>596605.70065772173</v>
      </c>
      <c r="E53" s="694">
        <f>'O4 Summary by Class &amp; Accounts'!F149</f>
        <v>140038.18132227013</v>
      </c>
      <c r="F53" s="694">
        <f>'O4 Summary by Class &amp; Accounts'!G149</f>
        <v>226624.69981438309</v>
      </c>
      <c r="G53" s="694">
        <f>'O4 Summary by Class &amp; Accounts'!H149</f>
        <v>0</v>
      </c>
      <c r="H53" s="694">
        <f>'O4 Summary by Class &amp; Accounts'!I149</f>
        <v>0</v>
      </c>
      <c r="I53" s="694">
        <f>'O4 Summary by Class &amp; Accounts'!J149</f>
        <v>0</v>
      </c>
      <c r="J53" s="694">
        <f>'O4 Summary by Class &amp; Accounts'!K149</f>
        <v>15569.99729215423</v>
      </c>
      <c r="K53" s="694">
        <f>'O4 Summary by Class &amp; Accounts'!L149</f>
        <v>1826.9970919874936</v>
      </c>
      <c r="L53" s="694">
        <f>'O4 Summary by Class &amp; Accounts'!M149</f>
        <v>1528.043821483375</v>
      </c>
      <c r="M53" s="694">
        <f>'O4 Summary by Class &amp; Accounts'!N149</f>
        <v>0</v>
      </c>
      <c r="N53" s="694">
        <f>'O4 Summary by Class &amp; Accounts'!O149</f>
        <v>0</v>
      </c>
      <c r="O53" s="694">
        <f>'O4 Summary by Class &amp; Accounts'!P149</f>
        <v>0</v>
      </c>
      <c r="P53" s="694">
        <f>'O4 Summary by Class &amp; Accounts'!Q149</f>
        <v>0</v>
      </c>
      <c r="Q53" s="694">
        <f>'O4 Summary by Class &amp; Accounts'!R149</f>
        <v>0</v>
      </c>
      <c r="R53" s="694">
        <f>'O4 Summary by Class &amp; Accounts'!S149</f>
        <v>0</v>
      </c>
      <c r="S53" s="694">
        <f>'O4 Summary by Class &amp; Accounts'!T149</f>
        <v>0</v>
      </c>
      <c r="T53" s="694">
        <f>'O4 Summary by Class &amp; Accounts'!U149</f>
        <v>0</v>
      </c>
      <c r="U53" s="694">
        <f>'O4 Summary by Class &amp; Accounts'!V149</f>
        <v>0</v>
      </c>
      <c r="V53" s="694">
        <f>'O4 Summary by Class &amp; Accounts'!W149</f>
        <v>0</v>
      </c>
      <c r="W53" s="582">
        <f>'O4 Summary by Class &amp; Accounts'!X149</f>
        <v>0</v>
      </c>
    </row>
    <row r="54" spans="1:24" s="603" customFormat="1" ht="12.75" x14ac:dyDescent="0.2">
      <c r="A54" s="8"/>
      <c r="B54" s="708" t="s">
        <v>291</v>
      </c>
      <c r="C54" s="695">
        <f>SUM(D54:W54)</f>
        <v>0</v>
      </c>
      <c r="D54" s="694">
        <f>'O4 Summary by Class &amp; Accounts'!E153</f>
        <v>0</v>
      </c>
      <c r="E54" s="694">
        <f>'O4 Summary by Class &amp; Accounts'!F153</f>
        <v>0</v>
      </c>
      <c r="F54" s="694">
        <f>'O4 Summary by Class &amp; Accounts'!G153</f>
        <v>0</v>
      </c>
      <c r="G54" s="694">
        <f>'O4 Summary by Class &amp; Accounts'!H153</f>
        <v>0</v>
      </c>
      <c r="H54" s="694">
        <f>'O4 Summary by Class &amp; Accounts'!I153</f>
        <v>0</v>
      </c>
      <c r="I54" s="694">
        <f>'O4 Summary by Class &amp; Accounts'!J153</f>
        <v>0</v>
      </c>
      <c r="J54" s="694">
        <f>'O4 Summary by Class &amp; Accounts'!K153</f>
        <v>0</v>
      </c>
      <c r="K54" s="694">
        <f>'O4 Summary by Class &amp; Accounts'!L153</f>
        <v>0</v>
      </c>
      <c r="L54" s="694">
        <f>'O4 Summary by Class &amp; Accounts'!M153</f>
        <v>0</v>
      </c>
      <c r="M54" s="694">
        <f>'O4 Summary by Class &amp; Accounts'!N153</f>
        <v>0</v>
      </c>
      <c r="N54" s="694">
        <f>'O4 Summary by Class &amp; Accounts'!O153</f>
        <v>0</v>
      </c>
      <c r="O54" s="694">
        <f>'O4 Summary by Class &amp; Accounts'!P153</f>
        <v>0</v>
      </c>
      <c r="P54" s="694">
        <f>'O4 Summary by Class &amp; Accounts'!Q153</f>
        <v>0</v>
      </c>
      <c r="Q54" s="694">
        <f>'O4 Summary by Class &amp; Accounts'!R153</f>
        <v>0</v>
      </c>
      <c r="R54" s="694">
        <f>'O4 Summary by Class &amp; Accounts'!S153</f>
        <v>0</v>
      </c>
      <c r="S54" s="694">
        <f>'O4 Summary by Class &amp; Accounts'!T153</f>
        <v>0</v>
      </c>
      <c r="T54" s="694">
        <f>'O4 Summary by Class &amp; Accounts'!U153</f>
        <v>0</v>
      </c>
      <c r="U54" s="694">
        <f>'O4 Summary by Class &amp; Accounts'!V153</f>
        <v>0</v>
      </c>
      <c r="V54" s="694">
        <f>'O4 Summary by Class &amp; Accounts'!W153</f>
        <v>0</v>
      </c>
      <c r="W54" s="582">
        <f>'O4 Summary by Class &amp; Accounts'!X153</f>
        <v>0</v>
      </c>
    </row>
    <row r="55" spans="1:24" s="778" customFormat="1" ht="20.25" customHeight="1" x14ac:dyDescent="0.2">
      <c r="A55" s="542"/>
      <c r="B55" s="825" t="s">
        <v>682</v>
      </c>
      <c r="C55" s="830">
        <f>SUM(D55:W55)</f>
        <v>3250263.4699999993</v>
      </c>
      <c r="D55" s="831">
        <f>SUM(D51:D54)</f>
        <v>1974280.5037173298</v>
      </c>
      <c r="E55" s="831">
        <f t="shared" ref="E55:W55" si="11">SUM(E51:E54)</f>
        <v>463412.68756868009</v>
      </c>
      <c r="F55" s="831">
        <f t="shared" si="11"/>
        <v>749943.76689842995</v>
      </c>
      <c r="G55" s="831">
        <f t="shared" si="11"/>
        <v>0</v>
      </c>
      <c r="H55" s="831">
        <f t="shared" si="11"/>
        <v>0</v>
      </c>
      <c r="I55" s="831">
        <f t="shared" si="11"/>
        <v>0</v>
      </c>
      <c r="J55" s="831">
        <f t="shared" si="11"/>
        <v>51524.050244480117</v>
      </c>
      <c r="K55" s="831">
        <f t="shared" si="11"/>
        <v>6045.8770928314316</v>
      </c>
      <c r="L55" s="831">
        <f t="shared" si="11"/>
        <v>5056.5844782484073</v>
      </c>
      <c r="M55" s="831">
        <f t="shared" si="11"/>
        <v>0</v>
      </c>
      <c r="N55" s="831">
        <f t="shared" si="11"/>
        <v>0</v>
      </c>
      <c r="O55" s="831">
        <f t="shared" si="11"/>
        <v>0</v>
      </c>
      <c r="P55" s="831">
        <f t="shared" si="11"/>
        <v>0</v>
      </c>
      <c r="Q55" s="831">
        <f t="shared" si="11"/>
        <v>0</v>
      </c>
      <c r="R55" s="831">
        <f t="shared" si="11"/>
        <v>0</v>
      </c>
      <c r="S55" s="831">
        <f t="shared" si="11"/>
        <v>0</v>
      </c>
      <c r="T55" s="831">
        <f t="shared" si="11"/>
        <v>0</v>
      </c>
      <c r="U55" s="831">
        <f t="shared" si="11"/>
        <v>0</v>
      </c>
      <c r="V55" s="831">
        <f t="shared" si="11"/>
        <v>0</v>
      </c>
      <c r="W55" s="832">
        <f t="shared" si="11"/>
        <v>0</v>
      </c>
    </row>
    <row r="56" spans="1:24" s="603" customFormat="1" ht="12.75" x14ac:dyDescent="0.2">
      <c r="A56" s="8"/>
      <c r="B56" s="561"/>
      <c r="C56" s="709"/>
      <c r="D56" s="707"/>
      <c r="E56" s="707"/>
      <c r="F56" s="707"/>
      <c r="G56" s="707"/>
      <c r="H56" s="707"/>
      <c r="I56" s="707"/>
      <c r="J56" s="707"/>
      <c r="K56" s="707"/>
      <c r="L56" s="707"/>
      <c r="M56" s="707"/>
      <c r="N56" s="707"/>
      <c r="O56" s="707"/>
      <c r="P56" s="707"/>
      <c r="Q56" s="707"/>
      <c r="R56" s="707"/>
      <c r="S56" s="707"/>
      <c r="T56" s="707"/>
      <c r="U56" s="707"/>
      <c r="V56" s="707"/>
      <c r="W56" s="710"/>
    </row>
    <row r="57" spans="1:24" s="707" customFormat="1" ht="12.75" x14ac:dyDescent="0.2">
      <c r="A57" s="7"/>
      <c r="B57" s="697" t="s">
        <v>1442</v>
      </c>
      <c r="C57" s="695">
        <f>SUM(D57:W57)</f>
        <v>31187118.965</v>
      </c>
      <c r="D57" s="694">
        <f>D44</f>
        <v>18709233.960810434</v>
      </c>
      <c r="E57" s="694">
        <f t="shared" ref="E57:W57" si="12">E44</f>
        <v>5115728.00121067</v>
      </c>
      <c r="F57" s="694">
        <f t="shared" si="12"/>
        <v>6853794.3569670683</v>
      </c>
      <c r="G57" s="694">
        <f t="shared" si="12"/>
        <v>0</v>
      </c>
      <c r="H57" s="694">
        <f t="shared" si="12"/>
        <v>0</v>
      </c>
      <c r="I57" s="694">
        <f t="shared" si="12"/>
        <v>0</v>
      </c>
      <c r="J57" s="694">
        <f t="shared" si="12"/>
        <v>383029.52572128747</v>
      </c>
      <c r="K57" s="694">
        <f t="shared" si="12"/>
        <v>68312.621778527042</v>
      </c>
      <c r="L57" s="694">
        <f t="shared" si="12"/>
        <v>57020.498512010025</v>
      </c>
      <c r="M57" s="694">
        <f t="shared" si="12"/>
        <v>0</v>
      </c>
      <c r="N57" s="694">
        <f t="shared" si="12"/>
        <v>0</v>
      </c>
      <c r="O57" s="694">
        <f t="shared" si="12"/>
        <v>0</v>
      </c>
      <c r="P57" s="694">
        <f t="shared" si="12"/>
        <v>0</v>
      </c>
      <c r="Q57" s="694">
        <f t="shared" si="12"/>
        <v>0</v>
      </c>
      <c r="R57" s="694">
        <f t="shared" si="12"/>
        <v>0</v>
      </c>
      <c r="S57" s="694">
        <f t="shared" si="12"/>
        <v>0</v>
      </c>
      <c r="T57" s="694">
        <f t="shared" si="12"/>
        <v>0</v>
      </c>
      <c r="U57" s="694">
        <f t="shared" si="12"/>
        <v>0</v>
      </c>
      <c r="V57" s="694">
        <f t="shared" si="12"/>
        <v>0</v>
      </c>
      <c r="W57" s="582">
        <f t="shared" si="12"/>
        <v>0</v>
      </c>
      <c r="X57" s="711"/>
    </row>
    <row r="58" spans="1:24" s="716" customFormat="1" ht="12.75" x14ac:dyDescent="0.2">
      <c r="A58" s="683"/>
      <c r="B58" s="712"/>
      <c r="C58" s="698"/>
      <c r="D58" s="713"/>
      <c r="E58" s="713"/>
      <c r="F58" s="713"/>
      <c r="G58" s="713"/>
      <c r="H58" s="713"/>
      <c r="I58" s="713"/>
      <c r="J58" s="713"/>
      <c r="K58" s="713"/>
      <c r="L58" s="713"/>
      <c r="M58" s="713"/>
      <c r="N58" s="713"/>
      <c r="O58" s="713"/>
      <c r="P58" s="713"/>
      <c r="Q58" s="713"/>
      <c r="R58" s="713"/>
      <c r="S58" s="713"/>
      <c r="T58" s="713"/>
      <c r="U58" s="713"/>
      <c r="V58" s="713"/>
      <c r="W58" s="714"/>
      <c r="X58" s="715"/>
    </row>
    <row r="59" spans="1:24" s="707" customFormat="1" ht="12.75" x14ac:dyDescent="0.2">
      <c r="A59" s="7"/>
      <c r="B59" s="717" t="s">
        <v>717</v>
      </c>
      <c r="C59" s="718">
        <f>SUM(D59:W59)</f>
        <v>185974956.5</v>
      </c>
      <c r="D59" s="719">
        <f>'O6 Source Data for E2'!D88+'O6 Source Data for E2'!Y88</f>
        <v>113318093.48868895</v>
      </c>
      <c r="E59" s="719">
        <f>'O6 Source Data for E2'!E88+'O6 Source Data for E2'!Z88</f>
        <v>26415389.030393682</v>
      </c>
      <c r="F59" s="719">
        <f>'O6 Source Data for E2'!F88+'O6 Source Data for E2'!AA88</f>
        <v>42632756.271343827</v>
      </c>
      <c r="G59" s="719">
        <f>'O6 Source Data for E2'!G88+'O6 Source Data for E2'!AB88</f>
        <v>0</v>
      </c>
      <c r="H59" s="719">
        <f>'O6 Source Data for E2'!H88+'O6 Source Data for E2'!AC88</f>
        <v>0</v>
      </c>
      <c r="I59" s="719">
        <f>'O6 Source Data for E2'!I88+'O6 Source Data for E2'!AD88</f>
        <v>0</v>
      </c>
      <c r="J59" s="719">
        <f>'O6 Source Data for E2'!J88+'O6 Source Data for E2'!AE88</f>
        <v>2965806.3745197235</v>
      </c>
      <c r="K59" s="719">
        <f>'O6 Source Data for E2'!K88+'O6 Source Data for E2'!AF88</f>
        <v>350219.85756022535</v>
      </c>
      <c r="L59" s="719">
        <f>'O6 Source Data for E2'!L88+'O6 Source Data for E2'!AG88</f>
        <v>292691.47749358544</v>
      </c>
      <c r="M59" s="719">
        <f>'O6 Source Data for E2'!M88+'O6 Source Data for E2'!AH88</f>
        <v>0</v>
      </c>
      <c r="N59" s="719">
        <f>'O6 Source Data for E2'!N88+'O6 Source Data for E2'!AI88</f>
        <v>0</v>
      </c>
      <c r="O59" s="719">
        <f>'O6 Source Data for E2'!O88+'O6 Source Data for E2'!AJ88</f>
        <v>0</v>
      </c>
      <c r="P59" s="719">
        <f>'O6 Source Data for E2'!P88+'O6 Source Data for E2'!AK88</f>
        <v>0</v>
      </c>
      <c r="Q59" s="719">
        <f>'O6 Source Data for E2'!Q88+'O6 Source Data for E2'!AL88</f>
        <v>0</v>
      </c>
      <c r="R59" s="719">
        <f>'O6 Source Data for E2'!R88+'O6 Source Data for E2'!AM88</f>
        <v>0</v>
      </c>
      <c r="S59" s="719">
        <f>'O6 Source Data for E2'!S88+'O6 Source Data for E2'!AN88</f>
        <v>0</v>
      </c>
      <c r="T59" s="719">
        <f>'O6 Source Data for E2'!T88+'O6 Source Data for E2'!AO88</f>
        <v>0</v>
      </c>
      <c r="U59" s="719">
        <f>'O6 Source Data for E2'!U88+'O6 Source Data for E2'!AP88</f>
        <v>0</v>
      </c>
      <c r="V59" s="719">
        <f>'O6 Source Data for E2'!V88+'O6 Source Data for E2'!AQ88</f>
        <v>0</v>
      </c>
      <c r="W59" s="720">
        <f>'O6 Source Data for E2'!W88+'O6 Source Data for E2'!AR88</f>
        <v>0</v>
      </c>
    </row>
    <row r="60" spans="1:24" s="603" customFormat="1" ht="12.75" x14ac:dyDescent="0.2">
      <c r="A60" s="8"/>
    </row>
    <row r="61" spans="1:24" s="603" customFormat="1" ht="12.75" x14ac:dyDescent="0.2">
      <c r="A61" s="8"/>
    </row>
    <row r="62" spans="1:24" s="603" customFormat="1" ht="12.75" x14ac:dyDescent="0.2">
      <c r="A62" s="8"/>
    </row>
    <row r="63" spans="1:24" s="603" customFormat="1" ht="12.75" x14ac:dyDescent="0.2">
      <c r="A63" s="8"/>
    </row>
    <row r="64" spans="1:24" s="603" customFormat="1" ht="12.75" x14ac:dyDescent="0.2">
      <c r="A64" s="8"/>
    </row>
    <row r="65" spans="1:1" s="603" customFormat="1" ht="12.75" x14ac:dyDescent="0.2">
      <c r="A65" s="8"/>
    </row>
    <row r="66" spans="1:1" s="603" customFormat="1" ht="12.75" x14ac:dyDescent="0.2">
      <c r="A66" s="8"/>
    </row>
    <row r="67" spans="1:1" s="603" customFormat="1" ht="12.75" x14ac:dyDescent="0.2">
      <c r="A67" s="8"/>
    </row>
    <row r="68" spans="1:1" s="603" customFormat="1" ht="12.75" x14ac:dyDescent="0.2">
      <c r="A68" s="8"/>
    </row>
    <row r="69" spans="1:1" s="603" customFormat="1" ht="12.75" x14ac:dyDescent="0.2">
      <c r="A69" s="8"/>
    </row>
    <row r="70" spans="1:1" s="603" customFormat="1" ht="12.75" x14ac:dyDescent="0.2">
      <c r="A70" s="8"/>
    </row>
    <row r="71" spans="1:1" s="603" customFormat="1" ht="12.75" x14ac:dyDescent="0.2">
      <c r="A71" s="8"/>
    </row>
    <row r="72" spans="1:1" s="603" customFormat="1" ht="12.75" x14ac:dyDescent="0.2">
      <c r="A72" s="8"/>
    </row>
    <row r="73" spans="1:1" s="603" customFormat="1" ht="12.75" x14ac:dyDescent="0.2">
      <c r="A73" s="8"/>
    </row>
    <row r="74" spans="1:1" s="603" customFormat="1" ht="12.75" x14ac:dyDescent="0.2">
      <c r="A74" s="8"/>
    </row>
    <row r="75" spans="1:1" s="603" customFormat="1" ht="12.75" x14ac:dyDescent="0.2">
      <c r="A75" s="8"/>
    </row>
    <row r="76" spans="1:1" s="603" customFormat="1" ht="12.75" x14ac:dyDescent="0.2">
      <c r="A76" s="8"/>
    </row>
    <row r="77" spans="1:1" s="603" customFormat="1" ht="12.75" x14ac:dyDescent="0.2">
      <c r="A77" s="8"/>
    </row>
    <row r="78" spans="1:1" s="603" customFormat="1" ht="12.75" x14ac:dyDescent="0.2">
      <c r="A78" s="8"/>
    </row>
    <row r="79" spans="1:1" s="603" customFormat="1" ht="12.75" x14ac:dyDescent="0.2">
      <c r="A79" s="8"/>
    </row>
    <row r="80" spans="1:1" s="603" customFormat="1" ht="12.75" x14ac:dyDescent="0.2">
      <c r="A80" s="8"/>
    </row>
    <row r="81" spans="1:1" s="603" customFormat="1" ht="12.75" x14ac:dyDescent="0.2">
      <c r="A81" s="8"/>
    </row>
    <row r="82" spans="1:1" s="603" customFormat="1" ht="12.75" x14ac:dyDescent="0.2">
      <c r="A82" s="8"/>
    </row>
    <row r="83" spans="1:1" s="603" customFormat="1" ht="12.75" x14ac:dyDescent="0.2">
      <c r="A83" s="8"/>
    </row>
    <row r="84" spans="1:1" s="603" customFormat="1" ht="12.75" x14ac:dyDescent="0.2">
      <c r="A84" s="8"/>
    </row>
    <row r="85" spans="1:1" s="603" customFormat="1" ht="12.75" x14ac:dyDescent="0.2">
      <c r="A85" s="8"/>
    </row>
    <row r="86" spans="1:1" s="603" customFormat="1" ht="12.75" x14ac:dyDescent="0.2">
      <c r="A86" s="8"/>
    </row>
    <row r="87" spans="1:1" s="603" customFormat="1" ht="12.75" x14ac:dyDescent="0.2">
      <c r="A87" s="8"/>
    </row>
    <row r="88" spans="1:1" s="603" customFormat="1" ht="12.75" x14ac:dyDescent="0.2">
      <c r="A88" s="8"/>
    </row>
    <row r="89" spans="1:1" s="603" customFormat="1" ht="12.75" x14ac:dyDescent="0.2">
      <c r="A89" s="8"/>
    </row>
    <row r="90" spans="1:1" s="603" customFormat="1" ht="12.75" x14ac:dyDescent="0.2">
      <c r="A90" s="8"/>
    </row>
    <row r="91" spans="1:1" s="603" customFormat="1" ht="12.75" x14ac:dyDescent="0.2">
      <c r="A91" s="8"/>
    </row>
    <row r="92" spans="1:1" s="603" customFormat="1" ht="12.75" x14ac:dyDescent="0.2">
      <c r="A92" s="8"/>
    </row>
    <row r="93" spans="1:1" s="603" customFormat="1" ht="12.75" x14ac:dyDescent="0.2">
      <c r="A93" s="8"/>
    </row>
    <row r="94" spans="1:1" s="603" customFormat="1" ht="12.75" x14ac:dyDescent="0.2">
      <c r="A94" s="8"/>
    </row>
    <row r="95" spans="1:1" s="603" customFormat="1" ht="12.75" x14ac:dyDescent="0.2">
      <c r="A95" s="8"/>
    </row>
    <row r="96" spans="1:1" s="603" customFormat="1" ht="12.75" x14ac:dyDescent="0.2">
      <c r="A96" s="8"/>
    </row>
    <row r="97" spans="1:1" s="603" customFormat="1" ht="12.75" x14ac:dyDescent="0.2">
      <c r="A97" s="8"/>
    </row>
    <row r="98" spans="1:1" s="603" customFormat="1" ht="12.75" x14ac:dyDescent="0.2">
      <c r="A98" s="8"/>
    </row>
    <row r="99" spans="1:1" s="603" customFormat="1" ht="12.75" x14ac:dyDescent="0.2">
      <c r="A99" s="8"/>
    </row>
    <row r="100" spans="1:1" s="603" customFormat="1" ht="12.75" x14ac:dyDescent="0.2">
      <c r="A100" s="8"/>
    </row>
    <row r="101" spans="1:1" s="603" customFormat="1" ht="12.75" x14ac:dyDescent="0.2">
      <c r="A101" s="8"/>
    </row>
    <row r="102" spans="1:1" s="603" customFormat="1" ht="12.75" x14ac:dyDescent="0.2">
      <c r="A102" s="8"/>
    </row>
    <row r="103" spans="1:1" s="603" customFormat="1" ht="12.75" x14ac:dyDescent="0.2">
      <c r="A103" s="8"/>
    </row>
    <row r="104" spans="1:1" s="603" customFormat="1" ht="12.75" x14ac:dyDescent="0.2">
      <c r="A104" s="8"/>
    </row>
    <row r="105" spans="1:1" s="603" customFormat="1" ht="12.75" x14ac:dyDescent="0.2">
      <c r="A105" s="8"/>
    </row>
    <row r="106" spans="1:1" s="603" customFormat="1" ht="12.75" x14ac:dyDescent="0.2">
      <c r="A106" s="8"/>
    </row>
    <row r="107" spans="1:1" s="603" customFormat="1" ht="12.75" x14ac:dyDescent="0.2">
      <c r="A107" s="8"/>
    </row>
    <row r="108" spans="1:1" s="603" customFormat="1" ht="12.75" x14ac:dyDescent="0.2">
      <c r="A108" s="8"/>
    </row>
    <row r="109" spans="1:1" s="603" customFormat="1" ht="12.75" x14ac:dyDescent="0.2">
      <c r="A109" s="8"/>
    </row>
    <row r="110" spans="1:1" s="603" customFormat="1" ht="12.75" x14ac:dyDescent="0.2">
      <c r="A110" s="8"/>
    </row>
    <row r="111" spans="1:1" s="603" customFormat="1" ht="12.75" x14ac:dyDescent="0.2">
      <c r="A111" s="8"/>
    </row>
    <row r="112" spans="1:1" s="603" customFormat="1" ht="12.75" x14ac:dyDescent="0.2">
      <c r="A112" s="8"/>
    </row>
    <row r="113" spans="1:1" s="603" customFormat="1" ht="12.75" x14ac:dyDescent="0.2">
      <c r="A113" s="8"/>
    </row>
    <row r="114" spans="1:1" s="603" customFormat="1" ht="12.75" x14ac:dyDescent="0.2">
      <c r="A114" s="8"/>
    </row>
    <row r="115" spans="1:1" s="603" customFormat="1" ht="12.75" x14ac:dyDescent="0.2">
      <c r="A115" s="8"/>
    </row>
    <row r="116" spans="1:1" s="603" customFormat="1" ht="12.75" x14ac:dyDescent="0.2">
      <c r="A116" s="8"/>
    </row>
    <row r="117" spans="1:1" s="603" customFormat="1" ht="12.75" x14ac:dyDescent="0.2">
      <c r="A117" s="8"/>
    </row>
    <row r="118" spans="1:1" s="603" customFormat="1" ht="12.75" x14ac:dyDescent="0.2">
      <c r="A118" s="8"/>
    </row>
    <row r="119" spans="1:1" s="603" customFormat="1" ht="12.75" x14ac:dyDescent="0.2">
      <c r="A119" s="8"/>
    </row>
    <row r="120" spans="1:1" s="603" customFormat="1" ht="12.75" x14ac:dyDescent="0.2">
      <c r="A120" s="8"/>
    </row>
    <row r="121" spans="1:1" s="603" customFormat="1" ht="12.75" x14ac:dyDescent="0.2">
      <c r="A121" s="8"/>
    </row>
    <row r="122" spans="1:1" s="603" customFormat="1" ht="12.75" x14ac:dyDescent="0.2">
      <c r="A122" s="8"/>
    </row>
  </sheetData>
  <sheetProtection password="F8BD" sheet="1" objects="1" scenarios="1"/>
  <mergeCells count="5">
    <mergeCell ref="A8:B9"/>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42"/>
    <pageSetUpPr fitToPage="1"/>
  </sheetPr>
  <dimension ref="A1:T456"/>
  <sheetViews>
    <sheetView topLeftCell="A8" workbookViewId="0">
      <selection activeCell="C23" sqref="C23"/>
    </sheetView>
  </sheetViews>
  <sheetFormatPr defaultColWidth="8.85546875" defaultRowHeight="11.25" x14ac:dyDescent="0.2"/>
  <cols>
    <col min="1" max="1" width="18.5703125" style="8" customWidth="1"/>
    <col min="2" max="2" width="15.28515625" style="8" customWidth="1"/>
    <col min="3" max="3" width="30.140625" style="8" customWidth="1"/>
    <col min="4" max="4" width="19" style="8" customWidth="1"/>
    <col min="5" max="5" width="19.140625" style="8" customWidth="1"/>
    <col min="6" max="6" width="11.85546875" style="8" customWidth="1"/>
    <col min="7" max="7" width="9.85546875" style="8" customWidth="1"/>
    <col min="8" max="8" width="33.28515625" style="8" customWidth="1"/>
    <col min="9" max="9" width="8.85546875" style="8" customWidth="1"/>
    <col min="10" max="10" width="11" style="8" bestFit="1" customWidth="1"/>
    <col min="11" max="19" width="8.85546875" style="8" customWidth="1"/>
    <col min="20" max="20" width="8.85546875" style="8" hidden="1" customWidth="1"/>
    <col min="21" max="16384" width="8.85546875" style="8"/>
  </cols>
  <sheetData>
    <row r="1" spans="1:20" ht="120.75" customHeight="1" x14ac:dyDescent="0.2">
      <c r="B1" s="2415"/>
      <c r="C1" s="2415"/>
      <c r="D1" s="2415"/>
      <c r="E1" s="2416"/>
      <c r="F1" s="2416"/>
      <c r="G1" s="2416"/>
      <c r="T1" s="8" t="s">
        <v>98</v>
      </c>
    </row>
    <row r="2" spans="1:20" ht="30" customHeight="1" x14ac:dyDescent="0.2">
      <c r="B2" s="2417"/>
      <c r="C2" s="2417"/>
      <c r="D2" s="2417"/>
      <c r="E2" s="2417"/>
      <c r="F2" s="2417"/>
      <c r="G2" s="2417"/>
      <c r="T2" s="8" t="s">
        <v>99</v>
      </c>
    </row>
    <row r="3" spans="1:20" ht="15.75" customHeight="1" x14ac:dyDescent="0.2">
      <c r="G3" s="9"/>
      <c r="T3" s="8" t="s">
        <v>100</v>
      </c>
    </row>
    <row r="4" spans="1:20" ht="25.5" x14ac:dyDescent="0.35">
      <c r="B4" s="10" t="s">
        <v>856</v>
      </c>
      <c r="G4" s="1882" t="s">
        <v>1600</v>
      </c>
      <c r="H4" s="1943">
        <v>3.7</v>
      </c>
      <c r="T4" s="8" t="s">
        <v>101</v>
      </c>
    </row>
    <row r="5" spans="1:20" ht="2.25" customHeight="1" x14ac:dyDescent="0.35">
      <c r="B5" s="10"/>
    </row>
    <row r="6" spans="1:20" ht="6" customHeight="1" x14ac:dyDescent="0.2">
      <c r="A6" s="11"/>
      <c r="B6" s="11"/>
      <c r="C6" s="11"/>
      <c r="D6" s="11"/>
      <c r="E6" s="11"/>
      <c r="F6" s="11"/>
      <c r="G6" s="11"/>
    </row>
    <row r="7" spans="1:20" x14ac:dyDescent="0.2">
      <c r="A7" s="12"/>
    </row>
    <row r="8" spans="1:20" ht="12" thickBot="1" x14ac:dyDescent="0.25">
      <c r="A8" s="12"/>
    </row>
    <row r="9" spans="1:20" ht="15.75" x14ac:dyDescent="0.25">
      <c r="A9" s="1868"/>
      <c r="B9" s="1869" t="s">
        <v>857</v>
      </c>
      <c r="C9" s="2418" t="s">
        <v>1796</v>
      </c>
      <c r="D9" s="2419"/>
      <c r="E9" s="2419"/>
      <c r="F9" s="2420"/>
    </row>
    <row r="10" spans="1:20" ht="16.5" thickBot="1" x14ac:dyDescent="0.3">
      <c r="A10" s="1868"/>
      <c r="B10" s="1869"/>
      <c r="C10" s="14"/>
      <c r="D10" s="14"/>
      <c r="E10" s="14"/>
    </row>
    <row r="11" spans="1:20" ht="18" customHeight="1" x14ac:dyDescent="0.25">
      <c r="A11" s="1868"/>
      <c r="B11" s="1869" t="s">
        <v>450</v>
      </c>
      <c r="C11" s="1973" t="s">
        <v>1797</v>
      </c>
      <c r="D11" s="1719"/>
    </row>
    <row r="12" spans="1:20" s="15" customFormat="1" ht="15" customHeight="1" thickBot="1" x14ac:dyDescent="0.3">
      <c r="C12" s="16"/>
      <c r="D12" s="16"/>
      <c r="E12" s="16"/>
    </row>
    <row r="13" spans="1:20" s="15" customFormat="1" ht="15" customHeight="1" x14ac:dyDescent="0.25">
      <c r="B13" s="1869" t="s">
        <v>1610</v>
      </c>
      <c r="C13" s="1974">
        <v>43769</v>
      </c>
    </row>
    <row r="14" spans="1:20" s="15" customFormat="1" ht="15" customHeight="1" x14ac:dyDescent="0.25">
      <c r="C14" s="16"/>
      <c r="D14" s="16"/>
      <c r="E14" s="16"/>
    </row>
    <row r="15" spans="1:20" s="15" customFormat="1" ht="27.75" customHeight="1" thickBot="1" x14ac:dyDescent="0.3">
      <c r="A15" s="2403" t="s">
        <v>1607</v>
      </c>
      <c r="B15" s="2403"/>
      <c r="C15" s="16"/>
      <c r="D15" s="16"/>
      <c r="E15" s="16"/>
    </row>
    <row r="16" spans="1:20" s="15" customFormat="1" ht="15.75" x14ac:dyDescent="0.25">
      <c r="B16" s="1870" t="s">
        <v>858</v>
      </c>
      <c r="C16" s="2404" t="s">
        <v>1798</v>
      </c>
      <c r="D16" s="2405"/>
      <c r="E16" s="17"/>
    </row>
    <row r="17" spans="1:8" s="15" customFormat="1" ht="16.5" thickBot="1" x14ac:dyDescent="0.3">
      <c r="C17" s="1679"/>
      <c r="D17" s="1679"/>
      <c r="E17" s="16"/>
    </row>
    <row r="18" spans="1:8" s="15" customFormat="1" ht="15.75" x14ac:dyDescent="0.25">
      <c r="B18" s="1870" t="s">
        <v>859</v>
      </c>
      <c r="C18" s="2404" t="s">
        <v>1799</v>
      </c>
      <c r="D18" s="2405"/>
      <c r="E18" s="17"/>
    </row>
    <row r="19" spans="1:8" s="15" customFormat="1" ht="18.75" customHeight="1" thickBot="1" x14ac:dyDescent="0.3">
      <c r="C19" s="1679"/>
      <c r="D19" s="1679"/>
      <c r="E19" s="16"/>
    </row>
    <row r="20" spans="1:8" s="15" customFormat="1" ht="15" customHeight="1" x14ac:dyDescent="0.25">
      <c r="B20" s="1870" t="s">
        <v>860</v>
      </c>
      <c r="C20" s="2404" t="s">
        <v>1800</v>
      </c>
      <c r="D20" s="2405"/>
      <c r="E20" s="17"/>
    </row>
    <row r="21" spans="1:8" ht="15" customHeight="1" thickBot="1" x14ac:dyDescent="0.25">
      <c r="A21" s="371"/>
      <c r="B21" s="371"/>
      <c r="C21" s="1680"/>
      <c r="D21" s="1680"/>
      <c r="E21" s="18"/>
    </row>
    <row r="22" spans="1:8" ht="15" customHeight="1" x14ac:dyDescent="0.25">
      <c r="A22" s="371"/>
      <c r="B22" s="1870" t="s">
        <v>861</v>
      </c>
      <c r="C22" s="2406" t="s">
        <v>1801</v>
      </c>
      <c r="D22" s="2405"/>
      <c r="E22" s="17"/>
    </row>
    <row r="23" spans="1:8" ht="15" customHeight="1" x14ac:dyDescent="0.2"/>
    <row r="24" spans="1:8" ht="15" customHeight="1" x14ac:dyDescent="0.2"/>
    <row r="25" spans="1:8" ht="15" customHeight="1" x14ac:dyDescent="0.25">
      <c r="A25" s="19" t="s">
        <v>862</v>
      </c>
    </row>
    <row r="26" spans="1:8" ht="105.75" customHeight="1" x14ac:dyDescent="0.2">
      <c r="A26" s="2407" t="s">
        <v>871</v>
      </c>
      <c r="B26" s="2407"/>
      <c r="C26" s="2407"/>
      <c r="D26" s="2407"/>
      <c r="E26" s="2407"/>
      <c r="F26" s="2407"/>
      <c r="G26" s="2407"/>
      <c r="H26" s="21"/>
    </row>
    <row r="27" spans="1:8" ht="12.75" x14ac:dyDescent="0.2">
      <c r="A27" s="20"/>
      <c r="B27" s="20"/>
      <c r="C27" s="20"/>
      <c r="D27" s="20"/>
      <c r="E27" s="20"/>
      <c r="F27" s="20"/>
      <c r="G27" s="20"/>
      <c r="H27" s="21"/>
    </row>
    <row r="28" spans="1:8" ht="12.75" x14ac:dyDescent="0.2">
      <c r="A28" s="20"/>
      <c r="B28" s="20"/>
      <c r="C28" s="20"/>
      <c r="D28" s="20"/>
      <c r="E28" s="20"/>
      <c r="F28" s="20"/>
      <c r="G28" s="20"/>
      <c r="H28" s="21"/>
    </row>
    <row r="29" spans="1:8" ht="30" customHeight="1" x14ac:dyDescent="0.2">
      <c r="A29" s="2408" t="s">
        <v>863</v>
      </c>
      <c r="B29" s="2409"/>
      <c r="C29" s="2409"/>
      <c r="D29" s="2409"/>
      <c r="E29" s="2409"/>
      <c r="F29" s="2409"/>
      <c r="G29" s="2409"/>
      <c r="H29" s="2409"/>
    </row>
    <row r="30" spans="1:8" ht="15" customHeight="1" x14ac:dyDescent="0.3">
      <c r="C30" s="22" t="s">
        <v>864</v>
      </c>
      <c r="D30" s="1866"/>
      <c r="F30" s="7"/>
    </row>
    <row r="31" spans="1:8" ht="15" customHeight="1" x14ac:dyDescent="0.3">
      <c r="C31" s="22" t="s">
        <v>865</v>
      </c>
      <c r="D31" s="1864"/>
      <c r="F31" s="7"/>
    </row>
    <row r="32" spans="1:8" ht="15" customHeight="1" x14ac:dyDescent="0.3">
      <c r="C32" s="22" t="s">
        <v>383</v>
      </c>
      <c r="D32" s="1867"/>
      <c r="F32" s="7"/>
    </row>
    <row r="33" spans="1:7" ht="15" customHeight="1" x14ac:dyDescent="0.3">
      <c r="C33" s="22" t="s">
        <v>1179</v>
      </c>
      <c r="D33" s="23" t="s">
        <v>1179</v>
      </c>
    </row>
    <row r="34" spans="1:7" ht="15" customHeight="1" x14ac:dyDescent="0.3">
      <c r="C34" s="22" t="s">
        <v>1178</v>
      </c>
      <c r="D34" s="24" t="s">
        <v>1178</v>
      </c>
    </row>
    <row r="35" spans="1:7" ht="15" customHeight="1" x14ac:dyDescent="0.3">
      <c r="C35" s="22" t="s">
        <v>384</v>
      </c>
      <c r="D35" s="1865"/>
      <c r="F35" s="7"/>
    </row>
    <row r="36" spans="1:7" ht="15" customHeight="1" x14ac:dyDescent="0.2"/>
    <row r="37" spans="1:7" ht="15.75" x14ac:dyDescent="0.25">
      <c r="A37" s="25" t="s">
        <v>866</v>
      </c>
      <c r="B37" s="26"/>
    </row>
    <row r="38" spans="1:7" ht="12" thickBot="1" x14ac:dyDescent="0.25"/>
    <row r="39" spans="1:7" s="27" customFormat="1" x14ac:dyDescent="0.2">
      <c r="A39" s="2410" t="s">
        <v>1083</v>
      </c>
      <c r="B39" s="1758" t="s">
        <v>1084</v>
      </c>
      <c r="C39" s="1758" t="s">
        <v>1085</v>
      </c>
      <c r="D39" s="2412" t="s">
        <v>1086</v>
      </c>
      <c r="E39" s="2413"/>
      <c r="F39" s="2413"/>
      <c r="G39" s="2414"/>
    </row>
    <row r="40" spans="1:7" s="27" customFormat="1" x14ac:dyDescent="0.2">
      <c r="A40" s="2411"/>
      <c r="B40" s="1759" t="s">
        <v>1087</v>
      </c>
      <c r="C40" s="1759" t="s">
        <v>1088</v>
      </c>
      <c r="D40" s="2397" t="s">
        <v>1089</v>
      </c>
      <c r="E40" s="2398"/>
      <c r="F40" s="2398"/>
      <c r="G40" s="2399"/>
    </row>
    <row r="41" spans="1:7" s="27" customFormat="1" x14ac:dyDescent="0.2">
      <c r="A41" s="2411"/>
      <c r="B41" s="1759" t="s">
        <v>1090</v>
      </c>
      <c r="C41" s="1759" t="s">
        <v>1091</v>
      </c>
      <c r="D41" s="2400" t="s">
        <v>451</v>
      </c>
      <c r="E41" s="2398"/>
      <c r="F41" s="2398"/>
      <c r="G41" s="2399"/>
    </row>
    <row r="42" spans="1:7" s="27" customFormat="1" ht="23.25" customHeight="1" x14ac:dyDescent="0.2">
      <c r="A42" s="2411"/>
      <c r="B42" s="1759" t="s">
        <v>1092</v>
      </c>
      <c r="C42" s="1759" t="s">
        <v>386</v>
      </c>
      <c r="D42" s="2397" t="s">
        <v>1093</v>
      </c>
      <c r="E42" s="2398"/>
      <c r="F42" s="2398"/>
      <c r="G42" s="2399"/>
    </row>
    <row r="43" spans="1:7" s="27" customFormat="1" x14ac:dyDescent="0.2">
      <c r="A43" s="2411"/>
      <c r="B43" s="1760" t="s">
        <v>410</v>
      </c>
      <c r="C43" s="1759" t="s">
        <v>1099</v>
      </c>
      <c r="D43" s="2397" t="s">
        <v>1100</v>
      </c>
      <c r="E43" s="2398"/>
      <c r="F43" s="2398"/>
      <c r="G43" s="2399"/>
    </row>
    <row r="44" spans="1:7" s="27" customFormat="1" x14ac:dyDescent="0.2">
      <c r="A44" s="2411"/>
      <c r="B44" s="1760" t="s">
        <v>408</v>
      </c>
      <c r="C44" s="1760" t="s">
        <v>411</v>
      </c>
      <c r="D44" s="2400" t="s">
        <v>412</v>
      </c>
      <c r="E44" s="2401"/>
      <c r="F44" s="2401"/>
      <c r="G44" s="2402"/>
    </row>
    <row r="45" spans="1:7" s="27" customFormat="1" x14ac:dyDescent="0.2">
      <c r="A45" s="2411"/>
      <c r="B45" s="1760" t="s">
        <v>415</v>
      </c>
      <c r="C45" s="1760" t="s">
        <v>413</v>
      </c>
      <c r="D45" s="2400" t="s">
        <v>414</v>
      </c>
      <c r="E45" s="2398"/>
      <c r="F45" s="2398"/>
      <c r="G45" s="2399"/>
    </row>
    <row r="46" spans="1:7" s="27" customFormat="1" x14ac:dyDescent="0.2">
      <c r="A46" s="2411"/>
      <c r="B46" s="1760" t="s">
        <v>409</v>
      </c>
      <c r="C46" s="1759" t="s">
        <v>1094</v>
      </c>
      <c r="D46" s="2397" t="s">
        <v>1095</v>
      </c>
      <c r="E46" s="2398"/>
      <c r="F46" s="2398"/>
      <c r="G46" s="2399"/>
    </row>
    <row r="47" spans="1:7" s="27" customFormat="1" ht="21.75" customHeight="1" x14ac:dyDescent="0.2">
      <c r="A47" s="2411"/>
      <c r="B47" s="1759" t="s">
        <v>387</v>
      </c>
      <c r="C47" s="1759" t="s">
        <v>389</v>
      </c>
      <c r="D47" s="2397" t="s">
        <v>1165</v>
      </c>
      <c r="E47" s="2398"/>
      <c r="F47" s="2398"/>
      <c r="G47" s="2399"/>
    </row>
    <row r="48" spans="1:7" s="27" customFormat="1" ht="21.75" customHeight="1" x14ac:dyDescent="0.2">
      <c r="A48" s="2411"/>
      <c r="B48" s="1759" t="s">
        <v>388</v>
      </c>
      <c r="C48" s="1759" t="s">
        <v>390</v>
      </c>
      <c r="D48" s="2397" t="s">
        <v>1166</v>
      </c>
      <c r="E48" s="2398"/>
      <c r="F48" s="2398"/>
      <c r="G48" s="2399"/>
    </row>
    <row r="49" spans="1:7" s="27" customFormat="1" x14ac:dyDescent="0.2">
      <c r="A49" s="2411"/>
      <c r="B49" s="1759" t="s">
        <v>1098</v>
      </c>
      <c r="C49" s="1759" t="s">
        <v>1096</v>
      </c>
      <c r="D49" s="2397" t="s">
        <v>1097</v>
      </c>
      <c r="E49" s="2398"/>
      <c r="F49" s="2398"/>
      <c r="G49" s="2399"/>
    </row>
    <row r="50" spans="1:7" s="27" customFormat="1" x14ac:dyDescent="0.2">
      <c r="A50" s="2411"/>
      <c r="B50" s="1759" t="s">
        <v>1101</v>
      </c>
      <c r="C50" s="1759" t="s">
        <v>1168</v>
      </c>
      <c r="D50" s="2397"/>
      <c r="E50" s="2398"/>
      <c r="F50" s="2398"/>
      <c r="G50" s="2399"/>
    </row>
    <row r="51" spans="1:7" s="27" customFormat="1" x14ac:dyDescent="0.2">
      <c r="A51" s="2388" t="s">
        <v>1103</v>
      </c>
      <c r="B51" s="29" t="s">
        <v>1104</v>
      </c>
      <c r="C51" s="29" t="s">
        <v>1105</v>
      </c>
      <c r="D51" s="2389" t="s">
        <v>385</v>
      </c>
      <c r="E51" s="2389"/>
      <c r="F51" s="2389"/>
      <c r="G51" s="2390"/>
    </row>
    <row r="52" spans="1:7" s="27" customFormat="1" x14ac:dyDescent="0.2">
      <c r="A52" s="2388"/>
      <c r="B52" s="29" t="s">
        <v>1106</v>
      </c>
      <c r="C52" s="29" t="s">
        <v>1107</v>
      </c>
      <c r="D52" s="2389" t="s">
        <v>1108</v>
      </c>
      <c r="E52" s="2389"/>
      <c r="F52" s="2389"/>
      <c r="G52" s="2390"/>
    </row>
    <row r="53" spans="1:7" s="27" customFormat="1" x14ac:dyDescent="0.2">
      <c r="A53" s="2388"/>
      <c r="B53" s="29" t="s">
        <v>103</v>
      </c>
      <c r="C53" s="29" t="s">
        <v>102</v>
      </c>
      <c r="D53" s="29"/>
      <c r="E53" s="29"/>
      <c r="F53" s="29"/>
      <c r="G53" s="1365"/>
    </row>
    <row r="54" spans="1:7" s="27" customFormat="1" x14ac:dyDescent="0.2">
      <c r="A54" s="2388"/>
      <c r="B54" s="29" t="s">
        <v>104</v>
      </c>
      <c r="C54" s="29" t="s">
        <v>106</v>
      </c>
      <c r="D54" s="29"/>
      <c r="E54" s="29"/>
      <c r="F54" s="29"/>
      <c r="G54" s="1365"/>
    </row>
    <row r="55" spans="1:7" s="27" customFormat="1" x14ac:dyDescent="0.2">
      <c r="A55" s="2388"/>
      <c r="B55" s="29" t="s">
        <v>105</v>
      </c>
      <c r="C55" s="29" t="s">
        <v>107</v>
      </c>
      <c r="D55" s="29"/>
      <c r="E55" s="29"/>
      <c r="F55" s="29"/>
      <c r="G55" s="1365"/>
    </row>
    <row r="56" spans="1:7" s="27" customFormat="1" x14ac:dyDescent="0.2">
      <c r="A56" s="2388"/>
      <c r="B56" s="29" t="s">
        <v>370</v>
      </c>
      <c r="C56" s="29" t="s">
        <v>375</v>
      </c>
      <c r="D56" s="2389"/>
      <c r="E56" s="2389"/>
      <c r="F56" s="2389"/>
      <c r="G56" s="2390"/>
    </row>
    <row r="57" spans="1:7" s="27" customFormat="1" x14ac:dyDescent="0.2">
      <c r="A57" s="2388"/>
      <c r="B57" s="29" t="s">
        <v>371</v>
      </c>
      <c r="C57" s="29" t="s">
        <v>376</v>
      </c>
      <c r="D57" s="2389"/>
      <c r="E57" s="2389"/>
      <c r="F57" s="2389"/>
      <c r="G57" s="2390"/>
    </row>
    <row r="58" spans="1:7" s="27" customFormat="1" x14ac:dyDescent="0.2">
      <c r="A58" s="2388"/>
      <c r="B58" s="29" t="s">
        <v>372</v>
      </c>
      <c r="C58" s="29" t="s">
        <v>378</v>
      </c>
      <c r="D58" s="2389"/>
      <c r="E58" s="2389"/>
      <c r="F58" s="2389"/>
      <c r="G58" s="2390"/>
    </row>
    <row r="59" spans="1:7" s="27" customFormat="1" x14ac:dyDescent="0.2">
      <c r="A59" s="2388"/>
      <c r="B59" s="29" t="s">
        <v>373</v>
      </c>
      <c r="C59" s="29" t="s">
        <v>379</v>
      </c>
      <c r="D59" s="2389"/>
      <c r="E59" s="2389"/>
      <c r="F59" s="2389"/>
      <c r="G59" s="2390"/>
    </row>
    <row r="60" spans="1:7" s="27" customFormat="1" x14ac:dyDescent="0.2">
      <c r="A60" s="2388"/>
      <c r="B60" s="29" t="s">
        <v>374</v>
      </c>
      <c r="C60" s="29" t="s">
        <v>380</v>
      </c>
      <c r="D60" s="2389"/>
      <c r="E60" s="2389"/>
      <c r="F60" s="2389"/>
      <c r="G60" s="2390"/>
    </row>
    <row r="61" spans="1:7" s="27" customFormat="1" x14ac:dyDescent="0.2">
      <c r="A61" s="2388"/>
      <c r="B61" s="1706" t="s">
        <v>417</v>
      </c>
      <c r="C61" s="1706" t="s">
        <v>418</v>
      </c>
      <c r="D61" s="29"/>
      <c r="E61" s="29"/>
      <c r="F61" s="29"/>
      <c r="G61" s="1365"/>
    </row>
    <row r="62" spans="1:7" s="27" customFormat="1" x14ac:dyDescent="0.2">
      <c r="A62" s="2388"/>
      <c r="B62" s="29" t="s">
        <v>1109</v>
      </c>
      <c r="C62" s="29" t="s">
        <v>1110</v>
      </c>
      <c r="D62" s="2389" t="s">
        <v>1111</v>
      </c>
      <c r="E62" s="2389"/>
      <c r="F62" s="2389"/>
      <c r="G62" s="2390"/>
    </row>
    <row r="63" spans="1:7" s="27" customFormat="1" x14ac:dyDescent="0.2">
      <c r="A63" s="2388"/>
      <c r="B63" s="29" t="s">
        <v>1112</v>
      </c>
      <c r="C63" s="29" t="s">
        <v>1113</v>
      </c>
      <c r="D63" s="2389" t="s">
        <v>867</v>
      </c>
      <c r="E63" s="2389"/>
      <c r="F63" s="2389"/>
      <c r="G63" s="2390"/>
    </row>
    <row r="64" spans="1:7" s="27" customFormat="1" x14ac:dyDescent="0.2">
      <c r="A64" s="2388"/>
      <c r="B64" s="29" t="s">
        <v>322</v>
      </c>
      <c r="C64" s="29" t="s">
        <v>382</v>
      </c>
      <c r="D64" s="2389"/>
      <c r="E64" s="2389"/>
      <c r="F64" s="2389"/>
      <c r="G64" s="2390"/>
    </row>
    <row r="65" spans="1:8" s="27" customFormat="1" x14ac:dyDescent="0.2">
      <c r="A65" s="2388"/>
      <c r="B65" s="29" t="s">
        <v>381</v>
      </c>
      <c r="C65" s="29" t="s">
        <v>1127</v>
      </c>
      <c r="D65" s="2389"/>
      <c r="E65" s="2389"/>
      <c r="F65" s="2389"/>
      <c r="G65" s="2390"/>
    </row>
    <row r="66" spans="1:8" s="27" customFormat="1" x14ac:dyDescent="0.2">
      <c r="A66" s="2391" t="s">
        <v>1114</v>
      </c>
      <c r="B66" s="28" t="s">
        <v>1115</v>
      </c>
      <c r="C66" s="28" t="s">
        <v>336</v>
      </c>
      <c r="D66" s="2393" t="s">
        <v>1118</v>
      </c>
      <c r="E66" s="2393"/>
      <c r="F66" s="2393"/>
      <c r="G66" s="2394"/>
    </row>
    <row r="67" spans="1:8" s="27" customFormat="1" ht="21.75" customHeight="1" x14ac:dyDescent="0.2">
      <c r="A67" s="2391"/>
      <c r="B67" s="28" t="s">
        <v>1117</v>
      </c>
      <c r="C67" s="28" t="s">
        <v>1120</v>
      </c>
      <c r="D67" s="2393" t="s">
        <v>1121</v>
      </c>
      <c r="E67" s="2393"/>
      <c r="F67" s="2393"/>
      <c r="G67" s="2394"/>
    </row>
    <row r="68" spans="1:8" s="27" customFormat="1" x14ac:dyDescent="0.2">
      <c r="A68" s="2391"/>
      <c r="B68" s="28" t="s">
        <v>1119</v>
      </c>
      <c r="C68" s="28" t="s">
        <v>1125</v>
      </c>
      <c r="D68" s="2393" t="s">
        <v>1126</v>
      </c>
      <c r="E68" s="2393"/>
      <c r="F68" s="2393"/>
      <c r="G68" s="2394"/>
    </row>
    <row r="69" spans="1:8" s="27" customFormat="1" ht="23.25" customHeight="1" x14ac:dyDescent="0.2">
      <c r="A69" s="2391"/>
      <c r="B69" s="28" t="s">
        <v>1122</v>
      </c>
      <c r="C69" s="28" t="s">
        <v>1350</v>
      </c>
      <c r="D69" s="2393" t="s">
        <v>1116</v>
      </c>
      <c r="E69" s="2393"/>
      <c r="F69" s="2393"/>
      <c r="G69" s="2394"/>
    </row>
    <row r="70" spans="1:8" s="27" customFormat="1" ht="26.25" customHeight="1" thickBot="1" x14ac:dyDescent="0.25">
      <c r="A70" s="2392"/>
      <c r="B70" s="1361" t="s">
        <v>369</v>
      </c>
      <c r="C70" s="1361" t="s">
        <v>1123</v>
      </c>
      <c r="D70" s="2395" t="s">
        <v>1124</v>
      </c>
      <c r="E70" s="2395"/>
      <c r="F70" s="2395"/>
      <c r="G70" s="2396"/>
    </row>
    <row r="71" spans="1:8" x14ac:dyDescent="0.2">
      <c r="A71" s="6"/>
      <c r="B71" s="7"/>
      <c r="C71" s="7"/>
      <c r="D71" s="7"/>
      <c r="E71" s="2"/>
      <c r="F71" s="7"/>
      <c r="G71" s="7"/>
      <c r="H71" s="3"/>
    </row>
    <row r="72" spans="1:8" x14ac:dyDescent="0.2">
      <c r="A72" s="7"/>
      <c r="B72" s="7"/>
    </row>
    <row r="73" spans="1:8" x14ac:dyDescent="0.2">
      <c r="A73" s="7"/>
      <c r="B73" s="7"/>
      <c r="C73" s="7"/>
      <c r="D73" s="7"/>
      <c r="E73" s="7"/>
      <c r="F73" s="7"/>
      <c r="G73" s="7"/>
    </row>
    <row r="74" spans="1:8" x14ac:dyDescent="0.2">
      <c r="A74" s="7"/>
      <c r="B74" s="7"/>
      <c r="C74" s="7"/>
    </row>
    <row r="75" spans="1:8" x14ac:dyDescent="0.2">
      <c r="A75" s="7"/>
      <c r="B75" s="7"/>
      <c r="C75" s="7"/>
      <c r="D75" s="7"/>
      <c r="E75" s="7"/>
      <c r="F75" s="7"/>
      <c r="G75" s="7"/>
    </row>
    <row r="76" spans="1:8" x14ac:dyDescent="0.2">
      <c r="A76" s="7"/>
      <c r="B76" s="7"/>
      <c r="C76" s="7"/>
      <c r="D76" s="7"/>
      <c r="E76" s="7"/>
      <c r="F76" s="7"/>
      <c r="G76" s="7"/>
    </row>
    <row r="77" spans="1:8" x14ac:dyDescent="0.2">
      <c r="A77" s="7"/>
      <c r="B77" s="7"/>
      <c r="C77" s="7"/>
      <c r="D77" s="7"/>
      <c r="E77" s="7"/>
      <c r="F77" s="7"/>
      <c r="G77" s="7"/>
    </row>
    <row r="78" spans="1:8" x14ac:dyDescent="0.2">
      <c r="A78" s="7"/>
      <c r="B78" s="7"/>
      <c r="C78" s="7"/>
      <c r="D78" s="7"/>
      <c r="E78" s="7"/>
      <c r="F78" s="7"/>
      <c r="G78" s="7"/>
    </row>
    <row r="79" spans="1:8" x14ac:dyDescent="0.2">
      <c r="A79" s="7"/>
      <c r="B79" s="7"/>
      <c r="C79" s="7"/>
      <c r="D79" s="7"/>
      <c r="E79" s="7"/>
      <c r="F79" s="7"/>
      <c r="G79" s="7"/>
    </row>
    <row r="80" spans="1:8" x14ac:dyDescent="0.2">
      <c r="A80" s="7"/>
      <c r="B80" s="7"/>
      <c r="C80" s="7"/>
      <c r="D80" s="7"/>
      <c r="E80" s="7"/>
      <c r="F80" s="7"/>
      <c r="G80" s="7"/>
    </row>
    <row r="81" spans="1:7" x14ac:dyDescent="0.2">
      <c r="A81" s="7"/>
      <c r="B81" s="7"/>
      <c r="C81" s="7"/>
      <c r="D81" s="7"/>
      <c r="E81" s="7"/>
      <c r="F81" s="7"/>
      <c r="G81" s="7"/>
    </row>
    <row r="82" spans="1:7" x14ac:dyDescent="0.2">
      <c r="A82" s="7"/>
      <c r="B82" s="7"/>
      <c r="C82" s="7"/>
      <c r="D82" s="7"/>
      <c r="E82" s="7"/>
      <c r="F82" s="7"/>
      <c r="G82" s="7"/>
    </row>
    <row r="83" spans="1:7" x14ac:dyDescent="0.2">
      <c r="A83" s="7"/>
      <c r="B83" s="7"/>
      <c r="C83" s="7"/>
      <c r="D83" s="7"/>
      <c r="E83" s="7"/>
      <c r="F83" s="7"/>
      <c r="G83" s="7"/>
    </row>
    <row r="84" spans="1:7" x14ac:dyDescent="0.2">
      <c r="A84" s="7"/>
      <c r="B84" s="7"/>
      <c r="C84" s="7"/>
      <c r="D84" s="7"/>
      <c r="E84" s="7"/>
      <c r="F84" s="7"/>
      <c r="G84" s="7"/>
    </row>
    <row r="85" spans="1:7" x14ac:dyDescent="0.2">
      <c r="A85" s="7"/>
      <c r="B85" s="7"/>
      <c r="C85" s="7"/>
      <c r="D85" s="7"/>
      <c r="E85" s="7"/>
      <c r="F85" s="7"/>
      <c r="G85" s="7"/>
    </row>
    <row r="86" spans="1:7" x14ac:dyDescent="0.2">
      <c r="A86" s="7"/>
      <c r="B86" s="7"/>
      <c r="C86" s="7"/>
      <c r="D86" s="7"/>
      <c r="E86" s="7"/>
      <c r="F86" s="7"/>
      <c r="G86" s="7"/>
    </row>
    <row r="87" spans="1:7" x14ac:dyDescent="0.2">
      <c r="A87" s="7"/>
      <c r="B87" s="7"/>
      <c r="C87" s="7"/>
      <c r="D87" s="7"/>
      <c r="E87" s="7"/>
      <c r="F87" s="7"/>
      <c r="G87" s="7"/>
    </row>
    <row r="88" spans="1:7" x14ac:dyDescent="0.2">
      <c r="A88" s="7"/>
      <c r="B88" s="7"/>
      <c r="C88" s="7"/>
      <c r="D88" s="7"/>
      <c r="E88" s="7"/>
      <c r="F88" s="7"/>
      <c r="G88" s="7"/>
    </row>
    <row r="89" spans="1:7" x14ac:dyDescent="0.2">
      <c r="A89" s="7"/>
      <c r="B89" s="7"/>
      <c r="C89" s="7"/>
      <c r="D89" s="7"/>
      <c r="E89" s="7"/>
      <c r="F89" s="7"/>
      <c r="G89" s="7"/>
    </row>
    <row r="90" spans="1:7" x14ac:dyDescent="0.2">
      <c r="A90" s="7"/>
      <c r="B90" s="7"/>
      <c r="C90" s="7"/>
      <c r="D90" s="7"/>
      <c r="E90" s="7"/>
      <c r="F90" s="7"/>
      <c r="G90" s="7"/>
    </row>
    <row r="91" spans="1:7" x14ac:dyDescent="0.2">
      <c r="A91" s="7"/>
      <c r="B91" s="7"/>
      <c r="C91" s="7"/>
      <c r="D91" s="7"/>
      <c r="E91" s="7"/>
      <c r="F91" s="7"/>
      <c r="G91" s="7"/>
    </row>
    <row r="92" spans="1:7" x14ac:dyDescent="0.2">
      <c r="A92" s="7"/>
      <c r="B92" s="7"/>
      <c r="C92" s="7"/>
      <c r="D92" s="7"/>
      <c r="E92" s="7"/>
      <c r="F92" s="7"/>
      <c r="G92" s="7"/>
    </row>
    <row r="93" spans="1:7" x14ac:dyDescent="0.2">
      <c r="A93" s="7"/>
      <c r="B93" s="7"/>
      <c r="C93" s="7"/>
      <c r="D93" s="7"/>
      <c r="E93" s="7"/>
      <c r="F93" s="7"/>
      <c r="G93" s="7"/>
    </row>
    <row r="94" spans="1:7" x14ac:dyDescent="0.2">
      <c r="A94" s="7"/>
      <c r="B94" s="7"/>
      <c r="C94" s="7"/>
      <c r="D94" s="7"/>
      <c r="E94" s="7"/>
      <c r="F94" s="7"/>
      <c r="G94" s="7"/>
    </row>
    <row r="95" spans="1:7" x14ac:dyDescent="0.2">
      <c r="A95" s="7"/>
      <c r="B95" s="7"/>
      <c r="C95" s="7"/>
      <c r="D95" s="7"/>
      <c r="E95" s="7"/>
      <c r="F95" s="7"/>
      <c r="G95" s="7"/>
    </row>
    <row r="96" spans="1:7" x14ac:dyDescent="0.2">
      <c r="A96" s="7"/>
      <c r="B96" s="7"/>
      <c r="C96" s="7"/>
      <c r="D96" s="7"/>
      <c r="E96" s="7"/>
      <c r="F96" s="7"/>
      <c r="G96" s="7"/>
    </row>
    <row r="97" spans="1:7" x14ac:dyDescent="0.2">
      <c r="A97" s="7"/>
      <c r="B97" s="7"/>
      <c r="C97" s="7"/>
      <c r="D97" s="7"/>
      <c r="E97" s="7"/>
      <c r="F97" s="7"/>
      <c r="G97" s="7"/>
    </row>
    <row r="98" spans="1:7" x14ac:dyDescent="0.2">
      <c r="A98" s="7"/>
      <c r="B98" s="7"/>
      <c r="C98" s="7"/>
      <c r="D98" s="7"/>
      <c r="E98" s="7"/>
      <c r="F98" s="7"/>
      <c r="G98" s="7"/>
    </row>
    <row r="99" spans="1:7" x14ac:dyDescent="0.2">
      <c r="A99" s="7"/>
      <c r="B99" s="7"/>
      <c r="C99" s="7"/>
      <c r="D99" s="7"/>
      <c r="E99" s="7"/>
      <c r="F99" s="7"/>
      <c r="G99" s="7"/>
    </row>
    <row r="100" spans="1:7" x14ac:dyDescent="0.2">
      <c r="A100" s="7"/>
      <c r="B100" s="7"/>
      <c r="C100" s="7"/>
      <c r="D100" s="7"/>
      <c r="E100" s="7"/>
      <c r="F100" s="7"/>
      <c r="G100" s="7"/>
    </row>
    <row r="101" spans="1:7" x14ac:dyDescent="0.2">
      <c r="A101" s="7"/>
      <c r="B101" s="7"/>
      <c r="C101" s="7"/>
      <c r="D101" s="7"/>
      <c r="E101" s="7"/>
      <c r="F101" s="7"/>
      <c r="G101" s="7"/>
    </row>
    <row r="102" spans="1:7" x14ac:dyDescent="0.2">
      <c r="A102" s="7"/>
      <c r="B102" s="7"/>
      <c r="C102" s="7"/>
      <c r="D102" s="7"/>
      <c r="E102" s="7"/>
      <c r="F102" s="7"/>
      <c r="G102" s="7"/>
    </row>
    <row r="103" spans="1:7" x14ac:dyDescent="0.2">
      <c r="A103" s="7"/>
      <c r="B103" s="7"/>
      <c r="C103" s="7"/>
      <c r="D103" s="7"/>
      <c r="E103" s="7"/>
      <c r="F103" s="7"/>
      <c r="G103" s="7"/>
    </row>
    <row r="104" spans="1:7" x14ac:dyDescent="0.2">
      <c r="A104" s="7"/>
      <c r="B104" s="7"/>
      <c r="C104" s="7"/>
      <c r="D104" s="7"/>
      <c r="E104" s="7"/>
      <c r="F104" s="7"/>
      <c r="G104" s="7"/>
    </row>
    <row r="105" spans="1:7" x14ac:dyDescent="0.2">
      <c r="A105" s="7"/>
      <c r="B105" s="7"/>
      <c r="C105" s="7"/>
      <c r="D105" s="7"/>
      <c r="E105" s="7"/>
      <c r="F105" s="7"/>
      <c r="G105" s="7"/>
    </row>
    <row r="106" spans="1:7" x14ac:dyDescent="0.2">
      <c r="A106" s="7"/>
      <c r="B106" s="7"/>
      <c r="C106" s="7"/>
      <c r="D106" s="7"/>
      <c r="E106" s="7"/>
      <c r="F106" s="7"/>
      <c r="G106" s="7"/>
    </row>
    <row r="107" spans="1:7" x14ac:dyDescent="0.2">
      <c r="A107" s="7"/>
      <c r="B107" s="7"/>
      <c r="C107" s="7"/>
      <c r="D107" s="7"/>
      <c r="E107" s="7"/>
      <c r="F107" s="7"/>
      <c r="G107" s="7"/>
    </row>
    <row r="108" spans="1:7" x14ac:dyDescent="0.2">
      <c r="A108" s="7"/>
      <c r="B108" s="7"/>
      <c r="C108" s="7"/>
      <c r="D108" s="7"/>
      <c r="E108" s="7"/>
      <c r="F108" s="7"/>
      <c r="G108" s="7"/>
    </row>
    <row r="109" spans="1:7" x14ac:dyDescent="0.2">
      <c r="A109" s="7"/>
      <c r="B109" s="7"/>
      <c r="C109" s="7"/>
      <c r="D109" s="7"/>
      <c r="E109" s="7"/>
      <c r="F109" s="7"/>
      <c r="G109" s="7"/>
    </row>
    <row r="110" spans="1:7" x14ac:dyDescent="0.2">
      <c r="A110" s="7"/>
      <c r="B110" s="7"/>
      <c r="C110" s="7"/>
      <c r="D110" s="7"/>
      <c r="E110" s="7"/>
      <c r="F110" s="7"/>
      <c r="G110" s="7"/>
    </row>
    <row r="111" spans="1:7" x14ac:dyDescent="0.2">
      <c r="A111" s="7"/>
      <c r="B111" s="7"/>
      <c r="C111" s="7"/>
      <c r="D111" s="7"/>
      <c r="E111" s="7"/>
      <c r="F111" s="7"/>
      <c r="G111" s="7"/>
    </row>
    <row r="112" spans="1:7" x14ac:dyDescent="0.2">
      <c r="A112" s="7"/>
      <c r="B112" s="7"/>
      <c r="C112" s="7"/>
      <c r="D112" s="7"/>
      <c r="E112" s="7"/>
      <c r="F112" s="7"/>
      <c r="G112" s="7"/>
    </row>
    <row r="113" spans="1:7" x14ac:dyDescent="0.2">
      <c r="A113" s="7"/>
      <c r="B113" s="7"/>
      <c r="C113" s="7"/>
      <c r="D113" s="7"/>
      <c r="E113" s="7"/>
      <c r="F113" s="7"/>
      <c r="G113" s="7"/>
    </row>
    <row r="114" spans="1:7" x14ac:dyDescent="0.2">
      <c r="A114" s="7"/>
      <c r="B114" s="7"/>
      <c r="C114" s="7"/>
      <c r="D114" s="7"/>
      <c r="E114" s="7"/>
      <c r="F114" s="7"/>
      <c r="G114" s="7"/>
    </row>
    <row r="115" spans="1:7" x14ac:dyDescent="0.2">
      <c r="A115" s="7"/>
      <c r="B115" s="7"/>
      <c r="C115" s="7"/>
      <c r="D115" s="7"/>
      <c r="E115" s="7"/>
      <c r="F115" s="7"/>
      <c r="G115" s="7"/>
    </row>
    <row r="116" spans="1:7" x14ac:dyDescent="0.2">
      <c r="A116" s="7"/>
      <c r="B116" s="7"/>
      <c r="C116" s="7"/>
      <c r="D116" s="7"/>
      <c r="E116" s="7"/>
      <c r="F116" s="7"/>
      <c r="G116" s="7"/>
    </row>
    <row r="117" spans="1:7" x14ac:dyDescent="0.2">
      <c r="A117" s="7"/>
      <c r="B117" s="7"/>
      <c r="C117" s="7"/>
      <c r="D117" s="7"/>
      <c r="E117" s="7"/>
      <c r="F117" s="7"/>
      <c r="G117" s="7"/>
    </row>
    <row r="118" spans="1:7" x14ac:dyDescent="0.2">
      <c r="A118" s="7"/>
      <c r="B118" s="7"/>
      <c r="C118" s="7"/>
      <c r="D118" s="7"/>
      <c r="E118" s="7"/>
      <c r="F118" s="7"/>
      <c r="G118" s="7"/>
    </row>
    <row r="119" spans="1:7" x14ac:dyDescent="0.2">
      <c r="A119" s="7"/>
      <c r="B119" s="7"/>
      <c r="C119" s="7"/>
      <c r="D119" s="7"/>
      <c r="E119" s="7"/>
      <c r="F119" s="7"/>
      <c r="G119" s="7"/>
    </row>
    <row r="120" spans="1:7" x14ac:dyDescent="0.2">
      <c r="A120" s="7"/>
      <c r="B120" s="7"/>
      <c r="C120" s="7"/>
      <c r="D120" s="7"/>
      <c r="E120" s="7"/>
      <c r="F120" s="7"/>
      <c r="G120" s="7"/>
    </row>
    <row r="121" spans="1:7" x14ac:dyDescent="0.2">
      <c r="A121" s="7"/>
      <c r="B121" s="7"/>
      <c r="C121" s="7"/>
      <c r="D121" s="7"/>
      <c r="E121" s="7"/>
      <c r="F121" s="2"/>
      <c r="G121" s="7"/>
    </row>
    <row r="122" spans="1:7" x14ac:dyDescent="0.2">
      <c r="A122" s="7"/>
      <c r="B122" s="7"/>
      <c r="C122" s="7"/>
      <c r="D122" s="7"/>
      <c r="E122" s="7"/>
      <c r="F122" s="7"/>
      <c r="G122" s="7"/>
    </row>
    <row r="123" spans="1:7" x14ac:dyDescent="0.2">
      <c r="A123" s="7"/>
      <c r="B123" s="7"/>
      <c r="C123" s="7"/>
      <c r="D123" s="7"/>
      <c r="E123" s="7"/>
      <c r="F123" s="7"/>
      <c r="G123" s="7"/>
    </row>
    <row r="124" spans="1:7" x14ac:dyDescent="0.2">
      <c r="A124" s="7"/>
      <c r="B124" s="7"/>
      <c r="C124" s="7"/>
      <c r="D124" s="7"/>
      <c r="E124" s="7"/>
      <c r="F124" s="7"/>
      <c r="G124" s="7"/>
    </row>
    <row r="125" spans="1:7" x14ac:dyDescent="0.2">
      <c r="A125" s="7"/>
      <c r="B125" s="7"/>
      <c r="C125" s="7"/>
      <c r="D125" s="7"/>
      <c r="E125" s="7"/>
      <c r="F125" s="7"/>
      <c r="G125" s="7"/>
    </row>
    <row r="126" spans="1:7" x14ac:dyDescent="0.2">
      <c r="A126" s="7"/>
      <c r="B126" s="7"/>
      <c r="C126" s="7"/>
      <c r="D126" s="7"/>
      <c r="E126" s="7"/>
      <c r="F126" s="7"/>
      <c r="G126" s="7"/>
    </row>
    <row r="127" spans="1:7" x14ac:dyDescent="0.2">
      <c r="A127" s="7"/>
      <c r="B127" s="7"/>
      <c r="C127" s="7"/>
      <c r="D127" s="7"/>
      <c r="E127" s="7"/>
      <c r="F127" s="7"/>
      <c r="G127" s="7"/>
    </row>
    <row r="128" spans="1:7" x14ac:dyDescent="0.2">
      <c r="A128" s="7"/>
      <c r="B128" s="7"/>
      <c r="C128" s="7"/>
      <c r="D128" s="7"/>
      <c r="E128" s="7"/>
      <c r="F128" s="7"/>
      <c r="G128" s="7"/>
    </row>
    <row r="129" spans="1:7" x14ac:dyDescent="0.2">
      <c r="A129" s="7"/>
      <c r="B129" s="7"/>
      <c r="C129" s="7"/>
      <c r="D129" s="7"/>
      <c r="E129" s="7"/>
      <c r="F129" s="7"/>
      <c r="G129" s="7"/>
    </row>
    <row r="130" spans="1:7" x14ac:dyDescent="0.2">
      <c r="A130" s="7"/>
      <c r="B130" s="7"/>
      <c r="C130" s="7"/>
      <c r="D130" s="7"/>
      <c r="E130" s="7"/>
      <c r="F130" s="7"/>
      <c r="G130" s="7"/>
    </row>
    <row r="131" spans="1:7" x14ac:dyDescent="0.2">
      <c r="A131" s="7"/>
      <c r="B131" s="7"/>
      <c r="C131" s="7"/>
      <c r="D131" s="7"/>
      <c r="E131" s="7"/>
      <c r="F131" s="7"/>
      <c r="G131" s="7"/>
    </row>
    <row r="132" spans="1:7" x14ac:dyDescent="0.2">
      <c r="A132" s="7"/>
      <c r="B132" s="7"/>
      <c r="C132" s="7"/>
      <c r="D132" s="7"/>
      <c r="E132" s="7"/>
      <c r="F132" s="7"/>
      <c r="G132" s="7"/>
    </row>
    <row r="133" spans="1:7" x14ac:dyDescent="0.2">
      <c r="A133" s="7"/>
      <c r="B133" s="7"/>
      <c r="C133" s="7"/>
      <c r="D133" s="7"/>
      <c r="E133" s="7"/>
      <c r="F133" s="7"/>
      <c r="G133" s="7"/>
    </row>
    <row r="134" spans="1:7" x14ac:dyDescent="0.2">
      <c r="A134" s="7"/>
      <c r="B134" s="7"/>
      <c r="C134" s="7"/>
      <c r="D134" s="7"/>
      <c r="E134" s="7"/>
      <c r="F134" s="7"/>
      <c r="G134" s="7"/>
    </row>
    <row r="135" spans="1:7" x14ac:dyDescent="0.2">
      <c r="A135" s="7"/>
      <c r="B135" s="7"/>
      <c r="C135" s="7"/>
      <c r="D135" s="7"/>
      <c r="E135" s="7"/>
      <c r="F135" s="7"/>
      <c r="G135" s="7"/>
    </row>
    <row r="136" spans="1:7" x14ac:dyDescent="0.2">
      <c r="A136" s="7"/>
      <c r="B136" s="7"/>
      <c r="C136" s="7"/>
      <c r="D136" s="7"/>
      <c r="E136" s="7"/>
      <c r="F136" s="7"/>
      <c r="G136" s="7"/>
    </row>
    <row r="137" spans="1:7" x14ac:dyDescent="0.2">
      <c r="A137" s="7"/>
      <c r="B137" s="7"/>
      <c r="C137" s="7"/>
      <c r="D137" s="7"/>
      <c r="E137" s="7"/>
      <c r="F137" s="7"/>
      <c r="G137" s="7"/>
    </row>
    <row r="138" spans="1:7" x14ac:dyDescent="0.2">
      <c r="A138" s="7"/>
      <c r="B138" s="7"/>
      <c r="C138" s="7"/>
      <c r="D138" s="7"/>
      <c r="E138" s="7"/>
      <c r="F138" s="7"/>
      <c r="G138" s="7"/>
    </row>
    <row r="139" spans="1:7" x14ac:dyDescent="0.2">
      <c r="A139" s="7"/>
      <c r="B139" s="7"/>
      <c r="C139" s="7"/>
      <c r="D139" s="7"/>
      <c r="E139" s="7"/>
      <c r="F139" s="7"/>
      <c r="G139" s="7"/>
    </row>
    <row r="140" spans="1:7" x14ac:dyDescent="0.2">
      <c r="A140" s="7"/>
      <c r="B140" s="7"/>
      <c r="C140" s="7"/>
      <c r="D140" s="7"/>
      <c r="E140" s="7"/>
      <c r="F140" s="7"/>
      <c r="G140" s="7"/>
    </row>
    <row r="141" spans="1:7" x14ac:dyDescent="0.2">
      <c r="A141" s="7"/>
      <c r="B141" s="7"/>
      <c r="C141" s="7"/>
      <c r="D141" s="7"/>
      <c r="E141" s="7"/>
      <c r="F141" s="7"/>
      <c r="G141" s="7"/>
    </row>
    <row r="142" spans="1:7" x14ac:dyDescent="0.2">
      <c r="A142" s="7"/>
      <c r="B142" s="7"/>
      <c r="C142" s="7"/>
      <c r="D142" s="7"/>
      <c r="E142" s="7"/>
      <c r="F142" s="7"/>
      <c r="G142" s="7"/>
    </row>
    <row r="143" spans="1:7" x14ac:dyDescent="0.2">
      <c r="A143" s="7"/>
      <c r="B143" s="7"/>
      <c r="C143" s="7"/>
      <c r="D143" s="7"/>
      <c r="E143" s="7"/>
      <c r="F143" s="7"/>
      <c r="G143" s="7"/>
    </row>
    <row r="144" spans="1:7" x14ac:dyDescent="0.2">
      <c r="A144" s="7"/>
      <c r="B144" s="7"/>
      <c r="C144" s="7"/>
      <c r="D144" s="7"/>
      <c r="E144" s="7"/>
      <c r="F144" s="7"/>
      <c r="G144" s="7"/>
    </row>
    <row r="145" spans="1:7" x14ac:dyDescent="0.2">
      <c r="A145" s="7"/>
      <c r="B145" s="7"/>
      <c r="C145" s="7"/>
      <c r="D145" s="7"/>
      <c r="E145" s="7"/>
      <c r="F145" s="7"/>
      <c r="G145" s="7"/>
    </row>
    <row r="146" spans="1:7" x14ac:dyDescent="0.2">
      <c r="A146" s="7"/>
      <c r="B146" s="7"/>
      <c r="C146" s="7"/>
      <c r="D146" s="7"/>
      <c r="E146" s="7"/>
      <c r="F146" s="7"/>
      <c r="G146" s="7"/>
    </row>
    <row r="147" spans="1:7" x14ac:dyDescent="0.2">
      <c r="A147" s="7"/>
      <c r="B147" s="7"/>
      <c r="C147" s="7"/>
      <c r="D147" s="7"/>
      <c r="E147" s="7"/>
      <c r="F147" s="7"/>
      <c r="G147" s="7"/>
    </row>
    <row r="148" spans="1:7" x14ac:dyDescent="0.2">
      <c r="A148" s="7"/>
      <c r="B148" s="7"/>
      <c r="C148" s="7"/>
      <c r="D148" s="7"/>
      <c r="E148" s="7"/>
      <c r="F148" s="7"/>
      <c r="G148" s="7"/>
    </row>
    <row r="149" spans="1:7" x14ac:dyDescent="0.2">
      <c r="A149" s="7"/>
      <c r="B149" s="7"/>
      <c r="C149" s="7"/>
      <c r="D149" s="7"/>
      <c r="E149" s="7"/>
      <c r="F149" s="7"/>
      <c r="G149" s="7"/>
    </row>
    <row r="150" spans="1:7" x14ac:dyDescent="0.2">
      <c r="A150" s="7"/>
      <c r="B150" s="7"/>
      <c r="C150" s="7"/>
      <c r="D150" s="7"/>
      <c r="E150" s="7"/>
      <c r="F150" s="7"/>
      <c r="G150" s="7"/>
    </row>
    <row r="151" spans="1:7" x14ac:dyDescent="0.2">
      <c r="A151" s="7"/>
      <c r="B151" s="7"/>
      <c r="C151" s="7"/>
      <c r="D151" s="7"/>
      <c r="E151" s="7"/>
      <c r="F151" s="7"/>
      <c r="G151" s="7"/>
    </row>
    <row r="152" spans="1:7" x14ac:dyDescent="0.2">
      <c r="A152" s="7"/>
      <c r="B152" s="7"/>
      <c r="C152" s="7"/>
      <c r="D152" s="7"/>
      <c r="E152" s="7"/>
      <c r="F152" s="7"/>
      <c r="G152" s="7"/>
    </row>
    <row r="153" spans="1:7" x14ac:dyDescent="0.2">
      <c r="A153" s="7"/>
      <c r="B153" s="7"/>
      <c r="C153" s="7"/>
      <c r="D153" s="7"/>
      <c r="E153" s="7"/>
      <c r="F153" s="7"/>
      <c r="G153" s="7"/>
    </row>
    <row r="154" spans="1:7" x14ac:dyDescent="0.2">
      <c r="A154" s="7"/>
      <c r="B154" s="7"/>
      <c r="C154" s="7"/>
      <c r="D154" s="7"/>
      <c r="E154" s="7"/>
      <c r="F154" s="7"/>
      <c r="G154" s="7"/>
    </row>
    <row r="155" spans="1:7" x14ac:dyDescent="0.2">
      <c r="A155" s="7"/>
      <c r="B155" s="7"/>
      <c r="C155" s="7"/>
      <c r="D155" s="7"/>
      <c r="E155" s="7"/>
      <c r="F155" s="7"/>
      <c r="G155" s="7"/>
    </row>
    <row r="156" spans="1:7" x14ac:dyDescent="0.2">
      <c r="A156" s="7"/>
      <c r="B156" s="7"/>
      <c r="C156" s="7"/>
      <c r="D156" s="7"/>
      <c r="E156" s="7"/>
      <c r="F156" s="7"/>
      <c r="G156" s="7"/>
    </row>
    <row r="157" spans="1:7" x14ac:dyDescent="0.2">
      <c r="A157" s="7"/>
      <c r="B157" s="7"/>
      <c r="C157" s="7"/>
      <c r="D157" s="7"/>
      <c r="E157" s="7"/>
      <c r="F157" s="7"/>
      <c r="G157" s="7"/>
    </row>
    <row r="158" spans="1:7" x14ac:dyDescent="0.2">
      <c r="G158" s="7"/>
    </row>
    <row r="452" spans="2:6" ht="12" thickBot="1" x14ac:dyDescent="0.25">
      <c r="F452" s="91"/>
    </row>
    <row r="453" spans="2:6" ht="12" thickBot="1" x14ac:dyDescent="0.25">
      <c r="B453" s="93"/>
      <c r="C453" s="94"/>
      <c r="D453" s="95"/>
      <c r="F453" s="90"/>
    </row>
    <row r="454" spans="2:6" x14ac:dyDescent="0.2">
      <c r="D454" s="92"/>
    </row>
    <row r="455" spans="2:6" x14ac:dyDescent="0.2">
      <c r="D455" s="92"/>
      <c r="F455" s="1843"/>
    </row>
    <row r="456" spans="2:6" x14ac:dyDescent="0.2">
      <c r="D456" s="92"/>
    </row>
  </sheetData>
  <sheetProtection password="F8BD" sheet="1" objects="1" scenarios="1"/>
  <dataConsolidate/>
  <mergeCells count="42">
    <mergeCell ref="D42:G42"/>
    <mergeCell ref="B1:D1"/>
    <mergeCell ref="E1:G1"/>
    <mergeCell ref="B2:G2"/>
    <mergeCell ref="C9:F9"/>
    <mergeCell ref="D43:G43"/>
    <mergeCell ref="D45:G45"/>
    <mergeCell ref="A15:B15"/>
    <mergeCell ref="C16:D16"/>
    <mergeCell ref="C18:D18"/>
    <mergeCell ref="C20:D20"/>
    <mergeCell ref="C22:D22"/>
    <mergeCell ref="A26:G26"/>
    <mergeCell ref="A29:H29"/>
    <mergeCell ref="A39:A50"/>
    <mergeCell ref="D39:G39"/>
    <mergeCell ref="D47:G47"/>
    <mergeCell ref="D48:G48"/>
    <mergeCell ref="D49:G49"/>
    <mergeCell ref="D40:G40"/>
    <mergeCell ref="D41:G41"/>
    <mergeCell ref="D50:G50"/>
    <mergeCell ref="D46:G46"/>
    <mergeCell ref="D44:G44"/>
    <mergeCell ref="D65:G65"/>
    <mergeCell ref="D62:G62"/>
    <mergeCell ref="D51:G51"/>
    <mergeCell ref="A66:A70"/>
    <mergeCell ref="D69:G69"/>
    <mergeCell ref="D66:G66"/>
    <mergeCell ref="D67:G67"/>
    <mergeCell ref="D70:G70"/>
    <mergeCell ref="D68:G68"/>
    <mergeCell ref="A51:A65"/>
    <mergeCell ref="D52:G52"/>
    <mergeCell ref="D56:G56"/>
    <mergeCell ref="D57:G57"/>
    <mergeCell ref="D64:G64"/>
    <mergeCell ref="D63:G63"/>
    <mergeCell ref="D58:G58"/>
    <mergeCell ref="D59:G59"/>
    <mergeCell ref="D60:G60"/>
  </mergeCells>
  <phoneticPr fontId="0" type="noConversion"/>
  <pageMargins left="0.35433070866141736" right="0.35433070866141736" top="0.98425196850393704" bottom="0.98425196850393704" header="0.51181102362204722" footer="0.51181102362204722"/>
  <pageSetup scale="81"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8">
    <tabColor indexed="9"/>
  </sheetPr>
  <dimension ref="A1:Y90"/>
  <sheetViews>
    <sheetView workbookViewId="0">
      <selection sqref="A1:F1"/>
    </sheetView>
  </sheetViews>
  <sheetFormatPr defaultColWidth="9.140625" defaultRowHeight="11.25" x14ac:dyDescent="0.2"/>
  <cols>
    <col min="1" max="1" width="4" style="8" customWidth="1"/>
    <col min="2" max="2" width="63.85546875" style="8" customWidth="1"/>
    <col min="3" max="6" width="15.7109375" style="8" customWidth="1"/>
    <col min="7" max="9" width="15.7109375" style="8" hidden="1" customWidth="1"/>
    <col min="10" max="12" width="15.7109375" style="8" customWidth="1"/>
    <col min="13" max="23" width="15.7109375" style="8" hidden="1" customWidth="1"/>
    <col min="24" max="16384" width="9.140625" style="8"/>
  </cols>
  <sheetData>
    <row r="1" spans="1:25" ht="104.25" customHeight="1" x14ac:dyDescent="0.2">
      <c r="A1" s="2439"/>
      <c r="B1" s="2439"/>
      <c r="C1" s="2439"/>
      <c r="D1" s="2439"/>
      <c r="E1" s="2439"/>
      <c r="F1" s="2439"/>
    </row>
    <row r="2" spans="1:25" ht="18.75" customHeight="1" x14ac:dyDescent="0.3">
      <c r="A2" s="2473"/>
      <c r="B2" s="2473"/>
      <c r="C2" s="2473"/>
      <c r="D2" s="2473"/>
      <c r="E2" s="2473"/>
    </row>
    <row r="3" spans="1:25" ht="18.75" customHeight="1" x14ac:dyDescent="0.25">
      <c r="A3" s="2474"/>
      <c r="B3" s="2474"/>
      <c r="C3" s="2474"/>
      <c r="D3" s="2474"/>
      <c r="E3" s="2474"/>
      <c r="G3" s="9"/>
    </row>
    <row r="4" spans="1:25" ht="18" x14ac:dyDescent="0.25">
      <c r="A4" s="2475"/>
      <c r="B4" s="2475"/>
      <c r="C4" s="2475"/>
      <c r="D4" s="2475"/>
      <c r="E4" s="2475"/>
    </row>
    <row r="5" spans="1:25" ht="21" customHeight="1" x14ac:dyDescent="0.3">
      <c r="A5" s="299" t="str">
        <f>"Sheet O3.2 Substation Transformers Unit Cost Worksheet  - "&amp;  'I2 LDC class'!$C$17</f>
        <v>Sheet O3.2 Substation Transformers Unit Cost Worksheet  - Initial Application</v>
      </c>
      <c r="B5" s="300"/>
      <c r="C5" s="480"/>
      <c r="D5" s="480"/>
      <c r="E5" s="301"/>
    </row>
    <row r="6" spans="1:25" ht="6" customHeight="1" x14ac:dyDescent="0.2">
      <c r="A6" s="11"/>
      <c r="B6" s="11"/>
      <c r="C6" s="481"/>
      <c r="D6" s="481"/>
      <c r="E6" s="11"/>
      <c r="F6" s="11"/>
      <c r="G6" s="11"/>
      <c r="H6" s="11"/>
      <c r="I6" s="11"/>
      <c r="J6" s="11"/>
      <c r="K6" s="11"/>
      <c r="L6" s="11"/>
      <c r="M6" s="11"/>
      <c r="N6" s="11"/>
      <c r="O6" s="11"/>
    </row>
    <row r="7" spans="1:25" ht="14.25" customHeight="1" x14ac:dyDescent="0.2">
      <c r="A7" s="2568"/>
      <c r="B7" s="2568"/>
      <c r="C7" s="544"/>
      <c r="D7" s="544"/>
      <c r="E7" s="544"/>
      <c r="F7" s="544"/>
      <c r="G7" s="544"/>
      <c r="H7" s="544"/>
      <c r="I7" s="544"/>
      <c r="J7" s="544"/>
      <c r="K7" s="544"/>
      <c r="L7" s="544"/>
      <c r="M7" s="544"/>
      <c r="N7" s="544"/>
      <c r="O7" s="544"/>
      <c r="P7" s="544"/>
      <c r="Q7" s="544"/>
      <c r="R7" s="544"/>
      <c r="S7" s="544"/>
      <c r="T7" s="544"/>
      <c r="U7" s="544"/>
      <c r="V7" s="544"/>
      <c r="W7" s="544"/>
      <c r="X7" s="544"/>
    </row>
    <row r="8" spans="1:25" ht="12.75" x14ac:dyDescent="0.2">
      <c r="A8" s="2567" t="s">
        <v>362</v>
      </c>
      <c r="B8" s="2567"/>
      <c r="C8" s="291"/>
    </row>
    <row r="9" spans="1:25" x14ac:dyDescent="0.2">
      <c r="A9" s="2567"/>
      <c r="B9" s="2567"/>
    </row>
    <row r="10" spans="1:25" s="777" customFormat="1" ht="12.75" x14ac:dyDescent="0.2">
      <c r="A10" s="573"/>
      <c r="B10" s="774"/>
      <c r="C10" s="774"/>
      <c r="D10" s="310">
        <v>1</v>
      </c>
      <c r="E10" s="310">
        <v>2</v>
      </c>
      <c r="F10" s="310">
        <v>3</v>
      </c>
      <c r="G10" s="310">
        <v>4</v>
      </c>
      <c r="H10" s="310">
        <v>5</v>
      </c>
      <c r="I10" s="310">
        <v>6</v>
      </c>
      <c r="J10" s="310">
        <v>7</v>
      </c>
      <c r="K10" s="310">
        <v>8</v>
      </c>
      <c r="L10" s="310">
        <v>9</v>
      </c>
      <c r="M10" s="310">
        <v>10</v>
      </c>
      <c r="N10" s="310">
        <v>11</v>
      </c>
      <c r="O10" s="310">
        <v>12</v>
      </c>
      <c r="P10" s="310">
        <v>13</v>
      </c>
      <c r="Q10" s="310">
        <v>14</v>
      </c>
      <c r="R10" s="310">
        <v>15</v>
      </c>
      <c r="S10" s="310">
        <v>16</v>
      </c>
      <c r="T10" s="310">
        <v>17</v>
      </c>
      <c r="U10" s="310">
        <v>18</v>
      </c>
      <c r="V10" s="310">
        <v>19</v>
      </c>
      <c r="W10" s="310">
        <v>20</v>
      </c>
      <c r="X10" s="775"/>
      <c r="Y10" s="776"/>
    </row>
    <row r="11" spans="1:25" ht="47.25" customHeight="1" x14ac:dyDescent="0.2">
      <c r="A11" s="724"/>
      <c r="B11" s="754" t="s">
        <v>637</v>
      </c>
      <c r="C11" s="560" t="s">
        <v>682</v>
      </c>
      <c r="D11" s="559" t="str">
        <f>IF('I2 LDC class'!$D$20="",'I2 LDC class'!$C$20,'I2 LDC class'!$D$20)</f>
        <v>Residential</v>
      </c>
      <c r="E11" s="559" t="str">
        <f>IF('I2 LDC class'!$D$21="",'I2 LDC class'!$C$21,'I2 LDC class'!$D$21)</f>
        <v>GS &lt;50</v>
      </c>
      <c r="F11" s="559" t="str">
        <f>IF('I2 LDC class'!$D$22="",'I2 LDC class'!$C$22,'I2 LDC class'!$D$22)</f>
        <v>GS&gt;50-Regular</v>
      </c>
      <c r="G11" s="559" t="str">
        <f>IF('I2 LDC class'!$D$23="",'I2 LDC class'!$C$23,'I2 LDC class'!$D$23)</f>
        <v>GS&gt; 50-TOU</v>
      </c>
      <c r="H11" s="559" t="str">
        <f>IF('I2 LDC class'!$D$24="",'I2 LDC class'!$C$24,'I2 LDC class'!$D$24)</f>
        <v>GS &gt;50-Intermediate</v>
      </c>
      <c r="I11" s="559" t="str">
        <f>IF('I2 LDC class'!$D$25="",'I2 LDC class'!$C$25,'I2 LDC class'!$D$25)</f>
        <v>Large Use &gt;5MW</v>
      </c>
      <c r="J11" s="559" t="str">
        <f>IF('I2 LDC class'!$D$26="",'I2 LDC class'!$C$26,'I2 LDC class'!$D$26)</f>
        <v>Street Light</v>
      </c>
      <c r="K11" s="559" t="str">
        <f>IF('I2 LDC class'!$D$27="",'I2 LDC class'!$C$27,'I2 LDC class'!$D$27)</f>
        <v>Sentinel</v>
      </c>
      <c r="L11" s="559" t="str">
        <f>IF('I2 LDC class'!$D$28="",'I2 LDC class'!$C$28,'I2 LDC class'!$D$28)</f>
        <v>Unmetered Scattered Load</v>
      </c>
      <c r="M11" s="559" t="str">
        <f>IF('I2 LDC class'!$D$29="",'I2 LDC class'!$C$29,'I2 LDC class'!$D$29)</f>
        <v>Embedded Distributor</v>
      </c>
      <c r="N11" s="559" t="str">
        <f>IF('I2 LDC class'!$D$30="",'I2 LDC class'!$C$30,'I2 LDC class'!$D$30)</f>
        <v>Back-up/Standby Power</v>
      </c>
      <c r="O11" s="559" t="str">
        <f>IF('I2 LDC class'!$D$31="",'I2 LDC class'!$C$31,'I2 LDC class'!$D$31)</f>
        <v>Rate Class 1</v>
      </c>
      <c r="P11" s="559" t="str">
        <f>IF('I2 LDC class'!$D$32="",'I2 LDC class'!$C$32,'I2 LDC class'!$D$32)</f>
        <v>Rate class 2</v>
      </c>
      <c r="Q11" s="559" t="str">
        <f>IF('I2 LDC class'!$D$33="",'I2 LDC class'!$C$33,'I2 LDC class'!$D$33)</f>
        <v>Rate class 3</v>
      </c>
      <c r="R11" s="559" t="str">
        <f>IF('I2 LDC class'!$D$34="",'I2 LDC class'!$C$34,'I2 LDC class'!$D$34)</f>
        <v>Rate class 4</v>
      </c>
      <c r="S11" s="559" t="str">
        <f>IF('I2 LDC class'!$D$35="",'I2 LDC class'!$C$35,'I2 LDC class'!$D$35)</f>
        <v>Rate class 5</v>
      </c>
      <c r="T11" s="559" t="str">
        <f>IF('I2 LDC class'!$D$36="",'I2 LDC class'!$C$36,'I2 LDC class'!$D$36)</f>
        <v>Rate class 6</v>
      </c>
      <c r="U11" s="559" t="str">
        <f>IF('I2 LDC class'!$D$37="",'I2 LDC class'!$C$37,'I2 LDC class'!$D$37)</f>
        <v>Rate class 7</v>
      </c>
      <c r="V11" s="559" t="str">
        <f>IF('I2 LDC class'!$D$38="",'I2 LDC class'!$C$38,'I2 LDC class'!$D$38)</f>
        <v>Rate class 8</v>
      </c>
      <c r="W11" s="560" t="str">
        <f>IF('I2 LDC class'!$D$39="",'I2 LDC class'!$C$39,'I2 LDC class'!$D$39)</f>
        <v>Rate class 9</v>
      </c>
      <c r="X11" s="678"/>
    </row>
    <row r="12" spans="1:25" s="581" customFormat="1" ht="12.75" x14ac:dyDescent="0.2">
      <c r="A12" s="731"/>
      <c r="B12" s="690" t="s">
        <v>1279</v>
      </c>
      <c r="C12" s="691">
        <f t="shared" ref="C12:C27" si="0">SUM(D12:W12)</f>
        <v>469779</v>
      </c>
      <c r="D12" s="732">
        <f>'O7 Amortization'!G320+'O7 Amortization'!G393+'O7 Amortization'!G466+'O7 Amortization'!G539 +'O7 Amortization'!AB320+'O7 Amortization'!AB393+'O7 Amortization'!AB466+'O7 Amortization'!AB539</f>
        <v>207376.1539588242</v>
      </c>
      <c r="E12" s="732">
        <f>'O7 Amortization'!H320+'O7 Amortization'!H393+'O7 Amortization'!H466+'O7 Amortization'!H539 +'O7 Amortization'!AC320+'O7 Amortization'!AC393+'O7 Amortization'!AC466+'O7 Amortization'!AC539</f>
        <v>85101.738406989971</v>
      </c>
      <c r="F12" s="732">
        <f>'O7 Amortization'!I320+'O7 Amortization'!I393+'O7 Amortization'!I466+'O7 Amortization'!I539 +'O7 Amortization'!AD320+'O7 Amortization'!AD393+'O7 Amortization'!AD466+'O7 Amortization'!AD539</f>
        <v>173012.5881804105</v>
      </c>
      <c r="G12" s="732">
        <f>'O7 Amortization'!J320+'O7 Amortization'!J393+'O7 Amortization'!J466+'O7 Amortization'!J539 +'O7 Amortization'!AE320+'O7 Amortization'!AE393+'O7 Amortization'!AE466+'O7 Amortization'!AE539</f>
        <v>0</v>
      </c>
      <c r="H12" s="732">
        <f>'O7 Amortization'!K320+'O7 Amortization'!K393+'O7 Amortization'!K466+'O7 Amortization'!K539 +'O7 Amortization'!AF320+'O7 Amortization'!AF393+'O7 Amortization'!AF466+'O7 Amortization'!AF539</f>
        <v>0</v>
      </c>
      <c r="I12" s="732">
        <f>'O7 Amortization'!L320+'O7 Amortization'!L393+'O7 Amortization'!L466+'O7 Amortization'!L539 +'O7 Amortization'!AG320+'O7 Amortization'!AG393+'O7 Amortization'!AG466+'O7 Amortization'!AG539</f>
        <v>0</v>
      </c>
      <c r="J12" s="732">
        <f>'O7 Amortization'!M320+'O7 Amortization'!M393+'O7 Amortization'!M466+'O7 Amortization'!M539 +'O7 Amortization'!AH320+'O7 Amortization'!AH393+'O7 Amortization'!AH466+'O7 Amortization'!AH539</f>
        <v>4245.5607783373071</v>
      </c>
      <c r="K12" s="732">
        <f>'O7 Amortization'!N320+'O7 Amortization'!N393+'O7 Amortization'!N466+'O7 Amortization'!N539 +'O7 Amortization'!AI320+'O7 Amortization'!AI393+'O7 Amortization'!AI466+'O7 Amortization'!AI539</f>
        <v>0</v>
      </c>
      <c r="L12" s="732">
        <f>'O7 Amortization'!O320+'O7 Amortization'!O393+'O7 Amortization'!O466+'O7 Amortization'!O539 +'O7 Amortization'!AJ320+'O7 Amortization'!AJ393+'O7 Amortization'!AJ466+'O7 Amortization'!AJ539</f>
        <v>42.958675438007553</v>
      </c>
      <c r="M12" s="732">
        <f>'O7 Amortization'!P320+'O7 Amortization'!P393+'O7 Amortization'!P466+'O7 Amortization'!P539 +'O7 Amortization'!AK320+'O7 Amortization'!AK393+'O7 Amortization'!AK466+'O7 Amortization'!AK539</f>
        <v>0</v>
      </c>
      <c r="N12" s="732">
        <f>'O7 Amortization'!Q320+'O7 Amortization'!Q393+'O7 Amortization'!Q466+'O7 Amortization'!Q539 +'O7 Amortization'!AL320+'O7 Amortization'!AL393+'O7 Amortization'!AL466+'O7 Amortization'!AL539</f>
        <v>0</v>
      </c>
      <c r="O12" s="732">
        <f>'O7 Amortization'!R320+'O7 Amortization'!R393+'O7 Amortization'!R466+'O7 Amortization'!R539 +'O7 Amortization'!AM320+'O7 Amortization'!AM393+'O7 Amortization'!AM466+'O7 Amortization'!AM539</f>
        <v>0</v>
      </c>
      <c r="P12" s="732">
        <f>'O7 Amortization'!S320+'O7 Amortization'!S393+'O7 Amortization'!S466+'O7 Amortization'!S539 +'O7 Amortization'!AN320+'O7 Amortization'!AN393+'O7 Amortization'!AN466+'O7 Amortization'!AN539</f>
        <v>0</v>
      </c>
      <c r="Q12" s="732">
        <f>'O7 Amortization'!T320+'O7 Amortization'!T393+'O7 Amortization'!T466+'O7 Amortization'!T539 +'O7 Amortization'!AO320+'O7 Amortization'!AO393+'O7 Amortization'!AO466+'O7 Amortization'!AO539</f>
        <v>0</v>
      </c>
      <c r="R12" s="732">
        <f>'O7 Amortization'!U320+'O7 Amortization'!U393+'O7 Amortization'!U466+'O7 Amortization'!U539 +'O7 Amortization'!AP320+'O7 Amortization'!AP393+'O7 Amortization'!AP466+'O7 Amortization'!AP539</f>
        <v>0</v>
      </c>
      <c r="S12" s="732">
        <f>'O7 Amortization'!V320+'O7 Amortization'!V393+'O7 Amortization'!V466+'O7 Amortization'!V539 +'O7 Amortization'!AQ320+'O7 Amortization'!AQ393+'O7 Amortization'!AQ466+'O7 Amortization'!AQ539</f>
        <v>0</v>
      </c>
      <c r="T12" s="732">
        <f>'O7 Amortization'!W320+'O7 Amortization'!W393+'O7 Amortization'!W466+'O7 Amortization'!W539 +'O7 Amortization'!AR320+'O7 Amortization'!AR393+'O7 Amortization'!AR466+'O7 Amortization'!AR539</f>
        <v>0</v>
      </c>
      <c r="U12" s="732">
        <f>'O7 Amortization'!X320+'O7 Amortization'!X393+'O7 Amortization'!X466+'O7 Amortization'!X539 +'O7 Amortization'!AS320+'O7 Amortization'!AS393+'O7 Amortization'!AS466+'O7 Amortization'!AS539</f>
        <v>0</v>
      </c>
      <c r="V12" s="732">
        <f>'O7 Amortization'!Y320+'O7 Amortization'!Y393+'O7 Amortization'!Y466+'O7 Amortization'!Y539 +'O7 Amortization'!AT320+'O7 Amortization'!AT393+'O7 Amortization'!AT466+'O7 Amortization'!AT539</f>
        <v>0</v>
      </c>
      <c r="W12" s="733">
        <f>'O7 Amortization'!Z320+'O7 Amortization'!Z393+'O7 Amortization'!Z466+'O7 Amortization'!Z539 +'O7 Amortization'!AU320+'O7 Amortization'!AU393+'O7 Amortization'!AU466+'O7 Amortization'!AU539</f>
        <v>0</v>
      </c>
      <c r="X12" s="694"/>
    </row>
    <row r="13" spans="1:25" s="581" customFormat="1" ht="12.75" x14ac:dyDescent="0.2">
      <c r="A13" s="731"/>
      <c r="B13" s="690" t="s">
        <v>1280</v>
      </c>
      <c r="C13" s="695">
        <f t="shared" si="0"/>
        <v>44050.999999999993</v>
      </c>
      <c r="D13" s="694">
        <f>'O7 Amortization'!G324+'O7 Amortization'!G397+'O7 Amortization'!G470+'O7 Amortization'!G543 + 'O7 Amortization'!AB324+'O7 Amortization'!AB397+'O7 Amortization'!AB470+'O7 Amortization'!AB543</f>
        <v>23030.978783338545</v>
      </c>
      <c r="E13" s="694">
        <f>'O7 Amortization'!H324+'O7 Amortization'!H397+'O7 Amortization'!H470+'O7 Amortization'!H543 + 'O7 Amortization'!AC324+'O7 Amortization'!AC397+'O7 Amortization'!AC470+'O7 Amortization'!AC543</f>
        <v>6600.6260357550045</v>
      </c>
      <c r="F13" s="694">
        <f>'O7 Amortization'!I324+'O7 Amortization'!I397+'O7 Amortization'!I470+'O7 Amortization'!I543 + 'O7 Amortization'!AD324+'O7 Amortization'!AD397+'O7 Amortization'!AD470+'O7 Amortization'!AD543</f>
        <v>13878.913014994372</v>
      </c>
      <c r="G13" s="694">
        <f>'O7 Amortization'!J324+'O7 Amortization'!J397+'O7 Amortization'!J470+'O7 Amortization'!J543 + 'O7 Amortization'!AE324+'O7 Amortization'!AE397+'O7 Amortization'!AE470+'O7 Amortization'!AE543</f>
        <v>0</v>
      </c>
      <c r="H13" s="694">
        <f>'O7 Amortization'!K324+'O7 Amortization'!K397+'O7 Amortization'!K470+'O7 Amortization'!K543 + 'O7 Amortization'!AF324+'O7 Amortization'!AF397+'O7 Amortization'!AF470+'O7 Amortization'!AF543</f>
        <v>0</v>
      </c>
      <c r="I13" s="694">
        <f>'O7 Amortization'!L324+'O7 Amortization'!L397+'O7 Amortization'!L470+'O7 Amortization'!L543 + 'O7 Amortization'!AG324+'O7 Amortization'!AG397+'O7 Amortization'!AG470+'O7 Amortization'!AG543</f>
        <v>0</v>
      </c>
      <c r="J13" s="694">
        <f>'O7 Amortization'!M324+'O7 Amortization'!M397+'O7 Amortization'!M470+'O7 Amortization'!M543 + 'O7 Amortization'!AH324+'O7 Amortization'!AH397+'O7 Amortization'!AH470+'O7 Amortization'!AH543</f>
        <v>481.24349958107985</v>
      </c>
      <c r="K13" s="694">
        <f>'O7 Amortization'!N324+'O7 Amortization'!N397+'O7 Amortization'!N470+'O7 Amortization'!N543 + 'O7 Amortization'!AI324+'O7 Amortization'!AI397+'O7 Amortization'!AI470+'O7 Amortization'!AI543</f>
        <v>23.653910291477967</v>
      </c>
      <c r="L13" s="694">
        <f>'O7 Amortization'!O324+'O7 Amortization'!O397+'O7 Amortization'!O470+'O7 Amortization'!O543 + 'O7 Amortization'!AJ324+'O7 Amortization'!AJ397+'O7 Amortization'!AJ470+'O7 Amortization'!AJ543</f>
        <v>35.584756039517714</v>
      </c>
      <c r="M13" s="694">
        <f>'O7 Amortization'!P324+'O7 Amortization'!P397+'O7 Amortization'!P470+'O7 Amortization'!P543 + 'O7 Amortization'!AK324+'O7 Amortization'!AK397+'O7 Amortization'!AK470+'O7 Amortization'!AK543</f>
        <v>0</v>
      </c>
      <c r="N13" s="694">
        <f>'O7 Amortization'!Q324+'O7 Amortization'!Q397+'O7 Amortization'!Q470+'O7 Amortization'!Q543 + 'O7 Amortization'!AL324+'O7 Amortization'!AL397+'O7 Amortization'!AL470+'O7 Amortization'!AL543</f>
        <v>0</v>
      </c>
      <c r="O13" s="694">
        <f>'O7 Amortization'!R324+'O7 Amortization'!R397+'O7 Amortization'!R470+'O7 Amortization'!R543 + 'O7 Amortization'!AM324+'O7 Amortization'!AM397+'O7 Amortization'!AM470+'O7 Amortization'!AM543</f>
        <v>0</v>
      </c>
      <c r="P13" s="694">
        <f>'O7 Amortization'!S324+'O7 Amortization'!S397+'O7 Amortization'!S470+'O7 Amortization'!S543 + 'O7 Amortization'!AN324+'O7 Amortization'!AN397+'O7 Amortization'!AN470+'O7 Amortization'!AN543</f>
        <v>0</v>
      </c>
      <c r="Q13" s="694">
        <f>'O7 Amortization'!T324+'O7 Amortization'!T397+'O7 Amortization'!T470+'O7 Amortization'!T543 + 'O7 Amortization'!AO324+'O7 Amortization'!AO397+'O7 Amortization'!AO470+'O7 Amortization'!AO543</f>
        <v>0</v>
      </c>
      <c r="R13" s="694">
        <f>'O7 Amortization'!U324+'O7 Amortization'!U397+'O7 Amortization'!U470+'O7 Amortization'!U543 + 'O7 Amortization'!AP324+'O7 Amortization'!AP397+'O7 Amortization'!AP470+'O7 Amortization'!AP543</f>
        <v>0</v>
      </c>
      <c r="S13" s="694">
        <f>'O7 Amortization'!V324+'O7 Amortization'!V397+'O7 Amortization'!V470+'O7 Amortization'!V543 + 'O7 Amortization'!AQ324+'O7 Amortization'!AQ397+'O7 Amortization'!AQ470+'O7 Amortization'!AQ543</f>
        <v>0</v>
      </c>
      <c r="T13" s="694">
        <f>'O7 Amortization'!W324+'O7 Amortization'!W397+'O7 Amortization'!W470+'O7 Amortization'!W543 + 'O7 Amortization'!AR324+'O7 Amortization'!AR397+'O7 Amortization'!AR470+'O7 Amortization'!AR543</f>
        <v>0</v>
      </c>
      <c r="U13" s="694">
        <f>'O7 Amortization'!X324+'O7 Amortization'!X397+'O7 Amortization'!X470+'O7 Amortization'!X543 + 'O7 Amortization'!AS324+'O7 Amortization'!AS397+'O7 Amortization'!AS470+'O7 Amortization'!AS543</f>
        <v>0</v>
      </c>
      <c r="V13" s="694">
        <f>'O7 Amortization'!Y324+'O7 Amortization'!Y397+'O7 Amortization'!Y470+'O7 Amortization'!Y543 + 'O7 Amortization'!AT324+'O7 Amortization'!AT397+'O7 Amortization'!AT470+'O7 Amortization'!AT543</f>
        <v>0</v>
      </c>
      <c r="W13" s="582">
        <f>'O7 Amortization'!Z324+'O7 Amortization'!Z397+'O7 Amortization'!Z470+'O7 Amortization'!Z543 + 'O7 Amortization'!AU324+'O7 Amortization'!AU397+'O7 Amortization'!AU470+'O7 Amortization'!AU543</f>
        <v>0</v>
      </c>
      <c r="X13" s="694"/>
    </row>
    <row r="14" spans="1:25" s="581" customFormat="1" ht="12.75" x14ac:dyDescent="0.2">
      <c r="A14" s="731"/>
      <c r="B14" s="690" t="s">
        <v>1281</v>
      </c>
      <c r="C14" s="695">
        <f t="shared" si="0"/>
        <v>0</v>
      </c>
      <c r="D14" s="694">
        <f>'O7 Amortization'!G307+'O7 Amortization'!G380+'O7 Amortization'!G453+'O7 Amortization'!G526+'O7 Amortization'!AB307+'O7 Amortization'!AB380+'O7 Amortization'!AB453+'O7 Amortization'!AB526</f>
        <v>0</v>
      </c>
      <c r="E14" s="694">
        <f>'O7 Amortization'!H307+'O7 Amortization'!H380+'O7 Amortization'!H453+'O7 Amortization'!H526+'O7 Amortization'!AC307+'O7 Amortization'!AC380+'O7 Amortization'!AC453+'O7 Amortization'!AC526</f>
        <v>0</v>
      </c>
      <c r="F14" s="694">
        <f>'O7 Amortization'!I307+'O7 Amortization'!I380+'O7 Amortization'!I453+'O7 Amortization'!I526+'O7 Amortization'!AD307+'O7 Amortization'!AD380+'O7 Amortization'!AD453+'O7 Amortization'!AD526</f>
        <v>0</v>
      </c>
      <c r="G14" s="694">
        <f>'O7 Amortization'!J307+'O7 Amortization'!J380+'O7 Amortization'!J453+'O7 Amortization'!J526+'O7 Amortization'!AE307+'O7 Amortization'!AE380+'O7 Amortization'!AE453+'O7 Amortization'!AE526</f>
        <v>0</v>
      </c>
      <c r="H14" s="694">
        <f>'O7 Amortization'!K307+'O7 Amortization'!K380+'O7 Amortization'!K453+'O7 Amortization'!K526+'O7 Amortization'!AF307+'O7 Amortization'!AF380+'O7 Amortization'!AF453+'O7 Amortization'!AF526</f>
        <v>0</v>
      </c>
      <c r="I14" s="694">
        <f>'O7 Amortization'!L307+'O7 Amortization'!L380+'O7 Amortization'!L453+'O7 Amortization'!L526+'O7 Amortization'!AG307+'O7 Amortization'!AG380+'O7 Amortization'!AG453+'O7 Amortization'!AG526</f>
        <v>0</v>
      </c>
      <c r="J14" s="694">
        <f>'O7 Amortization'!M307+'O7 Amortization'!M380+'O7 Amortization'!M453+'O7 Amortization'!M526+'O7 Amortization'!AH307+'O7 Amortization'!AH380+'O7 Amortization'!AH453+'O7 Amortization'!AH526</f>
        <v>0</v>
      </c>
      <c r="K14" s="694">
        <f>'O7 Amortization'!N307+'O7 Amortization'!N380+'O7 Amortization'!N453+'O7 Amortization'!N526+'O7 Amortization'!AI307+'O7 Amortization'!AI380+'O7 Amortization'!AI453+'O7 Amortization'!AI526</f>
        <v>0</v>
      </c>
      <c r="L14" s="694">
        <f>'O7 Amortization'!O307+'O7 Amortization'!O380+'O7 Amortization'!O453+'O7 Amortization'!O526+'O7 Amortization'!AJ307+'O7 Amortization'!AJ380+'O7 Amortization'!AJ453+'O7 Amortization'!AJ526</f>
        <v>0</v>
      </c>
      <c r="M14" s="694">
        <f>'O7 Amortization'!P307+'O7 Amortization'!P380+'O7 Amortization'!P453+'O7 Amortization'!P526+'O7 Amortization'!AK307+'O7 Amortization'!AK380+'O7 Amortization'!AK453+'O7 Amortization'!AK526</f>
        <v>0</v>
      </c>
      <c r="N14" s="694">
        <f>'O7 Amortization'!Q307+'O7 Amortization'!Q380+'O7 Amortization'!Q453+'O7 Amortization'!Q526+'O7 Amortization'!AL307+'O7 Amortization'!AL380+'O7 Amortization'!AL453+'O7 Amortization'!AL526</f>
        <v>0</v>
      </c>
      <c r="O14" s="694">
        <f>'O7 Amortization'!R307+'O7 Amortization'!R380+'O7 Amortization'!R453+'O7 Amortization'!R526+'O7 Amortization'!AM307+'O7 Amortization'!AM380+'O7 Amortization'!AM453+'O7 Amortization'!AM526</f>
        <v>0</v>
      </c>
      <c r="P14" s="694">
        <f>'O7 Amortization'!S307+'O7 Amortization'!S380+'O7 Amortization'!S453+'O7 Amortization'!S526+'O7 Amortization'!AN307+'O7 Amortization'!AN380+'O7 Amortization'!AN453+'O7 Amortization'!AN526</f>
        <v>0</v>
      </c>
      <c r="Q14" s="694">
        <f>'O7 Amortization'!T307+'O7 Amortization'!T380+'O7 Amortization'!T453+'O7 Amortization'!T526+'O7 Amortization'!AO307+'O7 Amortization'!AO380+'O7 Amortization'!AO453+'O7 Amortization'!AO526</f>
        <v>0</v>
      </c>
      <c r="R14" s="694">
        <f>'O7 Amortization'!U307+'O7 Amortization'!U380+'O7 Amortization'!U453+'O7 Amortization'!U526+'O7 Amortization'!AP307+'O7 Amortization'!AP380+'O7 Amortization'!AP453+'O7 Amortization'!AP526</f>
        <v>0</v>
      </c>
      <c r="S14" s="694">
        <f>'O7 Amortization'!V307+'O7 Amortization'!V380+'O7 Amortization'!V453+'O7 Amortization'!V526+'O7 Amortization'!AQ307+'O7 Amortization'!AQ380+'O7 Amortization'!AQ453+'O7 Amortization'!AQ526</f>
        <v>0</v>
      </c>
      <c r="T14" s="694">
        <f>'O7 Amortization'!W307+'O7 Amortization'!W380+'O7 Amortization'!W453+'O7 Amortization'!W526+'O7 Amortization'!AR307+'O7 Amortization'!AR380+'O7 Amortization'!AR453+'O7 Amortization'!AR526</f>
        <v>0</v>
      </c>
      <c r="U14" s="694">
        <f>'O7 Amortization'!X307+'O7 Amortization'!X380+'O7 Amortization'!X453+'O7 Amortization'!X526+'O7 Amortization'!AS307+'O7 Amortization'!AS380+'O7 Amortization'!AS453+'O7 Amortization'!AS526</f>
        <v>0</v>
      </c>
      <c r="V14" s="694">
        <f>'O7 Amortization'!Y307+'O7 Amortization'!Y380+'O7 Amortization'!Y453+'O7 Amortization'!Y526+'O7 Amortization'!AT307+'O7 Amortization'!AT380+'O7 Amortization'!AT453+'O7 Amortization'!AT526</f>
        <v>0</v>
      </c>
      <c r="W14" s="582">
        <f>'O7 Amortization'!Z307+'O7 Amortization'!Z380+'O7 Amortization'!Z453+'O7 Amortization'!Z526+'O7 Amortization'!AU307+'O7 Amortization'!AU380+'O7 Amortization'!AU453+'O7 Amortization'!AU526</f>
        <v>0</v>
      </c>
      <c r="X14" s="694"/>
    </row>
    <row r="15" spans="1:25" s="581" customFormat="1" ht="12.75" x14ac:dyDescent="0.2">
      <c r="A15" s="731"/>
      <c r="B15" s="690" t="s">
        <v>1282</v>
      </c>
      <c r="C15" s="695">
        <f t="shared" si="0"/>
        <v>0</v>
      </c>
      <c r="D15" s="694">
        <f>'O7 Amortization'!G310+'O7 Amortization'!G383+'O7 Amortization'!G456+'O7 Amortization'!G529+'O7 Amortization'!AB310+'O7 Amortization'!AB383+'O7 Amortization'!AB456+'O7 Amortization'!AB529</f>
        <v>0</v>
      </c>
      <c r="E15" s="694">
        <f>'O7 Amortization'!H310+'O7 Amortization'!H383+'O7 Amortization'!H456+'O7 Amortization'!H529+'O7 Amortization'!AC310+'O7 Amortization'!AC383+'O7 Amortization'!AC456+'O7 Amortization'!AC529</f>
        <v>0</v>
      </c>
      <c r="F15" s="694">
        <f>'O7 Amortization'!I310+'O7 Amortization'!I383+'O7 Amortization'!I456+'O7 Amortization'!I529+'O7 Amortization'!AD310+'O7 Amortization'!AD383+'O7 Amortization'!AD456+'O7 Amortization'!AD529</f>
        <v>0</v>
      </c>
      <c r="G15" s="694">
        <f>'O7 Amortization'!J310+'O7 Amortization'!J383+'O7 Amortization'!J456+'O7 Amortization'!J529+'O7 Amortization'!AE310+'O7 Amortization'!AE383+'O7 Amortization'!AE456+'O7 Amortization'!AE529</f>
        <v>0</v>
      </c>
      <c r="H15" s="694">
        <f>'O7 Amortization'!K310+'O7 Amortization'!K383+'O7 Amortization'!K456+'O7 Amortization'!K529+'O7 Amortization'!AF310+'O7 Amortization'!AF383+'O7 Amortization'!AF456+'O7 Amortization'!AF529</f>
        <v>0</v>
      </c>
      <c r="I15" s="694">
        <f>'O7 Amortization'!L310+'O7 Amortization'!L383+'O7 Amortization'!L456+'O7 Amortization'!L529+'O7 Amortization'!AG310+'O7 Amortization'!AG383+'O7 Amortization'!AG456+'O7 Amortization'!AG529</f>
        <v>0</v>
      </c>
      <c r="J15" s="694">
        <f>'O7 Amortization'!M310+'O7 Amortization'!M383+'O7 Amortization'!M456+'O7 Amortization'!M529+'O7 Amortization'!AH310+'O7 Amortization'!AH383+'O7 Amortization'!AH456+'O7 Amortization'!AH529</f>
        <v>0</v>
      </c>
      <c r="K15" s="694">
        <f>'O7 Amortization'!N310+'O7 Amortization'!N383+'O7 Amortization'!N456+'O7 Amortization'!N529+'O7 Amortization'!AI310+'O7 Amortization'!AI383+'O7 Amortization'!AI456+'O7 Amortization'!AI529</f>
        <v>0</v>
      </c>
      <c r="L15" s="694">
        <f>'O7 Amortization'!O310+'O7 Amortization'!O383+'O7 Amortization'!O456+'O7 Amortization'!O529+'O7 Amortization'!AJ310+'O7 Amortization'!AJ383+'O7 Amortization'!AJ456+'O7 Amortization'!AJ529</f>
        <v>0</v>
      </c>
      <c r="M15" s="694">
        <f>'O7 Amortization'!P310+'O7 Amortization'!P383+'O7 Amortization'!P456+'O7 Amortization'!P529+'O7 Amortization'!AK310+'O7 Amortization'!AK383+'O7 Amortization'!AK456+'O7 Amortization'!AK529</f>
        <v>0</v>
      </c>
      <c r="N15" s="694">
        <f>'O7 Amortization'!Q310+'O7 Amortization'!Q383+'O7 Amortization'!Q456+'O7 Amortization'!Q529+'O7 Amortization'!AL310+'O7 Amortization'!AL383+'O7 Amortization'!AL456+'O7 Amortization'!AL529</f>
        <v>0</v>
      </c>
      <c r="O15" s="694">
        <f>'O7 Amortization'!R310+'O7 Amortization'!R383+'O7 Amortization'!R456+'O7 Amortization'!R529+'O7 Amortization'!AM310+'O7 Amortization'!AM383+'O7 Amortization'!AM456+'O7 Amortization'!AM529</f>
        <v>0</v>
      </c>
      <c r="P15" s="694">
        <f>'O7 Amortization'!S310+'O7 Amortization'!S383+'O7 Amortization'!S456+'O7 Amortization'!S529+'O7 Amortization'!AN310+'O7 Amortization'!AN383+'O7 Amortization'!AN456+'O7 Amortization'!AN529</f>
        <v>0</v>
      </c>
      <c r="Q15" s="694">
        <f>'O7 Amortization'!T310+'O7 Amortization'!T383+'O7 Amortization'!T456+'O7 Amortization'!T529+'O7 Amortization'!AO310+'O7 Amortization'!AO383+'O7 Amortization'!AO456+'O7 Amortization'!AO529</f>
        <v>0</v>
      </c>
      <c r="R15" s="694">
        <f>'O7 Amortization'!U310+'O7 Amortization'!U383+'O7 Amortization'!U456+'O7 Amortization'!U529+'O7 Amortization'!AP310+'O7 Amortization'!AP383+'O7 Amortization'!AP456+'O7 Amortization'!AP529</f>
        <v>0</v>
      </c>
      <c r="S15" s="694">
        <f>'O7 Amortization'!V310+'O7 Amortization'!V383+'O7 Amortization'!V456+'O7 Amortization'!V529+'O7 Amortization'!AQ310+'O7 Amortization'!AQ383+'O7 Amortization'!AQ456+'O7 Amortization'!AQ529</f>
        <v>0</v>
      </c>
      <c r="T15" s="694">
        <f>'O7 Amortization'!W310+'O7 Amortization'!W383+'O7 Amortization'!W456+'O7 Amortization'!W529+'O7 Amortization'!AR310+'O7 Amortization'!AR383+'O7 Amortization'!AR456+'O7 Amortization'!AR529</f>
        <v>0</v>
      </c>
      <c r="U15" s="694">
        <f>'O7 Amortization'!X310+'O7 Amortization'!X383+'O7 Amortization'!X456+'O7 Amortization'!X529+'O7 Amortization'!AS310+'O7 Amortization'!AS383+'O7 Amortization'!AS456+'O7 Amortization'!AS529</f>
        <v>0</v>
      </c>
      <c r="V15" s="694">
        <f>'O7 Amortization'!Y310+'O7 Amortization'!Y383+'O7 Amortization'!Y456+'O7 Amortization'!Y529+'O7 Amortization'!AT310+'O7 Amortization'!AT383+'O7 Amortization'!AT456+'O7 Amortization'!AT529</f>
        <v>0</v>
      </c>
      <c r="W15" s="582">
        <f>'O7 Amortization'!Z310+'O7 Amortization'!Z383+'O7 Amortization'!Z456+'O7 Amortization'!Z529+'O7 Amortization'!AU310+'O7 Amortization'!AU383+'O7 Amortization'!AU456+'O7 Amortization'!AU529</f>
        <v>0</v>
      </c>
      <c r="X15" s="694"/>
    </row>
    <row r="16" spans="1:25" s="581" customFormat="1" ht="12.75" x14ac:dyDescent="0.2">
      <c r="A16" s="731"/>
      <c r="B16" s="690" t="s">
        <v>1283</v>
      </c>
      <c r="C16" s="695">
        <f t="shared" si="0"/>
        <v>62717.999999999993</v>
      </c>
      <c r="D16" s="694">
        <f>'O7 Amortization'!G313+'O7 Amortization'!G386+'O7 Amortization'!G459+'O7 Amortization'!G532+'O7 Amortization'!AB313+'O7 Amortization'!AB386+'O7 Amortization'!AB459+'O7 Amortization'!AB532</f>
        <v>32790.559291126803</v>
      </c>
      <c r="E16" s="694">
        <f>'O7 Amortization'!H313+'O7 Amortization'!H386+'O7 Amortization'!H459+'O7 Amortization'!H532+'O7 Amortization'!AC313+'O7 Amortization'!AC386+'O7 Amortization'!AC459+'O7 Amortization'!AC532</f>
        <v>9397.6995689197156</v>
      </c>
      <c r="F16" s="694">
        <f>'O7 Amortization'!I313+'O7 Amortization'!I386+'O7 Amortization'!I459+'O7 Amortization'!I532+'O7 Amortization'!AD313+'O7 Amortization'!AD386+'O7 Amortization'!AD459+'O7 Amortization'!AD532</f>
        <v>19760.224886481967</v>
      </c>
      <c r="G16" s="694">
        <f>'O7 Amortization'!J313+'O7 Amortization'!J386+'O7 Amortization'!J459+'O7 Amortization'!J532+'O7 Amortization'!AE313+'O7 Amortization'!AE386+'O7 Amortization'!AE459+'O7 Amortization'!AE532</f>
        <v>0</v>
      </c>
      <c r="H16" s="694">
        <f>'O7 Amortization'!K313+'O7 Amortization'!K386+'O7 Amortization'!K459+'O7 Amortization'!K532+'O7 Amortization'!AF313+'O7 Amortization'!AF386+'O7 Amortization'!AF459+'O7 Amortization'!AF532</f>
        <v>0</v>
      </c>
      <c r="I16" s="694">
        <f>'O7 Amortization'!L313+'O7 Amortization'!L386+'O7 Amortization'!L459+'O7 Amortization'!L532+'O7 Amortization'!AG313+'O7 Amortization'!AG386+'O7 Amortization'!AG459+'O7 Amortization'!AG532</f>
        <v>0</v>
      </c>
      <c r="J16" s="694">
        <f>'O7 Amortization'!M313+'O7 Amortization'!M386+'O7 Amortization'!M459+'O7 Amortization'!M532+'O7 Amortization'!AH313+'O7 Amortization'!AH386+'O7 Amortization'!AH459+'O7 Amortization'!AH532</f>
        <v>685.17467950162688</v>
      </c>
      <c r="K16" s="694">
        <f>'O7 Amortization'!N313+'O7 Amortization'!N386+'O7 Amortization'!N459+'O7 Amortization'!N532+'O7 Amortization'!AI313+'O7 Amortization'!AI386+'O7 Amortization'!AI459+'O7 Amortization'!AI532</f>
        <v>33.677463523209809</v>
      </c>
      <c r="L16" s="694">
        <f>'O7 Amortization'!O313+'O7 Amortization'!O386+'O7 Amortization'!O459+'O7 Amortization'!O532+'O7 Amortization'!AJ313+'O7 Amortization'!AJ386+'O7 Amortization'!AJ459+'O7 Amortization'!AJ532</f>
        <v>50.664110446674805</v>
      </c>
      <c r="M16" s="694">
        <f>'O7 Amortization'!P313+'O7 Amortization'!P386+'O7 Amortization'!P459+'O7 Amortization'!P532+'O7 Amortization'!AK313+'O7 Amortization'!AK386+'O7 Amortization'!AK459+'O7 Amortization'!AK532</f>
        <v>0</v>
      </c>
      <c r="N16" s="694">
        <f>'O7 Amortization'!Q313+'O7 Amortization'!Q386+'O7 Amortization'!Q459+'O7 Amortization'!Q532+'O7 Amortization'!AL313+'O7 Amortization'!AL386+'O7 Amortization'!AL459+'O7 Amortization'!AL532</f>
        <v>0</v>
      </c>
      <c r="O16" s="694">
        <f>'O7 Amortization'!R313+'O7 Amortization'!R386+'O7 Amortization'!R459+'O7 Amortization'!R532+'O7 Amortization'!AM313+'O7 Amortization'!AM386+'O7 Amortization'!AM459+'O7 Amortization'!AM532</f>
        <v>0</v>
      </c>
      <c r="P16" s="694">
        <f>'O7 Amortization'!S313+'O7 Amortization'!S386+'O7 Amortization'!S459+'O7 Amortization'!S532+'O7 Amortization'!AN313+'O7 Amortization'!AN386+'O7 Amortization'!AN459+'O7 Amortization'!AN532</f>
        <v>0</v>
      </c>
      <c r="Q16" s="694">
        <f>'O7 Amortization'!T313+'O7 Amortization'!T386+'O7 Amortization'!T459+'O7 Amortization'!T532+'O7 Amortization'!AO313+'O7 Amortization'!AO386+'O7 Amortization'!AO459+'O7 Amortization'!AO532</f>
        <v>0</v>
      </c>
      <c r="R16" s="694">
        <f>'O7 Amortization'!U313+'O7 Amortization'!U386+'O7 Amortization'!U459+'O7 Amortization'!U532+'O7 Amortization'!AP313+'O7 Amortization'!AP386+'O7 Amortization'!AP459+'O7 Amortization'!AP532</f>
        <v>0</v>
      </c>
      <c r="S16" s="694">
        <f>'O7 Amortization'!V313+'O7 Amortization'!V386+'O7 Amortization'!V459+'O7 Amortization'!V532+'O7 Amortization'!AQ313+'O7 Amortization'!AQ386+'O7 Amortization'!AQ459+'O7 Amortization'!AQ532</f>
        <v>0</v>
      </c>
      <c r="T16" s="694">
        <f>'O7 Amortization'!W313+'O7 Amortization'!W386+'O7 Amortization'!W459+'O7 Amortization'!W532+'O7 Amortization'!AR313+'O7 Amortization'!AR386+'O7 Amortization'!AR459+'O7 Amortization'!AR532</f>
        <v>0</v>
      </c>
      <c r="U16" s="694">
        <f>'O7 Amortization'!X313+'O7 Amortization'!X386+'O7 Amortization'!X459+'O7 Amortization'!X532+'O7 Amortization'!AS313+'O7 Amortization'!AS386+'O7 Amortization'!AS459+'O7 Amortization'!AS532</f>
        <v>0</v>
      </c>
      <c r="V16" s="694">
        <f>'O7 Amortization'!Y313+'O7 Amortization'!Y386+'O7 Amortization'!Y459+'O7 Amortization'!Y532+'O7 Amortization'!AT313+'O7 Amortization'!AT386+'O7 Amortization'!AT459+'O7 Amortization'!AT532</f>
        <v>0</v>
      </c>
      <c r="W16" s="582">
        <f>'O7 Amortization'!Z313+'O7 Amortization'!Z386+'O7 Amortization'!Z459+'O7 Amortization'!Z532+'O7 Amortization'!AU313+'O7 Amortization'!AU386+'O7 Amortization'!AU459+'O7 Amortization'!AU532</f>
        <v>0</v>
      </c>
      <c r="X16" s="694"/>
    </row>
    <row r="17" spans="1:24" s="581" customFormat="1" ht="12.75" x14ac:dyDescent="0.2">
      <c r="A17" s="731"/>
      <c r="B17" s="690" t="s">
        <v>1284</v>
      </c>
      <c r="C17" s="695">
        <f t="shared" si="0"/>
        <v>0</v>
      </c>
      <c r="D17" s="694">
        <f>'O7 Amortization'!G316+'O7 Amortization'!G389+'O7 Amortization'!G462+'O7 Amortization'!G535+'O7 Amortization'!AB316+'O7 Amortization'!AB389+'O7 Amortization'!AB462+'O7 Amortization'!AB535</f>
        <v>0</v>
      </c>
      <c r="E17" s="694">
        <f>'O7 Amortization'!H316+'O7 Amortization'!H389+'O7 Amortization'!H462+'O7 Amortization'!H535+'O7 Amortization'!AC316+'O7 Amortization'!AC389+'O7 Amortization'!AC462+'O7 Amortization'!AC535</f>
        <v>0</v>
      </c>
      <c r="F17" s="694">
        <f>'O7 Amortization'!I316+'O7 Amortization'!I389+'O7 Amortization'!I462+'O7 Amortization'!I535+'O7 Amortization'!AD316+'O7 Amortization'!AD389+'O7 Amortization'!AD462+'O7 Amortization'!AD535</f>
        <v>0</v>
      </c>
      <c r="G17" s="694">
        <f>'O7 Amortization'!J316+'O7 Amortization'!J389+'O7 Amortization'!J462+'O7 Amortization'!J535+'O7 Amortization'!AE316+'O7 Amortization'!AE389+'O7 Amortization'!AE462+'O7 Amortization'!AE535</f>
        <v>0</v>
      </c>
      <c r="H17" s="694">
        <f>'O7 Amortization'!K316+'O7 Amortization'!K389+'O7 Amortization'!K462+'O7 Amortization'!K535+'O7 Amortization'!AF316+'O7 Amortization'!AF389+'O7 Amortization'!AF462+'O7 Amortization'!AF535</f>
        <v>0</v>
      </c>
      <c r="I17" s="694">
        <f>'O7 Amortization'!L316+'O7 Amortization'!L389+'O7 Amortization'!L462+'O7 Amortization'!L535+'O7 Amortization'!AG316+'O7 Amortization'!AG389+'O7 Amortization'!AG462+'O7 Amortization'!AG535</f>
        <v>0</v>
      </c>
      <c r="J17" s="694">
        <f>'O7 Amortization'!M316+'O7 Amortization'!M389+'O7 Amortization'!M462+'O7 Amortization'!M535+'O7 Amortization'!AH316+'O7 Amortization'!AH389+'O7 Amortization'!AH462+'O7 Amortization'!AH535</f>
        <v>0</v>
      </c>
      <c r="K17" s="694">
        <f>'O7 Amortization'!N316+'O7 Amortization'!N389+'O7 Amortization'!N462+'O7 Amortization'!N535+'O7 Amortization'!AI316+'O7 Amortization'!AI389+'O7 Amortization'!AI462+'O7 Amortization'!AI535</f>
        <v>0</v>
      </c>
      <c r="L17" s="694">
        <f>'O7 Amortization'!O316+'O7 Amortization'!O389+'O7 Amortization'!O462+'O7 Amortization'!O535+'O7 Amortization'!AJ316+'O7 Amortization'!AJ389+'O7 Amortization'!AJ462+'O7 Amortization'!AJ535</f>
        <v>0</v>
      </c>
      <c r="M17" s="694">
        <f>'O7 Amortization'!P316+'O7 Amortization'!P389+'O7 Amortization'!P462+'O7 Amortization'!P535+'O7 Amortization'!AK316+'O7 Amortization'!AK389+'O7 Amortization'!AK462+'O7 Amortization'!AK535</f>
        <v>0</v>
      </c>
      <c r="N17" s="694">
        <f>'O7 Amortization'!Q316+'O7 Amortization'!Q389+'O7 Amortization'!Q462+'O7 Amortization'!Q535+'O7 Amortization'!AL316+'O7 Amortization'!AL389+'O7 Amortization'!AL462+'O7 Amortization'!AL535</f>
        <v>0</v>
      </c>
      <c r="O17" s="694">
        <f>'O7 Amortization'!R316+'O7 Amortization'!R389+'O7 Amortization'!R462+'O7 Amortization'!R535+'O7 Amortization'!AM316+'O7 Amortization'!AM389+'O7 Amortization'!AM462+'O7 Amortization'!AM535</f>
        <v>0</v>
      </c>
      <c r="P17" s="694">
        <f>'O7 Amortization'!S316+'O7 Amortization'!S389+'O7 Amortization'!S462+'O7 Amortization'!S535+'O7 Amortization'!AN316+'O7 Amortization'!AN389+'O7 Amortization'!AN462+'O7 Amortization'!AN535</f>
        <v>0</v>
      </c>
      <c r="Q17" s="694">
        <f>'O7 Amortization'!T316+'O7 Amortization'!T389+'O7 Amortization'!T462+'O7 Amortization'!T535+'O7 Amortization'!AO316+'O7 Amortization'!AO389+'O7 Amortization'!AO462+'O7 Amortization'!AO535</f>
        <v>0</v>
      </c>
      <c r="R17" s="694">
        <f>'O7 Amortization'!U316+'O7 Amortization'!U389+'O7 Amortization'!U462+'O7 Amortization'!U535+'O7 Amortization'!AP316+'O7 Amortization'!AP389+'O7 Amortization'!AP462+'O7 Amortization'!AP535</f>
        <v>0</v>
      </c>
      <c r="S17" s="694">
        <f>'O7 Amortization'!V316+'O7 Amortization'!V389+'O7 Amortization'!V462+'O7 Amortization'!V535+'O7 Amortization'!AQ316+'O7 Amortization'!AQ389+'O7 Amortization'!AQ462+'O7 Amortization'!AQ535</f>
        <v>0</v>
      </c>
      <c r="T17" s="694">
        <f>'O7 Amortization'!W316+'O7 Amortization'!W389+'O7 Amortization'!W462+'O7 Amortization'!W535+'O7 Amortization'!AR316+'O7 Amortization'!AR389+'O7 Amortization'!AR462+'O7 Amortization'!AR535</f>
        <v>0</v>
      </c>
      <c r="U17" s="694">
        <f>'O7 Amortization'!X316+'O7 Amortization'!X389+'O7 Amortization'!X462+'O7 Amortization'!X535+'O7 Amortization'!AS316+'O7 Amortization'!AS389+'O7 Amortization'!AS462+'O7 Amortization'!AS535</f>
        <v>0</v>
      </c>
      <c r="V17" s="694">
        <f>'O7 Amortization'!Y316+'O7 Amortization'!Y389+'O7 Amortization'!Y462+'O7 Amortization'!Y535+'O7 Amortization'!AT316+'O7 Amortization'!AT389+'O7 Amortization'!AT462+'O7 Amortization'!AT535</f>
        <v>0</v>
      </c>
      <c r="W17" s="582">
        <f>'O7 Amortization'!Z316+'O7 Amortization'!Z389+'O7 Amortization'!Z462+'O7 Amortization'!Z535+'O7 Amortization'!AU316+'O7 Amortization'!AU389+'O7 Amortization'!AU462+'O7 Amortization'!AU535</f>
        <v>0</v>
      </c>
      <c r="X17" s="694"/>
    </row>
    <row r="18" spans="1:24" s="581" customFormat="1" ht="12.75" x14ac:dyDescent="0.2">
      <c r="A18" s="731"/>
      <c r="B18" s="690" t="s">
        <v>1363</v>
      </c>
      <c r="C18" s="695">
        <f t="shared" si="0"/>
        <v>-71220.615667339211</v>
      </c>
      <c r="D18" s="694">
        <f t="shared" ref="D18:W18" si="1">IF(ISERROR(D41*(D65/D43)),0,D41*(D65/D43))</f>
        <v>-30414.214478181439</v>
      </c>
      <c r="E18" s="694">
        <f t="shared" si="1"/>
        <v>-13274.046580898732</v>
      </c>
      <c r="F18" s="694">
        <f t="shared" si="1"/>
        <v>-26894.040327701048</v>
      </c>
      <c r="G18" s="694">
        <f t="shared" si="1"/>
        <v>0</v>
      </c>
      <c r="H18" s="694">
        <f t="shared" si="1"/>
        <v>0</v>
      </c>
      <c r="I18" s="694">
        <f t="shared" si="1"/>
        <v>0</v>
      </c>
      <c r="J18" s="694">
        <f t="shared" si="1"/>
        <v>-645.12766838570587</v>
      </c>
      <c r="K18" s="694">
        <f t="shared" si="1"/>
        <v>5.7793377841809672</v>
      </c>
      <c r="L18" s="694">
        <f t="shared" si="1"/>
        <v>1.0340500435174769</v>
      </c>
      <c r="M18" s="694">
        <f t="shared" si="1"/>
        <v>0</v>
      </c>
      <c r="N18" s="694">
        <f t="shared" si="1"/>
        <v>0</v>
      </c>
      <c r="O18" s="694">
        <f t="shared" si="1"/>
        <v>0</v>
      </c>
      <c r="P18" s="694">
        <f t="shared" si="1"/>
        <v>0</v>
      </c>
      <c r="Q18" s="694">
        <f t="shared" si="1"/>
        <v>0</v>
      </c>
      <c r="R18" s="694">
        <f t="shared" si="1"/>
        <v>0</v>
      </c>
      <c r="S18" s="694">
        <f t="shared" si="1"/>
        <v>0</v>
      </c>
      <c r="T18" s="694">
        <f t="shared" si="1"/>
        <v>0</v>
      </c>
      <c r="U18" s="694">
        <f t="shared" si="1"/>
        <v>0</v>
      </c>
      <c r="V18" s="694">
        <f t="shared" si="1"/>
        <v>0</v>
      </c>
      <c r="W18" s="582">
        <f t="shared" si="1"/>
        <v>0</v>
      </c>
      <c r="X18" s="694"/>
    </row>
    <row r="19" spans="1:24" s="581" customFormat="1" ht="12.75" x14ac:dyDescent="0.2">
      <c r="A19" s="731"/>
      <c r="B19" s="690" t="s">
        <v>287</v>
      </c>
      <c r="C19" s="695">
        <f t="shared" si="0"/>
        <v>444919.23</v>
      </c>
      <c r="D19" s="694">
        <f>'O4 Summary by Class &amp; Accounts'!E133</f>
        <v>232615.04498034829</v>
      </c>
      <c r="E19" s="694">
        <f>'O4 Summary by Class &amp; Accounts'!F133</f>
        <v>66666.94180259401</v>
      </c>
      <c r="F19" s="694">
        <f>'O4 Summary by Class &amp; Accounts'!G133</f>
        <v>140178.32266845871</v>
      </c>
      <c r="G19" s="694">
        <f>'O4 Summary by Class &amp; Accounts'!H133</f>
        <v>0</v>
      </c>
      <c r="H19" s="694">
        <f>'O4 Summary by Class &amp; Accounts'!I133</f>
        <v>0</v>
      </c>
      <c r="I19" s="694">
        <f>'O4 Summary by Class &amp; Accounts'!J133</f>
        <v>0</v>
      </c>
      <c r="J19" s="694">
        <f>'O4 Summary by Class &amp; Accounts'!K133</f>
        <v>4860.604464736768</v>
      </c>
      <c r="K19" s="694">
        <f>'O4 Summary by Class &amp; Accounts'!L133</f>
        <v>238.90671161547871</v>
      </c>
      <c r="L19" s="694">
        <f>'O4 Summary by Class &amp; Accounts'!M133</f>
        <v>359.40937224671558</v>
      </c>
      <c r="M19" s="694">
        <f>'O4 Summary by Class &amp; Accounts'!N133</f>
        <v>0</v>
      </c>
      <c r="N19" s="694">
        <f>'O4 Summary by Class &amp; Accounts'!O133</f>
        <v>0</v>
      </c>
      <c r="O19" s="694">
        <f>'O4 Summary by Class &amp; Accounts'!P133</f>
        <v>0</v>
      </c>
      <c r="P19" s="694">
        <f>'O4 Summary by Class &amp; Accounts'!Q133</f>
        <v>0</v>
      </c>
      <c r="Q19" s="694">
        <f>'O4 Summary by Class &amp; Accounts'!R133</f>
        <v>0</v>
      </c>
      <c r="R19" s="694">
        <f>'O4 Summary by Class &amp; Accounts'!S133</f>
        <v>0</v>
      </c>
      <c r="S19" s="694">
        <f>'O4 Summary by Class &amp; Accounts'!T133</f>
        <v>0</v>
      </c>
      <c r="T19" s="694">
        <f>'O4 Summary by Class &amp; Accounts'!U133</f>
        <v>0</v>
      </c>
      <c r="U19" s="694">
        <f>'O4 Summary by Class &amp; Accounts'!V133</f>
        <v>0</v>
      </c>
      <c r="V19" s="694">
        <f>'O4 Summary by Class &amp; Accounts'!W133</f>
        <v>0</v>
      </c>
      <c r="W19" s="582">
        <f>'O4 Summary by Class &amp; Accounts'!X133</f>
        <v>0</v>
      </c>
      <c r="X19" s="694"/>
    </row>
    <row r="20" spans="1:24" s="581" customFormat="1" ht="12.75" x14ac:dyDescent="0.2">
      <c r="A20" s="731"/>
      <c r="B20" s="690" t="s">
        <v>1443</v>
      </c>
      <c r="C20" s="695">
        <f t="shared" si="0"/>
        <v>406230.81000000006</v>
      </c>
      <c r="D20" s="694">
        <f>'O4 Summary by Class &amp; Accounts'!E136</f>
        <v>179323.85865987596</v>
      </c>
      <c r="E20" s="694">
        <f>'O4 Summary by Class &amp; Accounts'!F136</f>
        <v>73589.811646496863</v>
      </c>
      <c r="F20" s="694">
        <f>'O4 Summary by Class &amp; Accounts'!G136</f>
        <v>149608.7390809819</v>
      </c>
      <c r="G20" s="694">
        <f>'O4 Summary by Class &amp; Accounts'!H136</f>
        <v>0</v>
      </c>
      <c r="H20" s="694">
        <f>'O4 Summary by Class &amp; Accounts'!I136</f>
        <v>0</v>
      </c>
      <c r="I20" s="694">
        <f>'O4 Summary by Class &amp; Accounts'!J136</f>
        <v>0</v>
      </c>
      <c r="J20" s="694">
        <f>'O4 Summary by Class &amp; Accounts'!K136</f>
        <v>3671.2530655652868</v>
      </c>
      <c r="K20" s="694">
        <f>'O4 Summary by Class &amp; Accounts'!L136</f>
        <v>0</v>
      </c>
      <c r="L20" s="694">
        <f>'O4 Summary by Class &amp; Accounts'!M136</f>
        <v>37.147547080028936</v>
      </c>
      <c r="M20" s="694">
        <f>'O4 Summary by Class &amp; Accounts'!N136</f>
        <v>0</v>
      </c>
      <c r="N20" s="694">
        <f>'O4 Summary by Class &amp; Accounts'!O136</f>
        <v>0</v>
      </c>
      <c r="O20" s="694">
        <f>'O4 Summary by Class &amp; Accounts'!P136</f>
        <v>0</v>
      </c>
      <c r="P20" s="694">
        <f>'O4 Summary by Class &amp; Accounts'!Q136</f>
        <v>0</v>
      </c>
      <c r="Q20" s="694">
        <f>'O4 Summary by Class &amp; Accounts'!R136</f>
        <v>0</v>
      </c>
      <c r="R20" s="694">
        <f>'O4 Summary by Class &amp; Accounts'!S136</f>
        <v>0</v>
      </c>
      <c r="S20" s="694">
        <f>'O4 Summary by Class &amp; Accounts'!T136</f>
        <v>0</v>
      </c>
      <c r="T20" s="694">
        <f>'O4 Summary by Class &amp; Accounts'!U136</f>
        <v>0</v>
      </c>
      <c r="U20" s="694">
        <f>'O4 Summary by Class &amp; Accounts'!V136</f>
        <v>0</v>
      </c>
      <c r="V20" s="694">
        <f>'O4 Summary by Class &amp; Accounts'!W136</f>
        <v>0</v>
      </c>
      <c r="W20" s="582">
        <f>'O4 Summary by Class &amp; Accounts'!X136</f>
        <v>0</v>
      </c>
      <c r="X20" s="694"/>
    </row>
    <row r="21" spans="1:24" s="581" customFormat="1" ht="12.75" x14ac:dyDescent="0.2">
      <c r="A21" s="731"/>
      <c r="B21" s="690" t="s">
        <v>1444</v>
      </c>
      <c r="C21" s="695">
        <f t="shared" si="0"/>
        <v>235278.02000000002</v>
      </c>
      <c r="D21" s="694">
        <f>'O4 Summary by Class &amp; Accounts'!E137</f>
        <v>103859.58269451662</v>
      </c>
      <c r="E21" s="694">
        <f>'O4 Summary by Class &amp; Accounts'!F137</f>
        <v>42621.250653934207</v>
      </c>
      <c r="F21" s="694">
        <f>'O4 Summary by Class &amp; Accounts'!G137</f>
        <v>86649.380202525848</v>
      </c>
      <c r="G21" s="694">
        <f>'O4 Summary by Class &amp; Accounts'!H137</f>
        <v>0</v>
      </c>
      <c r="H21" s="694">
        <f>'O4 Summary by Class &amp; Accounts'!I137</f>
        <v>0</v>
      </c>
      <c r="I21" s="694">
        <f>'O4 Summary by Class &amp; Accounts'!J137</f>
        <v>0</v>
      </c>
      <c r="J21" s="694">
        <f>'O4 Summary by Class &amp; Accounts'!K137</f>
        <v>2126.291583312282</v>
      </c>
      <c r="K21" s="694">
        <f>'O4 Summary by Class &amp; Accounts'!L137</f>
        <v>0</v>
      </c>
      <c r="L21" s="694">
        <f>'O4 Summary by Class &amp; Accounts'!M137</f>
        <v>21.514865711062118</v>
      </c>
      <c r="M21" s="694">
        <f>'O4 Summary by Class &amp; Accounts'!N137</f>
        <v>0</v>
      </c>
      <c r="N21" s="694">
        <f>'O4 Summary by Class &amp; Accounts'!O137</f>
        <v>0</v>
      </c>
      <c r="O21" s="694">
        <f>'O4 Summary by Class &amp; Accounts'!P137</f>
        <v>0</v>
      </c>
      <c r="P21" s="694">
        <f>'O4 Summary by Class &amp; Accounts'!Q137</f>
        <v>0</v>
      </c>
      <c r="Q21" s="694">
        <f>'O4 Summary by Class &amp; Accounts'!R137</f>
        <v>0</v>
      </c>
      <c r="R21" s="694">
        <f>'O4 Summary by Class &amp; Accounts'!S137</f>
        <v>0</v>
      </c>
      <c r="S21" s="694">
        <f>'O4 Summary by Class &amp; Accounts'!T137</f>
        <v>0</v>
      </c>
      <c r="T21" s="694">
        <f>'O4 Summary by Class &amp; Accounts'!U137</f>
        <v>0</v>
      </c>
      <c r="U21" s="694">
        <f>'O4 Summary by Class &amp; Accounts'!V137</f>
        <v>0</v>
      </c>
      <c r="V21" s="694">
        <f>'O4 Summary by Class &amp; Accounts'!W137</f>
        <v>0</v>
      </c>
      <c r="W21" s="582">
        <f>'O4 Summary by Class &amp; Accounts'!X137</f>
        <v>0</v>
      </c>
      <c r="X21" s="694"/>
    </row>
    <row r="22" spans="1:24" s="694" customFormat="1" ht="12.75" x14ac:dyDescent="0.2">
      <c r="A22" s="696"/>
      <c r="B22" s="690" t="s">
        <v>1445</v>
      </c>
      <c r="C22" s="695">
        <f t="shared" si="0"/>
        <v>125515.55</v>
      </c>
      <c r="D22" s="694">
        <f>'O4 Summary by Class &amp; Accounts'!E156</f>
        <v>55406.759393303022</v>
      </c>
      <c r="E22" s="694">
        <f>'O4 Summary by Class &amp; Accounts'!F156</f>
        <v>22737.481884267861</v>
      </c>
      <c r="F22" s="694">
        <f>'O4 Summary by Class &amp; Accounts'!G156</f>
        <v>46225.502124164188</v>
      </c>
      <c r="G22" s="694">
        <f>'O4 Summary by Class &amp; Accounts'!H156</f>
        <v>0</v>
      </c>
      <c r="H22" s="694">
        <f>'O4 Summary by Class &amp; Accounts'!I156</f>
        <v>0</v>
      </c>
      <c r="I22" s="694">
        <f>'O4 Summary by Class &amp; Accounts'!J156</f>
        <v>0</v>
      </c>
      <c r="J22" s="694">
        <f>'O4 Summary by Class &amp; Accounts'!K156</f>
        <v>1134.3288996558706</v>
      </c>
      <c r="K22" s="694">
        <f>'O4 Summary by Class &amp; Accounts'!L156</f>
        <v>0</v>
      </c>
      <c r="L22" s="694">
        <f>'O4 Summary by Class &amp; Accounts'!M156</f>
        <v>11.477698609075777</v>
      </c>
      <c r="M22" s="694">
        <f>'O4 Summary by Class &amp; Accounts'!N156</f>
        <v>0</v>
      </c>
      <c r="N22" s="694">
        <f>'O4 Summary by Class &amp; Accounts'!O156</f>
        <v>0</v>
      </c>
      <c r="O22" s="694">
        <f>'O4 Summary by Class &amp; Accounts'!P156</f>
        <v>0</v>
      </c>
      <c r="P22" s="694">
        <f>'O4 Summary by Class &amp; Accounts'!Q156</f>
        <v>0</v>
      </c>
      <c r="Q22" s="694">
        <f>'O4 Summary by Class &amp; Accounts'!R156</f>
        <v>0</v>
      </c>
      <c r="R22" s="694">
        <f>'O4 Summary by Class &amp; Accounts'!S156</f>
        <v>0</v>
      </c>
      <c r="S22" s="694">
        <f>'O4 Summary by Class &amp; Accounts'!T156</f>
        <v>0</v>
      </c>
      <c r="T22" s="694">
        <f>'O4 Summary by Class &amp; Accounts'!U156</f>
        <v>0</v>
      </c>
      <c r="U22" s="694">
        <f>'O4 Summary by Class &amp; Accounts'!V156</f>
        <v>0</v>
      </c>
      <c r="V22" s="694">
        <f>'O4 Summary by Class &amp; Accounts'!W156</f>
        <v>0</v>
      </c>
      <c r="W22" s="582">
        <f>'O4 Summary by Class &amp; Accounts'!X156</f>
        <v>0</v>
      </c>
    </row>
    <row r="23" spans="1:24" s="694" customFormat="1" ht="12.75" x14ac:dyDescent="0.2">
      <c r="A23" s="696"/>
      <c r="B23" s="690" t="s">
        <v>719</v>
      </c>
      <c r="C23" s="695">
        <f t="shared" si="0"/>
        <v>15411.69388772767</v>
      </c>
      <c r="D23" s="694">
        <f>IF(ISERROR(D79/D81*D75),0, D79/D81*D75)</f>
        <v>8025.201249888104</v>
      </c>
      <c r="E23" s="694">
        <f t="shared" ref="E23:W23" si="2">IF(ISERROR(E79/E81*E75),0, E79/E81*E75)</f>
        <v>2315.9542511754548</v>
      </c>
      <c r="F23" s="694">
        <f t="shared" si="2"/>
        <v>4882.8645996907844</v>
      </c>
      <c r="G23" s="694">
        <f t="shared" si="2"/>
        <v>0</v>
      </c>
      <c r="H23" s="694">
        <f t="shared" si="2"/>
        <v>0</v>
      </c>
      <c r="I23" s="694">
        <f t="shared" si="2"/>
        <v>0</v>
      </c>
      <c r="J23" s="694">
        <f t="shared" si="2"/>
        <v>167.21145128674692</v>
      </c>
      <c r="K23" s="694">
        <f t="shared" si="2"/>
        <v>8.1668660341953085</v>
      </c>
      <c r="L23" s="694">
        <f t="shared" si="2"/>
        <v>12.295469652385112</v>
      </c>
      <c r="M23" s="694">
        <f t="shared" si="2"/>
        <v>0</v>
      </c>
      <c r="N23" s="694">
        <f t="shared" si="2"/>
        <v>0</v>
      </c>
      <c r="O23" s="694">
        <f t="shared" si="2"/>
        <v>0</v>
      </c>
      <c r="P23" s="694">
        <f t="shared" si="2"/>
        <v>0</v>
      </c>
      <c r="Q23" s="694">
        <f t="shared" si="2"/>
        <v>0</v>
      </c>
      <c r="R23" s="694">
        <f t="shared" si="2"/>
        <v>0</v>
      </c>
      <c r="S23" s="694">
        <f t="shared" si="2"/>
        <v>0</v>
      </c>
      <c r="T23" s="694">
        <f t="shared" si="2"/>
        <v>0</v>
      </c>
      <c r="U23" s="694">
        <f t="shared" si="2"/>
        <v>0</v>
      </c>
      <c r="V23" s="694">
        <f t="shared" si="2"/>
        <v>0</v>
      </c>
      <c r="W23" s="582">
        <f t="shared" si="2"/>
        <v>0</v>
      </c>
    </row>
    <row r="24" spans="1:24" s="694" customFormat="1" ht="12.75" x14ac:dyDescent="0.2">
      <c r="A24" s="696"/>
      <c r="B24" s="690" t="s">
        <v>1487</v>
      </c>
      <c r="C24" s="695">
        <f t="shared" si="0"/>
        <v>374988.47680027277</v>
      </c>
      <c r="D24" s="694">
        <f>IF(ISERROR(SUM(D19:D23)/D47*D45),0,SUM(D20:D22)/D47*D45)</f>
        <v>163226.22174615532</v>
      </c>
      <c r="E24" s="694">
        <f t="shared" ref="E24:W24" si="3">IF(ISERROR(SUM(E19:E23)/E47*E45),0,SUM(E20:E22)/E47*E45)</f>
        <v>67919.322584502108</v>
      </c>
      <c r="F24" s="694">
        <f t="shared" si="3"/>
        <v>140483.26962211699</v>
      </c>
      <c r="G24" s="694">
        <f t="shared" si="3"/>
        <v>0</v>
      </c>
      <c r="H24" s="694">
        <f t="shared" si="3"/>
        <v>0</v>
      </c>
      <c r="I24" s="694">
        <f t="shared" si="3"/>
        <v>0</v>
      </c>
      <c r="J24" s="694">
        <f t="shared" si="3"/>
        <v>3326.1610486764407</v>
      </c>
      <c r="K24" s="694">
        <f t="shared" si="3"/>
        <v>0</v>
      </c>
      <c r="L24" s="694">
        <f t="shared" si="3"/>
        <v>33.501798821888002</v>
      </c>
      <c r="M24" s="694">
        <f t="shared" si="3"/>
        <v>0</v>
      </c>
      <c r="N24" s="694">
        <f t="shared" si="3"/>
        <v>0</v>
      </c>
      <c r="O24" s="694">
        <f t="shared" si="3"/>
        <v>0</v>
      </c>
      <c r="P24" s="694">
        <f t="shared" si="3"/>
        <v>0</v>
      </c>
      <c r="Q24" s="694">
        <f t="shared" si="3"/>
        <v>0</v>
      </c>
      <c r="R24" s="694">
        <f t="shared" si="3"/>
        <v>0</v>
      </c>
      <c r="S24" s="694">
        <f t="shared" si="3"/>
        <v>0</v>
      </c>
      <c r="T24" s="694">
        <f t="shared" si="3"/>
        <v>0</v>
      </c>
      <c r="U24" s="694">
        <f t="shared" si="3"/>
        <v>0</v>
      </c>
      <c r="V24" s="694">
        <f t="shared" si="3"/>
        <v>0</v>
      </c>
      <c r="W24" s="582">
        <f t="shared" si="3"/>
        <v>0</v>
      </c>
    </row>
    <row r="25" spans="1:24" s="694" customFormat="1" ht="12.75" x14ac:dyDescent="0.2">
      <c r="A25" s="696"/>
      <c r="B25" s="690" t="s">
        <v>1488</v>
      </c>
      <c r="C25" s="695">
        <f t="shared" si="0"/>
        <v>-37890.187508870535</v>
      </c>
      <c r="D25" s="694">
        <f>IF(ISERROR('O4 Summary by Class &amp; Accounts'!E209*D67/(D39+D43)),0,'O4 Summary by Class &amp; Accounts'!E209*D67/(D39+D43))</f>
        <v>-16271.322928328425</v>
      </c>
      <c r="E25" s="694">
        <f>IF(ISERROR('O4 Summary by Class &amp; Accounts'!F209*E67/(E39+E43)),0,'O4 Summary by Class &amp; Accounts'!F209*E67/(E39+E43))</f>
        <v>-7038.8264486967537</v>
      </c>
      <c r="F25" s="694">
        <f>IF(ISERROR('O4 Summary by Class &amp; Accounts'!G209*F67/(F39+F43)),0,'O4 Summary by Class &amp; Accounts'!G209*F67/(F39+F43))</f>
        <v>-14251.690517079542</v>
      </c>
      <c r="G25" s="694">
        <f>IF(ISERROR('O4 Summary by Class &amp; Accounts'!H209*G67/(G39+G43)),0,'O4 Summary by Class &amp; Accounts'!H209*G67/(G39+G43))</f>
        <v>0</v>
      </c>
      <c r="H25" s="694">
        <f>IF(ISERROR('O4 Summary by Class &amp; Accounts'!I209*H67/(H39+H43)),0,'O4 Summary by Class &amp; Accounts'!I209*H67/(H39+H43))</f>
        <v>0</v>
      </c>
      <c r="I25" s="694">
        <f>IF(ISERROR('O4 Summary by Class &amp; Accounts'!J209*I67/(I39+I43)),0,'O4 Summary by Class &amp; Accounts'!J209*I67/(I39+I43))</f>
        <v>0</v>
      </c>
      <c r="J25" s="694">
        <f>IF(ISERROR('O4 Summary by Class &amp; Accounts'!K209*J67/(J39+J43)),0,'O4 Summary by Class &amp; Accounts'!K209*J67/(J39+J43))</f>
        <v>-331.88413527413047</v>
      </c>
      <c r="K25" s="694">
        <f>IF(ISERROR('O4 Summary by Class &amp; Accounts'!L209*K67/(K39+K43)),0,'O4 Summary by Class &amp; Accounts'!L209*K67/(K39+K43))</f>
        <v>2.9996082597364033</v>
      </c>
      <c r="L25" s="694">
        <f>IF(ISERROR('O4 Summary by Class &amp; Accounts'!M209*L67/(L39+L43)),0,'O4 Summary by Class &amp; Accounts'!M209*L67/(L39+L43))</f>
        <v>0.53691224858069631</v>
      </c>
      <c r="M25" s="694">
        <f>IF(ISERROR('O4 Summary by Class &amp; Accounts'!N209*M67/(M39+M43)),0,'O4 Summary by Class &amp; Accounts'!N209*M67/(M39+M43))</f>
        <v>0</v>
      </c>
      <c r="N25" s="694">
        <f>IF(ISERROR('O4 Summary by Class &amp; Accounts'!O209*N67/(N39+N43)),0,'O4 Summary by Class &amp; Accounts'!O209*N67/(N39+N43))</f>
        <v>0</v>
      </c>
      <c r="O25" s="694">
        <f>IF(ISERROR('O4 Summary by Class &amp; Accounts'!P209*O67/(O39+O43)),0,'O4 Summary by Class &amp; Accounts'!P209*O67/(O39+O43))</f>
        <v>0</v>
      </c>
      <c r="P25" s="694">
        <f>IF(ISERROR('O4 Summary by Class &amp; Accounts'!Q209*P67/(P39+P43)),0,'O4 Summary by Class &amp; Accounts'!Q209*P67/(P39+P43))</f>
        <v>0</v>
      </c>
      <c r="Q25" s="694">
        <f>IF(ISERROR('O4 Summary by Class &amp; Accounts'!R209*Q67/(Q39+Q43)),0,'O4 Summary by Class &amp; Accounts'!R209*Q67/(Q39+Q43))</f>
        <v>0</v>
      </c>
      <c r="R25" s="694">
        <f>IF(ISERROR('O4 Summary by Class &amp; Accounts'!S209*R67/(R39+R43)),0,'O4 Summary by Class &amp; Accounts'!S209*R67/(R39+R43))</f>
        <v>0</v>
      </c>
      <c r="S25" s="694">
        <f>IF(ISERROR('O4 Summary by Class &amp; Accounts'!T209*S67/(S39+S43)),0,'O4 Summary by Class &amp; Accounts'!T209*S67/(S39+S43))</f>
        <v>0</v>
      </c>
      <c r="T25" s="694">
        <f>IF(ISERROR('O4 Summary by Class &amp; Accounts'!U209*T67/(T39+T43)),0,'O4 Summary by Class &amp; Accounts'!U209*T67/(T39+T43))</f>
        <v>0</v>
      </c>
      <c r="U25" s="694">
        <f>IF(ISERROR('O4 Summary by Class &amp; Accounts'!V209*U67/(U39+U43)),0,'O4 Summary by Class &amp; Accounts'!V209*U67/(U39+U43))</f>
        <v>0</v>
      </c>
      <c r="V25" s="694">
        <f>IF(ISERROR('O4 Summary by Class &amp; Accounts'!W209*V67/(V39+V43)),0,'O4 Summary by Class &amp; Accounts'!W209*V67/(V39+V43))</f>
        <v>0</v>
      </c>
      <c r="W25" s="582">
        <f>IF(ISERROR('O4 Summary by Class &amp; Accounts'!X209*W67/(W39+W43)),0,'O4 Summary by Class &amp; Accounts'!X209*W67/(W39+W43))</f>
        <v>0</v>
      </c>
    </row>
    <row r="26" spans="1:24" s="694" customFormat="1" ht="12.75" x14ac:dyDescent="0.2">
      <c r="A26" s="696"/>
      <c r="B26" s="690" t="s">
        <v>1364</v>
      </c>
      <c r="C26" s="695">
        <f t="shared" si="0"/>
        <v>-249335.49295889135</v>
      </c>
      <c r="D26" s="694">
        <f>IF(ISERROR('O4 Summary by Class &amp; Accounts'!E207*D67/(D39+D43)),0,'O4 Summary by Class &amp; Accounts'!E207*D67/(D39+D43))</f>
        <v>-107073.06007599684</v>
      </c>
      <c r="E26" s="694">
        <f>IF(ISERROR('O4 Summary by Class &amp; Accounts'!F207*E67/(E39+E43)),0,'O4 Summary by Class &amp; Accounts'!F207*E67/(E39+E43))</f>
        <v>-46318.832864762539</v>
      </c>
      <c r="F26" s="694">
        <f>IF(ISERROR('O4 Summary by Class &amp; Accounts'!G207*F67/(F39+F43)),0,'O4 Summary by Class &amp; Accounts'!G207*F67/(F39+F43))</f>
        <v>-93782.916216544996</v>
      </c>
      <c r="G26" s="694">
        <f>IF(ISERROR('O4 Summary by Class &amp; Accounts'!H207*G67/(G39+G43)),0,'O4 Summary by Class &amp; Accounts'!H207*G67/(G39+G43))</f>
        <v>0</v>
      </c>
      <c r="H26" s="694">
        <f>IF(ISERROR('O4 Summary by Class &amp; Accounts'!I207*H67/(H39+H43)),0,'O4 Summary by Class &amp; Accounts'!I207*H67/(H39+H43))</f>
        <v>0</v>
      </c>
      <c r="I26" s="694">
        <f>IF(ISERROR('O4 Summary by Class &amp; Accounts'!J207*I67/(I39+I43)),0,'O4 Summary by Class &amp; Accounts'!J207*I67/(I39+I43))</f>
        <v>0</v>
      </c>
      <c r="J26" s="694">
        <f>IF(ISERROR('O4 Summary by Class &amp; Accounts'!K207*J67/(J39+J43)),0,'O4 Summary by Class &amp; Accounts'!K207*J67/(J39+J43))</f>
        <v>-2183.9557921015266</v>
      </c>
      <c r="K26" s="694">
        <f>IF(ISERROR('O4 Summary by Class &amp; Accounts'!L207*K67/(K39+K43)),0,'O4 Summary by Class &amp; Accounts'!L207*K67/(K39+K43))</f>
        <v>19.738852016761445</v>
      </c>
      <c r="L26" s="694">
        <f>IF(ISERROR('O4 Summary by Class &amp; Accounts'!M207*L67/(L39+L43)),0,'O4 Summary by Class &amp; Accounts'!M207*L67/(L39+L43))</f>
        <v>3.533138497775814</v>
      </c>
      <c r="M26" s="694">
        <f>IF(ISERROR('O4 Summary by Class &amp; Accounts'!N207*M67/(M39+M43)),0,'O4 Summary by Class &amp; Accounts'!N207*M67/(M39+M43))</f>
        <v>0</v>
      </c>
      <c r="N26" s="694">
        <f>IF(ISERROR('O4 Summary by Class &amp; Accounts'!O207*N67/(N39+N43)),0,'O4 Summary by Class &amp; Accounts'!O207*N67/(N39+N43))</f>
        <v>0</v>
      </c>
      <c r="O26" s="694">
        <f>IF(ISERROR('O4 Summary by Class &amp; Accounts'!P207*O67/(O39+O43)),0,'O4 Summary by Class &amp; Accounts'!P207*O67/(O39+O43))</f>
        <v>0</v>
      </c>
      <c r="P26" s="694">
        <f>IF(ISERROR('O4 Summary by Class &amp; Accounts'!Q207*P67/(P39+P43)),0,'O4 Summary by Class &amp; Accounts'!Q207*P67/(P39+P43))</f>
        <v>0</v>
      </c>
      <c r="Q26" s="694">
        <f>IF(ISERROR('O4 Summary by Class &amp; Accounts'!R207*Q67/(Q39+Q43)),0,'O4 Summary by Class &amp; Accounts'!R207*Q67/(Q39+Q43))</f>
        <v>0</v>
      </c>
      <c r="R26" s="694">
        <f>IF(ISERROR('O4 Summary by Class &amp; Accounts'!S207*R67/(R39+R43)),0,'O4 Summary by Class &amp; Accounts'!S207*R67/(R39+R43))</f>
        <v>0</v>
      </c>
      <c r="S26" s="694">
        <f>IF(ISERROR('O4 Summary by Class &amp; Accounts'!T207*S67/(S39+S43)),0,'O4 Summary by Class &amp; Accounts'!T207*S67/(S39+S43))</f>
        <v>0</v>
      </c>
      <c r="T26" s="694">
        <f>IF(ISERROR('O4 Summary by Class &amp; Accounts'!U207*T67/(T39+T43)),0,'O4 Summary by Class &amp; Accounts'!U207*T67/(T39+T43))</f>
        <v>0</v>
      </c>
      <c r="U26" s="694">
        <f>IF(ISERROR('O4 Summary by Class &amp; Accounts'!V207*U67/(U39+U43)),0,'O4 Summary by Class &amp; Accounts'!V207*U67/(U39+U43))</f>
        <v>0</v>
      </c>
      <c r="V26" s="694">
        <f>IF(ISERROR('O4 Summary by Class &amp; Accounts'!W207*V67/(V39+V43)),0,'O4 Summary by Class &amp; Accounts'!W207*V67/(V39+V43))</f>
        <v>0</v>
      </c>
      <c r="W26" s="582">
        <f>IF(ISERROR('O4 Summary by Class &amp; Accounts'!X207*W67/(W39+W43)),0,'O4 Summary by Class &amp; Accounts'!X207*W67/(W39+W43))</f>
        <v>0</v>
      </c>
    </row>
    <row r="27" spans="1:24" s="694" customFormat="1" ht="12.75" x14ac:dyDescent="0.2">
      <c r="A27" s="696"/>
      <c r="B27" s="690" t="s">
        <v>1365</v>
      </c>
      <c r="C27" s="695">
        <f t="shared" si="0"/>
        <v>-453434.023481271</v>
      </c>
      <c r="D27" s="694">
        <f>IF(ISERROR(D67/(D39+D43)*'O1 Revenue to cost|RR'!D38),0,D67/(D39+D43)*'O1 Revenue to cost|RR'!D38)</f>
        <v>-194719.84457790674</v>
      </c>
      <c r="E27" s="694">
        <f>IF(ISERROR(E67/(E39+E43)*'O1 Revenue to cost|RR'!E38),0,E67/(E39+E43)*'O1 Revenue to cost|RR'!E38)</f>
        <v>-84234.035433890487</v>
      </c>
      <c r="F27" s="694">
        <f>IF(ISERROR(F67/(F39+F43)*'O1 Revenue to cost|RR'!F38),0,F67/(F39+F43)*'O1 Revenue to cost|RR'!F38)</f>
        <v>-170550.78893595803</v>
      </c>
      <c r="G27" s="694">
        <f>IF(ISERROR(G67/(G39+G43)*'O1 Revenue to cost|RR'!G38),0,G67/(G39+G43)*'O1 Revenue to cost|RR'!G38)</f>
        <v>0</v>
      </c>
      <c r="H27" s="694">
        <f>IF(ISERROR(H67/(H39+H43)*'O1 Revenue to cost|RR'!H38),0,H67/(H39+H43)*'O1 Revenue to cost|RR'!H38)</f>
        <v>0</v>
      </c>
      <c r="I27" s="694">
        <f>IF(ISERROR(I67/(I39+I43)*'O1 Revenue to cost|RR'!I38),0,I67/(I39+I43)*'O1 Revenue to cost|RR'!I38)</f>
        <v>0</v>
      </c>
      <c r="J27" s="694">
        <f>IF(ISERROR(J67/(J39+J43)*'O1 Revenue to cost|RR'!J38),0,J67/(J39+J43)*'O1 Revenue to cost|RR'!J38)</f>
        <v>-3971.6762750704388</v>
      </c>
      <c r="K27" s="694">
        <f>IF(ISERROR(K67/(K39+K43)*'O1 Revenue to cost|RR'!K38),0,K67/(K39+K43)*'O1 Revenue to cost|RR'!K38)</f>
        <v>35.8964822161809</v>
      </c>
      <c r="L27" s="694">
        <f>IF(ISERROR(L67/(L39+L43)*'O1 Revenue to cost|RR'!L38),0,L67/(L39+L43)*'O1 Revenue to cost|RR'!L38)</f>
        <v>6.4252593385378738</v>
      </c>
      <c r="M27" s="694">
        <f>IF(ISERROR(M67/(M39+M43)*'O1 Revenue to cost|RR'!M38),0,M67/(M39+M43)*'O1 Revenue to cost|RR'!M38)</f>
        <v>0</v>
      </c>
      <c r="N27" s="694">
        <f>IF(ISERROR(N67/(N39+N43)*'O1 Revenue to cost|RR'!N38),0,N67/(N39+N43)*'O1 Revenue to cost|RR'!N38)</f>
        <v>0</v>
      </c>
      <c r="O27" s="694">
        <f>IF(ISERROR(O67/(O39+O43)*'O1 Revenue to cost|RR'!O38),0,O67/(O39+O43)*'O1 Revenue to cost|RR'!O38)</f>
        <v>0</v>
      </c>
      <c r="P27" s="694">
        <f>IF(ISERROR(P67/(P39+P43)*'O1 Revenue to cost|RR'!P38),0,P67/(P39+P43)*'O1 Revenue to cost|RR'!P38)</f>
        <v>0</v>
      </c>
      <c r="Q27" s="694">
        <f>IF(ISERROR(Q67/(Q39+Q43)*'O1 Revenue to cost|RR'!Q38),0,Q67/(Q39+Q43)*'O1 Revenue to cost|RR'!Q38)</f>
        <v>0</v>
      </c>
      <c r="R27" s="694">
        <f>IF(ISERROR(R67/(R39+R43)*'O1 Revenue to cost|RR'!R38),0,R67/(R39+R43)*'O1 Revenue to cost|RR'!R38)</f>
        <v>0</v>
      </c>
      <c r="S27" s="694">
        <f>IF(ISERROR(S67/(S39+S43)*'O1 Revenue to cost|RR'!S38),0,S67/(S39+S43)*'O1 Revenue to cost|RR'!S38)</f>
        <v>0</v>
      </c>
      <c r="T27" s="694">
        <f>IF(ISERROR(T67/(T39+T43)*'O1 Revenue to cost|RR'!T38),0,T67/(T39+T43)*'O1 Revenue to cost|RR'!T38)</f>
        <v>0</v>
      </c>
      <c r="U27" s="694">
        <f>IF(ISERROR(U67/(U39+U43)*'O1 Revenue to cost|RR'!U38),0,U67/(U39+U43)*'O1 Revenue to cost|RR'!U38)</f>
        <v>0</v>
      </c>
      <c r="V27" s="694">
        <f>IF(ISERROR(V67/(V39+V43)*'O1 Revenue to cost|RR'!V38),0,V67/(V39+V43)*'O1 Revenue to cost|RR'!V38)</f>
        <v>0</v>
      </c>
      <c r="W27" s="582">
        <f>IF(ISERROR(W67/(W39+W43)*'O1 Revenue to cost|RR'!W38),0,W67/(W39+W43)*'O1 Revenue to cost|RR'!W38)</f>
        <v>0</v>
      </c>
    </row>
    <row r="28" spans="1:24" s="697" customFormat="1" ht="18.75" customHeight="1" x14ac:dyDescent="0.2">
      <c r="B28" s="808" t="s">
        <v>763</v>
      </c>
      <c r="C28" s="1861">
        <f>IF(SUM(C12:C27)=SUM(D28:W28), SUM(C12:C27), "Error - Please Revise")</f>
        <v>1367011.4610716284</v>
      </c>
      <c r="D28" s="809">
        <f>SUM(D12:D27)</f>
        <v>657175.91869696334</v>
      </c>
      <c r="E28" s="809">
        <f t="shared" ref="E28:W28" si="4">SUM(E12:E27)</f>
        <v>226085.08550638671</v>
      </c>
      <c r="F28" s="809">
        <f t="shared" si="4"/>
        <v>469200.36838254158</v>
      </c>
      <c r="G28" s="809">
        <f t="shared" si="4"/>
        <v>0</v>
      </c>
      <c r="H28" s="809">
        <f t="shared" si="4"/>
        <v>0</v>
      </c>
      <c r="I28" s="809">
        <f t="shared" si="4"/>
        <v>0</v>
      </c>
      <c r="J28" s="809">
        <f t="shared" si="4"/>
        <v>13565.185599821611</v>
      </c>
      <c r="K28" s="809">
        <f t="shared" si="4"/>
        <v>368.81923174122153</v>
      </c>
      <c r="L28" s="809">
        <f t="shared" si="4"/>
        <v>616.08365417376751</v>
      </c>
      <c r="M28" s="809">
        <f t="shared" si="4"/>
        <v>0</v>
      </c>
      <c r="N28" s="809">
        <f t="shared" si="4"/>
        <v>0</v>
      </c>
      <c r="O28" s="809">
        <f t="shared" si="4"/>
        <v>0</v>
      </c>
      <c r="P28" s="809">
        <f t="shared" si="4"/>
        <v>0</v>
      </c>
      <c r="Q28" s="809">
        <f t="shared" si="4"/>
        <v>0</v>
      </c>
      <c r="R28" s="809">
        <f t="shared" si="4"/>
        <v>0</v>
      </c>
      <c r="S28" s="809">
        <f t="shared" si="4"/>
        <v>0</v>
      </c>
      <c r="T28" s="809">
        <f t="shared" si="4"/>
        <v>0</v>
      </c>
      <c r="U28" s="809">
        <f t="shared" si="4"/>
        <v>0</v>
      </c>
      <c r="V28" s="809">
        <f t="shared" si="4"/>
        <v>0</v>
      </c>
      <c r="W28" s="810">
        <f t="shared" si="4"/>
        <v>0</v>
      </c>
      <c r="X28" s="703"/>
    </row>
    <row r="29" spans="1:24" s="581" customFormat="1" ht="12.75" x14ac:dyDescent="0.2">
      <c r="A29" s="578"/>
      <c r="B29" s="697"/>
      <c r="C29" s="695"/>
      <c r="D29" s="694"/>
      <c r="E29" s="694"/>
      <c r="F29" s="694"/>
      <c r="G29" s="694"/>
      <c r="H29" s="694"/>
      <c r="I29" s="694"/>
      <c r="J29" s="694"/>
      <c r="K29" s="694"/>
      <c r="L29" s="694"/>
      <c r="M29" s="694"/>
      <c r="N29" s="694"/>
      <c r="O29" s="694"/>
      <c r="P29" s="694"/>
      <c r="Q29" s="694"/>
      <c r="R29" s="694"/>
      <c r="S29" s="694"/>
      <c r="T29" s="694"/>
      <c r="U29" s="694"/>
      <c r="V29" s="694"/>
      <c r="W29" s="582"/>
      <c r="X29" s="694"/>
    </row>
    <row r="30" spans="1:24" s="716" customFormat="1" ht="12.75" x14ac:dyDescent="0.2">
      <c r="B30" s="712" t="s">
        <v>1366</v>
      </c>
      <c r="C30" s="698"/>
      <c r="D30" s="713">
        <f>IF('I6.1 Revenue'!D26=0,0,'I6.1 Revenue'!D26)</f>
        <v>0</v>
      </c>
      <c r="E30" s="713">
        <f>IF('I6.1 Revenue'!E26=0,0,'I6.1 Revenue'!E26)</f>
        <v>0</v>
      </c>
      <c r="F30" s="713">
        <f>IF('I6.1 Revenue'!F26=0,0,'I6.1 Revenue'!F26)</f>
        <v>857773.43969103217</v>
      </c>
      <c r="G30" s="713">
        <f>IF('I6.1 Revenue'!G26=0,0,'I6.1 Revenue'!G26)</f>
        <v>0</v>
      </c>
      <c r="H30" s="713">
        <f>IF('I6.1 Revenue'!H26=0,0,'I6.1 Revenue'!H26)</f>
        <v>0</v>
      </c>
      <c r="I30" s="713">
        <f>IF('I6.1 Revenue'!I26=0,0,'I6.1 Revenue'!I26)</f>
        <v>0</v>
      </c>
      <c r="J30" s="713">
        <f>IF('I6.1 Revenue'!J26=0,0,'I6.1 Revenue'!J26)</f>
        <v>20806.831005660119</v>
      </c>
      <c r="K30" s="713">
        <f>IF('I6.1 Revenue'!K26=0,0,'I6.1 Revenue'!K26)</f>
        <v>1009.7179446613925</v>
      </c>
      <c r="L30" s="713">
        <f>IF('I6.1 Revenue'!L26=0,0,'I6.1 Revenue'!L26)</f>
        <v>0</v>
      </c>
      <c r="M30" s="713">
        <f>IF('I6.1 Revenue'!M26=0,0,'I6.1 Revenue'!M26)</f>
        <v>0</v>
      </c>
      <c r="N30" s="713">
        <f>IF('I6.1 Revenue'!N26=0,0,'I6.1 Revenue'!N26)</f>
        <v>0</v>
      </c>
      <c r="O30" s="713">
        <f>IF('I6.1 Revenue'!O26=0,0,'I6.1 Revenue'!O26)</f>
        <v>0</v>
      </c>
      <c r="P30" s="713">
        <f>IF('I6.1 Revenue'!P26=0,0,'I6.1 Revenue'!P26)</f>
        <v>0</v>
      </c>
      <c r="Q30" s="713">
        <f>IF('I6.1 Revenue'!Q26=0,0,'I6.1 Revenue'!Q26)</f>
        <v>0</v>
      </c>
      <c r="R30" s="713">
        <f>IF('I6.1 Revenue'!R26=0,0,'I6.1 Revenue'!R26)</f>
        <v>0</v>
      </c>
      <c r="S30" s="713">
        <f>IF('I6.1 Revenue'!S26=0,0,'I6.1 Revenue'!S26)</f>
        <v>0</v>
      </c>
      <c r="T30" s="713">
        <f>IF('I6.1 Revenue'!T26=0,0,'I6.1 Revenue'!T26)</f>
        <v>0</v>
      </c>
      <c r="U30" s="713">
        <f>IF('I6.1 Revenue'!U26=0,0,'I6.1 Revenue'!U26)</f>
        <v>0</v>
      </c>
      <c r="V30" s="713">
        <f>IF('I6.1 Revenue'!V26=0,0,'I6.1 Revenue'!V26)</f>
        <v>0</v>
      </c>
      <c r="W30" s="714">
        <f>IF('I6.1 Revenue'!W26=0,0,'I6.1 Revenue'!W26)</f>
        <v>0</v>
      </c>
      <c r="X30" s="715"/>
    </row>
    <row r="31" spans="1:24" s="716" customFormat="1" ht="12.75" x14ac:dyDescent="0.2">
      <c r="B31" s="712" t="s">
        <v>1367</v>
      </c>
      <c r="C31" s="698"/>
      <c r="D31" s="713">
        <f>IF('I6.1 Revenue'!D25=0,0,'I6.1 Revenue'!D25)</f>
        <v>367560506.45882964</v>
      </c>
      <c r="E31" s="713">
        <f>IF('I6.1 Revenue'!E25=0,0,'I6.1 Revenue'!E25)</f>
        <v>136403466.97308469</v>
      </c>
      <c r="F31" s="713">
        <f>IF('I6.1 Revenue'!F25=0,0,'I6.1 Revenue'!F25)</f>
        <v>344496360.04029977</v>
      </c>
      <c r="G31" s="713">
        <f>IF('I6.1 Revenue'!G25=0,0,'I6.1 Revenue'!G25)</f>
        <v>0</v>
      </c>
      <c r="H31" s="713">
        <f>IF('I6.1 Revenue'!H25=0,0,'I6.1 Revenue'!H25)</f>
        <v>0</v>
      </c>
      <c r="I31" s="713">
        <f>IF('I6.1 Revenue'!I25=0,0,'I6.1 Revenue'!I25)</f>
        <v>0</v>
      </c>
      <c r="J31" s="713">
        <f>IF('I6.1 Revenue'!J25=0,0,'I6.1 Revenue'!J25)</f>
        <v>7448452.1237150077</v>
      </c>
      <c r="K31" s="713">
        <f>IF('I6.1 Revenue'!K25=0,0,'I6.1 Revenue'!K25)</f>
        <v>366103.68451333424</v>
      </c>
      <c r="L31" s="713">
        <f>IF('I6.1 Revenue'!L25=0,0,'I6.1 Revenue'!L25)</f>
        <v>1109724.5590085674</v>
      </c>
      <c r="M31" s="713">
        <f>IF('I6.1 Revenue'!M25=0,0,'I6.1 Revenue'!M25)</f>
        <v>0</v>
      </c>
      <c r="N31" s="713">
        <f>IF('I6.1 Revenue'!N25=0,0,'I6.1 Revenue'!N25)</f>
        <v>0</v>
      </c>
      <c r="O31" s="713">
        <f>IF('I6.1 Revenue'!O25=0,0,'I6.1 Revenue'!O25)</f>
        <v>0</v>
      </c>
      <c r="P31" s="713">
        <f>IF('I6.1 Revenue'!P25=0,0,'I6.1 Revenue'!P25)</f>
        <v>0</v>
      </c>
      <c r="Q31" s="713">
        <f>IF('I6.1 Revenue'!Q25=0,0,'I6.1 Revenue'!Q25)</f>
        <v>0</v>
      </c>
      <c r="R31" s="713">
        <f>IF('I6.1 Revenue'!R25=0,0,'I6.1 Revenue'!R25)</f>
        <v>0</v>
      </c>
      <c r="S31" s="713">
        <f>IF('I6.1 Revenue'!S25=0,0,'I6.1 Revenue'!S25)</f>
        <v>0</v>
      </c>
      <c r="T31" s="713">
        <f>IF('I6.1 Revenue'!T25=0,0,'I6.1 Revenue'!T25)</f>
        <v>0</v>
      </c>
      <c r="U31" s="713">
        <f>IF('I6.1 Revenue'!U25=0,0,'I6.1 Revenue'!U25)</f>
        <v>0</v>
      </c>
      <c r="V31" s="713">
        <f>IF('I6.1 Revenue'!V25=0,0,'I6.1 Revenue'!V25)</f>
        <v>0</v>
      </c>
      <c r="W31" s="714">
        <f>IF('I6.1 Revenue'!W25=0,0,'I6.1 Revenue'!W25)</f>
        <v>0</v>
      </c>
      <c r="X31" s="715"/>
    </row>
    <row r="32" spans="1:24" s="716" customFormat="1" ht="12.75" x14ac:dyDescent="0.2">
      <c r="C32" s="698"/>
      <c r="D32" s="713"/>
      <c r="E32" s="713"/>
      <c r="F32" s="713"/>
      <c r="G32" s="713"/>
      <c r="H32" s="713"/>
      <c r="I32" s="713"/>
      <c r="J32" s="713"/>
      <c r="K32" s="713"/>
      <c r="L32" s="713"/>
      <c r="M32" s="713"/>
      <c r="N32" s="713"/>
      <c r="O32" s="713"/>
      <c r="P32" s="713"/>
      <c r="Q32" s="713"/>
      <c r="R32" s="713"/>
      <c r="S32" s="713"/>
      <c r="T32" s="713"/>
      <c r="U32" s="713"/>
      <c r="V32" s="713"/>
      <c r="W32" s="714"/>
      <c r="X32" s="715"/>
    </row>
    <row r="33" spans="1:24" s="717" customFormat="1" ht="12.75" x14ac:dyDescent="0.2">
      <c r="B33" s="717" t="s">
        <v>1454</v>
      </c>
      <c r="C33" s="735"/>
      <c r="D33" s="791">
        <f t="shared" ref="D33:W33" si="5">IF(ISERROR(D28/D30),0,D28/D30)</f>
        <v>0</v>
      </c>
      <c r="E33" s="791">
        <f t="shared" si="5"/>
        <v>0</v>
      </c>
      <c r="F33" s="791">
        <f t="shared" si="5"/>
        <v>0.54699801447751328</v>
      </c>
      <c r="G33" s="791">
        <f t="shared" si="5"/>
        <v>0</v>
      </c>
      <c r="H33" s="791">
        <f t="shared" si="5"/>
        <v>0</v>
      </c>
      <c r="I33" s="791">
        <f t="shared" si="5"/>
        <v>0</v>
      </c>
      <c r="J33" s="791">
        <f t="shared" si="5"/>
        <v>0.65195827255632777</v>
      </c>
      <c r="K33" s="791">
        <f t="shared" si="5"/>
        <v>0.3652695623478342</v>
      </c>
      <c r="L33" s="791">
        <f t="shared" si="5"/>
        <v>0</v>
      </c>
      <c r="M33" s="791">
        <f t="shared" si="5"/>
        <v>0</v>
      </c>
      <c r="N33" s="791">
        <f t="shared" si="5"/>
        <v>0</v>
      </c>
      <c r="O33" s="791">
        <f t="shared" si="5"/>
        <v>0</v>
      </c>
      <c r="P33" s="791">
        <f t="shared" si="5"/>
        <v>0</v>
      </c>
      <c r="Q33" s="791">
        <f t="shared" si="5"/>
        <v>0</v>
      </c>
      <c r="R33" s="791">
        <f t="shared" si="5"/>
        <v>0</v>
      </c>
      <c r="S33" s="791">
        <f t="shared" si="5"/>
        <v>0</v>
      </c>
      <c r="T33" s="791">
        <f t="shared" si="5"/>
        <v>0</v>
      </c>
      <c r="U33" s="791">
        <f t="shared" si="5"/>
        <v>0</v>
      </c>
      <c r="V33" s="791">
        <f t="shared" si="5"/>
        <v>0</v>
      </c>
      <c r="W33" s="792">
        <f t="shared" si="5"/>
        <v>0</v>
      </c>
    </row>
    <row r="34" spans="1:24" s="739" customFormat="1" ht="12.75" x14ac:dyDescent="0.2">
      <c r="B34" s="717" t="s">
        <v>1455</v>
      </c>
      <c r="C34" s="793"/>
      <c r="D34" s="791">
        <f t="shared" ref="D34:W34" si="6">IF(ISERROR(D28/D31),0,D28/D31)</f>
        <v>1.7879394199022127E-3</v>
      </c>
      <c r="E34" s="791">
        <f t="shared" si="6"/>
        <v>1.6574731604952395E-3</v>
      </c>
      <c r="F34" s="791">
        <f t="shared" si="6"/>
        <v>1.3619893351780371E-3</v>
      </c>
      <c r="G34" s="791">
        <f t="shared" si="6"/>
        <v>0</v>
      </c>
      <c r="H34" s="791">
        <f t="shared" si="6"/>
        <v>0</v>
      </c>
      <c r="I34" s="791">
        <f t="shared" si="6"/>
        <v>0</v>
      </c>
      <c r="J34" s="791">
        <f t="shared" si="6"/>
        <v>1.8212086718838714E-3</v>
      </c>
      <c r="K34" s="791">
        <f t="shared" si="6"/>
        <v>1.0074174266546841E-3</v>
      </c>
      <c r="L34" s="791">
        <f t="shared" si="6"/>
        <v>5.5516808127971796E-4</v>
      </c>
      <c r="M34" s="791">
        <f t="shared" si="6"/>
        <v>0</v>
      </c>
      <c r="N34" s="791">
        <f t="shared" si="6"/>
        <v>0</v>
      </c>
      <c r="O34" s="791">
        <f t="shared" si="6"/>
        <v>0</v>
      </c>
      <c r="P34" s="791">
        <f t="shared" si="6"/>
        <v>0</v>
      </c>
      <c r="Q34" s="791">
        <f t="shared" si="6"/>
        <v>0</v>
      </c>
      <c r="R34" s="791">
        <f t="shared" si="6"/>
        <v>0</v>
      </c>
      <c r="S34" s="791">
        <f t="shared" si="6"/>
        <v>0</v>
      </c>
      <c r="T34" s="791">
        <f t="shared" si="6"/>
        <v>0</v>
      </c>
      <c r="U34" s="791">
        <f t="shared" si="6"/>
        <v>0</v>
      </c>
      <c r="V34" s="791">
        <f t="shared" si="6"/>
        <v>0</v>
      </c>
      <c r="W34" s="792">
        <f t="shared" si="6"/>
        <v>0</v>
      </c>
    </row>
    <row r="35" spans="1:24" s="581" customFormat="1" ht="12.75" x14ac:dyDescent="0.2">
      <c r="A35" s="578"/>
      <c r="B35" s="697"/>
      <c r="C35" s="695"/>
      <c r="D35" s="694"/>
      <c r="E35" s="694"/>
      <c r="F35" s="694"/>
      <c r="G35" s="694"/>
      <c r="H35" s="694"/>
      <c r="I35" s="694"/>
      <c r="J35" s="694"/>
      <c r="K35" s="694"/>
      <c r="L35" s="694"/>
      <c r="M35" s="694"/>
      <c r="N35" s="694"/>
      <c r="O35" s="694"/>
      <c r="P35" s="694"/>
      <c r="Q35" s="694"/>
      <c r="R35" s="694"/>
      <c r="S35" s="694"/>
      <c r="T35" s="694"/>
      <c r="U35" s="694"/>
      <c r="V35" s="694"/>
      <c r="W35" s="582"/>
      <c r="X35" s="694"/>
    </row>
    <row r="36" spans="1:24" s="581" customFormat="1" ht="12.75" x14ac:dyDescent="0.2">
      <c r="B36" s="697"/>
      <c r="C36" s="695"/>
      <c r="D36" s="694"/>
      <c r="E36" s="694"/>
      <c r="F36" s="694"/>
      <c r="G36" s="694"/>
      <c r="H36" s="694"/>
      <c r="I36" s="694"/>
      <c r="J36" s="694"/>
      <c r="K36" s="694"/>
      <c r="L36" s="694"/>
      <c r="M36" s="694"/>
      <c r="N36" s="694"/>
      <c r="O36" s="694"/>
      <c r="P36" s="694"/>
      <c r="Q36" s="694"/>
      <c r="R36" s="694"/>
      <c r="S36" s="694"/>
      <c r="T36" s="694"/>
      <c r="U36" s="694"/>
      <c r="V36" s="694"/>
      <c r="W36" s="582"/>
      <c r="X36" s="694"/>
    </row>
    <row r="37" spans="1:24" s="581" customFormat="1" ht="12.75" x14ac:dyDescent="0.2">
      <c r="B37" s="697" t="s">
        <v>349</v>
      </c>
      <c r="C37" s="695">
        <f>SUM(D37:W37)</f>
        <v>31634948.999999996</v>
      </c>
      <c r="D37" s="694">
        <f>SUM('O4 Summary by Class &amp; Accounts'!E60:E73)+SUM('O4 Summary by Class &amp; Accounts'!E74:E76)+SUM('O4 Summary by Class &amp; Accounts'!E77) +SUM('O4 Summary by Class &amp; Accounts'!E79:E80)</f>
        <v>19571767.151702989</v>
      </c>
      <c r="E37" s="694">
        <f>SUM('O4 Summary by Class &amp; Accounts'!F60:F73)+SUM('O4 Summary by Class &amp; Accounts'!F74:F76)+SUM('O4 Summary by Class &amp; Accounts'!F77) +SUM('O4 Summary by Class &amp; Accounts'!F79:F80)</f>
        <v>4501961.8561408967</v>
      </c>
      <c r="F37" s="694">
        <f>SUM('O4 Summary by Class &amp; Accounts'!G60:G73)+SUM('O4 Summary by Class &amp; Accounts'!G74:G76)+SUM('O4 Summary by Class &amp; Accounts'!G77) +SUM('O4 Summary by Class &amp; Accounts'!G79:G80)</f>
        <v>7001195.4121987056</v>
      </c>
      <c r="G37" s="694">
        <f>SUM('O4 Summary by Class &amp; Accounts'!H60:H73)+SUM('O4 Summary by Class &amp; Accounts'!H74:H76)+SUM('O4 Summary by Class &amp; Accounts'!H77) +SUM('O4 Summary by Class &amp; Accounts'!H79:H80)</f>
        <v>0</v>
      </c>
      <c r="H37" s="694">
        <f>SUM('O4 Summary by Class &amp; Accounts'!I60:I73)+SUM('O4 Summary by Class &amp; Accounts'!I74:I76)+SUM('O4 Summary by Class &amp; Accounts'!I77) +SUM('O4 Summary by Class &amp; Accounts'!I79:I80)</f>
        <v>0</v>
      </c>
      <c r="I37" s="694">
        <f>SUM('O4 Summary by Class &amp; Accounts'!J60:J73)+SUM('O4 Summary by Class &amp; Accounts'!J74:J76)+SUM('O4 Summary by Class &amp; Accounts'!J77) +SUM('O4 Summary by Class &amp; Accounts'!J79:J80)</f>
        <v>0</v>
      </c>
      <c r="J37" s="694">
        <f>SUM('O4 Summary by Class &amp; Accounts'!K60:K73)+SUM('O4 Summary by Class &amp; Accounts'!K74:K76)+SUM('O4 Summary by Class &amp; Accounts'!K77) +SUM('O4 Summary by Class &amp; Accounts'!K79:K80)</f>
        <v>458241.69339938345</v>
      </c>
      <c r="K37" s="694">
        <f>SUM('O4 Summary by Class &amp; Accounts'!L60:L73)+SUM('O4 Summary by Class &amp; Accounts'!L74:L76)+SUM('O4 Summary by Class &amp; Accounts'!L77) +SUM('O4 Summary by Class &amp; Accounts'!L79:L80)</f>
        <v>55329.984045665151</v>
      </c>
      <c r="L37" s="694">
        <f>SUM('O4 Summary by Class &amp; Accounts'!M60:M73)+SUM('O4 Summary by Class &amp; Accounts'!M74:M76)+SUM('O4 Summary by Class &amp; Accounts'!M77) +SUM('O4 Summary by Class &amp; Accounts'!M79:M80)</f>
        <v>46452.902512358378</v>
      </c>
      <c r="M37" s="694">
        <f>SUM('O4 Summary by Class &amp; Accounts'!N60:N73)+SUM('O4 Summary by Class &amp; Accounts'!N74:N76)+SUM('O4 Summary by Class &amp; Accounts'!N77) +SUM('O4 Summary by Class &amp; Accounts'!N79:N80)</f>
        <v>0</v>
      </c>
      <c r="N37" s="694">
        <f>SUM('O4 Summary by Class &amp; Accounts'!O60:O73)+SUM('O4 Summary by Class &amp; Accounts'!O74:O76)+SUM('O4 Summary by Class &amp; Accounts'!O77) +SUM('O4 Summary by Class &amp; Accounts'!O79:O80)</f>
        <v>0</v>
      </c>
      <c r="O37" s="694">
        <f>SUM('O4 Summary by Class &amp; Accounts'!P60:P73)+SUM('O4 Summary by Class &amp; Accounts'!P74:P76)+SUM('O4 Summary by Class &amp; Accounts'!P77) +SUM('O4 Summary by Class &amp; Accounts'!P79:P80)</f>
        <v>0</v>
      </c>
      <c r="P37" s="694">
        <f>SUM('O4 Summary by Class &amp; Accounts'!Q60:Q73)+SUM('O4 Summary by Class &amp; Accounts'!Q74:Q76)+SUM('O4 Summary by Class &amp; Accounts'!Q77) +SUM('O4 Summary by Class &amp; Accounts'!Q79:Q80)</f>
        <v>0</v>
      </c>
      <c r="Q37" s="694">
        <f>SUM('O4 Summary by Class &amp; Accounts'!R60:R73)+SUM('O4 Summary by Class &amp; Accounts'!R74:R76)+SUM('O4 Summary by Class &amp; Accounts'!R77) +SUM('O4 Summary by Class &amp; Accounts'!R79:R80)</f>
        <v>0</v>
      </c>
      <c r="R37" s="694">
        <f>SUM('O4 Summary by Class &amp; Accounts'!S60:S73)+SUM('O4 Summary by Class &amp; Accounts'!S74:S76)+SUM('O4 Summary by Class &amp; Accounts'!S77) +SUM('O4 Summary by Class &amp; Accounts'!S79:S80)</f>
        <v>0</v>
      </c>
      <c r="S37" s="694">
        <f>SUM('O4 Summary by Class &amp; Accounts'!T60:T73)+SUM('O4 Summary by Class &amp; Accounts'!T74:T76)+SUM('O4 Summary by Class &amp; Accounts'!T77) +SUM('O4 Summary by Class &amp; Accounts'!T79:T80)</f>
        <v>0</v>
      </c>
      <c r="T37" s="694">
        <f>SUM('O4 Summary by Class &amp; Accounts'!U60:U73)+SUM('O4 Summary by Class &amp; Accounts'!U74:U76)+SUM('O4 Summary by Class &amp; Accounts'!U77) +SUM('O4 Summary by Class &amp; Accounts'!U79:U80)</f>
        <v>0</v>
      </c>
      <c r="U37" s="694">
        <f>SUM('O4 Summary by Class &amp; Accounts'!V60:V73)+SUM('O4 Summary by Class &amp; Accounts'!V74:V76)+SUM('O4 Summary by Class &amp; Accounts'!V77) +SUM('O4 Summary by Class &amp; Accounts'!V79:V80)</f>
        <v>0</v>
      </c>
      <c r="V37" s="694">
        <f>SUM('O4 Summary by Class &amp; Accounts'!W60:W73)+SUM('O4 Summary by Class &amp; Accounts'!W74:W76)+SUM('O4 Summary by Class &amp; Accounts'!W77) +SUM('O4 Summary by Class &amp; Accounts'!W79:W80)</f>
        <v>0</v>
      </c>
      <c r="W37" s="582">
        <f>SUM('O4 Summary by Class &amp; Accounts'!X60:X73)+SUM('O4 Summary by Class &amp; Accounts'!X74:X76)+SUM('O4 Summary by Class &amp; Accounts'!X77) +SUM('O4 Summary by Class &amp; Accounts'!X79:X80)</f>
        <v>0</v>
      </c>
      <c r="X37" s="694"/>
    </row>
    <row r="38" spans="1:24" s="581" customFormat="1" ht="12.75" x14ac:dyDescent="0.2">
      <c r="B38" s="697" t="s">
        <v>350</v>
      </c>
      <c r="C38" s="695">
        <f>SUM(D38:W38)</f>
        <v>-19892824.480000004</v>
      </c>
      <c r="D38" s="694">
        <f>'O7 Amortization'!AW80+'O7 Amortization'!AW151+'O7 Amortization'!AW222+'O7 Amortization'!AW293</f>
        <v>-12307202.667286018</v>
      </c>
      <c r="E38" s="694">
        <f>'O7 Amortization'!AX80+'O7 Amortization'!AX151+'O7 Amortization'!AX222+'O7 Amortization'!AX293</f>
        <v>-2830942.9871331826</v>
      </c>
      <c r="F38" s="694">
        <f>'O7 Amortization'!AY80+'O7 Amortization'!AY151+'O7 Amortization'!AY222+'O7 Amortization'!AY293</f>
        <v>-4402521.7643009359</v>
      </c>
      <c r="G38" s="694">
        <f>'O7 Amortization'!AZ80+'O7 Amortization'!AZ151+'O7 Amortization'!AZ222+'O7 Amortization'!AZ293</f>
        <v>0</v>
      </c>
      <c r="H38" s="694">
        <f>'O7 Amortization'!BA80+'O7 Amortization'!BA151+'O7 Amortization'!BA222+'O7 Amortization'!BA293</f>
        <v>0</v>
      </c>
      <c r="I38" s="694">
        <f>'O7 Amortization'!BB80+'O7 Amortization'!BB151+'O7 Amortization'!BB222+'O7 Amortization'!BB293</f>
        <v>0</v>
      </c>
      <c r="J38" s="694">
        <f>'O7 Amortization'!BC80+'O7 Amortization'!BC151+'O7 Amortization'!BC222+'O7 Amortization'!BC293</f>
        <v>-288153.50946865475</v>
      </c>
      <c r="K38" s="694">
        <f>'O7 Amortization'!BD80+'O7 Amortization'!BD151+'O7 Amortization'!BD222+'O7 Amortization'!BD293</f>
        <v>-34792.838170898169</v>
      </c>
      <c r="L38" s="694">
        <f>'O7 Amortization'!BE80+'O7 Amortization'!BE151+'O7 Amortization'!BE222+'O7 Amortization'!BE293</f>
        <v>-29210.71364031269</v>
      </c>
      <c r="M38" s="694">
        <f>'O7 Amortization'!BF80+'O7 Amortization'!BF151+'O7 Amortization'!BF222+'O7 Amortization'!BF293</f>
        <v>0</v>
      </c>
      <c r="N38" s="694">
        <f>'O7 Amortization'!BG80+'O7 Amortization'!BG151+'O7 Amortization'!BG222+'O7 Amortization'!BG293</f>
        <v>0</v>
      </c>
      <c r="O38" s="694">
        <f>'O7 Amortization'!BH80+'O7 Amortization'!BH151+'O7 Amortization'!BH222+'O7 Amortization'!BH293</f>
        <v>0</v>
      </c>
      <c r="P38" s="694">
        <f>'O7 Amortization'!BI80+'O7 Amortization'!BI151+'O7 Amortization'!BI222+'O7 Amortization'!BI293</f>
        <v>0</v>
      </c>
      <c r="Q38" s="694">
        <f>'O7 Amortization'!BJ80+'O7 Amortization'!BJ151+'O7 Amortization'!BJ222+'O7 Amortization'!BJ293</f>
        <v>0</v>
      </c>
      <c r="R38" s="694">
        <f>'O7 Amortization'!BK80+'O7 Amortization'!BK151+'O7 Amortization'!BK222+'O7 Amortization'!BK293</f>
        <v>0</v>
      </c>
      <c r="S38" s="694">
        <f>'O7 Amortization'!BL80+'O7 Amortization'!BL151+'O7 Amortization'!BL222+'O7 Amortization'!BL293</f>
        <v>0</v>
      </c>
      <c r="T38" s="694">
        <f>'O7 Amortization'!BM80+'O7 Amortization'!BM151+'O7 Amortization'!BM222+'O7 Amortization'!BM293</f>
        <v>0</v>
      </c>
      <c r="U38" s="694">
        <f>'O7 Amortization'!BN80+'O7 Amortization'!BN151+'O7 Amortization'!BN222+'O7 Amortization'!BN293</f>
        <v>0</v>
      </c>
      <c r="V38" s="694">
        <f>'O7 Amortization'!BO80+'O7 Amortization'!BO151+'O7 Amortization'!BO222+'O7 Amortization'!BO293</f>
        <v>0</v>
      </c>
      <c r="W38" s="582">
        <f>'O7 Amortization'!BP80+'O7 Amortization'!BP151+'O7 Amortization'!BP222+'O7 Amortization'!BP293</f>
        <v>0</v>
      </c>
      <c r="X38" s="694"/>
    </row>
    <row r="39" spans="1:24" s="581" customFormat="1" ht="12.75" x14ac:dyDescent="0.2">
      <c r="B39" s="697" t="s">
        <v>351</v>
      </c>
      <c r="C39" s="695">
        <f>SUM(D39:W39)</f>
        <v>11742124.519999996</v>
      </c>
      <c r="D39" s="694">
        <f>D37+D38</f>
        <v>7264564.484416971</v>
      </c>
      <c r="E39" s="694">
        <f t="shared" ref="E39:W39" si="7">E37+E38</f>
        <v>1671018.8690077141</v>
      </c>
      <c r="F39" s="694">
        <f t="shared" si="7"/>
        <v>2598673.6478977697</v>
      </c>
      <c r="G39" s="694">
        <f t="shared" si="7"/>
        <v>0</v>
      </c>
      <c r="H39" s="694">
        <f t="shared" si="7"/>
        <v>0</v>
      </c>
      <c r="I39" s="694">
        <f t="shared" si="7"/>
        <v>0</v>
      </c>
      <c r="J39" s="694">
        <f t="shared" si="7"/>
        <v>170088.1839307287</v>
      </c>
      <c r="K39" s="694">
        <f t="shared" si="7"/>
        <v>20537.145874766982</v>
      </c>
      <c r="L39" s="694">
        <f t="shared" si="7"/>
        <v>17242.188872045688</v>
      </c>
      <c r="M39" s="694">
        <f t="shared" si="7"/>
        <v>0</v>
      </c>
      <c r="N39" s="694">
        <f t="shared" si="7"/>
        <v>0</v>
      </c>
      <c r="O39" s="694">
        <f t="shared" si="7"/>
        <v>0</v>
      </c>
      <c r="P39" s="694">
        <f t="shared" si="7"/>
        <v>0</v>
      </c>
      <c r="Q39" s="694">
        <f t="shared" si="7"/>
        <v>0</v>
      </c>
      <c r="R39" s="694">
        <f t="shared" si="7"/>
        <v>0</v>
      </c>
      <c r="S39" s="694">
        <f t="shared" si="7"/>
        <v>0</v>
      </c>
      <c r="T39" s="694">
        <f t="shared" si="7"/>
        <v>0</v>
      </c>
      <c r="U39" s="694">
        <f t="shared" si="7"/>
        <v>0</v>
      </c>
      <c r="V39" s="694">
        <f t="shared" si="7"/>
        <v>0</v>
      </c>
      <c r="W39" s="582">
        <f t="shared" si="7"/>
        <v>0</v>
      </c>
      <c r="X39" s="694"/>
    </row>
    <row r="40" spans="1:24" s="581" customFormat="1" ht="12.75" x14ac:dyDescent="0.2">
      <c r="B40" s="697"/>
      <c r="C40" s="695"/>
      <c r="D40" s="694"/>
      <c r="E40" s="694"/>
      <c r="F40" s="694"/>
      <c r="G40" s="694"/>
      <c r="H40" s="694"/>
      <c r="I40" s="694"/>
      <c r="J40" s="694"/>
      <c r="K40" s="694"/>
      <c r="L40" s="694"/>
      <c r="M40" s="694"/>
      <c r="N40" s="694"/>
      <c r="O40" s="694"/>
      <c r="P40" s="694"/>
      <c r="Q40" s="694"/>
      <c r="R40" s="694"/>
      <c r="S40" s="694"/>
      <c r="T40" s="694"/>
      <c r="U40" s="694"/>
      <c r="V40" s="694"/>
      <c r="W40" s="582"/>
      <c r="X40" s="694"/>
    </row>
    <row r="41" spans="1:24" s="581" customFormat="1" ht="12.75" x14ac:dyDescent="0.2">
      <c r="B41" s="697" t="s">
        <v>352</v>
      </c>
      <c r="C41" s="695">
        <f>SUM(D41:W41)</f>
        <v>563093.15999999992</v>
      </c>
      <c r="D41" s="694">
        <f>'O7 Amortization'!AW367+'O7 Amortization'!AW439+'O7 Amortization'!AW512+'O7 Amortization'!AW585</f>
        <v>348371.92916722054</v>
      </c>
      <c r="E41" s="694">
        <f>'O7 Amortization'!AX367+'O7 Amortization'!AX439+'O7 Amortization'!AX512+'O7 Amortization'!AX585</f>
        <v>80133.649900110249</v>
      </c>
      <c r="F41" s="694">
        <f>'O7 Amortization'!AY367+'O7 Amortization'!AY439+'O7 Amortization'!AY512+'O7 Amortization'!AY585</f>
        <v>124619.3015336447</v>
      </c>
      <c r="G41" s="694">
        <f>'O7 Amortization'!AZ367+'O7 Amortization'!AZ439+'O7 Amortization'!AZ512+'O7 Amortization'!AZ585</f>
        <v>0</v>
      </c>
      <c r="H41" s="694">
        <f>'O7 Amortization'!BA367+'O7 Amortization'!BA439+'O7 Amortization'!BA512+'O7 Amortization'!BA585</f>
        <v>0</v>
      </c>
      <c r="I41" s="694">
        <f>'O7 Amortization'!BB367+'O7 Amortization'!BB439+'O7 Amortization'!BB512+'O7 Amortization'!BB585</f>
        <v>0</v>
      </c>
      <c r="J41" s="694">
        <f>'O7 Amortization'!BC367+'O7 Amortization'!BC439+'O7 Amortization'!BC512+'O7 Amortization'!BC585</f>
        <v>8156.5727569217806</v>
      </c>
      <c r="K41" s="694">
        <f>'O7 Amortization'!BD367+'O7 Amortization'!BD439+'O7 Amortization'!BD512+'O7 Amortization'!BD585</f>
        <v>984.85809346565316</v>
      </c>
      <c r="L41" s="694">
        <f>'O7 Amortization'!BE367+'O7 Amortization'!BE439+'O7 Amortization'!BE512+'O7 Amortization'!BE585</f>
        <v>826.84854863700957</v>
      </c>
      <c r="M41" s="694">
        <f>'O7 Amortization'!BF367+'O7 Amortization'!BF439+'O7 Amortization'!BF512+'O7 Amortization'!BF585</f>
        <v>0</v>
      </c>
      <c r="N41" s="694">
        <f>'O7 Amortization'!BG367+'O7 Amortization'!BG439+'O7 Amortization'!BG512+'O7 Amortization'!BG585</f>
        <v>0</v>
      </c>
      <c r="O41" s="694">
        <f>'O7 Amortization'!BH367+'O7 Amortization'!BH439+'O7 Amortization'!BH512+'O7 Amortization'!BH585</f>
        <v>0</v>
      </c>
      <c r="P41" s="694">
        <f>'O7 Amortization'!BI367+'O7 Amortization'!BI439+'O7 Amortization'!BI512+'O7 Amortization'!BI585</f>
        <v>0</v>
      </c>
      <c r="Q41" s="694">
        <f>'O7 Amortization'!BJ367+'O7 Amortization'!BJ439+'O7 Amortization'!BJ512+'O7 Amortization'!BJ585</f>
        <v>0</v>
      </c>
      <c r="R41" s="694">
        <f>'O7 Amortization'!BK367+'O7 Amortization'!BK439+'O7 Amortization'!BK512+'O7 Amortization'!BK585</f>
        <v>0</v>
      </c>
      <c r="S41" s="694">
        <f>'O7 Amortization'!BL367+'O7 Amortization'!BL439+'O7 Amortization'!BL512+'O7 Amortization'!BL585</f>
        <v>0</v>
      </c>
      <c r="T41" s="694">
        <f>'O7 Amortization'!BM367+'O7 Amortization'!BM439+'O7 Amortization'!BM512+'O7 Amortization'!BM585</f>
        <v>0</v>
      </c>
      <c r="U41" s="694">
        <f>'O7 Amortization'!BN367+'O7 Amortization'!BN439+'O7 Amortization'!BN512+'O7 Amortization'!BN585</f>
        <v>0</v>
      </c>
      <c r="V41" s="694">
        <f>'O7 Amortization'!BO367+'O7 Amortization'!BO439+'O7 Amortization'!BO512+'O7 Amortization'!BO585</f>
        <v>0</v>
      </c>
      <c r="W41" s="582">
        <f>'O7 Amortization'!BP367+'O7 Amortization'!BP439+'O7 Amortization'!BP512+'O7 Amortization'!BP585</f>
        <v>0</v>
      </c>
      <c r="X41" s="694"/>
    </row>
    <row r="42" spans="1:24" s="581" customFormat="1" ht="12.75" x14ac:dyDescent="0.2">
      <c r="B42" s="697"/>
      <c r="C42" s="695"/>
      <c r="D42" s="694"/>
      <c r="E42" s="694"/>
      <c r="F42" s="694"/>
      <c r="G42" s="694"/>
      <c r="H42" s="694"/>
      <c r="I42" s="694"/>
      <c r="J42" s="694"/>
      <c r="K42" s="694"/>
      <c r="L42" s="694"/>
      <c r="M42" s="694"/>
      <c r="N42" s="694"/>
      <c r="O42" s="694"/>
      <c r="P42" s="694"/>
      <c r="Q42" s="694"/>
      <c r="R42" s="694"/>
      <c r="S42" s="694"/>
      <c r="T42" s="694"/>
      <c r="U42" s="694"/>
      <c r="V42" s="694"/>
      <c r="W42" s="582"/>
      <c r="X42" s="694"/>
    </row>
    <row r="43" spans="1:24" s="581" customFormat="1" ht="12.75" x14ac:dyDescent="0.2">
      <c r="B43" s="808" t="s">
        <v>1201</v>
      </c>
      <c r="C43" s="816">
        <f>SUM(D43:W43)</f>
        <v>84834161.396225825</v>
      </c>
      <c r="D43" s="817">
        <f>'O6 Source Data for E2'!D102</f>
        <v>52695866.943374887</v>
      </c>
      <c r="E43" s="817">
        <f>'O6 Source Data for E2'!E102</f>
        <v>12014314.169579266</v>
      </c>
      <c r="F43" s="817">
        <f>'O6 Source Data for E2'!F102</f>
        <v>18671653.702615913</v>
      </c>
      <c r="G43" s="817">
        <f>'O6 Source Data for E2'!G102</f>
        <v>0</v>
      </c>
      <c r="H43" s="817">
        <f>'O6 Source Data for E2'!H102</f>
        <v>0</v>
      </c>
      <c r="I43" s="817">
        <f>'O6 Source Data for E2'!I102</f>
        <v>0</v>
      </c>
      <c r="J43" s="817">
        <f>'O6 Source Data for E2'!J102</f>
        <v>1186412.4050031421</v>
      </c>
      <c r="K43" s="817">
        <f>'O6 Source Data for E2'!K102</f>
        <v>144526.42524988813</v>
      </c>
      <c r="L43" s="817">
        <f>'O6 Source Data for E2'!L102</f>
        <v>121387.75040272478</v>
      </c>
      <c r="M43" s="817">
        <f>'O6 Source Data for E2'!M102</f>
        <v>0</v>
      </c>
      <c r="N43" s="817">
        <f>'O6 Source Data for E2'!N102</f>
        <v>0</v>
      </c>
      <c r="O43" s="817">
        <f>'O6 Source Data for E2'!O102</f>
        <v>0</v>
      </c>
      <c r="P43" s="817">
        <f>'O6 Source Data for E2'!P102</f>
        <v>0</v>
      </c>
      <c r="Q43" s="817">
        <f>'O6 Source Data for E2'!Q102</f>
        <v>0</v>
      </c>
      <c r="R43" s="817">
        <f>'O6 Source Data for E2'!R102</f>
        <v>0</v>
      </c>
      <c r="S43" s="817">
        <f>'O6 Source Data for E2'!S102</f>
        <v>0</v>
      </c>
      <c r="T43" s="817">
        <f>'O6 Source Data for E2'!T102</f>
        <v>0</v>
      </c>
      <c r="U43" s="817">
        <f>'O6 Source Data for E2'!U102</f>
        <v>0</v>
      </c>
      <c r="V43" s="817">
        <f>'O6 Source Data for E2'!V102</f>
        <v>0</v>
      </c>
      <c r="W43" s="818">
        <f>'O6 Source Data for E2'!W102</f>
        <v>0</v>
      </c>
      <c r="X43" s="694"/>
    </row>
    <row r="44" spans="1:24" s="581" customFormat="1" ht="12.75" x14ac:dyDescent="0.2">
      <c r="B44" s="697"/>
      <c r="C44" s="695"/>
      <c r="D44" s="694"/>
      <c r="E44" s="694"/>
      <c r="F44" s="694"/>
      <c r="G44" s="694"/>
      <c r="H44" s="694"/>
      <c r="I44" s="694"/>
      <c r="J44" s="694"/>
      <c r="K44" s="694"/>
      <c r="L44" s="694"/>
      <c r="M44" s="694"/>
      <c r="N44" s="694"/>
      <c r="O44" s="694"/>
      <c r="P44" s="694"/>
      <c r="Q44" s="694"/>
      <c r="R44" s="694"/>
      <c r="S44" s="694"/>
      <c r="T44" s="694"/>
      <c r="U44" s="694"/>
      <c r="V44" s="694"/>
      <c r="W44" s="582"/>
      <c r="X44" s="694"/>
    </row>
    <row r="45" spans="1:24" s="581" customFormat="1" ht="12.75" x14ac:dyDescent="0.2">
      <c r="B45" s="808" t="s">
        <v>358</v>
      </c>
      <c r="C45" s="816">
        <f>SUM(D45:W45)</f>
        <v>5394311.0300000012</v>
      </c>
      <c r="D45" s="817">
        <f>SUM('O4 Summary by Class &amp; Accounts'!E174:E199) + 'O4 Summary by Class &amp; Accounts'!E208+ SUM('O4 Summary by Class &amp; Accounts'!E210:E213)</f>
        <v>3659758.3498800546</v>
      </c>
      <c r="E45" s="817">
        <f>SUM('O4 Summary by Class &amp; Accounts'!F174:F199) + 'O4 Summary by Class &amp; Accounts'!F208+ SUM('O4 Summary by Class &amp; Accounts'!F210:F213)</f>
        <v>705416.35794526676</v>
      </c>
      <c r="F45" s="817">
        <f>SUM('O4 Summary by Class &amp; Accounts'!G174:G199) + 'O4 Summary by Class &amp; Accounts'!G208+ SUM('O4 Summary by Class &amp; Accounts'!G210:G213)</f>
        <v>919619.9837822821</v>
      </c>
      <c r="G45" s="817">
        <f>SUM('O4 Summary by Class &amp; Accounts'!H174:H199) + 'O4 Summary by Class &amp; Accounts'!H208+ SUM('O4 Summary by Class &amp; Accounts'!H210:H213)</f>
        <v>0</v>
      </c>
      <c r="H45" s="817">
        <f>SUM('O4 Summary by Class &amp; Accounts'!I174:I199) + 'O4 Summary by Class &amp; Accounts'!I208+ SUM('O4 Summary by Class &amp; Accounts'!I210:I213)</f>
        <v>0</v>
      </c>
      <c r="I45" s="817">
        <f>SUM('O4 Summary by Class &amp; Accounts'!J174:J199) + 'O4 Summary by Class &amp; Accounts'!J208+ SUM('O4 Summary by Class &amp; Accounts'!J210:J213)</f>
        <v>0</v>
      </c>
      <c r="J45" s="817">
        <f>SUM('O4 Summary by Class &amp; Accounts'!K174:K199) + 'O4 Summary by Class &amp; Accounts'!K208+ SUM('O4 Summary by Class &amp; Accounts'!K210:K213)</f>
        <v>89137.39492298913</v>
      </c>
      <c r="K45" s="817">
        <f>SUM('O4 Summary by Class &amp; Accounts'!L174:L199) + 'O4 Summary by Class &amp; Accounts'!L208+ SUM('O4 Summary by Class &amp; Accounts'!L210:L213)</f>
        <v>10638.405861090148</v>
      </c>
      <c r="L45" s="817">
        <f>SUM('O4 Summary by Class &amp; Accounts'!M174:M199) + 'O4 Summary by Class &amp; Accounts'!M208+ SUM('O4 Summary by Class &amp; Accounts'!M210:M213)</f>
        <v>9740.5376083180308</v>
      </c>
      <c r="M45" s="817">
        <f>SUM('O4 Summary by Class &amp; Accounts'!N174:N199) + 'O4 Summary by Class &amp; Accounts'!N208+ SUM('O4 Summary by Class &amp; Accounts'!N210:N213)</f>
        <v>0</v>
      </c>
      <c r="N45" s="817">
        <f>SUM('O4 Summary by Class &amp; Accounts'!O174:O199) + 'O4 Summary by Class &amp; Accounts'!O208+ SUM('O4 Summary by Class &amp; Accounts'!O210:O213)</f>
        <v>0</v>
      </c>
      <c r="O45" s="817">
        <f>SUM('O4 Summary by Class &amp; Accounts'!P174:P199) + 'O4 Summary by Class &amp; Accounts'!P208+ SUM('O4 Summary by Class &amp; Accounts'!P210:P213)</f>
        <v>0</v>
      </c>
      <c r="P45" s="817">
        <f>SUM('O4 Summary by Class &amp; Accounts'!Q174:Q199) + 'O4 Summary by Class &amp; Accounts'!Q208+ SUM('O4 Summary by Class &amp; Accounts'!Q210:Q213)</f>
        <v>0</v>
      </c>
      <c r="Q45" s="817">
        <f>SUM('O4 Summary by Class &amp; Accounts'!R174:R199) + 'O4 Summary by Class &amp; Accounts'!R208+ SUM('O4 Summary by Class &amp; Accounts'!R210:R213)</f>
        <v>0</v>
      </c>
      <c r="R45" s="817">
        <f>SUM('O4 Summary by Class &amp; Accounts'!S174:S199) + 'O4 Summary by Class &amp; Accounts'!S208+ SUM('O4 Summary by Class &amp; Accounts'!S210:S213)</f>
        <v>0</v>
      </c>
      <c r="S45" s="817">
        <f>SUM('O4 Summary by Class &amp; Accounts'!T174:T199) + 'O4 Summary by Class &amp; Accounts'!T208+ SUM('O4 Summary by Class &amp; Accounts'!T210:T213)</f>
        <v>0</v>
      </c>
      <c r="T45" s="817">
        <f>SUM('O4 Summary by Class &amp; Accounts'!U174:U199) + 'O4 Summary by Class &amp; Accounts'!U208+ SUM('O4 Summary by Class &amp; Accounts'!U210:U213)</f>
        <v>0</v>
      </c>
      <c r="U45" s="817">
        <f>SUM('O4 Summary by Class &amp; Accounts'!V174:V199) + 'O4 Summary by Class &amp; Accounts'!V208+ SUM('O4 Summary by Class &amp; Accounts'!V210:V213)</f>
        <v>0</v>
      </c>
      <c r="V45" s="817">
        <f>SUM('O4 Summary by Class &amp; Accounts'!W174:W199) + 'O4 Summary by Class &amp; Accounts'!W208+ SUM('O4 Summary by Class &amp; Accounts'!W210:W213)</f>
        <v>0</v>
      </c>
      <c r="W45" s="818">
        <f>SUM('O4 Summary by Class &amp; Accounts'!X174:X199) + 'O4 Summary by Class &amp; Accounts'!X208+ SUM('O4 Summary by Class &amp; Accounts'!X210:X213)</f>
        <v>0</v>
      </c>
      <c r="X45" s="694"/>
    </row>
    <row r="46" spans="1:24" s="581" customFormat="1" ht="12.75" x14ac:dyDescent="0.2">
      <c r="B46" s="697"/>
      <c r="C46" s="695"/>
      <c r="D46" s="694"/>
      <c r="E46" s="694"/>
      <c r="F46" s="694"/>
      <c r="G46" s="694"/>
      <c r="H46" s="694"/>
      <c r="I46" s="694"/>
      <c r="J46" s="694"/>
      <c r="K46" s="694"/>
      <c r="L46" s="694"/>
      <c r="M46" s="694"/>
      <c r="N46" s="694"/>
      <c r="O46" s="694"/>
      <c r="P46" s="694"/>
      <c r="Q46" s="694"/>
      <c r="R46" s="694"/>
      <c r="S46" s="694"/>
      <c r="T46" s="694"/>
      <c r="U46" s="694"/>
      <c r="V46" s="694"/>
      <c r="W46" s="582"/>
      <c r="X46" s="694"/>
    </row>
    <row r="47" spans="1:24" s="581" customFormat="1" ht="12.75" x14ac:dyDescent="0.2">
      <c r="B47" s="808" t="s">
        <v>353</v>
      </c>
      <c r="C47" s="816">
        <f>SUM(D47:W47)</f>
        <v>11112268.969999999</v>
      </c>
      <c r="D47" s="817">
        <f>'O6 Source Data for E2'!D163</f>
        <v>7591662.0572216995</v>
      </c>
      <c r="E47" s="817">
        <f>'O6 Source Data for E2'!E163</f>
        <v>1443132.4143231781</v>
      </c>
      <c r="F47" s="817">
        <f>'O6 Source Data for E2'!F163</f>
        <v>1849170.9655993478</v>
      </c>
      <c r="G47" s="817">
        <f>'O6 Source Data for E2'!G163</f>
        <v>0</v>
      </c>
      <c r="H47" s="817">
        <f>'O6 Source Data for E2'!H163</f>
        <v>0</v>
      </c>
      <c r="I47" s="817">
        <f>'O6 Source Data for E2'!I163</f>
        <v>0</v>
      </c>
      <c r="J47" s="817">
        <f>'O6 Source Data for E2'!J163</f>
        <v>185766.45598616463</v>
      </c>
      <c r="K47" s="817">
        <f>'O6 Source Data for E2'!K163</f>
        <v>22144.070614120708</v>
      </c>
      <c r="L47" s="817">
        <f>'O6 Source Data for E2'!L163</f>
        <v>20393.006255490349</v>
      </c>
      <c r="M47" s="817">
        <f>'O6 Source Data for E2'!M163</f>
        <v>0</v>
      </c>
      <c r="N47" s="817">
        <f>'O6 Source Data for E2'!N163</f>
        <v>0</v>
      </c>
      <c r="O47" s="817">
        <f>'O6 Source Data for E2'!O163</f>
        <v>0</v>
      </c>
      <c r="P47" s="817">
        <f>'O6 Source Data for E2'!P163</f>
        <v>0</v>
      </c>
      <c r="Q47" s="817">
        <f>'O6 Source Data for E2'!Q163</f>
        <v>0</v>
      </c>
      <c r="R47" s="817">
        <f>'O6 Source Data for E2'!R163</f>
        <v>0</v>
      </c>
      <c r="S47" s="817">
        <f>'O6 Source Data for E2'!S163</f>
        <v>0</v>
      </c>
      <c r="T47" s="817">
        <f>'O6 Source Data for E2'!T163</f>
        <v>0</v>
      </c>
      <c r="U47" s="817">
        <f>'O6 Source Data for E2'!U163</f>
        <v>0</v>
      </c>
      <c r="V47" s="817">
        <f>'O6 Source Data for E2'!V163</f>
        <v>0</v>
      </c>
      <c r="W47" s="818">
        <f>'O6 Source Data for E2'!W163</f>
        <v>0</v>
      </c>
      <c r="X47" s="694"/>
    </row>
    <row r="48" spans="1:24" s="581" customFormat="1" ht="12.75" x14ac:dyDescent="0.2">
      <c r="B48" s="697"/>
      <c r="C48" s="695"/>
      <c r="D48" s="694"/>
      <c r="E48" s="694"/>
      <c r="F48" s="694"/>
      <c r="G48" s="694"/>
      <c r="H48" s="694"/>
      <c r="I48" s="694"/>
      <c r="J48" s="694"/>
      <c r="K48" s="694"/>
      <c r="L48" s="694"/>
      <c r="M48" s="694"/>
      <c r="N48" s="694"/>
      <c r="O48" s="694"/>
      <c r="P48" s="694"/>
      <c r="Q48" s="694"/>
      <c r="R48" s="694"/>
      <c r="S48" s="694"/>
      <c r="T48" s="694"/>
      <c r="U48" s="694"/>
      <c r="V48" s="694"/>
      <c r="W48" s="582"/>
      <c r="X48" s="694"/>
    </row>
    <row r="49" spans="1:24" s="581" customFormat="1" ht="12.75" x14ac:dyDescent="0.2">
      <c r="B49" s="697" t="s">
        <v>716</v>
      </c>
      <c r="C49" s="695"/>
      <c r="D49" s="694"/>
      <c r="E49" s="694"/>
      <c r="F49" s="694"/>
      <c r="G49" s="694"/>
      <c r="H49" s="694"/>
      <c r="I49" s="694"/>
      <c r="J49" s="694"/>
      <c r="K49" s="694"/>
      <c r="L49" s="694"/>
      <c r="M49" s="694"/>
      <c r="N49" s="694"/>
      <c r="O49" s="694"/>
      <c r="P49" s="694"/>
      <c r="Q49" s="694"/>
      <c r="R49" s="694"/>
      <c r="S49" s="694"/>
      <c r="T49" s="694"/>
      <c r="U49" s="694"/>
      <c r="V49" s="694"/>
      <c r="W49" s="582"/>
      <c r="X49" s="694"/>
    </row>
    <row r="50" spans="1:24" s="581" customFormat="1" ht="12.75" x14ac:dyDescent="0.2">
      <c r="A50" s="731"/>
      <c r="B50" s="690" t="s">
        <v>1039</v>
      </c>
      <c r="C50" s="695">
        <f>SUM(D50:W50)</f>
        <v>0</v>
      </c>
      <c r="D50" s="694">
        <f>'O4 Summary by Class &amp; Accounts'!E35</f>
        <v>0</v>
      </c>
      <c r="E50" s="694">
        <f>'O4 Summary by Class &amp; Accounts'!F35</f>
        <v>0</v>
      </c>
      <c r="F50" s="694">
        <f>'O4 Summary by Class &amp; Accounts'!G35</f>
        <v>0</v>
      </c>
      <c r="G50" s="694">
        <f>'O4 Summary by Class &amp; Accounts'!H35</f>
        <v>0</v>
      </c>
      <c r="H50" s="694">
        <f>'O4 Summary by Class &amp; Accounts'!I35</f>
        <v>0</v>
      </c>
      <c r="I50" s="694">
        <f>'O4 Summary by Class &amp; Accounts'!J35</f>
        <v>0</v>
      </c>
      <c r="J50" s="694">
        <f>'O4 Summary by Class &amp; Accounts'!K35</f>
        <v>0</v>
      </c>
      <c r="K50" s="694">
        <f>'O4 Summary by Class &amp; Accounts'!L35</f>
        <v>0</v>
      </c>
      <c r="L50" s="694">
        <f>'O4 Summary by Class &amp; Accounts'!M35</f>
        <v>0</v>
      </c>
      <c r="M50" s="694">
        <f>'O4 Summary by Class &amp; Accounts'!N35</f>
        <v>0</v>
      </c>
      <c r="N50" s="694">
        <f>'O4 Summary by Class &amp; Accounts'!O35</f>
        <v>0</v>
      </c>
      <c r="O50" s="694">
        <f>'O4 Summary by Class &amp; Accounts'!P35</f>
        <v>0</v>
      </c>
      <c r="P50" s="694">
        <f>'O4 Summary by Class &amp; Accounts'!Q35</f>
        <v>0</v>
      </c>
      <c r="Q50" s="694">
        <f>'O4 Summary by Class &amp; Accounts'!R35</f>
        <v>0</v>
      </c>
      <c r="R50" s="694">
        <f>'O4 Summary by Class &amp; Accounts'!S35</f>
        <v>0</v>
      </c>
      <c r="S50" s="694">
        <f>'O4 Summary by Class &amp; Accounts'!T35</f>
        <v>0</v>
      </c>
      <c r="T50" s="694">
        <f>'O4 Summary by Class &amp; Accounts'!U35</f>
        <v>0</v>
      </c>
      <c r="U50" s="694">
        <f>'O4 Summary by Class &amp; Accounts'!V35</f>
        <v>0</v>
      </c>
      <c r="V50" s="694">
        <f>'O4 Summary by Class &amp; Accounts'!W35</f>
        <v>0</v>
      </c>
      <c r="W50" s="582">
        <f>'O4 Summary by Class &amp; Accounts'!X35</f>
        <v>0</v>
      </c>
      <c r="X50" s="694"/>
    </row>
    <row r="51" spans="1:24" s="581" customFormat="1" ht="12.75" x14ac:dyDescent="0.2">
      <c r="A51" s="696"/>
      <c r="B51" s="690" t="s">
        <v>1040</v>
      </c>
      <c r="C51" s="695">
        <f t="shared" ref="C51:C63" si="8">SUM(D51:W51)</f>
        <v>881028</v>
      </c>
      <c r="D51" s="694">
        <f>'O4 Summary by Class &amp; Accounts'!E40</f>
        <v>460623.75826944207</v>
      </c>
      <c r="E51" s="694">
        <f>'O4 Summary by Class &amp; Accounts'!F40</f>
        <v>132013.71943949422</v>
      </c>
      <c r="F51" s="694">
        <f>'O4 Summary by Class &amp; Accounts'!G40</f>
        <v>277580.78081710887</v>
      </c>
      <c r="G51" s="694">
        <f>'O4 Summary by Class &amp; Accounts'!H40</f>
        <v>0</v>
      </c>
      <c r="H51" s="694">
        <f>'O4 Summary by Class &amp; Accounts'!I40</f>
        <v>0</v>
      </c>
      <c r="I51" s="694">
        <f>'O4 Summary by Class &amp; Accounts'!J40</f>
        <v>0</v>
      </c>
      <c r="J51" s="694">
        <f>'O4 Summary by Class &amp; Accounts'!K40</f>
        <v>9624.9573891380351</v>
      </c>
      <c r="K51" s="694">
        <f>'O4 Summary by Class &amp; Accounts'!L40</f>
        <v>473.08250156137774</v>
      </c>
      <c r="L51" s="694">
        <f>'O4 Summary by Class &amp; Accounts'!M40</f>
        <v>711.70158325541331</v>
      </c>
      <c r="M51" s="694">
        <f>'O4 Summary by Class &amp; Accounts'!N40</f>
        <v>0</v>
      </c>
      <c r="N51" s="694">
        <f>'O4 Summary by Class &amp; Accounts'!O40</f>
        <v>0</v>
      </c>
      <c r="O51" s="694">
        <f>'O4 Summary by Class &amp; Accounts'!P40</f>
        <v>0</v>
      </c>
      <c r="P51" s="694">
        <f>'O4 Summary by Class &amp; Accounts'!Q40</f>
        <v>0</v>
      </c>
      <c r="Q51" s="694">
        <f>'O4 Summary by Class &amp; Accounts'!R40</f>
        <v>0</v>
      </c>
      <c r="R51" s="694">
        <f>'O4 Summary by Class &amp; Accounts'!S40</f>
        <v>0</v>
      </c>
      <c r="S51" s="694">
        <f>'O4 Summary by Class &amp; Accounts'!T40</f>
        <v>0</v>
      </c>
      <c r="T51" s="694">
        <f>'O4 Summary by Class &amp; Accounts'!U40</f>
        <v>0</v>
      </c>
      <c r="U51" s="694">
        <f>'O4 Summary by Class &amp; Accounts'!V40</f>
        <v>0</v>
      </c>
      <c r="V51" s="694">
        <f>'O4 Summary by Class &amp; Accounts'!W40</f>
        <v>0</v>
      </c>
      <c r="W51" s="582">
        <f>'O4 Summary by Class &amp; Accounts'!X40</f>
        <v>0</v>
      </c>
      <c r="X51" s="694"/>
    </row>
    <row r="52" spans="1:24" s="581" customFormat="1" ht="12.75" x14ac:dyDescent="0.2">
      <c r="A52" s="696"/>
      <c r="B52" s="690" t="s">
        <v>712</v>
      </c>
      <c r="C52" s="695">
        <f t="shared" si="8"/>
        <v>0</v>
      </c>
      <c r="D52" s="694">
        <f>'O4 Summary by Class &amp; Accounts'!E23</f>
        <v>0</v>
      </c>
      <c r="E52" s="694">
        <f>'O4 Summary by Class &amp; Accounts'!F23</f>
        <v>0</v>
      </c>
      <c r="F52" s="694">
        <f>'O4 Summary by Class &amp; Accounts'!G23</f>
        <v>0</v>
      </c>
      <c r="G52" s="694">
        <f>'O4 Summary by Class &amp; Accounts'!H23</f>
        <v>0</v>
      </c>
      <c r="H52" s="694">
        <f>'O4 Summary by Class &amp; Accounts'!I23</f>
        <v>0</v>
      </c>
      <c r="I52" s="694">
        <f>'O4 Summary by Class &amp; Accounts'!J23</f>
        <v>0</v>
      </c>
      <c r="J52" s="694">
        <f>'O4 Summary by Class &amp; Accounts'!K23</f>
        <v>0</v>
      </c>
      <c r="K52" s="694">
        <f>'O4 Summary by Class &amp; Accounts'!L23</f>
        <v>0</v>
      </c>
      <c r="L52" s="694">
        <f>'O4 Summary by Class &amp; Accounts'!M23</f>
        <v>0</v>
      </c>
      <c r="M52" s="694">
        <f>'O4 Summary by Class &amp; Accounts'!N23</f>
        <v>0</v>
      </c>
      <c r="N52" s="694">
        <f>'O4 Summary by Class &amp; Accounts'!O23</f>
        <v>0</v>
      </c>
      <c r="O52" s="694">
        <f>'O4 Summary by Class &amp; Accounts'!P23</f>
        <v>0</v>
      </c>
      <c r="P52" s="694">
        <f>'O4 Summary by Class &amp; Accounts'!Q23</f>
        <v>0</v>
      </c>
      <c r="Q52" s="694">
        <f>'O4 Summary by Class &amp; Accounts'!R23</f>
        <v>0</v>
      </c>
      <c r="R52" s="694">
        <f>'O4 Summary by Class &amp; Accounts'!S23</f>
        <v>0</v>
      </c>
      <c r="S52" s="694">
        <f>'O4 Summary by Class &amp; Accounts'!T23</f>
        <v>0</v>
      </c>
      <c r="T52" s="694">
        <f>'O4 Summary by Class &amp; Accounts'!U23</f>
        <v>0</v>
      </c>
      <c r="U52" s="694">
        <f>'O4 Summary by Class &amp; Accounts'!V23</f>
        <v>0</v>
      </c>
      <c r="V52" s="694">
        <f>'O4 Summary by Class &amp; Accounts'!W23</f>
        <v>0</v>
      </c>
      <c r="W52" s="582">
        <f>'O4 Summary by Class &amp; Accounts'!X23</f>
        <v>0</v>
      </c>
      <c r="X52" s="694"/>
    </row>
    <row r="53" spans="1:24" s="581" customFormat="1" ht="12.75" x14ac:dyDescent="0.2">
      <c r="A53" s="696"/>
      <c r="B53" s="690" t="s">
        <v>713</v>
      </c>
      <c r="C53" s="695">
        <f t="shared" si="8"/>
        <v>0</v>
      </c>
      <c r="D53" s="694">
        <f>'O4 Summary by Class &amp; Accounts'!E26</f>
        <v>0</v>
      </c>
      <c r="E53" s="694">
        <f>'O4 Summary by Class &amp; Accounts'!F26</f>
        <v>0</v>
      </c>
      <c r="F53" s="694">
        <f>'O4 Summary by Class &amp; Accounts'!G26</f>
        <v>0</v>
      </c>
      <c r="G53" s="694">
        <f>'O4 Summary by Class &amp; Accounts'!H26</f>
        <v>0</v>
      </c>
      <c r="H53" s="694">
        <f>'O4 Summary by Class &amp; Accounts'!I26</f>
        <v>0</v>
      </c>
      <c r="I53" s="694">
        <f>'O4 Summary by Class &amp; Accounts'!J26</f>
        <v>0</v>
      </c>
      <c r="J53" s="694">
        <f>'O4 Summary by Class &amp; Accounts'!K26</f>
        <v>0</v>
      </c>
      <c r="K53" s="694">
        <f>'O4 Summary by Class &amp; Accounts'!L26</f>
        <v>0</v>
      </c>
      <c r="L53" s="694">
        <f>'O4 Summary by Class &amp; Accounts'!M26</f>
        <v>0</v>
      </c>
      <c r="M53" s="694">
        <f>'O4 Summary by Class &amp; Accounts'!N26</f>
        <v>0</v>
      </c>
      <c r="N53" s="694">
        <f>'O4 Summary by Class &amp; Accounts'!O26</f>
        <v>0</v>
      </c>
      <c r="O53" s="694">
        <f>'O4 Summary by Class &amp; Accounts'!P26</f>
        <v>0</v>
      </c>
      <c r="P53" s="694">
        <f>'O4 Summary by Class &amp; Accounts'!Q26</f>
        <v>0</v>
      </c>
      <c r="Q53" s="694">
        <f>'O4 Summary by Class &amp; Accounts'!R26</f>
        <v>0</v>
      </c>
      <c r="R53" s="694">
        <f>'O4 Summary by Class &amp; Accounts'!S26</f>
        <v>0</v>
      </c>
      <c r="S53" s="694">
        <f>'O4 Summary by Class &amp; Accounts'!T26</f>
        <v>0</v>
      </c>
      <c r="T53" s="694">
        <f>'O4 Summary by Class &amp; Accounts'!U26</f>
        <v>0</v>
      </c>
      <c r="U53" s="694">
        <f>'O4 Summary by Class &amp; Accounts'!V26</f>
        <v>0</v>
      </c>
      <c r="V53" s="694">
        <f>'O4 Summary by Class &amp; Accounts'!W26</f>
        <v>0</v>
      </c>
      <c r="W53" s="582">
        <f>'O4 Summary by Class &amp; Accounts'!X26</f>
        <v>0</v>
      </c>
      <c r="X53" s="694"/>
    </row>
    <row r="54" spans="1:24" s="581" customFormat="1" ht="12.75" x14ac:dyDescent="0.2">
      <c r="A54" s="696"/>
      <c r="B54" s="690" t="s">
        <v>714</v>
      </c>
      <c r="C54" s="695">
        <f t="shared" si="8"/>
        <v>2987642</v>
      </c>
      <c r="D54" s="694">
        <f>'O4 Summary by Class &amp; Accounts'!E29</f>
        <v>1562014.9262039713</v>
      </c>
      <c r="E54" s="694">
        <f>'O4 Summary by Class &amp; Accounts'!F29</f>
        <v>447669.91829277779</v>
      </c>
      <c r="F54" s="694">
        <f>'O4 Summary by Class &amp; Accounts'!G29</f>
        <v>941300.38904778135</v>
      </c>
      <c r="G54" s="694">
        <f>'O4 Summary by Class &amp; Accounts'!H29</f>
        <v>0</v>
      </c>
      <c r="H54" s="694">
        <f>'O4 Summary by Class &amp; Accounts'!I29</f>
        <v>0</v>
      </c>
      <c r="I54" s="694">
        <f>'O4 Summary by Class &amp; Accounts'!J29</f>
        <v>0</v>
      </c>
      <c r="J54" s="694">
        <f>'O4 Summary by Class &amp; Accounts'!K29</f>
        <v>32639.061351057106</v>
      </c>
      <c r="K54" s="694">
        <f>'O4 Summary by Class &amp; Accounts'!L29</f>
        <v>1604.2636001691635</v>
      </c>
      <c r="L54" s="694">
        <f>'O4 Summary by Class &amp; Accounts'!M29</f>
        <v>2413.4415042431901</v>
      </c>
      <c r="M54" s="694">
        <f>'O4 Summary by Class &amp; Accounts'!N29</f>
        <v>0</v>
      </c>
      <c r="N54" s="694">
        <f>'O4 Summary by Class &amp; Accounts'!O29</f>
        <v>0</v>
      </c>
      <c r="O54" s="694">
        <f>'O4 Summary by Class &amp; Accounts'!P29</f>
        <v>0</v>
      </c>
      <c r="P54" s="694">
        <f>'O4 Summary by Class &amp; Accounts'!Q29</f>
        <v>0</v>
      </c>
      <c r="Q54" s="694">
        <f>'O4 Summary by Class &amp; Accounts'!R29</f>
        <v>0</v>
      </c>
      <c r="R54" s="694">
        <f>'O4 Summary by Class &amp; Accounts'!S29</f>
        <v>0</v>
      </c>
      <c r="S54" s="694">
        <f>'O4 Summary by Class &amp; Accounts'!T29</f>
        <v>0</v>
      </c>
      <c r="T54" s="694">
        <f>'O4 Summary by Class &amp; Accounts'!U29</f>
        <v>0</v>
      </c>
      <c r="U54" s="694">
        <f>'O4 Summary by Class &amp; Accounts'!V29</f>
        <v>0</v>
      </c>
      <c r="V54" s="694">
        <f>'O4 Summary by Class &amp; Accounts'!W29</f>
        <v>0</v>
      </c>
      <c r="W54" s="582">
        <f>'O4 Summary by Class &amp; Accounts'!X29</f>
        <v>0</v>
      </c>
      <c r="X54" s="694"/>
    </row>
    <row r="55" spans="1:24" s="581" customFormat="1" ht="12.75" x14ac:dyDescent="0.2">
      <c r="A55" s="696"/>
      <c r="B55" s="690" t="s">
        <v>715</v>
      </c>
      <c r="C55" s="695">
        <f t="shared" si="8"/>
        <v>0</v>
      </c>
      <c r="D55" s="694">
        <f>'O4 Summary by Class &amp; Accounts'!E32</f>
        <v>0</v>
      </c>
      <c r="E55" s="694">
        <f>'O4 Summary by Class &amp; Accounts'!F32</f>
        <v>0</v>
      </c>
      <c r="F55" s="694">
        <f>'O4 Summary by Class &amp; Accounts'!G32</f>
        <v>0</v>
      </c>
      <c r="G55" s="694">
        <f>'O4 Summary by Class &amp; Accounts'!H32</f>
        <v>0</v>
      </c>
      <c r="H55" s="694">
        <f>'O4 Summary by Class &amp; Accounts'!I32</f>
        <v>0</v>
      </c>
      <c r="I55" s="694">
        <f>'O4 Summary by Class &amp; Accounts'!J32</f>
        <v>0</v>
      </c>
      <c r="J55" s="694">
        <f>'O4 Summary by Class &amp; Accounts'!K32</f>
        <v>0</v>
      </c>
      <c r="K55" s="694">
        <f>'O4 Summary by Class &amp; Accounts'!L32</f>
        <v>0</v>
      </c>
      <c r="L55" s="694">
        <f>'O4 Summary by Class &amp; Accounts'!M32</f>
        <v>0</v>
      </c>
      <c r="M55" s="694">
        <f>'O4 Summary by Class &amp; Accounts'!N32</f>
        <v>0</v>
      </c>
      <c r="N55" s="694">
        <f>'O4 Summary by Class &amp; Accounts'!O32</f>
        <v>0</v>
      </c>
      <c r="O55" s="694">
        <f>'O4 Summary by Class &amp; Accounts'!P32</f>
        <v>0</v>
      </c>
      <c r="P55" s="694">
        <f>'O4 Summary by Class &amp; Accounts'!Q32</f>
        <v>0</v>
      </c>
      <c r="Q55" s="694">
        <f>'O4 Summary by Class &amp; Accounts'!R32</f>
        <v>0</v>
      </c>
      <c r="R55" s="694">
        <f>'O4 Summary by Class &amp; Accounts'!S32</f>
        <v>0</v>
      </c>
      <c r="S55" s="694">
        <f>'O4 Summary by Class &amp; Accounts'!T32</f>
        <v>0</v>
      </c>
      <c r="T55" s="694">
        <f>'O4 Summary by Class &amp; Accounts'!U32</f>
        <v>0</v>
      </c>
      <c r="U55" s="694">
        <f>'O4 Summary by Class &amp; Accounts'!V32</f>
        <v>0</v>
      </c>
      <c r="V55" s="694">
        <f>'O4 Summary by Class &amp; Accounts'!W32</f>
        <v>0</v>
      </c>
      <c r="W55" s="582">
        <f>'O4 Summary by Class &amp; Accounts'!X32</f>
        <v>0</v>
      </c>
      <c r="X55" s="694"/>
    </row>
    <row r="56" spans="1:24" s="804" customFormat="1" ht="21" customHeight="1" x14ac:dyDescent="0.2">
      <c r="A56" s="802"/>
      <c r="B56" s="820" t="s">
        <v>1411</v>
      </c>
      <c r="C56" s="821">
        <f t="shared" si="8"/>
        <v>3868669.9999999995</v>
      </c>
      <c r="D56" s="822">
        <f>SUM(D50:D55)</f>
        <v>2022638.6844734133</v>
      </c>
      <c r="E56" s="822">
        <f t="shared" ref="E56:W56" si="9">SUM(E50:E55)</f>
        <v>579683.63773227204</v>
      </c>
      <c r="F56" s="822">
        <f t="shared" si="9"/>
        <v>1218881.1698648902</v>
      </c>
      <c r="G56" s="822">
        <f t="shared" si="9"/>
        <v>0</v>
      </c>
      <c r="H56" s="822">
        <f t="shared" si="9"/>
        <v>0</v>
      </c>
      <c r="I56" s="822">
        <f t="shared" si="9"/>
        <v>0</v>
      </c>
      <c r="J56" s="822">
        <f t="shared" si="9"/>
        <v>42264.018740195141</v>
      </c>
      <c r="K56" s="822">
        <f t="shared" si="9"/>
        <v>2077.3461017305412</v>
      </c>
      <c r="L56" s="822">
        <f t="shared" si="9"/>
        <v>3125.1430874986036</v>
      </c>
      <c r="M56" s="822">
        <f t="shared" si="9"/>
        <v>0</v>
      </c>
      <c r="N56" s="822">
        <f t="shared" si="9"/>
        <v>0</v>
      </c>
      <c r="O56" s="822">
        <f t="shared" si="9"/>
        <v>0</v>
      </c>
      <c r="P56" s="822">
        <f t="shared" si="9"/>
        <v>0</v>
      </c>
      <c r="Q56" s="822">
        <f t="shared" si="9"/>
        <v>0</v>
      </c>
      <c r="R56" s="822">
        <f t="shared" si="9"/>
        <v>0</v>
      </c>
      <c r="S56" s="822">
        <f t="shared" si="9"/>
        <v>0</v>
      </c>
      <c r="T56" s="822">
        <f t="shared" si="9"/>
        <v>0</v>
      </c>
      <c r="U56" s="822">
        <f t="shared" si="9"/>
        <v>0</v>
      </c>
      <c r="V56" s="822">
        <f t="shared" si="9"/>
        <v>0</v>
      </c>
      <c r="W56" s="823">
        <f t="shared" si="9"/>
        <v>0</v>
      </c>
      <c r="X56" s="803"/>
    </row>
    <row r="57" spans="1:24" s="581" customFormat="1" ht="12.75" x14ac:dyDescent="0.2">
      <c r="A57" s="805"/>
      <c r="B57" s="697" t="s">
        <v>1452</v>
      </c>
      <c r="C57" s="695"/>
      <c r="D57" s="694"/>
      <c r="E57" s="694"/>
      <c r="F57" s="694"/>
      <c r="G57" s="694"/>
      <c r="H57" s="694"/>
      <c r="I57" s="694"/>
      <c r="J57" s="694"/>
      <c r="K57" s="694"/>
      <c r="L57" s="694"/>
      <c r="M57" s="694"/>
      <c r="N57" s="694"/>
      <c r="O57" s="694"/>
      <c r="P57" s="694"/>
      <c r="Q57" s="694"/>
      <c r="R57" s="694"/>
      <c r="S57" s="694"/>
      <c r="T57" s="694"/>
      <c r="U57" s="694"/>
      <c r="V57" s="694"/>
      <c r="W57" s="582"/>
      <c r="X57" s="694"/>
    </row>
    <row r="58" spans="1:24" s="581" customFormat="1" ht="12.75" x14ac:dyDescent="0.2">
      <c r="B58" s="690" t="s">
        <v>1039</v>
      </c>
      <c r="C58" s="695">
        <f t="shared" si="8"/>
        <v>-12292513.816804424</v>
      </c>
      <c r="D58" s="694">
        <f>'O7 Amortization'!G34+'O7 Amortization'!AB34+'O7 Amortization'!G104+'O7 Amortization'!AB104+'O7 Amortization'!G175+'O7 Amortization'!AB175+'O7 Amortization'!G246+'O7 Amortization'!AB246</f>
        <v>-5426326.5020671589</v>
      </c>
      <c r="E58" s="694">
        <f>'O7 Amortization'!H34+'O7 Amortization'!AC34+'O7 Amortization'!H104+'O7 Amortization'!AC104+'O7 Amortization'!H175+'O7 Amortization'!AC175+'O7 Amortization'!H246+'O7 Amortization'!AC246</f>
        <v>-2226822.1763893235</v>
      </c>
      <c r="F58" s="694">
        <f>'O7 Amortization'!I34+'O7 Amortization'!AD34+'O7 Amortization'!I104+'O7 Amortization'!AD104+'O7 Amortization'!I175+'O7 Amortization'!AD175+'O7 Amortization'!I246+'O7 Amortization'!AD246</f>
        <v>-4527149.2141811149</v>
      </c>
      <c r="G58" s="694">
        <f>'O7 Amortization'!J34+'O7 Amortization'!AE34+'O7 Amortization'!J104+'O7 Amortization'!AE104+'O7 Amortization'!J175+'O7 Amortization'!AE175+'O7 Amortization'!J246+'O7 Amortization'!AE246</f>
        <v>0</v>
      </c>
      <c r="H58" s="694">
        <f>'O7 Amortization'!K34+'O7 Amortization'!AF34+'O7 Amortization'!K104+'O7 Amortization'!AF104+'O7 Amortization'!K175+'O7 Amortization'!AF175+'O7 Amortization'!K246+'O7 Amortization'!AF246</f>
        <v>0</v>
      </c>
      <c r="I58" s="694">
        <f>'O7 Amortization'!L34+'O7 Amortization'!AG34+'O7 Amortization'!L104+'O7 Amortization'!AG104+'O7 Amortization'!L175+'O7 Amortization'!AG175+'O7 Amortization'!L246+'O7 Amortization'!AG246</f>
        <v>0</v>
      </c>
      <c r="J58" s="694">
        <f>'O7 Amortization'!M34+'O7 Amortization'!AH34+'O7 Amortization'!M104+'O7 Amortization'!AH104+'O7 Amortization'!M175+'O7 Amortization'!AH175+'O7 Amortization'!M246+'O7 Amortization'!AH246</f>
        <v>-111091.84218067281</v>
      </c>
      <c r="K58" s="694">
        <f>'O7 Amortization'!N34+'O7 Amortization'!AI34+'O7 Amortization'!N104+'O7 Amortization'!AI104+'O7 Amortization'!N175+'O7 Amortization'!AI175+'O7 Amortization'!N246+'O7 Amortization'!AI246</f>
        <v>0</v>
      </c>
      <c r="L58" s="694">
        <f>'O7 Amortization'!O34+'O7 Amortization'!AJ34+'O7 Amortization'!O104+'O7 Amortization'!AJ104+'O7 Amortization'!O175+'O7 Amortization'!AJ175+'O7 Amortization'!O246+'O7 Amortization'!AJ246</f>
        <v>-1124.0819861537545</v>
      </c>
      <c r="M58" s="694">
        <f>'O7 Amortization'!P34+'O7 Amortization'!AK34+'O7 Amortization'!P104+'O7 Amortization'!AK104+'O7 Amortization'!P175+'O7 Amortization'!AK175+'O7 Amortization'!P246+'O7 Amortization'!AK246</f>
        <v>0</v>
      </c>
      <c r="N58" s="694">
        <f>'O7 Amortization'!Q34+'O7 Amortization'!AL34+'O7 Amortization'!Q104+'O7 Amortization'!AL104+'O7 Amortization'!Q175+'O7 Amortization'!AL175+'O7 Amortization'!Q246+'O7 Amortization'!AL246</f>
        <v>0</v>
      </c>
      <c r="O58" s="694">
        <f>'O7 Amortization'!R34+'O7 Amortization'!AM34+'O7 Amortization'!R104+'O7 Amortization'!AM104+'O7 Amortization'!R175+'O7 Amortization'!AM175+'O7 Amortization'!R246+'O7 Amortization'!AM246</f>
        <v>0</v>
      </c>
      <c r="P58" s="694">
        <f>'O7 Amortization'!S34+'O7 Amortization'!AN34+'O7 Amortization'!S104+'O7 Amortization'!AN104+'O7 Amortization'!S175+'O7 Amortization'!AN175+'O7 Amortization'!S246+'O7 Amortization'!AN246</f>
        <v>0</v>
      </c>
      <c r="Q58" s="694">
        <f>'O7 Amortization'!T34+'O7 Amortization'!AO34+'O7 Amortization'!T104+'O7 Amortization'!AO104+'O7 Amortization'!T175+'O7 Amortization'!AO175+'O7 Amortization'!T246+'O7 Amortization'!AO246</f>
        <v>0</v>
      </c>
      <c r="R58" s="694">
        <f>'O7 Amortization'!U34+'O7 Amortization'!AP34+'O7 Amortization'!U104+'O7 Amortization'!AP104+'O7 Amortization'!U175+'O7 Amortization'!AP175+'O7 Amortization'!U246+'O7 Amortization'!AP246</f>
        <v>0</v>
      </c>
      <c r="S58" s="694">
        <f>'O7 Amortization'!V34+'O7 Amortization'!AQ34+'O7 Amortization'!V104+'O7 Amortization'!AQ104+'O7 Amortization'!V175+'O7 Amortization'!AQ175+'O7 Amortization'!V246+'O7 Amortization'!AQ246</f>
        <v>0</v>
      </c>
      <c r="T58" s="694">
        <f>'O7 Amortization'!W34+'O7 Amortization'!AR34+'O7 Amortization'!W104+'O7 Amortization'!AR104+'O7 Amortization'!W175+'O7 Amortization'!AR175+'O7 Amortization'!W246+'O7 Amortization'!AR246</f>
        <v>0</v>
      </c>
      <c r="U58" s="694">
        <f>'O7 Amortization'!X34+'O7 Amortization'!AS34+'O7 Amortization'!X104+'O7 Amortization'!AS104+'O7 Amortization'!X175+'O7 Amortization'!AS175+'O7 Amortization'!X246+'O7 Amortization'!AS246</f>
        <v>0</v>
      </c>
      <c r="V58" s="694">
        <f>'O7 Amortization'!Y34+'O7 Amortization'!AT34+'O7 Amortization'!Y104+'O7 Amortization'!AT104+'O7 Amortization'!Y175+'O7 Amortization'!AT175+'O7 Amortization'!Y246+'O7 Amortization'!AT246</f>
        <v>0</v>
      </c>
      <c r="W58" s="582">
        <f>'O7 Amortization'!Z34+'O7 Amortization'!AU34+'O7 Amortization'!Z104+'O7 Amortization'!AU104+'O7 Amortization'!Z175+'O7 Amortization'!AU175+'O7 Amortization'!Z246+'O7 Amortization'!AU246</f>
        <v>0</v>
      </c>
      <c r="X58" s="694"/>
    </row>
    <row r="59" spans="1:24" s="581" customFormat="1" ht="12.75" x14ac:dyDescent="0.2">
      <c r="B59" s="690" t="s">
        <v>1040</v>
      </c>
      <c r="C59" s="695">
        <f t="shared" si="8"/>
        <v>-476263.5</v>
      </c>
      <c r="D59" s="694">
        <f>'O7 Amortization'!G38+'O7 Amortization'!AB38+'O7 Amortization'!G108+'O7 Amortization'!AB108+'O7 Amortization'!G179+'O7 Amortization'!AB179+'O7 Amortization'!G250+'O7 Amortization'!AB250</f>
        <v>-249002.62340874344</v>
      </c>
      <c r="E59" s="694">
        <f>'O7 Amortization'!H38+'O7 Amortization'!AC38+'O7 Amortization'!H108+'O7 Amortization'!AC108+'O7 Amortization'!H179+'O7 Amortization'!AC179+'O7 Amortization'!H250+'O7 Amortization'!AC250</f>
        <v>-71363.584435763187</v>
      </c>
      <c r="F59" s="694">
        <f>'O7 Amortization'!I38+'O7 Amortization'!AD38+'O7 Amortization'!I108+'O7 Amortization'!AD108+'O7 Amortization'!I179+'O7 Amortization'!AD179+'O7 Amortization'!I250+'O7 Amortization'!AD250</f>
        <v>-150053.79420936579</v>
      </c>
      <c r="G59" s="694">
        <f>'O7 Amortization'!J38+'O7 Amortization'!AE38+'O7 Amortization'!J108+'O7 Amortization'!AE108+'O7 Amortization'!J179+'O7 Amortization'!AE179+'O7 Amortization'!J250+'O7 Amortization'!AE250</f>
        <v>0</v>
      </c>
      <c r="H59" s="694">
        <f>'O7 Amortization'!K38+'O7 Amortization'!AF38+'O7 Amortization'!K108+'O7 Amortization'!AF108+'O7 Amortization'!K179+'O7 Amortization'!AF179+'O7 Amortization'!K250+'O7 Amortization'!AF250</f>
        <v>0</v>
      </c>
      <c r="I59" s="694">
        <f>'O7 Amortization'!L38+'O7 Amortization'!AG38+'O7 Amortization'!L108+'O7 Amortization'!AG108+'O7 Amortization'!L179+'O7 Amortization'!AG179+'O7 Amortization'!L250+'O7 Amortization'!AG250</f>
        <v>0</v>
      </c>
      <c r="J59" s="694">
        <f>'O7 Amortization'!M38+'O7 Amortization'!AH38+'O7 Amortization'!M108+'O7 Amortization'!AH108+'O7 Amortization'!M179+'O7 Amortization'!AH179+'O7 Amortization'!M250+'O7 Amortization'!AH250</f>
        <v>-5203.0308838104384</v>
      </c>
      <c r="K59" s="694">
        <f>'O7 Amortization'!N38+'O7 Amortization'!AI38+'O7 Amortization'!N108+'O7 Amortization'!AI108+'O7 Amortization'!N179+'O7 Amortization'!AI179+'O7 Amortization'!N250+'O7 Amortization'!AI250</f>
        <v>-255.73753386087299</v>
      </c>
      <c r="L59" s="694">
        <f>'O7 Amortization'!O38+'O7 Amortization'!AJ38+'O7 Amortization'!O108+'O7 Amortization'!AJ108+'O7 Amortization'!O179+'O7 Amortization'!AJ179+'O7 Amortization'!O250+'O7 Amortization'!AJ250</f>
        <v>-384.72952845626304</v>
      </c>
      <c r="M59" s="694">
        <f>'O7 Amortization'!P38+'O7 Amortization'!AK38+'O7 Amortization'!P108+'O7 Amortization'!AK108+'O7 Amortization'!P179+'O7 Amortization'!AK179+'O7 Amortization'!P250+'O7 Amortization'!AK250</f>
        <v>0</v>
      </c>
      <c r="N59" s="694">
        <f>'O7 Amortization'!Q38+'O7 Amortization'!AL38+'O7 Amortization'!Q108+'O7 Amortization'!AL108+'O7 Amortization'!Q179+'O7 Amortization'!AL179+'O7 Amortization'!Q250+'O7 Amortization'!AL250</f>
        <v>0</v>
      </c>
      <c r="O59" s="694">
        <f>'O7 Amortization'!R38+'O7 Amortization'!AM38+'O7 Amortization'!R108+'O7 Amortization'!AM108+'O7 Amortization'!R179+'O7 Amortization'!AM179+'O7 Amortization'!R250+'O7 Amortization'!AM250</f>
        <v>0</v>
      </c>
      <c r="P59" s="694">
        <f>'O7 Amortization'!S38+'O7 Amortization'!AN38+'O7 Amortization'!S108+'O7 Amortization'!AN108+'O7 Amortization'!S179+'O7 Amortization'!AN179+'O7 Amortization'!S250+'O7 Amortization'!AN250</f>
        <v>0</v>
      </c>
      <c r="Q59" s="694">
        <f>'O7 Amortization'!T38+'O7 Amortization'!AO38+'O7 Amortization'!T108+'O7 Amortization'!AO108+'O7 Amortization'!T179+'O7 Amortization'!AO179+'O7 Amortization'!T250+'O7 Amortization'!AO250</f>
        <v>0</v>
      </c>
      <c r="R59" s="694">
        <f>'O7 Amortization'!U38+'O7 Amortization'!AP38+'O7 Amortization'!U108+'O7 Amortization'!AP108+'O7 Amortization'!U179+'O7 Amortization'!AP179+'O7 Amortization'!U250+'O7 Amortization'!AP250</f>
        <v>0</v>
      </c>
      <c r="S59" s="694">
        <f>'O7 Amortization'!V38+'O7 Amortization'!AQ38+'O7 Amortization'!V108+'O7 Amortization'!AQ108+'O7 Amortization'!V179+'O7 Amortization'!AQ179+'O7 Amortization'!V250+'O7 Amortization'!AQ250</f>
        <v>0</v>
      </c>
      <c r="T59" s="694">
        <f>'O7 Amortization'!W38+'O7 Amortization'!AR38+'O7 Amortization'!W108+'O7 Amortization'!AR108+'O7 Amortization'!W179+'O7 Amortization'!AR179+'O7 Amortization'!W250+'O7 Amortization'!AR250</f>
        <v>0</v>
      </c>
      <c r="U59" s="694">
        <f>'O7 Amortization'!X38+'O7 Amortization'!AS38+'O7 Amortization'!X108+'O7 Amortization'!AS108+'O7 Amortization'!X179+'O7 Amortization'!AS179+'O7 Amortization'!X250+'O7 Amortization'!AS250</f>
        <v>0</v>
      </c>
      <c r="V59" s="694">
        <f>'O7 Amortization'!Y38+'O7 Amortization'!AT38+'O7 Amortization'!Y108+'O7 Amortization'!AT108+'O7 Amortization'!Y179+'O7 Amortization'!AT179+'O7 Amortization'!Y250+'O7 Amortization'!AT250</f>
        <v>0</v>
      </c>
      <c r="W59" s="582">
        <f>'O7 Amortization'!Z38+'O7 Amortization'!AU38+'O7 Amortization'!Z108+'O7 Amortization'!AU108+'O7 Amortization'!Z179+'O7 Amortization'!AU179+'O7 Amortization'!Z250+'O7 Amortization'!AU250</f>
        <v>0</v>
      </c>
      <c r="X59" s="694"/>
    </row>
    <row r="60" spans="1:24" s="581" customFormat="1" ht="12.75" x14ac:dyDescent="0.2">
      <c r="B60" s="690" t="s">
        <v>712</v>
      </c>
      <c r="C60" s="695">
        <f t="shared" si="8"/>
        <v>0</v>
      </c>
      <c r="D60" s="694">
        <f>'O7 Amortization'!G21+'O7 Amortization'!AB21+'O7 Amortization'!G91+'O7 Amortization'!AB91+'O7 Amortization'!G162+'O7 Amortization'!AB162+'O7 Amortization'!G233+'O7 Amortization'!AB233</f>
        <v>0</v>
      </c>
      <c r="E60" s="694">
        <f>'O7 Amortization'!H21+'O7 Amortization'!AC21+'O7 Amortization'!H91+'O7 Amortization'!AC91+'O7 Amortization'!H162+'O7 Amortization'!AC162+'O7 Amortization'!H233+'O7 Amortization'!AC233</f>
        <v>0</v>
      </c>
      <c r="F60" s="694">
        <f>'O7 Amortization'!I21+'O7 Amortization'!AD21+'O7 Amortization'!I91+'O7 Amortization'!AD91+'O7 Amortization'!I162+'O7 Amortization'!AD162+'O7 Amortization'!I233+'O7 Amortization'!AD233</f>
        <v>0</v>
      </c>
      <c r="G60" s="694">
        <f>'O7 Amortization'!J21+'O7 Amortization'!AE21+'O7 Amortization'!J91+'O7 Amortization'!AE91+'O7 Amortization'!J162+'O7 Amortization'!AE162+'O7 Amortization'!J233+'O7 Amortization'!AE233</f>
        <v>0</v>
      </c>
      <c r="H60" s="694">
        <f>'O7 Amortization'!K21+'O7 Amortization'!AF21+'O7 Amortization'!K91+'O7 Amortization'!AF91+'O7 Amortization'!K162+'O7 Amortization'!AF162+'O7 Amortization'!K233+'O7 Amortization'!AF233</f>
        <v>0</v>
      </c>
      <c r="I60" s="694">
        <f>'O7 Amortization'!L21+'O7 Amortization'!AG21+'O7 Amortization'!L91+'O7 Amortization'!AG91+'O7 Amortization'!L162+'O7 Amortization'!AG162+'O7 Amortization'!L233+'O7 Amortization'!AG233</f>
        <v>0</v>
      </c>
      <c r="J60" s="694">
        <f>'O7 Amortization'!M21+'O7 Amortization'!AH21+'O7 Amortization'!M91+'O7 Amortization'!AH91+'O7 Amortization'!M162+'O7 Amortization'!AH162+'O7 Amortization'!M233+'O7 Amortization'!AH233</f>
        <v>0</v>
      </c>
      <c r="K60" s="694">
        <f>'O7 Amortization'!N21+'O7 Amortization'!AI21+'O7 Amortization'!N91+'O7 Amortization'!AI91+'O7 Amortization'!N162+'O7 Amortization'!AI162+'O7 Amortization'!N233+'O7 Amortization'!AI233</f>
        <v>0</v>
      </c>
      <c r="L60" s="694">
        <f>'O7 Amortization'!O21+'O7 Amortization'!AJ21+'O7 Amortization'!O91+'O7 Amortization'!AJ91+'O7 Amortization'!O162+'O7 Amortization'!AJ162+'O7 Amortization'!O233+'O7 Amortization'!AJ233</f>
        <v>0</v>
      </c>
      <c r="M60" s="694">
        <f>'O7 Amortization'!P21+'O7 Amortization'!AK21+'O7 Amortization'!P91+'O7 Amortization'!AK91+'O7 Amortization'!P162+'O7 Amortization'!AK162+'O7 Amortization'!P233+'O7 Amortization'!AK233</f>
        <v>0</v>
      </c>
      <c r="N60" s="694">
        <f>'O7 Amortization'!Q21+'O7 Amortization'!AL21+'O7 Amortization'!Q91+'O7 Amortization'!AL91+'O7 Amortization'!Q162+'O7 Amortization'!AL162+'O7 Amortization'!Q233+'O7 Amortization'!AL233</f>
        <v>0</v>
      </c>
      <c r="O60" s="694">
        <f>'O7 Amortization'!R21+'O7 Amortization'!AM21+'O7 Amortization'!R91+'O7 Amortization'!AM91+'O7 Amortization'!R162+'O7 Amortization'!AM162+'O7 Amortization'!R233+'O7 Amortization'!AM233</f>
        <v>0</v>
      </c>
      <c r="P60" s="694">
        <f>'O7 Amortization'!S21+'O7 Amortization'!AN21+'O7 Amortization'!S91+'O7 Amortization'!AN91+'O7 Amortization'!S162+'O7 Amortization'!AN162+'O7 Amortization'!S233+'O7 Amortization'!AN233</f>
        <v>0</v>
      </c>
      <c r="Q60" s="694">
        <f>'O7 Amortization'!T21+'O7 Amortization'!AO21+'O7 Amortization'!T91+'O7 Amortization'!AO91+'O7 Amortization'!T162+'O7 Amortization'!AO162+'O7 Amortization'!T233+'O7 Amortization'!AO233</f>
        <v>0</v>
      </c>
      <c r="R60" s="694">
        <f>'O7 Amortization'!U21+'O7 Amortization'!AP21+'O7 Amortization'!U91+'O7 Amortization'!AP91+'O7 Amortization'!U162+'O7 Amortization'!AP162+'O7 Amortization'!U233+'O7 Amortization'!AP233</f>
        <v>0</v>
      </c>
      <c r="S60" s="694">
        <f>'O7 Amortization'!V21+'O7 Amortization'!AQ21+'O7 Amortization'!V91+'O7 Amortization'!AQ91+'O7 Amortization'!V162+'O7 Amortization'!AQ162+'O7 Amortization'!V233+'O7 Amortization'!AQ233</f>
        <v>0</v>
      </c>
      <c r="T60" s="694">
        <f>'O7 Amortization'!W21+'O7 Amortization'!AR21+'O7 Amortization'!W91+'O7 Amortization'!AR91+'O7 Amortization'!W162+'O7 Amortization'!AR162+'O7 Amortization'!W233+'O7 Amortization'!AR233</f>
        <v>0</v>
      </c>
      <c r="U60" s="694">
        <f>'O7 Amortization'!X21+'O7 Amortization'!AS21+'O7 Amortization'!X91+'O7 Amortization'!AS91+'O7 Amortization'!X162+'O7 Amortization'!AS162+'O7 Amortization'!X233+'O7 Amortization'!AS233</f>
        <v>0</v>
      </c>
      <c r="V60" s="694">
        <f>'O7 Amortization'!Y21+'O7 Amortization'!AT21+'O7 Amortization'!Y91+'O7 Amortization'!AT91+'O7 Amortization'!Y162+'O7 Amortization'!AT162+'O7 Amortization'!Y233+'O7 Amortization'!AT233</f>
        <v>0</v>
      </c>
      <c r="W60" s="582">
        <f>'O7 Amortization'!Z21+'O7 Amortization'!AU21+'O7 Amortization'!Z91+'O7 Amortization'!AU91+'O7 Amortization'!Z162+'O7 Amortization'!AU162+'O7 Amortization'!Z233+'O7 Amortization'!AU233</f>
        <v>0</v>
      </c>
      <c r="X60" s="694"/>
    </row>
    <row r="61" spans="1:24" s="581" customFormat="1" ht="12.75" x14ac:dyDescent="0.2">
      <c r="B61" s="690" t="s">
        <v>713</v>
      </c>
      <c r="C61" s="695">
        <f t="shared" si="8"/>
        <v>0</v>
      </c>
      <c r="D61" s="694">
        <f>'O7 Amortization'!G24+'O7 Amortization'!AB24+'O7 Amortization'!G94+'O7 Amortization'!AB94+'O7 Amortization'!G165+'O7 Amortization'!AB165+'O7 Amortization'!G236+'O7 Amortization'!AB236</f>
        <v>0</v>
      </c>
      <c r="E61" s="694">
        <f>'O7 Amortization'!H24+'O7 Amortization'!AC24+'O7 Amortization'!H94+'O7 Amortization'!AC94+'O7 Amortization'!H165+'O7 Amortization'!AC165+'O7 Amortization'!H236+'O7 Amortization'!AC236</f>
        <v>0</v>
      </c>
      <c r="F61" s="694">
        <f>'O7 Amortization'!I24+'O7 Amortization'!AD24+'O7 Amortization'!I94+'O7 Amortization'!AD94+'O7 Amortization'!I165+'O7 Amortization'!AD165+'O7 Amortization'!I236+'O7 Amortization'!AD236</f>
        <v>0</v>
      </c>
      <c r="G61" s="694">
        <f>'O7 Amortization'!J24+'O7 Amortization'!AE24+'O7 Amortization'!J94+'O7 Amortization'!AE94+'O7 Amortization'!J165+'O7 Amortization'!AE165+'O7 Amortization'!J236+'O7 Amortization'!AE236</f>
        <v>0</v>
      </c>
      <c r="H61" s="694">
        <f>'O7 Amortization'!K24+'O7 Amortization'!AF24+'O7 Amortization'!K94+'O7 Amortization'!AF94+'O7 Amortization'!K165+'O7 Amortization'!AF165+'O7 Amortization'!K236+'O7 Amortization'!AF236</f>
        <v>0</v>
      </c>
      <c r="I61" s="694">
        <f>'O7 Amortization'!L24+'O7 Amortization'!AG24+'O7 Amortization'!L94+'O7 Amortization'!AG94+'O7 Amortization'!L165+'O7 Amortization'!AG165+'O7 Amortization'!L236+'O7 Amortization'!AG236</f>
        <v>0</v>
      </c>
      <c r="J61" s="694">
        <f>'O7 Amortization'!M24+'O7 Amortization'!AH24+'O7 Amortization'!M94+'O7 Amortization'!AH94+'O7 Amortization'!M165+'O7 Amortization'!AH165+'O7 Amortization'!M236+'O7 Amortization'!AH236</f>
        <v>0</v>
      </c>
      <c r="K61" s="694">
        <f>'O7 Amortization'!N24+'O7 Amortization'!AI24+'O7 Amortization'!N94+'O7 Amortization'!AI94+'O7 Amortization'!N165+'O7 Amortization'!AI165+'O7 Amortization'!N236+'O7 Amortization'!AI236</f>
        <v>0</v>
      </c>
      <c r="L61" s="694">
        <f>'O7 Amortization'!O24+'O7 Amortization'!AJ24+'O7 Amortization'!O94+'O7 Amortization'!AJ94+'O7 Amortization'!O165+'O7 Amortization'!AJ165+'O7 Amortization'!O236+'O7 Amortization'!AJ236</f>
        <v>0</v>
      </c>
      <c r="M61" s="694">
        <f>'O7 Amortization'!P24+'O7 Amortization'!AK24+'O7 Amortization'!P94+'O7 Amortization'!AK94+'O7 Amortization'!P165+'O7 Amortization'!AK165+'O7 Amortization'!P236+'O7 Amortization'!AK236</f>
        <v>0</v>
      </c>
      <c r="N61" s="694">
        <f>'O7 Amortization'!Q24+'O7 Amortization'!AL24+'O7 Amortization'!Q94+'O7 Amortization'!AL94+'O7 Amortization'!Q165+'O7 Amortization'!AL165+'O7 Amortization'!Q236+'O7 Amortization'!AL236</f>
        <v>0</v>
      </c>
      <c r="O61" s="694">
        <f>'O7 Amortization'!R24+'O7 Amortization'!AM24+'O7 Amortization'!R94+'O7 Amortization'!AM94+'O7 Amortization'!R165+'O7 Amortization'!AM165+'O7 Amortization'!R236+'O7 Amortization'!AM236</f>
        <v>0</v>
      </c>
      <c r="P61" s="694">
        <f>'O7 Amortization'!S24+'O7 Amortization'!AN24+'O7 Amortization'!S94+'O7 Amortization'!AN94+'O7 Amortization'!S165+'O7 Amortization'!AN165+'O7 Amortization'!S236+'O7 Amortization'!AN236</f>
        <v>0</v>
      </c>
      <c r="Q61" s="694">
        <f>'O7 Amortization'!T24+'O7 Amortization'!AO24+'O7 Amortization'!T94+'O7 Amortization'!AO94+'O7 Amortization'!T165+'O7 Amortization'!AO165+'O7 Amortization'!T236+'O7 Amortization'!AO236</f>
        <v>0</v>
      </c>
      <c r="R61" s="694">
        <f>'O7 Amortization'!U24+'O7 Amortization'!AP24+'O7 Amortization'!U94+'O7 Amortization'!AP94+'O7 Amortization'!U165+'O7 Amortization'!AP165+'O7 Amortization'!U236+'O7 Amortization'!AP236</f>
        <v>0</v>
      </c>
      <c r="S61" s="694">
        <f>'O7 Amortization'!V24+'O7 Amortization'!AQ24+'O7 Amortization'!V94+'O7 Amortization'!AQ94+'O7 Amortization'!V165+'O7 Amortization'!AQ165+'O7 Amortization'!V236+'O7 Amortization'!AQ236</f>
        <v>0</v>
      </c>
      <c r="T61" s="694">
        <f>'O7 Amortization'!W24+'O7 Amortization'!AR24+'O7 Amortization'!W94+'O7 Amortization'!AR94+'O7 Amortization'!W165+'O7 Amortization'!AR165+'O7 Amortization'!W236+'O7 Amortization'!AR236</f>
        <v>0</v>
      </c>
      <c r="U61" s="694">
        <f>'O7 Amortization'!X24+'O7 Amortization'!AS24+'O7 Amortization'!X94+'O7 Amortization'!AS94+'O7 Amortization'!X165+'O7 Amortization'!AS165+'O7 Amortization'!X236+'O7 Amortization'!AS236</f>
        <v>0</v>
      </c>
      <c r="V61" s="694">
        <f>'O7 Amortization'!Y24+'O7 Amortization'!AT24+'O7 Amortization'!Y94+'O7 Amortization'!AT94+'O7 Amortization'!Y165+'O7 Amortization'!AT165+'O7 Amortization'!Y236+'O7 Amortization'!AT236</f>
        <v>0</v>
      </c>
      <c r="W61" s="582">
        <f>'O7 Amortization'!Z24+'O7 Amortization'!AU24+'O7 Amortization'!Z94+'O7 Amortization'!AU94+'O7 Amortization'!Z165+'O7 Amortization'!AU165+'O7 Amortization'!Z236+'O7 Amortization'!AU236</f>
        <v>0</v>
      </c>
      <c r="X61" s="694"/>
    </row>
    <row r="62" spans="1:24" s="581" customFormat="1" ht="12.75" x14ac:dyDescent="0.2">
      <c r="B62" s="690" t="s">
        <v>714</v>
      </c>
      <c r="C62" s="695">
        <f t="shared" si="8"/>
        <v>-1812961.5</v>
      </c>
      <c r="D62" s="694">
        <f>'O7 Amortization'!G27+'O7 Amortization'!AB27+'O7 Amortization'!G97+'O7 Amortization'!AB97+'O7 Amortization'!G168+'O7 Amortization'!AB168+'O7 Amortization'!G239+'O7 Amortization'!AB239</f>
        <v>-947862.20157339505</v>
      </c>
      <c r="E62" s="694">
        <f>'O7 Amortization'!H27+'O7 Amortization'!AC27+'O7 Amortization'!H97+'O7 Amortization'!AC97+'O7 Amortization'!H168+'O7 Amortization'!AC168+'O7 Amortization'!H239+'O7 Amortization'!AC239</f>
        <v>-271655.14695969323</v>
      </c>
      <c r="F62" s="694">
        <f>'O7 Amortization'!I27+'O7 Amortization'!AD27+'O7 Amortization'!I97+'O7 Amortization'!AD97+'O7 Amortization'!I168+'O7 Amortization'!AD168+'O7 Amortization'!I239+'O7 Amortization'!AD239</f>
        <v>-571200.08531097404</v>
      </c>
      <c r="G62" s="694">
        <f>'O7 Amortization'!J27+'O7 Amortization'!AE27+'O7 Amortization'!J97+'O7 Amortization'!AE97+'O7 Amortization'!J168+'O7 Amortization'!AE168+'O7 Amortization'!J239+'O7 Amortization'!AE239</f>
        <v>0</v>
      </c>
      <c r="H62" s="694">
        <f>'O7 Amortization'!K27+'O7 Amortization'!AF27+'O7 Amortization'!K97+'O7 Amortization'!AF97+'O7 Amortization'!K168+'O7 Amortization'!AF168+'O7 Amortization'!K239+'O7 Amortization'!AF239</f>
        <v>0</v>
      </c>
      <c r="I62" s="694">
        <f>'O7 Amortization'!L27+'O7 Amortization'!AG27+'O7 Amortization'!L97+'O7 Amortization'!AG97+'O7 Amortization'!L168+'O7 Amortization'!AG168+'O7 Amortization'!L239+'O7 Amortization'!AG239</f>
        <v>0</v>
      </c>
      <c r="J62" s="694">
        <f>'O7 Amortization'!M27+'O7 Amortization'!AH27+'O7 Amortization'!M97+'O7 Amortization'!AH97+'O7 Amortization'!M168+'O7 Amortization'!AH168+'O7 Amortization'!M239+'O7 Amortization'!AH239</f>
        <v>-19806.04156241093</v>
      </c>
      <c r="K62" s="694">
        <f>'O7 Amortization'!N27+'O7 Amortization'!AI27+'O7 Amortization'!N97+'O7 Amortization'!AI97+'O7 Amortization'!N168+'O7 Amortization'!AI168+'O7 Amortization'!N239+'O7 Amortization'!AI239</f>
        <v>-973.49955013287627</v>
      </c>
      <c r="L62" s="694">
        <f>'O7 Amortization'!O27+'O7 Amortization'!AJ27+'O7 Amortization'!O97+'O7 Amortization'!AJ97+'O7 Amortization'!O168+'O7 Amortization'!AJ168+'O7 Amortization'!O239+'O7 Amortization'!AJ239</f>
        <v>-1464.5250433937501</v>
      </c>
      <c r="M62" s="694">
        <f>'O7 Amortization'!P27+'O7 Amortization'!AK27+'O7 Amortization'!P97+'O7 Amortization'!AK97+'O7 Amortization'!P168+'O7 Amortization'!AK168+'O7 Amortization'!P239+'O7 Amortization'!AK239</f>
        <v>0</v>
      </c>
      <c r="N62" s="694">
        <f>'O7 Amortization'!Q27+'O7 Amortization'!AL27+'O7 Amortization'!Q97+'O7 Amortization'!AL97+'O7 Amortization'!Q168+'O7 Amortization'!AL168+'O7 Amortization'!Q239+'O7 Amortization'!AL239</f>
        <v>0</v>
      </c>
      <c r="O62" s="694">
        <f>'O7 Amortization'!R27+'O7 Amortization'!AM27+'O7 Amortization'!R97+'O7 Amortization'!AM97+'O7 Amortization'!R168+'O7 Amortization'!AM168+'O7 Amortization'!R239+'O7 Amortization'!AM239</f>
        <v>0</v>
      </c>
      <c r="P62" s="694">
        <f>'O7 Amortization'!S27+'O7 Amortization'!AN27+'O7 Amortization'!S97+'O7 Amortization'!AN97+'O7 Amortization'!S168+'O7 Amortization'!AN168+'O7 Amortization'!S239+'O7 Amortization'!AN239</f>
        <v>0</v>
      </c>
      <c r="Q62" s="694">
        <f>'O7 Amortization'!T27+'O7 Amortization'!AO27+'O7 Amortization'!T97+'O7 Amortization'!AO97+'O7 Amortization'!T168+'O7 Amortization'!AO168+'O7 Amortization'!T239+'O7 Amortization'!AO239</f>
        <v>0</v>
      </c>
      <c r="R62" s="694">
        <f>'O7 Amortization'!U27+'O7 Amortization'!AP27+'O7 Amortization'!U97+'O7 Amortization'!AP97+'O7 Amortization'!U168+'O7 Amortization'!AP168+'O7 Amortization'!U239+'O7 Amortization'!AP239</f>
        <v>0</v>
      </c>
      <c r="S62" s="694">
        <f>'O7 Amortization'!V27+'O7 Amortization'!AQ27+'O7 Amortization'!V97+'O7 Amortization'!AQ97+'O7 Amortization'!V168+'O7 Amortization'!AQ168+'O7 Amortization'!V239+'O7 Amortization'!AQ239</f>
        <v>0</v>
      </c>
      <c r="T62" s="694">
        <f>'O7 Amortization'!W27+'O7 Amortization'!AR27+'O7 Amortization'!W97+'O7 Amortization'!AR97+'O7 Amortization'!W168+'O7 Amortization'!AR168+'O7 Amortization'!W239+'O7 Amortization'!AR239</f>
        <v>0</v>
      </c>
      <c r="U62" s="694">
        <f>'O7 Amortization'!X27+'O7 Amortization'!AS27+'O7 Amortization'!X97+'O7 Amortization'!AS97+'O7 Amortization'!X168+'O7 Amortization'!AS168+'O7 Amortization'!X239+'O7 Amortization'!AS239</f>
        <v>0</v>
      </c>
      <c r="V62" s="694">
        <f>'O7 Amortization'!Y27+'O7 Amortization'!AT27+'O7 Amortization'!Y97+'O7 Amortization'!AT97+'O7 Amortization'!Y168+'O7 Amortization'!AT168+'O7 Amortization'!Y239+'O7 Amortization'!AT239</f>
        <v>0</v>
      </c>
      <c r="W62" s="582">
        <f>'O7 Amortization'!Z27+'O7 Amortization'!AU27+'O7 Amortization'!Z97+'O7 Amortization'!AU97+'O7 Amortization'!Z168+'O7 Amortization'!AU168+'O7 Amortization'!Z239+'O7 Amortization'!AU239</f>
        <v>0</v>
      </c>
      <c r="X62" s="694"/>
    </row>
    <row r="63" spans="1:24" s="581" customFormat="1" ht="12.75" x14ac:dyDescent="0.2">
      <c r="B63" s="690" t="s">
        <v>715</v>
      </c>
      <c r="C63" s="695">
        <f t="shared" si="8"/>
        <v>0</v>
      </c>
      <c r="D63" s="694">
        <f>'O7 Amortization'!G30+'O7 Amortization'!AB30+'O7 Amortization'!G100+'O7 Amortization'!AB100+'O7 Amortization'!G171+'O7 Amortization'!AB171+'O7 Amortization'!G242+'O7 Amortization'!AB242</f>
        <v>0</v>
      </c>
      <c r="E63" s="694">
        <f>'O7 Amortization'!H30+'O7 Amortization'!AC30+'O7 Amortization'!H100+'O7 Amortization'!AC100+'O7 Amortization'!H171+'O7 Amortization'!AC171+'O7 Amortization'!H242+'O7 Amortization'!AC242</f>
        <v>0</v>
      </c>
      <c r="F63" s="694">
        <f>'O7 Amortization'!I30+'O7 Amortization'!AD30+'O7 Amortization'!I100+'O7 Amortization'!AD100+'O7 Amortization'!I171+'O7 Amortization'!AD171+'O7 Amortization'!I242+'O7 Amortization'!AD242</f>
        <v>0</v>
      </c>
      <c r="G63" s="694">
        <f>'O7 Amortization'!J30+'O7 Amortization'!AE30+'O7 Amortization'!J100+'O7 Amortization'!AE100+'O7 Amortization'!J171+'O7 Amortization'!AE171+'O7 Amortization'!J242+'O7 Amortization'!AE242</f>
        <v>0</v>
      </c>
      <c r="H63" s="694">
        <f>'O7 Amortization'!K30+'O7 Amortization'!AF30+'O7 Amortization'!K100+'O7 Amortization'!AF100+'O7 Amortization'!K171+'O7 Amortization'!AF171+'O7 Amortization'!K242+'O7 Amortization'!AF242</f>
        <v>0</v>
      </c>
      <c r="I63" s="694">
        <f>'O7 Amortization'!L30+'O7 Amortization'!AG30+'O7 Amortization'!L100+'O7 Amortization'!AG100+'O7 Amortization'!L171+'O7 Amortization'!AG171+'O7 Amortization'!L242+'O7 Amortization'!AG242</f>
        <v>0</v>
      </c>
      <c r="J63" s="694">
        <f>'O7 Amortization'!M30+'O7 Amortization'!AH30+'O7 Amortization'!M100+'O7 Amortization'!AH100+'O7 Amortization'!M171+'O7 Amortization'!AH171+'O7 Amortization'!M242+'O7 Amortization'!AH242</f>
        <v>0</v>
      </c>
      <c r="K63" s="694">
        <f>'O7 Amortization'!N30+'O7 Amortization'!AI30+'O7 Amortization'!N100+'O7 Amortization'!AI100+'O7 Amortization'!N171+'O7 Amortization'!AI171+'O7 Amortization'!N242+'O7 Amortization'!AI242</f>
        <v>0</v>
      </c>
      <c r="L63" s="694">
        <f>'O7 Amortization'!O30+'O7 Amortization'!AJ30+'O7 Amortization'!O100+'O7 Amortization'!AJ100+'O7 Amortization'!O171+'O7 Amortization'!AJ171+'O7 Amortization'!O242+'O7 Amortization'!AJ242</f>
        <v>0</v>
      </c>
      <c r="M63" s="694">
        <f>'O7 Amortization'!P30+'O7 Amortization'!AK30+'O7 Amortization'!P100+'O7 Amortization'!AK100+'O7 Amortization'!P171+'O7 Amortization'!AK171+'O7 Amortization'!P242+'O7 Amortization'!AK242</f>
        <v>0</v>
      </c>
      <c r="N63" s="694">
        <f>'O7 Amortization'!Q30+'O7 Amortization'!AL30+'O7 Amortization'!Q100+'O7 Amortization'!AL100+'O7 Amortization'!Q171+'O7 Amortization'!AL171+'O7 Amortization'!Q242+'O7 Amortization'!AL242</f>
        <v>0</v>
      </c>
      <c r="O63" s="694">
        <f>'O7 Amortization'!R30+'O7 Amortization'!AM30+'O7 Amortization'!R100+'O7 Amortization'!AM100+'O7 Amortization'!R171+'O7 Amortization'!AM171+'O7 Amortization'!R242+'O7 Amortization'!AM242</f>
        <v>0</v>
      </c>
      <c r="P63" s="694">
        <f>'O7 Amortization'!S30+'O7 Amortization'!AN30+'O7 Amortization'!S100+'O7 Amortization'!AN100+'O7 Amortization'!S171+'O7 Amortization'!AN171+'O7 Amortization'!S242+'O7 Amortization'!AN242</f>
        <v>0</v>
      </c>
      <c r="Q63" s="694">
        <f>'O7 Amortization'!T30+'O7 Amortization'!AO30+'O7 Amortization'!T100+'O7 Amortization'!AO100+'O7 Amortization'!T171+'O7 Amortization'!AO171+'O7 Amortization'!T242+'O7 Amortization'!AO242</f>
        <v>0</v>
      </c>
      <c r="R63" s="694">
        <f>'O7 Amortization'!U30+'O7 Amortization'!AP30+'O7 Amortization'!U100+'O7 Amortization'!AP100+'O7 Amortization'!U171+'O7 Amortization'!AP171+'O7 Amortization'!U242+'O7 Amortization'!AP242</f>
        <v>0</v>
      </c>
      <c r="S63" s="694">
        <f>'O7 Amortization'!V30+'O7 Amortization'!AQ30+'O7 Amortization'!V100+'O7 Amortization'!AQ100+'O7 Amortization'!V171+'O7 Amortization'!AQ171+'O7 Amortization'!V242+'O7 Amortization'!AQ242</f>
        <v>0</v>
      </c>
      <c r="T63" s="694">
        <f>'O7 Amortization'!W30+'O7 Amortization'!AR30+'O7 Amortization'!W100+'O7 Amortization'!AR100+'O7 Amortization'!W171+'O7 Amortization'!AR171+'O7 Amortization'!W242+'O7 Amortization'!AR242</f>
        <v>0</v>
      </c>
      <c r="U63" s="694">
        <f>'O7 Amortization'!X30+'O7 Amortization'!AS30+'O7 Amortization'!X100+'O7 Amortization'!AS100+'O7 Amortization'!X171+'O7 Amortization'!AS171+'O7 Amortization'!X242+'O7 Amortization'!AS242</f>
        <v>0</v>
      </c>
      <c r="V63" s="694">
        <f>'O7 Amortization'!Y30+'O7 Amortization'!AT30+'O7 Amortization'!Y100+'O7 Amortization'!AT100+'O7 Amortization'!Y171+'O7 Amortization'!AT171+'O7 Amortization'!Y242+'O7 Amortization'!AT242</f>
        <v>0</v>
      </c>
      <c r="W63" s="582">
        <f>'O7 Amortization'!Z30+'O7 Amortization'!AU30+'O7 Amortization'!Z100+'O7 Amortization'!AU100+'O7 Amortization'!Z171+'O7 Amortization'!AU171+'O7 Amortization'!Z242+'O7 Amortization'!AU242</f>
        <v>0</v>
      </c>
      <c r="X63" s="694"/>
    </row>
    <row r="64" spans="1:24" s="804" customFormat="1" ht="21" customHeight="1" x14ac:dyDescent="0.2">
      <c r="A64" s="802"/>
      <c r="B64" s="820" t="s">
        <v>1411</v>
      </c>
      <c r="C64" s="821">
        <f>SUM(D64:W64)</f>
        <v>-14581738.816804422</v>
      </c>
      <c r="D64" s="822">
        <f t="shared" ref="D64:W64" si="10">SUM(D58:D63)</f>
        <v>-6623191.3270492973</v>
      </c>
      <c r="E64" s="822">
        <f t="shared" si="10"/>
        <v>-2569840.90778478</v>
      </c>
      <c r="F64" s="822">
        <f t="shared" si="10"/>
        <v>-5248403.0937014548</v>
      </c>
      <c r="G64" s="822">
        <f t="shared" si="10"/>
        <v>0</v>
      </c>
      <c r="H64" s="822">
        <f t="shared" si="10"/>
        <v>0</v>
      </c>
      <c r="I64" s="822">
        <f t="shared" si="10"/>
        <v>0</v>
      </c>
      <c r="J64" s="822">
        <f t="shared" si="10"/>
        <v>-136100.91462689417</v>
      </c>
      <c r="K64" s="822">
        <f t="shared" si="10"/>
        <v>-1229.2370839937494</v>
      </c>
      <c r="L64" s="822">
        <f t="shared" si="10"/>
        <v>-2973.336558003768</v>
      </c>
      <c r="M64" s="822">
        <f t="shared" si="10"/>
        <v>0</v>
      </c>
      <c r="N64" s="822">
        <f t="shared" si="10"/>
        <v>0</v>
      </c>
      <c r="O64" s="822">
        <f t="shared" si="10"/>
        <v>0</v>
      </c>
      <c r="P64" s="822">
        <f t="shared" si="10"/>
        <v>0</v>
      </c>
      <c r="Q64" s="822">
        <f t="shared" si="10"/>
        <v>0</v>
      </c>
      <c r="R64" s="822">
        <f t="shared" si="10"/>
        <v>0</v>
      </c>
      <c r="S64" s="822">
        <f t="shared" si="10"/>
        <v>0</v>
      </c>
      <c r="T64" s="822">
        <f t="shared" si="10"/>
        <v>0</v>
      </c>
      <c r="U64" s="822">
        <f t="shared" si="10"/>
        <v>0</v>
      </c>
      <c r="V64" s="822">
        <f t="shared" si="10"/>
        <v>0</v>
      </c>
      <c r="W64" s="823">
        <f t="shared" si="10"/>
        <v>0</v>
      </c>
      <c r="X64" s="803"/>
    </row>
    <row r="65" spans="1:24" s="581" customFormat="1" ht="12.75" x14ac:dyDescent="0.2">
      <c r="A65" s="805"/>
      <c r="B65" s="697" t="s">
        <v>1453</v>
      </c>
      <c r="C65" s="695">
        <f>SUM(D65:W65)</f>
        <v>-10713068.816804424</v>
      </c>
      <c r="D65" s="694">
        <f>D56+D64</f>
        <v>-4600552.6425758842</v>
      </c>
      <c r="E65" s="694">
        <f t="shared" ref="E65:W65" si="11">E56+E64</f>
        <v>-1990157.270052508</v>
      </c>
      <c r="F65" s="694">
        <f t="shared" si="11"/>
        <v>-4029521.9238365646</v>
      </c>
      <c r="G65" s="694">
        <f t="shared" si="11"/>
        <v>0</v>
      </c>
      <c r="H65" s="694">
        <f t="shared" si="11"/>
        <v>0</v>
      </c>
      <c r="I65" s="694">
        <f t="shared" si="11"/>
        <v>0</v>
      </c>
      <c r="J65" s="694">
        <f t="shared" si="11"/>
        <v>-93836.895886699029</v>
      </c>
      <c r="K65" s="694">
        <f t="shared" si="11"/>
        <v>848.10901773679188</v>
      </c>
      <c r="L65" s="694">
        <f t="shared" si="11"/>
        <v>151.80652949483556</v>
      </c>
      <c r="M65" s="694">
        <f t="shared" si="11"/>
        <v>0</v>
      </c>
      <c r="N65" s="694">
        <f t="shared" si="11"/>
        <v>0</v>
      </c>
      <c r="O65" s="694">
        <f t="shared" si="11"/>
        <v>0</v>
      </c>
      <c r="P65" s="694">
        <f t="shared" si="11"/>
        <v>0</v>
      </c>
      <c r="Q65" s="694">
        <f t="shared" si="11"/>
        <v>0</v>
      </c>
      <c r="R65" s="694">
        <f t="shared" si="11"/>
        <v>0</v>
      </c>
      <c r="S65" s="694">
        <f t="shared" si="11"/>
        <v>0</v>
      </c>
      <c r="T65" s="694">
        <f t="shared" si="11"/>
        <v>0</v>
      </c>
      <c r="U65" s="694">
        <f t="shared" si="11"/>
        <v>0</v>
      </c>
      <c r="V65" s="694">
        <f t="shared" si="11"/>
        <v>0</v>
      </c>
      <c r="W65" s="582">
        <f t="shared" si="11"/>
        <v>0</v>
      </c>
      <c r="X65" s="694"/>
    </row>
    <row r="66" spans="1:24" s="581" customFormat="1" ht="12.75" x14ac:dyDescent="0.2">
      <c r="B66" s="697" t="s">
        <v>1489</v>
      </c>
      <c r="C66" s="695">
        <f>SUM(D66:W66)</f>
        <v>-1485156.270690555</v>
      </c>
      <c r="D66" s="694">
        <f t="shared" ref="D66:W66" si="12">IF(ISERROR(D65/D43*D39),0,D65/D43*D39)</f>
        <v>-634224.52792854607</v>
      </c>
      <c r="E66" s="694">
        <f t="shared" si="12"/>
        <v>-276802.3462355556</v>
      </c>
      <c r="F66" s="694">
        <f t="shared" si="12"/>
        <v>-560818.69361326855</v>
      </c>
      <c r="G66" s="694">
        <f t="shared" si="12"/>
        <v>0</v>
      </c>
      <c r="H66" s="694">
        <f t="shared" si="12"/>
        <v>0</v>
      </c>
      <c r="I66" s="694">
        <f t="shared" si="12"/>
        <v>0</v>
      </c>
      <c r="J66" s="694">
        <f t="shared" si="12"/>
        <v>-13452.781798099317</v>
      </c>
      <c r="K66" s="694">
        <f t="shared" si="12"/>
        <v>120.51594429773191</v>
      </c>
      <c r="L66" s="694">
        <f t="shared" si="12"/>
        <v>21.56294061695516</v>
      </c>
      <c r="M66" s="694">
        <f t="shared" si="12"/>
        <v>0</v>
      </c>
      <c r="N66" s="694">
        <f t="shared" si="12"/>
        <v>0</v>
      </c>
      <c r="O66" s="694">
        <f t="shared" si="12"/>
        <v>0</v>
      </c>
      <c r="P66" s="694">
        <f t="shared" si="12"/>
        <v>0</v>
      </c>
      <c r="Q66" s="694">
        <f t="shared" si="12"/>
        <v>0</v>
      </c>
      <c r="R66" s="694">
        <f t="shared" si="12"/>
        <v>0</v>
      </c>
      <c r="S66" s="694">
        <f t="shared" si="12"/>
        <v>0</v>
      </c>
      <c r="T66" s="694">
        <f t="shared" si="12"/>
        <v>0</v>
      </c>
      <c r="U66" s="694">
        <f t="shared" si="12"/>
        <v>0</v>
      </c>
      <c r="V66" s="694">
        <f t="shared" si="12"/>
        <v>0</v>
      </c>
      <c r="W66" s="582">
        <f t="shared" si="12"/>
        <v>0</v>
      </c>
      <c r="X66" s="694"/>
    </row>
    <row r="67" spans="1:24" s="581" customFormat="1" ht="12.75" x14ac:dyDescent="0.2">
      <c r="B67" s="697" t="s">
        <v>1198</v>
      </c>
      <c r="C67" s="695">
        <f>SUM(D67:W67)</f>
        <v>-12198225.087494981</v>
      </c>
      <c r="D67" s="694">
        <f>SUM(D65:D66)</f>
        <v>-5234777.1705044303</v>
      </c>
      <c r="E67" s="694">
        <f t="shared" ref="E67:W67" si="13">SUM(E65:E66)</f>
        <v>-2266959.6162880636</v>
      </c>
      <c r="F67" s="694">
        <f t="shared" si="13"/>
        <v>-4590340.6174498331</v>
      </c>
      <c r="G67" s="694">
        <f t="shared" si="13"/>
        <v>0</v>
      </c>
      <c r="H67" s="694">
        <f t="shared" si="13"/>
        <v>0</v>
      </c>
      <c r="I67" s="694">
        <f t="shared" si="13"/>
        <v>0</v>
      </c>
      <c r="J67" s="694">
        <f t="shared" si="13"/>
        <v>-107289.67768479834</v>
      </c>
      <c r="K67" s="694">
        <f t="shared" si="13"/>
        <v>968.62496203452383</v>
      </c>
      <c r="L67" s="694">
        <f t="shared" si="13"/>
        <v>173.36947011179072</v>
      </c>
      <c r="M67" s="694">
        <f t="shared" si="13"/>
        <v>0</v>
      </c>
      <c r="N67" s="694">
        <f t="shared" si="13"/>
        <v>0</v>
      </c>
      <c r="O67" s="694">
        <f t="shared" si="13"/>
        <v>0</v>
      </c>
      <c r="P67" s="694">
        <f t="shared" si="13"/>
        <v>0</v>
      </c>
      <c r="Q67" s="694">
        <f t="shared" si="13"/>
        <v>0</v>
      </c>
      <c r="R67" s="694">
        <f t="shared" si="13"/>
        <v>0</v>
      </c>
      <c r="S67" s="694">
        <f t="shared" si="13"/>
        <v>0</v>
      </c>
      <c r="T67" s="694">
        <f t="shared" si="13"/>
        <v>0</v>
      </c>
      <c r="U67" s="694">
        <f t="shared" si="13"/>
        <v>0</v>
      </c>
      <c r="V67" s="694">
        <f t="shared" si="13"/>
        <v>0</v>
      </c>
      <c r="W67" s="582">
        <f t="shared" si="13"/>
        <v>0</v>
      </c>
      <c r="X67" s="694"/>
    </row>
    <row r="68" spans="1:24" s="581" customFormat="1" ht="12.75" x14ac:dyDescent="0.2">
      <c r="B68" s="697"/>
      <c r="C68" s="695"/>
      <c r="D68" s="694"/>
      <c r="E68" s="694"/>
      <c r="F68" s="694"/>
      <c r="G68" s="694"/>
      <c r="H68" s="694"/>
      <c r="I68" s="694"/>
      <c r="J68" s="694"/>
      <c r="K68" s="694"/>
      <c r="L68" s="694"/>
      <c r="M68" s="694"/>
      <c r="N68" s="694"/>
      <c r="O68" s="694"/>
      <c r="P68" s="694"/>
      <c r="Q68" s="694"/>
      <c r="R68" s="694"/>
      <c r="S68" s="694"/>
      <c r="T68" s="694"/>
      <c r="U68" s="694"/>
      <c r="V68" s="694"/>
      <c r="W68" s="582"/>
      <c r="X68" s="694"/>
    </row>
    <row r="69" spans="1:24" s="581" customFormat="1" ht="12.75" x14ac:dyDescent="0.2">
      <c r="B69" s="697"/>
      <c r="C69" s="695"/>
      <c r="D69" s="694"/>
      <c r="E69" s="694"/>
      <c r="F69" s="694"/>
      <c r="G69" s="694"/>
      <c r="H69" s="694"/>
      <c r="I69" s="694"/>
      <c r="J69" s="694"/>
      <c r="K69" s="694"/>
      <c r="L69" s="694"/>
      <c r="M69" s="694"/>
      <c r="N69" s="694"/>
      <c r="O69" s="694"/>
      <c r="P69" s="694"/>
      <c r="Q69" s="694"/>
      <c r="R69" s="694"/>
      <c r="S69" s="694"/>
      <c r="T69" s="694"/>
      <c r="U69" s="694"/>
      <c r="V69" s="694"/>
      <c r="W69" s="582"/>
      <c r="X69" s="694"/>
    </row>
    <row r="70" spans="1:24" s="581" customFormat="1" ht="12.75" x14ac:dyDescent="0.2">
      <c r="B70" s="824" t="s">
        <v>718</v>
      </c>
      <c r="C70" s="695"/>
      <c r="D70" s="694"/>
      <c r="E70" s="694"/>
      <c r="F70" s="694"/>
      <c r="G70" s="694"/>
      <c r="H70" s="694"/>
      <c r="I70" s="694"/>
      <c r="J70" s="694"/>
      <c r="K70" s="694"/>
      <c r="L70" s="694"/>
      <c r="M70" s="694"/>
      <c r="N70" s="694"/>
      <c r="O70" s="694"/>
      <c r="P70" s="694"/>
      <c r="Q70" s="694"/>
      <c r="R70" s="694"/>
      <c r="S70" s="694"/>
      <c r="T70" s="694"/>
      <c r="U70" s="694"/>
      <c r="V70" s="694"/>
      <c r="W70" s="582"/>
      <c r="X70" s="694"/>
    </row>
    <row r="71" spans="1:24" s="603" customFormat="1" ht="12.75" x14ac:dyDescent="0.2">
      <c r="B71" s="706" t="s">
        <v>288</v>
      </c>
      <c r="C71" s="695">
        <f>SUM(D71:W71)</f>
        <v>1535733.07</v>
      </c>
      <c r="D71" s="694">
        <f>'O4 Summary by Class &amp; Accounts'!E131</f>
        <v>932837.56440057512</v>
      </c>
      <c r="E71" s="694">
        <f>'O4 Summary by Class &amp; Accounts'!F131</f>
        <v>218960.1538230991</v>
      </c>
      <c r="F71" s="694">
        <f>'O4 Summary by Class &amp; Accounts'!G131</f>
        <v>354344.64131804375</v>
      </c>
      <c r="G71" s="694">
        <f>'O4 Summary by Class &amp; Accounts'!H131</f>
        <v>0</v>
      </c>
      <c r="H71" s="694">
        <f>'O4 Summary by Class &amp; Accounts'!I131</f>
        <v>0</v>
      </c>
      <c r="I71" s="694">
        <f>'O4 Summary by Class &amp; Accounts'!J131</f>
        <v>0</v>
      </c>
      <c r="J71" s="694">
        <f>'O4 Summary by Class &amp; Accounts'!K131</f>
        <v>24344.853453000134</v>
      </c>
      <c r="K71" s="694">
        <f>'O4 Summary by Class &amp; Accounts'!L131</f>
        <v>2856.646383998122</v>
      </c>
      <c r="L71" s="694">
        <f>'O4 Summary by Class &amp; Accounts'!M131</f>
        <v>2389.2106212838107</v>
      </c>
      <c r="M71" s="694">
        <f>'O4 Summary by Class &amp; Accounts'!N131</f>
        <v>0</v>
      </c>
      <c r="N71" s="694">
        <f>'O4 Summary by Class &amp; Accounts'!O131</f>
        <v>0</v>
      </c>
      <c r="O71" s="694">
        <f>'O4 Summary by Class &amp; Accounts'!P131</f>
        <v>0</v>
      </c>
      <c r="P71" s="694">
        <f>'O4 Summary by Class &amp; Accounts'!Q131</f>
        <v>0</v>
      </c>
      <c r="Q71" s="694">
        <f>'O4 Summary by Class &amp; Accounts'!R131</f>
        <v>0</v>
      </c>
      <c r="R71" s="694">
        <f>'O4 Summary by Class &amp; Accounts'!S131</f>
        <v>0</v>
      </c>
      <c r="S71" s="694">
        <f>'O4 Summary by Class &amp; Accounts'!T131</f>
        <v>0</v>
      </c>
      <c r="T71" s="694">
        <f>'O4 Summary by Class &amp; Accounts'!U131</f>
        <v>0</v>
      </c>
      <c r="U71" s="694">
        <f>'O4 Summary by Class &amp; Accounts'!V131</f>
        <v>0</v>
      </c>
      <c r="V71" s="694">
        <f>'O4 Summary by Class &amp; Accounts'!W131</f>
        <v>0</v>
      </c>
      <c r="W71" s="582">
        <f>'O4 Summary by Class &amp; Accounts'!X131</f>
        <v>0</v>
      </c>
      <c r="X71" s="707"/>
    </row>
    <row r="72" spans="1:24" s="603" customFormat="1" ht="12.75" x14ac:dyDescent="0.2">
      <c r="B72" s="708" t="s">
        <v>289</v>
      </c>
      <c r="C72" s="695">
        <f>SUM(D72:W72)</f>
        <v>732336.77999999991</v>
      </c>
      <c r="D72" s="694">
        <f>'O4 Summary by Class &amp; Accounts'!E132</f>
        <v>444837.2386590332</v>
      </c>
      <c r="E72" s="694">
        <f>'O4 Summary by Class &amp; Accounts'!F132</f>
        <v>104414.35242331083</v>
      </c>
      <c r="F72" s="694">
        <f>'O4 Summary by Class &amp; Accounts'!G132</f>
        <v>168974.42576600314</v>
      </c>
      <c r="G72" s="694">
        <f>'O4 Summary by Class &amp; Accounts'!H132</f>
        <v>0</v>
      </c>
      <c r="H72" s="694">
        <f>'O4 Summary by Class &amp; Accounts'!I132</f>
        <v>0</v>
      </c>
      <c r="I72" s="694">
        <f>'O4 Summary by Class &amp; Accounts'!J132</f>
        <v>0</v>
      </c>
      <c r="J72" s="694">
        <f>'O4 Summary by Class &amp; Accounts'!K132</f>
        <v>11609.199499325752</v>
      </c>
      <c r="K72" s="694">
        <f>'O4 Summary by Class &amp; Accounts'!L132</f>
        <v>1362.2336168458155</v>
      </c>
      <c r="L72" s="694">
        <f>'O4 Summary by Class &amp; Accounts'!M132</f>
        <v>1139.3300354812218</v>
      </c>
      <c r="M72" s="694">
        <f>'O4 Summary by Class &amp; Accounts'!N132</f>
        <v>0</v>
      </c>
      <c r="N72" s="694">
        <f>'O4 Summary by Class &amp; Accounts'!O132</f>
        <v>0</v>
      </c>
      <c r="O72" s="694">
        <f>'O4 Summary by Class &amp; Accounts'!P132</f>
        <v>0</v>
      </c>
      <c r="P72" s="694">
        <f>'O4 Summary by Class &amp; Accounts'!Q132</f>
        <v>0</v>
      </c>
      <c r="Q72" s="694">
        <f>'O4 Summary by Class &amp; Accounts'!R132</f>
        <v>0</v>
      </c>
      <c r="R72" s="694">
        <f>'O4 Summary by Class &amp; Accounts'!S132</f>
        <v>0</v>
      </c>
      <c r="S72" s="694">
        <f>'O4 Summary by Class &amp; Accounts'!T132</f>
        <v>0</v>
      </c>
      <c r="T72" s="694">
        <f>'O4 Summary by Class &amp; Accounts'!U132</f>
        <v>0</v>
      </c>
      <c r="U72" s="694">
        <f>'O4 Summary by Class &amp; Accounts'!V132</f>
        <v>0</v>
      </c>
      <c r="V72" s="694">
        <f>'O4 Summary by Class &amp; Accounts'!W132</f>
        <v>0</v>
      </c>
      <c r="W72" s="582">
        <f>'O4 Summary by Class &amp; Accounts'!X132</f>
        <v>0</v>
      </c>
    </row>
    <row r="73" spans="1:24" s="603" customFormat="1" ht="12.75" x14ac:dyDescent="0.2">
      <c r="B73" s="708" t="s">
        <v>290</v>
      </c>
      <c r="C73" s="695">
        <f>SUM(D73:W73)</f>
        <v>982193.62000000011</v>
      </c>
      <c r="D73" s="694">
        <f>'O4 Summary by Class &amp; Accounts'!E149</f>
        <v>596605.70065772173</v>
      </c>
      <c r="E73" s="694">
        <f>'O4 Summary by Class &amp; Accounts'!F149</f>
        <v>140038.18132227013</v>
      </c>
      <c r="F73" s="694">
        <f>'O4 Summary by Class &amp; Accounts'!G149</f>
        <v>226624.69981438309</v>
      </c>
      <c r="G73" s="694">
        <f>'O4 Summary by Class &amp; Accounts'!H149</f>
        <v>0</v>
      </c>
      <c r="H73" s="694">
        <f>'O4 Summary by Class &amp; Accounts'!I149</f>
        <v>0</v>
      </c>
      <c r="I73" s="694">
        <f>'O4 Summary by Class &amp; Accounts'!J149</f>
        <v>0</v>
      </c>
      <c r="J73" s="694">
        <f>'O4 Summary by Class &amp; Accounts'!K149</f>
        <v>15569.99729215423</v>
      </c>
      <c r="K73" s="694">
        <f>'O4 Summary by Class &amp; Accounts'!L149</f>
        <v>1826.9970919874936</v>
      </c>
      <c r="L73" s="694">
        <f>'O4 Summary by Class &amp; Accounts'!M149</f>
        <v>1528.043821483375</v>
      </c>
      <c r="M73" s="694">
        <f>'O4 Summary by Class &amp; Accounts'!N149</f>
        <v>0</v>
      </c>
      <c r="N73" s="694">
        <f>'O4 Summary by Class &amp; Accounts'!O149</f>
        <v>0</v>
      </c>
      <c r="O73" s="694">
        <f>'O4 Summary by Class &amp; Accounts'!P149</f>
        <v>0</v>
      </c>
      <c r="P73" s="694">
        <f>'O4 Summary by Class &amp; Accounts'!Q149</f>
        <v>0</v>
      </c>
      <c r="Q73" s="694">
        <f>'O4 Summary by Class &amp; Accounts'!R149</f>
        <v>0</v>
      </c>
      <c r="R73" s="694">
        <f>'O4 Summary by Class &amp; Accounts'!S149</f>
        <v>0</v>
      </c>
      <c r="S73" s="694">
        <f>'O4 Summary by Class &amp; Accounts'!T149</f>
        <v>0</v>
      </c>
      <c r="T73" s="694">
        <f>'O4 Summary by Class &amp; Accounts'!U149</f>
        <v>0</v>
      </c>
      <c r="U73" s="694">
        <f>'O4 Summary by Class &amp; Accounts'!V149</f>
        <v>0</v>
      </c>
      <c r="V73" s="694">
        <f>'O4 Summary by Class &amp; Accounts'!W149</f>
        <v>0</v>
      </c>
      <c r="W73" s="582">
        <f>'O4 Summary by Class &amp; Accounts'!X149</f>
        <v>0</v>
      </c>
    </row>
    <row r="74" spans="1:24" s="603" customFormat="1" ht="12.75" x14ac:dyDescent="0.2">
      <c r="B74" s="708" t="s">
        <v>291</v>
      </c>
      <c r="C74" s="695">
        <f>SUM(D74:W74)</f>
        <v>0</v>
      </c>
      <c r="D74" s="694">
        <f>'O4 Summary by Class &amp; Accounts'!E153</f>
        <v>0</v>
      </c>
      <c r="E74" s="694">
        <f>'O4 Summary by Class &amp; Accounts'!F153</f>
        <v>0</v>
      </c>
      <c r="F74" s="694">
        <f>'O4 Summary by Class &amp; Accounts'!G153</f>
        <v>0</v>
      </c>
      <c r="G74" s="694">
        <f>'O4 Summary by Class &amp; Accounts'!H153</f>
        <v>0</v>
      </c>
      <c r="H74" s="694">
        <f>'O4 Summary by Class &amp; Accounts'!I153</f>
        <v>0</v>
      </c>
      <c r="I74" s="694">
        <f>'O4 Summary by Class &amp; Accounts'!J153</f>
        <v>0</v>
      </c>
      <c r="J74" s="694">
        <f>'O4 Summary by Class &amp; Accounts'!K153</f>
        <v>0</v>
      </c>
      <c r="K74" s="694">
        <f>'O4 Summary by Class &amp; Accounts'!L153</f>
        <v>0</v>
      </c>
      <c r="L74" s="694">
        <f>'O4 Summary by Class &amp; Accounts'!M153</f>
        <v>0</v>
      </c>
      <c r="M74" s="694">
        <f>'O4 Summary by Class &amp; Accounts'!N153</f>
        <v>0</v>
      </c>
      <c r="N74" s="694">
        <f>'O4 Summary by Class &amp; Accounts'!O153</f>
        <v>0</v>
      </c>
      <c r="O74" s="694">
        <f>'O4 Summary by Class &amp; Accounts'!P153</f>
        <v>0</v>
      </c>
      <c r="P74" s="694">
        <f>'O4 Summary by Class &amp; Accounts'!Q153</f>
        <v>0</v>
      </c>
      <c r="Q74" s="694">
        <f>'O4 Summary by Class &amp; Accounts'!R153</f>
        <v>0</v>
      </c>
      <c r="R74" s="694">
        <f>'O4 Summary by Class &amp; Accounts'!S153</f>
        <v>0</v>
      </c>
      <c r="S74" s="694">
        <f>'O4 Summary by Class &amp; Accounts'!T153</f>
        <v>0</v>
      </c>
      <c r="T74" s="694">
        <f>'O4 Summary by Class &amp; Accounts'!U153</f>
        <v>0</v>
      </c>
      <c r="U74" s="694">
        <f>'O4 Summary by Class &amp; Accounts'!V153</f>
        <v>0</v>
      </c>
      <c r="V74" s="694">
        <f>'O4 Summary by Class &amp; Accounts'!W153</f>
        <v>0</v>
      </c>
      <c r="W74" s="582">
        <f>'O4 Summary by Class &amp; Accounts'!X153</f>
        <v>0</v>
      </c>
    </row>
    <row r="75" spans="1:24" s="778" customFormat="1" ht="21" customHeight="1" x14ac:dyDescent="0.2">
      <c r="B75" s="825" t="s">
        <v>682</v>
      </c>
      <c r="C75" s="826">
        <f>SUM(D75:W75)</f>
        <v>3250263.4699999993</v>
      </c>
      <c r="D75" s="827">
        <f>SUM(D71:D74)</f>
        <v>1974280.5037173298</v>
      </c>
      <c r="E75" s="827">
        <f t="shared" ref="E75:W75" si="14">SUM(E71:E74)</f>
        <v>463412.68756868009</v>
      </c>
      <c r="F75" s="827">
        <f t="shared" si="14"/>
        <v>749943.76689842995</v>
      </c>
      <c r="G75" s="827">
        <f t="shared" si="14"/>
        <v>0</v>
      </c>
      <c r="H75" s="827">
        <f t="shared" si="14"/>
        <v>0</v>
      </c>
      <c r="I75" s="827">
        <f t="shared" si="14"/>
        <v>0</v>
      </c>
      <c r="J75" s="827">
        <f t="shared" si="14"/>
        <v>51524.050244480117</v>
      </c>
      <c r="K75" s="827">
        <f t="shared" si="14"/>
        <v>6045.8770928314316</v>
      </c>
      <c r="L75" s="827">
        <f t="shared" si="14"/>
        <v>5056.5844782484073</v>
      </c>
      <c r="M75" s="827">
        <f t="shared" si="14"/>
        <v>0</v>
      </c>
      <c r="N75" s="827">
        <f t="shared" si="14"/>
        <v>0</v>
      </c>
      <c r="O75" s="827">
        <f t="shared" si="14"/>
        <v>0</v>
      </c>
      <c r="P75" s="827">
        <f t="shared" si="14"/>
        <v>0</v>
      </c>
      <c r="Q75" s="827">
        <f t="shared" si="14"/>
        <v>0</v>
      </c>
      <c r="R75" s="827">
        <f t="shared" si="14"/>
        <v>0</v>
      </c>
      <c r="S75" s="827">
        <f t="shared" si="14"/>
        <v>0</v>
      </c>
      <c r="T75" s="827">
        <f t="shared" si="14"/>
        <v>0</v>
      </c>
      <c r="U75" s="827">
        <f t="shared" si="14"/>
        <v>0</v>
      </c>
      <c r="V75" s="827">
        <f t="shared" si="14"/>
        <v>0</v>
      </c>
      <c r="W75" s="828">
        <f t="shared" si="14"/>
        <v>0</v>
      </c>
    </row>
    <row r="76" spans="1:24" s="603" customFormat="1" ht="12.75" x14ac:dyDescent="0.2">
      <c r="A76" s="561"/>
      <c r="B76" s="561"/>
      <c r="C76" s="709"/>
      <c r="D76" s="707"/>
      <c r="E76" s="707"/>
      <c r="F76" s="707"/>
      <c r="G76" s="707"/>
      <c r="H76" s="707"/>
      <c r="I76" s="707"/>
      <c r="J76" s="707"/>
      <c r="K76" s="707"/>
      <c r="L76" s="707"/>
      <c r="M76" s="707"/>
      <c r="N76" s="707"/>
      <c r="O76" s="707"/>
      <c r="P76" s="707"/>
      <c r="Q76" s="707"/>
      <c r="R76" s="707"/>
      <c r="S76" s="707"/>
      <c r="T76" s="707"/>
      <c r="U76" s="707"/>
      <c r="V76" s="707"/>
      <c r="W76" s="710"/>
    </row>
    <row r="77" spans="1:24" s="707" customFormat="1" ht="12.75" x14ac:dyDescent="0.2">
      <c r="B77" s="690" t="s">
        <v>1039</v>
      </c>
      <c r="C77" s="695">
        <f>SUM(D77:W77)</f>
        <v>0</v>
      </c>
      <c r="D77" s="694">
        <f>'O4 Summary by Class &amp; Accounts'!E35</f>
        <v>0</v>
      </c>
      <c r="E77" s="694">
        <f>'O4 Summary by Class &amp; Accounts'!F35</f>
        <v>0</v>
      </c>
      <c r="F77" s="694">
        <f>'O4 Summary by Class &amp; Accounts'!G35</f>
        <v>0</v>
      </c>
      <c r="G77" s="694">
        <f>'O4 Summary by Class &amp; Accounts'!H35</f>
        <v>0</v>
      </c>
      <c r="H77" s="694">
        <f>'O4 Summary by Class &amp; Accounts'!I35</f>
        <v>0</v>
      </c>
      <c r="I77" s="694">
        <f>'O4 Summary by Class &amp; Accounts'!J35</f>
        <v>0</v>
      </c>
      <c r="J77" s="694">
        <f>'O4 Summary by Class &amp; Accounts'!K35</f>
        <v>0</v>
      </c>
      <c r="K77" s="694">
        <f>'O4 Summary by Class &amp; Accounts'!L35</f>
        <v>0</v>
      </c>
      <c r="L77" s="694">
        <f>'O4 Summary by Class &amp; Accounts'!M35</f>
        <v>0</v>
      </c>
      <c r="M77" s="694">
        <f>'O4 Summary by Class &amp; Accounts'!N35</f>
        <v>0</v>
      </c>
      <c r="N77" s="694">
        <f>'O4 Summary by Class &amp; Accounts'!O35</f>
        <v>0</v>
      </c>
      <c r="O77" s="694">
        <f>'O4 Summary by Class &amp; Accounts'!P35</f>
        <v>0</v>
      </c>
      <c r="P77" s="694">
        <f>'O4 Summary by Class &amp; Accounts'!Q35</f>
        <v>0</v>
      </c>
      <c r="Q77" s="694">
        <f>'O4 Summary by Class &amp; Accounts'!R35</f>
        <v>0</v>
      </c>
      <c r="R77" s="694">
        <f>'O4 Summary by Class &amp; Accounts'!S35</f>
        <v>0</v>
      </c>
      <c r="S77" s="694">
        <f>'O4 Summary by Class &amp; Accounts'!T35</f>
        <v>0</v>
      </c>
      <c r="T77" s="694">
        <f>'O4 Summary by Class &amp; Accounts'!U35</f>
        <v>0</v>
      </c>
      <c r="U77" s="694">
        <f>'O4 Summary by Class &amp; Accounts'!V35</f>
        <v>0</v>
      </c>
      <c r="V77" s="694">
        <f>'O4 Summary by Class &amp; Accounts'!W35</f>
        <v>0</v>
      </c>
      <c r="W77" s="582">
        <f>'O4 Summary by Class &amp; Accounts'!X35</f>
        <v>0</v>
      </c>
    </row>
    <row r="78" spans="1:24" s="707" customFormat="1" ht="12.75" x14ac:dyDescent="0.2">
      <c r="B78" s="690" t="s">
        <v>1040</v>
      </c>
      <c r="C78" s="695">
        <f>SUM(D78:W78)</f>
        <v>881028</v>
      </c>
      <c r="D78" s="694">
        <f>'O4 Summary by Class &amp; Accounts'!E40</f>
        <v>460623.75826944207</v>
      </c>
      <c r="E78" s="694">
        <f>'O4 Summary by Class &amp; Accounts'!F40</f>
        <v>132013.71943949422</v>
      </c>
      <c r="F78" s="694">
        <f>'O4 Summary by Class &amp; Accounts'!G40</f>
        <v>277580.78081710887</v>
      </c>
      <c r="G78" s="694">
        <f>'O4 Summary by Class &amp; Accounts'!H40</f>
        <v>0</v>
      </c>
      <c r="H78" s="694">
        <f>'O4 Summary by Class &amp; Accounts'!I40</f>
        <v>0</v>
      </c>
      <c r="I78" s="694">
        <f>'O4 Summary by Class &amp; Accounts'!J40</f>
        <v>0</v>
      </c>
      <c r="J78" s="694">
        <f>'O4 Summary by Class &amp; Accounts'!K40</f>
        <v>9624.9573891380351</v>
      </c>
      <c r="K78" s="694">
        <f>'O4 Summary by Class &amp; Accounts'!L40</f>
        <v>473.08250156137774</v>
      </c>
      <c r="L78" s="694">
        <f>'O4 Summary by Class &amp; Accounts'!M40</f>
        <v>711.70158325541331</v>
      </c>
      <c r="M78" s="694">
        <f>'O4 Summary by Class &amp; Accounts'!N40</f>
        <v>0</v>
      </c>
      <c r="N78" s="694">
        <f>'O4 Summary by Class &amp; Accounts'!O40</f>
        <v>0</v>
      </c>
      <c r="O78" s="694">
        <f>'O4 Summary by Class &amp; Accounts'!P40</f>
        <v>0</v>
      </c>
      <c r="P78" s="694">
        <f>'O4 Summary by Class &amp; Accounts'!Q40</f>
        <v>0</v>
      </c>
      <c r="Q78" s="694">
        <f>'O4 Summary by Class &amp; Accounts'!R40</f>
        <v>0</v>
      </c>
      <c r="R78" s="694">
        <f>'O4 Summary by Class &amp; Accounts'!S40</f>
        <v>0</v>
      </c>
      <c r="S78" s="694">
        <f>'O4 Summary by Class &amp; Accounts'!T40</f>
        <v>0</v>
      </c>
      <c r="T78" s="694">
        <f>'O4 Summary by Class &amp; Accounts'!U40</f>
        <v>0</v>
      </c>
      <c r="U78" s="694">
        <f>'O4 Summary by Class &amp; Accounts'!V40</f>
        <v>0</v>
      </c>
      <c r="V78" s="694">
        <f>'O4 Summary by Class &amp; Accounts'!W40</f>
        <v>0</v>
      </c>
      <c r="W78" s="582">
        <f>'O4 Summary by Class &amp; Accounts'!X40</f>
        <v>0</v>
      </c>
      <c r="X78" s="711"/>
    </row>
    <row r="79" spans="1:24" s="156" customFormat="1" ht="21" customHeight="1" x14ac:dyDescent="0.2">
      <c r="B79" s="825" t="s">
        <v>682</v>
      </c>
      <c r="C79" s="826">
        <f>SUM(D79:W79)</f>
        <v>881028</v>
      </c>
      <c r="D79" s="827">
        <f>SUM(D77:D78)</f>
        <v>460623.75826944207</v>
      </c>
      <c r="E79" s="827">
        <f t="shared" ref="E79:W79" si="15">SUM(E77:E78)</f>
        <v>132013.71943949422</v>
      </c>
      <c r="F79" s="827">
        <f t="shared" si="15"/>
        <v>277580.78081710887</v>
      </c>
      <c r="G79" s="827">
        <f t="shared" si="15"/>
        <v>0</v>
      </c>
      <c r="H79" s="827">
        <f t="shared" si="15"/>
        <v>0</v>
      </c>
      <c r="I79" s="827">
        <f t="shared" si="15"/>
        <v>0</v>
      </c>
      <c r="J79" s="827">
        <f t="shared" si="15"/>
        <v>9624.9573891380351</v>
      </c>
      <c r="K79" s="827">
        <f t="shared" si="15"/>
        <v>473.08250156137774</v>
      </c>
      <c r="L79" s="827">
        <f t="shared" si="15"/>
        <v>711.70158325541331</v>
      </c>
      <c r="M79" s="827">
        <f t="shared" si="15"/>
        <v>0</v>
      </c>
      <c r="N79" s="827">
        <f t="shared" si="15"/>
        <v>0</v>
      </c>
      <c r="O79" s="827">
        <f t="shared" si="15"/>
        <v>0</v>
      </c>
      <c r="P79" s="827">
        <f t="shared" si="15"/>
        <v>0</v>
      </c>
      <c r="Q79" s="827">
        <f t="shared" si="15"/>
        <v>0</v>
      </c>
      <c r="R79" s="827">
        <f t="shared" si="15"/>
        <v>0</v>
      </c>
      <c r="S79" s="827">
        <f t="shared" si="15"/>
        <v>0</v>
      </c>
      <c r="T79" s="827">
        <f t="shared" si="15"/>
        <v>0</v>
      </c>
      <c r="U79" s="827">
        <f t="shared" si="15"/>
        <v>0</v>
      </c>
      <c r="V79" s="827">
        <f t="shared" si="15"/>
        <v>0</v>
      </c>
      <c r="W79" s="828">
        <f t="shared" si="15"/>
        <v>0</v>
      </c>
      <c r="X79" s="806"/>
    </row>
    <row r="80" spans="1:24" s="716" customFormat="1" ht="12.75" x14ac:dyDescent="0.2">
      <c r="B80" s="712"/>
      <c r="C80" s="698"/>
      <c r="D80" s="713"/>
      <c r="E80" s="713"/>
      <c r="F80" s="713"/>
      <c r="G80" s="713"/>
      <c r="H80" s="713"/>
      <c r="I80" s="713"/>
      <c r="J80" s="713"/>
      <c r="K80" s="713"/>
      <c r="L80" s="713"/>
      <c r="M80" s="713"/>
      <c r="N80" s="713"/>
      <c r="O80" s="713"/>
      <c r="P80" s="713"/>
      <c r="Q80" s="713"/>
      <c r="R80" s="713"/>
      <c r="S80" s="713"/>
      <c r="T80" s="713"/>
      <c r="U80" s="713"/>
      <c r="V80" s="713"/>
      <c r="W80" s="714"/>
      <c r="X80" s="715"/>
    </row>
    <row r="81" spans="2:24" s="707" customFormat="1" ht="12.75" x14ac:dyDescent="0.2">
      <c r="B81" s="717" t="s">
        <v>717</v>
      </c>
      <c r="C81" s="718">
        <f>SUM(D81:W81)</f>
        <v>185974956.5</v>
      </c>
      <c r="D81" s="719">
        <f>'O6 Source Data for E2'!D88+'O6 Source Data for E2'!Y88</f>
        <v>113318093.48868895</v>
      </c>
      <c r="E81" s="719">
        <f>'O6 Source Data for E2'!E88+'O6 Source Data for E2'!Z88</f>
        <v>26415389.030393682</v>
      </c>
      <c r="F81" s="719">
        <f>'O6 Source Data for E2'!F88+'O6 Source Data for E2'!AA88</f>
        <v>42632756.271343827</v>
      </c>
      <c r="G81" s="719">
        <f>'O6 Source Data for E2'!G88+'O6 Source Data for E2'!AB88</f>
        <v>0</v>
      </c>
      <c r="H81" s="719">
        <f>'O6 Source Data for E2'!H88+'O6 Source Data for E2'!AC88</f>
        <v>0</v>
      </c>
      <c r="I81" s="719">
        <f>'O6 Source Data for E2'!I88+'O6 Source Data for E2'!AD88</f>
        <v>0</v>
      </c>
      <c r="J81" s="719">
        <f>'O6 Source Data for E2'!J88+'O6 Source Data for E2'!AE88</f>
        <v>2965806.3745197235</v>
      </c>
      <c r="K81" s="719">
        <f>'O6 Source Data for E2'!K88+'O6 Source Data for E2'!AF88</f>
        <v>350219.85756022535</v>
      </c>
      <c r="L81" s="719">
        <f>'O6 Source Data for E2'!L88+'O6 Source Data for E2'!AG88</f>
        <v>292691.47749358544</v>
      </c>
      <c r="M81" s="719">
        <f>'O6 Source Data for E2'!M88+'O6 Source Data for E2'!AH88</f>
        <v>0</v>
      </c>
      <c r="N81" s="719">
        <f>'O6 Source Data for E2'!N88+'O6 Source Data for E2'!AI88</f>
        <v>0</v>
      </c>
      <c r="O81" s="719">
        <f>'O6 Source Data for E2'!O88+'O6 Source Data for E2'!AJ88</f>
        <v>0</v>
      </c>
      <c r="P81" s="719">
        <f>'O6 Source Data for E2'!P88+'O6 Source Data for E2'!AK88</f>
        <v>0</v>
      </c>
      <c r="Q81" s="719">
        <f>'O6 Source Data for E2'!Q88+'O6 Source Data for E2'!AL88</f>
        <v>0</v>
      </c>
      <c r="R81" s="719">
        <f>'O6 Source Data for E2'!R88+'O6 Source Data for E2'!AM88</f>
        <v>0</v>
      </c>
      <c r="S81" s="719">
        <f>'O6 Source Data for E2'!S88+'O6 Source Data for E2'!AN88</f>
        <v>0</v>
      </c>
      <c r="T81" s="719">
        <f>'O6 Source Data for E2'!T88+'O6 Source Data for E2'!AO88</f>
        <v>0</v>
      </c>
      <c r="U81" s="719">
        <f>'O6 Source Data for E2'!U88+'O6 Source Data for E2'!AP88</f>
        <v>0</v>
      </c>
      <c r="V81" s="719">
        <f>'O6 Source Data for E2'!V88+'O6 Source Data for E2'!AQ88</f>
        <v>0</v>
      </c>
      <c r="W81" s="720">
        <f>'O6 Source Data for E2'!W88+'O6 Source Data for E2'!AR88</f>
        <v>0</v>
      </c>
    </row>
    <row r="82" spans="2:24" s="680" customFormat="1" x14ac:dyDescent="0.2">
      <c r="B82" s="726"/>
      <c r="C82" s="794"/>
    </row>
    <row r="83" spans="2:24" s="7" customFormat="1" x14ac:dyDescent="0.2">
      <c r="B83" s="39"/>
      <c r="C83" s="36"/>
    </row>
    <row r="84" spans="2:24" s="7" customFormat="1" x14ac:dyDescent="0.2">
      <c r="B84" s="39"/>
      <c r="C84" s="795"/>
      <c r="D84" s="795"/>
      <c r="E84" s="795"/>
      <c r="F84" s="795"/>
      <c r="G84" s="795"/>
      <c r="H84" s="795"/>
      <c r="I84" s="795"/>
      <c r="J84" s="795"/>
      <c r="K84" s="795"/>
      <c r="L84" s="795"/>
      <c r="M84" s="795"/>
      <c r="N84" s="795"/>
      <c r="O84" s="795"/>
      <c r="P84" s="795"/>
      <c r="Q84" s="795"/>
      <c r="R84" s="795"/>
      <c r="S84" s="795"/>
      <c r="T84" s="795"/>
      <c r="U84" s="795"/>
      <c r="V84" s="795"/>
      <c r="W84" s="795"/>
      <c r="X84" s="680"/>
    </row>
    <row r="85" spans="2:24" s="7" customFormat="1" x14ac:dyDescent="0.2">
      <c r="C85" s="796"/>
    </row>
    <row r="86" spans="2:24" s="7" customFormat="1" x14ac:dyDescent="0.2">
      <c r="C86" s="796"/>
    </row>
    <row r="87" spans="2:24" s="7" customFormat="1" x14ac:dyDescent="0.2">
      <c r="C87" s="796"/>
      <c r="D87" s="727"/>
      <c r="E87" s="727"/>
      <c r="F87" s="797"/>
      <c r="G87" s="727"/>
      <c r="H87" s="727"/>
      <c r="I87" s="727"/>
      <c r="J87" s="727"/>
      <c r="K87" s="727"/>
      <c r="L87" s="727"/>
      <c r="M87" s="727"/>
      <c r="N87" s="727"/>
      <c r="O87" s="727"/>
      <c r="P87" s="727"/>
      <c r="Q87" s="727"/>
      <c r="R87" s="727"/>
      <c r="S87" s="727"/>
      <c r="T87" s="727"/>
      <c r="U87" s="727"/>
      <c r="V87" s="727"/>
      <c r="W87" s="727"/>
      <c r="X87" s="727"/>
    </row>
    <row r="88" spans="2:24" s="7" customFormat="1" x14ac:dyDescent="0.2"/>
    <row r="89" spans="2:24" s="7" customFormat="1" x14ac:dyDescent="0.2"/>
    <row r="90" spans="2:24" s="7" customFormat="1" x14ac:dyDescent="0.2"/>
  </sheetData>
  <sheetProtection password="F8BD" sheet="1" objects="1" scenarios="1"/>
  <mergeCells count="6">
    <mergeCell ref="A8:B9"/>
    <mergeCell ref="A7:B7"/>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indexed="9"/>
  </sheetPr>
  <dimension ref="A1:Y109"/>
  <sheetViews>
    <sheetView workbookViewId="0">
      <selection sqref="A1:F1"/>
    </sheetView>
  </sheetViews>
  <sheetFormatPr defaultColWidth="9.140625" defaultRowHeight="11.25" x14ac:dyDescent="0.2"/>
  <cols>
    <col min="1" max="1" width="3.140625" style="8" customWidth="1"/>
    <col min="2" max="2" width="61" style="8" customWidth="1"/>
    <col min="3" max="6" width="15.7109375" style="8" customWidth="1"/>
    <col min="7" max="9" width="15.7109375" style="8" hidden="1" customWidth="1"/>
    <col min="10" max="12" width="15.7109375" style="8" customWidth="1"/>
    <col min="13" max="23" width="15.7109375" style="8" hidden="1" customWidth="1"/>
    <col min="24" max="16384" width="9.140625" style="8"/>
  </cols>
  <sheetData>
    <row r="1" spans="1:25" ht="105" customHeight="1" x14ac:dyDescent="0.2">
      <c r="A1" s="2439"/>
      <c r="B1" s="2439"/>
      <c r="C1" s="2439"/>
      <c r="D1" s="2439"/>
      <c r="E1" s="2439"/>
      <c r="F1" s="2439"/>
    </row>
    <row r="2" spans="1:25" ht="18.75" customHeight="1" x14ac:dyDescent="0.3">
      <c r="A2" s="2473"/>
      <c r="B2" s="2473"/>
      <c r="C2" s="2473"/>
      <c r="D2" s="2473"/>
      <c r="E2" s="2473"/>
    </row>
    <row r="3" spans="1:25" ht="18.75" customHeight="1" x14ac:dyDescent="0.25">
      <c r="A3" s="2474"/>
      <c r="B3" s="2474"/>
      <c r="C3" s="2474"/>
      <c r="D3" s="2474"/>
      <c r="E3" s="2474"/>
      <c r="G3" s="9"/>
    </row>
    <row r="4" spans="1:25" ht="18" x14ac:dyDescent="0.25">
      <c r="A4" s="2475"/>
      <c r="B4" s="2475"/>
      <c r="C4" s="2475"/>
      <c r="D4" s="2475"/>
      <c r="E4" s="2475"/>
    </row>
    <row r="5" spans="1:25" ht="21" customHeight="1" x14ac:dyDescent="0.3">
      <c r="A5" s="299" t="str">
        <f>"Sheet O3.3 Primary Conductors and Poles Cost Pool Worksheet  - "&amp;  'I2 LDC class'!$C$17</f>
        <v>Sheet O3.3 Primary Conductors and Poles Cost Pool Worksheet  - Initial Application</v>
      </c>
      <c r="B5" s="300"/>
      <c r="C5" s="480"/>
      <c r="D5" s="480"/>
      <c r="E5" s="301"/>
    </row>
    <row r="6" spans="1:25" ht="6" customHeight="1" x14ac:dyDescent="0.2">
      <c r="A6" s="11"/>
      <c r="B6" s="11"/>
      <c r="C6" s="481"/>
      <c r="D6" s="481"/>
      <c r="E6" s="11"/>
      <c r="F6" s="11"/>
      <c r="G6" s="11"/>
      <c r="H6" s="11"/>
      <c r="I6" s="11"/>
      <c r="J6" s="11"/>
      <c r="K6" s="11"/>
      <c r="L6" s="11"/>
      <c r="M6" s="11"/>
      <c r="N6" s="11"/>
      <c r="O6" s="11"/>
    </row>
    <row r="7" spans="1:25" x14ac:dyDescent="0.2">
      <c r="A7" s="807"/>
      <c r="W7" s="7"/>
    </row>
    <row r="8" spans="1:25" ht="14.25" customHeight="1" x14ac:dyDescent="0.2">
      <c r="A8" s="2567" t="s">
        <v>362</v>
      </c>
      <c r="B8" s="2567"/>
      <c r="C8" s="544"/>
      <c r="D8" s="544"/>
      <c r="E8" s="544"/>
      <c r="F8" s="544"/>
      <c r="G8" s="544"/>
      <c r="H8" s="544"/>
      <c r="I8" s="544"/>
      <c r="J8" s="544"/>
      <c r="K8" s="544"/>
      <c r="L8" s="544"/>
      <c r="M8" s="544"/>
      <c r="N8" s="544"/>
      <c r="O8" s="544"/>
      <c r="P8" s="544"/>
      <c r="Q8" s="544"/>
      <c r="R8" s="544"/>
      <c r="S8" s="544"/>
      <c r="T8" s="544"/>
      <c r="U8" s="544"/>
      <c r="V8" s="544"/>
      <c r="W8" s="544"/>
      <c r="X8" s="544"/>
    </row>
    <row r="9" spans="1:25" ht="12.75" x14ac:dyDescent="0.2">
      <c r="A9" s="2567"/>
      <c r="B9" s="2567"/>
      <c r="C9" s="291"/>
    </row>
    <row r="10" spans="1:25" s="291" customFormat="1" ht="12.75" x14ac:dyDescent="0.2"/>
    <row r="11" spans="1:25" s="777" customFormat="1" ht="12.75" x14ac:dyDescent="0.2">
      <c r="A11" s="573"/>
      <c r="B11" s="774"/>
      <c r="C11" s="774"/>
      <c r="D11" s="310">
        <v>1</v>
      </c>
      <c r="E11" s="310">
        <v>2</v>
      </c>
      <c r="F11" s="310">
        <v>3</v>
      </c>
      <c r="G11" s="310">
        <v>4</v>
      </c>
      <c r="H11" s="310">
        <v>5</v>
      </c>
      <c r="I11" s="310">
        <v>6</v>
      </c>
      <c r="J11" s="310">
        <v>7</v>
      </c>
      <c r="K11" s="310">
        <v>8</v>
      </c>
      <c r="L11" s="310">
        <v>9</v>
      </c>
      <c r="M11" s="310">
        <v>10</v>
      </c>
      <c r="N11" s="310">
        <v>11</v>
      </c>
      <c r="O11" s="310">
        <v>12</v>
      </c>
      <c r="P11" s="310">
        <v>13</v>
      </c>
      <c r="Q11" s="310">
        <v>14</v>
      </c>
      <c r="R11" s="310">
        <v>15</v>
      </c>
      <c r="S11" s="310">
        <v>16</v>
      </c>
      <c r="T11" s="310">
        <v>17</v>
      </c>
      <c r="U11" s="310">
        <v>18</v>
      </c>
      <c r="V11" s="310">
        <v>19</v>
      </c>
      <c r="W11" s="310">
        <v>20</v>
      </c>
      <c r="X11" s="775"/>
      <c r="Y11" s="776"/>
    </row>
    <row r="12" spans="1:25" s="561" customFormat="1" ht="47.25" customHeight="1" x14ac:dyDescent="0.2">
      <c r="A12" s="730"/>
      <c r="B12" s="754" t="s">
        <v>637</v>
      </c>
      <c r="C12" s="560" t="s">
        <v>682</v>
      </c>
      <c r="D12" s="559" t="str">
        <f>IF('I2 LDC class'!$D$20="",'I2 LDC class'!$C$20,'I2 LDC class'!$D$20)</f>
        <v>Residential</v>
      </c>
      <c r="E12" s="559" t="str">
        <f>IF('I2 LDC class'!$D$21="",'I2 LDC class'!$C$21,'I2 LDC class'!$D$21)</f>
        <v>GS &lt;50</v>
      </c>
      <c r="F12" s="559" t="str">
        <f>IF('I2 LDC class'!$D$22="",'I2 LDC class'!$C$22,'I2 LDC class'!$D$22)</f>
        <v>GS&gt;50-Regular</v>
      </c>
      <c r="G12" s="559" t="str">
        <f>IF('I2 LDC class'!$D$23="",'I2 LDC class'!$C$23,'I2 LDC class'!$D$23)</f>
        <v>GS&gt; 50-TOU</v>
      </c>
      <c r="H12" s="559" t="str">
        <f>IF('I2 LDC class'!$D$24="",'I2 LDC class'!$C$24,'I2 LDC class'!$D$24)</f>
        <v>GS &gt;50-Intermediate</v>
      </c>
      <c r="I12" s="559" t="str">
        <f>IF('I2 LDC class'!$D$25="",'I2 LDC class'!$C$25,'I2 LDC class'!$D$25)</f>
        <v>Large Use &gt;5MW</v>
      </c>
      <c r="J12" s="559" t="str">
        <f>IF('I2 LDC class'!$D$26="",'I2 LDC class'!$C$26,'I2 LDC class'!$D$26)</f>
        <v>Street Light</v>
      </c>
      <c r="K12" s="559" t="str">
        <f>IF('I2 LDC class'!$D$27="",'I2 LDC class'!$C$27,'I2 LDC class'!$D$27)</f>
        <v>Sentinel</v>
      </c>
      <c r="L12" s="559" t="str">
        <f>IF('I2 LDC class'!$D$28="",'I2 LDC class'!$C$28,'I2 LDC class'!$D$28)</f>
        <v>Unmetered Scattered Load</v>
      </c>
      <c r="M12" s="559" t="str">
        <f>IF('I2 LDC class'!$D$29="",'I2 LDC class'!$C$29,'I2 LDC class'!$D$29)</f>
        <v>Embedded Distributor</v>
      </c>
      <c r="N12" s="559" t="str">
        <f>IF('I2 LDC class'!$D$30="",'I2 LDC class'!$C$30,'I2 LDC class'!$D$30)</f>
        <v>Back-up/Standby Power</v>
      </c>
      <c r="O12" s="559" t="str">
        <f>IF('I2 LDC class'!$D$31="",'I2 LDC class'!$C$31,'I2 LDC class'!$D$31)</f>
        <v>Rate Class 1</v>
      </c>
      <c r="P12" s="559" t="str">
        <f>IF('I2 LDC class'!$D$32="",'I2 LDC class'!$C$32,'I2 LDC class'!$D$32)</f>
        <v>Rate class 2</v>
      </c>
      <c r="Q12" s="559" t="str">
        <f>IF('I2 LDC class'!$D$33="",'I2 LDC class'!$C$33,'I2 LDC class'!$D$33)</f>
        <v>Rate class 3</v>
      </c>
      <c r="R12" s="559" t="str">
        <f>IF('I2 LDC class'!$D$34="",'I2 LDC class'!$C$34,'I2 LDC class'!$D$34)</f>
        <v>Rate class 4</v>
      </c>
      <c r="S12" s="559" t="str">
        <f>IF('I2 LDC class'!$D$35="",'I2 LDC class'!$C$35,'I2 LDC class'!$D$35)</f>
        <v>Rate class 5</v>
      </c>
      <c r="T12" s="559" t="str">
        <f>IF('I2 LDC class'!$D$36="",'I2 LDC class'!$C$36,'I2 LDC class'!$D$36)</f>
        <v>Rate class 6</v>
      </c>
      <c r="U12" s="559" t="str">
        <f>IF('I2 LDC class'!$D$37="",'I2 LDC class'!$C$37,'I2 LDC class'!$D$37)</f>
        <v>Rate class 7</v>
      </c>
      <c r="V12" s="559" t="str">
        <f>IF('I2 LDC class'!$D$38="",'I2 LDC class'!$C$38,'I2 LDC class'!$D$38)</f>
        <v>Rate class 8</v>
      </c>
      <c r="W12" s="560" t="str">
        <f>IF('I2 LDC class'!$D$39="",'I2 LDC class'!$C$39,'I2 LDC class'!$D$39)</f>
        <v>Rate class 9</v>
      </c>
      <c r="X12" s="649"/>
    </row>
    <row r="13" spans="1:25" s="581" customFormat="1" ht="12.75" x14ac:dyDescent="0.2">
      <c r="A13" s="731"/>
      <c r="B13" s="690" t="s">
        <v>1516</v>
      </c>
      <c r="C13" s="691">
        <f t="shared" ref="C13:C23" si="0">SUM(D13:W13)</f>
        <v>589385.69999999984</v>
      </c>
      <c r="D13" s="692">
        <f>IF(ISERROR('O7 Amortization'!G327+'O7 Amortization'!G400+'O7 Amortization'!G473+'O7 Amortization'!G546 + 'O7 Amortization'!AB327+'O7 Amortization'!AB400+'O7 Amortization'!AB473+'O7 Amortization'!AB546), "-", 'O7 Amortization'!G327+'O7 Amortization'!G400+'O7 Amortization'!G473+'O7 Amortization'!G546 + 'O7 Amortization'!AB327+'O7 Amortization'!AB400+'O7 Amortization'!AB473+'O7 Amortization'!AB546)</f>
        <v>349372.64847891009</v>
      </c>
      <c r="E13" s="692">
        <f>IF(ISERROR('O7 Amortization'!H327+'O7 Amortization'!H400+'O7 Amortization'!H473+'O7 Amortization'!H546 + 'O7 Amortization'!AC327+'O7 Amortization'!AC400+'O7 Amortization'!AC473+'O7 Amortization'!AC546), "-", 'O7 Amortization'!H327+'O7 Amortization'!H400+'O7 Amortization'!H473+'O7 Amortization'!H546 + 'O7 Amortization'!AC327+'O7 Amortization'!AC400+'O7 Amortization'!AC473+'O7 Amortization'!AC546)</f>
        <v>86931.954872795162</v>
      </c>
      <c r="F13" s="692">
        <f>IF(ISERROR('O7 Amortization'!I327+'O7 Amortization'!I400+'O7 Amortization'!I473+'O7 Amortization'!I546 + 'O7 Amortization'!AD327+'O7 Amortization'!AD400+'O7 Amortization'!AD473+'O7 Amortization'!AD546), "-", 'O7 Amortization'!I327+'O7 Amortization'!I400+'O7 Amortization'!I473+'O7 Amortization'!I546 + 'O7 Amortization'!AD327+'O7 Amortization'!AD400+'O7 Amortization'!AD473+'O7 Amortization'!AD546)</f>
        <v>143180.42243327198</v>
      </c>
      <c r="G13" s="692">
        <f>IF(ISERROR('O7 Amortization'!J327+'O7 Amortization'!J400+'O7 Amortization'!J473+'O7 Amortization'!J546 + 'O7 Amortization'!AE327+'O7 Amortization'!AE400+'O7 Amortization'!AE473+'O7 Amortization'!AE546), "-", 'O7 Amortization'!J327+'O7 Amortization'!J400+'O7 Amortization'!J473+'O7 Amortization'!J546 + 'O7 Amortization'!AE327+'O7 Amortization'!AE400+'O7 Amortization'!AE473+'O7 Amortization'!AE546)</f>
        <v>0</v>
      </c>
      <c r="H13" s="692">
        <f>IF(ISERROR('O7 Amortization'!K327+'O7 Amortization'!K400+'O7 Amortization'!K473+'O7 Amortization'!K546 + 'O7 Amortization'!AF327+'O7 Amortization'!AF400+'O7 Amortization'!AF473+'O7 Amortization'!AF546), "-", 'O7 Amortization'!K327+'O7 Amortization'!K400+'O7 Amortization'!K473+'O7 Amortization'!K546 + 'O7 Amortization'!AF327+'O7 Amortization'!AF400+'O7 Amortization'!AF473+'O7 Amortization'!AF546)</f>
        <v>0</v>
      </c>
      <c r="I13" s="692">
        <f>IF(ISERROR('O7 Amortization'!L327+'O7 Amortization'!L400+'O7 Amortization'!L473+'O7 Amortization'!L546 + 'O7 Amortization'!AG327+'O7 Amortization'!AG400+'O7 Amortization'!AG473+'O7 Amortization'!AG546), "-", 'O7 Amortization'!L327+'O7 Amortization'!L400+'O7 Amortization'!L473+'O7 Amortization'!L546 + 'O7 Amortization'!AG327+'O7 Amortization'!AG400+'O7 Amortization'!AG473+'O7 Amortization'!AG546)</f>
        <v>0</v>
      </c>
      <c r="J13" s="692">
        <f>IF(ISERROR('O7 Amortization'!M327+'O7 Amortization'!M400+'O7 Amortization'!M473+'O7 Amortization'!M546 + 'O7 Amortization'!AH327+'O7 Amortization'!AH400+'O7 Amortization'!AH473+'O7 Amortization'!AH546), "-", 'O7 Amortization'!M327+'O7 Amortization'!M400+'O7 Amortization'!M473+'O7 Amortization'!M546 + 'O7 Amortization'!AH327+'O7 Amortization'!AH400+'O7 Amortization'!AH473+'O7 Amortization'!AH546)</f>
        <v>7152.6199376829163</v>
      </c>
      <c r="K13" s="692">
        <f>IF(ISERROR('O7 Amortization'!N327+'O7 Amortization'!N400+'O7 Amortization'!N473+'O7 Amortization'!N546 + 'O7 Amortization'!AI327+'O7 Amortization'!AI400+'O7 Amortization'!AI473+'O7 Amortization'!AI546), "-", 'O7 Amortization'!N327+'O7 Amortization'!N400+'O7 Amortization'!N473+'O7 Amortization'!N546 + 'O7 Amortization'!AI327+'O7 Amortization'!AI400+'O7 Amortization'!AI473+'O7 Amortization'!AI546)</f>
        <v>1504.9119659093119</v>
      </c>
      <c r="L13" s="692">
        <f>IF(ISERROR('O7 Amortization'!O327+'O7 Amortization'!O400+'O7 Amortization'!O473+'O7 Amortization'!O546 + 'O7 Amortization'!AJ327+'O7 Amortization'!AJ400+'O7 Amortization'!AJ473+'O7 Amortization'!AJ546), "-", 'O7 Amortization'!O327+'O7 Amortization'!O400+'O7 Amortization'!O473+'O7 Amortization'!O546 + 'O7 Amortization'!AJ327+'O7 Amortization'!AJ400+'O7 Amortization'!AJ473+'O7 Amortization'!AJ546)</f>
        <v>1243.1423114304296</v>
      </c>
      <c r="M13" s="692">
        <f>IF(ISERROR('O7 Amortization'!P327+'O7 Amortization'!P400+'O7 Amortization'!P473+'O7 Amortization'!P546 + 'O7 Amortization'!AK327+'O7 Amortization'!AK400+'O7 Amortization'!AK473+'O7 Amortization'!AK546), "-", 'O7 Amortization'!P327+'O7 Amortization'!P400+'O7 Amortization'!P473+'O7 Amortization'!P546 + 'O7 Amortization'!AK327+'O7 Amortization'!AK400+'O7 Amortization'!AK473+'O7 Amortization'!AK546)</f>
        <v>0</v>
      </c>
      <c r="N13" s="692">
        <f>IF(ISERROR('O7 Amortization'!Q327+'O7 Amortization'!Q400+'O7 Amortization'!Q473+'O7 Amortization'!Q546 + 'O7 Amortization'!AL327+'O7 Amortization'!AL400+'O7 Amortization'!AL473+'O7 Amortization'!AL546), "-", 'O7 Amortization'!Q327+'O7 Amortization'!Q400+'O7 Amortization'!Q473+'O7 Amortization'!Q546 + 'O7 Amortization'!AL327+'O7 Amortization'!AL400+'O7 Amortization'!AL473+'O7 Amortization'!AL546)</f>
        <v>0</v>
      </c>
      <c r="O13" s="692">
        <f>IF(ISERROR('O7 Amortization'!R327+'O7 Amortization'!R400+'O7 Amortization'!R473+'O7 Amortization'!R546 + 'O7 Amortization'!AM327+'O7 Amortization'!AM400+'O7 Amortization'!AM473+'O7 Amortization'!AM546), "-", 'O7 Amortization'!R327+'O7 Amortization'!R400+'O7 Amortization'!R473+'O7 Amortization'!R546 + 'O7 Amortization'!AM327+'O7 Amortization'!AM400+'O7 Amortization'!AM473+'O7 Amortization'!AM546)</f>
        <v>0</v>
      </c>
      <c r="P13" s="692">
        <f>IF(ISERROR('O7 Amortization'!S327+'O7 Amortization'!S400+'O7 Amortization'!S473+'O7 Amortization'!S546 + 'O7 Amortization'!AN327+'O7 Amortization'!AN400+'O7 Amortization'!AN473+'O7 Amortization'!AN546), "-", 'O7 Amortization'!S327+'O7 Amortization'!S400+'O7 Amortization'!S473+'O7 Amortization'!S546 + 'O7 Amortization'!AN327+'O7 Amortization'!AN400+'O7 Amortization'!AN473+'O7 Amortization'!AN546)</f>
        <v>0</v>
      </c>
      <c r="Q13" s="692">
        <f>IF(ISERROR('O7 Amortization'!T327+'O7 Amortization'!T400+'O7 Amortization'!T473+'O7 Amortization'!T546 + 'O7 Amortization'!AO327+'O7 Amortization'!AO400+'O7 Amortization'!AO473+'O7 Amortization'!AO546), "-", 'O7 Amortization'!T327+'O7 Amortization'!T400+'O7 Amortization'!T473+'O7 Amortization'!T546 + 'O7 Amortization'!AO327+'O7 Amortization'!AO400+'O7 Amortization'!AO473+'O7 Amortization'!AO546)</f>
        <v>0</v>
      </c>
      <c r="R13" s="692">
        <f>IF(ISERROR('O7 Amortization'!U327+'O7 Amortization'!U400+'O7 Amortization'!U473+'O7 Amortization'!U546 + 'O7 Amortization'!AP327+'O7 Amortization'!AP400+'O7 Amortization'!AP473+'O7 Amortization'!AP546), "-", 'O7 Amortization'!U327+'O7 Amortization'!U400+'O7 Amortization'!U473+'O7 Amortization'!U546 + 'O7 Amortization'!AP327+'O7 Amortization'!AP400+'O7 Amortization'!AP473+'O7 Amortization'!AP546)</f>
        <v>0</v>
      </c>
      <c r="S13" s="692">
        <f>IF(ISERROR('O7 Amortization'!V327+'O7 Amortization'!V400+'O7 Amortization'!V473+'O7 Amortization'!V546 + 'O7 Amortization'!AQ327+'O7 Amortization'!AQ400+'O7 Amortization'!AQ473+'O7 Amortization'!AQ546), "-", 'O7 Amortization'!V327+'O7 Amortization'!V400+'O7 Amortization'!V473+'O7 Amortization'!V546 + 'O7 Amortization'!AQ327+'O7 Amortization'!AQ400+'O7 Amortization'!AQ473+'O7 Amortization'!AQ546)</f>
        <v>0</v>
      </c>
      <c r="T13" s="692">
        <f>IF(ISERROR('O7 Amortization'!W327+'O7 Amortization'!W400+'O7 Amortization'!W473+'O7 Amortization'!W546 + 'O7 Amortization'!AR327+'O7 Amortization'!AR400+'O7 Amortization'!AR473+'O7 Amortization'!AR546), "-", 'O7 Amortization'!W327+'O7 Amortization'!W400+'O7 Amortization'!W473+'O7 Amortization'!W546 + 'O7 Amortization'!AR327+'O7 Amortization'!AR400+'O7 Amortization'!AR473+'O7 Amortization'!AR546)</f>
        <v>0</v>
      </c>
      <c r="U13" s="692">
        <f>IF(ISERROR('O7 Amortization'!X327+'O7 Amortization'!X400+'O7 Amortization'!X473+'O7 Amortization'!X546 + 'O7 Amortization'!AS327+'O7 Amortization'!AS400+'O7 Amortization'!AS473+'O7 Amortization'!AS546), "-", 'O7 Amortization'!X327+'O7 Amortization'!X400+'O7 Amortization'!X473+'O7 Amortization'!X546 + 'O7 Amortization'!AS327+'O7 Amortization'!AS400+'O7 Amortization'!AS473+'O7 Amortization'!AS546)</f>
        <v>0</v>
      </c>
      <c r="V13" s="692">
        <f>IF(ISERROR('O7 Amortization'!Y327+'O7 Amortization'!Y400+'O7 Amortization'!Y473+'O7 Amortization'!Y546 + 'O7 Amortization'!AT327+'O7 Amortization'!AT400+'O7 Amortization'!AT473+'O7 Amortization'!AT546), "-", 'O7 Amortization'!Y327+'O7 Amortization'!Y400+'O7 Amortization'!Y473+'O7 Amortization'!Y546 + 'O7 Amortization'!AT327+'O7 Amortization'!AT400+'O7 Amortization'!AT473+'O7 Amortization'!AT546)</f>
        <v>0</v>
      </c>
      <c r="W13" s="693">
        <f>IF(ISERROR('O7 Amortization'!Z327+'O7 Amortization'!Z400+'O7 Amortization'!Z473+'O7 Amortization'!Z546 + 'O7 Amortization'!AU327+'O7 Amortization'!AU400+'O7 Amortization'!AU473+'O7 Amortization'!AU546), "-", 'O7 Amortization'!Z327+'O7 Amortization'!Z400+'O7 Amortization'!Z473+'O7 Amortization'!Z546 + 'O7 Amortization'!AU327+'O7 Amortization'!AU400+'O7 Amortization'!AU473+'O7 Amortization'!AU546)</f>
        <v>0</v>
      </c>
      <c r="X13" s="694"/>
    </row>
    <row r="14" spans="1:25" s="581" customFormat="1" ht="12.75" x14ac:dyDescent="0.2">
      <c r="A14" s="731"/>
      <c r="B14" s="690" t="s">
        <v>1517</v>
      </c>
      <c r="C14" s="695">
        <f t="shared" si="0"/>
        <v>520842.87</v>
      </c>
      <c r="D14" s="597">
        <f>IF(ISERROR('O7 Amortization'!G331+'O7 Amortization'!G404+'O7 Amortization'!G477+'O7 Amortization'!G550 + 'O7 Amortization'!AB331+'O7 Amortization'!AB404+'O7 Amortization'!AB477+'O7 Amortization'!AB550), "-", 'O7 Amortization'!G331+'O7 Amortization'!G404+'O7 Amortization'!G477+'O7 Amortization'!G550 + 'O7 Amortization'!AB331+'O7 Amortization'!AB404+'O7 Amortization'!AB477+'O7 Amortization'!AB550)</f>
        <v>308742.22590276063</v>
      </c>
      <c r="E14" s="597">
        <f>IF(ISERROR('O7 Amortization'!H331+'O7 Amortization'!H404+'O7 Amortization'!H477+'O7 Amortization'!H550 + 'O7 Amortization'!AC331+'O7 Amortization'!AC404+'O7 Amortization'!AC477+'O7 Amortization'!AC550), "-", 'O7 Amortization'!H331+'O7 Amortization'!H404+'O7 Amortization'!H477+'O7 Amortization'!H550 + 'O7 Amortization'!AC331+'O7 Amortization'!AC404+'O7 Amortization'!AC477+'O7 Amortization'!AC550)</f>
        <v>76822.170729044039</v>
      </c>
      <c r="F14" s="597">
        <f>IF(ISERROR('O7 Amortization'!I331+'O7 Amortization'!I404+'O7 Amortization'!I477+'O7 Amortization'!I550 + 'O7 Amortization'!AD331+'O7 Amortization'!AD404+'O7 Amortization'!AD477+'O7 Amortization'!AD550), "-", 'O7 Amortization'!I331+'O7 Amortization'!I404+'O7 Amortization'!I477+'O7 Amortization'!I550 + 'O7 Amortization'!AD331+'O7 Amortization'!AD404+'O7 Amortization'!AD477+'O7 Amortization'!AD550)</f>
        <v>126529.2017569442</v>
      </c>
      <c r="G14" s="597">
        <f>IF(ISERROR('O7 Amortization'!J331+'O7 Amortization'!J404+'O7 Amortization'!J477+'O7 Amortization'!J550 + 'O7 Amortization'!AE331+'O7 Amortization'!AE404+'O7 Amortization'!AE477+'O7 Amortization'!AE550), "-", 'O7 Amortization'!J331+'O7 Amortization'!J404+'O7 Amortization'!J477+'O7 Amortization'!J550 + 'O7 Amortization'!AE331+'O7 Amortization'!AE404+'O7 Amortization'!AE477+'O7 Amortization'!AE550)</f>
        <v>0</v>
      </c>
      <c r="H14" s="597">
        <f>IF(ISERROR('O7 Amortization'!K331+'O7 Amortization'!K404+'O7 Amortization'!K477+'O7 Amortization'!K550 + 'O7 Amortization'!AF331+'O7 Amortization'!AF404+'O7 Amortization'!AF477+'O7 Amortization'!AF550), "-", 'O7 Amortization'!K331+'O7 Amortization'!K404+'O7 Amortization'!K477+'O7 Amortization'!K550 + 'O7 Amortization'!AF331+'O7 Amortization'!AF404+'O7 Amortization'!AF477+'O7 Amortization'!AF550)</f>
        <v>0</v>
      </c>
      <c r="I14" s="597">
        <f>IF(ISERROR('O7 Amortization'!L331+'O7 Amortization'!L404+'O7 Amortization'!L477+'O7 Amortization'!L550 + 'O7 Amortization'!AG331+'O7 Amortization'!AG404+'O7 Amortization'!AG477+'O7 Amortization'!AG550), "-", 'O7 Amortization'!L331+'O7 Amortization'!L404+'O7 Amortization'!L477+'O7 Amortization'!L550 + 'O7 Amortization'!AG331+'O7 Amortization'!AG404+'O7 Amortization'!AG477+'O7 Amortization'!AG550)</f>
        <v>0</v>
      </c>
      <c r="J14" s="597">
        <f>IF(ISERROR('O7 Amortization'!M331+'O7 Amortization'!M404+'O7 Amortization'!M477+'O7 Amortization'!M550 + 'O7 Amortization'!AH331+'O7 Amortization'!AH404+'O7 Amortization'!AH477+'O7 Amortization'!AH550), "-", 'O7 Amortization'!M331+'O7 Amortization'!M404+'O7 Amortization'!M477+'O7 Amortization'!M550 + 'O7 Amortization'!AH331+'O7 Amortization'!AH404+'O7 Amortization'!AH477+'O7 Amortization'!AH550)</f>
        <v>6320.8033319471306</v>
      </c>
      <c r="K14" s="597">
        <f>IF(ISERROR('O7 Amortization'!N331+'O7 Amortization'!N404+'O7 Amortization'!N477+'O7 Amortization'!N550 + 'O7 Amortization'!AI331+'O7 Amortization'!AI404+'O7 Amortization'!AI477+'O7 Amortization'!AI550), "-", 'O7 Amortization'!N331+'O7 Amortization'!N404+'O7 Amortization'!N477+'O7 Amortization'!N550 + 'O7 Amortization'!AI331+'O7 Amortization'!AI404+'O7 Amortization'!AI477+'O7 Amortization'!AI550)</f>
        <v>1329.8976670481627</v>
      </c>
      <c r="L14" s="597">
        <f>IF(ISERROR('O7 Amortization'!O331+'O7 Amortization'!O404+'O7 Amortization'!O477+'O7 Amortization'!O550 + 'O7 Amortization'!AJ331+'O7 Amortization'!AJ404+'O7 Amortization'!AJ477+'O7 Amortization'!AJ550), "-", 'O7 Amortization'!O331+'O7 Amortization'!O404+'O7 Amortization'!O477+'O7 Amortization'!O550 + 'O7 Amortization'!AJ331+'O7 Amortization'!AJ404+'O7 Amortization'!AJ477+'O7 Amortization'!AJ550)</f>
        <v>1098.5706122558772</v>
      </c>
      <c r="M14" s="597">
        <f>IF(ISERROR('O7 Amortization'!P331+'O7 Amortization'!P404+'O7 Amortization'!P477+'O7 Amortization'!P550 + 'O7 Amortization'!AK331+'O7 Amortization'!AK404+'O7 Amortization'!AK477+'O7 Amortization'!AK550), "-", 'O7 Amortization'!P331+'O7 Amortization'!P404+'O7 Amortization'!P477+'O7 Amortization'!P550 + 'O7 Amortization'!AK331+'O7 Amortization'!AK404+'O7 Amortization'!AK477+'O7 Amortization'!AK550)</f>
        <v>0</v>
      </c>
      <c r="N14" s="597">
        <f>IF(ISERROR('O7 Amortization'!Q331+'O7 Amortization'!Q404+'O7 Amortization'!Q477+'O7 Amortization'!Q550 + 'O7 Amortization'!AL331+'O7 Amortization'!AL404+'O7 Amortization'!AL477+'O7 Amortization'!AL550), "-", 'O7 Amortization'!Q331+'O7 Amortization'!Q404+'O7 Amortization'!Q477+'O7 Amortization'!Q550 + 'O7 Amortization'!AL331+'O7 Amortization'!AL404+'O7 Amortization'!AL477+'O7 Amortization'!AL550)</f>
        <v>0</v>
      </c>
      <c r="O14" s="597">
        <f>IF(ISERROR('O7 Amortization'!R331+'O7 Amortization'!R404+'O7 Amortization'!R477+'O7 Amortization'!R550 + 'O7 Amortization'!AM331+'O7 Amortization'!AM404+'O7 Amortization'!AM477+'O7 Amortization'!AM550), "-", 'O7 Amortization'!R331+'O7 Amortization'!R404+'O7 Amortization'!R477+'O7 Amortization'!R550 + 'O7 Amortization'!AM331+'O7 Amortization'!AM404+'O7 Amortization'!AM477+'O7 Amortization'!AM550)</f>
        <v>0</v>
      </c>
      <c r="P14" s="597">
        <f>IF(ISERROR('O7 Amortization'!S331+'O7 Amortization'!S404+'O7 Amortization'!S477+'O7 Amortization'!S550 + 'O7 Amortization'!AN331+'O7 Amortization'!AN404+'O7 Amortization'!AN477+'O7 Amortization'!AN550), "-", 'O7 Amortization'!S331+'O7 Amortization'!S404+'O7 Amortization'!S477+'O7 Amortization'!S550 + 'O7 Amortization'!AN331+'O7 Amortization'!AN404+'O7 Amortization'!AN477+'O7 Amortization'!AN550)</f>
        <v>0</v>
      </c>
      <c r="Q14" s="597">
        <f>IF(ISERROR('O7 Amortization'!T331+'O7 Amortization'!T404+'O7 Amortization'!T477+'O7 Amortization'!T550 + 'O7 Amortization'!AO331+'O7 Amortization'!AO404+'O7 Amortization'!AO477+'O7 Amortization'!AO550), "-", 'O7 Amortization'!T331+'O7 Amortization'!T404+'O7 Amortization'!T477+'O7 Amortization'!T550 + 'O7 Amortization'!AO331+'O7 Amortization'!AO404+'O7 Amortization'!AO477+'O7 Amortization'!AO550)</f>
        <v>0</v>
      </c>
      <c r="R14" s="597">
        <f>IF(ISERROR('O7 Amortization'!U331+'O7 Amortization'!U404+'O7 Amortization'!U477+'O7 Amortization'!U550 + 'O7 Amortization'!AP331+'O7 Amortization'!AP404+'O7 Amortization'!AP477+'O7 Amortization'!AP550), "-", 'O7 Amortization'!U331+'O7 Amortization'!U404+'O7 Amortization'!U477+'O7 Amortization'!U550 + 'O7 Amortization'!AP331+'O7 Amortization'!AP404+'O7 Amortization'!AP477+'O7 Amortization'!AP550)</f>
        <v>0</v>
      </c>
      <c r="S14" s="597">
        <f>IF(ISERROR('O7 Amortization'!V331+'O7 Amortization'!V404+'O7 Amortization'!V477+'O7 Amortization'!V550 + 'O7 Amortization'!AQ331+'O7 Amortization'!AQ404+'O7 Amortization'!AQ477+'O7 Amortization'!AQ550), "-", 'O7 Amortization'!V331+'O7 Amortization'!V404+'O7 Amortization'!V477+'O7 Amortization'!V550 + 'O7 Amortization'!AQ331+'O7 Amortization'!AQ404+'O7 Amortization'!AQ477+'O7 Amortization'!AQ550)</f>
        <v>0</v>
      </c>
      <c r="T14" s="597">
        <f>IF(ISERROR('O7 Amortization'!W331+'O7 Amortization'!W404+'O7 Amortization'!W477+'O7 Amortization'!W550 + 'O7 Amortization'!AR331+'O7 Amortization'!AR404+'O7 Amortization'!AR477+'O7 Amortization'!AR550), "-", 'O7 Amortization'!W331+'O7 Amortization'!W404+'O7 Amortization'!W477+'O7 Amortization'!W550 + 'O7 Amortization'!AR331+'O7 Amortization'!AR404+'O7 Amortization'!AR477+'O7 Amortization'!AR550)</f>
        <v>0</v>
      </c>
      <c r="U14" s="597">
        <f>IF(ISERROR('O7 Amortization'!X331+'O7 Amortization'!X404+'O7 Amortization'!X477+'O7 Amortization'!X550 + 'O7 Amortization'!AS331+'O7 Amortization'!AS404+'O7 Amortization'!AS477+'O7 Amortization'!AS550), "-", 'O7 Amortization'!X331+'O7 Amortization'!X404+'O7 Amortization'!X477+'O7 Amortization'!X550 + 'O7 Amortization'!AS331+'O7 Amortization'!AS404+'O7 Amortization'!AS477+'O7 Amortization'!AS550)</f>
        <v>0</v>
      </c>
      <c r="V14" s="597">
        <f>IF(ISERROR('O7 Amortization'!Y331+'O7 Amortization'!Y404+'O7 Amortization'!Y477+'O7 Amortization'!Y550 + 'O7 Amortization'!AT331+'O7 Amortization'!AT404+'O7 Amortization'!AT477+'O7 Amortization'!AT550), "-", 'O7 Amortization'!Y331+'O7 Amortization'!Y404+'O7 Amortization'!Y477+'O7 Amortization'!Y550 + 'O7 Amortization'!AT331+'O7 Amortization'!AT404+'O7 Amortization'!AT477+'O7 Amortization'!AT550)</f>
        <v>0</v>
      </c>
      <c r="W14" s="598">
        <f>IF(ISERROR('O7 Amortization'!Z331+'O7 Amortization'!Z404+'O7 Amortization'!Z477+'O7 Amortization'!Z550 + 'O7 Amortization'!AU331+'O7 Amortization'!AU404+'O7 Amortization'!AU477+'O7 Amortization'!AU550), "-", 'O7 Amortization'!Z331+'O7 Amortization'!Z404+'O7 Amortization'!Z477+'O7 Amortization'!Z550 + 'O7 Amortization'!AU331+'O7 Amortization'!AU404+'O7 Amortization'!AU477+'O7 Amortization'!AU550)</f>
        <v>0</v>
      </c>
      <c r="X14" s="694"/>
    </row>
    <row r="15" spans="1:25" s="581" customFormat="1" ht="12.75" x14ac:dyDescent="0.2">
      <c r="A15" s="731"/>
      <c r="B15" s="690" t="s">
        <v>1518</v>
      </c>
      <c r="C15" s="695">
        <f>SUM(D15:W15)</f>
        <v>238596.75000000003</v>
      </c>
      <c r="D15" s="597">
        <f>IF(ISERROR('O7 Amortization'!G335+'O7 Amortization'!G408+'O7 Amortization'!G481+'O7 Amortization'!G554 + 'O7 Amortization'!AB335+'O7 Amortization'!AB408+'O7 Amortization'!AB481+'O7 Amortization'!AB554), "-", 'O7 Amortization'!G335+'O7 Amortization'!G408+'O7 Amortization'!G481+'O7 Amortization'!G554 + 'O7 Amortization'!AB335+'O7 Amortization'!AB408+'O7 Amortization'!AB481+'O7 Amortization'!AB554)</f>
        <v>141434.00232811962</v>
      </c>
      <c r="E15" s="597">
        <f>IF(ISERROR('O7 Amortization'!H335+'O7 Amortization'!H408+'O7 Amortization'!H481+'O7 Amortization'!H554 + 'O7 Amortization'!AC335+'O7 Amortization'!AC408+'O7 Amortization'!AC481+'O7 Amortization'!AC554), "-", 'O7 Amortization'!H335+'O7 Amortization'!H408+'O7 Amortization'!H481+'O7 Amortization'!H554 + 'O7 Amortization'!AC335+'O7 Amortization'!AC408+'O7 Amortization'!AC481+'O7 Amortization'!AC554)</f>
        <v>35192.034526449475</v>
      </c>
      <c r="F15" s="597">
        <f>IF(ISERROR('O7 Amortization'!I335+'O7 Amortization'!I408+'O7 Amortization'!I481+'O7 Amortization'!I554 + 'O7 Amortization'!AD335+'O7 Amortization'!AD408+'O7 Amortization'!AD481+'O7 Amortization'!AD554), "-", 'O7 Amortization'!I335+'O7 Amortization'!I408+'O7 Amortization'!I481+'O7 Amortization'!I554 + 'O7 Amortization'!AD335+'O7 Amortization'!AD408+'O7 Amortization'!AD481+'O7 Amortization'!AD554)</f>
        <v>57962.694812931142</v>
      </c>
      <c r="G15" s="597">
        <f>IF(ISERROR('O7 Amortization'!J335+'O7 Amortization'!J408+'O7 Amortization'!J481+'O7 Amortization'!J554 + 'O7 Amortization'!AE335+'O7 Amortization'!AE408+'O7 Amortization'!AE481+'O7 Amortization'!AE554), "-", 'O7 Amortization'!J335+'O7 Amortization'!J408+'O7 Amortization'!J481+'O7 Amortization'!J554 + 'O7 Amortization'!AE335+'O7 Amortization'!AE408+'O7 Amortization'!AE481+'O7 Amortization'!AE554)</f>
        <v>0</v>
      </c>
      <c r="H15" s="597">
        <f>IF(ISERROR('O7 Amortization'!K335+'O7 Amortization'!K408+'O7 Amortization'!K481+'O7 Amortization'!K554 + 'O7 Amortization'!AF335+'O7 Amortization'!AF408+'O7 Amortization'!AF481+'O7 Amortization'!AF554), "-", 'O7 Amortization'!K335+'O7 Amortization'!K408+'O7 Amortization'!K481+'O7 Amortization'!K554 + 'O7 Amortization'!AF335+'O7 Amortization'!AF408+'O7 Amortization'!AF481+'O7 Amortization'!AF554)</f>
        <v>0</v>
      </c>
      <c r="I15" s="597">
        <f>IF(ISERROR('O7 Amortization'!L335+'O7 Amortization'!L408+'O7 Amortization'!L481+'O7 Amortization'!L554 + 'O7 Amortization'!AG335+'O7 Amortization'!AG408+'O7 Amortization'!AG481+'O7 Amortization'!AG554), "-", 'O7 Amortization'!L335+'O7 Amortization'!L408+'O7 Amortization'!L481+'O7 Amortization'!L554 + 'O7 Amortization'!AG335+'O7 Amortization'!AG408+'O7 Amortization'!AG481+'O7 Amortization'!AG554)</f>
        <v>0</v>
      </c>
      <c r="J15" s="597">
        <f>IF(ISERROR('O7 Amortization'!M335+'O7 Amortization'!M408+'O7 Amortization'!M481+'O7 Amortization'!M554 + 'O7 Amortization'!AH335+'O7 Amortization'!AH408+'O7 Amortization'!AH481+'O7 Amortization'!AH554), "-", 'O7 Amortization'!M335+'O7 Amortization'!M408+'O7 Amortization'!M481+'O7 Amortization'!M554 + 'O7 Amortization'!AH335+'O7 Amortization'!AH408+'O7 Amortization'!AH481+'O7 Amortization'!AH554)</f>
        <v>2895.5433956343809</v>
      </c>
      <c r="K15" s="597">
        <f>IF(ISERROR('O7 Amortization'!N335+'O7 Amortization'!N408+'O7 Amortization'!N481+'O7 Amortization'!N554 + 'O7 Amortization'!AI335+'O7 Amortization'!AI408+'O7 Amortization'!AI481+'O7 Amortization'!AI554), "-", 'O7 Amortization'!N335+'O7 Amortization'!N408+'O7 Amortization'!N481+'O7 Amortization'!N554 + 'O7 Amortization'!AI335+'O7 Amortization'!AI408+'O7 Amortization'!AI481+'O7 Amortization'!AI554)</f>
        <v>609.22262637534743</v>
      </c>
      <c r="L15" s="597">
        <f>IF(ISERROR('O7 Amortization'!O335+'O7 Amortization'!O408+'O7 Amortization'!O481+'O7 Amortization'!O554 + 'O7 Amortization'!AJ335+'O7 Amortization'!AJ408+'O7 Amortization'!AJ481+'O7 Amortization'!AJ554), "-", 'O7 Amortization'!O335+'O7 Amortization'!O408+'O7 Amortization'!O481+'O7 Amortization'!O554 + 'O7 Amortization'!AJ335+'O7 Amortization'!AJ408+'O7 Amortization'!AJ481+'O7 Amortization'!AJ554)</f>
        <v>503.25231049003793</v>
      </c>
      <c r="M15" s="597">
        <f>IF(ISERROR('O7 Amortization'!P335+'O7 Amortization'!P408+'O7 Amortization'!P481+'O7 Amortization'!P554 + 'O7 Amortization'!AK335+'O7 Amortization'!AK408+'O7 Amortization'!AK481+'O7 Amortization'!AK554), "-", 'O7 Amortization'!P335+'O7 Amortization'!P408+'O7 Amortization'!P481+'O7 Amortization'!P554 + 'O7 Amortization'!AK335+'O7 Amortization'!AK408+'O7 Amortization'!AK481+'O7 Amortization'!AK554)</f>
        <v>0</v>
      </c>
      <c r="N15" s="597">
        <f>IF(ISERROR('O7 Amortization'!Q335+'O7 Amortization'!Q408+'O7 Amortization'!Q481+'O7 Amortization'!Q554 + 'O7 Amortization'!AL335+'O7 Amortization'!AL408+'O7 Amortization'!AL481+'O7 Amortization'!AL554), "-", 'O7 Amortization'!Q335+'O7 Amortization'!Q408+'O7 Amortization'!Q481+'O7 Amortization'!Q554 + 'O7 Amortization'!AL335+'O7 Amortization'!AL408+'O7 Amortization'!AL481+'O7 Amortization'!AL554)</f>
        <v>0</v>
      </c>
      <c r="O15" s="597">
        <f>IF(ISERROR('O7 Amortization'!R335+'O7 Amortization'!R408+'O7 Amortization'!R481+'O7 Amortization'!R554 + 'O7 Amortization'!AM335+'O7 Amortization'!AM408+'O7 Amortization'!AM481+'O7 Amortization'!AM554), "-", 'O7 Amortization'!R335+'O7 Amortization'!R408+'O7 Amortization'!R481+'O7 Amortization'!R554 + 'O7 Amortization'!AM335+'O7 Amortization'!AM408+'O7 Amortization'!AM481+'O7 Amortization'!AM554)</f>
        <v>0</v>
      </c>
      <c r="P15" s="597">
        <f>IF(ISERROR('O7 Amortization'!S335+'O7 Amortization'!S408+'O7 Amortization'!S481+'O7 Amortization'!S554 + 'O7 Amortization'!AN335+'O7 Amortization'!AN408+'O7 Amortization'!AN481+'O7 Amortization'!AN554), "-", 'O7 Amortization'!S335+'O7 Amortization'!S408+'O7 Amortization'!S481+'O7 Amortization'!S554 + 'O7 Amortization'!AN335+'O7 Amortization'!AN408+'O7 Amortization'!AN481+'O7 Amortization'!AN554)</f>
        <v>0</v>
      </c>
      <c r="Q15" s="597">
        <f>IF(ISERROR('O7 Amortization'!T335+'O7 Amortization'!T408+'O7 Amortization'!T481+'O7 Amortization'!T554 + 'O7 Amortization'!AO335+'O7 Amortization'!AO408+'O7 Amortization'!AO481+'O7 Amortization'!AO554), "-", 'O7 Amortization'!T335+'O7 Amortization'!T408+'O7 Amortization'!T481+'O7 Amortization'!T554 + 'O7 Amortization'!AO335+'O7 Amortization'!AO408+'O7 Amortization'!AO481+'O7 Amortization'!AO554)</f>
        <v>0</v>
      </c>
      <c r="R15" s="597">
        <f>IF(ISERROR('O7 Amortization'!U335+'O7 Amortization'!U408+'O7 Amortization'!U481+'O7 Amortization'!U554 + 'O7 Amortization'!AP335+'O7 Amortization'!AP408+'O7 Amortization'!AP481+'O7 Amortization'!AP554), "-", 'O7 Amortization'!U335+'O7 Amortization'!U408+'O7 Amortization'!U481+'O7 Amortization'!U554 + 'O7 Amortization'!AP335+'O7 Amortization'!AP408+'O7 Amortization'!AP481+'O7 Amortization'!AP554)</f>
        <v>0</v>
      </c>
      <c r="S15" s="597">
        <f>IF(ISERROR('O7 Amortization'!V335+'O7 Amortization'!V408+'O7 Amortization'!V481+'O7 Amortization'!V554 + 'O7 Amortization'!AQ335+'O7 Amortization'!AQ408+'O7 Amortization'!AQ481+'O7 Amortization'!AQ554), "-", 'O7 Amortization'!V335+'O7 Amortization'!V408+'O7 Amortization'!V481+'O7 Amortization'!V554 + 'O7 Amortization'!AQ335+'O7 Amortization'!AQ408+'O7 Amortization'!AQ481+'O7 Amortization'!AQ554)</f>
        <v>0</v>
      </c>
      <c r="T15" s="597">
        <f>IF(ISERROR('O7 Amortization'!W335+'O7 Amortization'!W408+'O7 Amortization'!W481+'O7 Amortization'!W554 + 'O7 Amortization'!AR335+'O7 Amortization'!AR408+'O7 Amortization'!AR481+'O7 Amortization'!AR554), "-", 'O7 Amortization'!W335+'O7 Amortization'!W408+'O7 Amortization'!W481+'O7 Amortization'!W554 + 'O7 Amortization'!AR335+'O7 Amortization'!AR408+'O7 Amortization'!AR481+'O7 Amortization'!AR554)</f>
        <v>0</v>
      </c>
      <c r="U15" s="597">
        <f>IF(ISERROR('O7 Amortization'!X335+'O7 Amortization'!X408+'O7 Amortization'!X481+'O7 Amortization'!X554 + 'O7 Amortization'!AS335+'O7 Amortization'!AS408+'O7 Amortization'!AS481+'O7 Amortization'!AS554), "-", 'O7 Amortization'!X335+'O7 Amortization'!X408+'O7 Amortization'!X481+'O7 Amortization'!X554 + 'O7 Amortization'!AS335+'O7 Amortization'!AS408+'O7 Amortization'!AS481+'O7 Amortization'!AS554)</f>
        <v>0</v>
      </c>
      <c r="V15" s="597">
        <f>IF(ISERROR('O7 Amortization'!Y335+'O7 Amortization'!Y408+'O7 Amortization'!Y481+'O7 Amortization'!Y554 + 'O7 Amortization'!AT335+'O7 Amortization'!AT408+'O7 Amortization'!AT481+'O7 Amortization'!AT554), "-", 'O7 Amortization'!Y335+'O7 Amortization'!Y408+'O7 Amortization'!Y481+'O7 Amortization'!Y554 + 'O7 Amortization'!AT335+'O7 Amortization'!AT408+'O7 Amortization'!AT481+'O7 Amortization'!AT554)</f>
        <v>0</v>
      </c>
      <c r="W15" s="598">
        <f>IF(ISERROR('O7 Amortization'!Z335+'O7 Amortization'!Z408+'O7 Amortization'!Z481+'O7 Amortization'!Z554 + 'O7 Amortization'!AU335+'O7 Amortization'!AU408+'O7 Amortization'!AU481+'O7 Amortization'!AU554), "-", 'O7 Amortization'!Z335+'O7 Amortization'!Z408+'O7 Amortization'!Z481+'O7 Amortization'!Z554 + 'O7 Amortization'!AU335+'O7 Amortization'!AU408+'O7 Amortization'!AU481+'O7 Amortization'!AU554)</f>
        <v>0</v>
      </c>
      <c r="X15" s="694"/>
    </row>
    <row r="16" spans="1:25" s="581" customFormat="1" ht="12.75" x14ac:dyDescent="0.2">
      <c r="A16" s="731"/>
      <c r="B16" s="690" t="s">
        <v>1519</v>
      </c>
      <c r="C16" s="695">
        <f>SUM(D16:W16)</f>
        <v>141356.15499999997</v>
      </c>
      <c r="D16" s="597">
        <f>IF(ISERROR('O7 Amortization'!G339+'O7 Amortization'!G412+'O7 Amortization'!G485+'O7 Amortization'!G558 + 'O7 Amortization'!AB339+'O7 Amortization'!AB412+'O7 Amortization'!AB485+'O7 Amortization'!AB558), "-", 'O7 Amortization'!G339+'O7 Amortization'!G412+'O7 Amortization'!G485+'O7 Amortization'!G558 + 'O7 Amortization'!AB339+'O7 Amortization'!AB412+'O7 Amortization'!AB485+'O7 Amortization'!AB558)</f>
        <v>83792.28449408483</v>
      </c>
      <c r="E16" s="597">
        <f>IF(ISERROR('O7 Amortization'!H339+'O7 Amortization'!H412+'O7 Amortization'!H485+'O7 Amortization'!H558 + 'O7 Amortization'!AC339+'O7 Amortization'!AC412+'O7 Amortization'!AC485+'O7 Amortization'!AC558), "-", 'O7 Amortization'!H339+'O7 Amortization'!H412+'O7 Amortization'!H485+'O7 Amortization'!H558 + 'O7 Amortization'!AC339+'O7 Amortization'!AC412+'O7 Amortization'!AC485+'O7 Amortization'!AC558)</f>
        <v>20849.448650436956</v>
      </c>
      <c r="F16" s="597">
        <f>IF(ISERROR('O7 Amortization'!I339+'O7 Amortization'!I412+'O7 Amortization'!I485+'O7 Amortization'!I558 + 'O7 Amortization'!AD339+'O7 Amortization'!AD412+'O7 Amortization'!AD485+'O7 Amortization'!AD558), "-", 'O7 Amortization'!I339+'O7 Amortization'!I412+'O7 Amortization'!I485+'O7 Amortization'!I558 + 'O7 Amortization'!AD339+'O7 Amortization'!AD412+'O7 Amortization'!AD485+'O7 Amortization'!AD558)</f>
        <v>34339.879617783525</v>
      </c>
      <c r="G16" s="597">
        <f>IF(ISERROR('O7 Amortization'!J339+'O7 Amortization'!J412+'O7 Amortization'!J485+'O7 Amortization'!J558 + 'O7 Amortization'!AE339+'O7 Amortization'!AE412+'O7 Amortization'!AE485+'O7 Amortization'!AE558), "-", 'O7 Amortization'!J339+'O7 Amortization'!J412+'O7 Amortization'!J485+'O7 Amortization'!J558 + 'O7 Amortization'!AE339+'O7 Amortization'!AE412+'O7 Amortization'!AE485+'O7 Amortization'!AE558)</f>
        <v>0</v>
      </c>
      <c r="H16" s="597">
        <f>IF(ISERROR('O7 Amortization'!K339+'O7 Amortization'!K412+'O7 Amortization'!K485+'O7 Amortization'!K558 + 'O7 Amortization'!AF339+'O7 Amortization'!AF412+'O7 Amortization'!AF485+'O7 Amortization'!AF558), "-", 'O7 Amortization'!K339+'O7 Amortization'!K412+'O7 Amortization'!K485+'O7 Amortization'!K558 + 'O7 Amortization'!AF339+'O7 Amortization'!AF412+'O7 Amortization'!AF485+'O7 Amortization'!AF558)</f>
        <v>0</v>
      </c>
      <c r="I16" s="597">
        <f>IF(ISERROR('O7 Amortization'!L339+'O7 Amortization'!L412+'O7 Amortization'!L485+'O7 Amortization'!L558 + 'O7 Amortization'!AG339+'O7 Amortization'!AG412+'O7 Amortization'!AG485+'O7 Amortization'!AG558), "-", 'O7 Amortization'!L339+'O7 Amortization'!L412+'O7 Amortization'!L485+'O7 Amortization'!L558 + 'O7 Amortization'!AG339+'O7 Amortization'!AG412+'O7 Amortization'!AG485+'O7 Amortization'!AG558)</f>
        <v>0</v>
      </c>
      <c r="J16" s="597">
        <f>IF(ISERROR('O7 Amortization'!M339+'O7 Amortization'!M412+'O7 Amortization'!M485+'O7 Amortization'!M558 + 'O7 Amortization'!AH339+'O7 Amortization'!AH412+'O7 Amortization'!AH485+'O7 Amortization'!AH558), "-", 'O7 Amortization'!M339+'O7 Amortization'!M412+'O7 Amortization'!M485+'O7 Amortization'!M558 + 'O7 Amortization'!AH339+'O7 Amortization'!AH412+'O7 Amortization'!AH485+'O7 Amortization'!AH558)</f>
        <v>1715.4587438534677</v>
      </c>
      <c r="K16" s="597">
        <f>IF(ISERROR('O7 Amortization'!N339+'O7 Amortization'!N412+'O7 Amortization'!N485+'O7 Amortization'!N558 + 'O7 Amortization'!AI339+'O7 Amortization'!AI412+'O7 Amortization'!AI485+'O7 Amortization'!AI558), "-", 'O7 Amortization'!N339+'O7 Amortization'!N412+'O7 Amortization'!N485+'O7 Amortization'!N558 + 'O7 Amortization'!AI339+'O7 Amortization'!AI412+'O7 Amortization'!AI485+'O7 Amortization'!AI558)</f>
        <v>360.93269503218596</v>
      </c>
      <c r="L16" s="597">
        <f>IF(ISERROR('O7 Amortization'!O339+'O7 Amortization'!O412+'O7 Amortization'!O485+'O7 Amortization'!O558 + 'O7 Amortization'!AJ339+'O7 Amortization'!AJ412+'O7 Amortization'!AJ485+'O7 Amortization'!AJ558), "-", 'O7 Amortization'!O339+'O7 Amortization'!O412+'O7 Amortization'!O485+'O7 Amortization'!O558 + 'O7 Amortization'!AJ339+'O7 Amortization'!AJ412+'O7 Amortization'!AJ485+'O7 Amortization'!AJ558)</f>
        <v>298.15079880902795</v>
      </c>
      <c r="M16" s="597">
        <f>IF(ISERROR('O7 Amortization'!P339+'O7 Amortization'!P412+'O7 Amortization'!P485+'O7 Amortization'!P558 + 'O7 Amortization'!AK339+'O7 Amortization'!AK412+'O7 Amortization'!AK485+'O7 Amortization'!AK558), "-", 'O7 Amortization'!P339+'O7 Amortization'!P412+'O7 Amortization'!P485+'O7 Amortization'!P558 + 'O7 Amortization'!AK339+'O7 Amortization'!AK412+'O7 Amortization'!AK485+'O7 Amortization'!AK558)</f>
        <v>0</v>
      </c>
      <c r="N16" s="597">
        <f>IF(ISERROR('O7 Amortization'!Q339+'O7 Amortization'!Q412+'O7 Amortization'!Q485+'O7 Amortization'!Q558 + 'O7 Amortization'!AL339+'O7 Amortization'!AL412+'O7 Amortization'!AL485+'O7 Amortization'!AL558), "-", 'O7 Amortization'!Q339+'O7 Amortization'!Q412+'O7 Amortization'!Q485+'O7 Amortization'!Q558 + 'O7 Amortization'!AL339+'O7 Amortization'!AL412+'O7 Amortization'!AL485+'O7 Amortization'!AL558)</f>
        <v>0</v>
      </c>
      <c r="O16" s="597">
        <f>IF(ISERROR('O7 Amortization'!R339+'O7 Amortization'!R412+'O7 Amortization'!R485+'O7 Amortization'!R558 + 'O7 Amortization'!AM339+'O7 Amortization'!AM412+'O7 Amortization'!AM485+'O7 Amortization'!AM558), "-", 'O7 Amortization'!R339+'O7 Amortization'!R412+'O7 Amortization'!R485+'O7 Amortization'!R558 + 'O7 Amortization'!AM339+'O7 Amortization'!AM412+'O7 Amortization'!AM485+'O7 Amortization'!AM558)</f>
        <v>0</v>
      </c>
      <c r="P16" s="597">
        <f>IF(ISERROR('O7 Amortization'!S339+'O7 Amortization'!S412+'O7 Amortization'!S485+'O7 Amortization'!S558 + 'O7 Amortization'!AN339+'O7 Amortization'!AN412+'O7 Amortization'!AN485+'O7 Amortization'!AN558), "-", 'O7 Amortization'!S339+'O7 Amortization'!S412+'O7 Amortization'!S485+'O7 Amortization'!S558 + 'O7 Amortization'!AN339+'O7 Amortization'!AN412+'O7 Amortization'!AN485+'O7 Amortization'!AN558)</f>
        <v>0</v>
      </c>
      <c r="Q16" s="597">
        <f>IF(ISERROR('O7 Amortization'!T339+'O7 Amortization'!T412+'O7 Amortization'!T485+'O7 Amortization'!T558 + 'O7 Amortization'!AO339+'O7 Amortization'!AO412+'O7 Amortization'!AO485+'O7 Amortization'!AO558), "-", 'O7 Amortization'!T339+'O7 Amortization'!T412+'O7 Amortization'!T485+'O7 Amortization'!T558 + 'O7 Amortization'!AO339+'O7 Amortization'!AO412+'O7 Amortization'!AO485+'O7 Amortization'!AO558)</f>
        <v>0</v>
      </c>
      <c r="R16" s="597">
        <f>IF(ISERROR('O7 Amortization'!U339+'O7 Amortization'!U412+'O7 Amortization'!U485+'O7 Amortization'!U558 + 'O7 Amortization'!AP339+'O7 Amortization'!AP412+'O7 Amortization'!AP485+'O7 Amortization'!AP558), "-", 'O7 Amortization'!U339+'O7 Amortization'!U412+'O7 Amortization'!U485+'O7 Amortization'!U558 + 'O7 Amortization'!AP339+'O7 Amortization'!AP412+'O7 Amortization'!AP485+'O7 Amortization'!AP558)</f>
        <v>0</v>
      </c>
      <c r="S16" s="597">
        <f>IF(ISERROR('O7 Amortization'!V339+'O7 Amortization'!V412+'O7 Amortization'!V485+'O7 Amortization'!V558 + 'O7 Amortization'!AQ339+'O7 Amortization'!AQ412+'O7 Amortization'!AQ485+'O7 Amortization'!AQ558), "-", 'O7 Amortization'!V339+'O7 Amortization'!V412+'O7 Amortization'!V485+'O7 Amortization'!V558 + 'O7 Amortization'!AQ339+'O7 Amortization'!AQ412+'O7 Amortization'!AQ485+'O7 Amortization'!AQ558)</f>
        <v>0</v>
      </c>
      <c r="T16" s="597">
        <f>IF(ISERROR('O7 Amortization'!W339+'O7 Amortization'!W412+'O7 Amortization'!W485+'O7 Amortization'!W558 + 'O7 Amortization'!AR339+'O7 Amortization'!AR412+'O7 Amortization'!AR485+'O7 Amortization'!AR558), "-", 'O7 Amortization'!W339+'O7 Amortization'!W412+'O7 Amortization'!W485+'O7 Amortization'!W558 + 'O7 Amortization'!AR339+'O7 Amortization'!AR412+'O7 Amortization'!AR485+'O7 Amortization'!AR558)</f>
        <v>0</v>
      </c>
      <c r="U16" s="597">
        <f>IF(ISERROR('O7 Amortization'!X339+'O7 Amortization'!X412+'O7 Amortization'!X485+'O7 Amortization'!X558 + 'O7 Amortization'!AS339+'O7 Amortization'!AS412+'O7 Amortization'!AS485+'O7 Amortization'!AS558), "-", 'O7 Amortization'!X339+'O7 Amortization'!X412+'O7 Amortization'!X485+'O7 Amortization'!X558 + 'O7 Amortization'!AS339+'O7 Amortization'!AS412+'O7 Amortization'!AS485+'O7 Amortization'!AS558)</f>
        <v>0</v>
      </c>
      <c r="V16" s="597">
        <f>IF(ISERROR('O7 Amortization'!Y339+'O7 Amortization'!Y412+'O7 Amortization'!Y485+'O7 Amortization'!Y558 + 'O7 Amortization'!AT339+'O7 Amortization'!AT412+'O7 Amortization'!AT485+'O7 Amortization'!AT558), "-", 'O7 Amortization'!Y339+'O7 Amortization'!Y412+'O7 Amortization'!Y485+'O7 Amortization'!Y558 + 'O7 Amortization'!AT339+'O7 Amortization'!AT412+'O7 Amortization'!AT485+'O7 Amortization'!AT558)</f>
        <v>0</v>
      </c>
      <c r="W16" s="598">
        <f>IF(ISERROR('O7 Amortization'!Z339+'O7 Amortization'!Z412+'O7 Amortization'!Z485+'O7 Amortization'!Z558 + 'O7 Amortization'!AU339+'O7 Amortization'!AU412+'O7 Amortization'!AU485+'O7 Amortization'!AU558), "-", 'O7 Amortization'!Z339+'O7 Amortization'!Z412+'O7 Amortization'!Z485+'O7 Amortization'!Z558 + 'O7 Amortization'!AU339+'O7 Amortization'!AU412+'O7 Amortization'!AU485+'O7 Amortization'!AU558)</f>
        <v>0</v>
      </c>
      <c r="X16" s="694"/>
    </row>
    <row r="17" spans="1:24" s="581" customFormat="1" ht="12.75" x14ac:dyDescent="0.2">
      <c r="A17" s="731"/>
      <c r="B17" s="690" t="s">
        <v>1480</v>
      </c>
      <c r="C17" s="695">
        <f t="shared" si="0"/>
        <v>249755.66830529514</v>
      </c>
      <c r="D17" s="694">
        <f t="shared" ref="D17:W17" si="1">IF(ISERROR(D30*(D50/D32)),0,D30*(D50/D32))</f>
        <v>147419.99201060386</v>
      </c>
      <c r="E17" s="694">
        <f t="shared" si="1"/>
        <v>37008.055549253142</v>
      </c>
      <c r="F17" s="694">
        <f t="shared" si="1"/>
        <v>60993.990765803719</v>
      </c>
      <c r="G17" s="694">
        <f t="shared" si="1"/>
        <v>0</v>
      </c>
      <c r="H17" s="694">
        <f t="shared" si="1"/>
        <v>0</v>
      </c>
      <c r="I17" s="694">
        <f t="shared" si="1"/>
        <v>0</v>
      </c>
      <c r="J17" s="694">
        <f t="shared" si="1"/>
        <v>3138.6151442412161</v>
      </c>
      <c r="K17" s="694">
        <f t="shared" si="1"/>
        <v>654.54328879913146</v>
      </c>
      <c r="L17" s="694">
        <f t="shared" si="1"/>
        <v>540.4715465940626</v>
      </c>
      <c r="M17" s="694">
        <f t="shared" si="1"/>
        <v>0</v>
      </c>
      <c r="N17" s="694">
        <f t="shared" si="1"/>
        <v>0</v>
      </c>
      <c r="O17" s="694">
        <f t="shared" si="1"/>
        <v>0</v>
      </c>
      <c r="P17" s="694">
        <f t="shared" si="1"/>
        <v>0</v>
      </c>
      <c r="Q17" s="694">
        <f t="shared" si="1"/>
        <v>0</v>
      </c>
      <c r="R17" s="694">
        <f t="shared" si="1"/>
        <v>0</v>
      </c>
      <c r="S17" s="694">
        <f t="shared" si="1"/>
        <v>0</v>
      </c>
      <c r="T17" s="694">
        <f t="shared" si="1"/>
        <v>0</v>
      </c>
      <c r="U17" s="694">
        <f t="shared" si="1"/>
        <v>0</v>
      </c>
      <c r="V17" s="694">
        <f t="shared" si="1"/>
        <v>0</v>
      </c>
      <c r="W17" s="582">
        <f t="shared" si="1"/>
        <v>0</v>
      </c>
      <c r="X17" s="694"/>
    </row>
    <row r="18" spans="1:24" s="581" customFormat="1" ht="12.75" x14ac:dyDescent="0.2">
      <c r="A18" s="731"/>
      <c r="B18" s="690" t="s">
        <v>1481</v>
      </c>
      <c r="C18" s="695">
        <f t="shared" si="0"/>
        <v>1549892.4693532975</v>
      </c>
      <c r="D18" s="694">
        <f t="shared" ref="D18:W18" si="2">IF(ISERROR((D43/(D43+D58+D64))*D78),0,(D43/(D43+D58+D64))*D78)</f>
        <v>919381.7835283844</v>
      </c>
      <c r="E18" s="694">
        <f t="shared" si="2"/>
        <v>227321.71370082253</v>
      </c>
      <c r="F18" s="694">
        <f t="shared" si="2"/>
        <v>380466.24584832118</v>
      </c>
      <c r="G18" s="694">
        <f t="shared" si="2"/>
        <v>0</v>
      </c>
      <c r="H18" s="694">
        <f t="shared" si="2"/>
        <v>0</v>
      </c>
      <c r="I18" s="694">
        <f t="shared" si="2"/>
        <v>0</v>
      </c>
      <c r="J18" s="694">
        <f t="shared" si="2"/>
        <v>15420.221802381868</v>
      </c>
      <c r="K18" s="694">
        <f t="shared" si="2"/>
        <v>4000.1318241015006</v>
      </c>
      <c r="L18" s="694">
        <f t="shared" si="2"/>
        <v>3302.372649286096</v>
      </c>
      <c r="M18" s="694">
        <f t="shared" si="2"/>
        <v>0</v>
      </c>
      <c r="N18" s="694">
        <f t="shared" si="2"/>
        <v>0</v>
      </c>
      <c r="O18" s="694">
        <f t="shared" si="2"/>
        <v>0</v>
      </c>
      <c r="P18" s="694">
        <f t="shared" si="2"/>
        <v>0</v>
      </c>
      <c r="Q18" s="694">
        <f t="shared" si="2"/>
        <v>0</v>
      </c>
      <c r="R18" s="694">
        <f t="shared" si="2"/>
        <v>0</v>
      </c>
      <c r="S18" s="694">
        <f t="shared" si="2"/>
        <v>0</v>
      </c>
      <c r="T18" s="694">
        <f t="shared" si="2"/>
        <v>0</v>
      </c>
      <c r="U18" s="694">
        <f t="shared" si="2"/>
        <v>0</v>
      </c>
      <c r="V18" s="694">
        <f t="shared" si="2"/>
        <v>0</v>
      </c>
      <c r="W18" s="582">
        <f t="shared" si="2"/>
        <v>0</v>
      </c>
      <c r="X18" s="694"/>
    </row>
    <row r="19" spans="1:24" s="694" customFormat="1" ht="12.75" x14ac:dyDescent="0.2">
      <c r="A19" s="696"/>
      <c r="B19" s="690" t="s">
        <v>719</v>
      </c>
      <c r="C19" s="695">
        <f t="shared" si="0"/>
        <v>1621274.7110334677</v>
      </c>
      <c r="D19" s="694">
        <f>IF(ISERROR(D87/D89*D85),0, D87/D89*D85)</f>
        <v>957894.42462822201</v>
      </c>
      <c r="E19" s="694">
        <f t="shared" ref="E19:W19" si="3">IF(ISERROR(E87/E89*E85),0, E87/E89*E85)</f>
        <v>239999.03773153116</v>
      </c>
      <c r="F19" s="694">
        <f t="shared" si="3"/>
        <v>396358.40639437217</v>
      </c>
      <c r="G19" s="694">
        <f t="shared" si="3"/>
        <v>0</v>
      </c>
      <c r="H19" s="694">
        <f t="shared" si="3"/>
        <v>0</v>
      </c>
      <c r="I19" s="694">
        <f t="shared" si="3"/>
        <v>0</v>
      </c>
      <c r="J19" s="694">
        <f t="shared" si="3"/>
        <v>19554.715210773087</v>
      </c>
      <c r="K19" s="694">
        <f t="shared" si="3"/>
        <v>4088.3567764202876</v>
      </c>
      <c r="L19" s="694">
        <f t="shared" si="3"/>
        <v>3379.7702921488744</v>
      </c>
      <c r="M19" s="694">
        <f t="shared" si="3"/>
        <v>0</v>
      </c>
      <c r="N19" s="694">
        <f t="shared" si="3"/>
        <v>0</v>
      </c>
      <c r="O19" s="694">
        <f t="shared" si="3"/>
        <v>0</v>
      </c>
      <c r="P19" s="694">
        <f t="shared" si="3"/>
        <v>0</v>
      </c>
      <c r="Q19" s="694">
        <f t="shared" si="3"/>
        <v>0</v>
      </c>
      <c r="R19" s="694">
        <f t="shared" si="3"/>
        <v>0</v>
      </c>
      <c r="S19" s="694">
        <f t="shared" si="3"/>
        <v>0</v>
      </c>
      <c r="T19" s="694">
        <f t="shared" si="3"/>
        <v>0</v>
      </c>
      <c r="U19" s="694">
        <f t="shared" si="3"/>
        <v>0</v>
      </c>
      <c r="V19" s="694">
        <f t="shared" si="3"/>
        <v>0</v>
      </c>
      <c r="W19" s="582">
        <f t="shared" si="3"/>
        <v>0</v>
      </c>
    </row>
    <row r="20" spans="1:24" s="694" customFormat="1" ht="12.75" x14ac:dyDescent="0.2">
      <c r="A20" s="696"/>
      <c r="B20" s="690" t="s">
        <v>1482</v>
      </c>
      <c r="C20" s="695">
        <f t="shared" si="0"/>
        <v>754438.59497360291</v>
      </c>
      <c r="D20" s="694">
        <f>IF(ISERROR(SUM(D18:D19)/D36*D34),0,SUM(D18:D18)/D36*D34)</f>
        <v>443211.92561448098</v>
      </c>
      <c r="E20" s="694">
        <f t="shared" ref="E20:W20" si="4">IF(ISERROR(SUM(E18:E19)/E36*E34),0,SUM(E18:E18)/E36*E34)</f>
        <v>111116.93824431021</v>
      </c>
      <c r="F20" s="694">
        <f t="shared" si="4"/>
        <v>189211.47332817622</v>
      </c>
      <c r="G20" s="694">
        <f t="shared" si="4"/>
        <v>0</v>
      </c>
      <c r="H20" s="694">
        <f t="shared" si="4"/>
        <v>0</v>
      </c>
      <c r="I20" s="694">
        <f t="shared" si="4"/>
        <v>0</v>
      </c>
      <c r="J20" s="694">
        <f t="shared" si="4"/>
        <v>7399.1743735552027</v>
      </c>
      <c r="K20" s="694">
        <f t="shared" si="4"/>
        <v>1921.7345620058841</v>
      </c>
      <c r="L20" s="694">
        <f t="shared" si="4"/>
        <v>1577.3488510744644</v>
      </c>
      <c r="M20" s="694">
        <f t="shared" si="4"/>
        <v>0</v>
      </c>
      <c r="N20" s="694">
        <f t="shared" si="4"/>
        <v>0</v>
      </c>
      <c r="O20" s="694">
        <f t="shared" si="4"/>
        <v>0</v>
      </c>
      <c r="P20" s="694">
        <f t="shared" si="4"/>
        <v>0</v>
      </c>
      <c r="Q20" s="694">
        <f t="shared" si="4"/>
        <v>0</v>
      </c>
      <c r="R20" s="694">
        <f t="shared" si="4"/>
        <v>0</v>
      </c>
      <c r="S20" s="694">
        <f t="shared" si="4"/>
        <v>0</v>
      </c>
      <c r="T20" s="694">
        <f t="shared" si="4"/>
        <v>0</v>
      </c>
      <c r="U20" s="694">
        <f t="shared" si="4"/>
        <v>0</v>
      </c>
      <c r="V20" s="694">
        <f t="shared" si="4"/>
        <v>0</v>
      </c>
      <c r="W20" s="582">
        <f t="shared" si="4"/>
        <v>0</v>
      </c>
    </row>
    <row r="21" spans="1:24" s="694" customFormat="1" ht="12.75" x14ac:dyDescent="0.2">
      <c r="A21" s="696"/>
      <c r="B21" s="690" t="s">
        <v>1483</v>
      </c>
      <c r="C21" s="695">
        <f t="shared" si="0"/>
        <v>133049.5272914817</v>
      </c>
      <c r="D21" s="694">
        <f>IF(ISERROR('O4 Summary by Class &amp; Accounts'!E209*D52/(D28+D32)),0,('O4 Summary by Class &amp; Accounts'!E209*D52/(D28+D32)))</f>
        <v>78868.329734996951</v>
      </c>
      <c r="E21" s="694">
        <f>IF(ISERROR('O4 Summary by Class &amp; Accounts'!F209*E52/(E28+E32)),0,('O4 Summary by Class &amp; Accounts'!F209*E52/(E28+E32)))</f>
        <v>19624.255393963271</v>
      </c>
      <c r="F21" s="694">
        <f>IF(ISERROR('O4 Summary by Class &amp; Accounts'!G209*F52/(F28+F32)),0,('O4 Summary by Class &amp; Accounts'!G209*F52/(F28+F32)))</f>
        <v>32321.937098476446</v>
      </c>
      <c r="G21" s="694">
        <f>IF(ISERROR('O4 Summary by Class &amp; Accounts'!H209*G52/(G28+G32)),0,('O4 Summary by Class &amp; Accounts'!H209*G52/(G28+G32)))</f>
        <v>0</v>
      </c>
      <c r="H21" s="694">
        <f>IF(ISERROR('O4 Summary by Class &amp; Accounts'!I209*H52/(H28+H32)),0,('O4 Summary by Class &amp; Accounts'!I209*H52/(H28+H32)))</f>
        <v>0</v>
      </c>
      <c r="I21" s="694">
        <f>IF(ISERROR('O4 Summary by Class &amp; Accounts'!J209*I52/(I28+I32)),0,('O4 Summary by Class &amp; Accounts'!J209*I52/(I28+I32)))</f>
        <v>0</v>
      </c>
      <c r="J21" s="694">
        <f>IF(ISERROR('O4 Summary by Class &amp; Accounts'!K209*J52/(J28+J32)),0,('O4 Summary by Class &amp; Accounts'!K209*J52/(J28+J32)))</f>
        <v>1614.6518342815916</v>
      </c>
      <c r="K21" s="694">
        <f>IF(ISERROR('O4 Summary by Class &amp; Accounts'!L209*K52/(K28+K32)),0,('O4 Summary by Class &amp; Accounts'!L209*K52/(K28+K32)))</f>
        <v>339.72291095547183</v>
      </c>
      <c r="L21" s="694">
        <f>IF(ISERROR('O4 Summary by Class &amp; Accounts'!M209*L52/(L28+L32)),0,('O4 Summary by Class &amp; Accounts'!M209*L52/(L28+L32)))</f>
        <v>280.63031880797001</v>
      </c>
      <c r="M21" s="694">
        <f>IF(ISERROR('O4 Summary by Class &amp; Accounts'!N209*M52/(M28+M32)),0,('O4 Summary by Class &amp; Accounts'!N209*M52/(M28+M32)))</f>
        <v>0</v>
      </c>
      <c r="N21" s="694">
        <f>IF(ISERROR('O4 Summary by Class &amp; Accounts'!O209*N52/(N28+N32)),0,('O4 Summary by Class &amp; Accounts'!O209*N52/(N28+N32)))</f>
        <v>0</v>
      </c>
      <c r="O21" s="694">
        <f>IF(ISERROR('O4 Summary by Class &amp; Accounts'!P209*O52/(O28+O32)),0,('O4 Summary by Class &amp; Accounts'!P209*O52/(O28+O32)))</f>
        <v>0</v>
      </c>
      <c r="P21" s="694">
        <f>IF(ISERROR('O4 Summary by Class &amp; Accounts'!Q209*P52/(P28+P32)),0,('O4 Summary by Class &amp; Accounts'!Q209*P52/(P28+P32)))</f>
        <v>0</v>
      </c>
      <c r="Q21" s="694">
        <f>IF(ISERROR('O4 Summary by Class &amp; Accounts'!R209*Q52/(Q28+Q32)),0,('O4 Summary by Class &amp; Accounts'!R209*Q52/(Q28+Q32)))</f>
        <v>0</v>
      </c>
      <c r="R21" s="694">
        <f>IF(ISERROR('O4 Summary by Class &amp; Accounts'!S209*R52/(R28+R32)),0,('O4 Summary by Class &amp; Accounts'!S209*R52/(R28+R32)))</f>
        <v>0</v>
      </c>
      <c r="S21" s="694">
        <f>IF(ISERROR('O4 Summary by Class &amp; Accounts'!T209*S52/(S28+S32)),0,('O4 Summary by Class &amp; Accounts'!T209*S52/(S28+S32)))</f>
        <v>0</v>
      </c>
      <c r="T21" s="694">
        <f>IF(ISERROR('O4 Summary by Class &amp; Accounts'!U209*T52/(T28+T32)),0,('O4 Summary by Class &amp; Accounts'!U209*T52/(T28+T32)))</f>
        <v>0</v>
      </c>
      <c r="U21" s="694">
        <f>IF(ISERROR('O4 Summary by Class &amp; Accounts'!V209*U52/(U28+U32)),0,('O4 Summary by Class &amp; Accounts'!V209*U52/(U28+U32)))</f>
        <v>0</v>
      </c>
      <c r="V21" s="694">
        <f>IF(ISERROR('O4 Summary by Class &amp; Accounts'!W209*V52/(V28+V32)),0,('O4 Summary by Class &amp; Accounts'!W209*V52/(V28+V32)))</f>
        <v>0</v>
      </c>
      <c r="W21" s="582">
        <f>IF(ISERROR('O4 Summary by Class &amp; Accounts'!X209*W52/(W28+W32)),0,('O4 Summary by Class &amp; Accounts'!X209*W52/(W28+W32)))</f>
        <v>0</v>
      </c>
    </row>
    <row r="22" spans="1:24" s="694" customFormat="1" ht="12.75" x14ac:dyDescent="0.2">
      <c r="A22" s="696"/>
      <c r="B22" s="690" t="s">
        <v>1484</v>
      </c>
      <c r="C22" s="695">
        <f t="shared" si="0"/>
        <v>875529.30339557305</v>
      </c>
      <c r="D22" s="694">
        <f>IF(ISERROR('O4 Summary by Class &amp; Accounts'!E207*D52/(D28+D32)),0,('O4 Summary by Class &amp; Accounts'!E207*D52/(D28+D32)))</f>
        <v>518991.19973254623</v>
      </c>
      <c r="E22" s="694">
        <f>IF(ISERROR('O4 Summary by Class &amp; Accounts'!F207*E52/(E28+E32)),0,('O4 Summary by Class &amp; Accounts'!F207*E52/(E28+E32)))</f>
        <v>129136.95376829428</v>
      </c>
      <c r="F22" s="694">
        <f>IF(ISERROR('O4 Summary by Class &amp; Accounts'!G207*F52/(F28+F32)),0,('O4 Summary by Class &amp; Accounts'!G207*F52/(F28+F32)))</f>
        <v>212693.75132936978</v>
      </c>
      <c r="G22" s="694">
        <f>IF(ISERROR('O4 Summary by Class &amp; Accounts'!H207*G52/(G28+G32)),0,('O4 Summary by Class &amp; Accounts'!H207*G52/(G28+G32)))</f>
        <v>0</v>
      </c>
      <c r="H22" s="694">
        <f>IF(ISERROR('O4 Summary by Class &amp; Accounts'!I207*H52/(H28+H32)),0,('O4 Summary by Class &amp; Accounts'!I207*H52/(H28+H32)))</f>
        <v>0</v>
      </c>
      <c r="I22" s="694">
        <f>IF(ISERROR('O4 Summary by Class &amp; Accounts'!J207*I52/(I28+I32)),0,('O4 Summary by Class &amp; Accounts'!J207*I52/(I28+I32)))</f>
        <v>0</v>
      </c>
      <c r="J22" s="694">
        <f>IF(ISERROR('O4 Summary by Class &amp; Accounts'!K207*J52/(J28+J32)),0,('O4 Summary by Class &amp; Accounts'!K207*J52/(J28+J32)))</f>
        <v>10625.178641919571</v>
      </c>
      <c r="K22" s="694">
        <f>IF(ISERROR('O4 Summary by Class &amp; Accounts'!L207*K52/(K28+K32)),0,('O4 Summary by Class &amp; Accounts'!L207*K52/(K28+K32)))</f>
        <v>2235.538672187402</v>
      </c>
      <c r="L22" s="694">
        <f>IF(ISERROR('O4 Summary by Class &amp; Accounts'!M207*L52/(L28+L32)),0,('O4 Summary by Class &amp; Accounts'!M207*L52/(L28+L32)))</f>
        <v>1846.6812512557508</v>
      </c>
      <c r="M22" s="694">
        <f>IF(ISERROR('O4 Summary by Class &amp; Accounts'!N207*M52/(M28+M32)),0,('O4 Summary by Class &amp; Accounts'!N207*M52/(M28+M32)))</f>
        <v>0</v>
      </c>
      <c r="N22" s="694">
        <f>IF(ISERROR('O4 Summary by Class &amp; Accounts'!O207*N52/(N28+N32)),0,('O4 Summary by Class &amp; Accounts'!O207*N52/(N28+N32)))</f>
        <v>0</v>
      </c>
      <c r="O22" s="694">
        <f>IF(ISERROR('O4 Summary by Class &amp; Accounts'!P207*O52/(O28+O32)),0,('O4 Summary by Class &amp; Accounts'!P207*O52/(O28+O32)))</f>
        <v>0</v>
      </c>
      <c r="P22" s="694">
        <f>IF(ISERROR('O4 Summary by Class &amp; Accounts'!Q207*P52/(P28+P32)),0,('O4 Summary by Class &amp; Accounts'!Q207*P52/(P28+P32)))</f>
        <v>0</v>
      </c>
      <c r="Q22" s="694">
        <f>IF(ISERROR('O4 Summary by Class &amp; Accounts'!R207*Q52/(Q28+Q32)),0,('O4 Summary by Class &amp; Accounts'!R207*Q52/(Q28+Q32)))</f>
        <v>0</v>
      </c>
      <c r="R22" s="694">
        <f>IF(ISERROR('O4 Summary by Class &amp; Accounts'!S207*R52/(R28+R32)),0,('O4 Summary by Class &amp; Accounts'!S207*R52/(R28+R32)))</f>
        <v>0</v>
      </c>
      <c r="S22" s="694">
        <f>IF(ISERROR('O4 Summary by Class &amp; Accounts'!T207*S52/(S28+S32)),0,('O4 Summary by Class &amp; Accounts'!T207*S52/(S28+S32)))</f>
        <v>0</v>
      </c>
      <c r="T22" s="694">
        <f>IF(ISERROR('O4 Summary by Class &amp; Accounts'!U207*T52/(T28+T32)),0,('O4 Summary by Class &amp; Accounts'!U207*T52/(T28+T32)))</f>
        <v>0</v>
      </c>
      <c r="U22" s="694">
        <f>IF(ISERROR('O4 Summary by Class &amp; Accounts'!V207*U52/(U28+U32)),0,('O4 Summary by Class &amp; Accounts'!V207*U52/(U28+U32)))</f>
        <v>0</v>
      </c>
      <c r="V22" s="694">
        <f>IF(ISERROR('O4 Summary by Class &amp; Accounts'!W207*V52/(V28+V32)),0,('O4 Summary by Class &amp; Accounts'!W207*V52/(V28+V32)))</f>
        <v>0</v>
      </c>
      <c r="W22" s="582">
        <f>IF(ISERROR('O4 Summary by Class &amp; Accounts'!X207*W52/(W28+W32)),0,('O4 Summary by Class &amp; Accounts'!X207*W52/(W28+W32)))</f>
        <v>0</v>
      </c>
    </row>
    <row r="23" spans="1:24" s="694" customFormat="1" ht="12.75" x14ac:dyDescent="0.2">
      <c r="A23" s="696"/>
      <c r="B23" s="690" t="s">
        <v>1485</v>
      </c>
      <c r="C23" s="695">
        <f t="shared" si="0"/>
        <v>1592211.2411804229</v>
      </c>
      <c r="D23" s="694">
        <f>IF(ISERROR(D52/(D28+D32)*'O1 Revenue to cost|RR'!D38),0,D52/(D28+D32)*'O1 Revenue to cost|RR'!D38)</f>
        <v>943821.77624787495</v>
      </c>
      <c r="E23" s="694">
        <f>IF(ISERROR(E52/(E28+E32)*'O1 Revenue to cost|RR'!E38),0,E52/(E28+E32)*'O1 Revenue to cost|RR'!E38)</f>
        <v>234844.57761064402</v>
      </c>
      <c r="F23" s="694">
        <f>IF(ISERROR(F52/(F28+F32)*'O1 Revenue to cost|RR'!F38),0,F52/(F28+F32)*'O1 Revenue to cost|RR'!F38)</f>
        <v>386798.45492555614</v>
      </c>
      <c r="G23" s="694">
        <f>IF(ISERROR(G52/(G28+G32)*'O1 Revenue to cost|RR'!G38),0,G52/(G28+G32)*'O1 Revenue to cost|RR'!G38)</f>
        <v>0</v>
      </c>
      <c r="H23" s="694">
        <f>IF(ISERROR(H52/(H28+H32)*'O1 Revenue to cost|RR'!H38),0,H52/(H28+H32)*'O1 Revenue to cost|RR'!H38)</f>
        <v>0</v>
      </c>
      <c r="I23" s="694">
        <f>IF(ISERROR(I52/(I28+I32)*'O1 Revenue to cost|RR'!I38),0,I52/(I28+I32)*'O1 Revenue to cost|RR'!I38)</f>
        <v>0</v>
      </c>
      <c r="J23" s="694">
        <f>IF(ISERROR(J52/(J28+J32)*'O1 Revenue to cost|RR'!J38),0,J52/(J28+J32)*'O1 Revenue to cost|RR'!J38)</f>
        <v>19322.630102274223</v>
      </c>
      <c r="K23" s="694">
        <f>IF(ISERROR(K52/(K28+K32)*'O1 Revenue to cost|RR'!K38),0,K52/(K28+K32)*'O1 Revenue to cost|RR'!K38)</f>
        <v>4065.4833483536104</v>
      </c>
      <c r="L23" s="694">
        <f>IF(ISERROR(L52/(L28+L32)*'O1 Revenue to cost|RR'!L38),0,L52/(L28+L32)*'O1 Revenue to cost|RR'!L38)</f>
        <v>3358.3189457201697</v>
      </c>
      <c r="M23" s="694">
        <f>IF(ISERROR(M52/(M28+M32)*'O1 Revenue to cost|RR'!M38),0,M52/(M28+M32)*'O1 Revenue to cost|RR'!M38)</f>
        <v>0</v>
      </c>
      <c r="N23" s="694">
        <f>IF(ISERROR(N52/(N28+N32)*'O1 Revenue to cost|RR'!N38),0,N52/(N28+N32)*'O1 Revenue to cost|RR'!N38)</f>
        <v>0</v>
      </c>
      <c r="O23" s="694">
        <f>IF(ISERROR(O52/(O28+O32)*'O1 Revenue to cost|RR'!O38),0,O52/(O28+O32)*'O1 Revenue to cost|RR'!O38)</f>
        <v>0</v>
      </c>
      <c r="P23" s="694">
        <f>IF(ISERROR(P52/(P28+P32)*'O1 Revenue to cost|RR'!P38),0,P52/(P28+P32)*'O1 Revenue to cost|RR'!P38)</f>
        <v>0</v>
      </c>
      <c r="Q23" s="694">
        <f>IF(ISERROR(Q52/(Q28+Q32)*'O1 Revenue to cost|RR'!Q38),0,Q52/(Q28+Q32)*'O1 Revenue to cost|RR'!Q38)</f>
        <v>0</v>
      </c>
      <c r="R23" s="694">
        <f>IF(ISERROR(R52/(R28+R32)*'O1 Revenue to cost|RR'!R38),0,R52/(R28+R32)*'O1 Revenue to cost|RR'!R38)</f>
        <v>0</v>
      </c>
      <c r="S23" s="694">
        <f>IF(ISERROR(S52/(S28+S32)*'O1 Revenue to cost|RR'!S38),0,S52/(S28+S32)*'O1 Revenue to cost|RR'!S38)</f>
        <v>0</v>
      </c>
      <c r="T23" s="694">
        <f>IF(ISERROR(T52/(T28+T32)*'O1 Revenue to cost|RR'!T38),0,T52/(T28+T32)*'O1 Revenue to cost|RR'!T38)</f>
        <v>0</v>
      </c>
      <c r="U23" s="694">
        <f>IF(ISERROR(U52/(U28+U32)*'O1 Revenue to cost|RR'!U38),0,U52/(U28+U32)*'O1 Revenue to cost|RR'!U38)</f>
        <v>0</v>
      </c>
      <c r="V23" s="694">
        <f>IF(ISERROR(V52/(V28+V32)*'O1 Revenue to cost|RR'!V38),0,V52/(V28+V32)*'O1 Revenue to cost|RR'!V38)</f>
        <v>0</v>
      </c>
      <c r="W23" s="582">
        <f>IF(ISERROR(W52/(W28+W32)*'O1 Revenue to cost|RR'!W38),0,W52/(W28+W32)*'O1 Revenue to cost|RR'!W38)</f>
        <v>0</v>
      </c>
    </row>
    <row r="24" spans="1:24" s="723" customFormat="1" ht="19.5" customHeight="1" x14ac:dyDescent="0.2">
      <c r="B24" s="829" t="s">
        <v>763</v>
      </c>
      <c r="C24" s="1861">
        <f>IF(SUM(C13:C23)=SUM(D24:W24), SUM(C13:C23), "Error - Please Revise")</f>
        <v>8266332.9905331405</v>
      </c>
      <c r="D24" s="831">
        <f>SUM(D13:D23)</f>
        <v>4892930.5927009843</v>
      </c>
      <c r="E24" s="831">
        <f t="shared" ref="E24:W24" si="5">SUM(E13:E23)</f>
        <v>1218847.1407775444</v>
      </c>
      <c r="F24" s="831">
        <f t="shared" si="5"/>
        <v>2020856.4583110064</v>
      </c>
      <c r="G24" s="831">
        <f t="shared" si="5"/>
        <v>0</v>
      </c>
      <c r="H24" s="831">
        <f t="shared" si="5"/>
        <v>0</v>
      </c>
      <c r="I24" s="831">
        <f t="shared" si="5"/>
        <v>0</v>
      </c>
      <c r="J24" s="831">
        <f t="shared" si="5"/>
        <v>95159.612518544658</v>
      </c>
      <c r="K24" s="831">
        <f t="shared" si="5"/>
        <v>21110.476337188295</v>
      </c>
      <c r="L24" s="831">
        <f t="shared" si="5"/>
        <v>17428.709887872759</v>
      </c>
      <c r="M24" s="831">
        <f t="shared" si="5"/>
        <v>0</v>
      </c>
      <c r="N24" s="831">
        <f t="shared" si="5"/>
        <v>0</v>
      </c>
      <c r="O24" s="831">
        <f t="shared" si="5"/>
        <v>0</v>
      </c>
      <c r="P24" s="831">
        <f t="shared" si="5"/>
        <v>0</v>
      </c>
      <c r="Q24" s="831">
        <f t="shared" si="5"/>
        <v>0</v>
      </c>
      <c r="R24" s="831">
        <f t="shared" si="5"/>
        <v>0</v>
      </c>
      <c r="S24" s="831">
        <f t="shared" si="5"/>
        <v>0</v>
      </c>
      <c r="T24" s="831">
        <f t="shared" si="5"/>
        <v>0</v>
      </c>
      <c r="U24" s="831">
        <f t="shared" si="5"/>
        <v>0</v>
      </c>
      <c r="V24" s="831">
        <f t="shared" si="5"/>
        <v>0</v>
      </c>
      <c r="W24" s="832">
        <f t="shared" si="5"/>
        <v>0</v>
      </c>
      <c r="X24" s="753"/>
    </row>
    <row r="25" spans="1:24" s="581" customFormat="1" ht="12.75" x14ac:dyDescent="0.2">
      <c r="A25" s="578"/>
      <c r="B25" s="697"/>
      <c r="C25" s="695"/>
      <c r="D25" s="694"/>
      <c r="E25" s="694"/>
      <c r="F25" s="694"/>
      <c r="G25" s="694"/>
      <c r="H25" s="694"/>
      <c r="I25" s="694"/>
      <c r="J25" s="694"/>
      <c r="K25" s="694"/>
      <c r="L25" s="694"/>
      <c r="M25" s="694"/>
      <c r="N25" s="694"/>
      <c r="O25" s="694"/>
      <c r="P25" s="694"/>
      <c r="Q25" s="694"/>
      <c r="R25" s="694"/>
      <c r="S25" s="694"/>
      <c r="T25" s="694"/>
      <c r="U25" s="694"/>
      <c r="V25" s="694"/>
      <c r="W25" s="582"/>
      <c r="X25" s="694"/>
    </row>
    <row r="26" spans="1:24" s="581" customFormat="1" ht="12.75" x14ac:dyDescent="0.2">
      <c r="B26" s="697" t="s">
        <v>349</v>
      </c>
      <c r="C26" s="695">
        <f>SUM(D26:W26)</f>
        <v>31634948.999999996</v>
      </c>
      <c r="D26" s="694">
        <f>SUM('O4 Summary by Class &amp; Accounts'!E60:E73)+SUM('O4 Summary by Class &amp; Accounts'!E74:E76)+SUM('O4 Summary by Class &amp; Accounts'!E77) +SUM('O4 Summary by Class &amp; Accounts'!E79:E80)</f>
        <v>19571767.151702989</v>
      </c>
      <c r="E26" s="694">
        <f>SUM('O4 Summary by Class &amp; Accounts'!F60:F73)+SUM('O4 Summary by Class &amp; Accounts'!F74:F76)+SUM('O4 Summary by Class &amp; Accounts'!F77) +SUM('O4 Summary by Class &amp; Accounts'!F79:F80)</f>
        <v>4501961.8561408967</v>
      </c>
      <c r="F26" s="694">
        <f>SUM('O4 Summary by Class &amp; Accounts'!G60:G73)+SUM('O4 Summary by Class &amp; Accounts'!G74:G76)+SUM('O4 Summary by Class &amp; Accounts'!G77) +SUM('O4 Summary by Class &amp; Accounts'!G79:G80)</f>
        <v>7001195.4121987056</v>
      </c>
      <c r="G26" s="694">
        <f>SUM('O4 Summary by Class &amp; Accounts'!H60:H73)+SUM('O4 Summary by Class &amp; Accounts'!H74:H76)+SUM('O4 Summary by Class &amp; Accounts'!H77) +SUM('O4 Summary by Class &amp; Accounts'!H79:H80)</f>
        <v>0</v>
      </c>
      <c r="H26" s="694">
        <f>SUM('O4 Summary by Class &amp; Accounts'!I60:I73)+SUM('O4 Summary by Class &amp; Accounts'!I74:I76)+SUM('O4 Summary by Class &amp; Accounts'!I77) +SUM('O4 Summary by Class &amp; Accounts'!I79:I80)</f>
        <v>0</v>
      </c>
      <c r="I26" s="694">
        <f>SUM('O4 Summary by Class &amp; Accounts'!J60:J73)+SUM('O4 Summary by Class &amp; Accounts'!J74:J76)+SUM('O4 Summary by Class &amp; Accounts'!J77) +SUM('O4 Summary by Class &amp; Accounts'!J79:J80)</f>
        <v>0</v>
      </c>
      <c r="J26" s="694">
        <f>SUM('O4 Summary by Class &amp; Accounts'!K60:K73)+SUM('O4 Summary by Class &amp; Accounts'!K74:K76)+SUM('O4 Summary by Class &amp; Accounts'!K77) +SUM('O4 Summary by Class &amp; Accounts'!K79:K80)</f>
        <v>458241.69339938345</v>
      </c>
      <c r="K26" s="694">
        <f>SUM('O4 Summary by Class &amp; Accounts'!L60:L73)+SUM('O4 Summary by Class &amp; Accounts'!L74:L76)+SUM('O4 Summary by Class &amp; Accounts'!L77) +SUM('O4 Summary by Class &amp; Accounts'!L79:L80)</f>
        <v>55329.984045665151</v>
      </c>
      <c r="L26" s="694">
        <f>SUM('O4 Summary by Class &amp; Accounts'!M60:M73)+SUM('O4 Summary by Class &amp; Accounts'!M74:M76)+SUM('O4 Summary by Class &amp; Accounts'!M77) +SUM('O4 Summary by Class &amp; Accounts'!M79:M80)</f>
        <v>46452.902512358378</v>
      </c>
      <c r="M26" s="694">
        <f>SUM('O4 Summary by Class &amp; Accounts'!N60:N73)+SUM('O4 Summary by Class &amp; Accounts'!N74:N76)+SUM('O4 Summary by Class &amp; Accounts'!N77) +SUM('O4 Summary by Class &amp; Accounts'!N79:N80)</f>
        <v>0</v>
      </c>
      <c r="N26" s="694">
        <f>SUM('O4 Summary by Class &amp; Accounts'!O60:O73)+SUM('O4 Summary by Class &amp; Accounts'!O74:O76)+SUM('O4 Summary by Class &amp; Accounts'!O77) +SUM('O4 Summary by Class &amp; Accounts'!O79:O80)</f>
        <v>0</v>
      </c>
      <c r="O26" s="694">
        <f>SUM('O4 Summary by Class &amp; Accounts'!P60:P73)+SUM('O4 Summary by Class &amp; Accounts'!P74:P76)+SUM('O4 Summary by Class &amp; Accounts'!P77) +SUM('O4 Summary by Class &amp; Accounts'!P79:P80)</f>
        <v>0</v>
      </c>
      <c r="P26" s="694">
        <f>SUM('O4 Summary by Class &amp; Accounts'!Q60:Q73)+SUM('O4 Summary by Class &amp; Accounts'!Q74:Q76)+SUM('O4 Summary by Class &amp; Accounts'!Q77) +SUM('O4 Summary by Class &amp; Accounts'!Q79:Q80)</f>
        <v>0</v>
      </c>
      <c r="Q26" s="694">
        <f>SUM('O4 Summary by Class &amp; Accounts'!R60:R73)+SUM('O4 Summary by Class &amp; Accounts'!R74:R76)+SUM('O4 Summary by Class &amp; Accounts'!R77) +SUM('O4 Summary by Class &amp; Accounts'!R79:R80)</f>
        <v>0</v>
      </c>
      <c r="R26" s="694">
        <f>SUM('O4 Summary by Class &amp; Accounts'!S60:S73)+SUM('O4 Summary by Class &amp; Accounts'!S74:S76)+SUM('O4 Summary by Class &amp; Accounts'!S77) +SUM('O4 Summary by Class &amp; Accounts'!S79:S80)</f>
        <v>0</v>
      </c>
      <c r="S26" s="694">
        <f>SUM('O4 Summary by Class &amp; Accounts'!T60:T73)+SUM('O4 Summary by Class &amp; Accounts'!T74:T76)+SUM('O4 Summary by Class &amp; Accounts'!T77) +SUM('O4 Summary by Class &amp; Accounts'!T79:T80)</f>
        <v>0</v>
      </c>
      <c r="T26" s="694">
        <f>SUM('O4 Summary by Class &amp; Accounts'!U60:U73)+SUM('O4 Summary by Class &amp; Accounts'!U74:U76)+SUM('O4 Summary by Class &amp; Accounts'!U77) +SUM('O4 Summary by Class &amp; Accounts'!U79:U80)</f>
        <v>0</v>
      </c>
      <c r="U26" s="694">
        <f>SUM('O4 Summary by Class &amp; Accounts'!V60:V73)+SUM('O4 Summary by Class &amp; Accounts'!V74:V76)+SUM('O4 Summary by Class &amp; Accounts'!V77) +SUM('O4 Summary by Class &amp; Accounts'!V79:V80)</f>
        <v>0</v>
      </c>
      <c r="V26" s="694">
        <f>SUM('O4 Summary by Class &amp; Accounts'!W60:W73)+SUM('O4 Summary by Class &amp; Accounts'!W74:W76)+SUM('O4 Summary by Class &amp; Accounts'!W77) +SUM('O4 Summary by Class &amp; Accounts'!W79:W80)</f>
        <v>0</v>
      </c>
      <c r="W26" s="582">
        <f>SUM('O4 Summary by Class &amp; Accounts'!X60:X73)+SUM('O4 Summary by Class &amp; Accounts'!X74:X76)+SUM('O4 Summary by Class &amp; Accounts'!X77) +SUM('O4 Summary by Class &amp; Accounts'!X79:X80)</f>
        <v>0</v>
      </c>
      <c r="X26" s="694"/>
    </row>
    <row r="27" spans="1:24" s="581" customFormat="1" ht="12.75" x14ac:dyDescent="0.2">
      <c r="B27" s="697" t="s">
        <v>350</v>
      </c>
      <c r="C27" s="695">
        <f>SUM(D27:W27)</f>
        <v>-19892824.480000004</v>
      </c>
      <c r="D27" s="694">
        <f>'O7 Amortization'!AW80+'O7 Amortization'!AW151+'O7 Amortization'!AW222+'O7 Amortization'!AW293</f>
        <v>-12307202.667286018</v>
      </c>
      <c r="E27" s="694">
        <f>'O7 Amortization'!AX80+'O7 Amortization'!AX151+'O7 Amortization'!AX222+'O7 Amortization'!AX293</f>
        <v>-2830942.9871331826</v>
      </c>
      <c r="F27" s="694">
        <f>'O7 Amortization'!AY80+'O7 Amortization'!AY151+'O7 Amortization'!AY222+'O7 Amortization'!AY293</f>
        <v>-4402521.7643009359</v>
      </c>
      <c r="G27" s="694">
        <f>'O7 Amortization'!AZ80+'O7 Amortization'!AZ151+'O7 Amortization'!AZ222+'O7 Amortization'!AZ293</f>
        <v>0</v>
      </c>
      <c r="H27" s="694">
        <f>'O7 Amortization'!BA80+'O7 Amortization'!BA151+'O7 Amortization'!BA222+'O7 Amortization'!BA293</f>
        <v>0</v>
      </c>
      <c r="I27" s="694">
        <f>'O7 Amortization'!BB80+'O7 Amortization'!BB151+'O7 Amortization'!BB222+'O7 Amortization'!BB293</f>
        <v>0</v>
      </c>
      <c r="J27" s="694">
        <f>'O7 Amortization'!BC80+'O7 Amortization'!BC151+'O7 Amortization'!BC222+'O7 Amortization'!BC293</f>
        <v>-288153.50946865475</v>
      </c>
      <c r="K27" s="694">
        <f>'O7 Amortization'!BD80+'O7 Amortization'!BD151+'O7 Amortization'!BD222+'O7 Amortization'!BD293</f>
        <v>-34792.838170898169</v>
      </c>
      <c r="L27" s="694">
        <f>'O7 Amortization'!BE80+'O7 Amortization'!BE151+'O7 Amortization'!BE222+'O7 Amortization'!BE293</f>
        <v>-29210.71364031269</v>
      </c>
      <c r="M27" s="694">
        <f>'O7 Amortization'!BF80+'O7 Amortization'!BF151+'O7 Amortization'!BF222+'O7 Amortization'!BF293</f>
        <v>0</v>
      </c>
      <c r="N27" s="694">
        <f>'O7 Amortization'!BG80+'O7 Amortization'!BG151+'O7 Amortization'!BG222+'O7 Amortization'!BG293</f>
        <v>0</v>
      </c>
      <c r="O27" s="694">
        <f>'O7 Amortization'!BH80+'O7 Amortization'!BH151+'O7 Amortization'!BH222+'O7 Amortization'!BH293</f>
        <v>0</v>
      </c>
      <c r="P27" s="694">
        <f>'O7 Amortization'!BI80+'O7 Amortization'!BI151+'O7 Amortization'!BI222+'O7 Amortization'!BI293</f>
        <v>0</v>
      </c>
      <c r="Q27" s="694">
        <f>'O7 Amortization'!BJ80+'O7 Amortization'!BJ151+'O7 Amortization'!BJ222+'O7 Amortization'!BJ293</f>
        <v>0</v>
      </c>
      <c r="R27" s="694">
        <f>'O7 Amortization'!BK80+'O7 Amortization'!BK151+'O7 Amortization'!BK222+'O7 Amortization'!BK293</f>
        <v>0</v>
      </c>
      <c r="S27" s="694">
        <f>'O7 Amortization'!BL80+'O7 Amortization'!BL151+'O7 Amortization'!BL222+'O7 Amortization'!BL293</f>
        <v>0</v>
      </c>
      <c r="T27" s="694">
        <f>'O7 Amortization'!BM80+'O7 Amortization'!BM151+'O7 Amortization'!BM222+'O7 Amortization'!BM293</f>
        <v>0</v>
      </c>
      <c r="U27" s="694">
        <f>'O7 Amortization'!BN80+'O7 Amortization'!BN151+'O7 Amortization'!BN222+'O7 Amortization'!BN293</f>
        <v>0</v>
      </c>
      <c r="V27" s="694">
        <f>'O7 Amortization'!BO80+'O7 Amortization'!BO151+'O7 Amortization'!BO222+'O7 Amortization'!BO293</f>
        <v>0</v>
      </c>
      <c r="W27" s="582">
        <f>'O7 Amortization'!BP80+'O7 Amortization'!BP151+'O7 Amortization'!BP222+'O7 Amortization'!BP293</f>
        <v>0</v>
      </c>
      <c r="X27" s="694"/>
    </row>
    <row r="28" spans="1:24" s="581" customFormat="1" ht="12.75" x14ac:dyDescent="0.2">
      <c r="B28" s="697" t="s">
        <v>351</v>
      </c>
      <c r="C28" s="695">
        <f>SUM(D28:W28)</f>
        <v>11742124.519999996</v>
      </c>
      <c r="D28" s="694">
        <f>D26+D27</f>
        <v>7264564.484416971</v>
      </c>
      <c r="E28" s="694">
        <f t="shared" ref="E28:W28" si="6">E26+E27</f>
        <v>1671018.8690077141</v>
      </c>
      <c r="F28" s="694">
        <f t="shared" si="6"/>
        <v>2598673.6478977697</v>
      </c>
      <c r="G28" s="694">
        <f t="shared" si="6"/>
        <v>0</v>
      </c>
      <c r="H28" s="694">
        <f t="shared" si="6"/>
        <v>0</v>
      </c>
      <c r="I28" s="694">
        <f t="shared" si="6"/>
        <v>0</v>
      </c>
      <c r="J28" s="694">
        <f t="shared" si="6"/>
        <v>170088.1839307287</v>
      </c>
      <c r="K28" s="694">
        <f t="shared" si="6"/>
        <v>20537.145874766982</v>
      </c>
      <c r="L28" s="694">
        <f t="shared" si="6"/>
        <v>17242.188872045688</v>
      </c>
      <c r="M28" s="694">
        <f t="shared" si="6"/>
        <v>0</v>
      </c>
      <c r="N28" s="694">
        <f t="shared" si="6"/>
        <v>0</v>
      </c>
      <c r="O28" s="694">
        <f t="shared" si="6"/>
        <v>0</v>
      </c>
      <c r="P28" s="694">
        <f t="shared" si="6"/>
        <v>0</v>
      </c>
      <c r="Q28" s="694">
        <f t="shared" si="6"/>
        <v>0</v>
      </c>
      <c r="R28" s="694">
        <f t="shared" si="6"/>
        <v>0</v>
      </c>
      <c r="S28" s="694">
        <f t="shared" si="6"/>
        <v>0</v>
      </c>
      <c r="T28" s="694">
        <f t="shared" si="6"/>
        <v>0</v>
      </c>
      <c r="U28" s="694">
        <f t="shared" si="6"/>
        <v>0</v>
      </c>
      <c r="V28" s="694">
        <f t="shared" si="6"/>
        <v>0</v>
      </c>
      <c r="W28" s="582">
        <f t="shared" si="6"/>
        <v>0</v>
      </c>
      <c r="X28" s="694"/>
    </row>
    <row r="29" spans="1:24" s="581" customFormat="1" ht="12.75" x14ac:dyDescent="0.2">
      <c r="B29" s="697"/>
      <c r="C29" s="695"/>
      <c r="D29" s="694"/>
      <c r="E29" s="694"/>
      <c r="F29" s="694"/>
      <c r="G29" s="694"/>
      <c r="H29" s="694"/>
      <c r="I29" s="694"/>
      <c r="J29" s="694"/>
      <c r="K29" s="694"/>
      <c r="L29" s="694"/>
      <c r="M29" s="694"/>
      <c r="N29" s="694"/>
      <c r="O29" s="694"/>
      <c r="P29" s="694"/>
      <c r="Q29" s="694"/>
      <c r="R29" s="694"/>
      <c r="S29" s="694"/>
      <c r="T29" s="694"/>
      <c r="U29" s="694"/>
      <c r="V29" s="694"/>
      <c r="W29" s="582"/>
      <c r="X29" s="694"/>
    </row>
    <row r="30" spans="1:24" s="581" customFormat="1" ht="12.75" x14ac:dyDescent="0.2">
      <c r="B30" s="697" t="s">
        <v>352</v>
      </c>
      <c r="C30" s="695">
        <f>SUM(D30:W30)</f>
        <v>563093.15999999992</v>
      </c>
      <c r="D30" s="694">
        <f>'O7 Amortization'!AW367+'O7 Amortization'!AW439+'O7 Amortization'!AW512+'O7 Amortization'!AW585</f>
        <v>348371.92916722054</v>
      </c>
      <c r="E30" s="694">
        <f>'O7 Amortization'!AX367+'O7 Amortization'!AX439+'O7 Amortization'!AX512+'O7 Amortization'!AX585</f>
        <v>80133.649900110249</v>
      </c>
      <c r="F30" s="694">
        <f>'O7 Amortization'!AY367+'O7 Amortization'!AY439+'O7 Amortization'!AY512+'O7 Amortization'!AY585</f>
        <v>124619.3015336447</v>
      </c>
      <c r="G30" s="694">
        <f>'O7 Amortization'!AZ367+'O7 Amortization'!AZ439+'O7 Amortization'!AZ512+'O7 Amortization'!AZ585</f>
        <v>0</v>
      </c>
      <c r="H30" s="694">
        <f>'O7 Amortization'!BA367+'O7 Amortization'!BA439+'O7 Amortization'!BA512+'O7 Amortization'!BA585</f>
        <v>0</v>
      </c>
      <c r="I30" s="694">
        <f>'O7 Amortization'!BB367+'O7 Amortization'!BB439+'O7 Amortization'!BB512+'O7 Amortization'!BB585</f>
        <v>0</v>
      </c>
      <c r="J30" s="694">
        <f>'O7 Amortization'!BC367+'O7 Amortization'!BC439+'O7 Amortization'!BC512+'O7 Amortization'!BC585</f>
        <v>8156.5727569217806</v>
      </c>
      <c r="K30" s="694">
        <f>'O7 Amortization'!BD367+'O7 Amortization'!BD439+'O7 Amortization'!BD512+'O7 Amortization'!BD585</f>
        <v>984.85809346565316</v>
      </c>
      <c r="L30" s="694">
        <f>'O7 Amortization'!BE367+'O7 Amortization'!BE439+'O7 Amortization'!BE512+'O7 Amortization'!BE585</f>
        <v>826.84854863700957</v>
      </c>
      <c r="M30" s="694">
        <f>'O7 Amortization'!BF367+'O7 Amortization'!BF439+'O7 Amortization'!BF512+'O7 Amortization'!BF585</f>
        <v>0</v>
      </c>
      <c r="N30" s="694">
        <f>'O7 Amortization'!BG367+'O7 Amortization'!BG439+'O7 Amortization'!BG512+'O7 Amortization'!BG585</f>
        <v>0</v>
      </c>
      <c r="O30" s="694">
        <f>'O7 Amortization'!BH367+'O7 Amortization'!BH439+'O7 Amortization'!BH512+'O7 Amortization'!BH585</f>
        <v>0</v>
      </c>
      <c r="P30" s="694">
        <f>'O7 Amortization'!BI367+'O7 Amortization'!BI439+'O7 Amortization'!BI512+'O7 Amortization'!BI585</f>
        <v>0</v>
      </c>
      <c r="Q30" s="694">
        <f>'O7 Amortization'!BJ367+'O7 Amortization'!BJ439+'O7 Amortization'!BJ512+'O7 Amortization'!BJ585</f>
        <v>0</v>
      </c>
      <c r="R30" s="694">
        <f>'O7 Amortization'!BK367+'O7 Amortization'!BK439+'O7 Amortization'!BK512+'O7 Amortization'!BK585</f>
        <v>0</v>
      </c>
      <c r="S30" s="694">
        <f>'O7 Amortization'!BL367+'O7 Amortization'!BL439+'O7 Amortization'!BL512+'O7 Amortization'!BL585</f>
        <v>0</v>
      </c>
      <c r="T30" s="694">
        <f>'O7 Amortization'!BM367+'O7 Amortization'!BM439+'O7 Amortization'!BM512+'O7 Amortization'!BM585</f>
        <v>0</v>
      </c>
      <c r="U30" s="694">
        <f>'O7 Amortization'!BN367+'O7 Amortization'!BN439+'O7 Amortization'!BN512+'O7 Amortization'!BN585</f>
        <v>0</v>
      </c>
      <c r="V30" s="694">
        <f>'O7 Amortization'!BO367+'O7 Amortization'!BO439+'O7 Amortization'!BO512+'O7 Amortization'!BO585</f>
        <v>0</v>
      </c>
      <c r="W30" s="582">
        <f>'O7 Amortization'!BP367+'O7 Amortization'!BP439+'O7 Amortization'!BP512+'O7 Amortization'!BP585</f>
        <v>0</v>
      </c>
      <c r="X30" s="694"/>
    </row>
    <row r="31" spans="1:24" s="581" customFormat="1" ht="12.75" x14ac:dyDescent="0.2">
      <c r="B31" s="697"/>
      <c r="C31" s="695"/>
      <c r="D31" s="694"/>
      <c r="E31" s="694"/>
      <c r="F31" s="694"/>
      <c r="G31" s="694"/>
      <c r="H31" s="694"/>
      <c r="I31" s="694"/>
      <c r="J31" s="694"/>
      <c r="K31" s="694"/>
      <c r="L31" s="694"/>
      <c r="M31" s="694"/>
      <c r="N31" s="694"/>
      <c r="O31" s="694"/>
      <c r="P31" s="694"/>
      <c r="Q31" s="694"/>
      <c r="R31" s="694"/>
      <c r="S31" s="694"/>
      <c r="T31" s="694"/>
      <c r="U31" s="694"/>
      <c r="V31" s="694"/>
      <c r="W31" s="582"/>
      <c r="X31" s="694"/>
    </row>
    <row r="32" spans="1:24" s="581" customFormat="1" ht="12.75" x14ac:dyDescent="0.2">
      <c r="B32" s="808" t="s">
        <v>1201</v>
      </c>
      <c r="C32" s="816">
        <f>SUM(D32:W32)</f>
        <v>84834161.396225825</v>
      </c>
      <c r="D32" s="817">
        <f>'O6 Source Data for E2'!D102</f>
        <v>52695866.943374887</v>
      </c>
      <c r="E32" s="817">
        <f>'O6 Source Data for E2'!E102</f>
        <v>12014314.169579266</v>
      </c>
      <c r="F32" s="817">
        <f>'O6 Source Data for E2'!F102</f>
        <v>18671653.702615913</v>
      </c>
      <c r="G32" s="817">
        <f>'O6 Source Data for E2'!G102</f>
        <v>0</v>
      </c>
      <c r="H32" s="817">
        <f>'O6 Source Data for E2'!H102</f>
        <v>0</v>
      </c>
      <c r="I32" s="817">
        <f>'O6 Source Data for E2'!I102</f>
        <v>0</v>
      </c>
      <c r="J32" s="817">
        <f>'O6 Source Data for E2'!J102</f>
        <v>1186412.4050031421</v>
      </c>
      <c r="K32" s="817">
        <f>'O6 Source Data for E2'!K102</f>
        <v>144526.42524988813</v>
      </c>
      <c r="L32" s="817">
        <f>'O6 Source Data for E2'!L102</f>
        <v>121387.75040272478</v>
      </c>
      <c r="M32" s="817">
        <f>'O6 Source Data for E2'!M102</f>
        <v>0</v>
      </c>
      <c r="N32" s="817">
        <f>'O6 Source Data for E2'!N102</f>
        <v>0</v>
      </c>
      <c r="O32" s="817">
        <f>'O6 Source Data for E2'!O102</f>
        <v>0</v>
      </c>
      <c r="P32" s="817">
        <f>'O6 Source Data for E2'!P102</f>
        <v>0</v>
      </c>
      <c r="Q32" s="817">
        <f>'O6 Source Data for E2'!Q102</f>
        <v>0</v>
      </c>
      <c r="R32" s="817">
        <f>'O6 Source Data for E2'!R102</f>
        <v>0</v>
      </c>
      <c r="S32" s="817">
        <f>'O6 Source Data for E2'!S102</f>
        <v>0</v>
      </c>
      <c r="T32" s="817">
        <f>'O6 Source Data for E2'!T102</f>
        <v>0</v>
      </c>
      <c r="U32" s="817">
        <f>'O6 Source Data for E2'!U102</f>
        <v>0</v>
      </c>
      <c r="V32" s="817">
        <f>'O6 Source Data for E2'!V102</f>
        <v>0</v>
      </c>
      <c r="W32" s="818">
        <f>'O6 Source Data for E2'!W102</f>
        <v>0</v>
      </c>
      <c r="X32" s="694"/>
    </row>
    <row r="33" spans="1:24" s="581" customFormat="1" ht="12.75" x14ac:dyDescent="0.2">
      <c r="B33" s="697"/>
      <c r="C33" s="695"/>
      <c r="D33" s="694"/>
      <c r="E33" s="694"/>
      <c r="F33" s="694"/>
      <c r="G33" s="694"/>
      <c r="H33" s="694"/>
      <c r="I33" s="694"/>
      <c r="J33" s="694"/>
      <c r="K33" s="694"/>
      <c r="L33" s="694"/>
      <c r="M33" s="694"/>
      <c r="N33" s="694"/>
      <c r="O33" s="694"/>
      <c r="P33" s="694"/>
      <c r="Q33" s="694"/>
      <c r="R33" s="694"/>
      <c r="S33" s="694"/>
      <c r="T33" s="694"/>
      <c r="U33" s="694"/>
      <c r="V33" s="694"/>
      <c r="W33" s="582"/>
      <c r="X33" s="694"/>
    </row>
    <row r="34" spans="1:24" s="581" customFormat="1" ht="12.75" x14ac:dyDescent="0.2">
      <c r="B34" s="808" t="s">
        <v>358</v>
      </c>
      <c r="C34" s="816">
        <f>SUM(D34:W34)</f>
        <v>5394311.0300000012</v>
      </c>
      <c r="D34" s="817">
        <f>SUM('O4 Summary by Class &amp; Accounts'!E174:E199) + 'O4 Summary by Class &amp; Accounts'!E208+ SUM('O4 Summary by Class &amp; Accounts'!E210:E213)</f>
        <v>3659758.3498800546</v>
      </c>
      <c r="E34" s="817">
        <f>SUM('O4 Summary by Class &amp; Accounts'!F174:F199) + 'O4 Summary by Class &amp; Accounts'!F208+ SUM('O4 Summary by Class &amp; Accounts'!F210:F213)</f>
        <v>705416.35794526676</v>
      </c>
      <c r="F34" s="817">
        <f>SUM('O4 Summary by Class &amp; Accounts'!G174:G199) + 'O4 Summary by Class &amp; Accounts'!G208+ SUM('O4 Summary by Class &amp; Accounts'!G210:G213)</f>
        <v>919619.9837822821</v>
      </c>
      <c r="G34" s="817">
        <f>SUM('O4 Summary by Class &amp; Accounts'!H174:H199) + 'O4 Summary by Class &amp; Accounts'!H208+ SUM('O4 Summary by Class &amp; Accounts'!H210:H213)</f>
        <v>0</v>
      </c>
      <c r="H34" s="817">
        <f>SUM('O4 Summary by Class &amp; Accounts'!I174:I199) + 'O4 Summary by Class &amp; Accounts'!I208+ SUM('O4 Summary by Class &amp; Accounts'!I210:I213)</f>
        <v>0</v>
      </c>
      <c r="I34" s="817">
        <f>SUM('O4 Summary by Class &amp; Accounts'!J174:J199) + 'O4 Summary by Class &amp; Accounts'!J208+ SUM('O4 Summary by Class &amp; Accounts'!J210:J213)</f>
        <v>0</v>
      </c>
      <c r="J34" s="817">
        <f>SUM('O4 Summary by Class &amp; Accounts'!K174:K199) + 'O4 Summary by Class &amp; Accounts'!K208+ SUM('O4 Summary by Class &amp; Accounts'!K210:K213)</f>
        <v>89137.39492298913</v>
      </c>
      <c r="K34" s="817">
        <f>SUM('O4 Summary by Class &amp; Accounts'!L174:L199) + 'O4 Summary by Class &amp; Accounts'!L208+ SUM('O4 Summary by Class &amp; Accounts'!L210:L213)</f>
        <v>10638.405861090148</v>
      </c>
      <c r="L34" s="817">
        <f>SUM('O4 Summary by Class &amp; Accounts'!M174:M199) + 'O4 Summary by Class &amp; Accounts'!M208+ SUM('O4 Summary by Class &amp; Accounts'!M210:M213)</f>
        <v>9740.5376083180308</v>
      </c>
      <c r="M34" s="817">
        <f>SUM('O4 Summary by Class &amp; Accounts'!N174:N199) + 'O4 Summary by Class &amp; Accounts'!N208+ SUM('O4 Summary by Class &amp; Accounts'!N210:N213)</f>
        <v>0</v>
      </c>
      <c r="N34" s="817">
        <f>SUM('O4 Summary by Class &amp; Accounts'!O174:O199) + 'O4 Summary by Class &amp; Accounts'!O208+ SUM('O4 Summary by Class &amp; Accounts'!O210:O213)</f>
        <v>0</v>
      </c>
      <c r="O34" s="817">
        <f>SUM('O4 Summary by Class &amp; Accounts'!P174:P199) + 'O4 Summary by Class &amp; Accounts'!P208+ SUM('O4 Summary by Class &amp; Accounts'!P210:P213)</f>
        <v>0</v>
      </c>
      <c r="P34" s="817">
        <f>SUM('O4 Summary by Class &amp; Accounts'!Q174:Q199) + 'O4 Summary by Class &amp; Accounts'!Q208+ SUM('O4 Summary by Class &amp; Accounts'!Q210:Q213)</f>
        <v>0</v>
      </c>
      <c r="Q34" s="817">
        <f>SUM('O4 Summary by Class &amp; Accounts'!R174:R199) + 'O4 Summary by Class &amp; Accounts'!R208+ SUM('O4 Summary by Class &amp; Accounts'!R210:R213)</f>
        <v>0</v>
      </c>
      <c r="R34" s="817">
        <f>SUM('O4 Summary by Class &amp; Accounts'!S174:S199) + 'O4 Summary by Class &amp; Accounts'!S208+ SUM('O4 Summary by Class &amp; Accounts'!S210:S213)</f>
        <v>0</v>
      </c>
      <c r="S34" s="817">
        <f>SUM('O4 Summary by Class &amp; Accounts'!T174:T199) + 'O4 Summary by Class &amp; Accounts'!T208+ SUM('O4 Summary by Class &amp; Accounts'!T210:T213)</f>
        <v>0</v>
      </c>
      <c r="T34" s="817">
        <f>SUM('O4 Summary by Class &amp; Accounts'!U174:U199) + 'O4 Summary by Class &amp; Accounts'!U208+ SUM('O4 Summary by Class &amp; Accounts'!U210:U213)</f>
        <v>0</v>
      </c>
      <c r="U34" s="817">
        <f>SUM('O4 Summary by Class &amp; Accounts'!V174:V199) + 'O4 Summary by Class &amp; Accounts'!V208+ SUM('O4 Summary by Class &amp; Accounts'!V210:V213)</f>
        <v>0</v>
      </c>
      <c r="V34" s="817">
        <f>SUM('O4 Summary by Class &amp; Accounts'!W174:W199) + 'O4 Summary by Class &amp; Accounts'!W208+ SUM('O4 Summary by Class &amp; Accounts'!W210:W213)</f>
        <v>0</v>
      </c>
      <c r="W34" s="818">
        <f>SUM('O4 Summary by Class &amp; Accounts'!X174:X199) + 'O4 Summary by Class &amp; Accounts'!X208+ SUM('O4 Summary by Class &amp; Accounts'!X210:X213)</f>
        <v>0</v>
      </c>
      <c r="X34" s="694"/>
    </row>
    <row r="35" spans="1:24" s="581" customFormat="1" ht="12.75" x14ac:dyDescent="0.2">
      <c r="B35" s="697"/>
      <c r="C35" s="695"/>
      <c r="D35" s="694"/>
      <c r="E35" s="694"/>
      <c r="F35" s="694"/>
      <c r="G35" s="694"/>
      <c r="H35" s="694"/>
      <c r="I35" s="694"/>
      <c r="J35" s="694"/>
      <c r="K35" s="694"/>
      <c r="L35" s="694"/>
      <c r="M35" s="694"/>
      <c r="N35" s="694"/>
      <c r="O35" s="694"/>
      <c r="P35" s="694"/>
      <c r="Q35" s="694"/>
      <c r="R35" s="694"/>
      <c r="S35" s="694"/>
      <c r="T35" s="694"/>
      <c r="U35" s="694"/>
      <c r="V35" s="694"/>
      <c r="W35" s="582"/>
      <c r="X35" s="694"/>
    </row>
    <row r="36" spans="1:24" s="581" customFormat="1" ht="12.75" x14ac:dyDescent="0.2">
      <c r="B36" s="808" t="s">
        <v>353</v>
      </c>
      <c r="C36" s="816">
        <f>SUM(D36:W36)</f>
        <v>11112268.969999999</v>
      </c>
      <c r="D36" s="817">
        <f>'O6 Source Data for E2'!D163</f>
        <v>7591662.0572216995</v>
      </c>
      <c r="E36" s="817">
        <f>'O6 Source Data for E2'!E163</f>
        <v>1443132.4143231781</v>
      </c>
      <c r="F36" s="817">
        <f>'O6 Source Data for E2'!F163</f>
        <v>1849170.9655993478</v>
      </c>
      <c r="G36" s="817">
        <f>'O6 Source Data for E2'!G163</f>
        <v>0</v>
      </c>
      <c r="H36" s="817">
        <f>'O6 Source Data for E2'!H163</f>
        <v>0</v>
      </c>
      <c r="I36" s="817">
        <f>'O6 Source Data for E2'!I163</f>
        <v>0</v>
      </c>
      <c r="J36" s="817">
        <f>'O6 Source Data for E2'!J163</f>
        <v>185766.45598616463</v>
      </c>
      <c r="K36" s="817">
        <f>'O6 Source Data for E2'!K163</f>
        <v>22144.070614120708</v>
      </c>
      <c r="L36" s="817">
        <f>'O6 Source Data for E2'!L163</f>
        <v>20393.006255490349</v>
      </c>
      <c r="M36" s="817">
        <f>'O6 Source Data for E2'!M163</f>
        <v>0</v>
      </c>
      <c r="N36" s="817">
        <f>'O6 Source Data for E2'!N163</f>
        <v>0</v>
      </c>
      <c r="O36" s="817">
        <f>'O6 Source Data for E2'!O163</f>
        <v>0</v>
      </c>
      <c r="P36" s="817">
        <f>'O6 Source Data for E2'!P163</f>
        <v>0</v>
      </c>
      <c r="Q36" s="817">
        <f>'O6 Source Data for E2'!Q163</f>
        <v>0</v>
      </c>
      <c r="R36" s="817">
        <f>'O6 Source Data for E2'!R163</f>
        <v>0</v>
      </c>
      <c r="S36" s="817">
        <f>'O6 Source Data for E2'!S163</f>
        <v>0</v>
      </c>
      <c r="T36" s="817">
        <f>'O6 Source Data for E2'!T163</f>
        <v>0</v>
      </c>
      <c r="U36" s="817">
        <f>'O6 Source Data for E2'!U163</f>
        <v>0</v>
      </c>
      <c r="V36" s="817">
        <f>'O6 Source Data for E2'!V163</f>
        <v>0</v>
      </c>
      <c r="W36" s="818">
        <f>'O6 Source Data for E2'!W163</f>
        <v>0</v>
      </c>
      <c r="X36" s="694"/>
    </row>
    <row r="37" spans="1:24" s="581" customFormat="1" ht="12.75" x14ac:dyDescent="0.2">
      <c r="B37" s="697"/>
      <c r="C37" s="695"/>
      <c r="D37" s="694"/>
      <c r="E37" s="694"/>
      <c r="F37" s="694"/>
      <c r="G37" s="694"/>
      <c r="H37" s="694"/>
      <c r="I37" s="694"/>
      <c r="J37" s="694"/>
      <c r="K37" s="694"/>
      <c r="L37" s="694"/>
      <c r="M37" s="694"/>
      <c r="N37" s="694"/>
      <c r="O37" s="694"/>
      <c r="P37" s="694"/>
      <c r="Q37" s="694"/>
      <c r="R37" s="694"/>
      <c r="S37" s="694"/>
      <c r="T37" s="694"/>
      <c r="U37" s="694"/>
      <c r="V37" s="694"/>
      <c r="W37" s="582"/>
      <c r="X37" s="694"/>
    </row>
    <row r="38" spans="1:24" s="581" customFormat="1" ht="12.75" x14ac:dyDescent="0.2">
      <c r="B38" s="697" t="s">
        <v>724</v>
      </c>
      <c r="C38" s="695"/>
      <c r="D38" s="694"/>
      <c r="E38" s="694"/>
      <c r="F38" s="694"/>
      <c r="G38" s="694"/>
      <c r="H38" s="694"/>
      <c r="I38" s="694"/>
      <c r="J38" s="694"/>
      <c r="K38" s="694"/>
      <c r="L38" s="694"/>
      <c r="M38" s="694"/>
      <c r="N38" s="694"/>
      <c r="O38" s="694"/>
      <c r="P38" s="694"/>
      <c r="Q38" s="694"/>
      <c r="R38" s="694"/>
      <c r="S38" s="694"/>
      <c r="T38" s="694"/>
      <c r="U38" s="694"/>
      <c r="V38" s="694"/>
      <c r="W38" s="582"/>
      <c r="X38" s="694"/>
    </row>
    <row r="39" spans="1:24" s="581" customFormat="1" ht="12.75" x14ac:dyDescent="0.2">
      <c r="A39" s="731"/>
      <c r="B39" s="690" t="s">
        <v>720</v>
      </c>
      <c r="C39" s="695">
        <f>SUM(D39:W39)</f>
        <v>27983833.079999998</v>
      </c>
      <c r="D39" s="694">
        <f>'O4 Summary by Class &amp; Accounts'!E43</f>
        <v>16588094.821016759</v>
      </c>
      <c r="E39" s="694">
        <f>'O4 Summary by Class &amp; Accounts'!F43</f>
        <v>4127499.7246767147</v>
      </c>
      <c r="F39" s="694">
        <f>'O4 Summary by Class &amp; Accounts'!G43</f>
        <v>6798157.8814969053</v>
      </c>
      <c r="G39" s="694">
        <f>'O4 Summary by Class &amp; Accounts'!H43</f>
        <v>0</v>
      </c>
      <c r="H39" s="694">
        <f>'O4 Summary by Class &amp; Accounts'!I43</f>
        <v>0</v>
      </c>
      <c r="I39" s="694">
        <f>'O4 Summary by Class &amp; Accounts'!J43</f>
        <v>0</v>
      </c>
      <c r="J39" s="694">
        <f>'O4 Summary by Class &amp; Accounts'!K43</f>
        <v>339603.96803111909</v>
      </c>
      <c r="K39" s="694">
        <f>'O4 Summary by Class &amp; Accounts'!L43</f>
        <v>71452.709582368276</v>
      </c>
      <c r="L39" s="694">
        <f>'O4 Summary by Class &amp; Accounts'!M43</f>
        <v>59023.975196131352</v>
      </c>
      <c r="M39" s="694">
        <f>'O4 Summary by Class &amp; Accounts'!N43</f>
        <v>0</v>
      </c>
      <c r="N39" s="694">
        <f>'O4 Summary by Class &amp; Accounts'!O43</f>
        <v>0</v>
      </c>
      <c r="O39" s="694">
        <f>'O4 Summary by Class &amp; Accounts'!P43</f>
        <v>0</v>
      </c>
      <c r="P39" s="694">
        <f>'O4 Summary by Class &amp; Accounts'!Q43</f>
        <v>0</v>
      </c>
      <c r="Q39" s="694">
        <f>'O4 Summary by Class &amp; Accounts'!R43</f>
        <v>0</v>
      </c>
      <c r="R39" s="694">
        <f>'O4 Summary by Class &amp; Accounts'!S43</f>
        <v>0</v>
      </c>
      <c r="S39" s="694">
        <f>'O4 Summary by Class &amp; Accounts'!T43</f>
        <v>0</v>
      </c>
      <c r="T39" s="694">
        <f>'O4 Summary by Class &amp; Accounts'!U43</f>
        <v>0</v>
      </c>
      <c r="U39" s="694">
        <f>'O4 Summary by Class &amp; Accounts'!V43</f>
        <v>0</v>
      </c>
      <c r="V39" s="694">
        <f>'O4 Summary by Class &amp; Accounts'!W43</f>
        <v>0</v>
      </c>
      <c r="W39" s="582">
        <f>'O4 Summary by Class &amp; Accounts'!X43</f>
        <v>0</v>
      </c>
      <c r="X39" s="694"/>
    </row>
    <row r="40" spans="1:24" s="581" customFormat="1" ht="12.75" x14ac:dyDescent="0.2">
      <c r="A40" s="696"/>
      <c r="B40" s="690" t="s">
        <v>721</v>
      </c>
      <c r="C40" s="695">
        <f t="shared" ref="C40:C49" si="7">SUM(D40:W40)</f>
        <v>37062674.185499996</v>
      </c>
      <c r="D40" s="694">
        <f>'O4 Summary by Class &amp; Accounts'!E47</f>
        <v>21969797.774019748</v>
      </c>
      <c r="E40" s="694">
        <f>'O4 Summary by Class &amp; Accounts'!F47</f>
        <v>5466591.2657178435</v>
      </c>
      <c r="F40" s="694">
        <f>'O4 Summary by Class &amp; Accounts'!G47</f>
        <v>9003695.4516993128</v>
      </c>
      <c r="G40" s="694">
        <f>'O4 Summary by Class &amp; Accounts'!H47</f>
        <v>0</v>
      </c>
      <c r="H40" s="694">
        <f>'O4 Summary by Class &amp; Accounts'!I47</f>
        <v>0</v>
      </c>
      <c r="I40" s="694">
        <f>'O4 Summary by Class &amp; Accounts'!J47</f>
        <v>0</v>
      </c>
      <c r="J40" s="694">
        <f>'O4 Summary by Class &amp; Accounts'!K47</f>
        <v>449782.24331376434</v>
      </c>
      <c r="K40" s="694">
        <f>'O4 Summary by Class &amp; Accounts'!L47</f>
        <v>94634.229962411919</v>
      </c>
      <c r="L40" s="694">
        <f>'O4 Summary by Class &amp; Accounts'!M47</f>
        <v>78173.220786923383</v>
      </c>
      <c r="M40" s="694">
        <f>'O4 Summary by Class &amp; Accounts'!N47</f>
        <v>0</v>
      </c>
      <c r="N40" s="694">
        <f>'O4 Summary by Class &amp; Accounts'!O47</f>
        <v>0</v>
      </c>
      <c r="O40" s="694">
        <f>'O4 Summary by Class &amp; Accounts'!P47</f>
        <v>0</v>
      </c>
      <c r="P40" s="694">
        <f>'O4 Summary by Class &amp; Accounts'!Q47</f>
        <v>0</v>
      </c>
      <c r="Q40" s="694">
        <f>'O4 Summary by Class &amp; Accounts'!R47</f>
        <v>0</v>
      </c>
      <c r="R40" s="694">
        <f>'O4 Summary by Class &amp; Accounts'!S47</f>
        <v>0</v>
      </c>
      <c r="S40" s="694">
        <f>'O4 Summary by Class &amp; Accounts'!T47</f>
        <v>0</v>
      </c>
      <c r="T40" s="694">
        <f>'O4 Summary by Class &amp; Accounts'!U47</f>
        <v>0</v>
      </c>
      <c r="U40" s="694">
        <f>'O4 Summary by Class &amp; Accounts'!V47</f>
        <v>0</v>
      </c>
      <c r="V40" s="694">
        <f>'O4 Summary by Class &amp; Accounts'!W47</f>
        <v>0</v>
      </c>
      <c r="W40" s="582">
        <f>'O4 Summary by Class &amp; Accounts'!X47</f>
        <v>0</v>
      </c>
      <c r="X40" s="694"/>
    </row>
    <row r="41" spans="1:24" s="581" customFormat="1" ht="12.75" x14ac:dyDescent="0.2">
      <c r="A41" s="696"/>
      <c r="B41" s="690" t="s">
        <v>722</v>
      </c>
      <c r="C41" s="695">
        <f t="shared" si="7"/>
        <v>18940274.98875</v>
      </c>
      <c r="D41" s="694">
        <f>'O4 Summary by Class &amp; Accounts'!E51</f>
        <v>11227306.729258019</v>
      </c>
      <c r="E41" s="694">
        <f>'O4 Summary by Class &amp; Accounts'!F51</f>
        <v>2793612.2824159903</v>
      </c>
      <c r="F41" s="694">
        <f>'O4 Summary by Class &amp; Accounts'!G51</f>
        <v>4601191.6710764458</v>
      </c>
      <c r="G41" s="694">
        <f>'O4 Summary by Class &amp; Accounts'!H51</f>
        <v>0</v>
      </c>
      <c r="H41" s="694">
        <f>'O4 Summary by Class &amp; Accounts'!I51</f>
        <v>0</v>
      </c>
      <c r="I41" s="694">
        <f>'O4 Summary by Class &amp; Accounts'!J51</f>
        <v>0</v>
      </c>
      <c r="J41" s="694">
        <f>'O4 Summary by Class &amp; Accounts'!K51</f>
        <v>229853.87753678166</v>
      </c>
      <c r="K41" s="694">
        <f>'O4 Summary by Class &amp; Accounts'!L51</f>
        <v>48361.279325546471</v>
      </c>
      <c r="L41" s="694">
        <f>'O4 Summary by Class &amp; Accounts'!M51</f>
        <v>39949.149137216307</v>
      </c>
      <c r="M41" s="694">
        <f>'O4 Summary by Class &amp; Accounts'!N51</f>
        <v>0</v>
      </c>
      <c r="N41" s="694">
        <f>'O4 Summary by Class &amp; Accounts'!O51</f>
        <v>0</v>
      </c>
      <c r="O41" s="694">
        <f>'O4 Summary by Class &amp; Accounts'!P51</f>
        <v>0</v>
      </c>
      <c r="P41" s="694">
        <f>'O4 Summary by Class &amp; Accounts'!Q51</f>
        <v>0</v>
      </c>
      <c r="Q41" s="694">
        <f>'O4 Summary by Class &amp; Accounts'!R51</f>
        <v>0</v>
      </c>
      <c r="R41" s="694">
        <f>'O4 Summary by Class &amp; Accounts'!S51</f>
        <v>0</v>
      </c>
      <c r="S41" s="694">
        <f>'O4 Summary by Class &amp; Accounts'!T51</f>
        <v>0</v>
      </c>
      <c r="T41" s="694">
        <f>'O4 Summary by Class &amp; Accounts'!U51</f>
        <v>0</v>
      </c>
      <c r="U41" s="694">
        <f>'O4 Summary by Class &amp; Accounts'!V51</f>
        <v>0</v>
      </c>
      <c r="V41" s="694">
        <f>'O4 Summary by Class &amp; Accounts'!W51</f>
        <v>0</v>
      </c>
      <c r="W41" s="582">
        <f>'O4 Summary by Class &amp; Accounts'!X51</f>
        <v>0</v>
      </c>
      <c r="X41" s="694"/>
    </row>
    <row r="42" spans="1:24" s="581" customFormat="1" ht="12.75" x14ac:dyDescent="0.2">
      <c r="A42" s="696"/>
      <c r="B42" s="690" t="s">
        <v>723</v>
      </c>
      <c r="C42" s="695">
        <f t="shared" si="7"/>
        <v>8764247.5474999994</v>
      </c>
      <c r="D42" s="694">
        <f>'O4 Summary by Class &amp; Accounts'!E55</f>
        <v>5195220.0021053581</v>
      </c>
      <c r="E42" s="694">
        <f>'O4 Summary by Class &amp; Accounts'!F55</f>
        <v>1292690.2914225368</v>
      </c>
      <c r="F42" s="694">
        <f>'O4 Summary by Class &amp; Accounts'!G55</f>
        <v>2129112.8477681391</v>
      </c>
      <c r="G42" s="694">
        <f>'O4 Summary by Class &amp; Accounts'!H55</f>
        <v>0</v>
      </c>
      <c r="H42" s="694">
        <f>'O4 Summary by Class &amp; Accounts'!I55</f>
        <v>0</v>
      </c>
      <c r="I42" s="694">
        <f>'O4 Summary by Class &amp; Accounts'!J55</f>
        <v>0</v>
      </c>
      <c r="J42" s="694">
        <f>'O4 Summary by Class &amp; Accounts'!K55</f>
        <v>106360.4558899836</v>
      </c>
      <c r="K42" s="694">
        <f>'O4 Summary by Class &amp; Accounts'!L55</f>
        <v>22378.250789634174</v>
      </c>
      <c r="L42" s="694">
        <f>'O4 Summary by Class &amp; Accounts'!M55</f>
        <v>18485.699524348187</v>
      </c>
      <c r="M42" s="694">
        <f>'O4 Summary by Class &amp; Accounts'!N55</f>
        <v>0</v>
      </c>
      <c r="N42" s="694">
        <f>'O4 Summary by Class &amp; Accounts'!O55</f>
        <v>0</v>
      </c>
      <c r="O42" s="694">
        <f>'O4 Summary by Class &amp; Accounts'!P55</f>
        <v>0</v>
      </c>
      <c r="P42" s="694">
        <f>'O4 Summary by Class &amp; Accounts'!Q55</f>
        <v>0</v>
      </c>
      <c r="Q42" s="694">
        <f>'O4 Summary by Class &amp; Accounts'!R55</f>
        <v>0</v>
      </c>
      <c r="R42" s="694">
        <f>'O4 Summary by Class &amp; Accounts'!S55</f>
        <v>0</v>
      </c>
      <c r="S42" s="694">
        <f>'O4 Summary by Class &amp; Accounts'!T55</f>
        <v>0</v>
      </c>
      <c r="T42" s="694">
        <f>'O4 Summary by Class &amp; Accounts'!U55</f>
        <v>0</v>
      </c>
      <c r="U42" s="694">
        <f>'O4 Summary by Class &amp; Accounts'!V55</f>
        <v>0</v>
      </c>
      <c r="V42" s="694">
        <f>'O4 Summary by Class &amp; Accounts'!W55</f>
        <v>0</v>
      </c>
      <c r="W42" s="582">
        <f>'O4 Summary by Class &amp; Accounts'!X55</f>
        <v>0</v>
      </c>
      <c r="X42" s="694"/>
    </row>
    <row r="43" spans="1:24" s="780" customFormat="1" ht="20.25" customHeight="1" x14ac:dyDescent="0.2">
      <c r="A43" s="779"/>
      <c r="B43" s="819" t="s">
        <v>1456</v>
      </c>
      <c r="C43" s="813">
        <f t="shared" si="7"/>
        <v>92751029.801749974</v>
      </c>
      <c r="D43" s="814">
        <f>SUM(D39:D42)</f>
        <v>54980419.326399878</v>
      </c>
      <c r="E43" s="814">
        <f t="shared" ref="E43:W43" si="8">SUM(E39:E42)</f>
        <v>13680393.564233085</v>
      </c>
      <c r="F43" s="814">
        <f t="shared" si="8"/>
        <v>22532157.852040805</v>
      </c>
      <c r="G43" s="814">
        <f t="shared" si="8"/>
        <v>0</v>
      </c>
      <c r="H43" s="814">
        <f t="shared" si="8"/>
        <v>0</v>
      </c>
      <c r="I43" s="814">
        <f t="shared" si="8"/>
        <v>0</v>
      </c>
      <c r="J43" s="814">
        <f t="shared" si="8"/>
        <v>1125600.5447716487</v>
      </c>
      <c r="K43" s="814">
        <f t="shared" si="8"/>
        <v>236826.46965996083</v>
      </c>
      <c r="L43" s="814">
        <f t="shared" si="8"/>
        <v>195632.04464461922</v>
      </c>
      <c r="M43" s="814">
        <f t="shared" si="8"/>
        <v>0</v>
      </c>
      <c r="N43" s="814">
        <f t="shared" si="8"/>
        <v>0</v>
      </c>
      <c r="O43" s="814">
        <f t="shared" si="8"/>
        <v>0</v>
      </c>
      <c r="P43" s="814">
        <f t="shared" si="8"/>
        <v>0</v>
      </c>
      <c r="Q43" s="814">
        <f t="shared" si="8"/>
        <v>0</v>
      </c>
      <c r="R43" s="814">
        <f t="shared" si="8"/>
        <v>0</v>
      </c>
      <c r="S43" s="814">
        <f t="shared" si="8"/>
        <v>0</v>
      </c>
      <c r="T43" s="814">
        <f t="shared" si="8"/>
        <v>0</v>
      </c>
      <c r="U43" s="814">
        <f t="shared" si="8"/>
        <v>0</v>
      </c>
      <c r="V43" s="814">
        <f t="shared" si="8"/>
        <v>0</v>
      </c>
      <c r="W43" s="815">
        <f t="shared" si="8"/>
        <v>0</v>
      </c>
      <c r="X43" s="145"/>
    </row>
    <row r="44" spans="1:24" s="581" customFormat="1" ht="18.75" customHeight="1" x14ac:dyDescent="0.2">
      <c r="A44" s="696"/>
      <c r="B44" s="697" t="s">
        <v>727</v>
      </c>
      <c r="C44" s="695"/>
      <c r="D44" s="694"/>
      <c r="E44" s="694"/>
      <c r="F44" s="694"/>
      <c r="G44" s="694"/>
      <c r="H44" s="694"/>
      <c r="I44" s="694"/>
      <c r="J44" s="694"/>
      <c r="K44" s="694"/>
      <c r="L44" s="694"/>
      <c r="M44" s="694"/>
      <c r="N44" s="694"/>
      <c r="O44" s="694"/>
      <c r="P44" s="694"/>
      <c r="Q44" s="694"/>
      <c r="R44" s="694"/>
      <c r="S44" s="694"/>
      <c r="T44" s="694"/>
      <c r="U44" s="694"/>
      <c r="V44" s="694"/>
      <c r="W44" s="582"/>
      <c r="X44" s="694"/>
    </row>
    <row r="45" spans="1:24" s="581" customFormat="1" ht="12.75" x14ac:dyDescent="0.2">
      <c r="A45" s="696"/>
      <c r="B45" s="690" t="s">
        <v>720</v>
      </c>
      <c r="C45" s="695">
        <f t="shared" si="7"/>
        <v>-10436155.612</v>
      </c>
      <c r="D45" s="597">
        <f>IF(ISERROR('O7 Amortization'!G41+'O7 Amortization'!G111+'O7 Amortization'!G182+'O7 Amortization'!G253 + 'O7 Amortization'!AB41+'O7 Amortization'!AB111+'O7 Amortization'!AB182+'O7 Amortization'!AB253), "-",'O7 Amortization'!G41+'O7 Amortization'!G111+'O7 Amortization'!G182+'O7 Amortization'!G253 + 'O7 Amortization'!AB41+'O7 Amortization'!AB111+'O7 Amortization'!AB182+'O7 Amortization'!AB253)</f>
        <v>-6186284.0006170515</v>
      </c>
      <c r="E45" s="597">
        <f>IF(ISERROR('O7 Amortization'!H41+'O7 Amortization'!H111+'O7 Amortization'!H182+'O7 Amortization'!H253 + 'O7 Amortization'!AC41+'O7 Amortization'!AC111+'O7 Amortization'!AC182+'O7 Amortization'!AC253), "-",'O7 Amortization'!H41+'O7 Amortization'!H111+'O7 Amortization'!H182+'O7 Amortization'!H253 + 'O7 Amortization'!AC41+'O7 Amortization'!AC111+'O7 Amortization'!AC182+'O7 Amortization'!AC253)</f>
        <v>-1539289.821093135</v>
      </c>
      <c r="F45" s="597">
        <f>IF(ISERROR('O7 Amortization'!I41+'O7 Amortization'!I111+'O7 Amortization'!I182+'O7 Amortization'!I253 + 'O7 Amortization'!AD41+'O7 Amortization'!AD111+'O7 Amortization'!AD182+'O7 Amortization'!AD253), "-",'O7 Amortization'!I41+'O7 Amortization'!I111+'O7 Amortization'!I182+'O7 Amortization'!I253 + 'O7 Amortization'!AD41+'O7 Amortization'!AD111+'O7 Amortization'!AD182+'O7 Amortization'!AD253)</f>
        <v>-2535272.1810276737</v>
      </c>
      <c r="G45" s="597">
        <f>IF(ISERROR('O7 Amortization'!J41+'O7 Amortization'!J111+'O7 Amortization'!J182+'O7 Amortization'!J253 + 'O7 Amortization'!AE41+'O7 Amortization'!AE111+'O7 Amortization'!AE182+'O7 Amortization'!AE253), "-",'O7 Amortization'!J41+'O7 Amortization'!J111+'O7 Amortization'!J182+'O7 Amortization'!J253 + 'O7 Amortization'!AE41+'O7 Amortization'!AE111+'O7 Amortization'!AE182+'O7 Amortization'!AE253)</f>
        <v>0</v>
      </c>
      <c r="H45" s="597">
        <f>IF(ISERROR('O7 Amortization'!K41+'O7 Amortization'!K111+'O7 Amortization'!K182+'O7 Amortization'!K253 + 'O7 Amortization'!AF41+'O7 Amortization'!AF111+'O7 Amortization'!AF182+'O7 Amortization'!AF253), "-",'O7 Amortization'!K41+'O7 Amortization'!K111+'O7 Amortization'!K182+'O7 Amortization'!K253 + 'O7 Amortization'!AF41+'O7 Amortization'!AF111+'O7 Amortization'!AF182+'O7 Amortization'!AF253)</f>
        <v>0</v>
      </c>
      <c r="I45" s="597">
        <f>IF(ISERROR('O7 Amortization'!L41+'O7 Amortization'!L111+'O7 Amortization'!L182+'O7 Amortization'!L253 + 'O7 Amortization'!AG41+'O7 Amortization'!AG111+'O7 Amortization'!AG182+'O7 Amortization'!AG253), "-",'O7 Amortization'!L41+'O7 Amortization'!L111+'O7 Amortization'!L182+'O7 Amortization'!L253 + 'O7 Amortization'!AG41+'O7 Amortization'!AG111+'O7 Amortization'!AG182+'O7 Amortization'!AG253)</f>
        <v>0</v>
      </c>
      <c r="J45" s="597">
        <f>IF(ISERROR('O7 Amortization'!M41+'O7 Amortization'!M111+'O7 Amortization'!M182+'O7 Amortization'!M253 + 'O7 Amortization'!AH41+'O7 Amortization'!AH111+'O7 Amortization'!AH182+'O7 Amortization'!AH253), "-",'O7 Amortization'!M41+'O7 Amortization'!M111+'O7 Amortization'!M182+'O7 Amortization'!M253 + 'O7 Amortization'!AH41+'O7 Amortization'!AH111+'O7 Amortization'!AH182+'O7 Amortization'!AH253)</f>
        <v>-126650.26433989264</v>
      </c>
      <c r="K45" s="597">
        <f>IF(ISERROR('O7 Amortization'!N41+'O7 Amortization'!N111+'O7 Amortization'!N182+'O7 Amortization'!N253 + 'O7 Amortization'!AI41+'O7 Amortization'!AI111+'O7 Amortization'!AI182+'O7 Amortization'!AI253), "-",'O7 Amortization'!N41+'O7 Amortization'!N111+'O7 Amortization'!N182+'O7 Amortization'!N253 + 'O7 Amortization'!AI41+'O7 Amortization'!AI111+'O7 Amortization'!AI182+'O7 Amortization'!AI253)</f>
        <v>-26647.228561178901</v>
      </c>
      <c r="L45" s="597">
        <f>IF(ISERROR('O7 Amortization'!O41+'O7 Amortization'!O111+'O7 Amortization'!O182+'O7 Amortization'!O253 + 'O7 Amortization'!AJ41+'O7 Amortization'!AJ111+'O7 Amortization'!AJ182+'O7 Amortization'!AJ253), "-",'O7 Amortization'!O41+'O7 Amortization'!O111+'O7 Amortization'!O182+'O7 Amortization'!O253 + 'O7 Amortization'!AJ41+'O7 Amortization'!AJ111+'O7 Amortization'!AJ182+'O7 Amortization'!AJ253)</f>
        <v>-22012.116361067685</v>
      </c>
      <c r="M45" s="597">
        <f>IF(ISERROR('O7 Amortization'!P41+'O7 Amortization'!P111+'O7 Amortization'!P182+'O7 Amortization'!P253 + 'O7 Amortization'!AK41+'O7 Amortization'!AK111+'O7 Amortization'!AK182+'O7 Amortization'!AK253), "-",'O7 Amortization'!P41+'O7 Amortization'!P111+'O7 Amortization'!P182+'O7 Amortization'!P253 + 'O7 Amortization'!AK41+'O7 Amortization'!AK111+'O7 Amortization'!AK182+'O7 Amortization'!AK253)</f>
        <v>0</v>
      </c>
      <c r="N45" s="597">
        <f>IF(ISERROR('O7 Amortization'!Q41+'O7 Amortization'!Q111+'O7 Amortization'!Q182+'O7 Amortization'!Q253 + 'O7 Amortization'!AL41+'O7 Amortization'!AL111+'O7 Amortization'!AL182+'O7 Amortization'!AL253), "-",'O7 Amortization'!Q41+'O7 Amortization'!Q111+'O7 Amortization'!Q182+'O7 Amortization'!Q253 + 'O7 Amortization'!AL41+'O7 Amortization'!AL111+'O7 Amortization'!AL182+'O7 Amortization'!AL253)</f>
        <v>0</v>
      </c>
      <c r="O45" s="597">
        <f>IF(ISERROR('O7 Amortization'!R41+'O7 Amortization'!R111+'O7 Amortization'!R182+'O7 Amortization'!R253 + 'O7 Amortization'!AM41+'O7 Amortization'!AM111+'O7 Amortization'!AM182+'O7 Amortization'!AM253), "-",'O7 Amortization'!R41+'O7 Amortization'!R111+'O7 Amortization'!R182+'O7 Amortization'!R253 + 'O7 Amortization'!AM41+'O7 Amortization'!AM111+'O7 Amortization'!AM182+'O7 Amortization'!AM253)</f>
        <v>0</v>
      </c>
      <c r="P45" s="597">
        <f>IF(ISERROR('O7 Amortization'!S41+'O7 Amortization'!S111+'O7 Amortization'!S182+'O7 Amortization'!S253 + 'O7 Amortization'!AN41+'O7 Amortization'!AN111+'O7 Amortization'!AN182+'O7 Amortization'!AN253), "-",'O7 Amortization'!S41+'O7 Amortization'!S111+'O7 Amortization'!S182+'O7 Amortization'!S253 + 'O7 Amortization'!AN41+'O7 Amortization'!AN111+'O7 Amortization'!AN182+'O7 Amortization'!AN253)</f>
        <v>0</v>
      </c>
      <c r="Q45" s="597">
        <f>IF(ISERROR('O7 Amortization'!T41+'O7 Amortization'!T111+'O7 Amortization'!T182+'O7 Amortization'!T253 + 'O7 Amortization'!AO41+'O7 Amortization'!AO111+'O7 Amortization'!AO182+'O7 Amortization'!AO253), "-",'O7 Amortization'!T41+'O7 Amortization'!T111+'O7 Amortization'!T182+'O7 Amortization'!T253 + 'O7 Amortization'!AO41+'O7 Amortization'!AO111+'O7 Amortization'!AO182+'O7 Amortization'!AO253)</f>
        <v>0</v>
      </c>
      <c r="R45" s="597">
        <f>IF(ISERROR('O7 Amortization'!U41+'O7 Amortization'!U111+'O7 Amortization'!U182+'O7 Amortization'!U253 + 'O7 Amortization'!AP41+'O7 Amortization'!AP111+'O7 Amortization'!AP182+'O7 Amortization'!AP253), "-",'O7 Amortization'!U41+'O7 Amortization'!U111+'O7 Amortization'!U182+'O7 Amortization'!U253 + 'O7 Amortization'!AP41+'O7 Amortization'!AP111+'O7 Amortization'!AP182+'O7 Amortization'!AP253)</f>
        <v>0</v>
      </c>
      <c r="S45" s="597">
        <f>IF(ISERROR('O7 Amortization'!V41+'O7 Amortization'!V111+'O7 Amortization'!V182+'O7 Amortization'!V253 + 'O7 Amortization'!AQ41+'O7 Amortization'!AQ111+'O7 Amortization'!AQ182+'O7 Amortization'!AQ253), "-",'O7 Amortization'!V41+'O7 Amortization'!V111+'O7 Amortization'!V182+'O7 Amortization'!V253 + 'O7 Amortization'!AQ41+'O7 Amortization'!AQ111+'O7 Amortization'!AQ182+'O7 Amortization'!AQ253)</f>
        <v>0</v>
      </c>
      <c r="T45" s="597">
        <f>IF(ISERROR('O7 Amortization'!W41+'O7 Amortization'!W111+'O7 Amortization'!W182+'O7 Amortization'!W253 + 'O7 Amortization'!AR41+'O7 Amortization'!AR111+'O7 Amortization'!AR182+'O7 Amortization'!AR253), "-",'O7 Amortization'!W41+'O7 Amortization'!W111+'O7 Amortization'!W182+'O7 Amortization'!W253 + 'O7 Amortization'!AR41+'O7 Amortization'!AR111+'O7 Amortization'!AR182+'O7 Amortization'!AR253)</f>
        <v>0</v>
      </c>
      <c r="U45" s="597">
        <f>IF(ISERROR('O7 Amortization'!X41+'O7 Amortization'!X111+'O7 Amortization'!X182+'O7 Amortization'!X253 + 'O7 Amortization'!AS41+'O7 Amortization'!AS111+'O7 Amortization'!AS182+'O7 Amortization'!AS253), "-",'O7 Amortization'!X41+'O7 Amortization'!X111+'O7 Amortization'!X182+'O7 Amortization'!X253 + 'O7 Amortization'!AS41+'O7 Amortization'!AS111+'O7 Amortization'!AS182+'O7 Amortization'!AS253)</f>
        <v>0</v>
      </c>
      <c r="V45" s="597">
        <f>IF(ISERROR('O7 Amortization'!Y41+'O7 Amortization'!Y111+'O7 Amortization'!Y182+'O7 Amortization'!Y253 + 'O7 Amortization'!AT41+'O7 Amortization'!AT111+'O7 Amortization'!AT182+'O7 Amortization'!AT253), "-",'O7 Amortization'!Y41+'O7 Amortization'!Y111+'O7 Amortization'!Y182+'O7 Amortization'!Y253 + 'O7 Amortization'!AT41+'O7 Amortization'!AT111+'O7 Amortization'!AT182+'O7 Amortization'!AT253)</f>
        <v>0</v>
      </c>
      <c r="W45" s="598">
        <f>IF(ISERROR('O7 Amortization'!Z41+'O7 Amortization'!Z111+'O7 Amortization'!Z182+'O7 Amortization'!Z253 + 'O7 Amortization'!AU41+'O7 Amortization'!AU111+'O7 Amortization'!AU182+'O7 Amortization'!AU253), "-",'O7 Amortization'!Z41+'O7 Amortization'!Z111+'O7 Amortization'!Z182+'O7 Amortization'!Z253 + 'O7 Amortization'!AU41+'O7 Amortization'!AU111+'O7 Amortization'!AU182+'O7 Amortization'!AU253)</f>
        <v>0</v>
      </c>
      <c r="X45" s="694"/>
    </row>
    <row r="46" spans="1:24" s="581" customFormat="1" ht="12.75" x14ac:dyDescent="0.2">
      <c r="A46" s="696"/>
      <c r="B46" s="690" t="s">
        <v>721</v>
      </c>
      <c r="C46" s="695">
        <f t="shared" si="7"/>
        <v>-27818004.658500001</v>
      </c>
      <c r="D46" s="597">
        <f>IF(ISERROR('O7 Amortization'!G45+'O7 Amortization'!G115+'O7 Amortization'!G186+'O7 Amortization'!G257 + 'O7 Amortization'!AB45+'O7 Amortization'!AB115+'O7 Amortization'!AB186+'O7 Amortization'!AB257), "-", 'O7 Amortization'!G45+'O7 Amortization'!G115+'O7 Amortization'!G186+'O7 Amortization'!G257 + 'O7 Amortization'!AB45+'O7 Amortization'!AB115+'O7 Amortization'!AB186+'O7 Amortization'!AB257)</f>
        <v>-16489796.007841397</v>
      </c>
      <c r="E46" s="597">
        <f>IF(ISERROR('O7 Amortization'!H45+'O7 Amortization'!H115+'O7 Amortization'!H186+'O7 Amortization'!H257 + 'O7 Amortization'!AC45+'O7 Amortization'!AC115+'O7 Amortization'!AC186+'O7 Amortization'!AC257), "-", 'O7 Amortization'!H45+'O7 Amortization'!H115+'O7 Amortization'!H186+'O7 Amortization'!H257 + 'O7 Amortization'!AC45+'O7 Amortization'!AC115+'O7 Amortization'!AC186+'O7 Amortization'!AC257)</f>
        <v>-4103040.7178591685</v>
      </c>
      <c r="F46" s="597">
        <f>IF(ISERROR('O7 Amortization'!I45+'O7 Amortization'!I115+'O7 Amortization'!I186+'O7 Amortization'!I257 + 'O7 Amortization'!AD45+'O7 Amortization'!AD115+'O7 Amortization'!AD186+'O7 Amortization'!AD257), "-", 'O7 Amortization'!I45+'O7 Amortization'!I115+'O7 Amortization'!I186+'O7 Amortization'!I257 + 'O7 Amortization'!AD45+'O7 Amortization'!AD115+'O7 Amortization'!AD186+'O7 Amortization'!AD257)</f>
        <v>-6757872.9145528274</v>
      </c>
      <c r="G46" s="597">
        <f>IF(ISERROR('O7 Amortization'!J45+'O7 Amortization'!J115+'O7 Amortization'!J186+'O7 Amortization'!J257 + 'O7 Amortization'!AE45+'O7 Amortization'!AE115+'O7 Amortization'!AE186+'O7 Amortization'!AE257), "-", 'O7 Amortization'!J45+'O7 Amortization'!J115+'O7 Amortization'!J186+'O7 Amortization'!J257 + 'O7 Amortization'!AE45+'O7 Amortization'!AE115+'O7 Amortization'!AE186+'O7 Amortization'!AE257)</f>
        <v>0</v>
      </c>
      <c r="H46" s="597">
        <f>IF(ISERROR('O7 Amortization'!K45+'O7 Amortization'!K115+'O7 Amortization'!K186+'O7 Amortization'!K257 + 'O7 Amortization'!AF45+'O7 Amortization'!AF115+'O7 Amortization'!AF186+'O7 Amortization'!AF257), "-", 'O7 Amortization'!K45+'O7 Amortization'!K115+'O7 Amortization'!K186+'O7 Amortization'!K257 + 'O7 Amortization'!AF45+'O7 Amortization'!AF115+'O7 Amortization'!AF186+'O7 Amortization'!AF257)</f>
        <v>0</v>
      </c>
      <c r="I46" s="597">
        <f>IF(ISERROR('O7 Amortization'!L45+'O7 Amortization'!L115+'O7 Amortization'!L186+'O7 Amortization'!L257 + 'O7 Amortization'!AG45+'O7 Amortization'!AG115+'O7 Amortization'!AG186+'O7 Amortization'!AG257), "-", 'O7 Amortization'!L45+'O7 Amortization'!L115+'O7 Amortization'!L186+'O7 Amortization'!L257 + 'O7 Amortization'!AG45+'O7 Amortization'!AG115+'O7 Amortization'!AG186+'O7 Amortization'!AG257)</f>
        <v>0</v>
      </c>
      <c r="J46" s="597">
        <f>IF(ISERROR('O7 Amortization'!M45+'O7 Amortization'!M115+'O7 Amortization'!M186+'O7 Amortization'!M257 + 'O7 Amortization'!AH45+'O7 Amortization'!AH115+'O7 Amortization'!AH186+'O7 Amortization'!AH257), "-", 'O7 Amortization'!M45+'O7 Amortization'!M115+'O7 Amortization'!M186+'O7 Amortization'!M257 + 'O7 Amortization'!AH45+'O7 Amortization'!AH115+'O7 Amortization'!AH186+'O7 Amortization'!AH257)</f>
        <v>-337591.52070866898</v>
      </c>
      <c r="K46" s="597">
        <f>IF(ISERROR('O7 Amortization'!N45+'O7 Amortization'!N115+'O7 Amortization'!N186+'O7 Amortization'!N257 + 'O7 Amortization'!AI45+'O7 Amortization'!AI115+'O7 Amortization'!AI186+'O7 Amortization'!AI257), "-", 'O7 Amortization'!N45+'O7 Amortization'!N115+'O7 Amortization'!N186+'O7 Amortization'!N257 + 'O7 Amortization'!AI45+'O7 Amortization'!AI115+'O7 Amortization'!AI186+'O7 Amortization'!AI257)</f>
        <v>-71029.290460046177</v>
      </c>
      <c r="L46" s="597">
        <f>IF(ISERROR('O7 Amortization'!O45+'O7 Amortization'!O115+'O7 Amortization'!O186+'O7 Amortization'!O257 + 'O7 Amortization'!AJ45+'O7 Amortization'!AJ115+'O7 Amortization'!AJ186+'O7 Amortization'!AJ257), "-", 'O7 Amortization'!O45+'O7 Amortization'!O115+'O7 Amortization'!O186+'O7 Amortization'!O257 + 'O7 Amortization'!AJ45+'O7 Amortization'!AJ115+'O7 Amortization'!AJ186+'O7 Amortization'!AJ257)</f>
        <v>-58674.207077895087</v>
      </c>
      <c r="M46" s="597">
        <f>IF(ISERROR('O7 Amortization'!P45+'O7 Amortization'!P115+'O7 Amortization'!P186+'O7 Amortization'!P257 + 'O7 Amortization'!AK45+'O7 Amortization'!AK115+'O7 Amortization'!AK186+'O7 Amortization'!AK257), "-", 'O7 Amortization'!P45+'O7 Amortization'!P115+'O7 Amortization'!P186+'O7 Amortization'!P257 + 'O7 Amortization'!AK45+'O7 Amortization'!AK115+'O7 Amortization'!AK186+'O7 Amortization'!AK257)</f>
        <v>0</v>
      </c>
      <c r="N46" s="597">
        <f>IF(ISERROR('O7 Amortization'!Q45+'O7 Amortization'!Q115+'O7 Amortization'!Q186+'O7 Amortization'!Q257 + 'O7 Amortization'!AL45+'O7 Amortization'!AL115+'O7 Amortization'!AL186+'O7 Amortization'!AL257), "-", 'O7 Amortization'!Q45+'O7 Amortization'!Q115+'O7 Amortization'!Q186+'O7 Amortization'!Q257 + 'O7 Amortization'!AL45+'O7 Amortization'!AL115+'O7 Amortization'!AL186+'O7 Amortization'!AL257)</f>
        <v>0</v>
      </c>
      <c r="O46" s="597">
        <f>IF(ISERROR('O7 Amortization'!R45+'O7 Amortization'!R115+'O7 Amortization'!R186+'O7 Amortization'!R257 + 'O7 Amortization'!AM45+'O7 Amortization'!AM115+'O7 Amortization'!AM186+'O7 Amortization'!AM257), "-", 'O7 Amortization'!R45+'O7 Amortization'!R115+'O7 Amortization'!R186+'O7 Amortization'!R257 + 'O7 Amortization'!AM45+'O7 Amortization'!AM115+'O7 Amortization'!AM186+'O7 Amortization'!AM257)</f>
        <v>0</v>
      </c>
      <c r="P46" s="597">
        <f>IF(ISERROR('O7 Amortization'!S45+'O7 Amortization'!S115+'O7 Amortization'!S186+'O7 Amortization'!S257 + 'O7 Amortization'!AN45+'O7 Amortization'!AN115+'O7 Amortization'!AN186+'O7 Amortization'!AN257), "-", 'O7 Amortization'!S45+'O7 Amortization'!S115+'O7 Amortization'!S186+'O7 Amortization'!S257 + 'O7 Amortization'!AN45+'O7 Amortization'!AN115+'O7 Amortization'!AN186+'O7 Amortization'!AN257)</f>
        <v>0</v>
      </c>
      <c r="Q46" s="597">
        <f>IF(ISERROR('O7 Amortization'!T45+'O7 Amortization'!T115+'O7 Amortization'!T186+'O7 Amortization'!T257 + 'O7 Amortization'!AO45+'O7 Amortization'!AO115+'O7 Amortization'!AO186+'O7 Amortization'!AO257), "-", 'O7 Amortization'!T45+'O7 Amortization'!T115+'O7 Amortization'!T186+'O7 Amortization'!T257 + 'O7 Amortization'!AO45+'O7 Amortization'!AO115+'O7 Amortization'!AO186+'O7 Amortization'!AO257)</f>
        <v>0</v>
      </c>
      <c r="R46" s="597">
        <f>IF(ISERROR('O7 Amortization'!U45+'O7 Amortization'!U115+'O7 Amortization'!U186+'O7 Amortization'!U257 + 'O7 Amortization'!AP45+'O7 Amortization'!AP115+'O7 Amortization'!AP186+'O7 Amortization'!AP257), "-", 'O7 Amortization'!U45+'O7 Amortization'!U115+'O7 Amortization'!U186+'O7 Amortization'!U257 + 'O7 Amortization'!AP45+'O7 Amortization'!AP115+'O7 Amortization'!AP186+'O7 Amortization'!AP257)</f>
        <v>0</v>
      </c>
      <c r="S46" s="597">
        <f>IF(ISERROR('O7 Amortization'!V45+'O7 Amortization'!V115+'O7 Amortization'!V186+'O7 Amortization'!V257 + 'O7 Amortization'!AQ45+'O7 Amortization'!AQ115+'O7 Amortization'!AQ186+'O7 Amortization'!AQ257), "-", 'O7 Amortization'!V45+'O7 Amortization'!V115+'O7 Amortization'!V186+'O7 Amortization'!V257 + 'O7 Amortization'!AQ45+'O7 Amortization'!AQ115+'O7 Amortization'!AQ186+'O7 Amortization'!AQ257)</f>
        <v>0</v>
      </c>
      <c r="T46" s="597">
        <f>IF(ISERROR('O7 Amortization'!W45+'O7 Amortization'!W115+'O7 Amortization'!W186+'O7 Amortization'!W257 + 'O7 Amortization'!AR45+'O7 Amortization'!AR115+'O7 Amortization'!AR186+'O7 Amortization'!AR257), "-", 'O7 Amortization'!W45+'O7 Amortization'!W115+'O7 Amortization'!W186+'O7 Amortization'!W257 + 'O7 Amortization'!AR45+'O7 Amortization'!AR115+'O7 Amortization'!AR186+'O7 Amortization'!AR257)</f>
        <v>0</v>
      </c>
      <c r="U46" s="597">
        <f>IF(ISERROR('O7 Amortization'!X45+'O7 Amortization'!X115+'O7 Amortization'!X186+'O7 Amortization'!X257 + 'O7 Amortization'!AS45+'O7 Amortization'!AS115+'O7 Amortization'!AS186+'O7 Amortization'!AS257), "-", 'O7 Amortization'!X45+'O7 Amortization'!X115+'O7 Amortization'!X186+'O7 Amortization'!X257 + 'O7 Amortization'!AS45+'O7 Amortization'!AS115+'O7 Amortization'!AS186+'O7 Amortization'!AS257)</f>
        <v>0</v>
      </c>
      <c r="V46" s="597">
        <f>IF(ISERROR('O7 Amortization'!Y45+'O7 Amortization'!Y115+'O7 Amortization'!Y186+'O7 Amortization'!Y257 + 'O7 Amortization'!AT45+'O7 Amortization'!AT115+'O7 Amortization'!AT186+'O7 Amortization'!AT257), "-", 'O7 Amortization'!Y45+'O7 Amortization'!Y115+'O7 Amortization'!Y186+'O7 Amortization'!Y257 + 'O7 Amortization'!AT45+'O7 Amortization'!AT115+'O7 Amortization'!AT186+'O7 Amortization'!AT257)</f>
        <v>0</v>
      </c>
      <c r="W46" s="598">
        <f>IF(ISERROR('O7 Amortization'!Z45+'O7 Amortization'!Z115+'O7 Amortization'!Z186+'O7 Amortization'!Z257 + 'O7 Amortization'!AU45+'O7 Amortization'!AU115+'O7 Amortization'!AU186+'O7 Amortization'!AU257), "-", 'O7 Amortization'!Z45+'O7 Amortization'!Z115+'O7 Amortization'!Z186+'O7 Amortization'!Z257 + 'O7 Amortization'!AU45+'O7 Amortization'!AU115+'O7 Amortization'!AU186+'O7 Amortization'!AU257)</f>
        <v>0</v>
      </c>
      <c r="X46" s="694"/>
    </row>
    <row r="47" spans="1:24" s="581" customFormat="1" ht="12.75" x14ac:dyDescent="0.2">
      <c r="A47" s="696"/>
      <c r="B47" s="690" t="s">
        <v>725</v>
      </c>
      <c r="C47" s="695">
        <f t="shared" si="7"/>
        <v>-10585448.812500002</v>
      </c>
      <c r="D47" s="597">
        <f>IF(ISERROR('O7 Amortization'!G49+'O7 Amortization'!G119+'O7 Amortization'!G190+'O7 Amortization'!G261 + 'O7 Amortization'!AB49+'O7 Amortization'!AB119+'O7 Amortization'!AB190+'O7 Amortization'!AB261), "-", 'O7 Amortization'!G49+'O7 Amortization'!G119+'O7 Amortization'!G190+'O7 Amortization'!G261 + 'O7 Amortization'!AB49+'O7 Amortization'!AB119+'O7 Amortization'!AB190+'O7 Amortization'!AB261)</f>
        <v>-6274781.1610649182</v>
      </c>
      <c r="E47" s="597">
        <f>IF(ISERROR('O7 Amortization'!H49+'O7 Amortization'!H119+'O7 Amortization'!H190+'O7 Amortization'!H261 + 'O7 Amortization'!AC49+'O7 Amortization'!AC119+'O7 Amortization'!AC190+'O7 Amortization'!AC261), "-", 'O7 Amortization'!H49+'O7 Amortization'!H119+'O7 Amortization'!H190+'O7 Amortization'!H261 + 'O7 Amortization'!AC49+'O7 Amortization'!AC119+'O7 Amortization'!AC190+'O7 Amortization'!AC261)</f>
        <v>-1561309.9511517386</v>
      </c>
      <c r="F47" s="597">
        <f>IF(ISERROR('O7 Amortization'!I49+'O7 Amortization'!I119+'O7 Amortization'!I190+'O7 Amortization'!I261 + 'O7 Amortization'!AD49+'O7 Amortization'!AD119+'O7 Amortization'!AD190+'O7 Amortization'!AD261), "-", 'O7 Amortization'!I49+'O7 Amortization'!I119+'O7 Amortization'!I190+'O7 Amortization'!I261 + 'O7 Amortization'!AD49+'O7 Amortization'!AD119+'O7 Amortization'!AD190+'O7 Amortization'!AD261)</f>
        <v>-2571540.2199604223</v>
      </c>
      <c r="G47" s="597">
        <f>IF(ISERROR('O7 Amortization'!J49+'O7 Amortization'!J119+'O7 Amortization'!J190+'O7 Amortization'!J261 + 'O7 Amortization'!AE49+'O7 Amortization'!AE119+'O7 Amortization'!AE190+'O7 Amortization'!AE261), "-", 'O7 Amortization'!J49+'O7 Amortization'!J119+'O7 Amortization'!J190+'O7 Amortization'!J261 + 'O7 Amortization'!AE49+'O7 Amortization'!AE119+'O7 Amortization'!AE190+'O7 Amortization'!AE261)</f>
        <v>0</v>
      </c>
      <c r="H47" s="597">
        <f>IF(ISERROR('O7 Amortization'!K49+'O7 Amortization'!K119+'O7 Amortization'!K190+'O7 Amortization'!K261 + 'O7 Amortization'!AF49+'O7 Amortization'!AF119+'O7 Amortization'!AF190+'O7 Amortization'!AF261), "-", 'O7 Amortization'!K49+'O7 Amortization'!K119+'O7 Amortization'!K190+'O7 Amortization'!K261 + 'O7 Amortization'!AF49+'O7 Amortization'!AF119+'O7 Amortization'!AF190+'O7 Amortization'!AF261)</f>
        <v>0</v>
      </c>
      <c r="I47" s="597">
        <f>IF(ISERROR('O7 Amortization'!L49+'O7 Amortization'!L119+'O7 Amortization'!L190+'O7 Amortization'!L261 + 'O7 Amortization'!AG49+'O7 Amortization'!AG119+'O7 Amortization'!AG190+'O7 Amortization'!AG261), "-", 'O7 Amortization'!L49+'O7 Amortization'!L119+'O7 Amortization'!L190+'O7 Amortization'!L261 + 'O7 Amortization'!AG49+'O7 Amortization'!AG119+'O7 Amortization'!AG190+'O7 Amortization'!AG261)</f>
        <v>0</v>
      </c>
      <c r="J47" s="597">
        <f>IF(ISERROR('O7 Amortization'!M49+'O7 Amortization'!M119+'O7 Amortization'!M190+'O7 Amortization'!M261 + 'O7 Amortization'!AH49+'O7 Amortization'!AH119+'O7 Amortization'!AH190+'O7 Amortization'!AH261), "-", 'O7 Amortization'!M49+'O7 Amortization'!M119+'O7 Amortization'!M190+'O7 Amortization'!M261 + 'O7 Amortization'!AH49+'O7 Amortization'!AH119+'O7 Amortization'!AH190+'O7 Amortization'!AH261)</f>
        <v>-128462.04484704915</v>
      </c>
      <c r="K47" s="597">
        <f>IF(ISERROR('O7 Amortization'!N49+'O7 Amortization'!N119+'O7 Amortization'!N190+'O7 Amortization'!N261 + 'O7 Amortization'!AI49+'O7 Amortization'!AI119+'O7 Amortization'!AI190+'O7 Amortization'!AI261), "-", 'O7 Amortization'!N49+'O7 Amortization'!N119+'O7 Amortization'!N190+'O7 Amortization'!N261 + 'O7 Amortization'!AI49+'O7 Amortization'!AI119+'O7 Amortization'!AI190+'O7 Amortization'!AI261)</f>
        <v>-27028.427365054442</v>
      </c>
      <c r="L47" s="597">
        <f>IF(ISERROR('O7 Amortization'!O49+'O7 Amortization'!O119+'O7 Amortization'!O190+'O7 Amortization'!O261 + 'O7 Amortization'!AJ49+'O7 Amortization'!AJ119+'O7 Amortization'!AJ190+'O7 Amortization'!AJ261), "-", 'O7 Amortization'!O49+'O7 Amortization'!O119+'O7 Amortization'!O190+'O7 Amortization'!O261 + 'O7 Amortization'!AJ49+'O7 Amortization'!AJ119+'O7 Amortization'!AJ190+'O7 Amortization'!AJ261)</f>
        <v>-22327.008110817325</v>
      </c>
      <c r="M47" s="597">
        <f>IF(ISERROR('O7 Amortization'!P49+'O7 Amortization'!P119+'O7 Amortization'!P190+'O7 Amortization'!P261 + 'O7 Amortization'!AK49+'O7 Amortization'!AK119+'O7 Amortization'!AK190+'O7 Amortization'!AK261), "-", 'O7 Amortization'!P49+'O7 Amortization'!P119+'O7 Amortization'!P190+'O7 Amortization'!P261 + 'O7 Amortization'!AK49+'O7 Amortization'!AK119+'O7 Amortization'!AK190+'O7 Amortization'!AK261)</f>
        <v>0</v>
      </c>
      <c r="N47" s="597">
        <f>IF(ISERROR('O7 Amortization'!Q49+'O7 Amortization'!Q119+'O7 Amortization'!Q190+'O7 Amortization'!Q261 + 'O7 Amortization'!AL49+'O7 Amortization'!AL119+'O7 Amortization'!AL190+'O7 Amortization'!AL261), "-", 'O7 Amortization'!Q49+'O7 Amortization'!Q119+'O7 Amortization'!Q190+'O7 Amortization'!Q261 + 'O7 Amortization'!AL49+'O7 Amortization'!AL119+'O7 Amortization'!AL190+'O7 Amortization'!AL261)</f>
        <v>0</v>
      </c>
      <c r="O47" s="597">
        <f>IF(ISERROR('O7 Amortization'!R49+'O7 Amortization'!R119+'O7 Amortization'!R190+'O7 Amortization'!R261 + 'O7 Amortization'!AM49+'O7 Amortization'!AM119+'O7 Amortization'!AM190+'O7 Amortization'!AM261), "-", 'O7 Amortization'!R49+'O7 Amortization'!R119+'O7 Amortization'!R190+'O7 Amortization'!R261 + 'O7 Amortization'!AM49+'O7 Amortization'!AM119+'O7 Amortization'!AM190+'O7 Amortization'!AM261)</f>
        <v>0</v>
      </c>
      <c r="P47" s="597">
        <f>IF(ISERROR('O7 Amortization'!S49+'O7 Amortization'!S119+'O7 Amortization'!S190+'O7 Amortization'!S261 + 'O7 Amortization'!AN49+'O7 Amortization'!AN119+'O7 Amortization'!AN190+'O7 Amortization'!AN261), "-", 'O7 Amortization'!S49+'O7 Amortization'!S119+'O7 Amortization'!S190+'O7 Amortization'!S261 + 'O7 Amortization'!AN49+'O7 Amortization'!AN119+'O7 Amortization'!AN190+'O7 Amortization'!AN261)</f>
        <v>0</v>
      </c>
      <c r="Q47" s="597">
        <f>IF(ISERROR('O7 Amortization'!T49+'O7 Amortization'!T119+'O7 Amortization'!T190+'O7 Amortization'!T261 + 'O7 Amortization'!AO49+'O7 Amortization'!AO119+'O7 Amortization'!AO190+'O7 Amortization'!AO261), "-", 'O7 Amortization'!T49+'O7 Amortization'!T119+'O7 Amortization'!T190+'O7 Amortization'!T261 + 'O7 Amortization'!AO49+'O7 Amortization'!AO119+'O7 Amortization'!AO190+'O7 Amortization'!AO261)</f>
        <v>0</v>
      </c>
      <c r="R47" s="597">
        <f>IF(ISERROR('O7 Amortization'!U49+'O7 Amortization'!U119+'O7 Amortization'!U190+'O7 Amortization'!U261 + 'O7 Amortization'!AP49+'O7 Amortization'!AP119+'O7 Amortization'!AP190+'O7 Amortization'!AP261), "-", 'O7 Amortization'!U49+'O7 Amortization'!U119+'O7 Amortization'!U190+'O7 Amortization'!U261 + 'O7 Amortization'!AP49+'O7 Amortization'!AP119+'O7 Amortization'!AP190+'O7 Amortization'!AP261)</f>
        <v>0</v>
      </c>
      <c r="S47" s="597">
        <f>IF(ISERROR('O7 Amortization'!V49+'O7 Amortization'!V119+'O7 Amortization'!V190+'O7 Amortization'!V261 + 'O7 Amortization'!AQ49+'O7 Amortization'!AQ119+'O7 Amortization'!AQ190+'O7 Amortization'!AQ261), "-", 'O7 Amortization'!V49+'O7 Amortization'!V119+'O7 Amortization'!V190+'O7 Amortization'!V261 + 'O7 Amortization'!AQ49+'O7 Amortization'!AQ119+'O7 Amortization'!AQ190+'O7 Amortization'!AQ261)</f>
        <v>0</v>
      </c>
      <c r="T47" s="597">
        <f>IF(ISERROR('O7 Amortization'!W49+'O7 Amortization'!W119+'O7 Amortization'!W190+'O7 Amortization'!W261 + 'O7 Amortization'!AR49+'O7 Amortization'!AR119+'O7 Amortization'!AR190+'O7 Amortization'!AR261), "-", 'O7 Amortization'!W49+'O7 Amortization'!W119+'O7 Amortization'!W190+'O7 Amortization'!W261 + 'O7 Amortization'!AR49+'O7 Amortization'!AR119+'O7 Amortization'!AR190+'O7 Amortization'!AR261)</f>
        <v>0</v>
      </c>
      <c r="U47" s="597">
        <f>IF(ISERROR('O7 Amortization'!X49+'O7 Amortization'!X119+'O7 Amortization'!X190+'O7 Amortization'!X261 + 'O7 Amortization'!AS49+'O7 Amortization'!AS119+'O7 Amortization'!AS190+'O7 Amortization'!AS261), "-", 'O7 Amortization'!X49+'O7 Amortization'!X119+'O7 Amortization'!X190+'O7 Amortization'!X261 + 'O7 Amortization'!AS49+'O7 Amortization'!AS119+'O7 Amortization'!AS190+'O7 Amortization'!AS261)</f>
        <v>0</v>
      </c>
      <c r="V47" s="597">
        <f>IF(ISERROR('O7 Amortization'!Y49+'O7 Amortization'!Y119+'O7 Amortization'!Y190+'O7 Amortization'!Y261 + 'O7 Amortization'!AT49+'O7 Amortization'!AT119+'O7 Amortization'!AT190+'O7 Amortization'!AT261), "-", 'O7 Amortization'!Y49+'O7 Amortization'!Y119+'O7 Amortization'!Y190+'O7 Amortization'!Y261 + 'O7 Amortization'!AT49+'O7 Amortization'!AT119+'O7 Amortization'!AT190+'O7 Amortization'!AT261)</f>
        <v>0</v>
      </c>
      <c r="W47" s="598">
        <f>IF(ISERROR('O7 Amortization'!Z49+'O7 Amortization'!Z119+'O7 Amortization'!Z190+'O7 Amortization'!Z261 + 'O7 Amortization'!AU49+'O7 Amortization'!AU119+'O7 Amortization'!AU190+'O7 Amortization'!AU261), "-", 'O7 Amortization'!Z49+'O7 Amortization'!Z119+'O7 Amortization'!Z190+'O7 Amortization'!Z261 + 'O7 Amortization'!AU49+'O7 Amortization'!AU119+'O7 Amortization'!AU190+'O7 Amortization'!AU261)</f>
        <v>0</v>
      </c>
      <c r="X47" s="694"/>
    </row>
    <row r="48" spans="1:24" s="581" customFormat="1" ht="12.75" x14ac:dyDescent="0.2">
      <c r="A48" s="696"/>
      <c r="B48" s="690" t="s">
        <v>726</v>
      </c>
      <c r="C48" s="695">
        <f t="shared" si="7"/>
        <v>-6293007.2024999997</v>
      </c>
      <c r="D48" s="597">
        <f>IF(ISERROR('O7 Amortization'!G53+'O7 Amortization'!G123+'O7 Amortization'!G194+'O7 Amortization'!G265 + 'O7 Amortization'!AB53+'O7 Amortization'!AB123+'O7 Amortization'!AB194+'O7 Amortization'!AB265), "-", 'O7 Amortization'!G53+'O7 Amortization'!G123+'O7 Amortization'!G194+'O7 Amortization'!G265 + 'O7 Amortization'!AB53+'O7 Amortization'!AB123+'O7 Amortization'!AB194+'O7 Amortization'!AB265)</f>
        <v>-3730332.4346591411</v>
      </c>
      <c r="E48" s="597">
        <f>IF(ISERROR('O7 Amortization'!H53+'O7 Amortization'!H123+'O7 Amortization'!H194+'O7 Amortization'!H265 + 'O7 Amortization'!AC53+'O7 Amortization'!AC123+'O7 Amortization'!AC194+'O7 Amortization'!AC265), "-", 'O7 Amortization'!H53+'O7 Amortization'!H123+'O7 Amortization'!H194+'O7 Amortization'!H265 + 'O7 Amortization'!AC53+'O7 Amortization'!AC123+'O7 Amortization'!AC194+'O7 Amortization'!AC265)</f>
        <v>-928192.55394541309</v>
      </c>
      <c r="F48" s="597">
        <f>IF(ISERROR('O7 Amortization'!I53+'O7 Amortization'!I123+'O7 Amortization'!I194+'O7 Amortization'!I265 + 'O7 Amortization'!AD53+'O7 Amortization'!AD123+'O7 Amortization'!AD194+'O7 Amortization'!AD265), "-", 'O7 Amortization'!I53+'O7 Amortization'!I123+'O7 Amortization'!I194+'O7 Amortization'!I265 + 'O7 Amortization'!AD53+'O7 Amortization'!AD123+'O7 Amortization'!AD194+'O7 Amortization'!AD265)</f>
        <v>-1528770.4293293396</v>
      </c>
      <c r="G48" s="597">
        <f>IF(ISERROR('O7 Amortization'!J53+'O7 Amortization'!J123+'O7 Amortization'!J194+'O7 Amortization'!J265 + 'O7 Amortization'!AE53+'O7 Amortization'!AE123+'O7 Amortization'!AE194+'O7 Amortization'!AE265), "-", 'O7 Amortization'!J53+'O7 Amortization'!J123+'O7 Amortization'!J194+'O7 Amortization'!J265 + 'O7 Amortization'!AE53+'O7 Amortization'!AE123+'O7 Amortization'!AE194+'O7 Amortization'!AE265)</f>
        <v>0</v>
      </c>
      <c r="H48" s="597">
        <f>IF(ISERROR('O7 Amortization'!K53+'O7 Amortization'!K123+'O7 Amortization'!K194+'O7 Amortization'!K265 + 'O7 Amortization'!AF53+'O7 Amortization'!AF123+'O7 Amortization'!AF194+'O7 Amortization'!AF265), "-", 'O7 Amortization'!K53+'O7 Amortization'!K123+'O7 Amortization'!K194+'O7 Amortization'!K265 + 'O7 Amortization'!AF53+'O7 Amortization'!AF123+'O7 Amortization'!AF194+'O7 Amortization'!AF265)</f>
        <v>0</v>
      </c>
      <c r="I48" s="597">
        <f>IF(ISERROR('O7 Amortization'!L53+'O7 Amortization'!L123+'O7 Amortization'!L194+'O7 Amortization'!L265 + 'O7 Amortization'!AG53+'O7 Amortization'!AG123+'O7 Amortization'!AG194+'O7 Amortization'!AG265), "-", 'O7 Amortization'!L53+'O7 Amortization'!L123+'O7 Amortization'!L194+'O7 Amortization'!L265 + 'O7 Amortization'!AG53+'O7 Amortization'!AG123+'O7 Amortization'!AG194+'O7 Amortization'!AG265)</f>
        <v>0</v>
      </c>
      <c r="J48" s="597">
        <f>IF(ISERROR('O7 Amortization'!M53+'O7 Amortization'!M123+'O7 Amortization'!M194+'O7 Amortization'!M265 + 'O7 Amortization'!AH53+'O7 Amortization'!AH123+'O7 Amortization'!AH194+'O7 Amortization'!AH265), "-", 'O7 Amortization'!M53+'O7 Amortization'!M123+'O7 Amortization'!M194+'O7 Amortization'!M265 + 'O7 Amortization'!AH53+'O7 Amortization'!AH123+'O7 Amortization'!AH194+'O7 Amortization'!AH265)</f>
        <v>-76370.174547132192</v>
      </c>
      <c r="K48" s="597">
        <f>IF(ISERROR('O7 Amortization'!N53+'O7 Amortization'!N123+'O7 Amortization'!N194+'O7 Amortization'!N265 + 'O7 Amortization'!AI53+'O7 Amortization'!AI123+'O7 Amortization'!AI194+'O7 Amortization'!AI265), "-", 'O7 Amortization'!N53+'O7 Amortization'!N123+'O7 Amortization'!N194+'O7 Amortization'!N265 + 'O7 Amortization'!AI53+'O7 Amortization'!AI123+'O7 Amortization'!AI194+'O7 Amortization'!AI265)</f>
        <v>-16068.292529994764</v>
      </c>
      <c r="L48" s="597">
        <f>IF(ISERROR('O7 Amortization'!O53+'O7 Amortization'!O123+'O7 Amortization'!O194+'O7 Amortization'!O265 + 'O7 Amortization'!AJ53+'O7 Amortization'!AJ123+'O7 Amortization'!AJ194+'O7 Amortization'!AJ265), "-", 'O7 Amortization'!O53+'O7 Amortization'!O123+'O7 Amortization'!O194+'O7 Amortization'!O265 + 'O7 Amortization'!AJ53+'O7 Amortization'!AJ123+'O7 Amortization'!AJ194+'O7 Amortization'!AJ265)</f>
        <v>-13273.317488979104</v>
      </c>
      <c r="M48" s="597">
        <f>IF(ISERROR('O7 Amortization'!P53+'O7 Amortization'!P123+'O7 Amortization'!P194+'O7 Amortization'!P265 + 'O7 Amortization'!AK53+'O7 Amortization'!AK123+'O7 Amortization'!AK194+'O7 Amortization'!AK265), "-", 'O7 Amortization'!P53+'O7 Amortization'!P123+'O7 Amortization'!P194+'O7 Amortization'!P265 + 'O7 Amortization'!AK53+'O7 Amortization'!AK123+'O7 Amortization'!AK194+'O7 Amortization'!AK265)</f>
        <v>0</v>
      </c>
      <c r="N48" s="597">
        <f>IF(ISERROR('O7 Amortization'!Q53+'O7 Amortization'!Q123+'O7 Amortization'!Q194+'O7 Amortization'!Q265 + 'O7 Amortization'!AL53+'O7 Amortization'!AL123+'O7 Amortization'!AL194+'O7 Amortization'!AL265), "-", 'O7 Amortization'!Q53+'O7 Amortization'!Q123+'O7 Amortization'!Q194+'O7 Amortization'!Q265 + 'O7 Amortization'!AL53+'O7 Amortization'!AL123+'O7 Amortization'!AL194+'O7 Amortization'!AL265)</f>
        <v>0</v>
      </c>
      <c r="O48" s="597">
        <f>IF(ISERROR('O7 Amortization'!R53+'O7 Amortization'!R123+'O7 Amortization'!R194+'O7 Amortization'!R265 + 'O7 Amortization'!AM53+'O7 Amortization'!AM123+'O7 Amortization'!AM194+'O7 Amortization'!AM265), "-", 'O7 Amortization'!R53+'O7 Amortization'!R123+'O7 Amortization'!R194+'O7 Amortization'!R265 + 'O7 Amortization'!AM53+'O7 Amortization'!AM123+'O7 Amortization'!AM194+'O7 Amortization'!AM265)</f>
        <v>0</v>
      </c>
      <c r="P48" s="597">
        <f>IF(ISERROR('O7 Amortization'!S53+'O7 Amortization'!S123+'O7 Amortization'!S194+'O7 Amortization'!S265 + 'O7 Amortization'!AN53+'O7 Amortization'!AN123+'O7 Amortization'!AN194+'O7 Amortization'!AN265), "-", 'O7 Amortization'!S53+'O7 Amortization'!S123+'O7 Amortization'!S194+'O7 Amortization'!S265 + 'O7 Amortization'!AN53+'O7 Amortization'!AN123+'O7 Amortization'!AN194+'O7 Amortization'!AN265)</f>
        <v>0</v>
      </c>
      <c r="Q48" s="597">
        <f>IF(ISERROR('O7 Amortization'!T53+'O7 Amortization'!T123+'O7 Amortization'!T194+'O7 Amortization'!T265 + 'O7 Amortization'!AO53+'O7 Amortization'!AO123+'O7 Amortization'!AO194+'O7 Amortization'!AO265), "-", 'O7 Amortization'!T53+'O7 Amortization'!T123+'O7 Amortization'!T194+'O7 Amortization'!T265 + 'O7 Amortization'!AO53+'O7 Amortization'!AO123+'O7 Amortization'!AO194+'O7 Amortization'!AO265)</f>
        <v>0</v>
      </c>
      <c r="R48" s="597">
        <f>IF(ISERROR('O7 Amortization'!U53+'O7 Amortization'!U123+'O7 Amortization'!U194+'O7 Amortization'!U265 + 'O7 Amortization'!AP53+'O7 Amortization'!AP123+'O7 Amortization'!AP194+'O7 Amortization'!AP265), "-", 'O7 Amortization'!U53+'O7 Amortization'!U123+'O7 Amortization'!U194+'O7 Amortization'!U265 + 'O7 Amortization'!AP53+'O7 Amortization'!AP123+'O7 Amortization'!AP194+'O7 Amortization'!AP265)</f>
        <v>0</v>
      </c>
      <c r="S48" s="597">
        <f>IF(ISERROR('O7 Amortization'!V53+'O7 Amortization'!V123+'O7 Amortization'!V194+'O7 Amortization'!V265 + 'O7 Amortization'!AQ53+'O7 Amortization'!AQ123+'O7 Amortization'!AQ194+'O7 Amortization'!AQ265), "-", 'O7 Amortization'!V53+'O7 Amortization'!V123+'O7 Amortization'!V194+'O7 Amortization'!V265 + 'O7 Amortization'!AQ53+'O7 Amortization'!AQ123+'O7 Amortization'!AQ194+'O7 Amortization'!AQ265)</f>
        <v>0</v>
      </c>
      <c r="T48" s="597">
        <f>IF(ISERROR('O7 Amortization'!W53+'O7 Amortization'!W123+'O7 Amortization'!W194+'O7 Amortization'!W265 + 'O7 Amortization'!AR53+'O7 Amortization'!AR123+'O7 Amortization'!AR194+'O7 Amortization'!AR265), "-", 'O7 Amortization'!W53+'O7 Amortization'!W123+'O7 Amortization'!W194+'O7 Amortization'!W265 + 'O7 Amortization'!AR53+'O7 Amortization'!AR123+'O7 Amortization'!AR194+'O7 Amortization'!AR265)</f>
        <v>0</v>
      </c>
      <c r="U48" s="597">
        <f>IF(ISERROR('O7 Amortization'!X53+'O7 Amortization'!X123+'O7 Amortization'!X194+'O7 Amortization'!X265 + 'O7 Amortization'!AS53+'O7 Amortization'!AS123+'O7 Amortization'!AS194+'O7 Amortization'!AS265), "-", 'O7 Amortization'!X53+'O7 Amortization'!X123+'O7 Amortization'!X194+'O7 Amortization'!X265 + 'O7 Amortization'!AS53+'O7 Amortization'!AS123+'O7 Amortization'!AS194+'O7 Amortization'!AS265)</f>
        <v>0</v>
      </c>
      <c r="V48" s="597">
        <f>IF(ISERROR('O7 Amortization'!Y53+'O7 Amortization'!Y123+'O7 Amortization'!Y194+'O7 Amortization'!Y265 + 'O7 Amortization'!AT53+'O7 Amortization'!AT123+'O7 Amortization'!AT194+'O7 Amortization'!AT265), "-", 'O7 Amortization'!Y53+'O7 Amortization'!Y123+'O7 Amortization'!Y194+'O7 Amortization'!Y265 + 'O7 Amortization'!AT53+'O7 Amortization'!AT123+'O7 Amortization'!AT194+'O7 Amortization'!AT265)</f>
        <v>0</v>
      </c>
      <c r="W48" s="598">
        <f>IF(ISERROR('O7 Amortization'!Z53+'O7 Amortization'!Z123+'O7 Amortization'!Z194+'O7 Amortization'!Z265 + 'O7 Amortization'!AU53+'O7 Amortization'!AU123+'O7 Amortization'!AU194+'O7 Amortization'!AU265), "-", 'O7 Amortization'!Z53+'O7 Amortization'!Z123+'O7 Amortization'!Z194+'O7 Amortization'!Z265 + 'O7 Amortization'!AU53+'O7 Amortization'!AU123+'O7 Amortization'!AU194+'O7 Amortization'!AU265)</f>
        <v>0</v>
      </c>
      <c r="X48" s="694"/>
    </row>
    <row r="49" spans="1:24" s="780" customFormat="1" ht="20.25" customHeight="1" x14ac:dyDescent="0.2">
      <c r="A49" s="779"/>
      <c r="B49" s="819" t="s">
        <v>1456</v>
      </c>
      <c r="C49" s="813">
        <f t="shared" si="7"/>
        <v>-55132616.285500012</v>
      </c>
      <c r="D49" s="814">
        <f>SUM(D45:D48)</f>
        <v>-32681193.604182512</v>
      </c>
      <c r="E49" s="814">
        <f t="shared" ref="E49:W49" si="9">SUM(E45:E48)</f>
        <v>-8131833.0440494558</v>
      </c>
      <c r="F49" s="814">
        <f t="shared" si="9"/>
        <v>-13393455.744870264</v>
      </c>
      <c r="G49" s="814">
        <f t="shared" si="9"/>
        <v>0</v>
      </c>
      <c r="H49" s="814">
        <f t="shared" si="9"/>
        <v>0</v>
      </c>
      <c r="I49" s="814">
        <f t="shared" si="9"/>
        <v>0</v>
      </c>
      <c r="J49" s="814">
        <f t="shared" si="9"/>
        <v>-669074.00444274303</v>
      </c>
      <c r="K49" s="814">
        <f t="shared" si="9"/>
        <v>-140773.23891627428</v>
      </c>
      <c r="L49" s="814">
        <f t="shared" si="9"/>
        <v>-116286.64903875921</v>
      </c>
      <c r="M49" s="814">
        <f t="shared" si="9"/>
        <v>0</v>
      </c>
      <c r="N49" s="814">
        <f t="shared" si="9"/>
        <v>0</v>
      </c>
      <c r="O49" s="814">
        <f t="shared" si="9"/>
        <v>0</v>
      </c>
      <c r="P49" s="814">
        <f t="shared" si="9"/>
        <v>0</v>
      </c>
      <c r="Q49" s="814">
        <f t="shared" si="9"/>
        <v>0</v>
      </c>
      <c r="R49" s="814">
        <f t="shared" si="9"/>
        <v>0</v>
      </c>
      <c r="S49" s="814">
        <f t="shared" si="9"/>
        <v>0</v>
      </c>
      <c r="T49" s="814">
        <f t="shared" si="9"/>
        <v>0</v>
      </c>
      <c r="U49" s="814">
        <f t="shared" si="9"/>
        <v>0</v>
      </c>
      <c r="V49" s="814">
        <f t="shared" si="9"/>
        <v>0</v>
      </c>
      <c r="W49" s="815">
        <f t="shared" si="9"/>
        <v>0</v>
      </c>
      <c r="X49" s="145"/>
    </row>
    <row r="50" spans="1:24" s="581" customFormat="1" ht="18" customHeight="1" x14ac:dyDescent="0.2">
      <c r="B50" s="697" t="s">
        <v>1457</v>
      </c>
      <c r="C50" s="695">
        <f>SUM(D50:W50)</f>
        <v>37618413.516249992</v>
      </c>
      <c r="D50" s="694">
        <f>D43+D49</f>
        <v>22299225.722217366</v>
      </c>
      <c r="E50" s="694">
        <f t="shared" ref="E50:W50" si="10">E43+E49</f>
        <v>5548560.5201836294</v>
      </c>
      <c r="F50" s="694">
        <f t="shared" si="10"/>
        <v>9138702.1071705408</v>
      </c>
      <c r="G50" s="694">
        <f t="shared" si="10"/>
        <v>0</v>
      </c>
      <c r="H50" s="694">
        <f t="shared" si="10"/>
        <v>0</v>
      </c>
      <c r="I50" s="694">
        <f t="shared" si="10"/>
        <v>0</v>
      </c>
      <c r="J50" s="694">
        <f t="shared" si="10"/>
        <v>456526.54032890568</v>
      </c>
      <c r="K50" s="694">
        <f t="shared" si="10"/>
        <v>96053.230743686552</v>
      </c>
      <c r="L50" s="694">
        <f t="shared" si="10"/>
        <v>79345.395605860016</v>
      </c>
      <c r="M50" s="694">
        <f t="shared" si="10"/>
        <v>0</v>
      </c>
      <c r="N50" s="694">
        <f t="shared" si="10"/>
        <v>0</v>
      </c>
      <c r="O50" s="694">
        <f t="shared" si="10"/>
        <v>0</v>
      </c>
      <c r="P50" s="694">
        <f t="shared" si="10"/>
        <v>0</v>
      </c>
      <c r="Q50" s="694">
        <f t="shared" si="10"/>
        <v>0</v>
      </c>
      <c r="R50" s="694">
        <f t="shared" si="10"/>
        <v>0</v>
      </c>
      <c r="S50" s="694">
        <f t="shared" si="10"/>
        <v>0</v>
      </c>
      <c r="T50" s="694">
        <f t="shared" si="10"/>
        <v>0</v>
      </c>
      <c r="U50" s="694">
        <f t="shared" si="10"/>
        <v>0</v>
      </c>
      <c r="V50" s="694">
        <f t="shared" si="10"/>
        <v>0</v>
      </c>
      <c r="W50" s="582">
        <f t="shared" si="10"/>
        <v>0</v>
      </c>
      <c r="X50" s="694"/>
    </row>
    <row r="51" spans="1:24" s="581" customFormat="1" ht="12.75" x14ac:dyDescent="0.2">
      <c r="B51" s="697" t="s">
        <v>1498</v>
      </c>
      <c r="C51" s="695">
        <f>SUM(D51:W51)</f>
        <v>5208129.6047293348</v>
      </c>
      <c r="D51" s="694">
        <f t="shared" ref="D51:W51" si="11">IF(ISERROR(D50/D32*D28),0,D50/D32*D28)</f>
        <v>3074134.1324869148</v>
      </c>
      <c r="E51" s="694">
        <f t="shared" si="11"/>
        <v>771725.22660798649</v>
      </c>
      <c r="F51" s="694">
        <f t="shared" si="11"/>
        <v>1271901.4994673301</v>
      </c>
      <c r="G51" s="694">
        <f t="shared" si="11"/>
        <v>0</v>
      </c>
      <c r="H51" s="694">
        <f t="shared" si="11"/>
        <v>0</v>
      </c>
      <c r="I51" s="694">
        <f t="shared" si="11"/>
        <v>0</v>
      </c>
      <c r="J51" s="694">
        <f t="shared" si="11"/>
        <v>65449.223080667718</v>
      </c>
      <c r="K51" s="694">
        <f t="shared" si="11"/>
        <v>13649.12477503674</v>
      </c>
      <c r="L51" s="694">
        <f t="shared" si="11"/>
        <v>11270.398311399245</v>
      </c>
      <c r="M51" s="694">
        <f t="shared" si="11"/>
        <v>0</v>
      </c>
      <c r="N51" s="694">
        <f t="shared" si="11"/>
        <v>0</v>
      </c>
      <c r="O51" s="694">
        <f t="shared" si="11"/>
        <v>0</v>
      </c>
      <c r="P51" s="694">
        <f t="shared" si="11"/>
        <v>0</v>
      </c>
      <c r="Q51" s="694">
        <f t="shared" si="11"/>
        <v>0</v>
      </c>
      <c r="R51" s="694">
        <f t="shared" si="11"/>
        <v>0</v>
      </c>
      <c r="S51" s="694">
        <f t="shared" si="11"/>
        <v>0</v>
      </c>
      <c r="T51" s="694">
        <f t="shared" si="11"/>
        <v>0</v>
      </c>
      <c r="U51" s="694">
        <f t="shared" si="11"/>
        <v>0</v>
      </c>
      <c r="V51" s="694">
        <f t="shared" si="11"/>
        <v>0</v>
      </c>
      <c r="W51" s="582">
        <f t="shared" si="11"/>
        <v>0</v>
      </c>
      <c r="X51" s="694"/>
    </row>
    <row r="52" spans="1:24" s="581" customFormat="1" ht="12.75" x14ac:dyDescent="0.2">
      <c r="B52" s="697" t="s">
        <v>1199</v>
      </c>
      <c r="C52" s="695">
        <f>SUM(D52:W52)</f>
        <v>42826543.120979317</v>
      </c>
      <c r="D52" s="694">
        <f>SUM(D50:D51)</f>
        <v>25373359.854704279</v>
      </c>
      <c r="E52" s="694">
        <f t="shared" ref="E52:W52" si="12">SUM(E50:E51)</f>
        <v>6320285.7467916161</v>
      </c>
      <c r="F52" s="694">
        <f t="shared" si="12"/>
        <v>10410603.606637871</v>
      </c>
      <c r="G52" s="694">
        <f t="shared" si="12"/>
        <v>0</v>
      </c>
      <c r="H52" s="694">
        <f t="shared" si="12"/>
        <v>0</v>
      </c>
      <c r="I52" s="694">
        <f t="shared" si="12"/>
        <v>0</v>
      </c>
      <c r="J52" s="694">
        <f t="shared" si="12"/>
        <v>521975.76340957341</v>
      </c>
      <c r="K52" s="694">
        <f t="shared" si="12"/>
        <v>109702.35551872329</v>
      </c>
      <c r="L52" s="694">
        <f t="shared" si="12"/>
        <v>90615.79391725926</v>
      </c>
      <c r="M52" s="694">
        <f t="shared" si="12"/>
        <v>0</v>
      </c>
      <c r="N52" s="694">
        <f t="shared" si="12"/>
        <v>0</v>
      </c>
      <c r="O52" s="694">
        <f t="shared" si="12"/>
        <v>0</v>
      </c>
      <c r="P52" s="694">
        <f t="shared" si="12"/>
        <v>0</v>
      </c>
      <c r="Q52" s="694">
        <f t="shared" si="12"/>
        <v>0</v>
      </c>
      <c r="R52" s="694">
        <f t="shared" si="12"/>
        <v>0</v>
      </c>
      <c r="S52" s="694">
        <f t="shared" si="12"/>
        <v>0</v>
      </c>
      <c r="T52" s="694">
        <f t="shared" si="12"/>
        <v>0</v>
      </c>
      <c r="U52" s="694">
        <f t="shared" si="12"/>
        <v>0</v>
      </c>
      <c r="V52" s="694">
        <f t="shared" si="12"/>
        <v>0</v>
      </c>
      <c r="W52" s="582">
        <f t="shared" si="12"/>
        <v>0</v>
      </c>
      <c r="X52" s="694"/>
    </row>
    <row r="53" spans="1:24" s="581" customFormat="1" ht="12.75" x14ac:dyDescent="0.2">
      <c r="B53" s="697"/>
      <c r="C53" s="695"/>
      <c r="D53" s="694"/>
      <c r="E53" s="694"/>
      <c r="F53" s="694"/>
      <c r="G53" s="694"/>
      <c r="H53" s="694"/>
      <c r="I53" s="694"/>
      <c r="J53" s="694"/>
      <c r="K53" s="694"/>
      <c r="L53" s="694"/>
      <c r="M53" s="694"/>
      <c r="N53" s="694"/>
      <c r="O53" s="694"/>
      <c r="P53" s="694"/>
      <c r="Q53" s="694"/>
      <c r="R53" s="694"/>
      <c r="S53" s="694"/>
      <c r="T53" s="694"/>
      <c r="U53" s="694"/>
      <c r="V53" s="694"/>
      <c r="W53" s="582"/>
      <c r="X53" s="694"/>
    </row>
    <row r="54" spans="1:24" s="603" customFormat="1" ht="12.75" x14ac:dyDescent="0.2">
      <c r="B54" s="690" t="s">
        <v>728</v>
      </c>
      <c r="C54" s="695">
        <f>SUM(D54:W54)</f>
        <v>0</v>
      </c>
      <c r="D54" s="694">
        <f>'O4 Summary by Class &amp; Accounts'!E42</f>
        <v>0</v>
      </c>
      <c r="E54" s="694">
        <f>'O4 Summary by Class &amp; Accounts'!F42</f>
        <v>0</v>
      </c>
      <c r="F54" s="694">
        <f>'O4 Summary by Class &amp; Accounts'!G42</f>
        <v>0</v>
      </c>
      <c r="G54" s="694">
        <f>'O4 Summary by Class &amp; Accounts'!H42</f>
        <v>0</v>
      </c>
      <c r="H54" s="694">
        <f>'O4 Summary by Class &amp; Accounts'!I42</f>
        <v>0</v>
      </c>
      <c r="I54" s="694">
        <f>'O4 Summary by Class &amp; Accounts'!J42</f>
        <v>0</v>
      </c>
      <c r="J54" s="694">
        <f>'O4 Summary by Class &amp; Accounts'!K42</f>
        <v>0</v>
      </c>
      <c r="K54" s="694">
        <f>'O4 Summary by Class &amp; Accounts'!L42</f>
        <v>0</v>
      </c>
      <c r="L54" s="694">
        <f>'O4 Summary by Class &amp; Accounts'!M42</f>
        <v>0</v>
      </c>
      <c r="M54" s="694">
        <f>'O4 Summary by Class &amp; Accounts'!N42</f>
        <v>0</v>
      </c>
      <c r="N54" s="694">
        <f>'O4 Summary by Class &amp; Accounts'!O42</f>
        <v>0</v>
      </c>
      <c r="O54" s="694">
        <f>'O4 Summary by Class &amp; Accounts'!P42</f>
        <v>0</v>
      </c>
      <c r="P54" s="694">
        <f>'O4 Summary by Class &amp; Accounts'!Q42</f>
        <v>0</v>
      </c>
      <c r="Q54" s="694">
        <f>'O4 Summary by Class &amp; Accounts'!R42</f>
        <v>0</v>
      </c>
      <c r="R54" s="694">
        <f>'O4 Summary by Class &amp; Accounts'!S42</f>
        <v>0</v>
      </c>
      <c r="S54" s="694">
        <f>'O4 Summary by Class &amp; Accounts'!T42</f>
        <v>0</v>
      </c>
      <c r="T54" s="694">
        <f>'O4 Summary by Class &amp; Accounts'!U42</f>
        <v>0</v>
      </c>
      <c r="U54" s="694">
        <f>'O4 Summary by Class &amp; Accounts'!V42</f>
        <v>0</v>
      </c>
      <c r="V54" s="694">
        <f>'O4 Summary by Class &amp; Accounts'!W42</f>
        <v>0</v>
      </c>
      <c r="W54" s="582">
        <f>'O4 Summary by Class &amp; Accounts'!X42</f>
        <v>0</v>
      </c>
      <c r="X54" s="707"/>
    </row>
    <row r="55" spans="1:24" s="603" customFormat="1" ht="12.75" x14ac:dyDescent="0.2">
      <c r="B55" s="690" t="s">
        <v>729</v>
      </c>
      <c r="C55" s="695">
        <f>SUM(D55:W55)</f>
        <v>0</v>
      </c>
      <c r="D55" s="694">
        <f>'O4 Summary by Class &amp; Accounts'!E46</f>
        <v>0</v>
      </c>
      <c r="E55" s="694">
        <f>'O4 Summary by Class &amp; Accounts'!F46</f>
        <v>0</v>
      </c>
      <c r="F55" s="694">
        <f>'O4 Summary by Class &amp; Accounts'!G46</f>
        <v>0</v>
      </c>
      <c r="G55" s="694">
        <f>'O4 Summary by Class &amp; Accounts'!H46</f>
        <v>0</v>
      </c>
      <c r="H55" s="694">
        <f>'O4 Summary by Class &amp; Accounts'!I46</f>
        <v>0</v>
      </c>
      <c r="I55" s="694">
        <f>'O4 Summary by Class &amp; Accounts'!J46</f>
        <v>0</v>
      </c>
      <c r="J55" s="694">
        <f>'O4 Summary by Class &amp; Accounts'!K46</f>
        <v>0</v>
      </c>
      <c r="K55" s="694">
        <f>'O4 Summary by Class &amp; Accounts'!L46</f>
        <v>0</v>
      </c>
      <c r="L55" s="694">
        <f>'O4 Summary by Class &amp; Accounts'!M46</f>
        <v>0</v>
      </c>
      <c r="M55" s="694">
        <f>'O4 Summary by Class &amp; Accounts'!N46</f>
        <v>0</v>
      </c>
      <c r="N55" s="694">
        <f>'O4 Summary by Class &amp; Accounts'!O46</f>
        <v>0</v>
      </c>
      <c r="O55" s="694">
        <f>'O4 Summary by Class &amp; Accounts'!P46</f>
        <v>0</v>
      </c>
      <c r="P55" s="694">
        <f>'O4 Summary by Class &amp; Accounts'!Q46</f>
        <v>0</v>
      </c>
      <c r="Q55" s="694">
        <f>'O4 Summary by Class &amp; Accounts'!R46</f>
        <v>0</v>
      </c>
      <c r="R55" s="694">
        <f>'O4 Summary by Class &amp; Accounts'!S46</f>
        <v>0</v>
      </c>
      <c r="S55" s="694">
        <f>'O4 Summary by Class &amp; Accounts'!T46</f>
        <v>0</v>
      </c>
      <c r="T55" s="694">
        <f>'O4 Summary by Class &amp; Accounts'!U46</f>
        <v>0</v>
      </c>
      <c r="U55" s="694">
        <f>'O4 Summary by Class &amp; Accounts'!V46</f>
        <v>0</v>
      </c>
      <c r="V55" s="694">
        <f>'O4 Summary by Class &amp; Accounts'!W46</f>
        <v>0</v>
      </c>
      <c r="W55" s="582">
        <f>'O4 Summary by Class &amp; Accounts'!X46</f>
        <v>0</v>
      </c>
    </row>
    <row r="56" spans="1:24" s="603" customFormat="1" ht="12.75" x14ac:dyDescent="0.2">
      <c r="B56" s="690" t="s">
        <v>730</v>
      </c>
      <c r="C56" s="695">
        <f>SUM(D56:W56)</f>
        <v>0</v>
      </c>
      <c r="D56" s="694">
        <f>'O4 Summary by Class &amp; Accounts'!E50</f>
        <v>0</v>
      </c>
      <c r="E56" s="694">
        <f>'O4 Summary by Class &amp; Accounts'!F50</f>
        <v>0</v>
      </c>
      <c r="F56" s="694">
        <f>'O4 Summary by Class &amp; Accounts'!G50</f>
        <v>0</v>
      </c>
      <c r="G56" s="694">
        <f>'O4 Summary by Class &amp; Accounts'!H50</f>
        <v>0</v>
      </c>
      <c r="H56" s="694">
        <f>'O4 Summary by Class &amp; Accounts'!I50</f>
        <v>0</v>
      </c>
      <c r="I56" s="694">
        <f>'O4 Summary by Class &amp; Accounts'!J50</f>
        <v>0</v>
      </c>
      <c r="J56" s="694">
        <f>'O4 Summary by Class &amp; Accounts'!K50</f>
        <v>0</v>
      </c>
      <c r="K56" s="694">
        <f>'O4 Summary by Class &amp; Accounts'!L50</f>
        <v>0</v>
      </c>
      <c r="L56" s="694">
        <f>'O4 Summary by Class &amp; Accounts'!M50</f>
        <v>0</v>
      </c>
      <c r="M56" s="694">
        <f>'O4 Summary by Class &amp; Accounts'!N50</f>
        <v>0</v>
      </c>
      <c r="N56" s="694">
        <f>'O4 Summary by Class &amp; Accounts'!O50</f>
        <v>0</v>
      </c>
      <c r="O56" s="694">
        <f>'O4 Summary by Class &amp; Accounts'!P50</f>
        <v>0</v>
      </c>
      <c r="P56" s="694">
        <f>'O4 Summary by Class &amp; Accounts'!Q50</f>
        <v>0</v>
      </c>
      <c r="Q56" s="694">
        <f>'O4 Summary by Class &amp; Accounts'!R50</f>
        <v>0</v>
      </c>
      <c r="R56" s="694">
        <f>'O4 Summary by Class &amp; Accounts'!S50</f>
        <v>0</v>
      </c>
      <c r="S56" s="694">
        <f>'O4 Summary by Class &amp; Accounts'!T50</f>
        <v>0</v>
      </c>
      <c r="T56" s="694">
        <f>'O4 Summary by Class &amp; Accounts'!U50</f>
        <v>0</v>
      </c>
      <c r="U56" s="694">
        <f>'O4 Summary by Class &amp; Accounts'!V50</f>
        <v>0</v>
      </c>
      <c r="V56" s="694">
        <f>'O4 Summary by Class &amp; Accounts'!W50</f>
        <v>0</v>
      </c>
      <c r="W56" s="582">
        <f>'O4 Summary by Class &amp; Accounts'!X50</f>
        <v>0</v>
      </c>
    </row>
    <row r="57" spans="1:24" s="603" customFormat="1" ht="12.75" x14ac:dyDescent="0.2">
      <c r="B57" s="690" t="s">
        <v>731</v>
      </c>
      <c r="C57" s="695">
        <f>SUM(D57:W57)</f>
        <v>0</v>
      </c>
      <c r="D57" s="694">
        <f>'O4 Summary by Class &amp; Accounts'!E54</f>
        <v>0</v>
      </c>
      <c r="E57" s="694">
        <f>'O4 Summary by Class &amp; Accounts'!F54</f>
        <v>0</v>
      </c>
      <c r="F57" s="694">
        <f>'O4 Summary by Class &amp; Accounts'!G54</f>
        <v>0</v>
      </c>
      <c r="G57" s="694">
        <f>'O4 Summary by Class &amp; Accounts'!H54</f>
        <v>0</v>
      </c>
      <c r="H57" s="694">
        <f>'O4 Summary by Class &amp; Accounts'!I54</f>
        <v>0</v>
      </c>
      <c r="I57" s="694">
        <f>'O4 Summary by Class &amp; Accounts'!J54</f>
        <v>0</v>
      </c>
      <c r="J57" s="694">
        <f>'O4 Summary by Class &amp; Accounts'!K54</f>
        <v>0</v>
      </c>
      <c r="K57" s="694">
        <f>'O4 Summary by Class &amp; Accounts'!L54</f>
        <v>0</v>
      </c>
      <c r="L57" s="694">
        <f>'O4 Summary by Class &amp; Accounts'!M54</f>
        <v>0</v>
      </c>
      <c r="M57" s="694">
        <f>'O4 Summary by Class &amp; Accounts'!N54</f>
        <v>0</v>
      </c>
      <c r="N57" s="694">
        <f>'O4 Summary by Class &amp; Accounts'!O54</f>
        <v>0</v>
      </c>
      <c r="O57" s="694">
        <f>'O4 Summary by Class &amp; Accounts'!P54</f>
        <v>0</v>
      </c>
      <c r="P57" s="694">
        <f>'O4 Summary by Class &amp; Accounts'!Q54</f>
        <v>0</v>
      </c>
      <c r="Q57" s="694">
        <f>'O4 Summary by Class &amp; Accounts'!R54</f>
        <v>0</v>
      </c>
      <c r="R57" s="694">
        <f>'O4 Summary by Class &amp; Accounts'!S54</f>
        <v>0</v>
      </c>
      <c r="S57" s="694">
        <f>'O4 Summary by Class &amp; Accounts'!T54</f>
        <v>0</v>
      </c>
      <c r="T57" s="694">
        <f>'O4 Summary by Class &amp; Accounts'!U54</f>
        <v>0</v>
      </c>
      <c r="U57" s="694">
        <f>'O4 Summary by Class &amp; Accounts'!V54</f>
        <v>0</v>
      </c>
      <c r="V57" s="694">
        <f>'O4 Summary by Class &amp; Accounts'!W54</f>
        <v>0</v>
      </c>
      <c r="W57" s="582">
        <f>'O4 Summary by Class &amp; Accounts'!X54</f>
        <v>0</v>
      </c>
    </row>
    <row r="58" spans="1:24" s="558" customFormat="1" ht="20.25" customHeight="1" x14ac:dyDescent="0.2">
      <c r="B58" s="819" t="s">
        <v>1411</v>
      </c>
      <c r="C58" s="813">
        <f>SUM(D58:W58)</f>
        <v>0</v>
      </c>
      <c r="D58" s="814">
        <f>SUM(D54:D57)</f>
        <v>0</v>
      </c>
      <c r="E58" s="814">
        <f t="shared" ref="E58:W58" si="13">SUM(E54:E57)</f>
        <v>0</v>
      </c>
      <c r="F58" s="814">
        <f t="shared" si="13"/>
        <v>0</v>
      </c>
      <c r="G58" s="814">
        <f t="shared" si="13"/>
        <v>0</v>
      </c>
      <c r="H58" s="814">
        <f t="shared" si="13"/>
        <v>0</v>
      </c>
      <c r="I58" s="814">
        <f t="shared" si="13"/>
        <v>0</v>
      </c>
      <c r="J58" s="814">
        <f t="shared" si="13"/>
        <v>0</v>
      </c>
      <c r="K58" s="814">
        <f t="shared" si="13"/>
        <v>0</v>
      </c>
      <c r="L58" s="814">
        <f t="shared" si="13"/>
        <v>0</v>
      </c>
      <c r="M58" s="814">
        <f t="shared" si="13"/>
        <v>0</v>
      </c>
      <c r="N58" s="814">
        <f t="shared" si="13"/>
        <v>0</v>
      </c>
      <c r="O58" s="814">
        <f t="shared" si="13"/>
        <v>0</v>
      </c>
      <c r="P58" s="814">
        <f t="shared" si="13"/>
        <v>0</v>
      </c>
      <c r="Q58" s="814">
        <f t="shared" si="13"/>
        <v>0</v>
      </c>
      <c r="R58" s="814">
        <f t="shared" si="13"/>
        <v>0</v>
      </c>
      <c r="S58" s="814">
        <f t="shared" si="13"/>
        <v>0</v>
      </c>
      <c r="T58" s="814">
        <f t="shared" si="13"/>
        <v>0</v>
      </c>
      <c r="U58" s="814">
        <f t="shared" si="13"/>
        <v>0</v>
      </c>
      <c r="V58" s="814">
        <f t="shared" si="13"/>
        <v>0</v>
      </c>
      <c r="W58" s="815">
        <f t="shared" si="13"/>
        <v>0</v>
      </c>
    </row>
    <row r="59" spans="1:24" s="603" customFormat="1" ht="12.75" x14ac:dyDescent="0.2">
      <c r="C59" s="709"/>
      <c r="D59" s="707"/>
      <c r="E59" s="707"/>
      <c r="F59" s="707"/>
      <c r="G59" s="707"/>
      <c r="H59" s="707"/>
      <c r="I59" s="707"/>
      <c r="J59" s="707"/>
      <c r="K59" s="707"/>
      <c r="L59" s="707"/>
      <c r="M59" s="707"/>
      <c r="N59" s="707"/>
      <c r="O59" s="707"/>
      <c r="P59" s="707"/>
      <c r="Q59" s="707"/>
      <c r="R59" s="707"/>
      <c r="S59" s="707"/>
      <c r="T59" s="707"/>
      <c r="U59" s="707"/>
      <c r="V59" s="707"/>
      <c r="W59" s="710"/>
    </row>
    <row r="60" spans="1:24" s="603" customFormat="1" ht="12.75" x14ac:dyDescent="0.2">
      <c r="B60" s="690" t="s">
        <v>732</v>
      </c>
      <c r="C60" s="695">
        <f>SUM(D60:W60)</f>
        <v>1472833.3200000012</v>
      </c>
      <c r="D60" s="694">
        <f>'O4 Summary by Class &amp; Accounts'!E44</f>
        <v>846973.42937353021</v>
      </c>
      <c r="E60" s="694">
        <f>'O4 Summary by Class &amp; Accounts'!F44</f>
        <v>228358.34317940829</v>
      </c>
      <c r="F60" s="694">
        <f>'O4 Summary by Class &amp; Accounts'!G44</f>
        <v>303747.44092909491</v>
      </c>
      <c r="G60" s="694">
        <f>'O4 Summary by Class &amp; Accounts'!H44</f>
        <v>0</v>
      </c>
      <c r="H60" s="694">
        <f>'O4 Summary by Class &amp; Accounts'!I44</f>
        <v>0</v>
      </c>
      <c r="I60" s="694">
        <f>'O4 Summary by Class &amp; Accounts'!J44</f>
        <v>0</v>
      </c>
      <c r="J60" s="694">
        <f>'O4 Summary by Class &amp; Accounts'!K44</f>
        <v>87926.996286394613</v>
      </c>
      <c r="K60" s="694">
        <f>'O4 Summary by Class &amp; Accounts'!L44</f>
        <v>3178.7225008136234</v>
      </c>
      <c r="L60" s="694">
        <f>'O4 Summary by Class &amp; Accounts'!M44</f>
        <v>2648.3877307595276</v>
      </c>
      <c r="M60" s="694">
        <f>'O4 Summary by Class &amp; Accounts'!N44</f>
        <v>0</v>
      </c>
      <c r="N60" s="694">
        <f>'O4 Summary by Class &amp; Accounts'!O44</f>
        <v>0</v>
      </c>
      <c r="O60" s="694">
        <f>'O4 Summary by Class &amp; Accounts'!P44</f>
        <v>0</v>
      </c>
      <c r="P60" s="694">
        <f>'O4 Summary by Class &amp; Accounts'!Q44</f>
        <v>0</v>
      </c>
      <c r="Q60" s="694">
        <f>'O4 Summary by Class &amp; Accounts'!R44</f>
        <v>0</v>
      </c>
      <c r="R60" s="694">
        <f>'O4 Summary by Class &amp; Accounts'!S44</f>
        <v>0</v>
      </c>
      <c r="S60" s="694">
        <f>'O4 Summary by Class &amp; Accounts'!T44</f>
        <v>0</v>
      </c>
      <c r="T60" s="694">
        <f>'O4 Summary by Class &amp; Accounts'!U44</f>
        <v>0</v>
      </c>
      <c r="U60" s="694">
        <f>'O4 Summary by Class &amp; Accounts'!V44</f>
        <v>0</v>
      </c>
      <c r="V60" s="694">
        <f>'O4 Summary by Class &amp; Accounts'!W44</f>
        <v>0</v>
      </c>
      <c r="W60" s="582">
        <f>'O4 Summary by Class &amp; Accounts'!X44</f>
        <v>0</v>
      </c>
    </row>
    <row r="61" spans="1:24" s="707" customFormat="1" ht="12.75" x14ac:dyDescent="0.2">
      <c r="B61" s="690" t="s">
        <v>733</v>
      </c>
      <c r="C61" s="695">
        <f>SUM(D61:W61)</f>
        <v>4118074.9094999982</v>
      </c>
      <c r="D61" s="694">
        <f>'O4 Summary by Class &amp; Accounts'!E48</f>
        <v>2368156.6550356839</v>
      </c>
      <c r="E61" s="694">
        <f>'O4 Summary by Class &amp; Accounts'!F48</f>
        <v>638495.03582802613</v>
      </c>
      <c r="F61" s="694">
        <f>'O4 Summary by Class &amp; Accounts'!G48</f>
        <v>849284.6395646031</v>
      </c>
      <c r="G61" s="694">
        <f>'O4 Summary by Class &amp; Accounts'!H48</f>
        <v>0</v>
      </c>
      <c r="H61" s="694">
        <f>'O4 Summary by Class &amp; Accounts'!I48</f>
        <v>0</v>
      </c>
      <c r="I61" s="694">
        <f>'O4 Summary by Class &amp; Accounts'!J48</f>
        <v>0</v>
      </c>
      <c r="J61" s="694">
        <f>'O4 Summary by Class &amp; Accounts'!K48</f>
        <v>245845.8485137347</v>
      </c>
      <c r="K61" s="694">
        <f>'O4 Summary by Class &amp; Accounts'!L48</f>
        <v>8887.7792192151519</v>
      </c>
      <c r="L61" s="694">
        <f>'O4 Summary by Class &amp; Accounts'!M48</f>
        <v>7404.9513387356283</v>
      </c>
      <c r="M61" s="694">
        <f>'O4 Summary by Class &amp; Accounts'!N48</f>
        <v>0</v>
      </c>
      <c r="N61" s="694">
        <f>'O4 Summary by Class &amp; Accounts'!O48</f>
        <v>0</v>
      </c>
      <c r="O61" s="694">
        <f>'O4 Summary by Class &amp; Accounts'!P48</f>
        <v>0</v>
      </c>
      <c r="P61" s="694">
        <f>'O4 Summary by Class &amp; Accounts'!Q48</f>
        <v>0</v>
      </c>
      <c r="Q61" s="694">
        <f>'O4 Summary by Class &amp; Accounts'!R48</f>
        <v>0</v>
      </c>
      <c r="R61" s="694">
        <f>'O4 Summary by Class &amp; Accounts'!S48</f>
        <v>0</v>
      </c>
      <c r="S61" s="694">
        <f>'O4 Summary by Class &amp; Accounts'!T48</f>
        <v>0</v>
      </c>
      <c r="T61" s="694">
        <f>'O4 Summary by Class &amp; Accounts'!U48</f>
        <v>0</v>
      </c>
      <c r="U61" s="694">
        <f>'O4 Summary by Class &amp; Accounts'!V48</f>
        <v>0</v>
      </c>
      <c r="V61" s="694">
        <f>'O4 Summary by Class &amp; Accounts'!W48</f>
        <v>0</v>
      </c>
      <c r="W61" s="582">
        <f>'O4 Summary by Class &amp; Accounts'!X48</f>
        <v>0</v>
      </c>
    </row>
    <row r="62" spans="1:24" s="707" customFormat="1" ht="12.75" x14ac:dyDescent="0.2">
      <c r="B62" s="690" t="s">
        <v>734</v>
      </c>
      <c r="C62" s="695">
        <f>SUM(D62:W62)</f>
        <v>6313424.9962499999</v>
      </c>
      <c r="D62" s="694">
        <f>'O4 Summary by Class &amp; Accounts'!E52</f>
        <v>3630623.4707987355</v>
      </c>
      <c r="E62" s="694">
        <f>'O4 Summary by Class &amp; Accounts'!F52</f>
        <v>978877.41426919273</v>
      </c>
      <c r="F62" s="694">
        <f>'O4 Summary by Class &amp; Accounts'!G52</f>
        <v>1302039.1785465013</v>
      </c>
      <c r="G62" s="694">
        <f>'O4 Summary by Class &amp; Accounts'!H52</f>
        <v>0</v>
      </c>
      <c r="H62" s="694">
        <f>'O4 Summary by Class &amp; Accounts'!I52</f>
        <v>0</v>
      </c>
      <c r="I62" s="694">
        <f>'O4 Summary by Class &amp; Accounts'!J52</f>
        <v>0</v>
      </c>
      <c r="J62" s="694">
        <f>'O4 Summary by Class &amp; Accounts'!K52</f>
        <v>376906.53019698395</v>
      </c>
      <c r="K62" s="694">
        <f>'O4 Summary by Class &amp; Accounts'!L52</f>
        <v>13625.863714693134</v>
      </c>
      <c r="L62" s="694">
        <f>'O4 Summary by Class &amp; Accounts'!M52</f>
        <v>11352.538723892394</v>
      </c>
      <c r="M62" s="694">
        <f>'O4 Summary by Class &amp; Accounts'!N52</f>
        <v>0</v>
      </c>
      <c r="N62" s="694">
        <f>'O4 Summary by Class &amp; Accounts'!O52</f>
        <v>0</v>
      </c>
      <c r="O62" s="694">
        <f>'O4 Summary by Class &amp; Accounts'!P52</f>
        <v>0</v>
      </c>
      <c r="P62" s="694">
        <f>'O4 Summary by Class &amp; Accounts'!Q52</f>
        <v>0</v>
      </c>
      <c r="Q62" s="694">
        <f>'O4 Summary by Class &amp; Accounts'!R52</f>
        <v>0</v>
      </c>
      <c r="R62" s="694">
        <f>'O4 Summary by Class &amp; Accounts'!S52</f>
        <v>0</v>
      </c>
      <c r="S62" s="694">
        <f>'O4 Summary by Class &amp; Accounts'!T52</f>
        <v>0</v>
      </c>
      <c r="T62" s="694">
        <f>'O4 Summary by Class &amp; Accounts'!U52</f>
        <v>0</v>
      </c>
      <c r="U62" s="694">
        <f>'O4 Summary by Class &amp; Accounts'!V52</f>
        <v>0</v>
      </c>
      <c r="V62" s="694">
        <f>'O4 Summary by Class &amp; Accounts'!W52</f>
        <v>0</v>
      </c>
      <c r="W62" s="582">
        <f>'O4 Summary by Class &amp; Accounts'!X52</f>
        <v>0</v>
      </c>
      <c r="X62" s="711"/>
    </row>
    <row r="63" spans="1:24" s="707" customFormat="1" ht="12.75" x14ac:dyDescent="0.2">
      <c r="B63" s="690" t="s">
        <v>735</v>
      </c>
      <c r="C63" s="695">
        <f>SUM(D63:W63)</f>
        <v>8764247.5474999994</v>
      </c>
      <c r="D63" s="694">
        <f>'O4 Summary by Class &amp; Accounts'!E56</f>
        <v>5040003.3054552432</v>
      </c>
      <c r="E63" s="694">
        <f>'O4 Summary by Class &amp; Accounts'!F56</f>
        <v>1358870.0241798512</v>
      </c>
      <c r="F63" s="694">
        <f>'O4 Summary by Class &amp; Accounts'!G56</f>
        <v>1807480.6755609107</v>
      </c>
      <c r="G63" s="694">
        <f>'O4 Summary by Class &amp; Accounts'!H56</f>
        <v>0</v>
      </c>
      <c r="H63" s="694">
        <f>'O4 Summary by Class &amp; Accounts'!I56</f>
        <v>0</v>
      </c>
      <c r="I63" s="694">
        <f>'O4 Summary by Class &amp; Accounts'!J56</f>
        <v>0</v>
      </c>
      <c r="J63" s="694">
        <f>'O4 Summary by Class &amp; Accounts'!K56</f>
        <v>523218.71802986838</v>
      </c>
      <c r="K63" s="694">
        <f>'O4 Summary by Class &amp; Accounts'!L56</f>
        <v>18915.318185454169</v>
      </c>
      <c r="L63" s="694">
        <f>'O4 Summary by Class &amp; Accounts'!M56</f>
        <v>15759.506088671498</v>
      </c>
      <c r="M63" s="694">
        <f>'O4 Summary by Class &amp; Accounts'!N56</f>
        <v>0</v>
      </c>
      <c r="N63" s="694">
        <f>'O4 Summary by Class &amp; Accounts'!O56</f>
        <v>0</v>
      </c>
      <c r="O63" s="694">
        <f>'O4 Summary by Class &amp; Accounts'!P56</f>
        <v>0</v>
      </c>
      <c r="P63" s="694">
        <f>'O4 Summary by Class &amp; Accounts'!Q56</f>
        <v>0</v>
      </c>
      <c r="Q63" s="694">
        <f>'O4 Summary by Class &amp; Accounts'!R56</f>
        <v>0</v>
      </c>
      <c r="R63" s="694">
        <f>'O4 Summary by Class &amp; Accounts'!S56</f>
        <v>0</v>
      </c>
      <c r="S63" s="694">
        <f>'O4 Summary by Class &amp; Accounts'!T56</f>
        <v>0</v>
      </c>
      <c r="T63" s="694">
        <f>'O4 Summary by Class &amp; Accounts'!U56</f>
        <v>0</v>
      </c>
      <c r="U63" s="694">
        <f>'O4 Summary by Class &amp; Accounts'!V56</f>
        <v>0</v>
      </c>
      <c r="V63" s="694">
        <f>'O4 Summary by Class &amp; Accounts'!W56</f>
        <v>0</v>
      </c>
      <c r="W63" s="582">
        <f>'O4 Summary by Class &amp; Accounts'!X56</f>
        <v>0</v>
      </c>
      <c r="X63" s="711"/>
    </row>
    <row r="64" spans="1:24" s="558" customFormat="1" ht="20.25" customHeight="1" x14ac:dyDescent="0.2">
      <c r="B64" s="819" t="s">
        <v>1411</v>
      </c>
      <c r="C64" s="813">
        <f>SUM(D64:W64)</f>
        <v>20668580.773249999</v>
      </c>
      <c r="D64" s="814">
        <f t="shared" ref="D64:W64" si="14">SUM(D60:D63)</f>
        <v>11885756.860663192</v>
      </c>
      <c r="E64" s="814">
        <f t="shared" si="14"/>
        <v>3204600.8174564783</v>
      </c>
      <c r="F64" s="814">
        <f t="shared" si="14"/>
        <v>4262551.9346011095</v>
      </c>
      <c r="G64" s="814">
        <f t="shared" si="14"/>
        <v>0</v>
      </c>
      <c r="H64" s="814">
        <f t="shared" si="14"/>
        <v>0</v>
      </c>
      <c r="I64" s="814">
        <f t="shared" si="14"/>
        <v>0</v>
      </c>
      <c r="J64" s="814">
        <f t="shared" si="14"/>
        <v>1233898.0930269817</v>
      </c>
      <c r="K64" s="814">
        <f t="shared" si="14"/>
        <v>44607.683620176074</v>
      </c>
      <c r="L64" s="814">
        <f t="shared" si="14"/>
        <v>37165.383882059046</v>
      </c>
      <c r="M64" s="814">
        <f t="shared" si="14"/>
        <v>0</v>
      </c>
      <c r="N64" s="814">
        <f t="shared" si="14"/>
        <v>0</v>
      </c>
      <c r="O64" s="814">
        <f t="shared" si="14"/>
        <v>0</v>
      </c>
      <c r="P64" s="814">
        <f t="shared" si="14"/>
        <v>0</v>
      </c>
      <c r="Q64" s="814">
        <f t="shared" si="14"/>
        <v>0</v>
      </c>
      <c r="R64" s="814">
        <f t="shared" si="14"/>
        <v>0</v>
      </c>
      <c r="S64" s="814">
        <f t="shared" si="14"/>
        <v>0</v>
      </c>
      <c r="T64" s="814">
        <f t="shared" si="14"/>
        <v>0</v>
      </c>
      <c r="U64" s="814">
        <f t="shared" si="14"/>
        <v>0</v>
      </c>
      <c r="V64" s="814">
        <f t="shared" si="14"/>
        <v>0</v>
      </c>
      <c r="W64" s="815">
        <f t="shared" si="14"/>
        <v>0</v>
      </c>
    </row>
    <row r="65" spans="1:24" s="736" customFormat="1" ht="12.75" x14ac:dyDescent="0.2">
      <c r="A65" s="707"/>
      <c r="B65" s="717"/>
      <c r="C65" s="735"/>
      <c r="W65" s="737"/>
    </row>
    <row r="66" spans="1:24" s="711" customFormat="1" ht="12.75" x14ac:dyDescent="0.2">
      <c r="A66" s="738"/>
      <c r="B66" s="840" t="s">
        <v>1458</v>
      </c>
      <c r="C66" s="740"/>
      <c r="W66" s="741"/>
    </row>
    <row r="67" spans="1:24" s="707" customFormat="1" ht="12.75" x14ac:dyDescent="0.2">
      <c r="A67" s="1464" t="s">
        <v>504</v>
      </c>
      <c r="B67" s="742" t="s">
        <v>1459</v>
      </c>
      <c r="C67" s="695">
        <f t="shared" ref="C67:C78" si="15">SUM(D67:W67)</f>
        <v>199964.99000000002</v>
      </c>
      <c r="D67" s="694">
        <f>'O4 Summary by Class &amp; Accounts'!E138</f>
        <v>118253.78949427171</v>
      </c>
      <c r="E67" s="694">
        <f>'O4 Summary by Class &amp; Accounts'!F138</f>
        <v>29613.521694690164</v>
      </c>
      <c r="F67" s="694">
        <f>'O4 Summary by Class &amp; Accounts'!G138</f>
        <v>47996.992365039674</v>
      </c>
      <c r="G67" s="694">
        <f>'O4 Summary by Class &amp; Accounts'!H138</f>
        <v>0</v>
      </c>
      <c r="H67" s="694">
        <f>'O4 Summary by Class &amp; Accounts'!I138</f>
        <v>0</v>
      </c>
      <c r="I67" s="694">
        <f>'O4 Summary by Class &amp; Accounts'!J138</f>
        <v>0</v>
      </c>
      <c r="J67" s="694">
        <f>'O4 Summary by Class &amp; Accounts'!K138</f>
        <v>3179.5117057523785</v>
      </c>
      <c r="K67" s="694">
        <f>'O4 Summary by Class &amp; Accounts'!L138</f>
        <v>504.32834852946678</v>
      </c>
      <c r="L67" s="694">
        <f>'O4 Summary by Class &amp; Accounts'!M138</f>
        <v>416.84639171661121</v>
      </c>
      <c r="M67" s="694">
        <f>'O4 Summary by Class &amp; Accounts'!N138</f>
        <v>0</v>
      </c>
      <c r="N67" s="694">
        <f>'O4 Summary by Class &amp; Accounts'!O138</f>
        <v>0</v>
      </c>
      <c r="O67" s="694">
        <f>'O4 Summary by Class &amp; Accounts'!P138</f>
        <v>0</v>
      </c>
      <c r="P67" s="694">
        <f>'O4 Summary by Class &amp; Accounts'!Q138</f>
        <v>0</v>
      </c>
      <c r="Q67" s="694">
        <f>'O4 Summary by Class &amp; Accounts'!R138</f>
        <v>0</v>
      </c>
      <c r="R67" s="694">
        <f>'O4 Summary by Class &amp; Accounts'!S138</f>
        <v>0</v>
      </c>
      <c r="S67" s="694">
        <f>'O4 Summary by Class &amp; Accounts'!T138</f>
        <v>0</v>
      </c>
      <c r="T67" s="694">
        <f>'O4 Summary by Class &amp; Accounts'!U138</f>
        <v>0</v>
      </c>
      <c r="U67" s="694">
        <f>'O4 Summary by Class &amp; Accounts'!V138</f>
        <v>0</v>
      </c>
      <c r="V67" s="694">
        <f>'O4 Summary by Class &amp; Accounts'!W138</f>
        <v>0</v>
      </c>
      <c r="W67" s="582">
        <f>'O4 Summary by Class &amp; Accounts'!X138</f>
        <v>0</v>
      </c>
    </row>
    <row r="68" spans="1:24" s="707" customFormat="1" ht="12.75" x14ac:dyDescent="0.2">
      <c r="A68" s="1464" t="s">
        <v>504</v>
      </c>
      <c r="B68" s="742" t="s">
        <v>1460</v>
      </c>
      <c r="C68" s="695">
        <f t="shared" si="15"/>
        <v>395667.35000000003</v>
      </c>
      <c r="D68" s="694">
        <f>'O4 Summary by Class &amp; Accounts'!E139</f>
        <v>233986.77696858998</v>
      </c>
      <c r="E68" s="694">
        <f>'O4 Summary by Class &amp; Accounts'!F139</f>
        <v>58595.775456021409</v>
      </c>
      <c r="F68" s="694">
        <f>'O4 Summary by Class &amp; Accounts'!G139</f>
        <v>94970.838530512177</v>
      </c>
      <c r="G68" s="694">
        <f>'O4 Summary by Class &amp; Accounts'!H139</f>
        <v>0</v>
      </c>
      <c r="H68" s="694">
        <f>'O4 Summary by Class &amp; Accounts'!I139</f>
        <v>0</v>
      </c>
      <c r="I68" s="694">
        <f>'O4 Summary by Class &amp; Accounts'!J139</f>
        <v>0</v>
      </c>
      <c r="J68" s="694">
        <f>'O4 Summary by Class &amp; Accounts'!K139</f>
        <v>6291.2461371814288</v>
      </c>
      <c r="K68" s="694">
        <f>'O4 Summary by Class &amp; Accounts'!L139</f>
        <v>997.905989406098</v>
      </c>
      <c r="L68" s="694">
        <f>'O4 Summary by Class &amp; Accounts'!M139</f>
        <v>824.80691828891406</v>
      </c>
      <c r="M68" s="694">
        <f>'O4 Summary by Class &amp; Accounts'!N139</f>
        <v>0</v>
      </c>
      <c r="N68" s="694">
        <f>'O4 Summary by Class &amp; Accounts'!O139</f>
        <v>0</v>
      </c>
      <c r="O68" s="694">
        <f>'O4 Summary by Class &amp; Accounts'!P139</f>
        <v>0</v>
      </c>
      <c r="P68" s="694">
        <f>'O4 Summary by Class &amp; Accounts'!Q139</f>
        <v>0</v>
      </c>
      <c r="Q68" s="694">
        <f>'O4 Summary by Class &amp; Accounts'!R139</f>
        <v>0</v>
      </c>
      <c r="R68" s="694">
        <f>'O4 Summary by Class &amp; Accounts'!S139</f>
        <v>0</v>
      </c>
      <c r="S68" s="694">
        <f>'O4 Summary by Class &amp; Accounts'!T139</f>
        <v>0</v>
      </c>
      <c r="T68" s="694">
        <f>'O4 Summary by Class &amp; Accounts'!U139</f>
        <v>0</v>
      </c>
      <c r="U68" s="694">
        <f>'O4 Summary by Class &amp; Accounts'!V139</f>
        <v>0</v>
      </c>
      <c r="V68" s="694">
        <f>'O4 Summary by Class &amp; Accounts'!W139</f>
        <v>0</v>
      </c>
      <c r="W68" s="582">
        <f>'O4 Summary by Class &amp; Accounts'!X139</f>
        <v>0</v>
      </c>
      <c r="X68" s="711"/>
    </row>
    <row r="69" spans="1:24" s="707" customFormat="1" ht="11.25" customHeight="1" x14ac:dyDescent="0.2">
      <c r="A69" s="1464" t="s">
        <v>505</v>
      </c>
      <c r="B69" s="742" t="s">
        <v>1465</v>
      </c>
      <c r="C69" s="695">
        <f t="shared" si="15"/>
        <v>15605.690000000002</v>
      </c>
      <c r="D69" s="694">
        <f>'O4 Summary by Class &amp; Accounts'!E142</f>
        <v>9153.2464388521767</v>
      </c>
      <c r="E69" s="694">
        <f>'O4 Summary by Class &amp; Accounts'!F142</f>
        <v>2343.3050325910494</v>
      </c>
      <c r="F69" s="694">
        <f>'O4 Summary by Class &amp; Accounts'!G142</f>
        <v>3589.2793376214327</v>
      </c>
      <c r="G69" s="694">
        <f>'O4 Summary by Class &amp; Accounts'!H142</f>
        <v>0</v>
      </c>
      <c r="H69" s="694">
        <f>'O4 Summary by Class &amp; Accounts'!I142</f>
        <v>0</v>
      </c>
      <c r="I69" s="694">
        <f>'O4 Summary by Class &amp; Accounts'!J142</f>
        <v>0</v>
      </c>
      <c r="J69" s="694">
        <f>'O4 Summary by Class &amp; Accounts'!K142</f>
        <v>450.98041860492691</v>
      </c>
      <c r="K69" s="694">
        <f>'O4 Summary by Class &amp; Accounts'!L142</f>
        <v>37.67377460825891</v>
      </c>
      <c r="L69" s="694">
        <f>'O4 Summary by Class &amp; Accounts'!M142</f>
        <v>31.204997722156865</v>
      </c>
      <c r="M69" s="694">
        <f>'O4 Summary by Class &amp; Accounts'!N142</f>
        <v>0</v>
      </c>
      <c r="N69" s="694">
        <f>'O4 Summary by Class &amp; Accounts'!O142</f>
        <v>0</v>
      </c>
      <c r="O69" s="694">
        <f>'O4 Summary by Class &amp; Accounts'!P142</f>
        <v>0</v>
      </c>
      <c r="P69" s="694">
        <f>'O4 Summary by Class &amp; Accounts'!Q142</f>
        <v>0</v>
      </c>
      <c r="Q69" s="694">
        <f>'O4 Summary by Class &amp; Accounts'!R142</f>
        <v>0</v>
      </c>
      <c r="R69" s="694">
        <f>'O4 Summary by Class &amp; Accounts'!S142</f>
        <v>0</v>
      </c>
      <c r="S69" s="694">
        <f>'O4 Summary by Class &amp; Accounts'!T142</f>
        <v>0</v>
      </c>
      <c r="T69" s="694">
        <f>'O4 Summary by Class &amp; Accounts'!U142</f>
        <v>0</v>
      </c>
      <c r="U69" s="694">
        <f>'O4 Summary by Class &amp; Accounts'!V142</f>
        <v>0</v>
      </c>
      <c r="V69" s="694">
        <f>'O4 Summary by Class &amp; Accounts'!W142</f>
        <v>0</v>
      </c>
      <c r="W69" s="582">
        <f>'O4 Summary by Class &amp; Accounts'!X142</f>
        <v>0</v>
      </c>
    </row>
    <row r="70" spans="1:24" s="707" customFormat="1" ht="12.75" x14ac:dyDescent="0.2">
      <c r="A70" s="1464" t="s">
        <v>505</v>
      </c>
      <c r="B70" s="742" t="s">
        <v>1466</v>
      </c>
      <c r="C70" s="695">
        <f t="shared" si="15"/>
        <v>5728.74</v>
      </c>
      <c r="D70" s="694">
        <f>'O4 Summary by Class &amp; Accounts'!E143</f>
        <v>3360.0929535387422</v>
      </c>
      <c r="E70" s="694">
        <f>'O4 Summary by Class &amp; Accounts'!F143</f>
        <v>860.210940522697</v>
      </c>
      <c r="F70" s="694">
        <f>'O4 Summary by Class &amp; Accounts'!G143</f>
        <v>1317.5994212755352</v>
      </c>
      <c r="G70" s="694">
        <f>'O4 Summary by Class &amp; Accounts'!H143</f>
        <v>0</v>
      </c>
      <c r="H70" s="694">
        <f>'O4 Summary by Class &amp; Accounts'!I143</f>
        <v>0</v>
      </c>
      <c r="I70" s="694">
        <f>'O4 Summary by Class &amp; Accounts'!J143</f>
        <v>0</v>
      </c>
      <c r="J70" s="694">
        <f>'O4 Summary by Class &amp; Accounts'!K143</f>
        <v>165.55176754624685</v>
      </c>
      <c r="K70" s="694">
        <f>'O4 Summary by Class &amp; Accounts'!L143</f>
        <v>13.829780006479504</v>
      </c>
      <c r="L70" s="694">
        <f>'O4 Summary by Class &amp; Accounts'!M143</f>
        <v>11.455137110299441</v>
      </c>
      <c r="M70" s="694">
        <f>'O4 Summary by Class &amp; Accounts'!N143</f>
        <v>0</v>
      </c>
      <c r="N70" s="694">
        <f>'O4 Summary by Class &amp; Accounts'!O143</f>
        <v>0</v>
      </c>
      <c r="O70" s="694">
        <f>'O4 Summary by Class &amp; Accounts'!P143</f>
        <v>0</v>
      </c>
      <c r="P70" s="694">
        <f>'O4 Summary by Class &amp; Accounts'!Q143</f>
        <v>0</v>
      </c>
      <c r="Q70" s="694">
        <f>'O4 Summary by Class &amp; Accounts'!R143</f>
        <v>0</v>
      </c>
      <c r="R70" s="694">
        <f>'O4 Summary by Class &amp; Accounts'!S143</f>
        <v>0</v>
      </c>
      <c r="S70" s="694">
        <f>'O4 Summary by Class &amp; Accounts'!T143</f>
        <v>0</v>
      </c>
      <c r="T70" s="694">
        <f>'O4 Summary by Class &amp; Accounts'!U143</f>
        <v>0</v>
      </c>
      <c r="U70" s="694">
        <f>'O4 Summary by Class &amp; Accounts'!V143</f>
        <v>0</v>
      </c>
      <c r="V70" s="694">
        <f>'O4 Summary by Class &amp; Accounts'!W143</f>
        <v>0</v>
      </c>
      <c r="W70" s="582">
        <f>'O4 Summary by Class &amp; Accounts'!X143</f>
        <v>0</v>
      </c>
    </row>
    <row r="71" spans="1:24" s="707" customFormat="1" ht="11.25" customHeight="1" x14ac:dyDescent="0.2">
      <c r="A71" s="1464" t="s">
        <v>505</v>
      </c>
      <c r="B71" s="742" t="s">
        <v>1468</v>
      </c>
      <c r="C71" s="695">
        <f t="shared" si="15"/>
        <v>0</v>
      </c>
      <c r="D71" s="694">
        <f>'O4 Summary by Class &amp; Accounts'!E150</f>
        <v>0</v>
      </c>
      <c r="E71" s="694">
        <f>'O4 Summary by Class &amp; Accounts'!F150</f>
        <v>0</v>
      </c>
      <c r="F71" s="694">
        <f>'O4 Summary by Class &amp; Accounts'!G150</f>
        <v>0</v>
      </c>
      <c r="G71" s="694">
        <f>'O4 Summary by Class &amp; Accounts'!H150</f>
        <v>0</v>
      </c>
      <c r="H71" s="694">
        <f>'O4 Summary by Class &amp; Accounts'!I150</f>
        <v>0</v>
      </c>
      <c r="I71" s="694">
        <f>'O4 Summary by Class &amp; Accounts'!J150</f>
        <v>0</v>
      </c>
      <c r="J71" s="694">
        <f>'O4 Summary by Class &amp; Accounts'!K150</f>
        <v>0</v>
      </c>
      <c r="K71" s="694">
        <f>'O4 Summary by Class &amp; Accounts'!L150</f>
        <v>0</v>
      </c>
      <c r="L71" s="694">
        <f>'O4 Summary by Class &amp; Accounts'!M150</f>
        <v>0</v>
      </c>
      <c r="M71" s="694">
        <f>'O4 Summary by Class &amp; Accounts'!N150</f>
        <v>0</v>
      </c>
      <c r="N71" s="694">
        <f>'O4 Summary by Class &amp; Accounts'!O150</f>
        <v>0</v>
      </c>
      <c r="O71" s="694">
        <f>'O4 Summary by Class &amp; Accounts'!P150</f>
        <v>0</v>
      </c>
      <c r="P71" s="694">
        <f>'O4 Summary by Class &amp; Accounts'!Q150</f>
        <v>0</v>
      </c>
      <c r="Q71" s="694">
        <f>'O4 Summary by Class &amp; Accounts'!R150</f>
        <v>0</v>
      </c>
      <c r="R71" s="694">
        <f>'O4 Summary by Class &amp; Accounts'!S150</f>
        <v>0</v>
      </c>
      <c r="S71" s="694">
        <f>'O4 Summary by Class &amp; Accounts'!T150</f>
        <v>0</v>
      </c>
      <c r="T71" s="694">
        <f>'O4 Summary by Class &amp; Accounts'!U150</f>
        <v>0</v>
      </c>
      <c r="U71" s="694">
        <f>'O4 Summary by Class &amp; Accounts'!V150</f>
        <v>0</v>
      </c>
      <c r="V71" s="694">
        <f>'O4 Summary by Class &amp; Accounts'!W150</f>
        <v>0</v>
      </c>
      <c r="W71" s="582">
        <f>'O4 Summary by Class &amp; Accounts'!X150</f>
        <v>0</v>
      </c>
      <c r="X71" s="743"/>
    </row>
    <row r="72" spans="1:24" s="707" customFormat="1" ht="11.25" customHeight="1" x14ac:dyDescent="0.2">
      <c r="A72" s="1464" t="s">
        <v>504</v>
      </c>
      <c r="B72" s="742" t="s">
        <v>1474</v>
      </c>
      <c r="C72" s="695">
        <f t="shared" si="15"/>
        <v>161636.31000000003</v>
      </c>
      <c r="D72" s="694">
        <f>'O4 Summary by Class &amp; Accounts'!E151</f>
        <v>95587.263437318936</v>
      </c>
      <c r="E72" s="694">
        <f>'O4 Summary by Class &amp; Accounts'!F151</f>
        <v>23937.292087153182</v>
      </c>
      <c r="F72" s="694">
        <f>'O4 Summary by Class &amp; Accounts'!G151</f>
        <v>38797.075112914448</v>
      </c>
      <c r="G72" s="694">
        <f>'O4 Summary by Class &amp; Accounts'!H151</f>
        <v>0</v>
      </c>
      <c r="H72" s="694">
        <f>'O4 Summary by Class &amp; Accounts'!I151</f>
        <v>0</v>
      </c>
      <c r="I72" s="694">
        <f>'O4 Summary by Class &amp; Accounts'!J151</f>
        <v>0</v>
      </c>
      <c r="J72" s="694">
        <f>'O4 Summary by Class &amp; Accounts'!K151</f>
        <v>2570.0725898049459</v>
      </c>
      <c r="K72" s="694">
        <f>'O4 Summary by Class &amp; Accounts'!L151</f>
        <v>407.66022734628166</v>
      </c>
      <c r="L72" s="694">
        <f>'O4 Summary by Class &amp; Accounts'!M151</f>
        <v>336.94654546222114</v>
      </c>
      <c r="M72" s="694">
        <f>'O4 Summary by Class &amp; Accounts'!N151</f>
        <v>0</v>
      </c>
      <c r="N72" s="694">
        <f>'O4 Summary by Class &amp; Accounts'!O151</f>
        <v>0</v>
      </c>
      <c r="O72" s="694">
        <f>'O4 Summary by Class &amp; Accounts'!P151</f>
        <v>0</v>
      </c>
      <c r="P72" s="694">
        <f>'O4 Summary by Class &amp; Accounts'!Q151</f>
        <v>0</v>
      </c>
      <c r="Q72" s="694">
        <f>'O4 Summary by Class &amp; Accounts'!R151</f>
        <v>0</v>
      </c>
      <c r="R72" s="694">
        <f>'O4 Summary by Class &amp; Accounts'!S151</f>
        <v>0</v>
      </c>
      <c r="S72" s="694">
        <f>'O4 Summary by Class &amp; Accounts'!T151</f>
        <v>0</v>
      </c>
      <c r="T72" s="694">
        <f>'O4 Summary by Class &amp; Accounts'!U151</f>
        <v>0</v>
      </c>
      <c r="U72" s="694">
        <f>'O4 Summary by Class &amp; Accounts'!V151</f>
        <v>0</v>
      </c>
      <c r="V72" s="694">
        <f>'O4 Summary by Class &amp; Accounts'!W151</f>
        <v>0</v>
      </c>
      <c r="W72" s="582">
        <f>'O4 Summary by Class &amp; Accounts'!X151</f>
        <v>0</v>
      </c>
    </row>
    <row r="73" spans="1:24" s="707" customFormat="1" ht="12.75" x14ac:dyDescent="0.2">
      <c r="A73" s="1608">
        <v>1830</v>
      </c>
      <c r="B73" s="742" t="s">
        <v>1475</v>
      </c>
      <c r="C73" s="695">
        <f t="shared" si="15"/>
        <v>146997.37000000002</v>
      </c>
      <c r="D73" s="694">
        <f>'O4 Summary by Class &amp; Accounts'!E157</f>
        <v>87006.083572914897</v>
      </c>
      <c r="E73" s="694">
        <f>'O4 Summary by Class &amp; Accounts'!F157</f>
        <v>21737.004159714819</v>
      </c>
      <c r="F73" s="694">
        <f>'O4 Summary by Class &amp; Accounts'!G157</f>
        <v>35440.58211507681</v>
      </c>
      <c r="G73" s="694">
        <f>'O4 Summary by Class &amp; Accounts'!H157</f>
        <v>0</v>
      </c>
      <c r="H73" s="694">
        <f>'O4 Summary by Class &amp; Accounts'!I157</f>
        <v>0</v>
      </c>
      <c r="I73" s="694">
        <f>'O4 Summary by Class &amp; Accounts'!J157</f>
        <v>0</v>
      </c>
      <c r="J73" s="694">
        <f>'O4 Summary by Class &amp; Accounts'!K157</f>
        <v>2133.5043991345319</v>
      </c>
      <c r="K73" s="694">
        <f>'O4 Summary by Class &amp; Accounts'!L157</f>
        <v>372.43264687824154</v>
      </c>
      <c r="L73" s="694">
        <f>'O4 Summary by Class &amp; Accounts'!M157</f>
        <v>307.76310628070462</v>
      </c>
      <c r="M73" s="694">
        <f>'O4 Summary by Class &amp; Accounts'!N157</f>
        <v>0</v>
      </c>
      <c r="N73" s="694">
        <f>'O4 Summary by Class &amp; Accounts'!O157</f>
        <v>0</v>
      </c>
      <c r="O73" s="694">
        <f>'O4 Summary by Class &amp; Accounts'!P157</f>
        <v>0</v>
      </c>
      <c r="P73" s="694">
        <f>'O4 Summary by Class &amp; Accounts'!Q157</f>
        <v>0</v>
      </c>
      <c r="Q73" s="694">
        <f>'O4 Summary by Class &amp; Accounts'!R157</f>
        <v>0</v>
      </c>
      <c r="R73" s="694">
        <f>'O4 Summary by Class &amp; Accounts'!S157</f>
        <v>0</v>
      </c>
      <c r="S73" s="694">
        <f>'O4 Summary by Class &amp; Accounts'!T157</f>
        <v>0</v>
      </c>
      <c r="T73" s="694">
        <f>'O4 Summary by Class &amp; Accounts'!U157</f>
        <v>0</v>
      </c>
      <c r="U73" s="694">
        <f>'O4 Summary by Class &amp; Accounts'!V157</f>
        <v>0</v>
      </c>
      <c r="V73" s="694">
        <f>'O4 Summary by Class &amp; Accounts'!W157</f>
        <v>0</v>
      </c>
      <c r="W73" s="582">
        <f>'O4 Summary by Class &amp; Accounts'!X157</f>
        <v>0</v>
      </c>
    </row>
    <row r="74" spans="1:24" s="707" customFormat="1" ht="12.75" x14ac:dyDescent="0.2">
      <c r="A74" s="1608">
        <v>1835</v>
      </c>
      <c r="B74" s="742" t="s">
        <v>1476</v>
      </c>
      <c r="C74" s="695">
        <f t="shared" si="15"/>
        <v>284862.49000000005</v>
      </c>
      <c r="D74" s="694">
        <f>'O4 Summary by Class &amp; Accounts'!E158</f>
        <v>168354.64270388981</v>
      </c>
      <c r="E74" s="694">
        <f>'O4 Summary by Class &amp; Accounts'!F158</f>
        <v>42231.142554286445</v>
      </c>
      <c r="F74" s="694">
        <f>'O4 Summary by Class &amp; Accounts'!G158</f>
        <v>68156.711677171741</v>
      </c>
      <c r="G74" s="694">
        <f>'O4 Summary by Class &amp; Accounts'!H158</f>
        <v>0</v>
      </c>
      <c r="H74" s="694">
        <f>'O4 Summary by Class &amp; Accounts'!I158</f>
        <v>0</v>
      </c>
      <c r="I74" s="694">
        <f>'O4 Summary by Class &amp; Accounts'!J158</f>
        <v>0</v>
      </c>
      <c r="J74" s="694">
        <f>'O4 Summary by Class &amp; Accounts'!K158</f>
        <v>4811.9170900655035</v>
      </c>
      <c r="K74" s="694">
        <f>'O4 Summary by Class &amp; Accounts'!L158</f>
        <v>716.10006989556314</v>
      </c>
      <c r="L74" s="694">
        <f>'O4 Summary by Class &amp; Accounts'!M158</f>
        <v>591.97590469095428</v>
      </c>
      <c r="M74" s="694">
        <f>'O4 Summary by Class &amp; Accounts'!N158</f>
        <v>0</v>
      </c>
      <c r="N74" s="694">
        <f>'O4 Summary by Class &amp; Accounts'!O158</f>
        <v>0</v>
      </c>
      <c r="O74" s="694">
        <f>'O4 Summary by Class &amp; Accounts'!P158</f>
        <v>0</v>
      </c>
      <c r="P74" s="694">
        <f>'O4 Summary by Class &amp; Accounts'!Q158</f>
        <v>0</v>
      </c>
      <c r="Q74" s="694">
        <f>'O4 Summary by Class &amp; Accounts'!R158</f>
        <v>0</v>
      </c>
      <c r="R74" s="694">
        <f>'O4 Summary by Class &amp; Accounts'!S158</f>
        <v>0</v>
      </c>
      <c r="S74" s="694">
        <f>'O4 Summary by Class &amp; Accounts'!T158</f>
        <v>0</v>
      </c>
      <c r="T74" s="694">
        <f>'O4 Summary by Class &amp; Accounts'!U158</f>
        <v>0</v>
      </c>
      <c r="U74" s="694">
        <f>'O4 Summary by Class &amp; Accounts'!V158</f>
        <v>0</v>
      </c>
      <c r="V74" s="694">
        <f>'O4 Summary by Class &amp; Accounts'!W158</f>
        <v>0</v>
      </c>
      <c r="W74" s="582">
        <f>'O4 Summary by Class &amp; Accounts'!X158</f>
        <v>0</v>
      </c>
    </row>
    <row r="75" spans="1:24" s="603" customFormat="1" ht="11.25" customHeight="1" x14ac:dyDescent="0.2">
      <c r="A75" s="1464" t="s">
        <v>504</v>
      </c>
      <c r="B75" s="742" t="s">
        <v>1477</v>
      </c>
      <c r="C75" s="695">
        <f t="shared" si="15"/>
        <v>521438.89000000007</v>
      </c>
      <c r="D75" s="694">
        <f>'O4 Summary by Class &amp; Accounts'!E160</f>
        <v>308364.60288466851</v>
      </c>
      <c r="E75" s="694">
        <f>'O4 Summary by Class &amp; Accounts'!F160</f>
        <v>77221.727070674518</v>
      </c>
      <c r="F75" s="694">
        <f>'O4 Summary by Class &amp; Accounts'!G160</f>
        <v>125159.40126401509</v>
      </c>
      <c r="G75" s="694">
        <f>'O4 Summary by Class &amp; Accounts'!H160</f>
        <v>0</v>
      </c>
      <c r="H75" s="694">
        <f>'O4 Summary by Class &amp; Accounts'!I160</f>
        <v>0</v>
      </c>
      <c r="I75" s="694">
        <f>'O4 Summary by Class &amp; Accounts'!J160</f>
        <v>0</v>
      </c>
      <c r="J75" s="694">
        <f>'O4 Summary by Class &amp; Accounts'!K160</f>
        <v>8291.0566224093873</v>
      </c>
      <c r="K75" s="694">
        <f>'O4 Summary by Class &amp; Accounts'!L160</f>
        <v>1315.1122816685977</v>
      </c>
      <c r="L75" s="694">
        <f>'O4 Summary by Class &amp; Accounts'!M160</f>
        <v>1086.9898765639673</v>
      </c>
      <c r="M75" s="694">
        <f>'O4 Summary by Class &amp; Accounts'!N160</f>
        <v>0</v>
      </c>
      <c r="N75" s="694">
        <f>'O4 Summary by Class &amp; Accounts'!O160</f>
        <v>0</v>
      </c>
      <c r="O75" s="694">
        <f>'O4 Summary by Class &amp; Accounts'!P160</f>
        <v>0</v>
      </c>
      <c r="P75" s="694">
        <f>'O4 Summary by Class &amp; Accounts'!Q160</f>
        <v>0</v>
      </c>
      <c r="Q75" s="694">
        <f>'O4 Summary by Class &amp; Accounts'!R160</f>
        <v>0</v>
      </c>
      <c r="R75" s="694">
        <f>'O4 Summary by Class &amp; Accounts'!S160</f>
        <v>0</v>
      </c>
      <c r="S75" s="694">
        <f>'O4 Summary by Class &amp; Accounts'!T160</f>
        <v>0</v>
      </c>
      <c r="T75" s="694">
        <f>'O4 Summary by Class &amp; Accounts'!U160</f>
        <v>0</v>
      </c>
      <c r="U75" s="694">
        <f>'O4 Summary by Class &amp; Accounts'!V160</f>
        <v>0</v>
      </c>
      <c r="V75" s="694">
        <f>'O4 Summary by Class &amp; Accounts'!W160</f>
        <v>0</v>
      </c>
      <c r="W75" s="582">
        <f>'O4 Summary by Class &amp; Accounts'!X160</f>
        <v>0</v>
      </c>
    </row>
    <row r="76" spans="1:24" s="603" customFormat="1" ht="12.75" x14ac:dyDescent="0.2">
      <c r="A76" s="1608">
        <v>1840</v>
      </c>
      <c r="B76" s="742" t="s">
        <v>1478</v>
      </c>
      <c r="C76" s="695">
        <f t="shared" si="15"/>
        <v>111486.53</v>
      </c>
      <c r="D76" s="694">
        <f>'O4 Summary by Class &amp; Accounts'!E161</f>
        <v>65592.72827230957</v>
      </c>
      <c r="E76" s="694">
        <f>'O4 Summary by Class &amp; Accounts'!F161</f>
        <v>16654.263969002466</v>
      </c>
      <c r="F76" s="694">
        <f>'O4 Summary by Class &amp; Accounts'!G161</f>
        <v>26060.764307975696</v>
      </c>
      <c r="G76" s="694">
        <f>'O4 Summary by Class &amp; Accounts'!H161</f>
        <v>0</v>
      </c>
      <c r="H76" s="694">
        <f>'O4 Summary by Class &amp; Accounts'!I161</f>
        <v>0</v>
      </c>
      <c r="I76" s="694">
        <f>'O4 Summary by Class &amp; Accounts'!J161</f>
        <v>0</v>
      </c>
      <c r="J76" s="694">
        <f>'O4 Summary by Class &amp; Accounts'!K161</f>
        <v>2678.6416422069765</v>
      </c>
      <c r="K76" s="694">
        <f>'O4 Summary by Class &amp; Accounts'!L161</f>
        <v>273.65223655443549</v>
      </c>
      <c r="L76" s="694">
        <f>'O4 Summary by Class &amp; Accounts'!M161</f>
        <v>226.47957195085573</v>
      </c>
      <c r="M76" s="694">
        <f>'O4 Summary by Class &amp; Accounts'!N161</f>
        <v>0</v>
      </c>
      <c r="N76" s="694">
        <f>'O4 Summary by Class &amp; Accounts'!O161</f>
        <v>0</v>
      </c>
      <c r="O76" s="694">
        <f>'O4 Summary by Class &amp; Accounts'!P161</f>
        <v>0</v>
      </c>
      <c r="P76" s="694">
        <f>'O4 Summary by Class &amp; Accounts'!Q161</f>
        <v>0</v>
      </c>
      <c r="Q76" s="694">
        <f>'O4 Summary by Class &amp; Accounts'!R161</f>
        <v>0</v>
      </c>
      <c r="R76" s="694">
        <f>'O4 Summary by Class &amp; Accounts'!S161</f>
        <v>0</v>
      </c>
      <c r="S76" s="694">
        <f>'O4 Summary by Class &amp; Accounts'!T161</f>
        <v>0</v>
      </c>
      <c r="T76" s="694">
        <f>'O4 Summary by Class &amp; Accounts'!U161</f>
        <v>0</v>
      </c>
      <c r="U76" s="694">
        <f>'O4 Summary by Class &amp; Accounts'!V161</f>
        <v>0</v>
      </c>
      <c r="V76" s="694">
        <f>'O4 Summary by Class &amp; Accounts'!W161</f>
        <v>0</v>
      </c>
      <c r="W76" s="582">
        <f>'O4 Summary by Class &amp; Accounts'!X161</f>
        <v>0</v>
      </c>
    </row>
    <row r="77" spans="1:24" s="603" customFormat="1" ht="12" customHeight="1" x14ac:dyDescent="0.2">
      <c r="A77" s="1608">
        <v>1845</v>
      </c>
      <c r="B77" s="742" t="s">
        <v>1479</v>
      </c>
      <c r="C77" s="695">
        <f t="shared" si="15"/>
        <v>48767.05</v>
      </c>
      <c r="D77" s="694">
        <f>'O4 Summary by Class &amp; Accounts'!E162</f>
        <v>28476.01257813361</v>
      </c>
      <c r="E77" s="694">
        <f>'O4 Summary by Class &amp; Accounts'!F162</f>
        <v>7377.0608251408166</v>
      </c>
      <c r="F77" s="694">
        <f>'O4 Summary by Class &amp; Accounts'!G162</f>
        <v>10952.226767979937</v>
      </c>
      <c r="G77" s="694">
        <f>'O4 Summary by Class &amp; Accounts'!H162</f>
        <v>0</v>
      </c>
      <c r="H77" s="694">
        <f>'O4 Summary by Class &amp; Accounts'!I162</f>
        <v>0</v>
      </c>
      <c r="I77" s="694">
        <f>'O4 Summary by Class &amp; Accounts'!J162</f>
        <v>0</v>
      </c>
      <c r="J77" s="694">
        <f>'O4 Summary by Class &amp; Accounts'!K162</f>
        <v>1751.5889919304059</v>
      </c>
      <c r="K77" s="694">
        <f>'O4 Summary by Class &amp; Accounts'!L162</f>
        <v>114.88525010119142</v>
      </c>
      <c r="L77" s="694">
        <f>'O4 Summary by Class &amp; Accounts'!M162</f>
        <v>95.275586714046497</v>
      </c>
      <c r="M77" s="694">
        <f>'O4 Summary by Class &amp; Accounts'!N162</f>
        <v>0</v>
      </c>
      <c r="N77" s="694">
        <f>'O4 Summary by Class &amp; Accounts'!O162</f>
        <v>0</v>
      </c>
      <c r="O77" s="694">
        <f>'O4 Summary by Class &amp; Accounts'!P162</f>
        <v>0</v>
      </c>
      <c r="P77" s="694">
        <f>'O4 Summary by Class &amp; Accounts'!Q162</f>
        <v>0</v>
      </c>
      <c r="Q77" s="694">
        <f>'O4 Summary by Class &amp; Accounts'!R162</f>
        <v>0</v>
      </c>
      <c r="R77" s="694">
        <f>'O4 Summary by Class &amp; Accounts'!S162</f>
        <v>0</v>
      </c>
      <c r="S77" s="694">
        <f>'O4 Summary by Class &amp; Accounts'!T162</f>
        <v>0</v>
      </c>
      <c r="T77" s="694">
        <f>'O4 Summary by Class &amp; Accounts'!U162</f>
        <v>0</v>
      </c>
      <c r="U77" s="694">
        <f>'O4 Summary by Class &amp; Accounts'!V162</f>
        <v>0</v>
      </c>
      <c r="V77" s="694">
        <f>'O4 Summary by Class &amp; Accounts'!W162</f>
        <v>0</v>
      </c>
      <c r="W77" s="582">
        <f>'O4 Summary by Class &amp; Accounts'!X162</f>
        <v>0</v>
      </c>
    </row>
    <row r="78" spans="1:24" s="558" customFormat="1" ht="20.25" customHeight="1" x14ac:dyDescent="0.2">
      <c r="B78" s="812" t="s">
        <v>763</v>
      </c>
      <c r="C78" s="813">
        <f t="shared" si="15"/>
        <v>1892155.4100000004</v>
      </c>
      <c r="D78" s="814">
        <f>SUM(D67:D77)</f>
        <v>1118135.2393044881</v>
      </c>
      <c r="E78" s="814">
        <f t="shared" ref="E78:W78" si="16">SUM(E67:E77)</f>
        <v>280571.30378979753</v>
      </c>
      <c r="F78" s="814">
        <f t="shared" si="16"/>
        <v>452441.47089958255</v>
      </c>
      <c r="G78" s="814">
        <f t="shared" si="16"/>
        <v>0</v>
      </c>
      <c r="H78" s="814">
        <f t="shared" si="16"/>
        <v>0</v>
      </c>
      <c r="I78" s="814">
        <f t="shared" si="16"/>
        <v>0</v>
      </c>
      <c r="J78" s="814">
        <f t="shared" si="16"/>
        <v>32324.071364636737</v>
      </c>
      <c r="K78" s="814">
        <f t="shared" si="16"/>
        <v>4753.5806049946141</v>
      </c>
      <c r="L78" s="814">
        <f t="shared" si="16"/>
        <v>3929.744036500731</v>
      </c>
      <c r="M78" s="814">
        <f t="shared" si="16"/>
        <v>0</v>
      </c>
      <c r="N78" s="814">
        <f t="shared" si="16"/>
        <v>0</v>
      </c>
      <c r="O78" s="814">
        <f t="shared" si="16"/>
        <v>0</v>
      </c>
      <c r="P78" s="814">
        <f t="shared" si="16"/>
        <v>0</v>
      </c>
      <c r="Q78" s="814">
        <f t="shared" si="16"/>
        <v>0</v>
      </c>
      <c r="R78" s="814">
        <f t="shared" si="16"/>
        <v>0</v>
      </c>
      <c r="S78" s="814">
        <f t="shared" si="16"/>
        <v>0</v>
      </c>
      <c r="T78" s="814">
        <f t="shared" si="16"/>
        <v>0</v>
      </c>
      <c r="U78" s="814">
        <f t="shared" si="16"/>
        <v>0</v>
      </c>
      <c r="V78" s="814">
        <f t="shared" si="16"/>
        <v>0</v>
      </c>
      <c r="W78" s="815">
        <f t="shared" si="16"/>
        <v>0</v>
      </c>
    </row>
    <row r="79" spans="1:24" s="603" customFormat="1" ht="12.75" x14ac:dyDescent="0.2">
      <c r="C79" s="709"/>
      <c r="D79" s="707"/>
      <c r="E79" s="707"/>
      <c r="F79" s="707"/>
      <c r="G79" s="707"/>
      <c r="H79" s="707"/>
      <c r="I79" s="707"/>
      <c r="J79" s="707"/>
      <c r="K79" s="707"/>
      <c r="L79" s="707"/>
      <c r="M79" s="707"/>
      <c r="N79" s="707"/>
      <c r="O79" s="707"/>
      <c r="P79" s="707"/>
      <c r="Q79" s="707"/>
      <c r="R79" s="707"/>
      <c r="S79" s="707"/>
      <c r="T79" s="707"/>
      <c r="U79" s="707"/>
      <c r="V79" s="707"/>
      <c r="W79" s="710"/>
    </row>
    <row r="80" spans="1:24" s="581" customFormat="1" ht="12.75" x14ac:dyDescent="0.2">
      <c r="B80" s="824" t="s">
        <v>718</v>
      </c>
      <c r="C80" s="695"/>
      <c r="D80" s="694"/>
      <c r="E80" s="694"/>
      <c r="F80" s="694"/>
      <c r="G80" s="694"/>
      <c r="H80" s="694"/>
      <c r="I80" s="694"/>
      <c r="J80" s="694"/>
      <c r="K80" s="694"/>
      <c r="L80" s="694"/>
      <c r="M80" s="694"/>
      <c r="N80" s="694"/>
      <c r="O80" s="694"/>
      <c r="P80" s="694"/>
      <c r="Q80" s="694"/>
      <c r="R80" s="694"/>
      <c r="S80" s="694"/>
      <c r="T80" s="694"/>
      <c r="U80" s="694"/>
      <c r="V80" s="694"/>
      <c r="W80" s="582"/>
      <c r="X80" s="694"/>
    </row>
    <row r="81" spans="1:24" s="603" customFormat="1" ht="12.75" x14ac:dyDescent="0.2">
      <c r="B81" s="706" t="s">
        <v>288</v>
      </c>
      <c r="C81" s="695">
        <f>SUM(D81:W81)</f>
        <v>1535733.07</v>
      </c>
      <c r="D81" s="694">
        <f>'O4 Summary by Class &amp; Accounts'!E131</f>
        <v>932837.56440057512</v>
      </c>
      <c r="E81" s="694">
        <f>'O4 Summary by Class &amp; Accounts'!F131</f>
        <v>218960.1538230991</v>
      </c>
      <c r="F81" s="694">
        <f>'O4 Summary by Class &amp; Accounts'!G131</f>
        <v>354344.64131804375</v>
      </c>
      <c r="G81" s="694">
        <f>'O4 Summary by Class &amp; Accounts'!H131</f>
        <v>0</v>
      </c>
      <c r="H81" s="694">
        <f>'O4 Summary by Class &amp; Accounts'!I131</f>
        <v>0</v>
      </c>
      <c r="I81" s="694">
        <f>'O4 Summary by Class &amp; Accounts'!J131</f>
        <v>0</v>
      </c>
      <c r="J81" s="694">
        <f>'O4 Summary by Class &amp; Accounts'!K131</f>
        <v>24344.853453000134</v>
      </c>
      <c r="K81" s="694">
        <f>'O4 Summary by Class &amp; Accounts'!L131</f>
        <v>2856.646383998122</v>
      </c>
      <c r="L81" s="694">
        <f>'O4 Summary by Class &amp; Accounts'!M131</f>
        <v>2389.2106212838107</v>
      </c>
      <c r="M81" s="694">
        <f>'O4 Summary by Class &amp; Accounts'!N131</f>
        <v>0</v>
      </c>
      <c r="N81" s="694">
        <f>'O4 Summary by Class &amp; Accounts'!O131</f>
        <v>0</v>
      </c>
      <c r="O81" s="694">
        <f>'O4 Summary by Class &amp; Accounts'!P131</f>
        <v>0</v>
      </c>
      <c r="P81" s="694">
        <f>'O4 Summary by Class &amp; Accounts'!Q131</f>
        <v>0</v>
      </c>
      <c r="Q81" s="694">
        <f>'O4 Summary by Class &amp; Accounts'!R131</f>
        <v>0</v>
      </c>
      <c r="R81" s="694">
        <f>'O4 Summary by Class &amp; Accounts'!S131</f>
        <v>0</v>
      </c>
      <c r="S81" s="694">
        <f>'O4 Summary by Class &amp; Accounts'!T131</f>
        <v>0</v>
      </c>
      <c r="T81" s="694">
        <f>'O4 Summary by Class &amp; Accounts'!U131</f>
        <v>0</v>
      </c>
      <c r="U81" s="694">
        <f>'O4 Summary by Class &amp; Accounts'!V131</f>
        <v>0</v>
      </c>
      <c r="V81" s="694">
        <f>'O4 Summary by Class &amp; Accounts'!W131</f>
        <v>0</v>
      </c>
      <c r="W81" s="582">
        <f>'O4 Summary by Class &amp; Accounts'!X131</f>
        <v>0</v>
      </c>
      <c r="X81" s="707"/>
    </row>
    <row r="82" spans="1:24" s="603" customFormat="1" ht="12.75" x14ac:dyDescent="0.2">
      <c r="B82" s="708" t="s">
        <v>289</v>
      </c>
      <c r="C82" s="695">
        <f>SUM(D82:W82)</f>
        <v>732336.77999999991</v>
      </c>
      <c r="D82" s="694">
        <f>'O4 Summary by Class &amp; Accounts'!E132</f>
        <v>444837.2386590332</v>
      </c>
      <c r="E82" s="694">
        <f>'O4 Summary by Class &amp; Accounts'!F132</f>
        <v>104414.35242331083</v>
      </c>
      <c r="F82" s="694">
        <f>'O4 Summary by Class &amp; Accounts'!G132</f>
        <v>168974.42576600314</v>
      </c>
      <c r="G82" s="694">
        <f>'O4 Summary by Class &amp; Accounts'!H132</f>
        <v>0</v>
      </c>
      <c r="H82" s="694">
        <f>'O4 Summary by Class &amp; Accounts'!I132</f>
        <v>0</v>
      </c>
      <c r="I82" s="694">
        <f>'O4 Summary by Class &amp; Accounts'!J132</f>
        <v>0</v>
      </c>
      <c r="J82" s="694">
        <f>'O4 Summary by Class &amp; Accounts'!K132</f>
        <v>11609.199499325752</v>
      </c>
      <c r="K82" s="694">
        <f>'O4 Summary by Class &amp; Accounts'!L132</f>
        <v>1362.2336168458155</v>
      </c>
      <c r="L82" s="694">
        <f>'O4 Summary by Class &amp; Accounts'!M132</f>
        <v>1139.3300354812218</v>
      </c>
      <c r="M82" s="694">
        <f>'O4 Summary by Class &amp; Accounts'!N132</f>
        <v>0</v>
      </c>
      <c r="N82" s="694">
        <f>'O4 Summary by Class &amp; Accounts'!O132</f>
        <v>0</v>
      </c>
      <c r="O82" s="694">
        <f>'O4 Summary by Class &amp; Accounts'!P132</f>
        <v>0</v>
      </c>
      <c r="P82" s="694">
        <f>'O4 Summary by Class &amp; Accounts'!Q132</f>
        <v>0</v>
      </c>
      <c r="Q82" s="694">
        <f>'O4 Summary by Class &amp; Accounts'!R132</f>
        <v>0</v>
      </c>
      <c r="R82" s="694">
        <f>'O4 Summary by Class &amp; Accounts'!S132</f>
        <v>0</v>
      </c>
      <c r="S82" s="694">
        <f>'O4 Summary by Class &amp; Accounts'!T132</f>
        <v>0</v>
      </c>
      <c r="T82" s="694">
        <f>'O4 Summary by Class &amp; Accounts'!U132</f>
        <v>0</v>
      </c>
      <c r="U82" s="694">
        <f>'O4 Summary by Class &amp; Accounts'!V132</f>
        <v>0</v>
      </c>
      <c r="V82" s="694">
        <f>'O4 Summary by Class &amp; Accounts'!W132</f>
        <v>0</v>
      </c>
      <c r="W82" s="582">
        <f>'O4 Summary by Class &amp; Accounts'!X132</f>
        <v>0</v>
      </c>
    </row>
    <row r="83" spans="1:24" s="603" customFormat="1" ht="12.75" x14ac:dyDescent="0.2">
      <c r="B83" s="708" t="s">
        <v>290</v>
      </c>
      <c r="C83" s="695">
        <f>SUM(D83:W83)</f>
        <v>982193.62000000011</v>
      </c>
      <c r="D83" s="694">
        <f>'O4 Summary by Class &amp; Accounts'!E149</f>
        <v>596605.70065772173</v>
      </c>
      <c r="E83" s="694">
        <f>'O4 Summary by Class &amp; Accounts'!F149</f>
        <v>140038.18132227013</v>
      </c>
      <c r="F83" s="694">
        <f>'O4 Summary by Class &amp; Accounts'!G149</f>
        <v>226624.69981438309</v>
      </c>
      <c r="G83" s="694">
        <f>'O4 Summary by Class &amp; Accounts'!H149</f>
        <v>0</v>
      </c>
      <c r="H83" s="694">
        <f>'O4 Summary by Class &amp; Accounts'!I149</f>
        <v>0</v>
      </c>
      <c r="I83" s="694">
        <f>'O4 Summary by Class &amp; Accounts'!J149</f>
        <v>0</v>
      </c>
      <c r="J83" s="694">
        <f>'O4 Summary by Class &amp; Accounts'!K149</f>
        <v>15569.99729215423</v>
      </c>
      <c r="K83" s="694">
        <f>'O4 Summary by Class &amp; Accounts'!L149</f>
        <v>1826.9970919874936</v>
      </c>
      <c r="L83" s="694">
        <f>'O4 Summary by Class &amp; Accounts'!M149</f>
        <v>1528.043821483375</v>
      </c>
      <c r="M83" s="694">
        <f>'O4 Summary by Class &amp; Accounts'!N149</f>
        <v>0</v>
      </c>
      <c r="N83" s="694">
        <f>'O4 Summary by Class &amp; Accounts'!O149</f>
        <v>0</v>
      </c>
      <c r="O83" s="694">
        <f>'O4 Summary by Class &amp; Accounts'!P149</f>
        <v>0</v>
      </c>
      <c r="P83" s="694">
        <f>'O4 Summary by Class &amp; Accounts'!Q149</f>
        <v>0</v>
      </c>
      <c r="Q83" s="694">
        <f>'O4 Summary by Class &amp; Accounts'!R149</f>
        <v>0</v>
      </c>
      <c r="R83" s="694">
        <f>'O4 Summary by Class &amp; Accounts'!S149</f>
        <v>0</v>
      </c>
      <c r="S83" s="694">
        <f>'O4 Summary by Class &amp; Accounts'!T149</f>
        <v>0</v>
      </c>
      <c r="T83" s="694">
        <f>'O4 Summary by Class &amp; Accounts'!U149</f>
        <v>0</v>
      </c>
      <c r="U83" s="694">
        <f>'O4 Summary by Class &amp; Accounts'!V149</f>
        <v>0</v>
      </c>
      <c r="V83" s="694">
        <f>'O4 Summary by Class &amp; Accounts'!W149</f>
        <v>0</v>
      </c>
      <c r="W83" s="582">
        <f>'O4 Summary by Class &amp; Accounts'!X149</f>
        <v>0</v>
      </c>
    </row>
    <row r="84" spans="1:24" s="603" customFormat="1" ht="12.75" x14ac:dyDescent="0.2">
      <c r="B84" s="708" t="s">
        <v>291</v>
      </c>
      <c r="C84" s="695">
        <f>SUM(D84:W84)</f>
        <v>0</v>
      </c>
      <c r="D84" s="694">
        <f>'O4 Summary by Class &amp; Accounts'!E153</f>
        <v>0</v>
      </c>
      <c r="E84" s="694">
        <f>'O4 Summary by Class &amp; Accounts'!F153</f>
        <v>0</v>
      </c>
      <c r="F84" s="694">
        <f>'O4 Summary by Class &amp; Accounts'!G153</f>
        <v>0</v>
      </c>
      <c r="G84" s="694">
        <f>'O4 Summary by Class &amp; Accounts'!H153</f>
        <v>0</v>
      </c>
      <c r="H84" s="694">
        <f>'O4 Summary by Class &amp; Accounts'!I153</f>
        <v>0</v>
      </c>
      <c r="I84" s="694">
        <f>'O4 Summary by Class &amp; Accounts'!J153</f>
        <v>0</v>
      </c>
      <c r="J84" s="694">
        <f>'O4 Summary by Class &amp; Accounts'!K153</f>
        <v>0</v>
      </c>
      <c r="K84" s="694">
        <f>'O4 Summary by Class &amp; Accounts'!L153</f>
        <v>0</v>
      </c>
      <c r="L84" s="694">
        <f>'O4 Summary by Class &amp; Accounts'!M153</f>
        <v>0</v>
      </c>
      <c r="M84" s="694">
        <f>'O4 Summary by Class &amp; Accounts'!N153</f>
        <v>0</v>
      </c>
      <c r="N84" s="694">
        <f>'O4 Summary by Class &amp; Accounts'!O153</f>
        <v>0</v>
      </c>
      <c r="O84" s="694">
        <f>'O4 Summary by Class &amp; Accounts'!P153</f>
        <v>0</v>
      </c>
      <c r="P84" s="694">
        <f>'O4 Summary by Class &amp; Accounts'!Q153</f>
        <v>0</v>
      </c>
      <c r="Q84" s="694">
        <f>'O4 Summary by Class &amp; Accounts'!R153</f>
        <v>0</v>
      </c>
      <c r="R84" s="694">
        <f>'O4 Summary by Class &amp; Accounts'!S153</f>
        <v>0</v>
      </c>
      <c r="S84" s="694">
        <f>'O4 Summary by Class &amp; Accounts'!T153</f>
        <v>0</v>
      </c>
      <c r="T84" s="694">
        <f>'O4 Summary by Class &amp; Accounts'!U153</f>
        <v>0</v>
      </c>
      <c r="U84" s="694">
        <f>'O4 Summary by Class &amp; Accounts'!V153</f>
        <v>0</v>
      </c>
      <c r="V84" s="694">
        <f>'O4 Summary by Class &amp; Accounts'!W153</f>
        <v>0</v>
      </c>
      <c r="W84" s="582">
        <f>'O4 Summary by Class &amp; Accounts'!X153</f>
        <v>0</v>
      </c>
    </row>
    <row r="85" spans="1:24" s="558" customFormat="1" ht="20.25" customHeight="1" x14ac:dyDescent="0.2">
      <c r="B85" s="811" t="s">
        <v>682</v>
      </c>
      <c r="C85" s="813">
        <f>SUM(D85:W85)</f>
        <v>3250263.4699999993</v>
      </c>
      <c r="D85" s="814">
        <f>SUM(D81:D84)</f>
        <v>1974280.5037173298</v>
      </c>
      <c r="E85" s="814">
        <f t="shared" ref="E85:W85" si="17">SUM(E81:E84)</f>
        <v>463412.68756868009</v>
      </c>
      <c r="F85" s="814">
        <f t="shared" si="17"/>
        <v>749943.76689842995</v>
      </c>
      <c r="G85" s="814">
        <f t="shared" si="17"/>
        <v>0</v>
      </c>
      <c r="H85" s="814">
        <f t="shared" si="17"/>
        <v>0</v>
      </c>
      <c r="I85" s="814">
        <f t="shared" si="17"/>
        <v>0</v>
      </c>
      <c r="J85" s="814">
        <f t="shared" si="17"/>
        <v>51524.050244480117</v>
      </c>
      <c r="K85" s="814">
        <f t="shared" si="17"/>
        <v>6045.8770928314316</v>
      </c>
      <c r="L85" s="814">
        <f t="shared" si="17"/>
        <v>5056.5844782484073</v>
      </c>
      <c r="M85" s="814">
        <f t="shared" si="17"/>
        <v>0</v>
      </c>
      <c r="N85" s="814">
        <f t="shared" si="17"/>
        <v>0</v>
      </c>
      <c r="O85" s="814">
        <f t="shared" si="17"/>
        <v>0</v>
      </c>
      <c r="P85" s="814">
        <f t="shared" si="17"/>
        <v>0</v>
      </c>
      <c r="Q85" s="814">
        <f t="shared" si="17"/>
        <v>0</v>
      </c>
      <c r="R85" s="814">
        <f t="shared" si="17"/>
        <v>0</v>
      </c>
      <c r="S85" s="814">
        <f t="shared" si="17"/>
        <v>0</v>
      </c>
      <c r="T85" s="814">
        <f t="shared" si="17"/>
        <v>0</v>
      </c>
      <c r="U85" s="814">
        <f t="shared" si="17"/>
        <v>0</v>
      </c>
      <c r="V85" s="814">
        <f t="shared" si="17"/>
        <v>0</v>
      </c>
      <c r="W85" s="815">
        <f t="shared" si="17"/>
        <v>0</v>
      </c>
    </row>
    <row r="86" spans="1:24" s="603" customFormat="1" ht="12.75" x14ac:dyDescent="0.2">
      <c r="B86" s="561"/>
      <c r="C86" s="709"/>
      <c r="D86" s="707"/>
      <c r="E86" s="707"/>
      <c r="F86" s="707"/>
      <c r="G86" s="707"/>
      <c r="H86" s="707"/>
      <c r="I86" s="707"/>
      <c r="J86" s="707"/>
      <c r="K86" s="707"/>
      <c r="L86" s="707"/>
      <c r="M86" s="707"/>
      <c r="N86" s="707"/>
      <c r="O86" s="707"/>
      <c r="P86" s="707"/>
      <c r="Q86" s="707"/>
      <c r="R86" s="707"/>
      <c r="S86" s="707"/>
      <c r="T86" s="707"/>
      <c r="U86" s="707"/>
      <c r="V86" s="707"/>
      <c r="W86" s="710"/>
    </row>
    <row r="87" spans="1:24" s="707" customFormat="1" ht="12.75" x14ac:dyDescent="0.2">
      <c r="B87" s="697" t="s">
        <v>724</v>
      </c>
      <c r="C87" s="695">
        <f>SUM(D87:W87)</f>
        <v>92751029.801749974</v>
      </c>
      <c r="D87" s="694">
        <f>D43</f>
        <v>54980419.326399878</v>
      </c>
      <c r="E87" s="694">
        <f t="shared" ref="E87:W87" si="18">E43</f>
        <v>13680393.564233085</v>
      </c>
      <c r="F87" s="694">
        <f t="shared" si="18"/>
        <v>22532157.852040805</v>
      </c>
      <c r="G87" s="694">
        <f t="shared" si="18"/>
        <v>0</v>
      </c>
      <c r="H87" s="694">
        <f t="shared" si="18"/>
        <v>0</v>
      </c>
      <c r="I87" s="694">
        <f t="shared" si="18"/>
        <v>0</v>
      </c>
      <c r="J87" s="694">
        <f t="shared" si="18"/>
        <v>1125600.5447716487</v>
      </c>
      <c r="K87" s="694">
        <f t="shared" si="18"/>
        <v>236826.46965996083</v>
      </c>
      <c r="L87" s="694">
        <f t="shared" si="18"/>
        <v>195632.04464461922</v>
      </c>
      <c r="M87" s="694">
        <f t="shared" si="18"/>
        <v>0</v>
      </c>
      <c r="N87" s="694">
        <f t="shared" si="18"/>
        <v>0</v>
      </c>
      <c r="O87" s="694">
        <f t="shared" si="18"/>
        <v>0</v>
      </c>
      <c r="P87" s="694">
        <f t="shared" si="18"/>
        <v>0</v>
      </c>
      <c r="Q87" s="694">
        <f t="shared" si="18"/>
        <v>0</v>
      </c>
      <c r="R87" s="694">
        <f t="shared" si="18"/>
        <v>0</v>
      </c>
      <c r="S87" s="694">
        <f t="shared" si="18"/>
        <v>0</v>
      </c>
      <c r="T87" s="694">
        <f t="shared" si="18"/>
        <v>0</v>
      </c>
      <c r="U87" s="694">
        <f t="shared" si="18"/>
        <v>0</v>
      </c>
      <c r="V87" s="694">
        <f t="shared" si="18"/>
        <v>0</v>
      </c>
      <c r="W87" s="582">
        <f t="shared" si="18"/>
        <v>0</v>
      </c>
      <c r="X87" s="711"/>
    </row>
    <row r="88" spans="1:24" s="716" customFormat="1" ht="12.75" x14ac:dyDescent="0.2">
      <c r="B88" s="712"/>
      <c r="C88" s="698"/>
      <c r="D88" s="713"/>
      <c r="E88" s="713"/>
      <c r="F88" s="713"/>
      <c r="G88" s="713"/>
      <c r="H88" s="713"/>
      <c r="I88" s="713"/>
      <c r="J88" s="713"/>
      <c r="K88" s="713"/>
      <c r="L88" s="713"/>
      <c r="M88" s="713"/>
      <c r="N88" s="713"/>
      <c r="O88" s="713"/>
      <c r="P88" s="713"/>
      <c r="Q88" s="713"/>
      <c r="R88" s="713"/>
      <c r="S88" s="713"/>
      <c r="T88" s="713"/>
      <c r="U88" s="713"/>
      <c r="V88" s="713"/>
      <c r="W88" s="714"/>
      <c r="X88" s="715"/>
    </row>
    <row r="89" spans="1:24" s="707" customFormat="1" ht="12.75" x14ac:dyDescent="0.2">
      <c r="B89" s="717" t="s">
        <v>717</v>
      </c>
      <c r="C89" s="718">
        <f>SUM(D89:W89)</f>
        <v>185974956.5</v>
      </c>
      <c r="D89" s="719">
        <f>'O6 Source Data for E2'!D88+'O6 Source Data for E2'!Y88</f>
        <v>113318093.48868895</v>
      </c>
      <c r="E89" s="719">
        <f>'O6 Source Data for E2'!E88+'O6 Source Data for E2'!Z88</f>
        <v>26415389.030393682</v>
      </c>
      <c r="F89" s="719">
        <f>'O6 Source Data for E2'!F88+'O6 Source Data for E2'!AA88</f>
        <v>42632756.271343827</v>
      </c>
      <c r="G89" s="719">
        <f>'O6 Source Data for E2'!G88+'O6 Source Data for E2'!AB88</f>
        <v>0</v>
      </c>
      <c r="H89" s="719">
        <f>'O6 Source Data for E2'!H88+'O6 Source Data for E2'!AC88</f>
        <v>0</v>
      </c>
      <c r="I89" s="719">
        <f>'O6 Source Data for E2'!I88+'O6 Source Data for E2'!AD88</f>
        <v>0</v>
      </c>
      <c r="J89" s="719">
        <f>'O6 Source Data for E2'!J88+'O6 Source Data for E2'!AE88</f>
        <v>2965806.3745197235</v>
      </c>
      <c r="K89" s="719">
        <f>'O6 Source Data for E2'!K88+'O6 Source Data for E2'!AF88</f>
        <v>350219.85756022535</v>
      </c>
      <c r="L89" s="719">
        <f>'O6 Source Data for E2'!L88+'O6 Source Data for E2'!AG88</f>
        <v>292691.47749358544</v>
      </c>
      <c r="M89" s="719">
        <f>'O6 Source Data for E2'!M88+'O6 Source Data for E2'!AH88</f>
        <v>0</v>
      </c>
      <c r="N89" s="719">
        <f>'O6 Source Data for E2'!N88+'O6 Source Data for E2'!AI88</f>
        <v>0</v>
      </c>
      <c r="O89" s="719">
        <f>'O6 Source Data for E2'!O88+'O6 Source Data for E2'!AJ88</f>
        <v>0</v>
      </c>
      <c r="P89" s="719">
        <f>'O6 Source Data for E2'!P88+'O6 Source Data for E2'!AK88</f>
        <v>0</v>
      </c>
      <c r="Q89" s="719">
        <f>'O6 Source Data for E2'!Q88+'O6 Source Data for E2'!AL88</f>
        <v>0</v>
      </c>
      <c r="R89" s="719">
        <f>'O6 Source Data for E2'!R88+'O6 Source Data for E2'!AM88</f>
        <v>0</v>
      </c>
      <c r="S89" s="719">
        <f>'O6 Source Data for E2'!S88+'O6 Source Data for E2'!AN88</f>
        <v>0</v>
      </c>
      <c r="T89" s="719">
        <f>'O6 Source Data for E2'!T88+'O6 Source Data for E2'!AO88</f>
        <v>0</v>
      </c>
      <c r="U89" s="719">
        <f>'O6 Source Data for E2'!U88+'O6 Source Data for E2'!AP88</f>
        <v>0</v>
      </c>
      <c r="V89" s="719">
        <f>'O6 Source Data for E2'!V88+'O6 Source Data for E2'!AQ88</f>
        <v>0</v>
      </c>
      <c r="W89" s="720">
        <f>'O6 Source Data for E2'!W88+'O6 Source Data for E2'!AR88</f>
        <v>0</v>
      </c>
    </row>
    <row r="90" spans="1:24" s="603" customFormat="1" ht="12.75" x14ac:dyDescent="0.2">
      <c r="C90" s="744"/>
    </row>
    <row r="91" spans="1:24" s="603" customFormat="1" ht="12.75" x14ac:dyDescent="0.2">
      <c r="C91" s="744"/>
    </row>
    <row r="92" spans="1:24" s="1541" customFormat="1" ht="12.75" x14ac:dyDescent="0.2">
      <c r="C92" s="1542"/>
    </row>
    <row r="93" spans="1:24" s="291" customFormat="1" ht="38.25" x14ac:dyDescent="0.2">
      <c r="A93" s="603"/>
      <c r="B93" s="1621" t="s">
        <v>808</v>
      </c>
      <c r="C93" s="1610" t="str">
        <f>C12</f>
        <v xml:space="preserve">Total </v>
      </c>
      <c r="D93" s="1610" t="str">
        <f t="shared" ref="D93:W93" si="19">D12</f>
        <v>Residential</v>
      </c>
      <c r="E93" s="1610" t="str">
        <f t="shared" si="19"/>
        <v>GS &lt;50</v>
      </c>
      <c r="F93" s="1610" t="str">
        <f t="shared" si="19"/>
        <v>GS&gt;50-Regular</v>
      </c>
      <c r="G93" s="1610" t="str">
        <f t="shared" si="19"/>
        <v>GS&gt; 50-TOU</v>
      </c>
      <c r="H93" s="1610" t="str">
        <f t="shared" si="19"/>
        <v>GS &gt;50-Intermediate</v>
      </c>
      <c r="I93" s="1610" t="str">
        <f t="shared" si="19"/>
        <v>Large Use &gt;5MW</v>
      </c>
      <c r="J93" s="1610" t="str">
        <f t="shared" si="19"/>
        <v>Street Light</v>
      </c>
      <c r="K93" s="1610" t="str">
        <f t="shared" si="19"/>
        <v>Sentinel</v>
      </c>
      <c r="L93" s="1610" t="str">
        <f t="shared" si="19"/>
        <v>Unmetered Scattered Load</v>
      </c>
      <c r="M93" s="1610" t="str">
        <f t="shared" si="19"/>
        <v>Embedded Distributor</v>
      </c>
      <c r="N93" s="1610" t="str">
        <f t="shared" si="19"/>
        <v>Back-up/Standby Power</v>
      </c>
      <c r="O93" s="1610" t="str">
        <f t="shared" si="19"/>
        <v>Rate Class 1</v>
      </c>
      <c r="P93" s="1610" t="str">
        <f t="shared" si="19"/>
        <v>Rate class 2</v>
      </c>
      <c r="Q93" s="1610" t="str">
        <f t="shared" si="19"/>
        <v>Rate class 3</v>
      </c>
      <c r="R93" s="1610" t="str">
        <f t="shared" si="19"/>
        <v>Rate class 4</v>
      </c>
      <c r="S93" s="1610" t="str">
        <f t="shared" si="19"/>
        <v>Rate class 5</v>
      </c>
      <c r="T93" s="1610" t="str">
        <f t="shared" si="19"/>
        <v>Rate class 6</v>
      </c>
      <c r="U93" s="1610" t="str">
        <f t="shared" si="19"/>
        <v>Rate class 7</v>
      </c>
      <c r="V93" s="1610" t="str">
        <f t="shared" si="19"/>
        <v>Rate class 8</v>
      </c>
      <c r="W93" s="1610" t="str">
        <f t="shared" si="19"/>
        <v>Rate class 9</v>
      </c>
    </row>
    <row r="94" spans="1:24" s="291" customFormat="1" ht="12.75" x14ac:dyDescent="0.2">
      <c r="A94" s="603"/>
      <c r="B94" s="234">
        <v>1830</v>
      </c>
      <c r="C94" s="1609">
        <f t="shared" ref="C94:D99" si="20">SUMIF($A$67:$A$77,$B94,C$67:C$77)</f>
        <v>146997.37000000002</v>
      </c>
      <c r="D94" s="1609">
        <f t="shared" si="20"/>
        <v>87006.083572914897</v>
      </c>
      <c r="E94" s="1609">
        <f t="shared" ref="E94:W99" si="21">SUMIF($A$67:$A$77,$B94,E$67:E$77)</f>
        <v>21737.004159714819</v>
      </c>
      <c r="F94" s="1609">
        <f t="shared" si="21"/>
        <v>35440.58211507681</v>
      </c>
      <c r="G94" s="1609">
        <f t="shared" si="21"/>
        <v>0</v>
      </c>
      <c r="H94" s="1609">
        <f t="shared" si="21"/>
        <v>0</v>
      </c>
      <c r="I94" s="1609">
        <f t="shared" si="21"/>
        <v>0</v>
      </c>
      <c r="J94" s="1609">
        <f t="shared" si="21"/>
        <v>2133.5043991345319</v>
      </c>
      <c r="K94" s="1609">
        <f t="shared" si="21"/>
        <v>372.43264687824154</v>
      </c>
      <c r="L94" s="1609">
        <f t="shared" si="21"/>
        <v>307.76310628070462</v>
      </c>
      <c r="M94" s="1609">
        <f t="shared" si="21"/>
        <v>0</v>
      </c>
      <c r="N94" s="1609">
        <f t="shared" si="21"/>
        <v>0</v>
      </c>
      <c r="O94" s="1609">
        <f t="shared" si="21"/>
        <v>0</v>
      </c>
      <c r="P94" s="1609">
        <f t="shared" si="21"/>
        <v>0</v>
      </c>
      <c r="Q94" s="1609">
        <f t="shared" si="21"/>
        <v>0</v>
      </c>
      <c r="R94" s="1609">
        <f t="shared" si="21"/>
        <v>0</v>
      </c>
      <c r="S94" s="1609">
        <f t="shared" si="21"/>
        <v>0</v>
      </c>
      <c r="T94" s="1609">
        <f t="shared" si="21"/>
        <v>0</v>
      </c>
      <c r="U94" s="1609">
        <f t="shared" si="21"/>
        <v>0</v>
      </c>
      <c r="V94" s="1609">
        <f t="shared" si="21"/>
        <v>0</v>
      </c>
      <c r="W94" s="1609">
        <f t="shared" si="21"/>
        <v>0</v>
      </c>
    </row>
    <row r="95" spans="1:24" s="291" customFormat="1" ht="12.75" x14ac:dyDescent="0.2">
      <c r="A95" s="603"/>
      <c r="B95" s="234">
        <v>1835</v>
      </c>
      <c r="C95" s="1609">
        <f t="shared" si="20"/>
        <v>284862.49000000005</v>
      </c>
      <c r="D95" s="1609">
        <f t="shared" si="20"/>
        <v>168354.64270388981</v>
      </c>
      <c r="E95" s="1609">
        <f t="shared" ref="E95:R95" si="22">SUMIF($A$67:$A$77,$B95,E$67:E$77)</f>
        <v>42231.142554286445</v>
      </c>
      <c r="F95" s="1609">
        <f t="shared" si="22"/>
        <v>68156.711677171741</v>
      </c>
      <c r="G95" s="1609">
        <f t="shared" si="22"/>
        <v>0</v>
      </c>
      <c r="H95" s="1609">
        <f t="shared" si="22"/>
        <v>0</v>
      </c>
      <c r="I95" s="1609">
        <f t="shared" si="22"/>
        <v>0</v>
      </c>
      <c r="J95" s="1609">
        <f t="shared" si="22"/>
        <v>4811.9170900655035</v>
      </c>
      <c r="K95" s="1609">
        <f t="shared" si="22"/>
        <v>716.10006989556314</v>
      </c>
      <c r="L95" s="1609">
        <f t="shared" si="22"/>
        <v>591.97590469095428</v>
      </c>
      <c r="M95" s="1609">
        <f t="shared" si="22"/>
        <v>0</v>
      </c>
      <c r="N95" s="1609">
        <f t="shared" si="22"/>
        <v>0</v>
      </c>
      <c r="O95" s="1609">
        <f t="shared" si="22"/>
        <v>0</v>
      </c>
      <c r="P95" s="1609">
        <f t="shared" si="22"/>
        <v>0</v>
      </c>
      <c r="Q95" s="1609">
        <f t="shared" si="22"/>
        <v>0</v>
      </c>
      <c r="R95" s="1609">
        <f t="shared" si="22"/>
        <v>0</v>
      </c>
      <c r="S95" s="1609">
        <f t="shared" si="21"/>
        <v>0</v>
      </c>
      <c r="T95" s="1609">
        <f t="shared" si="21"/>
        <v>0</v>
      </c>
      <c r="U95" s="1609">
        <f t="shared" si="21"/>
        <v>0</v>
      </c>
      <c r="V95" s="1609">
        <f t="shared" si="21"/>
        <v>0</v>
      </c>
      <c r="W95" s="1609">
        <f t="shared" si="21"/>
        <v>0</v>
      </c>
    </row>
    <row r="96" spans="1:24" s="291" customFormat="1" ht="12.75" x14ac:dyDescent="0.2">
      <c r="A96" s="603"/>
      <c r="B96" s="234">
        <v>1840</v>
      </c>
      <c r="C96" s="1609">
        <f t="shared" si="20"/>
        <v>111486.53</v>
      </c>
      <c r="D96" s="1609">
        <f t="shared" si="20"/>
        <v>65592.72827230957</v>
      </c>
      <c r="E96" s="1609">
        <f t="shared" si="21"/>
        <v>16654.263969002466</v>
      </c>
      <c r="F96" s="1609">
        <f t="shared" si="21"/>
        <v>26060.764307975696</v>
      </c>
      <c r="G96" s="1609">
        <f t="shared" si="21"/>
        <v>0</v>
      </c>
      <c r="H96" s="1609">
        <f t="shared" si="21"/>
        <v>0</v>
      </c>
      <c r="I96" s="1609">
        <f t="shared" si="21"/>
        <v>0</v>
      </c>
      <c r="J96" s="1609">
        <f t="shared" si="21"/>
        <v>2678.6416422069765</v>
      </c>
      <c r="K96" s="1609">
        <f t="shared" si="21"/>
        <v>273.65223655443549</v>
      </c>
      <c r="L96" s="1609">
        <f t="shared" si="21"/>
        <v>226.47957195085573</v>
      </c>
      <c r="M96" s="1609">
        <f t="shared" si="21"/>
        <v>0</v>
      </c>
      <c r="N96" s="1609">
        <f t="shared" si="21"/>
        <v>0</v>
      </c>
      <c r="O96" s="1609">
        <f t="shared" si="21"/>
        <v>0</v>
      </c>
      <c r="P96" s="1609">
        <f t="shared" si="21"/>
        <v>0</v>
      </c>
      <c r="Q96" s="1609">
        <f t="shared" si="21"/>
        <v>0</v>
      </c>
      <c r="R96" s="1609">
        <f t="shared" si="21"/>
        <v>0</v>
      </c>
      <c r="S96" s="1609">
        <f t="shared" si="21"/>
        <v>0</v>
      </c>
      <c r="T96" s="1609">
        <f t="shared" si="21"/>
        <v>0</v>
      </c>
      <c r="U96" s="1609">
        <f t="shared" si="21"/>
        <v>0</v>
      </c>
      <c r="V96" s="1609">
        <f t="shared" si="21"/>
        <v>0</v>
      </c>
      <c r="W96" s="1609">
        <f t="shared" si="21"/>
        <v>0</v>
      </c>
    </row>
    <row r="97" spans="1:23" s="291" customFormat="1" ht="12.75" x14ac:dyDescent="0.2">
      <c r="A97" s="603"/>
      <c r="B97" s="234">
        <v>1845</v>
      </c>
      <c r="C97" s="1609">
        <f t="shared" si="20"/>
        <v>48767.05</v>
      </c>
      <c r="D97" s="1609">
        <f t="shared" si="20"/>
        <v>28476.01257813361</v>
      </c>
      <c r="E97" s="1609">
        <f t="shared" si="21"/>
        <v>7377.0608251408166</v>
      </c>
      <c r="F97" s="1609">
        <f t="shared" si="21"/>
        <v>10952.226767979937</v>
      </c>
      <c r="G97" s="1609">
        <f t="shared" si="21"/>
        <v>0</v>
      </c>
      <c r="H97" s="1609">
        <f t="shared" si="21"/>
        <v>0</v>
      </c>
      <c r="I97" s="1609">
        <f t="shared" si="21"/>
        <v>0</v>
      </c>
      <c r="J97" s="1609">
        <f t="shared" si="21"/>
        <v>1751.5889919304059</v>
      </c>
      <c r="K97" s="1609">
        <f t="shared" si="21"/>
        <v>114.88525010119142</v>
      </c>
      <c r="L97" s="1609">
        <f t="shared" si="21"/>
        <v>95.275586714046497</v>
      </c>
      <c r="M97" s="1609">
        <f t="shared" si="21"/>
        <v>0</v>
      </c>
      <c r="N97" s="1609">
        <f t="shared" si="21"/>
        <v>0</v>
      </c>
      <c r="O97" s="1609">
        <f t="shared" si="21"/>
        <v>0</v>
      </c>
      <c r="P97" s="1609">
        <f t="shared" si="21"/>
        <v>0</v>
      </c>
      <c r="Q97" s="1609">
        <f t="shared" si="21"/>
        <v>0</v>
      </c>
      <c r="R97" s="1609">
        <f t="shared" si="21"/>
        <v>0</v>
      </c>
      <c r="S97" s="1609">
        <f t="shared" si="21"/>
        <v>0</v>
      </c>
      <c r="T97" s="1609">
        <f t="shared" si="21"/>
        <v>0</v>
      </c>
      <c r="U97" s="1609">
        <f t="shared" si="21"/>
        <v>0</v>
      </c>
      <c r="V97" s="1609">
        <f t="shared" si="21"/>
        <v>0</v>
      </c>
      <c r="W97" s="1609">
        <f t="shared" si="21"/>
        <v>0</v>
      </c>
    </row>
    <row r="98" spans="1:23" s="291" customFormat="1" ht="12.75" x14ac:dyDescent="0.2">
      <c r="A98" s="603"/>
      <c r="B98" s="603" t="s">
        <v>504</v>
      </c>
      <c r="C98" s="1609">
        <f t="shared" si="20"/>
        <v>1278707.5400000003</v>
      </c>
      <c r="D98" s="1609">
        <f t="shared" si="20"/>
        <v>756192.4327848492</v>
      </c>
      <c r="E98" s="1609">
        <f t="shared" si="21"/>
        <v>189368.31630853927</v>
      </c>
      <c r="F98" s="1609">
        <f t="shared" si="21"/>
        <v>306924.30727248138</v>
      </c>
      <c r="G98" s="1609">
        <f t="shared" si="21"/>
        <v>0</v>
      </c>
      <c r="H98" s="1609">
        <f t="shared" si="21"/>
        <v>0</v>
      </c>
      <c r="I98" s="1609">
        <f t="shared" si="21"/>
        <v>0</v>
      </c>
      <c r="J98" s="1609">
        <f t="shared" si="21"/>
        <v>20331.887055148138</v>
      </c>
      <c r="K98" s="1609">
        <f t="shared" si="21"/>
        <v>3225.006846950444</v>
      </c>
      <c r="L98" s="1609">
        <f t="shared" si="21"/>
        <v>2665.5897320317135</v>
      </c>
      <c r="M98" s="1609">
        <f t="shared" si="21"/>
        <v>0</v>
      </c>
      <c r="N98" s="1609">
        <f t="shared" si="21"/>
        <v>0</v>
      </c>
      <c r="O98" s="1609">
        <f t="shared" si="21"/>
        <v>0</v>
      </c>
      <c r="P98" s="1609">
        <f t="shared" si="21"/>
        <v>0</v>
      </c>
      <c r="Q98" s="1609">
        <f t="shared" si="21"/>
        <v>0</v>
      </c>
      <c r="R98" s="1609">
        <f t="shared" si="21"/>
        <v>0</v>
      </c>
      <c r="S98" s="1609">
        <f t="shared" si="21"/>
        <v>0</v>
      </c>
      <c r="T98" s="1609">
        <f t="shared" si="21"/>
        <v>0</v>
      </c>
      <c r="U98" s="1609">
        <f t="shared" si="21"/>
        <v>0</v>
      </c>
      <c r="V98" s="1609">
        <f t="shared" si="21"/>
        <v>0</v>
      </c>
      <c r="W98" s="1609">
        <f t="shared" si="21"/>
        <v>0</v>
      </c>
    </row>
    <row r="99" spans="1:23" s="291" customFormat="1" ht="12.75" x14ac:dyDescent="0.2">
      <c r="A99" s="603"/>
      <c r="B99" s="603" t="s">
        <v>505</v>
      </c>
      <c r="C99" s="1609">
        <f t="shared" si="20"/>
        <v>21334.43</v>
      </c>
      <c r="D99" s="1609">
        <f t="shared" si="20"/>
        <v>12513.339392390919</v>
      </c>
      <c r="E99" s="1609">
        <f t="shared" si="21"/>
        <v>3203.5159731137464</v>
      </c>
      <c r="F99" s="1609">
        <f t="shared" si="21"/>
        <v>4906.8787588969681</v>
      </c>
      <c r="G99" s="1609">
        <f t="shared" si="21"/>
        <v>0</v>
      </c>
      <c r="H99" s="1609">
        <f t="shared" si="21"/>
        <v>0</v>
      </c>
      <c r="I99" s="1609">
        <f t="shared" si="21"/>
        <v>0</v>
      </c>
      <c r="J99" s="1609">
        <f t="shared" si="21"/>
        <v>616.53218615117373</v>
      </c>
      <c r="K99" s="1609">
        <f t="shared" si="21"/>
        <v>51.503554614738412</v>
      </c>
      <c r="L99" s="1609">
        <f t="shared" si="21"/>
        <v>42.660134832456308</v>
      </c>
      <c r="M99" s="1609">
        <f t="shared" si="21"/>
        <v>0</v>
      </c>
      <c r="N99" s="1609">
        <f t="shared" si="21"/>
        <v>0</v>
      </c>
      <c r="O99" s="1609">
        <f t="shared" si="21"/>
        <v>0</v>
      </c>
      <c r="P99" s="1609">
        <f t="shared" si="21"/>
        <v>0</v>
      </c>
      <c r="Q99" s="1609">
        <f t="shared" si="21"/>
        <v>0</v>
      </c>
      <c r="R99" s="1609">
        <f t="shared" si="21"/>
        <v>0</v>
      </c>
      <c r="S99" s="1609">
        <f t="shared" si="21"/>
        <v>0</v>
      </c>
      <c r="T99" s="1609">
        <f t="shared" si="21"/>
        <v>0</v>
      </c>
      <c r="U99" s="1609">
        <f t="shared" si="21"/>
        <v>0</v>
      </c>
      <c r="V99" s="1609">
        <f t="shared" si="21"/>
        <v>0</v>
      </c>
      <c r="W99" s="1609">
        <f t="shared" si="21"/>
        <v>0</v>
      </c>
    </row>
    <row r="100" spans="1:23" s="371" customFormat="1" ht="12.75" x14ac:dyDescent="0.2">
      <c r="B100" s="1612" t="s">
        <v>763</v>
      </c>
      <c r="C100" s="1613">
        <f>SUM(C94:C99)</f>
        <v>1892155.4100000004</v>
      </c>
      <c r="D100" s="1613">
        <f t="shared" ref="D100:W100" si="23">SUM(D94:D99)</f>
        <v>1118135.2393044881</v>
      </c>
      <c r="E100" s="1613">
        <f t="shared" si="23"/>
        <v>280571.30378979759</v>
      </c>
      <c r="F100" s="1613">
        <f t="shared" si="23"/>
        <v>452441.47089958249</v>
      </c>
      <c r="G100" s="1613">
        <f t="shared" si="23"/>
        <v>0</v>
      </c>
      <c r="H100" s="1613">
        <f t="shared" si="23"/>
        <v>0</v>
      </c>
      <c r="I100" s="1613">
        <f t="shared" si="23"/>
        <v>0</v>
      </c>
      <c r="J100" s="1613">
        <f t="shared" si="23"/>
        <v>32324.071364636729</v>
      </c>
      <c r="K100" s="1613">
        <f t="shared" si="23"/>
        <v>4753.5806049946141</v>
      </c>
      <c r="L100" s="1613">
        <f t="shared" si="23"/>
        <v>3929.744036500731</v>
      </c>
      <c r="M100" s="1613">
        <f t="shared" si="23"/>
        <v>0</v>
      </c>
      <c r="N100" s="1613">
        <f t="shared" si="23"/>
        <v>0</v>
      </c>
      <c r="O100" s="1613">
        <f t="shared" si="23"/>
        <v>0</v>
      </c>
      <c r="P100" s="1613">
        <f t="shared" si="23"/>
        <v>0</v>
      </c>
      <c r="Q100" s="1613">
        <f t="shared" si="23"/>
        <v>0</v>
      </c>
      <c r="R100" s="1613">
        <f t="shared" si="23"/>
        <v>0</v>
      </c>
      <c r="S100" s="1613">
        <f t="shared" si="23"/>
        <v>0</v>
      </c>
      <c r="T100" s="1613">
        <f t="shared" si="23"/>
        <v>0</v>
      </c>
      <c r="U100" s="1613">
        <f t="shared" si="23"/>
        <v>0</v>
      </c>
      <c r="V100" s="1613">
        <f t="shared" si="23"/>
        <v>0</v>
      </c>
      <c r="W100" s="1613">
        <f t="shared" si="23"/>
        <v>0</v>
      </c>
    </row>
    <row r="101" spans="1:23" x14ac:dyDescent="0.2">
      <c r="C101" s="471"/>
    </row>
    <row r="102" spans="1:23" x14ac:dyDescent="0.2">
      <c r="C102" s="471"/>
    </row>
    <row r="103" spans="1:23" x14ac:dyDescent="0.2">
      <c r="C103" s="471"/>
    </row>
    <row r="104" spans="1:23" x14ac:dyDescent="0.2">
      <c r="C104" s="471"/>
    </row>
    <row r="105" spans="1:23" x14ac:dyDescent="0.2">
      <c r="C105" s="471"/>
    </row>
    <row r="106" spans="1:23" x14ac:dyDescent="0.2">
      <c r="C106" s="471"/>
    </row>
    <row r="107" spans="1:23" x14ac:dyDescent="0.2">
      <c r="C107" s="471"/>
    </row>
    <row r="108" spans="1:23" x14ac:dyDescent="0.2">
      <c r="C108" s="471"/>
    </row>
    <row r="109" spans="1:23" x14ac:dyDescent="0.2">
      <c r="C109" s="471"/>
    </row>
  </sheetData>
  <sheetProtection password="F8BD" sheet="1" objects="1" scenarios="1"/>
  <mergeCells count="5">
    <mergeCell ref="A8:B9"/>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0">
    <tabColor indexed="9"/>
  </sheetPr>
  <dimension ref="A1:Y112"/>
  <sheetViews>
    <sheetView workbookViewId="0">
      <selection sqref="A1:F1"/>
    </sheetView>
  </sheetViews>
  <sheetFormatPr defaultColWidth="9.140625" defaultRowHeight="11.25" x14ac:dyDescent="0.2"/>
  <cols>
    <col min="1" max="1" width="3.140625" style="8" customWidth="1"/>
    <col min="2" max="2" width="60.7109375" style="8" customWidth="1"/>
    <col min="3" max="6" width="15.7109375" style="8" customWidth="1"/>
    <col min="7" max="9" width="15.7109375" style="8" hidden="1" customWidth="1"/>
    <col min="10" max="12" width="15.7109375" style="8" customWidth="1"/>
    <col min="13" max="23" width="15.7109375" style="8" hidden="1" customWidth="1"/>
    <col min="24" max="16384" width="9.140625" style="8"/>
  </cols>
  <sheetData>
    <row r="1" spans="1:25" ht="107.25" customHeight="1" x14ac:dyDescent="0.2">
      <c r="A1" s="2439"/>
      <c r="B1" s="2439"/>
      <c r="C1" s="2439"/>
      <c r="D1" s="2439"/>
      <c r="E1" s="2439"/>
      <c r="F1" s="2439"/>
    </row>
    <row r="2" spans="1:25" ht="18.75" customHeight="1" x14ac:dyDescent="0.3">
      <c r="A2" s="2473"/>
      <c r="B2" s="2473"/>
      <c r="C2" s="2473"/>
      <c r="D2" s="2473"/>
      <c r="E2" s="2473"/>
    </row>
    <row r="3" spans="1:25" ht="18.75" customHeight="1" x14ac:dyDescent="0.25">
      <c r="A3" s="2474"/>
      <c r="B3" s="2474"/>
      <c r="C3" s="2474"/>
      <c r="D3" s="2474"/>
      <c r="E3" s="2474"/>
      <c r="G3" s="9"/>
    </row>
    <row r="4" spans="1:25" ht="18" x14ac:dyDescent="0.25">
      <c r="A4" s="2475"/>
      <c r="B4" s="2475"/>
      <c r="C4" s="2475"/>
      <c r="D4" s="2475"/>
      <c r="E4" s="2475"/>
    </row>
    <row r="5" spans="1:25" ht="21" customHeight="1" x14ac:dyDescent="0.3">
      <c r="A5" s="299" t="str">
        <f>"Sheet O3.4 Secondary Cost Pool Worksheet  - "&amp;  'I2 LDC class'!$C$17</f>
        <v>Sheet O3.4 Secondary Cost Pool Worksheet  - Initial Application</v>
      </c>
      <c r="B5" s="300"/>
      <c r="C5" s="480"/>
      <c r="D5" s="480"/>
      <c r="E5" s="301"/>
    </row>
    <row r="6" spans="1:25" ht="6" customHeight="1" x14ac:dyDescent="0.2">
      <c r="A6" s="11"/>
      <c r="B6" s="11"/>
      <c r="C6" s="481"/>
      <c r="D6" s="481"/>
      <c r="E6" s="11"/>
      <c r="F6" s="11"/>
      <c r="G6" s="11"/>
      <c r="H6" s="11"/>
      <c r="I6" s="11"/>
      <c r="J6" s="11"/>
      <c r="K6" s="11"/>
      <c r="L6" s="11"/>
      <c r="M6" s="11"/>
      <c r="N6" s="11"/>
      <c r="O6" s="11"/>
    </row>
    <row r="7" spans="1:25" ht="14.25" customHeight="1" x14ac:dyDescent="0.2">
      <c r="A7" s="684"/>
      <c r="B7" s="684"/>
      <c r="C7" s="544"/>
      <c r="D7" s="544"/>
      <c r="E7" s="544"/>
      <c r="F7" s="544"/>
      <c r="G7" s="544"/>
      <c r="H7" s="544"/>
      <c r="I7" s="544"/>
      <c r="J7" s="544"/>
      <c r="K7" s="544"/>
      <c r="L7" s="544"/>
      <c r="M7" s="544"/>
      <c r="N7" s="544"/>
      <c r="O7" s="544"/>
      <c r="P7" s="544"/>
      <c r="Q7" s="544"/>
      <c r="R7" s="544"/>
      <c r="S7" s="544"/>
      <c r="T7" s="544"/>
      <c r="U7" s="544"/>
      <c r="V7" s="544"/>
      <c r="W7" s="544"/>
      <c r="X7" s="544"/>
    </row>
    <row r="8" spans="1:25" ht="12.75" x14ac:dyDescent="0.2">
      <c r="A8" s="2567" t="s">
        <v>362</v>
      </c>
      <c r="B8" s="2567"/>
      <c r="C8" s="291"/>
    </row>
    <row r="9" spans="1:25" x14ac:dyDescent="0.2">
      <c r="A9" s="2567"/>
      <c r="B9" s="2567"/>
    </row>
    <row r="10" spans="1:25" s="777" customFormat="1" ht="12.75" x14ac:dyDescent="0.2">
      <c r="A10" s="573"/>
      <c r="B10" s="774"/>
      <c r="C10" s="774"/>
      <c r="D10" s="310">
        <v>1</v>
      </c>
      <c r="E10" s="310">
        <v>2</v>
      </c>
      <c r="F10" s="310">
        <v>3</v>
      </c>
      <c r="G10" s="310">
        <v>4</v>
      </c>
      <c r="H10" s="310">
        <v>5</v>
      </c>
      <c r="I10" s="310">
        <v>6</v>
      </c>
      <c r="J10" s="310">
        <v>7</v>
      </c>
      <c r="K10" s="310">
        <v>8</v>
      </c>
      <c r="L10" s="310">
        <v>9</v>
      </c>
      <c r="M10" s="310">
        <v>10</v>
      </c>
      <c r="N10" s="310">
        <v>11</v>
      </c>
      <c r="O10" s="310">
        <v>12</v>
      </c>
      <c r="P10" s="310">
        <v>13</v>
      </c>
      <c r="Q10" s="310">
        <v>14</v>
      </c>
      <c r="R10" s="310">
        <v>15</v>
      </c>
      <c r="S10" s="310">
        <v>16</v>
      </c>
      <c r="T10" s="310">
        <v>17</v>
      </c>
      <c r="U10" s="310">
        <v>18</v>
      </c>
      <c r="V10" s="310">
        <v>19</v>
      </c>
      <c r="W10" s="310">
        <v>20</v>
      </c>
      <c r="X10" s="775"/>
      <c r="Y10" s="776"/>
    </row>
    <row r="11" spans="1:25" s="561" customFormat="1" ht="47.25" customHeight="1" x14ac:dyDescent="0.2">
      <c r="A11" s="730"/>
      <c r="B11" s="754" t="s">
        <v>637</v>
      </c>
      <c r="C11" s="560" t="s">
        <v>682</v>
      </c>
      <c r="D11" s="559" t="str">
        <f>IF('I2 LDC class'!$D$20="",'I2 LDC class'!$C$20,'I2 LDC class'!$D$20)</f>
        <v>Residential</v>
      </c>
      <c r="E11" s="559" t="str">
        <f>IF('I2 LDC class'!$D$21="",'I2 LDC class'!$C$21,'I2 LDC class'!$D$21)</f>
        <v>GS &lt;50</v>
      </c>
      <c r="F11" s="559" t="str">
        <f>IF('I2 LDC class'!$D$22="",'I2 LDC class'!$C$22,'I2 LDC class'!$D$22)</f>
        <v>GS&gt;50-Regular</v>
      </c>
      <c r="G11" s="559" t="str">
        <f>IF('I2 LDC class'!$D$23="",'I2 LDC class'!$C$23,'I2 LDC class'!$D$23)</f>
        <v>GS&gt; 50-TOU</v>
      </c>
      <c r="H11" s="559" t="str">
        <f>IF('I2 LDC class'!$D$24="",'I2 LDC class'!$C$24,'I2 LDC class'!$D$24)</f>
        <v>GS &gt;50-Intermediate</v>
      </c>
      <c r="I11" s="559" t="str">
        <f>IF('I2 LDC class'!$D$25="",'I2 LDC class'!$C$25,'I2 LDC class'!$D$25)</f>
        <v>Large Use &gt;5MW</v>
      </c>
      <c r="J11" s="559" t="str">
        <f>IF('I2 LDC class'!$D$26="",'I2 LDC class'!$C$26,'I2 LDC class'!$D$26)</f>
        <v>Street Light</v>
      </c>
      <c r="K11" s="559" t="str">
        <f>IF('I2 LDC class'!$D$27="",'I2 LDC class'!$C$27,'I2 LDC class'!$D$27)</f>
        <v>Sentinel</v>
      </c>
      <c r="L11" s="559" t="str">
        <f>IF('I2 LDC class'!$D$28="",'I2 LDC class'!$C$28,'I2 LDC class'!$D$28)</f>
        <v>Unmetered Scattered Load</v>
      </c>
      <c r="M11" s="559" t="str">
        <f>IF('I2 LDC class'!$D$29="",'I2 LDC class'!$C$29,'I2 LDC class'!$D$29)</f>
        <v>Embedded Distributor</v>
      </c>
      <c r="N11" s="559" t="str">
        <f>IF('I2 LDC class'!$D$30="",'I2 LDC class'!$C$30,'I2 LDC class'!$D$30)</f>
        <v>Back-up/Standby Power</v>
      </c>
      <c r="O11" s="559" t="str">
        <f>IF('I2 LDC class'!$D$31="",'I2 LDC class'!$C$31,'I2 LDC class'!$D$31)</f>
        <v>Rate Class 1</v>
      </c>
      <c r="P11" s="559" t="str">
        <f>IF('I2 LDC class'!$D$32="",'I2 LDC class'!$C$32,'I2 LDC class'!$D$32)</f>
        <v>Rate class 2</v>
      </c>
      <c r="Q11" s="559" t="str">
        <f>IF('I2 LDC class'!$D$33="",'I2 LDC class'!$C$33,'I2 LDC class'!$D$33)</f>
        <v>Rate class 3</v>
      </c>
      <c r="R11" s="559" t="str">
        <f>IF('I2 LDC class'!$D$34="",'I2 LDC class'!$C$34,'I2 LDC class'!$D$34)</f>
        <v>Rate class 4</v>
      </c>
      <c r="S11" s="559" t="str">
        <f>IF('I2 LDC class'!$D$35="",'I2 LDC class'!$C$35,'I2 LDC class'!$D$35)</f>
        <v>Rate class 5</v>
      </c>
      <c r="T11" s="559" t="str">
        <f>IF('I2 LDC class'!$D$36="",'I2 LDC class'!$C$36,'I2 LDC class'!$D$36)</f>
        <v>Rate class 6</v>
      </c>
      <c r="U11" s="559" t="str">
        <f>IF('I2 LDC class'!$D$37="",'I2 LDC class'!$C$37,'I2 LDC class'!$D$37)</f>
        <v>Rate class 7</v>
      </c>
      <c r="V11" s="559" t="str">
        <f>IF('I2 LDC class'!$D$38="",'I2 LDC class'!$C$38,'I2 LDC class'!$D$38)</f>
        <v>Rate class 8</v>
      </c>
      <c r="W11" s="560" t="str">
        <f>IF('I2 LDC class'!$D$39="",'I2 LDC class'!$C$39,'I2 LDC class'!$D$39)</f>
        <v>Rate class 9</v>
      </c>
      <c r="X11" s="649"/>
    </row>
    <row r="12" spans="1:25" s="466" customFormat="1" ht="12.75" x14ac:dyDescent="0.2">
      <c r="A12" s="725"/>
      <c r="B12" s="690" t="s">
        <v>1469</v>
      </c>
      <c r="C12" s="691">
        <f>SUM(D12:W12)</f>
        <v>31020.300000000032</v>
      </c>
      <c r="D12" s="692">
        <f>IF(ISERROR('O7 Amortization'!G328+'O7 Amortization'!G401+'O7 Amortization'!G474+'O7 Amortization'!G547 + 'O7 Amortization'!AB328+'O7 Amortization'!AB401+'O7 Amortization'!AB474+'O7 Amortization'!AB547), "-", 'O7 Amortization'!G328+'O7 Amortization'!G401+'O7 Amortization'!G474+'O7 Amortization'!G547 + 'O7 Amortization'!AB328+'O7 Amortization'!AB401+'O7 Amortization'!AB474+'O7 Amortization'!AB547)</f>
        <v>17838.657989619438</v>
      </c>
      <c r="E12" s="692">
        <f>IF(ISERROR('O7 Amortization'!H328+'O7 Amortization'!H401+'O7 Amortization'!H474+'O7 Amortization'!H547 + 'O7 Amortization'!AC328+'O7 Amortization'!AC401+'O7 Amortization'!AC474+'O7 Amortization'!AC547), "-", 'O7 Amortization'!H328+'O7 Amortization'!H401+'O7 Amortization'!H474+'O7 Amortization'!H547 + 'O7 Amortization'!AC328+'O7 Amortization'!AC401+'O7 Amortization'!AC474+'O7 Amortization'!AC547)</f>
        <v>4809.603515031964</v>
      </c>
      <c r="F12" s="692">
        <f>IF(ISERROR('O7 Amortization'!I328+'O7 Amortization'!I401+'O7 Amortization'!I474+'O7 Amortization'!I547 + 'O7 Amortization'!AD328+'O7 Amortization'!AD401+'O7 Amortization'!AD474+'O7 Amortization'!AD547), "-", 'O7 Amortization'!I328+'O7 Amortization'!I401+'O7 Amortization'!I474+'O7 Amortization'!I547 + 'O7 Amortization'!AD328+'O7 Amortization'!AD401+'O7 Amortization'!AD474+'O7 Amortization'!AD547)</f>
        <v>6397.4223110683042</v>
      </c>
      <c r="G12" s="692">
        <f>IF(ISERROR('O7 Amortization'!J328+'O7 Amortization'!J401+'O7 Amortization'!J474+'O7 Amortization'!J547 + 'O7 Amortization'!AE328+'O7 Amortization'!AE401+'O7 Amortization'!AE474+'O7 Amortization'!AE547), "-", 'O7 Amortization'!J328+'O7 Amortization'!J401+'O7 Amortization'!J474+'O7 Amortization'!J547 + 'O7 Amortization'!AE328+'O7 Amortization'!AE401+'O7 Amortization'!AE474+'O7 Amortization'!AE547)</f>
        <v>0</v>
      </c>
      <c r="H12" s="692">
        <f>IF(ISERROR('O7 Amortization'!K328+'O7 Amortization'!K401+'O7 Amortization'!K474+'O7 Amortization'!K547 + 'O7 Amortization'!AF328+'O7 Amortization'!AF401+'O7 Amortization'!AF474+'O7 Amortization'!AF547), "-", 'O7 Amortization'!K328+'O7 Amortization'!K401+'O7 Amortization'!K474+'O7 Amortization'!K547 + 'O7 Amortization'!AF328+'O7 Amortization'!AF401+'O7 Amortization'!AF474+'O7 Amortization'!AF547)</f>
        <v>0</v>
      </c>
      <c r="I12" s="692">
        <f>IF(ISERROR('O7 Amortization'!L328+'O7 Amortization'!L401+'O7 Amortization'!L474+'O7 Amortization'!L547 + 'O7 Amortization'!AG328+'O7 Amortization'!AG401+'O7 Amortization'!AG474+'O7 Amortization'!AG547), "-", 'O7 Amortization'!L328+'O7 Amortization'!L401+'O7 Amortization'!L474+'O7 Amortization'!L547 + 'O7 Amortization'!AG328+'O7 Amortization'!AG401+'O7 Amortization'!AG474+'O7 Amortization'!AG547)</f>
        <v>0</v>
      </c>
      <c r="J12" s="692">
        <f>IF(ISERROR('O7 Amortization'!M328+'O7 Amortization'!M401+'O7 Amortization'!M474+'O7 Amortization'!M547 + 'O7 Amortization'!AH328+'O7 Amortization'!AH401+'O7 Amortization'!AH474+'O7 Amortization'!AH547), "-", 'O7 Amortization'!M328+'O7 Amortization'!M401+'O7 Amortization'!M474+'O7 Amortization'!M547 + 'O7 Amortization'!AH328+'O7 Amortization'!AH401+'O7 Amortization'!AH474+'O7 Amortization'!AH547)</f>
        <v>1851.8876276528338</v>
      </c>
      <c r="K12" s="692">
        <f>IF(ISERROR('O7 Amortization'!N328+'O7 Amortization'!N401+'O7 Amortization'!N474+'O7 Amortization'!N547 + 'O7 Amortization'!AI328+'O7 Amortization'!AI401+'O7 Amortization'!AI474+'O7 Amortization'!AI547), "-", 'O7 Amortization'!N328+'O7 Amortization'!N401+'O7 Amortization'!N474+'O7 Amortization'!N547 + 'O7 Amortization'!AI328+'O7 Amortization'!AI401+'O7 Amortization'!AI474+'O7 Amortization'!AI547)</f>
        <v>66.949140987650139</v>
      </c>
      <c r="L12" s="692">
        <f>IF(ISERROR('O7 Amortization'!O328+'O7 Amortization'!O401+'O7 Amortization'!O474+'O7 Amortization'!O547 + 'O7 Amortization'!AJ328+'O7 Amortization'!AJ401+'O7 Amortization'!AJ474+'O7 Amortization'!AJ547), "-", 'O7 Amortization'!O328+'O7 Amortization'!O401+'O7 Amortization'!O474+'O7 Amortization'!O547 + 'O7 Amortization'!AJ328+'O7 Amortization'!AJ401+'O7 Amortization'!AJ474+'O7 Amortization'!AJ547)</f>
        <v>55.779415639836131</v>
      </c>
      <c r="M12" s="692">
        <f>IF(ISERROR('O7 Amortization'!P328+'O7 Amortization'!P401+'O7 Amortization'!P474+'O7 Amortization'!P547 + 'O7 Amortization'!AK328+'O7 Amortization'!AK401+'O7 Amortization'!AK474+'O7 Amortization'!AK547), "-", 'O7 Amortization'!P328+'O7 Amortization'!P401+'O7 Amortization'!P474+'O7 Amortization'!P547 + 'O7 Amortization'!AK328+'O7 Amortization'!AK401+'O7 Amortization'!AK474+'O7 Amortization'!AK547)</f>
        <v>0</v>
      </c>
      <c r="N12" s="692">
        <f>IF(ISERROR('O7 Amortization'!Q328+'O7 Amortization'!Q401+'O7 Amortization'!Q474+'O7 Amortization'!Q547 + 'O7 Amortization'!AL328+'O7 Amortization'!AL401+'O7 Amortization'!AL474+'O7 Amortization'!AL547), "-", 'O7 Amortization'!Q328+'O7 Amortization'!Q401+'O7 Amortization'!Q474+'O7 Amortization'!Q547 + 'O7 Amortization'!AL328+'O7 Amortization'!AL401+'O7 Amortization'!AL474+'O7 Amortization'!AL547)</f>
        <v>0</v>
      </c>
      <c r="O12" s="692">
        <f>IF(ISERROR('O7 Amortization'!R328+'O7 Amortization'!R401+'O7 Amortization'!R474+'O7 Amortization'!R547 + 'O7 Amortization'!AM328+'O7 Amortization'!AM401+'O7 Amortization'!AM474+'O7 Amortization'!AM547), "-", 'O7 Amortization'!R328+'O7 Amortization'!R401+'O7 Amortization'!R474+'O7 Amortization'!R547 + 'O7 Amortization'!AM328+'O7 Amortization'!AM401+'O7 Amortization'!AM474+'O7 Amortization'!AM547)</f>
        <v>0</v>
      </c>
      <c r="P12" s="692">
        <f>IF(ISERROR('O7 Amortization'!S328+'O7 Amortization'!S401+'O7 Amortization'!S474+'O7 Amortization'!S547 + 'O7 Amortization'!AN328+'O7 Amortization'!AN401+'O7 Amortization'!AN474+'O7 Amortization'!AN547), "-", 'O7 Amortization'!S328+'O7 Amortization'!S401+'O7 Amortization'!S474+'O7 Amortization'!S547 + 'O7 Amortization'!AN328+'O7 Amortization'!AN401+'O7 Amortization'!AN474+'O7 Amortization'!AN547)</f>
        <v>0</v>
      </c>
      <c r="Q12" s="692">
        <f>IF(ISERROR('O7 Amortization'!T328+'O7 Amortization'!T401+'O7 Amortization'!T474+'O7 Amortization'!T547 + 'O7 Amortization'!AO328+'O7 Amortization'!AO401+'O7 Amortization'!AO474+'O7 Amortization'!AO547), "-", 'O7 Amortization'!T328+'O7 Amortization'!T401+'O7 Amortization'!T474+'O7 Amortization'!T547 + 'O7 Amortization'!AO328+'O7 Amortization'!AO401+'O7 Amortization'!AO474+'O7 Amortization'!AO547)</f>
        <v>0</v>
      </c>
      <c r="R12" s="692">
        <f>IF(ISERROR('O7 Amortization'!U328+'O7 Amortization'!U401+'O7 Amortization'!U474+'O7 Amortization'!U547 + 'O7 Amortization'!AP328+'O7 Amortization'!AP401+'O7 Amortization'!AP474+'O7 Amortization'!AP547), "-", 'O7 Amortization'!U328+'O7 Amortization'!U401+'O7 Amortization'!U474+'O7 Amortization'!U547 + 'O7 Amortization'!AP328+'O7 Amortization'!AP401+'O7 Amortization'!AP474+'O7 Amortization'!AP547)</f>
        <v>0</v>
      </c>
      <c r="S12" s="692">
        <f>IF(ISERROR('O7 Amortization'!V328+'O7 Amortization'!V401+'O7 Amortization'!V474+'O7 Amortization'!V547 + 'O7 Amortization'!AQ328+'O7 Amortization'!AQ401+'O7 Amortization'!AQ474+'O7 Amortization'!AQ547), "-", 'O7 Amortization'!V328+'O7 Amortization'!V401+'O7 Amortization'!V474+'O7 Amortization'!V547 + 'O7 Amortization'!AQ328+'O7 Amortization'!AQ401+'O7 Amortization'!AQ474+'O7 Amortization'!AQ547)</f>
        <v>0</v>
      </c>
      <c r="T12" s="692">
        <f>IF(ISERROR('O7 Amortization'!W328+'O7 Amortization'!W401+'O7 Amortization'!W474+'O7 Amortization'!W547 + 'O7 Amortization'!AR328+'O7 Amortization'!AR401+'O7 Amortization'!AR474+'O7 Amortization'!AR547), "-", 'O7 Amortization'!W328+'O7 Amortization'!W401+'O7 Amortization'!W474+'O7 Amortization'!W547 + 'O7 Amortization'!AR328+'O7 Amortization'!AR401+'O7 Amortization'!AR474+'O7 Amortization'!AR547)</f>
        <v>0</v>
      </c>
      <c r="U12" s="692">
        <f>IF(ISERROR('O7 Amortization'!X328+'O7 Amortization'!X401+'O7 Amortization'!X474+'O7 Amortization'!X547 + 'O7 Amortization'!AS328+'O7 Amortization'!AS401+'O7 Amortization'!AS474+'O7 Amortization'!AS547), "-", 'O7 Amortization'!X328+'O7 Amortization'!X401+'O7 Amortization'!X474+'O7 Amortization'!X547 + 'O7 Amortization'!AS328+'O7 Amortization'!AS401+'O7 Amortization'!AS474+'O7 Amortization'!AS547)</f>
        <v>0</v>
      </c>
      <c r="V12" s="692">
        <f>IF(ISERROR('O7 Amortization'!Y328+'O7 Amortization'!Y401+'O7 Amortization'!Y474+'O7 Amortization'!Y547 + 'O7 Amortization'!AT328+'O7 Amortization'!AT401+'O7 Amortization'!AT474+'O7 Amortization'!AT547), "-", 'O7 Amortization'!Y328+'O7 Amortization'!Y401+'O7 Amortization'!Y474+'O7 Amortization'!Y547 + 'O7 Amortization'!AT328+'O7 Amortization'!AT401+'O7 Amortization'!AT474+'O7 Amortization'!AT547)</f>
        <v>0</v>
      </c>
      <c r="W12" s="693">
        <f>IF(ISERROR('O7 Amortization'!Z328+'O7 Amortization'!Z401+'O7 Amortization'!Z474+'O7 Amortization'!Z547 + 'O7 Amortization'!AU328+'O7 Amortization'!AU401+'O7 Amortization'!AU474+'O7 Amortization'!AU547), "-", 'O7 Amortization'!Z328+'O7 Amortization'!Z401+'O7 Amortization'!Z474+'O7 Amortization'!Z547 + 'O7 Amortization'!AU328+'O7 Amortization'!AU401+'O7 Amortization'!AU474+'O7 Amortization'!AU547)</f>
        <v>0</v>
      </c>
      <c r="X12" s="547"/>
    </row>
    <row r="13" spans="1:25" s="466" customFormat="1" ht="12.75" x14ac:dyDescent="0.2">
      <c r="A13" s="725"/>
      <c r="B13" s="690" t="s">
        <v>1470</v>
      </c>
      <c r="C13" s="695">
        <f>SUM(D13:W13)</f>
        <v>57871.429999999993</v>
      </c>
      <c r="D13" s="597">
        <f>IF(ISERROR('O7 Amortization'!G332+'O7 Amortization'!G405+'O7 Amortization'!G478+'O7 Amortization'!G551 + 'O7 Amortization'!AB332+'O7 Amortization'!AB405+'O7 Amortization'!AB478+'O7 Amortization'!AB551), "-", 'O7 Amortization'!G332+'O7 Amortization'!G405+'O7 Amortization'!G478+'O7 Amortization'!G551 + 'O7 Amortization'!AB332+'O7 Amortization'!AB405+'O7 Amortization'!AB478+'O7 Amortization'!AB551)</f>
        <v>33279.776376766211</v>
      </c>
      <c r="E13" s="597">
        <f>IF(ISERROR('O7 Amortization'!H332+'O7 Amortization'!H405+'O7 Amortization'!H478+'O7 Amortization'!H551 + 'O7 Amortization'!AC332+'O7 Amortization'!AC405+'O7 Amortization'!AC478+'O7 Amortization'!AC551), "-", 'O7 Amortization'!H332+'O7 Amortization'!H405+'O7 Amortization'!H478+'O7 Amortization'!H551 + 'O7 Amortization'!AC332+'O7 Amortization'!AC405+'O7 Amortization'!AC478+'O7 Amortization'!AC551)</f>
        <v>8972.789855285926</v>
      </c>
      <c r="F13" s="597">
        <f>IF(ISERROR('O7 Amortization'!I332+'O7 Amortization'!I405+'O7 Amortization'!I478+'O7 Amortization'!I551 + 'O7 Amortization'!AD332+'O7 Amortization'!AD405+'O7 Amortization'!AD478+'O7 Amortization'!AD551), "-", 'O7 Amortization'!I332+'O7 Amortization'!I405+'O7 Amortization'!I478+'O7 Amortization'!I551 + 'O7 Amortization'!AD332+'O7 Amortization'!AD405+'O7 Amortization'!AD478+'O7 Amortization'!AD551)</f>
        <v>11935.022467720402</v>
      </c>
      <c r="G13" s="597">
        <f>IF(ISERROR('O7 Amortization'!J332+'O7 Amortization'!J405+'O7 Amortization'!J478+'O7 Amortization'!J551 + 'O7 Amortization'!AE332+'O7 Amortization'!AE405+'O7 Amortization'!AE478+'O7 Amortization'!AE551), "-", 'O7 Amortization'!J332+'O7 Amortization'!J405+'O7 Amortization'!J478+'O7 Amortization'!J551 + 'O7 Amortization'!AE332+'O7 Amortization'!AE405+'O7 Amortization'!AE478+'O7 Amortization'!AE551)</f>
        <v>0</v>
      </c>
      <c r="H13" s="597">
        <f>IF(ISERROR('O7 Amortization'!K332+'O7 Amortization'!K405+'O7 Amortization'!K478+'O7 Amortization'!K551 + 'O7 Amortization'!AF332+'O7 Amortization'!AF405+'O7 Amortization'!AF478+'O7 Amortization'!AF551), "-", 'O7 Amortization'!K332+'O7 Amortization'!K405+'O7 Amortization'!K478+'O7 Amortization'!K551 + 'O7 Amortization'!AF332+'O7 Amortization'!AF405+'O7 Amortization'!AF478+'O7 Amortization'!AF551)</f>
        <v>0</v>
      </c>
      <c r="I13" s="597">
        <f>IF(ISERROR('O7 Amortization'!L332+'O7 Amortization'!L405+'O7 Amortization'!L478+'O7 Amortization'!L551 + 'O7 Amortization'!AG332+'O7 Amortization'!AG405+'O7 Amortization'!AG478+'O7 Amortization'!AG551), "-", 'O7 Amortization'!L332+'O7 Amortization'!L405+'O7 Amortization'!L478+'O7 Amortization'!L551 + 'O7 Amortization'!AG332+'O7 Amortization'!AG405+'O7 Amortization'!AG478+'O7 Amortization'!AG551)</f>
        <v>0</v>
      </c>
      <c r="J13" s="597">
        <f>IF(ISERROR('O7 Amortization'!M332+'O7 Amortization'!M405+'O7 Amortization'!M478+'O7 Amortization'!M551 + 'O7 Amortization'!AH332+'O7 Amortization'!AH405+'O7 Amortization'!AH478+'O7 Amortization'!AH551), "-", 'O7 Amortization'!M332+'O7 Amortization'!M405+'O7 Amortization'!M478+'O7 Amortization'!M551 + 'O7 Amortization'!AH332+'O7 Amortization'!AH405+'O7 Amortization'!AH478+'O7 Amortization'!AH551)</f>
        <v>3454.8790698857497</v>
      </c>
      <c r="K13" s="597">
        <f>IF(ISERROR('O7 Amortization'!N332+'O7 Amortization'!N405+'O7 Amortization'!N478+'O7 Amortization'!N551 + 'O7 Amortization'!AI332+'O7 Amortization'!AI405+'O7 Amortization'!AI478+'O7 Amortization'!AI551), "-", 'O7 Amortization'!N332+'O7 Amortization'!N405+'O7 Amortization'!N478+'O7 Amortization'!N551 + 'O7 Amortization'!AI332+'O7 Amortization'!AI405+'O7 Amortization'!AI478+'O7 Amortization'!AI551)</f>
        <v>124.90022747126631</v>
      </c>
      <c r="L13" s="597">
        <f>IF(ISERROR('O7 Amortization'!O332+'O7 Amortization'!O405+'O7 Amortization'!O478+'O7 Amortization'!O551 + 'O7 Amortization'!AJ332+'O7 Amortization'!AJ405+'O7 Amortization'!AJ478+'O7 Amortization'!AJ551), "-", 'O7 Amortization'!O332+'O7 Amortization'!O405+'O7 Amortization'!O478+'O7 Amortization'!O551 + 'O7 Amortization'!AJ332+'O7 Amortization'!AJ405+'O7 Amortization'!AJ478+'O7 Amortization'!AJ551)</f>
        <v>104.06200287043254</v>
      </c>
      <c r="M13" s="597">
        <f>IF(ISERROR('O7 Amortization'!P332+'O7 Amortization'!P405+'O7 Amortization'!P478+'O7 Amortization'!P551 + 'O7 Amortization'!AK332+'O7 Amortization'!AK405+'O7 Amortization'!AK478+'O7 Amortization'!AK551), "-", 'O7 Amortization'!P332+'O7 Amortization'!P405+'O7 Amortization'!P478+'O7 Amortization'!P551 + 'O7 Amortization'!AK332+'O7 Amortization'!AK405+'O7 Amortization'!AK478+'O7 Amortization'!AK551)</f>
        <v>0</v>
      </c>
      <c r="N13" s="597">
        <f>IF(ISERROR('O7 Amortization'!Q332+'O7 Amortization'!Q405+'O7 Amortization'!Q478+'O7 Amortization'!Q551 + 'O7 Amortization'!AL332+'O7 Amortization'!AL405+'O7 Amortization'!AL478+'O7 Amortization'!AL551), "-", 'O7 Amortization'!Q332+'O7 Amortization'!Q405+'O7 Amortization'!Q478+'O7 Amortization'!Q551 + 'O7 Amortization'!AL332+'O7 Amortization'!AL405+'O7 Amortization'!AL478+'O7 Amortization'!AL551)</f>
        <v>0</v>
      </c>
      <c r="O13" s="597">
        <f>IF(ISERROR('O7 Amortization'!R332+'O7 Amortization'!R405+'O7 Amortization'!R478+'O7 Amortization'!R551 + 'O7 Amortization'!AM332+'O7 Amortization'!AM405+'O7 Amortization'!AM478+'O7 Amortization'!AM551), "-", 'O7 Amortization'!R332+'O7 Amortization'!R405+'O7 Amortization'!R478+'O7 Amortization'!R551 + 'O7 Amortization'!AM332+'O7 Amortization'!AM405+'O7 Amortization'!AM478+'O7 Amortization'!AM551)</f>
        <v>0</v>
      </c>
      <c r="P13" s="597">
        <f>IF(ISERROR('O7 Amortization'!S332+'O7 Amortization'!S405+'O7 Amortization'!S478+'O7 Amortization'!S551 + 'O7 Amortization'!AN332+'O7 Amortization'!AN405+'O7 Amortization'!AN478+'O7 Amortization'!AN551), "-", 'O7 Amortization'!S332+'O7 Amortization'!S405+'O7 Amortization'!S478+'O7 Amortization'!S551 + 'O7 Amortization'!AN332+'O7 Amortization'!AN405+'O7 Amortization'!AN478+'O7 Amortization'!AN551)</f>
        <v>0</v>
      </c>
      <c r="Q13" s="597">
        <f>IF(ISERROR('O7 Amortization'!T332+'O7 Amortization'!T405+'O7 Amortization'!T478+'O7 Amortization'!T551 + 'O7 Amortization'!AO332+'O7 Amortization'!AO405+'O7 Amortization'!AO478+'O7 Amortization'!AO551), "-", 'O7 Amortization'!T332+'O7 Amortization'!T405+'O7 Amortization'!T478+'O7 Amortization'!T551 + 'O7 Amortization'!AO332+'O7 Amortization'!AO405+'O7 Amortization'!AO478+'O7 Amortization'!AO551)</f>
        <v>0</v>
      </c>
      <c r="R13" s="597">
        <f>IF(ISERROR('O7 Amortization'!U332+'O7 Amortization'!U405+'O7 Amortization'!U478+'O7 Amortization'!U551 + 'O7 Amortization'!AP332+'O7 Amortization'!AP405+'O7 Amortization'!AP478+'O7 Amortization'!AP551), "-", 'O7 Amortization'!U332+'O7 Amortization'!U405+'O7 Amortization'!U478+'O7 Amortization'!U551 + 'O7 Amortization'!AP332+'O7 Amortization'!AP405+'O7 Amortization'!AP478+'O7 Amortization'!AP551)</f>
        <v>0</v>
      </c>
      <c r="S13" s="597">
        <f>IF(ISERROR('O7 Amortization'!V332+'O7 Amortization'!V405+'O7 Amortization'!V478+'O7 Amortization'!V551 + 'O7 Amortization'!AQ332+'O7 Amortization'!AQ405+'O7 Amortization'!AQ478+'O7 Amortization'!AQ551), "-", 'O7 Amortization'!V332+'O7 Amortization'!V405+'O7 Amortization'!V478+'O7 Amortization'!V551 + 'O7 Amortization'!AQ332+'O7 Amortization'!AQ405+'O7 Amortization'!AQ478+'O7 Amortization'!AQ551)</f>
        <v>0</v>
      </c>
      <c r="T13" s="597">
        <f>IF(ISERROR('O7 Amortization'!W332+'O7 Amortization'!W405+'O7 Amortization'!W478+'O7 Amortization'!W551 + 'O7 Amortization'!AR332+'O7 Amortization'!AR405+'O7 Amortization'!AR478+'O7 Amortization'!AR551), "-", 'O7 Amortization'!W332+'O7 Amortization'!W405+'O7 Amortization'!W478+'O7 Amortization'!W551 + 'O7 Amortization'!AR332+'O7 Amortization'!AR405+'O7 Amortization'!AR478+'O7 Amortization'!AR551)</f>
        <v>0</v>
      </c>
      <c r="U13" s="597">
        <f>IF(ISERROR('O7 Amortization'!X332+'O7 Amortization'!X405+'O7 Amortization'!X478+'O7 Amortization'!X551 + 'O7 Amortization'!AS332+'O7 Amortization'!AS405+'O7 Amortization'!AS478+'O7 Amortization'!AS551), "-", 'O7 Amortization'!X332+'O7 Amortization'!X405+'O7 Amortization'!X478+'O7 Amortization'!X551 + 'O7 Amortization'!AS332+'O7 Amortization'!AS405+'O7 Amortization'!AS478+'O7 Amortization'!AS551)</f>
        <v>0</v>
      </c>
      <c r="V13" s="597">
        <f>IF(ISERROR('O7 Amortization'!Y332+'O7 Amortization'!Y405+'O7 Amortization'!Y478+'O7 Amortization'!Y551 + 'O7 Amortization'!AT332+'O7 Amortization'!AT405+'O7 Amortization'!AT478+'O7 Amortization'!AT551), "-", 'O7 Amortization'!Y332+'O7 Amortization'!Y405+'O7 Amortization'!Y478+'O7 Amortization'!Y551 + 'O7 Amortization'!AT332+'O7 Amortization'!AT405+'O7 Amortization'!AT478+'O7 Amortization'!AT551)</f>
        <v>0</v>
      </c>
      <c r="W13" s="598">
        <f>IF(ISERROR('O7 Amortization'!Z332+'O7 Amortization'!Z405+'O7 Amortization'!Z478+'O7 Amortization'!Z551 + 'O7 Amortization'!AU332+'O7 Amortization'!AU405+'O7 Amortization'!AU478+'O7 Amortization'!AU551), "-", 'O7 Amortization'!Z332+'O7 Amortization'!Z405+'O7 Amortization'!Z478+'O7 Amortization'!Z551 + 'O7 Amortization'!AU332+'O7 Amortization'!AU405+'O7 Amortization'!AU478+'O7 Amortization'!AU551)</f>
        <v>0</v>
      </c>
      <c r="X13" s="547"/>
    </row>
    <row r="14" spans="1:25" s="466" customFormat="1" ht="12.75" x14ac:dyDescent="0.2">
      <c r="A14" s="725"/>
      <c r="B14" s="690" t="s">
        <v>1471</v>
      </c>
      <c r="C14" s="695">
        <f>SUM(D14:W14)</f>
        <v>79532.249999999985</v>
      </c>
      <c r="D14" s="597">
        <f>IF(ISERROR('O7 Amortization'!G336+'O7 Amortization'!G409+'O7 Amortization'!G482+'O7 Amortization'!G555 + 'O7 Amortization'!AB336+'O7 Amortization'!AB409+'O7 Amortization'!AB482+'O7 Amortization'!AB555), "-", 'O7 Amortization'!G336+'O7 Amortization'!G409+'O7 Amortization'!G482+'O7 Amortization'!G555 + 'O7 Amortization'!AB336+'O7 Amortization'!AB409+'O7 Amortization'!AB482+'O7 Amortization'!AB555)</f>
        <v>45736.134302212071</v>
      </c>
      <c r="E14" s="597">
        <f>IF(ISERROR('O7 Amortization'!H336+'O7 Amortization'!H409+'O7 Amortization'!H482+'O7 Amortization'!H555 + 'O7 Amortization'!AC336+'O7 Amortization'!AC409+'O7 Amortization'!AC482+'O7 Amortization'!AC555), "-", 'O7 Amortization'!H336+'O7 Amortization'!H409+'O7 Amortization'!H482+'O7 Amortization'!H555 + 'O7 Amortization'!AC336+'O7 Amortization'!AC409+'O7 Amortization'!AC482+'O7 Amortization'!AC555)</f>
        <v>12331.234358094558</v>
      </c>
      <c r="F14" s="597">
        <f>IF(ISERROR('O7 Amortization'!I336+'O7 Amortization'!I409+'O7 Amortization'!I482+'O7 Amortization'!I555 + 'O7 Amortization'!AD336+'O7 Amortization'!AD409+'O7 Amortization'!AD482+'O7 Amortization'!AD555), "-", 'O7 Amortization'!I336+'O7 Amortization'!I409+'O7 Amortization'!I482+'O7 Amortization'!I555 + 'O7 Amortization'!AD336+'O7 Amortization'!AD409+'O7 Amortization'!AD482+'O7 Amortization'!AD555)</f>
        <v>16402.207283600146</v>
      </c>
      <c r="G14" s="597">
        <f>IF(ISERROR('O7 Amortization'!J336+'O7 Amortization'!J409+'O7 Amortization'!J482+'O7 Amortization'!J555 + 'O7 Amortization'!AE336+'O7 Amortization'!AE409+'O7 Amortization'!AE482+'O7 Amortization'!AE555), "-", 'O7 Amortization'!J336+'O7 Amortization'!J409+'O7 Amortization'!J482+'O7 Amortization'!J555 + 'O7 Amortization'!AE336+'O7 Amortization'!AE409+'O7 Amortization'!AE482+'O7 Amortization'!AE555)</f>
        <v>0</v>
      </c>
      <c r="H14" s="597">
        <f>IF(ISERROR('O7 Amortization'!K336+'O7 Amortization'!K409+'O7 Amortization'!K482+'O7 Amortization'!K555 + 'O7 Amortization'!AF336+'O7 Amortization'!AF409+'O7 Amortization'!AF482+'O7 Amortization'!AF555), "-", 'O7 Amortization'!K336+'O7 Amortization'!K409+'O7 Amortization'!K482+'O7 Amortization'!K555 + 'O7 Amortization'!AF336+'O7 Amortization'!AF409+'O7 Amortization'!AF482+'O7 Amortization'!AF555)</f>
        <v>0</v>
      </c>
      <c r="I14" s="597">
        <f>IF(ISERROR('O7 Amortization'!L336+'O7 Amortization'!L409+'O7 Amortization'!L482+'O7 Amortization'!L555 + 'O7 Amortization'!AG336+'O7 Amortization'!AG409+'O7 Amortization'!AG482+'O7 Amortization'!AG555), "-", 'O7 Amortization'!L336+'O7 Amortization'!L409+'O7 Amortization'!L482+'O7 Amortization'!L555 + 'O7 Amortization'!AG336+'O7 Amortization'!AG409+'O7 Amortization'!AG482+'O7 Amortization'!AG555)</f>
        <v>0</v>
      </c>
      <c r="J14" s="597">
        <f>IF(ISERROR('O7 Amortization'!M336+'O7 Amortization'!M409+'O7 Amortization'!M482+'O7 Amortization'!M555 + 'O7 Amortization'!AH336+'O7 Amortization'!AH409+'O7 Amortization'!AH482+'O7 Amortization'!AH555), "-", 'O7 Amortization'!M336+'O7 Amortization'!M409+'O7 Amortization'!M482+'O7 Amortization'!M555 + 'O7 Amortization'!AH336+'O7 Amortization'!AH409+'O7 Amortization'!AH482+'O7 Amortization'!AH555)</f>
        <v>4748.0130680358334</v>
      </c>
      <c r="K14" s="597">
        <f>IF(ISERROR('O7 Amortization'!N336+'O7 Amortization'!N409+'O7 Amortization'!N482+'O7 Amortization'!N555 + 'O7 Amortization'!AI336+'O7 Amortization'!AI409+'O7 Amortization'!AI482+'O7 Amortization'!AI555), "-", 'O7 Amortization'!N336+'O7 Amortization'!N409+'O7 Amortization'!N482+'O7 Amortization'!N555 + 'O7 Amortization'!AI336+'O7 Amortization'!AI409+'O7 Amortization'!AI482+'O7 Amortization'!AI555)</f>
        <v>171.64939792055634</v>
      </c>
      <c r="L14" s="597">
        <f>IF(ISERROR('O7 Amortization'!O336+'O7 Amortization'!O409+'O7 Amortization'!O482+'O7 Amortization'!O555 + 'O7 Amortization'!AJ336+'O7 Amortization'!AJ409+'O7 Amortization'!AJ482+'O7 Amortization'!AJ555), "-", 'O7 Amortization'!O336+'O7 Amortization'!O409+'O7 Amortization'!O482+'O7 Amortization'!O555 + 'O7 Amortization'!AJ336+'O7 Amortization'!AJ409+'O7 Amortization'!AJ482+'O7 Amortization'!AJ555)</f>
        <v>143.01159013682502</v>
      </c>
      <c r="M14" s="597">
        <f>IF(ISERROR('O7 Amortization'!P336+'O7 Amortization'!P409+'O7 Amortization'!P482+'O7 Amortization'!P555 + 'O7 Amortization'!AK336+'O7 Amortization'!AK409+'O7 Amortization'!AK482+'O7 Amortization'!AK555), "-", 'O7 Amortization'!P336+'O7 Amortization'!P409+'O7 Amortization'!P482+'O7 Amortization'!P555 + 'O7 Amortization'!AK336+'O7 Amortization'!AK409+'O7 Amortization'!AK482+'O7 Amortization'!AK555)</f>
        <v>0</v>
      </c>
      <c r="N14" s="597">
        <f>IF(ISERROR('O7 Amortization'!Q336+'O7 Amortization'!Q409+'O7 Amortization'!Q482+'O7 Amortization'!Q555 + 'O7 Amortization'!AL336+'O7 Amortization'!AL409+'O7 Amortization'!AL482+'O7 Amortization'!AL555), "-", 'O7 Amortization'!Q336+'O7 Amortization'!Q409+'O7 Amortization'!Q482+'O7 Amortization'!Q555 + 'O7 Amortization'!AL336+'O7 Amortization'!AL409+'O7 Amortization'!AL482+'O7 Amortization'!AL555)</f>
        <v>0</v>
      </c>
      <c r="O14" s="597">
        <f>IF(ISERROR('O7 Amortization'!R336+'O7 Amortization'!R409+'O7 Amortization'!R482+'O7 Amortization'!R555 + 'O7 Amortization'!AM336+'O7 Amortization'!AM409+'O7 Amortization'!AM482+'O7 Amortization'!AM555), "-", 'O7 Amortization'!R336+'O7 Amortization'!R409+'O7 Amortization'!R482+'O7 Amortization'!R555 + 'O7 Amortization'!AM336+'O7 Amortization'!AM409+'O7 Amortization'!AM482+'O7 Amortization'!AM555)</f>
        <v>0</v>
      </c>
      <c r="P14" s="597">
        <f>IF(ISERROR('O7 Amortization'!S336+'O7 Amortization'!S409+'O7 Amortization'!S482+'O7 Amortization'!S555 + 'O7 Amortization'!AN336+'O7 Amortization'!AN409+'O7 Amortization'!AN482+'O7 Amortization'!AN555), "-", 'O7 Amortization'!S336+'O7 Amortization'!S409+'O7 Amortization'!S482+'O7 Amortization'!S555 + 'O7 Amortization'!AN336+'O7 Amortization'!AN409+'O7 Amortization'!AN482+'O7 Amortization'!AN555)</f>
        <v>0</v>
      </c>
      <c r="Q14" s="597">
        <f>IF(ISERROR('O7 Amortization'!T336+'O7 Amortization'!T409+'O7 Amortization'!T482+'O7 Amortization'!T555 + 'O7 Amortization'!AO336+'O7 Amortization'!AO409+'O7 Amortization'!AO482+'O7 Amortization'!AO555), "-", 'O7 Amortization'!T336+'O7 Amortization'!T409+'O7 Amortization'!T482+'O7 Amortization'!T555 + 'O7 Amortization'!AO336+'O7 Amortization'!AO409+'O7 Amortization'!AO482+'O7 Amortization'!AO555)</f>
        <v>0</v>
      </c>
      <c r="R14" s="597">
        <f>IF(ISERROR('O7 Amortization'!U336+'O7 Amortization'!U409+'O7 Amortization'!U482+'O7 Amortization'!U555 + 'O7 Amortization'!AP336+'O7 Amortization'!AP409+'O7 Amortization'!AP482+'O7 Amortization'!AP555), "-", 'O7 Amortization'!U336+'O7 Amortization'!U409+'O7 Amortization'!U482+'O7 Amortization'!U555 + 'O7 Amortization'!AP336+'O7 Amortization'!AP409+'O7 Amortization'!AP482+'O7 Amortization'!AP555)</f>
        <v>0</v>
      </c>
      <c r="S14" s="597">
        <f>IF(ISERROR('O7 Amortization'!V336+'O7 Amortization'!V409+'O7 Amortization'!V482+'O7 Amortization'!V555 + 'O7 Amortization'!AQ336+'O7 Amortization'!AQ409+'O7 Amortization'!AQ482+'O7 Amortization'!AQ555), "-", 'O7 Amortization'!V336+'O7 Amortization'!V409+'O7 Amortization'!V482+'O7 Amortization'!V555 + 'O7 Amortization'!AQ336+'O7 Amortization'!AQ409+'O7 Amortization'!AQ482+'O7 Amortization'!AQ555)</f>
        <v>0</v>
      </c>
      <c r="T14" s="597">
        <f>IF(ISERROR('O7 Amortization'!W336+'O7 Amortization'!W409+'O7 Amortization'!W482+'O7 Amortization'!W555 + 'O7 Amortization'!AR336+'O7 Amortization'!AR409+'O7 Amortization'!AR482+'O7 Amortization'!AR555), "-", 'O7 Amortization'!W336+'O7 Amortization'!W409+'O7 Amortization'!W482+'O7 Amortization'!W555 + 'O7 Amortization'!AR336+'O7 Amortization'!AR409+'O7 Amortization'!AR482+'O7 Amortization'!AR555)</f>
        <v>0</v>
      </c>
      <c r="U14" s="597">
        <f>IF(ISERROR('O7 Amortization'!X336+'O7 Amortization'!X409+'O7 Amortization'!X482+'O7 Amortization'!X555 + 'O7 Amortization'!AS336+'O7 Amortization'!AS409+'O7 Amortization'!AS482+'O7 Amortization'!AS555), "-", 'O7 Amortization'!X336+'O7 Amortization'!X409+'O7 Amortization'!X482+'O7 Amortization'!X555 + 'O7 Amortization'!AS336+'O7 Amortization'!AS409+'O7 Amortization'!AS482+'O7 Amortization'!AS555)</f>
        <v>0</v>
      </c>
      <c r="V14" s="597">
        <f>IF(ISERROR('O7 Amortization'!Y336+'O7 Amortization'!Y409+'O7 Amortization'!Y482+'O7 Amortization'!Y555 + 'O7 Amortization'!AT336+'O7 Amortization'!AT409+'O7 Amortization'!AT482+'O7 Amortization'!AT555), "-", 'O7 Amortization'!Y336+'O7 Amortization'!Y409+'O7 Amortization'!Y482+'O7 Amortization'!Y555 + 'O7 Amortization'!AT336+'O7 Amortization'!AT409+'O7 Amortization'!AT482+'O7 Amortization'!AT555)</f>
        <v>0</v>
      </c>
      <c r="W14" s="598">
        <f>IF(ISERROR('O7 Amortization'!Z336+'O7 Amortization'!Z409+'O7 Amortization'!Z482+'O7 Amortization'!Z555 + 'O7 Amortization'!AU336+'O7 Amortization'!AU409+'O7 Amortization'!AU482+'O7 Amortization'!AU555), "-", 'O7 Amortization'!Z336+'O7 Amortization'!Z409+'O7 Amortization'!Z482+'O7 Amortization'!Z555 + 'O7 Amortization'!AU336+'O7 Amortization'!AU409+'O7 Amortization'!AU482+'O7 Amortization'!AU555)</f>
        <v>0</v>
      </c>
      <c r="X14" s="547"/>
    </row>
    <row r="15" spans="1:25" s="466" customFormat="1" ht="12.75" x14ac:dyDescent="0.2">
      <c r="A15" s="725"/>
      <c r="B15" s="690" t="s">
        <v>1472</v>
      </c>
      <c r="C15" s="695">
        <f>SUM(D15:W15)</f>
        <v>141356.155</v>
      </c>
      <c r="D15" s="597">
        <f>IF(ISERROR('O7 Amortization'!G340+'O7 Amortization'!G413+'O7 Amortization'!G486+'O7 Amortization'!G559 +'O7 Amortization'!AB340+'O7 Amortization'!AB413+'O7 Amortization'!AB486+'O7 Amortization'!AB559), "-", 'O7 Amortization'!G340+'O7 Amortization'!G413+'O7 Amortization'!G486+'O7 Amortization'!G559 +'O7 Amortization'!AB340+'O7 Amortization'!AB413+'O7 Amortization'!AB486+'O7 Amortization'!AB559)</f>
        <v>81288.836786640721</v>
      </c>
      <c r="E15" s="597">
        <f>IF(ISERROR('O7 Amortization'!H340+'O7 Amortization'!H413+'O7 Amortization'!H486+'O7 Amortization'!H559 +'O7 Amortization'!AC340+'O7 Amortization'!AC413+'O7 Amortization'!AC486+'O7 Amortization'!AC559), "-", 'O7 Amortization'!H340+'O7 Amortization'!H413+'O7 Amortization'!H486+'O7 Amortization'!H559 +'O7 Amortization'!AC340+'O7 Amortization'!AC413+'O7 Amortization'!AC486+'O7 Amortization'!AC559)</f>
        <v>21916.843485053421</v>
      </c>
      <c r="F15" s="597">
        <f>IF(ISERROR('O7 Amortization'!I340+'O7 Amortization'!I413+'O7 Amortization'!I486+'O7 Amortization'!I559 +'O7 Amortization'!AD340+'O7 Amortization'!AD413+'O7 Amortization'!AD486+'O7 Amortization'!AD559), "-", 'O7 Amortization'!I340+'O7 Amortization'!I413+'O7 Amortization'!I486+'O7 Amortization'!I559 +'O7 Amortization'!AD340+'O7 Amortization'!AD413+'O7 Amortization'!AD486+'O7 Amortization'!AD559)</f>
        <v>29152.362156517785</v>
      </c>
      <c r="G15" s="597">
        <f>IF(ISERROR('O7 Amortization'!J340+'O7 Amortization'!J413+'O7 Amortization'!J486+'O7 Amortization'!J559 +'O7 Amortization'!AE340+'O7 Amortization'!AE413+'O7 Amortization'!AE486+'O7 Amortization'!AE559), "-", 'O7 Amortization'!J340+'O7 Amortization'!J413+'O7 Amortization'!J486+'O7 Amortization'!J559 +'O7 Amortization'!AE340+'O7 Amortization'!AE413+'O7 Amortization'!AE486+'O7 Amortization'!AE559)</f>
        <v>0</v>
      </c>
      <c r="H15" s="597">
        <f>IF(ISERROR('O7 Amortization'!K340+'O7 Amortization'!K413+'O7 Amortization'!K486+'O7 Amortization'!K559 +'O7 Amortization'!AF340+'O7 Amortization'!AF413+'O7 Amortization'!AF486+'O7 Amortization'!AF559), "-", 'O7 Amortization'!K340+'O7 Amortization'!K413+'O7 Amortization'!K486+'O7 Amortization'!K559 +'O7 Amortization'!AF340+'O7 Amortization'!AF413+'O7 Amortization'!AF486+'O7 Amortization'!AF559)</f>
        <v>0</v>
      </c>
      <c r="I15" s="597">
        <f>IF(ISERROR('O7 Amortization'!L340+'O7 Amortization'!L413+'O7 Amortization'!L486+'O7 Amortization'!L559 +'O7 Amortization'!AG340+'O7 Amortization'!AG413+'O7 Amortization'!AG486+'O7 Amortization'!AG559), "-", 'O7 Amortization'!L340+'O7 Amortization'!L413+'O7 Amortization'!L486+'O7 Amortization'!L559 +'O7 Amortization'!AG340+'O7 Amortization'!AG413+'O7 Amortization'!AG486+'O7 Amortization'!AG559)</f>
        <v>0</v>
      </c>
      <c r="J15" s="597">
        <f>IF(ISERROR('O7 Amortization'!M340+'O7 Amortization'!M413+'O7 Amortization'!M486+'O7 Amortization'!M559 +'O7 Amortization'!AH340+'O7 Amortization'!AH413+'O7 Amortization'!AH486+'O7 Amortization'!AH559), "-", 'O7 Amortization'!M340+'O7 Amortization'!M413+'O7 Amortization'!M486+'O7 Amortization'!M559 +'O7 Amortization'!AH340+'O7 Amortization'!AH413+'O7 Amortization'!AH486+'O7 Amortization'!AH559)</f>
        <v>8438.851801467943</v>
      </c>
      <c r="K15" s="597">
        <f>IF(ISERROR('O7 Amortization'!N340+'O7 Amortization'!N413+'O7 Amortization'!N486+'O7 Amortization'!N559 +'O7 Amortization'!AI340+'O7 Amortization'!AI413+'O7 Amortization'!AI486+'O7 Amortization'!AI559), "-", 'O7 Amortization'!N340+'O7 Amortization'!N413+'O7 Amortization'!N486+'O7 Amortization'!N559 +'O7 Amortization'!AI340+'O7 Amortization'!AI413+'O7 Amortization'!AI486+'O7 Amortization'!AI559)</f>
        <v>305.08000085644301</v>
      </c>
      <c r="L15" s="597">
        <f>IF(ISERROR('O7 Amortization'!O340+'O7 Amortization'!O413+'O7 Amortization'!O486+'O7 Amortization'!O559 +'O7 Amortization'!AJ340+'O7 Amortization'!AJ413+'O7 Amortization'!AJ486+'O7 Amortization'!AJ559), "-", 'O7 Amortization'!O340+'O7 Amortization'!O413+'O7 Amortization'!O486+'O7 Amortization'!O559 +'O7 Amortization'!AJ340+'O7 Amortization'!AJ413+'O7 Amortization'!AJ486+'O7 Amortization'!AJ559)</f>
        <v>254.1807694636768</v>
      </c>
      <c r="M15" s="597">
        <f>IF(ISERROR('O7 Amortization'!P340+'O7 Amortization'!P413+'O7 Amortization'!P486+'O7 Amortization'!P559 +'O7 Amortization'!AK340+'O7 Amortization'!AK413+'O7 Amortization'!AK486+'O7 Amortization'!AK559), "-", 'O7 Amortization'!P340+'O7 Amortization'!P413+'O7 Amortization'!P486+'O7 Amortization'!P559 +'O7 Amortization'!AK340+'O7 Amortization'!AK413+'O7 Amortization'!AK486+'O7 Amortization'!AK559)</f>
        <v>0</v>
      </c>
      <c r="N15" s="597">
        <f>IF(ISERROR('O7 Amortization'!Q340+'O7 Amortization'!Q413+'O7 Amortization'!Q486+'O7 Amortization'!Q559 +'O7 Amortization'!AL340+'O7 Amortization'!AL413+'O7 Amortization'!AL486+'O7 Amortization'!AL559), "-", 'O7 Amortization'!Q340+'O7 Amortization'!Q413+'O7 Amortization'!Q486+'O7 Amortization'!Q559 +'O7 Amortization'!AL340+'O7 Amortization'!AL413+'O7 Amortization'!AL486+'O7 Amortization'!AL559)</f>
        <v>0</v>
      </c>
      <c r="O15" s="597">
        <f>IF(ISERROR('O7 Amortization'!R340+'O7 Amortization'!R413+'O7 Amortization'!R486+'O7 Amortization'!R559 +'O7 Amortization'!AM340+'O7 Amortization'!AM413+'O7 Amortization'!AM486+'O7 Amortization'!AM559), "-", 'O7 Amortization'!R340+'O7 Amortization'!R413+'O7 Amortization'!R486+'O7 Amortization'!R559 +'O7 Amortization'!AM340+'O7 Amortization'!AM413+'O7 Amortization'!AM486+'O7 Amortization'!AM559)</f>
        <v>0</v>
      </c>
      <c r="P15" s="597">
        <f>IF(ISERROR('O7 Amortization'!S340+'O7 Amortization'!S413+'O7 Amortization'!S486+'O7 Amortization'!S559 +'O7 Amortization'!AN340+'O7 Amortization'!AN413+'O7 Amortization'!AN486+'O7 Amortization'!AN559), "-", 'O7 Amortization'!S340+'O7 Amortization'!S413+'O7 Amortization'!S486+'O7 Amortization'!S559 +'O7 Amortization'!AN340+'O7 Amortization'!AN413+'O7 Amortization'!AN486+'O7 Amortization'!AN559)</f>
        <v>0</v>
      </c>
      <c r="Q15" s="597">
        <f>IF(ISERROR('O7 Amortization'!T340+'O7 Amortization'!T413+'O7 Amortization'!T486+'O7 Amortization'!T559 +'O7 Amortization'!AO340+'O7 Amortization'!AO413+'O7 Amortization'!AO486+'O7 Amortization'!AO559), "-", 'O7 Amortization'!T340+'O7 Amortization'!T413+'O7 Amortization'!T486+'O7 Amortization'!T559 +'O7 Amortization'!AO340+'O7 Amortization'!AO413+'O7 Amortization'!AO486+'O7 Amortization'!AO559)</f>
        <v>0</v>
      </c>
      <c r="R15" s="597">
        <f>IF(ISERROR('O7 Amortization'!U340+'O7 Amortization'!U413+'O7 Amortization'!U486+'O7 Amortization'!U559 +'O7 Amortization'!AP340+'O7 Amortization'!AP413+'O7 Amortization'!AP486+'O7 Amortization'!AP559), "-", 'O7 Amortization'!U340+'O7 Amortization'!U413+'O7 Amortization'!U486+'O7 Amortization'!U559 +'O7 Amortization'!AP340+'O7 Amortization'!AP413+'O7 Amortization'!AP486+'O7 Amortization'!AP559)</f>
        <v>0</v>
      </c>
      <c r="S15" s="597">
        <f>IF(ISERROR('O7 Amortization'!V340+'O7 Amortization'!V413+'O7 Amortization'!V486+'O7 Amortization'!V559 +'O7 Amortization'!AQ340+'O7 Amortization'!AQ413+'O7 Amortization'!AQ486+'O7 Amortization'!AQ559), "-", 'O7 Amortization'!V340+'O7 Amortization'!V413+'O7 Amortization'!V486+'O7 Amortization'!V559 +'O7 Amortization'!AQ340+'O7 Amortization'!AQ413+'O7 Amortization'!AQ486+'O7 Amortization'!AQ559)</f>
        <v>0</v>
      </c>
      <c r="T15" s="597">
        <f>IF(ISERROR('O7 Amortization'!W340+'O7 Amortization'!W413+'O7 Amortization'!W486+'O7 Amortization'!W559 +'O7 Amortization'!AR340+'O7 Amortization'!AR413+'O7 Amortization'!AR486+'O7 Amortization'!AR559), "-", 'O7 Amortization'!W340+'O7 Amortization'!W413+'O7 Amortization'!W486+'O7 Amortization'!W559 +'O7 Amortization'!AR340+'O7 Amortization'!AR413+'O7 Amortization'!AR486+'O7 Amortization'!AR559)</f>
        <v>0</v>
      </c>
      <c r="U15" s="597">
        <f>IF(ISERROR('O7 Amortization'!X340+'O7 Amortization'!X413+'O7 Amortization'!X486+'O7 Amortization'!X559 +'O7 Amortization'!AS340+'O7 Amortization'!AS413+'O7 Amortization'!AS486+'O7 Amortization'!AS559), "-", 'O7 Amortization'!X340+'O7 Amortization'!X413+'O7 Amortization'!X486+'O7 Amortization'!X559 +'O7 Amortization'!AS340+'O7 Amortization'!AS413+'O7 Amortization'!AS486+'O7 Amortization'!AS559)</f>
        <v>0</v>
      </c>
      <c r="V15" s="597">
        <f>IF(ISERROR('O7 Amortization'!Y340+'O7 Amortization'!Y413+'O7 Amortization'!Y486+'O7 Amortization'!Y559 +'O7 Amortization'!AT340+'O7 Amortization'!AT413+'O7 Amortization'!AT486+'O7 Amortization'!AT559), "-", 'O7 Amortization'!Y340+'O7 Amortization'!Y413+'O7 Amortization'!Y486+'O7 Amortization'!Y559 +'O7 Amortization'!AT340+'O7 Amortization'!AT413+'O7 Amortization'!AT486+'O7 Amortization'!AT559)</f>
        <v>0</v>
      </c>
      <c r="W15" s="598">
        <f>IF(ISERROR('O7 Amortization'!Z340+'O7 Amortization'!Z413+'O7 Amortization'!Z486+'O7 Amortization'!Z559 +'O7 Amortization'!AU340+'O7 Amortization'!AU413+'O7 Amortization'!AU486+'O7 Amortization'!AU559), "-", 'O7 Amortization'!Z340+'O7 Amortization'!Z413+'O7 Amortization'!Z486+'O7 Amortization'!Z559 +'O7 Amortization'!AU340+'O7 Amortization'!AU413+'O7 Amortization'!AU486+'O7 Amortization'!AU559)</f>
        <v>0</v>
      </c>
      <c r="X15" s="547"/>
    </row>
    <row r="16" spans="1:25" s="466" customFormat="1" ht="12.75" x14ac:dyDescent="0.2">
      <c r="A16" s="725"/>
      <c r="B16" s="690" t="s">
        <v>1490</v>
      </c>
      <c r="C16" s="695">
        <f t="shared" ref="C16:C22" si="0">SUM(D16:W16)</f>
        <v>47924.090638962196</v>
      </c>
      <c r="D16" s="694">
        <f t="shared" ref="D16:W16" si="1">IF(ISERROR(D29*(D49/D31)),0,D29*(D49/D31))</f>
        <v>27398.897123461618</v>
      </c>
      <c r="E16" s="694">
        <f t="shared" si="1"/>
        <v>7452.972506184642</v>
      </c>
      <c r="F16" s="694">
        <f t="shared" si="1"/>
        <v>9920.0041143985545</v>
      </c>
      <c r="G16" s="694">
        <f t="shared" si="1"/>
        <v>0</v>
      </c>
      <c r="H16" s="694">
        <f t="shared" si="1"/>
        <v>0</v>
      </c>
      <c r="I16" s="694">
        <f t="shared" si="1"/>
        <v>0</v>
      </c>
      <c r="J16" s="694">
        <f t="shared" si="1"/>
        <v>2957.9509537210865</v>
      </c>
      <c r="K16" s="694">
        <f t="shared" si="1"/>
        <v>105.992639976901</v>
      </c>
      <c r="L16" s="694">
        <f t="shared" si="1"/>
        <v>88.273301219389822</v>
      </c>
      <c r="M16" s="694">
        <f t="shared" si="1"/>
        <v>0</v>
      </c>
      <c r="N16" s="694">
        <f t="shared" si="1"/>
        <v>0</v>
      </c>
      <c r="O16" s="694">
        <f t="shared" si="1"/>
        <v>0</v>
      </c>
      <c r="P16" s="694">
        <f t="shared" si="1"/>
        <v>0</v>
      </c>
      <c r="Q16" s="694">
        <f t="shared" si="1"/>
        <v>0</v>
      </c>
      <c r="R16" s="694">
        <f t="shared" si="1"/>
        <v>0</v>
      </c>
      <c r="S16" s="694">
        <f t="shared" si="1"/>
        <v>0</v>
      </c>
      <c r="T16" s="694">
        <f t="shared" si="1"/>
        <v>0</v>
      </c>
      <c r="U16" s="694">
        <f t="shared" si="1"/>
        <v>0</v>
      </c>
      <c r="V16" s="694">
        <f t="shared" si="1"/>
        <v>0</v>
      </c>
      <c r="W16" s="582">
        <f t="shared" si="1"/>
        <v>0</v>
      </c>
      <c r="X16" s="547"/>
    </row>
    <row r="17" spans="1:24" s="466" customFormat="1" ht="12.75" x14ac:dyDescent="0.2">
      <c r="A17" s="725"/>
      <c r="B17" s="690" t="s">
        <v>1492</v>
      </c>
      <c r="C17" s="695">
        <f t="shared" si="0"/>
        <v>342262.94064670271</v>
      </c>
      <c r="D17" s="694">
        <f t="shared" ref="D17:W17" si="2">IF(ISERROR((D42/(D42+D57+D63))*D77),0,(D42/(D42+D57+D63))*D77)</f>
        <v>198753.45577610374</v>
      </c>
      <c r="E17" s="694">
        <f t="shared" si="2"/>
        <v>53249.59008897499</v>
      </c>
      <c r="F17" s="694">
        <f t="shared" si="2"/>
        <v>71975.225051261354</v>
      </c>
      <c r="G17" s="694">
        <f t="shared" si="2"/>
        <v>0</v>
      </c>
      <c r="H17" s="694">
        <f t="shared" si="2"/>
        <v>0</v>
      </c>
      <c r="I17" s="694">
        <f t="shared" si="2"/>
        <v>0</v>
      </c>
      <c r="J17" s="694">
        <f t="shared" si="2"/>
        <v>16903.849562254865</v>
      </c>
      <c r="K17" s="694">
        <f t="shared" si="2"/>
        <v>753.44878089311408</v>
      </c>
      <c r="L17" s="694">
        <f t="shared" si="2"/>
        <v>627.37138721463475</v>
      </c>
      <c r="M17" s="694">
        <f t="shared" si="2"/>
        <v>0</v>
      </c>
      <c r="N17" s="694">
        <f t="shared" si="2"/>
        <v>0</v>
      </c>
      <c r="O17" s="694">
        <f t="shared" si="2"/>
        <v>0</v>
      </c>
      <c r="P17" s="694">
        <f t="shared" si="2"/>
        <v>0</v>
      </c>
      <c r="Q17" s="694">
        <f t="shared" si="2"/>
        <v>0</v>
      </c>
      <c r="R17" s="694">
        <f t="shared" si="2"/>
        <v>0</v>
      </c>
      <c r="S17" s="694">
        <f t="shared" si="2"/>
        <v>0</v>
      </c>
      <c r="T17" s="694">
        <f t="shared" si="2"/>
        <v>0</v>
      </c>
      <c r="U17" s="694">
        <f t="shared" si="2"/>
        <v>0</v>
      </c>
      <c r="V17" s="694">
        <f t="shared" si="2"/>
        <v>0</v>
      </c>
      <c r="W17" s="582">
        <f t="shared" si="2"/>
        <v>0</v>
      </c>
      <c r="X17" s="547"/>
    </row>
    <row r="18" spans="1:24" s="547" customFormat="1" ht="12.75" x14ac:dyDescent="0.2">
      <c r="A18" s="679"/>
      <c r="B18" s="690" t="s">
        <v>719</v>
      </c>
      <c r="C18" s="695">
        <f t="shared" si="0"/>
        <v>361128.32904371788</v>
      </c>
      <c r="D18" s="694">
        <f>IF(ISERROR(D86/D88*D84),0, D86/D88*D84)</f>
        <v>207079.1814395829</v>
      </c>
      <c r="E18" s="694">
        <f t="shared" ref="E18:W18" si="3">IF(ISERROR(E86/E88*E84),0, E86/E88*E84)</f>
        <v>56219.224168668748</v>
      </c>
      <c r="F18" s="694">
        <f t="shared" si="3"/>
        <v>74981.646368091693</v>
      </c>
      <c r="G18" s="694">
        <f t="shared" si="3"/>
        <v>0</v>
      </c>
      <c r="H18" s="694">
        <f t="shared" si="3"/>
        <v>0</v>
      </c>
      <c r="I18" s="694">
        <f t="shared" si="3"/>
        <v>0</v>
      </c>
      <c r="J18" s="694">
        <f t="shared" si="3"/>
        <v>21436.135510358687</v>
      </c>
      <c r="K18" s="694">
        <f t="shared" si="3"/>
        <v>770.06647893207162</v>
      </c>
      <c r="L18" s="694">
        <f t="shared" si="3"/>
        <v>642.07507808382275</v>
      </c>
      <c r="M18" s="694">
        <f t="shared" si="3"/>
        <v>0</v>
      </c>
      <c r="N18" s="694">
        <f t="shared" si="3"/>
        <v>0</v>
      </c>
      <c r="O18" s="694">
        <f t="shared" si="3"/>
        <v>0</v>
      </c>
      <c r="P18" s="694">
        <f t="shared" si="3"/>
        <v>0</v>
      </c>
      <c r="Q18" s="694">
        <f t="shared" si="3"/>
        <v>0</v>
      </c>
      <c r="R18" s="694">
        <f t="shared" si="3"/>
        <v>0</v>
      </c>
      <c r="S18" s="694">
        <f t="shared" si="3"/>
        <v>0</v>
      </c>
      <c r="T18" s="694">
        <f t="shared" si="3"/>
        <v>0</v>
      </c>
      <c r="U18" s="694">
        <f t="shared" si="3"/>
        <v>0</v>
      </c>
      <c r="V18" s="694">
        <f t="shared" si="3"/>
        <v>0</v>
      </c>
      <c r="W18" s="582">
        <f t="shared" si="3"/>
        <v>0</v>
      </c>
    </row>
    <row r="19" spans="1:24" s="547" customFormat="1" ht="12.75" x14ac:dyDescent="0.2">
      <c r="A19" s="679"/>
      <c r="B19" s="690" t="s">
        <v>1482</v>
      </c>
      <c r="C19" s="695">
        <f t="shared" si="0"/>
        <v>166410.20721037171</v>
      </c>
      <c r="D19" s="694">
        <f>IF(ISERROR(SUM(D17:D18)/D35*D33),0,SUM(D17:D17)/D35*D33)</f>
        <v>95814.278067366016</v>
      </c>
      <c r="E19" s="694">
        <f t="shared" ref="E19:W19" si="4">IF(ISERROR(SUM(E17:E18)/E35*E33),0,SUM(E17:E17)/E35*E33)</f>
        <v>26028.887945296432</v>
      </c>
      <c r="F19" s="694">
        <f t="shared" si="4"/>
        <v>35794.34055894005</v>
      </c>
      <c r="G19" s="694">
        <f t="shared" si="4"/>
        <v>0</v>
      </c>
      <c r="H19" s="694">
        <f t="shared" si="4"/>
        <v>0</v>
      </c>
      <c r="I19" s="694">
        <f t="shared" si="4"/>
        <v>0</v>
      </c>
      <c r="J19" s="694">
        <f t="shared" si="4"/>
        <v>8111.0720778444984</v>
      </c>
      <c r="K19" s="694">
        <f t="shared" si="4"/>
        <v>361.97021163639425</v>
      </c>
      <c r="L19" s="694">
        <f t="shared" si="4"/>
        <v>299.65834928832891</v>
      </c>
      <c r="M19" s="694">
        <f t="shared" si="4"/>
        <v>0</v>
      </c>
      <c r="N19" s="694">
        <f t="shared" si="4"/>
        <v>0</v>
      </c>
      <c r="O19" s="694">
        <f t="shared" si="4"/>
        <v>0</v>
      </c>
      <c r="P19" s="694">
        <f t="shared" si="4"/>
        <v>0</v>
      </c>
      <c r="Q19" s="694">
        <f t="shared" si="4"/>
        <v>0</v>
      </c>
      <c r="R19" s="694">
        <f t="shared" si="4"/>
        <v>0</v>
      </c>
      <c r="S19" s="694">
        <f t="shared" si="4"/>
        <v>0</v>
      </c>
      <c r="T19" s="694">
        <f t="shared" si="4"/>
        <v>0</v>
      </c>
      <c r="U19" s="694">
        <f t="shared" si="4"/>
        <v>0</v>
      </c>
      <c r="V19" s="694">
        <f t="shared" si="4"/>
        <v>0</v>
      </c>
      <c r="W19" s="582">
        <f t="shared" si="4"/>
        <v>0</v>
      </c>
    </row>
    <row r="20" spans="1:24" s="547" customFormat="1" ht="12.75" x14ac:dyDescent="0.2">
      <c r="A20" s="679"/>
      <c r="B20" s="690" t="s">
        <v>1493</v>
      </c>
      <c r="C20" s="695">
        <f t="shared" si="0"/>
        <v>25489.607986161798</v>
      </c>
      <c r="D20" s="694">
        <f>IF(ISERROR('O4 Summary by Class &amp; Accounts'!E209*D51/(D27+D31)),0,('O4 Summary by Class &amp; Accounts'!E209*D51/(D27+D31)))</f>
        <v>14658.15608342318</v>
      </c>
      <c r="E20" s="694">
        <f>IF(ISERROR('O4 Summary by Class &amp; Accounts'!F209*E51/(E27+E31)),0,('O4 Summary by Class &amp; Accounts'!F209*E51/(E27+E31)))</f>
        <v>3952.0864777913357</v>
      </c>
      <c r="F20" s="694">
        <f>IF(ISERROR('O4 Summary by Class &amp; Accounts'!G209*F51/(F27+F31)),0,('O4 Summary by Class &amp; Accounts'!G209*F51/(F27+F31)))</f>
        <v>5256.8088261898229</v>
      </c>
      <c r="G20" s="694">
        <f>IF(ISERROR('O4 Summary by Class &amp; Accounts'!H209*G51/(G27+G31)),0,('O4 Summary by Class &amp; Accounts'!H209*G51/(G27+G31)))</f>
        <v>0</v>
      </c>
      <c r="H20" s="694">
        <f>IF(ISERROR('O4 Summary by Class &amp; Accounts'!I209*H51/(H27+H31)),0,('O4 Summary by Class &amp; Accounts'!I209*H51/(H27+H31)))</f>
        <v>0</v>
      </c>
      <c r="I20" s="694">
        <f>IF(ISERROR('O4 Summary by Class &amp; Accounts'!J209*I51/(I27+I31)),0,('O4 Summary by Class &amp; Accounts'!J209*I51/(I27+I31)))</f>
        <v>0</v>
      </c>
      <c r="J20" s="694">
        <f>IF(ISERROR('O4 Summary by Class &amp; Accounts'!K209*J51/(J27+J31)),0,('O4 Summary by Class &amp; Accounts'!K209*J51/(J27+J31)))</f>
        <v>1521.7096437911264</v>
      </c>
      <c r="K20" s="694">
        <f>IF(ISERROR('O4 Summary by Class &amp; Accounts'!L209*K51/(K27+K31)),0,('O4 Summary by Class &amp; Accounts'!L209*K51/(K27+K31)))</f>
        <v>55.012600096887446</v>
      </c>
      <c r="L20" s="694">
        <f>IF(ISERROR('O4 Summary by Class &amp; Accounts'!M209*L51/(L27+L31)),0,('O4 Summary by Class &amp; Accounts'!M209*L51/(L27+L31)))</f>
        <v>45.834354869443686</v>
      </c>
      <c r="M20" s="694">
        <f>IF(ISERROR('O4 Summary by Class &amp; Accounts'!N209*M51/(M27+M31)),0,('O4 Summary by Class &amp; Accounts'!N209*M51/(M27+M31)))</f>
        <v>0</v>
      </c>
      <c r="N20" s="694">
        <f>IF(ISERROR('O4 Summary by Class &amp; Accounts'!O209*N51/(N27+N31)),0,('O4 Summary by Class &amp; Accounts'!O209*N51/(N27+N31)))</f>
        <v>0</v>
      </c>
      <c r="O20" s="694">
        <f>IF(ISERROR('O4 Summary by Class &amp; Accounts'!P209*O51/(O27+O31)),0,('O4 Summary by Class &amp; Accounts'!P209*O51/(O27+O31)))</f>
        <v>0</v>
      </c>
      <c r="P20" s="694">
        <f>IF(ISERROR('O4 Summary by Class &amp; Accounts'!Q209*P51/(P27+P31)),0,('O4 Summary by Class &amp; Accounts'!Q209*P51/(P27+P31)))</f>
        <v>0</v>
      </c>
      <c r="Q20" s="694">
        <f>IF(ISERROR('O4 Summary by Class &amp; Accounts'!R209*Q51/(Q27+Q31)),0,('O4 Summary by Class &amp; Accounts'!R209*Q51/(Q27+Q31)))</f>
        <v>0</v>
      </c>
      <c r="R20" s="694">
        <f>IF(ISERROR('O4 Summary by Class &amp; Accounts'!S209*R51/(R27+R31)),0,('O4 Summary by Class &amp; Accounts'!S209*R51/(R27+R31)))</f>
        <v>0</v>
      </c>
      <c r="S20" s="694">
        <f>IF(ISERROR('O4 Summary by Class &amp; Accounts'!T209*S51/(S27+S31)),0,('O4 Summary by Class &amp; Accounts'!T209*S51/(S27+S31)))</f>
        <v>0</v>
      </c>
      <c r="T20" s="694">
        <f>IF(ISERROR('O4 Summary by Class &amp; Accounts'!U209*T51/(T27+T31)),0,('O4 Summary by Class &amp; Accounts'!U209*T51/(T27+T31)))</f>
        <v>0</v>
      </c>
      <c r="U20" s="694">
        <f>IF(ISERROR('O4 Summary by Class &amp; Accounts'!V209*U51/(U27+U31)),0,('O4 Summary by Class &amp; Accounts'!V209*U51/(U27+U31)))</f>
        <v>0</v>
      </c>
      <c r="V20" s="694">
        <f>IF(ISERROR('O4 Summary by Class &amp; Accounts'!W209*V51/(V27+V31)),0,('O4 Summary by Class &amp; Accounts'!W209*V51/(V27+V31)))</f>
        <v>0</v>
      </c>
      <c r="W20" s="582">
        <f>IF(ISERROR('O4 Summary by Class &amp; Accounts'!X209*W51/(W27+W31)),0,('O4 Summary by Class &amp; Accounts'!X209*W51/(W27+W31)))</f>
        <v>0</v>
      </c>
    </row>
    <row r="21" spans="1:24" s="547" customFormat="1" ht="12.75" x14ac:dyDescent="0.2">
      <c r="A21" s="679"/>
      <c r="B21" s="690" t="s">
        <v>1494</v>
      </c>
      <c r="C21" s="695">
        <f t="shared" si="0"/>
        <v>167733.76935837697</v>
      </c>
      <c r="D21" s="694">
        <f>IF(ISERROR('O4 Summary by Class &amp; Accounts'!E207*D51/(D27+D31)),0,('O4 Summary by Class &amp; Accounts'!E207*D51/(D27+D31)))</f>
        <v>96457.653371946522</v>
      </c>
      <c r="E21" s="694">
        <f>IF(ISERROR('O4 Summary by Class &amp; Accounts'!F207*E51/(E27+E31)),0,('O4 Summary by Class &amp; Accounts'!F207*E51/(E27+E31)))</f>
        <v>26006.61265995527</v>
      </c>
      <c r="F21" s="694">
        <f>IF(ISERROR('O4 Summary by Class &amp; Accounts'!G207*F51/(F27+F31)),0,('O4 Summary by Class &amp; Accounts'!G207*F51/(F27+F31)))</f>
        <v>34592.307566750322</v>
      </c>
      <c r="G21" s="694">
        <f>IF(ISERROR('O4 Summary by Class &amp; Accounts'!H207*G51/(G27+G31)),0,('O4 Summary by Class &amp; Accounts'!H207*G51/(G27+G31)))</f>
        <v>0</v>
      </c>
      <c r="H21" s="694">
        <f>IF(ISERROR('O4 Summary by Class &amp; Accounts'!I207*H51/(H27+H31)),0,('O4 Summary by Class &amp; Accounts'!I207*H51/(H27+H31)))</f>
        <v>0</v>
      </c>
      <c r="I21" s="694">
        <f>IF(ISERROR('O4 Summary by Class &amp; Accounts'!J207*I51/(I27+I31)),0,('O4 Summary by Class &amp; Accounts'!J207*I51/(I27+I31)))</f>
        <v>0</v>
      </c>
      <c r="J21" s="694">
        <f>IF(ISERROR('O4 Summary by Class &amp; Accounts'!K207*J51/(J27+J31)),0,('O4 Summary by Class &amp; Accounts'!K207*J51/(J27+J31)))</f>
        <v>10013.57473055877</v>
      </c>
      <c r="K21" s="694">
        <f>IF(ISERROR('O4 Summary by Class &amp; Accounts'!L207*K51/(K27+K31)),0,('O4 Summary by Class &amp; Accounts'!L207*K51/(K27+K31)))</f>
        <v>362.00912864040521</v>
      </c>
      <c r="L21" s="694">
        <f>IF(ISERROR('O4 Summary by Class &amp; Accounts'!M207*L51/(L27+L31)),0,('O4 Summary by Class &amp; Accounts'!M207*L51/(L27+L31)))</f>
        <v>301.61190052569799</v>
      </c>
      <c r="M21" s="694">
        <f>IF(ISERROR('O4 Summary by Class &amp; Accounts'!N207*M51/(M27+M31)),0,('O4 Summary by Class &amp; Accounts'!N207*M51/(M27+M31)))</f>
        <v>0</v>
      </c>
      <c r="N21" s="694">
        <f>IF(ISERROR('O4 Summary by Class &amp; Accounts'!O207*N51/(N27+N31)),0,('O4 Summary by Class &amp; Accounts'!O207*N51/(N27+N31)))</f>
        <v>0</v>
      </c>
      <c r="O21" s="694">
        <f>IF(ISERROR('O4 Summary by Class &amp; Accounts'!P207*O51/(O27+O31)),0,('O4 Summary by Class &amp; Accounts'!P207*O51/(O27+O31)))</f>
        <v>0</v>
      </c>
      <c r="P21" s="694">
        <f>IF(ISERROR('O4 Summary by Class &amp; Accounts'!Q207*P51/(P27+P31)),0,('O4 Summary by Class &amp; Accounts'!Q207*P51/(P27+P31)))</f>
        <v>0</v>
      </c>
      <c r="Q21" s="694">
        <f>IF(ISERROR('O4 Summary by Class &amp; Accounts'!R207*Q51/(Q27+Q31)),0,('O4 Summary by Class &amp; Accounts'!R207*Q51/(Q27+Q31)))</f>
        <v>0</v>
      </c>
      <c r="R21" s="694">
        <f>IF(ISERROR('O4 Summary by Class &amp; Accounts'!S207*R51/(R27+R31)),0,('O4 Summary by Class &amp; Accounts'!S207*R51/(R27+R31)))</f>
        <v>0</v>
      </c>
      <c r="S21" s="694">
        <f>IF(ISERROR('O4 Summary by Class &amp; Accounts'!T207*S51/(S27+S31)),0,('O4 Summary by Class &amp; Accounts'!T207*S51/(S27+S31)))</f>
        <v>0</v>
      </c>
      <c r="T21" s="694">
        <f>IF(ISERROR('O4 Summary by Class &amp; Accounts'!U207*T51/(T27+T31)),0,('O4 Summary by Class &amp; Accounts'!U207*T51/(T27+T31)))</f>
        <v>0</v>
      </c>
      <c r="U21" s="694">
        <f>IF(ISERROR('O4 Summary by Class &amp; Accounts'!V207*U51/(U27+U31)),0,('O4 Summary by Class &amp; Accounts'!V207*U51/(U27+U31)))</f>
        <v>0</v>
      </c>
      <c r="V21" s="694">
        <f>IF(ISERROR('O4 Summary by Class &amp; Accounts'!W207*V51/(V27+V31)),0,('O4 Summary by Class &amp; Accounts'!W207*V51/(V27+V31)))</f>
        <v>0</v>
      </c>
      <c r="W21" s="582">
        <f>IF(ISERROR('O4 Summary by Class &amp; Accounts'!X207*W51/(W27+W31)),0,('O4 Summary by Class &amp; Accounts'!X207*W51/(W27+W31)))</f>
        <v>0</v>
      </c>
    </row>
    <row r="22" spans="1:24" s="547" customFormat="1" ht="12.75" x14ac:dyDescent="0.2">
      <c r="A22" s="679"/>
      <c r="B22" s="690" t="s">
        <v>1495</v>
      </c>
      <c r="C22" s="695">
        <f t="shared" si="0"/>
        <v>305035.58483102912</v>
      </c>
      <c r="D22" s="694">
        <f>IF(ISERROR(D51/(D27+D31)*'O1 Revenue to cost|RR'!D38),0,(D51/(D27+D31)*'O1 Revenue to cost|RR'!D38))</f>
        <v>175414.98542774477</v>
      </c>
      <c r="E22" s="694">
        <f>IF(ISERROR(E51/(E27+E31)*'O1 Revenue to cost|RR'!E38),0,(E51/(E27+E31)*'O1 Revenue to cost|RR'!E38))</f>
        <v>47294.84308704779</v>
      </c>
      <c r="F22" s="694">
        <f>IF(ISERROR(F51/(F27+F31)*'O1 Revenue to cost|RR'!F38),0,(F51/(F27+F31)*'O1 Revenue to cost|RR'!F38))</f>
        <v>62908.529449031535</v>
      </c>
      <c r="G22" s="694">
        <f>IF(ISERROR(G51/(G27+G31)*'O1 Revenue to cost|RR'!G38),0,(G51/(G27+G31)*'O1 Revenue to cost|RR'!G38))</f>
        <v>0</v>
      </c>
      <c r="H22" s="694">
        <f>IF(ISERROR(H51/(H27+H31)*'O1 Revenue to cost|RR'!H38),0,(H51/(H27+H31)*'O1 Revenue to cost|RR'!H38))</f>
        <v>0</v>
      </c>
      <c r="I22" s="694">
        <f>IF(ISERROR(I51/(I27+I31)*'O1 Revenue to cost|RR'!I38),0,(I51/(I27+I31)*'O1 Revenue to cost|RR'!I38))</f>
        <v>0</v>
      </c>
      <c r="J22" s="694">
        <f>IF(ISERROR(J51/(J27+J31)*'O1 Revenue to cost|RR'!J38),0,(J51/(J27+J31)*'O1 Revenue to cost|RR'!J38))</f>
        <v>18210.38563593612</v>
      </c>
      <c r="K22" s="694">
        <f>IF(ISERROR(K51/(K27+K31)*'O1 Revenue to cost|RR'!K38),0,(K51/(K27+K31)*'O1 Revenue to cost|RR'!K38))</f>
        <v>658.33890630016049</v>
      </c>
      <c r="L22" s="694">
        <f>IF(ISERROR(L51/(L27+L31)*'O1 Revenue to cost|RR'!L38),0,(L51/(L27+L31)*'O1 Revenue to cost|RR'!L38))</f>
        <v>548.50232496882541</v>
      </c>
      <c r="M22" s="694">
        <f>IF(ISERROR(M51/(M27+M31)*'O1 Revenue to cost|RR'!M38),0,(M51/(M27+M31)*'O1 Revenue to cost|RR'!M38))</f>
        <v>0</v>
      </c>
      <c r="N22" s="694">
        <f>IF(ISERROR(N51/(N27+N31)*'O1 Revenue to cost|RR'!N38),0,(N51/(N27+N31)*'O1 Revenue to cost|RR'!N38))</f>
        <v>0</v>
      </c>
      <c r="O22" s="694">
        <f>IF(ISERROR(O51/(O27+O31)*'O1 Revenue to cost|RR'!O38),0,(O51/(O27+O31)*'O1 Revenue to cost|RR'!O38))</f>
        <v>0</v>
      </c>
      <c r="P22" s="694">
        <f>IF(ISERROR(P51/(P27+P31)*'O1 Revenue to cost|RR'!P38),0,(P51/(P27+P31)*'O1 Revenue to cost|RR'!P38))</f>
        <v>0</v>
      </c>
      <c r="Q22" s="694">
        <f>IF(ISERROR(Q51/(Q27+Q31)*'O1 Revenue to cost|RR'!Q38),0,(Q51/(Q27+Q31)*'O1 Revenue to cost|RR'!Q38))</f>
        <v>0</v>
      </c>
      <c r="R22" s="694">
        <f>IF(ISERROR(R51/(R27+R31)*'O1 Revenue to cost|RR'!R38),0,(R51/(R27+R31)*'O1 Revenue to cost|RR'!R38))</f>
        <v>0</v>
      </c>
      <c r="S22" s="694">
        <f>IF(ISERROR(S51/(S27+S31)*'O1 Revenue to cost|RR'!S38),0,(S51/(S27+S31)*'O1 Revenue to cost|RR'!S38))</f>
        <v>0</v>
      </c>
      <c r="T22" s="694">
        <f>IF(ISERROR(T51/(T27+T31)*'O1 Revenue to cost|RR'!T38),0,(T51/(T27+T31)*'O1 Revenue to cost|RR'!T38))</f>
        <v>0</v>
      </c>
      <c r="U22" s="694">
        <f>IF(ISERROR(U51/(U27+U31)*'O1 Revenue to cost|RR'!U38),0,(U51/(U27+U31)*'O1 Revenue to cost|RR'!U38))</f>
        <v>0</v>
      </c>
      <c r="V22" s="694">
        <f>IF(ISERROR(V51/(V27+V31)*'O1 Revenue to cost|RR'!V38),0,(V51/(V27+V31)*'O1 Revenue to cost|RR'!V38))</f>
        <v>0</v>
      </c>
      <c r="W22" s="582">
        <f>IF(ISERROR(W51/(W27+W31)*'O1 Revenue to cost|RR'!W38),0,(W51/(W27+W31)*'O1 Revenue to cost|RR'!W38))</f>
        <v>0</v>
      </c>
    </row>
    <row r="23" spans="1:24" s="907" customFormat="1" ht="21" customHeight="1" x14ac:dyDescent="0.2">
      <c r="B23" s="829" t="s">
        <v>763</v>
      </c>
      <c r="C23" s="1861">
        <f>IF(SUM(C12:C22)=SUM(D23:W23), SUM(C12:C22), "Error - Please Revise")</f>
        <v>1725764.6647153224</v>
      </c>
      <c r="D23" s="831">
        <f>SUM(D12:D22)</f>
        <v>993720.01274486724</v>
      </c>
      <c r="E23" s="831">
        <f t="shared" ref="E23:W23" si="5">SUM(E12:E22)</f>
        <v>268234.68814738508</v>
      </c>
      <c r="F23" s="831">
        <f t="shared" si="5"/>
        <v>359315.87615356996</v>
      </c>
      <c r="G23" s="831">
        <f t="shared" si="5"/>
        <v>0</v>
      </c>
      <c r="H23" s="831">
        <f t="shared" si="5"/>
        <v>0</v>
      </c>
      <c r="I23" s="831">
        <f t="shared" si="5"/>
        <v>0</v>
      </c>
      <c r="J23" s="831">
        <f t="shared" si="5"/>
        <v>97648.309681507511</v>
      </c>
      <c r="K23" s="831">
        <f t="shared" si="5"/>
        <v>3735.4175137118505</v>
      </c>
      <c r="L23" s="831">
        <f t="shared" si="5"/>
        <v>3110.3604742809139</v>
      </c>
      <c r="M23" s="831">
        <f t="shared" si="5"/>
        <v>0</v>
      </c>
      <c r="N23" s="831">
        <f t="shared" si="5"/>
        <v>0</v>
      </c>
      <c r="O23" s="831">
        <f t="shared" si="5"/>
        <v>0</v>
      </c>
      <c r="P23" s="831">
        <f t="shared" si="5"/>
        <v>0</v>
      </c>
      <c r="Q23" s="831">
        <f t="shared" si="5"/>
        <v>0</v>
      </c>
      <c r="R23" s="831">
        <f t="shared" si="5"/>
        <v>0</v>
      </c>
      <c r="S23" s="831">
        <f t="shared" si="5"/>
        <v>0</v>
      </c>
      <c r="T23" s="831">
        <f t="shared" si="5"/>
        <v>0</v>
      </c>
      <c r="U23" s="831">
        <f t="shared" si="5"/>
        <v>0</v>
      </c>
      <c r="V23" s="831">
        <f t="shared" si="5"/>
        <v>0</v>
      </c>
      <c r="W23" s="832">
        <f t="shared" si="5"/>
        <v>0</v>
      </c>
      <c r="X23" s="908"/>
    </row>
    <row r="24" spans="1:24" s="466" customFormat="1" ht="12.75" x14ac:dyDescent="0.2">
      <c r="B24" s="697"/>
      <c r="C24" s="695"/>
      <c r="D24" s="694"/>
      <c r="E24" s="694"/>
      <c r="F24" s="694"/>
      <c r="G24" s="694"/>
      <c r="H24" s="694"/>
      <c r="I24" s="694"/>
      <c r="J24" s="694"/>
      <c r="K24" s="694"/>
      <c r="L24" s="694"/>
      <c r="M24" s="694"/>
      <c r="N24" s="694"/>
      <c r="O24" s="694"/>
      <c r="P24" s="694"/>
      <c r="Q24" s="694"/>
      <c r="R24" s="694"/>
      <c r="S24" s="694"/>
      <c r="T24" s="694"/>
      <c r="U24" s="694"/>
      <c r="V24" s="694"/>
      <c r="W24" s="582"/>
      <c r="X24" s="547"/>
    </row>
    <row r="25" spans="1:24" s="466" customFormat="1" ht="12.75" x14ac:dyDescent="0.2">
      <c r="B25" s="697" t="s">
        <v>349</v>
      </c>
      <c r="C25" s="695">
        <f>SUM(D25:W25)</f>
        <v>31634948.999999996</v>
      </c>
      <c r="D25" s="694">
        <f>SUM('O4 Summary by Class &amp; Accounts'!E60:E73)+SUM('O4 Summary by Class &amp; Accounts'!E74:E76)+SUM('O4 Summary by Class &amp; Accounts'!E77) +SUM('O4 Summary by Class &amp; Accounts'!E79:E80)</f>
        <v>19571767.151702989</v>
      </c>
      <c r="E25" s="694">
        <f>SUM('O4 Summary by Class &amp; Accounts'!F60:F73)+SUM('O4 Summary by Class &amp; Accounts'!F74:F76)+SUM('O4 Summary by Class &amp; Accounts'!F77) +SUM('O4 Summary by Class &amp; Accounts'!F79:F80)</f>
        <v>4501961.8561408967</v>
      </c>
      <c r="F25" s="694">
        <f>SUM('O4 Summary by Class &amp; Accounts'!G60:G73)+SUM('O4 Summary by Class &amp; Accounts'!G74:G76)+SUM('O4 Summary by Class &amp; Accounts'!G77) +SUM('O4 Summary by Class &amp; Accounts'!G79:G80)</f>
        <v>7001195.4121987056</v>
      </c>
      <c r="G25" s="694">
        <f>SUM('O4 Summary by Class &amp; Accounts'!H60:H73)+SUM('O4 Summary by Class &amp; Accounts'!H74:H76)+SUM('O4 Summary by Class &amp; Accounts'!H77) +SUM('O4 Summary by Class &amp; Accounts'!H79:H80)</f>
        <v>0</v>
      </c>
      <c r="H25" s="694">
        <f>SUM('O4 Summary by Class &amp; Accounts'!I60:I73)+SUM('O4 Summary by Class &amp; Accounts'!I74:I76)+SUM('O4 Summary by Class &amp; Accounts'!I77) +SUM('O4 Summary by Class &amp; Accounts'!I79:I80)</f>
        <v>0</v>
      </c>
      <c r="I25" s="694">
        <f>SUM('O4 Summary by Class &amp; Accounts'!J60:J73)+SUM('O4 Summary by Class &amp; Accounts'!J74:J76)+SUM('O4 Summary by Class &amp; Accounts'!J77) +SUM('O4 Summary by Class &amp; Accounts'!J79:J80)</f>
        <v>0</v>
      </c>
      <c r="J25" s="694">
        <f>SUM('O4 Summary by Class &amp; Accounts'!K60:K73)+SUM('O4 Summary by Class &amp; Accounts'!K74:K76)+SUM('O4 Summary by Class &amp; Accounts'!K77) +SUM('O4 Summary by Class &amp; Accounts'!K79:K80)</f>
        <v>458241.69339938345</v>
      </c>
      <c r="K25" s="694">
        <f>SUM('O4 Summary by Class &amp; Accounts'!L60:L73)+SUM('O4 Summary by Class &amp; Accounts'!L74:L76)+SUM('O4 Summary by Class &amp; Accounts'!L77) +SUM('O4 Summary by Class &amp; Accounts'!L79:L80)</f>
        <v>55329.984045665151</v>
      </c>
      <c r="L25" s="694">
        <f>SUM('O4 Summary by Class &amp; Accounts'!M60:M73)+SUM('O4 Summary by Class &amp; Accounts'!M74:M76)+SUM('O4 Summary by Class &amp; Accounts'!M77) +SUM('O4 Summary by Class &amp; Accounts'!M79:M80)</f>
        <v>46452.902512358378</v>
      </c>
      <c r="M25" s="694">
        <f>SUM('O4 Summary by Class &amp; Accounts'!N60:N73)+SUM('O4 Summary by Class &amp; Accounts'!N74:N76)+SUM('O4 Summary by Class &amp; Accounts'!N77) +SUM('O4 Summary by Class &amp; Accounts'!N79:N80)</f>
        <v>0</v>
      </c>
      <c r="N25" s="694">
        <f>SUM('O4 Summary by Class &amp; Accounts'!O60:O73)+SUM('O4 Summary by Class &amp; Accounts'!O74:O76)+SUM('O4 Summary by Class &amp; Accounts'!O77) +SUM('O4 Summary by Class &amp; Accounts'!O79:O80)</f>
        <v>0</v>
      </c>
      <c r="O25" s="694">
        <f>SUM('O4 Summary by Class &amp; Accounts'!P60:P73)+SUM('O4 Summary by Class &amp; Accounts'!P74:P76)+SUM('O4 Summary by Class &amp; Accounts'!P77) +SUM('O4 Summary by Class &amp; Accounts'!P79:P80)</f>
        <v>0</v>
      </c>
      <c r="P25" s="694">
        <f>SUM('O4 Summary by Class &amp; Accounts'!Q60:Q73)+SUM('O4 Summary by Class &amp; Accounts'!Q74:Q76)+SUM('O4 Summary by Class &amp; Accounts'!Q77) +SUM('O4 Summary by Class &amp; Accounts'!Q79:Q80)</f>
        <v>0</v>
      </c>
      <c r="Q25" s="694">
        <f>SUM('O4 Summary by Class &amp; Accounts'!R60:R73)+SUM('O4 Summary by Class &amp; Accounts'!R74:R76)+SUM('O4 Summary by Class &amp; Accounts'!R77) +SUM('O4 Summary by Class &amp; Accounts'!R79:R80)</f>
        <v>0</v>
      </c>
      <c r="R25" s="694">
        <f>SUM('O4 Summary by Class &amp; Accounts'!S60:S73)+SUM('O4 Summary by Class &amp; Accounts'!S74:S76)+SUM('O4 Summary by Class &amp; Accounts'!S77) +SUM('O4 Summary by Class &amp; Accounts'!S79:S80)</f>
        <v>0</v>
      </c>
      <c r="S25" s="694">
        <f>SUM('O4 Summary by Class &amp; Accounts'!T60:T73)+SUM('O4 Summary by Class &amp; Accounts'!T74:T76)+SUM('O4 Summary by Class &amp; Accounts'!T77) +SUM('O4 Summary by Class &amp; Accounts'!T79:T80)</f>
        <v>0</v>
      </c>
      <c r="T25" s="694">
        <f>SUM('O4 Summary by Class &amp; Accounts'!U60:U73)+SUM('O4 Summary by Class &amp; Accounts'!U74:U76)+SUM('O4 Summary by Class &amp; Accounts'!U77) +SUM('O4 Summary by Class &amp; Accounts'!U79:U80)</f>
        <v>0</v>
      </c>
      <c r="U25" s="694">
        <f>SUM('O4 Summary by Class &amp; Accounts'!V60:V73)+SUM('O4 Summary by Class &amp; Accounts'!V74:V76)+SUM('O4 Summary by Class &amp; Accounts'!V77) +SUM('O4 Summary by Class &amp; Accounts'!V79:V80)</f>
        <v>0</v>
      </c>
      <c r="V25" s="694">
        <f>SUM('O4 Summary by Class &amp; Accounts'!W60:W73)+SUM('O4 Summary by Class &amp; Accounts'!W74:W76)+SUM('O4 Summary by Class &amp; Accounts'!W77) +SUM('O4 Summary by Class &amp; Accounts'!W79:W80)</f>
        <v>0</v>
      </c>
      <c r="W25" s="582">
        <f>SUM('O4 Summary by Class &amp; Accounts'!X60:X73)+SUM('O4 Summary by Class &amp; Accounts'!X74:X76)+SUM('O4 Summary by Class &amp; Accounts'!X77) +SUM('O4 Summary by Class &amp; Accounts'!X79:X80)</f>
        <v>0</v>
      </c>
      <c r="X25" s="547"/>
    </row>
    <row r="26" spans="1:24" s="466" customFormat="1" ht="12.75" x14ac:dyDescent="0.2">
      <c r="B26" s="697" t="s">
        <v>350</v>
      </c>
      <c r="C26" s="695">
        <f>SUM(D26:W26)</f>
        <v>-19892824.480000004</v>
      </c>
      <c r="D26" s="694">
        <f>'O7 Amortization'!AW80+'O7 Amortization'!AW151+'O7 Amortization'!AW222+'O7 Amortization'!AW293</f>
        <v>-12307202.667286018</v>
      </c>
      <c r="E26" s="694">
        <f>'O7 Amortization'!AX80+'O7 Amortization'!AX151+'O7 Amortization'!AX222+'O7 Amortization'!AX293</f>
        <v>-2830942.9871331826</v>
      </c>
      <c r="F26" s="694">
        <f>'O7 Amortization'!AY80+'O7 Amortization'!AY151+'O7 Amortization'!AY222+'O7 Amortization'!AY293</f>
        <v>-4402521.7643009359</v>
      </c>
      <c r="G26" s="694">
        <f>'O7 Amortization'!AZ80+'O7 Amortization'!AZ151+'O7 Amortization'!AZ222+'O7 Amortization'!AZ293</f>
        <v>0</v>
      </c>
      <c r="H26" s="694">
        <f>'O7 Amortization'!BA80+'O7 Amortization'!BA151+'O7 Amortization'!BA222+'O7 Amortization'!BA293</f>
        <v>0</v>
      </c>
      <c r="I26" s="694">
        <f>'O7 Amortization'!BB80+'O7 Amortization'!BB151+'O7 Amortization'!BB222+'O7 Amortization'!BB293</f>
        <v>0</v>
      </c>
      <c r="J26" s="694">
        <f>'O7 Amortization'!BC80+'O7 Amortization'!BC151+'O7 Amortization'!BC222+'O7 Amortization'!BC293</f>
        <v>-288153.50946865475</v>
      </c>
      <c r="K26" s="694">
        <f>'O7 Amortization'!BD80+'O7 Amortization'!BD151+'O7 Amortization'!BD222+'O7 Amortization'!BD293</f>
        <v>-34792.838170898169</v>
      </c>
      <c r="L26" s="694">
        <f>'O7 Amortization'!BE80+'O7 Amortization'!BE151+'O7 Amortization'!BE222+'O7 Amortization'!BE293</f>
        <v>-29210.71364031269</v>
      </c>
      <c r="M26" s="694">
        <f>'O7 Amortization'!BF80+'O7 Amortization'!BF151+'O7 Amortization'!BF222+'O7 Amortization'!BF293</f>
        <v>0</v>
      </c>
      <c r="N26" s="694">
        <f>'O7 Amortization'!BG80+'O7 Amortization'!BG151+'O7 Amortization'!BG222+'O7 Amortization'!BG293</f>
        <v>0</v>
      </c>
      <c r="O26" s="694">
        <f>'O7 Amortization'!BH80+'O7 Amortization'!BH151+'O7 Amortization'!BH222+'O7 Amortization'!BH293</f>
        <v>0</v>
      </c>
      <c r="P26" s="694">
        <f>'O7 Amortization'!BI80+'O7 Amortization'!BI151+'O7 Amortization'!BI222+'O7 Amortization'!BI293</f>
        <v>0</v>
      </c>
      <c r="Q26" s="694">
        <f>'O7 Amortization'!BJ80+'O7 Amortization'!BJ151+'O7 Amortization'!BJ222+'O7 Amortization'!BJ293</f>
        <v>0</v>
      </c>
      <c r="R26" s="694">
        <f>'O7 Amortization'!BK80+'O7 Amortization'!BK151+'O7 Amortization'!BK222+'O7 Amortization'!BK293</f>
        <v>0</v>
      </c>
      <c r="S26" s="694">
        <f>'O7 Amortization'!BL80+'O7 Amortization'!BL151+'O7 Amortization'!BL222+'O7 Amortization'!BL293</f>
        <v>0</v>
      </c>
      <c r="T26" s="694">
        <f>'O7 Amortization'!BM80+'O7 Amortization'!BM151+'O7 Amortization'!BM222+'O7 Amortization'!BM293</f>
        <v>0</v>
      </c>
      <c r="U26" s="694">
        <f>'O7 Amortization'!BN80+'O7 Amortization'!BN151+'O7 Amortization'!BN222+'O7 Amortization'!BN293</f>
        <v>0</v>
      </c>
      <c r="V26" s="694">
        <f>'O7 Amortization'!BO80+'O7 Amortization'!BO151+'O7 Amortization'!BO222+'O7 Amortization'!BO293</f>
        <v>0</v>
      </c>
      <c r="W26" s="582">
        <f>'O7 Amortization'!BP80+'O7 Amortization'!BP151+'O7 Amortization'!BP222+'O7 Amortization'!BP293</f>
        <v>0</v>
      </c>
      <c r="X26" s="547"/>
    </row>
    <row r="27" spans="1:24" s="466" customFormat="1" ht="12.75" x14ac:dyDescent="0.2">
      <c r="B27" s="697" t="s">
        <v>351</v>
      </c>
      <c r="C27" s="695">
        <f>SUM(D27:W27)</f>
        <v>11742124.519999996</v>
      </c>
      <c r="D27" s="694">
        <f>D25+D26</f>
        <v>7264564.484416971</v>
      </c>
      <c r="E27" s="694">
        <f t="shared" ref="E27:W27" si="6">E25+E26</f>
        <v>1671018.8690077141</v>
      </c>
      <c r="F27" s="694">
        <f t="shared" si="6"/>
        <v>2598673.6478977697</v>
      </c>
      <c r="G27" s="694">
        <f t="shared" si="6"/>
        <v>0</v>
      </c>
      <c r="H27" s="694">
        <f t="shared" si="6"/>
        <v>0</v>
      </c>
      <c r="I27" s="694">
        <f t="shared" si="6"/>
        <v>0</v>
      </c>
      <c r="J27" s="694">
        <f t="shared" si="6"/>
        <v>170088.1839307287</v>
      </c>
      <c r="K27" s="694">
        <f t="shared" si="6"/>
        <v>20537.145874766982</v>
      </c>
      <c r="L27" s="694">
        <f t="shared" si="6"/>
        <v>17242.188872045688</v>
      </c>
      <c r="M27" s="694">
        <f t="shared" si="6"/>
        <v>0</v>
      </c>
      <c r="N27" s="694">
        <f t="shared" si="6"/>
        <v>0</v>
      </c>
      <c r="O27" s="694">
        <f t="shared" si="6"/>
        <v>0</v>
      </c>
      <c r="P27" s="694">
        <f t="shared" si="6"/>
        <v>0</v>
      </c>
      <c r="Q27" s="694">
        <f t="shared" si="6"/>
        <v>0</v>
      </c>
      <c r="R27" s="694">
        <f t="shared" si="6"/>
        <v>0</v>
      </c>
      <c r="S27" s="694">
        <f t="shared" si="6"/>
        <v>0</v>
      </c>
      <c r="T27" s="694">
        <f t="shared" si="6"/>
        <v>0</v>
      </c>
      <c r="U27" s="694">
        <f t="shared" si="6"/>
        <v>0</v>
      </c>
      <c r="V27" s="694">
        <f t="shared" si="6"/>
        <v>0</v>
      </c>
      <c r="W27" s="582">
        <f t="shared" si="6"/>
        <v>0</v>
      </c>
      <c r="X27" s="547"/>
    </row>
    <row r="28" spans="1:24" s="466" customFormat="1" ht="12.75" x14ac:dyDescent="0.2">
      <c r="B28" s="697"/>
      <c r="C28" s="695"/>
      <c r="D28" s="694"/>
      <c r="E28" s="694"/>
      <c r="F28" s="694"/>
      <c r="G28" s="694"/>
      <c r="H28" s="694"/>
      <c r="I28" s="694"/>
      <c r="J28" s="694"/>
      <c r="K28" s="694"/>
      <c r="L28" s="694"/>
      <c r="M28" s="694"/>
      <c r="N28" s="694"/>
      <c r="O28" s="694"/>
      <c r="P28" s="694"/>
      <c r="Q28" s="694"/>
      <c r="R28" s="694"/>
      <c r="S28" s="694"/>
      <c r="T28" s="694"/>
      <c r="U28" s="694"/>
      <c r="V28" s="694"/>
      <c r="W28" s="582"/>
      <c r="X28" s="547"/>
    </row>
    <row r="29" spans="1:24" s="466" customFormat="1" ht="12.75" x14ac:dyDescent="0.2">
      <c r="B29" s="697" t="s">
        <v>352</v>
      </c>
      <c r="C29" s="695">
        <f>SUM(D29:W29)</f>
        <v>563093.15999999992</v>
      </c>
      <c r="D29" s="694">
        <f>'O7 Amortization'!AW367+'O7 Amortization'!AW439+'O7 Amortization'!AW512+'O7 Amortization'!AW585</f>
        <v>348371.92916722054</v>
      </c>
      <c r="E29" s="694">
        <f>'O7 Amortization'!AX367+'O7 Amortization'!AX439+'O7 Amortization'!AX512+'O7 Amortization'!AX585</f>
        <v>80133.649900110249</v>
      </c>
      <c r="F29" s="694">
        <f>'O7 Amortization'!AY367+'O7 Amortization'!AY439+'O7 Amortization'!AY512+'O7 Amortization'!AY585</f>
        <v>124619.3015336447</v>
      </c>
      <c r="G29" s="694">
        <f>'O7 Amortization'!AZ367+'O7 Amortization'!AZ439+'O7 Amortization'!AZ512+'O7 Amortization'!AZ585</f>
        <v>0</v>
      </c>
      <c r="H29" s="694">
        <f>'O7 Amortization'!BA367+'O7 Amortization'!BA439+'O7 Amortization'!BA512+'O7 Amortization'!BA585</f>
        <v>0</v>
      </c>
      <c r="I29" s="694">
        <f>'O7 Amortization'!BB367+'O7 Amortization'!BB439+'O7 Amortization'!BB512+'O7 Amortization'!BB585</f>
        <v>0</v>
      </c>
      <c r="J29" s="694">
        <f>'O7 Amortization'!BC367+'O7 Amortization'!BC439+'O7 Amortization'!BC512+'O7 Amortization'!BC585</f>
        <v>8156.5727569217806</v>
      </c>
      <c r="K29" s="694">
        <f>'O7 Amortization'!BD367+'O7 Amortization'!BD439+'O7 Amortization'!BD512+'O7 Amortization'!BD585</f>
        <v>984.85809346565316</v>
      </c>
      <c r="L29" s="694">
        <f>'O7 Amortization'!BE367+'O7 Amortization'!BE439+'O7 Amortization'!BE512+'O7 Amortization'!BE585</f>
        <v>826.84854863700957</v>
      </c>
      <c r="M29" s="694">
        <f>'O7 Amortization'!BF367+'O7 Amortization'!BF439+'O7 Amortization'!BF512+'O7 Amortization'!BF585</f>
        <v>0</v>
      </c>
      <c r="N29" s="694">
        <f>'O7 Amortization'!BG367+'O7 Amortization'!BG439+'O7 Amortization'!BG512+'O7 Amortization'!BG585</f>
        <v>0</v>
      </c>
      <c r="O29" s="694">
        <f>'O7 Amortization'!BH367+'O7 Amortization'!BH439+'O7 Amortization'!BH512+'O7 Amortization'!BH585</f>
        <v>0</v>
      </c>
      <c r="P29" s="694">
        <f>'O7 Amortization'!BI367+'O7 Amortization'!BI439+'O7 Amortization'!BI512+'O7 Amortization'!BI585</f>
        <v>0</v>
      </c>
      <c r="Q29" s="694">
        <f>'O7 Amortization'!BJ367+'O7 Amortization'!BJ439+'O7 Amortization'!BJ512+'O7 Amortization'!BJ585</f>
        <v>0</v>
      </c>
      <c r="R29" s="694">
        <f>'O7 Amortization'!BK367+'O7 Amortization'!BK439+'O7 Amortization'!BK512+'O7 Amortization'!BK585</f>
        <v>0</v>
      </c>
      <c r="S29" s="694">
        <f>'O7 Amortization'!BL367+'O7 Amortization'!BL439+'O7 Amortization'!BL512+'O7 Amortization'!BL585</f>
        <v>0</v>
      </c>
      <c r="T29" s="694">
        <f>'O7 Amortization'!BM367+'O7 Amortization'!BM439+'O7 Amortization'!BM512+'O7 Amortization'!BM585</f>
        <v>0</v>
      </c>
      <c r="U29" s="694">
        <f>'O7 Amortization'!BN367+'O7 Amortization'!BN439+'O7 Amortization'!BN512+'O7 Amortization'!BN585</f>
        <v>0</v>
      </c>
      <c r="V29" s="694">
        <f>'O7 Amortization'!BO367+'O7 Amortization'!BO439+'O7 Amortization'!BO512+'O7 Amortization'!BO585</f>
        <v>0</v>
      </c>
      <c r="W29" s="582">
        <f>'O7 Amortization'!BP367+'O7 Amortization'!BP439+'O7 Amortization'!BP512+'O7 Amortization'!BP585</f>
        <v>0</v>
      </c>
      <c r="X29" s="547"/>
    </row>
    <row r="30" spans="1:24" s="466" customFormat="1" ht="12.75" x14ac:dyDescent="0.2">
      <c r="B30" s="697"/>
      <c r="C30" s="695"/>
      <c r="D30" s="694"/>
      <c r="E30" s="694"/>
      <c r="F30" s="694"/>
      <c r="G30" s="694"/>
      <c r="H30" s="694"/>
      <c r="I30" s="694"/>
      <c r="J30" s="694"/>
      <c r="K30" s="694"/>
      <c r="L30" s="694"/>
      <c r="M30" s="694"/>
      <c r="N30" s="694"/>
      <c r="O30" s="694"/>
      <c r="P30" s="694"/>
      <c r="Q30" s="694"/>
      <c r="R30" s="694"/>
      <c r="S30" s="694"/>
      <c r="T30" s="694"/>
      <c r="U30" s="694"/>
      <c r="V30" s="694"/>
      <c r="W30" s="582"/>
      <c r="X30" s="547"/>
    </row>
    <row r="31" spans="1:24" s="466" customFormat="1" ht="12.75" x14ac:dyDescent="0.2">
      <c r="B31" s="877" t="s">
        <v>1201</v>
      </c>
      <c r="C31" s="843">
        <f>SUM(D31:W31)</f>
        <v>84834161.396225825</v>
      </c>
      <c r="D31" s="846">
        <f>'O6 Source Data for E2'!D102</f>
        <v>52695866.943374887</v>
      </c>
      <c r="E31" s="846">
        <f>'O6 Source Data for E2'!E102</f>
        <v>12014314.169579266</v>
      </c>
      <c r="F31" s="846">
        <f>'O6 Source Data for E2'!F102</f>
        <v>18671653.702615913</v>
      </c>
      <c r="G31" s="846">
        <f>'O6 Source Data for E2'!G102</f>
        <v>0</v>
      </c>
      <c r="H31" s="846">
        <f>'O6 Source Data for E2'!H102</f>
        <v>0</v>
      </c>
      <c r="I31" s="846">
        <f>'O6 Source Data for E2'!I102</f>
        <v>0</v>
      </c>
      <c r="J31" s="846">
        <f>'O6 Source Data for E2'!J102</f>
        <v>1186412.4050031421</v>
      </c>
      <c r="K31" s="846">
        <f>'O6 Source Data for E2'!K102</f>
        <v>144526.42524988813</v>
      </c>
      <c r="L31" s="846">
        <f>'O6 Source Data for E2'!L102</f>
        <v>121387.75040272478</v>
      </c>
      <c r="M31" s="846">
        <f>'O6 Source Data for E2'!M102</f>
        <v>0</v>
      </c>
      <c r="N31" s="846">
        <f>'O6 Source Data for E2'!N102</f>
        <v>0</v>
      </c>
      <c r="O31" s="846">
        <f>'O6 Source Data for E2'!O102</f>
        <v>0</v>
      </c>
      <c r="P31" s="846">
        <f>'O6 Source Data for E2'!P102</f>
        <v>0</v>
      </c>
      <c r="Q31" s="846">
        <f>'O6 Source Data for E2'!Q102</f>
        <v>0</v>
      </c>
      <c r="R31" s="846">
        <f>'O6 Source Data for E2'!R102</f>
        <v>0</v>
      </c>
      <c r="S31" s="846">
        <f>'O6 Source Data for E2'!S102</f>
        <v>0</v>
      </c>
      <c r="T31" s="846">
        <f>'O6 Source Data for E2'!T102</f>
        <v>0</v>
      </c>
      <c r="U31" s="846">
        <f>'O6 Source Data for E2'!U102</f>
        <v>0</v>
      </c>
      <c r="V31" s="846">
        <f>'O6 Source Data for E2'!V102</f>
        <v>0</v>
      </c>
      <c r="W31" s="847">
        <f>'O6 Source Data for E2'!W102</f>
        <v>0</v>
      </c>
      <c r="X31" s="547"/>
    </row>
    <row r="32" spans="1:24" s="466" customFormat="1" ht="12.75" x14ac:dyDescent="0.2">
      <c r="B32" s="697"/>
      <c r="C32" s="695"/>
      <c r="D32" s="694"/>
      <c r="E32" s="694"/>
      <c r="F32" s="694"/>
      <c r="G32" s="694"/>
      <c r="H32" s="694"/>
      <c r="I32" s="694"/>
      <c r="J32" s="694"/>
      <c r="K32" s="694"/>
      <c r="L32" s="694"/>
      <c r="M32" s="694"/>
      <c r="N32" s="694"/>
      <c r="O32" s="694"/>
      <c r="P32" s="694"/>
      <c r="Q32" s="694"/>
      <c r="R32" s="694"/>
      <c r="S32" s="694"/>
      <c r="T32" s="694"/>
      <c r="U32" s="694"/>
      <c r="V32" s="694"/>
      <c r="W32" s="582"/>
      <c r="X32" s="547"/>
    </row>
    <row r="33" spans="1:24" s="466" customFormat="1" ht="12.75" x14ac:dyDescent="0.2">
      <c r="B33" s="877" t="s">
        <v>358</v>
      </c>
      <c r="C33" s="843">
        <f>SUM(D33:W33)</f>
        <v>5394311.0300000012</v>
      </c>
      <c r="D33" s="846">
        <f>SUM('O4 Summary by Class &amp; Accounts'!E174:E199) + 'O4 Summary by Class &amp; Accounts'!E208+ SUM('O4 Summary by Class &amp; Accounts'!E210:E213)</f>
        <v>3659758.3498800546</v>
      </c>
      <c r="E33" s="846">
        <f>SUM('O4 Summary by Class &amp; Accounts'!F174:F199) + 'O4 Summary by Class &amp; Accounts'!F208+ SUM('O4 Summary by Class &amp; Accounts'!F210:F213)</f>
        <v>705416.35794526676</v>
      </c>
      <c r="F33" s="846">
        <f>SUM('O4 Summary by Class &amp; Accounts'!G174:G199) + 'O4 Summary by Class &amp; Accounts'!G208+ SUM('O4 Summary by Class &amp; Accounts'!G210:G213)</f>
        <v>919619.9837822821</v>
      </c>
      <c r="G33" s="846">
        <f>SUM('O4 Summary by Class &amp; Accounts'!H174:H199) + 'O4 Summary by Class &amp; Accounts'!H208+ SUM('O4 Summary by Class &amp; Accounts'!H210:H213)</f>
        <v>0</v>
      </c>
      <c r="H33" s="846">
        <f>SUM('O4 Summary by Class &amp; Accounts'!I174:I199) + 'O4 Summary by Class &amp; Accounts'!I208+ SUM('O4 Summary by Class &amp; Accounts'!I210:I213)</f>
        <v>0</v>
      </c>
      <c r="I33" s="846">
        <f>SUM('O4 Summary by Class &amp; Accounts'!J174:J199) + 'O4 Summary by Class &amp; Accounts'!J208+ SUM('O4 Summary by Class &amp; Accounts'!J210:J213)</f>
        <v>0</v>
      </c>
      <c r="J33" s="846">
        <f>SUM('O4 Summary by Class &amp; Accounts'!K174:K199) + 'O4 Summary by Class &amp; Accounts'!K208+ SUM('O4 Summary by Class &amp; Accounts'!K210:K213)</f>
        <v>89137.39492298913</v>
      </c>
      <c r="K33" s="846">
        <f>SUM('O4 Summary by Class &amp; Accounts'!L174:L199) + 'O4 Summary by Class &amp; Accounts'!L208+ SUM('O4 Summary by Class &amp; Accounts'!L210:L213)</f>
        <v>10638.405861090148</v>
      </c>
      <c r="L33" s="846">
        <f>SUM('O4 Summary by Class &amp; Accounts'!M174:M199) + 'O4 Summary by Class &amp; Accounts'!M208+ SUM('O4 Summary by Class &amp; Accounts'!M210:M213)</f>
        <v>9740.5376083180308</v>
      </c>
      <c r="M33" s="846">
        <f>SUM('O4 Summary by Class &amp; Accounts'!N174:N199) + 'O4 Summary by Class &amp; Accounts'!N208+ SUM('O4 Summary by Class &amp; Accounts'!N210:N213)</f>
        <v>0</v>
      </c>
      <c r="N33" s="846">
        <f>SUM('O4 Summary by Class &amp; Accounts'!O174:O199) + 'O4 Summary by Class &amp; Accounts'!O208+ SUM('O4 Summary by Class &amp; Accounts'!O210:O213)</f>
        <v>0</v>
      </c>
      <c r="O33" s="846">
        <f>SUM('O4 Summary by Class &amp; Accounts'!P174:P199) + 'O4 Summary by Class &amp; Accounts'!P208+ SUM('O4 Summary by Class &amp; Accounts'!P210:P213)</f>
        <v>0</v>
      </c>
      <c r="P33" s="846">
        <f>SUM('O4 Summary by Class &amp; Accounts'!Q174:Q199) + 'O4 Summary by Class &amp; Accounts'!Q208+ SUM('O4 Summary by Class &amp; Accounts'!Q210:Q213)</f>
        <v>0</v>
      </c>
      <c r="Q33" s="846">
        <f>SUM('O4 Summary by Class &amp; Accounts'!R174:R199) + 'O4 Summary by Class &amp; Accounts'!R208+ SUM('O4 Summary by Class &amp; Accounts'!R210:R213)</f>
        <v>0</v>
      </c>
      <c r="R33" s="846">
        <f>SUM('O4 Summary by Class &amp; Accounts'!S174:S199) + 'O4 Summary by Class &amp; Accounts'!S208+ SUM('O4 Summary by Class &amp; Accounts'!S210:S213)</f>
        <v>0</v>
      </c>
      <c r="S33" s="846">
        <f>SUM('O4 Summary by Class &amp; Accounts'!T174:T199) + 'O4 Summary by Class &amp; Accounts'!T208+ SUM('O4 Summary by Class &amp; Accounts'!T210:T213)</f>
        <v>0</v>
      </c>
      <c r="T33" s="846">
        <f>SUM('O4 Summary by Class &amp; Accounts'!U174:U199) + 'O4 Summary by Class &amp; Accounts'!U208+ SUM('O4 Summary by Class &amp; Accounts'!U210:U213)</f>
        <v>0</v>
      </c>
      <c r="U33" s="846">
        <f>SUM('O4 Summary by Class &amp; Accounts'!V174:V199) + 'O4 Summary by Class &amp; Accounts'!V208+ SUM('O4 Summary by Class &amp; Accounts'!V210:V213)</f>
        <v>0</v>
      </c>
      <c r="V33" s="846">
        <f>SUM('O4 Summary by Class &amp; Accounts'!W174:W199) + 'O4 Summary by Class &amp; Accounts'!W208+ SUM('O4 Summary by Class &amp; Accounts'!W210:W213)</f>
        <v>0</v>
      </c>
      <c r="W33" s="847">
        <f>SUM('O4 Summary by Class &amp; Accounts'!X174:X199) + 'O4 Summary by Class &amp; Accounts'!X208+ SUM('O4 Summary by Class &amp; Accounts'!X210:X213)</f>
        <v>0</v>
      </c>
      <c r="X33" s="547"/>
    </row>
    <row r="34" spans="1:24" s="466" customFormat="1" ht="12.75" x14ac:dyDescent="0.2">
      <c r="B34" s="579"/>
      <c r="C34" s="721"/>
      <c r="D34" s="519"/>
      <c r="E34" s="519"/>
      <c r="F34" s="519"/>
      <c r="G34" s="519"/>
      <c r="H34" s="519"/>
      <c r="I34" s="519"/>
      <c r="J34" s="519"/>
      <c r="K34" s="519"/>
      <c r="L34" s="519"/>
      <c r="M34" s="519"/>
      <c r="N34" s="519"/>
      <c r="O34" s="519"/>
      <c r="P34" s="519"/>
      <c r="Q34" s="519"/>
      <c r="R34" s="519"/>
      <c r="S34" s="519"/>
      <c r="T34" s="519"/>
      <c r="U34" s="519"/>
      <c r="V34" s="519"/>
      <c r="W34" s="722"/>
      <c r="X34" s="547"/>
    </row>
    <row r="35" spans="1:24" s="466" customFormat="1" ht="12.75" x14ac:dyDescent="0.2">
      <c r="B35" s="877" t="s">
        <v>353</v>
      </c>
      <c r="C35" s="843">
        <f>SUM(D35:W35)</f>
        <v>11112268.969999999</v>
      </c>
      <c r="D35" s="846">
        <f>'O6 Source Data for E2'!D163</f>
        <v>7591662.0572216995</v>
      </c>
      <c r="E35" s="846">
        <f>'O6 Source Data for E2'!E163</f>
        <v>1443132.4143231781</v>
      </c>
      <c r="F35" s="846">
        <f>'O6 Source Data for E2'!F163</f>
        <v>1849170.9655993478</v>
      </c>
      <c r="G35" s="846">
        <f>'O6 Source Data for E2'!G163</f>
        <v>0</v>
      </c>
      <c r="H35" s="846">
        <f>'O6 Source Data for E2'!H163</f>
        <v>0</v>
      </c>
      <c r="I35" s="846">
        <f>'O6 Source Data for E2'!I163</f>
        <v>0</v>
      </c>
      <c r="J35" s="846">
        <f>'O6 Source Data for E2'!J163</f>
        <v>185766.45598616463</v>
      </c>
      <c r="K35" s="846">
        <f>'O6 Source Data for E2'!K163</f>
        <v>22144.070614120708</v>
      </c>
      <c r="L35" s="846">
        <f>'O6 Source Data for E2'!L163</f>
        <v>20393.006255490349</v>
      </c>
      <c r="M35" s="846">
        <f>'O6 Source Data for E2'!M163</f>
        <v>0</v>
      </c>
      <c r="N35" s="846">
        <f>'O6 Source Data for E2'!N163</f>
        <v>0</v>
      </c>
      <c r="O35" s="846">
        <f>'O6 Source Data for E2'!O163</f>
        <v>0</v>
      </c>
      <c r="P35" s="846">
        <f>'O6 Source Data for E2'!P163</f>
        <v>0</v>
      </c>
      <c r="Q35" s="846">
        <f>'O6 Source Data for E2'!Q163</f>
        <v>0</v>
      </c>
      <c r="R35" s="846">
        <f>'O6 Source Data for E2'!R163</f>
        <v>0</v>
      </c>
      <c r="S35" s="846">
        <f>'O6 Source Data for E2'!S163</f>
        <v>0</v>
      </c>
      <c r="T35" s="846">
        <f>'O6 Source Data for E2'!T163</f>
        <v>0</v>
      </c>
      <c r="U35" s="846">
        <f>'O6 Source Data for E2'!U163</f>
        <v>0</v>
      </c>
      <c r="V35" s="846">
        <f>'O6 Source Data for E2'!V163</f>
        <v>0</v>
      </c>
      <c r="W35" s="847">
        <f>'O6 Source Data for E2'!W163</f>
        <v>0</v>
      </c>
      <c r="X35" s="547"/>
    </row>
    <row r="36" spans="1:24" s="466" customFormat="1" ht="12.75" x14ac:dyDescent="0.2">
      <c r="B36" s="697"/>
      <c r="C36" s="695"/>
      <c r="D36" s="694"/>
      <c r="E36" s="694"/>
      <c r="F36" s="694"/>
      <c r="G36" s="694"/>
      <c r="H36" s="694"/>
      <c r="I36" s="694"/>
      <c r="J36" s="694"/>
      <c r="K36" s="694"/>
      <c r="L36" s="694"/>
      <c r="M36" s="694"/>
      <c r="N36" s="694"/>
      <c r="O36" s="694"/>
      <c r="P36" s="694"/>
      <c r="Q36" s="694"/>
      <c r="R36" s="694"/>
      <c r="S36" s="694"/>
      <c r="T36" s="694"/>
      <c r="U36" s="694"/>
      <c r="V36" s="694"/>
      <c r="W36" s="582"/>
      <c r="X36" s="547"/>
    </row>
    <row r="37" spans="1:24" s="466" customFormat="1" ht="12.75" x14ac:dyDescent="0.2">
      <c r="B37" s="824" t="s">
        <v>736</v>
      </c>
      <c r="C37" s="695"/>
      <c r="D37" s="694"/>
      <c r="E37" s="694"/>
      <c r="F37" s="694"/>
      <c r="G37" s="694"/>
      <c r="H37" s="694"/>
      <c r="I37" s="694"/>
      <c r="J37" s="694"/>
      <c r="K37" s="694"/>
      <c r="L37" s="694"/>
      <c r="M37" s="694"/>
      <c r="N37" s="694"/>
      <c r="O37" s="694"/>
      <c r="P37" s="694"/>
      <c r="Q37" s="694"/>
      <c r="R37" s="694"/>
      <c r="S37" s="694"/>
      <c r="T37" s="694"/>
      <c r="U37" s="694"/>
      <c r="V37" s="694"/>
      <c r="W37" s="582"/>
      <c r="X37" s="547"/>
    </row>
    <row r="38" spans="1:24" s="466" customFormat="1" ht="12.75" x14ac:dyDescent="0.2">
      <c r="A38" s="725"/>
      <c r="B38" s="690" t="s">
        <v>732</v>
      </c>
      <c r="C38" s="695">
        <f t="shared" ref="C38:C51" si="7">SUM(D38:W38)</f>
        <v>1472833.3200000012</v>
      </c>
      <c r="D38" s="694">
        <f>'O4 Summary by Class &amp; Accounts'!E44</f>
        <v>846973.42937353021</v>
      </c>
      <c r="E38" s="694">
        <f>'O4 Summary by Class &amp; Accounts'!F44</f>
        <v>228358.34317940829</v>
      </c>
      <c r="F38" s="694">
        <f>'O4 Summary by Class &amp; Accounts'!G44</f>
        <v>303747.44092909491</v>
      </c>
      <c r="G38" s="694">
        <f>'O4 Summary by Class &amp; Accounts'!H44</f>
        <v>0</v>
      </c>
      <c r="H38" s="694">
        <f>'O4 Summary by Class &amp; Accounts'!I44</f>
        <v>0</v>
      </c>
      <c r="I38" s="694">
        <f>'O4 Summary by Class &amp; Accounts'!J44</f>
        <v>0</v>
      </c>
      <c r="J38" s="694">
        <f>'O4 Summary by Class &amp; Accounts'!K44</f>
        <v>87926.996286394613</v>
      </c>
      <c r="K38" s="694">
        <f>'O4 Summary by Class &amp; Accounts'!L44</f>
        <v>3178.7225008136234</v>
      </c>
      <c r="L38" s="694">
        <f>'O4 Summary by Class &amp; Accounts'!M44</f>
        <v>2648.3877307595276</v>
      </c>
      <c r="M38" s="694">
        <f>'O4 Summary by Class &amp; Accounts'!N44</f>
        <v>0</v>
      </c>
      <c r="N38" s="694">
        <f>'O4 Summary by Class &amp; Accounts'!O44</f>
        <v>0</v>
      </c>
      <c r="O38" s="694">
        <f>'O4 Summary by Class &amp; Accounts'!P44</f>
        <v>0</v>
      </c>
      <c r="P38" s="694">
        <f>'O4 Summary by Class &amp; Accounts'!Q44</f>
        <v>0</v>
      </c>
      <c r="Q38" s="694">
        <f>'O4 Summary by Class &amp; Accounts'!R44</f>
        <v>0</v>
      </c>
      <c r="R38" s="694">
        <f>'O4 Summary by Class &amp; Accounts'!S44</f>
        <v>0</v>
      </c>
      <c r="S38" s="694">
        <f>'O4 Summary by Class &amp; Accounts'!T44</f>
        <v>0</v>
      </c>
      <c r="T38" s="694">
        <f>'O4 Summary by Class &amp; Accounts'!U44</f>
        <v>0</v>
      </c>
      <c r="U38" s="694">
        <f>'O4 Summary by Class &amp; Accounts'!V44</f>
        <v>0</v>
      </c>
      <c r="V38" s="694">
        <f>'O4 Summary by Class &amp; Accounts'!W44</f>
        <v>0</v>
      </c>
      <c r="W38" s="582">
        <f>'O4 Summary by Class &amp; Accounts'!X44</f>
        <v>0</v>
      </c>
      <c r="X38" s="547"/>
    </row>
    <row r="39" spans="1:24" s="466" customFormat="1" ht="12.75" x14ac:dyDescent="0.2">
      <c r="A39" s="679"/>
      <c r="B39" s="690" t="s">
        <v>733</v>
      </c>
      <c r="C39" s="695">
        <f t="shared" si="7"/>
        <v>4118074.9094999982</v>
      </c>
      <c r="D39" s="694">
        <f>'O4 Summary by Class &amp; Accounts'!E48</f>
        <v>2368156.6550356839</v>
      </c>
      <c r="E39" s="694">
        <f>'O4 Summary by Class &amp; Accounts'!F48</f>
        <v>638495.03582802613</v>
      </c>
      <c r="F39" s="694">
        <f>'O4 Summary by Class &amp; Accounts'!G48</f>
        <v>849284.6395646031</v>
      </c>
      <c r="G39" s="694">
        <f>'O4 Summary by Class &amp; Accounts'!H48</f>
        <v>0</v>
      </c>
      <c r="H39" s="694">
        <f>'O4 Summary by Class &amp; Accounts'!I48</f>
        <v>0</v>
      </c>
      <c r="I39" s="694">
        <f>'O4 Summary by Class &amp; Accounts'!J48</f>
        <v>0</v>
      </c>
      <c r="J39" s="694">
        <f>'O4 Summary by Class &amp; Accounts'!K48</f>
        <v>245845.8485137347</v>
      </c>
      <c r="K39" s="694">
        <f>'O4 Summary by Class &amp; Accounts'!L48</f>
        <v>8887.7792192151519</v>
      </c>
      <c r="L39" s="694">
        <f>'O4 Summary by Class &amp; Accounts'!M48</f>
        <v>7404.9513387356283</v>
      </c>
      <c r="M39" s="694">
        <f>'O4 Summary by Class &amp; Accounts'!N48</f>
        <v>0</v>
      </c>
      <c r="N39" s="694">
        <f>'O4 Summary by Class &amp; Accounts'!O48</f>
        <v>0</v>
      </c>
      <c r="O39" s="694">
        <f>'O4 Summary by Class &amp; Accounts'!P48</f>
        <v>0</v>
      </c>
      <c r="P39" s="694">
        <f>'O4 Summary by Class &amp; Accounts'!Q48</f>
        <v>0</v>
      </c>
      <c r="Q39" s="694">
        <f>'O4 Summary by Class &amp; Accounts'!R48</f>
        <v>0</v>
      </c>
      <c r="R39" s="694">
        <f>'O4 Summary by Class &amp; Accounts'!S48</f>
        <v>0</v>
      </c>
      <c r="S39" s="694">
        <f>'O4 Summary by Class &amp; Accounts'!T48</f>
        <v>0</v>
      </c>
      <c r="T39" s="694">
        <f>'O4 Summary by Class &amp; Accounts'!U48</f>
        <v>0</v>
      </c>
      <c r="U39" s="694">
        <f>'O4 Summary by Class &amp; Accounts'!V48</f>
        <v>0</v>
      </c>
      <c r="V39" s="694">
        <f>'O4 Summary by Class &amp; Accounts'!W48</f>
        <v>0</v>
      </c>
      <c r="W39" s="582">
        <f>'O4 Summary by Class &amp; Accounts'!X48</f>
        <v>0</v>
      </c>
      <c r="X39" s="547"/>
    </row>
    <row r="40" spans="1:24" s="466" customFormat="1" ht="12.75" x14ac:dyDescent="0.2">
      <c r="A40" s="679"/>
      <c r="B40" s="690" t="s">
        <v>1473</v>
      </c>
      <c r="C40" s="695">
        <f t="shared" si="7"/>
        <v>6313424.9962499999</v>
      </c>
      <c r="D40" s="694">
        <f>'O4 Summary by Class &amp; Accounts'!E52</f>
        <v>3630623.4707987355</v>
      </c>
      <c r="E40" s="694">
        <f>'O4 Summary by Class &amp; Accounts'!F52</f>
        <v>978877.41426919273</v>
      </c>
      <c r="F40" s="694">
        <f>'O4 Summary by Class &amp; Accounts'!G52</f>
        <v>1302039.1785465013</v>
      </c>
      <c r="G40" s="694">
        <f>'O4 Summary by Class &amp; Accounts'!H52</f>
        <v>0</v>
      </c>
      <c r="H40" s="694">
        <f>'O4 Summary by Class &amp; Accounts'!I52</f>
        <v>0</v>
      </c>
      <c r="I40" s="694">
        <f>'O4 Summary by Class &amp; Accounts'!J52</f>
        <v>0</v>
      </c>
      <c r="J40" s="694">
        <f>'O4 Summary by Class &amp; Accounts'!K52</f>
        <v>376906.53019698395</v>
      </c>
      <c r="K40" s="694">
        <f>'O4 Summary by Class &amp; Accounts'!L52</f>
        <v>13625.863714693134</v>
      </c>
      <c r="L40" s="694">
        <f>'O4 Summary by Class &amp; Accounts'!M52</f>
        <v>11352.538723892394</v>
      </c>
      <c r="M40" s="694">
        <f>'O4 Summary by Class &amp; Accounts'!N52</f>
        <v>0</v>
      </c>
      <c r="N40" s="694">
        <f>'O4 Summary by Class &amp; Accounts'!O52</f>
        <v>0</v>
      </c>
      <c r="O40" s="694">
        <f>'O4 Summary by Class &amp; Accounts'!P52</f>
        <v>0</v>
      </c>
      <c r="P40" s="694">
        <f>'O4 Summary by Class &amp; Accounts'!Q52</f>
        <v>0</v>
      </c>
      <c r="Q40" s="694">
        <f>'O4 Summary by Class &amp; Accounts'!R52</f>
        <v>0</v>
      </c>
      <c r="R40" s="694">
        <f>'O4 Summary by Class &amp; Accounts'!S52</f>
        <v>0</v>
      </c>
      <c r="S40" s="694">
        <f>'O4 Summary by Class &amp; Accounts'!T52</f>
        <v>0</v>
      </c>
      <c r="T40" s="694">
        <f>'O4 Summary by Class &amp; Accounts'!U52</f>
        <v>0</v>
      </c>
      <c r="U40" s="694">
        <f>'O4 Summary by Class &amp; Accounts'!V52</f>
        <v>0</v>
      </c>
      <c r="V40" s="694">
        <f>'O4 Summary by Class &amp; Accounts'!W52</f>
        <v>0</v>
      </c>
      <c r="W40" s="582">
        <f>'O4 Summary by Class &amp; Accounts'!X52</f>
        <v>0</v>
      </c>
      <c r="X40" s="547"/>
    </row>
    <row r="41" spans="1:24" s="466" customFormat="1" ht="12.75" x14ac:dyDescent="0.2">
      <c r="A41" s="679"/>
      <c r="B41" s="690" t="s">
        <v>735</v>
      </c>
      <c r="C41" s="695">
        <f t="shared" si="7"/>
        <v>8764247.5474999994</v>
      </c>
      <c r="D41" s="694">
        <f>'O4 Summary by Class &amp; Accounts'!E56</f>
        <v>5040003.3054552432</v>
      </c>
      <c r="E41" s="694">
        <f>'O4 Summary by Class &amp; Accounts'!F56</f>
        <v>1358870.0241798512</v>
      </c>
      <c r="F41" s="694">
        <f>'O4 Summary by Class &amp; Accounts'!G56</f>
        <v>1807480.6755609107</v>
      </c>
      <c r="G41" s="694">
        <f>'O4 Summary by Class &amp; Accounts'!H56</f>
        <v>0</v>
      </c>
      <c r="H41" s="694">
        <f>'O4 Summary by Class &amp; Accounts'!I56</f>
        <v>0</v>
      </c>
      <c r="I41" s="694">
        <f>'O4 Summary by Class &amp; Accounts'!J56</f>
        <v>0</v>
      </c>
      <c r="J41" s="694">
        <f>'O4 Summary by Class &amp; Accounts'!K56</f>
        <v>523218.71802986838</v>
      </c>
      <c r="K41" s="694">
        <f>'O4 Summary by Class &amp; Accounts'!L56</f>
        <v>18915.318185454169</v>
      </c>
      <c r="L41" s="694">
        <f>'O4 Summary by Class &amp; Accounts'!M56</f>
        <v>15759.506088671498</v>
      </c>
      <c r="M41" s="694">
        <f>'O4 Summary by Class &amp; Accounts'!N56</f>
        <v>0</v>
      </c>
      <c r="N41" s="694">
        <f>'O4 Summary by Class &amp; Accounts'!O56</f>
        <v>0</v>
      </c>
      <c r="O41" s="694">
        <f>'O4 Summary by Class &amp; Accounts'!P56</f>
        <v>0</v>
      </c>
      <c r="P41" s="694">
        <f>'O4 Summary by Class &amp; Accounts'!Q56</f>
        <v>0</v>
      </c>
      <c r="Q41" s="694">
        <f>'O4 Summary by Class &amp; Accounts'!R56</f>
        <v>0</v>
      </c>
      <c r="R41" s="694">
        <f>'O4 Summary by Class &amp; Accounts'!S56</f>
        <v>0</v>
      </c>
      <c r="S41" s="694">
        <f>'O4 Summary by Class &amp; Accounts'!T56</f>
        <v>0</v>
      </c>
      <c r="T41" s="694">
        <f>'O4 Summary by Class &amp; Accounts'!U56</f>
        <v>0</v>
      </c>
      <c r="U41" s="694">
        <f>'O4 Summary by Class &amp; Accounts'!V56</f>
        <v>0</v>
      </c>
      <c r="V41" s="694">
        <f>'O4 Summary by Class &amp; Accounts'!W56</f>
        <v>0</v>
      </c>
      <c r="W41" s="582">
        <f>'O4 Summary by Class &amp; Accounts'!X56</f>
        <v>0</v>
      </c>
      <c r="X41" s="547"/>
    </row>
    <row r="42" spans="1:24" s="800" customFormat="1" ht="27" customHeight="1" x14ac:dyDescent="0.2">
      <c r="A42" s="801"/>
      <c r="B42" s="836" t="s">
        <v>1456</v>
      </c>
      <c r="C42" s="837">
        <f t="shared" si="7"/>
        <v>20668580.773249999</v>
      </c>
      <c r="D42" s="838">
        <f t="shared" ref="D42:W42" si="8">SUM(D38:D41)</f>
        <v>11885756.860663192</v>
      </c>
      <c r="E42" s="838">
        <f t="shared" si="8"/>
        <v>3204600.8174564783</v>
      </c>
      <c r="F42" s="838">
        <f t="shared" si="8"/>
        <v>4262551.9346011095</v>
      </c>
      <c r="G42" s="838">
        <f t="shared" si="8"/>
        <v>0</v>
      </c>
      <c r="H42" s="838">
        <f t="shared" si="8"/>
        <v>0</v>
      </c>
      <c r="I42" s="838">
        <f t="shared" si="8"/>
        <v>0</v>
      </c>
      <c r="J42" s="838">
        <f t="shared" si="8"/>
        <v>1233898.0930269817</v>
      </c>
      <c r="K42" s="838">
        <f t="shared" si="8"/>
        <v>44607.683620176074</v>
      </c>
      <c r="L42" s="838">
        <f t="shared" si="8"/>
        <v>37165.383882059046</v>
      </c>
      <c r="M42" s="838">
        <f t="shared" si="8"/>
        <v>0</v>
      </c>
      <c r="N42" s="838">
        <f t="shared" si="8"/>
        <v>0</v>
      </c>
      <c r="O42" s="838">
        <f t="shared" si="8"/>
        <v>0</v>
      </c>
      <c r="P42" s="838">
        <f t="shared" si="8"/>
        <v>0</v>
      </c>
      <c r="Q42" s="838">
        <f t="shared" si="8"/>
        <v>0</v>
      </c>
      <c r="R42" s="838">
        <f t="shared" si="8"/>
        <v>0</v>
      </c>
      <c r="S42" s="838">
        <f t="shared" si="8"/>
        <v>0</v>
      </c>
      <c r="T42" s="838">
        <f t="shared" si="8"/>
        <v>0</v>
      </c>
      <c r="U42" s="838">
        <f t="shared" si="8"/>
        <v>0</v>
      </c>
      <c r="V42" s="838">
        <f t="shared" si="8"/>
        <v>0</v>
      </c>
      <c r="W42" s="839">
        <f t="shared" si="8"/>
        <v>0</v>
      </c>
      <c r="X42" s="799"/>
    </row>
    <row r="43" spans="1:24" s="466" customFormat="1" ht="12.75" x14ac:dyDescent="0.2">
      <c r="A43" s="679"/>
      <c r="B43" s="824" t="s">
        <v>737</v>
      </c>
      <c r="C43" s="695"/>
      <c r="D43" s="694"/>
      <c r="E43" s="694"/>
      <c r="F43" s="694"/>
      <c r="G43" s="694"/>
      <c r="H43" s="694"/>
      <c r="I43" s="694"/>
      <c r="J43" s="694"/>
      <c r="K43" s="694"/>
      <c r="L43" s="694"/>
      <c r="M43" s="694"/>
      <c r="N43" s="694"/>
      <c r="O43" s="694"/>
      <c r="P43" s="694"/>
      <c r="Q43" s="694"/>
      <c r="R43" s="694"/>
      <c r="S43" s="694"/>
      <c r="T43" s="694"/>
      <c r="U43" s="694"/>
      <c r="V43" s="694"/>
      <c r="W43" s="582"/>
      <c r="X43" s="547"/>
    </row>
    <row r="44" spans="1:24" s="466" customFormat="1" ht="12.75" x14ac:dyDescent="0.2">
      <c r="A44" s="679"/>
      <c r="B44" s="690" t="s">
        <v>732</v>
      </c>
      <c r="C44" s="695">
        <f t="shared" si="7"/>
        <v>-549271.3480000007</v>
      </c>
      <c r="D44" s="597">
        <f>IF(ISERROR('O7 Amortization'!G42+'O7 Amortization'!G112+'O7 Amortization'!G183+'O7 Amortization'!G254 + 'O7 Amortization'!AB42+'O7 Amortization'!AB112+'O7 Amortization'!AB183+'O7 Amortization'!AB254), "-", 'O7 Amortization'!G42+'O7 Amortization'!G112+'O7 Amortization'!G183+'O7 Amortization'!G254 + 'O7 Amortization'!AB42+'O7 Amortization'!AB112+'O7 Amortization'!AB183+'O7 Amortization'!AB254)</f>
        <v>-315866.18183799775</v>
      </c>
      <c r="E44" s="597">
        <f>IF(ISERROR('O7 Amortization'!H42+'O7 Amortization'!H112+'O7 Amortization'!H183+'O7 Amortization'!H254 + 'O7 Amortization'!AC42+'O7 Amortization'!AC112+'O7 Amortization'!AC183+'O7 Amortization'!AC254), "-", 'O7 Amortization'!H42+'O7 Amortization'!H112+'O7 Amortization'!H183+'O7 Amortization'!H254 + 'O7 Amortization'!AC42+'O7 Amortization'!AC112+'O7 Amortization'!AC183+'O7 Amortization'!AC254)</f>
        <v>-85162.85806543284</v>
      </c>
      <c r="F44" s="597">
        <f>IF(ISERROR('O7 Amortization'!I42+'O7 Amortization'!I112+'O7 Amortization'!I183+'O7 Amortization'!I254 + 'O7 Amortization'!AD42+'O7 Amortization'!AD112+'O7 Amortization'!AD183+'O7 Amortization'!AD254), "-", 'O7 Amortization'!I42+'O7 Amortization'!I112+'O7 Amortization'!I183+'O7 Amortization'!I254 + 'O7 Amortization'!AD42+'O7 Amortization'!AD112+'O7 Amortization'!AD183+'O7 Amortization'!AD254)</f>
        <v>-113278.10422612817</v>
      </c>
      <c r="G44" s="597">
        <f>IF(ISERROR('O7 Amortization'!J42+'O7 Amortization'!J112+'O7 Amortization'!J183+'O7 Amortization'!J254 + 'O7 Amortization'!AE42+'O7 Amortization'!AE112+'O7 Amortization'!AE183+'O7 Amortization'!AE254), "-", 'O7 Amortization'!J42+'O7 Amortization'!J112+'O7 Amortization'!J183+'O7 Amortization'!J254 + 'O7 Amortization'!AE42+'O7 Amortization'!AE112+'O7 Amortization'!AE183+'O7 Amortization'!AE254)</f>
        <v>0</v>
      </c>
      <c r="H44" s="597">
        <f>IF(ISERROR('O7 Amortization'!K42+'O7 Amortization'!K112+'O7 Amortization'!K183+'O7 Amortization'!K254 + 'O7 Amortization'!AF42+'O7 Amortization'!AF112+'O7 Amortization'!AF183+'O7 Amortization'!AF254), "-", 'O7 Amortization'!K42+'O7 Amortization'!K112+'O7 Amortization'!K183+'O7 Amortization'!K254 + 'O7 Amortization'!AF42+'O7 Amortization'!AF112+'O7 Amortization'!AF183+'O7 Amortization'!AF254)</f>
        <v>0</v>
      </c>
      <c r="I44" s="597">
        <f>IF(ISERROR('O7 Amortization'!L42+'O7 Amortization'!L112+'O7 Amortization'!L183+'O7 Amortization'!L254 + 'O7 Amortization'!AG42+'O7 Amortization'!AG112+'O7 Amortization'!AG183+'O7 Amortization'!AG254), "-", 'O7 Amortization'!L42+'O7 Amortization'!L112+'O7 Amortization'!L183+'O7 Amortization'!L254 + 'O7 Amortization'!AG42+'O7 Amortization'!AG112+'O7 Amortization'!AG183+'O7 Amortization'!AG254)</f>
        <v>0</v>
      </c>
      <c r="J44" s="597">
        <f>IF(ISERROR('O7 Amortization'!M42+'O7 Amortization'!M112+'O7 Amortization'!M183+'O7 Amortization'!M254 + 'O7 Amortization'!AH42+'O7 Amortization'!AH112+'O7 Amortization'!AH183+'O7 Amortization'!AH254), "-", 'O7 Amortization'!M42+'O7 Amortization'!M112+'O7 Amortization'!M183+'O7 Amortization'!M254 + 'O7 Amortization'!AH42+'O7 Amortization'!AH112+'O7 Amortization'!AH183+'O7 Amortization'!AH254)</f>
        <v>-32791.069512074166</v>
      </c>
      <c r="K44" s="597">
        <f>IF(ISERROR('O7 Amortization'!N42+'O7 Amortization'!N112+'O7 Amortization'!N183+'O7 Amortization'!N254 + 'O7 Amortization'!AI42+'O7 Amortization'!AI112+'O7 Amortization'!AI183+'O7 Amortization'!AI254), "-", 'O7 Amortization'!N42+'O7 Amortization'!N112+'O7 Amortization'!N183+'O7 Amortization'!N254 + 'O7 Amortization'!AI42+'O7 Amortization'!AI112+'O7 Amortization'!AI183+'O7 Amortization'!AI254)</f>
        <v>-1185.4574236138483</v>
      </c>
      <c r="L44" s="597">
        <f>IF(ISERROR('O7 Amortization'!O42+'O7 Amortization'!O112+'O7 Amortization'!O183+'O7 Amortization'!O254 + 'O7 Amortization'!AJ42+'O7 Amortization'!AJ112+'O7 Amortization'!AJ183+'O7 Amortization'!AJ254), "-", 'O7 Amortization'!O42+'O7 Amortization'!O112+'O7 Amortization'!O183+'O7 Amortization'!O254 + 'O7 Amortization'!AJ42+'O7 Amortization'!AJ112+'O7 Amortization'!AJ183+'O7 Amortization'!AJ254)</f>
        <v>-987.67693475385727</v>
      </c>
      <c r="M44" s="597">
        <f>IF(ISERROR('O7 Amortization'!P42+'O7 Amortization'!P112+'O7 Amortization'!P183+'O7 Amortization'!P254 + 'O7 Amortization'!AK42+'O7 Amortization'!AK112+'O7 Amortization'!AK183+'O7 Amortization'!AK254), "-", 'O7 Amortization'!P42+'O7 Amortization'!P112+'O7 Amortization'!P183+'O7 Amortization'!P254 + 'O7 Amortization'!AK42+'O7 Amortization'!AK112+'O7 Amortization'!AK183+'O7 Amortization'!AK254)</f>
        <v>0</v>
      </c>
      <c r="N44" s="597">
        <f>IF(ISERROR('O7 Amortization'!Q42+'O7 Amortization'!Q112+'O7 Amortization'!Q183+'O7 Amortization'!Q254 + 'O7 Amortization'!AL42+'O7 Amortization'!AL112+'O7 Amortization'!AL183+'O7 Amortization'!AL254), "-", 'O7 Amortization'!Q42+'O7 Amortization'!Q112+'O7 Amortization'!Q183+'O7 Amortization'!Q254 + 'O7 Amortization'!AL42+'O7 Amortization'!AL112+'O7 Amortization'!AL183+'O7 Amortization'!AL254)</f>
        <v>0</v>
      </c>
      <c r="O44" s="597">
        <f>IF(ISERROR('O7 Amortization'!R42+'O7 Amortization'!R112+'O7 Amortization'!R183+'O7 Amortization'!R254 + 'O7 Amortization'!AM42+'O7 Amortization'!AM112+'O7 Amortization'!AM183+'O7 Amortization'!AM254), "-", 'O7 Amortization'!R42+'O7 Amortization'!R112+'O7 Amortization'!R183+'O7 Amortization'!R254 + 'O7 Amortization'!AM42+'O7 Amortization'!AM112+'O7 Amortization'!AM183+'O7 Amortization'!AM254)</f>
        <v>0</v>
      </c>
      <c r="P44" s="597">
        <f>IF(ISERROR('O7 Amortization'!S42+'O7 Amortization'!S112+'O7 Amortization'!S183+'O7 Amortization'!S254 + 'O7 Amortization'!AN42+'O7 Amortization'!AN112+'O7 Amortization'!AN183+'O7 Amortization'!AN254), "-", 'O7 Amortization'!S42+'O7 Amortization'!S112+'O7 Amortization'!S183+'O7 Amortization'!S254 + 'O7 Amortization'!AN42+'O7 Amortization'!AN112+'O7 Amortization'!AN183+'O7 Amortization'!AN254)</f>
        <v>0</v>
      </c>
      <c r="Q44" s="597">
        <f>IF(ISERROR('O7 Amortization'!T42+'O7 Amortization'!T112+'O7 Amortization'!T183+'O7 Amortization'!T254 + 'O7 Amortization'!AO42+'O7 Amortization'!AO112+'O7 Amortization'!AO183+'O7 Amortization'!AO254), "-", 'O7 Amortization'!T42+'O7 Amortization'!T112+'O7 Amortization'!T183+'O7 Amortization'!T254 + 'O7 Amortization'!AO42+'O7 Amortization'!AO112+'O7 Amortization'!AO183+'O7 Amortization'!AO254)</f>
        <v>0</v>
      </c>
      <c r="R44" s="597">
        <f>IF(ISERROR('O7 Amortization'!U42+'O7 Amortization'!U112+'O7 Amortization'!U183+'O7 Amortization'!U254 + 'O7 Amortization'!AP42+'O7 Amortization'!AP112+'O7 Amortization'!AP183+'O7 Amortization'!AP254), "-", 'O7 Amortization'!U42+'O7 Amortization'!U112+'O7 Amortization'!U183+'O7 Amortization'!U254 + 'O7 Amortization'!AP42+'O7 Amortization'!AP112+'O7 Amortization'!AP183+'O7 Amortization'!AP254)</f>
        <v>0</v>
      </c>
      <c r="S44" s="597">
        <f>IF(ISERROR('O7 Amortization'!V42+'O7 Amortization'!V112+'O7 Amortization'!V183+'O7 Amortization'!V254 + 'O7 Amortization'!AQ42+'O7 Amortization'!AQ112+'O7 Amortization'!AQ183+'O7 Amortization'!AQ254), "-", 'O7 Amortization'!V42+'O7 Amortization'!V112+'O7 Amortization'!V183+'O7 Amortization'!V254 + 'O7 Amortization'!AQ42+'O7 Amortization'!AQ112+'O7 Amortization'!AQ183+'O7 Amortization'!AQ254)</f>
        <v>0</v>
      </c>
      <c r="T44" s="597">
        <f>IF(ISERROR('O7 Amortization'!W42+'O7 Amortization'!W112+'O7 Amortization'!W183+'O7 Amortization'!W254 + 'O7 Amortization'!AR42+'O7 Amortization'!AR112+'O7 Amortization'!AR183+'O7 Amortization'!AR254), "-", 'O7 Amortization'!W42+'O7 Amortization'!W112+'O7 Amortization'!W183+'O7 Amortization'!W254 + 'O7 Amortization'!AR42+'O7 Amortization'!AR112+'O7 Amortization'!AR183+'O7 Amortization'!AR254)</f>
        <v>0</v>
      </c>
      <c r="U44" s="597">
        <f>IF(ISERROR('O7 Amortization'!X42+'O7 Amortization'!X112+'O7 Amortization'!X183+'O7 Amortization'!X254 + 'O7 Amortization'!AS42+'O7 Amortization'!AS112+'O7 Amortization'!AS183+'O7 Amortization'!AS254), "-", 'O7 Amortization'!X42+'O7 Amortization'!X112+'O7 Amortization'!X183+'O7 Amortization'!X254 + 'O7 Amortization'!AS42+'O7 Amortization'!AS112+'O7 Amortization'!AS183+'O7 Amortization'!AS254)</f>
        <v>0</v>
      </c>
      <c r="V44" s="597">
        <f>IF(ISERROR('O7 Amortization'!Y42+'O7 Amortization'!Y112+'O7 Amortization'!Y183+'O7 Amortization'!Y254 + 'O7 Amortization'!AT42+'O7 Amortization'!AT112+'O7 Amortization'!AT183+'O7 Amortization'!AT254), "-", 'O7 Amortization'!Y42+'O7 Amortization'!Y112+'O7 Amortization'!Y183+'O7 Amortization'!Y254 + 'O7 Amortization'!AT42+'O7 Amortization'!AT112+'O7 Amortization'!AT183+'O7 Amortization'!AT254)</f>
        <v>0</v>
      </c>
      <c r="W44" s="598">
        <f>IF(ISERROR('O7 Amortization'!Z42+'O7 Amortization'!Z112+'O7 Amortization'!Z183+'O7 Amortization'!Z254 + 'O7 Amortization'!AU42+'O7 Amortization'!AU112+'O7 Amortization'!AU183+'O7 Amortization'!AU254), "-", 'O7 Amortization'!Z42+'O7 Amortization'!Z112+'O7 Amortization'!Z183+'O7 Amortization'!Z254 + 'O7 Amortization'!AU42+'O7 Amortization'!AU112+'O7 Amortization'!AU183+'O7 Amortization'!AU254)</f>
        <v>0</v>
      </c>
      <c r="X44" s="547"/>
    </row>
    <row r="45" spans="1:24" s="466" customFormat="1" ht="12.75" x14ac:dyDescent="0.2">
      <c r="A45" s="679"/>
      <c r="B45" s="690" t="s">
        <v>733</v>
      </c>
      <c r="C45" s="695">
        <f t="shared" si="7"/>
        <v>-3090889.4064999996</v>
      </c>
      <c r="D45" s="597">
        <f>IF(ISERROR('O7 Amortization'!G46+'O7 Amortization'!G116+'O7 Amortization'!G187+'O7 Amortization'!G258 +'O7 Amortization'!AB46+'O7 Amortization'!AB116+'O7 Amortization'!AB187+'O7 Amortization'!AB258), "-", 'O7 Amortization'!G46+'O7 Amortization'!G116+'O7 Amortization'!G187+'O7 Amortization'!G258 +'O7 Amortization'!AB46+'O7 Amortization'!AB116+'O7 Amortization'!AB187+'O7 Amortization'!AB258)</f>
        <v>-1777459.2446330707</v>
      </c>
      <c r="E45" s="597">
        <f>IF(ISERROR('O7 Amortization'!H46+'O7 Amortization'!H116+'O7 Amortization'!H187+'O7 Amortization'!H258 +'O7 Amortization'!AC46+'O7 Amortization'!AC116+'O7 Amortization'!AC187+'O7 Amortization'!AC258), "-", 'O7 Amortization'!H46+'O7 Amortization'!H116+'O7 Amortization'!H187+'O7 Amortization'!H258 +'O7 Amortization'!AC46+'O7 Amortization'!AC116+'O7 Amortization'!AC187+'O7 Amortization'!AC258)</f>
        <v>-479233.0362400572</v>
      </c>
      <c r="F45" s="597">
        <f>IF(ISERROR('O7 Amortization'!I46+'O7 Amortization'!I116+'O7 Amortization'!I187+'O7 Amortization'!I258 +'O7 Amortization'!AD46+'O7 Amortization'!AD116+'O7 Amortization'!AD187+'O7 Amortization'!AD258), "-", 'O7 Amortization'!I46+'O7 Amortization'!I116+'O7 Amortization'!I187+'O7 Amortization'!I258 +'O7 Amortization'!AD46+'O7 Amortization'!AD116+'O7 Amortization'!AD187+'O7 Amortization'!AD258)</f>
        <v>-637444.66849733074</v>
      </c>
      <c r="G45" s="597">
        <f>IF(ISERROR('O7 Amortization'!J46+'O7 Amortization'!J116+'O7 Amortization'!J187+'O7 Amortization'!J258 +'O7 Amortization'!AE46+'O7 Amortization'!AE116+'O7 Amortization'!AE187+'O7 Amortization'!AE258), "-", 'O7 Amortization'!J46+'O7 Amortization'!J116+'O7 Amortization'!J187+'O7 Amortization'!J258 +'O7 Amortization'!AE46+'O7 Amortization'!AE116+'O7 Amortization'!AE187+'O7 Amortization'!AE258)</f>
        <v>0</v>
      </c>
      <c r="H45" s="597">
        <f>IF(ISERROR('O7 Amortization'!K46+'O7 Amortization'!K116+'O7 Amortization'!K187+'O7 Amortization'!K258 +'O7 Amortization'!AF46+'O7 Amortization'!AF116+'O7 Amortization'!AF187+'O7 Amortization'!AF258), "-", 'O7 Amortization'!K46+'O7 Amortization'!K116+'O7 Amortization'!K187+'O7 Amortization'!K258 +'O7 Amortization'!AF46+'O7 Amortization'!AF116+'O7 Amortization'!AF187+'O7 Amortization'!AF258)</f>
        <v>0</v>
      </c>
      <c r="I45" s="597">
        <f>IF(ISERROR('O7 Amortization'!L46+'O7 Amortization'!L116+'O7 Amortization'!L187+'O7 Amortization'!L258 +'O7 Amortization'!AG46+'O7 Amortization'!AG116+'O7 Amortization'!AG187+'O7 Amortization'!AG258), "-", 'O7 Amortization'!L46+'O7 Amortization'!L116+'O7 Amortization'!L187+'O7 Amortization'!L258 +'O7 Amortization'!AG46+'O7 Amortization'!AG116+'O7 Amortization'!AG187+'O7 Amortization'!AG258)</f>
        <v>0</v>
      </c>
      <c r="J45" s="597">
        <f>IF(ISERROR('O7 Amortization'!M46+'O7 Amortization'!M116+'O7 Amortization'!M187+'O7 Amortization'!M258 +'O7 Amortization'!AH46+'O7 Amortization'!AH116+'O7 Amortization'!AH187+'O7 Amortization'!AH258), "-", 'O7 Amortization'!M46+'O7 Amortization'!M116+'O7 Amortization'!M187+'O7 Amortization'!M258 +'O7 Amortization'!AH46+'O7 Amortization'!AH116+'O7 Amortization'!AH187+'O7 Amortization'!AH258)</f>
        <v>-184523.67805406635</v>
      </c>
      <c r="K45" s="597">
        <f>IF(ISERROR('O7 Amortization'!N46+'O7 Amortization'!N116+'O7 Amortization'!N187+'O7 Amortization'!N258 +'O7 Amortization'!AI46+'O7 Amortization'!AI116+'O7 Amortization'!AI187+'O7 Amortization'!AI258), "-", 'O7 Amortization'!N46+'O7 Amortization'!N116+'O7 Amortization'!N187+'O7 Amortization'!N258 +'O7 Amortization'!AI46+'O7 Amortization'!AI116+'O7 Amortization'!AI187+'O7 Amortization'!AI258)</f>
        <v>-6670.8700642160957</v>
      </c>
      <c r="L45" s="597">
        <f>IF(ISERROR('O7 Amortization'!O46+'O7 Amortization'!O116+'O7 Amortization'!O187+'O7 Amortization'!O258 +'O7 Amortization'!AJ46+'O7 Amortization'!AJ116+'O7 Amortization'!AJ187+'O7 Amortization'!AJ258), "-", 'O7 Amortization'!O46+'O7 Amortization'!O116+'O7 Amortization'!O187+'O7 Amortization'!O258 +'O7 Amortization'!AJ46+'O7 Amortization'!AJ116+'O7 Amortization'!AJ187+'O7 Amortization'!AJ258)</f>
        <v>-5557.9090112581016</v>
      </c>
      <c r="M45" s="597">
        <f>IF(ISERROR('O7 Amortization'!P46+'O7 Amortization'!P116+'O7 Amortization'!P187+'O7 Amortization'!P258 +'O7 Amortization'!AK46+'O7 Amortization'!AK116+'O7 Amortization'!AK187+'O7 Amortization'!AK258), "-", 'O7 Amortization'!P46+'O7 Amortization'!P116+'O7 Amortization'!P187+'O7 Amortization'!P258 +'O7 Amortization'!AK46+'O7 Amortization'!AK116+'O7 Amortization'!AK187+'O7 Amortization'!AK258)</f>
        <v>0</v>
      </c>
      <c r="N45" s="597">
        <f>IF(ISERROR('O7 Amortization'!Q46+'O7 Amortization'!Q116+'O7 Amortization'!Q187+'O7 Amortization'!Q258 +'O7 Amortization'!AL46+'O7 Amortization'!AL116+'O7 Amortization'!AL187+'O7 Amortization'!AL258), "-", 'O7 Amortization'!Q46+'O7 Amortization'!Q116+'O7 Amortization'!Q187+'O7 Amortization'!Q258 +'O7 Amortization'!AL46+'O7 Amortization'!AL116+'O7 Amortization'!AL187+'O7 Amortization'!AL258)</f>
        <v>0</v>
      </c>
      <c r="O45" s="597">
        <f>IF(ISERROR('O7 Amortization'!R46+'O7 Amortization'!R116+'O7 Amortization'!R187+'O7 Amortization'!R258 +'O7 Amortization'!AM46+'O7 Amortization'!AM116+'O7 Amortization'!AM187+'O7 Amortization'!AM258), "-", 'O7 Amortization'!R46+'O7 Amortization'!R116+'O7 Amortization'!R187+'O7 Amortization'!R258 +'O7 Amortization'!AM46+'O7 Amortization'!AM116+'O7 Amortization'!AM187+'O7 Amortization'!AM258)</f>
        <v>0</v>
      </c>
      <c r="P45" s="597">
        <f>IF(ISERROR('O7 Amortization'!S46+'O7 Amortization'!S116+'O7 Amortization'!S187+'O7 Amortization'!S258 +'O7 Amortization'!AN46+'O7 Amortization'!AN116+'O7 Amortization'!AN187+'O7 Amortization'!AN258), "-", 'O7 Amortization'!S46+'O7 Amortization'!S116+'O7 Amortization'!S187+'O7 Amortization'!S258 +'O7 Amortization'!AN46+'O7 Amortization'!AN116+'O7 Amortization'!AN187+'O7 Amortization'!AN258)</f>
        <v>0</v>
      </c>
      <c r="Q45" s="597">
        <f>IF(ISERROR('O7 Amortization'!T46+'O7 Amortization'!T116+'O7 Amortization'!T187+'O7 Amortization'!T258 +'O7 Amortization'!AO46+'O7 Amortization'!AO116+'O7 Amortization'!AO187+'O7 Amortization'!AO258), "-", 'O7 Amortization'!T46+'O7 Amortization'!T116+'O7 Amortization'!T187+'O7 Amortization'!T258 +'O7 Amortization'!AO46+'O7 Amortization'!AO116+'O7 Amortization'!AO187+'O7 Amortization'!AO258)</f>
        <v>0</v>
      </c>
      <c r="R45" s="597">
        <f>IF(ISERROR('O7 Amortization'!U46+'O7 Amortization'!U116+'O7 Amortization'!U187+'O7 Amortization'!U258 +'O7 Amortization'!AP46+'O7 Amortization'!AP116+'O7 Amortization'!AP187+'O7 Amortization'!AP258), "-", 'O7 Amortization'!U46+'O7 Amortization'!U116+'O7 Amortization'!U187+'O7 Amortization'!U258 +'O7 Amortization'!AP46+'O7 Amortization'!AP116+'O7 Amortization'!AP187+'O7 Amortization'!AP258)</f>
        <v>0</v>
      </c>
      <c r="S45" s="597">
        <f>IF(ISERROR('O7 Amortization'!V46+'O7 Amortization'!V116+'O7 Amortization'!V187+'O7 Amortization'!V258 +'O7 Amortization'!AQ46+'O7 Amortization'!AQ116+'O7 Amortization'!AQ187+'O7 Amortization'!AQ258), "-", 'O7 Amortization'!V46+'O7 Amortization'!V116+'O7 Amortization'!V187+'O7 Amortization'!V258 +'O7 Amortization'!AQ46+'O7 Amortization'!AQ116+'O7 Amortization'!AQ187+'O7 Amortization'!AQ258)</f>
        <v>0</v>
      </c>
      <c r="T45" s="597">
        <f>IF(ISERROR('O7 Amortization'!W46+'O7 Amortization'!W116+'O7 Amortization'!W187+'O7 Amortization'!W258 +'O7 Amortization'!AR46+'O7 Amortization'!AR116+'O7 Amortization'!AR187+'O7 Amortization'!AR258), "-", 'O7 Amortization'!W46+'O7 Amortization'!W116+'O7 Amortization'!W187+'O7 Amortization'!W258 +'O7 Amortization'!AR46+'O7 Amortization'!AR116+'O7 Amortization'!AR187+'O7 Amortization'!AR258)</f>
        <v>0</v>
      </c>
      <c r="U45" s="597">
        <f>IF(ISERROR('O7 Amortization'!X46+'O7 Amortization'!X116+'O7 Amortization'!X187+'O7 Amortization'!X258 +'O7 Amortization'!AS46+'O7 Amortization'!AS116+'O7 Amortization'!AS187+'O7 Amortization'!AS258), "-", 'O7 Amortization'!X46+'O7 Amortization'!X116+'O7 Amortization'!X187+'O7 Amortization'!X258 +'O7 Amortization'!AS46+'O7 Amortization'!AS116+'O7 Amortization'!AS187+'O7 Amortization'!AS258)</f>
        <v>0</v>
      </c>
      <c r="V45" s="597">
        <f>IF(ISERROR('O7 Amortization'!Y46+'O7 Amortization'!Y116+'O7 Amortization'!Y187+'O7 Amortization'!Y258 +'O7 Amortization'!AT46+'O7 Amortization'!AT116+'O7 Amortization'!AT187+'O7 Amortization'!AT258), "-", 'O7 Amortization'!Y46+'O7 Amortization'!Y116+'O7 Amortization'!Y187+'O7 Amortization'!Y258 +'O7 Amortization'!AT46+'O7 Amortization'!AT116+'O7 Amortization'!AT187+'O7 Amortization'!AT258)</f>
        <v>0</v>
      </c>
      <c r="W45" s="598">
        <f>IF(ISERROR('O7 Amortization'!Z46+'O7 Amortization'!Z116+'O7 Amortization'!Z187+'O7 Amortization'!Z258 +'O7 Amortization'!AU46+'O7 Amortization'!AU116+'O7 Amortization'!AU187+'O7 Amortization'!AU258), "-", 'O7 Amortization'!Z46+'O7 Amortization'!Z116+'O7 Amortization'!Z187+'O7 Amortization'!Z258 +'O7 Amortization'!AU46+'O7 Amortization'!AU116+'O7 Amortization'!AU187+'O7 Amortization'!AU258)</f>
        <v>0</v>
      </c>
      <c r="X45" s="547"/>
    </row>
    <row r="46" spans="1:24" s="466" customFormat="1" ht="12.75" x14ac:dyDescent="0.2">
      <c r="A46" s="679"/>
      <c r="B46" s="690" t="s">
        <v>1473</v>
      </c>
      <c r="C46" s="695">
        <f t="shared" si="7"/>
        <v>-3528482.9375</v>
      </c>
      <c r="D46" s="597">
        <f>IF(ISERROR('O7 Amortization'!G50+'O7 Amortization'!G120+'O7 Amortization'!G191+'O7 Amortization'!G262 + 'O7 Amortization'!AB50+'O7 Amortization'!AB120+'O7 Amortization'!AB191+'O7 Amortization'!AB262), "-", 'O7 Amortization'!G50+'O7 Amortization'!G120+'O7 Amortization'!G191+'O7 Amortization'!G262 + 'O7 Amortization'!AB50+'O7 Amortization'!AB120+'O7 Amortization'!AB191+'O7 Amortization'!AB262)</f>
        <v>-2029103.5336302416</v>
      </c>
      <c r="E46" s="597">
        <f>IF(ISERROR('O7 Amortization'!H50+'O7 Amortization'!H120+'O7 Amortization'!H191+'O7 Amortization'!H262 + 'O7 Amortization'!AC50+'O7 Amortization'!AC120+'O7 Amortization'!AC191+'O7 Amortization'!AC262), "-", 'O7 Amortization'!H50+'O7 Amortization'!H120+'O7 Amortization'!H191+'O7 Amortization'!H262 + 'O7 Amortization'!AC50+'O7 Amortization'!AC120+'O7 Amortization'!AC191+'O7 Amortization'!AC262)</f>
        <v>-547080.58719387942</v>
      </c>
      <c r="F46" s="597">
        <f>IF(ISERROR('O7 Amortization'!I50+'O7 Amortization'!I120+'O7 Amortization'!I191+'O7 Amortization'!I262 + 'O7 Amortization'!AD50+'O7 Amortization'!AD120+'O7 Amortization'!AD191+'O7 Amortization'!AD262), "-", 'O7 Amortization'!I50+'O7 Amortization'!I120+'O7 Amortization'!I191+'O7 Amortization'!I262 + 'O7 Amortization'!AD50+'O7 Amortization'!AD120+'O7 Amortization'!AD191+'O7 Amortization'!AD262)</f>
        <v>-727691.07547594036</v>
      </c>
      <c r="G46" s="597">
        <f>IF(ISERROR('O7 Amortization'!J50+'O7 Amortization'!J120+'O7 Amortization'!J191+'O7 Amortization'!J262 + 'O7 Amortization'!AE50+'O7 Amortization'!AE120+'O7 Amortization'!AE191+'O7 Amortization'!AE262), "-", 'O7 Amortization'!J50+'O7 Amortization'!J120+'O7 Amortization'!J191+'O7 Amortization'!J262 + 'O7 Amortization'!AE50+'O7 Amortization'!AE120+'O7 Amortization'!AE191+'O7 Amortization'!AE262)</f>
        <v>0</v>
      </c>
      <c r="H46" s="597">
        <f>IF(ISERROR('O7 Amortization'!K50+'O7 Amortization'!K120+'O7 Amortization'!K191+'O7 Amortization'!K262 + 'O7 Amortization'!AF50+'O7 Amortization'!AF120+'O7 Amortization'!AF191+'O7 Amortization'!AF262), "-", 'O7 Amortization'!K50+'O7 Amortization'!K120+'O7 Amortization'!K191+'O7 Amortization'!K262 + 'O7 Amortization'!AF50+'O7 Amortization'!AF120+'O7 Amortization'!AF191+'O7 Amortization'!AF262)</f>
        <v>0</v>
      </c>
      <c r="I46" s="597">
        <f>IF(ISERROR('O7 Amortization'!L50+'O7 Amortization'!L120+'O7 Amortization'!L191+'O7 Amortization'!L262 + 'O7 Amortization'!AG50+'O7 Amortization'!AG120+'O7 Amortization'!AG191+'O7 Amortization'!AG262), "-", 'O7 Amortization'!L50+'O7 Amortization'!L120+'O7 Amortization'!L191+'O7 Amortization'!L262 + 'O7 Amortization'!AG50+'O7 Amortization'!AG120+'O7 Amortization'!AG191+'O7 Amortization'!AG262)</f>
        <v>0</v>
      </c>
      <c r="J46" s="597">
        <f>IF(ISERROR('O7 Amortization'!M50+'O7 Amortization'!M120+'O7 Amortization'!M191+'O7 Amortization'!M262 + 'O7 Amortization'!AH50+'O7 Amortization'!AH120+'O7 Amortization'!AH191+'O7 Amortization'!AH262), "-", 'O7 Amortization'!M50+'O7 Amortization'!M120+'O7 Amortization'!M191+'O7 Amortization'!M262 + 'O7 Amortization'!AH50+'O7 Amortization'!AH120+'O7 Amortization'!AH191+'O7 Amortization'!AH262)</f>
        <v>-210647.66931139838</v>
      </c>
      <c r="K46" s="597">
        <f>IF(ISERROR('O7 Amortization'!N50+'O7 Amortization'!N120+'O7 Amortization'!N191+'O7 Amortization'!N262 + 'O7 Amortization'!AI50+'O7 Amortization'!AI120+'O7 Amortization'!AI191+'O7 Amortization'!AI262), "-", 'O7 Amortization'!N50+'O7 Amortization'!N120+'O7 Amortization'!N191+'O7 Amortization'!N262 + 'O7 Amortization'!AI50+'O7 Amortization'!AI120+'O7 Amortization'!AI191+'O7 Amortization'!AI262)</f>
        <v>-7615.3003567085179</v>
      </c>
      <c r="L46" s="597">
        <f>IF(ISERROR('O7 Amortization'!O50+'O7 Amortization'!O120+'O7 Amortization'!O191+'O7 Amortization'!O262 + 'O7 Amortization'!AJ50+'O7 Amortization'!AJ120+'O7 Amortization'!AJ191+'O7 Amortization'!AJ262), "-", 'O7 Amortization'!O50+'O7 Amortization'!O120+'O7 Amortization'!O191+'O7 Amortization'!O262 + 'O7 Amortization'!AJ50+'O7 Amortization'!AJ120+'O7 Amortization'!AJ191+'O7 Amortization'!AJ262)</f>
        <v>-6344.7715318318087</v>
      </c>
      <c r="M46" s="597">
        <f>IF(ISERROR('O7 Amortization'!P50+'O7 Amortization'!P120+'O7 Amortization'!P191+'O7 Amortization'!P262 + 'O7 Amortization'!AK50+'O7 Amortization'!AK120+'O7 Amortization'!AK191+'O7 Amortization'!AK262), "-", 'O7 Amortization'!P50+'O7 Amortization'!P120+'O7 Amortization'!P191+'O7 Amortization'!P262 + 'O7 Amortization'!AK50+'O7 Amortization'!AK120+'O7 Amortization'!AK191+'O7 Amortization'!AK262)</f>
        <v>0</v>
      </c>
      <c r="N46" s="597">
        <f>IF(ISERROR('O7 Amortization'!Q50+'O7 Amortization'!Q120+'O7 Amortization'!Q191+'O7 Amortization'!Q262 + 'O7 Amortization'!AL50+'O7 Amortization'!AL120+'O7 Amortization'!AL191+'O7 Amortization'!AL262), "-", 'O7 Amortization'!Q50+'O7 Amortization'!Q120+'O7 Amortization'!Q191+'O7 Amortization'!Q262 + 'O7 Amortization'!AL50+'O7 Amortization'!AL120+'O7 Amortization'!AL191+'O7 Amortization'!AL262)</f>
        <v>0</v>
      </c>
      <c r="O46" s="597">
        <f>IF(ISERROR('O7 Amortization'!R50+'O7 Amortization'!R120+'O7 Amortization'!R191+'O7 Amortization'!R262 + 'O7 Amortization'!AM50+'O7 Amortization'!AM120+'O7 Amortization'!AM191+'O7 Amortization'!AM262), "-", 'O7 Amortization'!R50+'O7 Amortization'!R120+'O7 Amortization'!R191+'O7 Amortization'!R262 + 'O7 Amortization'!AM50+'O7 Amortization'!AM120+'O7 Amortization'!AM191+'O7 Amortization'!AM262)</f>
        <v>0</v>
      </c>
      <c r="P46" s="597">
        <f>IF(ISERROR('O7 Amortization'!S50+'O7 Amortization'!S120+'O7 Amortization'!S191+'O7 Amortization'!S262 + 'O7 Amortization'!AN50+'O7 Amortization'!AN120+'O7 Amortization'!AN191+'O7 Amortization'!AN262), "-", 'O7 Amortization'!S50+'O7 Amortization'!S120+'O7 Amortization'!S191+'O7 Amortization'!S262 + 'O7 Amortization'!AN50+'O7 Amortization'!AN120+'O7 Amortization'!AN191+'O7 Amortization'!AN262)</f>
        <v>0</v>
      </c>
      <c r="Q46" s="597">
        <f>IF(ISERROR('O7 Amortization'!T50+'O7 Amortization'!T120+'O7 Amortization'!T191+'O7 Amortization'!T262 + 'O7 Amortization'!AO50+'O7 Amortization'!AO120+'O7 Amortization'!AO191+'O7 Amortization'!AO262), "-", 'O7 Amortization'!T50+'O7 Amortization'!T120+'O7 Amortization'!T191+'O7 Amortization'!T262 + 'O7 Amortization'!AO50+'O7 Amortization'!AO120+'O7 Amortization'!AO191+'O7 Amortization'!AO262)</f>
        <v>0</v>
      </c>
      <c r="R46" s="597">
        <f>IF(ISERROR('O7 Amortization'!U50+'O7 Amortization'!U120+'O7 Amortization'!U191+'O7 Amortization'!U262 + 'O7 Amortization'!AP50+'O7 Amortization'!AP120+'O7 Amortization'!AP191+'O7 Amortization'!AP262), "-", 'O7 Amortization'!U50+'O7 Amortization'!U120+'O7 Amortization'!U191+'O7 Amortization'!U262 + 'O7 Amortization'!AP50+'O7 Amortization'!AP120+'O7 Amortization'!AP191+'O7 Amortization'!AP262)</f>
        <v>0</v>
      </c>
      <c r="S46" s="597">
        <f>IF(ISERROR('O7 Amortization'!V50+'O7 Amortization'!V120+'O7 Amortization'!V191+'O7 Amortization'!V262 + 'O7 Amortization'!AQ50+'O7 Amortization'!AQ120+'O7 Amortization'!AQ191+'O7 Amortization'!AQ262), "-", 'O7 Amortization'!V50+'O7 Amortization'!V120+'O7 Amortization'!V191+'O7 Amortization'!V262 + 'O7 Amortization'!AQ50+'O7 Amortization'!AQ120+'O7 Amortization'!AQ191+'O7 Amortization'!AQ262)</f>
        <v>0</v>
      </c>
      <c r="T46" s="597">
        <f>IF(ISERROR('O7 Amortization'!W50+'O7 Amortization'!W120+'O7 Amortization'!W191+'O7 Amortization'!W262 + 'O7 Amortization'!AR50+'O7 Amortization'!AR120+'O7 Amortization'!AR191+'O7 Amortization'!AR262), "-", 'O7 Amortization'!W50+'O7 Amortization'!W120+'O7 Amortization'!W191+'O7 Amortization'!W262 + 'O7 Amortization'!AR50+'O7 Amortization'!AR120+'O7 Amortization'!AR191+'O7 Amortization'!AR262)</f>
        <v>0</v>
      </c>
      <c r="U46" s="597">
        <f>IF(ISERROR('O7 Amortization'!X50+'O7 Amortization'!X120+'O7 Amortization'!X191+'O7 Amortization'!X262 + 'O7 Amortization'!AS50+'O7 Amortization'!AS120+'O7 Amortization'!AS191+'O7 Amortization'!AS262), "-", 'O7 Amortization'!X50+'O7 Amortization'!X120+'O7 Amortization'!X191+'O7 Amortization'!X262 + 'O7 Amortization'!AS50+'O7 Amortization'!AS120+'O7 Amortization'!AS191+'O7 Amortization'!AS262)</f>
        <v>0</v>
      </c>
      <c r="V46" s="597">
        <f>IF(ISERROR('O7 Amortization'!Y50+'O7 Amortization'!Y120+'O7 Amortization'!Y191+'O7 Amortization'!Y262 + 'O7 Amortization'!AT50+'O7 Amortization'!AT120+'O7 Amortization'!AT191+'O7 Amortization'!AT262), "-", 'O7 Amortization'!Y50+'O7 Amortization'!Y120+'O7 Amortization'!Y191+'O7 Amortization'!Y262 + 'O7 Amortization'!AT50+'O7 Amortization'!AT120+'O7 Amortization'!AT191+'O7 Amortization'!AT262)</f>
        <v>0</v>
      </c>
      <c r="W46" s="598">
        <f>IF(ISERROR('O7 Amortization'!Z50+'O7 Amortization'!Z120+'O7 Amortization'!Z191+'O7 Amortization'!Z262 + 'O7 Amortization'!AU50+'O7 Amortization'!AU120+'O7 Amortization'!AU191+'O7 Amortization'!AU262), "-", 'O7 Amortization'!Z50+'O7 Amortization'!Z120+'O7 Amortization'!Z191+'O7 Amortization'!Z262 + 'O7 Amortization'!AU50+'O7 Amortization'!AU120+'O7 Amortization'!AU191+'O7 Amortization'!AU262)</f>
        <v>0</v>
      </c>
      <c r="X46" s="547"/>
    </row>
    <row r="47" spans="1:24" s="466" customFormat="1" ht="12.75" x14ac:dyDescent="0.2">
      <c r="A47" s="679"/>
      <c r="B47" s="690" t="s">
        <v>735</v>
      </c>
      <c r="C47" s="695">
        <f t="shared" si="7"/>
        <v>-6293007.2024999997</v>
      </c>
      <c r="D47" s="597">
        <f>IF(ISERROR('O7 Amortization'!G54+'O7 Amortization'!G124+'O7 Amortization'!G195+'O7 Amortization'!G266 + 'O7 Amortization'!AB54+'O7 Amortization'!AB124+'O7 Amortization'!AB195+'O7 Amortization'!AB266), "-", 'O7 Amortization'!G54+'O7 Amortization'!G124+'O7 Amortization'!G195+'O7 Amortization'!G266 + 'O7 Amortization'!AB54+'O7 Amortization'!AB124+'O7 Amortization'!AB195+'O7 Amortization'!AB266)</f>
        <v>-3618881.9325283505</v>
      </c>
      <c r="E47" s="597">
        <f>IF(ISERROR('O7 Amortization'!H54+'O7 Amortization'!H124+'O7 Amortization'!H195+'O7 Amortization'!H266 + 'O7 Amortization'!AC54+'O7 Amortization'!AC124+'O7 Amortization'!AC195+'O7 Amortization'!AC266), "-", 'O7 Amortization'!H54+'O7 Amortization'!H124+'O7 Amortization'!H195+'O7 Amortization'!H266 + 'O7 Amortization'!AC54+'O7 Amortization'!AC124+'O7 Amortization'!AC195+'O7 Amortization'!AC266)</f>
        <v>-975711.69721973804</v>
      </c>
      <c r="F47" s="597">
        <f>IF(ISERROR('O7 Amortization'!I54+'O7 Amortization'!I124+'O7 Amortization'!I195+'O7 Amortization'!I266 + 'O7 Amortization'!AD54+'O7 Amortization'!AD124+'O7 Amortization'!AD195+'O7 Amortization'!AD266), "-", 'O7 Amortization'!I54+'O7 Amortization'!I124+'O7 Amortization'!I195+'O7 Amortization'!I266 + 'O7 Amortization'!AD54+'O7 Amortization'!AD124+'O7 Amortization'!AD195+'O7 Amortization'!AD266)</f>
        <v>-1297828.347275397</v>
      </c>
      <c r="G47" s="597">
        <f>IF(ISERROR('O7 Amortization'!J54+'O7 Amortization'!J124+'O7 Amortization'!J195+'O7 Amortization'!J266 + 'O7 Amortization'!AE54+'O7 Amortization'!AE124+'O7 Amortization'!AE195+'O7 Amortization'!AE266), "-", 'O7 Amortization'!J54+'O7 Amortization'!J124+'O7 Amortization'!J195+'O7 Amortization'!J266 + 'O7 Amortization'!AE54+'O7 Amortization'!AE124+'O7 Amortization'!AE195+'O7 Amortization'!AE266)</f>
        <v>0</v>
      </c>
      <c r="H47" s="597">
        <f>IF(ISERROR('O7 Amortization'!K54+'O7 Amortization'!K124+'O7 Amortization'!K195+'O7 Amortization'!K266 + 'O7 Amortization'!AF54+'O7 Amortization'!AF124+'O7 Amortization'!AF195+'O7 Amortization'!AF266), "-", 'O7 Amortization'!K54+'O7 Amortization'!K124+'O7 Amortization'!K195+'O7 Amortization'!K266 + 'O7 Amortization'!AF54+'O7 Amortization'!AF124+'O7 Amortization'!AF195+'O7 Amortization'!AF266)</f>
        <v>0</v>
      </c>
      <c r="I47" s="597">
        <f>IF(ISERROR('O7 Amortization'!L54+'O7 Amortization'!L124+'O7 Amortization'!L195+'O7 Amortization'!L266 + 'O7 Amortization'!AG54+'O7 Amortization'!AG124+'O7 Amortization'!AG195+'O7 Amortization'!AG266), "-", 'O7 Amortization'!L54+'O7 Amortization'!L124+'O7 Amortization'!L195+'O7 Amortization'!L266 + 'O7 Amortization'!AG54+'O7 Amortization'!AG124+'O7 Amortization'!AG195+'O7 Amortization'!AG266)</f>
        <v>0</v>
      </c>
      <c r="J47" s="597">
        <f>IF(ISERROR('O7 Amortization'!M54+'O7 Amortization'!M124+'O7 Amortization'!M195+'O7 Amortization'!M266 + 'O7 Amortization'!AH54+'O7 Amortization'!AH124+'O7 Amortization'!AH195+'O7 Amortization'!AH266), "-", 'O7 Amortization'!M54+'O7 Amortization'!M124+'O7 Amortization'!M195+'O7 Amortization'!M266 + 'O7 Amortization'!AH54+'O7 Amortization'!AH124+'O7 Amortization'!AH195+'O7 Amortization'!AH266)</f>
        <v>-375687.60389293177</v>
      </c>
      <c r="K47" s="597">
        <f>IF(ISERROR('O7 Amortization'!N54+'O7 Amortization'!N124+'O7 Amortization'!N195+'O7 Amortization'!N266 + 'O7 Amortization'!AI54+'O7 Amortization'!AI124+'O7 Amortization'!AI195+'O7 Amortization'!AI266), "-", 'O7 Amortization'!N54+'O7 Amortization'!N124+'O7 Amortization'!N195+'O7 Amortization'!N266 + 'O7 Amortization'!AI54+'O7 Amortization'!AI124+'O7 Amortization'!AI195+'O7 Amortization'!AI266)</f>
        <v>-13581.797288758327</v>
      </c>
      <c r="L47" s="597">
        <f>IF(ISERROR('O7 Amortization'!O54+'O7 Amortization'!O124+'O7 Amortization'!O195+'O7 Amortization'!O266 + 'O7 Amortization'!AJ54+'O7 Amortization'!AJ124+'O7 Amortization'!AJ195+'O7 Amortization'!AJ266), "-", 'O7 Amortization'!O54+'O7 Amortization'!O124+'O7 Amortization'!O195+'O7 Amortization'!O266 + 'O7 Amortization'!AJ54+'O7 Amortization'!AJ124+'O7 Amortization'!AJ195+'O7 Amortization'!AJ266)</f>
        <v>-11315.824294824022</v>
      </c>
      <c r="M47" s="597">
        <f>IF(ISERROR('O7 Amortization'!P54+'O7 Amortization'!P124+'O7 Amortization'!P195+'O7 Amortization'!P266 + 'O7 Amortization'!AK54+'O7 Amortization'!AK124+'O7 Amortization'!AK195+'O7 Amortization'!AK266), "-", 'O7 Amortization'!P54+'O7 Amortization'!P124+'O7 Amortization'!P195+'O7 Amortization'!P266 + 'O7 Amortization'!AK54+'O7 Amortization'!AK124+'O7 Amortization'!AK195+'O7 Amortization'!AK266)</f>
        <v>0</v>
      </c>
      <c r="N47" s="597">
        <f>IF(ISERROR('O7 Amortization'!Q54+'O7 Amortization'!Q124+'O7 Amortization'!Q195+'O7 Amortization'!Q266 + 'O7 Amortization'!AL54+'O7 Amortization'!AL124+'O7 Amortization'!AL195+'O7 Amortization'!AL266), "-", 'O7 Amortization'!Q54+'O7 Amortization'!Q124+'O7 Amortization'!Q195+'O7 Amortization'!Q266 + 'O7 Amortization'!AL54+'O7 Amortization'!AL124+'O7 Amortization'!AL195+'O7 Amortization'!AL266)</f>
        <v>0</v>
      </c>
      <c r="O47" s="597">
        <f>IF(ISERROR('O7 Amortization'!R54+'O7 Amortization'!R124+'O7 Amortization'!R195+'O7 Amortization'!R266 + 'O7 Amortization'!AM54+'O7 Amortization'!AM124+'O7 Amortization'!AM195+'O7 Amortization'!AM266), "-", 'O7 Amortization'!R54+'O7 Amortization'!R124+'O7 Amortization'!R195+'O7 Amortization'!R266 + 'O7 Amortization'!AM54+'O7 Amortization'!AM124+'O7 Amortization'!AM195+'O7 Amortization'!AM266)</f>
        <v>0</v>
      </c>
      <c r="P47" s="597">
        <f>IF(ISERROR('O7 Amortization'!S54+'O7 Amortization'!S124+'O7 Amortization'!S195+'O7 Amortization'!S266 + 'O7 Amortization'!AN54+'O7 Amortization'!AN124+'O7 Amortization'!AN195+'O7 Amortization'!AN266), "-", 'O7 Amortization'!S54+'O7 Amortization'!S124+'O7 Amortization'!S195+'O7 Amortization'!S266 + 'O7 Amortization'!AN54+'O7 Amortization'!AN124+'O7 Amortization'!AN195+'O7 Amortization'!AN266)</f>
        <v>0</v>
      </c>
      <c r="Q47" s="597">
        <f>IF(ISERROR('O7 Amortization'!T54+'O7 Amortization'!T124+'O7 Amortization'!T195+'O7 Amortization'!T266 + 'O7 Amortization'!AO54+'O7 Amortization'!AO124+'O7 Amortization'!AO195+'O7 Amortization'!AO266), "-", 'O7 Amortization'!T54+'O7 Amortization'!T124+'O7 Amortization'!T195+'O7 Amortization'!T266 + 'O7 Amortization'!AO54+'O7 Amortization'!AO124+'O7 Amortization'!AO195+'O7 Amortization'!AO266)</f>
        <v>0</v>
      </c>
      <c r="R47" s="597">
        <f>IF(ISERROR('O7 Amortization'!U54+'O7 Amortization'!U124+'O7 Amortization'!U195+'O7 Amortization'!U266 + 'O7 Amortization'!AP54+'O7 Amortization'!AP124+'O7 Amortization'!AP195+'O7 Amortization'!AP266), "-", 'O7 Amortization'!U54+'O7 Amortization'!U124+'O7 Amortization'!U195+'O7 Amortization'!U266 + 'O7 Amortization'!AP54+'O7 Amortization'!AP124+'O7 Amortization'!AP195+'O7 Amortization'!AP266)</f>
        <v>0</v>
      </c>
      <c r="S47" s="597">
        <f>IF(ISERROR('O7 Amortization'!V54+'O7 Amortization'!V124+'O7 Amortization'!V195+'O7 Amortization'!V266 + 'O7 Amortization'!AQ54+'O7 Amortization'!AQ124+'O7 Amortization'!AQ195+'O7 Amortization'!AQ266), "-", 'O7 Amortization'!V54+'O7 Amortization'!V124+'O7 Amortization'!V195+'O7 Amortization'!V266 + 'O7 Amortization'!AQ54+'O7 Amortization'!AQ124+'O7 Amortization'!AQ195+'O7 Amortization'!AQ266)</f>
        <v>0</v>
      </c>
      <c r="T47" s="597">
        <f>IF(ISERROR('O7 Amortization'!W54+'O7 Amortization'!W124+'O7 Amortization'!W195+'O7 Amortization'!W266 + 'O7 Amortization'!AR54+'O7 Amortization'!AR124+'O7 Amortization'!AR195+'O7 Amortization'!AR266), "-", 'O7 Amortization'!W54+'O7 Amortization'!W124+'O7 Amortization'!W195+'O7 Amortization'!W266 + 'O7 Amortization'!AR54+'O7 Amortization'!AR124+'O7 Amortization'!AR195+'O7 Amortization'!AR266)</f>
        <v>0</v>
      </c>
      <c r="U47" s="597">
        <f>IF(ISERROR('O7 Amortization'!X54+'O7 Amortization'!X124+'O7 Amortization'!X195+'O7 Amortization'!X266 + 'O7 Amortization'!AS54+'O7 Amortization'!AS124+'O7 Amortization'!AS195+'O7 Amortization'!AS266), "-", 'O7 Amortization'!X54+'O7 Amortization'!X124+'O7 Amortization'!X195+'O7 Amortization'!X266 + 'O7 Amortization'!AS54+'O7 Amortization'!AS124+'O7 Amortization'!AS195+'O7 Amortization'!AS266)</f>
        <v>0</v>
      </c>
      <c r="V47" s="597">
        <f>IF(ISERROR('O7 Amortization'!Y54+'O7 Amortization'!Y124+'O7 Amortization'!Y195+'O7 Amortization'!Y266 + 'O7 Amortization'!AT54+'O7 Amortization'!AT124+'O7 Amortization'!AT195+'O7 Amortization'!AT266), "-", 'O7 Amortization'!Y54+'O7 Amortization'!Y124+'O7 Amortization'!Y195+'O7 Amortization'!Y266 + 'O7 Amortization'!AT54+'O7 Amortization'!AT124+'O7 Amortization'!AT195+'O7 Amortization'!AT266)</f>
        <v>0</v>
      </c>
      <c r="W47" s="598">
        <f>IF(ISERROR('O7 Amortization'!Z54+'O7 Amortization'!Z124+'O7 Amortization'!Z195+'O7 Amortization'!Z266 + 'O7 Amortization'!AU54+'O7 Amortization'!AU124+'O7 Amortization'!AU195+'O7 Amortization'!AU266), "-", 'O7 Amortization'!Z54+'O7 Amortization'!Z124+'O7 Amortization'!Z195+'O7 Amortization'!Z266 + 'O7 Amortization'!AU54+'O7 Amortization'!AU124+'O7 Amortization'!AU195+'O7 Amortization'!AU266)</f>
        <v>0</v>
      </c>
      <c r="X47" s="547"/>
    </row>
    <row r="48" spans="1:24" s="800" customFormat="1" ht="25.5" customHeight="1" x14ac:dyDescent="0.2">
      <c r="A48" s="801"/>
      <c r="B48" s="836" t="s">
        <v>1456</v>
      </c>
      <c r="C48" s="837">
        <f t="shared" si="7"/>
        <v>-13461650.8945</v>
      </c>
      <c r="D48" s="838">
        <f t="shared" ref="D48:W48" si="9">SUM(D44:D47)</f>
        <v>-7741310.8926296607</v>
      </c>
      <c r="E48" s="838">
        <f t="shared" si="9"/>
        <v>-2087188.1787191075</v>
      </c>
      <c r="F48" s="838">
        <f t="shared" si="9"/>
        <v>-2776242.195474796</v>
      </c>
      <c r="G48" s="838">
        <f t="shared" si="9"/>
        <v>0</v>
      </c>
      <c r="H48" s="838">
        <f t="shared" si="9"/>
        <v>0</v>
      </c>
      <c r="I48" s="838">
        <f t="shared" si="9"/>
        <v>0</v>
      </c>
      <c r="J48" s="838">
        <f t="shared" si="9"/>
        <v>-803650.02077047061</v>
      </c>
      <c r="K48" s="838">
        <f t="shared" si="9"/>
        <v>-29053.425133296791</v>
      </c>
      <c r="L48" s="838">
        <f t="shared" si="9"/>
        <v>-24206.181772667791</v>
      </c>
      <c r="M48" s="838">
        <f t="shared" si="9"/>
        <v>0</v>
      </c>
      <c r="N48" s="838">
        <f t="shared" si="9"/>
        <v>0</v>
      </c>
      <c r="O48" s="838">
        <f t="shared" si="9"/>
        <v>0</v>
      </c>
      <c r="P48" s="838">
        <f t="shared" si="9"/>
        <v>0</v>
      </c>
      <c r="Q48" s="838">
        <f t="shared" si="9"/>
        <v>0</v>
      </c>
      <c r="R48" s="838">
        <f t="shared" si="9"/>
        <v>0</v>
      </c>
      <c r="S48" s="838">
        <f t="shared" si="9"/>
        <v>0</v>
      </c>
      <c r="T48" s="838">
        <f t="shared" si="9"/>
        <v>0</v>
      </c>
      <c r="U48" s="838">
        <f t="shared" si="9"/>
        <v>0</v>
      </c>
      <c r="V48" s="838">
        <f t="shared" si="9"/>
        <v>0</v>
      </c>
      <c r="W48" s="839">
        <f t="shared" si="9"/>
        <v>0</v>
      </c>
      <c r="X48" s="799"/>
    </row>
    <row r="49" spans="2:24" s="466" customFormat="1" ht="12.75" x14ac:dyDescent="0.2">
      <c r="B49" s="697" t="s">
        <v>1496</v>
      </c>
      <c r="C49" s="695">
        <f t="shared" si="7"/>
        <v>7206929.8787499974</v>
      </c>
      <c r="D49" s="694">
        <f>D42+D48</f>
        <v>4144445.9680335317</v>
      </c>
      <c r="E49" s="694">
        <f t="shared" ref="E49:W49" si="10">E42+E48</f>
        <v>1117412.6387373707</v>
      </c>
      <c r="F49" s="694">
        <f t="shared" si="10"/>
        <v>1486309.7391263135</v>
      </c>
      <c r="G49" s="694">
        <f t="shared" si="10"/>
        <v>0</v>
      </c>
      <c r="H49" s="694">
        <f t="shared" si="10"/>
        <v>0</v>
      </c>
      <c r="I49" s="694">
        <f t="shared" si="10"/>
        <v>0</v>
      </c>
      <c r="J49" s="694">
        <f t="shared" si="10"/>
        <v>430248.07225651108</v>
      </c>
      <c r="K49" s="694">
        <f t="shared" si="10"/>
        <v>15554.258486879284</v>
      </c>
      <c r="L49" s="694">
        <f t="shared" si="10"/>
        <v>12959.202109391255</v>
      </c>
      <c r="M49" s="694">
        <f t="shared" si="10"/>
        <v>0</v>
      </c>
      <c r="N49" s="694">
        <f t="shared" si="10"/>
        <v>0</v>
      </c>
      <c r="O49" s="694">
        <f t="shared" si="10"/>
        <v>0</v>
      </c>
      <c r="P49" s="694">
        <f t="shared" si="10"/>
        <v>0</v>
      </c>
      <c r="Q49" s="694">
        <f t="shared" si="10"/>
        <v>0</v>
      </c>
      <c r="R49" s="694">
        <f t="shared" si="10"/>
        <v>0</v>
      </c>
      <c r="S49" s="694">
        <f t="shared" si="10"/>
        <v>0</v>
      </c>
      <c r="T49" s="694">
        <f t="shared" si="10"/>
        <v>0</v>
      </c>
      <c r="U49" s="694">
        <f t="shared" si="10"/>
        <v>0</v>
      </c>
      <c r="V49" s="694">
        <f t="shared" si="10"/>
        <v>0</v>
      </c>
      <c r="W49" s="582">
        <f t="shared" si="10"/>
        <v>0</v>
      </c>
      <c r="X49" s="547"/>
    </row>
    <row r="50" spans="2:24" s="466" customFormat="1" ht="12.75" x14ac:dyDescent="0.2">
      <c r="B50" s="697" t="s">
        <v>1497</v>
      </c>
      <c r="C50" s="695">
        <f t="shared" si="7"/>
        <v>999356.19852043723</v>
      </c>
      <c r="D50" s="694">
        <f t="shared" ref="D50:W50" si="11">IF(ISERROR(D49/D31*D27),0,D49/D31*D27)</f>
        <v>571346.42113989824</v>
      </c>
      <c r="E50" s="694">
        <f t="shared" si="11"/>
        <v>155416.07930694186</v>
      </c>
      <c r="F50" s="694">
        <f t="shared" si="11"/>
        <v>206860.83906645235</v>
      </c>
      <c r="G50" s="694">
        <f t="shared" si="11"/>
        <v>0</v>
      </c>
      <c r="H50" s="694">
        <f t="shared" si="11"/>
        <v>0</v>
      </c>
      <c r="I50" s="694">
        <f t="shared" si="11"/>
        <v>0</v>
      </c>
      <c r="J50" s="694">
        <f t="shared" si="11"/>
        <v>61681.851050447418</v>
      </c>
      <c r="K50" s="694">
        <f t="shared" si="11"/>
        <v>2210.2537647807731</v>
      </c>
      <c r="L50" s="694">
        <f t="shared" si="11"/>
        <v>1840.7541919165615</v>
      </c>
      <c r="M50" s="694">
        <f t="shared" si="11"/>
        <v>0</v>
      </c>
      <c r="N50" s="694">
        <f t="shared" si="11"/>
        <v>0</v>
      </c>
      <c r="O50" s="694">
        <f t="shared" si="11"/>
        <v>0</v>
      </c>
      <c r="P50" s="694">
        <f t="shared" si="11"/>
        <v>0</v>
      </c>
      <c r="Q50" s="694">
        <f t="shared" si="11"/>
        <v>0</v>
      </c>
      <c r="R50" s="694">
        <f t="shared" si="11"/>
        <v>0</v>
      </c>
      <c r="S50" s="694">
        <f t="shared" si="11"/>
        <v>0</v>
      </c>
      <c r="T50" s="694">
        <f t="shared" si="11"/>
        <v>0</v>
      </c>
      <c r="U50" s="694">
        <f t="shared" si="11"/>
        <v>0</v>
      </c>
      <c r="V50" s="694">
        <f t="shared" si="11"/>
        <v>0</v>
      </c>
      <c r="W50" s="582">
        <f t="shared" si="11"/>
        <v>0</v>
      </c>
      <c r="X50" s="547"/>
    </row>
    <row r="51" spans="2:24" s="466" customFormat="1" ht="12.75" x14ac:dyDescent="0.2">
      <c r="B51" s="697" t="s">
        <v>1202</v>
      </c>
      <c r="C51" s="695">
        <f t="shared" si="7"/>
        <v>8206286.0772704352</v>
      </c>
      <c r="D51" s="694">
        <f t="shared" ref="D51:W51" si="12">SUM(D49:D50)</f>
        <v>4715792.3891734295</v>
      </c>
      <c r="E51" s="694">
        <f t="shared" si="12"/>
        <v>1272828.7180443127</v>
      </c>
      <c r="F51" s="694">
        <f t="shared" si="12"/>
        <v>1693170.5781927658</v>
      </c>
      <c r="G51" s="694">
        <f t="shared" si="12"/>
        <v>0</v>
      </c>
      <c r="H51" s="694">
        <f t="shared" si="12"/>
        <v>0</v>
      </c>
      <c r="I51" s="694">
        <f t="shared" si="12"/>
        <v>0</v>
      </c>
      <c r="J51" s="694">
        <f t="shared" si="12"/>
        <v>491929.92330695852</v>
      </c>
      <c r="K51" s="694">
        <f t="shared" si="12"/>
        <v>17764.512251660057</v>
      </c>
      <c r="L51" s="694">
        <f t="shared" si="12"/>
        <v>14799.956301307817</v>
      </c>
      <c r="M51" s="694">
        <f t="shared" si="12"/>
        <v>0</v>
      </c>
      <c r="N51" s="694">
        <f t="shared" si="12"/>
        <v>0</v>
      </c>
      <c r="O51" s="694">
        <f t="shared" si="12"/>
        <v>0</v>
      </c>
      <c r="P51" s="694">
        <f t="shared" si="12"/>
        <v>0</v>
      </c>
      <c r="Q51" s="694">
        <f t="shared" si="12"/>
        <v>0</v>
      </c>
      <c r="R51" s="694">
        <f t="shared" si="12"/>
        <v>0</v>
      </c>
      <c r="S51" s="694">
        <f t="shared" si="12"/>
        <v>0</v>
      </c>
      <c r="T51" s="694">
        <f t="shared" si="12"/>
        <v>0</v>
      </c>
      <c r="U51" s="694">
        <f t="shared" si="12"/>
        <v>0</v>
      </c>
      <c r="V51" s="694">
        <f t="shared" si="12"/>
        <v>0</v>
      </c>
      <c r="W51" s="582">
        <f t="shared" si="12"/>
        <v>0</v>
      </c>
      <c r="X51" s="547"/>
    </row>
    <row r="52" spans="2:24" s="466" customFormat="1" ht="12.75" x14ac:dyDescent="0.2">
      <c r="B52" s="697"/>
      <c r="C52" s="695"/>
      <c r="D52" s="694"/>
      <c r="E52" s="694"/>
      <c r="F52" s="694"/>
      <c r="G52" s="694"/>
      <c r="H52" s="694"/>
      <c r="I52" s="694"/>
      <c r="J52" s="694"/>
      <c r="K52" s="694"/>
      <c r="L52" s="694"/>
      <c r="M52" s="694"/>
      <c r="N52" s="694"/>
      <c r="O52" s="694"/>
      <c r="P52" s="694"/>
      <c r="Q52" s="694"/>
      <c r="R52" s="694"/>
      <c r="S52" s="694"/>
      <c r="T52" s="694"/>
      <c r="U52" s="694"/>
      <c r="V52" s="694"/>
      <c r="W52" s="582"/>
      <c r="X52" s="547"/>
    </row>
    <row r="53" spans="2:24" ht="12.75" x14ac:dyDescent="0.2">
      <c r="B53" s="690" t="s">
        <v>728</v>
      </c>
      <c r="C53" s="695">
        <f>SUM(D53:W53)</f>
        <v>0</v>
      </c>
      <c r="D53" s="694">
        <f>'O4 Summary by Class &amp; Accounts'!E42</f>
        <v>0</v>
      </c>
      <c r="E53" s="694">
        <f>'O4 Summary by Class &amp; Accounts'!F42</f>
        <v>0</v>
      </c>
      <c r="F53" s="694">
        <f>'O4 Summary by Class &amp; Accounts'!G42</f>
        <v>0</v>
      </c>
      <c r="G53" s="694">
        <f>'O4 Summary by Class &amp; Accounts'!H42</f>
        <v>0</v>
      </c>
      <c r="H53" s="694">
        <f>'O4 Summary by Class &amp; Accounts'!I42</f>
        <v>0</v>
      </c>
      <c r="I53" s="694">
        <f>'O4 Summary by Class &amp; Accounts'!J42</f>
        <v>0</v>
      </c>
      <c r="J53" s="694">
        <f>'O4 Summary by Class &amp; Accounts'!K42</f>
        <v>0</v>
      </c>
      <c r="K53" s="694">
        <f>'O4 Summary by Class &amp; Accounts'!L42</f>
        <v>0</v>
      </c>
      <c r="L53" s="694">
        <f>'O4 Summary by Class &amp; Accounts'!M42</f>
        <v>0</v>
      </c>
      <c r="M53" s="694">
        <f>'O4 Summary by Class &amp; Accounts'!N42</f>
        <v>0</v>
      </c>
      <c r="N53" s="694">
        <f>'O4 Summary by Class &amp; Accounts'!O42</f>
        <v>0</v>
      </c>
      <c r="O53" s="694">
        <f>'O4 Summary by Class &amp; Accounts'!P42</f>
        <v>0</v>
      </c>
      <c r="P53" s="694">
        <f>'O4 Summary by Class &amp; Accounts'!Q42</f>
        <v>0</v>
      </c>
      <c r="Q53" s="694">
        <f>'O4 Summary by Class &amp; Accounts'!R42</f>
        <v>0</v>
      </c>
      <c r="R53" s="694">
        <f>'O4 Summary by Class &amp; Accounts'!S42</f>
        <v>0</v>
      </c>
      <c r="S53" s="694">
        <f>'O4 Summary by Class &amp; Accounts'!T42</f>
        <v>0</v>
      </c>
      <c r="T53" s="694">
        <f>'O4 Summary by Class &amp; Accounts'!U42</f>
        <v>0</v>
      </c>
      <c r="U53" s="694">
        <f>'O4 Summary by Class &amp; Accounts'!V42</f>
        <v>0</v>
      </c>
      <c r="V53" s="694">
        <f>'O4 Summary by Class &amp; Accounts'!W42</f>
        <v>0</v>
      </c>
      <c r="W53" s="582">
        <f>'O4 Summary by Class &amp; Accounts'!X42</f>
        <v>0</v>
      </c>
      <c r="X53" s="7"/>
    </row>
    <row r="54" spans="2:24" ht="12.75" x14ac:dyDescent="0.2">
      <c r="B54" s="690" t="s">
        <v>729</v>
      </c>
      <c r="C54" s="695">
        <f>SUM(D54:W54)</f>
        <v>0</v>
      </c>
      <c r="D54" s="694">
        <f>'O4 Summary by Class &amp; Accounts'!E46</f>
        <v>0</v>
      </c>
      <c r="E54" s="694">
        <f>'O4 Summary by Class &amp; Accounts'!F46</f>
        <v>0</v>
      </c>
      <c r="F54" s="694">
        <f>'O4 Summary by Class &amp; Accounts'!G46</f>
        <v>0</v>
      </c>
      <c r="G54" s="694">
        <f>'O4 Summary by Class &amp; Accounts'!H46</f>
        <v>0</v>
      </c>
      <c r="H54" s="694">
        <f>'O4 Summary by Class &amp; Accounts'!I46</f>
        <v>0</v>
      </c>
      <c r="I54" s="694">
        <f>'O4 Summary by Class &amp; Accounts'!J46</f>
        <v>0</v>
      </c>
      <c r="J54" s="694">
        <f>'O4 Summary by Class &amp; Accounts'!K46</f>
        <v>0</v>
      </c>
      <c r="K54" s="694">
        <f>'O4 Summary by Class &amp; Accounts'!L46</f>
        <v>0</v>
      </c>
      <c r="L54" s="694">
        <f>'O4 Summary by Class &amp; Accounts'!M46</f>
        <v>0</v>
      </c>
      <c r="M54" s="694">
        <f>'O4 Summary by Class &amp; Accounts'!N46</f>
        <v>0</v>
      </c>
      <c r="N54" s="694">
        <f>'O4 Summary by Class &amp; Accounts'!O46</f>
        <v>0</v>
      </c>
      <c r="O54" s="694">
        <f>'O4 Summary by Class &amp; Accounts'!P46</f>
        <v>0</v>
      </c>
      <c r="P54" s="694">
        <f>'O4 Summary by Class &amp; Accounts'!Q46</f>
        <v>0</v>
      </c>
      <c r="Q54" s="694">
        <f>'O4 Summary by Class &amp; Accounts'!R46</f>
        <v>0</v>
      </c>
      <c r="R54" s="694">
        <f>'O4 Summary by Class &amp; Accounts'!S46</f>
        <v>0</v>
      </c>
      <c r="S54" s="694">
        <f>'O4 Summary by Class &amp; Accounts'!T46</f>
        <v>0</v>
      </c>
      <c r="T54" s="694">
        <f>'O4 Summary by Class &amp; Accounts'!U46</f>
        <v>0</v>
      </c>
      <c r="U54" s="694">
        <f>'O4 Summary by Class &amp; Accounts'!V46</f>
        <v>0</v>
      </c>
      <c r="V54" s="694">
        <f>'O4 Summary by Class &amp; Accounts'!W46</f>
        <v>0</v>
      </c>
      <c r="W54" s="582">
        <f>'O4 Summary by Class &amp; Accounts'!X46</f>
        <v>0</v>
      </c>
    </row>
    <row r="55" spans="2:24" ht="12.75" x14ac:dyDescent="0.2">
      <c r="B55" s="690" t="s">
        <v>730</v>
      </c>
      <c r="C55" s="695">
        <f>SUM(D55:W55)</f>
        <v>0</v>
      </c>
      <c r="D55" s="694">
        <f>'O4 Summary by Class &amp; Accounts'!E50</f>
        <v>0</v>
      </c>
      <c r="E55" s="694">
        <f>'O4 Summary by Class &amp; Accounts'!F50</f>
        <v>0</v>
      </c>
      <c r="F55" s="694">
        <f>'O4 Summary by Class &amp; Accounts'!G50</f>
        <v>0</v>
      </c>
      <c r="G55" s="694">
        <f>'O4 Summary by Class &amp; Accounts'!H50</f>
        <v>0</v>
      </c>
      <c r="H55" s="694">
        <f>'O4 Summary by Class &amp; Accounts'!I50</f>
        <v>0</v>
      </c>
      <c r="I55" s="694">
        <f>'O4 Summary by Class &amp; Accounts'!J50</f>
        <v>0</v>
      </c>
      <c r="J55" s="694">
        <f>'O4 Summary by Class &amp; Accounts'!K50</f>
        <v>0</v>
      </c>
      <c r="K55" s="694">
        <f>'O4 Summary by Class &amp; Accounts'!L50</f>
        <v>0</v>
      </c>
      <c r="L55" s="694">
        <f>'O4 Summary by Class &amp; Accounts'!M50</f>
        <v>0</v>
      </c>
      <c r="M55" s="694">
        <f>'O4 Summary by Class &amp; Accounts'!N50</f>
        <v>0</v>
      </c>
      <c r="N55" s="694">
        <f>'O4 Summary by Class &amp; Accounts'!O50</f>
        <v>0</v>
      </c>
      <c r="O55" s="694">
        <f>'O4 Summary by Class &amp; Accounts'!P50</f>
        <v>0</v>
      </c>
      <c r="P55" s="694">
        <f>'O4 Summary by Class &amp; Accounts'!Q50</f>
        <v>0</v>
      </c>
      <c r="Q55" s="694">
        <f>'O4 Summary by Class &amp; Accounts'!R50</f>
        <v>0</v>
      </c>
      <c r="R55" s="694">
        <f>'O4 Summary by Class &amp; Accounts'!S50</f>
        <v>0</v>
      </c>
      <c r="S55" s="694">
        <f>'O4 Summary by Class &amp; Accounts'!T50</f>
        <v>0</v>
      </c>
      <c r="T55" s="694">
        <f>'O4 Summary by Class &amp; Accounts'!U50</f>
        <v>0</v>
      </c>
      <c r="U55" s="694">
        <f>'O4 Summary by Class &amp; Accounts'!V50</f>
        <v>0</v>
      </c>
      <c r="V55" s="694">
        <f>'O4 Summary by Class &amp; Accounts'!W50</f>
        <v>0</v>
      </c>
      <c r="W55" s="582">
        <f>'O4 Summary by Class &amp; Accounts'!X50</f>
        <v>0</v>
      </c>
    </row>
    <row r="56" spans="2:24" ht="12.75" x14ac:dyDescent="0.2">
      <c r="B56" s="690" t="s">
        <v>731</v>
      </c>
      <c r="C56" s="695">
        <f>SUM(D56:W56)</f>
        <v>0</v>
      </c>
      <c r="D56" s="694">
        <f>'O4 Summary by Class &amp; Accounts'!E54</f>
        <v>0</v>
      </c>
      <c r="E56" s="694">
        <f>'O4 Summary by Class &amp; Accounts'!F54</f>
        <v>0</v>
      </c>
      <c r="F56" s="694">
        <f>'O4 Summary by Class &amp; Accounts'!G54</f>
        <v>0</v>
      </c>
      <c r="G56" s="694">
        <f>'O4 Summary by Class &amp; Accounts'!H54</f>
        <v>0</v>
      </c>
      <c r="H56" s="694">
        <f>'O4 Summary by Class &amp; Accounts'!I54</f>
        <v>0</v>
      </c>
      <c r="I56" s="694">
        <f>'O4 Summary by Class &amp; Accounts'!J54</f>
        <v>0</v>
      </c>
      <c r="J56" s="694">
        <f>'O4 Summary by Class &amp; Accounts'!K54</f>
        <v>0</v>
      </c>
      <c r="K56" s="694">
        <f>'O4 Summary by Class &amp; Accounts'!L54</f>
        <v>0</v>
      </c>
      <c r="L56" s="694">
        <f>'O4 Summary by Class &amp; Accounts'!M54</f>
        <v>0</v>
      </c>
      <c r="M56" s="694">
        <f>'O4 Summary by Class &amp; Accounts'!N54</f>
        <v>0</v>
      </c>
      <c r="N56" s="694">
        <f>'O4 Summary by Class &amp; Accounts'!O54</f>
        <v>0</v>
      </c>
      <c r="O56" s="694">
        <f>'O4 Summary by Class &amp; Accounts'!P54</f>
        <v>0</v>
      </c>
      <c r="P56" s="694">
        <f>'O4 Summary by Class &amp; Accounts'!Q54</f>
        <v>0</v>
      </c>
      <c r="Q56" s="694">
        <f>'O4 Summary by Class &amp; Accounts'!R54</f>
        <v>0</v>
      </c>
      <c r="R56" s="694">
        <f>'O4 Summary by Class &amp; Accounts'!S54</f>
        <v>0</v>
      </c>
      <c r="S56" s="694">
        <f>'O4 Summary by Class &amp; Accounts'!T54</f>
        <v>0</v>
      </c>
      <c r="T56" s="694">
        <f>'O4 Summary by Class &amp; Accounts'!U54</f>
        <v>0</v>
      </c>
      <c r="U56" s="694">
        <f>'O4 Summary by Class &amp; Accounts'!V54</f>
        <v>0</v>
      </c>
      <c r="V56" s="694">
        <f>'O4 Summary by Class &amp; Accounts'!W54</f>
        <v>0</v>
      </c>
      <c r="W56" s="582">
        <f>'O4 Summary by Class &amp; Accounts'!X54</f>
        <v>0</v>
      </c>
    </row>
    <row r="57" spans="2:24" s="906" customFormat="1" ht="25.5" customHeight="1" x14ac:dyDescent="0.2">
      <c r="B57" s="836" t="s">
        <v>1411</v>
      </c>
      <c r="C57" s="837">
        <f>SUM(D57:W57)</f>
        <v>0</v>
      </c>
      <c r="D57" s="838">
        <f t="shared" ref="D57:W57" si="13">SUM(D53:D56)</f>
        <v>0</v>
      </c>
      <c r="E57" s="838">
        <f t="shared" si="13"/>
        <v>0</v>
      </c>
      <c r="F57" s="838">
        <f t="shared" si="13"/>
        <v>0</v>
      </c>
      <c r="G57" s="838">
        <f t="shared" si="13"/>
        <v>0</v>
      </c>
      <c r="H57" s="838">
        <f t="shared" si="13"/>
        <v>0</v>
      </c>
      <c r="I57" s="838">
        <f t="shared" si="13"/>
        <v>0</v>
      </c>
      <c r="J57" s="838">
        <f t="shared" si="13"/>
        <v>0</v>
      </c>
      <c r="K57" s="838">
        <f t="shared" si="13"/>
        <v>0</v>
      </c>
      <c r="L57" s="838">
        <f t="shared" si="13"/>
        <v>0</v>
      </c>
      <c r="M57" s="838">
        <f t="shared" si="13"/>
        <v>0</v>
      </c>
      <c r="N57" s="838">
        <f t="shared" si="13"/>
        <v>0</v>
      </c>
      <c r="O57" s="838">
        <f t="shared" si="13"/>
        <v>0</v>
      </c>
      <c r="P57" s="838">
        <f t="shared" si="13"/>
        <v>0</v>
      </c>
      <c r="Q57" s="838">
        <f t="shared" si="13"/>
        <v>0</v>
      </c>
      <c r="R57" s="838">
        <f t="shared" si="13"/>
        <v>0</v>
      </c>
      <c r="S57" s="838">
        <f t="shared" si="13"/>
        <v>0</v>
      </c>
      <c r="T57" s="838">
        <f t="shared" si="13"/>
        <v>0</v>
      </c>
      <c r="U57" s="838">
        <f t="shared" si="13"/>
        <v>0</v>
      </c>
      <c r="V57" s="838">
        <f t="shared" si="13"/>
        <v>0</v>
      </c>
      <c r="W57" s="839">
        <f t="shared" si="13"/>
        <v>0</v>
      </c>
    </row>
    <row r="58" spans="2:24" ht="12.75" x14ac:dyDescent="0.2">
      <c r="B58" s="603"/>
      <c r="C58" s="709"/>
      <c r="D58" s="707"/>
      <c r="E58" s="707"/>
      <c r="F58" s="707"/>
      <c r="G58" s="707"/>
      <c r="H58" s="707"/>
      <c r="I58" s="707"/>
      <c r="J58" s="707"/>
      <c r="K58" s="707"/>
      <c r="L58" s="707"/>
      <c r="M58" s="707"/>
      <c r="N58" s="707"/>
      <c r="O58" s="707"/>
      <c r="P58" s="707"/>
      <c r="Q58" s="707"/>
      <c r="R58" s="707"/>
      <c r="S58" s="707"/>
      <c r="T58" s="707"/>
      <c r="U58" s="707"/>
      <c r="V58" s="707"/>
      <c r="W58" s="710"/>
    </row>
    <row r="59" spans="2:24" ht="12.75" x14ac:dyDescent="0.2">
      <c r="B59" s="690" t="s">
        <v>720</v>
      </c>
      <c r="C59" s="695">
        <f>SUM(D59:W59)</f>
        <v>27983833.079999998</v>
      </c>
      <c r="D59" s="694">
        <f>'O3.3 Primary Cost Pool'!D39</f>
        <v>16588094.821016759</v>
      </c>
      <c r="E59" s="694">
        <f>'O3.3 Primary Cost Pool'!E39</f>
        <v>4127499.7246767147</v>
      </c>
      <c r="F59" s="694">
        <f>'O3.3 Primary Cost Pool'!F39</f>
        <v>6798157.8814969053</v>
      </c>
      <c r="G59" s="694">
        <f>'O3.3 Primary Cost Pool'!G39</f>
        <v>0</v>
      </c>
      <c r="H59" s="694">
        <f>'O3.3 Primary Cost Pool'!H39</f>
        <v>0</v>
      </c>
      <c r="I59" s="694">
        <f>'O3.3 Primary Cost Pool'!I39</f>
        <v>0</v>
      </c>
      <c r="J59" s="694">
        <f>'O3.3 Primary Cost Pool'!J39</f>
        <v>339603.96803111909</v>
      </c>
      <c r="K59" s="694">
        <f>'O3.3 Primary Cost Pool'!K39</f>
        <v>71452.709582368276</v>
      </c>
      <c r="L59" s="694">
        <f>'O3.3 Primary Cost Pool'!L39</f>
        <v>59023.975196131352</v>
      </c>
      <c r="M59" s="694">
        <f>'O3.3 Primary Cost Pool'!M39</f>
        <v>0</v>
      </c>
      <c r="N59" s="694">
        <f>'O3.3 Primary Cost Pool'!N39</f>
        <v>0</v>
      </c>
      <c r="O59" s="694">
        <f>'O3.3 Primary Cost Pool'!O39</f>
        <v>0</v>
      </c>
      <c r="P59" s="694">
        <f>'O3.3 Primary Cost Pool'!P39</f>
        <v>0</v>
      </c>
      <c r="Q59" s="694">
        <f>'O3.3 Primary Cost Pool'!Q39</f>
        <v>0</v>
      </c>
      <c r="R59" s="694">
        <f>'O3.3 Primary Cost Pool'!R39</f>
        <v>0</v>
      </c>
      <c r="S59" s="694">
        <f>'O3.3 Primary Cost Pool'!S39</f>
        <v>0</v>
      </c>
      <c r="T59" s="694">
        <f>'O3.3 Primary Cost Pool'!T39</f>
        <v>0</v>
      </c>
      <c r="U59" s="694">
        <f>'O3.3 Primary Cost Pool'!U39</f>
        <v>0</v>
      </c>
      <c r="V59" s="694">
        <f>'O3.3 Primary Cost Pool'!V39</f>
        <v>0</v>
      </c>
      <c r="W59" s="582">
        <f>'O3.3 Primary Cost Pool'!W39</f>
        <v>0</v>
      </c>
    </row>
    <row r="60" spans="2:24" s="7" customFormat="1" ht="12.75" x14ac:dyDescent="0.2">
      <c r="B60" s="690" t="s">
        <v>738</v>
      </c>
      <c r="C60" s="695">
        <f>SUM(D60:W60)</f>
        <v>37062674.185499996</v>
      </c>
      <c r="D60" s="694">
        <f>'O3.3 Primary Cost Pool'!D40</f>
        <v>21969797.774019748</v>
      </c>
      <c r="E60" s="694">
        <f>'O3.3 Primary Cost Pool'!E40</f>
        <v>5466591.2657178435</v>
      </c>
      <c r="F60" s="694">
        <f>'O3.3 Primary Cost Pool'!F40</f>
        <v>9003695.4516993128</v>
      </c>
      <c r="G60" s="694">
        <f>'O3.3 Primary Cost Pool'!G40</f>
        <v>0</v>
      </c>
      <c r="H60" s="694">
        <f>'O3.3 Primary Cost Pool'!H40</f>
        <v>0</v>
      </c>
      <c r="I60" s="694">
        <f>'O3.3 Primary Cost Pool'!I40</f>
        <v>0</v>
      </c>
      <c r="J60" s="694">
        <f>'O3.3 Primary Cost Pool'!J40</f>
        <v>449782.24331376434</v>
      </c>
      <c r="K60" s="694">
        <f>'O3.3 Primary Cost Pool'!K40</f>
        <v>94634.229962411919</v>
      </c>
      <c r="L60" s="694">
        <f>'O3.3 Primary Cost Pool'!L40</f>
        <v>78173.220786923383</v>
      </c>
      <c r="M60" s="694">
        <f>'O3.3 Primary Cost Pool'!M40</f>
        <v>0</v>
      </c>
      <c r="N60" s="694">
        <f>'O3.3 Primary Cost Pool'!N40</f>
        <v>0</v>
      </c>
      <c r="O60" s="694">
        <f>'O3.3 Primary Cost Pool'!O40</f>
        <v>0</v>
      </c>
      <c r="P60" s="694">
        <f>'O3.3 Primary Cost Pool'!P40</f>
        <v>0</v>
      </c>
      <c r="Q60" s="694">
        <f>'O3.3 Primary Cost Pool'!Q40</f>
        <v>0</v>
      </c>
      <c r="R60" s="694">
        <f>'O3.3 Primary Cost Pool'!R40</f>
        <v>0</v>
      </c>
      <c r="S60" s="694">
        <f>'O3.3 Primary Cost Pool'!S40</f>
        <v>0</v>
      </c>
      <c r="T60" s="694">
        <f>'O3.3 Primary Cost Pool'!T40</f>
        <v>0</v>
      </c>
      <c r="U60" s="694">
        <f>'O3.3 Primary Cost Pool'!U40</f>
        <v>0</v>
      </c>
      <c r="V60" s="694">
        <f>'O3.3 Primary Cost Pool'!V40</f>
        <v>0</v>
      </c>
      <c r="W60" s="582">
        <f>'O3.3 Primary Cost Pool'!W40</f>
        <v>0</v>
      </c>
    </row>
    <row r="61" spans="2:24" s="7" customFormat="1" ht="12.75" x14ac:dyDescent="0.2">
      <c r="B61" s="690" t="s">
        <v>722</v>
      </c>
      <c r="C61" s="695">
        <f>SUM(D61:W61)</f>
        <v>18940274.98875</v>
      </c>
      <c r="D61" s="694">
        <f>'O3.3 Primary Cost Pool'!D41</f>
        <v>11227306.729258019</v>
      </c>
      <c r="E61" s="694">
        <f>'O3.3 Primary Cost Pool'!E41</f>
        <v>2793612.2824159903</v>
      </c>
      <c r="F61" s="694">
        <f>'O3.3 Primary Cost Pool'!F41</f>
        <v>4601191.6710764458</v>
      </c>
      <c r="G61" s="694">
        <f>'O3.3 Primary Cost Pool'!G41</f>
        <v>0</v>
      </c>
      <c r="H61" s="694">
        <f>'O3.3 Primary Cost Pool'!H41</f>
        <v>0</v>
      </c>
      <c r="I61" s="694">
        <f>'O3.3 Primary Cost Pool'!I41</f>
        <v>0</v>
      </c>
      <c r="J61" s="694">
        <f>'O3.3 Primary Cost Pool'!J41</f>
        <v>229853.87753678166</v>
      </c>
      <c r="K61" s="694">
        <f>'O3.3 Primary Cost Pool'!K41</f>
        <v>48361.279325546471</v>
      </c>
      <c r="L61" s="694">
        <f>'O3.3 Primary Cost Pool'!L41</f>
        <v>39949.149137216307</v>
      </c>
      <c r="M61" s="694">
        <f>'O3.3 Primary Cost Pool'!M41</f>
        <v>0</v>
      </c>
      <c r="N61" s="694">
        <f>'O3.3 Primary Cost Pool'!N41</f>
        <v>0</v>
      </c>
      <c r="O61" s="694">
        <f>'O3.3 Primary Cost Pool'!O41</f>
        <v>0</v>
      </c>
      <c r="P61" s="694">
        <f>'O3.3 Primary Cost Pool'!P41</f>
        <v>0</v>
      </c>
      <c r="Q61" s="694">
        <f>'O3.3 Primary Cost Pool'!Q41</f>
        <v>0</v>
      </c>
      <c r="R61" s="694">
        <f>'O3.3 Primary Cost Pool'!R41</f>
        <v>0</v>
      </c>
      <c r="S61" s="694">
        <f>'O3.3 Primary Cost Pool'!S41</f>
        <v>0</v>
      </c>
      <c r="T61" s="694">
        <f>'O3.3 Primary Cost Pool'!T41</f>
        <v>0</v>
      </c>
      <c r="U61" s="694">
        <f>'O3.3 Primary Cost Pool'!U41</f>
        <v>0</v>
      </c>
      <c r="V61" s="694">
        <f>'O3.3 Primary Cost Pool'!V41</f>
        <v>0</v>
      </c>
      <c r="W61" s="582">
        <f>'O3.3 Primary Cost Pool'!W41</f>
        <v>0</v>
      </c>
      <c r="X61" s="680"/>
    </row>
    <row r="62" spans="2:24" s="7" customFormat="1" ht="12.75" x14ac:dyDescent="0.2">
      <c r="B62" s="690" t="s">
        <v>726</v>
      </c>
      <c r="C62" s="695">
        <f>SUM(D62:W62)</f>
        <v>8764247.5474999994</v>
      </c>
      <c r="D62" s="694">
        <f>'O3.3 Primary Cost Pool'!D42</f>
        <v>5195220.0021053581</v>
      </c>
      <c r="E62" s="694">
        <f>'O3.3 Primary Cost Pool'!E42</f>
        <v>1292690.2914225368</v>
      </c>
      <c r="F62" s="694">
        <f>'O3.3 Primary Cost Pool'!F42</f>
        <v>2129112.8477681391</v>
      </c>
      <c r="G62" s="694">
        <f>'O3.3 Primary Cost Pool'!G42</f>
        <v>0</v>
      </c>
      <c r="H62" s="694">
        <f>'O3.3 Primary Cost Pool'!H42</f>
        <v>0</v>
      </c>
      <c r="I62" s="694">
        <f>'O3.3 Primary Cost Pool'!I42</f>
        <v>0</v>
      </c>
      <c r="J62" s="694">
        <f>'O3.3 Primary Cost Pool'!J42</f>
        <v>106360.4558899836</v>
      </c>
      <c r="K62" s="694">
        <f>'O3.3 Primary Cost Pool'!K42</f>
        <v>22378.250789634174</v>
      </c>
      <c r="L62" s="694">
        <f>'O3.3 Primary Cost Pool'!L42</f>
        <v>18485.699524348187</v>
      </c>
      <c r="M62" s="694">
        <f>'O3.3 Primary Cost Pool'!M42</f>
        <v>0</v>
      </c>
      <c r="N62" s="694">
        <f>'O3.3 Primary Cost Pool'!N42</f>
        <v>0</v>
      </c>
      <c r="O62" s="694">
        <f>'O3.3 Primary Cost Pool'!O42</f>
        <v>0</v>
      </c>
      <c r="P62" s="694">
        <f>'O3.3 Primary Cost Pool'!P42</f>
        <v>0</v>
      </c>
      <c r="Q62" s="694">
        <f>'O3.3 Primary Cost Pool'!Q42</f>
        <v>0</v>
      </c>
      <c r="R62" s="694">
        <f>'O3.3 Primary Cost Pool'!R42</f>
        <v>0</v>
      </c>
      <c r="S62" s="694">
        <f>'O3.3 Primary Cost Pool'!S42</f>
        <v>0</v>
      </c>
      <c r="T62" s="694">
        <f>'O3.3 Primary Cost Pool'!T42</f>
        <v>0</v>
      </c>
      <c r="U62" s="694">
        <f>'O3.3 Primary Cost Pool'!U42</f>
        <v>0</v>
      </c>
      <c r="V62" s="694">
        <f>'O3.3 Primary Cost Pool'!V42</f>
        <v>0</v>
      </c>
      <c r="W62" s="582">
        <f>'O3.3 Primary Cost Pool'!W42</f>
        <v>0</v>
      </c>
      <c r="X62" s="680"/>
    </row>
    <row r="63" spans="2:24" s="906" customFormat="1" ht="21.75" customHeight="1" x14ac:dyDescent="0.2">
      <c r="B63" s="836" t="s">
        <v>1411</v>
      </c>
      <c r="C63" s="837">
        <f>SUM(D63:W63)</f>
        <v>92751029.801749974</v>
      </c>
      <c r="D63" s="838">
        <f t="shared" ref="D63:W63" si="14">SUM(D59:D62)</f>
        <v>54980419.326399878</v>
      </c>
      <c r="E63" s="838">
        <f t="shared" si="14"/>
        <v>13680393.564233085</v>
      </c>
      <c r="F63" s="838">
        <f t="shared" si="14"/>
        <v>22532157.852040805</v>
      </c>
      <c r="G63" s="838">
        <f t="shared" si="14"/>
        <v>0</v>
      </c>
      <c r="H63" s="838">
        <f t="shared" si="14"/>
        <v>0</v>
      </c>
      <c r="I63" s="838">
        <f t="shared" si="14"/>
        <v>0</v>
      </c>
      <c r="J63" s="838">
        <f t="shared" si="14"/>
        <v>1125600.5447716487</v>
      </c>
      <c r="K63" s="838">
        <f t="shared" si="14"/>
        <v>236826.46965996083</v>
      </c>
      <c r="L63" s="838">
        <f t="shared" si="14"/>
        <v>195632.04464461922</v>
      </c>
      <c r="M63" s="838">
        <f t="shared" si="14"/>
        <v>0</v>
      </c>
      <c r="N63" s="838">
        <f t="shared" si="14"/>
        <v>0</v>
      </c>
      <c r="O63" s="838">
        <f t="shared" si="14"/>
        <v>0</v>
      </c>
      <c r="P63" s="838">
        <f t="shared" si="14"/>
        <v>0</v>
      </c>
      <c r="Q63" s="838">
        <f t="shared" si="14"/>
        <v>0</v>
      </c>
      <c r="R63" s="838">
        <f t="shared" si="14"/>
        <v>0</v>
      </c>
      <c r="S63" s="838">
        <f t="shared" si="14"/>
        <v>0</v>
      </c>
      <c r="T63" s="838">
        <f t="shared" si="14"/>
        <v>0</v>
      </c>
      <c r="U63" s="838">
        <f t="shared" si="14"/>
        <v>0</v>
      </c>
      <c r="V63" s="838">
        <f t="shared" si="14"/>
        <v>0</v>
      </c>
      <c r="W63" s="839">
        <f t="shared" si="14"/>
        <v>0</v>
      </c>
    </row>
    <row r="64" spans="2:24" s="7" customFormat="1" ht="12.75" x14ac:dyDescent="0.2">
      <c r="B64" s="717"/>
      <c r="C64" s="735"/>
      <c r="D64" s="736"/>
      <c r="E64" s="736"/>
      <c r="F64" s="736"/>
      <c r="G64" s="736"/>
      <c r="H64" s="736"/>
      <c r="I64" s="736"/>
      <c r="J64" s="736"/>
      <c r="K64" s="736"/>
      <c r="L64" s="736"/>
      <c r="M64" s="736"/>
      <c r="N64" s="736"/>
      <c r="O64" s="736"/>
      <c r="P64" s="736"/>
      <c r="Q64" s="736"/>
      <c r="R64" s="736"/>
      <c r="S64" s="736"/>
      <c r="T64" s="736"/>
      <c r="U64" s="736"/>
      <c r="V64" s="736"/>
      <c r="W64" s="737"/>
    </row>
    <row r="65" spans="1:24" s="680" customFormat="1" ht="12.75" x14ac:dyDescent="0.2">
      <c r="B65" s="840" t="s">
        <v>1458</v>
      </c>
      <c r="C65" s="740"/>
      <c r="D65" s="711"/>
      <c r="E65" s="711"/>
      <c r="F65" s="711"/>
      <c r="G65" s="711"/>
      <c r="H65" s="711"/>
      <c r="I65" s="711"/>
      <c r="J65" s="711"/>
      <c r="K65" s="711"/>
      <c r="L65" s="711"/>
      <c r="M65" s="711"/>
      <c r="N65" s="711"/>
      <c r="O65" s="711"/>
      <c r="P65" s="711"/>
      <c r="Q65" s="711"/>
      <c r="R65" s="711"/>
      <c r="S65" s="711"/>
      <c r="T65" s="711"/>
      <c r="U65" s="711"/>
      <c r="V65" s="711"/>
      <c r="W65" s="741"/>
    </row>
    <row r="66" spans="1:24" s="7" customFormat="1" ht="12.75" x14ac:dyDescent="0.2">
      <c r="A66" s="1464" t="s">
        <v>504</v>
      </c>
      <c r="B66" s="742" t="s">
        <v>1459</v>
      </c>
      <c r="C66" s="695">
        <f t="shared" ref="C66:C77" si="15">SUM(D66:W66)</f>
        <v>199964.99000000002</v>
      </c>
      <c r="D66" s="694">
        <f>'O4 Summary by Class &amp; Accounts'!E138</f>
        <v>118253.78949427171</v>
      </c>
      <c r="E66" s="694">
        <f>'O4 Summary by Class &amp; Accounts'!F138</f>
        <v>29613.521694690164</v>
      </c>
      <c r="F66" s="694">
        <f>'O4 Summary by Class &amp; Accounts'!G138</f>
        <v>47996.992365039674</v>
      </c>
      <c r="G66" s="694">
        <f>'O4 Summary by Class &amp; Accounts'!H138</f>
        <v>0</v>
      </c>
      <c r="H66" s="694">
        <f>'O4 Summary by Class &amp; Accounts'!I138</f>
        <v>0</v>
      </c>
      <c r="I66" s="694">
        <f>'O4 Summary by Class &amp; Accounts'!J138</f>
        <v>0</v>
      </c>
      <c r="J66" s="694">
        <f>'O4 Summary by Class &amp; Accounts'!K138</f>
        <v>3179.5117057523785</v>
      </c>
      <c r="K66" s="694">
        <f>'O4 Summary by Class &amp; Accounts'!L138</f>
        <v>504.32834852946678</v>
      </c>
      <c r="L66" s="694">
        <f>'O4 Summary by Class &amp; Accounts'!M138</f>
        <v>416.84639171661121</v>
      </c>
      <c r="M66" s="694">
        <f>'O4 Summary by Class &amp; Accounts'!N138</f>
        <v>0</v>
      </c>
      <c r="N66" s="694">
        <f>'O4 Summary by Class &amp; Accounts'!O138</f>
        <v>0</v>
      </c>
      <c r="O66" s="694">
        <f>'O4 Summary by Class &amp; Accounts'!P138</f>
        <v>0</v>
      </c>
      <c r="P66" s="694">
        <f>'O4 Summary by Class &amp; Accounts'!Q138</f>
        <v>0</v>
      </c>
      <c r="Q66" s="694">
        <f>'O4 Summary by Class &amp; Accounts'!R138</f>
        <v>0</v>
      </c>
      <c r="R66" s="694">
        <f>'O4 Summary by Class &amp; Accounts'!S138</f>
        <v>0</v>
      </c>
      <c r="S66" s="694">
        <f>'O4 Summary by Class &amp; Accounts'!T138</f>
        <v>0</v>
      </c>
      <c r="T66" s="694">
        <f>'O4 Summary by Class &amp; Accounts'!U138</f>
        <v>0</v>
      </c>
      <c r="U66" s="694">
        <f>'O4 Summary by Class &amp; Accounts'!V138</f>
        <v>0</v>
      </c>
      <c r="V66" s="694">
        <f>'O4 Summary by Class &amp; Accounts'!W138</f>
        <v>0</v>
      </c>
      <c r="W66" s="582">
        <f>'O4 Summary by Class &amp; Accounts'!X138</f>
        <v>0</v>
      </c>
    </row>
    <row r="67" spans="1:24" s="7" customFormat="1" ht="12.75" x14ac:dyDescent="0.2">
      <c r="A67" s="1464" t="s">
        <v>504</v>
      </c>
      <c r="B67" s="742" t="s">
        <v>1460</v>
      </c>
      <c r="C67" s="695">
        <f t="shared" si="15"/>
        <v>395667.35000000003</v>
      </c>
      <c r="D67" s="694">
        <f>'O4 Summary by Class &amp; Accounts'!E139</f>
        <v>233986.77696858998</v>
      </c>
      <c r="E67" s="694">
        <f>'O4 Summary by Class &amp; Accounts'!F139</f>
        <v>58595.775456021409</v>
      </c>
      <c r="F67" s="694">
        <f>'O4 Summary by Class &amp; Accounts'!G139</f>
        <v>94970.838530512177</v>
      </c>
      <c r="G67" s="694">
        <f>'O4 Summary by Class &amp; Accounts'!H139</f>
        <v>0</v>
      </c>
      <c r="H67" s="694">
        <f>'O4 Summary by Class &amp; Accounts'!I139</f>
        <v>0</v>
      </c>
      <c r="I67" s="694">
        <f>'O4 Summary by Class &amp; Accounts'!J139</f>
        <v>0</v>
      </c>
      <c r="J67" s="694">
        <f>'O4 Summary by Class &amp; Accounts'!K139</f>
        <v>6291.2461371814288</v>
      </c>
      <c r="K67" s="694">
        <f>'O4 Summary by Class &amp; Accounts'!L139</f>
        <v>997.905989406098</v>
      </c>
      <c r="L67" s="694">
        <f>'O4 Summary by Class &amp; Accounts'!M139</f>
        <v>824.80691828891406</v>
      </c>
      <c r="M67" s="694">
        <f>'O4 Summary by Class &amp; Accounts'!N139</f>
        <v>0</v>
      </c>
      <c r="N67" s="694">
        <f>'O4 Summary by Class &amp; Accounts'!O139</f>
        <v>0</v>
      </c>
      <c r="O67" s="694">
        <f>'O4 Summary by Class &amp; Accounts'!P139</f>
        <v>0</v>
      </c>
      <c r="P67" s="694">
        <f>'O4 Summary by Class &amp; Accounts'!Q139</f>
        <v>0</v>
      </c>
      <c r="Q67" s="694">
        <f>'O4 Summary by Class &amp; Accounts'!R139</f>
        <v>0</v>
      </c>
      <c r="R67" s="694">
        <f>'O4 Summary by Class &amp; Accounts'!S139</f>
        <v>0</v>
      </c>
      <c r="S67" s="694">
        <f>'O4 Summary by Class &amp; Accounts'!T139</f>
        <v>0</v>
      </c>
      <c r="T67" s="694">
        <f>'O4 Summary by Class &amp; Accounts'!U139</f>
        <v>0</v>
      </c>
      <c r="U67" s="694">
        <f>'O4 Summary by Class &amp; Accounts'!V139</f>
        <v>0</v>
      </c>
      <c r="V67" s="694">
        <f>'O4 Summary by Class &amp; Accounts'!W139</f>
        <v>0</v>
      </c>
      <c r="W67" s="582">
        <f>'O4 Summary by Class &amp; Accounts'!X139</f>
        <v>0</v>
      </c>
      <c r="X67" s="680"/>
    </row>
    <row r="68" spans="1:24" s="7" customFormat="1" ht="11.25" customHeight="1" x14ac:dyDescent="0.2">
      <c r="A68" s="1464" t="s">
        <v>505</v>
      </c>
      <c r="B68" s="742" t="s">
        <v>1465</v>
      </c>
      <c r="C68" s="695">
        <f t="shared" si="15"/>
        <v>15605.690000000002</v>
      </c>
      <c r="D68" s="694">
        <f>'O4 Summary by Class &amp; Accounts'!E142</f>
        <v>9153.2464388521767</v>
      </c>
      <c r="E68" s="694">
        <f>'O4 Summary by Class &amp; Accounts'!F142</f>
        <v>2343.3050325910494</v>
      </c>
      <c r="F68" s="694">
        <f>'O4 Summary by Class &amp; Accounts'!G142</f>
        <v>3589.2793376214327</v>
      </c>
      <c r="G68" s="694">
        <f>'O4 Summary by Class &amp; Accounts'!H142</f>
        <v>0</v>
      </c>
      <c r="H68" s="694">
        <f>'O4 Summary by Class &amp; Accounts'!I142</f>
        <v>0</v>
      </c>
      <c r="I68" s="694">
        <f>'O4 Summary by Class &amp; Accounts'!J142</f>
        <v>0</v>
      </c>
      <c r="J68" s="694">
        <f>'O4 Summary by Class &amp; Accounts'!K142</f>
        <v>450.98041860492691</v>
      </c>
      <c r="K68" s="694">
        <f>'O4 Summary by Class &amp; Accounts'!L142</f>
        <v>37.67377460825891</v>
      </c>
      <c r="L68" s="694">
        <f>'O4 Summary by Class &amp; Accounts'!M142</f>
        <v>31.204997722156865</v>
      </c>
      <c r="M68" s="694">
        <f>'O4 Summary by Class &amp; Accounts'!N142</f>
        <v>0</v>
      </c>
      <c r="N68" s="694">
        <f>'O4 Summary by Class &amp; Accounts'!O142</f>
        <v>0</v>
      </c>
      <c r="O68" s="694">
        <f>'O4 Summary by Class &amp; Accounts'!P142</f>
        <v>0</v>
      </c>
      <c r="P68" s="694">
        <f>'O4 Summary by Class &amp; Accounts'!Q142</f>
        <v>0</v>
      </c>
      <c r="Q68" s="694">
        <f>'O4 Summary by Class &amp; Accounts'!R142</f>
        <v>0</v>
      </c>
      <c r="R68" s="694">
        <f>'O4 Summary by Class &amp; Accounts'!S142</f>
        <v>0</v>
      </c>
      <c r="S68" s="694">
        <f>'O4 Summary by Class &amp; Accounts'!T142</f>
        <v>0</v>
      </c>
      <c r="T68" s="694">
        <f>'O4 Summary by Class &amp; Accounts'!U142</f>
        <v>0</v>
      </c>
      <c r="U68" s="694">
        <f>'O4 Summary by Class &amp; Accounts'!V142</f>
        <v>0</v>
      </c>
      <c r="V68" s="694">
        <f>'O4 Summary by Class &amp; Accounts'!W142</f>
        <v>0</v>
      </c>
      <c r="W68" s="582">
        <f>'O4 Summary by Class &amp; Accounts'!X142</f>
        <v>0</v>
      </c>
    </row>
    <row r="69" spans="1:24" s="7" customFormat="1" ht="12.75" x14ac:dyDescent="0.2">
      <c r="A69" s="1464" t="s">
        <v>505</v>
      </c>
      <c r="B69" s="742" t="s">
        <v>1466</v>
      </c>
      <c r="C69" s="695">
        <f t="shared" si="15"/>
        <v>5728.74</v>
      </c>
      <c r="D69" s="694">
        <f>'O4 Summary by Class &amp; Accounts'!E143</f>
        <v>3360.0929535387422</v>
      </c>
      <c r="E69" s="694">
        <f>'O4 Summary by Class &amp; Accounts'!F143</f>
        <v>860.210940522697</v>
      </c>
      <c r="F69" s="694">
        <f>'O4 Summary by Class &amp; Accounts'!G143</f>
        <v>1317.5994212755352</v>
      </c>
      <c r="G69" s="694">
        <f>'O4 Summary by Class &amp; Accounts'!H143</f>
        <v>0</v>
      </c>
      <c r="H69" s="694">
        <f>'O4 Summary by Class &amp; Accounts'!I143</f>
        <v>0</v>
      </c>
      <c r="I69" s="694">
        <f>'O4 Summary by Class &amp; Accounts'!J143</f>
        <v>0</v>
      </c>
      <c r="J69" s="694">
        <f>'O4 Summary by Class &amp; Accounts'!K143</f>
        <v>165.55176754624685</v>
      </c>
      <c r="K69" s="694">
        <f>'O4 Summary by Class &amp; Accounts'!L143</f>
        <v>13.829780006479504</v>
      </c>
      <c r="L69" s="694">
        <f>'O4 Summary by Class &amp; Accounts'!M143</f>
        <v>11.455137110299441</v>
      </c>
      <c r="M69" s="694">
        <f>'O4 Summary by Class &amp; Accounts'!N143</f>
        <v>0</v>
      </c>
      <c r="N69" s="694">
        <f>'O4 Summary by Class &amp; Accounts'!O143</f>
        <v>0</v>
      </c>
      <c r="O69" s="694">
        <f>'O4 Summary by Class &amp; Accounts'!P143</f>
        <v>0</v>
      </c>
      <c r="P69" s="694">
        <f>'O4 Summary by Class &amp; Accounts'!Q143</f>
        <v>0</v>
      </c>
      <c r="Q69" s="694">
        <f>'O4 Summary by Class &amp; Accounts'!R143</f>
        <v>0</v>
      </c>
      <c r="R69" s="694">
        <f>'O4 Summary by Class &amp; Accounts'!S143</f>
        <v>0</v>
      </c>
      <c r="S69" s="694">
        <f>'O4 Summary by Class &amp; Accounts'!T143</f>
        <v>0</v>
      </c>
      <c r="T69" s="694">
        <f>'O4 Summary by Class &amp; Accounts'!U143</f>
        <v>0</v>
      </c>
      <c r="U69" s="694">
        <f>'O4 Summary by Class &amp; Accounts'!V143</f>
        <v>0</v>
      </c>
      <c r="V69" s="694">
        <f>'O4 Summary by Class &amp; Accounts'!W143</f>
        <v>0</v>
      </c>
      <c r="W69" s="582">
        <f>'O4 Summary by Class &amp; Accounts'!X143</f>
        <v>0</v>
      </c>
    </row>
    <row r="70" spans="1:24" s="7" customFormat="1" ht="11.25" customHeight="1" x14ac:dyDescent="0.2">
      <c r="A70" s="1464" t="s">
        <v>505</v>
      </c>
      <c r="B70" s="742" t="s">
        <v>1468</v>
      </c>
      <c r="C70" s="695">
        <f t="shared" si="15"/>
        <v>0</v>
      </c>
      <c r="D70" s="694">
        <f>'O4 Summary by Class &amp; Accounts'!E150</f>
        <v>0</v>
      </c>
      <c r="E70" s="694">
        <f>'O4 Summary by Class &amp; Accounts'!F150</f>
        <v>0</v>
      </c>
      <c r="F70" s="694">
        <f>'O4 Summary by Class &amp; Accounts'!G150</f>
        <v>0</v>
      </c>
      <c r="G70" s="694">
        <f>'O4 Summary by Class &amp; Accounts'!H150</f>
        <v>0</v>
      </c>
      <c r="H70" s="694">
        <f>'O4 Summary by Class &amp; Accounts'!I150</f>
        <v>0</v>
      </c>
      <c r="I70" s="694">
        <f>'O4 Summary by Class &amp; Accounts'!J150</f>
        <v>0</v>
      </c>
      <c r="J70" s="694">
        <f>'O4 Summary by Class &amp; Accounts'!K150</f>
        <v>0</v>
      </c>
      <c r="K70" s="694">
        <f>'O4 Summary by Class &amp; Accounts'!L150</f>
        <v>0</v>
      </c>
      <c r="L70" s="694">
        <f>'O4 Summary by Class &amp; Accounts'!M150</f>
        <v>0</v>
      </c>
      <c r="M70" s="694">
        <f>'O4 Summary by Class &amp; Accounts'!N150</f>
        <v>0</v>
      </c>
      <c r="N70" s="694">
        <f>'O4 Summary by Class &amp; Accounts'!O150</f>
        <v>0</v>
      </c>
      <c r="O70" s="694">
        <f>'O4 Summary by Class &amp; Accounts'!P150</f>
        <v>0</v>
      </c>
      <c r="P70" s="694">
        <f>'O4 Summary by Class &amp; Accounts'!Q150</f>
        <v>0</v>
      </c>
      <c r="Q70" s="694">
        <f>'O4 Summary by Class &amp; Accounts'!R150</f>
        <v>0</v>
      </c>
      <c r="R70" s="694">
        <f>'O4 Summary by Class &amp; Accounts'!S150</f>
        <v>0</v>
      </c>
      <c r="S70" s="694">
        <f>'O4 Summary by Class &amp; Accounts'!T150</f>
        <v>0</v>
      </c>
      <c r="T70" s="694">
        <f>'O4 Summary by Class &amp; Accounts'!U150</f>
        <v>0</v>
      </c>
      <c r="U70" s="694">
        <f>'O4 Summary by Class &amp; Accounts'!V150</f>
        <v>0</v>
      </c>
      <c r="V70" s="694">
        <f>'O4 Summary by Class &amp; Accounts'!W150</f>
        <v>0</v>
      </c>
      <c r="W70" s="582">
        <f>'O4 Summary by Class &amp; Accounts'!X150</f>
        <v>0</v>
      </c>
      <c r="X70" s="727"/>
    </row>
    <row r="71" spans="1:24" s="7" customFormat="1" ht="11.25" customHeight="1" x14ac:dyDescent="0.2">
      <c r="A71" s="1464" t="s">
        <v>504</v>
      </c>
      <c r="B71" s="742" t="s">
        <v>1474</v>
      </c>
      <c r="C71" s="695">
        <f t="shared" si="15"/>
        <v>161636.31000000003</v>
      </c>
      <c r="D71" s="694">
        <f>'O4 Summary by Class &amp; Accounts'!E151</f>
        <v>95587.263437318936</v>
      </c>
      <c r="E71" s="694">
        <f>'O4 Summary by Class &amp; Accounts'!F151</f>
        <v>23937.292087153182</v>
      </c>
      <c r="F71" s="694">
        <f>'O4 Summary by Class &amp; Accounts'!G151</f>
        <v>38797.075112914448</v>
      </c>
      <c r="G71" s="694">
        <f>'O4 Summary by Class &amp; Accounts'!H151</f>
        <v>0</v>
      </c>
      <c r="H71" s="694">
        <f>'O4 Summary by Class &amp; Accounts'!I151</f>
        <v>0</v>
      </c>
      <c r="I71" s="694">
        <f>'O4 Summary by Class &amp; Accounts'!J151</f>
        <v>0</v>
      </c>
      <c r="J71" s="694">
        <f>'O4 Summary by Class &amp; Accounts'!K151</f>
        <v>2570.0725898049459</v>
      </c>
      <c r="K71" s="694">
        <f>'O4 Summary by Class &amp; Accounts'!L151</f>
        <v>407.66022734628166</v>
      </c>
      <c r="L71" s="694">
        <f>'O4 Summary by Class &amp; Accounts'!M151</f>
        <v>336.94654546222114</v>
      </c>
      <c r="M71" s="694">
        <f>'O4 Summary by Class &amp; Accounts'!N151</f>
        <v>0</v>
      </c>
      <c r="N71" s="694">
        <f>'O4 Summary by Class &amp; Accounts'!O151</f>
        <v>0</v>
      </c>
      <c r="O71" s="694">
        <f>'O4 Summary by Class &amp; Accounts'!P151</f>
        <v>0</v>
      </c>
      <c r="P71" s="694">
        <f>'O4 Summary by Class &amp; Accounts'!Q151</f>
        <v>0</v>
      </c>
      <c r="Q71" s="694">
        <f>'O4 Summary by Class &amp; Accounts'!R151</f>
        <v>0</v>
      </c>
      <c r="R71" s="694">
        <f>'O4 Summary by Class &amp; Accounts'!S151</f>
        <v>0</v>
      </c>
      <c r="S71" s="694">
        <f>'O4 Summary by Class &amp; Accounts'!T151</f>
        <v>0</v>
      </c>
      <c r="T71" s="694">
        <f>'O4 Summary by Class &amp; Accounts'!U151</f>
        <v>0</v>
      </c>
      <c r="U71" s="694">
        <f>'O4 Summary by Class &amp; Accounts'!V151</f>
        <v>0</v>
      </c>
      <c r="V71" s="694">
        <f>'O4 Summary by Class &amp; Accounts'!W151</f>
        <v>0</v>
      </c>
      <c r="W71" s="582">
        <f>'O4 Summary by Class &amp; Accounts'!X151</f>
        <v>0</v>
      </c>
    </row>
    <row r="72" spans="1:24" s="7" customFormat="1" ht="12.75" x14ac:dyDescent="0.2">
      <c r="A72" s="1608">
        <v>1830</v>
      </c>
      <c r="B72" s="742" t="s">
        <v>1475</v>
      </c>
      <c r="C72" s="695">
        <f t="shared" si="15"/>
        <v>146997.37000000002</v>
      </c>
      <c r="D72" s="694">
        <f>'O4 Summary by Class &amp; Accounts'!E157</f>
        <v>87006.083572914897</v>
      </c>
      <c r="E72" s="694">
        <f>'O4 Summary by Class &amp; Accounts'!F157</f>
        <v>21737.004159714819</v>
      </c>
      <c r="F72" s="694">
        <f>'O4 Summary by Class &amp; Accounts'!G157</f>
        <v>35440.58211507681</v>
      </c>
      <c r="G72" s="694">
        <f>'O4 Summary by Class &amp; Accounts'!H157</f>
        <v>0</v>
      </c>
      <c r="H72" s="694">
        <f>'O4 Summary by Class &amp; Accounts'!I157</f>
        <v>0</v>
      </c>
      <c r="I72" s="694">
        <f>'O4 Summary by Class &amp; Accounts'!J157</f>
        <v>0</v>
      </c>
      <c r="J72" s="694">
        <f>'O4 Summary by Class &amp; Accounts'!K157</f>
        <v>2133.5043991345319</v>
      </c>
      <c r="K72" s="694">
        <f>'O4 Summary by Class &amp; Accounts'!L157</f>
        <v>372.43264687824154</v>
      </c>
      <c r="L72" s="694">
        <f>'O4 Summary by Class &amp; Accounts'!M157</f>
        <v>307.76310628070462</v>
      </c>
      <c r="M72" s="694">
        <f>'O4 Summary by Class &amp; Accounts'!N157</f>
        <v>0</v>
      </c>
      <c r="N72" s="694">
        <f>'O4 Summary by Class &amp; Accounts'!O157</f>
        <v>0</v>
      </c>
      <c r="O72" s="694">
        <f>'O4 Summary by Class &amp; Accounts'!P157</f>
        <v>0</v>
      </c>
      <c r="P72" s="694">
        <f>'O4 Summary by Class &amp; Accounts'!Q157</f>
        <v>0</v>
      </c>
      <c r="Q72" s="694">
        <f>'O4 Summary by Class &amp; Accounts'!R157</f>
        <v>0</v>
      </c>
      <c r="R72" s="694">
        <f>'O4 Summary by Class &amp; Accounts'!S157</f>
        <v>0</v>
      </c>
      <c r="S72" s="694">
        <f>'O4 Summary by Class &amp; Accounts'!T157</f>
        <v>0</v>
      </c>
      <c r="T72" s="694">
        <f>'O4 Summary by Class &amp; Accounts'!U157</f>
        <v>0</v>
      </c>
      <c r="U72" s="694">
        <f>'O4 Summary by Class &amp; Accounts'!V157</f>
        <v>0</v>
      </c>
      <c r="V72" s="694">
        <f>'O4 Summary by Class &amp; Accounts'!W157</f>
        <v>0</v>
      </c>
      <c r="W72" s="582">
        <f>'O4 Summary by Class &amp; Accounts'!X157</f>
        <v>0</v>
      </c>
    </row>
    <row r="73" spans="1:24" s="7" customFormat="1" ht="12.75" x14ac:dyDescent="0.2">
      <c r="A73" s="1608">
        <v>1835</v>
      </c>
      <c r="B73" s="742" t="s">
        <v>1476</v>
      </c>
      <c r="C73" s="695">
        <f t="shared" si="15"/>
        <v>284862.49000000005</v>
      </c>
      <c r="D73" s="694">
        <f>'O4 Summary by Class &amp; Accounts'!E158</f>
        <v>168354.64270388981</v>
      </c>
      <c r="E73" s="694">
        <f>'O4 Summary by Class &amp; Accounts'!F158</f>
        <v>42231.142554286445</v>
      </c>
      <c r="F73" s="694">
        <f>'O4 Summary by Class &amp; Accounts'!G158</f>
        <v>68156.711677171741</v>
      </c>
      <c r="G73" s="694">
        <f>'O4 Summary by Class &amp; Accounts'!H158</f>
        <v>0</v>
      </c>
      <c r="H73" s="694">
        <f>'O4 Summary by Class &amp; Accounts'!I158</f>
        <v>0</v>
      </c>
      <c r="I73" s="694">
        <f>'O4 Summary by Class &amp; Accounts'!J158</f>
        <v>0</v>
      </c>
      <c r="J73" s="694">
        <f>'O4 Summary by Class &amp; Accounts'!K158</f>
        <v>4811.9170900655035</v>
      </c>
      <c r="K73" s="694">
        <f>'O4 Summary by Class &amp; Accounts'!L158</f>
        <v>716.10006989556314</v>
      </c>
      <c r="L73" s="694">
        <f>'O4 Summary by Class &amp; Accounts'!M158</f>
        <v>591.97590469095428</v>
      </c>
      <c r="M73" s="694">
        <f>'O4 Summary by Class &amp; Accounts'!N158</f>
        <v>0</v>
      </c>
      <c r="N73" s="694">
        <f>'O4 Summary by Class &amp; Accounts'!O158</f>
        <v>0</v>
      </c>
      <c r="O73" s="694">
        <f>'O4 Summary by Class &amp; Accounts'!P158</f>
        <v>0</v>
      </c>
      <c r="P73" s="694">
        <f>'O4 Summary by Class &amp; Accounts'!Q158</f>
        <v>0</v>
      </c>
      <c r="Q73" s="694">
        <f>'O4 Summary by Class &amp; Accounts'!R158</f>
        <v>0</v>
      </c>
      <c r="R73" s="694">
        <f>'O4 Summary by Class &amp; Accounts'!S158</f>
        <v>0</v>
      </c>
      <c r="S73" s="694">
        <f>'O4 Summary by Class &amp; Accounts'!T158</f>
        <v>0</v>
      </c>
      <c r="T73" s="694">
        <f>'O4 Summary by Class &amp; Accounts'!U158</f>
        <v>0</v>
      </c>
      <c r="U73" s="694">
        <f>'O4 Summary by Class &amp; Accounts'!V158</f>
        <v>0</v>
      </c>
      <c r="V73" s="694">
        <f>'O4 Summary by Class &amp; Accounts'!W158</f>
        <v>0</v>
      </c>
      <c r="W73" s="582">
        <f>'O4 Summary by Class &amp; Accounts'!X158</f>
        <v>0</v>
      </c>
    </row>
    <row r="74" spans="1:24" ht="11.25" customHeight="1" x14ac:dyDescent="0.2">
      <c r="A74" s="1464" t="s">
        <v>504</v>
      </c>
      <c r="B74" s="742" t="s">
        <v>1477</v>
      </c>
      <c r="C74" s="695">
        <f t="shared" si="15"/>
        <v>521438.89000000007</v>
      </c>
      <c r="D74" s="694">
        <f>'O4 Summary by Class &amp; Accounts'!E160</f>
        <v>308364.60288466851</v>
      </c>
      <c r="E74" s="694">
        <f>'O4 Summary by Class &amp; Accounts'!F160</f>
        <v>77221.727070674518</v>
      </c>
      <c r="F74" s="694">
        <f>'O4 Summary by Class &amp; Accounts'!G160</f>
        <v>125159.40126401509</v>
      </c>
      <c r="G74" s="694">
        <f>'O4 Summary by Class &amp; Accounts'!H160</f>
        <v>0</v>
      </c>
      <c r="H74" s="694">
        <f>'O4 Summary by Class &amp; Accounts'!I160</f>
        <v>0</v>
      </c>
      <c r="I74" s="694">
        <f>'O4 Summary by Class &amp; Accounts'!J160</f>
        <v>0</v>
      </c>
      <c r="J74" s="694">
        <f>'O4 Summary by Class &amp; Accounts'!K160</f>
        <v>8291.0566224093873</v>
      </c>
      <c r="K74" s="694">
        <f>'O4 Summary by Class &amp; Accounts'!L160</f>
        <v>1315.1122816685977</v>
      </c>
      <c r="L74" s="694">
        <f>'O4 Summary by Class &amp; Accounts'!M160</f>
        <v>1086.9898765639673</v>
      </c>
      <c r="M74" s="694">
        <f>'O4 Summary by Class &amp; Accounts'!N160</f>
        <v>0</v>
      </c>
      <c r="N74" s="694">
        <f>'O4 Summary by Class &amp; Accounts'!O160</f>
        <v>0</v>
      </c>
      <c r="O74" s="694">
        <f>'O4 Summary by Class &amp; Accounts'!P160</f>
        <v>0</v>
      </c>
      <c r="P74" s="694">
        <f>'O4 Summary by Class &amp; Accounts'!Q160</f>
        <v>0</v>
      </c>
      <c r="Q74" s="694">
        <f>'O4 Summary by Class &amp; Accounts'!R160</f>
        <v>0</v>
      </c>
      <c r="R74" s="694">
        <f>'O4 Summary by Class &amp; Accounts'!S160</f>
        <v>0</v>
      </c>
      <c r="S74" s="694">
        <f>'O4 Summary by Class &amp; Accounts'!T160</f>
        <v>0</v>
      </c>
      <c r="T74" s="694">
        <f>'O4 Summary by Class &amp; Accounts'!U160</f>
        <v>0</v>
      </c>
      <c r="U74" s="694">
        <f>'O4 Summary by Class &amp; Accounts'!V160</f>
        <v>0</v>
      </c>
      <c r="V74" s="694">
        <f>'O4 Summary by Class &amp; Accounts'!W160</f>
        <v>0</v>
      </c>
      <c r="W74" s="582">
        <f>'O4 Summary by Class &amp; Accounts'!X160</f>
        <v>0</v>
      </c>
    </row>
    <row r="75" spans="1:24" ht="12.75" x14ac:dyDescent="0.2">
      <c r="A75" s="1608">
        <v>1840</v>
      </c>
      <c r="B75" s="742" t="s">
        <v>1478</v>
      </c>
      <c r="C75" s="695">
        <f t="shared" si="15"/>
        <v>111486.53</v>
      </c>
      <c r="D75" s="694">
        <f>'O4 Summary by Class &amp; Accounts'!E161</f>
        <v>65592.72827230957</v>
      </c>
      <c r="E75" s="694">
        <f>'O4 Summary by Class &amp; Accounts'!F161</f>
        <v>16654.263969002466</v>
      </c>
      <c r="F75" s="694">
        <f>'O4 Summary by Class &amp; Accounts'!G161</f>
        <v>26060.764307975696</v>
      </c>
      <c r="G75" s="694">
        <f>'O4 Summary by Class &amp; Accounts'!H161</f>
        <v>0</v>
      </c>
      <c r="H75" s="694">
        <f>'O4 Summary by Class &amp; Accounts'!I161</f>
        <v>0</v>
      </c>
      <c r="I75" s="694">
        <f>'O4 Summary by Class &amp; Accounts'!J161</f>
        <v>0</v>
      </c>
      <c r="J75" s="694">
        <f>'O4 Summary by Class &amp; Accounts'!K161</f>
        <v>2678.6416422069765</v>
      </c>
      <c r="K75" s="694">
        <f>'O4 Summary by Class &amp; Accounts'!L161</f>
        <v>273.65223655443549</v>
      </c>
      <c r="L75" s="694">
        <f>'O4 Summary by Class &amp; Accounts'!M161</f>
        <v>226.47957195085573</v>
      </c>
      <c r="M75" s="694">
        <f>'O4 Summary by Class &amp; Accounts'!N161</f>
        <v>0</v>
      </c>
      <c r="N75" s="694">
        <f>'O4 Summary by Class &amp; Accounts'!O161</f>
        <v>0</v>
      </c>
      <c r="O75" s="694">
        <f>'O4 Summary by Class &amp; Accounts'!P161</f>
        <v>0</v>
      </c>
      <c r="P75" s="694">
        <f>'O4 Summary by Class &amp; Accounts'!Q161</f>
        <v>0</v>
      </c>
      <c r="Q75" s="694">
        <f>'O4 Summary by Class &amp; Accounts'!R161</f>
        <v>0</v>
      </c>
      <c r="R75" s="694">
        <f>'O4 Summary by Class &amp; Accounts'!S161</f>
        <v>0</v>
      </c>
      <c r="S75" s="694">
        <f>'O4 Summary by Class &amp; Accounts'!T161</f>
        <v>0</v>
      </c>
      <c r="T75" s="694">
        <f>'O4 Summary by Class &amp; Accounts'!U161</f>
        <v>0</v>
      </c>
      <c r="U75" s="694">
        <f>'O4 Summary by Class &amp; Accounts'!V161</f>
        <v>0</v>
      </c>
      <c r="V75" s="694">
        <f>'O4 Summary by Class &amp; Accounts'!W161</f>
        <v>0</v>
      </c>
      <c r="W75" s="582">
        <f>'O4 Summary by Class &amp; Accounts'!X161</f>
        <v>0</v>
      </c>
    </row>
    <row r="76" spans="1:24" ht="12" customHeight="1" x14ac:dyDescent="0.2">
      <c r="A76" s="1608">
        <v>1845</v>
      </c>
      <c r="B76" s="742" t="s">
        <v>1479</v>
      </c>
      <c r="C76" s="695">
        <f t="shared" si="15"/>
        <v>48767.05</v>
      </c>
      <c r="D76" s="694">
        <f>'O4 Summary by Class &amp; Accounts'!E162</f>
        <v>28476.01257813361</v>
      </c>
      <c r="E76" s="694">
        <f>'O4 Summary by Class &amp; Accounts'!F162</f>
        <v>7377.0608251408166</v>
      </c>
      <c r="F76" s="694">
        <f>'O4 Summary by Class &amp; Accounts'!G162</f>
        <v>10952.226767979937</v>
      </c>
      <c r="G76" s="694">
        <f>'O4 Summary by Class &amp; Accounts'!H162</f>
        <v>0</v>
      </c>
      <c r="H76" s="694">
        <f>'O4 Summary by Class &amp; Accounts'!I162</f>
        <v>0</v>
      </c>
      <c r="I76" s="694">
        <f>'O4 Summary by Class &amp; Accounts'!J162</f>
        <v>0</v>
      </c>
      <c r="J76" s="694">
        <f>'O4 Summary by Class &amp; Accounts'!K162</f>
        <v>1751.5889919304059</v>
      </c>
      <c r="K76" s="694">
        <f>'O4 Summary by Class &amp; Accounts'!L162</f>
        <v>114.88525010119142</v>
      </c>
      <c r="L76" s="694">
        <f>'O4 Summary by Class &amp; Accounts'!M162</f>
        <v>95.275586714046497</v>
      </c>
      <c r="M76" s="694">
        <f>'O4 Summary by Class &amp; Accounts'!N162</f>
        <v>0</v>
      </c>
      <c r="N76" s="694">
        <f>'O4 Summary by Class &amp; Accounts'!O162</f>
        <v>0</v>
      </c>
      <c r="O76" s="694">
        <f>'O4 Summary by Class &amp; Accounts'!P162</f>
        <v>0</v>
      </c>
      <c r="P76" s="694">
        <f>'O4 Summary by Class &amp; Accounts'!Q162</f>
        <v>0</v>
      </c>
      <c r="Q76" s="694">
        <f>'O4 Summary by Class &amp; Accounts'!R162</f>
        <v>0</v>
      </c>
      <c r="R76" s="694">
        <f>'O4 Summary by Class &amp; Accounts'!S162</f>
        <v>0</v>
      </c>
      <c r="S76" s="694">
        <f>'O4 Summary by Class &amp; Accounts'!T162</f>
        <v>0</v>
      </c>
      <c r="T76" s="694">
        <f>'O4 Summary by Class &amp; Accounts'!U162</f>
        <v>0</v>
      </c>
      <c r="U76" s="694">
        <f>'O4 Summary by Class &amp; Accounts'!V162</f>
        <v>0</v>
      </c>
      <c r="V76" s="694">
        <f>'O4 Summary by Class &amp; Accounts'!W162</f>
        <v>0</v>
      </c>
      <c r="W76" s="582">
        <f>'O4 Summary by Class &amp; Accounts'!X162</f>
        <v>0</v>
      </c>
    </row>
    <row r="77" spans="1:24" s="798" customFormat="1" ht="21.75" customHeight="1" x14ac:dyDescent="0.2">
      <c r="B77" s="812" t="s">
        <v>763</v>
      </c>
      <c r="C77" s="813">
        <f t="shared" si="15"/>
        <v>1892155.4100000004</v>
      </c>
      <c r="D77" s="814">
        <f t="shared" ref="D77:W77" si="16">SUM(D66:D76)</f>
        <v>1118135.2393044881</v>
      </c>
      <c r="E77" s="814">
        <f t="shared" si="16"/>
        <v>280571.30378979753</v>
      </c>
      <c r="F77" s="814">
        <f t="shared" si="16"/>
        <v>452441.47089958255</v>
      </c>
      <c r="G77" s="814">
        <f t="shared" si="16"/>
        <v>0</v>
      </c>
      <c r="H77" s="814">
        <f t="shared" si="16"/>
        <v>0</v>
      </c>
      <c r="I77" s="814">
        <f t="shared" si="16"/>
        <v>0</v>
      </c>
      <c r="J77" s="814">
        <f t="shared" si="16"/>
        <v>32324.071364636737</v>
      </c>
      <c r="K77" s="814">
        <f t="shared" si="16"/>
        <v>4753.5806049946141</v>
      </c>
      <c r="L77" s="814">
        <f t="shared" si="16"/>
        <v>3929.744036500731</v>
      </c>
      <c r="M77" s="814">
        <f t="shared" si="16"/>
        <v>0</v>
      </c>
      <c r="N77" s="814">
        <f t="shared" si="16"/>
        <v>0</v>
      </c>
      <c r="O77" s="814">
        <f t="shared" si="16"/>
        <v>0</v>
      </c>
      <c r="P77" s="814">
        <f t="shared" si="16"/>
        <v>0</v>
      </c>
      <c r="Q77" s="814">
        <f t="shared" si="16"/>
        <v>0</v>
      </c>
      <c r="R77" s="814">
        <f t="shared" si="16"/>
        <v>0</v>
      </c>
      <c r="S77" s="814">
        <f t="shared" si="16"/>
        <v>0</v>
      </c>
      <c r="T77" s="814">
        <f t="shared" si="16"/>
        <v>0</v>
      </c>
      <c r="U77" s="814">
        <f t="shared" si="16"/>
        <v>0</v>
      </c>
      <c r="V77" s="814">
        <f t="shared" si="16"/>
        <v>0</v>
      </c>
      <c r="W77" s="815">
        <f t="shared" si="16"/>
        <v>0</v>
      </c>
    </row>
    <row r="78" spans="1:24" ht="12.75" x14ac:dyDescent="0.2">
      <c r="B78" s="603"/>
      <c r="C78" s="709"/>
      <c r="D78" s="707"/>
      <c r="E78" s="707"/>
      <c r="F78" s="707"/>
      <c r="G78" s="707"/>
      <c r="H78" s="707"/>
      <c r="I78" s="707"/>
      <c r="J78" s="707"/>
      <c r="K78" s="707"/>
      <c r="L78" s="707"/>
      <c r="M78" s="707"/>
      <c r="N78" s="707"/>
      <c r="O78" s="707"/>
      <c r="P78" s="707"/>
      <c r="Q78" s="707"/>
      <c r="R78" s="707"/>
      <c r="S78" s="707"/>
      <c r="T78" s="707"/>
      <c r="U78" s="707"/>
      <c r="V78" s="707"/>
      <c r="W78" s="710"/>
    </row>
    <row r="79" spans="1:24" s="466" customFormat="1" ht="12.75" x14ac:dyDescent="0.2">
      <c r="B79" s="824" t="s">
        <v>718</v>
      </c>
      <c r="C79" s="695"/>
      <c r="D79" s="694"/>
      <c r="E79" s="694"/>
      <c r="F79" s="694"/>
      <c r="G79" s="694"/>
      <c r="H79" s="694"/>
      <c r="I79" s="694"/>
      <c r="J79" s="694"/>
      <c r="K79" s="694"/>
      <c r="L79" s="694"/>
      <c r="M79" s="694"/>
      <c r="N79" s="694"/>
      <c r="O79" s="694"/>
      <c r="P79" s="694"/>
      <c r="Q79" s="694"/>
      <c r="R79" s="694"/>
      <c r="S79" s="694"/>
      <c r="T79" s="694"/>
      <c r="U79" s="694"/>
      <c r="V79" s="694"/>
      <c r="W79" s="582"/>
      <c r="X79" s="547"/>
    </row>
    <row r="80" spans="1:24" ht="12.75" x14ac:dyDescent="0.2">
      <c r="B80" s="706" t="s">
        <v>288</v>
      </c>
      <c r="C80" s="695">
        <f>SUM(D80:W80)</f>
        <v>1535733.07</v>
      </c>
      <c r="D80" s="694">
        <f>'O4 Summary by Class &amp; Accounts'!E131</f>
        <v>932837.56440057512</v>
      </c>
      <c r="E80" s="694">
        <f>'O4 Summary by Class &amp; Accounts'!F131</f>
        <v>218960.1538230991</v>
      </c>
      <c r="F80" s="694">
        <f>'O4 Summary by Class &amp; Accounts'!G131</f>
        <v>354344.64131804375</v>
      </c>
      <c r="G80" s="694">
        <f>'O4 Summary by Class &amp; Accounts'!H131</f>
        <v>0</v>
      </c>
      <c r="H80" s="694">
        <f>'O4 Summary by Class &amp; Accounts'!I131</f>
        <v>0</v>
      </c>
      <c r="I80" s="694">
        <f>'O4 Summary by Class &amp; Accounts'!J131</f>
        <v>0</v>
      </c>
      <c r="J80" s="694">
        <f>'O4 Summary by Class &amp; Accounts'!K131</f>
        <v>24344.853453000134</v>
      </c>
      <c r="K80" s="694">
        <f>'O4 Summary by Class &amp; Accounts'!L131</f>
        <v>2856.646383998122</v>
      </c>
      <c r="L80" s="694">
        <f>'O4 Summary by Class &amp; Accounts'!M131</f>
        <v>2389.2106212838107</v>
      </c>
      <c r="M80" s="694">
        <f>'O4 Summary by Class &amp; Accounts'!N131</f>
        <v>0</v>
      </c>
      <c r="N80" s="694">
        <f>'O4 Summary by Class &amp; Accounts'!O131</f>
        <v>0</v>
      </c>
      <c r="O80" s="694">
        <f>'O4 Summary by Class &amp; Accounts'!P131</f>
        <v>0</v>
      </c>
      <c r="P80" s="694">
        <f>'O4 Summary by Class &amp; Accounts'!Q131</f>
        <v>0</v>
      </c>
      <c r="Q80" s="694">
        <f>'O4 Summary by Class &amp; Accounts'!R131</f>
        <v>0</v>
      </c>
      <c r="R80" s="694">
        <f>'O4 Summary by Class &amp; Accounts'!S131</f>
        <v>0</v>
      </c>
      <c r="S80" s="694">
        <f>'O4 Summary by Class &amp; Accounts'!T131</f>
        <v>0</v>
      </c>
      <c r="T80" s="694">
        <f>'O4 Summary by Class &amp; Accounts'!U131</f>
        <v>0</v>
      </c>
      <c r="U80" s="694">
        <f>'O4 Summary by Class &amp; Accounts'!V131</f>
        <v>0</v>
      </c>
      <c r="V80" s="694">
        <f>'O4 Summary by Class &amp; Accounts'!W131</f>
        <v>0</v>
      </c>
      <c r="W80" s="582">
        <f>'O4 Summary by Class &amp; Accounts'!X131</f>
        <v>0</v>
      </c>
      <c r="X80" s="7"/>
    </row>
    <row r="81" spans="1:24" ht="12.75" x14ac:dyDescent="0.2">
      <c r="B81" s="708" t="s">
        <v>289</v>
      </c>
      <c r="C81" s="695">
        <f>SUM(D81:W81)</f>
        <v>732336.77999999991</v>
      </c>
      <c r="D81" s="694">
        <f>'O4 Summary by Class &amp; Accounts'!E132</f>
        <v>444837.2386590332</v>
      </c>
      <c r="E81" s="694">
        <f>'O4 Summary by Class &amp; Accounts'!F132</f>
        <v>104414.35242331083</v>
      </c>
      <c r="F81" s="694">
        <f>'O4 Summary by Class &amp; Accounts'!G132</f>
        <v>168974.42576600314</v>
      </c>
      <c r="G81" s="694">
        <f>'O4 Summary by Class &amp; Accounts'!H132</f>
        <v>0</v>
      </c>
      <c r="H81" s="694">
        <f>'O4 Summary by Class &amp; Accounts'!I132</f>
        <v>0</v>
      </c>
      <c r="I81" s="694">
        <f>'O4 Summary by Class &amp; Accounts'!J132</f>
        <v>0</v>
      </c>
      <c r="J81" s="694">
        <f>'O4 Summary by Class &amp; Accounts'!K132</f>
        <v>11609.199499325752</v>
      </c>
      <c r="K81" s="694">
        <f>'O4 Summary by Class &amp; Accounts'!L132</f>
        <v>1362.2336168458155</v>
      </c>
      <c r="L81" s="694">
        <f>'O4 Summary by Class &amp; Accounts'!M132</f>
        <v>1139.3300354812218</v>
      </c>
      <c r="M81" s="694">
        <f>'O4 Summary by Class &amp; Accounts'!N132</f>
        <v>0</v>
      </c>
      <c r="N81" s="694">
        <f>'O4 Summary by Class &amp; Accounts'!O132</f>
        <v>0</v>
      </c>
      <c r="O81" s="694">
        <f>'O4 Summary by Class &amp; Accounts'!P132</f>
        <v>0</v>
      </c>
      <c r="P81" s="694">
        <f>'O4 Summary by Class &amp; Accounts'!Q132</f>
        <v>0</v>
      </c>
      <c r="Q81" s="694">
        <f>'O4 Summary by Class &amp; Accounts'!R132</f>
        <v>0</v>
      </c>
      <c r="R81" s="694">
        <f>'O4 Summary by Class &amp; Accounts'!S132</f>
        <v>0</v>
      </c>
      <c r="S81" s="694">
        <f>'O4 Summary by Class &amp; Accounts'!T132</f>
        <v>0</v>
      </c>
      <c r="T81" s="694">
        <f>'O4 Summary by Class &amp; Accounts'!U132</f>
        <v>0</v>
      </c>
      <c r="U81" s="694">
        <f>'O4 Summary by Class &amp; Accounts'!V132</f>
        <v>0</v>
      </c>
      <c r="V81" s="694">
        <f>'O4 Summary by Class &amp; Accounts'!W132</f>
        <v>0</v>
      </c>
      <c r="W81" s="582">
        <f>'O4 Summary by Class &amp; Accounts'!X132</f>
        <v>0</v>
      </c>
    </row>
    <row r="82" spans="1:24" ht="12.75" x14ac:dyDescent="0.2">
      <c r="B82" s="708" t="s">
        <v>290</v>
      </c>
      <c r="C82" s="695">
        <f>SUM(D82:W82)</f>
        <v>982193.62000000011</v>
      </c>
      <c r="D82" s="694">
        <f>'O4 Summary by Class &amp; Accounts'!E149</f>
        <v>596605.70065772173</v>
      </c>
      <c r="E82" s="694">
        <f>'O4 Summary by Class &amp; Accounts'!F149</f>
        <v>140038.18132227013</v>
      </c>
      <c r="F82" s="694">
        <f>'O4 Summary by Class &amp; Accounts'!G149</f>
        <v>226624.69981438309</v>
      </c>
      <c r="G82" s="694">
        <f>'O4 Summary by Class &amp; Accounts'!H149</f>
        <v>0</v>
      </c>
      <c r="H82" s="694">
        <f>'O4 Summary by Class &amp; Accounts'!I149</f>
        <v>0</v>
      </c>
      <c r="I82" s="694">
        <f>'O4 Summary by Class &amp; Accounts'!J149</f>
        <v>0</v>
      </c>
      <c r="J82" s="694">
        <f>'O4 Summary by Class &amp; Accounts'!K149</f>
        <v>15569.99729215423</v>
      </c>
      <c r="K82" s="694">
        <f>'O4 Summary by Class &amp; Accounts'!L149</f>
        <v>1826.9970919874936</v>
      </c>
      <c r="L82" s="694">
        <f>'O4 Summary by Class &amp; Accounts'!M149</f>
        <v>1528.043821483375</v>
      </c>
      <c r="M82" s="694">
        <f>'O4 Summary by Class &amp; Accounts'!N149</f>
        <v>0</v>
      </c>
      <c r="N82" s="694">
        <f>'O4 Summary by Class &amp; Accounts'!O149</f>
        <v>0</v>
      </c>
      <c r="O82" s="694">
        <f>'O4 Summary by Class &amp; Accounts'!P149</f>
        <v>0</v>
      </c>
      <c r="P82" s="694">
        <f>'O4 Summary by Class &amp; Accounts'!Q149</f>
        <v>0</v>
      </c>
      <c r="Q82" s="694">
        <f>'O4 Summary by Class &amp; Accounts'!R149</f>
        <v>0</v>
      </c>
      <c r="R82" s="694">
        <f>'O4 Summary by Class &amp; Accounts'!S149</f>
        <v>0</v>
      </c>
      <c r="S82" s="694">
        <f>'O4 Summary by Class &amp; Accounts'!T149</f>
        <v>0</v>
      </c>
      <c r="T82" s="694">
        <f>'O4 Summary by Class &amp; Accounts'!U149</f>
        <v>0</v>
      </c>
      <c r="U82" s="694">
        <f>'O4 Summary by Class &amp; Accounts'!V149</f>
        <v>0</v>
      </c>
      <c r="V82" s="694">
        <f>'O4 Summary by Class &amp; Accounts'!W149</f>
        <v>0</v>
      </c>
      <c r="W82" s="582">
        <f>'O4 Summary by Class &amp; Accounts'!X149</f>
        <v>0</v>
      </c>
    </row>
    <row r="83" spans="1:24" ht="12.75" x14ac:dyDescent="0.2">
      <c r="B83" s="708" t="s">
        <v>291</v>
      </c>
      <c r="C83" s="695">
        <f>SUM(D83:W83)</f>
        <v>0</v>
      </c>
      <c r="D83" s="694">
        <f>'O4 Summary by Class &amp; Accounts'!E153</f>
        <v>0</v>
      </c>
      <c r="E83" s="694">
        <f>'O4 Summary by Class &amp; Accounts'!F153</f>
        <v>0</v>
      </c>
      <c r="F83" s="694">
        <f>'O4 Summary by Class &amp; Accounts'!G153</f>
        <v>0</v>
      </c>
      <c r="G83" s="694">
        <f>'O4 Summary by Class &amp; Accounts'!H153</f>
        <v>0</v>
      </c>
      <c r="H83" s="694">
        <f>'O4 Summary by Class &amp; Accounts'!I153</f>
        <v>0</v>
      </c>
      <c r="I83" s="694">
        <f>'O4 Summary by Class &amp; Accounts'!J153</f>
        <v>0</v>
      </c>
      <c r="J83" s="694">
        <f>'O4 Summary by Class &amp; Accounts'!K153</f>
        <v>0</v>
      </c>
      <c r="K83" s="694">
        <f>'O4 Summary by Class &amp; Accounts'!L153</f>
        <v>0</v>
      </c>
      <c r="L83" s="694">
        <f>'O4 Summary by Class &amp; Accounts'!M153</f>
        <v>0</v>
      </c>
      <c r="M83" s="694">
        <f>'O4 Summary by Class &amp; Accounts'!N153</f>
        <v>0</v>
      </c>
      <c r="N83" s="694">
        <f>'O4 Summary by Class &amp; Accounts'!O153</f>
        <v>0</v>
      </c>
      <c r="O83" s="694">
        <f>'O4 Summary by Class &amp; Accounts'!P153</f>
        <v>0</v>
      </c>
      <c r="P83" s="694">
        <f>'O4 Summary by Class &amp; Accounts'!Q153</f>
        <v>0</v>
      </c>
      <c r="Q83" s="694">
        <f>'O4 Summary by Class &amp; Accounts'!R153</f>
        <v>0</v>
      </c>
      <c r="R83" s="694">
        <f>'O4 Summary by Class &amp; Accounts'!S153</f>
        <v>0</v>
      </c>
      <c r="S83" s="694">
        <f>'O4 Summary by Class &amp; Accounts'!T153</f>
        <v>0</v>
      </c>
      <c r="T83" s="694">
        <f>'O4 Summary by Class &amp; Accounts'!U153</f>
        <v>0</v>
      </c>
      <c r="U83" s="694">
        <f>'O4 Summary by Class &amp; Accounts'!V153</f>
        <v>0</v>
      </c>
      <c r="V83" s="694">
        <f>'O4 Summary by Class &amp; Accounts'!W153</f>
        <v>0</v>
      </c>
      <c r="W83" s="582">
        <f>'O4 Summary by Class &amp; Accounts'!X153</f>
        <v>0</v>
      </c>
    </row>
    <row r="84" spans="1:24" s="542" customFormat="1" ht="21.75" customHeight="1" x14ac:dyDescent="0.2">
      <c r="B84" s="811" t="s">
        <v>682</v>
      </c>
      <c r="C84" s="813">
        <f>SUM(D84:W84)</f>
        <v>3250263.4699999993</v>
      </c>
      <c r="D84" s="814">
        <f>SUM(D80:D83)</f>
        <v>1974280.5037173298</v>
      </c>
      <c r="E84" s="814">
        <f t="shared" ref="E84:W84" si="17">SUM(E80:E83)</f>
        <v>463412.68756868009</v>
      </c>
      <c r="F84" s="814">
        <f t="shared" si="17"/>
        <v>749943.76689842995</v>
      </c>
      <c r="G84" s="814">
        <f t="shared" si="17"/>
        <v>0</v>
      </c>
      <c r="H84" s="814">
        <f t="shared" si="17"/>
        <v>0</v>
      </c>
      <c r="I84" s="814">
        <f t="shared" si="17"/>
        <v>0</v>
      </c>
      <c r="J84" s="814">
        <f t="shared" si="17"/>
        <v>51524.050244480117</v>
      </c>
      <c r="K84" s="814">
        <f t="shared" si="17"/>
        <v>6045.8770928314316</v>
      </c>
      <c r="L84" s="814">
        <f t="shared" si="17"/>
        <v>5056.5844782484073</v>
      </c>
      <c r="M84" s="814">
        <f t="shared" si="17"/>
        <v>0</v>
      </c>
      <c r="N84" s="814">
        <f t="shared" si="17"/>
        <v>0</v>
      </c>
      <c r="O84" s="814">
        <f t="shared" si="17"/>
        <v>0</v>
      </c>
      <c r="P84" s="814">
        <f t="shared" si="17"/>
        <v>0</v>
      </c>
      <c r="Q84" s="814">
        <f t="shared" si="17"/>
        <v>0</v>
      </c>
      <c r="R84" s="814">
        <f t="shared" si="17"/>
        <v>0</v>
      </c>
      <c r="S84" s="814">
        <f t="shared" si="17"/>
        <v>0</v>
      </c>
      <c r="T84" s="814">
        <f t="shared" si="17"/>
        <v>0</v>
      </c>
      <c r="U84" s="814">
        <f t="shared" si="17"/>
        <v>0</v>
      </c>
      <c r="V84" s="814">
        <f t="shared" si="17"/>
        <v>0</v>
      </c>
      <c r="W84" s="815">
        <f t="shared" si="17"/>
        <v>0</v>
      </c>
    </row>
    <row r="85" spans="1:24" ht="12.75" x14ac:dyDescent="0.2">
      <c r="B85" s="603"/>
      <c r="C85" s="709"/>
      <c r="D85" s="707"/>
      <c r="E85" s="707"/>
      <c r="F85" s="707"/>
      <c r="G85" s="707"/>
      <c r="H85" s="707"/>
      <c r="I85" s="707"/>
      <c r="J85" s="707"/>
      <c r="K85" s="707"/>
      <c r="L85" s="707"/>
      <c r="M85" s="707"/>
      <c r="N85" s="707"/>
      <c r="O85" s="707"/>
      <c r="P85" s="707"/>
      <c r="Q85" s="707"/>
      <c r="R85" s="707"/>
      <c r="S85" s="707"/>
      <c r="T85" s="707"/>
      <c r="U85" s="707"/>
      <c r="V85" s="707"/>
      <c r="W85" s="710"/>
    </row>
    <row r="86" spans="1:24" s="7" customFormat="1" ht="12.75" x14ac:dyDescent="0.2">
      <c r="B86" s="697" t="s">
        <v>739</v>
      </c>
      <c r="C86" s="695">
        <f>SUM(D86:W86)</f>
        <v>20668580.773249999</v>
      </c>
      <c r="D86" s="694">
        <f>D42</f>
        <v>11885756.860663192</v>
      </c>
      <c r="E86" s="694">
        <f t="shared" ref="E86:W86" si="18">E42</f>
        <v>3204600.8174564783</v>
      </c>
      <c r="F86" s="694">
        <f t="shared" si="18"/>
        <v>4262551.9346011095</v>
      </c>
      <c r="G86" s="694">
        <f t="shared" si="18"/>
        <v>0</v>
      </c>
      <c r="H86" s="694">
        <f t="shared" si="18"/>
        <v>0</v>
      </c>
      <c r="I86" s="694">
        <f t="shared" si="18"/>
        <v>0</v>
      </c>
      <c r="J86" s="694">
        <f t="shared" si="18"/>
        <v>1233898.0930269817</v>
      </c>
      <c r="K86" s="694">
        <f t="shared" si="18"/>
        <v>44607.683620176074</v>
      </c>
      <c r="L86" s="694">
        <f t="shared" si="18"/>
        <v>37165.383882059046</v>
      </c>
      <c r="M86" s="694">
        <f t="shared" si="18"/>
        <v>0</v>
      </c>
      <c r="N86" s="694">
        <f t="shared" si="18"/>
        <v>0</v>
      </c>
      <c r="O86" s="694">
        <f t="shared" si="18"/>
        <v>0</v>
      </c>
      <c r="P86" s="694">
        <f t="shared" si="18"/>
        <v>0</v>
      </c>
      <c r="Q86" s="694">
        <f t="shared" si="18"/>
        <v>0</v>
      </c>
      <c r="R86" s="694">
        <f t="shared" si="18"/>
        <v>0</v>
      </c>
      <c r="S86" s="694">
        <f t="shared" si="18"/>
        <v>0</v>
      </c>
      <c r="T86" s="694">
        <f t="shared" si="18"/>
        <v>0</v>
      </c>
      <c r="U86" s="694">
        <f t="shared" si="18"/>
        <v>0</v>
      </c>
      <c r="V86" s="694">
        <f t="shared" si="18"/>
        <v>0</v>
      </c>
      <c r="W86" s="582">
        <f t="shared" si="18"/>
        <v>0</v>
      </c>
      <c r="X86" s="680"/>
    </row>
    <row r="87" spans="1:24" s="683" customFormat="1" ht="12.75" x14ac:dyDescent="0.2">
      <c r="B87" s="712"/>
      <c r="C87" s="698"/>
      <c r="D87" s="713"/>
      <c r="E87" s="713"/>
      <c r="F87" s="713"/>
      <c r="G87" s="713"/>
      <c r="H87" s="713"/>
      <c r="I87" s="713"/>
      <c r="J87" s="713"/>
      <c r="K87" s="713"/>
      <c r="L87" s="713"/>
      <c r="M87" s="713"/>
      <c r="N87" s="713"/>
      <c r="O87" s="713"/>
      <c r="P87" s="713"/>
      <c r="Q87" s="713"/>
      <c r="R87" s="713"/>
      <c r="S87" s="713"/>
      <c r="T87" s="713"/>
      <c r="U87" s="713"/>
      <c r="V87" s="713"/>
      <c r="W87" s="714"/>
      <c r="X87" s="682"/>
    </row>
    <row r="88" spans="1:24" s="7" customFormat="1" ht="12.75" x14ac:dyDescent="0.2">
      <c r="B88" s="717" t="s">
        <v>717</v>
      </c>
      <c r="C88" s="718">
        <f>SUM(D88:W88)</f>
        <v>185974956.5</v>
      </c>
      <c r="D88" s="719">
        <f>'O6 Source Data for E2'!D88+'O6 Source Data for E2'!Y88</f>
        <v>113318093.48868895</v>
      </c>
      <c r="E88" s="719">
        <f>'O6 Source Data for E2'!E88+'O6 Source Data for E2'!Z88</f>
        <v>26415389.030393682</v>
      </c>
      <c r="F88" s="719">
        <f>'O6 Source Data for E2'!F88+'O6 Source Data for E2'!AA88</f>
        <v>42632756.271343827</v>
      </c>
      <c r="G88" s="719">
        <f>'O6 Source Data for E2'!G88+'O6 Source Data for E2'!AB88</f>
        <v>0</v>
      </c>
      <c r="H88" s="719">
        <f>'O6 Source Data for E2'!H88+'O6 Source Data for E2'!AC88</f>
        <v>0</v>
      </c>
      <c r="I88" s="719">
        <f>'O6 Source Data for E2'!I88+'O6 Source Data for E2'!AD88</f>
        <v>0</v>
      </c>
      <c r="J88" s="719">
        <f>'O6 Source Data for E2'!J88+'O6 Source Data for E2'!AE88</f>
        <v>2965806.3745197235</v>
      </c>
      <c r="K88" s="719">
        <f>'O6 Source Data for E2'!K88+'O6 Source Data for E2'!AF88</f>
        <v>350219.85756022535</v>
      </c>
      <c r="L88" s="719">
        <f>'O6 Source Data for E2'!L88+'O6 Source Data for E2'!AG88</f>
        <v>292691.47749358544</v>
      </c>
      <c r="M88" s="719">
        <f>'O6 Source Data for E2'!M88+'O6 Source Data for E2'!AH88</f>
        <v>0</v>
      </c>
      <c r="N88" s="719">
        <f>'O6 Source Data for E2'!N88+'O6 Source Data for E2'!AI88</f>
        <v>0</v>
      </c>
      <c r="O88" s="719">
        <f>'O6 Source Data for E2'!O88+'O6 Source Data for E2'!AJ88</f>
        <v>0</v>
      </c>
      <c r="P88" s="719">
        <f>'O6 Source Data for E2'!P88+'O6 Source Data for E2'!AK88</f>
        <v>0</v>
      </c>
      <c r="Q88" s="719">
        <f>'O6 Source Data for E2'!Q88+'O6 Source Data for E2'!AL88</f>
        <v>0</v>
      </c>
      <c r="R88" s="719">
        <f>'O6 Source Data for E2'!R88+'O6 Source Data for E2'!AM88</f>
        <v>0</v>
      </c>
      <c r="S88" s="719">
        <f>'O6 Source Data for E2'!S88+'O6 Source Data for E2'!AN88</f>
        <v>0</v>
      </c>
      <c r="T88" s="719">
        <f>'O6 Source Data for E2'!T88+'O6 Source Data for E2'!AO88</f>
        <v>0</v>
      </c>
      <c r="U88" s="719">
        <f>'O6 Source Data for E2'!U88+'O6 Source Data for E2'!AP88</f>
        <v>0</v>
      </c>
      <c r="V88" s="719">
        <f>'O6 Source Data for E2'!V88+'O6 Source Data for E2'!AQ88</f>
        <v>0</v>
      </c>
      <c r="W88" s="720">
        <f>'O6 Source Data for E2'!W88+'O6 Source Data for E2'!AR88</f>
        <v>0</v>
      </c>
    </row>
    <row r="89" spans="1:24" ht="12.75" x14ac:dyDescent="0.2">
      <c r="B89" s="603"/>
      <c r="C89" s="603"/>
      <c r="D89" s="603"/>
      <c r="E89" s="603"/>
      <c r="F89" s="603"/>
      <c r="G89" s="603"/>
      <c r="H89" s="603"/>
      <c r="I89" s="603"/>
      <c r="J89" s="603"/>
      <c r="K89" s="603"/>
      <c r="L89" s="603"/>
      <c r="M89" s="603"/>
      <c r="N89" s="603"/>
      <c r="O89" s="603"/>
      <c r="P89" s="603"/>
      <c r="Q89" s="603"/>
      <c r="R89" s="603"/>
      <c r="S89" s="603"/>
      <c r="T89" s="603"/>
      <c r="U89" s="603"/>
      <c r="V89" s="603"/>
      <c r="W89" s="603"/>
    </row>
    <row r="90" spans="1:24" ht="12.75" x14ac:dyDescent="0.2">
      <c r="B90" s="603"/>
      <c r="C90" s="603"/>
      <c r="D90" s="603"/>
      <c r="E90" s="603"/>
      <c r="F90" s="603"/>
      <c r="G90" s="603"/>
      <c r="H90" s="603"/>
      <c r="I90" s="603"/>
      <c r="J90" s="603"/>
      <c r="K90" s="603"/>
      <c r="L90" s="603"/>
      <c r="M90" s="603"/>
      <c r="N90" s="603"/>
      <c r="O90" s="603"/>
      <c r="P90" s="603"/>
      <c r="Q90" s="603"/>
      <c r="R90" s="603"/>
      <c r="S90" s="603"/>
      <c r="T90" s="603"/>
      <c r="U90" s="603"/>
      <c r="V90" s="603"/>
      <c r="W90" s="603"/>
    </row>
    <row r="91" spans="1:24" ht="12.75" x14ac:dyDescent="0.2">
      <c r="B91" s="603"/>
      <c r="C91" s="603"/>
      <c r="D91" s="603"/>
      <c r="E91" s="603"/>
      <c r="F91" s="603"/>
      <c r="G91" s="603"/>
      <c r="H91" s="603"/>
      <c r="I91" s="603"/>
      <c r="J91" s="603"/>
      <c r="K91" s="603"/>
      <c r="L91" s="603"/>
      <c r="M91" s="603"/>
      <c r="N91" s="603"/>
      <c r="O91" s="603"/>
      <c r="P91" s="603"/>
      <c r="Q91" s="603"/>
      <c r="R91" s="603"/>
      <c r="S91" s="603"/>
      <c r="T91" s="603"/>
      <c r="U91" s="603"/>
      <c r="V91" s="603"/>
      <c r="W91" s="603"/>
    </row>
    <row r="92" spans="1:24" s="1541" customFormat="1" ht="12.75" x14ac:dyDescent="0.2">
      <c r="C92" s="1542"/>
    </row>
    <row r="93" spans="1:24" s="291" customFormat="1" ht="38.25" x14ac:dyDescent="0.2">
      <c r="A93" s="603"/>
      <c r="B93" s="1621" t="s">
        <v>808</v>
      </c>
      <c r="C93" s="1610" t="str">
        <f>C11</f>
        <v xml:space="preserve">Total </v>
      </c>
      <c r="D93" s="1610" t="str">
        <f t="shared" ref="D93:W93" si="19">D11</f>
        <v>Residential</v>
      </c>
      <c r="E93" s="1610" t="str">
        <f t="shared" si="19"/>
        <v>GS &lt;50</v>
      </c>
      <c r="F93" s="1610" t="str">
        <f t="shared" si="19"/>
        <v>GS&gt;50-Regular</v>
      </c>
      <c r="G93" s="1610" t="str">
        <f t="shared" si="19"/>
        <v>GS&gt; 50-TOU</v>
      </c>
      <c r="H93" s="1610" t="str">
        <f t="shared" si="19"/>
        <v>GS &gt;50-Intermediate</v>
      </c>
      <c r="I93" s="1610" t="str">
        <f t="shared" si="19"/>
        <v>Large Use &gt;5MW</v>
      </c>
      <c r="J93" s="1610" t="str">
        <f t="shared" si="19"/>
        <v>Street Light</v>
      </c>
      <c r="K93" s="1610" t="str">
        <f t="shared" si="19"/>
        <v>Sentinel</v>
      </c>
      <c r="L93" s="1610" t="str">
        <f t="shared" si="19"/>
        <v>Unmetered Scattered Load</v>
      </c>
      <c r="M93" s="1610" t="str">
        <f t="shared" si="19"/>
        <v>Embedded Distributor</v>
      </c>
      <c r="N93" s="1610" t="str">
        <f t="shared" si="19"/>
        <v>Back-up/Standby Power</v>
      </c>
      <c r="O93" s="1610" t="str">
        <f t="shared" si="19"/>
        <v>Rate Class 1</v>
      </c>
      <c r="P93" s="1610" t="str">
        <f t="shared" si="19"/>
        <v>Rate class 2</v>
      </c>
      <c r="Q93" s="1610" t="str">
        <f t="shared" si="19"/>
        <v>Rate class 3</v>
      </c>
      <c r="R93" s="1610" t="str">
        <f t="shared" si="19"/>
        <v>Rate class 4</v>
      </c>
      <c r="S93" s="1610" t="str">
        <f t="shared" si="19"/>
        <v>Rate class 5</v>
      </c>
      <c r="T93" s="1610" t="str">
        <f t="shared" si="19"/>
        <v>Rate class 6</v>
      </c>
      <c r="U93" s="1610" t="str">
        <f t="shared" si="19"/>
        <v>Rate class 7</v>
      </c>
      <c r="V93" s="1610" t="str">
        <f t="shared" si="19"/>
        <v>Rate class 8</v>
      </c>
      <c r="W93" s="1610" t="str">
        <f t="shared" si="19"/>
        <v>Rate class 9</v>
      </c>
    </row>
    <row r="94" spans="1:24" s="291" customFormat="1" ht="12.75" x14ac:dyDescent="0.2">
      <c r="A94" s="603"/>
      <c r="B94" s="234">
        <v>1830</v>
      </c>
      <c r="C94" s="1609">
        <f t="shared" ref="C94:C99" si="20">SUMIF($A$66:$A$76,$B94,C$66:C$76)</f>
        <v>146997.37000000002</v>
      </c>
      <c r="D94" s="1609">
        <f t="shared" ref="D94:W99" si="21">SUMIF($A$66:$A$76,$B94,D$66:D$76)</f>
        <v>87006.083572914897</v>
      </c>
      <c r="E94" s="1609">
        <f t="shared" si="21"/>
        <v>21737.004159714819</v>
      </c>
      <c r="F94" s="1609">
        <f t="shared" si="21"/>
        <v>35440.58211507681</v>
      </c>
      <c r="G94" s="1609">
        <f t="shared" si="21"/>
        <v>0</v>
      </c>
      <c r="H94" s="1609">
        <f t="shared" si="21"/>
        <v>0</v>
      </c>
      <c r="I94" s="1609">
        <f t="shared" si="21"/>
        <v>0</v>
      </c>
      <c r="J94" s="1609">
        <f t="shared" si="21"/>
        <v>2133.5043991345319</v>
      </c>
      <c r="K94" s="1609">
        <f t="shared" si="21"/>
        <v>372.43264687824154</v>
      </c>
      <c r="L94" s="1609">
        <f t="shared" si="21"/>
        <v>307.76310628070462</v>
      </c>
      <c r="M94" s="1609">
        <f t="shared" si="21"/>
        <v>0</v>
      </c>
      <c r="N94" s="1609">
        <f t="shared" si="21"/>
        <v>0</v>
      </c>
      <c r="O94" s="1609">
        <f t="shared" si="21"/>
        <v>0</v>
      </c>
      <c r="P94" s="1609">
        <f t="shared" si="21"/>
        <v>0</v>
      </c>
      <c r="Q94" s="1609">
        <f t="shared" si="21"/>
        <v>0</v>
      </c>
      <c r="R94" s="1609">
        <f t="shared" si="21"/>
        <v>0</v>
      </c>
      <c r="S94" s="1609">
        <f t="shared" si="21"/>
        <v>0</v>
      </c>
      <c r="T94" s="1609">
        <f t="shared" si="21"/>
        <v>0</v>
      </c>
      <c r="U94" s="1609">
        <f t="shared" si="21"/>
        <v>0</v>
      </c>
      <c r="V94" s="1609">
        <f t="shared" si="21"/>
        <v>0</v>
      </c>
      <c r="W94" s="1609">
        <f t="shared" si="21"/>
        <v>0</v>
      </c>
    </row>
    <row r="95" spans="1:24" s="291" customFormat="1" ht="12.75" x14ac:dyDescent="0.2">
      <c r="A95" s="603"/>
      <c r="B95" s="234">
        <v>1835</v>
      </c>
      <c r="C95" s="1609">
        <f t="shared" si="20"/>
        <v>284862.49000000005</v>
      </c>
      <c r="D95" s="1609">
        <f t="shared" ref="D95:R95" si="22">SUMIF($A$66:$A$76,$B95,D$66:D$76)</f>
        <v>168354.64270388981</v>
      </c>
      <c r="E95" s="1609">
        <f t="shared" si="22"/>
        <v>42231.142554286445</v>
      </c>
      <c r="F95" s="1609">
        <f t="shared" si="22"/>
        <v>68156.711677171741</v>
      </c>
      <c r="G95" s="1609">
        <f t="shared" si="22"/>
        <v>0</v>
      </c>
      <c r="H95" s="1609">
        <f t="shared" si="22"/>
        <v>0</v>
      </c>
      <c r="I95" s="1609">
        <f t="shared" si="22"/>
        <v>0</v>
      </c>
      <c r="J95" s="1609">
        <f t="shared" si="22"/>
        <v>4811.9170900655035</v>
      </c>
      <c r="K95" s="1609">
        <f t="shared" si="22"/>
        <v>716.10006989556314</v>
      </c>
      <c r="L95" s="1609">
        <f t="shared" si="22"/>
        <v>591.97590469095428</v>
      </c>
      <c r="M95" s="1609">
        <f t="shared" si="22"/>
        <v>0</v>
      </c>
      <c r="N95" s="1609">
        <f t="shared" si="22"/>
        <v>0</v>
      </c>
      <c r="O95" s="1609">
        <f t="shared" si="22"/>
        <v>0</v>
      </c>
      <c r="P95" s="1609">
        <f t="shared" si="22"/>
        <v>0</v>
      </c>
      <c r="Q95" s="1609">
        <f t="shared" si="22"/>
        <v>0</v>
      </c>
      <c r="R95" s="1609">
        <f t="shared" si="22"/>
        <v>0</v>
      </c>
      <c r="S95" s="1609">
        <f t="shared" si="21"/>
        <v>0</v>
      </c>
      <c r="T95" s="1609">
        <f t="shared" si="21"/>
        <v>0</v>
      </c>
      <c r="U95" s="1609">
        <f t="shared" si="21"/>
        <v>0</v>
      </c>
      <c r="V95" s="1609">
        <f t="shared" si="21"/>
        <v>0</v>
      </c>
      <c r="W95" s="1609">
        <f t="shared" si="21"/>
        <v>0</v>
      </c>
    </row>
    <row r="96" spans="1:24" s="291" customFormat="1" ht="12.75" x14ac:dyDescent="0.2">
      <c r="A96" s="603"/>
      <c r="B96" s="234">
        <v>1840</v>
      </c>
      <c r="C96" s="1609">
        <f t="shared" si="20"/>
        <v>111486.53</v>
      </c>
      <c r="D96" s="1609">
        <f t="shared" si="21"/>
        <v>65592.72827230957</v>
      </c>
      <c r="E96" s="1609">
        <f t="shared" si="21"/>
        <v>16654.263969002466</v>
      </c>
      <c r="F96" s="1609">
        <f t="shared" si="21"/>
        <v>26060.764307975696</v>
      </c>
      <c r="G96" s="1609">
        <f t="shared" si="21"/>
        <v>0</v>
      </c>
      <c r="H96" s="1609">
        <f t="shared" si="21"/>
        <v>0</v>
      </c>
      <c r="I96" s="1609">
        <f t="shared" si="21"/>
        <v>0</v>
      </c>
      <c r="J96" s="1609">
        <f t="shared" si="21"/>
        <v>2678.6416422069765</v>
      </c>
      <c r="K96" s="1609">
        <f t="shared" si="21"/>
        <v>273.65223655443549</v>
      </c>
      <c r="L96" s="1609">
        <f t="shared" si="21"/>
        <v>226.47957195085573</v>
      </c>
      <c r="M96" s="1609">
        <f t="shared" si="21"/>
        <v>0</v>
      </c>
      <c r="N96" s="1609">
        <f t="shared" si="21"/>
        <v>0</v>
      </c>
      <c r="O96" s="1609">
        <f t="shared" si="21"/>
        <v>0</v>
      </c>
      <c r="P96" s="1609">
        <f t="shared" si="21"/>
        <v>0</v>
      </c>
      <c r="Q96" s="1609">
        <f t="shared" si="21"/>
        <v>0</v>
      </c>
      <c r="R96" s="1609">
        <f t="shared" si="21"/>
        <v>0</v>
      </c>
      <c r="S96" s="1609">
        <f t="shared" si="21"/>
        <v>0</v>
      </c>
      <c r="T96" s="1609">
        <f t="shared" si="21"/>
        <v>0</v>
      </c>
      <c r="U96" s="1609">
        <f t="shared" si="21"/>
        <v>0</v>
      </c>
      <c r="V96" s="1609">
        <f t="shared" si="21"/>
        <v>0</v>
      </c>
      <c r="W96" s="1609">
        <f t="shared" si="21"/>
        <v>0</v>
      </c>
    </row>
    <row r="97" spans="1:24" s="291" customFormat="1" ht="12.75" x14ac:dyDescent="0.2">
      <c r="A97" s="603"/>
      <c r="B97" s="234">
        <v>1845</v>
      </c>
      <c r="C97" s="1609">
        <f t="shared" si="20"/>
        <v>48767.05</v>
      </c>
      <c r="D97" s="1609">
        <f t="shared" si="21"/>
        <v>28476.01257813361</v>
      </c>
      <c r="E97" s="1609">
        <f t="shared" si="21"/>
        <v>7377.0608251408166</v>
      </c>
      <c r="F97" s="1609">
        <f t="shared" si="21"/>
        <v>10952.226767979937</v>
      </c>
      <c r="G97" s="1609">
        <f t="shared" si="21"/>
        <v>0</v>
      </c>
      <c r="H97" s="1609">
        <f t="shared" si="21"/>
        <v>0</v>
      </c>
      <c r="I97" s="1609">
        <f t="shared" si="21"/>
        <v>0</v>
      </c>
      <c r="J97" s="1609">
        <f t="shared" si="21"/>
        <v>1751.5889919304059</v>
      </c>
      <c r="K97" s="1609">
        <f t="shared" si="21"/>
        <v>114.88525010119142</v>
      </c>
      <c r="L97" s="1609">
        <f t="shared" si="21"/>
        <v>95.275586714046497</v>
      </c>
      <c r="M97" s="1609">
        <f t="shared" si="21"/>
        <v>0</v>
      </c>
      <c r="N97" s="1609">
        <f t="shared" si="21"/>
        <v>0</v>
      </c>
      <c r="O97" s="1609">
        <f t="shared" si="21"/>
        <v>0</v>
      </c>
      <c r="P97" s="1609">
        <f t="shared" si="21"/>
        <v>0</v>
      </c>
      <c r="Q97" s="1609">
        <f t="shared" si="21"/>
        <v>0</v>
      </c>
      <c r="R97" s="1609">
        <f t="shared" si="21"/>
        <v>0</v>
      </c>
      <c r="S97" s="1609">
        <f t="shared" si="21"/>
        <v>0</v>
      </c>
      <c r="T97" s="1609">
        <f t="shared" si="21"/>
        <v>0</v>
      </c>
      <c r="U97" s="1609">
        <f t="shared" si="21"/>
        <v>0</v>
      </c>
      <c r="V97" s="1609">
        <f t="shared" si="21"/>
        <v>0</v>
      </c>
      <c r="W97" s="1609">
        <f t="shared" si="21"/>
        <v>0</v>
      </c>
    </row>
    <row r="98" spans="1:24" s="291" customFormat="1" ht="12.75" x14ac:dyDescent="0.2">
      <c r="A98" s="603"/>
      <c r="B98" s="603" t="s">
        <v>504</v>
      </c>
      <c r="C98" s="1609">
        <f t="shared" si="20"/>
        <v>1278707.5400000003</v>
      </c>
      <c r="D98" s="1609">
        <f t="shared" si="21"/>
        <v>756192.4327848492</v>
      </c>
      <c r="E98" s="1609">
        <f t="shared" si="21"/>
        <v>189368.31630853927</v>
      </c>
      <c r="F98" s="1609">
        <f t="shared" si="21"/>
        <v>306924.30727248138</v>
      </c>
      <c r="G98" s="1609">
        <f t="shared" si="21"/>
        <v>0</v>
      </c>
      <c r="H98" s="1609">
        <f t="shared" si="21"/>
        <v>0</v>
      </c>
      <c r="I98" s="1609">
        <f t="shared" si="21"/>
        <v>0</v>
      </c>
      <c r="J98" s="1609">
        <f t="shared" si="21"/>
        <v>20331.887055148138</v>
      </c>
      <c r="K98" s="1609">
        <f t="shared" si="21"/>
        <v>3225.006846950444</v>
      </c>
      <c r="L98" s="1609">
        <f t="shared" si="21"/>
        <v>2665.5897320317135</v>
      </c>
      <c r="M98" s="1609">
        <f t="shared" si="21"/>
        <v>0</v>
      </c>
      <c r="N98" s="1609">
        <f t="shared" si="21"/>
        <v>0</v>
      </c>
      <c r="O98" s="1609">
        <f t="shared" si="21"/>
        <v>0</v>
      </c>
      <c r="P98" s="1609">
        <f t="shared" si="21"/>
        <v>0</v>
      </c>
      <c r="Q98" s="1609">
        <f t="shared" si="21"/>
        <v>0</v>
      </c>
      <c r="R98" s="1609">
        <f t="shared" si="21"/>
        <v>0</v>
      </c>
      <c r="S98" s="1609">
        <f t="shared" si="21"/>
        <v>0</v>
      </c>
      <c r="T98" s="1609">
        <f t="shared" si="21"/>
        <v>0</v>
      </c>
      <c r="U98" s="1609">
        <f t="shared" si="21"/>
        <v>0</v>
      </c>
      <c r="V98" s="1609">
        <f t="shared" si="21"/>
        <v>0</v>
      </c>
      <c r="W98" s="1609">
        <f t="shared" si="21"/>
        <v>0</v>
      </c>
    </row>
    <row r="99" spans="1:24" s="291" customFormat="1" ht="12.75" x14ac:dyDescent="0.2">
      <c r="A99" s="603"/>
      <c r="B99" s="603" t="s">
        <v>505</v>
      </c>
      <c r="C99" s="1609">
        <f t="shared" si="20"/>
        <v>21334.43</v>
      </c>
      <c r="D99" s="1609">
        <f t="shared" si="21"/>
        <v>12513.339392390919</v>
      </c>
      <c r="E99" s="1609">
        <f t="shared" si="21"/>
        <v>3203.5159731137464</v>
      </c>
      <c r="F99" s="1609">
        <f t="shared" si="21"/>
        <v>4906.8787588969681</v>
      </c>
      <c r="G99" s="1609">
        <f t="shared" si="21"/>
        <v>0</v>
      </c>
      <c r="H99" s="1609">
        <f t="shared" si="21"/>
        <v>0</v>
      </c>
      <c r="I99" s="1609">
        <f t="shared" si="21"/>
        <v>0</v>
      </c>
      <c r="J99" s="1609">
        <f t="shared" si="21"/>
        <v>616.53218615117373</v>
      </c>
      <c r="K99" s="1609">
        <f t="shared" si="21"/>
        <v>51.503554614738412</v>
      </c>
      <c r="L99" s="1609">
        <f t="shared" si="21"/>
        <v>42.660134832456308</v>
      </c>
      <c r="M99" s="1609">
        <f t="shared" si="21"/>
        <v>0</v>
      </c>
      <c r="N99" s="1609">
        <f t="shared" si="21"/>
        <v>0</v>
      </c>
      <c r="O99" s="1609">
        <f t="shared" si="21"/>
        <v>0</v>
      </c>
      <c r="P99" s="1609">
        <f t="shared" si="21"/>
        <v>0</v>
      </c>
      <c r="Q99" s="1609">
        <f t="shared" si="21"/>
        <v>0</v>
      </c>
      <c r="R99" s="1609">
        <f t="shared" si="21"/>
        <v>0</v>
      </c>
      <c r="S99" s="1609">
        <f t="shared" si="21"/>
        <v>0</v>
      </c>
      <c r="T99" s="1609">
        <f t="shared" si="21"/>
        <v>0</v>
      </c>
      <c r="U99" s="1609">
        <f t="shared" si="21"/>
        <v>0</v>
      </c>
      <c r="V99" s="1609">
        <f t="shared" si="21"/>
        <v>0</v>
      </c>
      <c r="W99" s="1609">
        <f t="shared" si="21"/>
        <v>0</v>
      </c>
    </row>
    <row r="100" spans="1:24" s="371" customFormat="1" ht="12.75" x14ac:dyDescent="0.2">
      <c r="B100" s="1612" t="s">
        <v>763</v>
      </c>
      <c r="C100" s="1613">
        <f>SUM(C94:C99)</f>
        <v>1892155.4100000004</v>
      </c>
      <c r="D100" s="1613">
        <f t="shared" ref="D100:W100" si="23">SUM(D94:D99)</f>
        <v>1118135.2393044881</v>
      </c>
      <c r="E100" s="1613">
        <f t="shared" si="23"/>
        <v>280571.30378979759</v>
      </c>
      <c r="F100" s="1613">
        <f t="shared" si="23"/>
        <v>452441.47089958249</v>
      </c>
      <c r="G100" s="1613">
        <f t="shared" si="23"/>
        <v>0</v>
      </c>
      <c r="H100" s="1613">
        <f t="shared" si="23"/>
        <v>0</v>
      </c>
      <c r="I100" s="1613">
        <f t="shared" si="23"/>
        <v>0</v>
      </c>
      <c r="J100" s="1613">
        <f t="shared" si="23"/>
        <v>32324.071364636729</v>
      </c>
      <c r="K100" s="1613">
        <f t="shared" si="23"/>
        <v>4753.5806049946141</v>
      </c>
      <c r="L100" s="1613">
        <f t="shared" si="23"/>
        <v>3929.744036500731</v>
      </c>
      <c r="M100" s="1613">
        <f t="shared" si="23"/>
        <v>0</v>
      </c>
      <c r="N100" s="1613">
        <f t="shared" si="23"/>
        <v>0</v>
      </c>
      <c r="O100" s="1613">
        <f t="shared" si="23"/>
        <v>0</v>
      </c>
      <c r="P100" s="1613">
        <f t="shared" si="23"/>
        <v>0</v>
      </c>
      <c r="Q100" s="1613">
        <f t="shared" si="23"/>
        <v>0</v>
      </c>
      <c r="R100" s="1613">
        <f t="shared" si="23"/>
        <v>0</v>
      </c>
      <c r="S100" s="1613">
        <f t="shared" si="23"/>
        <v>0</v>
      </c>
      <c r="T100" s="1613">
        <f t="shared" si="23"/>
        <v>0</v>
      </c>
      <c r="U100" s="1613">
        <f t="shared" si="23"/>
        <v>0</v>
      </c>
      <c r="V100" s="1613">
        <f t="shared" si="23"/>
        <v>0</v>
      </c>
      <c r="W100" s="1613">
        <f t="shared" si="23"/>
        <v>0</v>
      </c>
    </row>
    <row r="101" spans="1:24" ht="12.75" x14ac:dyDescent="0.2">
      <c r="B101" s="561"/>
      <c r="C101" s="561"/>
      <c r="D101" s="561"/>
      <c r="E101" s="561"/>
      <c r="F101" s="561"/>
      <c r="G101" s="561"/>
      <c r="H101" s="561"/>
      <c r="I101" s="561"/>
      <c r="J101" s="561"/>
      <c r="K101" s="561"/>
      <c r="L101" s="561"/>
      <c r="M101" s="561"/>
      <c r="N101" s="561"/>
      <c r="O101" s="561"/>
      <c r="P101" s="561"/>
      <c r="Q101" s="561"/>
      <c r="R101" s="561"/>
      <c r="S101" s="561"/>
      <c r="T101" s="561"/>
      <c r="U101" s="561"/>
      <c r="V101" s="561"/>
      <c r="W101" s="561"/>
    </row>
    <row r="102" spans="1:24" s="7" customFormat="1" ht="12.75" x14ac:dyDescent="0.2">
      <c r="B102" s="690"/>
      <c r="C102" s="1611"/>
      <c r="D102" s="578"/>
      <c r="E102" s="578"/>
      <c r="F102" s="578"/>
      <c r="G102" s="578"/>
      <c r="H102" s="578"/>
      <c r="I102" s="578"/>
      <c r="J102" s="578"/>
      <c r="K102" s="578"/>
      <c r="L102" s="578"/>
      <c r="M102" s="578"/>
      <c r="N102" s="578"/>
      <c r="O102" s="578"/>
      <c r="P102" s="578"/>
      <c r="Q102" s="578"/>
      <c r="R102" s="578"/>
      <c r="S102" s="578"/>
      <c r="T102" s="578"/>
      <c r="U102" s="578"/>
      <c r="V102" s="578"/>
      <c r="W102" s="578"/>
    </row>
    <row r="103" spans="1:24" s="7" customFormat="1" ht="12.75" x14ac:dyDescent="0.2">
      <c r="B103" s="690"/>
      <c r="C103" s="768"/>
      <c r="D103" s="578"/>
      <c r="E103" s="578"/>
      <c r="F103" s="578"/>
      <c r="G103" s="578"/>
      <c r="H103" s="578"/>
      <c r="I103" s="578"/>
      <c r="J103" s="578"/>
      <c r="K103" s="578"/>
      <c r="L103" s="578"/>
      <c r="M103" s="578"/>
      <c r="N103" s="578"/>
      <c r="O103" s="578"/>
      <c r="P103" s="578"/>
      <c r="Q103" s="578"/>
      <c r="R103" s="578"/>
      <c r="S103" s="578"/>
      <c r="T103" s="578"/>
      <c r="U103" s="578"/>
      <c r="V103" s="578"/>
      <c r="W103" s="578"/>
      <c r="X103" s="680"/>
    </row>
    <row r="104" spans="1:24" s="7" customFormat="1" ht="12.75" x14ac:dyDescent="0.2">
      <c r="B104" s="708"/>
      <c r="C104" s="768"/>
      <c r="D104" s="768"/>
      <c r="E104" s="768"/>
      <c r="F104" s="768"/>
      <c r="G104" s="768"/>
      <c r="H104" s="768"/>
      <c r="I104" s="768"/>
      <c r="J104" s="768"/>
      <c r="K104" s="768"/>
      <c r="L104" s="768"/>
      <c r="M104" s="768"/>
      <c r="N104" s="768"/>
      <c r="O104" s="768"/>
      <c r="P104" s="768"/>
      <c r="Q104" s="768"/>
      <c r="R104" s="768"/>
      <c r="S104" s="768"/>
      <c r="T104" s="768"/>
      <c r="U104" s="768"/>
      <c r="V104" s="768"/>
      <c r="W104" s="768"/>
      <c r="X104" s="680"/>
    </row>
    <row r="105" spans="1:24" s="683" customFormat="1" ht="12.75" x14ac:dyDescent="0.2">
      <c r="B105" s="712"/>
      <c r="C105" s="771"/>
      <c r="D105" s="772"/>
      <c r="E105" s="772"/>
      <c r="F105" s="772"/>
      <c r="G105" s="772"/>
      <c r="H105" s="772"/>
      <c r="I105" s="772"/>
      <c r="J105" s="772"/>
      <c r="K105" s="772"/>
      <c r="L105" s="772"/>
      <c r="M105" s="772"/>
      <c r="N105" s="772"/>
      <c r="O105" s="772"/>
      <c r="P105" s="772"/>
      <c r="Q105" s="772"/>
      <c r="R105" s="772"/>
      <c r="S105" s="772"/>
      <c r="T105" s="772"/>
      <c r="U105" s="772"/>
      <c r="V105" s="772"/>
      <c r="W105" s="772"/>
      <c r="X105" s="682"/>
    </row>
    <row r="106" spans="1:24" s="7" customFormat="1" ht="12.75" x14ac:dyDescent="0.2">
      <c r="B106" s="717"/>
      <c r="C106" s="768"/>
      <c r="D106" s="768"/>
      <c r="E106" s="768"/>
      <c r="F106" s="768"/>
      <c r="G106" s="768"/>
      <c r="H106" s="768"/>
      <c r="I106" s="768"/>
      <c r="J106" s="768"/>
      <c r="K106" s="768"/>
      <c r="L106" s="768"/>
      <c r="M106" s="768"/>
      <c r="N106" s="768"/>
      <c r="O106" s="768"/>
      <c r="P106" s="768"/>
      <c r="Q106" s="768"/>
      <c r="R106" s="768"/>
      <c r="S106" s="768"/>
      <c r="T106" s="768"/>
      <c r="U106" s="768"/>
      <c r="V106" s="768"/>
      <c r="W106" s="768"/>
    </row>
    <row r="107" spans="1:24" ht="12.75" x14ac:dyDescent="0.2">
      <c r="B107" s="561"/>
      <c r="C107" s="561"/>
      <c r="D107" s="561"/>
      <c r="E107" s="561"/>
      <c r="F107" s="561"/>
      <c r="G107" s="561"/>
      <c r="H107" s="561"/>
      <c r="I107" s="561"/>
      <c r="J107" s="561"/>
      <c r="K107" s="561"/>
      <c r="L107" s="561"/>
      <c r="M107" s="561"/>
      <c r="N107" s="561"/>
      <c r="O107" s="561"/>
      <c r="P107" s="561"/>
      <c r="Q107" s="561"/>
      <c r="R107" s="561"/>
      <c r="S107" s="561"/>
      <c r="T107" s="561"/>
      <c r="U107" s="561"/>
      <c r="V107" s="561"/>
      <c r="W107" s="561"/>
    </row>
    <row r="108" spans="1:24" ht="12.75" x14ac:dyDescent="0.2">
      <c r="B108" s="561"/>
      <c r="C108" s="561"/>
      <c r="D108" s="561"/>
      <c r="E108" s="561"/>
      <c r="F108" s="561"/>
      <c r="G108" s="561"/>
      <c r="H108" s="561"/>
      <c r="I108" s="561"/>
      <c r="J108" s="561"/>
      <c r="K108" s="561"/>
      <c r="L108" s="561"/>
      <c r="M108" s="561"/>
      <c r="N108" s="561"/>
      <c r="O108" s="561"/>
      <c r="P108" s="561"/>
      <c r="Q108" s="561"/>
      <c r="R108" s="561"/>
      <c r="S108" s="561"/>
      <c r="T108" s="561"/>
      <c r="U108" s="561"/>
      <c r="V108" s="561"/>
      <c r="W108" s="561"/>
    </row>
    <row r="109" spans="1:24" ht="12.75" x14ac:dyDescent="0.2">
      <c r="B109" s="561"/>
      <c r="C109" s="561"/>
      <c r="D109" s="561"/>
      <c r="E109" s="561"/>
      <c r="F109" s="561"/>
      <c r="G109" s="561"/>
      <c r="H109" s="561"/>
      <c r="I109" s="561"/>
      <c r="J109" s="561"/>
      <c r="K109" s="561"/>
      <c r="L109" s="561"/>
      <c r="M109" s="561"/>
      <c r="N109" s="561"/>
      <c r="O109" s="561"/>
      <c r="P109" s="561"/>
      <c r="Q109" s="561"/>
      <c r="R109" s="561"/>
      <c r="S109" s="561"/>
      <c r="T109" s="561"/>
      <c r="U109" s="561"/>
      <c r="V109" s="561"/>
      <c r="W109" s="561"/>
    </row>
    <row r="110" spans="1:24" ht="12.75" x14ac:dyDescent="0.2">
      <c r="B110" s="561"/>
      <c r="C110" s="561"/>
      <c r="D110" s="561"/>
      <c r="E110" s="561"/>
      <c r="F110" s="561"/>
      <c r="G110" s="561"/>
      <c r="H110" s="561"/>
      <c r="I110" s="561"/>
      <c r="J110" s="561"/>
      <c r="K110" s="561"/>
      <c r="L110" s="561"/>
      <c r="M110" s="561"/>
      <c r="N110" s="561"/>
      <c r="O110" s="561"/>
      <c r="P110" s="561"/>
      <c r="Q110" s="561"/>
      <c r="R110" s="561"/>
      <c r="S110" s="561"/>
      <c r="T110" s="561"/>
      <c r="U110" s="561"/>
      <c r="V110" s="561"/>
      <c r="W110" s="561"/>
    </row>
    <row r="111" spans="1:24" ht="12.75" x14ac:dyDescent="0.2">
      <c r="B111" s="561"/>
      <c r="C111" s="561"/>
      <c r="D111" s="561"/>
      <c r="E111" s="561"/>
      <c r="F111" s="561"/>
      <c r="G111" s="561"/>
      <c r="H111" s="561"/>
      <c r="I111" s="561"/>
      <c r="J111" s="561"/>
      <c r="K111" s="561"/>
      <c r="L111" s="561"/>
      <c r="M111" s="561"/>
      <c r="N111" s="561"/>
      <c r="O111" s="561"/>
      <c r="P111" s="561"/>
      <c r="Q111" s="561"/>
      <c r="R111" s="561"/>
      <c r="S111" s="561"/>
      <c r="T111" s="561"/>
      <c r="U111" s="561"/>
      <c r="V111" s="561"/>
      <c r="W111" s="561"/>
    </row>
    <row r="112" spans="1:24" ht="12.75" x14ac:dyDescent="0.2">
      <c r="B112" s="561"/>
      <c r="C112" s="561"/>
      <c r="D112" s="561"/>
      <c r="E112" s="561"/>
      <c r="F112" s="561"/>
      <c r="G112" s="561"/>
      <c r="H112" s="561"/>
      <c r="I112" s="561"/>
      <c r="J112" s="561"/>
      <c r="K112" s="561"/>
      <c r="L112" s="561"/>
      <c r="M112" s="561"/>
      <c r="N112" s="561"/>
      <c r="O112" s="561"/>
      <c r="P112" s="561"/>
      <c r="Q112" s="561"/>
      <c r="R112" s="561"/>
      <c r="S112" s="561"/>
      <c r="T112" s="561"/>
      <c r="U112" s="561"/>
      <c r="V112" s="561"/>
      <c r="W112" s="561"/>
    </row>
  </sheetData>
  <sheetProtection password="F8BD" sheet="1" objects="1" scenarios="1"/>
  <mergeCells count="5">
    <mergeCell ref="A8:B9"/>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tabColor indexed="9"/>
  </sheetPr>
  <dimension ref="A1:AD67"/>
  <sheetViews>
    <sheetView workbookViewId="0">
      <selection sqref="A1:F1"/>
    </sheetView>
  </sheetViews>
  <sheetFormatPr defaultColWidth="9.140625" defaultRowHeight="12.75" x14ac:dyDescent="0.2"/>
  <cols>
    <col min="1" max="1" width="4" style="8" customWidth="1"/>
    <col min="2" max="2" width="50.5703125" style="8" customWidth="1"/>
    <col min="3" max="3" width="15.7109375" style="8" customWidth="1"/>
    <col min="4" max="4" width="14.7109375" style="50" customWidth="1"/>
    <col min="5" max="5" width="16.5703125" style="50" customWidth="1"/>
    <col min="6" max="6" width="11" style="50" customWidth="1"/>
    <col min="7" max="7" width="9.140625" style="50"/>
    <col min="8" max="8" width="10.85546875" style="50" bestFit="1" customWidth="1"/>
    <col min="9" max="9" width="9.140625" style="50"/>
    <col min="10" max="10" width="10.28515625" style="50" customWidth="1"/>
    <col min="11" max="11" width="9.140625" style="50"/>
    <col min="12" max="12" width="10.5703125" style="50" customWidth="1"/>
    <col min="13" max="30" width="9.140625" style="50"/>
    <col min="31" max="16384" width="9.140625" style="8"/>
  </cols>
  <sheetData>
    <row r="1" spans="1:30" ht="96.75" customHeight="1" x14ac:dyDescent="0.2">
      <c r="A1" s="2439"/>
      <c r="B1" s="2439"/>
      <c r="C1" s="2439"/>
      <c r="D1" s="2439"/>
      <c r="E1" s="2439"/>
      <c r="F1" s="2439"/>
      <c r="G1" s="8"/>
      <c r="H1" s="8"/>
      <c r="I1" s="8"/>
      <c r="J1" s="8"/>
      <c r="K1" s="8"/>
      <c r="L1" s="8"/>
      <c r="M1" s="8"/>
      <c r="N1" s="8"/>
      <c r="O1" s="8"/>
      <c r="P1" s="8"/>
      <c r="Q1" s="8"/>
      <c r="R1" s="8"/>
      <c r="S1" s="8"/>
      <c r="T1" s="8"/>
      <c r="U1" s="8"/>
      <c r="V1" s="8"/>
      <c r="W1" s="8"/>
      <c r="X1" s="8"/>
      <c r="Y1" s="8"/>
      <c r="Z1" s="8"/>
      <c r="AA1" s="8"/>
      <c r="AB1" s="8"/>
      <c r="AC1" s="8"/>
      <c r="AD1" s="8"/>
    </row>
    <row r="2" spans="1:30" ht="18.75" customHeight="1" x14ac:dyDescent="0.3">
      <c r="A2" s="2473"/>
      <c r="B2" s="2473"/>
      <c r="C2" s="2473"/>
      <c r="D2" s="2473"/>
      <c r="E2" s="2473"/>
      <c r="F2" s="8"/>
      <c r="G2" s="8"/>
      <c r="H2" s="8"/>
      <c r="I2" s="8"/>
      <c r="J2" s="8"/>
      <c r="K2" s="8"/>
      <c r="L2" s="8"/>
      <c r="M2" s="8"/>
      <c r="N2" s="8"/>
      <c r="O2" s="8"/>
      <c r="P2" s="8"/>
      <c r="Q2" s="8"/>
      <c r="R2" s="8"/>
      <c r="S2" s="8"/>
      <c r="T2" s="8"/>
      <c r="U2" s="8"/>
      <c r="V2" s="8"/>
      <c r="W2" s="8"/>
      <c r="X2" s="8"/>
      <c r="Y2" s="8"/>
      <c r="Z2" s="8"/>
      <c r="AA2" s="8"/>
      <c r="AB2" s="8"/>
      <c r="AC2" s="8"/>
      <c r="AD2" s="8"/>
    </row>
    <row r="3" spans="1:30" ht="18.75" customHeight="1" x14ac:dyDescent="0.25">
      <c r="A3" s="2474"/>
      <c r="B3" s="2474"/>
      <c r="C3" s="2474"/>
      <c r="D3" s="2474"/>
      <c r="E3" s="2474"/>
      <c r="F3" s="8"/>
      <c r="G3" s="9"/>
      <c r="H3" s="8"/>
      <c r="I3" s="8"/>
      <c r="J3" s="8"/>
      <c r="K3" s="8"/>
      <c r="L3" s="8"/>
      <c r="M3" s="8"/>
      <c r="N3" s="8"/>
      <c r="O3" s="8"/>
      <c r="P3" s="8"/>
      <c r="Q3" s="8"/>
      <c r="R3" s="8"/>
      <c r="S3" s="8"/>
      <c r="T3" s="8"/>
      <c r="U3" s="8"/>
      <c r="V3" s="8"/>
      <c r="W3" s="8"/>
      <c r="X3" s="8"/>
      <c r="Y3" s="8"/>
      <c r="Z3" s="8"/>
      <c r="AA3" s="8"/>
      <c r="AB3" s="8"/>
      <c r="AC3" s="8"/>
      <c r="AD3" s="8"/>
    </row>
    <row r="4" spans="1:30" ht="18" x14ac:dyDescent="0.25">
      <c r="A4" s="2475"/>
      <c r="B4" s="2475"/>
      <c r="C4" s="2475"/>
      <c r="D4" s="2475"/>
      <c r="E4" s="2475"/>
      <c r="F4" s="8"/>
      <c r="G4" s="8"/>
      <c r="H4" s="8"/>
      <c r="I4" s="8"/>
      <c r="J4" s="8"/>
      <c r="K4" s="8"/>
      <c r="L4" s="8"/>
      <c r="M4" s="8"/>
      <c r="N4" s="8"/>
      <c r="O4" s="8"/>
      <c r="P4" s="8"/>
      <c r="Q4" s="8"/>
      <c r="R4" s="8"/>
      <c r="S4" s="8"/>
      <c r="T4" s="8"/>
      <c r="U4" s="8"/>
      <c r="V4" s="8"/>
      <c r="W4" s="8"/>
      <c r="X4" s="8"/>
      <c r="Y4" s="8"/>
      <c r="Z4" s="8"/>
      <c r="AA4" s="8"/>
      <c r="AB4" s="8"/>
      <c r="AC4" s="8"/>
      <c r="AD4" s="8"/>
    </row>
    <row r="5" spans="1:30" ht="21" customHeight="1" x14ac:dyDescent="0.3">
      <c r="A5" s="299" t="str">
        <f>"Sheet O3.5 USL Metering Credit Worksheet  - "&amp;  'I2 LDC class'!$C$17</f>
        <v>Sheet O3.5 USL Metering Credit Worksheet  - Initial Application</v>
      </c>
      <c r="B5" s="300"/>
      <c r="C5" s="480"/>
      <c r="D5" s="480"/>
      <c r="E5" s="301"/>
      <c r="F5" s="8"/>
      <c r="G5" s="8"/>
      <c r="H5" s="8"/>
      <c r="I5" s="8"/>
      <c r="J5" s="8"/>
      <c r="K5" s="8"/>
      <c r="L5" s="8"/>
      <c r="M5" s="8"/>
      <c r="N5" s="8"/>
      <c r="O5" s="8"/>
      <c r="P5" s="8"/>
      <c r="Q5" s="8"/>
      <c r="R5" s="8"/>
      <c r="S5" s="8"/>
      <c r="T5" s="8"/>
      <c r="U5" s="8"/>
      <c r="V5" s="8"/>
      <c r="W5" s="8"/>
      <c r="X5" s="8"/>
      <c r="Y5" s="8"/>
      <c r="Z5" s="8"/>
      <c r="AA5" s="8"/>
      <c r="AB5" s="8"/>
      <c r="AC5" s="8"/>
      <c r="AD5" s="8"/>
    </row>
    <row r="6" spans="1:30" ht="6" customHeight="1" x14ac:dyDescent="0.2">
      <c r="A6" s="11"/>
      <c r="B6" s="11"/>
      <c r="C6" s="481"/>
      <c r="D6" s="481"/>
      <c r="E6" s="11"/>
      <c r="F6" s="11"/>
      <c r="G6" s="11"/>
      <c r="H6" s="11"/>
      <c r="I6" s="11"/>
      <c r="J6" s="11"/>
      <c r="K6" s="11"/>
      <c r="L6" s="11"/>
      <c r="M6" s="11"/>
      <c r="N6" s="11"/>
      <c r="O6" s="11"/>
      <c r="P6" s="8"/>
      <c r="Q6" s="8"/>
      <c r="R6" s="8"/>
      <c r="S6" s="8"/>
      <c r="T6" s="8"/>
      <c r="U6" s="8"/>
      <c r="V6" s="8"/>
      <c r="W6" s="8"/>
      <c r="X6" s="8"/>
      <c r="Y6" s="8"/>
      <c r="Z6" s="8"/>
      <c r="AA6" s="8"/>
      <c r="AB6" s="8"/>
      <c r="AC6" s="8"/>
      <c r="AD6" s="8"/>
    </row>
    <row r="7" spans="1:30" ht="14.25" customHeight="1" x14ac:dyDescent="0.2">
      <c r="A7" s="684"/>
      <c r="B7" s="684"/>
      <c r="C7" s="544"/>
    </row>
    <row r="8" spans="1:30" x14ac:dyDescent="0.2">
      <c r="A8" s="2567" t="s">
        <v>362</v>
      </c>
      <c r="B8" s="2567"/>
      <c r="C8" s="291"/>
    </row>
    <row r="9" spans="1:30" x14ac:dyDescent="0.2">
      <c r="A9" s="2567"/>
      <c r="B9" s="2567"/>
    </row>
    <row r="10" spans="1:30" x14ac:dyDescent="0.2">
      <c r="B10" s="676"/>
      <c r="C10" s="50"/>
    </row>
    <row r="11" spans="1:30" ht="47.25" customHeight="1" x14ac:dyDescent="0.2">
      <c r="A11" s="925"/>
      <c r="B11" s="926" t="s">
        <v>637</v>
      </c>
      <c r="C11" s="560" t="str">
        <f>IF('I2 LDC class'!$D$21="",'I2 LDC class'!$C$21,'I2 LDC class'!$D$21)</f>
        <v>GS &lt;50</v>
      </c>
    </row>
    <row r="12" spans="1:30" s="466" customFormat="1" x14ac:dyDescent="0.2">
      <c r="A12" s="915"/>
      <c r="B12" s="916" t="s">
        <v>1514</v>
      </c>
      <c r="C12" s="909">
        <f>'O7 Amortization'!H343+'O7 Amortization'!H416+'O7 Amortization'!H489+'O7 Amortization'!H562 + 'O7 Amortization'!AC343+'O7 Amortization'!AC416+'O7 Amortization'!AC489+'O7 Amortization'!AC562</f>
        <v>97333.848626018924</v>
      </c>
      <c r="D12" s="50"/>
      <c r="E12" s="50"/>
      <c r="F12" s="50"/>
      <c r="G12" s="50"/>
      <c r="H12" s="50"/>
      <c r="I12" s="50"/>
      <c r="J12" s="50"/>
      <c r="K12" s="50"/>
      <c r="L12" s="50"/>
      <c r="M12" s="50"/>
      <c r="N12" s="50"/>
      <c r="O12" s="50"/>
      <c r="P12" s="50"/>
      <c r="Q12" s="50"/>
      <c r="R12" s="50"/>
      <c r="S12" s="50"/>
      <c r="T12" s="50"/>
      <c r="U12" s="50"/>
      <c r="V12" s="50"/>
      <c r="W12" s="50"/>
      <c r="X12" s="50"/>
      <c r="Y12" s="50"/>
      <c r="Z12" s="50"/>
      <c r="AA12" s="50"/>
      <c r="AB12" s="50"/>
      <c r="AC12" s="50"/>
      <c r="AD12" s="50"/>
    </row>
    <row r="13" spans="1:30" s="466" customFormat="1" x14ac:dyDescent="0.2">
      <c r="A13" s="915"/>
      <c r="B13" s="916" t="s">
        <v>1499</v>
      </c>
      <c r="C13" s="910">
        <f>IF(ISERROR(C33*(C44/C35)),0,C33*(C44/C35))</f>
        <v>4363.1278231519464</v>
      </c>
      <c r="D13" s="50"/>
      <c r="E13" s="50"/>
      <c r="F13" s="50"/>
      <c r="G13" s="50"/>
      <c r="H13" s="50"/>
      <c r="I13" s="50"/>
      <c r="J13" s="50"/>
      <c r="K13" s="50"/>
      <c r="L13" s="50"/>
      <c r="M13" s="50"/>
      <c r="N13" s="50"/>
      <c r="O13" s="50"/>
      <c r="P13" s="50"/>
      <c r="Q13" s="50"/>
      <c r="R13" s="50"/>
      <c r="S13" s="50"/>
      <c r="T13" s="50"/>
      <c r="U13" s="50"/>
      <c r="V13" s="50"/>
      <c r="W13" s="50"/>
      <c r="X13" s="50"/>
      <c r="Y13" s="50"/>
      <c r="Z13" s="50"/>
      <c r="AA13" s="50"/>
      <c r="AB13" s="50"/>
      <c r="AC13" s="50"/>
      <c r="AD13" s="50"/>
    </row>
    <row r="14" spans="1:30" s="466" customFormat="1" x14ac:dyDescent="0.2">
      <c r="A14" s="915"/>
      <c r="B14" s="704" t="s">
        <v>1507</v>
      </c>
      <c r="C14" s="910">
        <f>'O4 Summary by Class &amp; Accounts'!F146</f>
        <v>142403.37629118885</v>
      </c>
      <c r="D14" s="50"/>
      <c r="E14" s="50"/>
      <c r="F14" s="50"/>
      <c r="G14" s="50"/>
      <c r="H14" s="50"/>
      <c r="I14" s="50"/>
      <c r="J14" s="50"/>
      <c r="K14" s="50"/>
      <c r="L14" s="50"/>
      <c r="M14" s="50"/>
      <c r="N14" s="50"/>
      <c r="O14" s="50"/>
      <c r="P14" s="50"/>
      <c r="Q14" s="50"/>
      <c r="R14" s="50"/>
      <c r="S14" s="50"/>
      <c r="T14" s="50"/>
      <c r="U14" s="50"/>
      <c r="V14" s="50"/>
      <c r="W14" s="50"/>
      <c r="X14" s="50"/>
      <c r="Y14" s="50"/>
      <c r="Z14" s="50"/>
      <c r="AA14" s="50"/>
      <c r="AB14" s="50"/>
      <c r="AC14" s="50"/>
      <c r="AD14" s="50"/>
    </row>
    <row r="15" spans="1:30" s="466" customFormat="1" x14ac:dyDescent="0.2">
      <c r="A15" s="915"/>
      <c r="B15" s="704" t="s">
        <v>1508</v>
      </c>
      <c r="C15" s="910">
        <f>'O4 Summary by Class &amp; Accounts'!F147+'O4 Summary by Class &amp; Accounts'!F148</f>
        <v>34933.376764917331</v>
      </c>
      <c r="D15" s="50"/>
      <c r="E15" s="50"/>
      <c r="F15" s="50"/>
      <c r="G15" s="50"/>
      <c r="H15" s="50"/>
      <c r="I15" s="50"/>
      <c r="J15" s="50"/>
      <c r="K15" s="50"/>
      <c r="L15" s="50"/>
      <c r="M15" s="50"/>
      <c r="N15" s="50"/>
      <c r="O15" s="50"/>
      <c r="P15" s="50"/>
      <c r="Q15" s="50"/>
      <c r="R15" s="50"/>
      <c r="S15" s="50"/>
      <c r="T15" s="50"/>
      <c r="U15" s="50"/>
      <c r="V15" s="50"/>
      <c r="W15" s="50"/>
      <c r="X15" s="50"/>
      <c r="Y15" s="50"/>
      <c r="Z15" s="50"/>
      <c r="AA15" s="50"/>
      <c r="AB15" s="50"/>
      <c r="AC15" s="50"/>
      <c r="AD15" s="50"/>
    </row>
    <row r="16" spans="1:30" s="547" customFormat="1" x14ac:dyDescent="0.2">
      <c r="A16" s="915"/>
      <c r="B16" s="704" t="s">
        <v>1509</v>
      </c>
      <c r="C16" s="910">
        <f>'O4 Summary by Class &amp; Accounts'!F165</f>
        <v>588.56962059983641</v>
      </c>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row>
    <row r="17" spans="1:30" s="547" customFormat="1" x14ac:dyDescent="0.2">
      <c r="A17" s="915"/>
      <c r="B17" s="704" t="s">
        <v>1510</v>
      </c>
      <c r="C17" s="910">
        <f>'O4 Summary by Class &amp; Accounts'!F167</f>
        <v>1426.7438681912681</v>
      </c>
      <c r="D17" s="50"/>
      <c r="E17" s="50"/>
      <c r="F17" s="50"/>
      <c r="G17" s="50"/>
      <c r="H17" s="50"/>
      <c r="I17" s="50"/>
      <c r="J17" s="50"/>
      <c r="K17" s="50"/>
      <c r="L17" s="50"/>
      <c r="M17" s="50"/>
      <c r="N17" s="50"/>
      <c r="O17" s="50"/>
      <c r="P17" s="50"/>
      <c r="Q17" s="50"/>
      <c r="R17" s="50"/>
      <c r="S17" s="50"/>
      <c r="T17" s="50"/>
      <c r="U17" s="50"/>
      <c r="V17" s="50"/>
      <c r="W17" s="50"/>
      <c r="X17" s="50"/>
      <c r="Y17" s="50"/>
      <c r="Z17" s="50"/>
      <c r="AA17" s="50"/>
      <c r="AB17" s="50"/>
      <c r="AC17" s="50"/>
      <c r="AD17" s="50"/>
    </row>
    <row r="18" spans="1:30" s="547" customFormat="1" x14ac:dyDescent="0.2">
      <c r="A18" s="915"/>
      <c r="B18" s="916" t="s">
        <v>1500</v>
      </c>
      <c r="C18" s="910">
        <f>IF(ISERROR(SUM(C14:C17)/C39*C37),0,SUM(C14:C17)/C39*C37)</f>
        <v>87668.934822862269</v>
      </c>
      <c r="D18" s="50"/>
      <c r="E18" s="50"/>
      <c r="F18" s="50"/>
      <c r="G18" s="50"/>
      <c r="H18" s="50"/>
      <c r="I18" s="50"/>
      <c r="J18" s="50"/>
      <c r="K18" s="50"/>
      <c r="L18" s="50"/>
      <c r="M18" s="50"/>
      <c r="N18" s="50"/>
      <c r="O18" s="50"/>
      <c r="P18" s="50"/>
      <c r="Q18" s="50"/>
      <c r="R18" s="50"/>
      <c r="S18" s="50"/>
      <c r="T18" s="50"/>
      <c r="U18" s="50"/>
      <c r="V18" s="50"/>
      <c r="W18" s="50"/>
      <c r="X18" s="50"/>
      <c r="Y18" s="50"/>
      <c r="Z18" s="50"/>
      <c r="AA18" s="50"/>
      <c r="AB18" s="50"/>
      <c r="AC18" s="50"/>
      <c r="AD18" s="50"/>
    </row>
    <row r="19" spans="1:30" s="547" customFormat="1" x14ac:dyDescent="0.2">
      <c r="A19" s="915"/>
      <c r="B19" s="916" t="s">
        <v>1501</v>
      </c>
      <c r="C19" s="910">
        <f>IF(ISERROR('O4 Summary by Class &amp; Accounts'!F209*C46/(C31+C35)),0,('O4 Summary by Class &amp; Accounts'!F209*C46/(C31+C35)))</f>
        <v>2313.6350572130709</v>
      </c>
      <c r="D19" s="50"/>
      <c r="E19" s="50"/>
      <c r="F19" s="50"/>
      <c r="G19" s="50"/>
      <c r="H19" s="50"/>
      <c r="I19" s="50"/>
      <c r="J19" s="50"/>
      <c r="K19" s="50"/>
      <c r="L19" s="50"/>
      <c r="M19" s="50"/>
      <c r="N19" s="50"/>
      <c r="O19" s="50"/>
      <c r="P19" s="50"/>
      <c r="Q19" s="50"/>
      <c r="R19" s="50"/>
      <c r="S19" s="50"/>
      <c r="T19" s="50"/>
      <c r="U19" s="50"/>
      <c r="V19" s="50"/>
      <c r="W19" s="50"/>
      <c r="X19" s="50"/>
      <c r="Y19" s="50"/>
      <c r="Z19" s="50"/>
      <c r="AA19" s="50"/>
      <c r="AB19" s="50"/>
      <c r="AC19" s="50"/>
      <c r="AD19" s="50"/>
    </row>
    <row r="20" spans="1:30" s="547" customFormat="1" x14ac:dyDescent="0.2">
      <c r="A20" s="915"/>
      <c r="B20" s="916" t="s">
        <v>1502</v>
      </c>
      <c r="C20" s="910">
        <f>IF(ISERROR('O4 Summary by Class &amp; Accounts'!F207*C46/(C31+C35)),0,('O4 Summary by Class &amp; Accounts'!F207*C46/(C31+C35)))</f>
        <v>15224.821396889145</v>
      </c>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row>
    <row r="21" spans="1:30" s="547" customFormat="1" x14ac:dyDescent="0.2">
      <c r="A21" s="915"/>
      <c r="B21" s="916" t="s">
        <v>1503</v>
      </c>
      <c r="C21" s="910">
        <f>IF(ISERROR(C46/(C31+C35)*'O1 Revenue to cost|RR'!E38),0,(C46/(C31+C35)*'O1 Revenue to cost|RR'!E38))</f>
        <v>27687.40198537791</v>
      </c>
      <c r="D21" s="50"/>
      <c r="E21" s="50"/>
      <c r="F21" s="50"/>
      <c r="G21" s="50"/>
      <c r="H21" s="50"/>
      <c r="I21" s="50"/>
      <c r="J21" s="50"/>
      <c r="K21" s="50"/>
      <c r="L21" s="50"/>
      <c r="M21" s="50"/>
      <c r="N21" s="50"/>
      <c r="O21" s="50"/>
      <c r="P21" s="50"/>
      <c r="Q21" s="50"/>
      <c r="R21" s="50"/>
      <c r="S21" s="50"/>
      <c r="T21" s="50"/>
      <c r="U21" s="50"/>
      <c r="V21" s="50"/>
      <c r="W21" s="50"/>
      <c r="X21" s="50"/>
      <c r="Y21" s="50"/>
      <c r="Z21" s="50"/>
      <c r="AA21" s="50"/>
      <c r="AB21" s="50"/>
      <c r="AC21" s="50"/>
      <c r="AD21" s="50"/>
    </row>
    <row r="22" spans="1:30" s="466" customFormat="1" ht="18.75" customHeight="1" x14ac:dyDescent="0.2">
      <c r="A22" s="917"/>
      <c r="B22" s="810" t="s">
        <v>763</v>
      </c>
      <c r="C22" s="913">
        <f>SUM(C12:C21)</f>
        <v>413943.83625641058</v>
      </c>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row>
    <row r="23" spans="1:30" s="466" customFormat="1" x14ac:dyDescent="0.2">
      <c r="A23" s="917"/>
      <c r="B23" s="704"/>
      <c r="C23" s="910"/>
      <c r="D23" s="50"/>
      <c r="E23" s="50"/>
      <c r="F23" s="50"/>
      <c r="G23" s="50"/>
      <c r="H23" s="50"/>
      <c r="I23" s="50"/>
      <c r="J23" s="50"/>
      <c r="K23" s="50"/>
      <c r="L23" s="50"/>
      <c r="M23" s="50"/>
      <c r="N23" s="50"/>
      <c r="O23" s="50"/>
      <c r="P23" s="50"/>
      <c r="Q23" s="50"/>
      <c r="R23" s="50"/>
      <c r="S23" s="50"/>
      <c r="T23" s="50"/>
      <c r="U23" s="50"/>
      <c r="V23" s="50"/>
      <c r="W23" s="50"/>
      <c r="X23" s="50"/>
      <c r="Y23" s="50"/>
      <c r="Z23" s="50"/>
      <c r="AA23" s="50"/>
      <c r="AB23" s="50"/>
      <c r="AC23" s="50"/>
      <c r="AD23" s="50"/>
    </row>
    <row r="24" spans="1:30" s="683" customFormat="1" x14ac:dyDescent="0.2">
      <c r="A24" s="918"/>
      <c r="B24" s="919" t="s">
        <v>762</v>
      </c>
      <c r="C24" s="911">
        <f>'I6.2 Customer Data'!E21</f>
        <v>4194</v>
      </c>
      <c r="D24" s="50"/>
      <c r="E24" s="50"/>
      <c r="F24" s="50"/>
      <c r="G24" s="50"/>
      <c r="H24" s="50"/>
      <c r="I24" s="50"/>
      <c r="J24" s="50"/>
      <c r="K24" s="50"/>
      <c r="L24" s="50"/>
      <c r="M24" s="50"/>
      <c r="N24" s="50"/>
      <c r="O24" s="50"/>
      <c r="P24" s="50"/>
      <c r="Q24" s="50"/>
      <c r="R24" s="50"/>
      <c r="S24" s="50"/>
      <c r="T24" s="50"/>
      <c r="U24" s="50"/>
      <c r="V24" s="50"/>
      <c r="W24" s="50"/>
      <c r="X24" s="50"/>
      <c r="Y24" s="50"/>
      <c r="Z24" s="50"/>
      <c r="AA24" s="50"/>
      <c r="AB24" s="50"/>
      <c r="AC24" s="50"/>
      <c r="AD24" s="50"/>
    </row>
    <row r="25" spans="1:30" s="683" customFormat="1" x14ac:dyDescent="0.2">
      <c r="A25" s="918"/>
      <c r="B25" s="920"/>
      <c r="C25" s="911"/>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row>
    <row r="26" spans="1:30" s="39" customFormat="1" x14ac:dyDescent="0.2">
      <c r="A26" s="921"/>
      <c r="B26" s="922" t="s">
        <v>1511</v>
      </c>
      <c r="C26" s="762">
        <f>IF(ISERROR(C22/C24/12),0,C22/C24/12)</f>
        <v>8.2249212417821216</v>
      </c>
      <c r="D26" s="50"/>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row>
    <row r="27" spans="1:30" s="466" customFormat="1" x14ac:dyDescent="0.2">
      <c r="A27" s="917"/>
      <c r="B27" s="704"/>
      <c r="C27" s="910"/>
      <c r="D27" s="50"/>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row>
    <row r="28" spans="1:30" s="466" customFormat="1" x14ac:dyDescent="0.2">
      <c r="A28" s="917"/>
      <c r="B28" s="704"/>
      <c r="C28" s="910"/>
      <c r="D28" s="50"/>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row>
    <row r="29" spans="1:30" s="466" customFormat="1" x14ac:dyDescent="0.2">
      <c r="A29" s="917"/>
      <c r="B29" s="704" t="s">
        <v>349</v>
      </c>
      <c r="C29" s="910">
        <f>SUM('O4 Summary by Class &amp; Accounts'!F60:F73)+SUM('O4 Summary by Class &amp; Accounts'!F74:F76)+SUM('O4 Summary by Class &amp; Accounts'!F77) +SUM('O4 Summary by Class &amp; Accounts'!F79:F80)</f>
        <v>4501961.8561408967</v>
      </c>
      <c r="D29" s="50"/>
      <c r="E29" s="50"/>
      <c r="F29" s="50"/>
      <c r="G29" s="50"/>
      <c r="H29" s="50"/>
      <c r="I29" s="50"/>
      <c r="J29" s="50"/>
      <c r="K29" s="50"/>
      <c r="L29" s="50"/>
      <c r="M29" s="50"/>
      <c r="N29" s="50"/>
      <c r="O29" s="50"/>
      <c r="P29" s="50"/>
      <c r="Q29" s="50"/>
      <c r="R29" s="50"/>
      <c r="S29" s="50"/>
      <c r="T29" s="50"/>
      <c r="U29" s="50"/>
      <c r="V29" s="50"/>
      <c r="W29" s="50"/>
      <c r="X29" s="50"/>
      <c r="Y29" s="50"/>
      <c r="Z29" s="50"/>
      <c r="AA29" s="50"/>
      <c r="AB29" s="50"/>
      <c r="AC29" s="50"/>
      <c r="AD29" s="50"/>
    </row>
    <row r="30" spans="1:30" s="466" customFormat="1" x14ac:dyDescent="0.2">
      <c r="A30" s="917"/>
      <c r="B30" s="704" t="s">
        <v>350</v>
      </c>
      <c r="C30" s="910">
        <f>'O7 Amortization'!AX80+'O7 Amortization'!AX151+'O7 Amortization'!AX222+'O7 Amortization'!AX293</f>
        <v>-2830942.9871331826</v>
      </c>
      <c r="D30" s="50"/>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row>
    <row r="31" spans="1:30" s="466" customFormat="1" x14ac:dyDescent="0.2">
      <c r="A31" s="917"/>
      <c r="B31" s="704" t="s">
        <v>351</v>
      </c>
      <c r="C31" s="910">
        <f>C29+C30</f>
        <v>1671018.8690077141</v>
      </c>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row>
    <row r="32" spans="1:30" s="466" customFormat="1" x14ac:dyDescent="0.2">
      <c r="A32" s="917"/>
      <c r="B32" s="704"/>
      <c r="C32" s="91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row>
    <row r="33" spans="1:30" s="466" customFormat="1" x14ac:dyDescent="0.2">
      <c r="A33" s="917"/>
      <c r="B33" s="704" t="s">
        <v>352</v>
      </c>
      <c r="C33" s="910">
        <f>'O7 Amortization'!AX367+'O7 Amortization'!AX439+'O7 Amortization'!AX512+'O7 Amortization'!AX585</f>
        <v>80133.649900110249</v>
      </c>
      <c r="D33" s="50"/>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row>
    <row r="34" spans="1:30" s="466" customFormat="1" x14ac:dyDescent="0.2">
      <c r="A34" s="917"/>
      <c r="B34" s="704"/>
      <c r="C34" s="910"/>
      <c r="D34" s="50"/>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row>
    <row r="35" spans="1:30" s="466" customFormat="1" x14ac:dyDescent="0.2">
      <c r="A35" s="917"/>
      <c r="B35" s="810" t="s">
        <v>1201</v>
      </c>
      <c r="C35" s="914">
        <f>'O6 Source Data for E2'!E102</f>
        <v>12014314.169579266</v>
      </c>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row>
    <row r="36" spans="1:30" s="466" customFormat="1" x14ac:dyDescent="0.2">
      <c r="A36" s="917"/>
      <c r="B36" s="704"/>
      <c r="C36" s="91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row>
    <row r="37" spans="1:30" s="466" customFormat="1" x14ac:dyDescent="0.2">
      <c r="A37" s="917"/>
      <c r="B37" s="810" t="s">
        <v>358</v>
      </c>
      <c r="C37" s="913">
        <f>SUM('O4 Summary by Class &amp; Accounts'!F174:F199) + 'O4 Summary by Class &amp; Accounts'!F208+ SUM('O4 Summary by Class &amp; Accounts'!F210:F213)</f>
        <v>705416.35794526676</v>
      </c>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row>
    <row r="38" spans="1:30" s="466" customFormat="1" x14ac:dyDescent="0.2">
      <c r="A38" s="917"/>
      <c r="B38" s="704"/>
      <c r="C38" s="91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row>
    <row r="39" spans="1:30" s="466" customFormat="1" x14ac:dyDescent="0.2">
      <c r="A39" s="917"/>
      <c r="B39" s="810" t="s">
        <v>353</v>
      </c>
      <c r="C39" s="913">
        <f>'O6 Source Data for E2'!E163</f>
        <v>1443132.4143231781</v>
      </c>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row>
    <row r="40" spans="1:30" s="466" customFormat="1" x14ac:dyDescent="0.2">
      <c r="A40" s="917"/>
      <c r="B40" s="704"/>
      <c r="C40" s="910"/>
      <c r="D40" s="50"/>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50"/>
    </row>
    <row r="41" spans="1:30" s="466" customFormat="1" x14ac:dyDescent="0.2">
      <c r="A41" s="917"/>
      <c r="B41" s="704" t="s">
        <v>1513</v>
      </c>
      <c r="C41" s="910"/>
      <c r="D41" s="50"/>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50"/>
    </row>
    <row r="42" spans="1:30" s="466" customFormat="1" x14ac:dyDescent="0.2">
      <c r="A42" s="915"/>
      <c r="B42" s="704" t="s">
        <v>1512</v>
      </c>
      <c r="C42" s="910">
        <f>'O4 Summary by Class &amp; Accounts'!F59</f>
        <v>1720751.4383761894</v>
      </c>
      <c r="D42" s="50"/>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50"/>
    </row>
    <row r="43" spans="1:30" s="466" customFormat="1" x14ac:dyDescent="0.2">
      <c r="A43" s="917"/>
      <c r="B43" s="704" t="s">
        <v>1504</v>
      </c>
      <c r="C43" s="910">
        <f>'O7 Amortization'!H57+'O7 Amortization'!H127+'O7 Amortization'!H198+'O7 Amortization'!H269 + 'O7 Amortization'!AC57+'O7 Amortization'!AC127+'O7 Amortization'!AC198+'O7 Amortization'!AC269</f>
        <v>-1066594.4332388528</v>
      </c>
      <c r="D43" s="50"/>
      <c r="E43" s="50"/>
      <c r="F43" s="50"/>
      <c r="G43" s="50"/>
      <c r="H43" s="50"/>
      <c r="I43" s="50"/>
      <c r="J43" s="50"/>
      <c r="K43" s="50"/>
      <c r="L43" s="50"/>
      <c r="M43" s="50"/>
      <c r="N43" s="50"/>
      <c r="O43" s="50"/>
      <c r="P43" s="50"/>
      <c r="Q43" s="50"/>
      <c r="R43" s="50"/>
      <c r="S43" s="50"/>
      <c r="T43" s="50"/>
      <c r="U43" s="50"/>
      <c r="V43" s="50"/>
      <c r="W43" s="50"/>
      <c r="X43" s="50"/>
      <c r="Y43" s="50"/>
      <c r="Z43" s="50"/>
      <c r="AA43" s="50"/>
      <c r="AB43" s="50"/>
      <c r="AC43" s="50"/>
      <c r="AD43" s="50"/>
    </row>
    <row r="44" spans="1:30" s="466" customFormat="1" x14ac:dyDescent="0.2">
      <c r="A44" s="917"/>
      <c r="B44" s="704" t="s">
        <v>1505</v>
      </c>
      <c r="C44" s="910">
        <f>C42+C43</f>
        <v>654157.00513733667</v>
      </c>
      <c r="D44" s="50"/>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row>
    <row r="45" spans="1:30" s="466" customFormat="1" x14ac:dyDescent="0.2">
      <c r="A45" s="917"/>
      <c r="B45" s="704" t="s">
        <v>1506</v>
      </c>
      <c r="C45" s="910">
        <f>IF(ISERROR(C44/C35*C31),0,C44/C35*C31)</f>
        <v>90983.861704387731</v>
      </c>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row>
    <row r="46" spans="1:30" s="466" customFormat="1" x14ac:dyDescent="0.2">
      <c r="A46" s="923"/>
      <c r="B46" s="924" t="s">
        <v>1200</v>
      </c>
      <c r="C46" s="912">
        <f>SUM(C44:C45)</f>
        <v>745140.86684172438</v>
      </c>
      <c r="D46" s="50"/>
      <c r="E46" s="50"/>
      <c r="F46" s="50"/>
      <c r="G46" s="50"/>
      <c r="H46" s="50"/>
      <c r="I46" s="50"/>
      <c r="J46" s="50"/>
      <c r="K46" s="50"/>
      <c r="L46" s="50"/>
      <c r="M46" s="50"/>
      <c r="N46" s="50"/>
      <c r="O46" s="50"/>
      <c r="P46" s="50"/>
      <c r="Q46" s="50"/>
      <c r="R46" s="50"/>
      <c r="S46" s="50"/>
      <c r="T46" s="50"/>
      <c r="U46" s="50"/>
      <c r="V46" s="50"/>
      <c r="W46" s="50"/>
      <c r="X46" s="50"/>
      <c r="Y46" s="50"/>
      <c r="Z46" s="50"/>
      <c r="AA46" s="50"/>
      <c r="AB46" s="50"/>
      <c r="AC46" s="50"/>
      <c r="AD46" s="50"/>
    </row>
    <row r="47" spans="1:30" s="466" customFormat="1" x14ac:dyDescent="0.2">
      <c r="B47" s="467"/>
      <c r="D47" s="50"/>
      <c r="E47" s="50"/>
      <c r="F47" s="50"/>
      <c r="G47" s="50"/>
      <c r="H47" s="50"/>
      <c r="I47" s="50"/>
      <c r="J47" s="50"/>
      <c r="K47" s="50"/>
      <c r="L47" s="50"/>
      <c r="M47" s="50"/>
      <c r="N47" s="50"/>
      <c r="O47" s="50"/>
      <c r="P47" s="50"/>
      <c r="Q47" s="50"/>
      <c r="R47" s="50"/>
      <c r="S47" s="50"/>
      <c r="T47" s="50"/>
      <c r="U47" s="50"/>
      <c r="V47" s="50"/>
      <c r="W47" s="50"/>
      <c r="X47" s="50"/>
      <c r="Y47" s="50"/>
      <c r="Z47" s="50"/>
      <c r="AA47" s="50"/>
      <c r="AB47" s="50"/>
      <c r="AC47" s="50"/>
      <c r="AD47" s="50"/>
    </row>
    <row r="48" spans="1:30" x14ac:dyDescent="0.2">
      <c r="C48" s="543"/>
    </row>
    <row r="54" spans="2:30" s="7" customFormat="1" x14ac:dyDescent="0.2">
      <c r="B54" s="39"/>
      <c r="D54" s="50"/>
      <c r="E54" s="50"/>
      <c r="F54" s="50"/>
      <c r="G54" s="50"/>
      <c r="H54" s="50"/>
      <c r="I54" s="50"/>
      <c r="J54" s="50"/>
      <c r="K54" s="50"/>
      <c r="L54" s="50"/>
      <c r="M54" s="50"/>
      <c r="N54" s="50"/>
      <c r="O54" s="50"/>
      <c r="P54" s="50"/>
      <c r="Q54" s="50"/>
      <c r="R54" s="50"/>
      <c r="S54" s="50"/>
      <c r="T54" s="50"/>
      <c r="U54" s="50"/>
      <c r="V54" s="50"/>
      <c r="W54" s="50"/>
      <c r="X54" s="50"/>
      <c r="Y54" s="50"/>
      <c r="Z54" s="50"/>
      <c r="AA54" s="50"/>
      <c r="AB54" s="50"/>
      <c r="AC54" s="50"/>
      <c r="AD54" s="50"/>
    </row>
    <row r="55" spans="2:30" s="7" customFormat="1" x14ac:dyDescent="0.2">
      <c r="C55" s="547"/>
      <c r="D55" s="50"/>
      <c r="E55" s="50"/>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row>
    <row r="56" spans="2:30" s="7" customFormat="1" x14ac:dyDescent="0.2">
      <c r="C56" s="680"/>
      <c r="D56" s="50"/>
      <c r="E56" s="50"/>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row>
    <row r="57" spans="2:30" s="683" customFormat="1" x14ac:dyDescent="0.2">
      <c r="B57" s="681"/>
      <c r="C57" s="767"/>
      <c r="D57" s="50"/>
      <c r="E57" s="50"/>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row>
    <row r="58" spans="2:30" s="7" customFormat="1" x14ac:dyDescent="0.2">
      <c r="B58" s="39"/>
      <c r="D58" s="50"/>
      <c r="E58" s="50"/>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row>
    <row r="59" spans="2:30" s="680" customFormat="1" x14ac:dyDescent="0.2">
      <c r="B59" s="726"/>
      <c r="D59" s="50"/>
      <c r="E59" s="50"/>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row>
    <row r="60" spans="2:30" s="7" customFormat="1" x14ac:dyDescent="0.2">
      <c r="B60" s="39"/>
      <c r="D60" s="50"/>
      <c r="E60" s="50"/>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row>
    <row r="61" spans="2:30" s="7" customFormat="1" x14ac:dyDescent="0.2">
      <c r="B61" s="39"/>
      <c r="C61" s="795"/>
      <c r="D61" s="50"/>
      <c r="E61" s="50"/>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row>
    <row r="62" spans="2:30" s="7" customFormat="1" x14ac:dyDescent="0.2">
      <c r="D62" s="50"/>
      <c r="E62" s="50"/>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row>
    <row r="63" spans="2:30" s="7" customFormat="1" x14ac:dyDescent="0.2">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row>
    <row r="64" spans="2:30" s="7" customFormat="1" x14ac:dyDescent="0.2">
      <c r="C64" s="727"/>
      <c r="D64" s="50"/>
      <c r="E64" s="50"/>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row>
    <row r="65" spans="4:30" s="7" customFormat="1" x14ac:dyDescent="0.2">
      <c r="D65" s="50"/>
      <c r="E65" s="50"/>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row>
    <row r="66" spans="4:30" s="7" customFormat="1" x14ac:dyDescent="0.2">
      <c r="D66" s="50"/>
      <c r="E66" s="50"/>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row>
    <row r="67" spans="4:30" s="7" customFormat="1" x14ac:dyDescent="0.2">
      <c r="D67" s="50"/>
      <c r="E67" s="50"/>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row>
  </sheetData>
  <sheetProtection password="F8BD" sheet="1" objects="1" scenarios="1"/>
  <mergeCells count="5">
    <mergeCell ref="A8:B9"/>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tabColor indexed="9"/>
  </sheetPr>
  <dimension ref="A1:E30"/>
  <sheetViews>
    <sheetView workbookViewId="0">
      <selection sqref="A1:C1"/>
    </sheetView>
  </sheetViews>
  <sheetFormatPr defaultColWidth="9.140625" defaultRowHeight="12.75" x14ac:dyDescent="0.2"/>
  <cols>
    <col min="1" max="1" width="3.7109375" style="50" customWidth="1"/>
    <col min="2" max="2" width="63.85546875" style="50" customWidth="1"/>
    <col min="3" max="3" width="12.28515625" style="50" bestFit="1" customWidth="1"/>
    <col min="4" max="4" width="9.5703125" style="50" bestFit="1" customWidth="1"/>
    <col min="5" max="16384" width="9.140625" style="50"/>
  </cols>
  <sheetData>
    <row r="1" spans="1:5" s="8" customFormat="1" ht="90.75" customHeight="1" x14ac:dyDescent="0.2">
      <c r="A1" s="2439"/>
      <c r="B1" s="2439"/>
      <c r="C1" s="2439"/>
    </row>
    <row r="2" spans="1:5" s="8" customFormat="1" ht="18.75" customHeight="1" x14ac:dyDescent="0.3">
      <c r="A2" s="2473"/>
      <c r="B2" s="2473"/>
      <c r="C2" s="2473"/>
    </row>
    <row r="3" spans="1:5" s="8" customFormat="1" ht="44.25" customHeight="1" x14ac:dyDescent="0.25">
      <c r="A3" s="2474"/>
      <c r="B3" s="2474"/>
      <c r="C3" s="2474"/>
    </row>
    <row r="4" spans="1:5" s="8" customFormat="1" ht="18" x14ac:dyDescent="0.25">
      <c r="A4" s="2475" t="str">
        <f>'I1 Intro'!C11</f>
        <v>EB-2019-0037</v>
      </c>
      <c r="B4" s="2475"/>
      <c r="C4" s="2475"/>
    </row>
    <row r="5" spans="1:5" s="8" customFormat="1" ht="21" customHeight="1" x14ac:dyDescent="0.3">
      <c r="A5" s="299" t="str">
        <f>"Sheet O3.6 MicroFIT Charge Worksheet  - "&amp;  'I2 LDC class'!$C$17</f>
        <v>Sheet O3.6 MicroFIT Charge Worksheet  - Initial Application</v>
      </c>
      <c r="B5" s="300"/>
      <c r="C5" s="480"/>
    </row>
    <row r="6" spans="1:5" s="8" customFormat="1" ht="11.25" x14ac:dyDescent="0.2">
      <c r="C6" s="480"/>
    </row>
    <row r="7" spans="1:5" s="8" customFormat="1" ht="14.25" customHeight="1" x14ac:dyDescent="0.2">
      <c r="A7" s="2568"/>
      <c r="B7" s="2568"/>
      <c r="C7" s="544"/>
      <c r="D7" s="544"/>
    </row>
    <row r="8" spans="1:5" s="8" customFormat="1" ht="14.25" customHeight="1" x14ac:dyDescent="0.2">
      <c r="A8" s="684"/>
      <c r="B8" s="684"/>
      <c r="C8" s="544"/>
      <c r="D8" s="544"/>
    </row>
    <row r="9" spans="1:5" s="8" customFormat="1" ht="14.25" customHeight="1" x14ac:dyDescent="0.2">
      <c r="A9" s="684"/>
      <c r="B9" s="684"/>
      <c r="C9" s="544"/>
      <c r="D9" s="544"/>
    </row>
    <row r="10" spans="1:5" s="8" customFormat="1" ht="11.25" x14ac:dyDescent="0.2">
      <c r="A10" s="2567" t="s">
        <v>362</v>
      </c>
      <c r="B10" s="2567"/>
      <c r="C10" s="7"/>
    </row>
    <row r="11" spans="1:5" s="8" customFormat="1" ht="11.25" x14ac:dyDescent="0.2">
      <c r="A11" s="2567"/>
      <c r="B11" s="2567"/>
      <c r="C11" s="7"/>
    </row>
    <row r="12" spans="1:5" s="777" customFormat="1" x14ac:dyDescent="0.2">
      <c r="A12" s="573"/>
      <c r="B12" s="774"/>
      <c r="C12" s="573"/>
      <c r="D12" s="1660"/>
      <c r="E12" s="776"/>
    </row>
    <row r="13" spans="1:5" s="8" customFormat="1" ht="47.25" customHeight="1" x14ac:dyDescent="0.2">
      <c r="A13" s="724"/>
      <c r="B13" s="766" t="s">
        <v>637</v>
      </c>
      <c r="C13" s="560" t="str">
        <f>IF('I2 LDC class'!$D$20="",'I2 LDC class'!$C$20,'I2 LDC class'!$D$20)</f>
        <v>Residential</v>
      </c>
      <c r="D13" s="783" t="s">
        <v>443</v>
      </c>
    </row>
    <row r="14" spans="1:5" x14ac:dyDescent="0.2">
      <c r="A14" s="1661"/>
      <c r="B14" s="1674" t="s">
        <v>1290</v>
      </c>
      <c r="C14" s="1681">
        <f>'O4 Summary by Class &amp; Accounts'!E147</f>
        <v>300143.35071428574</v>
      </c>
      <c r="D14" s="1681">
        <f>IF(ISERROR(C14/C$30/12), 0, C14/C$30/12)</f>
        <v>0.58004095203861561</v>
      </c>
    </row>
    <row r="15" spans="1:5" x14ac:dyDescent="0.2">
      <c r="B15" s="1675" t="s">
        <v>1291</v>
      </c>
      <c r="C15" s="1682">
        <f>'O4 Summary by Class &amp; Accounts'!E148</f>
        <v>59027.402619047622</v>
      </c>
      <c r="D15" s="1682">
        <f t="shared" ref="D15:D25" si="0">IF(ISERROR(C15/C$30/12), 0, C15/C$30/12)</f>
        <v>0.11407319445870849</v>
      </c>
    </row>
    <row r="16" spans="1:5" x14ac:dyDescent="0.2">
      <c r="B16" s="1675" t="s">
        <v>1292</v>
      </c>
      <c r="C16" s="1682">
        <f>'O4 Summary by Class &amp; Accounts'!E146</f>
        <v>591007.38502218144</v>
      </c>
      <c r="D16" s="1682">
        <f t="shared" si="0"/>
        <v>1.1421491945575271</v>
      </c>
    </row>
    <row r="17" spans="2:4" x14ac:dyDescent="0.2">
      <c r="B17" s="1675" t="s">
        <v>1293</v>
      </c>
      <c r="C17" s="1682">
        <f>'O4 Summary by Class &amp; Accounts'!E165</f>
        <v>2442.7018616673754</v>
      </c>
      <c r="D17" s="1682">
        <f t="shared" si="0"/>
        <v>4.7206346901111128E-3</v>
      </c>
    </row>
    <row r="18" spans="2:4" x14ac:dyDescent="0.2">
      <c r="B18" s="1675" t="s">
        <v>1294</v>
      </c>
      <c r="C18" s="1682">
        <f>'O4 Summary by Class &amp; Accounts'!E167</f>
        <v>14669.199413513512</v>
      </c>
      <c r="D18" s="1682">
        <f t="shared" si="0"/>
        <v>2.834890852390852E-2</v>
      </c>
    </row>
    <row r="19" spans="2:4" x14ac:dyDescent="0.2">
      <c r="B19" s="1675" t="s">
        <v>1295</v>
      </c>
      <c r="C19" s="1682">
        <f>'O4 Summary by Class &amp; Accounts'!E168</f>
        <v>1493936.3564272211</v>
      </c>
      <c r="D19" s="1682">
        <f t="shared" si="0"/>
        <v>2.8871013280984923</v>
      </c>
    </row>
    <row r="20" spans="2:4" x14ac:dyDescent="0.2">
      <c r="B20" s="1675" t="s">
        <v>1296</v>
      </c>
      <c r="C20" s="1682">
        <f>'O2 Fixed Charge|Floor|Ceiling'!D130</f>
        <v>17948.213111782024</v>
      </c>
      <c r="D20" s="1682">
        <f t="shared" si="0"/>
        <v>3.4685754643487755E-2</v>
      </c>
    </row>
    <row r="21" spans="2:4" x14ac:dyDescent="0.2">
      <c r="B21" s="1676" t="s">
        <v>1299</v>
      </c>
      <c r="C21" s="1682">
        <f>SUM('O4 Summary by Class &amp; Accounts'!E174:E198)*'O2 Fixed Charge|Floor|Ceiling'!D96/'O2 Fixed Charge|Floor|Ceiling'!D32</f>
        <v>178763.8511890003</v>
      </c>
      <c r="D21" s="1682">
        <f t="shared" si="0"/>
        <v>0.34546943714392891</v>
      </c>
    </row>
    <row r="22" spans="2:4" x14ac:dyDescent="0.2">
      <c r="B22" s="1675"/>
      <c r="C22" s="1682"/>
      <c r="D22" s="1682"/>
    </row>
    <row r="23" spans="2:4" x14ac:dyDescent="0.2">
      <c r="B23" s="1675" t="s">
        <v>407</v>
      </c>
      <c r="C23" s="1682">
        <f>'O2 Fixed Charge|Floor|Ceiling'!D132-'O2 Fixed Charge|Floor|Ceiling'!D81</f>
        <v>1163.3551369501693</v>
      </c>
      <c r="D23" s="1682">
        <f t="shared" si="0"/>
        <v>2.2482377823453562E-3</v>
      </c>
    </row>
    <row r="24" spans="2:4" x14ac:dyDescent="0.2">
      <c r="B24" s="1676" t="s">
        <v>1297</v>
      </c>
      <c r="C24" s="1682">
        <f>'O2 Fixed Charge|Floor|Ceiling'!D133-'O2 Fixed Charge|Floor|Ceiling'!D82</f>
        <v>7655.4312772883859</v>
      </c>
      <c r="D24" s="1682">
        <f t="shared" si="0"/>
        <v>1.4794476158732377E-2</v>
      </c>
    </row>
    <row r="25" spans="2:4" x14ac:dyDescent="0.2">
      <c r="B25" s="1676" t="s">
        <v>1298</v>
      </c>
      <c r="C25" s="1682">
        <f>'O2 Fixed Charge|Floor|Ceiling'!D134-'O2 Fixed Charge|Floor|Ceiling'!D83</f>
        <v>13921.93692262478</v>
      </c>
      <c r="D25" s="1682">
        <f t="shared" si="0"/>
        <v>2.6904789086958366E-2</v>
      </c>
    </row>
    <row r="26" spans="2:4" x14ac:dyDescent="0.2">
      <c r="B26" s="1676"/>
      <c r="C26" s="1682"/>
      <c r="D26" s="1682"/>
    </row>
    <row r="27" spans="2:4" x14ac:dyDescent="0.2">
      <c r="B27" s="1677" t="s">
        <v>435</v>
      </c>
      <c r="C27" s="1683">
        <f>SUM(C14:C25)</f>
        <v>2680679.1836955622</v>
      </c>
      <c r="D27" s="1683">
        <f>IF(ISERROR(C27/C$30/12), 0, C27/C$30/12)</f>
        <v>5.1805369071828151</v>
      </c>
    </row>
    <row r="28" spans="2:4" x14ac:dyDescent="0.2">
      <c r="B28" s="1676"/>
      <c r="C28" s="1682"/>
      <c r="D28" s="1682"/>
    </row>
    <row r="29" spans="2:4" x14ac:dyDescent="0.2">
      <c r="B29" s="1675"/>
      <c r="C29" s="1682"/>
      <c r="D29" s="1682"/>
    </row>
    <row r="30" spans="2:4" x14ac:dyDescent="0.2">
      <c r="B30" s="1678" t="s">
        <v>429</v>
      </c>
      <c r="C30" s="1684">
        <f>ccar</f>
        <v>43121</v>
      </c>
      <c r="D30" s="1685"/>
    </row>
  </sheetData>
  <sheetProtection password="F8BD" sheet="1" objects="1" scenarios="1"/>
  <mergeCells count="6">
    <mergeCell ref="A7:B7"/>
    <mergeCell ref="A10:B11"/>
    <mergeCell ref="A1:C1"/>
    <mergeCell ref="A2:C2"/>
    <mergeCell ref="A3:C3"/>
    <mergeCell ref="A4:C4"/>
  </mergeCells>
  <phoneticPr fontId="135" type="noConversion"/>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indexed="9"/>
  </sheetPr>
  <dimension ref="A1:Z1586"/>
  <sheetViews>
    <sheetView topLeftCell="A89" workbookViewId="0">
      <selection activeCell="D115" sqref="D115"/>
    </sheetView>
  </sheetViews>
  <sheetFormatPr defaultColWidth="9.140625" defaultRowHeight="11.25" x14ac:dyDescent="0.2"/>
  <cols>
    <col min="1" max="1" width="10.140625" style="64" customWidth="1"/>
    <col min="2" max="2" width="60.140625" style="55" bestFit="1" customWidth="1"/>
    <col min="3" max="3" width="12.5703125" style="336" customWidth="1"/>
    <col min="4" max="4" width="19.28515625" style="509" customWidth="1"/>
    <col min="5" max="5" width="16.5703125" style="509" customWidth="1"/>
    <col min="6" max="6" width="16" style="509" customWidth="1"/>
    <col min="7" max="7" width="13.85546875" style="509" customWidth="1"/>
    <col min="8" max="8" width="13.28515625" style="509" hidden="1" customWidth="1"/>
    <col min="9" max="9" width="13.7109375" style="509" hidden="1" customWidth="1"/>
    <col min="10" max="10" width="15.7109375" style="509" hidden="1" customWidth="1"/>
    <col min="11" max="13" width="15.7109375" style="509" customWidth="1"/>
    <col min="14" max="24" width="15.7109375" style="509" hidden="1" customWidth="1"/>
    <col min="25" max="25" width="0" style="1624" hidden="1" customWidth="1"/>
    <col min="26" max="26" width="0" style="1625" hidden="1" customWidth="1"/>
    <col min="27" max="16384" width="9.140625" style="54"/>
  </cols>
  <sheetData>
    <row r="1" spans="1:26" s="8" customFormat="1" ht="90.75" customHeight="1" x14ac:dyDescent="0.2">
      <c r="A1" s="2439"/>
      <c r="B1" s="2439"/>
      <c r="C1" s="2439"/>
      <c r="D1" s="2439"/>
      <c r="E1" s="2439"/>
      <c r="F1" s="2439"/>
      <c r="Y1" s="1622"/>
      <c r="Z1" s="1623"/>
    </row>
    <row r="2" spans="1:26" s="8" customFormat="1" ht="18.75" customHeight="1" x14ac:dyDescent="0.3">
      <c r="A2" s="2473"/>
      <c r="B2" s="2473"/>
      <c r="C2" s="2473"/>
      <c r="D2" s="2473"/>
      <c r="E2" s="2473"/>
      <c r="Y2" s="1622"/>
      <c r="Z2" s="1623"/>
    </row>
    <row r="3" spans="1:26" s="8" customFormat="1" ht="37.5" customHeight="1" x14ac:dyDescent="0.25">
      <c r="A3" s="2474"/>
      <c r="B3" s="2474"/>
      <c r="C3" s="2474"/>
      <c r="D3" s="2474"/>
      <c r="E3" s="2474"/>
      <c r="G3" s="9"/>
      <c r="Y3" s="1622"/>
      <c r="Z3" s="1623"/>
    </row>
    <row r="4" spans="1:26" s="8" customFormat="1" ht="18" x14ac:dyDescent="0.25">
      <c r="A4" s="2475" t="str">
        <f>'I1 Intro'!C11</f>
        <v>EB-2019-0037</v>
      </c>
      <c r="B4" s="2475"/>
      <c r="C4" s="2475"/>
      <c r="D4" s="2475"/>
      <c r="E4" s="2475"/>
      <c r="Y4" s="1622"/>
      <c r="Z4" s="1623"/>
    </row>
    <row r="5" spans="1:26" s="8" customFormat="1" ht="21" customHeight="1" x14ac:dyDescent="0.3">
      <c r="A5" s="299" t="str">
        <f>"Sheet O4 Summary of Allocators by Class &amp; Accounts  - "&amp;  'I2 LDC class'!$C$17</f>
        <v>Sheet O4 Summary of Allocators by Class &amp; Accounts  - Initial Application</v>
      </c>
      <c r="B5" s="300"/>
      <c r="C5" s="480"/>
      <c r="D5" s="480"/>
      <c r="E5" s="301"/>
      <c r="Y5" s="1622"/>
      <c r="Z5" s="1623"/>
    </row>
    <row r="6" spans="1:26" s="8" customFormat="1" ht="6" customHeight="1" x14ac:dyDescent="0.2">
      <c r="A6" s="11"/>
      <c r="B6" s="11"/>
      <c r="C6" s="481"/>
      <c r="D6" s="481"/>
      <c r="E6" s="11"/>
      <c r="F6" s="11"/>
      <c r="G6" s="11"/>
      <c r="H6" s="11"/>
      <c r="I6" s="11"/>
      <c r="J6" s="11"/>
      <c r="K6" s="11"/>
      <c r="L6" s="11"/>
      <c r="M6" s="11"/>
      <c r="N6" s="11"/>
      <c r="O6" s="11"/>
      <c r="Y6" s="1622"/>
      <c r="Z6" s="1623"/>
    </row>
    <row r="7" spans="1:26" x14ac:dyDescent="0.2">
      <c r="A7" s="927"/>
    </row>
    <row r="8" spans="1:26" ht="3" customHeight="1" x14ac:dyDescent="0.2">
      <c r="A8" s="63"/>
    </row>
    <row r="9" spans="1:26" ht="3" customHeight="1" x14ac:dyDescent="0.2">
      <c r="A9" s="362"/>
    </row>
    <row r="10" spans="1:26" ht="3" customHeight="1" x14ac:dyDescent="0.2">
      <c r="A10" s="63"/>
    </row>
    <row r="11" spans="1:26" ht="3" customHeight="1" x14ac:dyDescent="0.2">
      <c r="A11" s="362"/>
    </row>
    <row r="12" spans="1:26" ht="3" customHeight="1" x14ac:dyDescent="0.2">
      <c r="C12" s="929"/>
    </row>
    <row r="13" spans="1:26" ht="4.5" customHeight="1" x14ac:dyDescent="0.2"/>
    <row r="14" spans="1:26" x14ac:dyDescent="0.2">
      <c r="A14" s="2567" t="s">
        <v>362</v>
      </c>
      <c r="B14" s="2567"/>
    </row>
    <row r="15" spans="1:26" x14ac:dyDescent="0.2">
      <c r="A15" s="2567"/>
      <c r="B15" s="2567"/>
    </row>
    <row r="16" spans="1:26" ht="12" thickBot="1" x14ac:dyDescent="0.25">
      <c r="A16" s="939"/>
      <c r="B16" s="940"/>
      <c r="E16" s="941"/>
      <c r="F16" s="941"/>
      <c r="G16" s="941"/>
      <c r="H16" s="941"/>
      <c r="I16" s="941"/>
      <c r="J16" s="941"/>
      <c r="K16" s="941"/>
      <c r="L16" s="941"/>
      <c r="M16" s="941"/>
    </row>
    <row r="17" spans="1:26" s="944" customFormat="1" ht="25.5" customHeight="1" thickBot="1" x14ac:dyDescent="0.25">
      <c r="A17" s="942"/>
      <c r="B17" s="943"/>
      <c r="C17" s="968"/>
      <c r="D17" s="969"/>
      <c r="E17" s="970">
        <v>1</v>
      </c>
      <c r="F17" s="970">
        <v>2</v>
      </c>
      <c r="G17" s="970">
        <v>3</v>
      </c>
      <c r="H17" s="970">
        <v>4</v>
      </c>
      <c r="I17" s="970">
        <v>5</v>
      </c>
      <c r="J17" s="970">
        <v>6</v>
      </c>
      <c r="K17" s="970">
        <v>7</v>
      </c>
      <c r="L17" s="970">
        <v>8</v>
      </c>
      <c r="M17" s="970">
        <v>9</v>
      </c>
      <c r="N17" s="970">
        <v>10</v>
      </c>
      <c r="O17" s="970">
        <v>11</v>
      </c>
      <c r="P17" s="970">
        <v>12</v>
      </c>
      <c r="Q17" s="970">
        <v>13</v>
      </c>
      <c r="R17" s="970">
        <v>14</v>
      </c>
      <c r="S17" s="970">
        <v>15</v>
      </c>
      <c r="T17" s="970">
        <v>16</v>
      </c>
      <c r="U17" s="970">
        <v>17</v>
      </c>
      <c r="V17" s="970">
        <v>18</v>
      </c>
      <c r="W17" s="970">
        <v>19</v>
      </c>
      <c r="X17" s="971">
        <v>20</v>
      </c>
      <c r="Y17" s="1626"/>
      <c r="Z17" s="1627"/>
    </row>
    <row r="18" spans="1:26" s="428" customFormat="1" ht="45.75" customHeight="1" thickBot="1" x14ac:dyDescent="0.25">
      <c r="A18" s="972" t="s">
        <v>315</v>
      </c>
      <c r="B18" s="973" t="s">
        <v>318</v>
      </c>
      <c r="C18" s="964" t="s">
        <v>661</v>
      </c>
      <c r="D18" s="965" t="s">
        <v>763</v>
      </c>
      <c r="E18" s="966" t="str">
        <f>IF('I2 LDC class'!$D$20="",'I2 LDC class'!$C$20,'I2 LDC class'!$D$20)</f>
        <v>Residential</v>
      </c>
      <c r="F18" s="966" t="str">
        <f>IF('I2 LDC class'!$D$21="",'I2 LDC class'!$C$21,'I2 LDC class'!$D$21)</f>
        <v>GS &lt;50</v>
      </c>
      <c r="G18" s="966" t="str">
        <f>IF('I2 LDC class'!$D$22="",'I2 LDC class'!$C$22,'I2 LDC class'!$D$22)</f>
        <v>GS&gt;50-Regular</v>
      </c>
      <c r="H18" s="966" t="str">
        <f>IF('I2 LDC class'!$D$23="",'I2 LDC class'!$C$23,'I2 LDC class'!$D$23)</f>
        <v>GS&gt; 50-TOU</v>
      </c>
      <c r="I18" s="966" t="str">
        <f>IF('I2 LDC class'!$D$24="",'I2 LDC class'!$C$24,'I2 LDC class'!$D$24)</f>
        <v>GS &gt;50-Intermediate</v>
      </c>
      <c r="J18" s="966" t="str">
        <f>IF('I2 LDC class'!$D$25="",'I2 LDC class'!$C$25,'I2 LDC class'!$D$25)</f>
        <v>Large Use &gt;5MW</v>
      </c>
      <c r="K18" s="966" t="str">
        <f>IF('I2 LDC class'!$D$26="",'I2 LDC class'!$C$26,'I2 LDC class'!$D$26)</f>
        <v>Street Light</v>
      </c>
      <c r="L18" s="966" t="str">
        <f>IF('I2 LDC class'!$D$27="",'I2 LDC class'!$C$27,'I2 LDC class'!$D$27)</f>
        <v>Sentinel</v>
      </c>
      <c r="M18" s="966" t="str">
        <f>IF('I2 LDC class'!$D$28="",'I2 LDC class'!$C$28,'I2 LDC class'!$D$28)</f>
        <v>Unmetered Scattered Load</v>
      </c>
      <c r="N18" s="966" t="str">
        <f>IF('I2 LDC class'!$D$29="",'I2 LDC class'!$C$29,'I2 LDC class'!$D$29)</f>
        <v>Embedded Distributor</v>
      </c>
      <c r="O18" s="966" t="str">
        <f>IF('I2 LDC class'!$D$30="",'I2 LDC class'!$C$30,'I2 LDC class'!$D$30)</f>
        <v>Back-up/Standby Power</v>
      </c>
      <c r="P18" s="966" t="str">
        <f>IF('I2 LDC class'!$D$31="",'I2 LDC class'!$C$31,'I2 LDC class'!$D$31)</f>
        <v>Rate Class 1</v>
      </c>
      <c r="Q18" s="966" t="str">
        <f>IF('I2 LDC class'!$D$32="",'I2 LDC class'!$C$32,'I2 LDC class'!$D$32)</f>
        <v>Rate class 2</v>
      </c>
      <c r="R18" s="966" t="str">
        <f>IF('I2 LDC class'!$D$33="",'I2 LDC class'!$C$33,'I2 LDC class'!$D$33)</f>
        <v>Rate class 3</v>
      </c>
      <c r="S18" s="966" t="str">
        <f>IF('I2 LDC class'!$D$34="",'I2 LDC class'!$C$34,'I2 LDC class'!$D$34)</f>
        <v>Rate class 4</v>
      </c>
      <c r="T18" s="966" t="str">
        <f>IF('I2 LDC class'!$D$35="",'I2 LDC class'!$C$35,'I2 LDC class'!$D$35)</f>
        <v>Rate class 5</v>
      </c>
      <c r="U18" s="966" t="str">
        <f>IF('I2 LDC class'!$D$36="",'I2 LDC class'!$C$36,'I2 LDC class'!$D$36)</f>
        <v>Rate class 6</v>
      </c>
      <c r="V18" s="966" t="str">
        <f>IF('I2 LDC class'!$D$37="",'I2 LDC class'!$C$37,'I2 LDC class'!$D$37)</f>
        <v>Rate class 7</v>
      </c>
      <c r="W18" s="966" t="str">
        <f>IF('I2 LDC class'!$D$38="",'I2 LDC class'!$C$38,'I2 LDC class'!$D$38)</f>
        <v>Rate class 8</v>
      </c>
      <c r="X18" s="967" t="str">
        <f>IF('I2 LDC class'!$D$39="",'I2 LDC class'!$C$39,'I2 LDC class'!$D$39)</f>
        <v>Rate class 9</v>
      </c>
      <c r="Y18" s="1628"/>
      <c r="Z18" s="1629"/>
    </row>
    <row r="19" spans="1:26" ht="12.75" x14ac:dyDescent="0.2">
      <c r="A19" s="1494" t="s">
        <v>109</v>
      </c>
      <c r="B19" s="930" t="s">
        <v>894</v>
      </c>
      <c r="C19" s="945" t="str">
        <f>IF(ISBLANK('E4 TB Allocation Details'!D19), "",('E4 TB Allocation Details'!D19))</f>
        <v>dp</v>
      </c>
      <c r="D19" s="946">
        <f>SUM(E19:X19)</f>
        <v>0</v>
      </c>
      <c r="E19" s="520">
        <f>'O5 Details by Class &amp; Accounts'!I19+'O5 Details by Class &amp; Accounts'!AD19+'O5 Details by Class &amp; Accounts'!AY19+'O5 Details by Class &amp; Accounts'!BT19</f>
        <v>0</v>
      </c>
      <c r="F19" s="520">
        <f>'O5 Details by Class &amp; Accounts'!J19+'O5 Details by Class &amp; Accounts'!AE19+'O5 Details by Class &amp; Accounts'!AZ19+'O5 Details by Class &amp; Accounts'!BU19</f>
        <v>0</v>
      </c>
      <c r="G19" s="520">
        <f>'O5 Details by Class &amp; Accounts'!K19+'O5 Details by Class &amp; Accounts'!AF19+'O5 Details by Class &amp; Accounts'!BA19+'O5 Details by Class &amp; Accounts'!BV19</f>
        <v>0</v>
      </c>
      <c r="H19" s="520">
        <f>'O5 Details by Class &amp; Accounts'!L19+'O5 Details by Class &amp; Accounts'!AG19+'O5 Details by Class &amp; Accounts'!BB19+'O5 Details by Class &amp; Accounts'!BW19</f>
        <v>0</v>
      </c>
      <c r="I19" s="520">
        <f>'O5 Details by Class &amp; Accounts'!M19+'O5 Details by Class &amp; Accounts'!AH19+'O5 Details by Class &amp; Accounts'!BC19+'O5 Details by Class &amp; Accounts'!BX19</f>
        <v>0</v>
      </c>
      <c r="J19" s="520">
        <f>'O5 Details by Class &amp; Accounts'!N19+'O5 Details by Class &amp; Accounts'!AI19+'O5 Details by Class &amp; Accounts'!BD19+'O5 Details by Class &amp; Accounts'!BY19</f>
        <v>0</v>
      </c>
      <c r="K19" s="520">
        <f>'O5 Details by Class &amp; Accounts'!O19+'O5 Details by Class &amp; Accounts'!AJ19+'O5 Details by Class &amp; Accounts'!BE19+'O5 Details by Class &amp; Accounts'!BZ19</f>
        <v>0</v>
      </c>
      <c r="L19" s="520">
        <f>'O5 Details by Class &amp; Accounts'!P19+'O5 Details by Class &amp; Accounts'!AK19+'O5 Details by Class &amp; Accounts'!BF19+'O5 Details by Class &amp; Accounts'!CA19</f>
        <v>0</v>
      </c>
      <c r="M19" s="520">
        <f>'O5 Details by Class &amp; Accounts'!Q19+'O5 Details by Class &amp; Accounts'!AL19+'O5 Details by Class &amp; Accounts'!BG19+'O5 Details by Class &amp; Accounts'!CB19</f>
        <v>0</v>
      </c>
      <c r="N19" s="520">
        <f>'O5 Details by Class &amp; Accounts'!R19+'O5 Details by Class &amp; Accounts'!AM19+'O5 Details by Class &amp; Accounts'!BH19+'O5 Details by Class &amp; Accounts'!CC19</f>
        <v>0</v>
      </c>
      <c r="O19" s="520">
        <f>'O5 Details by Class &amp; Accounts'!S19+'O5 Details by Class &amp; Accounts'!AN19+'O5 Details by Class &amp; Accounts'!BI19+'O5 Details by Class &amp; Accounts'!CD19</f>
        <v>0</v>
      </c>
      <c r="P19" s="520">
        <f>'O5 Details by Class &amp; Accounts'!T19+'O5 Details by Class &amp; Accounts'!AO19+'O5 Details by Class &amp; Accounts'!BJ19+'O5 Details by Class &amp; Accounts'!CE19</f>
        <v>0</v>
      </c>
      <c r="Q19" s="520">
        <f>'O5 Details by Class &amp; Accounts'!U19+'O5 Details by Class &amp; Accounts'!AP19+'O5 Details by Class &amp; Accounts'!BK19+'O5 Details by Class &amp; Accounts'!CF19</f>
        <v>0</v>
      </c>
      <c r="R19" s="520">
        <f>'O5 Details by Class &amp; Accounts'!V19+'O5 Details by Class &amp; Accounts'!AQ19+'O5 Details by Class &amp; Accounts'!BL19+'O5 Details by Class &amp; Accounts'!CG19</f>
        <v>0</v>
      </c>
      <c r="S19" s="520">
        <f>'O5 Details by Class &amp; Accounts'!W19+'O5 Details by Class &amp; Accounts'!AR19+'O5 Details by Class &amp; Accounts'!BM19+'O5 Details by Class &amp; Accounts'!CH19</f>
        <v>0</v>
      </c>
      <c r="T19" s="520">
        <f>'O5 Details by Class &amp; Accounts'!X19+'O5 Details by Class &amp; Accounts'!AS19+'O5 Details by Class &amp; Accounts'!BN19+'O5 Details by Class &amp; Accounts'!CI19</f>
        <v>0</v>
      </c>
      <c r="U19" s="520">
        <f>'O5 Details by Class &amp; Accounts'!Y19+'O5 Details by Class &amp; Accounts'!AT19+'O5 Details by Class &amp; Accounts'!BO19+'O5 Details by Class &amp; Accounts'!CJ19</f>
        <v>0</v>
      </c>
      <c r="V19" s="520">
        <f>'O5 Details by Class &amp; Accounts'!Z19+'O5 Details by Class &amp; Accounts'!AU19+'O5 Details by Class &amp; Accounts'!BP19+'O5 Details by Class &amp; Accounts'!CK19</f>
        <v>0</v>
      </c>
      <c r="W19" s="520">
        <f>'O5 Details by Class &amp; Accounts'!AA19+'O5 Details by Class &amp; Accounts'!AV19+'O5 Details by Class &amp; Accounts'!BQ19+'O5 Details by Class &amp; Accounts'!CL19</f>
        <v>0</v>
      </c>
      <c r="X19" s="959">
        <f>'O5 Details by Class &amp; Accounts'!AB19+'O5 Details by Class &amp; Accounts'!AW19+'O5 Details by Class &amp; Accounts'!BR19+'O5 Details by Class &amp; Accounts'!CM19</f>
        <v>0</v>
      </c>
      <c r="Y19" s="1630" t="str">
        <f>A19</f>
        <v>1565</v>
      </c>
      <c r="Z19" s="1625" t="s">
        <v>1271</v>
      </c>
    </row>
    <row r="20" spans="1:26" ht="12.95" customHeight="1" x14ac:dyDescent="0.2">
      <c r="A20" s="1836" t="s">
        <v>114</v>
      </c>
      <c r="B20" s="1837" t="s">
        <v>280</v>
      </c>
      <c r="C20" s="945" t="str">
        <f>IF(ISBLANK('E4 TB Allocation Details'!D20), "",('E4 TB Allocation Details'!D20))</f>
        <v>gp</v>
      </c>
      <c r="D20" s="946">
        <f>SUM(E20:X20)</f>
        <v>0</v>
      </c>
      <c r="E20" s="520">
        <f>'O5 Details by Class &amp; Accounts'!I20+'O5 Details by Class &amp; Accounts'!AD20+'O5 Details by Class &amp; Accounts'!AY20+'O5 Details by Class &amp; Accounts'!BT20</f>
        <v>0</v>
      </c>
      <c r="F20" s="520">
        <f>'O5 Details by Class &amp; Accounts'!J20+'O5 Details by Class &amp; Accounts'!AE20+'O5 Details by Class &amp; Accounts'!AZ20+'O5 Details by Class &amp; Accounts'!BU20</f>
        <v>0</v>
      </c>
      <c r="G20" s="520">
        <f>'O5 Details by Class &amp; Accounts'!K20+'O5 Details by Class &amp; Accounts'!AF20+'O5 Details by Class &amp; Accounts'!BA20+'O5 Details by Class &amp; Accounts'!BV20</f>
        <v>0</v>
      </c>
      <c r="H20" s="520">
        <f>'O5 Details by Class &amp; Accounts'!L20+'O5 Details by Class &amp; Accounts'!AG20+'O5 Details by Class &amp; Accounts'!BB20+'O5 Details by Class &amp; Accounts'!BW20</f>
        <v>0</v>
      </c>
      <c r="I20" s="520">
        <f>'O5 Details by Class &amp; Accounts'!M20+'O5 Details by Class &amp; Accounts'!AH20+'O5 Details by Class &amp; Accounts'!BC20+'O5 Details by Class &amp; Accounts'!BX20</f>
        <v>0</v>
      </c>
      <c r="J20" s="520">
        <f>'O5 Details by Class &amp; Accounts'!N20+'O5 Details by Class &amp; Accounts'!AI20+'O5 Details by Class &amp; Accounts'!BD20+'O5 Details by Class &amp; Accounts'!BY20</f>
        <v>0</v>
      </c>
      <c r="K20" s="520">
        <f>'O5 Details by Class &amp; Accounts'!O20+'O5 Details by Class &amp; Accounts'!AJ20+'O5 Details by Class &amp; Accounts'!BE20+'O5 Details by Class &amp; Accounts'!BZ20</f>
        <v>0</v>
      </c>
      <c r="L20" s="520">
        <f>'O5 Details by Class &amp; Accounts'!P20+'O5 Details by Class &amp; Accounts'!AK20+'O5 Details by Class &amp; Accounts'!BF20+'O5 Details by Class &amp; Accounts'!CA20</f>
        <v>0</v>
      </c>
      <c r="M20" s="520">
        <f>'O5 Details by Class &amp; Accounts'!Q20+'O5 Details by Class &amp; Accounts'!AL20+'O5 Details by Class &amp; Accounts'!BG20+'O5 Details by Class &amp; Accounts'!CB20</f>
        <v>0</v>
      </c>
      <c r="N20" s="520">
        <f>'O5 Details by Class &amp; Accounts'!R20+'O5 Details by Class &amp; Accounts'!AM20+'O5 Details by Class &amp; Accounts'!BH20+'O5 Details by Class &amp; Accounts'!CC20</f>
        <v>0</v>
      </c>
      <c r="O20" s="520">
        <f>'O5 Details by Class &amp; Accounts'!S20+'O5 Details by Class &amp; Accounts'!AN20+'O5 Details by Class &amp; Accounts'!BI20+'O5 Details by Class &amp; Accounts'!CD20</f>
        <v>0</v>
      </c>
      <c r="P20" s="520">
        <f>'O5 Details by Class &amp; Accounts'!T20+'O5 Details by Class &amp; Accounts'!AO20+'O5 Details by Class &amp; Accounts'!BJ20+'O5 Details by Class &amp; Accounts'!CE20</f>
        <v>0</v>
      </c>
      <c r="Q20" s="520">
        <f>'O5 Details by Class &amp; Accounts'!U20+'O5 Details by Class &amp; Accounts'!AP20+'O5 Details by Class &amp; Accounts'!BK20+'O5 Details by Class &amp; Accounts'!CF20</f>
        <v>0</v>
      </c>
      <c r="R20" s="520">
        <f>'O5 Details by Class &amp; Accounts'!V20+'O5 Details by Class &amp; Accounts'!AQ20+'O5 Details by Class &amp; Accounts'!BL20+'O5 Details by Class &amp; Accounts'!CG20</f>
        <v>0</v>
      </c>
      <c r="S20" s="520">
        <f>'O5 Details by Class &amp; Accounts'!W20+'O5 Details by Class &amp; Accounts'!AR20+'O5 Details by Class &amp; Accounts'!BM20+'O5 Details by Class &amp; Accounts'!CH20</f>
        <v>0</v>
      </c>
      <c r="T20" s="520">
        <f>'O5 Details by Class &amp; Accounts'!X20+'O5 Details by Class &amp; Accounts'!AS20+'O5 Details by Class &amp; Accounts'!BN20+'O5 Details by Class &amp; Accounts'!CI20</f>
        <v>0</v>
      </c>
      <c r="U20" s="520">
        <f>'O5 Details by Class &amp; Accounts'!Y20+'O5 Details by Class &amp; Accounts'!AT20+'O5 Details by Class &amp; Accounts'!BO20+'O5 Details by Class &amp; Accounts'!CJ20</f>
        <v>0</v>
      </c>
      <c r="V20" s="520">
        <f>'O5 Details by Class &amp; Accounts'!Z20+'O5 Details by Class &amp; Accounts'!AU20+'O5 Details by Class &amp; Accounts'!BP20+'O5 Details by Class &amp; Accounts'!CK20</f>
        <v>0</v>
      </c>
      <c r="W20" s="520">
        <f>'O5 Details by Class &amp; Accounts'!AA20+'O5 Details by Class &amp; Accounts'!AV20+'O5 Details by Class &amp; Accounts'!BQ20+'O5 Details by Class &amp; Accounts'!CL20</f>
        <v>0</v>
      </c>
      <c r="X20" s="959">
        <f>'O5 Details by Class &amp; Accounts'!AB20+'O5 Details by Class &amp; Accounts'!AW20+'O5 Details by Class &amp; Accounts'!BR20+'O5 Details by Class &amp; Accounts'!CM20</f>
        <v>0</v>
      </c>
      <c r="Y20" s="1630" t="str">
        <f t="shared" ref="Y20:Y83" si="0">A20</f>
        <v>1608</v>
      </c>
      <c r="Z20" s="1625" t="s">
        <v>5</v>
      </c>
    </row>
    <row r="21" spans="1:26" ht="12.95" customHeight="1" x14ac:dyDescent="0.2">
      <c r="A21" s="1495" t="s">
        <v>258</v>
      </c>
      <c r="B21" s="930" t="s">
        <v>282</v>
      </c>
      <c r="C21" s="945" t="str">
        <f>IF(ISBLANK('E4 TB Allocation Details'!D21), "",('E4 TB Allocation Details'!D21))</f>
        <v>dp</v>
      </c>
      <c r="D21" s="946">
        <f t="shared" ref="D21:D47" si="1">SUM(E21:X21)</f>
        <v>0</v>
      </c>
      <c r="E21" s="520">
        <f>'O5 Details by Class &amp; Accounts'!I21+'O5 Details by Class &amp; Accounts'!AD21+'O5 Details by Class &amp; Accounts'!AY21+'O5 Details by Class &amp; Accounts'!BT21</f>
        <v>0</v>
      </c>
      <c r="F21" s="520">
        <f>'O5 Details by Class &amp; Accounts'!J21+'O5 Details by Class &amp; Accounts'!AE21+'O5 Details by Class &amp; Accounts'!AZ21+'O5 Details by Class &amp; Accounts'!BU21</f>
        <v>0</v>
      </c>
      <c r="G21" s="520">
        <f>'O5 Details by Class &amp; Accounts'!K21+'O5 Details by Class &amp; Accounts'!AF21+'O5 Details by Class &amp; Accounts'!BA21+'O5 Details by Class &amp; Accounts'!BV21</f>
        <v>0</v>
      </c>
      <c r="H21" s="520">
        <f>'O5 Details by Class &amp; Accounts'!L21+'O5 Details by Class &amp; Accounts'!AG21+'O5 Details by Class &amp; Accounts'!BB21+'O5 Details by Class &amp; Accounts'!BW21</f>
        <v>0</v>
      </c>
      <c r="I21" s="520">
        <f>'O5 Details by Class &amp; Accounts'!M21+'O5 Details by Class &amp; Accounts'!AH21+'O5 Details by Class &amp; Accounts'!BC21+'O5 Details by Class &amp; Accounts'!BX21</f>
        <v>0</v>
      </c>
      <c r="J21" s="520">
        <f>'O5 Details by Class &amp; Accounts'!N21+'O5 Details by Class &amp; Accounts'!AI21+'O5 Details by Class &amp; Accounts'!BD21+'O5 Details by Class &amp; Accounts'!BY21</f>
        <v>0</v>
      </c>
      <c r="K21" s="520">
        <f>'O5 Details by Class &amp; Accounts'!O21+'O5 Details by Class &amp; Accounts'!AJ21+'O5 Details by Class &amp; Accounts'!BE21+'O5 Details by Class &amp; Accounts'!BZ21</f>
        <v>0</v>
      </c>
      <c r="L21" s="520">
        <f>'O5 Details by Class &amp; Accounts'!P21+'O5 Details by Class &amp; Accounts'!AK21+'O5 Details by Class &amp; Accounts'!BF21+'O5 Details by Class &amp; Accounts'!CA21</f>
        <v>0</v>
      </c>
      <c r="M21" s="520">
        <f>'O5 Details by Class &amp; Accounts'!Q21+'O5 Details by Class &amp; Accounts'!AL21+'O5 Details by Class &amp; Accounts'!BG21+'O5 Details by Class &amp; Accounts'!CB21</f>
        <v>0</v>
      </c>
      <c r="N21" s="520">
        <f>'O5 Details by Class &amp; Accounts'!R21+'O5 Details by Class &amp; Accounts'!AM21+'O5 Details by Class &amp; Accounts'!BH21+'O5 Details by Class &amp; Accounts'!CC21</f>
        <v>0</v>
      </c>
      <c r="O21" s="520">
        <f>'O5 Details by Class &amp; Accounts'!S21+'O5 Details by Class &amp; Accounts'!AN21+'O5 Details by Class &amp; Accounts'!BI21+'O5 Details by Class &amp; Accounts'!CD21</f>
        <v>0</v>
      </c>
      <c r="P21" s="520">
        <f>'O5 Details by Class &amp; Accounts'!T21+'O5 Details by Class &amp; Accounts'!AO21+'O5 Details by Class &amp; Accounts'!BJ21+'O5 Details by Class &amp; Accounts'!CE21</f>
        <v>0</v>
      </c>
      <c r="Q21" s="520">
        <f>'O5 Details by Class &amp; Accounts'!U21+'O5 Details by Class &amp; Accounts'!AP21+'O5 Details by Class &amp; Accounts'!BK21+'O5 Details by Class &amp; Accounts'!CF21</f>
        <v>0</v>
      </c>
      <c r="R21" s="520">
        <f>'O5 Details by Class &amp; Accounts'!V21+'O5 Details by Class &amp; Accounts'!AQ21+'O5 Details by Class &amp; Accounts'!BL21+'O5 Details by Class &amp; Accounts'!CG21</f>
        <v>0</v>
      </c>
      <c r="S21" s="520">
        <f>'O5 Details by Class &amp; Accounts'!W21+'O5 Details by Class &amp; Accounts'!AR21+'O5 Details by Class &amp; Accounts'!BM21+'O5 Details by Class &amp; Accounts'!CH21</f>
        <v>0</v>
      </c>
      <c r="T21" s="520">
        <f>'O5 Details by Class &amp; Accounts'!X21+'O5 Details by Class &amp; Accounts'!AS21+'O5 Details by Class &amp; Accounts'!BN21+'O5 Details by Class &amp; Accounts'!CI21</f>
        <v>0</v>
      </c>
      <c r="U21" s="520">
        <f>'O5 Details by Class &amp; Accounts'!Y21+'O5 Details by Class &amp; Accounts'!AT21+'O5 Details by Class &amp; Accounts'!BO21+'O5 Details by Class &amp; Accounts'!CJ21</f>
        <v>0</v>
      </c>
      <c r="V21" s="520">
        <f>'O5 Details by Class &amp; Accounts'!Z21+'O5 Details by Class &amp; Accounts'!AU21+'O5 Details by Class &amp; Accounts'!BP21+'O5 Details by Class &amp; Accounts'!CK21</f>
        <v>0</v>
      </c>
      <c r="W21" s="520">
        <f>'O5 Details by Class &amp; Accounts'!AA21+'O5 Details by Class &amp; Accounts'!AV21+'O5 Details by Class &amp; Accounts'!BQ21+'O5 Details by Class &amp; Accounts'!CL21</f>
        <v>0</v>
      </c>
      <c r="X21" s="959">
        <f>'O5 Details by Class &amp; Accounts'!AB21+'O5 Details by Class &amp; Accounts'!AW21+'O5 Details by Class &amp; Accounts'!BR21+'O5 Details by Class &amp; Accounts'!CM21</f>
        <v>0</v>
      </c>
      <c r="Y21" s="1630" t="str">
        <f t="shared" si="0"/>
        <v>1805</v>
      </c>
      <c r="Z21" s="1625" t="e">
        <v>#N/A</v>
      </c>
    </row>
    <row r="22" spans="1:26" ht="12.95" customHeight="1" x14ac:dyDescent="0.2">
      <c r="A22" s="1495" t="s">
        <v>815</v>
      </c>
      <c r="B22" s="930" t="s">
        <v>340</v>
      </c>
      <c r="C22" s="945" t="str">
        <f>IF(ISBLANK('E4 TB Allocation Details'!D22), "",('E4 TB Allocation Details'!D22))</f>
        <v>dp</v>
      </c>
      <c r="D22" s="946">
        <f t="shared" si="1"/>
        <v>0</v>
      </c>
      <c r="E22" s="520">
        <f>'O5 Details by Class &amp; Accounts'!I22+'O5 Details by Class &amp; Accounts'!AD22+'O5 Details by Class &amp; Accounts'!AY22+'O5 Details by Class &amp; Accounts'!BT22</f>
        <v>0</v>
      </c>
      <c r="F22" s="520">
        <f>'O5 Details by Class &amp; Accounts'!J22+'O5 Details by Class &amp; Accounts'!AE22+'O5 Details by Class &amp; Accounts'!AZ22+'O5 Details by Class &amp; Accounts'!BU22</f>
        <v>0</v>
      </c>
      <c r="G22" s="520">
        <f>'O5 Details by Class &amp; Accounts'!K22+'O5 Details by Class &amp; Accounts'!AF22+'O5 Details by Class &amp; Accounts'!BA22+'O5 Details by Class &amp; Accounts'!BV22</f>
        <v>0</v>
      </c>
      <c r="H22" s="520">
        <f>'O5 Details by Class &amp; Accounts'!L22+'O5 Details by Class &amp; Accounts'!AG22+'O5 Details by Class &amp; Accounts'!BB22+'O5 Details by Class &amp; Accounts'!BW22</f>
        <v>0</v>
      </c>
      <c r="I22" s="520">
        <f>'O5 Details by Class &amp; Accounts'!M22+'O5 Details by Class &amp; Accounts'!AH22+'O5 Details by Class &amp; Accounts'!BC22+'O5 Details by Class &amp; Accounts'!BX22</f>
        <v>0</v>
      </c>
      <c r="J22" s="520">
        <f>'O5 Details by Class &amp; Accounts'!N22+'O5 Details by Class &amp; Accounts'!AI22+'O5 Details by Class &amp; Accounts'!BD22+'O5 Details by Class &amp; Accounts'!BY22</f>
        <v>0</v>
      </c>
      <c r="K22" s="520">
        <f>'O5 Details by Class &amp; Accounts'!O22+'O5 Details by Class &amp; Accounts'!AJ22+'O5 Details by Class &amp; Accounts'!BE22+'O5 Details by Class &amp; Accounts'!BZ22</f>
        <v>0</v>
      </c>
      <c r="L22" s="520">
        <f>'O5 Details by Class &amp; Accounts'!P22+'O5 Details by Class &amp; Accounts'!AK22+'O5 Details by Class &amp; Accounts'!BF22+'O5 Details by Class &amp; Accounts'!CA22</f>
        <v>0</v>
      </c>
      <c r="M22" s="520">
        <f>'O5 Details by Class &amp; Accounts'!Q22+'O5 Details by Class &amp; Accounts'!AL22+'O5 Details by Class &amp; Accounts'!BG22+'O5 Details by Class &amp; Accounts'!CB22</f>
        <v>0</v>
      </c>
      <c r="N22" s="520">
        <f>'O5 Details by Class &amp; Accounts'!R22+'O5 Details by Class &amp; Accounts'!AM22+'O5 Details by Class &amp; Accounts'!BH22+'O5 Details by Class &amp; Accounts'!CC22</f>
        <v>0</v>
      </c>
      <c r="O22" s="520">
        <f>'O5 Details by Class &amp; Accounts'!S22+'O5 Details by Class &amp; Accounts'!AN22+'O5 Details by Class &amp; Accounts'!BI22+'O5 Details by Class &amp; Accounts'!CD22</f>
        <v>0</v>
      </c>
      <c r="P22" s="520">
        <f>'O5 Details by Class &amp; Accounts'!T22+'O5 Details by Class &amp; Accounts'!AO22+'O5 Details by Class &amp; Accounts'!BJ22+'O5 Details by Class &amp; Accounts'!CE22</f>
        <v>0</v>
      </c>
      <c r="Q22" s="520">
        <f>'O5 Details by Class &amp; Accounts'!U22+'O5 Details by Class &amp; Accounts'!AP22+'O5 Details by Class &amp; Accounts'!BK22+'O5 Details by Class &amp; Accounts'!CF22</f>
        <v>0</v>
      </c>
      <c r="R22" s="520">
        <f>'O5 Details by Class &amp; Accounts'!V22+'O5 Details by Class &amp; Accounts'!AQ22+'O5 Details by Class &amp; Accounts'!BL22+'O5 Details by Class &amp; Accounts'!CG22</f>
        <v>0</v>
      </c>
      <c r="S22" s="520">
        <f>'O5 Details by Class &amp; Accounts'!W22+'O5 Details by Class &amp; Accounts'!AR22+'O5 Details by Class &amp; Accounts'!BM22+'O5 Details by Class &amp; Accounts'!CH22</f>
        <v>0</v>
      </c>
      <c r="T22" s="520">
        <f>'O5 Details by Class &amp; Accounts'!X22+'O5 Details by Class &amp; Accounts'!AS22+'O5 Details by Class &amp; Accounts'!BN22+'O5 Details by Class &amp; Accounts'!CI22</f>
        <v>0</v>
      </c>
      <c r="U22" s="520">
        <f>'O5 Details by Class &amp; Accounts'!Y22+'O5 Details by Class &amp; Accounts'!AT22+'O5 Details by Class &amp; Accounts'!BO22+'O5 Details by Class &amp; Accounts'!CJ22</f>
        <v>0</v>
      </c>
      <c r="V22" s="520">
        <f>'O5 Details by Class &amp; Accounts'!Z22+'O5 Details by Class &amp; Accounts'!AU22+'O5 Details by Class &amp; Accounts'!BP22+'O5 Details by Class &amp; Accounts'!CK22</f>
        <v>0</v>
      </c>
      <c r="W22" s="520">
        <f>'O5 Details by Class &amp; Accounts'!AA22+'O5 Details by Class &amp; Accounts'!AV22+'O5 Details by Class &amp; Accounts'!BQ22+'O5 Details by Class &amp; Accounts'!CL22</f>
        <v>0</v>
      </c>
      <c r="X22" s="959">
        <f>'O5 Details by Class &amp; Accounts'!AB22+'O5 Details by Class &amp; Accounts'!AW22+'O5 Details by Class &amp; Accounts'!BR22+'O5 Details by Class &amp; Accounts'!CM22</f>
        <v>0</v>
      </c>
      <c r="Y22" s="1630" t="str">
        <f t="shared" si="0"/>
        <v>1805-1</v>
      </c>
      <c r="Z22" s="1625" t="s">
        <v>697</v>
      </c>
    </row>
    <row r="23" spans="1:26" ht="12.95" customHeight="1" x14ac:dyDescent="0.2">
      <c r="A23" s="1495" t="s">
        <v>816</v>
      </c>
      <c r="B23" s="930" t="s">
        <v>342</v>
      </c>
      <c r="C23" s="945" t="str">
        <f>IF(ISBLANK('E4 TB Allocation Details'!D23), "",('E4 TB Allocation Details'!D23))</f>
        <v>dp</v>
      </c>
      <c r="D23" s="946">
        <f t="shared" si="1"/>
        <v>0</v>
      </c>
      <c r="E23" s="520">
        <f>'O5 Details by Class &amp; Accounts'!I23+'O5 Details by Class &amp; Accounts'!AD23+'O5 Details by Class &amp; Accounts'!AY23+'O5 Details by Class &amp; Accounts'!BT23</f>
        <v>0</v>
      </c>
      <c r="F23" s="520">
        <f>'O5 Details by Class &amp; Accounts'!J23+'O5 Details by Class &amp; Accounts'!AE23+'O5 Details by Class &amp; Accounts'!AZ23+'O5 Details by Class &amp; Accounts'!BU23</f>
        <v>0</v>
      </c>
      <c r="G23" s="520">
        <f>'O5 Details by Class &amp; Accounts'!K23+'O5 Details by Class &amp; Accounts'!AF23+'O5 Details by Class &amp; Accounts'!BA23+'O5 Details by Class &amp; Accounts'!BV23</f>
        <v>0</v>
      </c>
      <c r="H23" s="520">
        <f>'O5 Details by Class &amp; Accounts'!L23+'O5 Details by Class &amp; Accounts'!AG23+'O5 Details by Class &amp; Accounts'!BB23+'O5 Details by Class &amp; Accounts'!BW23</f>
        <v>0</v>
      </c>
      <c r="I23" s="520">
        <f>'O5 Details by Class &amp; Accounts'!M23+'O5 Details by Class &amp; Accounts'!AH23+'O5 Details by Class &amp; Accounts'!BC23+'O5 Details by Class &amp; Accounts'!BX23</f>
        <v>0</v>
      </c>
      <c r="J23" s="520">
        <f>'O5 Details by Class &amp; Accounts'!N23+'O5 Details by Class &amp; Accounts'!AI23+'O5 Details by Class &amp; Accounts'!BD23+'O5 Details by Class &amp; Accounts'!BY23</f>
        <v>0</v>
      </c>
      <c r="K23" s="520">
        <f>'O5 Details by Class &amp; Accounts'!O23+'O5 Details by Class &amp; Accounts'!AJ23+'O5 Details by Class &amp; Accounts'!BE23+'O5 Details by Class &amp; Accounts'!BZ23</f>
        <v>0</v>
      </c>
      <c r="L23" s="520">
        <f>'O5 Details by Class &amp; Accounts'!P23+'O5 Details by Class &amp; Accounts'!AK23+'O5 Details by Class &amp; Accounts'!BF23+'O5 Details by Class &amp; Accounts'!CA23</f>
        <v>0</v>
      </c>
      <c r="M23" s="520">
        <f>'O5 Details by Class &amp; Accounts'!Q23+'O5 Details by Class &amp; Accounts'!AL23+'O5 Details by Class &amp; Accounts'!BG23+'O5 Details by Class &amp; Accounts'!CB23</f>
        <v>0</v>
      </c>
      <c r="N23" s="520">
        <f>'O5 Details by Class &amp; Accounts'!R23+'O5 Details by Class &amp; Accounts'!AM23+'O5 Details by Class &amp; Accounts'!BH23+'O5 Details by Class &amp; Accounts'!CC23</f>
        <v>0</v>
      </c>
      <c r="O23" s="520">
        <f>'O5 Details by Class &amp; Accounts'!S23+'O5 Details by Class &amp; Accounts'!AN23+'O5 Details by Class &amp; Accounts'!BI23+'O5 Details by Class &amp; Accounts'!CD23</f>
        <v>0</v>
      </c>
      <c r="P23" s="520">
        <f>'O5 Details by Class &amp; Accounts'!T23+'O5 Details by Class &amp; Accounts'!AO23+'O5 Details by Class &amp; Accounts'!BJ23+'O5 Details by Class &amp; Accounts'!CE23</f>
        <v>0</v>
      </c>
      <c r="Q23" s="520">
        <f>'O5 Details by Class &amp; Accounts'!U23+'O5 Details by Class &amp; Accounts'!AP23+'O5 Details by Class &amp; Accounts'!BK23+'O5 Details by Class &amp; Accounts'!CF23</f>
        <v>0</v>
      </c>
      <c r="R23" s="520">
        <f>'O5 Details by Class &amp; Accounts'!V23+'O5 Details by Class &amp; Accounts'!AQ23+'O5 Details by Class &amp; Accounts'!BL23+'O5 Details by Class &amp; Accounts'!CG23</f>
        <v>0</v>
      </c>
      <c r="S23" s="520">
        <f>'O5 Details by Class &amp; Accounts'!W23+'O5 Details by Class &amp; Accounts'!AR23+'O5 Details by Class &amp; Accounts'!BM23+'O5 Details by Class &amp; Accounts'!CH23</f>
        <v>0</v>
      </c>
      <c r="T23" s="520">
        <f>'O5 Details by Class &amp; Accounts'!X23+'O5 Details by Class &amp; Accounts'!AS23+'O5 Details by Class &amp; Accounts'!BN23+'O5 Details by Class &amp; Accounts'!CI23</f>
        <v>0</v>
      </c>
      <c r="U23" s="520">
        <f>'O5 Details by Class &amp; Accounts'!Y23+'O5 Details by Class &amp; Accounts'!AT23+'O5 Details by Class &amp; Accounts'!BO23+'O5 Details by Class &amp; Accounts'!CJ23</f>
        <v>0</v>
      </c>
      <c r="V23" s="520">
        <f>'O5 Details by Class &amp; Accounts'!Z23+'O5 Details by Class &amp; Accounts'!AU23+'O5 Details by Class &amp; Accounts'!BP23+'O5 Details by Class &amp; Accounts'!CK23</f>
        <v>0</v>
      </c>
      <c r="W23" s="520">
        <f>'O5 Details by Class &amp; Accounts'!AA23+'O5 Details by Class &amp; Accounts'!AV23+'O5 Details by Class &amp; Accounts'!BQ23+'O5 Details by Class &amp; Accounts'!CL23</f>
        <v>0</v>
      </c>
      <c r="X23" s="959">
        <f>'O5 Details by Class &amp; Accounts'!AB23+'O5 Details by Class &amp; Accounts'!AW23+'O5 Details by Class &amp; Accounts'!BR23+'O5 Details by Class &amp; Accounts'!CM23</f>
        <v>0</v>
      </c>
      <c r="Y23" s="1630" t="str">
        <f t="shared" si="0"/>
        <v>1805-2</v>
      </c>
      <c r="Z23" s="1625" t="s">
        <v>698</v>
      </c>
    </row>
    <row r="24" spans="1:26" ht="12.95" customHeight="1" x14ac:dyDescent="0.2">
      <c r="A24" s="1495" t="s">
        <v>259</v>
      </c>
      <c r="B24" s="930" t="s">
        <v>283</v>
      </c>
      <c r="C24" s="945" t="str">
        <f>IF(ISBLANK('E4 TB Allocation Details'!D24), "",('E4 TB Allocation Details'!D24))</f>
        <v>dp</v>
      </c>
      <c r="D24" s="946">
        <f t="shared" si="1"/>
        <v>0</v>
      </c>
      <c r="E24" s="520">
        <f>'O5 Details by Class &amp; Accounts'!I24+'O5 Details by Class &amp; Accounts'!AD24+'O5 Details by Class &amp; Accounts'!AY24+'O5 Details by Class &amp; Accounts'!BT24</f>
        <v>0</v>
      </c>
      <c r="F24" s="520">
        <f>'O5 Details by Class &amp; Accounts'!J24+'O5 Details by Class &amp; Accounts'!AE24+'O5 Details by Class &amp; Accounts'!AZ24+'O5 Details by Class &amp; Accounts'!BU24</f>
        <v>0</v>
      </c>
      <c r="G24" s="520">
        <f>'O5 Details by Class &amp; Accounts'!K24+'O5 Details by Class &amp; Accounts'!AF24+'O5 Details by Class &amp; Accounts'!BA24+'O5 Details by Class &amp; Accounts'!BV24</f>
        <v>0</v>
      </c>
      <c r="H24" s="520">
        <f>'O5 Details by Class &amp; Accounts'!L24+'O5 Details by Class &amp; Accounts'!AG24+'O5 Details by Class &amp; Accounts'!BB24+'O5 Details by Class &amp; Accounts'!BW24</f>
        <v>0</v>
      </c>
      <c r="I24" s="520">
        <f>'O5 Details by Class &amp; Accounts'!M24+'O5 Details by Class &amp; Accounts'!AH24+'O5 Details by Class &amp; Accounts'!BC24+'O5 Details by Class &amp; Accounts'!BX24</f>
        <v>0</v>
      </c>
      <c r="J24" s="520">
        <f>'O5 Details by Class &amp; Accounts'!N24+'O5 Details by Class &amp; Accounts'!AI24+'O5 Details by Class &amp; Accounts'!BD24+'O5 Details by Class &amp; Accounts'!BY24</f>
        <v>0</v>
      </c>
      <c r="K24" s="520">
        <f>'O5 Details by Class &amp; Accounts'!O24+'O5 Details by Class &amp; Accounts'!AJ24+'O5 Details by Class &amp; Accounts'!BE24+'O5 Details by Class &amp; Accounts'!BZ24</f>
        <v>0</v>
      </c>
      <c r="L24" s="520">
        <f>'O5 Details by Class &amp; Accounts'!P24+'O5 Details by Class &amp; Accounts'!AK24+'O5 Details by Class &amp; Accounts'!BF24+'O5 Details by Class &amp; Accounts'!CA24</f>
        <v>0</v>
      </c>
      <c r="M24" s="520">
        <f>'O5 Details by Class &amp; Accounts'!Q24+'O5 Details by Class &amp; Accounts'!AL24+'O5 Details by Class &amp; Accounts'!BG24+'O5 Details by Class &amp; Accounts'!CB24</f>
        <v>0</v>
      </c>
      <c r="N24" s="520">
        <f>'O5 Details by Class &amp; Accounts'!R24+'O5 Details by Class &amp; Accounts'!AM24+'O5 Details by Class &amp; Accounts'!BH24+'O5 Details by Class &amp; Accounts'!CC24</f>
        <v>0</v>
      </c>
      <c r="O24" s="520">
        <f>'O5 Details by Class &amp; Accounts'!S24+'O5 Details by Class &amp; Accounts'!AN24+'O5 Details by Class &amp; Accounts'!BI24+'O5 Details by Class &amp; Accounts'!CD24</f>
        <v>0</v>
      </c>
      <c r="P24" s="520">
        <f>'O5 Details by Class &amp; Accounts'!T24+'O5 Details by Class &amp; Accounts'!AO24+'O5 Details by Class &amp; Accounts'!BJ24+'O5 Details by Class &amp; Accounts'!CE24</f>
        <v>0</v>
      </c>
      <c r="Q24" s="520">
        <f>'O5 Details by Class &amp; Accounts'!U24+'O5 Details by Class &amp; Accounts'!AP24+'O5 Details by Class &amp; Accounts'!BK24+'O5 Details by Class &amp; Accounts'!CF24</f>
        <v>0</v>
      </c>
      <c r="R24" s="520">
        <f>'O5 Details by Class &amp; Accounts'!V24+'O5 Details by Class &amp; Accounts'!AQ24+'O5 Details by Class &amp; Accounts'!BL24+'O5 Details by Class &amp; Accounts'!CG24</f>
        <v>0</v>
      </c>
      <c r="S24" s="520">
        <f>'O5 Details by Class &amp; Accounts'!W24+'O5 Details by Class &amp; Accounts'!AR24+'O5 Details by Class &amp; Accounts'!BM24+'O5 Details by Class &amp; Accounts'!CH24</f>
        <v>0</v>
      </c>
      <c r="T24" s="520">
        <f>'O5 Details by Class &amp; Accounts'!X24+'O5 Details by Class &amp; Accounts'!AS24+'O5 Details by Class &amp; Accounts'!BN24+'O5 Details by Class &amp; Accounts'!CI24</f>
        <v>0</v>
      </c>
      <c r="U24" s="520">
        <f>'O5 Details by Class &amp; Accounts'!Y24+'O5 Details by Class &amp; Accounts'!AT24+'O5 Details by Class &amp; Accounts'!BO24+'O5 Details by Class &amp; Accounts'!CJ24</f>
        <v>0</v>
      </c>
      <c r="V24" s="520">
        <f>'O5 Details by Class &amp; Accounts'!Z24+'O5 Details by Class &amp; Accounts'!AU24+'O5 Details by Class &amp; Accounts'!BP24+'O5 Details by Class &amp; Accounts'!CK24</f>
        <v>0</v>
      </c>
      <c r="W24" s="520">
        <f>'O5 Details by Class &amp; Accounts'!AA24+'O5 Details by Class &amp; Accounts'!AV24+'O5 Details by Class &amp; Accounts'!BQ24+'O5 Details by Class &amp; Accounts'!CL24</f>
        <v>0</v>
      </c>
      <c r="X24" s="959">
        <f>'O5 Details by Class &amp; Accounts'!AB24+'O5 Details by Class &amp; Accounts'!AW24+'O5 Details by Class &amp; Accounts'!BR24+'O5 Details by Class &amp; Accounts'!CM24</f>
        <v>0</v>
      </c>
      <c r="Y24" s="1630" t="str">
        <f t="shared" si="0"/>
        <v>1806</v>
      </c>
      <c r="Z24" s="1625" t="e">
        <v>#N/A</v>
      </c>
    </row>
    <row r="25" spans="1:26" ht="12.95" customHeight="1" x14ac:dyDescent="0.2">
      <c r="A25" s="1495" t="s">
        <v>817</v>
      </c>
      <c r="B25" s="930" t="s">
        <v>341</v>
      </c>
      <c r="C25" s="945" t="str">
        <f>IF(ISBLANK('E4 TB Allocation Details'!D25), "",('E4 TB Allocation Details'!D25))</f>
        <v>dp</v>
      </c>
      <c r="D25" s="946">
        <f t="shared" si="1"/>
        <v>0</v>
      </c>
      <c r="E25" s="520">
        <f>'O5 Details by Class &amp; Accounts'!I25+'O5 Details by Class &amp; Accounts'!AD25+'O5 Details by Class &amp; Accounts'!AY25+'O5 Details by Class &amp; Accounts'!BT25</f>
        <v>0</v>
      </c>
      <c r="F25" s="520">
        <f>'O5 Details by Class &amp; Accounts'!J25+'O5 Details by Class &amp; Accounts'!AE25+'O5 Details by Class &amp; Accounts'!AZ25+'O5 Details by Class &amp; Accounts'!BU25</f>
        <v>0</v>
      </c>
      <c r="G25" s="520">
        <f>'O5 Details by Class &amp; Accounts'!K25+'O5 Details by Class &amp; Accounts'!AF25+'O5 Details by Class &amp; Accounts'!BA25+'O5 Details by Class &amp; Accounts'!BV25</f>
        <v>0</v>
      </c>
      <c r="H25" s="520">
        <f>'O5 Details by Class &amp; Accounts'!L25+'O5 Details by Class &amp; Accounts'!AG25+'O5 Details by Class &amp; Accounts'!BB25+'O5 Details by Class &amp; Accounts'!BW25</f>
        <v>0</v>
      </c>
      <c r="I25" s="520">
        <f>'O5 Details by Class &amp; Accounts'!M25+'O5 Details by Class &amp; Accounts'!AH25+'O5 Details by Class &amp; Accounts'!BC25+'O5 Details by Class &amp; Accounts'!BX25</f>
        <v>0</v>
      </c>
      <c r="J25" s="520">
        <f>'O5 Details by Class &amp; Accounts'!N25+'O5 Details by Class &amp; Accounts'!AI25+'O5 Details by Class &amp; Accounts'!BD25+'O5 Details by Class &amp; Accounts'!BY25</f>
        <v>0</v>
      </c>
      <c r="K25" s="520">
        <f>'O5 Details by Class &amp; Accounts'!O25+'O5 Details by Class &amp; Accounts'!AJ25+'O5 Details by Class &amp; Accounts'!BE25+'O5 Details by Class &amp; Accounts'!BZ25</f>
        <v>0</v>
      </c>
      <c r="L25" s="520">
        <f>'O5 Details by Class &amp; Accounts'!P25+'O5 Details by Class &amp; Accounts'!AK25+'O5 Details by Class &amp; Accounts'!BF25+'O5 Details by Class &amp; Accounts'!CA25</f>
        <v>0</v>
      </c>
      <c r="M25" s="520">
        <f>'O5 Details by Class &amp; Accounts'!Q25+'O5 Details by Class &amp; Accounts'!AL25+'O5 Details by Class &amp; Accounts'!BG25+'O5 Details by Class &amp; Accounts'!CB25</f>
        <v>0</v>
      </c>
      <c r="N25" s="520">
        <f>'O5 Details by Class &amp; Accounts'!R25+'O5 Details by Class &amp; Accounts'!AM25+'O5 Details by Class &amp; Accounts'!BH25+'O5 Details by Class &amp; Accounts'!CC25</f>
        <v>0</v>
      </c>
      <c r="O25" s="520">
        <f>'O5 Details by Class &amp; Accounts'!S25+'O5 Details by Class &amp; Accounts'!AN25+'O5 Details by Class &amp; Accounts'!BI25+'O5 Details by Class &amp; Accounts'!CD25</f>
        <v>0</v>
      </c>
      <c r="P25" s="520">
        <f>'O5 Details by Class &amp; Accounts'!T25+'O5 Details by Class &amp; Accounts'!AO25+'O5 Details by Class &amp; Accounts'!BJ25+'O5 Details by Class &amp; Accounts'!CE25</f>
        <v>0</v>
      </c>
      <c r="Q25" s="520">
        <f>'O5 Details by Class &amp; Accounts'!U25+'O5 Details by Class &amp; Accounts'!AP25+'O5 Details by Class &amp; Accounts'!BK25+'O5 Details by Class &amp; Accounts'!CF25</f>
        <v>0</v>
      </c>
      <c r="R25" s="520">
        <f>'O5 Details by Class &amp; Accounts'!V25+'O5 Details by Class &amp; Accounts'!AQ25+'O5 Details by Class &amp; Accounts'!BL25+'O5 Details by Class &amp; Accounts'!CG25</f>
        <v>0</v>
      </c>
      <c r="S25" s="520">
        <f>'O5 Details by Class &amp; Accounts'!W25+'O5 Details by Class &amp; Accounts'!AR25+'O5 Details by Class &amp; Accounts'!BM25+'O5 Details by Class &amp; Accounts'!CH25</f>
        <v>0</v>
      </c>
      <c r="T25" s="520">
        <f>'O5 Details by Class &amp; Accounts'!X25+'O5 Details by Class &amp; Accounts'!AS25+'O5 Details by Class &amp; Accounts'!BN25+'O5 Details by Class &amp; Accounts'!CI25</f>
        <v>0</v>
      </c>
      <c r="U25" s="520">
        <f>'O5 Details by Class &amp; Accounts'!Y25+'O5 Details by Class &amp; Accounts'!AT25+'O5 Details by Class &amp; Accounts'!BO25+'O5 Details by Class &amp; Accounts'!CJ25</f>
        <v>0</v>
      </c>
      <c r="V25" s="520">
        <f>'O5 Details by Class &amp; Accounts'!Z25+'O5 Details by Class &amp; Accounts'!AU25+'O5 Details by Class &amp; Accounts'!BP25+'O5 Details by Class &amp; Accounts'!CK25</f>
        <v>0</v>
      </c>
      <c r="W25" s="520">
        <f>'O5 Details by Class &amp; Accounts'!AA25+'O5 Details by Class &amp; Accounts'!AV25+'O5 Details by Class &amp; Accounts'!BQ25+'O5 Details by Class &amp; Accounts'!CL25</f>
        <v>0</v>
      </c>
      <c r="X25" s="959">
        <f>'O5 Details by Class &amp; Accounts'!AB25+'O5 Details by Class &amp; Accounts'!AW25+'O5 Details by Class &amp; Accounts'!BR25+'O5 Details by Class &amp; Accounts'!CM25</f>
        <v>0</v>
      </c>
      <c r="Y25" s="1630" t="str">
        <f t="shared" si="0"/>
        <v>1806-1</v>
      </c>
      <c r="Z25" s="1625" t="s">
        <v>697</v>
      </c>
    </row>
    <row r="26" spans="1:26" ht="12.95" customHeight="1" x14ac:dyDescent="0.2">
      <c r="A26" s="1495" t="s">
        <v>818</v>
      </c>
      <c r="B26" s="930" t="s">
        <v>343</v>
      </c>
      <c r="C26" s="945" t="str">
        <f>IF(ISBLANK('E4 TB Allocation Details'!D26), "",('E4 TB Allocation Details'!D26))</f>
        <v>dp</v>
      </c>
      <c r="D26" s="946">
        <f t="shared" si="1"/>
        <v>0</v>
      </c>
      <c r="E26" s="520">
        <f>'O5 Details by Class &amp; Accounts'!I26+'O5 Details by Class &amp; Accounts'!AD26+'O5 Details by Class &amp; Accounts'!AY26+'O5 Details by Class &amp; Accounts'!BT26</f>
        <v>0</v>
      </c>
      <c r="F26" s="520">
        <f>'O5 Details by Class &amp; Accounts'!J26+'O5 Details by Class &amp; Accounts'!AE26+'O5 Details by Class &amp; Accounts'!AZ26+'O5 Details by Class &amp; Accounts'!BU26</f>
        <v>0</v>
      </c>
      <c r="G26" s="520">
        <f>'O5 Details by Class &amp; Accounts'!K26+'O5 Details by Class &amp; Accounts'!AF26+'O5 Details by Class &amp; Accounts'!BA26+'O5 Details by Class &amp; Accounts'!BV26</f>
        <v>0</v>
      </c>
      <c r="H26" s="520">
        <f>'O5 Details by Class &amp; Accounts'!L26+'O5 Details by Class &amp; Accounts'!AG26+'O5 Details by Class &amp; Accounts'!BB26+'O5 Details by Class &amp; Accounts'!BW26</f>
        <v>0</v>
      </c>
      <c r="I26" s="520">
        <f>'O5 Details by Class &amp; Accounts'!M26+'O5 Details by Class &amp; Accounts'!AH26+'O5 Details by Class &amp; Accounts'!BC26+'O5 Details by Class &amp; Accounts'!BX26</f>
        <v>0</v>
      </c>
      <c r="J26" s="520">
        <f>'O5 Details by Class &amp; Accounts'!N26+'O5 Details by Class &amp; Accounts'!AI26+'O5 Details by Class &amp; Accounts'!BD26+'O5 Details by Class &amp; Accounts'!BY26</f>
        <v>0</v>
      </c>
      <c r="K26" s="520">
        <f>'O5 Details by Class &amp; Accounts'!O26+'O5 Details by Class &amp; Accounts'!AJ26+'O5 Details by Class &amp; Accounts'!BE26+'O5 Details by Class &amp; Accounts'!BZ26</f>
        <v>0</v>
      </c>
      <c r="L26" s="520">
        <f>'O5 Details by Class &amp; Accounts'!P26+'O5 Details by Class &amp; Accounts'!AK26+'O5 Details by Class &amp; Accounts'!BF26+'O5 Details by Class &amp; Accounts'!CA26</f>
        <v>0</v>
      </c>
      <c r="M26" s="520">
        <f>'O5 Details by Class &amp; Accounts'!Q26+'O5 Details by Class &amp; Accounts'!AL26+'O5 Details by Class &amp; Accounts'!BG26+'O5 Details by Class &amp; Accounts'!CB26</f>
        <v>0</v>
      </c>
      <c r="N26" s="520">
        <f>'O5 Details by Class &amp; Accounts'!R26+'O5 Details by Class &amp; Accounts'!AM26+'O5 Details by Class &amp; Accounts'!BH26+'O5 Details by Class &amp; Accounts'!CC26</f>
        <v>0</v>
      </c>
      <c r="O26" s="520">
        <f>'O5 Details by Class &amp; Accounts'!S26+'O5 Details by Class &amp; Accounts'!AN26+'O5 Details by Class &amp; Accounts'!BI26+'O5 Details by Class &amp; Accounts'!CD26</f>
        <v>0</v>
      </c>
      <c r="P26" s="520">
        <f>'O5 Details by Class &amp; Accounts'!T26+'O5 Details by Class &amp; Accounts'!AO26+'O5 Details by Class &amp; Accounts'!BJ26+'O5 Details by Class &amp; Accounts'!CE26</f>
        <v>0</v>
      </c>
      <c r="Q26" s="520">
        <f>'O5 Details by Class &amp; Accounts'!U26+'O5 Details by Class &amp; Accounts'!AP26+'O5 Details by Class &amp; Accounts'!BK26+'O5 Details by Class &amp; Accounts'!CF26</f>
        <v>0</v>
      </c>
      <c r="R26" s="520">
        <f>'O5 Details by Class &amp; Accounts'!V26+'O5 Details by Class &amp; Accounts'!AQ26+'O5 Details by Class &amp; Accounts'!BL26+'O5 Details by Class &amp; Accounts'!CG26</f>
        <v>0</v>
      </c>
      <c r="S26" s="520">
        <f>'O5 Details by Class &amp; Accounts'!W26+'O5 Details by Class &amp; Accounts'!AR26+'O5 Details by Class &amp; Accounts'!BM26+'O5 Details by Class &amp; Accounts'!CH26</f>
        <v>0</v>
      </c>
      <c r="T26" s="520">
        <f>'O5 Details by Class &amp; Accounts'!X26+'O5 Details by Class &amp; Accounts'!AS26+'O5 Details by Class &amp; Accounts'!BN26+'O5 Details by Class &amp; Accounts'!CI26</f>
        <v>0</v>
      </c>
      <c r="U26" s="520">
        <f>'O5 Details by Class &amp; Accounts'!Y26+'O5 Details by Class &amp; Accounts'!AT26+'O5 Details by Class &amp; Accounts'!BO26+'O5 Details by Class &amp; Accounts'!CJ26</f>
        <v>0</v>
      </c>
      <c r="V26" s="520">
        <f>'O5 Details by Class &amp; Accounts'!Z26+'O5 Details by Class &amp; Accounts'!AU26+'O5 Details by Class &amp; Accounts'!BP26+'O5 Details by Class &amp; Accounts'!CK26</f>
        <v>0</v>
      </c>
      <c r="W26" s="520">
        <f>'O5 Details by Class &amp; Accounts'!AA26+'O5 Details by Class &amp; Accounts'!AV26+'O5 Details by Class &amp; Accounts'!BQ26+'O5 Details by Class &amp; Accounts'!CL26</f>
        <v>0</v>
      </c>
      <c r="X26" s="959">
        <f>'O5 Details by Class &amp; Accounts'!AB26+'O5 Details by Class &amp; Accounts'!AW26+'O5 Details by Class &amp; Accounts'!BR26+'O5 Details by Class &amp; Accounts'!CM26</f>
        <v>0</v>
      </c>
      <c r="Y26" s="1630" t="str">
        <f t="shared" si="0"/>
        <v>1806-2</v>
      </c>
      <c r="Z26" s="1625" t="s">
        <v>698</v>
      </c>
    </row>
    <row r="27" spans="1:26" ht="12.95" customHeight="1" x14ac:dyDescent="0.2">
      <c r="A27" s="1495" t="s">
        <v>260</v>
      </c>
      <c r="B27" s="930" t="s">
        <v>284</v>
      </c>
      <c r="C27" s="945" t="str">
        <f>IF(ISBLANK('E4 TB Allocation Details'!D27), "",('E4 TB Allocation Details'!D27))</f>
        <v>dp</v>
      </c>
      <c r="D27" s="946">
        <f t="shared" si="1"/>
        <v>0</v>
      </c>
      <c r="E27" s="520">
        <f>'O5 Details by Class &amp; Accounts'!I27+'O5 Details by Class &amp; Accounts'!AD27+'O5 Details by Class &amp; Accounts'!AY27+'O5 Details by Class &amp; Accounts'!BT27</f>
        <v>0</v>
      </c>
      <c r="F27" s="520">
        <f>'O5 Details by Class &amp; Accounts'!J27+'O5 Details by Class &amp; Accounts'!AE27+'O5 Details by Class &amp; Accounts'!AZ27+'O5 Details by Class &amp; Accounts'!BU27</f>
        <v>0</v>
      </c>
      <c r="G27" s="520">
        <f>'O5 Details by Class &amp; Accounts'!K27+'O5 Details by Class &amp; Accounts'!AF27+'O5 Details by Class &amp; Accounts'!BA27+'O5 Details by Class &amp; Accounts'!BV27</f>
        <v>0</v>
      </c>
      <c r="H27" s="520">
        <f>'O5 Details by Class &amp; Accounts'!L27+'O5 Details by Class &amp; Accounts'!AG27+'O5 Details by Class &amp; Accounts'!BB27+'O5 Details by Class &amp; Accounts'!BW27</f>
        <v>0</v>
      </c>
      <c r="I27" s="520">
        <f>'O5 Details by Class &amp; Accounts'!M27+'O5 Details by Class &amp; Accounts'!AH27+'O5 Details by Class &amp; Accounts'!BC27+'O5 Details by Class &amp; Accounts'!BX27</f>
        <v>0</v>
      </c>
      <c r="J27" s="520">
        <f>'O5 Details by Class &amp; Accounts'!N27+'O5 Details by Class &amp; Accounts'!AI27+'O5 Details by Class &amp; Accounts'!BD27+'O5 Details by Class &amp; Accounts'!BY27</f>
        <v>0</v>
      </c>
      <c r="K27" s="520">
        <f>'O5 Details by Class &amp; Accounts'!O27+'O5 Details by Class &amp; Accounts'!AJ27+'O5 Details by Class &amp; Accounts'!BE27+'O5 Details by Class &amp; Accounts'!BZ27</f>
        <v>0</v>
      </c>
      <c r="L27" s="520">
        <f>'O5 Details by Class &amp; Accounts'!P27+'O5 Details by Class &amp; Accounts'!AK27+'O5 Details by Class &amp; Accounts'!BF27+'O5 Details by Class &amp; Accounts'!CA27</f>
        <v>0</v>
      </c>
      <c r="M27" s="520">
        <f>'O5 Details by Class &amp; Accounts'!Q27+'O5 Details by Class &amp; Accounts'!AL27+'O5 Details by Class &amp; Accounts'!BG27+'O5 Details by Class &amp; Accounts'!CB27</f>
        <v>0</v>
      </c>
      <c r="N27" s="520">
        <f>'O5 Details by Class &amp; Accounts'!R27+'O5 Details by Class &amp; Accounts'!AM27+'O5 Details by Class &amp; Accounts'!BH27+'O5 Details by Class &amp; Accounts'!CC27</f>
        <v>0</v>
      </c>
      <c r="O27" s="520">
        <f>'O5 Details by Class &amp; Accounts'!S27+'O5 Details by Class &amp; Accounts'!AN27+'O5 Details by Class &amp; Accounts'!BI27+'O5 Details by Class &amp; Accounts'!CD27</f>
        <v>0</v>
      </c>
      <c r="P27" s="520">
        <f>'O5 Details by Class &amp; Accounts'!T27+'O5 Details by Class &amp; Accounts'!AO27+'O5 Details by Class &amp; Accounts'!BJ27+'O5 Details by Class &amp; Accounts'!CE27</f>
        <v>0</v>
      </c>
      <c r="Q27" s="520">
        <f>'O5 Details by Class &amp; Accounts'!U27+'O5 Details by Class &amp; Accounts'!AP27+'O5 Details by Class &amp; Accounts'!BK27+'O5 Details by Class &amp; Accounts'!CF27</f>
        <v>0</v>
      </c>
      <c r="R27" s="520">
        <f>'O5 Details by Class &amp; Accounts'!V27+'O5 Details by Class &amp; Accounts'!AQ27+'O5 Details by Class &amp; Accounts'!BL27+'O5 Details by Class &amp; Accounts'!CG27</f>
        <v>0</v>
      </c>
      <c r="S27" s="520">
        <f>'O5 Details by Class &amp; Accounts'!W27+'O5 Details by Class &amp; Accounts'!AR27+'O5 Details by Class &amp; Accounts'!BM27+'O5 Details by Class &amp; Accounts'!CH27</f>
        <v>0</v>
      </c>
      <c r="T27" s="520">
        <f>'O5 Details by Class &amp; Accounts'!X27+'O5 Details by Class &amp; Accounts'!AS27+'O5 Details by Class &amp; Accounts'!BN27+'O5 Details by Class &amp; Accounts'!CI27</f>
        <v>0</v>
      </c>
      <c r="U27" s="520">
        <f>'O5 Details by Class &amp; Accounts'!Y27+'O5 Details by Class &amp; Accounts'!AT27+'O5 Details by Class &amp; Accounts'!BO27+'O5 Details by Class &amp; Accounts'!CJ27</f>
        <v>0</v>
      </c>
      <c r="V27" s="520">
        <f>'O5 Details by Class &amp; Accounts'!Z27+'O5 Details by Class &amp; Accounts'!AU27+'O5 Details by Class &amp; Accounts'!BP27+'O5 Details by Class &amp; Accounts'!CK27</f>
        <v>0</v>
      </c>
      <c r="W27" s="520">
        <f>'O5 Details by Class &amp; Accounts'!AA27+'O5 Details by Class &amp; Accounts'!AV27+'O5 Details by Class &amp; Accounts'!BQ27+'O5 Details by Class &amp; Accounts'!CL27</f>
        <v>0</v>
      </c>
      <c r="X27" s="959">
        <f>'O5 Details by Class &amp; Accounts'!AB27+'O5 Details by Class &amp; Accounts'!AW27+'O5 Details by Class &amp; Accounts'!BR27+'O5 Details by Class &amp; Accounts'!CM27</f>
        <v>0</v>
      </c>
      <c r="Y27" s="1630" t="str">
        <f t="shared" si="0"/>
        <v>1808</v>
      </c>
      <c r="Z27" s="1625" t="e">
        <v>#N/A</v>
      </c>
    </row>
    <row r="28" spans="1:26" ht="12.95" customHeight="1" x14ac:dyDescent="0.2">
      <c r="A28" s="1495" t="s">
        <v>819</v>
      </c>
      <c r="B28" s="930" t="s">
        <v>344</v>
      </c>
      <c r="C28" s="945" t="str">
        <f>IF(ISBLANK('E4 TB Allocation Details'!D28), "",('E4 TB Allocation Details'!D28))</f>
        <v>dp</v>
      </c>
      <c r="D28" s="946">
        <f t="shared" si="1"/>
        <v>0</v>
      </c>
      <c r="E28" s="520">
        <f>'O5 Details by Class &amp; Accounts'!I28+'O5 Details by Class &amp; Accounts'!AD28+'O5 Details by Class &amp; Accounts'!AY28+'O5 Details by Class &amp; Accounts'!BT28</f>
        <v>0</v>
      </c>
      <c r="F28" s="520">
        <f>'O5 Details by Class &amp; Accounts'!J28+'O5 Details by Class &amp; Accounts'!AE28+'O5 Details by Class &amp; Accounts'!AZ28+'O5 Details by Class &amp; Accounts'!BU28</f>
        <v>0</v>
      </c>
      <c r="G28" s="520">
        <f>'O5 Details by Class &amp; Accounts'!K28+'O5 Details by Class &amp; Accounts'!AF28+'O5 Details by Class &amp; Accounts'!BA28+'O5 Details by Class &amp; Accounts'!BV28</f>
        <v>0</v>
      </c>
      <c r="H28" s="520">
        <f>'O5 Details by Class &amp; Accounts'!L28+'O5 Details by Class &amp; Accounts'!AG28+'O5 Details by Class &amp; Accounts'!BB28+'O5 Details by Class &amp; Accounts'!BW28</f>
        <v>0</v>
      </c>
      <c r="I28" s="520">
        <f>'O5 Details by Class &amp; Accounts'!M28+'O5 Details by Class &amp; Accounts'!AH28+'O5 Details by Class &amp; Accounts'!BC28+'O5 Details by Class &amp; Accounts'!BX28</f>
        <v>0</v>
      </c>
      <c r="J28" s="520">
        <f>'O5 Details by Class &amp; Accounts'!N28+'O5 Details by Class &amp; Accounts'!AI28+'O5 Details by Class &amp; Accounts'!BD28+'O5 Details by Class &amp; Accounts'!BY28</f>
        <v>0</v>
      </c>
      <c r="K28" s="520">
        <f>'O5 Details by Class &amp; Accounts'!O28+'O5 Details by Class &amp; Accounts'!AJ28+'O5 Details by Class &amp; Accounts'!BE28+'O5 Details by Class &amp; Accounts'!BZ28</f>
        <v>0</v>
      </c>
      <c r="L28" s="520">
        <f>'O5 Details by Class &amp; Accounts'!P28+'O5 Details by Class &amp; Accounts'!AK28+'O5 Details by Class &amp; Accounts'!BF28+'O5 Details by Class &amp; Accounts'!CA28</f>
        <v>0</v>
      </c>
      <c r="M28" s="520">
        <f>'O5 Details by Class &amp; Accounts'!Q28+'O5 Details by Class &amp; Accounts'!AL28+'O5 Details by Class &amp; Accounts'!BG28+'O5 Details by Class &amp; Accounts'!CB28</f>
        <v>0</v>
      </c>
      <c r="N28" s="520">
        <f>'O5 Details by Class &amp; Accounts'!R28+'O5 Details by Class &amp; Accounts'!AM28+'O5 Details by Class &amp; Accounts'!BH28+'O5 Details by Class &amp; Accounts'!CC28</f>
        <v>0</v>
      </c>
      <c r="O28" s="520">
        <f>'O5 Details by Class &amp; Accounts'!S28+'O5 Details by Class &amp; Accounts'!AN28+'O5 Details by Class &amp; Accounts'!BI28+'O5 Details by Class &amp; Accounts'!CD28</f>
        <v>0</v>
      </c>
      <c r="P28" s="520">
        <f>'O5 Details by Class &amp; Accounts'!T28+'O5 Details by Class &amp; Accounts'!AO28+'O5 Details by Class &amp; Accounts'!BJ28+'O5 Details by Class &amp; Accounts'!CE28</f>
        <v>0</v>
      </c>
      <c r="Q28" s="520">
        <f>'O5 Details by Class &amp; Accounts'!U28+'O5 Details by Class &amp; Accounts'!AP28+'O5 Details by Class &amp; Accounts'!BK28+'O5 Details by Class &amp; Accounts'!CF28</f>
        <v>0</v>
      </c>
      <c r="R28" s="520">
        <f>'O5 Details by Class &amp; Accounts'!V28+'O5 Details by Class &amp; Accounts'!AQ28+'O5 Details by Class &amp; Accounts'!BL28+'O5 Details by Class &amp; Accounts'!CG28</f>
        <v>0</v>
      </c>
      <c r="S28" s="520">
        <f>'O5 Details by Class &amp; Accounts'!W28+'O5 Details by Class &amp; Accounts'!AR28+'O5 Details by Class &amp; Accounts'!BM28+'O5 Details by Class &amp; Accounts'!CH28</f>
        <v>0</v>
      </c>
      <c r="T28" s="520">
        <f>'O5 Details by Class &amp; Accounts'!X28+'O5 Details by Class &amp; Accounts'!AS28+'O5 Details by Class &amp; Accounts'!BN28+'O5 Details by Class &amp; Accounts'!CI28</f>
        <v>0</v>
      </c>
      <c r="U28" s="520">
        <f>'O5 Details by Class &amp; Accounts'!Y28+'O5 Details by Class &amp; Accounts'!AT28+'O5 Details by Class &amp; Accounts'!BO28+'O5 Details by Class &amp; Accounts'!CJ28</f>
        <v>0</v>
      </c>
      <c r="V28" s="520">
        <f>'O5 Details by Class &amp; Accounts'!Z28+'O5 Details by Class &amp; Accounts'!AU28+'O5 Details by Class &amp; Accounts'!BP28+'O5 Details by Class &amp; Accounts'!CK28</f>
        <v>0</v>
      </c>
      <c r="W28" s="520">
        <f>'O5 Details by Class &amp; Accounts'!AA28+'O5 Details by Class &amp; Accounts'!AV28+'O5 Details by Class &amp; Accounts'!BQ28+'O5 Details by Class &amp; Accounts'!CL28</f>
        <v>0</v>
      </c>
      <c r="X28" s="959">
        <f>'O5 Details by Class &amp; Accounts'!AB28+'O5 Details by Class &amp; Accounts'!AW28+'O5 Details by Class &amp; Accounts'!BR28+'O5 Details by Class &amp; Accounts'!CM28</f>
        <v>0</v>
      </c>
      <c r="Y28" s="1630" t="str">
        <f t="shared" si="0"/>
        <v>1808-1</v>
      </c>
      <c r="Z28" s="1625" t="s">
        <v>697</v>
      </c>
    </row>
    <row r="29" spans="1:26" ht="12.95" customHeight="1" x14ac:dyDescent="0.2">
      <c r="A29" s="1495" t="s">
        <v>820</v>
      </c>
      <c r="B29" s="930" t="s">
        <v>345</v>
      </c>
      <c r="C29" s="945" t="str">
        <f>IF(ISBLANK('E4 TB Allocation Details'!D29), "",('E4 TB Allocation Details'!D29))</f>
        <v>dp</v>
      </c>
      <c r="D29" s="946">
        <f t="shared" si="1"/>
        <v>2987642</v>
      </c>
      <c r="E29" s="520">
        <f>'O5 Details by Class &amp; Accounts'!I29+'O5 Details by Class &amp; Accounts'!AD29+'O5 Details by Class &amp; Accounts'!AY29+'O5 Details by Class &amp; Accounts'!BT29</f>
        <v>1562014.9262039713</v>
      </c>
      <c r="F29" s="520">
        <f>'O5 Details by Class &amp; Accounts'!J29+'O5 Details by Class &amp; Accounts'!AE29+'O5 Details by Class &amp; Accounts'!AZ29+'O5 Details by Class &amp; Accounts'!BU29</f>
        <v>447669.91829277779</v>
      </c>
      <c r="G29" s="520">
        <f>'O5 Details by Class &amp; Accounts'!K29+'O5 Details by Class &amp; Accounts'!AF29+'O5 Details by Class &amp; Accounts'!BA29+'O5 Details by Class &amp; Accounts'!BV29</f>
        <v>941300.38904778135</v>
      </c>
      <c r="H29" s="520">
        <f>'O5 Details by Class &amp; Accounts'!L29+'O5 Details by Class &amp; Accounts'!AG29+'O5 Details by Class &amp; Accounts'!BB29+'O5 Details by Class &amp; Accounts'!BW29</f>
        <v>0</v>
      </c>
      <c r="I29" s="520">
        <f>'O5 Details by Class &amp; Accounts'!M29+'O5 Details by Class &amp; Accounts'!AH29+'O5 Details by Class &amp; Accounts'!BC29+'O5 Details by Class &amp; Accounts'!BX29</f>
        <v>0</v>
      </c>
      <c r="J29" s="520">
        <f>'O5 Details by Class &amp; Accounts'!N29+'O5 Details by Class &amp; Accounts'!AI29+'O5 Details by Class &amp; Accounts'!BD29+'O5 Details by Class &amp; Accounts'!BY29</f>
        <v>0</v>
      </c>
      <c r="K29" s="520">
        <f>'O5 Details by Class &amp; Accounts'!O29+'O5 Details by Class &amp; Accounts'!AJ29+'O5 Details by Class &amp; Accounts'!BE29+'O5 Details by Class &amp; Accounts'!BZ29</f>
        <v>32639.061351057106</v>
      </c>
      <c r="L29" s="520">
        <f>'O5 Details by Class &amp; Accounts'!P29+'O5 Details by Class &amp; Accounts'!AK29+'O5 Details by Class &amp; Accounts'!BF29+'O5 Details by Class &amp; Accounts'!CA29</f>
        <v>1604.2636001691635</v>
      </c>
      <c r="M29" s="520">
        <f>'O5 Details by Class &amp; Accounts'!Q29+'O5 Details by Class &amp; Accounts'!AL29+'O5 Details by Class &amp; Accounts'!BG29+'O5 Details by Class &amp; Accounts'!CB29</f>
        <v>2413.4415042431901</v>
      </c>
      <c r="N29" s="520">
        <f>'O5 Details by Class &amp; Accounts'!R29+'O5 Details by Class &amp; Accounts'!AM29+'O5 Details by Class &amp; Accounts'!BH29+'O5 Details by Class &amp; Accounts'!CC29</f>
        <v>0</v>
      </c>
      <c r="O29" s="520">
        <f>'O5 Details by Class &amp; Accounts'!S29+'O5 Details by Class &amp; Accounts'!AN29+'O5 Details by Class &amp; Accounts'!BI29+'O5 Details by Class &amp; Accounts'!CD29</f>
        <v>0</v>
      </c>
      <c r="P29" s="520">
        <f>'O5 Details by Class &amp; Accounts'!T29+'O5 Details by Class &amp; Accounts'!AO29+'O5 Details by Class &amp; Accounts'!BJ29+'O5 Details by Class &amp; Accounts'!CE29</f>
        <v>0</v>
      </c>
      <c r="Q29" s="520">
        <f>'O5 Details by Class &amp; Accounts'!U29+'O5 Details by Class &amp; Accounts'!AP29+'O5 Details by Class &amp; Accounts'!BK29+'O5 Details by Class &amp; Accounts'!CF29</f>
        <v>0</v>
      </c>
      <c r="R29" s="520">
        <f>'O5 Details by Class &amp; Accounts'!V29+'O5 Details by Class &amp; Accounts'!AQ29+'O5 Details by Class &amp; Accounts'!BL29+'O5 Details by Class &amp; Accounts'!CG29</f>
        <v>0</v>
      </c>
      <c r="S29" s="520">
        <f>'O5 Details by Class &amp; Accounts'!W29+'O5 Details by Class &amp; Accounts'!AR29+'O5 Details by Class &amp; Accounts'!BM29+'O5 Details by Class &amp; Accounts'!CH29</f>
        <v>0</v>
      </c>
      <c r="T29" s="520">
        <f>'O5 Details by Class &amp; Accounts'!X29+'O5 Details by Class &amp; Accounts'!AS29+'O5 Details by Class &amp; Accounts'!BN29+'O5 Details by Class &amp; Accounts'!CI29</f>
        <v>0</v>
      </c>
      <c r="U29" s="520">
        <f>'O5 Details by Class &amp; Accounts'!Y29+'O5 Details by Class &amp; Accounts'!AT29+'O5 Details by Class &amp; Accounts'!BO29+'O5 Details by Class &amp; Accounts'!CJ29</f>
        <v>0</v>
      </c>
      <c r="V29" s="520">
        <f>'O5 Details by Class &amp; Accounts'!Z29+'O5 Details by Class &amp; Accounts'!AU29+'O5 Details by Class &amp; Accounts'!BP29+'O5 Details by Class &amp; Accounts'!CK29</f>
        <v>0</v>
      </c>
      <c r="W29" s="520">
        <f>'O5 Details by Class &amp; Accounts'!AA29+'O5 Details by Class &amp; Accounts'!AV29+'O5 Details by Class &amp; Accounts'!BQ29+'O5 Details by Class &amp; Accounts'!CL29</f>
        <v>0</v>
      </c>
      <c r="X29" s="959">
        <f>'O5 Details by Class &amp; Accounts'!AB29+'O5 Details by Class &amp; Accounts'!AW29+'O5 Details by Class &amp; Accounts'!BR29+'O5 Details by Class &amp; Accounts'!CM29</f>
        <v>0</v>
      </c>
      <c r="Y29" s="1630" t="str">
        <f t="shared" si="0"/>
        <v>1808-2</v>
      </c>
      <c r="Z29" s="1625" t="s">
        <v>698</v>
      </c>
    </row>
    <row r="30" spans="1:26" ht="12.95" customHeight="1" x14ac:dyDescent="0.2">
      <c r="A30" s="1495" t="s">
        <v>261</v>
      </c>
      <c r="B30" s="930" t="s">
        <v>285</v>
      </c>
      <c r="C30" s="945" t="str">
        <f>IF(ISBLANK('E4 TB Allocation Details'!D30), "",('E4 TB Allocation Details'!D30))</f>
        <v>dp</v>
      </c>
      <c r="D30" s="946">
        <f t="shared" si="1"/>
        <v>0</v>
      </c>
      <c r="E30" s="520">
        <f>'O5 Details by Class &amp; Accounts'!I30+'O5 Details by Class &amp; Accounts'!AD30+'O5 Details by Class &amp; Accounts'!AY30+'O5 Details by Class &amp; Accounts'!BT30</f>
        <v>0</v>
      </c>
      <c r="F30" s="520">
        <f>'O5 Details by Class &amp; Accounts'!J30+'O5 Details by Class &amp; Accounts'!AE30+'O5 Details by Class &amp; Accounts'!AZ30+'O5 Details by Class &amp; Accounts'!BU30</f>
        <v>0</v>
      </c>
      <c r="G30" s="520">
        <f>'O5 Details by Class &amp; Accounts'!K30+'O5 Details by Class &amp; Accounts'!AF30+'O5 Details by Class &amp; Accounts'!BA30+'O5 Details by Class &amp; Accounts'!BV30</f>
        <v>0</v>
      </c>
      <c r="H30" s="520">
        <f>'O5 Details by Class &amp; Accounts'!L30+'O5 Details by Class &amp; Accounts'!AG30+'O5 Details by Class &amp; Accounts'!BB30+'O5 Details by Class &amp; Accounts'!BW30</f>
        <v>0</v>
      </c>
      <c r="I30" s="520">
        <f>'O5 Details by Class &amp; Accounts'!M30+'O5 Details by Class &amp; Accounts'!AH30+'O5 Details by Class &amp; Accounts'!BC30+'O5 Details by Class &amp; Accounts'!BX30</f>
        <v>0</v>
      </c>
      <c r="J30" s="520">
        <f>'O5 Details by Class &amp; Accounts'!N30+'O5 Details by Class &amp; Accounts'!AI30+'O5 Details by Class &amp; Accounts'!BD30+'O5 Details by Class &amp; Accounts'!BY30</f>
        <v>0</v>
      </c>
      <c r="K30" s="520">
        <f>'O5 Details by Class &amp; Accounts'!O30+'O5 Details by Class &amp; Accounts'!AJ30+'O5 Details by Class &amp; Accounts'!BE30+'O5 Details by Class &amp; Accounts'!BZ30</f>
        <v>0</v>
      </c>
      <c r="L30" s="520">
        <f>'O5 Details by Class &amp; Accounts'!P30+'O5 Details by Class &amp; Accounts'!AK30+'O5 Details by Class &amp; Accounts'!BF30+'O5 Details by Class &amp; Accounts'!CA30</f>
        <v>0</v>
      </c>
      <c r="M30" s="520">
        <f>'O5 Details by Class &amp; Accounts'!Q30+'O5 Details by Class &amp; Accounts'!AL30+'O5 Details by Class &amp; Accounts'!BG30+'O5 Details by Class &amp; Accounts'!CB30</f>
        <v>0</v>
      </c>
      <c r="N30" s="520">
        <f>'O5 Details by Class &amp; Accounts'!R30+'O5 Details by Class &amp; Accounts'!AM30+'O5 Details by Class &amp; Accounts'!BH30+'O5 Details by Class &amp; Accounts'!CC30</f>
        <v>0</v>
      </c>
      <c r="O30" s="520">
        <f>'O5 Details by Class &amp; Accounts'!S30+'O5 Details by Class &amp; Accounts'!AN30+'O5 Details by Class &amp; Accounts'!BI30+'O5 Details by Class &amp; Accounts'!CD30</f>
        <v>0</v>
      </c>
      <c r="P30" s="520">
        <f>'O5 Details by Class &amp; Accounts'!T30+'O5 Details by Class &amp; Accounts'!AO30+'O5 Details by Class &amp; Accounts'!BJ30+'O5 Details by Class &amp; Accounts'!CE30</f>
        <v>0</v>
      </c>
      <c r="Q30" s="520">
        <f>'O5 Details by Class &amp; Accounts'!U30+'O5 Details by Class &amp; Accounts'!AP30+'O5 Details by Class &amp; Accounts'!BK30+'O5 Details by Class &amp; Accounts'!CF30</f>
        <v>0</v>
      </c>
      <c r="R30" s="520">
        <f>'O5 Details by Class &amp; Accounts'!V30+'O5 Details by Class &amp; Accounts'!AQ30+'O5 Details by Class &amp; Accounts'!BL30+'O5 Details by Class &amp; Accounts'!CG30</f>
        <v>0</v>
      </c>
      <c r="S30" s="520">
        <f>'O5 Details by Class &amp; Accounts'!W30+'O5 Details by Class &amp; Accounts'!AR30+'O5 Details by Class &amp; Accounts'!BM30+'O5 Details by Class &amp; Accounts'!CH30</f>
        <v>0</v>
      </c>
      <c r="T30" s="520">
        <f>'O5 Details by Class &amp; Accounts'!X30+'O5 Details by Class &amp; Accounts'!AS30+'O5 Details by Class &amp; Accounts'!BN30+'O5 Details by Class &amp; Accounts'!CI30</f>
        <v>0</v>
      </c>
      <c r="U30" s="520">
        <f>'O5 Details by Class &amp; Accounts'!Y30+'O5 Details by Class &amp; Accounts'!AT30+'O5 Details by Class &amp; Accounts'!BO30+'O5 Details by Class &amp; Accounts'!CJ30</f>
        <v>0</v>
      </c>
      <c r="V30" s="520">
        <f>'O5 Details by Class &amp; Accounts'!Z30+'O5 Details by Class &amp; Accounts'!AU30+'O5 Details by Class &amp; Accounts'!BP30+'O5 Details by Class &amp; Accounts'!CK30</f>
        <v>0</v>
      </c>
      <c r="W30" s="520">
        <f>'O5 Details by Class &amp; Accounts'!AA30+'O5 Details by Class &amp; Accounts'!AV30+'O5 Details by Class &amp; Accounts'!BQ30+'O5 Details by Class &amp; Accounts'!CL30</f>
        <v>0</v>
      </c>
      <c r="X30" s="959">
        <f>'O5 Details by Class &amp; Accounts'!AB30+'O5 Details by Class &amp; Accounts'!AW30+'O5 Details by Class &amp; Accounts'!BR30+'O5 Details by Class &amp; Accounts'!CM30</f>
        <v>0</v>
      </c>
      <c r="Y30" s="1630" t="str">
        <f t="shared" si="0"/>
        <v>1810</v>
      </c>
      <c r="Z30" s="1625" t="e">
        <v>#N/A</v>
      </c>
    </row>
    <row r="31" spans="1:26" ht="12.95" customHeight="1" x14ac:dyDescent="0.2">
      <c r="A31" s="1495" t="s">
        <v>821</v>
      </c>
      <c r="B31" s="930" t="s">
        <v>363</v>
      </c>
      <c r="C31" s="945" t="str">
        <f>IF(ISBLANK('E4 TB Allocation Details'!D31), "",('E4 TB Allocation Details'!D31))</f>
        <v>dp</v>
      </c>
      <c r="D31" s="946">
        <f t="shared" si="1"/>
        <v>0</v>
      </c>
      <c r="E31" s="520">
        <f>'O5 Details by Class &amp; Accounts'!I31+'O5 Details by Class &amp; Accounts'!AD31+'O5 Details by Class &amp; Accounts'!AY31+'O5 Details by Class &amp; Accounts'!BT31</f>
        <v>0</v>
      </c>
      <c r="F31" s="520">
        <f>'O5 Details by Class &amp; Accounts'!J31+'O5 Details by Class &amp; Accounts'!AE31+'O5 Details by Class &amp; Accounts'!AZ31+'O5 Details by Class &amp; Accounts'!BU31</f>
        <v>0</v>
      </c>
      <c r="G31" s="520">
        <f>'O5 Details by Class &amp; Accounts'!K31+'O5 Details by Class &amp; Accounts'!AF31+'O5 Details by Class &amp; Accounts'!BA31+'O5 Details by Class &amp; Accounts'!BV31</f>
        <v>0</v>
      </c>
      <c r="H31" s="520">
        <f>'O5 Details by Class &amp; Accounts'!L31+'O5 Details by Class &amp; Accounts'!AG31+'O5 Details by Class &amp; Accounts'!BB31+'O5 Details by Class &amp; Accounts'!BW31</f>
        <v>0</v>
      </c>
      <c r="I31" s="520">
        <f>'O5 Details by Class &amp; Accounts'!M31+'O5 Details by Class &amp; Accounts'!AH31+'O5 Details by Class &amp; Accounts'!BC31+'O5 Details by Class &amp; Accounts'!BX31</f>
        <v>0</v>
      </c>
      <c r="J31" s="520">
        <f>'O5 Details by Class &amp; Accounts'!N31+'O5 Details by Class &amp; Accounts'!AI31+'O5 Details by Class &amp; Accounts'!BD31+'O5 Details by Class &amp; Accounts'!BY31</f>
        <v>0</v>
      </c>
      <c r="K31" s="520">
        <f>'O5 Details by Class &amp; Accounts'!O31+'O5 Details by Class &amp; Accounts'!AJ31+'O5 Details by Class &amp; Accounts'!BE31+'O5 Details by Class &amp; Accounts'!BZ31</f>
        <v>0</v>
      </c>
      <c r="L31" s="520">
        <f>'O5 Details by Class &amp; Accounts'!P31+'O5 Details by Class &amp; Accounts'!AK31+'O5 Details by Class &amp; Accounts'!BF31+'O5 Details by Class &amp; Accounts'!CA31</f>
        <v>0</v>
      </c>
      <c r="M31" s="520">
        <f>'O5 Details by Class &amp; Accounts'!Q31+'O5 Details by Class &amp; Accounts'!AL31+'O5 Details by Class &amp; Accounts'!BG31+'O5 Details by Class &amp; Accounts'!CB31</f>
        <v>0</v>
      </c>
      <c r="N31" s="520">
        <f>'O5 Details by Class &amp; Accounts'!R31+'O5 Details by Class &amp; Accounts'!AM31+'O5 Details by Class &amp; Accounts'!BH31+'O5 Details by Class &amp; Accounts'!CC31</f>
        <v>0</v>
      </c>
      <c r="O31" s="520">
        <f>'O5 Details by Class &amp; Accounts'!S31+'O5 Details by Class &amp; Accounts'!AN31+'O5 Details by Class &amp; Accounts'!BI31+'O5 Details by Class &amp; Accounts'!CD31</f>
        <v>0</v>
      </c>
      <c r="P31" s="520">
        <f>'O5 Details by Class &amp; Accounts'!T31+'O5 Details by Class &amp; Accounts'!AO31+'O5 Details by Class &amp; Accounts'!BJ31+'O5 Details by Class &amp; Accounts'!CE31</f>
        <v>0</v>
      </c>
      <c r="Q31" s="520">
        <f>'O5 Details by Class &amp; Accounts'!U31+'O5 Details by Class &amp; Accounts'!AP31+'O5 Details by Class &amp; Accounts'!BK31+'O5 Details by Class &amp; Accounts'!CF31</f>
        <v>0</v>
      </c>
      <c r="R31" s="520">
        <f>'O5 Details by Class &amp; Accounts'!V31+'O5 Details by Class &amp; Accounts'!AQ31+'O5 Details by Class &amp; Accounts'!BL31+'O5 Details by Class &amp; Accounts'!CG31</f>
        <v>0</v>
      </c>
      <c r="S31" s="520">
        <f>'O5 Details by Class &amp; Accounts'!W31+'O5 Details by Class &amp; Accounts'!AR31+'O5 Details by Class &amp; Accounts'!BM31+'O5 Details by Class &amp; Accounts'!CH31</f>
        <v>0</v>
      </c>
      <c r="T31" s="520">
        <f>'O5 Details by Class &amp; Accounts'!X31+'O5 Details by Class &amp; Accounts'!AS31+'O5 Details by Class &amp; Accounts'!BN31+'O5 Details by Class &amp; Accounts'!CI31</f>
        <v>0</v>
      </c>
      <c r="U31" s="520">
        <f>'O5 Details by Class &amp; Accounts'!Y31+'O5 Details by Class &amp; Accounts'!AT31+'O5 Details by Class &amp; Accounts'!BO31+'O5 Details by Class &amp; Accounts'!CJ31</f>
        <v>0</v>
      </c>
      <c r="V31" s="520">
        <f>'O5 Details by Class &amp; Accounts'!Z31+'O5 Details by Class &amp; Accounts'!AU31+'O5 Details by Class &amp; Accounts'!BP31+'O5 Details by Class &amp; Accounts'!CK31</f>
        <v>0</v>
      </c>
      <c r="W31" s="520">
        <f>'O5 Details by Class &amp; Accounts'!AA31+'O5 Details by Class &amp; Accounts'!AV31+'O5 Details by Class &amp; Accounts'!BQ31+'O5 Details by Class &amp; Accounts'!CL31</f>
        <v>0</v>
      </c>
      <c r="X31" s="959">
        <f>'O5 Details by Class &amp; Accounts'!AB31+'O5 Details by Class &amp; Accounts'!AW31+'O5 Details by Class &amp; Accounts'!BR31+'O5 Details by Class &amp; Accounts'!CM31</f>
        <v>0</v>
      </c>
      <c r="Y31" s="1630" t="str">
        <f t="shared" si="0"/>
        <v>1810-1</v>
      </c>
      <c r="Z31" s="1625" t="s">
        <v>697</v>
      </c>
    </row>
    <row r="32" spans="1:26" ht="12.95" customHeight="1" x14ac:dyDescent="0.2">
      <c r="A32" s="1495" t="s">
        <v>822</v>
      </c>
      <c r="B32" s="930" t="s">
        <v>364</v>
      </c>
      <c r="C32" s="945" t="str">
        <f>IF(ISBLANK('E4 TB Allocation Details'!D32), "",('E4 TB Allocation Details'!D32))</f>
        <v>dp</v>
      </c>
      <c r="D32" s="946">
        <f t="shared" si="1"/>
        <v>0</v>
      </c>
      <c r="E32" s="520">
        <f>'O5 Details by Class &amp; Accounts'!I32+'O5 Details by Class &amp; Accounts'!AD32+'O5 Details by Class &amp; Accounts'!AY32+'O5 Details by Class &amp; Accounts'!BT32</f>
        <v>0</v>
      </c>
      <c r="F32" s="520">
        <f>'O5 Details by Class &amp; Accounts'!J32+'O5 Details by Class &amp; Accounts'!AE32+'O5 Details by Class &amp; Accounts'!AZ32+'O5 Details by Class &amp; Accounts'!BU32</f>
        <v>0</v>
      </c>
      <c r="G32" s="520">
        <f>'O5 Details by Class &amp; Accounts'!K32+'O5 Details by Class &amp; Accounts'!AF32+'O5 Details by Class &amp; Accounts'!BA32+'O5 Details by Class &amp; Accounts'!BV32</f>
        <v>0</v>
      </c>
      <c r="H32" s="520">
        <f>'O5 Details by Class &amp; Accounts'!L32+'O5 Details by Class &amp; Accounts'!AG32+'O5 Details by Class &amp; Accounts'!BB32+'O5 Details by Class &amp; Accounts'!BW32</f>
        <v>0</v>
      </c>
      <c r="I32" s="520">
        <f>'O5 Details by Class &amp; Accounts'!M32+'O5 Details by Class &amp; Accounts'!AH32+'O5 Details by Class &amp; Accounts'!BC32+'O5 Details by Class &amp; Accounts'!BX32</f>
        <v>0</v>
      </c>
      <c r="J32" s="520">
        <f>'O5 Details by Class &amp; Accounts'!N32+'O5 Details by Class &amp; Accounts'!AI32+'O5 Details by Class &amp; Accounts'!BD32+'O5 Details by Class &amp; Accounts'!BY32</f>
        <v>0</v>
      </c>
      <c r="K32" s="520">
        <f>'O5 Details by Class &amp; Accounts'!O32+'O5 Details by Class &amp; Accounts'!AJ32+'O5 Details by Class &amp; Accounts'!BE32+'O5 Details by Class &amp; Accounts'!BZ32</f>
        <v>0</v>
      </c>
      <c r="L32" s="520">
        <f>'O5 Details by Class &amp; Accounts'!P32+'O5 Details by Class &amp; Accounts'!AK32+'O5 Details by Class &amp; Accounts'!BF32+'O5 Details by Class &amp; Accounts'!CA32</f>
        <v>0</v>
      </c>
      <c r="M32" s="520">
        <f>'O5 Details by Class &amp; Accounts'!Q32+'O5 Details by Class &amp; Accounts'!AL32+'O5 Details by Class &amp; Accounts'!BG32+'O5 Details by Class &amp; Accounts'!CB32</f>
        <v>0</v>
      </c>
      <c r="N32" s="520">
        <f>'O5 Details by Class &amp; Accounts'!R32+'O5 Details by Class &amp; Accounts'!AM32+'O5 Details by Class &amp; Accounts'!BH32+'O5 Details by Class &amp; Accounts'!CC32</f>
        <v>0</v>
      </c>
      <c r="O32" s="520">
        <f>'O5 Details by Class &amp; Accounts'!S32+'O5 Details by Class &amp; Accounts'!AN32+'O5 Details by Class &amp; Accounts'!BI32+'O5 Details by Class &amp; Accounts'!CD32</f>
        <v>0</v>
      </c>
      <c r="P32" s="520">
        <f>'O5 Details by Class &amp; Accounts'!T32+'O5 Details by Class &amp; Accounts'!AO32+'O5 Details by Class &amp; Accounts'!BJ32+'O5 Details by Class &amp; Accounts'!CE32</f>
        <v>0</v>
      </c>
      <c r="Q32" s="520">
        <f>'O5 Details by Class &amp; Accounts'!U32+'O5 Details by Class &amp; Accounts'!AP32+'O5 Details by Class &amp; Accounts'!BK32+'O5 Details by Class &amp; Accounts'!CF32</f>
        <v>0</v>
      </c>
      <c r="R32" s="520">
        <f>'O5 Details by Class &amp; Accounts'!V32+'O5 Details by Class &amp; Accounts'!AQ32+'O5 Details by Class &amp; Accounts'!BL32+'O5 Details by Class &amp; Accounts'!CG32</f>
        <v>0</v>
      </c>
      <c r="S32" s="520">
        <f>'O5 Details by Class &amp; Accounts'!W32+'O5 Details by Class &amp; Accounts'!AR32+'O5 Details by Class &amp; Accounts'!BM32+'O5 Details by Class &amp; Accounts'!CH32</f>
        <v>0</v>
      </c>
      <c r="T32" s="520">
        <f>'O5 Details by Class &amp; Accounts'!X32+'O5 Details by Class &amp; Accounts'!AS32+'O5 Details by Class &amp; Accounts'!BN32+'O5 Details by Class &amp; Accounts'!CI32</f>
        <v>0</v>
      </c>
      <c r="U32" s="520">
        <f>'O5 Details by Class &amp; Accounts'!Y32+'O5 Details by Class &amp; Accounts'!AT32+'O5 Details by Class &amp; Accounts'!BO32+'O5 Details by Class &amp; Accounts'!CJ32</f>
        <v>0</v>
      </c>
      <c r="V32" s="520">
        <f>'O5 Details by Class &amp; Accounts'!Z32+'O5 Details by Class &amp; Accounts'!AU32+'O5 Details by Class &amp; Accounts'!BP32+'O5 Details by Class &amp; Accounts'!CK32</f>
        <v>0</v>
      </c>
      <c r="W32" s="520">
        <f>'O5 Details by Class &amp; Accounts'!AA32+'O5 Details by Class &amp; Accounts'!AV32+'O5 Details by Class &amp; Accounts'!BQ32+'O5 Details by Class &amp; Accounts'!CL32</f>
        <v>0</v>
      </c>
      <c r="X32" s="959">
        <f>'O5 Details by Class &amp; Accounts'!AB32+'O5 Details by Class &amp; Accounts'!AW32+'O5 Details by Class &amp; Accounts'!BR32+'O5 Details by Class &amp; Accounts'!CM32</f>
        <v>0</v>
      </c>
      <c r="Y32" s="1630" t="str">
        <f t="shared" si="0"/>
        <v>1810-2</v>
      </c>
      <c r="Z32" s="1625" t="s">
        <v>698</v>
      </c>
    </row>
    <row r="33" spans="1:26" ht="12.75" x14ac:dyDescent="0.2">
      <c r="A33" s="1495" t="s">
        <v>110</v>
      </c>
      <c r="B33" s="930" t="s">
        <v>86</v>
      </c>
      <c r="C33" s="945" t="str">
        <f>IF(ISBLANK('E4 TB Allocation Details'!D33), "",('E4 TB Allocation Details'!D33))</f>
        <v>dp</v>
      </c>
      <c r="D33" s="946">
        <f t="shared" si="1"/>
        <v>0</v>
      </c>
      <c r="E33" s="520">
        <f>'O5 Details by Class &amp; Accounts'!I33+'O5 Details by Class &amp; Accounts'!AD33+'O5 Details by Class &amp; Accounts'!AY33+'O5 Details by Class &amp; Accounts'!BT33</f>
        <v>0</v>
      </c>
      <c r="F33" s="520">
        <f>'O5 Details by Class &amp; Accounts'!J33+'O5 Details by Class &amp; Accounts'!AE33+'O5 Details by Class &amp; Accounts'!AZ33+'O5 Details by Class &amp; Accounts'!BU33</f>
        <v>0</v>
      </c>
      <c r="G33" s="520">
        <f>'O5 Details by Class &amp; Accounts'!K33+'O5 Details by Class &amp; Accounts'!AF33+'O5 Details by Class &amp; Accounts'!BA33+'O5 Details by Class &amp; Accounts'!BV33</f>
        <v>0</v>
      </c>
      <c r="H33" s="520">
        <f>'O5 Details by Class &amp; Accounts'!L33+'O5 Details by Class &amp; Accounts'!AG33+'O5 Details by Class &amp; Accounts'!BB33+'O5 Details by Class &amp; Accounts'!BW33</f>
        <v>0</v>
      </c>
      <c r="I33" s="520">
        <f>'O5 Details by Class &amp; Accounts'!M33+'O5 Details by Class &amp; Accounts'!AH33+'O5 Details by Class &amp; Accounts'!BC33+'O5 Details by Class &amp; Accounts'!BX33</f>
        <v>0</v>
      </c>
      <c r="J33" s="520">
        <f>'O5 Details by Class &amp; Accounts'!N33+'O5 Details by Class &amp; Accounts'!AI33+'O5 Details by Class &amp; Accounts'!BD33+'O5 Details by Class &amp; Accounts'!BY33</f>
        <v>0</v>
      </c>
      <c r="K33" s="520">
        <f>'O5 Details by Class &amp; Accounts'!O33+'O5 Details by Class &amp; Accounts'!AJ33+'O5 Details by Class &amp; Accounts'!BE33+'O5 Details by Class &amp; Accounts'!BZ33</f>
        <v>0</v>
      </c>
      <c r="L33" s="520">
        <f>'O5 Details by Class &amp; Accounts'!P33+'O5 Details by Class &amp; Accounts'!AK33+'O5 Details by Class &amp; Accounts'!BF33+'O5 Details by Class &amp; Accounts'!CA33</f>
        <v>0</v>
      </c>
      <c r="M33" s="520">
        <f>'O5 Details by Class &amp; Accounts'!Q33+'O5 Details by Class &amp; Accounts'!AL33+'O5 Details by Class &amp; Accounts'!BG33+'O5 Details by Class &amp; Accounts'!CB33</f>
        <v>0</v>
      </c>
      <c r="N33" s="520">
        <f>'O5 Details by Class &amp; Accounts'!R33+'O5 Details by Class &amp; Accounts'!AM33+'O5 Details by Class &amp; Accounts'!BH33+'O5 Details by Class &amp; Accounts'!CC33</f>
        <v>0</v>
      </c>
      <c r="O33" s="520">
        <f>'O5 Details by Class &amp; Accounts'!S33+'O5 Details by Class &amp; Accounts'!AN33+'O5 Details by Class &amp; Accounts'!BI33+'O5 Details by Class &amp; Accounts'!CD33</f>
        <v>0</v>
      </c>
      <c r="P33" s="520">
        <f>'O5 Details by Class &amp; Accounts'!T33+'O5 Details by Class &amp; Accounts'!AO33+'O5 Details by Class &amp; Accounts'!BJ33+'O5 Details by Class &amp; Accounts'!CE33</f>
        <v>0</v>
      </c>
      <c r="Q33" s="520">
        <f>'O5 Details by Class &amp; Accounts'!U33+'O5 Details by Class &amp; Accounts'!AP33+'O5 Details by Class &amp; Accounts'!BK33+'O5 Details by Class &amp; Accounts'!CF33</f>
        <v>0</v>
      </c>
      <c r="R33" s="520">
        <f>'O5 Details by Class &amp; Accounts'!V33+'O5 Details by Class &amp; Accounts'!AQ33+'O5 Details by Class &amp; Accounts'!BL33+'O5 Details by Class &amp; Accounts'!CG33</f>
        <v>0</v>
      </c>
      <c r="S33" s="520">
        <f>'O5 Details by Class &amp; Accounts'!W33+'O5 Details by Class &amp; Accounts'!AR33+'O5 Details by Class &amp; Accounts'!BM33+'O5 Details by Class &amp; Accounts'!CH33</f>
        <v>0</v>
      </c>
      <c r="T33" s="520">
        <f>'O5 Details by Class &amp; Accounts'!X33+'O5 Details by Class &amp; Accounts'!AS33+'O5 Details by Class &amp; Accounts'!BN33+'O5 Details by Class &amp; Accounts'!CI33</f>
        <v>0</v>
      </c>
      <c r="U33" s="520">
        <f>'O5 Details by Class &amp; Accounts'!Y33+'O5 Details by Class &amp; Accounts'!AT33+'O5 Details by Class &amp; Accounts'!BO33+'O5 Details by Class &amp; Accounts'!CJ33</f>
        <v>0</v>
      </c>
      <c r="V33" s="520">
        <f>'O5 Details by Class &amp; Accounts'!Z33+'O5 Details by Class &amp; Accounts'!AU33+'O5 Details by Class &amp; Accounts'!BP33+'O5 Details by Class &amp; Accounts'!CK33</f>
        <v>0</v>
      </c>
      <c r="W33" s="520">
        <f>'O5 Details by Class &amp; Accounts'!AA33+'O5 Details by Class &amp; Accounts'!AV33+'O5 Details by Class &amp; Accounts'!BQ33+'O5 Details by Class &amp; Accounts'!CL33</f>
        <v>0</v>
      </c>
      <c r="X33" s="959">
        <f>'O5 Details by Class &amp; Accounts'!AB33+'O5 Details by Class &amp; Accounts'!AW33+'O5 Details by Class &amp; Accounts'!BR33+'O5 Details by Class &amp; Accounts'!CM33</f>
        <v>0</v>
      </c>
      <c r="Y33" s="1630" t="str">
        <f t="shared" si="0"/>
        <v>1815</v>
      </c>
      <c r="Z33" s="1625" t="s">
        <v>697</v>
      </c>
    </row>
    <row r="34" spans="1:26" ht="12.75" x14ac:dyDescent="0.2">
      <c r="A34" s="1495" t="s">
        <v>262</v>
      </c>
      <c r="B34" s="930" t="s">
        <v>87</v>
      </c>
      <c r="C34" s="945" t="str">
        <f>IF(ISBLANK('E4 TB Allocation Details'!D34), "",('E4 TB Allocation Details'!D34))</f>
        <v>dp</v>
      </c>
      <c r="D34" s="946">
        <f t="shared" si="1"/>
        <v>0</v>
      </c>
      <c r="E34" s="520">
        <f>'O5 Details by Class &amp; Accounts'!I34+'O5 Details by Class &amp; Accounts'!AD34+'O5 Details by Class &amp; Accounts'!AY34+'O5 Details by Class &amp; Accounts'!BT34</f>
        <v>0</v>
      </c>
      <c r="F34" s="520">
        <f>'O5 Details by Class &amp; Accounts'!J34+'O5 Details by Class &amp; Accounts'!AE34+'O5 Details by Class &amp; Accounts'!AZ34+'O5 Details by Class &amp; Accounts'!BU34</f>
        <v>0</v>
      </c>
      <c r="G34" s="520">
        <f>'O5 Details by Class &amp; Accounts'!K34+'O5 Details by Class &amp; Accounts'!AF34+'O5 Details by Class &amp; Accounts'!BA34+'O5 Details by Class &amp; Accounts'!BV34</f>
        <v>0</v>
      </c>
      <c r="H34" s="520">
        <f>'O5 Details by Class &amp; Accounts'!L34+'O5 Details by Class &amp; Accounts'!AG34+'O5 Details by Class &amp; Accounts'!BB34+'O5 Details by Class &amp; Accounts'!BW34</f>
        <v>0</v>
      </c>
      <c r="I34" s="520">
        <f>'O5 Details by Class &amp; Accounts'!M34+'O5 Details by Class &amp; Accounts'!AH34+'O5 Details by Class &amp; Accounts'!BC34+'O5 Details by Class &amp; Accounts'!BX34</f>
        <v>0</v>
      </c>
      <c r="J34" s="520">
        <f>'O5 Details by Class &amp; Accounts'!N34+'O5 Details by Class &amp; Accounts'!AI34+'O5 Details by Class &amp; Accounts'!BD34+'O5 Details by Class &amp; Accounts'!BY34</f>
        <v>0</v>
      </c>
      <c r="K34" s="520">
        <f>'O5 Details by Class &amp; Accounts'!O34+'O5 Details by Class &amp; Accounts'!AJ34+'O5 Details by Class &amp; Accounts'!BE34+'O5 Details by Class &amp; Accounts'!BZ34</f>
        <v>0</v>
      </c>
      <c r="L34" s="520">
        <f>'O5 Details by Class &amp; Accounts'!P34+'O5 Details by Class &amp; Accounts'!AK34+'O5 Details by Class &amp; Accounts'!BF34+'O5 Details by Class &amp; Accounts'!CA34</f>
        <v>0</v>
      </c>
      <c r="M34" s="520">
        <f>'O5 Details by Class &amp; Accounts'!Q34+'O5 Details by Class &amp; Accounts'!AL34+'O5 Details by Class &amp; Accounts'!BG34+'O5 Details by Class &amp; Accounts'!CB34</f>
        <v>0</v>
      </c>
      <c r="N34" s="520">
        <f>'O5 Details by Class &amp; Accounts'!R34+'O5 Details by Class &amp; Accounts'!AM34+'O5 Details by Class &amp; Accounts'!BH34+'O5 Details by Class &amp; Accounts'!CC34</f>
        <v>0</v>
      </c>
      <c r="O34" s="520">
        <f>'O5 Details by Class &amp; Accounts'!S34+'O5 Details by Class &amp; Accounts'!AN34+'O5 Details by Class &amp; Accounts'!BI34+'O5 Details by Class &amp; Accounts'!CD34</f>
        <v>0</v>
      </c>
      <c r="P34" s="520">
        <f>'O5 Details by Class &amp; Accounts'!T34+'O5 Details by Class &amp; Accounts'!AO34+'O5 Details by Class &amp; Accounts'!BJ34+'O5 Details by Class &amp; Accounts'!CE34</f>
        <v>0</v>
      </c>
      <c r="Q34" s="520">
        <f>'O5 Details by Class &amp; Accounts'!U34+'O5 Details by Class &amp; Accounts'!AP34+'O5 Details by Class &amp; Accounts'!BK34+'O5 Details by Class &amp; Accounts'!CF34</f>
        <v>0</v>
      </c>
      <c r="R34" s="520">
        <f>'O5 Details by Class &amp; Accounts'!V34+'O5 Details by Class &amp; Accounts'!AQ34+'O5 Details by Class &amp; Accounts'!BL34+'O5 Details by Class &amp; Accounts'!CG34</f>
        <v>0</v>
      </c>
      <c r="S34" s="520">
        <f>'O5 Details by Class &amp; Accounts'!W34+'O5 Details by Class &amp; Accounts'!AR34+'O5 Details by Class &amp; Accounts'!BM34+'O5 Details by Class &amp; Accounts'!CH34</f>
        <v>0</v>
      </c>
      <c r="T34" s="520">
        <f>'O5 Details by Class &amp; Accounts'!X34+'O5 Details by Class &amp; Accounts'!AS34+'O5 Details by Class &amp; Accounts'!BN34+'O5 Details by Class &amp; Accounts'!CI34</f>
        <v>0</v>
      </c>
      <c r="U34" s="520">
        <f>'O5 Details by Class &amp; Accounts'!Y34+'O5 Details by Class &amp; Accounts'!AT34+'O5 Details by Class &amp; Accounts'!BO34+'O5 Details by Class &amp; Accounts'!CJ34</f>
        <v>0</v>
      </c>
      <c r="V34" s="520">
        <f>'O5 Details by Class &amp; Accounts'!Z34+'O5 Details by Class &amp; Accounts'!AU34+'O5 Details by Class &amp; Accounts'!BP34+'O5 Details by Class &amp; Accounts'!CK34</f>
        <v>0</v>
      </c>
      <c r="W34" s="520">
        <f>'O5 Details by Class &amp; Accounts'!AA34+'O5 Details by Class &amp; Accounts'!AV34+'O5 Details by Class &amp; Accounts'!BQ34+'O5 Details by Class &amp; Accounts'!CL34</f>
        <v>0</v>
      </c>
      <c r="X34" s="959">
        <f>'O5 Details by Class &amp; Accounts'!AB34+'O5 Details by Class &amp; Accounts'!AW34+'O5 Details by Class &amp; Accounts'!BR34+'O5 Details by Class &amp; Accounts'!CM34</f>
        <v>0</v>
      </c>
      <c r="Y34" s="1630" t="str">
        <f t="shared" si="0"/>
        <v>1820</v>
      </c>
      <c r="Z34" s="1625" t="e">
        <v>#N/A</v>
      </c>
    </row>
    <row r="35" spans="1:26" ht="12.75" x14ac:dyDescent="0.2">
      <c r="A35" s="1495" t="s">
        <v>490</v>
      </c>
      <c r="B35" s="930" t="s">
        <v>1276</v>
      </c>
      <c r="C35" s="945" t="str">
        <f>IF(ISBLANK('E4 TB Allocation Details'!D35), "",('E4 TB Allocation Details'!D35))</f>
        <v>dp</v>
      </c>
      <c r="D35" s="946">
        <f>SUM(E35:X35)</f>
        <v>0</v>
      </c>
      <c r="E35" s="520">
        <f>'O5 Details by Class &amp; Accounts'!I35+'O5 Details by Class &amp; Accounts'!AD35+'O5 Details by Class &amp; Accounts'!AY35+'O5 Details by Class &amp; Accounts'!BT35</f>
        <v>0</v>
      </c>
      <c r="F35" s="520">
        <f>'O5 Details by Class &amp; Accounts'!J35+'O5 Details by Class &amp; Accounts'!AE35+'O5 Details by Class &amp; Accounts'!AZ35+'O5 Details by Class &amp; Accounts'!BU35</f>
        <v>0</v>
      </c>
      <c r="G35" s="520">
        <f>'O5 Details by Class &amp; Accounts'!K35+'O5 Details by Class &amp; Accounts'!AF35+'O5 Details by Class &amp; Accounts'!BA35+'O5 Details by Class &amp; Accounts'!BV35</f>
        <v>0</v>
      </c>
      <c r="H35" s="520">
        <f>'O5 Details by Class &amp; Accounts'!L35+'O5 Details by Class &amp; Accounts'!AG35+'O5 Details by Class &amp; Accounts'!BB35+'O5 Details by Class &amp; Accounts'!BW35</f>
        <v>0</v>
      </c>
      <c r="I35" s="520">
        <f>'O5 Details by Class &amp; Accounts'!M35+'O5 Details by Class &amp; Accounts'!AH35+'O5 Details by Class &amp; Accounts'!BC35+'O5 Details by Class &amp; Accounts'!BX35</f>
        <v>0</v>
      </c>
      <c r="J35" s="520">
        <f>'O5 Details by Class &amp; Accounts'!N35+'O5 Details by Class &amp; Accounts'!AI35+'O5 Details by Class &amp; Accounts'!BD35+'O5 Details by Class &amp; Accounts'!BY35</f>
        <v>0</v>
      </c>
      <c r="K35" s="520">
        <f>'O5 Details by Class &amp; Accounts'!O35+'O5 Details by Class &amp; Accounts'!AJ35+'O5 Details by Class &amp; Accounts'!BE35+'O5 Details by Class &amp; Accounts'!BZ35</f>
        <v>0</v>
      </c>
      <c r="L35" s="520">
        <f>'O5 Details by Class &amp; Accounts'!P35+'O5 Details by Class &amp; Accounts'!AK35+'O5 Details by Class &amp; Accounts'!BF35+'O5 Details by Class &amp; Accounts'!CA35</f>
        <v>0</v>
      </c>
      <c r="M35" s="520">
        <f>'O5 Details by Class &amp; Accounts'!Q35+'O5 Details by Class &amp; Accounts'!AL35+'O5 Details by Class &amp; Accounts'!BG35+'O5 Details by Class &amp; Accounts'!CB35</f>
        <v>0</v>
      </c>
      <c r="N35" s="520">
        <f>'O5 Details by Class &amp; Accounts'!R35+'O5 Details by Class &amp; Accounts'!AM35+'O5 Details by Class &amp; Accounts'!BH35+'O5 Details by Class &amp; Accounts'!CC35</f>
        <v>0</v>
      </c>
      <c r="O35" s="520">
        <f>'O5 Details by Class &amp; Accounts'!S35+'O5 Details by Class &amp; Accounts'!AN35+'O5 Details by Class &amp; Accounts'!BI35+'O5 Details by Class &amp; Accounts'!CD35</f>
        <v>0</v>
      </c>
      <c r="P35" s="520">
        <f>'O5 Details by Class &amp; Accounts'!T35+'O5 Details by Class &amp; Accounts'!AO35+'O5 Details by Class &amp; Accounts'!BJ35+'O5 Details by Class &amp; Accounts'!CE35</f>
        <v>0</v>
      </c>
      <c r="Q35" s="520">
        <f>'O5 Details by Class &amp; Accounts'!U35+'O5 Details by Class &amp; Accounts'!AP35+'O5 Details by Class &amp; Accounts'!BK35+'O5 Details by Class &amp; Accounts'!CF35</f>
        <v>0</v>
      </c>
      <c r="R35" s="520">
        <f>'O5 Details by Class &amp; Accounts'!V35+'O5 Details by Class &amp; Accounts'!AQ35+'O5 Details by Class &amp; Accounts'!BL35+'O5 Details by Class &amp; Accounts'!CG35</f>
        <v>0</v>
      </c>
      <c r="S35" s="520">
        <f>'O5 Details by Class &amp; Accounts'!W35+'O5 Details by Class &amp; Accounts'!AR35+'O5 Details by Class &amp; Accounts'!BM35+'O5 Details by Class &amp; Accounts'!CH35</f>
        <v>0</v>
      </c>
      <c r="T35" s="520">
        <f>'O5 Details by Class &amp; Accounts'!X35+'O5 Details by Class &amp; Accounts'!AS35+'O5 Details by Class &amp; Accounts'!BN35+'O5 Details by Class &amp; Accounts'!CI35</f>
        <v>0</v>
      </c>
      <c r="U35" s="520">
        <f>'O5 Details by Class &amp; Accounts'!Y35+'O5 Details by Class &amp; Accounts'!AT35+'O5 Details by Class &amp; Accounts'!BO35+'O5 Details by Class &amp; Accounts'!CJ35</f>
        <v>0</v>
      </c>
      <c r="V35" s="520">
        <f>'O5 Details by Class &amp; Accounts'!Z35+'O5 Details by Class &amp; Accounts'!AU35+'O5 Details by Class &amp; Accounts'!BP35+'O5 Details by Class &amp; Accounts'!CK35</f>
        <v>0</v>
      </c>
      <c r="W35" s="520">
        <f>'O5 Details by Class &amp; Accounts'!AA35+'O5 Details by Class &amp; Accounts'!AV35+'O5 Details by Class &amp; Accounts'!BQ35+'O5 Details by Class &amp; Accounts'!CL35</f>
        <v>0</v>
      </c>
      <c r="X35" s="959">
        <f>'O5 Details by Class &amp; Accounts'!AB35+'O5 Details by Class &amp; Accounts'!AW35+'O5 Details by Class &amp; Accounts'!BR35+'O5 Details by Class &amp; Accounts'!CM35</f>
        <v>0</v>
      </c>
      <c r="Y35" s="1630" t="str">
        <f t="shared" si="0"/>
        <v>1820-1</v>
      </c>
      <c r="Z35" s="1625" t="s">
        <v>698</v>
      </c>
    </row>
    <row r="36" spans="1:26" ht="25.5" x14ac:dyDescent="0.2">
      <c r="A36" s="1495" t="s">
        <v>491</v>
      </c>
      <c r="B36" s="930" t="s">
        <v>1278</v>
      </c>
      <c r="C36" s="945" t="str">
        <f>IF(ISBLANK('E4 TB Allocation Details'!D36), "",('E4 TB Allocation Details'!D36))</f>
        <v>dp</v>
      </c>
      <c r="D36" s="946">
        <f>SUM(E36:X36)</f>
        <v>23641119.999999996</v>
      </c>
      <c r="E36" s="520">
        <f>'O5 Details by Class &amp; Accounts'!I36+'O5 Details by Class &amp; Accounts'!AD36+'O5 Details by Class &amp; Accounts'!AY36+'O5 Details by Class &amp; Accounts'!BT36</f>
        <v>10435980.622546</v>
      </c>
      <c r="F36" s="520">
        <f>'O5 Details by Class &amp; Accounts'!J36+'O5 Details by Class &amp; Accounts'!AE36+'O5 Details by Class &amp; Accounts'!AZ36+'O5 Details by Class &amp; Accounts'!BU36</f>
        <v>4282652.9280539546</v>
      </c>
      <c r="G36" s="520">
        <f>'O5 Details by Class &amp; Accounts'!K36+'O5 Details by Class &amp; Accounts'!AF36+'O5 Details by Class &amp; Accounts'!BA36+'O5 Details by Class &amp; Accounts'!BV36</f>
        <v>8706671.3469177336</v>
      </c>
      <c r="H36" s="520">
        <f>'O5 Details by Class &amp; Accounts'!L36+'O5 Details by Class &amp; Accounts'!AG36+'O5 Details by Class &amp; Accounts'!BB36+'O5 Details by Class &amp; Accounts'!BW36</f>
        <v>0</v>
      </c>
      <c r="I36" s="520">
        <f>'O5 Details by Class &amp; Accounts'!M36+'O5 Details by Class &amp; Accounts'!AH36+'O5 Details by Class &amp; Accounts'!BC36+'O5 Details by Class &amp; Accounts'!BX36</f>
        <v>0</v>
      </c>
      <c r="J36" s="520">
        <f>'O5 Details by Class &amp; Accounts'!N36+'O5 Details by Class &amp; Accounts'!AI36+'O5 Details by Class &amp; Accounts'!BD36+'O5 Details by Class &amp; Accounts'!BY36</f>
        <v>0</v>
      </c>
      <c r="K36" s="520">
        <f>'O5 Details by Class &amp; Accounts'!O36+'O5 Details by Class &amp; Accounts'!AJ36+'O5 Details by Class &amp; Accounts'!BE36+'O5 Details by Class &amp; Accounts'!BZ36</f>
        <v>213653.25361066731</v>
      </c>
      <c r="L36" s="520">
        <f>'O5 Details by Class &amp; Accounts'!P36+'O5 Details by Class &amp; Accounts'!AK36+'O5 Details by Class &amp; Accounts'!BF36+'O5 Details by Class &amp; Accounts'!CA36</f>
        <v>0</v>
      </c>
      <c r="M36" s="520">
        <f>'O5 Details by Class &amp; Accounts'!Q36+'O5 Details by Class &amp; Accounts'!AL36+'O5 Details by Class &amp; Accounts'!BG36+'O5 Details by Class &amp; Accounts'!CB36</f>
        <v>2161.8488716417487</v>
      </c>
      <c r="N36" s="520">
        <f>'O5 Details by Class &amp; Accounts'!R36+'O5 Details by Class &amp; Accounts'!AM36+'O5 Details by Class &amp; Accounts'!BH36+'O5 Details by Class &amp; Accounts'!CC36</f>
        <v>0</v>
      </c>
      <c r="O36" s="520">
        <f>'O5 Details by Class &amp; Accounts'!S36+'O5 Details by Class &amp; Accounts'!AN36+'O5 Details by Class &amp; Accounts'!BI36+'O5 Details by Class &amp; Accounts'!CD36</f>
        <v>0</v>
      </c>
      <c r="P36" s="520">
        <f>'O5 Details by Class &amp; Accounts'!T36+'O5 Details by Class &amp; Accounts'!AO36+'O5 Details by Class &amp; Accounts'!BJ36+'O5 Details by Class &amp; Accounts'!CE36</f>
        <v>0</v>
      </c>
      <c r="Q36" s="520">
        <f>'O5 Details by Class &amp; Accounts'!U36+'O5 Details by Class &amp; Accounts'!AP36+'O5 Details by Class &amp; Accounts'!BK36+'O5 Details by Class &amp; Accounts'!CF36</f>
        <v>0</v>
      </c>
      <c r="R36" s="520">
        <f>'O5 Details by Class &amp; Accounts'!V36+'O5 Details by Class &amp; Accounts'!AQ36+'O5 Details by Class &amp; Accounts'!BL36+'O5 Details by Class &amp; Accounts'!CG36</f>
        <v>0</v>
      </c>
      <c r="S36" s="520">
        <f>'O5 Details by Class &amp; Accounts'!W36+'O5 Details by Class &amp; Accounts'!AR36+'O5 Details by Class &amp; Accounts'!BM36+'O5 Details by Class &amp; Accounts'!CH36</f>
        <v>0</v>
      </c>
      <c r="T36" s="520">
        <f>'O5 Details by Class &amp; Accounts'!X36+'O5 Details by Class &amp; Accounts'!AS36+'O5 Details by Class &amp; Accounts'!BN36+'O5 Details by Class &amp; Accounts'!CI36</f>
        <v>0</v>
      </c>
      <c r="U36" s="520">
        <f>'O5 Details by Class &amp; Accounts'!Y36+'O5 Details by Class &amp; Accounts'!AT36+'O5 Details by Class &amp; Accounts'!BO36+'O5 Details by Class &amp; Accounts'!CJ36</f>
        <v>0</v>
      </c>
      <c r="V36" s="520">
        <f>'O5 Details by Class &amp; Accounts'!Z36+'O5 Details by Class &amp; Accounts'!AU36+'O5 Details by Class &amp; Accounts'!BP36+'O5 Details by Class &amp; Accounts'!CK36</f>
        <v>0</v>
      </c>
      <c r="W36" s="520">
        <f>'O5 Details by Class &amp; Accounts'!AA36+'O5 Details by Class &amp; Accounts'!AV36+'O5 Details by Class &amp; Accounts'!BQ36+'O5 Details by Class &amp; Accounts'!CL36</f>
        <v>0</v>
      </c>
      <c r="X36" s="959">
        <f>'O5 Details by Class &amp; Accounts'!AB36+'O5 Details by Class &amp; Accounts'!AW36+'O5 Details by Class &amp; Accounts'!BR36+'O5 Details by Class &amp; Accounts'!CM36</f>
        <v>0</v>
      </c>
      <c r="Y36" s="1630" t="str">
        <f t="shared" si="0"/>
        <v>1820-2</v>
      </c>
      <c r="Z36" s="1625" t="s">
        <v>699</v>
      </c>
    </row>
    <row r="37" spans="1:26" ht="25.5" x14ac:dyDescent="0.2">
      <c r="A37" s="1495" t="s">
        <v>1268</v>
      </c>
      <c r="B37" s="930" t="s">
        <v>1269</v>
      </c>
      <c r="C37" s="945" t="str">
        <f>IF(ISBLANK('E4 TB Allocation Details'!D37), "",('E4 TB Allocation Details'!D37))</f>
        <v>dp</v>
      </c>
      <c r="D37" s="946">
        <f>SUM(E37:X37)</f>
        <v>0</v>
      </c>
      <c r="E37" s="520">
        <f>'O5 Details by Class &amp; Accounts'!I37+'O5 Details by Class &amp; Accounts'!AD37+'O5 Details by Class &amp; Accounts'!AY37+'O5 Details by Class &amp; Accounts'!BT37</f>
        <v>0</v>
      </c>
      <c r="F37" s="520">
        <f>'O5 Details by Class &amp; Accounts'!J37+'O5 Details by Class &amp; Accounts'!AE37+'O5 Details by Class &amp; Accounts'!AZ37+'O5 Details by Class &amp; Accounts'!BU37</f>
        <v>0</v>
      </c>
      <c r="G37" s="520">
        <f>'O5 Details by Class &amp; Accounts'!K37+'O5 Details by Class &amp; Accounts'!AF37+'O5 Details by Class &amp; Accounts'!BA37+'O5 Details by Class &amp; Accounts'!BV37</f>
        <v>0</v>
      </c>
      <c r="H37" s="520">
        <f>'O5 Details by Class &amp; Accounts'!L37+'O5 Details by Class &amp; Accounts'!AG37+'O5 Details by Class &amp; Accounts'!BB37+'O5 Details by Class &amp; Accounts'!BW37</f>
        <v>0</v>
      </c>
      <c r="I37" s="520">
        <f>'O5 Details by Class &amp; Accounts'!M37+'O5 Details by Class &amp; Accounts'!AH37+'O5 Details by Class &amp; Accounts'!BC37+'O5 Details by Class &amp; Accounts'!BX37</f>
        <v>0</v>
      </c>
      <c r="J37" s="520">
        <f>'O5 Details by Class &amp; Accounts'!N37+'O5 Details by Class &amp; Accounts'!AI37+'O5 Details by Class &amp; Accounts'!BD37+'O5 Details by Class &amp; Accounts'!BY37</f>
        <v>0</v>
      </c>
      <c r="K37" s="520">
        <f>'O5 Details by Class &amp; Accounts'!O37+'O5 Details by Class &amp; Accounts'!AJ37+'O5 Details by Class &amp; Accounts'!BE37+'O5 Details by Class &amp; Accounts'!BZ37</f>
        <v>0</v>
      </c>
      <c r="L37" s="520">
        <f>'O5 Details by Class &amp; Accounts'!P37+'O5 Details by Class &amp; Accounts'!AK37+'O5 Details by Class &amp; Accounts'!BF37+'O5 Details by Class &amp; Accounts'!CA37</f>
        <v>0</v>
      </c>
      <c r="M37" s="520">
        <f>'O5 Details by Class &amp; Accounts'!Q37+'O5 Details by Class &amp; Accounts'!AL37+'O5 Details by Class &amp; Accounts'!BG37+'O5 Details by Class &amp; Accounts'!CB37</f>
        <v>0</v>
      </c>
      <c r="N37" s="520">
        <f>'O5 Details by Class &amp; Accounts'!R37+'O5 Details by Class &amp; Accounts'!AM37+'O5 Details by Class &amp; Accounts'!BH37+'O5 Details by Class &amp; Accounts'!CC37</f>
        <v>0</v>
      </c>
      <c r="O37" s="520">
        <f>'O5 Details by Class &amp; Accounts'!S37+'O5 Details by Class &amp; Accounts'!AN37+'O5 Details by Class &amp; Accounts'!BI37+'O5 Details by Class &amp; Accounts'!CD37</f>
        <v>0</v>
      </c>
      <c r="P37" s="520">
        <f>'O5 Details by Class &amp; Accounts'!T37+'O5 Details by Class &amp; Accounts'!AO37+'O5 Details by Class &amp; Accounts'!BJ37+'O5 Details by Class &amp; Accounts'!CE37</f>
        <v>0</v>
      </c>
      <c r="Q37" s="520">
        <f>'O5 Details by Class &amp; Accounts'!U37+'O5 Details by Class &amp; Accounts'!AP37+'O5 Details by Class &amp; Accounts'!BK37+'O5 Details by Class &amp; Accounts'!CF37</f>
        <v>0</v>
      </c>
      <c r="R37" s="520">
        <f>'O5 Details by Class &amp; Accounts'!V37+'O5 Details by Class &amp; Accounts'!AQ37+'O5 Details by Class &amp; Accounts'!BL37+'O5 Details by Class &amp; Accounts'!CG37</f>
        <v>0</v>
      </c>
      <c r="S37" s="520">
        <f>'O5 Details by Class &amp; Accounts'!W37+'O5 Details by Class &amp; Accounts'!AR37+'O5 Details by Class &amp; Accounts'!BM37+'O5 Details by Class &amp; Accounts'!CH37</f>
        <v>0</v>
      </c>
      <c r="T37" s="520">
        <f>'O5 Details by Class &amp; Accounts'!X37+'O5 Details by Class &amp; Accounts'!AS37+'O5 Details by Class &amp; Accounts'!BN37+'O5 Details by Class &amp; Accounts'!CI37</f>
        <v>0</v>
      </c>
      <c r="U37" s="520">
        <f>'O5 Details by Class &amp; Accounts'!Y37+'O5 Details by Class &amp; Accounts'!AT37+'O5 Details by Class &amp; Accounts'!BO37+'O5 Details by Class &amp; Accounts'!CJ37</f>
        <v>0</v>
      </c>
      <c r="V37" s="520">
        <f>'O5 Details by Class &amp; Accounts'!Z37+'O5 Details by Class &amp; Accounts'!AU37+'O5 Details by Class &amp; Accounts'!BP37+'O5 Details by Class &amp; Accounts'!CK37</f>
        <v>0</v>
      </c>
      <c r="W37" s="520">
        <f>'O5 Details by Class &amp; Accounts'!AA37+'O5 Details by Class &amp; Accounts'!AV37+'O5 Details by Class &amp; Accounts'!BQ37+'O5 Details by Class &amp; Accounts'!CL37</f>
        <v>0</v>
      </c>
      <c r="X37" s="959">
        <f>'O5 Details by Class &amp; Accounts'!AB37+'O5 Details by Class &amp; Accounts'!AW37+'O5 Details by Class &amp; Accounts'!BR37+'O5 Details by Class &amp; Accounts'!CM37</f>
        <v>0</v>
      </c>
      <c r="Y37" s="1630" t="str">
        <f t="shared" si="0"/>
        <v>1820-3</v>
      </c>
      <c r="Z37" s="1625" t="s">
        <v>773</v>
      </c>
    </row>
    <row r="38" spans="1:26" ht="12.95" customHeight="1" x14ac:dyDescent="0.2">
      <c r="A38" s="1495" t="s">
        <v>263</v>
      </c>
      <c r="B38" s="930" t="s">
        <v>88</v>
      </c>
      <c r="C38" s="945" t="str">
        <f>IF(ISBLANK('E4 TB Allocation Details'!D38), "",('E4 TB Allocation Details'!D38))</f>
        <v>dp</v>
      </c>
      <c r="D38" s="946">
        <f t="shared" si="1"/>
        <v>0</v>
      </c>
      <c r="E38" s="520">
        <f>'O5 Details by Class &amp; Accounts'!I38+'O5 Details by Class &amp; Accounts'!AD38+'O5 Details by Class &amp; Accounts'!AY38+'O5 Details by Class &amp; Accounts'!BT38</f>
        <v>0</v>
      </c>
      <c r="F38" s="520">
        <f>'O5 Details by Class &amp; Accounts'!J38+'O5 Details by Class &amp; Accounts'!AE38+'O5 Details by Class &amp; Accounts'!AZ38+'O5 Details by Class &amp; Accounts'!BU38</f>
        <v>0</v>
      </c>
      <c r="G38" s="520">
        <f>'O5 Details by Class &amp; Accounts'!K38+'O5 Details by Class &amp; Accounts'!AF38+'O5 Details by Class &amp; Accounts'!BA38+'O5 Details by Class &amp; Accounts'!BV38</f>
        <v>0</v>
      </c>
      <c r="H38" s="520">
        <f>'O5 Details by Class &amp; Accounts'!L38+'O5 Details by Class &amp; Accounts'!AG38+'O5 Details by Class &amp; Accounts'!BB38+'O5 Details by Class &amp; Accounts'!BW38</f>
        <v>0</v>
      </c>
      <c r="I38" s="520">
        <f>'O5 Details by Class &amp; Accounts'!M38+'O5 Details by Class &amp; Accounts'!AH38+'O5 Details by Class &amp; Accounts'!BC38+'O5 Details by Class &amp; Accounts'!BX38</f>
        <v>0</v>
      </c>
      <c r="J38" s="520">
        <f>'O5 Details by Class &amp; Accounts'!N38+'O5 Details by Class &amp; Accounts'!AI38+'O5 Details by Class &amp; Accounts'!BD38+'O5 Details by Class &amp; Accounts'!BY38</f>
        <v>0</v>
      </c>
      <c r="K38" s="520">
        <f>'O5 Details by Class &amp; Accounts'!O38+'O5 Details by Class &amp; Accounts'!AJ38+'O5 Details by Class &amp; Accounts'!BE38+'O5 Details by Class &amp; Accounts'!BZ38</f>
        <v>0</v>
      </c>
      <c r="L38" s="520">
        <f>'O5 Details by Class &amp; Accounts'!P38+'O5 Details by Class &amp; Accounts'!AK38+'O5 Details by Class &amp; Accounts'!BF38+'O5 Details by Class &amp; Accounts'!CA38</f>
        <v>0</v>
      </c>
      <c r="M38" s="520">
        <f>'O5 Details by Class &amp; Accounts'!Q38+'O5 Details by Class &amp; Accounts'!AL38+'O5 Details by Class &amp; Accounts'!BG38+'O5 Details by Class &amp; Accounts'!CB38</f>
        <v>0</v>
      </c>
      <c r="N38" s="520">
        <f>'O5 Details by Class &amp; Accounts'!R38+'O5 Details by Class &amp; Accounts'!AM38+'O5 Details by Class &amp; Accounts'!BH38+'O5 Details by Class &amp; Accounts'!CC38</f>
        <v>0</v>
      </c>
      <c r="O38" s="520">
        <f>'O5 Details by Class &amp; Accounts'!S38+'O5 Details by Class &amp; Accounts'!AN38+'O5 Details by Class &amp; Accounts'!BI38+'O5 Details by Class &amp; Accounts'!CD38</f>
        <v>0</v>
      </c>
      <c r="P38" s="520">
        <f>'O5 Details by Class &amp; Accounts'!T38+'O5 Details by Class &amp; Accounts'!AO38+'O5 Details by Class &amp; Accounts'!BJ38+'O5 Details by Class &amp; Accounts'!CE38</f>
        <v>0</v>
      </c>
      <c r="Q38" s="520">
        <f>'O5 Details by Class &amp; Accounts'!U38+'O5 Details by Class &amp; Accounts'!AP38+'O5 Details by Class &amp; Accounts'!BK38+'O5 Details by Class &amp; Accounts'!CF38</f>
        <v>0</v>
      </c>
      <c r="R38" s="520">
        <f>'O5 Details by Class &amp; Accounts'!V38+'O5 Details by Class &amp; Accounts'!AQ38+'O5 Details by Class &amp; Accounts'!BL38+'O5 Details by Class &amp; Accounts'!CG38</f>
        <v>0</v>
      </c>
      <c r="S38" s="520">
        <f>'O5 Details by Class &amp; Accounts'!W38+'O5 Details by Class &amp; Accounts'!AR38+'O5 Details by Class &amp; Accounts'!BM38+'O5 Details by Class &amp; Accounts'!CH38</f>
        <v>0</v>
      </c>
      <c r="T38" s="520">
        <f>'O5 Details by Class &amp; Accounts'!X38+'O5 Details by Class &amp; Accounts'!AS38+'O5 Details by Class &amp; Accounts'!BN38+'O5 Details by Class &amp; Accounts'!CI38</f>
        <v>0</v>
      </c>
      <c r="U38" s="520">
        <f>'O5 Details by Class &amp; Accounts'!Y38+'O5 Details by Class &amp; Accounts'!AT38+'O5 Details by Class &amp; Accounts'!BO38+'O5 Details by Class &amp; Accounts'!CJ38</f>
        <v>0</v>
      </c>
      <c r="V38" s="520">
        <f>'O5 Details by Class &amp; Accounts'!Z38+'O5 Details by Class &amp; Accounts'!AU38+'O5 Details by Class &amp; Accounts'!BP38+'O5 Details by Class &amp; Accounts'!CK38</f>
        <v>0</v>
      </c>
      <c r="W38" s="520">
        <f>'O5 Details by Class &amp; Accounts'!AA38+'O5 Details by Class &amp; Accounts'!AV38+'O5 Details by Class &amp; Accounts'!BQ38+'O5 Details by Class &amp; Accounts'!CL38</f>
        <v>0</v>
      </c>
      <c r="X38" s="959">
        <f>'O5 Details by Class &amp; Accounts'!AB38+'O5 Details by Class &amp; Accounts'!AW38+'O5 Details by Class &amp; Accounts'!BR38+'O5 Details by Class &amp; Accounts'!CM38</f>
        <v>0</v>
      </c>
      <c r="Y38" s="1630" t="str">
        <f t="shared" si="0"/>
        <v>1825</v>
      </c>
      <c r="Z38" s="1625" t="e">
        <v>#N/A</v>
      </c>
    </row>
    <row r="39" spans="1:26" ht="12.95" customHeight="1" x14ac:dyDescent="0.2">
      <c r="A39" s="1495" t="s">
        <v>823</v>
      </c>
      <c r="B39" s="930" t="s">
        <v>365</v>
      </c>
      <c r="C39" s="945" t="str">
        <f>IF(ISBLANK('E4 TB Allocation Details'!D39), "",('E4 TB Allocation Details'!D39))</f>
        <v>dp</v>
      </c>
      <c r="D39" s="946">
        <f t="shared" si="1"/>
        <v>0</v>
      </c>
      <c r="E39" s="520">
        <f>'O5 Details by Class &amp; Accounts'!I39+'O5 Details by Class &amp; Accounts'!AD39+'O5 Details by Class &amp; Accounts'!AY39+'O5 Details by Class &amp; Accounts'!BT39</f>
        <v>0</v>
      </c>
      <c r="F39" s="520">
        <f>'O5 Details by Class &amp; Accounts'!J39+'O5 Details by Class &amp; Accounts'!AE39+'O5 Details by Class &amp; Accounts'!AZ39+'O5 Details by Class &amp; Accounts'!BU39</f>
        <v>0</v>
      </c>
      <c r="G39" s="520">
        <f>'O5 Details by Class &amp; Accounts'!K39+'O5 Details by Class &amp; Accounts'!AF39+'O5 Details by Class &amp; Accounts'!BA39+'O5 Details by Class &amp; Accounts'!BV39</f>
        <v>0</v>
      </c>
      <c r="H39" s="520">
        <f>'O5 Details by Class &amp; Accounts'!L39+'O5 Details by Class &amp; Accounts'!AG39+'O5 Details by Class &amp; Accounts'!BB39+'O5 Details by Class &amp; Accounts'!BW39</f>
        <v>0</v>
      </c>
      <c r="I39" s="520">
        <f>'O5 Details by Class &amp; Accounts'!M39+'O5 Details by Class &amp; Accounts'!AH39+'O5 Details by Class &amp; Accounts'!BC39+'O5 Details by Class &amp; Accounts'!BX39</f>
        <v>0</v>
      </c>
      <c r="J39" s="520">
        <f>'O5 Details by Class &amp; Accounts'!N39+'O5 Details by Class &amp; Accounts'!AI39+'O5 Details by Class &amp; Accounts'!BD39+'O5 Details by Class &amp; Accounts'!BY39</f>
        <v>0</v>
      </c>
      <c r="K39" s="520">
        <f>'O5 Details by Class &amp; Accounts'!O39+'O5 Details by Class &amp; Accounts'!AJ39+'O5 Details by Class &amp; Accounts'!BE39+'O5 Details by Class &amp; Accounts'!BZ39</f>
        <v>0</v>
      </c>
      <c r="L39" s="520">
        <f>'O5 Details by Class &amp; Accounts'!P39+'O5 Details by Class &amp; Accounts'!AK39+'O5 Details by Class &amp; Accounts'!BF39+'O5 Details by Class &amp; Accounts'!CA39</f>
        <v>0</v>
      </c>
      <c r="M39" s="520">
        <f>'O5 Details by Class &amp; Accounts'!Q39+'O5 Details by Class &amp; Accounts'!AL39+'O5 Details by Class &amp; Accounts'!BG39+'O5 Details by Class &amp; Accounts'!CB39</f>
        <v>0</v>
      </c>
      <c r="N39" s="520">
        <f>'O5 Details by Class &amp; Accounts'!R39+'O5 Details by Class &amp; Accounts'!AM39+'O5 Details by Class &amp; Accounts'!BH39+'O5 Details by Class &amp; Accounts'!CC39</f>
        <v>0</v>
      </c>
      <c r="O39" s="520">
        <f>'O5 Details by Class &amp; Accounts'!S39+'O5 Details by Class &amp; Accounts'!AN39+'O5 Details by Class &amp; Accounts'!BI39+'O5 Details by Class &amp; Accounts'!CD39</f>
        <v>0</v>
      </c>
      <c r="P39" s="520">
        <f>'O5 Details by Class &amp; Accounts'!T39+'O5 Details by Class &amp; Accounts'!AO39+'O5 Details by Class &amp; Accounts'!BJ39+'O5 Details by Class &amp; Accounts'!CE39</f>
        <v>0</v>
      </c>
      <c r="Q39" s="520">
        <f>'O5 Details by Class &amp; Accounts'!U39+'O5 Details by Class &amp; Accounts'!AP39+'O5 Details by Class &amp; Accounts'!BK39+'O5 Details by Class &amp; Accounts'!CF39</f>
        <v>0</v>
      </c>
      <c r="R39" s="520">
        <f>'O5 Details by Class &amp; Accounts'!V39+'O5 Details by Class &amp; Accounts'!AQ39+'O5 Details by Class &amp; Accounts'!BL39+'O5 Details by Class &amp; Accounts'!CG39</f>
        <v>0</v>
      </c>
      <c r="S39" s="520">
        <f>'O5 Details by Class &amp; Accounts'!W39+'O5 Details by Class &amp; Accounts'!AR39+'O5 Details by Class &amp; Accounts'!BM39+'O5 Details by Class &amp; Accounts'!CH39</f>
        <v>0</v>
      </c>
      <c r="T39" s="520">
        <f>'O5 Details by Class &amp; Accounts'!X39+'O5 Details by Class &amp; Accounts'!AS39+'O5 Details by Class &amp; Accounts'!BN39+'O5 Details by Class &amp; Accounts'!CI39</f>
        <v>0</v>
      </c>
      <c r="U39" s="520">
        <f>'O5 Details by Class &amp; Accounts'!Y39+'O5 Details by Class &amp; Accounts'!AT39+'O5 Details by Class &amp; Accounts'!BO39+'O5 Details by Class &amp; Accounts'!CJ39</f>
        <v>0</v>
      </c>
      <c r="V39" s="520">
        <f>'O5 Details by Class &amp; Accounts'!Z39+'O5 Details by Class &amp; Accounts'!AU39+'O5 Details by Class &amp; Accounts'!BP39+'O5 Details by Class &amp; Accounts'!CK39</f>
        <v>0</v>
      </c>
      <c r="W39" s="520">
        <f>'O5 Details by Class &amp; Accounts'!AA39+'O5 Details by Class &amp; Accounts'!AV39+'O5 Details by Class &amp; Accounts'!BQ39+'O5 Details by Class &amp; Accounts'!CL39</f>
        <v>0</v>
      </c>
      <c r="X39" s="959">
        <f>'O5 Details by Class &amp; Accounts'!AB39+'O5 Details by Class &amp; Accounts'!AW39+'O5 Details by Class &amp; Accounts'!BR39+'O5 Details by Class &amp; Accounts'!CM39</f>
        <v>0</v>
      </c>
      <c r="Y39" s="1630" t="str">
        <f t="shared" si="0"/>
        <v>1825-1</v>
      </c>
      <c r="Z39" s="1625" t="s">
        <v>697</v>
      </c>
    </row>
    <row r="40" spans="1:26" ht="12.95" customHeight="1" x14ac:dyDescent="0.2">
      <c r="A40" s="1495" t="s">
        <v>824</v>
      </c>
      <c r="B40" s="930" t="s">
        <v>366</v>
      </c>
      <c r="C40" s="945" t="str">
        <f>IF(ISBLANK('E4 TB Allocation Details'!D40), "",('E4 TB Allocation Details'!D40))</f>
        <v>dp</v>
      </c>
      <c r="D40" s="946">
        <f t="shared" si="1"/>
        <v>881028</v>
      </c>
      <c r="E40" s="520">
        <f>'O5 Details by Class &amp; Accounts'!I40+'O5 Details by Class &amp; Accounts'!AD40+'O5 Details by Class &amp; Accounts'!AY40+'O5 Details by Class &amp; Accounts'!BT40</f>
        <v>460623.75826944207</v>
      </c>
      <c r="F40" s="520">
        <f>'O5 Details by Class &amp; Accounts'!J40+'O5 Details by Class &amp; Accounts'!AE40+'O5 Details by Class &amp; Accounts'!AZ40+'O5 Details by Class &amp; Accounts'!BU40</f>
        <v>132013.71943949422</v>
      </c>
      <c r="G40" s="520">
        <f>'O5 Details by Class &amp; Accounts'!K40+'O5 Details by Class &amp; Accounts'!AF40+'O5 Details by Class &amp; Accounts'!BA40+'O5 Details by Class &amp; Accounts'!BV40</f>
        <v>277580.78081710887</v>
      </c>
      <c r="H40" s="520">
        <f>'O5 Details by Class &amp; Accounts'!L40+'O5 Details by Class &amp; Accounts'!AG40+'O5 Details by Class &amp; Accounts'!BB40+'O5 Details by Class &amp; Accounts'!BW40</f>
        <v>0</v>
      </c>
      <c r="I40" s="520">
        <f>'O5 Details by Class &amp; Accounts'!M40+'O5 Details by Class &amp; Accounts'!AH40+'O5 Details by Class &amp; Accounts'!BC40+'O5 Details by Class &amp; Accounts'!BX40</f>
        <v>0</v>
      </c>
      <c r="J40" s="520">
        <f>'O5 Details by Class &amp; Accounts'!N40+'O5 Details by Class &amp; Accounts'!AI40+'O5 Details by Class &amp; Accounts'!BD40+'O5 Details by Class &amp; Accounts'!BY40</f>
        <v>0</v>
      </c>
      <c r="K40" s="520">
        <f>'O5 Details by Class &amp; Accounts'!O40+'O5 Details by Class &amp; Accounts'!AJ40+'O5 Details by Class &amp; Accounts'!BE40+'O5 Details by Class &amp; Accounts'!BZ40</f>
        <v>9624.9573891380351</v>
      </c>
      <c r="L40" s="520">
        <f>'O5 Details by Class &amp; Accounts'!P40+'O5 Details by Class &amp; Accounts'!AK40+'O5 Details by Class &amp; Accounts'!BF40+'O5 Details by Class &amp; Accounts'!CA40</f>
        <v>473.08250156137774</v>
      </c>
      <c r="M40" s="520">
        <f>'O5 Details by Class &amp; Accounts'!Q40+'O5 Details by Class &amp; Accounts'!AL40+'O5 Details by Class &amp; Accounts'!BG40+'O5 Details by Class &amp; Accounts'!CB40</f>
        <v>711.70158325541331</v>
      </c>
      <c r="N40" s="520">
        <f>'O5 Details by Class &amp; Accounts'!R40+'O5 Details by Class &amp; Accounts'!AM40+'O5 Details by Class &amp; Accounts'!BH40+'O5 Details by Class &amp; Accounts'!CC40</f>
        <v>0</v>
      </c>
      <c r="O40" s="520">
        <f>'O5 Details by Class &amp; Accounts'!S40+'O5 Details by Class &amp; Accounts'!AN40+'O5 Details by Class &amp; Accounts'!BI40+'O5 Details by Class &amp; Accounts'!CD40</f>
        <v>0</v>
      </c>
      <c r="P40" s="520">
        <f>'O5 Details by Class &amp; Accounts'!T40+'O5 Details by Class &amp; Accounts'!AO40+'O5 Details by Class &amp; Accounts'!BJ40+'O5 Details by Class &amp; Accounts'!CE40</f>
        <v>0</v>
      </c>
      <c r="Q40" s="520">
        <f>'O5 Details by Class &amp; Accounts'!U40+'O5 Details by Class &amp; Accounts'!AP40+'O5 Details by Class &amp; Accounts'!BK40+'O5 Details by Class &amp; Accounts'!CF40</f>
        <v>0</v>
      </c>
      <c r="R40" s="520">
        <f>'O5 Details by Class &amp; Accounts'!V40+'O5 Details by Class &amp; Accounts'!AQ40+'O5 Details by Class &amp; Accounts'!BL40+'O5 Details by Class &amp; Accounts'!CG40</f>
        <v>0</v>
      </c>
      <c r="S40" s="520">
        <f>'O5 Details by Class &amp; Accounts'!W40+'O5 Details by Class &amp; Accounts'!AR40+'O5 Details by Class &amp; Accounts'!BM40+'O5 Details by Class &amp; Accounts'!CH40</f>
        <v>0</v>
      </c>
      <c r="T40" s="520">
        <f>'O5 Details by Class &amp; Accounts'!X40+'O5 Details by Class &amp; Accounts'!AS40+'O5 Details by Class &amp; Accounts'!BN40+'O5 Details by Class &amp; Accounts'!CI40</f>
        <v>0</v>
      </c>
      <c r="U40" s="520">
        <f>'O5 Details by Class &amp; Accounts'!Y40+'O5 Details by Class &amp; Accounts'!AT40+'O5 Details by Class &amp; Accounts'!BO40+'O5 Details by Class &amp; Accounts'!CJ40</f>
        <v>0</v>
      </c>
      <c r="V40" s="520">
        <f>'O5 Details by Class &amp; Accounts'!Z40+'O5 Details by Class &amp; Accounts'!AU40+'O5 Details by Class &amp; Accounts'!BP40+'O5 Details by Class &amp; Accounts'!CK40</f>
        <v>0</v>
      </c>
      <c r="W40" s="520">
        <f>'O5 Details by Class &amp; Accounts'!AA40+'O5 Details by Class &amp; Accounts'!AV40+'O5 Details by Class &amp; Accounts'!BQ40+'O5 Details by Class &amp; Accounts'!CL40</f>
        <v>0</v>
      </c>
      <c r="X40" s="959">
        <f>'O5 Details by Class &amp; Accounts'!AB40+'O5 Details by Class &amp; Accounts'!AW40+'O5 Details by Class &amp; Accounts'!BR40+'O5 Details by Class &amp; Accounts'!CM40</f>
        <v>0</v>
      </c>
      <c r="Y40" s="1630" t="str">
        <f t="shared" si="0"/>
        <v>1825-2</v>
      </c>
      <c r="Z40" s="1625" t="s">
        <v>698</v>
      </c>
    </row>
    <row r="41" spans="1:26" ht="12.95" customHeight="1" x14ac:dyDescent="0.2">
      <c r="A41" s="1495" t="s">
        <v>264</v>
      </c>
      <c r="B41" s="930" t="s">
        <v>89</v>
      </c>
      <c r="C41" s="945" t="str">
        <f>IF(ISBLANK('E4 TB Allocation Details'!D41), "",('E4 TB Allocation Details'!D41))</f>
        <v>dp</v>
      </c>
      <c r="D41" s="946">
        <f t="shared" si="1"/>
        <v>0</v>
      </c>
      <c r="E41" s="520">
        <f>'O5 Details by Class &amp; Accounts'!I41+'O5 Details by Class &amp; Accounts'!AD41+'O5 Details by Class &amp; Accounts'!AY41+'O5 Details by Class &amp; Accounts'!BT41</f>
        <v>0</v>
      </c>
      <c r="F41" s="520">
        <f>'O5 Details by Class &amp; Accounts'!J41+'O5 Details by Class &amp; Accounts'!AE41+'O5 Details by Class &amp; Accounts'!AZ41+'O5 Details by Class &amp; Accounts'!BU41</f>
        <v>0</v>
      </c>
      <c r="G41" s="520">
        <f>'O5 Details by Class &amp; Accounts'!K41+'O5 Details by Class &amp; Accounts'!AF41+'O5 Details by Class &amp; Accounts'!BA41+'O5 Details by Class &amp; Accounts'!BV41</f>
        <v>0</v>
      </c>
      <c r="H41" s="520">
        <f>'O5 Details by Class &amp; Accounts'!L41+'O5 Details by Class &amp; Accounts'!AG41+'O5 Details by Class &amp; Accounts'!BB41+'O5 Details by Class &amp; Accounts'!BW41</f>
        <v>0</v>
      </c>
      <c r="I41" s="520">
        <f>'O5 Details by Class &amp; Accounts'!M41+'O5 Details by Class &amp; Accounts'!AH41+'O5 Details by Class &amp; Accounts'!BC41+'O5 Details by Class &amp; Accounts'!BX41</f>
        <v>0</v>
      </c>
      <c r="J41" s="520">
        <f>'O5 Details by Class &amp; Accounts'!N41+'O5 Details by Class &amp; Accounts'!AI41+'O5 Details by Class &amp; Accounts'!BD41+'O5 Details by Class &amp; Accounts'!BY41</f>
        <v>0</v>
      </c>
      <c r="K41" s="520">
        <f>'O5 Details by Class &amp; Accounts'!O41+'O5 Details by Class &amp; Accounts'!AJ41+'O5 Details by Class &amp; Accounts'!BE41+'O5 Details by Class &amp; Accounts'!BZ41</f>
        <v>0</v>
      </c>
      <c r="L41" s="520">
        <f>'O5 Details by Class &amp; Accounts'!P41+'O5 Details by Class &amp; Accounts'!AK41+'O5 Details by Class &amp; Accounts'!BF41+'O5 Details by Class &amp; Accounts'!CA41</f>
        <v>0</v>
      </c>
      <c r="M41" s="520">
        <f>'O5 Details by Class &amp; Accounts'!Q41+'O5 Details by Class &amp; Accounts'!AL41+'O5 Details by Class &amp; Accounts'!BG41+'O5 Details by Class &amp; Accounts'!CB41</f>
        <v>0</v>
      </c>
      <c r="N41" s="520">
        <f>'O5 Details by Class &amp; Accounts'!R41+'O5 Details by Class &amp; Accounts'!AM41+'O5 Details by Class &amp; Accounts'!BH41+'O5 Details by Class &amp; Accounts'!CC41</f>
        <v>0</v>
      </c>
      <c r="O41" s="520">
        <f>'O5 Details by Class &amp; Accounts'!S41+'O5 Details by Class &amp; Accounts'!AN41+'O5 Details by Class &amp; Accounts'!BI41+'O5 Details by Class &amp; Accounts'!CD41</f>
        <v>0</v>
      </c>
      <c r="P41" s="520">
        <f>'O5 Details by Class &amp; Accounts'!T41+'O5 Details by Class &amp; Accounts'!AO41+'O5 Details by Class &amp; Accounts'!BJ41+'O5 Details by Class &amp; Accounts'!CE41</f>
        <v>0</v>
      </c>
      <c r="Q41" s="520">
        <f>'O5 Details by Class &amp; Accounts'!U41+'O5 Details by Class &amp; Accounts'!AP41+'O5 Details by Class &amp; Accounts'!BK41+'O5 Details by Class &amp; Accounts'!CF41</f>
        <v>0</v>
      </c>
      <c r="R41" s="520">
        <f>'O5 Details by Class &amp; Accounts'!V41+'O5 Details by Class &amp; Accounts'!AQ41+'O5 Details by Class &amp; Accounts'!BL41+'O5 Details by Class &amp; Accounts'!CG41</f>
        <v>0</v>
      </c>
      <c r="S41" s="520">
        <f>'O5 Details by Class &amp; Accounts'!W41+'O5 Details by Class &amp; Accounts'!AR41+'O5 Details by Class &amp; Accounts'!BM41+'O5 Details by Class &amp; Accounts'!CH41</f>
        <v>0</v>
      </c>
      <c r="T41" s="520">
        <f>'O5 Details by Class &amp; Accounts'!X41+'O5 Details by Class &amp; Accounts'!AS41+'O5 Details by Class &amp; Accounts'!BN41+'O5 Details by Class &amp; Accounts'!CI41</f>
        <v>0</v>
      </c>
      <c r="U41" s="520">
        <f>'O5 Details by Class &amp; Accounts'!Y41+'O5 Details by Class &amp; Accounts'!AT41+'O5 Details by Class &amp; Accounts'!BO41+'O5 Details by Class &amp; Accounts'!CJ41</f>
        <v>0</v>
      </c>
      <c r="V41" s="520">
        <f>'O5 Details by Class &amp; Accounts'!Z41+'O5 Details by Class &amp; Accounts'!AU41+'O5 Details by Class &amp; Accounts'!BP41+'O5 Details by Class &amp; Accounts'!CK41</f>
        <v>0</v>
      </c>
      <c r="W41" s="520">
        <f>'O5 Details by Class &amp; Accounts'!AA41+'O5 Details by Class &amp; Accounts'!AV41+'O5 Details by Class &amp; Accounts'!BQ41+'O5 Details by Class &amp; Accounts'!CL41</f>
        <v>0</v>
      </c>
      <c r="X41" s="959">
        <f>'O5 Details by Class &amp; Accounts'!AB41+'O5 Details by Class &amp; Accounts'!AW41+'O5 Details by Class &amp; Accounts'!BR41+'O5 Details by Class &amp; Accounts'!CM41</f>
        <v>0</v>
      </c>
      <c r="Y41" s="1630" t="str">
        <f t="shared" si="0"/>
        <v>1830</v>
      </c>
      <c r="Z41" s="1625" t="e">
        <v>#N/A</v>
      </c>
    </row>
    <row r="42" spans="1:26" ht="12.75" x14ac:dyDescent="0.2">
      <c r="A42" s="1495" t="s">
        <v>825</v>
      </c>
      <c r="B42" s="930" t="s">
        <v>367</v>
      </c>
      <c r="C42" s="945" t="str">
        <f>IF(ISBLANK('E4 TB Allocation Details'!D42), "",('E4 TB Allocation Details'!D42))</f>
        <v>dp</v>
      </c>
      <c r="D42" s="946">
        <f t="shared" si="1"/>
        <v>0</v>
      </c>
      <c r="E42" s="520">
        <f>'O5 Details by Class &amp; Accounts'!I42+'O5 Details by Class &amp; Accounts'!AD42+'O5 Details by Class &amp; Accounts'!AY42+'O5 Details by Class &amp; Accounts'!BT42</f>
        <v>0</v>
      </c>
      <c r="F42" s="520">
        <f>'O5 Details by Class &amp; Accounts'!J42+'O5 Details by Class &amp; Accounts'!AE42+'O5 Details by Class &amp; Accounts'!AZ42+'O5 Details by Class &amp; Accounts'!BU42</f>
        <v>0</v>
      </c>
      <c r="G42" s="520">
        <f>'O5 Details by Class &amp; Accounts'!K42+'O5 Details by Class &amp; Accounts'!AF42+'O5 Details by Class &amp; Accounts'!BA42+'O5 Details by Class &amp; Accounts'!BV42</f>
        <v>0</v>
      </c>
      <c r="H42" s="520">
        <f>'O5 Details by Class &amp; Accounts'!L42+'O5 Details by Class &amp; Accounts'!AG42+'O5 Details by Class &amp; Accounts'!BB42+'O5 Details by Class &amp; Accounts'!BW42</f>
        <v>0</v>
      </c>
      <c r="I42" s="520">
        <f>'O5 Details by Class &amp; Accounts'!M42+'O5 Details by Class &amp; Accounts'!AH42+'O5 Details by Class &amp; Accounts'!BC42+'O5 Details by Class &amp; Accounts'!BX42</f>
        <v>0</v>
      </c>
      <c r="J42" s="520">
        <f>'O5 Details by Class &amp; Accounts'!N42+'O5 Details by Class &amp; Accounts'!AI42+'O5 Details by Class &amp; Accounts'!BD42+'O5 Details by Class &amp; Accounts'!BY42</f>
        <v>0</v>
      </c>
      <c r="K42" s="520">
        <f>'O5 Details by Class &amp; Accounts'!O42+'O5 Details by Class &amp; Accounts'!AJ42+'O5 Details by Class &amp; Accounts'!BE42+'O5 Details by Class &amp; Accounts'!BZ42</f>
        <v>0</v>
      </c>
      <c r="L42" s="520">
        <f>'O5 Details by Class &amp; Accounts'!P42+'O5 Details by Class &amp; Accounts'!AK42+'O5 Details by Class &amp; Accounts'!BF42+'O5 Details by Class &amp; Accounts'!CA42</f>
        <v>0</v>
      </c>
      <c r="M42" s="520">
        <f>'O5 Details by Class &amp; Accounts'!Q42+'O5 Details by Class &amp; Accounts'!AL42+'O5 Details by Class &amp; Accounts'!BG42+'O5 Details by Class &amp; Accounts'!CB42</f>
        <v>0</v>
      </c>
      <c r="N42" s="520">
        <f>'O5 Details by Class &amp; Accounts'!R42+'O5 Details by Class &amp; Accounts'!AM42+'O5 Details by Class &amp; Accounts'!BH42+'O5 Details by Class &amp; Accounts'!CC42</f>
        <v>0</v>
      </c>
      <c r="O42" s="520">
        <f>'O5 Details by Class &amp; Accounts'!S42+'O5 Details by Class &amp; Accounts'!AN42+'O5 Details by Class &amp; Accounts'!BI42+'O5 Details by Class &amp; Accounts'!CD42</f>
        <v>0</v>
      </c>
      <c r="P42" s="520">
        <f>'O5 Details by Class &amp; Accounts'!T42+'O5 Details by Class &amp; Accounts'!AO42+'O5 Details by Class &amp; Accounts'!BJ42+'O5 Details by Class &amp; Accounts'!CE42</f>
        <v>0</v>
      </c>
      <c r="Q42" s="520">
        <f>'O5 Details by Class &amp; Accounts'!U42+'O5 Details by Class &amp; Accounts'!AP42+'O5 Details by Class &amp; Accounts'!BK42+'O5 Details by Class &amp; Accounts'!CF42</f>
        <v>0</v>
      </c>
      <c r="R42" s="520">
        <f>'O5 Details by Class &amp; Accounts'!V42+'O5 Details by Class &amp; Accounts'!AQ42+'O5 Details by Class &amp; Accounts'!BL42+'O5 Details by Class &amp; Accounts'!CG42</f>
        <v>0</v>
      </c>
      <c r="S42" s="520">
        <f>'O5 Details by Class &amp; Accounts'!W42+'O5 Details by Class &amp; Accounts'!AR42+'O5 Details by Class &amp; Accounts'!BM42+'O5 Details by Class &amp; Accounts'!CH42</f>
        <v>0</v>
      </c>
      <c r="T42" s="520">
        <f>'O5 Details by Class &amp; Accounts'!X42+'O5 Details by Class &amp; Accounts'!AS42+'O5 Details by Class &amp; Accounts'!BN42+'O5 Details by Class &amp; Accounts'!CI42</f>
        <v>0</v>
      </c>
      <c r="U42" s="520">
        <f>'O5 Details by Class &amp; Accounts'!Y42+'O5 Details by Class &amp; Accounts'!AT42+'O5 Details by Class &amp; Accounts'!BO42+'O5 Details by Class &amp; Accounts'!CJ42</f>
        <v>0</v>
      </c>
      <c r="V42" s="520">
        <f>'O5 Details by Class &amp; Accounts'!Z42+'O5 Details by Class &amp; Accounts'!AU42+'O5 Details by Class &amp; Accounts'!BP42+'O5 Details by Class &amp; Accounts'!CK42</f>
        <v>0</v>
      </c>
      <c r="W42" s="520">
        <f>'O5 Details by Class &amp; Accounts'!AA42+'O5 Details by Class &amp; Accounts'!AV42+'O5 Details by Class &amp; Accounts'!BQ42+'O5 Details by Class &amp; Accounts'!CL42</f>
        <v>0</v>
      </c>
      <c r="X42" s="959">
        <f>'O5 Details by Class &amp; Accounts'!AB42+'O5 Details by Class &amp; Accounts'!AW42+'O5 Details by Class &amp; Accounts'!BR42+'O5 Details by Class &amp; Accounts'!CM42</f>
        <v>0</v>
      </c>
      <c r="Y42" s="1630" t="str">
        <f t="shared" si="0"/>
        <v>1830-3</v>
      </c>
      <c r="Z42" s="1625" t="s">
        <v>1417</v>
      </c>
    </row>
    <row r="43" spans="1:26" ht="12.95" customHeight="1" x14ac:dyDescent="0.2">
      <c r="A43" s="1495" t="s">
        <v>826</v>
      </c>
      <c r="B43" s="930" t="s">
        <v>368</v>
      </c>
      <c r="C43" s="945" t="str">
        <f>IF(ISBLANK('E4 TB Allocation Details'!D43), "",('E4 TB Allocation Details'!D43))</f>
        <v>dp</v>
      </c>
      <c r="D43" s="946">
        <f t="shared" si="1"/>
        <v>27983833.079999998</v>
      </c>
      <c r="E43" s="520">
        <f>'O5 Details by Class &amp; Accounts'!I43+'O5 Details by Class &amp; Accounts'!AD43+'O5 Details by Class &amp; Accounts'!AY43+'O5 Details by Class &amp; Accounts'!BT43</f>
        <v>16588094.821016759</v>
      </c>
      <c r="F43" s="520">
        <f>'O5 Details by Class &amp; Accounts'!J43+'O5 Details by Class &amp; Accounts'!AE43+'O5 Details by Class &amp; Accounts'!AZ43+'O5 Details by Class &amp; Accounts'!BU43</f>
        <v>4127499.7246767147</v>
      </c>
      <c r="G43" s="520">
        <f>'O5 Details by Class &amp; Accounts'!K43+'O5 Details by Class &amp; Accounts'!AF43+'O5 Details by Class &amp; Accounts'!BA43+'O5 Details by Class &amp; Accounts'!BV43</f>
        <v>6798157.8814969053</v>
      </c>
      <c r="H43" s="520">
        <f>'O5 Details by Class &amp; Accounts'!L43+'O5 Details by Class &amp; Accounts'!AG43+'O5 Details by Class &amp; Accounts'!BB43+'O5 Details by Class &amp; Accounts'!BW43</f>
        <v>0</v>
      </c>
      <c r="I43" s="520">
        <f>'O5 Details by Class &amp; Accounts'!M43+'O5 Details by Class &amp; Accounts'!AH43+'O5 Details by Class &amp; Accounts'!BC43+'O5 Details by Class &amp; Accounts'!BX43</f>
        <v>0</v>
      </c>
      <c r="J43" s="520">
        <f>'O5 Details by Class &amp; Accounts'!N43+'O5 Details by Class &amp; Accounts'!AI43+'O5 Details by Class &amp; Accounts'!BD43+'O5 Details by Class &amp; Accounts'!BY43</f>
        <v>0</v>
      </c>
      <c r="K43" s="520">
        <f>'O5 Details by Class &amp; Accounts'!O43+'O5 Details by Class &amp; Accounts'!AJ43+'O5 Details by Class &amp; Accounts'!BE43+'O5 Details by Class &amp; Accounts'!BZ43</f>
        <v>339603.96803111909</v>
      </c>
      <c r="L43" s="520">
        <f>'O5 Details by Class &amp; Accounts'!P43+'O5 Details by Class &amp; Accounts'!AK43+'O5 Details by Class &amp; Accounts'!BF43+'O5 Details by Class &amp; Accounts'!CA43</f>
        <v>71452.709582368276</v>
      </c>
      <c r="M43" s="520">
        <f>'O5 Details by Class &amp; Accounts'!Q43+'O5 Details by Class &amp; Accounts'!AL43+'O5 Details by Class &amp; Accounts'!BG43+'O5 Details by Class &amp; Accounts'!CB43</f>
        <v>59023.975196131352</v>
      </c>
      <c r="N43" s="520">
        <f>'O5 Details by Class &amp; Accounts'!R43+'O5 Details by Class &amp; Accounts'!AM43+'O5 Details by Class &amp; Accounts'!BH43+'O5 Details by Class &amp; Accounts'!CC43</f>
        <v>0</v>
      </c>
      <c r="O43" s="520">
        <f>'O5 Details by Class &amp; Accounts'!S43+'O5 Details by Class &amp; Accounts'!AN43+'O5 Details by Class &amp; Accounts'!BI43+'O5 Details by Class &amp; Accounts'!CD43</f>
        <v>0</v>
      </c>
      <c r="P43" s="520">
        <f>'O5 Details by Class &amp; Accounts'!T43+'O5 Details by Class &amp; Accounts'!AO43+'O5 Details by Class &amp; Accounts'!BJ43+'O5 Details by Class &amp; Accounts'!CE43</f>
        <v>0</v>
      </c>
      <c r="Q43" s="520">
        <f>'O5 Details by Class &amp; Accounts'!U43+'O5 Details by Class &amp; Accounts'!AP43+'O5 Details by Class &amp; Accounts'!BK43+'O5 Details by Class &amp; Accounts'!CF43</f>
        <v>0</v>
      </c>
      <c r="R43" s="520">
        <f>'O5 Details by Class &amp; Accounts'!V43+'O5 Details by Class &amp; Accounts'!AQ43+'O5 Details by Class &amp; Accounts'!BL43+'O5 Details by Class &amp; Accounts'!CG43</f>
        <v>0</v>
      </c>
      <c r="S43" s="520">
        <f>'O5 Details by Class &amp; Accounts'!W43+'O5 Details by Class &amp; Accounts'!AR43+'O5 Details by Class &amp; Accounts'!BM43+'O5 Details by Class &amp; Accounts'!CH43</f>
        <v>0</v>
      </c>
      <c r="T43" s="520">
        <f>'O5 Details by Class &amp; Accounts'!X43+'O5 Details by Class &amp; Accounts'!AS43+'O5 Details by Class &amp; Accounts'!BN43+'O5 Details by Class &amp; Accounts'!CI43</f>
        <v>0</v>
      </c>
      <c r="U43" s="520">
        <f>'O5 Details by Class &amp; Accounts'!Y43+'O5 Details by Class &amp; Accounts'!AT43+'O5 Details by Class &amp; Accounts'!BO43+'O5 Details by Class &amp; Accounts'!CJ43</f>
        <v>0</v>
      </c>
      <c r="V43" s="520">
        <f>'O5 Details by Class &amp; Accounts'!Z43+'O5 Details by Class &amp; Accounts'!AU43+'O5 Details by Class &amp; Accounts'!BP43+'O5 Details by Class &amp; Accounts'!CK43</f>
        <v>0</v>
      </c>
      <c r="W43" s="520">
        <f>'O5 Details by Class &amp; Accounts'!AA43+'O5 Details by Class &amp; Accounts'!AV43+'O5 Details by Class &amp; Accounts'!BQ43+'O5 Details by Class &amp; Accounts'!CL43</f>
        <v>0</v>
      </c>
      <c r="X43" s="959">
        <f>'O5 Details by Class &amp; Accounts'!AB43+'O5 Details by Class &amp; Accounts'!AW43+'O5 Details by Class &amp; Accounts'!BR43+'O5 Details by Class &amp; Accounts'!CM43</f>
        <v>0</v>
      </c>
      <c r="Y43" s="1630" t="str">
        <f t="shared" si="0"/>
        <v>1830-4</v>
      </c>
      <c r="Z43" s="1625" t="s">
        <v>699</v>
      </c>
    </row>
    <row r="44" spans="1:26" ht="12.95" customHeight="1" x14ac:dyDescent="0.2">
      <c r="A44" s="1495" t="s">
        <v>827</v>
      </c>
      <c r="B44" s="930" t="s">
        <v>391</v>
      </c>
      <c r="C44" s="945" t="str">
        <f>IF(ISBLANK('E4 TB Allocation Details'!D44), "",('E4 TB Allocation Details'!D44))</f>
        <v>dp</v>
      </c>
      <c r="D44" s="946">
        <f t="shared" si="1"/>
        <v>1472833.3200000012</v>
      </c>
      <c r="E44" s="520">
        <f>'O5 Details by Class &amp; Accounts'!I44+'O5 Details by Class &amp; Accounts'!AD44+'O5 Details by Class &amp; Accounts'!AY44+'O5 Details by Class &amp; Accounts'!BT44</f>
        <v>846973.42937353021</v>
      </c>
      <c r="F44" s="520">
        <f>'O5 Details by Class &amp; Accounts'!J44+'O5 Details by Class &amp; Accounts'!AE44+'O5 Details by Class &amp; Accounts'!AZ44+'O5 Details by Class &amp; Accounts'!BU44</f>
        <v>228358.34317940829</v>
      </c>
      <c r="G44" s="520">
        <f>'O5 Details by Class &amp; Accounts'!K44+'O5 Details by Class &amp; Accounts'!AF44+'O5 Details by Class &amp; Accounts'!BA44+'O5 Details by Class &amp; Accounts'!BV44</f>
        <v>303747.44092909491</v>
      </c>
      <c r="H44" s="520">
        <f>'O5 Details by Class &amp; Accounts'!L44+'O5 Details by Class &amp; Accounts'!AG44+'O5 Details by Class &amp; Accounts'!BB44+'O5 Details by Class &amp; Accounts'!BW44</f>
        <v>0</v>
      </c>
      <c r="I44" s="520">
        <f>'O5 Details by Class &amp; Accounts'!M44+'O5 Details by Class &amp; Accounts'!AH44+'O5 Details by Class &amp; Accounts'!BC44+'O5 Details by Class &amp; Accounts'!BX44</f>
        <v>0</v>
      </c>
      <c r="J44" s="520">
        <f>'O5 Details by Class &amp; Accounts'!N44+'O5 Details by Class &amp; Accounts'!AI44+'O5 Details by Class &amp; Accounts'!BD44+'O5 Details by Class &amp; Accounts'!BY44</f>
        <v>0</v>
      </c>
      <c r="K44" s="520">
        <f>'O5 Details by Class &amp; Accounts'!O44+'O5 Details by Class &amp; Accounts'!AJ44+'O5 Details by Class &amp; Accounts'!BE44+'O5 Details by Class &amp; Accounts'!BZ44</f>
        <v>87926.996286394613</v>
      </c>
      <c r="L44" s="520">
        <f>'O5 Details by Class &amp; Accounts'!P44+'O5 Details by Class &amp; Accounts'!AK44+'O5 Details by Class &amp; Accounts'!BF44+'O5 Details by Class &amp; Accounts'!CA44</f>
        <v>3178.7225008136234</v>
      </c>
      <c r="M44" s="520">
        <f>'O5 Details by Class &amp; Accounts'!Q44+'O5 Details by Class &amp; Accounts'!AL44+'O5 Details by Class &amp; Accounts'!BG44+'O5 Details by Class &amp; Accounts'!CB44</f>
        <v>2648.3877307595276</v>
      </c>
      <c r="N44" s="520">
        <f>'O5 Details by Class &amp; Accounts'!R44+'O5 Details by Class &amp; Accounts'!AM44+'O5 Details by Class &amp; Accounts'!BH44+'O5 Details by Class &amp; Accounts'!CC44</f>
        <v>0</v>
      </c>
      <c r="O44" s="520">
        <f>'O5 Details by Class &amp; Accounts'!S44+'O5 Details by Class &amp; Accounts'!AN44+'O5 Details by Class &amp; Accounts'!BI44+'O5 Details by Class &amp; Accounts'!CD44</f>
        <v>0</v>
      </c>
      <c r="P44" s="520">
        <f>'O5 Details by Class &amp; Accounts'!T44+'O5 Details by Class &amp; Accounts'!AO44+'O5 Details by Class &amp; Accounts'!BJ44+'O5 Details by Class &amp; Accounts'!CE44</f>
        <v>0</v>
      </c>
      <c r="Q44" s="520">
        <f>'O5 Details by Class &amp; Accounts'!U44+'O5 Details by Class &amp; Accounts'!AP44+'O5 Details by Class &amp; Accounts'!BK44+'O5 Details by Class &amp; Accounts'!CF44</f>
        <v>0</v>
      </c>
      <c r="R44" s="520">
        <f>'O5 Details by Class &amp; Accounts'!V44+'O5 Details by Class &amp; Accounts'!AQ44+'O5 Details by Class &amp; Accounts'!BL44+'O5 Details by Class &amp; Accounts'!CG44</f>
        <v>0</v>
      </c>
      <c r="S44" s="520">
        <f>'O5 Details by Class &amp; Accounts'!W44+'O5 Details by Class &amp; Accounts'!AR44+'O5 Details by Class &amp; Accounts'!BM44+'O5 Details by Class &amp; Accounts'!CH44</f>
        <v>0</v>
      </c>
      <c r="T44" s="520">
        <f>'O5 Details by Class &amp; Accounts'!X44+'O5 Details by Class &amp; Accounts'!AS44+'O5 Details by Class &amp; Accounts'!BN44+'O5 Details by Class &amp; Accounts'!CI44</f>
        <v>0</v>
      </c>
      <c r="U44" s="520">
        <f>'O5 Details by Class &amp; Accounts'!Y44+'O5 Details by Class &amp; Accounts'!AT44+'O5 Details by Class &amp; Accounts'!BO44+'O5 Details by Class &amp; Accounts'!CJ44</f>
        <v>0</v>
      </c>
      <c r="V44" s="520">
        <f>'O5 Details by Class &amp; Accounts'!Z44+'O5 Details by Class &amp; Accounts'!AU44+'O5 Details by Class &amp; Accounts'!BP44+'O5 Details by Class &amp; Accounts'!CK44</f>
        <v>0</v>
      </c>
      <c r="W44" s="520">
        <f>'O5 Details by Class &amp; Accounts'!AA44+'O5 Details by Class &amp; Accounts'!AV44+'O5 Details by Class &amp; Accounts'!BQ44+'O5 Details by Class &amp; Accounts'!CL44</f>
        <v>0</v>
      </c>
      <c r="X44" s="959">
        <f>'O5 Details by Class &amp; Accounts'!AB44+'O5 Details by Class &amp; Accounts'!AW44+'O5 Details by Class &amp; Accounts'!BR44+'O5 Details by Class &amp; Accounts'!CM44</f>
        <v>0</v>
      </c>
      <c r="Y44" s="1630" t="str">
        <f t="shared" si="0"/>
        <v>1830-5</v>
      </c>
      <c r="Z44" s="1625" t="s">
        <v>700</v>
      </c>
    </row>
    <row r="45" spans="1:26" ht="12.95" customHeight="1" x14ac:dyDescent="0.2">
      <c r="A45" s="1495" t="s">
        <v>265</v>
      </c>
      <c r="B45" s="930" t="s">
        <v>75</v>
      </c>
      <c r="C45" s="945" t="str">
        <f>IF(ISBLANK('E4 TB Allocation Details'!D45), "",('E4 TB Allocation Details'!D45))</f>
        <v>dp</v>
      </c>
      <c r="D45" s="946">
        <f t="shared" si="1"/>
        <v>0</v>
      </c>
      <c r="E45" s="520">
        <f>'O5 Details by Class &amp; Accounts'!I45+'O5 Details by Class &amp; Accounts'!AD45+'O5 Details by Class &amp; Accounts'!AY45+'O5 Details by Class &amp; Accounts'!BT45</f>
        <v>0</v>
      </c>
      <c r="F45" s="520">
        <f>'O5 Details by Class &amp; Accounts'!J45+'O5 Details by Class &amp; Accounts'!AE45+'O5 Details by Class &amp; Accounts'!AZ45+'O5 Details by Class &amp; Accounts'!BU45</f>
        <v>0</v>
      </c>
      <c r="G45" s="520">
        <f>'O5 Details by Class &amp; Accounts'!K45+'O5 Details by Class &amp; Accounts'!AF45+'O5 Details by Class &amp; Accounts'!BA45+'O5 Details by Class &amp; Accounts'!BV45</f>
        <v>0</v>
      </c>
      <c r="H45" s="520">
        <f>'O5 Details by Class &amp; Accounts'!L45+'O5 Details by Class &amp; Accounts'!AG45+'O5 Details by Class &amp; Accounts'!BB45+'O5 Details by Class &amp; Accounts'!BW45</f>
        <v>0</v>
      </c>
      <c r="I45" s="520">
        <f>'O5 Details by Class &amp; Accounts'!M45+'O5 Details by Class &amp; Accounts'!AH45+'O5 Details by Class &amp; Accounts'!BC45+'O5 Details by Class &amp; Accounts'!BX45</f>
        <v>0</v>
      </c>
      <c r="J45" s="520">
        <f>'O5 Details by Class &amp; Accounts'!N45+'O5 Details by Class &amp; Accounts'!AI45+'O5 Details by Class &amp; Accounts'!BD45+'O5 Details by Class &amp; Accounts'!BY45</f>
        <v>0</v>
      </c>
      <c r="K45" s="520">
        <f>'O5 Details by Class &amp; Accounts'!O45+'O5 Details by Class &amp; Accounts'!AJ45+'O5 Details by Class &amp; Accounts'!BE45+'O5 Details by Class &amp; Accounts'!BZ45</f>
        <v>0</v>
      </c>
      <c r="L45" s="520">
        <f>'O5 Details by Class &amp; Accounts'!P45+'O5 Details by Class &amp; Accounts'!AK45+'O5 Details by Class &amp; Accounts'!BF45+'O5 Details by Class &amp; Accounts'!CA45</f>
        <v>0</v>
      </c>
      <c r="M45" s="520">
        <f>'O5 Details by Class &amp; Accounts'!Q45+'O5 Details by Class &amp; Accounts'!AL45+'O5 Details by Class &amp; Accounts'!BG45+'O5 Details by Class &amp; Accounts'!CB45</f>
        <v>0</v>
      </c>
      <c r="N45" s="520">
        <f>'O5 Details by Class &amp; Accounts'!R45+'O5 Details by Class &amp; Accounts'!AM45+'O5 Details by Class &amp; Accounts'!BH45+'O5 Details by Class &amp; Accounts'!CC45</f>
        <v>0</v>
      </c>
      <c r="O45" s="520">
        <f>'O5 Details by Class &amp; Accounts'!S45+'O5 Details by Class &amp; Accounts'!AN45+'O5 Details by Class &amp; Accounts'!BI45+'O5 Details by Class &amp; Accounts'!CD45</f>
        <v>0</v>
      </c>
      <c r="P45" s="520">
        <f>'O5 Details by Class &amp; Accounts'!T45+'O5 Details by Class &amp; Accounts'!AO45+'O5 Details by Class &amp; Accounts'!BJ45+'O5 Details by Class &amp; Accounts'!CE45</f>
        <v>0</v>
      </c>
      <c r="Q45" s="520">
        <f>'O5 Details by Class &amp; Accounts'!U45+'O5 Details by Class &amp; Accounts'!AP45+'O5 Details by Class &amp; Accounts'!BK45+'O5 Details by Class &amp; Accounts'!CF45</f>
        <v>0</v>
      </c>
      <c r="R45" s="520">
        <f>'O5 Details by Class &amp; Accounts'!V45+'O5 Details by Class &amp; Accounts'!AQ45+'O5 Details by Class &amp; Accounts'!BL45+'O5 Details by Class &amp; Accounts'!CG45</f>
        <v>0</v>
      </c>
      <c r="S45" s="520">
        <f>'O5 Details by Class &amp; Accounts'!W45+'O5 Details by Class &amp; Accounts'!AR45+'O5 Details by Class &amp; Accounts'!BM45+'O5 Details by Class &amp; Accounts'!CH45</f>
        <v>0</v>
      </c>
      <c r="T45" s="520">
        <f>'O5 Details by Class &amp; Accounts'!X45+'O5 Details by Class &amp; Accounts'!AS45+'O5 Details by Class &amp; Accounts'!BN45+'O5 Details by Class &amp; Accounts'!CI45</f>
        <v>0</v>
      </c>
      <c r="U45" s="520">
        <f>'O5 Details by Class &amp; Accounts'!Y45+'O5 Details by Class &amp; Accounts'!AT45+'O5 Details by Class &amp; Accounts'!BO45+'O5 Details by Class &amp; Accounts'!CJ45</f>
        <v>0</v>
      </c>
      <c r="V45" s="520">
        <f>'O5 Details by Class &amp; Accounts'!Z45+'O5 Details by Class &amp; Accounts'!AU45+'O5 Details by Class &amp; Accounts'!BP45+'O5 Details by Class &amp; Accounts'!CK45</f>
        <v>0</v>
      </c>
      <c r="W45" s="520">
        <f>'O5 Details by Class &amp; Accounts'!AA45+'O5 Details by Class &amp; Accounts'!AV45+'O5 Details by Class &amp; Accounts'!BQ45+'O5 Details by Class &amp; Accounts'!CL45</f>
        <v>0</v>
      </c>
      <c r="X45" s="959">
        <f>'O5 Details by Class &amp; Accounts'!AB45+'O5 Details by Class &amp; Accounts'!AW45+'O5 Details by Class &amp; Accounts'!BR45+'O5 Details by Class &amp; Accounts'!CM45</f>
        <v>0</v>
      </c>
      <c r="Y45" s="1630" t="str">
        <f t="shared" si="0"/>
        <v>1835</v>
      </c>
      <c r="Z45" s="1625" t="e">
        <v>#N/A</v>
      </c>
    </row>
    <row r="46" spans="1:26" ht="12.75" x14ac:dyDescent="0.2">
      <c r="A46" s="1495" t="s">
        <v>828</v>
      </c>
      <c r="B46" s="930" t="s">
        <v>392</v>
      </c>
      <c r="C46" s="945" t="str">
        <f>IF(ISBLANK('E4 TB Allocation Details'!D46), "",('E4 TB Allocation Details'!D46))</f>
        <v>dp</v>
      </c>
      <c r="D46" s="946">
        <f t="shared" si="1"/>
        <v>0</v>
      </c>
      <c r="E46" s="520">
        <f>'O5 Details by Class &amp; Accounts'!I46+'O5 Details by Class &amp; Accounts'!AD46+'O5 Details by Class &amp; Accounts'!AY46+'O5 Details by Class &amp; Accounts'!BT46</f>
        <v>0</v>
      </c>
      <c r="F46" s="520">
        <f>'O5 Details by Class &amp; Accounts'!J46+'O5 Details by Class &amp; Accounts'!AE46+'O5 Details by Class &amp; Accounts'!AZ46+'O5 Details by Class &amp; Accounts'!BU46</f>
        <v>0</v>
      </c>
      <c r="G46" s="520">
        <f>'O5 Details by Class &amp; Accounts'!K46+'O5 Details by Class &amp; Accounts'!AF46+'O5 Details by Class &amp; Accounts'!BA46+'O5 Details by Class &amp; Accounts'!BV46</f>
        <v>0</v>
      </c>
      <c r="H46" s="520">
        <f>'O5 Details by Class &amp; Accounts'!L46+'O5 Details by Class &amp; Accounts'!AG46+'O5 Details by Class &amp; Accounts'!BB46+'O5 Details by Class &amp; Accounts'!BW46</f>
        <v>0</v>
      </c>
      <c r="I46" s="520">
        <f>'O5 Details by Class &amp; Accounts'!M46+'O5 Details by Class &amp; Accounts'!AH46+'O5 Details by Class &amp; Accounts'!BC46+'O5 Details by Class &amp; Accounts'!BX46</f>
        <v>0</v>
      </c>
      <c r="J46" s="520">
        <f>'O5 Details by Class &amp; Accounts'!N46+'O5 Details by Class &amp; Accounts'!AI46+'O5 Details by Class &amp; Accounts'!BD46+'O5 Details by Class &amp; Accounts'!BY46</f>
        <v>0</v>
      </c>
      <c r="K46" s="520">
        <f>'O5 Details by Class &amp; Accounts'!O46+'O5 Details by Class &amp; Accounts'!AJ46+'O5 Details by Class &amp; Accounts'!BE46+'O5 Details by Class &amp; Accounts'!BZ46</f>
        <v>0</v>
      </c>
      <c r="L46" s="520">
        <f>'O5 Details by Class &amp; Accounts'!P46+'O5 Details by Class &amp; Accounts'!AK46+'O5 Details by Class &amp; Accounts'!BF46+'O5 Details by Class &amp; Accounts'!CA46</f>
        <v>0</v>
      </c>
      <c r="M46" s="520">
        <f>'O5 Details by Class &amp; Accounts'!Q46+'O5 Details by Class &amp; Accounts'!AL46+'O5 Details by Class &amp; Accounts'!BG46+'O5 Details by Class &amp; Accounts'!CB46</f>
        <v>0</v>
      </c>
      <c r="N46" s="520">
        <f>'O5 Details by Class &amp; Accounts'!R46+'O5 Details by Class &amp; Accounts'!AM46+'O5 Details by Class &amp; Accounts'!BH46+'O5 Details by Class &amp; Accounts'!CC46</f>
        <v>0</v>
      </c>
      <c r="O46" s="520">
        <f>'O5 Details by Class &amp; Accounts'!S46+'O5 Details by Class &amp; Accounts'!AN46+'O5 Details by Class &amp; Accounts'!BI46+'O5 Details by Class &amp; Accounts'!CD46</f>
        <v>0</v>
      </c>
      <c r="P46" s="520">
        <f>'O5 Details by Class &amp; Accounts'!T46+'O5 Details by Class &amp; Accounts'!AO46+'O5 Details by Class &amp; Accounts'!BJ46+'O5 Details by Class &amp; Accounts'!CE46</f>
        <v>0</v>
      </c>
      <c r="Q46" s="520">
        <f>'O5 Details by Class &amp; Accounts'!U46+'O5 Details by Class &amp; Accounts'!AP46+'O5 Details by Class &amp; Accounts'!BK46+'O5 Details by Class &amp; Accounts'!CF46</f>
        <v>0</v>
      </c>
      <c r="R46" s="520">
        <f>'O5 Details by Class &amp; Accounts'!V46+'O5 Details by Class &amp; Accounts'!AQ46+'O5 Details by Class &amp; Accounts'!BL46+'O5 Details by Class &amp; Accounts'!CG46</f>
        <v>0</v>
      </c>
      <c r="S46" s="520">
        <f>'O5 Details by Class &amp; Accounts'!W46+'O5 Details by Class &amp; Accounts'!AR46+'O5 Details by Class &amp; Accounts'!BM46+'O5 Details by Class &amp; Accounts'!CH46</f>
        <v>0</v>
      </c>
      <c r="T46" s="520">
        <f>'O5 Details by Class &amp; Accounts'!X46+'O5 Details by Class &amp; Accounts'!AS46+'O5 Details by Class &amp; Accounts'!BN46+'O5 Details by Class &amp; Accounts'!CI46</f>
        <v>0</v>
      </c>
      <c r="U46" s="520">
        <f>'O5 Details by Class &amp; Accounts'!Y46+'O5 Details by Class &amp; Accounts'!AT46+'O5 Details by Class &amp; Accounts'!BO46+'O5 Details by Class &amp; Accounts'!CJ46</f>
        <v>0</v>
      </c>
      <c r="V46" s="520">
        <f>'O5 Details by Class &amp; Accounts'!Z46+'O5 Details by Class &amp; Accounts'!AU46+'O5 Details by Class &amp; Accounts'!BP46+'O5 Details by Class &amp; Accounts'!CK46</f>
        <v>0</v>
      </c>
      <c r="W46" s="520">
        <f>'O5 Details by Class &amp; Accounts'!AA46+'O5 Details by Class &amp; Accounts'!AV46+'O5 Details by Class &amp; Accounts'!BQ46+'O5 Details by Class &amp; Accounts'!CL46</f>
        <v>0</v>
      </c>
      <c r="X46" s="959">
        <f>'O5 Details by Class &amp; Accounts'!AB46+'O5 Details by Class &amp; Accounts'!AW46+'O5 Details by Class &amp; Accounts'!BR46+'O5 Details by Class &amp; Accounts'!CM46</f>
        <v>0</v>
      </c>
      <c r="Y46" s="1630" t="str">
        <f t="shared" si="0"/>
        <v>1835-3</v>
      </c>
      <c r="Z46" s="1625" t="s">
        <v>1417</v>
      </c>
    </row>
    <row r="47" spans="1:26" ht="12.95" customHeight="1" x14ac:dyDescent="0.2">
      <c r="A47" s="1495" t="s">
        <v>829</v>
      </c>
      <c r="B47" s="930" t="s">
        <v>393</v>
      </c>
      <c r="C47" s="945" t="str">
        <f>IF(ISBLANK('E4 TB Allocation Details'!D47), "",('E4 TB Allocation Details'!D47))</f>
        <v>dp</v>
      </c>
      <c r="D47" s="946">
        <f t="shared" si="1"/>
        <v>37062674.185499996</v>
      </c>
      <c r="E47" s="520">
        <f>'O5 Details by Class &amp; Accounts'!I47+'O5 Details by Class &amp; Accounts'!AD47+'O5 Details by Class &amp; Accounts'!AY47+'O5 Details by Class &amp; Accounts'!BT47</f>
        <v>21969797.774019748</v>
      </c>
      <c r="F47" s="520">
        <f>'O5 Details by Class &amp; Accounts'!J47+'O5 Details by Class &amp; Accounts'!AE47+'O5 Details by Class &amp; Accounts'!AZ47+'O5 Details by Class &amp; Accounts'!BU47</f>
        <v>5466591.2657178435</v>
      </c>
      <c r="G47" s="520">
        <f>'O5 Details by Class &amp; Accounts'!K47+'O5 Details by Class &amp; Accounts'!AF47+'O5 Details by Class &amp; Accounts'!BA47+'O5 Details by Class &amp; Accounts'!BV47</f>
        <v>9003695.4516993128</v>
      </c>
      <c r="H47" s="520">
        <f>'O5 Details by Class &amp; Accounts'!L47+'O5 Details by Class &amp; Accounts'!AG47+'O5 Details by Class &amp; Accounts'!BB47+'O5 Details by Class &amp; Accounts'!BW47</f>
        <v>0</v>
      </c>
      <c r="I47" s="520">
        <f>'O5 Details by Class &amp; Accounts'!M47+'O5 Details by Class &amp; Accounts'!AH47+'O5 Details by Class &amp; Accounts'!BC47+'O5 Details by Class &amp; Accounts'!BX47</f>
        <v>0</v>
      </c>
      <c r="J47" s="520">
        <f>'O5 Details by Class &amp; Accounts'!N47+'O5 Details by Class &amp; Accounts'!AI47+'O5 Details by Class &amp; Accounts'!BD47+'O5 Details by Class &amp; Accounts'!BY47</f>
        <v>0</v>
      </c>
      <c r="K47" s="520">
        <f>'O5 Details by Class &amp; Accounts'!O47+'O5 Details by Class &amp; Accounts'!AJ47+'O5 Details by Class &amp; Accounts'!BE47+'O5 Details by Class &amp; Accounts'!BZ47</f>
        <v>449782.24331376434</v>
      </c>
      <c r="L47" s="520">
        <f>'O5 Details by Class &amp; Accounts'!P47+'O5 Details by Class &amp; Accounts'!AK47+'O5 Details by Class &amp; Accounts'!BF47+'O5 Details by Class &amp; Accounts'!CA47</f>
        <v>94634.229962411919</v>
      </c>
      <c r="M47" s="520">
        <f>'O5 Details by Class &amp; Accounts'!Q47+'O5 Details by Class &amp; Accounts'!AL47+'O5 Details by Class &amp; Accounts'!BG47+'O5 Details by Class &amp; Accounts'!CB47</f>
        <v>78173.220786923383</v>
      </c>
      <c r="N47" s="520">
        <f>'O5 Details by Class &amp; Accounts'!R47+'O5 Details by Class &amp; Accounts'!AM47+'O5 Details by Class &amp; Accounts'!BH47+'O5 Details by Class &amp; Accounts'!CC47</f>
        <v>0</v>
      </c>
      <c r="O47" s="520">
        <f>'O5 Details by Class &amp; Accounts'!S47+'O5 Details by Class &amp; Accounts'!AN47+'O5 Details by Class &amp; Accounts'!BI47+'O5 Details by Class &amp; Accounts'!CD47</f>
        <v>0</v>
      </c>
      <c r="P47" s="520">
        <f>'O5 Details by Class &amp; Accounts'!T47+'O5 Details by Class &amp; Accounts'!AO47+'O5 Details by Class &amp; Accounts'!BJ47+'O5 Details by Class &amp; Accounts'!CE47</f>
        <v>0</v>
      </c>
      <c r="Q47" s="520">
        <f>'O5 Details by Class &amp; Accounts'!U47+'O5 Details by Class &amp; Accounts'!AP47+'O5 Details by Class &amp; Accounts'!BK47+'O5 Details by Class &amp; Accounts'!CF47</f>
        <v>0</v>
      </c>
      <c r="R47" s="520">
        <f>'O5 Details by Class &amp; Accounts'!V47+'O5 Details by Class &amp; Accounts'!AQ47+'O5 Details by Class &amp; Accounts'!BL47+'O5 Details by Class &amp; Accounts'!CG47</f>
        <v>0</v>
      </c>
      <c r="S47" s="520">
        <f>'O5 Details by Class &amp; Accounts'!W47+'O5 Details by Class &amp; Accounts'!AR47+'O5 Details by Class &amp; Accounts'!BM47+'O5 Details by Class &amp; Accounts'!CH47</f>
        <v>0</v>
      </c>
      <c r="T47" s="520">
        <f>'O5 Details by Class &amp; Accounts'!X47+'O5 Details by Class &amp; Accounts'!AS47+'O5 Details by Class &amp; Accounts'!BN47+'O5 Details by Class &amp; Accounts'!CI47</f>
        <v>0</v>
      </c>
      <c r="U47" s="520">
        <f>'O5 Details by Class &amp; Accounts'!Y47+'O5 Details by Class &amp; Accounts'!AT47+'O5 Details by Class &amp; Accounts'!BO47+'O5 Details by Class &amp; Accounts'!CJ47</f>
        <v>0</v>
      </c>
      <c r="V47" s="520">
        <f>'O5 Details by Class &amp; Accounts'!Z47+'O5 Details by Class &amp; Accounts'!AU47+'O5 Details by Class &amp; Accounts'!BP47+'O5 Details by Class &amp; Accounts'!CK47</f>
        <v>0</v>
      </c>
      <c r="W47" s="520">
        <f>'O5 Details by Class &amp; Accounts'!AA47+'O5 Details by Class &amp; Accounts'!AV47+'O5 Details by Class &amp; Accounts'!BQ47+'O5 Details by Class &amp; Accounts'!CL47</f>
        <v>0</v>
      </c>
      <c r="X47" s="959">
        <f>'O5 Details by Class &amp; Accounts'!AB47+'O5 Details by Class &amp; Accounts'!AW47+'O5 Details by Class &amp; Accounts'!BR47+'O5 Details by Class &amp; Accounts'!CM47</f>
        <v>0</v>
      </c>
      <c r="Y47" s="1630" t="str">
        <f t="shared" si="0"/>
        <v>1835-4</v>
      </c>
      <c r="Z47" s="1625" t="s">
        <v>699</v>
      </c>
    </row>
    <row r="48" spans="1:26" ht="12.95" customHeight="1" x14ac:dyDescent="0.2">
      <c r="A48" s="1495" t="s">
        <v>830</v>
      </c>
      <c r="B48" s="930" t="s">
        <v>394</v>
      </c>
      <c r="C48" s="945" t="str">
        <f>IF(ISBLANK('E4 TB Allocation Details'!D48), "",('E4 TB Allocation Details'!D48))</f>
        <v>dp</v>
      </c>
      <c r="D48" s="946">
        <f t="shared" ref="D48:D82" si="2">SUM(E48:X48)</f>
        <v>4118074.9094999982</v>
      </c>
      <c r="E48" s="520">
        <f>'O5 Details by Class &amp; Accounts'!I48+'O5 Details by Class &amp; Accounts'!AD48+'O5 Details by Class &amp; Accounts'!AY48+'O5 Details by Class &amp; Accounts'!BT48</f>
        <v>2368156.6550356839</v>
      </c>
      <c r="F48" s="520">
        <f>'O5 Details by Class &amp; Accounts'!J48+'O5 Details by Class &amp; Accounts'!AE48+'O5 Details by Class &amp; Accounts'!AZ48+'O5 Details by Class &amp; Accounts'!BU48</f>
        <v>638495.03582802613</v>
      </c>
      <c r="G48" s="520">
        <f>'O5 Details by Class &amp; Accounts'!K48+'O5 Details by Class &amp; Accounts'!AF48+'O5 Details by Class &amp; Accounts'!BA48+'O5 Details by Class &amp; Accounts'!BV48</f>
        <v>849284.6395646031</v>
      </c>
      <c r="H48" s="520">
        <f>'O5 Details by Class &amp; Accounts'!L48+'O5 Details by Class &amp; Accounts'!AG48+'O5 Details by Class &amp; Accounts'!BB48+'O5 Details by Class &amp; Accounts'!BW48</f>
        <v>0</v>
      </c>
      <c r="I48" s="520">
        <f>'O5 Details by Class &amp; Accounts'!M48+'O5 Details by Class &amp; Accounts'!AH48+'O5 Details by Class &amp; Accounts'!BC48+'O5 Details by Class &amp; Accounts'!BX48</f>
        <v>0</v>
      </c>
      <c r="J48" s="520">
        <f>'O5 Details by Class &amp; Accounts'!N48+'O5 Details by Class &amp; Accounts'!AI48+'O5 Details by Class &amp; Accounts'!BD48+'O5 Details by Class &amp; Accounts'!BY48</f>
        <v>0</v>
      </c>
      <c r="K48" s="520">
        <f>'O5 Details by Class &amp; Accounts'!O48+'O5 Details by Class &amp; Accounts'!AJ48+'O5 Details by Class &amp; Accounts'!BE48+'O5 Details by Class &amp; Accounts'!BZ48</f>
        <v>245845.8485137347</v>
      </c>
      <c r="L48" s="520">
        <f>'O5 Details by Class &amp; Accounts'!P48+'O5 Details by Class &amp; Accounts'!AK48+'O5 Details by Class &amp; Accounts'!BF48+'O5 Details by Class &amp; Accounts'!CA48</f>
        <v>8887.7792192151519</v>
      </c>
      <c r="M48" s="520">
        <f>'O5 Details by Class &amp; Accounts'!Q48+'O5 Details by Class &amp; Accounts'!AL48+'O5 Details by Class &amp; Accounts'!BG48+'O5 Details by Class &amp; Accounts'!CB48</f>
        <v>7404.9513387356283</v>
      </c>
      <c r="N48" s="520">
        <f>'O5 Details by Class &amp; Accounts'!R48+'O5 Details by Class &amp; Accounts'!AM48+'O5 Details by Class &amp; Accounts'!BH48+'O5 Details by Class &amp; Accounts'!CC48</f>
        <v>0</v>
      </c>
      <c r="O48" s="520">
        <f>'O5 Details by Class &amp; Accounts'!S48+'O5 Details by Class &amp; Accounts'!AN48+'O5 Details by Class &amp; Accounts'!BI48+'O5 Details by Class &amp; Accounts'!CD48</f>
        <v>0</v>
      </c>
      <c r="P48" s="520">
        <f>'O5 Details by Class &amp; Accounts'!T48+'O5 Details by Class &amp; Accounts'!AO48+'O5 Details by Class &amp; Accounts'!BJ48+'O5 Details by Class &amp; Accounts'!CE48</f>
        <v>0</v>
      </c>
      <c r="Q48" s="520">
        <f>'O5 Details by Class &amp; Accounts'!U48+'O5 Details by Class &amp; Accounts'!AP48+'O5 Details by Class &amp; Accounts'!BK48+'O5 Details by Class &amp; Accounts'!CF48</f>
        <v>0</v>
      </c>
      <c r="R48" s="520">
        <f>'O5 Details by Class &amp; Accounts'!V48+'O5 Details by Class &amp; Accounts'!AQ48+'O5 Details by Class &amp; Accounts'!BL48+'O5 Details by Class &amp; Accounts'!CG48</f>
        <v>0</v>
      </c>
      <c r="S48" s="520">
        <f>'O5 Details by Class &amp; Accounts'!W48+'O5 Details by Class &amp; Accounts'!AR48+'O5 Details by Class &amp; Accounts'!BM48+'O5 Details by Class &amp; Accounts'!CH48</f>
        <v>0</v>
      </c>
      <c r="T48" s="520">
        <f>'O5 Details by Class &amp; Accounts'!X48+'O5 Details by Class &amp; Accounts'!AS48+'O5 Details by Class &amp; Accounts'!BN48+'O5 Details by Class &amp; Accounts'!CI48</f>
        <v>0</v>
      </c>
      <c r="U48" s="520">
        <f>'O5 Details by Class &amp; Accounts'!Y48+'O5 Details by Class &amp; Accounts'!AT48+'O5 Details by Class &amp; Accounts'!BO48+'O5 Details by Class &amp; Accounts'!CJ48</f>
        <v>0</v>
      </c>
      <c r="V48" s="520">
        <f>'O5 Details by Class &amp; Accounts'!Z48+'O5 Details by Class &amp; Accounts'!AU48+'O5 Details by Class &amp; Accounts'!BP48+'O5 Details by Class &amp; Accounts'!CK48</f>
        <v>0</v>
      </c>
      <c r="W48" s="520">
        <f>'O5 Details by Class &amp; Accounts'!AA48+'O5 Details by Class &amp; Accounts'!AV48+'O5 Details by Class &amp; Accounts'!BQ48+'O5 Details by Class &amp; Accounts'!CL48</f>
        <v>0</v>
      </c>
      <c r="X48" s="959">
        <f>'O5 Details by Class &amp; Accounts'!AB48+'O5 Details by Class &amp; Accounts'!AW48+'O5 Details by Class &amp; Accounts'!BR48+'O5 Details by Class &amp; Accounts'!CM48</f>
        <v>0</v>
      </c>
      <c r="Y48" s="1630" t="str">
        <f t="shared" si="0"/>
        <v>1835-5</v>
      </c>
      <c r="Z48" s="1625" t="s">
        <v>700</v>
      </c>
    </row>
    <row r="49" spans="1:26" ht="12.95" customHeight="1" x14ac:dyDescent="0.2">
      <c r="A49" s="1495" t="s">
        <v>266</v>
      </c>
      <c r="B49" s="930" t="s">
        <v>76</v>
      </c>
      <c r="C49" s="945" t="str">
        <f>IF(ISBLANK('E4 TB Allocation Details'!D49), "",('E4 TB Allocation Details'!D49))</f>
        <v>dp</v>
      </c>
      <c r="D49" s="946">
        <f t="shared" si="2"/>
        <v>0</v>
      </c>
      <c r="E49" s="520">
        <f>'O5 Details by Class &amp; Accounts'!I49+'O5 Details by Class &amp; Accounts'!AD49+'O5 Details by Class &amp; Accounts'!AY49+'O5 Details by Class &amp; Accounts'!BT49</f>
        <v>0</v>
      </c>
      <c r="F49" s="520">
        <f>'O5 Details by Class &amp; Accounts'!J49+'O5 Details by Class &amp; Accounts'!AE49+'O5 Details by Class &amp; Accounts'!AZ49+'O5 Details by Class &amp; Accounts'!BU49</f>
        <v>0</v>
      </c>
      <c r="G49" s="520">
        <f>'O5 Details by Class &amp; Accounts'!K49+'O5 Details by Class &amp; Accounts'!AF49+'O5 Details by Class &amp; Accounts'!BA49+'O5 Details by Class &amp; Accounts'!BV49</f>
        <v>0</v>
      </c>
      <c r="H49" s="520">
        <f>'O5 Details by Class &amp; Accounts'!L49+'O5 Details by Class &amp; Accounts'!AG49+'O5 Details by Class &amp; Accounts'!BB49+'O5 Details by Class &amp; Accounts'!BW49</f>
        <v>0</v>
      </c>
      <c r="I49" s="520">
        <f>'O5 Details by Class &amp; Accounts'!M49+'O5 Details by Class &amp; Accounts'!AH49+'O5 Details by Class &amp; Accounts'!BC49+'O5 Details by Class &amp; Accounts'!BX49</f>
        <v>0</v>
      </c>
      <c r="J49" s="520">
        <f>'O5 Details by Class &amp; Accounts'!N49+'O5 Details by Class &amp; Accounts'!AI49+'O5 Details by Class &amp; Accounts'!BD49+'O5 Details by Class &amp; Accounts'!BY49</f>
        <v>0</v>
      </c>
      <c r="K49" s="520">
        <f>'O5 Details by Class &amp; Accounts'!O49+'O5 Details by Class &amp; Accounts'!AJ49+'O5 Details by Class &amp; Accounts'!BE49+'O5 Details by Class &amp; Accounts'!BZ49</f>
        <v>0</v>
      </c>
      <c r="L49" s="520">
        <f>'O5 Details by Class &amp; Accounts'!P49+'O5 Details by Class &amp; Accounts'!AK49+'O5 Details by Class &amp; Accounts'!BF49+'O5 Details by Class &amp; Accounts'!CA49</f>
        <v>0</v>
      </c>
      <c r="M49" s="520">
        <f>'O5 Details by Class &amp; Accounts'!Q49+'O5 Details by Class &amp; Accounts'!AL49+'O5 Details by Class &amp; Accounts'!BG49+'O5 Details by Class &amp; Accounts'!CB49</f>
        <v>0</v>
      </c>
      <c r="N49" s="520">
        <f>'O5 Details by Class &amp; Accounts'!R49+'O5 Details by Class &amp; Accounts'!AM49+'O5 Details by Class &amp; Accounts'!BH49+'O5 Details by Class &amp; Accounts'!CC49</f>
        <v>0</v>
      </c>
      <c r="O49" s="520">
        <f>'O5 Details by Class &amp; Accounts'!S49+'O5 Details by Class &amp; Accounts'!AN49+'O5 Details by Class &amp; Accounts'!BI49+'O5 Details by Class &amp; Accounts'!CD49</f>
        <v>0</v>
      </c>
      <c r="P49" s="520">
        <f>'O5 Details by Class &amp; Accounts'!T49+'O5 Details by Class &amp; Accounts'!AO49+'O5 Details by Class &amp; Accounts'!BJ49+'O5 Details by Class &amp; Accounts'!CE49</f>
        <v>0</v>
      </c>
      <c r="Q49" s="520">
        <f>'O5 Details by Class &amp; Accounts'!U49+'O5 Details by Class &amp; Accounts'!AP49+'O5 Details by Class &amp; Accounts'!BK49+'O5 Details by Class &amp; Accounts'!CF49</f>
        <v>0</v>
      </c>
      <c r="R49" s="520">
        <f>'O5 Details by Class &amp; Accounts'!V49+'O5 Details by Class &amp; Accounts'!AQ49+'O5 Details by Class &amp; Accounts'!BL49+'O5 Details by Class &amp; Accounts'!CG49</f>
        <v>0</v>
      </c>
      <c r="S49" s="520">
        <f>'O5 Details by Class &amp; Accounts'!W49+'O5 Details by Class &amp; Accounts'!AR49+'O5 Details by Class &amp; Accounts'!BM49+'O5 Details by Class &amp; Accounts'!CH49</f>
        <v>0</v>
      </c>
      <c r="T49" s="520">
        <f>'O5 Details by Class &amp; Accounts'!X49+'O5 Details by Class &amp; Accounts'!AS49+'O5 Details by Class &amp; Accounts'!BN49+'O5 Details by Class &amp; Accounts'!CI49</f>
        <v>0</v>
      </c>
      <c r="U49" s="520">
        <f>'O5 Details by Class &amp; Accounts'!Y49+'O5 Details by Class &amp; Accounts'!AT49+'O5 Details by Class &amp; Accounts'!BO49+'O5 Details by Class &amp; Accounts'!CJ49</f>
        <v>0</v>
      </c>
      <c r="V49" s="520">
        <f>'O5 Details by Class &amp; Accounts'!Z49+'O5 Details by Class &amp; Accounts'!AU49+'O5 Details by Class &amp; Accounts'!BP49+'O5 Details by Class &amp; Accounts'!CK49</f>
        <v>0</v>
      </c>
      <c r="W49" s="520">
        <f>'O5 Details by Class &amp; Accounts'!AA49+'O5 Details by Class &amp; Accounts'!AV49+'O5 Details by Class &amp; Accounts'!BQ49+'O5 Details by Class &amp; Accounts'!CL49</f>
        <v>0</v>
      </c>
      <c r="X49" s="959">
        <f>'O5 Details by Class &amp; Accounts'!AB49+'O5 Details by Class &amp; Accounts'!AW49+'O5 Details by Class &amp; Accounts'!BR49+'O5 Details by Class &amp; Accounts'!CM49</f>
        <v>0</v>
      </c>
      <c r="Y49" s="1630" t="str">
        <f t="shared" si="0"/>
        <v>1840</v>
      </c>
      <c r="Z49" s="1625" t="e">
        <v>#N/A</v>
      </c>
    </row>
    <row r="50" spans="1:26" ht="12.95" customHeight="1" x14ac:dyDescent="0.2">
      <c r="A50" s="1495" t="s">
        <v>831</v>
      </c>
      <c r="B50" s="930" t="s">
        <v>395</v>
      </c>
      <c r="C50" s="945" t="str">
        <f>IF(ISBLANK('E4 TB Allocation Details'!D50), "",('E4 TB Allocation Details'!D50))</f>
        <v>dp</v>
      </c>
      <c r="D50" s="946">
        <f t="shared" si="2"/>
        <v>0</v>
      </c>
      <c r="E50" s="520">
        <f>'O5 Details by Class &amp; Accounts'!I50+'O5 Details by Class &amp; Accounts'!AD50+'O5 Details by Class &amp; Accounts'!AY50+'O5 Details by Class &amp; Accounts'!BT50</f>
        <v>0</v>
      </c>
      <c r="F50" s="520">
        <f>'O5 Details by Class &amp; Accounts'!J50+'O5 Details by Class &amp; Accounts'!AE50+'O5 Details by Class &amp; Accounts'!AZ50+'O5 Details by Class &amp; Accounts'!BU50</f>
        <v>0</v>
      </c>
      <c r="G50" s="520">
        <f>'O5 Details by Class &amp; Accounts'!K50+'O5 Details by Class &amp; Accounts'!AF50+'O5 Details by Class &amp; Accounts'!BA50+'O5 Details by Class &amp; Accounts'!BV50</f>
        <v>0</v>
      </c>
      <c r="H50" s="520">
        <f>'O5 Details by Class &amp; Accounts'!L50+'O5 Details by Class &amp; Accounts'!AG50+'O5 Details by Class &amp; Accounts'!BB50+'O5 Details by Class &amp; Accounts'!BW50</f>
        <v>0</v>
      </c>
      <c r="I50" s="520">
        <f>'O5 Details by Class &amp; Accounts'!M50+'O5 Details by Class &amp; Accounts'!AH50+'O5 Details by Class &amp; Accounts'!BC50+'O5 Details by Class &amp; Accounts'!BX50</f>
        <v>0</v>
      </c>
      <c r="J50" s="520">
        <f>'O5 Details by Class &amp; Accounts'!N50+'O5 Details by Class &amp; Accounts'!AI50+'O5 Details by Class &amp; Accounts'!BD50+'O5 Details by Class &amp; Accounts'!BY50</f>
        <v>0</v>
      </c>
      <c r="K50" s="520">
        <f>'O5 Details by Class &amp; Accounts'!O50+'O5 Details by Class &amp; Accounts'!AJ50+'O5 Details by Class &amp; Accounts'!BE50+'O5 Details by Class &amp; Accounts'!BZ50</f>
        <v>0</v>
      </c>
      <c r="L50" s="520">
        <f>'O5 Details by Class &amp; Accounts'!P50+'O5 Details by Class &amp; Accounts'!AK50+'O5 Details by Class &amp; Accounts'!BF50+'O5 Details by Class &amp; Accounts'!CA50</f>
        <v>0</v>
      </c>
      <c r="M50" s="520">
        <f>'O5 Details by Class &amp; Accounts'!Q50+'O5 Details by Class &amp; Accounts'!AL50+'O5 Details by Class &amp; Accounts'!BG50+'O5 Details by Class &amp; Accounts'!CB50</f>
        <v>0</v>
      </c>
      <c r="N50" s="520">
        <f>'O5 Details by Class &amp; Accounts'!R50+'O5 Details by Class &amp; Accounts'!AM50+'O5 Details by Class &amp; Accounts'!BH50+'O5 Details by Class &amp; Accounts'!CC50</f>
        <v>0</v>
      </c>
      <c r="O50" s="520">
        <f>'O5 Details by Class &amp; Accounts'!S50+'O5 Details by Class &amp; Accounts'!AN50+'O5 Details by Class &amp; Accounts'!BI50+'O5 Details by Class &amp; Accounts'!CD50</f>
        <v>0</v>
      </c>
      <c r="P50" s="520">
        <f>'O5 Details by Class &amp; Accounts'!T50+'O5 Details by Class &amp; Accounts'!AO50+'O5 Details by Class &amp; Accounts'!BJ50+'O5 Details by Class &amp; Accounts'!CE50</f>
        <v>0</v>
      </c>
      <c r="Q50" s="520">
        <f>'O5 Details by Class &amp; Accounts'!U50+'O5 Details by Class &amp; Accounts'!AP50+'O5 Details by Class &amp; Accounts'!BK50+'O5 Details by Class &amp; Accounts'!CF50</f>
        <v>0</v>
      </c>
      <c r="R50" s="520">
        <f>'O5 Details by Class &amp; Accounts'!V50+'O5 Details by Class &amp; Accounts'!AQ50+'O5 Details by Class &amp; Accounts'!BL50+'O5 Details by Class &amp; Accounts'!CG50</f>
        <v>0</v>
      </c>
      <c r="S50" s="520">
        <f>'O5 Details by Class &amp; Accounts'!W50+'O5 Details by Class &amp; Accounts'!AR50+'O5 Details by Class &amp; Accounts'!BM50+'O5 Details by Class &amp; Accounts'!CH50</f>
        <v>0</v>
      </c>
      <c r="T50" s="520">
        <f>'O5 Details by Class &amp; Accounts'!X50+'O5 Details by Class &amp; Accounts'!AS50+'O5 Details by Class &amp; Accounts'!BN50+'O5 Details by Class &amp; Accounts'!CI50</f>
        <v>0</v>
      </c>
      <c r="U50" s="520">
        <f>'O5 Details by Class &amp; Accounts'!Y50+'O5 Details by Class &amp; Accounts'!AT50+'O5 Details by Class &amp; Accounts'!BO50+'O5 Details by Class &amp; Accounts'!CJ50</f>
        <v>0</v>
      </c>
      <c r="V50" s="520">
        <f>'O5 Details by Class &amp; Accounts'!Z50+'O5 Details by Class &amp; Accounts'!AU50+'O5 Details by Class &amp; Accounts'!BP50+'O5 Details by Class &amp; Accounts'!CK50</f>
        <v>0</v>
      </c>
      <c r="W50" s="520">
        <f>'O5 Details by Class &amp; Accounts'!AA50+'O5 Details by Class &amp; Accounts'!AV50+'O5 Details by Class &amp; Accounts'!BQ50+'O5 Details by Class &amp; Accounts'!CL50</f>
        <v>0</v>
      </c>
      <c r="X50" s="959">
        <f>'O5 Details by Class &amp; Accounts'!AB50+'O5 Details by Class &amp; Accounts'!AW50+'O5 Details by Class &amp; Accounts'!BR50+'O5 Details by Class &amp; Accounts'!CM50</f>
        <v>0</v>
      </c>
      <c r="Y50" s="1630" t="str">
        <f t="shared" si="0"/>
        <v>1840-3</v>
      </c>
      <c r="Z50" s="1625" t="s">
        <v>1417</v>
      </c>
    </row>
    <row r="51" spans="1:26" ht="12.95" customHeight="1" x14ac:dyDescent="0.2">
      <c r="A51" s="1495" t="s">
        <v>832</v>
      </c>
      <c r="B51" s="930" t="s">
        <v>396</v>
      </c>
      <c r="C51" s="945" t="str">
        <f>IF(ISBLANK('E4 TB Allocation Details'!D51), "",('E4 TB Allocation Details'!D51))</f>
        <v>dp</v>
      </c>
      <c r="D51" s="946">
        <f t="shared" si="2"/>
        <v>18940274.98875</v>
      </c>
      <c r="E51" s="520">
        <f>'O5 Details by Class &amp; Accounts'!I51+'O5 Details by Class &amp; Accounts'!AD51+'O5 Details by Class &amp; Accounts'!AY51+'O5 Details by Class &amp; Accounts'!BT51</f>
        <v>11227306.729258019</v>
      </c>
      <c r="F51" s="520">
        <f>'O5 Details by Class &amp; Accounts'!J51+'O5 Details by Class &amp; Accounts'!AE51+'O5 Details by Class &amp; Accounts'!AZ51+'O5 Details by Class &amp; Accounts'!BU51</f>
        <v>2793612.2824159903</v>
      </c>
      <c r="G51" s="520">
        <f>'O5 Details by Class &amp; Accounts'!K51+'O5 Details by Class &amp; Accounts'!AF51+'O5 Details by Class &amp; Accounts'!BA51+'O5 Details by Class &amp; Accounts'!BV51</f>
        <v>4601191.6710764458</v>
      </c>
      <c r="H51" s="520">
        <f>'O5 Details by Class &amp; Accounts'!L51+'O5 Details by Class &amp; Accounts'!AG51+'O5 Details by Class &amp; Accounts'!BB51+'O5 Details by Class &amp; Accounts'!BW51</f>
        <v>0</v>
      </c>
      <c r="I51" s="520">
        <f>'O5 Details by Class &amp; Accounts'!M51+'O5 Details by Class &amp; Accounts'!AH51+'O5 Details by Class &amp; Accounts'!BC51+'O5 Details by Class &amp; Accounts'!BX51</f>
        <v>0</v>
      </c>
      <c r="J51" s="520">
        <f>'O5 Details by Class &amp; Accounts'!N51+'O5 Details by Class &amp; Accounts'!AI51+'O5 Details by Class &amp; Accounts'!BD51+'O5 Details by Class &amp; Accounts'!BY51</f>
        <v>0</v>
      </c>
      <c r="K51" s="520">
        <f>'O5 Details by Class &amp; Accounts'!O51+'O5 Details by Class &amp; Accounts'!AJ51+'O5 Details by Class &amp; Accounts'!BE51+'O5 Details by Class &amp; Accounts'!BZ51</f>
        <v>229853.87753678166</v>
      </c>
      <c r="L51" s="520">
        <f>'O5 Details by Class &amp; Accounts'!P51+'O5 Details by Class &amp; Accounts'!AK51+'O5 Details by Class &amp; Accounts'!BF51+'O5 Details by Class &amp; Accounts'!CA51</f>
        <v>48361.279325546471</v>
      </c>
      <c r="M51" s="520">
        <f>'O5 Details by Class &amp; Accounts'!Q51+'O5 Details by Class &amp; Accounts'!AL51+'O5 Details by Class &amp; Accounts'!BG51+'O5 Details by Class &amp; Accounts'!CB51</f>
        <v>39949.149137216307</v>
      </c>
      <c r="N51" s="520">
        <f>'O5 Details by Class &amp; Accounts'!R51+'O5 Details by Class &amp; Accounts'!AM51+'O5 Details by Class &amp; Accounts'!BH51+'O5 Details by Class &amp; Accounts'!CC51</f>
        <v>0</v>
      </c>
      <c r="O51" s="520">
        <f>'O5 Details by Class &amp; Accounts'!S51+'O5 Details by Class &amp; Accounts'!AN51+'O5 Details by Class &amp; Accounts'!BI51+'O5 Details by Class &amp; Accounts'!CD51</f>
        <v>0</v>
      </c>
      <c r="P51" s="520">
        <f>'O5 Details by Class &amp; Accounts'!T51+'O5 Details by Class &amp; Accounts'!AO51+'O5 Details by Class &amp; Accounts'!BJ51+'O5 Details by Class &amp; Accounts'!CE51</f>
        <v>0</v>
      </c>
      <c r="Q51" s="520">
        <f>'O5 Details by Class &amp; Accounts'!U51+'O5 Details by Class &amp; Accounts'!AP51+'O5 Details by Class &amp; Accounts'!BK51+'O5 Details by Class &amp; Accounts'!CF51</f>
        <v>0</v>
      </c>
      <c r="R51" s="520">
        <f>'O5 Details by Class &amp; Accounts'!V51+'O5 Details by Class &amp; Accounts'!AQ51+'O5 Details by Class &amp; Accounts'!BL51+'O5 Details by Class &amp; Accounts'!CG51</f>
        <v>0</v>
      </c>
      <c r="S51" s="520">
        <f>'O5 Details by Class &amp; Accounts'!W51+'O5 Details by Class &amp; Accounts'!AR51+'O5 Details by Class &amp; Accounts'!BM51+'O5 Details by Class &amp; Accounts'!CH51</f>
        <v>0</v>
      </c>
      <c r="T51" s="520">
        <f>'O5 Details by Class &amp; Accounts'!X51+'O5 Details by Class &amp; Accounts'!AS51+'O5 Details by Class &amp; Accounts'!BN51+'O5 Details by Class &amp; Accounts'!CI51</f>
        <v>0</v>
      </c>
      <c r="U51" s="520">
        <f>'O5 Details by Class &amp; Accounts'!Y51+'O5 Details by Class &amp; Accounts'!AT51+'O5 Details by Class &amp; Accounts'!BO51+'O5 Details by Class &amp; Accounts'!CJ51</f>
        <v>0</v>
      </c>
      <c r="V51" s="520">
        <f>'O5 Details by Class &amp; Accounts'!Z51+'O5 Details by Class &amp; Accounts'!AU51+'O5 Details by Class &amp; Accounts'!BP51+'O5 Details by Class &amp; Accounts'!CK51</f>
        <v>0</v>
      </c>
      <c r="W51" s="520">
        <f>'O5 Details by Class &amp; Accounts'!AA51+'O5 Details by Class &amp; Accounts'!AV51+'O5 Details by Class &amp; Accounts'!BQ51+'O5 Details by Class &amp; Accounts'!CL51</f>
        <v>0</v>
      </c>
      <c r="X51" s="959">
        <f>'O5 Details by Class &amp; Accounts'!AB51+'O5 Details by Class &amp; Accounts'!AW51+'O5 Details by Class &amp; Accounts'!BR51+'O5 Details by Class &amp; Accounts'!CM51</f>
        <v>0</v>
      </c>
      <c r="Y51" s="1630" t="str">
        <f t="shared" si="0"/>
        <v>1840-4</v>
      </c>
      <c r="Z51" s="1625" t="s">
        <v>699</v>
      </c>
    </row>
    <row r="52" spans="1:26" ht="12.95" customHeight="1" x14ac:dyDescent="0.2">
      <c r="A52" s="1495" t="s">
        <v>833</v>
      </c>
      <c r="B52" s="930" t="s">
        <v>397</v>
      </c>
      <c r="C52" s="945" t="str">
        <f>IF(ISBLANK('E4 TB Allocation Details'!D52), "",('E4 TB Allocation Details'!D52))</f>
        <v>dp</v>
      </c>
      <c r="D52" s="946">
        <f t="shared" si="2"/>
        <v>6313424.9962499999</v>
      </c>
      <c r="E52" s="520">
        <f>'O5 Details by Class &amp; Accounts'!I52+'O5 Details by Class &amp; Accounts'!AD52+'O5 Details by Class &amp; Accounts'!AY52+'O5 Details by Class &amp; Accounts'!BT52</f>
        <v>3630623.4707987355</v>
      </c>
      <c r="F52" s="520">
        <f>'O5 Details by Class &amp; Accounts'!J52+'O5 Details by Class &amp; Accounts'!AE52+'O5 Details by Class &amp; Accounts'!AZ52+'O5 Details by Class &amp; Accounts'!BU52</f>
        <v>978877.41426919273</v>
      </c>
      <c r="G52" s="520">
        <f>'O5 Details by Class &amp; Accounts'!K52+'O5 Details by Class &amp; Accounts'!AF52+'O5 Details by Class &amp; Accounts'!BA52+'O5 Details by Class &amp; Accounts'!BV52</f>
        <v>1302039.1785465013</v>
      </c>
      <c r="H52" s="520">
        <f>'O5 Details by Class &amp; Accounts'!L52+'O5 Details by Class &amp; Accounts'!AG52+'O5 Details by Class &amp; Accounts'!BB52+'O5 Details by Class &amp; Accounts'!BW52</f>
        <v>0</v>
      </c>
      <c r="I52" s="520">
        <f>'O5 Details by Class &amp; Accounts'!M52+'O5 Details by Class &amp; Accounts'!AH52+'O5 Details by Class &amp; Accounts'!BC52+'O5 Details by Class &amp; Accounts'!BX52</f>
        <v>0</v>
      </c>
      <c r="J52" s="520">
        <f>'O5 Details by Class &amp; Accounts'!N52+'O5 Details by Class &amp; Accounts'!AI52+'O5 Details by Class &amp; Accounts'!BD52+'O5 Details by Class &amp; Accounts'!BY52</f>
        <v>0</v>
      </c>
      <c r="K52" s="520">
        <f>'O5 Details by Class &amp; Accounts'!O52+'O5 Details by Class &amp; Accounts'!AJ52+'O5 Details by Class &amp; Accounts'!BE52+'O5 Details by Class &amp; Accounts'!BZ52</f>
        <v>376906.53019698395</v>
      </c>
      <c r="L52" s="520">
        <f>'O5 Details by Class &amp; Accounts'!P52+'O5 Details by Class &amp; Accounts'!AK52+'O5 Details by Class &amp; Accounts'!BF52+'O5 Details by Class &amp; Accounts'!CA52</f>
        <v>13625.863714693134</v>
      </c>
      <c r="M52" s="520">
        <f>'O5 Details by Class &amp; Accounts'!Q52+'O5 Details by Class &amp; Accounts'!AL52+'O5 Details by Class &amp; Accounts'!BG52+'O5 Details by Class &amp; Accounts'!CB52</f>
        <v>11352.538723892394</v>
      </c>
      <c r="N52" s="520">
        <f>'O5 Details by Class &amp; Accounts'!R52+'O5 Details by Class &amp; Accounts'!AM52+'O5 Details by Class &amp; Accounts'!BH52+'O5 Details by Class &amp; Accounts'!CC52</f>
        <v>0</v>
      </c>
      <c r="O52" s="520">
        <f>'O5 Details by Class &amp; Accounts'!S52+'O5 Details by Class &amp; Accounts'!AN52+'O5 Details by Class &amp; Accounts'!BI52+'O5 Details by Class &amp; Accounts'!CD52</f>
        <v>0</v>
      </c>
      <c r="P52" s="520">
        <f>'O5 Details by Class &amp; Accounts'!T52+'O5 Details by Class &amp; Accounts'!AO52+'O5 Details by Class &amp; Accounts'!BJ52+'O5 Details by Class &amp; Accounts'!CE52</f>
        <v>0</v>
      </c>
      <c r="Q52" s="520">
        <f>'O5 Details by Class &amp; Accounts'!U52+'O5 Details by Class &amp; Accounts'!AP52+'O5 Details by Class &amp; Accounts'!BK52+'O5 Details by Class &amp; Accounts'!CF52</f>
        <v>0</v>
      </c>
      <c r="R52" s="520">
        <f>'O5 Details by Class &amp; Accounts'!V52+'O5 Details by Class &amp; Accounts'!AQ52+'O5 Details by Class &amp; Accounts'!BL52+'O5 Details by Class &amp; Accounts'!CG52</f>
        <v>0</v>
      </c>
      <c r="S52" s="520">
        <f>'O5 Details by Class &amp; Accounts'!W52+'O5 Details by Class &amp; Accounts'!AR52+'O5 Details by Class &amp; Accounts'!BM52+'O5 Details by Class &amp; Accounts'!CH52</f>
        <v>0</v>
      </c>
      <c r="T52" s="520">
        <f>'O5 Details by Class &amp; Accounts'!X52+'O5 Details by Class &amp; Accounts'!AS52+'O5 Details by Class &amp; Accounts'!BN52+'O5 Details by Class &amp; Accounts'!CI52</f>
        <v>0</v>
      </c>
      <c r="U52" s="520">
        <f>'O5 Details by Class &amp; Accounts'!Y52+'O5 Details by Class &amp; Accounts'!AT52+'O5 Details by Class &amp; Accounts'!BO52+'O5 Details by Class &amp; Accounts'!CJ52</f>
        <v>0</v>
      </c>
      <c r="V52" s="520">
        <f>'O5 Details by Class &amp; Accounts'!Z52+'O5 Details by Class &amp; Accounts'!AU52+'O5 Details by Class &amp; Accounts'!BP52+'O5 Details by Class &amp; Accounts'!CK52</f>
        <v>0</v>
      </c>
      <c r="W52" s="520">
        <f>'O5 Details by Class &amp; Accounts'!AA52+'O5 Details by Class &amp; Accounts'!AV52+'O5 Details by Class &amp; Accounts'!BQ52+'O5 Details by Class &amp; Accounts'!CL52</f>
        <v>0</v>
      </c>
      <c r="X52" s="959">
        <f>'O5 Details by Class &amp; Accounts'!AB52+'O5 Details by Class &amp; Accounts'!AW52+'O5 Details by Class &amp; Accounts'!BR52+'O5 Details by Class &amp; Accounts'!CM52</f>
        <v>0</v>
      </c>
      <c r="Y52" s="1630" t="str">
        <f t="shared" si="0"/>
        <v>1840-5</v>
      </c>
      <c r="Z52" s="1625" t="s">
        <v>700</v>
      </c>
    </row>
    <row r="53" spans="1:26" ht="12.95" customHeight="1" x14ac:dyDescent="0.2">
      <c r="A53" s="1495" t="s">
        <v>267</v>
      </c>
      <c r="B53" s="930" t="s">
        <v>84</v>
      </c>
      <c r="C53" s="945" t="str">
        <f>IF(ISBLANK('E4 TB Allocation Details'!D53), "",('E4 TB Allocation Details'!D53))</f>
        <v>dp</v>
      </c>
      <c r="D53" s="946">
        <f t="shared" si="2"/>
        <v>0</v>
      </c>
      <c r="E53" s="520">
        <f>'O5 Details by Class &amp; Accounts'!I53+'O5 Details by Class &amp; Accounts'!AD53+'O5 Details by Class &amp; Accounts'!AY53+'O5 Details by Class &amp; Accounts'!BT53</f>
        <v>0</v>
      </c>
      <c r="F53" s="520">
        <f>'O5 Details by Class &amp; Accounts'!J53+'O5 Details by Class &amp; Accounts'!AE53+'O5 Details by Class &amp; Accounts'!AZ53+'O5 Details by Class &amp; Accounts'!BU53</f>
        <v>0</v>
      </c>
      <c r="G53" s="520">
        <f>'O5 Details by Class &amp; Accounts'!K53+'O5 Details by Class &amp; Accounts'!AF53+'O5 Details by Class &amp; Accounts'!BA53+'O5 Details by Class &amp; Accounts'!BV53</f>
        <v>0</v>
      </c>
      <c r="H53" s="520">
        <f>'O5 Details by Class &amp; Accounts'!L53+'O5 Details by Class &amp; Accounts'!AG53+'O5 Details by Class &amp; Accounts'!BB53+'O5 Details by Class &amp; Accounts'!BW53</f>
        <v>0</v>
      </c>
      <c r="I53" s="520">
        <f>'O5 Details by Class &amp; Accounts'!M53+'O5 Details by Class &amp; Accounts'!AH53+'O5 Details by Class &amp; Accounts'!BC53+'O5 Details by Class &amp; Accounts'!BX53</f>
        <v>0</v>
      </c>
      <c r="J53" s="520">
        <f>'O5 Details by Class &amp; Accounts'!N53+'O5 Details by Class &amp; Accounts'!AI53+'O5 Details by Class &amp; Accounts'!BD53+'O5 Details by Class &amp; Accounts'!BY53</f>
        <v>0</v>
      </c>
      <c r="K53" s="520">
        <f>'O5 Details by Class &amp; Accounts'!O53+'O5 Details by Class &amp; Accounts'!AJ53+'O5 Details by Class &amp; Accounts'!BE53+'O5 Details by Class &amp; Accounts'!BZ53</f>
        <v>0</v>
      </c>
      <c r="L53" s="520">
        <f>'O5 Details by Class &amp; Accounts'!P53+'O5 Details by Class &amp; Accounts'!AK53+'O5 Details by Class &amp; Accounts'!BF53+'O5 Details by Class &amp; Accounts'!CA53</f>
        <v>0</v>
      </c>
      <c r="M53" s="520">
        <f>'O5 Details by Class &amp; Accounts'!Q53+'O5 Details by Class &amp; Accounts'!AL53+'O5 Details by Class &amp; Accounts'!BG53+'O5 Details by Class &amp; Accounts'!CB53</f>
        <v>0</v>
      </c>
      <c r="N53" s="520">
        <f>'O5 Details by Class &amp; Accounts'!R53+'O5 Details by Class &amp; Accounts'!AM53+'O5 Details by Class &amp; Accounts'!BH53+'O5 Details by Class &amp; Accounts'!CC53</f>
        <v>0</v>
      </c>
      <c r="O53" s="520">
        <f>'O5 Details by Class &amp; Accounts'!S53+'O5 Details by Class &amp; Accounts'!AN53+'O5 Details by Class &amp; Accounts'!BI53+'O5 Details by Class &amp; Accounts'!CD53</f>
        <v>0</v>
      </c>
      <c r="P53" s="520">
        <f>'O5 Details by Class &amp; Accounts'!T53+'O5 Details by Class &amp; Accounts'!AO53+'O5 Details by Class &amp; Accounts'!BJ53+'O5 Details by Class &amp; Accounts'!CE53</f>
        <v>0</v>
      </c>
      <c r="Q53" s="520">
        <f>'O5 Details by Class &amp; Accounts'!U53+'O5 Details by Class &amp; Accounts'!AP53+'O5 Details by Class &amp; Accounts'!BK53+'O5 Details by Class &amp; Accounts'!CF53</f>
        <v>0</v>
      </c>
      <c r="R53" s="520">
        <f>'O5 Details by Class &amp; Accounts'!V53+'O5 Details by Class &amp; Accounts'!AQ53+'O5 Details by Class &amp; Accounts'!BL53+'O5 Details by Class &amp; Accounts'!CG53</f>
        <v>0</v>
      </c>
      <c r="S53" s="520">
        <f>'O5 Details by Class &amp; Accounts'!W53+'O5 Details by Class &amp; Accounts'!AR53+'O5 Details by Class &amp; Accounts'!BM53+'O5 Details by Class &amp; Accounts'!CH53</f>
        <v>0</v>
      </c>
      <c r="T53" s="520">
        <f>'O5 Details by Class &amp; Accounts'!X53+'O5 Details by Class &amp; Accounts'!AS53+'O5 Details by Class &amp; Accounts'!BN53+'O5 Details by Class &amp; Accounts'!CI53</f>
        <v>0</v>
      </c>
      <c r="U53" s="520">
        <f>'O5 Details by Class &amp; Accounts'!Y53+'O5 Details by Class &amp; Accounts'!AT53+'O5 Details by Class &amp; Accounts'!BO53+'O5 Details by Class &amp; Accounts'!CJ53</f>
        <v>0</v>
      </c>
      <c r="V53" s="520">
        <f>'O5 Details by Class &amp; Accounts'!Z53+'O5 Details by Class &amp; Accounts'!AU53+'O5 Details by Class &amp; Accounts'!BP53+'O5 Details by Class &amp; Accounts'!CK53</f>
        <v>0</v>
      </c>
      <c r="W53" s="520">
        <f>'O5 Details by Class &amp; Accounts'!AA53+'O5 Details by Class &amp; Accounts'!AV53+'O5 Details by Class &amp; Accounts'!BQ53+'O5 Details by Class &amp; Accounts'!CL53</f>
        <v>0</v>
      </c>
      <c r="X53" s="959">
        <f>'O5 Details by Class &amp; Accounts'!AB53+'O5 Details by Class &amp; Accounts'!AW53+'O5 Details by Class &amp; Accounts'!BR53+'O5 Details by Class &amp; Accounts'!CM53</f>
        <v>0</v>
      </c>
      <c r="Y53" s="1630" t="str">
        <f t="shared" si="0"/>
        <v>1845</v>
      </c>
      <c r="Z53" s="1625" t="e">
        <v>#N/A</v>
      </c>
    </row>
    <row r="54" spans="1:26" ht="12.95" customHeight="1" x14ac:dyDescent="0.2">
      <c r="A54" s="1495" t="s">
        <v>834</v>
      </c>
      <c r="B54" s="930" t="s">
        <v>398</v>
      </c>
      <c r="C54" s="945" t="str">
        <f>IF(ISBLANK('E4 TB Allocation Details'!D54), "",('E4 TB Allocation Details'!D54))</f>
        <v>dp</v>
      </c>
      <c r="D54" s="946">
        <f t="shared" si="2"/>
        <v>0</v>
      </c>
      <c r="E54" s="520">
        <f>'O5 Details by Class &amp; Accounts'!I54+'O5 Details by Class &amp; Accounts'!AD54+'O5 Details by Class &amp; Accounts'!AY54+'O5 Details by Class &amp; Accounts'!BT54</f>
        <v>0</v>
      </c>
      <c r="F54" s="520">
        <f>'O5 Details by Class &amp; Accounts'!J54+'O5 Details by Class &amp; Accounts'!AE54+'O5 Details by Class &amp; Accounts'!AZ54+'O5 Details by Class &amp; Accounts'!BU54</f>
        <v>0</v>
      </c>
      <c r="G54" s="520">
        <f>'O5 Details by Class &amp; Accounts'!K54+'O5 Details by Class &amp; Accounts'!AF54+'O5 Details by Class &amp; Accounts'!BA54+'O5 Details by Class &amp; Accounts'!BV54</f>
        <v>0</v>
      </c>
      <c r="H54" s="520">
        <f>'O5 Details by Class &amp; Accounts'!L54+'O5 Details by Class &amp; Accounts'!AG54+'O5 Details by Class &amp; Accounts'!BB54+'O5 Details by Class &amp; Accounts'!BW54</f>
        <v>0</v>
      </c>
      <c r="I54" s="520">
        <f>'O5 Details by Class &amp; Accounts'!M54+'O5 Details by Class &amp; Accounts'!AH54+'O5 Details by Class &amp; Accounts'!BC54+'O5 Details by Class &amp; Accounts'!BX54</f>
        <v>0</v>
      </c>
      <c r="J54" s="520">
        <f>'O5 Details by Class &amp; Accounts'!N54+'O5 Details by Class &amp; Accounts'!AI54+'O5 Details by Class &amp; Accounts'!BD54+'O5 Details by Class &amp; Accounts'!BY54</f>
        <v>0</v>
      </c>
      <c r="K54" s="520">
        <f>'O5 Details by Class &amp; Accounts'!O54+'O5 Details by Class &amp; Accounts'!AJ54+'O5 Details by Class &amp; Accounts'!BE54+'O5 Details by Class &amp; Accounts'!BZ54</f>
        <v>0</v>
      </c>
      <c r="L54" s="520">
        <f>'O5 Details by Class &amp; Accounts'!P54+'O5 Details by Class &amp; Accounts'!AK54+'O5 Details by Class &amp; Accounts'!BF54+'O5 Details by Class &amp; Accounts'!CA54</f>
        <v>0</v>
      </c>
      <c r="M54" s="520">
        <f>'O5 Details by Class &amp; Accounts'!Q54+'O5 Details by Class &amp; Accounts'!AL54+'O5 Details by Class &amp; Accounts'!BG54+'O5 Details by Class &amp; Accounts'!CB54</f>
        <v>0</v>
      </c>
      <c r="N54" s="520">
        <f>'O5 Details by Class &amp; Accounts'!R54+'O5 Details by Class &amp; Accounts'!AM54+'O5 Details by Class &amp; Accounts'!BH54+'O5 Details by Class &amp; Accounts'!CC54</f>
        <v>0</v>
      </c>
      <c r="O54" s="520">
        <f>'O5 Details by Class &amp; Accounts'!S54+'O5 Details by Class &amp; Accounts'!AN54+'O5 Details by Class &amp; Accounts'!BI54+'O5 Details by Class &amp; Accounts'!CD54</f>
        <v>0</v>
      </c>
      <c r="P54" s="520">
        <f>'O5 Details by Class &amp; Accounts'!T54+'O5 Details by Class &amp; Accounts'!AO54+'O5 Details by Class &amp; Accounts'!BJ54+'O5 Details by Class &amp; Accounts'!CE54</f>
        <v>0</v>
      </c>
      <c r="Q54" s="520">
        <f>'O5 Details by Class &amp; Accounts'!U54+'O5 Details by Class &amp; Accounts'!AP54+'O5 Details by Class &amp; Accounts'!BK54+'O5 Details by Class &amp; Accounts'!CF54</f>
        <v>0</v>
      </c>
      <c r="R54" s="520">
        <f>'O5 Details by Class &amp; Accounts'!V54+'O5 Details by Class &amp; Accounts'!AQ54+'O5 Details by Class &amp; Accounts'!BL54+'O5 Details by Class &amp; Accounts'!CG54</f>
        <v>0</v>
      </c>
      <c r="S54" s="520">
        <f>'O5 Details by Class &amp; Accounts'!W54+'O5 Details by Class &amp; Accounts'!AR54+'O5 Details by Class &amp; Accounts'!BM54+'O5 Details by Class &amp; Accounts'!CH54</f>
        <v>0</v>
      </c>
      <c r="T54" s="520">
        <f>'O5 Details by Class &amp; Accounts'!X54+'O5 Details by Class &amp; Accounts'!AS54+'O5 Details by Class &amp; Accounts'!BN54+'O5 Details by Class &amp; Accounts'!CI54</f>
        <v>0</v>
      </c>
      <c r="U54" s="520">
        <f>'O5 Details by Class &amp; Accounts'!Y54+'O5 Details by Class &amp; Accounts'!AT54+'O5 Details by Class &amp; Accounts'!BO54+'O5 Details by Class &amp; Accounts'!CJ54</f>
        <v>0</v>
      </c>
      <c r="V54" s="520">
        <f>'O5 Details by Class &amp; Accounts'!Z54+'O5 Details by Class &amp; Accounts'!AU54+'O5 Details by Class &amp; Accounts'!BP54+'O5 Details by Class &amp; Accounts'!CK54</f>
        <v>0</v>
      </c>
      <c r="W54" s="520">
        <f>'O5 Details by Class &amp; Accounts'!AA54+'O5 Details by Class &amp; Accounts'!AV54+'O5 Details by Class &amp; Accounts'!BQ54+'O5 Details by Class &amp; Accounts'!CL54</f>
        <v>0</v>
      </c>
      <c r="X54" s="959">
        <f>'O5 Details by Class &amp; Accounts'!AB54+'O5 Details by Class &amp; Accounts'!AW54+'O5 Details by Class &amp; Accounts'!BR54+'O5 Details by Class &amp; Accounts'!CM54</f>
        <v>0</v>
      </c>
      <c r="Y54" s="1630" t="str">
        <f t="shared" si="0"/>
        <v>1845-3</v>
      </c>
      <c r="Z54" s="1625" t="s">
        <v>1417</v>
      </c>
    </row>
    <row r="55" spans="1:26" ht="12.95" customHeight="1" x14ac:dyDescent="0.2">
      <c r="A55" s="1495" t="s">
        <v>835</v>
      </c>
      <c r="B55" s="930" t="s">
        <v>399</v>
      </c>
      <c r="C55" s="945" t="str">
        <f>IF(ISBLANK('E4 TB Allocation Details'!D55), "",('E4 TB Allocation Details'!D55))</f>
        <v>dp</v>
      </c>
      <c r="D55" s="946">
        <f t="shared" si="2"/>
        <v>8764247.5474999994</v>
      </c>
      <c r="E55" s="520">
        <f>'O5 Details by Class &amp; Accounts'!I55+'O5 Details by Class &amp; Accounts'!AD55+'O5 Details by Class &amp; Accounts'!AY55+'O5 Details by Class &amp; Accounts'!BT55</f>
        <v>5195220.0021053581</v>
      </c>
      <c r="F55" s="520">
        <f>'O5 Details by Class &amp; Accounts'!J55+'O5 Details by Class &amp; Accounts'!AE55+'O5 Details by Class &amp; Accounts'!AZ55+'O5 Details by Class &amp; Accounts'!BU55</f>
        <v>1292690.2914225368</v>
      </c>
      <c r="G55" s="520">
        <f>'O5 Details by Class &amp; Accounts'!K55+'O5 Details by Class &amp; Accounts'!AF55+'O5 Details by Class &amp; Accounts'!BA55+'O5 Details by Class &amp; Accounts'!BV55</f>
        <v>2129112.8477681391</v>
      </c>
      <c r="H55" s="520">
        <f>'O5 Details by Class &amp; Accounts'!L55+'O5 Details by Class &amp; Accounts'!AG55+'O5 Details by Class &amp; Accounts'!BB55+'O5 Details by Class &amp; Accounts'!BW55</f>
        <v>0</v>
      </c>
      <c r="I55" s="520">
        <f>'O5 Details by Class &amp; Accounts'!M55+'O5 Details by Class &amp; Accounts'!AH55+'O5 Details by Class &amp; Accounts'!BC55+'O5 Details by Class &amp; Accounts'!BX55</f>
        <v>0</v>
      </c>
      <c r="J55" s="520">
        <f>'O5 Details by Class &amp; Accounts'!N55+'O5 Details by Class &amp; Accounts'!AI55+'O5 Details by Class &amp; Accounts'!BD55+'O5 Details by Class &amp; Accounts'!BY55</f>
        <v>0</v>
      </c>
      <c r="K55" s="520">
        <f>'O5 Details by Class &amp; Accounts'!O55+'O5 Details by Class &amp; Accounts'!AJ55+'O5 Details by Class &amp; Accounts'!BE55+'O5 Details by Class &amp; Accounts'!BZ55</f>
        <v>106360.4558899836</v>
      </c>
      <c r="L55" s="520">
        <f>'O5 Details by Class &amp; Accounts'!P55+'O5 Details by Class &amp; Accounts'!AK55+'O5 Details by Class &amp; Accounts'!BF55+'O5 Details by Class &amp; Accounts'!CA55</f>
        <v>22378.250789634174</v>
      </c>
      <c r="M55" s="520">
        <f>'O5 Details by Class &amp; Accounts'!Q55+'O5 Details by Class &amp; Accounts'!AL55+'O5 Details by Class &amp; Accounts'!BG55+'O5 Details by Class &amp; Accounts'!CB55</f>
        <v>18485.699524348187</v>
      </c>
      <c r="N55" s="520">
        <f>'O5 Details by Class &amp; Accounts'!R55+'O5 Details by Class &amp; Accounts'!AM55+'O5 Details by Class &amp; Accounts'!BH55+'O5 Details by Class &amp; Accounts'!CC55</f>
        <v>0</v>
      </c>
      <c r="O55" s="520">
        <f>'O5 Details by Class &amp; Accounts'!S55+'O5 Details by Class &amp; Accounts'!AN55+'O5 Details by Class &amp; Accounts'!BI55+'O5 Details by Class &amp; Accounts'!CD55</f>
        <v>0</v>
      </c>
      <c r="P55" s="520">
        <f>'O5 Details by Class &amp; Accounts'!T55+'O5 Details by Class &amp; Accounts'!AO55+'O5 Details by Class &amp; Accounts'!BJ55+'O5 Details by Class &amp; Accounts'!CE55</f>
        <v>0</v>
      </c>
      <c r="Q55" s="520">
        <f>'O5 Details by Class &amp; Accounts'!U55+'O5 Details by Class &amp; Accounts'!AP55+'O5 Details by Class &amp; Accounts'!BK55+'O5 Details by Class &amp; Accounts'!CF55</f>
        <v>0</v>
      </c>
      <c r="R55" s="520">
        <f>'O5 Details by Class &amp; Accounts'!V55+'O5 Details by Class &amp; Accounts'!AQ55+'O5 Details by Class &amp; Accounts'!BL55+'O5 Details by Class &amp; Accounts'!CG55</f>
        <v>0</v>
      </c>
      <c r="S55" s="520">
        <f>'O5 Details by Class &amp; Accounts'!W55+'O5 Details by Class &amp; Accounts'!AR55+'O5 Details by Class &amp; Accounts'!BM55+'O5 Details by Class &amp; Accounts'!CH55</f>
        <v>0</v>
      </c>
      <c r="T55" s="520">
        <f>'O5 Details by Class &amp; Accounts'!X55+'O5 Details by Class &amp; Accounts'!AS55+'O5 Details by Class &amp; Accounts'!BN55+'O5 Details by Class &amp; Accounts'!CI55</f>
        <v>0</v>
      </c>
      <c r="U55" s="520">
        <f>'O5 Details by Class &amp; Accounts'!Y55+'O5 Details by Class &amp; Accounts'!AT55+'O5 Details by Class &amp; Accounts'!BO55+'O5 Details by Class &amp; Accounts'!CJ55</f>
        <v>0</v>
      </c>
      <c r="V55" s="520">
        <f>'O5 Details by Class &amp; Accounts'!Z55+'O5 Details by Class &amp; Accounts'!AU55+'O5 Details by Class &amp; Accounts'!BP55+'O5 Details by Class &amp; Accounts'!CK55</f>
        <v>0</v>
      </c>
      <c r="W55" s="520">
        <f>'O5 Details by Class &amp; Accounts'!AA55+'O5 Details by Class &amp; Accounts'!AV55+'O5 Details by Class &amp; Accounts'!BQ55+'O5 Details by Class &amp; Accounts'!CL55</f>
        <v>0</v>
      </c>
      <c r="X55" s="959">
        <f>'O5 Details by Class &amp; Accounts'!AB55+'O5 Details by Class &amp; Accounts'!AW55+'O5 Details by Class &amp; Accounts'!BR55+'O5 Details by Class &amp; Accounts'!CM55</f>
        <v>0</v>
      </c>
      <c r="Y55" s="1630" t="str">
        <f t="shared" si="0"/>
        <v>1845-4</v>
      </c>
      <c r="Z55" s="1625" t="s">
        <v>699</v>
      </c>
    </row>
    <row r="56" spans="1:26" ht="12.95" customHeight="1" x14ac:dyDescent="0.2">
      <c r="A56" s="1495" t="s">
        <v>836</v>
      </c>
      <c r="B56" s="930" t="s">
        <v>631</v>
      </c>
      <c r="C56" s="945" t="str">
        <f>IF(ISBLANK('E4 TB Allocation Details'!D56), "",('E4 TB Allocation Details'!D56))</f>
        <v>dp</v>
      </c>
      <c r="D56" s="946">
        <f t="shared" si="2"/>
        <v>8764247.5474999994</v>
      </c>
      <c r="E56" s="520">
        <f>'O5 Details by Class &amp; Accounts'!I56+'O5 Details by Class &amp; Accounts'!AD56+'O5 Details by Class &amp; Accounts'!AY56+'O5 Details by Class &amp; Accounts'!BT56</f>
        <v>5040003.3054552432</v>
      </c>
      <c r="F56" s="520">
        <f>'O5 Details by Class &amp; Accounts'!J56+'O5 Details by Class &amp; Accounts'!AE56+'O5 Details by Class &amp; Accounts'!AZ56+'O5 Details by Class &amp; Accounts'!BU56</f>
        <v>1358870.0241798512</v>
      </c>
      <c r="G56" s="520">
        <f>'O5 Details by Class &amp; Accounts'!K56+'O5 Details by Class &amp; Accounts'!AF56+'O5 Details by Class &amp; Accounts'!BA56+'O5 Details by Class &amp; Accounts'!BV56</f>
        <v>1807480.6755609107</v>
      </c>
      <c r="H56" s="520">
        <f>'O5 Details by Class &amp; Accounts'!L56+'O5 Details by Class &amp; Accounts'!AG56+'O5 Details by Class &amp; Accounts'!BB56+'O5 Details by Class &amp; Accounts'!BW56</f>
        <v>0</v>
      </c>
      <c r="I56" s="520">
        <f>'O5 Details by Class &amp; Accounts'!M56+'O5 Details by Class &amp; Accounts'!AH56+'O5 Details by Class &amp; Accounts'!BC56+'O5 Details by Class &amp; Accounts'!BX56</f>
        <v>0</v>
      </c>
      <c r="J56" s="520">
        <f>'O5 Details by Class &amp; Accounts'!N56+'O5 Details by Class &amp; Accounts'!AI56+'O5 Details by Class &amp; Accounts'!BD56+'O5 Details by Class &amp; Accounts'!BY56</f>
        <v>0</v>
      </c>
      <c r="K56" s="520">
        <f>'O5 Details by Class &amp; Accounts'!O56+'O5 Details by Class &amp; Accounts'!AJ56+'O5 Details by Class &amp; Accounts'!BE56+'O5 Details by Class &amp; Accounts'!BZ56</f>
        <v>523218.71802986838</v>
      </c>
      <c r="L56" s="520">
        <f>'O5 Details by Class &amp; Accounts'!P56+'O5 Details by Class &amp; Accounts'!AK56+'O5 Details by Class &amp; Accounts'!BF56+'O5 Details by Class &amp; Accounts'!CA56</f>
        <v>18915.318185454169</v>
      </c>
      <c r="M56" s="520">
        <f>'O5 Details by Class &amp; Accounts'!Q56+'O5 Details by Class &amp; Accounts'!AL56+'O5 Details by Class &amp; Accounts'!BG56+'O5 Details by Class &amp; Accounts'!CB56</f>
        <v>15759.506088671498</v>
      </c>
      <c r="N56" s="520">
        <f>'O5 Details by Class &amp; Accounts'!R56+'O5 Details by Class &amp; Accounts'!AM56+'O5 Details by Class &amp; Accounts'!BH56+'O5 Details by Class &amp; Accounts'!CC56</f>
        <v>0</v>
      </c>
      <c r="O56" s="520">
        <f>'O5 Details by Class &amp; Accounts'!S56+'O5 Details by Class &amp; Accounts'!AN56+'O5 Details by Class &amp; Accounts'!BI56+'O5 Details by Class &amp; Accounts'!CD56</f>
        <v>0</v>
      </c>
      <c r="P56" s="520">
        <f>'O5 Details by Class &amp; Accounts'!T56+'O5 Details by Class &amp; Accounts'!AO56+'O5 Details by Class &amp; Accounts'!BJ56+'O5 Details by Class &amp; Accounts'!CE56</f>
        <v>0</v>
      </c>
      <c r="Q56" s="520">
        <f>'O5 Details by Class &amp; Accounts'!U56+'O5 Details by Class &amp; Accounts'!AP56+'O5 Details by Class &amp; Accounts'!BK56+'O5 Details by Class &amp; Accounts'!CF56</f>
        <v>0</v>
      </c>
      <c r="R56" s="520">
        <f>'O5 Details by Class &amp; Accounts'!V56+'O5 Details by Class &amp; Accounts'!AQ56+'O5 Details by Class &amp; Accounts'!BL56+'O5 Details by Class &amp; Accounts'!CG56</f>
        <v>0</v>
      </c>
      <c r="S56" s="520">
        <f>'O5 Details by Class &amp; Accounts'!W56+'O5 Details by Class &amp; Accounts'!AR56+'O5 Details by Class &amp; Accounts'!BM56+'O5 Details by Class &amp; Accounts'!CH56</f>
        <v>0</v>
      </c>
      <c r="T56" s="520">
        <f>'O5 Details by Class &amp; Accounts'!X56+'O5 Details by Class &amp; Accounts'!AS56+'O5 Details by Class &amp; Accounts'!BN56+'O5 Details by Class &amp; Accounts'!CI56</f>
        <v>0</v>
      </c>
      <c r="U56" s="520">
        <f>'O5 Details by Class &amp; Accounts'!Y56+'O5 Details by Class &amp; Accounts'!AT56+'O5 Details by Class &amp; Accounts'!BO56+'O5 Details by Class &amp; Accounts'!CJ56</f>
        <v>0</v>
      </c>
      <c r="V56" s="520">
        <f>'O5 Details by Class &amp; Accounts'!Z56+'O5 Details by Class &amp; Accounts'!AU56+'O5 Details by Class &amp; Accounts'!BP56+'O5 Details by Class &amp; Accounts'!CK56</f>
        <v>0</v>
      </c>
      <c r="W56" s="520">
        <f>'O5 Details by Class &amp; Accounts'!AA56+'O5 Details by Class &amp; Accounts'!AV56+'O5 Details by Class &amp; Accounts'!BQ56+'O5 Details by Class &amp; Accounts'!CL56</f>
        <v>0</v>
      </c>
      <c r="X56" s="959">
        <f>'O5 Details by Class &amp; Accounts'!AB56+'O5 Details by Class &amp; Accounts'!AW56+'O5 Details by Class &amp; Accounts'!BR56+'O5 Details by Class &amp; Accounts'!CM56</f>
        <v>0</v>
      </c>
      <c r="Y56" s="1630" t="str">
        <f t="shared" si="0"/>
        <v>1845-5</v>
      </c>
      <c r="Z56" s="1625" t="s">
        <v>700</v>
      </c>
    </row>
    <row r="57" spans="1:26" ht="12.95" customHeight="1" x14ac:dyDescent="0.2">
      <c r="A57" s="1495" t="s">
        <v>111</v>
      </c>
      <c r="B57" s="930" t="s">
        <v>90</v>
      </c>
      <c r="C57" s="945" t="str">
        <f>IF(ISBLANK('E4 TB Allocation Details'!D57), "",('E4 TB Allocation Details'!D57))</f>
        <v>dp</v>
      </c>
      <c r="D57" s="946">
        <f t="shared" si="2"/>
        <v>31187118.965</v>
      </c>
      <c r="E57" s="520">
        <f>'O5 Details by Class &amp; Accounts'!I57+'O5 Details by Class &amp; Accounts'!AD57+'O5 Details by Class &amp; Accounts'!AY57+'O5 Details by Class &amp; Accounts'!BT57</f>
        <v>18709233.960810434</v>
      </c>
      <c r="F57" s="520">
        <f>'O5 Details by Class &amp; Accounts'!J57+'O5 Details by Class &amp; Accounts'!AE57+'O5 Details by Class &amp; Accounts'!AZ57+'O5 Details by Class &amp; Accounts'!BU57</f>
        <v>5115728.00121067</v>
      </c>
      <c r="G57" s="520">
        <f>'O5 Details by Class &amp; Accounts'!K57+'O5 Details by Class &amp; Accounts'!AF57+'O5 Details by Class &amp; Accounts'!BA57+'O5 Details by Class &amp; Accounts'!BV57</f>
        <v>6853794.3569670683</v>
      </c>
      <c r="H57" s="520">
        <f>'O5 Details by Class &amp; Accounts'!L57+'O5 Details by Class &amp; Accounts'!AG57+'O5 Details by Class &amp; Accounts'!BB57+'O5 Details by Class &amp; Accounts'!BW57</f>
        <v>0</v>
      </c>
      <c r="I57" s="520">
        <f>'O5 Details by Class &amp; Accounts'!M57+'O5 Details by Class &amp; Accounts'!AH57+'O5 Details by Class &amp; Accounts'!BC57+'O5 Details by Class &amp; Accounts'!BX57</f>
        <v>0</v>
      </c>
      <c r="J57" s="520">
        <f>'O5 Details by Class &amp; Accounts'!N57+'O5 Details by Class &amp; Accounts'!AI57+'O5 Details by Class &amp; Accounts'!BD57+'O5 Details by Class &amp; Accounts'!BY57</f>
        <v>0</v>
      </c>
      <c r="K57" s="520">
        <f>'O5 Details by Class &amp; Accounts'!O57+'O5 Details by Class &amp; Accounts'!AJ57+'O5 Details by Class &amp; Accounts'!BE57+'O5 Details by Class &amp; Accounts'!BZ57</f>
        <v>383029.52572128747</v>
      </c>
      <c r="L57" s="520">
        <f>'O5 Details by Class &amp; Accounts'!P57+'O5 Details by Class &amp; Accounts'!AK57+'O5 Details by Class &amp; Accounts'!BF57+'O5 Details by Class &amp; Accounts'!CA57</f>
        <v>68312.621778527042</v>
      </c>
      <c r="M57" s="520">
        <f>'O5 Details by Class &amp; Accounts'!Q57+'O5 Details by Class &amp; Accounts'!AL57+'O5 Details by Class &amp; Accounts'!BG57+'O5 Details by Class &amp; Accounts'!CB57</f>
        <v>57020.498512010025</v>
      </c>
      <c r="N57" s="520">
        <f>'O5 Details by Class &amp; Accounts'!R57+'O5 Details by Class &amp; Accounts'!AM57+'O5 Details by Class &amp; Accounts'!BH57+'O5 Details by Class &amp; Accounts'!CC57</f>
        <v>0</v>
      </c>
      <c r="O57" s="520">
        <f>'O5 Details by Class &amp; Accounts'!S57+'O5 Details by Class &amp; Accounts'!AN57+'O5 Details by Class &amp; Accounts'!BI57+'O5 Details by Class &amp; Accounts'!CD57</f>
        <v>0</v>
      </c>
      <c r="P57" s="520">
        <f>'O5 Details by Class &amp; Accounts'!T57+'O5 Details by Class &amp; Accounts'!AO57+'O5 Details by Class &amp; Accounts'!BJ57+'O5 Details by Class &amp; Accounts'!CE57</f>
        <v>0</v>
      </c>
      <c r="Q57" s="520">
        <f>'O5 Details by Class &amp; Accounts'!U57+'O5 Details by Class &amp; Accounts'!AP57+'O5 Details by Class &amp; Accounts'!BK57+'O5 Details by Class &amp; Accounts'!CF57</f>
        <v>0</v>
      </c>
      <c r="R57" s="520">
        <f>'O5 Details by Class &amp; Accounts'!V57+'O5 Details by Class &amp; Accounts'!AQ57+'O5 Details by Class &amp; Accounts'!BL57+'O5 Details by Class &amp; Accounts'!CG57</f>
        <v>0</v>
      </c>
      <c r="S57" s="520">
        <f>'O5 Details by Class &amp; Accounts'!W57+'O5 Details by Class &amp; Accounts'!AR57+'O5 Details by Class &amp; Accounts'!BM57+'O5 Details by Class &amp; Accounts'!CH57</f>
        <v>0</v>
      </c>
      <c r="T57" s="520">
        <f>'O5 Details by Class &amp; Accounts'!X57+'O5 Details by Class &amp; Accounts'!AS57+'O5 Details by Class &amp; Accounts'!BN57+'O5 Details by Class &amp; Accounts'!CI57</f>
        <v>0</v>
      </c>
      <c r="U57" s="520">
        <f>'O5 Details by Class &amp; Accounts'!Y57+'O5 Details by Class &amp; Accounts'!AT57+'O5 Details by Class &amp; Accounts'!BO57+'O5 Details by Class &amp; Accounts'!CJ57</f>
        <v>0</v>
      </c>
      <c r="V57" s="520">
        <f>'O5 Details by Class &amp; Accounts'!Z57+'O5 Details by Class &amp; Accounts'!AU57+'O5 Details by Class &amp; Accounts'!BP57+'O5 Details by Class &amp; Accounts'!CK57</f>
        <v>0</v>
      </c>
      <c r="W57" s="520">
        <f>'O5 Details by Class &amp; Accounts'!AA57+'O5 Details by Class &amp; Accounts'!AV57+'O5 Details by Class &amp; Accounts'!BQ57+'O5 Details by Class &amp; Accounts'!CL57</f>
        <v>0</v>
      </c>
      <c r="X57" s="959">
        <f>'O5 Details by Class &amp; Accounts'!AB57+'O5 Details by Class &amp; Accounts'!AW57+'O5 Details by Class &amp; Accounts'!BR57+'O5 Details by Class &amp; Accounts'!CM57</f>
        <v>0</v>
      </c>
      <c r="Y57" s="1630" t="str">
        <f t="shared" si="0"/>
        <v>1850</v>
      </c>
      <c r="Z57" s="1625" t="s">
        <v>1059</v>
      </c>
    </row>
    <row r="58" spans="1:26" ht="12.95" customHeight="1" x14ac:dyDescent="0.2">
      <c r="A58" s="1495" t="s">
        <v>112</v>
      </c>
      <c r="B58" s="930" t="s">
        <v>92</v>
      </c>
      <c r="C58" s="945" t="str">
        <f>IF(ISBLANK('E4 TB Allocation Details'!D58), "",('E4 TB Allocation Details'!D58))</f>
        <v>dp</v>
      </c>
      <c r="D58" s="946">
        <f t="shared" si="2"/>
        <v>16846078.960000001</v>
      </c>
      <c r="E58" s="520">
        <f>'O5 Details by Class &amp; Accounts'!I58+'O5 Details by Class &amp; Accounts'!AD58+'O5 Details by Class &amp; Accounts'!AY58+'O5 Details by Class &amp; Accounts'!BT58</f>
        <v>16846078.960000001</v>
      </c>
      <c r="F58" s="520">
        <f>'O5 Details by Class &amp; Accounts'!J58+'O5 Details by Class &amp; Accounts'!AE58+'O5 Details by Class &amp; Accounts'!AZ58+'O5 Details by Class &amp; Accounts'!BU58</f>
        <v>0</v>
      </c>
      <c r="G58" s="520">
        <f>'O5 Details by Class &amp; Accounts'!K58+'O5 Details by Class &amp; Accounts'!AF58+'O5 Details by Class &amp; Accounts'!BA58+'O5 Details by Class &amp; Accounts'!BV58</f>
        <v>0</v>
      </c>
      <c r="H58" s="520">
        <f>'O5 Details by Class &amp; Accounts'!L58+'O5 Details by Class &amp; Accounts'!AG58+'O5 Details by Class &amp; Accounts'!BB58+'O5 Details by Class &amp; Accounts'!BW58</f>
        <v>0</v>
      </c>
      <c r="I58" s="520">
        <f>'O5 Details by Class &amp; Accounts'!M58+'O5 Details by Class &amp; Accounts'!AH58+'O5 Details by Class &amp; Accounts'!BC58+'O5 Details by Class &amp; Accounts'!BX58</f>
        <v>0</v>
      </c>
      <c r="J58" s="520">
        <f>'O5 Details by Class &amp; Accounts'!N58+'O5 Details by Class &amp; Accounts'!AI58+'O5 Details by Class &amp; Accounts'!BD58+'O5 Details by Class &amp; Accounts'!BY58</f>
        <v>0</v>
      </c>
      <c r="K58" s="520">
        <f>'O5 Details by Class &amp; Accounts'!O58+'O5 Details by Class &amp; Accounts'!AJ58+'O5 Details by Class &amp; Accounts'!BE58+'O5 Details by Class &amp; Accounts'!BZ58</f>
        <v>0</v>
      </c>
      <c r="L58" s="520">
        <f>'O5 Details by Class &amp; Accounts'!P58+'O5 Details by Class &amp; Accounts'!AK58+'O5 Details by Class &amp; Accounts'!BF58+'O5 Details by Class &amp; Accounts'!CA58</f>
        <v>0</v>
      </c>
      <c r="M58" s="520">
        <f>'O5 Details by Class &amp; Accounts'!Q58+'O5 Details by Class &amp; Accounts'!AL58+'O5 Details by Class &amp; Accounts'!BG58+'O5 Details by Class &amp; Accounts'!CB58</f>
        <v>0</v>
      </c>
      <c r="N58" s="520">
        <f>'O5 Details by Class &amp; Accounts'!R58+'O5 Details by Class &amp; Accounts'!AM58+'O5 Details by Class &amp; Accounts'!BH58+'O5 Details by Class &amp; Accounts'!CC58</f>
        <v>0</v>
      </c>
      <c r="O58" s="520">
        <f>'O5 Details by Class &amp; Accounts'!S58+'O5 Details by Class &amp; Accounts'!AN58+'O5 Details by Class &amp; Accounts'!BI58+'O5 Details by Class &amp; Accounts'!CD58</f>
        <v>0</v>
      </c>
      <c r="P58" s="520">
        <f>'O5 Details by Class &amp; Accounts'!T58+'O5 Details by Class &amp; Accounts'!AO58+'O5 Details by Class &amp; Accounts'!BJ58+'O5 Details by Class &amp; Accounts'!CE58</f>
        <v>0</v>
      </c>
      <c r="Q58" s="520">
        <f>'O5 Details by Class &amp; Accounts'!U58+'O5 Details by Class &amp; Accounts'!AP58+'O5 Details by Class &amp; Accounts'!BK58+'O5 Details by Class &amp; Accounts'!CF58</f>
        <v>0</v>
      </c>
      <c r="R58" s="520">
        <f>'O5 Details by Class &amp; Accounts'!V58+'O5 Details by Class &amp; Accounts'!AQ58+'O5 Details by Class &amp; Accounts'!BL58+'O5 Details by Class &amp; Accounts'!CG58</f>
        <v>0</v>
      </c>
      <c r="S58" s="520">
        <f>'O5 Details by Class &amp; Accounts'!W58+'O5 Details by Class &amp; Accounts'!AR58+'O5 Details by Class &amp; Accounts'!BM58+'O5 Details by Class &amp; Accounts'!CH58</f>
        <v>0</v>
      </c>
      <c r="T58" s="520">
        <f>'O5 Details by Class &amp; Accounts'!X58+'O5 Details by Class &amp; Accounts'!AS58+'O5 Details by Class &amp; Accounts'!BN58+'O5 Details by Class &amp; Accounts'!CI58</f>
        <v>0</v>
      </c>
      <c r="U58" s="520">
        <f>'O5 Details by Class &amp; Accounts'!Y58+'O5 Details by Class &amp; Accounts'!AT58+'O5 Details by Class &amp; Accounts'!BO58+'O5 Details by Class &amp; Accounts'!CJ58</f>
        <v>0</v>
      </c>
      <c r="V58" s="520">
        <f>'O5 Details by Class &amp; Accounts'!Z58+'O5 Details by Class &amp; Accounts'!AU58+'O5 Details by Class &amp; Accounts'!BP58+'O5 Details by Class &amp; Accounts'!CK58</f>
        <v>0</v>
      </c>
      <c r="W58" s="520">
        <f>'O5 Details by Class &amp; Accounts'!AA58+'O5 Details by Class &amp; Accounts'!AV58+'O5 Details by Class &amp; Accounts'!BQ58+'O5 Details by Class &amp; Accounts'!CL58</f>
        <v>0</v>
      </c>
      <c r="X58" s="959">
        <f>'O5 Details by Class &amp; Accounts'!AB58+'O5 Details by Class &amp; Accounts'!AW58+'O5 Details by Class &amp; Accounts'!BR58+'O5 Details by Class &amp; Accounts'!CM58</f>
        <v>0</v>
      </c>
      <c r="Y58" s="1630" t="str">
        <f t="shared" si="0"/>
        <v>1855</v>
      </c>
      <c r="Z58" s="1625" t="s">
        <v>1275</v>
      </c>
    </row>
    <row r="59" spans="1:26" ht="12.95" customHeight="1" x14ac:dyDescent="0.2">
      <c r="A59" s="1495" t="s">
        <v>113</v>
      </c>
      <c r="B59" s="930" t="s">
        <v>93</v>
      </c>
      <c r="C59" s="945" t="str">
        <f>IF(ISBLANK('E4 TB Allocation Details'!D59), "",('E4 TB Allocation Details'!D59))</f>
        <v>dp</v>
      </c>
      <c r="D59" s="946">
        <f t="shared" si="2"/>
        <v>9261664</v>
      </c>
      <c r="E59" s="520">
        <f>'O5 Details by Class &amp; Accounts'!I59+'O5 Details by Class &amp; Accounts'!AD59+'O5 Details by Class &amp; Accounts'!AY59+'O5 Details by Class &amp; Accounts'!BT59</f>
        <v>7141521.7416498447</v>
      </c>
      <c r="F59" s="520">
        <f>'O5 Details by Class &amp; Accounts'!J59+'O5 Details by Class &amp; Accounts'!AE59+'O5 Details by Class &amp; Accounts'!AZ59+'O5 Details by Class &amp; Accounts'!BU59</f>
        <v>1720751.4383761894</v>
      </c>
      <c r="G59" s="520">
        <f>'O5 Details by Class &amp; Accounts'!K59+'O5 Details by Class &amp; Accounts'!AF59+'O5 Details by Class &amp; Accounts'!BA59+'O5 Details by Class &amp; Accounts'!BV59</f>
        <v>399390.81997396564</v>
      </c>
      <c r="H59" s="520">
        <f>'O5 Details by Class &amp; Accounts'!L59+'O5 Details by Class &amp; Accounts'!AG59+'O5 Details by Class &amp; Accounts'!BB59+'O5 Details by Class &amp; Accounts'!BW59</f>
        <v>0</v>
      </c>
      <c r="I59" s="520">
        <f>'O5 Details by Class &amp; Accounts'!M59+'O5 Details by Class &amp; Accounts'!AH59+'O5 Details by Class &amp; Accounts'!BC59+'O5 Details by Class &amp; Accounts'!BX59</f>
        <v>0</v>
      </c>
      <c r="J59" s="520">
        <f>'O5 Details by Class &amp; Accounts'!N59+'O5 Details by Class &amp; Accounts'!AI59+'O5 Details by Class &amp; Accounts'!BD59+'O5 Details by Class &amp; Accounts'!BY59</f>
        <v>0</v>
      </c>
      <c r="K59" s="520">
        <f>'O5 Details by Class &amp; Accounts'!O59+'O5 Details by Class &amp; Accounts'!AJ59+'O5 Details by Class &amp; Accounts'!BE59+'O5 Details by Class &amp; Accounts'!BZ59</f>
        <v>0</v>
      </c>
      <c r="L59" s="520">
        <f>'O5 Details by Class &amp; Accounts'!P59+'O5 Details by Class &amp; Accounts'!AK59+'O5 Details by Class &amp; Accounts'!BF59+'O5 Details by Class &amp; Accounts'!CA59</f>
        <v>0</v>
      </c>
      <c r="M59" s="520">
        <f>'O5 Details by Class &amp; Accounts'!Q59+'O5 Details by Class &amp; Accounts'!AL59+'O5 Details by Class &amp; Accounts'!BG59+'O5 Details by Class &amp; Accounts'!CB59</f>
        <v>0</v>
      </c>
      <c r="N59" s="520">
        <f>'O5 Details by Class &amp; Accounts'!R59+'O5 Details by Class &amp; Accounts'!AM59+'O5 Details by Class &amp; Accounts'!BH59+'O5 Details by Class &amp; Accounts'!CC59</f>
        <v>0</v>
      </c>
      <c r="O59" s="520">
        <f>'O5 Details by Class &amp; Accounts'!S59+'O5 Details by Class &amp; Accounts'!AN59+'O5 Details by Class &amp; Accounts'!BI59+'O5 Details by Class &amp; Accounts'!CD59</f>
        <v>0</v>
      </c>
      <c r="P59" s="520">
        <f>'O5 Details by Class &amp; Accounts'!T59+'O5 Details by Class &amp; Accounts'!AO59+'O5 Details by Class &amp; Accounts'!BJ59+'O5 Details by Class &amp; Accounts'!CE59</f>
        <v>0</v>
      </c>
      <c r="Q59" s="520">
        <f>'O5 Details by Class &amp; Accounts'!U59+'O5 Details by Class &amp; Accounts'!AP59+'O5 Details by Class &amp; Accounts'!BK59+'O5 Details by Class &amp; Accounts'!CF59</f>
        <v>0</v>
      </c>
      <c r="R59" s="520">
        <f>'O5 Details by Class &amp; Accounts'!V59+'O5 Details by Class &amp; Accounts'!AQ59+'O5 Details by Class &amp; Accounts'!BL59+'O5 Details by Class &amp; Accounts'!CG59</f>
        <v>0</v>
      </c>
      <c r="S59" s="520">
        <f>'O5 Details by Class &amp; Accounts'!W59+'O5 Details by Class &amp; Accounts'!AR59+'O5 Details by Class &amp; Accounts'!BM59+'O5 Details by Class &amp; Accounts'!CH59</f>
        <v>0</v>
      </c>
      <c r="T59" s="520">
        <f>'O5 Details by Class &amp; Accounts'!X59+'O5 Details by Class &amp; Accounts'!AS59+'O5 Details by Class &amp; Accounts'!BN59+'O5 Details by Class &amp; Accounts'!CI59</f>
        <v>0</v>
      </c>
      <c r="U59" s="520">
        <f>'O5 Details by Class &amp; Accounts'!Y59+'O5 Details by Class &amp; Accounts'!AT59+'O5 Details by Class &amp; Accounts'!BO59+'O5 Details by Class &amp; Accounts'!CJ59</f>
        <v>0</v>
      </c>
      <c r="V59" s="520">
        <f>'O5 Details by Class &amp; Accounts'!Z59+'O5 Details by Class &amp; Accounts'!AU59+'O5 Details by Class &amp; Accounts'!BP59+'O5 Details by Class &amp; Accounts'!CK59</f>
        <v>0</v>
      </c>
      <c r="W59" s="520">
        <f>'O5 Details by Class &amp; Accounts'!AA59+'O5 Details by Class &amp; Accounts'!AV59+'O5 Details by Class &amp; Accounts'!BQ59+'O5 Details by Class &amp; Accounts'!CL59</f>
        <v>0</v>
      </c>
      <c r="X59" s="959">
        <f>'O5 Details by Class &amp; Accounts'!AB59+'O5 Details by Class &amp; Accounts'!AW59+'O5 Details by Class &amp; Accounts'!BR59+'O5 Details by Class &amp; Accounts'!CM59</f>
        <v>0</v>
      </c>
      <c r="Y59" s="1630" t="str">
        <f t="shared" si="0"/>
        <v>1860</v>
      </c>
      <c r="Z59" s="1625" t="s">
        <v>774</v>
      </c>
    </row>
    <row r="60" spans="1:26" ht="12.95" customHeight="1" x14ac:dyDescent="0.2">
      <c r="A60" s="1836" t="s">
        <v>115</v>
      </c>
      <c r="B60" s="1837" t="s">
        <v>282</v>
      </c>
      <c r="C60" s="945" t="str">
        <f>IF(ISBLANK('E4 TB Allocation Details'!D61), "",('E4 TB Allocation Details'!D61))</f>
        <v>gp</v>
      </c>
      <c r="D60" s="946">
        <f t="shared" si="2"/>
        <v>940079</v>
      </c>
      <c r="E60" s="520">
        <f>'O5 Details by Class &amp; Accounts'!I60+'O5 Details by Class &amp; Accounts'!AD60+'O5 Details by Class &amp; Accounts'!AY60+'O5 Details by Class &amp; Accounts'!BT60</f>
        <v>581603.82342344837</v>
      </c>
      <c r="F60" s="520">
        <f>'O5 Details by Class &amp; Accounts'!J60+'O5 Details by Class &amp; Accounts'!AE60+'O5 Details by Class &amp; Accounts'!AZ60+'O5 Details by Class &amp; Accounts'!BU60</f>
        <v>133782.41260193207</v>
      </c>
      <c r="G60" s="520">
        <f>'O5 Details by Class &amp; Accounts'!K60+'O5 Details by Class &amp; Accounts'!AF60+'O5 Details by Class &amp; Accounts'!BA60+'O5 Details by Class &amp; Accounts'!BV60</f>
        <v>208050.81057359526</v>
      </c>
      <c r="H60" s="520">
        <f>'O5 Details by Class &amp; Accounts'!L60+'O5 Details by Class &amp; Accounts'!AG60+'O5 Details by Class &amp; Accounts'!BB60+'O5 Details by Class &amp; Accounts'!BW60</f>
        <v>0</v>
      </c>
      <c r="I60" s="520">
        <f>'O5 Details by Class &amp; Accounts'!M60+'O5 Details by Class &amp; Accounts'!AH60+'O5 Details by Class &amp; Accounts'!BC60+'O5 Details by Class &amp; Accounts'!BX60</f>
        <v>0</v>
      </c>
      <c r="J60" s="520">
        <f>'O5 Details by Class &amp; Accounts'!N60+'O5 Details by Class &amp; Accounts'!AI60+'O5 Details by Class &amp; Accounts'!BD60+'O5 Details by Class &amp; Accounts'!BY60</f>
        <v>0</v>
      </c>
      <c r="K60" s="520">
        <f>'O5 Details by Class &amp; Accounts'!O60+'O5 Details by Class &amp; Accounts'!AJ60+'O5 Details by Class &amp; Accounts'!BE60+'O5 Details by Class &amp; Accounts'!BZ60</f>
        <v>13617.325347646332</v>
      </c>
      <c r="L60" s="520">
        <f>'O5 Details by Class &amp; Accounts'!P60+'O5 Details by Class &amp; Accounts'!AK60+'O5 Details by Class &amp; Accounts'!BF60+'O5 Details by Class &amp; Accounts'!CA60</f>
        <v>1644.2117884136576</v>
      </c>
      <c r="M60" s="520">
        <f>'O5 Details by Class &amp; Accounts'!Q60+'O5 Details by Class &amp; Accounts'!AL60+'O5 Details by Class &amp; Accounts'!BG60+'O5 Details by Class &amp; Accounts'!CB60</f>
        <v>1380.4162649642758</v>
      </c>
      <c r="N60" s="520">
        <f>'O5 Details by Class &amp; Accounts'!R60+'O5 Details by Class &amp; Accounts'!AM60+'O5 Details by Class &amp; Accounts'!BH60+'O5 Details by Class &amp; Accounts'!CC60</f>
        <v>0</v>
      </c>
      <c r="O60" s="520">
        <f>'O5 Details by Class &amp; Accounts'!S60+'O5 Details by Class &amp; Accounts'!AN60+'O5 Details by Class &amp; Accounts'!BI60+'O5 Details by Class &amp; Accounts'!CD60</f>
        <v>0</v>
      </c>
      <c r="P60" s="520">
        <f>'O5 Details by Class &amp; Accounts'!T60+'O5 Details by Class &amp; Accounts'!AO60+'O5 Details by Class &amp; Accounts'!BJ60+'O5 Details by Class &amp; Accounts'!CE60</f>
        <v>0</v>
      </c>
      <c r="Q60" s="520">
        <f>'O5 Details by Class &amp; Accounts'!U60+'O5 Details by Class &amp; Accounts'!AP60+'O5 Details by Class &amp; Accounts'!BK60+'O5 Details by Class &amp; Accounts'!CF60</f>
        <v>0</v>
      </c>
      <c r="R60" s="520">
        <f>'O5 Details by Class &amp; Accounts'!V60+'O5 Details by Class &amp; Accounts'!AQ60+'O5 Details by Class &amp; Accounts'!BL60+'O5 Details by Class &amp; Accounts'!CG60</f>
        <v>0</v>
      </c>
      <c r="S60" s="520">
        <f>'O5 Details by Class &amp; Accounts'!W60+'O5 Details by Class &amp; Accounts'!AR60+'O5 Details by Class &amp; Accounts'!BM60+'O5 Details by Class &amp; Accounts'!CH60</f>
        <v>0</v>
      </c>
      <c r="T60" s="520">
        <f>'O5 Details by Class &amp; Accounts'!X60+'O5 Details by Class &amp; Accounts'!AS60+'O5 Details by Class &amp; Accounts'!BN60+'O5 Details by Class &amp; Accounts'!CI60</f>
        <v>0</v>
      </c>
      <c r="U60" s="520">
        <f>'O5 Details by Class &amp; Accounts'!Y60+'O5 Details by Class &amp; Accounts'!AT60+'O5 Details by Class &amp; Accounts'!BO60+'O5 Details by Class &amp; Accounts'!CJ60</f>
        <v>0</v>
      </c>
      <c r="V60" s="520">
        <f>'O5 Details by Class &amp; Accounts'!Z60+'O5 Details by Class &amp; Accounts'!AU60+'O5 Details by Class &amp; Accounts'!BP60+'O5 Details by Class &amp; Accounts'!CK60</f>
        <v>0</v>
      </c>
      <c r="W60" s="520">
        <f>'O5 Details by Class &amp; Accounts'!AA60+'O5 Details by Class &amp; Accounts'!AV60+'O5 Details by Class &amp; Accounts'!BQ60+'O5 Details by Class &amp; Accounts'!CL60</f>
        <v>0</v>
      </c>
      <c r="X60" s="959">
        <f>'O5 Details by Class &amp; Accounts'!AB60+'O5 Details by Class &amp; Accounts'!AW60+'O5 Details by Class &amp; Accounts'!BR60+'O5 Details by Class &amp; Accounts'!CM60</f>
        <v>0</v>
      </c>
      <c r="Y60" s="1630" t="str">
        <f t="shared" si="0"/>
        <v>1905</v>
      </c>
      <c r="Z60" s="1625" t="s">
        <v>5</v>
      </c>
    </row>
    <row r="61" spans="1:26" ht="12.95" customHeight="1" x14ac:dyDescent="0.2">
      <c r="A61" s="1836" t="s">
        <v>116</v>
      </c>
      <c r="B61" s="1837" t="s">
        <v>283</v>
      </c>
      <c r="C61" s="945" t="str">
        <f>IF(ISBLANK('E4 TB Allocation Details'!D62), "",('E4 TB Allocation Details'!D62))</f>
        <v>gp</v>
      </c>
      <c r="D61" s="946">
        <f t="shared" si="2"/>
        <v>65313.999999999993</v>
      </c>
      <c r="E61" s="520">
        <f>'O5 Details by Class &amp; Accounts'!I61+'O5 Details by Class &amp; Accounts'!AD61+'O5 Details by Class &amp; Accounts'!AY61+'O5 Details by Class &amp; Accounts'!BT61</f>
        <v>40408.170082598488</v>
      </c>
      <c r="F61" s="520">
        <f>'O5 Details by Class &amp; Accounts'!J61+'O5 Details by Class &amp; Accounts'!AE61+'O5 Details by Class &amp; Accounts'!AZ61+'O5 Details by Class &amp; Accounts'!BU61</f>
        <v>9294.8193680345921</v>
      </c>
      <c r="G61" s="520">
        <f>'O5 Details by Class &amp; Accounts'!K61+'O5 Details by Class &amp; Accounts'!AF61+'O5 Details by Class &amp; Accounts'!BA61+'O5 Details by Class &amp; Accounts'!BV61</f>
        <v>14454.775228256138</v>
      </c>
      <c r="H61" s="520">
        <f>'O5 Details by Class &amp; Accounts'!L61+'O5 Details by Class &amp; Accounts'!AG61+'O5 Details by Class &amp; Accounts'!BB61+'O5 Details by Class &amp; Accounts'!BW61</f>
        <v>0</v>
      </c>
      <c r="I61" s="520">
        <f>'O5 Details by Class &amp; Accounts'!M61+'O5 Details by Class &amp; Accounts'!AH61+'O5 Details by Class &amp; Accounts'!BC61+'O5 Details by Class &amp; Accounts'!BX61</f>
        <v>0</v>
      </c>
      <c r="J61" s="520">
        <f>'O5 Details by Class &amp; Accounts'!N61+'O5 Details by Class &amp; Accounts'!AI61+'O5 Details by Class &amp; Accounts'!BD61+'O5 Details by Class &amp; Accounts'!BY61</f>
        <v>0</v>
      </c>
      <c r="K61" s="520">
        <f>'O5 Details by Class &amp; Accounts'!O61+'O5 Details by Class &amp; Accounts'!AJ61+'O5 Details by Class &amp; Accounts'!BE61+'O5 Details by Class &amp; Accounts'!BZ61</f>
        <v>946.09281534442584</v>
      </c>
      <c r="L61" s="520">
        <f>'O5 Details by Class &amp; Accounts'!P61+'O5 Details by Class &amp; Accounts'!AK61+'O5 Details by Class &amp; Accounts'!BF61+'O5 Details by Class &amp; Accounts'!CA61</f>
        <v>114.23513209895087</v>
      </c>
      <c r="M61" s="520">
        <f>'O5 Details by Class &amp; Accounts'!Q61+'O5 Details by Class &amp; Accounts'!AL61+'O5 Details by Class &amp; Accounts'!BG61+'O5 Details by Class &amp; Accounts'!CB61</f>
        <v>95.907373667401046</v>
      </c>
      <c r="N61" s="520">
        <f>'O5 Details by Class &amp; Accounts'!R61+'O5 Details by Class &amp; Accounts'!AM61+'O5 Details by Class &amp; Accounts'!BH61+'O5 Details by Class &amp; Accounts'!CC61</f>
        <v>0</v>
      </c>
      <c r="O61" s="520">
        <f>'O5 Details by Class &amp; Accounts'!S61+'O5 Details by Class &amp; Accounts'!AN61+'O5 Details by Class &amp; Accounts'!BI61+'O5 Details by Class &amp; Accounts'!CD61</f>
        <v>0</v>
      </c>
      <c r="P61" s="520">
        <f>'O5 Details by Class &amp; Accounts'!T61+'O5 Details by Class &amp; Accounts'!AO61+'O5 Details by Class &amp; Accounts'!BJ61+'O5 Details by Class &amp; Accounts'!CE61</f>
        <v>0</v>
      </c>
      <c r="Q61" s="520">
        <f>'O5 Details by Class &amp; Accounts'!U61+'O5 Details by Class &amp; Accounts'!AP61+'O5 Details by Class &amp; Accounts'!BK61+'O5 Details by Class &amp; Accounts'!CF61</f>
        <v>0</v>
      </c>
      <c r="R61" s="520">
        <f>'O5 Details by Class &amp; Accounts'!V61+'O5 Details by Class &amp; Accounts'!AQ61+'O5 Details by Class &amp; Accounts'!BL61+'O5 Details by Class &amp; Accounts'!CG61</f>
        <v>0</v>
      </c>
      <c r="S61" s="520">
        <f>'O5 Details by Class &amp; Accounts'!W61+'O5 Details by Class &amp; Accounts'!AR61+'O5 Details by Class &amp; Accounts'!BM61+'O5 Details by Class &amp; Accounts'!CH61</f>
        <v>0</v>
      </c>
      <c r="T61" s="520">
        <f>'O5 Details by Class &amp; Accounts'!X61+'O5 Details by Class &amp; Accounts'!AS61+'O5 Details by Class &amp; Accounts'!BN61+'O5 Details by Class &amp; Accounts'!CI61</f>
        <v>0</v>
      </c>
      <c r="U61" s="520">
        <f>'O5 Details by Class &amp; Accounts'!Y61+'O5 Details by Class &amp; Accounts'!AT61+'O5 Details by Class &amp; Accounts'!BO61+'O5 Details by Class &amp; Accounts'!CJ61</f>
        <v>0</v>
      </c>
      <c r="V61" s="520">
        <f>'O5 Details by Class &amp; Accounts'!Z61+'O5 Details by Class &amp; Accounts'!AU61+'O5 Details by Class &amp; Accounts'!BP61+'O5 Details by Class &amp; Accounts'!CK61</f>
        <v>0</v>
      </c>
      <c r="W61" s="520">
        <f>'O5 Details by Class &amp; Accounts'!AA61+'O5 Details by Class &amp; Accounts'!AV61+'O5 Details by Class &amp; Accounts'!BQ61+'O5 Details by Class &amp; Accounts'!CL61</f>
        <v>0</v>
      </c>
      <c r="X61" s="959">
        <f>'O5 Details by Class &amp; Accounts'!AB61+'O5 Details by Class &amp; Accounts'!AW61+'O5 Details by Class &amp; Accounts'!BR61+'O5 Details by Class &amp; Accounts'!CM61</f>
        <v>0</v>
      </c>
      <c r="Y61" s="1630" t="str">
        <f t="shared" si="0"/>
        <v>1906</v>
      </c>
      <c r="Z61" s="1625" t="s">
        <v>5</v>
      </c>
    </row>
    <row r="62" spans="1:26" ht="12.95" customHeight="1" x14ac:dyDescent="0.2">
      <c r="A62" s="1836" t="s">
        <v>117</v>
      </c>
      <c r="B62" s="1837" t="s">
        <v>284</v>
      </c>
      <c r="C62" s="945" t="str">
        <f>IF(ISBLANK('E4 TB Allocation Details'!D63), "",('E4 TB Allocation Details'!D63))</f>
        <v>gp</v>
      </c>
      <c r="D62" s="946">
        <f t="shared" si="2"/>
        <v>12223707</v>
      </c>
      <c r="E62" s="520">
        <f>'O5 Details by Class &amp; Accounts'!I62+'O5 Details by Class &amp; Accounts'!AD62+'O5 Details by Class &amp; Accounts'!AY62+'O5 Details by Class &amp; Accounts'!BT62</f>
        <v>7562507.754782279</v>
      </c>
      <c r="F62" s="520">
        <f>'O5 Details by Class &amp; Accounts'!J62+'O5 Details by Class &amp; Accounts'!AE62+'O5 Details by Class &amp; Accounts'!AZ62+'O5 Details by Class &amp; Accounts'!BU62</f>
        <v>1739552.7539697464</v>
      </c>
      <c r="G62" s="520">
        <f>'O5 Details by Class &amp; Accounts'!K62+'O5 Details by Class &amp; Accounts'!AF62+'O5 Details by Class &amp; Accounts'!BA62+'O5 Details by Class &amp; Accounts'!BV62</f>
        <v>2705253.6537505151</v>
      </c>
      <c r="H62" s="520">
        <f>'O5 Details by Class &amp; Accounts'!L62+'O5 Details by Class &amp; Accounts'!AG62+'O5 Details by Class &amp; Accounts'!BB62+'O5 Details by Class &amp; Accounts'!BW62</f>
        <v>0</v>
      </c>
      <c r="I62" s="520">
        <f>'O5 Details by Class &amp; Accounts'!M62+'O5 Details by Class &amp; Accounts'!AH62+'O5 Details by Class &amp; Accounts'!BC62+'O5 Details by Class &amp; Accounts'!BX62</f>
        <v>0</v>
      </c>
      <c r="J62" s="520">
        <f>'O5 Details by Class &amp; Accounts'!N62+'O5 Details by Class &amp; Accounts'!AI62+'O5 Details by Class &amp; Accounts'!BD62+'O5 Details by Class &amp; Accounts'!BY62</f>
        <v>0</v>
      </c>
      <c r="K62" s="520">
        <f>'O5 Details by Class &amp; Accounts'!O62+'O5 Details by Class &amp; Accounts'!AJ62+'O5 Details by Class &amp; Accounts'!BE62+'O5 Details by Class &amp; Accounts'!BZ62</f>
        <v>177064.05012057701</v>
      </c>
      <c r="L62" s="520">
        <f>'O5 Details by Class &amp; Accounts'!P62+'O5 Details by Class &amp; Accounts'!AK62+'O5 Details by Class &amp; Accounts'!BF62+'O5 Details by Class &amp; Accounts'!CA62</f>
        <v>21379.440608198402</v>
      </c>
      <c r="M62" s="520">
        <f>'O5 Details by Class &amp; Accounts'!Q62+'O5 Details by Class &amp; Accounts'!AL62+'O5 Details by Class &amp; Accounts'!BG62+'O5 Details by Class &amp; Accounts'!CB62</f>
        <v>17949.346768683987</v>
      </c>
      <c r="N62" s="520">
        <f>'O5 Details by Class &amp; Accounts'!R62+'O5 Details by Class &amp; Accounts'!AM62+'O5 Details by Class &amp; Accounts'!BH62+'O5 Details by Class &amp; Accounts'!CC62</f>
        <v>0</v>
      </c>
      <c r="O62" s="520">
        <f>'O5 Details by Class &amp; Accounts'!S62+'O5 Details by Class &amp; Accounts'!AN62+'O5 Details by Class &amp; Accounts'!BI62+'O5 Details by Class &amp; Accounts'!CD62</f>
        <v>0</v>
      </c>
      <c r="P62" s="520">
        <f>'O5 Details by Class &amp; Accounts'!T62+'O5 Details by Class &amp; Accounts'!AO62+'O5 Details by Class &amp; Accounts'!BJ62+'O5 Details by Class &amp; Accounts'!CE62</f>
        <v>0</v>
      </c>
      <c r="Q62" s="520">
        <f>'O5 Details by Class &amp; Accounts'!U62+'O5 Details by Class &amp; Accounts'!AP62+'O5 Details by Class &amp; Accounts'!BK62+'O5 Details by Class &amp; Accounts'!CF62</f>
        <v>0</v>
      </c>
      <c r="R62" s="520">
        <f>'O5 Details by Class &amp; Accounts'!V62+'O5 Details by Class &amp; Accounts'!AQ62+'O5 Details by Class &amp; Accounts'!BL62+'O5 Details by Class &amp; Accounts'!CG62</f>
        <v>0</v>
      </c>
      <c r="S62" s="520">
        <f>'O5 Details by Class &amp; Accounts'!W62+'O5 Details by Class &amp; Accounts'!AR62+'O5 Details by Class &amp; Accounts'!BM62+'O5 Details by Class &amp; Accounts'!CH62</f>
        <v>0</v>
      </c>
      <c r="T62" s="520">
        <f>'O5 Details by Class &amp; Accounts'!X62+'O5 Details by Class &amp; Accounts'!AS62+'O5 Details by Class &amp; Accounts'!BN62+'O5 Details by Class &amp; Accounts'!CI62</f>
        <v>0</v>
      </c>
      <c r="U62" s="520">
        <f>'O5 Details by Class &amp; Accounts'!Y62+'O5 Details by Class &amp; Accounts'!AT62+'O5 Details by Class &amp; Accounts'!BO62+'O5 Details by Class &amp; Accounts'!CJ62</f>
        <v>0</v>
      </c>
      <c r="V62" s="520">
        <f>'O5 Details by Class &amp; Accounts'!Z62+'O5 Details by Class &amp; Accounts'!AU62+'O5 Details by Class &amp; Accounts'!BP62+'O5 Details by Class &amp; Accounts'!CK62</f>
        <v>0</v>
      </c>
      <c r="W62" s="520">
        <f>'O5 Details by Class &amp; Accounts'!AA62+'O5 Details by Class &amp; Accounts'!AV62+'O5 Details by Class &amp; Accounts'!BQ62+'O5 Details by Class &amp; Accounts'!CL62</f>
        <v>0</v>
      </c>
      <c r="X62" s="959">
        <f>'O5 Details by Class &amp; Accounts'!AB62+'O5 Details by Class &amp; Accounts'!AW62+'O5 Details by Class &amp; Accounts'!BR62+'O5 Details by Class &amp; Accounts'!CM62</f>
        <v>0</v>
      </c>
      <c r="Y62" s="1630" t="str">
        <f t="shared" si="0"/>
        <v>1908</v>
      </c>
      <c r="Z62" s="1625" t="s">
        <v>5</v>
      </c>
    </row>
    <row r="63" spans="1:26" ht="12.95" customHeight="1" x14ac:dyDescent="0.2">
      <c r="A63" s="1836" t="s">
        <v>118</v>
      </c>
      <c r="B63" s="1837" t="s">
        <v>285</v>
      </c>
      <c r="C63" s="945" t="str">
        <f>IF(ISBLANK('E4 TB Allocation Details'!D64), "",('E4 TB Allocation Details'!D64))</f>
        <v>gp</v>
      </c>
      <c r="D63" s="946">
        <f t="shared" si="2"/>
        <v>0</v>
      </c>
      <c r="E63" s="520">
        <f>'O5 Details by Class &amp; Accounts'!I63+'O5 Details by Class &amp; Accounts'!AD63+'O5 Details by Class &amp; Accounts'!AY63+'O5 Details by Class &amp; Accounts'!BT63</f>
        <v>0</v>
      </c>
      <c r="F63" s="520">
        <f>'O5 Details by Class &amp; Accounts'!J63+'O5 Details by Class &amp; Accounts'!AE63+'O5 Details by Class &amp; Accounts'!AZ63+'O5 Details by Class &amp; Accounts'!BU63</f>
        <v>0</v>
      </c>
      <c r="G63" s="520">
        <f>'O5 Details by Class &amp; Accounts'!K63+'O5 Details by Class &amp; Accounts'!AF63+'O5 Details by Class &amp; Accounts'!BA63+'O5 Details by Class &amp; Accounts'!BV63</f>
        <v>0</v>
      </c>
      <c r="H63" s="520">
        <f>'O5 Details by Class &amp; Accounts'!L63+'O5 Details by Class &amp; Accounts'!AG63+'O5 Details by Class &amp; Accounts'!BB63+'O5 Details by Class &amp; Accounts'!BW63</f>
        <v>0</v>
      </c>
      <c r="I63" s="520">
        <f>'O5 Details by Class &amp; Accounts'!M63+'O5 Details by Class &amp; Accounts'!AH63+'O5 Details by Class &amp; Accounts'!BC63+'O5 Details by Class &amp; Accounts'!BX63</f>
        <v>0</v>
      </c>
      <c r="J63" s="520">
        <f>'O5 Details by Class &amp; Accounts'!N63+'O5 Details by Class &amp; Accounts'!AI63+'O5 Details by Class &amp; Accounts'!BD63+'O5 Details by Class &amp; Accounts'!BY63</f>
        <v>0</v>
      </c>
      <c r="K63" s="520">
        <f>'O5 Details by Class &amp; Accounts'!O63+'O5 Details by Class &amp; Accounts'!AJ63+'O5 Details by Class &amp; Accounts'!BE63+'O5 Details by Class &amp; Accounts'!BZ63</f>
        <v>0</v>
      </c>
      <c r="L63" s="520">
        <f>'O5 Details by Class &amp; Accounts'!P63+'O5 Details by Class &amp; Accounts'!AK63+'O5 Details by Class &amp; Accounts'!BF63+'O5 Details by Class &amp; Accounts'!CA63</f>
        <v>0</v>
      </c>
      <c r="M63" s="520">
        <f>'O5 Details by Class &amp; Accounts'!Q63+'O5 Details by Class &amp; Accounts'!AL63+'O5 Details by Class &amp; Accounts'!BG63+'O5 Details by Class &amp; Accounts'!CB63</f>
        <v>0</v>
      </c>
      <c r="N63" s="520">
        <f>'O5 Details by Class &amp; Accounts'!R63+'O5 Details by Class &amp; Accounts'!AM63+'O5 Details by Class &amp; Accounts'!BH63+'O5 Details by Class &amp; Accounts'!CC63</f>
        <v>0</v>
      </c>
      <c r="O63" s="520">
        <f>'O5 Details by Class &amp; Accounts'!S63+'O5 Details by Class &amp; Accounts'!AN63+'O5 Details by Class &amp; Accounts'!BI63+'O5 Details by Class &amp; Accounts'!CD63</f>
        <v>0</v>
      </c>
      <c r="P63" s="520">
        <f>'O5 Details by Class &amp; Accounts'!T63+'O5 Details by Class &amp; Accounts'!AO63+'O5 Details by Class &amp; Accounts'!BJ63+'O5 Details by Class &amp; Accounts'!CE63</f>
        <v>0</v>
      </c>
      <c r="Q63" s="520">
        <f>'O5 Details by Class &amp; Accounts'!U63+'O5 Details by Class &amp; Accounts'!AP63+'O5 Details by Class &amp; Accounts'!BK63+'O5 Details by Class &amp; Accounts'!CF63</f>
        <v>0</v>
      </c>
      <c r="R63" s="520">
        <f>'O5 Details by Class &amp; Accounts'!V63+'O5 Details by Class &amp; Accounts'!AQ63+'O5 Details by Class &amp; Accounts'!BL63+'O5 Details by Class &amp; Accounts'!CG63</f>
        <v>0</v>
      </c>
      <c r="S63" s="520">
        <f>'O5 Details by Class &amp; Accounts'!W63+'O5 Details by Class &amp; Accounts'!AR63+'O5 Details by Class &amp; Accounts'!BM63+'O5 Details by Class &amp; Accounts'!CH63</f>
        <v>0</v>
      </c>
      <c r="T63" s="520">
        <f>'O5 Details by Class &amp; Accounts'!X63+'O5 Details by Class &amp; Accounts'!AS63+'O5 Details by Class &amp; Accounts'!BN63+'O5 Details by Class &amp; Accounts'!CI63</f>
        <v>0</v>
      </c>
      <c r="U63" s="520">
        <f>'O5 Details by Class &amp; Accounts'!Y63+'O5 Details by Class &amp; Accounts'!AT63+'O5 Details by Class &amp; Accounts'!BO63+'O5 Details by Class &amp; Accounts'!CJ63</f>
        <v>0</v>
      </c>
      <c r="V63" s="520">
        <f>'O5 Details by Class &amp; Accounts'!Z63+'O5 Details by Class &amp; Accounts'!AU63+'O5 Details by Class &amp; Accounts'!BP63+'O5 Details by Class &amp; Accounts'!CK63</f>
        <v>0</v>
      </c>
      <c r="W63" s="520">
        <f>'O5 Details by Class &amp; Accounts'!AA63+'O5 Details by Class &amp; Accounts'!AV63+'O5 Details by Class &amp; Accounts'!BQ63+'O5 Details by Class &amp; Accounts'!CL63</f>
        <v>0</v>
      </c>
      <c r="X63" s="959">
        <f>'O5 Details by Class &amp; Accounts'!AB63+'O5 Details by Class &amp; Accounts'!AW63+'O5 Details by Class &amp; Accounts'!BR63+'O5 Details by Class &amp; Accounts'!CM63</f>
        <v>0</v>
      </c>
      <c r="Y63" s="1630" t="str">
        <f t="shared" si="0"/>
        <v>1910</v>
      </c>
      <c r="Z63" s="1625" t="s">
        <v>5</v>
      </c>
    </row>
    <row r="64" spans="1:26" ht="12.95" customHeight="1" x14ac:dyDescent="0.2">
      <c r="A64" s="1836" t="s">
        <v>119</v>
      </c>
      <c r="B64" s="1837" t="s">
        <v>509</v>
      </c>
      <c r="C64" s="945" t="str">
        <f>IF(ISBLANK('E4 TB Allocation Details'!D65), "",('E4 TB Allocation Details'!D65))</f>
        <v>gp</v>
      </c>
      <c r="D64" s="946">
        <f t="shared" si="2"/>
        <v>90615.999999999985</v>
      </c>
      <c r="E64" s="520">
        <f>'O5 Details by Class &amp; Accounts'!I64+'O5 Details by Class &amp; Accounts'!AD64+'O5 Details by Class &amp; Accounts'!AY64+'O5 Details by Class &amp; Accounts'!BT64</f>
        <v>56061.896993060363</v>
      </c>
      <c r="F64" s="520">
        <f>'O5 Details by Class &amp; Accounts'!J64+'O5 Details by Class &amp; Accounts'!AE64+'O5 Details by Class &amp; Accounts'!AZ64+'O5 Details by Class &amp; Accounts'!BU64</f>
        <v>12895.540800652579</v>
      </c>
      <c r="G64" s="520">
        <f>'O5 Details by Class &amp; Accounts'!K64+'O5 Details by Class &amp; Accounts'!AF64+'O5 Details by Class &amp; Accounts'!BA64+'O5 Details by Class &amp; Accounts'!BV64</f>
        <v>20054.412715247239</v>
      </c>
      <c r="H64" s="520">
        <f>'O5 Details by Class &amp; Accounts'!L64+'O5 Details by Class &amp; Accounts'!AG64+'O5 Details by Class &amp; Accounts'!BB64+'O5 Details by Class &amp; Accounts'!BW64</f>
        <v>0</v>
      </c>
      <c r="I64" s="520">
        <f>'O5 Details by Class &amp; Accounts'!M64+'O5 Details by Class &amp; Accounts'!AH64+'O5 Details by Class &amp; Accounts'!BC64+'O5 Details by Class &amp; Accounts'!BX64</f>
        <v>0</v>
      </c>
      <c r="J64" s="520">
        <f>'O5 Details by Class &amp; Accounts'!N64+'O5 Details by Class &amp; Accounts'!AI64+'O5 Details by Class &amp; Accounts'!BD64+'O5 Details by Class &amp; Accounts'!BY64</f>
        <v>0</v>
      </c>
      <c r="K64" s="520">
        <f>'O5 Details by Class &amp; Accounts'!O64+'O5 Details by Class &amp; Accounts'!AJ64+'O5 Details by Class &amp; Accounts'!BE64+'O5 Details by Class &amp; Accounts'!BZ64</f>
        <v>1312.599849270455</v>
      </c>
      <c r="L64" s="520">
        <f>'O5 Details by Class &amp; Accounts'!P64+'O5 Details by Class &amp; Accounts'!AK64+'O5 Details by Class &amp; Accounts'!BF64+'O5 Details by Class &amp; Accounts'!CA64</f>
        <v>158.48869660836164</v>
      </c>
      <c r="M64" s="520">
        <f>'O5 Details by Class &amp; Accounts'!Q64+'O5 Details by Class &amp; Accounts'!AL64+'O5 Details by Class &amp; Accounts'!BG64+'O5 Details by Class &amp; Accounts'!CB64</f>
        <v>133.06094516099478</v>
      </c>
      <c r="N64" s="520">
        <f>'O5 Details by Class &amp; Accounts'!R64+'O5 Details by Class &amp; Accounts'!AM64+'O5 Details by Class &amp; Accounts'!BH64+'O5 Details by Class &amp; Accounts'!CC64</f>
        <v>0</v>
      </c>
      <c r="O64" s="520">
        <f>'O5 Details by Class &amp; Accounts'!S64+'O5 Details by Class &amp; Accounts'!AN64+'O5 Details by Class &amp; Accounts'!BI64+'O5 Details by Class &amp; Accounts'!CD64</f>
        <v>0</v>
      </c>
      <c r="P64" s="520">
        <f>'O5 Details by Class &amp; Accounts'!T64+'O5 Details by Class &amp; Accounts'!AO64+'O5 Details by Class &amp; Accounts'!BJ64+'O5 Details by Class &amp; Accounts'!CE64</f>
        <v>0</v>
      </c>
      <c r="Q64" s="520">
        <f>'O5 Details by Class &amp; Accounts'!U64+'O5 Details by Class &amp; Accounts'!AP64+'O5 Details by Class &amp; Accounts'!BK64+'O5 Details by Class &amp; Accounts'!CF64</f>
        <v>0</v>
      </c>
      <c r="R64" s="520">
        <f>'O5 Details by Class &amp; Accounts'!V64+'O5 Details by Class &amp; Accounts'!AQ64+'O5 Details by Class &amp; Accounts'!BL64+'O5 Details by Class &amp; Accounts'!CG64</f>
        <v>0</v>
      </c>
      <c r="S64" s="520">
        <f>'O5 Details by Class &amp; Accounts'!W64+'O5 Details by Class &amp; Accounts'!AR64+'O5 Details by Class &amp; Accounts'!BM64+'O5 Details by Class &amp; Accounts'!CH64</f>
        <v>0</v>
      </c>
      <c r="T64" s="520">
        <f>'O5 Details by Class &amp; Accounts'!X64+'O5 Details by Class &amp; Accounts'!AS64+'O5 Details by Class &amp; Accounts'!BN64+'O5 Details by Class &amp; Accounts'!CI64</f>
        <v>0</v>
      </c>
      <c r="U64" s="520">
        <f>'O5 Details by Class &amp; Accounts'!Y64+'O5 Details by Class &amp; Accounts'!AT64+'O5 Details by Class &amp; Accounts'!BO64+'O5 Details by Class &amp; Accounts'!CJ64</f>
        <v>0</v>
      </c>
      <c r="V64" s="520">
        <f>'O5 Details by Class &amp; Accounts'!Z64+'O5 Details by Class &amp; Accounts'!AU64+'O5 Details by Class &amp; Accounts'!BP64+'O5 Details by Class &amp; Accounts'!CK64</f>
        <v>0</v>
      </c>
      <c r="W64" s="520">
        <f>'O5 Details by Class &amp; Accounts'!AA64+'O5 Details by Class &amp; Accounts'!AV64+'O5 Details by Class &amp; Accounts'!BQ64+'O5 Details by Class &amp; Accounts'!CL64</f>
        <v>0</v>
      </c>
      <c r="X64" s="959">
        <f>'O5 Details by Class &amp; Accounts'!AB64+'O5 Details by Class &amp; Accounts'!AW64+'O5 Details by Class &amp; Accounts'!BR64+'O5 Details by Class &amp; Accounts'!CM64</f>
        <v>0</v>
      </c>
      <c r="Y64" s="1630" t="str">
        <f t="shared" si="0"/>
        <v>1915</v>
      </c>
      <c r="Z64" s="1625" t="s">
        <v>5</v>
      </c>
    </row>
    <row r="65" spans="1:26" ht="12.95" customHeight="1" x14ac:dyDescent="0.2">
      <c r="A65" s="1836" t="s">
        <v>120</v>
      </c>
      <c r="B65" s="1837" t="s">
        <v>510</v>
      </c>
      <c r="C65" s="945" t="str">
        <f>IF(ISBLANK('E4 TB Allocation Details'!D66), "",('E4 TB Allocation Details'!D66))</f>
        <v>gp</v>
      </c>
      <c r="D65" s="946">
        <f t="shared" si="2"/>
        <v>762481.99999999988</v>
      </c>
      <c r="E65" s="520">
        <f>'O5 Details by Class &amp; Accounts'!I65+'O5 Details by Class &amp; Accounts'!AD65+'O5 Details by Class &amp; Accounts'!AY65+'O5 Details by Class &amp; Accounts'!BT65</f>
        <v>471728.91479498823</v>
      </c>
      <c r="F65" s="520">
        <f>'O5 Details by Class &amp; Accounts'!J65+'O5 Details by Class &amp; Accounts'!AE65+'O5 Details by Class &amp; Accounts'!AZ65+'O5 Details by Class &amp; Accounts'!BU65</f>
        <v>108508.62696171956</v>
      </c>
      <c r="G65" s="520">
        <f>'O5 Details by Class &amp; Accounts'!K65+'O5 Details by Class &amp; Accounts'!AF65+'O5 Details by Class &amp; Accounts'!BA65+'O5 Details by Class &amp; Accounts'!BV65</f>
        <v>168746.45444454782</v>
      </c>
      <c r="H65" s="520">
        <f>'O5 Details by Class &amp; Accounts'!L65+'O5 Details by Class &amp; Accounts'!AG65+'O5 Details by Class &amp; Accounts'!BB65+'O5 Details by Class &amp; Accounts'!BW65</f>
        <v>0</v>
      </c>
      <c r="I65" s="520">
        <f>'O5 Details by Class &amp; Accounts'!M65+'O5 Details by Class &amp; Accounts'!AH65+'O5 Details by Class &amp; Accounts'!BC65+'O5 Details by Class &amp; Accounts'!BX65</f>
        <v>0</v>
      </c>
      <c r="J65" s="520">
        <f>'O5 Details by Class &amp; Accounts'!N65+'O5 Details by Class &amp; Accounts'!AI65+'O5 Details by Class &amp; Accounts'!BD65+'O5 Details by Class &amp; Accounts'!BY65</f>
        <v>0</v>
      </c>
      <c r="K65" s="520">
        <f>'O5 Details by Class &amp; Accounts'!O65+'O5 Details by Class &amp; Accounts'!AJ65+'O5 Details by Class &amp; Accounts'!BE65+'O5 Details by Class &amp; Accounts'!BZ65</f>
        <v>11044.779710773319</v>
      </c>
      <c r="L65" s="520">
        <f>'O5 Details by Class &amp; Accounts'!P65+'O5 Details by Class &amp; Accounts'!AK65+'O5 Details by Class &amp; Accounts'!BF65+'O5 Details by Class &amp; Accounts'!CA65</f>
        <v>1333.5920628513375</v>
      </c>
      <c r="M65" s="520">
        <f>'O5 Details by Class &amp; Accounts'!Q65+'O5 Details by Class &amp; Accounts'!AL65+'O5 Details by Class &amp; Accounts'!BG65+'O5 Details by Class &amp; Accounts'!CB65</f>
        <v>1119.6320251196878</v>
      </c>
      <c r="N65" s="520">
        <f>'O5 Details by Class &amp; Accounts'!R65+'O5 Details by Class &amp; Accounts'!AM65+'O5 Details by Class &amp; Accounts'!BH65+'O5 Details by Class &amp; Accounts'!CC65</f>
        <v>0</v>
      </c>
      <c r="O65" s="520">
        <f>'O5 Details by Class &amp; Accounts'!S65+'O5 Details by Class &amp; Accounts'!AN65+'O5 Details by Class &amp; Accounts'!BI65+'O5 Details by Class &amp; Accounts'!CD65</f>
        <v>0</v>
      </c>
      <c r="P65" s="520">
        <f>'O5 Details by Class &amp; Accounts'!T65+'O5 Details by Class &amp; Accounts'!AO65+'O5 Details by Class &amp; Accounts'!BJ65+'O5 Details by Class &amp; Accounts'!CE65</f>
        <v>0</v>
      </c>
      <c r="Q65" s="520">
        <f>'O5 Details by Class &amp; Accounts'!U65+'O5 Details by Class &amp; Accounts'!AP65+'O5 Details by Class &amp; Accounts'!BK65+'O5 Details by Class &amp; Accounts'!CF65</f>
        <v>0</v>
      </c>
      <c r="R65" s="520">
        <f>'O5 Details by Class &amp; Accounts'!V65+'O5 Details by Class &amp; Accounts'!AQ65+'O5 Details by Class &amp; Accounts'!BL65+'O5 Details by Class &amp; Accounts'!CG65</f>
        <v>0</v>
      </c>
      <c r="S65" s="520">
        <f>'O5 Details by Class &amp; Accounts'!W65+'O5 Details by Class &amp; Accounts'!AR65+'O5 Details by Class &amp; Accounts'!BM65+'O5 Details by Class &amp; Accounts'!CH65</f>
        <v>0</v>
      </c>
      <c r="T65" s="520">
        <f>'O5 Details by Class &amp; Accounts'!X65+'O5 Details by Class &amp; Accounts'!AS65+'O5 Details by Class &amp; Accounts'!BN65+'O5 Details by Class &amp; Accounts'!CI65</f>
        <v>0</v>
      </c>
      <c r="U65" s="520">
        <f>'O5 Details by Class &amp; Accounts'!Y65+'O5 Details by Class &amp; Accounts'!AT65+'O5 Details by Class &amp; Accounts'!BO65+'O5 Details by Class &amp; Accounts'!CJ65</f>
        <v>0</v>
      </c>
      <c r="V65" s="520">
        <f>'O5 Details by Class &amp; Accounts'!Z65+'O5 Details by Class &amp; Accounts'!AU65+'O5 Details by Class &amp; Accounts'!BP65+'O5 Details by Class &amp; Accounts'!CK65</f>
        <v>0</v>
      </c>
      <c r="W65" s="520">
        <f>'O5 Details by Class &amp; Accounts'!AA65+'O5 Details by Class &amp; Accounts'!AV65+'O5 Details by Class &amp; Accounts'!BQ65+'O5 Details by Class &amp; Accounts'!CL65</f>
        <v>0</v>
      </c>
      <c r="X65" s="959">
        <f>'O5 Details by Class &amp; Accounts'!AB65+'O5 Details by Class &amp; Accounts'!AW65+'O5 Details by Class &amp; Accounts'!BR65+'O5 Details by Class &amp; Accounts'!CM65</f>
        <v>0</v>
      </c>
      <c r="Y65" s="1630" t="str">
        <f t="shared" si="0"/>
        <v>1920</v>
      </c>
      <c r="Z65" s="1625" t="s">
        <v>5</v>
      </c>
    </row>
    <row r="66" spans="1:26" ht="12.95" customHeight="1" x14ac:dyDescent="0.2">
      <c r="A66" s="1836" t="s">
        <v>121</v>
      </c>
      <c r="B66" s="1837" t="s">
        <v>511</v>
      </c>
      <c r="C66" s="945" t="str">
        <f>IF(ISBLANK('E4 TB Allocation Details'!D67), "",('E4 TB Allocation Details'!D67))</f>
        <v>gp</v>
      </c>
      <c r="D66" s="946">
        <f t="shared" si="2"/>
        <v>3178640</v>
      </c>
      <c r="E66" s="520">
        <f>'O5 Details by Class &amp; Accounts'!I66+'O5 Details by Class &amp; Accounts'!AD66+'O5 Details by Class &amp; Accounts'!AY66+'O5 Details by Class &amp; Accounts'!BT66</f>
        <v>1966546.6171318686</v>
      </c>
      <c r="F66" s="520">
        <f>'O5 Details by Class &amp; Accounts'!J66+'O5 Details by Class &amp; Accounts'!AE66+'O5 Details by Class &amp; Accounts'!AZ66+'O5 Details by Class &amp; Accounts'!BU66</f>
        <v>452351.48109148844</v>
      </c>
      <c r="G66" s="520">
        <f>'O5 Details by Class &amp; Accounts'!K66+'O5 Details by Class &amp; Accounts'!AF66+'O5 Details by Class &amp; Accounts'!BA66+'O5 Details by Class &amp; Accounts'!BV66</f>
        <v>703471.33434706321</v>
      </c>
      <c r="H66" s="520">
        <f>'O5 Details by Class &amp; Accounts'!L66+'O5 Details by Class &amp; Accounts'!AG66+'O5 Details by Class &amp; Accounts'!BB66+'O5 Details by Class &amp; Accounts'!BW66</f>
        <v>0</v>
      </c>
      <c r="I66" s="520">
        <f>'O5 Details by Class &amp; Accounts'!M66+'O5 Details by Class &amp; Accounts'!AH66+'O5 Details by Class &amp; Accounts'!BC66+'O5 Details by Class &amp; Accounts'!BX66</f>
        <v>0</v>
      </c>
      <c r="J66" s="520">
        <f>'O5 Details by Class &amp; Accounts'!N66+'O5 Details by Class &amp; Accounts'!AI66+'O5 Details by Class &amp; Accounts'!BD66+'O5 Details by Class &amp; Accounts'!BY66</f>
        <v>0</v>
      </c>
      <c r="K66" s="520">
        <f>'O5 Details by Class &amp; Accounts'!O66+'O5 Details by Class &amp; Accounts'!AJ66+'O5 Details by Class &amp; Accounts'!BE66+'O5 Details by Class &amp; Accounts'!BZ66</f>
        <v>46043.550641002017</v>
      </c>
      <c r="L66" s="520">
        <f>'O5 Details by Class &amp; Accounts'!P66+'O5 Details by Class &amp; Accounts'!AK66+'O5 Details by Class &amp; Accounts'!BF66+'O5 Details by Class &amp; Accounts'!CA66</f>
        <v>5559.4874038492389</v>
      </c>
      <c r="M66" s="520">
        <f>'O5 Details by Class &amp; Accounts'!Q66+'O5 Details by Class &amp; Accounts'!AL66+'O5 Details by Class &amp; Accounts'!BG66+'O5 Details by Class &amp; Accounts'!CB66</f>
        <v>4667.5293847283529</v>
      </c>
      <c r="N66" s="520">
        <f>'O5 Details by Class &amp; Accounts'!R66+'O5 Details by Class &amp; Accounts'!AM66+'O5 Details by Class &amp; Accounts'!BH66+'O5 Details by Class &amp; Accounts'!CC66</f>
        <v>0</v>
      </c>
      <c r="O66" s="520">
        <f>'O5 Details by Class &amp; Accounts'!S66+'O5 Details by Class &amp; Accounts'!AN66+'O5 Details by Class &amp; Accounts'!BI66+'O5 Details by Class &amp; Accounts'!CD66</f>
        <v>0</v>
      </c>
      <c r="P66" s="520">
        <f>'O5 Details by Class &amp; Accounts'!T66+'O5 Details by Class &amp; Accounts'!AO66+'O5 Details by Class &amp; Accounts'!BJ66+'O5 Details by Class &amp; Accounts'!CE66</f>
        <v>0</v>
      </c>
      <c r="Q66" s="520">
        <f>'O5 Details by Class &amp; Accounts'!U66+'O5 Details by Class &amp; Accounts'!AP66+'O5 Details by Class &amp; Accounts'!BK66+'O5 Details by Class &amp; Accounts'!CF66</f>
        <v>0</v>
      </c>
      <c r="R66" s="520">
        <f>'O5 Details by Class &amp; Accounts'!V66+'O5 Details by Class &amp; Accounts'!AQ66+'O5 Details by Class &amp; Accounts'!BL66+'O5 Details by Class &amp; Accounts'!CG66</f>
        <v>0</v>
      </c>
      <c r="S66" s="520">
        <f>'O5 Details by Class &amp; Accounts'!W66+'O5 Details by Class &amp; Accounts'!AR66+'O5 Details by Class &amp; Accounts'!BM66+'O5 Details by Class &amp; Accounts'!CH66</f>
        <v>0</v>
      </c>
      <c r="T66" s="520">
        <f>'O5 Details by Class &amp; Accounts'!X66+'O5 Details by Class &amp; Accounts'!AS66+'O5 Details by Class &amp; Accounts'!BN66+'O5 Details by Class &amp; Accounts'!CI66</f>
        <v>0</v>
      </c>
      <c r="U66" s="520">
        <f>'O5 Details by Class &amp; Accounts'!Y66+'O5 Details by Class &amp; Accounts'!AT66+'O5 Details by Class &amp; Accounts'!BO66+'O5 Details by Class &amp; Accounts'!CJ66</f>
        <v>0</v>
      </c>
      <c r="V66" s="520">
        <f>'O5 Details by Class &amp; Accounts'!Z66+'O5 Details by Class &amp; Accounts'!AU66+'O5 Details by Class &amp; Accounts'!BP66+'O5 Details by Class &amp; Accounts'!CK66</f>
        <v>0</v>
      </c>
      <c r="W66" s="520">
        <f>'O5 Details by Class &amp; Accounts'!AA66+'O5 Details by Class &amp; Accounts'!AV66+'O5 Details by Class &amp; Accounts'!BQ66+'O5 Details by Class &amp; Accounts'!CL66</f>
        <v>0</v>
      </c>
      <c r="X66" s="959">
        <f>'O5 Details by Class &amp; Accounts'!AB66+'O5 Details by Class &amp; Accounts'!AW66+'O5 Details by Class &amp; Accounts'!BR66+'O5 Details by Class &amp; Accounts'!CM66</f>
        <v>0</v>
      </c>
      <c r="Y66" s="1630" t="str">
        <f t="shared" si="0"/>
        <v>1925</v>
      </c>
      <c r="Z66" s="1625" t="s">
        <v>5</v>
      </c>
    </row>
    <row r="67" spans="1:26" ht="12.95" customHeight="1" x14ac:dyDescent="0.2">
      <c r="A67" s="1836" t="s">
        <v>122</v>
      </c>
      <c r="B67" s="1837" t="s">
        <v>512</v>
      </c>
      <c r="C67" s="945" t="str">
        <f>IF(ISBLANK('E4 TB Allocation Details'!D68), "",('E4 TB Allocation Details'!D68))</f>
        <v>gp</v>
      </c>
      <c r="D67" s="946">
        <f t="shared" si="2"/>
        <v>6650782.9999999991</v>
      </c>
      <c r="E67" s="520">
        <f>'O5 Details by Class &amp; Accounts'!I67+'O5 Details by Class &amp; Accounts'!AD67+'O5 Details by Class &amp; Accounts'!AY67+'O5 Details by Class &amp; Accounts'!BT67</f>
        <v>4114676.3426899998</v>
      </c>
      <c r="F67" s="520">
        <f>'O5 Details by Class &amp; Accounts'!J67+'O5 Details by Class &amp; Accounts'!AE67+'O5 Details by Class &amp; Accounts'!AZ67+'O5 Details by Class &amp; Accounts'!BU67</f>
        <v>946471.30233939434</v>
      </c>
      <c r="G67" s="520">
        <f>'O5 Details by Class &amp; Accounts'!K67+'O5 Details by Class &amp; Accounts'!AF67+'O5 Details by Class &amp; Accounts'!BA67+'O5 Details by Class &amp; Accounts'!BV67</f>
        <v>1471898.4192808133</v>
      </c>
      <c r="H67" s="520">
        <f>'O5 Details by Class &amp; Accounts'!L67+'O5 Details by Class &amp; Accounts'!AG67+'O5 Details by Class &amp; Accounts'!BB67+'O5 Details by Class &amp; Accounts'!BW67</f>
        <v>0</v>
      </c>
      <c r="I67" s="520">
        <f>'O5 Details by Class &amp; Accounts'!M67+'O5 Details by Class &amp; Accounts'!AH67+'O5 Details by Class &amp; Accounts'!BC67+'O5 Details by Class &amp; Accounts'!BX67</f>
        <v>0</v>
      </c>
      <c r="J67" s="520">
        <f>'O5 Details by Class &amp; Accounts'!N67+'O5 Details by Class &amp; Accounts'!AI67+'O5 Details by Class &amp; Accounts'!BD67+'O5 Details by Class &amp; Accounts'!BY67</f>
        <v>0</v>
      </c>
      <c r="K67" s="520">
        <f>'O5 Details by Class &amp; Accounts'!O67+'O5 Details by Class &amp; Accounts'!AJ67+'O5 Details by Class &amp; Accounts'!BE67+'O5 Details by Class &amp; Accounts'!BZ67</f>
        <v>96338.579978486188</v>
      </c>
      <c r="L67" s="520">
        <f>'O5 Details by Class &amp; Accounts'!P67+'O5 Details by Class &amp; Accounts'!AK67+'O5 Details by Class &amp; Accounts'!BF67+'O5 Details by Class &amp; Accounts'!CA67</f>
        <v>11632.315806204746</v>
      </c>
      <c r="M67" s="520">
        <f>'O5 Details by Class &amp; Accounts'!Q67+'O5 Details by Class &amp; Accounts'!AL67+'O5 Details by Class &amp; Accounts'!BG67+'O5 Details by Class &amp; Accounts'!CB67</f>
        <v>9766.0399051014865</v>
      </c>
      <c r="N67" s="520">
        <f>'O5 Details by Class &amp; Accounts'!R67+'O5 Details by Class &amp; Accounts'!AM67+'O5 Details by Class &amp; Accounts'!BH67+'O5 Details by Class &amp; Accounts'!CC67</f>
        <v>0</v>
      </c>
      <c r="O67" s="520">
        <f>'O5 Details by Class &amp; Accounts'!S67+'O5 Details by Class &amp; Accounts'!AN67+'O5 Details by Class &amp; Accounts'!BI67+'O5 Details by Class &amp; Accounts'!CD67</f>
        <v>0</v>
      </c>
      <c r="P67" s="520">
        <f>'O5 Details by Class &amp; Accounts'!T67+'O5 Details by Class &amp; Accounts'!AO67+'O5 Details by Class &amp; Accounts'!BJ67+'O5 Details by Class &amp; Accounts'!CE67</f>
        <v>0</v>
      </c>
      <c r="Q67" s="520">
        <f>'O5 Details by Class &amp; Accounts'!U67+'O5 Details by Class &amp; Accounts'!AP67+'O5 Details by Class &amp; Accounts'!BK67+'O5 Details by Class &amp; Accounts'!CF67</f>
        <v>0</v>
      </c>
      <c r="R67" s="520">
        <f>'O5 Details by Class &amp; Accounts'!V67+'O5 Details by Class &amp; Accounts'!AQ67+'O5 Details by Class &amp; Accounts'!BL67+'O5 Details by Class &amp; Accounts'!CG67</f>
        <v>0</v>
      </c>
      <c r="S67" s="520">
        <f>'O5 Details by Class &amp; Accounts'!W67+'O5 Details by Class &amp; Accounts'!AR67+'O5 Details by Class &amp; Accounts'!BM67+'O5 Details by Class &amp; Accounts'!CH67</f>
        <v>0</v>
      </c>
      <c r="T67" s="520">
        <f>'O5 Details by Class &amp; Accounts'!X67+'O5 Details by Class &amp; Accounts'!AS67+'O5 Details by Class &amp; Accounts'!BN67+'O5 Details by Class &amp; Accounts'!CI67</f>
        <v>0</v>
      </c>
      <c r="U67" s="520">
        <f>'O5 Details by Class &amp; Accounts'!Y67+'O5 Details by Class &amp; Accounts'!AT67+'O5 Details by Class &amp; Accounts'!BO67+'O5 Details by Class &amp; Accounts'!CJ67</f>
        <v>0</v>
      </c>
      <c r="V67" s="520">
        <f>'O5 Details by Class &amp; Accounts'!Z67+'O5 Details by Class &amp; Accounts'!AU67+'O5 Details by Class &amp; Accounts'!BP67+'O5 Details by Class &amp; Accounts'!CK67</f>
        <v>0</v>
      </c>
      <c r="W67" s="520">
        <f>'O5 Details by Class &amp; Accounts'!AA67+'O5 Details by Class &amp; Accounts'!AV67+'O5 Details by Class &amp; Accounts'!BQ67+'O5 Details by Class &amp; Accounts'!CL67</f>
        <v>0</v>
      </c>
      <c r="X67" s="959">
        <f>'O5 Details by Class &amp; Accounts'!AB67+'O5 Details by Class &amp; Accounts'!AW67+'O5 Details by Class &amp; Accounts'!BR67+'O5 Details by Class &amp; Accounts'!CM67</f>
        <v>0</v>
      </c>
      <c r="Y67" s="1630" t="str">
        <f t="shared" si="0"/>
        <v>1930</v>
      </c>
      <c r="Z67" s="1625" t="s">
        <v>5</v>
      </c>
    </row>
    <row r="68" spans="1:26" ht="12.95" customHeight="1" x14ac:dyDescent="0.2">
      <c r="A68" s="1836" t="s">
        <v>123</v>
      </c>
      <c r="B68" s="1837" t="s">
        <v>513</v>
      </c>
      <c r="C68" s="945" t="str">
        <f>IF(ISBLANK('E4 TB Allocation Details'!D69), "",('E4 TB Allocation Details'!D69))</f>
        <v>gp</v>
      </c>
      <c r="D68" s="946">
        <f t="shared" si="2"/>
        <v>0</v>
      </c>
      <c r="E68" s="520">
        <f>'O5 Details by Class &amp; Accounts'!I68+'O5 Details by Class &amp; Accounts'!AD68+'O5 Details by Class &amp; Accounts'!AY68+'O5 Details by Class &amp; Accounts'!BT68</f>
        <v>0</v>
      </c>
      <c r="F68" s="520">
        <f>'O5 Details by Class &amp; Accounts'!J68+'O5 Details by Class &amp; Accounts'!AE68+'O5 Details by Class &amp; Accounts'!AZ68+'O5 Details by Class &amp; Accounts'!BU68</f>
        <v>0</v>
      </c>
      <c r="G68" s="520">
        <f>'O5 Details by Class &amp; Accounts'!K68+'O5 Details by Class &amp; Accounts'!AF68+'O5 Details by Class &amp; Accounts'!BA68+'O5 Details by Class &amp; Accounts'!BV68</f>
        <v>0</v>
      </c>
      <c r="H68" s="520">
        <f>'O5 Details by Class &amp; Accounts'!L68+'O5 Details by Class &amp; Accounts'!AG68+'O5 Details by Class &amp; Accounts'!BB68+'O5 Details by Class &amp; Accounts'!BW68</f>
        <v>0</v>
      </c>
      <c r="I68" s="520">
        <f>'O5 Details by Class &amp; Accounts'!M68+'O5 Details by Class &amp; Accounts'!AH68+'O5 Details by Class &amp; Accounts'!BC68+'O5 Details by Class &amp; Accounts'!BX68</f>
        <v>0</v>
      </c>
      <c r="J68" s="520">
        <f>'O5 Details by Class &amp; Accounts'!N68+'O5 Details by Class &amp; Accounts'!AI68+'O5 Details by Class &amp; Accounts'!BD68+'O5 Details by Class &amp; Accounts'!BY68</f>
        <v>0</v>
      </c>
      <c r="K68" s="520">
        <f>'O5 Details by Class &amp; Accounts'!O68+'O5 Details by Class &amp; Accounts'!AJ68+'O5 Details by Class &amp; Accounts'!BE68+'O5 Details by Class &amp; Accounts'!BZ68</f>
        <v>0</v>
      </c>
      <c r="L68" s="520">
        <f>'O5 Details by Class &amp; Accounts'!P68+'O5 Details by Class &amp; Accounts'!AK68+'O5 Details by Class &amp; Accounts'!BF68+'O5 Details by Class &amp; Accounts'!CA68</f>
        <v>0</v>
      </c>
      <c r="M68" s="520">
        <f>'O5 Details by Class &amp; Accounts'!Q68+'O5 Details by Class &amp; Accounts'!AL68+'O5 Details by Class &amp; Accounts'!BG68+'O5 Details by Class &amp; Accounts'!CB68</f>
        <v>0</v>
      </c>
      <c r="N68" s="520">
        <f>'O5 Details by Class &amp; Accounts'!R68+'O5 Details by Class &amp; Accounts'!AM68+'O5 Details by Class &amp; Accounts'!BH68+'O5 Details by Class &amp; Accounts'!CC68</f>
        <v>0</v>
      </c>
      <c r="O68" s="520">
        <f>'O5 Details by Class &amp; Accounts'!S68+'O5 Details by Class &amp; Accounts'!AN68+'O5 Details by Class &amp; Accounts'!BI68+'O5 Details by Class &amp; Accounts'!CD68</f>
        <v>0</v>
      </c>
      <c r="P68" s="520">
        <f>'O5 Details by Class &amp; Accounts'!T68+'O5 Details by Class &amp; Accounts'!AO68+'O5 Details by Class &amp; Accounts'!BJ68+'O5 Details by Class &amp; Accounts'!CE68</f>
        <v>0</v>
      </c>
      <c r="Q68" s="520">
        <f>'O5 Details by Class &amp; Accounts'!U68+'O5 Details by Class &amp; Accounts'!AP68+'O5 Details by Class &amp; Accounts'!BK68+'O5 Details by Class &amp; Accounts'!CF68</f>
        <v>0</v>
      </c>
      <c r="R68" s="520">
        <f>'O5 Details by Class &amp; Accounts'!V68+'O5 Details by Class &amp; Accounts'!AQ68+'O5 Details by Class &amp; Accounts'!BL68+'O5 Details by Class &amp; Accounts'!CG68</f>
        <v>0</v>
      </c>
      <c r="S68" s="520">
        <f>'O5 Details by Class &amp; Accounts'!W68+'O5 Details by Class &amp; Accounts'!AR68+'O5 Details by Class &amp; Accounts'!BM68+'O5 Details by Class &amp; Accounts'!CH68</f>
        <v>0</v>
      </c>
      <c r="T68" s="520">
        <f>'O5 Details by Class &amp; Accounts'!X68+'O5 Details by Class &amp; Accounts'!AS68+'O5 Details by Class &amp; Accounts'!BN68+'O5 Details by Class &amp; Accounts'!CI68</f>
        <v>0</v>
      </c>
      <c r="U68" s="520">
        <f>'O5 Details by Class &amp; Accounts'!Y68+'O5 Details by Class &amp; Accounts'!AT68+'O5 Details by Class &amp; Accounts'!BO68+'O5 Details by Class &amp; Accounts'!CJ68</f>
        <v>0</v>
      </c>
      <c r="V68" s="520">
        <f>'O5 Details by Class &amp; Accounts'!Z68+'O5 Details by Class &amp; Accounts'!AU68+'O5 Details by Class &amp; Accounts'!BP68+'O5 Details by Class &amp; Accounts'!CK68</f>
        <v>0</v>
      </c>
      <c r="W68" s="520">
        <f>'O5 Details by Class &amp; Accounts'!AA68+'O5 Details by Class &amp; Accounts'!AV68+'O5 Details by Class &amp; Accounts'!BQ68+'O5 Details by Class &amp; Accounts'!CL68</f>
        <v>0</v>
      </c>
      <c r="X68" s="959">
        <f>'O5 Details by Class &amp; Accounts'!AB68+'O5 Details by Class &amp; Accounts'!AW68+'O5 Details by Class &amp; Accounts'!BR68+'O5 Details by Class &amp; Accounts'!CM68</f>
        <v>0</v>
      </c>
      <c r="Y68" s="1630" t="str">
        <f t="shared" si="0"/>
        <v>1935</v>
      </c>
      <c r="Z68" s="1625" t="s">
        <v>5</v>
      </c>
    </row>
    <row r="69" spans="1:26" ht="12.95" customHeight="1" x14ac:dyDescent="0.2">
      <c r="A69" s="1836" t="s">
        <v>124</v>
      </c>
      <c r="B69" s="1837" t="s">
        <v>514</v>
      </c>
      <c r="C69" s="945" t="str">
        <f>IF(ISBLANK('E4 TB Allocation Details'!D70), "",('E4 TB Allocation Details'!D70))</f>
        <v>gp</v>
      </c>
      <c r="D69" s="946">
        <f t="shared" si="2"/>
        <v>2659604</v>
      </c>
      <c r="E69" s="520">
        <f>'O5 Details by Class &amp; Accounts'!I69+'O5 Details by Class &amp; Accounts'!AD69+'O5 Details by Class &amp; Accounts'!AY69+'O5 Details by Class &amp; Accounts'!BT69</f>
        <v>1645431.7724279524</v>
      </c>
      <c r="F69" s="520">
        <f>'O5 Details by Class &amp; Accounts'!J69+'O5 Details by Class &amp; Accounts'!AE69+'O5 Details by Class &amp; Accounts'!AZ69+'O5 Details by Class &amp; Accounts'!BU69</f>
        <v>378487.59485718637</v>
      </c>
      <c r="G69" s="520">
        <f>'O5 Details by Class &amp; Accounts'!K69+'O5 Details by Class &amp; Accounts'!AF69+'O5 Details by Class &amp; Accounts'!BA69+'O5 Details by Class &amp; Accounts'!BV69</f>
        <v>588602.41320652445</v>
      </c>
      <c r="H69" s="520">
        <f>'O5 Details by Class &amp; Accounts'!L69+'O5 Details by Class &amp; Accounts'!AG69+'O5 Details by Class &amp; Accounts'!BB69+'O5 Details by Class &amp; Accounts'!BW69</f>
        <v>0</v>
      </c>
      <c r="I69" s="520">
        <f>'O5 Details by Class &amp; Accounts'!M69+'O5 Details by Class &amp; Accounts'!AH69+'O5 Details by Class &amp; Accounts'!BC69+'O5 Details by Class &amp; Accounts'!BX69</f>
        <v>0</v>
      </c>
      <c r="J69" s="520">
        <f>'O5 Details by Class &amp; Accounts'!N69+'O5 Details by Class &amp; Accounts'!AI69+'O5 Details by Class &amp; Accounts'!BD69+'O5 Details by Class &amp; Accounts'!BY69</f>
        <v>0</v>
      </c>
      <c r="K69" s="520">
        <f>'O5 Details by Class &amp; Accounts'!O69+'O5 Details by Class &amp; Accounts'!AJ69+'O5 Details by Class &amp; Accounts'!BE69+'O5 Details by Class &amp; Accounts'!BZ69</f>
        <v>38525.159017382131</v>
      </c>
      <c r="L69" s="520">
        <f>'O5 Details by Class &amp; Accounts'!P69+'O5 Details by Class &amp; Accounts'!AK69+'O5 Details by Class &amp; Accounts'!BF69+'O5 Details by Class &amp; Accounts'!CA69</f>
        <v>4651.6859214088572</v>
      </c>
      <c r="M69" s="520">
        <f>'O5 Details by Class &amp; Accounts'!Q69+'O5 Details by Class &amp; Accounts'!AL69+'O5 Details by Class &amp; Accounts'!BG69+'O5 Details by Class &amp; Accounts'!CB69</f>
        <v>3905.3745695458019</v>
      </c>
      <c r="N69" s="520">
        <f>'O5 Details by Class &amp; Accounts'!R69+'O5 Details by Class &amp; Accounts'!AM69+'O5 Details by Class &amp; Accounts'!BH69+'O5 Details by Class &amp; Accounts'!CC69</f>
        <v>0</v>
      </c>
      <c r="O69" s="520">
        <f>'O5 Details by Class &amp; Accounts'!S69+'O5 Details by Class &amp; Accounts'!AN69+'O5 Details by Class &amp; Accounts'!BI69+'O5 Details by Class &amp; Accounts'!CD69</f>
        <v>0</v>
      </c>
      <c r="P69" s="520">
        <f>'O5 Details by Class &amp; Accounts'!T69+'O5 Details by Class &amp; Accounts'!AO69+'O5 Details by Class &amp; Accounts'!BJ69+'O5 Details by Class &amp; Accounts'!CE69</f>
        <v>0</v>
      </c>
      <c r="Q69" s="520">
        <f>'O5 Details by Class &amp; Accounts'!U69+'O5 Details by Class &amp; Accounts'!AP69+'O5 Details by Class &amp; Accounts'!BK69+'O5 Details by Class &amp; Accounts'!CF69</f>
        <v>0</v>
      </c>
      <c r="R69" s="520">
        <f>'O5 Details by Class &amp; Accounts'!V69+'O5 Details by Class &amp; Accounts'!AQ69+'O5 Details by Class &amp; Accounts'!BL69+'O5 Details by Class &amp; Accounts'!CG69</f>
        <v>0</v>
      </c>
      <c r="S69" s="520">
        <f>'O5 Details by Class &amp; Accounts'!W69+'O5 Details by Class &amp; Accounts'!AR69+'O5 Details by Class &amp; Accounts'!BM69+'O5 Details by Class &amp; Accounts'!CH69</f>
        <v>0</v>
      </c>
      <c r="T69" s="520">
        <f>'O5 Details by Class &amp; Accounts'!X69+'O5 Details by Class &amp; Accounts'!AS69+'O5 Details by Class &amp; Accounts'!BN69+'O5 Details by Class &amp; Accounts'!CI69</f>
        <v>0</v>
      </c>
      <c r="U69" s="520">
        <f>'O5 Details by Class &amp; Accounts'!Y69+'O5 Details by Class &amp; Accounts'!AT69+'O5 Details by Class &amp; Accounts'!BO69+'O5 Details by Class &amp; Accounts'!CJ69</f>
        <v>0</v>
      </c>
      <c r="V69" s="520">
        <f>'O5 Details by Class &amp; Accounts'!Z69+'O5 Details by Class &amp; Accounts'!AU69+'O5 Details by Class &amp; Accounts'!BP69+'O5 Details by Class &amp; Accounts'!CK69</f>
        <v>0</v>
      </c>
      <c r="W69" s="520">
        <f>'O5 Details by Class &amp; Accounts'!AA69+'O5 Details by Class &amp; Accounts'!AV69+'O5 Details by Class &amp; Accounts'!BQ69+'O5 Details by Class &amp; Accounts'!CL69</f>
        <v>0</v>
      </c>
      <c r="X69" s="959">
        <f>'O5 Details by Class &amp; Accounts'!AB69+'O5 Details by Class &amp; Accounts'!AW69+'O5 Details by Class &amp; Accounts'!BR69+'O5 Details by Class &amp; Accounts'!CM69</f>
        <v>0</v>
      </c>
      <c r="Y69" s="1630" t="str">
        <f t="shared" si="0"/>
        <v>1940</v>
      </c>
      <c r="Z69" s="1625" t="s">
        <v>5</v>
      </c>
    </row>
    <row r="70" spans="1:26" ht="12.95" customHeight="1" x14ac:dyDescent="0.2">
      <c r="A70" s="1836" t="s">
        <v>125</v>
      </c>
      <c r="B70" s="1837" t="s">
        <v>515</v>
      </c>
      <c r="C70" s="945" t="str">
        <f>IF(ISBLANK('E4 TB Allocation Details'!D71), "",('E4 TB Allocation Details'!D71))</f>
        <v>gp</v>
      </c>
      <c r="D70" s="946">
        <f t="shared" si="2"/>
        <v>0</v>
      </c>
      <c r="E70" s="520">
        <f>'O5 Details by Class &amp; Accounts'!I70+'O5 Details by Class &amp; Accounts'!AD70+'O5 Details by Class &amp; Accounts'!AY70+'O5 Details by Class &amp; Accounts'!BT70</f>
        <v>0</v>
      </c>
      <c r="F70" s="520">
        <f>'O5 Details by Class &amp; Accounts'!J70+'O5 Details by Class &amp; Accounts'!AE70+'O5 Details by Class &amp; Accounts'!AZ70+'O5 Details by Class &amp; Accounts'!BU70</f>
        <v>0</v>
      </c>
      <c r="G70" s="520">
        <f>'O5 Details by Class &amp; Accounts'!K70+'O5 Details by Class &amp; Accounts'!AF70+'O5 Details by Class &amp; Accounts'!BA70+'O5 Details by Class &amp; Accounts'!BV70</f>
        <v>0</v>
      </c>
      <c r="H70" s="520">
        <f>'O5 Details by Class &amp; Accounts'!L70+'O5 Details by Class &amp; Accounts'!AG70+'O5 Details by Class &amp; Accounts'!BB70+'O5 Details by Class &amp; Accounts'!BW70</f>
        <v>0</v>
      </c>
      <c r="I70" s="520">
        <f>'O5 Details by Class &amp; Accounts'!M70+'O5 Details by Class &amp; Accounts'!AH70+'O5 Details by Class &amp; Accounts'!BC70+'O5 Details by Class &amp; Accounts'!BX70</f>
        <v>0</v>
      </c>
      <c r="J70" s="520">
        <f>'O5 Details by Class &amp; Accounts'!N70+'O5 Details by Class &amp; Accounts'!AI70+'O5 Details by Class &amp; Accounts'!BD70+'O5 Details by Class &amp; Accounts'!BY70</f>
        <v>0</v>
      </c>
      <c r="K70" s="520">
        <f>'O5 Details by Class &amp; Accounts'!O70+'O5 Details by Class &amp; Accounts'!AJ70+'O5 Details by Class &amp; Accounts'!BE70+'O5 Details by Class &amp; Accounts'!BZ70</f>
        <v>0</v>
      </c>
      <c r="L70" s="520">
        <f>'O5 Details by Class &amp; Accounts'!P70+'O5 Details by Class &amp; Accounts'!AK70+'O5 Details by Class &amp; Accounts'!BF70+'O5 Details by Class &amp; Accounts'!CA70</f>
        <v>0</v>
      </c>
      <c r="M70" s="520">
        <f>'O5 Details by Class &amp; Accounts'!Q70+'O5 Details by Class &amp; Accounts'!AL70+'O5 Details by Class &amp; Accounts'!BG70+'O5 Details by Class &amp; Accounts'!CB70</f>
        <v>0</v>
      </c>
      <c r="N70" s="520">
        <f>'O5 Details by Class &amp; Accounts'!R70+'O5 Details by Class &amp; Accounts'!AM70+'O5 Details by Class &amp; Accounts'!BH70+'O5 Details by Class &amp; Accounts'!CC70</f>
        <v>0</v>
      </c>
      <c r="O70" s="520">
        <f>'O5 Details by Class &amp; Accounts'!S70+'O5 Details by Class &amp; Accounts'!AN70+'O5 Details by Class &amp; Accounts'!BI70+'O5 Details by Class &amp; Accounts'!CD70</f>
        <v>0</v>
      </c>
      <c r="P70" s="520">
        <f>'O5 Details by Class &amp; Accounts'!T70+'O5 Details by Class &amp; Accounts'!AO70+'O5 Details by Class &amp; Accounts'!BJ70+'O5 Details by Class &amp; Accounts'!CE70</f>
        <v>0</v>
      </c>
      <c r="Q70" s="520">
        <f>'O5 Details by Class &amp; Accounts'!U70+'O5 Details by Class &amp; Accounts'!AP70+'O5 Details by Class &amp; Accounts'!BK70+'O5 Details by Class &amp; Accounts'!CF70</f>
        <v>0</v>
      </c>
      <c r="R70" s="520">
        <f>'O5 Details by Class &amp; Accounts'!V70+'O5 Details by Class &amp; Accounts'!AQ70+'O5 Details by Class &amp; Accounts'!BL70+'O5 Details by Class &amp; Accounts'!CG70</f>
        <v>0</v>
      </c>
      <c r="S70" s="520">
        <f>'O5 Details by Class &amp; Accounts'!W70+'O5 Details by Class &amp; Accounts'!AR70+'O5 Details by Class &amp; Accounts'!BM70+'O5 Details by Class &amp; Accounts'!CH70</f>
        <v>0</v>
      </c>
      <c r="T70" s="520">
        <f>'O5 Details by Class &amp; Accounts'!X70+'O5 Details by Class &amp; Accounts'!AS70+'O5 Details by Class &amp; Accounts'!BN70+'O5 Details by Class &amp; Accounts'!CI70</f>
        <v>0</v>
      </c>
      <c r="U70" s="520">
        <f>'O5 Details by Class &amp; Accounts'!Y70+'O5 Details by Class &amp; Accounts'!AT70+'O5 Details by Class &amp; Accounts'!BO70+'O5 Details by Class &amp; Accounts'!CJ70</f>
        <v>0</v>
      </c>
      <c r="V70" s="520">
        <f>'O5 Details by Class &amp; Accounts'!Z70+'O5 Details by Class &amp; Accounts'!AU70+'O5 Details by Class &amp; Accounts'!BP70+'O5 Details by Class &amp; Accounts'!CK70</f>
        <v>0</v>
      </c>
      <c r="W70" s="520">
        <f>'O5 Details by Class &amp; Accounts'!AA70+'O5 Details by Class &amp; Accounts'!AV70+'O5 Details by Class &amp; Accounts'!BQ70+'O5 Details by Class &amp; Accounts'!CL70</f>
        <v>0</v>
      </c>
      <c r="X70" s="959">
        <f>'O5 Details by Class &amp; Accounts'!AB70+'O5 Details by Class &amp; Accounts'!AW70+'O5 Details by Class &amp; Accounts'!BR70+'O5 Details by Class &amp; Accounts'!CM70</f>
        <v>0</v>
      </c>
      <c r="Y70" s="1630" t="str">
        <f t="shared" si="0"/>
        <v>1945</v>
      </c>
      <c r="Z70" s="1625" t="s">
        <v>5</v>
      </c>
    </row>
    <row r="71" spans="1:26" ht="12.95" customHeight="1" x14ac:dyDescent="0.2">
      <c r="A71" s="1836" t="s">
        <v>126</v>
      </c>
      <c r="B71" s="1837" t="s">
        <v>516</v>
      </c>
      <c r="C71" s="945" t="str">
        <f>IF(ISBLANK('E4 TB Allocation Details'!D72), "",('E4 TB Allocation Details'!D72))</f>
        <v>gp</v>
      </c>
      <c r="D71" s="946">
        <f t="shared" si="2"/>
        <v>0</v>
      </c>
      <c r="E71" s="520">
        <f>'O5 Details by Class &amp; Accounts'!I71+'O5 Details by Class &amp; Accounts'!AD71+'O5 Details by Class &amp; Accounts'!AY71+'O5 Details by Class &amp; Accounts'!BT71</f>
        <v>0</v>
      </c>
      <c r="F71" s="520">
        <f>'O5 Details by Class &amp; Accounts'!J71+'O5 Details by Class &amp; Accounts'!AE71+'O5 Details by Class &amp; Accounts'!AZ71+'O5 Details by Class &amp; Accounts'!BU71</f>
        <v>0</v>
      </c>
      <c r="G71" s="520">
        <f>'O5 Details by Class &amp; Accounts'!K71+'O5 Details by Class &amp; Accounts'!AF71+'O5 Details by Class &amp; Accounts'!BA71+'O5 Details by Class &amp; Accounts'!BV71</f>
        <v>0</v>
      </c>
      <c r="H71" s="520">
        <f>'O5 Details by Class &amp; Accounts'!L71+'O5 Details by Class &amp; Accounts'!AG71+'O5 Details by Class &amp; Accounts'!BB71+'O5 Details by Class &amp; Accounts'!BW71</f>
        <v>0</v>
      </c>
      <c r="I71" s="520">
        <f>'O5 Details by Class &amp; Accounts'!M71+'O5 Details by Class &amp; Accounts'!AH71+'O5 Details by Class &amp; Accounts'!BC71+'O5 Details by Class &amp; Accounts'!BX71</f>
        <v>0</v>
      </c>
      <c r="J71" s="520">
        <f>'O5 Details by Class &amp; Accounts'!N71+'O5 Details by Class &amp; Accounts'!AI71+'O5 Details by Class &amp; Accounts'!BD71+'O5 Details by Class &amp; Accounts'!BY71</f>
        <v>0</v>
      </c>
      <c r="K71" s="520">
        <f>'O5 Details by Class &amp; Accounts'!O71+'O5 Details by Class &amp; Accounts'!AJ71+'O5 Details by Class &amp; Accounts'!BE71+'O5 Details by Class &amp; Accounts'!BZ71</f>
        <v>0</v>
      </c>
      <c r="L71" s="520">
        <f>'O5 Details by Class &amp; Accounts'!P71+'O5 Details by Class &amp; Accounts'!AK71+'O5 Details by Class &amp; Accounts'!BF71+'O5 Details by Class &amp; Accounts'!CA71</f>
        <v>0</v>
      </c>
      <c r="M71" s="520">
        <f>'O5 Details by Class &amp; Accounts'!Q71+'O5 Details by Class &amp; Accounts'!AL71+'O5 Details by Class &amp; Accounts'!BG71+'O5 Details by Class &amp; Accounts'!CB71</f>
        <v>0</v>
      </c>
      <c r="N71" s="520">
        <f>'O5 Details by Class &amp; Accounts'!R71+'O5 Details by Class &amp; Accounts'!AM71+'O5 Details by Class &amp; Accounts'!BH71+'O5 Details by Class &amp; Accounts'!CC71</f>
        <v>0</v>
      </c>
      <c r="O71" s="520">
        <f>'O5 Details by Class &amp; Accounts'!S71+'O5 Details by Class &amp; Accounts'!AN71+'O5 Details by Class &amp; Accounts'!BI71+'O5 Details by Class &amp; Accounts'!CD71</f>
        <v>0</v>
      </c>
      <c r="P71" s="520">
        <f>'O5 Details by Class &amp; Accounts'!T71+'O5 Details by Class &amp; Accounts'!AO71+'O5 Details by Class &amp; Accounts'!BJ71+'O5 Details by Class &amp; Accounts'!CE71</f>
        <v>0</v>
      </c>
      <c r="Q71" s="520">
        <f>'O5 Details by Class &amp; Accounts'!U71+'O5 Details by Class &amp; Accounts'!AP71+'O5 Details by Class &amp; Accounts'!BK71+'O5 Details by Class &amp; Accounts'!CF71</f>
        <v>0</v>
      </c>
      <c r="R71" s="520">
        <f>'O5 Details by Class &amp; Accounts'!V71+'O5 Details by Class &amp; Accounts'!AQ71+'O5 Details by Class &amp; Accounts'!BL71+'O5 Details by Class &amp; Accounts'!CG71</f>
        <v>0</v>
      </c>
      <c r="S71" s="520">
        <f>'O5 Details by Class &amp; Accounts'!W71+'O5 Details by Class &amp; Accounts'!AR71+'O5 Details by Class &amp; Accounts'!BM71+'O5 Details by Class &amp; Accounts'!CH71</f>
        <v>0</v>
      </c>
      <c r="T71" s="520">
        <f>'O5 Details by Class &amp; Accounts'!X71+'O5 Details by Class &amp; Accounts'!AS71+'O5 Details by Class &amp; Accounts'!BN71+'O5 Details by Class &amp; Accounts'!CI71</f>
        <v>0</v>
      </c>
      <c r="U71" s="520">
        <f>'O5 Details by Class &amp; Accounts'!Y71+'O5 Details by Class &amp; Accounts'!AT71+'O5 Details by Class &amp; Accounts'!BO71+'O5 Details by Class &amp; Accounts'!CJ71</f>
        <v>0</v>
      </c>
      <c r="V71" s="520">
        <f>'O5 Details by Class &amp; Accounts'!Z71+'O5 Details by Class &amp; Accounts'!AU71+'O5 Details by Class &amp; Accounts'!BP71+'O5 Details by Class &amp; Accounts'!CK71</f>
        <v>0</v>
      </c>
      <c r="W71" s="520">
        <f>'O5 Details by Class &amp; Accounts'!AA71+'O5 Details by Class &amp; Accounts'!AV71+'O5 Details by Class &amp; Accounts'!BQ71+'O5 Details by Class &amp; Accounts'!CL71</f>
        <v>0</v>
      </c>
      <c r="X71" s="959">
        <f>'O5 Details by Class &amp; Accounts'!AB71+'O5 Details by Class &amp; Accounts'!AW71+'O5 Details by Class &amp; Accounts'!BR71+'O5 Details by Class &amp; Accounts'!CM71</f>
        <v>0</v>
      </c>
      <c r="Y71" s="1630" t="str">
        <f t="shared" si="0"/>
        <v>1950</v>
      </c>
      <c r="Z71" s="1625" t="s">
        <v>5</v>
      </c>
    </row>
    <row r="72" spans="1:26" ht="12.95" customHeight="1" x14ac:dyDescent="0.2">
      <c r="A72" s="1836" t="s">
        <v>127</v>
      </c>
      <c r="B72" s="1837" t="s">
        <v>273</v>
      </c>
      <c r="C72" s="945" t="str">
        <f>IF(ISBLANK('E4 TB Allocation Details'!D73), "",('E4 TB Allocation Details'!D73))</f>
        <v>gp</v>
      </c>
      <c r="D72" s="946">
        <f t="shared" si="2"/>
        <v>2407598.9999999995</v>
      </c>
      <c r="E72" s="520">
        <f>'O5 Details by Class &amp; Accounts'!I72+'O5 Details by Class &amp; Accounts'!AD72+'O5 Details by Class &amp; Accounts'!AY72+'O5 Details by Class &amp; Accounts'!BT72</f>
        <v>1489522.4589321439</v>
      </c>
      <c r="F72" s="520">
        <f>'O5 Details by Class &amp; Accounts'!J72+'O5 Details by Class &amp; Accounts'!AE72+'O5 Details by Class &amp; Accounts'!AZ72+'O5 Details by Class &amp; Accounts'!BU72</f>
        <v>342624.82493279717</v>
      </c>
      <c r="G72" s="520">
        <f>'O5 Details by Class &amp; Accounts'!K72+'O5 Details by Class &amp; Accounts'!AF72+'O5 Details by Class &amp; Accounts'!BA72+'O5 Details by Class &amp; Accounts'!BV72</f>
        <v>532830.67006727878</v>
      </c>
      <c r="H72" s="520">
        <f>'O5 Details by Class &amp; Accounts'!L72+'O5 Details by Class &amp; Accounts'!AG72+'O5 Details by Class &amp; Accounts'!BB72+'O5 Details by Class &amp; Accounts'!BW72</f>
        <v>0</v>
      </c>
      <c r="I72" s="520">
        <f>'O5 Details by Class &amp; Accounts'!M72+'O5 Details by Class &amp; Accounts'!AH72+'O5 Details by Class &amp; Accounts'!BC72+'O5 Details by Class &amp; Accounts'!BX72</f>
        <v>0</v>
      </c>
      <c r="J72" s="520">
        <f>'O5 Details by Class &amp; Accounts'!N72+'O5 Details by Class &amp; Accounts'!AI72+'O5 Details by Class &amp; Accounts'!BD72+'O5 Details by Class &amp; Accounts'!BY72</f>
        <v>0</v>
      </c>
      <c r="K72" s="520">
        <f>'O5 Details by Class &amp; Accounts'!O72+'O5 Details by Class &amp; Accounts'!AJ72+'O5 Details by Class &amp; Accounts'!BE72+'O5 Details by Class &amp; Accounts'!BZ72</f>
        <v>34874.791256551805</v>
      </c>
      <c r="L72" s="520">
        <f>'O5 Details by Class &amp; Accounts'!P72+'O5 Details by Class &amp; Accounts'!AK72+'O5 Details by Class &amp; Accounts'!BF72+'O5 Details by Class &amp; Accounts'!CA72</f>
        <v>4210.9255260174241</v>
      </c>
      <c r="M72" s="520">
        <f>'O5 Details by Class &amp; Accounts'!Q72+'O5 Details by Class &amp; Accounts'!AL72+'O5 Details by Class &amp; Accounts'!BG72+'O5 Details by Class &amp; Accounts'!CB72</f>
        <v>3535.3292852108443</v>
      </c>
      <c r="N72" s="520">
        <f>'O5 Details by Class &amp; Accounts'!R72+'O5 Details by Class &amp; Accounts'!AM72+'O5 Details by Class &amp; Accounts'!BH72+'O5 Details by Class &amp; Accounts'!CC72</f>
        <v>0</v>
      </c>
      <c r="O72" s="520">
        <f>'O5 Details by Class &amp; Accounts'!S72+'O5 Details by Class &amp; Accounts'!AN72+'O5 Details by Class &amp; Accounts'!BI72+'O5 Details by Class &amp; Accounts'!CD72</f>
        <v>0</v>
      </c>
      <c r="P72" s="520">
        <f>'O5 Details by Class &amp; Accounts'!T72+'O5 Details by Class &amp; Accounts'!AO72+'O5 Details by Class &amp; Accounts'!BJ72+'O5 Details by Class &amp; Accounts'!CE72</f>
        <v>0</v>
      </c>
      <c r="Q72" s="520">
        <f>'O5 Details by Class &amp; Accounts'!U72+'O5 Details by Class &amp; Accounts'!AP72+'O5 Details by Class &amp; Accounts'!BK72+'O5 Details by Class &amp; Accounts'!CF72</f>
        <v>0</v>
      </c>
      <c r="R72" s="520">
        <f>'O5 Details by Class &amp; Accounts'!V72+'O5 Details by Class &amp; Accounts'!AQ72+'O5 Details by Class &amp; Accounts'!BL72+'O5 Details by Class &amp; Accounts'!CG72</f>
        <v>0</v>
      </c>
      <c r="S72" s="520">
        <f>'O5 Details by Class &amp; Accounts'!W72+'O5 Details by Class &amp; Accounts'!AR72+'O5 Details by Class &amp; Accounts'!BM72+'O5 Details by Class &amp; Accounts'!CH72</f>
        <v>0</v>
      </c>
      <c r="T72" s="520">
        <f>'O5 Details by Class &amp; Accounts'!X72+'O5 Details by Class &amp; Accounts'!AS72+'O5 Details by Class &amp; Accounts'!BN72+'O5 Details by Class &amp; Accounts'!CI72</f>
        <v>0</v>
      </c>
      <c r="U72" s="520">
        <f>'O5 Details by Class &amp; Accounts'!Y72+'O5 Details by Class &amp; Accounts'!AT72+'O5 Details by Class &amp; Accounts'!BO72+'O5 Details by Class &amp; Accounts'!CJ72</f>
        <v>0</v>
      </c>
      <c r="V72" s="520">
        <f>'O5 Details by Class &amp; Accounts'!Z72+'O5 Details by Class &amp; Accounts'!AU72+'O5 Details by Class &amp; Accounts'!BP72+'O5 Details by Class &amp; Accounts'!CK72</f>
        <v>0</v>
      </c>
      <c r="W72" s="520">
        <f>'O5 Details by Class &amp; Accounts'!AA72+'O5 Details by Class &amp; Accounts'!AV72+'O5 Details by Class &amp; Accounts'!BQ72+'O5 Details by Class &amp; Accounts'!CL72</f>
        <v>0</v>
      </c>
      <c r="X72" s="959">
        <f>'O5 Details by Class &amp; Accounts'!AB72+'O5 Details by Class &amp; Accounts'!AW72+'O5 Details by Class &amp; Accounts'!BR72+'O5 Details by Class &amp; Accounts'!CM72</f>
        <v>0</v>
      </c>
      <c r="Y72" s="1630" t="str">
        <f t="shared" si="0"/>
        <v>1955</v>
      </c>
      <c r="Z72" s="1625" t="s">
        <v>5</v>
      </c>
    </row>
    <row r="73" spans="1:26" ht="12.95" customHeight="1" x14ac:dyDescent="0.2">
      <c r="A73" s="1836" t="s">
        <v>128</v>
      </c>
      <c r="B73" s="1837" t="s">
        <v>274</v>
      </c>
      <c r="C73" s="945" t="str">
        <f>IF(ISBLANK('E4 TB Allocation Details'!D74), "",('E4 TB Allocation Details'!D74))</f>
        <v>gp</v>
      </c>
      <c r="D73" s="946">
        <f t="shared" si="2"/>
        <v>0</v>
      </c>
      <c r="E73" s="520">
        <f>'O5 Details by Class &amp; Accounts'!I73+'O5 Details by Class &amp; Accounts'!AD73+'O5 Details by Class &amp; Accounts'!AY73+'O5 Details by Class &amp; Accounts'!BT73</f>
        <v>0</v>
      </c>
      <c r="F73" s="520">
        <f>'O5 Details by Class &amp; Accounts'!J73+'O5 Details by Class &amp; Accounts'!AE73+'O5 Details by Class &amp; Accounts'!AZ73+'O5 Details by Class &amp; Accounts'!BU73</f>
        <v>0</v>
      </c>
      <c r="G73" s="520">
        <f>'O5 Details by Class &amp; Accounts'!K73+'O5 Details by Class &amp; Accounts'!AF73+'O5 Details by Class &amp; Accounts'!BA73+'O5 Details by Class &amp; Accounts'!BV73</f>
        <v>0</v>
      </c>
      <c r="H73" s="520">
        <f>'O5 Details by Class &amp; Accounts'!L73+'O5 Details by Class &amp; Accounts'!AG73+'O5 Details by Class &amp; Accounts'!BB73+'O5 Details by Class &amp; Accounts'!BW73</f>
        <v>0</v>
      </c>
      <c r="I73" s="520">
        <f>'O5 Details by Class &amp; Accounts'!M73+'O5 Details by Class &amp; Accounts'!AH73+'O5 Details by Class &amp; Accounts'!BC73+'O5 Details by Class &amp; Accounts'!BX73</f>
        <v>0</v>
      </c>
      <c r="J73" s="520">
        <f>'O5 Details by Class &amp; Accounts'!N73+'O5 Details by Class &amp; Accounts'!AI73+'O5 Details by Class &amp; Accounts'!BD73+'O5 Details by Class &amp; Accounts'!BY73</f>
        <v>0</v>
      </c>
      <c r="K73" s="520">
        <f>'O5 Details by Class &amp; Accounts'!O73+'O5 Details by Class &amp; Accounts'!AJ73+'O5 Details by Class &amp; Accounts'!BE73+'O5 Details by Class &amp; Accounts'!BZ73</f>
        <v>0</v>
      </c>
      <c r="L73" s="520">
        <f>'O5 Details by Class &amp; Accounts'!P73+'O5 Details by Class &amp; Accounts'!AK73+'O5 Details by Class &amp; Accounts'!BF73+'O5 Details by Class &amp; Accounts'!CA73</f>
        <v>0</v>
      </c>
      <c r="M73" s="520">
        <f>'O5 Details by Class &amp; Accounts'!Q73+'O5 Details by Class &amp; Accounts'!AL73+'O5 Details by Class &amp; Accounts'!BG73+'O5 Details by Class &amp; Accounts'!CB73</f>
        <v>0</v>
      </c>
      <c r="N73" s="520">
        <f>'O5 Details by Class &amp; Accounts'!R73+'O5 Details by Class &amp; Accounts'!AM73+'O5 Details by Class &amp; Accounts'!BH73+'O5 Details by Class &amp; Accounts'!CC73</f>
        <v>0</v>
      </c>
      <c r="O73" s="520">
        <f>'O5 Details by Class &amp; Accounts'!S73+'O5 Details by Class &amp; Accounts'!AN73+'O5 Details by Class &amp; Accounts'!BI73+'O5 Details by Class &amp; Accounts'!CD73</f>
        <v>0</v>
      </c>
      <c r="P73" s="520">
        <f>'O5 Details by Class &amp; Accounts'!T73+'O5 Details by Class &amp; Accounts'!AO73+'O5 Details by Class &amp; Accounts'!BJ73+'O5 Details by Class &amp; Accounts'!CE73</f>
        <v>0</v>
      </c>
      <c r="Q73" s="520">
        <f>'O5 Details by Class &amp; Accounts'!U73+'O5 Details by Class &amp; Accounts'!AP73+'O5 Details by Class &amp; Accounts'!BK73+'O5 Details by Class &amp; Accounts'!CF73</f>
        <v>0</v>
      </c>
      <c r="R73" s="520">
        <f>'O5 Details by Class &amp; Accounts'!V73+'O5 Details by Class &amp; Accounts'!AQ73+'O5 Details by Class &amp; Accounts'!BL73+'O5 Details by Class &amp; Accounts'!CG73</f>
        <v>0</v>
      </c>
      <c r="S73" s="520">
        <f>'O5 Details by Class &amp; Accounts'!W73+'O5 Details by Class &amp; Accounts'!AR73+'O5 Details by Class &amp; Accounts'!BM73+'O5 Details by Class &amp; Accounts'!CH73</f>
        <v>0</v>
      </c>
      <c r="T73" s="520">
        <f>'O5 Details by Class &amp; Accounts'!X73+'O5 Details by Class &amp; Accounts'!AS73+'O5 Details by Class &amp; Accounts'!BN73+'O5 Details by Class &amp; Accounts'!CI73</f>
        <v>0</v>
      </c>
      <c r="U73" s="520">
        <f>'O5 Details by Class &amp; Accounts'!Y73+'O5 Details by Class &amp; Accounts'!AT73+'O5 Details by Class &amp; Accounts'!BO73+'O5 Details by Class &amp; Accounts'!CJ73</f>
        <v>0</v>
      </c>
      <c r="V73" s="520">
        <f>'O5 Details by Class &amp; Accounts'!Z73+'O5 Details by Class &amp; Accounts'!AU73+'O5 Details by Class &amp; Accounts'!BP73+'O5 Details by Class &amp; Accounts'!CK73</f>
        <v>0</v>
      </c>
      <c r="W73" s="520">
        <f>'O5 Details by Class &amp; Accounts'!AA73+'O5 Details by Class &amp; Accounts'!AV73+'O5 Details by Class &amp; Accounts'!BQ73+'O5 Details by Class &amp; Accounts'!CL73</f>
        <v>0</v>
      </c>
      <c r="X73" s="959">
        <f>'O5 Details by Class &amp; Accounts'!AB73+'O5 Details by Class &amp; Accounts'!AW73+'O5 Details by Class &amp; Accounts'!BR73+'O5 Details by Class &amp; Accounts'!CM73</f>
        <v>0</v>
      </c>
      <c r="Y73" s="1630" t="str">
        <f t="shared" si="0"/>
        <v>1960</v>
      </c>
      <c r="Z73" s="1625" t="s">
        <v>5</v>
      </c>
    </row>
    <row r="74" spans="1:26" ht="12.95" customHeight="1" x14ac:dyDescent="0.2">
      <c r="A74" s="1836" t="s">
        <v>129</v>
      </c>
      <c r="B74" s="1837" t="s">
        <v>276</v>
      </c>
      <c r="C74" s="945" t="str">
        <f>IF(ISBLANK('E4 TB Allocation Details'!D75), "",('E4 TB Allocation Details'!D75))</f>
        <v>gp</v>
      </c>
      <c r="D74" s="946">
        <f t="shared" si="2"/>
        <v>0</v>
      </c>
      <c r="E74" s="520">
        <f>'O5 Details by Class &amp; Accounts'!I74+'O5 Details by Class &amp; Accounts'!AD74+'O5 Details by Class &amp; Accounts'!AY74+'O5 Details by Class &amp; Accounts'!BT74</f>
        <v>0</v>
      </c>
      <c r="F74" s="520">
        <f>'O5 Details by Class &amp; Accounts'!J74+'O5 Details by Class &amp; Accounts'!AE74+'O5 Details by Class &amp; Accounts'!AZ74+'O5 Details by Class &amp; Accounts'!BU74</f>
        <v>0</v>
      </c>
      <c r="G74" s="520">
        <f>'O5 Details by Class &amp; Accounts'!K74+'O5 Details by Class &amp; Accounts'!AF74+'O5 Details by Class &amp; Accounts'!BA74+'O5 Details by Class &amp; Accounts'!BV74</f>
        <v>0</v>
      </c>
      <c r="H74" s="520">
        <f>'O5 Details by Class &amp; Accounts'!L74+'O5 Details by Class &amp; Accounts'!AG74+'O5 Details by Class &amp; Accounts'!BB74+'O5 Details by Class &amp; Accounts'!BW74</f>
        <v>0</v>
      </c>
      <c r="I74" s="520">
        <f>'O5 Details by Class &amp; Accounts'!M74+'O5 Details by Class &amp; Accounts'!AH74+'O5 Details by Class &amp; Accounts'!BC74+'O5 Details by Class &amp; Accounts'!BX74</f>
        <v>0</v>
      </c>
      <c r="J74" s="520">
        <f>'O5 Details by Class &amp; Accounts'!N74+'O5 Details by Class &amp; Accounts'!AI74+'O5 Details by Class &amp; Accounts'!BD74+'O5 Details by Class &amp; Accounts'!BY74</f>
        <v>0</v>
      </c>
      <c r="K74" s="520">
        <f>'O5 Details by Class &amp; Accounts'!O74+'O5 Details by Class &amp; Accounts'!AJ74+'O5 Details by Class &amp; Accounts'!BE74+'O5 Details by Class &amp; Accounts'!BZ74</f>
        <v>0</v>
      </c>
      <c r="L74" s="520">
        <f>'O5 Details by Class &amp; Accounts'!P74+'O5 Details by Class &amp; Accounts'!AK74+'O5 Details by Class &amp; Accounts'!BF74+'O5 Details by Class &amp; Accounts'!CA74</f>
        <v>0</v>
      </c>
      <c r="M74" s="520">
        <f>'O5 Details by Class &amp; Accounts'!Q74+'O5 Details by Class &amp; Accounts'!AL74+'O5 Details by Class &amp; Accounts'!BG74+'O5 Details by Class &amp; Accounts'!CB74</f>
        <v>0</v>
      </c>
      <c r="N74" s="520">
        <f>'O5 Details by Class &amp; Accounts'!R74+'O5 Details by Class &amp; Accounts'!AM74+'O5 Details by Class &amp; Accounts'!BH74+'O5 Details by Class &amp; Accounts'!CC74</f>
        <v>0</v>
      </c>
      <c r="O74" s="520">
        <f>'O5 Details by Class &amp; Accounts'!S74+'O5 Details by Class &amp; Accounts'!AN74+'O5 Details by Class &amp; Accounts'!BI74+'O5 Details by Class &amp; Accounts'!CD74</f>
        <v>0</v>
      </c>
      <c r="P74" s="520">
        <f>'O5 Details by Class &amp; Accounts'!T74+'O5 Details by Class &amp; Accounts'!AO74+'O5 Details by Class &amp; Accounts'!BJ74+'O5 Details by Class &amp; Accounts'!CE74</f>
        <v>0</v>
      </c>
      <c r="Q74" s="520">
        <f>'O5 Details by Class &amp; Accounts'!U74+'O5 Details by Class &amp; Accounts'!AP74+'O5 Details by Class &amp; Accounts'!BK74+'O5 Details by Class &amp; Accounts'!CF74</f>
        <v>0</v>
      </c>
      <c r="R74" s="520">
        <f>'O5 Details by Class &amp; Accounts'!V74+'O5 Details by Class &amp; Accounts'!AQ74+'O5 Details by Class &amp; Accounts'!BL74+'O5 Details by Class &amp; Accounts'!CG74</f>
        <v>0</v>
      </c>
      <c r="S74" s="520">
        <f>'O5 Details by Class &amp; Accounts'!W74+'O5 Details by Class &amp; Accounts'!AR74+'O5 Details by Class &amp; Accounts'!BM74+'O5 Details by Class &amp; Accounts'!CH74</f>
        <v>0</v>
      </c>
      <c r="T74" s="520">
        <f>'O5 Details by Class &amp; Accounts'!X74+'O5 Details by Class &amp; Accounts'!AS74+'O5 Details by Class &amp; Accounts'!BN74+'O5 Details by Class &amp; Accounts'!CI74</f>
        <v>0</v>
      </c>
      <c r="U74" s="520">
        <f>'O5 Details by Class &amp; Accounts'!Y74+'O5 Details by Class &amp; Accounts'!AT74+'O5 Details by Class &amp; Accounts'!BO74+'O5 Details by Class &amp; Accounts'!CJ74</f>
        <v>0</v>
      </c>
      <c r="V74" s="520">
        <f>'O5 Details by Class &amp; Accounts'!Z74+'O5 Details by Class &amp; Accounts'!AU74+'O5 Details by Class &amp; Accounts'!BP74+'O5 Details by Class &amp; Accounts'!CK74</f>
        <v>0</v>
      </c>
      <c r="W74" s="520">
        <f>'O5 Details by Class &amp; Accounts'!AA74+'O5 Details by Class &amp; Accounts'!AV74+'O5 Details by Class &amp; Accounts'!BQ74+'O5 Details by Class &amp; Accounts'!CL74</f>
        <v>0</v>
      </c>
      <c r="X74" s="959">
        <f>'O5 Details by Class &amp; Accounts'!AB74+'O5 Details by Class &amp; Accounts'!AW74+'O5 Details by Class &amp; Accounts'!BR74+'O5 Details by Class &amp; Accounts'!CM74</f>
        <v>0</v>
      </c>
      <c r="Y74" s="1630" t="str">
        <f t="shared" si="0"/>
        <v>1970</v>
      </c>
      <c r="Z74" s="1625" t="s">
        <v>5</v>
      </c>
    </row>
    <row r="75" spans="1:26" ht="12.95" customHeight="1" x14ac:dyDescent="0.2">
      <c r="A75" s="1836" t="s">
        <v>130</v>
      </c>
      <c r="B75" s="1837" t="s">
        <v>1546</v>
      </c>
      <c r="C75" s="945" t="str">
        <f>IF(ISBLANK('E4 TB Allocation Details'!D76), "",('E4 TB Allocation Details'!D76))</f>
        <v>gp</v>
      </c>
      <c r="D75" s="946">
        <f t="shared" si="2"/>
        <v>0</v>
      </c>
      <c r="E75" s="520">
        <f>'O5 Details by Class &amp; Accounts'!I75+'O5 Details by Class &amp; Accounts'!AD75+'O5 Details by Class &amp; Accounts'!AY75+'O5 Details by Class &amp; Accounts'!BT75</f>
        <v>0</v>
      </c>
      <c r="F75" s="520">
        <f>'O5 Details by Class &amp; Accounts'!J75+'O5 Details by Class &amp; Accounts'!AE75+'O5 Details by Class &amp; Accounts'!AZ75+'O5 Details by Class &amp; Accounts'!BU75</f>
        <v>0</v>
      </c>
      <c r="G75" s="520">
        <f>'O5 Details by Class &amp; Accounts'!K75+'O5 Details by Class &amp; Accounts'!AF75+'O5 Details by Class &amp; Accounts'!BA75+'O5 Details by Class &amp; Accounts'!BV75</f>
        <v>0</v>
      </c>
      <c r="H75" s="520">
        <f>'O5 Details by Class &amp; Accounts'!L75+'O5 Details by Class &amp; Accounts'!AG75+'O5 Details by Class &amp; Accounts'!BB75+'O5 Details by Class &amp; Accounts'!BW75</f>
        <v>0</v>
      </c>
      <c r="I75" s="520">
        <f>'O5 Details by Class &amp; Accounts'!M75+'O5 Details by Class &amp; Accounts'!AH75+'O5 Details by Class &amp; Accounts'!BC75+'O5 Details by Class &amp; Accounts'!BX75</f>
        <v>0</v>
      </c>
      <c r="J75" s="520">
        <f>'O5 Details by Class &amp; Accounts'!N75+'O5 Details by Class &amp; Accounts'!AI75+'O5 Details by Class &amp; Accounts'!BD75+'O5 Details by Class &amp; Accounts'!BY75</f>
        <v>0</v>
      </c>
      <c r="K75" s="520">
        <f>'O5 Details by Class &amp; Accounts'!O75+'O5 Details by Class &amp; Accounts'!AJ75+'O5 Details by Class &amp; Accounts'!BE75+'O5 Details by Class &amp; Accounts'!BZ75</f>
        <v>0</v>
      </c>
      <c r="L75" s="520">
        <f>'O5 Details by Class &amp; Accounts'!P75+'O5 Details by Class &amp; Accounts'!AK75+'O5 Details by Class &amp; Accounts'!BF75+'O5 Details by Class &amp; Accounts'!CA75</f>
        <v>0</v>
      </c>
      <c r="M75" s="520">
        <f>'O5 Details by Class &amp; Accounts'!Q75+'O5 Details by Class &amp; Accounts'!AL75+'O5 Details by Class &amp; Accounts'!BG75+'O5 Details by Class &amp; Accounts'!CB75</f>
        <v>0</v>
      </c>
      <c r="N75" s="520">
        <f>'O5 Details by Class &amp; Accounts'!R75+'O5 Details by Class &amp; Accounts'!AM75+'O5 Details by Class &amp; Accounts'!BH75+'O5 Details by Class &amp; Accounts'!CC75</f>
        <v>0</v>
      </c>
      <c r="O75" s="520">
        <f>'O5 Details by Class &amp; Accounts'!S75+'O5 Details by Class &amp; Accounts'!AN75+'O5 Details by Class &amp; Accounts'!BI75+'O5 Details by Class &amp; Accounts'!CD75</f>
        <v>0</v>
      </c>
      <c r="P75" s="520">
        <f>'O5 Details by Class &amp; Accounts'!T75+'O5 Details by Class &amp; Accounts'!AO75+'O5 Details by Class &amp; Accounts'!BJ75+'O5 Details by Class &amp; Accounts'!CE75</f>
        <v>0</v>
      </c>
      <c r="Q75" s="520">
        <f>'O5 Details by Class &amp; Accounts'!U75+'O5 Details by Class &amp; Accounts'!AP75+'O5 Details by Class &amp; Accounts'!BK75+'O5 Details by Class &amp; Accounts'!CF75</f>
        <v>0</v>
      </c>
      <c r="R75" s="520">
        <f>'O5 Details by Class &amp; Accounts'!V75+'O5 Details by Class &amp; Accounts'!AQ75+'O5 Details by Class &amp; Accounts'!BL75+'O5 Details by Class &amp; Accounts'!CG75</f>
        <v>0</v>
      </c>
      <c r="S75" s="520">
        <f>'O5 Details by Class &amp; Accounts'!W75+'O5 Details by Class &amp; Accounts'!AR75+'O5 Details by Class &amp; Accounts'!BM75+'O5 Details by Class &amp; Accounts'!CH75</f>
        <v>0</v>
      </c>
      <c r="T75" s="520">
        <f>'O5 Details by Class &amp; Accounts'!X75+'O5 Details by Class &amp; Accounts'!AS75+'O5 Details by Class &amp; Accounts'!BN75+'O5 Details by Class &amp; Accounts'!CI75</f>
        <v>0</v>
      </c>
      <c r="U75" s="520">
        <f>'O5 Details by Class &amp; Accounts'!Y75+'O5 Details by Class &amp; Accounts'!AT75+'O5 Details by Class &amp; Accounts'!BO75+'O5 Details by Class &amp; Accounts'!CJ75</f>
        <v>0</v>
      </c>
      <c r="V75" s="520">
        <f>'O5 Details by Class &amp; Accounts'!Z75+'O5 Details by Class &amp; Accounts'!AU75+'O5 Details by Class &amp; Accounts'!BP75+'O5 Details by Class &amp; Accounts'!CK75</f>
        <v>0</v>
      </c>
      <c r="W75" s="520">
        <f>'O5 Details by Class &amp; Accounts'!AA75+'O5 Details by Class &amp; Accounts'!AV75+'O5 Details by Class &amp; Accounts'!BQ75+'O5 Details by Class &amp; Accounts'!CL75</f>
        <v>0</v>
      </c>
      <c r="X75" s="959">
        <f>'O5 Details by Class &amp; Accounts'!AB75+'O5 Details by Class &amp; Accounts'!AW75+'O5 Details by Class &amp; Accounts'!BR75+'O5 Details by Class &amp; Accounts'!CM75</f>
        <v>0</v>
      </c>
      <c r="Y75" s="1630" t="str">
        <f t="shared" si="0"/>
        <v>1975</v>
      </c>
      <c r="Z75" s="1625" t="s">
        <v>5</v>
      </c>
    </row>
    <row r="76" spans="1:26" ht="12.95" customHeight="1" x14ac:dyDescent="0.2">
      <c r="A76" s="1836" t="s">
        <v>131</v>
      </c>
      <c r="B76" s="1837" t="s">
        <v>1041</v>
      </c>
      <c r="C76" s="945" t="str">
        <f>IF(ISBLANK('E4 TB Allocation Details'!D77), "",('E4 TB Allocation Details'!D77))</f>
        <v>gp</v>
      </c>
      <c r="D76" s="946">
        <f t="shared" si="2"/>
        <v>2608457</v>
      </c>
      <c r="E76" s="520">
        <f>'O5 Details by Class &amp; Accounts'!I76+'O5 Details by Class &amp; Accounts'!AD76+'O5 Details by Class &amp; Accounts'!AY76+'O5 Details by Class &amp; Accounts'!BT76</f>
        <v>1613788.3778232019</v>
      </c>
      <c r="F76" s="520">
        <f>'O5 Details by Class &amp; Accounts'!J76+'O5 Details by Class &amp; Accounts'!AE76+'O5 Details by Class &amp; Accounts'!AZ76+'O5 Details by Class &amp; Accounts'!BU76</f>
        <v>371208.8777947363</v>
      </c>
      <c r="G76" s="520">
        <f>'O5 Details by Class &amp; Accounts'!K76+'O5 Details by Class &amp; Accounts'!AF76+'O5 Details by Class &amp; Accounts'!BA76+'O5 Details by Class &amp; Accounts'!BV76</f>
        <v>577282.96578943753</v>
      </c>
      <c r="H76" s="520">
        <f>'O5 Details by Class &amp; Accounts'!L76+'O5 Details by Class &amp; Accounts'!AG76+'O5 Details by Class &amp; Accounts'!BB76+'O5 Details by Class &amp; Accounts'!BW76</f>
        <v>0</v>
      </c>
      <c r="I76" s="520">
        <f>'O5 Details by Class &amp; Accounts'!M76+'O5 Details by Class &amp; Accounts'!AH76+'O5 Details by Class &amp; Accounts'!BC76+'O5 Details by Class &amp; Accounts'!BX76</f>
        <v>0</v>
      </c>
      <c r="J76" s="520">
        <f>'O5 Details by Class &amp; Accounts'!N76+'O5 Details by Class &amp; Accounts'!AI76+'O5 Details by Class &amp; Accounts'!BD76+'O5 Details by Class &amp; Accounts'!BY76</f>
        <v>0</v>
      </c>
      <c r="K76" s="520">
        <f>'O5 Details by Class &amp; Accounts'!O76+'O5 Details by Class &amp; Accounts'!AJ76+'O5 Details by Class &amp; Accounts'!BE76+'O5 Details by Class &amp; Accounts'!BZ76</f>
        <v>37784.279432202515</v>
      </c>
      <c r="L76" s="520">
        <f>'O5 Details by Class &amp; Accounts'!P76+'O5 Details by Class &amp; Accounts'!AK76+'O5 Details by Class &amp; Accounts'!BF76+'O5 Details by Class &amp; Accounts'!CA76</f>
        <v>4562.2290775244674</v>
      </c>
      <c r="M76" s="520">
        <f>'O5 Details by Class &amp; Accounts'!Q76+'O5 Details by Class &amp; Accounts'!AL76+'O5 Details by Class &amp; Accounts'!BG76+'O5 Details by Class &amp; Accounts'!CB76</f>
        <v>3830.2700828972033</v>
      </c>
      <c r="N76" s="520">
        <f>'O5 Details by Class &amp; Accounts'!R76+'O5 Details by Class &amp; Accounts'!AM76+'O5 Details by Class &amp; Accounts'!BH76+'O5 Details by Class &amp; Accounts'!CC76</f>
        <v>0</v>
      </c>
      <c r="O76" s="520">
        <f>'O5 Details by Class &amp; Accounts'!S76+'O5 Details by Class &amp; Accounts'!AN76+'O5 Details by Class &amp; Accounts'!BI76+'O5 Details by Class &amp; Accounts'!CD76</f>
        <v>0</v>
      </c>
      <c r="P76" s="520">
        <f>'O5 Details by Class &amp; Accounts'!T76+'O5 Details by Class &amp; Accounts'!AO76+'O5 Details by Class &amp; Accounts'!BJ76+'O5 Details by Class &amp; Accounts'!CE76</f>
        <v>0</v>
      </c>
      <c r="Q76" s="520">
        <f>'O5 Details by Class &amp; Accounts'!U76+'O5 Details by Class &amp; Accounts'!AP76+'O5 Details by Class &amp; Accounts'!BK76+'O5 Details by Class &amp; Accounts'!CF76</f>
        <v>0</v>
      </c>
      <c r="R76" s="520">
        <f>'O5 Details by Class &amp; Accounts'!V76+'O5 Details by Class &amp; Accounts'!AQ76+'O5 Details by Class &amp; Accounts'!BL76+'O5 Details by Class &amp; Accounts'!CG76</f>
        <v>0</v>
      </c>
      <c r="S76" s="520">
        <f>'O5 Details by Class &amp; Accounts'!W76+'O5 Details by Class &amp; Accounts'!AR76+'O5 Details by Class &amp; Accounts'!BM76+'O5 Details by Class &amp; Accounts'!CH76</f>
        <v>0</v>
      </c>
      <c r="T76" s="520">
        <f>'O5 Details by Class &amp; Accounts'!X76+'O5 Details by Class &amp; Accounts'!AS76+'O5 Details by Class &amp; Accounts'!BN76+'O5 Details by Class &amp; Accounts'!CI76</f>
        <v>0</v>
      </c>
      <c r="U76" s="520">
        <f>'O5 Details by Class &amp; Accounts'!Y76+'O5 Details by Class &amp; Accounts'!AT76+'O5 Details by Class &amp; Accounts'!BO76+'O5 Details by Class &amp; Accounts'!CJ76</f>
        <v>0</v>
      </c>
      <c r="V76" s="520">
        <f>'O5 Details by Class &amp; Accounts'!Z76+'O5 Details by Class &amp; Accounts'!AU76+'O5 Details by Class &amp; Accounts'!BP76+'O5 Details by Class &amp; Accounts'!CK76</f>
        <v>0</v>
      </c>
      <c r="W76" s="520">
        <f>'O5 Details by Class &amp; Accounts'!AA76+'O5 Details by Class &amp; Accounts'!AV76+'O5 Details by Class &amp; Accounts'!BQ76+'O5 Details by Class &amp; Accounts'!CL76</f>
        <v>0</v>
      </c>
      <c r="X76" s="959">
        <f>'O5 Details by Class &amp; Accounts'!AB76+'O5 Details by Class &amp; Accounts'!AW76+'O5 Details by Class &amp; Accounts'!BR76+'O5 Details by Class &amp; Accounts'!CM76</f>
        <v>0</v>
      </c>
      <c r="Y76" s="1630" t="str">
        <f t="shared" si="0"/>
        <v>1980</v>
      </c>
      <c r="Z76" s="1625" t="s">
        <v>5</v>
      </c>
    </row>
    <row r="77" spans="1:26" ht="12.95" customHeight="1" x14ac:dyDescent="0.2">
      <c r="A77" s="1836" t="s">
        <v>132</v>
      </c>
      <c r="B77" s="1837" t="s">
        <v>1043</v>
      </c>
      <c r="C77" s="945" t="str">
        <f>IF(ISBLANK('E4 TB Allocation Details'!D78), "",('E4 TB Allocation Details'!D78))</f>
        <v>gp</v>
      </c>
      <c r="D77" s="946">
        <f t="shared" si="2"/>
        <v>47668</v>
      </c>
      <c r="E77" s="520">
        <f>'O5 Details by Class &amp; Accounts'!I77+'O5 Details by Class &amp; Accounts'!AD77+'O5 Details by Class &amp; Accounts'!AY77+'O5 Details by Class &amp; Accounts'!BT77</f>
        <v>29491.022621448767</v>
      </c>
      <c r="F77" s="520">
        <f>'O5 Details by Class &amp; Accounts'!J77+'O5 Details by Class &amp; Accounts'!AE77+'O5 Details by Class &amp; Accounts'!AZ77+'O5 Details by Class &amp; Accounts'!BU77</f>
        <v>6783.6214232090042</v>
      </c>
      <c r="G77" s="520">
        <f>'O5 Details by Class &amp; Accounts'!K77+'O5 Details by Class &amp; Accounts'!AF77+'O5 Details by Class &amp; Accounts'!BA77+'O5 Details by Class &amp; Accounts'!BV77</f>
        <v>10549.502795426915</v>
      </c>
      <c r="H77" s="520">
        <f>'O5 Details by Class &amp; Accounts'!L77+'O5 Details by Class &amp; Accounts'!AG77+'O5 Details by Class &amp; Accounts'!BB77+'O5 Details by Class &amp; Accounts'!BW77</f>
        <v>0</v>
      </c>
      <c r="I77" s="520">
        <f>'O5 Details by Class &amp; Accounts'!M77+'O5 Details by Class &amp; Accounts'!AH77+'O5 Details by Class &amp; Accounts'!BC77+'O5 Details by Class &amp; Accounts'!BX77</f>
        <v>0</v>
      </c>
      <c r="J77" s="520">
        <f>'O5 Details by Class &amp; Accounts'!N77+'O5 Details by Class &amp; Accounts'!AI77+'O5 Details by Class &amp; Accounts'!BD77+'O5 Details by Class &amp; Accounts'!BY77</f>
        <v>0</v>
      </c>
      <c r="K77" s="520">
        <f>'O5 Details by Class &amp; Accounts'!O77+'O5 Details by Class &amp; Accounts'!AJ77+'O5 Details by Class &amp; Accounts'!BE77+'O5 Details by Class &amp; Accounts'!BZ77</f>
        <v>690.48523014725924</v>
      </c>
      <c r="L77" s="520">
        <f>'O5 Details by Class &amp; Accounts'!P77+'O5 Details by Class &amp; Accounts'!AK77+'O5 Details by Class &amp; Accounts'!BF77+'O5 Details by Class &amp; Accounts'!CA77</f>
        <v>83.37202248970803</v>
      </c>
      <c r="M77" s="520">
        <f>'O5 Details by Class &amp; Accounts'!Q77+'O5 Details by Class &amp; Accounts'!AL77+'O5 Details by Class &amp; Accounts'!BG77+'O5 Details by Class &amp; Accounts'!CB77</f>
        <v>69.995907278342671</v>
      </c>
      <c r="N77" s="520">
        <f>'O5 Details by Class &amp; Accounts'!R77+'O5 Details by Class &amp; Accounts'!AM77+'O5 Details by Class &amp; Accounts'!BH77+'O5 Details by Class &amp; Accounts'!CC77</f>
        <v>0</v>
      </c>
      <c r="O77" s="520">
        <f>'O5 Details by Class &amp; Accounts'!S77+'O5 Details by Class &amp; Accounts'!AN77+'O5 Details by Class &amp; Accounts'!BI77+'O5 Details by Class &amp; Accounts'!CD77</f>
        <v>0</v>
      </c>
      <c r="P77" s="520">
        <f>'O5 Details by Class &amp; Accounts'!T77+'O5 Details by Class &amp; Accounts'!AO77+'O5 Details by Class &amp; Accounts'!BJ77+'O5 Details by Class &amp; Accounts'!CE77</f>
        <v>0</v>
      </c>
      <c r="Q77" s="520">
        <f>'O5 Details by Class &amp; Accounts'!U77+'O5 Details by Class &amp; Accounts'!AP77+'O5 Details by Class &amp; Accounts'!BK77+'O5 Details by Class &amp; Accounts'!CF77</f>
        <v>0</v>
      </c>
      <c r="R77" s="520">
        <f>'O5 Details by Class &amp; Accounts'!V77+'O5 Details by Class &amp; Accounts'!AQ77+'O5 Details by Class &amp; Accounts'!BL77+'O5 Details by Class &amp; Accounts'!CG77</f>
        <v>0</v>
      </c>
      <c r="S77" s="520">
        <f>'O5 Details by Class &amp; Accounts'!W77+'O5 Details by Class &amp; Accounts'!AR77+'O5 Details by Class &amp; Accounts'!BM77+'O5 Details by Class &amp; Accounts'!CH77</f>
        <v>0</v>
      </c>
      <c r="T77" s="520">
        <f>'O5 Details by Class &amp; Accounts'!X77+'O5 Details by Class &amp; Accounts'!AS77+'O5 Details by Class &amp; Accounts'!BN77+'O5 Details by Class &amp; Accounts'!CI77</f>
        <v>0</v>
      </c>
      <c r="U77" s="520">
        <f>'O5 Details by Class &amp; Accounts'!Y77+'O5 Details by Class &amp; Accounts'!AT77+'O5 Details by Class &amp; Accounts'!BO77+'O5 Details by Class &amp; Accounts'!CJ77</f>
        <v>0</v>
      </c>
      <c r="V77" s="520">
        <f>'O5 Details by Class &amp; Accounts'!Z77+'O5 Details by Class &amp; Accounts'!AU77+'O5 Details by Class &amp; Accounts'!BP77+'O5 Details by Class &amp; Accounts'!CK77</f>
        <v>0</v>
      </c>
      <c r="W77" s="520">
        <f>'O5 Details by Class &amp; Accounts'!AA77+'O5 Details by Class &amp; Accounts'!AV77+'O5 Details by Class &amp; Accounts'!BQ77+'O5 Details by Class &amp; Accounts'!CL77</f>
        <v>0</v>
      </c>
      <c r="X77" s="959">
        <f>'O5 Details by Class &amp; Accounts'!AB77+'O5 Details by Class &amp; Accounts'!AW77+'O5 Details by Class &amp; Accounts'!BR77+'O5 Details by Class &amp; Accounts'!CM77</f>
        <v>0</v>
      </c>
      <c r="Y77" s="1630" t="str">
        <f t="shared" si="0"/>
        <v>1990</v>
      </c>
      <c r="Z77" s="1625" t="s">
        <v>5</v>
      </c>
    </row>
    <row r="78" spans="1:26" ht="12.95" customHeight="1" x14ac:dyDescent="0.2">
      <c r="A78" s="1494" t="s">
        <v>135</v>
      </c>
      <c r="B78" s="930" t="s">
        <v>1044</v>
      </c>
      <c r="C78" s="945" t="str">
        <f>IF(ISBLANK('E4 TB Allocation Details'!D79), "",('E4 TB Allocation Details'!D79))</f>
        <v>co</v>
      </c>
      <c r="D78" s="946">
        <f t="shared" si="2"/>
        <v>-7302139.4650000008</v>
      </c>
      <c r="E78" s="520">
        <f>'O5 Details by Class &amp; Accounts'!I78+'O5 Details by Class &amp; Accounts'!AD78+'O5 Details by Class &amp; Accounts'!AY78+'O5 Details by Class &amp; Accounts'!BT78</f>
        <v>-4284870.1919736294</v>
      </c>
      <c r="F78" s="520">
        <f>'O5 Details by Class &amp; Accounts'!J78+'O5 Details by Class &amp; Accounts'!AE78+'O5 Details by Class &amp; Accounts'!AZ78+'O5 Details by Class &amp; Accounts'!BU78</f>
        <v>-1103714.3074096888</v>
      </c>
      <c r="G78" s="520">
        <f>'O5 Details by Class &amp; Accounts'!K78+'O5 Details by Class &amp; Accounts'!AF78+'O5 Details by Class &amp; Accounts'!BA78+'O5 Details by Class &amp; Accounts'!BV78</f>
        <v>-1729916.2319555609</v>
      </c>
      <c r="H78" s="520">
        <f>'O5 Details by Class &amp; Accounts'!L78+'O5 Details by Class &amp; Accounts'!AG78+'O5 Details by Class &amp; Accounts'!BB78+'O5 Details by Class &amp; Accounts'!BW78</f>
        <v>0</v>
      </c>
      <c r="I78" s="520">
        <f>'O5 Details by Class &amp; Accounts'!M78+'O5 Details by Class &amp; Accounts'!AH78+'O5 Details by Class &amp; Accounts'!BC78+'O5 Details by Class &amp; Accounts'!BX78</f>
        <v>0</v>
      </c>
      <c r="J78" s="520">
        <f>'O5 Details by Class &amp; Accounts'!N78+'O5 Details by Class &amp; Accounts'!AI78+'O5 Details by Class &amp; Accounts'!BD78+'O5 Details by Class &amp; Accounts'!BY78</f>
        <v>0</v>
      </c>
      <c r="K78" s="520">
        <f>'O5 Details by Class &amp; Accounts'!O78+'O5 Details by Class &amp; Accounts'!AJ78+'O5 Details by Class &amp; Accounts'!BE78+'O5 Details by Class &amp; Accounts'!BZ78</f>
        <v>-152569.40682738414</v>
      </c>
      <c r="L78" s="520">
        <f>'O5 Details by Class &amp; Accounts'!P78+'O5 Details by Class &amp; Accounts'!AK78+'O5 Details by Class &amp; Accounts'!BF78+'O5 Details by Class &amp; Accounts'!CA78</f>
        <v>-16912.172079123273</v>
      </c>
      <c r="M78" s="520">
        <f>'O5 Details by Class &amp; Accounts'!Q78+'O5 Details by Class &amp; Accounts'!AL78+'O5 Details by Class &amp; Accounts'!BG78+'O5 Details by Class &amp; Accounts'!CB78</f>
        <v>-14157.154754613221</v>
      </c>
      <c r="N78" s="520">
        <f>'O5 Details by Class &amp; Accounts'!R78+'O5 Details by Class &amp; Accounts'!AM78+'O5 Details by Class &amp; Accounts'!BH78+'O5 Details by Class &amp; Accounts'!CC78</f>
        <v>0</v>
      </c>
      <c r="O78" s="520">
        <f>'O5 Details by Class &amp; Accounts'!S78+'O5 Details by Class &amp; Accounts'!AN78+'O5 Details by Class &amp; Accounts'!BI78+'O5 Details by Class &amp; Accounts'!CD78</f>
        <v>0</v>
      </c>
      <c r="P78" s="520">
        <f>'O5 Details by Class &amp; Accounts'!T78+'O5 Details by Class &amp; Accounts'!AO78+'O5 Details by Class &amp; Accounts'!BJ78+'O5 Details by Class &amp; Accounts'!CE78</f>
        <v>0</v>
      </c>
      <c r="Q78" s="520">
        <f>'O5 Details by Class &amp; Accounts'!U78+'O5 Details by Class &amp; Accounts'!AP78+'O5 Details by Class &amp; Accounts'!BK78+'O5 Details by Class &amp; Accounts'!CF78</f>
        <v>0</v>
      </c>
      <c r="R78" s="520">
        <f>'O5 Details by Class &amp; Accounts'!V78+'O5 Details by Class &amp; Accounts'!AQ78+'O5 Details by Class &amp; Accounts'!BL78+'O5 Details by Class &amp; Accounts'!CG78</f>
        <v>0</v>
      </c>
      <c r="S78" s="520">
        <f>'O5 Details by Class &amp; Accounts'!W78+'O5 Details by Class &amp; Accounts'!AR78+'O5 Details by Class &amp; Accounts'!BM78+'O5 Details by Class &amp; Accounts'!CH78</f>
        <v>0</v>
      </c>
      <c r="T78" s="520">
        <f>'O5 Details by Class &amp; Accounts'!X78+'O5 Details by Class &amp; Accounts'!AS78+'O5 Details by Class &amp; Accounts'!BN78+'O5 Details by Class &amp; Accounts'!CI78</f>
        <v>0</v>
      </c>
      <c r="U78" s="520">
        <f>'O5 Details by Class &amp; Accounts'!Y78+'O5 Details by Class &amp; Accounts'!AT78+'O5 Details by Class &amp; Accounts'!BO78+'O5 Details by Class &amp; Accounts'!CJ78</f>
        <v>0</v>
      </c>
      <c r="V78" s="520">
        <f>'O5 Details by Class &amp; Accounts'!Z78+'O5 Details by Class &amp; Accounts'!AU78+'O5 Details by Class &amp; Accounts'!BP78+'O5 Details by Class &amp; Accounts'!CK78</f>
        <v>0</v>
      </c>
      <c r="W78" s="520">
        <f>'O5 Details by Class &amp; Accounts'!AA78+'O5 Details by Class &amp; Accounts'!AV78+'O5 Details by Class &amp; Accounts'!BQ78+'O5 Details by Class &amp; Accounts'!CL78</f>
        <v>0</v>
      </c>
      <c r="X78" s="959">
        <f>'O5 Details by Class &amp; Accounts'!AB78+'O5 Details by Class &amp; Accounts'!AW78+'O5 Details by Class &amp; Accounts'!BR78+'O5 Details by Class &amp; Accounts'!CM78</f>
        <v>0</v>
      </c>
      <c r="Y78" s="1630" t="str">
        <f t="shared" si="0"/>
        <v>1995</v>
      </c>
      <c r="Z78" s="1625" t="s">
        <v>1597</v>
      </c>
    </row>
    <row r="79" spans="1:26" ht="12.95" customHeight="1" x14ac:dyDescent="0.2">
      <c r="A79" s="1836" t="s">
        <v>133</v>
      </c>
      <c r="B79" s="1837" t="s">
        <v>1045</v>
      </c>
      <c r="C79" s="945" t="str">
        <f>IF(ISBLANK('E4 TB Allocation Details'!D80), "",('E4 TB Allocation Details'!D80))</f>
        <v>gp</v>
      </c>
      <c r="D79" s="946">
        <f t="shared" si="2"/>
        <v>0</v>
      </c>
      <c r="E79" s="520">
        <f>'O5 Details by Class &amp; Accounts'!I79+'O5 Details by Class &amp; Accounts'!AD79+'O5 Details by Class &amp; Accounts'!AY79+'O5 Details by Class &amp; Accounts'!BT79</f>
        <v>0</v>
      </c>
      <c r="F79" s="520">
        <f>'O5 Details by Class &amp; Accounts'!J79+'O5 Details by Class &amp; Accounts'!AE79+'O5 Details by Class &amp; Accounts'!AZ79+'O5 Details by Class &amp; Accounts'!BU79</f>
        <v>0</v>
      </c>
      <c r="G79" s="520">
        <f>'O5 Details by Class &amp; Accounts'!K79+'O5 Details by Class &amp; Accounts'!AF79+'O5 Details by Class &amp; Accounts'!BA79+'O5 Details by Class &amp; Accounts'!BV79</f>
        <v>0</v>
      </c>
      <c r="H79" s="520">
        <f>'O5 Details by Class &amp; Accounts'!L79+'O5 Details by Class &amp; Accounts'!AG79+'O5 Details by Class &amp; Accounts'!BB79+'O5 Details by Class &amp; Accounts'!BW79</f>
        <v>0</v>
      </c>
      <c r="I79" s="520">
        <f>'O5 Details by Class &amp; Accounts'!M79+'O5 Details by Class &amp; Accounts'!AH79+'O5 Details by Class &amp; Accounts'!BC79+'O5 Details by Class &amp; Accounts'!BX79</f>
        <v>0</v>
      </c>
      <c r="J79" s="520">
        <f>'O5 Details by Class &amp; Accounts'!N79+'O5 Details by Class &amp; Accounts'!AI79+'O5 Details by Class &amp; Accounts'!BD79+'O5 Details by Class &amp; Accounts'!BY79</f>
        <v>0</v>
      </c>
      <c r="K79" s="520">
        <f>'O5 Details by Class &amp; Accounts'!O79+'O5 Details by Class &amp; Accounts'!AJ79+'O5 Details by Class &amp; Accounts'!BE79+'O5 Details by Class &amp; Accounts'!BZ79</f>
        <v>0</v>
      </c>
      <c r="L79" s="520">
        <f>'O5 Details by Class &amp; Accounts'!P79+'O5 Details by Class &amp; Accounts'!AK79+'O5 Details by Class &amp; Accounts'!BF79+'O5 Details by Class &amp; Accounts'!CA79</f>
        <v>0</v>
      </c>
      <c r="M79" s="520">
        <f>'O5 Details by Class &amp; Accounts'!Q79+'O5 Details by Class &amp; Accounts'!AL79+'O5 Details by Class &amp; Accounts'!BG79+'O5 Details by Class &amp; Accounts'!CB79</f>
        <v>0</v>
      </c>
      <c r="N79" s="520">
        <f>'O5 Details by Class &amp; Accounts'!R79+'O5 Details by Class &amp; Accounts'!AM79+'O5 Details by Class &amp; Accounts'!BH79+'O5 Details by Class &amp; Accounts'!CC79</f>
        <v>0</v>
      </c>
      <c r="O79" s="520">
        <f>'O5 Details by Class &amp; Accounts'!S79+'O5 Details by Class &amp; Accounts'!AN79+'O5 Details by Class &amp; Accounts'!BI79+'O5 Details by Class &amp; Accounts'!CD79</f>
        <v>0</v>
      </c>
      <c r="P79" s="520">
        <f>'O5 Details by Class &amp; Accounts'!T79+'O5 Details by Class &amp; Accounts'!AO79+'O5 Details by Class &amp; Accounts'!BJ79+'O5 Details by Class &amp; Accounts'!CE79</f>
        <v>0</v>
      </c>
      <c r="Q79" s="520">
        <f>'O5 Details by Class &amp; Accounts'!U79+'O5 Details by Class &amp; Accounts'!AP79+'O5 Details by Class &amp; Accounts'!BK79+'O5 Details by Class &amp; Accounts'!CF79</f>
        <v>0</v>
      </c>
      <c r="R79" s="520">
        <f>'O5 Details by Class &amp; Accounts'!V79+'O5 Details by Class &amp; Accounts'!AQ79+'O5 Details by Class &amp; Accounts'!BL79+'O5 Details by Class &amp; Accounts'!CG79</f>
        <v>0</v>
      </c>
      <c r="S79" s="520">
        <f>'O5 Details by Class &amp; Accounts'!W79+'O5 Details by Class &amp; Accounts'!AR79+'O5 Details by Class &amp; Accounts'!BM79+'O5 Details by Class &amp; Accounts'!CH79</f>
        <v>0</v>
      </c>
      <c r="T79" s="520">
        <f>'O5 Details by Class &amp; Accounts'!X79+'O5 Details by Class &amp; Accounts'!AS79+'O5 Details by Class &amp; Accounts'!BN79+'O5 Details by Class &amp; Accounts'!CI79</f>
        <v>0</v>
      </c>
      <c r="U79" s="520">
        <f>'O5 Details by Class &amp; Accounts'!Y79+'O5 Details by Class &amp; Accounts'!AT79+'O5 Details by Class &amp; Accounts'!BO79+'O5 Details by Class &amp; Accounts'!CJ79</f>
        <v>0</v>
      </c>
      <c r="V79" s="520">
        <f>'O5 Details by Class &amp; Accounts'!Z79+'O5 Details by Class &amp; Accounts'!AU79+'O5 Details by Class &amp; Accounts'!BP79+'O5 Details by Class &amp; Accounts'!CK79</f>
        <v>0</v>
      </c>
      <c r="W79" s="520">
        <f>'O5 Details by Class &amp; Accounts'!AA79+'O5 Details by Class &amp; Accounts'!AV79+'O5 Details by Class &amp; Accounts'!BQ79+'O5 Details by Class &amp; Accounts'!CL79</f>
        <v>0</v>
      </c>
      <c r="X79" s="959">
        <f>'O5 Details by Class &amp; Accounts'!AB79+'O5 Details by Class &amp; Accounts'!AW79+'O5 Details by Class &amp; Accounts'!BR79+'O5 Details by Class &amp; Accounts'!CM79</f>
        <v>0</v>
      </c>
      <c r="Y79" s="1630" t="str">
        <f t="shared" si="0"/>
        <v>2005</v>
      </c>
      <c r="Z79" s="1625" t="s">
        <v>5</v>
      </c>
    </row>
    <row r="80" spans="1:26" ht="12.95" customHeight="1" x14ac:dyDescent="0.2">
      <c r="A80" s="1836" t="s">
        <v>134</v>
      </c>
      <c r="B80" s="1837" t="s">
        <v>1046</v>
      </c>
      <c r="C80" s="945" t="str">
        <f>IF(ISBLANK('E4 TB Allocation Details'!D81), "",('E4 TB Allocation Details'!D81))</f>
        <v>gp</v>
      </c>
      <c r="D80" s="946">
        <f t="shared" si="2"/>
        <v>0</v>
      </c>
      <c r="E80" s="520">
        <f>'O5 Details by Class &amp; Accounts'!I80+'O5 Details by Class &amp; Accounts'!AD80+'O5 Details by Class &amp; Accounts'!AY80+'O5 Details by Class &amp; Accounts'!BT80</f>
        <v>0</v>
      </c>
      <c r="F80" s="520">
        <f>'O5 Details by Class &amp; Accounts'!J80+'O5 Details by Class &amp; Accounts'!AE80+'O5 Details by Class &amp; Accounts'!AZ80+'O5 Details by Class &amp; Accounts'!BU80</f>
        <v>0</v>
      </c>
      <c r="G80" s="520">
        <f>'O5 Details by Class &amp; Accounts'!K80+'O5 Details by Class &amp; Accounts'!AF80+'O5 Details by Class &amp; Accounts'!BA80+'O5 Details by Class &amp; Accounts'!BV80</f>
        <v>0</v>
      </c>
      <c r="H80" s="520">
        <f>'O5 Details by Class &amp; Accounts'!L80+'O5 Details by Class &amp; Accounts'!AG80+'O5 Details by Class &amp; Accounts'!BB80+'O5 Details by Class &amp; Accounts'!BW80</f>
        <v>0</v>
      </c>
      <c r="I80" s="520">
        <f>'O5 Details by Class &amp; Accounts'!M80+'O5 Details by Class &amp; Accounts'!AH80+'O5 Details by Class &amp; Accounts'!BC80+'O5 Details by Class &amp; Accounts'!BX80</f>
        <v>0</v>
      </c>
      <c r="J80" s="520">
        <f>'O5 Details by Class &amp; Accounts'!N80+'O5 Details by Class &amp; Accounts'!AI80+'O5 Details by Class &amp; Accounts'!BD80+'O5 Details by Class &amp; Accounts'!BY80</f>
        <v>0</v>
      </c>
      <c r="K80" s="520">
        <f>'O5 Details by Class &amp; Accounts'!O80+'O5 Details by Class &amp; Accounts'!AJ80+'O5 Details by Class &amp; Accounts'!BE80+'O5 Details by Class &amp; Accounts'!BZ80</f>
        <v>0</v>
      </c>
      <c r="L80" s="520">
        <f>'O5 Details by Class &amp; Accounts'!P80+'O5 Details by Class &amp; Accounts'!AK80+'O5 Details by Class &amp; Accounts'!BF80+'O5 Details by Class &amp; Accounts'!CA80</f>
        <v>0</v>
      </c>
      <c r="M80" s="520">
        <f>'O5 Details by Class &amp; Accounts'!Q80+'O5 Details by Class &amp; Accounts'!AL80+'O5 Details by Class &amp; Accounts'!BG80+'O5 Details by Class &amp; Accounts'!CB80</f>
        <v>0</v>
      </c>
      <c r="N80" s="520">
        <f>'O5 Details by Class &amp; Accounts'!R80+'O5 Details by Class &amp; Accounts'!AM80+'O5 Details by Class &amp; Accounts'!BH80+'O5 Details by Class &amp; Accounts'!CC80</f>
        <v>0</v>
      </c>
      <c r="O80" s="520">
        <f>'O5 Details by Class &amp; Accounts'!S80+'O5 Details by Class &amp; Accounts'!AN80+'O5 Details by Class &amp; Accounts'!BI80+'O5 Details by Class &amp; Accounts'!CD80</f>
        <v>0</v>
      </c>
      <c r="P80" s="520">
        <f>'O5 Details by Class &amp; Accounts'!T80+'O5 Details by Class &amp; Accounts'!AO80+'O5 Details by Class &amp; Accounts'!BJ80+'O5 Details by Class &amp; Accounts'!CE80</f>
        <v>0</v>
      </c>
      <c r="Q80" s="520">
        <f>'O5 Details by Class &amp; Accounts'!U80+'O5 Details by Class &amp; Accounts'!AP80+'O5 Details by Class &amp; Accounts'!BK80+'O5 Details by Class &amp; Accounts'!CF80</f>
        <v>0</v>
      </c>
      <c r="R80" s="520">
        <f>'O5 Details by Class &amp; Accounts'!V80+'O5 Details by Class &amp; Accounts'!AQ80+'O5 Details by Class &amp; Accounts'!BL80+'O5 Details by Class &amp; Accounts'!CG80</f>
        <v>0</v>
      </c>
      <c r="S80" s="520">
        <f>'O5 Details by Class &amp; Accounts'!W80+'O5 Details by Class &amp; Accounts'!AR80+'O5 Details by Class &amp; Accounts'!BM80+'O5 Details by Class &amp; Accounts'!CH80</f>
        <v>0</v>
      </c>
      <c r="T80" s="520">
        <f>'O5 Details by Class &amp; Accounts'!X80+'O5 Details by Class &amp; Accounts'!AS80+'O5 Details by Class &amp; Accounts'!BN80+'O5 Details by Class &amp; Accounts'!CI80</f>
        <v>0</v>
      </c>
      <c r="U80" s="520">
        <f>'O5 Details by Class &amp; Accounts'!Y80+'O5 Details by Class &amp; Accounts'!AT80+'O5 Details by Class &amp; Accounts'!BO80+'O5 Details by Class &amp; Accounts'!CJ80</f>
        <v>0</v>
      </c>
      <c r="V80" s="520">
        <f>'O5 Details by Class &amp; Accounts'!Z80+'O5 Details by Class &amp; Accounts'!AU80+'O5 Details by Class &amp; Accounts'!BP80+'O5 Details by Class &amp; Accounts'!CK80</f>
        <v>0</v>
      </c>
      <c r="W80" s="520">
        <f>'O5 Details by Class &amp; Accounts'!AA80+'O5 Details by Class &amp; Accounts'!AV80+'O5 Details by Class &amp; Accounts'!BQ80+'O5 Details by Class &amp; Accounts'!CL80</f>
        <v>0</v>
      </c>
      <c r="X80" s="959">
        <f>'O5 Details by Class &amp; Accounts'!AB80+'O5 Details by Class &amp; Accounts'!AW80+'O5 Details by Class &amp; Accounts'!BR80+'O5 Details by Class &amp; Accounts'!CM80</f>
        <v>0</v>
      </c>
      <c r="Y80" s="1630" t="str">
        <f t="shared" si="0"/>
        <v>2010</v>
      </c>
      <c r="Z80" s="1625" t="s">
        <v>5</v>
      </c>
    </row>
    <row r="81" spans="1:26" ht="25.5" x14ac:dyDescent="0.2">
      <c r="A81" s="1494" t="s">
        <v>136</v>
      </c>
      <c r="B81" s="930" t="s">
        <v>1581</v>
      </c>
      <c r="C81" s="945" t="str">
        <f>IF(ISBLANK('E4 TB Allocation Details'!D82), "",('E4 TB Allocation Details'!D82))</f>
        <v>accum dep</v>
      </c>
      <c r="D81" s="946">
        <f t="shared" si="2"/>
        <v>633492.20499999984</v>
      </c>
      <c r="E81" s="520">
        <f>'O5 Details by Class &amp; Accounts'!I81+'O5 Details by Class &amp; Accounts'!AD81+'O5 Details by Class &amp; Accounts'!AY81+'O5 Details by Class &amp; Accounts'!BT81</f>
        <v>370193.37419105199</v>
      </c>
      <c r="F81" s="520">
        <f>'O5 Details by Class &amp; Accounts'!J81+'O5 Details by Class &amp; Accounts'!AE81+'O5 Details by Class &amp; Accounts'!AZ81+'O5 Details by Class &amp; Accounts'!BU81</f>
        <v>96286.153330152709</v>
      </c>
      <c r="G81" s="520">
        <f>'O5 Details by Class &amp; Accounts'!K81+'O5 Details by Class &amp; Accounts'!AF81+'O5 Details by Class &amp; Accounts'!BA81+'O5 Details by Class &amp; Accounts'!BV81</f>
        <v>150895.77773106756</v>
      </c>
      <c r="H81" s="520">
        <f>'O5 Details by Class &amp; Accounts'!L81+'O5 Details by Class &amp; Accounts'!AG81+'O5 Details by Class &amp; Accounts'!BB81+'O5 Details by Class &amp; Accounts'!BW81</f>
        <v>0</v>
      </c>
      <c r="I81" s="520">
        <f>'O5 Details by Class &amp; Accounts'!M81+'O5 Details by Class &amp; Accounts'!AH81+'O5 Details by Class &amp; Accounts'!BC81+'O5 Details by Class &amp; Accounts'!BX81</f>
        <v>0</v>
      </c>
      <c r="J81" s="520">
        <f>'O5 Details by Class &amp; Accounts'!N81+'O5 Details by Class &amp; Accounts'!AI81+'O5 Details by Class &amp; Accounts'!BD81+'O5 Details by Class &amp; Accounts'!BY81</f>
        <v>0</v>
      </c>
      <c r="K81" s="520">
        <f>'O5 Details by Class &amp; Accounts'!O81+'O5 Details by Class &amp; Accounts'!AJ81+'O5 Details by Class &amp; Accounts'!BE81+'O5 Details by Class &amp; Accounts'!BZ81</f>
        <v>13536.274066938095</v>
      </c>
      <c r="L81" s="520">
        <f>'O5 Details by Class &amp; Accounts'!P81+'O5 Details by Class &amp; Accounts'!AK81+'O5 Details by Class &amp; Accounts'!BF81+'O5 Details by Class &amp; Accounts'!CA81</f>
        <v>1398.859535138989</v>
      </c>
      <c r="M81" s="520">
        <f>'O5 Details by Class &amp; Accounts'!Q81+'O5 Details by Class &amp; Accounts'!AL81+'O5 Details by Class &amp; Accounts'!BG81+'O5 Details by Class &amp; Accounts'!CB81</f>
        <v>1181.7661456506303</v>
      </c>
      <c r="N81" s="520">
        <f>'O5 Details by Class &amp; Accounts'!R81+'O5 Details by Class &amp; Accounts'!AM81+'O5 Details by Class &amp; Accounts'!BH81+'O5 Details by Class &amp; Accounts'!CC81</f>
        <v>0</v>
      </c>
      <c r="O81" s="520">
        <f>'O5 Details by Class &amp; Accounts'!S81+'O5 Details by Class &amp; Accounts'!AN81+'O5 Details by Class &amp; Accounts'!BI81+'O5 Details by Class &amp; Accounts'!CD81</f>
        <v>0</v>
      </c>
      <c r="P81" s="520">
        <f>'O5 Details by Class &amp; Accounts'!T81+'O5 Details by Class &amp; Accounts'!AO81+'O5 Details by Class &amp; Accounts'!BJ81+'O5 Details by Class &amp; Accounts'!CE81</f>
        <v>0</v>
      </c>
      <c r="Q81" s="520">
        <f>'O5 Details by Class &amp; Accounts'!U81+'O5 Details by Class &amp; Accounts'!AP81+'O5 Details by Class &amp; Accounts'!BK81+'O5 Details by Class &amp; Accounts'!CF81</f>
        <v>0</v>
      </c>
      <c r="R81" s="520">
        <f>'O5 Details by Class &amp; Accounts'!V81+'O5 Details by Class &amp; Accounts'!AQ81+'O5 Details by Class &amp; Accounts'!BL81+'O5 Details by Class &amp; Accounts'!CG81</f>
        <v>0</v>
      </c>
      <c r="S81" s="520">
        <f>'O5 Details by Class &amp; Accounts'!W81+'O5 Details by Class &amp; Accounts'!AR81+'O5 Details by Class &amp; Accounts'!BM81+'O5 Details by Class &amp; Accounts'!CH81</f>
        <v>0</v>
      </c>
      <c r="T81" s="520">
        <f>'O5 Details by Class &amp; Accounts'!X81+'O5 Details by Class &amp; Accounts'!AS81+'O5 Details by Class &amp; Accounts'!BN81+'O5 Details by Class &amp; Accounts'!CI81</f>
        <v>0</v>
      </c>
      <c r="U81" s="520">
        <f>'O5 Details by Class &amp; Accounts'!Y81+'O5 Details by Class &amp; Accounts'!AT81+'O5 Details by Class &amp; Accounts'!BO81+'O5 Details by Class &amp; Accounts'!CJ81</f>
        <v>0</v>
      </c>
      <c r="V81" s="520">
        <f>'O5 Details by Class &amp; Accounts'!Z81+'O5 Details by Class &amp; Accounts'!AU81+'O5 Details by Class &amp; Accounts'!BP81+'O5 Details by Class &amp; Accounts'!CK81</f>
        <v>0</v>
      </c>
      <c r="W81" s="520">
        <f>'O5 Details by Class &amp; Accounts'!AA81+'O5 Details by Class &amp; Accounts'!AV81+'O5 Details by Class &amp; Accounts'!BQ81+'O5 Details by Class &amp; Accounts'!CL81</f>
        <v>0</v>
      </c>
      <c r="X81" s="959">
        <f>'O5 Details by Class &amp; Accounts'!AB81+'O5 Details by Class &amp; Accounts'!AW81+'O5 Details by Class &amp; Accounts'!BR81+'O5 Details by Class &amp; Accounts'!CM81</f>
        <v>0</v>
      </c>
      <c r="Y81" s="1630" t="str">
        <f t="shared" si="0"/>
        <v>2105</v>
      </c>
      <c r="Z81" s="1625" t="s">
        <v>1597</v>
      </c>
    </row>
    <row r="82" spans="1:26" ht="12.75" x14ac:dyDescent="0.2">
      <c r="A82" s="1836" t="s">
        <v>137</v>
      </c>
      <c r="B82" s="1837" t="s">
        <v>97</v>
      </c>
      <c r="C82" s="945" t="str">
        <f>IF(ISBLANK('E4 TB Allocation Details'!D83), "",('E4 TB Allocation Details'!D83))</f>
        <v>accum dep</v>
      </c>
      <c r="D82" s="946">
        <f t="shared" si="2"/>
        <v>-126614278.32377419</v>
      </c>
      <c r="E82" s="520">
        <f>'O5 Details by Class &amp; Accounts'!I82+'O5 Details by Class &amp; Accounts'!AD82+'O5 Details by Class &amp; Accounts'!AY82+'O5 Details by Class &amp; Accounts'!BT82</f>
        <v>-77718289.062671334</v>
      </c>
      <c r="F82" s="520">
        <f>'O5 Details by Class &amp; Accounts'!J82+'O5 Details by Class &amp; Accounts'!AE82+'O5 Details by Class &amp; Accounts'!AZ82+'O5 Details by Class &amp; Accounts'!BU82</f>
        <v>-18393011.050537027</v>
      </c>
      <c r="G82" s="520">
        <f>'O5 Details by Class &amp; Accounts'!K82+'O5 Details by Class &amp; Accounts'!AF82+'O5 Details by Class &amp; Accounts'!BA82+'O5 Details by Class &amp; Accounts'!BV82</f>
        <v>-28125295.087826096</v>
      </c>
      <c r="H82" s="520">
        <f>'O5 Details by Class &amp; Accounts'!L82+'O5 Details by Class &amp; Accounts'!AG82+'O5 Details by Class &amp; Accounts'!BB82+'O5 Details by Class &amp; Accounts'!BW82</f>
        <v>0</v>
      </c>
      <c r="I82" s="520">
        <f>'O5 Details by Class &amp; Accounts'!M82+'O5 Details by Class &amp; Accounts'!AH82+'O5 Details by Class &amp; Accounts'!BC82+'O5 Details by Class &amp; Accounts'!BX82</f>
        <v>0</v>
      </c>
      <c r="J82" s="520">
        <f>'O5 Details by Class &amp; Accounts'!N82+'O5 Details by Class &amp; Accounts'!AI82+'O5 Details by Class &amp; Accounts'!BD82+'O5 Details by Class &amp; Accounts'!BY82</f>
        <v>0</v>
      </c>
      <c r="K82" s="520">
        <f>'O5 Details by Class &amp; Accounts'!O82+'O5 Details by Class &amp; Accounts'!AJ82+'O5 Details by Class &amp; Accounts'!BE82+'O5 Details by Class &amp; Accounts'!BZ82</f>
        <v>-1961153.4075758469</v>
      </c>
      <c r="L82" s="520">
        <f>'O5 Details by Class &amp; Accounts'!P82+'O5 Details by Class &amp; Accounts'!AK82+'O5 Details by Class &amp; Accounts'!BF82+'O5 Details by Class &amp; Accounts'!CA82</f>
        <v>-226577.22153742029</v>
      </c>
      <c r="M82" s="520">
        <f>'O5 Details by Class &amp; Accounts'!Q82+'O5 Details by Class &amp; Accounts'!AL82+'O5 Details by Class &amp; Accounts'!BG82+'O5 Details by Class &amp; Accounts'!CB82</f>
        <v>-189952.493626454</v>
      </c>
      <c r="N82" s="520">
        <f>'O5 Details by Class &amp; Accounts'!R82+'O5 Details by Class &amp; Accounts'!AM82+'O5 Details by Class &amp; Accounts'!BH82+'O5 Details by Class &amp; Accounts'!CC82</f>
        <v>0</v>
      </c>
      <c r="O82" s="520">
        <f>'O5 Details by Class &amp; Accounts'!S82+'O5 Details by Class &amp; Accounts'!AN82+'O5 Details by Class &amp; Accounts'!BI82+'O5 Details by Class &amp; Accounts'!CD82</f>
        <v>0</v>
      </c>
      <c r="P82" s="520">
        <f>'O5 Details by Class &amp; Accounts'!T82+'O5 Details by Class &amp; Accounts'!AO82+'O5 Details by Class &amp; Accounts'!BJ82+'O5 Details by Class &amp; Accounts'!CE82</f>
        <v>0</v>
      </c>
      <c r="Q82" s="520">
        <f>'O5 Details by Class &amp; Accounts'!U82+'O5 Details by Class &amp; Accounts'!AP82+'O5 Details by Class &amp; Accounts'!BK82+'O5 Details by Class &amp; Accounts'!CF82</f>
        <v>0</v>
      </c>
      <c r="R82" s="520">
        <f>'O5 Details by Class &amp; Accounts'!V82+'O5 Details by Class &amp; Accounts'!AQ82+'O5 Details by Class &amp; Accounts'!BL82+'O5 Details by Class &amp; Accounts'!CG82</f>
        <v>0</v>
      </c>
      <c r="S82" s="520">
        <f>'O5 Details by Class &amp; Accounts'!W82+'O5 Details by Class &amp; Accounts'!AR82+'O5 Details by Class &amp; Accounts'!BM82+'O5 Details by Class &amp; Accounts'!CH82</f>
        <v>0</v>
      </c>
      <c r="T82" s="520">
        <f>'O5 Details by Class &amp; Accounts'!X82+'O5 Details by Class &amp; Accounts'!AS82+'O5 Details by Class &amp; Accounts'!BN82+'O5 Details by Class &amp; Accounts'!CI82</f>
        <v>0</v>
      </c>
      <c r="U82" s="520">
        <f>'O5 Details by Class &amp; Accounts'!Y82+'O5 Details by Class &amp; Accounts'!AT82+'O5 Details by Class &amp; Accounts'!BO82+'O5 Details by Class &amp; Accounts'!CJ82</f>
        <v>0</v>
      </c>
      <c r="V82" s="520">
        <f>'O5 Details by Class &amp; Accounts'!Z82+'O5 Details by Class &amp; Accounts'!AU82+'O5 Details by Class &amp; Accounts'!BP82+'O5 Details by Class &amp; Accounts'!CK82</f>
        <v>0</v>
      </c>
      <c r="W82" s="520">
        <f>'O5 Details by Class &amp; Accounts'!AA82+'O5 Details by Class &amp; Accounts'!AV82+'O5 Details by Class &amp; Accounts'!BQ82+'O5 Details by Class &amp; Accounts'!CL82</f>
        <v>0</v>
      </c>
      <c r="X82" s="959">
        <f>'O5 Details by Class &amp; Accounts'!AB82+'O5 Details by Class &amp; Accounts'!AW82+'O5 Details by Class &amp; Accounts'!BR82+'O5 Details by Class &amp; Accounts'!CM82</f>
        <v>0</v>
      </c>
      <c r="Y82" s="1630" t="str">
        <f t="shared" si="0"/>
        <v>2120</v>
      </c>
      <c r="Z82" s="1625" t="s">
        <v>1597</v>
      </c>
    </row>
    <row r="83" spans="1:26" ht="15.95" customHeight="1" x14ac:dyDescent="0.2">
      <c r="A83" s="1496" t="s">
        <v>138</v>
      </c>
      <c r="B83" s="931" t="s">
        <v>943</v>
      </c>
      <c r="C83" s="945" t="str">
        <f>IF(ISBLANK('E4 TB Allocation Details'!D84), "",('E4 TB Allocation Details'!D84))</f>
        <v>NI</v>
      </c>
      <c r="D83" s="946">
        <f>SUM(E83:X83)</f>
        <v>-3590632.6924934597</v>
      </c>
      <c r="E83" s="520">
        <f>'O5 Details by Class &amp; Accounts'!I83+'O5 Details by Class &amp; Accounts'!AD83+'O5 Details by Class &amp; Accounts'!AY83+'O5 Details by Class &amp; Accounts'!BT83</f>
        <v>-2230369.2226347048</v>
      </c>
      <c r="F83" s="520">
        <f>'O5 Details by Class &amp; Accounts'!J83+'O5 Details by Class &amp; Accounts'!AE83+'O5 Details by Class &amp; Accounts'!AZ83+'O5 Details by Class &amp; Accounts'!BU83</f>
        <v>-508509.64428933372</v>
      </c>
      <c r="G83" s="520">
        <f>'O5 Details by Class &amp; Accounts'!K83+'O5 Details by Class &amp; Accounts'!AF83+'O5 Details by Class &amp; Accounts'!BA83+'O5 Details by Class &amp; Accounts'!BV83</f>
        <v>-790283.64404285746</v>
      </c>
      <c r="H83" s="520">
        <f>'O5 Details by Class &amp; Accounts'!L83+'O5 Details by Class &amp; Accounts'!AG83+'O5 Details by Class &amp; Accounts'!BB83+'O5 Details by Class &amp; Accounts'!BW83</f>
        <v>0</v>
      </c>
      <c r="I83" s="520">
        <f>'O5 Details by Class &amp; Accounts'!M83+'O5 Details by Class &amp; Accounts'!AH83+'O5 Details by Class &amp; Accounts'!BC83+'O5 Details by Class &amp; Accounts'!BX83</f>
        <v>0</v>
      </c>
      <c r="J83" s="520">
        <f>'O5 Details by Class &amp; Accounts'!N83+'O5 Details by Class &amp; Accounts'!AI83+'O5 Details by Class &amp; Accounts'!BD83+'O5 Details by Class &amp; Accounts'!BY83</f>
        <v>0</v>
      </c>
      <c r="K83" s="520">
        <f>'O5 Details by Class &amp; Accounts'!O83+'O5 Details by Class &amp; Accounts'!AJ83+'O5 Details by Class &amp; Accounts'!BE83+'O5 Details by Class &amp; Accounts'!BZ83</f>
        <v>-50215.28000126603</v>
      </c>
      <c r="L83" s="520">
        <f>'O5 Details by Class &amp; Accounts'!P83+'O5 Details by Class &amp; Accounts'!AK83+'O5 Details by Class &amp; Accounts'!BF83+'O5 Details by Class &amp; Accounts'!CA83</f>
        <v>-6117.1266255311584</v>
      </c>
      <c r="M83" s="520">
        <f>'O5 Details by Class &amp; Accounts'!Q83+'O5 Details by Class &amp; Accounts'!AL83+'O5 Details by Class &amp; Accounts'!BG83+'O5 Details by Class &amp; Accounts'!CB83</f>
        <v>-5137.7748997663875</v>
      </c>
      <c r="N83" s="520">
        <f>'O5 Details by Class &amp; Accounts'!R83+'O5 Details by Class &amp; Accounts'!AM83+'O5 Details by Class &amp; Accounts'!BH83+'O5 Details by Class &amp; Accounts'!CC83</f>
        <v>0</v>
      </c>
      <c r="O83" s="520">
        <f>'O5 Details by Class &amp; Accounts'!S83+'O5 Details by Class &amp; Accounts'!AN83+'O5 Details by Class &amp; Accounts'!BI83+'O5 Details by Class &amp; Accounts'!CD83</f>
        <v>0</v>
      </c>
      <c r="P83" s="520">
        <f>'O5 Details by Class &amp; Accounts'!T83+'O5 Details by Class &amp; Accounts'!AO83+'O5 Details by Class &amp; Accounts'!BJ83+'O5 Details by Class &amp; Accounts'!CE83</f>
        <v>0</v>
      </c>
      <c r="Q83" s="520">
        <f>'O5 Details by Class &amp; Accounts'!U83+'O5 Details by Class &amp; Accounts'!AP83+'O5 Details by Class &amp; Accounts'!BK83+'O5 Details by Class &amp; Accounts'!CF83</f>
        <v>0</v>
      </c>
      <c r="R83" s="520">
        <f>'O5 Details by Class &amp; Accounts'!V83+'O5 Details by Class &amp; Accounts'!AQ83+'O5 Details by Class &amp; Accounts'!BL83+'O5 Details by Class &amp; Accounts'!CG83</f>
        <v>0</v>
      </c>
      <c r="S83" s="520">
        <f>'O5 Details by Class &amp; Accounts'!W83+'O5 Details by Class &amp; Accounts'!AR83+'O5 Details by Class &amp; Accounts'!BM83+'O5 Details by Class &amp; Accounts'!CH83</f>
        <v>0</v>
      </c>
      <c r="T83" s="520">
        <f>'O5 Details by Class &amp; Accounts'!X83+'O5 Details by Class &amp; Accounts'!AS83+'O5 Details by Class &amp; Accounts'!BN83+'O5 Details by Class &amp; Accounts'!CI83</f>
        <v>0</v>
      </c>
      <c r="U83" s="520">
        <f>'O5 Details by Class &amp; Accounts'!Y83+'O5 Details by Class &amp; Accounts'!AT83+'O5 Details by Class &amp; Accounts'!BO83+'O5 Details by Class &amp; Accounts'!CJ83</f>
        <v>0</v>
      </c>
      <c r="V83" s="520">
        <f>'O5 Details by Class &amp; Accounts'!Z83+'O5 Details by Class &amp; Accounts'!AU83+'O5 Details by Class &amp; Accounts'!BP83+'O5 Details by Class &amp; Accounts'!CK83</f>
        <v>0</v>
      </c>
      <c r="W83" s="520">
        <f>'O5 Details by Class &amp; Accounts'!AA83+'O5 Details by Class &amp; Accounts'!AV83+'O5 Details by Class &amp; Accounts'!BQ83+'O5 Details by Class &amp; Accounts'!CL83</f>
        <v>0</v>
      </c>
      <c r="X83" s="959">
        <f>'O5 Details by Class &amp; Accounts'!AB83+'O5 Details by Class &amp; Accounts'!AW83+'O5 Details by Class &amp; Accounts'!BR83+'O5 Details by Class &amp; Accounts'!CM83</f>
        <v>0</v>
      </c>
      <c r="Y83" s="1630" t="str">
        <f t="shared" si="0"/>
        <v>3046</v>
      </c>
      <c r="Z83" s="1625" t="s">
        <v>1186</v>
      </c>
    </row>
    <row r="84" spans="1:26" ht="15.95" customHeight="1" x14ac:dyDescent="0.2">
      <c r="A84" s="1497"/>
      <c r="B84" s="1896" t="s">
        <v>1615</v>
      </c>
      <c r="C84" s="54"/>
      <c r="D84" s="946"/>
      <c r="E84" s="520"/>
      <c r="F84" s="520"/>
      <c r="G84" s="520"/>
      <c r="H84" s="520"/>
      <c r="I84" s="520"/>
      <c r="J84" s="520"/>
      <c r="K84" s="520"/>
      <c r="L84" s="520"/>
      <c r="M84" s="520"/>
      <c r="N84" s="520"/>
      <c r="O84" s="520"/>
      <c r="P84" s="520"/>
      <c r="Q84" s="520"/>
      <c r="R84" s="520"/>
      <c r="S84" s="520"/>
      <c r="T84" s="520"/>
      <c r="U84" s="520"/>
      <c r="V84" s="520"/>
      <c r="W84" s="520"/>
      <c r="X84" s="959"/>
      <c r="Y84" s="1630"/>
    </row>
    <row r="85" spans="1:26" ht="15.95" customHeight="1" x14ac:dyDescent="0.2">
      <c r="A85" s="1497" t="s">
        <v>139</v>
      </c>
      <c r="B85" s="932" t="s">
        <v>1595</v>
      </c>
      <c r="C85" s="945" t="str">
        <f>IF(ISBLANK('E4 TB Allocation Details'!D86), "",('E4 TB Allocation Details'!D86))</f>
        <v>CREV</v>
      </c>
      <c r="D85" s="946">
        <f>SUM(E85:X85)</f>
        <v>-23197535.6434526</v>
      </c>
      <c r="E85" s="520">
        <f>'O5 Details by Class &amp; Accounts'!I85+'O5 Details by Class &amp; Accounts'!AD85+'O5 Details by Class &amp; Accounts'!AY85+'O5 Details by Class &amp; Accounts'!BT85</f>
        <v>-13924632.384231815</v>
      </c>
      <c r="F85" s="520">
        <f>'O5 Details by Class &amp; Accounts'!J85+'O5 Details by Class &amp; Accounts'!AE85+'O5 Details by Class &amp; Accounts'!AZ85+'O5 Details by Class &amp; Accounts'!BU85</f>
        <v>-3760940.419836456</v>
      </c>
      <c r="G85" s="520">
        <f>'O5 Details by Class &amp; Accounts'!K85+'O5 Details by Class &amp; Accounts'!AF85+'O5 Details by Class &amp; Accounts'!BA85+'O5 Details by Class &amp; Accounts'!BV85</f>
        <v>-4719697.2417543996</v>
      </c>
      <c r="H85" s="520">
        <f>'O5 Details by Class &amp; Accounts'!L85+'O5 Details by Class &amp; Accounts'!AG85+'O5 Details by Class &amp; Accounts'!BB85+'O5 Details by Class &amp; Accounts'!BW85</f>
        <v>0</v>
      </c>
      <c r="I85" s="520">
        <f>'O5 Details by Class &amp; Accounts'!M85+'O5 Details by Class &amp; Accounts'!AH85+'O5 Details by Class &amp; Accounts'!BC85+'O5 Details by Class &amp; Accounts'!BX85</f>
        <v>0</v>
      </c>
      <c r="J85" s="520">
        <f>'O5 Details by Class &amp; Accounts'!N85+'O5 Details by Class &amp; Accounts'!AI85+'O5 Details by Class &amp; Accounts'!BD85+'O5 Details by Class &amp; Accounts'!BY85</f>
        <v>0</v>
      </c>
      <c r="K85" s="520">
        <f>'O5 Details by Class &amp; Accounts'!O85+'O5 Details by Class &amp; Accounts'!AJ85+'O5 Details by Class &amp; Accounts'!BE85+'O5 Details by Class &amp; Accounts'!BZ85</f>
        <v>-723748.41192349233</v>
      </c>
      <c r="L85" s="520">
        <f>'O5 Details by Class &amp; Accounts'!P85+'O5 Details by Class &amp; Accounts'!AK85+'O5 Details by Class &amp; Accounts'!BF85+'O5 Details by Class &amp; Accounts'!CA85</f>
        <v>-30778.805637549169</v>
      </c>
      <c r="M85" s="520">
        <f>'O5 Details by Class &amp; Accounts'!Q85+'O5 Details by Class &amp; Accounts'!AL85+'O5 Details by Class &amp; Accounts'!BG85+'O5 Details by Class &amp; Accounts'!CB85</f>
        <v>-37738.380068886821</v>
      </c>
      <c r="N85" s="520">
        <f>'O5 Details by Class &amp; Accounts'!R85+'O5 Details by Class &amp; Accounts'!AM85+'O5 Details by Class &amp; Accounts'!BH85+'O5 Details by Class &amp; Accounts'!CC85</f>
        <v>0</v>
      </c>
      <c r="O85" s="520">
        <f>'O5 Details by Class &amp; Accounts'!S85+'O5 Details by Class &amp; Accounts'!AN85+'O5 Details by Class &amp; Accounts'!BI85+'O5 Details by Class &amp; Accounts'!CD85</f>
        <v>0</v>
      </c>
      <c r="P85" s="520">
        <f>'O5 Details by Class &amp; Accounts'!T85+'O5 Details by Class &amp; Accounts'!AO85+'O5 Details by Class &amp; Accounts'!BJ85+'O5 Details by Class &amp; Accounts'!CE85</f>
        <v>0</v>
      </c>
      <c r="Q85" s="520">
        <f>'O5 Details by Class &amp; Accounts'!U85+'O5 Details by Class &amp; Accounts'!AP85+'O5 Details by Class &amp; Accounts'!BK85+'O5 Details by Class &amp; Accounts'!CF85</f>
        <v>0</v>
      </c>
      <c r="R85" s="520">
        <f>'O5 Details by Class &amp; Accounts'!V85+'O5 Details by Class &amp; Accounts'!AQ85+'O5 Details by Class &amp; Accounts'!BL85+'O5 Details by Class &amp; Accounts'!CG85</f>
        <v>0</v>
      </c>
      <c r="S85" s="520">
        <f>'O5 Details by Class &amp; Accounts'!W85+'O5 Details by Class &amp; Accounts'!AR85+'O5 Details by Class &amp; Accounts'!BM85+'O5 Details by Class &amp; Accounts'!CH85</f>
        <v>0</v>
      </c>
      <c r="T85" s="520">
        <f>'O5 Details by Class &amp; Accounts'!X85+'O5 Details by Class &amp; Accounts'!AS85+'O5 Details by Class &amp; Accounts'!BN85+'O5 Details by Class &amp; Accounts'!CI85</f>
        <v>0</v>
      </c>
      <c r="U85" s="520">
        <f>'O5 Details by Class &amp; Accounts'!Y85+'O5 Details by Class &amp; Accounts'!AT85+'O5 Details by Class &amp; Accounts'!BO85+'O5 Details by Class &amp; Accounts'!CJ85</f>
        <v>0</v>
      </c>
      <c r="V85" s="520">
        <f>'O5 Details by Class &amp; Accounts'!Z85+'O5 Details by Class &amp; Accounts'!AU85+'O5 Details by Class &amp; Accounts'!BP85+'O5 Details by Class &amp; Accounts'!CK85</f>
        <v>0</v>
      </c>
      <c r="W85" s="520">
        <f>'O5 Details by Class &amp; Accounts'!AA85+'O5 Details by Class &amp; Accounts'!AV85+'O5 Details by Class &amp; Accounts'!BQ85+'O5 Details by Class &amp; Accounts'!CL85</f>
        <v>0</v>
      </c>
      <c r="X85" s="959">
        <f>'O5 Details by Class &amp; Accounts'!AB85+'O5 Details by Class &amp; Accounts'!AW85+'O5 Details by Class &amp; Accounts'!BR85+'O5 Details by Class &amp; Accounts'!CM85</f>
        <v>0</v>
      </c>
      <c r="Y85" s="1630" t="str">
        <f>A85</f>
        <v>4080</v>
      </c>
      <c r="Z85" s="1625" t="s">
        <v>1081</v>
      </c>
    </row>
    <row r="86" spans="1:26" ht="15.95" customHeight="1" x14ac:dyDescent="0.2">
      <c r="A86" s="1497" t="s">
        <v>140</v>
      </c>
      <c r="B86" s="932" t="s">
        <v>1596</v>
      </c>
      <c r="C86" s="945" t="str">
        <f>IF(ISBLANK('E4 TB Allocation Details'!D87), "",('E4 TB Allocation Details'!D87))</f>
        <v>mi</v>
      </c>
      <c r="D86" s="946">
        <f t="shared" ref="D86:D122" si="3">SUM(E86:X86)</f>
        <v>-35914.999999999993</v>
      </c>
      <c r="E86" s="520">
        <f>'O5 Details by Class &amp; Accounts'!I86+'O5 Details by Class &amp; Accounts'!AD86+'O5 Details by Class &amp; Accounts'!AY86+'O5 Details by Class &amp; Accounts'!BT86</f>
        <v>-24480.829094885758</v>
      </c>
      <c r="F86" s="520">
        <f>'O5 Details by Class &amp; Accounts'!J86+'O5 Details by Class &amp; Accounts'!AE86+'O5 Details by Class &amp; Accounts'!AZ86+'O5 Details by Class &amp; Accounts'!BU86</f>
        <v>-4674.8102366463072</v>
      </c>
      <c r="G86" s="520">
        <f>'O5 Details by Class &amp; Accounts'!K86+'O5 Details by Class &amp; Accounts'!AF86+'O5 Details by Class &amp; Accounts'!BA86+'O5 Details by Class &amp; Accounts'!BV86</f>
        <v>-6024.3325356943242</v>
      </c>
      <c r="H86" s="520">
        <f>'O5 Details by Class &amp; Accounts'!L86+'O5 Details by Class &amp; Accounts'!AG86+'O5 Details by Class &amp; Accounts'!BB86+'O5 Details by Class &amp; Accounts'!BW86</f>
        <v>0</v>
      </c>
      <c r="I86" s="520">
        <f>'O5 Details by Class &amp; Accounts'!M86+'O5 Details by Class &amp; Accounts'!AH86+'O5 Details by Class &amp; Accounts'!BC86+'O5 Details by Class &amp; Accounts'!BX86</f>
        <v>0</v>
      </c>
      <c r="J86" s="520">
        <f>'O5 Details by Class &amp; Accounts'!N86+'O5 Details by Class &amp; Accounts'!AI86+'O5 Details by Class &amp; Accounts'!BD86+'O5 Details by Class &amp; Accounts'!BY86</f>
        <v>0</v>
      </c>
      <c r="K86" s="520">
        <f>'O5 Details by Class &amp; Accounts'!O86+'O5 Details by Class &amp; Accounts'!AJ86+'O5 Details by Class &amp; Accounts'!BE86+'O5 Details by Class &amp; Accounts'!BZ86</f>
        <v>-598.13551961716212</v>
      </c>
      <c r="L86" s="520">
        <f>'O5 Details by Class &amp; Accounts'!P86+'O5 Details by Class &amp; Accounts'!AK86+'O5 Details by Class &amp; Accounts'!BF86+'O5 Details by Class &amp; Accounts'!CA86</f>
        <v>-71.3280790210448</v>
      </c>
      <c r="M86" s="520">
        <f>'O5 Details by Class &amp; Accounts'!Q86+'O5 Details by Class &amp; Accounts'!AL86+'O5 Details by Class &amp; Accounts'!BG86+'O5 Details by Class &amp; Accounts'!CB86</f>
        <v>-65.564534135397977</v>
      </c>
      <c r="N86" s="520">
        <f>'O5 Details by Class &amp; Accounts'!R86+'O5 Details by Class &amp; Accounts'!AM86+'O5 Details by Class &amp; Accounts'!BH86+'O5 Details by Class &amp; Accounts'!CC86</f>
        <v>0</v>
      </c>
      <c r="O86" s="520">
        <f>'O5 Details by Class &amp; Accounts'!S86+'O5 Details by Class &amp; Accounts'!AN86+'O5 Details by Class &amp; Accounts'!BI86+'O5 Details by Class &amp; Accounts'!CD86</f>
        <v>0</v>
      </c>
      <c r="P86" s="520">
        <f>'O5 Details by Class &amp; Accounts'!T86+'O5 Details by Class &amp; Accounts'!AO86+'O5 Details by Class &amp; Accounts'!BJ86+'O5 Details by Class &amp; Accounts'!CE86</f>
        <v>0</v>
      </c>
      <c r="Q86" s="520">
        <f>'O5 Details by Class &amp; Accounts'!U86+'O5 Details by Class &amp; Accounts'!AP86+'O5 Details by Class &amp; Accounts'!BK86+'O5 Details by Class &amp; Accounts'!CF86</f>
        <v>0</v>
      </c>
      <c r="R86" s="520">
        <f>'O5 Details by Class &amp; Accounts'!V86+'O5 Details by Class &amp; Accounts'!AQ86+'O5 Details by Class &amp; Accounts'!BL86+'O5 Details by Class &amp; Accounts'!CG86</f>
        <v>0</v>
      </c>
      <c r="S86" s="520">
        <f>'O5 Details by Class &amp; Accounts'!W86+'O5 Details by Class &amp; Accounts'!AR86+'O5 Details by Class &amp; Accounts'!BM86+'O5 Details by Class &amp; Accounts'!CH86</f>
        <v>0</v>
      </c>
      <c r="T86" s="520">
        <f>'O5 Details by Class &amp; Accounts'!X86+'O5 Details by Class &amp; Accounts'!AS86+'O5 Details by Class &amp; Accounts'!BN86+'O5 Details by Class &amp; Accounts'!CI86</f>
        <v>0</v>
      </c>
      <c r="U86" s="520">
        <f>'O5 Details by Class &amp; Accounts'!Y86+'O5 Details by Class &amp; Accounts'!AT86+'O5 Details by Class &amp; Accounts'!BO86+'O5 Details by Class &amp; Accounts'!CJ86</f>
        <v>0</v>
      </c>
      <c r="V86" s="520">
        <f>'O5 Details by Class &amp; Accounts'!Z86+'O5 Details by Class &amp; Accounts'!AU86+'O5 Details by Class &amp; Accounts'!BP86+'O5 Details by Class &amp; Accounts'!CK86</f>
        <v>0</v>
      </c>
      <c r="W86" s="520">
        <f>'O5 Details by Class &amp; Accounts'!AA86+'O5 Details by Class &amp; Accounts'!AV86+'O5 Details by Class &amp; Accounts'!BQ86+'O5 Details by Class &amp; Accounts'!CL86</f>
        <v>0</v>
      </c>
      <c r="X86" s="959">
        <f>'O5 Details by Class &amp; Accounts'!AB86+'O5 Details by Class &amp; Accounts'!AW86+'O5 Details by Class &amp; Accounts'!BR86+'O5 Details by Class &amp; Accounts'!CM86</f>
        <v>0</v>
      </c>
      <c r="Y86" s="1630" t="str">
        <f t="shared" ref="Y86:Y155" si="4">A86</f>
        <v>4082</v>
      </c>
      <c r="Z86" s="1625" t="s">
        <v>1274</v>
      </c>
    </row>
    <row r="87" spans="1:26" ht="15.95" customHeight="1" x14ac:dyDescent="0.2">
      <c r="A87" s="1497" t="s">
        <v>141</v>
      </c>
      <c r="B87" s="932" t="s">
        <v>517</v>
      </c>
      <c r="C87" s="945" t="str">
        <f>IF(ISBLANK('E4 TB Allocation Details'!D88), "",('E4 TB Allocation Details'!D88))</f>
        <v>mi</v>
      </c>
      <c r="D87" s="946">
        <f t="shared" si="3"/>
        <v>-929.99999999999966</v>
      </c>
      <c r="E87" s="520">
        <f>'O5 Details by Class &amp; Accounts'!I87+'O5 Details by Class &amp; Accounts'!AD87+'O5 Details by Class &amp; Accounts'!AY87+'O5 Details by Class &amp; Accounts'!BT87</f>
        <v>-633.91816951813314</v>
      </c>
      <c r="F87" s="520">
        <f>'O5 Details by Class &amp; Accounts'!J87+'O5 Details by Class &amp; Accounts'!AE87+'O5 Details by Class &amp; Accounts'!AZ87+'O5 Details by Class &amp; Accounts'!BU87</f>
        <v>-121.05174773997119</v>
      </c>
      <c r="G87" s="520">
        <f>'O5 Details by Class &amp; Accounts'!K87+'O5 Details by Class &amp; Accounts'!AF87+'O5 Details by Class &amp; Accounts'!BA87+'O5 Details by Class &amp; Accounts'!BV87</f>
        <v>-155.99691655842187</v>
      </c>
      <c r="H87" s="520">
        <f>'O5 Details by Class &amp; Accounts'!L87+'O5 Details by Class &amp; Accounts'!AG87+'O5 Details by Class &amp; Accounts'!BB87+'O5 Details by Class &amp; Accounts'!BW87</f>
        <v>0</v>
      </c>
      <c r="I87" s="520">
        <f>'O5 Details by Class &amp; Accounts'!M87+'O5 Details by Class &amp; Accounts'!AH87+'O5 Details by Class &amp; Accounts'!BC87+'O5 Details by Class &amp; Accounts'!BX87</f>
        <v>0</v>
      </c>
      <c r="J87" s="520">
        <f>'O5 Details by Class &amp; Accounts'!N87+'O5 Details by Class &amp; Accounts'!AI87+'O5 Details by Class &amp; Accounts'!BD87+'O5 Details by Class &amp; Accounts'!BY87</f>
        <v>0</v>
      </c>
      <c r="K87" s="520">
        <f>'O5 Details by Class &amp; Accounts'!O87+'O5 Details by Class &amp; Accounts'!AJ87+'O5 Details by Class &amp; Accounts'!BE87+'O5 Details by Class &amp; Accounts'!BZ87</f>
        <v>-15.488404099790081</v>
      </c>
      <c r="L87" s="520">
        <f>'O5 Details by Class &amp; Accounts'!P87+'O5 Details by Class &amp; Accounts'!AK87+'O5 Details by Class &amp; Accounts'!BF87+'O5 Details by Class &amp; Accounts'!CA87</f>
        <v>-1.8470030207314956</v>
      </c>
      <c r="M87" s="520">
        <f>'O5 Details by Class &amp; Accounts'!Q87+'O5 Details by Class &amp; Accounts'!AL87+'O5 Details by Class &amp; Accounts'!BG87+'O5 Details by Class &amp; Accounts'!CB87</f>
        <v>-1.6977590629519732</v>
      </c>
      <c r="N87" s="520">
        <f>'O5 Details by Class &amp; Accounts'!R87+'O5 Details by Class &amp; Accounts'!AM87+'O5 Details by Class &amp; Accounts'!BH87+'O5 Details by Class &amp; Accounts'!CC87</f>
        <v>0</v>
      </c>
      <c r="O87" s="520">
        <f>'O5 Details by Class &amp; Accounts'!S87+'O5 Details by Class &amp; Accounts'!AN87+'O5 Details by Class &amp; Accounts'!BI87+'O5 Details by Class &amp; Accounts'!CD87</f>
        <v>0</v>
      </c>
      <c r="P87" s="520">
        <f>'O5 Details by Class &amp; Accounts'!T87+'O5 Details by Class &amp; Accounts'!AO87+'O5 Details by Class &amp; Accounts'!BJ87+'O5 Details by Class &amp; Accounts'!CE87</f>
        <v>0</v>
      </c>
      <c r="Q87" s="520">
        <f>'O5 Details by Class &amp; Accounts'!U87+'O5 Details by Class &amp; Accounts'!AP87+'O5 Details by Class &amp; Accounts'!BK87+'O5 Details by Class &amp; Accounts'!CF87</f>
        <v>0</v>
      </c>
      <c r="R87" s="520">
        <f>'O5 Details by Class &amp; Accounts'!V87+'O5 Details by Class &amp; Accounts'!AQ87+'O5 Details by Class &amp; Accounts'!BL87+'O5 Details by Class &amp; Accounts'!CG87</f>
        <v>0</v>
      </c>
      <c r="S87" s="520">
        <f>'O5 Details by Class &amp; Accounts'!W87+'O5 Details by Class &amp; Accounts'!AR87+'O5 Details by Class &amp; Accounts'!BM87+'O5 Details by Class &amp; Accounts'!CH87</f>
        <v>0</v>
      </c>
      <c r="T87" s="520">
        <f>'O5 Details by Class &amp; Accounts'!X87+'O5 Details by Class &amp; Accounts'!AS87+'O5 Details by Class &amp; Accounts'!BN87+'O5 Details by Class &amp; Accounts'!CI87</f>
        <v>0</v>
      </c>
      <c r="U87" s="520">
        <f>'O5 Details by Class &amp; Accounts'!Y87+'O5 Details by Class &amp; Accounts'!AT87+'O5 Details by Class &amp; Accounts'!BO87+'O5 Details by Class &amp; Accounts'!CJ87</f>
        <v>0</v>
      </c>
      <c r="V87" s="520">
        <f>'O5 Details by Class &amp; Accounts'!Z87+'O5 Details by Class &amp; Accounts'!AU87+'O5 Details by Class &amp; Accounts'!BP87+'O5 Details by Class &amp; Accounts'!CK87</f>
        <v>0</v>
      </c>
      <c r="W87" s="520">
        <f>'O5 Details by Class &amp; Accounts'!AA87+'O5 Details by Class &amp; Accounts'!AV87+'O5 Details by Class &amp; Accounts'!BQ87+'O5 Details by Class &amp; Accounts'!CL87</f>
        <v>0</v>
      </c>
      <c r="X87" s="959">
        <f>'O5 Details by Class &amp; Accounts'!AB87+'O5 Details by Class &amp; Accounts'!AW87+'O5 Details by Class &amp; Accounts'!BR87+'O5 Details by Class &amp; Accounts'!CM87</f>
        <v>0</v>
      </c>
      <c r="Y87" s="1630" t="str">
        <f t="shared" si="4"/>
        <v>4084</v>
      </c>
      <c r="Z87" s="1625" t="s">
        <v>1274</v>
      </c>
    </row>
    <row r="88" spans="1:26" ht="15.95" customHeight="1" x14ac:dyDescent="0.2">
      <c r="A88" s="994">
        <v>4086</v>
      </c>
      <c r="B88" s="995" t="s">
        <v>403</v>
      </c>
      <c r="C88" s="945" t="s">
        <v>926</v>
      </c>
      <c r="D88" s="946">
        <f>SUM(E88:X88)</f>
        <v>-140473</v>
      </c>
      <c r="E88" s="520">
        <f>'O5 Details by Class &amp; Accounts'!I88+'O5 Details by Class &amp; Accounts'!AD88+'O5 Details by Class &amp; Accounts'!AY88+'O5 Details by Class &amp; Accounts'!BT88</f>
        <v>-103682.45238095238</v>
      </c>
      <c r="F88" s="520">
        <f>'O5 Details by Class &amp; Accounts'!J88+'O5 Details by Class &amp; Accounts'!AE88+'O5 Details by Class &amp; Accounts'!AZ88+'O5 Details by Class &amp; Accounts'!BU88</f>
        <v>-10084.279244120366</v>
      </c>
      <c r="G88" s="520">
        <f>'O5 Details by Class &amp; Accounts'!K88+'O5 Details by Class &amp; Accounts'!AF88+'O5 Details by Class &amp; Accounts'!BA88+'O5 Details by Class &amp; Accounts'!BV88</f>
        <v>-1202.2269008250316</v>
      </c>
      <c r="H88" s="520">
        <f>'O5 Details by Class &amp; Accounts'!L88+'O5 Details by Class &amp; Accounts'!AG88+'O5 Details by Class &amp; Accounts'!BB88+'O5 Details by Class &amp; Accounts'!BW88</f>
        <v>0</v>
      </c>
      <c r="I88" s="520">
        <f>'O5 Details by Class &amp; Accounts'!M88+'O5 Details by Class &amp; Accounts'!AH88+'O5 Details by Class &amp; Accounts'!BC88+'O5 Details by Class &amp; Accounts'!BX88</f>
        <v>0</v>
      </c>
      <c r="J88" s="520">
        <f>'O5 Details by Class &amp; Accounts'!N88+'O5 Details by Class &amp; Accounts'!AI88+'O5 Details by Class &amp; Accounts'!BD88+'O5 Details by Class &amp; Accounts'!BY88</f>
        <v>0</v>
      </c>
      <c r="K88" s="520">
        <f>'O5 Details by Class &amp; Accounts'!O88+'O5 Details by Class &amp; Accounts'!AJ88+'O5 Details by Class &amp; Accounts'!BE88+'O5 Details by Class &amp; Accounts'!BZ88</f>
        <v>-23943.550956831332</v>
      </c>
      <c r="L88" s="520">
        <f>'O5 Details by Class &amp; Accounts'!P88+'O5 Details by Class &amp; Accounts'!AK88+'O5 Details by Class &amp; Accounts'!BF88+'O5 Details by Class &amp; Accounts'!CA88</f>
        <v>-865.60336859402275</v>
      </c>
      <c r="M88" s="520">
        <f>'O5 Details by Class &amp; Accounts'!Q88+'O5 Details by Class &amp; Accounts'!AL88+'O5 Details by Class &amp; Accounts'!BG88+'O5 Details by Class &amp; Accounts'!CB88</f>
        <v>-694.88714867686826</v>
      </c>
      <c r="N88" s="520">
        <f>'O5 Details by Class &amp; Accounts'!R88+'O5 Details by Class &amp; Accounts'!AM88+'O5 Details by Class &amp; Accounts'!BH88+'O5 Details by Class &amp; Accounts'!CC88</f>
        <v>0</v>
      </c>
      <c r="O88" s="520">
        <f>'O5 Details by Class &amp; Accounts'!S88+'O5 Details by Class &amp; Accounts'!AN88+'O5 Details by Class &amp; Accounts'!BI88+'O5 Details by Class &amp; Accounts'!CD88</f>
        <v>0</v>
      </c>
      <c r="P88" s="520">
        <f>'O5 Details by Class &amp; Accounts'!T88+'O5 Details by Class &amp; Accounts'!AO88+'O5 Details by Class &amp; Accounts'!BJ88+'O5 Details by Class &amp; Accounts'!CE88</f>
        <v>0</v>
      </c>
      <c r="Q88" s="520">
        <f>'O5 Details by Class &amp; Accounts'!U88+'O5 Details by Class &amp; Accounts'!AP88+'O5 Details by Class &amp; Accounts'!BK88+'O5 Details by Class &amp; Accounts'!CF88</f>
        <v>0</v>
      </c>
      <c r="R88" s="520">
        <f>'O5 Details by Class &amp; Accounts'!V88+'O5 Details by Class &amp; Accounts'!AQ88+'O5 Details by Class &amp; Accounts'!BL88+'O5 Details by Class &amp; Accounts'!CG88</f>
        <v>0</v>
      </c>
      <c r="S88" s="520">
        <f>'O5 Details by Class &amp; Accounts'!W88+'O5 Details by Class &amp; Accounts'!AR88+'O5 Details by Class &amp; Accounts'!BM88+'O5 Details by Class &amp; Accounts'!CH88</f>
        <v>0</v>
      </c>
      <c r="T88" s="520">
        <f>'O5 Details by Class &amp; Accounts'!X88+'O5 Details by Class &amp; Accounts'!AS88+'O5 Details by Class &amp; Accounts'!BN88+'O5 Details by Class &amp; Accounts'!CI88</f>
        <v>0</v>
      </c>
      <c r="U88" s="520">
        <f>'O5 Details by Class &amp; Accounts'!Y88+'O5 Details by Class &amp; Accounts'!AT88+'O5 Details by Class &amp; Accounts'!BO88+'O5 Details by Class &amp; Accounts'!CJ88</f>
        <v>0</v>
      </c>
      <c r="V88" s="520">
        <f>'O5 Details by Class &amp; Accounts'!Z88+'O5 Details by Class &amp; Accounts'!AU88+'O5 Details by Class &amp; Accounts'!BP88+'O5 Details by Class &amp; Accounts'!CK88</f>
        <v>0</v>
      </c>
      <c r="W88" s="520">
        <f>'O5 Details by Class &amp; Accounts'!AA88+'O5 Details by Class &amp; Accounts'!AV88+'O5 Details by Class &amp; Accounts'!BQ88+'O5 Details by Class &amp; Accounts'!CL88</f>
        <v>0</v>
      </c>
      <c r="X88" s="959">
        <f>'O5 Details by Class &amp; Accounts'!AB88+'O5 Details by Class &amp; Accounts'!AW88+'O5 Details by Class &amp; Accounts'!BR88+'O5 Details by Class &amp; Accounts'!CM88</f>
        <v>0</v>
      </c>
      <c r="Y88" s="1630">
        <f>A88</f>
        <v>4086</v>
      </c>
      <c r="Z88" s="1625" t="s">
        <v>1081</v>
      </c>
    </row>
    <row r="89" spans="1:26" ht="15.95" customHeight="1" x14ac:dyDescent="0.2">
      <c r="A89" s="1497" t="s">
        <v>142</v>
      </c>
      <c r="B89" s="932" t="s">
        <v>522</v>
      </c>
      <c r="C89" s="945" t="str">
        <f>IF(ISBLANK('E4 TB Allocation Details'!D90), "",('E4 TB Allocation Details'!D90))</f>
        <v>mi</v>
      </c>
      <c r="D89" s="946">
        <f t="shared" si="3"/>
        <v>0</v>
      </c>
      <c r="E89" s="520">
        <f>'O5 Details by Class &amp; Accounts'!I89+'O5 Details by Class &amp; Accounts'!AD89+'O5 Details by Class &amp; Accounts'!AY89+'O5 Details by Class &amp; Accounts'!BT89</f>
        <v>0</v>
      </c>
      <c r="F89" s="520">
        <f>'O5 Details by Class &amp; Accounts'!J89+'O5 Details by Class &amp; Accounts'!AE89+'O5 Details by Class &amp; Accounts'!AZ89+'O5 Details by Class &amp; Accounts'!BU89</f>
        <v>0</v>
      </c>
      <c r="G89" s="520">
        <f>'O5 Details by Class &amp; Accounts'!K89+'O5 Details by Class &amp; Accounts'!AF89+'O5 Details by Class &amp; Accounts'!BA89+'O5 Details by Class &amp; Accounts'!BV89</f>
        <v>0</v>
      </c>
      <c r="H89" s="520">
        <f>'O5 Details by Class &amp; Accounts'!L89+'O5 Details by Class &amp; Accounts'!AG89+'O5 Details by Class &amp; Accounts'!BB89+'O5 Details by Class &amp; Accounts'!BW89</f>
        <v>0</v>
      </c>
      <c r="I89" s="520">
        <f>'O5 Details by Class &amp; Accounts'!M89+'O5 Details by Class &amp; Accounts'!AH89+'O5 Details by Class &amp; Accounts'!BC89+'O5 Details by Class &amp; Accounts'!BX89</f>
        <v>0</v>
      </c>
      <c r="J89" s="520">
        <f>'O5 Details by Class &amp; Accounts'!N89+'O5 Details by Class &amp; Accounts'!AI89+'O5 Details by Class &amp; Accounts'!BD89+'O5 Details by Class &amp; Accounts'!BY89</f>
        <v>0</v>
      </c>
      <c r="K89" s="520">
        <f>'O5 Details by Class &amp; Accounts'!O89+'O5 Details by Class &amp; Accounts'!AJ89+'O5 Details by Class &amp; Accounts'!BE89+'O5 Details by Class &amp; Accounts'!BZ89</f>
        <v>0</v>
      </c>
      <c r="L89" s="520">
        <f>'O5 Details by Class &amp; Accounts'!P89+'O5 Details by Class &amp; Accounts'!AK89+'O5 Details by Class &amp; Accounts'!BF89+'O5 Details by Class &amp; Accounts'!CA89</f>
        <v>0</v>
      </c>
      <c r="M89" s="520">
        <f>'O5 Details by Class &amp; Accounts'!Q89+'O5 Details by Class &amp; Accounts'!AL89+'O5 Details by Class &amp; Accounts'!BG89+'O5 Details by Class &amp; Accounts'!CB89</f>
        <v>0</v>
      </c>
      <c r="N89" s="520">
        <f>'O5 Details by Class &amp; Accounts'!R89+'O5 Details by Class &amp; Accounts'!AM89+'O5 Details by Class &amp; Accounts'!BH89+'O5 Details by Class &amp; Accounts'!CC89</f>
        <v>0</v>
      </c>
      <c r="O89" s="520">
        <f>'O5 Details by Class &amp; Accounts'!S89+'O5 Details by Class &amp; Accounts'!AN89+'O5 Details by Class &amp; Accounts'!BI89+'O5 Details by Class &amp; Accounts'!CD89</f>
        <v>0</v>
      </c>
      <c r="P89" s="520">
        <f>'O5 Details by Class &amp; Accounts'!T89+'O5 Details by Class &amp; Accounts'!AO89+'O5 Details by Class &amp; Accounts'!BJ89+'O5 Details by Class &amp; Accounts'!CE89</f>
        <v>0</v>
      </c>
      <c r="Q89" s="520">
        <f>'O5 Details by Class &amp; Accounts'!U89+'O5 Details by Class &amp; Accounts'!AP89+'O5 Details by Class &amp; Accounts'!BK89+'O5 Details by Class &amp; Accounts'!CF89</f>
        <v>0</v>
      </c>
      <c r="R89" s="520">
        <f>'O5 Details by Class &amp; Accounts'!V89+'O5 Details by Class &amp; Accounts'!AQ89+'O5 Details by Class &amp; Accounts'!BL89+'O5 Details by Class &amp; Accounts'!CG89</f>
        <v>0</v>
      </c>
      <c r="S89" s="520">
        <f>'O5 Details by Class &amp; Accounts'!W89+'O5 Details by Class &amp; Accounts'!AR89+'O5 Details by Class &amp; Accounts'!BM89+'O5 Details by Class &amp; Accounts'!CH89</f>
        <v>0</v>
      </c>
      <c r="T89" s="520">
        <f>'O5 Details by Class &amp; Accounts'!X89+'O5 Details by Class &amp; Accounts'!AS89+'O5 Details by Class &amp; Accounts'!BN89+'O5 Details by Class &amp; Accounts'!CI89</f>
        <v>0</v>
      </c>
      <c r="U89" s="520">
        <f>'O5 Details by Class &amp; Accounts'!Y89+'O5 Details by Class &amp; Accounts'!AT89+'O5 Details by Class &amp; Accounts'!BO89+'O5 Details by Class &amp; Accounts'!CJ89</f>
        <v>0</v>
      </c>
      <c r="V89" s="520">
        <f>'O5 Details by Class &amp; Accounts'!Z89+'O5 Details by Class &amp; Accounts'!AU89+'O5 Details by Class &amp; Accounts'!BP89+'O5 Details by Class &amp; Accounts'!CK89</f>
        <v>0</v>
      </c>
      <c r="W89" s="520">
        <f>'O5 Details by Class &amp; Accounts'!AA89+'O5 Details by Class &amp; Accounts'!AV89+'O5 Details by Class &amp; Accounts'!BQ89+'O5 Details by Class &amp; Accounts'!CL89</f>
        <v>0</v>
      </c>
      <c r="X89" s="959">
        <f>'O5 Details by Class &amp; Accounts'!AB89+'O5 Details by Class &amp; Accounts'!AW89+'O5 Details by Class &amp; Accounts'!BR89+'O5 Details by Class &amp; Accounts'!CM89</f>
        <v>0</v>
      </c>
      <c r="Y89" s="1630" t="str">
        <f t="shared" si="4"/>
        <v>4090</v>
      </c>
      <c r="Z89" s="1625" t="s">
        <v>1274</v>
      </c>
    </row>
    <row r="90" spans="1:26" ht="15.95" customHeight="1" x14ac:dyDescent="0.2">
      <c r="A90" s="1497" t="s">
        <v>144</v>
      </c>
      <c r="B90" s="932" t="s">
        <v>525</v>
      </c>
      <c r="C90" s="945" t="str">
        <f>IF(ISBLANK('E4 TB Allocation Details'!D91), "",('E4 TB Allocation Details'!D91))</f>
        <v>mi</v>
      </c>
      <c r="D90" s="946">
        <f t="shared" si="3"/>
        <v>0</v>
      </c>
      <c r="E90" s="520">
        <f>'O5 Details by Class &amp; Accounts'!I90+'O5 Details by Class &amp; Accounts'!AD90+'O5 Details by Class &amp; Accounts'!AY90+'O5 Details by Class &amp; Accounts'!BT90</f>
        <v>0</v>
      </c>
      <c r="F90" s="520">
        <f>'O5 Details by Class &amp; Accounts'!J90+'O5 Details by Class &amp; Accounts'!AE90+'O5 Details by Class &amp; Accounts'!AZ90+'O5 Details by Class &amp; Accounts'!BU90</f>
        <v>0</v>
      </c>
      <c r="G90" s="520">
        <f>'O5 Details by Class &amp; Accounts'!K90+'O5 Details by Class &amp; Accounts'!AF90+'O5 Details by Class &amp; Accounts'!BA90+'O5 Details by Class &amp; Accounts'!BV90</f>
        <v>0</v>
      </c>
      <c r="H90" s="520">
        <f>'O5 Details by Class &amp; Accounts'!L90+'O5 Details by Class &amp; Accounts'!AG90+'O5 Details by Class &amp; Accounts'!BB90+'O5 Details by Class &amp; Accounts'!BW90</f>
        <v>0</v>
      </c>
      <c r="I90" s="520">
        <f>'O5 Details by Class &amp; Accounts'!M90+'O5 Details by Class &amp; Accounts'!AH90+'O5 Details by Class &amp; Accounts'!BC90+'O5 Details by Class &amp; Accounts'!BX90</f>
        <v>0</v>
      </c>
      <c r="J90" s="520">
        <f>'O5 Details by Class &amp; Accounts'!N90+'O5 Details by Class &amp; Accounts'!AI90+'O5 Details by Class &amp; Accounts'!BD90+'O5 Details by Class &amp; Accounts'!BY90</f>
        <v>0</v>
      </c>
      <c r="K90" s="520">
        <f>'O5 Details by Class &amp; Accounts'!O90+'O5 Details by Class &amp; Accounts'!AJ90+'O5 Details by Class &amp; Accounts'!BE90+'O5 Details by Class &amp; Accounts'!BZ90</f>
        <v>0</v>
      </c>
      <c r="L90" s="520">
        <f>'O5 Details by Class &amp; Accounts'!P90+'O5 Details by Class &amp; Accounts'!AK90+'O5 Details by Class &amp; Accounts'!BF90+'O5 Details by Class &amp; Accounts'!CA90</f>
        <v>0</v>
      </c>
      <c r="M90" s="520">
        <f>'O5 Details by Class &amp; Accounts'!Q90+'O5 Details by Class &amp; Accounts'!AL90+'O5 Details by Class &amp; Accounts'!BG90+'O5 Details by Class &amp; Accounts'!CB90</f>
        <v>0</v>
      </c>
      <c r="N90" s="520">
        <f>'O5 Details by Class &amp; Accounts'!R90+'O5 Details by Class &amp; Accounts'!AM90+'O5 Details by Class &amp; Accounts'!BH90+'O5 Details by Class &amp; Accounts'!CC90</f>
        <v>0</v>
      </c>
      <c r="O90" s="520">
        <f>'O5 Details by Class &amp; Accounts'!S90+'O5 Details by Class &amp; Accounts'!AN90+'O5 Details by Class &amp; Accounts'!BI90+'O5 Details by Class &amp; Accounts'!CD90</f>
        <v>0</v>
      </c>
      <c r="P90" s="520">
        <f>'O5 Details by Class &amp; Accounts'!T90+'O5 Details by Class &amp; Accounts'!AO90+'O5 Details by Class &amp; Accounts'!BJ90+'O5 Details by Class &amp; Accounts'!CE90</f>
        <v>0</v>
      </c>
      <c r="Q90" s="520">
        <f>'O5 Details by Class &amp; Accounts'!U90+'O5 Details by Class &amp; Accounts'!AP90+'O5 Details by Class &amp; Accounts'!BK90+'O5 Details by Class &amp; Accounts'!CF90</f>
        <v>0</v>
      </c>
      <c r="R90" s="520">
        <f>'O5 Details by Class &amp; Accounts'!V90+'O5 Details by Class &amp; Accounts'!AQ90+'O5 Details by Class &amp; Accounts'!BL90+'O5 Details by Class &amp; Accounts'!CG90</f>
        <v>0</v>
      </c>
      <c r="S90" s="520">
        <f>'O5 Details by Class &amp; Accounts'!W90+'O5 Details by Class &amp; Accounts'!AR90+'O5 Details by Class &amp; Accounts'!BM90+'O5 Details by Class &amp; Accounts'!CH90</f>
        <v>0</v>
      </c>
      <c r="T90" s="520">
        <f>'O5 Details by Class &amp; Accounts'!X90+'O5 Details by Class &amp; Accounts'!AS90+'O5 Details by Class &amp; Accounts'!BN90+'O5 Details by Class &amp; Accounts'!CI90</f>
        <v>0</v>
      </c>
      <c r="U90" s="520">
        <f>'O5 Details by Class &amp; Accounts'!Y90+'O5 Details by Class &amp; Accounts'!AT90+'O5 Details by Class &amp; Accounts'!BO90+'O5 Details by Class &amp; Accounts'!CJ90</f>
        <v>0</v>
      </c>
      <c r="V90" s="520">
        <f>'O5 Details by Class &amp; Accounts'!Z90+'O5 Details by Class &amp; Accounts'!AU90+'O5 Details by Class &amp; Accounts'!BP90+'O5 Details by Class &amp; Accounts'!CK90</f>
        <v>0</v>
      </c>
      <c r="W90" s="520">
        <f>'O5 Details by Class &amp; Accounts'!AA90+'O5 Details by Class &amp; Accounts'!AV90+'O5 Details by Class &amp; Accounts'!BQ90+'O5 Details by Class &amp; Accounts'!CL90</f>
        <v>0</v>
      </c>
      <c r="X90" s="959">
        <f>'O5 Details by Class &amp; Accounts'!AB90+'O5 Details by Class &amp; Accounts'!AW90+'O5 Details by Class &amp; Accounts'!BR90+'O5 Details by Class &amp; Accounts'!CM90</f>
        <v>0</v>
      </c>
      <c r="Y90" s="1630" t="str">
        <f t="shared" si="4"/>
        <v>4205</v>
      </c>
      <c r="Z90" s="1625" t="s">
        <v>1186</v>
      </c>
    </row>
    <row r="91" spans="1:26" ht="15.95" customHeight="1" x14ac:dyDescent="0.2">
      <c r="A91" s="1497" t="s">
        <v>145</v>
      </c>
      <c r="B91" s="932" t="s">
        <v>526</v>
      </c>
      <c r="C91" s="945" t="str">
        <f>IF(ISBLANK('E4 TB Allocation Details'!D92), "",('E4 TB Allocation Details'!D92))</f>
        <v>mi</v>
      </c>
      <c r="D91" s="946">
        <f t="shared" si="3"/>
        <v>-1110954.7391999997</v>
      </c>
      <c r="E91" s="520">
        <f>'O5 Details by Class &amp; Accounts'!I91+'O5 Details by Class &amp; Accounts'!AD91+'O5 Details by Class &amp; Accounts'!AY91+'O5 Details by Class &amp; Accounts'!BT91</f>
        <v>-656577.8041826745</v>
      </c>
      <c r="F91" s="520">
        <f>'O5 Details by Class &amp; Accounts'!J91+'O5 Details by Class &amp; Accounts'!AE91+'O5 Details by Class &amp; Accounts'!AZ91+'O5 Details by Class &amp; Accounts'!BU91</f>
        <v>-164700.12588359846</v>
      </c>
      <c r="G91" s="520">
        <f>'O5 Details by Class &amp; Accounts'!K91+'O5 Details by Class &amp; Accounts'!AF91+'O5 Details by Class &amp; Accounts'!BA91+'O5 Details by Class &amp; Accounts'!BV91</f>
        <v>-265809.02893196617</v>
      </c>
      <c r="H91" s="520">
        <f>'O5 Details by Class &amp; Accounts'!L91+'O5 Details by Class &amp; Accounts'!AG91+'O5 Details by Class &amp; Accounts'!BB91+'O5 Details by Class &amp; Accounts'!BW91</f>
        <v>0</v>
      </c>
      <c r="I91" s="520">
        <f>'O5 Details by Class &amp; Accounts'!M91+'O5 Details by Class &amp; Accounts'!AH91+'O5 Details by Class &amp; Accounts'!BC91+'O5 Details by Class &amp; Accounts'!BX91</f>
        <v>0</v>
      </c>
      <c r="J91" s="520">
        <f>'O5 Details by Class &amp; Accounts'!N91+'O5 Details by Class &amp; Accounts'!AI91+'O5 Details by Class &amp; Accounts'!BD91+'O5 Details by Class &amp; Accounts'!BY91</f>
        <v>0</v>
      </c>
      <c r="K91" s="520">
        <f>'O5 Details by Class &amp; Accounts'!O91+'O5 Details by Class &amp; Accounts'!AJ91+'O5 Details by Class &amp; Accounts'!BE91+'O5 Details by Class &amp; Accounts'!BZ91</f>
        <v>-18766.325098982827</v>
      </c>
      <c r="L91" s="520">
        <f>'O5 Details by Class &amp; Accounts'!P91+'O5 Details by Class &amp; Accounts'!AK91+'O5 Details by Class &amp; Accounts'!BF91+'O5 Details by Class &amp; Accounts'!CA91</f>
        <v>-2792.7677188805274</v>
      </c>
      <c r="M91" s="520">
        <f>'O5 Details by Class &amp; Accounts'!Q91+'O5 Details by Class &amp; Accounts'!AL91+'O5 Details by Class &amp; Accounts'!BG91+'O5 Details by Class &amp; Accounts'!CB91</f>
        <v>-2308.6873838974834</v>
      </c>
      <c r="N91" s="520">
        <f>'O5 Details by Class &amp; Accounts'!R91+'O5 Details by Class &amp; Accounts'!AM91+'O5 Details by Class &amp; Accounts'!BH91+'O5 Details by Class &amp; Accounts'!CC91</f>
        <v>0</v>
      </c>
      <c r="O91" s="520">
        <f>'O5 Details by Class &amp; Accounts'!S91+'O5 Details by Class &amp; Accounts'!AN91+'O5 Details by Class &amp; Accounts'!BI91+'O5 Details by Class &amp; Accounts'!CD91</f>
        <v>0</v>
      </c>
      <c r="P91" s="520">
        <f>'O5 Details by Class &amp; Accounts'!T91+'O5 Details by Class &amp; Accounts'!AO91+'O5 Details by Class &amp; Accounts'!BJ91+'O5 Details by Class &amp; Accounts'!CE91</f>
        <v>0</v>
      </c>
      <c r="Q91" s="520">
        <f>'O5 Details by Class &amp; Accounts'!U91+'O5 Details by Class &amp; Accounts'!AP91+'O5 Details by Class &amp; Accounts'!BK91+'O5 Details by Class &amp; Accounts'!CF91</f>
        <v>0</v>
      </c>
      <c r="R91" s="520">
        <f>'O5 Details by Class &amp; Accounts'!V91+'O5 Details by Class &amp; Accounts'!AQ91+'O5 Details by Class &amp; Accounts'!BL91+'O5 Details by Class &amp; Accounts'!CG91</f>
        <v>0</v>
      </c>
      <c r="S91" s="520">
        <f>'O5 Details by Class &amp; Accounts'!W91+'O5 Details by Class &amp; Accounts'!AR91+'O5 Details by Class &amp; Accounts'!BM91+'O5 Details by Class &amp; Accounts'!CH91</f>
        <v>0</v>
      </c>
      <c r="T91" s="520">
        <f>'O5 Details by Class &amp; Accounts'!X91+'O5 Details by Class &amp; Accounts'!AS91+'O5 Details by Class &amp; Accounts'!BN91+'O5 Details by Class &amp; Accounts'!CI91</f>
        <v>0</v>
      </c>
      <c r="U91" s="520">
        <f>'O5 Details by Class &amp; Accounts'!Y91+'O5 Details by Class &amp; Accounts'!AT91+'O5 Details by Class &amp; Accounts'!BO91+'O5 Details by Class &amp; Accounts'!CJ91</f>
        <v>0</v>
      </c>
      <c r="V91" s="520">
        <f>'O5 Details by Class &amp; Accounts'!Z91+'O5 Details by Class &amp; Accounts'!AU91+'O5 Details by Class &amp; Accounts'!BP91+'O5 Details by Class &amp; Accounts'!CK91</f>
        <v>0</v>
      </c>
      <c r="W91" s="520">
        <f>'O5 Details by Class &amp; Accounts'!AA91+'O5 Details by Class &amp; Accounts'!AV91+'O5 Details by Class &amp; Accounts'!BQ91+'O5 Details by Class &amp; Accounts'!CL91</f>
        <v>0</v>
      </c>
      <c r="X91" s="959">
        <f>'O5 Details by Class &amp; Accounts'!AB91+'O5 Details by Class &amp; Accounts'!AW91+'O5 Details by Class &amp; Accounts'!BR91+'O5 Details by Class &amp; Accounts'!CM91</f>
        <v>0</v>
      </c>
      <c r="Y91" s="1630" t="str">
        <f t="shared" si="4"/>
        <v>4210</v>
      </c>
      <c r="Z91" s="1625" t="s">
        <v>1186</v>
      </c>
    </row>
    <row r="92" spans="1:26" ht="15.95" customHeight="1" x14ac:dyDescent="0.2">
      <c r="A92" s="1497" t="s">
        <v>146</v>
      </c>
      <c r="B92" s="932" t="s">
        <v>527</v>
      </c>
      <c r="C92" s="945" t="str">
        <f>IF(ISBLANK('E4 TB Allocation Details'!D93), "",('E4 TB Allocation Details'!D93))</f>
        <v>mi</v>
      </c>
      <c r="D92" s="946">
        <f t="shared" si="3"/>
        <v>0</v>
      </c>
      <c r="E92" s="520">
        <f>'O5 Details by Class &amp; Accounts'!I92+'O5 Details by Class &amp; Accounts'!AD92+'O5 Details by Class &amp; Accounts'!AY92+'O5 Details by Class &amp; Accounts'!BT92</f>
        <v>0</v>
      </c>
      <c r="F92" s="520">
        <f>'O5 Details by Class &amp; Accounts'!J92+'O5 Details by Class &amp; Accounts'!AE92+'O5 Details by Class &amp; Accounts'!AZ92+'O5 Details by Class &amp; Accounts'!BU92</f>
        <v>0</v>
      </c>
      <c r="G92" s="520">
        <f>'O5 Details by Class &amp; Accounts'!K92+'O5 Details by Class &amp; Accounts'!AF92+'O5 Details by Class &amp; Accounts'!BA92+'O5 Details by Class &amp; Accounts'!BV92</f>
        <v>0</v>
      </c>
      <c r="H92" s="520">
        <f>'O5 Details by Class &amp; Accounts'!L92+'O5 Details by Class &amp; Accounts'!AG92+'O5 Details by Class &amp; Accounts'!BB92+'O5 Details by Class &amp; Accounts'!BW92</f>
        <v>0</v>
      </c>
      <c r="I92" s="520">
        <f>'O5 Details by Class &amp; Accounts'!M92+'O5 Details by Class &amp; Accounts'!AH92+'O5 Details by Class &amp; Accounts'!BC92+'O5 Details by Class &amp; Accounts'!BX92</f>
        <v>0</v>
      </c>
      <c r="J92" s="520">
        <f>'O5 Details by Class &amp; Accounts'!N92+'O5 Details by Class &amp; Accounts'!AI92+'O5 Details by Class &amp; Accounts'!BD92+'O5 Details by Class &amp; Accounts'!BY92</f>
        <v>0</v>
      </c>
      <c r="K92" s="520">
        <f>'O5 Details by Class &amp; Accounts'!O92+'O5 Details by Class &amp; Accounts'!AJ92+'O5 Details by Class &amp; Accounts'!BE92+'O5 Details by Class &amp; Accounts'!BZ92</f>
        <v>0</v>
      </c>
      <c r="L92" s="520">
        <f>'O5 Details by Class &amp; Accounts'!P92+'O5 Details by Class &amp; Accounts'!AK92+'O5 Details by Class &amp; Accounts'!BF92+'O5 Details by Class &amp; Accounts'!CA92</f>
        <v>0</v>
      </c>
      <c r="M92" s="520">
        <f>'O5 Details by Class &amp; Accounts'!Q92+'O5 Details by Class &amp; Accounts'!AL92+'O5 Details by Class &amp; Accounts'!BG92+'O5 Details by Class &amp; Accounts'!CB92</f>
        <v>0</v>
      </c>
      <c r="N92" s="520">
        <f>'O5 Details by Class &amp; Accounts'!R92+'O5 Details by Class &amp; Accounts'!AM92+'O5 Details by Class &amp; Accounts'!BH92+'O5 Details by Class &amp; Accounts'!CC92</f>
        <v>0</v>
      </c>
      <c r="O92" s="520">
        <f>'O5 Details by Class &amp; Accounts'!S92+'O5 Details by Class &amp; Accounts'!AN92+'O5 Details by Class &amp; Accounts'!BI92+'O5 Details by Class &amp; Accounts'!CD92</f>
        <v>0</v>
      </c>
      <c r="P92" s="520">
        <f>'O5 Details by Class &amp; Accounts'!T92+'O5 Details by Class &amp; Accounts'!AO92+'O5 Details by Class &amp; Accounts'!BJ92+'O5 Details by Class &amp; Accounts'!CE92</f>
        <v>0</v>
      </c>
      <c r="Q92" s="520">
        <f>'O5 Details by Class &amp; Accounts'!U92+'O5 Details by Class &amp; Accounts'!AP92+'O5 Details by Class &amp; Accounts'!BK92+'O5 Details by Class &amp; Accounts'!CF92</f>
        <v>0</v>
      </c>
      <c r="R92" s="520">
        <f>'O5 Details by Class &amp; Accounts'!V92+'O5 Details by Class &amp; Accounts'!AQ92+'O5 Details by Class &amp; Accounts'!BL92+'O5 Details by Class &amp; Accounts'!CG92</f>
        <v>0</v>
      </c>
      <c r="S92" s="520">
        <f>'O5 Details by Class &amp; Accounts'!W92+'O5 Details by Class &amp; Accounts'!AR92+'O5 Details by Class &amp; Accounts'!BM92+'O5 Details by Class &amp; Accounts'!CH92</f>
        <v>0</v>
      </c>
      <c r="T92" s="520">
        <f>'O5 Details by Class &amp; Accounts'!X92+'O5 Details by Class &amp; Accounts'!AS92+'O5 Details by Class &amp; Accounts'!BN92+'O5 Details by Class &amp; Accounts'!CI92</f>
        <v>0</v>
      </c>
      <c r="U92" s="520">
        <f>'O5 Details by Class &amp; Accounts'!Y92+'O5 Details by Class &amp; Accounts'!AT92+'O5 Details by Class &amp; Accounts'!BO92+'O5 Details by Class &amp; Accounts'!CJ92</f>
        <v>0</v>
      </c>
      <c r="V92" s="520">
        <f>'O5 Details by Class &amp; Accounts'!Z92+'O5 Details by Class &amp; Accounts'!AU92+'O5 Details by Class &amp; Accounts'!BP92+'O5 Details by Class &amp; Accounts'!CK92</f>
        <v>0</v>
      </c>
      <c r="W92" s="520">
        <f>'O5 Details by Class &amp; Accounts'!AA92+'O5 Details by Class &amp; Accounts'!AV92+'O5 Details by Class &amp; Accounts'!BQ92+'O5 Details by Class &amp; Accounts'!CL92</f>
        <v>0</v>
      </c>
      <c r="X92" s="959">
        <f>'O5 Details by Class &amp; Accounts'!AB92+'O5 Details by Class &amp; Accounts'!AW92+'O5 Details by Class &amp; Accounts'!BR92+'O5 Details by Class &amp; Accounts'!CM92</f>
        <v>0</v>
      </c>
      <c r="Y92" s="1630" t="str">
        <f t="shared" si="4"/>
        <v>4215</v>
      </c>
      <c r="Z92" s="1625" t="s">
        <v>1186</v>
      </c>
    </row>
    <row r="93" spans="1:26" ht="15.95" customHeight="1" x14ac:dyDescent="0.2">
      <c r="A93" s="1497" t="s">
        <v>147</v>
      </c>
      <c r="B93" s="932" t="s">
        <v>528</v>
      </c>
      <c r="C93" s="945" t="str">
        <f>IF(ISBLANK('E4 TB Allocation Details'!D94), "",('E4 TB Allocation Details'!D94))</f>
        <v>mi</v>
      </c>
      <c r="D93" s="946">
        <f t="shared" si="3"/>
        <v>0</v>
      </c>
      <c r="E93" s="520">
        <f>'O5 Details by Class &amp; Accounts'!I93+'O5 Details by Class &amp; Accounts'!AD93+'O5 Details by Class &amp; Accounts'!AY93+'O5 Details by Class &amp; Accounts'!BT93</f>
        <v>0</v>
      </c>
      <c r="F93" s="520">
        <f>'O5 Details by Class &amp; Accounts'!J93+'O5 Details by Class &amp; Accounts'!AE93+'O5 Details by Class &amp; Accounts'!AZ93+'O5 Details by Class &amp; Accounts'!BU93</f>
        <v>0</v>
      </c>
      <c r="G93" s="520">
        <f>'O5 Details by Class &amp; Accounts'!K93+'O5 Details by Class &amp; Accounts'!AF93+'O5 Details by Class &amp; Accounts'!BA93+'O5 Details by Class &amp; Accounts'!BV93</f>
        <v>0</v>
      </c>
      <c r="H93" s="520">
        <f>'O5 Details by Class &amp; Accounts'!L93+'O5 Details by Class &amp; Accounts'!AG93+'O5 Details by Class &amp; Accounts'!BB93+'O5 Details by Class &amp; Accounts'!BW93</f>
        <v>0</v>
      </c>
      <c r="I93" s="520">
        <f>'O5 Details by Class &amp; Accounts'!M93+'O5 Details by Class &amp; Accounts'!AH93+'O5 Details by Class &amp; Accounts'!BC93+'O5 Details by Class &amp; Accounts'!BX93</f>
        <v>0</v>
      </c>
      <c r="J93" s="520">
        <f>'O5 Details by Class &amp; Accounts'!N93+'O5 Details by Class &amp; Accounts'!AI93+'O5 Details by Class &amp; Accounts'!BD93+'O5 Details by Class &amp; Accounts'!BY93</f>
        <v>0</v>
      </c>
      <c r="K93" s="520">
        <f>'O5 Details by Class &amp; Accounts'!O93+'O5 Details by Class &amp; Accounts'!AJ93+'O5 Details by Class &amp; Accounts'!BE93+'O5 Details by Class &amp; Accounts'!BZ93</f>
        <v>0</v>
      </c>
      <c r="L93" s="520">
        <f>'O5 Details by Class &amp; Accounts'!P93+'O5 Details by Class &amp; Accounts'!AK93+'O5 Details by Class &amp; Accounts'!BF93+'O5 Details by Class &amp; Accounts'!CA93</f>
        <v>0</v>
      </c>
      <c r="M93" s="520">
        <f>'O5 Details by Class &amp; Accounts'!Q93+'O5 Details by Class &amp; Accounts'!AL93+'O5 Details by Class &amp; Accounts'!BG93+'O5 Details by Class &amp; Accounts'!CB93</f>
        <v>0</v>
      </c>
      <c r="N93" s="520">
        <f>'O5 Details by Class &amp; Accounts'!R93+'O5 Details by Class &amp; Accounts'!AM93+'O5 Details by Class &amp; Accounts'!BH93+'O5 Details by Class &amp; Accounts'!CC93</f>
        <v>0</v>
      </c>
      <c r="O93" s="520">
        <f>'O5 Details by Class &amp; Accounts'!S93+'O5 Details by Class &amp; Accounts'!AN93+'O5 Details by Class &amp; Accounts'!BI93+'O5 Details by Class &amp; Accounts'!CD93</f>
        <v>0</v>
      </c>
      <c r="P93" s="520">
        <f>'O5 Details by Class &amp; Accounts'!T93+'O5 Details by Class &amp; Accounts'!AO93+'O5 Details by Class &amp; Accounts'!BJ93+'O5 Details by Class &amp; Accounts'!CE93</f>
        <v>0</v>
      </c>
      <c r="Q93" s="520">
        <f>'O5 Details by Class &amp; Accounts'!U93+'O5 Details by Class &amp; Accounts'!AP93+'O5 Details by Class &amp; Accounts'!BK93+'O5 Details by Class &amp; Accounts'!CF93</f>
        <v>0</v>
      </c>
      <c r="R93" s="520">
        <f>'O5 Details by Class &amp; Accounts'!V93+'O5 Details by Class &amp; Accounts'!AQ93+'O5 Details by Class &amp; Accounts'!BL93+'O5 Details by Class &amp; Accounts'!CG93</f>
        <v>0</v>
      </c>
      <c r="S93" s="520">
        <f>'O5 Details by Class &amp; Accounts'!W93+'O5 Details by Class &amp; Accounts'!AR93+'O5 Details by Class &amp; Accounts'!BM93+'O5 Details by Class &amp; Accounts'!CH93</f>
        <v>0</v>
      </c>
      <c r="T93" s="520">
        <f>'O5 Details by Class &amp; Accounts'!X93+'O5 Details by Class &amp; Accounts'!AS93+'O5 Details by Class &amp; Accounts'!BN93+'O5 Details by Class &amp; Accounts'!CI93</f>
        <v>0</v>
      </c>
      <c r="U93" s="520">
        <f>'O5 Details by Class &amp; Accounts'!Y93+'O5 Details by Class &amp; Accounts'!AT93+'O5 Details by Class &amp; Accounts'!BO93+'O5 Details by Class &amp; Accounts'!CJ93</f>
        <v>0</v>
      </c>
      <c r="V93" s="520">
        <f>'O5 Details by Class &amp; Accounts'!Z93+'O5 Details by Class &amp; Accounts'!AU93+'O5 Details by Class &amp; Accounts'!BP93+'O5 Details by Class &amp; Accounts'!CK93</f>
        <v>0</v>
      </c>
      <c r="W93" s="520">
        <f>'O5 Details by Class &amp; Accounts'!AA93+'O5 Details by Class &amp; Accounts'!AV93+'O5 Details by Class &amp; Accounts'!BQ93+'O5 Details by Class &amp; Accounts'!CL93</f>
        <v>0</v>
      </c>
      <c r="X93" s="959">
        <f>'O5 Details by Class &amp; Accounts'!AB93+'O5 Details by Class &amp; Accounts'!AW93+'O5 Details by Class &amp; Accounts'!BR93+'O5 Details by Class &amp; Accounts'!CM93</f>
        <v>0</v>
      </c>
      <c r="Y93" s="1630" t="str">
        <f t="shared" si="4"/>
        <v>4220</v>
      </c>
      <c r="Z93" s="1625" t="s">
        <v>1186</v>
      </c>
    </row>
    <row r="94" spans="1:26" ht="15.95" customHeight="1" x14ac:dyDescent="0.2">
      <c r="A94" s="1497" t="s">
        <v>169</v>
      </c>
      <c r="B94" s="932" t="s">
        <v>529</v>
      </c>
      <c r="C94" s="945" t="str">
        <f>IF(ISBLANK('E4 TB Allocation Details'!D95), "",('E4 TB Allocation Details'!D95))</f>
        <v>mi</v>
      </c>
      <c r="D94" s="946">
        <f t="shared" si="3"/>
        <v>-156800</v>
      </c>
      <c r="E94" s="520">
        <f>'O5 Details by Class &amp; Accounts'!I94+'O5 Details by Class &amp; Accounts'!AD94+'O5 Details by Class &amp; Accounts'!AY94+'O5 Details by Class &amp; Accounts'!BT94</f>
        <v>-110682.16816441552</v>
      </c>
      <c r="F94" s="520">
        <f>'O5 Details by Class &amp; Accounts'!J94+'O5 Details by Class &amp; Accounts'!AE94+'O5 Details by Class &amp; Accounts'!AZ94+'O5 Details by Class &amp; Accounts'!BU94</f>
        <v>-22436.54958783949</v>
      </c>
      <c r="G94" s="520">
        <f>'O5 Details by Class &amp; Accounts'!K94+'O5 Details by Class &amp; Accounts'!AF94+'O5 Details by Class &amp; Accounts'!BA94+'O5 Details by Class &amp; Accounts'!BV94</f>
        <v>-23505.555994673479</v>
      </c>
      <c r="H94" s="520">
        <f>'O5 Details by Class &amp; Accounts'!L94+'O5 Details by Class &amp; Accounts'!AG94+'O5 Details by Class &amp; Accounts'!BB94+'O5 Details by Class &amp; Accounts'!BW94</f>
        <v>0</v>
      </c>
      <c r="I94" s="520">
        <f>'O5 Details by Class &amp; Accounts'!M94+'O5 Details by Class &amp; Accounts'!AH94+'O5 Details by Class &amp; Accounts'!BC94+'O5 Details by Class &amp; Accounts'!BX94</f>
        <v>0</v>
      </c>
      <c r="J94" s="520">
        <f>'O5 Details by Class &amp; Accounts'!N94+'O5 Details by Class &amp; Accounts'!AI94+'O5 Details by Class &amp; Accounts'!BD94+'O5 Details by Class &amp; Accounts'!BY94</f>
        <v>0</v>
      </c>
      <c r="K94" s="520">
        <f>'O5 Details by Class &amp; Accounts'!O94+'O5 Details by Class &amp; Accounts'!AJ94+'O5 Details by Class &amp; Accounts'!BE94+'O5 Details by Class &amp; Accounts'!BZ94</f>
        <v>-25.008823915987456</v>
      </c>
      <c r="L94" s="520">
        <f>'O5 Details by Class &amp; Accounts'!P94+'O5 Details by Class &amp; Accounts'!AK94+'O5 Details by Class &amp; Accounts'!BF94+'O5 Details by Class &amp; Accounts'!CA94</f>
        <v>-99.833936373160881</v>
      </c>
      <c r="M94" s="520">
        <f>'O5 Details by Class &amp; Accounts'!Q94+'O5 Details by Class &amp; Accounts'!AL94+'O5 Details by Class &amp; Accounts'!BG94+'O5 Details by Class &amp; Accounts'!CB94</f>
        <v>-50.883492782367398</v>
      </c>
      <c r="N94" s="520">
        <f>'O5 Details by Class &amp; Accounts'!R94+'O5 Details by Class &amp; Accounts'!AM94+'O5 Details by Class &amp; Accounts'!BH94+'O5 Details by Class &amp; Accounts'!CC94</f>
        <v>0</v>
      </c>
      <c r="O94" s="520">
        <f>'O5 Details by Class &amp; Accounts'!S94+'O5 Details by Class &amp; Accounts'!AN94+'O5 Details by Class &amp; Accounts'!BI94+'O5 Details by Class &amp; Accounts'!CD94</f>
        <v>0</v>
      </c>
      <c r="P94" s="520">
        <f>'O5 Details by Class &amp; Accounts'!T94+'O5 Details by Class &amp; Accounts'!AO94+'O5 Details by Class &amp; Accounts'!BJ94+'O5 Details by Class &amp; Accounts'!CE94</f>
        <v>0</v>
      </c>
      <c r="Q94" s="520">
        <f>'O5 Details by Class &amp; Accounts'!U94+'O5 Details by Class &amp; Accounts'!AP94+'O5 Details by Class &amp; Accounts'!BK94+'O5 Details by Class &amp; Accounts'!CF94</f>
        <v>0</v>
      </c>
      <c r="R94" s="520">
        <f>'O5 Details by Class &amp; Accounts'!V94+'O5 Details by Class &amp; Accounts'!AQ94+'O5 Details by Class &amp; Accounts'!BL94+'O5 Details by Class &amp; Accounts'!CG94</f>
        <v>0</v>
      </c>
      <c r="S94" s="520">
        <f>'O5 Details by Class &amp; Accounts'!W94+'O5 Details by Class &amp; Accounts'!AR94+'O5 Details by Class &amp; Accounts'!BM94+'O5 Details by Class &amp; Accounts'!CH94</f>
        <v>0</v>
      </c>
      <c r="T94" s="520">
        <f>'O5 Details by Class &amp; Accounts'!X94+'O5 Details by Class &amp; Accounts'!AS94+'O5 Details by Class &amp; Accounts'!BN94+'O5 Details by Class &amp; Accounts'!CI94</f>
        <v>0</v>
      </c>
      <c r="U94" s="520">
        <f>'O5 Details by Class &amp; Accounts'!Y94+'O5 Details by Class &amp; Accounts'!AT94+'O5 Details by Class &amp; Accounts'!BO94+'O5 Details by Class &amp; Accounts'!CJ94</f>
        <v>0</v>
      </c>
      <c r="V94" s="520">
        <f>'O5 Details by Class &amp; Accounts'!Z94+'O5 Details by Class &amp; Accounts'!AU94+'O5 Details by Class &amp; Accounts'!BP94+'O5 Details by Class &amp; Accounts'!CK94</f>
        <v>0</v>
      </c>
      <c r="W94" s="520">
        <f>'O5 Details by Class &amp; Accounts'!AA94+'O5 Details by Class &amp; Accounts'!AV94+'O5 Details by Class &amp; Accounts'!BQ94+'O5 Details by Class &amp; Accounts'!CL94</f>
        <v>0</v>
      </c>
      <c r="X94" s="959">
        <f>'O5 Details by Class &amp; Accounts'!AB94+'O5 Details by Class &amp; Accounts'!AW94+'O5 Details by Class &amp; Accounts'!BR94+'O5 Details by Class &amp; Accounts'!CM94</f>
        <v>0</v>
      </c>
      <c r="Y94" s="1630" t="str">
        <f t="shared" si="4"/>
        <v>4225</v>
      </c>
      <c r="Z94" s="1625" t="s">
        <v>1346</v>
      </c>
    </row>
    <row r="95" spans="1:26" ht="15.95" customHeight="1" x14ac:dyDescent="0.2">
      <c r="A95" s="1497" t="s">
        <v>143</v>
      </c>
      <c r="B95" s="932" t="s">
        <v>531</v>
      </c>
      <c r="C95" s="945" t="str">
        <f>IF(ISBLANK('E4 TB Allocation Details'!D96), "",('E4 TB Allocation Details'!D96))</f>
        <v>mi</v>
      </c>
      <c r="D95" s="946">
        <f t="shared" si="3"/>
        <v>0</v>
      </c>
      <c r="E95" s="520">
        <f>'O5 Details by Class &amp; Accounts'!I95+'O5 Details by Class &amp; Accounts'!AD95+'O5 Details by Class &amp; Accounts'!AY95+'O5 Details by Class &amp; Accounts'!BT95</f>
        <v>0</v>
      </c>
      <c r="F95" s="520">
        <f>'O5 Details by Class &amp; Accounts'!J95+'O5 Details by Class &amp; Accounts'!AE95+'O5 Details by Class &amp; Accounts'!AZ95+'O5 Details by Class &amp; Accounts'!BU95</f>
        <v>0</v>
      </c>
      <c r="G95" s="520">
        <f>'O5 Details by Class &amp; Accounts'!K95+'O5 Details by Class &amp; Accounts'!AF95+'O5 Details by Class &amp; Accounts'!BA95+'O5 Details by Class &amp; Accounts'!BV95</f>
        <v>0</v>
      </c>
      <c r="H95" s="520">
        <f>'O5 Details by Class &amp; Accounts'!L95+'O5 Details by Class &amp; Accounts'!AG95+'O5 Details by Class &amp; Accounts'!BB95+'O5 Details by Class &amp; Accounts'!BW95</f>
        <v>0</v>
      </c>
      <c r="I95" s="520">
        <f>'O5 Details by Class &amp; Accounts'!M95+'O5 Details by Class &amp; Accounts'!AH95+'O5 Details by Class &amp; Accounts'!BC95+'O5 Details by Class &amp; Accounts'!BX95</f>
        <v>0</v>
      </c>
      <c r="J95" s="520">
        <f>'O5 Details by Class &amp; Accounts'!N95+'O5 Details by Class &amp; Accounts'!AI95+'O5 Details by Class &amp; Accounts'!BD95+'O5 Details by Class &amp; Accounts'!BY95</f>
        <v>0</v>
      </c>
      <c r="K95" s="520">
        <f>'O5 Details by Class &amp; Accounts'!O95+'O5 Details by Class &amp; Accounts'!AJ95+'O5 Details by Class &amp; Accounts'!BE95+'O5 Details by Class &amp; Accounts'!BZ95</f>
        <v>0</v>
      </c>
      <c r="L95" s="520">
        <f>'O5 Details by Class &amp; Accounts'!P95+'O5 Details by Class &amp; Accounts'!AK95+'O5 Details by Class &amp; Accounts'!BF95+'O5 Details by Class &amp; Accounts'!CA95</f>
        <v>0</v>
      </c>
      <c r="M95" s="520">
        <f>'O5 Details by Class &amp; Accounts'!Q95+'O5 Details by Class &amp; Accounts'!AL95+'O5 Details by Class &amp; Accounts'!BG95+'O5 Details by Class &amp; Accounts'!CB95</f>
        <v>0</v>
      </c>
      <c r="N95" s="520">
        <f>'O5 Details by Class &amp; Accounts'!R95+'O5 Details by Class &amp; Accounts'!AM95+'O5 Details by Class &amp; Accounts'!BH95+'O5 Details by Class &amp; Accounts'!CC95</f>
        <v>0</v>
      </c>
      <c r="O95" s="520">
        <f>'O5 Details by Class &amp; Accounts'!S95+'O5 Details by Class &amp; Accounts'!AN95+'O5 Details by Class &amp; Accounts'!BI95+'O5 Details by Class &amp; Accounts'!CD95</f>
        <v>0</v>
      </c>
      <c r="P95" s="520">
        <f>'O5 Details by Class &amp; Accounts'!T95+'O5 Details by Class &amp; Accounts'!AO95+'O5 Details by Class &amp; Accounts'!BJ95+'O5 Details by Class &amp; Accounts'!CE95</f>
        <v>0</v>
      </c>
      <c r="Q95" s="520">
        <f>'O5 Details by Class &amp; Accounts'!U95+'O5 Details by Class &amp; Accounts'!AP95+'O5 Details by Class &amp; Accounts'!BK95+'O5 Details by Class &amp; Accounts'!CF95</f>
        <v>0</v>
      </c>
      <c r="R95" s="520">
        <f>'O5 Details by Class &amp; Accounts'!V95+'O5 Details by Class &amp; Accounts'!AQ95+'O5 Details by Class &amp; Accounts'!BL95+'O5 Details by Class &amp; Accounts'!CG95</f>
        <v>0</v>
      </c>
      <c r="S95" s="520">
        <f>'O5 Details by Class &amp; Accounts'!W95+'O5 Details by Class &amp; Accounts'!AR95+'O5 Details by Class &amp; Accounts'!BM95+'O5 Details by Class &amp; Accounts'!CH95</f>
        <v>0</v>
      </c>
      <c r="T95" s="520">
        <f>'O5 Details by Class &amp; Accounts'!X95+'O5 Details by Class &amp; Accounts'!AS95+'O5 Details by Class &amp; Accounts'!BN95+'O5 Details by Class &amp; Accounts'!CI95</f>
        <v>0</v>
      </c>
      <c r="U95" s="520">
        <f>'O5 Details by Class &amp; Accounts'!Y95+'O5 Details by Class &amp; Accounts'!AT95+'O5 Details by Class &amp; Accounts'!BO95+'O5 Details by Class &amp; Accounts'!CJ95</f>
        <v>0</v>
      </c>
      <c r="V95" s="520">
        <f>'O5 Details by Class &amp; Accounts'!Z95+'O5 Details by Class &amp; Accounts'!AU95+'O5 Details by Class &amp; Accounts'!BP95+'O5 Details by Class &amp; Accounts'!CK95</f>
        <v>0</v>
      </c>
      <c r="W95" s="520">
        <f>'O5 Details by Class &amp; Accounts'!AA95+'O5 Details by Class &amp; Accounts'!AV95+'O5 Details by Class &amp; Accounts'!BQ95+'O5 Details by Class &amp; Accounts'!CL95</f>
        <v>0</v>
      </c>
      <c r="X95" s="959">
        <f>'O5 Details by Class &amp; Accounts'!AB95+'O5 Details by Class &amp; Accounts'!AW95+'O5 Details by Class &amp; Accounts'!BR95+'O5 Details by Class &amp; Accounts'!CM95</f>
        <v>0</v>
      </c>
      <c r="Y95" s="1630" t="str">
        <f t="shared" si="4"/>
        <v>4235</v>
      </c>
      <c r="Z95" s="1625" t="s">
        <v>1274</v>
      </c>
    </row>
    <row r="96" spans="1:26" ht="15.95" customHeight="1" x14ac:dyDescent="0.2">
      <c r="A96" s="994" t="s">
        <v>1300</v>
      </c>
      <c r="B96" s="995" t="s">
        <v>1302</v>
      </c>
      <c r="C96" s="945" t="str">
        <f>IF(ISBLANK('E4 TB Allocation Details'!D99), "",('E4 TB Allocation Details'!D99))</f>
        <v>mi</v>
      </c>
      <c r="D96" s="946">
        <f>SUM(E96:X96)</f>
        <v>0</v>
      </c>
      <c r="E96" s="520">
        <f>'O5 Details by Class &amp; Accounts'!I96+'O5 Details by Class &amp; Accounts'!AD96+'O5 Details by Class &amp; Accounts'!AY96+'O5 Details by Class &amp; Accounts'!BT96</f>
        <v>0</v>
      </c>
      <c r="F96" s="520">
        <f>'O5 Details by Class &amp; Accounts'!J96+'O5 Details by Class &amp; Accounts'!AE96+'O5 Details by Class &amp; Accounts'!AZ96+'O5 Details by Class &amp; Accounts'!BU96</f>
        <v>0</v>
      </c>
      <c r="G96" s="520">
        <f>'O5 Details by Class &amp; Accounts'!K96+'O5 Details by Class &amp; Accounts'!AF96+'O5 Details by Class &amp; Accounts'!BA96+'O5 Details by Class &amp; Accounts'!BV96</f>
        <v>0</v>
      </c>
      <c r="H96" s="520">
        <f>'O5 Details by Class &amp; Accounts'!L96+'O5 Details by Class &amp; Accounts'!AG96+'O5 Details by Class &amp; Accounts'!BB96+'O5 Details by Class &amp; Accounts'!BW96</f>
        <v>0</v>
      </c>
      <c r="I96" s="520">
        <f>'O5 Details by Class &amp; Accounts'!M96+'O5 Details by Class &amp; Accounts'!AH96+'O5 Details by Class &amp; Accounts'!BC96+'O5 Details by Class &amp; Accounts'!BX96</f>
        <v>0</v>
      </c>
      <c r="J96" s="520">
        <f>'O5 Details by Class &amp; Accounts'!N96+'O5 Details by Class &amp; Accounts'!AI96+'O5 Details by Class &amp; Accounts'!BD96+'O5 Details by Class &amp; Accounts'!BY96</f>
        <v>0</v>
      </c>
      <c r="K96" s="520">
        <f>'O5 Details by Class &amp; Accounts'!O96+'O5 Details by Class &amp; Accounts'!AJ96+'O5 Details by Class &amp; Accounts'!BE96+'O5 Details by Class &amp; Accounts'!BZ96</f>
        <v>0</v>
      </c>
      <c r="L96" s="520">
        <f>'O5 Details by Class &amp; Accounts'!P96+'O5 Details by Class &amp; Accounts'!AK96+'O5 Details by Class &amp; Accounts'!BF96+'O5 Details by Class &amp; Accounts'!CA96</f>
        <v>0</v>
      </c>
      <c r="M96" s="520">
        <f>'O5 Details by Class &amp; Accounts'!Q96+'O5 Details by Class &amp; Accounts'!AL96+'O5 Details by Class &amp; Accounts'!BG96+'O5 Details by Class &amp; Accounts'!CB96</f>
        <v>0</v>
      </c>
      <c r="N96" s="520">
        <f>'O5 Details by Class &amp; Accounts'!R96+'O5 Details by Class &amp; Accounts'!AM96+'O5 Details by Class &amp; Accounts'!BH96+'O5 Details by Class &amp; Accounts'!CC96</f>
        <v>0</v>
      </c>
      <c r="O96" s="520">
        <f>'O5 Details by Class &amp; Accounts'!S96+'O5 Details by Class &amp; Accounts'!AN96+'O5 Details by Class &amp; Accounts'!BI96+'O5 Details by Class &amp; Accounts'!CD96</f>
        <v>0</v>
      </c>
      <c r="P96" s="520">
        <f>'O5 Details by Class &amp; Accounts'!T96+'O5 Details by Class &amp; Accounts'!AO96+'O5 Details by Class &amp; Accounts'!BJ96+'O5 Details by Class &amp; Accounts'!CE96</f>
        <v>0</v>
      </c>
      <c r="Q96" s="520">
        <f>'O5 Details by Class &amp; Accounts'!U96+'O5 Details by Class &amp; Accounts'!AP96+'O5 Details by Class &amp; Accounts'!BK96+'O5 Details by Class &amp; Accounts'!CF96</f>
        <v>0</v>
      </c>
      <c r="R96" s="520">
        <f>'O5 Details by Class &amp; Accounts'!V96+'O5 Details by Class &amp; Accounts'!AQ96+'O5 Details by Class &amp; Accounts'!BL96+'O5 Details by Class &amp; Accounts'!CG96</f>
        <v>0</v>
      </c>
      <c r="S96" s="520">
        <f>'O5 Details by Class &amp; Accounts'!W96+'O5 Details by Class &amp; Accounts'!AR96+'O5 Details by Class &amp; Accounts'!BM96+'O5 Details by Class &amp; Accounts'!CH96</f>
        <v>0</v>
      </c>
      <c r="T96" s="520">
        <f>'O5 Details by Class &amp; Accounts'!X96+'O5 Details by Class &amp; Accounts'!AS96+'O5 Details by Class &amp; Accounts'!BN96+'O5 Details by Class &amp; Accounts'!CI96</f>
        <v>0</v>
      </c>
      <c r="U96" s="520">
        <f>'O5 Details by Class &amp; Accounts'!Y96+'O5 Details by Class &amp; Accounts'!AT96+'O5 Details by Class &amp; Accounts'!BO96+'O5 Details by Class &amp; Accounts'!CJ96</f>
        <v>0</v>
      </c>
      <c r="V96" s="520">
        <f>'O5 Details by Class &amp; Accounts'!Z96+'O5 Details by Class &amp; Accounts'!AU96+'O5 Details by Class &amp; Accounts'!BP96+'O5 Details by Class &amp; Accounts'!CK96</f>
        <v>0</v>
      </c>
      <c r="W96" s="520">
        <f>'O5 Details by Class &amp; Accounts'!AA96+'O5 Details by Class &amp; Accounts'!AV96+'O5 Details by Class &amp; Accounts'!BQ96+'O5 Details by Class &amp; Accounts'!CL96</f>
        <v>0</v>
      </c>
      <c r="X96" s="959">
        <f>'O5 Details by Class &amp; Accounts'!AB96+'O5 Details by Class &amp; Accounts'!AW96+'O5 Details by Class &amp; Accounts'!BR96+'O5 Details by Class &amp; Accounts'!CM96</f>
        <v>0</v>
      </c>
      <c r="Y96" s="1630"/>
    </row>
    <row r="97" spans="1:26" ht="15.95" customHeight="1" x14ac:dyDescent="0.2">
      <c r="A97" s="994" t="s">
        <v>430</v>
      </c>
      <c r="B97" s="995" t="s">
        <v>1301</v>
      </c>
      <c r="C97" s="945" t="str">
        <f>IF(ISBLANK('E4 TB Allocation Details'!D101), "",('E4 TB Allocation Details'!D101))</f>
        <v>mi</v>
      </c>
      <c r="D97" s="946">
        <f>SUM(E97:X97)</f>
        <v>-218601.99999999994</v>
      </c>
      <c r="E97" s="520">
        <f>'O5 Details by Class &amp; Accounts'!I97+'O5 Details by Class &amp; Accounts'!AD97+'O5 Details by Class &amp; Accounts'!AY97+'O5 Details by Class &amp; Accounts'!BT97</f>
        <v>-149006.2147236591</v>
      </c>
      <c r="F97" s="520">
        <f>'O5 Details by Class &amp; Accounts'!J97+'O5 Details by Class &amp; Accounts'!AE97+'O5 Details by Class &amp; Accounts'!AZ97+'O5 Details by Class &amp; Accounts'!BU97</f>
        <v>-28453.929203713098</v>
      </c>
      <c r="G97" s="520">
        <f>'O5 Details by Class &amp; Accounts'!K97+'O5 Details by Class &amp; Accounts'!AF97+'O5 Details by Class &amp; Accounts'!BA97+'O5 Details by Class &amp; Accounts'!BV97</f>
        <v>-36667.997799466815</v>
      </c>
      <c r="H97" s="520">
        <f>'O5 Details by Class &amp; Accounts'!L97+'O5 Details by Class &amp; Accounts'!AG97+'O5 Details by Class &amp; Accounts'!BB97+'O5 Details by Class &amp; Accounts'!BW97</f>
        <v>0</v>
      </c>
      <c r="I97" s="520">
        <f>'O5 Details by Class &amp; Accounts'!M97+'O5 Details by Class &amp; Accounts'!AH97+'O5 Details by Class &amp; Accounts'!BC97+'O5 Details by Class &amp; Accounts'!BX97</f>
        <v>0</v>
      </c>
      <c r="J97" s="520">
        <f>'O5 Details by Class &amp; Accounts'!N97+'O5 Details by Class &amp; Accounts'!AI97+'O5 Details by Class &amp; Accounts'!BD97+'O5 Details by Class &amp; Accounts'!BY97</f>
        <v>0</v>
      </c>
      <c r="K97" s="520">
        <f>'O5 Details by Class &amp; Accounts'!O97+'O5 Details by Class &amp; Accounts'!AJ97+'O5 Details by Class &amp; Accounts'!BE97+'O5 Details by Class &amp; Accounts'!BZ97</f>
        <v>-3640.640981744421</v>
      </c>
      <c r="L97" s="520">
        <f>'O5 Details by Class &amp; Accounts'!P97+'O5 Details by Class &amp; Accounts'!AK97+'O5 Details by Class &amp; Accounts'!BF97+'O5 Details by Class &amp; Accounts'!CA97</f>
        <v>-434.14898315908215</v>
      </c>
      <c r="M97" s="520">
        <f>'O5 Details by Class &amp; Accounts'!Q97+'O5 Details by Class &amp; Accounts'!AL97+'O5 Details by Class &amp; Accounts'!BG97+'O5 Details by Class &amp; Accounts'!CB97</f>
        <v>-399.06830825744868</v>
      </c>
      <c r="N97" s="520">
        <f>'O5 Details by Class &amp; Accounts'!R97+'O5 Details by Class &amp; Accounts'!AM97+'O5 Details by Class &amp; Accounts'!BH97+'O5 Details by Class &amp; Accounts'!CC97</f>
        <v>0</v>
      </c>
      <c r="O97" s="520">
        <f>'O5 Details by Class &amp; Accounts'!S97+'O5 Details by Class &amp; Accounts'!AN97+'O5 Details by Class &amp; Accounts'!BI97+'O5 Details by Class &amp; Accounts'!CD97</f>
        <v>0</v>
      </c>
      <c r="P97" s="520">
        <f>'O5 Details by Class &amp; Accounts'!T97+'O5 Details by Class &amp; Accounts'!AO97+'O5 Details by Class &amp; Accounts'!BJ97+'O5 Details by Class &amp; Accounts'!CE97</f>
        <v>0</v>
      </c>
      <c r="Q97" s="520">
        <f>'O5 Details by Class &amp; Accounts'!U97+'O5 Details by Class &amp; Accounts'!AP97+'O5 Details by Class &amp; Accounts'!BK97+'O5 Details by Class &amp; Accounts'!CF97</f>
        <v>0</v>
      </c>
      <c r="R97" s="520">
        <f>'O5 Details by Class &amp; Accounts'!V97+'O5 Details by Class &amp; Accounts'!AQ97+'O5 Details by Class &amp; Accounts'!BL97+'O5 Details by Class &amp; Accounts'!CG97</f>
        <v>0</v>
      </c>
      <c r="S97" s="520">
        <f>'O5 Details by Class &amp; Accounts'!W97+'O5 Details by Class &amp; Accounts'!AR97+'O5 Details by Class &amp; Accounts'!BM97+'O5 Details by Class &amp; Accounts'!CH97</f>
        <v>0</v>
      </c>
      <c r="T97" s="520">
        <f>'O5 Details by Class &amp; Accounts'!X97+'O5 Details by Class &amp; Accounts'!AS97+'O5 Details by Class &amp; Accounts'!BN97+'O5 Details by Class &amp; Accounts'!CI97</f>
        <v>0</v>
      </c>
      <c r="U97" s="520">
        <f>'O5 Details by Class &amp; Accounts'!Y97+'O5 Details by Class &amp; Accounts'!AT97+'O5 Details by Class &amp; Accounts'!BO97+'O5 Details by Class &amp; Accounts'!CJ97</f>
        <v>0</v>
      </c>
      <c r="V97" s="520">
        <f>'O5 Details by Class &amp; Accounts'!Z97+'O5 Details by Class &amp; Accounts'!AU97+'O5 Details by Class &amp; Accounts'!BP97+'O5 Details by Class &amp; Accounts'!CK97</f>
        <v>0</v>
      </c>
      <c r="W97" s="520">
        <f>'O5 Details by Class &amp; Accounts'!AA97+'O5 Details by Class &amp; Accounts'!AV97+'O5 Details by Class &amp; Accounts'!BQ97+'O5 Details by Class &amp; Accounts'!CL97</f>
        <v>0</v>
      </c>
      <c r="X97" s="959">
        <f>'O5 Details by Class &amp; Accounts'!AB97+'O5 Details by Class &amp; Accounts'!AW97+'O5 Details by Class &amp; Accounts'!BR97+'O5 Details by Class &amp; Accounts'!CM97</f>
        <v>0</v>
      </c>
      <c r="Y97" s="1630"/>
    </row>
    <row r="98" spans="1:26" ht="15.95" customHeight="1" x14ac:dyDescent="0.2">
      <c r="A98" s="1496" t="s">
        <v>148</v>
      </c>
      <c r="B98" s="931" t="s">
        <v>532</v>
      </c>
      <c r="C98" s="945" t="str">
        <f>IF(ISBLANK('E4 TB Allocation Details'!D99), "",('E4 TB Allocation Details'!D99))</f>
        <v>mi</v>
      </c>
      <c r="D98" s="946">
        <f t="shared" si="3"/>
        <v>0</v>
      </c>
      <c r="E98" s="520">
        <f>'O5 Details by Class &amp; Accounts'!I98+'O5 Details by Class &amp; Accounts'!AD98+'O5 Details by Class &amp; Accounts'!AY98+'O5 Details by Class &amp; Accounts'!BT98</f>
        <v>0</v>
      </c>
      <c r="F98" s="520">
        <f>'O5 Details by Class &amp; Accounts'!J98+'O5 Details by Class &amp; Accounts'!AE98+'O5 Details by Class &amp; Accounts'!AZ98+'O5 Details by Class &amp; Accounts'!BU98</f>
        <v>0</v>
      </c>
      <c r="G98" s="520">
        <f>'O5 Details by Class &amp; Accounts'!K98+'O5 Details by Class &amp; Accounts'!AF98+'O5 Details by Class &amp; Accounts'!BA98+'O5 Details by Class &amp; Accounts'!BV98</f>
        <v>0</v>
      </c>
      <c r="H98" s="520">
        <f>'O5 Details by Class &amp; Accounts'!L98+'O5 Details by Class &amp; Accounts'!AG98+'O5 Details by Class &amp; Accounts'!BB98+'O5 Details by Class &amp; Accounts'!BW98</f>
        <v>0</v>
      </c>
      <c r="I98" s="520">
        <f>'O5 Details by Class &amp; Accounts'!M98+'O5 Details by Class &amp; Accounts'!AH98+'O5 Details by Class &amp; Accounts'!BC98+'O5 Details by Class &amp; Accounts'!BX98</f>
        <v>0</v>
      </c>
      <c r="J98" s="520">
        <f>'O5 Details by Class &amp; Accounts'!N98+'O5 Details by Class &amp; Accounts'!AI98+'O5 Details by Class &amp; Accounts'!BD98+'O5 Details by Class &amp; Accounts'!BY98</f>
        <v>0</v>
      </c>
      <c r="K98" s="520">
        <f>'O5 Details by Class &amp; Accounts'!O98+'O5 Details by Class &amp; Accounts'!AJ98+'O5 Details by Class &amp; Accounts'!BE98+'O5 Details by Class &amp; Accounts'!BZ98</f>
        <v>0</v>
      </c>
      <c r="L98" s="520">
        <f>'O5 Details by Class &amp; Accounts'!P98+'O5 Details by Class &amp; Accounts'!AK98+'O5 Details by Class &amp; Accounts'!BF98+'O5 Details by Class &amp; Accounts'!CA98</f>
        <v>0</v>
      </c>
      <c r="M98" s="520">
        <f>'O5 Details by Class &amp; Accounts'!Q98+'O5 Details by Class &amp; Accounts'!AL98+'O5 Details by Class &amp; Accounts'!BG98+'O5 Details by Class &amp; Accounts'!CB98</f>
        <v>0</v>
      </c>
      <c r="N98" s="520">
        <f>'O5 Details by Class &amp; Accounts'!R98+'O5 Details by Class &amp; Accounts'!AM98+'O5 Details by Class &amp; Accounts'!BH98+'O5 Details by Class &amp; Accounts'!CC98</f>
        <v>0</v>
      </c>
      <c r="O98" s="520">
        <f>'O5 Details by Class &amp; Accounts'!S98+'O5 Details by Class &amp; Accounts'!AN98+'O5 Details by Class &amp; Accounts'!BI98+'O5 Details by Class &amp; Accounts'!CD98</f>
        <v>0</v>
      </c>
      <c r="P98" s="520">
        <f>'O5 Details by Class &amp; Accounts'!T98+'O5 Details by Class &amp; Accounts'!AO98+'O5 Details by Class &amp; Accounts'!BJ98+'O5 Details by Class &amp; Accounts'!CE98</f>
        <v>0</v>
      </c>
      <c r="Q98" s="520">
        <f>'O5 Details by Class &amp; Accounts'!U98+'O5 Details by Class &amp; Accounts'!AP98+'O5 Details by Class &amp; Accounts'!BK98+'O5 Details by Class &amp; Accounts'!CF98</f>
        <v>0</v>
      </c>
      <c r="R98" s="520">
        <f>'O5 Details by Class &amp; Accounts'!V98+'O5 Details by Class &amp; Accounts'!AQ98+'O5 Details by Class &amp; Accounts'!BL98+'O5 Details by Class &amp; Accounts'!CG98</f>
        <v>0</v>
      </c>
      <c r="S98" s="520">
        <f>'O5 Details by Class &amp; Accounts'!W98+'O5 Details by Class &amp; Accounts'!AR98+'O5 Details by Class &amp; Accounts'!BM98+'O5 Details by Class &amp; Accounts'!CH98</f>
        <v>0</v>
      </c>
      <c r="T98" s="520">
        <f>'O5 Details by Class &amp; Accounts'!X98+'O5 Details by Class &amp; Accounts'!AS98+'O5 Details by Class &amp; Accounts'!BN98+'O5 Details by Class &amp; Accounts'!CI98</f>
        <v>0</v>
      </c>
      <c r="U98" s="520">
        <f>'O5 Details by Class &amp; Accounts'!Y98+'O5 Details by Class &amp; Accounts'!AT98+'O5 Details by Class &amp; Accounts'!BO98+'O5 Details by Class &amp; Accounts'!CJ98</f>
        <v>0</v>
      </c>
      <c r="V98" s="520">
        <f>'O5 Details by Class &amp; Accounts'!Z98+'O5 Details by Class &amp; Accounts'!AU98+'O5 Details by Class &amp; Accounts'!BP98+'O5 Details by Class &amp; Accounts'!CK98</f>
        <v>0</v>
      </c>
      <c r="W98" s="520">
        <f>'O5 Details by Class &amp; Accounts'!AA98+'O5 Details by Class &amp; Accounts'!AV98+'O5 Details by Class &amp; Accounts'!BQ98+'O5 Details by Class &amp; Accounts'!CL98</f>
        <v>0</v>
      </c>
      <c r="X98" s="959">
        <f>'O5 Details by Class &amp; Accounts'!AB98+'O5 Details by Class &amp; Accounts'!AW98+'O5 Details by Class &amp; Accounts'!BR98+'O5 Details by Class &amp; Accounts'!CM98</f>
        <v>0</v>
      </c>
      <c r="Y98" s="1630" t="str">
        <f t="shared" si="4"/>
        <v>4240</v>
      </c>
      <c r="Z98" s="1625" t="s">
        <v>1186</v>
      </c>
    </row>
    <row r="99" spans="1:26" ht="15.95" customHeight="1" x14ac:dyDescent="0.2">
      <c r="A99" s="1497" t="s">
        <v>149</v>
      </c>
      <c r="B99" s="932" t="s">
        <v>533</v>
      </c>
      <c r="C99" s="945" t="str">
        <f>IF(ISBLANK('E4 TB Allocation Details'!D100), "",('E4 TB Allocation Details'!D100))</f>
        <v>mi</v>
      </c>
      <c r="D99" s="946">
        <f t="shared" si="3"/>
        <v>-207802.02614999999</v>
      </c>
      <c r="E99" s="520">
        <f>'O5 Details by Class &amp; Accounts'!I99+'O5 Details by Class &amp; Accounts'!AD99+'O5 Details by Class &amp; Accounts'!AY99+'O5 Details by Class &amp; Accounts'!BT99</f>
        <v>-141644.60219265299</v>
      </c>
      <c r="F99" s="520">
        <f>'O5 Details by Class &amp; Accounts'!J99+'O5 Details by Class &amp; Accounts'!AE99+'O5 Details by Class &amp; Accounts'!AZ99+'O5 Details by Class &amp; Accounts'!BU99</f>
        <v>-27048.170375660971</v>
      </c>
      <c r="G99" s="520">
        <f>'O5 Details by Class &amp; Accounts'!K99+'O5 Details by Class &amp; Accounts'!AF99+'O5 Details by Class &amp; Accounts'!BA99+'O5 Details by Class &amp; Accounts'!BV99</f>
        <v>-34856.425090314573</v>
      </c>
      <c r="H99" s="520">
        <f>'O5 Details by Class &amp; Accounts'!L99+'O5 Details by Class &amp; Accounts'!AG99+'O5 Details by Class &amp; Accounts'!BB99+'O5 Details by Class &amp; Accounts'!BW99</f>
        <v>0</v>
      </c>
      <c r="I99" s="520">
        <f>'O5 Details by Class &amp; Accounts'!M99+'O5 Details by Class &amp; Accounts'!AH99+'O5 Details by Class &amp; Accounts'!BC99+'O5 Details by Class &amp; Accounts'!BX99</f>
        <v>0</v>
      </c>
      <c r="J99" s="520">
        <f>'O5 Details by Class &amp; Accounts'!N99+'O5 Details by Class &amp; Accounts'!AI99+'O5 Details by Class &amp; Accounts'!BD99+'O5 Details by Class &amp; Accounts'!BY99</f>
        <v>0</v>
      </c>
      <c r="K99" s="520">
        <f>'O5 Details by Class &amp; Accounts'!O99+'O5 Details by Class &amp; Accounts'!AJ99+'O5 Details by Class &amp; Accounts'!BE99+'O5 Details by Class &amp; Accounts'!BZ99</f>
        <v>-3460.7760793186521</v>
      </c>
      <c r="L99" s="520">
        <f>'O5 Details by Class &amp; Accounts'!P99+'O5 Details by Class &amp; Accounts'!AK99+'O5 Details by Class &amp; Accounts'!BF99+'O5 Details by Class &amp; Accounts'!CA99</f>
        <v>-412.69996775610252</v>
      </c>
      <c r="M99" s="520">
        <f>'O5 Details by Class &amp; Accounts'!Q99+'O5 Details by Class &amp; Accounts'!AL99+'O5 Details by Class &amp; Accounts'!BG99+'O5 Details by Class &amp; Accounts'!CB99</f>
        <v>-379.35244429671565</v>
      </c>
      <c r="N99" s="520">
        <f>'O5 Details by Class &amp; Accounts'!R99+'O5 Details by Class &amp; Accounts'!AM99+'O5 Details by Class &amp; Accounts'!BH99+'O5 Details by Class &amp; Accounts'!CC99</f>
        <v>0</v>
      </c>
      <c r="O99" s="520">
        <f>'O5 Details by Class &amp; Accounts'!S99+'O5 Details by Class &amp; Accounts'!AN99+'O5 Details by Class &amp; Accounts'!BI99+'O5 Details by Class &amp; Accounts'!CD99</f>
        <v>0</v>
      </c>
      <c r="P99" s="520">
        <f>'O5 Details by Class &amp; Accounts'!T99+'O5 Details by Class &amp; Accounts'!AO99+'O5 Details by Class &amp; Accounts'!BJ99+'O5 Details by Class &amp; Accounts'!CE99</f>
        <v>0</v>
      </c>
      <c r="Q99" s="520">
        <f>'O5 Details by Class &amp; Accounts'!U99+'O5 Details by Class &amp; Accounts'!AP99+'O5 Details by Class &amp; Accounts'!BK99+'O5 Details by Class &amp; Accounts'!CF99</f>
        <v>0</v>
      </c>
      <c r="R99" s="520">
        <f>'O5 Details by Class &amp; Accounts'!V99+'O5 Details by Class &amp; Accounts'!AQ99+'O5 Details by Class &amp; Accounts'!BL99+'O5 Details by Class &amp; Accounts'!CG99</f>
        <v>0</v>
      </c>
      <c r="S99" s="520">
        <f>'O5 Details by Class &amp; Accounts'!W99+'O5 Details by Class &amp; Accounts'!AR99+'O5 Details by Class &amp; Accounts'!BM99+'O5 Details by Class &amp; Accounts'!CH99</f>
        <v>0</v>
      </c>
      <c r="T99" s="520">
        <f>'O5 Details by Class &amp; Accounts'!X99+'O5 Details by Class &amp; Accounts'!AS99+'O5 Details by Class &amp; Accounts'!BN99+'O5 Details by Class &amp; Accounts'!CI99</f>
        <v>0</v>
      </c>
      <c r="U99" s="520">
        <f>'O5 Details by Class &amp; Accounts'!Y99+'O5 Details by Class &amp; Accounts'!AT99+'O5 Details by Class &amp; Accounts'!BO99+'O5 Details by Class &amp; Accounts'!CJ99</f>
        <v>0</v>
      </c>
      <c r="V99" s="520">
        <f>'O5 Details by Class &amp; Accounts'!Z99+'O5 Details by Class &amp; Accounts'!AU99+'O5 Details by Class &amp; Accounts'!BP99+'O5 Details by Class &amp; Accounts'!CK99</f>
        <v>0</v>
      </c>
      <c r="W99" s="520">
        <f>'O5 Details by Class &amp; Accounts'!AA99+'O5 Details by Class &amp; Accounts'!AV99+'O5 Details by Class &amp; Accounts'!BQ99+'O5 Details by Class &amp; Accounts'!CL99</f>
        <v>0</v>
      </c>
      <c r="X99" s="959">
        <f>'O5 Details by Class &amp; Accounts'!AB99+'O5 Details by Class &amp; Accounts'!AW99+'O5 Details by Class &amp; Accounts'!BR99+'O5 Details by Class &amp; Accounts'!CM99</f>
        <v>0</v>
      </c>
      <c r="Y99" s="1630" t="str">
        <f t="shared" si="4"/>
        <v>4245</v>
      </c>
      <c r="Z99" s="1625" t="s">
        <v>1186</v>
      </c>
    </row>
    <row r="100" spans="1:26" ht="15.95" customHeight="1" x14ac:dyDescent="0.2">
      <c r="A100" s="1496" t="s">
        <v>150</v>
      </c>
      <c r="B100" s="931" t="s">
        <v>1395</v>
      </c>
      <c r="C100" s="945" t="str">
        <f>IF(ISBLANK('E4 TB Allocation Details'!D101), "",('E4 TB Allocation Details'!D101))</f>
        <v>mi</v>
      </c>
      <c r="D100" s="946">
        <f t="shared" si="3"/>
        <v>0</v>
      </c>
      <c r="E100" s="520">
        <f>'O5 Details by Class &amp; Accounts'!I100+'O5 Details by Class &amp; Accounts'!AD100+'O5 Details by Class &amp; Accounts'!AY100+'O5 Details by Class &amp; Accounts'!BT100</f>
        <v>0</v>
      </c>
      <c r="F100" s="520">
        <f>'O5 Details by Class &amp; Accounts'!J100+'O5 Details by Class &amp; Accounts'!AE100+'O5 Details by Class &amp; Accounts'!AZ100+'O5 Details by Class &amp; Accounts'!BU100</f>
        <v>0</v>
      </c>
      <c r="G100" s="520">
        <f>'O5 Details by Class &amp; Accounts'!K100+'O5 Details by Class &amp; Accounts'!AF100+'O5 Details by Class &amp; Accounts'!BA100+'O5 Details by Class &amp; Accounts'!BV100</f>
        <v>0</v>
      </c>
      <c r="H100" s="520">
        <f>'O5 Details by Class &amp; Accounts'!L100+'O5 Details by Class &amp; Accounts'!AG100+'O5 Details by Class &amp; Accounts'!BB100+'O5 Details by Class &amp; Accounts'!BW100</f>
        <v>0</v>
      </c>
      <c r="I100" s="520">
        <f>'O5 Details by Class &amp; Accounts'!M100+'O5 Details by Class &amp; Accounts'!AH100+'O5 Details by Class &amp; Accounts'!BC100+'O5 Details by Class &amp; Accounts'!BX100</f>
        <v>0</v>
      </c>
      <c r="J100" s="520">
        <f>'O5 Details by Class &amp; Accounts'!N100+'O5 Details by Class &amp; Accounts'!AI100+'O5 Details by Class &amp; Accounts'!BD100+'O5 Details by Class &amp; Accounts'!BY100</f>
        <v>0</v>
      </c>
      <c r="K100" s="520">
        <f>'O5 Details by Class &amp; Accounts'!O100+'O5 Details by Class &amp; Accounts'!AJ100+'O5 Details by Class &amp; Accounts'!BE100+'O5 Details by Class &amp; Accounts'!BZ100</f>
        <v>0</v>
      </c>
      <c r="L100" s="520">
        <f>'O5 Details by Class &amp; Accounts'!P100+'O5 Details by Class &amp; Accounts'!AK100+'O5 Details by Class &amp; Accounts'!BF100+'O5 Details by Class &amp; Accounts'!CA100</f>
        <v>0</v>
      </c>
      <c r="M100" s="520">
        <f>'O5 Details by Class &amp; Accounts'!Q100+'O5 Details by Class &amp; Accounts'!AL100+'O5 Details by Class &amp; Accounts'!BG100+'O5 Details by Class &amp; Accounts'!CB100</f>
        <v>0</v>
      </c>
      <c r="N100" s="520">
        <f>'O5 Details by Class &amp; Accounts'!R100+'O5 Details by Class &amp; Accounts'!AM100+'O5 Details by Class &amp; Accounts'!BH100+'O5 Details by Class &amp; Accounts'!CC100</f>
        <v>0</v>
      </c>
      <c r="O100" s="520">
        <f>'O5 Details by Class &amp; Accounts'!S100+'O5 Details by Class &amp; Accounts'!AN100+'O5 Details by Class &amp; Accounts'!BI100+'O5 Details by Class &amp; Accounts'!CD100</f>
        <v>0</v>
      </c>
      <c r="P100" s="520">
        <f>'O5 Details by Class &amp; Accounts'!T100+'O5 Details by Class &amp; Accounts'!AO100+'O5 Details by Class &amp; Accounts'!BJ100+'O5 Details by Class &amp; Accounts'!CE100</f>
        <v>0</v>
      </c>
      <c r="Q100" s="520">
        <f>'O5 Details by Class &amp; Accounts'!U100+'O5 Details by Class &amp; Accounts'!AP100+'O5 Details by Class &amp; Accounts'!BK100+'O5 Details by Class &amp; Accounts'!CF100</f>
        <v>0</v>
      </c>
      <c r="R100" s="520">
        <f>'O5 Details by Class &amp; Accounts'!V100+'O5 Details by Class &amp; Accounts'!AQ100+'O5 Details by Class &amp; Accounts'!BL100+'O5 Details by Class &amp; Accounts'!CG100</f>
        <v>0</v>
      </c>
      <c r="S100" s="520">
        <f>'O5 Details by Class &amp; Accounts'!W100+'O5 Details by Class &amp; Accounts'!AR100+'O5 Details by Class &amp; Accounts'!BM100+'O5 Details by Class &amp; Accounts'!CH100</f>
        <v>0</v>
      </c>
      <c r="T100" s="520">
        <f>'O5 Details by Class &amp; Accounts'!X100+'O5 Details by Class &amp; Accounts'!AS100+'O5 Details by Class &amp; Accounts'!BN100+'O5 Details by Class &amp; Accounts'!CI100</f>
        <v>0</v>
      </c>
      <c r="U100" s="520">
        <f>'O5 Details by Class &amp; Accounts'!Y100+'O5 Details by Class &amp; Accounts'!AT100+'O5 Details by Class &amp; Accounts'!BO100+'O5 Details by Class &amp; Accounts'!CJ100</f>
        <v>0</v>
      </c>
      <c r="V100" s="520">
        <f>'O5 Details by Class &amp; Accounts'!Z100+'O5 Details by Class &amp; Accounts'!AU100+'O5 Details by Class &amp; Accounts'!BP100+'O5 Details by Class &amp; Accounts'!CK100</f>
        <v>0</v>
      </c>
      <c r="W100" s="520">
        <f>'O5 Details by Class &amp; Accounts'!AA100+'O5 Details by Class &amp; Accounts'!AV100+'O5 Details by Class &amp; Accounts'!BQ100+'O5 Details by Class &amp; Accounts'!CL100</f>
        <v>0</v>
      </c>
      <c r="X100" s="959">
        <f>'O5 Details by Class &amp; Accounts'!AB100+'O5 Details by Class &amp; Accounts'!AW100+'O5 Details by Class &amp; Accounts'!BR100+'O5 Details by Class &amp; Accounts'!CM100</f>
        <v>0</v>
      </c>
      <c r="Y100" s="1630" t="str">
        <f t="shared" si="4"/>
        <v>4305</v>
      </c>
      <c r="Z100" s="1625" t="s">
        <v>1186</v>
      </c>
    </row>
    <row r="101" spans="1:26" ht="15.95" customHeight="1" x14ac:dyDescent="0.2">
      <c r="A101" s="1496" t="s">
        <v>151</v>
      </c>
      <c r="B101" s="931" t="s">
        <v>1396</v>
      </c>
      <c r="C101" s="945" t="str">
        <f>IF(ISBLANK('E4 TB Allocation Details'!D102), "",('E4 TB Allocation Details'!D102))</f>
        <v>mi</v>
      </c>
      <c r="D101" s="946">
        <f t="shared" si="3"/>
        <v>531689.99999999988</v>
      </c>
      <c r="E101" s="520">
        <f>'O5 Details by Class &amp; Accounts'!I101+'O5 Details by Class &amp; Accounts'!AD101+'O5 Details by Class &amp; Accounts'!AY101+'O5 Details by Class &amp; Accounts'!BT101</f>
        <v>362417.15220547986</v>
      </c>
      <c r="F101" s="520">
        <f>'O5 Details by Class &amp; Accounts'!J101+'O5 Details by Class &amp; Accounts'!AE101+'O5 Details by Class &amp; Accounts'!AZ101+'O5 Details by Class &amp; Accounts'!BU101</f>
        <v>69206.455651468044</v>
      </c>
      <c r="G101" s="520">
        <f>'O5 Details by Class &amp; Accounts'!K101+'O5 Details by Class &amp; Accounts'!AF101+'O5 Details by Class &amp; Accounts'!BA101+'O5 Details by Class &amp; Accounts'!BV101</f>
        <v>89184.946844029371</v>
      </c>
      <c r="H101" s="520">
        <f>'O5 Details by Class &amp; Accounts'!L101+'O5 Details by Class &amp; Accounts'!AG101+'O5 Details by Class &amp; Accounts'!BB101+'O5 Details by Class &amp; Accounts'!BW101</f>
        <v>0</v>
      </c>
      <c r="I101" s="520">
        <f>'O5 Details by Class &amp; Accounts'!M101+'O5 Details by Class &amp; Accounts'!AH101+'O5 Details by Class &amp; Accounts'!BC101+'O5 Details by Class &amp; Accounts'!BX101</f>
        <v>0</v>
      </c>
      <c r="J101" s="520">
        <f>'O5 Details by Class &amp; Accounts'!N101+'O5 Details by Class &amp; Accounts'!AI101+'O5 Details by Class &amp; Accounts'!BD101+'O5 Details by Class &amp; Accounts'!BY101</f>
        <v>0</v>
      </c>
      <c r="K101" s="520">
        <f>'O5 Details by Class &amp; Accounts'!O101+'O5 Details by Class &amp; Accounts'!AJ101+'O5 Details by Class &amp; Accounts'!BE101+'O5 Details by Class &amp; Accounts'!BZ101</f>
        <v>8854.8705116316014</v>
      </c>
      <c r="L101" s="520">
        <f>'O5 Details by Class &amp; Accounts'!P101+'O5 Details by Class &amp; Accounts'!AK101+'O5 Details by Class &amp; Accounts'!BF101+'O5 Details by Class &amp; Accounts'!CA101</f>
        <v>1055.9495011749773</v>
      </c>
      <c r="M101" s="520">
        <f>'O5 Details by Class &amp; Accounts'!Q101+'O5 Details by Class &amp; Accounts'!AL101+'O5 Details by Class &amp; Accounts'!BG101+'O5 Details by Class &amp; Accounts'!CB101</f>
        <v>970.62528621605884</v>
      </c>
      <c r="N101" s="520">
        <f>'O5 Details by Class &amp; Accounts'!R101+'O5 Details by Class &amp; Accounts'!AM101+'O5 Details by Class &amp; Accounts'!BH101+'O5 Details by Class &amp; Accounts'!CC101</f>
        <v>0</v>
      </c>
      <c r="O101" s="520">
        <f>'O5 Details by Class &amp; Accounts'!S101+'O5 Details by Class &amp; Accounts'!AN101+'O5 Details by Class &amp; Accounts'!BI101+'O5 Details by Class &amp; Accounts'!CD101</f>
        <v>0</v>
      </c>
      <c r="P101" s="520">
        <f>'O5 Details by Class &amp; Accounts'!T101+'O5 Details by Class &amp; Accounts'!AO101+'O5 Details by Class &amp; Accounts'!BJ101+'O5 Details by Class &amp; Accounts'!CE101</f>
        <v>0</v>
      </c>
      <c r="Q101" s="520">
        <f>'O5 Details by Class &amp; Accounts'!U101+'O5 Details by Class &amp; Accounts'!AP101+'O5 Details by Class &amp; Accounts'!BK101+'O5 Details by Class &amp; Accounts'!CF101</f>
        <v>0</v>
      </c>
      <c r="R101" s="520">
        <f>'O5 Details by Class &amp; Accounts'!V101+'O5 Details by Class &amp; Accounts'!AQ101+'O5 Details by Class &amp; Accounts'!BL101+'O5 Details by Class &amp; Accounts'!CG101</f>
        <v>0</v>
      </c>
      <c r="S101" s="520">
        <f>'O5 Details by Class &amp; Accounts'!W101+'O5 Details by Class &amp; Accounts'!AR101+'O5 Details by Class &amp; Accounts'!BM101+'O5 Details by Class &amp; Accounts'!CH101</f>
        <v>0</v>
      </c>
      <c r="T101" s="520">
        <f>'O5 Details by Class &amp; Accounts'!X101+'O5 Details by Class &amp; Accounts'!AS101+'O5 Details by Class &amp; Accounts'!BN101+'O5 Details by Class &amp; Accounts'!CI101</f>
        <v>0</v>
      </c>
      <c r="U101" s="520">
        <f>'O5 Details by Class &amp; Accounts'!Y101+'O5 Details by Class &amp; Accounts'!AT101+'O5 Details by Class &amp; Accounts'!BO101+'O5 Details by Class &amp; Accounts'!CJ101</f>
        <v>0</v>
      </c>
      <c r="V101" s="520">
        <f>'O5 Details by Class &amp; Accounts'!Z101+'O5 Details by Class &amp; Accounts'!AU101+'O5 Details by Class &amp; Accounts'!BP101+'O5 Details by Class &amp; Accounts'!CK101</f>
        <v>0</v>
      </c>
      <c r="W101" s="520">
        <f>'O5 Details by Class &amp; Accounts'!AA101+'O5 Details by Class &amp; Accounts'!AV101+'O5 Details by Class &amp; Accounts'!BQ101+'O5 Details by Class &amp; Accounts'!CL101</f>
        <v>0</v>
      </c>
      <c r="X101" s="959">
        <f>'O5 Details by Class &amp; Accounts'!AB101+'O5 Details by Class &amp; Accounts'!AW101+'O5 Details by Class &amp; Accounts'!BR101+'O5 Details by Class &amp; Accounts'!CM101</f>
        <v>0</v>
      </c>
      <c r="Y101" s="1630" t="str">
        <f t="shared" si="4"/>
        <v>4310</v>
      </c>
      <c r="Z101" s="1625" t="s">
        <v>1186</v>
      </c>
    </row>
    <row r="102" spans="1:26" ht="15.95" customHeight="1" x14ac:dyDescent="0.2">
      <c r="A102" s="1497" t="s">
        <v>152</v>
      </c>
      <c r="B102" s="932" t="s">
        <v>1397</v>
      </c>
      <c r="C102" s="945" t="str">
        <f>IF(ISBLANK('E4 TB Allocation Details'!D103), "",('E4 TB Allocation Details'!D103))</f>
        <v>mi</v>
      </c>
      <c r="D102" s="946">
        <f t="shared" si="3"/>
        <v>0</v>
      </c>
      <c r="E102" s="520">
        <f>'O5 Details by Class &amp; Accounts'!I102+'O5 Details by Class &amp; Accounts'!AD102+'O5 Details by Class &amp; Accounts'!AY102+'O5 Details by Class &amp; Accounts'!BT102</f>
        <v>0</v>
      </c>
      <c r="F102" s="520">
        <f>'O5 Details by Class &amp; Accounts'!J102+'O5 Details by Class &amp; Accounts'!AE102+'O5 Details by Class &amp; Accounts'!AZ102+'O5 Details by Class &amp; Accounts'!BU102</f>
        <v>0</v>
      </c>
      <c r="G102" s="520">
        <f>'O5 Details by Class &amp; Accounts'!K102+'O5 Details by Class &amp; Accounts'!AF102+'O5 Details by Class &amp; Accounts'!BA102+'O5 Details by Class &amp; Accounts'!BV102</f>
        <v>0</v>
      </c>
      <c r="H102" s="520">
        <f>'O5 Details by Class &amp; Accounts'!L102+'O5 Details by Class &amp; Accounts'!AG102+'O5 Details by Class &amp; Accounts'!BB102+'O5 Details by Class &amp; Accounts'!BW102</f>
        <v>0</v>
      </c>
      <c r="I102" s="520">
        <f>'O5 Details by Class &amp; Accounts'!M102+'O5 Details by Class &amp; Accounts'!AH102+'O5 Details by Class &amp; Accounts'!BC102+'O5 Details by Class &amp; Accounts'!BX102</f>
        <v>0</v>
      </c>
      <c r="J102" s="520">
        <f>'O5 Details by Class &amp; Accounts'!N102+'O5 Details by Class &amp; Accounts'!AI102+'O5 Details by Class &amp; Accounts'!BD102+'O5 Details by Class &amp; Accounts'!BY102</f>
        <v>0</v>
      </c>
      <c r="K102" s="520">
        <f>'O5 Details by Class &amp; Accounts'!O102+'O5 Details by Class &amp; Accounts'!AJ102+'O5 Details by Class &amp; Accounts'!BE102+'O5 Details by Class &amp; Accounts'!BZ102</f>
        <v>0</v>
      </c>
      <c r="L102" s="520">
        <f>'O5 Details by Class &amp; Accounts'!P102+'O5 Details by Class &amp; Accounts'!AK102+'O5 Details by Class &amp; Accounts'!BF102+'O5 Details by Class &amp; Accounts'!CA102</f>
        <v>0</v>
      </c>
      <c r="M102" s="520">
        <f>'O5 Details by Class &amp; Accounts'!Q102+'O5 Details by Class &amp; Accounts'!AL102+'O5 Details by Class &amp; Accounts'!BG102+'O5 Details by Class &amp; Accounts'!CB102</f>
        <v>0</v>
      </c>
      <c r="N102" s="520">
        <f>'O5 Details by Class &amp; Accounts'!R102+'O5 Details by Class &amp; Accounts'!AM102+'O5 Details by Class &amp; Accounts'!BH102+'O5 Details by Class &amp; Accounts'!CC102</f>
        <v>0</v>
      </c>
      <c r="O102" s="520">
        <f>'O5 Details by Class &amp; Accounts'!S102+'O5 Details by Class &amp; Accounts'!AN102+'O5 Details by Class &amp; Accounts'!BI102+'O5 Details by Class &amp; Accounts'!CD102</f>
        <v>0</v>
      </c>
      <c r="P102" s="520">
        <f>'O5 Details by Class &amp; Accounts'!T102+'O5 Details by Class &amp; Accounts'!AO102+'O5 Details by Class &amp; Accounts'!BJ102+'O5 Details by Class &amp; Accounts'!CE102</f>
        <v>0</v>
      </c>
      <c r="Q102" s="520">
        <f>'O5 Details by Class &amp; Accounts'!U102+'O5 Details by Class &amp; Accounts'!AP102+'O5 Details by Class &amp; Accounts'!BK102+'O5 Details by Class &amp; Accounts'!CF102</f>
        <v>0</v>
      </c>
      <c r="R102" s="520">
        <f>'O5 Details by Class &amp; Accounts'!V102+'O5 Details by Class &amp; Accounts'!AQ102+'O5 Details by Class &amp; Accounts'!BL102+'O5 Details by Class &amp; Accounts'!CG102</f>
        <v>0</v>
      </c>
      <c r="S102" s="520">
        <f>'O5 Details by Class &amp; Accounts'!W102+'O5 Details by Class &amp; Accounts'!AR102+'O5 Details by Class &amp; Accounts'!BM102+'O5 Details by Class &amp; Accounts'!CH102</f>
        <v>0</v>
      </c>
      <c r="T102" s="520">
        <f>'O5 Details by Class &amp; Accounts'!X102+'O5 Details by Class &amp; Accounts'!AS102+'O5 Details by Class &amp; Accounts'!BN102+'O5 Details by Class &amp; Accounts'!CI102</f>
        <v>0</v>
      </c>
      <c r="U102" s="520">
        <f>'O5 Details by Class &amp; Accounts'!Y102+'O5 Details by Class &amp; Accounts'!AT102+'O5 Details by Class &amp; Accounts'!BO102+'O5 Details by Class &amp; Accounts'!CJ102</f>
        <v>0</v>
      </c>
      <c r="V102" s="520">
        <f>'O5 Details by Class &amp; Accounts'!Z102+'O5 Details by Class &amp; Accounts'!AU102+'O5 Details by Class &amp; Accounts'!BP102+'O5 Details by Class &amp; Accounts'!CK102</f>
        <v>0</v>
      </c>
      <c r="W102" s="520">
        <f>'O5 Details by Class &amp; Accounts'!AA102+'O5 Details by Class &amp; Accounts'!AV102+'O5 Details by Class &amp; Accounts'!BQ102+'O5 Details by Class &amp; Accounts'!CL102</f>
        <v>0</v>
      </c>
      <c r="X102" s="959">
        <f>'O5 Details by Class &amp; Accounts'!AB102+'O5 Details by Class &amp; Accounts'!AW102+'O5 Details by Class &amp; Accounts'!BR102+'O5 Details by Class &amp; Accounts'!CM102</f>
        <v>0</v>
      </c>
      <c r="Y102" s="1630" t="str">
        <f t="shared" si="4"/>
        <v>4315</v>
      </c>
      <c r="Z102" s="1625" t="s">
        <v>1186</v>
      </c>
    </row>
    <row r="103" spans="1:26" ht="15.95" customHeight="1" x14ac:dyDescent="0.2">
      <c r="A103" s="1497" t="s">
        <v>153</v>
      </c>
      <c r="B103" s="932" t="s">
        <v>1401</v>
      </c>
      <c r="C103" s="945" t="str">
        <f>IF(ISBLANK('E4 TB Allocation Details'!D104), "",('E4 TB Allocation Details'!D104))</f>
        <v>mi</v>
      </c>
      <c r="D103" s="946">
        <f t="shared" si="3"/>
        <v>0</v>
      </c>
      <c r="E103" s="520">
        <f>'O5 Details by Class &amp; Accounts'!I103+'O5 Details by Class &amp; Accounts'!AD103+'O5 Details by Class &amp; Accounts'!AY103+'O5 Details by Class &amp; Accounts'!BT103</f>
        <v>0</v>
      </c>
      <c r="F103" s="520">
        <f>'O5 Details by Class &amp; Accounts'!J103+'O5 Details by Class &amp; Accounts'!AE103+'O5 Details by Class &amp; Accounts'!AZ103+'O5 Details by Class &amp; Accounts'!BU103</f>
        <v>0</v>
      </c>
      <c r="G103" s="520">
        <f>'O5 Details by Class &amp; Accounts'!K103+'O5 Details by Class &amp; Accounts'!AF103+'O5 Details by Class &amp; Accounts'!BA103+'O5 Details by Class &amp; Accounts'!BV103</f>
        <v>0</v>
      </c>
      <c r="H103" s="520">
        <f>'O5 Details by Class &amp; Accounts'!L103+'O5 Details by Class &amp; Accounts'!AG103+'O5 Details by Class &amp; Accounts'!BB103+'O5 Details by Class &amp; Accounts'!BW103</f>
        <v>0</v>
      </c>
      <c r="I103" s="520">
        <f>'O5 Details by Class &amp; Accounts'!M103+'O5 Details by Class &amp; Accounts'!AH103+'O5 Details by Class &amp; Accounts'!BC103+'O5 Details by Class &amp; Accounts'!BX103</f>
        <v>0</v>
      </c>
      <c r="J103" s="520">
        <f>'O5 Details by Class &amp; Accounts'!N103+'O5 Details by Class &amp; Accounts'!AI103+'O5 Details by Class &amp; Accounts'!BD103+'O5 Details by Class &amp; Accounts'!BY103</f>
        <v>0</v>
      </c>
      <c r="K103" s="520">
        <f>'O5 Details by Class &amp; Accounts'!O103+'O5 Details by Class &amp; Accounts'!AJ103+'O5 Details by Class &amp; Accounts'!BE103+'O5 Details by Class &amp; Accounts'!BZ103</f>
        <v>0</v>
      </c>
      <c r="L103" s="520">
        <f>'O5 Details by Class &amp; Accounts'!P103+'O5 Details by Class &amp; Accounts'!AK103+'O5 Details by Class &amp; Accounts'!BF103+'O5 Details by Class &amp; Accounts'!CA103</f>
        <v>0</v>
      </c>
      <c r="M103" s="520">
        <f>'O5 Details by Class &amp; Accounts'!Q103+'O5 Details by Class &amp; Accounts'!AL103+'O5 Details by Class &amp; Accounts'!BG103+'O5 Details by Class &amp; Accounts'!CB103</f>
        <v>0</v>
      </c>
      <c r="N103" s="520">
        <f>'O5 Details by Class &amp; Accounts'!R103+'O5 Details by Class &amp; Accounts'!AM103+'O5 Details by Class &amp; Accounts'!BH103+'O5 Details by Class &amp; Accounts'!CC103</f>
        <v>0</v>
      </c>
      <c r="O103" s="520">
        <f>'O5 Details by Class &amp; Accounts'!S103+'O5 Details by Class &amp; Accounts'!AN103+'O5 Details by Class &amp; Accounts'!BI103+'O5 Details by Class &amp; Accounts'!CD103</f>
        <v>0</v>
      </c>
      <c r="P103" s="520">
        <f>'O5 Details by Class &amp; Accounts'!T103+'O5 Details by Class &amp; Accounts'!AO103+'O5 Details by Class &amp; Accounts'!BJ103+'O5 Details by Class &amp; Accounts'!CE103</f>
        <v>0</v>
      </c>
      <c r="Q103" s="520">
        <f>'O5 Details by Class &amp; Accounts'!U103+'O5 Details by Class &amp; Accounts'!AP103+'O5 Details by Class &amp; Accounts'!BK103+'O5 Details by Class &amp; Accounts'!CF103</f>
        <v>0</v>
      </c>
      <c r="R103" s="520">
        <f>'O5 Details by Class &amp; Accounts'!V103+'O5 Details by Class &amp; Accounts'!AQ103+'O5 Details by Class &amp; Accounts'!BL103+'O5 Details by Class &amp; Accounts'!CG103</f>
        <v>0</v>
      </c>
      <c r="S103" s="520">
        <f>'O5 Details by Class &amp; Accounts'!W103+'O5 Details by Class &amp; Accounts'!AR103+'O5 Details by Class &amp; Accounts'!BM103+'O5 Details by Class &amp; Accounts'!CH103</f>
        <v>0</v>
      </c>
      <c r="T103" s="520">
        <f>'O5 Details by Class &amp; Accounts'!X103+'O5 Details by Class &amp; Accounts'!AS103+'O5 Details by Class &amp; Accounts'!BN103+'O5 Details by Class &amp; Accounts'!CI103</f>
        <v>0</v>
      </c>
      <c r="U103" s="520">
        <f>'O5 Details by Class &amp; Accounts'!Y103+'O5 Details by Class &amp; Accounts'!AT103+'O5 Details by Class &amp; Accounts'!BO103+'O5 Details by Class &amp; Accounts'!CJ103</f>
        <v>0</v>
      </c>
      <c r="V103" s="520">
        <f>'O5 Details by Class &amp; Accounts'!Z103+'O5 Details by Class &amp; Accounts'!AU103+'O5 Details by Class &amp; Accounts'!BP103+'O5 Details by Class &amp; Accounts'!CK103</f>
        <v>0</v>
      </c>
      <c r="W103" s="520">
        <f>'O5 Details by Class &amp; Accounts'!AA103+'O5 Details by Class &amp; Accounts'!AV103+'O5 Details by Class &amp; Accounts'!BQ103+'O5 Details by Class &amp; Accounts'!CL103</f>
        <v>0</v>
      </c>
      <c r="X103" s="959">
        <f>'O5 Details by Class &amp; Accounts'!AB103+'O5 Details by Class &amp; Accounts'!AW103+'O5 Details by Class &amp; Accounts'!BR103+'O5 Details by Class &amp; Accounts'!CM103</f>
        <v>0</v>
      </c>
      <c r="Y103" s="1630" t="str">
        <f t="shared" si="4"/>
        <v>4320</v>
      </c>
      <c r="Z103" s="1625" t="s">
        <v>1186</v>
      </c>
    </row>
    <row r="104" spans="1:26" ht="15.95" customHeight="1" x14ac:dyDescent="0.2">
      <c r="A104" s="1497" t="s">
        <v>154</v>
      </c>
      <c r="B104" s="932" t="s">
        <v>1387</v>
      </c>
      <c r="C104" s="945" t="str">
        <f>IF(ISBLANK('E4 TB Allocation Details'!D105), "",('E4 TB Allocation Details'!D105))</f>
        <v>mi</v>
      </c>
      <c r="D104" s="946">
        <f t="shared" si="3"/>
        <v>0</v>
      </c>
      <c r="E104" s="520">
        <f>'O5 Details by Class &amp; Accounts'!I104+'O5 Details by Class &amp; Accounts'!AD104+'O5 Details by Class &amp; Accounts'!AY104+'O5 Details by Class &amp; Accounts'!BT104</f>
        <v>0</v>
      </c>
      <c r="F104" s="520">
        <f>'O5 Details by Class &amp; Accounts'!J104+'O5 Details by Class &amp; Accounts'!AE104+'O5 Details by Class &amp; Accounts'!AZ104+'O5 Details by Class &amp; Accounts'!BU104</f>
        <v>0</v>
      </c>
      <c r="G104" s="520">
        <f>'O5 Details by Class &amp; Accounts'!K104+'O5 Details by Class &amp; Accounts'!AF104+'O5 Details by Class &amp; Accounts'!BA104+'O5 Details by Class &amp; Accounts'!BV104</f>
        <v>0</v>
      </c>
      <c r="H104" s="520">
        <f>'O5 Details by Class &amp; Accounts'!L104+'O5 Details by Class &amp; Accounts'!AG104+'O5 Details by Class &amp; Accounts'!BB104+'O5 Details by Class &amp; Accounts'!BW104</f>
        <v>0</v>
      </c>
      <c r="I104" s="520">
        <f>'O5 Details by Class &amp; Accounts'!M104+'O5 Details by Class &amp; Accounts'!AH104+'O5 Details by Class &amp; Accounts'!BC104+'O5 Details by Class &amp; Accounts'!BX104</f>
        <v>0</v>
      </c>
      <c r="J104" s="520">
        <f>'O5 Details by Class &amp; Accounts'!N104+'O5 Details by Class &amp; Accounts'!AI104+'O5 Details by Class &amp; Accounts'!BD104+'O5 Details by Class &amp; Accounts'!BY104</f>
        <v>0</v>
      </c>
      <c r="K104" s="520">
        <f>'O5 Details by Class &amp; Accounts'!O104+'O5 Details by Class &amp; Accounts'!AJ104+'O5 Details by Class &amp; Accounts'!BE104+'O5 Details by Class &amp; Accounts'!BZ104</f>
        <v>0</v>
      </c>
      <c r="L104" s="520">
        <f>'O5 Details by Class &amp; Accounts'!P104+'O5 Details by Class &amp; Accounts'!AK104+'O5 Details by Class &amp; Accounts'!BF104+'O5 Details by Class &amp; Accounts'!CA104</f>
        <v>0</v>
      </c>
      <c r="M104" s="520">
        <f>'O5 Details by Class &amp; Accounts'!Q104+'O5 Details by Class &amp; Accounts'!AL104+'O5 Details by Class &amp; Accounts'!BG104+'O5 Details by Class &amp; Accounts'!CB104</f>
        <v>0</v>
      </c>
      <c r="N104" s="520">
        <f>'O5 Details by Class &amp; Accounts'!R104+'O5 Details by Class &amp; Accounts'!AM104+'O5 Details by Class &amp; Accounts'!BH104+'O5 Details by Class &amp; Accounts'!CC104</f>
        <v>0</v>
      </c>
      <c r="O104" s="520">
        <f>'O5 Details by Class &amp; Accounts'!S104+'O5 Details by Class &amp; Accounts'!AN104+'O5 Details by Class &amp; Accounts'!BI104+'O5 Details by Class &amp; Accounts'!CD104</f>
        <v>0</v>
      </c>
      <c r="P104" s="520">
        <f>'O5 Details by Class &amp; Accounts'!T104+'O5 Details by Class &amp; Accounts'!AO104+'O5 Details by Class &amp; Accounts'!BJ104+'O5 Details by Class &amp; Accounts'!CE104</f>
        <v>0</v>
      </c>
      <c r="Q104" s="520">
        <f>'O5 Details by Class &amp; Accounts'!U104+'O5 Details by Class &amp; Accounts'!AP104+'O5 Details by Class &amp; Accounts'!BK104+'O5 Details by Class &amp; Accounts'!CF104</f>
        <v>0</v>
      </c>
      <c r="R104" s="520">
        <f>'O5 Details by Class &amp; Accounts'!V104+'O5 Details by Class &amp; Accounts'!AQ104+'O5 Details by Class &amp; Accounts'!BL104+'O5 Details by Class &amp; Accounts'!CG104</f>
        <v>0</v>
      </c>
      <c r="S104" s="520">
        <f>'O5 Details by Class &amp; Accounts'!W104+'O5 Details by Class &amp; Accounts'!AR104+'O5 Details by Class &amp; Accounts'!BM104+'O5 Details by Class &amp; Accounts'!CH104</f>
        <v>0</v>
      </c>
      <c r="T104" s="520">
        <f>'O5 Details by Class &amp; Accounts'!X104+'O5 Details by Class &amp; Accounts'!AS104+'O5 Details by Class &amp; Accounts'!BN104+'O5 Details by Class &amp; Accounts'!CI104</f>
        <v>0</v>
      </c>
      <c r="U104" s="520">
        <f>'O5 Details by Class &amp; Accounts'!Y104+'O5 Details by Class &amp; Accounts'!AT104+'O5 Details by Class &amp; Accounts'!BO104+'O5 Details by Class &amp; Accounts'!CJ104</f>
        <v>0</v>
      </c>
      <c r="V104" s="520">
        <f>'O5 Details by Class &amp; Accounts'!Z104+'O5 Details by Class &amp; Accounts'!AU104+'O5 Details by Class &amp; Accounts'!BP104+'O5 Details by Class &amp; Accounts'!CK104</f>
        <v>0</v>
      </c>
      <c r="W104" s="520">
        <f>'O5 Details by Class &amp; Accounts'!AA104+'O5 Details by Class &amp; Accounts'!AV104+'O5 Details by Class &amp; Accounts'!BQ104+'O5 Details by Class &amp; Accounts'!CL104</f>
        <v>0</v>
      </c>
      <c r="X104" s="959">
        <f>'O5 Details by Class &amp; Accounts'!AB104+'O5 Details by Class &amp; Accounts'!AW104+'O5 Details by Class &amp; Accounts'!BR104+'O5 Details by Class &amp; Accounts'!CM104</f>
        <v>0</v>
      </c>
      <c r="Y104" s="1630" t="str">
        <f t="shared" si="4"/>
        <v>4325</v>
      </c>
      <c r="Z104" s="1625" t="s">
        <v>1186</v>
      </c>
    </row>
    <row r="105" spans="1:26" ht="15.95" customHeight="1" x14ac:dyDescent="0.2">
      <c r="A105" s="1497" t="s">
        <v>155</v>
      </c>
      <c r="B105" s="932" t="s">
        <v>1388</v>
      </c>
      <c r="C105" s="945" t="str">
        <f>IF(ISBLANK('E4 TB Allocation Details'!D106), "",('E4 TB Allocation Details'!D106))</f>
        <v>mi</v>
      </c>
      <c r="D105" s="946">
        <f t="shared" si="3"/>
        <v>0</v>
      </c>
      <c r="E105" s="520">
        <f>'O5 Details by Class &amp; Accounts'!I105+'O5 Details by Class &amp; Accounts'!AD105+'O5 Details by Class &amp; Accounts'!AY105+'O5 Details by Class &amp; Accounts'!BT105</f>
        <v>0</v>
      </c>
      <c r="F105" s="520">
        <f>'O5 Details by Class &amp; Accounts'!J105+'O5 Details by Class &amp; Accounts'!AE105+'O5 Details by Class &amp; Accounts'!AZ105+'O5 Details by Class &amp; Accounts'!BU105</f>
        <v>0</v>
      </c>
      <c r="G105" s="520">
        <f>'O5 Details by Class &amp; Accounts'!K105+'O5 Details by Class &amp; Accounts'!AF105+'O5 Details by Class &amp; Accounts'!BA105+'O5 Details by Class &amp; Accounts'!BV105</f>
        <v>0</v>
      </c>
      <c r="H105" s="520">
        <f>'O5 Details by Class &amp; Accounts'!L105+'O5 Details by Class &amp; Accounts'!AG105+'O5 Details by Class &amp; Accounts'!BB105+'O5 Details by Class &amp; Accounts'!BW105</f>
        <v>0</v>
      </c>
      <c r="I105" s="520">
        <f>'O5 Details by Class &amp; Accounts'!M105+'O5 Details by Class &amp; Accounts'!AH105+'O5 Details by Class &amp; Accounts'!BC105+'O5 Details by Class &amp; Accounts'!BX105</f>
        <v>0</v>
      </c>
      <c r="J105" s="520">
        <f>'O5 Details by Class &amp; Accounts'!N105+'O5 Details by Class &amp; Accounts'!AI105+'O5 Details by Class &amp; Accounts'!BD105+'O5 Details by Class &amp; Accounts'!BY105</f>
        <v>0</v>
      </c>
      <c r="K105" s="520">
        <f>'O5 Details by Class &amp; Accounts'!O105+'O5 Details by Class &amp; Accounts'!AJ105+'O5 Details by Class &amp; Accounts'!BE105+'O5 Details by Class &amp; Accounts'!BZ105</f>
        <v>0</v>
      </c>
      <c r="L105" s="520">
        <f>'O5 Details by Class &amp; Accounts'!P105+'O5 Details by Class &amp; Accounts'!AK105+'O5 Details by Class &amp; Accounts'!BF105+'O5 Details by Class &amp; Accounts'!CA105</f>
        <v>0</v>
      </c>
      <c r="M105" s="520">
        <f>'O5 Details by Class &amp; Accounts'!Q105+'O5 Details by Class &amp; Accounts'!AL105+'O5 Details by Class &amp; Accounts'!BG105+'O5 Details by Class &amp; Accounts'!CB105</f>
        <v>0</v>
      </c>
      <c r="N105" s="520">
        <f>'O5 Details by Class &amp; Accounts'!R105+'O5 Details by Class &amp; Accounts'!AM105+'O5 Details by Class &amp; Accounts'!BH105+'O5 Details by Class &amp; Accounts'!CC105</f>
        <v>0</v>
      </c>
      <c r="O105" s="520">
        <f>'O5 Details by Class &amp; Accounts'!S105+'O5 Details by Class &amp; Accounts'!AN105+'O5 Details by Class &amp; Accounts'!BI105+'O5 Details by Class &amp; Accounts'!CD105</f>
        <v>0</v>
      </c>
      <c r="P105" s="520">
        <f>'O5 Details by Class &amp; Accounts'!T105+'O5 Details by Class &amp; Accounts'!AO105+'O5 Details by Class &amp; Accounts'!BJ105+'O5 Details by Class &amp; Accounts'!CE105</f>
        <v>0</v>
      </c>
      <c r="Q105" s="520">
        <f>'O5 Details by Class &amp; Accounts'!U105+'O5 Details by Class &amp; Accounts'!AP105+'O5 Details by Class &amp; Accounts'!BK105+'O5 Details by Class &amp; Accounts'!CF105</f>
        <v>0</v>
      </c>
      <c r="R105" s="520">
        <f>'O5 Details by Class &amp; Accounts'!V105+'O5 Details by Class &amp; Accounts'!AQ105+'O5 Details by Class &amp; Accounts'!BL105+'O5 Details by Class &amp; Accounts'!CG105</f>
        <v>0</v>
      </c>
      <c r="S105" s="520">
        <f>'O5 Details by Class &amp; Accounts'!W105+'O5 Details by Class &amp; Accounts'!AR105+'O5 Details by Class &amp; Accounts'!BM105+'O5 Details by Class &amp; Accounts'!CH105</f>
        <v>0</v>
      </c>
      <c r="T105" s="520">
        <f>'O5 Details by Class &amp; Accounts'!X105+'O5 Details by Class &amp; Accounts'!AS105+'O5 Details by Class &amp; Accounts'!BN105+'O5 Details by Class &amp; Accounts'!CI105</f>
        <v>0</v>
      </c>
      <c r="U105" s="520">
        <f>'O5 Details by Class &amp; Accounts'!Y105+'O5 Details by Class &amp; Accounts'!AT105+'O5 Details by Class &amp; Accounts'!BO105+'O5 Details by Class &amp; Accounts'!CJ105</f>
        <v>0</v>
      </c>
      <c r="V105" s="520">
        <f>'O5 Details by Class &amp; Accounts'!Z105+'O5 Details by Class &amp; Accounts'!AU105+'O5 Details by Class &amp; Accounts'!BP105+'O5 Details by Class &amp; Accounts'!CK105</f>
        <v>0</v>
      </c>
      <c r="W105" s="520">
        <f>'O5 Details by Class &amp; Accounts'!AA105+'O5 Details by Class &amp; Accounts'!AV105+'O5 Details by Class &amp; Accounts'!BQ105+'O5 Details by Class &amp; Accounts'!CL105</f>
        <v>0</v>
      </c>
      <c r="X105" s="959">
        <f>'O5 Details by Class &amp; Accounts'!AB105+'O5 Details by Class &amp; Accounts'!AW105+'O5 Details by Class &amp; Accounts'!BR105+'O5 Details by Class &amp; Accounts'!CM105</f>
        <v>0</v>
      </c>
      <c r="Y105" s="1630" t="str">
        <f t="shared" si="4"/>
        <v>4330</v>
      </c>
      <c r="Z105" s="1625" t="s">
        <v>1186</v>
      </c>
    </row>
    <row r="106" spans="1:26" ht="15.95" customHeight="1" x14ac:dyDescent="0.2">
      <c r="A106" s="1497" t="s">
        <v>156</v>
      </c>
      <c r="B106" s="932" t="s">
        <v>1391</v>
      </c>
      <c r="C106" s="945" t="str">
        <f>IF(ISBLANK('E4 TB Allocation Details'!D107), "",('E4 TB Allocation Details'!D107))</f>
        <v>mi</v>
      </c>
      <c r="D106" s="946">
        <f t="shared" si="3"/>
        <v>0</v>
      </c>
      <c r="E106" s="520">
        <f>'O5 Details by Class &amp; Accounts'!I106+'O5 Details by Class &amp; Accounts'!AD106+'O5 Details by Class &amp; Accounts'!AY106+'O5 Details by Class &amp; Accounts'!BT106</f>
        <v>0</v>
      </c>
      <c r="F106" s="520">
        <f>'O5 Details by Class &amp; Accounts'!J106+'O5 Details by Class &amp; Accounts'!AE106+'O5 Details by Class &amp; Accounts'!AZ106+'O5 Details by Class &amp; Accounts'!BU106</f>
        <v>0</v>
      </c>
      <c r="G106" s="520">
        <f>'O5 Details by Class &amp; Accounts'!K106+'O5 Details by Class &amp; Accounts'!AF106+'O5 Details by Class &amp; Accounts'!BA106+'O5 Details by Class &amp; Accounts'!BV106</f>
        <v>0</v>
      </c>
      <c r="H106" s="520">
        <f>'O5 Details by Class &amp; Accounts'!L106+'O5 Details by Class &amp; Accounts'!AG106+'O5 Details by Class &amp; Accounts'!BB106+'O5 Details by Class &amp; Accounts'!BW106</f>
        <v>0</v>
      </c>
      <c r="I106" s="520">
        <f>'O5 Details by Class &amp; Accounts'!M106+'O5 Details by Class &amp; Accounts'!AH106+'O5 Details by Class &amp; Accounts'!BC106+'O5 Details by Class &amp; Accounts'!BX106</f>
        <v>0</v>
      </c>
      <c r="J106" s="520">
        <f>'O5 Details by Class &amp; Accounts'!N106+'O5 Details by Class &amp; Accounts'!AI106+'O5 Details by Class &amp; Accounts'!BD106+'O5 Details by Class &amp; Accounts'!BY106</f>
        <v>0</v>
      </c>
      <c r="K106" s="520">
        <f>'O5 Details by Class &amp; Accounts'!O106+'O5 Details by Class &amp; Accounts'!AJ106+'O5 Details by Class &amp; Accounts'!BE106+'O5 Details by Class &amp; Accounts'!BZ106</f>
        <v>0</v>
      </c>
      <c r="L106" s="520">
        <f>'O5 Details by Class &amp; Accounts'!P106+'O5 Details by Class &amp; Accounts'!AK106+'O5 Details by Class &amp; Accounts'!BF106+'O5 Details by Class &amp; Accounts'!CA106</f>
        <v>0</v>
      </c>
      <c r="M106" s="520">
        <f>'O5 Details by Class &amp; Accounts'!Q106+'O5 Details by Class &amp; Accounts'!AL106+'O5 Details by Class &amp; Accounts'!BG106+'O5 Details by Class &amp; Accounts'!CB106</f>
        <v>0</v>
      </c>
      <c r="N106" s="520">
        <f>'O5 Details by Class &amp; Accounts'!R106+'O5 Details by Class &amp; Accounts'!AM106+'O5 Details by Class &amp; Accounts'!BH106+'O5 Details by Class &amp; Accounts'!CC106</f>
        <v>0</v>
      </c>
      <c r="O106" s="520">
        <f>'O5 Details by Class &amp; Accounts'!S106+'O5 Details by Class &amp; Accounts'!AN106+'O5 Details by Class &amp; Accounts'!BI106+'O5 Details by Class &amp; Accounts'!CD106</f>
        <v>0</v>
      </c>
      <c r="P106" s="520">
        <f>'O5 Details by Class &amp; Accounts'!T106+'O5 Details by Class &amp; Accounts'!AO106+'O5 Details by Class &amp; Accounts'!BJ106+'O5 Details by Class &amp; Accounts'!CE106</f>
        <v>0</v>
      </c>
      <c r="Q106" s="520">
        <f>'O5 Details by Class &amp; Accounts'!U106+'O5 Details by Class &amp; Accounts'!AP106+'O5 Details by Class &amp; Accounts'!BK106+'O5 Details by Class &amp; Accounts'!CF106</f>
        <v>0</v>
      </c>
      <c r="R106" s="520">
        <f>'O5 Details by Class &amp; Accounts'!V106+'O5 Details by Class &amp; Accounts'!AQ106+'O5 Details by Class &amp; Accounts'!BL106+'O5 Details by Class &amp; Accounts'!CG106</f>
        <v>0</v>
      </c>
      <c r="S106" s="520">
        <f>'O5 Details by Class &amp; Accounts'!W106+'O5 Details by Class &amp; Accounts'!AR106+'O5 Details by Class &amp; Accounts'!BM106+'O5 Details by Class &amp; Accounts'!CH106</f>
        <v>0</v>
      </c>
      <c r="T106" s="520">
        <f>'O5 Details by Class &amp; Accounts'!X106+'O5 Details by Class &amp; Accounts'!AS106+'O5 Details by Class &amp; Accounts'!BN106+'O5 Details by Class &amp; Accounts'!CI106</f>
        <v>0</v>
      </c>
      <c r="U106" s="520">
        <f>'O5 Details by Class &amp; Accounts'!Y106+'O5 Details by Class &amp; Accounts'!AT106+'O5 Details by Class &amp; Accounts'!BO106+'O5 Details by Class &amp; Accounts'!CJ106</f>
        <v>0</v>
      </c>
      <c r="V106" s="520">
        <f>'O5 Details by Class &amp; Accounts'!Z106+'O5 Details by Class &amp; Accounts'!AU106+'O5 Details by Class &amp; Accounts'!BP106+'O5 Details by Class &amp; Accounts'!CK106</f>
        <v>0</v>
      </c>
      <c r="W106" s="520">
        <f>'O5 Details by Class &amp; Accounts'!AA106+'O5 Details by Class &amp; Accounts'!AV106+'O5 Details by Class &amp; Accounts'!BQ106+'O5 Details by Class &amp; Accounts'!CL106</f>
        <v>0</v>
      </c>
      <c r="X106" s="959">
        <f>'O5 Details by Class &amp; Accounts'!AB106+'O5 Details by Class &amp; Accounts'!AW106+'O5 Details by Class &amp; Accounts'!BR106+'O5 Details by Class &amp; Accounts'!CM106</f>
        <v>0</v>
      </c>
      <c r="Y106" s="1630" t="str">
        <f t="shared" si="4"/>
        <v>4335</v>
      </c>
      <c r="Z106" s="1625" t="s">
        <v>1186</v>
      </c>
    </row>
    <row r="107" spans="1:26" ht="12.75" x14ac:dyDescent="0.2">
      <c r="A107" s="1497" t="s">
        <v>157</v>
      </c>
      <c r="B107" s="932" t="s">
        <v>1392</v>
      </c>
      <c r="C107" s="945" t="str">
        <f>IF(ISBLANK('E4 TB Allocation Details'!D108), "",('E4 TB Allocation Details'!D108))</f>
        <v>mi</v>
      </c>
      <c r="D107" s="946">
        <f t="shared" si="3"/>
        <v>0</v>
      </c>
      <c r="E107" s="520">
        <f>'O5 Details by Class &amp; Accounts'!I107+'O5 Details by Class &amp; Accounts'!AD107+'O5 Details by Class &amp; Accounts'!AY107+'O5 Details by Class &amp; Accounts'!BT107</f>
        <v>0</v>
      </c>
      <c r="F107" s="520">
        <f>'O5 Details by Class &amp; Accounts'!J107+'O5 Details by Class &amp; Accounts'!AE107+'O5 Details by Class &amp; Accounts'!AZ107+'O5 Details by Class &amp; Accounts'!BU107</f>
        <v>0</v>
      </c>
      <c r="G107" s="520">
        <f>'O5 Details by Class &amp; Accounts'!K107+'O5 Details by Class &amp; Accounts'!AF107+'O5 Details by Class &amp; Accounts'!BA107+'O5 Details by Class &amp; Accounts'!BV107</f>
        <v>0</v>
      </c>
      <c r="H107" s="520">
        <f>'O5 Details by Class &amp; Accounts'!L107+'O5 Details by Class &amp; Accounts'!AG107+'O5 Details by Class &amp; Accounts'!BB107+'O5 Details by Class &amp; Accounts'!BW107</f>
        <v>0</v>
      </c>
      <c r="I107" s="520">
        <f>'O5 Details by Class &amp; Accounts'!M107+'O5 Details by Class &amp; Accounts'!AH107+'O5 Details by Class &amp; Accounts'!BC107+'O5 Details by Class &amp; Accounts'!BX107</f>
        <v>0</v>
      </c>
      <c r="J107" s="520">
        <f>'O5 Details by Class &amp; Accounts'!N107+'O5 Details by Class &amp; Accounts'!AI107+'O5 Details by Class &amp; Accounts'!BD107+'O5 Details by Class &amp; Accounts'!BY107</f>
        <v>0</v>
      </c>
      <c r="K107" s="520">
        <f>'O5 Details by Class &amp; Accounts'!O107+'O5 Details by Class &amp; Accounts'!AJ107+'O5 Details by Class &amp; Accounts'!BE107+'O5 Details by Class &amp; Accounts'!BZ107</f>
        <v>0</v>
      </c>
      <c r="L107" s="520">
        <f>'O5 Details by Class &amp; Accounts'!P107+'O5 Details by Class &amp; Accounts'!AK107+'O5 Details by Class &amp; Accounts'!BF107+'O5 Details by Class &amp; Accounts'!CA107</f>
        <v>0</v>
      </c>
      <c r="M107" s="520">
        <f>'O5 Details by Class &amp; Accounts'!Q107+'O5 Details by Class &amp; Accounts'!AL107+'O5 Details by Class &amp; Accounts'!BG107+'O5 Details by Class &amp; Accounts'!CB107</f>
        <v>0</v>
      </c>
      <c r="N107" s="520">
        <f>'O5 Details by Class &amp; Accounts'!R107+'O5 Details by Class &amp; Accounts'!AM107+'O5 Details by Class &amp; Accounts'!BH107+'O5 Details by Class &amp; Accounts'!CC107</f>
        <v>0</v>
      </c>
      <c r="O107" s="520">
        <f>'O5 Details by Class &amp; Accounts'!S107+'O5 Details by Class &amp; Accounts'!AN107+'O5 Details by Class &amp; Accounts'!BI107+'O5 Details by Class &amp; Accounts'!CD107</f>
        <v>0</v>
      </c>
      <c r="P107" s="520">
        <f>'O5 Details by Class &amp; Accounts'!T107+'O5 Details by Class &amp; Accounts'!AO107+'O5 Details by Class &amp; Accounts'!BJ107+'O5 Details by Class &amp; Accounts'!CE107</f>
        <v>0</v>
      </c>
      <c r="Q107" s="520">
        <f>'O5 Details by Class &amp; Accounts'!U107+'O5 Details by Class &amp; Accounts'!AP107+'O5 Details by Class &amp; Accounts'!BK107+'O5 Details by Class &amp; Accounts'!CF107</f>
        <v>0</v>
      </c>
      <c r="R107" s="520">
        <f>'O5 Details by Class &amp; Accounts'!V107+'O5 Details by Class &amp; Accounts'!AQ107+'O5 Details by Class &amp; Accounts'!BL107+'O5 Details by Class &amp; Accounts'!CG107</f>
        <v>0</v>
      </c>
      <c r="S107" s="520">
        <f>'O5 Details by Class &amp; Accounts'!W107+'O5 Details by Class &amp; Accounts'!AR107+'O5 Details by Class &amp; Accounts'!BM107+'O5 Details by Class &amp; Accounts'!CH107</f>
        <v>0</v>
      </c>
      <c r="T107" s="520">
        <f>'O5 Details by Class &amp; Accounts'!X107+'O5 Details by Class &amp; Accounts'!AS107+'O5 Details by Class &amp; Accounts'!BN107+'O5 Details by Class &amp; Accounts'!CI107</f>
        <v>0</v>
      </c>
      <c r="U107" s="520">
        <f>'O5 Details by Class &amp; Accounts'!Y107+'O5 Details by Class &amp; Accounts'!AT107+'O5 Details by Class &amp; Accounts'!BO107+'O5 Details by Class &amp; Accounts'!CJ107</f>
        <v>0</v>
      </c>
      <c r="V107" s="520">
        <f>'O5 Details by Class &amp; Accounts'!Z107+'O5 Details by Class &amp; Accounts'!AU107+'O5 Details by Class &amp; Accounts'!BP107+'O5 Details by Class &amp; Accounts'!CK107</f>
        <v>0</v>
      </c>
      <c r="W107" s="520">
        <f>'O5 Details by Class &amp; Accounts'!AA107+'O5 Details by Class &amp; Accounts'!AV107+'O5 Details by Class &amp; Accounts'!BQ107+'O5 Details by Class &amp; Accounts'!CL107</f>
        <v>0</v>
      </c>
      <c r="X107" s="959">
        <f>'O5 Details by Class &amp; Accounts'!AB107+'O5 Details by Class &amp; Accounts'!AW107+'O5 Details by Class &amp; Accounts'!BR107+'O5 Details by Class &amp; Accounts'!CM107</f>
        <v>0</v>
      </c>
      <c r="Y107" s="1630" t="str">
        <f t="shared" si="4"/>
        <v>4340</v>
      </c>
      <c r="Z107" s="1625" t="s">
        <v>1186</v>
      </c>
    </row>
    <row r="108" spans="1:26" ht="15.95" customHeight="1" x14ac:dyDescent="0.2">
      <c r="A108" s="1497" t="s">
        <v>158</v>
      </c>
      <c r="B108" s="932" t="s">
        <v>1393</v>
      </c>
      <c r="C108" s="945" t="str">
        <f>IF(ISBLANK('E4 TB Allocation Details'!D109), "",('E4 TB Allocation Details'!D109))</f>
        <v>mi</v>
      </c>
      <c r="D108" s="946">
        <f t="shared" si="3"/>
        <v>0</v>
      </c>
      <c r="E108" s="520">
        <f>'O5 Details by Class &amp; Accounts'!I108+'O5 Details by Class &amp; Accounts'!AD108+'O5 Details by Class &amp; Accounts'!AY108+'O5 Details by Class &amp; Accounts'!BT108</f>
        <v>0</v>
      </c>
      <c r="F108" s="520">
        <f>'O5 Details by Class &amp; Accounts'!J108+'O5 Details by Class &amp; Accounts'!AE108+'O5 Details by Class &amp; Accounts'!AZ108+'O5 Details by Class &amp; Accounts'!BU108</f>
        <v>0</v>
      </c>
      <c r="G108" s="520">
        <f>'O5 Details by Class &amp; Accounts'!K108+'O5 Details by Class &amp; Accounts'!AF108+'O5 Details by Class &amp; Accounts'!BA108+'O5 Details by Class &amp; Accounts'!BV108</f>
        <v>0</v>
      </c>
      <c r="H108" s="520">
        <f>'O5 Details by Class &amp; Accounts'!L108+'O5 Details by Class &amp; Accounts'!AG108+'O5 Details by Class &amp; Accounts'!BB108+'O5 Details by Class &amp; Accounts'!BW108</f>
        <v>0</v>
      </c>
      <c r="I108" s="520">
        <f>'O5 Details by Class &amp; Accounts'!M108+'O5 Details by Class &amp; Accounts'!AH108+'O5 Details by Class &amp; Accounts'!BC108+'O5 Details by Class &amp; Accounts'!BX108</f>
        <v>0</v>
      </c>
      <c r="J108" s="520">
        <f>'O5 Details by Class &amp; Accounts'!N108+'O5 Details by Class &amp; Accounts'!AI108+'O5 Details by Class &amp; Accounts'!BD108+'O5 Details by Class &amp; Accounts'!BY108</f>
        <v>0</v>
      </c>
      <c r="K108" s="520">
        <f>'O5 Details by Class &amp; Accounts'!O108+'O5 Details by Class &amp; Accounts'!AJ108+'O5 Details by Class &amp; Accounts'!BE108+'O5 Details by Class &amp; Accounts'!BZ108</f>
        <v>0</v>
      </c>
      <c r="L108" s="520">
        <f>'O5 Details by Class &amp; Accounts'!P108+'O5 Details by Class &amp; Accounts'!AK108+'O5 Details by Class &amp; Accounts'!BF108+'O5 Details by Class &amp; Accounts'!CA108</f>
        <v>0</v>
      </c>
      <c r="M108" s="520">
        <f>'O5 Details by Class &amp; Accounts'!Q108+'O5 Details by Class &amp; Accounts'!AL108+'O5 Details by Class &amp; Accounts'!BG108+'O5 Details by Class &amp; Accounts'!CB108</f>
        <v>0</v>
      </c>
      <c r="N108" s="520">
        <f>'O5 Details by Class &amp; Accounts'!R108+'O5 Details by Class &amp; Accounts'!AM108+'O5 Details by Class &amp; Accounts'!BH108+'O5 Details by Class &amp; Accounts'!CC108</f>
        <v>0</v>
      </c>
      <c r="O108" s="520">
        <f>'O5 Details by Class &amp; Accounts'!S108+'O5 Details by Class &amp; Accounts'!AN108+'O5 Details by Class &amp; Accounts'!BI108+'O5 Details by Class &amp; Accounts'!CD108</f>
        <v>0</v>
      </c>
      <c r="P108" s="520">
        <f>'O5 Details by Class &amp; Accounts'!T108+'O5 Details by Class &amp; Accounts'!AO108+'O5 Details by Class &amp; Accounts'!BJ108+'O5 Details by Class &amp; Accounts'!CE108</f>
        <v>0</v>
      </c>
      <c r="Q108" s="520">
        <f>'O5 Details by Class &amp; Accounts'!U108+'O5 Details by Class &amp; Accounts'!AP108+'O5 Details by Class &amp; Accounts'!BK108+'O5 Details by Class &amp; Accounts'!CF108</f>
        <v>0</v>
      </c>
      <c r="R108" s="520">
        <f>'O5 Details by Class &amp; Accounts'!V108+'O5 Details by Class &amp; Accounts'!AQ108+'O5 Details by Class &amp; Accounts'!BL108+'O5 Details by Class &amp; Accounts'!CG108</f>
        <v>0</v>
      </c>
      <c r="S108" s="520">
        <f>'O5 Details by Class &amp; Accounts'!W108+'O5 Details by Class &amp; Accounts'!AR108+'O5 Details by Class &amp; Accounts'!BM108+'O5 Details by Class &amp; Accounts'!CH108</f>
        <v>0</v>
      </c>
      <c r="T108" s="520">
        <f>'O5 Details by Class &amp; Accounts'!X108+'O5 Details by Class &amp; Accounts'!AS108+'O5 Details by Class &amp; Accounts'!BN108+'O5 Details by Class &amp; Accounts'!CI108</f>
        <v>0</v>
      </c>
      <c r="U108" s="520">
        <f>'O5 Details by Class &amp; Accounts'!Y108+'O5 Details by Class &amp; Accounts'!AT108+'O5 Details by Class &amp; Accounts'!BO108+'O5 Details by Class &amp; Accounts'!CJ108</f>
        <v>0</v>
      </c>
      <c r="V108" s="520">
        <f>'O5 Details by Class &amp; Accounts'!Z108+'O5 Details by Class &amp; Accounts'!AU108+'O5 Details by Class &amp; Accounts'!BP108+'O5 Details by Class &amp; Accounts'!CK108</f>
        <v>0</v>
      </c>
      <c r="W108" s="520">
        <f>'O5 Details by Class &amp; Accounts'!AA108+'O5 Details by Class &amp; Accounts'!AV108+'O5 Details by Class &amp; Accounts'!BQ108+'O5 Details by Class &amp; Accounts'!CL108</f>
        <v>0</v>
      </c>
      <c r="X108" s="959">
        <f>'O5 Details by Class &amp; Accounts'!AB108+'O5 Details by Class &amp; Accounts'!AW108+'O5 Details by Class &amp; Accounts'!BR108+'O5 Details by Class &amp; Accounts'!CM108</f>
        <v>0</v>
      </c>
      <c r="Y108" s="1630" t="str">
        <f t="shared" si="4"/>
        <v>4345</v>
      </c>
      <c r="Z108" s="1625" t="s">
        <v>1186</v>
      </c>
    </row>
    <row r="109" spans="1:26" ht="15.95" customHeight="1" x14ac:dyDescent="0.2">
      <c r="A109" s="1497" t="s">
        <v>159</v>
      </c>
      <c r="B109" s="932" t="s">
        <v>1394</v>
      </c>
      <c r="C109" s="945" t="str">
        <f>IF(ISBLANK('E4 TB Allocation Details'!D110), "",('E4 TB Allocation Details'!D110))</f>
        <v>mi</v>
      </c>
      <c r="D109" s="946">
        <f t="shared" si="3"/>
        <v>0</v>
      </c>
      <c r="E109" s="520">
        <f>'O5 Details by Class &amp; Accounts'!I109+'O5 Details by Class &amp; Accounts'!AD109+'O5 Details by Class &amp; Accounts'!AY109+'O5 Details by Class &amp; Accounts'!BT109</f>
        <v>0</v>
      </c>
      <c r="F109" s="520">
        <f>'O5 Details by Class &amp; Accounts'!J109+'O5 Details by Class &amp; Accounts'!AE109+'O5 Details by Class &amp; Accounts'!AZ109+'O5 Details by Class &amp; Accounts'!BU109</f>
        <v>0</v>
      </c>
      <c r="G109" s="520">
        <f>'O5 Details by Class &amp; Accounts'!K109+'O5 Details by Class &amp; Accounts'!AF109+'O5 Details by Class &amp; Accounts'!BA109+'O5 Details by Class &amp; Accounts'!BV109</f>
        <v>0</v>
      </c>
      <c r="H109" s="520">
        <f>'O5 Details by Class &amp; Accounts'!L109+'O5 Details by Class &amp; Accounts'!AG109+'O5 Details by Class &amp; Accounts'!BB109+'O5 Details by Class &amp; Accounts'!BW109</f>
        <v>0</v>
      </c>
      <c r="I109" s="520">
        <f>'O5 Details by Class &amp; Accounts'!M109+'O5 Details by Class &amp; Accounts'!AH109+'O5 Details by Class &amp; Accounts'!BC109+'O5 Details by Class &amp; Accounts'!BX109</f>
        <v>0</v>
      </c>
      <c r="J109" s="520">
        <f>'O5 Details by Class &amp; Accounts'!N109+'O5 Details by Class &amp; Accounts'!AI109+'O5 Details by Class &amp; Accounts'!BD109+'O5 Details by Class &amp; Accounts'!BY109</f>
        <v>0</v>
      </c>
      <c r="K109" s="520">
        <f>'O5 Details by Class &amp; Accounts'!O109+'O5 Details by Class &amp; Accounts'!AJ109+'O5 Details by Class &amp; Accounts'!BE109+'O5 Details by Class &amp; Accounts'!BZ109</f>
        <v>0</v>
      </c>
      <c r="L109" s="520">
        <f>'O5 Details by Class &amp; Accounts'!P109+'O5 Details by Class &amp; Accounts'!AK109+'O5 Details by Class &amp; Accounts'!BF109+'O5 Details by Class &amp; Accounts'!CA109</f>
        <v>0</v>
      </c>
      <c r="M109" s="520">
        <f>'O5 Details by Class &amp; Accounts'!Q109+'O5 Details by Class &amp; Accounts'!AL109+'O5 Details by Class &amp; Accounts'!BG109+'O5 Details by Class &amp; Accounts'!CB109</f>
        <v>0</v>
      </c>
      <c r="N109" s="520">
        <f>'O5 Details by Class &amp; Accounts'!R109+'O5 Details by Class &amp; Accounts'!AM109+'O5 Details by Class &amp; Accounts'!BH109+'O5 Details by Class &amp; Accounts'!CC109</f>
        <v>0</v>
      </c>
      <c r="O109" s="520">
        <f>'O5 Details by Class &amp; Accounts'!S109+'O5 Details by Class &amp; Accounts'!AN109+'O5 Details by Class &amp; Accounts'!BI109+'O5 Details by Class &amp; Accounts'!CD109</f>
        <v>0</v>
      </c>
      <c r="P109" s="520">
        <f>'O5 Details by Class &amp; Accounts'!T109+'O5 Details by Class &amp; Accounts'!AO109+'O5 Details by Class &amp; Accounts'!BJ109+'O5 Details by Class &amp; Accounts'!CE109</f>
        <v>0</v>
      </c>
      <c r="Q109" s="520">
        <f>'O5 Details by Class &amp; Accounts'!U109+'O5 Details by Class &amp; Accounts'!AP109+'O5 Details by Class &amp; Accounts'!BK109+'O5 Details by Class &amp; Accounts'!CF109</f>
        <v>0</v>
      </c>
      <c r="R109" s="520">
        <f>'O5 Details by Class &amp; Accounts'!V109+'O5 Details by Class &amp; Accounts'!AQ109+'O5 Details by Class &amp; Accounts'!BL109+'O5 Details by Class &amp; Accounts'!CG109</f>
        <v>0</v>
      </c>
      <c r="S109" s="520">
        <f>'O5 Details by Class &amp; Accounts'!W109+'O5 Details by Class &amp; Accounts'!AR109+'O5 Details by Class &amp; Accounts'!BM109+'O5 Details by Class &amp; Accounts'!CH109</f>
        <v>0</v>
      </c>
      <c r="T109" s="520">
        <f>'O5 Details by Class &amp; Accounts'!X109+'O5 Details by Class &amp; Accounts'!AS109+'O5 Details by Class &amp; Accounts'!BN109+'O5 Details by Class &amp; Accounts'!CI109</f>
        <v>0</v>
      </c>
      <c r="U109" s="520">
        <f>'O5 Details by Class &amp; Accounts'!Y109+'O5 Details by Class &amp; Accounts'!AT109+'O5 Details by Class &amp; Accounts'!BO109+'O5 Details by Class &amp; Accounts'!CJ109</f>
        <v>0</v>
      </c>
      <c r="V109" s="520">
        <f>'O5 Details by Class &amp; Accounts'!Z109+'O5 Details by Class &amp; Accounts'!AU109+'O5 Details by Class &amp; Accounts'!BP109+'O5 Details by Class &amp; Accounts'!CK109</f>
        <v>0</v>
      </c>
      <c r="W109" s="520">
        <f>'O5 Details by Class &amp; Accounts'!AA109+'O5 Details by Class &amp; Accounts'!AV109+'O5 Details by Class &amp; Accounts'!BQ109+'O5 Details by Class &amp; Accounts'!CL109</f>
        <v>0</v>
      </c>
      <c r="X109" s="959">
        <f>'O5 Details by Class &amp; Accounts'!AB109+'O5 Details by Class &amp; Accounts'!AW109+'O5 Details by Class &amp; Accounts'!BR109+'O5 Details by Class &amp; Accounts'!CM109</f>
        <v>0</v>
      </c>
      <c r="Y109" s="1630" t="str">
        <f t="shared" si="4"/>
        <v>4350</v>
      </c>
      <c r="Z109" s="1625" t="s">
        <v>1186</v>
      </c>
    </row>
    <row r="110" spans="1:26" ht="15.95" customHeight="1" x14ac:dyDescent="0.2">
      <c r="A110" s="1497" t="s">
        <v>160</v>
      </c>
      <c r="B110" s="932" t="s">
        <v>980</v>
      </c>
      <c r="C110" s="945" t="str">
        <f>IF(ISBLANK('E4 TB Allocation Details'!D111), "",('E4 TB Allocation Details'!D111))</f>
        <v>mi</v>
      </c>
      <c r="D110" s="946">
        <f t="shared" si="3"/>
        <v>0</v>
      </c>
      <c r="E110" s="520">
        <f>'O5 Details by Class &amp; Accounts'!I110+'O5 Details by Class &amp; Accounts'!AD110+'O5 Details by Class &amp; Accounts'!AY110+'O5 Details by Class &amp; Accounts'!BT110</f>
        <v>0</v>
      </c>
      <c r="F110" s="520">
        <f>'O5 Details by Class &amp; Accounts'!J110+'O5 Details by Class &amp; Accounts'!AE110+'O5 Details by Class &amp; Accounts'!AZ110+'O5 Details by Class &amp; Accounts'!BU110</f>
        <v>0</v>
      </c>
      <c r="G110" s="520">
        <f>'O5 Details by Class &amp; Accounts'!K110+'O5 Details by Class &amp; Accounts'!AF110+'O5 Details by Class &amp; Accounts'!BA110+'O5 Details by Class &amp; Accounts'!BV110</f>
        <v>0</v>
      </c>
      <c r="H110" s="520">
        <f>'O5 Details by Class &amp; Accounts'!L110+'O5 Details by Class &amp; Accounts'!AG110+'O5 Details by Class &amp; Accounts'!BB110+'O5 Details by Class &amp; Accounts'!BW110</f>
        <v>0</v>
      </c>
      <c r="I110" s="520">
        <f>'O5 Details by Class &amp; Accounts'!M110+'O5 Details by Class &amp; Accounts'!AH110+'O5 Details by Class &amp; Accounts'!BC110+'O5 Details by Class &amp; Accounts'!BX110</f>
        <v>0</v>
      </c>
      <c r="J110" s="520">
        <f>'O5 Details by Class &amp; Accounts'!N110+'O5 Details by Class &amp; Accounts'!AI110+'O5 Details by Class &amp; Accounts'!BD110+'O5 Details by Class &amp; Accounts'!BY110</f>
        <v>0</v>
      </c>
      <c r="K110" s="520">
        <f>'O5 Details by Class &amp; Accounts'!O110+'O5 Details by Class &amp; Accounts'!AJ110+'O5 Details by Class &amp; Accounts'!BE110+'O5 Details by Class &amp; Accounts'!BZ110</f>
        <v>0</v>
      </c>
      <c r="L110" s="520">
        <f>'O5 Details by Class &amp; Accounts'!P110+'O5 Details by Class &amp; Accounts'!AK110+'O5 Details by Class &amp; Accounts'!BF110+'O5 Details by Class &amp; Accounts'!CA110</f>
        <v>0</v>
      </c>
      <c r="M110" s="520">
        <f>'O5 Details by Class &amp; Accounts'!Q110+'O5 Details by Class &amp; Accounts'!AL110+'O5 Details by Class &amp; Accounts'!BG110+'O5 Details by Class &amp; Accounts'!CB110</f>
        <v>0</v>
      </c>
      <c r="N110" s="520">
        <f>'O5 Details by Class &amp; Accounts'!R110+'O5 Details by Class &amp; Accounts'!AM110+'O5 Details by Class &amp; Accounts'!BH110+'O5 Details by Class &amp; Accounts'!CC110</f>
        <v>0</v>
      </c>
      <c r="O110" s="520">
        <f>'O5 Details by Class &amp; Accounts'!S110+'O5 Details by Class &amp; Accounts'!AN110+'O5 Details by Class &amp; Accounts'!BI110+'O5 Details by Class &amp; Accounts'!CD110</f>
        <v>0</v>
      </c>
      <c r="P110" s="520">
        <f>'O5 Details by Class &amp; Accounts'!T110+'O5 Details by Class &amp; Accounts'!AO110+'O5 Details by Class &amp; Accounts'!BJ110+'O5 Details by Class &amp; Accounts'!CE110</f>
        <v>0</v>
      </c>
      <c r="Q110" s="520">
        <f>'O5 Details by Class &amp; Accounts'!U110+'O5 Details by Class &amp; Accounts'!AP110+'O5 Details by Class &amp; Accounts'!BK110+'O5 Details by Class &amp; Accounts'!CF110</f>
        <v>0</v>
      </c>
      <c r="R110" s="520">
        <f>'O5 Details by Class &amp; Accounts'!V110+'O5 Details by Class &amp; Accounts'!AQ110+'O5 Details by Class &amp; Accounts'!BL110+'O5 Details by Class &amp; Accounts'!CG110</f>
        <v>0</v>
      </c>
      <c r="S110" s="520">
        <f>'O5 Details by Class &amp; Accounts'!W110+'O5 Details by Class &amp; Accounts'!AR110+'O5 Details by Class &amp; Accounts'!BM110+'O5 Details by Class &amp; Accounts'!CH110</f>
        <v>0</v>
      </c>
      <c r="T110" s="520">
        <f>'O5 Details by Class &amp; Accounts'!X110+'O5 Details by Class &amp; Accounts'!AS110+'O5 Details by Class &amp; Accounts'!BN110+'O5 Details by Class &amp; Accounts'!CI110</f>
        <v>0</v>
      </c>
      <c r="U110" s="520">
        <f>'O5 Details by Class &amp; Accounts'!Y110+'O5 Details by Class &amp; Accounts'!AT110+'O5 Details by Class &amp; Accounts'!BO110+'O5 Details by Class &amp; Accounts'!CJ110</f>
        <v>0</v>
      </c>
      <c r="V110" s="520">
        <f>'O5 Details by Class &amp; Accounts'!Z110+'O5 Details by Class &amp; Accounts'!AU110+'O5 Details by Class &amp; Accounts'!BP110+'O5 Details by Class &amp; Accounts'!CK110</f>
        <v>0</v>
      </c>
      <c r="W110" s="520">
        <f>'O5 Details by Class &amp; Accounts'!AA110+'O5 Details by Class &amp; Accounts'!AV110+'O5 Details by Class &amp; Accounts'!BQ110+'O5 Details by Class &amp; Accounts'!CL110</f>
        <v>0</v>
      </c>
      <c r="X110" s="959">
        <f>'O5 Details by Class &amp; Accounts'!AB110+'O5 Details by Class &amp; Accounts'!AW110+'O5 Details by Class &amp; Accounts'!BR110+'O5 Details by Class &amp; Accounts'!CM110</f>
        <v>0</v>
      </c>
      <c r="Y110" s="1630" t="str">
        <f t="shared" si="4"/>
        <v>4355</v>
      </c>
      <c r="Z110" s="1625" t="s">
        <v>1186</v>
      </c>
    </row>
    <row r="111" spans="1:26" ht="15.95" customHeight="1" x14ac:dyDescent="0.2">
      <c r="A111" s="1497" t="s">
        <v>161</v>
      </c>
      <c r="B111" s="932" t="s">
        <v>961</v>
      </c>
      <c r="C111" s="945" t="str">
        <f>IF(ISBLANK('E4 TB Allocation Details'!D112), "",('E4 TB Allocation Details'!D112))</f>
        <v>mi</v>
      </c>
      <c r="D111" s="946">
        <f t="shared" si="3"/>
        <v>0</v>
      </c>
      <c r="E111" s="520">
        <f>'O5 Details by Class &amp; Accounts'!I111+'O5 Details by Class &amp; Accounts'!AD111+'O5 Details by Class &amp; Accounts'!AY111+'O5 Details by Class &amp; Accounts'!BT111</f>
        <v>0</v>
      </c>
      <c r="F111" s="520">
        <f>'O5 Details by Class &amp; Accounts'!J111+'O5 Details by Class &amp; Accounts'!AE111+'O5 Details by Class &amp; Accounts'!AZ111+'O5 Details by Class &amp; Accounts'!BU111</f>
        <v>0</v>
      </c>
      <c r="G111" s="520">
        <f>'O5 Details by Class &amp; Accounts'!K111+'O5 Details by Class &amp; Accounts'!AF111+'O5 Details by Class &amp; Accounts'!BA111+'O5 Details by Class &amp; Accounts'!BV111</f>
        <v>0</v>
      </c>
      <c r="H111" s="520">
        <f>'O5 Details by Class &amp; Accounts'!L111+'O5 Details by Class &amp; Accounts'!AG111+'O5 Details by Class &amp; Accounts'!BB111+'O5 Details by Class &amp; Accounts'!BW111</f>
        <v>0</v>
      </c>
      <c r="I111" s="520">
        <f>'O5 Details by Class &amp; Accounts'!M111+'O5 Details by Class &amp; Accounts'!AH111+'O5 Details by Class &amp; Accounts'!BC111+'O5 Details by Class &amp; Accounts'!BX111</f>
        <v>0</v>
      </c>
      <c r="J111" s="520">
        <f>'O5 Details by Class &amp; Accounts'!N111+'O5 Details by Class &amp; Accounts'!AI111+'O5 Details by Class &amp; Accounts'!BD111+'O5 Details by Class &amp; Accounts'!BY111</f>
        <v>0</v>
      </c>
      <c r="K111" s="520">
        <f>'O5 Details by Class &amp; Accounts'!O111+'O5 Details by Class &amp; Accounts'!AJ111+'O5 Details by Class &amp; Accounts'!BE111+'O5 Details by Class &amp; Accounts'!BZ111</f>
        <v>0</v>
      </c>
      <c r="L111" s="520">
        <f>'O5 Details by Class &amp; Accounts'!P111+'O5 Details by Class &amp; Accounts'!AK111+'O5 Details by Class &amp; Accounts'!BF111+'O5 Details by Class &amp; Accounts'!CA111</f>
        <v>0</v>
      </c>
      <c r="M111" s="520">
        <f>'O5 Details by Class &amp; Accounts'!Q111+'O5 Details by Class &amp; Accounts'!AL111+'O5 Details by Class &amp; Accounts'!BG111+'O5 Details by Class &amp; Accounts'!CB111</f>
        <v>0</v>
      </c>
      <c r="N111" s="520">
        <f>'O5 Details by Class &amp; Accounts'!R111+'O5 Details by Class &amp; Accounts'!AM111+'O5 Details by Class &amp; Accounts'!BH111+'O5 Details by Class &amp; Accounts'!CC111</f>
        <v>0</v>
      </c>
      <c r="O111" s="520">
        <f>'O5 Details by Class &amp; Accounts'!S111+'O5 Details by Class &amp; Accounts'!AN111+'O5 Details by Class &amp; Accounts'!BI111+'O5 Details by Class &amp; Accounts'!CD111</f>
        <v>0</v>
      </c>
      <c r="P111" s="520">
        <f>'O5 Details by Class &amp; Accounts'!T111+'O5 Details by Class &amp; Accounts'!AO111+'O5 Details by Class &amp; Accounts'!BJ111+'O5 Details by Class &amp; Accounts'!CE111</f>
        <v>0</v>
      </c>
      <c r="Q111" s="520">
        <f>'O5 Details by Class &amp; Accounts'!U111+'O5 Details by Class &amp; Accounts'!AP111+'O5 Details by Class &amp; Accounts'!BK111+'O5 Details by Class &amp; Accounts'!CF111</f>
        <v>0</v>
      </c>
      <c r="R111" s="520">
        <f>'O5 Details by Class &amp; Accounts'!V111+'O5 Details by Class &amp; Accounts'!AQ111+'O5 Details by Class &amp; Accounts'!BL111+'O5 Details by Class &amp; Accounts'!CG111</f>
        <v>0</v>
      </c>
      <c r="S111" s="520">
        <f>'O5 Details by Class &amp; Accounts'!W111+'O5 Details by Class &amp; Accounts'!AR111+'O5 Details by Class &amp; Accounts'!BM111+'O5 Details by Class &amp; Accounts'!CH111</f>
        <v>0</v>
      </c>
      <c r="T111" s="520">
        <f>'O5 Details by Class &amp; Accounts'!X111+'O5 Details by Class &amp; Accounts'!AS111+'O5 Details by Class &amp; Accounts'!BN111+'O5 Details by Class &amp; Accounts'!CI111</f>
        <v>0</v>
      </c>
      <c r="U111" s="520">
        <f>'O5 Details by Class &amp; Accounts'!Y111+'O5 Details by Class &amp; Accounts'!AT111+'O5 Details by Class &amp; Accounts'!BO111+'O5 Details by Class &amp; Accounts'!CJ111</f>
        <v>0</v>
      </c>
      <c r="V111" s="520">
        <f>'O5 Details by Class &amp; Accounts'!Z111+'O5 Details by Class &amp; Accounts'!AU111+'O5 Details by Class &amp; Accounts'!BP111+'O5 Details by Class &amp; Accounts'!CK111</f>
        <v>0</v>
      </c>
      <c r="W111" s="520">
        <f>'O5 Details by Class &amp; Accounts'!AA111+'O5 Details by Class &amp; Accounts'!AV111+'O5 Details by Class &amp; Accounts'!BQ111+'O5 Details by Class &amp; Accounts'!CL111</f>
        <v>0</v>
      </c>
      <c r="X111" s="959">
        <f>'O5 Details by Class &amp; Accounts'!AB111+'O5 Details by Class &amp; Accounts'!AW111+'O5 Details by Class &amp; Accounts'!BR111+'O5 Details by Class &amp; Accounts'!CM111</f>
        <v>0</v>
      </c>
      <c r="Y111" s="1630" t="str">
        <f t="shared" si="4"/>
        <v>4360</v>
      </c>
      <c r="Z111" s="1625" t="s">
        <v>1186</v>
      </c>
    </row>
    <row r="112" spans="1:26" ht="15.95" customHeight="1" x14ac:dyDescent="0.2">
      <c r="A112" s="1497" t="s">
        <v>162</v>
      </c>
      <c r="B112" s="932" t="s">
        <v>962</v>
      </c>
      <c r="C112" s="945" t="str">
        <f>IF(ISBLANK('E4 TB Allocation Details'!D113), "",('E4 TB Allocation Details'!D113))</f>
        <v>mi</v>
      </c>
      <c r="D112" s="946">
        <f t="shared" si="3"/>
        <v>0</v>
      </c>
      <c r="E112" s="520">
        <f>'O5 Details by Class &amp; Accounts'!I112+'O5 Details by Class &amp; Accounts'!AD112+'O5 Details by Class &amp; Accounts'!AY112+'O5 Details by Class &amp; Accounts'!BT112</f>
        <v>0</v>
      </c>
      <c r="F112" s="520">
        <f>'O5 Details by Class &amp; Accounts'!J112+'O5 Details by Class &amp; Accounts'!AE112+'O5 Details by Class &amp; Accounts'!AZ112+'O5 Details by Class &amp; Accounts'!BU112</f>
        <v>0</v>
      </c>
      <c r="G112" s="520">
        <f>'O5 Details by Class &amp; Accounts'!K112+'O5 Details by Class &amp; Accounts'!AF112+'O5 Details by Class &amp; Accounts'!BA112+'O5 Details by Class &amp; Accounts'!BV112</f>
        <v>0</v>
      </c>
      <c r="H112" s="520">
        <f>'O5 Details by Class &amp; Accounts'!L112+'O5 Details by Class &amp; Accounts'!AG112+'O5 Details by Class &amp; Accounts'!BB112+'O5 Details by Class &amp; Accounts'!BW112</f>
        <v>0</v>
      </c>
      <c r="I112" s="520">
        <f>'O5 Details by Class &amp; Accounts'!M112+'O5 Details by Class &amp; Accounts'!AH112+'O5 Details by Class &amp; Accounts'!BC112+'O5 Details by Class &amp; Accounts'!BX112</f>
        <v>0</v>
      </c>
      <c r="J112" s="520">
        <f>'O5 Details by Class &amp; Accounts'!N112+'O5 Details by Class &amp; Accounts'!AI112+'O5 Details by Class &amp; Accounts'!BD112+'O5 Details by Class &amp; Accounts'!BY112</f>
        <v>0</v>
      </c>
      <c r="K112" s="520">
        <f>'O5 Details by Class &amp; Accounts'!O112+'O5 Details by Class &amp; Accounts'!AJ112+'O5 Details by Class &amp; Accounts'!BE112+'O5 Details by Class &amp; Accounts'!BZ112</f>
        <v>0</v>
      </c>
      <c r="L112" s="520">
        <f>'O5 Details by Class &amp; Accounts'!P112+'O5 Details by Class &amp; Accounts'!AK112+'O5 Details by Class &amp; Accounts'!BF112+'O5 Details by Class &amp; Accounts'!CA112</f>
        <v>0</v>
      </c>
      <c r="M112" s="520">
        <f>'O5 Details by Class &amp; Accounts'!Q112+'O5 Details by Class &amp; Accounts'!AL112+'O5 Details by Class &amp; Accounts'!BG112+'O5 Details by Class &amp; Accounts'!CB112</f>
        <v>0</v>
      </c>
      <c r="N112" s="520">
        <f>'O5 Details by Class &amp; Accounts'!R112+'O5 Details by Class &amp; Accounts'!AM112+'O5 Details by Class &amp; Accounts'!BH112+'O5 Details by Class &amp; Accounts'!CC112</f>
        <v>0</v>
      </c>
      <c r="O112" s="520">
        <f>'O5 Details by Class &amp; Accounts'!S112+'O5 Details by Class &amp; Accounts'!AN112+'O5 Details by Class &amp; Accounts'!BI112+'O5 Details by Class &amp; Accounts'!CD112</f>
        <v>0</v>
      </c>
      <c r="P112" s="520">
        <f>'O5 Details by Class &amp; Accounts'!T112+'O5 Details by Class &amp; Accounts'!AO112+'O5 Details by Class &amp; Accounts'!BJ112+'O5 Details by Class &amp; Accounts'!CE112</f>
        <v>0</v>
      </c>
      <c r="Q112" s="520">
        <f>'O5 Details by Class &amp; Accounts'!U112+'O5 Details by Class &amp; Accounts'!AP112+'O5 Details by Class &amp; Accounts'!BK112+'O5 Details by Class &amp; Accounts'!CF112</f>
        <v>0</v>
      </c>
      <c r="R112" s="520">
        <f>'O5 Details by Class &amp; Accounts'!V112+'O5 Details by Class &amp; Accounts'!AQ112+'O5 Details by Class &amp; Accounts'!BL112+'O5 Details by Class &amp; Accounts'!CG112</f>
        <v>0</v>
      </c>
      <c r="S112" s="520">
        <f>'O5 Details by Class &amp; Accounts'!W112+'O5 Details by Class &amp; Accounts'!AR112+'O5 Details by Class &amp; Accounts'!BM112+'O5 Details by Class &amp; Accounts'!CH112</f>
        <v>0</v>
      </c>
      <c r="T112" s="520">
        <f>'O5 Details by Class &amp; Accounts'!X112+'O5 Details by Class &amp; Accounts'!AS112+'O5 Details by Class &amp; Accounts'!BN112+'O5 Details by Class &amp; Accounts'!CI112</f>
        <v>0</v>
      </c>
      <c r="U112" s="520">
        <f>'O5 Details by Class &amp; Accounts'!Y112+'O5 Details by Class &amp; Accounts'!AT112+'O5 Details by Class &amp; Accounts'!BO112+'O5 Details by Class &amp; Accounts'!CJ112</f>
        <v>0</v>
      </c>
      <c r="V112" s="520">
        <f>'O5 Details by Class &amp; Accounts'!Z112+'O5 Details by Class &amp; Accounts'!AU112+'O5 Details by Class &amp; Accounts'!BP112+'O5 Details by Class &amp; Accounts'!CK112</f>
        <v>0</v>
      </c>
      <c r="W112" s="520">
        <f>'O5 Details by Class &amp; Accounts'!AA112+'O5 Details by Class &amp; Accounts'!AV112+'O5 Details by Class &amp; Accounts'!BQ112+'O5 Details by Class &amp; Accounts'!CL112</f>
        <v>0</v>
      </c>
      <c r="X112" s="959">
        <f>'O5 Details by Class &amp; Accounts'!AB112+'O5 Details by Class &amp; Accounts'!AW112+'O5 Details by Class &amp; Accounts'!BR112+'O5 Details by Class &amp; Accounts'!CM112</f>
        <v>0</v>
      </c>
      <c r="Y112" s="1630" t="str">
        <f t="shared" si="4"/>
        <v>4365</v>
      </c>
      <c r="Z112" s="1625" t="s">
        <v>1186</v>
      </c>
    </row>
    <row r="113" spans="1:26" ht="15.95" customHeight="1" x14ac:dyDescent="0.2">
      <c r="A113" s="1497" t="s">
        <v>163</v>
      </c>
      <c r="B113" s="932" t="s">
        <v>1402</v>
      </c>
      <c r="C113" s="945" t="str">
        <f>IF(ISBLANK('E4 TB Allocation Details'!D114), "",('E4 TB Allocation Details'!D114))</f>
        <v>mi</v>
      </c>
      <c r="D113" s="946">
        <f t="shared" si="3"/>
        <v>0</v>
      </c>
      <c r="E113" s="520">
        <f>'O5 Details by Class &amp; Accounts'!I113+'O5 Details by Class &amp; Accounts'!AD113+'O5 Details by Class &amp; Accounts'!AY113+'O5 Details by Class &amp; Accounts'!BT113</f>
        <v>0</v>
      </c>
      <c r="F113" s="520">
        <f>'O5 Details by Class &amp; Accounts'!J113+'O5 Details by Class &amp; Accounts'!AE113+'O5 Details by Class &amp; Accounts'!AZ113+'O5 Details by Class &amp; Accounts'!BU113</f>
        <v>0</v>
      </c>
      <c r="G113" s="520">
        <f>'O5 Details by Class &amp; Accounts'!K113+'O5 Details by Class &amp; Accounts'!AF113+'O5 Details by Class &amp; Accounts'!BA113+'O5 Details by Class &amp; Accounts'!BV113</f>
        <v>0</v>
      </c>
      <c r="H113" s="520">
        <f>'O5 Details by Class &amp; Accounts'!L113+'O5 Details by Class &amp; Accounts'!AG113+'O5 Details by Class &amp; Accounts'!BB113+'O5 Details by Class &amp; Accounts'!BW113</f>
        <v>0</v>
      </c>
      <c r="I113" s="520">
        <f>'O5 Details by Class &amp; Accounts'!M113+'O5 Details by Class &amp; Accounts'!AH113+'O5 Details by Class &amp; Accounts'!BC113+'O5 Details by Class &amp; Accounts'!BX113</f>
        <v>0</v>
      </c>
      <c r="J113" s="520">
        <f>'O5 Details by Class &amp; Accounts'!N113+'O5 Details by Class &amp; Accounts'!AI113+'O5 Details by Class &amp; Accounts'!BD113+'O5 Details by Class &amp; Accounts'!BY113</f>
        <v>0</v>
      </c>
      <c r="K113" s="520">
        <f>'O5 Details by Class &amp; Accounts'!O113+'O5 Details by Class &amp; Accounts'!AJ113+'O5 Details by Class &amp; Accounts'!BE113+'O5 Details by Class &amp; Accounts'!BZ113</f>
        <v>0</v>
      </c>
      <c r="L113" s="520">
        <f>'O5 Details by Class &amp; Accounts'!P113+'O5 Details by Class &amp; Accounts'!AK113+'O5 Details by Class &amp; Accounts'!BF113+'O5 Details by Class &amp; Accounts'!CA113</f>
        <v>0</v>
      </c>
      <c r="M113" s="520">
        <f>'O5 Details by Class &amp; Accounts'!Q113+'O5 Details by Class &amp; Accounts'!AL113+'O5 Details by Class &amp; Accounts'!BG113+'O5 Details by Class &amp; Accounts'!CB113</f>
        <v>0</v>
      </c>
      <c r="N113" s="520">
        <f>'O5 Details by Class &amp; Accounts'!R113+'O5 Details by Class &amp; Accounts'!AM113+'O5 Details by Class &amp; Accounts'!BH113+'O5 Details by Class &amp; Accounts'!CC113</f>
        <v>0</v>
      </c>
      <c r="O113" s="520">
        <f>'O5 Details by Class &amp; Accounts'!S113+'O5 Details by Class &amp; Accounts'!AN113+'O5 Details by Class &amp; Accounts'!BI113+'O5 Details by Class &amp; Accounts'!CD113</f>
        <v>0</v>
      </c>
      <c r="P113" s="520">
        <f>'O5 Details by Class &amp; Accounts'!T113+'O5 Details by Class &amp; Accounts'!AO113+'O5 Details by Class &amp; Accounts'!BJ113+'O5 Details by Class &amp; Accounts'!CE113</f>
        <v>0</v>
      </c>
      <c r="Q113" s="520">
        <f>'O5 Details by Class &amp; Accounts'!U113+'O5 Details by Class &amp; Accounts'!AP113+'O5 Details by Class &amp; Accounts'!BK113+'O5 Details by Class &amp; Accounts'!CF113</f>
        <v>0</v>
      </c>
      <c r="R113" s="520">
        <f>'O5 Details by Class &amp; Accounts'!V113+'O5 Details by Class &amp; Accounts'!AQ113+'O5 Details by Class &amp; Accounts'!BL113+'O5 Details by Class &amp; Accounts'!CG113</f>
        <v>0</v>
      </c>
      <c r="S113" s="520">
        <f>'O5 Details by Class &amp; Accounts'!W113+'O5 Details by Class &amp; Accounts'!AR113+'O5 Details by Class &amp; Accounts'!BM113+'O5 Details by Class &amp; Accounts'!CH113</f>
        <v>0</v>
      </c>
      <c r="T113" s="520">
        <f>'O5 Details by Class &amp; Accounts'!X113+'O5 Details by Class &amp; Accounts'!AS113+'O5 Details by Class &amp; Accounts'!BN113+'O5 Details by Class &amp; Accounts'!CI113</f>
        <v>0</v>
      </c>
      <c r="U113" s="520">
        <f>'O5 Details by Class &amp; Accounts'!Y113+'O5 Details by Class &amp; Accounts'!AT113+'O5 Details by Class &amp; Accounts'!BO113+'O5 Details by Class &amp; Accounts'!CJ113</f>
        <v>0</v>
      </c>
      <c r="V113" s="520">
        <f>'O5 Details by Class &amp; Accounts'!Z113+'O5 Details by Class &amp; Accounts'!AU113+'O5 Details by Class &amp; Accounts'!BP113+'O5 Details by Class &amp; Accounts'!CK113</f>
        <v>0</v>
      </c>
      <c r="W113" s="520">
        <f>'O5 Details by Class &amp; Accounts'!AA113+'O5 Details by Class &amp; Accounts'!AV113+'O5 Details by Class &amp; Accounts'!BQ113+'O5 Details by Class &amp; Accounts'!CL113</f>
        <v>0</v>
      </c>
      <c r="X113" s="959">
        <f>'O5 Details by Class &amp; Accounts'!AB113+'O5 Details by Class &amp; Accounts'!AW113+'O5 Details by Class &amp; Accounts'!BR113+'O5 Details by Class &amp; Accounts'!CM113</f>
        <v>0</v>
      </c>
      <c r="Y113" s="1630" t="str">
        <f t="shared" si="4"/>
        <v>4370</v>
      </c>
      <c r="Z113" s="1625" t="s">
        <v>1186</v>
      </c>
    </row>
    <row r="114" spans="1:26" ht="15.95" customHeight="1" x14ac:dyDescent="0.2">
      <c r="A114" s="1497">
        <v>4375</v>
      </c>
      <c r="B114" s="932" t="s">
        <v>1403</v>
      </c>
      <c r="C114" s="945" t="str">
        <f>IF(ISBLANK('E4 TB Allocation Details'!D115), "",('E4 TB Allocation Details'!D115))</f>
        <v>mi</v>
      </c>
      <c r="D114" s="946">
        <f>SUM(E114:X114)</f>
        <v>-2495805.0000000009</v>
      </c>
      <c r="E114" s="520">
        <f>'O5 Details by Class &amp; Accounts'!I114+'O5 Details by Class &amp; Accounts'!AD114+'O5 Details by Class &amp; Accounts'!AY114+'O5 Details by Class &amp; Accounts'!BT114</f>
        <v>-1705080.0490769802</v>
      </c>
      <c r="F114" s="520">
        <f>'O5 Details by Class &amp; Accounts'!J114+'O5 Details by Class &amp; Accounts'!AE114+'O5 Details by Class &amp; Accounts'!AZ114+'O5 Details by Class &amp; Accounts'!BU114</f>
        <v>-324126.16226745816</v>
      </c>
      <c r="G114" s="520">
        <f>'O5 Details by Class &amp; Accounts'!K114+'O5 Details by Class &amp; Accounts'!AF114+'O5 Details by Class &amp; Accounts'!BA114+'O5 Details by Class &amp; Accounts'!BV114</f>
        <v>-415322.03317408368</v>
      </c>
      <c r="H114" s="520">
        <f>'O5 Details by Class &amp; Accounts'!L114+'O5 Details by Class &amp; Accounts'!AG114+'O5 Details by Class &amp; Accounts'!BB114+'O5 Details by Class &amp; Accounts'!BW114</f>
        <v>0</v>
      </c>
      <c r="I114" s="520">
        <f>'O5 Details by Class &amp; Accounts'!M114+'O5 Details by Class &amp; Accounts'!AH114+'O5 Details by Class &amp; Accounts'!BC114+'O5 Details by Class &amp; Accounts'!BX114</f>
        <v>0</v>
      </c>
      <c r="J114" s="520">
        <f>'O5 Details by Class &amp; Accounts'!N114+'O5 Details by Class &amp; Accounts'!AI114+'O5 Details by Class &amp; Accounts'!BD114+'O5 Details by Class &amp; Accounts'!BY114</f>
        <v>0</v>
      </c>
      <c r="K114" s="520">
        <f>'O5 Details by Class &amp; Accounts'!O114+'O5 Details by Class &amp; Accounts'!AJ114+'O5 Details by Class &amp; Accounts'!BE114+'O5 Details by Class &amp; Accounts'!BZ114</f>
        <v>-41722.968633520184</v>
      </c>
      <c r="L114" s="520">
        <f>'O5 Details by Class &amp; Accounts'!P114+'O5 Details by Class &amp; Accounts'!AK114+'O5 Details by Class &amp; Accounts'!BF114+'O5 Details by Class &amp; Accounts'!CA114</f>
        <v>-4973.5371154425493</v>
      </c>
      <c r="M114" s="520">
        <f>'O5 Details by Class &amp; Accounts'!Q114+'O5 Details by Class &amp; Accounts'!AL114+'O5 Details by Class &amp; Accounts'!BG114+'O5 Details by Class &amp; Accounts'!CB114</f>
        <v>-4580.2497325156173</v>
      </c>
      <c r="N114" s="520">
        <f>'O5 Details by Class &amp; Accounts'!R114+'O5 Details by Class &amp; Accounts'!AM114+'O5 Details by Class &amp; Accounts'!BH114+'O5 Details by Class &amp; Accounts'!CC114</f>
        <v>0</v>
      </c>
      <c r="O114" s="520">
        <f>'O5 Details by Class &amp; Accounts'!S114+'O5 Details by Class &amp; Accounts'!AN114+'O5 Details by Class &amp; Accounts'!BI114+'O5 Details by Class &amp; Accounts'!CD114</f>
        <v>0</v>
      </c>
      <c r="P114" s="520">
        <f>'O5 Details by Class &amp; Accounts'!T114+'O5 Details by Class &amp; Accounts'!AO114+'O5 Details by Class &amp; Accounts'!BJ114+'O5 Details by Class &amp; Accounts'!CE114</f>
        <v>0</v>
      </c>
      <c r="Q114" s="520">
        <f>'O5 Details by Class &amp; Accounts'!U114+'O5 Details by Class &amp; Accounts'!AP114+'O5 Details by Class &amp; Accounts'!BK114+'O5 Details by Class &amp; Accounts'!CF114</f>
        <v>0</v>
      </c>
      <c r="R114" s="520">
        <f>'O5 Details by Class &amp; Accounts'!V114+'O5 Details by Class &amp; Accounts'!AQ114+'O5 Details by Class &amp; Accounts'!BL114+'O5 Details by Class &amp; Accounts'!CG114</f>
        <v>0</v>
      </c>
      <c r="S114" s="520">
        <f>'O5 Details by Class &amp; Accounts'!W114+'O5 Details by Class &amp; Accounts'!AR114+'O5 Details by Class &amp; Accounts'!BM114+'O5 Details by Class &amp; Accounts'!CH114</f>
        <v>0</v>
      </c>
      <c r="T114" s="520">
        <f>'O5 Details by Class &amp; Accounts'!X114+'O5 Details by Class &amp; Accounts'!AS114+'O5 Details by Class &amp; Accounts'!BN114+'O5 Details by Class &amp; Accounts'!CI114</f>
        <v>0</v>
      </c>
      <c r="U114" s="520">
        <f>'O5 Details by Class &amp; Accounts'!Y114+'O5 Details by Class &amp; Accounts'!AT114+'O5 Details by Class &amp; Accounts'!BO114+'O5 Details by Class &amp; Accounts'!CJ114</f>
        <v>0</v>
      </c>
      <c r="V114" s="520">
        <f>'O5 Details by Class &amp; Accounts'!Z114+'O5 Details by Class &amp; Accounts'!AU114+'O5 Details by Class &amp; Accounts'!BP114+'O5 Details by Class &amp; Accounts'!CK114</f>
        <v>0</v>
      </c>
      <c r="W114" s="520">
        <f>'O5 Details by Class &amp; Accounts'!AA114+'O5 Details by Class &amp; Accounts'!AV114+'O5 Details by Class &amp; Accounts'!BQ114+'O5 Details by Class &amp; Accounts'!CL114</f>
        <v>0</v>
      </c>
      <c r="X114" s="520">
        <f>'O5 Details by Class &amp; Accounts'!AB114+'O5 Details by Class &amp; Accounts'!AW114+'O5 Details by Class &amp; Accounts'!BR114+'O5 Details by Class &amp; Accounts'!CM114</f>
        <v>0</v>
      </c>
      <c r="Y114" s="1630"/>
    </row>
    <row r="115" spans="1:26" ht="15.95" customHeight="1" x14ac:dyDescent="0.2">
      <c r="A115" s="1497">
        <v>4380</v>
      </c>
      <c r="B115" s="932" t="s">
        <v>1375</v>
      </c>
      <c r="C115" s="945" t="str">
        <f>IF(ISBLANK('E4 TB Allocation Details'!D116), "",('E4 TB Allocation Details'!D116))</f>
        <v>mi</v>
      </c>
      <c r="D115" s="946">
        <f>SUM(E115:X115)</f>
        <v>2495804.9999999995</v>
      </c>
      <c r="E115" s="520">
        <f>'O5 Details by Class &amp; Accounts'!I115+'O5 Details by Class &amp; Accounts'!AD115+'O5 Details by Class &amp; Accounts'!AY115+'O5 Details by Class &amp; Accounts'!BT115</f>
        <v>1701221.6527679618</v>
      </c>
      <c r="F115" s="520">
        <f>'O5 Details by Class &amp; Accounts'!J115+'O5 Details by Class &amp; Accounts'!AE115+'O5 Details by Class &amp; Accounts'!AZ115+'O5 Details by Class &amp; Accounts'!BU115</f>
        <v>324861.88953565463</v>
      </c>
      <c r="G115" s="520">
        <f>'O5 Details by Class &amp; Accounts'!K115+'O5 Details by Class &amp; Accounts'!AF115+'O5 Details by Class &amp; Accounts'!BA115+'O5 Details by Class &amp; Accounts'!BV115</f>
        <v>418642.88637751836</v>
      </c>
      <c r="H115" s="520">
        <f>'O5 Details by Class &amp; Accounts'!L115+'O5 Details by Class &amp; Accounts'!AG115+'O5 Details by Class &amp; Accounts'!BB115+'O5 Details by Class &amp; Accounts'!BW115</f>
        <v>0</v>
      </c>
      <c r="I115" s="520">
        <f>'O5 Details by Class &amp; Accounts'!M115+'O5 Details by Class &amp; Accounts'!AH115+'O5 Details by Class &amp; Accounts'!BC115+'O5 Details by Class &amp; Accounts'!BX115</f>
        <v>0</v>
      </c>
      <c r="J115" s="520">
        <f>'O5 Details by Class &amp; Accounts'!N115+'O5 Details by Class &amp; Accounts'!AI115+'O5 Details by Class &amp; Accounts'!BD115+'O5 Details by Class &amp; Accounts'!BY115</f>
        <v>0</v>
      </c>
      <c r="K115" s="520">
        <f>'O5 Details by Class &amp; Accounts'!O115+'O5 Details by Class &amp; Accounts'!AJ115+'O5 Details by Class &amp; Accounts'!BE115+'O5 Details by Class &amp; Accounts'!BZ115</f>
        <v>41565.630531480201</v>
      </c>
      <c r="L115" s="520">
        <f>'O5 Details by Class &amp; Accounts'!P115+'O5 Details by Class &amp; Accounts'!AK115+'O5 Details by Class &amp; Accounts'!BF115+'O5 Details by Class &amp; Accounts'!CA115</f>
        <v>4956.7305098459901</v>
      </c>
      <c r="M115" s="520">
        <f>'O5 Details by Class &amp; Accounts'!Q115+'O5 Details by Class &amp; Accounts'!AL115+'O5 Details by Class &amp; Accounts'!BG115+'O5 Details by Class &amp; Accounts'!CB115</f>
        <v>4556.2102775385483</v>
      </c>
      <c r="N115" s="520">
        <f>'O5 Details by Class &amp; Accounts'!R115+'O5 Details by Class &amp; Accounts'!AM115+'O5 Details by Class &amp; Accounts'!BH115+'O5 Details by Class &amp; Accounts'!CC115</f>
        <v>0</v>
      </c>
      <c r="O115" s="520">
        <f>'O5 Details by Class &amp; Accounts'!S115+'O5 Details by Class &amp; Accounts'!AN115+'O5 Details by Class &amp; Accounts'!BI115+'O5 Details by Class &amp; Accounts'!CD115</f>
        <v>0</v>
      </c>
      <c r="P115" s="520">
        <f>'O5 Details by Class &amp; Accounts'!T115+'O5 Details by Class &amp; Accounts'!AO115+'O5 Details by Class &amp; Accounts'!BJ115+'O5 Details by Class &amp; Accounts'!CE115</f>
        <v>0</v>
      </c>
      <c r="Q115" s="520">
        <f>'O5 Details by Class &amp; Accounts'!U115+'O5 Details by Class &amp; Accounts'!AP115+'O5 Details by Class &amp; Accounts'!BK115+'O5 Details by Class &amp; Accounts'!CF115</f>
        <v>0</v>
      </c>
      <c r="R115" s="520">
        <f>'O5 Details by Class &amp; Accounts'!V115+'O5 Details by Class &amp; Accounts'!AQ115+'O5 Details by Class &amp; Accounts'!BL115+'O5 Details by Class &amp; Accounts'!CG115</f>
        <v>0</v>
      </c>
      <c r="S115" s="520">
        <f>'O5 Details by Class &amp; Accounts'!W115+'O5 Details by Class &amp; Accounts'!AR115+'O5 Details by Class &amp; Accounts'!BM115+'O5 Details by Class &amp; Accounts'!CH115</f>
        <v>0</v>
      </c>
      <c r="T115" s="520">
        <f>'O5 Details by Class &amp; Accounts'!X115+'O5 Details by Class &amp; Accounts'!AS115+'O5 Details by Class &amp; Accounts'!BN115+'O5 Details by Class &amp; Accounts'!CI115</f>
        <v>0</v>
      </c>
      <c r="U115" s="520">
        <f>'O5 Details by Class &amp; Accounts'!Y115+'O5 Details by Class &amp; Accounts'!AT115+'O5 Details by Class &amp; Accounts'!BO115+'O5 Details by Class &amp; Accounts'!CJ115</f>
        <v>0</v>
      </c>
      <c r="V115" s="520">
        <f>'O5 Details by Class &amp; Accounts'!Z115+'O5 Details by Class &amp; Accounts'!AU115+'O5 Details by Class &amp; Accounts'!BP115+'O5 Details by Class &amp; Accounts'!CK115</f>
        <v>0</v>
      </c>
      <c r="W115" s="520">
        <f>'O5 Details by Class &amp; Accounts'!AA115+'O5 Details by Class &amp; Accounts'!AV115+'O5 Details by Class &amp; Accounts'!BQ115+'O5 Details by Class &amp; Accounts'!CL115</f>
        <v>0</v>
      </c>
      <c r="X115" s="520">
        <f>'O5 Details by Class &amp; Accounts'!AB115+'O5 Details by Class &amp; Accounts'!AW115+'O5 Details by Class &amp; Accounts'!BR115+'O5 Details by Class &amp; Accounts'!CM115</f>
        <v>0</v>
      </c>
      <c r="Y115" s="1630"/>
    </row>
    <row r="116" spans="1:26" ht="15.95" customHeight="1" x14ac:dyDescent="0.2">
      <c r="A116" s="1497" t="s">
        <v>164</v>
      </c>
      <c r="B116" s="932" t="s">
        <v>1377</v>
      </c>
      <c r="C116" s="945" t="str">
        <f>IF(ISBLANK('E4 TB Allocation Details'!D117), "",('E4 TB Allocation Details'!D117))</f>
        <v>mi</v>
      </c>
      <c r="D116" s="946">
        <f t="shared" si="3"/>
        <v>-152999.99999999997</v>
      </c>
      <c r="E116" s="520">
        <f>'O5 Details by Class &amp; Accounts'!I116+'O5 Details by Class &amp; Accounts'!AD116+'O5 Details by Class &amp; Accounts'!AY116+'O5 Details by Class &amp; Accounts'!BT116</f>
        <v>-104289.76337233804</v>
      </c>
      <c r="F116" s="520">
        <f>'O5 Details by Class &amp; Accounts'!J116+'O5 Details by Class &amp; Accounts'!AE116+'O5 Details by Class &amp; Accounts'!AZ116+'O5 Details by Class &amp; Accounts'!BU116</f>
        <v>-19914.964950769456</v>
      </c>
      <c r="G116" s="520">
        <f>'O5 Details by Class &amp; Accounts'!K116+'O5 Details by Class &amp; Accounts'!AF116+'O5 Details by Class &amp; Accounts'!BA116+'O5 Details by Class &amp; Accounts'!BV116</f>
        <v>-25664.008853159725</v>
      </c>
      <c r="H116" s="520">
        <f>'O5 Details by Class &amp; Accounts'!L116+'O5 Details by Class &amp; Accounts'!AG116+'O5 Details by Class &amp; Accounts'!BB116+'O5 Details by Class &amp; Accounts'!BW116</f>
        <v>0</v>
      </c>
      <c r="I116" s="520">
        <f>'O5 Details by Class &amp; Accounts'!M116+'O5 Details by Class &amp; Accounts'!AH116+'O5 Details by Class &amp; Accounts'!BC116+'O5 Details by Class &amp; Accounts'!BX116</f>
        <v>0</v>
      </c>
      <c r="J116" s="520">
        <f>'O5 Details by Class &amp; Accounts'!N116+'O5 Details by Class &amp; Accounts'!AI116+'O5 Details by Class &amp; Accounts'!BD116+'O5 Details by Class &amp; Accounts'!BY116</f>
        <v>0</v>
      </c>
      <c r="K116" s="520">
        <f>'O5 Details by Class &amp; Accounts'!O116+'O5 Details by Class &amp; Accounts'!AJ116+'O5 Details by Class &amp; Accounts'!BE116+'O5 Details by Class &amp; Accounts'!BZ116</f>
        <v>-2548.0922873848199</v>
      </c>
      <c r="L116" s="520">
        <f>'O5 Details by Class &amp; Accounts'!P116+'O5 Details by Class &amp; Accounts'!AK116+'O5 Details by Class &amp; Accounts'!BF116+'O5 Details by Class &amp; Accounts'!CA116</f>
        <v>-303.86178728163316</v>
      </c>
      <c r="M116" s="520">
        <f>'O5 Details by Class &amp; Accounts'!Q116+'O5 Details by Class &amp; Accounts'!AL116+'O5 Details by Class &amp; Accounts'!BG116+'O5 Details by Class &amp; Accounts'!CB116</f>
        <v>-279.30874906629236</v>
      </c>
      <c r="N116" s="520">
        <f>'O5 Details by Class &amp; Accounts'!R116+'O5 Details by Class &amp; Accounts'!AM116+'O5 Details by Class &amp; Accounts'!BH116+'O5 Details by Class &amp; Accounts'!CC116</f>
        <v>0</v>
      </c>
      <c r="O116" s="520">
        <f>'O5 Details by Class &amp; Accounts'!S116+'O5 Details by Class &amp; Accounts'!AN116+'O5 Details by Class &amp; Accounts'!BI116+'O5 Details by Class &amp; Accounts'!CD116</f>
        <v>0</v>
      </c>
      <c r="P116" s="520">
        <f>'O5 Details by Class &amp; Accounts'!T116+'O5 Details by Class &amp; Accounts'!AO116+'O5 Details by Class &amp; Accounts'!BJ116+'O5 Details by Class &amp; Accounts'!CE116</f>
        <v>0</v>
      </c>
      <c r="Q116" s="520">
        <f>'O5 Details by Class &amp; Accounts'!U116+'O5 Details by Class &amp; Accounts'!AP116+'O5 Details by Class &amp; Accounts'!BK116+'O5 Details by Class &amp; Accounts'!CF116</f>
        <v>0</v>
      </c>
      <c r="R116" s="520">
        <f>'O5 Details by Class &amp; Accounts'!V116+'O5 Details by Class &amp; Accounts'!AQ116+'O5 Details by Class &amp; Accounts'!BL116+'O5 Details by Class &amp; Accounts'!CG116</f>
        <v>0</v>
      </c>
      <c r="S116" s="520">
        <f>'O5 Details by Class &amp; Accounts'!W116+'O5 Details by Class &amp; Accounts'!AR116+'O5 Details by Class &amp; Accounts'!BM116+'O5 Details by Class &amp; Accounts'!CH116</f>
        <v>0</v>
      </c>
      <c r="T116" s="520">
        <f>'O5 Details by Class &amp; Accounts'!X116+'O5 Details by Class &amp; Accounts'!AS116+'O5 Details by Class &amp; Accounts'!BN116+'O5 Details by Class &amp; Accounts'!CI116</f>
        <v>0</v>
      </c>
      <c r="U116" s="520">
        <f>'O5 Details by Class &amp; Accounts'!Y116+'O5 Details by Class &amp; Accounts'!AT116+'O5 Details by Class &amp; Accounts'!BO116+'O5 Details by Class &amp; Accounts'!CJ116</f>
        <v>0</v>
      </c>
      <c r="V116" s="520">
        <f>'O5 Details by Class &amp; Accounts'!Z116+'O5 Details by Class &amp; Accounts'!AU116+'O5 Details by Class &amp; Accounts'!BP116+'O5 Details by Class &amp; Accounts'!CK116</f>
        <v>0</v>
      </c>
      <c r="W116" s="520">
        <f>'O5 Details by Class &amp; Accounts'!AA116+'O5 Details by Class &amp; Accounts'!AV116+'O5 Details by Class &amp; Accounts'!BQ116+'O5 Details by Class &amp; Accounts'!CL116</f>
        <v>0</v>
      </c>
      <c r="X116" s="959">
        <f>'O5 Details by Class &amp; Accounts'!AB116+'O5 Details by Class &amp; Accounts'!AW116+'O5 Details by Class &amp; Accounts'!BR116+'O5 Details by Class &amp; Accounts'!CM116</f>
        <v>0</v>
      </c>
      <c r="Y116" s="1630" t="str">
        <f t="shared" si="4"/>
        <v>4390</v>
      </c>
      <c r="Z116" s="1625" t="s">
        <v>1186</v>
      </c>
    </row>
    <row r="117" spans="1:26" ht="15.95" customHeight="1" x14ac:dyDescent="0.2">
      <c r="A117" s="1497" t="s">
        <v>165</v>
      </c>
      <c r="B117" s="932" t="s">
        <v>1435</v>
      </c>
      <c r="C117" s="945" t="str">
        <f>IF(ISBLANK('E4 TB Allocation Details'!D118), "",('E4 TB Allocation Details'!D118))</f>
        <v>mi</v>
      </c>
      <c r="D117" s="946">
        <f t="shared" si="3"/>
        <v>0</v>
      </c>
      <c r="E117" s="520">
        <f>'O5 Details by Class &amp; Accounts'!I117+'O5 Details by Class &amp; Accounts'!AD117+'O5 Details by Class &amp; Accounts'!AY117+'O5 Details by Class &amp; Accounts'!BT117</f>
        <v>0</v>
      </c>
      <c r="F117" s="520">
        <f>'O5 Details by Class &amp; Accounts'!J117+'O5 Details by Class &amp; Accounts'!AE117+'O5 Details by Class &amp; Accounts'!AZ117+'O5 Details by Class &amp; Accounts'!BU117</f>
        <v>0</v>
      </c>
      <c r="G117" s="520">
        <f>'O5 Details by Class &amp; Accounts'!K117+'O5 Details by Class &amp; Accounts'!AF117+'O5 Details by Class &amp; Accounts'!BA117+'O5 Details by Class &amp; Accounts'!BV117</f>
        <v>0</v>
      </c>
      <c r="H117" s="520">
        <f>'O5 Details by Class &amp; Accounts'!L117+'O5 Details by Class &amp; Accounts'!AG117+'O5 Details by Class &amp; Accounts'!BB117+'O5 Details by Class &amp; Accounts'!BW117</f>
        <v>0</v>
      </c>
      <c r="I117" s="520">
        <f>'O5 Details by Class &amp; Accounts'!M117+'O5 Details by Class &amp; Accounts'!AH117+'O5 Details by Class &amp; Accounts'!BC117+'O5 Details by Class &amp; Accounts'!BX117</f>
        <v>0</v>
      </c>
      <c r="J117" s="520">
        <f>'O5 Details by Class &amp; Accounts'!N117+'O5 Details by Class &amp; Accounts'!AI117+'O5 Details by Class &amp; Accounts'!BD117+'O5 Details by Class &amp; Accounts'!BY117</f>
        <v>0</v>
      </c>
      <c r="K117" s="520">
        <f>'O5 Details by Class &amp; Accounts'!O117+'O5 Details by Class &amp; Accounts'!AJ117+'O5 Details by Class &amp; Accounts'!BE117+'O5 Details by Class &amp; Accounts'!BZ117</f>
        <v>0</v>
      </c>
      <c r="L117" s="520">
        <f>'O5 Details by Class &amp; Accounts'!P117+'O5 Details by Class &amp; Accounts'!AK117+'O5 Details by Class &amp; Accounts'!BF117+'O5 Details by Class &amp; Accounts'!CA117</f>
        <v>0</v>
      </c>
      <c r="M117" s="520">
        <f>'O5 Details by Class &amp; Accounts'!Q117+'O5 Details by Class &amp; Accounts'!AL117+'O5 Details by Class &amp; Accounts'!BG117+'O5 Details by Class &amp; Accounts'!CB117</f>
        <v>0</v>
      </c>
      <c r="N117" s="520">
        <f>'O5 Details by Class &amp; Accounts'!R117+'O5 Details by Class &amp; Accounts'!AM117+'O5 Details by Class &amp; Accounts'!BH117+'O5 Details by Class &amp; Accounts'!CC117</f>
        <v>0</v>
      </c>
      <c r="O117" s="520">
        <f>'O5 Details by Class &amp; Accounts'!S117+'O5 Details by Class &amp; Accounts'!AN117+'O5 Details by Class &amp; Accounts'!BI117+'O5 Details by Class &amp; Accounts'!CD117</f>
        <v>0</v>
      </c>
      <c r="P117" s="520">
        <f>'O5 Details by Class &amp; Accounts'!T117+'O5 Details by Class &amp; Accounts'!AO117+'O5 Details by Class &amp; Accounts'!BJ117+'O5 Details by Class &amp; Accounts'!CE117</f>
        <v>0</v>
      </c>
      <c r="Q117" s="520">
        <f>'O5 Details by Class &amp; Accounts'!U117+'O5 Details by Class &amp; Accounts'!AP117+'O5 Details by Class &amp; Accounts'!BK117+'O5 Details by Class &amp; Accounts'!CF117</f>
        <v>0</v>
      </c>
      <c r="R117" s="520">
        <f>'O5 Details by Class &amp; Accounts'!V117+'O5 Details by Class &amp; Accounts'!AQ117+'O5 Details by Class &amp; Accounts'!BL117+'O5 Details by Class &amp; Accounts'!CG117</f>
        <v>0</v>
      </c>
      <c r="S117" s="520">
        <f>'O5 Details by Class &amp; Accounts'!W117+'O5 Details by Class &amp; Accounts'!AR117+'O5 Details by Class &amp; Accounts'!BM117+'O5 Details by Class &amp; Accounts'!CH117</f>
        <v>0</v>
      </c>
      <c r="T117" s="520">
        <f>'O5 Details by Class &amp; Accounts'!X117+'O5 Details by Class &amp; Accounts'!AS117+'O5 Details by Class &amp; Accounts'!BN117+'O5 Details by Class &amp; Accounts'!CI117</f>
        <v>0</v>
      </c>
      <c r="U117" s="520">
        <f>'O5 Details by Class &amp; Accounts'!Y117+'O5 Details by Class &amp; Accounts'!AT117+'O5 Details by Class &amp; Accounts'!BO117+'O5 Details by Class &amp; Accounts'!CJ117</f>
        <v>0</v>
      </c>
      <c r="V117" s="520">
        <f>'O5 Details by Class &amp; Accounts'!Z117+'O5 Details by Class &amp; Accounts'!AU117+'O5 Details by Class &amp; Accounts'!BP117+'O5 Details by Class &amp; Accounts'!CK117</f>
        <v>0</v>
      </c>
      <c r="W117" s="520">
        <f>'O5 Details by Class &amp; Accounts'!AA117+'O5 Details by Class &amp; Accounts'!AV117+'O5 Details by Class &amp; Accounts'!BQ117+'O5 Details by Class &amp; Accounts'!CL117</f>
        <v>0</v>
      </c>
      <c r="X117" s="959">
        <f>'O5 Details by Class &amp; Accounts'!AB117+'O5 Details by Class &amp; Accounts'!AW117+'O5 Details by Class &amp; Accounts'!BR117+'O5 Details by Class &amp; Accounts'!CM117</f>
        <v>0</v>
      </c>
      <c r="Y117" s="1630" t="str">
        <f t="shared" si="4"/>
        <v>4395</v>
      </c>
      <c r="Z117" s="1625" t="s">
        <v>1186</v>
      </c>
    </row>
    <row r="118" spans="1:26" ht="12.75" x14ac:dyDescent="0.2">
      <c r="A118" s="1497" t="s">
        <v>166</v>
      </c>
      <c r="B118" s="932" t="s">
        <v>982</v>
      </c>
      <c r="C118" s="945" t="str">
        <f>IF(ISBLANK('E4 TB Allocation Details'!D119), "",('E4 TB Allocation Details'!D119))</f>
        <v>mi</v>
      </c>
      <c r="D118" s="946">
        <f t="shared" si="3"/>
        <v>0</v>
      </c>
      <c r="E118" s="520">
        <f>'O5 Details by Class &amp; Accounts'!I118+'O5 Details by Class &amp; Accounts'!AD118+'O5 Details by Class &amp; Accounts'!AY118+'O5 Details by Class &amp; Accounts'!BT118</f>
        <v>0</v>
      </c>
      <c r="F118" s="520">
        <f>'O5 Details by Class &amp; Accounts'!J118+'O5 Details by Class &amp; Accounts'!AE118+'O5 Details by Class &amp; Accounts'!AZ118+'O5 Details by Class &amp; Accounts'!BU118</f>
        <v>0</v>
      </c>
      <c r="G118" s="520">
        <f>'O5 Details by Class &amp; Accounts'!K118+'O5 Details by Class &amp; Accounts'!AF118+'O5 Details by Class &amp; Accounts'!BA118+'O5 Details by Class &amp; Accounts'!BV118</f>
        <v>0</v>
      </c>
      <c r="H118" s="520">
        <f>'O5 Details by Class &amp; Accounts'!L118+'O5 Details by Class &amp; Accounts'!AG118+'O5 Details by Class &amp; Accounts'!BB118+'O5 Details by Class &amp; Accounts'!BW118</f>
        <v>0</v>
      </c>
      <c r="I118" s="520">
        <f>'O5 Details by Class &amp; Accounts'!M118+'O5 Details by Class &amp; Accounts'!AH118+'O5 Details by Class &amp; Accounts'!BC118+'O5 Details by Class &amp; Accounts'!BX118</f>
        <v>0</v>
      </c>
      <c r="J118" s="520">
        <f>'O5 Details by Class &amp; Accounts'!N118+'O5 Details by Class &amp; Accounts'!AI118+'O5 Details by Class &amp; Accounts'!BD118+'O5 Details by Class &amp; Accounts'!BY118</f>
        <v>0</v>
      </c>
      <c r="K118" s="520">
        <f>'O5 Details by Class &amp; Accounts'!O118+'O5 Details by Class &amp; Accounts'!AJ118+'O5 Details by Class &amp; Accounts'!BE118+'O5 Details by Class &amp; Accounts'!BZ118</f>
        <v>0</v>
      </c>
      <c r="L118" s="520">
        <f>'O5 Details by Class &amp; Accounts'!P118+'O5 Details by Class &amp; Accounts'!AK118+'O5 Details by Class &amp; Accounts'!BF118+'O5 Details by Class &amp; Accounts'!CA118</f>
        <v>0</v>
      </c>
      <c r="M118" s="520">
        <f>'O5 Details by Class &amp; Accounts'!Q118+'O5 Details by Class &amp; Accounts'!AL118+'O5 Details by Class &amp; Accounts'!BG118+'O5 Details by Class &amp; Accounts'!CB118</f>
        <v>0</v>
      </c>
      <c r="N118" s="520">
        <f>'O5 Details by Class &amp; Accounts'!R118+'O5 Details by Class &amp; Accounts'!AM118+'O5 Details by Class &amp; Accounts'!BH118+'O5 Details by Class &amp; Accounts'!CC118</f>
        <v>0</v>
      </c>
      <c r="O118" s="520">
        <f>'O5 Details by Class &amp; Accounts'!S118+'O5 Details by Class &amp; Accounts'!AN118+'O5 Details by Class &amp; Accounts'!BI118+'O5 Details by Class &amp; Accounts'!CD118</f>
        <v>0</v>
      </c>
      <c r="P118" s="520">
        <f>'O5 Details by Class &amp; Accounts'!T118+'O5 Details by Class &amp; Accounts'!AO118+'O5 Details by Class &amp; Accounts'!BJ118+'O5 Details by Class &amp; Accounts'!CE118</f>
        <v>0</v>
      </c>
      <c r="Q118" s="520">
        <f>'O5 Details by Class &amp; Accounts'!U118+'O5 Details by Class &amp; Accounts'!AP118+'O5 Details by Class &amp; Accounts'!BK118+'O5 Details by Class &amp; Accounts'!CF118</f>
        <v>0</v>
      </c>
      <c r="R118" s="520">
        <f>'O5 Details by Class &amp; Accounts'!V118+'O5 Details by Class &amp; Accounts'!AQ118+'O5 Details by Class &amp; Accounts'!BL118+'O5 Details by Class &amp; Accounts'!CG118</f>
        <v>0</v>
      </c>
      <c r="S118" s="520">
        <f>'O5 Details by Class &amp; Accounts'!W118+'O5 Details by Class &amp; Accounts'!AR118+'O5 Details by Class &amp; Accounts'!BM118+'O5 Details by Class &amp; Accounts'!CH118</f>
        <v>0</v>
      </c>
      <c r="T118" s="520">
        <f>'O5 Details by Class &amp; Accounts'!X118+'O5 Details by Class &amp; Accounts'!AS118+'O5 Details by Class &amp; Accounts'!BN118+'O5 Details by Class &amp; Accounts'!CI118</f>
        <v>0</v>
      </c>
      <c r="U118" s="520">
        <f>'O5 Details by Class &amp; Accounts'!Y118+'O5 Details by Class &amp; Accounts'!AT118+'O5 Details by Class &amp; Accounts'!BO118+'O5 Details by Class &amp; Accounts'!CJ118</f>
        <v>0</v>
      </c>
      <c r="V118" s="520">
        <f>'O5 Details by Class &amp; Accounts'!Z118+'O5 Details by Class &amp; Accounts'!AU118+'O5 Details by Class &amp; Accounts'!BP118+'O5 Details by Class &amp; Accounts'!CK118</f>
        <v>0</v>
      </c>
      <c r="W118" s="520">
        <f>'O5 Details by Class &amp; Accounts'!AA118+'O5 Details by Class &amp; Accounts'!AV118+'O5 Details by Class &amp; Accounts'!BQ118+'O5 Details by Class &amp; Accounts'!CL118</f>
        <v>0</v>
      </c>
      <c r="X118" s="959">
        <f>'O5 Details by Class &amp; Accounts'!AB118+'O5 Details by Class &amp; Accounts'!AW118+'O5 Details by Class &amp; Accounts'!BR118+'O5 Details by Class &amp; Accounts'!CM118</f>
        <v>0</v>
      </c>
      <c r="Y118" s="1630" t="str">
        <f t="shared" si="4"/>
        <v>4398</v>
      </c>
      <c r="Z118" s="1625" t="s">
        <v>1186</v>
      </c>
    </row>
    <row r="119" spans="1:26" ht="15.95" customHeight="1" x14ac:dyDescent="0.2">
      <c r="A119" s="1497" t="s">
        <v>167</v>
      </c>
      <c r="B119" s="932" t="s">
        <v>983</v>
      </c>
      <c r="C119" s="945" t="str">
        <f>IF(ISBLANK('E4 TB Allocation Details'!D120), "",('E4 TB Allocation Details'!D120))</f>
        <v>mi</v>
      </c>
      <c r="D119" s="946">
        <f t="shared" si="3"/>
        <v>-59999.999999999985</v>
      </c>
      <c r="E119" s="520">
        <f>'O5 Details by Class &amp; Accounts'!I119+'O5 Details by Class &amp; Accounts'!AD119+'O5 Details by Class &amp; Accounts'!AY119+'O5 Details by Class &amp; Accounts'!BT119</f>
        <v>-40897.94642052472</v>
      </c>
      <c r="F119" s="520">
        <f>'O5 Details by Class &amp; Accounts'!J119+'O5 Details by Class &amp; Accounts'!AE119+'O5 Details by Class &amp; Accounts'!AZ119+'O5 Details by Class &amp; Accounts'!BU119</f>
        <v>-7809.7901767723351</v>
      </c>
      <c r="G119" s="520">
        <f>'O5 Details by Class &amp; Accounts'!K119+'O5 Details by Class &amp; Accounts'!AF119+'O5 Details by Class &amp; Accounts'!BA119+'O5 Details by Class &amp; Accounts'!BV119</f>
        <v>-10064.317197317539</v>
      </c>
      <c r="H119" s="520">
        <f>'O5 Details by Class &amp; Accounts'!L119+'O5 Details by Class &amp; Accounts'!AG119+'O5 Details by Class &amp; Accounts'!BB119+'O5 Details by Class &amp; Accounts'!BW119</f>
        <v>0</v>
      </c>
      <c r="I119" s="520">
        <f>'O5 Details by Class &amp; Accounts'!M119+'O5 Details by Class &amp; Accounts'!AH119+'O5 Details by Class &amp; Accounts'!BC119+'O5 Details by Class &amp; Accounts'!BX119</f>
        <v>0</v>
      </c>
      <c r="J119" s="520">
        <f>'O5 Details by Class &amp; Accounts'!N119+'O5 Details by Class &amp; Accounts'!AI119+'O5 Details by Class &amp; Accounts'!BD119+'O5 Details by Class &amp; Accounts'!BY119</f>
        <v>0</v>
      </c>
      <c r="K119" s="520">
        <f>'O5 Details by Class &amp; Accounts'!O119+'O5 Details by Class &amp; Accounts'!AJ119+'O5 Details by Class &amp; Accounts'!BE119+'O5 Details by Class &amp; Accounts'!BZ119</f>
        <v>-999.25187740581168</v>
      </c>
      <c r="L119" s="520">
        <f>'O5 Details by Class &amp; Accounts'!P119+'O5 Details by Class &amp; Accounts'!AK119+'O5 Details by Class &amp; Accounts'!BF119+'O5 Details by Class &amp; Accounts'!CA119</f>
        <v>-119.16148520848358</v>
      </c>
      <c r="M119" s="520">
        <f>'O5 Details by Class &amp; Accounts'!Q119+'O5 Details by Class &amp; Accounts'!AL119+'O5 Details by Class &amp; Accounts'!BG119+'O5 Details by Class &amp; Accounts'!CB119</f>
        <v>-109.53284277109505</v>
      </c>
      <c r="N119" s="520">
        <f>'O5 Details by Class &amp; Accounts'!R119+'O5 Details by Class &amp; Accounts'!AM119+'O5 Details by Class &amp; Accounts'!BH119+'O5 Details by Class &amp; Accounts'!CC119</f>
        <v>0</v>
      </c>
      <c r="O119" s="520">
        <f>'O5 Details by Class &amp; Accounts'!S119+'O5 Details by Class &amp; Accounts'!AN119+'O5 Details by Class &amp; Accounts'!BI119+'O5 Details by Class &amp; Accounts'!CD119</f>
        <v>0</v>
      </c>
      <c r="P119" s="520">
        <f>'O5 Details by Class &amp; Accounts'!T119+'O5 Details by Class &amp; Accounts'!AO119+'O5 Details by Class &amp; Accounts'!BJ119+'O5 Details by Class &amp; Accounts'!CE119</f>
        <v>0</v>
      </c>
      <c r="Q119" s="520">
        <f>'O5 Details by Class &amp; Accounts'!U119+'O5 Details by Class &amp; Accounts'!AP119+'O5 Details by Class &amp; Accounts'!BK119+'O5 Details by Class &amp; Accounts'!CF119</f>
        <v>0</v>
      </c>
      <c r="R119" s="520">
        <f>'O5 Details by Class &amp; Accounts'!V119+'O5 Details by Class &amp; Accounts'!AQ119+'O5 Details by Class &amp; Accounts'!BL119+'O5 Details by Class &amp; Accounts'!CG119</f>
        <v>0</v>
      </c>
      <c r="S119" s="520">
        <f>'O5 Details by Class &amp; Accounts'!W119+'O5 Details by Class &amp; Accounts'!AR119+'O5 Details by Class &amp; Accounts'!BM119+'O5 Details by Class &amp; Accounts'!CH119</f>
        <v>0</v>
      </c>
      <c r="T119" s="520">
        <f>'O5 Details by Class &amp; Accounts'!X119+'O5 Details by Class &amp; Accounts'!AS119+'O5 Details by Class &amp; Accounts'!BN119+'O5 Details by Class &amp; Accounts'!CI119</f>
        <v>0</v>
      </c>
      <c r="U119" s="520">
        <f>'O5 Details by Class &amp; Accounts'!Y119+'O5 Details by Class &amp; Accounts'!AT119+'O5 Details by Class &amp; Accounts'!BO119+'O5 Details by Class &amp; Accounts'!CJ119</f>
        <v>0</v>
      </c>
      <c r="V119" s="520">
        <f>'O5 Details by Class &amp; Accounts'!Z119+'O5 Details by Class &amp; Accounts'!AU119+'O5 Details by Class &amp; Accounts'!BP119+'O5 Details by Class &amp; Accounts'!CK119</f>
        <v>0</v>
      </c>
      <c r="W119" s="520">
        <f>'O5 Details by Class &amp; Accounts'!AA119+'O5 Details by Class &amp; Accounts'!AV119+'O5 Details by Class &amp; Accounts'!BQ119+'O5 Details by Class &amp; Accounts'!CL119</f>
        <v>0</v>
      </c>
      <c r="X119" s="959">
        <f>'O5 Details by Class &amp; Accounts'!AB119+'O5 Details by Class &amp; Accounts'!AW119+'O5 Details by Class &amp; Accounts'!BR119+'O5 Details by Class &amp; Accounts'!CM119</f>
        <v>0</v>
      </c>
      <c r="Y119" s="1630" t="str">
        <f t="shared" si="4"/>
        <v>4405</v>
      </c>
      <c r="Z119" s="1625" t="s">
        <v>1186</v>
      </c>
    </row>
    <row r="120" spans="1:26" ht="15.95" customHeight="1" x14ac:dyDescent="0.2">
      <c r="A120" s="1497" t="s">
        <v>168</v>
      </c>
      <c r="B120" s="932" t="s">
        <v>984</v>
      </c>
      <c r="C120" s="945" t="str">
        <f>IF(ISBLANK('E4 TB Allocation Details'!D121), "",('E4 TB Allocation Details'!D121))</f>
        <v>mi</v>
      </c>
      <c r="D120" s="946">
        <f t="shared" si="3"/>
        <v>0</v>
      </c>
      <c r="E120" s="520">
        <f>'O5 Details by Class &amp; Accounts'!I120+'O5 Details by Class &amp; Accounts'!AD120+'O5 Details by Class &amp; Accounts'!AY120+'O5 Details by Class &amp; Accounts'!BT120</f>
        <v>0</v>
      </c>
      <c r="F120" s="520">
        <f>'O5 Details by Class &amp; Accounts'!J120+'O5 Details by Class &amp; Accounts'!AE120+'O5 Details by Class &amp; Accounts'!AZ120+'O5 Details by Class &amp; Accounts'!BU120</f>
        <v>0</v>
      </c>
      <c r="G120" s="520">
        <f>'O5 Details by Class &amp; Accounts'!K120+'O5 Details by Class &amp; Accounts'!AF120+'O5 Details by Class &amp; Accounts'!BA120+'O5 Details by Class &amp; Accounts'!BV120</f>
        <v>0</v>
      </c>
      <c r="H120" s="520">
        <f>'O5 Details by Class &amp; Accounts'!L120+'O5 Details by Class &amp; Accounts'!AG120+'O5 Details by Class &amp; Accounts'!BB120+'O5 Details by Class &amp; Accounts'!BW120</f>
        <v>0</v>
      </c>
      <c r="I120" s="520">
        <f>'O5 Details by Class &amp; Accounts'!M120+'O5 Details by Class &amp; Accounts'!AH120+'O5 Details by Class &amp; Accounts'!BC120+'O5 Details by Class &amp; Accounts'!BX120</f>
        <v>0</v>
      </c>
      <c r="J120" s="520">
        <f>'O5 Details by Class &amp; Accounts'!N120+'O5 Details by Class &amp; Accounts'!AI120+'O5 Details by Class &amp; Accounts'!BD120+'O5 Details by Class &amp; Accounts'!BY120</f>
        <v>0</v>
      </c>
      <c r="K120" s="520">
        <f>'O5 Details by Class &amp; Accounts'!O120+'O5 Details by Class &amp; Accounts'!AJ120+'O5 Details by Class &amp; Accounts'!BE120+'O5 Details by Class &amp; Accounts'!BZ120</f>
        <v>0</v>
      </c>
      <c r="L120" s="520">
        <f>'O5 Details by Class &amp; Accounts'!P120+'O5 Details by Class &amp; Accounts'!AK120+'O5 Details by Class &amp; Accounts'!BF120+'O5 Details by Class &amp; Accounts'!CA120</f>
        <v>0</v>
      </c>
      <c r="M120" s="520">
        <f>'O5 Details by Class &amp; Accounts'!Q120+'O5 Details by Class &amp; Accounts'!AL120+'O5 Details by Class &amp; Accounts'!BG120+'O5 Details by Class &amp; Accounts'!CB120</f>
        <v>0</v>
      </c>
      <c r="N120" s="520">
        <f>'O5 Details by Class &amp; Accounts'!R120+'O5 Details by Class &amp; Accounts'!AM120+'O5 Details by Class &amp; Accounts'!BH120+'O5 Details by Class &amp; Accounts'!CC120</f>
        <v>0</v>
      </c>
      <c r="O120" s="520">
        <f>'O5 Details by Class &amp; Accounts'!S120+'O5 Details by Class &amp; Accounts'!AN120+'O5 Details by Class &amp; Accounts'!BI120+'O5 Details by Class &amp; Accounts'!CD120</f>
        <v>0</v>
      </c>
      <c r="P120" s="520">
        <f>'O5 Details by Class &amp; Accounts'!T120+'O5 Details by Class &amp; Accounts'!AO120+'O5 Details by Class &amp; Accounts'!BJ120+'O5 Details by Class &amp; Accounts'!CE120</f>
        <v>0</v>
      </c>
      <c r="Q120" s="520">
        <f>'O5 Details by Class &amp; Accounts'!U120+'O5 Details by Class &amp; Accounts'!AP120+'O5 Details by Class &amp; Accounts'!BK120+'O5 Details by Class &amp; Accounts'!CF120</f>
        <v>0</v>
      </c>
      <c r="R120" s="520">
        <f>'O5 Details by Class &amp; Accounts'!V120+'O5 Details by Class &amp; Accounts'!AQ120+'O5 Details by Class &amp; Accounts'!BL120+'O5 Details by Class &amp; Accounts'!CG120</f>
        <v>0</v>
      </c>
      <c r="S120" s="520">
        <f>'O5 Details by Class &amp; Accounts'!W120+'O5 Details by Class &amp; Accounts'!AR120+'O5 Details by Class &amp; Accounts'!BM120+'O5 Details by Class &amp; Accounts'!CH120</f>
        <v>0</v>
      </c>
      <c r="T120" s="520">
        <f>'O5 Details by Class &amp; Accounts'!X120+'O5 Details by Class &amp; Accounts'!AS120+'O5 Details by Class &amp; Accounts'!BN120+'O5 Details by Class &amp; Accounts'!CI120</f>
        <v>0</v>
      </c>
      <c r="U120" s="520">
        <f>'O5 Details by Class &amp; Accounts'!Y120+'O5 Details by Class &amp; Accounts'!AT120+'O5 Details by Class &amp; Accounts'!BO120+'O5 Details by Class &amp; Accounts'!CJ120</f>
        <v>0</v>
      </c>
      <c r="V120" s="520">
        <f>'O5 Details by Class &amp; Accounts'!Z120+'O5 Details by Class &amp; Accounts'!AU120+'O5 Details by Class &amp; Accounts'!BP120+'O5 Details by Class &amp; Accounts'!CK120</f>
        <v>0</v>
      </c>
      <c r="W120" s="520">
        <f>'O5 Details by Class &amp; Accounts'!AA120+'O5 Details by Class &amp; Accounts'!AV120+'O5 Details by Class &amp; Accounts'!BQ120+'O5 Details by Class &amp; Accounts'!CL120</f>
        <v>0</v>
      </c>
      <c r="X120" s="959">
        <f>'O5 Details by Class &amp; Accounts'!AB120+'O5 Details by Class &amp; Accounts'!AW120+'O5 Details by Class &amp; Accounts'!BR120+'O5 Details by Class &amp; Accounts'!CM120</f>
        <v>0</v>
      </c>
      <c r="Y120" s="1630" t="str">
        <f t="shared" si="4"/>
        <v>4415</v>
      </c>
      <c r="Z120" s="1625" t="s">
        <v>1186</v>
      </c>
    </row>
    <row r="121" spans="1:26" ht="15.95" customHeight="1" x14ac:dyDescent="0.2">
      <c r="A121" s="1498" t="s">
        <v>170</v>
      </c>
      <c r="B121" s="934" t="s">
        <v>1360</v>
      </c>
      <c r="C121" s="945" t="str">
        <f>IF(ISBLANK('E4 TB Allocation Details'!D122), "",('E4 TB Allocation Details'!D122))</f>
        <v>cop</v>
      </c>
      <c r="D121" s="946">
        <f t="shared" si="3"/>
        <v>111137437</v>
      </c>
      <c r="E121" s="520">
        <f>'O5 Details by Class &amp; Accounts'!I121+'O5 Details by Class &amp; Accounts'!AD121+'O5 Details by Class &amp; Accounts'!AY121+'O5 Details by Class &amp; Accounts'!BT121</f>
        <v>47644583.272059463</v>
      </c>
      <c r="F121" s="520">
        <f>'O5 Details by Class &amp; Accounts'!J121+'O5 Details by Class &amp; Accounts'!AE121+'O5 Details by Class &amp; Accounts'!AZ121+'O5 Details by Class &amp; Accounts'!BU121</f>
        <v>17681133.382388256</v>
      </c>
      <c r="G121" s="520">
        <f>'O5 Details by Class &amp; Accounts'!K121+'O5 Details by Class &amp; Accounts'!AF121+'O5 Details by Class &amp; Accounts'!BA121+'O5 Details by Class &amp; Accounts'!BV121</f>
        <v>44654921.365170933</v>
      </c>
      <c r="H121" s="520">
        <f>'O5 Details by Class &amp; Accounts'!L121+'O5 Details by Class &amp; Accounts'!AG121+'O5 Details by Class &amp; Accounts'!BB121+'O5 Details by Class &amp; Accounts'!BW121</f>
        <v>0</v>
      </c>
      <c r="I121" s="520">
        <f>'O5 Details by Class &amp; Accounts'!M121+'O5 Details by Class &amp; Accounts'!AH121+'O5 Details by Class &amp; Accounts'!BC121+'O5 Details by Class &amp; Accounts'!BX121</f>
        <v>0</v>
      </c>
      <c r="J121" s="520">
        <f>'O5 Details by Class &amp; Accounts'!N121+'O5 Details by Class &amp; Accounts'!AI121+'O5 Details by Class &amp; Accounts'!BD121+'O5 Details by Class &amp; Accounts'!BY121</f>
        <v>0</v>
      </c>
      <c r="K121" s="520">
        <f>'O5 Details by Class &amp; Accounts'!O121+'O5 Details by Class &amp; Accounts'!AJ121+'O5 Details by Class &amp; Accounts'!BE121+'O5 Details by Class &amp; Accounts'!BZ121</f>
        <v>965496.54062476824</v>
      </c>
      <c r="L121" s="520">
        <f>'O5 Details by Class &amp; Accounts'!P121+'O5 Details by Class &amp; Accounts'!AK121+'O5 Details by Class &amp; Accounts'!BF121+'O5 Details by Class &amp; Accounts'!CA121</f>
        <v>47455.744500550987</v>
      </c>
      <c r="M121" s="520">
        <f>'O5 Details by Class &amp; Accounts'!Q121+'O5 Details by Class &amp; Accounts'!AL121+'O5 Details by Class &amp; Accounts'!BG121+'O5 Details by Class &amp; Accounts'!CB121</f>
        <v>143846.6952560241</v>
      </c>
      <c r="N121" s="520">
        <f>'O5 Details by Class &amp; Accounts'!R121+'O5 Details by Class &amp; Accounts'!AM121+'O5 Details by Class &amp; Accounts'!BH121+'O5 Details by Class &amp; Accounts'!CC121</f>
        <v>0</v>
      </c>
      <c r="O121" s="520">
        <f>'O5 Details by Class &amp; Accounts'!S121+'O5 Details by Class &amp; Accounts'!AN121+'O5 Details by Class &amp; Accounts'!BI121+'O5 Details by Class &amp; Accounts'!CD121</f>
        <v>0</v>
      </c>
      <c r="P121" s="520">
        <f>'O5 Details by Class &amp; Accounts'!T121+'O5 Details by Class &amp; Accounts'!AO121+'O5 Details by Class &amp; Accounts'!BJ121+'O5 Details by Class &amp; Accounts'!CE121</f>
        <v>0</v>
      </c>
      <c r="Q121" s="520">
        <f>'O5 Details by Class &amp; Accounts'!U121+'O5 Details by Class &amp; Accounts'!AP121+'O5 Details by Class &amp; Accounts'!BK121+'O5 Details by Class &amp; Accounts'!CF121</f>
        <v>0</v>
      </c>
      <c r="R121" s="520">
        <f>'O5 Details by Class &amp; Accounts'!V121+'O5 Details by Class &amp; Accounts'!AQ121+'O5 Details by Class &amp; Accounts'!BL121+'O5 Details by Class &amp; Accounts'!CG121</f>
        <v>0</v>
      </c>
      <c r="S121" s="520">
        <f>'O5 Details by Class &amp; Accounts'!W121+'O5 Details by Class &amp; Accounts'!AR121+'O5 Details by Class &amp; Accounts'!BM121+'O5 Details by Class &amp; Accounts'!CH121</f>
        <v>0</v>
      </c>
      <c r="T121" s="520">
        <f>'O5 Details by Class &amp; Accounts'!X121+'O5 Details by Class &amp; Accounts'!AS121+'O5 Details by Class &amp; Accounts'!BN121+'O5 Details by Class &amp; Accounts'!CI121</f>
        <v>0</v>
      </c>
      <c r="U121" s="520">
        <f>'O5 Details by Class &amp; Accounts'!Y121+'O5 Details by Class &amp; Accounts'!AT121+'O5 Details by Class &amp; Accounts'!BO121+'O5 Details by Class &amp; Accounts'!CJ121</f>
        <v>0</v>
      </c>
      <c r="V121" s="520">
        <f>'O5 Details by Class &amp; Accounts'!Z121+'O5 Details by Class &amp; Accounts'!AU121+'O5 Details by Class &amp; Accounts'!BP121+'O5 Details by Class &amp; Accounts'!CK121</f>
        <v>0</v>
      </c>
      <c r="W121" s="520">
        <f>'O5 Details by Class &amp; Accounts'!AA121+'O5 Details by Class &amp; Accounts'!AV121+'O5 Details by Class &amp; Accounts'!BQ121+'O5 Details by Class &amp; Accounts'!CL121</f>
        <v>0</v>
      </c>
      <c r="X121" s="959">
        <f>'O5 Details by Class &amp; Accounts'!AB121+'O5 Details by Class &amp; Accounts'!AW121+'O5 Details by Class &amp; Accounts'!BR121+'O5 Details by Class &amp; Accounts'!CM121</f>
        <v>0</v>
      </c>
      <c r="Y121" s="1630" t="str">
        <f t="shared" si="4"/>
        <v>4705</v>
      </c>
      <c r="Z121" s="1625" t="s">
        <v>1266</v>
      </c>
    </row>
    <row r="122" spans="1:26" ht="15.95" customHeight="1" x14ac:dyDescent="0.2">
      <c r="A122" s="1498" t="s">
        <v>171</v>
      </c>
      <c r="B122" s="934" t="s">
        <v>1361</v>
      </c>
      <c r="C122" s="945" t="str">
        <f>IF(ISBLANK('E4 TB Allocation Details'!D123), "",('E4 TB Allocation Details'!D123))</f>
        <v>cop</v>
      </c>
      <c r="D122" s="946">
        <f t="shared" si="3"/>
        <v>3503480.34</v>
      </c>
      <c r="E122" s="520">
        <f>'O5 Details by Class &amp; Accounts'!I122+'O5 Details by Class &amp; Accounts'!AD122+'O5 Details by Class &amp; Accounts'!AY122+'O5 Details by Class &amp; Accounts'!BT122</f>
        <v>1501940.8878499977</v>
      </c>
      <c r="F122" s="520">
        <f>'O5 Details by Class &amp; Accounts'!J122+'O5 Details by Class &amp; Accounts'!AE122+'O5 Details by Class &amp; Accounts'!AZ122+'O5 Details by Class &amp; Accounts'!BU122</f>
        <v>557377.46763149626</v>
      </c>
      <c r="G122" s="520">
        <f>'O5 Details by Class &amp; Accounts'!K122+'O5 Details by Class &amp; Accounts'!AF122+'O5 Details by Class &amp; Accounts'!BA122+'O5 Details by Class &amp; Accounts'!BV122</f>
        <v>1407695.2223319879</v>
      </c>
      <c r="H122" s="520">
        <f>'O5 Details by Class &amp; Accounts'!L122+'O5 Details by Class &amp; Accounts'!AG122+'O5 Details by Class &amp; Accounts'!BB122+'O5 Details by Class &amp; Accounts'!BW122</f>
        <v>0</v>
      </c>
      <c r="I122" s="520">
        <f>'O5 Details by Class &amp; Accounts'!M122+'O5 Details by Class &amp; Accounts'!AH122+'O5 Details by Class &amp; Accounts'!BC122+'O5 Details by Class &amp; Accounts'!BX122</f>
        <v>0</v>
      </c>
      <c r="J122" s="520">
        <f>'O5 Details by Class &amp; Accounts'!N122+'O5 Details by Class &amp; Accounts'!AI122+'O5 Details by Class &amp; Accounts'!BD122+'O5 Details by Class &amp; Accounts'!BY122</f>
        <v>0</v>
      </c>
      <c r="K122" s="520">
        <f>'O5 Details by Class &amp; Accounts'!O122+'O5 Details by Class &amp; Accounts'!AJ122+'O5 Details by Class &amp; Accounts'!BE122+'O5 Details by Class &amp; Accounts'!BZ122</f>
        <v>30436.17200221098</v>
      </c>
      <c r="L122" s="520">
        <f>'O5 Details by Class &amp; Accounts'!P122+'O5 Details by Class &amp; Accounts'!AK122+'O5 Details by Class &amp; Accounts'!BF122+'O5 Details by Class &amp; Accounts'!CA122</f>
        <v>1495.9879619838946</v>
      </c>
      <c r="M122" s="520">
        <f>'O5 Details by Class &amp; Accounts'!Q122+'O5 Details by Class &amp; Accounts'!AL122+'O5 Details by Class &amp; Accounts'!BG122+'O5 Details by Class &amp; Accounts'!CB122</f>
        <v>4534.6022223227237</v>
      </c>
      <c r="N122" s="520">
        <f>'O5 Details by Class &amp; Accounts'!R122+'O5 Details by Class &amp; Accounts'!AM122+'O5 Details by Class &amp; Accounts'!BH122+'O5 Details by Class &amp; Accounts'!CC122</f>
        <v>0</v>
      </c>
      <c r="O122" s="520">
        <f>'O5 Details by Class &amp; Accounts'!S122+'O5 Details by Class &amp; Accounts'!AN122+'O5 Details by Class &amp; Accounts'!BI122+'O5 Details by Class &amp; Accounts'!CD122</f>
        <v>0</v>
      </c>
      <c r="P122" s="520">
        <f>'O5 Details by Class &amp; Accounts'!T122+'O5 Details by Class &amp; Accounts'!AO122+'O5 Details by Class &amp; Accounts'!BJ122+'O5 Details by Class &amp; Accounts'!CE122</f>
        <v>0</v>
      </c>
      <c r="Q122" s="520">
        <f>'O5 Details by Class &amp; Accounts'!U122+'O5 Details by Class &amp; Accounts'!AP122+'O5 Details by Class &amp; Accounts'!BK122+'O5 Details by Class &amp; Accounts'!CF122</f>
        <v>0</v>
      </c>
      <c r="R122" s="520">
        <f>'O5 Details by Class &amp; Accounts'!V122+'O5 Details by Class &amp; Accounts'!AQ122+'O5 Details by Class &amp; Accounts'!BL122+'O5 Details by Class &amp; Accounts'!CG122</f>
        <v>0</v>
      </c>
      <c r="S122" s="520">
        <f>'O5 Details by Class &amp; Accounts'!W122+'O5 Details by Class &amp; Accounts'!AR122+'O5 Details by Class &amp; Accounts'!BM122+'O5 Details by Class &amp; Accounts'!CH122</f>
        <v>0</v>
      </c>
      <c r="T122" s="520">
        <f>'O5 Details by Class &amp; Accounts'!X122+'O5 Details by Class &amp; Accounts'!AS122+'O5 Details by Class &amp; Accounts'!BN122+'O5 Details by Class &amp; Accounts'!CI122</f>
        <v>0</v>
      </c>
      <c r="U122" s="520">
        <f>'O5 Details by Class &amp; Accounts'!Y122+'O5 Details by Class &amp; Accounts'!AT122+'O5 Details by Class &amp; Accounts'!BO122+'O5 Details by Class &amp; Accounts'!CJ122</f>
        <v>0</v>
      </c>
      <c r="V122" s="520">
        <f>'O5 Details by Class &amp; Accounts'!Z122+'O5 Details by Class &amp; Accounts'!AU122+'O5 Details by Class &amp; Accounts'!BP122+'O5 Details by Class &amp; Accounts'!CK122</f>
        <v>0</v>
      </c>
      <c r="W122" s="520">
        <f>'O5 Details by Class &amp; Accounts'!AA122+'O5 Details by Class &amp; Accounts'!AV122+'O5 Details by Class &amp; Accounts'!BQ122+'O5 Details by Class &amp; Accounts'!CL122</f>
        <v>0</v>
      </c>
      <c r="X122" s="959">
        <f>'O5 Details by Class &amp; Accounts'!AB122+'O5 Details by Class &amp; Accounts'!AW122+'O5 Details by Class &amp; Accounts'!BR122+'O5 Details by Class &amp; Accounts'!CM122</f>
        <v>0</v>
      </c>
      <c r="Y122" s="1630" t="str">
        <f t="shared" si="4"/>
        <v>4708</v>
      </c>
      <c r="Z122" s="1625" t="s">
        <v>1266</v>
      </c>
    </row>
    <row r="123" spans="1:26" ht="15.95" customHeight="1" x14ac:dyDescent="0.2">
      <c r="A123" s="1498" t="s">
        <v>172</v>
      </c>
      <c r="B123" s="934" t="s">
        <v>1384</v>
      </c>
      <c r="C123" s="945" t="str">
        <f>IF(ISBLANK('E4 TB Allocation Details'!D124), "",('E4 TB Allocation Details'!D124))</f>
        <v>cop</v>
      </c>
      <c r="D123" s="946">
        <f t="shared" ref="D123:D164" si="5">SUM(E123:X123)</f>
        <v>-25646560.809999995</v>
      </c>
      <c r="E123" s="520">
        <f>'O5 Details by Class &amp; Accounts'!I123+'O5 Details by Class &amp; Accounts'!AD123+'O5 Details by Class &amp; Accounts'!AY123+'O5 Details by Class &amp; Accounts'!BT123</f>
        <v>-10994672.31868935</v>
      </c>
      <c r="F123" s="520">
        <f>'O5 Details by Class &amp; Accounts'!J123+'O5 Details by Class &amp; Accounts'!AE123+'O5 Details by Class &amp; Accounts'!AZ123+'O5 Details by Class &amp; Accounts'!BU123</f>
        <v>-4080175.6340767634</v>
      </c>
      <c r="G123" s="520">
        <f>'O5 Details by Class &amp; Accounts'!K123+'O5 Details by Class &amp; Accounts'!AF123+'O5 Details by Class &amp; Accounts'!BA123+'O5 Details by Class &amp; Accounts'!BV123</f>
        <v>-10304764.867464276</v>
      </c>
      <c r="H123" s="520">
        <f>'O5 Details by Class &amp; Accounts'!L123+'O5 Details by Class &amp; Accounts'!AG123+'O5 Details by Class &amp; Accounts'!BB123+'O5 Details by Class &amp; Accounts'!BW123</f>
        <v>0</v>
      </c>
      <c r="I123" s="520">
        <f>'O5 Details by Class &amp; Accounts'!M123+'O5 Details by Class &amp; Accounts'!AH123+'O5 Details by Class &amp; Accounts'!BC123+'O5 Details by Class &amp; Accounts'!BX123</f>
        <v>0</v>
      </c>
      <c r="J123" s="520">
        <f>'O5 Details by Class &amp; Accounts'!N123+'O5 Details by Class &amp; Accounts'!AI123+'O5 Details by Class &amp; Accounts'!BD123+'O5 Details by Class &amp; Accounts'!BY123</f>
        <v>0</v>
      </c>
      <c r="K123" s="520">
        <f>'O5 Details by Class &amp; Accounts'!O123+'O5 Details by Class &amp; Accounts'!AJ123+'O5 Details by Class &amp; Accounts'!BE123+'O5 Details by Class &amp; Accounts'!BZ123</f>
        <v>-222802.20247456088</v>
      </c>
      <c r="L123" s="520">
        <f>'O5 Details by Class &amp; Accounts'!P123+'O5 Details by Class &amp; Accounts'!AK123+'O5 Details by Class &amp; Accounts'!BF123+'O5 Details by Class &amp; Accounts'!CA123</f>
        <v>-10951.095058249399</v>
      </c>
      <c r="M123" s="520">
        <f>'O5 Details by Class &amp; Accounts'!Q123+'O5 Details by Class &amp; Accounts'!AL123+'O5 Details by Class &amp; Accounts'!BG123+'O5 Details by Class &amp; Accounts'!CB123</f>
        <v>-33194.692236794705</v>
      </c>
      <c r="N123" s="520">
        <f>'O5 Details by Class &amp; Accounts'!R123+'O5 Details by Class &amp; Accounts'!AM123+'O5 Details by Class &amp; Accounts'!BH123+'O5 Details by Class &amp; Accounts'!CC123</f>
        <v>0</v>
      </c>
      <c r="O123" s="520">
        <f>'O5 Details by Class &amp; Accounts'!S123+'O5 Details by Class &amp; Accounts'!AN123+'O5 Details by Class &amp; Accounts'!BI123+'O5 Details by Class &amp; Accounts'!CD123</f>
        <v>0</v>
      </c>
      <c r="P123" s="520">
        <f>'O5 Details by Class &amp; Accounts'!T123+'O5 Details by Class &amp; Accounts'!AO123+'O5 Details by Class &amp; Accounts'!BJ123+'O5 Details by Class &amp; Accounts'!CE123</f>
        <v>0</v>
      </c>
      <c r="Q123" s="520">
        <f>'O5 Details by Class &amp; Accounts'!U123+'O5 Details by Class &amp; Accounts'!AP123+'O5 Details by Class &amp; Accounts'!BK123+'O5 Details by Class &amp; Accounts'!CF123</f>
        <v>0</v>
      </c>
      <c r="R123" s="520">
        <f>'O5 Details by Class &amp; Accounts'!V123+'O5 Details by Class &amp; Accounts'!AQ123+'O5 Details by Class &amp; Accounts'!BL123+'O5 Details by Class &amp; Accounts'!CG123</f>
        <v>0</v>
      </c>
      <c r="S123" s="520">
        <f>'O5 Details by Class &amp; Accounts'!W123+'O5 Details by Class &amp; Accounts'!AR123+'O5 Details by Class &amp; Accounts'!BM123+'O5 Details by Class &amp; Accounts'!CH123</f>
        <v>0</v>
      </c>
      <c r="T123" s="520">
        <f>'O5 Details by Class &amp; Accounts'!X123+'O5 Details by Class &amp; Accounts'!AS123+'O5 Details by Class &amp; Accounts'!BN123+'O5 Details by Class &amp; Accounts'!CI123</f>
        <v>0</v>
      </c>
      <c r="U123" s="520">
        <f>'O5 Details by Class &amp; Accounts'!Y123+'O5 Details by Class &amp; Accounts'!AT123+'O5 Details by Class &amp; Accounts'!BO123+'O5 Details by Class &amp; Accounts'!CJ123</f>
        <v>0</v>
      </c>
      <c r="V123" s="520">
        <f>'O5 Details by Class &amp; Accounts'!Z123+'O5 Details by Class &amp; Accounts'!AU123+'O5 Details by Class &amp; Accounts'!BP123+'O5 Details by Class &amp; Accounts'!CK123</f>
        <v>0</v>
      </c>
      <c r="W123" s="520">
        <f>'O5 Details by Class &amp; Accounts'!AA123+'O5 Details by Class &amp; Accounts'!AV123+'O5 Details by Class &amp; Accounts'!BQ123+'O5 Details by Class &amp; Accounts'!CL123</f>
        <v>0</v>
      </c>
      <c r="X123" s="959">
        <f>'O5 Details by Class &amp; Accounts'!AB123+'O5 Details by Class &amp; Accounts'!AW123+'O5 Details by Class &amp; Accounts'!BR123+'O5 Details by Class &amp; Accounts'!CM123</f>
        <v>0</v>
      </c>
      <c r="Y123" s="1630" t="str">
        <f t="shared" si="4"/>
        <v>4710</v>
      </c>
      <c r="Z123" s="1625" t="s">
        <v>1266</v>
      </c>
    </row>
    <row r="124" spans="1:26" ht="15.95" customHeight="1" x14ac:dyDescent="0.2">
      <c r="A124" s="1498" t="s">
        <v>173</v>
      </c>
      <c r="B124" s="934" t="s">
        <v>1385</v>
      </c>
      <c r="C124" s="945" t="str">
        <f>IF(ISBLANK('E4 TB Allocation Details'!D125), "",('E4 TB Allocation Details'!D125))</f>
        <v>cop</v>
      </c>
      <c r="D124" s="946">
        <f t="shared" si="5"/>
        <v>0</v>
      </c>
      <c r="E124" s="520">
        <f>'O5 Details by Class &amp; Accounts'!I124+'O5 Details by Class &amp; Accounts'!AD124+'O5 Details by Class &amp; Accounts'!AY124+'O5 Details by Class &amp; Accounts'!BT124</f>
        <v>0</v>
      </c>
      <c r="F124" s="520">
        <f>'O5 Details by Class &amp; Accounts'!J124+'O5 Details by Class &amp; Accounts'!AE124+'O5 Details by Class &amp; Accounts'!AZ124+'O5 Details by Class &amp; Accounts'!BU124</f>
        <v>0</v>
      </c>
      <c r="G124" s="520">
        <f>'O5 Details by Class &amp; Accounts'!K124+'O5 Details by Class &amp; Accounts'!AF124+'O5 Details by Class &amp; Accounts'!BA124+'O5 Details by Class &amp; Accounts'!BV124</f>
        <v>0</v>
      </c>
      <c r="H124" s="520">
        <f>'O5 Details by Class &amp; Accounts'!L124+'O5 Details by Class &amp; Accounts'!AG124+'O5 Details by Class &amp; Accounts'!BB124+'O5 Details by Class &amp; Accounts'!BW124</f>
        <v>0</v>
      </c>
      <c r="I124" s="520">
        <f>'O5 Details by Class &amp; Accounts'!M124+'O5 Details by Class &amp; Accounts'!AH124+'O5 Details by Class &amp; Accounts'!BC124+'O5 Details by Class &amp; Accounts'!BX124</f>
        <v>0</v>
      </c>
      <c r="J124" s="520">
        <f>'O5 Details by Class &amp; Accounts'!N124+'O5 Details by Class &amp; Accounts'!AI124+'O5 Details by Class &amp; Accounts'!BD124+'O5 Details by Class &amp; Accounts'!BY124</f>
        <v>0</v>
      </c>
      <c r="K124" s="520">
        <f>'O5 Details by Class &amp; Accounts'!O124+'O5 Details by Class &amp; Accounts'!AJ124+'O5 Details by Class &amp; Accounts'!BE124+'O5 Details by Class &amp; Accounts'!BZ124</f>
        <v>0</v>
      </c>
      <c r="L124" s="520">
        <f>'O5 Details by Class &amp; Accounts'!P124+'O5 Details by Class &amp; Accounts'!AK124+'O5 Details by Class &amp; Accounts'!BF124+'O5 Details by Class &amp; Accounts'!CA124</f>
        <v>0</v>
      </c>
      <c r="M124" s="520">
        <f>'O5 Details by Class &amp; Accounts'!Q124+'O5 Details by Class &amp; Accounts'!AL124+'O5 Details by Class &amp; Accounts'!BG124+'O5 Details by Class &amp; Accounts'!CB124</f>
        <v>0</v>
      </c>
      <c r="N124" s="520">
        <f>'O5 Details by Class &amp; Accounts'!R124+'O5 Details by Class &amp; Accounts'!AM124+'O5 Details by Class &amp; Accounts'!BH124+'O5 Details by Class &amp; Accounts'!CC124</f>
        <v>0</v>
      </c>
      <c r="O124" s="520">
        <f>'O5 Details by Class &amp; Accounts'!S124+'O5 Details by Class &amp; Accounts'!AN124+'O5 Details by Class &amp; Accounts'!BI124+'O5 Details by Class &amp; Accounts'!CD124</f>
        <v>0</v>
      </c>
      <c r="P124" s="520">
        <f>'O5 Details by Class &amp; Accounts'!T124+'O5 Details by Class &amp; Accounts'!AO124+'O5 Details by Class &amp; Accounts'!BJ124+'O5 Details by Class &amp; Accounts'!CE124</f>
        <v>0</v>
      </c>
      <c r="Q124" s="520">
        <f>'O5 Details by Class &amp; Accounts'!U124+'O5 Details by Class &amp; Accounts'!AP124+'O5 Details by Class &amp; Accounts'!BK124+'O5 Details by Class &amp; Accounts'!CF124</f>
        <v>0</v>
      </c>
      <c r="R124" s="520">
        <f>'O5 Details by Class &amp; Accounts'!V124+'O5 Details by Class &amp; Accounts'!AQ124+'O5 Details by Class &amp; Accounts'!BL124+'O5 Details by Class &amp; Accounts'!CG124</f>
        <v>0</v>
      </c>
      <c r="S124" s="520">
        <f>'O5 Details by Class &amp; Accounts'!W124+'O5 Details by Class &amp; Accounts'!AR124+'O5 Details by Class &amp; Accounts'!BM124+'O5 Details by Class &amp; Accounts'!CH124</f>
        <v>0</v>
      </c>
      <c r="T124" s="520">
        <f>'O5 Details by Class &amp; Accounts'!X124+'O5 Details by Class &amp; Accounts'!AS124+'O5 Details by Class &amp; Accounts'!BN124+'O5 Details by Class &amp; Accounts'!CI124</f>
        <v>0</v>
      </c>
      <c r="U124" s="520">
        <f>'O5 Details by Class &amp; Accounts'!Y124+'O5 Details by Class &amp; Accounts'!AT124+'O5 Details by Class &amp; Accounts'!BO124+'O5 Details by Class &amp; Accounts'!CJ124</f>
        <v>0</v>
      </c>
      <c r="V124" s="520">
        <f>'O5 Details by Class &amp; Accounts'!Z124+'O5 Details by Class &amp; Accounts'!AU124+'O5 Details by Class &amp; Accounts'!BP124+'O5 Details by Class &amp; Accounts'!CK124</f>
        <v>0</v>
      </c>
      <c r="W124" s="520">
        <f>'O5 Details by Class &amp; Accounts'!AA124+'O5 Details by Class &amp; Accounts'!AV124+'O5 Details by Class &amp; Accounts'!BQ124+'O5 Details by Class &amp; Accounts'!CL124</f>
        <v>0</v>
      </c>
      <c r="X124" s="959">
        <f>'O5 Details by Class &amp; Accounts'!AB124+'O5 Details by Class &amp; Accounts'!AW124+'O5 Details by Class &amp; Accounts'!BR124+'O5 Details by Class &amp; Accounts'!CM124</f>
        <v>0</v>
      </c>
      <c r="Y124" s="1630" t="str">
        <f t="shared" si="4"/>
        <v>4712</v>
      </c>
      <c r="Z124" s="1625" t="s">
        <v>1266</v>
      </c>
    </row>
    <row r="125" spans="1:26" ht="15.95" customHeight="1" x14ac:dyDescent="0.2">
      <c r="A125" s="1498" t="s">
        <v>176</v>
      </c>
      <c r="B125" s="934" t="s">
        <v>1386</v>
      </c>
      <c r="C125" s="945" t="str">
        <f>IF(ISBLANK('E4 TB Allocation Details'!D126), "",('E4 TB Allocation Details'!D126))</f>
        <v>cop</v>
      </c>
      <c r="D125" s="946">
        <f t="shared" si="5"/>
        <v>6101746.46</v>
      </c>
      <c r="E125" s="520">
        <f>'O5 Details by Class &amp; Accounts'!I125+'O5 Details by Class &amp; Accounts'!AD125+'O5 Details by Class &amp; Accounts'!AY125+'O5 Details by Class &amp; Accounts'!BT125</f>
        <v>2615816.7325602807</v>
      </c>
      <c r="F125" s="520">
        <f>'O5 Details by Class &amp; Accounts'!J125+'O5 Details by Class &amp; Accounts'!AE125+'O5 Details by Class &amp; Accounts'!AZ125+'O5 Details by Class &amp; Accounts'!BU125</f>
        <v>970742.13637638011</v>
      </c>
      <c r="G125" s="520">
        <f>'O5 Details by Class &amp; Accounts'!K125+'O5 Details by Class &amp; Accounts'!AF125+'O5 Details by Class &amp; Accounts'!BA125+'O5 Details by Class &amp; Accounts'!BV125</f>
        <v>2451676.1922583305</v>
      </c>
      <c r="H125" s="520">
        <f>'O5 Details by Class &amp; Accounts'!L125+'O5 Details by Class &amp; Accounts'!AG125+'O5 Details by Class &amp; Accounts'!BB125+'O5 Details by Class &amp; Accounts'!BW125</f>
        <v>0</v>
      </c>
      <c r="I125" s="520">
        <f>'O5 Details by Class &amp; Accounts'!M125+'O5 Details by Class &amp; Accounts'!AH125+'O5 Details by Class &amp; Accounts'!BC125+'O5 Details by Class &amp; Accounts'!BX125</f>
        <v>0</v>
      </c>
      <c r="J125" s="520">
        <f>'O5 Details by Class &amp; Accounts'!N125+'O5 Details by Class &amp; Accounts'!AI125+'O5 Details by Class &amp; Accounts'!BD125+'O5 Details by Class &amp; Accounts'!BY125</f>
        <v>0</v>
      </c>
      <c r="K125" s="520">
        <f>'O5 Details by Class &amp; Accounts'!O125+'O5 Details by Class &amp; Accounts'!AJ125+'O5 Details by Class &amp; Accounts'!BE125+'O5 Details by Class &amp; Accounts'!BZ125</f>
        <v>53008.376456435879</v>
      </c>
      <c r="L125" s="520">
        <f>'O5 Details by Class &amp; Accounts'!P125+'O5 Details by Class &amp; Accounts'!AK125+'O5 Details by Class &amp; Accounts'!BF125+'O5 Details by Class &amp; Accounts'!CA125</f>
        <v>2605.4489722747649</v>
      </c>
      <c r="M125" s="520">
        <f>'O5 Details by Class &amp; Accounts'!Q125+'O5 Details by Class &amp; Accounts'!AL125+'O5 Details by Class &amp; Accounts'!BG125+'O5 Details by Class &amp; Accounts'!CB125</f>
        <v>7897.5733762975287</v>
      </c>
      <c r="N125" s="520">
        <f>'O5 Details by Class &amp; Accounts'!R125+'O5 Details by Class &amp; Accounts'!AM125+'O5 Details by Class &amp; Accounts'!BH125+'O5 Details by Class &amp; Accounts'!CC125</f>
        <v>0</v>
      </c>
      <c r="O125" s="520">
        <f>'O5 Details by Class &amp; Accounts'!S125+'O5 Details by Class &amp; Accounts'!AN125+'O5 Details by Class &amp; Accounts'!BI125+'O5 Details by Class &amp; Accounts'!CD125</f>
        <v>0</v>
      </c>
      <c r="P125" s="520">
        <f>'O5 Details by Class &amp; Accounts'!T125+'O5 Details by Class &amp; Accounts'!AO125+'O5 Details by Class &amp; Accounts'!BJ125+'O5 Details by Class &amp; Accounts'!CE125</f>
        <v>0</v>
      </c>
      <c r="Q125" s="520">
        <f>'O5 Details by Class &amp; Accounts'!U125+'O5 Details by Class &amp; Accounts'!AP125+'O5 Details by Class &amp; Accounts'!BK125+'O5 Details by Class &amp; Accounts'!CF125</f>
        <v>0</v>
      </c>
      <c r="R125" s="520">
        <f>'O5 Details by Class &amp; Accounts'!V125+'O5 Details by Class &amp; Accounts'!AQ125+'O5 Details by Class &amp; Accounts'!BL125+'O5 Details by Class &amp; Accounts'!CG125</f>
        <v>0</v>
      </c>
      <c r="S125" s="520">
        <f>'O5 Details by Class &amp; Accounts'!W125+'O5 Details by Class &amp; Accounts'!AR125+'O5 Details by Class &amp; Accounts'!BM125+'O5 Details by Class &amp; Accounts'!CH125</f>
        <v>0</v>
      </c>
      <c r="T125" s="520">
        <f>'O5 Details by Class &amp; Accounts'!X125+'O5 Details by Class &amp; Accounts'!AS125+'O5 Details by Class &amp; Accounts'!BN125+'O5 Details by Class &amp; Accounts'!CI125</f>
        <v>0</v>
      </c>
      <c r="U125" s="520">
        <f>'O5 Details by Class &amp; Accounts'!Y125+'O5 Details by Class &amp; Accounts'!AT125+'O5 Details by Class &amp; Accounts'!BO125+'O5 Details by Class &amp; Accounts'!CJ125</f>
        <v>0</v>
      </c>
      <c r="V125" s="520">
        <f>'O5 Details by Class &amp; Accounts'!Z125+'O5 Details by Class &amp; Accounts'!AU125+'O5 Details by Class &amp; Accounts'!BP125+'O5 Details by Class &amp; Accounts'!CK125</f>
        <v>0</v>
      </c>
      <c r="W125" s="520">
        <f>'O5 Details by Class &amp; Accounts'!AA125+'O5 Details by Class &amp; Accounts'!AV125+'O5 Details by Class &amp; Accounts'!BQ125+'O5 Details by Class &amp; Accounts'!CL125</f>
        <v>0</v>
      </c>
      <c r="X125" s="959">
        <f>'O5 Details by Class &amp; Accounts'!AB125+'O5 Details by Class &amp; Accounts'!AW125+'O5 Details by Class &amp; Accounts'!BR125+'O5 Details by Class &amp; Accounts'!CM125</f>
        <v>0</v>
      </c>
      <c r="Y125" s="1630" t="str">
        <f t="shared" si="4"/>
        <v>4714</v>
      </c>
      <c r="Z125" s="1625" t="s">
        <v>773</v>
      </c>
    </row>
    <row r="126" spans="1:26" ht="15.95" customHeight="1" x14ac:dyDescent="0.2">
      <c r="A126" s="1498" t="s">
        <v>174</v>
      </c>
      <c r="B126" s="934" t="s">
        <v>571</v>
      </c>
      <c r="C126" s="945" t="str">
        <f>IF(ISBLANK('E4 TB Allocation Details'!D127), "",('E4 TB Allocation Details'!D127))</f>
        <v>cop</v>
      </c>
      <c r="D126" s="946">
        <f t="shared" si="5"/>
        <v>0</v>
      </c>
      <c r="E126" s="520">
        <f>'O5 Details by Class &amp; Accounts'!I126+'O5 Details by Class &amp; Accounts'!AD126+'O5 Details by Class &amp; Accounts'!AY126+'O5 Details by Class &amp; Accounts'!BT126</f>
        <v>0</v>
      </c>
      <c r="F126" s="520">
        <f>'O5 Details by Class &amp; Accounts'!J126+'O5 Details by Class &amp; Accounts'!AE126+'O5 Details by Class &amp; Accounts'!AZ126+'O5 Details by Class &amp; Accounts'!BU126</f>
        <v>0</v>
      </c>
      <c r="G126" s="520">
        <f>'O5 Details by Class &amp; Accounts'!K126+'O5 Details by Class &amp; Accounts'!AF126+'O5 Details by Class &amp; Accounts'!BA126+'O5 Details by Class &amp; Accounts'!BV126</f>
        <v>0</v>
      </c>
      <c r="H126" s="520">
        <f>'O5 Details by Class &amp; Accounts'!L126+'O5 Details by Class &amp; Accounts'!AG126+'O5 Details by Class &amp; Accounts'!BB126+'O5 Details by Class &amp; Accounts'!BW126</f>
        <v>0</v>
      </c>
      <c r="I126" s="520">
        <f>'O5 Details by Class &amp; Accounts'!M126+'O5 Details by Class &amp; Accounts'!AH126+'O5 Details by Class &amp; Accounts'!BC126+'O5 Details by Class &amp; Accounts'!BX126</f>
        <v>0</v>
      </c>
      <c r="J126" s="520">
        <f>'O5 Details by Class &amp; Accounts'!N126+'O5 Details by Class &amp; Accounts'!AI126+'O5 Details by Class &amp; Accounts'!BD126+'O5 Details by Class &amp; Accounts'!BY126</f>
        <v>0</v>
      </c>
      <c r="K126" s="520">
        <f>'O5 Details by Class &amp; Accounts'!O126+'O5 Details by Class &amp; Accounts'!AJ126+'O5 Details by Class &amp; Accounts'!BE126+'O5 Details by Class &amp; Accounts'!BZ126</f>
        <v>0</v>
      </c>
      <c r="L126" s="520">
        <f>'O5 Details by Class &amp; Accounts'!P126+'O5 Details by Class &amp; Accounts'!AK126+'O5 Details by Class &amp; Accounts'!BF126+'O5 Details by Class &amp; Accounts'!CA126</f>
        <v>0</v>
      </c>
      <c r="M126" s="520">
        <f>'O5 Details by Class &amp; Accounts'!Q126+'O5 Details by Class &amp; Accounts'!AL126+'O5 Details by Class &amp; Accounts'!BG126+'O5 Details by Class &amp; Accounts'!CB126</f>
        <v>0</v>
      </c>
      <c r="N126" s="520">
        <f>'O5 Details by Class &amp; Accounts'!R126+'O5 Details by Class &amp; Accounts'!AM126+'O5 Details by Class &amp; Accounts'!BH126+'O5 Details by Class &amp; Accounts'!CC126</f>
        <v>0</v>
      </c>
      <c r="O126" s="520">
        <f>'O5 Details by Class &amp; Accounts'!S126+'O5 Details by Class &amp; Accounts'!AN126+'O5 Details by Class &amp; Accounts'!BI126+'O5 Details by Class &amp; Accounts'!CD126</f>
        <v>0</v>
      </c>
      <c r="P126" s="520">
        <f>'O5 Details by Class &amp; Accounts'!T126+'O5 Details by Class &amp; Accounts'!AO126+'O5 Details by Class &amp; Accounts'!BJ126+'O5 Details by Class &amp; Accounts'!CE126</f>
        <v>0</v>
      </c>
      <c r="Q126" s="520">
        <f>'O5 Details by Class &amp; Accounts'!U126+'O5 Details by Class &amp; Accounts'!AP126+'O5 Details by Class &amp; Accounts'!BK126+'O5 Details by Class &amp; Accounts'!CF126</f>
        <v>0</v>
      </c>
      <c r="R126" s="520">
        <f>'O5 Details by Class &amp; Accounts'!V126+'O5 Details by Class &amp; Accounts'!AQ126+'O5 Details by Class &amp; Accounts'!BL126+'O5 Details by Class &amp; Accounts'!CG126</f>
        <v>0</v>
      </c>
      <c r="S126" s="520">
        <f>'O5 Details by Class &amp; Accounts'!W126+'O5 Details by Class &amp; Accounts'!AR126+'O5 Details by Class &amp; Accounts'!BM126+'O5 Details by Class &amp; Accounts'!CH126</f>
        <v>0</v>
      </c>
      <c r="T126" s="520">
        <f>'O5 Details by Class &amp; Accounts'!X126+'O5 Details by Class &amp; Accounts'!AS126+'O5 Details by Class &amp; Accounts'!BN126+'O5 Details by Class &amp; Accounts'!CI126</f>
        <v>0</v>
      </c>
      <c r="U126" s="520">
        <f>'O5 Details by Class &amp; Accounts'!Y126+'O5 Details by Class &amp; Accounts'!AT126+'O5 Details by Class &amp; Accounts'!BO126+'O5 Details by Class &amp; Accounts'!CJ126</f>
        <v>0</v>
      </c>
      <c r="V126" s="520">
        <f>'O5 Details by Class &amp; Accounts'!Z126+'O5 Details by Class &amp; Accounts'!AU126+'O5 Details by Class &amp; Accounts'!BP126+'O5 Details by Class &amp; Accounts'!CK126</f>
        <v>0</v>
      </c>
      <c r="W126" s="520">
        <f>'O5 Details by Class &amp; Accounts'!AA126+'O5 Details by Class &amp; Accounts'!AV126+'O5 Details by Class &amp; Accounts'!BQ126+'O5 Details by Class &amp; Accounts'!CL126</f>
        <v>0</v>
      </c>
      <c r="X126" s="959">
        <f>'O5 Details by Class &amp; Accounts'!AB126+'O5 Details by Class &amp; Accounts'!AW126+'O5 Details by Class &amp; Accounts'!BR126+'O5 Details by Class &amp; Accounts'!CM126</f>
        <v>0</v>
      </c>
      <c r="Y126" s="1630" t="str">
        <f t="shared" si="4"/>
        <v>4715</v>
      </c>
      <c r="Z126" s="1625" t="s">
        <v>1266</v>
      </c>
    </row>
    <row r="127" spans="1:26" ht="15.95" customHeight="1" x14ac:dyDescent="0.2">
      <c r="A127" s="1498" t="s">
        <v>177</v>
      </c>
      <c r="B127" s="934" t="s">
        <v>572</v>
      </c>
      <c r="C127" s="945" t="str">
        <f>IF(ISBLANK('E4 TB Allocation Details'!D128), "",('E4 TB Allocation Details'!D128))</f>
        <v>cop</v>
      </c>
      <c r="D127" s="946">
        <f t="shared" si="5"/>
        <v>4792474.8899999987</v>
      </c>
      <c r="E127" s="520">
        <f>'O5 Details by Class &amp; Accounts'!I127+'O5 Details by Class &amp; Accounts'!AD127+'O5 Details by Class &amp; Accounts'!AY127+'O5 Details by Class &amp; Accounts'!BT127</f>
        <v>2054532.4342494868</v>
      </c>
      <c r="F127" s="520">
        <f>'O5 Details by Class &amp; Accounts'!J127+'O5 Details by Class &amp; Accounts'!AE127+'O5 Details by Class &amp; Accounts'!AZ127+'O5 Details by Class &amp; Accounts'!BU127</f>
        <v>762446.84103914036</v>
      </c>
      <c r="G127" s="520">
        <f>'O5 Details by Class &amp; Accounts'!K127+'O5 Details by Class &amp; Accounts'!AF127+'O5 Details by Class &amp; Accounts'!BA127+'O5 Details by Class &amp; Accounts'!BV127</f>
        <v>1925612.0631745916</v>
      </c>
      <c r="H127" s="520">
        <f>'O5 Details by Class &amp; Accounts'!L127+'O5 Details by Class &amp; Accounts'!AG127+'O5 Details by Class &amp; Accounts'!BB127+'O5 Details by Class &amp; Accounts'!BW127</f>
        <v>0</v>
      </c>
      <c r="I127" s="520">
        <f>'O5 Details by Class &amp; Accounts'!M127+'O5 Details by Class &amp; Accounts'!AH127+'O5 Details by Class &amp; Accounts'!BC127+'O5 Details by Class &amp; Accounts'!BX127</f>
        <v>0</v>
      </c>
      <c r="J127" s="520">
        <f>'O5 Details by Class &amp; Accounts'!N127+'O5 Details by Class &amp; Accounts'!AI127+'O5 Details by Class &amp; Accounts'!BD127+'O5 Details by Class &amp; Accounts'!BY127</f>
        <v>0</v>
      </c>
      <c r="K127" s="520">
        <f>'O5 Details by Class &amp; Accounts'!O127+'O5 Details by Class &amp; Accounts'!AJ127+'O5 Details by Class &amp; Accounts'!BE127+'O5 Details by Class &amp; Accounts'!BZ127</f>
        <v>41634.196830776891</v>
      </c>
      <c r="L127" s="520">
        <f>'O5 Details by Class &amp; Accounts'!P127+'O5 Details by Class &amp; Accounts'!AK127+'O5 Details by Class &amp; Accounts'!BF127+'O5 Details by Class &amp; Accounts'!CA127</f>
        <v>2046.3893179860372</v>
      </c>
      <c r="M127" s="520">
        <f>'O5 Details by Class &amp; Accounts'!Q127+'O5 Details by Class &amp; Accounts'!AL127+'O5 Details by Class &amp; Accounts'!BG127+'O5 Details by Class &amp; Accounts'!CB127</f>
        <v>6202.9653880175201</v>
      </c>
      <c r="N127" s="520">
        <f>'O5 Details by Class &amp; Accounts'!R127+'O5 Details by Class &amp; Accounts'!AM127+'O5 Details by Class &amp; Accounts'!BH127+'O5 Details by Class &amp; Accounts'!CC127</f>
        <v>0</v>
      </c>
      <c r="O127" s="520">
        <f>'O5 Details by Class &amp; Accounts'!S127+'O5 Details by Class &amp; Accounts'!AN127+'O5 Details by Class &amp; Accounts'!BI127+'O5 Details by Class &amp; Accounts'!CD127</f>
        <v>0</v>
      </c>
      <c r="P127" s="520">
        <f>'O5 Details by Class &amp; Accounts'!T127+'O5 Details by Class &amp; Accounts'!AO127+'O5 Details by Class &amp; Accounts'!BJ127+'O5 Details by Class &amp; Accounts'!CE127</f>
        <v>0</v>
      </c>
      <c r="Q127" s="520">
        <f>'O5 Details by Class &amp; Accounts'!U127+'O5 Details by Class &amp; Accounts'!AP127+'O5 Details by Class &amp; Accounts'!BK127+'O5 Details by Class &amp; Accounts'!CF127</f>
        <v>0</v>
      </c>
      <c r="R127" s="520">
        <f>'O5 Details by Class &amp; Accounts'!V127+'O5 Details by Class &amp; Accounts'!AQ127+'O5 Details by Class &amp; Accounts'!BL127+'O5 Details by Class &amp; Accounts'!CG127</f>
        <v>0</v>
      </c>
      <c r="S127" s="520">
        <f>'O5 Details by Class &amp; Accounts'!W127+'O5 Details by Class &amp; Accounts'!AR127+'O5 Details by Class &amp; Accounts'!BM127+'O5 Details by Class &amp; Accounts'!CH127</f>
        <v>0</v>
      </c>
      <c r="T127" s="520">
        <f>'O5 Details by Class &amp; Accounts'!X127+'O5 Details by Class &amp; Accounts'!AS127+'O5 Details by Class &amp; Accounts'!BN127+'O5 Details by Class &amp; Accounts'!CI127</f>
        <v>0</v>
      </c>
      <c r="U127" s="520">
        <f>'O5 Details by Class &amp; Accounts'!Y127+'O5 Details by Class &amp; Accounts'!AT127+'O5 Details by Class &amp; Accounts'!BO127+'O5 Details by Class &amp; Accounts'!CJ127</f>
        <v>0</v>
      </c>
      <c r="V127" s="520">
        <f>'O5 Details by Class &amp; Accounts'!Z127+'O5 Details by Class &amp; Accounts'!AU127+'O5 Details by Class &amp; Accounts'!BP127+'O5 Details by Class &amp; Accounts'!CK127</f>
        <v>0</v>
      </c>
      <c r="W127" s="520">
        <f>'O5 Details by Class &amp; Accounts'!AA127+'O5 Details by Class &amp; Accounts'!AV127+'O5 Details by Class &amp; Accounts'!BQ127+'O5 Details by Class &amp; Accounts'!CL127</f>
        <v>0</v>
      </c>
      <c r="X127" s="959">
        <f>'O5 Details by Class &amp; Accounts'!AB127+'O5 Details by Class &amp; Accounts'!AW127+'O5 Details by Class &amp; Accounts'!BR127+'O5 Details by Class &amp; Accounts'!CM127</f>
        <v>0</v>
      </c>
      <c r="Y127" s="1630" t="str">
        <f t="shared" si="4"/>
        <v>4716</v>
      </c>
      <c r="Z127" s="1625" t="s">
        <v>773</v>
      </c>
    </row>
    <row r="128" spans="1:26" ht="15.95" customHeight="1" x14ac:dyDescent="0.2">
      <c r="A128" s="1498" t="s">
        <v>175</v>
      </c>
      <c r="B128" s="934" t="s">
        <v>575</v>
      </c>
      <c r="C128" s="945" t="str">
        <f>IF(ISBLANK('E4 TB Allocation Details'!D129), "",('E4 TB Allocation Details'!D129))</f>
        <v>cop</v>
      </c>
      <c r="D128" s="946">
        <f t="shared" si="5"/>
        <v>0</v>
      </c>
      <c r="E128" s="520">
        <f>'O5 Details by Class &amp; Accounts'!I128+'O5 Details by Class &amp; Accounts'!AD128+'O5 Details by Class &amp; Accounts'!AY128+'O5 Details by Class &amp; Accounts'!BT128</f>
        <v>0</v>
      </c>
      <c r="F128" s="520">
        <f>'O5 Details by Class &amp; Accounts'!J128+'O5 Details by Class &amp; Accounts'!AE128+'O5 Details by Class &amp; Accounts'!AZ128+'O5 Details by Class &amp; Accounts'!BU128</f>
        <v>0</v>
      </c>
      <c r="G128" s="520">
        <f>'O5 Details by Class &amp; Accounts'!K128+'O5 Details by Class &amp; Accounts'!AF128+'O5 Details by Class &amp; Accounts'!BA128+'O5 Details by Class &amp; Accounts'!BV128</f>
        <v>0</v>
      </c>
      <c r="H128" s="520">
        <f>'O5 Details by Class &amp; Accounts'!L128+'O5 Details by Class &amp; Accounts'!AG128+'O5 Details by Class &amp; Accounts'!BB128+'O5 Details by Class &amp; Accounts'!BW128</f>
        <v>0</v>
      </c>
      <c r="I128" s="520">
        <f>'O5 Details by Class &amp; Accounts'!M128+'O5 Details by Class &amp; Accounts'!AH128+'O5 Details by Class &amp; Accounts'!BC128+'O5 Details by Class &amp; Accounts'!BX128</f>
        <v>0</v>
      </c>
      <c r="J128" s="520">
        <f>'O5 Details by Class &amp; Accounts'!N128+'O5 Details by Class &amp; Accounts'!AI128+'O5 Details by Class &amp; Accounts'!BD128+'O5 Details by Class &amp; Accounts'!BY128</f>
        <v>0</v>
      </c>
      <c r="K128" s="520">
        <f>'O5 Details by Class &amp; Accounts'!O128+'O5 Details by Class &amp; Accounts'!AJ128+'O5 Details by Class &amp; Accounts'!BE128+'O5 Details by Class &amp; Accounts'!BZ128</f>
        <v>0</v>
      </c>
      <c r="L128" s="520">
        <f>'O5 Details by Class &amp; Accounts'!P128+'O5 Details by Class &amp; Accounts'!AK128+'O5 Details by Class &amp; Accounts'!BF128+'O5 Details by Class &amp; Accounts'!CA128</f>
        <v>0</v>
      </c>
      <c r="M128" s="520">
        <f>'O5 Details by Class &amp; Accounts'!Q128+'O5 Details by Class &amp; Accounts'!AL128+'O5 Details by Class &amp; Accounts'!BG128+'O5 Details by Class &amp; Accounts'!CB128</f>
        <v>0</v>
      </c>
      <c r="N128" s="520">
        <f>'O5 Details by Class &amp; Accounts'!R128+'O5 Details by Class &amp; Accounts'!AM128+'O5 Details by Class &amp; Accounts'!BH128+'O5 Details by Class &amp; Accounts'!CC128</f>
        <v>0</v>
      </c>
      <c r="O128" s="520">
        <f>'O5 Details by Class &amp; Accounts'!S128+'O5 Details by Class &amp; Accounts'!AN128+'O5 Details by Class &amp; Accounts'!BI128+'O5 Details by Class &amp; Accounts'!CD128</f>
        <v>0</v>
      </c>
      <c r="P128" s="520">
        <f>'O5 Details by Class &amp; Accounts'!T128+'O5 Details by Class &amp; Accounts'!AO128+'O5 Details by Class &amp; Accounts'!BJ128+'O5 Details by Class &amp; Accounts'!CE128</f>
        <v>0</v>
      </c>
      <c r="Q128" s="520">
        <f>'O5 Details by Class &amp; Accounts'!U128+'O5 Details by Class &amp; Accounts'!AP128+'O5 Details by Class &amp; Accounts'!BK128+'O5 Details by Class &amp; Accounts'!CF128</f>
        <v>0</v>
      </c>
      <c r="R128" s="520">
        <f>'O5 Details by Class &amp; Accounts'!V128+'O5 Details by Class &amp; Accounts'!AQ128+'O5 Details by Class &amp; Accounts'!BL128+'O5 Details by Class &amp; Accounts'!CG128</f>
        <v>0</v>
      </c>
      <c r="S128" s="520">
        <f>'O5 Details by Class &amp; Accounts'!W128+'O5 Details by Class &amp; Accounts'!AR128+'O5 Details by Class &amp; Accounts'!BM128+'O5 Details by Class &amp; Accounts'!CH128</f>
        <v>0</v>
      </c>
      <c r="T128" s="520">
        <f>'O5 Details by Class &amp; Accounts'!X128+'O5 Details by Class &amp; Accounts'!AS128+'O5 Details by Class &amp; Accounts'!BN128+'O5 Details by Class &amp; Accounts'!CI128</f>
        <v>0</v>
      </c>
      <c r="U128" s="520">
        <f>'O5 Details by Class &amp; Accounts'!Y128+'O5 Details by Class &amp; Accounts'!AT128+'O5 Details by Class &amp; Accounts'!BO128+'O5 Details by Class &amp; Accounts'!CJ128</f>
        <v>0</v>
      </c>
      <c r="V128" s="520">
        <f>'O5 Details by Class &amp; Accounts'!Z128+'O5 Details by Class &amp; Accounts'!AU128+'O5 Details by Class &amp; Accounts'!BP128+'O5 Details by Class &amp; Accounts'!CK128</f>
        <v>0</v>
      </c>
      <c r="W128" s="520">
        <f>'O5 Details by Class &amp; Accounts'!AA128+'O5 Details by Class &amp; Accounts'!AV128+'O5 Details by Class &amp; Accounts'!BQ128+'O5 Details by Class &amp; Accounts'!CL128</f>
        <v>0</v>
      </c>
      <c r="X128" s="959">
        <f>'O5 Details by Class &amp; Accounts'!AB128+'O5 Details by Class &amp; Accounts'!AW128+'O5 Details by Class &amp; Accounts'!BR128+'O5 Details by Class &amp; Accounts'!CM128</f>
        <v>0</v>
      </c>
      <c r="Y128" s="1630" t="str">
        <f t="shared" si="4"/>
        <v>4730</v>
      </c>
      <c r="Z128" s="1625" t="s">
        <v>1266</v>
      </c>
    </row>
    <row r="129" spans="1:26" ht="15.95" customHeight="1" x14ac:dyDescent="0.2">
      <c r="A129" s="1498">
        <v>4750</v>
      </c>
      <c r="B129" s="934" t="s">
        <v>448</v>
      </c>
      <c r="C129" s="945" t="s">
        <v>931</v>
      </c>
      <c r="D129" s="946">
        <f>SUM(E129:X129)</f>
        <v>383278.9499999999</v>
      </c>
      <c r="E129" s="520">
        <f>'O5 Details by Class &amp; Accounts'!I129+'O5 Details by Class &amp; Accounts'!AD129+'O5 Details by Class &amp; Accounts'!AY129+'O5 Details by Class &amp; Accounts'!BT129</f>
        <v>164311.56181604686</v>
      </c>
      <c r="F129" s="520">
        <f>'O5 Details by Class &amp; Accounts'!J129+'O5 Details by Class &amp; Accounts'!AE129+'O5 Details by Class &amp; Accounts'!AZ129+'O5 Details by Class &amp; Accounts'!BU129</f>
        <v>60976.808720284949</v>
      </c>
      <c r="G129" s="520">
        <f>'O5 Details by Class &amp; Accounts'!K129+'O5 Details by Class &amp; Accounts'!AF129+'O5 Details by Class &amp; Accounts'!BA129+'O5 Details by Class &amp; Accounts'!BV129</f>
        <v>154001.13440779888</v>
      </c>
      <c r="H129" s="520">
        <f>'O5 Details by Class &amp; Accounts'!L129+'O5 Details by Class &amp; Accounts'!AG129+'O5 Details by Class &amp; Accounts'!BB129+'O5 Details by Class &amp; Accounts'!BW129</f>
        <v>0</v>
      </c>
      <c r="I129" s="520">
        <f>'O5 Details by Class &amp; Accounts'!M129+'O5 Details by Class &amp; Accounts'!AH129+'O5 Details by Class &amp; Accounts'!BC129+'O5 Details by Class &amp; Accounts'!BX129</f>
        <v>0</v>
      </c>
      <c r="J129" s="520">
        <f>'O5 Details by Class &amp; Accounts'!N129+'O5 Details by Class &amp; Accounts'!AI129+'O5 Details by Class &amp; Accounts'!BD129+'O5 Details by Class &amp; Accounts'!BY129</f>
        <v>0</v>
      </c>
      <c r="K129" s="520">
        <f>'O5 Details by Class &amp; Accounts'!O129+'O5 Details by Class &amp; Accounts'!AJ129+'O5 Details by Class &amp; Accounts'!BE129+'O5 Details by Class &amp; Accounts'!BZ129</f>
        <v>3329.7015866876031</v>
      </c>
      <c r="L129" s="520">
        <f>'O5 Details by Class &amp; Accounts'!P129+'O5 Details by Class &amp; Accounts'!AK129+'O5 Details by Class &amp; Accounts'!BF129+'O5 Details by Class &amp; Accounts'!CA129</f>
        <v>163.66031478339255</v>
      </c>
      <c r="M129" s="520">
        <f>'O5 Details by Class &amp; Accounts'!Q129+'O5 Details by Class &amp; Accounts'!AL129+'O5 Details by Class &amp; Accounts'!BG129+'O5 Details by Class &amp; Accounts'!CB129</f>
        <v>496.08315439826913</v>
      </c>
      <c r="N129" s="520">
        <f>'O5 Details by Class &amp; Accounts'!R129+'O5 Details by Class &amp; Accounts'!AM129+'O5 Details by Class &amp; Accounts'!BH129+'O5 Details by Class &amp; Accounts'!CC129</f>
        <v>0</v>
      </c>
      <c r="O129" s="520">
        <f>'O5 Details by Class &amp; Accounts'!S129+'O5 Details by Class &amp; Accounts'!AN129+'O5 Details by Class &amp; Accounts'!BI129+'O5 Details by Class &amp; Accounts'!CD129</f>
        <v>0</v>
      </c>
      <c r="P129" s="520">
        <f>'O5 Details by Class &amp; Accounts'!T129+'O5 Details by Class &amp; Accounts'!AO129+'O5 Details by Class &amp; Accounts'!BJ129+'O5 Details by Class &amp; Accounts'!CE129</f>
        <v>0</v>
      </c>
      <c r="Q129" s="520">
        <f>'O5 Details by Class &amp; Accounts'!U129+'O5 Details by Class &amp; Accounts'!AP129+'O5 Details by Class &amp; Accounts'!BK129+'O5 Details by Class &amp; Accounts'!CF129</f>
        <v>0</v>
      </c>
      <c r="R129" s="520">
        <f>'O5 Details by Class &amp; Accounts'!V129+'O5 Details by Class &amp; Accounts'!AQ129+'O5 Details by Class &amp; Accounts'!BL129+'O5 Details by Class &amp; Accounts'!CG129</f>
        <v>0</v>
      </c>
      <c r="S129" s="520">
        <f>'O5 Details by Class &amp; Accounts'!W129+'O5 Details by Class &amp; Accounts'!AR129+'O5 Details by Class &amp; Accounts'!BM129+'O5 Details by Class &amp; Accounts'!CH129</f>
        <v>0</v>
      </c>
      <c r="T129" s="520">
        <f>'O5 Details by Class &amp; Accounts'!X129+'O5 Details by Class &amp; Accounts'!AS129+'O5 Details by Class &amp; Accounts'!BN129+'O5 Details by Class &amp; Accounts'!CI129</f>
        <v>0</v>
      </c>
      <c r="U129" s="520">
        <f>'O5 Details by Class &amp; Accounts'!Y129+'O5 Details by Class &amp; Accounts'!AT129+'O5 Details by Class &amp; Accounts'!BO129+'O5 Details by Class &amp; Accounts'!CJ129</f>
        <v>0</v>
      </c>
      <c r="V129" s="520">
        <f>'O5 Details by Class &amp; Accounts'!Z129+'O5 Details by Class &amp; Accounts'!AU129+'O5 Details by Class &amp; Accounts'!BP129+'O5 Details by Class &amp; Accounts'!CK129</f>
        <v>0</v>
      </c>
      <c r="W129" s="520">
        <f>'O5 Details by Class &amp; Accounts'!AA129+'O5 Details by Class &amp; Accounts'!AV129+'O5 Details by Class &amp; Accounts'!BQ129+'O5 Details by Class &amp; Accounts'!CL129</f>
        <v>0</v>
      </c>
      <c r="X129" s="959">
        <f>'O5 Details by Class &amp; Accounts'!AB129+'O5 Details by Class &amp; Accounts'!AW129+'O5 Details by Class &amp; Accounts'!BR129+'O5 Details by Class &amp; Accounts'!CM129</f>
        <v>0</v>
      </c>
      <c r="Y129" s="1630">
        <f>A129</f>
        <v>4750</v>
      </c>
      <c r="Z129" s="1625" t="s">
        <v>1266</v>
      </c>
    </row>
    <row r="130" spans="1:26" ht="12.75" x14ac:dyDescent="0.2">
      <c r="A130" s="1498">
        <v>4751</v>
      </c>
      <c r="B130" s="1910" t="s">
        <v>1640</v>
      </c>
      <c r="C130" s="945" t="s">
        <v>931</v>
      </c>
      <c r="D130" s="946">
        <f>SUM(E130:X130)</f>
        <v>323633.32</v>
      </c>
      <c r="E130" s="520">
        <f>'O5 Details by Class &amp; Accounts'!I130+'O5 Details by Class &amp; Accounts'!AD130+'O5 Details by Class &amp; Accounts'!AY130+'O5 Details by Class &amp; Accounts'!BT130</f>
        <v>294946.4734591567</v>
      </c>
      <c r="F130" s="520">
        <f>'O5 Details by Class &amp; Accounts'!J130+'O5 Details by Class &amp; Accounts'!AE130+'O5 Details by Class &amp; Accounts'!AZ130+'O5 Details by Class &amp; Accounts'!BU130</f>
        <v>28686.846540843286</v>
      </c>
      <c r="G130" s="520">
        <f>'O5 Details by Class &amp; Accounts'!K130+'O5 Details by Class &amp; Accounts'!AF130+'O5 Details by Class &amp; Accounts'!BA130+'O5 Details by Class &amp; Accounts'!BV130</f>
        <v>0</v>
      </c>
      <c r="H130" s="520">
        <f>'O5 Details by Class &amp; Accounts'!L130+'O5 Details by Class &amp; Accounts'!AG130+'O5 Details by Class &amp; Accounts'!BB130+'O5 Details by Class &amp; Accounts'!BW130</f>
        <v>0</v>
      </c>
      <c r="I130" s="520">
        <f>'O5 Details by Class &amp; Accounts'!M130+'O5 Details by Class &amp; Accounts'!AH130+'O5 Details by Class &amp; Accounts'!BC130+'O5 Details by Class &amp; Accounts'!BX130</f>
        <v>0</v>
      </c>
      <c r="J130" s="520">
        <f>'O5 Details by Class &amp; Accounts'!N130+'O5 Details by Class &amp; Accounts'!AI130+'O5 Details by Class &amp; Accounts'!BD130+'O5 Details by Class &amp; Accounts'!BY130</f>
        <v>0</v>
      </c>
      <c r="K130" s="520">
        <f>'O5 Details by Class &amp; Accounts'!O130+'O5 Details by Class &amp; Accounts'!AJ130+'O5 Details by Class &amp; Accounts'!BE130+'O5 Details by Class &amp; Accounts'!BZ130</f>
        <v>0</v>
      </c>
      <c r="L130" s="520">
        <f>'O5 Details by Class &amp; Accounts'!P130+'O5 Details by Class &amp; Accounts'!AK130+'O5 Details by Class &amp; Accounts'!BF130+'O5 Details by Class &amp; Accounts'!CA130</f>
        <v>0</v>
      </c>
      <c r="M130" s="520">
        <f>'O5 Details by Class &amp; Accounts'!Q130+'O5 Details by Class &amp; Accounts'!AL130+'O5 Details by Class &amp; Accounts'!BG130+'O5 Details by Class &amp; Accounts'!CB130</f>
        <v>0</v>
      </c>
      <c r="N130" s="520">
        <f>'O5 Details by Class &amp; Accounts'!R130+'O5 Details by Class &amp; Accounts'!AM130+'O5 Details by Class &amp; Accounts'!BH130+'O5 Details by Class &amp; Accounts'!CC130</f>
        <v>0</v>
      </c>
      <c r="O130" s="520">
        <f>'O5 Details by Class &amp; Accounts'!S130+'O5 Details by Class &amp; Accounts'!AN130+'O5 Details by Class &amp; Accounts'!BI130+'O5 Details by Class &amp; Accounts'!CD130</f>
        <v>0</v>
      </c>
      <c r="P130" s="520">
        <f>'O5 Details by Class &amp; Accounts'!T130+'O5 Details by Class &amp; Accounts'!AO130+'O5 Details by Class &amp; Accounts'!BJ130+'O5 Details by Class &amp; Accounts'!CE130</f>
        <v>0</v>
      </c>
      <c r="Q130" s="520">
        <f>'O5 Details by Class &amp; Accounts'!U130+'O5 Details by Class &amp; Accounts'!AP130+'O5 Details by Class &amp; Accounts'!BK130+'O5 Details by Class &amp; Accounts'!CF130</f>
        <v>0</v>
      </c>
      <c r="R130" s="520">
        <f>'O5 Details by Class &amp; Accounts'!V130+'O5 Details by Class &amp; Accounts'!AQ130+'O5 Details by Class &amp; Accounts'!BL130+'O5 Details by Class &amp; Accounts'!CG130</f>
        <v>0</v>
      </c>
      <c r="S130" s="520">
        <f>'O5 Details by Class &amp; Accounts'!W130+'O5 Details by Class &amp; Accounts'!AR130+'O5 Details by Class &amp; Accounts'!BM130+'O5 Details by Class &amp; Accounts'!CH130</f>
        <v>0</v>
      </c>
      <c r="T130" s="520">
        <f>'O5 Details by Class &amp; Accounts'!X130+'O5 Details by Class &amp; Accounts'!AS130+'O5 Details by Class &amp; Accounts'!BN130+'O5 Details by Class &amp; Accounts'!CI130</f>
        <v>0</v>
      </c>
      <c r="U130" s="520">
        <f>'O5 Details by Class &amp; Accounts'!Y130+'O5 Details by Class &amp; Accounts'!AT130+'O5 Details by Class &amp; Accounts'!BO130+'O5 Details by Class &amp; Accounts'!CJ130</f>
        <v>0</v>
      </c>
      <c r="V130" s="520">
        <f>'O5 Details by Class &amp; Accounts'!Z130+'O5 Details by Class &amp; Accounts'!AU130+'O5 Details by Class &amp; Accounts'!BP130+'O5 Details by Class &amp; Accounts'!CK130</f>
        <v>0</v>
      </c>
      <c r="W130" s="520">
        <f>'O5 Details by Class &amp; Accounts'!AA130+'O5 Details by Class &amp; Accounts'!AV130+'O5 Details by Class &amp; Accounts'!BQ130+'O5 Details by Class &amp; Accounts'!CL130</f>
        <v>0</v>
      </c>
      <c r="X130" s="959">
        <f>'O5 Details by Class &amp; Accounts'!AB130+'O5 Details by Class &amp; Accounts'!AW130+'O5 Details by Class &amp; Accounts'!BR130+'O5 Details by Class &amp; Accounts'!CM130</f>
        <v>0</v>
      </c>
      <c r="Y130" s="1630">
        <f>A130</f>
        <v>4751</v>
      </c>
      <c r="Z130" s="1625" t="s">
        <v>1266</v>
      </c>
    </row>
    <row r="131" spans="1:26" ht="15.95" customHeight="1" x14ac:dyDescent="0.2">
      <c r="A131" s="1494" t="s">
        <v>178</v>
      </c>
      <c r="B131" s="930" t="s">
        <v>985</v>
      </c>
      <c r="C131" s="945" t="str">
        <f>IF(ISBLANK('E4 TB Allocation Details'!D132), "",('E4 TB Allocation Details'!D132))</f>
        <v>di</v>
      </c>
      <c r="D131" s="946">
        <f t="shared" si="5"/>
        <v>1535733.07</v>
      </c>
      <c r="E131" s="520">
        <f>'O5 Details by Class &amp; Accounts'!I131+'O5 Details by Class &amp; Accounts'!AD131+'O5 Details by Class &amp; Accounts'!AY131+'O5 Details by Class &amp; Accounts'!BT131</f>
        <v>932837.56440057512</v>
      </c>
      <c r="F131" s="520">
        <f>'O5 Details by Class &amp; Accounts'!J131+'O5 Details by Class &amp; Accounts'!AE131+'O5 Details by Class &amp; Accounts'!AZ131+'O5 Details by Class &amp; Accounts'!BU131</f>
        <v>218960.1538230991</v>
      </c>
      <c r="G131" s="520">
        <f>'O5 Details by Class &amp; Accounts'!K131+'O5 Details by Class &amp; Accounts'!AF131+'O5 Details by Class &amp; Accounts'!BA131+'O5 Details by Class &amp; Accounts'!BV131</f>
        <v>354344.64131804375</v>
      </c>
      <c r="H131" s="520">
        <f>'O5 Details by Class &amp; Accounts'!L131+'O5 Details by Class &amp; Accounts'!AG131+'O5 Details by Class &amp; Accounts'!BB131+'O5 Details by Class &amp; Accounts'!BW131</f>
        <v>0</v>
      </c>
      <c r="I131" s="520">
        <f>'O5 Details by Class &amp; Accounts'!M131+'O5 Details by Class &amp; Accounts'!AH131+'O5 Details by Class &amp; Accounts'!BC131+'O5 Details by Class &amp; Accounts'!BX131</f>
        <v>0</v>
      </c>
      <c r="J131" s="520">
        <f>'O5 Details by Class &amp; Accounts'!N131+'O5 Details by Class &amp; Accounts'!AI131+'O5 Details by Class &amp; Accounts'!BD131+'O5 Details by Class &amp; Accounts'!BY131</f>
        <v>0</v>
      </c>
      <c r="K131" s="520">
        <f>'O5 Details by Class &amp; Accounts'!O131+'O5 Details by Class &amp; Accounts'!AJ131+'O5 Details by Class &amp; Accounts'!BE131+'O5 Details by Class &amp; Accounts'!BZ131</f>
        <v>24344.853453000134</v>
      </c>
      <c r="L131" s="520">
        <f>'O5 Details by Class &amp; Accounts'!P131+'O5 Details by Class &amp; Accounts'!AK131+'O5 Details by Class &amp; Accounts'!BF131+'O5 Details by Class &amp; Accounts'!CA131</f>
        <v>2856.646383998122</v>
      </c>
      <c r="M131" s="520">
        <f>'O5 Details by Class &amp; Accounts'!Q131+'O5 Details by Class &amp; Accounts'!AL131+'O5 Details by Class &amp; Accounts'!BG131+'O5 Details by Class &amp; Accounts'!CB131</f>
        <v>2389.2106212838107</v>
      </c>
      <c r="N131" s="520">
        <f>'O5 Details by Class &amp; Accounts'!R131+'O5 Details by Class &amp; Accounts'!AM131+'O5 Details by Class &amp; Accounts'!BH131+'O5 Details by Class &amp; Accounts'!CC131</f>
        <v>0</v>
      </c>
      <c r="O131" s="520">
        <f>'O5 Details by Class &amp; Accounts'!S131+'O5 Details by Class &amp; Accounts'!AN131+'O5 Details by Class &amp; Accounts'!BI131+'O5 Details by Class &amp; Accounts'!CD131</f>
        <v>0</v>
      </c>
      <c r="P131" s="520">
        <f>'O5 Details by Class &amp; Accounts'!T131+'O5 Details by Class &amp; Accounts'!AO131+'O5 Details by Class &amp; Accounts'!BJ131+'O5 Details by Class &amp; Accounts'!CE131</f>
        <v>0</v>
      </c>
      <c r="Q131" s="520">
        <f>'O5 Details by Class &amp; Accounts'!U131+'O5 Details by Class &amp; Accounts'!AP131+'O5 Details by Class &amp; Accounts'!BK131+'O5 Details by Class &amp; Accounts'!CF131</f>
        <v>0</v>
      </c>
      <c r="R131" s="520">
        <f>'O5 Details by Class &amp; Accounts'!V131+'O5 Details by Class &amp; Accounts'!AQ131+'O5 Details by Class &amp; Accounts'!BL131+'O5 Details by Class &amp; Accounts'!CG131</f>
        <v>0</v>
      </c>
      <c r="S131" s="520">
        <f>'O5 Details by Class &amp; Accounts'!W131+'O5 Details by Class &amp; Accounts'!AR131+'O5 Details by Class &amp; Accounts'!BM131+'O5 Details by Class &amp; Accounts'!CH131</f>
        <v>0</v>
      </c>
      <c r="T131" s="520">
        <f>'O5 Details by Class &amp; Accounts'!X131+'O5 Details by Class &amp; Accounts'!AS131+'O5 Details by Class &amp; Accounts'!BN131+'O5 Details by Class &amp; Accounts'!CI131</f>
        <v>0</v>
      </c>
      <c r="U131" s="520">
        <f>'O5 Details by Class &amp; Accounts'!Y131+'O5 Details by Class &amp; Accounts'!AT131+'O5 Details by Class &amp; Accounts'!BO131+'O5 Details by Class &amp; Accounts'!CJ131</f>
        <v>0</v>
      </c>
      <c r="V131" s="520">
        <f>'O5 Details by Class &amp; Accounts'!Z131+'O5 Details by Class &amp; Accounts'!AU131+'O5 Details by Class &amp; Accounts'!BP131+'O5 Details by Class &amp; Accounts'!CK131</f>
        <v>0</v>
      </c>
      <c r="W131" s="520">
        <f>'O5 Details by Class &amp; Accounts'!AA131+'O5 Details by Class &amp; Accounts'!AV131+'O5 Details by Class &amp; Accounts'!BQ131+'O5 Details by Class &amp; Accounts'!CL131</f>
        <v>0</v>
      </c>
      <c r="X131" s="959">
        <f>'O5 Details by Class &amp; Accounts'!AB131+'O5 Details by Class &amp; Accounts'!AW131+'O5 Details by Class &amp; Accounts'!BR131+'O5 Details by Class &amp; Accounts'!CM131</f>
        <v>0</v>
      </c>
      <c r="Y131" s="1630" t="str">
        <f t="shared" si="4"/>
        <v>5005</v>
      </c>
      <c r="Z131" s="1625" t="s">
        <v>108</v>
      </c>
    </row>
    <row r="132" spans="1:26" ht="15.95" customHeight="1" x14ac:dyDescent="0.2">
      <c r="A132" s="1494" t="s">
        <v>179</v>
      </c>
      <c r="B132" s="930" t="s">
        <v>576</v>
      </c>
      <c r="C132" s="945" t="str">
        <f>IF(ISBLANK('E4 TB Allocation Details'!D133), "",('E4 TB Allocation Details'!D133))</f>
        <v>di</v>
      </c>
      <c r="D132" s="946">
        <f t="shared" si="5"/>
        <v>732336.77999999991</v>
      </c>
      <c r="E132" s="520">
        <f>'O5 Details by Class &amp; Accounts'!I132+'O5 Details by Class &amp; Accounts'!AD132+'O5 Details by Class &amp; Accounts'!AY132+'O5 Details by Class &amp; Accounts'!BT132</f>
        <v>444837.2386590332</v>
      </c>
      <c r="F132" s="520">
        <f>'O5 Details by Class &amp; Accounts'!J132+'O5 Details by Class &amp; Accounts'!AE132+'O5 Details by Class &amp; Accounts'!AZ132+'O5 Details by Class &amp; Accounts'!BU132</f>
        <v>104414.35242331083</v>
      </c>
      <c r="G132" s="520">
        <f>'O5 Details by Class &amp; Accounts'!K132+'O5 Details by Class &amp; Accounts'!AF132+'O5 Details by Class &amp; Accounts'!BA132+'O5 Details by Class &amp; Accounts'!BV132</f>
        <v>168974.42576600314</v>
      </c>
      <c r="H132" s="520">
        <f>'O5 Details by Class &amp; Accounts'!L132+'O5 Details by Class &amp; Accounts'!AG132+'O5 Details by Class &amp; Accounts'!BB132+'O5 Details by Class &amp; Accounts'!BW132</f>
        <v>0</v>
      </c>
      <c r="I132" s="520">
        <f>'O5 Details by Class &amp; Accounts'!M132+'O5 Details by Class &amp; Accounts'!AH132+'O5 Details by Class &amp; Accounts'!BC132+'O5 Details by Class &amp; Accounts'!BX132</f>
        <v>0</v>
      </c>
      <c r="J132" s="520">
        <f>'O5 Details by Class &amp; Accounts'!N132+'O5 Details by Class &amp; Accounts'!AI132+'O5 Details by Class &amp; Accounts'!BD132+'O5 Details by Class &amp; Accounts'!BY132</f>
        <v>0</v>
      </c>
      <c r="K132" s="520">
        <f>'O5 Details by Class &amp; Accounts'!O132+'O5 Details by Class &amp; Accounts'!AJ132+'O5 Details by Class &amp; Accounts'!BE132+'O5 Details by Class &amp; Accounts'!BZ132</f>
        <v>11609.199499325752</v>
      </c>
      <c r="L132" s="520">
        <f>'O5 Details by Class &amp; Accounts'!P132+'O5 Details by Class &amp; Accounts'!AK132+'O5 Details by Class &amp; Accounts'!BF132+'O5 Details by Class &amp; Accounts'!CA132</f>
        <v>1362.2336168458155</v>
      </c>
      <c r="M132" s="520">
        <f>'O5 Details by Class &amp; Accounts'!Q132+'O5 Details by Class &amp; Accounts'!AL132+'O5 Details by Class &amp; Accounts'!BG132+'O5 Details by Class &amp; Accounts'!CB132</f>
        <v>1139.3300354812218</v>
      </c>
      <c r="N132" s="520">
        <f>'O5 Details by Class &amp; Accounts'!R132+'O5 Details by Class &amp; Accounts'!AM132+'O5 Details by Class &amp; Accounts'!BH132+'O5 Details by Class &amp; Accounts'!CC132</f>
        <v>0</v>
      </c>
      <c r="O132" s="520">
        <f>'O5 Details by Class &amp; Accounts'!S132+'O5 Details by Class &amp; Accounts'!AN132+'O5 Details by Class &amp; Accounts'!BI132+'O5 Details by Class &amp; Accounts'!CD132</f>
        <v>0</v>
      </c>
      <c r="P132" s="520">
        <f>'O5 Details by Class &amp; Accounts'!T132+'O5 Details by Class &amp; Accounts'!AO132+'O5 Details by Class &amp; Accounts'!BJ132+'O5 Details by Class &amp; Accounts'!CE132</f>
        <v>0</v>
      </c>
      <c r="Q132" s="520">
        <f>'O5 Details by Class &amp; Accounts'!U132+'O5 Details by Class &amp; Accounts'!AP132+'O5 Details by Class &amp; Accounts'!BK132+'O5 Details by Class &amp; Accounts'!CF132</f>
        <v>0</v>
      </c>
      <c r="R132" s="520">
        <f>'O5 Details by Class &amp; Accounts'!V132+'O5 Details by Class &amp; Accounts'!AQ132+'O5 Details by Class &amp; Accounts'!BL132+'O5 Details by Class &amp; Accounts'!CG132</f>
        <v>0</v>
      </c>
      <c r="S132" s="520">
        <f>'O5 Details by Class &amp; Accounts'!W132+'O5 Details by Class &amp; Accounts'!AR132+'O5 Details by Class &amp; Accounts'!BM132+'O5 Details by Class &amp; Accounts'!CH132</f>
        <v>0</v>
      </c>
      <c r="T132" s="520">
        <f>'O5 Details by Class &amp; Accounts'!X132+'O5 Details by Class &amp; Accounts'!AS132+'O5 Details by Class &amp; Accounts'!BN132+'O5 Details by Class &amp; Accounts'!CI132</f>
        <v>0</v>
      </c>
      <c r="U132" s="520">
        <f>'O5 Details by Class &amp; Accounts'!Y132+'O5 Details by Class &amp; Accounts'!AT132+'O5 Details by Class &amp; Accounts'!BO132+'O5 Details by Class &amp; Accounts'!CJ132</f>
        <v>0</v>
      </c>
      <c r="V132" s="520">
        <f>'O5 Details by Class &amp; Accounts'!Z132+'O5 Details by Class &amp; Accounts'!AU132+'O5 Details by Class &amp; Accounts'!BP132+'O5 Details by Class &amp; Accounts'!CK132</f>
        <v>0</v>
      </c>
      <c r="W132" s="520">
        <f>'O5 Details by Class &amp; Accounts'!AA132+'O5 Details by Class &amp; Accounts'!AV132+'O5 Details by Class &amp; Accounts'!BQ132+'O5 Details by Class &amp; Accounts'!CL132</f>
        <v>0</v>
      </c>
      <c r="X132" s="959">
        <f>'O5 Details by Class &amp; Accounts'!AB132+'O5 Details by Class &amp; Accounts'!AW132+'O5 Details by Class &amp; Accounts'!BR132+'O5 Details by Class &amp; Accounts'!CM132</f>
        <v>0</v>
      </c>
      <c r="Y132" s="1630" t="str">
        <f t="shared" si="4"/>
        <v>5010</v>
      </c>
      <c r="Z132" s="1625" t="s">
        <v>108</v>
      </c>
    </row>
    <row r="133" spans="1:26" ht="15.95" customHeight="1" x14ac:dyDescent="0.2">
      <c r="A133" s="1494" t="s">
        <v>182</v>
      </c>
      <c r="B133" s="930" t="s">
        <v>976</v>
      </c>
      <c r="C133" s="945" t="str">
        <f>IF(ISBLANK('E4 TB Allocation Details'!D134), "",('E4 TB Allocation Details'!D134))</f>
        <v>di</v>
      </c>
      <c r="D133" s="946">
        <f t="shared" si="5"/>
        <v>444919.23</v>
      </c>
      <c r="E133" s="520">
        <f>'O5 Details by Class &amp; Accounts'!I133+'O5 Details by Class &amp; Accounts'!AD133+'O5 Details by Class &amp; Accounts'!AY133+'O5 Details by Class &amp; Accounts'!BT133</f>
        <v>232615.04498034829</v>
      </c>
      <c r="F133" s="520">
        <f>'O5 Details by Class &amp; Accounts'!J133+'O5 Details by Class &amp; Accounts'!AE133+'O5 Details by Class &amp; Accounts'!AZ133+'O5 Details by Class &amp; Accounts'!BU133</f>
        <v>66666.94180259401</v>
      </c>
      <c r="G133" s="520">
        <f>'O5 Details by Class &amp; Accounts'!K133+'O5 Details by Class &amp; Accounts'!AF133+'O5 Details by Class &amp; Accounts'!BA133+'O5 Details by Class &amp; Accounts'!BV133</f>
        <v>140178.32266845871</v>
      </c>
      <c r="H133" s="520">
        <f>'O5 Details by Class &amp; Accounts'!L133+'O5 Details by Class &amp; Accounts'!AG133+'O5 Details by Class &amp; Accounts'!BB133+'O5 Details by Class &amp; Accounts'!BW133</f>
        <v>0</v>
      </c>
      <c r="I133" s="520">
        <f>'O5 Details by Class &amp; Accounts'!M133+'O5 Details by Class &amp; Accounts'!AH133+'O5 Details by Class &amp; Accounts'!BC133+'O5 Details by Class &amp; Accounts'!BX133</f>
        <v>0</v>
      </c>
      <c r="J133" s="520">
        <f>'O5 Details by Class &amp; Accounts'!N133+'O5 Details by Class &amp; Accounts'!AI133+'O5 Details by Class &amp; Accounts'!BD133+'O5 Details by Class &amp; Accounts'!BY133</f>
        <v>0</v>
      </c>
      <c r="K133" s="520">
        <f>'O5 Details by Class &amp; Accounts'!O133+'O5 Details by Class &amp; Accounts'!AJ133+'O5 Details by Class &amp; Accounts'!BE133+'O5 Details by Class &amp; Accounts'!BZ133</f>
        <v>4860.604464736768</v>
      </c>
      <c r="L133" s="520">
        <f>'O5 Details by Class &amp; Accounts'!P133+'O5 Details by Class &amp; Accounts'!AK133+'O5 Details by Class &amp; Accounts'!BF133+'O5 Details by Class &amp; Accounts'!CA133</f>
        <v>238.90671161547871</v>
      </c>
      <c r="M133" s="520">
        <f>'O5 Details by Class &amp; Accounts'!Q133+'O5 Details by Class &amp; Accounts'!AL133+'O5 Details by Class &amp; Accounts'!BG133+'O5 Details by Class &amp; Accounts'!CB133</f>
        <v>359.40937224671558</v>
      </c>
      <c r="N133" s="520">
        <f>'O5 Details by Class &amp; Accounts'!R133+'O5 Details by Class &amp; Accounts'!AM133+'O5 Details by Class &amp; Accounts'!BH133+'O5 Details by Class &amp; Accounts'!CC133</f>
        <v>0</v>
      </c>
      <c r="O133" s="520">
        <f>'O5 Details by Class &amp; Accounts'!S133+'O5 Details by Class &amp; Accounts'!AN133+'O5 Details by Class &amp; Accounts'!BI133+'O5 Details by Class &amp; Accounts'!CD133</f>
        <v>0</v>
      </c>
      <c r="P133" s="520">
        <f>'O5 Details by Class &amp; Accounts'!T133+'O5 Details by Class &amp; Accounts'!AO133+'O5 Details by Class &amp; Accounts'!BJ133+'O5 Details by Class &amp; Accounts'!CE133</f>
        <v>0</v>
      </c>
      <c r="Q133" s="520">
        <f>'O5 Details by Class &amp; Accounts'!U133+'O5 Details by Class &amp; Accounts'!AP133+'O5 Details by Class &amp; Accounts'!BK133+'O5 Details by Class &amp; Accounts'!CF133</f>
        <v>0</v>
      </c>
      <c r="R133" s="520">
        <f>'O5 Details by Class &amp; Accounts'!V133+'O5 Details by Class &amp; Accounts'!AQ133+'O5 Details by Class &amp; Accounts'!BL133+'O5 Details by Class &amp; Accounts'!CG133</f>
        <v>0</v>
      </c>
      <c r="S133" s="520">
        <f>'O5 Details by Class &amp; Accounts'!W133+'O5 Details by Class &amp; Accounts'!AR133+'O5 Details by Class &amp; Accounts'!BM133+'O5 Details by Class &amp; Accounts'!CH133</f>
        <v>0</v>
      </c>
      <c r="T133" s="520">
        <f>'O5 Details by Class &amp; Accounts'!X133+'O5 Details by Class &amp; Accounts'!AS133+'O5 Details by Class &amp; Accounts'!BN133+'O5 Details by Class &amp; Accounts'!CI133</f>
        <v>0</v>
      </c>
      <c r="U133" s="520">
        <f>'O5 Details by Class &amp; Accounts'!Y133+'O5 Details by Class &amp; Accounts'!AT133+'O5 Details by Class &amp; Accounts'!BO133+'O5 Details by Class &amp; Accounts'!CJ133</f>
        <v>0</v>
      </c>
      <c r="V133" s="520">
        <f>'O5 Details by Class &amp; Accounts'!Z133+'O5 Details by Class &amp; Accounts'!AU133+'O5 Details by Class &amp; Accounts'!BP133+'O5 Details by Class &amp; Accounts'!CK133</f>
        <v>0</v>
      </c>
      <c r="W133" s="520">
        <f>'O5 Details by Class &amp; Accounts'!AA133+'O5 Details by Class &amp; Accounts'!AV133+'O5 Details by Class &amp; Accounts'!BQ133+'O5 Details by Class &amp; Accounts'!CL133</f>
        <v>0</v>
      </c>
      <c r="X133" s="959">
        <f>'O5 Details by Class &amp; Accounts'!AB133+'O5 Details by Class &amp; Accounts'!AW133+'O5 Details by Class &amp; Accounts'!BR133+'O5 Details by Class &amp; Accounts'!CM133</f>
        <v>0</v>
      </c>
      <c r="Y133" s="1630" t="str">
        <f t="shared" si="4"/>
        <v>5012</v>
      </c>
      <c r="Z133" s="1625">
        <v>1808</v>
      </c>
    </row>
    <row r="134" spans="1:26" ht="15.95" customHeight="1" x14ac:dyDescent="0.2">
      <c r="A134" s="1494" t="s">
        <v>184</v>
      </c>
      <c r="B134" s="930" t="s">
        <v>977</v>
      </c>
      <c r="C134" s="945" t="str">
        <f>IF(ISBLANK('E4 TB Allocation Details'!D135), "",('E4 TB Allocation Details'!D135))</f>
        <v>di</v>
      </c>
      <c r="D134" s="946">
        <f t="shared" si="5"/>
        <v>0</v>
      </c>
      <c r="E134" s="520">
        <f>'O5 Details by Class &amp; Accounts'!I134+'O5 Details by Class &amp; Accounts'!AD134+'O5 Details by Class &amp; Accounts'!AY134+'O5 Details by Class &amp; Accounts'!BT134</f>
        <v>0</v>
      </c>
      <c r="F134" s="520">
        <f>'O5 Details by Class &amp; Accounts'!J134+'O5 Details by Class &amp; Accounts'!AE134+'O5 Details by Class &amp; Accounts'!AZ134+'O5 Details by Class &amp; Accounts'!BU134</f>
        <v>0</v>
      </c>
      <c r="G134" s="520">
        <f>'O5 Details by Class &amp; Accounts'!K134+'O5 Details by Class &amp; Accounts'!AF134+'O5 Details by Class &amp; Accounts'!BA134+'O5 Details by Class &amp; Accounts'!BV134</f>
        <v>0</v>
      </c>
      <c r="H134" s="520">
        <f>'O5 Details by Class &amp; Accounts'!L134+'O5 Details by Class &amp; Accounts'!AG134+'O5 Details by Class &amp; Accounts'!BB134+'O5 Details by Class &amp; Accounts'!BW134</f>
        <v>0</v>
      </c>
      <c r="I134" s="520">
        <f>'O5 Details by Class &amp; Accounts'!M134+'O5 Details by Class &amp; Accounts'!AH134+'O5 Details by Class &amp; Accounts'!BC134+'O5 Details by Class &amp; Accounts'!BX134</f>
        <v>0</v>
      </c>
      <c r="J134" s="520">
        <f>'O5 Details by Class &amp; Accounts'!N134+'O5 Details by Class &amp; Accounts'!AI134+'O5 Details by Class &amp; Accounts'!BD134+'O5 Details by Class &amp; Accounts'!BY134</f>
        <v>0</v>
      </c>
      <c r="K134" s="520">
        <f>'O5 Details by Class &amp; Accounts'!O134+'O5 Details by Class &amp; Accounts'!AJ134+'O5 Details by Class &amp; Accounts'!BE134+'O5 Details by Class &amp; Accounts'!BZ134</f>
        <v>0</v>
      </c>
      <c r="L134" s="520">
        <f>'O5 Details by Class &amp; Accounts'!P134+'O5 Details by Class &amp; Accounts'!AK134+'O5 Details by Class &amp; Accounts'!BF134+'O5 Details by Class &amp; Accounts'!CA134</f>
        <v>0</v>
      </c>
      <c r="M134" s="520">
        <f>'O5 Details by Class &amp; Accounts'!Q134+'O5 Details by Class &amp; Accounts'!AL134+'O5 Details by Class &amp; Accounts'!BG134+'O5 Details by Class &amp; Accounts'!CB134</f>
        <v>0</v>
      </c>
      <c r="N134" s="520">
        <f>'O5 Details by Class &amp; Accounts'!R134+'O5 Details by Class &amp; Accounts'!AM134+'O5 Details by Class &amp; Accounts'!BH134+'O5 Details by Class &amp; Accounts'!CC134</f>
        <v>0</v>
      </c>
      <c r="O134" s="520">
        <f>'O5 Details by Class &amp; Accounts'!S134+'O5 Details by Class &amp; Accounts'!AN134+'O5 Details by Class &amp; Accounts'!BI134+'O5 Details by Class &amp; Accounts'!CD134</f>
        <v>0</v>
      </c>
      <c r="P134" s="520">
        <f>'O5 Details by Class &amp; Accounts'!T134+'O5 Details by Class &amp; Accounts'!AO134+'O5 Details by Class &amp; Accounts'!BJ134+'O5 Details by Class &amp; Accounts'!CE134</f>
        <v>0</v>
      </c>
      <c r="Q134" s="520">
        <f>'O5 Details by Class &amp; Accounts'!U134+'O5 Details by Class &amp; Accounts'!AP134+'O5 Details by Class &amp; Accounts'!BK134+'O5 Details by Class &amp; Accounts'!CF134</f>
        <v>0</v>
      </c>
      <c r="R134" s="520">
        <f>'O5 Details by Class &amp; Accounts'!V134+'O5 Details by Class &amp; Accounts'!AQ134+'O5 Details by Class &amp; Accounts'!BL134+'O5 Details by Class &amp; Accounts'!CG134</f>
        <v>0</v>
      </c>
      <c r="S134" s="520">
        <f>'O5 Details by Class &amp; Accounts'!W134+'O5 Details by Class &amp; Accounts'!AR134+'O5 Details by Class &amp; Accounts'!BM134+'O5 Details by Class &amp; Accounts'!CH134</f>
        <v>0</v>
      </c>
      <c r="T134" s="520">
        <f>'O5 Details by Class &amp; Accounts'!X134+'O5 Details by Class &amp; Accounts'!AS134+'O5 Details by Class &amp; Accounts'!BN134+'O5 Details by Class &amp; Accounts'!CI134</f>
        <v>0</v>
      </c>
      <c r="U134" s="520">
        <f>'O5 Details by Class &amp; Accounts'!Y134+'O5 Details by Class &amp; Accounts'!AT134+'O5 Details by Class &amp; Accounts'!BO134+'O5 Details by Class &amp; Accounts'!CJ134</f>
        <v>0</v>
      </c>
      <c r="V134" s="520">
        <f>'O5 Details by Class &amp; Accounts'!Z134+'O5 Details by Class &amp; Accounts'!AU134+'O5 Details by Class &amp; Accounts'!BP134+'O5 Details by Class &amp; Accounts'!CK134</f>
        <v>0</v>
      </c>
      <c r="W134" s="520">
        <f>'O5 Details by Class &amp; Accounts'!AA134+'O5 Details by Class &amp; Accounts'!AV134+'O5 Details by Class &amp; Accounts'!BQ134+'O5 Details by Class &amp; Accounts'!CL134</f>
        <v>0</v>
      </c>
      <c r="X134" s="959">
        <f>'O5 Details by Class &amp; Accounts'!AB134+'O5 Details by Class &amp; Accounts'!AW134+'O5 Details by Class &amp; Accounts'!BR134+'O5 Details by Class &amp; Accounts'!CM134</f>
        <v>0</v>
      </c>
      <c r="Y134" s="1630" t="str">
        <f t="shared" si="4"/>
        <v>5014</v>
      </c>
      <c r="Z134" s="1625">
        <v>1815</v>
      </c>
    </row>
    <row r="135" spans="1:26" ht="15.95" customHeight="1" x14ac:dyDescent="0.2">
      <c r="A135" s="1494" t="s">
        <v>185</v>
      </c>
      <c r="B135" s="930" t="s">
        <v>978</v>
      </c>
      <c r="C135" s="945" t="str">
        <f>IF(ISBLANK('E4 TB Allocation Details'!D136), "",('E4 TB Allocation Details'!D136))</f>
        <v>di</v>
      </c>
      <c r="D135" s="946">
        <f t="shared" si="5"/>
        <v>0</v>
      </c>
      <c r="E135" s="520">
        <f>'O5 Details by Class &amp; Accounts'!I135+'O5 Details by Class &amp; Accounts'!AD135+'O5 Details by Class &amp; Accounts'!AY135+'O5 Details by Class &amp; Accounts'!BT135</f>
        <v>0</v>
      </c>
      <c r="F135" s="520">
        <f>'O5 Details by Class &amp; Accounts'!J135+'O5 Details by Class &amp; Accounts'!AE135+'O5 Details by Class &amp; Accounts'!AZ135+'O5 Details by Class &amp; Accounts'!BU135</f>
        <v>0</v>
      </c>
      <c r="G135" s="520">
        <f>'O5 Details by Class &amp; Accounts'!K135+'O5 Details by Class &amp; Accounts'!AF135+'O5 Details by Class &amp; Accounts'!BA135+'O5 Details by Class &amp; Accounts'!BV135</f>
        <v>0</v>
      </c>
      <c r="H135" s="520">
        <f>'O5 Details by Class &amp; Accounts'!L135+'O5 Details by Class &amp; Accounts'!AG135+'O5 Details by Class &amp; Accounts'!BB135+'O5 Details by Class &amp; Accounts'!BW135</f>
        <v>0</v>
      </c>
      <c r="I135" s="520">
        <f>'O5 Details by Class &amp; Accounts'!M135+'O5 Details by Class &amp; Accounts'!AH135+'O5 Details by Class &amp; Accounts'!BC135+'O5 Details by Class &amp; Accounts'!BX135</f>
        <v>0</v>
      </c>
      <c r="J135" s="520">
        <f>'O5 Details by Class &amp; Accounts'!N135+'O5 Details by Class &amp; Accounts'!AI135+'O5 Details by Class &amp; Accounts'!BD135+'O5 Details by Class &amp; Accounts'!BY135</f>
        <v>0</v>
      </c>
      <c r="K135" s="520">
        <f>'O5 Details by Class &amp; Accounts'!O135+'O5 Details by Class &amp; Accounts'!AJ135+'O5 Details by Class &amp; Accounts'!BE135+'O5 Details by Class &amp; Accounts'!BZ135</f>
        <v>0</v>
      </c>
      <c r="L135" s="520">
        <f>'O5 Details by Class &amp; Accounts'!P135+'O5 Details by Class &amp; Accounts'!AK135+'O5 Details by Class &amp; Accounts'!BF135+'O5 Details by Class &amp; Accounts'!CA135</f>
        <v>0</v>
      </c>
      <c r="M135" s="520">
        <f>'O5 Details by Class &amp; Accounts'!Q135+'O5 Details by Class &amp; Accounts'!AL135+'O5 Details by Class &amp; Accounts'!BG135+'O5 Details by Class &amp; Accounts'!CB135</f>
        <v>0</v>
      </c>
      <c r="N135" s="520">
        <f>'O5 Details by Class &amp; Accounts'!R135+'O5 Details by Class &amp; Accounts'!AM135+'O5 Details by Class &amp; Accounts'!BH135+'O5 Details by Class &amp; Accounts'!CC135</f>
        <v>0</v>
      </c>
      <c r="O135" s="520">
        <f>'O5 Details by Class &amp; Accounts'!S135+'O5 Details by Class &amp; Accounts'!AN135+'O5 Details by Class &amp; Accounts'!BI135+'O5 Details by Class &amp; Accounts'!CD135</f>
        <v>0</v>
      </c>
      <c r="P135" s="520">
        <f>'O5 Details by Class &amp; Accounts'!T135+'O5 Details by Class &amp; Accounts'!AO135+'O5 Details by Class &amp; Accounts'!BJ135+'O5 Details by Class &amp; Accounts'!CE135</f>
        <v>0</v>
      </c>
      <c r="Q135" s="520">
        <f>'O5 Details by Class &amp; Accounts'!U135+'O5 Details by Class &amp; Accounts'!AP135+'O5 Details by Class &amp; Accounts'!BK135+'O5 Details by Class &amp; Accounts'!CF135</f>
        <v>0</v>
      </c>
      <c r="R135" s="520">
        <f>'O5 Details by Class &amp; Accounts'!V135+'O5 Details by Class &amp; Accounts'!AQ135+'O5 Details by Class &amp; Accounts'!BL135+'O5 Details by Class &amp; Accounts'!CG135</f>
        <v>0</v>
      </c>
      <c r="S135" s="520">
        <f>'O5 Details by Class &amp; Accounts'!W135+'O5 Details by Class &amp; Accounts'!AR135+'O5 Details by Class &amp; Accounts'!BM135+'O5 Details by Class &amp; Accounts'!CH135</f>
        <v>0</v>
      </c>
      <c r="T135" s="520">
        <f>'O5 Details by Class &amp; Accounts'!X135+'O5 Details by Class &amp; Accounts'!AS135+'O5 Details by Class &amp; Accounts'!BN135+'O5 Details by Class &amp; Accounts'!CI135</f>
        <v>0</v>
      </c>
      <c r="U135" s="520">
        <f>'O5 Details by Class &amp; Accounts'!Y135+'O5 Details by Class &amp; Accounts'!AT135+'O5 Details by Class &amp; Accounts'!BO135+'O5 Details by Class &amp; Accounts'!CJ135</f>
        <v>0</v>
      </c>
      <c r="V135" s="520">
        <f>'O5 Details by Class &amp; Accounts'!Z135+'O5 Details by Class &amp; Accounts'!AU135+'O5 Details by Class &amp; Accounts'!BP135+'O5 Details by Class &amp; Accounts'!CK135</f>
        <v>0</v>
      </c>
      <c r="W135" s="520">
        <f>'O5 Details by Class &amp; Accounts'!AA135+'O5 Details by Class &amp; Accounts'!AV135+'O5 Details by Class &amp; Accounts'!BQ135+'O5 Details by Class &amp; Accounts'!CL135</f>
        <v>0</v>
      </c>
      <c r="X135" s="959">
        <f>'O5 Details by Class &amp; Accounts'!AB135+'O5 Details by Class &amp; Accounts'!AW135+'O5 Details by Class &amp; Accounts'!BR135+'O5 Details by Class &amp; Accounts'!CM135</f>
        <v>0</v>
      </c>
      <c r="Y135" s="1630" t="str">
        <f t="shared" si="4"/>
        <v>5015</v>
      </c>
      <c r="Z135" s="1625">
        <v>1815</v>
      </c>
    </row>
    <row r="136" spans="1:26" ht="15.95" customHeight="1" x14ac:dyDescent="0.2">
      <c r="A136" s="1494" t="s">
        <v>187</v>
      </c>
      <c r="B136" s="930" t="s">
        <v>979</v>
      </c>
      <c r="C136" s="945" t="str">
        <f>IF(ISBLANK('E4 TB Allocation Details'!D137), "",('E4 TB Allocation Details'!D137))</f>
        <v>di</v>
      </c>
      <c r="D136" s="946">
        <f t="shared" si="5"/>
        <v>406230.81000000006</v>
      </c>
      <c r="E136" s="520">
        <f>'O5 Details by Class &amp; Accounts'!I136+'O5 Details by Class &amp; Accounts'!AD136+'O5 Details by Class &amp; Accounts'!AY136+'O5 Details by Class &amp; Accounts'!BT136</f>
        <v>179323.85865987596</v>
      </c>
      <c r="F136" s="520">
        <f>'O5 Details by Class &amp; Accounts'!J136+'O5 Details by Class &amp; Accounts'!AE136+'O5 Details by Class &amp; Accounts'!AZ136+'O5 Details by Class &amp; Accounts'!BU136</f>
        <v>73589.811646496863</v>
      </c>
      <c r="G136" s="520">
        <f>'O5 Details by Class &amp; Accounts'!K136+'O5 Details by Class &amp; Accounts'!AF136+'O5 Details by Class &amp; Accounts'!BA136+'O5 Details by Class &amp; Accounts'!BV136</f>
        <v>149608.7390809819</v>
      </c>
      <c r="H136" s="520">
        <f>'O5 Details by Class &amp; Accounts'!L136+'O5 Details by Class &amp; Accounts'!AG136+'O5 Details by Class &amp; Accounts'!BB136+'O5 Details by Class &amp; Accounts'!BW136</f>
        <v>0</v>
      </c>
      <c r="I136" s="520">
        <f>'O5 Details by Class &amp; Accounts'!M136+'O5 Details by Class &amp; Accounts'!AH136+'O5 Details by Class &amp; Accounts'!BC136+'O5 Details by Class &amp; Accounts'!BX136</f>
        <v>0</v>
      </c>
      <c r="J136" s="520">
        <f>'O5 Details by Class &amp; Accounts'!N136+'O5 Details by Class &amp; Accounts'!AI136+'O5 Details by Class &amp; Accounts'!BD136+'O5 Details by Class &amp; Accounts'!BY136</f>
        <v>0</v>
      </c>
      <c r="K136" s="520">
        <f>'O5 Details by Class &amp; Accounts'!O136+'O5 Details by Class &amp; Accounts'!AJ136+'O5 Details by Class &amp; Accounts'!BE136+'O5 Details by Class &amp; Accounts'!BZ136</f>
        <v>3671.2530655652868</v>
      </c>
      <c r="L136" s="520">
        <f>'O5 Details by Class &amp; Accounts'!P136+'O5 Details by Class &amp; Accounts'!AK136+'O5 Details by Class &amp; Accounts'!BF136+'O5 Details by Class &amp; Accounts'!CA136</f>
        <v>0</v>
      </c>
      <c r="M136" s="520">
        <f>'O5 Details by Class &amp; Accounts'!Q136+'O5 Details by Class &amp; Accounts'!AL136+'O5 Details by Class &amp; Accounts'!BG136+'O5 Details by Class &amp; Accounts'!CB136</f>
        <v>37.147547080028936</v>
      </c>
      <c r="N136" s="520">
        <f>'O5 Details by Class &amp; Accounts'!R136+'O5 Details by Class &amp; Accounts'!AM136+'O5 Details by Class &amp; Accounts'!BH136+'O5 Details by Class &amp; Accounts'!CC136</f>
        <v>0</v>
      </c>
      <c r="O136" s="520">
        <f>'O5 Details by Class &amp; Accounts'!S136+'O5 Details by Class &amp; Accounts'!AN136+'O5 Details by Class &amp; Accounts'!BI136+'O5 Details by Class &amp; Accounts'!CD136</f>
        <v>0</v>
      </c>
      <c r="P136" s="520">
        <f>'O5 Details by Class &amp; Accounts'!T136+'O5 Details by Class &amp; Accounts'!AO136+'O5 Details by Class &amp; Accounts'!BJ136+'O5 Details by Class &amp; Accounts'!CE136</f>
        <v>0</v>
      </c>
      <c r="Q136" s="520">
        <f>'O5 Details by Class &amp; Accounts'!U136+'O5 Details by Class &amp; Accounts'!AP136+'O5 Details by Class &amp; Accounts'!BK136+'O5 Details by Class &amp; Accounts'!CF136</f>
        <v>0</v>
      </c>
      <c r="R136" s="520">
        <f>'O5 Details by Class &amp; Accounts'!V136+'O5 Details by Class &amp; Accounts'!AQ136+'O5 Details by Class &amp; Accounts'!BL136+'O5 Details by Class &amp; Accounts'!CG136</f>
        <v>0</v>
      </c>
      <c r="S136" s="520">
        <f>'O5 Details by Class &amp; Accounts'!W136+'O5 Details by Class &amp; Accounts'!AR136+'O5 Details by Class &amp; Accounts'!BM136+'O5 Details by Class &amp; Accounts'!CH136</f>
        <v>0</v>
      </c>
      <c r="T136" s="520">
        <f>'O5 Details by Class &amp; Accounts'!X136+'O5 Details by Class &amp; Accounts'!AS136+'O5 Details by Class &amp; Accounts'!BN136+'O5 Details by Class &amp; Accounts'!CI136</f>
        <v>0</v>
      </c>
      <c r="U136" s="520">
        <f>'O5 Details by Class &amp; Accounts'!Y136+'O5 Details by Class &amp; Accounts'!AT136+'O5 Details by Class &amp; Accounts'!BO136+'O5 Details by Class &amp; Accounts'!CJ136</f>
        <v>0</v>
      </c>
      <c r="V136" s="520">
        <f>'O5 Details by Class &amp; Accounts'!Z136+'O5 Details by Class &amp; Accounts'!AU136+'O5 Details by Class &amp; Accounts'!BP136+'O5 Details by Class &amp; Accounts'!CK136</f>
        <v>0</v>
      </c>
      <c r="W136" s="520">
        <f>'O5 Details by Class &amp; Accounts'!AA136+'O5 Details by Class &amp; Accounts'!AV136+'O5 Details by Class &amp; Accounts'!BQ136+'O5 Details by Class &amp; Accounts'!CL136</f>
        <v>0</v>
      </c>
      <c r="X136" s="959">
        <f>'O5 Details by Class &amp; Accounts'!AB136+'O5 Details by Class &amp; Accounts'!AW136+'O5 Details by Class &amp; Accounts'!BR136+'O5 Details by Class &amp; Accounts'!CM136</f>
        <v>0</v>
      </c>
      <c r="Y136" s="1630" t="str">
        <f t="shared" si="4"/>
        <v>5016</v>
      </c>
      <c r="Z136" s="1625">
        <v>1820</v>
      </c>
    </row>
    <row r="137" spans="1:26" ht="12.75" x14ac:dyDescent="0.2">
      <c r="A137" s="1494" t="s">
        <v>188</v>
      </c>
      <c r="B137" s="930" t="s">
        <v>552</v>
      </c>
      <c r="C137" s="945" t="str">
        <f>IF(ISBLANK('E4 TB Allocation Details'!D138), "",('E4 TB Allocation Details'!D138))</f>
        <v>di</v>
      </c>
      <c r="D137" s="946">
        <f t="shared" si="5"/>
        <v>235278.02000000002</v>
      </c>
      <c r="E137" s="520">
        <f>'O5 Details by Class &amp; Accounts'!I137+'O5 Details by Class &amp; Accounts'!AD137+'O5 Details by Class &amp; Accounts'!AY137+'O5 Details by Class &amp; Accounts'!BT137</f>
        <v>103859.58269451662</v>
      </c>
      <c r="F137" s="520">
        <f>'O5 Details by Class &amp; Accounts'!J137+'O5 Details by Class &amp; Accounts'!AE137+'O5 Details by Class &amp; Accounts'!AZ137+'O5 Details by Class &amp; Accounts'!BU137</f>
        <v>42621.250653934207</v>
      </c>
      <c r="G137" s="520">
        <f>'O5 Details by Class &amp; Accounts'!K137+'O5 Details by Class &amp; Accounts'!AF137+'O5 Details by Class &amp; Accounts'!BA137+'O5 Details by Class &amp; Accounts'!BV137</f>
        <v>86649.380202525848</v>
      </c>
      <c r="H137" s="520">
        <f>'O5 Details by Class &amp; Accounts'!L137+'O5 Details by Class &amp; Accounts'!AG137+'O5 Details by Class &amp; Accounts'!BB137+'O5 Details by Class &amp; Accounts'!BW137</f>
        <v>0</v>
      </c>
      <c r="I137" s="520">
        <f>'O5 Details by Class &amp; Accounts'!M137+'O5 Details by Class &amp; Accounts'!AH137+'O5 Details by Class &amp; Accounts'!BC137+'O5 Details by Class &amp; Accounts'!BX137</f>
        <v>0</v>
      </c>
      <c r="J137" s="520">
        <f>'O5 Details by Class &amp; Accounts'!N137+'O5 Details by Class &amp; Accounts'!AI137+'O5 Details by Class &amp; Accounts'!BD137+'O5 Details by Class &amp; Accounts'!BY137</f>
        <v>0</v>
      </c>
      <c r="K137" s="520">
        <f>'O5 Details by Class &amp; Accounts'!O137+'O5 Details by Class &amp; Accounts'!AJ137+'O5 Details by Class &amp; Accounts'!BE137+'O5 Details by Class &amp; Accounts'!BZ137</f>
        <v>2126.291583312282</v>
      </c>
      <c r="L137" s="520">
        <f>'O5 Details by Class &amp; Accounts'!P137+'O5 Details by Class &amp; Accounts'!AK137+'O5 Details by Class &amp; Accounts'!BF137+'O5 Details by Class &amp; Accounts'!CA137</f>
        <v>0</v>
      </c>
      <c r="M137" s="520">
        <f>'O5 Details by Class &amp; Accounts'!Q137+'O5 Details by Class &amp; Accounts'!AL137+'O5 Details by Class &amp; Accounts'!BG137+'O5 Details by Class &amp; Accounts'!CB137</f>
        <v>21.514865711062118</v>
      </c>
      <c r="N137" s="520">
        <f>'O5 Details by Class &amp; Accounts'!R137+'O5 Details by Class &amp; Accounts'!AM137+'O5 Details by Class &amp; Accounts'!BH137+'O5 Details by Class &amp; Accounts'!CC137</f>
        <v>0</v>
      </c>
      <c r="O137" s="520">
        <f>'O5 Details by Class &amp; Accounts'!S137+'O5 Details by Class &amp; Accounts'!AN137+'O5 Details by Class &amp; Accounts'!BI137+'O5 Details by Class &amp; Accounts'!CD137</f>
        <v>0</v>
      </c>
      <c r="P137" s="520">
        <f>'O5 Details by Class &amp; Accounts'!T137+'O5 Details by Class &amp; Accounts'!AO137+'O5 Details by Class &amp; Accounts'!BJ137+'O5 Details by Class &amp; Accounts'!CE137</f>
        <v>0</v>
      </c>
      <c r="Q137" s="520">
        <f>'O5 Details by Class &amp; Accounts'!U137+'O5 Details by Class &amp; Accounts'!AP137+'O5 Details by Class &amp; Accounts'!BK137+'O5 Details by Class &amp; Accounts'!CF137</f>
        <v>0</v>
      </c>
      <c r="R137" s="520">
        <f>'O5 Details by Class &amp; Accounts'!V137+'O5 Details by Class &amp; Accounts'!AQ137+'O5 Details by Class &amp; Accounts'!BL137+'O5 Details by Class &amp; Accounts'!CG137</f>
        <v>0</v>
      </c>
      <c r="S137" s="520">
        <f>'O5 Details by Class &amp; Accounts'!W137+'O5 Details by Class &amp; Accounts'!AR137+'O5 Details by Class &amp; Accounts'!BM137+'O5 Details by Class &amp; Accounts'!CH137</f>
        <v>0</v>
      </c>
      <c r="T137" s="520">
        <f>'O5 Details by Class &amp; Accounts'!X137+'O5 Details by Class &amp; Accounts'!AS137+'O5 Details by Class &amp; Accounts'!BN137+'O5 Details by Class &amp; Accounts'!CI137</f>
        <v>0</v>
      </c>
      <c r="U137" s="520">
        <f>'O5 Details by Class &amp; Accounts'!Y137+'O5 Details by Class &amp; Accounts'!AT137+'O5 Details by Class &amp; Accounts'!BO137+'O5 Details by Class &amp; Accounts'!CJ137</f>
        <v>0</v>
      </c>
      <c r="V137" s="520">
        <f>'O5 Details by Class &amp; Accounts'!Z137+'O5 Details by Class &amp; Accounts'!AU137+'O5 Details by Class &amp; Accounts'!BP137+'O5 Details by Class &amp; Accounts'!CK137</f>
        <v>0</v>
      </c>
      <c r="W137" s="520">
        <f>'O5 Details by Class &amp; Accounts'!AA137+'O5 Details by Class &amp; Accounts'!AV137+'O5 Details by Class &amp; Accounts'!BQ137+'O5 Details by Class &amp; Accounts'!CL137</f>
        <v>0</v>
      </c>
      <c r="X137" s="959">
        <f>'O5 Details by Class &amp; Accounts'!AB137+'O5 Details by Class &amp; Accounts'!AW137+'O5 Details by Class &amp; Accounts'!BR137+'O5 Details by Class &amp; Accounts'!CM137</f>
        <v>0</v>
      </c>
      <c r="Y137" s="1630" t="str">
        <f t="shared" si="4"/>
        <v>5017</v>
      </c>
      <c r="Z137" s="1625">
        <v>1820</v>
      </c>
    </row>
    <row r="138" spans="1:26" ht="12.75" x14ac:dyDescent="0.2">
      <c r="A138" s="1494" t="s">
        <v>190</v>
      </c>
      <c r="B138" s="930" t="s">
        <v>553</v>
      </c>
      <c r="C138" s="945" t="str">
        <f>IF(ISBLANK('E4 TB Allocation Details'!D139), "",('E4 TB Allocation Details'!D139))</f>
        <v>di</v>
      </c>
      <c r="D138" s="946">
        <f t="shared" si="5"/>
        <v>199964.99000000002</v>
      </c>
      <c r="E138" s="520">
        <f>'O5 Details by Class &amp; Accounts'!I138+'O5 Details by Class &amp; Accounts'!AD138+'O5 Details by Class &amp; Accounts'!AY138+'O5 Details by Class &amp; Accounts'!BT138</f>
        <v>118253.78949427171</v>
      </c>
      <c r="F138" s="520">
        <f>'O5 Details by Class &amp; Accounts'!J138+'O5 Details by Class &amp; Accounts'!AE138+'O5 Details by Class &amp; Accounts'!AZ138+'O5 Details by Class &amp; Accounts'!BU138</f>
        <v>29613.521694690164</v>
      </c>
      <c r="G138" s="520">
        <f>'O5 Details by Class &amp; Accounts'!K138+'O5 Details by Class &amp; Accounts'!AF138+'O5 Details by Class &amp; Accounts'!BA138+'O5 Details by Class &amp; Accounts'!BV138</f>
        <v>47996.992365039674</v>
      </c>
      <c r="H138" s="520">
        <f>'O5 Details by Class &amp; Accounts'!L138+'O5 Details by Class &amp; Accounts'!AG138+'O5 Details by Class &amp; Accounts'!BB138+'O5 Details by Class &amp; Accounts'!BW138</f>
        <v>0</v>
      </c>
      <c r="I138" s="520">
        <f>'O5 Details by Class &amp; Accounts'!M138+'O5 Details by Class &amp; Accounts'!AH138+'O5 Details by Class &amp; Accounts'!BC138+'O5 Details by Class &amp; Accounts'!BX138</f>
        <v>0</v>
      </c>
      <c r="J138" s="520">
        <f>'O5 Details by Class &amp; Accounts'!N138+'O5 Details by Class &amp; Accounts'!AI138+'O5 Details by Class &amp; Accounts'!BD138+'O5 Details by Class &amp; Accounts'!BY138</f>
        <v>0</v>
      </c>
      <c r="K138" s="520">
        <f>'O5 Details by Class &amp; Accounts'!O138+'O5 Details by Class &amp; Accounts'!AJ138+'O5 Details by Class &amp; Accounts'!BE138+'O5 Details by Class &amp; Accounts'!BZ138</f>
        <v>3179.5117057523785</v>
      </c>
      <c r="L138" s="520">
        <f>'O5 Details by Class &amp; Accounts'!P138+'O5 Details by Class &amp; Accounts'!AK138+'O5 Details by Class &amp; Accounts'!BF138+'O5 Details by Class &amp; Accounts'!CA138</f>
        <v>504.32834852946678</v>
      </c>
      <c r="M138" s="520">
        <f>'O5 Details by Class &amp; Accounts'!Q138+'O5 Details by Class &amp; Accounts'!AL138+'O5 Details by Class &amp; Accounts'!BG138+'O5 Details by Class &amp; Accounts'!CB138</f>
        <v>416.84639171661121</v>
      </c>
      <c r="N138" s="520">
        <f>'O5 Details by Class &amp; Accounts'!R138+'O5 Details by Class &amp; Accounts'!AM138+'O5 Details by Class &amp; Accounts'!BH138+'O5 Details by Class &amp; Accounts'!CC138</f>
        <v>0</v>
      </c>
      <c r="O138" s="520">
        <f>'O5 Details by Class &amp; Accounts'!S138+'O5 Details by Class &amp; Accounts'!AN138+'O5 Details by Class &amp; Accounts'!BI138+'O5 Details by Class &amp; Accounts'!CD138</f>
        <v>0</v>
      </c>
      <c r="P138" s="520">
        <f>'O5 Details by Class &amp; Accounts'!T138+'O5 Details by Class &amp; Accounts'!AO138+'O5 Details by Class &amp; Accounts'!BJ138+'O5 Details by Class &amp; Accounts'!CE138</f>
        <v>0</v>
      </c>
      <c r="Q138" s="520">
        <f>'O5 Details by Class &amp; Accounts'!U138+'O5 Details by Class &amp; Accounts'!AP138+'O5 Details by Class &amp; Accounts'!BK138+'O5 Details by Class &amp; Accounts'!CF138</f>
        <v>0</v>
      </c>
      <c r="R138" s="520">
        <f>'O5 Details by Class &amp; Accounts'!V138+'O5 Details by Class &amp; Accounts'!AQ138+'O5 Details by Class &amp; Accounts'!BL138+'O5 Details by Class &amp; Accounts'!CG138</f>
        <v>0</v>
      </c>
      <c r="S138" s="520">
        <f>'O5 Details by Class &amp; Accounts'!W138+'O5 Details by Class &amp; Accounts'!AR138+'O5 Details by Class &amp; Accounts'!BM138+'O5 Details by Class &amp; Accounts'!CH138</f>
        <v>0</v>
      </c>
      <c r="T138" s="520">
        <f>'O5 Details by Class &amp; Accounts'!X138+'O5 Details by Class &amp; Accounts'!AS138+'O5 Details by Class &amp; Accounts'!BN138+'O5 Details by Class &amp; Accounts'!CI138</f>
        <v>0</v>
      </c>
      <c r="U138" s="520">
        <f>'O5 Details by Class &amp; Accounts'!Y138+'O5 Details by Class &amp; Accounts'!AT138+'O5 Details by Class &amp; Accounts'!BO138+'O5 Details by Class &amp; Accounts'!CJ138</f>
        <v>0</v>
      </c>
      <c r="V138" s="520">
        <f>'O5 Details by Class &amp; Accounts'!Z138+'O5 Details by Class &amp; Accounts'!AU138+'O5 Details by Class &amp; Accounts'!BP138+'O5 Details by Class &amp; Accounts'!CK138</f>
        <v>0</v>
      </c>
      <c r="W138" s="520">
        <f>'O5 Details by Class &amp; Accounts'!AA138+'O5 Details by Class &amp; Accounts'!AV138+'O5 Details by Class &amp; Accounts'!BQ138+'O5 Details by Class &amp; Accounts'!CL138</f>
        <v>0</v>
      </c>
      <c r="X138" s="959">
        <f>'O5 Details by Class &amp; Accounts'!AB138+'O5 Details by Class &amp; Accounts'!AW138+'O5 Details by Class &amp; Accounts'!BR138+'O5 Details by Class &amp; Accounts'!CM138</f>
        <v>0</v>
      </c>
      <c r="Y138" s="1630" t="str">
        <f t="shared" si="4"/>
        <v>5020</v>
      </c>
      <c r="Z138" s="1625" t="s">
        <v>504</v>
      </c>
    </row>
    <row r="139" spans="1:26" ht="25.5" x14ac:dyDescent="0.2">
      <c r="A139" s="1494" t="s">
        <v>191</v>
      </c>
      <c r="B139" s="930" t="s">
        <v>1582</v>
      </c>
      <c r="C139" s="945" t="str">
        <f>IF(ISBLANK('E4 TB Allocation Details'!D140), "",('E4 TB Allocation Details'!D140))</f>
        <v>di</v>
      </c>
      <c r="D139" s="946">
        <f t="shared" si="5"/>
        <v>395667.35000000003</v>
      </c>
      <c r="E139" s="520">
        <f>'O5 Details by Class &amp; Accounts'!I139+'O5 Details by Class &amp; Accounts'!AD139+'O5 Details by Class &amp; Accounts'!AY139+'O5 Details by Class &amp; Accounts'!BT139</f>
        <v>233986.77696858998</v>
      </c>
      <c r="F139" s="520">
        <f>'O5 Details by Class &amp; Accounts'!J139+'O5 Details by Class &amp; Accounts'!AE139+'O5 Details by Class &amp; Accounts'!AZ139+'O5 Details by Class &amp; Accounts'!BU139</f>
        <v>58595.775456021409</v>
      </c>
      <c r="G139" s="520">
        <f>'O5 Details by Class &amp; Accounts'!K139+'O5 Details by Class &amp; Accounts'!AF139+'O5 Details by Class &amp; Accounts'!BA139+'O5 Details by Class &amp; Accounts'!BV139</f>
        <v>94970.838530512177</v>
      </c>
      <c r="H139" s="520">
        <f>'O5 Details by Class &amp; Accounts'!L139+'O5 Details by Class &amp; Accounts'!AG139+'O5 Details by Class &amp; Accounts'!BB139+'O5 Details by Class &amp; Accounts'!BW139</f>
        <v>0</v>
      </c>
      <c r="I139" s="520">
        <f>'O5 Details by Class &amp; Accounts'!M139+'O5 Details by Class &amp; Accounts'!AH139+'O5 Details by Class &amp; Accounts'!BC139+'O5 Details by Class &amp; Accounts'!BX139</f>
        <v>0</v>
      </c>
      <c r="J139" s="520">
        <f>'O5 Details by Class &amp; Accounts'!N139+'O5 Details by Class &amp; Accounts'!AI139+'O5 Details by Class &amp; Accounts'!BD139+'O5 Details by Class &amp; Accounts'!BY139</f>
        <v>0</v>
      </c>
      <c r="K139" s="520">
        <f>'O5 Details by Class &amp; Accounts'!O139+'O5 Details by Class &amp; Accounts'!AJ139+'O5 Details by Class &amp; Accounts'!BE139+'O5 Details by Class &amp; Accounts'!BZ139</f>
        <v>6291.2461371814288</v>
      </c>
      <c r="L139" s="520">
        <f>'O5 Details by Class &amp; Accounts'!P139+'O5 Details by Class &amp; Accounts'!AK139+'O5 Details by Class &amp; Accounts'!BF139+'O5 Details by Class &amp; Accounts'!CA139</f>
        <v>997.905989406098</v>
      </c>
      <c r="M139" s="520">
        <f>'O5 Details by Class &amp; Accounts'!Q139+'O5 Details by Class &amp; Accounts'!AL139+'O5 Details by Class &amp; Accounts'!BG139+'O5 Details by Class &amp; Accounts'!CB139</f>
        <v>824.80691828891406</v>
      </c>
      <c r="N139" s="520">
        <f>'O5 Details by Class &amp; Accounts'!R139+'O5 Details by Class &amp; Accounts'!AM139+'O5 Details by Class &amp; Accounts'!BH139+'O5 Details by Class &amp; Accounts'!CC139</f>
        <v>0</v>
      </c>
      <c r="O139" s="520">
        <f>'O5 Details by Class &amp; Accounts'!S139+'O5 Details by Class &amp; Accounts'!AN139+'O5 Details by Class &amp; Accounts'!BI139+'O5 Details by Class &amp; Accounts'!CD139</f>
        <v>0</v>
      </c>
      <c r="P139" s="520">
        <f>'O5 Details by Class &amp; Accounts'!T139+'O5 Details by Class &amp; Accounts'!AO139+'O5 Details by Class &amp; Accounts'!BJ139+'O5 Details by Class &amp; Accounts'!CE139</f>
        <v>0</v>
      </c>
      <c r="Q139" s="520">
        <f>'O5 Details by Class &amp; Accounts'!U139+'O5 Details by Class &amp; Accounts'!AP139+'O5 Details by Class &amp; Accounts'!BK139+'O5 Details by Class &amp; Accounts'!CF139</f>
        <v>0</v>
      </c>
      <c r="R139" s="520">
        <f>'O5 Details by Class &amp; Accounts'!V139+'O5 Details by Class &amp; Accounts'!AQ139+'O5 Details by Class &amp; Accounts'!BL139+'O5 Details by Class &amp; Accounts'!CG139</f>
        <v>0</v>
      </c>
      <c r="S139" s="520">
        <f>'O5 Details by Class &amp; Accounts'!W139+'O5 Details by Class &amp; Accounts'!AR139+'O5 Details by Class &amp; Accounts'!BM139+'O5 Details by Class &amp; Accounts'!CH139</f>
        <v>0</v>
      </c>
      <c r="T139" s="520">
        <f>'O5 Details by Class &amp; Accounts'!X139+'O5 Details by Class &amp; Accounts'!AS139+'O5 Details by Class &amp; Accounts'!BN139+'O5 Details by Class &amp; Accounts'!CI139</f>
        <v>0</v>
      </c>
      <c r="U139" s="520">
        <f>'O5 Details by Class &amp; Accounts'!Y139+'O5 Details by Class &amp; Accounts'!AT139+'O5 Details by Class &amp; Accounts'!BO139+'O5 Details by Class &amp; Accounts'!CJ139</f>
        <v>0</v>
      </c>
      <c r="V139" s="520">
        <f>'O5 Details by Class &amp; Accounts'!Z139+'O5 Details by Class &amp; Accounts'!AU139+'O5 Details by Class &amp; Accounts'!BP139+'O5 Details by Class &amp; Accounts'!CK139</f>
        <v>0</v>
      </c>
      <c r="W139" s="520">
        <f>'O5 Details by Class &amp; Accounts'!AA139+'O5 Details by Class &amp; Accounts'!AV139+'O5 Details by Class &amp; Accounts'!BQ139+'O5 Details by Class &amp; Accounts'!CL139</f>
        <v>0</v>
      </c>
      <c r="X139" s="959">
        <f>'O5 Details by Class &amp; Accounts'!AB139+'O5 Details by Class &amp; Accounts'!AW139+'O5 Details by Class &amp; Accounts'!BR139+'O5 Details by Class &amp; Accounts'!CM139</f>
        <v>0</v>
      </c>
      <c r="Y139" s="1630" t="str">
        <f t="shared" si="4"/>
        <v>5025</v>
      </c>
      <c r="Z139" s="1625" t="s">
        <v>504</v>
      </c>
    </row>
    <row r="140" spans="1:26" ht="15.95" customHeight="1" x14ac:dyDescent="0.2">
      <c r="A140" s="1494" t="s">
        <v>192</v>
      </c>
      <c r="B140" s="930" t="s">
        <v>560</v>
      </c>
      <c r="C140" s="945" t="str">
        <f>IF(ISBLANK('E4 TB Allocation Details'!D141), "",('E4 TB Allocation Details'!D141))</f>
        <v>di</v>
      </c>
      <c r="D140" s="946">
        <f t="shared" si="5"/>
        <v>53304.090000000011</v>
      </c>
      <c r="E140" s="520">
        <f>'O5 Details by Class &amp; Accounts'!I140+'O5 Details by Class &amp; Accounts'!AD140+'O5 Details by Class &amp; Accounts'!AY140+'O5 Details by Class &amp; Accounts'!BT140</f>
        <v>23722.446996166527</v>
      </c>
      <c r="F140" s="520">
        <f>'O5 Details by Class &amp; Accounts'!J140+'O5 Details by Class &amp; Accounts'!AE140+'O5 Details by Class &amp; Accounts'!AZ140+'O5 Details by Class &amp; Accounts'!BU140</f>
        <v>9735.070499196825</v>
      </c>
      <c r="G140" s="520">
        <f>'O5 Details by Class &amp; Accounts'!K140+'O5 Details by Class &amp; Accounts'!AF140+'O5 Details by Class &amp; Accounts'!BA140+'O5 Details by Class &amp; Accounts'!BV140</f>
        <v>19398.058686402757</v>
      </c>
      <c r="H140" s="520">
        <f>'O5 Details by Class &amp; Accounts'!L140+'O5 Details by Class &amp; Accounts'!AG140+'O5 Details by Class &amp; Accounts'!BB140+'O5 Details by Class &amp; Accounts'!BW140</f>
        <v>0</v>
      </c>
      <c r="I140" s="520">
        <f>'O5 Details by Class &amp; Accounts'!M140+'O5 Details by Class &amp; Accounts'!AH140+'O5 Details by Class &amp; Accounts'!BC140+'O5 Details by Class &amp; Accounts'!BX140</f>
        <v>0</v>
      </c>
      <c r="J140" s="520">
        <f>'O5 Details by Class &amp; Accounts'!N140+'O5 Details by Class &amp; Accounts'!AI140+'O5 Details by Class &amp; Accounts'!BD140+'O5 Details by Class &amp; Accounts'!BY140</f>
        <v>0</v>
      </c>
      <c r="K140" s="520">
        <f>'O5 Details by Class &amp; Accounts'!O140+'O5 Details by Class &amp; Accounts'!AJ140+'O5 Details by Class &amp; Accounts'!BE140+'O5 Details by Class &amp; Accounts'!BZ140</f>
        <v>443.59963267471034</v>
      </c>
      <c r="L140" s="520">
        <f>'O5 Details by Class &amp; Accounts'!P140+'O5 Details by Class &amp; Accounts'!AK140+'O5 Details by Class &amp; Accounts'!BF140+'O5 Details by Class &amp; Accounts'!CA140</f>
        <v>0</v>
      </c>
      <c r="M140" s="520">
        <f>'O5 Details by Class &amp; Accounts'!Q140+'O5 Details by Class &amp; Accounts'!AL140+'O5 Details by Class &amp; Accounts'!BG140+'O5 Details by Class &amp; Accounts'!CB140</f>
        <v>4.9141855591843999</v>
      </c>
      <c r="N140" s="520">
        <f>'O5 Details by Class &amp; Accounts'!R140+'O5 Details by Class &amp; Accounts'!AM140+'O5 Details by Class &amp; Accounts'!BH140+'O5 Details by Class &amp; Accounts'!CC140</f>
        <v>0</v>
      </c>
      <c r="O140" s="520">
        <f>'O5 Details by Class &amp; Accounts'!S140+'O5 Details by Class &amp; Accounts'!AN140+'O5 Details by Class &amp; Accounts'!BI140+'O5 Details by Class &amp; Accounts'!CD140</f>
        <v>0</v>
      </c>
      <c r="P140" s="520">
        <f>'O5 Details by Class &amp; Accounts'!T140+'O5 Details by Class &amp; Accounts'!AO140+'O5 Details by Class &amp; Accounts'!BJ140+'O5 Details by Class &amp; Accounts'!CE140</f>
        <v>0</v>
      </c>
      <c r="Q140" s="520">
        <f>'O5 Details by Class &amp; Accounts'!U140+'O5 Details by Class &amp; Accounts'!AP140+'O5 Details by Class &amp; Accounts'!BK140+'O5 Details by Class &amp; Accounts'!CF140</f>
        <v>0</v>
      </c>
      <c r="R140" s="520">
        <f>'O5 Details by Class &amp; Accounts'!V140+'O5 Details by Class &amp; Accounts'!AQ140+'O5 Details by Class &amp; Accounts'!BL140+'O5 Details by Class &amp; Accounts'!CG140</f>
        <v>0</v>
      </c>
      <c r="S140" s="520">
        <f>'O5 Details by Class &amp; Accounts'!W140+'O5 Details by Class &amp; Accounts'!AR140+'O5 Details by Class &amp; Accounts'!BM140+'O5 Details by Class &amp; Accounts'!CH140</f>
        <v>0</v>
      </c>
      <c r="T140" s="520">
        <f>'O5 Details by Class &amp; Accounts'!X140+'O5 Details by Class &amp; Accounts'!AS140+'O5 Details by Class &amp; Accounts'!BN140+'O5 Details by Class &amp; Accounts'!CI140</f>
        <v>0</v>
      </c>
      <c r="U140" s="520">
        <f>'O5 Details by Class &amp; Accounts'!Y140+'O5 Details by Class &amp; Accounts'!AT140+'O5 Details by Class &amp; Accounts'!BO140+'O5 Details by Class &amp; Accounts'!CJ140</f>
        <v>0</v>
      </c>
      <c r="V140" s="520">
        <f>'O5 Details by Class &amp; Accounts'!Z140+'O5 Details by Class &amp; Accounts'!AU140+'O5 Details by Class &amp; Accounts'!BP140+'O5 Details by Class &amp; Accounts'!CK140</f>
        <v>0</v>
      </c>
      <c r="W140" s="520">
        <f>'O5 Details by Class &amp; Accounts'!AA140+'O5 Details by Class &amp; Accounts'!AV140+'O5 Details by Class &amp; Accounts'!BQ140+'O5 Details by Class &amp; Accounts'!CL140</f>
        <v>0</v>
      </c>
      <c r="X140" s="959">
        <f>'O5 Details by Class &amp; Accounts'!AB140+'O5 Details by Class &amp; Accounts'!AW140+'O5 Details by Class &amp; Accounts'!BR140+'O5 Details by Class &amp; Accounts'!CM140</f>
        <v>0</v>
      </c>
      <c r="Y140" s="1630" t="str">
        <f t="shared" si="4"/>
        <v>5030</v>
      </c>
      <c r="Z140" s="1625" t="s">
        <v>504</v>
      </c>
    </row>
    <row r="141" spans="1:26" ht="15.95" customHeight="1" x14ac:dyDescent="0.2">
      <c r="A141" s="1494" t="s">
        <v>195</v>
      </c>
      <c r="B141" s="930" t="s">
        <v>1405</v>
      </c>
      <c r="C141" s="945" t="str">
        <f>IF(ISBLANK('E4 TB Allocation Details'!D142), "",('E4 TB Allocation Details'!D142))</f>
        <v>di</v>
      </c>
      <c r="D141" s="946">
        <f t="shared" si="5"/>
        <v>144714.79</v>
      </c>
      <c r="E141" s="520">
        <f>'O5 Details by Class &amp; Accounts'!I141+'O5 Details by Class &amp; Accounts'!AD141+'O5 Details by Class &amp; Accounts'!AY141+'O5 Details by Class &amp; Accounts'!BT141</f>
        <v>86814.779740894548</v>
      </c>
      <c r="F141" s="520">
        <f>'O5 Details by Class &amp; Accounts'!J141+'O5 Details by Class &amp; Accounts'!AE141+'O5 Details by Class &amp; Accounts'!AZ141+'O5 Details by Class &amp; Accounts'!BU141</f>
        <v>23738.053656804714</v>
      </c>
      <c r="G141" s="520">
        <f>'O5 Details by Class &amp; Accounts'!K141+'O5 Details by Class &amp; Accounts'!AF141+'O5 Details by Class &amp; Accounts'!BA141+'O5 Details by Class &amp; Accounts'!BV141</f>
        <v>31803.04702671578</v>
      </c>
      <c r="H141" s="520">
        <f>'O5 Details by Class &amp; Accounts'!L141+'O5 Details by Class &amp; Accounts'!AG141+'O5 Details by Class &amp; Accounts'!BB141+'O5 Details by Class &amp; Accounts'!BW141</f>
        <v>0</v>
      </c>
      <c r="I141" s="520">
        <f>'O5 Details by Class &amp; Accounts'!M141+'O5 Details by Class &amp; Accounts'!AH141+'O5 Details by Class &amp; Accounts'!BC141+'O5 Details by Class &amp; Accounts'!BX141</f>
        <v>0</v>
      </c>
      <c r="J141" s="520">
        <f>'O5 Details by Class &amp; Accounts'!N141+'O5 Details by Class &amp; Accounts'!AI141+'O5 Details by Class &amp; Accounts'!BD141+'O5 Details by Class &amp; Accounts'!BY141</f>
        <v>0</v>
      </c>
      <c r="K141" s="520">
        <f>'O5 Details by Class &amp; Accounts'!O141+'O5 Details by Class &amp; Accounts'!AJ141+'O5 Details by Class &amp; Accounts'!BE141+'O5 Details by Class &amp; Accounts'!BZ141</f>
        <v>1777.3375424886963</v>
      </c>
      <c r="L141" s="520">
        <f>'O5 Details by Class &amp; Accounts'!P141+'O5 Details by Class &amp; Accounts'!AK141+'O5 Details by Class &amp; Accounts'!BF141+'O5 Details by Class &amp; Accounts'!CA141</f>
        <v>316.98492977576535</v>
      </c>
      <c r="M141" s="520">
        <f>'O5 Details by Class &amp; Accounts'!Q141+'O5 Details by Class &amp; Accounts'!AL141+'O5 Details by Class &amp; Accounts'!BG141+'O5 Details by Class &amp; Accounts'!CB141</f>
        <v>264.58710332048912</v>
      </c>
      <c r="N141" s="520">
        <f>'O5 Details by Class &amp; Accounts'!R141+'O5 Details by Class &amp; Accounts'!AM141+'O5 Details by Class &amp; Accounts'!BH141+'O5 Details by Class &amp; Accounts'!CC141</f>
        <v>0</v>
      </c>
      <c r="O141" s="520">
        <f>'O5 Details by Class &amp; Accounts'!S141+'O5 Details by Class &amp; Accounts'!AN141+'O5 Details by Class &amp; Accounts'!BI141+'O5 Details by Class &amp; Accounts'!CD141</f>
        <v>0</v>
      </c>
      <c r="P141" s="520">
        <f>'O5 Details by Class &amp; Accounts'!T141+'O5 Details by Class &amp; Accounts'!AO141+'O5 Details by Class &amp; Accounts'!BJ141+'O5 Details by Class &amp; Accounts'!CE141</f>
        <v>0</v>
      </c>
      <c r="Q141" s="520">
        <f>'O5 Details by Class &amp; Accounts'!U141+'O5 Details by Class &amp; Accounts'!AP141+'O5 Details by Class &amp; Accounts'!BK141+'O5 Details by Class &amp; Accounts'!CF141</f>
        <v>0</v>
      </c>
      <c r="R141" s="520">
        <f>'O5 Details by Class &amp; Accounts'!V141+'O5 Details by Class &amp; Accounts'!AQ141+'O5 Details by Class &amp; Accounts'!BL141+'O5 Details by Class &amp; Accounts'!CG141</f>
        <v>0</v>
      </c>
      <c r="S141" s="520">
        <f>'O5 Details by Class &amp; Accounts'!W141+'O5 Details by Class &amp; Accounts'!AR141+'O5 Details by Class &amp; Accounts'!BM141+'O5 Details by Class &amp; Accounts'!CH141</f>
        <v>0</v>
      </c>
      <c r="T141" s="520">
        <f>'O5 Details by Class &amp; Accounts'!X141+'O5 Details by Class &amp; Accounts'!AS141+'O5 Details by Class &amp; Accounts'!BN141+'O5 Details by Class &amp; Accounts'!CI141</f>
        <v>0</v>
      </c>
      <c r="U141" s="520">
        <f>'O5 Details by Class &amp; Accounts'!Y141+'O5 Details by Class &amp; Accounts'!AT141+'O5 Details by Class &amp; Accounts'!BO141+'O5 Details by Class &amp; Accounts'!CJ141</f>
        <v>0</v>
      </c>
      <c r="V141" s="520">
        <f>'O5 Details by Class &amp; Accounts'!Z141+'O5 Details by Class &amp; Accounts'!AU141+'O5 Details by Class &amp; Accounts'!BP141+'O5 Details by Class &amp; Accounts'!CK141</f>
        <v>0</v>
      </c>
      <c r="W141" s="520">
        <f>'O5 Details by Class &amp; Accounts'!AA141+'O5 Details by Class &amp; Accounts'!AV141+'O5 Details by Class &amp; Accounts'!BQ141+'O5 Details by Class &amp; Accounts'!CL141</f>
        <v>0</v>
      </c>
      <c r="X141" s="959">
        <f>'O5 Details by Class &amp; Accounts'!AB141+'O5 Details by Class &amp; Accounts'!AW141+'O5 Details by Class &amp; Accounts'!BR141+'O5 Details by Class &amp; Accounts'!CM141</f>
        <v>0</v>
      </c>
      <c r="Y141" s="1630" t="str">
        <f t="shared" si="4"/>
        <v>5035</v>
      </c>
      <c r="Z141" s="1625">
        <v>1850</v>
      </c>
    </row>
    <row r="142" spans="1:26" ht="12.75" x14ac:dyDescent="0.2">
      <c r="A142" s="1494" t="s">
        <v>198</v>
      </c>
      <c r="B142" s="930" t="s">
        <v>4</v>
      </c>
      <c r="C142" s="945" t="str">
        <f>IF(ISBLANK('E4 TB Allocation Details'!D143), "",('E4 TB Allocation Details'!D143))</f>
        <v>di</v>
      </c>
      <c r="D142" s="946">
        <f t="shared" si="5"/>
        <v>15605.690000000002</v>
      </c>
      <c r="E142" s="520">
        <f>'O5 Details by Class &amp; Accounts'!I142+'O5 Details by Class &amp; Accounts'!AD142+'O5 Details by Class &amp; Accounts'!AY142+'O5 Details by Class &amp; Accounts'!BT142</f>
        <v>9153.2464388521767</v>
      </c>
      <c r="F142" s="520">
        <f>'O5 Details by Class &amp; Accounts'!J142+'O5 Details by Class &amp; Accounts'!AE142+'O5 Details by Class &amp; Accounts'!AZ142+'O5 Details by Class &amp; Accounts'!BU142</f>
        <v>2343.3050325910494</v>
      </c>
      <c r="G142" s="520">
        <f>'O5 Details by Class &amp; Accounts'!K142+'O5 Details by Class &amp; Accounts'!AF142+'O5 Details by Class &amp; Accounts'!BA142+'O5 Details by Class &amp; Accounts'!BV142</f>
        <v>3589.2793376214327</v>
      </c>
      <c r="H142" s="520">
        <f>'O5 Details by Class &amp; Accounts'!L142+'O5 Details by Class &amp; Accounts'!AG142+'O5 Details by Class &amp; Accounts'!BB142+'O5 Details by Class &amp; Accounts'!BW142</f>
        <v>0</v>
      </c>
      <c r="I142" s="520">
        <f>'O5 Details by Class &amp; Accounts'!M142+'O5 Details by Class &amp; Accounts'!AH142+'O5 Details by Class &amp; Accounts'!BC142+'O5 Details by Class &amp; Accounts'!BX142</f>
        <v>0</v>
      </c>
      <c r="J142" s="520">
        <f>'O5 Details by Class &amp; Accounts'!N142+'O5 Details by Class &amp; Accounts'!AI142+'O5 Details by Class &amp; Accounts'!BD142+'O5 Details by Class &amp; Accounts'!BY142</f>
        <v>0</v>
      </c>
      <c r="K142" s="520">
        <f>'O5 Details by Class &amp; Accounts'!O142+'O5 Details by Class &amp; Accounts'!AJ142+'O5 Details by Class &amp; Accounts'!BE142+'O5 Details by Class &amp; Accounts'!BZ142</f>
        <v>450.98041860492691</v>
      </c>
      <c r="L142" s="520">
        <f>'O5 Details by Class &amp; Accounts'!P142+'O5 Details by Class &amp; Accounts'!AK142+'O5 Details by Class &amp; Accounts'!BF142+'O5 Details by Class &amp; Accounts'!CA142</f>
        <v>37.67377460825891</v>
      </c>
      <c r="M142" s="520">
        <f>'O5 Details by Class &amp; Accounts'!Q142+'O5 Details by Class &amp; Accounts'!AL142+'O5 Details by Class &amp; Accounts'!BG142+'O5 Details by Class &amp; Accounts'!CB142</f>
        <v>31.204997722156865</v>
      </c>
      <c r="N142" s="520">
        <f>'O5 Details by Class &amp; Accounts'!R142+'O5 Details by Class &amp; Accounts'!AM142+'O5 Details by Class &amp; Accounts'!BH142+'O5 Details by Class &amp; Accounts'!CC142</f>
        <v>0</v>
      </c>
      <c r="O142" s="520">
        <f>'O5 Details by Class &amp; Accounts'!S142+'O5 Details by Class &amp; Accounts'!AN142+'O5 Details by Class &amp; Accounts'!BI142+'O5 Details by Class &amp; Accounts'!CD142</f>
        <v>0</v>
      </c>
      <c r="P142" s="520">
        <f>'O5 Details by Class &amp; Accounts'!T142+'O5 Details by Class &amp; Accounts'!AO142+'O5 Details by Class &amp; Accounts'!BJ142+'O5 Details by Class &amp; Accounts'!CE142</f>
        <v>0</v>
      </c>
      <c r="Q142" s="520">
        <f>'O5 Details by Class &amp; Accounts'!U142+'O5 Details by Class &amp; Accounts'!AP142+'O5 Details by Class &amp; Accounts'!BK142+'O5 Details by Class &amp; Accounts'!CF142</f>
        <v>0</v>
      </c>
      <c r="R142" s="520">
        <f>'O5 Details by Class &amp; Accounts'!V142+'O5 Details by Class &amp; Accounts'!AQ142+'O5 Details by Class &amp; Accounts'!BL142+'O5 Details by Class &amp; Accounts'!CG142</f>
        <v>0</v>
      </c>
      <c r="S142" s="520">
        <f>'O5 Details by Class &amp; Accounts'!W142+'O5 Details by Class &amp; Accounts'!AR142+'O5 Details by Class &amp; Accounts'!BM142+'O5 Details by Class &amp; Accounts'!CH142</f>
        <v>0</v>
      </c>
      <c r="T142" s="520">
        <f>'O5 Details by Class &amp; Accounts'!X142+'O5 Details by Class &amp; Accounts'!AS142+'O5 Details by Class &amp; Accounts'!BN142+'O5 Details by Class &amp; Accounts'!CI142</f>
        <v>0</v>
      </c>
      <c r="U142" s="520">
        <f>'O5 Details by Class &amp; Accounts'!Y142+'O5 Details by Class &amp; Accounts'!AT142+'O5 Details by Class &amp; Accounts'!BO142+'O5 Details by Class &amp; Accounts'!CJ142</f>
        <v>0</v>
      </c>
      <c r="V142" s="520">
        <f>'O5 Details by Class &amp; Accounts'!Z142+'O5 Details by Class &amp; Accounts'!AU142+'O5 Details by Class &amp; Accounts'!BP142+'O5 Details by Class &amp; Accounts'!CK142</f>
        <v>0</v>
      </c>
      <c r="W142" s="520">
        <f>'O5 Details by Class &amp; Accounts'!AA142+'O5 Details by Class &amp; Accounts'!AV142+'O5 Details by Class &amp; Accounts'!BQ142+'O5 Details by Class &amp; Accounts'!CL142</f>
        <v>0</v>
      </c>
      <c r="X142" s="959">
        <f>'O5 Details by Class &amp; Accounts'!AB142+'O5 Details by Class &amp; Accounts'!AW142+'O5 Details by Class &amp; Accounts'!BR142+'O5 Details by Class &amp; Accounts'!CM142</f>
        <v>0</v>
      </c>
      <c r="Y142" s="1630" t="str">
        <f t="shared" si="4"/>
        <v>5040</v>
      </c>
      <c r="Z142" s="1625" t="s">
        <v>505</v>
      </c>
    </row>
    <row r="143" spans="1:26" ht="25.5" x14ac:dyDescent="0.2">
      <c r="A143" s="1494" t="s">
        <v>199</v>
      </c>
      <c r="B143" s="930" t="s">
        <v>1583</v>
      </c>
      <c r="C143" s="945" t="str">
        <f>IF(ISBLANK('E4 TB Allocation Details'!D144), "",('E4 TB Allocation Details'!D144))</f>
        <v>di</v>
      </c>
      <c r="D143" s="946">
        <f t="shared" si="5"/>
        <v>5728.74</v>
      </c>
      <c r="E143" s="520">
        <f>'O5 Details by Class &amp; Accounts'!I143+'O5 Details by Class &amp; Accounts'!AD143+'O5 Details by Class &amp; Accounts'!AY143+'O5 Details by Class &amp; Accounts'!BT143</f>
        <v>3360.0929535387422</v>
      </c>
      <c r="F143" s="520">
        <f>'O5 Details by Class &amp; Accounts'!J143+'O5 Details by Class &amp; Accounts'!AE143+'O5 Details by Class &amp; Accounts'!AZ143+'O5 Details by Class &amp; Accounts'!BU143</f>
        <v>860.210940522697</v>
      </c>
      <c r="G143" s="520">
        <f>'O5 Details by Class &amp; Accounts'!K143+'O5 Details by Class &amp; Accounts'!AF143+'O5 Details by Class &amp; Accounts'!BA143+'O5 Details by Class &amp; Accounts'!BV143</f>
        <v>1317.5994212755352</v>
      </c>
      <c r="H143" s="520">
        <f>'O5 Details by Class &amp; Accounts'!L143+'O5 Details by Class &amp; Accounts'!AG143+'O5 Details by Class &amp; Accounts'!BB143+'O5 Details by Class &amp; Accounts'!BW143</f>
        <v>0</v>
      </c>
      <c r="I143" s="520">
        <f>'O5 Details by Class &amp; Accounts'!M143+'O5 Details by Class &amp; Accounts'!AH143+'O5 Details by Class &amp; Accounts'!BC143+'O5 Details by Class &amp; Accounts'!BX143</f>
        <v>0</v>
      </c>
      <c r="J143" s="520">
        <f>'O5 Details by Class &amp; Accounts'!N143+'O5 Details by Class &amp; Accounts'!AI143+'O5 Details by Class &amp; Accounts'!BD143+'O5 Details by Class &amp; Accounts'!BY143</f>
        <v>0</v>
      </c>
      <c r="K143" s="520">
        <f>'O5 Details by Class &amp; Accounts'!O143+'O5 Details by Class &amp; Accounts'!AJ143+'O5 Details by Class &amp; Accounts'!BE143+'O5 Details by Class &amp; Accounts'!BZ143</f>
        <v>165.55176754624685</v>
      </c>
      <c r="L143" s="520">
        <f>'O5 Details by Class &amp; Accounts'!P143+'O5 Details by Class &amp; Accounts'!AK143+'O5 Details by Class &amp; Accounts'!BF143+'O5 Details by Class &amp; Accounts'!CA143</f>
        <v>13.829780006479504</v>
      </c>
      <c r="M143" s="520">
        <f>'O5 Details by Class &amp; Accounts'!Q143+'O5 Details by Class &amp; Accounts'!AL143+'O5 Details by Class &amp; Accounts'!BG143+'O5 Details by Class &amp; Accounts'!CB143</f>
        <v>11.455137110299441</v>
      </c>
      <c r="N143" s="520">
        <f>'O5 Details by Class &amp; Accounts'!R143+'O5 Details by Class &amp; Accounts'!AM143+'O5 Details by Class &amp; Accounts'!BH143+'O5 Details by Class &amp; Accounts'!CC143</f>
        <v>0</v>
      </c>
      <c r="O143" s="520">
        <f>'O5 Details by Class &amp; Accounts'!S143+'O5 Details by Class &amp; Accounts'!AN143+'O5 Details by Class &amp; Accounts'!BI143+'O5 Details by Class &amp; Accounts'!CD143</f>
        <v>0</v>
      </c>
      <c r="P143" s="520">
        <f>'O5 Details by Class &amp; Accounts'!T143+'O5 Details by Class &amp; Accounts'!AO143+'O5 Details by Class &amp; Accounts'!BJ143+'O5 Details by Class &amp; Accounts'!CE143</f>
        <v>0</v>
      </c>
      <c r="Q143" s="520">
        <f>'O5 Details by Class &amp; Accounts'!U143+'O5 Details by Class &amp; Accounts'!AP143+'O5 Details by Class &amp; Accounts'!BK143+'O5 Details by Class &amp; Accounts'!CF143</f>
        <v>0</v>
      </c>
      <c r="R143" s="520">
        <f>'O5 Details by Class &amp; Accounts'!V143+'O5 Details by Class &amp; Accounts'!AQ143+'O5 Details by Class &amp; Accounts'!BL143+'O5 Details by Class &amp; Accounts'!CG143</f>
        <v>0</v>
      </c>
      <c r="S143" s="520">
        <f>'O5 Details by Class &amp; Accounts'!W143+'O5 Details by Class &amp; Accounts'!AR143+'O5 Details by Class &amp; Accounts'!BM143+'O5 Details by Class &amp; Accounts'!CH143</f>
        <v>0</v>
      </c>
      <c r="T143" s="520">
        <f>'O5 Details by Class &amp; Accounts'!X143+'O5 Details by Class &amp; Accounts'!AS143+'O5 Details by Class &amp; Accounts'!BN143+'O5 Details by Class &amp; Accounts'!CI143</f>
        <v>0</v>
      </c>
      <c r="U143" s="520">
        <f>'O5 Details by Class &amp; Accounts'!Y143+'O5 Details by Class &amp; Accounts'!AT143+'O5 Details by Class &amp; Accounts'!BO143+'O5 Details by Class &amp; Accounts'!CJ143</f>
        <v>0</v>
      </c>
      <c r="V143" s="520">
        <f>'O5 Details by Class &amp; Accounts'!Z143+'O5 Details by Class &amp; Accounts'!AU143+'O5 Details by Class &amp; Accounts'!BP143+'O5 Details by Class &amp; Accounts'!CK143</f>
        <v>0</v>
      </c>
      <c r="W143" s="520">
        <f>'O5 Details by Class &amp; Accounts'!AA143+'O5 Details by Class &amp; Accounts'!AV143+'O5 Details by Class &amp; Accounts'!BQ143+'O5 Details by Class &amp; Accounts'!CL143</f>
        <v>0</v>
      </c>
      <c r="X143" s="959">
        <f>'O5 Details by Class &amp; Accounts'!AB143+'O5 Details by Class &amp; Accounts'!AW143+'O5 Details by Class &amp; Accounts'!BR143+'O5 Details by Class &amp; Accounts'!CM143</f>
        <v>0</v>
      </c>
      <c r="Y143" s="1630" t="str">
        <f t="shared" si="4"/>
        <v>5045</v>
      </c>
      <c r="Z143" s="1625" t="s">
        <v>505</v>
      </c>
    </row>
    <row r="144" spans="1:26" ht="15.95" customHeight="1" x14ac:dyDescent="0.2">
      <c r="A144" s="1494" t="s">
        <v>200</v>
      </c>
      <c r="B144" s="930" t="s">
        <v>537</v>
      </c>
      <c r="C144" s="945" t="str">
        <f>IF(ISBLANK('E4 TB Allocation Details'!D145), "",('E4 TB Allocation Details'!D145))</f>
        <v>di</v>
      </c>
      <c r="D144" s="946">
        <f t="shared" si="5"/>
        <v>449.92000000000007</v>
      </c>
      <c r="E144" s="520">
        <f>'O5 Details by Class &amp; Accounts'!I144+'O5 Details by Class &amp; Accounts'!AD144+'O5 Details by Class &amp; Accounts'!AY144+'O5 Details by Class &amp; Accounts'!BT144</f>
        <v>205.83479497316998</v>
      </c>
      <c r="F144" s="520">
        <f>'O5 Details by Class &amp; Accounts'!J144+'O5 Details by Class &amp; Accounts'!AE144+'O5 Details by Class &amp; Accounts'!AZ144+'O5 Details by Class &amp; Accounts'!BU144</f>
        <v>84.469205077172049</v>
      </c>
      <c r="G144" s="520">
        <f>'O5 Details by Class &amp; Accounts'!K144+'O5 Details by Class &amp; Accounts'!AF144+'O5 Details by Class &amp; Accounts'!BA144+'O5 Details by Class &amp; Accounts'!BV144</f>
        <v>156.94027866674682</v>
      </c>
      <c r="H144" s="520">
        <f>'O5 Details by Class &amp; Accounts'!L144+'O5 Details by Class &amp; Accounts'!AG144+'O5 Details by Class &amp; Accounts'!BB144+'O5 Details by Class &amp; Accounts'!BW144</f>
        <v>0</v>
      </c>
      <c r="I144" s="520">
        <f>'O5 Details by Class &amp; Accounts'!M144+'O5 Details by Class &amp; Accounts'!AH144+'O5 Details by Class &amp; Accounts'!BC144+'O5 Details by Class &amp; Accounts'!BX144</f>
        <v>0</v>
      </c>
      <c r="J144" s="520">
        <f>'O5 Details by Class &amp; Accounts'!N144+'O5 Details by Class &amp; Accounts'!AI144+'O5 Details by Class &amp; Accounts'!BD144+'O5 Details by Class &amp; Accounts'!BY144</f>
        <v>0</v>
      </c>
      <c r="K144" s="520">
        <f>'O5 Details by Class &amp; Accounts'!O144+'O5 Details by Class &amp; Accounts'!AJ144+'O5 Details by Class &amp; Accounts'!BE144+'O5 Details by Class &amp; Accounts'!BZ144</f>
        <v>2.6330819052282055</v>
      </c>
      <c r="L144" s="520">
        <f>'O5 Details by Class &amp; Accounts'!P144+'O5 Details by Class &amp; Accounts'!AK144+'O5 Details by Class &amp; Accounts'!BF144+'O5 Details by Class &amp; Accounts'!CA144</f>
        <v>0</v>
      </c>
      <c r="M144" s="520">
        <f>'O5 Details by Class &amp; Accounts'!Q144+'O5 Details by Class &amp; Accounts'!AL144+'O5 Details by Class &amp; Accounts'!BG144+'O5 Details by Class &amp; Accounts'!CB144</f>
        <v>4.2639377683014359E-2</v>
      </c>
      <c r="N144" s="520">
        <f>'O5 Details by Class &amp; Accounts'!R144+'O5 Details by Class &amp; Accounts'!AM144+'O5 Details by Class &amp; Accounts'!BH144+'O5 Details by Class &amp; Accounts'!CC144</f>
        <v>0</v>
      </c>
      <c r="O144" s="520">
        <f>'O5 Details by Class &amp; Accounts'!S144+'O5 Details by Class &amp; Accounts'!AN144+'O5 Details by Class &amp; Accounts'!BI144+'O5 Details by Class &amp; Accounts'!CD144</f>
        <v>0</v>
      </c>
      <c r="P144" s="520">
        <f>'O5 Details by Class &amp; Accounts'!T144+'O5 Details by Class &amp; Accounts'!AO144+'O5 Details by Class &amp; Accounts'!BJ144+'O5 Details by Class &amp; Accounts'!CE144</f>
        <v>0</v>
      </c>
      <c r="Q144" s="520">
        <f>'O5 Details by Class &amp; Accounts'!U144+'O5 Details by Class &amp; Accounts'!AP144+'O5 Details by Class &amp; Accounts'!BK144+'O5 Details by Class &amp; Accounts'!CF144</f>
        <v>0</v>
      </c>
      <c r="R144" s="520">
        <f>'O5 Details by Class &amp; Accounts'!V144+'O5 Details by Class &amp; Accounts'!AQ144+'O5 Details by Class &amp; Accounts'!BL144+'O5 Details by Class &amp; Accounts'!CG144</f>
        <v>0</v>
      </c>
      <c r="S144" s="520">
        <f>'O5 Details by Class &amp; Accounts'!W144+'O5 Details by Class &amp; Accounts'!AR144+'O5 Details by Class &amp; Accounts'!BM144+'O5 Details by Class &amp; Accounts'!CH144</f>
        <v>0</v>
      </c>
      <c r="T144" s="520">
        <f>'O5 Details by Class &amp; Accounts'!X144+'O5 Details by Class &amp; Accounts'!AS144+'O5 Details by Class &amp; Accounts'!BN144+'O5 Details by Class &amp; Accounts'!CI144</f>
        <v>0</v>
      </c>
      <c r="U144" s="520">
        <f>'O5 Details by Class &amp; Accounts'!Y144+'O5 Details by Class &amp; Accounts'!AT144+'O5 Details by Class &amp; Accounts'!BO144+'O5 Details by Class &amp; Accounts'!CJ144</f>
        <v>0</v>
      </c>
      <c r="V144" s="520">
        <f>'O5 Details by Class &amp; Accounts'!Z144+'O5 Details by Class &amp; Accounts'!AU144+'O5 Details by Class &amp; Accounts'!BP144+'O5 Details by Class &amp; Accounts'!CK144</f>
        <v>0</v>
      </c>
      <c r="W144" s="520">
        <f>'O5 Details by Class &amp; Accounts'!AA144+'O5 Details by Class &amp; Accounts'!AV144+'O5 Details by Class &amp; Accounts'!BQ144+'O5 Details by Class &amp; Accounts'!CL144</f>
        <v>0</v>
      </c>
      <c r="X144" s="959">
        <f>'O5 Details by Class &amp; Accounts'!AB144+'O5 Details by Class &amp; Accounts'!AW144+'O5 Details by Class &amp; Accounts'!BR144+'O5 Details by Class &amp; Accounts'!CM144</f>
        <v>0</v>
      </c>
      <c r="Y144" s="1630" t="str">
        <f t="shared" si="4"/>
        <v>5050</v>
      </c>
      <c r="Z144" s="1625" t="s">
        <v>505</v>
      </c>
    </row>
    <row r="145" spans="1:26" ht="15.95" customHeight="1" x14ac:dyDescent="0.2">
      <c r="A145" s="1494" t="s">
        <v>196</v>
      </c>
      <c r="B145" s="930" t="s">
        <v>1413</v>
      </c>
      <c r="C145" s="945" t="str">
        <f>IF(ISBLANK('E4 TB Allocation Details'!D146), "",('E4 TB Allocation Details'!D146))</f>
        <v>di</v>
      </c>
      <c r="D145" s="946">
        <f t="shared" si="5"/>
        <v>117886.26999999997</v>
      </c>
      <c r="E145" s="520">
        <f>'O5 Details by Class &amp; Accounts'!I145+'O5 Details by Class &amp; Accounts'!AD145+'O5 Details by Class &amp; Accounts'!AY145+'O5 Details by Class &amp; Accounts'!BT145</f>
        <v>70720.280660502118</v>
      </c>
      <c r="F145" s="520">
        <f>'O5 Details by Class &amp; Accounts'!J145+'O5 Details by Class &amp; Accounts'!AE145+'O5 Details by Class &amp; Accounts'!AZ145+'O5 Details by Class &amp; Accounts'!BU145</f>
        <v>19337.281301106595</v>
      </c>
      <c r="G145" s="520">
        <f>'O5 Details by Class &amp; Accounts'!K145+'O5 Details by Class &amp; Accounts'!AF145+'O5 Details by Class &amp; Accounts'!BA145+'O5 Details by Class &amp; Accounts'!BV145</f>
        <v>25907.11418379637</v>
      </c>
      <c r="H145" s="520">
        <f>'O5 Details by Class &amp; Accounts'!L145+'O5 Details by Class &amp; Accounts'!AG145+'O5 Details by Class &amp; Accounts'!BB145+'O5 Details by Class &amp; Accounts'!BW145</f>
        <v>0</v>
      </c>
      <c r="I145" s="520">
        <f>'O5 Details by Class &amp; Accounts'!M145+'O5 Details by Class &amp; Accounts'!AH145+'O5 Details by Class &amp; Accounts'!BC145+'O5 Details by Class &amp; Accounts'!BX145</f>
        <v>0</v>
      </c>
      <c r="J145" s="520">
        <f>'O5 Details by Class &amp; Accounts'!N145+'O5 Details by Class &amp; Accounts'!AI145+'O5 Details by Class &amp; Accounts'!BD145+'O5 Details by Class &amp; Accounts'!BY145</f>
        <v>0</v>
      </c>
      <c r="K145" s="520">
        <f>'O5 Details by Class &amp; Accounts'!O145+'O5 Details by Class &amp; Accounts'!AJ145+'O5 Details by Class &amp; Accounts'!BE145+'O5 Details by Class &amp; Accounts'!BZ145</f>
        <v>1447.8388381378222</v>
      </c>
      <c r="L145" s="520">
        <f>'O5 Details by Class &amp; Accounts'!P145+'O5 Details by Class &amp; Accounts'!AK145+'O5 Details by Class &amp; Accounts'!BF145+'O5 Details by Class &amp; Accounts'!CA145</f>
        <v>258.21943297901282</v>
      </c>
      <c r="M145" s="520">
        <f>'O5 Details by Class &amp; Accounts'!Q145+'O5 Details by Class &amp; Accounts'!AL145+'O5 Details by Class &amp; Accounts'!BG145+'O5 Details by Class &amp; Accounts'!CB145</f>
        <v>215.53558347807493</v>
      </c>
      <c r="N145" s="520">
        <f>'O5 Details by Class &amp; Accounts'!R145+'O5 Details by Class &amp; Accounts'!AM145+'O5 Details by Class &amp; Accounts'!BH145+'O5 Details by Class &amp; Accounts'!CC145</f>
        <v>0</v>
      </c>
      <c r="O145" s="520">
        <f>'O5 Details by Class &amp; Accounts'!S145+'O5 Details by Class &amp; Accounts'!AN145+'O5 Details by Class &amp; Accounts'!BI145+'O5 Details by Class &amp; Accounts'!CD145</f>
        <v>0</v>
      </c>
      <c r="P145" s="520">
        <f>'O5 Details by Class &amp; Accounts'!T145+'O5 Details by Class &amp; Accounts'!AO145+'O5 Details by Class &amp; Accounts'!BJ145+'O5 Details by Class &amp; Accounts'!CE145</f>
        <v>0</v>
      </c>
      <c r="Q145" s="520">
        <f>'O5 Details by Class &amp; Accounts'!U145+'O5 Details by Class &amp; Accounts'!AP145+'O5 Details by Class &amp; Accounts'!BK145+'O5 Details by Class &amp; Accounts'!CF145</f>
        <v>0</v>
      </c>
      <c r="R145" s="520">
        <f>'O5 Details by Class &amp; Accounts'!V145+'O5 Details by Class &amp; Accounts'!AQ145+'O5 Details by Class &amp; Accounts'!BL145+'O5 Details by Class &amp; Accounts'!CG145</f>
        <v>0</v>
      </c>
      <c r="S145" s="520">
        <f>'O5 Details by Class &amp; Accounts'!W145+'O5 Details by Class &amp; Accounts'!AR145+'O5 Details by Class &amp; Accounts'!BM145+'O5 Details by Class &amp; Accounts'!CH145</f>
        <v>0</v>
      </c>
      <c r="T145" s="520">
        <f>'O5 Details by Class &amp; Accounts'!X145+'O5 Details by Class &amp; Accounts'!AS145+'O5 Details by Class &amp; Accounts'!BN145+'O5 Details by Class &amp; Accounts'!CI145</f>
        <v>0</v>
      </c>
      <c r="U145" s="520">
        <f>'O5 Details by Class &amp; Accounts'!Y145+'O5 Details by Class &amp; Accounts'!AT145+'O5 Details by Class &amp; Accounts'!BO145+'O5 Details by Class &amp; Accounts'!CJ145</f>
        <v>0</v>
      </c>
      <c r="V145" s="520">
        <f>'O5 Details by Class &amp; Accounts'!Z145+'O5 Details by Class &amp; Accounts'!AU145+'O5 Details by Class &amp; Accounts'!BP145+'O5 Details by Class &amp; Accounts'!CK145</f>
        <v>0</v>
      </c>
      <c r="W145" s="520">
        <f>'O5 Details by Class &amp; Accounts'!AA145+'O5 Details by Class &amp; Accounts'!AV145+'O5 Details by Class &amp; Accounts'!BQ145+'O5 Details by Class &amp; Accounts'!CL145</f>
        <v>0</v>
      </c>
      <c r="X145" s="959">
        <f>'O5 Details by Class &amp; Accounts'!AB145+'O5 Details by Class &amp; Accounts'!AW145+'O5 Details by Class &amp; Accounts'!BR145+'O5 Details by Class &amp; Accounts'!CM145</f>
        <v>0</v>
      </c>
      <c r="Y145" s="1630" t="str">
        <f t="shared" si="4"/>
        <v>5055</v>
      </c>
      <c r="Z145" s="1625">
        <v>1850</v>
      </c>
    </row>
    <row r="146" spans="1:26" ht="15.95" customHeight="1" x14ac:dyDescent="0.2">
      <c r="A146" s="1494" t="s">
        <v>202</v>
      </c>
      <c r="B146" s="930" t="s">
        <v>1577</v>
      </c>
      <c r="C146" s="945" t="str">
        <f>IF(ISBLANK('E4 TB Allocation Details'!D147), "",('E4 TB Allocation Details'!D147))</f>
        <v>cu</v>
      </c>
      <c r="D146" s="946">
        <f t="shared" si="5"/>
        <v>766462.95</v>
      </c>
      <c r="E146" s="520">
        <f>'O5 Details by Class &amp; Accounts'!I146+'O5 Details by Class &amp; Accounts'!AD146+'O5 Details by Class &amp; Accounts'!AY146+'O5 Details by Class &amp; Accounts'!BT146</f>
        <v>591007.38502218144</v>
      </c>
      <c r="F146" s="520">
        <f>'O5 Details by Class &amp; Accounts'!J146+'O5 Details by Class &amp; Accounts'!AE146+'O5 Details by Class &amp; Accounts'!AZ146+'O5 Details by Class &amp; Accounts'!BU146</f>
        <v>142403.37629118885</v>
      </c>
      <c r="G146" s="520">
        <f>'O5 Details by Class &amp; Accounts'!K146+'O5 Details by Class &amp; Accounts'!AF146+'O5 Details by Class &amp; Accounts'!BA146+'O5 Details by Class &amp; Accounts'!BV146</f>
        <v>33052.188686629597</v>
      </c>
      <c r="H146" s="520">
        <f>'O5 Details by Class &amp; Accounts'!L146+'O5 Details by Class &amp; Accounts'!AG146+'O5 Details by Class &amp; Accounts'!BB146+'O5 Details by Class &amp; Accounts'!BW146</f>
        <v>0</v>
      </c>
      <c r="I146" s="520">
        <f>'O5 Details by Class &amp; Accounts'!M146+'O5 Details by Class &amp; Accounts'!AH146+'O5 Details by Class &amp; Accounts'!BC146+'O5 Details by Class &amp; Accounts'!BX146</f>
        <v>0</v>
      </c>
      <c r="J146" s="520">
        <f>'O5 Details by Class &amp; Accounts'!N146+'O5 Details by Class &amp; Accounts'!AI146+'O5 Details by Class &amp; Accounts'!BD146+'O5 Details by Class &amp; Accounts'!BY146</f>
        <v>0</v>
      </c>
      <c r="K146" s="520">
        <f>'O5 Details by Class &amp; Accounts'!O146+'O5 Details by Class &amp; Accounts'!AJ146+'O5 Details by Class &amp; Accounts'!BE146+'O5 Details by Class &amp; Accounts'!BZ146</f>
        <v>0</v>
      </c>
      <c r="L146" s="520">
        <f>'O5 Details by Class &amp; Accounts'!P146+'O5 Details by Class &amp; Accounts'!AK146+'O5 Details by Class &amp; Accounts'!BF146+'O5 Details by Class &amp; Accounts'!CA146</f>
        <v>0</v>
      </c>
      <c r="M146" s="520">
        <f>'O5 Details by Class &amp; Accounts'!Q146+'O5 Details by Class &amp; Accounts'!AL146+'O5 Details by Class &amp; Accounts'!BG146+'O5 Details by Class &amp; Accounts'!CB146</f>
        <v>0</v>
      </c>
      <c r="N146" s="520">
        <f>'O5 Details by Class &amp; Accounts'!R146+'O5 Details by Class &amp; Accounts'!AM146+'O5 Details by Class &amp; Accounts'!BH146+'O5 Details by Class &amp; Accounts'!CC146</f>
        <v>0</v>
      </c>
      <c r="O146" s="520">
        <f>'O5 Details by Class &amp; Accounts'!S146+'O5 Details by Class &amp; Accounts'!AN146+'O5 Details by Class &amp; Accounts'!BI146+'O5 Details by Class &amp; Accounts'!CD146</f>
        <v>0</v>
      </c>
      <c r="P146" s="520">
        <f>'O5 Details by Class &amp; Accounts'!T146+'O5 Details by Class &amp; Accounts'!AO146+'O5 Details by Class &amp; Accounts'!BJ146+'O5 Details by Class &amp; Accounts'!CE146</f>
        <v>0</v>
      </c>
      <c r="Q146" s="520">
        <f>'O5 Details by Class &amp; Accounts'!U146+'O5 Details by Class &amp; Accounts'!AP146+'O5 Details by Class &amp; Accounts'!BK146+'O5 Details by Class &amp; Accounts'!CF146</f>
        <v>0</v>
      </c>
      <c r="R146" s="520">
        <f>'O5 Details by Class &amp; Accounts'!V146+'O5 Details by Class &amp; Accounts'!AQ146+'O5 Details by Class &amp; Accounts'!BL146+'O5 Details by Class &amp; Accounts'!CG146</f>
        <v>0</v>
      </c>
      <c r="S146" s="520">
        <f>'O5 Details by Class &amp; Accounts'!W146+'O5 Details by Class &amp; Accounts'!AR146+'O5 Details by Class &amp; Accounts'!BM146+'O5 Details by Class &amp; Accounts'!CH146</f>
        <v>0</v>
      </c>
      <c r="T146" s="520">
        <f>'O5 Details by Class &amp; Accounts'!X146+'O5 Details by Class &amp; Accounts'!AS146+'O5 Details by Class &amp; Accounts'!BN146+'O5 Details by Class &amp; Accounts'!CI146</f>
        <v>0</v>
      </c>
      <c r="U146" s="520">
        <f>'O5 Details by Class &amp; Accounts'!Y146+'O5 Details by Class &amp; Accounts'!AT146+'O5 Details by Class &amp; Accounts'!BO146+'O5 Details by Class &amp; Accounts'!CJ146</f>
        <v>0</v>
      </c>
      <c r="V146" s="520">
        <f>'O5 Details by Class &amp; Accounts'!Z146+'O5 Details by Class &amp; Accounts'!AU146+'O5 Details by Class &amp; Accounts'!BP146+'O5 Details by Class &amp; Accounts'!CK146</f>
        <v>0</v>
      </c>
      <c r="W146" s="520">
        <f>'O5 Details by Class &amp; Accounts'!AA146+'O5 Details by Class &amp; Accounts'!AV146+'O5 Details by Class &amp; Accounts'!BQ146+'O5 Details by Class &amp; Accounts'!CL146</f>
        <v>0</v>
      </c>
      <c r="X146" s="959">
        <f>'O5 Details by Class &amp; Accounts'!AB146+'O5 Details by Class &amp; Accounts'!AW146+'O5 Details by Class &amp; Accounts'!BR146+'O5 Details by Class &amp; Accounts'!CM146</f>
        <v>0</v>
      </c>
      <c r="Y146" s="1630" t="str">
        <f t="shared" si="4"/>
        <v>5065</v>
      </c>
      <c r="Z146" s="1625" t="s">
        <v>774</v>
      </c>
    </row>
    <row r="147" spans="1:26" ht="15.95" customHeight="1" x14ac:dyDescent="0.2">
      <c r="A147" s="1494" t="s">
        <v>203</v>
      </c>
      <c r="B147" s="930" t="s">
        <v>1578</v>
      </c>
      <c r="C147" s="945" t="str">
        <f>IF(ISBLANK('E4 TB Allocation Details'!D148), "",('E4 TB Allocation Details'!D148))</f>
        <v>cu</v>
      </c>
      <c r="D147" s="946">
        <f t="shared" si="5"/>
        <v>406645.82999999996</v>
      </c>
      <c r="E147" s="520">
        <f>'O5 Details by Class &amp; Accounts'!I147+'O5 Details by Class &amp; Accounts'!AD147+'O5 Details by Class &amp; Accounts'!AY147+'O5 Details by Class &amp; Accounts'!BT147</f>
        <v>300143.35071428574</v>
      </c>
      <c r="F147" s="520">
        <f>'O5 Details by Class &amp; Accounts'!J147+'O5 Details by Class &amp; Accounts'!AE147+'O5 Details by Class &amp; Accounts'!AZ147+'O5 Details by Class &amp; Accounts'!BU147</f>
        <v>29192.301034199449</v>
      </c>
      <c r="G147" s="520">
        <f>'O5 Details by Class &amp; Accounts'!K147+'O5 Details by Class &amp; Accounts'!AF147+'O5 Details by Class &amp; Accounts'!BA147+'O5 Details by Class &amp; Accounts'!BV147</f>
        <v>3480.2457122316932</v>
      </c>
      <c r="H147" s="520">
        <f>'O5 Details by Class &amp; Accounts'!L147+'O5 Details by Class &amp; Accounts'!AG147+'O5 Details by Class &amp; Accounts'!BB147+'O5 Details by Class &amp; Accounts'!BW147</f>
        <v>0</v>
      </c>
      <c r="I147" s="520">
        <f>'O5 Details by Class &amp; Accounts'!M147+'O5 Details by Class &amp; Accounts'!AH147+'O5 Details by Class &amp; Accounts'!BC147+'O5 Details by Class &amp; Accounts'!BX147</f>
        <v>0</v>
      </c>
      <c r="J147" s="520">
        <f>'O5 Details by Class &amp; Accounts'!N147+'O5 Details by Class &amp; Accounts'!AI147+'O5 Details by Class &amp; Accounts'!BD147+'O5 Details by Class &amp; Accounts'!BY147</f>
        <v>0</v>
      </c>
      <c r="K147" s="520">
        <f>'O5 Details by Class &amp; Accounts'!O147+'O5 Details by Class &amp; Accounts'!AJ147+'O5 Details by Class &amp; Accounts'!BE147+'O5 Details by Class &amp; Accounts'!BZ147</f>
        <v>69312.573604806414</v>
      </c>
      <c r="L147" s="520">
        <f>'O5 Details by Class &amp; Accounts'!P147+'O5 Details by Class &amp; Accounts'!AK147+'O5 Details by Class &amp; Accounts'!BF147+'O5 Details by Class &amp; Accounts'!CA147</f>
        <v>2505.7769128068194</v>
      </c>
      <c r="M147" s="520">
        <f>'O5 Details by Class &amp; Accounts'!Q147+'O5 Details by Class &amp; Accounts'!AL147+'O5 Details by Class &amp; Accounts'!BG147+'O5 Details by Class &amp; Accounts'!CB147</f>
        <v>2011.582021669919</v>
      </c>
      <c r="N147" s="520">
        <f>'O5 Details by Class &amp; Accounts'!R147+'O5 Details by Class &amp; Accounts'!AM147+'O5 Details by Class &amp; Accounts'!BH147+'O5 Details by Class &amp; Accounts'!CC147</f>
        <v>0</v>
      </c>
      <c r="O147" s="520">
        <f>'O5 Details by Class &amp; Accounts'!S147+'O5 Details by Class &amp; Accounts'!AN147+'O5 Details by Class &amp; Accounts'!BI147+'O5 Details by Class &amp; Accounts'!CD147</f>
        <v>0</v>
      </c>
      <c r="P147" s="520">
        <f>'O5 Details by Class &amp; Accounts'!T147+'O5 Details by Class &amp; Accounts'!AO147+'O5 Details by Class &amp; Accounts'!BJ147+'O5 Details by Class &amp; Accounts'!CE147</f>
        <v>0</v>
      </c>
      <c r="Q147" s="520">
        <f>'O5 Details by Class &amp; Accounts'!U147+'O5 Details by Class &amp; Accounts'!AP147+'O5 Details by Class &amp; Accounts'!BK147+'O5 Details by Class &amp; Accounts'!CF147</f>
        <v>0</v>
      </c>
      <c r="R147" s="520">
        <f>'O5 Details by Class &amp; Accounts'!V147+'O5 Details by Class &amp; Accounts'!AQ147+'O5 Details by Class &amp; Accounts'!BL147+'O5 Details by Class &amp; Accounts'!CG147</f>
        <v>0</v>
      </c>
      <c r="S147" s="520">
        <f>'O5 Details by Class &amp; Accounts'!W147+'O5 Details by Class &amp; Accounts'!AR147+'O5 Details by Class &amp; Accounts'!BM147+'O5 Details by Class &amp; Accounts'!CH147</f>
        <v>0</v>
      </c>
      <c r="T147" s="520">
        <f>'O5 Details by Class &amp; Accounts'!X147+'O5 Details by Class &amp; Accounts'!AS147+'O5 Details by Class &amp; Accounts'!BN147+'O5 Details by Class &amp; Accounts'!CI147</f>
        <v>0</v>
      </c>
      <c r="U147" s="520">
        <f>'O5 Details by Class &amp; Accounts'!Y147+'O5 Details by Class &amp; Accounts'!AT147+'O5 Details by Class &amp; Accounts'!BO147+'O5 Details by Class &amp; Accounts'!CJ147</f>
        <v>0</v>
      </c>
      <c r="V147" s="520">
        <f>'O5 Details by Class &amp; Accounts'!Z147+'O5 Details by Class &amp; Accounts'!AU147+'O5 Details by Class &amp; Accounts'!BP147+'O5 Details by Class &amp; Accounts'!CK147</f>
        <v>0</v>
      </c>
      <c r="W147" s="520">
        <f>'O5 Details by Class &amp; Accounts'!AA147+'O5 Details by Class &amp; Accounts'!AV147+'O5 Details by Class &amp; Accounts'!BQ147+'O5 Details by Class &amp; Accounts'!CL147</f>
        <v>0</v>
      </c>
      <c r="X147" s="959">
        <f>'O5 Details by Class &amp; Accounts'!AB147+'O5 Details by Class &amp; Accounts'!AW147+'O5 Details by Class &amp; Accounts'!BR147+'O5 Details by Class &amp; Accounts'!CM147</f>
        <v>0</v>
      </c>
      <c r="Y147" s="1630" t="str">
        <f t="shared" si="4"/>
        <v>5070</v>
      </c>
      <c r="Z147" s="1625" t="s">
        <v>704</v>
      </c>
    </row>
    <row r="148" spans="1:26" ht="15.95" customHeight="1" x14ac:dyDescent="0.2">
      <c r="A148" s="1494" t="s">
        <v>204</v>
      </c>
      <c r="B148" s="930" t="s">
        <v>1579</v>
      </c>
      <c r="C148" s="945" t="str">
        <f>IF(ISBLANK('E4 TB Allocation Details'!D149), "",('E4 TB Allocation Details'!D149))</f>
        <v>cu</v>
      </c>
      <c r="D148" s="946">
        <f t="shared" si="5"/>
        <v>79972.610000000015</v>
      </c>
      <c r="E148" s="520">
        <f>'O5 Details by Class &amp; Accounts'!I148+'O5 Details by Class &amp; Accounts'!AD148+'O5 Details by Class &amp; Accounts'!AY148+'O5 Details by Class &amp; Accounts'!BT148</f>
        <v>59027.402619047622</v>
      </c>
      <c r="F148" s="520">
        <f>'O5 Details by Class &amp; Accounts'!J148+'O5 Details by Class &amp; Accounts'!AE148+'O5 Details by Class &amp; Accounts'!AZ148+'O5 Details by Class &amp; Accounts'!BU148</f>
        <v>5741.075730717881</v>
      </c>
      <c r="G148" s="520">
        <f>'O5 Details by Class &amp; Accounts'!K148+'O5 Details by Class &amp; Accounts'!AF148+'O5 Details by Class &amp; Accounts'!BA148+'O5 Details by Class &amp; Accounts'!BV148</f>
        <v>684.4391667522508</v>
      </c>
      <c r="H148" s="520">
        <f>'O5 Details by Class &amp; Accounts'!L148+'O5 Details by Class &amp; Accounts'!AG148+'O5 Details by Class &amp; Accounts'!BB148+'O5 Details by Class &amp; Accounts'!BW148</f>
        <v>0</v>
      </c>
      <c r="I148" s="520">
        <f>'O5 Details by Class &amp; Accounts'!M148+'O5 Details by Class &amp; Accounts'!AH148+'O5 Details by Class &amp; Accounts'!BC148+'O5 Details by Class &amp; Accounts'!BX148</f>
        <v>0</v>
      </c>
      <c r="J148" s="520">
        <f>'O5 Details by Class &amp; Accounts'!N148+'O5 Details by Class &amp; Accounts'!AI148+'O5 Details by Class &amp; Accounts'!BD148+'O5 Details by Class &amp; Accounts'!BY148</f>
        <v>0</v>
      </c>
      <c r="K148" s="520">
        <f>'O5 Details by Class &amp; Accounts'!O148+'O5 Details by Class &amp; Accounts'!AJ148+'O5 Details by Class &amp; Accounts'!BE148+'O5 Details by Class &amp; Accounts'!BZ148</f>
        <v>13631.290445037828</v>
      </c>
      <c r="L148" s="520">
        <f>'O5 Details by Class &amp; Accounts'!P148+'O5 Details by Class &amp; Accounts'!AK148+'O5 Details by Class &amp; Accounts'!BF148+'O5 Details by Class &amp; Accounts'!CA148</f>
        <v>492.7962000616206</v>
      </c>
      <c r="M148" s="520">
        <f>'O5 Details by Class &amp; Accounts'!Q148+'O5 Details by Class &amp; Accounts'!AL148+'O5 Details by Class &amp; Accounts'!BG148+'O5 Details by Class &amp; Accounts'!CB148</f>
        <v>395.60583838280098</v>
      </c>
      <c r="N148" s="520">
        <f>'O5 Details by Class &amp; Accounts'!R148+'O5 Details by Class &amp; Accounts'!AM148+'O5 Details by Class &amp; Accounts'!BH148+'O5 Details by Class &amp; Accounts'!CC148</f>
        <v>0</v>
      </c>
      <c r="O148" s="520">
        <f>'O5 Details by Class &amp; Accounts'!S148+'O5 Details by Class &amp; Accounts'!AN148+'O5 Details by Class &amp; Accounts'!BI148+'O5 Details by Class &amp; Accounts'!CD148</f>
        <v>0</v>
      </c>
      <c r="P148" s="520">
        <f>'O5 Details by Class &amp; Accounts'!T148+'O5 Details by Class &amp; Accounts'!AO148+'O5 Details by Class &amp; Accounts'!BJ148+'O5 Details by Class &amp; Accounts'!CE148</f>
        <v>0</v>
      </c>
      <c r="Q148" s="520">
        <f>'O5 Details by Class &amp; Accounts'!U148+'O5 Details by Class &amp; Accounts'!AP148+'O5 Details by Class &amp; Accounts'!BK148+'O5 Details by Class &amp; Accounts'!CF148</f>
        <v>0</v>
      </c>
      <c r="R148" s="520">
        <f>'O5 Details by Class &amp; Accounts'!V148+'O5 Details by Class &amp; Accounts'!AQ148+'O5 Details by Class &amp; Accounts'!BL148+'O5 Details by Class &amp; Accounts'!CG148</f>
        <v>0</v>
      </c>
      <c r="S148" s="520">
        <f>'O5 Details by Class &amp; Accounts'!W148+'O5 Details by Class &amp; Accounts'!AR148+'O5 Details by Class &amp; Accounts'!BM148+'O5 Details by Class &amp; Accounts'!CH148</f>
        <v>0</v>
      </c>
      <c r="T148" s="520">
        <f>'O5 Details by Class &amp; Accounts'!X148+'O5 Details by Class &amp; Accounts'!AS148+'O5 Details by Class &amp; Accounts'!BN148+'O5 Details by Class &amp; Accounts'!CI148</f>
        <v>0</v>
      </c>
      <c r="U148" s="520">
        <f>'O5 Details by Class &amp; Accounts'!Y148+'O5 Details by Class &amp; Accounts'!AT148+'O5 Details by Class &amp; Accounts'!BO148+'O5 Details by Class &amp; Accounts'!CJ148</f>
        <v>0</v>
      </c>
      <c r="V148" s="520">
        <f>'O5 Details by Class &amp; Accounts'!Z148+'O5 Details by Class &amp; Accounts'!AU148+'O5 Details by Class &amp; Accounts'!BP148+'O5 Details by Class &amp; Accounts'!CK148</f>
        <v>0</v>
      </c>
      <c r="W148" s="520">
        <f>'O5 Details by Class &amp; Accounts'!AA148+'O5 Details by Class &amp; Accounts'!AV148+'O5 Details by Class &amp; Accounts'!BQ148+'O5 Details by Class &amp; Accounts'!CL148</f>
        <v>0</v>
      </c>
      <c r="X148" s="959">
        <f>'O5 Details by Class &amp; Accounts'!AB148+'O5 Details by Class &amp; Accounts'!AW148+'O5 Details by Class &amp; Accounts'!BR148+'O5 Details by Class &amp; Accounts'!CM148</f>
        <v>0</v>
      </c>
      <c r="Y148" s="1630" t="str">
        <f t="shared" si="4"/>
        <v>5075</v>
      </c>
      <c r="Z148" s="1625" t="s">
        <v>704</v>
      </c>
    </row>
    <row r="149" spans="1:26" ht="15.95" customHeight="1" x14ac:dyDescent="0.2">
      <c r="A149" s="1494" t="s">
        <v>180</v>
      </c>
      <c r="B149" s="930" t="s">
        <v>1560</v>
      </c>
      <c r="C149" s="945" t="str">
        <f>IF(ISBLANK('E4 TB Allocation Details'!D150), "",('E4 TB Allocation Details'!D150))</f>
        <v>di</v>
      </c>
      <c r="D149" s="946">
        <f t="shared" si="5"/>
        <v>982193.62000000011</v>
      </c>
      <c r="E149" s="520">
        <f>'O5 Details by Class &amp; Accounts'!I149+'O5 Details by Class &amp; Accounts'!AD149+'O5 Details by Class &amp; Accounts'!AY149+'O5 Details by Class &amp; Accounts'!BT149</f>
        <v>596605.70065772173</v>
      </c>
      <c r="F149" s="520">
        <f>'O5 Details by Class &amp; Accounts'!J149+'O5 Details by Class &amp; Accounts'!AE149+'O5 Details by Class &amp; Accounts'!AZ149+'O5 Details by Class &amp; Accounts'!BU149</f>
        <v>140038.18132227013</v>
      </c>
      <c r="G149" s="520">
        <f>'O5 Details by Class &amp; Accounts'!K149+'O5 Details by Class &amp; Accounts'!AF149+'O5 Details by Class &amp; Accounts'!BA149+'O5 Details by Class &amp; Accounts'!BV149</f>
        <v>226624.69981438309</v>
      </c>
      <c r="H149" s="520">
        <f>'O5 Details by Class &amp; Accounts'!L149+'O5 Details by Class &amp; Accounts'!AG149+'O5 Details by Class &amp; Accounts'!BB149+'O5 Details by Class &amp; Accounts'!BW149</f>
        <v>0</v>
      </c>
      <c r="I149" s="520">
        <f>'O5 Details by Class &amp; Accounts'!M149+'O5 Details by Class &amp; Accounts'!AH149+'O5 Details by Class &amp; Accounts'!BC149+'O5 Details by Class &amp; Accounts'!BX149</f>
        <v>0</v>
      </c>
      <c r="J149" s="520">
        <f>'O5 Details by Class &amp; Accounts'!N149+'O5 Details by Class &amp; Accounts'!AI149+'O5 Details by Class &amp; Accounts'!BD149+'O5 Details by Class &amp; Accounts'!BY149</f>
        <v>0</v>
      </c>
      <c r="K149" s="520">
        <f>'O5 Details by Class &amp; Accounts'!O149+'O5 Details by Class &amp; Accounts'!AJ149+'O5 Details by Class &amp; Accounts'!BE149+'O5 Details by Class &amp; Accounts'!BZ149</f>
        <v>15569.99729215423</v>
      </c>
      <c r="L149" s="520">
        <f>'O5 Details by Class &amp; Accounts'!P149+'O5 Details by Class &amp; Accounts'!AK149+'O5 Details by Class &amp; Accounts'!BF149+'O5 Details by Class &amp; Accounts'!CA149</f>
        <v>1826.9970919874936</v>
      </c>
      <c r="M149" s="520">
        <f>'O5 Details by Class &amp; Accounts'!Q149+'O5 Details by Class &amp; Accounts'!AL149+'O5 Details by Class &amp; Accounts'!BG149+'O5 Details by Class &amp; Accounts'!CB149</f>
        <v>1528.043821483375</v>
      </c>
      <c r="N149" s="520">
        <f>'O5 Details by Class &amp; Accounts'!R149+'O5 Details by Class &amp; Accounts'!AM149+'O5 Details by Class &amp; Accounts'!BH149+'O5 Details by Class &amp; Accounts'!CC149</f>
        <v>0</v>
      </c>
      <c r="O149" s="520">
        <f>'O5 Details by Class &amp; Accounts'!S149+'O5 Details by Class &amp; Accounts'!AN149+'O5 Details by Class &amp; Accounts'!BI149+'O5 Details by Class &amp; Accounts'!CD149</f>
        <v>0</v>
      </c>
      <c r="P149" s="520">
        <f>'O5 Details by Class &amp; Accounts'!T149+'O5 Details by Class &amp; Accounts'!AO149+'O5 Details by Class &amp; Accounts'!BJ149+'O5 Details by Class &amp; Accounts'!CE149</f>
        <v>0</v>
      </c>
      <c r="Q149" s="520">
        <f>'O5 Details by Class &amp; Accounts'!U149+'O5 Details by Class &amp; Accounts'!AP149+'O5 Details by Class &amp; Accounts'!BK149+'O5 Details by Class &amp; Accounts'!CF149</f>
        <v>0</v>
      </c>
      <c r="R149" s="520">
        <f>'O5 Details by Class &amp; Accounts'!V149+'O5 Details by Class &amp; Accounts'!AQ149+'O5 Details by Class &amp; Accounts'!BL149+'O5 Details by Class &amp; Accounts'!CG149</f>
        <v>0</v>
      </c>
      <c r="S149" s="520">
        <f>'O5 Details by Class &amp; Accounts'!W149+'O5 Details by Class &amp; Accounts'!AR149+'O5 Details by Class &amp; Accounts'!BM149+'O5 Details by Class &amp; Accounts'!CH149</f>
        <v>0</v>
      </c>
      <c r="T149" s="520">
        <f>'O5 Details by Class &amp; Accounts'!X149+'O5 Details by Class &amp; Accounts'!AS149+'O5 Details by Class &amp; Accounts'!BN149+'O5 Details by Class &amp; Accounts'!CI149</f>
        <v>0</v>
      </c>
      <c r="U149" s="520">
        <f>'O5 Details by Class &amp; Accounts'!Y149+'O5 Details by Class &amp; Accounts'!AT149+'O5 Details by Class &amp; Accounts'!BO149+'O5 Details by Class &amp; Accounts'!CJ149</f>
        <v>0</v>
      </c>
      <c r="V149" s="520">
        <f>'O5 Details by Class &amp; Accounts'!Z149+'O5 Details by Class &amp; Accounts'!AU149+'O5 Details by Class &amp; Accounts'!BP149+'O5 Details by Class &amp; Accounts'!CK149</f>
        <v>0</v>
      </c>
      <c r="W149" s="520">
        <f>'O5 Details by Class &amp; Accounts'!AA149+'O5 Details by Class &amp; Accounts'!AV149+'O5 Details by Class &amp; Accounts'!BQ149+'O5 Details by Class &amp; Accounts'!CL149</f>
        <v>0</v>
      </c>
      <c r="X149" s="959">
        <f>'O5 Details by Class &amp; Accounts'!AB149+'O5 Details by Class &amp; Accounts'!AW149+'O5 Details by Class &amp; Accounts'!BR149+'O5 Details by Class &amp; Accounts'!CM149</f>
        <v>0</v>
      </c>
      <c r="Y149" s="1630" t="str">
        <f t="shared" si="4"/>
        <v>5085</v>
      </c>
      <c r="Z149" s="1625" t="s">
        <v>108</v>
      </c>
    </row>
    <row r="150" spans="1:26" ht="15.95" customHeight="1" x14ac:dyDescent="0.2">
      <c r="A150" s="1494" t="s">
        <v>201</v>
      </c>
      <c r="B150" s="930" t="s">
        <v>1561</v>
      </c>
      <c r="C150" s="945" t="str">
        <f>IF(ISBLANK('E4 TB Allocation Details'!D151), "",('E4 TB Allocation Details'!D151))</f>
        <v>di</v>
      </c>
      <c r="D150" s="946">
        <f t="shared" si="5"/>
        <v>0</v>
      </c>
      <c r="E150" s="520">
        <f>'O5 Details by Class &amp; Accounts'!I150+'O5 Details by Class &amp; Accounts'!AD150+'O5 Details by Class &amp; Accounts'!AY150+'O5 Details by Class &amp; Accounts'!BT150</f>
        <v>0</v>
      </c>
      <c r="F150" s="520">
        <f>'O5 Details by Class &amp; Accounts'!J150+'O5 Details by Class &amp; Accounts'!AE150+'O5 Details by Class &amp; Accounts'!AZ150+'O5 Details by Class &amp; Accounts'!BU150</f>
        <v>0</v>
      </c>
      <c r="G150" s="520">
        <f>'O5 Details by Class &amp; Accounts'!K150+'O5 Details by Class &amp; Accounts'!AF150+'O5 Details by Class &amp; Accounts'!BA150+'O5 Details by Class &amp; Accounts'!BV150</f>
        <v>0</v>
      </c>
      <c r="H150" s="520">
        <f>'O5 Details by Class &amp; Accounts'!L150+'O5 Details by Class &amp; Accounts'!AG150+'O5 Details by Class &amp; Accounts'!BB150+'O5 Details by Class &amp; Accounts'!BW150</f>
        <v>0</v>
      </c>
      <c r="I150" s="520">
        <f>'O5 Details by Class &amp; Accounts'!M150+'O5 Details by Class &amp; Accounts'!AH150+'O5 Details by Class &amp; Accounts'!BC150+'O5 Details by Class &amp; Accounts'!BX150</f>
        <v>0</v>
      </c>
      <c r="J150" s="520">
        <f>'O5 Details by Class &amp; Accounts'!N150+'O5 Details by Class &amp; Accounts'!AI150+'O5 Details by Class &amp; Accounts'!BD150+'O5 Details by Class &amp; Accounts'!BY150</f>
        <v>0</v>
      </c>
      <c r="K150" s="520">
        <f>'O5 Details by Class &amp; Accounts'!O150+'O5 Details by Class &amp; Accounts'!AJ150+'O5 Details by Class &amp; Accounts'!BE150+'O5 Details by Class &amp; Accounts'!BZ150</f>
        <v>0</v>
      </c>
      <c r="L150" s="520">
        <f>'O5 Details by Class &amp; Accounts'!P150+'O5 Details by Class &amp; Accounts'!AK150+'O5 Details by Class &amp; Accounts'!BF150+'O5 Details by Class &amp; Accounts'!CA150</f>
        <v>0</v>
      </c>
      <c r="M150" s="520">
        <f>'O5 Details by Class &amp; Accounts'!Q150+'O5 Details by Class &amp; Accounts'!AL150+'O5 Details by Class &amp; Accounts'!BG150+'O5 Details by Class &amp; Accounts'!CB150</f>
        <v>0</v>
      </c>
      <c r="N150" s="520">
        <f>'O5 Details by Class &amp; Accounts'!R150+'O5 Details by Class &amp; Accounts'!AM150+'O5 Details by Class &amp; Accounts'!BH150+'O5 Details by Class &amp; Accounts'!CC150</f>
        <v>0</v>
      </c>
      <c r="O150" s="520">
        <f>'O5 Details by Class &amp; Accounts'!S150+'O5 Details by Class &amp; Accounts'!AN150+'O5 Details by Class &amp; Accounts'!BI150+'O5 Details by Class &amp; Accounts'!CD150</f>
        <v>0</v>
      </c>
      <c r="P150" s="520">
        <f>'O5 Details by Class &amp; Accounts'!T150+'O5 Details by Class &amp; Accounts'!AO150+'O5 Details by Class &amp; Accounts'!BJ150+'O5 Details by Class &amp; Accounts'!CE150</f>
        <v>0</v>
      </c>
      <c r="Q150" s="520">
        <f>'O5 Details by Class &amp; Accounts'!U150+'O5 Details by Class &amp; Accounts'!AP150+'O5 Details by Class &amp; Accounts'!BK150+'O5 Details by Class &amp; Accounts'!CF150</f>
        <v>0</v>
      </c>
      <c r="R150" s="520">
        <f>'O5 Details by Class &amp; Accounts'!V150+'O5 Details by Class &amp; Accounts'!AQ150+'O5 Details by Class &amp; Accounts'!BL150+'O5 Details by Class &amp; Accounts'!CG150</f>
        <v>0</v>
      </c>
      <c r="S150" s="520">
        <f>'O5 Details by Class &amp; Accounts'!W150+'O5 Details by Class &amp; Accounts'!AR150+'O5 Details by Class &amp; Accounts'!BM150+'O5 Details by Class &amp; Accounts'!CH150</f>
        <v>0</v>
      </c>
      <c r="T150" s="520">
        <f>'O5 Details by Class &amp; Accounts'!X150+'O5 Details by Class &amp; Accounts'!AS150+'O5 Details by Class &amp; Accounts'!BN150+'O5 Details by Class &amp; Accounts'!CI150</f>
        <v>0</v>
      </c>
      <c r="U150" s="520">
        <f>'O5 Details by Class &amp; Accounts'!Y150+'O5 Details by Class &amp; Accounts'!AT150+'O5 Details by Class &amp; Accounts'!BO150+'O5 Details by Class &amp; Accounts'!CJ150</f>
        <v>0</v>
      </c>
      <c r="V150" s="520">
        <f>'O5 Details by Class &amp; Accounts'!Z150+'O5 Details by Class &amp; Accounts'!AU150+'O5 Details by Class &amp; Accounts'!BP150+'O5 Details by Class &amp; Accounts'!CK150</f>
        <v>0</v>
      </c>
      <c r="W150" s="520">
        <f>'O5 Details by Class &amp; Accounts'!AA150+'O5 Details by Class &amp; Accounts'!AV150+'O5 Details by Class &amp; Accounts'!BQ150+'O5 Details by Class &amp; Accounts'!CL150</f>
        <v>0</v>
      </c>
      <c r="X150" s="959">
        <f>'O5 Details by Class &amp; Accounts'!AB150+'O5 Details by Class &amp; Accounts'!AW150+'O5 Details by Class &amp; Accounts'!BR150+'O5 Details by Class &amp; Accounts'!CM150</f>
        <v>0</v>
      </c>
      <c r="Y150" s="1630" t="str">
        <f t="shared" si="4"/>
        <v>5090</v>
      </c>
      <c r="Z150" s="1625" t="s">
        <v>505</v>
      </c>
    </row>
    <row r="151" spans="1:26" ht="15.95" customHeight="1" x14ac:dyDescent="0.2">
      <c r="A151" s="1494" t="s">
        <v>193</v>
      </c>
      <c r="B151" s="930" t="s">
        <v>1562</v>
      </c>
      <c r="C151" s="945" t="str">
        <f>IF(ISBLANK('E4 TB Allocation Details'!D152), "",('E4 TB Allocation Details'!D152))</f>
        <v>di</v>
      </c>
      <c r="D151" s="946">
        <f t="shared" si="5"/>
        <v>161636.31000000003</v>
      </c>
      <c r="E151" s="520">
        <f>'O5 Details by Class &amp; Accounts'!I151+'O5 Details by Class &amp; Accounts'!AD151+'O5 Details by Class &amp; Accounts'!AY151+'O5 Details by Class &amp; Accounts'!BT151</f>
        <v>95587.263437318936</v>
      </c>
      <c r="F151" s="520">
        <f>'O5 Details by Class &amp; Accounts'!J151+'O5 Details by Class &amp; Accounts'!AE151+'O5 Details by Class &amp; Accounts'!AZ151+'O5 Details by Class &amp; Accounts'!BU151</f>
        <v>23937.292087153182</v>
      </c>
      <c r="G151" s="520">
        <f>'O5 Details by Class &amp; Accounts'!K151+'O5 Details by Class &amp; Accounts'!AF151+'O5 Details by Class &amp; Accounts'!BA151+'O5 Details by Class &amp; Accounts'!BV151</f>
        <v>38797.075112914448</v>
      </c>
      <c r="H151" s="520">
        <f>'O5 Details by Class &amp; Accounts'!L151+'O5 Details by Class &amp; Accounts'!AG151+'O5 Details by Class &amp; Accounts'!BB151+'O5 Details by Class &amp; Accounts'!BW151</f>
        <v>0</v>
      </c>
      <c r="I151" s="520">
        <f>'O5 Details by Class &amp; Accounts'!M151+'O5 Details by Class &amp; Accounts'!AH151+'O5 Details by Class &amp; Accounts'!BC151+'O5 Details by Class &amp; Accounts'!BX151</f>
        <v>0</v>
      </c>
      <c r="J151" s="520">
        <f>'O5 Details by Class &amp; Accounts'!N151+'O5 Details by Class &amp; Accounts'!AI151+'O5 Details by Class &amp; Accounts'!BD151+'O5 Details by Class &amp; Accounts'!BY151</f>
        <v>0</v>
      </c>
      <c r="K151" s="520">
        <f>'O5 Details by Class &amp; Accounts'!O151+'O5 Details by Class &amp; Accounts'!AJ151+'O5 Details by Class &amp; Accounts'!BE151+'O5 Details by Class &amp; Accounts'!BZ151</f>
        <v>2570.0725898049459</v>
      </c>
      <c r="L151" s="520">
        <f>'O5 Details by Class &amp; Accounts'!P151+'O5 Details by Class &amp; Accounts'!AK151+'O5 Details by Class &amp; Accounts'!BF151+'O5 Details by Class &amp; Accounts'!CA151</f>
        <v>407.66022734628166</v>
      </c>
      <c r="M151" s="520">
        <f>'O5 Details by Class &amp; Accounts'!Q151+'O5 Details by Class &amp; Accounts'!AL151+'O5 Details by Class &amp; Accounts'!BG151+'O5 Details by Class &amp; Accounts'!CB151</f>
        <v>336.94654546222114</v>
      </c>
      <c r="N151" s="520">
        <f>'O5 Details by Class &amp; Accounts'!R151+'O5 Details by Class &amp; Accounts'!AM151+'O5 Details by Class &amp; Accounts'!BH151+'O5 Details by Class &amp; Accounts'!CC151</f>
        <v>0</v>
      </c>
      <c r="O151" s="520">
        <f>'O5 Details by Class &amp; Accounts'!S151+'O5 Details by Class &amp; Accounts'!AN151+'O5 Details by Class &amp; Accounts'!BI151+'O5 Details by Class &amp; Accounts'!CD151</f>
        <v>0</v>
      </c>
      <c r="P151" s="520">
        <f>'O5 Details by Class &amp; Accounts'!T151+'O5 Details by Class &amp; Accounts'!AO151+'O5 Details by Class &amp; Accounts'!BJ151+'O5 Details by Class &amp; Accounts'!CE151</f>
        <v>0</v>
      </c>
      <c r="Q151" s="520">
        <f>'O5 Details by Class &amp; Accounts'!U151+'O5 Details by Class &amp; Accounts'!AP151+'O5 Details by Class &amp; Accounts'!BK151+'O5 Details by Class &amp; Accounts'!CF151</f>
        <v>0</v>
      </c>
      <c r="R151" s="520">
        <f>'O5 Details by Class &amp; Accounts'!V151+'O5 Details by Class &amp; Accounts'!AQ151+'O5 Details by Class &amp; Accounts'!BL151+'O5 Details by Class &amp; Accounts'!CG151</f>
        <v>0</v>
      </c>
      <c r="S151" s="520">
        <f>'O5 Details by Class &amp; Accounts'!W151+'O5 Details by Class &amp; Accounts'!AR151+'O5 Details by Class &amp; Accounts'!BM151+'O5 Details by Class &amp; Accounts'!CH151</f>
        <v>0</v>
      </c>
      <c r="T151" s="520">
        <f>'O5 Details by Class &amp; Accounts'!X151+'O5 Details by Class &amp; Accounts'!AS151+'O5 Details by Class &amp; Accounts'!BN151+'O5 Details by Class &amp; Accounts'!CI151</f>
        <v>0</v>
      </c>
      <c r="U151" s="520">
        <f>'O5 Details by Class &amp; Accounts'!Y151+'O5 Details by Class &amp; Accounts'!AT151+'O5 Details by Class &amp; Accounts'!BO151+'O5 Details by Class &amp; Accounts'!CJ151</f>
        <v>0</v>
      </c>
      <c r="V151" s="520">
        <f>'O5 Details by Class &amp; Accounts'!Z151+'O5 Details by Class &amp; Accounts'!AU151+'O5 Details by Class &amp; Accounts'!BP151+'O5 Details by Class &amp; Accounts'!CK151</f>
        <v>0</v>
      </c>
      <c r="W151" s="520">
        <f>'O5 Details by Class &amp; Accounts'!AA151+'O5 Details by Class &amp; Accounts'!AV151+'O5 Details by Class &amp; Accounts'!BQ151+'O5 Details by Class &amp; Accounts'!CL151</f>
        <v>0</v>
      </c>
      <c r="X151" s="959">
        <f>'O5 Details by Class &amp; Accounts'!AB151+'O5 Details by Class &amp; Accounts'!AW151+'O5 Details by Class &amp; Accounts'!BR151+'O5 Details by Class &amp; Accounts'!CM151</f>
        <v>0</v>
      </c>
      <c r="Y151" s="1630" t="str">
        <f t="shared" si="4"/>
        <v>5095</v>
      </c>
      <c r="Z151" s="1625" t="s">
        <v>504</v>
      </c>
    </row>
    <row r="152" spans="1:26" ht="15.95" customHeight="1" x14ac:dyDescent="0.2">
      <c r="A152" s="1836" t="s">
        <v>246</v>
      </c>
      <c r="B152" s="1837" t="s">
        <v>1406</v>
      </c>
      <c r="C152" s="945" t="str">
        <f>IF(ISBLANK('E4 TB Allocation Details'!D153), "",('E4 TB Allocation Details'!D153))</f>
        <v>di</v>
      </c>
      <c r="D152" s="946">
        <f t="shared" si="5"/>
        <v>0</v>
      </c>
      <c r="E152" s="520">
        <f>'O5 Details by Class &amp; Accounts'!I152+'O5 Details by Class &amp; Accounts'!AD152+'O5 Details by Class &amp; Accounts'!AY152+'O5 Details by Class &amp; Accounts'!BT152</f>
        <v>0</v>
      </c>
      <c r="F152" s="520">
        <f>'O5 Details by Class &amp; Accounts'!J152+'O5 Details by Class &amp; Accounts'!AE152+'O5 Details by Class &amp; Accounts'!AZ152+'O5 Details by Class &amp; Accounts'!BU152</f>
        <v>0</v>
      </c>
      <c r="G152" s="520">
        <f>'O5 Details by Class &amp; Accounts'!K152+'O5 Details by Class &amp; Accounts'!AF152+'O5 Details by Class &amp; Accounts'!BA152+'O5 Details by Class &amp; Accounts'!BV152</f>
        <v>0</v>
      </c>
      <c r="H152" s="520">
        <f>'O5 Details by Class &amp; Accounts'!L152+'O5 Details by Class &amp; Accounts'!AG152+'O5 Details by Class &amp; Accounts'!BB152+'O5 Details by Class &amp; Accounts'!BW152</f>
        <v>0</v>
      </c>
      <c r="I152" s="520">
        <f>'O5 Details by Class &amp; Accounts'!M152+'O5 Details by Class &amp; Accounts'!AH152+'O5 Details by Class &amp; Accounts'!BC152+'O5 Details by Class &amp; Accounts'!BX152</f>
        <v>0</v>
      </c>
      <c r="J152" s="520">
        <f>'O5 Details by Class &amp; Accounts'!N152+'O5 Details by Class &amp; Accounts'!AI152+'O5 Details by Class &amp; Accounts'!BD152+'O5 Details by Class &amp; Accounts'!BY152</f>
        <v>0</v>
      </c>
      <c r="K152" s="520">
        <f>'O5 Details by Class &amp; Accounts'!O152+'O5 Details by Class &amp; Accounts'!AJ152+'O5 Details by Class &amp; Accounts'!BE152+'O5 Details by Class &amp; Accounts'!BZ152</f>
        <v>0</v>
      </c>
      <c r="L152" s="520">
        <f>'O5 Details by Class &amp; Accounts'!P152+'O5 Details by Class &amp; Accounts'!AK152+'O5 Details by Class &amp; Accounts'!BF152+'O5 Details by Class &amp; Accounts'!CA152</f>
        <v>0</v>
      </c>
      <c r="M152" s="520">
        <f>'O5 Details by Class &amp; Accounts'!Q152+'O5 Details by Class &amp; Accounts'!AL152+'O5 Details by Class &amp; Accounts'!BG152+'O5 Details by Class &amp; Accounts'!CB152</f>
        <v>0</v>
      </c>
      <c r="N152" s="520">
        <f>'O5 Details by Class &amp; Accounts'!R152+'O5 Details by Class &amp; Accounts'!AM152+'O5 Details by Class &amp; Accounts'!BH152+'O5 Details by Class &amp; Accounts'!CC152</f>
        <v>0</v>
      </c>
      <c r="O152" s="520">
        <f>'O5 Details by Class &amp; Accounts'!S152+'O5 Details by Class &amp; Accounts'!AN152+'O5 Details by Class &amp; Accounts'!BI152+'O5 Details by Class &amp; Accounts'!CD152</f>
        <v>0</v>
      </c>
      <c r="P152" s="520">
        <f>'O5 Details by Class &amp; Accounts'!T152+'O5 Details by Class &amp; Accounts'!AO152+'O5 Details by Class &amp; Accounts'!BJ152+'O5 Details by Class &amp; Accounts'!CE152</f>
        <v>0</v>
      </c>
      <c r="Q152" s="520">
        <f>'O5 Details by Class &amp; Accounts'!U152+'O5 Details by Class &amp; Accounts'!AP152+'O5 Details by Class &amp; Accounts'!BK152+'O5 Details by Class &amp; Accounts'!CF152</f>
        <v>0</v>
      </c>
      <c r="R152" s="520">
        <f>'O5 Details by Class &amp; Accounts'!V152+'O5 Details by Class &amp; Accounts'!AQ152+'O5 Details by Class &amp; Accounts'!BL152+'O5 Details by Class &amp; Accounts'!CG152</f>
        <v>0</v>
      </c>
      <c r="S152" s="520">
        <f>'O5 Details by Class &amp; Accounts'!W152+'O5 Details by Class &amp; Accounts'!AR152+'O5 Details by Class &amp; Accounts'!BM152+'O5 Details by Class &amp; Accounts'!CH152</f>
        <v>0</v>
      </c>
      <c r="T152" s="520">
        <f>'O5 Details by Class &amp; Accounts'!X152+'O5 Details by Class &amp; Accounts'!AS152+'O5 Details by Class &amp; Accounts'!BN152+'O5 Details by Class &amp; Accounts'!CI152</f>
        <v>0</v>
      </c>
      <c r="U152" s="520">
        <f>'O5 Details by Class &amp; Accounts'!Y152+'O5 Details by Class &amp; Accounts'!AT152+'O5 Details by Class &amp; Accounts'!BO152+'O5 Details by Class &amp; Accounts'!CJ152</f>
        <v>0</v>
      </c>
      <c r="V152" s="520">
        <f>'O5 Details by Class &amp; Accounts'!Z152+'O5 Details by Class &amp; Accounts'!AU152+'O5 Details by Class &amp; Accounts'!BP152+'O5 Details by Class &amp; Accounts'!CK152</f>
        <v>0</v>
      </c>
      <c r="W152" s="520">
        <f>'O5 Details by Class &amp; Accounts'!AA152+'O5 Details by Class &amp; Accounts'!AV152+'O5 Details by Class &amp; Accounts'!BQ152+'O5 Details by Class &amp; Accounts'!CL152</f>
        <v>0</v>
      </c>
      <c r="X152" s="959">
        <f>'O5 Details by Class &amp; Accounts'!AB152+'O5 Details by Class &amp; Accounts'!AW152+'O5 Details by Class &amp; Accounts'!BR152+'O5 Details by Class &amp; Accounts'!CM152</f>
        <v>0</v>
      </c>
      <c r="Y152" s="1630" t="str">
        <f t="shared" si="4"/>
        <v>5096</v>
      </c>
      <c r="Z152" s="1625" t="s">
        <v>1082</v>
      </c>
    </row>
    <row r="153" spans="1:26" ht="15.95" customHeight="1" x14ac:dyDescent="0.2">
      <c r="A153" s="1494" t="s">
        <v>181</v>
      </c>
      <c r="B153" s="930" t="s">
        <v>1337</v>
      </c>
      <c r="C153" s="945" t="str">
        <f>IF(ISBLANK('E4 TB Allocation Details'!D154), "",('E4 TB Allocation Details'!D154))</f>
        <v>di</v>
      </c>
      <c r="D153" s="946">
        <f t="shared" si="5"/>
        <v>0</v>
      </c>
      <c r="E153" s="520">
        <f>'O5 Details by Class &amp; Accounts'!I153+'O5 Details by Class &amp; Accounts'!AD153+'O5 Details by Class &amp; Accounts'!AY153+'O5 Details by Class &amp; Accounts'!BT153</f>
        <v>0</v>
      </c>
      <c r="F153" s="520">
        <f>'O5 Details by Class &amp; Accounts'!J153+'O5 Details by Class &amp; Accounts'!AE153+'O5 Details by Class &amp; Accounts'!AZ153+'O5 Details by Class &amp; Accounts'!BU153</f>
        <v>0</v>
      </c>
      <c r="G153" s="520">
        <f>'O5 Details by Class &amp; Accounts'!K153+'O5 Details by Class &amp; Accounts'!AF153+'O5 Details by Class &amp; Accounts'!BA153+'O5 Details by Class &amp; Accounts'!BV153</f>
        <v>0</v>
      </c>
      <c r="H153" s="520">
        <f>'O5 Details by Class &amp; Accounts'!L153+'O5 Details by Class &amp; Accounts'!AG153+'O5 Details by Class &amp; Accounts'!BB153+'O5 Details by Class &amp; Accounts'!BW153</f>
        <v>0</v>
      </c>
      <c r="I153" s="520">
        <f>'O5 Details by Class &amp; Accounts'!M153+'O5 Details by Class &amp; Accounts'!AH153+'O5 Details by Class &amp; Accounts'!BC153+'O5 Details by Class &amp; Accounts'!BX153</f>
        <v>0</v>
      </c>
      <c r="J153" s="520">
        <f>'O5 Details by Class &amp; Accounts'!N153+'O5 Details by Class &amp; Accounts'!AI153+'O5 Details by Class &amp; Accounts'!BD153+'O5 Details by Class &amp; Accounts'!BY153</f>
        <v>0</v>
      </c>
      <c r="K153" s="520">
        <f>'O5 Details by Class &amp; Accounts'!O153+'O5 Details by Class &amp; Accounts'!AJ153+'O5 Details by Class &amp; Accounts'!BE153+'O5 Details by Class &amp; Accounts'!BZ153</f>
        <v>0</v>
      </c>
      <c r="L153" s="520">
        <f>'O5 Details by Class &amp; Accounts'!P153+'O5 Details by Class &amp; Accounts'!AK153+'O5 Details by Class &amp; Accounts'!BF153+'O5 Details by Class &amp; Accounts'!CA153</f>
        <v>0</v>
      </c>
      <c r="M153" s="520">
        <f>'O5 Details by Class &amp; Accounts'!Q153+'O5 Details by Class &amp; Accounts'!AL153+'O5 Details by Class &amp; Accounts'!BG153+'O5 Details by Class &amp; Accounts'!CB153</f>
        <v>0</v>
      </c>
      <c r="N153" s="520">
        <f>'O5 Details by Class &amp; Accounts'!R153+'O5 Details by Class &amp; Accounts'!AM153+'O5 Details by Class &amp; Accounts'!BH153+'O5 Details by Class &amp; Accounts'!CC153</f>
        <v>0</v>
      </c>
      <c r="O153" s="520">
        <f>'O5 Details by Class &amp; Accounts'!S153+'O5 Details by Class &amp; Accounts'!AN153+'O5 Details by Class &amp; Accounts'!BI153+'O5 Details by Class &amp; Accounts'!CD153</f>
        <v>0</v>
      </c>
      <c r="P153" s="520">
        <f>'O5 Details by Class &amp; Accounts'!T153+'O5 Details by Class &amp; Accounts'!AO153+'O5 Details by Class &amp; Accounts'!BJ153+'O5 Details by Class &amp; Accounts'!CE153</f>
        <v>0</v>
      </c>
      <c r="Q153" s="520">
        <f>'O5 Details by Class &amp; Accounts'!U153+'O5 Details by Class &amp; Accounts'!AP153+'O5 Details by Class &amp; Accounts'!BK153+'O5 Details by Class &amp; Accounts'!CF153</f>
        <v>0</v>
      </c>
      <c r="R153" s="520">
        <f>'O5 Details by Class &amp; Accounts'!V153+'O5 Details by Class &amp; Accounts'!AQ153+'O5 Details by Class &amp; Accounts'!BL153+'O5 Details by Class &amp; Accounts'!CG153</f>
        <v>0</v>
      </c>
      <c r="S153" s="520">
        <f>'O5 Details by Class &amp; Accounts'!W153+'O5 Details by Class &amp; Accounts'!AR153+'O5 Details by Class &amp; Accounts'!BM153+'O5 Details by Class &amp; Accounts'!CH153</f>
        <v>0</v>
      </c>
      <c r="T153" s="520">
        <f>'O5 Details by Class &amp; Accounts'!X153+'O5 Details by Class &amp; Accounts'!AS153+'O5 Details by Class &amp; Accounts'!BN153+'O5 Details by Class &amp; Accounts'!CI153</f>
        <v>0</v>
      </c>
      <c r="U153" s="520">
        <f>'O5 Details by Class &amp; Accounts'!Y153+'O5 Details by Class &amp; Accounts'!AT153+'O5 Details by Class &amp; Accounts'!BO153+'O5 Details by Class &amp; Accounts'!CJ153</f>
        <v>0</v>
      </c>
      <c r="V153" s="520">
        <f>'O5 Details by Class &amp; Accounts'!Z153+'O5 Details by Class &amp; Accounts'!AU153+'O5 Details by Class &amp; Accounts'!BP153+'O5 Details by Class &amp; Accounts'!CK153</f>
        <v>0</v>
      </c>
      <c r="W153" s="520">
        <f>'O5 Details by Class &amp; Accounts'!AA153+'O5 Details by Class &amp; Accounts'!AV153+'O5 Details by Class &amp; Accounts'!BQ153+'O5 Details by Class &amp; Accounts'!CL153</f>
        <v>0</v>
      </c>
      <c r="X153" s="959">
        <f>'O5 Details by Class &amp; Accounts'!AB153+'O5 Details by Class &amp; Accounts'!AW153+'O5 Details by Class &amp; Accounts'!BR153+'O5 Details by Class &amp; Accounts'!CM153</f>
        <v>0</v>
      </c>
      <c r="Y153" s="1630" t="str">
        <f t="shared" si="4"/>
        <v>5105</v>
      </c>
      <c r="Z153" s="1625" t="s">
        <v>108</v>
      </c>
    </row>
    <row r="154" spans="1:26" ht="15.95" customHeight="1" x14ac:dyDescent="0.2">
      <c r="A154" s="1494" t="s">
        <v>183</v>
      </c>
      <c r="B154" s="930" t="s">
        <v>1407</v>
      </c>
      <c r="C154" s="945" t="str">
        <f>IF(ISBLANK('E4 TB Allocation Details'!D155), "",('E4 TB Allocation Details'!D155))</f>
        <v>di</v>
      </c>
      <c r="D154" s="946">
        <f t="shared" si="5"/>
        <v>142978.14000000001</v>
      </c>
      <c r="E154" s="520">
        <f>'O5 Details by Class &amp; Accounts'!I154+'O5 Details by Class &amp; Accounts'!AD154+'O5 Details by Class &amp; Accounts'!AY154+'O5 Details by Class &amp; Accounts'!BT154</f>
        <v>74752.593784958546</v>
      </c>
      <c r="F154" s="520">
        <f>'O5 Details by Class &amp; Accounts'!J154+'O5 Details by Class &amp; Accounts'!AE154+'O5 Details by Class &amp; Accounts'!AZ154+'O5 Details by Class &amp; Accounts'!BU154</f>
        <v>21423.92303075581</v>
      </c>
      <c r="G154" s="520">
        <f>'O5 Details by Class &amp; Accounts'!K154+'O5 Details by Class &amp; Accounts'!AF154+'O5 Details by Class &amp; Accounts'!BA154+'O5 Details by Class &amp; Accounts'!BV154</f>
        <v>45047.358019243322</v>
      </c>
      <c r="H154" s="520">
        <f>'O5 Details by Class &amp; Accounts'!L154+'O5 Details by Class &amp; Accounts'!AG154+'O5 Details by Class &amp; Accounts'!BB154+'O5 Details by Class &amp; Accounts'!BW154</f>
        <v>0</v>
      </c>
      <c r="I154" s="520">
        <f>'O5 Details by Class &amp; Accounts'!M154+'O5 Details by Class &amp; Accounts'!AH154+'O5 Details by Class &amp; Accounts'!BC154+'O5 Details by Class &amp; Accounts'!BX154</f>
        <v>0</v>
      </c>
      <c r="J154" s="520">
        <f>'O5 Details by Class &amp; Accounts'!N154+'O5 Details by Class &amp; Accounts'!AI154+'O5 Details by Class &amp; Accounts'!BD154+'O5 Details by Class &amp; Accounts'!BY154</f>
        <v>0</v>
      </c>
      <c r="K154" s="520">
        <f>'O5 Details by Class &amp; Accounts'!O154+'O5 Details by Class &amp; Accounts'!AJ154+'O5 Details by Class &amp; Accounts'!BE154+'O5 Details by Class &amp; Accounts'!BZ154</f>
        <v>1561.9917926311225</v>
      </c>
      <c r="L154" s="520">
        <f>'O5 Details by Class &amp; Accounts'!P154+'O5 Details by Class &amp; Accounts'!AK154+'O5 Details by Class &amp; Accounts'!BF154+'O5 Details by Class &amp; Accounts'!CA154</f>
        <v>76.774468166497428</v>
      </c>
      <c r="M154" s="520">
        <f>'O5 Details by Class &amp; Accounts'!Q154+'O5 Details by Class &amp; Accounts'!AL154+'O5 Details by Class &amp; Accounts'!BG154+'O5 Details by Class &amp; Accounts'!CB154</f>
        <v>115.49890424471656</v>
      </c>
      <c r="N154" s="520">
        <f>'O5 Details by Class &amp; Accounts'!R154+'O5 Details by Class &amp; Accounts'!AM154+'O5 Details by Class &amp; Accounts'!BH154+'O5 Details by Class &amp; Accounts'!CC154</f>
        <v>0</v>
      </c>
      <c r="O154" s="520">
        <f>'O5 Details by Class &amp; Accounts'!S154+'O5 Details by Class &amp; Accounts'!AN154+'O5 Details by Class &amp; Accounts'!BI154+'O5 Details by Class &amp; Accounts'!CD154</f>
        <v>0</v>
      </c>
      <c r="P154" s="520">
        <f>'O5 Details by Class &amp; Accounts'!T154+'O5 Details by Class &amp; Accounts'!AO154+'O5 Details by Class &amp; Accounts'!BJ154+'O5 Details by Class &amp; Accounts'!CE154</f>
        <v>0</v>
      </c>
      <c r="Q154" s="520">
        <f>'O5 Details by Class &amp; Accounts'!U154+'O5 Details by Class &amp; Accounts'!AP154+'O5 Details by Class &amp; Accounts'!BK154+'O5 Details by Class &amp; Accounts'!CF154</f>
        <v>0</v>
      </c>
      <c r="R154" s="520">
        <f>'O5 Details by Class &amp; Accounts'!V154+'O5 Details by Class &amp; Accounts'!AQ154+'O5 Details by Class &amp; Accounts'!BL154+'O5 Details by Class &amp; Accounts'!CG154</f>
        <v>0</v>
      </c>
      <c r="S154" s="520">
        <f>'O5 Details by Class &amp; Accounts'!W154+'O5 Details by Class &amp; Accounts'!AR154+'O5 Details by Class &amp; Accounts'!BM154+'O5 Details by Class &amp; Accounts'!CH154</f>
        <v>0</v>
      </c>
      <c r="T154" s="520">
        <f>'O5 Details by Class &amp; Accounts'!X154+'O5 Details by Class &amp; Accounts'!AS154+'O5 Details by Class &amp; Accounts'!BN154+'O5 Details by Class &amp; Accounts'!CI154</f>
        <v>0</v>
      </c>
      <c r="U154" s="520">
        <f>'O5 Details by Class &amp; Accounts'!Y154+'O5 Details by Class &amp; Accounts'!AT154+'O5 Details by Class &amp; Accounts'!BO154+'O5 Details by Class &amp; Accounts'!CJ154</f>
        <v>0</v>
      </c>
      <c r="V154" s="520">
        <f>'O5 Details by Class &amp; Accounts'!Z154+'O5 Details by Class &amp; Accounts'!AU154+'O5 Details by Class &amp; Accounts'!BP154+'O5 Details by Class &amp; Accounts'!CK154</f>
        <v>0</v>
      </c>
      <c r="W154" s="520">
        <f>'O5 Details by Class &amp; Accounts'!AA154+'O5 Details by Class &amp; Accounts'!AV154+'O5 Details by Class &amp; Accounts'!BQ154+'O5 Details by Class &amp; Accounts'!CL154</f>
        <v>0</v>
      </c>
      <c r="X154" s="959">
        <f>'O5 Details by Class &amp; Accounts'!AB154+'O5 Details by Class &amp; Accounts'!AW154+'O5 Details by Class &amp; Accounts'!BR154+'O5 Details by Class &amp; Accounts'!CM154</f>
        <v>0</v>
      </c>
      <c r="Y154" s="1630" t="str">
        <f t="shared" si="4"/>
        <v>5110</v>
      </c>
      <c r="Z154" s="1625">
        <v>1808</v>
      </c>
    </row>
    <row r="155" spans="1:26" ht="15.95" customHeight="1" x14ac:dyDescent="0.2">
      <c r="A155" s="1494" t="s">
        <v>186</v>
      </c>
      <c r="B155" s="930" t="s">
        <v>1371</v>
      </c>
      <c r="C155" s="945" t="str">
        <f>IF(ISBLANK('E4 TB Allocation Details'!D156), "",('E4 TB Allocation Details'!D156))</f>
        <v>di</v>
      </c>
      <c r="D155" s="946">
        <f t="shared" si="5"/>
        <v>0</v>
      </c>
      <c r="E155" s="520">
        <f>'O5 Details by Class &amp; Accounts'!I155+'O5 Details by Class &amp; Accounts'!AD155+'O5 Details by Class &amp; Accounts'!AY155+'O5 Details by Class &amp; Accounts'!BT155</f>
        <v>0</v>
      </c>
      <c r="F155" s="520">
        <f>'O5 Details by Class &amp; Accounts'!J155+'O5 Details by Class &amp; Accounts'!AE155+'O5 Details by Class &amp; Accounts'!AZ155+'O5 Details by Class &amp; Accounts'!BU155</f>
        <v>0</v>
      </c>
      <c r="G155" s="520">
        <f>'O5 Details by Class &amp; Accounts'!K155+'O5 Details by Class &amp; Accounts'!AF155+'O5 Details by Class &amp; Accounts'!BA155+'O5 Details by Class &amp; Accounts'!BV155</f>
        <v>0</v>
      </c>
      <c r="H155" s="520">
        <f>'O5 Details by Class &amp; Accounts'!L155+'O5 Details by Class &amp; Accounts'!AG155+'O5 Details by Class &amp; Accounts'!BB155+'O5 Details by Class &amp; Accounts'!BW155</f>
        <v>0</v>
      </c>
      <c r="I155" s="520">
        <f>'O5 Details by Class &amp; Accounts'!M155+'O5 Details by Class &amp; Accounts'!AH155+'O5 Details by Class &amp; Accounts'!BC155+'O5 Details by Class &amp; Accounts'!BX155</f>
        <v>0</v>
      </c>
      <c r="J155" s="520">
        <f>'O5 Details by Class &amp; Accounts'!N155+'O5 Details by Class &amp; Accounts'!AI155+'O5 Details by Class &amp; Accounts'!BD155+'O5 Details by Class &amp; Accounts'!BY155</f>
        <v>0</v>
      </c>
      <c r="K155" s="520">
        <f>'O5 Details by Class &amp; Accounts'!O155+'O5 Details by Class &amp; Accounts'!AJ155+'O5 Details by Class &amp; Accounts'!BE155+'O5 Details by Class &amp; Accounts'!BZ155</f>
        <v>0</v>
      </c>
      <c r="L155" s="520">
        <f>'O5 Details by Class &amp; Accounts'!P155+'O5 Details by Class &amp; Accounts'!AK155+'O5 Details by Class &amp; Accounts'!BF155+'O5 Details by Class &amp; Accounts'!CA155</f>
        <v>0</v>
      </c>
      <c r="M155" s="520">
        <f>'O5 Details by Class &amp; Accounts'!Q155+'O5 Details by Class &amp; Accounts'!AL155+'O5 Details by Class &amp; Accounts'!BG155+'O5 Details by Class &amp; Accounts'!CB155</f>
        <v>0</v>
      </c>
      <c r="N155" s="520">
        <f>'O5 Details by Class &amp; Accounts'!R155+'O5 Details by Class &amp; Accounts'!AM155+'O5 Details by Class &amp; Accounts'!BH155+'O5 Details by Class &amp; Accounts'!CC155</f>
        <v>0</v>
      </c>
      <c r="O155" s="520">
        <f>'O5 Details by Class &amp; Accounts'!S155+'O5 Details by Class &amp; Accounts'!AN155+'O5 Details by Class &amp; Accounts'!BI155+'O5 Details by Class &amp; Accounts'!CD155</f>
        <v>0</v>
      </c>
      <c r="P155" s="520">
        <f>'O5 Details by Class &amp; Accounts'!T155+'O5 Details by Class &amp; Accounts'!AO155+'O5 Details by Class &amp; Accounts'!BJ155+'O5 Details by Class &amp; Accounts'!CE155</f>
        <v>0</v>
      </c>
      <c r="Q155" s="520">
        <f>'O5 Details by Class &amp; Accounts'!U155+'O5 Details by Class &amp; Accounts'!AP155+'O5 Details by Class &amp; Accounts'!BK155+'O5 Details by Class &amp; Accounts'!CF155</f>
        <v>0</v>
      </c>
      <c r="R155" s="520">
        <f>'O5 Details by Class &amp; Accounts'!V155+'O5 Details by Class &amp; Accounts'!AQ155+'O5 Details by Class &amp; Accounts'!BL155+'O5 Details by Class &amp; Accounts'!CG155</f>
        <v>0</v>
      </c>
      <c r="S155" s="520">
        <f>'O5 Details by Class &amp; Accounts'!W155+'O5 Details by Class &amp; Accounts'!AR155+'O5 Details by Class &amp; Accounts'!BM155+'O5 Details by Class &amp; Accounts'!CH155</f>
        <v>0</v>
      </c>
      <c r="T155" s="520">
        <f>'O5 Details by Class &amp; Accounts'!X155+'O5 Details by Class &amp; Accounts'!AS155+'O5 Details by Class &amp; Accounts'!BN155+'O5 Details by Class &amp; Accounts'!CI155</f>
        <v>0</v>
      </c>
      <c r="U155" s="520">
        <f>'O5 Details by Class &amp; Accounts'!Y155+'O5 Details by Class &amp; Accounts'!AT155+'O5 Details by Class &amp; Accounts'!BO155+'O5 Details by Class &amp; Accounts'!CJ155</f>
        <v>0</v>
      </c>
      <c r="V155" s="520">
        <f>'O5 Details by Class &amp; Accounts'!Z155+'O5 Details by Class &amp; Accounts'!AU155+'O5 Details by Class &amp; Accounts'!BP155+'O5 Details by Class &amp; Accounts'!CK155</f>
        <v>0</v>
      </c>
      <c r="W155" s="520">
        <f>'O5 Details by Class &amp; Accounts'!AA155+'O5 Details by Class &amp; Accounts'!AV155+'O5 Details by Class &amp; Accounts'!BQ155+'O5 Details by Class &amp; Accounts'!CL155</f>
        <v>0</v>
      </c>
      <c r="X155" s="959">
        <f>'O5 Details by Class &amp; Accounts'!AB155+'O5 Details by Class &amp; Accounts'!AW155+'O5 Details by Class &amp; Accounts'!BR155+'O5 Details by Class &amp; Accounts'!CM155</f>
        <v>0</v>
      </c>
      <c r="Y155" s="1630" t="str">
        <f t="shared" si="4"/>
        <v>5112</v>
      </c>
      <c r="Z155" s="1625">
        <v>1815</v>
      </c>
    </row>
    <row r="156" spans="1:26" ht="15.95" customHeight="1" x14ac:dyDescent="0.2">
      <c r="A156" s="1494" t="s">
        <v>189</v>
      </c>
      <c r="B156" s="930" t="s">
        <v>7</v>
      </c>
      <c r="C156" s="945" t="str">
        <f>IF(ISBLANK('E4 TB Allocation Details'!D157), "",('E4 TB Allocation Details'!D157))</f>
        <v>di</v>
      </c>
      <c r="D156" s="946">
        <f t="shared" si="5"/>
        <v>125515.55</v>
      </c>
      <c r="E156" s="520">
        <f>'O5 Details by Class &amp; Accounts'!I156+'O5 Details by Class &amp; Accounts'!AD156+'O5 Details by Class &amp; Accounts'!AY156+'O5 Details by Class &amp; Accounts'!BT156</f>
        <v>55406.759393303022</v>
      </c>
      <c r="F156" s="520">
        <f>'O5 Details by Class &amp; Accounts'!J156+'O5 Details by Class &amp; Accounts'!AE156+'O5 Details by Class &amp; Accounts'!AZ156+'O5 Details by Class &amp; Accounts'!BU156</f>
        <v>22737.481884267861</v>
      </c>
      <c r="G156" s="520">
        <f>'O5 Details by Class &amp; Accounts'!K156+'O5 Details by Class &amp; Accounts'!AF156+'O5 Details by Class &amp; Accounts'!BA156+'O5 Details by Class &amp; Accounts'!BV156</f>
        <v>46225.502124164188</v>
      </c>
      <c r="H156" s="520">
        <f>'O5 Details by Class &amp; Accounts'!L156+'O5 Details by Class &amp; Accounts'!AG156+'O5 Details by Class &amp; Accounts'!BB156+'O5 Details by Class &amp; Accounts'!BW156</f>
        <v>0</v>
      </c>
      <c r="I156" s="520">
        <f>'O5 Details by Class &amp; Accounts'!M156+'O5 Details by Class &amp; Accounts'!AH156+'O5 Details by Class &amp; Accounts'!BC156+'O5 Details by Class &amp; Accounts'!BX156</f>
        <v>0</v>
      </c>
      <c r="J156" s="520">
        <f>'O5 Details by Class &amp; Accounts'!N156+'O5 Details by Class &amp; Accounts'!AI156+'O5 Details by Class &amp; Accounts'!BD156+'O5 Details by Class &amp; Accounts'!BY156</f>
        <v>0</v>
      </c>
      <c r="K156" s="520">
        <f>'O5 Details by Class &amp; Accounts'!O156+'O5 Details by Class &amp; Accounts'!AJ156+'O5 Details by Class &amp; Accounts'!BE156+'O5 Details by Class &amp; Accounts'!BZ156</f>
        <v>1134.3288996558706</v>
      </c>
      <c r="L156" s="520">
        <f>'O5 Details by Class &amp; Accounts'!P156+'O5 Details by Class &amp; Accounts'!AK156+'O5 Details by Class &amp; Accounts'!BF156+'O5 Details by Class &amp; Accounts'!CA156</f>
        <v>0</v>
      </c>
      <c r="M156" s="520">
        <f>'O5 Details by Class &amp; Accounts'!Q156+'O5 Details by Class &amp; Accounts'!AL156+'O5 Details by Class &amp; Accounts'!BG156+'O5 Details by Class &amp; Accounts'!CB156</f>
        <v>11.477698609075777</v>
      </c>
      <c r="N156" s="520">
        <f>'O5 Details by Class &amp; Accounts'!R156+'O5 Details by Class &amp; Accounts'!AM156+'O5 Details by Class &amp; Accounts'!BH156+'O5 Details by Class &amp; Accounts'!CC156</f>
        <v>0</v>
      </c>
      <c r="O156" s="520">
        <f>'O5 Details by Class &amp; Accounts'!S156+'O5 Details by Class &amp; Accounts'!AN156+'O5 Details by Class &amp; Accounts'!BI156+'O5 Details by Class &amp; Accounts'!CD156</f>
        <v>0</v>
      </c>
      <c r="P156" s="520">
        <f>'O5 Details by Class &amp; Accounts'!T156+'O5 Details by Class &amp; Accounts'!AO156+'O5 Details by Class &amp; Accounts'!BJ156+'O5 Details by Class &amp; Accounts'!CE156</f>
        <v>0</v>
      </c>
      <c r="Q156" s="520">
        <f>'O5 Details by Class &amp; Accounts'!U156+'O5 Details by Class &amp; Accounts'!AP156+'O5 Details by Class &amp; Accounts'!BK156+'O5 Details by Class &amp; Accounts'!CF156</f>
        <v>0</v>
      </c>
      <c r="R156" s="520">
        <f>'O5 Details by Class &amp; Accounts'!V156+'O5 Details by Class &amp; Accounts'!AQ156+'O5 Details by Class &amp; Accounts'!BL156+'O5 Details by Class &amp; Accounts'!CG156</f>
        <v>0</v>
      </c>
      <c r="S156" s="520">
        <f>'O5 Details by Class &amp; Accounts'!W156+'O5 Details by Class &amp; Accounts'!AR156+'O5 Details by Class &amp; Accounts'!BM156+'O5 Details by Class &amp; Accounts'!CH156</f>
        <v>0</v>
      </c>
      <c r="T156" s="520">
        <f>'O5 Details by Class &amp; Accounts'!X156+'O5 Details by Class &amp; Accounts'!AS156+'O5 Details by Class &amp; Accounts'!BN156+'O5 Details by Class &amp; Accounts'!CI156</f>
        <v>0</v>
      </c>
      <c r="U156" s="520">
        <f>'O5 Details by Class &amp; Accounts'!Y156+'O5 Details by Class &amp; Accounts'!AT156+'O5 Details by Class &amp; Accounts'!BO156+'O5 Details by Class &amp; Accounts'!CJ156</f>
        <v>0</v>
      </c>
      <c r="V156" s="520">
        <f>'O5 Details by Class &amp; Accounts'!Z156+'O5 Details by Class &amp; Accounts'!AU156+'O5 Details by Class &amp; Accounts'!BP156+'O5 Details by Class &amp; Accounts'!CK156</f>
        <v>0</v>
      </c>
      <c r="W156" s="520">
        <f>'O5 Details by Class &amp; Accounts'!AA156+'O5 Details by Class &amp; Accounts'!AV156+'O5 Details by Class &amp; Accounts'!BQ156+'O5 Details by Class &amp; Accounts'!CL156</f>
        <v>0</v>
      </c>
      <c r="X156" s="959">
        <f>'O5 Details by Class &amp; Accounts'!AB156+'O5 Details by Class &amp; Accounts'!AW156+'O5 Details by Class &amp; Accounts'!BR156+'O5 Details by Class &amp; Accounts'!CM156</f>
        <v>0</v>
      </c>
      <c r="Y156" s="1630" t="str">
        <f t="shared" ref="Y156:Y213" si="6">A156</f>
        <v>5114</v>
      </c>
      <c r="Z156" s="1625">
        <v>1820</v>
      </c>
    </row>
    <row r="157" spans="1:26" ht="15.95" customHeight="1" x14ac:dyDescent="0.2">
      <c r="A157" s="1494" t="s">
        <v>205</v>
      </c>
      <c r="B157" s="930" t="s">
        <v>8</v>
      </c>
      <c r="C157" s="945" t="str">
        <f>IF(ISBLANK('E4 TB Allocation Details'!D158), "",('E4 TB Allocation Details'!D158))</f>
        <v>di</v>
      </c>
      <c r="D157" s="946">
        <f t="shared" si="5"/>
        <v>146997.37000000002</v>
      </c>
      <c r="E157" s="520">
        <f>'O5 Details by Class &amp; Accounts'!I157+'O5 Details by Class &amp; Accounts'!AD157+'O5 Details by Class &amp; Accounts'!AY157+'O5 Details by Class &amp; Accounts'!BT157</f>
        <v>87006.083572914897</v>
      </c>
      <c r="F157" s="520">
        <f>'O5 Details by Class &amp; Accounts'!J157+'O5 Details by Class &amp; Accounts'!AE157+'O5 Details by Class &amp; Accounts'!AZ157+'O5 Details by Class &amp; Accounts'!BU157</f>
        <v>21737.004159714819</v>
      </c>
      <c r="G157" s="520">
        <f>'O5 Details by Class &amp; Accounts'!K157+'O5 Details by Class &amp; Accounts'!AF157+'O5 Details by Class &amp; Accounts'!BA157+'O5 Details by Class &amp; Accounts'!BV157</f>
        <v>35440.58211507681</v>
      </c>
      <c r="H157" s="520">
        <f>'O5 Details by Class &amp; Accounts'!L157+'O5 Details by Class &amp; Accounts'!AG157+'O5 Details by Class &amp; Accounts'!BB157+'O5 Details by Class &amp; Accounts'!BW157</f>
        <v>0</v>
      </c>
      <c r="I157" s="520">
        <f>'O5 Details by Class &amp; Accounts'!M157+'O5 Details by Class &amp; Accounts'!AH157+'O5 Details by Class &amp; Accounts'!BC157+'O5 Details by Class &amp; Accounts'!BX157</f>
        <v>0</v>
      </c>
      <c r="J157" s="520">
        <f>'O5 Details by Class &amp; Accounts'!N157+'O5 Details by Class &amp; Accounts'!AI157+'O5 Details by Class &amp; Accounts'!BD157+'O5 Details by Class &amp; Accounts'!BY157</f>
        <v>0</v>
      </c>
      <c r="K157" s="520">
        <f>'O5 Details by Class &amp; Accounts'!O157+'O5 Details by Class &amp; Accounts'!AJ157+'O5 Details by Class &amp; Accounts'!BE157+'O5 Details by Class &amp; Accounts'!BZ157</f>
        <v>2133.5043991345319</v>
      </c>
      <c r="L157" s="520">
        <f>'O5 Details by Class &amp; Accounts'!P157+'O5 Details by Class &amp; Accounts'!AK157+'O5 Details by Class &amp; Accounts'!BF157+'O5 Details by Class &amp; Accounts'!CA157</f>
        <v>372.43264687824154</v>
      </c>
      <c r="M157" s="520">
        <f>'O5 Details by Class &amp; Accounts'!Q157+'O5 Details by Class &amp; Accounts'!AL157+'O5 Details by Class &amp; Accounts'!BG157+'O5 Details by Class &amp; Accounts'!CB157</f>
        <v>307.76310628070462</v>
      </c>
      <c r="N157" s="520">
        <f>'O5 Details by Class &amp; Accounts'!R157+'O5 Details by Class &amp; Accounts'!AM157+'O5 Details by Class &amp; Accounts'!BH157+'O5 Details by Class &amp; Accounts'!CC157</f>
        <v>0</v>
      </c>
      <c r="O157" s="520">
        <f>'O5 Details by Class &amp; Accounts'!S157+'O5 Details by Class &amp; Accounts'!AN157+'O5 Details by Class &amp; Accounts'!BI157+'O5 Details by Class &amp; Accounts'!CD157</f>
        <v>0</v>
      </c>
      <c r="P157" s="520">
        <f>'O5 Details by Class &amp; Accounts'!T157+'O5 Details by Class &amp; Accounts'!AO157+'O5 Details by Class &amp; Accounts'!BJ157+'O5 Details by Class &amp; Accounts'!CE157</f>
        <v>0</v>
      </c>
      <c r="Q157" s="520">
        <f>'O5 Details by Class &amp; Accounts'!U157+'O5 Details by Class &amp; Accounts'!AP157+'O5 Details by Class &amp; Accounts'!BK157+'O5 Details by Class &amp; Accounts'!CF157</f>
        <v>0</v>
      </c>
      <c r="R157" s="520">
        <f>'O5 Details by Class &amp; Accounts'!V157+'O5 Details by Class &amp; Accounts'!AQ157+'O5 Details by Class &amp; Accounts'!BL157+'O5 Details by Class &amp; Accounts'!CG157</f>
        <v>0</v>
      </c>
      <c r="S157" s="520">
        <f>'O5 Details by Class &amp; Accounts'!W157+'O5 Details by Class &amp; Accounts'!AR157+'O5 Details by Class &amp; Accounts'!BM157+'O5 Details by Class &amp; Accounts'!CH157</f>
        <v>0</v>
      </c>
      <c r="T157" s="520">
        <f>'O5 Details by Class &amp; Accounts'!X157+'O5 Details by Class &amp; Accounts'!AS157+'O5 Details by Class &amp; Accounts'!BN157+'O5 Details by Class &amp; Accounts'!CI157</f>
        <v>0</v>
      </c>
      <c r="U157" s="520">
        <f>'O5 Details by Class &amp; Accounts'!Y157+'O5 Details by Class &amp; Accounts'!AT157+'O5 Details by Class &amp; Accounts'!BO157+'O5 Details by Class &amp; Accounts'!CJ157</f>
        <v>0</v>
      </c>
      <c r="V157" s="520">
        <f>'O5 Details by Class &amp; Accounts'!Z157+'O5 Details by Class &amp; Accounts'!AU157+'O5 Details by Class &amp; Accounts'!BP157+'O5 Details by Class &amp; Accounts'!CK157</f>
        <v>0</v>
      </c>
      <c r="W157" s="520">
        <f>'O5 Details by Class &amp; Accounts'!AA157+'O5 Details by Class &amp; Accounts'!AV157+'O5 Details by Class &amp; Accounts'!BQ157+'O5 Details by Class &amp; Accounts'!CL157</f>
        <v>0</v>
      </c>
      <c r="X157" s="959">
        <f>'O5 Details by Class &amp; Accounts'!AB157+'O5 Details by Class &amp; Accounts'!AW157+'O5 Details by Class &amp; Accounts'!BR157+'O5 Details by Class &amp; Accounts'!CM157</f>
        <v>0</v>
      </c>
      <c r="Y157" s="1630" t="str">
        <f t="shared" si="6"/>
        <v>5120</v>
      </c>
      <c r="Z157" s="1625">
        <v>1830</v>
      </c>
    </row>
    <row r="158" spans="1:26" ht="15.95" customHeight="1" x14ac:dyDescent="0.2">
      <c r="A158" s="1494" t="s">
        <v>206</v>
      </c>
      <c r="B158" s="930" t="s">
        <v>1373</v>
      </c>
      <c r="C158" s="945" t="str">
        <f>IF(ISBLANK('E4 TB Allocation Details'!D159), "",('E4 TB Allocation Details'!D159))</f>
        <v>di</v>
      </c>
      <c r="D158" s="946">
        <f t="shared" si="5"/>
        <v>284862.49000000005</v>
      </c>
      <c r="E158" s="520">
        <f>'O5 Details by Class &amp; Accounts'!I158+'O5 Details by Class &amp; Accounts'!AD158+'O5 Details by Class &amp; Accounts'!AY158+'O5 Details by Class &amp; Accounts'!BT158</f>
        <v>168354.64270388981</v>
      </c>
      <c r="F158" s="520">
        <f>'O5 Details by Class &amp; Accounts'!J158+'O5 Details by Class &amp; Accounts'!AE158+'O5 Details by Class &amp; Accounts'!AZ158+'O5 Details by Class &amp; Accounts'!BU158</f>
        <v>42231.142554286445</v>
      </c>
      <c r="G158" s="520">
        <f>'O5 Details by Class &amp; Accounts'!K158+'O5 Details by Class &amp; Accounts'!AF158+'O5 Details by Class &amp; Accounts'!BA158+'O5 Details by Class &amp; Accounts'!BV158</f>
        <v>68156.711677171741</v>
      </c>
      <c r="H158" s="520">
        <f>'O5 Details by Class &amp; Accounts'!L158+'O5 Details by Class &amp; Accounts'!AG158+'O5 Details by Class &amp; Accounts'!BB158+'O5 Details by Class &amp; Accounts'!BW158</f>
        <v>0</v>
      </c>
      <c r="I158" s="520">
        <f>'O5 Details by Class &amp; Accounts'!M158+'O5 Details by Class &amp; Accounts'!AH158+'O5 Details by Class &amp; Accounts'!BC158+'O5 Details by Class &amp; Accounts'!BX158</f>
        <v>0</v>
      </c>
      <c r="J158" s="520">
        <f>'O5 Details by Class &amp; Accounts'!N158+'O5 Details by Class &amp; Accounts'!AI158+'O5 Details by Class &amp; Accounts'!BD158+'O5 Details by Class &amp; Accounts'!BY158</f>
        <v>0</v>
      </c>
      <c r="K158" s="520">
        <f>'O5 Details by Class &amp; Accounts'!O158+'O5 Details by Class &amp; Accounts'!AJ158+'O5 Details by Class &amp; Accounts'!BE158+'O5 Details by Class &amp; Accounts'!BZ158</f>
        <v>4811.9170900655035</v>
      </c>
      <c r="L158" s="520">
        <f>'O5 Details by Class &amp; Accounts'!P158+'O5 Details by Class &amp; Accounts'!AK158+'O5 Details by Class &amp; Accounts'!BF158+'O5 Details by Class &amp; Accounts'!CA158</f>
        <v>716.10006989556314</v>
      </c>
      <c r="M158" s="520">
        <f>'O5 Details by Class &amp; Accounts'!Q158+'O5 Details by Class &amp; Accounts'!AL158+'O5 Details by Class &amp; Accounts'!BG158+'O5 Details by Class &amp; Accounts'!CB158</f>
        <v>591.97590469095428</v>
      </c>
      <c r="N158" s="520">
        <f>'O5 Details by Class &amp; Accounts'!R158+'O5 Details by Class &amp; Accounts'!AM158+'O5 Details by Class &amp; Accounts'!BH158+'O5 Details by Class &amp; Accounts'!CC158</f>
        <v>0</v>
      </c>
      <c r="O158" s="520">
        <f>'O5 Details by Class &amp; Accounts'!S158+'O5 Details by Class &amp; Accounts'!AN158+'O5 Details by Class &amp; Accounts'!BI158+'O5 Details by Class &amp; Accounts'!CD158</f>
        <v>0</v>
      </c>
      <c r="P158" s="520">
        <f>'O5 Details by Class &amp; Accounts'!T158+'O5 Details by Class &amp; Accounts'!AO158+'O5 Details by Class &amp; Accounts'!BJ158+'O5 Details by Class &amp; Accounts'!CE158</f>
        <v>0</v>
      </c>
      <c r="Q158" s="520">
        <f>'O5 Details by Class &amp; Accounts'!U158+'O5 Details by Class &amp; Accounts'!AP158+'O5 Details by Class &amp; Accounts'!BK158+'O5 Details by Class &amp; Accounts'!CF158</f>
        <v>0</v>
      </c>
      <c r="R158" s="520">
        <f>'O5 Details by Class &amp; Accounts'!V158+'O5 Details by Class &amp; Accounts'!AQ158+'O5 Details by Class &amp; Accounts'!BL158+'O5 Details by Class &amp; Accounts'!CG158</f>
        <v>0</v>
      </c>
      <c r="S158" s="520">
        <f>'O5 Details by Class &amp; Accounts'!W158+'O5 Details by Class &amp; Accounts'!AR158+'O5 Details by Class &amp; Accounts'!BM158+'O5 Details by Class &amp; Accounts'!CH158</f>
        <v>0</v>
      </c>
      <c r="T158" s="520">
        <f>'O5 Details by Class &amp; Accounts'!X158+'O5 Details by Class &amp; Accounts'!AS158+'O5 Details by Class &amp; Accounts'!BN158+'O5 Details by Class &amp; Accounts'!CI158</f>
        <v>0</v>
      </c>
      <c r="U158" s="520">
        <f>'O5 Details by Class &amp; Accounts'!Y158+'O5 Details by Class &amp; Accounts'!AT158+'O5 Details by Class &amp; Accounts'!BO158+'O5 Details by Class &amp; Accounts'!CJ158</f>
        <v>0</v>
      </c>
      <c r="V158" s="520">
        <f>'O5 Details by Class &amp; Accounts'!Z158+'O5 Details by Class &amp; Accounts'!AU158+'O5 Details by Class &amp; Accounts'!BP158+'O5 Details by Class &amp; Accounts'!CK158</f>
        <v>0</v>
      </c>
      <c r="W158" s="520">
        <f>'O5 Details by Class &amp; Accounts'!AA158+'O5 Details by Class &amp; Accounts'!AV158+'O5 Details by Class &amp; Accounts'!BQ158+'O5 Details by Class &amp; Accounts'!CL158</f>
        <v>0</v>
      </c>
      <c r="X158" s="959">
        <f>'O5 Details by Class &amp; Accounts'!AB158+'O5 Details by Class &amp; Accounts'!AW158+'O5 Details by Class &amp; Accounts'!BR158+'O5 Details by Class &amp; Accounts'!CM158</f>
        <v>0</v>
      </c>
      <c r="Y158" s="1630" t="str">
        <f t="shared" si="6"/>
        <v>5125</v>
      </c>
      <c r="Z158" s="1625">
        <v>1835</v>
      </c>
    </row>
    <row r="159" spans="1:26" ht="15.95" customHeight="1" x14ac:dyDescent="0.2">
      <c r="A159" s="1494" t="s">
        <v>207</v>
      </c>
      <c r="B159" s="930" t="s">
        <v>9</v>
      </c>
      <c r="C159" s="945" t="str">
        <f>IF(ISBLANK('E4 TB Allocation Details'!D160), "",('E4 TB Allocation Details'!D160))</f>
        <v>di</v>
      </c>
      <c r="D159" s="946">
        <f t="shared" si="5"/>
        <v>291476.53999999998</v>
      </c>
      <c r="E159" s="520">
        <f>'O5 Details by Class &amp; Accounts'!I159+'O5 Details by Class &amp; Accounts'!AD159+'O5 Details by Class &amp; Accounts'!AY159+'O5 Details by Class &amp; Accounts'!BT159</f>
        <v>291476.53999999998</v>
      </c>
      <c r="F159" s="520">
        <f>'O5 Details by Class &amp; Accounts'!J159+'O5 Details by Class &amp; Accounts'!AE159+'O5 Details by Class &amp; Accounts'!AZ159+'O5 Details by Class &amp; Accounts'!BU159</f>
        <v>0</v>
      </c>
      <c r="G159" s="520">
        <f>'O5 Details by Class &amp; Accounts'!K159+'O5 Details by Class &amp; Accounts'!AF159+'O5 Details by Class &amp; Accounts'!BA159+'O5 Details by Class &amp; Accounts'!BV159</f>
        <v>0</v>
      </c>
      <c r="H159" s="520">
        <f>'O5 Details by Class &amp; Accounts'!L159+'O5 Details by Class &amp; Accounts'!AG159+'O5 Details by Class &amp; Accounts'!BB159+'O5 Details by Class &amp; Accounts'!BW159</f>
        <v>0</v>
      </c>
      <c r="I159" s="520">
        <f>'O5 Details by Class &amp; Accounts'!M159+'O5 Details by Class &amp; Accounts'!AH159+'O5 Details by Class &amp; Accounts'!BC159+'O5 Details by Class &amp; Accounts'!BX159</f>
        <v>0</v>
      </c>
      <c r="J159" s="520">
        <f>'O5 Details by Class &amp; Accounts'!N159+'O5 Details by Class &amp; Accounts'!AI159+'O5 Details by Class &amp; Accounts'!BD159+'O5 Details by Class &amp; Accounts'!BY159</f>
        <v>0</v>
      </c>
      <c r="K159" s="520">
        <f>'O5 Details by Class &amp; Accounts'!O159+'O5 Details by Class &amp; Accounts'!AJ159+'O5 Details by Class &amp; Accounts'!BE159+'O5 Details by Class &amp; Accounts'!BZ159</f>
        <v>0</v>
      </c>
      <c r="L159" s="520">
        <f>'O5 Details by Class &amp; Accounts'!P159+'O5 Details by Class &amp; Accounts'!AK159+'O5 Details by Class &amp; Accounts'!BF159+'O5 Details by Class &amp; Accounts'!CA159</f>
        <v>0</v>
      </c>
      <c r="M159" s="520">
        <f>'O5 Details by Class &amp; Accounts'!Q159+'O5 Details by Class &amp; Accounts'!AL159+'O5 Details by Class &amp; Accounts'!BG159+'O5 Details by Class &amp; Accounts'!CB159</f>
        <v>0</v>
      </c>
      <c r="N159" s="520">
        <f>'O5 Details by Class &amp; Accounts'!R159+'O5 Details by Class &amp; Accounts'!AM159+'O5 Details by Class &amp; Accounts'!BH159+'O5 Details by Class &amp; Accounts'!CC159</f>
        <v>0</v>
      </c>
      <c r="O159" s="520">
        <f>'O5 Details by Class &amp; Accounts'!S159+'O5 Details by Class &amp; Accounts'!AN159+'O5 Details by Class &amp; Accounts'!BI159+'O5 Details by Class &amp; Accounts'!CD159</f>
        <v>0</v>
      </c>
      <c r="P159" s="520">
        <f>'O5 Details by Class &amp; Accounts'!T159+'O5 Details by Class &amp; Accounts'!AO159+'O5 Details by Class &amp; Accounts'!BJ159+'O5 Details by Class &amp; Accounts'!CE159</f>
        <v>0</v>
      </c>
      <c r="Q159" s="520">
        <f>'O5 Details by Class &amp; Accounts'!U159+'O5 Details by Class &amp; Accounts'!AP159+'O5 Details by Class &amp; Accounts'!BK159+'O5 Details by Class &amp; Accounts'!CF159</f>
        <v>0</v>
      </c>
      <c r="R159" s="520">
        <f>'O5 Details by Class &amp; Accounts'!V159+'O5 Details by Class &amp; Accounts'!AQ159+'O5 Details by Class &amp; Accounts'!BL159+'O5 Details by Class &amp; Accounts'!CG159</f>
        <v>0</v>
      </c>
      <c r="S159" s="520">
        <f>'O5 Details by Class &amp; Accounts'!W159+'O5 Details by Class &amp; Accounts'!AR159+'O5 Details by Class &amp; Accounts'!BM159+'O5 Details by Class &amp; Accounts'!CH159</f>
        <v>0</v>
      </c>
      <c r="T159" s="520">
        <f>'O5 Details by Class &amp; Accounts'!X159+'O5 Details by Class &amp; Accounts'!AS159+'O5 Details by Class &amp; Accounts'!BN159+'O5 Details by Class &amp; Accounts'!CI159</f>
        <v>0</v>
      </c>
      <c r="U159" s="520">
        <f>'O5 Details by Class &amp; Accounts'!Y159+'O5 Details by Class &amp; Accounts'!AT159+'O5 Details by Class &amp; Accounts'!BO159+'O5 Details by Class &amp; Accounts'!CJ159</f>
        <v>0</v>
      </c>
      <c r="V159" s="520">
        <f>'O5 Details by Class &amp; Accounts'!Z159+'O5 Details by Class &amp; Accounts'!AU159+'O5 Details by Class &amp; Accounts'!BP159+'O5 Details by Class &amp; Accounts'!CK159</f>
        <v>0</v>
      </c>
      <c r="W159" s="520">
        <f>'O5 Details by Class &amp; Accounts'!AA159+'O5 Details by Class &amp; Accounts'!AV159+'O5 Details by Class &amp; Accounts'!BQ159+'O5 Details by Class &amp; Accounts'!CL159</f>
        <v>0</v>
      </c>
      <c r="X159" s="959">
        <f>'O5 Details by Class &amp; Accounts'!AB159+'O5 Details by Class &amp; Accounts'!AW159+'O5 Details by Class &amp; Accounts'!BR159+'O5 Details by Class &amp; Accounts'!CM159</f>
        <v>0</v>
      </c>
      <c r="Y159" s="1630" t="str">
        <f t="shared" si="6"/>
        <v>5130</v>
      </c>
      <c r="Z159" s="1625">
        <v>1855</v>
      </c>
    </row>
    <row r="160" spans="1:26" ht="15.95" customHeight="1" x14ac:dyDescent="0.2">
      <c r="A160" s="1494" t="s">
        <v>194</v>
      </c>
      <c r="B160" s="930" t="s">
        <v>10</v>
      </c>
      <c r="C160" s="945" t="str">
        <f>IF(ISBLANK('E4 TB Allocation Details'!D161), "",('E4 TB Allocation Details'!D161))</f>
        <v>di</v>
      </c>
      <c r="D160" s="946">
        <f t="shared" si="5"/>
        <v>521438.89000000007</v>
      </c>
      <c r="E160" s="520">
        <f>'O5 Details by Class &amp; Accounts'!I160+'O5 Details by Class &amp; Accounts'!AD160+'O5 Details by Class &amp; Accounts'!AY160+'O5 Details by Class &amp; Accounts'!BT160</f>
        <v>308364.60288466851</v>
      </c>
      <c r="F160" s="520">
        <f>'O5 Details by Class &amp; Accounts'!J160+'O5 Details by Class &amp; Accounts'!AE160+'O5 Details by Class &amp; Accounts'!AZ160+'O5 Details by Class &amp; Accounts'!BU160</f>
        <v>77221.727070674518</v>
      </c>
      <c r="G160" s="520">
        <f>'O5 Details by Class &amp; Accounts'!K160+'O5 Details by Class &amp; Accounts'!AF160+'O5 Details by Class &amp; Accounts'!BA160+'O5 Details by Class &amp; Accounts'!BV160</f>
        <v>125159.40126401509</v>
      </c>
      <c r="H160" s="520">
        <f>'O5 Details by Class &amp; Accounts'!L160+'O5 Details by Class &amp; Accounts'!AG160+'O5 Details by Class &amp; Accounts'!BB160+'O5 Details by Class &amp; Accounts'!BW160</f>
        <v>0</v>
      </c>
      <c r="I160" s="520">
        <f>'O5 Details by Class &amp; Accounts'!M160+'O5 Details by Class &amp; Accounts'!AH160+'O5 Details by Class &amp; Accounts'!BC160+'O5 Details by Class &amp; Accounts'!BX160</f>
        <v>0</v>
      </c>
      <c r="J160" s="520">
        <f>'O5 Details by Class &amp; Accounts'!N160+'O5 Details by Class &amp; Accounts'!AI160+'O5 Details by Class &amp; Accounts'!BD160+'O5 Details by Class &amp; Accounts'!BY160</f>
        <v>0</v>
      </c>
      <c r="K160" s="520">
        <f>'O5 Details by Class &amp; Accounts'!O160+'O5 Details by Class &amp; Accounts'!AJ160+'O5 Details by Class &amp; Accounts'!BE160+'O5 Details by Class &amp; Accounts'!BZ160</f>
        <v>8291.0566224093873</v>
      </c>
      <c r="L160" s="520">
        <f>'O5 Details by Class &amp; Accounts'!P160+'O5 Details by Class &amp; Accounts'!AK160+'O5 Details by Class &amp; Accounts'!BF160+'O5 Details by Class &amp; Accounts'!CA160</f>
        <v>1315.1122816685977</v>
      </c>
      <c r="M160" s="520">
        <f>'O5 Details by Class &amp; Accounts'!Q160+'O5 Details by Class &amp; Accounts'!AL160+'O5 Details by Class &amp; Accounts'!BG160+'O5 Details by Class &amp; Accounts'!CB160</f>
        <v>1086.9898765639673</v>
      </c>
      <c r="N160" s="520">
        <f>'O5 Details by Class &amp; Accounts'!R160+'O5 Details by Class &amp; Accounts'!AM160+'O5 Details by Class &amp; Accounts'!BH160+'O5 Details by Class &amp; Accounts'!CC160</f>
        <v>0</v>
      </c>
      <c r="O160" s="520">
        <f>'O5 Details by Class &amp; Accounts'!S160+'O5 Details by Class &amp; Accounts'!AN160+'O5 Details by Class &amp; Accounts'!BI160+'O5 Details by Class &amp; Accounts'!CD160</f>
        <v>0</v>
      </c>
      <c r="P160" s="520">
        <f>'O5 Details by Class &amp; Accounts'!T160+'O5 Details by Class &amp; Accounts'!AO160+'O5 Details by Class &amp; Accounts'!BJ160+'O5 Details by Class &amp; Accounts'!CE160</f>
        <v>0</v>
      </c>
      <c r="Q160" s="520">
        <f>'O5 Details by Class &amp; Accounts'!U160+'O5 Details by Class &amp; Accounts'!AP160+'O5 Details by Class &amp; Accounts'!BK160+'O5 Details by Class &amp; Accounts'!CF160</f>
        <v>0</v>
      </c>
      <c r="R160" s="520">
        <f>'O5 Details by Class &amp; Accounts'!V160+'O5 Details by Class &amp; Accounts'!AQ160+'O5 Details by Class &amp; Accounts'!BL160+'O5 Details by Class &amp; Accounts'!CG160</f>
        <v>0</v>
      </c>
      <c r="S160" s="520">
        <f>'O5 Details by Class &amp; Accounts'!W160+'O5 Details by Class &amp; Accounts'!AR160+'O5 Details by Class &amp; Accounts'!BM160+'O5 Details by Class &amp; Accounts'!CH160</f>
        <v>0</v>
      </c>
      <c r="T160" s="520">
        <f>'O5 Details by Class &amp; Accounts'!X160+'O5 Details by Class &amp; Accounts'!AS160+'O5 Details by Class &amp; Accounts'!BN160+'O5 Details by Class &amp; Accounts'!CI160</f>
        <v>0</v>
      </c>
      <c r="U160" s="520">
        <f>'O5 Details by Class &amp; Accounts'!Y160+'O5 Details by Class &amp; Accounts'!AT160+'O5 Details by Class &amp; Accounts'!BO160+'O5 Details by Class &amp; Accounts'!CJ160</f>
        <v>0</v>
      </c>
      <c r="V160" s="520">
        <f>'O5 Details by Class &amp; Accounts'!Z160+'O5 Details by Class &amp; Accounts'!AU160+'O5 Details by Class &amp; Accounts'!BP160+'O5 Details by Class &amp; Accounts'!CK160</f>
        <v>0</v>
      </c>
      <c r="W160" s="520">
        <f>'O5 Details by Class &amp; Accounts'!AA160+'O5 Details by Class &amp; Accounts'!AV160+'O5 Details by Class &amp; Accounts'!BQ160+'O5 Details by Class &amp; Accounts'!CL160</f>
        <v>0</v>
      </c>
      <c r="X160" s="959">
        <f>'O5 Details by Class &amp; Accounts'!AB160+'O5 Details by Class &amp; Accounts'!AW160+'O5 Details by Class &amp; Accounts'!BR160+'O5 Details by Class &amp; Accounts'!CM160</f>
        <v>0</v>
      </c>
      <c r="Y160" s="1630" t="str">
        <f t="shared" si="6"/>
        <v>5135</v>
      </c>
      <c r="Z160" s="1625" t="s">
        <v>504</v>
      </c>
    </row>
    <row r="161" spans="1:26" ht="15.95" customHeight="1" x14ac:dyDescent="0.2">
      <c r="A161" s="1494" t="s">
        <v>209</v>
      </c>
      <c r="B161" s="930" t="s">
        <v>11</v>
      </c>
      <c r="C161" s="945" t="str">
        <f>IF(ISBLANK('E4 TB Allocation Details'!D162), "",('E4 TB Allocation Details'!D162))</f>
        <v>di</v>
      </c>
      <c r="D161" s="946">
        <f t="shared" si="5"/>
        <v>111486.53</v>
      </c>
      <c r="E161" s="520">
        <f>'O5 Details by Class &amp; Accounts'!I161+'O5 Details by Class &amp; Accounts'!AD161+'O5 Details by Class &amp; Accounts'!AY161+'O5 Details by Class &amp; Accounts'!BT161</f>
        <v>65592.72827230957</v>
      </c>
      <c r="F161" s="520">
        <f>'O5 Details by Class &amp; Accounts'!J161+'O5 Details by Class &amp; Accounts'!AE161+'O5 Details by Class &amp; Accounts'!AZ161+'O5 Details by Class &amp; Accounts'!BU161</f>
        <v>16654.263969002466</v>
      </c>
      <c r="G161" s="520">
        <f>'O5 Details by Class &amp; Accounts'!K161+'O5 Details by Class &amp; Accounts'!AF161+'O5 Details by Class &amp; Accounts'!BA161+'O5 Details by Class &amp; Accounts'!BV161</f>
        <v>26060.764307975696</v>
      </c>
      <c r="H161" s="520">
        <f>'O5 Details by Class &amp; Accounts'!L161+'O5 Details by Class &amp; Accounts'!AG161+'O5 Details by Class &amp; Accounts'!BB161+'O5 Details by Class &amp; Accounts'!BW161</f>
        <v>0</v>
      </c>
      <c r="I161" s="520">
        <f>'O5 Details by Class &amp; Accounts'!M161+'O5 Details by Class &amp; Accounts'!AH161+'O5 Details by Class &amp; Accounts'!BC161+'O5 Details by Class &amp; Accounts'!BX161</f>
        <v>0</v>
      </c>
      <c r="J161" s="520">
        <f>'O5 Details by Class &amp; Accounts'!N161+'O5 Details by Class &amp; Accounts'!AI161+'O5 Details by Class &amp; Accounts'!BD161+'O5 Details by Class &amp; Accounts'!BY161</f>
        <v>0</v>
      </c>
      <c r="K161" s="520">
        <f>'O5 Details by Class &amp; Accounts'!O161+'O5 Details by Class &amp; Accounts'!AJ161+'O5 Details by Class &amp; Accounts'!BE161+'O5 Details by Class &amp; Accounts'!BZ161</f>
        <v>2678.6416422069765</v>
      </c>
      <c r="L161" s="520">
        <f>'O5 Details by Class &amp; Accounts'!P161+'O5 Details by Class &amp; Accounts'!AK161+'O5 Details by Class &amp; Accounts'!BF161+'O5 Details by Class &amp; Accounts'!CA161</f>
        <v>273.65223655443549</v>
      </c>
      <c r="M161" s="520">
        <f>'O5 Details by Class &amp; Accounts'!Q161+'O5 Details by Class &amp; Accounts'!AL161+'O5 Details by Class &amp; Accounts'!BG161+'O5 Details by Class &amp; Accounts'!CB161</f>
        <v>226.47957195085573</v>
      </c>
      <c r="N161" s="520">
        <f>'O5 Details by Class &amp; Accounts'!R161+'O5 Details by Class &amp; Accounts'!AM161+'O5 Details by Class &amp; Accounts'!BH161+'O5 Details by Class &amp; Accounts'!CC161</f>
        <v>0</v>
      </c>
      <c r="O161" s="520">
        <f>'O5 Details by Class &amp; Accounts'!S161+'O5 Details by Class &amp; Accounts'!AN161+'O5 Details by Class &amp; Accounts'!BI161+'O5 Details by Class &amp; Accounts'!CD161</f>
        <v>0</v>
      </c>
      <c r="P161" s="520">
        <f>'O5 Details by Class &amp; Accounts'!T161+'O5 Details by Class &amp; Accounts'!AO161+'O5 Details by Class &amp; Accounts'!BJ161+'O5 Details by Class &amp; Accounts'!CE161</f>
        <v>0</v>
      </c>
      <c r="Q161" s="520">
        <f>'O5 Details by Class &amp; Accounts'!U161+'O5 Details by Class &amp; Accounts'!AP161+'O5 Details by Class &amp; Accounts'!BK161+'O5 Details by Class &amp; Accounts'!CF161</f>
        <v>0</v>
      </c>
      <c r="R161" s="520">
        <f>'O5 Details by Class &amp; Accounts'!V161+'O5 Details by Class &amp; Accounts'!AQ161+'O5 Details by Class &amp; Accounts'!BL161+'O5 Details by Class &amp; Accounts'!CG161</f>
        <v>0</v>
      </c>
      <c r="S161" s="520">
        <f>'O5 Details by Class &amp; Accounts'!W161+'O5 Details by Class &amp; Accounts'!AR161+'O5 Details by Class &amp; Accounts'!BM161+'O5 Details by Class &amp; Accounts'!CH161</f>
        <v>0</v>
      </c>
      <c r="T161" s="520">
        <f>'O5 Details by Class &amp; Accounts'!X161+'O5 Details by Class &amp; Accounts'!AS161+'O5 Details by Class &amp; Accounts'!BN161+'O5 Details by Class &amp; Accounts'!CI161</f>
        <v>0</v>
      </c>
      <c r="U161" s="520">
        <f>'O5 Details by Class &amp; Accounts'!Y161+'O5 Details by Class &amp; Accounts'!AT161+'O5 Details by Class &amp; Accounts'!BO161+'O5 Details by Class &amp; Accounts'!CJ161</f>
        <v>0</v>
      </c>
      <c r="V161" s="520">
        <f>'O5 Details by Class &amp; Accounts'!Z161+'O5 Details by Class &amp; Accounts'!AU161+'O5 Details by Class &amp; Accounts'!BP161+'O5 Details by Class &amp; Accounts'!CK161</f>
        <v>0</v>
      </c>
      <c r="W161" s="520">
        <f>'O5 Details by Class &amp; Accounts'!AA161+'O5 Details by Class &amp; Accounts'!AV161+'O5 Details by Class &amp; Accounts'!BQ161+'O5 Details by Class &amp; Accounts'!CL161</f>
        <v>0</v>
      </c>
      <c r="X161" s="959">
        <f>'O5 Details by Class &amp; Accounts'!AB161+'O5 Details by Class &amp; Accounts'!AW161+'O5 Details by Class &amp; Accounts'!BR161+'O5 Details by Class &amp; Accounts'!CM161</f>
        <v>0</v>
      </c>
      <c r="Y161" s="1630" t="str">
        <f t="shared" si="6"/>
        <v>5145</v>
      </c>
      <c r="Z161" s="1625">
        <v>1840</v>
      </c>
    </row>
    <row r="162" spans="1:26" ht="15.95" customHeight="1" x14ac:dyDescent="0.2">
      <c r="A162" s="1494" t="s">
        <v>210</v>
      </c>
      <c r="B162" s="930" t="s">
        <v>12</v>
      </c>
      <c r="C162" s="945" t="str">
        <f>IF(ISBLANK('E4 TB Allocation Details'!D163), "",('E4 TB Allocation Details'!D163))</f>
        <v>di</v>
      </c>
      <c r="D162" s="946">
        <f t="shared" si="5"/>
        <v>48767.05</v>
      </c>
      <c r="E162" s="520">
        <f>'O5 Details by Class &amp; Accounts'!I162+'O5 Details by Class &amp; Accounts'!AD162+'O5 Details by Class &amp; Accounts'!AY162+'O5 Details by Class &amp; Accounts'!BT162</f>
        <v>28476.01257813361</v>
      </c>
      <c r="F162" s="520">
        <f>'O5 Details by Class &amp; Accounts'!J162+'O5 Details by Class &amp; Accounts'!AE162+'O5 Details by Class &amp; Accounts'!AZ162+'O5 Details by Class &amp; Accounts'!BU162</f>
        <v>7377.0608251408166</v>
      </c>
      <c r="G162" s="520">
        <f>'O5 Details by Class &amp; Accounts'!K162+'O5 Details by Class &amp; Accounts'!AF162+'O5 Details by Class &amp; Accounts'!BA162+'O5 Details by Class &amp; Accounts'!BV162</f>
        <v>10952.226767979937</v>
      </c>
      <c r="H162" s="520">
        <f>'O5 Details by Class &amp; Accounts'!L162+'O5 Details by Class &amp; Accounts'!AG162+'O5 Details by Class &amp; Accounts'!BB162+'O5 Details by Class &amp; Accounts'!BW162</f>
        <v>0</v>
      </c>
      <c r="I162" s="520">
        <f>'O5 Details by Class &amp; Accounts'!M162+'O5 Details by Class &amp; Accounts'!AH162+'O5 Details by Class &amp; Accounts'!BC162+'O5 Details by Class &amp; Accounts'!BX162</f>
        <v>0</v>
      </c>
      <c r="J162" s="520">
        <f>'O5 Details by Class &amp; Accounts'!N162+'O5 Details by Class &amp; Accounts'!AI162+'O5 Details by Class &amp; Accounts'!BD162+'O5 Details by Class &amp; Accounts'!BY162</f>
        <v>0</v>
      </c>
      <c r="K162" s="520">
        <f>'O5 Details by Class &amp; Accounts'!O162+'O5 Details by Class &amp; Accounts'!AJ162+'O5 Details by Class &amp; Accounts'!BE162+'O5 Details by Class &amp; Accounts'!BZ162</f>
        <v>1751.5889919304059</v>
      </c>
      <c r="L162" s="520">
        <f>'O5 Details by Class &amp; Accounts'!P162+'O5 Details by Class &amp; Accounts'!AK162+'O5 Details by Class &amp; Accounts'!BF162+'O5 Details by Class &amp; Accounts'!CA162</f>
        <v>114.88525010119142</v>
      </c>
      <c r="M162" s="520">
        <f>'O5 Details by Class &amp; Accounts'!Q162+'O5 Details by Class &amp; Accounts'!AL162+'O5 Details by Class &amp; Accounts'!BG162+'O5 Details by Class &amp; Accounts'!CB162</f>
        <v>95.275586714046497</v>
      </c>
      <c r="N162" s="520">
        <f>'O5 Details by Class &amp; Accounts'!R162+'O5 Details by Class &amp; Accounts'!AM162+'O5 Details by Class &amp; Accounts'!BH162+'O5 Details by Class &amp; Accounts'!CC162</f>
        <v>0</v>
      </c>
      <c r="O162" s="520">
        <f>'O5 Details by Class &amp; Accounts'!S162+'O5 Details by Class &amp; Accounts'!AN162+'O5 Details by Class &amp; Accounts'!BI162+'O5 Details by Class &amp; Accounts'!CD162</f>
        <v>0</v>
      </c>
      <c r="P162" s="520">
        <f>'O5 Details by Class &amp; Accounts'!T162+'O5 Details by Class &amp; Accounts'!AO162+'O5 Details by Class &amp; Accounts'!BJ162+'O5 Details by Class &amp; Accounts'!CE162</f>
        <v>0</v>
      </c>
      <c r="Q162" s="520">
        <f>'O5 Details by Class &amp; Accounts'!U162+'O5 Details by Class &amp; Accounts'!AP162+'O5 Details by Class &amp; Accounts'!BK162+'O5 Details by Class &amp; Accounts'!CF162</f>
        <v>0</v>
      </c>
      <c r="R162" s="520">
        <f>'O5 Details by Class &amp; Accounts'!V162+'O5 Details by Class &amp; Accounts'!AQ162+'O5 Details by Class &amp; Accounts'!BL162+'O5 Details by Class &amp; Accounts'!CG162</f>
        <v>0</v>
      </c>
      <c r="S162" s="520">
        <f>'O5 Details by Class &amp; Accounts'!W162+'O5 Details by Class &amp; Accounts'!AR162+'O5 Details by Class &amp; Accounts'!BM162+'O5 Details by Class &amp; Accounts'!CH162</f>
        <v>0</v>
      </c>
      <c r="T162" s="520">
        <f>'O5 Details by Class &amp; Accounts'!X162+'O5 Details by Class &amp; Accounts'!AS162+'O5 Details by Class &amp; Accounts'!BN162+'O5 Details by Class &amp; Accounts'!CI162</f>
        <v>0</v>
      </c>
      <c r="U162" s="520">
        <f>'O5 Details by Class &amp; Accounts'!Y162+'O5 Details by Class &amp; Accounts'!AT162+'O5 Details by Class &amp; Accounts'!BO162+'O5 Details by Class &amp; Accounts'!CJ162</f>
        <v>0</v>
      </c>
      <c r="V162" s="520">
        <f>'O5 Details by Class &amp; Accounts'!Z162+'O5 Details by Class &amp; Accounts'!AU162+'O5 Details by Class &amp; Accounts'!BP162+'O5 Details by Class &amp; Accounts'!CK162</f>
        <v>0</v>
      </c>
      <c r="W162" s="520">
        <f>'O5 Details by Class &amp; Accounts'!AA162+'O5 Details by Class &amp; Accounts'!AV162+'O5 Details by Class &amp; Accounts'!BQ162+'O5 Details by Class &amp; Accounts'!CL162</f>
        <v>0</v>
      </c>
      <c r="X162" s="959">
        <f>'O5 Details by Class &amp; Accounts'!AB162+'O5 Details by Class &amp; Accounts'!AW162+'O5 Details by Class &amp; Accounts'!BR162+'O5 Details by Class &amp; Accounts'!CM162</f>
        <v>0</v>
      </c>
      <c r="Y162" s="1630" t="str">
        <f t="shared" si="6"/>
        <v>5150</v>
      </c>
      <c r="Z162" s="1625">
        <v>1845</v>
      </c>
    </row>
    <row r="163" spans="1:26" ht="15.95" customHeight="1" x14ac:dyDescent="0.2">
      <c r="A163" s="1494" t="s">
        <v>208</v>
      </c>
      <c r="B163" s="930" t="s">
        <v>13</v>
      </c>
      <c r="C163" s="945" t="str">
        <f>IF(ISBLANK('E4 TB Allocation Details'!D164), "",('E4 TB Allocation Details'!D164))</f>
        <v>di</v>
      </c>
      <c r="D163" s="946">
        <f t="shared" si="5"/>
        <v>142806.51</v>
      </c>
      <c r="E163" s="520">
        <f>'O5 Details by Class &amp; Accounts'!I163+'O5 Details by Class &amp; Accounts'!AD163+'O5 Details by Class &amp; Accounts'!AY163+'O5 Details by Class &amp; Accounts'!BT163</f>
        <v>142806.51</v>
      </c>
      <c r="F163" s="520">
        <f>'O5 Details by Class &amp; Accounts'!J163+'O5 Details by Class &amp; Accounts'!AE163+'O5 Details by Class &amp; Accounts'!AZ163+'O5 Details by Class &amp; Accounts'!BU163</f>
        <v>0</v>
      </c>
      <c r="G163" s="520">
        <f>'O5 Details by Class &amp; Accounts'!K163+'O5 Details by Class &amp; Accounts'!AF163+'O5 Details by Class &amp; Accounts'!BA163+'O5 Details by Class &amp; Accounts'!BV163</f>
        <v>0</v>
      </c>
      <c r="H163" s="520">
        <f>'O5 Details by Class &amp; Accounts'!L163+'O5 Details by Class &amp; Accounts'!AG163+'O5 Details by Class &amp; Accounts'!BB163+'O5 Details by Class &amp; Accounts'!BW163</f>
        <v>0</v>
      </c>
      <c r="I163" s="520">
        <f>'O5 Details by Class &amp; Accounts'!M163+'O5 Details by Class &amp; Accounts'!AH163+'O5 Details by Class &amp; Accounts'!BC163+'O5 Details by Class &amp; Accounts'!BX163</f>
        <v>0</v>
      </c>
      <c r="J163" s="520">
        <f>'O5 Details by Class &amp; Accounts'!N163+'O5 Details by Class &amp; Accounts'!AI163+'O5 Details by Class &amp; Accounts'!BD163+'O5 Details by Class &amp; Accounts'!BY163</f>
        <v>0</v>
      </c>
      <c r="K163" s="520">
        <f>'O5 Details by Class &amp; Accounts'!O163+'O5 Details by Class &amp; Accounts'!AJ163+'O5 Details by Class &amp; Accounts'!BE163+'O5 Details by Class &amp; Accounts'!BZ163</f>
        <v>0</v>
      </c>
      <c r="L163" s="520">
        <f>'O5 Details by Class &amp; Accounts'!P163+'O5 Details by Class &amp; Accounts'!AK163+'O5 Details by Class &amp; Accounts'!BF163+'O5 Details by Class &amp; Accounts'!CA163</f>
        <v>0</v>
      </c>
      <c r="M163" s="520">
        <f>'O5 Details by Class &amp; Accounts'!Q163+'O5 Details by Class &amp; Accounts'!AL163+'O5 Details by Class &amp; Accounts'!BG163+'O5 Details by Class &amp; Accounts'!CB163</f>
        <v>0</v>
      </c>
      <c r="N163" s="520">
        <f>'O5 Details by Class &amp; Accounts'!R163+'O5 Details by Class &amp; Accounts'!AM163+'O5 Details by Class &amp; Accounts'!BH163+'O5 Details by Class &amp; Accounts'!CC163</f>
        <v>0</v>
      </c>
      <c r="O163" s="520">
        <f>'O5 Details by Class &amp; Accounts'!S163+'O5 Details by Class &amp; Accounts'!AN163+'O5 Details by Class &amp; Accounts'!BI163+'O5 Details by Class &amp; Accounts'!CD163</f>
        <v>0</v>
      </c>
      <c r="P163" s="520">
        <f>'O5 Details by Class &amp; Accounts'!T163+'O5 Details by Class &amp; Accounts'!AO163+'O5 Details by Class &amp; Accounts'!BJ163+'O5 Details by Class &amp; Accounts'!CE163</f>
        <v>0</v>
      </c>
      <c r="Q163" s="520">
        <f>'O5 Details by Class &amp; Accounts'!U163+'O5 Details by Class &amp; Accounts'!AP163+'O5 Details by Class &amp; Accounts'!BK163+'O5 Details by Class &amp; Accounts'!CF163</f>
        <v>0</v>
      </c>
      <c r="R163" s="520">
        <f>'O5 Details by Class &amp; Accounts'!V163+'O5 Details by Class &amp; Accounts'!AQ163+'O5 Details by Class &amp; Accounts'!BL163+'O5 Details by Class &amp; Accounts'!CG163</f>
        <v>0</v>
      </c>
      <c r="S163" s="520">
        <f>'O5 Details by Class &amp; Accounts'!W163+'O5 Details by Class &amp; Accounts'!AR163+'O5 Details by Class &amp; Accounts'!BM163+'O5 Details by Class &amp; Accounts'!CH163</f>
        <v>0</v>
      </c>
      <c r="T163" s="520">
        <f>'O5 Details by Class &amp; Accounts'!X163+'O5 Details by Class &amp; Accounts'!AS163+'O5 Details by Class &amp; Accounts'!BN163+'O5 Details by Class &amp; Accounts'!CI163</f>
        <v>0</v>
      </c>
      <c r="U163" s="520">
        <f>'O5 Details by Class &amp; Accounts'!Y163+'O5 Details by Class &amp; Accounts'!AT163+'O5 Details by Class &amp; Accounts'!BO163+'O5 Details by Class &amp; Accounts'!CJ163</f>
        <v>0</v>
      </c>
      <c r="V163" s="520">
        <f>'O5 Details by Class &amp; Accounts'!Z163+'O5 Details by Class &amp; Accounts'!AU163+'O5 Details by Class &amp; Accounts'!BP163+'O5 Details by Class &amp; Accounts'!CK163</f>
        <v>0</v>
      </c>
      <c r="W163" s="520">
        <f>'O5 Details by Class &amp; Accounts'!AA163+'O5 Details by Class &amp; Accounts'!AV163+'O5 Details by Class &amp; Accounts'!BQ163+'O5 Details by Class &amp; Accounts'!CL163</f>
        <v>0</v>
      </c>
      <c r="X163" s="959">
        <f>'O5 Details by Class &amp; Accounts'!AB163+'O5 Details by Class &amp; Accounts'!AW163+'O5 Details by Class &amp; Accounts'!BR163+'O5 Details by Class &amp; Accounts'!CM163</f>
        <v>0</v>
      </c>
      <c r="Y163" s="1630" t="str">
        <f t="shared" si="6"/>
        <v>5155</v>
      </c>
      <c r="Z163" s="1625">
        <v>1855</v>
      </c>
    </row>
    <row r="164" spans="1:26" ht="15.95" customHeight="1" x14ac:dyDescent="0.2">
      <c r="A164" s="1494" t="s">
        <v>197</v>
      </c>
      <c r="B164" s="930" t="s">
        <v>14</v>
      </c>
      <c r="C164" s="945" t="str">
        <f>IF(ISBLANK('E4 TB Allocation Details'!D165), "",('E4 TB Allocation Details'!D165))</f>
        <v>di</v>
      </c>
      <c r="D164" s="946">
        <f t="shared" si="5"/>
        <v>151223.14000000001</v>
      </c>
      <c r="E164" s="520">
        <f>'O5 Details by Class &amp; Accounts'!I164+'O5 Details by Class &amp; Accounts'!AD164+'O5 Details by Class &amp; Accounts'!AY164+'O5 Details by Class &amp; Accounts'!BT164</f>
        <v>90719.155870844028</v>
      </c>
      <c r="F164" s="520">
        <f>'O5 Details by Class &amp; Accounts'!J164+'O5 Details by Class &amp; Accounts'!AE164+'O5 Details by Class &amp; Accounts'!AZ164+'O5 Details by Class &amp; Accounts'!BU164</f>
        <v>24805.640193863332</v>
      </c>
      <c r="G164" s="520">
        <f>'O5 Details by Class &amp; Accounts'!K164+'O5 Details by Class &amp; Accounts'!AF164+'O5 Details by Class &amp; Accounts'!BA164+'O5 Details by Class &amp; Accounts'!BV164</f>
        <v>33233.345623813737</v>
      </c>
      <c r="H164" s="520">
        <f>'O5 Details by Class &amp; Accounts'!L164+'O5 Details by Class &amp; Accounts'!AG164+'O5 Details by Class &amp; Accounts'!BB164+'O5 Details by Class &amp; Accounts'!BW164</f>
        <v>0</v>
      </c>
      <c r="I164" s="520">
        <f>'O5 Details by Class &amp; Accounts'!M164+'O5 Details by Class &amp; Accounts'!AH164+'O5 Details by Class &amp; Accounts'!BC164+'O5 Details by Class &amp; Accounts'!BX164</f>
        <v>0</v>
      </c>
      <c r="J164" s="520">
        <f>'O5 Details by Class &amp; Accounts'!N164+'O5 Details by Class &amp; Accounts'!AI164+'O5 Details by Class &amp; Accounts'!BD164+'O5 Details by Class &amp; Accounts'!BY164</f>
        <v>0</v>
      </c>
      <c r="K164" s="520">
        <f>'O5 Details by Class &amp; Accounts'!O164+'O5 Details by Class &amp; Accounts'!AJ164+'O5 Details by Class &amp; Accounts'!BE164+'O5 Details by Class &amp; Accounts'!BZ164</f>
        <v>1857.2708706209232</v>
      </c>
      <c r="L164" s="520">
        <f>'O5 Details by Class &amp; Accounts'!P164+'O5 Details by Class &amp; Accounts'!AK164+'O5 Details by Class &amp; Accounts'!BF164+'O5 Details by Class &amp; Accounts'!CA164</f>
        <v>331.24089399135181</v>
      </c>
      <c r="M164" s="520">
        <f>'O5 Details by Class &amp; Accounts'!Q164+'O5 Details by Class &amp; Accounts'!AL164+'O5 Details by Class &amp; Accounts'!BG164+'O5 Details by Class &amp; Accounts'!CB164</f>
        <v>276.48654686662508</v>
      </c>
      <c r="N164" s="520">
        <f>'O5 Details by Class &amp; Accounts'!R164+'O5 Details by Class &amp; Accounts'!AM164+'O5 Details by Class &amp; Accounts'!BH164+'O5 Details by Class &amp; Accounts'!CC164</f>
        <v>0</v>
      </c>
      <c r="O164" s="520">
        <f>'O5 Details by Class &amp; Accounts'!S164+'O5 Details by Class &amp; Accounts'!AN164+'O5 Details by Class &amp; Accounts'!BI164+'O5 Details by Class &amp; Accounts'!CD164</f>
        <v>0</v>
      </c>
      <c r="P164" s="520">
        <f>'O5 Details by Class &amp; Accounts'!T164+'O5 Details by Class &amp; Accounts'!AO164+'O5 Details by Class &amp; Accounts'!BJ164+'O5 Details by Class &amp; Accounts'!CE164</f>
        <v>0</v>
      </c>
      <c r="Q164" s="520">
        <f>'O5 Details by Class &amp; Accounts'!U164+'O5 Details by Class &amp; Accounts'!AP164+'O5 Details by Class &amp; Accounts'!BK164+'O5 Details by Class &amp; Accounts'!CF164</f>
        <v>0</v>
      </c>
      <c r="R164" s="520">
        <f>'O5 Details by Class &amp; Accounts'!V164+'O5 Details by Class &amp; Accounts'!AQ164+'O5 Details by Class &amp; Accounts'!BL164+'O5 Details by Class &amp; Accounts'!CG164</f>
        <v>0</v>
      </c>
      <c r="S164" s="520">
        <f>'O5 Details by Class &amp; Accounts'!W164+'O5 Details by Class &amp; Accounts'!AR164+'O5 Details by Class &amp; Accounts'!BM164+'O5 Details by Class &amp; Accounts'!CH164</f>
        <v>0</v>
      </c>
      <c r="T164" s="520">
        <f>'O5 Details by Class &amp; Accounts'!X164+'O5 Details by Class &amp; Accounts'!AS164+'O5 Details by Class &amp; Accounts'!BN164+'O5 Details by Class &amp; Accounts'!CI164</f>
        <v>0</v>
      </c>
      <c r="U164" s="520">
        <f>'O5 Details by Class &amp; Accounts'!Y164+'O5 Details by Class &amp; Accounts'!AT164+'O5 Details by Class &amp; Accounts'!BO164+'O5 Details by Class &amp; Accounts'!CJ164</f>
        <v>0</v>
      </c>
      <c r="V164" s="520">
        <f>'O5 Details by Class &amp; Accounts'!Z164+'O5 Details by Class &amp; Accounts'!AU164+'O5 Details by Class &amp; Accounts'!BP164+'O5 Details by Class &amp; Accounts'!CK164</f>
        <v>0</v>
      </c>
      <c r="W164" s="520">
        <f>'O5 Details by Class &amp; Accounts'!AA164+'O5 Details by Class &amp; Accounts'!AV164+'O5 Details by Class &amp; Accounts'!BQ164+'O5 Details by Class &amp; Accounts'!CL164</f>
        <v>0</v>
      </c>
      <c r="X164" s="959">
        <f>'O5 Details by Class &amp; Accounts'!AB164+'O5 Details by Class &amp; Accounts'!AW164+'O5 Details by Class &amp; Accounts'!BR164+'O5 Details by Class &amp; Accounts'!CM164</f>
        <v>0</v>
      </c>
      <c r="Y164" s="1630" t="str">
        <f t="shared" si="6"/>
        <v>5160</v>
      </c>
      <c r="Z164" s="1625">
        <v>1850</v>
      </c>
    </row>
    <row r="165" spans="1:26" ht="15.95" customHeight="1" x14ac:dyDescent="0.2">
      <c r="A165" s="1499" t="s">
        <v>211</v>
      </c>
      <c r="B165" s="935" t="s">
        <v>1521</v>
      </c>
      <c r="C165" s="945" t="str">
        <f>IF(ISBLANK('E4 TB Allocation Details'!D166), "",('E4 TB Allocation Details'!D166))</f>
        <v>cu</v>
      </c>
      <c r="D165" s="946">
        <f t="shared" ref="D165:D207" si="7">SUM(E165:X165)</f>
        <v>3167.88</v>
      </c>
      <c r="E165" s="520">
        <f>'O5 Details by Class &amp; Accounts'!I165+'O5 Details by Class &amp; Accounts'!AD165+'O5 Details by Class &amp; Accounts'!AY165+'O5 Details by Class &amp; Accounts'!BT165</f>
        <v>2442.7018616673754</v>
      </c>
      <c r="F165" s="520">
        <f>'O5 Details by Class &amp; Accounts'!J165+'O5 Details by Class &amp; Accounts'!AE165+'O5 Details by Class &amp; Accounts'!AZ165+'O5 Details by Class &amp; Accounts'!BU165</f>
        <v>588.56962059983641</v>
      </c>
      <c r="G165" s="520">
        <f>'O5 Details by Class &amp; Accounts'!K165+'O5 Details by Class &amp; Accounts'!AF165+'O5 Details by Class &amp; Accounts'!BA165+'O5 Details by Class &amp; Accounts'!BV165</f>
        <v>136.60851773278821</v>
      </c>
      <c r="H165" s="520">
        <f>'O5 Details by Class &amp; Accounts'!L165+'O5 Details by Class &amp; Accounts'!AG165+'O5 Details by Class &amp; Accounts'!BB165+'O5 Details by Class &amp; Accounts'!BW165</f>
        <v>0</v>
      </c>
      <c r="I165" s="520">
        <f>'O5 Details by Class &amp; Accounts'!M165+'O5 Details by Class &amp; Accounts'!AH165+'O5 Details by Class &amp; Accounts'!BC165+'O5 Details by Class &amp; Accounts'!BX165</f>
        <v>0</v>
      </c>
      <c r="J165" s="520">
        <f>'O5 Details by Class &amp; Accounts'!N165+'O5 Details by Class &amp; Accounts'!AI165+'O5 Details by Class &amp; Accounts'!BD165+'O5 Details by Class &amp; Accounts'!BY165</f>
        <v>0</v>
      </c>
      <c r="K165" s="520">
        <f>'O5 Details by Class &amp; Accounts'!O165+'O5 Details by Class &amp; Accounts'!AJ165+'O5 Details by Class &amp; Accounts'!BE165+'O5 Details by Class &amp; Accounts'!BZ165</f>
        <v>0</v>
      </c>
      <c r="L165" s="520">
        <f>'O5 Details by Class &amp; Accounts'!P165+'O5 Details by Class &amp; Accounts'!AK165+'O5 Details by Class &amp; Accounts'!BF165+'O5 Details by Class &amp; Accounts'!CA165</f>
        <v>0</v>
      </c>
      <c r="M165" s="520">
        <f>'O5 Details by Class &amp; Accounts'!Q165+'O5 Details by Class &amp; Accounts'!AL165+'O5 Details by Class &amp; Accounts'!BG165+'O5 Details by Class &amp; Accounts'!CB165</f>
        <v>0</v>
      </c>
      <c r="N165" s="520">
        <f>'O5 Details by Class &amp; Accounts'!R165+'O5 Details by Class &amp; Accounts'!AM165+'O5 Details by Class &amp; Accounts'!BH165+'O5 Details by Class &amp; Accounts'!CC165</f>
        <v>0</v>
      </c>
      <c r="O165" s="520">
        <f>'O5 Details by Class &amp; Accounts'!S165+'O5 Details by Class &amp; Accounts'!AN165+'O5 Details by Class &amp; Accounts'!BI165+'O5 Details by Class &amp; Accounts'!CD165</f>
        <v>0</v>
      </c>
      <c r="P165" s="520">
        <f>'O5 Details by Class &amp; Accounts'!T165+'O5 Details by Class &amp; Accounts'!AO165+'O5 Details by Class &amp; Accounts'!BJ165+'O5 Details by Class &amp; Accounts'!CE165</f>
        <v>0</v>
      </c>
      <c r="Q165" s="520">
        <f>'O5 Details by Class &amp; Accounts'!U165+'O5 Details by Class &amp; Accounts'!AP165+'O5 Details by Class &amp; Accounts'!BK165+'O5 Details by Class &amp; Accounts'!CF165</f>
        <v>0</v>
      </c>
      <c r="R165" s="520">
        <f>'O5 Details by Class &amp; Accounts'!V165+'O5 Details by Class &amp; Accounts'!AQ165+'O5 Details by Class &amp; Accounts'!BL165+'O5 Details by Class &amp; Accounts'!CG165</f>
        <v>0</v>
      </c>
      <c r="S165" s="520">
        <f>'O5 Details by Class &amp; Accounts'!W165+'O5 Details by Class &amp; Accounts'!AR165+'O5 Details by Class &amp; Accounts'!BM165+'O5 Details by Class &amp; Accounts'!CH165</f>
        <v>0</v>
      </c>
      <c r="T165" s="520">
        <f>'O5 Details by Class &amp; Accounts'!X165+'O5 Details by Class &amp; Accounts'!AS165+'O5 Details by Class &amp; Accounts'!BN165+'O5 Details by Class &amp; Accounts'!CI165</f>
        <v>0</v>
      </c>
      <c r="U165" s="520">
        <f>'O5 Details by Class &amp; Accounts'!Y165+'O5 Details by Class &amp; Accounts'!AT165+'O5 Details by Class &amp; Accounts'!BO165+'O5 Details by Class &amp; Accounts'!CJ165</f>
        <v>0</v>
      </c>
      <c r="V165" s="520">
        <f>'O5 Details by Class &amp; Accounts'!Z165+'O5 Details by Class &amp; Accounts'!AU165+'O5 Details by Class &amp; Accounts'!BP165+'O5 Details by Class &amp; Accounts'!CK165</f>
        <v>0</v>
      </c>
      <c r="W165" s="520">
        <f>'O5 Details by Class &amp; Accounts'!AA165+'O5 Details by Class &amp; Accounts'!AV165+'O5 Details by Class &amp; Accounts'!BQ165+'O5 Details by Class &amp; Accounts'!CL165</f>
        <v>0</v>
      </c>
      <c r="X165" s="959">
        <f>'O5 Details by Class &amp; Accounts'!AB165+'O5 Details by Class &amp; Accounts'!AW165+'O5 Details by Class &amp; Accounts'!BR165+'O5 Details by Class &amp; Accounts'!CM165</f>
        <v>0</v>
      </c>
      <c r="Y165" s="1630" t="str">
        <f t="shared" si="6"/>
        <v>5175</v>
      </c>
      <c r="Z165" s="1625">
        <v>1860</v>
      </c>
    </row>
    <row r="166" spans="1:26" ht="15.95" customHeight="1" x14ac:dyDescent="0.2">
      <c r="A166" s="1499" t="s">
        <v>212</v>
      </c>
      <c r="B166" s="935" t="s">
        <v>1531</v>
      </c>
      <c r="C166" s="945" t="str">
        <f>IF(ISBLANK('E4 TB Allocation Details'!D167), "",('E4 TB Allocation Details'!D167))</f>
        <v>cu</v>
      </c>
      <c r="D166" s="946">
        <f t="shared" si="7"/>
        <v>244067.00999999998</v>
      </c>
      <c r="E166" s="520">
        <f>'O5 Details by Class &amp; Accounts'!I166+'O5 Details by Class &amp; Accounts'!AD166+'O5 Details by Class &amp; Accounts'!AY166+'O5 Details by Class &amp; Accounts'!BT166</f>
        <v>218625.51233324333</v>
      </c>
      <c r="F166" s="520">
        <f>'O5 Details by Class &amp; Accounts'!J166+'O5 Details by Class &amp; Accounts'!AE166+'O5 Details by Class &amp; Accounts'!AZ166+'O5 Details by Class &amp; Accounts'!BU166</f>
        <v>21263.778639772328</v>
      </c>
      <c r="G166" s="520">
        <f>'O5 Details by Class &amp; Accounts'!K166+'O5 Details by Class &amp; Accounts'!AF166+'O5 Details by Class &amp; Accounts'!BA166+'O5 Details by Class &amp; Accounts'!BV166</f>
        <v>2535.0236814225473</v>
      </c>
      <c r="H166" s="520">
        <f>'O5 Details by Class &amp; Accounts'!L166+'O5 Details by Class &amp; Accounts'!AG166+'O5 Details by Class &amp; Accounts'!BB166+'O5 Details by Class &amp; Accounts'!BW166</f>
        <v>0</v>
      </c>
      <c r="I166" s="520">
        <f>'O5 Details by Class &amp; Accounts'!M166+'O5 Details by Class &amp; Accounts'!AH166+'O5 Details by Class &amp; Accounts'!BC166+'O5 Details by Class &amp; Accounts'!BX166</f>
        <v>0</v>
      </c>
      <c r="J166" s="520">
        <f>'O5 Details by Class &amp; Accounts'!N166+'O5 Details by Class &amp; Accounts'!AI166+'O5 Details by Class &amp; Accounts'!BD166+'O5 Details by Class &amp; Accounts'!BY166</f>
        <v>0</v>
      </c>
      <c r="K166" s="520">
        <f>'O5 Details by Class &amp; Accounts'!O166+'O5 Details by Class &amp; Accounts'!AJ166+'O5 Details by Class &amp; Accounts'!BE166+'O5 Details by Class &amp; Accounts'!BZ166</f>
        <v>10.140094725690188</v>
      </c>
      <c r="L166" s="520">
        <f>'O5 Details by Class &amp; Accounts'!P166+'O5 Details by Class &amp; Accounts'!AK166+'O5 Details by Class &amp; Accounts'!BF166+'O5 Details by Class &amp; Accounts'!CA166</f>
        <v>790.92738860383474</v>
      </c>
      <c r="M166" s="520">
        <f>'O5 Details by Class &amp; Accounts'!Q166+'O5 Details by Class &amp; Accounts'!AL166+'O5 Details by Class &amp; Accounts'!BG166+'O5 Details by Class &amp; Accounts'!CB166</f>
        <v>841.62786223228568</v>
      </c>
      <c r="N166" s="520">
        <f>'O5 Details by Class &amp; Accounts'!R166+'O5 Details by Class &amp; Accounts'!AM166+'O5 Details by Class &amp; Accounts'!BH166+'O5 Details by Class &amp; Accounts'!CC166</f>
        <v>0</v>
      </c>
      <c r="O166" s="520">
        <f>'O5 Details by Class &amp; Accounts'!S166+'O5 Details by Class &amp; Accounts'!AN166+'O5 Details by Class &amp; Accounts'!BI166+'O5 Details by Class &amp; Accounts'!CD166</f>
        <v>0</v>
      </c>
      <c r="P166" s="520">
        <f>'O5 Details by Class &amp; Accounts'!T166+'O5 Details by Class &amp; Accounts'!AO166+'O5 Details by Class &amp; Accounts'!BJ166+'O5 Details by Class &amp; Accounts'!CE166</f>
        <v>0</v>
      </c>
      <c r="Q166" s="520">
        <f>'O5 Details by Class &amp; Accounts'!U166+'O5 Details by Class &amp; Accounts'!AP166+'O5 Details by Class &amp; Accounts'!BK166+'O5 Details by Class &amp; Accounts'!CF166</f>
        <v>0</v>
      </c>
      <c r="R166" s="520">
        <f>'O5 Details by Class &amp; Accounts'!V166+'O5 Details by Class &amp; Accounts'!AQ166+'O5 Details by Class &amp; Accounts'!BL166+'O5 Details by Class &amp; Accounts'!CG166</f>
        <v>0</v>
      </c>
      <c r="S166" s="520">
        <f>'O5 Details by Class &amp; Accounts'!W166+'O5 Details by Class &amp; Accounts'!AR166+'O5 Details by Class &amp; Accounts'!BM166+'O5 Details by Class &amp; Accounts'!CH166</f>
        <v>0</v>
      </c>
      <c r="T166" s="520">
        <f>'O5 Details by Class &amp; Accounts'!X166+'O5 Details by Class &amp; Accounts'!AS166+'O5 Details by Class &amp; Accounts'!BN166+'O5 Details by Class &amp; Accounts'!CI166</f>
        <v>0</v>
      </c>
      <c r="U166" s="520">
        <f>'O5 Details by Class &amp; Accounts'!Y166+'O5 Details by Class &amp; Accounts'!AT166+'O5 Details by Class &amp; Accounts'!BO166+'O5 Details by Class &amp; Accounts'!CJ166</f>
        <v>0</v>
      </c>
      <c r="V166" s="520">
        <f>'O5 Details by Class &amp; Accounts'!Z166+'O5 Details by Class &amp; Accounts'!AU166+'O5 Details by Class &amp; Accounts'!BP166+'O5 Details by Class &amp; Accounts'!CK166</f>
        <v>0</v>
      </c>
      <c r="W166" s="520">
        <f>'O5 Details by Class &amp; Accounts'!AA166+'O5 Details by Class &amp; Accounts'!AV166+'O5 Details by Class &amp; Accounts'!BQ166+'O5 Details by Class &amp; Accounts'!CL166</f>
        <v>0</v>
      </c>
      <c r="X166" s="959">
        <f>'O5 Details by Class &amp; Accounts'!AB166+'O5 Details by Class &amp; Accounts'!AW166+'O5 Details by Class &amp; Accounts'!BR166+'O5 Details by Class &amp; Accounts'!CM166</f>
        <v>0</v>
      </c>
      <c r="Y166" s="1630" t="str">
        <f t="shared" si="6"/>
        <v>5305</v>
      </c>
      <c r="Z166" s="1625" t="s">
        <v>1274</v>
      </c>
    </row>
    <row r="167" spans="1:26" ht="15.95" customHeight="1" x14ac:dyDescent="0.2">
      <c r="A167" s="1499" t="s">
        <v>216</v>
      </c>
      <c r="B167" s="935" t="s">
        <v>286</v>
      </c>
      <c r="C167" s="945" t="str">
        <f>IF(ISBLANK('E4 TB Allocation Details'!D168), "",('E4 TB Allocation Details'!D168))</f>
        <v>cu</v>
      </c>
      <c r="D167" s="946">
        <f t="shared" si="7"/>
        <v>16362.989999999998</v>
      </c>
      <c r="E167" s="520">
        <f>'O5 Details by Class &amp; Accounts'!I167+'O5 Details by Class &amp; Accounts'!AD167+'O5 Details by Class &amp; Accounts'!AY167+'O5 Details by Class &amp; Accounts'!BT167</f>
        <v>14669.199413513512</v>
      </c>
      <c r="F167" s="520">
        <f>'O5 Details by Class &amp; Accounts'!J167+'O5 Details by Class &amp; Accounts'!AE167+'O5 Details by Class &amp; Accounts'!AZ167+'O5 Details by Class &amp; Accounts'!BU167</f>
        <v>1426.7438681912681</v>
      </c>
      <c r="G167" s="520">
        <f>'O5 Details by Class &amp; Accounts'!K167+'O5 Details by Class &amp; Accounts'!AF167+'O5 Details by Class &amp; Accounts'!BA167+'O5 Details by Class &amp; Accounts'!BV167</f>
        <v>267.04671829521828</v>
      </c>
      <c r="H167" s="520">
        <f>'O5 Details by Class &amp; Accounts'!L167+'O5 Details by Class &amp; Accounts'!AG167+'O5 Details by Class &amp; Accounts'!BB167+'O5 Details by Class &amp; Accounts'!BW167</f>
        <v>0</v>
      </c>
      <c r="I167" s="520">
        <f>'O5 Details by Class &amp; Accounts'!M167+'O5 Details by Class &amp; Accounts'!AH167+'O5 Details by Class &amp; Accounts'!BC167+'O5 Details by Class &amp; Accounts'!BX167</f>
        <v>0</v>
      </c>
      <c r="J167" s="520">
        <f>'O5 Details by Class &amp; Accounts'!N167+'O5 Details by Class &amp; Accounts'!AI167+'O5 Details by Class &amp; Accounts'!BD167+'O5 Details by Class &amp; Accounts'!BY167</f>
        <v>0</v>
      </c>
      <c r="K167" s="520">
        <f>'O5 Details by Class &amp; Accounts'!O167+'O5 Details by Class &amp; Accounts'!AJ167+'O5 Details by Class &amp; Accounts'!BE167+'O5 Details by Class &amp; Accounts'!BZ167</f>
        <v>0</v>
      </c>
      <c r="L167" s="520">
        <f>'O5 Details by Class &amp; Accounts'!P167+'O5 Details by Class &amp; Accounts'!AK167+'O5 Details by Class &amp; Accounts'!BF167+'O5 Details by Class &amp; Accounts'!CA167</f>
        <v>0</v>
      </c>
      <c r="M167" s="520">
        <f>'O5 Details by Class &amp; Accounts'!Q167+'O5 Details by Class &amp; Accounts'!AL167+'O5 Details by Class &amp; Accounts'!BG167+'O5 Details by Class &amp; Accounts'!CB167</f>
        <v>0</v>
      </c>
      <c r="N167" s="520">
        <f>'O5 Details by Class &amp; Accounts'!R167+'O5 Details by Class &amp; Accounts'!AM167+'O5 Details by Class &amp; Accounts'!BH167+'O5 Details by Class &amp; Accounts'!CC167</f>
        <v>0</v>
      </c>
      <c r="O167" s="520">
        <f>'O5 Details by Class &amp; Accounts'!S167+'O5 Details by Class &amp; Accounts'!AN167+'O5 Details by Class &amp; Accounts'!BI167+'O5 Details by Class &amp; Accounts'!CD167</f>
        <v>0</v>
      </c>
      <c r="P167" s="520">
        <f>'O5 Details by Class &amp; Accounts'!T167+'O5 Details by Class &amp; Accounts'!AO167+'O5 Details by Class &amp; Accounts'!BJ167+'O5 Details by Class &amp; Accounts'!CE167</f>
        <v>0</v>
      </c>
      <c r="Q167" s="520">
        <f>'O5 Details by Class &amp; Accounts'!U167+'O5 Details by Class &amp; Accounts'!AP167+'O5 Details by Class &amp; Accounts'!BK167+'O5 Details by Class &amp; Accounts'!CF167</f>
        <v>0</v>
      </c>
      <c r="R167" s="520">
        <f>'O5 Details by Class &amp; Accounts'!V167+'O5 Details by Class &amp; Accounts'!AQ167+'O5 Details by Class &amp; Accounts'!BL167+'O5 Details by Class &amp; Accounts'!CG167</f>
        <v>0</v>
      </c>
      <c r="S167" s="520">
        <f>'O5 Details by Class &amp; Accounts'!W167+'O5 Details by Class &amp; Accounts'!AR167+'O5 Details by Class &amp; Accounts'!BM167+'O5 Details by Class &amp; Accounts'!CH167</f>
        <v>0</v>
      </c>
      <c r="T167" s="520">
        <f>'O5 Details by Class &amp; Accounts'!X167+'O5 Details by Class &amp; Accounts'!AS167+'O5 Details by Class &amp; Accounts'!BN167+'O5 Details by Class &amp; Accounts'!CI167</f>
        <v>0</v>
      </c>
      <c r="U167" s="520">
        <f>'O5 Details by Class &amp; Accounts'!Y167+'O5 Details by Class &amp; Accounts'!AT167+'O5 Details by Class &amp; Accounts'!BO167+'O5 Details by Class &amp; Accounts'!CJ167</f>
        <v>0</v>
      </c>
      <c r="V167" s="520">
        <f>'O5 Details by Class &amp; Accounts'!Z167+'O5 Details by Class &amp; Accounts'!AU167+'O5 Details by Class &amp; Accounts'!BP167+'O5 Details by Class &amp; Accounts'!CK167</f>
        <v>0</v>
      </c>
      <c r="W167" s="520">
        <f>'O5 Details by Class &amp; Accounts'!AA167+'O5 Details by Class &amp; Accounts'!AV167+'O5 Details by Class &amp; Accounts'!BQ167+'O5 Details by Class &amp; Accounts'!CL167</f>
        <v>0</v>
      </c>
      <c r="X167" s="959">
        <f>'O5 Details by Class &amp; Accounts'!AB167+'O5 Details by Class &amp; Accounts'!AW167+'O5 Details by Class &amp; Accounts'!BR167+'O5 Details by Class &amp; Accounts'!CM167</f>
        <v>0</v>
      </c>
      <c r="Y167" s="1630" t="str">
        <f t="shared" si="6"/>
        <v>5310</v>
      </c>
      <c r="Z167" s="1625" t="s">
        <v>775</v>
      </c>
    </row>
    <row r="168" spans="1:26" ht="15.95" customHeight="1" x14ac:dyDescent="0.2">
      <c r="A168" s="1499" t="s">
        <v>213</v>
      </c>
      <c r="B168" s="935" t="s">
        <v>1136</v>
      </c>
      <c r="C168" s="945" t="str">
        <f>IF(ISBLANK('E4 TB Allocation Details'!D169), "",('E4 TB Allocation Details'!D169))</f>
        <v>cu</v>
      </c>
      <c r="D168" s="946">
        <f t="shared" si="7"/>
        <v>1667786.0499999998</v>
      </c>
      <c r="E168" s="520">
        <f>'O5 Details by Class &amp; Accounts'!I168+'O5 Details by Class &amp; Accounts'!AD168+'O5 Details by Class &amp; Accounts'!AY168+'O5 Details by Class &amp; Accounts'!BT168</f>
        <v>1493936.3564272211</v>
      </c>
      <c r="F168" s="520">
        <f>'O5 Details by Class &amp; Accounts'!J168+'O5 Details by Class &amp; Accounts'!AE168+'O5 Details by Class &amp; Accounts'!AZ168+'O5 Details by Class &amp; Accounts'!BU168</f>
        <v>145302.03564054094</v>
      </c>
      <c r="G168" s="520">
        <f>'O5 Details by Class &amp; Accounts'!K168+'O5 Details by Class &amp; Accounts'!AF168+'O5 Details by Class &amp; Accounts'!BA168+'O5 Details by Class &amp; Accounts'!BV168</f>
        <v>17322.607968590957</v>
      </c>
      <c r="H168" s="520">
        <f>'O5 Details by Class &amp; Accounts'!L168+'O5 Details by Class &amp; Accounts'!AG168+'O5 Details by Class &amp; Accounts'!BB168+'O5 Details by Class &amp; Accounts'!BW168</f>
        <v>0</v>
      </c>
      <c r="I168" s="520">
        <f>'O5 Details by Class &amp; Accounts'!M168+'O5 Details by Class &amp; Accounts'!AH168+'O5 Details by Class &amp; Accounts'!BC168+'O5 Details by Class &amp; Accounts'!BX168</f>
        <v>0</v>
      </c>
      <c r="J168" s="520">
        <f>'O5 Details by Class &amp; Accounts'!N168+'O5 Details by Class &amp; Accounts'!AI168+'O5 Details by Class &amp; Accounts'!BD168+'O5 Details by Class &amp; Accounts'!BY168</f>
        <v>0</v>
      </c>
      <c r="K168" s="520">
        <f>'O5 Details by Class &amp; Accounts'!O168+'O5 Details by Class &amp; Accounts'!AJ168+'O5 Details by Class &amp; Accounts'!BE168+'O5 Details by Class &amp; Accounts'!BZ168</f>
        <v>69.290431874363819</v>
      </c>
      <c r="L168" s="520">
        <f>'O5 Details by Class &amp; Accounts'!P168+'O5 Details by Class &amp; Accounts'!AK168+'O5 Details by Class &amp; Accounts'!BF168+'O5 Details by Class &amp; Accounts'!CA168</f>
        <v>5404.6536862003786</v>
      </c>
      <c r="M168" s="520">
        <f>'O5 Details by Class &amp; Accounts'!Q168+'O5 Details by Class &amp; Accounts'!AL168+'O5 Details by Class &amp; Accounts'!BG168+'O5 Details by Class &amp; Accounts'!CB168</f>
        <v>5751.1058455721968</v>
      </c>
      <c r="N168" s="520">
        <f>'O5 Details by Class &amp; Accounts'!R168+'O5 Details by Class &amp; Accounts'!AM168+'O5 Details by Class &amp; Accounts'!BH168+'O5 Details by Class &amp; Accounts'!CC168</f>
        <v>0</v>
      </c>
      <c r="O168" s="520">
        <f>'O5 Details by Class &amp; Accounts'!S168+'O5 Details by Class &amp; Accounts'!AN168+'O5 Details by Class &amp; Accounts'!BI168+'O5 Details by Class &amp; Accounts'!CD168</f>
        <v>0</v>
      </c>
      <c r="P168" s="520">
        <f>'O5 Details by Class &amp; Accounts'!T168+'O5 Details by Class &amp; Accounts'!AO168+'O5 Details by Class &amp; Accounts'!BJ168+'O5 Details by Class &amp; Accounts'!CE168</f>
        <v>0</v>
      </c>
      <c r="Q168" s="520">
        <f>'O5 Details by Class &amp; Accounts'!U168+'O5 Details by Class &amp; Accounts'!AP168+'O5 Details by Class &amp; Accounts'!BK168+'O5 Details by Class &amp; Accounts'!CF168</f>
        <v>0</v>
      </c>
      <c r="R168" s="520">
        <f>'O5 Details by Class &amp; Accounts'!V168+'O5 Details by Class &amp; Accounts'!AQ168+'O5 Details by Class &amp; Accounts'!BL168+'O5 Details by Class &amp; Accounts'!CG168</f>
        <v>0</v>
      </c>
      <c r="S168" s="520">
        <f>'O5 Details by Class &amp; Accounts'!W168+'O5 Details by Class &amp; Accounts'!AR168+'O5 Details by Class &amp; Accounts'!BM168+'O5 Details by Class &amp; Accounts'!CH168</f>
        <v>0</v>
      </c>
      <c r="T168" s="520">
        <f>'O5 Details by Class &amp; Accounts'!X168+'O5 Details by Class &amp; Accounts'!AS168+'O5 Details by Class &amp; Accounts'!BN168+'O5 Details by Class &amp; Accounts'!CI168</f>
        <v>0</v>
      </c>
      <c r="U168" s="520">
        <f>'O5 Details by Class &amp; Accounts'!Y168+'O5 Details by Class &amp; Accounts'!AT168+'O5 Details by Class &amp; Accounts'!BO168+'O5 Details by Class &amp; Accounts'!CJ168</f>
        <v>0</v>
      </c>
      <c r="V168" s="520">
        <f>'O5 Details by Class &amp; Accounts'!Z168+'O5 Details by Class &amp; Accounts'!AU168+'O5 Details by Class &amp; Accounts'!BP168+'O5 Details by Class &amp; Accounts'!CK168</f>
        <v>0</v>
      </c>
      <c r="W168" s="520">
        <f>'O5 Details by Class &amp; Accounts'!AA168+'O5 Details by Class &amp; Accounts'!AV168+'O5 Details by Class &amp; Accounts'!BQ168+'O5 Details by Class &amp; Accounts'!CL168</f>
        <v>0</v>
      </c>
      <c r="X168" s="959">
        <f>'O5 Details by Class &amp; Accounts'!AB168+'O5 Details by Class &amp; Accounts'!AW168+'O5 Details by Class &amp; Accounts'!BR168+'O5 Details by Class &amp; Accounts'!CM168</f>
        <v>0</v>
      </c>
      <c r="Y168" s="1630" t="str">
        <f t="shared" si="6"/>
        <v>5315</v>
      </c>
      <c r="Z168" s="1625" t="s">
        <v>1274</v>
      </c>
    </row>
    <row r="169" spans="1:26" ht="15.95" customHeight="1" x14ac:dyDescent="0.2">
      <c r="A169" s="1499">
        <v>5320</v>
      </c>
      <c r="B169" s="935" t="s">
        <v>1137</v>
      </c>
      <c r="C169" s="945" t="str">
        <f>IF(ISBLANK('E4 TB Allocation Details'!D170), "",('E4 TB Allocation Details'!D170))</f>
        <v>cu</v>
      </c>
      <c r="D169" s="946">
        <f t="shared" si="7"/>
        <v>211376.9</v>
      </c>
      <c r="E169" s="520">
        <f>'O5 Details by Class &amp; Accounts'!I169+'O5 Details by Class &amp; Accounts'!AD169+'O5 Details by Class &amp; Accounts'!AY169+'O5 Details by Class &amp; Accounts'!BT169</f>
        <v>189343.01304347825</v>
      </c>
      <c r="F169" s="520">
        <f>'O5 Details by Class &amp; Accounts'!J169+'O5 Details by Class &amp; Accounts'!AE169+'O5 Details by Class &amp; Accounts'!AZ169+'O5 Details by Class &amp; Accounts'!BU169</f>
        <v>18415.727759197325</v>
      </c>
      <c r="G169" s="520">
        <f>'O5 Details by Class &amp; Accounts'!K169+'O5 Details by Class &amp; Accounts'!AF169+'O5 Details by Class &amp; Accounts'!BA169+'O5 Details by Class &amp; Accounts'!BV169</f>
        <v>2195.4849498327758</v>
      </c>
      <c r="H169" s="520">
        <f>'O5 Details by Class &amp; Accounts'!L169+'O5 Details by Class &amp; Accounts'!AG169+'O5 Details by Class &amp; Accounts'!BB169+'O5 Details by Class &amp; Accounts'!BW169</f>
        <v>0</v>
      </c>
      <c r="I169" s="520">
        <f>'O5 Details by Class &amp; Accounts'!M169+'O5 Details by Class &amp; Accounts'!AH169+'O5 Details by Class &amp; Accounts'!BC169+'O5 Details by Class &amp; Accounts'!BX169</f>
        <v>0</v>
      </c>
      <c r="J169" s="520">
        <f>'O5 Details by Class &amp; Accounts'!N169+'O5 Details by Class &amp; Accounts'!AI169+'O5 Details by Class &amp; Accounts'!BD169+'O5 Details by Class &amp; Accounts'!BY169</f>
        <v>0</v>
      </c>
      <c r="K169" s="520">
        <f>'O5 Details by Class &amp; Accounts'!O169+'O5 Details by Class &amp; Accounts'!AJ169+'O5 Details by Class &amp; Accounts'!BE169+'O5 Details by Class &amp; Accounts'!BZ169</f>
        <v>8.7819397993311021</v>
      </c>
      <c r="L169" s="520">
        <f>'O5 Details by Class &amp; Accounts'!P169+'O5 Details by Class &amp; Accounts'!AK169+'O5 Details by Class &amp; Accounts'!BF169+'O5 Details by Class &amp; Accounts'!CA169</f>
        <v>684.99130434782603</v>
      </c>
      <c r="M169" s="520">
        <f>'O5 Details by Class &amp; Accounts'!Q169+'O5 Details by Class &amp; Accounts'!AL169+'O5 Details by Class &amp; Accounts'!BG169+'O5 Details by Class &amp; Accounts'!CB169</f>
        <v>728.90100334448152</v>
      </c>
      <c r="N169" s="520">
        <f>'O5 Details by Class &amp; Accounts'!R169+'O5 Details by Class &amp; Accounts'!AM169+'O5 Details by Class &amp; Accounts'!BH169+'O5 Details by Class &amp; Accounts'!CC169</f>
        <v>0</v>
      </c>
      <c r="O169" s="520">
        <f>'O5 Details by Class &amp; Accounts'!S169+'O5 Details by Class &amp; Accounts'!AN169+'O5 Details by Class &amp; Accounts'!BI169+'O5 Details by Class &amp; Accounts'!CD169</f>
        <v>0</v>
      </c>
      <c r="P169" s="520">
        <f>'O5 Details by Class &amp; Accounts'!T169+'O5 Details by Class &amp; Accounts'!AO169+'O5 Details by Class &amp; Accounts'!BJ169+'O5 Details by Class &amp; Accounts'!CE169</f>
        <v>0</v>
      </c>
      <c r="Q169" s="520">
        <f>'O5 Details by Class &amp; Accounts'!U169+'O5 Details by Class &amp; Accounts'!AP169+'O5 Details by Class &amp; Accounts'!BK169+'O5 Details by Class &amp; Accounts'!CF169</f>
        <v>0</v>
      </c>
      <c r="R169" s="520">
        <f>'O5 Details by Class &amp; Accounts'!V169+'O5 Details by Class &amp; Accounts'!AQ169+'O5 Details by Class &amp; Accounts'!BL169+'O5 Details by Class &amp; Accounts'!CG169</f>
        <v>0</v>
      </c>
      <c r="S169" s="520">
        <f>'O5 Details by Class &amp; Accounts'!W169+'O5 Details by Class &amp; Accounts'!AR169+'O5 Details by Class &amp; Accounts'!BM169+'O5 Details by Class &amp; Accounts'!CH169</f>
        <v>0</v>
      </c>
      <c r="T169" s="520">
        <f>'O5 Details by Class &amp; Accounts'!X169+'O5 Details by Class &amp; Accounts'!AS169+'O5 Details by Class &amp; Accounts'!BN169+'O5 Details by Class &amp; Accounts'!CI169</f>
        <v>0</v>
      </c>
      <c r="U169" s="520">
        <f>'O5 Details by Class &amp; Accounts'!Y169+'O5 Details by Class &amp; Accounts'!AT169+'O5 Details by Class &amp; Accounts'!BO169+'O5 Details by Class &amp; Accounts'!CJ169</f>
        <v>0</v>
      </c>
      <c r="V169" s="520">
        <f>'O5 Details by Class &amp; Accounts'!Z169+'O5 Details by Class &amp; Accounts'!AU169+'O5 Details by Class &amp; Accounts'!BP169+'O5 Details by Class &amp; Accounts'!CK169</f>
        <v>0</v>
      </c>
      <c r="W169" s="520">
        <f>'O5 Details by Class &amp; Accounts'!AA169+'O5 Details by Class &amp; Accounts'!AV169+'O5 Details by Class &amp; Accounts'!BQ169+'O5 Details by Class &amp; Accounts'!CL169</f>
        <v>0</v>
      </c>
      <c r="X169" s="959">
        <f>'O5 Details by Class &amp; Accounts'!AB169+'O5 Details by Class &amp; Accounts'!AW169+'O5 Details by Class &amp; Accounts'!BR169+'O5 Details by Class &amp; Accounts'!CM169</f>
        <v>0</v>
      </c>
      <c r="Y169" s="1631">
        <f t="shared" si="6"/>
        <v>5320</v>
      </c>
      <c r="Z169" s="1625" t="s">
        <v>1274</v>
      </c>
    </row>
    <row r="170" spans="1:26" ht="15.95" customHeight="1" x14ac:dyDescent="0.2">
      <c r="A170" s="1499">
        <v>5325</v>
      </c>
      <c r="B170" s="935" t="s">
        <v>1138</v>
      </c>
      <c r="C170" s="945" t="str">
        <f>IF(ISBLANK('E4 TB Allocation Details'!D171), "",('E4 TB Allocation Details'!D171))</f>
        <v>cu</v>
      </c>
      <c r="D170" s="946">
        <f t="shared" si="7"/>
        <v>0</v>
      </c>
      <c r="E170" s="520">
        <f>'O5 Details by Class &amp; Accounts'!I170+'O5 Details by Class &amp; Accounts'!AD170+'O5 Details by Class &amp; Accounts'!AY170+'O5 Details by Class &amp; Accounts'!BT170</f>
        <v>0</v>
      </c>
      <c r="F170" s="520">
        <f>'O5 Details by Class &amp; Accounts'!J170+'O5 Details by Class &amp; Accounts'!AE170+'O5 Details by Class &amp; Accounts'!AZ170+'O5 Details by Class &amp; Accounts'!BU170</f>
        <v>0</v>
      </c>
      <c r="G170" s="520">
        <f>'O5 Details by Class &amp; Accounts'!K170+'O5 Details by Class &amp; Accounts'!AF170+'O5 Details by Class &amp; Accounts'!BA170+'O5 Details by Class &amp; Accounts'!BV170</f>
        <v>0</v>
      </c>
      <c r="H170" s="520">
        <f>'O5 Details by Class &amp; Accounts'!L170+'O5 Details by Class &amp; Accounts'!AG170+'O5 Details by Class &amp; Accounts'!BB170+'O5 Details by Class &amp; Accounts'!BW170</f>
        <v>0</v>
      </c>
      <c r="I170" s="520">
        <f>'O5 Details by Class &amp; Accounts'!M170+'O5 Details by Class &amp; Accounts'!AH170+'O5 Details by Class &amp; Accounts'!BC170+'O5 Details by Class &amp; Accounts'!BX170</f>
        <v>0</v>
      </c>
      <c r="J170" s="520">
        <f>'O5 Details by Class &amp; Accounts'!N170+'O5 Details by Class &amp; Accounts'!AI170+'O5 Details by Class &amp; Accounts'!BD170+'O5 Details by Class &amp; Accounts'!BY170</f>
        <v>0</v>
      </c>
      <c r="K170" s="520">
        <f>'O5 Details by Class &amp; Accounts'!O170+'O5 Details by Class &amp; Accounts'!AJ170+'O5 Details by Class &amp; Accounts'!BE170+'O5 Details by Class &amp; Accounts'!BZ170</f>
        <v>0</v>
      </c>
      <c r="L170" s="520">
        <f>'O5 Details by Class &amp; Accounts'!P170+'O5 Details by Class &amp; Accounts'!AK170+'O5 Details by Class &amp; Accounts'!BF170+'O5 Details by Class &amp; Accounts'!CA170</f>
        <v>0</v>
      </c>
      <c r="M170" s="520">
        <f>'O5 Details by Class &amp; Accounts'!Q170+'O5 Details by Class &amp; Accounts'!AL170+'O5 Details by Class &amp; Accounts'!BG170+'O5 Details by Class &amp; Accounts'!CB170</f>
        <v>0</v>
      </c>
      <c r="N170" s="520">
        <f>'O5 Details by Class &amp; Accounts'!R170+'O5 Details by Class &amp; Accounts'!AM170+'O5 Details by Class &amp; Accounts'!BH170+'O5 Details by Class &amp; Accounts'!CC170</f>
        <v>0</v>
      </c>
      <c r="O170" s="520">
        <f>'O5 Details by Class &amp; Accounts'!S170+'O5 Details by Class &amp; Accounts'!AN170+'O5 Details by Class &amp; Accounts'!BI170+'O5 Details by Class &amp; Accounts'!CD170</f>
        <v>0</v>
      </c>
      <c r="P170" s="520">
        <f>'O5 Details by Class &amp; Accounts'!T170+'O5 Details by Class &amp; Accounts'!AO170+'O5 Details by Class &amp; Accounts'!BJ170+'O5 Details by Class &amp; Accounts'!CE170</f>
        <v>0</v>
      </c>
      <c r="Q170" s="520">
        <f>'O5 Details by Class &amp; Accounts'!U170+'O5 Details by Class &amp; Accounts'!AP170+'O5 Details by Class &amp; Accounts'!BK170+'O5 Details by Class &amp; Accounts'!CF170</f>
        <v>0</v>
      </c>
      <c r="R170" s="520">
        <f>'O5 Details by Class &amp; Accounts'!V170+'O5 Details by Class &amp; Accounts'!AQ170+'O5 Details by Class &amp; Accounts'!BL170+'O5 Details by Class &amp; Accounts'!CG170</f>
        <v>0</v>
      </c>
      <c r="S170" s="520">
        <f>'O5 Details by Class &amp; Accounts'!W170+'O5 Details by Class &amp; Accounts'!AR170+'O5 Details by Class &amp; Accounts'!BM170+'O5 Details by Class &amp; Accounts'!CH170</f>
        <v>0</v>
      </c>
      <c r="T170" s="520">
        <f>'O5 Details by Class &amp; Accounts'!X170+'O5 Details by Class &amp; Accounts'!AS170+'O5 Details by Class &amp; Accounts'!BN170+'O5 Details by Class &amp; Accounts'!CI170</f>
        <v>0</v>
      </c>
      <c r="U170" s="520">
        <f>'O5 Details by Class &amp; Accounts'!Y170+'O5 Details by Class &amp; Accounts'!AT170+'O5 Details by Class &amp; Accounts'!BO170+'O5 Details by Class &amp; Accounts'!CJ170</f>
        <v>0</v>
      </c>
      <c r="V170" s="520">
        <f>'O5 Details by Class &amp; Accounts'!Z170+'O5 Details by Class &amp; Accounts'!AU170+'O5 Details by Class &amp; Accounts'!BP170+'O5 Details by Class &amp; Accounts'!CK170</f>
        <v>0</v>
      </c>
      <c r="W170" s="520">
        <f>'O5 Details by Class &amp; Accounts'!AA170+'O5 Details by Class &amp; Accounts'!AV170+'O5 Details by Class &amp; Accounts'!BQ170+'O5 Details by Class &amp; Accounts'!CL170</f>
        <v>0</v>
      </c>
      <c r="X170" s="959">
        <f>'O5 Details by Class &amp; Accounts'!AB170+'O5 Details by Class &amp; Accounts'!AW170+'O5 Details by Class &amp; Accounts'!BR170+'O5 Details by Class &amp; Accounts'!CM170</f>
        <v>0</v>
      </c>
      <c r="Y170" s="1631">
        <f t="shared" si="6"/>
        <v>5325</v>
      </c>
      <c r="Z170" s="1625" t="s">
        <v>1274</v>
      </c>
    </row>
    <row r="171" spans="1:26" ht="15.95" customHeight="1" x14ac:dyDescent="0.2">
      <c r="A171" s="1499" t="s">
        <v>214</v>
      </c>
      <c r="B171" s="935" t="s">
        <v>1139</v>
      </c>
      <c r="C171" s="945" t="str">
        <f>IF(ISBLANK('E4 TB Allocation Details'!D172), "",('E4 TB Allocation Details'!D172))</f>
        <v>cu</v>
      </c>
      <c r="D171" s="946">
        <f t="shared" si="7"/>
        <v>0</v>
      </c>
      <c r="E171" s="520">
        <f>'O5 Details by Class &amp; Accounts'!I171+'O5 Details by Class &amp; Accounts'!AD171+'O5 Details by Class &amp; Accounts'!AY171+'O5 Details by Class &amp; Accounts'!BT171</f>
        <v>0</v>
      </c>
      <c r="F171" s="520">
        <f>'O5 Details by Class &amp; Accounts'!J171+'O5 Details by Class &amp; Accounts'!AE171+'O5 Details by Class &amp; Accounts'!AZ171+'O5 Details by Class &amp; Accounts'!BU171</f>
        <v>0</v>
      </c>
      <c r="G171" s="520">
        <f>'O5 Details by Class &amp; Accounts'!K171+'O5 Details by Class &amp; Accounts'!AF171+'O5 Details by Class &amp; Accounts'!BA171+'O5 Details by Class &amp; Accounts'!BV171</f>
        <v>0</v>
      </c>
      <c r="H171" s="520">
        <f>'O5 Details by Class &amp; Accounts'!L171+'O5 Details by Class &amp; Accounts'!AG171+'O5 Details by Class &amp; Accounts'!BB171+'O5 Details by Class &amp; Accounts'!BW171</f>
        <v>0</v>
      </c>
      <c r="I171" s="520">
        <f>'O5 Details by Class &amp; Accounts'!M171+'O5 Details by Class &amp; Accounts'!AH171+'O5 Details by Class &amp; Accounts'!BC171+'O5 Details by Class &amp; Accounts'!BX171</f>
        <v>0</v>
      </c>
      <c r="J171" s="520">
        <f>'O5 Details by Class &amp; Accounts'!N171+'O5 Details by Class &amp; Accounts'!AI171+'O5 Details by Class &amp; Accounts'!BD171+'O5 Details by Class &amp; Accounts'!BY171</f>
        <v>0</v>
      </c>
      <c r="K171" s="520">
        <f>'O5 Details by Class &amp; Accounts'!O171+'O5 Details by Class &amp; Accounts'!AJ171+'O5 Details by Class &amp; Accounts'!BE171+'O5 Details by Class &amp; Accounts'!BZ171</f>
        <v>0</v>
      </c>
      <c r="L171" s="520">
        <f>'O5 Details by Class &amp; Accounts'!P171+'O5 Details by Class &amp; Accounts'!AK171+'O5 Details by Class &amp; Accounts'!BF171+'O5 Details by Class &amp; Accounts'!CA171</f>
        <v>0</v>
      </c>
      <c r="M171" s="520">
        <f>'O5 Details by Class &amp; Accounts'!Q171+'O5 Details by Class &amp; Accounts'!AL171+'O5 Details by Class &amp; Accounts'!BG171+'O5 Details by Class &amp; Accounts'!CB171</f>
        <v>0</v>
      </c>
      <c r="N171" s="520">
        <f>'O5 Details by Class &amp; Accounts'!R171+'O5 Details by Class &amp; Accounts'!AM171+'O5 Details by Class &amp; Accounts'!BH171+'O5 Details by Class &amp; Accounts'!CC171</f>
        <v>0</v>
      </c>
      <c r="O171" s="520">
        <f>'O5 Details by Class &amp; Accounts'!S171+'O5 Details by Class &amp; Accounts'!AN171+'O5 Details by Class &amp; Accounts'!BI171+'O5 Details by Class &amp; Accounts'!CD171</f>
        <v>0</v>
      </c>
      <c r="P171" s="520">
        <f>'O5 Details by Class &amp; Accounts'!T171+'O5 Details by Class &amp; Accounts'!AO171+'O5 Details by Class &amp; Accounts'!BJ171+'O5 Details by Class &amp; Accounts'!CE171</f>
        <v>0</v>
      </c>
      <c r="Q171" s="520">
        <f>'O5 Details by Class &amp; Accounts'!U171+'O5 Details by Class &amp; Accounts'!AP171+'O5 Details by Class &amp; Accounts'!BK171+'O5 Details by Class &amp; Accounts'!CF171</f>
        <v>0</v>
      </c>
      <c r="R171" s="520">
        <f>'O5 Details by Class &amp; Accounts'!V171+'O5 Details by Class &amp; Accounts'!AQ171+'O5 Details by Class &amp; Accounts'!BL171+'O5 Details by Class &amp; Accounts'!CG171</f>
        <v>0</v>
      </c>
      <c r="S171" s="520">
        <f>'O5 Details by Class &amp; Accounts'!W171+'O5 Details by Class &amp; Accounts'!AR171+'O5 Details by Class &amp; Accounts'!BM171+'O5 Details by Class &amp; Accounts'!CH171</f>
        <v>0</v>
      </c>
      <c r="T171" s="520">
        <f>'O5 Details by Class &amp; Accounts'!X171+'O5 Details by Class &amp; Accounts'!AS171+'O5 Details by Class &amp; Accounts'!BN171+'O5 Details by Class &amp; Accounts'!CI171</f>
        <v>0</v>
      </c>
      <c r="U171" s="520">
        <f>'O5 Details by Class &amp; Accounts'!Y171+'O5 Details by Class &amp; Accounts'!AT171+'O5 Details by Class &amp; Accounts'!BO171+'O5 Details by Class &amp; Accounts'!CJ171</f>
        <v>0</v>
      </c>
      <c r="V171" s="520">
        <f>'O5 Details by Class &amp; Accounts'!Z171+'O5 Details by Class &amp; Accounts'!AU171+'O5 Details by Class &amp; Accounts'!BP171+'O5 Details by Class &amp; Accounts'!CK171</f>
        <v>0</v>
      </c>
      <c r="W171" s="520">
        <f>'O5 Details by Class &amp; Accounts'!AA171+'O5 Details by Class &amp; Accounts'!AV171+'O5 Details by Class &amp; Accounts'!BQ171+'O5 Details by Class &amp; Accounts'!CL171</f>
        <v>0</v>
      </c>
      <c r="X171" s="959">
        <f>'O5 Details by Class &amp; Accounts'!AB171+'O5 Details by Class &amp; Accounts'!AW171+'O5 Details by Class &amp; Accounts'!BR171+'O5 Details by Class &amp; Accounts'!CM171</f>
        <v>0</v>
      </c>
      <c r="Y171" s="1630" t="str">
        <f t="shared" si="6"/>
        <v>5330</v>
      </c>
      <c r="Z171" s="1625" t="s">
        <v>1274</v>
      </c>
    </row>
    <row r="172" spans="1:26" ht="15.95" customHeight="1" x14ac:dyDescent="0.2">
      <c r="A172" s="1499" t="s">
        <v>217</v>
      </c>
      <c r="B172" s="935" t="s">
        <v>1140</v>
      </c>
      <c r="C172" s="945" t="str">
        <f>IF(ISBLANK('E4 TB Allocation Details'!D173), "",('E4 TB Allocation Details'!D173))</f>
        <v>cu</v>
      </c>
      <c r="D172" s="946">
        <f t="shared" si="7"/>
        <v>242414.71</v>
      </c>
      <c r="E172" s="520">
        <f>'O5 Details by Class &amp; Accounts'!I172+'O5 Details by Class &amp; Accounts'!AD172+'O5 Details by Class &amp; Accounts'!AY172+'O5 Details by Class &amp; Accounts'!BT172</f>
        <v>210616.050679003</v>
      </c>
      <c r="F172" s="520">
        <f>'O5 Details by Class &amp; Accounts'!J172+'O5 Details by Class &amp; Accounts'!AE172+'O5 Details by Class &amp; Accounts'!AZ172+'O5 Details by Class &amp; Accounts'!BU172</f>
        <v>23557.227715110963</v>
      </c>
      <c r="G172" s="520">
        <f>'O5 Details by Class &amp; Accounts'!K172+'O5 Details by Class &amp; Accounts'!AF172+'O5 Details by Class &amp; Accounts'!BA172+'O5 Details by Class &amp; Accounts'!BV172</f>
        <v>8127.2522362312156</v>
      </c>
      <c r="H172" s="520">
        <f>'O5 Details by Class &amp; Accounts'!L172+'O5 Details by Class &amp; Accounts'!AG172+'O5 Details by Class &amp; Accounts'!BB172+'O5 Details by Class &amp; Accounts'!BW172</f>
        <v>0</v>
      </c>
      <c r="I172" s="520">
        <f>'O5 Details by Class &amp; Accounts'!M172+'O5 Details by Class &amp; Accounts'!AH172+'O5 Details by Class &amp; Accounts'!BC172+'O5 Details by Class &amp; Accounts'!BX172</f>
        <v>0</v>
      </c>
      <c r="J172" s="520">
        <f>'O5 Details by Class &amp; Accounts'!N172+'O5 Details by Class &amp; Accounts'!AI172+'O5 Details by Class &amp; Accounts'!BD172+'O5 Details by Class &amp; Accounts'!BY172</f>
        <v>0</v>
      </c>
      <c r="K172" s="520">
        <f>'O5 Details by Class &amp; Accounts'!O172+'O5 Details by Class &amp; Accounts'!AJ172+'O5 Details by Class &amp; Accounts'!BE172+'O5 Details by Class &amp; Accounts'!BZ172</f>
        <v>0</v>
      </c>
      <c r="L172" s="520">
        <f>'O5 Details by Class &amp; Accounts'!P172+'O5 Details by Class &amp; Accounts'!AK172+'O5 Details by Class &amp; Accounts'!BF172+'O5 Details by Class &amp; Accounts'!CA172</f>
        <v>0.91003986598158693</v>
      </c>
      <c r="M172" s="520">
        <f>'O5 Details by Class &amp; Accounts'!Q172+'O5 Details by Class &amp; Accounts'!AL172+'O5 Details by Class &amp; Accounts'!BG172+'O5 Details by Class &amp; Accounts'!CB172</f>
        <v>113.26932978884122</v>
      </c>
      <c r="N172" s="520">
        <f>'O5 Details by Class &amp; Accounts'!R172+'O5 Details by Class &amp; Accounts'!AM172+'O5 Details by Class &amp; Accounts'!BH172+'O5 Details by Class &amp; Accounts'!CC172</f>
        <v>0</v>
      </c>
      <c r="O172" s="520">
        <f>'O5 Details by Class &amp; Accounts'!S172+'O5 Details by Class &amp; Accounts'!AN172+'O5 Details by Class &amp; Accounts'!BI172+'O5 Details by Class &amp; Accounts'!CD172</f>
        <v>0</v>
      </c>
      <c r="P172" s="520">
        <f>'O5 Details by Class &amp; Accounts'!T172+'O5 Details by Class &amp; Accounts'!AO172+'O5 Details by Class &amp; Accounts'!BJ172+'O5 Details by Class &amp; Accounts'!CE172</f>
        <v>0</v>
      </c>
      <c r="Q172" s="520">
        <f>'O5 Details by Class &amp; Accounts'!U172+'O5 Details by Class &amp; Accounts'!AP172+'O5 Details by Class &amp; Accounts'!BK172+'O5 Details by Class &amp; Accounts'!CF172</f>
        <v>0</v>
      </c>
      <c r="R172" s="520">
        <f>'O5 Details by Class &amp; Accounts'!V172+'O5 Details by Class &amp; Accounts'!AQ172+'O5 Details by Class &amp; Accounts'!BL172+'O5 Details by Class &amp; Accounts'!CG172</f>
        <v>0</v>
      </c>
      <c r="S172" s="520">
        <f>'O5 Details by Class &amp; Accounts'!W172+'O5 Details by Class &amp; Accounts'!AR172+'O5 Details by Class &amp; Accounts'!BM172+'O5 Details by Class &amp; Accounts'!CH172</f>
        <v>0</v>
      </c>
      <c r="T172" s="520">
        <f>'O5 Details by Class &amp; Accounts'!X172+'O5 Details by Class &amp; Accounts'!AS172+'O5 Details by Class &amp; Accounts'!BN172+'O5 Details by Class &amp; Accounts'!CI172</f>
        <v>0</v>
      </c>
      <c r="U172" s="520">
        <f>'O5 Details by Class &amp; Accounts'!Y172+'O5 Details by Class &amp; Accounts'!AT172+'O5 Details by Class &amp; Accounts'!BO172+'O5 Details by Class &amp; Accounts'!CJ172</f>
        <v>0</v>
      </c>
      <c r="V172" s="520">
        <f>'O5 Details by Class &amp; Accounts'!Z172+'O5 Details by Class &amp; Accounts'!AU172+'O5 Details by Class &amp; Accounts'!BP172+'O5 Details by Class &amp; Accounts'!CK172</f>
        <v>0</v>
      </c>
      <c r="W172" s="520">
        <f>'O5 Details by Class &amp; Accounts'!AA172+'O5 Details by Class &amp; Accounts'!AV172+'O5 Details by Class &amp; Accounts'!BQ172+'O5 Details by Class &amp; Accounts'!CL172</f>
        <v>0</v>
      </c>
      <c r="X172" s="959">
        <f>'O5 Details by Class &amp; Accounts'!AB172+'O5 Details by Class &amp; Accounts'!AW172+'O5 Details by Class &amp; Accounts'!BR172+'O5 Details by Class &amp; Accounts'!CM172</f>
        <v>0</v>
      </c>
      <c r="Y172" s="1630" t="str">
        <f t="shared" si="6"/>
        <v>5335</v>
      </c>
      <c r="Z172" s="1625" t="s">
        <v>1343</v>
      </c>
    </row>
    <row r="173" spans="1:26" ht="15.95" customHeight="1" x14ac:dyDescent="0.2">
      <c r="A173" s="1499" t="s">
        <v>215</v>
      </c>
      <c r="B173" s="935" t="s">
        <v>1141</v>
      </c>
      <c r="C173" s="945" t="str">
        <f>IF(ISBLANK('E4 TB Allocation Details'!D174), "",('E4 TB Allocation Details'!D174))</f>
        <v>cu</v>
      </c>
      <c r="D173" s="946">
        <f t="shared" si="7"/>
        <v>74810.149999999994</v>
      </c>
      <c r="E173" s="520">
        <f>'O5 Details by Class &amp; Accounts'!I173+'O5 Details by Class &amp; Accounts'!AD173+'O5 Details by Class &amp; Accounts'!AY173+'O5 Details by Class &amp; Accounts'!BT173</f>
        <v>67011.954509856863</v>
      </c>
      <c r="F173" s="520">
        <f>'O5 Details by Class &amp; Accounts'!J173+'O5 Details by Class &amp; Accounts'!AE173+'O5 Details by Class &amp; Accounts'!AZ173+'O5 Details by Class &amp; Accounts'!BU173</f>
        <v>6517.6627910841516</v>
      </c>
      <c r="G173" s="520">
        <f>'O5 Details by Class &amp; Accounts'!K173+'O5 Details by Class &amp; Accounts'!AF173+'O5 Details by Class &amp; Accounts'!BA173+'O5 Details by Class &amp; Accounts'!BV173</f>
        <v>777.02226884646541</v>
      </c>
      <c r="H173" s="520">
        <f>'O5 Details by Class &amp; Accounts'!L173+'O5 Details by Class &amp; Accounts'!AG173+'O5 Details by Class &amp; Accounts'!BB173+'O5 Details by Class &amp; Accounts'!BW173</f>
        <v>0</v>
      </c>
      <c r="I173" s="520">
        <f>'O5 Details by Class &amp; Accounts'!M173+'O5 Details by Class &amp; Accounts'!AH173+'O5 Details by Class &amp; Accounts'!BC173+'O5 Details by Class &amp; Accounts'!BX173</f>
        <v>0</v>
      </c>
      <c r="J173" s="520">
        <f>'O5 Details by Class &amp; Accounts'!N173+'O5 Details by Class &amp; Accounts'!AI173+'O5 Details by Class &amp; Accounts'!BD173+'O5 Details by Class &amp; Accounts'!BY173</f>
        <v>0</v>
      </c>
      <c r="K173" s="520">
        <f>'O5 Details by Class &amp; Accounts'!O173+'O5 Details by Class &amp; Accounts'!AJ173+'O5 Details by Class &amp; Accounts'!BE173+'O5 Details by Class &amp; Accounts'!BZ173</f>
        <v>3.1080890753858612</v>
      </c>
      <c r="L173" s="520">
        <f>'O5 Details by Class &amp; Accounts'!P173+'O5 Details by Class &amp; Accounts'!AK173+'O5 Details by Class &amp; Accounts'!BF173+'O5 Details by Class &amp; Accounts'!CA173</f>
        <v>242.43094788009719</v>
      </c>
      <c r="M173" s="520">
        <f>'O5 Details by Class &amp; Accounts'!Q173+'O5 Details by Class &amp; Accounts'!AL173+'O5 Details by Class &amp; Accounts'!BG173+'O5 Details by Class &amp; Accounts'!CB173</f>
        <v>257.97139325702648</v>
      </c>
      <c r="N173" s="520">
        <f>'O5 Details by Class &amp; Accounts'!R173+'O5 Details by Class &amp; Accounts'!AM173+'O5 Details by Class &amp; Accounts'!BH173+'O5 Details by Class &amp; Accounts'!CC173</f>
        <v>0</v>
      </c>
      <c r="O173" s="520">
        <f>'O5 Details by Class &amp; Accounts'!S173+'O5 Details by Class &amp; Accounts'!AN173+'O5 Details by Class &amp; Accounts'!BI173+'O5 Details by Class &amp; Accounts'!CD173</f>
        <v>0</v>
      </c>
      <c r="P173" s="520">
        <f>'O5 Details by Class &amp; Accounts'!T173+'O5 Details by Class &amp; Accounts'!AO173+'O5 Details by Class &amp; Accounts'!BJ173+'O5 Details by Class &amp; Accounts'!CE173</f>
        <v>0</v>
      </c>
      <c r="Q173" s="520">
        <f>'O5 Details by Class &amp; Accounts'!U173+'O5 Details by Class &amp; Accounts'!AP173+'O5 Details by Class &amp; Accounts'!BK173+'O5 Details by Class &amp; Accounts'!CF173</f>
        <v>0</v>
      </c>
      <c r="R173" s="520">
        <f>'O5 Details by Class &amp; Accounts'!V173+'O5 Details by Class &amp; Accounts'!AQ173+'O5 Details by Class &amp; Accounts'!BL173+'O5 Details by Class &amp; Accounts'!CG173</f>
        <v>0</v>
      </c>
      <c r="S173" s="520">
        <f>'O5 Details by Class &amp; Accounts'!W173+'O5 Details by Class &amp; Accounts'!AR173+'O5 Details by Class &amp; Accounts'!BM173+'O5 Details by Class &amp; Accounts'!CH173</f>
        <v>0</v>
      </c>
      <c r="T173" s="520">
        <f>'O5 Details by Class &amp; Accounts'!X173+'O5 Details by Class &amp; Accounts'!AS173+'O5 Details by Class &amp; Accounts'!BN173+'O5 Details by Class &amp; Accounts'!CI173</f>
        <v>0</v>
      </c>
      <c r="U173" s="520">
        <f>'O5 Details by Class &amp; Accounts'!Y173+'O5 Details by Class &amp; Accounts'!AT173+'O5 Details by Class &amp; Accounts'!BO173+'O5 Details by Class &amp; Accounts'!CJ173</f>
        <v>0</v>
      </c>
      <c r="V173" s="520">
        <f>'O5 Details by Class &amp; Accounts'!Z173+'O5 Details by Class &amp; Accounts'!AU173+'O5 Details by Class &amp; Accounts'!BP173+'O5 Details by Class &amp; Accounts'!CK173</f>
        <v>0</v>
      </c>
      <c r="W173" s="520">
        <f>'O5 Details by Class &amp; Accounts'!AA173+'O5 Details by Class &amp; Accounts'!AV173+'O5 Details by Class &amp; Accounts'!BQ173+'O5 Details by Class &amp; Accounts'!CL173</f>
        <v>0</v>
      </c>
      <c r="X173" s="959">
        <f>'O5 Details by Class &amp; Accounts'!AB173+'O5 Details by Class &amp; Accounts'!AW173+'O5 Details by Class &amp; Accounts'!BR173+'O5 Details by Class &amp; Accounts'!CM173</f>
        <v>0</v>
      </c>
      <c r="Y173" s="1630" t="str">
        <f t="shared" si="6"/>
        <v>5340</v>
      </c>
      <c r="Z173" s="1625" t="s">
        <v>1274</v>
      </c>
    </row>
    <row r="174" spans="1:26" ht="15.95" customHeight="1" x14ac:dyDescent="0.2">
      <c r="A174" s="1836" t="s">
        <v>218</v>
      </c>
      <c r="B174" s="1837" t="s">
        <v>1531</v>
      </c>
      <c r="C174" s="945" t="str">
        <f>IF(ISBLANK('E4 TB Allocation Details'!D175), "",('E4 TB Allocation Details'!D175))</f>
        <v>ad</v>
      </c>
      <c r="D174" s="946">
        <f t="shared" si="7"/>
        <v>0</v>
      </c>
      <c r="E174" s="520">
        <f>'O5 Details by Class &amp; Accounts'!I174+'O5 Details by Class &amp; Accounts'!AD174+'O5 Details by Class &amp; Accounts'!AY174+'O5 Details by Class &amp; Accounts'!BT174</f>
        <v>0</v>
      </c>
      <c r="F174" s="520">
        <f>'O5 Details by Class &amp; Accounts'!J174+'O5 Details by Class &amp; Accounts'!AE174+'O5 Details by Class &amp; Accounts'!AZ174+'O5 Details by Class &amp; Accounts'!BU174</f>
        <v>0</v>
      </c>
      <c r="G174" s="520">
        <f>'O5 Details by Class &amp; Accounts'!K174+'O5 Details by Class &amp; Accounts'!AF174+'O5 Details by Class &amp; Accounts'!BA174+'O5 Details by Class &amp; Accounts'!BV174</f>
        <v>0</v>
      </c>
      <c r="H174" s="520">
        <f>'O5 Details by Class &amp; Accounts'!L174+'O5 Details by Class &amp; Accounts'!AG174+'O5 Details by Class &amp; Accounts'!BB174+'O5 Details by Class &amp; Accounts'!BW174</f>
        <v>0</v>
      </c>
      <c r="I174" s="520">
        <f>'O5 Details by Class &amp; Accounts'!M174+'O5 Details by Class &amp; Accounts'!AH174+'O5 Details by Class &amp; Accounts'!BC174+'O5 Details by Class &amp; Accounts'!BX174</f>
        <v>0</v>
      </c>
      <c r="J174" s="520">
        <f>'O5 Details by Class &amp; Accounts'!N174+'O5 Details by Class &amp; Accounts'!AI174+'O5 Details by Class &amp; Accounts'!BD174+'O5 Details by Class &amp; Accounts'!BY174</f>
        <v>0</v>
      </c>
      <c r="K174" s="520">
        <f>'O5 Details by Class &amp; Accounts'!O174+'O5 Details by Class &amp; Accounts'!AJ174+'O5 Details by Class &amp; Accounts'!BE174+'O5 Details by Class &amp; Accounts'!BZ174</f>
        <v>0</v>
      </c>
      <c r="L174" s="520">
        <f>'O5 Details by Class &amp; Accounts'!P174+'O5 Details by Class &amp; Accounts'!AK174+'O5 Details by Class &amp; Accounts'!BF174+'O5 Details by Class &amp; Accounts'!CA174</f>
        <v>0</v>
      </c>
      <c r="M174" s="520">
        <f>'O5 Details by Class &amp; Accounts'!Q174+'O5 Details by Class &amp; Accounts'!AL174+'O5 Details by Class &amp; Accounts'!BG174+'O5 Details by Class &amp; Accounts'!CB174</f>
        <v>0</v>
      </c>
      <c r="N174" s="520">
        <f>'O5 Details by Class &amp; Accounts'!R174+'O5 Details by Class &amp; Accounts'!AM174+'O5 Details by Class &amp; Accounts'!BH174+'O5 Details by Class &amp; Accounts'!CC174</f>
        <v>0</v>
      </c>
      <c r="O174" s="520">
        <f>'O5 Details by Class &amp; Accounts'!S174+'O5 Details by Class &amp; Accounts'!AN174+'O5 Details by Class &amp; Accounts'!BI174+'O5 Details by Class &amp; Accounts'!CD174</f>
        <v>0</v>
      </c>
      <c r="P174" s="520">
        <f>'O5 Details by Class &amp; Accounts'!T174+'O5 Details by Class &amp; Accounts'!AO174+'O5 Details by Class &amp; Accounts'!BJ174+'O5 Details by Class &amp; Accounts'!CE174</f>
        <v>0</v>
      </c>
      <c r="Q174" s="520">
        <f>'O5 Details by Class &amp; Accounts'!U174+'O5 Details by Class &amp; Accounts'!AP174+'O5 Details by Class &amp; Accounts'!BK174+'O5 Details by Class &amp; Accounts'!CF174</f>
        <v>0</v>
      </c>
      <c r="R174" s="520">
        <f>'O5 Details by Class &amp; Accounts'!V174+'O5 Details by Class &amp; Accounts'!AQ174+'O5 Details by Class &amp; Accounts'!BL174+'O5 Details by Class &amp; Accounts'!CG174</f>
        <v>0</v>
      </c>
      <c r="S174" s="520">
        <f>'O5 Details by Class &amp; Accounts'!W174+'O5 Details by Class &amp; Accounts'!AR174+'O5 Details by Class &amp; Accounts'!BM174+'O5 Details by Class &amp; Accounts'!CH174</f>
        <v>0</v>
      </c>
      <c r="T174" s="520">
        <f>'O5 Details by Class &amp; Accounts'!X174+'O5 Details by Class &amp; Accounts'!AS174+'O5 Details by Class &amp; Accounts'!BN174+'O5 Details by Class &amp; Accounts'!CI174</f>
        <v>0</v>
      </c>
      <c r="U174" s="520">
        <f>'O5 Details by Class &amp; Accounts'!Y174+'O5 Details by Class &amp; Accounts'!AT174+'O5 Details by Class &amp; Accounts'!BO174+'O5 Details by Class &amp; Accounts'!CJ174</f>
        <v>0</v>
      </c>
      <c r="V174" s="520">
        <f>'O5 Details by Class &amp; Accounts'!Z174+'O5 Details by Class &amp; Accounts'!AU174+'O5 Details by Class &amp; Accounts'!BP174+'O5 Details by Class &amp; Accounts'!CK174</f>
        <v>0</v>
      </c>
      <c r="W174" s="520">
        <f>'O5 Details by Class &amp; Accounts'!AA174+'O5 Details by Class &amp; Accounts'!AV174+'O5 Details by Class &amp; Accounts'!BQ174+'O5 Details by Class &amp; Accounts'!CL174</f>
        <v>0</v>
      </c>
      <c r="X174" s="959">
        <f>'O5 Details by Class &amp; Accounts'!AB174+'O5 Details by Class &amp; Accounts'!AW174+'O5 Details by Class &amp; Accounts'!BR174+'O5 Details by Class &amp; Accounts'!CM174</f>
        <v>0</v>
      </c>
      <c r="Y174" s="1630" t="str">
        <f t="shared" si="6"/>
        <v>5405</v>
      </c>
      <c r="Z174" s="1625" t="s">
        <v>1082</v>
      </c>
    </row>
    <row r="175" spans="1:26" ht="15.95" customHeight="1" x14ac:dyDescent="0.2">
      <c r="A175" s="1836" t="s">
        <v>219</v>
      </c>
      <c r="B175" s="1837" t="s">
        <v>1142</v>
      </c>
      <c r="C175" s="945" t="str">
        <f>IF(ISBLANK('E4 TB Allocation Details'!D176), "",('E4 TB Allocation Details'!D176))</f>
        <v>ad</v>
      </c>
      <c r="D175" s="946">
        <f t="shared" si="7"/>
        <v>0</v>
      </c>
      <c r="E175" s="520">
        <f>'O5 Details by Class &amp; Accounts'!I175+'O5 Details by Class &amp; Accounts'!AD175+'O5 Details by Class &amp; Accounts'!AY175+'O5 Details by Class &amp; Accounts'!BT175</f>
        <v>0</v>
      </c>
      <c r="F175" s="520">
        <f>'O5 Details by Class &amp; Accounts'!J175+'O5 Details by Class &amp; Accounts'!AE175+'O5 Details by Class &amp; Accounts'!AZ175+'O5 Details by Class &amp; Accounts'!BU175</f>
        <v>0</v>
      </c>
      <c r="G175" s="520">
        <f>'O5 Details by Class &amp; Accounts'!K175+'O5 Details by Class &amp; Accounts'!AF175+'O5 Details by Class &amp; Accounts'!BA175+'O5 Details by Class &amp; Accounts'!BV175</f>
        <v>0</v>
      </c>
      <c r="H175" s="520">
        <f>'O5 Details by Class &amp; Accounts'!L175+'O5 Details by Class &amp; Accounts'!AG175+'O5 Details by Class &amp; Accounts'!BB175+'O5 Details by Class &amp; Accounts'!BW175</f>
        <v>0</v>
      </c>
      <c r="I175" s="520">
        <f>'O5 Details by Class &amp; Accounts'!M175+'O5 Details by Class &amp; Accounts'!AH175+'O5 Details by Class &amp; Accounts'!BC175+'O5 Details by Class &amp; Accounts'!BX175</f>
        <v>0</v>
      </c>
      <c r="J175" s="520">
        <f>'O5 Details by Class &amp; Accounts'!N175+'O5 Details by Class &amp; Accounts'!AI175+'O5 Details by Class &amp; Accounts'!BD175+'O5 Details by Class &amp; Accounts'!BY175</f>
        <v>0</v>
      </c>
      <c r="K175" s="520">
        <f>'O5 Details by Class &amp; Accounts'!O175+'O5 Details by Class &amp; Accounts'!AJ175+'O5 Details by Class &amp; Accounts'!BE175+'O5 Details by Class &amp; Accounts'!BZ175</f>
        <v>0</v>
      </c>
      <c r="L175" s="520">
        <f>'O5 Details by Class &amp; Accounts'!P175+'O5 Details by Class &amp; Accounts'!AK175+'O5 Details by Class &amp; Accounts'!BF175+'O5 Details by Class &amp; Accounts'!CA175</f>
        <v>0</v>
      </c>
      <c r="M175" s="520">
        <f>'O5 Details by Class &amp; Accounts'!Q175+'O5 Details by Class &amp; Accounts'!AL175+'O5 Details by Class &amp; Accounts'!BG175+'O5 Details by Class &amp; Accounts'!CB175</f>
        <v>0</v>
      </c>
      <c r="N175" s="520">
        <f>'O5 Details by Class &amp; Accounts'!R175+'O5 Details by Class &amp; Accounts'!AM175+'O5 Details by Class &amp; Accounts'!BH175+'O5 Details by Class &amp; Accounts'!CC175</f>
        <v>0</v>
      </c>
      <c r="O175" s="520">
        <f>'O5 Details by Class &amp; Accounts'!S175+'O5 Details by Class &amp; Accounts'!AN175+'O5 Details by Class &amp; Accounts'!BI175+'O5 Details by Class &amp; Accounts'!CD175</f>
        <v>0</v>
      </c>
      <c r="P175" s="520">
        <f>'O5 Details by Class &amp; Accounts'!T175+'O5 Details by Class &amp; Accounts'!AO175+'O5 Details by Class &amp; Accounts'!BJ175+'O5 Details by Class &amp; Accounts'!CE175</f>
        <v>0</v>
      </c>
      <c r="Q175" s="520">
        <f>'O5 Details by Class &amp; Accounts'!U175+'O5 Details by Class &amp; Accounts'!AP175+'O5 Details by Class &amp; Accounts'!BK175+'O5 Details by Class &amp; Accounts'!CF175</f>
        <v>0</v>
      </c>
      <c r="R175" s="520">
        <f>'O5 Details by Class &amp; Accounts'!V175+'O5 Details by Class &amp; Accounts'!AQ175+'O5 Details by Class &amp; Accounts'!BL175+'O5 Details by Class &amp; Accounts'!CG175</f>
        <v>0</v>
      </c>
      <c r="S175" s="520">
        <f>'O5 Details by Class &amp; Accounts'!W175+'O5 Details by Class &amp; Accounts'!AR175+'O5 Details by Class &amp; Accounts'!BM175+'O5 Details by Class &amp; Accounts'!CH175</f>
        <v>0</v>
      </c>
      <c r="T175" s="520">
        <f>'O5 Details by Class &amp; Accounts'!X175+'O5 Details by Class &amp; Accounts'!AS175+'O5 Details by Class &amp; Accounts'!BN175+'O5 Details by Class &amp; Accounts'!CI175</f>
        <v>0</v>
      </c>
      <c r="U175" s="520">
        <f>'O5 Details by Class &amp; Accounts'!Y175+'O5 Details by Class &amp; Accounts'!AT175+'O5 Details by Class &amp; Accounts'!BO175+'O5 Details by Class &amp; Accounts'!CJ175</f>
        <v>0</v>
      </c>
      <c r="V175" s="520">
        <f>'O5 Details by Class &amp; Accounts'!Z175+'O5 Details by Class &amp; Accounts'!AU175+'O5 Details by Class &amp; Accounts'!BP175+'O5 Details by Class &amp; Accounts'!CK175</f>
        <v>0</v>
      </c>
      <c r="W175" s="520">
        <f>'O5 Details by Class &amp; Accounts'!AA175+'O5 Details by Class &amp; Accounts'!AV175+'O5 Details by Class &amp; Accounts'!BQ175+'O5 Details by Class &amp; Accounts'!CL175</f>
        <v>0</v>
      </c>
      <c r="X175" s="959">
        <f>'O5 Details by Class &amp; Accounts'!AB175+'O5 Details by Class &amp; Accounts'!AW175+'O5 Details by Class &amp; Accounts'!BR175+'O5 Details by Class &amp; Accounts'!CM175</f>
        <v>0</v>
      </c>
      <c r="Y175" s="1630" t="str">
        <f t="shared" si="6"/>
        <v>5410</v>
      </c>
      <c r="Z175" s="1625" t="s">
        <v>1082</v>
      </c>
    </row>
    <row r="176" spans="1:26" ht="15.95" customHeight="1" x14ac:dyDescent="0.2">
      <c r="A176" s="1836" t="s">
        <v>247</v>
      </c>
      <c r="B176" s="1837" t="s">
        <v>36</v>
      </c>
      <c r="C176" s="945" t="str">
        <f>IF(ISBLANK('E4 TB Allocation Details'!D177), "",('E4 TB Allocation Details'!D177))</f>
        <v>ad</v>
      </c>
      <c r="D176" s="946">
        <f t="shared" si="7"/>
        <v>0</v>
      </c>
      <c r="E176" s="520">
        <f>'O5 Details by Class &amp; Accounts'!I176+'O5 Details by Class &amp; Accounts'!AD176+'O5 Details by Class &amp; Accounts'!AY176+'O5 Details by Class &amp; Accounts'!BT176</f>
        <v>0</v>
      </c>
      <c r="F176" s="520">
        <f>'O5 Details by Class &amp; Accounts'!J176+'O5 Details by Class &amp; Accounts'!AE176+'O5 Details by Class &amp; Accounts'!AZ176+'O5 Details by Class &amp; Accounts'!BU176</f>
        <v>0</v>
      </c>
      <c r="G176" s="520">
        <f>'O5 Details by Class &amp; Accounts'!K176+'O5 Details by Class &amp; Accounts'!AF176+'O5 Details by Class &amp; Accounts'!BA176+'O5 Details by Class &amp; Accounts'!BV176</f>
        <v>0</v>
      </c>
      <c r="H176" s="520">
        <f>'O5 Details by Class &amp; Accounts'!L176+'O5 Details by Class &amp; Accounts'!AG176+'O5 Details by Class &amp; Accounts'!BB176+'O5 Details by Class &amp; Accounts'!BW176</f>
        <v>0</v>
      </c>
      <c r="I176" s="520">
        <f>'O5 Details by Class &amp; Accounts'!M176+'O5 Details by Class &amp; Accounts'!AH176+'O5 Details by Class &amp; Accounts'!BC176+'O5 Details by Class &amp; Accounts'!BX176</f>
        <v>0</v>
      </c>
      <c r="J176" s="520">
        <f>'O5 Details by Class &amp; Accounts'!N176+'O5 Details by Class &amp; Accounts'!AI176+'O5 Details by Class &amp; Accounts'!BD176+'O5 Details by Class &amp; Accounts'!BY176</f>
        <v>0</v>
      </c>
      <c r="K176" s="520">
        <f>'O5 Details by Class &amp; Accounts'!O176+'O5 Details by Class &amp; Accounts'!AJ176+'O5 Details by Class &amp; Accounts'!BE176+'O5 Details by Class &amp; Accounts'!BZ176</f>
        <v>0</v>
      </c>
      <c r="L176" s="520">
        <f>'O5 Details by Class &amp; Accounts'!P176+'O5 Details by Class &amp; Accounts'!AK176+'O5 Details by Class &amp; Accounts'!BF176+'O5 Details by Class &amp; Accounts'!CA176</f>
        <v>0</v>
      </c>
      <c r="M176" s="520">
        <f>'O5 Details by Class &amp; Accounts'!Q176+'O5 Details by Class &amp; Accounts'!AL176+'O5 Details by Class &amp; Accounts'!BG176+'O5 Details by Class &amp; Accounts'!CB176</f>
        <v>0</v>
      </c>
      <c r="N176" s="520">
        <f>'O5 Details by Class &amp; Accounts'!R176+'O5 Details by Class &amp; Accounts'!AM176+'O5 Details by Class &amp; Accounts'!BH176+'O5 Details by Class &amp; Accounts'!CC176</f>
        <v>0</v>
      </c>
      <c r="O176" s="520">
        <f>'O5 Details by Class &amp; Accounts'!S176+'O5 Details by Class &amp; Accounts'!AN176+'O5 Details by Class &amp; Accounts'!BI176+'O5 Details by Class &amp; Accounts'!CD176</f>
        <v>0</v>
      </c>
      <c r="P176" s="520">
        <f>'O5 Details by Class &amp; Accounts'!T176+'O5 Details by Class &amp; Accounts'!AO176+'O5 Details by Class &amp; Accounts'!BJ176+'O5 Details by Class &amp; Accounts'!CE176</f>
        <v>0</v>
      </c>
      <c r="Q176" s="520">
        <f>'O5 Details by Class &amp; Accounts'!U176+'O5 Details by Class &amp; Accounts'!AP176+'O5 Details by Class &amp; Accounts'!BK176+'O5 Details by Class &amp; Accounts'!CF176</f>
        <v>0</v>
      </c>
      <c r="R176" s="520">
        <f>'O5 Details by Class &amp; Accounts'!V176+'O5 Details by Class &amp; Accounts'!AQ176+'O5 Details by Class &amp; Accounts'!BL176+'O5 Details by Class &amp; Accounts'!CG176</f>
        <v>0</v>
      </c>
      <c r="S176" s="520">
        <f>'O5 Details by Class &amp; Accounts'!W176+'O5 Details by Class &amp; Accounts'!AR176+'O5 Details by Class &amp; Accounts'!BM176+'O5 Details by Class &amp; Accounts'!CH176</f>
        <v>0</v>
      </c>
      <c r="T176" s="520">
        <f>'O5 Details by Class &amp; Accounts'!X176+'O5 Details by Class &amp; Accounts'!AS176+'O5 Details by Class &amp; Accounts'!BN176+'O5 Details by Class &amp; Accounts'!CI176</f>
        <v>0</v>
      </c>
      <c r="U176" s="520">
        <f>'O5 Details by Class &amp; Accounts'!Y176+'O5 Details by Class &amp; Accounts'!AT176+'O5 Details by Class &amp; Accounts'!BO176+'O5 Details by Class &amp; Accounts'!CJ176</f>
        <v>0</v>
      </c>
      <c r="V176" s="520">
        <f>'O5 Details by Class &amp; Accounts'!Z176+'O5 Details by Class &amp; Accounts'!AU176+'O5 Details by Class &amp; Accounts'!BP176+'O5 Details by Class &amp; Accounts'!CK176</f>
        <v>0</v>
      </c>
      <c r="W176" s="520">
        <f>'O5 Details by Class &amp; Accounts'!AA176+'O5 Details by Class &amp; Accounts'!AV176+'O5 Details by Class &amp; Accounts'!BQ176+'O5 Details by Class &amp; Accounts'!CL176</f>
        <v>0</v>
      </c>
      <c r="X176" s="959">
        <f>'O5 Details by Class &amp; Accounts'!AB176+'O5 Details by Class &amp; Accounts'!AW176+'O5 Details by Class &amp; Accounts'!BR176+'O5 Details by Class &amp; Accounts'!CM176</f>
        <v>0</v>
      </c>
      <c r="Y176" s="1630" t="str">
        <f t="shared" si="6"/>
        <v>5415</v>
      </c>
      <c r="Z176" s="1625" t="s">
        <v>1271</v>
      </c>
    </row>
    <row r="177" spans="1:26" ht="15.95" customHeight="1" x14ac:dyDescent="0.2">
      <c r="A177" s="1836" t="s">
        <v>248</v>
      </c>
      <c r="B177" s="1837" t="s">
        <v>37</v>
      </c>
      <c r="C177" s="945" t="str">
        <f>IF(ISBLANK('E4 TB Allocation Details'!D178), "",('E4 TB Allocation Details'!D178))</f>
        <v>ad</v>
      </c>
      <c r="D177" s="946">
        <f t="shared" si="7"/>
        <v>0</v>
      </c>
      <c r="E177" s="520">
        <f>'O5 Details by Class &amp; Accounts'!I177+'O5 Details by Class &amp; Accounts'!AD177+'O5 Details by Class &amp; Accounts'!AY177+'O5 Details by Class &amp; Accounts'!BT177</f>
        <v>0</v>
      </c>
      <c r="F177" s="520">
        <f>'O5 Details by Class &amp; Accounts'!J177+'O5 Details by Class &amp; Accounts'!AE177+'O5 Details by Class &amp; Accounts'!AZ177+'O5 Details by Class &amp; Accounts'!BU177</f>
        <v>0</v>
      </c>
      <c r="G177" s="520">
        <f>'O5 Details by Class &amp; Accounts'!K177+'O5 Details by Class &amp; Accounts'!AF177+'O5 Details by Class &amp; Accounts'!BA177+'O5 Details by Class &amp; Accounts'!BV177</f>
        <v>0</v>
      </c>
      <c r="H177" s="520">
        <f>'O5 Details by Class &amp; Accounts'!L177+'O5 Details by Class &amp; Accounts'!AG177+'O5 Details by Class &amp; Accounts'!BB177+'O5 Details by Class &amp; Accounts'!BW177</f>
        <v>0</v>
      </c>
      <c r="I177" s="520">
        <f>'O5 Details by Class &amp; Accounts'!M177+'O5 Details by Class &amp; Accounts'!AH177+'O5 Details by Class &amp; Accounts'!BC177+'O5 Details by Class &amp; Accounts'!BX177</f>
        <v>0</v>
      </c>
      <c r="J177" s="520">
        <f>'O5 Details by Class &amp; Accounts'!N177+'O5 Details by Class &amp; Accounts'!AI177+'O5 Details by Class &amp; Accounts'!BD177+'O5 Details by Class &amp; Accounts'!BY177</f>
        <v>0</v>
      </c>
      <c r="K177" s="520">
        <f>'O5 Details by Class &amp; Accounts'!O177+'O5 Details by Class &amp; Accounts'!AJ177+'O5 Details by Class &amp; Accounts'!BE177+'O5 Details by Class &amp; Accounts'!BZ177</f>
        <v>0</v>
      </c>
      <c r="L177" s="520">
        <f>'O5 Details by Class &amp; Accounts'!P177+'O5 Details by Class &amp; Accounts'!AK177+'O5 Details by Class &amp; Accounts'!BF177+'O5 Details by Class &amp; Accounts'!CA177</f>
        <v>0</v>
      </c>
      <c r="M177" s="520">
        <f>'O5 Details by Class &amp; Accounts'!Q177+'O5 Details by Class &amp; Accounts'!AL177+'O5 Details by Class &amp; Accounts'!BG177+'O5 Details by Class &amp; Accounts'!CB177</f>
        <v>0</v>
      </c>
      <c r="N177" s="520">
        <f>'O5 Details by Class &amp; Accounts'!R177+'O5 Details by Class &amp; Accounts'!AM177+'O5 Details by Class &amp; Accounts'!BH177+'O5 Details by Class &amp; Accounts'!CC177</f>
        <v>0</v>
      </c>
      <c r="O177" s="520">
        <f>'O5 Details by Class &amp; Accounts'!S177+'O5 Details by Class &amp; Accounts'!AN177+'O5 Details by Class &amp; Accounts'!BI177+'O5 Details by Class &amp; Accounts'!CD177</f>
        <v>0</v>
      </c>
      <c r="P177" s="520">
        <f>'O5 Details by Class &amp; Accounts'!T177+'O5 Details by Class &amp; Accounts'!AO177+'O5 Details by Class &amp; Accounts'!BJ177+'O5 Details by Class &amp; Accounts'!CE177</f>
        <v>0</v>
      </c>
      <c r="Q177" s="520">
        <f>'O5 Details by Class &amp; Accounts'!U177+'O5 Details by Class &amp; Accounts'!AP177+'O5 Details by Class &amp; Accounts'!BK177+'O5 Details by Class &amp; Accounts'!CF177</f>
        <v>0</v>
      </c>
      <c r="R177" s="520">
        <f>'O5 Details by Class &amp; Accounts'!V177+'O5 Details by Class &amp; Accounts'!AQ177+'O5 Details by Class &amp; Accounts'!BL177+'O5 Details by Class &amp; Accounts'!CG177</f>
        <v>0</v>
      </c>
      <c r="S177" s="520">
        <f>'O5 Details by Class &amp; Accounts'!W177+'O5 Details by Class &amp; Accounts'!AR177+'O5 Details by Class &amp; Accounts'!BM177+'O5 Details by Class &amp; Accounts'!CH177</f>
        <v>0</v>
      </c>
      <c r="T177" s="520">
        <f>'O5 Details by Class &amp; Accounts'!X177+'O5 Details by Class &amp; Accounts'!AS177+'O5 Details by Class &amp; Accounts'!BN177+'O5 Details by Class &amp; Accounts'!CI177</f>
        <v>0</v>
      </c>
      <c r="U177" s="520">
        <f>'O5 Details by Class &amp; Accounts'!Y177+'O5 Details by Class &amp; Accounts'!AT177+'O5 Details by Class &amp; Accounts'!BO177+'O5 Details by Class &amp; Accounts'!CJ177</f>
        <v>0</v>
      </c>
      <c r="V177" s="520">
        <f>'O5 Details by Class &amp; Accounts'!Z177+'O5 Details by Class &amp; Accounts'!AU177+'O5 Details by Class &amp; Accounts'!BP177+'O5 Details by Class &amp; Accounts'!CK177</f>
        <v>0</v>
      </c>
      <c r="W177" s="520">
        <f>'O5 Details by Class &amp; Accounts'!AA177+'O5 Details by Class &amp; Accounts'!AV177+'O5 Details by Class &amp; Accounts'!BQ177+'O5 Details by Class &amp; Accounts'!CL177</f>
        <v>0</v>
      </c>
      <c r="X177" s="959">
        <f>'O5 Details by Class &amp; Accounts'!AB177+'O5 Details by Class &amp; Accounts'!AW177+'O5 Details by Class &amp; Accounts'!BR177+'O5 Details by Class &amp; Accounts'!CM177</f>
        <v>0</v>
      </c>
      <c r="Y177" s="1630" t="str">
        <f t="shared" si="6"/>
        <v>5420</v>
      </c>
      <c r="Z177" s="1625" t="s">
        <v>5</v>
      </c>
    </row>
    <row r="178" spans="1:26" ht="12.75" x14ac:dyDescent="0.2">
      <c r="A178" s="1836" t="s">
        <v>220</v>
      </c>
      <c r="B178" s="1837" t="s">
        <v>38</v>
      </c>
      <c r="C178" s="945" t="str">
        <f>IF(ISBLANK('E4 TB Allocation Details'!D179), "",('E4 TB Allocation Details'!D179))</f>
        <v>ad</v>
      </c>
      <c r="D178" s="946">
        <f t="shared" si="7"/>
        <v>0</v>
      </c>
      <c r="E178" s="520">
        <f>'O5 Details by Class &amp; Accounts'!I178+'O5 Details by Class &amp; Accounts'!AD178+'O5 Details by Class &amp; Accounts'!AY178+'O5 Details by Class &amp; Accounts'!BT178</f>
        <v>0</v>
      </c>
      <c r="F178" s="520">
        <f>'O5 Details by Class &amp; Accounts'!J178+'O5 Details by Class &amp; Accounts'!AE178+'O5 Details by Class &amp; Accounts'!AZ178+'O5 Details by Class &amp; Accounts'!BU178</f>
        <v>0</v>
      </c>
      <c r="G178" s="520">
        <f>'O5 Details by Class &amp; Accounts'!K178+'O5 Details by Class &amp; Accounts'!AF178+'O5 Details by Class &amp; Accounts'!BA178+'O5 Details by Class &amp; Accounts'!BV178</f>
        <v>0</v>
      </c>
      <c r="H178" s="520">
        <f>'O5 Details by Class &amp; Accounts'!L178+'O5 Details by Class &amp; Accounts'!AG178+'O5 Details by Class &amp; Accounts'!BB178+'O5 Details by Class &amp; Accounts'!BW178</f>
        <v>0</v>
      </c>
      <c r="I178" s="520">
        <f>'O5 Details by Class &amp; Accounts'!M178+'O5 Details by Class &amp; Accounts'!AH178+'O5 Details by Class &amp; Accounts'!BC178+'O5 Details by Class &amp; Accounts'!BX178</f>
        <v>0</v>
      </c>
      <c r="J178" s="520">
        <f>'O5 Details by Class &amp; Accounts'!N178+'O5 Details by Class &amp; Accounts'!AI178+'O5 Details by Class &amp; Accounts'!BD178+'O5 Details by Class &amp; Accounts'!BY178</f>
        <v>0</v>
      </c>
      <c r="K178" s="520">
        <f>'O5 Details by Class &amp; Accounts'!O178+'O5 Details by Class &amp; Accounts'!AJ178+'O5 Details by Class &amp; Accounts'!BE178+'O5 Details by Class &amp; Accounts'!BZ178</f>
        <v>0</v>
      </c>
      <c r="L178" s="520">
        <f>'O5 Details by Class &amp; Accounts'!P178+'O5 Details by Class &amp; Accounts'!AK178+'O5 Details by Class &amp; Accounts'!BF178+'O5 Details by Class &amp; Accounts'!CA178</f>
        <v>0</v>
      </c>
      <c r="M178" s="520">
        <f>'O5 Details by Class &amp; Accounts'!Q178+'O5 Details by Class &amp; Accounts'!AL178+'O5 Details by Class &amp; Accounts'!BG178+'O5 Details by Class &amp; Accounts'!CB178</f>
        <v>0</v>
      </c>
      <c r="N178" s="520">
        <f>'O5 Details by Class &amp; Accounts'!R178+'O5 Details by Class &amp; Accounts'!AM178+'O5 Details by Class &amp; Accounts'!BH178+'O5 Details by Class &amp; Accounts'!CC178</f>
        <v>0</v>
      </c>
      <c r="O178" s="520">
        <f>'O5 Details by Class &amp; Accounts'!S178+'O5 Details by Class &amp; Accounts'!AN178+'O5 Details by Class &amp; Accounts'!BI178+'O5 Details by Class &amp; Accounts'!CD178</f>
        <v>0</v>
      </c>
      <c r="P178" s="520">
        <f>'O5 Details by Class &amp; Accounts'!T178+'O5 Details by Class &amp; Accounts'!AO178+'O5 Details by Class &amp; Accounts'!BJ178+'O5 Details by Class &amp; Accounts'!CE178</f>
        <v>0</v>
      </c>
      <c r="Q178" s="520">
        <f>'O5 Details by Class &amp; Accounts'!U178+'O5 Details by Class &amp; Accounts'!AP178+'O5 Details by Class &amp; Accounts'!BK178+'O5 Details by Class &amp; Accounts'!CF178</f>
        <v>0</v>
      </c>
      <c r="R178" s="520">
        <f>'O5 Details by Class &amp; Accounts'!V178+'O5 Details by Class &amp; Accounts'!AQ178+'O5 Details by Class &amp; Accounts'!BL178+'O5 Details by Class &amp; Accounts'!CG178</f>
        <v>0</v>
      </c>
      <c r="S178" s="520">
        <f>'O5 Details by Class &amp; Accounts'!W178+'O5 Details by Class &amp; Accounts'!AR178+'O5 Details by Class &amp; Accounts'!BM178+'O5 Details by Class &amp; Accounts'!CH178</f>
        <v>0</v>
      </c>
      <c r="T178" s="520">
        <f>'O5 Details by Class &amp; Accounts'!X178+'O5 Details by Class &amp; Accounts'!AS178+'O5 Details by Class &amp; Accounts'!BN178+'O5 Details by Class &amp; Accounts'!CI178</f>
        <v>0</v>
      </c>
      <c r="U178" s="520">
        <f>'O5 Details by Class &amp; Accounts'!Y178+'O5 Details by Class &amp; Accounts'!AT178+'O5 Details by Class &amp; Accounts'!BO178+'O5 Details by Class &amp; Accounts'!CJ178</f>
        <v>0</v>
      </c>
      <c r="V178" s="520">
        <f>'O5 Details by Class &amp; Accounts'!Z178+'O5 Details by Class &amp; Accounts'!AU178+'O5 Details by Class &amp; Accounts'!BP178+'O5 Details by Class &amp; Accounts'!CK178</f>
        <v>0</v>
      </c>
      <c r="W178" s="520">
        <f>'O5 Details by Class &amp; Accounts'!AA178+'O5 Details by Class &amp; Accounts'!AV178+'O5 Details by Class &amp; Accounts'!BQ178+'O5 Details by Class &amp; Accounts'!CL178</f>
        <v>0</v>
      </c>
      <c r="X178" s="959">
        <f>'O5 Details by Class &amp; Accounts'!AB178+'O5 Details by Class &amp; Accounts'!AW178+'O5 Details by Class &amp; Accounts'!BR178+'O5 Details by Class &amp; Accounts'!CM178</f>
        <v>0</v>
      </c>
      <c r="Y178" s="1630" t="str">
        <f t="shared" si="6"/>
        <v>5425</v>
      </c>
      <c r="Z178" s="1625" t="s">
        <v>1082</v>
      </c>
    </row>
    <row r="179" spans="1:26" ht="15.95" customHeight="1" x14ac:dyDescent="0.2">
      <c r="A179" s="1836" t="s">
        <v>221</v>
      </c>
      <c r="B179" s="1837" t="s">
        <v>1531</v>
      </c>
      <c r="C179" s="945" t="str">
        <f>IF(ISBLANK('E4 TB Allocation Details'!D180), "",('E4 TB Allocation Details'!D180))</f>
        <v>ad</v>
      </c>
      <c r="D179" s="946">
        <f t="shared" si="7"/>
        <v>0</v>
      </c>
      <c r="E179" s="520">
        <f>'O5 Details by Class &amp; Accounts'!I179+'O5 Details by Class &amp; Accounts'!AD179+'O5 Details by Class &amp; Accounts'!AY179+'O5 Details by Class &amp; Accounts'!BT179</f>
        <v>0</v>
      </c>
      <c r="F179" s="520">
        <f>'O5 Details by Class &amp; Accounts'!J179+'O5 Details by Class &amp; Accounts'!AE179+'O5 Details by Class &amp; Accounts'!AZ179+'O5 Details by Class &amp; Accounts'!BU179</f>
        <v>0</v>
      </c>
      <c r="G179" s="520">
        <f>'O5 Details by Class &amp; Accounts'!K179+'O5 Details by Class &amp; Accounts'!AF179+'O5 Details by Class &amp; Accounts'!BA179+'O5 Details by Class &amp; Accounts'!BV179</f>
        <v>0</v>
      </c>
      <c r="H179" s="520">
        <f>'O5 Details by Class &amp; Accounts'!L179+'O5 Details by Class &amp; Accounts'!AG179+'O5 Details by Class &amp; Accounts'!BB179+'O5 Details by Class &amp; Accounts'!BW179</f>
        <v>0</v>
      </c>
      <c r="I179" s="520">
        <f>'O5 Details by Class &amp; Accounts'!M179+'O5 Details by Class &amp; Accounts'!AH179+'O5 Details by Class &amp; Accounts'!BC179+'O5 Details by Class &amp; Accounts'!BX179</f>
        <v>0</v>
      </c>
      <c r="J179" s="520">
        <f>'O5 Details by Class &amp; Accounts'!N179+'O5 Details by Class &amp; Accounts'!AI179+'O5 Details by Class &amp; Accounts'!BD179+'O5 Details by Class &amp; Accounts'!BY179</f>
        <v>0</v>
      </c>
      <c r="K179" s="520">
        <f>'O5 Details by Class &amp; Accounts'!O179+'O5 Details by Class &amp; Accounts'!AJ179+'O5 Details by Class &amp; Accounts'!BE179+'O5 Details by Class &amp; Accounts'!BZ179</f>
        <v>0</v>
      </c>
      <c r="L179" s="520">
        <f>'O5 Details by Class &amp; Accounts'!P179+'O5 Details by Class &amp; Accounts'!AK179+'O5 Details by Class &amp; Accounts'!BF179+'O5 Details by Class &amp; Accounts'!CA179</f>
        <v>0</v>
      </c>
      <c r="M179" s="520">
        <f>'O5 Details by Class &amp; Accounts'!Q179+'O5 Details by Class &amp; Accounts'!AL179+'O5 Details by Class &amp; Accounts'!BG179+'O5 Details by Class &amp; Accounts'!CB179</f>
        <v>0</v>
      </c>
      <c r="N179" s="520">
        <f>'O5 Details by Class &amp; Accounts'!R179+'O5 Details by Class &amp; Accounts'!AM179+'O5 Details by Class &amp; Accounts'!BH179+'O5 Details by Class &amp; Accounts'!CC179</f>
        <v>0</v>
      </c>
      <c r="O179" s="520">
        <f>'O5 Details by Class &amp; Accounts'!S179+'O5 Details by Class &amp; Accounts'!AN179+'O5 Details by Class &amp; Accounts'!BI179+'O5 Details by Class &amp; Accounts'!CD179</f>
        <v>0</v>
      </c>
      <c r="P179" s="520">
        <f>'O5 Details by Class &amp; Accounts'!T179+'O5 Details by Class &amp; Accounts'!AO179+'O5 Details by Class &amp; Accounts'!BJ179+'O5 Details by Class &amp; Accounts'!CE179</f>
        <v>0</v>
      </c>
      <c r="Q179" s="520">
        <f>'O5 Details by Class &amp; Accounts'!U179+'O5 Details by Class &amp; Accounts'!AP179+'O5 Details by Class &amp; Accounts'!BK179+'O5 Details by Class &amp; Accounts'!CF179</f>
        <v>0</v>
      </c>
      <c r="R179" s="520">
        <f>'O5 Details by Class &amp; Accounts'!V179+'O5 Details by Class &amp; Accounts'!AQ179+'O5 Details by Class &amp; Accounts'!BL179+'O5 Details by Class &amp; Accounts'!CG179</f>
        <v>0</v>
      </c>
      <c r="S179" s="520">
        <f>'O5 Details by Class &amp; Accounts'!W179+'O5 Details by Class &amp; Accounts'!AR179+'O5 Details by Class &amp; Accounts'!BM179+'O5 Details by Class &amp; Accounts'!CH179</f>
        <v>0</v>
      </c>
      <c r="T179" s="520">
        <f>'O5 Details by Class &amp; Accounts'!X179+'O5 Details by Class &amp; Accounts'!AS179+'O5 Details by Class &amp; Accounts'!BN179+'O5 Details by Class &amp; Accounts'!CI179</f>
        <v>0</v>
      </c>
      <c r="U179" s="520">
        <f>'O5 Details by Class &amp; Accounts'!Y179+'O5 Details by Class &amp; Accounts'!AT179+'O5 Details by Class &amp; Accounts'!BO179+'O5 Details by Class &amp; Accounts'!CJ179</f>
        <v>0</v>
      </c>
      <c r="V179" s="520">
        <f>'O5 Details by Class &amp; Accounts'!Z179+'O5 Details by Class &amp; Accounts'!AU179+'O5 Details by Class &amp; Accounts'!BP179+'O5 Details by Class &amp; Accounts'!CK179</f>
        <v>0</v>
      </c>
      <c r="W179" s="520">
        <f>'O5 Details by Class &amp; Accounts'!AA179+'O5 Details by Class &amp; Accounts'!AV179+'O5 Details by Class &amp; Accounts'!BQ179+'O5 Details by Class &amp; Accounts'!CL179</f>
        <v>0</v>
      </c>
      <c r="X179" s="959">
        <f>'O5 Details by Class &amp; Accounts'!AB179+'O5 Details by Class &amp; Accounts'!AW179+'O5 Details by Class &amp; Accounts'!BR179+'O5 Details by Class &amp; Accounts'!CM179</f>
        <v>0</v>
      </c>
      <c r="Y179" s="1630" t="str">
        <f t="shared" si="6"/>
        <v>5505</v>
      </c>
      <c r="Z179" s="1625" t="s">
        <v>1082</v>
      </c>
    </row>
    <row r="180" spans="1:26" ht="15.95" customHeight="1" x14ac:dyDescent="0.2">
      <c r="A180" s="1836" t="s">
        <v>222</v>
      </c>
      <c r="B180" s="1837" t="s">
        <v>1584</v>
      </c>
      <c r="C180" s="945" t="str">
        <f>IF(ISBLANK('E4 TB Allocation Details'!D181), "",('E4 TB Allocation Details'!D181))</f>
        <v>ad</v>
      </c>
      <c r="D180" s="946">
        <f t="shared" si="7"/>
        <v>0</v>
      </c>
      <c r="E180" s="520">
        <f>'O5 Details by Class &amp; Accounts'!I180+'O5 Details by Class &amp; Accounts'!AD180+'O5 Details by Class &amp; Accounts'!AY180+'O5 Details by Class &amp; Accounts'!BT180</f>
        <v>0</v>
      </c>
      <c r="F180" s="520">
        <f>'O5 Details by Class &amp; Accounts'!J180+'O5 Details by Class &amp; Accounts'!AE180+'O5 Details by Class &amp; Accounts'!AZ180+'O5 Details by Class &amp; Accounts'!BU180</f>
        <v>0</v>
      </c>
      <c r="G180" s="520">
        <f>'O5 Details by Class &amp; Accounts'!K180+'O5 Details by Class &amp; Accounts'!AF180+'O5 Details by Class &amp; Accounts'!BA180+'O5 Details by Class &amp; Accounts'!BV180</f>
        <v>0</v>
      </c>
      <c r="H180" s="520">
        <f>'O5 Details by Class &amp; Accounts'!L180+'O5 Details by Class &amp; Accounts'!AG180+'O5 Details by Class &amp; Accounts'!BB180+'O5 Details by Class &amp; Accounts'!BW180</f>
        <v>0</v>
      </c>
      <c r="I180" s="520">
        <f>'O5 Details by Class &amp; Accounts'!M180+'O5 Details by Class &amp; Accounts'!AH180+'O5 Details by Class &amp; Accounts'!BC180+'O5 Details by Class &amp; Accounts'!BX180</f>
        <v>0</v>
      </c>
      <c r="J180" s="520">
        <f>'O5 Details by Class &amp; Accounts'!N180+'O5 Details by Class &amp; Accounts'!AI180+'O5 Details by Class &amp; Accounts'!BD180+'O5 Details by Class &amp; Accounts'!BY180</f>
        <v>0</v>
      </c>
      <c r="K180" s="520">
        <f>'O5 Details by Class &amp; Accounts'!O180+'O5 Details by Class &amp; Accounts'!AJ180+'O5 Details by Class &amp; Accounts'!BE180+'O5 Details by Class &amp; Accounts'!BZ180</f>
        <v>0</v>
      </c>
      <c r="L180" s="520">
        <f>'O5 Details by Class &amp; Accounts'!P180+'O5 Details by Class &amp; Accounts'!AK180+'O5 Details by Class &amp; Accounts'!BF180+'O5 Details by Class &amp; Accounts'!CA180</f>
        <v>0</v>
      </c>
      <c r="M180" s="520">
        <f>'O5 Details by Class &amp; Accounts'!Q180+'O5 Details by Class &amp; Accounts'!AL180+'O5 Details by Class &amp; Accounts'!BG180+'O5 Details by Class &amp; Accounts'!CB180</f>
        <v>0</v>
      </c>
      <c r="N180" s="520">
        <f>'O5 Details by Class &amp; Accounts'!R180+'O5 Details by Class &amp; Accounts'!AM180+'O5 Details by Class &amp; Accounts'!BH180+'O5 Details by Class &amp; Accounts'!CC180</f>
        <v>0</v>
      </c>
      <c r="O180" s="520">
        <f>'O5 Details by Class &amp; Accounts'!S180+'O5 Details by Class &amp; Accounts'!AN180+'O5 Details by Class &amp; Accounts'!BI180+'O5 Details by Class &amp; Accounts'!CD180</f>
        <v>0</v>
      </c>
      <c r="P180" s="520">
        <f>'O5 Details by Class &amp; Accounts'!T180+'O5 Details by Class &amp; Accounts'!AO180+'O5 Details by Class &amp; Accounts'!BJ180+'O5 Details by Class &amp; Accounts'!CE180</f>
        <v>0</v>
      </c>
      <c r="Q180" s="520">
        <f>'O5 Details by Class &amp; Accounts'!U180+'O5 Details by Class &amp; Accounts'!AP180+'O5 Details by Class &amp; Accounts'!BK180+'O5 Details by Class &amp; Accounts'!CF180</f>
        <v>0</v>
      </c>
      <c r="R180" s="520">
        <f>'O5 Details by Class &amp; Accounts'!V180+'O5 Details by Class &amp; Accounts'!AQ180+'O5 Details by Class &amp; Accounts'!BL180+'O5 Details by Class &amp; Accounts'!CG180</f>
        <v>0</v>
      </c>
      <c r="S180" s="520">
        <f>'O5 Details by Class &amp; Accounts'!W180+'O5 Details by Class &amp; Accounts'!AR180+'O5 Details by Class &amp; Accounts'!BM180+'O5 Details by Class &amp; Accounts'!CH180</f>
        <v>0</v>
      </c>
      <c r="T180" s="520">
        <f>'O5 Details by Class &amp; Accounts'!X180+'O5 Details by Class &amp; Accounts'!AS180+'O5 Details by Class &amp; Accounts'!BN180+'O5 Details by Class &amp; Accounts'!CI180</f>
        <v>0</v>
      </c>
      <c r="U180" s="520">
        <f>'O5 Details by Class &amp; Accounts'!Y180+'O5 Details by Class &amp; Accounts'!AT180+'O5 Details by Class &amp; Accounts'!BO180+'O5 Details by Class &amp; Accounts'!CJ180</f>
        <v>0</v>
      </c>
      <c r="V180" s="520">
        <f>'O5 Details by Class &amp; Accounts'!Z180+'O5 Details by Class &amp; Accounts'!AU180+'O5 Details by Class &amp; Accounts'!BP180+'O5 Details by Class &amp; Accounts'!CK180</f>
        <v>0</v>
      </c>
      <c r="W180" s="520">
        <f>'O5 Details by Class &amp; Accounts'!AA180+'O5 Details by Class &amp; Accounts'!AV180+'O5 Details by Class &amp; Accounts'!BQ180+'O5 Details by Class &amp; Accounts'!CL180</f>
        <v>0</v>
      </c>
      <c r="X180" s="959">
        <f>'O5 Details by Class &amp; Accounts'!AB180+'O5 Details by Class &amp; Accounts'!AW180+'O5 Details by Class &amp; Accounts'!BR180+'O5 Details by Class &amp; Accounts'!CM180</f>
        <v>0</v>
      </c>
      <c r="Y180" s="1630" t="str">
        <f t="shared" si="6"/>
        <v>5510</v>
      </c>
      <c r="Z180" s="1625" t="s">
        <v>1082</v>
      </c>
    </row>
    <row r="181" spans="1:26" ht="15.95" customHeight="1" x14ac:dyDescent="0.2">
      <c r="A181" s="1836" t="s">
        <v>223</v>
      </c>
      <c r="B181" s="1837" t="s">
        <v>1585</v>
      </c>
      <c r="C181" s="945" t="str">
        <f>IF(ISBLANK('E4 TB Allocation Details'!D182), "",('E4 TB Allocation Details'!D182))</f>
        <v>ad</v>
      </c>
      <c r="D181" s="946">
        <f t="shared" si="7"/>
        <v>0</v>
      </c>
      <c r="E181" s="520">
        <f>'O5 Details by Class &amp; Accounts'!I181+'O5 Details by Class &amp; Accounts'!AD181+'O5 Details by Class &amp; Accounts'!AY181+'O5 Details by Class &amp; Accounts'!BT181</f>
        <v>0</v>
      </c>
      <c r="F181" s="520">
        <f>'O5 Details by Class &amp; Accounts'!J181+'O5 Details by Class &amp; Accounts'!AE181+'O5 Details by Class &amp; Accounts'!AZ181+'O5 Details by Class &amp; Accounts'!BU181</f>
        <v>0</v>
      </c>
      <c r="G181" s="520">
        <f>'O5 Details by Class &amp; Accounts'!K181+'O5 Details by Class &amp; Accounts'!AF181+'O5 Details by Class &amp; Accounts'!BA181+'O5 Details by Class &amp; Accounts'!BV181</f>
        <v>0</v>
      </c>
      <c r="H181" s="520">
        <f>'O5 Details by Class &amp; Accounts'!L181+'O5 Details by Class &amp; Accounts'!AG181+'O5 Details by Class &amp; Accounts'!BB181+'O5 Details by Class &amp; Accounts'!BW181</f>
        <v>0</v>
      </c>
      <c r="I181" s="520">
        <f>'O5 Details by Class &amp; Accounts'!M181+'O5 Details by Class &amp; Accounts'!AH181+'O5 Details by Class &amp; Accounts'!BC181+'O5 Details by Class &amp; Accounts'!BX181</f>
        <v>0</v>
      </c>
      <c r="J181" s="520">
        <f>'O5 Details by Class &amp; Accounts'!N181+'O5 Details by Class &amp; Accounts'!AI181+'O5 Details by Class &amp; Accounts'!BD181+'O5 Details by Class &amp; Accounts'!BY181</f>
        <v>0</v>
      </c>
      <c r="K181" s="520">
        <f>'O5 Details by Class &amp; Accounts'!O181+'O5 Details by Class &amp; Accounts'!AJ181+'O5 Details by Class &amp; Accounts'!BE181+'O5 Details by Class &amp; Accounts'!BZ181</f>
        <v>0</v>
      </c>
      <c r="L181" s="520">
        <f>'O5 Details by Class &amp; Accounts'!P181+'O5 Details by Class &amp; Accounts'!AK181+'O5 Details by Class &amp; Accounts'!BF181+'O5 Details by Class &amp; Accounts'!CA181</f>
        <v>0</v>
      </c>
      <c r="M181" s="520">
        <f>'O5 Details by Class &amp; Accounts'!Q181+'O5 Details by Class &amp; Accounts'!AL181+'O5 Details by Class &amp; Accounts'!BG181+'O5 Details by Class &amp; Accounts'!CB181</f>
        <v>0</v>
      </c>
      <c r="N181" s="520">
        <f>'O5 Details by Class &amp; Accounts'!R181+'O5 Details by Class &amp; Accounts'!AM181+'O5 Details by Class &amp; Accounts'!BH181+'O5 Details by Class &amp; Accounts'!CC181</f>
        <v>0</v>
      </c>
      <c r="O181" s="520">
        <f>'O5 Details by Class &amp; Accounts'!S181+'O5 Details by Class &amp; Accounts'!AN181+'O5 Details by Class &amp; Accounts'!BI181+'O5 Details by Class &amp; Accounts'!CD181</f>
        <v>0</v>
      </c>
      <c r="P181" s="520">
        <f>'O5 Details by Class &amp; Accounts'!T181+'O5 Details by Class &amp; Accounts'!AO181+'O5 Details by Class &amp; Accounts'!BJ181+'O5 Details by Class &amp; Accounts'!CE181</f>
        <v>0</v>
      </c>
      <c r="Q181" s="520">
        <f>'O5 Details by Class &amp; Accounts'!U181+'O5 Details by Class &amp; Accounts'!AP181+'O5 Details by Class &amp; Accounts'!BK181+'O5 Details by Class &amp; Accounts'!CF181</f>
        <v>0</v>
      </c>
      <c r="R181" s="520">
        <f>'O5 Details by Class &amp; Accounts'!V181+'O5 Details by Class &amp; Accounts'!AQ181+'O5 Details by Class &amp; Accounts'!BL181+'O5 Details by Class &amp; Accounts'!CG181</f>
        <v>0</v>
      </c>
      <c r="S181" s="520">
        <f>'O5 Details by Class &amp; Accounts'!W181+'O5 Details by Class &amp; Accounts'!AR181+'O5 Details by Class &amp; Accounts'!BM181+'O5 Details by Class &amp; Accounts'!CH181</f>
        <v>0</v>
      </c>
      <c r="T181" s="520">
        <f>'O5 Details by Class &amp; Accounts'!X181+'O5 Details by Class &amp; Accounts'!AS181+'O5 Details by Class &amp; Accounts'!BN181+'O5 Details by Class &amp; Accounts'!CI181</f>
        <v>0</v>
      </c>
      <c r="U181" s="520">
        <f>'O5 Details by Class &amp; Accounts'!Y181+'O5 Details by Class &amp; Accounts'!AT181+'O5 Details by Class &amp; Accounts'!BO181+'O5 Details by Class &amp; Accounts'!CJ181</f>
        <v>0</v>
      </c>
      <c r="V181" s="520">
        <f>'O5 Details by Class &amp; Accounts'!Z181+'O5 Details by Class &amp; Accounts'!AU181+'O5 Details by Class &amp; Accounts'!BP181+'O5 Details by Class &amp; Accounts'!CK181</f>
        <v>0</v>
      </c>
      <c r="W181" s="520">
        <f>'O5 Details by Class &amp; Accounts'!AA181+'O5 Details by Class &amp; Accounts'!AV181+'O5 Details by Class &amp; Accounts'!BQ181+'O5 Details by Class &amp; Accounts'!CL181</f>
        <v>0</v>
      </c>
      <c r="X181" s="959">
        <f>'O5 Details by Class &amp; Accounts'!AB181+'O5 Details by Class &amp; Accounts'!AW181+'O5 Details by Class &amp; Accounts'!BR181+'O5 Details by Class &amp; Accounts'!CM181</f>
        <v>0</v>
      </c>
      <c r="Y181" s="1630" t="str">
        <f t="shared" si="6"/>
        <v>5515</v>
      </c>
      <c r="Z181" s="1625" t="s">
        <v>1082</v>
      </c>
    </row>
    <row r="182" spans="1:26" ht="15.95" customHeight="1" x14ac:dyDescent="0.2">
      <c r="A182" s="1836" t="s">
        <v>224</v>
      </c>
      <c r="B182" s="1837" t="s">
        <v>1586</v>
      </c>
      <c r="C182" s="945" t="str">
        <f>IF(ISBLANK('E4 TB Allocation Details'!D183), "",('E4 TB Allocation Details'!D183))</f>
        <v>ad</v>
      </c>
      <c r="D182" s="946">
        <f t="shared" si="7"/>
        <v>0</v>
      </c>
      <c r="E182" s="520">
        <f>'O5 Details by Class &amp; Accounts'!I182+'O5 Details by Class &amp; Accounts'!AD182+'O5 Details by Class &amp; Accounts'!AY182+'O5 Details by Class &amp; Accounts'!BT182</f>
        <v>0</v>
      </c>
      <c r="F182" s="520">
        <f>'O5 Details by Class &amp; Accounts'!J182+'O5 Details by Class &amp; Accounts'!AE182+'O5 Details by Class &amp; Accounts'!AZ182+'O5 Details by Class &amp; Accounts'!BU182</f>
        <v>0</v>
      </c>
      <c r="G182" s="520">
        <f>'O5 Details by Class &amp; Accounts'!K182+'O5 Details by Class &amp; Accounts'!AF182+'O5 Details by Class &amp; Accounts'!BA182+'O5 Details by Class &amp; Accounts'!BV182</f>
        <v>0</v>
      </c>
      <c r="H182" s="520">
        <f>'O5 Details by Class &amp; Accounts'!L182+'O5 Details by Class &amp; Accounts'!AG182+'O5 Details by Class &amp; Accounts'!BB182+'O5 Details by Class &amp; Accounts'!BW182</f>
        <v>0</v>
      </c>
      <c r="I182" s="520">
        <f>'O5 Details by Class &amp; Accounts'!M182+'O5 Details by Class &amp; Accounts'!AH182+'O5 Details by Class &amp; Accounts'!BC182+'O5 Details by Class &amp; Accounts'!BX182</f>
        <v>0</v>
      </c>
      <c r="J182" s="520">
        <f>'O5 Details by Class &amp; Accounts'!N182+'O5 Details by Class &amp; Accounts'!AI182+'O5 Details by Class &amp; Accounts'!BD182+'O5 Details by Class &amp; Accounts'!BY182</f>
        <v>0</v>
      </c>
      <c r="K182" s="520">
        <f>'O5 Details by Class &amp; Accounts'!O182+'O5 Details by Class &amp; Accounts'!AJ182+'O5 Details by Class &amp; Accounts'!BE182+'O5 Details by Class &amp; Accounts'!BZ182</f>
        <v>0</v>
      </c>
      <c r="L182" s="520">
        <f>'O5 Details by Class &amp; Accounts'!P182+'O5 Details by Class &amp; Accounts'!AK182+'O5 Details by Class &amp; Accounts'!BF182+'O5 Details by Class &amp; Accounts'!CA182</f>
        <v>0</v>
      </c>
      <c r="M182" s="520">
        <f>'O5 Details by Class &amp; Accounts'!Q182+'O5 Details by Class &amp; Accounts'!AL182+'O5 Details by Class &amp; Accounts'!BG182+'O5 Details by Class &amp; Accounts'!CB182</f>
        <v>0</v>
      </c>
      <c r="N182" s="520">
        <f>'O5 Details by Class &amp; Accounts'!R182+'O5 Details by Class &amp; Accounts'!AM182+'O5 Details by Class &amp; Accounts'!BH182+'O5 Details by Class &amp; Accounts'!CC182</f>
        <v>0</v>
      </c>
      <c r="O182" s="520">
        <f>'O5 Details by Class &amp; Accounts'!S182+'O5 Details by Class &amp; Accounts'!AN182+'O5 Details by Class &amp; Accounts'!BI182+'O5 Details by Class &amp; Accounts'!CD182</f>
        <v>0</v>
      </c>
      <c r="P182" s="520">
        <f>'O5 Details by Class &amp; Accounts'!T182+'O5 Details by Class &amp; Accounts'!AO182+'O5 Details by Class &amp; Accounts'!BJ182+'O5 Details by Class &amp; Accounts'!CE182</f>
        <v>0</v>
      </c>
      <c r="Q182" s="520">
        <f>'O5 Details by Class &amp; Accounts'!U182+'O5 Details by Class &amp; Accounts'!AP182+'O5 Details by Class &amp; Accounts'!BK182+'O5 Details by Class &amp; Accounts'!CF182</f>
        <v>0</v>
      </c>
      <c r="R182" s="520">
        <f>'O5 Details by Class &amp; Accounts'!V182+'O5 Details by Class &amp; Accounts'!AQ182+'O5 Details by Class &amp; Accounts'!BL182+'O5 Details by Class &amp; Accounts'!CG182</f>
        <v>0</v>
      </c>
      <c r="S182" s="520">
        <f>'O5 Details by Class &amp; Accounts'!W182+'O5 Details by Class &amp; Accounts'!AR182+'O5 Details by Class &amp; Accounts'!BM182+'O5 Details by Class &amp; Accounts'!CH182</f>
        <v>0</v>
      </c>
      <c r="T182" s="520">
        <f>'O5 Details by Class &amp; Accounts'!X182+'O5 Details by Class &amp; Accounts'!AS182+'O5 Details by Class &amp; Accounts'!BN182+'O5 Details by Class &amp; Accounts'!CI182</f>
        <v>0</v>
      </c>
      <c r="U182" s="520">
        <f>'O5 Details by Class &amp; Accounts'!Y182+'O5 Details by Class &amp; Accounts'!AT182+'O5 Details by Class &amp; Accounts'!BO182+'O5 Details by Class &amp; Accounts'!CJ182</f>
        <v>0</v>
      </c>
      <c r="V182" s="520">
        <f>'O5 Details by Class &amp; Accounts'!Z182+'O5 Details by Class &amp; Accounts'!AU182+'O5 Details by Class &amp; Accounts'!BP182+'O5 Details by Class &amp; Accounts'!CK182</f>
        <v>0</v>
      </c>
      <c r="W182" s="520">
        <f>'O5 Details by Class &amp; Accounts'!AA182+'O5 Details by Class &amp; Accounts'!AV182+'O5 Details by Class &amp; Accounts'!BQ182+'O5 Details by Class &amp; Accounts'!CL182</f>
        <v>0</v>
      </c>
      <c r="X182" s="959">
        <f>'O5 Details by Class &amp; Accounts'!AB182+'O5 Details by Class &amp; Accounts'!AW182+'O5 Details by Class &amp; Accounts'!BR182+'O5 Details by Class &amp; Accounts'!CM182</f>
        <v>0</v>
      </c>
      <c r="Y182" s="1630" t="str">
        <f t="shared" si="6"/>
        <v>5520</v>
      </c>
      <c r="Z182" s="1625" t="s">
        <v>1082</v>
      </c>
    </row>
    <row r="183" spans="1:26" ht="15.95" customHeight="1" x14ac:dyDescent="0.2">
      <c r="A183" s="1836" t="s">
        <v>225</v>
      </c>
      <c r="B183" s="1837" t="s">
        <v>1587</v>
      </c>
      <c r="C183" s="945" t="str">
        <f>IF(ISBLANK('E4 TB Allocation Details'!D184), "",('E4 TB Allocation Details'!D184))</f>
        <v>ad</v>
      </c>
      <c r="D183" s="946">
        <f t="shared" si="7"/>
        <v>1151572.6600000004</v>
      </c>
      <c r="E183" s="520">
        <f>'O5 Details by Class &amp; Accounts'!I183+'O5 Details by Class &amp; Accounts'!AD183+'O5 Details by Class &amp; Accounts'!AY183+'O5 Details by Class &amp; Accounts'!BT183</f>
        <v>786729.559251828</v>
      </c>
      <c r="F183" s="520">
        <f>'O5 Details by Class &amp; Accounts'!J183+'O5 Details by Class &amp; Accounts'!AE183+'O5 Details by Class &amp; Accounts'!AZ183+'O5 Details by Class &amp; Accounts'!BU183</f>
        <v>149552.88047661111</v>
      </c>
      <c r="G183" s="520">
        <f>'O5 Details by Class &amp; Accounts'!K183+'O5 Details by Class &amp; Accounts'!AF183+'O5 Details by Class &amp; Accounts'!BA183+'O5 Details by Class &amp; Accounts'!BV183</f>
        <v>191630.95614396469</v>
      </c>
      <c r="H183" s="520">
        <f>'O5 Details by Class &amp; Accounts'!L183+'O5 Details by Class &amp; Accounts'!AG183+'O5 Details by Class &amp; Accounts'!BB183+'O5 Details by Class &amp; Accounts'!BW183</f>
        <v>0</v>
      </c>
      <c r="I183" s="520">
        <f>'O5 Details by Class &amp; Accounts'!M183+'O5 Details by Class &amp; Accounts'!AH183+'O5 Details by Class &amp; Accounts'!BC183+'O5 Details by Class &amp; Accounts'!BX183</f>
        <v>0</v>
      </c>
      <c r="J183" s="520">
        <f>'O5 Details by Class &amp; Accounts'!N183+'O5 Details by Class &amp; Accounts'!AI183+'O5 Details by Class &amp; Accounts'!BD183+'O5 Details by Class &amp; Accounts'!BY183</f>
        <v>0</v>
      </c>
      <c r="K183" s="520">
        <f>'O5 Details by Class &amp; Accounts'!O183+'O5 Details by Class &amp; Accounts'!AJ183+'O5 Details by Class &amp; Accounts'!BE183+'O5 Details by Class &amp; Accounts'!BZ183</f>
        <v>19251.115360534739</v>
      </c>
      <c r="L183" s="520">
        <f>'O5 Details by Class &amp; Accounts'!P183+'O5 Details by Class &amp; Accounts'!AK183+'O5 Details by Class &amp; Accounts'!BF183+'O5 Details by Class &amp; Accounts'!CA183</f>
        <v>2294.80643144753</v>
      </c>
      <c r="M183" s="520">
        <f>'O5 Details by Class &amp; Accounts'!Q183+'O5 Details by Class &amp; Accounts'!AL183+'O5 Details by Class &amp; Accounts'!BG183+'O5 Details by Class &amp; Accounts'!CB183</f>
        <v>2113.3423356140793</v>
      </c>
      <c r="N183" s="520">
        <f>'O5 Details by Class &amp; Accounts'!R183+'O5 Details by Class &amp; Accounts'!AM183+'O5 Details by Class &amp; Accounts'!BH183+'O5 Details by Class &amp; Accounts'!CC183</f>
        <v>0</v>
      </c>
      <c r="O183" s="520">
        <f>'O5 Details by Class &amp; Accounts'!S183+'O5 Details by Class &amp; Accounts'!AN183+'O5 Details by Class &amp; Accounts'!BI183+'O5 Details by Class &amp; Accounts'!CD183</f>
        <v>0</v>
      </c>
      <c r="P183" s="520">
        <f>'O5 Details by Class &amp; Accounts'!T183+'O5 Details by Class &amp; Accounts'!AO183+'O5 Details by Class &amp; Accounts'!BJ183+'O5 Details by Class &amp; Accounts'!CE183</f>
        <v>0</v>
      </c>
      <c r="Q183" s="520">
        <f>'O5 Details by Class &amp; Accounts'!U183+'O5 Details by Class &amp; Accounts'!AP183+'O5 Details by Class &amp; Accounts'!BK183+'O5 Details by Class &amp; Accounts'!CF183</f>
        <v>0</v>
      </c>
      <c r="R183" s="520">
        <f>'O5 Details by Class &amp; Accounts'!V183+'O5 Details by Class &amp; Accounts'!AQ183+'O5 Details by Class &amp; Accounts'!BL183+'O5 Details by Class &amp; Accounts'!CG183</f>
        <v>0</v>
      </c>
      <c r="S183" s="520">
        <f>'O5 Details by Class &amp; Accounts'!W183+'O5 Details by Class &amp; Accounts'!AR183+'O5 Details by Class &amp; Accounts'!BM183+'O5 Details by Class &amp; Accounts'!CH183</f>
        <v>0</v>
      </c>
      <c r="T183" s="520">
        <f>'O5 Details by Class &amp; Accounts'!X183+'O5 Details by Class &amp; Accounts'!AS183+'O5 Details by Class &amp; Accounts'!BN183+'O5 Details by Class &amp; Accounts'!CI183</f>
        <v>0</v>
      </c>
      <c r="U183" s="520">
        <f>'O5 Details by Class &amp; Accounts'!Y183+'O5 Details by Class &amp; Accounts'!AT183+'O5 Details by Class &amp; Accounts'!BO183+'O5 Details by Class &amp; Accounts'!CJ183</f>
        <v>0</v>
      </c>
      <c r="V183" s="520">
        <f>'O5 Details by Class &amp; Accounts'!Z183+'O5 Details by Class &amp; Accounts'!AU183+'O5 Details by Class &amp; Accounts'!BP183+'O5 Details by Class &amp; Accounts'!CK183</f>
        <v>0</v>
      </c>
      <c r="W183" s="520">
        <f>'O5 Details by Class &amp; Accounts'!AA183+'O5 Details by Class &amp; Accounts'!AV183+'O5 Details by Class &amp; Accounts'!BQ183+'O5 Details by Class &amp; Accounts'!CL183</f>
        <v>0</v>
      </c>
      <c r="X183" s="959">
        <f>'O5 Details by Class &amp; Accounts'!AB183+'O5 Details by Class &amp; Accounts'!AW183+'O5 Details by Class &amp; Accounts'!BR183+'O5 Details by Class &amp; Accounts'!CM183</f>
        <v>0</v>
      </c>
      <c r="Y183" s="1630" t="str">
        <f t="shared" si="6"/>
        <v>5605</v>
      </c>
      <c r="Z183" s="1625" t="s">
        <v>1082</v>
      </c>
    </row>
    <row r="184" spans="1:26" ht="15.95" customHeight="1" x14ac:dyDescent="0.2">
      <c r="A184" s="1836" t="s">
        <v>226</v>
      </c>
      <c r="B184" s="1837" t="s">
        <v>1588</v>
      </c>
      <c r="C184" s="945" t="str">
        <f>IF(ISBLANK('E4 TB Allocation Details'!D185), "",('E4 TB Allocation Details'!D185))</f>
        <v>ad</v>
      </c>
      <c r="D184" s="946">
        <f t="shared" si="7"/>
        <v>727902.53000000014</v>
      </c>
      <c r="E184" s="520">
        <f>'O5 Details by Class &amp; Accounts'!I184+'O5 Details by Class &amp; Accounts'!AD184+'O5 Details by Class &amp; Accounts'!AY184+'O5 Details by Class &amp; Accounts'!BT184</f>
        <v>497287.28068725648</v>
      </c>
      <c r="F184" s="520">
        <f>'O5 Details by Class &amp; Accounts'!J184+'O5 Details by Class &amp; Accounts'!AE184+'O5 Details by Class &amp; Accounts'!AZ184+'O5 Details by Class &amp; Accounts'!BU184</f>
        <v>94531.52532095791</v>
      </c>
      <c r="G184" s="520">
        <f>'O5 Details by Class &amp; Accounts'!K184+'O5 Details by Class &amp; Accounts'!AF184+'O5 Details by Class &amp; Accounts'!BA184+'O5 Details by Class &amp; Accounts'!BV184</f>
        <v>121128.83767448158</v>
      </c>
      <c r="H184" s="520">
        <f>'O5 Details by Class &amp; Accounts'!L184+'O5 Details by Class &amp; Accounts'!AG184+'O5 Details by Class &amp; Accounts'!BB184+'O5 Details by Class &amp; Accounts'!BW184</f>
        <v>0</v>
      </c>
      <c r="I184" s="520">
        <f>'O5 Details by Class &amp; Accounts'!M184+'O5 Details by Class &amp; Accounts'!AH184+'O5 Details by Class &amp; Accounts'!BC184+'O5 Details by Class &amp; Accounts'!BX184</f>
        <v>0</v>
      </c>
      <c r="J184" s="520">
        <f>'O5 Details by Class &amp; Accounts'!N184+'O5 Details by Class &amp; Accounts'!AI184+'O5 Details by Class &amp; Accounts'!BD184+'O5 Details by Class &amp; Accounts'!BY184</f>
        <v>0</v>
      </c>
      <c r="K184" s="520">
        <f>'O5 Details by Class &amp; Accounts'!O184+'O5 Details by Class &amp; Accounts'!AJ184+'O5 Details by Class &amp; Accounts'!BE184+'O5 Details by Class &amp; Accounts'!BZ184</f>
        <v>12168.520548460312</v>
      </c>
      <c r="L184" s="520">
        <f>'O5 Details by Class &amp; Accounts'!P184+'O5 Details by Class &amp; Accounts'!AK184+'O5 Details by Class &amp; Accounts'!BF184+'O5 Details by Class &amp; Accounts'!CA184</f>
        <v>1450.5340959648424</v>
      </c>
      <c r="M184" s="520">
        <f>'O5 Details by Class &amp; Accounts'!Q184+'O5 Details by Class &amp; Accounts'!AL184+'O5 Details by Class &amp; Accounts'!BG184+'O5 Details by Class &amp; Accounts'!CB184</f>
        <v>1335.8316728790676</v>
      </c>
      <c r="N184" s="520">
        <f>'O5 Details by Class &amp; Accounts'!R184+'O5 Details by Class &amp; Accounts'!AM184+'O5 Details by Class &amp; Accounts'!BH184+'O5 Details by Class &amp; Accounts'!CC184</f>
        <v>0</v>
      </c>
      <c r="O184" s="520">
        <f>'O5 Details by Class &amp; Accounts'!S184+'O5 Details by Class &amp; Accounts'!AN184+'O5 Details by Class &amp; Accounts'!BI184+'O5 Details by Class &amp; Accounts'!CD184</f>
        <v>0</v>
      </c>
      <c r="P184" s="520">
        <f>'O5 Details by Class &amp; Accounts'!T184+'O5 Details by Class &amp; Accounts'!AO184+'O5 Details by Class &amp; Accounts'!BJ184+'O5 Details by Class &amp; Accounts'!CE184</f>
        <v>0</v>
      </c>
      <c r="Q184" s="520">
        <f>'O5 Details by Class &amp; Accounts'!U184+'O5 Details by Class &amp; Accounts'!AP184+'O5 Details by Class &amp; Accounts'!BK184+'O5 Details by Class &amp; Accounts'!CF184</f>
        <v>0</v>
      </c>
      <c r="R184" s="520">
        <f>'O5 Details by Class &amp; Accounts'!V184+'O5 Details by Class &amp; Accounts'!AQ184+'O5 Details by Class &amp; Accounts'!BL184+'O5 Details by Class &amp; Accounts'!CG184</f>
        <v>0</v>
      </c>
      <c r="S184" s="520">
        <f>'O5 Details by Class &amp; Accounts'!W184+'O5 Details by Class &amp; Accounts'!AR184+'O5 Details by Class &amp; Accounts'!BM184+'O5 Details by Class &amp; Accounts'!CH184</f>
        <v>0</v>
      </c>
      <c r="T184" s="520">
        <f>'O5 Details by Class &amp; Accounts'!X184+'O5 Details by Class &amp; Accounts'!AS184+'O5 Details by Class &amp; Accounts'!BN184+'O5 Details by Class &amp; Accounts'!CI184</f>
        <v>0</v>
      </c>
      <c r="U184" s="520">
        <f>'O5 Details by Class &amp; Accounts'!Y184+'O5 Details by Class &amp; Accounts'!AT184+'O5 Details by Class &amp; Accounts'!BO184+'O5 Details by Class &amp; Accounts'!CJ184</f>
        <v>0</v>
      </c>
      <c r="V184" s="520">
        <f>'O5 Details by Class &amp; Accounts'!Z184+'O5 Details by Class &amp; Accounts'!AU184+'O5 Details by Class &amp; Accounts'!BP184+'O5 Details by Class &amp; Accounts'!CK184</f>
        <v>0</v>
      </c>
      <c r="W184" s="520">
        <f>'O5 Details by Class &amp; Accounts'!AA184+'O5 Details by Class &amp; Accounts'!AV184+'O5 Details by Class &amp; Accounts'!BQ184+'O5 Details by Class &amp; Accounts'!CL184</f>
        <v>0</v>
      </c>
      <c r="X184" s="959">
        <f>'O5 Details by Class &amp; Accounts'!AB184+'O5 Details by Class &amp; Accounts'!AW184+'O5 Details by Class &amp; Accounts'!BR184+'O5 Details by Class &amp; Accounts'!CM184</f>
        <v>0</v>
      </c>
      <c r="Y184" s="1630" t="str">
        <f t="shared" si="6"/>
        <v>5610</v>
      </c>
      <c r="Z184" s="1625" t="s">
        <v>1082</v>
      </c>
    </row>
    <row r="185" spans="1:26" ht="15.95" customHeight="1" x14ac:dyDescent="0.2">
      <c r="A185" s="1836" t="s">
        <v>227</v>
      </c>
      <c r="B185" s="1837" t="s">
        <v>1589</v>
      </c>
      <c r="C185" s="945" t="str">
        <f>IF(ISBLANK('E4 TB Allocation Details'!D186), "",('E4 TB Allocation Details'!D186))</f>
        <v>ad</v>
      </c>
      <c r="D185" s="946">
        <f t="shared" si="7"/>
        <v>551909.44999999995</v>
      </c>
      <c r="E185" s="520">
        <f>'O5 Details by Class &amp; Accounts'!I185+'O5 Details by Class &amp; Accounts'!AD185+'O5 Details by Class &amp; Accounts'!AY185+'O5 Details by Class &amp; Accounts'!BT185</f>
        <v>377052.61111827608</v>
      </c>
      <c r="F185" s="520">
        <f>'O5 Details by Class &amp; Accounts'!J185+'O5 Details by Class &amp; Accounts'!AE185+'O5 Details by Class &amp; Accounts'!AZ185+'O5 Details by Class &amp; Accounts'!BU185</f>
        <v>71675.588416420185</v>
      </c>
      <c r="G185" s="520">
        <f>'O5 Details by Class &amp; Accounts'!K185+'O5 Details by Class &amp; Accounts'!AF185+'O5 Details by Class &amp; Accounts'!BA185+'O5 Details by Class &amp; Accounts'!BV185</f>
        <v>91842.173127303729</v>
      </c>
      <c r="H185" s="520">
        <f>'O5 Details by Class &amp; Accounts'!L185+'O5 Details by Class &amp; Accounts'!AG185+'O5 Details by Class &amp; Accounts'!BB185+'O5 Details by Class &amp; Accounts'!BW185</f>
        <v>0</v>
      </c>
      <c r="I185" s="520">
        <f>'O5 Details by Class &amp; Accounts'!M185+'O5 Details by Class &amp; Accounts'!AH185+'O5 Details by Class &amp; Accounts'!BC185+'O5 Details by Class &amp; Accounts'!BX185</f>
        <v>0</v>
      </c>
      <c r="J185" s="520">
        <f>'O5 Details by Class &amp; Accounts'!N185+'O5 Details by Class &amp; Accounts'!AI185+'O5 Details by Class &amp; Accounts'!BD185+'O5 Details by Class &amp; Accounts'!BY185</f>
        <v>0</v>
      </c>
      <c r="K185" s="520">
        <f>'O5 Details by Class &amp; Accounts'!O185+'O5 Details by Class &amp; Accounts'!AJ185+'O5 Details by Class &amp; Accounts'!BE185+'O5 Details by Class &amp; Accounts'!BZ185</f>
        <v>9226.4021712006252</v>
      </c>
      <c r="L185" s="520">
        <f>'O5 Details by Class &amp; Accounts'!P185+'O5 Details by Class &amp; Accounts'!AK185+'O5 Details by Class &amp; Accounts'!BF185+'O5 Details by Class &amp; Accounts'!CA185</f>
        <v>1099.8223554879021</v>
      </c>
      <c r="M185" s="520">
        <f>'O5 Details by Class &amp; Accounts'!Q185+'O5 Details by Class &amp; Accounts'!AL185+'O5 Details by Class &amp; Accounts'!BG185+'O5 Details by Class &amp; Accounts'!CB185</f>
        <v>1012.8528113115171</v>
      </c>
      <c r="N185" s="520">
        <f>'O5 Details by Class &amp; Accounts'!R185+'O5 Details by Class &amp; Accounts'!AM185+'O5 Details by Class &amp; Accounts'!BH185+'O5 Details by Class &amp; Accounts'!CC185</f>
        <v>0</v>
      </c>
      <c r="O185" s="520">
        <f>'O5 Details by Class &amp; Accounts'!S185+'O5 Details by Class &amp; Accounts'!AN185+'O5 Details by Class &amp; Accounts'!BI185+'O5 Details by Class &amp; Accounts'!CD185</f>
        <v>0</v>
      </c>
      <c r="P185" s="520">
        <f>'O5 Details by Class &amp; Accounts'!T185+'O5 Details by Class &amp; Accounts'!AO185+'O5 Details by Class &amp; Accounts'!BJ185+'O5 Details by Class &amp; Accounts'!CE185</f>
        <v>0</v>
      </c>
      <c r="Q185" s="520">
        <f>'O5 Details by Class &amp; Accounts'!U185+'O5 Details by Class &amp; Accounts'!AP185+'O5 Details by Class &amp; Accounts'!BK185+'O5 Details by Class &amp; Accounts'!CF185</f>
        <v>0</v>
      </c>
      <c r="R185" s="520">
        <f>'O5 Details by Class &amp; Accounts'!V185+'O5 Details by Class &amp; Accounts'!AQ185+'O5 Details by Class &amp; Accounts'!BL185+'O5 Details by Class &amp; Accounts'!CG185</f>
        <v>0</v>
      </c>
      <c r="S185" s="520">
        <f>'O5 Details by Class &amp; Accounts'!W185+'O5 Details by Class &amp; Accounts'!AR185+'O5 Details by Class &amp; Accounts'!BM185+'O5 Details by Class &amp; Accounts'!CH185</f>
        <v>0</v>
      </c>
      <c r="T185" s="520">
        <f>'O5 Details by Class &amp; Accounts'!X185+'O5 Details by Class &amp; Accounts'!AS185+'O5 Details by Class &amp; Accounts'!BN185+'O5 Details by Class &amp; Accounts'!CI185</f>
        <v>0</v>
      </c>
      <c r="U185" s="520">
        <f>'O5 Details by Class &amp; Accounts'!Y185+'O5 Details by Class &amp; Accounts'!AT185+'O5 Details by Class &amp; Accounts'!BO185+'O5 Details by Class &amp; Accounts'!CJ185</f>
        <v>0</v>
      </c>
      <c r="V185" s="520">
        <f>'O5 Details by Class &amp; Accounts'!Z185+'O5 Details by Class &amp; Accounts'!AU185+'O5 Details by Class &amp; Accounts'!BP185+'O5 Details by Class &amp; Accounts'!CK185</f>
        <v>0</v>
      </c>
      <c r="W185" s="520">
        <f>'O5 Details by Class &amp; Accounts'!AA185+'O5 Details by Class &amp; Accounts'!AV185+'O5 Details by Class &amp; Accounts'!BQ185+'O5 Details by Class &amp; Accounts'!CL185</f>
        <v>0</v>
      </c>
      <c r="X185" s="959">
        <f>'O5 Details by Class &amp; Accounts'!AB185+'O5 Details by Class &amp; Accounts'!AW185+'O5 Details by Class &amp; Accounts'!BR185+'O5 Details by Class &amp; Accounts'!CM185</f>
        <v>0</v>
      </c>
      <c r="Y185" s="1630" t="str">
        <f t="shared" si="6"/>
        <v>5615</v>
      </c>
      <c r="Z185" s="1625" t="s">
        <v>1082</v>
      </c>
    </row>
    <row r="186" spans="1:26" ht="15.95" customHeight="1" x14ac:dyDescent="0.2">
      <c r="A186" s="1836" t="s">
        <v>228</v>
      </c>
      <c r="B186" s="1837" t="s">
        <v>296</v>
      </c>
      <c r="C186" s="945" t="str">
        <f>IF(ISBLANK('E4 TB Allocation Details'!D187), "",('E4 TB Allocation Details'!D187))</f>
        <v>ad</v>
      </c>
      <c r="D186" s="946">
        <f t="shared" si="7"/>
        <v>73635.890000000014</v>
      </c>
      <c r="E186" s="520">
        <f>'O5 Details by Class &amp; Accounts'!I186+'O5 Details by Class &amp; Accounts'!AD186+'O5 Details by Class &amp; Accounts'!AY186+'O5 Details by Class &amp; Accounts'!BT186</f>
        <v>50306.448995425169</v>
      </c>
      <c r="F186" s="520">
        <f>'O5 Details by Class &amp; Accounts'!J186+'O5 Details by Class &amp; Accounts'!AE186+'O5 Details by Class &amp; Accounts'!AZ186+'O5 Details by Class &amp; Accounts'!BU186</f>
        <v>9562.9740427832712</v>
      </c>
      <c r="G186" s="520">
        <f>'O5 Details by Class &amp; Accounts'!K186+'O5 Details by Class &amp; Accounts'!AF186+'O5 Details by Class &amp; Accounts'!BA186+'O5 Details by Class &amp; Accounts'!BV186</f>
        <v>12253.604568218743</v>
      </c>
      <c r="H186" s="520">
        <f>'O5 Details by Class &amp; Accounts'!L186+'O5 Details by Class &amp; Accounts'!AG186+'O5 Details by Class &amp; Accounts'!BB186+'O5 Details by Class &amp; Accounts'!BW186</f>
        <v>0</v>
      </c>
      <c r="I186" s="520">
        <f>'O5 Details by Class &amp; Accounts'!M186+'O5 Details by Class &amp; Accounts'!AH186+'O5 Details by Class &amp; Accounts'!BC186+'O5 Details by Class &amp; Accounts'!BX186</f>
        <v>0</v>
      </c>
      <c r="J186" s="520">
        <f>'O5 Details by Class &amp; Accounts'!N186+'O5 Details by Class &amp; Accounts'!AI186+'O5 Details by Class &amp; Accounts'!BD186+'O5 Details by Class &amp; Accounts'!BY186</f>
        <v>0</v>
      </c>
      <c r="K186" s="520">
        <f>'O5 Details by Class &amp; Accounts'!O186+'O5 Details by Class &amp; Accounts'!AJ186+'O5 Details by Class &amp; Accounts'!BE186+'O5 Details by Class &amp; Accounts'!BZ186</f>
        <v>1230.9887706657141</v>
      </c>
      <c r="L186" s="520">
        <f>'O5 Details by Class &amp; Accounts'!P186+'O5 Details by Class &amp; Accounts'!AK186+'O5 Details by Class &amp; Accounts'!BF186+'O5 Details by Class &amp; Accounts'!CA186</f>
        <v>146.7385600812743</v>
      </c>
      <c r="M186" s="520">
        <f>'O5 Details by Class &amp; Accounts'!Q186+'O5 Details by Class &amp; Accounts'!AL186+'O5 Details by Class &amp; Accounts'!BG186+'O5 Details by Class &amp; Accounts'!CB186</f>
        <v>135.13506282584152</v>
      </c>
      <c r="N186" s="520">
        <f>'O5 Details by Class &amp; Accounts'!R186+'O5 Details by Class &amp; Accounts'!AM186+'O5 Details by Class &amp; Accounts'!BH186+'O5 Details by Class &amp; Accounts'!CC186</f>
        <v>0</v>
      </c>
      <c r="O186" s="520">
        <f>'O5 Details by Class &amp; Accounts'!S186+'O5 Details by Class &amp; Accounts'!AN186+'O5 Details by Class &amp; Accounts'!BI186+'O5 Details by Class &amp; Accounts'!CD186</f>
        <v>0</v>
      </c>
      <c r="P186" s="520">
        <f>'O5 Details by Class &amp; Accounts'!T186+'O5 Details by Class &amp; Accounts'!AO186+'O5 Details by Class &amp; Accounts'!BJ186+'O5 Details by Class &amp; Accounts'!CE186</f>
        <v>0</v>
      </c>
      <c r="Q186" s="520">
        <f>'O5 Details by Class &amp; Accounts'!U186+'O5 Details by Class &amp; Accounts'!AP186+'O5 Details by Class &amp; Accounts'!BK186+'O5 Details by Class &amp; Accounts'!CF186</f>
        <v>0</v>
      </c>
      <c r="R186" s="520">
        <f>'O5 Details by Class &amp; Accounts'!V186+'O5 Details by Class &amp; Accounts'!AQ186+'O5 Details by Class &amp; Accounts'!BL186+'O5 Details by Class &amp; Accounts'!CG186</f>
        <v>0</v>
      </c>
      <c r="S186" s="520">
        <f>'O5 Details by Class &amp; Accounts'!W186+'O5 Details by Class &amp; Accounts'!AR186+'O5 Details by Class &amp; Accounts'!BM186+'O5 Details by Class &amp; Accounts'!CH186</f>
        <v>0</v>
      </c>
      <c r="T186" s="520">
        <f>'O5 Details by Class &amp; Accounts'!X186+'O5 Details by Class &amp; Accounts'!AS186+'O5 Details by Class &amp; Accounts'!BN186+'O5 Details by Class &amp; Accounts'!CI186</f>
        <v>0</v>
      </c>
      <c r="U186" s="520">
        <f>'O5 Details by Class &amp; Accounts'!Y186+'O5 Details by Class &amp; Accounts'!AT186+'O5 Details by Class &amp; Accounts'!BO186+'O5 Details by Class &amp; Accounts'!CJ186</f>
        <v>0</v>
      </c>
      <c r="V186" s="520">
        <f>'O5 Details by Class &amp; Accounts'!Z186+'O5 Details by Class &amp; Accounts'!AU186+'O5 Details by Class &amp; Accounts'!BP186+'O5 Details by Class &amp; Accounts'!CK186</f>
        <v>0</v>
      </c>
      <c r="W186" s="520">
        <f>'O5 Details by Class &amp; Accounts'!AA186+'O5 Details by Class &amp; Accounts'!AV186+'O5 Details by Class &amp; Accounts'!BQ186+'O5 Details by Class &amp; Accounts'!CL186</f>
        <v>0</v>
      </c>
      <c r="X186" s="959">
        <f>'O5 Details by Class &amp; Accounts'!AB186+'O5 Details by Class &amp; Accounts'!AW186+'O5 Details by Class &amp; Accounts'!BR186+'O5 Details by Class &amp; Accounts'!CM186</f>
        <v>0</v>
      </c>
      <c r="Y186" s="1630" t="str">
        <f t="shared" si="6"/>
        <v>5620</v>
      </c>
      <c r="Z186" s="1625" t="s">
        <v>1082</v>
      </c>
    </row>
    <row r="187" spans="1:26" ht="15.95" customHeight="1" x14ac:dyDescent="0.2">
      <c r="A187" s="1836" t="s">
        <v>229</v>
      </c>
      <c r="B187" s="1837" t="s">
        <v>1135</v>
      </c>
      <c r="C187" s="945" t="str">
        <f>IF(ISBLANK('E4 TB Allocation Details'!D188), "",('E4 TB Allocation Details'!D188))</f>
        <v>ad</v>
      </c>
      <c r="D187" s="946">
        <f t="shared" si="7"/>
        <v>0</v>
      </c>
      <c r="E187" s="520">
        <f>'O5 Details by Class &amp; Accounts'!I187+'O5 Details by Class &amp; Accounts'!AD187+'O5 Details by Class &amp; Accounts'!AY187+'O5 Details by Class &amp; Accounts'!BT187</f>
        <v>0</v>
      </c>
      <c r="F187" s="520">
        <f>'O5 Details by Class &amp; Accounts'!J187+'O5 Details by Class &amp; Accounts'!AE187+'O5 Details by Class &amp; Accounts'!AZ187+'O5 Details by Class &amp; Accounts'!BU187</f>
        <v>0</v>
      </c>
      <c r="G187" s="520">
        <f>'O5 Details by Class &amp; Accounts'!K187+'O5 Details by Class &amp; Accounts'!AF187+'O5 Details by Class &amp; Accounts'!BA187+'O5 Details by Class &amp; Accounts'!BV187</f>
        <v>0</v>
      </c>
      <c r="H187" s="520">
        <f>'O5 Details by Class &amp; Accounts'!L187+'O5 Details by Class &amp; Accounts'!AG187+'O5 Details by Class &amp; Accounts'!BB187+'O5 Details by Class &amp; Accounts'!BW187</f>
        <v>0</v>
      </c>
      <c r="I187" s="520">
        <f>'O5 Details by Class &amp; Accounts'!M187+'O5 Details by Class &amp; Accounts'!AH187+'O5 Details by Class &amp; Accounts'!BC187+'O5 Details by Class &amp; Accounts'!BX187</f>
        <v>0</v>
      </c>
      <c r="J187" s="520">
        <f>'O5 Details by Class &amp; Accounts'!N187+'O5 Details by Class &amp; Accounts'!AI187+'O5 Details by Class &amp; Accounts'!BD187+'O5 Details by Class &amp; Accounts'!BY187</f>
        <v>0</v>
      </c>
      <c r="K187" s="520">
        <f>'O5 Details by Class &amp; Accounts'!O187+'O5 Details by Class &amp; Accounts'!AJ187+'O5 Details by Class &amp; Accounts'!BE187+'O5 Details by Class &amp; Accounts'!BZ187</f>
        <v>0</v>
      </c>
      <c r="L187" s="520">
        <f>'O5 Details by Class &amp; Accounts'!P187+'O5 Details by Class &amp; Accounts'!AK187+'O5 Details by Class &amp; Accounts'!BF187+'O5 Details by Class &amp; Accounts'!CA187</f>
        <v>0</v>
      </c>
      <c r="M187" s="520">
        <f>'O5 Details by Class &amp; Accounts'!Q187+'O5 Details by Class &amp; Accounts'!AL187+'O5 Details by Class &amp; Accounts'!BG187+'O5 Details by Class &amp; Accounts'!CB187</f>
        <v>0</v>
      </c>
      <c r="N187" s="520">
        <f>'O5 Details by Class &amp; Accounts'!R187+'O5 Details by Class &amp; Accounts'!AM187+'O5 Details by Class &amp; Accounts'!BH187+'O5 Details by Class &amp; Accounts'!CC187</f>
        <v>0</v>
      </c>
      <c r="O187" s="520">
        <f>'O5 Details by Class &amp; Accounts'!S187+'O5 Details by Class &amp; Accounts'!AN187+'O5 Details by Class &amp; Accounts'!BI187+'O5 Details by Class &amp; Accounts'!CD187</f>
        <v>0</v>
      </c>
      <c r="P187" s="520">
        <f>'O5 Details by Class &amp; Accounts'!T187+'O5 Details by Class &amp; Accounts'!AO187+'O5 Details by Class &amp; Accounts'!BJ187+'O5 Details by Class &amp; Accounts'!CE187</f>
        <v>0</v>
      </c>
      <c r="Q187" s="520">
        <f>'O5 Details by Class &amp; Accounts'!U187+'O5 Details by Class &amp; Accounts'!AP187+'O5 Details by Class &amp; Accounts'!BK187+'O5 Details by Class &amp; Accounts'!CF187</f>
        <v>0</v>
      </c>
      <c r="R187" s="520">
        <f>'O5 Details by Class &amp; Accounts'!V187+'O5 Details by Class &amp; Accounts'!AQ187+'O5 Details by Class &amp; Accounts'!BL187+'O5 Details by Class &amp; Accounts'!CG187</f>
        <v>0</v>
      </c>
      <c r="S187" s="520">
        <f>'O5 Details by Class &amp; Accounts'!W187+'O5 Details by Class &amp; Accounts'!AR187+'O5 Details by Class &amp; Accounts'!BM187+'O5 Details by Class &amp; Accounts'!CH187</f>
        <v>0</v>
      </c>
      <c r="T187" s="520">
        <f>'O5 Details by Class &amp; Accounts'!X187+'O5 Details by Class &amp; Accounts'!AS187+'O5 Details by Class &amp; Accounts'!BN187+'O5 Details by Class &amp; Accounts'!CI187</f>
        <v>0</v>
      </c>
      <c r="U187" s="520">
        <f>'O5 Details by Class &amp; Accounts'!Y187+'O5 Details by Class &amp; Accounts'!AT187+'O5 Details by Class &amp; Accounts'!BO187+'O5 Details by Class &amp; Accounts'!CJ187</f>
        <v>0</v>
      </c>
      <c r="V187" s="520">
        <f>'O5 Details by Class &amp; Accounts'!Z187+'O5 Details by Class &amp; Accounts'!AU187+'O5 Details by Class &amp; Accounts'!BP187+'O5 Details by Class &amp; Accounts'!CK187</f>
        <v>0</v>
      </c>
      <c r="W187" s="520">
        <f>'O5 Details by Class &amp; Accounts'!AA187+'O5 Details by Class &amp; Accounts'!AV187+'O5 Details by Class &amp; Accounts'!BQ187+'O5 Details by Class &amp; Accounts'!CL187</f>
        <v>0</v>
      </c>
      <c r="X187" s="959">
        <f>'O5 Details by Class &amp; Accounts'!AB187+'O5 Details by Class &amp; Accounts'!AW187+'O5 Details by Class &amp; Accounts'!BR187+'O5 Details by Class &amp; Accounts'!CM187</f>
        <v>0</v>
      </c>
      <c r="Y187" s="1630" t="str">
        <f t="shared" si="6"/>
        <v>5625</v>
      </c>
      <c r="Z187" s="1625" t="s">
        <v>1082</v>
      </c>
    </row>
    <row r="188" spans="1:26" ht="15.95" customHeight="1" x14ac:dyDescent="0.2">
      <c r="A188" s="1836" t="s">
        <v>230</v>
      </c>
      <c r="B188" s="1837" t="s">
        <v>297</v>
      </c>
      <c r="C188" s="945" t="str">
        <f>IF(ISBLANK('E4 TB Allocation Details'!D189), "",('E4 TB Allocation Details'!D189))</f>
        <v>ad</v>
      </c>
      <c r="D188" s="946">
        <f t="shared" si="7"/>
        <v>45573.970000000008</v>
      </c>
      <c r="E188" s="520">
        <f>'O5 Details by Class &amp; Accounts'!I188+'O5 Details by Class &amp; Accounts'!AD188+'O5 Details by Class &amp; Accounts'!AY188+'O5 Details by Class &amp; Accounts'!BT188</f>
        <v>31135.15158605453</v>
      </c>
      <c r="F188" s="520">
        <f>'O5 Details by Class &amp; Accounts'!J188+'O5 Details by Class &amp; Accounts'!AE188+'O5 Details by Class &amp; Accounts'!AZ188+'O5 Details by Class &amp; Accounts'!BU188</f>
        <v>5918.6178388905664</v>
      </c>
      <c r="G188" s="520">
        <f>'O5 Details by Class &amp; Accounts'!K188+'O5 Details by Class &amp; Accounts'!AF188+'O5 Details by Class &amp; Accounts'!BA188+'O5 Details by Class &amp; Accounts'!BV188</f>
        <v>7583.8752948306046</v>
      </c>
      <c r="H188" s="520">
        <f>'O5 Details by Class &amp; Accounts'!L188+'O5 Details by Class &amp; Accounts'!AG188+'O5 Details by Class &amp; Accounts'!BB188+'O5 Details by Class &amp; Accounts'!BW188</f>
        <v>0</v>
      </c>
      <c r="I188" s="520">
        <f>'O5 Details by Class &amp; Accounts'!M188+'O5 Details by Class &amp; Accounts'!AH188+'O5 Details by Class &amp; Accounts'!BC188+'O5 Details by Class &amp; Accounts'!BX188</f>
        <v>0</v>
      </c>
      <c r="J188" s="520">
        <f>'O5 Details by Class &amp; Accounts'!N188+'O5 Details by Class &amp; Accounts'!AI188+'O5 Details by Class &amp; Accounts'!BD188+'O5 Details by Class &amp; Accounts'!BY188</f>
        <v>0</v>
      </c>
      <c r="K188" s="520">
        <f>'O5 Details by Class &amp; Accounts'!O188+'O5 Details by Class &amp; Accounts'!AJ188+'O5 Details by Class &amp; Accounts'!BE188+'O5 Details by Class &amp; Accounts'!BZ188</f>
        <v>761.8709477763648</v>
      </c>
      <c r="L188" s="520">
        <f>'O5 Details by Class &amp; Accounts'!P188+'O5 Details by Class &amp; Accounts'!AK188+'O5 Details by Class &amp; Accounts'!BF188+'O5 Details by Class &amp; Accounts'!CA188</f>
        <v>90.817924995368344</v>
      </c>
      <c r="M188" s="520">
        <f>'O5 Details by Class &amp; Accounts'!Q188+'O5 Details by Class &amp; Accounts'!AL188+'O5 Details by Class &amp; Accounts'!BG188+'O5 Details by Class &amp; Accounts'!CB188</f>
        <v>83.636407452575327</v>
      </c>
      <c r="N188" s="520">
        <f>'O5 Details by Class &amp; Accounts'!R188+'O5 Details by Class &amp; Accounts'!AM188+'O5 Details by Class &amp; Accounts'!BH188+'O5 Details by Class &amp; Accounts'!CC188</f>
        <v>0</v>
      </c>
      <c r="O188" s="520">
        <f>'O5 Details by Class &amp; Accounts'!S188+'O5 Details by Class &amp; Accounts'!AN188+'O5 Details by Class &amp; Accounts'!BI188+'O5 Details by Class &amp; Accounts'!CD188</f>
        <v>0</v>
      </c>
      <c r="P188" s="520">
        <f>'O5 Details by Class &amp; Accounts'!T188+'O5 Details by Class &amp; Accounts'!AO188+'O5 Details by Class &amp; Accounts'!BJ188+'O5 Details by Class &amp; Accounts'!CE188</f>
        <v>0</v>
      </c>
      <c r="Q188" s="520">
        <f>'O5 Details by Class &amp; Accounts'!U188+'O5 Details by Class &amp; Accounts'!AP188+'O5 Details by Class &amp; Accounts'!BK188+'O5 Details by Class &amp; Accounts'!CF188</f>
        <v>0</v>
      </c>
      <c r="R188" s="520">
        <f>'O5 Details by Class &amp; Accounts'!V188+'O5 Details by Class &amp; Accounts'!AQ188+'O5 Details by Class &amp; Accounts'!BL188+'O5 Details by Class &amp; Accounts'!CG188</f>
        <v>0</v>
      </c>
      <c r="S188" s="520">
        <f>'O5 Details by Class &amp; Accounts'!W188+'O5 Details by Class &amp; Accounts'!AR188+'O5 Details by Class &amp; Accounts'!BM188+'O5 Details by Class &amp; Accounts'!CH188</f>
        <v>0</v>
      </c>
      <c r="T188" s="520">
        <f>'O5 Details by Class &amp; Accounts'!X188+'O5 Details by Class &amp; Accounts'!AS188+'O5 Details by Class &amp; Accounts'!BN188+'O5 Details by Class &amp; Accounts'!CI188</f>
        <v>0</v>
      </c>
      <c r="U188" s="520">
        <f>'O5 Details by Class &amp; Accounts'!Y188+'O5 Details by Class &amp; Accounts'!AT188+'O5 Details by Class &amp; Accounts'!BO188+'O5 Details by Class &amp; Accounts'!CJ188</f>
        <v>0</v>
      </c>
      <c r="V188" s="520">
        <f>'O5 Details by Class &amp; Accounts'!Z188+'O5 Details by Class &amp; Accounts'!AU188+'O5 Details by Class &amp; Accounts'!BP188+'O5 Details by Class &amp; Accounts'!CK188</f>
        <v>0</v>
      </c>
      <c r="W188" s="520">
        <f>'O5 Details by Class &amp; Accounts'!AA188+'O5 Details by Class &amp; Accounts'!AV188+'O5 Details by Class &amp; Accounts'!BQ188+'O5 Details by Class &amp; Accounts'!CL188</f>
        <v>0</v>
      </c>
      <c r="X188" s="959">
        <f>'O5 Details by Class &amp; Accounts'!AB188+'O5 Details by Class &amp; Accounts'!AW188+'O5 Details by Class &amp; Accounts'!BR188+'O5 Details by Class &amp; Accounts'!CM188</f>
        <v>0</v>
      </c>
      <c r="Y188" s="1630" t="str">
        <f t="shared" si="6"/>
        <v>5630</v>
      </c>
      <c r="Z188" s="1625" t="s">
        <v>1082</v>
      </c>
    </row>
    <row r="189" spans="1:26" ht="15.95" customHeight="1" x14ac:dyDescent="0.2">
      <c r="A189" s="1836" t="s">
        <v>249</v>
      </c>
      <c r="B189" s="1837" t="s">
        <v>298</v>
      </c>
      <c r="C189" s="945" t="str">
        <f>IF(ISBLANK('E4 TB Allocation Details'!D190), "",('E4 TB Allocation Details'!D190))</f>
        <v>ad</v>
      </c>
      <c r="D189" s="946">
        <f t="shared" si="7"/>
        <v>137180.54999999999</v>
      </c>
      <c r="E189" s="520">
        <f>'O5 Details by Class &amp; Accounts'!I189+'O5 Details by Class &amp; Accounts'!AD189+'O5 Details by Class &amp; Accounts'!AY189+'O5 Details by Class &amp; Accounts'!BT189</f>
        <v>84870.242159788191</v>
      </c>
      <c r="F189" s="520">
        <f>'O5 Details by Class &amp; Accounts'!J189+'O5 Details by Class &amp; Accounts'!AE189+'O5 Details by Class &amp; Accounts'!AZ189+'O5 Details by Class &amp; Accounts'!BU189</f>
        <v>19522.130524200595</v>
      </c>
      <c r="G189" s="520">
        <f>'O5 Details by Class &amp; Accounts'!K189+'O5 Details by Class &amp; Accounts'!AF189+'O5 Details by Class &amp; Accounts'!BA189+'O5 Details by Class &amp; Accounts'!BV189</f>
        <v>30359.708729193622</v>
      </c>
      <c r="H189" s="520">
        <f>'O5 Details by Class &amp; Accounts'!L189+'O5 Details by Class &amp; Accounts'!AG189+'O5 Details by Class &amp; Accounts'!BB189+'O5 Details by Class &amp; Accounts'!BW189</f>
        <v>0</v>
      </c>
      <c r="I189" s="520">
        <f>'O5 Details by Class &amp; Accounts'!M189+'O5 Details by Class &amp; Accounts'!AH189+'O5 Details by Class &amp; Accounts'!BC189+'O5 Details by Class &amp; Accounts'!BX189</f>
        <v>0</v>
      </c>
      <c r="J189" s="520">
        <f>'O5 Details by Class &amp; Accounts'!N189+'O5 Details by Class &amp; Accounts'!AI189+'O5 Details by Class &amp; Accounts'!BD189+'O5 Details by Class &amp; Accounts'!BY189</f>
        <v>0</v>
      </c>
      <c r="K189" s="520">
        <f>'O5 Details by Class &amp; Accounts'!O189+'O5 Details by Class &amp; Accounts'!AJ189+'O5 Details by Class &amp; Accounts'!BE189+'O5 Details by Class &amp; Accounts'!BZ189</f>
        <v>1987.1012762959974</v>
      </c>
      <c r="L189" s="520">
        <f>'O5 Details by Class &amp; Accounts'!P189+'O5 Details by Class &amp; Accounts'!AK189+'O5 Details by Class &amp; Accounts'!BF189+'O5 Details by Class &amp; Accounts'!CA189</f>
        <v>239.93076906416286</v>
      </c>
      <c r="M189" s="520">
        <f>'O5 Details by Class &amp; Accounts'!Q189+'O5 Details by Class &amp; Accounts'!AL189+'O5 Details by Class &amp; Accounts'!BG189+'O5 Details by Class &amp; Accounts'!CB189</f>
        <v>201.43654145741482</v>
      </c>
      <c r="N189" s="520">
        <f>'O5 Details by Class &amp; Accounts'!R189+'O5 Details by Class &amp; Accounts'!AM189+'O5 Details by Class &amp; Accounts'!BH189+'O5 Details by Class &amp; Accounts'!CC189</f>
        <v>0</v>
      </c>
      <c r="O189" s="520">
        <f>'O5 Details by Class &amp; Accounts'!S189+'O5 Details by Class &amp; Accounts'!AN189+'O5 Details by Class &amp; Accounts'!BI189+'O5 Details by Class &amp; Accounts'!CD189</f>
        <v>0</v>
      </c>
      <c r="P189" s="520">
        <f>'O5 Details by Class &amp; Accounts'!T189+'O5 Details by Class &amp; Accounts'!AO189+'O5 Details by Class &amp; Accounts'!BJ189+'O5 Details by Class &amp; Accounts'!CE189</f>
        <v>0</v>
      </c>
      <c r="Q189" s="520">
        <f>'O5 Details by Class &amp; Accounts'!U189+'O5 Details by Class &amp; Accounts'!AP189+'O5 Details by Class &amp; Accounts'!BK189+'O5 Details by Class &amp; Accounts'!CF189</f>
        <v>0</v>
      </c>
      <c r="R189" s="520">
        <f>'O5 Details by Class &amp; Accounts'!V189+'O5 Details by Class &amp; Accounts'!AQ189+'O5 Details by Class &amp; Accounts'!BL189+'O5 Details by Class &amp; Accounts'!CG189</f>
        <v>0</v>
      </c>
      <c r="S189" s="520">
        <f>'O5 Details by Class &amp; Accounts'!W189+'O5 Details by Class &amp; Accounts'!AR189+'O5 Details by Class &amp; Accounts'!BM189+'O5 Details by Class &amp; Accounts'!CH189</f>
        <v>0</v>
      </c>
      <c r="T189" s="520">
        <f>'O5 Details by Class &amp; Accounts'!X189+'O5 Details by Class &amp; Accounts'!AS189+'O5 Details by Class &amp; Accounts'!BN189+'O5 Details by Class &amp; Accounts'!CI189</f>
        <v>0</v>
      </c>
      <c r="U189" s="520">
        <f>'O5 Details by Class &amp; Accounts'!Y189+'O5 Details by Class &amp; Accounts'!AT189+'O5 Details by Class &amp; Accounts'!BO189+'O5 Details by Class &amp; Accounts'!CJ189</f>
        <v>0</v>
      </c>
      <c r="V189" s="520">
        <f>'O5 Details by Class &amp; Accounts'!Z189+'O5 Details by Class &amp; Accounts'!AU189+'O5 Details by Class &amp; Accounts'!BP189+'O5 Details by Class &amp; Accounts'!CK189</f>
        <v>0</v>
      </c>
      <c r="W189" s="520">
        <f>'O5 Details by Class &amp; Accounts'!AA189+'O5 Details by Class &amp; Accounts'!AV189+'O5 Details by Class &amp; Accounts'!BQ189+'O5 Details by Class &amp; Accounts'!CL189</f>
        <v>0</v>
      </c>
      <c r="X189" s="959">
        <f>'O5 Details by Class &amp; Accounts'!AB189+'O5 Details by Class &amp; Accounts'!AW189+'O5 Details by Class &amp; Accounts'!BR189+'O5 Details by Class &amp; Accounts'!CM189</f>
        <v>0</v>
      </c>
      <c r="Y189" s="1630" t="str">
        <f t="shared" si="6"/>
        <v>5635</v>
      </c>
      <c r="Z189" s="1625" t="s">
        <v>5</v>
      </c>
    </row>
    <row r="190" spans="1:26" ht="15.95" customHeight="1" x14ac:dyDescent="0.2">
      <c r="A190" s="1836" t="s">
        <v>231</v>
      </c>
      <c r="B190" s="1837" t="s">
        <v>299</v>
      </c>
      <c r="C190" s="945" t="str">
        <f>IF(ISBLANK('E4 TB Allocation Details'!D191), "",('E4 TB Allocation Details'!D191))</f>
        <v>ad</v>
      </c>
      <c r="D190" s="946">
        <f t="shared" si="7"/>
        <v>0</v>
      </c>
      <c r="E190" s="520">
        <f>'O5 Details by Class &amp; Accounts'!I190+'O5 Details by Class &amp; Accounts'!AD190+'O5 Details by Class &amp; Accounts'!AY190+'O5 Details by Class &amp; Accounts'!BT190</f>
        <v>0</v>
      </c>
      <c r="F190" s="520">
        <f>'O5 Details by Class &amp; Accounts'!J190+'O5 Details by Class &amp; Accounts'!AE190+'O5 Details by Class &amp; Accounts'!AZ190+'O5 Details by Class &amp; Accounts'!BU190</f>
        <v>0</v>
      </c>
      <c r="G190" s="520">
        <f>'O5 Details by Class &amp; Accounts'!K190+'O5 Details by Class &amp; Accounts'!AF190+'O5 Details by Class &amp; Accounts'!BA190+'O5 Details by Class &amp; Accounts'!BV190</f>
        <v>0</v>
      </c>
      <c r="H190" s="520">
        <f>'O5 Details by Class &amp; Accounts'!L190+'O5 Details by Class &amp; Accounts'!AG190+'O5 Details by Class &amp; Accounts'!BB190+'O5 Details by Class &amp; Accounts'!BW190</f>
        <v>0</v>
      </c>
      <c r="I190" s="520">
        <f>'O5 Details by Class &amp; Accounts'!M190+'O5 Details by Class &amp; Accounts'!AH190+'O5 Details by Class &amp; Accounts'!BC190+'O5 Details by Class &amp; Accounts'!BX190</f>
        <v>0</v>
      </c>
      <c r="J190" s="520">
        <f>'O5 Details by Class &amp; Accounts'!N190+'O5 Details by Class &amp; Accounts'!AI190+'O5 Details by Class &amp; Accounts'!BD190+'O5 Details by Class &amp; Accounts'!BY190</f>
        <v>0</v>
      </c>
      <c r="K190" s="520">
        <f>'O5 Details by Class &amp; Accounts'!O190+'O5 Details by Class &amp; Accounts'!AJ190+'O5 Details by Class &amp; Accounts'!BE190+'O5 Details by Class &amp; Accounts'!BZ190</f>
        <v>0</v>
      </c>
      <c r="L190" s="520">
        <f>'O5 Details by Class &amp; Accounts'!P190+'O5 Details by Class &amp; Accounts'!AK190+'O5 Details by Class &amp; Accounts'!BF190+'O5 Details by Class &amp; Accounts'!CA190</f>
        <v>0</v>
      </c>
      <c r="M190" s="520">
        <f>'O5 Details by Class &amp; Accounts'!Q190+'O5 Details by Class &amp; Accounts'!AL190+'O5 Details by Class &amp; Accounts'!BG190+'O5 Details by Class &amp; Accounts'!CB190</f>
        <v>0</v>
      </c>
      <c r="N190" s="520">
        <f>'O5 Details by Class &amp; Accounts'!R190+'O5 Details by Class &amp; Accounts'!AM190+'O5 Details by Class &amp; Accounts'!BH190+'O5 Details by Class &amp; Accounts'!CC190</f>
        <v>0</v>
      </c>
      <c r="O190" s="520">
        <f>'O5 Details by Class &amp; Accounts'!S190+'O5 Details by Class &amp; Accounts'!AN190+'O5 Details by Class &amp; Accounts'!BI190+'O5 Details by Class &amp; Accounts'!CD190</f>
        <v>0</v>
      </c>
      <c r="P190" s="520">
        <f>'O5 Details by Class &amp; Accounts'!T190+'O5 Details by Class &amp; Accounts'!AO190+'O5 Details by Class &amp; Accounts'!BJ190+'O5 Details by Class &amp; Accounts'!CE190</f>
        <v>0</v>
      </c>
      <c r="Q190" s="520">
        <f>'O5 Details by Class &amp; Accounts'!U190+'O5 Details by Class &amp; Accounts'!AP190+'O5 Details by Class &amp; Accounts'!BK190+'O5 Details by Class &amp; Accounts'!CF190</f>
        <v>0</v>
      </c>
      <c r="R190" s="520">
        <f>'O5 Details by Class &amp; Accounts'!V190+'O5 Details by Class &amp; Accounts'!AQ190+'O5 Details by Class &amp; Accounts'!BL190+'O5 Details by Class &amp; Accounts'!CG190</f>
        <v>0</v>
      </c>
      <c r="S190" s="520">
        <f>'O5 Details by Class &amp; Accounts'!W190+'O5 Details by Class &amp; Accounts'!AR190+'O5 Details by Class &amp; Accounts'!BM190+'O5 Details by Class &amp; Accounts'!CH190</f>
        <v>0</v>
      </c>
      <c r="T190" s="520">
        <f>'O5 Details by Class &amp; Accounts'!X190+'O5 Details by Class &amp; Accounts'!AS190+'O5 Details by Class &amp; Accounts'!BN190+'O5 Details by Class &amp; Accounts'!CI190</f>
        <v>0</v>
      </c>
      <c r="U190" s="520">
        <f>'O5 Details by Class &amp; Accounts'!Y190+'O5 Details by Class &amp; Accounts'!AT190+'O5 Details by Class &amp; Accounts'!BO190+'O5 Details by Class &amp; Accounts'!CJ190</f>
        <v>0</v>
      </c>
      <c r="V190" s="520">
        <f>'O5 Details by Class &amp; Accounts'!Z190+'O5 Details by Class &amp; Accounts'!AU190+'O5 Details by Class &amp; Accounts'!BP190+'O5 Details by Class &amp; Accounts'!CK190</f>
        <v>0</v>
      </c>
      <c r="W190" s="520">
        <f>'O5 Details by Class &amp; Accounts'!AA190+'O5 Details by Class &amp; Accounts'!AV190+'O5 Details by Class &amp; Accounts'!BQ190+'O5 Details by Class &amp; Accounts'!CL190</f>
        <v>0</v>
      </c>
      <c r="X190" s="959">
        <f>'O5 Details by Class &amp; Accounts'!AB190+'O5 Details by Class &amp; Accounts'!AW190+'O5 Details by Class &amp; Accounts'!BR190+'O5 Details by Class &amp; Accounts'!CM190</f>
        <v>0</v>
      </c>
      <c r="Y190" s="1630" t="str">
        <f t="shared" si="6"/>
        <v>5640</v>
      </c>
      <c r="Z190" s="1625" t="s">
        <v>1082</v>
      </c>
    </row>
    <row r="191" spans="1:26" ht="15.95" customHeight="1" x14ac:dyDescent="0.2">
      <c r="A191" s="1836" t="s">
        <v>232</v>
      </c>
      <c r="B191" s="1837" t="s">
        <v>300</v>
      </c>
      <c r="C191" s="945" t="str">
        <f>IF(ISBLANK('E4 TB Allocation Details'!D192), "",('E4 TB Allocation Details'!D192))</f>
        <v>ad</v>
      </c>
      <c r="D191" s="946">
        <f t="shared" si="7"/>
        <v>346943.93000000005</v>
      </c>
      <c r="E191" s="520">
        <f>'O5 Details by Class &amp; Accounts'!I191+'O5 Details by Class &amp; Accounts'!AD191+'O5 Details by Class &amp; Accounts'!AY191+'O5 Details by Class &amp; Accounts'!BT191</f>
        <v>237024.59654955429</v>
      </c>
      <c r="F191" s="520">
        <f>'O5 Details by Class &amp; Accounts'!J191+'O5 Details by Class &amp; Accounts'!AE191+'O5 Details by Class &amp; Accounts'!AZ191+'O5 Details by Class &amp; Accounts'!BU191</f>
        <v>45057.047546939626</v>
      </c>
      <c r="G191" s="520">
        <f>'O5 Details by Class &amp; Accounts'!K191+'O5 Details by Class &amp; Accounts'!AF191+'O5 Details by Class &amp; Accounts'!BA191+'O5 Details by Class &amp; Accounts'!BV191</f>
        <v>57734.261452720457</v>
      </c>
      <c r="H191" s="520">
        <f>'O5 Details by Class &amp; Accounts'!L191+'O5 Details by Class &amp; Accounts'!AG191+'O5 Details by Class &amp; Accounts'!BB191+'O5 Details by Class &amp; Accounts'!BW191</f>
        <v>0</v>
      </c>
      <c r="I191" s="520">
        <f>'O5 Details by Class &amp; Accounts'!M191+'O5 Details by Class &amp; Accounts'!AH191+'O5 Details by Class &amp; Accounts'!BC191+'O5 Details by Class &amp; Accounts'!BX191</f>
        <v>0</v>
      </c>
      <c r="J191" s="520">
        <f>'O5 Details by Class &amp; Accounts'!N191+'O5 Details by Class &amp; Accounts'!AI191+'O5 Details by Class &amp; Accounts'!BD191+'O5 Details by Class &amp; Accounts'!BY191</f>
        <v>0</v>
      </c>
      <c r="K191" s="520">
        <f>'O5 Details by Class &amp; Accounts'!O191+'O5 Details by Class &amp; Accounts'!AJ191+'O5 Details by Class &amp; Accounts'!BE191+'O5 Details by Class &amp; Accounts'!BZ191</f>
        <v>5799.9445906151414</v>
      </c>
      <c r="L191" s="520">
        <f>'O5 Details by Class &amp; Accounts'!P191+'O5 Details by Class &amp; Accounts'!AK191+'O5 Details by Class &amp; Accounts'!BF191+'O5 Details by Class &amp; Accounts'!CA191</f>
        <v>691.37553327784087</v>
      </c>
      <c r="M191" s="520">
        <f>'O5 Details by Class &amp; Accounts'!Q191+'O5 Details by Class &amp; Accounts'!AL191+'O5 Details by Class &amp; Accounts'!BG191+'O5 Details by Class &amp; Accounts'!CB191</f>
        <v>636.70432689269273</v>
      </c>
      <c r="N191" s="520">
        <f>'O5 Details by Class &amp; Accounts'!R191+'O5 Details by Class &amp; Accounts'!AM191+'O5 Details by Class &amp; Accounts'!BH191+'O5 Details by Class &amp; Accounts'!CC191</f>
        <v>0</v>
      </c>
      <c r="O191" s="520">
        <f>'O5 Details by Class &amp; Accounts'!S191+'O5 Details by Class &amp; Accounts'!AN191+'O5 Details by Class &amp; Accounts'!BI191+'O5 Details by Class &amp; Accounts'!CD191</f>
        <v>0</v>
      </c>
      <c r="P191" s="520">
        <f>'O5 Details by Class &amp; Accounts'!T191+'O5 Details by Class &amp; Accounts'!AO191+'O5 Details by Class &amp; Accounts'!BJ191+'O5 Details by Class &amp; Accounts'!CE191</f>
        <v>0</v>
      </c>
      <c r="Q191" s="520">
        <f>'O5 Details by Class &amp; Accounts'!U191+'O5 Details by Class &amp; Accounts'!AP191+'O5 Details by Class &amp; Accounts'!BK191+'O5 Details by Class &amp; Accounts'!CF191</f>
        <v>0</v>
      </c>
      <c r="R191" s="520">
        <f>'O5 Details by Class &amp; Accounts'!V191+'O5 Details by Class &amp; Accounts'!AQ191+'O5 Details by Class &amp; Accounts'!BL191+'O5 Details by Class &amp; Accounts'!CG191</f>
        <v>0</v>
      </c>
      <c r="S191" s="520">
        <f>'O5 Details by Class &amp; Accounts'!W191+'O5 Details by Class &amp; Accounts'!AR191+'O5 Details by Class &amp; Accounts'!BM191+'O5 Details by Class &amp; Accounts'!CH191</f>
        <v>0</v>
      </c>
      <c r="T191" s="520">
        <f>'O5 Details by Class &amp; Accounts'!X191+'O5 Details by Class &amp; Accounts'!AS191+'O5 Details by Class &amp; Accounts'!BN191+'O5 Details by Class &amp; Accounts'!CI191</f>
        <v>0</v>
      </c>
      <c r="U191" s="520">
        <f>'O5 Details by Class &amp; Accounts'!Y191+'O5 Details by Class &amp; Accounts'!AT191+'O5 Details by Class &amp; Accounts'!BO191+'O5 Details by Class &amp; Accounts'!CJ191</f>
        <v>0</v>
      </c>
      <c r="V191" s="520">
        <f>'O5 Details by Class &amp; Accounts'!Z191+'O5 Details by Class &amp; Accounts'!AU191+'O5 Details by Class &amp; Accounts'!BP191+'O5 Details by Class &amp; Accounts'!CK191</f>
        <v>0</v>
      </c>
      <c r="W191" s="520">
        <f>'O5 Details by Class &amp; Accounts'!AA191+'O5 Details by Class &amp; Accounts'!AV191+'O5 Details by Class &amp; Accounts'!BQ191+'O5 Details by Class &amp; Accounts'!CL191</f>
        <v>0</v>
      </c>
      <c r="X191" s="959">
        <f>'O5 Details by Class &amp; Accounts'!AB191+'O5 Details by Class &amp; Accounts'!AW191+'O5 Details by Class &amp; Accounts'!BR191+'O5 Details by Class &amp; Accounts'!CM191</f>
        <v>0</v>
      </c>
      <c r="Y191" s="1630" t="str">
        <f t="shared" si="6"/>
        <v>5645</v>
      </c>
      <c r="Z191" s="1625" t="s">
        <v>1082</v>
      </c>
    </row>
    <row r="192" spans="1:26" ht="15.95" customHeight="1" x14ac:dyDescent="0.2">
      <c r="A192" s="1836" t="s">
        <v>233</v>
      </c>
      <c r="B192" s="1837" t="s">
        <v>301</v>
      </c>
      <c r="C192" s="945" t="str">
        <f>IF(ISBLANK('E4 TB Allocation Details'!D193), "",('E4 TB Allocation Details'!D193))</f>
        <v>ad</v>
      </c>
      <c r="D192" s="946">
        <f t="shared" si="7"/>
        <v>0</v>
      </c>
      <c r="E192" s="520">
        <f>'O5 Details by Class &amp; Accounts'!I192+'O5 Details by Class &amp; Accounts'!AD192+'O5 Details by Class &amp; Accounts'!AY192+'O5 Details by Class &amp; Accounts'!BT192</f>
        <v>0</v>
      </c>
      <c r="F192" s="520">
        <f>'O5 Details by Class &amp; Accounts'!J192+'O5 Details by Class &amp; Accounts'!AE192+'O5 Details by Class &amp; Accounts'!AZ192+'O5 Details by Class &amp; Accounts'!BU192</f>
        <v>0</v>
      </c>
      <c r="G192" s="520">
        <f>'O5 Details by Class &amp; Accounts'!K192+'O5 Details by Class &amp; Accounts'!AF192+'O5 Details by Class &amp; Accounts'!BA192+'O5 Details by Class &amp; Accounts'!BV192</f>
        <v>0</v>
      </c>
      <c r="H192" s="520">
        <f>'O5 Details by Class &amp; Accounts'!L192+'O5 Details by Class &amp; Accounts'!AG192+'O5 Details by Class &amp; Accounts'!BB192+'O5 Details by Class &amp; Accounts'!BW192</f>
        <v>0</v>
      </c>
      <c r="I192" s="520">
        <f>'O5 Details by Class &amp; Accounts'!M192+'O5 Details by Class &amp; Accounts'!AH192+'O5 Details by Class &amp; Accounts'!BC192+'O5 Details by Class &amp; Accounts'!BX192</f>
        <v>0</v>
      </c>
      <c r="J192" s="520">
        <f>'O5 Details by Class &amp; Accounts'!N192+'O5 Details by Class &amp; Accounts'!AI192+'O5 Details by Class &amp; Accounts'!BD192+'O5 Details by Class &amp; Accounts'!BY192</f>
        <v>0</v>
      </c>
      <c r="K192" s="520">
        <f>'O5 Details by Class &amp; Accounts'!O192+'O5 Details by Class &amp; Accounts'!AJ192+'O5 Details by Class &amp; Accounts'!BE192+'O5 Details by Class &amp; Accounts'!BZ192</f>
        <v>0</v>
      </c>
      <c r="L192" s="520">
        <f>'O5 Details by Class &amp; Accounts'!P192+'O5 Details by Class &amp; Accounts'!AK192+'O5 Details by Class &amp; Accounts'!BF192+'O5 Details by Class &amp; Accounts'!CA192</f>
        <v>0</v>
      </c>
      <c r="M192" s="520">
        <f>'O5 Details by Class &amp; Accounts'!Q192+'O5 Details by Class &amp; Accounts'!AL192+'O5 Details by Class &amp; Accounts'!BG192+'O5 Details by Class &amp; Accounts'!CB192</f>
        <v>0</v>
      </c>
      <c r="N192" s="520">
        <f>'O5 Details by Class &amp; Accounts'!R192+'O5 Details by Class &amp; Accounts'!AM192+'O5 Details by Class &amp; Accounts'!BH192+'O5 Details by Class &amp; Accounts'!CC192</f>
        <v>0</v>
      </c>
      <c r="O192" s="520">
        <f>'O5 Details by Class &amp; Accounts'!S192+'O5 Details by Class &amp; Accounts'!AN192+'O5 Details by Class &amp; Accounts'!BI192+'O5 Details by Class &amp; Accounts'!CD192</f>
        <v>0</v>
      </c>
      <c r="P192" s="520">
        <f>'O5 Details by Class &amp; Accounts'!T192+'O5 Details by Class &amp; Accounts'!AO192+'O5 Details by Class &amp; Accounts'!BJ192+'O5 Details by Class &amp; Accounts'!CE192</f>
        <v>0</v>
      </c>
      <c r="Q192" s="520">
        <f>'O5 Details by Class &amp; Accounts'!U192+'O5 Details by Class &amp; Accounts'!AP192+'O5 Details by Class &amp; Accounts'!BK192+'O5 Details by Class &amp; Accounts'!CF192</f>
        <v>0</v>
      </c>
      <c r="R192" s="520">
        <f>'O5 Details by Class &amp; Accounts'!V192+'O5 Details by Class &amp; Accounts'!AQ192+'O5 Details by Class &amp; Accounts'!BL192+'O5 Details by Class &amp; Accounts'!CG192</f>
        <v>0</v>
      </c>
      <c r="S192" s="520">
        <f>'O5 Details by Class &amp; Accounts'!W192+'O5 Details by Class &amp; Accounts'!AR192+'O5 Details by Class &amp; Accounts'!BM192+'O5 Details by Class &amp; Accounts'!CH192</f>
        <v>0</v>
      </c>
      <c r="T192" s="520">
        <f>'O5 Details by Class &amp; Accounts'!X192+'O5 Details by Class &amp; Accounts'!AS192+'O5 Details by Class &amp; Accounts'!BN192+'O5 Details by Class &amp; Accounts'!CI192</f>
        <v>0</v>
      </c>
      <c r="U192" s="520">
        <f>'O5 Details by Class &amp; Accounts'!Y192+'O5 Details by Class &amp; Accounts'!AT192+'O5 Details by Class &amp; Accounts'!BO192+'O5 Details by Class &amp; Accounts'!CJ192</f>
        <v>0</v>
      </c>
      <c r="V192" s="520">
        <f>'O5 Details by Class &amp; Accounts'!Z192+'O5 Details by Class &amp; Accounts'!AU192+'O5 Details by Class &amp; Accounts'!BP192+'O5 Details by Class &amp; Accounts'!CK192</f>
        <v>0</v>
      </c>
      <c r="W192" s="520">
        <f>'O5 Details by Class &amp; Accounts'!AA192+'O5 Details by Class &amp; Accounts'!AV192+'O5 Details by Class &amp; Accounts'!BQ192+'O5 Details by Class &amp; Accounts'!CL192</f>
        <v>0</v>
      </c>
      <c r="X192" s="959">
        <f>'O5 Details by Class &amp; Accounts'!AB192+'O5 Details by Class &amp; Accounts'!AW192+'O5 Details by Class &amp; Accounts'!BR192+'O5 Details by Class &amp; Accounts'!CM192</f>
        <v>0</v>
      </c>
      <c r="Y192" s="1630" t="str">
        <f t="shared" si="6"/>
        <v>5650</v>
      </c>
      <c r="Z192" s="1625" t="s">
        <v>1082</v>
      </c>
    </row>
    <row r="193" spans="1:26" ht="15.95" customHeight="1" x14ac:dyDescent="0.2">
      <c r="A193" s="1836" t="s">
        <v>234</v>
      </c>
      <c r="B193" s="1837" t="s">
        <v>302</v>
      </c>
      <c r="C193" s="945" t="str">
        <f>IF(ISBLANK('E4 TB Allocation Details'!D194), "",('E4 TB Allocation Details'!D194))</f>
        <v>ad</v>
      </c>
      <c r="D193" s="946">
        <f t="shared" si="7"/>
        <v>672532.1</v>
      </c>
      <c r="E193" s="520">
        <f>'O5 Details by Class &amp; Accounts'!I193+'O5 Details by Class &amp; Accounts'!AD193+'O5 Details by Class &amp; Accounts'!AY193+'O5 Details by Class &amp; Accounts'!BT193</f>
        <v>459459.39930156583</v>
      </c>
      <c r="F193" s="520">
        <f>'O5 Details by Class &amp; Accounts'!J193+'O5 Details by Class &amp; Accounts'!AE193+'O5 Details by Class &amp; Accounts'!AZ193+'O5 Details by Class &amp; Accounts'!BU193</f>
        <v>87340.657052403694</v>
      </c>
      <c r="G193" s="520">
        <f>'O5 Details by Class &amp; Accounts'!K193+'O5 Details by Class &amp; Accounts'!AF193+'O5 Details by Class &amp; Accounts'!BA193+'O5 Details by Class &amp; Accounts'!BV193</f>
        <v>111914.75261362012</v>
      </c>
      <c r="H193" s="520">
        <f>'O5 Details by Class &amp; Accounts'!L193+'O5 Details by Class &amp; Accounts'!AG193+'O5 Details by Class &amp; Accounts'!BB193+'O5 Details by Class &amp; Accounts'!BW193</f>
        <v>0</v>
      </c>
      <c r="I193" s="520">
        <f>'O5 Details by Class &amp; Accounts'!M193+'O5 Details by Class &amp; Accounts'!AH193+'O5 Details by Class &amp; Accounts'!BC193+'O5 Details by Class &amp; Accounts'!BX193</f>
        <v>0</v>
      </c>
      <c r="J193" s="520">
        <f>'O5 Details by Class &amp; Accounts'!N193+'O5 Details by Class &amp; Accounts'!AI193+'O5 Details by Class &amp; Accounts'!BD193+'O5 Details by Class &amp; Accounts'!BY193</f>
        <v>0</v>
      </c>
      <c r="K193" s="520">
        <f>'O5 Details by Class &amp; Accounts'!O193+'O5 Details by Class &amp; Accounts'!AJ193+'O5 Details by Class &amp; Accounts'!BE193+'O5 Details by Class &amp; Accounts'!BZ193</f>
        <v>11242.879837701848</v>
      </c>
      <c r="L193" s="520">
        <f>'O5 Details by Class &amp; Accounts'!P193+'O5 Details by Class &amp; Accounts'!AK193+'O5 Details by Class &amp; Accounts'!BF193+'O5 Details by Class &amp; Accounts'!CA193</f>
        <v>1340.1941901216321</v>
      </c>
      <c r="M193" s="520">
        <f>'O5 Details by Class &amp; Accounts'!Q193+'O5 Details by Class &amp; Accounts'!AL193+'O5 Details by Class &amp; Accounts'!BG193+'O5 Details by Class &amp; Accounts'!CB193</f>
        <v>1234.2170045869634</v>
      </c>
      <c r="N193" s="520">
        <f>'O5 Details by Class &amp; Accounts'!R193+'O5 Details by Class &amp; Accounts'!AM193+'O5 Details by Class &amp; Accounts'!BH193+'O5 Details by Class &amp; Accounts'!CC193</f>
        <v>0</v>
      </c>
      <c r="O193" s="520">
        <f>'O5 Details by Class &amp; Accounts'!S193+'O5 Details by Class &amp; Accounts'!AN193+'O5 Details by Class &amp; Accounts'!BI193+'O5 Details by Class &amp; Accounts'!CD193</f>
        <v>0</v>
      </c>
      <c r="P193" s="520">
        <f>'O5 Details by Class &amp; Accounts'!T193+'O5 Details by Class &amp; Accounts'!AO193+'O5 Details by Class &amp; Accounts'!BJ193+'O5 Details by Class &amp; Accounts'!CE193</f>
        <v>0</v>
      </c>
      <c r="Q193" s="520">
        <f>'O5 Details by Class &amp; Accounts'!U193+'O5 Details by Class &amp; Accounts'!AP193+'O5 Details by Class &amp; Accounts'!BK193+'O5 Details by Class &amp; Accounts'!CF193</f>
        <v>0</v>
      </c>
      <c r="R193" s="520">
        <f>'O5 Details by Class &amp; Accounts'!V193+'O5 Details by Class &amp; Accounts'!AQ193+'O5 Details by Class &amp; Accounts'!BL193+'O5 Details by Class &amp; Accounts'!CG193</f>
        <v>0</v>
      </c>
      <c r="S193" s="520">
        <f>'O5 Details by Class &amp; Accounts'!W193+'O5 Details by Class &amp; Accounts'!AR193+'O5 Details by Class &amp; Accounts'!BM193+'O5 Details by Class &amp; Accounts'!CH193</f>
        <v>0</v>
      </c>
      <c r="T193" s="520">
        <f>'O5 Details by Class &amp; Accounts'!X193+'O5 Details by Class &amp; Accounts'!AS193+'O5 Details by Class &amp; Accounts'!BN193+'O5 Details by Class &amp; Accounts'!CI193</f>
        <v>0</v>
      </c>
      <c r="U193" s="520">
        <f>'O5 Details by Class &amp; Accounts'!Y193+'O5 Details by Class &amp; Accounts'!AT193+'O5 Details by Class &amp; Accounts'!BO193+'O5 Details by Class &amp; Accounts'!CJ193</f>
        <v>0</v>
      </c>
      <c r="V193" s="520">
        <f>'O5 Details by Class &amp; Accounts'!Z193+'O5 Details by Class &amp; Accounts'!AU193+'O5 Details by Class &amp; Accounts'!BP193+'O5 Details by Class &amp; Accounts'!CK193</f>
        <v>0</v>
      </c>
      <c r="W193" s="520">
        <f>'O5 Details by Class &amp; Accounts'!AA193+'O5 Details by Class &amp; Accounts'!AV193+'O5 Details by Class &amp; Accounts'!BQ193+'O5 Details by Class &amp; Accounts'!CL193</f>
        <v>0</v>
      </c>
      <c r="X193" s="959">
        <f>'O5 Details by Class &amp; Accounts'!AB193+'O5 Details by Class &amp; Accounts'!AW193+'O5 Details by Class &amp; Accounts'!BR193+'O5 Details by Class &amp; Accounts'!CM193</f>
        <v>0</v>
      </c>
      <c r="Y193" s="1630" t="str">
        <f t="shared" si="6"/>
        <v>5655</v>
      </c>
      <c r="Z193" s="1625" t="s">
        <v>1082</v>
      </c>
    </row>
    <row r="194" spans="1:26" ht="15.95" customHeight="1" x14ac:dyDescent="0.2">
      <c r="A194" s="1836" t="s">
        <v>235</v>
      </c>
      <c r="B194" s="1837" t="s">
        <v>303</v>
      </c>
      <c r="C194" s="945" t="str">
        <f>IF(ISBLANK('E4 TB Allocation Details'!D195), "",('E4 TB Allocation Details'!D195))</f>
        <v>ad</v>
      </c>
      <c r="D194" s="946">
        <f t="shared" si="7"/>
        <v>533787.49000000022</v>
      </c>
      <c r="E194" s="520">
        <f>'O5 Details by Class &amp; Accounts'!I194+'O5 Details by Class &amp; Accounts'!AD194+'O5 Details by Class &amp; Accounts'!AY194+'O5 Details by Class &amp; Accounts'!BT194</f>
        <v>364672.07960793335</v>
      </c>
      <c r="F194" s="520">
        <f>'O5 Details by Class &amp; Accounts'!J194+'O5 Details by Class &amp; Accounts'!AE194+'O5 Details by Class &amp; Accounts'!AZ194+'O5 Details by Class &amp; Accounts'!BU194</f>
        <v>69322.118755303076</v>
      </c>
      <c r="G194" s="520">
        <f>'O5 Details by Class &amp; Accounts'!K194+'O5 Details by Class &amp; Accounts'!AF194+'O5 Details by Class &amp; Accounts'!BA194+'O5 Details by Class &amp; Accounts'!BV194</f>
        <v>88826.533174543234</v>
      </c>
      <c r="H194" s="520">
        <f>'O5 Details by Class &amp; Accounts'!L194+'O5 Details by Class &amp; Accounts'!AG194+'O5 Details by Class &amp; Accounts'!BB194+'O5 Details by Class &amp; Accounts'!BW194</f>
        <v>0</v>
      </c>
      <c r="I194" s="520">
        <f>'O5 Details by Class &amp; Accounts'!M194+'O5 Details by Class &amp; Accounts'!AH194+'O5 Details by Class &amp; Accounts'!BC194+'O5 Details by Class &amp; Accounts'!BX194</f>
        <v>0</v>
      </c>
      <c r="J194" s="520">
        <f>'O5 Details by Class &amp; Accounts'!N194+'O5 Details by Class &amp; Accounts'!AI194+'O5 Details by Class &amp; Accounts'!BD194+'O5 Details by Class &amp; Accounts'!BY194</f>
        <v>0</v>
      </c>
      <c r="K194" s="520">
        <f>'O5 Details by Class &amp; Accounts'!O194+'O5 Details by Class &amp; Accounts'!AJ194+'O5 Details by Class &amp; Accounts'!BE194+'O5 Details by Class &amp; Accounts'!BZ194</f>
        <v>8923.4530350870646</v>
      </c>
      <c r="L194" s="520">
        <f>'O5 Details by Class &amp; Accounts'!P194+'O5 Details by Class &amp; Accounts'!AK194+'O5 Details by Class &amp; Accounts'!BF194+'O5 Details by Class &amp; Accounts'!CA194</f>
        <v>1063.7096621226092</v>
      </c>
      <c r="M194" s="520">
        <f>'O5 Details by Class &amp; Accounts'!Q194+'O5 Details by Class &amp; Accounts'!AL194+'O5 Details by Class &amp; Accounts'!BG194+'O5 Details by Class &amp; Accounts'!CB194</f>
        <v>979.59576501076106</v>
      </c>
      <c r="N194" s="520">
        <f>'O5 Details by Class &amp; Accounts'!R194+'O5 Details by Class &amp; Accounts'!AM194+'O5 Details by Class &amp; Accounts'!BH194+'O5 Details by Class &amp; Accounts'!CC194</f>
        <v>0</v>
      </c>
      <c r="O194" s="520">
        <f>'O5 Details by Class &amp; Accounts'!S194+'O5 Details by Class &amp; Accounts'!AN194+'O5 Details by Class &amp; Accounts'!BI194+'O5 Details by Class &amp; Accounts'!CD194</f>
        <v>0</v>
      </c>
      <c r="P194" s="520">
        <f>'O5 Details by Class &amp; Accounts'!T194+'O5 Details by Class &amp; Accounts'!AO194+'O5 Details by Class &amp; Accounts'!BJ194+'O5 Details by Class &amp; Accounts'!CE194</f>
        <v>0</v>
      </c>
      <c r="Q194" s="520">
        <f>'O5 Details by Class &amp; Accounts'!U194+'O5 Details by Class &amp; Accounts'!AP194+'O5 Details by Class &amp; Accounts'!BK194+'O5 Details by Class &amp; Accounts'!CF194</f>
        <v>0</v>
      </c>
      <c r="R194" s="520">
        <f>'O5 Details by Class &amp; Accounts'!V194+'O5 Details by Class &amp; Accounts'!AQ194+'O5 Details by Class &amp; Accounts'!BL194+'O5 Details by Class &amp; Accounts'!CG194</f>
        <v>0</v>
      </c>
      <c r="S194" s="520">
        <f>'O5 Details by Class &amp; Accounts'!W194+'O5 Details by Class &amp; Accounts'!AR194+'O5 Details by Class &amp; Accounts'!BM194+'O5 Details by Class &amp; Accounts'!CH194</f>
        <v>0</v>
      </c>
      <c r="T194" s="520">
        <f>'O5 Details by Class &amp; Accounts'!X194+'O5 Details by Class &amp; Accounts'!AS194+'O5 Details by Class &amp; Accounts'!BN194+'O5 Details by Class &amp; Accounts'!CI194</f>
        <v>0</v>
      </c>
      <c r="U194" s="520">
        <f>'O5 Details by Class &amp; Accounts'!Y194+'O5 Details by Class &amp; Accounts'!AT194+'O5 Details by Class &amp; Accounts'!BO194+'O5 Details by Class &amp; Accounts'!CJ194</f>
        <v>0</v>
      </c>
      <c r="V194" s="520">
        <f>'O5 Details by Class &amp; Accounts'!Z194+'O5 Details by Class &amp; Accounts'!AU194+'O5 Details by Class &amp; Accounts'!BP194+'O5 Details by Class &amp; Accounts'!CK194</f>
        <v>0</v>
      </c>
      <c r="W194" s="520">
        <f>'O5 Details by Class &amp; Accounts'!AA194+'O5 Details by Class &amp; Accounts'!AV194+'O5 Details by Class &amp; Accounts'!BQ194+'O5 Details by Class &amp; Accounts'!CL194</f>
        <v>0</v>
      </c>
      <c r="X194" s="959">
        <f>'O5 Details by Class &amp; Accounts'!AB194+'O5 Details by Class &amp; Accounts'!AW194+'O5 Details by Class &amp; Accounts'!BR194+'O5 Details by Class &amp; Accounts'!CM194</f>
        <v>0</v>
      </c>
      <c r="Y194" s="1630" t="str">
        <f t="shared" si="6"/>
        <v>5660</v>
      </c>
      <c r="Z194" s="1625" t="s">
        <v>1082</v>
      </c>
    </row>
    <row r="195" spans="1:26" ht="15.95" customHeight="1" x14ac:dyDescent="0.2">
      <c r="A195" s="1836" t="s">
        <v>236</v>
      </c>
      <c r="B195" s="1837" t="s">
        <v>304</v>
      </c>
      <c r="C195" s="945" t="str">
        <f>IF(ISBLANK('E4 TB Allocation Details'!D196), "",('E4 TB Allocation Details'!D196))</f>
        <v>ad</v>
      </c>
      <c r="D195" s="946">
        <f t="shared" si="7"/>
        <v>305291.27000000008</v>
      </c>
      <c r="E195" s="520">
        <f>'O5 Details by Class &amp; Accounts'!I195+'O5 Details by Class &amp; Accounts'!AD195+'O5 Details by Class &amp; Accounts'!AY195+'O5 Details by Class &amp; Accounts'!BT195</f>
        <v>208568.39922765346</v>
      </c>
      <c r="F195" s="520">
        <f>'O5 Details by Class &amp; Accounts'!J195+'O5 Details by Class &amp; Accounts'!AE195+'O5 Details by Class &amp; Accounts'!AZ195+'O5 Details by Class &amp; Accounts'!BU195</f>
        <v>39647.683901129451</v>
      </c>
      <c r="G195" s="520">
        <f>'O5 Details by Class &amp; Accounts'!K195+'O5 Details by Class &amp; Accounts'!AF195+'O5 Details by Class &amp; Accounts'!BA195+'O5 Details by Class &amp; Accounts'!BV195</f>
        <v>50802.923692635501</v>
      </c>
      <c r="H195" s="520">
        <f>'O5 Details by Class &amp; Accounts'!L195+'O5 Details by Class &amp; Accounts'!AG195+'O5 Details by Class &amp; Accounts'!BB195+'O5 Details by Class &amp; Accounts'!BW195</f>
        <v>0</v>
      </c>
      <c r="I195" s="520">
        <f>'O5 Details by Class &amp; Accounts'!M195+'O5 Details by Class &amp; Accounts'!AH195+'O5 Details by Class &amp; Accounts'!BC195+'O5 Details by Class &amp; Accounts'!BX195</f>
        <v>0</v>
      </c>
      <c r="J195" s="520">
        <f>'O5 Details by Class &amp; Accounts'!N195+'O5 Details by Class &amp; Accounts'!AI195+'O5 Details by Class &amp; Accounts'!BD195+'O5 Details by Class &amp; Accounts'!BY195</f>
        <v>0</v>
      </c>
      <c r="K195" s="520">
        <f>'O5 Details by Class &amp; Accounts'!O195+'O5 Details by Class &amp; Accounts'!AJ195+'O5 Details by Class &amp; Accounts'!BE195+'O5 Details by Class &amp; Accounts'!BZ195</f>
        <v>5103.627119225077</v>
      </c>
      <c r="L195" s="520">
        <f>'O5 Details by Class &amp; Accounts'!P195+'O5 Details by Class &amp; Accounts'!AK195+'O5 Details by Class &amp; Accounts'!BF195+'O5 Details by Class &amp; Accounts'!CA195</f>
        <v>608.37183288181268</v>
      </c>
      <c r="M195" s="520">
        <f>'O5 Details by Class &amp; Accounts'!Q195+'O5 Details by Class &amp; Accounts'!AL195+'O5 Details by Class &amp; Accounts'!BG195+'O5 Details by Class &amp; Accounts'!CB195</f>
        <v>560.26422647476591</v>
      </c>
      <c r="N195" s="520">
        <f>'O5 Details by Class &amp; Accounts'!R195+'O5 Details by Class &amp; Accounts'!AM195+'O5 Details by Class &amp; Accounts'!BH195+'O5 Details by Class &amp; Accounts'!CC195</f>
        <v>0</v>
      </c>
      <c r="O195" s="520">
        <f>'O5 Details by Class &amp; Accounts'!S195+'O5 Details by Class &amp; Accounts'!AN195+'O5 Details by Class &amp; Accounts'!BI195+'O5 Details by Class &amp; Accounts'!CD195</f>
        <v>0</v>
      </c>
      <c r="P195" s="520">
        <f>'O5 Details by Class &amp; Accounts'!T195+'O5 Details by Class &amp; Accounts'!AO195+'O5 Details by Class &amp; Accounts'!BJ195+'O5 Details by Class &amp; Accounts'!CE195</f>
        <v>0</v>
      </c>
      <c r="Q195" s="520">
        <f>'O5 Details by Class &amp; Accounts'!U195+'O5 Details by Class &amp; Accounts'!AP195+'O5 Details by Class &amp; Accounts'!BK195+'O5 Details by Class &amp; Accounts'!CF195</f>
        <v>0</v>
      </c>
      <c r="R195" s="520">
        <f>'O5 Details by Class &amp; Accounts'!V195+'O5 Details by Class &amp; Accounts'!AQ195+'O5 Details by Class &amp; Accounts'!BL195+'O5 Details by Class &amp; Accounts'!CG195</f>
        <v>0</v>
      </c>
      <c r="S195" s="520">
        <f>'O5 Details by Class &amp; Accounts'!W195+'O5 Details by Class &amp; Accounts'!AR195+'O5 Details by Class &amp; Accounts'!BM195+'O5 Details by Class &amp; Accounts'!CH195</f>
        <v>0</v>
      </c>
      <c r="T195" s="520">
        <f>'O5 Details by Class &amp; Accounts'!X195+'O5 Details by Class &amp; Accounts'!AS195+'O5 Details by Class &amp; Accounts'!BN195+'O5 Details by Class &amp; Accounts'!CI195</f>
        <v>0</v>
      </c>
      <c r="U195" s="520">
        <f>'O5 Details by Class &amp; Accounts'!Y195+'O5 Details by Class &amp; Accounts'!AT195+'O5 Details by Class &amp; Accounts'!BO195+'O5 Details by Class &amp; Accounts'!CJ195</f>
        <v>0</v>
      </c>
      <c r="V195" s="520">
        <f>'O5 Details by Class &amp; Accounts'!Z195+'O5 Details by Class &amp; Accounts'!AU195+'O5 Details by Class &amp; Accounts'!BP195+'O5 Details by Class &amp; Accounts'!CK195</f>
        <v>0</v>
      </c>
      <c r="W195" s="520">
        <f>'O5 Details by Class &amp; Accounts'!AA195+'O5 Details by Class &amp; Accounts'!AV195+'O5 Details by Class &amp; Accounts'!BQ195+'O5 Details by Class &amp; Accounts'!CL195</f>
        <v>0</v>
      </c>
      <c r="X195" s="959">
        <f>'O5 Details by Class &amp; Accounts'!AB195+'O5 Details by Class &amp; Accounts'!AW195+'O5 Details by Class &amp; Accounts'!BR195+'O5 Details by Class &amp; Accounts'!CM195</f>
        <v>0</v>
      </c>
      <c r="Y195" s="1630" t="str">
        <f t="shared" si="6"/>
        <v>5665</v>
      </c>
      <c r="Z195" s="1625" t="s">
        <v>1082</v>
      </c>
    </row>
    <row r="196" spans="1:26" ht="15.95" customHeight="1" x14ac:dyDescent="0.2">
      <c r="A196" s="1836" t="s">
        <v>237</v>
      </c>
      <c r="B196" s="1837" t="s">
        <v>305</v>
      </c>
      <c r="C196" s="945" t="str">
        <f>IF(ISBLANK('E4 TB Allocation Details'!D197), "",('E4 TB Allocation Details'!D197))</f>
        <v>ad</v>
      </c>
      <c r="D196" s="946">
        <f t="shared" si="7"/>
        <v>0</v>
      </c>
      <c r="E196" s="520">
        <f>'O5 Details by Class &amp; Accounts'!I196+'O5 Details by Class &amp; Accounts'!AD196+'O5 Details by Class &amp; Accounts'!AY196+'O5 Details by Class &amp; Accounts'!BT196</f>
        <v>0</v>
      </c>
      <c r="F196" s="520">
        <f>'O5 Details by Class &amp; Accounts'!J196+'O5 Details by Class &amp; Accounts'!AE196+'O5 Details by Class &amp; Accounts'!AZ196+'O5 Details by Class &amp; Accounts'!BU196</f>
        <v>0</v>
      </c>
      <c r="G196" s="520">
        <f>'O5 Details by Class &amp; Accounts'!K196+'O5 Details by Class &amp; Accounts'!AF196+'O5 Details by Class &amp; Accounts'!BA196+'O5 Details by Class &amp; Accounts'!BV196</f>
        <v>0</v>
      </c>
      <c r="H196" s="520">
        <f>'O5 Details by Class &amp; Accounts'!L196+'O5 Details by Class &amp; Accounts'!AG196+'O5 Details by Class &amp; Accounts'!BB196+'O5 Details by Class &amp; Accounts'!BW196</f>
        <v>0</v>
      </c>
      <c r="I196" s="520">
        <f>'O5 Details by Class &amp; Accounts'!M196+'O5 Details by Class &amp; Accounts'!AH196+'O5 Details by Class &amp; Accounts'!BC196+'O5 Details by Class &amp; Accounts'!BX196</f>
        <v>0</v>
      </c>
      <c r="J196" s="520">
        <f>'O5 Details by Class &amp; Accounts'!N196+'O5 Details by Class &amp; Accounts'!AI196+'O5 Details by Class &amp; Accounts'!BD196+'O5 Details by Class &amp; Accounts'!BY196</f>
        <v>0</v>
      </c>
      <c r="K196" s="520">
        <f>'O5 Details by Class &amp; Accounts'!O196+'O5 Details by Class &amp; Accounts'!AJ196+'O5 Details by Class &amp; Accounts'!BE196+'O5 Details by Class &amp; Accounts'!BZ196</f>
        <v>0</v>
      </c>
      <c r="L196" s="520">
        <f>'O5 Details by Class &amp; Accounts'!P196+'O5 Details by Class &amp; Accounts'!AK196+'O5 Details by Class &amp; Accounts'!BF196+'O5 Details by Class &amp; Accounts'!CA196</f>
        <v>0</v>
      </c>
      <c r="M196" s="520">
        <f>'O5 Details by Class &amp; Accounts'!Q196+'O5 Details by Class &amp; Accounts'!AL196+'O5 Details by Class &amp; Accounts'!BG196+'O5 Details by Class &amp; Accounts'!CB196</f>
        <v>0</v>
      </c>
      <c r="N196" s="520">
        <f>'O5 Details by Class &amp; Accounts'!R196+'O5 Details by Class &amp; Accounts'!AM196+'O5 Details by Class &amp; Accounts'!BH196+'O5 Details by Class &amp; Accounts'!CC196</f>
        <v>0</v>
      </c>
      <c r="O196" s="520">
        <f>'O5 Details by Class &amp; Accounts'!S196+'O5 Details by Class &amp; Accounts'!AN196+'O5 Details by Class &amp; Accounts'!BI196+'O5 Details by Class &amp; Accounts'!CD196</f>
        <v>0</v>
      </c>
      <c r="P196" s="520">
        <f>'O5 Details by Class &amp; Accounts'!T196+'O5 Details by Class &amp; Accounts'!AO196+'O5 Details by Class &amp; Accounts'!BJ196+'O5 Details by Class &amp; Accounts'!CE196</f>
        <v>0</v>
      </c>
      <c r="Q196" s="520">
        <f>'O5 Details by Class &amp; Accounts'!U196+'O5 Details by Class &amp; Accounts'!AP196+'O5 Details by Class &amp; Accounts'!BK196+'O5 Details by Class &amp; Accounts'!CF196</f>
        <v>0</v>
      </c>
      <c r="R196" s="520">
        <f>'O5 Details by Class &amp; Accounts'!V196+'O5 Details by Class &amp; Accounts'!AQ196+'O5 Details by Class &amp; Accounts'!BL196+'O5 Details by Class &amp; Accounts'!CG196</f>
        <v>0</v>
      </c>
      <c r="S196" s="520">
        <f>'O5 Details by Class &amp; Accounts'!W196+'O5 Details by Class &amp; Accounts'!AR196+'O5 Details by Class &amp; Accounts'!BM196+'O5 Details by Class &amp; Accounts'!CH196</f>
        <v>0</v>
      </c>
      <c r="T196" s="520">
        <f>'O5 Details by Class &amp; Accounts'!X196+'O5 Details by Class &amp; Accounts'!AS196+'O5 Details by Class &amp; Accounts'!BN196+'O5 Details by Class &amp; Accounts'!CI196</f>
        <v>0</v>
      </c>
      <c r="U196" s="520">
        <f>'O5 Details by Class &amp; Accounts'!Y196+'O5 Details by Class &amp; Accounts'!AT196+'O5 Details by Class &amp; Accounts'!BO196+'O5 Details by Class &amp; Accounts'!CJ196</f>
        <v>0</v>
      </c>
      <c r="V196" s="520">
        <f>'O5 Details by Class &amp; Accounts'!Z196+'O5 Details by Class &amp; Accounts'!AU196+'O5 Details by Class &amp; Accounts'!BP196+'O5 Details by Class &amp; Accounts'!CK196</f>
        <v>0</v>
      </c>
      <c r="W196" s="520">
        <f>'O5 Details by Class &amp; Accounts'!AA196+'O5 Details by Class &amp; Accounts'!AV196+'O5 Details by Class &amp; Accounts'!BQ196+'O5 Details by Class &amp; Accounts'!CL196</f>
        <v>0</v>
      </c>
      <c r="X196" s="959">
        <f>'O5 Details by Class &amp; Accounts'!AB196+'O5 Details by Class &amp; Accounts'!AW196+'O5 Details by Class &amp; Accounts'!BR196+'O5 Details by Class &amp; Accounts'!CM196</f>
        <v>0</v>
      </c>
      <c r="Y196" s="1630" t="str">
        <f t="shared" si="6"/>
        <v>5670</v>
      </c>
      <c r="Z196" s="1625" t="s">
        <v>1082</v>
      </c>
    </row>
    <row r="197" spans="1:26" ht="15.95" customHeight="1" x14ac:dyDescent="0.2">
      <c r="A197" s="1836" t="s">
        <v>238</v>
      </c>
      <c r="B197" s="1837" t="s">
        <v>306</v>
      </c>
      <c r="C197" s="945" t="str">
        <f>IF(ISBLANK('E4 TB Allocation Details'!D198), "",('E4 TB Allocation Details'!D198))</f>
        <v>ad</v>
      </c>
      <c r="D197" s="946">
        <f t="shared" si="7"/>
        <v>545497.09000000008</v>
      </c>
      <c r="E197" s="520">
        <f>'O5 Details by Class &amp; Accounts'!I197+'O5 Details by Class &amp; Accounts'!AD197+'O5 Details by Class &amp; Accounts'!AY197+'O5 Details by Class &amp; Accounts'!BT197</f>
        <v>372671.82531830407</v>
      </c>
      <c r="F197" s="520">
        <f>'O5 Details by Class &amp; Accounts'!J197+'O5 Details by Class &amp; Accounts'!AE197+'O5 Details by Class &amp; Accounts'!AZ197+'O5 Details by Class &amp; Accounts'!BU197</f>
        <v>70842.825585238519</v>
      </c>
      <c r="G197" s="520">
        <f>'O5 Details by Class &amp; Accounts'!K197+'O5 Details by Class &amp; Accounts'!AF197+'O5 Details by Class &amp; Accounts'!BA197+'O5 Details by Class &amp; Accounts'!BV197</f>
        <v>90775.104829642587</v>
      </c>
      <c r="H197" s="520">
        <f>'O5 Details by Class &amp; Accounts'!L197+'O5 Details by Class &amp; Accounts'!AG197+'O5 Details by Class &amp; Accounts'!BB197+'O5 Details by Class &amp; Accounts'!BW197</f>
        <v>0</v>
      </c>
      <c r="I197" s="520">
        <f>'O5 Details by Class &amp; Accounts'!M197+'O5 Details by Class &amp; Accounts'!AH197+'O5 Details by Class &amp; Accounts'!BC197+'O5 Details by Class &amp; Accounts'!BX197</f>
        <v>0</v>
      </c>
      <c r="J197" s="520">
        <f>'O5 Details by Class &amp; Accounts'!N197+'O5 Details by Class &amp; Accounts'!AI197+'O5 Details by Class &amp; Accounts'!BD197+'O5 Details by Class &amp; Accounts'!BY197</f>
        <v>0</v>
      </c>
      <c r="K197" s="520">
        <f>'O5 Details by Class &amp; Accounts'!O197+'O5 Details by Class &amp; Accounts'!AJ197+'O5 Details by Class &amp; Accounts'!BE197+'O5 Details by Class &amp; Accounts'!BZ197</f>
        <v>9119.2052166521571</v>
      </c>
      <c r="L197" s="520">
        <f>'O5 Details by Class &amp; Accounts'!P197+'O5 Details by Class &amp; Accounts'!AK197+'O5 Details by Class &amp; Accounts'!BF197+'O5 Details by Class &amp; Accounts'!CA197</f>
        <v>1087.0440693407154</v>
      </c>
      <c r="M197" s="520">
        <f>'O5 Details by Class &amp; Accounts'!Q197+'O5 Details by Class &amp; Accounts'!AL197+'O5 Details by Class &amp; Accounts'!BG197+'O5 Details by Class &amp; Accounts'!CB197</f>
        <v>1001.0849808220383</v>
      </c>
      <c r="N197" s="520">
        <f>'O5 Details by Class &amp; Accounts'!R197+'O5 Details by Class &amp; Accounts'!AM197+'O5 Details by Class &amp; Accounts'!BH197+'O5 Details by Class &amp; Accounts'!CC197</f>
        <v>0</v>
      </c>
      <c r="O197" s="520">
        <f>'O5 Details by Class &amp; Accounts'!S197+'O5 Details by Class &amp; Accounts'!AN197+'O5 Details by Class &amp; Accounts'!BI197+'O5 Details by Class &amp; Accounts'!CD197</f>
        <v>0</v>
      </c>
      <c r="P197" s="520">
        <f>'O5 Details by Class &amp; Accounts'!T197+'O5 Details by Class &amp; Accounts'!AO197+'O5 Details by Class &amp; Accounts'!BJ197+'O5 Details by Class &amp; Accounts'!CE197</f>
        <v>0</v>
      </c>
      <c r="Q197" s="520">
        <f>'O5 Details by Class &amp; Accounts'!U197+'O5 Details by Class &amp; Accounts'!AP197+'O5 Details by Class &amp; Accounts'!BK197+'O5 Details by Class &amp; Accounts'!CF197</f>
        <v>0</v>
      </c>
      <c r="R197" s="520">
        <f>'O5 Details by Class &amp; Accounts'!V197+'O5 Details by Class &amp; Accounts'!AQ197+'O5 Details by Class &amp; Accounts'!BL197+'O5 Details by Class &amp; Accounts'!CG197</f>
        <v>0</v>
      </c>
      <c r="S197" s="520">
        <f>'O5 Details by Class &amp; Accounts'!W197+'O5 Details by Class &amp; Accounts'!AR197+'O5 Details by Class &amp; Accounts'!BM197+'O5 Details by Class &amp; Accounts'!CH197</f>
        <v>0</v>
      </c>
      <c r="T197" s="520">
        <f>'O5 Details by Class &amp; Accounts'!X197+'O5 Details by Class &amp; Accounts'!AS197+'O5 Details by Class &amp; Accounts'!BN197+'O5 Details by Class &amp; Accounts'!CI197</f>
        <v>0</v>
      </c>
      <c r="U197" s="520">
        <f>'O5 Details by Class &amp; Accounts'!Y197+'O5 Details by Class &amp; Accounts'!AT197+'O5 Details by Class &amp; Accounts'!BO197+'O5 Details by Class &amp; Accounts'!CJ197</f>
        <v>0</v>
      </c>
      <c r="V197" s="520">
        <f>'O5 Details by Class &amp; Accounts'!Z197+'O5 Details by Class &amp; Accounts'!AU197+'O5 Details by Class &amp; Accounts'!BP197+'O5 Details by Class &amp; Accounts'!CK197</f>
        <v>0</v>
      </c>
      <c r="W197" s="520">
        <f>'O5 Details by Class &amp; Accounts'!AA197+'O5 Details by Class &amp; Accounts'!AV197+'O5 Details by Class &amp; Accounts'!BQ197+'O5 Details by Class &amp; Accounts'!CL197</f>
        <v>0</v>
      </c>
      <c r="X197" s="959">
        <f>'O5 Details by Class &amp; Accounts'!AB197+'O5 Details by Class &amp; Accounts'!AW197+'O5 Details by Class &amp; Accounts'!BR197+'O5 Details by Class &amp; Accounts'!CM197</f>
        <v>0</v>
      </c>
      <c r="Y197" s="1630" t="str">
        <f t="shared" si="6"/>
        <v>5675</v>
      </c>
      <c r="Z197" s="1625" t="s">
        <v>1082</v>
      </c>
    </row>
    <row r="198" spans="1:26" ht="15.95" customHeight="1" x14ac:dyDescent="0.2">
      <c r="A198" s="1836" t="s">
        <v>239</v>
      </c>
      <c r="B198" s="1837" t="s">
        <v>1378</v>
      </c>
      <c r="C198" s="945" t="str">
        <f>IF(ISBLANK('E4 TB Allocation Details'!D199), "",('E4 TB Allocation Details'!D199))</f>
        <v>ad</v>
      </c>
      <c r="D198" s="946">
        <f t="shared" si="7"/>
        <v>0</v>
      </c>
      <c r="E198" s="520">
        <f>'O5 Details by Class &amp; Accounts'!I198+'O5 Details by Class &amp; Accounts'!AD198+'O5 Details by Class &amp; Accounts'!AY198+'O5 Details by Class &amp; Accounts'!BT198</f>
        <v>0</v>
      </c>
      <c r="F198" s="520">
        <f>'O5 Details by Class &amp; Accounts'!J198+'O5 Details by Class &amp; Accounts'!AE198+'O5 Details by Class &amp; Accounts'!AZ198+'O5 Details by Class &amp; Accounts'!BU198</f>
        <v>0</v>
      </c>
      <c r="G198" s="520">
        <f>'O5 Details by Class &amp; Accounts'!K198+'O5 Details by Class &amp; Accounts'!AF198+'O5 Details by Class &amp; Accounts'!BA198+'O5 Details by Class &amp; Accounts'!BV198</f>
        <v>0</v>
      </c>
      <c r="H198" s="520">
        <f>'O5 Details by Class &amp; Accounts'!L198+'O5 Details by Class &amp; Accounts'!AG198+'O5 Details by Class &amp; Accounts'!BB198+'O5 Details by Class &amp; Accounts'!BW198</f>
        <v>0</v>
      </c>
      <c r="I198" s="520">
        <f>'O5 Details by Class &amp; Accounts'!M198+'O5 Details by Class &amp; Accounts'!AH198+'O5 Details by Class &amp; Accounts'!BC198+'O5 Details by Class &amp; Accounts'!BX198</f>
        <v>0</v>
      </c>
      <c r="J198" s="520">
        <f>'O5 Details by Class &amp; Accounts'!N198+'O5 Details by Class &amp; Accounts'!AI198+'O5 Details by Class &amp; Accounts'!BD198+'O5 Details by Class &amp; Accounts'!BY198</f>
        <v>0</v>
      </c>
      <c r="K198" s="520">
        <f>'O5 Details by Class &amp; Accounts'!O198+'O5 Details by Class &amp; Accounts'!AJ198+'O5 Details by Class &amp; Accounts'!BE198+'O5 Details by Class &amp; Accounts'!BZ198</f>
        <v>0</v>
      </c>
      <c r="L198" s="520">
        <f>'O5 Details by Class &amp; Accounts'!P198+'O5 Details by Class &amp; Accounts'!AK198+'O5 Details by Class &amp; Accounts'!BF198+'O5 Details by Class &amp; Accounts'!CA198</f>
        <v>0</v>
      </c>
      <c r="M198" s="520">
        <f>'O5 Details by Class &amp; Accounts'!Q198+'O5 Details by Class &amp; Accounts'!AL198+'O5 Details by Class &amp; Accounts'!BG198+'O5 Details by Class &amp; Accounts'!CB198</f>
        <v>0</v>
      </c>
      <c r="N198" s="520">
        <f>'O5 Details by Class &amp; Accounts'!R198+'O5 Details by Class &amp; Accounts'!AM198+'O5 Details by Class &amp; Accounts'!BH198+'O5 Details by Class &amp; Accounts'!CC198</f>
        <v>0</v>
      </c>
      <c r="O198" s="520">
        <f>'O5 Details by Class &amp; Accounts'!S198+'O5 Details by Class &amp; Accounts'!AN198+'O5 Details by Class &amp; Accounts'!BI198+'O5 Details by Class &amp; Accounts'!CD198</f>
        <v>0</v>
      </c>
      <c r="P198" s="520">
        <f>'O5 Details by Class &amp; Accounts'!T198+'O5 Details by Class &amp; Accounts'!AO198+'O5 Details by Class &amp; Accounts'!BJ198+'O5 Details by Class &amp; Accounts'!CE198</f>
        <v>0</v>
      </c>
      <c r="Q198" s="520">
        <f>'O5 Details by Class &amp; Accounts'!U198+'O5 Details by Class &amp; Accounts'!AP198+'O5 Details by Class &amp; Accounts'!BK198+'O5 Details by Class &amp; Accounts'!CF198</f>
        <v>0</v>
      </c>
      <c r="R198" s="520">
        <f>'O5 Details by Class &amp; Accounts'!V198+'O5 Details by Class &amp; Accounts'!AQ198+'O5 Details by Class &amp; Accounts'!BL198+'O5 Details by Class &amp; Accounts'!CG198</f>
        <v>0</v>
      </c>
      <c r="S198" s="520">
        <f>'O5 Details by Class &amp; Accounts'!W198+'O5 Details by Class &amp; Accounts'!AR198+'O5 Details by Class &amp; Accounts'!BM198+'O5 Details by Class &amp; Accounts'!CH198</f>
        <v>0</v>
      </c>
      <c r="T198" s="520">
        <f>'O5 Details by Class &amp; Accounts'!X198+'O5 Details by Class &amp; Accounts'!AS198+'O5 Details by Class &amp; Accounts'!BN198+'O5 Details by Class &amp; Accounts'!CI198</f>
        <v>0</v>
      </c>
      <c r="U198" s="520">
        <f>'O5 Details by Class &amp; Accounts'!Y198+'O5 Details by Class &amp; Accounts'!AT198+'O5 Details by Class &amp; Accounts'!BO198+'O5 Details by Class &amp; Accounts'!CJ198</f>
        <v>0</v>
      </c>
      <c r="V198" s="520">
        <f>'O5 Details by Class &amp; Accounts'!Z198+'O5 Details by Class &amp; Accounts'!AU198+'O5 Details by Class &amp; Accounts'!BP198+'O5 Details by Class &amp; Accounts'!CK198</f>
        <v>0</v>
      </c>
      <c r="W198" s="520">
        <f>'O5 Details by Class &amp; Accounts'!AA198+'O5 Details by Class &amp; Accounts'!AV198+'O5 Details by Class &amp; Accounts'!BQ198+'O5 Details by Class &amp; Accounts'!CL198</f>
        <v>0</v>
      </c>
      <c r="X198" s="959">
        <f>'O5 Details by Class &amp; Accounts'!AB198+'O5 Details by Class &amp; Accounts'!AW198+'O5 Details by Class &amp; Accounts'!BR198+'O5 Details by Class &amp; Accounts'!CM198</f>
        <v>0</v>
      </c>
      <c r="Y198" s="1630" t="str">
        <f t="shared" si="6"/>
        <v>5680</v>
      </c>
      <c r="Z198" s="1625" t="s">
        <v>1082</v>
      </c>
    </row>
    <row r="199" spans="1:26" ht="15.95" customHeight="1" x14ac:dyDescent="0.2">
      <c r="A199" s="1500" t="s">
        <v>250</v>
      </c>
      <c r="B199" s="936" t="s">
        <v>1379</v>
      </c>
      <c r="C199" s="945" t="str">
        <f>IF(ISBLANK('E4 TB Allocation Details'!D200), "",('E4 TB Allocation Details'!D200))</f>
        <v>cop</v>
      </c>
      <c r="D199" s="946">
        <f t="shared" si="7"/>
        <v>0</v>
      </c>
      <c r="E199" s="520">
        <f>'O5 Details by Class &amp; Accounts'!I199+'O5 Details by Class &amp; Accounts'!AD199+'O5 Details by Class &amp; Accounts'!AY199+'O5 Details by Class &amp; Accounts'!BT199</f>
        <v>0</v>
      </c>
      <c r="F199" s="520">
        <f>'O5 Details by Class &amp; Accounts'!J199+'O5 Details by Class &amp; Accounts'!AE199+'O5 Details by Class &amp; Accounts'!AZ199+'O5 Details by Class &amp; Accounts'!BU199</f>
        <v>0</v>
      </c>
      <c r="G199" s="520">
        <f>'O5 Details by Class &amp; Accounts'!K199+'O5 Details by Class &amp; Accounts'!AF199+'O5 Details by Class &amp; Accounts'!BA199+'O5 Details by Class &amp; Accounts'!BV199</f>
        <v>0</v>
      </c>
      <c r="H199" s="520">
        <f>'O5 Details by Class &amp; Accounts'!L199+'O5 Details by Class &amp; Accounts'!AG199+'O5 Details by Class &amp; Accounts'!BB199+'O5 Details by Class &amp; Accounts'!BW199</f>
        <v>0</v>
      </c>
      <c r="I199" s="520">
        <f>'O5 Details by Class &amp; Accounts'!M199+'O5 Details by Class &amp; Accounts'!AH199+'O5 Details by Class &amp; Accounts'!BC199+'O5 Details by Class &amp; Accounts'!BX199</f>
        <v>0</v>
      </c>
      <c r="J199" s="520">
        <f>'O5 Details by Class &amp; Accounts'!N199+'O5 Details by Class &amp; Accounts'!AI199+'O5 Details by Class &amp; Accounts'!BD199+'O5 Details by Class &amp; Accounts'!BY199</f>
        <v>0</v>
      </c>
      <c r="K199" s="520">
        <f>'O5 Details by Class &amp; Accounts'!O199+'O5 Details by Class &amp; Accounts'!AJ199+'O5 Details by Class &amp; Accounts'!BE199+'O5 Details by Class &amp; Accounts'!BZ199</f>
        <v>0</v>
      </c>
      <c r="L199" s="520">
        <f>'O5 Details by Class &amp; Accounts'!P199+'O5 Details by Class &amp; Accounts'!AK199+'O5 Details by Class &amp; Accounts'!BF199+'O5 Details by Class &amp; Accounts'!CA199</f>
        <v>0</v>
      </c>
      <c r="M199" s="520">
        <f>'O5 Details by Class &amp; Accounts'!Q199+'O5 Details by Class &amp; Accounts'!AL199+'O5 Details by Class &amp; Accounts'!BG199+'O5 Details by Class &amp; Accounts'!CB199</f>
        <v>0</v>
      </c>
      <c r="N199" s="520">
        <f>'O5 Details by Class &amp; Accounts'!R199+'O5 Details by Class &amp; Accounts'!AM199+'O5 Details by Class &amp; Accounts'!BH199+'O5 Details by Class &amp; Accounts'!CC199</f>
        <v>0</v>
      </c>
      <c r="O199" s="520">
        <f>'O5 Details by Class &amp; Accounts'!S199+'O5 Details by Class &amp; Accounts'!AN199+'O5 Details by Class &amp; Accounts'!BI199+'O5 Details by Class &amp; Accounts'!CD199</f>
        <v>0</v>
      </c>
      <c r="P199" s="520">
        <f>'O5 Details by Class &amp; Accounts'!T199+'O5 Details by Class &amp; Accounts'!AO199+'O5 Details by Class &amp; Accounts'!BJ199+'O5 Details by Class &amp; Accounts'!CE199</f>
        <v>0</v>
      </c>
      <c r="Q199" s="520">
        <f>'O5 Details by Class &amp; Accounts'!U199+'O5 Details by Class &amp; Accounts'!AP199+'O5 Details by Class &amp; Accounts'!BK199+'O5 Details by Class &amp; Accounts'!CF199</f>
        <v>0</v>
      </c>
      <c r="R199" s="520">
        <f>'O5 Details by Class &amp; Accounts'!V199+'O5 Details by Class &amp; Accounts'!AQ199+'O5 Details by Class &amp; Accounts'!BL199+'O5 Details by Class &amp; Accounts'!CG199</f>
        <v>0</v>
      </c>
      <c r="S199" s="520">
        <f>'O5 Details by Class &amp; Accounts'!W199+'O5 Details by Class &amp; Accounts'!AR199+'O5 Details by Class &amp; Accounts'!BM199+'O5 Details by Class &amp; Accounts'!CH199</f>
        <v>0</v>
      </c>
      <c r="T199" s="520">
        <f>'O5 Details by Class &amp; Accounts'!X199+'O5 Details by Class &amp; Accounts'!AS199+'O5 Details by Class &amp; Accounts'!BN199+'O5 Details by Class &amp; Accounts'!CI199</f>
        <v>0</v>
      </c>
      <c r="U199" s="520">
        <f>'O5 Details by Class &amp; Accounts'!Y199+'O5 Details by Class &amp; Accounts'!AT199+'O5 Details by Class &amp; Accounts'!BO199+'O5 Details by Class &amp; Accounts'!CJ199</f>
        <v>0</v>
      </c>
      <c r="V199" s="520">
        <f>'O5 Details by Class &amp; Accounts'!Z199+'O5 Details by Class &amp; Accounts'!AU199+'O5 Details by Class &amp; Accounts'!BP199+'O5 Details by Class &amp; Accounts'!CK199</f>
        <v>0</v>
      </c>
      <c r="W199" s="520">
        <f>'O5 Details by Class &amp; Accounts'!AA199+'O5 Details by Class &amp; Accounts'!AV199+'O5 Details by Class &amp; Accounts'!BQ199+'O5 Details by Class &amp; Accounts'!CL199</f>
        <v>0</v>
      </c>
      <c r="X199" s="959">
        <f>'O5 Details by Class &amp; Accounts'!AB199+'O5 Details by Class &amp; Accounts'!AW199+'O5 Details by Class &amp; Accounts'!BR199+'O5 Details by Class &amp; Accounts'!CM199</f>
        <v>0</v>
      </c>
      <c r="Y199" s="1630" t="str">
        <f t="shared" si="6"/>
        <v>5685</v>
      </c>
      <c r="Z199" s="1625" t="s">
        <v>1186</v>
      </c>
    </row>
    <row r="200" spans="1:26" ht="15.95" customHeight="1" x14ac:dyDescent="0.2">
      <c r="A200" s="1498" t="s">
        <v>251</v>
      </c>
      <c r="B200" s="934" t="s">
        <v>981</v>
      </c>
      <c r="C200" s="945" t="str">
        <f>IF(ISBLANK('E4 TB Allocation Details'!D201), "",('E4 TB Allocation Details'!D201))</f>
        <v>dep</v>
      </c>
      <c r="D200" s="946">
        <f t="shared" si="7"/>
        <v>4333630.568933486</v>
      </c>
      <c r="E200" s="520">
        <f>'O5 Details by Class &amp; Accounts'!I200+'O5 Details by Class &amp; Accounts'!AD200+'O5 Details by Class &amp; Accounts'!AY200+'O5 Details by Class &amp; Accounts'!BT200</f>
        <v>2728028.6652435414</v>
      </c>
      <c r="F200" s="520">
        <f>'O5 Details by Class &amp; Accounts'!J200+'O5 Details by Class &amp; Accounts'!AE200+'O5 Details by Class &amp; Accounts'!AZ200+'O5 Details by Class &amp; Accounts'!BU200</f>
        <v>636232.54031495261</v>
      </c>
      <c r="G200" s="520">
        <f>'O5 Details by Class &amp; Accounts'!K200+'O5 Details by Class &amp; Accounts'!AF200+'O5 Details by Class &amp; Accounts'!BA200+'O5 Details by Class &amp; Accounts'!BV200</f>
        <v>900123.30033474718</v>
      </c>
      <c r="H200" s="520">
        <f>'O5 Details by Class &amp; Accounts'!L200+'O5 Details by Class &amp; Accounts'!AG200+'O5 Details by Class &amp; Accounts'!BB200+'O5 Details by Class &amp; Accounts'!BW200</f>
        <v>0</v>
      </c>
      <c r="I200" s="520">
        <f>'O5 Details by Class &amp; Accounts'!M200+'O5 Details by Class &amp; Accounts'!AH200+'O5 Details by Class &amp; Accounts'!BC200+'O5 Details by Class &amp; Accounts'!BX200</f>
        <v>0</v>
      </c>
      <c r="J200" s="520">
        <f>'O5 Details by Class &amp; Accounts'!N200+'O5 Details by Class &amp; Accounts'!AI200+'O5 Details by Class &amp; Accounts'!BD200+'O5 Details by Class &amp; Accounts'!BY200</f>
        <v>0</v>
      </c>
      <c r="K200" s="520">
        <f>'O5 Details by Class &amp; Accounts'!O200+'O5 Details by Class &amp; Accounts'!AJ200+'O5 Details by Class &amp; Accounts'!BE200+'O5 Details by Class &amp; Accounts'!BZ200</f>
        <v>56873.109865262632</v>
      </c>
      <c r="L200" s="520">
        <f>'O5 Details by Class &amp; Accounts'!P200+'O5 Details by Class &amp; Accounts'!AK200+'O5 Details by Class &amp; Accounts'!BF200+'O5 Details by Class &amp; Accounts'!CA200</f>
        <v>6715.3924834981435</v>
      </c>
      <c r="M200" s="520">
        <f>'O5 Details by Class &amp; Accounts'!Q200+'O5 Details by Class &amp; Accounts'!AL200+'O5 Details by Class &amp; Accounts'!BG200+'O5 Details by Class &amp; Accounts'!CB200</f>
        <v>5657.5606914851196</v>
      </c>
      <c r="N200" s="520">
        <f>'O5 Details by Class &amp; Accounts'!R200+'O5 Details by Class &amp; Accounts'!AM200+'O5 Details by Class &amp; Accounts'!BH200+'O5 Details by Class &amp; Accounts'!CC200</f>
        <v>0</v>
      </c>
      <c r="O200" s="520">
        <f>'O5 Details by Class &amp; Accounts'!S200+'O5 Details by Class &amp; Accounts'!AN200+'O5 Details by Class &amp; Accounts'!BI200+'O5 Details by Class &amp; Accounts'!CD200</f>
        <v>0</v>
      </c>
      <c r="P200" s="520">
        <f>'O5 Details by Class &amp; Accounts'!T200+'O5 Details by Class &amp; Accounts'!AO200+'O5 Details by Class &amp; Accounts'!BJ200+'O5 Details by Class &amp; Accounts'!CE200</f>
        <v>0</v>
      </c>
      <c r="Q200" s="520">
        <f>'O5 Details by Class &amp; Accounts'!U200+'O5 Details by Class &amp; Accounts'!AP200+'O5 Details by Class &amp; Accounts'!BK200+'O5 Details by Class &amp; Accounts'!CF200</f>
        <v>0</v>
      </c>
      <c r="R200" s="520">
        <f>'O5 Details by Class &amp; Accounts'!V200+'O5 Details by Class &amp; Accounts'!AQ200+'O5 Details by Class &amp; Accounts'!BL200+'O5 Details by Class &amp; Accounts'!CG200</f>
        <v>0</v>
      </c>
      <c r="S200" s="520">
        <f>'O5 Details by Class &amp; Accounts'!W200+'O5 Details by Class &amp; Accounts'!AR200+'O5 Details by Class &amp; Accounts'!BM200+'O5 Details by Class &amp; Accounts'!CH200</f>
        <v>0</v>
      </c>
      <c r="T200" s="520">
        <f>'O5 Details by Class &amp; Accounts'!X200+'O5 Details by Class &amp; Accounts'!AS200+'O5 Details by Class &amp; Accounts'!BN200+'O5 Details by Class &amp; Accounts'!CI200</f>
        <v>0</v>
      </c>
      <c r="U200" s="520">
        <f>'O5 Details by Class &amp; Accounts'!Y200+'O5 Details by Class &amp; Accounts'!AT200+'O5 Details by Class &amp; Accounts'!BO200+'O5 Details by Class &amp; Accounts'!CJ200</f>
        <v>0</v>
      </c>
      <c r="V200" s="520">
        <f>'O5 Details by Class &amp; Accounts'!Z200+'O5 Details by Class &amp; Accounts'!AU200+'O5 Details by Class &amp; Accounts'!BP200+'O5 Details by Class &amp; Accounts'!CK200</f>
        <v>0</v>
      </c>
      <c r="W200" s="520">
        <f>'O5 Details by Class &amp; Accounts'!AA200+'O5 Details by Class &amp; Accounts'!AV200+'O5 Details by Class &amp; Accounts'!BQ200+'O5 Details by Class &amp; Accounts'!CL200</f>
        <v>0</v>
      </c>
      <c r="X200" s="959">
        <f>'O5 Details by Class &amp; Accounts'!AB200+'O5 Details by Class &amp; Accounts'!AW200+'O5 Details by Class &amp; Accounts'!BR200+'O5 Details by Class &amp; Accounts'!CM200</f>
        <v>0</v>
      </c>
      <c r="Y200" s="1630" t="str">
        <f t="shared" si="6"/>
        <v>5705</v>
      </c>
      <c r="Z200" s="1625" t="s">
        <v>1597</v>
      </c>
    </row>
    <row r="201" spans="1:26" ht="15.95" customHeight="1" x14ac:dyDescent="0.2">
      <c r="A201" s="1498" t="s">
        <v>252</v>
      </c>
      <c r="B201" s="934" t="s">
        <v>1380</v>
      </c>
      <c r="C201" s="945" t="str">
        <f>IF(ISBLANK('E4 TB Allocation Details'!D202), "",('E4 TB Allocation Details'!D202))</f>
        <v>dep</v>
      </c>
      <c r="D201" s="946">
        <f t="shared" si="7"/>
        <v>0</v>
      </c>
      <c r="E201" s="520">
        <f>'O5 Details by Class &amp; Accounts'!I201+'O5 Details by Class &amp; Accounts'!AD201+'O5 Details by Class &amp; Accounts'!AY201+'O5 Details by Class &amp; Accounts'!BT201</f>
        <v>0</v>
      </c>
      <c r="F201" s="520">
        <f>'O5 Details by Class &amp; Accounts'!J201+'O5 Details by Class &amp; Accounts'!AE201+'O5 Details by Class &amp; Accounts'!AZ201+'O5 Details by Class &amp; Accounts'!BU201</f>
        <v>0</v>
      </c>
      <c r="G201" s="520">
        <f>'O5 Details by Class &amp; Accounts'!K201+'O5 Details by Class &amp; Accounts'!AF201+'O5 Details by Class &amp; Accounts'!BA201+'O5 Details by Class &amp; Accounts'!BV201</f>
        <v>0</v>
      </c>
      <c r="H201" s="520">
        <f>'O5 Details by Class &amp; Accounts'!L201+'O5 Details by Class &amp; Accounts'!AG201+'O5 Details by Class &amp; Accounts'!BB201+'O5 Details by Class &amp; Accounts'!BW201</f>
        <v>0</v>
      </c>
      <c r="I201" s="520">
        <f>'O5 Details by Class &amp; Accounts'!M201+'O5 Details by Class &amp; Accounts'!AH201+'O5 Details by Class &amp; Accounts'!BC201+'O5 Details by Class &amp; Accounts'!BX201</f>
        <v>0</v>
      </c>
      <c r="J201" s="520">
        <f>'O5 Details by Class &amp; Accounts'!N201+'O5 Details by Class &amp; Accounts'!AI201+'O5 Details by Class &amp; Accounts'!BD201+'O5 Details by Class &amp; Accounts'!BY201</f>
        <v>0</v>
      </c>
      <c r="K201" s="520">
        <f>'O5 Details by Class &amp; Accounts'!O201+'O5 Details by Class &amp; Accounts'!AJ201+'O5 Details by Class &amp; Accounts'!BE201+'O5 Details by Class &amp; Accounts'!BZ201</f>
        <v>0</v>
      </c>
      <c r="L201" s="520">
        <f>'O5 Details by Class &amp; Accounts'!P201+'O5 Details by Class &amp; Accounts'!AK201+'O5 Details by Class &amp; Accounts'!BF201+'O5 Details by Class &amp; Accounts'!CA201</f>
        <v>0</v>
      </c>
      <c r="M201" s="520">
        <f>'O5 Details by Class &amp; Accounts'!Q201+'O5 Details by Class &amp; Accounts'!AL201+'O5 Details by Class &amp; Accounts'!BG201+'O5 Details by Class &amp; Accounts'!CB201</f>
        <v>0</v>
      </c>
      <c r="N201" s="520">
        <f>'O5 Details by Class &amp; Accounts'!R201+'O5 Details by Class &amp; Accounts'!AM201+'O5 Details by Class &amp; Accounts'!BH201+'O5 Details by Class &amp; Accounts'!CC201</f>
        <v>0</v>
      </c>
      <c r="O201" s="520">
        <f>'O5 Details by Class &amp; Accounts'!S201+'O5 Details by Class &amp; Accounts'!AN201+'O5 Details by Class &amp; Accounts'!BI201+'O5 Details by Class &amp; Accounts'!CD201</f>
        <v>0</v>
      </c>
      <c r="P201" s="520">
        <f>'O5 Details by Class &amp; Accounts'!T201+'O5 Details by Class &amp; Accounts'!AO201+'O5 Details by Class &amp; Accounts'!BJ201+'O5 Details by Class &amp; Accounts'!CE201</f>
        <v>0</v>
      </c>
      <c r="Q201" s="520">
        <f>'O5 Details by Class &amp; Accounts'!U201+'O5 Details by Class &amp; Accounts'!AP201+'O5 Details by Class &amp; Accounts'!BK201+'O5 Details by Class &amp; Accounts'!CF201</f>
        <v>0</v>
      </c>
      <c r="R201" s="520">
        <f>'O5 Details by Class &amp; Accounts'!V201+'O5 Details by Class &amp; Accounts'!AQ201+'O5 Details by Class &amp; Accounts'!BL201+'O5 Details by Class &amp; Accounts'!CG201</f>
        <v>0</v>
      </c>
      <c r="S201" s="520">
        <f>'O5 Details by Class &amp; Accounts'!W201+'O5 Details by Class &amp; Accounts'!AR201+'O5 Details by Class &amp; Accounts'!BM201+'O5 Details by Class &amp; Accounts'!CH201</f>
        <v>0</v>
      </c>
      <c r="T201" s="520">
        <f>'O5 Details by Class &amp; Accounts'!X201+'O5 Details by Class &amp; Accounts'!AS201+'O5 Details by Class &amp; Accounts'!BN201+'O5 Details by Class &amp; Accounts'!CI201</f>
        <v>0</v>
      </c>
      <c r="U201" s="520">
        <f>'O5 Details by Class &amp; Accounts'!Y201+'O5 Details by Class &amp; Accounts'!AT201+'O5 Details by Class &amp; Accounts'!BO201+'O5 Details by Class &amp; Accounts'!CJ201</f>
        <v>0</v>
      </c>
      <c r="V201" s="520">
        <f>'O5 Details by Class &amp; Accounts'!Z201+'O5 Details by Class &amp; Accounts'!AU201+'O5 Details by Class &amp; Accounts'!BP201+'O5 Details by Class &amp; Accounts'!CK201</f>
        <v>0</v>
      </c>
      <c r="W201" s="520">
        <f>'O5 Details by Class &amp; Accounts'!AA201+'O5 Details by Class &amp; Accounts'!AV201+'O5 Details by Class &amp; Accounts'!BQ201+'O5 Details by Class &amp; Accounts'!CL201</f>
        <v>0</v>
      </c>
      <c r="X201" s="959">
        <f>'O5 Details by Class &amp; Accounts'!AB201+'O5 Details by Class &amp; Accounts'!AW201+'O5 Details by Class &amp; Accounts'!BR201+'O5 Details by Class &amp; Accounts'!CM201</f>
        <v>0</v>
      </c>
      <c r="Y201" s="1630" t="str">
        <f t="shared" si="6"/>
        <v>5710</v>
      </c>
      <c r="Z201" s="1625" t="s">
        <v>1597</v>
      </c>
    </row>
    <row r="202" spans="1:26" ht="15.95" customHeight="1" x14ac:dyDescent="0.2">
      <c r="A202" s="1498" t="s">
        <v>253</v>
      </c>
      <c r="B202" s="934" t="s">
        <v>1381</v>
      </c>
      <c r="C202" s="945" t="str">
        <f>IF(ISBLANK('E4 TB Allocation Details'!D203), "",('E4 TB Allocation Details'!D203))</f>
        <v>dep</v>
      </c>
      <c r="D202" s="946">
        <f t="shared" si="7"/>
        <v>0</v>
      </c>
      <c r="E202" s="520">
        <f>'O5 Details by Class &amp; Accounts'!I202+'O5 Details by Class &amp; Accounts'!AD202+'O5 Details by Class &amp; Accounts'!AY202+'O5 Details by Class &amp; Accounts'!BT202</f>
        <v>0</v>
      </c>
      <c r="F202" s="520">
        <f>'O5 Details by Class &amp; Accounts'!J202+'O5 Details by Class &amp; Accounts'!AE202+'O5 Details by Class &amp; Accounts'!AZ202+'O5 Details by Class &amp; Accounts'!BU202</f>
        <v>0</v>
      </c>
      <c r="G202" s="520">
        <f>'O5 Details by Class &amp; Accounts'!K202+'O5 Details by Class &amp; Accounts'!AF202+'O5 Details by Class &amp; Accounts'!BA202+'O5 Details by Class &amp; Accounts'!BV202</f>
        <v>0</v>
      </c>
      <c r="H202" s="520">
        <f>'O5 Details by Class &amp; Accounts'!L202+'O5 Details by Class &amp; Accounts'!AG202+'O5 Details by Class &amp; Accounts'!BB202+'O5 Details by Class &amp; Accounts'!BW202</f>
        <v>0</v>
      </c>
      <c r="I202" s="520">
        <f>'O5 Details by Class &amp; Accounts'!M202+'O5 Details by Class &amp; Accounts'!AH202+'O5 Details by Class &amp; Accounts'!BC202+'O5 Details by Class &amp; Accounts'!BX202</f>
        <v>0</v>
      </c>
      <c r="J202" s="520">
        <f>'O5 Details by Class &amp; Accounts'!N202+'O5 Details by Class &amp; Accounts'!AI202+'O5 Details by Class &amp; Accounts'!BD202+'O5 Details by Class &amp; Accounts'!BY202</f>
        <v>0</v>
      </c>
      <c r="K202" s="520">
        <f>'O5 Details by Class &amp; Accounts'!O202+'O5 Details by Class &amp; Accounts'!AJ202+'O5 Details by Class &amp; Accounts'!BE202+'O5 Details by Class &amp; Accounts'!BZ202</f>
        <v>0</v>
      </c>
      <c r="L202" s="520">
        <f>'O5 Details by Class &amp; Accounts'!P202+'O5 Details by Class &amp; Accounts'!AK202+'O5 Details by Class &amp; Accounts'!BF202+'O5 Details by Class &amp; Accounts'!CA202</f>
        <v>0</v>
      </c>
      <c r="M202" s="520">
        <f>'O5 Details by Class &amp; Accounts'!Q202+'O5 Details by Class &amp; Accounts'!AL202+'O5 Details by Class &amp; Accounts'!BG202+'O5 Details by Class &amp; Accounts'!CB202</f>
        <v>0</v>
      </c>
      <c r="N202" s="520">
        <f>'O5 Details by Class &amp; Accounts'!R202+'O5 Details by Class &amp; Accounts'!AM202+'O5 Details by Class &amp; Accounts'!BH202+'O5 Details by Class &amp; Accounts'!CC202</f>
        <v>0</v>
      </c>
      <c r="O202" s="520">
        <f>'O5 Details by Class &amp; Accounts'!S202+'O5 Details by Class &amp; Accounts'!AN202+'O5 Details by Class &amp; Accounts'!BI202+'O5 Details by Class &amp; Accounts'!CD202</f>
        <v>0</v>
      </c>
      <c r="P202" s="520">
        <f>'O5 Details by Class &amp; Accounts'!T202+'O5 Details by Class &amp; Accounts'!AO202+'O5 Details by Class &amp; Accounts'!BJ202+'O5 Details by Class &amp; Accounts'!CE202</f>
        <v>0</v>
      </c>
      <c r="Q202" s="520">
        <f>'O5 Details by Class &amp; Accounts'!U202+'O5 Details by Class &amp; Accounts'!AP202+'O5 Details by Class &amp; Accounts'!BK202+'O5 Details by Class &amp; Accounts'!CF202</f>
        <v>0</v>
      </c>
      <c r="R202" s="520">
        <f>'O5 Details by Class &amp; Accounts'!V202+'O5 Details by Class &amp; Accounts'!AQ202+'O5 Details by Class &amp; Accounts'!BL202+'O5 Details by Class &amp; Accounts'!CG202</f>
        <v>0</v>
      </c>
      <c r="S202" s="520">
        <f>'O5 Details by Class &amp; Accounts'!W202+'O5 Details by Class &amp; Accounts'!AR202+'O5 Details by Class &amp; Accounts'!BM202+'O5 Details by Class &amp; Accounts'!CH202</f>
        <v>0</v>
      </c>
      <c r="T202" s="520">
        <f>'O5 Details by Class &amp; Accounts'!X202+'O5 Details by Class &amp; Accounts'!AS202+'O5 Details by Class &amp; Accounts'!BN202+'O5 Details by Class &amp; Accounts'!CI202</f>
        <v>0</v>
      </c>
      <c r="U202" s="520">
        <f>'O5 Details by Class &amp; Accounts'!Y202+'O5 Details by Class &amp; Accounts'!AT202+'O5 Details by Class &amp; Accounts'!BO202+'O5 Details by Class &amp; Accounts'!CJ202</f>
        <v>0</v>
      </c>
      <c r="V202" s="520">
        <f>'O5 Details by Class &amp; Accounts'!Z202+'O5 Details by Class &amp; Accounts'!AU202+'O5 Details by Class &amp; Accounts'!BP202+'O5 Details by Class &amp; Accounts'!CK202</f>
        <v>0</v>
      </c>
      <c r="W202" s="520">
        <f>'O5 Details by Class &amp; Accounts'!AA202+'O5 Details by Class &amp; Accounts'!AV202+'O5 Details by Class &amp; Accounts'!BQ202+'O5 Details by Class &amp; Accounts'!CL202</f>
        <v>0</v>
      </c>
      <c r="X202" s="959">
        <f>'O5 Details by Class &amp; Accounts'!AB202+'O5 Details by Class &amp; Accounts'!AW202+'O5 Details by Class &amp; Accounts'!BR202+'O5 Details by Class &amp; Accounts'!CM202</f>
        <v>0</v>
      </c>
      <c r="Y202" s="1630" t="str">
        <f t="shared" si="6"/>
        <v>5715</v>
      </c>
      <c r="Z202" s="1625" t="s">
        <v>1597</v>
      </c>
    </row>
    <row r="203" spans="1:26" ht="15.95" customHeight="1" x14ac:dyDescent="0.2">
      <c r="A203" s="1498" t="s">
        <v>254</v>
      </c>
      <c r="B203" s="934" t="s">
        <v>1382</v>
      </c>
      <c r="C203" s="945" t="str">
        <f>IF(ISBLANK('E4 TB Allocation Details'!D204), "",('E4 TB Allocation Details'!D204))</f>
        <v>dep</v>
      </c>
      <c r="D203" s="946">
        <f t="shared" si="7"/>
        <v>0</v>
      </c>
      <c r="E203" s="520">
        <f>'O5 Details by Class &amp; Accounts'!I203+'O5 Details by Class &amp; Accounts'!AD203+'O5 Details by Class &amp; Accounts'!AY203+'O5 Details by Class &amp; Accounts'!BT203</f>
        <v>0</v>
      </c>
      <c r="F203" s="520">
        <f>'O5 Details by Class &amp; Accounts'!J203+'O5 Details by Class &amp; Accounts'!AE203+'O5 Details by Class &amp; Accounts'!AZ203+'O5 Details by Class &amp; Accounts'!BU203</f>
        <v>0</v>
      </c>
      <c r="G203" s="520">
        <f>'O5 Details by Class &amp; Accounts'!K203+'O5 Details by Class &amp; Accounts'!AF203+'O5 Details by Class &amp; Accounts'!BA203+'O5 Details by Class &amp; Accounts'!BV203</f>
        <v>0</v>
      </c>
      <c r="H203" s="520">
        <f>'O5 Details by Class &amp; Accounts'!L203+'O5 Details by Class &amp; Accounts'!AG203+'O5 Details by Class &amp; Accounts'!BB203+'O5 Details by Class &amp; Accounts'!BW203</f>
        <v>0</v>
      </c>
      <c r="I203" s="520">
        <f>'O5 Details by Class &amp; Accounts'!M203+'O5 Details by Class &amp; Accounts'!AH203+'O5 Details by Class &amp; Accounts'!BC203+'O5 Details by Class &amp; Accounts'!BX203</f>
        <v>0</v>
      </c>
      <c r="J203" s="520">
        <f>'O5 Details by Class &amp; Accounts'!N203+'O5 Details by Class &amp; Accounts'!AI203+'O5 Details by Class &amp; Accounts'!BD203+'O5 Details by Class &amp; Accounts'!BY203</f>
        <v>0</v>
      </c>
      <c r="K203" s="520">
        <f>'O5 Details by Class &amp; Accounts'!O203+'O5 Details by Class &amp; Accounts'!AJ203+'O5 Details by Class &amp; Accounts'!BE203+'O5 Details by Class &amp; Accounts'!BZ203</f>
        <v>0</v>
      </c>
      <c r="L203" s="520">
        <f>'O5 Details by Class &amp; Accounts'!P203+'O5 Details by Class &amp; Accounts'!AK203+'O5 Details by Class &amp; Accounts'!BF203+'O5 Details by Class &amp; Accounts'!CA203</f>
        <v>0</v>
      </c>
      <c r="M203" s="520">
        <f>'O5 Details by Class &amp; Accounts'!Q203+'O5 Details by Class &amp; Accounts'!AL203+'O5 Details by Class &amp; Accounts'!BG203+'O5 Details by Class &amp; Accounts'!CB203</f>
        <v>0</v>
      </c>
      <c r="N203" s="520">
        <f>'O5 Details by Class &amp; Accounts'!R203+'O5 Details by Class &amp; Accounts'!AM203+'O5 Details by Class &amp; Accounts'!BH203+'O5 Details by Class &amp; Accounts'!CC203</f>
        <v>0</v>
      </c>
      <c r="O203" s="520">
        <f>'O5 Details by Class &amp; Accounts'!S203+'O5 Details by Class &amp; Accounts'!AN203+'O5 Details by Class &amp; Accounts'!BI203+'O5 Details by Class &amp; Accounts'!CD203</f>
        <v>0</v>
      </c>
      <c r="P203" s="520">
        <f>'O5 Details by Class &amp; Accounts'!T203+'O5 Details by Class &amp; Accounts'!AO203+'O5 Details by Class &amp; Accounts'!BJ203+'O5 Details by Class &amp; Accounts'!CE203</f>
        <v>0</v>
      </c>
      <c r="Q203" s="520">
        <f>'O5 Details by Class &amp; Accounts'!U203+'O5 Details by Class &amp; Accounts'!AP203+'O5 Details by Class &amp; Accounts'!BK203+'O5 Details by Class &amp; Accounts'!CF203</f>
        <v>0</v>
      </c>
      <c r="R203" s="520">
        <f>'O5 Details by Class &amp; Accounts'!V203+'O5 Details by Class &amp; Accounts'!AQ203+'O5 Details by Class &amp; Accounts'!BL203+'O5 Details by Class &amp; Accounts'!CG203</f>
        <v>0</v>
      </c>
      <c r="S203" s="520">
        <f>'O5 Details by Class &amp; Accounts'!W203+'O5 Details by Class &amp; Accounts'!AR203+'O5 Details by Class &amp; Accounts'!BM203+'O5 Details by Class &amp; Accounts'!CH203</f>
        <v>0</v>
      </c>
      <c r="T203" s="520">
        <f>'O5 Details by Class &amp; Accounts'!X203+'O5 Details by Class &amp; Accounts'!AS203+'O5 Details by Class &amp; Accounts'!BN203+'O5 Details by Class &amp; Accounts'!CI203</f>
        <v>0</v>
      </c>
      <c r="U203" s="520">
        <f>'O5 Details by Class &amp; Accounts'!Y203+'O5 Details by Class &amp; Accounts'!AT203+'O5 Details by Class &amp; Accounts'!BO203+'O5 Details by Class &amp; Accounts'!CJ203</f>
        <v>0</v>
      </c>
      <c r="V203" s="520">
        <f>'O5 Details by Class &amp; Accounts'!Z203+'O5 Details by Class &amp; Accounts'!AU203+'O5 Details by Class &amp; Accounts'!BP203+'O5 Details by Class &amp; Accounts'!CK203</f>
        <v>0</v>
      </c>
      <c r="W203" s="520">
        <f>'O5 Details by Class &amp; Accounts'!AA203+'O5 Details by Class &amp; Accounts'!AV203+'O5 Details by Class &amp; Accounts'!BQ203+'O5 Details by Class &amp; Accounts'!CL203</f>
        <v>0</v>
      </c>
      <c r="X203" s="959">
        <f>'O5 Details by Class &amp; Accounts'!AB203+'O5 Details by Class &amp; Accounts'!AW203+'O5 Details by Class &amp; Accounts'!BR203+'O5 Details by Class &amp; Accounts'!CM203</f>
        <v>0</v>
      </c>
      <c r="Y203" s="1630" t="str">
        <f t="shared" si="6"/>
        <v>5720</v>
      </c>
      <c r="Z203" s="1625" t="s">
        <v>1597</v>
      </c>
    </row>
    <row r="204" spans="1:26" ht="15.95" customHeight="1" x14ac:dyDescent="0.2">
      <c r="A204" s="1498" t="s">
        <v>240</v>
      </c>
      <c r="B204" s="934" t="s">
        <v>35</v>
      </c>
      <c r="C204" s="945" t="str">
        <f>IF(ISBLANK('E4 TB Allocation Details'!D205), "",('E4 TB Allocation Details'!D205))</f>
        <v>dep</v>
      </c>
      <c r="D204" s="946">
        <f t="shared" si="7"/>
        <v>0</v>
      </c>
      <c r="E204" s="520">
        <f>'O5 Details by Class &amp; Accounts'!I204+'O5 Details by Class &amp; Accounts'!AD204+'O5 Details by Class &amp; Accounts'!AY204+'O5 Details by Class &amp; Accounts'!BT204</f>
        <v>0</v>
      </c>
      <c r="F204" s="520">
        <f>'O5 Details by Class &amp; Accounts'!J204+'O5 Details by Class &amp; Accounts'!AE204+'O5 Details by Class &amp; Accounts'!AZ204+'O5 Details by Class &amp; Accounts'!BU204</f>
        <v>0</v>
      </c>
      <c r="G204" s="520">
        <f>'O5 Details by Class &amp; Accounts'!K204+'O5 Details by Class &amp; Accounts'!AF204+'O5 Details by Class &amp; Accounts'!BA204+'O5 Details by Class &amp; Accounts'!BV204</f>
        <v>0</v>
      </c>
      <c r="H204" s="520">
        <f>'O5 Details by Class &amp; Accounts'!L204+'O5 Details by Class &amp; Accounts'!AG204+'O5 Details by Class &amp; Accounts'!BB204+'O5 Details by Class &amp; Accounts'!BW204</f>
        <v>0</v>
      </c>
      <c r="I204" s="520">
        <f>'O5 Details by Class &amp; Accounts'!M204+'O5 Details by Class &amp; Accounts'!AH204+'O5 Details by Class &amp; Accounts'!BC204+'O5 Details by Class &amp; Accounts'!BX204</f>
        <v>0</v>
      </c>
      <c r="J204" s="520">
        <f>'O5 Details by Class &amp; Accounts'!N204+'O5 Details by Class &amp; Accounts'!AI204+'O5 Details by Class &amp; Accounts'!BD204+'O5 Details by Class &amp; Accounts'!BY204</f>
        <v>0</v>
      </c>
      <c r="K204" s="520">
        <f>'O5 Details by Class &amp; Accounts'!O204+'O5 Details by Class &amp; Accounts'!AJ204+'O5 Details by Class &amp; Accounts'!BE204+'O5 Details by Class &amp; Accounts'!BZ204</f>
        <v>0</v>
      </c>
      <c r="L204" s="520">
        <f>'O5 Details by Class &amp; Accounts'!P204+'O5 Details by Class &amp; Accounts'!AK204+'O5 Details by Class &amp; Accounts'!BF204+'O5 Details by Class &amp; Accounts'!CA204</f>
        <v>0</v>
      </c>
      <c r="M204" s="520">
        <f>'O5 Details by Class &amp; Accounts'!Q204+'O5 Details by Class &amp; Accounts'!AL204+'O5 Details by Class &amp; Accounts'!BG204+'O5 Details by Class &amp; Accounts'!CB204</f>
        <v>0</v>
      </c>
      <c r="N204" s="520">
        <f>'O5 Details by Class &amp; Accounts'!R204+'O5 Details by Class &amp; Accounts'!AM204+'O5 Details by Class &amp; Accounts'!BH204+'O5 Details by Class &amp; Accounts'!CC204</f>
        <v>0</v>
      </c>
      <c r="O204" s="520">
        <f>'O5 Details by Class &amp; Accounts'!S204+'O5 Details by Class &amp; Accounts'!AN204+'O5 Details by Class &amp; Accounts'!BI204+'O5 Details by Class &amp; Accounts'!CD204</f>
        <v>0</v>
      </c>
      <c r="P204" s="520">
        <f>'O5 Details by Class &amp; Accounts'!T204+'O5 Details by Class &amp; Accounts'!AO204+'O5 Details by Class &amp; Accounts'!BJ204+'O5 Details by Class &amp; Accounts'!CE204</f>
        <v>0</v>
      </c>
      <c r="Q204" s="520">
        <f>'O5 Details by Class &amp; Accounts'!U204+'O5 Details by Class &amp; Accounts'!AP204+'O5 Details by Class &amp; Accounts'!BK204+'O5 Details by Class &amp; Accounts'!CF204</f>
        <v>0</v>
      </c>
      <c r="R204" s="520">
        <f>'O5 Details by Class &amp; Accounts'!V204+'O5 Details by Class &amp; Accounts'!AQ204+'O5 Details by Class &amp; Accounts'!BL204+'O5 Details by Class &amp; Accounts'!CG204</f>
        <v>0</v>
      </c>
      <c r="S204" s="520">
        <f>'O5 Details by Class &amp; Accounts'!W204+'O5 Details by Class &amp; Accounts'!AR204+'O5 Details by Class &amp; Accounts'!BM204+'O5 Details by Class &amp; Accounts'!CH204</f>
        <v>0</v>
      </c>
      <c r="T204" s="520">
        <f>'O5 Details by Class &amp; Accounts'!X204+'O5 Details by Class &amp; Accounts'!AS204+'O5 Details by Class &amp; Accounts'!BN204+'O5 Details by Class &amp; Accounts'!CI204</f>
        <v>0</v>
      </c>
      <c r="U204" s="520">
        <f>'O5 Details by Class &amp; Accounts'!Y204+'O5 Details by Class &amp; Accounts'!AT204+'O5 Details by Class &amp; Accounts'!BO204+'O5 Details by Class &amp; Accounts'!CJ204</f>
        <v>0</v>
      </c>
      <c r="V204" s="520">
        <f>'O5 Details by Class &amp; Accounts'!Z204+'O5 Details by Class &amp; Accounts'!AU204+'O5 Details by Class &amp; Accounts'!BP204+'O5 Details by Class &amp; Accounts'!CK204</f>
        <v>0</v>
      </c>
      <c r="W204" s="520">
        <f>'O5 Details by Class &amp; Accounts'!AA204+'O5 Details by Class &amp; Accounts'!AV204+'O5 Details by Class &amp; Accounts'!BQ204+'O5 Details by Class &amp; Accounts'!CL204</f>
        <v>0</v>
      </c>
      <c r="X204" s="959">
        <f>'O5 Details by Class &amp; Accounts'!AB204+'O5 Details by Class &amp; Accounts'!AW204+'O5 Details by Class &amp; Accounts'!BR204+'O5 Details by Class &amp; Accounts'!CM204</f>
        <v>0</v>
      </c>
      <c r="Y204" s="1630" t="str">
        <f t="shared" si="6"/>
        <v>5730</v>
      </c>
      <c r="Z204" s="1625" t="s">
        <v>1082</v>
      </c>
    </row>
    <row r="205" spans="1:26" ht="15.95" customHeight="1" x14ac:dyDescent="0.2">
      <c r="A205" s="1498" t="s">
        <v>241</v>
      </c>
      <c r="B205" s="934" t="s">
        <v>39</v>
      </c>
      <c r="C205" s="945" t="str">
        <f>IF(ISBLANK('E4 TB Allocation Details'!D206), "",('E4 TB Allocation Details'!D206))</f>
        <v>dep</v>
      </c>
      <c r="D205" s="946">
        <f t="shared" si="7"/>
        <v>0</v>
      </c>
      <c r="E205" s="520">
        <f>'O5 Details by Class &amp; Accounts'!I205+'O5 Details by Class &amp; Accounts'!AD205+'O5 Details by Class &amp; Accounts'!AY205+'O5 Details by Class &amp; Accounts'!BT205</f>
        <v>0</v>
      </c>
      <c r="F205" s="520">
        <f>'O5 Details by Class &amp; Accounts'!J205+'O5 Details by Class &amp; Accounts'!AE205+'O5 Details by Class &amp; Accounts'!AZ205+'O5 Details by Class &amp; Accounts'!BU205</f>
        <v>0</v>
      </c>
      <c r="G205" s="520">
        <f>'O5 Details by Class &amp; Accounts'!K205+'O5 Details by Class &amp; Accounts'!AF205+'O5 Details by Class &amp; Accounts'!BA205+'O5 Details by Class &amp; Accounts'!BV205</f>
        <v>0</v>
      </c>
      <c r="H205" s="520">
        <f>'O5 Details by Class &amp; Accounts'!L205+'O5 Details by Class &amp; Accounts'!AG205+'O5 Details by Class &amp; Accounts'!BB205+'O5 Details by Class &amp; Accounts'!BW205</f>
        <v>0</v>
      </c>
      <c r="I205" s="520">
        <f>'O5 Details by Class &amp; Accounts'!M205+'O5 Details by Class &amp; Accounts'!AH205+'O5 Details by Class &amp; Accounts'!BC205+'O5 Details by Class &amp; Accounts'!BX205</f>
        <v>0</v>
      </c>
      <c r="J205" s="520">
        <f>'O5 Details by Class &amp; Accounts'!N205+'O5 Details by Class &amp; Accounts'!AI205+'O5 Details by Class &amp; Accounts'!BD205+'O5 Details by Class &amp; Accounts'!BY205</f>
        <v>0</v>
      </c>
      <c r="K205" s="520">
        <f>'O5 Details by Class &amp; Accounts'!O205+'O5 Details by Class &amp; Accounts'!AJ205+'O5 Details by Class &amp; Accounts'!BE205+'O5 Details by Class &amp; Accounts'!BZ205</f>
        <v>0</v>
      </c>
      <c r="L205" s="520">
        <f>'O5 Details by Class &amp; Accounts'!P205+'O5 Details by Class &amp; Accounts'!AK205+'O5 Details by Class &amp; Accounts'!BF205+'O5 Details by Class &amp; Accounts'!CA205</f>
        <v>0</v>
      </c>
      <c r="M205" s="520">
        <f>'O5 Details by Class &amp; Accounts'!Q205+'O5 Details by Class &amp; Accounts'!AL205+'O5 Details by Class &amp; Accounts'!BG205+'O5 Details by Class &amp; Accounts'!CB205</f>
        <v>0</v>
      </c>
      <c r="N205" s="520">
        <f>'O5 Details by Class &amp; Accounts'!R205+'O5 Details by Class &amp; Accounts'!AM205+'O5 Details by Class &amp; Accounts'!BH205+'O5 Details by Class &amp; Accounts'!CC205</f>
        <v>0</v>
      </c>
      <c r="O205" s="520">
        <f>'O5 Details by Class &amp; Accounts'!S205+'O5 Details by Class &amp; Accounts'!AN205+'O5 Details by Class &amp; Accounts'!BI205+'O5 Details by Class &amp; Accounts'!CD205</f>
        <v>0</v>
      </c>
      <c r="P205" s="520">
        <f>'O5 Details by Class &amp; Accounts'!T205+'O5 Details by Class &amp; Accounts'!AO205+'O5 Details by Class &amp; Accounts'!BJ205+'O5 Details by Class &amp; Accounts'!CE205</f>
        <v>0</v>
      </c>
      <c r="Q205" s="520">
        <f>'O5 Details by Class &amp; Accounts'!U205+'O5 Details by Class &amp; Accounts'!AP205+'O5 Details by Class &amp; Accounts'!BK205+'O5 Details by Class &amp; Accounts'!CF205</f>
        <v>0</v>
      </c>
      <c r="R205" s="520">
        <f>'O5 Details by Class &amp; Accounts'!V205+'O5 Details by Class &amp; Accounts'!AQ205+'O5 Details by Class &amp; Accounts'!BL205+'O5 Details by Class &amp; Accounts'!CG205</f>
        <v>0</v>
      </c>
      <c r="S205" s="520">
        <f>'O5 Details by Class &amp; Accounts'!W205+'O5 Details by Class &amp; Accounts'!AR205+'O5 Details by Class &amp; Accounts'!BM205+'O5 Details by Class &amp; Accounts'!CH205</f>
        <v>0</v>
      </c>
      <c r="T205" s="520">
        <f>'O5 Details by Class &amp; Accounts'!X205+'O5 Details by Class &amp; Accounts'!AS205+'O5 Details by Class &amp; Accounts'!BN205+'O5 Details by Class &amp; Accounts'!CI205</f>
        <v>0</v>
      </c>
      <c r="U205" s="520">
        <f>'O5 Details by Class &amp; Accounts'!Y205+'O5 Details by Class &amp; Accounts'!AT205+'O5 Details by Class &amp; Accounts'!BO205+'O5 Details by Class &amp; Accounts'!CJ205</f>
        <v>0</v>
      </c>
      <c r="V205" s="520">
        <f>'O5 Details by Class &amp; Accounts'!Z205+'O5 Details by Class &amp; Accounts'!AU205+'O5 Details by Class &amp; Accounts'!BP205+'O5 Details by Class &amp; Accounts'!CK205</f>
        <v>0</v>
      </c>
      <c r="W205" s="520">
        <f>'O5 Details by Class &amp; Accounts'!AA205+'O5 Details by Class &amp; Accounts'!AV205+'O5 Details by Class &amp; Accounts'!BQ205+'O5 Details by Class &amp; Accounts'!CL205</f>
        <v>0</v>
      </c>
      <c r="X205" s="959">
        <f>'O5 Details by Class &amp; Accounts'!AB205+'O5 Details by Class &amp; Accounts'!AW205+'O5 Details by Class &amp; Accounts'!BR205+'O5 Details by Class &amp; Accounts'!CM205</f>
        <v>0</v>
      </c>
      <c r="Y205" s="1630" t="str">
        <f t="shared" si="6"/>
        <v>5735</v>
      </c>
      <c r="Z205" s="1625" t="s">
        <v>1082</v>
      </c>
    </row>
    <row r="206" spans="1:26" ht="15.95" customHeight="1" x14ac:dyDescent="0.2">
      <c r="A206" s="1498" t="s">
        <v>242</v>
      </c>
      <c r="B206" s="934" t="s">
        <v>40</v>
      </c>
      <c r="C206" s="945" t="str">
        <f>IF(ISBLANK('E4 TB Allocation Details'!D207), "",('E4 TB Allocation Details'!D207))</f>
        <v>dep</v>
      </c>
      <c r="D206" s="946">
        <f t="shared" si="7"/>
        <v>0</v>
      </c>
      <c r="E206" s="520">
        <f>'O5 Details by Class &amp; Accounts'!I206+'O5 Details by Class &amp; Accounts'!AD206+'O5 Details by Class &amp; Accounts'!AY206+'O5 Details by Class &amp; Accounts'!BT206</f>
        <v>0</v>
      </c>
      <c r="F206" s="520">
        <f>'O5 Details by Class &amp; Accounts'!J206+'O5 Details by Class &amp; Accounts'!AE206+'O5 Details by Class &amp; Accounts'!AZ206+'O5 Details by Class &amp; Accounts'!BU206</f>
        <v>0</v>
      </c>
      <c r="G206" s="520">
        <f>'O5 Details by Class &amp; Accounts'!K206+'O5 Details by Class &amp; Accounts'!AF206+'O5 Details by Class &amp; Accounts'!BA206+'O5 Details by Class &amp; Accounts'!BV206</f>
        <v>0</v>
      </c>
      <c r="H206" s="520">
        <f>'O5 Details by Class &amp; Accounts'!L206+'O5 Details by Class &amp; Accounts'!AG206+'O5 Details by Class &amp; Accounts'!BB206+'O5 Details by Class &amp; Accounts'!BW206</f>
        <v>0</v>
      </c>
      <c r="I206" s="520">
        <f>'O5 Details by Class &amp; Accounts'!M206+'O5 Details by Class &amp; Accounts'!AH206+'O5 Details by Class &amp; Accounts'!BC206+'O5 Details by Class &amp; Accounts'!BX206</f>
        <v>0</v>
      </c>
      <c r="J206" s="520">
        <f>'O5 Details by Class &amp; Accounts'!N206+'O5 Details by Class &amp; Accounts'!AI206+'O5 Details by Class &amp; Accounts'!BD206+'O5 Details by Class &amp; Accounts'!BY206</f>
        <v>0</v>
      </c>
      <c r="K206" s="520">
        <f>'O5 Details by Class &amp; Accounts'!O206+'O5 Details by Class &amp; Accounts'!AJ206+'O5 Details by Class &amp; Accounts'!BE206+'O5 Details by Class &amp; Accounts'!BZ206</f>
        <v>0</v>
      </c>
      <c r="L206" s="520">
        <f>'O5 Details by Class &amp; Accounts'!P206+'O5 Details by Class &amp; Accounts'!AK206+'O5 Details by Class &amp; Accounts'!BF206+'O5 Details by Class &amp; Accounts'!CA206</f>
        <v>0</v>
      </c>
      <c r="M206" s="520">
        <f>'O5 Details by Class &amp; Accounts'!Q206+'O5 Details by Class &amp; Accounts'!AL206+'O5 Details by Class &amp; Accounts'!BG206+'O5 Details by Class &amp; Accounts'!CB206</f>
        <v>0</v>
      </c>
      <c r="N206" s="520">
        <f>'O5 Details by Class &amp; Accounts'!R206+'O5 Details by Class &amp; Accounts'!AM206+'O5 Details by Class &amp; Accounts'!BH206+'O5 Details by Class &amp; Accounts'!CC206</f>
        <v>0</v>
      </c>
      <c r="O206" s="520">
        <f>'O5 Details by Class &amp; Accounts'!S206+'O5 Details by Class &amp; Accounts'!AN206+'O5 Details by Class &amp; Accounts'!BI206+'O5 Details by Class &amp; Accounts'!CD206</f>
        <v>0</v>
      </c>
      <c r="P206" s="520">
        <f>'O5 Details by Class &amp; Accounts'!T206+'O5 Details by Class &amp; Accounts'!AO206+'O5 Details by Class &amp; Accounts'!BJ206+'O5 Details by Class &amp; Accounts'!CE206</f>
        <v>0</v>
      </c>
      <c r="Q206" s="520">
        <f>'O5 Details by Class &amp; Accounts'!U206+'O5 Details by Class &amp; Accounts'!AP206+'O5 Details by Class &amp; Accounts'!BK206+'O5 Details by Class &amp; Accounts'!CF206</f>
        <v>0</v>
      </c>
      <c r="R206" s="520">
        <f>'O5 Details by Class &amp; Accounts'!V206+'O5 Details by Class &amp; Accounts'!AQ206+'O5 Details by Class &amp; Accounts'!BL206+'O5 Details by Class &amp; Accounts'!CG206</f>
        <v>0</v>
      </c>
      <c r="S206" s="520">
        <f>'O5 Details by Class &amp; Accounts'!W206+'O5 Details by Class &amp; Accounts'!AR206+'O5 Details by Class &amp; Accounts'!BM206+'O5 Details by Class &amp; Accounts'!CH206</f>
        <v>0</v>
      </c>
      <c r="T206" s="520">
        <f>'O5 Details by Class &amp; Accounts'!X206+'O5 Details by Class &amp; Accounts'!AS206+'O5 Details by Class &amp; Accounts'!BN206+'O5 Details by Class &amp; Accounts'!CI206</f>
        <v>0</v>
      </c>
      <c r="U206" s="520">
        <f>'O5 Details by Class &amp; Accounts'!Y206+'O5 Details by Class &amp; Accounts'!AT206+'O5 Details by Class &amp; Accounts'!BO206+'O5 Details by Class &amp; Accounts'!CJ206</f>
        <v>0</v>
      </c>
      <c r="V206" s="520">
        <f>'O5 Details by Class &amp; Accounts'!Z206+'O5 Details by Class &amp; Accounts'!AU206+'O5 Details by Class &amp; Accounts'!BP206+'O5 Details by Class &amp; Accounts'!CK206</f>
        <v>0</v>
      </c>
      <c r="W206" s="520">
        <f>'O5 Details by Class &amp; Accounts'!AA206+'O5 Details by Class &amp; Accounts'!AV206+'O5 Details by Class &amp; Accounts'!BQ206+'O5 Details by Class &amp; Accounts'!CL206</f>
        <v>0</v>
      </c>
      <c r="X206" s="959">
        <f>'O5 Details by Class &amp; Accounts'!AB206+'O5 Details by Class &amp; Accounts'!AW206+'O5 Details by Class &amp; Accounts'!BR206+'O5 Details by Class &amp; Accounts'!CM206</f>
        <v>0</v>
      </c>
      <c r="Y206" s="1630" t="str">
        <f t="shared" si="6"/>
        <v>5740</v>
      </c>
      <c r="Z206" s="1625" t="s">
        <v>1082</v>
      </c>
    </row>
    <row r="207" spans="1:26" ht="15.95" customHeight="1" x14ac:dyDescent="0.2">
      <c r="A207" s="1836" t="s">
        <v>255</v>
      </c>
      <c r="B207" s="1837" t="s">
        <v>41</v>
      </c>
      <c r="C207" s="945" t="str">
        <f>IF(ISBLANK('E4 TB Allocation Details'!D208), "",('E4 TB Allocation Details'!D208))</f>
        <v>INT</v>
      </c>
      <c r="D207" s="946">
        <f t="shared" si="7"/>
        <v>1974426.5451093731</v>
      </c>
      <c r="E207" s="520">
        <f>'O5 Details by Class &amp; Accounts'!I207+'O5 Details by Class &amp; Accounts'!AD207+'O5 Details by Class &amp; Accounts'!AY207+'O5 Details by Class &amp; Accounts'!BT207</f>
        <v>1226441.2920238958</v>
      </c>
      <c r="F207" s="520">
        <f>'O5 Details by Class &amp; Accounts'!J207+'O5 Details by Class &amp; Accounts'!AE207+'O5 Details by Class &amp; Accounts'!AZ207+'O5 Details by Class &amp; Accounts'!BU207</f>
        <v>279620.62012858316</v>
      </c>
      <c r="G207" s="520">
        <f>'O5 Details by Class &amp; Accounts'!K207+'O5 Details by Class &amp; Accounts'!AF207+'O5 Details by Class &amp; Accounts'!BA207+'O5 Details by Class &amp; Accounts'!BV207</f>
        <v>434563.24792732246</v>
      </c>
      <c r="H207" s="520">
        <f>'O5 Details by Class &amp; Accounts'!L207+'O5 Details by Class &amp; Accounts'!AG207+'O5 Details by Class &amp; Accounts'!BB207+'O5 Details by Class &amp; Accounts'!BW207</f>
        <v>0</v>
      </c>
      <c r="I207" s="520">
        <f>'O5 Details by Class &amp; Accounts'!M207+'O5 Details by Class &amp; Accounts'!AH207+'O5 Details by Class &amp; Accounts'!BC207+'O5 Details by Class &amp; Accounts'!BX207</f>
        <v>0</v>
      </c>
      <c r="J207" s="520">
        <f>'O5 Details by Class &amp; Accounts'!N207+'O5 Details by Class &amp; Accounts'!AI207+'O5 Details by Class &amp; Accounts'!BD207+'O5 Details by Class &amp; Accounts'!BY207</f>
        <v>0</v>
      </c>
      <c r="K207" s="520">
        <f>'O5 Details by Class &amp; Accounts'!O207+'O5 Details by Class &amp; Accounts'!AJ207+'O5 Details by Class &amp; Accounts'!BE207+'O5 Details by Class &amp; Accounts'!BZ207</f>
        <v>27612.510188489596</v>
      </c>
      <c r="L207" s="520">
        <f>'O5 Details by Class &amp; Accounts'!P207+'O5 Details by Class &amp; Accounts'!AK207+'O5 Details by Class &amp; Accounts'!BF207+'O5 Details by Class &amp; Accounts'!CA207</f>
        <v>3363.7016714335068</v>
      </c>
      <c r="M207" s="520">
        <f>'O5 Details by Class &amp; Accounts'!Q207+'O5 Details by Class &amp; Accounts'!AL207+'O5 Details by Class &amp; Accounts'!BG207+'O5 Details by Class &amp; Accounts'!CB207</f>
        <v>2825.1731696485358</v>
      </c>
      <c r="N207" s="520">
        <f>'O5 Details by Class &amp; Accounts'!R207+'O5 Details by Class &amp; Accounts'!AM207+'O5 Details by Class &amp; Accounts'!BH207+'O5 Details by Class &amp; Accounts'!CC207</f>
        <v>0</v>
      </c>
      <c r="O207" s="520">
        <f>'O5 Details by Class &amp; Accounts'!S207+'O5 Details by Class &amp; Accounts'!AN207+'O5 Details by Class &amp; Accounts'!BI207+'O5 Details by Class &amp; Accounts'!CD207</f>
        <v>0</v>
      </c>
      <c r="P207" s="520">
        <f>'O5 Details by Class &amp; Accounts'!T207+'O5 Details by Class &amp; Accounts'!AO207+'O5 Details by Class &amp; Accounts'!BJ207+'O5 Details by Class &amp; Accounts'!CE207</f>
        <v>0</v>
      </c>
      <c r="Q207" s="520">
        <f>'O5 Details by Class &amp; Accounts'!U207+'O5 Details by Class &amp; Accounts'!AP207+'O5 Details by Class &amp; Accounts'!BK207+'O5 Details by Class &amp; Accounts'!CF207</f>
        <v>0</v>
      </c>
      <c r="R207" s="520">
        <f>'O5 Details by Class &amp; Accounts'!V207+'O5 Details by Class &amp; Accounts'!AQ207+'O5 Details by Class &amp; Accounts'!BL207+'O5 Details by Class &amp; Accounts'!CG207</f>
        <v>0</v>
      </c>
      <c r="S207" s="520">
        <f>'O5 Details by Class &amp; Accounts'!W207+'O5 Details by Class &amp; Accounts'!AR207+'O5 Details by Class &amp; Accounts'!BM207+'O5 Details by Class &amp; Accounts'!CH207</f>
        <v>0</v>
      </c>
      <c r="T207" s="520">
        <f>'O5 Details by Class &amp; Accounts'!X207+'O5 Details by Class &amp; Accounts'!AS207+'O5 Details by Class &amp; Accounts'!BN207+'O5 Details by Class &amp; Accounts'!CI207</f>
        <v>0</v>
      </c>
      <c r="U207" s="520">
        <f>'O5 Details by Class &amp; Accounts'!Y207+'O5 Details by Class &amp; Accounts'!AT207+'O5 Details by Class &amp; Accounts'!BO207+'O5 Details by Class &amp; Accounts'!CJ207</f>
        <v>0</v>
      </c>
      <c r="V207" s="520">
        <f>'O5 Details by Class &amp; Accounts'!Z207+'O5 Details by Class &amp; Accounts'!AU207+'O5 Details by Class &amp; Accounts'!BP207+'O5 Details by Class &amp; Accounts'!CK207</f>
        <v>0</v>
      </c>
      <c r="W207" s="520">
        <f>'O5 Details by Class &amp; Accounts'!AA207+'O5 Details by Class &amp; Accounts'!AV207+'O5 Details by Class &amp; Accounts'!BQ207+'O5 Details by Class &amp; Accounts'!CL207</f>
        <v>0</v>
      </c>
      <c r="X207" s="959">
        <f>'O5 Details by Class &amp; Accounts'!AB207+'O5 Details by Class &amp; Accounts'!AW207+'O5 Details by Class &amp; Accounts'!BR207+'O5 Details by Class &amp; Accounts'!CM207</f>
        <v>0</v>
      </c>
      <c r="Y207" s="1630" t="str">
        <f t="shared" si="6"/>
        <v>6005</v>
      </c>
      <c r="Z207" s="1625" t="s">
        <v>1186</v>
      </c>
    </row>
    <row r="208" spans="1:26" ht="15.95" customHeight="1" x14ac:dyDescent="0.2">
      <c r="A208" s="1497" t="s">
        <v>256</v>
      </c>
      <c r="B208" s="932" t="s">
        <v>544</v>
      </c>
      <c r="C208" s="945" t="str">
        <f>IF(ISBLANK('E4 TB Allocation Details'!D209), "",('E4 TB Allocation Details'!D209))</f>
        <v>ad</v>
      </c>
      <c r="D208" s="946">
        <f t="shared" ref="D208:D213" si="8">SUM(E208:X208)</f>
        <v>268802.99999999994</v>
      </c>
      <c r="E208" s="520">
        <f>'O5 Details by Class &amp; Accounts'!I208+'O5 Details by Class &amp; Accounts'!AD208+'O5 Details by Class &amp; Accounts'!AY208+'O5 Details by Class &amp; Accounts'!BT208</f>
        <v>166970.55630481162</v>
      </c>
      <c r="F208" s="520">
        <f>'O5 Details by Class &amp; Accounts'!J208+'O5 Details by Class &amp; Accounts'!AE208+'O5 Details by Class &amp; Accounts'!AZ208+'O5 Details by Class &amp; Accounts'!BU208</f>
        <v>38068.198454179466</v>
      </c>
      <c r="G208" s="520">
        <f>'O5 Details by Class &amp; Accounts'!K208+'O5 Details by Class &amp; Accounts'!AF208+'O5 Details by Class &amp; Accounts'!BA208+'O5 Details by Class &amp; Accounts'!BV208</f>
        <v>59162.446443981171</v>
      </c>
      <c r="H208" s="520">
        <f>'O5 Details by Class &amp; Accounts'!L208+'O5 Details by Class &amp; Accounts'!AG208+'O5 Details by Class &amp; Accounts'!BB208+'O5 Details by Class &amp; Accounts'!BW208</f>
        <v>0</v>
      </c>
      <c r="I208" s="520">
        <f>'O5 Details by Class &amp; Accounts'!M208+'O5 Details by Class &amp; Accounts'!AH208+'O5 Details by Class &amp; Accounts'!BC208+'O5 Details by Class &amp; Accounts'!BX208</f>
        <v>0</v>
      </c>
      <c r="J208" s="520">
        <f>'O5 Details by Class &amp; Accounts'!N208+'O5 Details by Class &amp; Accounts'!AI208+'O5 Details by Class &amp; Accounts'!BD208+'O5 Details by Class &amp; Accounts'!BY208</f>
        <v>0</v>
      </c>
      <c r="K208" s="520">
        <f>'O5 Details by Class &amp; Accounts'!O208+'O5 Details by Class &amp; Accounts'!AJ208+'O5 Details by Class &amp; Accounts'!BE208+'O5 Details by Class &amp; Accounts'!BZ208</f>
        <v>3759.2310509507506</v>
      </c>
      <c r="L208" s="520">
        <f>'O5 Details by Class &amp; Accounts'!P208+'O5 Details by Class &amp; Accounts'!AK208+'O5 Details by Class &amp; Accounts'!BF208+'O5 Details by Class &amp; Accounts'!CA208</f>
        <v>457.94213141327799</v>
      </c>
      <c r="M208" s="520">
        <f>'O5 Details by Class &amp; Accounts'!Q208+'O5 Details by Class &amp; Accounts'!AL208+'O5 Details by Class &amp; Accounts'!BG208+'O5 Details by Class &amp; Accounts'!CB208</f>
        <v>384.62561466370869</v>
      </c>
      <c r="N208" s="520">
        <f>'O5 Details by Class &amp; Accounts'!R208+'O5 Details by Class &amp; Accounts'!AM208+'O5 Details by Class &amp; Accounts'!BH208+'O5 Details by Class &amp; Accounts'!CC208</f>
        <v>0</v>
      </c>
      <c r="O208" s="520">
        <f>'O5 Details by Class &amp; Accounts'!S208+'O5 Details by Class &amp; Accounts'!AN208+'O5 Details by Class &amp; Accounts'!BI208+'O5 Details by Class &amp; Accounts'!CD208</f>
        <v>0</v>
      </c>
      <c r="P208" s="520">
        <f>'O5 Details by Class &amp; Accounts'!T208+'O5 Details by Class &amp; Accounts'!AO208+'O5 Details by Class &amp; Accounts'!BJ208+'O5 Details by Class &amp; Accounts'!CE208</f>
        <v>0</v>
      </c>
      <c r="Q208" s="520">
        <f>'O5 Details by Class &amp; Accounts'!U208+'O5 Details by Class &amp; Accounts'!AP208+'O5 Details by Class &amp; Accounts'!BK208+'O5 Details by Class &amp; Accounts'!CF208</f>
        <v>0</v>
      </c>
      <c r="R208" s="520">
        <f>'O5 Details by Class &amp; Accounts'!V208+'O5 Details by Class &amp; Accounts'!AQ208+'O5 Details by Class &amp; Accounts'!BL208+'O5 Details by Class &amp; Accounts'!CG208</f>
        <v>0</v>
      </c>
      <c r="S208" s="520">
        <f>'O5 Details by Class &amp; Accounts'!W208+'O5 Details by Class &amp; Accounts'!AR208+'O5 Details by Class &amp; Accounts'!BM208+'O5 Details by Class &amp; Accounts'!CH208</f>
        <v>0</v>
      </c>
      <c r="T208" s="520">
        <f>'O5 Details by Class &amp; Accounts'!X208+'O5 Details by Class &amp; Accounts'!AS208+'O5 Details by Class &amp; Accounts'!BN208+'O5 Details by Class &amp; Accounts'!CI208</f>
        <v>0</v>
      </c>
      <c r="U208" s="520">
        <f>'O5 Details by Class &amp; Accounts'!Y208+'O5 Details by Class &amp; Accounts'!AT208+'O5 Details by Class &amp; Accounts'!BO208+'O5 Details by Class &amp; Accounts'!CJ208</f>
        <v>0</v>
      </c>
      <c r="V208" s="520">
        <f>'O5 Details by Class &amp; Accounts'!Z208+'O5 Details by Class &amp; Accounts'!AU208+'O5 Details by Class &amp; Accounts'!BP208+'O5 Details by Class &amp; Accounts'!CK208</f>
        <v>0</v>
      </c>
      <c r="W208" s="520">
        <f>'O5 Details by Class &amp; Accounts'!AA208+'O5 Details by Class &amp; Accounts'!AV208+'O5 Details by Class &amp; Accounts'!BQ208+'O5 Details by Class &amp; Accounts'!CL208</f>
        <v>0</v>
      </c>
      <c r="X208" s="959">
        <f>'O5 Details by Class &amp; Accounts'!AB208+'O5 Details by Class &amp; Accounts'!AW208+'O5 Details by Class &amp; Accounts'!BR208+'O5 Details by Class &amp; Accounts'!CM208</f>
        <v>0</v>
      </c>
      <c r="Y208" s="1630" t="str">
        <f t="shared" si="6"/>
        <v>6105</v>
      </c>
      <c r="Z208" s="1625" t="s">
        <v>1186</v>
      </c>
    </row>
    <row r="209" spans="1:26" ht="11.25" customHeight="1" x14ac:dyDescent="0.2">
      <c r="A209" s="1496" t="s">
        <v>257</v>
      </c>
      <c r="B209" s="931" t="s">
        <v>545</v>
      </c>
      <c r="C209" s="945" t="str">
        <f>IF(ISBLANK('E4 TB Allocation Details'!D210), "",('E4 TB Allocation Details'!D210))</f>
        <v>Input</v>
      </c>
      <c r="D209" s="946">
        <f t="shared" si="8"/>
        <v>300043.09105330595</v>
      </c>
      <c r="E209" s="520">
        <f>'O5 Details by Class &amp; Accounts'!I209+'O5 Details by Class &amp; Accounts'!AD209+'O5 Details by Class &amp; Accounts'!AY209+'O5 Details by Class &amp; Accounts'!BT209</f>
        <v>186375.75409718545</v>
      </c>
      <c r="F209" s="520">
        <f>'O5 Details by Class &amp; Accounts'!J209+'O5 Details by Class &amp; Accounts'!AE209+'O5 Details by Class &amp; Accounts'!AZ209+'O5 Details by Class &amp; Accounts'!BU209</f>
        <v>42492.457059715445</v>
      </c>
      <c r="G209" s="520">
        <f>'O5 Details by Class &amp; Accounts'!K209+'O5 Details by Class &amp; Accounts'!AF209+'O5 Details by Class &amp; Accounts'!BA209+'O5 Details by Class &amp; Accounts'!BV209</f>
        <v>66038.26335765516</v>
      </c>
      <c r="H209" s="520">
        <f>'O5 Details by Class &amp; Accounts'!L209+'O5 Details by Class &amp; Accounts'!AG209+'O5 Details by Class &amp; Accounts'!BB209+'O5 Details by Class &amp; Accounts'!BW209</f>
        <v>0</v>
      </c>
      <c r="I209" s="520">
        <f>'O5 Details by Class &amp; Accounts'!M209+'O5 Details by Class &amp; Accounts'!AH209+'O5 Details by Class &amp; Accounts'!BC209+'O5 Details by Class &amp; Accounts'!BX209</f>
        <v>0</v>
      </c>
      <c r="J209" s="520">
        <f>'O5 Details by Class &amp; Accounts'!N209+'O5 Details by Class &amp; Accounts'!AI209+'O5 Details by Class &amp; Accounts'!BD209+'O5 Details by Class &amp; Accounts'!BY209</f>
        <v>0</v>
      </c>
      <c r="K209" s="520">
        <f>'O5 Details by Class &amp; Accounts'!O209+'O5 Details by Class &amp; Accounts'!AJ209+'O5 Details by Class &amp; Accounts'!BE209+'O5 Details by Class &amp; Accounts'!BZ209</f>
        <v>4196.1261760874359</v>
      </c>
      <c r="L209" s="520">
        <f>'O5 Details by Class &amp; Accounts'!P209+'O5 Details by Class &amp; Accounts'!AK209+'O5 Details by Class &amp; Accounts'!BF209+'O5 Details by Class &amp; Accounts'!CA209</f>
        <v>511.16383609103752</v>
      </c>
      <c r="M209" s="520">
        <f>'O5 Details by Class &amp; Accounts'!Q209+'O5 Details by Class &amp; Accounts'!AL209+'O5 Details by Class &amp; Accounts'!BG209+'O5 Details by Class &amp; Accounts'!CB209</f>
        <v>429.32652657141819</v>
      </c>
      <c r="N209" s="520">
        <f>'O5 Details by Class &amp; Accounts'!R209+'O5 Details by Class &amp; Accounts'!AM209+'O5 Details by Class &amp; Accounts'!BH209+'O5 Details by Class &amp; Accounts'!CC209</f>
        <v>0</v>
      </c>
      <c r="O209" s="520">
        <f>'O5 Details by Class &amp; Accounts'!S209+'O5 Details by Class &amp; Accounts'!AN209+'O5 Details by Class &amp; Accounts'!BI209+'O5 Details by Class &amp; Accounts'!CD209</f>
        <v>0</v>
      </c>
      <c r="P209" s="520">
        <f>'O5 Details by Class &amp; Accounts'!T209+'O5 Details by Class &amp; Accounts'!AO209+'O5 Details by Class &amp; Accounts'!BJ209+'O5 Details by Class &amp; Accounts'!CE209</f>
        <v>0</v>
      </c>
      <c r="Q209" s="520">
        <f>'O5 Details by Class &amp; Accounts'!U209+'O5 Details by Class &amp; Accounts'!AP209+'O5 Details by Class &amp; Accounts'!BK209+'O5 Details by Class &amp; Accounts'!CF209</f>
        <v>0</v>
      </c>
      <c r="R209" s="520">
        <f>'O5 Details by Class &amp; Accounts'!V209+'O5 Details by Class &amp; Accounts'!AQ209+'O5 Details by Class &amp; Accounts'!BL209+'O5 Details by Class &amp; Accounts'!CG209</f>
        <v>0</v>
      </c>
      <c r="S209" s="520">
        <f>'O5 Details by Class &amp; Accounts'!W209+'O5 Details by Class &amp; Accounts'!AR209+'O5 Details by Class &amp; Accounts'!BM209+'O5 Details by Class &amp; Accounts'!CH209</f>
        <v>0</v>
      </c>
      <c r="T209" s="520">
        <f>'O5 Details by Class &amp; Accounts'!X209+'O5 Details by Class &amp; Accounts'!AS209+'O5 Details by Class &amp; Accounts'!BN209+'O5 Details by Class &amp; Accounts'!CI209</f>
        <v>0</v>
      </c>
      <c r="U209" s="520">
        <f>'O5 Details by Class &amp; Accounts'!Y209+'O5 Details by Class &amp; Accounts'!AT209+'O5 Details by Class &amp; Accounts'!BO209+'O5 Details by Class &amp; Accounts'!CJ209</f>
        <v>0</v>
      </c>
      <c r="V209" s="520">
        <f>'O5 Details by Class &amp; Accounts'!Z209+'O5 Details by Class &amp; Accounts'!AU209+'O5 Details by Class &amp; Accounts'!BP209+'O5 Details by Class &amp; Accounts'!CK209</f>
        <v>0</v>
      </c>
      <c r="W209" s="520">
        <f>'O5 Details by Class &amp; Accounts'!AA209+'O5 Details by Class &amp; Accounts'!AV209+'O5 Details by Class &amp; Accounts'!BQ209+'O5 Details by Class &amp; Accounts'!CL209</f>
        <v>0</v>
      </c>
      <c r="X209" s="959">
        <f>'O5 Details by Class &amp; Accounts'!AB209+'O5 Details by Class &amp; Accounts'!AW209+'O5 Details by Class &amp; Accounts'!BR209+'O5 Details by Class &amp; Accounts'!CM209</f>
        <v>0</v>
      </c>
      <c r="Y209" s="1630" t="str">
        <f t="shared" si="6"/>
        <v>6110</v>
      </c>
      <c r="Z209" s="1625" t="s">
        <v>1186</v>
      </c>
    </row>
    <row r="210" spans="1:26" ht="15.95" customHeight="1" x14ac:dyDescent="0.2">
      <c r="A210" s="1916" t="s">
        <v>1638</v>
      </c>
      <c r="B210" s="1896" t="s">
        <v>1642</v>
      </c>
      <c r="C210" s="945" t="str">
        <f>IF(ISBLANK('E4 TB Allocation Details'!D211), "",('E4 TB Allocation Details'!D211))</f>
        <v>ad</v>
      </c>
      <c r="D210" s="946">
        <f t="shared" si="8"/>
        <v>33681.100000000006</v>
      </c>
      <c r="E210" s="520">
        <f>'O5 Details by Class &amp; Accounts'!I210+'O5 Details by Class &amp; Accounts'!AD210+'O5 Details by Class &amp; Accounts'!AY210+'O5 Details by Class &amp; Accounts'!BT210</f>
        <v>23010.19977160342</v>
      </c>
      <c r="F210" s="520">
        <f>'O5 Details by Class &amp; Accounts'!J210+'O5 Details by Class &amp; Accounts'!AE210+'O5 Details by Class &amp; Accounts'!AZ210+'O5 Details by Class &amp; Accounts'!BU210</f>
        <v>4374.1100302092855</v>
      </c>
      <c r="G210" s="520">
        <f>'O5 Details by Class &amp; Accounts'!K210+'O5 Details by Class &amp; Accounts'!AF210+'O5 Details by Class &amp; Accounts'!BA210+'O5 Details by Class &amp; Accounts'!BV210</f>
        <v>5604.8060371461834</v>
      </c>
      <c r="H210" s="520">
        <f>'O5 Details by Class &amp; Accounts'!L210+'O5 Details by Class &amp; Accounts'!AG210+'O5 Details by Class &amp; Accounts'!BB210+'O5 Details by Class &amp; Accounts'!BW210</f>
        <v>0</v>
      </c>
      <c r="I210" s="520">
        <f>'O5 Details by Class &amp; Accounts'!M210+'O5 Details by Class &amp; Accounts'!AH210+'O5 Details by Class &amp; Accounts'!BC210+'O5 Details by Class &amp; Accounts'!BX210</f>
        <v>0</v>
      </c>
      <c r="J210" s="520">
        <f>'O5 Details by Class &amp; Accounts'!N210+'O5 Details by Class &amp; Accounts'!AI210+'O5 Details by Class &amp; Accounts'!BD210+'O5 Details by Class &amp; Accounts'!BY210</f>
        <v>0</v>
      </c>
      <c r="K210" s="520">
        <f>'O5 Details by Class &amp; Accounts'!O210+'O5 Details by Class &amp; Accounts'!AJ210+'O5 Details by Class &amp; Accounts'!BE210+'O5 Details by Class &amp; Accounts'!BZ210</f>
        <v>563.05499782333027</v>
      </c>
      <c r="L210" s="520">
        <f>'O5 Details by Class &amp; Accounts'!P210+'O5 Details by Class &amp; Accounts'!AK210+'O5 Details by Class &amp; Accounts'!BF210+'O5 Details by Class &amp; Accounts'!CA210</f>
        <v>67.118304891180216</v>
      </c>
      <c r="M210" s="520">
        <f>'O5 Details by Class &amp; Accounts'!Q210+'O5 Details by Class &amp; Accounts'!AL210+'O5 Details by Class &amp; Accounts'!BG210+'O5 Details by Class &amp; Accounts'!CB210</f>
        <v>61.810858326604745</v>
      </c>
      <c r="N210" s="520">
        <f>'O5 Details by Class &amp; Accounts'!R210+'O5 Details by Class &amp; Accounts'!AM210+'O5 Details by Class &amp; Accounts'!BH210+'O5 Details by Class &amp; Accounts'!CC210</f>
        <v>0</v>
      </c>
      <c r="O210" s="520">
        <f>'O5 Details by Class &amp; Accounts'!S210+'O5 Details by Class &amp; Accounts'!AN210+'O5 Details by Class &amp; Accounts'!BI210+'O5 Details by Class &amp; Accounts'!CD210</f>
        <v>0</v>
      </c>
      <c r="P210" s="520">
        <f>'O5 Details by Class &amp; Accounts'!T210+'O5 Details by Class &amp; Accounts'!AO210+'O5 Details by Class &amp; Accounts'!BJ210+'O5 Details by Class &amp; Accounts'!CE210</f>
        <v>0</v>
      </c>
      <c r="Q210" s="520">
        <f>'O5 Details by Class &amp; Accounts'!U210+'O5 Details by Class &amp; Accounts'!AP210+'O5 Details by Class &amp; Accounts'!BK210+'O5 Details by Class &amp; Accounts'!CF210</f>
        <v>0</v>
      </c>
      <c r="R210" s="520">
        <f>'O5 Details by Class &amp; Accounts'!V210+'O5 Details by Class &amp; Accounts'!AQ210+'O5 Details by Class &amp; Accounts'!BL210+'O5 Details by Class &amp; Accounts'!CG210</f>
        <v>0</v>
      </c>
      <c r="S210" s="520">
        <f>'O5 Details by Class &amp; Accounts'!W210+'O5 Details by Class &amp; Accounts'!AR210+'O5 Details by Class &amp; Accounts'!BM210+'O5 Details by Class &amp; Accounts'!CH210</f>
        <v>0</v>
      </c>
      <c r="T210" s="520">
        <f>'O5 Details by Class &amp; Accounts'!X210+'O5 Details by Class &amp; Accounts'!AS210+'O5 Details by Class &amp; Accounts'!BN210+'O5 Details by Class &amp; Accounts'!CI210</f>
        <v>0</v>
      </c>
      <c r="U210" s="520">
        <f>'O5 Details by Class &amp; Accounts'!Y210+'O5 Details by Class &amp; Accounts'!AT210+'O5 Details by Class &amp; Accounts'!BO210+'O5 Details by Class &amp; Accounts'!CJ210</f>
        <v>0</v>
      </c>
      <c r="V210" s="520">
        <f>'O5 Details by Class &amp; Accounts'!Z210+'O5 Details by Class &amp; Accounts'!AU210+'O5 Details by Class &amp; Accounts'!BP210+'O5 Details by Class &amp; Accounts'!CK210</f>
        <v>0</v>
      </c>
      <c r="W210" s="520">
        <f>'O5 Details by Class &amp; Accounts'!AA210+'O5 Details by Class &amp; Accounts'!AV210+'O5 Details by Class &amp; Accounts'!BQ210+'O5 Details by Class &amp; Accounts'!CL210</f>
        <v>0</v>
      </c>
      <c r="X210" s="959">
        <f>'O5 Details by Class &amp; Accounts'!AB210+'O5 Details by Class &amp; Accounts'!AW210+'O5 Details by Class &amp; Accounts'!BR210+'O5 Details by Class &amp; Accounts'!CM210</f>
        <v>0</v>
      </c>
      <c r="Y210" s="1630" t="str">
        <f t="shared" si="6"/>
        <v>6205-1</v>
      </c>
      <c r="Z210" s="1625" t="s">
        <v>1082</v>
      </c>
    </row>
    <row r="211" spans="1:26" ht="15.95" customHeight="1" x14ac:dyDescent="0.2">
      <c r="A211" s="1497" t="s">
        <v>243</v>
      </c>
      <c r="B211" s="932" t="s">
        <v>993</v>
      </c>
      <c r="C211" s="945" t="str">
        <f>IF(ISBLANK('E4 TB Allocation Details'!D212), "",('E4 TB Allocation Details'!D212))</f>
        <v>ad</v>
      </c>
      <c r="D211" s="946">
        <f t="shared" si="8"/>
        <v>0</v>
      </c>
      <c r="E211" s="520">
        <f>'O5 Details by Class &amp; Accounts'!I211+'O5 Details by Class &amp; Accounts'!AD211+'O5 Details by Class &amp; Accounts'!AY211+'O5 Details by Class &amp; Accounts'!BT211</f>
        <v>0</v>
      </c>
      <c r="F211" s="520">
        <f>'O5 Details by Class &amp; Accounts'!J211+'O5 Details by Class &amp; Accounts'!AE211+'O5 Details by Class &amp; Accounts'!AZ211+'O5 Details by Class &amp; Accounts'!BU211</f>
        <v>0</v>
      </c>
      <c r="G211" s="520">
        <f>'O5 Details by Class &amp; Accounts'!K211+'O5 Details by Class &amp; Accounts'!AF211+'O5 Details by Class &amp; Accounts'!BA211+'O5 Details by Class &amp; Accounts'!BV211</f>
        <v>0</v>
      </c>
      <c r="H211" s="520">
        <f>'O5 Details by Class &amp; Accounts'!L211+'O5 Details by Class &amp; Accounts'!AG211+'O5 Details by Class &amp; Accounts'!BB211+'O5 Details by Class &amp; Accounts'!BW211</f>
        <v>0</v>
      </c>
      <c r="I211" s="520">
        <f>'O5 Details by Class &amp; Accounts'!M211+'O5 Details by Class &amp; Accounts'!AH211+'O5 Details by Class &amp; Accounts'!BC211+'O5 Details by Class &amp; Accounts'!BX211</f>
        <v>0</v>
      </c>
      <c r="J211" s="520">
        <f>'O5 Details by Class &amp; Accounts'!N211+'O5 Details by Class &amp; Accounts'!AI211+'O5 Details by Class &amp; Accounts'!BD211+'O5 Details by Class &amp; Accounts'!BY211</f>
        <v>0</v>
      </c>
      <c r="K211" s="520">
        <f>'O5 Details by Class &amp; Accounts'!O211+'O5 Details by Class &amp; Accounts'!AJ211+'O5 Details by Class &amp; Accounts'!BE211+'O5 Details by Class &amp; Accounts'!BZ211</f>
        <v>0</v>
      </c>
      <c r="L211" s="520">
        <f>'O5 Details by Class &amp; Accounts'!P211+'O5 Details by Class &amp; Accounts'!AK211+'O5 Details by Class &amp; Accounts'!BF211+'O5 Details by Class &amp; Accounts'!CA211</f>
        <v>0</v>
      </c>
      <c r="M211" s="520">
        <f>'O5 Details by Class &amp; Accounts'!Q211+'O5 Details by Class &amp; Accounts'!AL211+'O5 Details by Class &amp; Accounts'!BG211+'O5 Details by Class &amp; Accounts'!CB211</f>
        <v>0</v>
      </c>
      <c r="N211" s="520">
        <f>'O5 Details by Class &amp; Accounts'!R211+'O5 Details by Class &amp; Accounts'!AM211+'O5 Details by Class &amp; Accounts'!BH211+'O5 Details by Class &amp; Accounts'!CC211</f>
        <v>0</v>
      </c>
      <c r="O211" s="520">
        <f>'O5 Details by Class &amp; Accounts'!S211+'O5 Details by Class &amp; Accounts'!AN211+'O5 Details by Class &amp; Accounts'!BI211+'O5 Details by Class &amp; Accounts'!CD211</f>
        <v>0</v>
      </c>
      <c r="P211" s="520">
        <f>'O5 Details by Class &amp; Accounts'!T211+'O5 Details by Class &amp; Accounts'!AO211+'O5 Details by Class &amp; Accounts'!BJ211+'O5 Details by Class &amp; Accounts'!CE211</f>
        <v>0</v>
      </c>
      <c r="Q211" s="520">
        <f>'O5 Details by Class &amp; Accounts'!U211+'O5 Details by Class &amp; Accounts'!AP211+'O5 Details by Class &amp; Accounts'!BK211+'O5 Details by Class &amp; Accounts'!CF211</f>
        <v>0</v>
      </c>
      <c r="R211" s="520">
        <f>'O5 Details by Class &amp; Accounts'!V211+'O5 Details by Class &amp; Accounts'!AQ211+'O5 Details by Class &amp; Accounts'!BL211+'O5 Details by Class &amp; Accounts'!CG211</f>
        <v>0</v>
      </c>
      <c r="S211" s="520">
        <f>'O5 Details by Class &amp; Accounts'!W211+'O5 Details by Class &amp; Accounts'!AR211+'O5 Details by Class &amp; Accounts'!BM211+'O5 Details by Class &amp; Accounts'!CH211</f>
        <v>0</v>
      </c>
      <c r="T211" s="520">
        <f>'O5 Details by Class &amp; Accounts'!X211+'O5 Details by Class &amp; Accounts'!AS211+'O5 Details by Class &amp; Accounts'!BN211+'O5 Details by Class &amp; Accounts'!CI211</f>
        <v>0</v>
      </c>
      <c r="U211" s="520">
        <f>'O5 Details by Class &amp; Accounts'!Y211+'O5 Details by Class &amp; Accounts'!AT211+'O5 Details by Class &amp; Accounts'!BO211+'O5 Details by Class &amp; Accounts'!CJ211</f>
        <v>0</v>
      </c>
      <c r="V211" s="520">
        <f>'O5 Details by Class &amp; Accounts'!Z211+'O5 Details by Class &amp; Accounts'!AU211+'O5 Details by Class &amp; Accounts'!BP211+'O5 Details by Class &amp; Accounts'!CK211</f>
        <v>0</v>
      </c>
      <c r="W211" s="520">
        <f>'O5 Details by Class &amp; Accounts'!AA211+'O5 Details by Class &amp; Accounts'!AV211+'O5 Details by Class &amp; Accounts'!BQ211+'O5 Details by Class &amp; Accounts'!CL211</f>
        <v>0</v>
      </c>
      <c r="X211" s="959">
        <f>'O5 Details by Class &amp; Accounts'!AB211+'O5 Details by Class &amp; Accounts'!AW211+'O5 Details by Class &amp; Accounts'!BR211+'O5 Details by Class &amp; Accounts'!CM211</f>
        <v>0</v>
      </c>
      <c r="Y211" s="1630" t="str">
        <f t="shared" si="6"/>
        <v>6210</v>
      </c>
      <c r="Z211" s="1625" t="s">
        <v>1082</v>
      </c>
    </row>
    <row r="212" spans="1:26" ht="15.95" customHeight="1" x14ac:dyDescent="0.2">
      <c r="A212" s="1501" t="s">
        <v>244</v>
      </c>
      <c r="B212" s="937" t="s">
        <v>994</v>
      </c>
      <c r="C212" s="945" t="str">
        <f>IF(ISBLANK('E4 TB Allocation Details'!D213), "",('E4 TB Allocation Details'!D213))</f>
        <v>ad</v>
      </c>
      <c r="D212" s="946">
        <f t="shared" si="8"/>
        <v>0</v>
      </c>
      <c r="E212" s="520">
        <f>'O5 Details by Class &amp; Accounts'!I212+'O5 Details by Class &amp; Accounts'!AD212+'O5 Details by Class &amp; Accounts'!AY212+'O5 Details by Class &amp; Accounts'!BT212</f>
        <v>0</v>
      </c>
      <c r="F212" s="520">
        <f>'O5 Details by Class &amp; Accounts'!J212+'O5 Details by Class &amp; Accounts'!AE212+'O5 Details by Class &amp; Accounts'!AZ212+'O5 Details by Class &amp; Accounts'!BU212</f>
        <v>0</v>
      </c>
      <c r="G212" s="520">
        <f>'O5 Details by Class &amp; Accounts'!K212+'O5 Details by Class &amp; Accounts'!AF212+'O5 Details by Class &amp; Accounts'!BA212+'O5 Details by Class &amp; Accounts'!BV212</f>
        <v>0</v>
      </c>
      <c r="H212" s="520">
        <f>'O5 Details by Class &amp; Accounts'!L212+'O5 Details by Class &amp; Accounts'!AG212+'O5 Details by Class &amp; Accounts'!BB212+'O5 Details by Class &amp; Accounts'!BW212</f>
        <v>0</v>
      </c>
      <c r="I212" s="520">
        <f>'O5 Details by Class &amp; Accounts'!M212+'O5 Details by Class &amp; Accounts'!AH212+'O5 Details by Class &amp; Accounts'!BC212+'O5 Details by Class &amp; Accounts'!BX212</f>
        <v>0</v>
      </c>
      <c r="J212" s="520">
        <f>'O5 Details by Class &amp; Accounts'!N212+'O5 Details by Class &amp; Accounts'!AI212+'O5 Details by Class &amp; Accounts'!BD212+'O5 Details by Class &amp; Accounts'!BY212</f>
        <v>0</v>
      </c>
      <c r="K212" s="520">
        <f>'O5 Details by Class &amp; Accounts'!O212+'O5 Details by Class &amp; Accounts'!AJ212+'O5 Details by Class &amp; Accounts'!BE212+'O5 Details by Class &amp; Accounts'!BZ212</f>
        <v>0</v>
      </c>
      <c r="L212" s="520">
        <f>'O5 Details by Class &amp; Accounts'!P212+'O5 Details by Class &amp; Accounts'!AK212+'O5 Details by Class &amp; Accounts'!BF212+'O5 Details by Class &amp; Accounts'!CA212</f>
        <v>0</v>
      </c>
      <c r="M212" s="520">
        <f>'O5 Details by Class &amp; Accounts'!Q212+'O5 Details by Class &amp; Accounts'!AL212+'O5 Details by Class &amp; Accounts'!BG212+'O5 Details by Class &amp; Accounts'!CB212</f>
        <v>0</v>
      </c>
      <c r="N212" s="520">
        <f>'O5 Details by Class &amp; Accounts'!R212+'O5 Details by Class &amp; Accounts'!AM212+'O5 Details by Class &amp; Accounts'!BH212+'O5 Details by Class &amp; Accounts'!CC212</f>
        <v>0</v>
      </c>
      <c r="O212" s="520">
        <f>'O5 Details by Class &amp; Accounts'!S212+'O5 Details by Class &amp; Accounts'!AN212+'O5 Details by Class &amp; Accounts'!BI212+'O5 Details by Class &amp; Accounts'!CD212</f>
        <v>0</v>
      </c>
      <c r="P212" s="520">
        <f>'O5 Details by Class &amp; Accounts'!T212+'O5 Details by Class &amp; Accounts'!AO212+'O5 Details by Class &amp; Accounts'!BJ212+'O5 Details by Class &amp; Accounts'!CE212</f>
        <v>0</v>
      </c>
      <c r="Q212" s="520">
        <f>'O5 Details by Class &amp; Accounts'!U212+'O5 Details by Class &amp; Accounts'!AP212+'O5 Details by Class &amp; Accounts'!BK212+'O5 Details by Class &amp; Accounts'!CF212</f>
        <v>0</v>
      </c>
      <c r="R212" s="520">
        <f>'O5 Details by Class &amp; Accounts'!V212+'O5 Details by Class &amp; Accounts'!AQ212+'O5 Details by Class &amp; Accounts'!BL212+'O5 Details by Class &amp; Accounts'!CG212</f>
        <v>0</v>
      </c>
      <c r="S212" s="520">
        <f>'O5 Details by Class &amp; Accounts'!W212+'O5 Details by Class &amp; Accounts'!AR212+'O5 Details by Class &amp; Accounts'!BM212+'O5 Details by Class &amp; Accounts'!CH212</f>
        <v>0</v>
      </c>
      <c r="T212" s="520">
        <f>'O5 Details by Class &amp; Accounts'!X212+'O5 Details by Class &amp; Accounts'!AS212+'O5 Details by Class &amp; Accounts'!BN212+'O5 Details by Class &amp; Accounts'!CI212</f>
        <v>0</v>
      </c>
      <c r="U212" s="520">
        <f>'O5 Details by Class &amp; Accounts'!Y212+'O5 Details by Class &amp; Accounts'!AT212+'O5 Details by Class &amp; Accounts'!BO212+'O5 Details by Class &amp; Accounts'!CJ212</f>
        <v>0</v>
      </c>
      <c r="V212" s="520">
        <f>'O5 Details by Class &amp; Accounts'!Z212+'O5 Details by Class &amp; Accounts'!AU212+'O5 Details by Class &amp; Accounts'!BP212+'O5 Details by Class &amp; Accounts'!CK212</f>
        <v>0</v>
      </c>
      <c r="W212" s="520">
        <f>'O5 Details by Class &amp; Accounts'!AA212+'O5 Details by Class &amp; Accounts'!AV212+'O5 Details by Class &amp; Accounts'!BQ212+'O5 Details by Class &amp; Accounts'!CL212</f>
        <v>0</v>
      </c>
      <c r="X212" s="959">
        <f>'O5 Details by Class &amp; Accounts'!AB212+'O5 Details by Class &amp; Accounts'!AW212+'O5 Details by Class &amp; Accounts'!BR212+'O5 Details by Class &amp; Accounts'!CM212</f>
        <v>0</v>
      </c>
      <c r="Y212" s="1630" t="str">
        <f t="shared" si="6"/>
        <v>6215</v>
      </c>
      <c r="Z212" s="1625" t="s">
        <v>1082</v>
      </c>
    </row>
    <row r="213" spans="1:26" s="511" customFormat="1" ht="15.95" customHeight="1" thickBot="1" x14ac:dyDescent="0.25">
      <c r="A213" s="1502" t="s">
        <v>245</v>
      </c>
      <c r="B213" s="938" t="s">
        <v>995</v>
      </c>
      <c r="C213" s="960" t="str">
        <f>IF(ISBLANK('E4 TB Allocation Details'!D214), "",('E4 TB Allocation Details'!D214))</f>
        <v>ad</v>
      </c>
      <c r="D213" s="961">
        <f t="shared" si="8"/>
        <v>0</v>
      </c>
      <c r="E213" s="962">
        <f>'O5 Details by Class &amp; Accounts'!I213+'O5 Details by Class &amp; Accounts'!AD213+'O5 Details by Class &amp; Accounts'!AY213+'O5 Details by Class &amp; Accounts'!BT213</f>
        <v>0</v>
      </c>
      <c r="F213" s="962">
        <f>'O5 Details by Class &amp; Accounts'!J213+'O5 Details by Class &amp; Accounts'!AE213+'O5 Details by Class &amp; Accounts'!AZ213+'O5 Details by Class &amp; Accounts'!BU213</f>
        <v>0</v>
      </c>
      <c r="G213" s="962">
        <f>'O5 Details by Class &amp; Accounts'!K213+'O5 Details by Class &amp; Accounts'!AF213+'O5 Details by Class &amp; Accounts'!BA213+'O5 Details by Class &amp; Accounts'!BV213</f>
        <v>0</v>
      </c>
      <c r="H213" s="962">
        <f>'O5 Details by Class &amp; Accounts'!L213+'O5 Details by Class &amp; Accounts'!AG213+'O5 Details by Class &amp; Accounts'!BB213+'O5 Details by Class &amp; Accounts'!BW213</f>
        <v>0</v>
      </c>
      <c r="I213" s="962">
        <f>'O5 Details by Class &amp; Accounts'!M213+'O5 Details by Class &amp; Accounts'!AH213+'O5 Details by Class &amp; Accounts'!BC213+'O5 Details by Class &amp; Accounts'!BX213</f>
        <v>0</v>
      </c>
      <c r="J213" s="962">
        <f>'O5 Details by Class &amp; Accounts'!N213+'O5 Details by Class &amp; Accounts'!AI213+'O5 Details by Class &amp; Accounts'!BD213+'O5 Details by Class &amp; Accounts'!BY213</f>
        <v>0</v>
      </c>
      <c r="K213" s="962">
        <f>'O5 Details by Class &amp; Accounts'!O213+'O5 Details by Class &amp; Accounts'!AJ213+'O5 Details by Class &amp; Accounts'!BE213+'O5 Details by Class &amp; Accounts'!BZ213</f>
        <v>0</v>
      </c>
      <c r="L213" s="962">
        <f>'O5 Details by Class &amp; Accounts'!P213+'O5 Details by Class &amp; Accounts'!AK213+'O5 Details by Class &amp; Accounts'!BF213+'O5 Details by Class &amp; Accounts'!CA213</f>
        <v>0</v>
      </c>
      <c r="M213" s="962">
        <f>'O5 Details by Class &amp; Accounts'!Q213+'O5 Details by Class &amp; Accounts'!AL213+'O5 Details by Class &amp; Accounts'!BG213+'O5 Details by Class &amp; Accounts'!CB213</f>
        <v>0</v>
      </c>
      <c r="N213" s="962">
        <f>'O5 Details by Class &amp; Accounts'!R213+'O5 Details by Class &amp; Accounts'!AM213+'O5 Details by Class &amp; Accounts'!BH213+'O5 Details by Class &amp; Accounts'!CC213</f>
        <v>0</v>
      </c>
      <c r="O213" s="962">
        <f>'O5 Details by Class &amp; Accounts'!S213+'O5 Details by Class &amp; Accounts'!AN213+'O5 Details by Class &amp; Accounts'!BI213+'O5 Details by Class &amp; Accounts'!CD213</f>
        <v>0</v>
      </c>
      <c r="P213" s="962">
        <f>'O5 Details by Class &amp; Accounts'!T213+'O5 Details by Class &amp; Accounts'!AO213+'O5 Details by Class &amp; Accounts'!BJ213+'O5 Details by Class &amp; Accounts'!CE213</f>
        <v>0</v>
      </c>
      <c r="Q213" s="962">
        <f>'O5 Details by Class &amp; Accounts'!U213+'O5 Details by Class &amp; Accounts'!AP213+'O5 Details by Class &amp; Accounts'!BK213+'O5 Details by Class &amp; Accounts'!CF213</f>
        <v>0</v>
      </c>
      <c r="R213" s="962">
        <f>'O5 Details by Class &amp; Accounts'!V213+'O5 Details by Class &amp; Accounts'!AQ213+'O5 Details by Class &amp; Accounts'!BL213+'O5 Details by Class &amp; Accounts'!CG213</f>
        <v>0</v>
      </c>
      <c r="S213" s="962">
        <f>'O5 Details by Class &amp; Accounts'!W213+'O5 Details by Class &amp; Accounts'!AR213+'O5 Details by Class &amp; Accounts'!BM213+'O5 Details by Class &amp; Accounts'!CH213</f>
        <v>0</v>
      </c>
      <c r="T213" s="962">
        <f>'O5 Details by Class &amp; Accounts'!X213+'O5 Details by Class &amp; Accounts'!AS213+'O5 Details by Class &amp; Accounts'!BN213+'O5 Details by Class &amp; Accounts'!CI213</f>
        <v>0</v>
      </c>
      <c r="U213" s="962">
        <f>'O5 Details by Class &amp; Accounts'!Y213+'O5 Details by Class &amp; Accounts'!AT213+'O5 Details by Class &amp; Accounts'!BO213+'O5 Details by Class &amp; Accounts'!CJ213</f>
        <v>0</v>
      </c>
      <c r="V213" s="962">
        <f>'O5 Details by Class &amp; Accounts'!Z213+'O5 Details by Class &amp; Accounts'!AU213+'O5 Details by Class &amp; Accounts'!BP213+'O5 Details by Class &amp; Accounts'!CK213</f>
        <v>0</v>
      </c>
      <c r="W213" s="962">
        <f>'O5 Details by Class &amp; Accounts'!AA213+'O5 Details by Class &amp; Accounts'!AV213+'O5 Details by Class &amp; Accounts'!BQ213+'O5 Details by Class &amp; Accounts'!CL213</f>
        <v>0</v>
      </c>
      <c r="X213" s="963">
        <f>'O5 Details by Class &amp; Accounts'!AB213+'O5 Details by Class &amp; Accounts'!AW213+'O5 Details by Class &amp; Accounts'!BR213+'O5 Details by Class &amp; Accounts'!CM213</f>
        <v>0</v>
      </c>
      <c r="Y213" s="1630" t="str">
        <f t="shared" si="6"/>
        <v>6225</v>
      </c>
      <c r="Z213" s="1625" t="s">
        <v>1082</v>
      </c>
    </row>
    <row r="214" spans="1:26" ht="15.95" customHeight="1" x14ac:dyDescent="0.2">
      <c r="C214" s="524"/>
      <c r="D214" s="520"/>
      <c r="E214" s="520"/>
      <c r="F214" s="520"/>
      <c r="G214" s="520"/>
      <c r="H214" s="520"/>
      <c r="I214" s="520"/>
      <c r="J214" s="520"/>
      <c r="K214" s="520"/>
      <c r="L214" s="520"/>
      <c r="M214" s="520"/>
      <c r="N214" s="520"/>
      <c r="O214" s="520"/>
      <c r="P214" s="520"/>
      <c r="Q214" s="520"/>
      <c r="R214" s="520"/>
      <c r="S214" s="520"/>
      <c r="T214" s="520"/>
      <c r="U214" s="520"/>
      <c r="V214" s="520"/>
      <c r="W214" s="520"/>
      <c r="X214" s="520"/>
    </row>
    <row r="215" spans="1:26" s="948" customFormat="1" ht="15.95" customHeight="1" thickBot="1" x14ac:dyDescent="0.25">
      <c r="A215" s="949"/>
      <c r="B215" s="950"/>
      <c r="C215" s="947"/>
      <c r="D215" s="974">
        <f t="shared" ref="D215:X215" si="9">SUM(D19:D213)</f>
        <v>191945501.17002594</v>
      </c>
      <c r="E215" s="974">
        <f t="shared" si="9"/>
        <v>101505818.03989151</v>
      </c>
      <c r="F215" s="974">
        <f t="shared" si="9"/>
        <v>28288663.724365335</v>
      </c>
      <c r="G215" s="974">
        <f t="shared" si="9"/>
        <v>59907559.245424643</v>
      </c>
      <c r="H215" s="974">
        <f t="shared" si="9"/>
        <v>0</v>
      </c>
      <c r="I215" s="974">
        <f t="shared" si="9"/>
        <v>0</v>
      </c>
      <c r="J215" s="974">
        <f t="shared" si="9"/>
        <v>0</v>
      </c>
      <c r="K215" s="974">
        <f t="shared" si="9"/>
        <v>1771925.5415547164</v>
      </c>
      <c r="L215" s="974">
        <f t="shared" si="9"/>
        <v>210294.39990342176</v>
      </c>
      <c r="M215" s="974">
        <f t="shared" si="9"/>
        <v>261240.21888618844</v>
      </c>
      <c r="N215" s="974">
        <f t="shared" si="9"/>
        <v>0</v>
      </c>
      <c r="O215" s="974">
        <f t="shared" si="9"/>
        <v>0</v>
      </c>
      <c r="P215" s="974">
        <f t="shared" si="9"/>
        <v>0</v>
      </c>
      <c r="Q215" s="974">
        <f t="shared" si="9"/>
        <v>0</v>
      </c>
      <c r="R215" s="974">
        <f t="shared" si="9"/>
        <v>0</v>
      </c>
      <c r="S215" s="974">
        <f t="shared" si="9"/>
        <v>0</v>
      </c>
      <c r="T215" s="974">
        <f t="shared" si="9"/>
        <v>0</v>
      </c>
      <c r="U215" s="974">
        <f t="shared" si="9"/>
        <v>0</v>
      </c>
      <c r="V215" s="974">
        <f t="shared" si="9"/>
        <v>0</v>
      </c>
      <c r="W215" s="974">
        <f t="shared" si="9"/>
        <v>0</v>
      </c>
      <c r="X215" s="974">
        <f t="shared" si="9"/>
        <v>0</v>
      </c>
      <c r="Y215" s="1632"/>
      <c r="Z215" s="1633"/>
    </row>
    <row r="216" spans="1:26" ht="15.95" customHeight="1" thickTop="1" x14ac:dyDescent="0.2">
      <c r="A216" s="549"/>
      <c r="B216" s="81"/>
      <c r="C216" s="524"/>
      <c r="D216" s="519"/>
      <c r="E216" s="975">
        <f>E215+F215+G215+H215+I215+J215+K215+L215+M215+N215+O215+P215+Q215+R215+S215+T215+U215+V215+W215+X215</f>
        <v>191945501.17002583</v>
      </c>
      <c r="F216" s="519"/>
      <c r="G216" s="519"/>
      <c r="H216" s="519"/>
      <c r="I216" s="519"/>
      <c r="J216" s="519"/>
      <c r="K216" s="519"/>
      <c r="L216" s="519"/>
      <c r="M216" s="519"/>
      <c r="N216" s="519"/>
      <c r="O216" s="519"/>
      <c r="P216" s="519"/>
      <c r="Q216" s="519"/>
      <c r="R216" s="519"/>
      <c r="S216" s="519"/>
      <c r="T216" s="519"/>
      <c r="U216" s="519"/>
      <c r="V216" s="519"/>
      <c r="W216" s="519"/>
      <c r="X216" s="519"/>
    </row>
    <row r="217" spans="1:26" ht="15.95" customHeight="1" x14ac:dyDescent="0.2">
      <c r="A217" s="549"/>
      <c r="B217" s="81"/>
      <c r="C217" s="524"/>
      <c r="D217" s="520"/>
      <c r="E217" s="520"/>
      <c r="F217" s="520"/>
      <c r="G217" s="520"/>
      <c r="H217" s="520"/>
      <c r="I217" s="520"/>
      <c r="J217" s="520"/>
      <c r="K217" s="520"/>
      <c r="L217" s="520"/>
      <c r="M217" s="520"/>
      <c r="N217" s="520"/>
      <c r="O217" s="520"/>
      <c r="P217" s="520"/>
      <c r="Q217" s="520"/>
      <c r="R217" s="520"/>
      <c r="S217" s="520"/>
      <c r="T217" s="520"/>
      <c r="U217" s="520"/>
      <c r="V217" s="520"/>
      <c r="W217" s="520"/>
      <c r="X217" s="520"/>
    </row>
    <row r="218" spans="1:26" s="39" customFormat="1" ht="15.95" customHeight="1" x14ac:dyDescent="0.2">
      <c r="A218" s="639"/>
      <c r="B218" s="940"/>
      <c r="C218" s="951"/>
      <c r="D218" s="952"/>
      <c r="E218" s="952"/>
      <c r="F218" s="952"/>
      <c r="G218" s="952"/>
      <c r="H218" s="952"/>
      <c r="I218" s="952"/>
      <c r="J218" s="952"/>
      <c r="K218" s="952"/>
      <c r="L218" s="952"/>
      <c r="M218" s="952"/>
      <c r="N218" s="952"/>
      <c r="O218" s="952"/>
      <c r="P218" s="952"/>
      <c r="Q218" s="952"/>
      <c r="R218" s="952"/>
      <c r="S218" s="952"/>
      <c r="T218" s="952"/>
      <c r="U218" s="952"/>
      <c r="V218" s="952"/>
      <c r="W218" s="952"/>
      <c r="X218" s="952"/>
      <c r="Y218" s="1634"/>
      <c r="Z218" s="1635"/>
    </row>
    <row r="219" spans="1:26" ht="15.95" customHeight="1" x14ac:dyDescent="0.2">
      <c r="A219" s="639"/>
      <c r="B219" s="940"/>
      <c r="C219" s="2569"/>
      <c r="D219" s="1510"/>
      <c r="E219" s="1510"/>
      <c r="F219" s="1510"/>
      <c r="G219" s="1510"/>
      <c r="H219" s="1510"/>
      <c r="I219" s="1510"/>
      <c r="J219" s="1510"/>
      <c r="K219" s="1510"/>
      <c r="L219" s="1510"/>
      <c r="M219" s="1510"/>
      <c r="N219" s="1510"/>
      <c r="O219" s="1510"/>
      <c r="P219" s="1510"/>
      <c r="Q219" s="1510"/>
      <c r="R219" s="1510"/>
      <c r="S219" s="1510"/>
      <c r="T219" s="1510"/>
      <c r="U219" s="1510"/>
      <c r="V219" s="1510"/>
      <c r="W219" s="1510"/>
      <c r="X219" s="1510"/>
    </row>
    <row r="220" spans="1:26" ht="15.95" customHeight="1" x14ac:dyDescent="0.2">
      <c r="A220" s="1503"/>
      <c r="B220" s="940"/>
      <c r="C220" s="2569"/>
      <c r="D220" s="1506"/>
      <c r="E220" s="1506"/>
      <c r="F220" s="953"/>
      <c r="G220" s="953"/>
      <c r="H220" s="953"/>
      <c r="I220" s="953"/>
      <c r="J220" s="953"/>
      <c r="K220" s="953"/>
      <c r="L220" s="953"/>
      <c r="M220" s="953"/>
      <c r="N220" s="953"/>
      <c r="O220" s="953"/>
      <c r="P220" s="953"/>
      <c r="Q220" s="953"/>
      <c r="R220" s="953"/>
      <c r="S220" s="953"/>
      <c r="T220" s="953"/>
      <c r="U220" s="953"/>
      <c r="V220" s="953"/>
      <c r="W220" s="953"/>
      <c r="X220" s="953"/>
    </row>
    <row r="221" spans="1:26" ht="17.25" customHeight="1" x14ac:dyDescent="0.2">
      <c r="A221" s="1503"/>
      <c r="C221" s="2569"/>
      <c r="D221" s="1506"/>
      <c r="E221" s="1507"/>
      <c r="F221" s="953"/>
      <c r="G221" s="953"/>
      <c r="H221" s="953"/>
      <c r="I221" s="953"/>
      <c r="J221" s="953"/>
      <c r="K221" s="953"/>
      <c r="L221" s="953"/>
      <c r="M221" s="953"/>
      <c r="N221" s="953"/>
      <c r="O221" s="953"/>
      <c r="P221" s="953"/>
      <c r="Q221" s="953"/>
      <c r="R221" s="953"/>
      <c r="S221" s="953"/>
      <c r="T221" s="953"/>
      <c r="U221" s="953"/>
      <c r="V221" s="953"/>
      <c r="W221" s="953"/>
      <c r="X221" s="953"/>
    </row>
    <row r="222" spans="1:26" s="1513" customFormat="1" ht="25.5" x14ac:dyDescent="0.2">
      <c r="A222" s="1512"/>
      <c r="C222" s="1515" t="s">
        <v>269</v>
      </c>
      <c r="D222" s="1516" t="str">
        <f t="shared" ref="D222:X222" si="10">D18</f>
        <v>Total</v>
      </c>
      <c r="E222" s="1516" t="str">
        <f t="shared" si="10"/>
        <v>Residential</v>
      </c>
      <c r="F222" s="1516" t="str">
        <f t="shared" si="10"/>
        <v>GS &lt;50</v>
      </c>
      <c r="G222" s="1516" t="str">
        <f t="shared" si="10"/>
        <v>GS&gt;50-Regular</v>
      </c>
      <c r="H222" s="1516" t="str">
        <f t="shared" si="10"/>
        <v>GS&gt; 50-TOU</v>
      </c>
      <c r="I222" s="1516" t="str">
        <f t="shared" si="10"/>
        <v>GS &gt;50-Intermediate</v>
      </c>
      <c r="J222" s="1516" t="str">
        <f t="shared" si="10"/>
        <v>Large Use &gt;5MW</v>
      </c>
      <c r="K222" s="1516" t="str">
        <f t="shared" si="10"/>
        <v>Street Light</v>
      </c>
      <c r="L222" s="1516" t="str">
        <f t="shared" si="10"/>
        <v>Sentinel</v>
      </c>
      <c r="M222" s="1516" t="str">
        <f t="shared" si="10"/>
        <v>Unmetered Scattered Load</v>
      </c>
      <c r="N222" s="1516" t="str">
        <f t="shared" si="10"/>
        <v>Embedded Distributor</v>
      </c>
      <c r="O222" s="1516" t="str">
        <f t="shared" si="10"/>
        <v>Back-up/Standby Power</v>
      </c>
      <c r="P222" s="1516" t="str">
        <f t="shared" si="10"/>
        <v>Rate Class 1</v>
      </c>
      <c r="Q222" s="1516" t="str">
        <f t="shared" si="10"/>
        <v>Rate class 2</v>
      </c>
      <c r="R222" s="1516" t="str">
        <f t="shared" si="10"/>
        <v>Rate class 3</v>
      </c>
      <c r="S222" s="1516" t="str">
        <f t="shared" si="10"/>
        <v>Rate class 4</v>
      </c>
      <c r="T222" s="1516" t="str">
        <f t="shared" si="10"/>
        <v>Rate class 5</v>
      </c>
      <c r="U222" s="1516" t="str">
        <f t="shared" si="10"/>
        <v>Rate class 6</v>
      </c>
      <c r="V222" s="1516" t="str">
        <f t="shared" si="10"/>
        <v>Rate class 7</v>
      </c>
      <c r="W222" s="1516" t="str">
        <f t="shared" si="10"/>
        <v>Rate class 8</v>
      </c>
      <c r="X222" s="1516" t="str">
        <f t="shared" si="10"/>
        <v>Rate class 9</v>
      </c>
      <c r="Y222" s="1636"/>
      <c r="Z222" s="1636"/>
    </row>
    <row r="223" spans="1:26" ht="15.95" customHeight="1" x14ac:dyDescent="0.2">
      <c r="A223" s="1503"/>
      <c r="C223" s="197">
        <v>1808</v>
      </c>
      <c r="D223" s="1511">
        <f t="shared" ref="D223:M232" si="11">SUMIF($Z$19:$Z$213, $C223, D$19:D$213)</f>
        <v>587897.37</v>
      </c>
      <c r="E223" s="1511">
        <f t="shared" si="11"/>
        <v>307367.63876530685</v>
      </c>
      <c r="F223" s="1511">
        <f t="shared" si="11"/>
        <v>88090.864833349828</v>
      </c>
      <c r="G223" s="1511">
        <f t="shared" si="11"/>
        <v>185225.68068770203</v>
      </c>
      <c r="H223" s="1511">
        <f t="shared" si="11"/>
        <v>0</v>
      </c>
      <c r="I223" s="1511">
        <f t="shared" si="11"/>
        <v>0</v>
      </c>
      <c r="J223" s="1511">
        <f t="shared" si="11"/>
        <v>0</v>
      </c>
      <c r="K223" s="1511">
        <f t="shared" si="11"/>
        <v>6422.5962573678908</v>
      </c>
      <c r="L223" s="1511">
        <f t="shared" si="11"/>
        <v>315.68117978197614</v>
      </c>
      <c r="M223" s="1511">
        <f t="shared" si="11"/>
        <v>474.90827649143216</v>
      </c>
      <c r="N223" s="1511">
        <f t="shared" ref="N223:X232" si="12">SUMIF($Z$19:$Z$213, $C223, N$19:N$213)</f>
        <v>0</v>
      </c>
      <c r="O223" s="1511">
        <f t="shared" si="12"/>
        <v>0</v>
      </c>
      <c r="P223" s="1511">
        <f t="shared" si="12"/>
        <v>0</v>
      </c>
      <c r="Q223" s="1511">
        <f t="shared" si="12"/>
        <v>0</v>
      </c>
      <c r="R223" s="1511">
        <f t="shared" si="12"/>
        <v>0</v>
      </c>
      <c r="S223" s="1511">
        <f t="shared" si="12"/>
        <v>0</v>
      </c>
      <c r="T223" s="1511">
        <f t="shared" si="12"/>
        <v>0</v>
      </c>
      <c r="U223" s="1511">
        <f t="shared" si="12"/>
        <v>0</v>
      </c>
      <c r="V223" s="1511">
        <f t="shared" si="12"/>
        <v>0</v>
      </c>
      <c r="W223" s="1511">
        <f t="shared" si="12"/>
        <v>0</v>
      </c>
      <c r="X223" s="1511">
        <f t="shared" si="12"/>
        <v>0</v>
      </c>
    </row>
    <row r="224" spans="1:26" ht="15.95" customHeight="1" x14ac:dyDescent="0.2">
      <c r="A224" s="1503"/>
      <c r="C224" s="197">
        <v>1815</v>
      </c>
      <c r="D224" s="1511">
        <f t="shared" si="11"/>
        <v>0</v>
      </c>
      <c r="E224" s="1511">
        <f t="shared" si="11"/>
        <v>0</v>
      </c>
      <c r="F224" s="1511">
        <f t="shared" si="11"/>
        <v>0</v>
      </c>
      <c r="G224" s="1511">
        <f t="shared" si="11"/>
        <v>0</v>
      </c>
      <c r="H224" s="1511">
        <f t="shared" si="11"/>
        <v>0</v>
      </c>
      <c r="I224" s="1511">
        <f t="shared" si="11"/>
        <v>0</v>
      </c>
      <c r="J224" s="1511">
        <f t="shared" si="11"/>
        <v>0</v>
      </c>
      <c r="K224" s="1511">
        <f t="shared" si="11"/>
        <v>0</v>
      </c>
      <c r="L224" s="1511">
        <f t="shared" si="11"/>
        <v>0</v>
      </c>
      <c r="M224" s="1511">
        <f t="shared" si="11"/>
        <v>0</v>
      </c>
      <c r="N224" s="1511">
        <f t="shared" si="12"/>
        <v>0</v>
      </c>
      <c r="O224" s="1511">
        <f t="shared" si="12"/>
        <v>0</v>
      </c>
      <c r="P224" s="1511">
        <f t="shared" si="12"/>
        <v>0</v>
      </c>
      <c r="Q224" s="1511">
        <f t="shared" si="12"/>
        <v>0</v>
      </c>
      <c r="R224" s="1511">
        <f t="shared" si="12"/>
        <v>0</v>
      </c>
      <c r="S224" s="1511">
        <f t="shared" si="12"/>
        <v>0</v>
      </c>
      <c r="T224" s="1511">
        <f t="shared" si="12"/>
        <v>0</v>
      </c>
      <c r="U224" s="1511">
        <f t="shared" si="12"/>
        <v>0</v>
      </c>
      <c r="V224" s="1511">
        <f t="shared" si="12"/>
        <v>0</v>
      </c>
      <c r="W224" s="1511">
        <f t="shared" si="12"/>
        <v>0</v>
      </c>
      <c r="X224" s="1511">
        <f t="shared" si="12"/>
        <v>0</v>
      </c>
    </row>
    <row r="225" spans="1:24" ht="15.95" customHeight="1" x14ac:dyDescent="0.2">
      <c r="A225" s="1503"/>
      <c r="C225" s="197">
        <v>1820</v>
      </c>
      <c r="D225" s="1511">
        <f t="shared" si="11"/>
        <v>767024.38000000012</v>
      </c>
      <c r="E225" s="1511">
        <f t="shared" si="11"/>
        <v>338590.20074769558</v>
      </c>
      <c r="F225" s="1511">
        <f t="shared" si="11"/>
        <v>138948.54418469893</v>
      </c>
      <c r="G225" s="1511">
        <f t="shared" si="11"/>
        <v>282483.62140767195</v>
      </c>
      <c r="H225" s="1511">
        <f t="shared" si="11"/>
        <v>0</v>
      </c>
      <c r="I225" s="1511">
        <f t="shared" si="11"/>
        <v>0</v>
      </c>
      <c r="J225" s="1511">
        <f t="shared" si="11"/>
        <v>0</v>
      </c>
      <c r="K225" s="1511">
        <f t="shared" si="11"/>
        <v>6931.8735485334391</v>
      </c>
      <c r="L225" s="1511">
        <f t="shared" si="11"/>
        <v>0</v>
      </c>
      <c r="M225" s="1511">
        <f t="shared" si="11"/>
        <v>70.14011140016683</v>
      </c>
      <c r="N225" s="1511">
        <f t="shared" si="12"/>
        <v>0</v>
      </c>
      <c r="O225" s="1511">
        <f t="shared" si="12"/>
        <v>0</v>
      </c>
      <c r="P225" s="1511">
        <f t="shared" si="12"/>
        <v>0</v>
      </c>
      <c r="Q225" s="1511">
        <f t="shared" si="12"/>
        <v>0</v>
      </c>
      <c r="R225" s="1511">
        <f t="shared" si="12"/>
        <v>0</v>
      </c>
      <c r="S225" s="1511">
        <f t="shared" si="12"/>
        <v>0</v>
      </c>
      <c r="T225" s="1511">
        <f t="shared" si="12"/>
        <v>0</v>
      </c>
      <c r="U225" s="1511">
        <f t="shared" si="12"/>
        <v>0</v>
      </c>
      <c r="V225" s="1511">
        <f t="shared" si="12"/>
        <v>0</v>
      </c>
      <c r="W225" s="1511">
        <f t="shared" si="12"/>
        <v>0</v>
      </c>
      <c r="X225" s="1511">
        <f t="shared" si="12"/>
        <v>0</v>
      </c>
    </row>
    <row r="226" spans="1:24" ht="15.95" customHeight="1" x14ac:dyDescent="0.2">
      <c r="A226" s="1503"/>
      <c r="C226" s="197">
        <v>1830</v>
      </c>
      <c r="D226" s="1511">
        <f t="shared" si="11"/>
        <v>146997.37000000002</v>
      </c>
      <c r="E226" s="1511">
        <f t="shared" si="11"/>
        <v>87006.083572914897</v>
      </c>
      <c r="F226" s="1511">
        <f t="shared" si="11"/>
        <v>21737.004159714819</v>
      </c>
      <c r="G226" s="1511">
        <f t="shared" si="11"/>
        <v>35440.58211507681</v>
      </c>
      <c r="H226" s="1511">
        <f t="shared" si="11"/>
        <v>0</v>
      </c>
      <c r="I226" s="1511">
        <f t="shared" si="11"/>
        <v>0</v>
      </c>
      <c r="J226" s="1511">
        <f t="shared" si="11"/>
        <v>0</v>
      </c>
      <c r="K226" s="1511">
        <f t="shared" si="11"/>
        <v>2133.5043991345319</v>
      </c>
      <c r="L226" s="1511">
        <f t="shared" si="11"/>
        <v>372.43264687824154</v>
      </c>
      <c r="M226" s="1511">
        <f t="shared" si="11"/>
        <v>307.76310628070462</v>
      </c>
      <c r="N226" s="1511">
        <f t="shared" si="12"/>
        <v>0</v>
      </c>
      <c r="O226" s="1511">
        <f t="shared" si="12"/>
        <v>0</v>
      </c>
      <c r="P226" s="1511">
        <f t="shared" si="12"/>
        <v>0</v>
      </c>
      <c r="Q226" s="1511">
        <f t="shared" si="12"/>
        <v>0</v>
      </c>
      <c r="R226" s="1511">
        <f t="shared" si="12"/>
        <v>0</v>
      </c>
      <c r="S226" s="1511">
        <f t="shared" si="12"/>
        <v>0</v>
      </c>
      <c r="T226" s="1511">
        <f t="shared" si="12"/>
        <v>0</v>
      </c>
      <c r="U226" s="1511">
        <f t="shared" si="12"/>
        <v>0</v>
      </c>
      <c r="V226" s="1511">
        <f t="shared" si="12"/>
        <v>0</v>
      </c>
      <c r="W226" s="1511">
        <f t="shared" si="12"/>
        <v>0</v>
      </c>
      <c r="X226" s="1511">
        <f t="shared" si="12"/>
        <v>0</v>
      </c>
    </row>
    <row r="227" spans="1:24" ht="15.95" customHeight="1" x14ac:dyDescent="0.2">
      <c r="A227" s="1503"/>
      <c r="C227" s="197">
        <v>1835</v>
      </c>
      <c r="D227" s="1511">
        <f t="shared" si="11"/>
        <v>284862.49000000005</v>
      </c>
      <c r="E227" s="1511">
        <f t="shared" si="11"/>
        <v>168354.64270388981</v>
      </c>
      <c r="F227" s="1511">
        <f t="shared" si="11"/>
        <v>42231.142554286445</v>
      </c>
      <c r="G227" s="1511">
        <f t="shared" si="11"/>
        <v>68156.711677171741</v>
      </c>
      <c r="H227" s="1511">
        <f t="shared" si="11"/>
        <v>0</v>
      </c>
      <c r="I227" s="1511">
        <f t="shared" si="11"/>
        <v>0</v>
      </c>
      <c r="J227" s="1511">
        <f t="shared" si="11"/>
        <v>0</v>
      </c>
      <c r="K227" s="1511">
        <f t="shared" si="11"/>
        <v>4811.9170900655035</v>
      </c>
      <c r="L227" s="1511">
        <f t="shared" si="11"/>
        <v>716.10006989556314</v>
      </c>
      <c r="M227" s="1511">
        <f t="shared" si="11"/>
        <v>591.97590469095428</v>
      </c>
      <c r="N227" s="1511">
        <f t="shared" si="12"/>
        <v>0</v>
      </c>
      <c r="O227" s="1511">
        <f t="shared" si="12"/>
        <v>0</v>
      </c>
      <c r="P227" s="1511">
        <f t="shared" si="12"/>
        <v>0</v>
      </c>
      <c r="Q227" s="1511">
        <f t="shared" si="12"/>
        <v>0</v>
      </c>
      <c r="R227" s="1511">
        <f t="shared" si="12"/>
        <v>0</v>
      </c>
      <c r="S227" s="1511">
        <f t="shared" si="12"/>
        <v>0</v>
      </c>
      <c r="T227" s="1511">
        <f t="shared" si="12"/>
        <v>0</v>
      </c>
      <c r="U227" s="1511">
        <f t="shared" si="12"/>
        <v>0</v>
      </c>
      <c r="V227" s="1511">
        <f t="shared" si="12"/>
        <v>0</v>
      </c>
      <c r="W227" s="1511">
        <f t="shared" si="12"/>
        <v>0</v>
      </c>
      <c r="X227" s="1511">
        <f t="shared" si="12"/>
        <v>0</v>
      </c>
    </row>
    <row r="228" spans="1:24" ht="15.95" customHeight="1" x14ac:dyDescent="0.2">
      <c r="A228" s="1503"/>
      <c r="C228" s="197">
        <v>1840</v>
      </c>
      <c r="D228" s="1511">
        <f t="shared" si="11"/>
        <v>111486.53</v>
      </c>
      <c r="E228" s="1511">
        <f t="shared" si="11"/>
        <v>65592.72827230957</v>
      </c>
      <c r="F228" s="1511">
        <f t="shared" si="11"/>
        <v>16654.263969002466</v>
      </c>
      <c r="G228" s="1511">
        <f t="shared" si="11"/>
        <v>26060.764307975696</v>
      </c>
      <c r="H228" s="1511">
        <f t="shared" si="11"/>
        <v>0</v>
      </c>
      <c r="I228" s="1511">
        <f t="shared" si="11"/>
        <v>0</v>
      </c>
      <c r="J228" s="1511">
        <f t="shared" si="11"/>
        <v>0</v>
      </c>
      <c r="K228" s="1511">
        <f t="shared" si="11"/>
        <v>2678.6416422069765</v>
      </c>
      <c r="L228" s="1511">
        <f t="shared" si="11"/>
        <v>273.65223655443549</v>
      </c>
      <c r="M228" s="1511">
        <f t="shared" si="11"/>
        <v>226.47957195085573</v>
      </c>
      <c r="N228" s="1511">
        <f t="shared" si="12"/>
        <v>0</v>
      </c>
      <c r="O228" s="1511">
        <f t="shared" si="12"/>
        <v>0</v>
      </c>
      <c r="P228" s="1511">
        <f t="shared" si="12"/>
        <v>0</v>
      </c>
      <c r="Q228" s="1511">
        <f t="shared" si="12"/>
        <v>0</v>
      </c>
      <c r="R228" s="1511">
        <f t="shared" si="12"/>
        <v>0</v>
      </c>
      <c r="S228" s="1511">
        <f t="shared" si="12"/>
        <v>0</v>
      </c>
      <c r="T228" s="1511">
        <f t="shared" si="12"/>
        <v>0</v>
      </c>
      <c r="U228" s="1511">
        <f t="shared" si="12"/>
        <v>0</v>
      </c>
      <c r="V228" s="1511">
        <f t="shared" si="12"/>
        <v>0</v>
      </c>
      <c r="W228" s="1511">
        <f t="shared" si="12"/>
        <v>0</v>
      </c>
      <c r="X228" s="1511">
        <f t="shared" si="12"/>
        <v>0</v>
      </c>
    </row>
    <row r="229" spans="1:24" ht="15.95" customHeight="1" x14ac:dyDescent="0.2">
      <c r="A229" s="1503"/>
      <c r="C229" s="197">
        <v>1845</v>
      </c>
      <c r="D229" s="1511">
        <f t="shared" si="11"/>
        <v>48767.05</v>
      </c>
      <c r="E229" s="1511">
        <f t="shared" si="11"/>
        <v>28476.01257813361</v>
      </c>
      <c r="F229" s="1511">
        <f t="shared" si="11"/>
        <v>7377.0608251408166</v>
      </c>
      <c r="G229" s="1511">
        <f t="shared" si="11"/>
        <v>10952.226767979937</v>
      </c>
      <c r="H229" s="1511">
        <f t="shared" si="11"/>
        <v>0</v>
      </c>
      <c r="I229" s="1511">
        <f t="shared" si="11"/>
        <v>0</v>
      </c>
      <c r="J229" s="1511">
        <f t="shared" si="11"/>
        <v>0</v>
      </c>
      <c r="K229" s="1511">
        <f t="shared" si="11"/>
        <v>1751.5889919304059</v>
      </c>
      <c r="L229" s="1511">
        <f t="shared" si="11"/>
        <v>114.88525010119142</v>
      </c>
      <c r="M229" s="1511">
        <f t="shared" si="11"/>
        <v>95.275586714046497</v>
      </c>
      <c r="N229" s="1511">
        <f t="shared" si="12"/>
        <v>0</v>
      </c>
      <c r="O229" s="1511">
        <f t="shared" si="12"/>
        <v>0</v>
      </c>
      <c r="P229" s="1511">
        <f t="shared" si="12"/>
        <v>0</v>
      </c>
      <c r="Q229" s="1511">
        <f t="shared" si="12"/>
        <v>0</v>
      </c>
      <c r="R229" s="1511">
        <f t="shared" si="12"/>
        <v>0</v>
      </c>
      <c r="S229" s="1511">
        <f t="shared" si="12"/>
        <v>0</v>
      </c>
      <c r="T229" s="1511">
        <f t="shared" si="12"/>
        <v>0</v>
      </c>
      <c r="U229" s="1511">
        <f t="shared" si="12"/>
        <v>0</v>
      </c>
      <c r="V229" s="1511">
        <f t="shared" si="12"/>
        <v>0</v>
      </c>
      <c r="W229" s="1511">
        <f t="shared" si="12"/>
        <v>0</v>
      </c>
      <c r="X229" s="1511">
        <f t="shared" si="12"/>
        <v>0</v>
      </c>
    </row>
    <row r="230" spans="1:24" ht="15.95" customHeight="1" x14ac:dyDescent="0.2">
      <c r="A230" s="1503"/>
      <c r="C230" s="197">
        <v>1850</v>
      </c>
      <c r="D230" s="1511">
        <f t="shared" si="11"/>
        <v>413824.2</v>
      </c>
      <c r="E230" s="1511">
        <f t="shared" si="11"/>
        <v>248254.21627224068</v>
      </c>
      <c r="F230" s="1511">
        <f t="shared" si="11"/>
        <v>67880.975151774648</v>
      </c>
      <c r="G230" s="1511">
        <f t="shared" si="11"/>
        <v>90943.506834325875</v>
      </c>
      <c r="H230" s="1511">
        <f t="shared" si="11"/>
        <v>0</v>
      </c>
      <c r="I230" s="1511">
        <f t="shared" si="11"/>
        <v>0</v>
      </c>
      <c r="J230" s="1511">
        <f t="shared" si="11"/>
        <v>0</v>
      </c>
      <c r="K230" s="1511">
        <f t="shared" si="11"/>
        <v>5082.4472512474422</v>
      </c>
      <c r="L230" s="1511">
        <f t="shared" si="11"/>
        <v>906.4452567461301</v>
      </c>
      <c r="M230" s="1511">
        <f t="shared" si="11"/>
        <v>756.60923366518909</v>
      </c>
      <c r="N230" s="1511">
        <f t="shared" si="12"/>
        <v>0</v>
      </c>
      <c r="O230" s="1511">
        <f t="shared" si="12"/>
        <v>0</v>
      </c>
      <c r="P230" s="1511">
        <f t="shared" si="12"/>
        <v>0</v>
      </c>
      <c r="Q230" s="1511">
        <f t="shared" si="12"/>
        <v>0</v>
      </c>
      <c r="R230" s="1511">
        <f t="shared" si="12"/>
        <v>0</v>
      </c>
      <c r="S230" s="1511">
        <f t="shared" si="12"/>
        <v>0</v>
      </c>
      <c r="T230" s="1511">
        <f t="shared" si="12"/>
        <v>0</v>
      </c>
      <c r="U230" s="1511">
        <f t="shared" si="12"/>
        <v>0</v>
      </c>
      <c r="V230" s="1511">
        <f t="shared" si="12"/>
        <v>0</v>
      </c>
      <c r="W230" s="1511">
        <f t="shared" si="12"/>
        <v>0</v>
      </c>
      <c r="X230" s="1511">
        <f t="shared" si="12"/>
        <v>0</v>
      </c>
    </row>
    <row r="231" spans="1:24" ht="15.95" customHeight="1" x14ac:dyDescent="0.2">
      <c r="A231" s="1503"/>
      <c r="C231" s="197">
        <v>1855</v>
      </c>
      <c r="D231" s="1511">
        <f t="shared" si="11"/>
        <v>434283.05</v>
      </c>
      <c r="E231" s="1511">
        <f t="shared" si="11"/>
        <v>434283.05</v>
      </c>
      <c r="F231" s="1511">
        <f t="shared" si="11"/>
        <v>0</v>
      </c>
      <c r="G231" s="1511">
        <f t="shared" si="11"/>
        <v>0</v>
      </c>
      <c r="H231" s="1511">
        <f t="shared" si="11"/>
        <v>0</v>
      </c>
      <c r="I231" s="1511">
        <f t="shared" si="11"/>
        <v>0</v>
      </c>
      <c r="J231" s="1511">
        <f t="shared" si="11"/>
        <v>0</v>
      </c>
      <c r="K231" s="1511">
        <f t="shared" si="11"/>
        <v>0</v>
      </c>
      <c r="L231" s="1511">
        <f t="shared" si="11"/>
        <v>0</v>
      </c>
      <c r="M231" s="1511">
        <f t="shared" si="11"/>
        <v>0</v>
      </c>
      <c r="N231" s="1511">
        <f t="shared" si="12"/>
        <v>0</v>
      </c>
      <c r="O231" s="1511">
        <f t="shared" si="12"/>
        <v>0</v>
      </c>
      <c r="P231" s="1511">
        <f t="shared" si="12"/>
        <v>0</v>
      </c>
      <c r="Q231" s="1511">
        <f t="shared" si="12"/>
        <v>0</v>
      </c>
      <c r="R231" s="1511">
        <f t="shared" si="12"/>
        <v>0</v>
      </c>
      <c r="S231" s="1511">
        <f t="shared" si="12"/>
        <v>0</v>
      </c>
      <c r="T231" s="1511">
        <f t="shared" si="12"/>
        <v>0</v>
      </c>
      <c r="U231" s="1511">
        <f t="shared" si="12"/>
        <v>0</v>
      </c>
      <c r="V231" s="1511">
        <f t="shared" si="12"/>
        <v>0</v>
      </c>
      <c r="W231" s="1511">
        <f t="shared" si="12"/>
        <v>0</v>
      </c>
      <c r="X231" s="1511">
        <f t="shared" si="12"/>
        <v>0</v>
      </c>
    </row>
    <row r="232" spans="1:24" ht="15.95" customHeight="1" x14ac:dyDescent="0.2">
      <c r="A232" s="1503"/>
      <c r="C232" s="197">
        <v>1860</v>
      </c>
      <c r="D232" s="1511">
        <f t="shared" si="11"/>
        <v>3167.88</v>
      </c>
      <c r="E232" s="1511">
        <f t="shared" si="11"/>
        <v>2442.7018616673754</v>
      </c>
      <c r="F232" s="1511">
        <f t="shared" si="11"/>
        <v>588.56962059983641</v>
      </c>
      <c r="G232" s="1511">
        <f t="shared" si="11"/>
        <v>136.60851773278821</v>
      </c>
      <c r="H232" s="1511">
        <f t="shared" si="11"/>
        <v>0</v>
      </c>
      <c r="I232" s="1511">
        <f t="shared" si="11"/>
        <v>0</v>
      </c>
      <c r="J232" s="1511">
        <f t="shared" si="11"/>
        <v>0</v>
      </c>
      <c r="K232" s="1511">
        <f t="shared" si="11"/>
        <v>0</v>
      </c>
      <c r="L232" s="1511">
        <f t="shared" si="11"/>
        <v>0</v>
      </c>
      <c r="M232" s="1511">
        <f t="shared" si="11"/>
        <v>0</v>
      </c>
      <c r="N232" s="1511">
        <f t="shared" si="12"/>
        <v>0</v>
      </c>
      <c r="O232" s="1511">
        <f t="shared" si="12"/>
        <v>0</v>
      </c>
      <c r="P232" s="1511">
        <f t="shared" si="12"/>
        <v>0</v>
      </c>
      <c r="Q232" s="1511">
        <f t="shared" si="12"/>
        <v>0</v>
      </c>
      <c r="R232" s="1511">
        <f t="shared" si="12"/>
        <v>0</v>
      </c>
      <c r="S232" s="1511">
        <f t="shared" si="12"/>
        <v>0</v>
      </c>
      <c r="T232" s="1511">
        <f t="shared" si="12"/>
        <v>0</v>
      </c>
      <c r="U232" s="1511">
        <f t="shared" si="12"/>
        <v>0</v>
      </c>
      <c r="V232" s="1511">
        <f t="shared" si="12"/>
        <v>0</v>
      </c>
      <c r="W232" s="1511">
        <f t="shared" si="12"/>
        <v>0</v>
      </c>
      <c r="X232" s="1511">
        <f t="shared" si="12"/>
        <v>0</v>
      </c>
    </row>
    <row r="233" spans="1:24" ht="15.95" customHeight="1" x14ac:dyDescent="0.2">
      <c r="A233" s="1503"/>
      <c r="C233" s="197" t="s">
        <v>108</v>
      </c>
      <c r="D233" s="1511">
        <f t="shared" ref="D233:M242" si="13">SUMIF($Z$19:$Z$213, $C233, D$19:D$213)</f>
        <v>3250263.47</v>
      </c>
      <c r="E233" s="1511">
        <f t="shared" si="13"/>
        <v>1974280.5037173298</v>
      </c>
      <c r="F233" s="1511">
        <f t="shared" si="13"/>
        <v>463412.68756868009</v>
      </c>
      <c r="G233" s="1511">
        <f t="shared" si="13"/>
        <v>749943.76689842995</v>
      </c>
      <c r="H233" s="1511">
        <f t="shared" si="13"/>
        <v>0</v>
      </c>
      <c r="I233" s="1511">
        <f t="shared" si="13"/>
        <v>0</v>
      </c>
      <c r="J233" s="1511">
        <f t="shared" si="13"/>
        <v>0</v>
      </c>
      <c r="K233" s="1511">
        <f t="shared" si="13"/>
        <v>51524.050244480117</v>
      </c>
      <c r="L233" s="1511">
        <f t="shared" si="13"/>
        <v>6045.8770928314316</v>
      </c>
      <c r="M233" s="1511">
        <f t="shared" si="13"/>
        <v>5056.5844782484073</v>
      </c>
      <c r="N233" s="1511">
        <f t="shared" ref="N233:X242" si="14">SUMIF($Z$19:$Z$213, $C233, N$19:N$213)</f>
        <v>0</v>
      </c>
      <c r="O233" s="1511">
        <f t="shared" si="14"/>
        <v>0</v>
      </c>
      <c r="P233" s="1511">
        <f t="shared" si="14"/>
        <v>0</v>
      </c>
      <c r="Q233" s="1511">
        <f t="shared" si="14"/>
        <v>0</v>
      </c>
      <c r="R233" s="1511">
        <f t="shared" si="14"/>
        <v>0</v>
      </c>
      <c r="S233" s="1511">
        <f t="shared" si="14"/>
        <v>0</v>
      </c>
      <c r="T233" s="1511">
        <f t="shared" si="14"/>
        <v>0</v>
      </c>
      <c r="U233" s="1511">
        <f t="shared" si="14"/>
        <v>0</v>
      </c>
      <c r="V233" s="1511">
        <f t="shared" si="14"/>
        <v>0</v>
      </c>
      <c r="W233" s="1511">
        <f t="shared" si="14"/>
        <v>0</v>
      </c>
      <c r="X233" s="1511">
        <f t="shared" si="14"/>
        <v>0</v>
      </c>
    </row>
    <row r="234" spans="1:24" ht="15.95" customHeight="1" x14ac:dyDescent="0.2">
      <c r="A234" s="1503"/>
      <c r="C234" s="1520" t="s">
        <v>504</v>
      </c>
      <c r="D234" s="1511">
        <f t="shared" si="13"/>
        <v>1332011.6300000001</v>
      </c>
      <c r="E234" s="1511">
        <f t="shared" si="13"/>
        <v>779914.87978101568</v>
      </c>
      <c r="F234" s="1511">
        <f t="shared" si="13"/>
        <v>199103.3868077361</v>
      </c>
      <c r="G234" s="1511">
        <f t="shared" si="13"/>
        <v>326322.36595888413</v>
      </c>
      <c r="H234" s="1511">
        <f t="shared" si="13"/>
        <v>0</v>
      </c>
      <c r="I234" s="1511">
        <f t="shared" si="13"/>
        <v>0</v>
      </c>
      <c r="J234" s="1511">
        <f t="shared" si="13"/>
        <v>0</v>
      </c>
      <c r="K234" s="1511">
        <f t="shared" si="13"/>
        <v>20775.486687822849</v>
      </c>
      <c r="L234" s="1511">
        <f t="shared" si="13"/>
        <v>3225.006846950444</v>
      </c>
      <c r="M234" s="1511">
        <f t="shared" si="13"/>
        <v>2670.5039175908983</v>
      </c>
      <c r="N234" s="1511">
        <f t="shared" si="14"/>
        <v>0</v>
      </c>
      <c r="O234" s="1511">
        <f t="shared" si="14"/>
        <v>0</v>
      </c>
      <c r="P234" s="1511">
        <f t="shared" si="14"/>
        <v>0</v>
      </c>
      <c r="Q234" s="1511">
        <f t="shared" si="14"/>
        <v>0</v>
      </c>
      <c r="R234" s="1511">
        <f t="shared" si="14"/>
        <v>0</v>
      </c>
      <c r="S234" s="1511">
        <f t="shared" si="14"/>
        <v>0</v>
      </c>
      <c r="T234" s="1511">
        <f t="shared" si="14"/>
        <v>0</v>
      </c>
      <c r="U234" s="1511">
        <f t="shared" si="14"/>
        <v>0</v>
      </c>
      <c r="V234" s="1511">
        <f t="shared" si="14"/>
        <v>0</v>
      </c>
      <c r="W234" s="1511">
        <f t="shared" si="14"/>
        <v>0</v>
      </c>
      <c r="X234" s="1511">
        <f t="shared" si="14"/>
        <v>0</v>
      </c>
    </row>
    <row r="235" spans="1:24" ht="15.95" customHeight="1" x14ac:dyDescent="0.2">
      <c r="A235" s="1503"/>
      <c r="C235" s="1505" t="s">
        <v>505</v>
      </c>
      <c r="D235" s="1511">
        <f t="shared" si="13"/>
        <v>21784.35</v>
      </c>
      <c r="E235" s="1511">
        <f t="shared" si="13"/>
        <v>12719.174187364089</v>
      </c>
      <c r="F235" s="1511">
        <f t="shared" si="13"/>
        <v>3287.9851781909183</v>
      </c>
      <c r="G235" s="1511">
        <f t="shared" si="13"/>
        <v>5063.819037563715</v>
      </c>
      <c r="H235" s="1511">
        <f t="shared" si="13"/>
        <v>0</v>
      </c>
      <c r="I235" s="1511">
        <f t="shared" si="13"/>
        <v>0</v>
      </c>
      <c r="J235" s="1511">
        <f t="shared" si="13"/>
        <v>0</v>
      </c>
      <c r="K235" s="1511">
        <f t="shared" si="13"/>
        <v>619.16526805640194</v>
      </c>
      <c r="L235" s="1511">
        <f t="shared" si="13"/>
        <v>51.503554614738412</v>
      </c>
      <c r="M235" s="1511">
        <f t="shared" si="13"/>
        <v>42.702774210139324</v>
      </c>
      <c r="N235" s="1511">
        <f t="shared" si="14"/>
        <v>0</v>
      </c>
      <c r="O235" s="1511">
        <f t="shared" si="14"/>
        <v>0</v>
      </c>
      <c r="P235" s="1511">
        <f t="shared" si="14"/>
        <v>0</v>
      </c>
      <c r="Q235" s="1511">
        <f t="shared" si="14"/>
        <v>0</v>
      </c>
      <c r="R235" s="1511">
        <f t="shared" si="14"/>
        <v>0</v>
      </c>
      <c r="S235" s="1511">
        <f t="shared" si="14"/>
        <v>0</v>
      </c>
      <c r="T235" s="1511">
        <f t="shared" si="14"/>
        <v>0</v>
      </c>
      <c r="U235" s="1511">
        <f t="shared" si="14"/>
        <v>0</v>
      </c>
      <c r="V235" s="1511">
        <f t="shared" si="14"/>
        <v>0</v>
      </c>
      <c r="W235" s="1511">
        <f t="shared" si="14"/>
        <v>0</v>
      </c>
      <c r="X235" s="1511">
        <f t="shared" si="14"/>
        <v>0</v>
      </c>
    </row>
    <row r="236" spans="1:24" ht="15.95" customHeight="1" x14ac:dyDescent="0.2">
      <c r="A236" s="1503"/>
      <c r="C236" s="197" t="s">
        <v>1417</v>
      </c>
      <c r="D236" s="1511">
        <f t="shared" si="13"/>
        <v>0</v>
      </c>
      <c r="E236" s="1511">
        <f t="shared" si="13"/>
        <v>0</v>
      </c>
      <c r="F236" s="1511">
        <f t="shared" si="13"/>
        <v>0</v>
      </c>
      <c r="G236" s="1511">
        <f t="shared" si="13"/>
        <v>0</v>
      </c>
      <c r="H236" s="1511">
        <f t="shared" si="13"/>
        <v>0</v>
      </c>
      <c r="I236" s="1511">
        <f t="shared" si="13"/>
        <v>0</v>
      </c>
      <c r="J236" s="1511">
        <f t="shared" si="13"/>
        <v>0</v>
      </c>
      <c r="K236" s="1511">
        <f t="shared" si="13"/>
        <v>0</v>
      </c>
      <c r="L236" s="1511">
        <f t="shared" si="13"/>
        <v>0</v>
      </c>
      <c r="M236" s="1511">
        <f t="shared" si="13"/>
        <v>0</v>
      </c>
      <c r="N236" s="1511">
        <f t="shared" si="14"/>
        <v>0</v>
      </c>
      <c r="O236" s="1511">
        <f t="shared" si="14"/>
        <v>0</v>
      </c>
      <c r="P236" s="1511">
        <f t="shared" si="14"/>
        <v>0</v>
      </c>
      <c r="Q236" s="1511">
        <f t="shared" si="14"/>
        <v>0</v>
      </c>
      <c r="R236" s="1511">
        <f t="shared" si="14"/>
        <v>0</v>
      </c>
      <c r="S236" s="1511">
        <f t="shared" si="14"/>
        <v>0</v>
      </c>
      <c r="T236" s="1511">
        <f t="shared" si="14"/>
        <v>0</v>
      </c>
      <c r="U236" s="1511">
        <f t="shared" si="14"/>
        <v>0</v>
      </c>
      <c r="V236" s="1511">
        <f t="shared" si="14"/>
        <v>0</v>
      </c>
      <c r="W236" s="1511">
        <f t="shared" si="14"/>
        <v>0</v>
      </c>
      <c r="X236" s="1511">
        <f t="shared" si="14"/>
        <v>0</v>
      </c>
    </row>
    <row r="237" spans="1:24" ht="15.95" customHeight="1" x14ac:dyDescent="0.2">
      <c r="A237" s="1503"/>
      <c r="C237" s="197" t="s">
        <v>1343</v>
      </c>
      <c r="D237" s="1511">
        <f t="shared" si="13"/>
        <v>242414.71</v>
      </c>
      <c r="E237" s="1511">
        <f t="shared" si="13"/>
        <v>210616.050679003</v>
      </c>
      <c r="F237" s="1511">
        <f t="shared" si="13"/>
        <v>23557.227715110963</v>
      </c>
      <c r="G237" s="1511">
        <f t="shared" si="13"/>
        <v>8127.2522362312156</v>
      </c>
      <c r="H237" s="1511">
        <f t="shared" si="13"/>
        <v>0</v>
      </c>
      <c r="I237" s="1511">
        <f t="shared" si="13"/>
        <v>0</v>
      </c>
      <c r="J237" s="1511">
        <f t="shared" si="13"/>
        <v>0</v>
      </c>
      <c r="K237" s="1511">
        <f t="shared" si="13"/>
        <v>0</v>
      </c>
      <c r="L237" s="1511">
        <f t="shared" si="13"/>
        <v>0.91003986598158693</v>
      </c>
      <c r="M237" s="1511">
        <f t="shared" si="13"/>
        <v>113.26932978884122</v>
      </c>
      <c r="N237" s="1511">
        <f t="shared" si="14"/>
        <v>0</v>
      </c>
      <c r="O237" s="1511">
        <f t="shared" si="14"/>
        <v>0</v>
      </c>
      <c r="P237" s="1511">
        <f t="shared" si="14"/>
        <v>0</v>
      </c>
      <c r="Q237" s="1511">
        <f t="shared" si="14"/>
        <v>0</v>
      </c>
      <c r="R237" s="1511">
        <f t="shared" si="14"/>
        <v>0</v>
      </c>
      <c r="S237" s="1511">
        <f t="shared" si="14"/>
        <v>0</v>
      </c>
      <c r="T237" s="1511">
        <f t="shared" si="14"/>
        <v>0</v>
      </c>
      <c r="U237" s="1511">
        <f t="shared" si="14"/>
        <v>0</v>
      </c>
      <c r="V237" s="1511">
        <f t="shared" si="14"/>
        <v>0</v>
      </c>
      <c r="W237" s="1511">
        <f t="shared" si="14"/>
        <v>0</v>
      </c>
      <c r="X237" s="1511">
        <f t="shared" si="14"/>
        <v>0</v>
      </c>
    </row>
    <row r="238" spans="1:24" ht="15.95" customHeight="1" x14ac:dyDescent="0.2">
      <c r="A238" s="1503"/>
      <c r="C238" s="197" t="s">
        <v>268</v>
      </c>
      <c r="D238" s="1511">
        <f t="shared" si="13"/>
        <v>-128949295.01484071</v>
      </c>
      <c r="E238" s="1511">
        <f t="shared" si="13"/>
        <v>-78904937.215210378</v>
      </c>
      <c r="F238" s="1511">
        <f t="shared" si="13"/>
        <v>-18764206.664301611</v>
      </c>
      <c r="G238" s="1511">
        <f t="shared" si="13"/>
        <v>-28804192.241715841</v>
      </c>
      <c r="H238" s="1511">
        <f t="shared" si="13"/>
        <v>0</v>
      </c>
      <c r="I238" s="1511">
        <f t="shared" si="13"/>
        <v>0</v>
      </c>
      <c r="J238" s="1511">
        <f t="shared" si="13"/>
        <v>0</v>
      </c>
      <c r="K238" s="1511">
        <f t="shared" si="13"/>
        <v>-2043313.4304710305</v>
      </c>
      <c r="L238" s="1511">
        <f t="shared" si="13"/>
        <v>-235375.14159790642</v>
      </c>
      <c r="M238" s="1511">
        <f t="shared" si="13"/>
        <v>-197270.32154393147</v>
      </c>
      <c r="N238" s="1511">
        <f t="shared" si="14"/>
        <v>0</v>
      </c>
      <c r="O238" s="1511">
        <f t="shared" si="14"/>
        <v>0</v>
      </c>
      <c r="P238" s="1511">
        <f t="shared" si="14"/>
        <v>0</v>
      </c>
      <c r="Q238" s="1511">
        <f t="shared" si="14"/>
        <v>0</v>
      </c>
      <c r="R238" s="1511">
        <f t="shared" si="14"/>
        <v>0</v>
      </c>
      <c r="S238" s="1511">
        <f t="shared" si="14"/>
        <v>0</v>
      </c>
      <c r="T238" s="1511">
        <f t="shared" si="14"/>
        <v>0</v>
      </c>
      <c r="U238" s="1511">
        <f t="shared" si="14"/>
        <v>0</v>
      </c>
      <c r="V238" s="1511">
        <f t="shared" si="14"/>
        <v>0</v>
      </c>
      <c r="W238" s="1511">
        <f t="shared" si="14"/>
        <v>0</v>
      </c>
      <c r="X238" s="1511">
        <f t="shared" si="14"/>
        <v>0</v>
      </c>
    </row>
    <row r="239" spans="1:24" ht="15.95" customHeight="1" x14ac:dyDescent="0.2">
      <c r="A239" s="1503"/>
      <c r="C239" s="197" t="s">
        <v>704</v>
      </c>
      <c r="D239" s="1511">
        <f t="shared" si="13"/>
        <v>486618.43999999994</v>
      </c>
      <c r="E239" s="1511">
        <f t="shared" si="13"/>
        <v>359170.75333333336</v>
      </c>
      <c r="F239" s="1511">
        <f t="shared" si="13"/>
        <v>34933.376764917331</v>
      </c>
      <c r="G239" s="1511">
        <f t="shared" si="13"/>
        <v>4164.6848789839441</v>
      </c>
      <c r="H239" s="1511">
        <f t="shared" si="13"/>
        <v>0</v>
      </c>
      <c r="I239" s="1511">
        <f t="shared" si="13"/>
        <v>0</v>
      </c>
      <c r="J239" s="1511">
        <f t="shared" si="13"/>
        <v>0</v>
      </c>
      <c r="K239" s="1511">
        <f t="shared" si="13"/>
        <v>82943.86404984424</v>
      </c>
      <c r="L239" s="1511">
        <f t="shared" si="13"/>
        <v>2998.5731128684401</v>
      </c>
      <c r="M239" s="1511">
        <f t="shared" si="13"/>
        <v>2407.1878600527198</v>
      </c>
      <c r="N239" s="1511">
        <f t="shared" si="14"/>
        <v>0</v>
      </c>
      <c r="O239" s="1511">
        <f t="shared" si="14"/>
        <v>0</v>
      </c>
      <c r="P239" s="1511">
        <f t="shared" si="14"/>
        <v>0</v>
      </c>
      <c r="Q239" s="1511">
        <f t="shared" si="14"/>
        <v>0</v>
      </c>
      <c r="R239" s="1511">
        <f t="shared" si="14"/>
        <v>0</v>
      </c>
      <c r="S239" s="1511">
        <f t="shared" si="14"/>
        <v>0</v>
      </c>
      <c r="T239" s="1511">
        <f t="shared" si="14"/>
        <v>0</v>
      </c>
      <c r="U239" s="1511">
        <f t="shared" si="14"/>
        <v>0</v>
      </c>
      <c r="V239" s="1511">
        <f t="shared" si="14"/>
        <v>0</v>
      </c>
      <c r="W239" s="1511">
        <f t="shared" si="14"/>
        <v>0</v>
      </c>
      <c r="X239" s="1511">
        <f t="shared" si="14"/>
        <v>0</v>
      </c>
    </row>
    <row r="240" spans="1:24" ht="15.95" customHeight="1" x14ac:dyDescent="0.2">
      <c r="A240" s="1503"/>
      <c r="C240" s="197" t="s">
        <v>1271</v>
      </c>
      <c r="D240" s="1511">
        <f t="shared" si="13"/>
        <v>0</v>
      </c>
      <c r="E240" s="1511">
        <f t="shared" si="13"/>
        <v>0</v>
      </c>
      <c r="F240" s="1511">
        <f t="shared" si="13"/>
        <v>0</v>
      </c>
      <c r="G240" s="1511">
        <f t="shared" si="13"/>
        <v>0</v>
      </c>
      <c r="H240" s="1511">
        <f t="shared" si="13"/>
        <v>0</v>
      </c>
      <c r="I240" s="1511">
        <f t="shared" si="13"/>
        <v>0</v>
      </c>
      <c r="J240" s="1511">
        <f t="shared" si="13"/>
        <v>0</v>
      </c>
      <c r="K240" s="1511">
        <f t="shared" si="13"/>
        <v>0</v>
      </c>
      <c r="L240" s="1511">
        <f t="shared" si="13"/>
        <v>0</v>
      </c>
      <c r="M240" s="1511">
        <f t="shared" si="13"/>
        <v>0</v>
      </c>
      <c r="N240" s="1511">
        <f t="shared" si="14"/>
        <v>0</v>
      </c>
      <c r="O240" s="1511">
        <f t="shared" si="14"/>
        <v>0</v>
      </c>
      <c r="P240" s="1511">
        <f t="shared" si="14"/>
        <v>0</v>
      </c>
      <c r="Q240" s="1511">
        <f t="shared" si="14"/>
        <v>0</v>
      </c>
      <c r="R240" s="1511">
        <f t="shared" si="14"/>
        <v>0</v>
      </c>
      <c r="S240" s="1511">
        <f t="shared" si="14"/>
        <v>0</v>
      </c>
      <c r="T240" s="1511">
        <f t="shared" si="14"/>
        <v>0</v>
      </c>
      <c r="U240" s="1511">
        <f t="shared" si="14"/>
        <v>0</v>
      </c>
      <c r="V240" s="1511">
        <f t="shared" si="14"/>
        <v>0</v>
      </c>
      <c r="W240" s="1511">
        <f t="shared" si="14"/>
        <v>0</v>
      </c>
      <c r="X240" s="1511">
        <f t="shared" si="14"/>
        <v>0</v>
      </c>
    </row>
    <row r="241" spans="1:24" ht="15.95" customHeight="1" x14ac:dyDescent="0.2">
      <c r="A241" s="1503"/>
      <c r="C241" s="197" t="s">
        <v>773</v>
      </c>
      <c r="D241" s="1511">
        <f t="shared" si="13"/>
        <v>10894221.349999998</v>
      </c>
      <c r="E241" s="1511">
        <f t="shared" si="13"/>
        <v>4670349.1668097675</v>
      </c>
      <c r="F241" s="1511">
        <f t="shared" si="13"/>
        <v>1733188.9774155205</v>
      </c>
      <c r="G241" s="1511">
        <f t="shared" si="13"/>
        <v>4377288.2554329224</v>
      </c>
      <c r="H241" s="1511">
        <f t="shared" si="13"/>
        <v>0</v>
      </c>
      <c r="I241" s="1511">
        <f t="shared" si="13"/>
        <v>0</v>
      </c>
      <c r="J241" s="1511">
        <f t="shared" si="13"/>
        <v>0</v>
      </c>
      <c r="K241" s="1511">
        <f t="shared" si="13"/>
        <v>94642.57328721277</v>
      </c>
      <c r="L241" s="1511">
        <f t="shared" si="13"/>
        <v>4651.8382902608018</v>
      </c>
      <c r="M241" s="1511">
        <f t="shared" si="13"/>
        <v>14100.53876431505</v>
      </c>
      <c r="N241" s="1511">
        <f t="shared" si="14"/>
        <v>0</v>
      </c>
      <c r="O241" s="1511">
        <f t="shared" si="14"/>
        <v>0</v>
      </c>
      <c r="P241" s="1511">
        <f t="shared" si="14"/>
        <v>0</v>
      </c>
      <c r="Q241" s="1511">
        <f t="shared" si="14"/>
        <v>0</v>
      </c>
      <c r="R241" s="1511">
        <f t="shared" si="14"/>
        <v>0</v>
      </c>
      <c r="S241" s="1511">
        <f t="shared" si="14"/>
        <v>0</v>
      </c>
      <c r="T241" s="1511">
        <f t="shared" si="14"/>
        <v>0</v>
      </c>
      <c r="U241" s="1511">
        <f t="shared" si="14"/>
        <v>0</v>
      </c>
      <c r="V241" s="1511">
        <f t="shared" si="14"/>
        <v>0</v>
      </c>
      <c r="W241" s="1511">
        <f t="shared" si="14"/>
        <v>0</v>
      </c>
      <c r="X241" s="1511">
        <f t="shared" si="14"/>
        <v>0</v>
      </c>
    </row>
    <row r="242" spans="1:24" ht="15.95" customHeight="1" x14ac:dyDescent="0.2">
      <c r="A242" s="1503"/>
      <c r="C242" s="197" t="s">
        <v>1266</v>
      </c>
      <c r="D242" s="1511">
        <f t="shared" si="13"/>
        <v>89701268.799999997</v>
      </c>
      <c r="E242" s="1511">
        <f t="shared" si="13"/>
        <v>38611109.876495309</v>
      </c>
      <c r="F242" s="1511">
        <f t="shared" si="13"/>
        <v>14247998.871204119</v>
      </c>
      <c r="G242" s="1511">
        <f t="shared" si="13"/>
        <v>35911852.854446441</v>
      </c>
      <c r="H242" s="1511">
        <f t="shared" si="13"/>
        <v>0</v>
      </c>
      <c r="I242" s="1511">
        <f t="shared" si="13"/>
        <v>0</v>
      </c>
      <c r="J242" s="1511">
        <f t="shared" si="13"/>
        <v>0</v>
      </c>
      <c r="K242" s="1511">
        <f t="shared" si="13"/>
        <v>776460.21173910599</v>
      </c>
      <c r="L242" s="1511">
        <f t="shared" si="13"/>
        <v>38164.297719068883</v>
      </c>
      <c r="M242" s="1511">
        <f t="shared" si="13"/>
        <v>115682.68839595038</v>
      </c>
      <c r="N242" s="1511">
        <f t="shared" si="14"/>
        <v>0</v>
      </c>
      <c r="O242" s="1511">
        <f t="shared" si="14"/>
        <v>0</v>
      </c>
      <c r="P242" s="1511">
        <f t="shared" si="14"/>
        <v>0</v>
      </c>
      <c r="Q242" s="1511">
        <f t="shared" si="14"/>
        <v>0</v>
      </c>
      <c r="R242" s="1511">
        <f t="shared" si="14"/>
        <v>0</v>
      </c>
      <c r="S242" s="1511">
        <f t="shared" si="14"/>
        <v>0</v>
      </c>
      <c r="T242" s="1511">
        <f t="shared" si="14"/>
        <v>0</v>
      </c>
      <c r="U242" s="1511">
        <f t="shared" si="14"/>
        <v>0</v>
      </c>
      <c r="V242" s="1511">
        <f t="shared" si="14"/>
        <v>0</v>
      </c>
      <c r="W242" s="1511">
        <f t="shared" si="14"/>
        <v>0</v>
      </c>
      <c r="X242" s="1511">
        <f t="shared" si="14"/>
        <v>0</v>
      </c>
    </row>
    <row r="243" spans="1:24" ht="15.95" customHeight="1" x14ac:dyDescent="0.2">
      <c r="A243" s="1503"/>
      <c r="C243" s="197" t="s">
        <v>1081</v>
      </c>
      <c r="D243" s="1511">
        <f t="shared" ref="D243:M256" si="15">SUMIF($Z$19:$Z$213, $C243, D$19:D$213)</f>
        <v>-23338008.6434526</v>
      </c>
      <c r="E243" s="1511">
        <f t="shared" si="15"/>
        <v>-14028314.836612767</v>
      </c>
      <c r="F243" s="1511">
        <f t="shared" si="15"/>
        <v>-3771024.6990805762</v>
      </c>
      <c r="G243" s="1511">
        <f t="shared" si="15"/>
        <v>-4720899.4686552249</v>
      </c>
      <c r="H243" s="1511">
        <f t="shared" si="15"/>
        <v>0</v>
      </c>
      <c r="I243" s="1511">
        <f t="shared" si="15"/>
        <v>0</v>
      </c>
      <c r="J243" s="1511">
        <f t="shared" si="15"/>
        <v>0</v>
      </c>
      <c r="K243" s="1511">
        <f t="shared" si="15"/>
        <v>-747691.96288032364</v>
      </c>
      <c r="L243" s="1511">
        <f t="shared" si="15"/>
        <v>-31644.409006143193</v>
      </c>
      <c r="M243" s="1511">
        <f t="shared" si="15"/>
        <v>-38433.267217563691</v>
      </c>
      <c r="N243" s="1511">
        <f t="shared" ref="N243:X256" si="16">SUMIF($Z$19:$Z$213, $C243, N$19:N$213)</f>
        <v>0</v>
      </c>
      <c r="O243" s="1511">
        <f t="shared" si="16"/>
        <v>0</v>
      </c>
      <c r="P243" s="1511">
        <f t="shared" si="16"/>
        <v>0</v>
      </c>
      <c r="Q243" s="1511">
        <f t="shared" si="16"/>
        <v>0</v>
      </c>
      <c r="R243" s="1511">
        <f t="shared" si="16"/>
        <v>0</v>
      </c>
      <c r="S243" s="1511">
        <f t="shared" si="16"/>
        <v>0</v>
      </c>
      <c r="T243" s="1511">
        <f t="shared" si="16"/>
        <v>0</v>
      </c>
      <c r="U243" s="1511">
        <f t="shared" si="16"/>
        <v>0</v>
      </c>
      <c r="V243" s="1511">
        <f t="shared" si="16"/>
        <v>0</v>
      </c>
      <c r="W243" s="1511">
        <f t="shared" si="16"/>
        <v>0</v>
      </c>
      <c r="X243" s="1511">
        <f t="shared" si="16"/>
        <v>0</v>
      </c>
    </row>
    <row r="244" spans="1:24" ht="15.95" customHeight="1" x14ac:dyDescent="0.2">
      <c r="A244" s="1503"/>
      <c r="C244" s="197" t="s">
        <v>1275</v>
      </c>
      <c r="D244" s="1511">
        <f t="shared" si="15"/>
        <v>16846078.960000001</v>
      </c>
      <c r="E244" s="1511">
        <f t="shared" si="15"/>
        <v>16846078.960000001</v>
      </c>
      <c r="F244" s="1511">
        <f t="shared" si="15"/>
        <v>0</v>
      </c>
      <c r="G244" s="1511">
        <f t="shared" si="15"/>
        <v>0</v>
      </c>
      <c r="H244" s="1511">
        <f t="shared" si="15"/>
        <v>0</v>
      </c>
      <c r="I244" s="1511">
        <f t="shared" si="15"/>
        <v>0</v>
      </c>
      <c r="J244" s="1511">
        <f t="shared" si="15"/>
        <v>0</v>
      </c>
      <c r="K244" s="1511">
        <f t="shared" si="15"/>
        <v>0</v>
      </c>
      <c r="L244" s="1511">
        <f t="shared" si="15"/>
        <v>0</v>
      </c>
      <c r="M244" s="1511">
        <f t="shared" si="15"/>
        <v>0</v>
      </c>
      <c r="N244" s="1511">
        <f t="shared" si="16"/>
        <v>0</v>
      </c>
      <c r="O244" s="1511">
        <f t="shared" si="16"/>
        <v>0</v>
      </c>
      <c r="P244" s="1511">
        <f t="shared" si="16"/>
        <v>0</v>
      </c>
      <c r="Q244" s="1511">
        <f t="shared" si="16"/>
        <v>0</v>
      </c>
      <c r="R244" s="1511">
        <f t="shared" si="16"/>
        <v>0</v>
      </c>
      <c r="S244" s="1511">
        <f t="shared" si="16"/>
        <v>0</v>
      </c>
      <c r="T244" s="1511">
        <f t="shared" si="16"/>
        <v>0</v>
      </c>
      <c r="U244" s="1511">
        <f t="shared" si="16"/>
        <v>0</v>
      </c>
      <c r="V244" s="1511">
        <f t="shared" si="16"/>
        <v>0</v>
      </c>
      <c r="W244" s="1511">
        <f t="shared" si="16"/>
        <v>0</v>
      </c>
      <c r="X244" s="1511">
        <f t="shared" si="16"/>
        <v>0</v>
      </c>
    </row>
    <row r="245" spans="1:24" ht="15.95" customHeight="1" x14ac:dyDescent="0.2">
      <c r="A245" s="1503"/>
      <c r="C245" s="197" t="s">
        <v>774</v>
      </c>
      <c r="D245" s="1511">
        <f t="shared" si="15"/>
        <v>10028126.949999999</v>
      </c>
      <c r="E245" s="1511">
        <f t="shared" si="15"/>
        <v>7732529.1266720258</v>
      </c>
      <c r="F245" s="1511">
        <f t="shared" si="15"/>
        <v>1863154.8146673783</v>
      </c>
      <c r="G245" s="1511">
        <f t="shared" si="15"/>
        <v>432443.00866059522</v>
      </c>
      <c r="H245" s="1511">
        <f t="shared" si="15"/>
        <v>0</v>
      </c>
      <c r="I245" s="1511">
        <f t="shared" si="15"/>
        <v>0</v>
      </c>
      <c r="J245" s="1511">
        <f t="shared" si="15"/>
        <v>0</v>
      </c>
      <c r="K245" s="1511">
        <f t="shared" si="15"/>
        <v>0</v>
      </c>
      <c r="L245" s="1511">
        <f t="shared" si="15"/>
        <v>0</v>
      </c>
      <c r="M245" s="1511">
        <f t="shared" si="15"/>
        <v>0</v>
      </c>
      <c r="N245" s="1511">
        <f t="shared" si="16"/>
        <v>0</v>
      </c>
      <c r="O245" s="1511">
        <f t="shared" si="16"/>
        <v>0</v>
      </c>
      <c r="P245" s="1511">
        <f t="shared" si="16"/>
        <v>0</v>
      </c>
      <c r="Q245" s="1511">
        <f t="shared" si="16"/>
        <v>0</v>
      </c>
      <c r="R245" s="1511">
        <f t="shared" si="16"/>
        <v>0</v>
      </c>
      <c r="S245" s="1511">
        <f t="shared" si="16"/>
        <v>0</v>
      </c>
      <c r="T245" s="1511">
        <f t="shared" si="16"/>
        <v>0</v>
      </c>
      <c r="U245" s="1511">
        <f t="shared" si="16"/>
        <v>0</v>
      </c>
      <c r="V245" s="1511">
        <f t="shared" si="16"/>
        <v>0</v>
      </c>
      <c r="W245" s="1511">
        <f t="shared" si="16"/>
        <v>0</v>
      </c>
      <c r="X245" s="1511">
        <f t="shared" si="16"/>
        <v>0</v>
      </c>
    </row>
    <row r="246" spans="1:24" ht="15.95" customHeight="1" x14ac:dyDescent="0.2">
      <c r="A246" s="1503"/>
      <c r="C246" s="197" t="s">
        <v>775</v>
      </c>
      <c r="D246" s="1511">
        <f t="shared" si="15"/>
        <v>16362.989999999998</v>
      </c>
      <c r="E246" s="1511">
        <f t="shared" si="15"/>
        <v>14669.199413513512</v>
      </c>
      <c r="F246" s="1511">
        <f t="shared" si="15"/>
        <v>1426.7438681912681</v>
      </c>
      <c r="G246" s="1511">
        <f t="shared" si="15"/>
        <v>267.04671829521828</v>
      </c>
      <c r="H246" s="1511">
        <f t="shared" si="15"/>
        <v>0</v>
      </c>
      <c r="I246" s="1511">
        <f t="shared" si="15"/>
        <v>0</v>
      </c>
      <c r="J246" s="1511">
        <f t="shared" si="15"/>
        <v>0</v>
      </c>
      <c r="K246" s="1511">
        <f t="shared" si="15"/>
        <v>0</v>
      </c>
      <c r="L246" s="1511">
        <f t="shared" si="15"/>
        <v>0</v>
      </c>
      <c r="M246" s="1511">
        <f t="shared" si="15"/>
        <v>0</v>
      </c>
      <c r="N246" s="1511">
        <f t="shared" si="16"/>
        <v>0</v>
      </c>
      <c r="O246" s="1511">
        <f t="shared" si="16"/>
        <v>0</v>
      </c>
      <c r="P246" s="1511">
        <f t="shared" si="16"/>
        <v>0</v>
      </c>
      <c r="Q246" s="1511">
        <f t="shared" si="16"/>
        <v>0</v>
      </c>
      <c r="R246" s="1511">
        <f t="shared" si="16"/>
        <v>0</v>
      </c>
      <c r="S246" s="1511">
        <f t="shared" si="16"/>
        <v>0</v>
      </c>
      <c r="T246" s="1511">
        <f t="shared" si="16"/>
        <v>0</v>
      </c>
      <c r="U246" s="1511">
        <f t="shared" si="16"/>
        <v>0</v>
      </c>
      <c r="V246" s="1511">
        <f t="shared" si="16"/>
        <v>0</v>
      </c>
      <c r="W246" s="1511">
        <f t="shared" si="16"/>
        <v>0</v>
      </c>
      <c r="X246" s="1511">
        <f t="shared" si="16"/>
        <v>0</v>
      </c>
    </row>
    <row r="247" spans="1:24" ht="15.95" customHeight="1" x14ac:dyDescent="0.2">
      <c r="A247" s="1503"/>
      <c r="C247" s="197" t="s">
        <v>1274</v>
      </c>
      <c r="D247" s="1511">
        <f t="shared" si="15"/>
        <v>2161195.11</v>
      </c>
      <c r="E247" s="1511">
        <f t="shared" si="15"/>
        <v>1943802.0890493959</v>
      </c>
      <c r="F247" s="1511">
        <f t="shared" si="15"/>
        <v>186703.34284620846</v>
      </c>
      <c r="G247" s="1511">
        <f t="shared" si="15"/>
        <v>16649.809416439999</v>
      </c>
      <c r="H247" s="1511">
        <f t="shared" si="15"/>
        <v>0</v>
      </c>
      <c r="I247" s="1511">
        <f t="shared" si="15"/>
        <v>0</v>
      </c>
      <c r="J247" s="1511">
        <f t="shared" si="15"/>
        <v>0</v>
      </c>
      <c r="K247" s="1511">
        <f t="shared" si="15"/>
        <v>-522.30336824218125</v>
      </c>
      <c r="L247" s="1511">
        <f t="shared" si="15"/>
        <v>7049.82824499036</v>
      </c>
      <c r="M247" s="1511">
        <f t="shared" si="15"/>
        <v>7512.3438112076401</v>
      </c>
      <c r="N247" s="1511">
        <f t="shared" si="16"/>
        <v>0</v>
      </c>
      <c r="O247" s="1511">
        <f t="shared" si="16"/>
        <v>0</v>
      </c>
      <c r="P247" s="1511">
        <f t="shared" si="16"/>
        <v>0</v>
      </c>
      <c r="Q247" s="1511">
        <f t="shared" si="16"/>
        <v>0</v>
      </c>
      <c r="R247" s="1511">
        <f t="shared" si="16"/>
        <v>0</v>
      </c>
      <c r="S247" s="1511">
        <f t="shared" si="16"/>
        <v>0</v>
      </c>
      <c r="T247" s="1511">
        <f t="shared" si="16"/>
        <v>0</v>
      </c>
      <c r="U247" s="1511">
        <f t="shared" si="16"/>
        <v>0</v>
      </c>
      <c r="V247" s="1511">
        <f t="shared" si="16"/>
        <v>0</v>
      </c>
      <c r="W247" s="1511">
        <f t="shared" si="16"/>
        <v>0</v>
      </c>
      <c r="X247" s="1511">
        <f t="shared" si="16"/>
        <v>0</v>
      </c>
    </row>
    <row r="248" spans="1:24" ht="15.95" customHeight="1" x14ac:dyDescent="0.2">
      <c r="A248" s="1503"/>
      <c r="C248" s="197" t="s">
        <v>698</v>
      </c>
      <c r="D248" s="1511">
        <f t="shared" si="15"/>
        <v>3868670</v>
      </c>
      <c r="E248" s="1511">
        <f t="shared" si="15"/>
        <v>2022638.6844734133</v>
      </c>
      <c r="F248" s="1511">
        <f t="shared" si="15"/>
        <v>579683.63773227204</v>
      </c>
      <c r="G248" s="1511">
        <f t="shared" si="15"/>
        <v>1218881.1698648902</v>
      </c>
      <c r="H248" s="1511">
        <f t="shared" si="15"/>
        <v>0</v>
      </c>
      <c r="I248" s="1511">
        <f t="shared" si="15"/>
        <v>0</v>
      </c>
      <c r="J248" s="1511">
        <f t="shared" si="15"/>
        <v>0</v>
      </c>
      <c r="K248" s="1511">
        <f t="shared" si="15"/>
        <v>42264.018740195141</v>
      </c>
      <c r="L248" s="1511">
        <f t="shared" si="15"/>
        <v>2077.3461017305412</v>
      </c>
      <c r="M248" s="1511">
        <f t="shared" si="15"/>
        <v>3125.1430874986036</v>
      </c>
      <c r="N248" s="1511">
        <f t="shared" si="16"/>
        <v>0</v>
      </c>
      <c r="O248" s="1511">
        <f t="shared" si="16"/>
        <v>0</v>
      </c>
      <c r="P248" s="1511">
        <f t="shared" si="16"/>
        <v>0</v>
      </c>
      <c r="Q248" s="1511">
        <f t="shared" si="16"/>
        <v>0</v>
      </c>
      <c r="R248" s="1511">
        <f t="shared" si="16"/>
        <v>0</v>
      </c>
      <c r="S248" s="1511">
        <f t="shared" si="16"/>
        <v>0</v>
      </c>
      <c r="T248" s="1511">
        <f t="shared" si="16"/>
        <v>0</v>
      </c>
      <c r="U248" s="1511">
        <f t="shared" si="16"/>
        <v>0</v>
      </c>
      <c r="V248" s="1511">
        <f t="shared" si="16"/>
        <v>0</v>
      </c>
      <c r="W248" s="1511">
        <f t="shared" si="16"/>
        <v>0</v>
      </c>
      <c r="X248" s="1511">
        <f t="shared" si="16"/>
        <v>0</v>
      </c>
    </row>
    <row r="249" spans="1:24" ht="15.95" customHeight="1" x14ac:dyDescent="0.2">
      <c r="A249" s="1503"/>
      <c r="C249" s="197" t="s">
        <v>1346</v>
      </c>
      <c r="D249" s="1511">
        <f t="shared" si="15"/>
        <v>-156800</v>
      </c>
      <c r="E249" s="1511">
        <f t="shared" si="15"/>
        <v>-110682.16816441552</v>
      </c>
      <c r="F249" s="1511">
        <f t="shared" si="15"/>
        <v>-22436.54958783949</v>
      </c>
      <c r="G249" s="1511">
        <f t="shared" si="15"/>
        <v>-23505.555994673479</v>
      </c>
      <c r="H249" s="1511">
        <f t="shared" si="15"/>
        <v>0</v>
      </c>
      <c r="I249" s="1511">
        <f t="shared" si="15"/>
        <v>0</v>
      </c>
      <c r="J249" s="1511">
        <f t="shared" si="15"/>
        <v>0</v>
      </c>
      <c r="K249" s="1511">
        <f t="shared" si="15"/>
        <v>-25.008823915987456</v>
      </c>
      <c r="L249" s="1511">
        <f t="shared" si="15"/>
        <v>-99.833936373160881</v>
      </c>
      <c r="M249" s="1511">
        <f t="shared" si="15"/>
        <v>-50.883492782367398</v>
      </c>
      <c r="N249" s="1511">
        <f t="shared" si="16"/>
        <v>0</v>
      </c>
      <c r="O249" s="1511">
        <f t="shared" si="16"/>
        <v>0</v>
      </c>
      <c r="P249" s="1511">
        <f t="shared" si="16"/>
        <v>0</v>
      </c>
      <c r="Q249" s="1511">
        <f t="shared" si="16"/>
        <v>0</v>
      </c>
      <c r="R249" s="1511">
        <f t="shared" si="16"/>
        <v>0</v>
      </c>
      <c r="S249" s="1511">
        <f t="shared" si="16"/>
        <v>0</v>
      </c>
      <c r="T249" s="1511">
        <f t="shared" si="16"/>
        <v>0</v>
      </c>
      <c r="U249" s="1511">
        <f t="shared" si="16"/>
        <v>0</v>
      </c>
      <c r="V249" s="1511">
        <f t="shared" si="16"/>
        <v>0</v>
      </c>
      <c r="W249" s="1511">
        <f t="shared" si="16"/>
        <v>0</v>
      </c>
      <c r="X249" s="1511">
        <f t="shared" si="16"/>
        <v>0</v>
      </c>
    </row>
    <row r="250" spans="1:24" ht="15.95" customHeight="1" x14ac:dyDescent="0.2">
      <c r="A250" s="1503"/>
      <c r="C250" s="197" t="s">
        <v>1059</v>
      </c>
      <c r="D250" s="1511">
        <f t="shared" si="15"/>
        <v>31187118.965</v>
      </c>
      <c r="E250" s="1511">
        <f t="shared" si="15"/>
        <v>18709233.960810434</v>
      </c>
      <c r="F250" s="1511">
        <f t="shared" si="15"/>
        <v>5115728.00121067</v>
      </c>
      <c r="G250" s="1511">
        <f t="shared" si="15"/>
        <v>6853794.3569670683</v>
      </c>
      <c r="H250" s="1511">
        <f t="shared" si="15"/>
        <v>0</v>
      </c>
      <c r="I250" s="1511">
        <f t="shared" si="15"/>
        <v>0</v>
      </c>
      <c r="J250" s="1511">
        <f t="shared" si="15"/>
        <v>0</v>
      </c>
      <c r="K250" s="1511">
        <f t="shared" si="15"/>
        <v>383029.52572128747</v>
      </c>
      <c r="L250" s="1511">
        <f t="shared" si="15"/>
        <v>68312.621778527042</v>
      </c>
      <c r="M250" s="1511">
        <f t="shared" si="15"/>
        <v>57020.498512010025</v>
      </c>
      <c r="N250" s="1511">
        <f t="shared" si="16"/>
        <v>0</v>
      </c>
      <c r="O250" s="1511">
        <f t="shared" si="16"/>
        <v>0</v>
      </c>
      <c r="P250" s="1511">
        <f t="shared" si="16"/>
        <v>0</v>
      </c>
      <c r="Q250" s="1511">
        <f t="shared" si="16"/>
        <v>0</v>
      </c>
      <c r="R250" s="1511">
        <f t="shared" si="16"/>
        <v>0</v>
      </c>
      <c r="S250" s="1511">
        <f t="shared" si="16"/>
        <v>0</v>
      </c>
      <c r="T250" s="1511">
        <f t="shared" si="16"/>
        <v>0</v>
      </c>
      <c r="U250" s="1511">
        <f t="shared" si="16"/>
        <v>0</v>
      </c>
      <c r="V250" s="1511">
        <f t="shared" si="16"/>
        <v>0</v>
      </c>
      <c r="W250" s="1511">
        <f t="shared" si="16"/>
        <v>0</v>
      </c>
      <c r="X250" s="1511">
        <f t="shared" si="16"/>
        <v>0</v>
      </c>
    </row>
    <row r="251" spans="1:24" ht="15.95" customHeight="1" x14ac:dyDescent="0.2">
      <c r="A251" s="1503"/>
      <c r="C251" s="197" t="s">
        <v>1186</v>
      </c>
      <c r="D251" s="1511">
        <f t="shared" si="15"/>
        <v>-2047426.8216807803</v>
      </c>
      <c r="E251" s="1511">
        <f t="shared" si="15"/>
        <v>-1231574.5841715224</v>
      </c>
      <c r="F251" s="1511">
        <f t="shared" si="15"/>
        <v>-298594.9643821888</v>
      </c>
      <c r="G251" s="1511">
        <f t="shared" si="15"/>
        <v>-477728.51954262715</v>
      </c>
      <c r="H251" s="1511">
        <f t="shared" si="15"/>
        <v>0</v>
      </c>
      <c r="I251" s="1511">
        <f t="shared" si="15"/>
        <v>0</v>
      </c>
      <c r="J251" s="1511">
        <f t="shared" si="15"/>
        <v>0</v>
      </c>
      <c r="K251" s="1511">
        <f t="shared" si="15"/>
        <v>-31566.987417198743</v>
      </c>
      <c r="L251" s="1511">
        <f t="shared" si="15"/>
        <v>-4356.8604445451074</v>
      </c>
      <c r="M251" s="1511">
        <f t="shared" si="15"/>
        <v>-3604.9057226982513</v>
      </c>
      <c r="N251" s="1511">
        <f t="shared" si="16"/>
        <v>0</v>
      </c>
      <c r="O251" s="1511">
        <f t="shared" si="16"/>
        <v>0</v>
      </c>
      <c r="P251" s="1511">
        <f t="shared" si="16"/>
        <v>0</v>
      </c>
      <c r="Q251" s="1511">
        <f t="shared" si="16"/>
        <v>0</v>
      </c>
      <c r="R251" s="1511">
        <f t="shared" si="16"/>
        <v>0</v>
      </c>
      <c r="S251" s="1511">
        <f t="shared" si="16"/>
        <v>0</v>
      </c>
      <c r="T251" s="1511">
        <f t="shared" si="16"/>
        <v>0</v>
      </c>
      <c r="U251" s="1511">
        <f t="shared" si="16"/>
        <v>0</v>
      </c>
      <c r="V251" s="1511">
        <f t="shared" si="16"/>
        <v>0</v>
      </c>
      <c r="W251" s="1511">
        <f t="shared" si="16"/>
        <v>0</v>
      </c>
      <c r="X251" s="1511">
        <f t="shared" si="16"/>
        <v>0</v>
      </c>
    </row>
    <row r="252" spans="1:24" ht="15.95" customHeight="1" x14ac:dyDescent="0.2">
      <c r="A252" s="1503"/>
      <c r="C252" s="197" t="s">
        <v>5</v>
      </c>
      <c r="D252" s="1511">
        <f t="shared" si="15"/>
        <v>31772129.550000001</v>
      </c>
      <c r="E252" s="1511">
        <f t="shared" si="15"/>
        <v>19656637.393862776</v>
      </c>
      <c r="F252" s="1511">
        <f t="shared" si="15"/>
        <v>4521483.9866650971</v>
      </c>
      <c r="G252" s="1511">
        <f t="shared" si="15"/>
        <v>7031555.1209278991</v>
      </c>
      <c r="H252" s="1511">
        <f t="shared" si="15"/>
        <v>0</v>
      </c>
      <c r="I252" s="1511">
        <f t="shared" si="15"/>
        <v>0</v>
      </c>
      <c r="J252" s="1511">
        <f t="shared" si="15"/>
        <v>0</v>
      </c>
      <c r="K252" s="1511">
        <f t="shared" si="15"/>
        <v>460228.79467567947</v>
      </c>
      <c r="L252" s="1511">
        <f t="shared" si="15"/>
        <v>55569.914814729316</v>
      </c>
      <c r="M252" s="1511">
        <f t="shared" si="15"/>
        <v>46654.339053815791</v>
      </c>
      <c r="N252" s="1511">
        <f t="shared" si="16"/>
        <v>0</v>
      </c>
      <c r="O252" s="1511">
        <f t="shared" si="16"/>
        <v>0</v>
      </c>
      <c r="P252" s="1511">
        <f t="shared" si="16"/>
        <v>0</v>
      </c>
      <c r="Q252" s="1511">
        <f t="shared" si="16"/>
        <v>0</v>
      </c>
      <c r="R252" s="1511">
        <f t="shared" si="16"/>
        <v>0</v>
      </c>
      <c r="S252" s="1511">
        <f t="shared" si="16"/>
        <v>0</v>
      </c>
      <c r="T252" s="1511">
        <f t="shared" si="16"/>
        <v>0</v>
      </c>
      <c r="U252" s="1511">
        <f t="shared" si="16"/>
        <v>0</v>
      </c>
      <c r="V252" s="1511">
        <f t="shared" si="16"/>
        <v>0</v>
      </c>
      <c r="W252" s="1511">
        <f t="shared" si="16"/>
        <v>0</v>
      </c>
      <c r="X252" s="1511">
        <f t="shared" si="16"/>
        <v>0</v>
      </c>
    </row>
    <row r="253" spans="1:24" ht="15.95" customHeight="1" x14ac:dyDescent="0.2">
      <c r="A253" s="1503"/>
      <c r="C253" s="197" t="s">
        <v>1082</v>
      </c>
      <c r="D253" s="1511">
        <f t="shared" si="15"/>
        <v>4988327.4800000014</v>
      </c>
      <c r="E253" s="1511">
        <f t="shared" si="15"/>
        <v>3407917.5514154546</v>
      </c>
      <c r="F253" s="1511">
        <f t="shared" si="15"/>
        <v>647826.02896688669</v>
      </c>
      <c r="G253" s="1511">
        <f t="shared" si="15"/>
        <v>830097.82860910741</v>
      </c>
      <c r="H253" s="1511">
        <f t="shared" si="15"/>
        <v>0</v>
      </c>
      <c r="I253" s="1511">
        <f t="shared" si="15"/>
        <v>0</v>
      </c>
      <c r="J253" s="1511">
        <f t="shared" si="15"/>
        <v>0</v>
      </c>
      <c r="K253" s="1511">
        <f t="shared" si="15"/>
        <v>83391.062595742376</v>
      </c>
      <c r="L253" s="1511">
        <f t="shared" si="15"/>
        <v>9940.5329606127088</v>
      </c>
      <c r="M253" s="1511">
        <f t="shared" si="15"/>
        <v>9154.4754521969062</v>
      </c>
      <c r="N253" s="1511">
        <f t="shared" si="16"/>
        <v>0</v>
      </c>
      <c r="O253" s="1511">
        <f t="shared" si="16"/>
        <v>0</v>
      </c>
      <c r="P253" s="1511">
        <f t="shared" si="16"/>
        <v>0</v>
      </c>
      <c r="Q253" s="1511">
        <f t="shared" si="16"/>
        <v>0</v>
      </c>
      <c r="R253" s="1511">
        <f t="shared" si="16"/>
        <v>0</v>
      </c>
      <c r="S253" s="1511">
        <f t="shared" si="16"/>
        <v>0</v>
      </c>
      <c r="T253" s="1511">
        <f t="shared" si="16"/>
        <v>0</v>
      </c>
      <c r="U253" s="1511">
        <f t="shared" si="16"/>
        <v>0</v>
      </c>
      <c r="V253" s="1511">
        <f t="shared" si="16"/>
        <v>0</v>
      </c>
      <c r="W253" s="1511">
        <f t="shared" si="16"/>
        <v>0</v>
      </c>
      <c r="X253" s="1511">
        <f t="shared" si="16"/>
        <v>0</v>
      </c>
    </row>
    <row r="254" spans="1:24" ht="15.95" customHeight="1" x14ac:dyDescent="0.2">
      <c r="A254" s="1503"/>
      <c r="C254" s="197" t="s">
        <v>699</v>
      </c>
      <c r="D254" s="1511">
        <f t="shared" si="15"/>
        <v>116392149.80174999</v>
      </c>
      <c r="E254" s="1511">
        <f t="shared" si="15"/>
        <v>65416399.94894588</v>
      </c>
      <c r="F254" s="1511">
        <f t="shared" si="15"/>
        <v>17963046.49228704</v>
      </c>
      <c r="G254" s="1511">
        <f t="shared" si="15"/>
        <v>31238829.198958538</v>
      </c>
      <c r="H254" s="1511">
        <f t="shared" si="15"/>
        <v>0</v>
      </c>
      <c r="I254" s="1511">
        <f t="shared" si="15"/>
        <v>0</v>
      </c>
      <c r="J254" s="1511">
        <f t="shared" si="15"/>
        <v>0</v>
      </c>
      <c r="K254" s="1511">
        <f t="shared" si="15"/>
        <v>1339253.798382316</v>
      </c>
      <c r="L254" s="1511">
        <f t="shared" si="15"/>
        <v>236826.46965996083</v>
      </c>
      <c r="M254" s="1511">
        <f t="shared" si="15"/>
        <v>197793.89351626099</v>
      </c>
      <c r="N254" s="1511">
        <f t="shared" si="16"/>
        <v>0</v>
      </c>
      <c r="O254" s="1511">
        <f t="shared" si="16"/>
        <v>0</v>
      </c>
      <c r="P254" s="1511">
        <f t="shared" si="16"/>
        <v>0</v>
      </c>
      <c r="Q254" s="1511">
        <f t="shared" si="16"/>
        <v>0</v>
      </c>
      <c r="R254" s="1511">
        <f t="shared" si="16"/>
        <v>0</v>
      </c>
      <c r="S254" s="1511">
        <f t="shared" si="16"/>
        <v>0</v>
      </c>
      <c r="T254" s="1511">
        <f t="shared" si="16"/>
        <v>0</v>
      </c>
      <c r="U254" s="1511">
        <f t="shared" si="16"/>
        <v>0</v>
      </c>
      <c r="V254" s="1511">
        <f t="shared" si="16"/>
        <v>0</v>
      </c>
      <c r="W254" s="1511">
        <f t="shared" si="16"/>
        <v>0</v>
      </c>
      <c r="X254" s="1511">
        <f t="shared" si="16"/>
        <v>0</v>
      </c>
    </row>
    <row r="255" spans="1:24" ht="15.95" customHeight="1" x14ac:dyDescent="0.2">
      <c r="A255" s="1503"/>
      <c r="B255" s="940"/>
      <c r="C255" s="197" t="s">
        <v>700</v>
      </c>
      <c r="D255" s="1511">
        <f t="shared" si="15"/>
        <v>20668580.773249999</v>
      </c>
      <c r="E255" s="1511">
        <f t="shared" si="15"/>
        <v>11885756.860663192</v>
      </c>
      <c r="F255" s="1511">
        <f t="shared" si="15"/>
        <v>3204600.8174564783</v>
      </c>
      <c r="G255" s="1511">
        <f t="shared" si="15"/>
        <v>4262551.9346011095</v>
      </c>
      <c r="H255" s="1511">
        <f t="shared" si="15"/>
        <v>0</v>
      </c>
      <c r="I255" s="1511">
        <f t="shared" si="15"/>
        <v>0</v>
      </c>
      <c r="J255" s="1511">
        <f t="shared" si="15"/>
        <v>0</v>
      </c>
      <c r="K255" s="1511">
        <f t="shared" si="15"/>
        <v>1233898.0930269817</v>
      </c>
      <c r="L255" s="1511">
        <f t="shared" si="15"/>
        <v>44607.683620176074</v>
      </c>
      <c r="M255" s="1511">
        <f t="shared" si="15"/>
        <v>37165.383882059046</v>
      </c>
      <c r="N255" s="1511">
        <f t="shared" si="16"/>
        <v>0</v>
      </c>
      <c r="O255" s="1511">
        <f t="shared" si="16"/>
        <v>0</v>
      </c>
      <c r="P255" s="1511">
        <f t="shared" si="16"/>
        <v>0</v>
      </c>
      <c r="Q255" s="1511">
        <f t="shared" si="16"/>
        <v>0</v>
      </c>
      <c r="R255" s="1511">
        <f t="shared" si="16"/>
        <v>0</v>
      </c>
      <c r="S255" s="1511">
        <f t="shared" si="16"/>
        <v>0</v>
      </c>
      <c r="T255" s="1511">
        <f t="shared" si="16"/>
        <v>0</v>
      </c>
      <c r="U255" s="1511">
        <f t="shared" si="16"/>
        <v>0</v>
      </c>
      <c r="V255" s="1511">
        <f t="shared" si="16"/>
        <v>0</v>
      </c>
      <c r="W255" s="1511">
        <f t="shared" si="16"/>
        <v>0</v>
      </c>
      <c r="X255" s="1511">
        <f t="shared" si="16"/>
        <v>0</v>
      </c>
    </row>
    <row r="256" spans="1:24" ht="15.95" customHeight="1" x14ac:dyDescent="0.2">
      <c r="A256" s="1503"/>
      <c r="B256" s="940"/>
      <c r="C256" s="197" t="s">
        <v>697</v>
      </c>
      <c r="D256" s="1511">
        <f t="shared" si="15"/>
        <v>0</v>
      </c>
      <c r="E256" s="1511">
        <f t="shared" si="15"/>
        <v>0</v>
      </c>
      <c r="F256" s="1511">
        <f t="shared" si="15"/>
        <v>0</v>
      </c>
      <c r="G256" s="1511">
        <f t="shared" si="15"/>
        <v>0</v>
      </c>
      <c r="H256" s="1511">
        <f t="shared" si="15"/>
        <v>0</v>
      </c>
      <c r="I256" s="1511">
        <f t="shared" si="15"/>
        <v>0</v>
      </c>
      <c r="J256" s="1511">
        <f t="shared" si="15"/>
        <v>0</v>
      </c>
      <c r="K256" s="1511">
        <f t="shared" si="15"/>
        <v>0</v>
      </c>
      <c r="L256" s="1511">
        <f t="shared" si="15"/>
        <v>0</v>
      </c>
      <c r="M256" s="1511">
        <f t="shared" si="15"/>
        <v>0</v>
      </c>
      <c r="N256" s="1511">
        <f t="shared" si="16"/>
        <v>0</v>
      </c>
      <c r="O256" s="1511">
        <f t="shared" si="16"/>
        <v>0</v>
      </c>
      <c r="P256" s="1511">
        <f t="shared" si="16"/>
        <v>0</v>
      </c>
      <c r="Q256" s="1511">
        <f t="shared" si="16"/>
        <v>0</v>
      </c>
      <c r="R256" s="1511">
        <f t="shared" si="16"/>
        <v>0</v>
      </c>
      <c r="S256" s="1511">
        <f t="shared" si="16"/>
        <v>0</v>
      </c>
      <c r="T256" s="1511">
        <f t="shared" si="16"/>
        <v>0</v>
      </c>
      <c r="U256" s="1511">
        <f t="shared" si="16"/>
        <v>0</v>
      </c>
      <c r="V256" s="1511">
        <f t="shared" si="16"/>
        <v>0</v>
      </c>
      <c r="W256" s="1511">
        <f t="shared" si="16"/>
        <v>0</v>
      </c>
      <c r="X256" s="1511">
        <f t="shared" si="16"/>
        <v>0</v>
      </c>
    </row>
    <row r="257" spans="1:24" ht="15.95" customHeight="1" x14ac:dyDescent="0.2">
      <c r="A257" s="1503"/>
      <c r="B257" s="940"/>
      <c r="C257" s="1508"/>
      <c r="D257" s="1511"/>
      <c r="E257" s="1511"/>
      <c r="F257" s="1511"/>
      <c r="G257" s="1511"/>
      <c r="H257" s="1511"/>
      <c r="I257" s="1511"/>
      <c r="J257" s="1511"/>
      <c r="K257" s="1511"/>
      <c r="L257" s="1511"/>
      <c r="M257" s="1511"/>
      <c r="N257" s="1511"/>
      <c r="O257" s="1511"/>
      <c r="P257" s="1511"/>
      <c r="Q257" s="1511"/>
      <c r="R257" s="1511"/>
      <c r="S257" s="1511"/>
      <c r="T257" s="1511"/>
      <c r="U257" s="1511"/>
      <c r="V257" s="1511"/>
      <c r="W257" s="1511"/>
      <c r="X257" s="1511"/>
    </row>
    <row r="258" spans="1:24" ht="15.95" customHeight="1" thickBot="1" x14ac:dyDescent="0.25">
      <c r="A258" s="1503"/>
      <c r="B258" s="940"/>
      <c r="C258" s="1517" t="s">
        <v>763</v>
      </c>
      <c r="D258" s="1519">
        <f>SUM(D223:D256)</f>
        <v>192164103.17002589</v>
      </c>
      <c r="E258" s="1519">
        <f t="shared" ref="E258:X258" si="17">SUM(E223:E256)</f>
        <v>101658682.65092427</v>
      </c>
      <c r="F258" s="1519">
        <f t="shared" si="17"/>
        <v>28316381.926300846</v>
      </c>
      <c r="G258" s="1519">
        <f t="shared" si="17"/>
        <v>59940906.390020669</v>
      </c>
      <c r="H258" s="1519">
        <f t="shared" si="17"/>
        <v>0</v>
      </c>
      <c r="I258" s="1519">
        <f t="shared" si="17"/>
        <v>0</v>
      </c>
      <c r="J258" s="1519">
        <f t="shared" si="17"/>
        <v>0</v>
      </c>
      <c r="K258" s="1519">
        <f t="shared" si="17"/>
        <v>1775723.5206384994</v>
      </c>
      <c r="L258" s="1519">
        <f t="shared" si="17"/>
        <v>210745.35549217727</v>
      </c>
      <c r="M258" s="1519">
        <f t="shared" si="17"/>
        <v>261663.32664942299</v>
      </c>
      <c r="N258" s="1519">
        <f t="shared" si="17"/>
        <v>0</v>
      </c>
      <c r="O258" s="1519">
        <f t="shared" si="17"/>
        <v>0</v>
      </c>
      <c r="P258" s="1519">
        <f t="shared" si="17"/>
        <v>0</v>
      </c>
      <c r="Q258" s="1519">
        <f t="shared" si="17"/>
        <v>0</v>
      </c>
      <c r="R258" s="1519">
        <f t="shared" si="17"/>
        <v>0</v>
      </c>
      <c r="S258" s="1519">
        <f t="shared" si="17"/>
        <v>0</v>
      </c>
      <c r="T258" s="1519">
        <f t="shared" si="17"/>
        <v>0</v>
      </c>
      <c r="U258" s="1519">
        <f t="shared" si="17"/>
        <v>0</v>
      </c>
      <c r="V258" s="1519">
        <f t="shared" si="17"/>
        <v>0</v>
      </c>
      <c r="W258" s="1519">
        <f t="shared" si="17"/>
        <v>0</v>
      </c>
      <c r="X258" s="1519">
        <f t="shared" si="17"/>
        <v>0</v>
      </c>
    </row>
    <row r="259" spans="1:24" ht="15.95" customHeight="1" thickTop="1" x14ac:dyDescent="0.2">
      <c r="A259" s="639"/>
      <c r="C259" s="1508"/>
      <c r="D259" s="1509"/>
      <c r="E259" s="1509"/>
      <c r="F259" s="1509"/>
      <c r="G259" s="1509"/>
      <c r="H259" s="1509"/>
      <c r="I259" s="1509"/>
      <c r="J259" s="1509"/>
      <c r="K259" s="1509"/>
      <c r="L259" s="1509"/>
      <c r="M259" s="1509"/>
      <c r="N259" s="1509"/>
      <c r="O259" s="1509"/>
      <c r="P259" s="1509"/>
      <c r="Q259" s="1509"/>
      <c r="R259" s="1509"/>
      <c r="S259" s="1509"/>
      <c r="T259" s="1509"/>
      <c r="U259" s="1509"/>
      <c r="V259" s="1509"/>
      <c r="W259" s="1509"/>
      <c r="X259" s="1509"/>
    </row>
    <row r="260" spans="1:24" ht="15.95" customHeight="1" x14ac:dyDescent="0.2">
      <c r="A260" s="639"/>
      <c r="C260" s="1508"/>
      <c r="D260" s="1509"/>
      <c r="E260" s="1509"/>
      <c r="F260" s="1509"/>
      <c r="G260" s="1509"/>
      <c r="H260" s="1509"/>
      <c r="I260" s="1509"/>
      <c r="J260" s="1509"/>
      <c r="K260" s="1509"/>
      <c r="L260" s="1509"/>
      <c r="M260" s="1509"/>
      <c r="N260" s="1509"/>
      <c r="O260" s="1509"/>
      <c r="P260" s="1509"/>
      <c r="Q260" s="1509"/>
      <c r="R260" s="1509"/>
      <c r="S260" s="1509"/>
      <c r="T260" s="1509"/>
      <c r="U260" s="1509"/>
      <c r="V260" s="1509"/>
      <c r="W260" s="1509"/>
      <c r="X260" s="1509"/>
    </row>
    <row r="261" spans="1:24" ht="15.95" customHeight="1" x14ac:dyDescent="0.2">
      <c r="A261" s="639"/>
      <c r="C261" s="1508"/>
      <c r="D261" s="1509"/>
      <c r="E261" s="1509"/>
      <c r="F261" s="1509"/>
      <c r="G261" s="1509"/>
      <c r="H261" s="1509"/>
      <c r="I261" s="1509"/>
      <c r="J261" s="1509"/>
      <c r="K261" s="1509"/>
      <c r="L261" s="1509"/>
      <c r="M261" s="1509"/>
      <c r="N261" s="1509"/>
      <c r="O261" s="1509"/>
      <c r="P261" s="1509"/>
      <c r="Q261" s="1509"/>
      <c r="R261" s="1509"/>
      <c r="S261" s="1509"/>
      <c r="T261" s="1509"/>
      <c r="U261" s="1509"/>
      <c r="V261" s="1509"/>
      <c r="W261" s="1509"/>
      <c r="X261" s="1509"/>
    </row>
    <row r="262" spans="1:24" ht="15.95" customHeight="1" x14ac:dyDescent="0.2">
      <c r="A262" s="639"/>
      <c r="C262" s="1508"/>
      <c r="D262" s="1509"/>
      <c r="E262" s="1509"/>
      <c r="F262" s="1509"/>
      <c r="G262" s="1509"/>
      <c r="H262" s="1509"/>
      <c r="I262" s="1509"/>
      <c r="J262" s="1509"/>
      <c r="K262" s="1509"/>
      <c r="L262" s="1509"/>
      <c r="M262" s="1509"/>
      <c r="N262" s="1509"/>
      <c r="O262" s="1509"/>
      <c r="P262" s="1509"/>
      <c r="Q262" s="1509"/>
      <c r="R262" s="1509"/>
      <c r="S262" s="1509"/>
      <c r="T262" s="1509"/>
      <c r="U262" s="1509"/>
      <c r="V262" s="1509"/>
      <c r="W262" s="1509"/>
      <c r="X262" s="1509"/>
    </row>
    <row r="263" spans="1:24" ht="15.95" customHeight="1" x14ac:dyDescent="0.2">
      <c r="A263" s="639"/>
      <c r="C263" s="1508"/>
      <c r="D263" s="1509"/>
      <c r="E263" s="1509"/>
      <c r="F263" s="1509"/>
      <c r="G263" s="1509"/>
      <c r="H263" s="1509"/>
      <c r="I263" s="1509"/>
      <c r="J263" s="1509"/>
      <c r="K263" s="1509"/>
      <c r="L263" s="1509"/>
      <c r="M263" s="1509"/>
      <c r="N263" s="1509"/>
      <c r="O263" s="1509"/>
      <c r="P263" s="1509"/>
      <c r="Q263" s="1509"/>
      <c r="R263" s="1509"/>
      <c r="S263" s="1509"/>
      <c r="T263" s="1509"/>
      <c r="U263" s="1509"/>
      <c r="V263" s="1509"/>
      <c r="W263" s="1509"/>
      <c r="X263" s="1509"/>
    </row>
    <row r="264" spans="1:24" ht="15.95" customHeight="1" x14ac:dyDescent="0.2">
      <c r="A264" s="639"/>
      <c r="C264" s="1508"/>
      <c r="D264" s="1509"/>
      <c r="E264" s="1509"/>
      <c r="F264" s="1509"/>
      <c r="G264" s="1509"/>
      <c r="H264" s="1509"/>
      <c r="I264" s="1509"/>
      <c r="J264" s="1509"/>
      <c r="K264" s="1509"/>
      <c r="L264" s="1509"/>
      <c r="M264" s="1509"/>
      <c r="N264" s="1509"/>
      <c r="O264" s="1509"/>
      <c r="P264" s="1509"/>
      <c r="Q264" s="1509"/>
      <c r="R264" s="1509"/>
      <c r="S264" s="1509"/>
      <c r="T264" s="1509"/>
      <c r="U264" s="1509"/>
      <c r="V264" s="1509"/>
      <c r="W264" s="1509"/>
      <c r="X264" s="1509"/>
    </row>
    <row r="265" spans="1:24" ht="15.95" customHeight="1" x14ac:dyDescent="0.2">
      <c r="A265" s="639"/>
      <c r="C265" s="1508"/>
      <c r="D265" s="1509"/>
      <c r="E265" s="1509"/>
      <c r="F265" s="1509"/>
      <c r="G265" s="1509"/>
      <c r="H265" s="1509"/>
      <c r="I265" s="1509"/>
      <c r="J265" s="1509"/>
      <c r="K265" s="1509"/>
      <c r="L265" s="1509"/>
      <c r="M265" s="1509"/>
      <c r="N265" s="1509"/>
      <c r="O265" s="1509"/>
      <c r="P265" s="1509"/>
      <c r="Q265" s="1509"/>
      <c r="R265" s="1509"/>
      <c r="S265" s="1509"/>
      <c r="T265" s="1509"/>
      <c r="U265" s="1509"/>
      <c r="V265" s="1509"/>
      <c r="W265" s="1509"/>
      <c r="X265" s="1509"/>
    </row>
    <row r="266" spans="1:24" ht="15.95" customHeight="1" x14ac:dyDescent="0.2">
      <c r="A266" s="639"/>
      <c r="C266" s="1508"/>
      <c r="D266" s="1509"/>
      <c r="E266" s="1509"/>
      <c r="F266" s="1509"/>
      <c r="G266" s="1509"/>
      <c r="H266" s="1509"/>
      <c r="I266" s="1509"/>
      <c r="J266" s="1509"/>
      <c r="K266" s="1509"/>
      <c r="L266" s="1509"/>
      <c r="M266" s="1509"/>
      <c r="N266" s="1509"/>
      <c r="O266" s="1509"/>
      <c r="P266" s="1509"/>
      <c r="Q266" s="1509"/>
      <c r="R266" s="1509"/>
      <c r="S266" s="1509"/>
      <c r="T266" s="1509"/>
      <c r="U266" s="1509"/>
      <c r="V266" s="1509"/>
      <c r="W266" s="1509"/>
      <c r="X266" s="1509"/>
    </row>
    <row r="267" spans="1:24" ht="15.95" customHeight="1" x14ac:dyDescent="0.2">
      <c r="A267" s="639"/>
      <c r="C267" s="1508"/>
      <c r="D267" s="1509"/>
      <c r="E267" s="1509"/>
      <c r="F267" s="1509"/>
      <c r="G267" s="1509"/>
      <c r="H267" s="1509"/>
      <c r="I267" s="1509"/>
      <c r="J267" s="1509"/>
      <c r="K267" s="1509"/>
      <c r="L267" s="1509"/>
      <c r="M267" s="1509"/>
      <c r="N267" s="1509"/>
      <c r="O267" s="1509"/>
      <c r="P267" s="1509"/>
      <c r="Q267" s="1509"/>
      <c r="R267" s="1509"/>
      <c r="S267" s="1509"/>
      <c r="T267" s="1509"/>
      <c r="U267" s="1509"/>
      <c r="V267" s="1509"/>
      <c r="W267" s="1509"/>
      <c r="X267" s="1509"/>
    </row>
    <row r="268" spans="1:24" ht="15.95" customHeight="1" x14ac:dyDescent="0.2">
      <c r="A268" s="639"/>
      <c r="C268" s="1508"/>
      <c r="D268" s="1509"/>
      <c r="E268" s="1509"/>
      <c r="F268" s="1509"/>
      <c r="G268" s="1509"/>
      <c r="H268" s="1509"/>
      <c r="I268" s="1509"/>
      <c r="J268" s="1509"/>
      <c r="K268" s="1509"/>
      <c r="L268" s="1509"/>
      <c r="M268" s="1509"/>
      <c r="N268" s="1509"/>
      <c r="O268" s="1509"/>
      <c r="P268" s="1509"/>
      <c r="Q268" s="1509"/>
      <c r="R268" s="1509"/>
      <c r="S268" s="1509"/>
      <c r="T268" s="1509"/>
      <c r="U268" s="1509"/>
      <c r="V268" s="1509"/>
      <c r="W268" s="1509"/>
      <c r="X268" s="1509"/>
    </row>
    <row r="269" spans="1:24" ht="15.95" customHeight="1" x14ac:dyDescent="0.2">
      <c r="A269" s="639"/>
      <c r="C269" s="1508"/>
      <c r="D269" s="1509"/>
      <c r="E269" s="1509"/>
      <c r="F269" s="1509"/>
      <c r="G269" s="1509"/>
      <c r="H269" s="1509"/>
      <c r="I269" s="1509"/>
      <c r="J269" s="1509"/>
      <c r="K269" s="1509"/>
      <c r="L269" s="1509"/>
      <c r="M269" s="1509"/>
      <c r="N269" s="1509"/>
      <c r="O269" s="1509"/>
      <c r="P269" s="1509"/>
      <c r="Q269" s="1509"/>
      <c r="R269" s="1509"/>
      <c r="S269" s="1509"/>
      <c r="T269" s="1509"/>
      <c r="U269" s="1509"/>
      <c r="V269" s="1509"/>
      <c r="W269" s="1509"/>
      <c r="X269" s="1509"/>
    </row>
    <row r="270" spans="1:24" ht="15.95" customHeight="1" x14ac:dyDescent="0.2">
      <c r="A270" s="639"/>
      <c r="C270" s="1508"/>
      <c r="D270" s="1509"/>
      <c r="E270" s="1509"/>
      <c r="F270" s="1509"/>
      <c r="G270" s="1509"/>
      <c r="H270" s="1509"/>
      <c r="I270" s="1509"/>
      <c r="J270" s="1509"/>
      <c r="K270" s="1509"/>
      <c r="L270" s="1509"/>
      <c r="M270" s="1509"/>
      <c r="N270" s="1509"/>
      <c r="O270" s="1509"/>
      <c r="P270" s="1509"/>
      <c r="Q270" s="1509"/>
      <c r="R270" s="1509"/>
      <c r="S270" s="1509"/>
      <c r="T270" s="1509"/>
      <c r="U270" s="1509"/>
      <c r="V270" s="1509"/>
      <c r="W270" s="1509"/>
      <c r="X270" s="1509"/>
    </row>
    <row r="271" spans="1:24" ht="15.95" customHeight="1" x14ac:dyDescent="0.2">
      <c r="A271" s="639"/>
      <c r="C271" s="1508"/>
      <c r="D271" s="1509"/>
      <c r="E271" s="1509"/>
      <c r="F271" s="1509"/>
      <c r="G271" s="1509"/>
      <c r="H271" s="1509"/>
      <c r="I271" s="1509"/>
      <c r="J271" s="1509"/>
      <c r="K271" s="1509"/>
      <c r="L271" s="1509"/>
      <c r="M271" s="1509"/>
      <c r="N271" s="1509"/>
      <c r="O271" s="1509"/>
      <c r="P271" s="1509"/>
      <c r="Q271" s="1509"/>
      <c r="R271" s="1509"/>
      <c r="S271" s="1509"/>
      <c r="T271" s="1509"/>
      <c r="U271" s="1509"/>
      <c r="V271" s="1509"/>
      <c r="W271" s="1509"/>
      <c r="X271" s="1509"/>
    </row>
    <row r="272" spans="1:24" ht="15.95" customHeight="1" x14ac:dyDescent="0.2">
      <c r="A272" s="639"/>
      <c r="C272" s="1508"/>
      <c r="D272" s="1509"/>
      <c r="E272" s="1509"/>
      <c r="F272" s="1509"/>
      <c r="G272" s="1509"/>
      <c r="H272" s="1509"/>
      <c r="I272" s="1509"/>
      <c r="J272" s="1509"/>
      <c r="K272" s="1509"/>
      <c r="L272" s="1509"/>
      <c r="M272" s="1509"/>
      <c r="N272" s="1509"/>
      <c r="O272" s="1509"/>
      <c r="P272" s="1509"/>
      <c r="Q272" s="1509"/>
      <c r="R272" s="1509"/>
      <c r="S272" s="1509"/>
      <c r="T272" s="1509"/>
      <c r="U272" s="1509"/>
      <c r="V272" s="1509"/>
      <c r="W272" s="1509"/>
      <c r="X272" s="1509"/>
    </row>
    <row r="273" spans="1:24" ht="15.95" customHeight="1" x14ac:dyDescent="0.2">
      <c r="A273" s="639"/>
      <c r="C273" s="1508"/>
      <c r="D273" s="1509"/>
      <c r="E273" s="1509"/>
      <c r="F273" s="1509"/>
      <c r="G273" s="1509"/>
      <c r="H273" s="1509"/>
      <c r="I273" s="1509"/>
      <c r="J273" s="1509"/>
      <c r="K273" s="1509"/>
      <c r="L273" s="1509"/>
      <c r="M273" s="1509"/>
      <c r="N273" s="1509"/>
      <c r="O273" s="1509"/>
      <c r="P273" s="1509"/>
      <c r="Q273" s="1509"/>
      <c r="R273" s="1509"/>
      <c r="S273" s="1509"/>
      <c r="T273" s="1509"/>
      <c r="U273" s="1509"/>
      <c r="V273" s="1509"/>
      <c r="W273" s="1509"/>
      <c r="X273" s="1509"/>
    </row>
    <row r="274" spans="1:24" ht="15.95" customHeight="1" x14ac:dyDescent="0.2">
      <c r="A274" s="639"/>
      <c r="C274" s="1508"/>
      <c r="D274" s="1509"/>
      <c r="E274" s="1509"/>
      <c r="F274" s="1509"/>
      <c r="G274" s="1509"/>
      <c r="H274" s="1509"/>
      <c r="I274" s="1509"/>
      <c r="J274" s="1509"/>
      <c r="K274" s="1509"/>
      <c r="L274" s="1509"/>
      <c r="M274" s="1509"/>
      <c r="N274" s="1509"/>
      <c r="O274" s="1509"/>
      <c r="P274" s="1509"/>
      <c r="Q274" s="1509"/>
      <c r="R274" s="1509"/>
      <c r="S274" s="1509"/>
      <c r="T274" s="1509"/>
      <c r="U274" s="1509"/>
      <c r="V274" s="1509"/>
      <c r="W274" s="1509"/>
      <c r="X274" s="1509"/>
    </row>
    <row r="275" spans="1:24" ht="15.95" customHeight="1" x14ac:dyDescent="0.2">
      <c r="A275" s="639"/>
      <c r="C275" s="1508"/>
      <c r="D275" s="1509"/>
      <c r="E275" s="1509"/>
      <c r="F275" s="1509"/>
      <c r="G275" s="1509"/>
      <c r="H275" s="1509"/>
      <c r="I275" s="1509"/>
      <c r="J275" s="1509"/>
      <c r="K275" s="1509"/>
      <c r="L275" s="1509"/>
      <c r="M275" s="1509"/>
      <c r="N275" s="1509"/>
      <c r="O275" s="1509"/>
      <c r="P275" s="1509"/>
      <c r="Q275" s="1509"/>
      <c r="R275" s="1509"/>
      <c r="S275" s="1509"/>
      <c r="T275" s="1509"/>
      <c r="U275" s="1509"/>
      <c r="V275" s="1509"/>
      <c r="W275" s="1509"/>
      <c r="X275" s="1509"/>
    </row>
    <row r="276" spans="1:24" ht="15.95" customHeight="1" x14ac:dyDescent="0.2">
      <c r="A276" s="639"/>
      <c r="C276" s="1508"/>
      <c r="D276" s="1509"/>
      <c r="E276" s="1509"/>
      <c r="F276" s="1509"/>
      <c r="G276" s="1509"/>
      <c r="H276" s="1509"/>
      <c r="I276" s="1509"/>
      <c r="J276" s="1509"/>
      <c r="K276" s="1509"/>
      <c r="L276" s="1509"/>
      <c r="M276" s="1509"/>
      <c r="N276" s="1509"/>
      <c r="O276" s="1509"/>
      <c r="P276" s="1509"/>
      <c r="Q276" s="1509"/>
      <c r="R276" s="1509"/>
      <c r="S276" s="1509"/>
      <c r="T276" s="1509"/>
      <c r="U276" s="1509"/>
      <c r="V276" s="1509"/>
      <c r="W276" s="1509"/>
      <c r="X276" s="1509"/>
    </row>
    <row r="277" spans="1:24" ht="15.95" customHeight="1" x14ac:dyDescent="0.2">
      <c r="A277" s="639"/>
      <c r="C277" s="1508"/>
      <c r="D277" s="1509"/>
      <c r="E277" s="1509"/>
      <c r="F277" s="1509"/>
      <c r="G277" s="1509"/>
      <c r="H277" s="1509"/>
      <c r="I277" s="1509"/>
      <c r="J277" s="1509"/>
      <c r="K277" s="1509"/>
      <c r="L277" s="1509"/>
      <c r="M277" s="1509"/>
      <c r="N277" s="1509"/>
      <c r="O277" s="1509"/>
      <c r="P277" s="1509"/>
      <c r="Q277" s="1509"/>
      <c r="R277" s="1509"/>
      <c r="S277" s="1509"/>
      <c r="T277" s="1509"/>
      <c r="U277" s="1509"/>
      <c r="V277" s="1509"/>
      <c r="W277" s="1509"/>
      <c r="X277" s="1509"/>
    </row>
    <row r="278" spans="1:24" ht="15.95" customHeight="1" x14ac:dyDescent="0.2">
      <c r="A278" s="639"/>
      <c r="C278" s="1508"/>
      <c r="D278" s="1509"/>
      <c r="E278" s="1509"/>
      <c r="F278" s="1509"/>
      <c r="G278" s="1509"/>
      <c r="H278" s="1509"/>
      <c r="I278" s="1509"/>
      <c r="J278" s="1509"/>
      <c r="K278" s="1509"/>
      <c r="L278" s="1509"/>
      <c r="M278" s="1509"/>
      <c r="N278" s="1509"/>
      <c r="O278" s="1509"/>
      <c r="P278" s="1509"/>
      <c r="Q278" s="1509"/>
      <c r="R278" s="1509"/>
      <c r="S278" s="1509"/>
      <c r="T278" s="1509"/>
      <c r="U278" s="1509"/>
      <c r="V278" s="1509"/>
      <c r="W278" s="1509"/>
      <c r="X278" s="1509"/>
    </row>
    <row r="279" spans="1:24" ht="15.95" customHeight="1" x14ac:dyDescent="0.2">
      <c r="A279" s="639"/>
      <c r="C279" s="1508"/>
      <c r="D279" s="1509"/>
      <c r="E279" s="1509"/>
      <c r="F279" s="1509"/>
      <c r="G279" s="1509"/>
      <c r="H279" s="1509"/>
      <c r="I279" s="1509"/>
      <c r="J279" s="1509"/>
      <c r="K279" s="1509"/>
      <c r="L279" s="1509"/>
      <c r="M279" s="1509"/>
      <c r="N279" s="1509"/>
      <c r="O279" s="1509"/>
      <c r="P279" s="1509"/>
      <c r="Q279" s="1509"/>
      <c r="R279" s="1509"/>
      <c r="S279" s="1509"/>
      <c r="T279" s="1509"/>
      <c r="U279" s="1509"/>
      <c r="V279" s="1509"/>
      <c r="W279" s="1509"/>
      <c r="X279" s="1509"/>
    </row>
    <row r="280" spans="1:24" ht="15.95" customHeight="1" x14ac:dyDescent="0.2">
      <c r="A280" s="639"/>
      <c r="B280" s="940"/>
      <c r="C280" s="1508"/>
      <c r="D280" s="1509"/>
      <c r="E280" s="1509"/>
      <c r="F280" s="1509"/>
      <c r="G280" s="1509"/>
      <c r="H280" s="1509"/>
      <c r="I280" s="1509"/>
      <c r="J280" s="1509"/>
      <c r="K280" s="1509"/>
      <c r="L280" s="1509"/>
      <c r="M280" s="1509"/>
      <c r="N280" s="1509"/>
      <c r="O280" s="1509"/>
      <c r="P280" s="1509"/>
      <c r="Q280" s="1509"/>
      <c r="R280" s="1509"/>
      <c r="S280" s="1509"/>
      <c r="T280" s="1509"/>
      <c r="U280" s="1509"/>
      <c r="V280" s="1509"/>
      <c r="W280" s="1509"/>
      <c r="X280" s="1509"/>
    </row>
    <row r="281" spans="1:24" ht="15.95" customHeight="1" x14ac:dyDescent="0.2">
      <c r="A281" s="639"/>
      <c r="B281" s="940"/>
      <c r="C281" s="1508"/>
      <c r="D281" s="1509"/>
      <c r="E281" s="1509"/>
      <c r="F281" s="1509"/>
      <c r="G281" s="1509"/>
      <c r="H281" s="1509"/>
      <c r="I281" s="1509"/>
      <c r="J281" s="1509"/>
      <c r="K281" s="1509"/>
      <c r="L281" s="1509"/>
      <c r="M281" s="1509"/>
      <c r="N281" s="1509"/>
      <c r="O281" s="1509"/>
      <c r="P281" s="1509"/>
      <c r="Q281" s="1509"/>
      <c r="R281" s="1509"/>
      <c r="S281" s="1509"/>
      <c r="T281" s="1509"/>
      <c r="U281" s="1509"/>
      <c r="V281" s="1509"/>
      <c r="W281" s="1509"/>
      <c r="X281" s="1509"/>
    </row>
    <row r="282" spans="1:24" ht="15.95" customHeight="1" x14ac:dyDescent="0.2">
      <c r="A282" s="639"/>
      <c r="B282" s="940"/>
      <c r="C282" s="1508"/>
      <c r="D282" s="1509"/>
      <c r="E282" s="1509"/>
      <c r="F282" s="1509"/>
      <c r="G282" s="1509"/>
      <c r="H282" s="1509"/>
      <c r="I282" s="1509"/>
      <c r="J282" s="1509"/>
      <c r="K282" s="1509"/>
      <c r="L282" s="1509"/>
      <c r="M282" s="1509"/>
      <c r="N282" s="1509"/>
      <c r="O282" s="1509"/>
      <c r="P282" s="1509"/>
      <c r="Q282" s="1509"/>
      <c r="R282" s="1509"/>
      <c r="S282" s="1509"/>
      <c r="T282" s="1509"/>
      <c r="U282" s="1509"/>
      <c r="V282" s="1509"/>
      <c r="W282" s="1509"/>
      <c r="X282" s="1509"/>
    </row>
    <row r="283" spans="1:24" ht="15.95" customHeight="1" x14ac:dyDescent="0.2">
      <c r="A283" s="639"/>
      <c r="B283" s="940"/>
      <c r="C283" s="1508"/>
      <c r="D283" s="1509"/>
      <c r="E283" s="1509"/>
      <c r="F283" s="1509"/>
      <c r="G283" s="1509"/>
      <c r="H283" s="1509"/>
      <c r="I283" s="1509"/>
      <c r="J283" s="1509"/>
      <c r="K283" s="1509"/>
      <c r="L283" s="1509"/>
      <c r="M283" s="1509"/>
      <c r="N283" s="1509"/>
      <c r="O283" s="1509"/>
      <c r="P283" s="1509"/>
      <c r="Q283" s="1509"/>
      <c r="R283" s="1509"/>
      <c r="S283" s="1509"/>
      <c r="T283" s="1509"/>
      <c r="U283" s="1509"/>
      <c r="V283" s="1509"/>
      <c r="W283" s="1509"/>
      <c r="X283" s="1509"/>
    </row>
    <row r="284" spans="1:24" ht="15.95" customHeight="1" x14ac:dyDescent="0.2">
      <c r="A284" s="639"/>
      <c r="B284" s="940"/>
      <c r="C284" s="1508"/>
      <c r="D284" s="1509"/>
      <c r="E284" s="1509"/>
      <c r="F284" s="1509"/>
      <c r="G284" s="1509"/>
      <c r="H284" s="1509"/>
      <c r="I284" s="1509"/>
      <c r="J284" s="1509"/>
      <c r="K284" s="1509"/>
      <c r="L284" s="1509"/>
      <c r="M284" s="1509"/>
      <c r="N284" s="1509"/>
      <c r="O284" s="1509"/>
      <c r="P284" s="1509"/>
      <c r="Q284" s="1509"/>
      <c r="R284" s="1509"/>
      <c r="S284" s="1509"/>
      <c r="T284" s="1509"/>
      <c r="U284" s="1509"/>
      <c r="V284" s="1509"/>
      <c r="W284" s="1509"/>
      <c r="X284" s="1509"/>
    </row>
    <row r="285" spans="1:24" ht="15.95" customHeight="1" x14ac:dyDescent="0.2">
      <c r="A285" s="639"/>
      <c r="B285" s="940"/>
      <c r="C285" s="1508"/>
      <c r="D285" s="1509"/>
      <c r="E285" s="1509"/>
      <c r="F285" s="1509"/>
      <c r="G285" s="1509"/>
      <c r="H285" s="1509"/>
      <c r="I285" s="1509"/>
      <c r="J285" s="1509"/>
      <c r="K285" s="1509"/>
      <c r="L285" s="1509"/>
      <c r="M285" s="1509"/>
      <c r="N285" s="1509"/>
      <c r="O285" s="1509"/>
      <c r="P285" s="1509"/>
      <c r="Q285" s="1509"/>
      <c r="R285" s="1509"/>
      <c r="S285" s="1509"/>
      <c r="T285" s="1509"/>
      <c r="U285" s="1509"/>
      <c r="V285" s="1509"/>
      <c r="W285" s="1509"/>
      <c r="X285" s="1509"/>
    </row>
    <row r="286" spans="1:24" ht="15.95" customHeight="1" x14ac:dyDescent="0.2">
      <c r="A286" s="639"/>
      <c r="B286" s="940"/>
      <c r="C286" s="1508"/>
      <c r="D286" s="1425"/>
      <c r="E286" s="1424"/>
      <c r="F286" s="955"/>
      <c r="G286" s="955"/>
      <c r="H286" s="955"/>
      <c r="I286" s="955"/>
      <c r="J286" s="955"/>
      <c r="K286" s="955"/>
      <c r="L286" s="955"/>
      <c r="M286" s="955"/>
      <c r="N286" s="955"/>
      <c r="O286" s="955"/>
      <c r="P286" s="955"/>
      <c r="Q286" s="955"/>
      <c r="R286" s="955"/>
      <c r="S286" s="955"/>
      <c r="T286" s="955"/>
      <c r="U286" s="955"/>
      <c r="V286" s="955"/>
      <c r="W286" s="955"/>
      <c r="X286" s="955"/>
    </row>
    <row r="287" spans="1:24" ht="15.95" customHeight="1" x14ac:dyDescent="0.2">
      <c r="A287" s="639"/>
      <c r="B287" s="940"/>
      <c r="C287" s="1508"/>
      <c r="D287" s="1425"/>
      <c r="E287" s="1424"/>
      <c r="F287" s="955"/>
      <c r="G287" s="955"/>
      <c r="H287" s="955"/>
      <c r="I287" s="955"/>
      <c r="J287" s="955"/>
      <c r="K287" s="955"/>
      <c r="L287" s="955"/>
      <c r="M287" s="955"/>
      <c r="N287" s="955"/>
      <c r="O287" s="955"/>
      <c r="P287" s="955"/>
      <c r="Q287" s="955"/>
      <c r="R287" s="955"/>
      <c r="S287" s="955"/>
      <c r="T287" s="955"/>
      <c r="U287" s="955"/>
      <c r="V287" s="955"/>
      <c r="W287" s="955"/>
      <c r="X287" s="955"/>
    </row>
    <row r="288" spans="1:24" ht="15.95" customHeight="1" x14ac:dyDescent="0.2">
      <c r="A288" s="639"/>
      <c r="C288" s="1508"/>
      <c r="D288" s="1425"/>
      <c r="E288" s="1424"/>
      <c r="F288" s="955"/>
      <c r="G288" s="955"/>
      <c r="H288" s="955"/>
      <c r="I288" s="955"/>
      <c r="J288" s="955"/>
      <c r="K288" s="955"/>
      <c r="L288" s="955"/>
      <c r="M288" s="955"/>
      <c r="N288" s="955"/>
      <c r="O288" s="955"/>
      <c r="P288" s="955"/>
      <c r="Q288" s="955"/>
      <c r="R288" s="955"/>
      <c r="S288" s="955"/>
      <c r="T288" s="955"/>
      <c r="U288" s="955"/>
      <c r="V288" s="955"/>
      <c r="W288" s="955"/>
      <c r="X288" s="955"/>
    </row>
    <row r="289" spans="1:24" ht="15.95" customHeight="1" x14ac:dyDescent="0.2">
      <c r="A289" s="639"/>
      <c r="C289" s="1508"/>
      <c r="D289" s="1425"/>
      <c r="E289" s="1424"/>
      <c r="F289" s="955"/>
      <c r="G289" s="955"/>
      <c r="H289" s="955"/>
      <c r="I289" s="955"/>
      <c r="J289" s="955"/>
      <c r="K289" s="955"/>
      <c r="L289" s="955"/>
      <c r="M289" s="955"/>
      <c r="N289" s="955"/>
      <c r="O289" s="955"/>
      <c r="P289" s="955"/>
      <c r="Q289" s="955"/>
      <c r="R289" s="955"/>
      <c r="S289" s="955"/>
      <c r="T289" s="955"/>
      <c r="U289" s="955"/>
      <c r="V289" s="955"/>
      <c r="W289" s="955"/>
      <c r="X289" s="955"/>
    </row>
    <row r="290" spans="1:24" ht="15.95" customHeight="1" x14ac:dyDescent="0.2">
      <c r="A290" s="639"/>
      <c r="C290" s="1508"/>
      <c r="D290" s="1425"/>
      <c r="E290" s="1424"/>
      <c r="F290" s="955"/>
      <c r="G290" s="955"/>
      <c r="H290" s="955"/>
      <c r="I290" s="955"/>
      <c r="J290" s="955"/>
      <c r="K290" s="955"/>
      <c r="L290" s="955"/>
      <c r="M290" s="955"/>
      <c r="N290" s="955"/>
      <c r="O290" s="955"/>
      <c r="P290" s="955"/>
      <c r="Q290" s="955"/>
      <c r="R290" s="955"/>
      <c r="S290" s="955"/>
      <c r="T290" s="955"/>
      <c r="U290" s="955"/>
      <c r="V290" s="955"/>
      <c r="W290" s="955"/>
      <c r="X290" s="955"/>
    </row>
    <row r="291" spans="1:24" ht="15.95" customHeight="1" x14ac:dyDescent="0.2">
      <c r="A291" s="639"/>
      <c r="C291" s="1508"/>
      <c r="D291" s="1425"/>
      <c r="E291" s="1424"/>
      <c r="F291" s="955"/>
      <c r="G291" s="955"/>
      <c r="H291" s="955"/>
      <c r="I291" s="955"/>
      <c r="J291" s="955"/>
      <c r="K291" s="955"/>
      <c r="L291" s="955"/>
      <c r="M291" s="955"/>
      <c r="N291" s="955"/>
      <c r="O291" s="955"/>
      <c r="P291" s="955"/>
      <c r="Q291" s="955"/>
      <c r="R291" s="955"/>
      <c r="S291" s="955"/>
      <c r="T291" s="955"/>
      <c r="U291" s="955"/>
      <c r="V291" s="955"/>
      <c r="W291" s="955"/>
      <c r="X291" s="955"/>
    </row>
    <row r="292" spans="1:24" ht="15.95" customHeight="1" x14ac:dyDescent="0.2">
      <c r="A292" s="639"/>
      <c r="C292" s="1508"/>
      <c r="D292" s="1425"/>
      <c r="E292" s="1424"/>
      <c r="F292" s="955"/>
      <c r="G292" s="955"/>
      <c r="H292" s="955"/>
      <c r="I292" s="955"/>
      <c r="J292" s="955"/>
      <c r="K292" s="955"/>
      <c r="L292" s="955"/>
      <c r="M292" s="955"/>
      <c r="N292" s="955"/>
      <c r="O292" s="955"/>
      <c r="P292" s="955"/>
      <c r="Q292" s="955"/>
      <c r="R292" s="955"/>
      <c r="S292" s="955"/>
      <c r="T292" s="955"/>
      <c r="U292" s="955"/>
      <c r="V292" s="955"/>
      <c r="W292" s="955"/>
      <c r="X292" s="955"/>
    </row>
    <row r="293" spans="1:24" ht="15.95" customHeight="1" x14ac:dyDescent="0.2">
      <c r="A293" s="639"/>
      <c r="C293" s="1508"/>
      <c r="D293" s="1425"/>
      <c r="E293" s="1424"/>
      <c r="F293" s="955"/>
      <c r="G293" s="955"/>
      <c r="H293" s="955"/>
      <c r="I293" s="955"/>
      <c r="J293" s="955"/>
      <c r="K293" s="955"/>
      <c r="L293" s="955"/>
      <c r="M293" s="955"/>
      <c r="N293" s="955"/>
      <c r="O293" s="955"/>
      <c r="P293" s="955"/>
      <c r="Q293" s="955"/>
      <c r="R293" s="955"/>
      <c r="S293" s="955"/>
      <c r="T293" s="955"/>
      <c r="U293" s="955"/>
      <c r="V293" s="955"/>
      <c r="W293" s="955"/>
      <c r="X293" s="955"/>
    </row>
    <row r="294" spans="1:24" ht="15.95" customHeight="1" x14ac:dyDescent="0.2">
      <c r="A294" s="639"/>
      <c r="C294" s="1508"/>
      <c r="D294" s="1425"/>
      <c r="E294" s="1424"/>
      <c r="F294" s="955"/>
      <c r="G294" s="955"/>
      <c r="H294" s="955"/>
      <c r="I294" s="955"/>
      <c r="J294" s="955"/>
      <c r="K294" s="955"/>
      <c r="L294" s="955"/>
      <c r="M294" s="955"/>
      <c r="N294" s="955"/>
      <c r="O294" s="955"/>
      <c r="P294" s="955"/>
      <c r="Q294" s="955"/>
      <c r="R294" s="955"/>
      <c r="S294" s="955"/>
      <c r="T294" s="955"/>
      <c r="U294" s="955"/>
      <c r="V294" s="955"/>
      <c r="W294" s="955"/>
      <c r="X294" s="955"/>
    </row>
    <row r="295" spans="1:24" ht="15.95" customHeight="1" x14ac:dyDescent="0.2">
      <c r="A295" s="639"/>
      <c r="C295" s="1508"/>
      <c r="D295" s="1425"/>
      <c r="E295" s="1424"/>
      <c r="F295" s="955"/>
      <c r="G295" s="955"/>
      <c r="H295" s="955"/>
      <c r="I295" s="955"/>
      <c r="J295" s="955"/>
      <c r="K295" s="955"/>
      <c r="L295" s="955"/>
      <c r="M295" s="955"/>
      <c r="N295" s="955"/>
      <c r="O295" s="955"/>
      <c r="P295" s="955"/>
      <c r="Q295" s="955"/>
      <c r="R295" s="955"/>
      <c r="S295" s="955"/>
      <c r="T295" s="955"/>
      <c r="U295" s="955"/>
      <c r="V295" s="955"/>
      <c r="W295" s="955"/>
      <c r="X295" s="955"/>
    </row>
    <row r="296" spans="1:24" ht="15.95" customHeight="1" x14ac:dyDescent="0.2">
      <c r="A296" s="639"/>
      <c r="C296" s="1508"/>
      <c r="D296" s="1425"/>
      <c r="E296" s="1424"/>
      <c r="F296" s="955"/>
      <c r="G296" s="955"/>
      <c r="H296" s="955"/>
      <c r="I296" s="955"/>
      <c r="J296" s="955"/>
      <c r="K296" s="955"/>
      <c r="L296" s="955"/>
      <c r="M296" s="955"/>
      <c r="N296" s="955"/>
      <c r="O296" s="955"/>
      <c r="P296" s="955"/>
      <c r="Q296" s="955"/>
      <c r="R296" s="955"/>
      <c r="S296" s="955"/>
      <c r="T296" s="955"/>
      <c r="U296" s="955"/>
      <c r="V296" s="955"/>
      <c r="W296" s="955"/>
      <c r="X296" s="955"/>
    </row>
    <row r="297" spans="1:24" ht="15.95" customHeight="1" x14ac:dyDescent="0.2">
      <c r="A297" s="639"/>
      <c r="B297" s="940"/>
      <c r="C297" s="1508"/>
      <c r="D297" s="1425"/>
      <c r="E297" s="1424"/>
      <c r="F297" s="955"/>
      <c r="G297" s="955"/>
      <c r="H297" s="955"/>
      <c r="I297" s="955"/>
      <c r="J297" s="955"/>
      <c r="K297" s="955"/>
      <c r="L297" s="955"/>
      <c r="M297" s="955"/>
      <c r="N297" s="955"/>
      <c r="O297" s="955"/>
      <c r="P297" s="955"/>
      <c r="Q297" s="955"/>
      <c r="R297" s="955"/>
      <c r="S297" s="955"/>
      <c r="T297" s="955"/>
      <c r="U297" s="955"/>
      <c r="V297" s="955"/>
      <c r="W297" s="955"/>
      <c r="X297" s="955"/>
    </row>
    <row r="298" spans="1:24" ht="15.95" customHeight="1" x14ac:dyDescent="0.2">
      <c r="A298" s="639"/>
      <c r="B298" s="940"/>
      <c r="C298" s="1508"/>
      <c r="D298" s="1425"/>
      <c r="E298" s="1424"/>
      <c r="F298" s="955"/>
      <c r="G298" s="955"/>
      <c r="H298" s="955"/>
      <c r="I298" s="955"/>
      <c r="J298" s="955"/>
      <c r="K298" s="955"/>
      <c r="L298" s="955"/>
      <c r="M298" s="955"/>
      <c r="N298" s="955"/>
      <c r="O298" s="955"/>
      <c r="P298" s="955"/>
      <c r="Q298" s="955"/>
      <c r="R298" s="955"/>
      <c r="S298" s="955"/>
      <c r="T298" s="955"/>
      <c r="U298" s="955"/>
      <c r="V298" s="955"/>
      <c r="W298" s="955"/>
      <c r="X298" s="955"/>
    </row>
    <row r="299" spans="1:24" ht="15.95" customHeight="1" x14ac:dyDescent="0.2">
      <c r="A299" s="639"/>
      <c r="B299" s="940"/>
      <c r="C299" s="1508"/>
      <c r="D299" s="1425"/>
      <c r="E299" s="1424"/>
      <c r="F299" s="955"/>
      <c r="G299" s="955"/>
      <c r="H299" s="955"/>
      <c r="I299" s="955"/>
      <c r="J299" s="955"/>
      <c r="K299" s="955"/>
      <c r="L299" s="955"/>
      <c r="M299" s="955"/>
      <c r="N299" s="955"/>
      <c r="O299" s="955"/>
      <c r="P299" s="955"/>
      <c r="Q299" s="955"/>
      <c r="R299" s="955"/>
      <c r="S299" s="955"/>
      <c r="T299" s="955"/>
      <c r="U299" s="955"/>
      <c r="V299" s="955"/>
      <c r="W299" s="955"/>
      <c r="X299" s="955"/>
    </row>
    <row r="300" spans="1:24" ht="15.95" customHeight="1" x14ac:dyDescent="0.2">
      <c r="A300" s="639"/>
      <c r="B300" s="940"/>
      <c r="C300" s="1508"/>
      <c r="D300" s="1425"/>
      <c r="E300" s="1424"/>
      <c r="F300" s="955"/>
      <c r="G300" s="955"/>
      <c r="H300" s="955"/>
      <c r="I300" s="955"/>
      <c r="J300" s="955"/>
      <c r="K300" s="955"/>
      <c r="L300" s="955"/>
      <c r="M300" s="955"/>
      <c r="N300" s="955"/>
      <c r="O300" s="955"/>
      <c r="P300" s="955"/>
      <c r="Q300" s="955"/>
      <c r="R300" s="955"/>
      <c r="S300" s="955"/>
      <c r="T300" s="955"/>
      <c r="U300" s="955"/>
      <c r="V300" s="955"/>
      <c r="W300" s="955"/>
      <c r="X300" s="955"/>
    </row>
    <row r="301" spans="1:24" ht="15.95" customHeight="1" x14ac:dyDescent="0.2">
      <c r="A301" s="639"/>
      <c r="B301" s="940"/>
      <c r="C301" s="1508"/>
      <c r="D301" s="1425"/>
      <c r="E301" s="1424"/>
      <c r="F301" s="955"/>
      <c r="G301" s="955"/>
      <c r="H301" s="955"/>
      <c r="I301" s="955"/>
      <c r="J301" s="955"/>
      <c r="K301" s="955"/>
      <c r="L301" s="955"/>
      <c r="M301" s="955"/>
      <c r="N301" s="955"/>
      <c r="O301" s="955"/>
      <c r="P301" s="955"/>
      <c r="Q301" s="955"/>
      <c r="R301" s="955"/>
      <c r="S301" s="955"/>
      <c r="T301" s="955"/>
      <c r="U301" s="955"/>
      <c r="V301" s="955"/>
      <c r="W301" s="955"/>
      <c r="X301" s="955"/>
    </row>
    <row r="302" spans="1:24" ht="15.95" customHeight="1" x14ac:dyDescent="0.2">
      <c r="A302" s="639"/>
      <c r="B302" s="940"/>
      <c r="C302" s="1508"/>
      <c r="D302" s="1425"/>
      <c r="E302" s="1424"/>
      <c r="F302" s="955"/>
      <c r="G302" s="955"/>
      <c r="H302" s="955"/>
      <c r="I302" s="955"/>
      <c r="J302" s="955"/>
      <c r="K302" s="955"/>
      <c r="L302" s="955"/>
      <c r="M302" s="955"/>
      <c r="N302" s="955"/>
      <c r="O302" s="955"/>
      <c r="P302" s="955"/>
      <c r="Q302" s="955"/>
      <c r="R302" s="955"/>
      <c r="S302" s="955"/>
      <c r="T302" s="955"/>
      <c r="U302" s="955"/>
      <c r="V302" s="955"/>
      <c r="W302" s="955"/>
      <c r="X302" s="955"/>
    </row>
    <row r="303" spans="1:24" ht="15.95" customHeight="1" x14ac:dyDescent="0.2">
      <c r="A303" s="639"/>
      <c r="B303" s="940"/>
      <c r="C303" s="1508"/>
      <c r="D303" s="1425"/>
      <c r="E303" s="1424"/>
      <c r="F303" s="955"/>
      <c r="G303" s="955"/>
      <c r="H303" s="955"/>
      <c r="I303" s="955"/>
      <c r="J303" s="955"/>
      <c r="K303" s="955"/>
      <c r="L303" s="955"/>
      <c r="M303" s="955"/>
      <c r="N303" s="955"/>
      <c r="O303" s="955"/>
      <c r="P303" s="955"/>
      <c r="Q303" s="955"/>
      <c r="R303" s="955"/>
      <c r="S303" s="955"/>
      <c r="T303" s="955"/>
      <c r="U303" s="955"/>
      <c r="V303" s="955"/>
      <c r="W303" s="955"/>
      <c r="X303" s="955"/>
    </row>
    <row r="304" spans="1:24" ht="15.95" customHeight="1" x14ac:dyDescent="0.2">
      <c r="A304" s="639"/>
      <c r="B304" s="940"/>
      <c r="C304" s="1508"/>
      <c r="D304" s="1425"/>
      <c r="E304" s="1424"/>
      <c r="F304" s="955"/>
      <c r="G304" s="955"/>
      <c r="H304" s="955"/>
      <c r="I304" s="955"/>
      <c r="J304" s="955"/>
      <c r="K304" s="955"/>
      <c r="L304" s="955"/>
      <c r="M304" s="955"/>
      <c r="N304" s="955"/>
      <c r="O304" s="955"/>
      <c r="P304" s="955"/>
      <c r="Q304" s="955"/>
      <c r="R304" s="955"/>
      <c r="S304" s="955"/>
      <c r="T304" s="955"/>
      <c r="U304" s="955"/>
      <c r="V304" s="955"/>
      <c r="W304" s="955"/>
      <c r="X304" s="955"/>
    </row>
    <row r="305" spans="1:24" ht="15.95" customHeight="1" x14ac:dyDescent="0.2">
      <c r="A305" s="639"/>
      <c r="B305" s="940"/>
      <c r="C305" s="1508"/>
      <c r="D305" s="1425"/>
      <c r="E305" s="1424"/>
      <c r="F305" s="955"/>
      <c r="G305" s="955"/>
      <c r="H305" s="955"/>
      <c r="I305" s="955"/>
      <c r="J305" s="955"/>
      <c r="K305" s="955"/>
      <c r="L305" s="955"/>
      <c r="M305" s="955"/>
      <c r="N305" s="955"/>
      <c r="O305" s="955"/>
      <c r="P305" s="955"/>
      <c r="Q305" s="955"/>
      <c r="R305" s="955"/>
      <c r="S305" s="955"/>
      <c r="T305" s="955"/>
      <c r="U305" s="955"/>
      <c r="V305" s="955"/>
      <c r="W305" s="955"/>
      <c r="X305" s="955"/>
    </row>
    <row r="306" spans="1:24" ht="15.95" customHeight="1" x14ac:dyDescent="0.2">
      <c r="A306" s="639"/>
      <c r="B306" s="940"/>
      <c r="C306" s="1508"/>
      <c r="D306" s="1425"/>
      <c r="E306" s="1424"/>
      <c r="F306" s="955"/>
      <c r="G306" s="955"/>
      <c r="H306" s="955"/>
      <c r="I306" s="955"/>
      <c r="J306" s="955"/>
      <c r="K306" s="955"/>
      <c r="L306" s="955"/>
      <c r="M306" s="955"/>
      <c r="N306" s="955"/>
      <c r="O306" s="955"/>
      <c r="P306" s="955"/>
      <c r="Q306" s="955"/>
      <c r="R306" s="955"/>
      <c r="S306" s="955"/>
      <c r="T306" s="955"/>
      <c r="U306" s="955"/>
      <c r="V306" s="955"/>
      <c r="W306" s="955"/>
      <c r="X306" s="955"/>
    </row>
    <row r="307" spans="1:24" ht="15.95" customHeight="1" x14ac:dyDescent="0.2">
      <c r="A307" s="639"/>
      <c r="B307" s="940"/>
      <c r="C307" s="1508"/>
      <c r="D307" s="1425"/>
      <c r="E307" s="1424"/>
      <c r="F307" s="955"/>
      <c r="G307" s="955"/>
      <c r="H307" s="955"/>
      <c r="I307" s="955"/>
      <c r="J307" s="955"/>
      <c r="K307" s="955"/>
      <c r="L307" s="955"/>
      <c r="M307" s="955"/>
      <c r="N307" s="955"/>
      <c r="O307" s="955"/>
      <c r="P307" s="955"/>
      <c r="Q307" s="955"/>
      <c r="R307" s="955"/>
      <c r="S307" s="955"/>
      <c r="T307" s="955"/>
      <c r="U307" s="955"/>
      <c r="V307" s="955"/>
      <c r="W307" s="955"/>
      <c r="X307" s="955"/>
    </row>
    <row r="308" spans="1:24" ht="15.95" customHeight="1" x14ac:dyDescent="0.2">
      <c r="A308" s="639"/>
      <c r="B308" s="940"/>
      <c r="C308" s="1508"/>
      <c r="D308" s="1425"/>
      <c r="E308" s="1424"/>
      <c r="F308" s="955"/>
      <c r="G308" s="955"/>
      <c r="H308" s="955"/>
      <c r="I308" s="955"/>
      <c r="J308" s="955"/>
      <c r="K308" s="955"/>
      <c r="L308" s="955"/>
      <c r="M308" s="955"/>
      <c r="N308" s="955"/>
      <c r="O308" s="955"/>
      <c r="P308" s="955"/>
      <c r="Q308" s="955"/>
      <c r="R308" s="955"/>
      <c r="S308" s="955"/>
      <c r="T308" s="955"/>
      <c r="U308" s="955"/>
      <c r="V308" s="955"/>
      <c r="W308" s="955"/>
      <c r="X308" s="955"/>
    </row>
    <row r="309" spans="1:24" ht="15.95" customHeight="1" x14ac:dyDescent="0.2">
      <c r="A309" s="639"/>
      <c r="B309" s="940"/>
      <c r="C309" s="1508"/>
      <c r="D309" s="1425"/>
      <c r="E309" s="1424"/>
      <c r="F309" s="955"/>
      <c r="G309" s="955"/>
      <c r="H309" s="955"/>
      <c r="I309" s="955"/>
      <c r="J309" s="955"/>
      <c r="K309" s="955"/>
      <c r="L309" s="955"/>
      <c r="M309" s="955"/>
      <c r="N309" s="955"/>
      <c r="O309" s="955"/>
      <c r="P309" s="955"/>
      <c r="Q309" s="955"/>
      <c r="R309" s="955"/>
      <c r="S309" s="955"/>
      <c r="T309" s="955"/>
      <c r="U309" s="955"/>
      <c r="V309" s="955"/>
      <c r="W309" s="955"/>
      <c r="X309" s="955"/>
    </row>
    <row r="310" spans="1:24" ht="15.95" customHeight="1" x14ac:dyDescent="0.2">
      <c r="A310" s="639"/>
      <c r="B310" s="940"/>
      <c r="C310" s="1508"/>
      <c r="D310" s="1425"/>
      <c r="E310" s="1424"/>
      <c r="F310" s="955"/>
      <c r="G310" s="955"/>
      <c r="H310" s="955"/>
      <c r="I310" s="955"/>
      <c r="J310" s="955"/>
      <c r="K310" s="955"/>
      <c r="L310" s="955"/>
      <c r="M310" s="955"/>
      <c r="N310" s="955"/>
      <c r="O310" s="955"/>
      <c r="P310" s="955"/>
      <c r="Q310" s="955"/>
      <c r="R310" s="955"/>
      <c r="S310" s="955"/>
      <c r="T310" s="955"/>
      <c r="U310" s="955"/>
      <c r="V310" s="955"/>
      <c r="W310" s="955"/>
      <c r="X310" s="955"/>
    </row>
    <row r="311" spans="1:24" ht="15.95" customHeight="1" x14ac:dyDescent="0.2">
      <c r="A311" s="639"/>
      <c r="B311" s="940"/>
      <c r="C311" s="1508"/>
      <c r="D311" s="1425"/>
      <c r="E311" s="1424"/>
      <c r="F311" s="955"/>
      <c r="G311" s="955"/>
      <c r="H311" s="955"/>
      <c r="I311" s="955"/>
      <c r="J311" s="955"/>
      <c r="K311" s="955"/>
      <c r="L311" s="955"/>
      <c r="M311" s="955"/>
      <c r="N311" s="955"/>
      <c r="O311" s="955"/>
      <c r="P311" s="955"/>
      <c r="Q311" s="955"/>
      <c r="R311" s="955"/>
      <c r="S311" s="955"/>
      <c r="T311" s="955"/>
      <c r="U311" s="955"/>
      <c r="V311" s="955"/>
      <c r="W311" s="955"/>
      <c r="X311" s="955"/>
    </row>
    <row r="312" spans="1:24" ht="15.95" customHeight="1" x14ac:dyDescent="0.2">
      <c r="A312" s="639"/>
      <c r="B312" s="940"/>
      <c r="C312" s="1508"/>
      <c r="D312" s="1425"/>
      <c r="E312" s="1424"/>
      <c r="F312" s="955"/>
      <c r="G312" s="955"/>
      <c r="H312" s="955"/>
      <c r="I312" s="955"/>
      <c r="J312" s="955"/>
      <c r="K312" s="955"/>
      <c r="L312" s="955"/>
      <c r="M312" s="955"/>
      <c r="N312" s="955"/>
      <c r="O312" s="955"/>
      <c r="P312" s="955"/>
      <c r="Q312" s="955"/>
      <c r="R312" s="955"/>
      <c r="S312" s="955"/>
      <c r="T312" s="955"/>
      <c r="U312" s="955"/>
      <c r="V312" s="955"/>
      <c r="W312" s="955"/>
      <c r="X312" s="955"/>
    </row>
    <row r="313" spans="1:24" ht="15.95" customHeight="1" x14ac:dyDescent="0.2">
      <c r="A313" s="639"/>
      <c r="B313" s="940"/>
      <c r="C313" s="1508"/>
      <c r="D313" s="1425"/>
      <c r="E313" s="1424"/>
      <c r="F313" s="955"/>
      <c r="G313" s="955"/>
      <c r="H313" s="955"/>
      <c r="I313" s="955"/>
      <c r="J313" s="955"/>
      <c r="K313" s="955"/>
      <c r="L313" s="955"/>
      <c r="M313" s="955"/>
      <c r="N313" s="955"/>
      <c r="O313" s="955"/>
      <c r="P313" s="955"/>
      <c r="Q313" s="955"/>
      <c r="R313" s="955"/>
      <c r="S313" s="955"/>
      <c r="T313" s="955"/>
      <c r="U313" s="955"/>
      <c r="V313" s="955"/>
      <c r="W313" s="955"/>
      <c r="X313" s="955"/>
    </row>
    <row r="314" spans="1:24" ht="15.95" customHeight="1" x14ac:dyDescent="0.2">
      <c r="A314" s="639"/>
      <c r="B314" s="940"/>
      <c r="C314" s="1508"/>
      <c r="D314" s="1425"/>
      <c r="E314" s="1424"/>
      <c r="F314" s="955"/>
      <c r="G314" s="955"/>
      <c r="H314" s="955"/>
      <c r="I314" s="955"/>
      <c r="J314" s="955"/>
      <c r="K314" s="955"/>
      <c r="L314" s="955"/>
      <c r="M314" s="955"/>
      <c r="N314" s="955"/>
      <c r="O314" s="955"/>
      <c r="P314" s="955"/>
      <c r="Q314" s="955"/>
      <c r="R314" s="955"/>
      <c r="S314" s="955"/>
      <c r="T314" s="955"/>
      <c r="U314" s="955"/>
      <c r="V314" s="955"/>
      <c r="W314" s="955"/>
      <c r="X314" s="955"/>
    </row>
    <row r="315" spans="1:24" ht="15.95" customHeight="1" x14ac:dyDescent="0.2">
      <c r="A315" s="639"/>
      <c r="B315" s="940"/>
      <c r="C315" s="1508"/>
      <c r="D315" s="1425"/>
      <c r="E315" s="1424"/>
      <c r="F315" s="955"/>
      <c r="G315" s="955"/>
      <c r="H315" s="955"/>
      <c r="I315" s="955"/>
      <c r="J315" s="955"/>
      <c r="K315" s="955"/>
      <c r="L315" s="955"/>
      <c r="M315" s="955"/>
      <c r="N315" s="955"/>
      <c r="O315" s="955"/>
      <c r="P315" s="955"/>
      <c r="Q315" s="955"/>
      <c r="R315" s="955"/>
      <c r="S315" s="955"/>
      <c r="T315" s="955"/>
      <c r="U315" s="955"/>
      <c r="V315" s="955"/>
      <c r="W315" s="955"/>
      <c r="X315" s="955"/>
    </row>
    <row r="316" spans="1:24" ht="15.95" customHeight="1" x14ac:dyDescent="0.2">
      <c r="A316" s="639"/>
      <c r="B316" s="940"/>
      <c r="C316" s="1508"/>
      <c r="D316" s="1425"/>
      <c r="E316" s="1424"/>
      <c r="F316" s="955"/>
      <c r="G316" s="955"/>
      <c r="H316" s="955"/>
      <c r="I316" s="955"/>
      <c r="J316" s="955"/>
      <c r="K316" s="955"/>
      <c r="L316" s="955"/>
      <c r="M316" s="955"/>
      <c r="N316" s="955"/>
      <c r="O316" s="955"/>
      <c r="P316" s="955"/>
      <c r="Q316" s="955"/>
      <c r="R316" s="955"/>
      <c r="S316" s="955"/>
      <c r="T316" s="955"/>
      <c r="U316" s="955"/>
      <c r="V316" s="955"/>
      <c r="W316" s="955"/>
      <c r="X316" s="955"/>
    </row>
    <row r="317" spans="1:24" ht="15.95" customHeight="1" x14ac:dyDescent="0.2">
      <c r="A317" s="639"/>
      <c r="B317" s="940"/>
      <c r="C317" s="1508"/>
      <c r="D317" s="1425"/>
      <c r="E317" s="1424"/>
      <c r="F317" s="955"/>
      <c r="G317" s="955"/>
      <c r="H317" s="955"/>
      <c r="I317" s="955"/>
      <c r="J317" s="955"/>
      <c r="K317" s="955"/>
      <c r="L317" s="955"/>
      <c r="M317" s="955"/>
      <c r="N317" s="955"/>
      <c r="O317" s="955"/>
      <c r="P317" s="955"/>
      <c r="Q317" s="955"/>
      <c r="R317" s="955"/>
      <c r="S317" s="955"/>
      <c r="T317" s="955"/>
      <c r="U317" s="955"/>
      <c r="V317" s="955"/>
      <c r="W317" s="955"/>
      <c r="X317" s="955"/>
    </row>
    <row r="318" spans="1:24" ht="15.95" customHeight="1" x14ac:dyDescent="0.2">
      <c r="A318" s="639"/>
      <c r="B318" s="940"/>
      <c r="C318" s="1508"/>
      <c r="D318" s="1425"/>
      <c r="E318" s="1424"/>
      <c r="F318" s="955"/>
      <c r="G318" s="955"/>
      <c r="H318" s="955"/>
      <c r="I318" s="955"/>
      <c r="J318" s="955"/>
      <c r="K318" s="955"/>
      <c r="L318" s="955"/>
      <c r="M318" s="955"/>
      <c r="N318" s="955"/>
      <c r="O318" s="955"/>
      <c r="P318" s="955"/>
      <c r="Q318" s="955"/>
      <c r="R318" s="955"/>
      <c r="S318" s="955"/>
      <c r="T318" s="955"/>
      <c r="U318" s="955"/>
      <c r="V318" s="955"/>
      <c r="W318" s="955"/>
      <c r="X318" s="955"/>
    </row>
    <row r="319" spans="1:24" ht="15.95" customHeight="1" x14ac:dyDescent="0.2">
      <c r="A319" s="639"/>
      <c r="B319" s="940"/>
      <c r="C319" s="1508"/>
      <c r="D319" s="1425"/>
      <c r="E319" s="1424"/>
      <c r="F319" s="955"/>
      <c r="G319" s="955"/>
      <c r="H319" s="955"/>
      <c r="I319" s="955"/>
      <c r="J319" s="955"/>
      <c r="K319" s="955"/>
      <c r="L319" s="955"/>
      <c r="M319" s="955"/>
      <c r="N319" s="955"/>
      <c r="O319" s="955"/>
      <c r="P319" s="955"/>
      <c r="Q319" s="955"/>
      <c r="R319" s="955"/>
      <c r="S319" s="955"/>
      <c r="T319" s="955"/>
      <c r="U319" s="955"/>
      <c r="V319" s="955"/>
      <c r="W319" s="955"/>
      <c r="X319" s="955"/>
    </row>
    <row r="320" spans="1:24" ht="15.95" customHeight="1" x14ac:dyDescent="0.2">
      <c r="A320" s="639"/>
      <c r="B320" s="940"/>
      <c r="C320" s="1508"/>
      <c r="D320" s="1425"/>
      <c r="E320" s="1424"/>
      <c r="F320" s="955"/>
      <c r="G320" s="955"/>
      <c r="H320" s="955"/>
      <c r="I320" s="955"/>
      <c r="J320" s="955"/>
      <c r="K320" s="955"/>
      <c r="L320" s="955"/>
      <c r="M320" s="955"/>
      <c r="N320" s="955"/>
      <c r="O320" s="955"/>
      <c r="P320" s="955"/>
      <c r="Q320" s="955"/>
      <c r="R320" s="955"/>
      <c r="S320" s="955"/>
      <c r="T320" s="955"/>
      <c r="U320" s="955"/>
      <c r="V320" s="955"/>
      <c r="W320" s="955"/>
      <c r="X320" s="955"/>
    </row>
    <row r="321" spans="1:24" ht="15.95" customHeight="1" x14ac:dyDescent="0.2">
      <c r="A321" s="639"/>
      <c r="B321" s="940"/>
      <c r="C321" s="1508"/>
      <c r="D321" s="1425"/>
      <c r="E321" s="1424"/>
      <c r="F321" s="955"/>
      <c r="G321" s="955"/>
      <c r="H321" s="955"/>
      <c r="I321" s="955"/>
      <c r="J321" s="955"/>
      <c r="K321" s="955"/>
      <c r="L321" s="955"/>
      <c r="M321" s="955"/>
      <c r="N321" s="955"/>
      <c r="O321" s="955"/>
      <c r="P321" s="955"/>
      <c r="Q321" s="955"/>
      <c r="R321" s="955"/>
      <c r="S321" s="955"/>
      <c r="T321" s="955"/>
      <c r="U321" s="955"/>
      <c r="V321" s="955"/>
      <c r="W321" s="955"/>
      <c r="X321" s="955"/>
    </row>
    <row r="322" spans="1:24" ht="15.95" customHeight="1" x14ac:dyDescent="0.2">
      <c r="A322" s="639"/>
      <c r="B322" s="940"/>
      <c r="C322" s="1508"/>
      <c r="D322" s="1425"/>
      <c r="E322" s="1424"/>
      <c r="F322" s="955"/>
      <c r="G322" s="955"/>
      <c r="H322" s="955"/>
      <c r="I322" s="955"/>
      <c r="J322" s="955"/>
      <c r="K322" s="955"/>
      <c r="L322" s="955"/>
      <c r="M322" s="955"/>
      <c r="N322" s="955"/>
      <c r="O322" s="955"/>
      <c r="P322" s="955"/>
      <c r="Q322" s="955"/>
      <c r="R322" s="955"/>
      <c r="S322" s="955"/>
      <c r="T322" s="955"/>
      <c r="U322" s="955"/>
      <c r="V322" s="955"/>
      <c r="W322" s="955"/>
      <c r="X322" s="955"/>
    </row>
    <row r="323" spans="1:24" ht="15.95" customHeight="1" x14ac:dyDescent="0.2">
      <c r="A323" s="639"/>
      <c r="B323" s="940"/>
      <c r="C323" s="1508"/>
      <c r="D323" s="1425"/>
      <c r="E323" s="1424"/>
      <c r="F323" s="955"/>
      <c r="G323" s="955"/>
      <c r="H323" s="955"/>
      <c r="I323" s="955"/>
      <c r="J323" s="955"/>
      <c r="K323" s="955"/>
      <c r="L323" s="955"/>
      <c r="M323" s="955"/>
      <c r="N323" s="955"/>
      <c r="O323" s="955"/>
      <c r="P323" s="955"/>
      <c r="Q323" s="955"/>
      <c r="R323" s="955"/>
      <c r="S323" s="955"/>
      <c r="T323" s="955"/>
      <c r="U323" s="955"/>
      <c r="V323" s="955"/>
      <c r="W323" s="955"/>
      <c r="X323" s="955"/>
    </row>
    <row r="324" spans="1:24" ht="15.95" customHeight="1" x14ac:dyDescent="0.2">
      <c r="A324" s="639"/>
      <c r="B324" s="940"/>
      <c r="C324" s="1508"/>
      <c r="D324" s="1425"/>
      <c r="E324" s="1424"/>
      <c r="F324" s="955"/>
      <c r="G324" s="955"/>
      <c r="H324" s="955"/>
      <c r="I324" s="955"/>
      <c r="J324" s="955"/>
      <c r="K324" s="955"/>
      <c r="L324" s="955"/>
      <c r="M324" s="955"/>
      <c r="N324" s="955"/>
      <c r="O324" s="955"/>
      <c r="P324" s="955"/>
      <c r="Q324" s="955"/>
      <c r="R324" s="955"/>
      <c r="S324" s="955"/>
      <c r="T324" s="955"/>
      <c r="U324" s="955"/>
      <c r="V324" s="955"/>
      <c r="W324" s="955"/>
      <c r="X324" s="955"/>
    </row>
    <row r="325" spans="1:24" ht="15.95" customHeight="1" x14ac:dyDescent="0.2">
      <c r="A325" s="639"/>
      <c r="B325" s="940"/>
      <c r="C325" s="1508"/>
      <c r="D325" s="1425"/>
      <c r="E325" s="1424"/>
      <c r="F325" s="955"/>
      <c r="G325" s="955"/>
      <c r="H325" s="955"/>
      <c r="I325" s="955"/>
      <c r="J325" s="955"/>
      <c r="K325" s="955"/>
      <c r="L325" s="955"/>
      <c r="M325" s="955"/>
      <c r="N325" s="955"/>
      <c r="O325" s="955"/>
      <c r="P325" s="955"/>
      <c r="Q325" s="955"/>
      <c r="R325" s="955"/>
      <c r="S325" s="955"/>
      <c r="T325" s="955"/>
      <c r="U325" s="955"/>
      <c r="V325" s="955"/>
      <c r="W325" s="955"/>
      <c r="X325" s="955"/>
    </row>
    <row r="326" spans="1:24" ht="15.95" customHeight="1" x14ac:dyDescent="0.2">
      <c r="A326" s="639"/>
      <c r="B326" s="940"/>
      <c r="C326" s="1508"/>
      <c r="D326" s="1425"/>
      <c r="E326" s="1424"/>
      <c r="F326" s="955"/>
      <c r="G326" s="955"/>
      <c r="H326" s="955"/>
      <c r="I326" s="955"/>
      <c r="J326" s="955"/>
      <c r="K326" s="955"/>
      <c r="L326" s="955"/>
      <c r="M326" s="955"/>
      <c r="N326" s="955"/>
      <c r="O326" s="955"/>
      <c r="P326" s="955"/>
      <c r="Q326" s="955"/>
      <c r="R326" s="955"/>
      <c r="S326" s="955"/>
      <c r="T326" s="955"/>
      <c r="U326" s="955"/>
      <c r="V326" s="955"/>
      <c r="W326" s="955"/>
      <c r="X326" s="955"/>
    </row>
    <row r="327" spans="1:24" ht="15.95" customHeight="1" x14ac:dyDescent="0.2">
      <c r="A327" s="639"/>
      <c r="B327" s="940"/>
      <c r="C327" s="1508"/>
      <c r="D327" s="1425"/>
      <c r="E327" s="1424"/>
      <c r="F327" s="955"/>
      <c r="G327" s="955"/>
      <c r="H327" s="955"/>
      <c r="I327" s="955"/>
      <c r="J327" s="955"/>
      <c r="K327" s="955"/>
      <c r="L327" s="955"/>
      <c r="M327" s="955"/>
      <c r="N327" s="955"/>
      <c r="O327" s="955"/>
      <c r="P327" s="955"/>
      <c r="Q327" s="955"/>
      <c r="R327" s="955"/>
      <c r="S327" s="955"/>
      <c r="T327" s="955"/>
      <c r="U327" s="955"/>
      <c r="V327" s="955"/>
      <c r="W327" s="955"/>
      <c r="X327" s="955"/>
    </row>
    <row r="328" spans="1:24" ht="15.95" customHeight="1" x14ac:dyDescent="0.2">
      <c r="A328" s="639"/>
      <c r="B328" s="940"/>
      <c r="C328" s="1508"/>
      <c r="D328" s="1425"/>
      <c r="E328" s="1424"/>
      <c r="F328" s="955"/>
      <c r="G328" s="955"/>
      <c r="H328" s="955"/>
      <c r="I328" s="955"/>
      <c r="J328" s="955"/>
      <c r="K328" s="955"/>
      <c r="L328" s="955"/>
      <c r="M328" s="955"/>
      <c r="N328" s="955"/>
      <c r="O328" s="955"/>
      <c r="P328" s="955"/>
      <c r="Q328" s="955"/>
      <c r="R328" s="955"/>
      <c r="S328" s="955"/>
      <c r="T328" s="955"/>
      <c r="U328" s="955"/>
      <c r="V328" s="955"/>
      <c r="W328" s="955"/>
      <c r="X328" s="955"/>
    </row>
    <row r="329" spans="1:24" ht="15.95" customHeight="1" x14ac:dyDescent="0.2">
      <c r="A329" s="639"/>
      <c r="B329" s="940"/>
      <c r="C329" s="1508"/>
      <c r="D329" s="1425"/>
      <c r="E329" s="1424"/>
      <c r="F329" s="955"/>
      <c r="G329" s="955"/>
      <c r="H329" s="955"/>
      <c r="I329" s="955"/>
      <c r="J329" s="955"/>
      <c r="K329" s="955"/>
      <c r="L329" s="955"/>
      <c r="M329" s="955"/>
      <c r="N329" s="955"/>
      <c r="O329" s="955"/>
      <c r="P329" s="955"/>
      <c r="Q329" s="955"/>
      <c r="R329" s="955"/>
      <c r="S329" s="955"/>
      <c r="T329" s="955"/>
      <c r="U329" s="955"/>
      <c r="V329" s="955"/>
      <c r="W329" s="955"/>
      <c r="X329" s="955"/>
    </row>
    <row r="330" spans="1:24" ht="15.95" customHeight="1" x14ac:dyDescent="0.2">
      <c r="A330" s="639"/>
      <c r="C330" s="1508"/>
      <c r="D330" s="1425"/>
      <c r="E330" s="1424"/>
      <c r="F330" s="955"/>
      <c r="G330" s="955"/>
      <c r="H330" s="955"/>
      <c r="I330" s="955"/>
      <c r="J330" s="955"/>
      <c r="K330" s="955"/>
      <c r="L330" s="955"/>
      <c r="M330" s="955"/>
      <c r="N330" s="955"/>
      <c r="O330" s="955"/>
      <c r="P330" s="955"/>
      <c r="Q330" s="955"/>
      <c r="R330" s="955"/>
      <c r="S330" s="955"/>
      <c r="T330" s="955"/>
      <c r="U330" s="955"/>
      <c r="V330" s="955"/>
      <c r="W330" s="955"/>
      <c r="X330" s="955"/>
    </row>
    <row r="331" spans="1:24" ht="15.95" customHeight="1" x14ac:dyDescent="0.2">
      <c r="A331" s="639"/>
      <c r="C331" s="1508"/>
      <c r="D331" s="1425"/>
      <c r="E331" s="1424"/>
      <c r="F331" s="955"/>
      <c r="G331" s="955"/>
      <c r="H331" s="955"/>
      <c r="I331" s="955"/>
      <c r="J331" s="955"/>
      <c r="K331" s="955"/>
      <c r="L331" s="955"/>
      <c r="M331" s="955"/>
      <c r="N331" s="955"/>
      <c r="O331" s="955"/>
      <c r="P331" s="955"/>
      <c r="Q331" s="955"/>
      <c r="R331" s="955"/>
      <c r="S331" s="955"/>
      <c r="T331" s="955"/>
      <c r="U331" s="955"/>
      <c r="V331" s="955"/>
      <c r="W331" s="955"/>
      <c r="X331" s="955"/>
    </row>
    <row r="332" spans="1:24" ht="15.95" customHeight="1" x14ac:dyDescent="0.2">
      <c r="A332" s="639"/>
      <c r="C332" s="1508"/>
      <c r="D332" s="1425"/>
      <c r="E332" s="1424"/>
      <c r="F332" s="955"/>
      <c r="G332" s="955"/>
      <c r="H332" s="955"/>
      <c r="I332" s="955"/>
      <c r="J332" s="955"/>
      <c r="K332" s="955"/>
      <c r="L332" s="955"/>
      <c r="M332" s="955"/>
      <c r="N332" s="955"/>
      <c r="O332" s="955"/>
      <c r="P332" s="955"/>
      <c r="Q332" s="955"/>
      <c r="R332" s="955"/>
      <c r="S332" s="955"/>
      <c r="T332" s="955"/>
      <c r="U332" s="955"/>
      <c r="V332" s="955"/>
      <c r="W332" s="955"/>
      <c r="X332" s="955"/>
    </row>
    <row r="333" spans="1:24" ht="15.95" customHeight="1" x14ac:dyDescent="0.2">
      <c r="A333" s="639"/>
      <c r="C333" s="1508"/>
      <c r="D333" s="1425"/>
      <c r="E333" s="1424"/>
      <c r="F333" s="955"/>
      <c r="G333" s="955"/>
      <c r="H333" s="955"/>
      <c r="I333" s="955"/>
      <c r="J333" s="955"/>
      <c r="K333" s="955"/>
      <c r="L333" s="955"/>
      <c r="M333" s="955"/>
      <c r="N333" s="955"/>
      <c r="O333" s="955"/>
      <c r="P333" s="955"/>
      <c r="Q333" s="955"/>
      <c r="R333" s="955"/>
      <c r="S333" s="955"/>
      <c r="T333" s="955"/>
      <c r="U333" s="955"/>
      <c r="V333" s="955"/>
      <c r="W333" s="955"/>
      <c r="X333" s="955"/>
    </row>
    <row r="334" spans="1:24" ht="15.95" customHeight="1" x14ac:dyDescent="0.2">
      <c r="A334" s="639"/>
      <c r="C334" s="1508"/>
      <c r="D334" s="1425"/>
      <c r="E334" s="1424"/>
      <c r="F334" s="955"/>
      <c r="G334" s="955"/>
      <c r="H334" s="955"/>
      <c r="I334" s="955"/>
      <c r="J334" s="955"/>
      <c r="K334" s="955"/>
      <c r="L334" s="955"/>
      <c r="M334" s="955"/>
      <c r="N334" s="955"/>
      <c r="O334" s="955"/>
      <c r="P334" s="955"/>
      <c r="Q334" s="955"/>
      <c r="R334" s="955"/>
      <c r="S334" s="955"/>
      <c r="T334" s="955"/>
      <c r="U334" s="955"/>
      <c r="V334" s="955"/>
      <c r="W334" s="955"/>
      <c r="X334" s="955"/>
    </row>
    <row r="335" spans="1:24" ht="15.95" customHeight="1" x14ac:dyDescent="0.2">
      <c r="A335" s="639"/>
      <c r="B335" s="940"/>
      <c r="C335" s="1508"/>
      <c r="D335" s="1425"/>
      <c r="E335" s="1424"/>
      <c r="F335" s="955"/>
      <c r="G335" s="955"/>
      <c r="H335" s="955"/>
      <c r="I335" s="955"/>
      <c r="J335" s="955"/>
      <c r="K335" s="955"/>
      <c r="L335" s="955"/>
      <c r="M335" s="955"/>
      <c r="N335" s="955"/>
      <c r="O335" s="955"/>
      <c r="P335" s="955"/>
      <c r="Q335" s="955"/>
      <c r="R335" s="955"/>
      <c r="S335" s="955"/>
      <c r="T335" s="955"/>
      <c r="U335" s="955"/>
      <c r="V335" s="955"/>
      <c r="W335" s="955"/>
      <c r="X335" s="955"/>
    </row>
    <row r="336" spans="1:24" ht="15.95" customHeight="1" x14ac:dyDescent="0.2">
      <c r="A336" s="639"/>
      <c r="B336" s="940"/>
      <c r="C336" s="1508"/>
      <c r="D336" s="1425"/>
      <c r="E336" s="1424"/>
      <c r="F336" s="955"/>
      <c r="G336" s="955"/>
      <c r="H336" s="955"/>
      <c r="I336" s="955"/>
      <c r="J336" s="955"/>
      <c r="K336" s="955"/>
      <c r="L336" s="955"/>
      <c r="M336" s="955"/>
      <c r="N336" s="955"/>
      <c r="O336" s="955"/>
      <c r="P336" s="955"/>
      <c r="Q336" s="955"/>
      <c r="R336" s="955"/>
      <c r="S336" s="955"/>
      <c r="T336" s="955"/>
      <c r="U336" s="955"/>
      <c r="V336" s="955"/>
      <c r="W336" s="955"/>
      <c r="X336" s="955"/>
    </row>
    <row r="337" spans="1:24" ht="15.95" customHeight="1" x14ac:dyDescent="0.2">
      <c r="A337" s="639"/>
      <c r="B337" s="940"/>
      <c r="C337" s="1508"/>
      <c r="D337" s="1425"/>
      <c r="E337" s="1424"/>
      <c r="F337" s="955"/>
      <c r="G337" s="955"/>
      <c r="H337" s="955"/>
      <c r="I337" s="955"/>
      <c r="J337" s="955"/>
      <c r="K337" s="955"/>
      <c r="L337" s="955"/>
      <c r="M337" s="955"/>
      <c r="N337" s="955"/>
      <c r="O337" s="955"/>
      <c r="P337" s="955"/>
      <c r="Q337" s="955"/>
      <c r="R337" s="955"/>
      <c r="S337" s="955"/>
      <c r="T337" s="955"/>
      <c r="U337" s="955"/>
      <c r="V337" s="955"/>
      <c r="W337" s="955"/>
      <c r="X337" s="955"/>
    </row>
    <row r="338" spans="1:24" ht="15.95" customHeight="1" x14ac:dyDescent="0.2">
      <c r="A338" s="639"/>
      <c r="B338" s="940"/>
      <c r="C338" s="1508"/>
      <c r="D338" s="1425"/>
      <c r="E338" s="1424"/>
      <c r="F338" s="955"/>
      <c r="G338" s="955"/>
      <c r="H338" s="955"/>
      <c r="I338" s="955"/>
      <c r="J338" s="955"/>
      <c r="K338" s="955"/>
      <c r="L338" s="955"/>
      <c r="M338" s="955"/>
      <c r="N338" s="955"/>
      <c r="O338" s="955"/>
      <c r="P338" s="955"/>
      <c r="Q338" s="955"/>
      <c r="R338" s="955"/>
      <c r="S338" s="955"/>
      <c r="T338" s="955"/>
      <c r="U338" s="955"/>
      <c r="V338" s="955"/>
      <c r="W338" s="955"/>
      <c r="X338" s="955"/>
    </row>
    <row r="339" spans="1:24" ht="15.95" customHeight="1" x14ac:dyDescent="0.2">
      <c r="A339" s="639"/>
      <c r="B339" s="940"/>
      <c r="C339" s="1508"/>
      <c r="D339" s="1425"/>
      <c r="E339" s="1424"/>
      <c r="F339" s="955"/>
      <c r="G339" s="955"/>
      <c r="H339" s="955"/>
      <c r="I339" s="955"/>
      <c r="J339" s="955"/>
      <c r="K339" s="955"/>
      <c r="L339" s="955"/>
      <c r="M339" s="955"/>
      <c r="N339" s="955"/>
      <c r="O339" s="955"/>
      <c r="P339" s="955"/>
      <c r="Q339" s="955"/>
      <c r="R339" s="955"/>
      <c r="S339" s="955"/>
      <c r="T339" s="955"/>
      <c r="U339" s="955"/>
      <c r="V339" s="955"/>
      <c r="W339" s="955"/>
      <c r="X339" s="955"/>
    </row>
    <row r="340" spans="1:24" ht="15.95" customHeight="1" x14ac:dyDescent="0.2">
      <c r="A340" s="639"/>
      <c r="B340" s="940"/>
      <c r="C340" s="1508"/>
      <c r="D340" s="1425"/>
      <c r="E340" s="1424"/>
      <c r="F340" s="955"/>
      <c r="G340" s="955"/>
      <c r="H340" s="955"/>
      <c r="I340" s="955"/>
      <c r="J340" s="955"/>
      <c r="K340" s="955"/>
      <c r="L340" s="955"/>
      <c r="M340" s="955"/>
      <c r="N340" s="955"/>
      <c r="O340" s="955"/>
      <c r="P340" s="955"/>
      <c r="Q340" s="955"/>
      <c r="R340" s="955"/>
      <c r="S340" s="955"/>
      <c r="T340" s="955"/>
      <c r="U340" s="955"/>
      <c r="V340" s="955"/>
      <c r="W340" s="955"/>
      <c r="X340" s="955"/>
    </row>
    <row r="341" spans="1:24" ht="15.95" customHeight="1" x14ac:dyDescent="0.2">
      <c r="A341" s="639"/>
      <c r="B341" s="940"/>
      <c r="C341" s="1508"/>
      <c r="D341" s="1425"/>
      <c r="E341" s="1424"/>
      <c r="F341" s="955"/>
      <c r="G341" s="955"/>
      <c r="H341" s="955"/>
      <c r="I341" s="955"/>
      <c r="J341" s="955"/>
      <c r="K341" s="955"/>
      <c r="L341" s="955"/>
      <c r="M341" s="955"/>
      <c r="N341" s="955"/>
      <c r="O341" s="955"/>
      <c r="P341" s="955"/>
      <c r="Q341" s="955"/>
      <c r="R341" s="955"/>
      <c r="S341" s="955"/>
      <c r="T341" s="955"/>
      <c r="U341" s="955"/>
      <c r="V341" s="955"/>
      <c r="W341" s="955"/>
      <c r="X341" s="955"/>
    </row>
    <row r="342" spans="1:24" ht="15.95" customHeight="1" x14ac:dyDescent="0.2">
      <c r="A342" s="639"/>
      <c r="B342" s="940"/>
      <c r="C342" s="1508"/>
      <c r="D342" s="1425"/>
      <c r="E342" s="1424"/>
      <c r="F342" s="955"/>
      <c r="G342" s="955"/>
      <c r="H342" s="955"/>
      <c r="I342" s="955"/>
      <c r="J342" s="955"/>
      <c r="K342" s="955"/>
      <c r="L342" s="955"/>
      <c r="M342" s="955"/>
      <c r="N342" s="955"/>
      <c r="O342" s="955"/>
      <c r="P342" s="955"/>
      <c r="Q342" s="955"/>
      <c r="R342" s="955"/>
      <c r="S342" s="955"/>
      <c r="T342" s="955"/>
      <c r="U342" s="955"/>
      <c r="V342" s="955"/>
      <c r="W342" s="955"/>
      <c r="X342" s="955"/>
    </row>
    <row r="343" spans="1:24" ht="15.95" customHeight="1" x14ac:dyDescent="0.2">
      <c r="A343" s="639"/>
      <c r="B343" s="940"/>
      <c r="C343" s="1508"/>
      <c r="D343" s="1425"/>
      <c r="E343" s="1424"/>
      <c r="F343" s="955"/>
      <c r="G343" s="955"/>
      <c r="H343" s="955"/>
      <c r="I343" s="955"/>
      <c r="J343" s="955"/>
      <c r="K343" s="955"/>
      <c r="L343" s="955"/>
      <c r="M343" s="955"/>
      <c r="N343" s="955"/>
      <c r="O343" s="955"/>
      <c r="P343" s="955"/>
      <c r="Q343" s="955"/>
      <c r="R343" s="955"/>
      <c r="S343" s="955"/>
      <c r="T343" s="955"/>
      <c r="U343" s="955"/>
      <c r="V343" s="955"/>
      <c r="W343" s="955"/>
      <c r="X343" s="955"/>
    </row>
    <row r="344" spans="1:24" ht="15.95" customHeight="1" x14ac:dyDescent="0.2">
      <c r="A344" s="639"/>
      <c r="B344" s="940"/>
      <c r="C344" s="1508"/>
      <c r="D344" s="1425"/>
      <c r="E344" s="1424"/>
      <c r="F344" s="955"/>
      <c r="G344" s="955"/>
      <c r="H344" s="955"/>
      <c r="I344" s="955"/>
      <c r="J344" s="955"/>
      <c r="K344" s="955"/>
      <c r="L344" s="955"/>
      <c r="M344" s="955"/>
      <c r="N344" s="955"/>
      <c r="O344" s="955"/>
      <c r="P344" s="955"/>
      <c r="Q344" s="955"/>
      <c r="R344" s="955"/>
      <c r="S344" s="955"/>
      <c r="T344" s="955"/>
      <c r="U344" s="955"/>
      <c r="V344" s="955"/>
      <c r="W344" s="955"/>
      <c r="X344" s="955"/>
    </row>
    <row r="345" spans="1:24" ht="15.95" customHeight="1" x14ac:dyDescent="0.2">
      <c r="A345" s="639"/>
      <c r="B345" s="940"/>
      <c r="C345" s="1508"/>
      <c r="D345" s="1425"/>
      <c r="E345" s="1424"/>
      <c r="F345" s="955"/>
      <c r="G345" s="955"/>
      <c r="H345" s="955"/>
      <c r="I345" s="955"/>
      <c r="J345" s="955"/>
      <c r="K345" s="955"/>
      <c r="L345" s="955"/>
      <c r="M345" s="955"/>
      <c r="N345" s="955"/>
      <c r="O345" s="955"/>
      <c r="P345" s="955"/>
      <c r="Q345" s="955"/>
      <c r="R345" s="955"/>
      <c r="S345" s="955"/>
      <c r="T345" s="955"/>
      <c r="U345" s="955"/>
      <c r="V345" s="955"/>
      <c r="W345" s="955"/>
      <c r="X345" s="955"/>
    </row>
    <row r="346" spans="1:24" ht="15.95" customHeight="1" x14ac:dyDescent="0.2">
      <c r="A346" s="639"/>
      <c r="B346" s="940"/>
      <c r="C346" s="1508"/>
      <c r="D346" s="1425"/>
      <c r="E346" s="1424"/>
      <c r="F346" s="955"/>
      <c r="G346" s="955"/>
      <c r="H346" s="955"/>
      <c r="I346" s="955"/>
      <c r="J346" s="955"/>
      <c r="K346" s="955"/>
      <c r="L346" s="955"/>
      <c r="M346" s="955"/>
      <c r="N346" s="955"/>
      <c r="O346" s="955"/>
      <c r="P346" s="955"/>
      <c r="Q346" s="955"/>
      <c r="R346" s="955"/>
      <c r="S346" s="955"/>
      <c r="T346" s="955"/>
      <c r="U346" s="955"/>
      <c r="V346" s="955"/>
      <c r="W346" s="955"/>
      <c r="X346" s="955"/>
    </row>
    <row r="347" spans="1:24" ht="15.95" customHeight="1" x14ac:dyDescent="0.2">
      <c r="A347" s="639"/>
      <c r="B347" s="940"/>
      <c r="C347" s="1508"/>
      <c r="D347" s="1425"/>
      <c r="E347" s="1424"/>
      <c r="F347" s="955"/>
      <c r="G347" s="955"/>
      <c r="H347" s="955"/>
      <c r="I347" s="955"/>
      <c r="J347" s="955"/>
      <c r="K347" s="955"/>
      <c r="L347" s="955"/>
      <c r="M347" s="955"/>
      <c r="N347" s="955"/>
      <c r="O347" s="955"/>
      <c r="P347" s="955"/>
      <c r="Q347" s="955"/>
      <c r="R347" s="955"/>
      <c r="S347" s="955"/>
      <c r="T347" s="955"/>
      <c r="U347" s="955"/>
      <c r="V347" s="955"/>
      <c r="W347" s="955"/>
      <c r="X347" s="955"/>
    </row>
    <row r="348" spans="1:24" ht="15.95" customHeight="1" x14ac:dyDescent="0.2">
      <c r="A348" s="639"/>
      <c r="B348" s="940"/>
      <c r="C348" s="1508"/>
      <c r="D348" s="1425"/>
      <c r="E348" s="1424"/>
      <c r="F348" s="955"/>
      <c r="G348" s="955"/>
      <c r="H348" s="955"/>
      <c r="I348" s="955"/>
      <c r="J348" s="955"/>
      <c r="K348" s="955"/>
      <c r="L348" s="955"/>
      <c r="M348" s="955"/>
      <c r="N348" s="955"/>
      <c r="O348" s="955"/>
      <c r="P348" s="955"/>
      <c r="Q348" s="955"/>
      <c r="R348" s="955"/>
      <c r="S348" s="955"/>
      <c r="T348" s="955"/>
      <c r="U348" s="955"/>
      <c r="V348" s="955"/>
      <c r="W348" s="955"/>
      <c r="X348" s="955"/>
    </row>
    <row r="349" spans="1:24" ht="15.95" customHeight="1" x14ac:dyDescent="0.2">
      <c r="A349" s="639"/>
      <c r="B349" s="940"/>
      <c r="C349" s="1508"/>
      <c r="D349" s="1425"/>
      <c r="E349" s="1424"/>
      <c r="F349" s="955"/>
      <c r="G349" s="955"/>
      <c r="H349" s="955"/>
      <c r="I349" s="955"/>
      <c r="J349" s="955"/>
      <c r="K349" s="955"/>
      <c r="L349" s="955"/>
      <c r="M349" s="955"/>
      <c r="N349" s="955"/>
      <c r="O349" s="955"/>
      <c r="P349" s="955"/>
      <c r="Q349" s="955"/>
      <c r="R349" s="955"/>
      <c r="S349" s="955"/>
      <c r="T349" s="955"/>
      <c r="U349" s="955"/>
      <c r="V349" s="955"/>
      <c r="W349" s="955"/>
      <c r="X349" s="955"/>
    </row>
    <row r="350" spans="1:24" ht="15.95" customHeight="1" x14ac:dyDescent="0.2">
      <c r="A350" s="639"/>
      <c r="B350" s="940"/>
      <c r="C350" s="1508"/>
      <c r="D350" s="1425"/>
      <c r="E350" s="1424"/>
      <c r="F350" s="955"/>
      <c r="G350" s="955"/>
      <c r="H350" s="955"/>
      <c r="I350" s="955"/>
      <c r="J350" s="955"/>
      <c r="K350" s="955"/>
      <c r="L350" s="955"/>
      <c r="M350" s="955"/>
      <c r="N350" s="955"/>
      <c r="O350" s="955"/>
      <c r="P350" s="955"/>
      <c r="Q350" s="955"/>
      <c r="R350" s="955"/>
      <c r="S350" s="955"/>
      <c r="T350" s="955"/>
      <c r="U350" s="955"/>
      <c r="V350" s="955"/>
      <c r="W350" s="955"/>
      <c r="X350" s="955"/>
    </row>
    <row r="351" spans="1:24" ht="15.95" customHeight="1" x14ac:dyDescent="0.2">
      <c r="A351" s="639"/>
      <c r="B351" s="940"/>
      <c r="C351" s="1508"/>
      <c r="D351" s="1425"/>
      <c r="E351" s="1424"/>
      <c r="F351" s="955"/>
      <c r="G351" s="955"/>
      <c r="H351" s="955"/>
      <c r="I351" s="955"/>
      <c r="J351" s="955"/>
      <c r="K351" s="955"/>
      <c r="L351" s="955"/>
      <c r="M351" s="955"/>
      <c r="N351" s="955"/>
      <c r="O351" s="955"/>
      <c r="P351" s="955"/>
      <c r="Q351" s="955"/>
      <c r="R351" s="955"/>
      <c r="S351" s="955"/>
      <c r="T351" s="955"/>
      <c r="U351" s="955"/>
      <c r="V351" s="955"/>
      <c r="W351" s="955"/>
      <c r="X351" s="955"/>
    </row>
    <row r="352" spans="1:24" ht="15.95" customHeight="1" x14ac:dyDescent="0.2">
      <c r="A352" s="639"/>
      <c r="C352" s="1508"/>
      <c r="D352" s="1425"/>
      <c r="E352" s="1424"/>
      <c r="F352" s="955"/>
      <c r="G352" s="955"/>
      <c r="H352" s="955"/>
      <c r="I352" s="955"/>
      <c r="J352" s="955"/>
      <c r="K352" s="955"/>
      <c r="L352" s="955"/>
      <c r="M352" s="955"/>
      <c r="N352" s="955"/>
      <c r="O352" s="955"/>
      <c r="P352" s="955"/>
      <c r="Q352" s="955"/>
      <c r="R352" s="955"/>
      <c r="S352" s="955"/>
      <c r="T352" s="955"/>
      <c r="U352" s="955"/>
      <c r="V352" s="955"/>
      <c r="W352" s="955"/>
      <c r="X352" s="955"/>
    </row>
    <row r="353" spans="1:24" ht="15.95" customHeight="1" x14ac:dyDescent="0.2">
      <c r="A353" s="639"/>
      <c r="C353" s="1508"/>
      <c r="D353" s="1425"/>
      <c r="E353" s="1424"/>
      <c r="F353" s="955"/>
      <c r="G353" s="955"/>
      <c r="H353" s="955"/>
      <c r="I353" s="955"/>
      <c r="J353" s="955"/>
      <c r="K353" s="955"/>
      <c r="L353" s="955"/>
      <c r="M353" s="955"/>
      <c r="N353" s="955"/>
      <c r="O353" s="955"/>
      <c r="P353" s="955"/>
      <c r="Q353" s="955"/>
      <c r="R353" s="955"/>
      <c r="S353" s="955"/>
      <c r="T353" s="955"/>
      <c r="U353" s="955"/>
      <c r="V353" s="955"/>
      <c r="W353" s="955"/>
      <c r="X353" s="955"/>
    </row>
    <row r="354" spans="1:24" ht="15.95" customHeight="1" x14ac:dyDescent="0.2">
      <c r="A354" s="639"/>
      <c r="C354" s="1508"/>
      <c r="D354" s="1425"/>
      <c r="E354" s="1424"/>
      <c r="F354" s="955"/>
      <c r="G354" s="955"/>
      <c r="H354" s="955"/>
      <c r="I354" s="955"/>
      <c r="J354" s="955"/>
      <c r="K354" s="955"/>
      <c r="L354" s="955"/>
      <c r="M354" s="955"/>
      <c r="N354" s="955"/>
      <c r="O354" s="955"/>
      <c r="P354" s="955"/>
      <c r="Q354" s="955"/>
      <c r="R354" s="955"/>
      <c r="S354" s="955"/>
      <c r="T354" s="955"/>
      <c r="U354" s="955"/>
      <c r="V354" s="955"/>
      <c r="W354" s="955"/>
      <c r="X354" s="955"/>
    </row>
    <row r="355" spans="1:24" ht="15.95" customHeight="1" x14ac:dyDescent="0.2">
      <c r="A355" s="639"/>
      <c r="C355" s="1508"/>
      <c r="D355" s="1425"/>
      <c r="E355" s="1424"/>
      <c r="F355" s="955"/>
      <c r="G355" s="955"/>
      <c r="H355" s="955"/>
      <c r="I355" s="955"/>
      <c r="J355" s="955"/>
      <c r="K355" s="955"/>
      <c r="L355" s="955"/>
      <c r="M355" s="955"/>
      <c r="N355" s="955"/>
      <c r="O355" s="955"/>
      <c r="P355" s="955"/>
      <c r="Q355" s="955"/>
      <c r="R355" s="955"/>
      <c r="S355" s="955"/>
      <c r="T355" s="955"/>
      <c r="U355" s="955"/>
      <c r="V355" s="955"/>
      <c r="W355" s="955"/>
      <c r="X355" s="955"/>
    </row>
    <row r="356" spans="1:24" ht="15.95" customHeight="1" x14ac:dyDescent="0.2">
      <c r="A356" s="639"/>
      <c r="B356" s="940"/>
      <c r="C356" s="1508"/>
      <c r="D356" s="1425"/>
      <c r="E356" s="1424"/>
      <c r="F356" s="955"/>
      <c r="G356" s="955"/>
      <c r="H356" s="955"/>
      <c r="I356" s="955"/>
      <c r="J356" s="955"/>
      <c r="K356" s="955"/>
      <c r="L356" s="955"/>
      <c r="M356" s="955"/>
      <c r="N356" s="955"/>
      <c r="O356" s="955"/>
      <c r="P356" s="955"/>
      <c r="Q356" s="955"/>
      <c r="R356" s="955"/>
      <c r="S356" s="955"/>
      <c r="T356" s="955"/>
      <c r="U356" s="955"/>
      <c r="V356" s="955"/>
      <c r="W356" s="955"/>
      <c r="X356" s="955"/>
    </row>
    <row r="357" spans="1:24" ht="15.95" customHeight="1" x14ac:dyDescent="0.2">
      <c r="A357" s="639"/>
      <c r="B357" s="940"/>
      <c r="C357" s="1508"/>
      <c r="D357" s="1425"/>
      <c r="E357" s="1424"/>
      <c r="F357" s="955"/>
      <c r="G357" s="955"/>
      <c r="H357" s="955"/>
      <c r="I357" s="955"/>
      <c r="J357" s="955"/>
      <c r="K357" s="955"/>
      <c r="L357" s="955"/>
      <c r="M357" s="955"/>
      <c r="N357" s="955"/>
      <c r="O357" s="955"/>
      <c r="P357" s="955"/>
      <c r="Q357" s="955"/>
      <c r="R357" s="955"/>
      <c r="S357" s="955"/>
      <c r="T357" s="955"/>
      <c r="U357" s="955"/>
      <c r="V357" s="955"/>
      <c r="W357" s="955"/>
      <c r="X357" s="955"/>
    </row>
    <row r="358" spans="1:24" ht="15.95" customHeight="1" x14ac:dyDescent="0.2">
      <c r="A358" s="639"/>
      <c r="B358" s="940"/>
      <c r="C358" s="1508"/>
      <c r="D358" s="1425"/>
      <c r="E358" s="1424"/>
      <c r="F358" s="955"/>
      <c r="G358" s="955"/>
      <c r="H358" s="955"/>
      <c r="I358" s="955"/>
      <c r="J358" s="955"/>
      <c r="K358" s="955"/>
      <c r="L358" s="955"/>
      <c r="M358" s="955"/>
      <c r="N358" s="955"/>
      <c r="O358" s="955"/>
      <c r="P358" s="955"/>
      <c r="Q358" s="955"/>
      <c r="R358" s="955"/>
      <c r="S358" s="955"/>
      <c r="T358" s="955"/>
      <c r="U358" s="955"/>
      <c r="V358" s="955"/>
      <c r="W358" s="955"/>
      <c r="X358" s="955"/>
    </row>
    <row r="359" spans="1:24" ht="15.95" customHeight="1" x14ac:dyDescent="0.2">
      <c r="A359" s="639"/>
      <c r="B359" s="940"/>
      <c r="C359" s="1508"/>
      <c r="D359" s="1425"/>
      <c r="E359" s="1424"/>
      <c r="F359" s="955"/>
      <c r="G359" s="955"/>
      <c r="H359" s="955"/>
      <c r="I359" s="955"/>
      <c r="J359" s="955"/>
      <c r="K359" s="955"/>
      <c r="L359" s="955"/>
      <c r="M359" s="955"/>
      <c r="N359" s="955"/>
      <c r="O359" s="955"/>
      <c r="P359" s="955"/>
      <c r="Q359" s="955"/>
      <c r="R359" s="955"/>
      <c r="S359" s="955"/>
      <c r="T359" s="955"/>
      <c r="U359" s="955"/>
      <c r="V359" s="955"/>
      <c r="W359" s="955"/>
      <c r="X359" s="955"/>
    </row>
    <row r="360" spans="1:24" ht="15.95" customHeight="1" x14ac:dyDescent="0.2">
      <c r="A360" s="639"/>
      <c r="B360" s="940"/>
      <c r="C360" s="1508"/>
      <c r="D360" s="1425"/>
      <c r="E360" s="1424"/>
      <c r="F360" s="955"/>
      <c r="G360" s="955"/>
      <c r="H360" s="955"/>
      <c r="I360" s="955"/>
      <c r="J360" s="955"/>
      <c r="K360" s="955"/>
      <c r="L360" s="955"/>
      <c r="M360" s="955"/>
      <c r="N360" s="955"/>
      <c r="O360" s="955"/>
      <c r="P360" s="955"/>
      <c r="Q360" s="955"/>
      <c r="R360" s="955"/>
      <c r="S360" s="955"/>
      <c r="T360" s="955"/>
      <c r="U360" s="955"/>
      <c r="V360" s="955"/>
      <c r="W360" s="955"/>
      <c r="X360" s="955"/>
    </row>
    <row r="361" spans="1:24" ht="15.95" customHeight="1" x14ac:dyDescent="0.2">
      <c r="A361" s="639"/>
      <c r="B361" s="940"/>
      <c r="C361" s="1508"/>
      <c r="D361" s="1425"/>
      <c r="E361" s="1424"/>
      <c r="F361" s="955"/>
      <c r="G361" s="955"/>
      <c r="H361" s="955"/>
      <c r="I361" s="955"/>
      <c r="J361" s="955"/>
      <c r="K361" s="955"/>
      <c r="L361" s="955"/>
      <c r="M361" s="955"/>
      <c r="N361" s="955"/>
      <c r="O361" s="955"/>
      <c r="P361" s="955"/>
      <c r="Q361" s="955"/>
      <c r="R361" s="955"/>
      <c r="S361" s="955"/>
      <c r="T361" s="955"/>
      <c r="U361" s="955"/>
      <c r="V361" s="955"/>
      <c r="W361" s="955"/>
      <c r="X361" s="955"/>
    </row>
    <row r="362" spans="1:24" ht="15.95" customHeight="1" x14ac:dyDescent="0.2">
      <c r="A362" s="639"/>
      <c r="B362" s="940"/>
      <c r="C362" s="1508"/>
      <c r="D362" s="1425"/>
      <c r="E362" s="1424"/>
      <c r="F362" s="955"/>
      <c r="G362" s="955"/>
      <c r="H362" s="955"/>
      <c r="I362" s="955"/>
      <c r="J362" s="955"/>
      <c r="K362" s="955"/>
      <c r="L362" s="955"/>
      <c r="M362" s="955"/>
      <c r="N362" s="955"/>
      <c r="O362" s="955"/>
      <c r="P362" s="955"/>
      <c r="Q362" s="955"/>
      <c r="R362" s="955"/>
      <c r="S362" s="955"/>
      <c r="T362" s="955"/>
      <c r="U362" s="955"/>
      <c r="V362" s="955"/>
      <c r="W362" s="955"/>
      <c r="X362" s="955"/>
    </row>
    <row r="363" spans="1:24" ht="15.95" customHeight="1" x14ac:dyDescent="0.2">
      <c r="A363" s="639"/>
      <c r="B363" s="940"/>
      <c r="C363" s="1508"/>
      <c r="D363" s="1425"/>
      <c r="E363" s="1424"/>
      <c r="F363" s="955"/>
      <c r="G363" s="955"/>
      <c r="H363" s="955"/>
      <c r="I363" s="955"/>
      <c r="J363" s="955"/>
      <c r="K363" s="955"/>
      <c r="L363" s="955"/>
      <c r="M363" s="955"/>
      <c r="N363" s="955"/>
      <c r="O363" s="955"/>
      <c r="P363" s="955"/>
      <c r="Q363" s="955"/>
      <c r="R363" s="955"/>
      <c r="S363" s="955"/>
      <c r="T363" s="955"/>
      <c r="U363" s="955"/>
      <c r="V363" s="955"/>
      <c r="W363" s="955"/>
      <c r="X363" s="955"/>
    </row>
    <row r="364" spans="1:24" ht="15.95" customHeight="1" x14ac:dyDescent="0.2">
      <c r="A364" s="639"/>
      <c r="B364" s="940"/>
      <c r="C364" s="1508"/>
      <c r="D364" s="1425"/>
      <c r="E364" s="1424"/>
      <c r="F364" s="955"/>
      <c r="G364" s="955"/>
      <c r="H364" s="955"/>
      <c r="I364" s="955"/>
      <c r="J364" s="955"/>
      <c r="K364" s="955"/>
      <c r="L364" s="955"/>
      <c r="M364" s="955"/>
      <c r="N364" s="955"/>
      <c r="O364" s="955"/>
      <c r="P364" s="955"/>
      <c r="Q364" s="955"/>
      <c r="R364" s="955"/>
      <c r="S364" s="955"/>
      <c r="T364" s="955"/>
      <c r="U364" s="955"/>
      <c r="V364" s="955"/>
      <c r="W364" s="955"/>
      <c r="X364" s="955"/>
    </row>
    <row r="365" spans="1:24" ht="15.95" customHeight="1" x14ac:dyDescent="0.2">
      <c r="A365" s="639"/>
      <c r="B365" s="940"/>
      <c r="C365" s="1508"/>
      <c r="D365" s="1425"/>
      <c r="E365" s="1424"/>
      <c r="F365" s="955"/>
      <c r="G365" s="955"/>
      <c r="H365" s="955"/>
      <c r="I365" s="955"/>
      <c r="J365" s="955"/>
      <c r="K365" s="955"/>
      <c r="L365" s="955"/>
      <c r="M365" s="955"/>
      <c r="N365" s="955"/>
      <c r="O365" s="955"/>
      <c r="P365" s="955"/>
      <c r="Q365" s="955"/>
      <c r="R365" s="955"/>
      <c r="S365" s="955"/>
      <c r="T365" s="955"/>
      <c r="U365" s="955"/>
      <c r="V365" s="955"/>
      <c r="W365" s="955"/>
      <c r="X365" s="955"/>
    </row>
    <row r="366" spans="1:24" ht="15.95" customHeight="1" x14ac:dyDescent="0.2">
      <c r="A366" s="639"/>
      <c r="B366" s="940"/>
      <c r="C366" s="1508"/>
      <c r="D366" s="1425"/>
      <c r="E366" s="1424"/>
      <c r="F366" s="955"/>
      <c r="G366" s="955"/>
      <c r="H366" s="955"/>
      <c r="I366" s="955"/>
      <c r="J366" s="955"/>
      <c r="K366" s="955"/>
      <c r="L366" s="955"/>
      <c r="M366" s="955"/>
      <c r="N366" s="955"/>
      <c r="O366" s="955"/>
      <c r="P366" s="955"/>
      <c r="Q366" s="955"/>
      <c r="R366" s="955"/>
      <c r="S366" s="955"/>
      <c r="T366" s="955"/>
      <c r="U366" s="955"/>
      <c r="V366" s="955"/>
      <c r="W366" s="955"/>
      <c r="X366" s="955"/>
    </row>
    <row r="367" spans="1:24" ht="15.95" customHeight="1" x14ac:dyDescent="0.2">
      <c r="A367" s="639"/>
      <c r="B367" s="940"/>
      <c r="C367" s="1508"/>
      <c r="D367" s="1425"/>
      <c r="E367" s="1424"/>
      <c r="F367" s="955"/>
      <c r="G367" s="955"/>
      <c r="H367" s="955"/>
      <c r="I367" s="955"/>
      <c r="J367" s="955"/>
      <c r="K367" s="955"/>
      <c r="L367" s="955"/>
      <c r="M367" s="955"/>
      <c r="N367" s="955"/>
      <c r="O367" s="955"/>
      <c r="P367" s="955"/>
      <c r="Q367" s="955"/>
      <c r="R367" s="955"/>
      <c r="S367" s="955"/>
      <c r="T367" s="955"/>
      <c r="U367" s="955"/>
      <c r="V367" s="955"/>
      <c r="W367" s="955"/>
      <c r="X367" s="955"/>
    </row>
    <row r="368" spans="1:24" ht="15.95" customHeight="1" x14ac:dyDescent="0.2">
      <c r="A368" s="639"/>
      <c r="B368" s="940"/>
      <c r="C368" s="1508"/>
      <c r="D368" s="1425"/>
      <c r="E368" s="1424"/>
      <c r="F368" s="955"/>
      <c r="G368" s="955"/>
      <c r="H368" s="955"/>
      <c r="I368" s="955"/>
      <c r="J368" s="955"/>
      <c r="K368" s="955"/>
      <c r="L368" s="955"/>
      <c r="M368" s="955"/>
      <c r="N368" s="955"/>
      <c r="O368" s="955"/>
      <c r="P368" s="955"/>
      <c r="Q368" s="955"/>
      <c r="R368" s="955"/>
      <c r="S368" s="955"/>
      <c r="T368" s="955"/>
      <c r="U368" s="955"/>
      <c r="V368" s="955"/>
      <c r="W368" s="955"/>
      <c r="X368" s="955"/>
    </row>
    <row r="369" spans="1:24" ht="15.95" customHeight="1" x14ac:dyDescent="0.2">
      <c r="A369" s="639"/>
      <c r="B369" s="940"/>
      <c r="C369" s="1508"/>
      <c r="D369" s="1425"/>
      <c r="E369" s="1424"/>
      <c r="F369" s="955"/>
      <c r="G369" s="955"/>
      <c r="H369" s="955"/>
      <c r="I369" s="955"/>
      <c r="J369" s="955"/>
      <c r="K369" s="955"/>
      <c r="L369" s="955"/>
      <c r="M369" s="955"/>
      <c r="N369" s="955"/>
      <c r="O369" s="955"/>
      <c r="P369" s="955"/>
      <c r="Q369" s="955"/>
      <c r="R369" s="955"/>
      <c r="S369" s="955"/>
      <c r="T369" s="955"/>
      <c r="U369" s="955"/>
      <c r="V369" s="955"/>
      <c r="W369" s="955"/>
      <c r="X369" s="955"/>
    </row>
    <row r="370" spans="1:24" ht="15.95" customHeight="1" x14ac:dyDescent="0.2">
      <c r="A370" s="639"/>
      <c r="B370" s="940"/>
      <c r="C370" s="1508"/>
      <c r="D370" s="1425"/>
      <c r="E370" s="1424"/>
      <c r="F370" s="955"/>
      <c r="G370" s="955"/>
      <c r="H370" s="955"/>
      <c r="I370" s="955"/>
      <c r="J370" s="955"/>
      <c r="K370" s="955"/>
      <c r="L370" s="955"/>
      <c r="M370" s="955"/>
      <c r="N370" s="955"/>
      <c r="O370" s="955"/>
      <c r="P370" s="955"/>
      <c r="Q370" s="955"/>
      <c r="R370" s="955"/>
      <c r="S370" s="955"/>
      <c r="T370" s="955"/>
      <c r="U370" s="955"/>
      <c r="V370" s="955"/>
      <c r="W370" s="955"/>
      <c r="X370" s="955"/>
    </row>
    <row r="371" spans="1:24" ht="15.95" customHeight="1" x14ac:dyDescent="0.2">
      <c r="A371" s="639"/>
      <c r="B371" s="940"/>
      <c r="C371" s="1508"/>
      <c r="D371" s="1425"/>
      <c r="E371" s="1424"/>
      <c r="F371" s="955"/>
      <c r="G371" s="955"/>
      <c r="H371" s="955"/>
      <c r="I371" s="955"/>
      <c r="J371" s="955"/>
      <c r="K371" s="955"/>
      <c r="L371" s="955"/>
      <c r="M371" s="955"/>
      <c r="N371" s="955"/>
      <c r="O371" s="955"/>
      <c r="P371" s="955"/>
      <c r="Q371" s="955"/>
      <c r="R371" s="955"/>
      <c r="S371" s="955"/>
      <c r="T371" s="955"/>
      <c r="U371" s="955"/>
      <c r="V371" s="955"/>
      <c r="W371" s="955"/>
      <c r="X371" s="955"/>
    </row>
    <row r="372" spans="1:24" ht="15.95" customHeight="1" x14ac:dyDescent="0.2">
      <c r="A372" s="639"/>
      <c r="B372" s="940"/>
      <c r="C372" s="1508"/>
      <c r="D372" s="1425"/>
      <c r="E372" s="1424"/>
      <c r="F372" s="955"/>
      <c r="G372" s="955"/>
      <c r="H372" s="955"/>
      <c r="I372" s="955"/>
      <c r="J372" s="955"/>
      <c r="K372" s="955"/>
      <c r="L372" s="955"/>
      <c r="M372" s="955"/>
      <c r="N372" s="955"/>
      <c r="O372" s="955"/>
      <c r="P372" s="955"/>
      <c r="Q372" s="955"/>
      <c r="R372" s="955"/>
      <c r="S372" s="955"/>
      <c r="T372" s="955"/>
      <c r="U372" s="955"/>
      <c r="V372" s="955"/>
      <c r="W372" s="955"/>
      <c r="X372" s="955"/>
    </row>
    <row r="373" spans="1:24" ht="15.95" customHeight="1" x14ac:dyDescent="0.2">
      <c r="A373" s="639"/>
      <c r="B373" s="940"/>
      <c r="C373" s="1508"/>
      <c r="D373" s="1425"/>
      <c r="E373" s="1424"/>
      <c r="F373" s="955"/>
      <c r="G373" s="955"/>
      <c r="H373" s="955"/>
      <c r="I373" s="955"/>
      <c r="J373" s="955"/>
      <c r="K373" s="955"/>
      <c r="L373" s="955"/>
      <c r="M373" s="955"/>
      <c r="N373" s="955"/>
      <c r="O373" s="955"/>
      <c r="P373" s="955"/>
      <c r="Q373" s="955"/>
      <c r="R373" s="955"/>
      <c r="S373" s="955"/>
      <c r="T373" s="955"/>
      <c r="U373" s="955"/>
      <c r="V373" s="955"/>
      <c r="W373" s="955"/>
      <c r="X373" s="955"/>
    </row>
    <row r="374" spans="1:24" ht="15.95" customHeight="1" x14ac:dyDescent="0.2">
      <c r="A374" s="639"/>
      <c r="B374" s="940"/>
      <c r="C374" s="1508"/>
      <c r="D374" s="1425"/>
      <c r="E374" s="1424"/>
      <c r="F374" s="955"/>
      <c r="G374" s="955"/>
      <c r="H374" s="955"/>
      <c r="I374" s="955"/>
      <c r="J374" s="955"/>
      <c r="K374" s="955"/>
      <c r="L374" s="955"/>
      <c r="M374" s="955"/>
      <c r="N374" s="955"/>
      <c r="O374" s="955"/>
      <c r="P374" s="955"/>
      <c r="Q374" s="955"/>
      <c r="R374" s="955"/>
      <c r="S374" s="955"/>
      <c r="T374" s="955"/>
      <c r="U374" s="955"/>
      <c r="V374" s="955"/>
      <c r="W374" s="955"/>
      <c r="X374" s="955"/>
    </row>
    <row r="375" spans="1:24" ht="15.95" customHeight="1" x14ac:dyDescent="0.2">
      <c r="A375" s="639"/>
      <c r="B375" s="940"/>
      <c r="C375" s="1508"/>
      <c r="D375" s="1425"/>
      <c r="E375" s="1424"/>
      <c r="F375" s="955"/>
      <c r="G375" s="955"/>
      <c r="H375" s="955"/>
      <c r="I375" s="955"/>
      <c r="J375" s="955"/>
      <c r="K375" s="955"/>
      <c r="L375" s="955"/>
      <c r="M375" s="955"/>
      <c r="N375" s="955"/>
      <c r="O375" s="955"/>
      <c r="P375" s="955"/>
      <c r="Q375" s="955"/>
      <c r="R375" s="955"/>
      <c r="S375" s="955"/>
      <c r="T375" s="955"/>
      <c r="U375" s="955"/>
      <c r="V375" s="955"/>
      <c r="W375" s="955"/>
      <c r="X375" s="955"/>
    </row>
    <row r="376" spans="1:24" ht="15.95" customHeight="1" x14ac:dyDescent="0.2">
      <c r="A376" s="639"/>
      <c r="B376" s="940"/>
      <c r="C376" s="1508"/>
      <c r="D376" s="1425"/>
      <c r="E376" s="1424"/>
      <c r="F376" s="955"/>
      <c r="G376" s="955"/>
      <c r="H376" s="955"/>
      <c r="I376" s="955"/>
      <c r="J376" s="955"/>
      <c r="K376" s="955"/>
      <c r="L376" s="955"/>
      <c r="M376" s="955"/>
      <c r="N376" s="955"/>
      <c r="O376" s="955"/>
      <c r="P376" s="955"/>
      <c r="Q376" s="955"/>
      <c r="R376" s="955"/>
      <c r="S376" s="955"/>
      <c r="T376" s="955"/>
      <c r="U376" s="955"/>
      <c r="V376" s="955"/>
      <c r="W376" s="955"/>
      <c r="X376" s="955"/>
    </row>
    <row r="377" spans="1:24" ht="15.95" customHeight="1" x14ac:dyDescent="0.2">
      <c r="A377" s="639"/>
      <c r="B377" s="940"/>
      <c r="C377" s="1508"/>
      <c r="D377" s="1425"/>
      <c r="E377" s="1424"/>
      <c r="F377" s="955"/>
      <c r="G377" s="955"/>
      <c r="H377" s="955"/>
      <c r="I377" s="955"/>
      <c r="J377" s="955"/>
      <c r="K377" s="955"/>
      <c r="L377" s="955"/>
      <c r="M377" s="955"/>
      <c r="N377" s="955"/>
      <c r="O377" s="955"/>
      <c r="P377" s="955"/>
      <c r="Q377" s="955"/>
      <c r="R377" s="955"/>
      <c r="S377" s="955"/>
      <c r="T377" s="955"/>
      <c r="U377" s="955"/>
      <c r="V377" s="955"/>
      <c r="W377" s="955"/>
      <c r="X377" s="955"/>
    </row>
    <row r="378" spans="1:24" ht="15.95" customHeight="1" x14ac:dyDescent="0.2">
      <c r="A378" s="639"/>
      <c r="B378" s="940"/>
      <c r="C378" s="1508"/>
      <c r="D378" s="1425"/>
      <c r="E378" s="1424"/>
      <c r="F378" s="955"/>
      <c r="G378" s="955"/>
      <c r="H378" s="955"/>
      <c r="I378" s="955"/>
      <c r="J378" s="955"/>
      <c r="K378" s="955"/>
      <c r="L378" s="955"/>
      <c r="M378" s="955"/>
      <c r="N378" s="955"/>
      <c r="O378" s="955"/>
      <c r="P378" s="955"/>
      <c r="Q378" s="955"/>
      <c r="R378" s="955"/>
      <c r="S378" s="955"/>
      <c r="T378" s="955"/>
      <c r="U378" s="955"/>
      <c r="V378" s="955"/>
      <c r="W378" s="955"/>
      <c r="X378" s="955"/>
    </row>
    <row r="379" spans="1:24" ht="15.95" customHeight="1" x14ac:dyDescent="0.2">
      <c r="A379" s="639"/>
      <c r="B379" s="940"/>
      <c r="C379" s="1508"/>
      <c r="D379" s="1425"/>
      <c r="E379" s="1424"/>
      <c r="F379" s="955"/>
      <c r="G379" s="955"/>
      <c r="H379" s="955"/>
      <c r="I379" s="955"/>
      <c r="J379" s="955"/>
      <c r="K379" s="955"/>
      <c r="L379" s="955"/>
      <c r="M379" s="955"/>
      <c r="N379" s="955"/>
      <c r="O379" s="955"/>
      <c r="P379" s="955"/>
      <c r="Q379" s="955"/>
      <c r="R379" s="955"/>
      <c r="S379" s="955"/>
      <c r="T379" s="955"/>
      <c r="U379" s="955"/>
      <c r="V379" s="955"/>
      <c r="W379" s="955"/>
      <c r="X379" s="955"/>
    </row>
    <row r="380" spans="1:24" ht="15.95" customHeight="1" x14ac:dyDescent="0.2">
      <c r="A380" s="639"/>
      <c r="B380" s="940"/>
      <c r="C380" s="1508"/>
      <c r="D380" s="1425"/>
      <c r="E380" s="1424"/>
      <c r="F380" s="955"/>
      <c r="G380" s="955"/>
      <c r="H380" s="955"/>
      <c r="I380" s="955"/>
      <c r="J380" s="955"/>
      <c r="K380" s="955"/>
      <c r="L380" s="955"/>
      <c r="M380" s="955"/>
      <c r="N380" s="955"/>
      <c r="O380" s="955"/>
      <c r="P380" s="955"/>
      <c r="Q380" s="955"/>
      <c r="R380" s="955"/>
      <c r="S380" s="955"/>
      <c r="T380" s="955"/>
      <c r="U380" s="955"/>
      <c r="V380" s="955"/>
      <c r="W380" s="955"/>
      <c r="X380" s="955"/>
    </row>
    <row r="381" spans="1:24" ht="15.95" customHeight="1" x14ac:dyDescent="0.2">
      <c r="A381" s="639"/>
      <c r="B381" s="940"/>
      <c r="C381" s="1508"/>
      <c r="D381" s="1425"/>
      <c r="E381" s="1424"/>
      <c r="F381" s="955"/>
      <c r="G381" s="955"/>
      <c r="H381" s="955"/>
      <c r="I381" s="955"/>
      <c r="J381" s="955"/>
      <c r="K381" s="955"/>
      <c r="L381" s="955"/>
      <c r="M381" s="955"/>
      <c r="N381" s="955"/>
      <c r="O381" s="955"/>
      <c r="P381" s="955"/>
      <c r="Q381" s="955"/>
      <c r="R381" s="955"/>
      <c r="S381" s="955"/>
      <c r="T381" s="955"/>
      <c r="U381" s="955"/>
      <c r="V381" s="955"/>
      <c r="W381" s="955"/>
      <c r="X381" s="955"/>
    </row>
    <row r="382" spans="1:24" ht="15.95" customHeight="1" x14ac:dyDescent="0.2">
      <c r="A382" s="639"/>
      <c r="B382" s="940"/>
      <c r="C382" s="1508"/>
      <c r="D382" s="1425"/>
      <c r="E382" s="1424"/>
      <c r="F382" s="955"/>
      <c r="G382" s="955"/>
      <c r="H382" s="955"/>
      <c r="I382" s="955"/>
      <c r="J382" s="955"/>
      <c r="K382" s="955"/>
      <c r="L382" s="955"/>
      <c r="M382" s="955"/>
      <c r="N382" s="955"/>
      <c r="O382" s="955"/>
      <c r="P382" s="955"/>
      <c r="Q382" s="955"/>
      <c r="R382" s="955"/>
      <c r="S382" s="955"/>
      <c r="T382" s="955"/>
      <c r="U382" s="955"/>
      <c r="V382" s="955"/>
      <c r="W382" s="955"/>
      <c r="X382" s="955"/>
    </row>
    <row r="383" spans="1:24" ht="15.95" customHeight="1" x14ac:dyDescent="0.2">
      <c r="A383" s="639"/>
      <c r="B383" s="940"/>
      <c r="C383" s="1508"/>
      <c r="D383" s="1425"/>
      <c r="E383" s="1424"/>
      <c r="F383" s="955"/>
      <c r="G383" s="955"/>
      <c r="H383" s="955"/>
      <c r="I383" s="955"/>
      <c r="J383" s="955"/>
      <c r="K383" s="955"/>
      <c r="L383" s="955"/>
      <c r="M383" s="955"/>
      <c r="N383" s="955"/>
      <c r="O383" s="955"/>
      <c r="P383" s="955"/>
      <c r="Q383" s="955"/>
      <c r="R383" s="955"/>
      <c r="S383" s="955"/>
      <c r="T383" s="955"/>
      <c r="U383" s="955"/>
      <c r="V383" s="955"/>
      <c r="W383" s="955"/>
      <c r="X383" s="955"/>
    </row>
    <row r="384" spans="1:24" ht="15.95" customHeight="1" x14ac:dyDescent="0.2">
      <c r="A384" s="639"/>
      <c r="C384" s="1508"/>
      <c r="D384" s="1425"/>
      <c r="E384" s="1424"/>
      <c r="F384" s="955"/>
      <c r="G384" s="955"/>
      <c r="H384" s="955"/>
      <c r="I384" s="955"/>
      <c r="J384" s="955"/>
      <c r="K384" s="955"/>
      <c r="L384" s="955"/>
      <c r="M384" s="955"/>
      <c r="N384" s="955"/>
      <c r="O384" s="955"/>
      <c r="P384" s="955"/>
      <c r="Q384" s="955"/>
      <c r="R384" s="955"/>
      <c r="S384" s="955"/>
      <c r="T384" s="955"/>
      <c r="U384" s="955"/>
      <c r="V384" s="955"/>
      <c r="W384" s="955"/>
      <c r="X384" s="955"/>
    </row>
    <row r="385" spans="1:24" ht="15.95" customHeight="1" x14ac:dyDescent="0.2">
      <c r="A385" s="639"/>
      <c r="C385" s="1508"/>
      <c r="D385" s="1425"/>
      <c r="E385" s="1424"/>
      <c r="F385" s="955"/>
      <c r="G385" s="955"/>
      <c r="H385" s="955"/>
      <c r="I385" s="955"/>
      <c r="J385" s="955"/>
      <c r="K385" s="955"/>
      <c r="L385" s="955"/>
      <c r="M385" s="955"/>
      <c r="N385" s="955"/>
      <c r="O385" s="955"/>
      <c r="P385" s="955"/>
      <c r="Q385" s="955"/>
      <c r="R385" s="955"/>
      <c r="S385" s="955"/>
      <c r="T385" s="955"/>
      <c r="U385" s="955"/>
      <c r="V385" s="955"/>
      <c r="W385" s="955"/>
      <c r="X385" s="955"/>
    </row>
    <row r="386" spans="1:24" ht="15.95" customHeight="1" x14ac:dyDescent="0.2">
      <c r="A386" s="639"/>
      <c r="C386" s="1508"/>
      <c r="D386" s="1425"/>
      <c r="E386" s="1424"/>
      <c r="F386" s="955"/>
      <c r="G386" s="955"/>
      <c r="H386" s="955"/>
      <c r="I386" s="955"/>
      <c r="J386" s="955"/>
      <c r="K386" s="955"/>
      <c r="L386" s="955"/>
      <c r="M386" s="955"/>
      <c r="N386" s="955"/>
      <c r="O386" s="955"/>
      <c r="P386" s="955"/>
      <c r="Q386" s="955"/>
      <c r="R386" s="955"/>
      <c r="S386" s="955"/>
      <c r="T386" s="955"/>
      <c r="U386" s="955"/>
      <c r="V386" s="955"/>
      <c r="W386" s="955"/>
      <c r="X386" s="955"/>
    </row>
    <row r="387" spans="1:24" ht="15.95" customHeight="1" x14ac:dyDescent="0.2">
      <c r="A387" s="639"/>
      <c r="B387" s="940"/>
      <c r="C387" s="1508"/>
      <c r="D387" s="1425"/>
      <c r="E387" s="1424"/>
      <c r="F387" s="955"/>
      <c r="G387" s="955"/>
      <c r="H387" s="955"/>
      <c r="I387" s="955"/>
      <c r="J387" s="955"/>
      <c r="K387" s="955"/>
      <c r="L387" s="955"/>
      <c r="M387" s="955"/>
      <c r="N387" s="955"/>
      <c r="O387" s="955"/>
      <c r="P387" s="955"/>
      <c r="Q387" s="955"/>
      <c r="R387" s="955"/>
      <c r="S387" s="955"/>
      <c r="T387" s="955"/>
      <c r="U387" s="955"/>
      <c r="V387" s="955"/>
      <c r="W387" s="955"/>
      <c r="X387" s="955"/>
    </row>
    <row r="388" spans="1:24" ht="15.95" customHeight="1" x14ac:dyDescent="0.2">
      <c r="A388" s="639"/>
      <c r="B388" s="940"/>
      <c r="C388" s="1508"/>
      <c r="D388" s="1425"/>
      <c r="E388" s="1424"/>
      <c r="F388" s="955"/>
      <c r="G388" s="955"/>
      <c r="H388" s="955"/>
      <c r="I388" s="955"/>
      <c r="J388" s="955"/>
      <c r="K388" s="955"/>
      <c r="L388" s="955"/>
      <c r="M388" s="955"/>
      <c r="N388" s="955"/>
      <c r="O388" s="955"/>
      <c r="P388" s="955"/>
      <c r="Q388" s="955"/>
      <c r="R388" s="955"/>
      <c r="S388" s="955"/>
      <c r="T388" s="955"/>
      <c r="U388" s="955"/>
      <c r="V388" s="955"/>
      <c r="W388" s="955"/>
      <c r="X388" s="955"/>
    </row>
    <row r="389" spans="1:24" ht="15.95" customHeight="1" x14ac:dyDescent="0.2">
      <c r="A389" s="639"/>
      <c r="B389" s="940"/>
      <c r="C389" s="1508"/>
      <c r="D389" s="1425"/>
      <c r="E389" s="1424"/>
      <c r="F389" s="955"/>
      <c r="G389" s="955"/>
      <c r="H389" s="955"/>
      <c r="I389" s="955"/>
      <c r="J389" s="955"/>
      <c r="K389" s="955"/>
      <c r="L389" s="955"/>
      <c r="M389" s="955"/>
      <c r="N389" s="955"/>
      <c r="O389" s="955"/>
      <c r="P389" s="955"/>
      <c r="Q389" s="955"/>
      <c r="R389" s="955"/>
      <c r="S389" s="955"/>
      <c r="T389" s="955"/>
      <c r="U389" s="955"/>
      <c r="V389" s="955"/>
      <c r="W389" s="955"/>
      <c r="X389" s="955"/>
    </row>
    <row r="390" spans="1:24" ht="15.95" customHeight="1" x14ac:dyDescent="0.2">
      <c r="A390" s="1504"/>
      <c r="B390" s="940"/>
      <c r="C390" s="1508"/>
      <c r="D390" s="1425"/>
      <c r="E390" s="1424"/>
      <c r="F390" s="955"/>
      <c r="G390" s="955"/>
      <c r="H390" s="955"/>
      <c r="I390" s="955"/>
      <c r="J390" s="955"/>
      <c r="K390" s="955"/>
      <c r="L390" s="955"/>
      <c r="M390" s="955"/>
      <c r="N390" s="955"/>
      <c r="O390" s="955"/>
      <c r="P390" s="955"/>
      <c r="Q390" s="955"/>
      <c r="R390" s="955"/>
      <c r="S390" s="955"/>
      <c r="T390" s="955"/>
      <c r="U390" s="955"/>
      <c r="V390" s="955"/>
      <c r="W390" s="955"/>
      <c r="X390" s="955"/>
    </row>
    <row r="391" spans="1:24" ht="15.95" customHeight="1" x14ac:dyDescent="0.2">
      <c r="A391" s="639"/>
      <c r="B391" s="940"/>
      <c r="C391" s="1508"/>
      <c r="D391" s="1425"/>
      <c r="E391" s="1424"/>
      <c r="F391" s="955"/>
      <c r="G391" s="955"/>
      <c r="H391" s="955"/>
      <c r="I391" s="955"/>
      <c r="J391" s="955"/>
      <c r="K391" s="955"/>
      <c r="L391" s="955"/>
      <c r="M391" s="955"/>
      <c r="N391" s="955"/>
      <c r="O391" s="955"/>
      <c r="P391" s="955"/>
      <c r="Q391" s="955"/>
      <c r="R391" s="955"/>
      <c r="S391" s="955"/>
      <c r="T391" s="955"/>
      <c r="U391" s="955"/>
      <c r="V391" s="955"/>
      <c r="W391" s="955"/>
      <c r="X391" s="955"/>
    </row>
    <row r="392" spans="1:24" ht="15.95" customHeight="1" x14ac:dyDescent="0.2">
      <c r="A392" s="639"/>
      <c r="B392" s="940"/>
      <c r="C392" s="1508"/>
      <c r="D392" s="1425"/>
      <c r="E392" s="1424"/>
      <c r="F392" s="955"/>
      <c r="G392" s="955"/>
      <c r="H392" s="955"/>
      <c r="I392" s="955"/>
      <c r="J392" s="955"/>
      <c r="K392" s="955"/>
      <c r="L392" s="955"/>
      <c r="M392" s="955"/>
      <c r="N392" s="955"/>
      <c r="O392" s="955"/>
      <c r="P392" s="955"/>
      <c r="Q392" s="955"/>
      <c r="R392" s="955"/>
      <c r="S392" s="955"/>
      <c r="T392" s="955"/>
      <c r="U392" s="955"/>
      <c r="V392" s="955"/>
      <c r="W392" s="955"/>
      <c r="X392" s="955"/>
    </row>
    <row r="393" spans="1:24" ht="15.95" customHeight="1" x14ac:dyDescent="0.2">
      <c r="A393" s="639"/>
      <c r="B393" s="940"/>
      <c r="C393" s="1508"/>
      <c r="D393" s="1425"/>
      <c r="E393" s="1424"/>
      <c r="F393" s="955"/>
      <c r="G393" s="955"/>
      <c r="H393" s="955"/>
      <c r="I393" s="955"/>
      <c r="J393" s="955"/>
      <c r="K393" s="955"/>
      <c r="L393" s="955"/>
      <c r="M393" s="955"/>
      <c r="N393" s="955"/>
      <c r="O393" s="955"/>
      <c r="P393" s="955"/>
      <c r="Q393" s="955"/>
      <c r="R393" s="955"/>
      <c r="S393" s="955"/>
      <c r="T393" s="955"/>
      <c r="U393" s="955"/>
      <c r="V393" s="955"/>
      <c r="W393" s="955"/>
      <c r="X393" s="955"/>
    </row>
    <row r="394" spans="1:24" ht="15.95" customHeight="1" x14ac:dyDescent="0.2">
      <c r="A394" s="639"/>
      <c r="B394" s="940"/>
      <c r="C394" s="1508"/>
      <c r="D394" s="1425"/>
      <c r="E394" s="1424"/>
      <c r="F394" s="955"/>
      <c r="G394" s="955"/>
      <c r="H394" s="955"/>
      <c r="I394" s="955"/>
      <c r="J394" s="955"/>
      <c r="K394" s="955"/>
      <c r="L394" s="955"/>
      <c r="M394" s="955"/>
      <c r="N394" s="955"/>
      <c r="O394" s="955"/>
      <c r="P394" s="955"/>
      <c r="Q394" s="955"/>
      <c r="R394" s="955"/>
      <c r="S394" s="955"/>
      <c r="T394" s="955"/>
      <c r="U394" s="955"/>
      <c r="V394" s="955"/>
      <c r="W394" s="955"/>
      <c r="X394" s="955"/>
    </row>
    <row r="395" spans="1:24" ht="15.95" customHeight="1" x14ac:dyDescent="0.2">
      <c r="A395" s="639"/>
      <c r="B395" s="940"/>
      <c r="C395" s="1508"/>
      <c r="D395" s="1425"/>
      <c r="E395" s="1424"/>
      <c r="F395" s="955"/>
      <c r="G395" s="955"/>
      <c r="H395" s="955"/>
      <c r="I395" s="955"/>
      <c r="J395" s="955"/>
      <c r="K395" s="955"/>
      <c r="L395" s="955"/>
      <c r="M395" s="955"/>
      <c r="N395" s="955"/>
      <c r="O395" s="955"/>
      <c r="P395" s="955"/>
      <c r="Q395" s="955"/>
      <c r="R395" s="955"/>
      <c r="S395" s="955"/>
      <c r="T395" s="955"/>
      <c r="U395" s="955"/>
      <c r="V395" s="955"/>
      <c r="W395" s="955"/>
      <c r="X395" s="955"/>
    </row>
    <row r="396" spans="1:24" ht="15.95" customHeight="1" x14ac:dyDescent="0.2">
      <c r="A396" s="639"/>
      <c r="B396" s="940"/>
      <c r="C396" s="1508"/>
      <c r="D396" s="1425"/>
      <c r="E396" s="1424"/>
      <c r="F396" s="955"/>
      <c r="G396" s="955"/>
      <c r="H396" s="955"/>
      <c r="I396" s="955"/>
      <c r="J396" s="955"/>
      <c r="K396" s="955"/>
      <c r="L396" s="955"/>
      <c r="M396" s="955"/>
      <c r="N396" s="955"/>
      <c r="O396" s="955"/>
      <c r="P396" s="955"/>
      <c r="Q396" s="955"/>
      <c r="R396" s="955"/>
      <c r="S396" s="955"/>
      <c r="T396" s="955"/>
      <c r="U396" s="955"/>
      <c r="V396" s="955"/>
      <c r="W396" s="955"/>
      <c r="X396" s="955"/>
    </row>
    <row r="397" spans="1:24" ht="15.95" customHeight="1" x14ac:dyDescent="0.2">
      <c r="A397" s="639"/>
      <c r="B397" s="940"/>
      <c r="C397" s="1508"/>
      <c r="D397" s="1425"/>
      <c r="E397" s="1424"/>
      <c r="F397" s="955"/>
      <c r="G397" s="955"/>
      <c r="H397" s="955"/>
      <c r="I397" s="955"/>
      <c r="J397" s="955"/>
      <c r="K397" s="955"/>
      <c r="L397" s="955"/>
      <c r="M397" s="955"/>
      <c r="N397" s="955"/>
      <c r="O397" s="955"/>
      <c r="P397" s="955"/>
      <c r="Q397" s="955"/>
      <c r="R397" s="955"/>
      <c r="S397" s="955"/>
      <c r="T397" s="955"/>
      <c r="U397" s="955"/>
      <c r="V397" s="955"/>
      <c r="W397" s="955"/>
      <c r="X397" s="955"/>
    </row>
    <row r="398" spans="1:24" ht="15.95" customHeight="1" x14ac:dyDescent="0.2">
      <c r="A398" s="639"/>
      <c r="B398" s="940"/>
      <c r="C398" s="1508"/>
      <c r="D398" s="1425"/>
      <c r="E398" s="1424"/>
      <c r="F398" s="955"/>
      <c r="G398" s="955"/>
      <c r="H398" s="955"/>
      <c r="I398" s="955"/>
      <c r="J398" s="955"/>
      <c r="K398" s="955"/>
      <c r="L398" s="955"/>
      <c r="M398" s="955"/>
      <c r="N398" s="955"/>
      <c r="O398" s="955"/>
      <c r="P398" s="955"/>
      <c r="Q398" s="955"/>
      <c r="R398" s="955"/>
      <c r="S398" s="955"/>
      <c r="T398" s="955"/>
      <c r="U398" s="955"/>
      <c r="V398" s="955"/>
      <c r="W398" s="955"/>
      <c r="X398" s="955"/>
    </row>
    <row r="399" spans="1:24" ht="15.95" customHeight="1" x14ac:dyDescent="0.2">
      <c r="A399" s="639"/>
      <c r="B399" s="940"/>
      <c r="C399" s="1508"/>
      <c r="D399" s="1425"/>
      <c r="E399" s="1424"/>
      <c r="F399" s="955"/>
      <c r="G399" s="955"/>
      <c r="H399" s="955"/>
      <c r="I399" s="955"/>
      <c r="J399" s="955"/>
      <c r="K399" s="955"/>
      <c r="L399" s="955"/>
      <c r="M399" s="955"/>
      <c r="N399" s="955"/>
      <c r="O399" s="955"/>
      <c r="P399" s="955"/>
      <c r="Q399" s="955"/>
      <c r="R399" s="955"/>
      <c r="S399" s="955"/>
      <c r="T399" s="955"/>
      <c r="U399" s="955"/>
      <c r="V399" s="955"/>
      <c r="W399" s="955"/>
      <c r="X399" s="955"/>
    </row>
    <row r="400" spans="1:24" ht="15.95" customHeight="1" x14ac:dyDescent="0.2">
      <c r="A400" s="639"/>
      <c r="B400" s="940"/>
      <c r="C400" s="1508"/>
      <c r="D400" s="1425"/>
      <c r="E400" s="1424"/>
      <c r="F400" s="955"/>
      <c r="G400" s="955"/>
      <c r="H400" s="955"/>
      <c r="I400" s="955"/>
      <c r="J400" s="955"/>
      <c r="K400" s="955"/>
      <c r="L400" s="955"/>
      <c r="M400" s="955"/>
      <c r="N400" s="955"/>
      <c r="O400" s="955"/>
      <c r="P400" s="955"/>
      <c r="Q400" s="955"/>
      <c r="R400" s="955"/>
      <c r="S400" s="955"/>
      <c r="T400" s="955"/>
      <c r="U400" s="955"/>
      <c r="V400" s="955"/>
      <c r="W400" s="955"/>
      <c r="X400" s="955"/>
    </row>
    <row r="401" spans="1:24" ht="15.95" customHeight="1" x14ac:dyDescent="0.2">
      <c r="A401" s="639"/>
      <c r="B401" s="940"/>
      <c r="C401" s="86"/>
      <c r="D401" s="954"/>
      <c r="E401" s="955"/>
      <c r="F401" s="955"/>
      <c r="G401" s="955"/>
      <c r="H401" s="955"/>
      <c r="I401" s="955"/>
      <c r="J401" s="955"/>
      <c r="K401" s="955"/>
      <c r="L401" s="955"/>
      <c r="M401" s="955"/>
      <c r="N401" s="955"/>
      <c r="O401" s="955"/>
      <c r="P401" s="955"/>
      <c r="Q401" s="955"/>
      <c r="R401" s="955"/>
      <c r="S401" s="955"/>
      <c r="T401" s="955"/>
      <c r="U401" s="955"/>
      <c r="V401" s="955"/>
      <c r="W401" s="955"/>
      <c r="X401" s="955"/>
    </row>
    <row r="402" spans="1:24" ht="15.95" customHeight="1" x14ac:dyDescent="0.2">
      <c r="A402" s="639"/>
      <c r="B402" s="940"/>
      <c r="C402" s="86"/>
      <c r="D402" s="954"/>
      <c r="E402" s="955"/>
      <c r="F402" s="955"/>
      <c r="G402" s="955"/>
      <c r="H402" s="955"/>
      <c r="I402" s="955"/>
      <c r="J402" s="955"/>
      <c r="K402" s="955"/>
      <c r="L402" s="955"/>
      <c r="M402" s="955"/>
      <c r="N402" s="955"/>
      <c r="O402" s="955"/>
      <c r="P402" s="955"/>
      <c r="Q402" s="955"/>
      <c r="R402" s="955"/>
      <c r="S402" s="955"/>
      <c r="T402" s="955"/>
      <c r="U402" s="955"/>
      <c r="V402" s="955"/>
      <c r="W402" s="955"/>
      <c r="X402" s="955"/>
    </row>
    <row r="403" spans="1:24" ht="15.95" customHeight="1" x14ac:dyDescent="0.2">
      <c r="A403" s="639"/>
      <c r="B403" s="940"/>
      <c r="C403" s="86"/>
      <c r="D403" s="954"/>
      <c r="E403" s="955"/>
      <c r="F403" s="955"/>
      <c r="G403" s="955"/>
      <c r="H403" s="955"/>
      <c r="I403" s="955"/>
      <c r="J403" s="955"/>
      <c r="K403" s="955"/>
      <c r="L403" s="955"/>
      <c r="M403" s="955"/>
      <c r="N403" s="955"/>
      <c r="O403" s="955"/>
      <c r="P403" s="955"/>
      <c r="Q403" s="955"/>
      <c r="R403" s="955"/>
      <c r="S403" s="955"/>
      <c r="T403" s="955"/>
      <c r="U403" s="955"/>
      <c r="V403" s="955"/>
      <c r="W403" s="955"/>
      <c r="X403" s="955"/>
    </row>
    <row r="404" spans="1:24" ht="15.95" customHeight="1" x14ac:dyDescent="0.2">
      <c r="A404" s="639"/>
      <c r="B404" s="940"/>
      <c r="C404" s="86"/>
      <c r="D404" s="954"/>
      <c r="E404" s="955"/>
      <c r="F404" s="955"/>
      <c r="G404" s="955"/>
      <c r="H404" s="955"/>
      <c r="I404" s="955"/>
      <c r="J404" s="955"/>
      <c r="K404" s="955"/>
      <c r="L404" s="955"/>
      <c r="M404" s="955"/>
      <c r="N404" s="955"/>
      <c r="O404" s="955"/>
      <c r="P404" s="955"/>
      <c r="Q404" s="955"/>
      <c r="R404" s="955"/>
      <c r="S404" s="955"/>
      <c r="T404" s="955"/>
      <c r="U404" s="955"/>
      <c r="V404" s="955"/>
      <c r="W404" s="955"/>
      <c r="X404" s="955"/>
    </row>
    <row r="405" spans="1:24" ht="15.95" customHeight="1" x14ac:dyDescent="0.2">
      <c r="A405" s="549"/>
      <c r="B405" s="81"/>
      <c r="C405" s="86"/>
      <c r="D405" s="954"/>
      <c r="E405" s="955"/>
      <c r="F405" s="955"/>
      <c r="G405" s="955"/>
      <c r="H405" s="955"/>
      <c r="I405" s="955"/>
      <c r="J405" s="955"/>
      <c r="K405" s="955"/>
      <c r="L405" s="955"/>
      <c r="M405" s="955"/>
      <c r="N405" s="955"/>
      <c r="O405" s="955"/>
      <c r="P405" s="955"/>
      <c r="Q405" s="955"/>
      <c r="R405" s="955"/>
      <c r="S405" s="955"/>
      <c r="T405" s="955"/>
      <c r="U405" s="955"/>
      <c r="V405" s="955"/>
      <c r="W405" s="955"/>
      <c r="X405" s="955"/>
    </row>
    <row r="406" spans="1:24" ht="15.95" customHeight="1" x14ac:dyDescent="0.2">
      <c r="A406" s="549"/>
      <c r="B406" s="81"/>
      <c r="C406" s="86"/>
      <c r="D406" s="954"/>
      <c r="E406" s="955"/>
      <c r="F406" s="955"/>
      <c r="G406" s="955"/>
      <c r="H406" s="955"/>
      <c r="I406" s="955"/>
      <c r="J406" s="955"/>
      <c r="K406" s="955"/>
      <c r="L406" s="955"/>
      <c r="M406" s="955"/>
      <c r="N406" s="955"/>
      <c r="O406" s="955"/>
      <c r="P406" s="955"/>
      <c r="Q406" s="955"/>
      <c r="R406" s="955"/>
      <c r="S406" s="955"/>
      <c r="T406" s="955"/>
      <c r="U406" s="955"/>
      <c r="V406" s="955"/>
      <c r="W406" s="955"/>
      <c r="X406" s="955"/>
    </row>
    <row r="407" spans="1:24" ht="15.95" customHeight="1" x14ac:dyDescent="0.2">
      <c r="A407" s="549"/>
      <c r="B407" s="81"/>
      <c r="C407" s="86"/>
      <c r="D407" s="954"/>
      <c r="E407" s="955"/>
      <c r="F407" s="955"/>
      <c r="G407" s="955"/>
      <c r="H407" s="955"/>
      <c r="I407" s="955"/>
      <c r="J407" s="955"/>
      <c r="K407" s="955"/>
      <c r="L407" s="955"/>
      <c r="M407" s="955"/>
      <c r="N407" s="955"/>
      <c r="O407" s="955"/>
      <c r="P407" s="955"/>
      <c r="Q407" s="955"/>
      <c r="R407" s="955"/>
      <c r="S407" s="955"/>
      <c r="T407" s="955"/>
      <c r="U407" s="955"/>
      <c r="V407" s="955"/>
      <c r="W407" s="955"/>
      <c r="X407" s="955"/>
    </row>
    <row r="408" spans="1:24" ht="15.95" customHeight="1" x14ac:dyDescent="0.2">
      <c r="A408" s="549"/>
      <c r="B408" s="81"/>
      <c r="C408" s="86"/>
      <c r="D408" s="954"/>
      <c r="E408" s="955"/>
      <c r="F408" s="955"/>
      <c r="G408" s="955"/>
      <c r="H408" s="955"/>
      <c r="I408" s="955"/>
      <c r="J408" s="955"/>
      <c r="K408" s="955"/>
      <c r="L408" s="955"/>
      <c r="M408" s="955"/>
      <c r="N408" s="955"/>
      <c r="O408" s="955"/>
      <c r="P408" s="955"/>
      <c r="Q408" s="955"/>
      <c r="R408" s="955"/>
      <c r="S408" s="955"/>
      <c r="T408" s="955"/>
      <c r="U408" s="955"/>
      <c r="V408" s="955"/>
      <c r="W408" s="955"/>
      <c r="X408" s="955"/>
    </row>
    <row r="409" spans="1:24" ht="15.95" customHeight="1" x14ac:dyDescent="0.2">
      <c r="A409" s="549"/>
      <c r="B409" s="81"/>
      <c r="C409" s="86"/>
      <c r="D409" s="954"/>
      <c r="E409" s="955"/>
      <c r="F409" s="955"/>
      <c r="G409" s="955"/>
      <c r="H409" s="955"/>
      <c r="I409" s="955"/>
      <c r="J409" s="955"/>
      <c r="K409" s="955"/>
      <c r="L409" s="955"/>
      <c r="M409" s="955"/>
      <c r="N409" s="955"/>
      <c r="O409" s="955"/>
      <c r="P409" s="955"/>
      <c r="Q409" s="955"/>
      <c r="R409" s="955"/>
      <c r="S409" s="955"/>
      <c r="T409" s="955"/>
      <c r="U409" s="955"/>
      <c r="V409" s="955"/>
      <c r="W409" s="955"/>
      <c r="X409" s="955"/>
    </row>
    <row r="410" spans="1:24" ht="15.95" customHeight="1" x14ac:dyDescent="0.2">
      <c r="A410" s="549"/>
      <c r="B410" s="81"/>
      <c r="C410" s="86"/>
      <c r="D410" s="954"/>
      <c r="E410" s="955"/>
      <c r="F410" s="955"/>
      <c r="G410" s="955"/>
      <c r="H410" s="955"/>
      <c r="I410" s="955"/>
      <c r="J410" s="955"/>
      <c r="K410" s="955"/>
      <c r="L410" s="955"/>
      <c r="M410" s="955"/>
      <c r="N410" s="955"/>
      <c r="O410" s="955"/>
      <c r="P410" s="955"/>
      <c r="Q410" s="955"/>
      <c r="R410" s="955"/>
      <c r="S410" s="955"/>
      <c r="T410" s="955"/>
      <c r="U410" s="955"/>
      <c r="V410" s="955"/>
      <c r="W410" s="955"/>
      <c r="X410" s="955"/>
    </row>
    <row r="411" spans="1:24" ht="15.95" customHeight="1" x14ac:dyDescent="0.2">
      <c r="A411" s="549"/>
      <c r="B411" s="81"/>
      <c r="C411" s="86"/>
      <c r="D411" s="954"/>
      <c r="E411" s="955"/>
      <c r="F411" s="955"/>
      <c r="G411" s="955"/>
      <c r="H411" s="955"/>
      <c r="I411" s="955"/>
      <c r="J411" s="955"/>
      <c r="K411" s="955"/>
      <c r="L411" s="955"/>
      <c r="M411" s="955"/>
      <c r="N411" s="955"/>
      <c r="O411" s="955"/>
      <c r="P411" s="955"/>
      <c r="Q411" s="955"/>
      <c r="R411" s="955"/>
      <c r="S411" s="955"/>
      <c r="T411" s="955"/>
      <c r="U411" s="955"/>
      <c r="V411" s="955"/>
      <c r="W411" s="955"/>
      <c r="X411" s="955"/>
    </row>
    <row r="412" spans="1:24" ht="15.95" customHeight="1" x14ac:dyDescent="0.2">
      <c r="A412" s="549"/>
      <c r="B412" s="81"/>
      <c r="C412" s="86"/>
      <c r="D412" s="954"/>
      <c r="E412" s="955"/>
      <c r="F412" s="955"/>
      <c r="G412" s="955"/>
      <c r="H412" s="955"/>
      <c r="I412" s="955"/>
      <c r="J412" s="955"/>
      <c r="K412" s="955"/>
      <c r="L412" s="955"/>
      <c r="M412" s="955"/>
      <c r="N412" s="955"/>
      <c r="O412" s="955"/>
      <c r="P412" s="955"/>
      <c r="Q412" s="955"/>
      <c r="R412" s="955"/>
      <c r="S412" s="955"/>
      <c r="T412" s="955"/>
      <c r="U412" s="955"/>
      <c r="V412" s="955"/>
      <c r="W412" s="955"/>
      <c r="X412" s="955"/>
    </row>
    <row r="413" spans="1:24" ht="15.95" customHeight="1" x14ac:dyDescent="0.2">
      <c r="A413" s="549"/>
      <c r="B413" s="81"/>
      <c r="C413" s="86"/>
      <c r="D413" s="954"/>
      <c r="E413" s="955"/>
      <c r="F413" s="955"/>
      <c r="G413" s="955"/>
      <c r="H413" s="955"/>
      <c r="I413" s="955"/>
      <c r="J413" s="955"/>
      <c r="K413" s="955"/>
      <c r="L413" s="955"/>
      <c r="M413" s="955"/>
      <c r="N413" s="955"/>
      <c r="O413" s="955"/>
      <c r="P413" s="955"/>
      <c r="Q413" s="955"/>
      <c r="R413" s="955"/>
      <c r="S413" s="955"/>
      <c r="T413" s="955"/>
      <c r="U413" s="955"/>
      <c r="V413" s="955"/>
      <c r="W413" s="955"/>
      <c r="X413" s="955"/>
    </row>
    <row r="414" spans="1:24" ht="15.95" customHeight="1" x14ac:dyDescent="0.2">
      <c r="A414" s="549"/>
      <c r="B414" s="81"/>
      <c r="C414" s="86"/>
      <c r="D414" s="954"/>
      <c r="E414" s="955"/>
      <c r="F414" s="955"/>
      <c r="G414" s="955"/>
      <c r="H414" s="955"/>
      <c r="I414" s="955"/>
      <c r="J414" s="955"/>
      <c r="K414" s="955"/>
      <c r="L414" s="955"/>
      <c r="M414" s="955"/>
      <c r="N414" s="955"/>
      <c r="O414" s="955"/>
      <c r="P414" s="955"/>
      <c r="Q414" s="955"/>
      <c r="R414" s="955"/>
      <c r="S414" s="955"/>
      <c r="T414" s="955"/>
      <c r="U414" s="955"/>
      <c r="V414" s="955"/>
      <c r="W414" s="955"/>
      <c r="X414" s="955"/>
    </row>
    <row r="415" spans="1:24" ht="15.95" customHeight="1" x14ac:dyDescent="0.2">
      <c r="A415" s="549"/>
      <c r="B415" s="81"/>
      <c r="C415" s="86"/>
      <c r="D415" s="954"/>
      <c r="E415" s="955"/>
      <c r="F415" s="955"/>
      <c r="G415" s="955"/>
      <c r="H415" s="955"/>
      <c r="I415" s="955"/>
      <c r="J415" s="955"/>
      <c r="K415" s="955"/>
      <c r="L415" s="955"/>
      <c r="M415" s="955"/>
      <c r="N415" s="955"/>
      <c r="O415" s="955"/>
      <c r="P415" s="955"/>
      <c r="Q415" s="955"/>
      <c r="R415" s="955"/>
      <c r="S415" s="955"/>
      <c r="T415" s="955"/>
      <c r="U415" s="955"/>
      <c r="V415" s="955"/>
      <c r="W415" s="955"/>
      <c r="X415" s="955"/>
    </row>
    <row r="416" spans="1:24" ht="15.95" customHeight="1" x14ac:dyDescent="0.2">
      <c r="A416" s="549"/>
      <c r="B416" s="81"/>
      <c r="C416" s="86"/>
      <c r="D416" s="954"/>
      <c r="E416" s="955"/>
      <c r="F416" s="955"/>
      <c r="G416" s="955"/>
      <c r="H416" s="955"/>
      <c r="I416" s="955"/>
      <c r="J416" s="955"/>
      <c r="K416" s="955"/>
      <c r="L416" s="955"/>
      <c r="M416" s="955"/>
      <c r="N416" s="955"/>
      <c r="O416" s="955"/>
      <c r="P416" s="955"/>
      <c r="Q416" s="955"/>
      <c r="R416" s="955"/>
      <c r="S416" s="955"/>
      <c r="T416" s="955"/>
      <c r="U416" s="955"/>
      <c r="V416" s="955"/>
      <c r="W416" s="955"/>
      <c r="X416" s="955"/>
    </row>
    <row r="417" spans="1:24" ht="15.95" customHeight="1" x14ac:dyDescent="0.2">
      <c r="A417" s="549"/>
      <c r="B417" s="81"/>
      <c r="C417" s="86"/>
      <c r="D417" s="954"/>
      <c r="E417" s="955"/>
      <c r="F417" s="955"/>
      <c r="G417" s="955"/>
      <c r="H417" s="955"/>
      <c r="I417" s="955"/>
      <c r="J417" s="955"/>
      <c r="K417" s="955"/>
      <c r="L417" s="955"/>
      <c r="M417" s="955"/>
      <c r="N417" s="955"/>
      <c r="O417" s="955"/>
      <c r="P417" s="955"/>
      <c r="Q417" s="955"/>
      <c r="R417" s="955"/>
      <c r="S417" s="955"/>
      <c r="T417" s="955"/>
      <c r="U417" s="955"/>
      <c r="V417" s="955"/>
      <c r="W417" s="955"/>
      <c r="X417" s="955"/>
    </row>
    <row r="418" spans="1:24" ht="15.95" customHeight="1" x14ac:dyDescent="0.2">
      <c r="A418" s="549"/>
      <c r="B418" s="81"/>
      <c r="C418" s="86"/>
      <c r="D418" s="954"/>
      <c r="E418" s="955"/>
      <c r="F418" s="955"/>
      <c r="G418" s="955"/>
      <c r="H418" s="955"/>
      <c r="I418" s="955"/>
      <c r="J418" s="955"/>
      <c r="K418" s="955"/>
      <c r="L418" s="955"/>
      <c r="M418" s="955"/>
      <c r="N418" s="955"/>
      <c r="O418" s="955"/>
      <c r="P418" s="955"/>
      <c r="Q418" s="955"/>
      <c r="R418" s="955"/>
      <c r="S418" s="955"/>
      <c r="T418" s="955"/>
      <c r="U418" s="955"/>
      <c r="V418" s="955"/>
      <c r="W418" s="955"/>
      <c r="X418" s="955"/>
    </row>
    <row r="419" spans="1:24" ht="15.95" customHeight="1" x14ac:dyDescent="0.2">
      <c r="A419" s="549"/>
      <c r="B419" s="81"/>
      <c r="C419" s="86"/>
      <c r="D419" s="954"/>
      <c r="E419" s="955"/>
      <c r="F419" s="955"/>
      <c r="G419" s="955"/>
      <c r="H419" s="955"/>
      <c r="I419" s="955"/>
      <c r="J419" s="955"/>
      <c r="K419" s="955"/>
      <c r="L419" s="955"/>
      <c r="M419" s="955"/>
      <c r="N419" s="955"/>
      <c r="O419" s="955"/>
      <c r="P419" s="955"/>
      <c r="Q419" s="955"/>
      <c r="R419" s="955"/>
      <c r="S419" s="955"/>
      <c r="T419" s="955"/>
      <c r="U419" s="955"/>
      <c r="V419" s="955"/>
      <c r="W419" s="955"/>
      <c r="X419" s="955"/>
    </row>
    <row r="420" spans="1:24" ht="15.95" customHeight="1" x14ac:dyDescent="0.2">
      <c r="A420" s="549"/>
      <c r="B420" s="81"/>
      <c r="C420" s="86"/>
      <c r="D420" s="954"/>
      <c r="E420" s="955"/>
      <c r="F420" s="955"/>
      <c r="G420" s="955"/>
      <c r="H420" s="955"/>
      <c r="I420" s="955"/>
      <c r="J420" s="955"/>
      <c r="K420" s="955"/>
      <c r="L420" s="955"/>
      <c r="M420" s="955"/>
      <c r="N420" s="955"/>
      <c r="O420" s="955"/>
      <c r="P420" s="955"/>
      <c r="Q420" s="955"/>
      <c r="R420" s="955"/>
      <c r="S420" s="955"/>
      <c r="T420" s="955"/>
      <c r="U420" s="955"/>
      <c r="V420" s="955"/>
      <c r="W420" s="955"/>
      <c r="X420" s="955"/>
    </row>
    <row r="421" spans="1:24" ht="15.95" customHeight="1" x14ac:dyDescent="0.2">
      <c r="A421" s="549"/>
      <c r="B421" s="81"/>
      <c r="C421" s="86"/>
      <c r="D421" s="954"/>
      <c r="E421" s="955"/>
      <c r="F421" s="955"/>
      <c r="G421" s="955"/>
      <c r="H421" s="955"/>
      <c r="I421" s="955"/>
      <c r="J421" s="955"/>
      <c r="K421" s="955"/>
      <c r="L421" s="955"/>
      <c r="M421" s="955"/>
      <c r="N421" s="955"/>
      <c r="O421" s="955"/>
      <c r="P421" s="955"/>
      <c r="Q421" s="955"/>
      <c r="R421" s="955"/>
      <c r="S421" s="955"/>
      <c r="T421" s="955"/>
      <c r="U421" s="955"/>
      <c r="V421" s="955"/>
      <c r="W421" s="955"/>
      <c r="X421" s="955"/>
    </row>
    <row r="422" spans="1:24" ht="15.95" customHeight="1" x14ac:dyDescent="0.2">
      <c r="A422" s="549"/>
      <c r="B422" s="81"/>
      <c r="C422" s="86"/>
      <c r="D422" s="954"/>
      <c r="E422" s="955"/>
      <c r="F422" s="955"/>
      <c r="G422" s="955"/>
      <c r="H422" s="955"/>
      <c r="I422" s="955"/>
      <c r="J422" s="955"/>
      <c r="K422" s="955"/>
      <c r="L422" s="955"/>
      <c r="M422" s="955"/>
      <c r="N422" s="955"/>
      <c r="O422" s="955"/>
      <c r="P422" s="955"/>
      <c r="Q422" s="955"/>
      <c r="R422" s="955"/>
      <c r="S422" s="955"/>
      <c r="T422" s="955"/>
      <c r="U422" s="955"/>
      <c r="V422" s="955"/>
      <c r="W422" s="955"/>
      <c r="X422" s="955"/>
    </row>
    <row r="423" spans="1:24" ht="15.95" customHeight="1" x14ac:dyDescent="0.2">
      <c r="A423" s="549"/>
      <c r="B423" s="81"/>
      <c r="C423" s="86"/>
      <c r="D423" s="954"/>
      <c r="E423" s="955"/>
      <c r="F423" s="955"/>
      <c r="G423" s="955"/>
      <c r="H423" s="955"/>
      <c r="I423" s="955"/>
      <c r="J423" s="955"/>
      <c r="K423" s="955"/>
      <c r="L423" s="955"/>
      <c r="M423" s="955"/>
      <c r="N423" s="955"/>
      <c r="O423" s="955"/>
      <c r="P423" s="955"/>
      <c r="Q423" s="955"/>
      <c r="R423" s="955"/>
      <c r="S423" s="955"/>
      <c r="T423" s="955"/>
      <c r="U423" s="955"/>
      <c r="V423" s="955"/>
      <c r="W423" s="955"/>
      <c r="X423" s="955"/>
    </row>
    <row r="424" spans="1:24" ht="15.95" customHeight="1" x14ac:dyDescent="0.2">
      <c r="A424" s="549"/>
      <c r="B424" s="81"/>
      <c r="C424" s="86"/>
      <c r="D424" s="954"/>
      <c r="E424" s="955"/>
      <c r="F424" s="955"/>
      <c r="G424" s="955"/>
      <c r="H424" s="955"/>
      <c r="I424" s="955"/>
      <c r="J424" s="955"/>
      <c r="K424" s="955"/>
      <c r="L424" s="955"/>
      <c r="M424" s="955"/>
      <c r="N424" s="955"/>
      <c r="O424" s="955"/>
      <c r="P424" s="955"/>
      <c r="Q424" s="955"/>
      <c r="R424" s="955"/>
      <c r="S424" s="955"/>
      <c r="T424" s="955"/>
      <c r="U424" s="955"/>
      <c r="V424" s="955"/>
      <c r="W424" s="955"/>
      <c r="X424" s="955"/>
    </row>
    <row r="425" spans="1:24" ht="15.95" customHeight="1" x14ac:dyDescent="0.2">
      <c r="A425" s="549"/>
      <c r="B425" s="81"/>
      <c r="C425" s="86"/>
      <c r="D425" s="954"/>
      <c r="E425" s="955"/>
      <c r="F425" s="955"/>
      <c r="G425" s="955"/>
      <c r="H425" s="955"/>
      <c r="I425" s="955"/>
      <c r="J425" s="955"/>
      <c r="K425" s="955"/>
      <c r="L425" s="955"/>
      <c r="M425" s="955"/>
      <c r="N425" s="955"/>
      <c r="O425" s="955"/>
      <c r="P425" s="955"/>
      <c r="Q425" s="955"/>
      <c r="R425" s="955"/>
      <c r="S425" s="955"/>
      <c r="T425" s="955"/>
      <c r="U425" s="955"/>
      <c r="V425" s="955"/>
      <c r="W425" s="955"/>
      <c r="X425" s="955"/>
    </row>
    <row r="426" spans="1:24" ht="15.95" customHeight="1" x14ac:dyDescent="0.2">
      <c r="A426" s="549"/>
      <c r="B426" s="81"/>
      <c r="C426" s="86"/>
      <c r="D426" s="954"/>
      <c r="E426" s="955"/>
      <c r="F426" s="955"/>
      <c r="G426" s="955"/>
      <c r="H426" s="955"/>
      <c r="I426" s="955"/>
      <c r="J426" s="955"/>
      <c r="K426" s="955"/>
      <c r="L426" s="955"/>
      <c r="M426" s="955"/>
      <c r="N426" s="955"/>
      <c r="O426" s="955"/>
      <c r="P426" s="955"/>
      <c r="Q426" s="955"/>
      <c r="R426" s="955"/>
      <c r="S426" s="955"/>
      <c r="T426" s="955"/>
      <c r="U426" s="955"/>
      <c r="V426" s="955"/>
      <c r="W426" s="955"/>
      <c r="X426" s="955"/>
    </row>
    <row r="427" spans="1:24" ht="15.95" customHeight="1" x14ac:dyDescent="0.2">
      <c r="A427" s="549"/>
      <c r="B427" s="81"/>
      <c r="C427" s="86"/>
      <c r="D427" s="954"/>
      <c r="E427" s="955"/>
      <c r="F427" s="955"/>
      <c r="G427" s="955"/>
      <c r="H427" s="955"/>
      <c r="I427" s="955"/>
      <c r="J427" s="955"/>
      <c r="K427" s="955"/>
      <c r="L427" s="955"/>
      <c r="M427" s="955"/>
      <c r="N427" s="955"/>
      <c r="O427" s="955"/>
      <c r="P427" s="955"/>
      <c r="Q427" s="955"/>
      <c r="R427" s="955"/>
      <c r="S427" s="955"/>
      <c r="T427" s="955"/>
      <c r="U427" s="955"/>
      <c r="V427" s="955"/>
      <c r="W427" s="955"/>
      <c r="X427" s="955"/>
    </row>
    <row r="428" spans="1:24" ht="15.95" customHeight="1" x14ac:dyDescent="0.2">
      <c r="A428" s="549"/>
      <c r="B428" s="81"/>
      <c r="C428" s="86"/>
      <c r="D428" s="954"/>
      <c r="E428" s="955"/>
      <c r="F428" s="955"/>
      <c r="G428" s="955"/>
      <c r="H428" s="955"/>
      <c r="I428" s="955"/>
      <c r="J428" s="955"/>
      <c r="K428" s="955"/>
      <c r="L428" s="955"/>
      <c r="M428" s="955"/>
      <c r="N428" s="955"/>
      <c r="O428" s="955"/>
      <c r="P428" s="955"/>
      <c r="Q428" s="955"/>
      <c r="R428" s="955"/>
      <c r="S428" s="955"/>
      <c r="T428" s="955"/>
      <c r="U428" s="955"/>
      <c r="V428" s="955"/>
      <c r="W428" s="955"/>
      <c r="X428" s="955"/>
    </row>
    <row r="429" spans="1:24" ht="15.95" customHeight="1" x14ac:dyDescent="0.2">
      <c r="A429" s="549"/>
      <c r="B429" s="81"/>
      <c r="C429" s="86"/>
      <c r="D429" s="954"/>
      <c r="E429" s="955"/>
      <c r="F429" s="955"/>
      <c r="G429" s="955"/>
      <c r="H429" s="955"/>
      <c r="I429" s="955"/>
      <c r="J429" s="955"/>
      <c r="K429" s="955"/>
      <c r="L429" s="955"/>
      <c r="M429" s="955"/>
      <c r="N429" s="955"/>
      <c r="O429" s="955"/>
      <c r="P429" s="955"/>
      <c r="Q429" s="955"/>
      <c r="R429" s="955"/>
      <c r="S429" s="955"/>
      <c r="T429" s="955"/>
      <c r="U429" s="955"/>
      <c r="V429" s="955"/>
      <c r="W429" s="955"/>
      <c r="X429" s="955"/>
    </row>
    <row r="430" spans="1:24" ht="15.95" customHeight="1" x14ac:dyDescent="0.2">
      <c r="A430" s="549"/>
      <c r="B430" s="81"/>
      <c r="C430" s="86"/>
      <c r="D430" s="954"/>
      <c r="E430" s="955"/>
      <c r="F430" s="955"/>
      <c r="G430" s="955"/>
      <c r="H430" s="955"/>
      <c r="I430" s="955"/>
      <c r="J430" s="955"/>
      <c r="K430" s="955"/>
      <c r="L430" s="955"/>
      <c r="M430" s="955"/>
      <c r="N430" s="955"/>
      <c r="O430" s="955"/>
      <c r="P430" s="955"/>
      <c r="Q430" s="955"/>
      <c r="R430" s="955"/>
      <c r="S430" s="955"/>
      <c r="T430" s="955"/>
      <c r="U430" s="955"/>
      <c r="V430" s="955"/>
      <c r="W430" s="955"/>
      <c r="X430" s="955"/>
    </row>
    <row r="431" spans="1:24" ht="15.95" customHeight="1" x14ac:dyDescent="0.2">
      <c r="A431" s="549"/>
      <c r="B431" s="81"/>
      <c r="C431" s="86"/>
      <c r="D431" s="954"/>
      <c r="E431" s="955"/>
      <c r="F431" s="955"/>
      <c r="G431" s="955"/>
      <c r="H431" s="955"/>
      <c r="I431" s="955"/>
      <c r="J431" s="955"/>
      <c r="K431" s="955"/>
      <c r="L431" s="955"/>
      <c r="M431" s="955"/>
      <c r="N431" s="955"/>
      <c r="O431" s="955"/>
      <c r="P431" s="955"/>
      <c r="Q431" s="955"/>
      <c r="R431" s="955"/>
      <c r="S431" s="955"/>
      <c r="T431" s="955"/>
      <c r="U431" s="955"/>
      <c r="V431" s="955"/>
      <c r="W431" s="955"/>
      <c r="X431" s="955"/>
    </row>
    <row r="432" spans="1:24" ht="15.95" customHeight="1" x14ac:dyDescent="0.2">
      <c r="A432" s="549"/>
      <c r="B432" s="81"/>
      <c r="C432" s="86"/>
      <c r="D432" s="954"/>
      <c r="E432" s="955"/>
      <c r="F432" s="955"/>
      <c r="G432" s="955"/>
      <c r="H432" s="955"/>
      <c r="I432" s="955"/>
      <c r="J432" s="955"/>
      <c r="K432" s="955"/>
      <c r="L432" s="955"/>
      <c r="M432" s="955"/>
      <c r="N432" s="955"/>
      <c r="O432" s="955"/>
      <c r="P432" s="955"/>
      <c r="Q432" s="955"/>
      <c r="R432" s="955"/>
      <c r="S432" s="955"/>
      <c r="T432" s="955"/>
      <c r="U432" s="955"/>
      <c r="V432" s="955"/>
      <c r="W432" s="955"/>
      <c r="X432" s="955"/>
    </row>
    <row r="433" spans="1:24" ht="15.95" customHeight="1" x14ac:dyDescent="0.2">
      <c r="A433" s="549"/>
      <c r="B433" s="81"/>
      <c r="C433" s="86"/>
      <c r="D433" s="954"/>
      <c r="E433" s="955"/>
      <c r="F433" s="955"/>
      <c r="G433" s="955"/>
      <c r="H433" s="955"/>
      <c r="I433" s="955"/>
      <c r="J433" s="955"/>
      <c r="K433" s="955"/>
      <c r="L433" s="955"/>
      <c r="M433" s="955"/>
      <c r="N433" s="955"/>
      <c r="O433" s="955"/>
      <c r="P433" s="955"/>
      <c r="Q433" s="955"/>
      <c r="R433" s="955"/>
      <c r="S433" s="955"/>
      <c r="T433" s="955"/>
      <c r="U433" s="955"/>
      <c r="V433" s="955"/>
      <c r="W433" s="955"/>
      <c r="X433" s="955"/>
    </row>
    <row r="434" spans="1:24" ht="15.95" customHeight="1" x14ac:dyDescent="0.2">
      <c r="A434" s="549"/>
      <c r="B434" s="81"/>
      <c r="C434" s="86"/>
      <c r="D434" s="954"/>
      <c r="E434" s="955"/>
      <c r="F434" s="955"/>
      <c r="G434" s="955"/>
      <c r="H434" s="955"/>
      <c r="I434" s="955"/>
      <c r="J434" s="955"/>
      <c r="K434" s="955"/>
      <c r="L434" s="955"/>
      <c r="M434" s="955"/>
      <c r="N434" s="955"/>
      <c r="O434" s="955"/>
      <c r="P434" s="955"/>
      <c r="Q434" s="955"/>
      <c r="R434" s="955"/>
      <c r="S434" s="955"/>
      <c r="T434" s="955"/>
      <c r="U434" s="955"/>
      <c r="V434" s="955"/>
      <c r="W434" s="955"/>
      <c r="X434" s="955"/>
    </row>
    <row r="435" spans="1:24" ht="15.95" customHeight="1" x14ac:dyDescent="0.2">
      <c r="A435" s="549"/>
      <c r="B435" s="81"/>
      <c r="C435" s="86"/>
      <c r="D435" s="954"/>
      <c r="E435" s="955"/>
      <c r="F435" s="955"/>
      <c r="G435" s="955"/>
      <c r="H435" s="955"/>
      <c r="I435" s="955"/>
      <c r="J435" s="955"/>
      <c r="K435" s="955"/>
      <c r="L435" s="955"/>
      <c r="M435" s="955"/>
      <c r="N435" s="955"/>
      <c r="O435" s="955"/>
      <c r="P435" s="955"/>
      <c r="Q435" s="955"/>
      <c r="R435" s="955"/>
      <c r="S435" s="955"/>
      <c r="T435" s="955"/>
      <c r="U435" s="955"/>
      <c r="V435" s="955"/>
      <c r="W435" s="955"/>
      <c r="X435" s="955"/>
    </row>
    <row r="436" spans="1:24" ht="15.95" customHeight="1" x14ac:dyDescent="0.2">
      <c r="A436" s="549"/>
      <c r="B436" s="81"/>
      <c r="C436" s="86"/>
      <c r="D436" s="954"/>
      <c r="E436" s="955"/>
      <c r="F436" s="955"/>
      <c r="G436" s="955"/>
      <c r="H436" s="955"/>
      <c r="I436" s="955"/>
      <c r="J436" s="955"/>
      <c r="K436" s="955"/>
      <c r="L436" s="955"/>
      <c r="M436" s="955"/>
      <c r="N436" s="955"/>
      <c r="O436" s="955"/>
      <c r="P436" s="955"/>
      <c r="Q436" s="955"/>
      <c r="R436" s="955"/>
      <c r="S436" s="955"/>
      <c r="T436" s="955"/>
      <c r="U436" s="955"/>
      <c r="V436" s="955"/>
      <c r="W436" s="955"/>
      <c r="X436" s="955"/>
    </row>
    <row r="437" spans="1:24" ht="15.95" customHeight="1" x14ac:dyDescent="0.2">
      <c r="A437" s="549"/>
      <c r="B437" s="81"/>
      <c r="C437" s="86"/>
      <c r="D437" s="954"/>
      <c r="E437" s="955"/>
      <c r="F437" s="955"/>
      <c r="G437" s="955"/>
      <c r="H437" s="955"/>
      <c r="I437" s="955"/>
      <c r="J437" s="955"/>
      <c r="K437" s="955"/>
      <c r="L437" s="955"/>
      <c r="M437" s="955"/>
      <c r="N437" s="955"/>
      <c r="O437" s="955"/>
      <c r="P437" s="955"/>
      <c r="Q437" s="955"/>
      <c r="R437" s="955"/>
      <c r="S437" s="955"/>
      <c r="T437" s="955"/>
      <c r="U437" s="955"/>
      <c r="V437" s="955"/>
      <c r="W437" s="955"/>
      <c r="X437" s="955"/>
    </row>
    <row r="438" spans="1:24" ht="15.95" customHeight="1" x14ac:dyDescent="0.2">
      <c r="A438" s="549"/>
      <c r="B438" s="81"/>
      <c r="C438" s="86"/>
      <c r="D438" s="954"/>
      <c r="E438" s="955"/>
      <c r="F438" s="955"/>
      <c r="G438" s="955"/>
      <c r="H438" s="955"/>
      <c r="I438" s="955"/>
      <c r="J438" s="955"/>
      <c r="K438" s="955"/>
      <c r="L438" s="955"/>
      <c r="M438" s="955"/>
      <c r="N438" s="955"/>
      <c r="O438" s="955"/>
      <c r="P438" s="955"/>
      <c r="Q438" s="955"/>
      <c r="R438" s="955"/>
      <c r="S438" s="955"/>
      <c r="T438" s="955"/>
      <c r="U438" s="955"/>
      <c r="V438" s="955"/>
      <c r="W438" s="955"/>
      <c r="X438" s="955"/>
    </row>
    <row r="439" spans="1:24" ht="15.95" customHeight="1" x14ac:dyDescent="0.2">
      <c r="A439" s="549"/>
      <c r="B439" s="81"/>
      <c r="C439" s="86"/>
      <c r="D439" s="954"/>
      <c r="E439" s="955"/>
      <c r="F439" s="955"/>
      <c r="G439" s="955"/>
      <c r="H439" s="955"/>
      <c r="I439" s="955"/>
      <c r="J439" s="955"/>
      <c r="K439" s="955"/>
      <c r="L439" s="955"/>
      <c r="M439" s="955"/>
      <c r="N439" s="955"/>
      <c r="O439" s="955"/>
      <c r="P439" s="955"/>
      <c r="Q439" s="955"/>
      <c r="R439" s="955"/>
      <c r="S439" s="955"/>
      <c r="T439" s="955"/>
      <c r="U439" s="955"/>
      <c r="V439" s="955"/>
      <c r="W439" s="955"/>
      <c r="X439" s="955"/>
    </row>
    <row r="440" spans="1:24" ht="15.95" customHeight="1" x14ac:dyDescent="0.2">
      <c r="A440" s="549"/>
      <c r="B440" s="81"/>
      <c r="C440" s="86"/>
      <c r="D440" s="954"/>
      <c r="E440" s="955"/>
      <c r="F440" s="955"/>
      <c r="G440" s="955"/>
      <c r="H440" s="955"/>
      <c r="I440" s="955"/>
      <c r="J440" s="955"/>
      <c r="K440" s="955"/>
      <c r="L440" s="955"/>
      <c r="M440" s="955"/>
      <c r="N440" s="955"/>
      <c r="O440" s="955"/>
      <c r="P440" s="955"/>
      <c r="Q440" s="955"/>
      <c r="R440" s="955"/>
      <c r="S440" s="955"/>
      <c r="T440" s="955"/>
      <c r="U440" s="955"/>
      <c r="V440" s="955"/>
      <c r="W440" s="955"/>
      <c r="X440" s="955"/>
    </row>
    <row r="441" spans="1:24" ht="15.95" customHeight="1" x14ac:dyDescent="0.2">
      <c r="A441" s="549"/>
      <c r="B441" s="81"/>
      <c r="C441" s="86"/>
      <c r="D441" s="954"/>
      <c r="E441" s="955"/>
      <c r="F441" s="955"/>
      <c r="G441" s="955"/>
      <c r="H441" s="955"/>
      <c r="I441" s="955"/>
      <c r="J441" s="955"/>
      <c r="K441" s="955"/>
      <c r="L441" s="955"/>
      <c r="M441" s="955"/>
      <c r="N441" s="955"/>
      <c r="O441" s="955"/>
      <c r="P441" s="955"/>
      <c r="Q441" s="955"/>
      <c r="R441" s="955"/>
      <c r="S441" s="955"/>
      <c r="T441" s="955"/>
      <c r="U441" s="955"/>
      <c r="V441" s="955"/>
      <c r="W441" s="955"/>
      <c r="X441" s="955"/>
    </row>
    <row r="442" spans="1:24" ht="15.95" customHeight="1" x14ac:dyDescent="0.2">
      <c r="A442" s="549"/>
      <c r="B442" s="81"/>
      <c r="C442" s="86"/>
      <c r="D442" s="954"/>
      <c r="E442" s="955"/>
      <c r="F442" s="955"/>
      <c r="G442" s="955"/>
      <c r="H442" s="955"/>
      <c r="I442" s="955"/>
      <c r="J442" s="955"/>
      <c r="K442" s="955"/>
      <c r="L442" s="955"/>
      <c r="M442" s="955"/>
      <c r="N442" s="955"/>
      <c r="O442" s="955"/>
      <c r="P442" s="955"/>
      <c r="Q442" s="955"/>
      <c r="R442" s="955"/>
      <c r="S442" s="955"/>
      <c r="T442" s="955"/>
      <c r="U442" s="955"/>
      <c r="V442" s="955"/>
      <c r="W442" s="955"/>
      <c r="X442" s="955"/>
    </row>
    <row r="443" spans="1:24" ht="15.95" customHeight="1" x14ac:dyDescent="0.2">
      <c r="A443" s="549"/>
      <c r="B443" s="81"/>
      <c r="C443" s="86"/>
      <c r="D443" s="954"/>
      <c r="E443" s="955"/>
      <c r="F443" s="955"/>
      <c r="G443" s="955"/>
      <c r="H443" s="955"/>
      <c r="I443" s="955"/>
      <c r="J443" s="955"/>
      <c r="K443" s="955"/>
      <c r="L443" s="955"/>
      <c r="M443" s="955"/>
      <c r="N443" s="955"/>
      <c r="O443" s="955"/>
      <c r="P443" s="955"/>
      <c r="Q443" s="955"/>
      <c r="R443" s="955"/>
      <c r="S443" s="955"/>
      <c r="T443" s="955"/>
      <c r="U443" s="955"/>
      <c r="V443" s="955"/>
      <c r="W443" s="955"/>
      <c r="X443" s="955"/>
    </row>
    <row r="444" spans="1:24" ht="15.95" customHeight="1" x14ac:dyDescent="0.2">
      <c r="A444" s="549"/>
      <c r="B444" s="81"/>
      <c r="C444" s="86"/>
      <c r="D444" s="954"/>
      <c r="E444" s="955"/>
      <c r="F444" s="955"/>
      <c r="G444" s="955"/>
      <c r="H444" s="955"/>
      <c r="I444" s="955"/>
      <c r="J444" s="955"/>
      <c r="K444" s="955"/>
      <c r="L444" s="955"/>
      <c r="M444" s="955"/>
      <c r="N444" s="955"/>
      <c r="O444" s="955"/>
      <c r="P444" s="955"/>
      <c r="Q444" s="955"/>
      <c r="R444" s="955"/>
      <c r="S444" s="955"/>
      <c r="T444" s="955"/>
      <c r="U444" s="955"/>
      <c r="V444" s="955"/>
      <c r="W444" s="955"/>
      <c r="X444" s="955"/>
    </row>
    <row r="445" spans="1:24" ht="15.95" customHeight="1" x14ac:dyDescent="0.2">
      <c r="A445" s="549"/>
      <c r="B445" s="81"/>
      <c r="C445" s="86"/>
      <c r="D445" s="954"/>
      <c r="E445" s="955"/>
      <c r="F445" s="955"/>
      <c r="G445" s="955"/>
      <c r="H445" s="955"/>
      <c r="I445" s="955"/>
      <c r="J445" s="955"/>
      <c r="K445" s="955"/>
      <c r="L445" s="955"/>
      <c r="M445" s="955"/>
      <c r="N445" s="955"/>
      <c r="O445" s="955"/>
      <c r="P445" s="955"/>
      <c r="Q445" s="955"/>
      <c r="R445" s="955"/>
      <c r="S445" s="955"/>
      <c r="T445" s="955"/>
      <c r="U445" s="955"/>
      <c r="V445" s="955"/>
      <c r="W445" s="955"/>
      <c r="X445" s="955"/>
    </row>
    <row r="446" spans="1:24" ht="15.95" customHeight="1" x14ac:dyDescent="0.2">
      <c r="A446" s="549"/>
      <c r="B446" s="81"/>
      <c r="C446" s="86"/>
      <c r="D446" s="954"/>
      <c r="E446" s="955"/>
      <c r="F446" s="955"/>
      <c r="G446" s="955"/>
      <c r="H446" s="955"/>
      <c r="I446" s="955"/>
      <c r="J446" s="955"/>
      <c r="K446" s="955"/>
      <c r="L446" s="955"/>
      <c r="M446" s="955"/>
      <c r="N446" s="955"/>
      <c r="O446" s="955"/>
      <c r="P446" s="955"/>
      <c r="Q446" s="955"/>
      <c r="R446" s="955"/>
      <c r="S446" s="955"/>
      <c r="T446" s="955"/>
      <c r="U446" s="955"/>
      <c r="V446" s="955"/>
      <c r="W446" s="955"/>
      <c r="X446" s="955"/>
    </row>
    <row r="447" spans="1:24" ht="15.95" customHeight="1" x14ac:dyDescent="0.2">
      <c r="A447" s="549"/>
      <c r="B447" s="81"/>
      <c r="C447" s="86"/>
      <c r="D447" s="954"/>
      <c r="E447" s="955"/>
      <c r="F447" s="955"/>
      <c r="G447" s="955"/>
      <c r="H447" s="955"/>
      <c r="I447" s="955"/>
      <c r="J447" s="955"/>
      <c r="K447" s="955"/>
      <c r="L447" s="955"/>
      <c r="M447" s="955"/>
      <c r="N447" s="955"/>
      <c r="O447" s="955"/>
      <c r="P447" s="955"/>
      <c r="Q447" s="955"/>
      <c r="R447" s="955"/>
      <c r="S447" s="955"/>
      <c r="T447" s="955"/>
      <c r="U447" s="955"/>
      <c r="V447" s="955"/>
      <c r="W447" s="955"/>
      <c r="X447" s="955"/>
    </row>
    <row r="448" spans="1:24" ht="15.95" customHeight="1" x14ac:dyDescent="0.2">
      <c r="A448" s="549"/>
      <c r="B448" s="81"/>
      <c r="C448" s="86"/>
      <c r="D448" s="954"/>
      <c r="E448" s="955"/>
      <c r="F448" s="955"/>
      <c r="G448" s="955"/>
      <c r="H448" s="955"/>
      <c r="I448" s="955"/>
      <c r="J448" s="955"/>
      <c r="K448" s="955"/>
      <c r="L448" s="955"/>
      <c r="M448" s="955"/>
      <c r="N448" s="955"/>
      <c r="O448" s="955"/>
      <c r="P448" s="955"/>
      <c r="Q448" s="955"/>
      <c r="R448" s="955"/>
      <c r="S448" s="955"/>
      <c r="T448" s="955"/>
      <c r="U448" s="955"/>
      <c r="V448" s="955"/>
      <c r="W448" s="955"/>
      <c r="X448" s="955"/>
    </row>
    <row r="449" spans="1:24" ht="15.95" customHeight="1" x14ac:dyDescent="0.2">
      <c r="A449" s="549"/>
      <c r="B449" s="81"/>
      <c r="C449" s="86"/>
      <c r="D449" s="954"/>
      <c r="E449" s="955"/>
      <c r="F449" s="955"/>
      <c r="G449" s="955"/>
      <c r="H449" s="955"/>
      <c r="I449" s="955"/>
      <c r="J449" s="955"/>
      <c r="K449" s="955"/>
      <c r="L449" s="955"/>
      <c r="M449" s="955"/>
      <c r="N449" s="955"/>
      <c r="O449" s="955"/>
      <c r="P449" s="955"/>
      <c r="Q449" s="955"/>
      <c r="R449" s="955"/>
      <c r="S449" s="955"/>
      <c r="T449" s="955"/>
      <c r="U449" s="955"/>
      <c r="V449" s="955"/>
      <c r="W449" s="955"/>
      <c r="X449" s="955"/>
    </row>
    <row r="450" spans="1:24" ht="15.95" customHeight="1" x14ac:dyDescent="0.2">
      <c r="A450" s="549"/>
      <c r="B450" s="81"/>
      <c r="C450" s="86"/>
      <c r="D450" s="954"/>
      <c r="E450" s="955"/>
      <c r="F450" s="955"/>
      <c r="G450" s="955"/>
      <c r="H450" s="955"/>
      <c r="I450" s="955"/>
      <c r="J450" s="955"/>
      <c r="K450" s="955"/>
      <c r="L450" s="955"/>
      <c r="M450" s="955"/>
      <c r="N450" s="955"/>
      <c r="O450" s="955"/>
      <c r="P450" s="955"/>
      <c r="Q450" s="955"/>
      <c r="R450" s="955"/>
      <c r="S450" s="955"/>
      <c r="T450" s="955"/>
      <c r="U450" s="955"/>
      <c r="V450" s="955"/>
      <c r="W450" s="955"/>
      <c r="X450" s="955"/>
    </row>
    <row r="451" spans="1:24" ht="15.95" customHeight="1" x14ac:dyDescent="0.2">
      <c r="A451" s="549"/>
      <c r="B451" s="81"/>
      <c r="C451" s="86"/>
      <c r="D451" s="954"/>
      <c r="E451" s="955"/>
      <c r="F451" s="955"/>
      <c r="G451" s="955"/>
      <c r="H451" s="955"/>
      <c r="I451" s="955"/>
      <c r="J451" s="955"/>
      <c r="K451" s="955"/>
      <c r="L451" s="955"/>
      <c r="M451" s="955"/>
      <c r="N451" s="955"/>
      <c r="O451" s="955"/>
      <c r="P451" s="955"/>
      <c r="Q451" s="955"/>
      <c r="R451" s="955"/>
      <c r="S451" s="955"/>
      <c r="T451" s="955"/>
      <c r="U451" s="955"/>
      <c r="V451" s="955"/>
      <c r="W451" s="955"/>
      <c r="X451" s="955"/>
    </row>
    <row r="452" spans="1:24" ht="15.95" customHeight="1" x14ac:dyDescent="0.2">
      <c r="A452" s="549"/>
      <c r="B452" s="81"/>
      <c r="C452" s="86"/>
      <c r="D452" s="954"/>
      <c r="E452" s="955"/>
      <c r="F452" s="955"/>
      <c r="G452" s="955"/>
      <c r="H452" s="955"/>
      <c r="I452" s="955"/>
      <c r="J452" s="955"/>
      <c r="K452" s="955"/>
      <c r="L452" s="955"/>
      <c r="M452" s="955"/>
      <c r="N452" s="955"/>
      <c r="O452" s="955"/>
      <c r="P452" s="955"/>
      <c r="Q452" s="955"/>
      <c r="R452" s="955"/>
      <c r="S452" s="955"/>
      <c r="T452" s="955"/>
      <c r="U452" s="955"/>
      <c r="V452" s="955"/>
      <c r="W452" s="955"/>
      <c r="X452" s="955"/>
    </row>
    <row r="453" spans="1:24" ht="15.95" customHeight="1" x14ac:dyDescent="0.2">
      <c r="A453" s="549"/>
      <c r="B453" s="81"/>
      <c r="C453" s="86"/>
      <c r="D453" s="954"/>
      <c r="E453" s="955"/>
      <c r="F453" s="955"/>
      <c r="G453" s="955"/>
      <c r="H453" s="955"/>
      <c r="I453" s="955"/>
      <c r="J453" s="955"/>
      <c r="K453" s="955"/>
      <c r="L453" s="955"/>
      <c r="M453" s="955"/>
      <c r="N453" s="955"/>
      <c r="O453" s="955"/>
      <c r="P453" s="955"/>
      <c r="Q453" s="955"/>
      <c r="R453" s="955"/>
      <c r="S453" s="955"/>
      <c r="T453" s="955"/>
      <c r="U453" s="955"/>
      <c r="V453" s="955"/>
      <c r="W453" s="955"/>
      <c r="X453" s="955"/>
    </row>
    <row r="454" spans="1:24" ht="15.95" customHeight="1" x14ac:dyDescent="0.2">
      <c r="A454" s="549"/>
      <c r="B454" s="81"/>
      <c r="C454" s="86"/>
      <c r="D454" s="954"/>
      <c r="E454" s="955"/>
      <c r="F454" s="955"/>
      <c r="G454" s="955"/>
      <c r="H454" s="955"/>
      <c r="I454" s="955"/>
      <c r="J454" s="955"/>
      <c r="K454" s="955"/>
      <c r="L454" s="955"/>
      <c r="M454" s="955"/>
      <c r="N454" s="955"/>
      <c r="O454" s="955"/>
      <c r="P454" s="955"/>
      <c r="Q454" s="955"/>
      <c r="R454" s="955"/>
      <c r="S454" s="955"/>
      <c r="T454" s="955"/>
      <c r="U454" s="955"/>
      <c r="V454" s="955"/>
      <c r="W454" s="955"/>
      <c r="X454" s="955"/>
    </row>
    <row r="455" spans="1:24" ht="15.95" customHeight="1" x14ac:dyDescent="0.2">
      <c r="A455" s="549"/>
      <c r="B455" s="81"/>
      <c r="C455" s="86"/>
      <c r="D455" s="954"/>
      <c r="E455" s="955"/>
      <c r="F455" s="955"/>
      <c r="G455" s="955"/>
      <c r="H455" s="955"/>
      <c r="I455" s="955"/>
      <c r="J455" s="955"/>
      <c r="K455" s="955"/>
      <c r="L455" s="955"/>
      <c r="M455" s="955"/>
      <c r="N455" s="955"/>
      <c r="O455" s="955"/>
      <c r="P455" s="955"/>
      <c r="Q455" s="955"/>
      <c r="R455" s="955"/>
      <c r="S455" s="955"/>
      <c r="T455" s="955"/>
      <c r="U455" s="955"/>
      <c r="V455" s="955"/>
      <c r="W455" s="955"/>
      <c r="X455" s="955"/>
    </row>
    <row r="456" spans="1:24" ht="15.95" customHeight="1" x14ac:dyDescent="0.2">
      <c r="A456" s="549"/>
      <c r="B456" s="81"/>
      <c r="C456" s="86"/>
      <c r="D456" s="954"/>
      <c r="E456" s="955"/>
      <c r="F456" s="955"/>
      <c r="G456" s="955"/>
      <c r="H456" s="955"/>
      <c r="I456" s="955"/>
      <c r="J456" s="955"/>
      <c r="K456" s="955"/>
      <c r="L456" s="955"/>
      <c r="M456" s="955"/>
      <c r="N456" s="955"/>
      <c r="O456" s="955"/>
      <c r="P456" s="955"/>
      <c r="Q456" s="955"/>
      <c r="R456" s="955"/>
      <c r="S456" s="955"/>
      <c r="T456" s="955"/>
      <c r="U456" s="955"/>
      <c r="V456" s="955"/>
      <c r="W456" s="955"/>
      <c r="X456" s="955"/>
    </row>
    <row r="457" spans="1:24" ht="15.95" customHeight="1" x14ac:dyDescent="0.2">
      <c r="A457" s="549"/>
      <c r="B457" s="81"/>
      <c r="C457" s="86"/>
      <c r="D457" s="954"/>
      <c r="E457" s="955"/>
      <c r="F457" s="955"/>
      <c r="G457" s="955"/>
      <c r="H457" s="955"/>
      <c r="I457" s="955"/>
      <c r="J457" s="955"/>
      <c r="K457" s="955"/>
      <c r="L457" s="955"/>
      <c r="M457" s="955"/>
      <c r="N457" s="955"/>
      <c r="O457" s="955"/>
      <c r="P457" s="955"/>
      <c r="Q457" s="955"/>
      <c r="R457" s="955"/>
      <c r="S457" s="955"/>
      <c r="T457" s="955"/>
      <c r="U457" s="955"/>
      <c r="V457" s="955"/>
      <c r="W457" s="955"/>
      <c r="X457" s="955"/>
    </row>
    <row r="458" spans="1:24" ht="15.95" customHeight="1" x14ac:dyDescent="0.2">
      <c r="A458" s="549"/>
      <c r="B458" s="81"/>
      <c r="C458" s="86"/>
      <c r="D458" s="954"/>
      <c r="E458" s="955"/>
      <c r="F458" s="955"/>
      <c r="G458" s="955"/>
      <c r="H458" s="955"/>
      <c r="I458" s="955"/>
      <c r="J458" s="955"/>
      <c r="K458" s="955"/>
      <c r="L458" s="955"/>
      <c r="M458" s="955"/>
      <c r="N458" s="955"/>
      <c r="O458" s="955"/>
      <c r="P458" s="955"/>
      <c r="Q458" s="955"/>
      <c r="R458" s="955"/>
      <c r="S458" s="955"/>
      <c r="T458" s="955"/>
      <c r="U458" s="955"/>
      <c r="V458" s="955"/>
      <c r="W458" s="955"/>
      <c r="X458" s="955"/>
    </row>
    <row r="459" spans="1:24" ht="15.95" customHeight="1" x14ac:dyDescent="0.2">
      <c r="A459" s="549"/>
      <c r="B459" s="81"/>
      <c r="C459" s="86"/>
      <c r="D459" s="954"/>
      <c r="E459" s="955"/>
      <c r="F459" s="955"/>
      <c r="G459" s="955"/>
      <c r="H459" s="955"/>
      <c r="I459" s="955"/>
      <c r="J459" s="955"/>
      <c r="K459" s="955"/>
      <c r="L459" s="955"/>
      <c r="M459" s="955"/>
      <c r="N459" s="955"/>
      <c r="O459" s="955"/>
      <c r="P459" s="955"/>
      <c r="Q459" s="955"/>
      <c r="R459" s="955"/>
      <c r="S459" s="955"/>
      <c r="T459" s="955"/>
      <c r="U459" s="955"/>
      <c r="V459" s="955"/>
      <c r="W459" s="955"/>
      <c r="X459" s="955"/>
    </row>
    <row r="460" spans="1:24" ht="15.95" customHeight="1" x14ac:dyDescent="0.2">
      <c r="A460" s="549"/>
      <c r="B460" s="81"/>
      <c r="C460" s="86"/>
      <c r="D460" s="954"/>
      <c r="E460" s="955"/>
      <c r="F460" s="955"/>
      <c r="G460" s="955"/>
      <c r="H460" s="955"/>
      <c r="I460" s="955"/>
      <c r="J460" s="955"/>
      <c r="K460" s="955"/>
      <c r="L460" s="955"/>
      <c r="M460" s="955"/>
      <c r="N460" s="955"/>
      <c r="O460" s="955"/>
      <c r="P460" s="955"/>
      <c r="Q460" s="955"/>
      <c r="R460" s="955"/>
      <c r="S460" s="955"/>
      <c r="T460" s="955"/>
      <c r="U460" s="955"/>
      <c r="V460" s="955"/>
      <c r="W460" s="955"/>
      <c r="X460" s="955"/>
    </row>
    <row r="461" spans="1:24" ht="15.95" customHeight="1" x14ac:dyDescent="0.2">
      <c r="A461" s="549"/>
      <c r="B461" s="81"/>
      <c r="C461" s="86"/>
      <c r="D461" s="954"/>
      <c r="E461" s="955"/>
      <c r="F461" s="955"/>
      <c r="G461" s="955"/>
      <c r="H461" s="955"/>
      <c r="I461" s="955"/>
      <c r="J461" s="955"/>
      <c r="K461" s="955"/>
      <c r="L461" s="955"/>
      <c r="M461" s="955"/>
      <c r="N461" s="955"/>
      <c r="O461" s="955"/>
      <c r="P461" s="955"/>
      <c r="Q461" s="955"/>
      <c r="R461" s="955"/>
      <c r="S461" s="955"/>
      <c r="T461" s="955"/>
      <c r="U461" s="955"/>
      <c r="V461" s="955"/>
      <c r="W461" s="955"/>
      <c r="X461" s="955"/>
    </row>
    <row r="462" spans="1:24" ht="15.95" customHeight="1" x14ac:dyDescent="0.2">
      <c r="A462" s="549"/>
      <c r="B462" s="81"/>
      <c r="C462" s="86"/>
      <c r="D462" s="954"/>
      <c r="E462" s="955"/>
      <c r="F462" s="955"/>
      <c r="G462" s="955"/>
      <c r="H462" s="955"/>
      <c r="I462" s="955"/>
      <c r="J462" s="955"/>
      <c r="K462" s="955"/>
      <c r="L462" s="955"/>
      <c r="M462" s="955"/>
      <c r="N462" s="955"/>
      <c r="O462" s="955"/>
      <c r="P462" s="955"/>
      <c r="Q462" s="955"/>
      <c r="R462" s="955"/>
      <c r="S462" s="955"/>
      <c r="T462" s="955"/>
      <c r="U462" s="955"/>
      <c r="V462" s="955"/>
      <c r="W462" s="955"/>
      <c r="X462" s="955"/>
    </row>
    <row r="463" spans="1:24" ht="15.95" customHeight="1" x14ac:dyDescent="0.2">
      <c r="A463" s="549"/>
      <c r="B463" s="81"/>
      <c r="C463" s="86"/>
      <c r="D463" s="954"/>
      <c r="E463" s="955"/>
      <c r="F463" s="955"/>
      <c r="G463" s="955"/>
      <c r="H463" s="955"/>
      <c r="I463" s="955"/>
      <c r="J463" s="955"/>
      <c r="K463" s="955"/>
      <c r="L463" s="955"/>
      <c r="M463" s="955"/>
      <c r="N463" s="955"/>
      <c r="O463" s="955"/>
      <c r="P463" s="955"/>
      <c r="Q463" s="955"/>
      <c r="R463" s="955"/>
      <c r="S463" s="955"/>
      <c r="T463" s="955"/>
      <c r="U463" s="955"/>
      <c r="V463" s="955"/>
      <c r="W463" s="955"/>
      <c r="X463" s="955"/>
    </row>
    <row r="464" spans="1:24" ht="15.95" customHeight="1" x14ac:dyDescent="0.2">
      <c r="A464" s="549"/>
      <c r="B464" s="81"/>
      <c r="C464" s="86"/>
      <c r="D464" s="954"/>
      <c r="E464" s="955"/>
      <c r="F464" s="955"/>
      <c r="G464" s="955"/>
      <c r="H464" s="955"/>
      <c r="I464" s="955"/>
      <c r="J464" s="955"/>
      <c r="K464" s="955"/>
      <c r="L464" s="955"/>
      <c r="M464" s="955"/>
      <c r="N464" s="955"/>
      <c r="O464" s="955"/>
      <c r="P464" s="955"/>
      <c r="Q464" s="955"/>
      <c r="R464" s="955"/>
      <c r="S464" s="955"/>
      <c r="T464" s="955"/>
      <c r="U464" s="955"/>
      <c r="V464" s="955"/>
      <c r="W464" s="955"/>
      <c r="X464" s="955"/>
    </row>
    <row r="465" spans="1:24" ht="15.95" customHeight="1" x14ac:dyDescent="0.2">
      <c r="A465" s="549"/>
      <c r="B465" s="81"/>
      <c r="C465" s="86"/>
      <c r="D465" s="954"/>
      <c r="E465" s="955"/>
      <c r="F465" s="955"/>
      <c r="G465" s="955"/>
      <c r="H465" s="955"/>
      <c r="I465" s="955"/>
      <c r="J465" s="955"/>
      <c r="K465" s="955"/>
      <c r="L465" s="955"/>
      <c r="M465" s="955"/>
      <c r="N465" s="955"/>
      <c r="O465" s="955"/>
      <c r="P465" s="955"/>
      <c r="Q465" s="955"/>
      <c r="R465" s="955"/>
      <c r="S465" s="955"/>
      <c r="T465" s="955"/>
      <c r="U465" s="955"/>
      <c r="V465" s="955"/>
      <c r="W465" s="955"/>
      <c r="X465" s="955"/>
    </row>
    <row r="466" spans="1:24" ht="15.95" customHeight="1" x14ac:dyDescent="0.2">
      <c r="A466" s="549"/>
      <c r="B466" s="81"/>
      <c r="C466" s="86"/>
      <c r="D466" s="954"/>
      <c r="E466" s="955"/>
      <c r="F466" s="955"/>
      <c r="G466" s="955"/>
      <c r="H466" s="955"/>
      <c r="I466" s="955"/>
      <c r="J466" s="955"/>
      <c r="K466" s="955"/>
      <c r="L466" s="955"/>
      <c r="M466" s="955"/>
      <c r="N466" s="955"/>
      <c r="O466" s="955"/>
      <c r="P466" s="955"/>
      <c r="Q466" s="955"/>
      <c r="R466" s="955"/>
      <c r="S466" s="955"/>
      <c r="T466" s="955"/>
      <c r="U466" s="955"/>
      <c r="V466" s="955"/>
      <c r="W466" s="955"/>
      <c r="X466" s="955"/>
    </row>
    <row r="467" spans="1:24" ht="15.95" customHeight="1" x14ac:dyDescent="0.2">
      <c r="A467" s="549"/>
      <c r="B467" s="81"/>
      <c r="C467" s="86"/>
      <c r="D467" s="954"/>
      <c r="E467" s="955"/>
      <c r="F467" s="955"/>
      <c r="G467" s="955"/>
      <c r="H467" s="955"/>
      <c r="I467" s="955"/>
      <c r="J467" s="955"/>
      <c r="K467" s="955"/>
      <c r="L467" s="955"/>
      <c r="M467" s="955"/>
      <c r="N467" s="955"/>
      <c r="O467" s="955"/>
      <c r="P467" s="955"/>
      <c r="Q467" s="955"/>
      <c r="R467" s="955"/>
      <c r="S467" s="955"/>
      <c r="T467" s="955"/>
      <c r="U467" s="955"/>
      <c r="V467" s="955"/>
      <c r="W467" s="955"/>
      <c r="X467" s="955"/>
    </row>
    <row r="468" spans="1:24" ht="15.95" customHeight="1" x14ac:dyDescent="0.2">
      <c r="A468" s="549"/>
      <c r="B468" s="81"/>
      <c r="C468" s="86"/>
      <c r="D468" s="954"/>
      <c r="E468" s="955"/>
      <c r="F468" s="955"/>
      <c r="G468" s="955"/>
      <c r="H468" s="955"/>
      <c r="I468" s="955"/>
      <c r="J468" s="955"/>
      <c r="K468" s="955"/>
      <c r="L468" s="955"/>
      <c r="M468" s="955"/>
      <c r="N468" s="955"/>
      <c r="O468" s="955"/>
      <c r="P468" s="955"/>
      <c r="Q468" s="955"/>
      <c r="R468" s="955"/>
      <c r="S468" s="955"/>
      <c r="T468" s="955"/>
      <c r="U468" s="955"/>
      <c r="V468" s="955"/>
      <c r="W468" s="955"/>
      <c r="X468" s="955"/>
    </row>
    <row r="469" spans="1:24" ht="15.95" customHeight="1" x14ac:dyDescent="0.2">
      <c r="A469" s="549"/>
      <c r="B469" s="81"/>
      <c r="C469" s="86"/>
      <c r="D469" s="954"/>
      <c r="E469" s="955"/>
      <c r="F469" s="955"/>
      <c r="G469" s="955"/>
      <c r="H469" s="955"/>
      <c r="I469" s="955"/>
      <c r="J469" s="955"/>
      <c r="K469" s="955"/>
      <c r="L469" s="955"/>
      <c r="M469" s="955"/>
      <c r="N469" s="955"/>
      <c r="O469" s="955"/>
      <c r="P469" s="955"/>
      <c r="Q469" s="955"/>
      <c r="R469" s="955"/>
      <c r="S469" s="955"/>
      <c r="T469" s="955"/>
      <c r="U469" s="955"/>
      <c r="V469" s="955"/>
      <c r="W469" s="955"/>
      <c r="X469" s="955"/>
    </row>
    <row r="470" spans="1:24" ht="15.95" customHeight="1" x14ac:dyDescent="0.2">
      <c r="A470" s="549"/>
      <c r="B470" s="81"/>
      <c r="C470" s="86"/>
      <c r="D470" s="954"/>
      <c r="E470" s="955"/>
      <c r="F470" s="955"/>
      <c r="G470" s="955"/>
      <c r="H470" s="955"/>
      <c r="I470" s="955"/>
      <c r="J470" s="955"/>
      <c r="K470" s="955"/>
      <c r="L470" s="955"/>
      <c r="M470" s="955"/>
      <c r="N470" s="955"/>
      <c r="O470" s="955"/>
      <c r="P470" s="955"/>
      <c r="Q470" s="955"/>
      <c r="R470" s="955"/>
      <c r="S470" s="955"/>
      <c r="T470" s="955"/>
      <c r="U470" s="955"/>
      <c r="V470" s="955"/>
      <c r="W470" s="955"/>
      <c r="X470" s="955"/>
    </row>
    <row r="471" spans="1:24" ht="15.95" customHeight="1" x14ac:dyDescent="0.2">
      <c r="A471" s="549"/>
      <c r="B471" s="81"/>
      <c r="C471" s="86"/>
      <c r="D471" s="954"/>
      <c r="E471" s="955"/>
      <c r="F471" s="955"/>
      <c r="G471" s="955"/>
      <c r="H471" s="955"/>
      <c r="I471" s="955"/>
      <c r="J471" s="955"/>
      <c r="K471" s="955"/>
      <c r="L471" s="955"/>
      <c r="M471" s="955"/>
      <c r="N471" s="955"/>
      <c r="O471" s="955"/>
      <c r="P471" s="955"/>
      <c r="Q471" s="955"/>
      <c r="R471" s="955"/>
      <c r="S471" s="955"/>
      <c r="T471" s="955"/>
      <c r="U471" s="955"/>
      <c r="V471" s="955"/>
      <c r="W471" s="955"/>
      <c r="X471" s="955"/>
    </row>
    <row r="472" spans="1:24" ht="15.95" customHeight="1" x14ac:dyDescent="0.2">
      <c r="A472" s="549"/>
      <c r="B472" s="81"/>
      <c r="C472" s="86"/>
      <c r="D472" s="954"/>
      <c r="E472" s="955"/>
      <c r="F472" s="955"/>
      <c r="G472" s="955"/>
      <c r="H472" s="955"/>
      <c r="I472" s="955"/>
      <c r="J472" s="955"/>
      <c r="K472" s="955"/>
      <c r="L472" s="955"/>
      <c r="M472" s="955"/>
      <c r="N472" s="955"/>
      <c r="O472" s="955"/>
      <c r="P472" s="955"/>
      <c r="Q472" s="955"/>
      <c r="R472" s="955"/>
      <c r="S472" s="955"/>
      <c r="T472" s="955"/>
      <c r="U472" s="955"/>
      <c r="V472" s="955"/>
      <c r="W472" s="955"/>
      <c r="X472" s="955"/>
    </row>
    <row r="473" spans="1:24" ht="15.95" customHeight="1" x14ac:dyDescent="0.2">
      <c r="A473" s="549"/>
      <c r="B473" s="81"/>
      <c r="C473" s="86"/>
      <c r="D473" s="954"/>
      <c r="E473" s="955"/>
      <c r="F473" s="955"/>
      <c r="G473" s="955"/>
      <c r="H473" s="955"/>
      <c r="I473" s="955"/>
      <c r="J473" s="955"/>
      <c r="K473" s="955"/>
      <c r="L473" s="955"/>
      <c r="M473" s="955"/>
      <c r="N473" s="955"/>
      <c r="O473" s="955"/>
      <c r="P473" s="955"/>
      <c r="Q473" s="955"/>
      <c r="R473" s="955"/>
      <c r="S473" s="955"/>
      <c r="T473" s="955"/>
      <c r="U473" s="955"/>
      <c r="V473" s="955"/>
      <c r="W473" s="955"/>
      <c r="X473" s="955"/>
    </row>
    <row r="474" spans="1:24" ht="15.95" customHeight="1" x14ac:dyDescent="0.2">
      <c r="A474" s="549"/>
      <c r="B474" s="81"/>
      <c r="C474" s="86"/>
      <c r="D474" s="954"/>
      <c r="E474" s="955"/>
      <c r="F474" s="955"/>
      <c r="G474" s="955"/>
      <c r="H474" s="955"/>
      <c r="I474" s="955"/>
      <c r="J474" s="955"/>
      <c r="K474" s="955"/>
      <c r="L474" s="955"/>
      <c r="M474" s="955"/>
      <c r="N474" s="955"/>
      <c r="O474" s="955"/>
      <c r="P474" s="955"/>
      <c r="Q474" s="955"/>
      <c r="R474" s="955"/>
      <c r="S474" s="955"/>
      <c r="T474" s="955"/>
      <c r="U474" s="955"/>
      <c r="V474" s="955"/>
      <c r="W474" s="955"/>
      <c r="X474" s="955"/>
    </row>
    <row r="475" spans="1:24" ht="15.95" customHeight="1" x14ac:dyDescent="0.2">
      <c r="A475" s="549"/>
      <c r="B475" s="81"/>
      <c r="C475" s="86"/>
      <c r="D475" s="954"/>
      <c r="E475" s="955"/>
      <c r="F475" s="955"/>
      <c r="G475" s="955"/>
      <c r="H475" s="955"/>
      <c r="I475" s="955"/>
      <c r="J475" s="955"/>
      <c r="K475" s="955"/>
      <c r="L475" s="955"/>
      <c r="M475" s="955"/>
      <c r="N475" s="955"/>
      <c r="O475" s="955"/>
      <c r="P475" s="955"/>
      <c r="Q475" s="955"/>
      <c r="R475" s="955"/>
      <c r="S475" s="955"/>
      <c r="T475" s="955"/>
      <c r="U475" s="955"/>
      <c r="V475" s="955"/>
      <c r="W475" s="955"/>
      <c r="X475" s="955"/>
    </row>
    <row r="476" spans="1:24" ht="15.95" customHeight="1" x14ac:dyDescent="0.2">
      <c r="A476" s="549"/>
      <c r="B476" s="81"/>
      <c r="C476" s="86"/>
      <c r="D476" s="954"/>
      <c r="E476" s="955"/>
      <c r="F476" s="955"/>
      <c r="G476" s="955"/>
      <c r="H476" s="955"/>
      <c r="I476" s="955"/>
      <c r="J476" s="955"/>
      <c r="K476" s="955"/>
      <c r="L476" s="955"/>
      <c r="M476" s="955"/>
      <c r="N476" s="955"/>
      <c r="O476" s="955"/>
      <c r="P476" s="955"/>
      <c r="Q476" s="955"/>
      <c r="R476" s="955"/>
      <c r="S476" s="955"/>
      <c r="T476" s="955"/>
      <c r="U476" s="955"/>
      <c r="V476" s="955"/>
      <c r="W476" s="955"/>
      <c r="X476" s="955"/>
    </row>
    <row r="477" spans="1:24" ht="15.95" customHeight="1" x14ac:dyDescent="0.2">
      <c r="A477" s="549"/>
      <c r="B477" s="81"/>
      <c r="C477" s="86"/>
      <c r="D477" s="954"/>
      <c r="E477" s="955"/>
      <c r="F477" s="955"/>
      <c r="G477" s="955"/>
      <c r="H477" s="955"/>
      <c r="I477" s="955"/>
      <c r="J477" s="955"/>
      <c r="K477" s="955"/>
      <c r="L477" s="955"/>
      <c r="M477" s="955"/>
      <c r="N477" s="955"/>
      <c r="O477" s="955"/>
      <c r="P477" s="955"/>
      <c r="Q477" s="955"/>
      <c r="R477" s="955"/>
      <c r="S477" s="955"/>
      <c r="T477" s="955"/>
      <c r="U477" s="955"/>
      <c r="V477" s="955"/>
      <c r="W477" s="955"/>
      <c r="X477" s="955"/>
    </row>
    <row r="478" spans="1:24" ht="15.95" customHeight="1" x14ac:dyDescent="0.2">
      <c r="A478" s="549"/>
      <c r="B478" s="81"/>
      <c r="C478" s="86"/>
      <c r="D478" s="954"/>
      <c r="E478" s="955"/>
      <c r="F478" s="955"/>
      <c r="G478" s="955"/>
      <c r="H478" s="955"/>
      <c r="I478" s="955"/>
      <c r="J478" s="955"/>
      <c r="K478" s="955"/>
      <c r="L478" s="955"/>
      <c r="M478" s="955"/>
      <c r="N478" s="955"/>
      <c r="O478" s="955"/>
      <c r="P478" s="955"/>
      <c r="Q478" s="955"/>
      <c r="R478" s="955"/>
      <c r="S478" s="955"/>
      <c r="T478" s="955"/>
      <c r="U478" s="955"/>
      <c r="V478" s="955"/>
      <c r="W478" s="955"/>
      <c r="X478" s="955"/>
    </row>
    <row r="479" spans="1:24" ht="15.95" customHeight="1" x14ac:dyDescent="0.2">
      <c r="A479" s="549"/>
      <c r="B479" s="81"/>
      <c r="C479" s="86"/>
      <c r="D479" s="954"/>
      <c r="E479" s="955"/>
      <c r="F479" s="955"/>
      <c r="G479" s="955"/>
      <c r="H479" s="955"/>
      <c r="I479" s="955"/>
      <c r="J479" s="955"/>
      <c r="K479" s="955"/>
      <c r="L479" s="955"/>
      <c r="M479" s="955"/>
      <c r="N479" s="955"/>
      <c r="O479" s="955"/>
      <c r="P479" s="955"/>
      <c r="Q479" s="955"/>
      <c r="R479" s="955"/>
      <c r="S479" s="955"/>
      <c r="T479" s="955"/>
      <c r="U479" s="955"/>
      <c r="V479" s="955"/>
      <c r="W479" s="955"/>
      <c r="X479" s="955"/>
    </row>
    <row r="480" spans="1:24" ht="15.95" customHeight="1" x14ac:dyDescent="0.2">
      <c r="A480" s="549"/>
      <c r="B480" s="81"/>
      <c r="C480" s="86"/>
      <c r="D480" s="954"/>
      <c r="E480" s="955"/>
      <c r="F480" s="955"/>
      <c r="G480" s="955"/>
      <c r="H480" s="955"/>
      <c r="I480" s="955"/>
      <c r="J480" s="955"/>
      <c r="K480" s="955"/>
      <c r="L480" s="955"/>
      <c r="M480" s="955"/>
      <c r="N480" s="955"/>
      <c r="O480" s="955"/>
      <c r="P480" s="955"/>
      <c r="Q480" s="955"/>
      <c r="R480" s="955"/>
      <c r="S480" s="955"/>
      <c r="T480" s="955"/>
      <c r="U480" s="955"/>
      <c r="V480" s="955"/>
      <c r="W480" s="955"/>
      <c r="X480" s="955"/>
    </row>
    <row r="481" spans="1:24" ht="15.95" customHeight="1" x14ac:dyDescent="0.2">
      <c r="A481" s="549"/>
      <c r="B481" s="81"/>
      <c r="C481" s="86"/>
      <c r="D481" s="954"/>
      <c r="E481" s="955"/>
      <c r="F481" s="955"/>
      <c r="G481" s="955"/>
      <c r="H481" s="955"/>
      <c r="I481" s="955"/>
      <c r="J481" s="955"/>
      <c r="K481" s="955"/>
      <c r="L481" s="955"/>
      <c r="M481" s="955"/>
      <c r="N481" s="955"/>
      <c r="O481" s="955"/>
      <c r="P481" s="955"/>
      <c r="Q481" s="955"/>
      <c r="R481" s="955"/>
      <c r="S481" s="955"/>
      <c r="T481" s="955"/>
      <c r="U481" s="955"/>
      <c r="V481" s="955"/>
      <c r="W481" s="955"/>
      <c r="X481" s="955"/>
    </row>
    <row r="482" spans="1:24" ht="15.95" customHeight="1" x14ac:dyDescent="0.2">
      <c r="A482" s="549"/>
      <c r="B482" s="81"/>
      <c r="C482" s="86"/>
      <c r="D482" s="954"/>
      <c r="E482" s="955"/>
      <c r="F482" s="955"/>
      <c r="G482" s="955"/>
      <c r="H482" s="955"/>
      <c r="I482" s="955"/>
      <c r="J482" s="955"/>
      <c r="K482" s="955"/>
      <c r="L482" s="955"/>
      <c r="M482" s="955"/>
      <c r="N482" s="955"/>
      <c r="O482" s="955"/>
      <c r="P482" s="955"/>
      <c r="Q482" s="955"/>
      <c r="R482" s="955"/>
      <c r="S482" s="955"/>
      <c r="T482" s="955"/>
      <c r="U482" s="955"/>
      <c r="V482" s="955"/>
      <c r="W482" s="955"/>
      <c r="X482" s="955"/>
    </row>
    <row r="483" spans="1:24" ht="15.95" customHeight="1" x14ac:dyDescent="0.2">
      <c r="A483" s="549"/>
      <c r="B483" s="81"/>
      <c r="C483" s="86"/>
      <c r="D483" s="954"/>
      <c r="E483" s="955"/>
      <c r="F483" s="955"/>
      <c r="G483" s="955"/>
      <c r="H483" s="955"/>
      <c r="I483" s="955"/>
      <c r="J483" s="955"/>
      <c r="K483" s="955"/>
      <c r="L483" s="955"/>
      <c r="M483" s="955"/>
      <c r="N483" s="955"/>
      <c r="O483" s="955"/>
      <c r="P483" s="955"/>
      <c r="Q483" s="955"/>
      <c r="R483" s="955"/>
      <c r="S483" s="955"/>
      <c r="T483" s="955"/>
      <c r="U483" s="955"/>
      <c r="V483" s="955"/>
      <c r="W483" s="955"/>
      <c r="X483" s="955"/>
    </row>
    <row r="484" spans="1:24" ht="15.95" customHeight="1" x14ac:dyDescent="0.2">
      <c r="A484" s="549"/>
      <c r="B484" s="81"/>
      <c r="C484" s="86"/>
      <c r="D484" s="954"/>
      <c r="E484" s="955"/>
      <c r="F484" s="955"/>
      <c r="G484" s="955"/>
      <c r="H484" s="955"/>
      <c r="I484" s="955"/>
      <c r="J484" s="955"/>
      <c r="K484" s="955"/>
      <c r="L484" s="955"/>
      <c r="M484" s="955"/>
      <c r="N484" s="955"/>
      <c r="O484" s="955"/>
      <c r="P484" s="955"/>
      <c r="Q484" s="955"/>
      <c r="R484" s="955"/>
      <c r="S484" s="955"/>
      <c r="T484" s="955"/>
      <c r="U484" s="955"/>
      <c r="V484" s="955"/>
      <c r="W484" s="955"/>
      <c r="X484" s="955"/>
    </row>
    <row r="485" spans="1:24" ht="15.95" customHeight="1" x14ac:dyDescent="0.2">
      <c r="A485" s="549"/>
      <c r="B485" s="81"/>
      <c r="C485" s="86"/>
      <c r="D485" s="954"/>
      <c r="E485" s="955"/>
      <c r="F485" s="955"/>
      <c r="G485" s="955"/>
      <c r="H485" s="955"/>
      <c r="I485" s="955"/>
      <c r="J485" s="955"/>
      <c r="K485" s="955"/>
      <c r="L485" s="955"/>
      <c r="M485" s="955"/>
      <c r="N485" s="955"/>
      <c r="O485" s="955"/>
      <c r="P485" s="955"/>
      <c r="Q485" s="955"/>
      <c r="R485" s="955"/>
      <c r="S485" s="955"/>
      <c r="T485" s="955"/>
      <c r="U485" s="955"/>
      <c r="V485" s="955"/>
      <c r="W485" s="955"/>
      <c r="X485" s="955"/>
    </row>
    <row r="486" spans="1:24" ht="15.95" customHeight="1" x14ac:dyDescent="0.2">
      <c r="A486" s="549"/>
      <c r="B486" s="81"/>
      <c r="C486" s="86"/>
      <c r="D486" s="954"/>
      <c r="E486" s="955"/>
      <c r="F486" s="955"/>
      <c r="G486" s="955"/>
      <c r="H486" s="955"/>
      <c r="I486" s="955"/>
      <c r="J486" s="955"/>
      <c r="K486" s="955"/>
      <c r="L486" s="955"/>
      <c r="M486" s="955"/>
      <c r="N486" s="955"/>
      <c r="O486" s="955"/>
      <c r="P486" s="955"/>
      <c r="Q486" s="955"/>
      <c r="R486" s="955"/>
      <c r="S486" s="955"/>
      <c r="T486" s="955"/>
      <c r="U486" s="955"/>
      <c r="V486" s="955"/>
      <c r="W486" s="955"/>
      <c r="X486" s="955"/>
    </row>
    <row r="487" spans="1:24" ht="15.95" customHeight="1" x14ac:dyDescent="0.2">
      <c r="A487" s="549"/>
      <c r="B487" s="81"/>
      <c r="C487" s="86"/>
      <c r="D487" s="954"/>
      <c r="E487" s="955"/>
      <c r="F487" s="955"/>
      <c r="G487" s="955"/>
      <c r="H487" s="955"/>
      <c r="I487" s="955"/>
      <c r="J487" s="955"/>
      <c r="K487" s="955"/>
      <c r="L487" s="955"/>
      <c r="M487" s="955"/>
      <c r="N487" s="955"/>
      <c r="O487" s="955"/>
      <c r="P487" s="955"/>
      <c r="Q487" s="955"/>
      <c r="R487" s="955"/>
      <c r="S487" s="955"/>
      <c r="T487" s="955"/>
      <c r="U487" s="955"/>
      <c r="V487" s="955"/>
      <c r="W487" s="955"/>
      <c r="X487" s="955"/>
    </row>
    <row r="488" spans="1:24" ht="15.95" customHeight="1" x14ac:dyDescent="0.2">
      <c r="A488" s="549"/>
      <c r="B488" s="81"/>
      <c r="C488" s="86"/>
      <c r="D488" s="954"/>
      <c r="E488" s="955"/>
      <c r="F488" s="955"/>
      <c r="G488" s="955"/>
      <c r="H488" s="955"/>
      <c r="I488" s="955"/>
      <c r="J488" s="955"/>
      <c r="K488" s="955"/>
      <c r="L488" s="955"/>
      <c r="M488" s="955"/>
      <c r="N488" s="955"/>
      <c r="O488" s="955"/>
      <c r="P488" s="955"/>
      <c r="Q488" s="955"/>
      <c r="R488" s="955"/>
      <c r="S488" s="955"/>
      <c r="T488" s="955"/>
      <c r="U488" s="955"/>
      <c r="V488" s="955"/>
      <c r="W488" s="955"/>
      <c r="X488" s="955"/>
    </row>
    <row r="489" spans="1:24" ht="15.95" customHeight="1" x14ac:dyDescent="0.2">
      <c r="A489" s="549"/>
      <c r="B489" s="81"/>
      <c r="C489" s="86"/>
      <c r="D489" s="954"/>
      <c r="E489" s="955"/>
      <c r="F489" s="955"/>
      <c r="G489" s="955"/>
      <c r="H489" s="955"/>
      <c r="I489" s="955"/>
      <c r="J489" s="955"/>
      <c r="K489" s="955"/>
      <c r="L489" s="955"/>
      <c r="M489" s="955"/>
      <c r="N489" s="955"/>
      <c r="O489" s="955"/>
      <c r="P489" s="955"/>
      <c r="Q489" s="955"/>
      <c r="R489" s="955"/>
      <c r="S489" s="955"/>
      <c r="T489" s="955"/>
      <c r="U489" s="955"/>
      <c r="V489" s="955"/>
      <c r="W489" s="955"/>
      <c r="X489" s="955"/>
    </row>
    <row r="490" spans="1:24" ht="15.95" customHeight="1" x14ac:dyDescent="0.2">
      <c r="A490" s="549"/>
      <c r="B490" s="81"/>
      <c r="C490" s="86"/>
      <c r="D490" s="954"/>
      <c r="E490" s="955"/>
      <c r="F490" s="955"/>
      <c r="G490" s="955"/>
      <c r="H490" s="955"/>
      <c r="I490" s="955"/>
      <c r="J490" s="955"/>
      <c r="K490" s="955"/>
      <c r="L490" s="955"/>
      <c r="M490" s="955"/>
      <c r="N490" s="955"/>
      <c r="O490" s="955"/>
      <c r="P490" s="955"/>
      <c r="Q490" s="955"/>
      <c r="R490" s="955"/>
      <c r="S490" s="955"/>
      <c r="T490" s="955"/>
      <c r="U490" s="955"/>
      <c r="V490" s="955"/>
      <c r="W490" s="955"/>
      <c r="X490" s="955"/>
    </row>
    <row r="491" spans="1:24" ht="15.95" customHeight="1" x14ac:dyDescent="0.2">
      <c r="A491" s="549"/>
      <c r="B491" s="81"/>
      <c r="C491" s="86"/>
      <c r="D491" s="954"/>
      <c r="E491" s="955"/>
      <c r="F491" s="955"/>
      <c r="G491" s="955"/>
      <c r="H491" s="955"/>
      <c r="I491" s="955"/>
      <c r="J491" s="955"/>
      <c r="K491" s="955"/>
      <c r="L491" s="955"/>
      <c r="M491" s="955"/>
      <c r="N491" s="955"/>
      <c r="O491" s="955"/>
      <c r="P491" s="955"/>
      <c r="Q491" s="955"/>
      <c r="R491" s="955"/>
      <c r="S491" s="955"/>
      <c r="T491" s="955"/>
      <c r="U491" s="955"/>
      <c r="V491" s="955"/>
      <c r="W491" s="955"/>
      <c r="X491" s="955"/>
    </row>
    <row r="492" spans="1:24" x14ac:dyDescent="0.2">
      <c r="A492" s="549"/>
      <c r="B492" s="81"/>
      <c r="C492" s="86"/>
      <c r="D492" s="954"/>
      <c r="E492" s="955"/>
      <c r="F492" s="955"/>
      <c r="G492" s="955"/>
      <c r="H492" s="955"/>
      <c r="I492" s="955"/>
      <c r="J492" s="955"/>
      <c r="K492" s="955"/>
      <c r="L492" s="955"/>
      <c r="M492" s="955"/>
      <c r="N492" s="955"/>
      <c r="O492" s="955"/>
      <c r="P492" s="955"/>
      <c r="Q492" s="955"/>
      <c r="R492" s="955"/>
      <c r="S492" s="955"/>
      <c r="T492" s="955"/>
      <c r="U492" s="955"/>
      <c r="V492" s="955"/>
      <c r="W492" s="955"/>
      <c r="X492" s="955"/>
    </row>
    <row r="493" spans="1:24" x14ac:dyDescent="0.2">
      <c r="A493" s="549"/>
      <c r="B493" s="81"/>
      <c r="C493" s="86"/>
      <c r="D493" s="954"/>
      <c r="E493" s="955"/>
      <c r="F493" s="955"/>
      <c r="G493" s="955"/>
      <c r="H493" s="955"/>
      <c r="I493" s="955"/>
      <c r="J493" s="955"/>
      <c r="K493" s="955"/>
      <c r="L493" s="955"/>
      <c r="M493" s="955"/>
      <c r="N493" s="955"/>
      <c r="O493" s="955"/>
      <c r="P493" s="955"/>
      <c r="Q493" s="955"/>
      <c r="R493" s="955"/>
      <c r="S493" s="955"/>
      <c r="T493" s="955"/>
      <c r="U493" s="955"/>
      <c r="V493" s="955"/>
      <c r="W493" s="955"/>
      <c r="X493" s="955"/>
    </row>
    <row r="494" spans="1:24" x14ac:dyDescent="0.2">
      <c r="A494" s="549"/>
      <c r="B494" s="81"/>
      <c r="C494" s="86"/>
      <c r="D494" s="954"/>
      <c r="E494" s="955"/>
      <c r="F494" s="955"/>
      <c r="G494" s="955"/>
      <c r="H494" s="955"/>
      <c r="I494" s="955"/>
      <c r="J494" s="955"/>
      <c r="K494" s="955"/>
      <c r="L494" s="955"/>
      <c r="M494" s="955"/>
      <c r="N494" s="955"/>
      <c r="O494" s="955"/>
      <c r="P494" s="955"/>
      <c r="Q494" s="955"/>
      <c r="R494" s="955"/>
      <c r="S494" s="955"/>
      <c r="T494" s="955"/>
      <c r="U494" s="955"/>
      <c r="V494" s="955"/>
      <c r="W494" s="955"/>
      <c r="X494" s="955"/>
    </row>
    <row r="495" spans="1:24" x14ac:dyDescent="0.2">
      <c r="A495" s="549"/>
      <c r="B495" s="81"/>
      <c r="C495" s="86"/>
      <c r="D495" s="954"/>
      <c r="E495" s="955"/>
      <c r="F495" s="955"/>
      <c r="G495" s="955"/>
      <c r="H495" s="955"/>
      <c r="I495" s="955"/>
      <c r="J495" s="955"/>
      <c r="K495" s="955"/>
      <c r="L495" s="955"/>
      <c r="M495" s="955"/>
      <c r="N495" s="955"/>
      <c r="O495" s="955"/>
      <c r="P495" s="955"/>
      <c r="Q495" s="955"/>
      <c r="R495" s="955"/>
      <c r="S495" s="955"/>
      <c r="T495" s="955"/>
      <c r="U495" s="955"/>
      <c r="V495" s="955"/>
      <c r="W495" s="955"/>
      <c r="X495" s="955"/>
    </row>
    <row r="496" spans="1:24" x14ac:dyDescent="0.2">
      <c r="A496" s="549"/>
      <c r="B496" s="81"/>
      <c r="C496" s="86"/>
      <c r="D496" s="954"/>
      <c r="E496" s="955"/>
      <c r="F496" s="955"/>
      <c r="G496" s="955"/>
      <c r="H496" s="955"/>
      <c r="I496" s="955"/>
      <c r="J496" s="955"/>
      <c r="K496" s="955"/>
      <c r="L496" s="955"/>
      <c r="M496" s="955"/>
      <c r="N496" s="955"/>
      <c r="O496" s="955"/>
      <c r="P496" s="955"/>
      <c r="Q496" s="955"/>
      <c r="R496" s="955"/>
      <c r="S496" s="955"/>
      <c r="T496" s="955"/>
      <c r="U496" s="955"/>
      <c r="V496" s="955"/>
      <c r="W496" s="955"/>
      <c r="X496" s="955"/>
    </row>
    <row r="497" spans="1:24" x14ac:dyDescent="0.2">
      <c r="A497" s="549"/>
      <c r="B497" s="81"/>
      <c r="C497" s="86"/>
      <c r="D497" s="954"/>
      <c r="E497" s="955"/>
      <c r="F497" s="955"/>
      <c r="G497" s="955"/>
      <c r="H497" s="955"/>
      <c r="I497" s="955"/>
      <c r="J497" s="955"/>
      <c r="K497" s="955"/>
      <c r="L497" s="955"/>
      <c r="M497" s="955"/>
      <c r="N497" s="955"/>
      <c r="O497" s="955"/>
      <c r="P497" s="955"/>
      <c r="Q497" s="955"/>
      <c r="R497" s="955"/>
      <c r="S497" s="955"/>
      <c r="T497" s="955"/>
      <c r="U497" s="955"/>
      <c r="V497" s="955"/>
      <c r="W497" s="955"/>
      <c r="X497" s="955"/>
    </row>
    <row r="498" spans="1:24" x14ac:dyDescent="0.2">
      <c r="A498" s="549"/>
      <c r="B498" s="81"/>
      <c r="C498" s="86"/>
      <c r="D498" s="954"/>
      <c r="E498" s="955"/>
      <c r="F498" s="955"/>
      <c r="G498" s="955"/>
      <c r="H498" s="955"/>
      <c r="I498" s="955"/>
      <c r="J498" s="955"/>
      <c r="K498" s="955"/>
      <c r="L498" s="955"/>
      <c r="M498" s="955"/>
      <c r="N498" s="955"/>
      <c r="O498" s="955"/>
      <c r="P498" s="955"/>
      <c r="Q498" s="955"/>
      <c r="R498" s="955"/>
      <c r="S498" s="955"/>
      <c r="T498" s="955"/>
      <c r="U498" s="955"/>
      <c r="V498" s="955"/>
      <c r="W498" s="955"/>
      <c r="X498" s="955"/>
    </row>
    <row r="499" spans="1:24" x14ac:dyDescent="0.2">
      <c r="A499" s="549"/>
      <c r="B499" s="81"/>
      <c r="C499" s="86"/>
      <c r="D499" s="954"/>
      <c r="E499" s="955"/>
      <c r="F499" s="955"/>
      <c r="G499" s="955"/>
      <c r="H499" s="955"/>
      <c r="I499" s="955"/>
      <c r="J499" s="955"/>
      <c r="K499" s="955"/>
      <c r="L499" s="955"/>
      <c r="M499" s="955"/>
      <c r="N499" s="955"/>
      <c r="O499" s="955"/>
      <c r="P499" s="955"/>
      <c r="Q499" s="955"/>
      <c r="R499" s="955"/>
      <c r="S499" s="955"/>
      <c r="T499" s="955"/>
      <c r="U499" s="955"/>
      <c r="V499" s="955"/>
      <c r="W499" s="955"/>
      <c r="X499" s="955"/>
    </row>
    <row r="500" spans="1:24" x14ac:dyDescent="0.2">
      <c r="A500" s="549"/>
      <c r="B500" s="81"/>
      <c r="C500" s="86"/>
      <c r="D500" s="954"/>
      <c r="E500" s="955"/>
      <c r="F500" s="955"/>
      <c r="G500" s="955"/>
      <c r="H500" s="955"/>
      <c r="I500" s="955"/>
      <c r="J500" s="955"/>
      <c r="K500" s="955"/>
      <c r="L500" s="955"/>
      <c r="M500" s="955"/>
      <c r="N500" s="955"/>
      <c r="O500" s="955"/>
      <c r="P500" s="955"/>
      <c r="Q500" s="955"/>
      <c r="R500" s="955"/>
      <c r="S500" s="955"/>
      <c r="T500" s="955"/>
      <c r="U500" s="955"/>
      <c r="V500" s="955"/>
      <c r="W500" s="955"/>
      <c r="X500" s="955"/>
    </row>
    <row r="501" spans="1:24" x14ac:dyDescent="0.2">
      <c r="A501" s="549"/>
      <c r="B501" s="81"/>
      <c r="C501" s="86"/>
      <c r="D501" s="954"/>
      <c r="E501" s="955"/>
      <c r="F501" s="955"/>
      <c r="G501" s="955"/>
      <c r="H501" s="955"/>
      <c r="I501" s="955"/>
      <c r="J501" s="955"/>
      <c r="K501" s="955"/>
      <c r="L501" s="955"/>
      <c r="M501" s="955"/>
      <c r="N501" s="955"/>
      <c r="O501" s="955"/>
      <c r="P501" s="955"/>
      <c r="Q501" s="955"/>
      <c r="R501" s="955"/>
      <c r="S501" s="955"/>
      <c r="T501" s="955"/>
      <c r="U501" s="955"/>
      <c r="V501" s="955"/>
      <c r="W501" s="955"/>
      <c r="X501" s="955"/>
    </row>
    <row r="502" spans="1:24" x14ac:dyDescent="0.2">
      <c r="A502" s="549"/>
      <c r="B502" s="81"/>
      <c r="C502" s="86"/>
      <c r="D502" s="954"/>
      <c r="E502" s="955"/>
      <c r="F502" s="955"/>
      <c r="G502" s="955"/>
      <c r="H502" s="955"/>
      <c r="I502" s="955"/>
      <c r="J502" s="955"/>
      <c r="K502" s="955"/>
      <c r="L502" s="955"/>
      <c r="M502" s="955"/>
      <c r="N502" s="955"/>
      <c r="O502" s="955"/>
      <c r="P502" s="955"/>
      <c r="Q502" s="955"/>
      <c r="R502" s="955"/>
      <c r="S502" s="955"/>
      <c r="T502" s="955"/>
      <c r="U502" s="955"/>
      <c r="V502" s="955"/>
      <c r="W502" s="955"/>
      <c r="X502" s="955"/>
    </row>
    <row r="503" spans="1:24" x14ac:dyDescent="0.2">
      <c r="A503" s="549"/>
      <c r="B503" s="81"/>
      <c r="C503" s="86"/>
      <c r="D503" s="954"/>
      <c r="E503" s="955"/>
      <c r="F503" s="955"/>
      <c r="G503" s="955"/>
      <c r="H503" s="955"/>
      <c r="I503" s="955"/>
      <c r="J503" s="955"/>
      <c r="K503" s="955"/>
      <c r="L503" s="955"/>
      <c r="M503" s="955"/>
      <c r="N503" s="955"/>
      <c r="O503" s="955"/>
      <c r="P503" s="955"/>
      <c r="Q503" s="955"/>
      <c r="R503" s="955"/>
      <c r="S503" s="955"/>
      <c r="T503" s="955"/>
      <c r="U503" s="955"/>
      <c r="V503" s="955"/>
      <c r="W503" s="955"/>
      <c r="X503" s="955"/>
    </row>
    <row r="504" spans="1:24" x14ac:dyDescent="0.2">
      <c r="A504" s="549"/>
      <c r="B504" s="81"/>
      <c r="C504" s="86"/>
      <c r="D504" s="954"/>
      <c r="E504" s="955"/>
      <c r="F504" s="955"/>
      <c r="G504" s="955"/>
      <c r="H504" s="955"/>
      <c r="I504" s="955"/>
      <c r="J504" s="955"/>
      <c r="K504" s="955"/>
      <c r="L504" s="955"/>
      <c r="M504" s="955"/>
      <c r="N504" s="955"/>
      <c r="O504" s="955"/>
      <c r="P504" s="955"/>
      <c r="Q504" s="955"/>
      <c r="R504" s="955"/>
      <c r="S504" s="955"/>
      <c r="T504" s="955"/>
      <c r="U504" s="955"/>
      <c r="V504" s="955"/>
      <c r="W504" s="955"/>
      <c r="X504" s="955"/>
    </row>
    <row r="505" spans="1:24" x14ac:dyDescent="0.2">
      <c r="A505" s="549"/>
      <c r="B505" s="81"/>
      <c r="C505" s="86"/>
      <c r="D505" s="954"/>
      <c r="E505" s="955"/>
      <c r="F505" s="955"/>
      <c r="G505" s="955"/>
      <c r="H505" s="955"/>
      <c r="I505" s="955"/>
      <c r="J505" s="955"/>
      <c r="K505" s="955"/>
      <c r="L505" s="955"/>
      <c r="M505" s="955"/>
      <c r="N505" s="955"/>
      <c r="O505" s="955"/>
      <c r="P505" s="955"/>
      <c r="Q505" s="955"/>
      <c r="R505" s="955"/>
      <c r="S505" s="955"/>
      <c r="T505" s="955"/>
      <c r="U505" s="955"/>
      <c r="V505" s="955"/>
      <c r="W505" s="955"/>
      <c r="X505" s="955"/>
    </row>
    <row r="506" spans="1:24" x14ac:dyDescent="0.2">
      <c r="A506" s="549"/>
      <c r="B506" s="81"/>
      <c r="C506" s="86"/>
      <c r="D506" s="954"/>
      <c r="E506" s="955"/>
      <c r="F506" s="955"/>
      <c r="G506" s="955"/>
      <c r="H506" s="955"/>
      <c r="I506" s="955"/>
      <c r="J506" s="955"/>
      <c r="K506" s="955"/>
      <c r="L506" s="955"/>
      <c r="M506" s="955"/>
      <c r="N506" s="955"/>
      <c r="O506" s="955"/>
      <c r="P506" s="955"/>
      <c r="Q506" s="955"/>
      <c r="R506" s="955"/>
      <c r="S506" s="955"/>
      <c r="T506" s="955"/>
      <c r="U506" s="955"/>
      <c r="V506" s="955"/>
      <c r="W506" s="955"/>
      <c r="X506" s="955"/>
    </row>
    <row r="507" spans="1:24" x14ac:dyDescent="0.2">
      <c r="A507" s="549"/>
      <c r="B507" s="81"/>
      <c r="C507" s="86"/>
      <c r="D507" s="954"/>
      <c r="E507" s="955"/>
      <c r="F507" s="955"/>
      <c r="G507" s="955"/>
      <c r="H507" s="955"/>
      <c r="I507" s="955"/>
      <c r="J507" s="955"/>
      <c r="K507" s="955"/>
      <c r="L507" s="955"/>
      <c r="M507" s="955"/>
      <c r="N507" s="955"/>
      <c r="O507" s="955"/>
      <c r="P507" s="955"/>
      <c r="Q507" s="955"/>
      <c r="R507" s="955"/>
      <c r="S507" s="955"/>
      <c r="T507" s="955"/>
      <c r="U507" s="955"/>
      <c r="V507" s="955"/>
      <c r="W507" s="955"/>
      <c r="X507" s="955"/>
    </row>
    <row r="508" spans="1:24" x14ac:dyDescent="0.2">
      <c r="A508" s="549"/>
      <c r="B508" s="81"/>
      <c r="C508" s="86"/>
      <c r="D508" s="954"/>
      <c r="E508" s="955"/>
      <c r="F508" s="955"/>
      <c r="G508" s="955"/>
      <c r="H508" s="955"/>
      <c r="I508" s="955"/>
      <c r="J508" s="955"/>
      <c r="K508" s="955"/>
      <c r="L508" s="955"/>
      <c r="M508" s="955"/>
      <c r="N508" s="955"/>
      <c r="O508" s="955"/>
      <c r="P508" s="955"/>
      <c r="Q508" s="955"/>
      <c r="R508" s="955"/>
      <c r="S508" s="955"/>
      <c r="T508" s="955"/>
      <c r="U508" s="955"/>
      <c r="V508" s="955"/>
      <c r="W508" s="955"/>
      <c r="X508" s="955"/>
    </row>
    <row r="509" spans="1:24" x14ac:dyDescent="0.2">
      <c r="A509" s="549"/>
      <c r="B509" s="81"/>
      <c r="C509" s="86"/>
      <c r="D509" s="954"/>
      <c r="E509" s="955"/>
      <c r="F509" s="955"/>
      <c r="G509" s="955"/>
      <c r="H509" s="955"/>
      <c r="I509" s="955"/>
      <c r="J509" s="955"/>
      <c r="K509" s="955"/>
      <c r="L509" s="955"/>
      <c r="M509" s="955"/>
      <c r="N509" s="955"/>
      <c r="O509" s="955"/>
      <c r="P509" s="955"/>
      <c r="Q509" s="955"/>
      <c r="R509" s="955"/>
      <c r="S509" s="955"/>
      <c r="T509" s="955"/>
      <c r="U509" s="955"/>
      <c r="V509" s="955"/>
      <c r="W509" s="955"/>
      <c r="X509" s="955"/>
    </row>
    <row r="510" spans="1:24" x14ac:dyDescent="0.2">
      <c r="A510" s="549"/>
      <c r="B510" s="81"/>
      <c r="C510" s="86"/>
      <c r="D510" s="954"/>
      <c r="E510" s="955"/>
      <c r="F510" s="955"/>
      <c r="G510" s="955"/>
      <c r="H510" s="955"/>
      <c r="I510" s="955"/>
      <c r="J510" s="955"/>
      <c r="K510" s="955"/>
      <c r="L510" s="955"/>
      <c r="M510" s="955"/>
      <c r="N510" s="955"/>
      <c r="O510" s="955"/>
      <c r="P510" s="955"/>
      <c r="Q510" s="955"/>
      <c r="R510" s="955"/>
      <c r="S510" s="955"/>
      <c r="T510" s="955"/>
      <c r="U510" s="955"/>
      <c r="V510" s="955"/>
      <c r="W510" s="955"/>
      <c r="X510" s="955"/>
    </row>
    <row r="511" spans="1:24" x14ac:dyDescent="0.2">
      <c r="A511" s="549"/>
      <c r="B511" s="81"/>
      <c r="C511" s="86"/>
      <c r="D511" s="954"/>
      <c r="E511" s="955"/>
      <c r="F511" s="955"/>
      <c r="G511" s="955"/>
      <c r="H511" s="955"/>
      <c r="I511" s="955"/>
      <c r="J511" s="955"/>
      <c r="K511" s="955"/>
      <c r="L511" s="955"/>
      <c r="M511" s="955"/>
      <c r="N511" s="955"/>
      <c r="O511" s="955"/>
      <c r="P511" s="955"/>
      <c r="Q511" s="955"/>
      <c r="R511" s="955"/>
      <c r="S511" s="955"/>
      <c r="T511" s="955"/>
      <c r="U511" s="955"/>
      <c r="V511" s="955"/>
      <c r="W511" s="955"/>
      <c r="X511" s="955"/>
    </row>
    <row r="512" spans="1:24" x14ac:dyDescent="0.2">
      <c r="A512" s="549"/>
      <c r="B512" s="81"/>
      <c r="C512" s="86"/>
      <c r="D512" s="954"/>
      <c r="E512" s="955"/>
      <c r="F512" s="955"/>
      <c r="G512" s="955"/>
      <c r="H512" s="955"/>
      <c r="I512" s="955"/>
      <c r="J512" s="955"/>
      <c r="K512" s="955"/>
      <c r="L512" s="955"/>
      <c r="M512" s="955"/>
      <c r="N512" s="955"/>
      <c r="O512" s="955"/>
      <c r="P512" s="955"/>
      <c r="Q512" s="955"/>
      <c r="R512" s="955"/>
      <c r="S512" s="955"/>
      <c r="T512" s="955"/>
      <c r="U512" s="955"/>
      <c r="V512" s="955"/>
      <c r="W512" s="955"/>
      <c r="X512" s="955"/>
    </row>
    <row r="513" spans="1:24" x14ac:dyDescent="0.2">
      <c r="A513" s="549"/>
      <c r="B513" s="81"/>
      <c r="C513" s="86"/>
      <c r="D513" s="954"/>
      <c r="E513" s="955"/>
      <c r="F513" s="955"/>
      <c r="G513" s="955"/>
      <c r="H513" s="955"/>
      <c r="I513" s="955"/>
      <c r="J513" s="955"/>
      <c r="K513" s="955"/>
      <c r="L513" s="955"/>
      <c r="M513" s="955"/>
      <c r="N513" s="955"/>
      <c r="O513" s="955"/>
      <c r="P513" s="955"/>
      <c r="Q513" s="955"/>
      <c r="R513" s="955"/>
      <c r="S513" s="955"/>
      <c r="T513" s="955"/>
      <c r="U513" s="955"/>
      <c r="V513" s="955"/>
      <c r="W513" s="955"/>
      <c r="X513" s="955"/>
    </row>
    <row r="514" spans="1:24" x14ac:dyDescent="0.2">
      <c r="A514" s="549"/>
      <c r="B514" s="81"/>
      <c r="C514" s="86"/>
      <c r="D514" s="954"/>
      <c r="E514" s="955"/>
      <c r="F514" s="955"/>
      <c r="G514" s="955"/>
      <c r="H514" s="955"/>
      <c r="I514" s="955"/>
      <c r="J514" s="955"/>
      <c r="K514" s="955"/>
      <c r="L514" s="955"/>
      <c r="M514" s="955"/>
      <c r="N514" s="955"/>
      <c r="O514" s="955"/>
      <c r="P514" s="955"/>
      <c r="Q514" s="955"/>
      <c r="R514" s="955"/>
      <c r="S514" s="955"/>
      <c r="T514" s="955"/>
      <c r="U514" s="955"/>
      <c r="V514" s="955"/>
      <c r="W514" s="955"/>
      <c r="X514" s="955"/>
    </row>
    <row r="515" spans="1:24" x14ac:dyDescent="0.2">
      <c r="A515" s="549"/>
      <c r="B515" s="81"/>
      <c r="C515" s="86"/>
      <c r="D515" s="954"/>
      <c r="E515" s="955"/>
      <c r="F515" s="955"/>
      <c r="G515" s="955"/>
      <c r="H515" s="955"/>
      <c r="I515" s="955"/>
      <c r="J515" s="955"/>
      <c r="K515" s="955"/>
      <c r="L515" s="955"/>
      <c r="M515" s="955"/>
      <c r="N515" s="955"/>
      <c r="O515" s="955"/>
      <c r="P515" s="955"/>
      <c r="Q515" s="955"/>
      <c r="R515" s="955"/>
      <c r="S515" s="955"/>
      <c r="T515" s="955"/>
      <c r="U515" s="955"/>
      <c r="V515" s="955"/>
      <c r="W515" s="955"/>
      <c r="X515" s="955"/>
    </row>
    <row r="516" spans="1:24" x14ac:dyDescent="0.2">
      <c r="A516" s="549"/>
      <c r="B516" s="81"/>
      <c r="C516" s="86"/>
      <c r="D516" s="954"/>
      <c r="E516" s="955"/>
      <c r="F516" s="955"/>
      <c r="G516" s="955"/>
      <c r="H516" s="955"/>
      <c r="I516" s="955"/>
      <c r="J516" s="955"/>
      <c r="K516" s="955"/>
      <c r="L516" s="955"/>
      <c r="M516" s="955"/>
      <c r="N516" s="955"/>
      <c r="O516" s="955"/>
      <c r="P516" s="955"/>
      <c r="Q516" s="955"/>
      <c r="R516" s="955"/>
      <c r="S516" s="955"/>
      <c r="T516" s="955"/>
      <c r="U516" s="955"/>
      <c r="V516" s="955"/>
      <c r="W516" s="955"/>
      <c r="X516" s="955"/>
    </row>
    <row r="517" spans="1:24" x14ac:dyDescent="0.2">
      <c r="A517" s="549"/>
      <c r="B517" s="81"/>
      <c r="C517" s="86"/>
      <c r="D517" s="954"/>
      <c r="E517" s="955"/>
      <c r="F517" s="955"/>
      <c r="G517" s="955"/>
      <c r="H517" s="955"/>
      <c r="I517" s="955"/>
      <c r="J517" s="955"/>
      <c r="K517" s="955"/>
      <c r="L517" s="955"/>
      <c r="M517" s="955"/>
      <c r="N517" s="955"/>
      <c r="O517" s="955"/>
      <c r="P517" s="955"/>
      <c r="Q517" s="955"/>
      <c r="R517" s="955"/>
      <c r="S517" s="955"/>
      <c r="T517" s="955"/>
      <c r="U517" s="955"/>
      <c r="V517" s="955"/>
      <c r="W517" s="955"/>
      <c r="X517" s="955"/>
    </row>
    <row r="518" spans="1:24" x14ac:dyDescent="0.2">
      <c r="A518" s="549"/>
      <c r="B518" s="81"/>
      <c r="C518" s="86"/>
      <c r="D518" s="954"/>
      <c r="E518" s="955"/>
      <c r="F518" s="955"/>
      <c r="G518" s="955"/>
      <c r="H518" s="955"/>
      <c r="I518" s="955"/>
      <c r="J518" s="955"/>
      <c r="K518" s="955"/>
      <c r="L518" s="955"/>
      <c r="M518" s="955"/>
      <c r="N518" s="955"/>
      <c r="O518" s="955"/>
      <c r="P518" s="955"/>
      <c r="Q518" s="955"/>
      <c r="R518" s="955"/>
      <c r="S518" s="955"/>
      <c r="T518" s="955"/>
      <c r="U518" s="955"/>
      <c r="V518" s="955"/>
      <c r="W518" s="955"/>
      <c r="X518" s="955"/>
    </row>
    <row r="519" spans="1:24" x14ac:dyDescent="0.2">
      <c r="A519" s="549"/>
      <c r="B519" s="81"/>
      <c r="C519" s="86"/>
      <c r="D519" s="954"/>
      <c r="E519" s="955"/>
      <c r="F519" s="955"/>
      <c r="G519" s="955"/>
      <c r="H519" s="955"/>
      <c r="I519" s="955"/>
      <c r="J519" s="955"/>
      <c r="K519" s="955"/>
      <c r="L519" s="955"/>
      <c r="M519" s="955"/>
      <c r="N519" s="955"/>
      <c r="O519" s="955"/>
      <c r="P519" s="955"/>
      <c r="Q519" s="955"/>
      <c r="R519" s="955"/>
      <c r="S519" s="955"/>
      <c r="T519" s="955"/>
      <c r="U519" s="955"/>
      <c r="V519" s="955"/>
      <c r="W519" s="955"/>
      <c r="X519" s="955"/>
    </row>
    <row r="520" spans="1:24" x14ac:dyDescent="0.2">
      <c r="A520" s="549"/>
      <c r="B520" s="81"/>
      <c r="C520" s="86"/>
      <c r="D520" s="954"/>
      <c r="E520" s="955"/>
      <c r="F520" s="955"/>
      <c r="G520" s="955"/>
      <c r="H520" s="955"/>
      <c r="I520" s="955"/>
      <c r="J520" s="955"/>
      <c r="K520" s="955"/>
      <c r="L520" s="955"/>
      <c r="M520" s="955"/>
      <c r="N520" s="955"/>
      <c r="O520" s="955"/>
      <c r="P520" s="955"/>
      <c r="Q520" s="955"/>
      <c r="R520" s="955"/>
      <c r="S520" s="955"/>
      <c r="T520" s="955"/>
      <c r="U520" s="955"/>
      <c r="V520" s="955"/>
      <c r="W520" s="955"/>
      <c r="X520" s="955"/>
    </row>
    <row r="521" spans="1:24" x14ac:dyDescent="0.2">
      <c r="A521" s="549"/>
      <c r="B521" s="81"/>
      <c r="C521" s="86"/>
      <c r="D521" s="954"/>
      <c r="E521" s="955"/>
      <c r="F521" s="955"/>
      <c r="G521" s="955"/>
      <c r="H521" s="955"/>
      <c r="I521" s="955"/>
      <c r="J521" s="955"/>
      <c r="K521" s="955"/>
      <c r="L521" s="955"/>
      <c r="M521" s="955"/>
      <c r="N521" s="955"/>
      <c r="O521" s="955"/>
      <c r="P521" s="955"/>
      <c r="Q521" s="955"/>
      <c r="R521" s="955"/>
      <c r="S521" s="955"/>
      <c r="T521" s="955"/>
      <c r="U521" s="955"/>
      <c r="V521" s="955"/>
      <c r="W521" s="955"/>
      <c r="X521" s="955"/>
    </row>
    <row r="522" spans="1:24" x14ac:dyDescent="0.2">
      <c r="A522" s="549"/>
      <c r="B522" s="81"/>
      <c r="C522" s="86"/>
      <c r="D522" s="954"/>
      <c r="E522" s="955"/>
      <c r="F522" s="955"/>
      <c r="G522" s="955"/>
      <c r="H522" s="955"/>
      <c r="I522" s="955"/>
      <c r="J522" s="955"/>
      <c r="K522" s="955"/>
      <c r="L522" s="955"/>
      <c r="M522" s="955"/>
      <c r="N522" s="955"/>
      <c r="O522" s="955"/>
      <c r="P522" s="955"/>
      <c r="Q522" s="955"/>
      <c r="R522" s="955"/>
      <c r="S522" s="955"/>
      <c r="T522" s="955"/>
      <c r="U522" s="955"/>
      <c r="V522" s="955"/>
      <c r="W522" s="955"/>
      <c r="X522" s="955"/>
    </row>
    <row r="523" spans="1:24" x14ac:dyDescent="0.2">
      <c r="A523" s="549"/>
      <c r="B523" s="81"/>
      <c r="C523" s="86"/>
      <c r="D523" s="954"/>
      <c r="E523" s="955"/>
      <c r="F523" s="955"/>
      <c r="G523" s="955"/>
      <c r="H523" s="955"/>
      <c r="I523" s="955"/>
      <c r="J523" s="955"/>
      <c r="K523" s="955"/>
      <c r="L523" s="955"/>
      <c r="M523" s="955"/>
      <c r="N523" s="955"/>
      <c r="O523" s="955"/>
      <c r="P523" s="955"/>
      <c r="Q523" s="955"/>
      <c r="R523" s="955"/>
      <c r="S523" s="955"/>
      <c r="T523" s="955"/>
      <c r="U523" s="955"/>
      <c r="V523" s="955"/>
      <c r="W523" s="955"/>
      <c r="X523" s="955"/>
    </row>
    <row r="524" spans="1:24" x14ac:dyDescent="0.2">
      <c r="A524" s="549"/>
      <c r="B524" s="81"/>
      <c r="C524" s="86"/>
      <c r="D524" s="954"/>
      <c r="E524" s="955"/>
      <c r="F524" s="955"/>
      <c r="G524" s="955"/>
      <c r="H524" s="955"/>
      <c r="I524" s="955"/>
      <c r="J524" s="955"/>
      <c r="K524" s="955"/>
      <c r="L524" s="955"/>
      <c r="M524" s="955"/>
      <c r="N524" s="955"/>
      <c r="O524" s="955"/>
      <c r="P524" s="955"/>
      <c r="Q524" s="955"/>
      <c r="R524" s="955"/>
      <c r="S524" s="955"/>
      <c r="T524" s="955"/>
      <c r="U524" s="955"/>
      <c r="V524" s="955"/>
      <c r="W524" s="955"/>
      <c r="X524" s="955"/>
    </row>
    <row r="525" spans="1:24" x14ac:dyDescent="0.2">
      <c r="A525" s="549"/>
      <c r="B525" s="81"/>
      <c r="C525" s="86"/>
      <c r="D525" s="954"/>
      <c r="E525" s="955"/>
      <c r="F525" s="955"/>
      <c r="G525" s="955"/>
      <c r="H525" s="955"/>
      <c r="I525" s="955"/>
      <c r="J525" s="955"/>
      <c r="K525" s="955"/>
      <c r="L525" s="955"/>
      <c r="M525" s="955"/>
      <c r="N525" s="955"/>
      <c r="O525" s="955"/>
      <c r="P525" s="955"/>
      <c r="Q525" s="955"/>
      <c r="R525" s="955"/>
      <c r="S525" s="955"/>
      <c r="T525" s="955"/>
      <c r="U525" s="955"/>
      <c r="V525" s="955"/>
      <c r="W525" s="955"/>
      <c r="X525" s="955"/>
    </row>
    <row r="526" spans="1:24" x14ac:dyDescent="0.2">
      <c r="A526" s="549"/>
      <c r="B526" s="81"/>
      <c r="C526" s="86"/>
      <c r="D526" s="954"/>
      <c r="E526" s="955"/>
      <c r="F526" s="955"/>
      <c r="G526" s="955"/>
      <c r="H526" s="955"/>
      <c r="I526" s="955"/>
      <c r="J526" s="955"/>
      <c r="K526" s="955"/>
      <c r="L526" s="955"/>
      <c r="M526" s="955"/>
      <c r="N526" s="955"/>
      <c r="O526" s="955"/>
      <c r="P526" s="955"/>
      <c r="Q526" s="955"/>
      <c r="R526" s="955"/>
      <c r="S526" s="955"/>
      <c r="T526" s="955"/>
      <c r="U526" s="955"/>
      <c r="V526" s="955"/>
      <c r="W526" s="955"/>
      <c r="X526" s="955"/>
    </row>
    <row r="527" spans="1:24" x14ac:dyDescent="0.2">
      <c r="A527" s="549"/>
      <c r="B527" s="81"/>
      <c r="C527" s="86"/>
      <c r="D527" s="954"/>
      <c r="E527" s="955"/>
      <c r="F527" s="955"/>
      <c r="G527" s="955"/>
      <c r="H527" s="955"/>
      <c r="I527" s="955"/>
      <c r="J527" s="955"/>
      <c r="K527" s="955"/>
      <c r="L527" s="955"/>
      <c r="M527" s="955"/>
      <c r="N527" s="955"/>
      <c r="O527" s="955"/>
      <c r="P527" s="955"/>
      <c r="Q527" s="955"/>
      <c r="R527" s="955"/>
      <c r="S527" s="955"/>
      <c r="T527" s="955"/>
      <c r="U527" s="955"/>
      <c r="V527" s="955"/>
      <c r="W527" s="955"/>
      <c r="X527" s="955"/>
    </row>
    <row r="528" spans="1:24" x14ac:dyDescent="0.2">
      <c r="A528" s="549"/>
      <c r="B528" s="81"/>
      <c r="C528" s="86"/>
      <c r="D528" s="954"/>
      <c r="E528" s="955"/>
      <c r="F528" s="955"/>
      <c r="G528" s="955"/>
      <c r="H528" s="955"/>
      <c r="I528" s="955"/>
      <c r="J528" s="955"/>
      <c r="K528" s="955"/>
      <c r="L528" s="955"/>
      <c r="M528" s="955"/>
      <c r="N528" s="955"/>
      <c r="O528" s="955"/>
      <c r="P528" s="955"/>
      <c r="Q528" s="955"/>
      <c r="R528" s="955"/>
      <c r="S528" s="955"/>
      <c r="T528" s="955"/>
      <c r="U528" s="955"/>
      <c r="V528" s="955"/>
      <c r="W528" s="955"/>
      <c r="X528" s="955"/>
    </row>
    <row r="529" spans="1:24" x14ac:dyDescent="0.2">
      <c r="A529" s="549"/>
      <c r="B529" s="81"/>
      <c r="C529" s="86"/>
      <c r="D529" s="954"/>
      <c r="E529" s="955"/>
      <c r="F529" s="955"/>
      <c r="G529" s="955"/>
      <c r="H529" s="955"/>
      <c r="I529" s="955"/>
      <c r="J529" s="955"/>
      <c r="K529" s="955"/>
      <c r="L529" s="955"/>
      <c r="M529" s="955"/>
      <c r="N529" s="955"/>
      <c r="O529" s="955"/>
      <c r="P529" s="955"/>
      <c r="Q529" s="955"/>
      <c r="R529" s="955"/>
      <c r="S529" s="955"/>
      <c r="T529" s="955"/>
      <c r="U529" s="955"/>
      <c r="V529" s="955"/>
      <c r="W529" s="955"/>
      <c r="X529" s="955"/>
    </row>
    <row r="530" spans="1:24" x14ac:dyDescent="0.2">
      <c r="A530" s="549"/>
      <c r="B530" s="81"/>
      <c r="C530" s="86"/>
      <c r="D530" s="954"/>
      <c r="E530" s="955"/>
      <c r="F530" s="955"/>
      <c r="G530" s="955"/>
      <c r="H530" s="955"/>
      <c r="I530" s="955"/>
      <c r="J530" s="955"/>
      <c r="K530" s="955"/>
      <c r="L530" s="955"/>
      <c r="M530" s="955"/>
      <c r="N530" s="955"/>
      <c r="O530" s="955"/>
      <c r="P530" s="955"/>
      <c r="Q530" s="955"/>
      <c r="R530" s="955"/>
      <c r="S530" s="955"/>
      <c r="T530" s="955"/>
      <c r="U530" s="955"/>
      <c r="V530" s="955"/>
      <c r="W530" s="955"/>
      <c r="X530" s="955"/>
    </row>
    <row r="531" spans="1:24" x14ac:dyDescent="0.2">
      <c r="A531" s="549"/>
      <c r="B531" s="81"/>
      <c r="C531" s="86"/>
      <c r="D531" s="954"/>
      <c r="E531" s="955"/>
      <c r="F531" s="955"/>
      <c r="G531" s="955"/>
      <c r="H531" s="955"/>
      <c r="I531" s="955"/>
      <c r="J531" s="955"/>
      <c r="K531" s="955"/>
      <c r="L531" s="955"/>
      <c r="M531" s="955"/>
      <c r="N531" s="955"/>
      <c r="O531" s="955"/>
      <c r="P531" s="955"/>
      <c r="Q531" s="955"/>
      <c r="R531" s="955"/>
      <c r="S531" s="955"/>
      <c r="T531" s="955"/>
      <c r="U531" s="955"/>
      <c r="V531" s="955"/>
      <c r="W531" s="955"/>
      <c r="X531" s="955"/>
    </row>
    <row r="532" spans="1:24" x14ac:dyDescent="0.2">
      <c r="A532" s="549"/>
      <c r="B532" s="81"/>
      <c r="C532" s="86"/>
      <c r="D532" s="954"/>
      <c r="E532" s="955"/>
      <c r="F532" s="955"/>
      <c r="G532" s="955"/>
      <c r="H532" s="955"/>
      <c r="I532" s="955"/>
      <c r="J532" s="955"/>
      <c r="K532" s="955"/>
      <c r="L532" s="955"/>
      <c r="M532" s="955"/>
      <c r="N532" s="955"/>
      <c r="O532" s="955"/>
      <c r="P532" s="955"/>
      <c r="Q532" s="955"/>
      <c r="R532" s="955"/>
      <c r="S532" s="955"/>
      <c r="T532" s="955"/>
      <c r="U532" s="955"/>
      <c r="V532" s="955"/>
      <c r="W532" s="955"/>
      <c r="X532" s="955"/>
    </row>
    <row r="533" spans="1:24" x14ac:dyDescent="0.2">
      <c r="A533" s="549"/>
      <c r="B533" s="81"/>
      <c r="C533" s="86"/>
      <c r="D533" s="954"/>
      <c r="E533" s="955"/>
      <c r="F533" s="955"/>
      <c r="G533" s="955"/>
      <c r="H533" s="955"/>
      <c r="I533" s="955"/>
      <c r="J533" s="955"/>
      <c r="K533" s="955"/>
      <c r="L533" s="955"/>
      <c r="M533" s="955"/>
      <c r="N533" s="955"/>
      <c r="O533" s="955"/>
      <c r="P533" s="955"/>
      <c r="Q533" s="955"/>
      <c r="R533" s="955"/>
      <c r="S533" s="955"/>
      <c r="T533" s="955"/>
      <c r="U533" s="955"/>
      <c r="V533" s="955"/>
      <c r="W533" s="955"/>
      <c r="X533" s="955"/>
    </row>
    <row r="534" spans="1:24" x14ac:dyDescent="0.2">
      <c r="A534" s="549"/>
      <c r="B534" s="81"/>
      <c r="C534" s="86"/>
      <c r="D534" s="954"/>
      <c r="E534" s="955"/>
      <c r="F534" s="955"/>
      <c r="G534" s="955"/>
      <c r="H534" s="955"/>
      <c r="I534" s="955"/>
      <c r="J534" s="955"/>
      <c r="K534" s="955"/>
      <c r="L534" s="955"/>
      <c r="M534" s="955"/>
      <c r="N534" s="955"/>
      <c r="O534" s="955"/>
      <c r="P534" s="955"/>
      <c r="Q534" s="955"/>
      <c r="R534" s="955"/>
      <c r="S534" s="955"/>
      <c r="T534" s="955"/>
      <c r="U534" s="955"/>
      <c r="V534" s="955"/>
      <c r="W534" s="955"/>
      <c r="X534" s="955"/>
    </row>
    <row r="535" spans="1:24" x14ac:dyDescent="0.2">
      <c r="A535" s="549"/>
      <c r="B535" s="81"/>
      <c r="C535" s="86"/>
      <c r="D535" s="954"/>
      <c r="E535" s="955"/>
      <c r="F535" s="955"/>
      <c r="G535" s="955"/>
      <c r="H535" s="955"/>
      <c r="I535" s="955"/>
      <c r="J535" s="955"/>
      <c r="K535" s="955"/>
      <c r="L535" s="955"/>
      <c r="M535" s="955"/>
      <c r="N535" s="955"/>
      <c r="O535" s="955"/>
      <c r="P535" s="955"/>
      <c r="Q535" s="955"/>
      <c r="R535" s="955"/>
      <c r="S535" s="955"/>
      <c r="T535" s="955"/>
      <c r="U535" s="955"/>
      <c r="V535" s="955"/>
      <c r="W535" s="955"/>
      <c r="X535" s="955"/>
    </row>
    <row r="536" spans="1:24" x14ac:dyDescent="0.2">
      <c r="A536" s="549"/>
      <c r="B536" s="81"/>
      <c r="C536" s="86"/>
      <c r="D536" s="954"/>
      <c r="E536" s="955"/>
      <c r="F536" s="955"/>
      <c r="G536" s="955"/>
      <c r="H536" s="955"/>
      <c r="I536" s="955"/>
      <c r="J536" s="955"/>
      <c r="K536" s="955"/>
      <c r="L536" s="955"/>
      <c r="M536" s="955"/>
      <c r="N536" s="955"/>
      <c r="O536" s="955"/>
      <c r="P536" s="955"/>
      <c r="Q536" s="955"/>
      <c r="R536" s="955"/>
      <c r="S536" s="955"/>
      <c r="T536" s="955"/>
      <c r="U536" s="955"/>
      <c r="V536" s="955"/>
      <c r="W536" s="955"/>
      <c r="X536" s="955"/>
    </row>
    <row r="537" spans="1:24" x14ac:dyDescent="0.2">
      <c r="A537" s="549"/>
      <c r="B537" s="81"/>
      <c r="C537" s="86"/>
      <c r="D537" s="954"/>
      <c r="E537" s="955"/>
      <c r="F537" s="955"/>
      <c r="G537" s="955"/>
      <c r="H537" s="955"/>
      <c r="I537" s="955"/>
      <c r="J537" s="955"/>
      <c r="K537" s="955"/>
      <c r="L537" s="955"/>
      <c r="M537" s="955"/>
      <c r="N537" s="955"/>
      <c r="O537" s="955"/>
      <c r="P537" s="955"/>
      <c r="Q537" s="955"/>
      <c r="R537" s="955"/>
      <c r="S537" s="955"/>
      <c r="T537" s="955"/>
      <c r="U537" s="955"/>
      <c r="V537" s="955"/>
      <c r="W537" s="955"/>
      <c r="X537" s="955"/>
    </row>
    <row r="538" spans="1:24" x14ac:dyDescent="0.2">
      <c r="A538" s="549"/>
      <c r="B538" s="81"/>
      <c r="C538" s="86"/>
      <c r="D538" s="954"/>
      <c r="E538" s="955"/>
      <c r="F538" s="955"/>
      <c r="G538" s="955"/>
      <c r="H538" s="955"/>
      <c r="I538" s="955"/>
      <c r="J538" s="955"/>
      <c r="K538" s="955"/>
      <c r="L538" s="955"/>
      <c r="M538" s="955"/>
      <c r="N538" s="955"/>
      <c r="O538" s="955"/>
      <c r="P538" s="955"/>
      <c r="Q538" s="955"/>
      <c r="R538" s="955"/>
      <c r="S538" s="955"/>
      <c r="T538" s="955"/>
      <c r="U538" s="955"/>
      <c r="V538" s="955"/>
      <c r="W538" s="955"/>
      <c r="X538" s="955"/>
    </row>
    <row r="539" spans="1:24" x14ac:dyDescent="0.2">
      <c r="A539" s="549"/>
      <c r="B539" s="81"/>
      <c r="C539" s="86"/>
      <c r="D539" s="954"/>
      <c r="E539" s="955"/>
      <c r="F539" s="955"/>
      <c r="G539" s="955"/>
      <c r="H539" s="955"/>
      <c r="I539" s="955"/>
      <c r="J539" s="955"/>
      <c r="K539" s="955"/>
      <c r="L539" s="955"/>
      <c r="M539" s="955"/>
      <c r="N539" s="955"/>
      <c r="O539" s="955"/>
      <c r="P539" s="955"/>
      <c r="Q539" s="955"/>
      <c r="R539" s="955"/>
      <c r="S539" s="955"/>
      <c r="T539" s="955"/>
      <c r="U539" s="955"/>
      <c r="V539" s="955"/>
      <c r="W539" s="955"/>
      <c r="X539" s="955"/>
    </row>
    <row r="540" spans="1:24" x14ac:dyDescent="0.2">
      <c r="A540" s="549"/>
      <c r="B540" s="81"/>
      <c r="C540" s="86"/>
      <c r="D540" s="954"/>
      <c r="E540" s="955"/>
      <c r="F540" s="955"/>
      <c r="G540" s="955"/>
      <c r="H540" s="955"/>
      <c r="I540" s="955"/>
      <c r="J540" s="955"/>
      <c r="K540" s="955"/>
      <c r="L540" s="955"/>
      <c r="M540" s="955"/>
      <c r="N540" s="955"/>
      <c r="O540" s="955"/>
      <c r="P540" s="955"/>
      <c r="Q540" s="955"/>
      <c r="R540" s="955"/>
      <c r="S540" s="955"/>
      <c r="T540" s="955"/>
      <c r="U540" s="955"/>
      <c r="V540" s="955"/>
      <c r="W540" s="955"/>
      <c r="X540" s="955"/>
    </row>
    <row r="541" spans="1:24" x14ac:dyDescent="0.2">
      <c r="A541" s="549"/>
      <c r="B541" s="81"/>
      <c r="C541" s="86"/>
      <c r="D541" s="954"/>
      <c r="E541" s="955"/>
      <c r="F541" s="955"/>
      <c r="G541" s="955"/>
      <c r="H541" s="955"/>
      <c r="I541" s="955"/>
      <c r="J541" s="955"/>
      <c r="K541" s="955"/>
      <c r="L541" s="955"/>
      <c r="M541" s="955"/>
      <c r="N541" s="955"/>
      <c r="O541" s="955"/>
      <c r="P541" s="955"/>
      <c r="Q541" s="955"/>
      <c r="R541" s="955"/>
      <c r="S541" s="955"/>
      <c r="T541" s="955"/>
      <c r="U541" s="955"/>
      <c r="V541" s="955"/>
      <c r="W541" s="955"/>
      <c r="X541" s="955"/>
    </row>
    <row r="542" spans="1:24" x14ac:dyDescent="0.2">
      <c r="A542" s="549"/>
      <c r="B542" s="81"/>
      <c r="C542" s="86"/>
      <c r="D542" s="954"/>
      <c r="E542" s="955"/>
      <c r="F542" s="955"/>
      <c r="G542" s="955"/>
      <c r="H542" s="955"/>
      <c r="I542" s="955"/>
      <c r="J542" s="955"/>
      <c r="K542" s="955"/>
      <c r="L542" s="955"/>
      <c r="M542" s="955"/>
      <c r="N542" s="955"/>
      <c r="O542" s="955"/>
      <c r="P542" s="955"/>
      <c r="Q542" s="955"/>
      <c r="R542" s="955"/>
      <c r="S542" s="955"/>
      <c r="T542" s="955"/>
      <c r="U542" s="955"/>
      <c r="V542" s="955"/>
      <c r="W542" s="955"/>
      <c r="X542" s="955"/>
    </row>
    <row r="543" spans="1:24" x14ac:dyDescent="0.2">
      <c r="A543" s="549"/>
      <c r="B543" s="81"/>
      <c r="C543" s="86"/>
      <c r="D543" s="954"/>
      <c r="E543" s="955"/>
      <c r="F543" s="955"/>
      <c r="G543" s="955"/>
      <c r="H543" s="955"/>
      <c r="I543" s="955"/>
      <c r="J543" s="955"/>
      <c r="K543" s="955"/>
      <c r="L543" s="955"/>
      <c r="M543" s="955"/>
      <c r="N543" s="955"/>
      <c r="O543" s="955"/>
      <c r="P543" s="955"/>
      <c r="Q543" s="955"/>
      <c r="R543" s="955"/>
      <c r="S543" s="955"/>
      <c r="T543" s="955"/>
      <c r="U543" s="955"/>
      <c r="V543" s="955"/>
      <c r="W543" s="955"/>
      <c r="X543" s="955"/>
    </row>
    <row r="544" spans="1:24" x14ac:dyDescent="0.2">
      <c r="A544" s="549"/>
      <c r="B544" s="81"/>
      <c r="C544" s="86"/>
      <c r="D544" s="954"/>
      <c r="E544" s="955"/>
      <c r="F544" s="955"/>
      <c r="G544" s="955"/>
      <c r="H544" s="955"/>
      <c r="I544" s="955"/>
      <c r="J544" s="955"/>
      <c r="K544" s="955"/>
      <c r="L544" s="955"/>
      <c r="M544" s="955"/>
      <c r="N544" s="955"/>
      <c r="O544" s="955"/>
      <c r="P544" s="955"/>
      <c r="Q544" s="955"/>
      <c r="R544" s="955"/>
      <c r="S544" s="955"/>
      <c r="T544" s="955"/>
      <c r="U544" s="955"/>
      <c r="V544" s="955"/>
      <c r="W544" s="955"/>
      <c r="X544" s="955"/>
    </row>
    <row r="545" spans="1:24" x14ac:dyDescent="0.2">
      <c r="A545" s="549"/>
      <c r="B545" s="81"/>
      <c r="C545" s="86"/>
      <c r="D545" s="954"/>
      <c r="E545" s="955"/>
      <c r="F545" s="955"/>
      <c r="G545" s="955"/>
      <c r="H545" s="955"/>
      <c r="I545" s="955"/>
      <c r="J545" s="955"/>
      <c r="K545" s="955"/>
      <c r="L545" s="955"/>
      <c r="M545" s="955"/>
      <c r="N545" s="955"/>
      <c r="O545" s="955"/>
      <c r="P545" s="955"/>
      <c r="Q545" s="955"/>
      <c r="R545" s="955"/>
      <c r="S545" s="955"/>
      <c r="T545" s="955"/>
      <c r="U545" s="955"/>
      <c r="V545" s="955"/>
      <c r="W545" s="955"/>
      <c r="X545" s="955"/>
    </row>
    <row r="546" spans="1:24" x14ac:dyDescent="0.2">
      <c r="A546" s="549"/>
      <c r="B546" s="81"/>
      <c r="C546" s="86"/>
      <c r="D546" s="954"/>
      <c r="E546" s="955"/>
      <c r="F546" s="955"/>
      <c r="G546" s="955"/>
      <c r="H546" s="955"/>
      <c r="I546" s="955"/>
      <c r="J546" s="955"/>
      <c r="K546" s="955"/>
      <c r="L546" s="955"/>
      <c r="M546" s="955"/>
      <c r="N546" s="955"/>
      <c r="O546" s="955"/>
      <c r="P546" s="955"/>
      <c r="Q546" s="955"/>
      <c r="R546" s="955"/>
      <c r="S546" s="955"/>
      <c r="T546" s="955"/>
      <c r="U546" s="955"/>
      <c r="V546" s="955"/>
      <c r="W546" s="955"/>
      <c r="X546" s="955"/>
    </row>
    <row r="547" spans="1:24" x14ac:dyDescent="0.2">
      <c r="A547" s="549"/>
      <c r="B547" s="81"/>
      <c r="C547" s="86"/>
      <c r="D547" s="954"/>
      <c r="E547" s="955"/>
      <c r="F547" s="955"/>
      <c r="G547" s="955"/>
      <c r="H547" s="955"/>
      <c r="I547" s="955"/>
      <c r="J547" s="955"/>
      <c r="K547" s="955"/>
      <c r="L547" s="955"/>
      <c r="M547" s="955"/>
      <c r="N547" s="955"/>
      <c r="O547" s="955"/>
      <c r="P547" s="955"/>
      <c r="Q547" s="955"/>
      <c r="R547" s="955"/>
      <c r="S547" s="955"/>
      <c r="T547" s="955"/>
      <c r="U547" s="955"/>
      <c r="V547" s="955"/>
      <c r="W547" s="955"/>
      <c r="X547" s="955"/>
    </row>
    <row r="548" spans="1:24" x14ac:dyDescent="0.2">
      <c r="A548" s="549"/>
      <c r="B548" s="81"/>
      <c r="C548" s="86"/>
      <c r="D548" s="954"/>
      <c r="E548" s="955"/>
      <c r="F548" s="955"/>
      <c r="G548" s="955"/>
      <c r="H548" s="955"/>
      <c r="I548" s="955"/>
      <c r="J548" s="955"/>
      <c r="K548" s="955"/>
      <c r="L548" s="955"/>
      <c r="M548" s="955"/>
      <c r="N548" s="955"/>
      <c r="O548" s="955"/>
      <c r="P548" s="955"/>
      <c r="Q548" s="955"/>
      <c r="R548" s="955"/>
      <c r="S548" s="955"/>
      <c r="T548" s="955"/>
      <c r="U548" s="955"/>
      <c r="V548" s="955"/>
      <c r="W548" s="955"/>
      <c r="X548" s="955"/>
    </row>
    <row r="549" spans="1:24" x14ac:dyDescent="0.2">
      <c r="A549" s="549"/>
      <c r="B549" s="81"/>
      <c r="C549" s="86"/>
      <c r="D549" s="954"/>
      <c r="E549" s="955"/>
      <c r="F549" s="955"/>
      <c r="G549" s="955"/>
      <c r="H549" s="955"/>
      <c r="I549" s="955"/>
      <c r="J549" s="955"/>
      <c r="K549" s="955"/>
      <c r="L549" s="955"/>
      <c r="M549" s="955"/>
      <c r="N549" s="955"/>
      <c r="O549" s="955"/>
      <c r="P549" s="955"/>
      <c r="Q549" s="955"/>
      <c r="R549" s="955"/>
      <c r="S549" s="955"/>
      <c r="T549" s="955"/>
      <c r="U549" s="955"/>
      <c r="V549" s="955"/>
      <c r="W549" s="955"/>
      <c r="X549" s="955"/>
    </row>
    <row r="550" spans="1:24" x14ac:dyDescent="0.2">
      <c r="A550" s="549"/>
      <c r="B550" s="81"/>
      <c r="C550" s="86"/>
      <c r="D550" s="954"/>
      <c r="E550" s="955"/>
      <c r="F550" s="955"/>
      <c r="G550" s="955"/>
      <c r="H550" s="955"/>
      <c r="I550" s="955"/>
      <c r="J550" s="955"/>
      <c r="K550" s="955"/>
      <c r="L550" s="955"/>
      <c r="M550" s="955"/>
      <c r="N550" s="955"/>
      <c r="O550" s="955"/>
      <c r="P550" s="955"/>
      <c r="Q550" s="955"/>
      <c r="R550" s="955"/>
      <c r="S550" s="955"/>
      <c r="T550" s="955"/>
      <c r="U550" s="955"/>
      <c r="V550" s="955"/>
      <c r="W550" s="955"/>
      <c r="X550" s="955"/>
    </row>
    <row r="551" spans="1:24" x14ac:dyDescent="0.2">
      <c r="A551" s="549"/>
      <c r="B551" s="81"/>
      <c r="C551" s="86"/>
      <c r="D551" s="954"/>
      <c r="E551" s="955"/>
      <c r="F551" s="955"/>
      <c r="G551" s="955"/>
      <c r="H551" s="955"/>
      <c r="I551" s="955"/>
      <c r="J551" s="955"/>
      <c r="K551" s="955"/>
      <c r="L551" s="955"/>
      <c r="M551" s="955"/>
      <c r="N551" s="955"/>
      <c r="O551" s="955"/>
      <c r="P551" s="955"/>
      <c r="Q551" s="955"/>
      <c r="R551" s="955"/>
      <c r="S551" s="955"/>
      <c r="T551" s="955"/>
      <c r="U551" s="955"/>
      <c r="V551" s="955"/>
      <c r="W551" s="955"/>
      <c r="X551" s="955"/>
    </row>
    <row r="552" spans="1:24" x14ac:dyDescent="0.2">
      <c r="A552" s="549"/>
      <c r="B552" s="81"/>
      <c r="C552" s="86"/>
      <c r="D552" s="954"/>
      <c r="E552" s="955"/>
      <c r="F552" s="955"/>
      <c r="G552" s="955"/>
      <c r="H552" s="955"/>
      <c r="I552" s="955"/>
      <c r="J552" s="955"/>
      <c r="K552" s="955"/>
      <c r="L552" s="955"/>
      <c r="M552" s="955"/>
      <c r="N552" s="955"/>
      <c r="O552" s="955"/>
      <c r="P552" s="955"/>
      <c r="Q552" s="955"/>
      <c r="R552" s="955"/>
      <c r="S552" s="955"/>
      <c r="T552" s="955"/>
      <c r="U552" s="955"/>
      <c r="V552" s="955"/>
      <c r="W552" s="955"/>
      <c r="X552" s="955"/>
    </row>
    <row r="553" spans="1:24" x14ac:dyDescent="0.2">
      <c r="A553" s="549"/>
      <c r="B553" s="81"/>
      <c r="C553" s="86"/>
      <c r="D553" s="954"/>
      <c r="E553" s="955"/>
      <c r="F553" s="955"/>
      <c r="G553" s="955"/>
      <c r="H553" s="955"/>
      <c r="I553" s="955"/>
      <c r="J553" s="955"/>
      <c r="K553" s="955"/>
      <c r="L553" s="955"/>
      <c r="M553" s="955"/>
      <c r="N553" s="955"/>
      <c r="O553" s="955"/>
      <c r="P553" s="955"/>
      <c r="Q553" s="955"/>
      <c r="R553" s="955"/>
      <c r="S553" s="955"/>
      <c r="T553" s="955"/>
      <c r="U553" s="955"/>
      <c r="V553" s="955"/>
      <c r="W553" s="955"/>
      <c r="X553" s="955"/>
    </row>
    <row r="554" spans="1:24" x14ac:dyDescent="0.2">
      <c r="A554" s="549"/>
      <c r="B554" s="81"/>
      <c r="C554" s="86"/>
      <c r="D554" s="954"/>
      <c r="E554" s="955"/>
      <c r="F554" s="955"/>
      <c r="G554" s="955"/>
      <c r="H554" s="955"/>
      <c r="I554" s="955"/>
      <c r="J554" s="955"/>
      <c r="K554" s="955"/>
      <c r="L554" s="955"/>
      <c r="M554" s="955"/>
      <c r="N554" s="955"/>
      <c r="O554" s="955"/>
      <c r="P554" s="955"/>
      <c r="Q554" s="955"/>
      <c r="R554" s="955"/>
      <c r="S554" s="955"/>
      <c r="T554" s="955"/>
      <c r="U554" s="955"/>
      <c r="V554" s="955"/>
      <c r="W554" s="955"/>
      <c r="X554" s="955"/>
    </row>
    <row r="555" spans="1:24" x14ac:dyDescent="0.2">
      <c r="A555" s="549"/>
      <c r="B555" s="81"/>
      <c r="C555" s="86"/>
      <c r="D555" s="954"/>
      <c r="E555" s="955"/>
      <c r="F555" s="955"/>
      <c r="G555" s="955"/>
      <c r="H555" s="955"/>
      <c r="I555" s="955"/>
      <c r="J555" s="955"/>
      <c r="K555" s="955"/>
      <c r="L555" s="955"/>
      <c r="M555" s="955"/>
      <c r="N555" s="955"/>
      <c r="O555" s="955"/>
      <c r="P555" s="955"/>
      <c r="Q555" s="955"/>
      <c r="R555" s="955"/>
      <c r="S555" s="955"/>
      <c r="T555" s="955"/>
      <c r="U555" s="955"/>
      <c r="V555" s="955"/>
      <c r="W555" s="955"/>
      <c r="X555" s="955"/>
    </row>
    <row r="556" spans="1:24" x14ac:dyDescent="0.2">
      <c r="A556" s="549"/>
      <c r="B556" s="81"/>
      <c r="C556" s="86"/>
      <c r="D556" s="954"/>
      <c r="E556" s="955"/>
      <c r="F556" s="955"/>
      <c r="G556" s="955"/>
      <c r="H556" s="955"/>
      <c r="I556" s="955"/>
      <c r="J556" s="955"/>
      <c r="K556" s="955"/>
      <c r="L556" s="955"/>
      <c r="M556" s="955"/>
      <c r="N556" s="955"/>
      <c r="O556" s="955"/>
      <c r="P556" s="955"/>
      <c r="Q556" s="955"/>
      <c r="R556" s="955"/>
      <c r="S556" s="955"/>
      <c r="T556" s="955"/>
      <c r="U556" s="955"/>
      <c r="V556" s="955"/>
      <c r="W556" s="955"/>
      <c r="X556" s="955"/>
    </row>
    <row r="557" spans="1:24" x14ac:dyDescent="0.2">
      <c r="A557" s="549"/>
      <c r="B557" s="81"/>
      <c r="C557" s="86"/>
      <c r="D557" s="954"/>
      <c r="E557" s="955"/>
      <c r="F557" s="955"/>
      <c r="G557" s="955"/>
      <c r="H557" s="955"/>
      <c r="I557" s="955"/>
      <c r="J557" s="955"/>
      <c r="K557" s="955"/>
      <c r="L557" s="955"/>
      <c r="M557" s="955"/>
      <c r="N557" s="955"/>
      <c r="O557" s="955"/>
      <c r="P557" s="955"/>
      <c r="Q557" s="955"/>
      <c r="R557" s="955"/>
      <c r="S557" s="955"/>
      <c r="T557" s="955"/>
      <c r="U557" s="955"/>
      <c r="V557" s="955"/>
      <c r="W557" s="955"/>
      <c r="X557" s="955"/>
    </row>
    <row r="558" spans="1:24" x14ac:dyDescent="0.2">
      <c r="A558" s="549"/>
      <c r="B558" s="81"/>
      <c r="C558" s="86"/>
      <c r="D558" s="954"/>
      <c r="E558" s="955"/>
      <c r="F558" s="955"/>
      <c r="G558" s="955"/>
      <c r="H558" s="955"/>
      <c r="I558" s="955"/>
      <c r="J558" s="955"/>
      <c r="K558" s="955"/>
      <c r="L558" s="955"/>
      <c r="M558" s="955"/>
      <c r="N558" s="955"/>
      <c r="O558" s="955"/>
      <c r="P558" s="955"/>
      <c r="Q558" s="955"/>
      <c r="R558" s="955"/>
      <c r="S558" s="955"/>
      <c r="T558" s="955"/>
      <c r="U558" s="955"/>
      <c r="V558" s="955"/>
      <c r="W558" s="955"/>
      <c r="X558" s="955"/>
    </row>
    <row r="559" spans="1:24" x14ac:dyDescent="0.2">
      <c r="A559" s="549"/>
      <c r="B559" s="81"/>
      <c r="C559" s="86"/>
      <c r="D559" s="954"/>
      <c r="E559" s="955"/>
      <c r="F559" s="955"/>
      <c r="G559" s="955"/>
      <c r="H559" s="955"/>
      <c r="I559" s="955"/>
      <c r="J559" s="955"/>
      <c r="K559" s="955"/>
      <c r="L559" s="955"/>
      <c r="M559" s="955"/>
      <c r="N559" s="955"/>
      <c r="O559" s="955"/>
      <c r="P559" s="955"/>
      <c r="Q559" s="955"/>
      <c r="R559" s="955"/>
      <c r="S559" s="955"/>
      <c r="T559" s="955"/>
      <c r="U559" s="955"/>
      <c r="V559" s="955"/>
      <c r="W559" s="955"/>
      <c r="X559" s="955"/>
    </row>
    <row r="560" spans="1:24" x14ac:dyDescent="0.2">
      <c r="A560" s="549"/>
      <c r="B560" s="81"/>
      <c r="C560" s="86"/>
      <c r="D560" s="954"/>
      <c r="E560" s="955"/>
      <c r="F560" s="955"/>
      <c r="G560" s="955"/>
      <c r="H560" s="955"/>
      <c r="I560" s="955"/>
      <c r="J560" s="955"/>
      <c r="K560" s="955"/>
      <c r="L560" s="955"/>
      <c r="M560" s="955"/>
      <c r="N560" s="955"/>
      <c r="O560" s="955"/>
      <c r="P560" s="955"/>
      <c r="Q560" s="955"/>
      <c r="R560" s="955"/>
      <c r="S560" s="955"/>
      <c r="T560" s="955"/>
      <c r="U560" s="955"/>
      <c r="V560" s="955"/>
      <c r="W560" s="955"/>
      <c r="X560" s="955"/>
    </row>
    <row r="561" spans="1:24" x14ac:dyDescent="0.2">
      <c r="A561" s="549"/>
      <c r="B561" s="81"/>
      <c r="C561" s="86"/>
      <c r="D561" s="954"/>
      <c r="E561" s="955"/>
      <c r="F561" s="955"/>
      <c r="G561" s="955"/>
      <c r="H561" s="955"/>
      <c r="I561" s="955"/>
      <c r="J561" s="955"/>
      <c r="K561" s="955"/>
      <c r="L561" s="955"/>
      <c r="M561" s="955"/>
      <c r="N561" s="955"/>
      <c r="O561" s="955"/>
      <c r="P561" s="955"/>
      <c r="Q561" s="955"/>
      <c r="R561" s="955"/>
      <c r="S561" s="955"/>
      <c r="T561" s="955"/>
      <c r="U561" s="955"/>
      <c r="V561" s="955"/>
      <c r="W561" s="955"/>
      <c r="X561" s="955"/>
    </row>
    <row r="562" spans="1:24" x14ac:dyDescent="0.2">
      <c r="A562" s="549"/>
      <c r="B562" s="81"/>
      <c r="C562" s="86"/>
      <c r="D562" s="954"/>
      <c r="E562" s="955"/>
      <c r="F562" s="955"/>
      <c r="G562" s="955"/>
      <c r="H562" s="955"/>
      <c r="I562" s="955"/>
      <c r="J562" s="955"/>
      <c r="K562" s="955"/>
      <c r="L562" s="955"/>
      <c r="M562" s="955"/>
      <c r="N562" s="955"/>
      <c r="O562" s="955"/>
      <c r="P562" s="955"/>
      <c r="Q562" s="955"/>
      <c r="R562" s="955"/>
      <c r="S562" s="955"/>
      <c r="T562" s="955"/>
      <c r="U562" s="955"/>
      <c r="V562" s="955"/>
      <c r="W562" s="955"/>
      <c r="X562" s="955"/>
    </row>
    <row r="563" spans="1:24" x14ac:dyDescent="0.2">
      <c r="A563" s="549"/>
      <c r="B563" s="81"/>
      <c r="C563" s="86"/>
      <c r="D563" s="954"/>
      <c r="E563" s="955"/>
      <c r="F563" s="955"/>
      <c r="G563" s="955"/>
      <c r="H563" s="955"/>
      <c r="I563" s="955"/>
      <c r="J563" s="955"/>
      <c r="K563" s="955"/>
      <c r="L563" s="955"/>
      <c r="M563" s="955"/>
      <c r="N563" s="955"/>
      <c r="O563" s="955"/>
      <c r="P563" s="955"/>
      <c r="Q563" s="955"/>
      <c r="R563" s="955"/>
      <c r="S563" s="955"/>
      <c r="T563" s="955"/>
      <c r="U563" s="955"/>
      <c r="V563" s="955"/>
      <c r="W563" s="955"/>
      <c r="X563" s="955"/>
    </row>
    <row r="564" spans="1:24" x14ac:dyDescent="0.2">
      <c r="A564" s="549"/>
      <c r="B564" s="81"/>
      <c r="C564" s="86"/>
      <c r="D564" s="954"/>
      <c r="E564" s="955"/>
      <c r="F564" s="955"/>
      <c r="G564" s="955"/>
      <c r="H564" s="955"/>
      <c r="I564" s="955"/>
      <c r="J564" s="955"/>
      <c r="K564" s="955"/>
      <c r="L564" s="955"/>
      <c r="M564" s="955"/>
      <c r="N564" s="955"/>
      <c r="O564" s="955"/>
      <c r="P564" s="955"/>
      <c r="Q564" s="955"/>
      <c r="R564" s="955"/>
      <c r="S564" s="955"/>
      <c r="T564" s="955"/>
      <c r="U564" s="955"/>
      <c r="V564" s="955"/>
      <c r="W564" s="955"/>
      <c r="X564" s="955"/>
    </row>
    <row r="565" spans="1:24" x14ac:dyDescent="0.2">
      <c r="A565" s="549"/>
      <c r="B565" s="81"/>
      <c r="C565" s="86"/>
      <c r="D565" s="954"/>
      <c r="E565" s="955"/>
      <c r="F565" s="955"/>
      <c r="G565" s="955"/>
      <c r="H565" s="955"/>
      <c r="I565" s="955"/>
      <c r="J565" s="955"/>
      <c r="K565" s="955"/>
      <c r="L565" s="955"/>
      <c r="M565" s="955"/>
      <c r="N565" s="955"/>
      <c r="O565" s="955"/>
      <c r="P565" s="955"/>
      <c r="Q565" s="955"/>
      <c r="R565" s="955"/>
      <c r="S565" s="955"/>
      <c r="T565" s="955"/>
      <c r="U565" s="955"/>
      <c r="V565" s="955"/>
      <c r="W565" s="955"/>
      <c r="X565" s="955"/>
    </row>
    <row r="566" spans="1:24" x14ac:dyDescent="0.2">
      <c r="A566" s="549"/>
      <c r="B566" s="81"/>
      <c r="C566" s="86"/>
      <c r="D566" s="954"/>
      <c r="E566" s="955"/>
      <c r="F566" s="955"/>
      <c r="G566" s="955"/>
      <c r="H566" s="955"/>
      <c r="I566" s="955"/>
      <c r="J566" s="955"/>
      <c r="K566" s="955"/>
      <c r="L566" s="955"/>
      <c r="M566" s="955"/>
      <c r="N566" s="955"/>
      <c r="O566" s="955"/>
      <c r="P566" s="955"/>
      <c r="Q566" s="955"/>
      <c r="R566" s="955"/>
      <c r="S566" s="955"/>
      <c r="T566" s="955"/>
      <c r="U566" s="955"/>
      <c r="V566" s="955"/>
      <c r="W566" s="955"/>
      <c r="X566" s="955"/>
    </row>
    <row r="567" spans="1:24" x14ac:dyDescent="0.2">
      <c r="A567" s="549"/>
      <c r="B567" s="81"/>
      <c r="C567" s="86"/>
      <c r="D567" s="954"/>
      <c r="E567" s="955"/>
      <c r="F567" s="955"/>
      <c r="G567" s="955"/>
      <c r="H567" s="955"/>
      <c r="I567" s="955"/>
      <c r="J567" s="955"/>
      <c r="K567" s="955"/>
      <c r="L567" s="955"/>
      <c r="M567" s="955"/>
      <c r="N567" s="955"/>
      <c r="O567" s="955"/>
      <c r="P567" s="955"/>
      <c r="Q567" s="955"/>
      <c r="R567" s="955"/>
      <c r="S567" s="955"/>
      <c r="T567" s="955"/>
      <c r="U567" s="955"/>
      <c r="V567" s="955"/>
      <c r="W567" s="955"/>
      <c r="X567" s="955"/>
    </row>
    <row r="568" spans="1:24" x14ac:dyDescent="0.2">
      <c r="A568" s="549"/>
      <c r="B568" s="81"/>
      <c r="C568" s="86"/>
      <c r="D568" s="954"/>
      <c r="E568" s="955"/>
      <c r="F568" s="955"/>
      <c r="G568" s="955"/>
      <c r="H568" s="955"/>
      <c r="I568" s="955"/>
      <c r="J568" s="955"/>
      <c r="K568" s="955"/>
      <c r="L568" s="955"/>
      <c r="M568" s="955"/>
      <c r="N568" s="955"/>
      <c r="O568" s="955"/>
      <c r="P568" s="955"/>
      <c r="Q568" s="955"/>
      <c r="R568" s="955"/>
      <c r="S568" s="955"/>
      <c r="T568" s="955"/>
      <c r="U568" s="955"/>
      <c r="V568" s="955"/>
      <c r="W568" s="955"/>
      <c r="X568" s="955"/>
    </row>
    <row r="569" spans="1:24" x14ac:dyDescent="0.2">
      <c r="A569" s="549"/>
      <c r="B569" s="81"/>
      <c r="C569" s="86"/>
      <c r="D569" s="954"/>
      <c r="E569" s="955"/>
      <c r="F569" s="955"/>
      <c r="G569" s="955"/>
      <c r="H569" s="955"/>
      <c r="I569" s="955"/>
      <c r="J569" s="955"/>
      <c r="K569" s="955"/>
      <c r="L569" s="955"/>
      <c r="M569" s="955"/>
      <c r="N569" s="955"/>
      <c r="O569" s="955"/>
      <c r="P569" s="955"/>
      <c r="Q569" s="955"/>
      <c r="R569" s="955"/>
      <c r="S569" s="955"/>
      <c r="T569" s="955"/>
      <c r="U569" s="955"/>
      <c r="V569" s="955"/>
      <c r="W569" s="955"/>
      <c r="X569" s="955"/>
    </row>
    <row r="570" spans="1:24" x14ac:dyDescent="0.2">
      <c r="A570" s="549"/>
      <c r="B570" s="81"/>
      <c r="C570" s="86"/>
      <c r="D570" s="954"/>
      <c r="E570" s="955"/>
      <c r="F570" s="955"/>
      <c r="G570" s="955"/>
      <c r="H570" s="955"/>
      <c r="I570" s="955"/>
      <c r="J570" s="955"/>
      <c r="K570" s="955"/>
      <c r="L570" s="955"/>
      <c r="M570" s="955"/>
      <c r="N570" s="955"/>
      <c r="O570" s="955"/>
      <c r="P570" s="955"/>
      <c r="Q570" s="955"/>
      <c r="R570" s="955"/>
      <c r="S570" s="955"/>
      <c r="T570" s="955"/>
      <c r="U570" s="955"/>
      <c r="V570" s="955"/>
      <c r="W570" s="955"/>
      <c r="X570" s="955"/>
    </row>
    <row r="571" spans="1:24" x14ac:dyDescent="0.2">
      <c r="A571" s="549"/>
      <c r="B571" s="81"/>
      <c r="C571" s="86"/>
      <c r="D571" s="954"/>
      <c r="E571" s="955"/>
      <c r="F571" s="955"/>
      <c r="G571" s="955"/>
      <c r="H571" s="955"/>
      <c r="I571" s="955"/>
      <c r="J571" s="955"/>
      <c r="K571" s="955"/>
      <c r="L571" s="955"/>
      <c r="M571" s="955"/>
      <c r="N571" s="955"/>
      <c r="O571" s="955"/>
      <c r="P571" s="955"/>
      <c r="Q571" s="955"/>
      <c r="R571" s="955"/>
      <c r="S571" s="955"/>
      <c r="T571" s="955"/>
      <c r="U571" s="955"/>
      <c r="V571" s="955"/>
      <c r="W571" s="955"/>
      <c r="X571" s="955"/>
    </row>
    <row r="572" spans="1:24" x14ac:dyDescent="0.2">
      <c r="A572" s="549"/>
      <c r="B572" s="81"/>
      <c r="C572" s="86"/>
      <c r="D572" s="954"/>
      <c r="E572" s="955"/>
      <c r="F572" s="955"/>
      <c r="G572" s="955"/>
      <c r="H572" s="955"/>
      <c r="I572" s="955"/>
      <c r="J572" s="955"/>
      <c r="K572" s="955"/>
      <c r="L572" s="955"/>
      <c r="M572" s="955"/>
      <c r="N572" s="955"/>
      <c r="O572" s="955"/>
      <c r="P572" s="955"/>
      <c r="Q572" s="955"/>
      <c r="R572" s="955"/>
      <c r="S572" s="955"/>
      <c r="T572" s="955"/>
      <c r="U572" s="955"/>
      <c r="V572" s="955"/>
      <c r="W572" s="955"/>
      <c r="X572" s="955"/>
    </row>
    <row r="573" spans="1:24" x14ac:dyDescent="0.2">
      <c r="A573" s="549"/>
      <c r="B573" s="81"/>
      <c r="C573" s="86"/>
      <c r="D573" s="954"/>
      <c r="E573" s="955"/>
      <c r="F573" s="955"/>
      <c r="G573" s="955"/>
      <c r="H573" s="955"/>
      <c r="I573" s="955"/>
      <c r="J573" s="955"/>
      <c r="K573" s="955"/>
      <c r="L573" s="955"/>
      <c r="M573" s="955"/>
      <c r="N573" s="955"/>
      <c r="O573" s="955"/>
      <c r="P573" s="955"/>
      <c r="Q573" s="955"/>
      <c r="R573" s="955"/>
      <c r="S573" s="955"/>
      <c r="T573" s="955"/>
      <c r="U573" s="955"/>
      <c r="V573" s="955"/>
      <c r="W573" s="955"/>
      <c r="X573" s="955"/>
    </row>
    <row r="574" spans="1:24" x14ac:dyDescent="0.2">
      <c r="A574" s="549"/>
      <c r="B574" s="81"/>
      <c r="C574" s="86"/>
      <c r="D574" s="954"/>
      <c r="E574" s="955"/>
      <c r="F574" s="955"/>
      <c r="G574" s="955"/>
      <c r="H574" s="955"/>
      <c r="I574" s="955"/>
      <c r="J574" s="955"/>
      <c r="K574" s="955"/>
      <c r="L574" s="955"/>
      <c r="M574" s="955"/>
      <c r="N574" s="955"/>
      <c r="O574" s="955"/>
      <c r="P574" s="955"/>
      <c r="Q574" s="955"/>
      <c r="R574" s="955"/>
      <c r="S574" s="955"/>
      <c r="T574" s="955"/>
      <c r="U574" s="955"/>
      <c r="V574" s="955"/>
      <c r="W574" s="955"/>
      <c r="X574" s="955"/>
    </row>
    <row r="575" spans="1:24" x14ac:dyDescent="0.2">
      <c r="A575" s="549"/>
      <c r="B575" s="81"/>
      <c r="C575" s="86"/>
      <c r="D575" s="954"/>
      <c r="E575" s="955"/>
      <c r="F575" s="955"/>
      <c r="G575" s="955"/>
      <c r="H575" s="955"/>
      <c r="I575" s="955"/>
      <c r="J575" s="955"/>
      <c r="K575" s="955"/>
      <c r="L575" s="955"/>
      <c r="M575" s="955"/>
      <c r="N575" s="955"/>
      <c r="O575" s="955"/>
      <c r="P575" s="955"/>
      <c r="Q575" s="955"/>
      <c r="R575" s="955"/>
      <c r="S575" s="955"/>
      <c r="T575" s="955"/>
      <c r="U575" s="955"/>
      <c r="V575" s="955"/>
      <c r="W575" s="955"/>
      <c r="X575" s="955"/>
    </row>
    <row r="576" spans="1:24" x14ac:dyDescent="0.2">
      <c r="A576" s="549"/>
      <c r="B576" s="81"/>
      <c r="C576" s="86"/>
      <c r="D576" s="954"/>
      <c r="E576" s="955"/>
      <c r="F576" s="955"/>
      <c r="G576" s="955"/>
      <c r="H576" s="955"/>
      <c r="I576" s="955"/>
      <c r="J576" s="955"/>
      <c r="K576" s="955"/>
      <c r="L576" s="955"/>
      <c r="M576" s="955"/>
      <c r="N576" s="955"/>
      <c r="O576" s="955"/>
      <c r="P576" s="955"/>
      <c r="Q576" s="955"/>
      <c r="R576" s="955"/>
      <c r="S576" s="955"/>
      <c r="T576" s="955"/>
      <c r="U576" s="955"/>
      <c r="V576" s="955"/>
      <c r="W576" s="955"/>
      <c r="X576" s="955"/>
    </row>
    <row r="577" spans="1:24" x14ac:dyDescent="0.2">
      <c r="A577" s="549"/>
      <c r="B577" s="81"/>
      <c r="C577" s="86"/>
      <c r="D577" s="954"/>
      <c r="E577" s="955"/>
      <c r="F577" s="955"/>
      <c r="G577" s="955"/>
      <c r="H577" s="955"/>
      <c r="I577" s="955"/>
      <c r="J577" s="955"/>
      <c r="K577" s="955"/>
      <c r="L577" s="955"/>
      <c r="M577" s="955"/>
      <c r="N577" s="955"/>
      <c r="O577" s="955"/>
      <c r="P577" s="955"/>
      <c r="Q577" s="955"/>
      <c r="R577" s="955"/>
      <c r="S577" s="955"/>
      <c r="T577" s="955"/>
      <c r="U577" s="955"/>
      <c r="V577" s="955"/>
      <c r="W577" s="955"/>
      <c r="X577" s="955"/>
    </row>
    <row r="578" spans="1:24" x14ac:dyDescent="0.2">
      <c r="A578" s="549"/>
      <c r="B578" s="81"/>
      <c r="C578" s="86"/>
      <c r="D578" s="954"/>
      <c r="E578" s="955"/>
      <c r="F578" s="955"/>
      <c r="G578" s="955"/>
      <c r="H578" s="955"/>
      <c r="I578" s="955"/>
      <c r="J578" s="955"/>
      <c r="K578" s="955"/>
      <c r="L578" s="955"/>
      <c r="M578" s="955"/>
      <c r="N578" s="955"/>
      <c r="O578" s="955"/>
      <c r="P578" s="955"/>
      <c r="Q578" s="955"/>
      <c r="R578" s="955"/>
      <c r="S578" s="955"/>
      <c r="T578" s="955"/>
      <c r="U578" s="955"/>
      <c r="V578" s="955"/>
      <c r="W578" s="955"/>
      <c r="X578" s="955"/>
    </row>
    <row r="579" spans="1:24" x14ac:dyDescent="0.2">
      <c r="A579" s="549"/>
      <c r="B579" s="81"/>
      <c r="C579" s="86"/>
      <c r="D579" s="954"/>
      <c r="E579" s="955"/>
      <c r="F579" s="955"/>
      <c r="G579" s="955"/>
      <c r="H579" s="955"/>
      <c r="I579" s="955"/>
      <c r="J579" s="955"/>
      <c r="K579" s="955"/>
      <c r="L579" s="955"/>
      <c r="M579" s="955"/>
      <c r="N579" s="955"/>
      <c r="O579" s="955"/>
      <c r="P579" s="955"/>
      <c r="Q579" s="955"/>
      <c r="R579" s="955"/>
      <c r="S579" s="955"/>
      <c r="T579" s="955"/>
      <c r="U579" s="955"/>
      <c r="V579" s="955"/>
      <c r="W579" s="955"/>
      <c r="X579" s="955"/>
    </row>
    <row r="580" spans="1:24" x14ac:dyDescent="0.2">
      <c r="A580" s="549"/>
      <c r="B580" s="81"/>
      <c r="C580" s="86"/>
      <c r="D580" s="954"/>
      <c r="E580" s="955"/>
      <c r="F580" s="955"/>
      <c r="G580" s="955"/>
      <c r="H580" s="955"/>
      <c r="I580" s="955"/>
      <c r="J580" s="955"/>
      <c r="K580" s="955"/>
      <c r="L580" s="955"/>
      <c r="M580" s="955"/>
      <c r="N580" s="955"/>
      <c r="O580" s="955"/>
      <c r="P580" s="955"/>
      <c r="Q580" s="955"/>
      <c r="R580" s="955"/>
      <c r="S580" s="955"/>
      <c r="T580" s="955"/>
      <c r="U580" s="955"/>
      <c r="V580" s="955"/>
      <c r="W580" s="955"/>
      <c r="X580" s="955"/>
    </row>
    <row r="581" spans="1:24" x14ac:dyDescent="0.2">
      <c r="A581" s="549"/>
      <c r="B581" s="81"/>
      <c r="C581" s="86"/>
      <c r="D581" s="954"/>
      <c r="E581" s="955"/>
      <c r="F581" s="955"/>
      <c r="G581" s="955"/>
      <c r="H581" s="955"/>
      <c r="I581" s="955"/>
      <c r="J581" s="955"/>
      <c r="K581" s="955"/>
      <c r="L581" s="955"/>
      <c r="M581" s="955"/>
      <c r="N581" s="955"/>
      <c r="O581" s="955"/>
      <c r="P581" s="955"/>
      <c r="Q581" s="955"/>
      <c r="R581" s="955"/>
      <c r="S581" s="955"/>
      <c r="T581" s="955"/>
      <c r="U581" s="955"/>
      <c r="V581" s="955"/>
      <c r="W581" s="955"/>
      <c r="X581" s="955"/>
    </row>
    <row r="582" spans="1:24" x14ac:dyDescent="0.2">
      <c r="A582" s="549"/>
      <c r="B582" s="81"/>
      <c r="C582" s="86"/>
      <c r="D582" s="954"/>
      <c r="E582" s="955"/>
      <c r="F582" s="955"/>
      <c r="G582" s="955"/>
      <c r="H582" s="955"/>
      <c r="I582" s="955"/>
      <c r="J582" s="955"/>
      <c r="K582" s="955"/>
      <c r="L582" s="955"/>
      <c r="M582" s="955"/>
      <c r="N582" s="955"/>
      <c r="O582" s="955"/>
      <c r="P582" s="955"/>
      <c r="Q582" s="955"/>
      <c r="R582" s="955"/>
      <c r="S582" s="955"/>
      <c r="T582" s="955"/>
      <c r="U582" s="955"/>
      <c r="V582" s="955"/>
      <c r="W582" s="955"/>
      <c r="X582" s="955"/>
    </row>
    <row r="583" spans="1:24" x14ac:dyDescent="0.2">
      <c r="A583" s="549"/>
      <c r="B583" s="81"/>
      <c r="C583" s="86"/>
      <c r="D583" s="954"/>
      <c r="E583" s="955"/>
      <c r="F583" s="955"/>
      <c r="G583" s="955"/>
      <c r="H583" s="955"/>
      <c r="I583" s="955"/>
      <c r="J583" s="955"/>
      <c r="K583" s="955"/>
      <c r="L583" s="955"/>
      <c r="M583" s="955"/>
      <c r="N583" s="955"/>
      <c r="O583" s="955"/>
      <c r="P583" s="955"/>
      <c r="Q583" s="955"/>
      <c r="R583" s="955"/>
      <c r="S583" s="955"/>
      <c r="T583" s="955"/>
      <c r="U583" s="955"/>
      <c r="V583" s="955"/>
      <c r="W583" s="955"/>
      <c r="X583" s="955"/>
    </row>
    <row r="584" spans="1:24" x14ac:dyDescent="0.2">
      <c r="A584" s="549"/>
      <c r="B584" s="81"/>
      <c r="C584" s="86"/>
      <c r="D584" s="954"/>
      <c r="E584" s="955"/>
      <c r="F584" s="955"/>
      <c r="G584" s="955"/>
      <c r="H584" s="955"/>
      <c r="I584" s="955"/>
      <c r="J584" s="955"/>
      <c r="K584" s="955"/>
      <c r="L584" s="955"/>
      <c r="M584" s="955"/>
      <c r="N584" s="955"/>
      <c r="O584" s="955"/>
      <c r="P584" s="955"/>
      <c r="Q584" s="955"/>
      <c r="R584" s="955"/>
      <c r="S584" s="955"/>
      <c r="T584" s="955"/>
      <c r="U584" s="955"/>
      <c r="V584" s="955"/>
      <c r="W584" s="955"/>
      <c r="X584" s="955"/>
    </row>
    <row r="585" spans="1:24" x14ac:dyDescent="0.2">
      <c r="A585" s="549"/>
      <c r="B585" s="81"/>
      <c r="C585" s="86"/>
      <c r="D585" s="954"/>
      <c r="E585" s="955"/>
      <c r="F585" s="955"/>
      <c r="G585" s="955"/>
      <c r="H585" s="955"/>
      <c r="I585" s="955"/>
      <c r="J585" s="955"/>
      <c r="K585" s="955"/>
      <c r="L585" s="955"/>
      <c r="M585" s="955"/>
      <c r="N585" s="955"/>
      <c r="O585" s="955"/>
      <c r="P585" s="955"/>
      <c r="Q585" s="955"/>
      <c r="R585" s="955"/>
      <c r="S585" s="955"/>
      <c r="T585" s="955"/>
      <c r="U585" s="955"/>
      <c r="V585" s="955"/>
      <c r="W585" s="955"/>
      <c r="X585" s="955"/>
    </row>
    <row r="586" spans="1:24" x14ac:dyDescent="0.2">
      <c r="A586" s="549"/>
      <c r="B586" s="81"/>
      <c r="C586" s="86"/>
      <c r="D586" s="954"/>
      <c r="E586" s="955"/>
      <c r="F586" s="955"/>
      <c r="G586" s="955"/>
      <c r="H586" s="955"/>
      <c r="I586" s="955"/>
      <c r="J586" s="955"/>
      <c r="K586" s="955"/>
      <c r="L586" s="955"/>
      <c r="M586" s="955"/>
      <c r="N586" s="955"/>
      <c r="O586" s="955"/>
      <c r="P586" s="955"/>
      <c r="Q586" s="955"/>
      <c r="R586" s="955"/>
      <c r="S586" s="955"/>
      <c r="T586" s="955"/>
      <c r="U586" s="955"/>
      <c r="V586" s="955"/>
      <c r="W586" s="955"/>
      <c r="X586" s="955"/>
    </row>
    <row r="587" spans="1:24" x14ac:dyDescent="0.2">
      <c r="A587" s="549"/>
      <c r="B587" s="81"/>
      <c r="C587" s="86"/>
      <c r="D587" s="954"/>
      <c r="E587" s="955"/>
      <c r="F587" s="955"/>
      <c r="G587" s="955"/>
      <c r="H587" s="955"/>
      <c r="I587" s="955"/>
      <c r="J587" s="955"/>
      <c r="K587" s="955"/>
      <c r="L587" s="955"/>
      <c r="M587" s="955"/>
      <c r="N587" s="955"/>
      <c r="O587" s="955"/>
      <c r="P587" s="955"/>
      <c r="Q587" s="955"/>
      <c r="R587" s="955"/>
      <c r="S587" s="955"/>
      <c r="T587" s="955"/>
      <c r="U587" s="955"/>
      <c r="V587" s="955"/>
      <c r="W587" s="955"/>
      <c r="X587" s="955"/>
    </row>
    <row r="588" spans="1:24" x14ac:dyDescent="0.2">
      <c r="A588" s="549"/>
      <c r="B588" s="81"/>
      <c r="C588" s="86"/>
      <c r="D588" s="954"/>
      <c r="E588" s="955"/>
      <c r="F588" s="955"/>
      <c r="G588" s="955"/>
      <c r="H588" s="955"/>
      <c r="I588" s="955"/>
      <c r="J588" s="955"/>
      <c r="K588" s="955"/>
      <c r="L588" s="955"/>
      <c r="M588" s="955"/>
      <c r="N588" s="955"/>
      <c r="O588" s="955"/>
      <c r="P588" s="955"/>
      <c r="Q588" s="955"/>
      <c r="R588" s="955"/>
      <c r="S588" s="955"/>
      <c r="T588" s="955"/>
      <c r="U588" s="955"/>
      <c r="V588" s="955"/>
      <c r="W588" s="955"/>
      <c r="X588" s="955"/>
    </row>
    <row r="589" spans="1:24" x14ac:dyDescent="0.2">
      <c r="A589" s="549"/>
      <c r="B589" s="81"/>
      <c r="C589" s="86"/>
      <c r="D589" s="954"/>
      <c r="E589" s="955"/>
      <c r="F589" s="955"/>
      <c r="G589" s="955"/>
      <c r="H589" s="955"/>
      <c r="I589" s="955"/>
      <c r="J589" s="955"/>
      <c r="K589" s="955"/>
      <c r="L589" s="955"/>
      <c r="M589" s="955"/>
      <c r="N589" s="955"/>
      <c r="O589" s="955"/>
      <c r="P589" s="955"/>
      <c r="Q589" s="955"/>
      <c r="R589" s="955"/>
      <c r="S589" s="955"/>
      <c r="T589" s="955"/>
      <c r="U589" s="955"/>
      <c r="V589" s="955"/>
      <c r="W589" s="955"/>
      <c r="X589" s="955"/>
    </row>
    <row r="590" spans="1:24" x14ac:dyDescent="0.2">
      <c r="A590" s="549"/>
      <c r="B590" s="81"/>
      <c r="C590" s="86"/>
      <c r="D590" s="954"/>
      <c r="E590" s="955"/>
      <c r="F590" s="955"/>
      <c r="G590" s="955"/>
      <c r="H590" s="955"/>
      <c r="I590" s="955"/>
      <c r="J590" s="955"/>
      <c r="K590" s="955"/>
      <c r="L590" s="955"/>
      <c r="M590" s="955"/>
      <c r="N590" s="955"/>
      <c r="O590" s="955"/>
      <c r="P590" s="955"/>
      <c r="Q590" s="955"/>
      <c r="R590" s="955"/>
      <c r="S590" s="955"/>
      <c r="T590" s="955"/>
      <c r="U590" s="955"/>
      <c r="V590" s="955"/>
      <c r="W590" s="955"/>
      <c r="X590" s="955"/>
    </row>
    <row r="591" spans="1:24" x14ac:dyDescent="0.2">
      <c r="A591" s="549"/>
      <c r="B591" s="81"/>
      <c r="C591" s="86"/>
      <c r="D591" s="954"/>
      <c r="E591" s="955"/>
      <c r="F591" s="955"/>
      <c r="G591" s="955"/>
      <c r="H591" s="955"/>
      <c r="I591" s="955"/>
      <c r="J591" s="955"/>
      <c r="K591" s="955"/>
      <c r="L591" s="955"/>
      <c r="M591" s="955"/>
      <c r="N591" s="955"/>
      <c r="O591" s="955"/>
      <c r="P591" s="955"/>
      <c r="Q591" s="955"/>
      <c r="R591" s="955"/>
      <c r="S591" s="955"/>
      <c r="T591" s="955"/>
      <c r="U591" s="955"/>
      <c r="V591" s="955"/>
      <c r="W591" s="955"/>
      <c r="X591" s="955"/>
    </row>
    <row r="592" spans="1:24" x14ac:dyDescent="0.2">
      <c r="A592" s="549"/>
      <c r="B592" s="81"/>
      <c r="C592" s="86"/>
      <c r="D592" s="954"/>
      <c r="E592" s="955"/>
      <c r="F592" s="955"/>
      <c r="G592" s="955"/>
      <c r="H592" s="955"/>
      <c r="I592" s="955"/>
      <c r="J592" s="955"/>
      <c r="K592" s="955"/>
      <c r="L592" s="955"/>
      <c r="M592" s="955"/>
      <c r="N592" s="955"/>
      <c r="O592" s="955"/>
      <c r="P592" s="955"/>
      <c r="Q592" s="955"/>
      <c r="R592" s="955"/>
      <c r="S592" s="955"/>
      <c r="T592" s="955"/>
      <c r="U592" s="955"/>
      <c r="V592" s="955"/>
      <c r="W592" s="955"/>
      <c r="X592" s="955"/>
    </row>
    <row r="593" spans="1:24" x14ac:dyDescent="0.2">
      <c r="A593" s="549"/>
      <c r="B593" s="81"/>
      <c r="C593" s="86"/>
      <c r="D593" s="954"/>
      <c r="E593" s="955"/>
      <c r="F593" s="955"/>
      <c r="G593" s="955"/>
      <c r="H593" s="955"/>
      <c r="I593" s="955"/>
      <c r="J593" s="955"/>
      <c r="K593" s="955"/>
      <c r="L593" s="955"/>
      <c r="M593" s="955"/>
      <c r="N593" s="955"/>
      <c r="O593" s="955"/>
      <c r="P593" s="955"/>
      <c r="Q593" s="955"/>
      <c r="R593" s="955"/>
      <c r="S593" s="955"/>
      <c r="T593" s="955"/>
      <c r="U593" s="955"/>
      <c r="V593" s="955"/>
      <c r="W593" s="955"/>
      <c r="X593" s="955"/>
    </row>
    <row r="594" spans="1:24" x14ac:dyDescent="0.2">
      <c r="A594" s="549"/>
      <c r="B594" s="81"/>
      <c r="C594" s="86"/>
      <c r="D594" s="954"/>
      <c r="E594" s="955"/>
      <c r="F594" s="955"/>
      <c r="G594" s="955"/>
      <c r="H594" s="955"/>
      <c r="I594" s="955"/>
      <c r="J594" s="955"/>
      <c r="K594" s="955"/>
      <c r="L594" s="955"/>
      <c r="M594" s="955"/>
      <c r="N594" s="955"/>
      <c r="O594" s="955"/>
      <c r="P594" s="955"/>
      <c r="Q594" s="955"/>
      <c r="R594" s="955"/>
      <c r="S594" s="955"/>
      <c r="T594" s="955"/>
      <c r="U594" s="955"/>
      <c r="V594" s="955"/>
      <c r="W594" s="955"/>
      <c r="X594" s="955"/>
    </row>
    <row r="595" spans="1:24" x14ac:dyDescent="0.2">
      <c r="A595" s="549"/>
      <c r="B595" s="81"/>
      <c r="C595" s="86"/>
      <c r="D595" s="954"/>
      <c r="E595" s="955"/>
      <c r="F595" s="955"/>
      <c r="G595" s="955"/>
      <c r="H595" s="955"/>
      <c r="I595" s="955"/>
      <c r="J595" s="955"/>
      <c r="K595" s="955"/>
      <c r="L595" s="955"/>
      <c r="M595" s="955"/>
      <c r="N595" s="955"/>
      <c r="O595" s="955"/>
      <c r="P595" s="955"/>
      <c r="Q595" s="955"/>
      <c r="R595" s="955"/>
      <c r="S595" s="955"/>
      <c r="T595" s="955"/>
      <c r="U595" s="955"/>
      <c r="V595" s="955"/>
      <c r="W595" s="955"/>
      <c r="X595" s="955"/>
    </row>
    <row r="596" spans="1:24" x14ac:dyDescent="0.2">
      <c r="A596" s="549"/>
      <c r="B596" s="81"/>
      <c r="C596" s="86"/>
      <c r="D596" s="954"/>
      <c r="E596" s="955"/>
      <c r="F596" s="955"/>
      <c r="G596" s="955"/>
      <c r="H596" s="955"/>
      <c r="I596" s="955"/>
      <c r="J596" s="955"/>
      <c r="K596" s="955"/>
      <c r="L596" s="955"/>
      <c r="M596" s="955"/>
      <c r="N596" s="955"/>
      <c r="O596" s="955"/>
      <c r="P596" s="955"/>
      <c r="Q596" s="955"/>
      <c r="R596" s="955"/>
      <c r="S596" s="955"/>
      <c r="T596" s="955"/>
      <c r="U596" s="955"/>
      <c r="V596" s="955"/>
      <c r="W596" s="955"/>
      <c r="X596" s="955"/>
    </row>
    <row r="597" spans="1:24" x14ac:dyDescent="0.2">
      <c r="A597" s="549"/>
      <c r="B597" s="81"/>
      <c r="C597" s="86"/>
      <c r="D597" s="954"/>
      <c r="E597" s="955"/>
      <c r="F597" s="955"/>
      <c r="G597" s="955"/>
      <c r="H597" s="955"/>
      <c r="I597" s="955"/>
      <c r="J597" s="955"/>
      <c r="K597" s="955"/>
      <c r="L597" s="955"/>
      <c r="M597" s="955"/>
      <c r="N597" s="955"/>
      <c r="O597" s="955"/>
      <c r="P597" s="955"/>
      <c r="Q597" s="955"/>
      <c r="R597" s="955"/>
      <c r="S597" s="955"/>
      <c r="T597" s="955"/>
      <c r="U597" s="955"/>
      <c r="V597" s="955"/>
      <c r="W597" s="955"/>
      <c r="X597" s="955"/>
    </row>
    <row r="598" spans="1:24" x14ac:dyDescent="0.2">
      <c r="A598" s="549"/>
      <c r="B598" s="81"/>
      <c r="C598" s="86"/>
      <c r="D598" s="954"/>
      <c r="E598" s="955"/>
      <c r="F598" s="955"/>
      <c r="G598" s="955"/>
      <c r="H598" s="955"/>
      <c r="I598" s="955"/>
      <c r="J598" s="955"/>
      <c r="K598" s="955"/>
      <c r="L598" s="955"/>
      <c r="M598" s="955"/>
      <c r="N598" s="955"/>
      <c r="O598" s="955"/>
      <c r="P598" s="955"/>
      <c r="Q598" s="955"/>
      <c r="R598" s="955"/>
      <c r="S598" s="955"/>
      <c r="T598" s="955"/>
      <c r="U598" s="955"/>
      <c r="V598" s="955"/>
      <c r="W598" s="955"/>
      <c r="X598" s="955"/>
    </row>
    <row r="599" spans="1:24" x14ac:dyDescent="0.2">
      <c r="A599" s="549"/>
      <c r="B599" s="81"/>
      <c r="C599" s="86"/>
      <c r="D599" s="954"/>
      <c r="E599" s="955"/>
      <c r="F599" s="955"/>
      <c r="G599" s="955"/>
      <c r="H599" s="955"/>
      <c r="I599" s="955"/>
      <c r="J599" s="955"/>
      <c r="K599" s="955"/>
      <c r="L599" s="955"/>
      <c r="M599" s="955"/>
      <c r="N599" s="955"/>
      <c r="O599" s="955"/>
      <c r="P599" s="955"/>
      <c r="Q599" s="955"/>
      <c r="R599" s="955"/>
      <c r="S599" s="955"/>
      <c r="T599" s="955"/>
      <c r="U599" s="955"/>
      <c r="V599" s="955"/>
      <c r="W599" s="955"/>
      <c r="X599" s="955"/>
    </row>
    <row r="600" spans="1:24" x14ac:dyDescent="0.2">
      <c r="A600" s="549"/>
      <c r="B600" s="81"/>
      <c r="C600" s="86"/>
      <c r="D600" s="954"/>
      <c r="E600" s="955"/>
      <c r="F600" s="955"/>
      <c r="G600" s="955"/>
      <c r="H600" s="955"/>
      <c r="I600" s="955"/>
      <c r="J600" s="955"/>
      <c r="K600" s="955"/>
      <c r="L600" s="955"/>
      <c r="M600" s="955"/>
      <c r="N600" s="955"/>
      <c r="O600" s="955"/>
      <c r="P600" s="955"/>
      <c r="Q600" s="955"/>
      <c r="R600" s="955"/>
      <c r="S600" s="955"/>
      <c r="T600" s="955"/>
      <c r="U600" s="955"/>
      <c r="V600" s="955"/>
      <c r="W600" s="955"/>
      <c r="X600" s="955"/>
    </row>
    <row r="601" spans="1:24" x14ac:dyDescent="0.2">
      <c r="A601" s="549"/>
      <c r="B601" s="81"/>
      <c r="C601" s="86"/>
      <c r="D601" s="954"/>
      <c r="E601" s="955"/>
      <c r="F601" s="955"/>
      <c r="G601" s="955"/>
      <c r="H601" s="955"/>
      <c r="I601" s="955"/>
      <c r="J601" s="955"/>
      <c r="K601" s="955"/>
      <c r="L601" s="955"/>
      <c r="M601" s="955"/>
      <c r="N601" s="955"/>
      <c r="O601" s="955"/>
      <c r="P601" s="955"/>
      <c r="Q601" s="955"/>
      <c r="R601" s="955"/>
      <c r="S601" s="955"/>
      <c r="T601" s="955"/>
      <c r="U601" s="955"/>
      <c r="V601" s="955"/>
      <c r="W601" s="955"/>
      <c r="X601" s="955"/>
    </row>
    <row r="602" spans="1:24" x14ac:dyDescent="0.2">
      <c r="A602" s="549"/>
      <c r="B602" s="81"/>
      <c r="C602" s="86"/>
      <c r="D602" s="954"/>
      <c r="E602" s="955"/>
      <c r="F602" s="955"/>
      <c r="G602" s="955"/>
      <c r="H602" s="955"/>
      <c r="I602" s="955"/>
      <c r="J602" s="955"/>
      <c r="K602" s="955"/>
      <c r="L602" s="955"/>
      <c r="M602" s="955"/>
      <c r="N602" s="955"/>
      <c r="O602" s="955"/>
      <c r="P602" s="955"/>
      <c r="Q602" s="955"/>
      <c r="R602" s="955"/>
      <c r="S602" s="955"/>
      <c r="T602" s="955"/>
      <c r="U602" s="955"/>
      <c r="V602" s="955"/>
      <c r="W602" s="955"/>
      <c r="X602" s="955"/>
    </row>
    <row r="603" spans="1:24" x14ac:dyDescent="0.2">
      <c r="A603" s="549"/>
      <c r="B603" s="81"/>
      <c r="C603" s="86"/>
      <c r="D603" s="954"/>
      <c r="E603" s="955"/>
      <c r="F603" s="955"/>
      <c r="G603" s="955"/>
      <c r="H603" s="955"/>
      <c r="I603" s="955"/>
      <c r="J603" s="955"/>
      <c r="K603" s="955"/>
      <c r="L603" s="955"/>
      <c r="M603" s="955"/>
      <c r="N603" s="955"/>
      <c r="O603" s="955"/>
      <c r="P603" s="955"/>
      <c r="Q603" s="955"/>
      <c r="R603" s="955"/>
      <c r="S603" s="955"/>
      <c r="T603" s="955"/>
      <c r="U603" s="955"/>
      <c r="V603" s="955"/>
      <c r="W603" s="955"/>
      <c r="X603" s="955"/>
    </row>
    <row r="604" spans="1:24" x14ac:dyDescent="0.2">
      <c r="A604" s="549"/>
      <c r="B604" s="81"/>
      <c r="C604" s="86"/>
      <c r="D604" s="954"/>
      <c r="E604" s="955"/>
      <c r="F604" s="955"/>
      <c r="G604" s="955"/>
      <c r="H604" s="955"/>
      <c r="I604" s="955"/>
      <c r="J604" s="955"/>
      <c r="K604" s="955"/>
      <c r="L604" s="955"/>
      <c r="M604" s="955"/>
      <c r="N604" s="955"/>
      <c r="O604" s="955"/>
      <c r="P604" s="955"/>
      <c r="Q604" s="955"/>
      <c r="R604" s="955"/>
      <c r="S604" s="955"/>
      <c r="T604" s="955"/>
      <c r="U604" s="955"/>
      <c r="V604" s="955"/>
      <c r="W604" s="955"/>
      <c r="X604" s="955"/>
    </row>
    <row r="605" spans="1:24" x14ac:dyDescent="0.2">
      <c r="A605" s="549"/>
      <c r="B605" s="81"/>
      <c r="C605" s="86"/>
      <c r="D605" s="954"/>
      <c r="E605" s="955"/>
      <c r="F605" s="955"/>
      <c r="G605" s="955"/>
      <c r="H605" s="955"/>
      <c r="I605" s="955"/>
      <c r="J605" s="955"/>
      <c r="K605" s="955"/>
      <c r="L605" s="955"/>
      <c r="M605" s="955"/>
      <c r="N605" s="955"/>
      <c r="O605" s="955"/>
      <c r="P605" s="955"/>
      <c r="Q605" s="955"/>
      <c r="R605" s="955"/>
      <c r="S605" s="955"/>
      <c r="T605" s="955"/>
      <c r="U605" s="955"/>
      <c r="V605" s="955"/>
      <c r="W605" s="955"/>
      <c r="X605" s="955"/>
    </row>
    <row r="606" spans="1:24" x14ac:dyDescent="0.2">
      <c r="A606" s="549"/>
      <c r="B606" s="81"/>
      <c r="C606" s="86"/>
      <c r="D606" s="954"/>
      <c r="E606" s="955"/>
      <c r="F606" s="955"/>
      <c r="G606" s="955"/>
      <c r="H606" s="955"/>
      <c r="I606" s="955"/>
      <c r="J606" s="955"/>
      <c r="K606" s="955"/>
      <c r="L606" s="955"/>
      <c r="M606" s="955"/>
      <c r="N606" s="955"/>
      <c r="O606" s="955"/>
      <c r="P606" s="955"/>
      <c r="Q606" s="955"/>
      <c r="R606" s="955"/>
      <c r="S606" s="955"/>
      <c r="T606" s="955"/>
      <c r="U606" s="955"/>
      <c r="V606" s="955"/>
      <c r="W606" s="955"/>
      <c r="X606" s="955"/>
    </row>
    <row r="607" spans="1:24" x14ac:dyDescent="0.2">
      <c r="A607" s="549"/>
      <c r="B607" s="81"/>
      <c r="C607" s="86"/>
      <c r="D607" s="954"/>
      <c r="E607" s="955"/>
      <c r="F607" s="955"/>
      <c r="G607" s="955"/>
      <c r="H607" s="955"/>
      <c r="I607" s="955"/>
      <c r="J607" s="955"/>
      <c r="K607" s="955"/>
      <c r="L607" s="955"/>
      <c r="M607" s="955"/>
      <c r="N607" s="955"/>
      <c r="O607" s="955"/>
      <c r="P607" s="955"/>
      <c r="Q607" s="955"/>
      <c r="R607" s="955"/>
      <c r="S607" s="955"/>
      <c r="T607" s="955"/>
      <c r="U607" s="955"/>
      <c r="V607" s="955"/>
      <c r="W607" s="955"/>
      <c r="X607" s="955"/>
    </row>
    <row r="608" spans="1:24" x14ac:dyDescent="0.2">
      <c r="A608" s="549"/>
      <c r="B608" s="81"/>
      <c r="C608" s="86"/>
      <c r="D608" s="954"/>
      <c r="E608" s="955"/>
      <c r="F608" s="955"/>
      <c r="G608" s="955"/>
      <c r="H608" s="955"/>
      <c r="I608" s="955"/>
      <c r="J608" s="955"/>
      <c r="K608" s="955"/>
      <c r="L608" s="955"/>
      <c r="M608" s="955"/>
      <c r="N608" s="955"/>
      <c r="O608" s="955"/>
      <c r="P608" s="955"/>
      <c r="Q608" s="955"/>
      <c r="R608" s="955"/>
      <c r="S608" s="955"/>
      <c r="T608" s="955"/>
      <c r="U608" s="955"/>
      <c r="V608" s="955"/>
      <c r="W608" s="955"/>
      <c r="X608" s="955"/>
    </row>
    <row r="609" spans="1:24" x14ac:dyDescent="0.2">
      <c r="A609" s="549"/>
      <c r="B609" s="81"/>
      <c r="C609" s="86"/>
      <c r="D609" s="954"/>
      <c r="E609" s="955"/>
      <c r="F609" s="955"/>
      <c r="G609" s="955"/>
      <c r="H609" s="955"/>
      <c r="I609" s="955"/>
      <c r="J609" s="955"/>
      <c r="K609" s="955"/>
      <c r="L609" s="955"/>
      <c r="M609" s="955"/>
      <c r="N609" s="955"/>
      <c r="O609" s="955"/>
      <c r="P609" s="955"/>
      <c r="Q609" s="955"/>
      <c r="R609" s="955"/>
      <c r="S609" s="955"/>
      <c r="T609" s="955"/>
      <c r="U609" s="955"/>
      <c r="V609" s="955"/>
      <c r="W609" s="955"/>
      <c r="X609" s="955"/>
    </row>
    <row r="610" spans="1:24" x14ac:dyDescent="0.2">
      <c r="A610" s="549"/>
      <c r="B610" s="81"/>
      <c r="C610" s="86"/>
      <c r="D610" s="954"/>
      <c r="E610" s="955"/>
      <c r="F610" s="955"/>
      <c r="G610" s="955"/>
      <c r="H610" s="955"/>
      <c r="I610" s="955"/>
      <c r="J610" s="955"/>
      <c r="K610" s="955"/>
      <c r="L610" s="955"/>
      <c r="M610" s="955"/>
      <c r="N610" s="955"/>
      <c r="O610" s="955"/>
      <c r="P610" s="955"/>
      <c r="Q610" s="955"/>
      <c r="R610" s="955"/>
      <c r="S610" s="955"/>
      <c r="T610" s="955"/>
      <c r="U610" s="955"/>
      <c r="V610" s="955"/>
      <c r="W610" s="955"/>
      <c r="X610" s="955"/>
    </row>
    <row r="611" spans="1:24" x14ac:dyDescent="0.2">
      <c r="A611" s="549"/>
      <c r="B611" s="81"/>
      <c r="C611" s="86"/>
      <c r="D611" s="954"/>
      <c r="E611" s="955"/>
      <c r="F611" s="955"/>
      <c r="G611" s="955"/>
      <c r="H611" s="955"/>
      <c r="I611" s="955"/>
      <c r="J611" s="955"/>
      <c r="K611" s="955"/>
      <c r="L611" s="955"/>
      <c r="M611" s="955"/>
      <c r="N611" s="955"/>
      <c r="O611" s="955"/>
      <c r="P611" s="955"/>
      <c r="Q611" s="955"/>
      <c r="R611" s="955"/>
      <c r="S611" s="955"/>
      <c r="T611" s="955"/>
      <c r="U611" s="955"/>
      <c r="V611" s="955"/>
      <c r="W611" s="955"/>
      <c r="X611" s="955"/>
    </row>
    <row r="612" spans="1:24" x14ac:dyDescent="0.2">
      <c r="A612" s="549"/>
      <c r="B612" s="81"/>
      <c r="C612" s="86"/>
      <c r="D612" s="954"/>
      <c r="E612" s="955"/>
      <c r="F612" s="955"/>
      <c r="G612" s="955"/>
      <c r="H612" s="955"/>
      <c r="I612" s="955"/>
      <c r="J612" s="955"/>
      <c r="K612" s="955"/>
      <c r="L612" s="955"/>
      <c r="M612" s="955"/>
      <c r="N612" s="955"/>
      <c r="O612" s="955"/>
      <c r="P612" s="955"/>
      <c r="Q612" s="955"/>
      <c r="R612" s="955"/>
      <c r="S612" s="955"/>
      <c r="T612" s="955"/>
      <c r="U612" s="955"/>
      <c r="V612" s="955"/>
      <c r="W612" s="955"/>
      <c r="X612" s="955"/>
    </row>
    <row r="613" spans="1:24" x14ac:dyDescent="0.2">
      <c r="A613" s="549"/>
      <c r="B613" s="81"/>
      <c r="C613" s="86"/>
      <c r="D613" s="954"/>
      <c r="E613" s="955"/>
      <c r="F613" s="955"/>
      <c r="G613" s="955"/>
      <c r="H613" s="955"/>
      <c r="I613" s="955"/>
      <c r="J613" s="955"/>
      <c r="K613" s="955"/>
      <c r="L613" s="955"/>
      <c r="M613" s="955"/>
      <c r="N613" s="955"/>
      <c r="O613" s="955"/>
      <c r="P613" s="955"/>
      <c r="Q613" s="955"/>
      <c r="R613" s="955"/>
      <c r="S613" s="955"/>
      <c r="T613" s="955"/>
      <c r="U613" s="955"/>
      <c r="V613" s="955"/>
      <c r="W613" s="955"/>
      <c r="X613" s="955"/>
    </row>
    <row r="614" spans="1:24" x14ac:dyDescent="0.2">
      <c r="A614" s="549"/>
      <c r="B614" s="81"/>
      <c r="C614" s="86"/>
      <c r="D614" s="954"/>
      <c r="E614" s="955"/>
      <c r="F614" s="955"/>
      <c r="G614" s="955"/>
      <c r="H614" s="955"/>
      <c r="I614" s="955"/>
      <c r="J614" s="955"/>
      <c r="K614" s="955"/>
      <c r="L614" s="955"/>
      <c r="M614" s="955"/>
      <c r="N614" s="955"/>
      <c r="O614" s="955"/>
      <c r="P614" s="955"/>
      <c r="Q614" s="955"/>
      <c r="R614" s="955"/>
      <c r="S614" s="955"/>
      <c r="T614" s="955"/>
      <c r="U614" s="955"/>
      <c r="V614" s="955"/>
      <c r="W614" s="955"/>
      <c r="X614" s="955"/>
    </row>
    <row r="615" spans="1:24" x14ac:dyDescent="0.2">
      <c r="A615" s="549"/>
      <c r="B615" s="81"/>
      <c r="C615" s="86"/>
      <c r="D615" s="954"/>
      <c r="E615" s="955"/>
      <c r="F615" s="955"/>
      <c r="G615" s="955"/>
      <c r="H615" s="955"/>
      <c r="I615" s="955"/>
      <c r="J615" s="955"/>
      <c r="K615" s="955"/>
      <c r="L615" s="955"/>
      <c r="M615" s="955"/>
      <c r="N615" s="955"/>
      <c r="O615" s="955"/>
      <c r="P615" s="955"/>
      <c r="Q615" s="955"/>
      <c r="R615" s="955"/>
      <c r="S615" s="955"/>
      <c r="T615" s="955"/>
      <c r="U615" s="955"/>
      <c r="V615" s="955"/>
      <c r="W615" s="955"/>
      <c r="X615" s="955"/>
    </row>
    <row r="616" spans="1:24" x14ac:dyDescent="0.2">
      <c r="A616" s="549"/>
      <c r="B616" s="81"/>
      <c r="C616" s="86"/>
      <c r="D616" s="954"/>
      <c r="E616" s="955"/>
      <c r="F616" s="955"/>
      <c r="G616" s="955"/>
      <c r="H616" s="955"/>
      <c r="I616" s="955"/>
      <c r="J616" s="955"/>
      <c r="K616" s="955"/>
      <c r="L616" s="955"/>
      <c r="M616" s="955"/>
      <c r="N616" s="955"/>
      <c r="O616" s="955"/>
      <c r="P616" s="955"/>
      <c r="Q616" s="955"/>
      <c r="R616" s="955"/>
      <c r="S616" s="955"/>
      <c r="T616" s="955"/>
      <c r="U616" s="955"/>
      <c r="V616" s="955"/>
      <c r="W616" s="955"/>
      <c r="X616" s="955"/>
    </row>
    <row r="617" spans="1:24" x14ac:dyDescent="0.2">
      <c r="A617" s="549"/>
      <c r="B617" s="81"/>
      <c r="C617" s="86"/>
      <c r="D617" s="954"/>
      <c r="E617" s="955"/>
      <c r="F617" s="955"/>
      <c r="G617" s="955"/>
      <c r="H617" s="955"/>
      <c r="I617" s="955"/>
      <c r="J617" s="955"/>
      <c r="K617" s="955"/>
      <c r="L617" s="955"/>
      <c r="M617" s="955"/>
      <c r="N617" s="955"/>
      <c r="O617" s="955"/>
      <c r="P617" s="955"/>
      <c r="Q617" s="955"/>
      <c r="R617" s="955"/>
      <c r="S617" s="955"/>
      <c r="T617" s="955"/>
      <c r="U617" s="955"/>
      <c r="V617" s="955"/>
      <c r="W617" s="955"/>
      <c r="X617" s="955"/>
    </row>
    <row r="618" spans="1:24" x14ac:dyDescent="0.2">
      <c r="A618" s="549"/>
      <c r="B618" s="81"/>
      <c r="C618" s="86"/>
      <c r="D618" s="954"/>
      <c r="E618" s="955"/>
      <c r="F618" s="955"/>
      <c r="G618" s="955"/>
      <c r="H618" s="955"/>
      <c r="I618" s="955"/>
      <c r="J618" s="955"/>
      <c r="K618" s="955"/>
      <c r="L618" s="955"/>
      <c r="M618" s="955"/>
      <c r="N618" s="955"/>
      <c r="O618" s="955"/>
      <c r="P618" s="955"/>
      <c r="Q618" s="955"/>
      <c r="R618" s="955"/>
      <c r="S618" s="955"/>
      <c r="T618" s="955"/>
      <c r="U618" s="955"/>
      <c r="V618" s="955"/>
      <c r="W618" s="955"/>
      <c r="X618" s="955"/>
    </row>
    <row r="619" spans="1:24" x14ac:dyDescent="0.2">
      <c r="A619" s="549"/>
      <c r="B619" s="81"/>
      <c r="C619" s="86"/>
      <c r="D619" s="954"/>
      <c r="E619" s="955"/>
      <c r="F619" s="955"/>
      <c r="G619" s="955"/>
      <c r="H619" s="955"/>
      <c r="I619" s="955"/>
      <c r="J619" s="955"/>
      <c r="K619" s="955"/>
      <c r="L619" s="955"/>
      <c r="M619" s="955"/>
      <c r="N619" s="955"/>
      <c r="O619" s="955"/>
      <c r="P619" s="955"/>
      <c r="Q619" s="955"/>
      <c r="R619" s="955"/>
      <c r="S619" s="955"/>
      <c r="T619" s="955"/>
      <c r="U619" s="955"/>
      <c r="V619" s="955"/>
      <c r="W619" s="955"/>
      <c r="X619" s="955"/>
    </row>
    <row r="620" spans="1:24" x14ac:dyDescent="0.2">
      <c r="A620" s="549"/>
      <c r="B620" s="81"/>
      <c r="C620" s="86"/>
      <c r="D620" s="954"/>
      <c r="E620" s="955"/>
      <c r="F620" s="955"/>
      <c r="G620" s="955"/>
      <c r="H620" s="955"/>
      <c r="I620" s="955"/>
      <c r="J620" s="955"/>
      <c r="K620" s="955"/>
      <c r="L620" s="955"/>
      <c r="M620" s="955"/>
      <c r="N620" s="955"/>
      <c r="O620" s="955"/>
      <c r="P620" s="955"/>
      <c r="Q620" s="955"/>
      <c r="R620" s="955"/>
      <c r="S620" s="955"/>
      <c r="T620" s="955"/>
      <c r="U620" s="955"/>
      <c r="V620" s="955"/>
      <c r="W620" s="955"/>
      <c r="X620" s="955"/>
    </row>
    <row r="621" spans="1:24" x14ac:dyDescent="0.2">
      <c r="A621" s="549"/>
      <c r="B621" s="81"/>
      <c r="C621" s="86"/>
      <c r="D621" s="954"/>
      <c r="E621" s="955"/>
      <c r="F621" s="955"/>
      <c r="G621" s="955"/>
      <c r="H621" s="955"/>
      <c r="I621" s="955"/>
      <c r="J621" s="955"/>
      <c r="K621" s="955"/>
      <c r="L621" s="955"/>
      <c r="M621" s="955"/>
      <c r="N621" s="955"/>
      <c r="O621" s="955"/>
      <c r="P621" s="955"/>
      <c r="Q621" s="955"/>
      <c r="R621" s="955"/>
      <c r="S621" s="955"/>
      <c r="T621" s="955"/>
      <c r="U621" s="955"/>
      <c r="V621" s="955"/>
      <c r="W621" s="955"/>
      <c r="X621" s="955"/>
    </row>
    <row r="622" spans="1:24" x14ac:dyDescent="0.2">
      <c r="A622" s="549"/>
      <c r="B622" s="81"/>
      <c r="C622" s="86"/>
      <c r="D622" s="954"/>
      <c r="E622" s="955"/>
      <c r="F622" s="955"/>
      <c r="G622" s="955"/>
      <c r="H622" s="955"/>
      <c r="I622" s="955"/>
      <c r="J622" s="955"/>
      <c r="K622" s="955"/>
      <c r="L622" s="955"/>
      <c r="M622" s="955"/>
      <c r="N622" s="955"/>
      <c r="O622" s="955"/>
      <c r="P622" s="955"/>
      <c r="Q622" s="955"/>
      <c r="R622" s="955"/>
      <c r="S622" s="955"/>
      <c r="T622" s="955"/>
      <c r="U622" s="955"/>
      <c r="V622" s="955"/>
      <c r="W622" s="955"/>
      <c r="X622" s="955"/>
    </row>
    <row r="623" spans="1:24" x14ac:dyDescent="0.2">
      <c r="A623" s="549"/>
      <c r="B623" s="81"/>
      <c r="C623" s="86"/>
      <c r="D623" s="954"/>
      <c r="E623" s="955"/>
      <c r="F623" s="955"/>
      <c r="G623" s="955"/>
      <c r="H623" s="955"/>
      <c r="I623" s="955"/>
      <c r="J623" s="955"/>
      <c r="K623" s="955"/>
      <c r="L623" s="955"/>
      <c r="M623" s="955"/>
      <c r="N623" s="955"/>
      <c r="O623" s="955"/>
      <c r="P623" s="955"/>
      <c r="Q623" s="955"/>
      <c r="R623" s="955"/>
      <c r="S623" s="955"/>
      <c r="T623" s="955"/>
      <c r="U623" s="955"/>
      <c r="V623" s="955"/>
      <c r="W623" s="955"/>
      <c r="X623" s="955"/>
    </row>
    <row r="624" spans="1:24" x14ac:dyDescent="0.2">
      <c r="A624" s="549"/>
      <c r="B624" s="81"/>
      <c r="C624" s="86"/>
      <c r="D624" s="954"/>
      <c r="E624" s="955"/>
      <c r="F624" s="955"/>
      <c r="G624" s="955"/>
      <c r="H624" s="955"/>
      <c r="I624" s="955"/>
      <c r="J624" s="955"/>
      <c r="K624" s="955"/>
      <c r="L624" s="955"/>
      <c r="M624" s="955"/>
      <c r="N624" s="955"/>
      <c r="O624" s="955"/>
      <c r="P624" s="955"/>
      <c r="Q624" s="955"/>
      <c r="R624" s="955"/>
      <c r="S624" s="955"/>
      <c r="T624" s="955"/>
      <c r="U624" s="955"/>
      <c r="V624" s="955"/>
      <c r="W624" s="955"/>
      <c r="X624" s="955"/>
    </row>
    <row r="625" spans="1:24" x14ac:dyDescent="0.2">
      <c r="A625" s="549"/>
      <c r="B625" s="81"/>
      <c r="C625" s="86"/>
      <c r="D625" s="954"/>
      <c r="E625" s="955"/>
      <c r="F625" s="955"/>
      <c r="G625" s="955"/>
      <c r="H625" s="955"/>
      <c r="I625" s="955"/>
      <c r="J625" s="955"/>
      <c r="K625" s="955"/>
      <c r="L625" s="955"/>
      <c r="M625" s="955"/>
      <c r="N625" s="955"/>
      <c r="O625" s="955"/>
      <c r="P625" s="955"/>
      <c r="Q625" s="955"/>
      <c r="R625" s="955"/>
      <c r="S625" s="955"/>
      <c r="T625" s="955"/>
      <c r="U625" s="955"/>
      <c r="V625" s="955"/>
      <c r="W625" s="955"/>
      <c r="X625" s="955"/>
    </row>
    <row r="626" spans="1:24" x14ac:dyDescent="0.2">
      <c r="A626" s="549"/>
      <c r="B626" s="81"/>
      <c r="C626" s="86"/>
      <c r="D626" s="954"/>
      <c r="E626" s="955"/>
      <c r="F626" s="955"/>
      <c r="G626" s="955"/>
      <c r="H626" s="955"/>
      <c r="I626" s="955"/>
      <c r="J626" s="955"/>
      <c r="K626" s="955"/>
      <c r="L626" s="955"/>
      <c r="M626" s="955"/>
      <c r="N626" s="955"/>
      <c r="O626" s="955"/>
      <c r="P626" s="955"/>
      <c r="Q626" s="955"/>
      <c r="R626" s="955"/>
      <c r="S626" s="955"/>
      <c r="T626" s="955"/>
      <c r="U626" s="955"/>
      <c r="V626" s="955"/>
      <c r="W626" s="955"/>
      <c r="X626" s="955"/>
    </row>
    <row r="627" spans="1:24" x14ac:dyDescent="0.2">
      <c r="A627" s="549"/>
      <c r="B627" s="81"/>
      <c r="C627" s="86"/>
      <c r="D627" s="954"/>
      <c r="E627" s="955"/>
      <c r="F627" s="955"/>
      <c r="G627" s="955"/>
      <c r="H627" s="955"/>
      <c r="I627" s="955"/>
      <c r="J627" s="955"/>
      <c r="K627" s="955"/>
      <c r="L627" s="955"/>
      <c r="M627" s="955"/>
      <c r="N627" s="955"/>
      <c r="O627" s="955"/>
      <c r="P627" s="955"/>
      <c r="Q627" s="955"/>
      <c r="R627" s="955"/>
      <c r="S627" s="955"/>
      <c r="T627" s="955"/>
      <c r="U627" s="955"/>
      <c r="V627" s="955"/>
      <c r="W627" s="955"/>
      <c r="X627" s="955"/>
    </row>
    <row r="628" spans="1:24" x14ac:dyDescent="0.2">
      <c r="A628" s="549"/>
      <c r="B628" s="81"/>
      <c r="C628" s="86"/>
      <c r="D628" s="954"/>
      <c r="E628" s="955"/>
      <c r="F628" s="955"/>
      <c r="G628" s="955"/>
      <c r="H628" s="955"/>
      <c r="I628" s="955"/>
      <c r="J628" s="955"/>
      <c r="K628" s="955"/>
      <c r="L628" s="955"/>
      <c r="M628" s="955"/>
      <c r="N628" s="955"/>
      <c r="O628" s="955"/>
      <c r="P628" s="955"/>
      <c r="Q628" s="955"/>
      <c r="R628" s="955"/>
      <c r="S628" s="955"/>
      <c r="T628" s="955"/>
      <c r="U628" s="955"/>
      <c r="V628" s="955"/>
      <c r="W628" s="955"/>
      <c r="X628" s="955"/>
    </row>
    <row r="629" spans="1:24" x14ac:dyDescent="0.2">
      <c r="A629" s="549"/>
      <c r="B629" s="81"/>
      <c r="C629" s="86"/>
      <c r="D629" s="954"/>
      <c r="E629" s="955"/>
      <c r="F629" s="955"/>
      <c r="G629" s="955"/>
      <c r="H629" s="955"/>
      <c r="I629" s="955"/>
      <c r="J629" s="955"/>
      <c r="K629" s="955"/>
      <c r="L629" s="955"/>
      <c r="M629" s="955"/>
      <c r="N629" s="955"/>
      <c r="O629" s="955"/>
      <c r="P629" s="955"/>
      <c r="Q629" s="955"/>
      <c r="R629" s="955"/>
      <c r="S629" s="955"/>
      <c r="T629" s="955"/>
      <c r="U629" s="955"/>
      <c r="V629" s="955"/>
      <c r="W629" s="955"/>
      <c r="X629" s="955"/>
    </row>
    <row r="630" spans="1:24" x14ac:dyDescent="0.2">
      <c r="A630" s="549"/>
      <c r="B630" s="81"/>
      <c r="C630" s="86"/>
      <c r="D630" s="954"/>
      <c r="E630" s="955"/>
      <c r="F630" s="955"/>
      <c r="G630" s="955"/>
      <c r="H630" s="955"/>
      <c r="I630" s="955"/>
      <c r="J630" s="955"/>
      <c r="K630" s="955"/>
      <c r="L630" s="955"/>
      <c r="M630" s="955"/>
      <c r="N630" s="955"/>
      <c r="O630" s="955"/>
      <c r="P630" s="955"/>
      <c r="Q630" s="955"/>
      <c r="R630" s="955"/>
      <c r="S630" s="955"/>
      <c r="T630" s="955"/>
      <c r="U630" s="955"/>
      <c r="V630" s="955"/>
      <c r="W630" s="955"/>
      <c r="X630" s="955"/>
    </row>
    <row r="631" spans="1:24" x14ac:dyDescent="0.2">
      <c r="A631" s="549"/>
      <c r="B631" s="81"/>
      <c r="C631" s="86"/>
      <c r="D631" s="954"/>
      <c r="E631" s="955"/>
      <c r="F631" s="955"/>
      <c r="G631" s="955"/>
      <c r="H631" s="955"/>
      <c r="I631" s="955"/>
      <c r="J631" s="955"/>
      <c r="K631" s="955"/>
      <c r="L631" s="955"/>
      <c r="M631" s="955"/>
      <c r="N631" s="955"/>
      <c r="O631" s="955"/>
      <c r="P631" s="955"/>
      <c r="Q631" s="955"/>
      <c r="R631" s="955"/>
      <c r="S631" s="955"/>
      <c r="T631" s="955"/>
      <c r="U631" s="955"/>
      <c r="V631" s="955"/>
      <c r="W631" s="955"/>
      <c r="X631" s="955"/>
    </row>
    <row r="632" spans="1:24" x14ac:dyDescent="0.2">
      <c r="A632" s="549"/>
      <c r="B632" s="81"/>
      <c r="C632" s="86"/>
      <c r="D632" s="954"/>
      <c r="E632" s="955"/>
      <c r="F632" s="955"/>
      <c r="G632" s="955"/>
      <c r="H632" s="955"/>
      <c r="I632" s="955"/>
      <c r="J632" s="955"/>
      <c r="K632" s="955"/>
      <c r="L632" s="955"/>
      <c r="M632" s="955"/>
      <c r="N632" s="955"/>
      <c r="O632" s="955"/>
      <c r="P632" s="955"/>
      <c r="Q632" s="955"/>
      <c r="R632" s="955"/>
      <c r="S632" s="955"/>
      <c r="T632" s="955"/>
      <c r="U632" s="955"/>
      <c r="V632" s="955"/>
      <c r="W632" s="955"/>
      <c r="X632" s="955"/>
    </row>
    <row r="633" spans="1:24" x14ac:dyDescent="0.2">
      <c r="A633" s="549"/>
      <c r="B633" s="81"/>
      <c r="C633" s="86"/>
      <c r="D633" s="954"/>
      <c r="E633" s="955"/>
      <c r="F633" s="955"/>
      <c r="G633" s="955"/>
      <c r="H633" s="955"/>
      <c r="I633" s="955"/>
      <c r="J633" s="955"/>
      <c r="K633" s="955"/>
      <c r="L633" s="955"/>
      <c r="M633" s="955"/>
      <c r="N633" s="955"/>
      <c r="O633" s="955"/>
      <c r="P633" s="955"/>
      <c r="Q633" s="955"/>
      <c r="R633" s="955"/>
      <c r="S633" s="955"/>
      <c r="T633" s="955"/>
      <c r="U633" s="955"/>
      <c r="V633" s="955"/>
      <c r="W633" s="955"/>
      <c r="X633" s="955"/>
    </row>
    <row r="634" spans="1:24" x14ac:dyDescent="0.2">
      <c r="A634" s="549"/>
      <c r="B634" s="81"/>
      <c r="C634" s="86"/>
      <c r="D634" s="954"/>
      <c r="E634" s="955"/>
      <c r="F634" s="955"/>
      <c r="G634" s="955"/>
      <c r="H634" s="955"/>
      <c r="I634" s="955"/>
      <c r="J634" s="955"/>
      <c r="K634" s="955"/>
      <c r="L634" s="955"/>
      <c r="M634" s="955"/>
      <c r="N634" s="955"/>
      <c r="O634" s="955"/>
      <c r="P634" s="955"/>
      <c r="Q634" s="955"/>
      <c r="R634" s="955"/>
      <c r="S634" s="955"/>
      <c r="T634" s="955"/>
      <c r="U634" s="955"/>
      <c r="V634" s="955"/>
      <c r="W634" s="955"/>
      <c r="X634" s="955"/>
    </row>
    <row r="635" spans="1:24" x14ac:dyDescent="0.2">
      <c r="A635" s="549"/>
      <c r="B635" s="81"/>
      <c r="C635" s="86"/>
      <c r="D635" s="954"/>
      <c r="E635" s="955"/>
      <c r="F635" s="955"/>
      <c r="G635" s="955"/>
      <c r="H635" s="955"/>
      <c r="I635" s="955"/>
      <c r="J635" s="955"/>
      <c r="K635" s="955"/>
      <c r="L635" s="955"/>
      <c r="M635" s="955"/>
      <c r="N635" s="955"/>
      <c r="O635" s="955"/>
      <c r="P635" s="955"/>
      <c r="Q635" s="955"/>
      <c r="R635" s="955"/>
      <c r="S635" s="955"/>
      <c r="T635" s="955"/>
      <c r="U635" s="955"/>
      <c r="V635" s="955"/>
      <c r="W635" s="955"/>
      <c r="X635" s="955"/>
    </row>
    <row r="636" spans="1:24" x14ac:dyDescent="0.2">
      <c r="A636" s="549"/>
      <c r="B636" s="81"/>
      <c r="C636" s="86"/>
      <c r="D636" s="954"/>
      <c r="E636" s="955"/>
      <c r="F636" s="955"/>
      <c r="G636" s="955"/>
      <c r="H636" s="955"/>
      <c r="I636" s="955"/>
      <c r="J636" s="955"/>
      <c r="K636" s="955"/>
      <c r="L636" s="955"/>
      <c r="M636" s="955"/>
      <c r="N636" s="955"/>
      <c r="O636" s="955"/>
      <c r="P636" s="955"/>
      <c r="Q636" s="955"/>
      <c r="R636" s="955"/>
      <c r="S636" s="955"/>
      <c r="T636" s="955"/>
      <c r="U636" s="955"/>
      <c r="V636" s="955"/>
      <c r="W636" s="955"/>
      <c r="X636" s="955"/>
    </row>
    <row r="637" spans="1:24" x14ac:dyDescent="0.2">
      <c r="A637" s="549"/>
      <c r="B637" s="81"/>
      <c r="C637" s="86"/>
      <c r="D637" s="954"/>
      <c r="E637" s="955"/>
      <c r="F637" s="955"/>
      <c r="G637" s="955"/>
      <c r="H637" s="955"/>
      <c r="I637" s="955"/>
      <c r="J637" s="955"/>
      <c r="K637" s="955"/>
      <c r="L637" s="955"/>
      <c r="M637" s="955"/>
      <c r="N637" s="955"/>
      <c r="O637" s="955"/>
      <c r="P637" s="955"/>
      <c r="Q637" s="955"/>
      <c r="R637" s="955"/>
      <c r="S637" s="955"/>
      <c r="T637" s="955"/>
      <c r="U637" s="955"/>
      <c r="V637" s="955"/>
      <c r="W637" s="955"/>
      <c r="X637" s="955"/>
    </row>
    <row r="638" spans="1:24" x14ac:dyDescent="0.2">
      <c r="A638" s="549"/>
      <c r="B638" s="81"/>
      <c r="C638" s="86"/>
      <c r="D638" s="954"/>
      <c r="E638" s="955"/>
      <c r="F638" s="955"/>
      <c r="G638" s="955"/>
      <c r="H638" s="955"/>
      <c r="I638" s="955"/>
      <c r="J638" s="955"/>
      <c r="K638" s="955"/>
      <c r="L638" s="955"/>
      <c r="M638" s="955"/>
      <c r="N638" s="955"/>
      <c r="O638" s="955"/>
      <c r="P638" s="955"/>
      <c r="Q638" s="955"/>
      <c r="R638" s="955"/>
      <c r="S638" s="955"/>
      <c r="T638" s="955"/>
      <c r="U638" s="955"/>
      <c r="V638" s="955"/>
      <c r="W638" s="955"/>
      <c r="X638" s="955"/>
    </row>
    <row r="639" spans="1:24" x14ac:dyDescent="0.2">
      <c r="A639" s="549"/>
      <c r="B639" s="81"/>
      <c r="C639" s="86"/>
      <c r="D639" s="954"/>
      <c r="E639" s="955"/>
      <c r="F639" s="955"/>
      <c r="G639" s="955"/>
      <c r="H639" s="955"/>
      <c r="I639" s="955"/>
      <c r="J639" s="955"/>
      <c r="K639" s="955"/>
      <c r="L639" s="955"/>
      <c r="M639" s="955"/>
      <c r="N639" s="955"/>
      <c r="O639" s="955"/>
      <c r="P639" s="955"/>
      <c r="Q639" s="955"/>
      <c r="R639" s="955"/>
      <c r="S639" s="955"/>
      <c r="T639" s="955"/>
      <c r="U639" s="955"/>
      <c r="V639" s="955"/>
      <c r="W639" s="955"/>
      <c r="X639" s="955"/>
    </row>
    <row r="640" spans="1:24" x14ac:dyDescent="0.2">
      <c r="A640" s="549"/>
      <c r="B640" s="81"/>
      <c r="C640" s="86"/>
      <c r="D640" s="954"/>
      <c r="E640" s="955"/>
      <c r="F640" s="955"/>
      <c r="G640" s="955"/>
      <c r="H640" s="955"/>
      <c r="I640" s="955"/>
      <c r="J640" s="955"/>
      <c r="K640" s="955"/>
      <c r="L640" s="955"/>
      <c r="M640" s="955"/>
      <c r="N640" s="955"/>
      <c r="O640" s="955"/>
      <c r="P640" s="955"/>
      <c r="Q640" s="955"/>
      <c r="R640" s="955"/>
      <c r="S640" s="955"/>
      <c r="T640" s="955"/>
      <c r="U640" s="955"/>
      <c r="V640" s="955"/>
      <c r="W640" s="955"/>
      <c r="X640" s="955"/>
    </row>
    <row r="641" spans="1:24" x14ac:dyDescent="0.2">
      <c r="A641" s="549"/>
      <c r="B641" s="81"/>
      <c r="C641" s="86"/>
      <c r="D641" s="954"/>
      <c r="E641" s="955"/>
      <c r="F641" s="955"/>
      <c r="G641" s="955"/>
      <c r="H641" s="955"/>
      <c r="I641" s="955"/>
      <c r="J641" s="955"/>
      <c r="K641" s="955"/>
      <c r="L641" s="955"/>
      <c r="M641" s="955"/>
      <c r="N641" s="955"/>
      <c r="O641" s="955"/>
      <c r="P641" s="955"/>
      <c r="Q641" s="955"/>
      <c r="R641" s="955"/>
      <c r="S641" s="955"/>
      <c r="T641" s="955"/>
      <c r="U641" s="955"/>
      <c r="V641" s="955"/>
      <c r="W641" s="955"/>
      <c r="X641" s="955"/>
    </row>
    <row r="642" spans="1:24" x14ac:dyDescent="0.2">
      <c r="A642" s="549"/>
      <c r="B642" s="81"/>
      <c r="C642" s="86"/>
      <c r="D642" s="954"/>
      <c r="E642" s="955"/>
      <c r="F642" s="955"/>
      <c r="G642" s="955"/>
      <c r="H642" s="955"/>
      <c r="I642" s="955"/>
      <c r="J642" s="955"/>
      <c r="K642" s="955"/>
      <c r="L642" s="955"/>
      <c r="M642" s="955"/>
      <c r="N642" s="955"/>
      <c r="O642" s="955"/>
      <c r="P642" s="955"/>
      <c r="Q642" s="955"/>
      <c r="R642" s="955"/>
      <c r="S642" s="955"/>
      <c r="T642" s="955"/>
      <c r="U642" s="955"/>
      <c r="V642" s="955"/>
      <c r="W642" s="955"/>
      <c r="X642" s="955"/>
    </row>
    <row r="643" spans="1:24" x14ac:dyDescent="0.2">
      <c r="A643" s="549"/>
      <c r="B643" s="81"/>
      <c r="C643" s="86"/>
      <c r="D643" s="954"/>
      <c r="E643" s="955"/>
      <c r="F643" s="955"/>
      <c r="G643" s="955"/>
      <c r="H643" s="955"/>
      <c r="I643" s="955"/>
      <c r="J643" s="955"/>
      <c r="K643" s="955"/>
      <c r="L643" s="955"/>
      <c r="M643" s="955"/>
      <c r="N643" s="955"/>
      <c r="O643" s="955"/>
      <c r="P643" s="955"/>
      <c r="Q643" s="955"/>
      <c r="R643" s="955"/>
      <c r="S643" s="955"/>
      <c r="T643" s="955"/>
      <c r="U643" s="955"/>
      <c r="V643" s="955"/>
      <c r="W643" s="955"/>
      <c r="X643" s="955"/>
    </row>
    <row r="644" spans="1:24" x14ac:dyDescent="0.2">
      <c r="A644" s="549"/>
      <c r="B644" s="81"/>
      <c r="C644" s="86"/>
      <c r="D644" s="954"/>
      <c r="E644" s="955"/>
      <c r="F644" s="955"/>
      <c r="G644" s="955"/>
      <c r="H644" s="955"/>
      <c r="I644" s="955"/>
      <c r="J644" s="955"/>
      <c r="K644" s="955"/>
      <c r="L644" s="955"/>
      <c r="M644" s="955"/>
      <c r="N644" s="955"/>
      <c r="O644" s="955"/>
      <c r="P644" s="955"/>
      <c r="Q644" s="955"/>
      <c r="R644" s="955"/>
      <c r="S644" s="955"/>
      <c r="T644" s="955"/>
      <c r="U644" s="955"/>
      <c r="V644" s="955"/>
      <c r="W644" s="955"/>
      <c r="X644" s="955"/>
    </row>
    <row r="645" spans="1:24" x14ac:dyDescent="0.2">
      <c r="A645" s="549"/>
      <c r="B645" s="81"/>
      <c r="C645" s="86"/>
      <c r="D645" s="954"/>
      <c r="E645" s="955"/>
      <c r="F645" s="955"/>
      <c r="G645" s="955"/>
      <c r="H645" s="955"/>
      <c r="I645" s="955"/>
      <c r="J645" s="955"/>
      <c r="K645" s="955"/>
      <c r="L645" s="955"/>
      <c r="M645" s="955"/>
      <c r="N645" s="955"/>
      <c r="O645" s="955"/>
      <c r="P645" s="955"/>
      <c r="Q645" s="955"/>
      <c r="R645" s="955"/>
      <c r="S645" s="955"/>
      <c r="T645" s="955"/>
      <c r="U645" s="955"/>
      <c r="V645" s="955"/>
      <c r="W645" s="955"/>
      <c r="X645" s="955"/>
    </row>
    <row r="646" spans="1:24" x14ac:dyDescent="0.2">
      <c r="A646" s="549"/>
      <c r="B646" s="81"/>
      <c r="C646" s="86"/>
      <c r="D646" s="954"/>
      <c r="E646" s="955"/>
      <c r="F646" s="955"/>
      <c r="G646" s="955"/>
      <c r="H646" s="955"/>
      <c r="I646" s="955"/>
      <c r="J646" s="955"/>
      <c r="K646" s="955"/>
      <c r="L646" s="955"/>
      <c r="M646" s="955"/>
      <c r="N646" s="955"/>
      <c r="O646" s="955"/>
      <c r="P646" s="955"/>
      <c r="Q646" s="955"/>
      <c r="R646" s="955"/>
      <c r="S646" s="955"/>
      <c r="T646" s="955"/>
      <c r="U646" s="955"/>
      <c r="V646" s="955"/>
      <c r="W646" s="955"/>
      <c r="X646" s="955"/>
    </row>
    <row r="647" spans="1:24" x14ac:dyDescent="0.2">
      <c r="A647" s="549"/>
      <c r="B647" s="81"/>
      <c r="C647" s="86"/>
      <c r="D647" s="954"/>
      <c r="E647" s="955"/>
      <c r="F647" s="955"/>
      <c r="G647" s="955"/>
      <c r="H647" s="955"/>
      <c r="I647" s="955"/>
      <c r="J647" s="955"/>
      <c r="K647" s="955"/>
      <c r="L647" s="955"/>
      <c r="M647" s="955"/>
      <c r="N647" s="955"/>
      <c r="O647" s="955"/>
      <c r="P647" s="955"/>
      <c r="Q647" s="955"/>
      <c r="R647" s="955"/>
      <c r="S647" s="955"/>
      <c r="T647" s="955"/>
      <c r="U647" s="955"/>
      <c r="V647" s="955"/>
      <c r="W647" s="955"/>
      <c r="X647" s="955"/>
    </row>
    <row r="648" spans="1:24" x14ac:dyDescent="0.2">
      <c r="A648" s="549"/>
      <c r="B648" s="81"/>
      <c r="C648" s="86"/>
      <c r="D648" s="954"/>
      <c r="E648" s="955"/>
      <c r="F648" s="955"/>
      <c r="G648" s="955"/>
      <c r="H648" s="955"/>
      <c r="I648" s="955"/>
      <c r="J648" s="955"/>
      <c r="K648" s="955"/>
      <c r="L648" s="955"/>
      <c r="M648" s="955"/>
      <c r="N648" s="955"/>
      <c r="O648" s="955"/>
      <c r="P648" s="955"/>
      <c r="Q648" s="955"/>
      <c r="R648" s="955"/>
      <c r="S648" s="955"/>
      <c r="T648" s="955"/>
      <c r="U648" s="955"/>
      <c r="V648" s="955"/>
      <c r="W648" s="955"/>
      <c r="X648" s="955"/>
    </row>
    <row r="649" spans="1:24" x14ac:dyDescent="0.2">
      <c r="A649" s="549"/>
      <c r="B649" s="81"/>
      <c r="C649" s="86"/>
      <c r="D649" s="954"/>
      <c r="E649" s="955"/>
      <c r="F649" s="955"/>
      <c r="G649" s="955"/>
      <c r="H649" s="955"/>
      <c r="I649" s="955"/>
      <c r="J649" s="955"/>
      <c r="K649" s="955"/>
      <c r="L649" s="955"/>
      <c r="M649" s="955"/>
      <c r="N649" s="955"/>
      <c r="O649" s="955"/>
      <c r="P649" s="955"/>
      <c r="Q649" s="955"/>
      <c r="R649" s="955"/>
      <c r="S649" s="955"/>
      <c r="T649" s="955"/>
      <c r="U649" s="955"/>
      <c r="V649" s="955"/>
      <c r="W649" s="955"/>
      <c r="X649" s="955"/>
    </row>
    <row r="650" spans="1:24" x14ac:dyDescent="0.2">
      <c r="A650" s="549"/>
      <c r="B650" s="81"/>
      <c r="C650" s="86"/>
      <c r="D650" s="954"/>
      <c r="E650" s="955"/>
      <c r="F650" s="955"/>
      <c r="G650" s="955"/>
      <c r="H650" s="955"/>
      <c r="I650" s="955"/>
      <c r="J650" s="955"/>
      <c r="K650" s="955"/>
      <c r="L650" s="955"/>
      <c r="M650" s="955"/>
      <c r="N650" s="955"/>
      <c r="O650" s="955"/>
      <c r="P650" s="955"/>
      <c r="Q650" s="955"/>
      <c r="R650" s="955"/>
      <c r="S650" s="955"/>
      <c r="T650" s="955"/>
      <c r="U650" s="955"/>
      <c r="V650" s="955"/>
      <c r="W650" s="955"/>
      <c r="X650" s="955"/>
    </row>
    <row r="651" spans="1:24" x14ac:dyDescent="0.2">
      <c r="A651" s="549"/>
      <c r="B651" s="81"/>
      <c r="C651" s="86"/>
      <c r="D651" s="954"/>
      <c r="E651" s="955"/>
      <c r="F651" s="955"/>
      <c r="G651" s="955"/>
      <c r="H651" s="955"/>
      <c r="I651" s="955"/>
      <c r="J651" s="955"/>
      <c r="K651" s="955"/>
      <c r="L651" s="955"/>
      <c r="M651" s="955"/>
      <c r="N651" s="955"/>
      <c r="O651" s="955"/>
      <c r="P651" s="955"/>
      <c r="Q651" s="955"/>
      <c r="R651" s="955"/>
      <c r="S651" s="955"/>
      <c r="T651" s="955"/>
      <c r="U651" s="955"/>
      <c r="V651" s="955"/>
      <c r="W651" s="955"/>
      <c r="X651" s="955"/>
    </row>
    <row r="652" spans="1:24" x14ac:dyDescent="0.2">
      <c r="A652" s="549"/>
      <c r="B652" s="81"/>
      <c r="C652" s="86"/>
      <c r="D652" s="954"/>
      <c r="E652" s="955"/>
      <c r="F652" s="955"/>
      <c r="G652" s="955"/>
      <c r="H652" s="955"/>
      <c r="I652" s="955"/>
      <c r="J652" s="955"/>
      <c r="K652" s="955"/>
      <c r="L652" s="955"/>
      <c r="M652" s="955"/>
      <c r="N652" s="955"/>
      <c r="O652" s="955"/>
      <c r="P652" s="955"/>
      <c r="Q652" s="955"/>
      <c r="R652" s="955"/>
      <c r="S652" s="955"/>
      <c r="T652" s="955"/>
      <c r="U652" s="955"/>
      <c r="V652" s="955"/>
      <c r="W652" s="955"/>
      <c r="X652" s="955"/>
    </row>
    <row r="653" spans="1:24" x14ac:dyDescent="0.2">
      <c r="A653" s="549"/>
      <c r="B653" s="81"/>
      <c r="C653" s="86"/>
      <c r="D653" s="954"/>
      <c r="E653" s="955"/>
      <c r="F653" s="955"/>
      <c r="G653" s="955"/>
      <c r="H653" s="955"/>
      <c r="I653" s="955"/>
      <c r="J653" s="955"/>
      <c r="K653" s="955"/>
      <c r="L653" s="955"/>
      <c r="M653" s="955"/>
      <c r="N653" s="955"/>
      <c r="O653" s="955"/>
      <c r="P653" s="955"/>
      <c r="Q653" s="955"/>
      <c r="R653" s="955"/>
      <c r="S653" s="955"/>
      <c r="T653" s="955"/>
      <c r="U653" s="955"/>
      <c r="V653" s="955"/>
      <c r="W653" s="955"/>
      <c r="X653" s="955"/>
    </row>
    <row r="654" spans="1:24" x14ac:dyDescent="0.2">
      <c r="A654" s="549"/>
      <c r="B654" s="81"/>
      <c r="C654" s="86"/>
      <c r="D654" s="954"/>
      <c r="E654" s="955"/>
      <c r="F654" s="955"/>
      <c r="G654" s="955"/>
      <c r="H654" s="955"/>
      <c r="I654" s="955"/>
      <c r="J654" s="955"/>
      <c r="K654" s="955"/>
      <c r="L654" s="955"/>
      <c r="M654" s="955"/>
      <c r="N654" s="955"/>
      <c r="O654" s="955"/>
      <c r="P654" s="955"/>
      <c r="Q654" s="955"/>
      <c r="R654" s="955"/>
      <c r="S654" s="955"/>
      <c r="T654" s="955"/>
      <c r="U654" s="955"/>
      <c r="V654" s="955"/>
      <c r="W654" s="955"/>
      <c r="X654" s="955"/>
    </row>
    <row r="655" spans="1:24" x14ac:dyDescent="0.2">
      <c r="A655" s="549"/>
      <c r="B655" s="81"/>
      <c r="C655" s="86"/>
      <c r="D655" s="954"/>
      <c r="E655" s="955"/>
      <c r="F655" s="955"/>
      <c r="G655" s="955"/>
      <c r="H655" s="955"/>
      <c r="I655" s="955"/>
      <c r="J655" s="955"/>
      <c r="K655" s="955"/>
      <c r="L655" s="955"/>
      <c r="M655" s="955"/>
      <c r="N655" s="955"/>
      <c r="O655" s="955"/>
      <c r="P655" s="955"/>
      <c r="Q655" s="955"/>
      <c r="R655" s="955"/>
      <c r="S655" s="955"/>
      <c r="T655" s="955"/>
      <c r="U655" s="955"/>
      <c r="V655" s="955"/>
      <c r="W655" s="955"/>
      <c r="X655" s="955"/>
    </row>
    <row r="656" spans="1:24" x14ac:dyDescent="0.2">
      <c r="A656" s="549"/>
      <c r="B656" s="81"/>
      <c r="C656" s="86"/>
      <c r="D656" s="954"/>
      <c r="E656" s="955"/>
      <c r="F656" s="955"/>
      <c r="G656" s="955"/>
      <c r="H656" s="955"/>
      <c r="I656" s="955"/>
      <c r="J656" s="955"/>
      <c r="K656" s="955"/>
      <c r="L656" s="955"/>
      <c r="M656" s="955"/>
      <c r="N656" s="955"/>
      <c r="O656" s="955"/>
      <c r="P656" s="955"/>
      <c r="Q656" s="955"/>
      <c r="R656" s="955"/>
      <c r="S656" s="955"/>
      <c r="T656" s="955"/>
      <c r="U656" s="955"/>
      <c r="V656" s="955"/>
      <c r="W656" s="955"/>
      <c r="X656" s="955"/>
    </row>
    <row r="657" spans="1:24" x14ac:dyDescent="0.2">
      <c r="A657" s="549"/>
      <c r="B657" s="81"/>
      <c r="C657" s="86"/>
      <c r="D657" s="954"/>
      <c r="E657" s="955"/>
      <c r="F657" s="955"/>
      <c r="G657" s="955"/>
      <c r="H657" s="955"/>
      <c r="I657" s="955"/>
      <c r="J657" s="955"/>
      <c r="K657" s="955"/>
      <c r="L657" s="955"/>
      <c r="M657" s="955"/>
      <c r="N657" s="955"/>
      <c r="O657" s="955"/>
      <c r="P657" s="955"/>
      <c r="Q657" s="955"/>
      <c r="R657" s="955"/>
      <c r="S657" s="955"/>
      <c r="T657" s="955"/>
      <c r="U657" s="955"/>
      <c r="V657" s="955"/>
      <c r="W657" s="955"/>
      <c r="X657" s="955"/>
    </row>
    <row r="658" spans="1:24" x14ac:dyDescent="0.2">
      <c r="A658" s="549"/>
      <c r="B658" s="81"/>
      <c r="C658" s="86"/>
      <c r="D658" s="954"/>
      <c r="E658" s="955"/>
      <c r="F658" s="955"/>
      <c r="G658" s="955"/>
      <c r="H658" s="955"/>
      <c r="I658" s="955"/>
      <c r="J658" s="955"/>
      <c r="K658" s="955"/>
      <c r="L658" s="955"/>
      <c r="M658" s="955"/>
      <c r="N658" s="955"/>
      <c r="O658" s="955"/>
      <c r="P658" s="955"/>
      <c r="Q658" s="955"/>
      <c r="R658" s="955"/>
      <c r="S658" s="955"/>
      <c r="T658" s="955"/>
      <c r="U658" s="955"/>
      <c r="V658" s="955"/>
      <c r="W658" s="955"/>
      <c r="X658" s="955"/>
    </row>
    <row r="659" spans="1:24" x14ac:dyDescent="0.2">
      <c r="A659" s="549"/>
      <c r="B659" s="81"/>
      <c r="C659" s="86"/>
      <c r="D659" s="954"/>
      <c r="E659" s="955"/>
      <c r="F659" s="955"/>
      <c r="G659" s="955"/>
      <c r="H659" s="955"/>
      <c r="I659" s="955"/>
      <c r="J659" s="955"/>
      <c r="K659" s="955"/>
      <c r="L659" s="955"/>
      <c r="M659" s="955"/>
      <c r="N659" s="955"/>
      <c r="O659" s="955"/>
      <c r="P659" s="955"/>
      <c r="Q659" s="955"/>
      <c r="R659" s="955"/>
      <c r="S659" s="955"/>
      <c r="T659" s="955"/>
      <c r="U659" s="955"/>
      <c r="V659" s="955"/>
      <c r="W659" s="955"/>
      <c r="X659" s="955"/>
    </row>
    <row r="660" spans="1:24" x14ac:dyDescent="0.2">
      <c r="A660" s="549"/>
      <c r="B660" s="81"/>
      <c r="C660" s="86"/>
      <c r="D660" s="954"/>
      <c r="E660" s="955"/>
      <c r="F660" s="955"/>
      <c r="G660" s="955"/>
      <c r="H660" s="955"/>
      <c r="I660" s="955"/>
      <c r="J660" s="955"/>
      <c r="K660" s="955"/>
      <c r="L660" s="955"/>
      <c r="M660" s="955"/>
      <c r="N660" s="955"/>
      <c r="O660" s="955"/>
      <c r="P660" s="955"/>
      <c r="Q660" s="955"/>
      <c r="R660" s="955"/>
      <c r="S660" s="955"/>
      <c r="T660" s="955"/>
      <c r="U660" s="955"/>
      <c r="V660" s="955"/>
      <c r="W660" s="955"/>
      <c r="X660" s="955"/>
    </row>
    <row r="661" spans="1:24" x14ac:dyDescent="0.2">
      <c r="A661" s="549"/>
      <c r="B661" s="81"/>
      <c r="C661" s="86"/>
      <c r="D661" s="954"/>
      <c r="E661" s="955"/>
      <c r="F661" s="955"/>
      <c r="G661" s="955"/>
      <c r="H661" s="955"/>
      <c r="I661" s="955"/>
      <c r="J661" s="955"/>
      <c r="K661" s="955"/>
      <c r="L661" s="955"/>
      <c r="M661" s="955"/>
      <c r="N661" s="955"/>
      <c r="O661" s="955"/>
      <c r="P661" s="955"/>
      <c r="Q661" s="955"/>
      <c r="R661" s="955"/>
      <c r="S661" s="955"/>
      <c r="T661" s="955"/>
      <c r="U661" s="955"/>
      <c r="V661" s="955"/>
      <c r="W661" s="955"/>
      <c r="X661" s="955"/>
    </row>
    <row r="662" spans="1:24" x14ac:dyDescent="0.2">
      <c r="A662" s="549"/>
      <c r="B662" s="81"/>
      <c r="C662" s="86"/>
      <c r="D662" s="954"/>
      <c r="E662" s="955"/>
      <c r="F662" s="955"/>
      <c r="G662" s="955"/>
      <c r="H662" s="955"/>
      <c r="I662" s="955"/>
      <c r="J662" s="955"/>
      <c r="K662" s="955"/>
      <c r="L662" s="955"/>
      <c r="M662" s="955"/>
      <c r="N662" s="955"/>
      <c r="O662" s="955"/>
      <c r="P662" s="955"/>
      <c r="Q662" s="955"/>
      <c r="R662" s="955"/>
      <c r="S662" s="955"/>
      <c r="T662" s="955"/>
      <c r="U662" s="955"/>
      <c r="V662" s="955"/>
      <c r="W662" s="955"/>
      <c r="X662" s="955"/>
    </row>
    <row r="663" spans="1:24" x14ac:dyDescent="0.2">
      <c r="A663" s="549"/>
      <c r="B663" s="81"/>
      <c r="C663" s="86"/>
      <c r="D663" s="954"/>
      <c r="E663" s="955"/>
      <c r="F663" s="955"/>
      <c r="G663" s="955"/>
      <c r="H663" s="955"/>
      <c r="I663" s="955"/>
      <c r="J663" s="955"/>
      <c r="K663" s="955"/>
      <c r="L663" s="955"/>
      <c r="M663" s="955"/>
      <c r="N663" s="955"/>
      <c r="O663" s="955"/>
      <c r="P663" s="955"/>
      <c r="Q663" s="955"/>
      <c r="R663" s="955"/>
      <c r="S663" s="955"/>
      <c r="T663" s="955"/>
      <c r="U663" s="955"/>
      <c r="V663" s="955"/>
      <c r="W663" s="955"/>
      <c r="X663" s="955"/>
    </row>
    <row r="664" spans="1:24" x14ac:dyDescent="0.2">
      <c r="A664" s="549"/>
      <c r="B664" s="81"/>
      <c r="C664" s="86"/>
      <c r="D664" s="954"/>
      <c r="E664" s="955"/>
      <c r="F664" s="955"/>
      <c r="G664" s="955"/>
      <c r="H664" s="955"/>
      <c r="I664" s="955"/>
      <c r="J664" s="955"/>
      <c r="K664" s="955"/>
      <c r="L664" s="955"/>
      <c r="M664" s="955"/>
      <c r="N664" s="955"/>
      <c r="O664" s="955"/>
      <c r="P664" s="955"/>
      <c r="Q664" s="955"/>
      <c r="R664" s="955"/>
      <c r="S664" s="955"/>
      <c r="T664" s="955"/>
      <c r="U664" s="955"/>
      <c r="V664" s="955"/>
      <c r="W664" s="955"/>
      <c r="X664" s="955"/>
    </row>
    <row r="665" spans="1:24" x14ac:dyDescent="0.2">
      <c r="A665" s="549"/>
      <c r="B665" s="81"/>
      <c r="C665" s="86"/>
      <c r="D665" s="954"/>
      <c r="E665" s="955"/>
      <c r="F665" s="955"/>
      <c r="G665" s="955"/>
      <c r="H665" s="955"/>
      <c r="I665" s="955"/>
      <c r="J665" s="955"/>
      <c r="K665" s="955"/>
      <c r="L665" s="955"/>
      <c r="M665" s="955"/>
      <c r="N665" s="955"/>
      <c r="O665" s="955"/>
      <c r="P665" s="955"/>
      <c r="Q665" s="955"/>
      <c r="R665" s="955"/>
      <c r="S665" s="955"/>
      <c r="T665" s="955"/>
      <c r="U665" s="955"/>
      <c r="V665" s="955"/>
      <c r="W665" s="955"/>
      <c r="X665" s="955"/>
    </row>
    <row r="666" spans="1:24" x14ac:dyDescent="0.2">
      <c r="A666" s="549"/>
      <c r="B666" s="81"/>
      <c r="C666" s="86"/>
      <c r="D666" s="954"/>
      <c r="E666" s="955"/>
      <c r="F666" s="955"/>
      <c r="G666" s="955"/>
      <c r="H666" s="955"/>
      <c r="I666" s="955"/>
      <c r="J666" s="955"/>
      <c r="K666" s="955"/>
      <c r="L666" s="955"/>
      <c r="M666" s="955"/>
      <c r="N666" s="955"/>
      <c r="O666" s="955"/>
      <c r="P666" s="955"/>
      <c r="Q666" s="955"/>
      <c r="R666" s="955"/>
      <c r="S666" s="955"/>
      <c r="T666" s="955"/>
      <c r="U666" s="955"/>
      <c r="V666" s="955"/>
      <c r="W666" s="955"/>
      <c r="X666" s="955"/>
    </row>
    <row r="667" spans="1:24" x14ac:dyDescent="0.2">
      <c r="A667" s="549"/>
      <c r="B667" s="81"/>
      <c r="C667" s="86"/>
      <c r="D667" s="954"/>
      <c r="E667" s="955"/>
      <c r="F667" s="955"/>
      <c r="G667" s="955"/>
      <c r="H667" s="955"/>
      <c r="I667" s="955"/>
      <c r="J667" s="955"/>
      <c r="K667" s="955"/>
      <c r="L667" s="955"/>
      <c r="M667" s="955"/>
      <c r="N667" s="955"/>
      <c r="O667" s="955"/>
      <c r="P667" s="955"/>
      <c r="Q667" s="955"/>
      <c r="R667" s="955"/>
      <c r="S667" s="955"/>
      <c r="T667" s="955"/>
      <c r="U667" s="955"/>
      <c r="V667" s="955"/>
      <c r="W667" s="955"/>
      <c r="X667" s="955"/>
    </row>
    <row r="668" spans="1:24" x14ac:dyDescent="0.2">
      <c r="A668" s="549"/>
      <c r="B668" s="81"/>
      <c r="C668" s="86"/>
      <c r="D668" s="954"/>
      <c r="E668" s="955"/>
      <c r="F668" s="955"/>
      <c r="G668" s="955"/>
      <c r="H668" s="955"/>
      <c r="I668" s="955"/>
      <c r="J668" s="955"/>
      <c r="K668" s="955"/>
      <c r="L668" s="955"/>
      <c r="M668" s="955"/>
      <c r="N668" s="955"/>
      <c r="O668" s="955"/>
      <c r="P668" s="955"/>
      <c r="Q668" s="955"/>
      <c r="R668" s="955"/>
      <c r="S668" s="955"/>
      <c r="T668" s="955"/>
      <c r="U668" s="955"/>
      <c r="V668" s="955"/>
      <c r="W668" s="955"/>
      <c r="X668" s="955"/>
    </row>
    <row r="669" spans="1:24" x14ac:dyDescent="0.2">
      <c r="A669" s="549"/>
      <c r="B669" s="81"/>
      <c r="C669" s="86"/>
      <c r="D669" s="954"/>
      <c r="E669" s="955"/>
      <c r="F669" s="955"/>
      <c r="G669" s="955"/>
      <c r="H669" s="955"/>
      <c r="I669" s="955"/>
      <c r="J669" s="955"/>
      <c r="K669" s="955"/>
      <c r="L669" s="955"/>
      <c r="M669" s="955"/>
      <c r="N669" s="955"/>
      <c r="O669" s="955"/>
      <c r="P669" s="955"/>
      <c r="Q669" s="955"/>
      <c r="R669" s="955"/>
      <c r="S669" s="955"/>
      <c r="T669" s="955"/>
      <c r="U669" s="955"/>
      <c r="V669" s="955"/>
      <c r="W669" s="955"/>
      <c r="X669" s="955"/>
    </row>
    <row r="670" spans="1:24" x14ac:dyDescent="0.2">
      <c r="A670" s="549"/>
      <c r="B670" s="81"/>
      <c r="C670" s="86"/>
      <c r="D670" s="954"/>
      <c r="E670" s="955"/>
      <c r="F670" s="955"/>
      <c r="G670" s="955"/>
      <c r="H670" s="955"/>
      <c r="I670" s="955"/>
      <c r="J670" s="955"/>
      <c r="K670" s="955"/>
      <c r="L670" s="955"/>
      <c r="M670" s="955"/>
      <c r="N670" s="955"/>
      <c r="O670" s="955"/>
      <c r="P670" s="955"/>
      <c r="Q670" s="955"/>
      <c r="R670" s="955"/>
      <c r="S670" s="955"/>
      <c r="T670" s="955"/>
      <c r="U670" s="955"/>
      <c r="V670" s="955"/>
      <c r="W670" s="955"/>
      <c r="X670" s="955"/>
    </row>
    <row r="671" spans="1:24" x14ac:dyDescent="0.2">
      <c r="A671" s="549"/>
      <c r="B671" s="81"/>
      <c r="C671" s="86"/>
      <c r="D671" s="955"/>
      <c r="E671" s="955"/>
      <c r="F671" s="955"/>
      <c r="G671" s="955"/>
      <c r="H671" s="955"/>
      <c r="I671" s="955"/>
      <c r="J671" s="955"/>
      <c r="K671" s="955"/>
      <c r="L671" s="955"/>
      <c r="M671" s="955"/>
      <c r="N671" s="955"/>
      <c r="O671" s="955"/>
      <c r="P671" s="955"/>
      <c r="Q671" s="955"/>
      <c r="R671" s="955"/>
      <c r="S671" s="955"/>
      <c r="T671" s="955"/>
      <c r="U671" s="955"/>
      <c r="V671" s="955"/>
      <c r="W671" s="955"/>
      <c r="X671" s="955"/>
    </row>
    <row r="672" spans="1:24" x14ac:dyDescent="0.2">
      <c r="A672" s="549"/>
      <c r="B672" s="81"/>
      <c r="C672" s="86"/>
      <c r="D672" s="955"/>
      <c r="E672" s="955"/>
      <c r="F672" s="955"/>
      <c r="G672" s="955"/>
      <c r="H672" s="955"/>
      <c r="I672" s="955"/>
      <c r="J672" s="955"/>
      <c r="K672" s="955"/>
      <c r="L672" s="955"/>
      <c r="M672" s="955"/>
      <c r="N672" s="955"/>
      <c r="O672" s="955"/>
      <c r="P672" s="955"/>
      <c r="Q672" s="955"/>
      <c r="R672" s="955"/>
      <c r="S672" s="955"/>
      <c r="T672" s="955"/>
      <c r="U672" s="955"/>
      <c r="V672" s="955"/>
      <c r="W672" s="955"/>
      <c r="X672" s="955"/>
    </row>
    <row r="673" spans="1:26" s="38" customFormat="1" x14ac:dyDescent="0.2">
      <c r="A673" s="956"/>
      <c r="B673" s="940"/>
      <c r="C673" s="957"/>
      <c r="D673" s="956"/>
      <c r="E673" s="956"/>
      <c r="F673" s="956"/>
      <c r="G673" s="956"/>
      <c r="H673" s="956"/>
      <c r="I673" s="956"/>
      <c r="J673" s="956"/>
      <c r="K673" s="956"/>
      <c r="L673" s="956"/>
      <c r="M673" s="956"/>
      <c r="N673" s="956"/>
      <c r="O673" s="956"/>
      <c r="P673" s="956"/>
      <c r="Q673" s="956"/>
      <c r="R673" s="956"/>
      <c r="S673" s="956"/>
      <c r="T673" s="956"/>
      <c r="U673" s="956"/>
      <c r="V673" s="956"/>
      <c r="W673" s="956"/>
      <c r="X673" s="956"/>
      <c r="Y673" s="1637"/>
      <c r="Z673" s="1635"/>
    </row>
    <row r="674" spans="1:26" x14ac:dyDescent="0.2">
      <c r="A674" s="549"/>
      <c r="B674" s="81"/>
      <c r="C674" s="86"/>
      <c r="D674" s="958"/>
      <c r="E674" s="958"/>
      <c r="F674" s="958"/>
      <c r="G674" s="958"/>
      <c r="H674" s="958"/>
      <c r="I674" s="958"/>
      <c r="J674" s="958"/>
      <c r="K674" s="958"/>
      <c r="L674" s="958"/>
      <c r="M674" s="958"/>
      <c r="N674" s="958"/>
      <c r="O674" s="958"/>
      <c r="P674" s="958"/>
      <c r="Q674" s="958"/>
      <c r="R674" s="958"/>
      <c r="S674" s="958"/>
      <c r="T674" s="958"/>
      <c r="U674" s="958"/>
      <c r="V674" s="958"/>
      <c r="W674" s="958"/>
      <c r="X674" s="958"/>
    </row>
    <row r="675" spans="1:26" x14ac:dyDescent="0.2">
      <c r="A675" s="549"/>
      <c r="B675" s="81"/>
      <c r="C675" s="86"/>
      <c r="D675" s="958"/>
      <c r="E675" s="958"/>
      <c r="F675" s="958"/>
      <c r="G675" s="958"/>
      <c r="H675" s="958"/>
      <c r="I675" s="958"/>
      <c r="J675" s="958"/>
      <c r="K675" s="958"/>
      <c r="L675" s="958"/>
      <c r="M675" s="958"/>
      <c r="N675" s="958"/>
      <c r="O675" s="958"/>
      <c r="P675" s="958"/>
      <c r="Q675" s="958"/>
      <c r="R675" s="958"/>
      <c r="S675" s="958"/>
      <c r="T675" s="958"/>
      <c r="U675" s="958"/>
      <c r="V675" s="958"/>
      <c r="W675" s="958"/>
      <c r="X675" s="958"/>
    </row>
    <row r="676" spans="1:26" x14ac:dyDescent="0.2">
      <c r="A676" s="549"/>
      <c r="B676" s="81"/>
      <c r="C676" s="86"/>
      <c r="D676" s="958"/>
      <c r="E676" s="958"/>
      <c r="F676" s="958"/>
      <c r="G676" s="958"/>
      <c r="H676" s="958"/>
      <c r="I676" s="958"/>
      <c r="J676" s="958"/>
      <c r="K676" s="958"/>
      <c r="L676" s="958"/>
      <c r="M676" s="958"/>
      <c r="N676" s="958"/>
      <c r="O676" s="958"/>
      <c r="P676" s="958"/>
      <c r="Q676" s="958"/>
      <c r="R676" s="958"/>
      <c r="S676" s="958"/>
      <c r="T676" s="958"/>
      <c r="U676" s="958"/>
      <c r="V676" s="958"/>
      <c r="W676" s="958"/>
      <c r="X676" s="958"/>
    </row>
    <row r="677" spans="1:26" x14ac:dyDescent="0.2">
      <c r="A677" s="549"/>
      <c r="B677" s="81"/>
      <c r="C677" s="86"/>
      <c r="D677" s="958"/>
      <c r="E677" s="958"/>
      <c r="F677" s="958"/>
      <c r="G677" s="958"/>
      <c r="H677" s="958"/>
      <c r="I677" s="958"/>
      <c r="J677" s="958"/>
      <c r="K677" s="958"/>
      <c r="L677" s="958"/>
      <c r="M677" s="958"/>
      <c r="N677" s="958"/>
      <c r="O677" s="958"/>
      <c r="P677" s="958"/>
      <c r="Q677" s="958"/>
      <c r="R677" s="958"/>
      <c r="S677" s="958"/>
      <c r="T677" s="958"/>
      <c r="U677" s="958"/>
      <c r="V677" s="958"/>
      <c r="W677" s="958"/>
      <c r="X677" s="958"/>
    </row>
    <row r="678" spans="1:26" x14ac:dyDescent="0.2">
      <c r="A678" s="549"/>
      <c r="B678" s="81"/>
      <c r="C678" s="86"/>
      <c r="D678" s="958"/>
      <c r="E678" s="958"/>
      <c r="F678" s="958"/>
      <c r="G678" s="958"/>
      <c r="H678" s="958"/>
      <c r="I678" s="958"/>
      <c r="J678" s="958"/>
      <c r="K678" s="958"/>
      <c r="L678" s="958"/>
      <c r="M678" s="958"/>
      <c r="N678" s="958"/>
      <c r="O678" s="958"/>
      <c r="P678" s="958"/>
      <c r="Q678" s="958"/>
      <c r="R678" s="958"/>
      <c r="S678" s="958"/>
      <c r="T678" s="958"/>
      <c r="U678" s="958"/>
      <c r="V678" s="958"/>
      <c r="W678" s="958"/>
      <c r="X678" s="958"/>
    </row>
    <row r="679" spans="1:26" x14ac:dyDescent="0.2">
      <c r="A679" s="549"/>
      <c r="B679" s="81"/>
      <c r="C679" s="86"/>
      <c r="D679" s="958"/>
      <c r="E679" s="958"/>
      <c r="F679" s="958"/>
      <c r="G679" s="958"/>
      <c r="H679" s="958"/>
      <c r="I679" s="958"/>
      <c r="J679" s="958"/>
      <c r="K679" s="958"/>
      <c r="L679" s="958"/>
      <c r="M679" s="958"/>
      <c r="N679" s="958"/>
      <c r="O679" s="958"/>
      <c r="P679" s="958"/>
      <c r="Q679" s="958"/>
      <c r="R679" s="958"/>
      <c r="S679" s="958"/>
      <c r="T679" s="958"/>
      <c r="U679" s="958"/>
      <c r="V679" s="958"/>
      <c r="W679" s="958"/>
      <c r="X679" s="958"/>
    </row>
    <row r="680" spans="1:26" x14ac:dyDescent="0.2">
      <c r="A680" s="549"/>
      <c r="B680" s="81"/>
      <c r="C680" s="86"/>
      <c r="D680" s="958"/>
      <c r="E680" s="958"/>
      <c r="F680" s="958"/>
      <c r="G680" s="958"/>
      <c r="H680" s="958"/>
      <c r="I680" s="958"/>
      <c r="J680" s="958"/>
      <c r="K680" s="958"/>
      <c r="L680" s="958"/>
      <c r="M680" s="958"/>
      <c r="N680" s="958"/>
      <c r="O680" s="958"/>
      <c r="P680" s="958"/>
      <c r="Q680" s="958"/>
      <c r="R680" s="958"/>
      <c r="S680" s="958"/>
      <c r="T680" s="958"/>
      <c r="U680" s="958"/>
      <c r="V680" s="958"/>
      <c r="W680" s="958"/>
      <c r="X680" s="958"/>
    </row>
    <row r="681" spans="1:26" x14ac:dyDescent="0.2">
      <c r="A681" s="549"/>
      <c r="B681" s="81"/>
      <c r="C681" s="86"/>
      <c r="D681" s="958"/>
      <c r="E681" s="958"/>
      <c r="F681" s="958"/>
      <c r="G681" s="958"/>
      <c r="H681" s="958"/>
      <c r="I681" s="958"/>
      <c r="J681" s="958"/>
      <c r="K681" s="958"/>
      <c r="L681" s="958"/>
      <c r="M681" s="958"/>
      <c r="N681" s="958"/>
      <c r="O681" s="958"/>
      <c r="P681" s="958"/>
      <c r="Q681" s="958"/>
      <c r="R681" s="958"/>
      <c r="S681" s="958"/>
      <c r="T681" s="958"/>
      <c r="U681" s="958"/>
      <c r="V681" s="958"/>
      <c r="W681" s="958"/>
      <c r="X681" s="958"/>
    </row>
    <row r="682" spans="1:26" x14ac:dyDescent="0.2">
      <c r="A682" s="549"/>
      <c r="B682" s="81"/>
      <c r="C682" s="86"/>
      <c r="D682" s="958"/>
      <c r="E682" s="958"/>
      <c r="F682" s="958"/>
      <c r="G682" s="958"/>
      <c r="H682" s="958"/>
      <c r="I682" s="958"/>
      <c r="J682" s="958"/>
      <c r="K682" s="958"/>
      <c r="L682" s="958"/>
      <c r="M682" s="958"/>
      <c r="N682" s="958"/>
      <c r="O682" s="958"/>
      <c r="P682" s="958"/>
      <c r="Q682" s="958"/>
      <c r="R682" s="958"/>
      <c r="S682" s="958"/>
      <c r="T682" s="958"/>
      <c r="U682" s="958"/>
      <c r="V682" s="958"/>
      <c r="W682" s="958"/>
      <c r="X682" s="958"/>
    </row>
    <row r="683" spans="1:26" x14ac:dyDescent="0.2">
      <c r="A683" s="549"/>
      <c r="B683" s="81"/>
      <c r="C683" s="86"/>
      <c r="D683" s="958"/>
      <c r="E683" s="958"/>
      <c r="F683" s="958"/>
      <c r="G683" s="958"/>
      <c r="H683" s="958"/>
      <c r="I683" s="958"/>
      <c r="J683" s="958"/>
      <c r="K683" s="958"/>
      <c r="L683" s="958"/>
      <c r="M683" s="958"/>
      <c r="N683" s="958"/>
      <c r="O683" s="958"/>
      <c r="P683" s="958"/>
      <c r="Q683" s="958"/>
      <c r="R683" s="958"/>
      <c r="S683" s="958"/>
      <c r="T683" s="958"/>
      <c r="U683" s="958"/>
      <c r="V683" s="958"/>
      <c r="W683" s="958"/>
      <c r="X683" s="958"/>
    </row>
    <row r="684" spans="1:26" x14ac:dyDescent="0.2">
      <c r="A684" s="549"/>
      <c r="B684" s="81"/>
      <c r="C684" s="86"/>
      <c r="D684" s="958"/>
      <c r="E684" s="958"/>
      <c r="F684" s="958"/>
      <c r="G684" s="958"/>
      <c r="H684" s="958"/>
      <c r="I684" s="958"/>
      <c r="J684" s="958"/>
      <c r="K684" s="958"/>
      <c r="L684" s="958"/>
      <c r="M684" s="958"/>
      <c r="N684" s="958"/>
      <c r="O684" s="958"/>
      <c r="P684" s="958"/>
      <c r="Q684" s="958"/>
      <c r="R684" s="958"/>
      <c r="S684" s="958"/>
      <c r="T684" s="958"/>
      <c r="U684" s="958"/>
      <c r="V684" s="958"/>
      <c r="W684" s="958"/>
      <c r="X684" s="958"/>
    </row>
    <row r="685" spans="1:26" x14ac:dyDescent="0.2">
      <c r="A685" s="549"/>
      <c r="B685" s="81"/>
      <c r="C685" s="86"/>
      <c r="D685" s="958"/>
      <c r="E685" s="958"/>
      <c r="F685" s="958"/>
      <c r="G685" s="958"/>
      <c r="H685" s="958"/>
      <c r="I685" s="958"/>
      <c r="J685" s="958"/>
      <c r="K685" s="958"/>
      <c r="L685" s="958"/>
      <c r="M685" s="958"/>
      <c r="N685" s="958"/>
      <c r="O685" s="958"/>
      <c r="P685" s="958"/>
      <c r="Q685" s="958"/>
      <c r="R685" s="958"/>
      <c r="S685" s="958"/>
      <c r="T685" s="958"/>
      <c r="U685" s="958"/>
      <c r="V685" s="958"/>
      <c r="W685" s="958"/>
      <c r="X685" s="958"/>
    </row>
    <row r="686" spans="1:26" x14ac:dyDescent="0.2">
      <c r="A686" s="549"/>
      <c r="B686" s="81"/>
      <c r="C686" s="86"/>
      <c r="D686" s="958"/>
      <c r="E686" s="958"/>
      <c r="F686" s="958"/>
      <c r="G686" s="958"/>
      <c r="H686" s="958"/>
      <c r="I686" s="958"/>
      <c r="J686" s="958"/>
      <c r="K686" s="958"/>
      <c r="L686" s="958"/>
      <c r="M686" s="958"/>
      <c r="N686" s="958"/>
      <c r="O686" s="958"/>
      <c r="P686" s="958"/>
      <c r="Q686" s="958"/>
      <c r="R686" s="958"/>
      <c r="S686" s="958"/>
      <c r="T686" s="958"/>
      <c r="U686" s="958"/>
      <c r="V686" s="958"/>
      <c r="W686" s="958"/>
      <c r="X686" s="958"/>
    </row>
    <row r="687" spans="1:26" x14ac:dyDescent="0.2">
      <c r="A687" s="549"/>
      <c r="B687" s="81"/>
      <c r="C687" s="86"/>
      <c r="D687" s="958"/>
      <c r="E687" s="958"/>
      <c r="F687" s="958"/>
      <c r="G687" s="958"/>
      <c r="H687" s="958"/>
      <c r="I687" s="958"/>
      <c r="J687" s="958"/>
      <c r="K687" s="958"/>
      <c r="L687" s="958"/>
      <c r="M687" s="958"/>
      <c r="N687" s="958"/>
      <c r="O687" s="958"/>
      <c r="P687" s="958"/>
      <c r="Q687" s="958"/>
      <c r="R687" s="958"/>
      <c r="S687" s="958"/>
      <c r="T687" s="958"/>
      <c r="U687" s="958"/>
      <c r="V687" s="958"/>
      <c r="W687" s="958"/>
      <c r="X687" s="958"/>
    </row>
    <row r="688" spans="1:26" x14ac:dyDescent="0.2">
      <c r="A688" s="549"/>
      <c r="B688" s="81"/>
      <c r="C688" s="86"/>
      <c r="D688" s="958"/>
      <c r="E688" s="958"/>
      <c r="F688" s="958"/>
      <c r="G688" s="958"/>
      <c r="H688" s="958"/>
      <c r="I688" s="958"/>
      <c r="J688" s="958"/>
      <c r="K688" s="958"/>
      <c r="L688" s="958"/>
      <c r="M688" s="958"/>
      <c r="N688" s="958"/>
      <c r="O688" s="958"/>
      <c r="P688" s="958"/>
      <c r="Q688" s="958"/>
      <c r="R688" s="958"/>
      <c r="S688" s="958"/>
      <c r="T688" s="958"/>
      <c r="U688" s="958"/>
      <c r="V688" s="958"/>
      <c r="W688" s="958"/>
      <c r="X688" s="958"/>
    </row>
    <row r="689" spans="1:24" x14ac:dyDescent="0.2">
      <c r="A689" s="549"/>
      <c r="B689" s="81"/>
      <c r="D689" s="958"/>
      <c r="E689" s="958"/>
      <c r="F689" s="958"/>
      <c r="G689" s="958"/>
      <c r="H689" s="958"/>
      <c r="I689" s="958"/>
      <c r="J689" s="958"/>
      <c r="K689" s="958"/>
      <c r="L689" s="958"/>
      <c r="M689" s="958"/>
      <c r="N689" s="958"/>
      <c r="O689" s="958"/>
      <c r="P689" s="958"/>
      <c r="Q689" s="958"/>
      <c r="R689" s="958"/>
      <c r="S689" s="958"/>
      <c r="T689" s="958"/>
      <c r="U689" s="958"/>
      <c r="V689" s="958"/>
      <c r="W689" s="958"/>
      <c r="X689" s="958"/>
    </row>
    <row r="690" spans="1:24" x14ac:dyDescent="0.2">
      <c r="A690" s="549"/>
      <c r="B690" s="81"/>
      <c r="D690" s="958"/>
      <c r="E690" s="958"/>
      <c r="F690" s="958"/>
      <c r="G690" s="958"/>
      <c r="H690" s="958"/>
      <c r="I690" s="958"/>
      <c r="J690" s="958"/>
      <c r="K690" s="958"/>
      <c r="L690" s="958"/>
      <c r="M690" s="958"/>
      <c r="N690" s="958"/>
      <c r="O690" s="958"/>
      <c r="P690" s="958"/>
      <c r="Q690" s="958"/>
      <c r="R690" s="958"/>
      <c r="S690" s="958"/>
      <c r="T690" s="958"/>
      <c r="U690" s="958"/>
      <c r="V690" s="958"/>
      <c r="W690" s="958"/>
      <c r="X690" s="958"/>
    </row>
    <row r="691" spans="1:24" x14ac:dyDescent="0.2">
      <c r="A691" s="549"/>
      <c r="B691" s="81"/>
      <c r="D691" s="958"/>
      <c r="E691" s="958"/>
      <c r="F691" s="958"/>
      <c r="G691" s="958"/>
      <c r="H691" s="958"/>
      <c r="I691" s="958"/>
      <c r="J691" s="958"/>
      <c r="K691" s="958"/>
      <c r="L691" s="958"/>
      <c r="M691" s="958"/>
      <c r="N691" s="958"/>
      <c r="O691" s="958"/>
      <c r="P691" s="958"/>
      <c r="Q691" s="958"/>
      <c r="R691" s="958"/>
      <c r="S691" s="958"/>
      <c r="T691" s="958"/>
      <c r="U691" s="958"/>
      <c r="V691" s="958"/>
      <c r="W691" s="958"/>
      <c r="X691" s="958"/>
    </row>
    <row r="692" spans="1:24" x14ac:dyDescent="0.2">
      <c r="A692" s="549"/>
      <c r="B692" s="81"/>
      <c r="D692" s="958"/>
      <c r="E692" s="958"/>
      <c r="F692" s="958"/>
      <c r="G692" s="958"/>
      <c r="H692" s="958"/>
      <c r="I692" s="958"/>
      <c r="J692" s="958"/>
      <c r="K692" s="958"/>
      <c r="L692" s="958"/>
      <c r="M692" s="958"/>
      <c r="N692" s="958"/>
      <c r="O692" s="958"/>
      <c r="P692" s="958"/>
      <c r="Q692" s="958"/>
      <c r="R692" s="958"/>
      <c r="S692" s="958"/>
      <c r="T692" s="958"/>
      <c r="U692" s="958"/>
      <c r="V692" s="958"/>
      <c r="W692" s="958"/>
      <c r="X692" s="958"/>
    </row>
    <row r="693" spans="1:24" x14ac:dyDescent="0.2">
      <c r="A693" s="549"/>
      <c r="B693" s="81"/>
      <c r="D693" s="958"/>
      <c r="E693" s="958"/>
      <c r="F693" s="958"/>
      <c r="G693" s="958"/>
      <c r="H693" s="958"/>
      <c r="I693" s="958"/>
      <c r="J693" s="958"/>
      <c r="K693" s="958"/>
      <c r="L693" s="958"/>
      <c r="M693" s="958"/>
      <c r="N693" s="958"/>
      <c r="O693" s="958"/>
      <c r="P693" s="958"/>
      <c r="Q693" s="958"/>
      <c r="R693" s="958"/>
      <c r="S693" s="958"/>
      <c r="T693" s="958"/>
      <c r="U693" s="958"/>
      <c r="V693" s="958"/>
      <c r="W693" s="958"/>
      <c r="X693" s="958"/>
    </row>
    <row r="694" spans="1:24" x14ac:dyDescent="0.2">
      <c r="A694" s="549"/>
      <c r="B694" s="81"/>
      <c r="D694" s="958"/>
      <c r="E694" s="958"/>
      <c r="F694" s="958"/>
      <c r="G694" s="958"/>
      <c r="H694" s="958"/>
      <c r="I694" s="958"/>
      <c r="J694" s="958"/>
      <c r="K694" s="958"/>
      <c r="L694" s="958"/>
      <c r="M694" s="958"/>
      <c r="N694" s="958"/>
      <c r="O694" s="958"/>
      <c r="P694" s="958"/>
      <c r="Q694" s="958"/>
      <c r="R694" s="958"/>
      <c r="S694" s="958"/>
      <c r="T694" s="958"/>
      <c r="U694" s="958"/>
      <c r="V694" s="958"/>
      <c r="W694" s="958"/>
      <c r="X694" s="958"/>
    </row>
    <row r="695" spans="1:24" x14ac:dyDescent="0.2">
      <c r="A695" s="549"/>
      <c r="B695" s="81"/>
      <c r="D695" s="958"/>
      <c r="E695" s="958"/>
      <c r="F695" s="958"/>
      <c r="G695" s="958"/>
      <c r="H695" s="958"/>
      <c r="I695" s="958"/>
      <c r="J695" s="958"/>
      <c r="K695" s="958"/>
      <c r="L695" s="958"/>
      <c r="M695" s="958"/>
      <c r="N695" s="958"/>
      <c r="O695" s="958"/>
      <c r="P695" s="958"/>
      <c r="Q695" s="958"/>
      <c r="R695" s="958"/>
      <c r="S695" s="958"/>
      <c r="T695" s="958"/>
      <c r="U695" s="958"/>
      <c r="V695" s="958"/>
      <c r="W695" s="958"/>
      <c r="X695" s="958"/>
    </row>
    <row r="696" spans="1:24" x14ac:dyDescent="0.2">
      <c r="A696" s="549"/>
      <c r="B696" s="81"/>
      <c r="D696" s="958"/>
      <c r="E696" s="958"/>
      <c r="F696" s="958"/>
      <c r="G696" s="958"/>
      <c r="H696" s="958"/>
      <c r="I696" s="958"/>
      <c r="J696" s="958"/>
      <c r="K696" s="958"/>
      <c r="L696" s="958"/>
      <c r="M696" s="958"/>
      <c r="N696" s="958"/>
      <c r="O696" s="958"/>
      <c r="P696" s="958"/>
      <c r="Q696" s="958"/>
      <c r="R696" s="958"/>
      <c r="S696" s="958"/>
      <c r="T696" s="958"/>
      <c r="U696" s="958"/>
      <c r="V696" s="958"/>
      <c r="W696" s="958"/>
      <c r="X696" s="958"/>
    </row>
    <row r="697" spans="1:24" x14ac:dyDescent="0.2">
      <c r="A697" s="549"/>
      <c r="B697" s="81"/>
      <c r="D697" s="958"/>
      <c r="E697" s="958"/>
      <c r="F697" s="958"/>
      <c r="G697" s="958"/>
      <c r="H697" s="958"/>
      <c r="I697" s="958"/>
      <c r="J697" s="958"/>
      <c r="K697" s="958"/>
      <c r="L697" s="958"/>
      <c r="M697" s="958"/>
      <c r="N697" s="958"/>
      <c r="O697" s="958"/>
      <c r="P697" s="958"/>
      <c r="Q697" s="958"/>
      <c r="R697" s="958"/>
      <c r="S697" s="958"/>
      <c r="T697" s="958"/>
      <c r="U697" s="958"/>
      <c r="V697" s="958"/>
      <c r="W697" s="958"/>
      <c r="X697" s="958"/>
    </row>
    <row r="698" spans="1:24" x14ac:dyDescent="0.2">
      <c r="A698" s="549"/>
      <c r="B698" s="81"/>
      <c r="D698" s="958"/>
      <c r="E698" s="958"/>
      <c r="F698" s="958"/>
      <c r="G698" s="958"/>
      <c r="H698" s="958"/>
      <c r="I698" s="958"/>
      <c r="J698" s="958"/>
      <c r="K698" s="958"/>
      <c r="L698" s="958"/>
      <c r="M698" s="958"/>
      <c r="N698" s="958"/>
      <c r="O698" s="958"/>
      <c r="P698" s="958"/>
      <c r="Q698" s="958"/>
      <c r="R698" s="958"/>
      <c r="S698" s="958"/>
      <c r="T698" s="958"/>
      <c r="U698" s="958"/>
      <c r="V698" s="958"/>
      <c r="W698" s="958"/>
      <c r="X698" s="958"/>
    </row>
    <row r="699" spans="1:24" x14ac:dyDescent="0.2">
      <c r="A699" s="549"/>
      <c r="B699" s="81"/>
      <c r="D699" s="958"/>
      <c r="E699" s="958"/>
      <c r="F699" s="958"/>
      <c r="G699" s="958"/>
      <c r="H699" s="958"/>
      <c r="I699" s="958"/>
      <c r="J699" s="958"/>
      <c r="K699" s="958"/>
      <c r="L699" s="958"/>
      <c r="M699" s="958"/>
      <c r="N699" s="958"/>
      <c r="O699" s="958"/>
      <c r="P699" s="958"/>
      <c r="Q699" s="958"/>
      <c r="R699" s="958"/>
      <c r="S699" s="958"/>
      <c r="T699" s="958"/>
      <c r="U699" s="958"/>
      <c r="V699" s="958"/>
      <c r="W699" s="958"/>
      <c r="X699" s="958"/>
    </row>
    <row r="700" spans="1:24" x14ac:dyDescent="0.2">
      <c r="A700" s="549"/>
      <c r="B700" s="81"/>
      <c r="D700" s="958"/>
      <c r="E700" s="958"/>
      <c r="F700" s="958"/>
      <c r="G700" s="958"/>
      <c r="H700" s="958"/>
      <c r="I700" s="958"/>
      <c r="J700" s="958"/>
      <c r="K700" s="958"/>
      <c r="L700" s="958"/>
      <c r="M700" s="958"/>
      <c r="N700" s="958"/>
      <c r="O700" s="958"/>
      <c r="P700" s="958"/>
      <c r="Q700" s="958"/>
      <c r="R700" s="958"/>
      <c r="S700" s="958"/>
      <c r="T700" s="958"/>
      <c r="U700" s="958"/>
      <c r="V700" s="958"/>
      <c r="W700" s="958"/>
      <c r="X700" s="958"/>
    </row>
    <row r="701" spans="1:24" x14ac:dyDescent="0.2">
      <c r="A701" s="549"/>
      <c r="B701" s="81"/>
      <c r="D701" s="958"/>
      <c r="E701" s="958"/>
      <c r="F701" s="958"/>
      <c r="G701" s="958"/>
      <c r="H701" s="958"/>
      <c r="I701" s="958"/>
      <c r="J701" s="958"/>
      <c r="K701" s="958"/>
      <c r="L701" s="958"/>
      <c r="M701" s="958"/>
      <c r="N701" s="958"/>
      <c r="O701" s="958"/>
      <c r="P701" s="958"/>
      <c r="Q701" s="958"/>
      <c r="R701" s="958"/>
      <c r="S701" s="958"/>
      <c r="T701" s="958"/>
      <c r="U701" s="958"/>
      <c r="V701" s="958"/>
      <c r="W701" s="958"/>
      <c r="X701" s="958"/>
    </row>
    <row r="702" spans="1:24" x14ac:dyDescent="0.2">
      <c r="A702" s="549"/>
      <c r="B702" s="81"/>
      <c r="D702" s="958"/>
      <c r="E702" s="958"/>
      <c r="F702" s="958"/>
      <c r="G702" s="958"/>
      <c r="H702" s="958"/>
      <c r="I702" s="958"/>
      <c r="J702" s="958"/>
      <c r="K702" s="958"/>
      <c r="L702" s="958"/>
      <c r="M702" s="958"/>
      <c r="N702" s="958"/>
      <c r="O702" s="958"/>
      <c r="P702" s="958"/>
      <c r="Q702" s="958"/>
      <c r="R702" s="958"/>
      <c r="S702" s="958"/>
      <c r="T702" s="958"/>
      <c r="U702" s="958"/>
      <c r="V702" s="958"/>
      <c r="W702" s="958"/>
      <c r="X702" s="958"/>
    </row>
    <row r="703" spans="1:24" x14ac:dyDescent="0.2">
      <c r="A703" s="549"/>
      <c r="B703" s="81"/>
      <c r="D703" s="958"/>
      <c r="E703" s="958"/>
      <c r="F703" s="958"/>
      <c r="G703" s="958"/>
      <c r="H703" s="958"/>
      <c r="I703" s="958"/>
      <c r="J703" s="958"/>
      <c r="K703" s="958"/>
      <c r="L703" s="958"/>
      <c r="M703" s="958"/>
      <c r="N703" s="958"/>
      <c r="O703" s="958"/>
      <c r="P703" s="958"/>
      <c r="Q703" s="958"/>
      <c r="R703" s="958"/>
      <c r="S703" s="958"/>
      <c r="T703" s="958"/>
      <c r="U703" s="958"/>
      <c r="V703" s="958"/>
      <c r="W703" s="958"/>
      <c r="X703" s="958"/>
    </row>
    <row r="704" spans="1:24" x14ac:dyDescent="0.2">
      <c r="A704" s="549"/>
      <c r="B704" s="81"/>
      <c r="D704" s="958"/>
      <c r="E704" s="958"/>
      <c r="F704" s="958"/>
      <c r="G704" s="958"/>
      <c r="H704" s="958"/>
      <c r="I704" s="958"/>
      <c r="J704" s="958"/>
      <c r="K704" s="958"/>
      <c r="L704" s="958"/>
      <c r="M704" s="958"/>
      <c r="N704" s="958"/>
      <c r="O704" s="958"/>
      <c r="P704" s="958"/>
      <c r="Q704" s="958"/>
      <c r="R704" s="958"/>
      <c r="S704" s="958"/>
      <c r="T704" s="958"/>
      <c r="U704" s="958"/>
      <c r="V704" s="958"/>
      <c r="W704" s="958"/>
      <c r="X704" s="958"/>
    </row>
    <row r="705" spans="1:24" x14ac:dyDescent="0.2">
      <c r="A705" s="549"/>
      <c r="B705" s="81"/>
      <c r="D705" s="958"/>
      <c r="E705" s="958"/>
      <c r="F705" s="958"/>
      <c r="G705" s="958"/>
      <c r="H705" s="958"/>
      <c r="I705" s="958"/>
      <c r="J705" s="958"/>
      <c r="K705" s="958"/>
      <c r="L705" s="958"/>
      <c r="M705" s="958"/>
      <c r="N705" s="958"/>
      <c r="O705" s="958"/>
      <c r="P705" s="958"/>
      <c r="Q705" s="958"/>
      <c r="R705" s="958"/>
      <c r="S705" s="958"/>
      <c r="T705" s="958"/>
      <c r="U705" s="958"/>
      <c r="V705" s="958"/>
      <c r="W705" s="958"/>
      <c r="X705" s="958"/>
    </row>
    <row r="706" spans="1:24" x14ac:dyDescent="0.2">
      <c r="A706" s="549"/>
      <c r="B706" s="81"/>
      <c r="D706" s="958"/>
      <c r="E706" s="958"/>
      <c r="F706" s="958"/>
      <c r="G706" s="958"/>
      <c r="H706" s="958"/>
      <c r="I706" s="958"/>
      <c r="J706" s="958"/>
      <c r="K706" s="958"/>
      <c r="L706" s="958"/>
      <c r="M706" s="958"/>
      <c r="N706" s="958"/>
      <c r="O706" s="958"/>
      <c r="P706" s="958"/>
      <c r="Q706" s="958"/>
      <c r="R706" s="958"/>
      <c r="S706" s="958"/>
      <c r="T706" s="958"/>
      <c r="U706" s="958"/>
      <c r="V706" s="958"/>
      <c r="W706" s="958"/>
      <c r="X706" s="958"/>
    </row>
    <row r="707" spans="1:24" x14ac:dyDescent="0.2">
      <c r="A707" s="549"/>
      <c r="B707" s="81"/>
      <c r="D707" s="958"/>
      <c r="E707" s="958"/>
      <c r="F707" s="958"/>
      <c r="G707" s="958"/>
      <c r="H707" s="958"/>
      <c r="I707" s="958"/>
      <c r="J707" s="958"/>
      <c r="K707" s="958"/>
      <c r="L707" s="958"/>
      <c r="M707" s="958"/>
      <c r="N707" s="958"/>
      <c r="O707" s="958"/>
      <c r="P707" s="958"/>
      <c r="Q707" s="958"/>
      <c r="R707" s="958"/>
      <c r="S707" s="958"/>
      <c r="T707" s="958"/>
      <c r="U707" s="958"/>
      <c r="V707" s="958"/>
      <c r="W707" s="958"/>
      <c r="X707" s="958"/>
    </row>
    <row r="708" spans="1:24" x14ac:dyDescent="0.2">
      <c r="A708" s="549"/>
      <c r="B708" s="81"/>
      <c r="D708" s="958"/>
      <c r="E708" s="958"/>
      <c r="F708" s="958"/>
      <c r="G708" s="958"/>
      <c r="H708" s="958"/>
      <c r="I708" s="958"/>
      <c r="J708" s="958"/>
      <c r="K708" s="958"/>
      <c r="L708" s="958"/>
      <c r="M708" s="958"/>
      <c r="N708" s="958"/>
      <c r="O708" s="958"/>
      <c r="P708" s="958"/>
      <c r="Q708" s="958"/>
      <c r="R708" s="958"/>
      <c r="S708" s="958"/>
      <c r="T708" s="958"/>
      <c r="U708" s="958"/>
      <c r="V708" s="958"/>
      <c r="W708" s="958"/>
      <c r="X708" s="958"/>
    </row>
    <row r="709" spans="1:24" x14ac:dyDescent="0.2">
      <c r="A709" s="549"/>
      <c r="B709" s="81"/>
      <c r="D709" s="958"/>
      <c r="E709" s="958"/>
      <c r="F709" s="958"/>
      <c r="G709" s="958"/>
      <c r="H709" s="958"/>
      <c r="I709" s="958"/>
      <c r="J709" s="958"/>
      <c r="K709" s="958"/>
      <c r="L709" s="958"/>
      <c r="M709" s="958"/>
      <c r="N709" s="958"/>
      <c r="O709" s="958"/>
      <c r="P709" s="958"/>
      <c r="Q709" s="958"/>
      <c r="R709" s="958"/>
      <c r="S709" s="958"/>
      <c r="T709" s="958"/>
      <c r="U709" s="958"/>
      <c r="V709" s="958"/>
      <c r="W709" s="958"/>
      <c r="X709" s="958"/>
    </row>
    <row r="710" spans="1:24" x14ac:dyDescent="0.2">
      <c r="A710" s="549"/>
      <c r="B710" s="81"/>
      <c r="D710" s="958"/>
      <c r="E710" s="958"/>
      <c r="F710" s="958"/>
      <c r="G710" s="958"/>
      <c r="H710" s="958"/>
      <c r="I710" s="958"/>
      <c r="J710" s="958"/>
      <c r="K710" s="958"/>
      <c r="L710" s="958"/>
      <c r="M710" s="958"/>
      <c r="N710" s="958"/>
      <c r="O710" s="958"/>
      <c r="P710" s="958"/>
      <c r="Q710" s="958"/>
      <c r="R710" s="958"/>
      <c r="S710" s="958"/>
      <c r="T710" s="958"/>
      <c r="U710" s="958"/>
      <c r="V710" s="958"/>
      <c r="W710" s="958"/>
      <c r="X710" s="958"/>
    </row>
    <row r="711" spans="1:24" x14ac:dyDescent="0.2">
      <c r="A711" s="549"/>
      <c r="B711" s="81"/>
      <c r="D711" s="958"/>
      <c r="E711" s="958"/>
      <c r="F711" s="958"/>
      <c r="G711" s="958"/>
      <c r="H711" s="958"/>
      <c r="I711" s="958"/>
      <c r="J711" s="958"/>
      <c r="K711" s="958"/>
      <c r="L711" s="958"/>
      <c r="M711" s="958"/>
      <c r="N711" s="958"/>
      <c r="O711" s="958"/>
      <c r="P711" s="958"/>
      <c r="Q711" s="958"/>
      <c r="R711" s="958"/>
      <c r="S711" s="958"/>
      <c r="T711" s="958"/>
      <c r="U711" s="958"/>
      <c r="V711" s="958"/>
      <c r="W711" s="958"/>
      <c r="X711" s="958"/>
    </row>
    <row r="712" spans="1:24" x14ac:dyDescent="0.2">
      <c r="A712" s="549"/>
      <c r="B712" s="81"/>
      <c r="D712" s="958"/>
      <c r="E712" s="958"/>
      <c r="F712" s="958"/>
      <c r="G712" s="958"/>
      <c r="H712" s="958"/>
      <c r="I712" s="958"/>
      <c r="J712" s="958"/>
      <c r="K712" s="958"/>
      <c r="L712" s="958"/>
      <c r="M712" s="958"/>
      <c r="N712" s="958"/>
      <c r="O712" s="958"/>
      <c r="P712" s="958"/>
      <c r="Q712" s="958"/>
      <c r="R712" s="958"/>
      <c r="S712" s="958"/>
      <c r="T712" s="958"/>
      <c r="U712" s="958"/>
      <c r="V712" s="958"/>
      <c r="W712" s="958"/>
      <c r="X712" s="958"/>
    </row>
    <row r="713" spans="1:24" x14ac:dyDescent="0.2">
      <c r="A713" s="549"/>
      <c r="B713" s="81"/>
      <c r="D713" s="958"/>
      <c r="E713" s="958"/>
      <c r="F713" s="958"/>
      <c r="G713" s="958"/>
      <c r="H713" s="958"/>
      <c r="I713" s="958"/>
      <c r="J713" s="958"/>
      <c r="K713" s="958"/>
      <c r="L713" s="958"/>
      <c r="M713" s="958"/>
      <c r="N713" s="958"/>
      <c r="O713" s="958"/>
      <c r="P713" s="958"/>
      <c r="Q713" s="958"/>
      <c r="R713" s="958"/>
      <c r="S713" s="958"/>
      <c r="T713" s="958"/>
      <c r="U713" s="958"/>
      <c r="V713" s="958"/>
      <c r="W713" s="958"/>
      <c r="X713" s="958"/>
    </row>
    <row r="714" spans="1:24" x14ac:dyDescent="0.2">
      <c r="A714" s="549"/>
      <c r="B714" s="81"/>
      <c r="D714" s="958"/>
      <c r="E714" s="958"/>
      <c r="F714" s="958"/>
      <c r="G714" s="958"/>
      <c r="H714" s="958"/>
      <c r="I714" s="958"/>
      <c r="J714" s="958"/>
      <c r="K714" s="958"/>
      <c r="L714" s="958"/>
      <c r="M714" s="958"/>
      <c r="N714" s="958"/>
      <c r="O714" s="958"/>
      <c r="P714" s="958"/>
      <c r="Q714" s="958"/>
      <c r="R714" s="958"/>
      <c r="S714" s="958"/>
      <c r="T714" s="958"/>
      <c r="U714" s="958"/>
      <c r="V714" s="958"/>
      <c r="W714" s="958"/>
      <c r="X714" s="958"/>
    </row>
    <row r="715" spans="1:24" x14ac:dyDescent="0.2">
      <c r="A715" s="549"/>
      <c r="B715" s="81"/>
      <c r="D715" s="958"/>
      <c r="E715" s="958"/>
      <c r="F715" s="958"/>
      <c r="G715" s="958"/>
      <c r="H715" s="958"/>
      <c r="I715" s="958"/>
      <c r="J715" s="958"/>
      <c r="K715" s="958"/>
      <c r="L715" s="958"/>
      <c r="M715" s="958"/>
      <c r="N715" s="958"/>
      <c r="O715" s="958"/>
      <c r="P715" s="958"/>
      <c r="Q715" s="958"/>
      <c r="R715" s="958"/>
      <c r="S715" s="958"/>
      <c r="T715" s="958"/>
      <c r="U715" s="958"/>
      <c r="V715" s="958"/>
      <c r="W715" s="958"/>
      <c r="X715" s="958"/>
    </row>
    <row r="716" spans="1:24" x14ac:dyDescent="0.2">
      <c r="A716" s="549"/>
      <c r="B716" s="81"/>
      <c r="D716" s="958"/>
      <c r="E716" s="958"/>
      <c r="F716" s="958"/>
      <c r="G716" s="958"/>
      <c r="H716" s="958"/>
      <c r="I716" s="958"/>
      <c r="J716" s="958"/>
      <c r="K716" s="958"/>
      <c r="L716" s="958"/>
      <c r="M716" s="958"/>
      <c r="N716" s="958"/>
      <c r="O716" s="958"/>
      <c r="P716" s="958"/>
      <c r="Q716" s="958"/>
      <c r="R716" s="958"/>
      <c r="S716" s="958"/>
      <c r="T716" s="958"/>
      <c r="U716" s="958"/>
      <c r="V716" s="958"/>
      <c r="W716" s="958"/>
      <c r="X716" s="958"/>
    </row>
    <row r="717" spans="1:24" x14ac:dyDescent="0.2">
      <c r="A717" s="549"/>
      <c r="B717" s="81"/>
      <c r="D717" s="958"/>
      <c r="E717" s="958"/>
      <c r="F717" s="958"/>
      <c r="G717" s="958"/>
      <c r="H717" s="958"/>
      <c r="I717" s="958"/>
      <c r="J717" s="958"/>
      <c r="K717" s="958"/>
      <c r="L717" s="958"/>
      <c r="M717" s="958"/>
      <c r="N717" s="958"/>
      <c r="O717" s="958"/>
      <c r="P717" s="958"/>
      <c r="Q717" s="958"/>
      <c r="R717" s="958"/>
      <c r="S717" s="958"/>
      <c r="T717" s="958"/>
      <c r="U717" s="958"/>
      <c r="V717" s="958"/>
      <c r="W717" s="958"/>
      <c r="X717" s="958"/>
    </row>
    <row r="718" spans="1:24" x14ac:dyDescent="0.2">
      <c r="A718" s="549"/>
      <c r="B718" s="81"/>
      <c r="D718" s="958"/>
      <c r="E718" s="958"/>
      <c r="F718" s="958"/>
      <c r="G718" s="958"/>
      <c r="H718" s="958"/>
      <c r="I718" s="958"/>
      <c r="J718" s="958"/>
      <c r="K718" s="958"/>
      <c r="L718" s="958"/>
      <c r="M718" s="958"/>
      <c r="N718" s="958"/>
      <c r="O718" s="958"/>
      <c r="P718" s="958"/>
      <c r="Q718" s="958"/>
      <c r="R718" s="958"/>
      <c r="S718" s="958"/>
      <c r="T718" s="958"/>
      <c r="U718" s="958"/>
      <c r="V718" s="958"/>
      <c r="W718" s="958"/>
      <c r="X718" s="958"/>
    </row>
    <row r="719" spans="1:24" x14ac:dyDescent="0.2">
      <c r="A719" s="549"/>
      <c r="B719" s="81"/>
      <c r="D719" s="958"/>
      <c r="E719" s="958"/>
      <c r="F719" s="958"/>
      <c r="G719" s="958"/>
      <c r="H719" s="958"/>
      <c r="I719" s="958"/>
      <c r="J719" s="958"/>
      <c r="K719" s="958"/>
      <c r="L719" s="958"/>
      <c r="M719" s="958"/>
      <c r="N719" s="958"/>
      <c r="O719" s="958"/>
      <c r="P719" s="958"/>
      <c r="Q719" s="958"/>
      <c r="R719" s="958"/>
      <c r="S719" s="958"/>
      <c r="T719" s="958"/>
      <c r="U719" s="958"/>
      <c r="V719" s="958"/>
      <c r="W719" s="958"/>
      <c r="X719" s="958"/>
    </row>
    <row r="720" spans="1:24" x14ac:dyDescent="0.2">
      <c r="A720" s="549"/>
      <c r="B720" s="81"/>
      <c r="D720" s="958"/>
      <c r="E720" s="958"/>
      <c r="F720" s="958"/>
      <c r="G720" s="958"/>
      <c r="H720" s="958"/>
      <c r="I720" s="958"/>
      <c r="J720" s="958"/>
      <c r="K720" s="958"/>
      <c r="L720" s="958"/>
      <c r="M720" s="958"/>
      <c r="N720" s="958"/>
      <c r="O720" s="958"/>
      <c r="P720" s="958"/>
      <c r="Q720" s="958"/>
      <c r="R720" s="958"/>
      <c r="S720" s="958"/>
      <c r="T720" s="958"/>
      <c r="U720" s="958"/>
      <c r="V720" s="958"/>
      <c r="W720" s="958"/>
      <c r="X720" s="958"/>
    </row>
    <row r="721" spans="1:24" x14ac:dyDescent="0.2">
      <c r="A721" s="549"/>
      <c r="B721" s="81"/>
      <c r="D721" s="958"/>
      <c r="E721" s="958"/>
      <c r="F721" s="958"/>
      <c r="G721" s="958"/>
      <c r="H721" s="958"/>
      <c r="I721" s="958"/>
      <c r="J721" s="958"/>
      <c r="K721" s="958"/>
      <c r="L721" s="958"/>
      <c r="M721" s="958"/>
      <c r="N721" s="958"/>
      <c r="O721" s="958"/>
      <c r="P721" s="958"/>
      <c r="Q721" s="958"/>
      <c r="R721" s="958"/>
      <c r="S721" s="958"/>
      <c r="T721" s="958"/>
      <c r="U721" s="958"/>
      <c r="V721" s="958"/>
      <c r="W721" s="958"/>
      <c r="X721" s="958"/>
    </row>
    <row r="722" spans="1:24" x14ac:dyDescent="0.2">
      <c r="A722" s="549"/>
      <c r="B722" s="81"/>
      <c r="D722" s="958"/>
      <c r="E722" s="958"/>
      <c r="F722" s="958"/>
      <c r="G722" s="958"/>
      <c r="H722" s="958"/>
      <c r="I722" s="958"/>
      <c r="J722" s="958"/>
      <c r="K722" s="958"/>
      <c r="L722" s="958"/>
      <c r="M722" s="958"/>
      <c r="N722" s="958"/>
      <c r="O722" s="958"/>
      <c r="P722" s="958"/>
      <c r="Q722" s="958"/>
      <c r="R722" s="958"/>
      <c r="S722" s="958"/>
      <c r="T722" s="958"/>
      <c r="U722" s="958"/>
      <c r="V722" s="958"/>
      <c r="W722" s="958"/>
      <c r="X722" s="958"/>
    </row>
    <row r="723" spans="1:24" x14ac:dyDescent="0.2">
      <c r="A723" s="549"/>
      <c r="B723" s="81"/>
      <c r="D723" s="958"/>
      <c r="E723" s="958"/>
      <c r="F723" s="958"/>
      <c r="G723" s="958"/>
      <c r="H723" s="958"/>
      <c r="I723" s="958"/>
      <c r="J723" s="958"/>
      <c r="K723" s="958"/>
      <c r="L723" s="958"/>
      <c r="M723" s="958"/>
      <c r="N723" s="958"/>
      <c r="O723" s="958"/>
      <c r="P723" s="958"/>
      <c r="Q723" s="958"/>
      <c r="R723" s="958"/>
      <c r="S723" s="958"/>
      <c r="T723" s="958"/>
      <c r="U723" s="958"/>
      <c r="V723" s="958"/>
      <c r="W723" s="958"/>
      <c r="X723" s="958"/>
    </row>
    <row r="724" spans="1:24" x14ac:dyDescent="0.2">
      <c r="A724" s="549"/>
      <c r="B724" s="81"/>
      <c r="D724" s="958"/>
      <c r="E724" s="958"/>
      <c r="F724" s="958"/>
      <c r="G724" s="958"/>
      <c r="H724" s="958"/>
      <c r="I724" s="958"/>
      <c r="J724" s="958"/>
      <c r="K724" s="958"/>
      <c r="L724" s="958"/>
      <c r="M724" s="958"/>
      <c r="N724" s="958"/>
      <c r="O724" s="958"/>
      <c r="P724" s="958"/>
      <c r="Q724" s="958"/>
      <c r="R724" s="958"/>
      <c r="S724" s="958"/>
      <c r="T724" s="958"/>
      <c r="U724" s="958"/>
      <c r="V724" s="958"/>
      <c r="W724" s="958"/>
      <c r="X724" s="958"/>
    </row>
    <row r="725" spans="1:24" x14ac:dyDescent="0.2">
      <c r="A725" s="549"/>
      <c r="B725" s="81"/>
      <c r="D725" s="958"/>
      <c r="E725" s="958"/>
      <c r="F725" s="958"/>
      <c r="G725" s="958"/>
      <c r="H725" s="958"/>
      <c r="I725" s="958"/>
      <c r="J725" s="958"/>
      <c r="K725" s="958"/>
      <c r="L725" s="958"/>
      <c r="M725" s="958"/>
      <c r="N725" s="958"/>
      <c r="O725" s="958"/>
      <c r="P725" s="958"/>
      <c r="Q725" s="958"/>
      <c r="R725" s="958"/>
      <c r="S725" s="958"/>
      <c r="T725" s="958"/>
      <c r="U725" s="958"/>
      <c r="V725" s="958"/>
      <c r="W725" s="958"/>
      <c r="X725" s="958"/>
    </row>
    <row r="726" spans="1:24" x14ac:dyDescent="0.2">
      <c r="A726" s="549"/>
      <c r="B726" s="81"/>
      <c r="D726" s="958"/>
      <c r="E726" s="958"/>
      <c r="F726" s="958"/>
      <c r="G726" s="958"/>
      <c r="H726" s="958"/>
      <c r="I726" s="958"/>
      <c r="J726" s="958"/>
      <c r="K726" s="958"/>
      <c r="L726" s="958"/>
      <c r="M726" s="958"/>
      <c r="N726" s="958"/>
      <c r="O726" s="958"/>
      <c r="P726" s="958"/>
      <c r="Q726" s="958"/>
      <c r="R726" s="958"/>
      <c r="S726" s="958"/>
      <c r="T726" s="958"/>
      <c r="U726" s="958"/>
      <c r="V726" s="958"/>
      <c r="W726" s="958"/>
      <c r="X726" s="958"/>
    </row>
    <row r="727" spans="1:24" x14ac:dyDescent="0.2">
      <c r="A727" s="549"/>
      <c r="B727" s="81"/>
      <c r="D727" s="958"/>
      <c r="E727" s="958"/>
      <c r="F727" s="958"/>
      <c r="G727" s="958"/>
      <c r="H727" s="958"/>
      <c r="I727" s="958"/>
      <c r="J727" s="958"/>
      <c r="K727" s="958"/>
      <c r="L727" s="958"/>
      <c r="M727" s="958"/>
      <c r="N727" s="958"/>
      <c r="O727" s="958"/>
      <c r="P727" s="958"/>
      <c r="Q727" s="958"/>
      <c r="R727" s="958"/>
      <c r="S727" s="958"/>
      <c r="T727" s="958"/>
      <c r="U727" s="958"/>
      <c r="V727" s="958"/>
      <c r="W727" s="958"/>
      <c r="X727" s="958"/>
    </row>
    <row r="728" spans="1:24" x14ac:dyDescent="0.2">
      <c r="A728" s="549"/>
      <c r="B728" s="81"/>
      <c r="D728" s="958"/>
      <c r="E728" s="958"/>
      <c r="F728" s="958"/>
      <c r="G728" s="958"/>
      <c r="H728" s="958"/>
      <c r="I728" s="958"/>
      <c r="J728" s="958"/>
      <c r="K728" s="958"/>
      <c r="L728" s="958"/>
      <c r="M728" s="958"/>
      <c r="N728" s="958"/>
      <c r="O728" s="958"/>
      <c r="P728" s="958"/>
      <c r="Q728" s="958"/>
      <c r="R728" s="958"/>
      <c r="S728" s="958"/>
      <c r="T728" s="958"/>
      <c r="U728" s="958"/>
      <c r="V728" s="958"/>
      <c r="W728" s="958"/>
      <c r="X728" s="958"/>
    </row>
    <row r="729" spans="1:24" x14ac:dyDescent="0.2">
      <c r="A729" s="549"/>
      <c r="B729" s="81"/>
      <c r="D729" s="958"/>
      <c r="E729" s="958"/>
      <c r="F729" s="958"/>
      <c r="G729" s="958"/>
      <c r="H729" s="958"/>
      <c r="I729" s="958"/>
      <c r="J729" s="958"/>
      <c r="K729" s="958"/>
      <c r="L729" s="958"/>
      <c r="M729" s="958"/>
      <c r="N729" s="958"/>
      <c r="O729" s="958"/>
      <c r="P729" s="958"/>
      <c r="Q729" s="958"/>
      <c r="R729" s="958"/>
      <c r="S729" s="958"/>
      <c r="T729" s="958"/>
      <c r="U729" s="958"/>
      <c r="V729" s="958"/>
      <c r="W729" s="958"/>
      <c r="X729" s="958"/>
    </row>
    <row r="730" spans="1:24" x14ac:dyDescent="0.2">
      <c r="A730" s="549"/>
      <c r="B730" s="81"/>
      <c r="D730" s="958"/>
      <c r="E730" s="958"/>
      <c r="F730" s="958"/>
      <c r="G730" s="958"/>
      <c r="H730" s="958"/>
      <c r="I730" s="958"/>
      <c r="J730" s="958"/>
      <c r="K730" s="958"/>
      <c r="L730" s="958"/>
      <c r="M730" s="958"/>
      <c r="N730" s="958"/>
      <c r="O730" s="958"/>
      <c r="P730" s="958"/>
      <c r="Q730" s="958"/>
      <c r="R730" s="958"/>
      <c r="S730" s="958"/>
      <c r="T730" s="958"/>
      <c r="U730" s="958"/>
      <c r="V730" s="958"/>
      <c r="W730" s="958"/>
      <c r="X730" s="958"/>
    </row>
    <row r="731" spans="1:24" x14ac:dyDescent="0.2">
      <c r="A731" s="549"/>
      <c r="B731" s="81"/>
      <c r="D731" s="958"/>
      <c r="E731" s="958"/>
      <c r="F731" s="958"/>
      <c r="G731" s="958"/>
      <c r="H731" s="958"/>
      <c r="I731" s="958"/>
      <c r="J731" s="958"/>
      <c r="K731" s="958"/>
      <c r="L731" s="958"/>
      <c r="M731" s="958"/>
      <c r="N731" s="958"/>
      <c r="O731" s="958"/>
      <c r="P731" s="958"/>
      <c r="Q731" s="958"/>
      <c r="R731" s="958"/>
      <c r="S731" s="958"/>
      <c r="T731" s="958"/>
      <c r="U731" s="958"/>
      <c r="V731" s="958"/>
      <c r="W731" s="958"/>
      <c r="X731" s="958"/>
    </row>
    <row r="732" spans="1:24" x14ac:dyDescent="0.2">
      <c r="A732" s="549"/>
      <c r="B732" s="81"/>
      <c r="D732" s="958"/>
      <c r="E732" s="958"/>
      <c r="F732" s="958"/>
      <c r="G732" s="958"/>
      <c r="H732" s="958"/>
      <c r="I732" s="958"/>
      <c r="J732" s="958"/>
      <c r="K732" s="958"/>
      <c r="L732" s="958"/>
      <c r="M732" s="958"/>
      <c r="N732" s="958"/>
      <c r="O732" s="958"/>
      <c r="P732" s="958"/>
      <c r="Q732" s="958"/>
      <c r="R732" s="958"/>
      <c r="S732" s="958"/>
      <c r="T732" s="958"/>
      <c r="U732" s="958"/>
      <c r="V732" s="958"/>
      <c r="W732" s="958"/>
      <c r="X732" s="958"/>
    </row>
    <row r="733" spans="1:24" x14ac:dyDescent="0.2">
      <c r="A733" s="549"/>
      <c r="B733" s="81"/>
      <c r="D733" s="958"/>
      <c r="E733" s="958"/>
      <c r="F733" s="958"/>
      <c r="G733" s="958"/>
      <c r="H733" s="958"/>
      <c r="I733" s="958"/>
      <c r="J733" s="958"/>
      <c r="K733" s="958"/>
      <c r="L733" s="958"/>
      <c r="M733" s="958"/>
      <c r="N733" s="958"/>
      <c r="O733" s="958"/>
      <c r="P733" s="958"/>
      <c r="Q733" s="958"/>
      <c r="R733" s="958"/>
      <c r="S733" s="958"/>
      <c r="T733" s="958"/>
      <c r="U733" s="958"/>
      <c r="V733" s="958"/>
      <c r="W733" s="958"/>
      <c r="X733" s="958"/>
    </row>
    <row r="734" spans="1:24" x14ac:dyDescent="0.2">
      <c r="A734" s="549"/>
      <c r="B734" s="81"/>
      <c r="D734" s="958"/>
      <c r="E734" s="958"/>
      <c r="F734" s="958"/>
      <c r="G734" s="958"/>
      <c r="H734" s="958"/>
      <c r="I734" s="958"/>
      <c r="J734" s="958"/>
      <c r="K734" s="958"/>
      <c r="L734" s="958"/>
      <c r="M734" s="958"/>
      <c r="N734" s="958"/>
      <c r="O734" s="958"/>
      <c r="P734" s="958"/>
      <c r="Q734" s="958"/>
      <c r="R734" s="958"/>
      <c r="S734" s="958"/>
      <c r="T734" s="958"/>
      <c r="U734" s="958"/>
      <c r="V734" s="958"/>
      <c r="W734" s="958"/>
      <c r="X734" s="958"/>
    </row>
    <row r="735" spans="1:24" x14ac:dyDescent="0.2">
      <c r="A735" s="549"/>
      <c r="B735" s="81"/>
      <c r="D735" s="958"/>
      <c r="E735" s="958"/>
      <c r="F735" s="958"/>
      <c r="G735" s="958"/>
      <c r="H735" s="958"/>
      <c r="I735" s="958"/>
      <c r="J735" s="958"/>
      <c r="K735" s="958"/>
      <c r="L735" s="958"/>
      <c r="M735" s="958"/>
      <c r="N735" s="958"/>
      <c r="O735" s="958"/>
      <c r="P735" s="958"/>
      <c r="Q735" s="958"/>
      <c r="R735" s="958"/>
      <c r="S735" s="958"/>
      <c r="T735" s="958"/>
      <c r="U735" s="958"/>
      <c r="V735" s="958"/>
      <c r="W735" s="958"/>
      <c r="X735" s="958"/>
    </row>
    <row r="736" spans="1:24" x14ac:dyDescent="0.2">
      <c r="A736" s="549"/>
      <c r="B736" s="81"/>
      <c r="D736" s="958"/>
      <c r="E736" s="958"/>
      <c r="F736" s="958"/>
      <c r="G736" s="958"/>
      <c r="H736" s="958"/>
      <c r="I736" s="958"/>
      <c r="J736" s="958"/>
      <c r="K736" s="958"/>
      <c r="L736" s="958"/>
      <c r="M736" s="958"/>
      <c r="N736" s="958"/>
      <c r="O736" s="958"/>
      <c r="P736" s="958"/>
      <c r="Q736" s="958"/>
      <c r="R736" s="958"/>
      <c r="S736" s="958"/>
      <c r="T736" s="958"/>
      <c r="U736" s="958"/>
      <c r="V736" s="958"/>
      <c r="W736" s="958"/>
      <c r="X736" s="958"/>
    </row>
    <row r="737" spans="1:24" x14ac:dyDescent="0.2">
      <c r="A737" s="549"/>
      <c r="B737" s="81"/>
      <c r="D737" s="958"/>
      <c r="E737" s="958"/>
      <c r="F737" s="958"/>
      <c r="G737" s="958"/>
      <c r="H737" s="958"/>
      <c r="I737" s="958"/>
      <c r="J737" s="958"/>
      <c r="K737" s="958"/>
      <c r="L737" s="958"/>
      <c r="M737" s="958"/>
      <c r="N737" s="958"/>
      <c r="O737" s="958"/>
      <c r="P737" s="958"/>
      <c r="Q737" s="958"/>
      <c r="R737" s="958"/>
      <c r="S737" s="958"/>
      <c r="T737" s="958"/>
      <c r="U737" s="958"/>
      <c r="V737" s="958"/>
      <c r="W737" s="958"/>
      <c r="X737" s="958"/>
    </row>
    <row r="738" spans="1:24" x14ac:dyDescent="0.2">
      <c r="A738" s="549"/>
      <c r="B738" s="81"/>
      <c r="D738" s="958"/>
      <c r="E738" s="958"/>
      <c r="F738" s="958"/>
      <c r="G738" s="958"/>
      <c r="H738" s="958"/>
      <c r="I738" s="958"/>
      <c r="J738" s="958"/>
      <c r="K738" s="958"/>
      <c r="L738" s="958"/>
      <c r="M738" s="958"/>
      <c r="N738" s="958"/>
      <c r="O738" s="958"/>
      <c r="P738" s="958"/>
      <c r="Q738" s="958"/>
      <c r="R738" s="958"/>
      <c r="S738" s="958"/>
      <c r="T738" s="958"/>
      <c r="U738" s="958"/>
      <c r="V738" s="958"/>
      <c r="W738" s="958"/>
      <c r="X738" s="958"/>
    </row>
    <row r="739" spans="1:24" x14ac:dyDescent="0.2">
      <c r="A739" s="549"/>
      <c r="B739" s="81"/>
      <c r="D739" s="958"/>
      <c r="E739" s="958"/>
      <c r="F739" s="958"/>
      <c r="G739" s="958"/>
      <c r="H739" s="958"/>
      <c r="I739" s="958"/>
      <c r="J739" s="958"/>
      <c r="K739" s="958"/>
      <c r="L739" s="958"/>
      <c r="M739" s="958"/>
      <c r="N739" s="958"/>
      <c r="O739" s="958"/>
      <c r="P739" s="958"/>
      <c r="Q739" s="958"/>
      <c r="R739" s="958"/>
      <c r="S739" s="958"/>
      <c r="T739" s="958"/>
      <c r="U739" s="958"/>
      <c r="V739" s="958"/>
      <c r="W739" s="958"/>
      <c r="X739" s="958"/>
    </row>
    <row r="740" spans="1:24" x14ac:dyDescent="0.2">
      <c r="A740" s="549"/>
      <c r="B740" s="81"/>
      <c r="D740" s="958"/>
      <c r="E740" s="958"/>
      <c r="F740" s="958"/>
      <c r="G740" s="958"/>
      <c r="H740" s="958"/>
      <c r="I740" s="958"/>
      <c r="J740" s="958"/>
      <c r="K740" s="958"/>
      <c r="L740" s="958"/>
      <c r="M740" s="958"/>
      <c r="N740" s="958"/>
      <c r="O740" s="958"/>
      <c r="P740" s="958"/>
      <c r="Q740" s="958"/>
      <c r="R740" s="958"/>
      <c r="S740" s="958"/>
      <c r="T740" s="958"/>
      <c r="U740" s="958"/>
      <c r="V740" s="958"/>
      <c r="W740" s="958"/>
      <c r="X740" s="958"/>
    </row>
    <row r="741" spans="1:24" x14ac:dyDescent="0.2">
      <c r="A741" s="549"/>
      <c r="B741" s="81"/>
      <c r="D741" s="958"/>
      <c r="E741" s="958"/>
      <c r="F741" s="958"/>
      <c r="G741" s="958"/>
      <c r="H741" s="958"/>
      <c r="I741" s="958"/>
      <c r="J741" s="958"/>
      <c r="K741" s="958"/>
      <c r="L741" s="958"/>
      <c r="M741" s="958"/>
      <c r="N741" s="958"/>
      <c r="O741" s="958"/>
      <c r="P741" s="958"/>
      <c r="Q741" s="958"/>
      <c r="R741" s="958"/>
      <c r="S741" s="958"/>
      <c r="T741" s="958"/>
      <c r="U741" s="958"/>
      <c r="V741" s="958"/>
      <c r="W741" s="958"/>
      <c r="X741" s="958"/>
    </row>
    <row r="742" spans="1:24" x14ac:dyDescent="0.2">
      <c r="A742" s="549"/>
      <c r="B742" s="81"/>
      <c r="D742" s="958"/>
      <c r="E742" s="958"/>
      <c r="F742" s="958"/>
      <c r="G742" s="958"/>
      <c r="H742" s="958"/>
      <c r="I742" s="958"/>
      <c r="J742" s="958"/>
      <c r="K742" s="958"/>
      <c r="L742" s="958"/>
      <c r="M742" s="958"/>
      <c r="N742" s="958"/>
      <c r="O742" s="958"/>
      <c r="P742" s="958"/>
      <c r="Q742" s="958"/>
      <c r="R742" s="958"/>
      <c r="S742" s="958"/>
      <c r="T742" s="958"/>
      <c r="U742" s="958"/>
      <c r="V742" s="958"/>
      <c r="W742" s="958"/>
      <c r="X742" s="958"/>
    </row>
    <row r="743" spans="1:24" x14ac:dyDescent="0.2">
      <c r="A743" s="549"/>
      <c r="B743" s="81"/>
      <c r="D743" s="958"/>
      <c r="E743" s="958"/>
      <c r="F743" s="958"/>
      <c r="G743" s="958"/>
      <c r="H743" s="958"/>
      <c r="I743" s="958"/>
      <c r="J743" s="958"/>
      <c r="K743" s="958"/>
      <c r="L743" s="958"/>
      <c r="M743" s="958"/>
      <c r="N743" s="958"/>
      <c r="O743" s="958"/>
      <c r="P743" s="958"/>
      <c r="Q743" s="958"/>
      <c r="R743" s="958"/>
      <c r="S743" s="958"/>
      <c r="T743" s="958"/>
      <c r="U743" s="958"/>
      <c r="V743" s="958"/>
      <c r="W743" s="958"/>
      <c r="X743" s="958"/>
    </row>
    <row r="744" spans="1:24" x14ac:dyDescent="0.2">
      <c r="A744" s="549"/>
      <c r="B744" s="81"/>
      <c r="D744" s="958"/>
      <c r="E744" s="958"/>
      <c r="F744" s="958"/>
      <c r="G744" s="958"/>
      <c r="H744" s="958"/>
      <c r="I744" s="958"/>
      <c r="J744" s="958"/>
      <c r="K744" s="958"/>
      <c r="L744" s="958"/>
      <c r="M744" s="958"/>
      <c r="N744" s="958"/>
      <c r="O744" s="958"/>
      <c r="P744" s="958"/>
      <c r="Q744" s="958"/>
      <c r="R744" s="958"/>
      <c r="S744" s="958"/>
      <c r="T744" s="958"/>
      <c r="U744" s="958"/>
      <c r="V744" s="958"/>
      <c r="W744" s="958"/>
      <c r="X744" s="958"/>
    </row>
    <row r="745" spans="1:24" x14ac:dyDescent="0.2">
      <c r="A745" s="549"/>
      <c r="B745" s="81"/>
      <c r="D745" s="958"/>
      <c r="E745" s="958"/>
      <c r="F745" s="958"/>
      <c r="G745" s="958"/>
      <c r="H745" s="958"/>
      <c r="I745" s="958"/>
      <c r="J745" s="958"/>
      <c r="K745" s="958"/>
      <c r="L745" s="958"/>
      <c r="M745" s="958"/>
      <c r="N745" s="958"/>
      <c r="O745" s="958"/>
      <c r="P745" s="958"/>
      <c r="Q745" s="958"/>
      <c r="R745" s="958"/>
      <c r="S745" s="958"/>
      <c r="T745" s="958"/>
      <c r="U745" s="958"/>
      <c r="V745" s="958"/>
      <c r="W745" s="958"/>
      <c r="X745" s="958"/>
    </row>
    <row r="746" spans="1:24" x14ac:dyDescent="0.2">
      <c r="A746" s="549"/>
      <c r="B746" s="81"/>
      <c r="D746" s="958"/>
      <c r="E746" s="958"/>
      <c r="F746" s="958"/>
      <c r="G746" s="958"/>
      <c r="H746" s="958"/>
      <c r="I746" s="958"/>
      <c r="J746" s="958"/>
      <c r="K746" s="958"/>
      <c r="L746" s="958"/>
      <c r="M746" s="958"/>
      <c r="N746" s="958"/>
      <c r="O746" s="958"/>
      <c r="P746" s="958"/>
      <c r="Q746" s="958"/>
      <c r="R746" s="958"/>
      <c r="S746" s="958"/>
      <c r="T746" s="958"/>
      <c r="U746" s="958"/>
      <c r="V746" s="958"/>
      <c r="W746" s="958"/>
      <c r="X746" s="958"/>
    </row>
    <row r="747" spans="1:24" x14ac:dyDescent="0.2">
      <c r="A747" s="549"/>
      <c r="B747" s="81"/>
      <c r="D747" s="958"/>
      <c r="E747" s="958"/>
      <c r="F747" s="958"/>
      <c r="G747" s="958"/>
      <c r="H747" s="958"/>
      <c r="I747" s="958"/>
      <c r="J747" s="958"/>
      <c r="K747" s="958"/>
      <c r="L747" s="958"/>
      <c r="M747" s="958"/>
      <c r="N747" s="958"/>
      <c r="O747" s="958"/>
      <c r="P747" s="958"/>
      <c r="Q747" s="958"/>
      <c r="R747" s="958"/>
      <c r="S747" s="958"/>
      <c r="T747" s="958"/>
      <c r="U747" s="958"/>
      <c r="V747" s="958"/>
      <c r="W747" s="958"/>
      <c r="X747" s="958"/>
    </row>
    <row r="748" spans="1:24" x14ac:dyDescent="0.2">
      <c r="A748" s="549"/>
      <c r="B748" s="81"/>
      <c r="D748" s="958"/>
      <c r="E748" s="958"/>
      <c r="F748" s="958"/>
      <c r="G748" s="958"/>
      <c r="H748" s="958"/>
      <c r="I748" s="958"/>
      <c r="J748" s="958"/>
      <c r="K748" s="958"/>
      <c r="L748" s="958"/>
      <c r="M748" s="958"/>
      <c r="N748" s="958"/>
      <c r="O748" s="958"/>
      <c r="P748" s="958"/>
      <c r="Q748" s="958"/>
      <c r="R748" s="958"/>
      <c r="S748" s="958"/>
      <c r="T748" s="958"/>
      <c r="U748" s="958"/>
      <c r="V748" s="958"/>
      <c r="W748" s="958"/>
      <c r="X748" s="958"/>
    </row>
    <row r="749" spans="1:24" x14ac:dyDescent="0.2">
      <c r="A749" s="549"/>
      <c r="B749" s="81"/>
      <c r="D749" s="958"/>
      <c r="E749" s="958"/>
      <c r="F749" s="958"/>
      <c r="G749" s="958"/>
      <c r="H749" s="958"/>
      <c r="I749" s="958"/>
      <c r="J749" s="958"/>
      <c r="K749" s="958"/>
      <c r="L749" s="958"/>
      <c r="M749" s="958"/>
      <c r="N749" s="958"/>
      <c r="O749" s="958"/>
      <c r="P749" s="958"/>
      <c r="Q749" s="958"/>
      <c r="R749" s="958"/>
      <c r="S749" s="958"/>
      <c r="T749" s="958"/>
      <c r="U749" s="958"/>
      <c r="V749" s="958"/>
      <c r="W749" s="958"/>
      <c r="X749" s="958"/>
    </row>
    <row r="750" spans="1:24" x14ac:dyDescent="0.2">
      <c r="A750" s="549"/>
      <c r="B750" s="81"/>
      <c r="D750" s="958"/>
      <c r="E750" s="958"/>
      <c r="F750" s="958"/>
      <c r="G750" s="958"/>
      <c r="H750" s="958"/>
      <c r="I750" s="958"/>
      <c r="J750" s="958"/>
      <c r="K750" s="958"/>
      <c r="L750" s="958"/>
      <c r="M750" s="958"/>
      <c r="N750" s="958"/>
      <c r="O750" s="958"/>
      <c r="P750" s="958"/>
      <c r="Q750" s="958"/>
      <c r="R750" s="958"/>
      <c r="S750" s="958"/>
      <c r="T750" s="958"/>
      <c r="U750" s="958"/>
      <c r="V750" s="958"/>
      <c r="W750" s="958"/>
      <c r="X750" s="958"/>
    </row>
    <row r="751" spans="1:24" x14ac:dyDescent="0.2">
      <c r="A751" s="549"/>
      <c r="B751" s="81"/>
      <c r="D751" s="958"/>
      <c r="E751" s="958"/>
      <c r="F751" s="958"/>
      <c r="G751" s="958"/>
      <c r="H751" s="958"/>
      <c r="I751" s="958"/>
      <c r="J751" s="958"/>
      <c r="K751" s="958"/>
      <c r="L751" s="958"/>
      <c r="M751" s="958"/>
      <c r="N751" s="958"/>
      <c r="O751" s="958"/>
      <c r="P751" s="958"/>
      <c r="Q751" s="958"/>
      <c r="R751" s="958"/>
      <c r="S751" s="958"/>
      <c r="T751" s="958"/>
      <c r="U751" s="958"/>
      <c r="V751" s="958"/>
      <c r="W751" s="958"/>
      <c r="X751" s="958"/>
    </row>
    <row r="752" spans="1:24" x14ac:dyDescent="0.2">
      <c r="A752" s="549"/>
      <c r="B752" s="81"/>
      <c r="D752" s="958"/>
      <c r="E752" s="958"/>
      <c r="F752" s="958"/>
      <c r="G752" s="958"/>
      <c r="H752" s="958"/>
      <c r="I752" s="958"/>
      <c r="J752" s="958"/>
      <c r="K752" s="958"/>
      <c r="L752" s="958"/>
      <c r="M752" s="958"/>
      <c r="N752" s="958"/>
      <c r="O752" s="958"/>
      <c r="P752" s="958"/>
      <c r="Q752" s="958"/>
      <c r="R752" s="958"/>
      <c r="S752" s="958"/>
      <c r="T752" s="958"/>
      <c r="U752" s="958"/>
      <c r="V752" s="958"/>
      <c r="W752" s="958"/>
      <c r="X752" s="958"/>
    </row>
    <row r="753" spans="1:24" x14ac:dyDescent="0.2">
      <c r="A753" s="549"/>
      <c r="B753" s="81"/>
      <c r="D753" s="958"/>
      <c r="E753" s="958"/>
      <c r="F753" s="958"/>
      <c r="G753" s="958"/>
      <c r="H753" s="958"/>
      <c r="I753" s="958"/>
      <c r="J753" s="958"/>
      <c r="K753" s="958"/>
      <c r="L753" s="958"/>
      <c r="M753" s="958"/>
      <c r="N753" s="958"/>
      <c r="O753" s="958"/>
      <c r="P753" s="958"/>
      <c r="Q753" s="958"/>
      <c r="R753" s="958"/>
      <c r="S753" s="958"/>
      <c r="T753" s="958"/>
      <c r="U753" s="958"/>
      <c r="V753" s="958"/>
      <c r="W753" s="958"/>
      <c r="X753" s="958"/>
    </row>
    <row r="754" spans="1:24" x14ac:dyDescent="0.2">
      <c r="A754" s="549"/>
      <c r="B754" s="81"/>
      <c r="D754" s="958"/>
      <c r="E754" s="958"/>
      <c r="F754" s="958"/>
      <c r="G754" s="958"/>
      <c r="H754" s="958"/>
      <c r="I754" s="958"/>
      <c r="J754" s="958"/>
      <c r="K754" s="958"/>
      <c r="L754" s="958"/>
      <c r="M754" s="958"/>
      <c r="N754" s="958"/>
      <c r="O754" s="958"/>
      <c r="P754" s="958"/>
      <c r="Q754" s="958"/>
      <c r="R754" s="958"/>
      <c r="S754" s="958"/>
      <c r="T754" s="958"/>
      <c r="U754" s="958"/>
      <c r="V754" s="958"/>
      <c r="W754" s="958"/>
      <c r="X754" s="958"/>
    </row>
    <row r="755" spans="1:24" x14ac:dyDescent="0.2">
      <c r="A755" s="549"/>
      <c r="B755" s="81"/>
      <c r="D755" s="958"/>
      <c r="E755" s="958"/>
      <c r="F755" s="958"/>
      <c r="G755" s="958"/>
      <c r="H755" s="958"/>
      <c r="I755" s="958"/>
      <c r="J755" s="958"/>
      <c r="K755" s="958"/>
      <c r="L755" s="958"/>
      <c r="M755" s="958"/>
      <c r="N755" s="958"/>
      <c r="O755" s="958"/>
      <c r="P755" s="958"/>
      <c r="Q755" s="958"/>
      <c r="R755" s="958"/>
      <c r="S755" s="958"/>
      <c r="T755" s="958"/>
      <c r="U755" s="958"/>
      <c r="V755" s="958"/>
      <c r="W755" s="958"/>
      <c r="X755" s="958"/>
    </row>
    <row r="756" spans="1:24" x14ac:dyDescent="0.2">
      <c r="A756" s="549"/>
      <c r="B756" s="81"/>
      <c r="D756" s="958"/>
      <c r="E756" s="958"/>
      <c r="F756" s="958"/>
      <c r="G756" s="958"/>
      <c r="H756" s="958"/>
      <c r="I756" s="958"/>
      <c r="J756" s="958"/>
      <c r="K756" s="958"/>
      <c r="L756" s="958"/>
      <c r="M756" s="958"/>
      <c r="N756" s="958"/>
      <c r="O756" s="958"/>
      <c r="P756" s="958"/>
      <c r="Q756" s="958"/>
      <c r="R756" s="958"/>
      <c r="S756" s="958"/>
      <c r="T756" s="958"/>
      <c r="U756" s="958"/>
      <c r="V756" s="958"/>
      <c r="W756" s="958"/>
      <c r="X756" s="958"/>
    </row>
    <row r="757" spans="1:24" x14ac:dyDescent="0.2">
      <c r="A757" s="549"/>
      <c r="B757" s="81"/>
      <c r="D757" s="958"/>
      <c r="E757" s="958"/>
      <c r="F757" s="958"/>
      <c r="G757" s="958"/>
      <c r="H757" s="958"/>
      <c r="I757" s="958"/>
      <c r="J757" s="958"/>
      <c r="K757" s="958"/>
      <c r="L757" s="958"/>
      <c r="M757" s="958"/>
      <c r="N757" s="958"/>
      <c r="O757" s="958"/>
      <c r="P757" s="958"/>
      <c r="Q757" s="958"/>
      <c r="R757" s="958"/>
      <c r="S757" s="958"/>
      <c r="T757" s="958"/>
      <c r="U757" s="958"/>
      <c r="V757" s="958"/>
      <c r="W757" s="958"/>
      <c r="X757" s="958"/>
    </row>
    <row r="758" spans="1:24" x14ac:dyDescent="0.2">
      <c r="A758" s="549"/>
      <c r="B758" s="81"/>
      <c r="D758" s="958"/>
      <c r="E758" s="958"/>
      <c r="F758" s="958"/>
      <c r="G758" s="958"/>
      <c r="H758" s="958"/>
      <c r="I758" s="958"/>
      <c r="J758" s="958"/>
      <c r="K758" s="958"/>
      <c r="L758" s="958"/>
      <c r="M758" s="958"/>
      <c r="N758" s="958"/>
      <c r="O758" s="958"/>
      <c r="P758" s="958"/>
      <c r="Q758" s="958"/>
      <c r="R758" s="958"/>
      <c r="S758" s="958"/>
      <c r="T758" s="958"/>
      <c r="U758" s="958"/>
      <c r="V758" s="958"/>
      <c r="W758" s="958"/>
      <c r="X758" s="958"/>
    </row>
    <row r="759" spans="1:24" x14ac:dyDescent="0.2">
      <c r="A759" s="549"/>
      <c r="B759" s="81"/>
      <c r="D759" s="958"/>
      <c r="E759" s="958"/>
      <c r="F759" s="958"/>
      <c r="G759" s="958"/>
      <c r="H759" s="958"/>
      <c r="I759" s="958"/>
      <c r="J759" s="958"/>
      <c r="K759" s="958"/>
      <c r="L759" s="958"/>
      <c r="M759" s="958"/>
      <c r="N759" s="958"/>
      <c r="O759" s="958"/>
      <c r="P759" s="958"/>
      <c r="Q759" s="958"/>
      <c r="R759" s="958"/>
      <c r="S759" s="958"/>
      <c r="T759" s="958"/>
      <c r="U759" s="958"/>
      <c r="V759" s="958"/>
      <c r="W759" s="958"/>
      <c r="X759" s="958"/>
    </row>
    <row r="760" spans="1:24" x14ac:dyDescent="0.2">
      <c r="A760" s="549"/>
      <c r="B760" s="81"/>
      <c r="D760" s="958"/>
      <c r="E760" s="958"/>
      <c r="F760" s="958"/>
      <c r="G760" s="958"/>
      <c r="H760" s="958"/>
      <c r="I760" s="958"/>
      <c r="J760" s="958"/>
      <c r="K760" s="958"/>
      <c r="L760" s="958"/>
      <c r="M760" s="958"/>
      <c r="N760" s="958"/>
      <c r="O760" s="958"/>
      <c r="P760" s="958"/>
      <c r="Q760" s="958"/>
      <c r="R760" s="958"/>
      <c r="S760" s="958"/>
      <c r="T760" s="958"/>
      <c r="U760" s="958"/>
      <c r="V760" s="958"/>
      <c r="W760" s="958"/>
      <c r="X760" s="958"/>
    </row>
    <row r="761" spans="1:24" x14ac:dyDescent="0.2">
      <c r="A761" s="549"/>
      <c r="B761" s="81"/>
      <c r="D761" s="958"/>
      <c r="E761" s="958"/>
      <c r="F761" s="958"/>
      <c r="G761" s="958"/>
      <c r="H761" s="958"/>
      <c r="I761" s="958"/>
      <c r="J761" s="958"/>
      <c r="K761" s="958"/>
      <c r="L761" s="958"/>
      <c r="M761" s="958"/>
      <c r="N761" s="958"/>
      <c r="O761" s="958"/>
      <c r="P761" s="958"/>
      <c r="Q761" s="958"/>
      <c r="R761" s="958"/>
      <c r="S761" s="958"/>
      <c r="T761" s="958"/>
      <c r="U761" s="958"/>
      <c r="V761" s="958"/>
      <c r="W761" s="958"/>
      <c r="X761" s="958"/>
    </row>
    <row r="762" spans="1:24" x14ac:dyDescent="0.2">
      <c r="A762" s="549"/>
      <c r="B762" s="81"/>
      <c r="D762" s="958"/>
      <c r="E762" s="958"/>
      <c r="F762" s="958"/>
      <c r="G762" s="958"/>
      <c r="H762" s="958"/>
      <c r="I762" s="958"/>
      <c r="J762" s="958"/>
      <c r="K762" s="958"/>
      <c r="L762" s="958"/>
      <c r="M762" s="958"/>
      <c r="N762" s="958"/>
      <c r="O762" s="958"/>
      <c r="P762" s="958"/>
      <c r="Q762" s="958"/>
      <c r="R762" s="958"/>
      <c r="S762" s="958"/>
      <c r="T762" s="958"/>
      <c r="U762" s="958"/>
      <c r="V762" s="958"/>
      <c r="W762" s="958"/>
      <c r="X762" s="958"/>
    </row>
    <row r="763" spans="1:24" x14ac:dyDescent="0.2">
      <c r="A763" s="549"/>
      <c r="B763" s="81"/>
      <c r="D763" s="958"/>
      <c r="E763" s="958"/>
      <c r="F763" s="958"/>
      <c r="G763" s="958"/>
      <c r="H763" s="958"/>
      <c r="I763" s="958"/>
      <c r="J763" s="958"/>
      <c r="K763" s="958"/>
      <c r="L763" s="958"/>
      <c r="M763" s="958"/>
      <c r="N763" s="958"/>
      <c r="O763" s="958"/>
      <c r="P763" s="958"/>
      <c r="Q763" s="958"/>
      <c r="R763" s="958"/>
      <c r="S763" s="958"/>
      <c r="T763" s="958"/>
      <c r="U763" s="958"/>
      <c r="V763" s="958"/>
      <c r="W763" s="958"/>
      <c r="X763" s="958"/>
    </row>
    <row r="764" spans="1:24" x14ac:dyDescent="0.2">
      <c r="A764" s="549"/>
      <c r="B764" s="81"/>
      <c r="D764" s="958"/>
      <c r="E764" s="958"/>
      <c r="F764" s="958"/>
      <c r="G764" s="958"/>
      <c r="H764" s="958"/>
      <c r="I764" s="958"/>
      <c r="J764" s="958"/>
      <c r="K764" s="958"/>
      <c r="L764" s="958"/>
      <c r="M764" s="958"/>
      <c r="N764" s="958"/>
      <c r="O764" s="958"/>
      <c r="P764" s="958"/>
      <c r="Q764" s="958"/>
      <c r="R764" s="958"/>
      <c r="S764" s="958"/>
      <c r="T764" s="958"/>
      <c r="U764" s="958"/>
      <c r="V764" s="958"/>
      <c r="W764" s="958"/>
      <c r="X764" s="958"/>
    </row>
    <row r="765" spans="1:24" x14ac:dyDescent="0.2">
      <c r="A765" s="549"/>
      <c r="B765" s="81"/>
      <c r="D765" s="958"/>
      <c r="E765" s="958"/>
      <c r="F765" s="958"/>
      <c r="G765" s="958"/>
      <c r="H765" s="958"/>
      <c r="I765" s="958"/>
      <c r="J765" s="958"/>
      <c r="K765" s="958"/>
      <c r="L765" s="958"/>
      <c r="M765" s="958"/>
      <c r="N765" s="958"/>
      <c r="O765" s="958"/>
      <c r="P765" s="958"/>
      <c r="Q765" s="958"/>
      <c r="R765" s="958"/>
      <c r="S765" s="958"/>
      <c r="T765" s="958"/>
      <c r="U765" s="958"/>
      <c r="V765" s="958"/>
      <c r="W765" s="958"/>
      <c r="X765" s="958"/>
    </row>
    <row r="766" spans="1:24" x14ac:dyDescent="0.2">
      <c r="A766" s="549"/>
      <c r="B766" s="81"/>
      <c r="D766" s="958"/>
      <c r="E766" s="958"/>
      <c r="F766" s="958"/>
      <c r="G766" s="958"/>
      <c r="H766" s="958"/>
      <c r="I766" s="958"/>
      <c r="J766" s="958"/>
      <c r="K766" s="958"/>
      <c r="L766" s="958"/>
      <c r="M766" s="958"/>
      <c r="N766" s="958"/>
      <c r="O766" s="958"/>
      <c r="P766" s="958"/>
      <c r="Q766" s="958"/>
      <c r="R766" s="958"/>
      <c r="S766" s="958"/>
      <c r="T766" s="958"/>
      <c r="U766" s="958"/>
      <c r="V766" s="958"/>
      <c r="W766" s="958"/>
      <c r="X766" s="958"/>
    </row>
    <row r="767" spans="1:24" x14ac:dyDescent="0.2">
      <c r="A767" s="549"/>
      <c r="B767" s="81"/>
      <c r="D767" s="958"/>
      <c r="E767" s="958"/>
      <c r="F767" s="958"/>
      <c r="G767" s="958"/>
      <c r="H767" s="958"/>
      <c r="I767" s="958"/>
      <c r="J767" s="958"/>
      <c r="K767" s="958"/>
      <c r="L767" s="958"/>
      <c r="M767" s="958"/>
      <c r="N767" s="958"/>
      <c r="O767" s="958"/>
      <c r="P767" s="958"/>
      <c r="Q767" s="958"/>
      <c r="R767" s="958"/>
      <c r="S767" s="958"/>
      <c r="T767" s="958"/>
      <c r="U767" s="958"/>
      <c r="V767" s="958"/>
      <c r="W767" s="958"/>
      <c r="X767" s="958"/>
    </row>
    <row r="768" spans="1:24" x14ac:dyDescent="0.2">
      <c r="A768" s="549"/>
      <c r="B768" s="81"/>
      <c r="D768" s="958"/>
      <c r="E768" s="958"/>
      <c r="F768" s="958"/>
      <c r="G768" s="958"/>
      <c r="H768" s="958"/>
      <c r="I768" s="958"/>
      <c r="J768" s="958"/>
      <c r="K768" s="958"/>
      <c r="L768" s="958"/>
      <c r="M768" s="958"/>
      <c r="N768" s="958"/>
      <c r="O768" s="958"/>
      <c r="P768" s="958"/>
      <c r="Q768" s="958"/>
      <c r="R768" s="958"/>
      <c r="S768" s="958"/>
      <c r="T768" s="958"/>
      <c r="U768" s="958"/>
      <c r="V768" s="958"/>
      <c r="W768" s="958"/>
      <c r="X768" s="958"/>
    </row>
    <row r="769" spans="1:24" x14ac:dyDescent="0.2">
      <c r="A769" s="549"/>
      <c r="B769" s="81"/>
      <c r="D769" s="958"/>
      <c r="E769" s="958"/>
      <c r="F769" s="958"/>
      <c r="G769" s="958"/>
      <c r="H769" s="958"/>
      <c r="I769" s="958"/>
      <c r="J769" s="958"/>
      <c r="K769" s="958"/>
      <c r="L769" s="958"/>
      <c r="M769" s="958"/>
      <c r="N769" s="958"/>
      <c r="O769" s="958"/>
      <c r="P769" s="958"/>
      <c r="Q769" s="958"/>
      <c r="R769" s="958"/>
      <c r="S769" s="958"/>
      <c r="T769" s="958"/>
      <c r="U769" s="958"/>
      <c r="V769" s="958"/>
      <c r="W769" s="958"/>
      <c r="X769" s="958"/>
    </row>
    <row r="770" spans="1:24" x14ac:dyDescent="0.2">
      <c r="A770" s="549"/>
      <c r="B770" s="81"/>
      <c r="D770" s="958"/>
      <c r="E770" s="958"/>
      <c r="F770" s="958"/>
      <c r="G770" s="958"/>
      <c r="H770" s="958"/>
      <c r="I770" s="958"/>
      <c r="J770" s="958"/>
      <c r="K770" s="958"/>
      <c r="L770" s="958"/>
      <c r="M770" s="958"/>
      <c r="N770" s="958"/>
      <c r="O770" s="958"/>
      <c r="P770" s="958"/>
      <c r="Q770" s="958"/>
      <c r="R770" s="958"/>
      <c r="S770" s="958"/>
      <c r="T770" s="958"/>
      <c r="U770" s="958"/>
      <c r="V770" s="958"/>
      <c r="W770" s="958"/>
      <c r="X770" s="958"/>
    </row>
    <row r="771" spans="1:24" x14ac:dyDescent="0.2">
      <c r="A771" s="549"/>
      <c r="B771" s="81"/>
      <c r="D771" s="958"/>
      <c r="E771" s="958"/>
      <c r="F771" s="958"/>
      <c r="G771" s="958"/>
      <c r="H771" s="958"/>
      <c r="I771" s="958"/>
      <c r="J771" s="958"/>
      <c r="K771" s="958"/>
      <c r="L771" s="958"/>
      <c r="M771" s="958"/>
      <c r="N771" s="958"/>
      <c r="O771" s="958"/>
      <c r="P771" s="958"/>
      <c r="Q771" s="958"/>
      <c r="R771" s="958"/>
      <c r="S771" s="958"/>
      <c r="T771" s="958"/>
      <c r="U771" s="958"/>
      <c r="V771" s="958"/>
      <c r="W771" s="958"/>
      <c r="X771" s="958"/>
    </row>
    <row r="772" spans="1:24" x14ac:dyDescent="0.2">
      <c r="A772" s="549"/>
      <c r="B772" s="81"/>
      <c r="D772" s="958"/>
      <c r="E772" s="958"/>
      <c r="F772" s="958"/>
      <c r="G772" s="958"/>
      <c r="H772" s="958"/>
      <c r="I772" s="958"/>
      <c r="J772" s="958"/>
      <c r="K772" s="958"/>
      <c r="L772" s="958"/>
      <c r="M772" s="958"/>
      <c r="N772" s="958"/>
      <c r="O772" s="958"/>
      <c r="P772" s="958"/>
      <c r="Q772" s="958"/>
      <c r="R772" s="958"/>
      <c r="S772" s="958"/>
      <c r="T772" s="958"/>
      <c r="U772" s="958"/>
      <c r="V772" s="958"/>
      <c r="W772" s="958"/>
      <c r="X772" s="958"/>
    </row>
    <row r="773" spans="1:24" x14ac:dyDescent="0.2">
      <c r="A773" s="549"/>
      <c r="B773" s="81"/>
      <c r="D773" s="958"/>
      <c r="E773" s="958"/>
      <c r="F773" s="958"/>
      <c r="G773" s="958"/>
      <c r="H773" s="958"/>
      <c r="I773" s="958"/>
      <c r="J773" s="958"/>
      <c r="K773" s="958"/>
      <c r="L773" s="958"/>
      <c r="M773" s="958"/>
      <c r="N773" s="958"/>
      <c r="O773" s="958"/>
      <c r="P773" s="958"/>
      <c r="Q773" s="958"/>
      <c r="R773" s="958"/>
      <c r="S773" s="958"/>
      <c r="T773" s="958"/>
      <c r="U773" s="958"/>
      <c r="V773" s="958"/>
      <c r="W773" s="958"/>
      <c r="X773" s="958"/>
    </row>
    <row r="774" spans="1:24" x14ac:dyDescent="0.2">
      <c r="A774" s="549"/>
      <c r="B774" s="81"/>
      <c r="D774" s="958"/>
      <c r="E774" s="958"/>
      <c r="F774" s="958"/>
      <c r="G774" s="958"/>
      <c r="H774" s="958"/>
      <c r="I774" s="958"/>
      <c r="J774" s="958"/>
      <c r="K774" s="958"/>
      <c r="L774" s="958"/>
      <c r="M774" s="958"/>
      <c r="N774" s="958"/>
      <c r="O774" s="958"/>
      <c r="P774" s="958"/>
      <c r="Q774" s="958"/>
      <c r="R774" s="958"/>
      <c r="S774" s="958"/>
      <c r="T774" s="958"/>
      <c r="U774" s="958"/>
      <c r="V774" s="958"/>
      <c r="W774" s="958"/>
      <c r="X774" s="958"/>
    </row>
    <row r="775" spans="1:24" x14ac:dyDescent="0.2">
      <c r="A775" s="549"/>
      <c r="B775" s="81"/>
      <c r="D775" s="958"/>
      <c r="E775" s="958"/>
      <c r="F775" s="958"/>
      <c r="G775" s="958"/>
      <c r="H775" s="958"/>
      <c r="I775" s="958"/>
      <c r="J775" s="958"/>
      <c r="K775" s="958"/>
      <c r="L775" s="958"/>
      <c r="M775" s="958"/>
      <c r="N775" s="958"/>
      <c r="O775" s="958"/>
      <c r="P775" s="958"/>
      <c r="Q775" s="958"/>
      <c r="R775" s="958"/>
      <c r="S775" s="958"/>
      <c r="T775" s="958"/>
      <c r="U775" s="958"/>
      <c r="V775" s="958"/>
      <c r="W775" s="958"/>
      <c r="X775" s="958"/>
    </row>
    <row r="776" spans="1:24" x14ac:dyDescent="0.2">
      <c r="A776" s="549"/>
      <c r="B776" s="81"/>
      <c r="D776" s="958"/>
      <c r="E776" s="958"/>
      <c r="F776" s="958"/>
      <c r="G776" s="958"/>
      <c r="H776" s="958"/>
      <c r="I776" s="958"/>
      <c r="J776" s="958"/>
      <c r="K776" s="958"/>
      <c r="L776" s="958"/>
      <c r="M776" s="958"/>
      <c r="N776" s="958"/>
      <c r="O776" s="958"/>
      <c r="P776" s="958"/>
      <c r="Q776" s="958"/>
      <c r="R776" s="958"/>
      <c r="S776" s="958"/>
      <c r="T776" s="958"/>
      <c r="U776" s="958"/>
      <c r="V776" s="958"/>
      <c r="W776" s="958"/>
      <c r="X776" s="958"/>
    </row>
    <row r="777" spans="1:24" x14ac:dyDescent="0.2">
      <c r="A777" s="549"/>
      <c r="B777" s="81"/>
      <c r="D777" s="958"/>
      <c r="E777" s="958"/>
      <c r="F777" s="958"/>
      <c r="G777" s="958"/>
      <c r="H777" s="958"/>
      <c r="I777" s="958"/>
      <c r="J777" s="958"/>
      <c r="K777" s="958"/>
      <c r="L777" s="958"/>
      <c r="M777" s="958"/>
      <c r="N777" s="958"/>
      <c r="O777" s="958"/>
      <c r="P777" s="958"/>
      <c r="Q777" s="958"/>
      <c r="R777" s="958"/>
      <c r="S777" s="958"/>
      <c r="T777" s="958"/>
      <c r="U777" s="958"/>
      <c r="V777" s="958"/>
      <c r="W777" s="958"/>
      <c r="X777" s="958"/>
    </row>
    <row r="778" spans="1:24" x14ac:dyDescent="0.2">
      <c r="A778" s="549"/>
      <c r="B778" s="81"/>
      <c r="D778" s="958"/>
      <c r="E778" s="958"/>
      <c r="F778" s="958"/>
      <c r="G778" s="958"/>
      <c r="H778" s="958"/>
      <c r="I778" s="958"/>
      <c r="J778" s="958"/>
      <c r="K778" s="958"/>
      <c r="L778" s="958"/>
      <c r="M778" s="958"/>
      <c r="N778" s="958"/>
      <c r="O778" s="958"/>
      <c r="P778" s="958"/>
      <c r="Q778" s="958"/>
      <c r="R778" s="958"/>
      <c r="S778" s="958"/>
      <c r="T778" s="958"/>
      <c r="U778" s="958"/>
      <c r="V778" s="958"/>
      <c r="W778" s="958"/>
      <c r="X778" s="958"/>
    </row>
    <row r="779" spans="1:24" x14ac:dyDescent="0.2">
      <c r="A779" s="549"/>
      <c r="B779" s="81"/>
      <c r="D779" s="958"/>
      <c r="E779" s="958"/>
      <c r="F779" s="958"/>
      <c r="G779" s="958"/>
      <c r="H779" s="958"/>
      <c r="I779" s="958"/>
      <c r="J779" s="958"/>
      <c r="K779" s="958"/>
      <c r="L779" s="958"/>
      <c r="M779" s="958"/>
      <c r="N779" s="958"/>
      <c r="O779" s="958"/>
      <c r="P779" s="958"/>
      <c r="Q779" s="958"/>
      <c r="R779" s="958"/>
      <c r="S779" s="958"/>
      <c r="T779" s="958"/>
      <c r="U779" s="958"/>
      <c r="V779" s="958"/>
      <c r="W779" s="958"/>
      <c r="X779" s="958"/>
    </row>
    <row r="780" spans="1:24" x14ac:dyDescent="0.2">
      <c r="A780" s="549"/>
      <c r="B780" s="81"/>
      <c r="D780" s="958"/>
      <c r="E780" s="958"/>
      <c r="F780" s="958"/>
      <c r="G780" s="958"/>
      <c r="H780" s="958"/>
      <c r="I780" s="958"/>
      <c r="J780" s="958"/>
      <c r="K780" s="958"/>
      <c r="L780" s="958"/>
      <c r="M780" s="958"/>
      <c r="N780" s="958"/>
      <c r="O780" s="958"/>
      <c r="P780" s="958"/>
      <c r="Q780" s="958"/>
      <c r="R780" s="958"/>
      <c r="S780" s="958"/>
      <c r="T780" s="958"/>
      <c r="U780" s="958"/>
      <c r="V780" s="958"/>
      <c r="W780" s="958"/>
      <c r="X780" s="958"/>
    </row>
    <row r="781" spans="1:24" x14ac:dyDescent="0.2">
      <c r="A781" s="549"/>
      <c r="B781" s="81"/>
      <c r="D781" s="958"/>
      <c r="E781" s="958"/>
      <c r="F781" s="958"/>
      <c r="G781" s="958"/>
      <c r="H781" s="958"/>
      <c r="I781" s="958"/>
      <c r="J781" s="958"/>
      <c r="K781" s="958"/>
      <c r="L781" s="958"/>
      <c r="M781" s="958"/>
      <c r="N781" s="958"/>
      <c r="O781" s="958"/>
      <c r="P781" s="958"/>
      <c r="Q781" s="958"/>
      <c r="R781" s="958"/>
      <c r="S781" s="958"/>
      <c r="T781" s="958"/>
      <c r="U781" s="958"/>
      <c r="V781" s="958"/>
      <c r="W781" s="958"/>
      <c r="X781" s="958"/>
    </row>
    <row r="782" spans="1:24" x14ac:dyDescent="0.2">
      <c r="A782" s="549"/>
      <c r="B782" s="81"/>
      <c r="D782" s="958"/>
      <c r="E782" s="958"/>
      <c r="F782" s="958"/>
      <c r="G782" s="958"/>
      <c r="H782" s="958"/>
      <c r="I782" s="958"/>
      <c r="J782" s="958"/>
      <c r="K782" s="958"/>
      <c r="L782" s="958"/>
      <c r="M782" s="958"/>
      <c r="N782" s="958"/>
      <c r="O782" s="958"/>
      <c r="P782" s="958"/>
      <c r="Q782" s="958"/>
      <c r="R782" s="958"/>
      <c r="S782" s="958"/>
      <c r="T782" s="958"/>
      <c r="U782" s="958"/>
      <c r="V782" s="958"/>
      <c r="W782" s="958"/>
      <c r="X782" s="958"/>
    </row>
    <row r="783" spans="1:24" x14ac:dyDescent="0.2">
      <c r="A783" s="549"/>
      <c r="B783" s="81"/>
      <c r="D783" s="958"/>
      <c r="E783" s="958"/>
      <c r="F783" s="958"/>
      <c r="G783" s="958"/>
      <c r="H783" s="958"/>
      <c r="I783" s="958"/>
      <c r="J783" s="958"/>
      <c r="K783" s="958"/>
      <c r="L783" s="958"/>
      <c r="M783" s="958"/>
      <c r="N783" s="958"/>
      <c r="O783" s="958"/>
      <c r="P783" s="958"/>
      <c r="Q783" s="958"/>
      <c r="R783" s="958"/>
      <c r="S783" s="958"/>
      <c r="T783" s="958"/>
      <c r="U783" s="958"/>
      <c r="V783" s="958"/>
      <c r="W783" s="958"/>
      <c r="X783" s="958"/>
    </row>
    <row r="784" spans="1:24" x14ac:dyDescent="0.2">
      <c r="A784" s="549"/>
      <c r="B784" s="81"/>
      <c r="D784" s="958"/>
      <c r="E784" s="958"/>
      <c r="F784" s="958"/>
      <c r="G784" s="958"/>
      <c r="H784" s="958"/>
      <c r="I784" s="958"/>
      <c r="J784" s="958"/>
      <c r="K784" s="958"/>
      <c r="L784" s="958"/>
      <c r="M784" s="958"/>
      <c r="N784" s="958"/>
      <c r="O784" s="958"/>
      <c r="P784" s="958"/>
      <c r="Q784" s="958"/>
      <c r="R784" s="958"/>
      <c r="S784" s="958"/>
      <c r="T784" s="958"/>
      <c r="U784" s="958"/>
      <c r="V784" s="958"/>
      <c r="W784" s="958"/>
      <c r="X784" s="958"/>
    </row>
    <row r="785" spans="1:24" x14ac:dyDescent="0.2">
      <c r="A785" s="549"/>
      <c r="B785" s="81"/>
      <c r="D785" s="958"/>
      <c r="E785" s="958"/>
      <c r="F785" s="958"/>
      <c r="G785" s="958"/>
      <c r="H785" s="958"/>
      <c r="I785" s="958"/>
      <c r="J785" s="958"/>
      <c r="K785" s="958"/>
      <c r="L785" s="958"/>
      <c r="M785" s="958"/>
      <c r="N785" s="958"/>
      <c r="O785" s="958"/>
      <c r="P785" s="958"/>
      <c r="Q785" s="958"/>
      <c r="R785" s="958"/>
      <c r="S785" s="958"/>
      <c r="T785" s="958"/>
      <c r="U785" s="958"/>
      <c r="V785" s="958"/>
      <c r="W785" s="958"/>
      <c r="X785" s="958"/>
    </row>
    <row r="786" spans="1:24" x14ac:dyDescent="0.2">
      <c r="A786" s="549"/>
      <c r="B786" s="81"/>
      <c r="D786" s="958"/>
      <c r="E786" s="958"/>
      <c r="F786" s="958"/>
      <c r="G786" s="958"/>
      <c r="H786" s="958"/>
      <c r="I786" s="958"/>
      <c r="J786" s="958"/>
      <c r="K786" s="958"/>
      <c r="L786" s="958"/>
      <c r="M786" s="958"/>
      <c r="N786" s="958"/>
      <c r="O786" s="958"/>
      <c r="P786" s="958"/>
      <c r="Q786" s="958"/>
      <c r="R786" s="958"/>
      <c r="S786" s="958"/>
      <c r="T786" s="958"/>
      <c r="U786" s="958"/>
      <c r="V786" s="958"/>
      <c r="W786" s="958"/>
      <c r="X786" s="958"/>
    </row>
    <row r="787" spans="1:24" x14ac:dyDescent="0.2">
      <c r="A787" s="549"/>
      <c r="B787" s="81"/>
      <c r="D787" s="958"/>
      <c r="E787" s="958"/>
      <c r="F787" s="958"/>
      <c r="G787" s="958"/>
      <c r="H787" s="958"/>
      <c r="I787" s="958"/>
      <c r="J787" s="958"/>
      <c r="K787" s="958"/>
      <c r="L787" s="958"/>
      <c r="M787" s="958"/>
      <c r="N787" s="958"/>
      <c r="O787" s="958"/>
      <c r="P787" s="958"/>
      <c r="Q787" s="958"/>
      <c r="R787" s="958"/>
      <c r="S787" s="958"/>
      <c r="T787" s="958"/>
      <c r="U787" s="958"/>
      <c r="V787" s="958"/>
      <c r="W787" s="958"/>
      <c r="X787" s="958"/>
    </row>
    <row r="788" spans="1:24" x14ac:dyDescent="0.2">
      <c r="A788" s="549"/>
      <c r="B788" s="81"/>
      <c r="D788" s="958"/>
      <c r="E788" s="958"/>
      <c r="F788" s="958"/>
      <c r="G788" s="958"/>
      <c r="H788" s="958"/>
      <c r="I788" s="958"/>
      <c r="J788" s="958"/>
      <c r="K788" s="958"/>
      <c r="L788" s="958"/>
      <c r="M788" s="958"/>
      <c r="N788" s="958"/>
      <c r="O788" s="958"/>
      <c r="P788" s="958"/>
      <c r="Q788" s="958"/>
      <c r="R788" s="958"/>
      <c r="S788" s="958"/>
      <c r="T788" s="958"/>
      <c r="U788" s="958"/>
      <c r="V788" s="958"/>
      <c r="W788" s="958"/>
      <c r="X788" s="958"/>
    </row>
    <row r="789" spans="1:24" x14ac:dyDescent="0.2">
      <c r="A789" s="549"/>
      <c r="B789" s="81"/>
      <c r="D789" s="958"/>
      <c r="E789" s="958"/>
      <c r="F789" s="958"/>
      <c r="G789" s="958"/>
      <c r="H789" s="958"/>
      <c r="I789" s="958"/>
      <c r="J789" s="958"/>
      <c r="K789" s="958"/>
      <c r="L789" s="958"/>
      <c r="M789" s="958"/>
      <c r="N789" s="958"/>
      <c r="O789" s="958"/>
      <c r="P789" s="958"/>
      <c r="Q789" s="958"/>
      <c r="R789" s="958"/>
      <c r="S789" s="958"/>
      <c r="T789" s="958"/>
      <c r="U789" s="958"/>
      <c r="V789" s="958"/>
      <c r="W789" s="958"/>
      <c r="X789" s="958"/>
    </row>
    <row r="790" spans="1:24" x14ac:dyDescent="0.2">
      <c r="A790" s="549"/>
      <c r="B790" s="81"/>
      <c r="D790" s="958"/>
      <c r="E790" s="958"/>
      <c r="F790" s="958"/>
      <c r="G790" s="958"/>
      <c r="H790" s="958"/>
      <c r="I790" s="958"/>
      <c r="J790" s="958"/>
      <c r="K790" s="958"/>
      <c r="L790" s="958"/>
      <c r="M790" s="958"/>
      <c r="N790" s="958"/>
      <c r="O790" s="958"/>
      <c r="P790" s="958"/>
      <c r="Q790" s="958"/>
      <c r="R790" s="958"/>
      <c r="S790" s="958"/>
      <c r="T790" s="958"/>
      <c r="U790" s="958"/>
      <c r="V790" s="958"/>
      <c r="W790" s="958"/>
      <c r="X790" s="958"/>
    </row>
    <row r="791" spans="1:24" x14ac:dyDescent="0.2">
      <c r="A791" s="549"/>
      <c r="B791" s="81"/>
      <c r="D791" s="958"/>
      <c r="E791" s="958"/>
      <c r="F791" s="958"/>
      <c r="G791" s="958"/>
      <c r="H791" s="958"/>
      <c r="I791" s="958"/>
      <c r="J791" s="958"/>
      <c r="K791" s="958"/>
      <c r="L791" s="958"/>
      <c r="M791" s="958"/>
      <c r="N791" s="958"/>
      <c r="O791" s="958"/>
      <c r="P791" s="958"/>
      <c r="Q791" s="958"/>
      <c r="R791" s="958"/>
      <c r="S791" s="958"/>
      <c r="T791" s="958"/>
      <c r="U791" s="958"/>
      <c r="V791" s="958"/>
      <c r="W791" s="958"/>
      <c r="X791" s="958"/>
    </row>
    <row r="792" spans="1:24" x14ac:dyDescent="0.2">
      <c r="A792" s="549"/>
      <c r="B792" s="81"/>
      <c r="D792" s="958"/>
      <c r="E792" s="958"/>
      <c r="F792" s="958"/>
      <c r="G792" s="958"/>
      <c r="H792" s="958"/>
      <c r="I792" s="958"/>
      <c r="J792" s="958"/>
      <c r="K792" s="958"/>
      <c r="L792" s="958"/>
      <c r="M792" s="958"/>
      <c r="N792" s="958"/>
      <c r="O792" s="958"/>
      <c r="P792" s="958"/>
      <c r="Q792" s="958"/>
      <c r="R792" s="958"/>
      <c r="S792" s="958"/>
      <c r="T792" s="958"/>
      <c r="U792" s="958"/>
      <c r="V792" s="958"/>
      <c r="W792" s="958"/>
      <c r="X792" s="958"/>
    </row>
    <row r="793" spans="1:24" x14ac:dyDescent="0.2">
      <c r="A793" s="549"/>
      <c r="B793" s="81"/>
      <c r="D793" s="958"/>
      <c r="E793" s="958"/>
      <c r="F793" s="958"/>
      <c r="G793" s="958"/>
      <c r="H793" s="958"/>
      <c r="I793" s="958"/>
      <c r="J793" s="958"/>
      <c r="K793" s="958"/>
      <c r="L793" s="958"/>
      <c r="M793" s="958"/>
      <c r="N793" s="958"/>
      <c r="O793" s="958"/>
      <c r="P793" s="958"/>
      <c r="Q793" s="958"/>
      <c r="R793" s="958"/>
      <c r="S793" s="958"/>
      <c r="T793" s="958"/>
      <c r="U793" s="958"/>
      <c r="V793" s="958"/>
      <c r="W793" s="958"/>
      <c r="X793" s="958"/>
    </row>
    <row r="794" spans="1:24" x14ac:dyDescent="0.2">
      <c r="A794" s="549"/>
      <c r="B794" s="81"/>
      <c r="D794" s="958"/>
      <c r="E794" s="958"/>
      <c r="F794" s="958"/>
      <c r="G794" s="958"/>
      <c r="H794" s="958"/>
      <c r="I794" s="958"/>
      <c r="J794" s="958"/>
      <c r="K794" s="958"/>
      <c r="L794" s="958"/>
      <c r="M794" s="958"/>
      <c r="N794" s="958"/>
      <c r="O794" s="958"/>
      <c r="P794" s="958"/>
      <c r="Q794" s="958"/>
      <c r="R794" s="958"/>
      <c r="S794" s="958"/>
      <c r="T794" s="958"/>
      <c r="U794" s="958"/>
      <c r="V794" s="958"/>
      <c r="W794" s="958"/>
      <c r="X794" s="958"/>
    </row>
    <row r="795" spans="1:24" x14ac:dyDescent="0.2">
      <c r="A795" s="549"/>
      <c r="B795" s="81"/>
      <c r="D795" s="958"/>
      <c r="E795" s="958"/>
      <c r="F795" s="958"/>
      <c r="G795" s="958"/>
      <c r="H795" s="958"/>
      <c r="I795" s="958"/>
      <c r="J795" s="958"/>
      <c r="K795" s="958"/>
      <c r="L795" s="958"/>
      <c r="M795" s="958"/>
      <c r="N795" s="958"/>
      <c r="O795" s="958"/>
      <c r="P795" s="958"/>
      <c r="Q795" s="958"/>
      <c r="R795" s="958"/>
      <c r="S795" s="958"/>
      <c r="T795" s="958"/>
      <c r="U795" s="958"/>
      <c r="V795" s="958"/>
      <c r="W795" s="958"/>
      <c r="X795" s="958"/>
    </row>
    <row r="796" spans="1:24" x14ac:dyDescent="0.2">
      <c r="A796" s="549"/>
      <c r="B796" s="81"/>
      <c r="D796" s="958"/>
      <c r="E796" s="958"/>
      <c r="F796" s="958"/>
      <c r="G796" s="958"/>
      <c r="H796" s="958"/>
      <c r="I796" s="958"/>
      <c r="J796" s="958"/>
      <c r="K796" s="958"/>
      <c r="L796" s="958"/>
      <c r="M796" s="958"/>
      <c r="N796" s="958"/>
      <c r="O796" s="958"/>
      <c r="P796" s="958"/>
      <c r="Q796" s="958"/>
      <c r="R796" s="958"/>
      <c r="S796" s="958"/>
      <c r="T796" s="958"/>
      <c r="U796" s="958"/>
      <c r="V796" s="958"/>
      <c r="W796" s="958"/>
      <c r="X796" s="958"/>
    </row>
    <row r="797" spans="1:24" x14ac:dyDescent="0.2">
      <c r="A797" s="549"/>
      <c r="B797" s="81"/>
      <c r="D797" s="958"/>
      <c r="E797" s="958"/>
      <c r="F797" s="958"/>
      <c r="G797" s="958"/>
      <c r="H797" s="958"/>
      <c r="I797" s="958"/>
      <c r="J797" s="958"/>
      <c r="K797" s="958"/>
      <c r="L797" s="958"/>
      <c r="M797" s="958"/>
      <c r="N797" s="958"/>
      <c r="O797" s="958"/>
      <c r="P797" s="958"/>
      <c r="Q797" s="958"/>
      <c r="R797" s="958"/>
      <c r="S797" s="958"/>
      <c r="T797" s="958"/>
      <c r="U797" s="958"/>
      <c r="V797" s="958"/>
      <c r="W797" s="958"/>
      <c r="X797" s="958"/>
    </row>
    <row r="798" spans="1:24" x14ac:dyDescent="0.2">
      <c r="A798" s="549"/>
      <c r="B798" s="81"/>
      <c r="D798" s="958"/>
      <c r="E798" s="958"/>
      <c r="F798" s="958"/>
      <c r="G798" s="958"/>
      <c r="H798" s="958"/>
      <c r="I798" s="958"/>
      <c r="J798" s="958"/>
      <c r="K798" s="958"/>
      <c r="L798" s="958"/>
      <c r="M798" s="958"/>
      <c r="N798" s="958"/>
      <c r="O798" s="958"/>
      <c r="P798" s="958"/>
      <c r="Q798" s="958"/>
      <c r="R798" s="958"/>
      <c r="S798" s="958"/>
      <c r="T798" s="958"/>
      <c r="U798" s="958"/>
      <c r="V798" s="958"/>
      <c r="W798" s="958"/>
      <c r="X798" s="958"/>
    </row>
    <row r="799" spans="1:24" x14ac:dyDescent="0.2">
      <c r="A799" s="549"/>
      <c r="B799" s="81"/>
      <c r="D799" s="958"/>
      <c r="E799" s="958"/>
      <c r="F799" s="958"/>
      <c r="G799" s="958"/>
      <c r="H799" s="958"/>
      <c r="I799" s="958"/>
      <c r="J799" s="958"/>
      <c r="K799" s="958"/>
      <c r="L799" s="958"/>
      <c r="M799" s="958"/>
      <c r="N799" s="958"/>
      <c r="O799" s="958"/>
      <c r="P799" s="958"/>
      <c r="Q799" s="958"/>
      <c r="R799" s="958"/>
      <c r="S799" s="958"/>
      <c r="T799" s="958"/>
      <c r="U799" s="958"/>
      <c r="V799" s="958"/>
      <c r="W799" s="958"/>
      <c r="X799" s="958"/>
    </row>
    <row r="800" spans="1:24" x14ac:dyDescent="0.2">
      <c r="A800" s="549"/>
      <c r="B800" s="81"/>
      <c r="D800" s="958"/>
      <c r="E800" s="958"/>
      <c r="F800" s="958"/>
      <c r="G800" s="958"/>
      <c r="H800" s="958"/>
      <c r="I800" s="958"/>
      <c r="J800" s="958"/>
      <c r="K800" s="958"/>
      <c r="L800" s="958"/>
      <c r="M800" s="958"/>
      <c r="N800" s="958"/>
      <c r="O800" s="958"/>
      <c r="P800" s="958"/>
      <c r="Q800" s="958"/>
      <c r="R800" s="958"/>
      <c r="S800" s="958"/>
      <c r="T800" s="958"/>
      <c r="U800" s="958"/>
      <c r="V800" s="958"/>
      <c r="W800" s="958"/>
      <c r="X800" s="958"/>
    </row>
    <row r="801" spans="1:24" x14ac:dyDescent="0.2">
      <c r="A801" s="549"/>
      <c r="B801" s="81"/>
      <c r="D801" s="958"/>
      <c r="E801" s="958"/>
      <c r="F801" s="958"/>
      <c r="G801" s="958"/>
      <c r="H801" s="958"/>
      <c r="I801" s="958"/>
      <c r="J801" s="958"/>
      <c r="K801" s="958"/>
      <c r="L801" s="958"/>
      <c r="M801" s="958"/>
      <c r="N801" s="958"/>
      <c r="O801" s="958"/>
      <c r="P801" s="958"/>
      <c r="Q801" s="958"/>
      <c r="R801" s="958"/>
      <c r="S801" s="958"/>
      <c r="T801" s="958"/>
      <c r="U801" s="958"/>
      <c r="V801" s="958"/>
      <c r="W801" s="958"/>
      <c r="X801" s="958"/>
    </row>
    <row r="802" spans="1:24" x14ac:dyDescent="0.2">
      <c r="A802" s="549"/>
      <c r="B802" s="81"/>
      <c r="D802" s="958"/>
      <c r="E802" s="958"/>
      <c r="F802" s="958"/>
      <c r="G802" s="958"/>
      <c r="H802" s="958"/>
      <c r="I802" s="958"/>
      <c r="J802" s="958"/>
      <c r="K802" s="958"/>
      <c r="L802" s="958"/>
      <c r="M802" s="958"/>
      <c r="N802" s="958"/>
      <c r="O802" s="958"/>
      <c r="P802" s="958"/>
      <c r="Q802" s="958"/>
      <c r="R802" s="958"/>
      <c r="S802" s="958"/>
      <c r="T802" s="958"/>
      <c r="U802" s="958"/>
      <c r="V802" s="958"/>
      <c r="W802" s="958"/>
      <c r="X802" s="958"/>
    </row>
    <row r="803" spans="1:24" x14ac:dyDescent="0.2">
      <c r="A803" s="549"/>
      <c r="B803" s="81"/>
      <c r="D803" s="958"/>
      <c r="E803" s="958"/>
      <c r="F803" s="958"/>
      <c r="G803" s="958"/>
      <c r="H803" s="958"/>
      <c r="I803" s="958"/>
      <c r="J803" s="958"/>
      <c r="K803" s="958"/>
      <c r="L803" s="958"/>
      <c r="M803" s="958"/>
      <c r="N803" s="958"/>
      <c r="O803" s="958"/>
      <c r="P803" s="958"/>
      <c r="Q803" s="958"/>
      <c r="R803" s="958"/>
      <c r="S803" s="958"/>
      <c r="T803" s="958"/>
      <c r="U803" s="958"/>
      <c r="V803" s="958"/>
      <c r="W803" s="958"/>
      <c r="X803" s="958"/>
    </row>
    <row r="804" spans="1:24" x14ac:dyDescent="0.2">
      <c r="A804" s="549"/>
      <c r="B804" s="81"/>
      <c r="D804" s="958"/>
      <c r="E804" s="958"/>
      <c r="F804" s="958"/>
      <c r="G804" s="958"/>
      <c r="H804" s="958"/>
      <c r="I804" s="958"/>
      <c r="J804" s="958"/>
      <c r="K804" s="958"/>
      <c r="L804" s="958"/>
      <c r="M804" s="958"/>
      <c r="N804" s="958"/>
      <c r="O804" s="958"/>
      <c r="P804" s="958"/>
      <c r="Q804" s="958"/>
      <c r="R804" s="958"/>
      <c r="S804" s="958"/>
      <c r="T804" s="958"/>
      <c r="U804" s="958"/>
      <c r="V804" s="958"/>
      <c r="W804" s="958"/>
      <c r="X804" s="958"/>
    </row>
    <row r="805" spans="1:24" x14ac:dyDescent="0.2">
      <c r="A805" s="549"/>
      <c r="B805" s="81"/>
      <c r="D805" s="958"/>
      <c r="E805" s="958"/>
      <c r="F805" s="958"/>
      <c r="G805" s="958"/>
      <c r="H805" s="958"/>
      <c r="I805" s="958"/>
      <c r="J805" s="958"/>
      <c r="K805" s="958"/>
      <c r="L805" s="958"/>
      <c r="M805" s="958"/>
      <c r="N805" s="958"/>
      <c r="O805" s="958"/>
      <c r="P805" s="958"/>
      <c r="Q805" s="958"/>
      <c r="R805" s="958"/>
      <c r="S805" s="958"/>
      <c r="T805" s="958"/>
      <c r="U805" s="958"/>
      <c r="V805" s="958"/>
      <c r="W805" s="958"/>
      <c r="X805" s="958"/>
    </row>
    <row r="806" spans="1:24" x14ac:dyDescent="0.2">
      <c r="A806" s="549"/>
      <c r="B806" s="81"/>
      <c r="D806" s="958"/>
      <c r="E806" s="958"/>
      <c r="F806" s="958"/>
      <c r="G806" s="958"/>
      <c r="H806" s="958"/>
      <c r="I806" s="958"/>
      <c r="J806" s="958"/>
      <c r="K806" s="958"/>
      <c r="L806" s="958"/>
      <c r="M806" s="958"/>
      <c r="N806" s="958"/>
      <c r="O806" s="958"/>
      <c r="P806" s="958"/>
      <c r="Q806" s="958"/>
      <c r="R806" s="958"/>
      <c r="S806" s="958"/>
      <c r="T806" s="958"/>
      <c r="U806" s="958"/>
      <c r="V806" s="958"/>
      <c r="W806" s="958"/>
      <c r="X806" s="958"/>
    </row>
    <row r="807" spans="1:24" x14ac:dyDescent="0.2">
      <c r="A807" s="549"/>
      <c r="B807" s="81"/>
      <c r="D807" s="958"/>
      <c r="E807" s="958"/>
      <c r="F807" s="958"/>
      <c r="G807" s="958"/>
      <c r="H807" s="958"/>
      <c r="I807" s="958"/>
      <c r="J807" s="958"/>
      <c r="K807" s="958"/>
      <c r="L807" s="958"/>
      <c r="M807" s="958"/>
      <c r="N807" s="958"/>
      <c r="O807" s="958"/>
      <c r="P807" s="958"/>
      <c r="Q807" s="958"/>
      <c r="R807" s="958"/>
      <c r="S807" s="958"/>
      <c r="T807" s="958"/>
      <c r="U807" s="958"/>
      <c r="V807" s="958"/>
      <c r="W807" s="958"/>
      <c r="X807" s="958"/>
    </row>
    <row r="808" spans="1:24" x14ac:dyDescent="0.2">
      <c r="A808" s="549"/>
      <c r="B808" s="81"/>
      <c r="D808" s="958"/>
      <c r="E808" s="958"/>
      <c r="F808" s="958"/>
      <c r="G808" s="958"/>
      <c r="H808" s="958"/>
      <c r="I808" s="958"/>
      <c r="J808" s="958"/>
      <c r="K808" s="958"/>
      <c r="L808" s="958"/>
      <c r="M808" s="958"/>
      <c r="N808" s="958"/>
      <c r="O808" s="958"/>
      <c r="P808" s="958"/>
      <c r="Q808" s="958"/>
      <c r="R808" s="958"/>
      <c r="S808" s="958"/>
      <c r="T808" s="958"/>
      <c r="U808" s="958"/>
      <c r="V808" s="958"/>
      <c r="W808" s="958"/>
      <c r="X808" s="958"/>
    </row>
    <row r="809" spans="1:24" x14ac:dyDescent="0.2">
      <c r="A809" s="549"/>
      <c r="B809" s="81"/>
      <c r="D809" s="958"/>
      <c r="E809" s="958"/>
      <c r="F809" s="958"/>
      <c r="G809" s="958"/>
      <c r="H809" s="958"/>
      <c r="I809" s="958"/>
      <c r="J809" s="958"/>
      <c r="K809" s="958"/>
      <c r="L809" s="958"/>
      <c r="M809" s="958"/>
      <c r="N809" s="958"/>
      <c r="O809" s="958"/>
      <c r="P809" s="958"/>
      <c r="Q809" s="958"/>
      <c r="R809" s="958"/>
      <c r="S809" s="958"/>
      <c r="T809" s="958"/>
      <c r="U809" s="958"/>
      <c r="V809" s="958"/>
      <c r="W809" s="958"/>
      <c r="X809" s="958"/>
    </row>
    <row r="810" spans="1:24" x14ac:dyDescent="0.2">
      <c r="A810" s="549"/>
      <c r="B810" s="81"/>
      <c r="D810" s="958"/>
      <c r="E810" s="958"/>
      <c r="F810" s="958"/>
      <c r="G810" s="958"/>
      <c r="H810" s="958"/>
      <c r="I810" s="958"/>
      <c r="J810" s="958"/>
      <c r="K810" s="958"/>
      <c r="L810" s="958"/>
      <c r="M810" s="958"/>
      <c r="N810" s="958"/>
      <c r="O810" s="958"/>
      <c r="P810" s="958"/>
      <c r="Q810" s="958"/>
      <c r="R810" s="958"/>
      <c r="S810" s="958"/>
      <c r="T810" s="958"/>
      <c r="U810" s="958"/>
      <c r="V810" s="958"/>
      <c r="W810" s="958"/>
      <c r="X810" s="958"/>
    </row>
    <row r="811" spans="1:24" x14ac:dyDescent="0.2">
      <c r="A811" s="549"/>
      <c r="B811" s="81"/>
      <c r="D811" s="958"/>
      <c r="E811" s="958"/>
      <c r="F811" s="958"/>
      <c r="G811" s="958"/>
      <c r="H811" s="958"/>
      <c r="I811" s="958"/>
      <c r="J811" s="958"/>
      <c r="K811" s="958"/>
      <c r="L811" s="958"/>
      <c r="M811" s="958"/>
      <c r="N811" s="958"/>
      <c r="O811" s="958"/>
      <c r="P811" s="958"/>
      <c r="Q811" s="958"/>
      <c r="R811" s="958"/>
      <c r="S811" s="958"/>
      <c r="T811" s="958"/>
      <c r="U811" s="958"/>
      <c r="V811" s="958"/>
      <c r="W811" s="958"/>
      <c r="X811" s="958"/>
    </row>
    <row r="812" spans="1:24" x14ac:dyDescent="0.2">
      <c r="A812" s="549"/>
      <c r="B812" s="81"/>
      <c r="D812" s="958"/>
      <c r="E812" s="958"/>
      <c r="F812" s="958"/>
      <c r="G812" s="958"/>
      <c r="H812" s="958"/>
      <c r="I812" s="958"/>
      <c r="J812" s="958"/>
      <c r="K812" s="958"/>
      <c r="L812" s="958"/>
      <c r="M812" s="958"/>
      <c r="N812" s="958"/>
      <c r="O812" s="958"/>
      <c r="P812" s="958"/>
      <c r="Q812" s="958"/>
      <c r="R812" s="958"/>
      <c r="S812" s="958"/>
      <c r="T812" s="958"/>
      <c r="U812" s="958"/>
      <c r="V812" s="958"/>
      <c r="W812" s="958"/>
      <c r="X812" s="958"/>
    </row>
    <row r="813" spans="1:24" x14ac:dyDescent="0.2">
      <c r="A813" s="549"/>
      <c r="B813" s="81"/>
      <c r="D813" s="958"/>
      <c r="E813" s="958"/>
      <c r="F813" s="958"/>
      <c r="G813" s="958"/>
      <c r="H813" s="958"/>
      <c r="I813" s="958"/>
      <c r="J813" s="958"/>
      <c r="K813" s="958"/>
      <c r="L813" s="958"/>
      <c r="M813" s="958"/>
      <c r="N813" s="958"/>
      <c r="O813" s="958"/>
      <c r="P813" s="958"/>
      <c r="Q813" s="958"/>
      <c r="R813" s="958"/>
      <c r="S813" s="958"/>
      <c r="T813" s="958"/>
      <c r="U813" s="958"/>
      <c r="V813" s="958"/>
      <c r="W813" s="958"/>
      <c r="X813" s="958"/>
    </row>
    <row r="814" spans="1:24" x14ac:dyDescent="0.2">
      <c r="A814" s="549"/>
      <c r="B814" s="81"/>
      <c r="D814" s="958"/>
      <c r="E814" s="958"/>
      <c r="F814" s="958"/>
      <c r="G814" s="958"/>
      <c r="H814" s="958"/>
      <c r="I814" s="958"/>
      <c r="J814" s="958"/>
      <c r="K814" s="958"/>
      <c r="L814" s="958"/>
      <c r="M814" s="958"/>
      <c r="N814" s="958"/>
      <c r="O814" s="958"/>
      <c r="P814" s="958"/>
      <c r="Q814" s="958"/>
      <c r="R814" s="958"/>
      <c r="S814" s="958"/>
      <c r="T814" s="958"/>
      <c r="U814" s="958"/>
      <c r="V814" s="958"/>
      <c r="W814" s="958"/>
      <c r="X814" s="958"/>
    </row>
    <row r="815" spans="1:24" x14ac:dyDescent="0.2">
      <c r="A815" s="549"/>
      <c r="B815" s="81"/>
      <c r="D815" s="958"/>
      <c r="E815" s="958"/>
      <c r="F815" s="958"/>
      <c r="G815" s="958"/>
      <c r="H815" s="958"/>
      <c r="I815" s="958"/>
      <c r="J815" s="958"/>
      <c r="K815" s="958"/>
      <c r="L815" s="958"/>
      <c r="M815" s="958"/>
      <c r="N815" s="958"/>
      <c r="O815" s="958"/>
      <c r="P815" s="958"/>
      <c r="Q815" s="958"/>
      <c r="R815" s="958"/>
      <c r="S815" s="958"/>
      <c r="T815" s="958"/>
      <c r="U815" s="958"/>
      <c r="V815" s="958"/>
      <c r="W815" s="958"/>
      <c r="X815" s="958"/>
    </row>
    <row r="816" spans="1:24" x14ac:dyDescent="0.2">
      <c r="A816" s="549"/>
      <c r="B816" s="81"/>
      <c r="D816" s="958"/>
      <c r="E816" s="958"/>
      <c r="F816" s="958"/>
      <c r="G816" s="958"/>
      <c r="H816" s="958"/>
      <c r="I816" s="958"/>
      <c r="J816" s="958"/>
      <c r="K816" s="958"/>
      <c r="L816" s="958"/>
      <c r="M816" s="958"/>
      <c r="N816" s="958"/>
      <c r="O816" s="958"/>
      <c r="P816" s="958"/>
      <c r="Q816" s="958"/>
      <c r="R816" s="958"/>
      <c r="S816" s="958"/>
      <c r="T816" s="958"/>
      <c r="U816" s="958"/>
      <c r="V816" s="958"/>
      <c r="W816" s="958"/>
      <c r="X816" s="958"/>
    </row>
    <row r="817" spans="1:24" x14ac:dyDescent="0.2">
      <c r="A817" s="549"/>
      <c r="B817" s="81"/>
      <c r="D817" s="958"/>
      <c r="E817" s="958"/>
      <c r="F817" s="958"/>
      <c r="G817" s="958"/>
      <c r="H817" s="958"/>
      <c r="I817" s="958"/>
      <c r="J817" s="958"/>
      <c r="K817" s="958"/>
      <c r="L817" s="958"/>
      <c r="M817" s="958"/>
      <c r="N817" s="958"/>
      <c r="O817" s="958"/>
      <c r="P817" s="958"/>
      <c r="Q817" s="958"/>
      <c r="R817" s="958"/>
      <c r="S817" s="958"/>
      <c r="T817" s="958"/>
      <c r="U817" s="958"/>
      <c r="V817" s="958"/>
      <c r="W817" s="958"/>
      <c r="X817" s="958"/>
    </row>
    <row r="818" spans="1:24" x14ac:dyDescent="0.2">
      <c r="A818" s="549"/>
      <c r="B818" s="81"/>
      <c r="D818" s="958"/>
      <c r="E818" s="958"/>
      <c r="F818" s="958"/>
      <c r="G818" s="958"/>
      <c r="H818" s="958"/>
      <c r="I818" s="958"/>
      <c r="J818" s="958"/>
      <c r="K818" s="958"/>
      <c r="L818" s="958"/>
      <c r="M818" s="958"/>
      <c r="N818" s="958"/>
      <c r="O818" s="958"/>
      <c r="P818" s="958"/>
      <c r="Q818" s="958"/>
      <c r="R818" s="958"/>
      <c r="S818" s="958"/>
      <c r="T818" s="958"/>
      <c r="U818" s="958"/>
      <c r="V818" s="958"/>
      <c r="W818" s="958"/>
      <c r="X818" s="958"/>
    </row>
    <row r="819" spans="1:24" x14ac:dyDescent="0.2">
      <c r="A819" s="549"/>
      <c r="B819" s="81"/>
      <c r="D819" s="958"/>
      <c r="E819" s="958"/>
      <c r="F819" s="958"/>
      <c r="G819" s="958"/>
      <c r="H819" s="958"/>
      <c r="I819" s="958"/>
      <c r="J819" s="958"/>
      <c r="K819" s="958"/>
      <c r="L819" s="958"/>
      <c r="M819" s="958"/>
      <c r="N819" s="958"/>
      <c r="O819" s="958"/>
      <c r="P819" s="958"/>
      <c r="Q819" s="958"/>
      <c r="R819" s="958"/>
      <c r="S819" s="958"/>
      <c r="T819" s="958"/>
      <c r="U819" s="958"/>
      <c r="V819" s="958"/>
      <c r="W819" s="958"/>
      <c r="X819" s="958"/>
    </row>
    <row r="820" spans="1:24" x14ac:dyDescent="0.2">
      <c r="A820" s="549"/>
      <c r="B820" s="81"/>
      <c r="D820" s="958"/>
      <c r="E820" s="958"/>
      <c r="F820" s="958"/>
      <c r="G820" s="958"/>
      <c r="H820" s="958"/>
      <c r="I820" s="958"/>
      <c r="J820" s="958"/>
      <c r="K820" s="958"/>
      <c r="L820" s="958"/>
      <c r="M820" s="958"/>
      <c r="N820" s="958"/>
      <c r="O820" s="958"/>
      <c r="P820" s="958"/>
      <c r="Q820" s="958"/>
      <c r="R820" s="958"/>
      <c r="S820" s="958"/>
      <c r="T820" s="958"/>
      <c r="U820" s="958"/>
      <c r="V820" s="958"/>
      <c r="W820" s="958"/>
      <c r="X820" s="958"/>
    </row>
    <row r="821" spans="1:24" x14ac:dyDescent="0.2">
      <c r="A821" s="549"/>
      <c r="B821" s="81"/>
      <c r="D821" s="958"/>
      <c r="E821" s="958"/>
      <c r="F821" s="958"/>
      <c r="G821" s="958"/>
      <c r="H821" s="958"/>
      <c r="I821" s="958"/>
      <c r="J821" s="958"/>
      <c r="K821" s="958"/>
      <c r="L821" s="958"/>
      <c r="M821" s="958"/>
      <c r="N821" s="958"/>
      <c r="O821" s="958"/>
      <c r="P821" s="958"/>
      <c r="Q821" s="958"/>
      <c r="R821" s="958"/>
      <c r="S821" s="958"/>
      <c r="T821" s="958"/>
      <c r="U821" s="958"/>
      <c r="V821" s="958"/>
      <c r="W821" s="958"/>
      <c r="X821" s="958"/>
    </row>
    <row r="822" spans="1:24" x14ac:dyDescent="0.2">
      <c r="A822" s="549"/>
      <c r="B822" s="81"/>
      <c r="D822" s="958"/>
      <c r="E822" s="958"/>
      <c r="F822" s="958"/>
      <c r="G822" s="958"/>
      <c r="H822" s="958"/>
      <c r="I822" s="958"/>
      <c r="J822" s="958"/>
      <c r="K822" s="958"/>
      <c r="L822" s="958"/>
      <c r="M822" s="958"/>
      <c r="N822" s="958"/>
      <c r="O822" s="958"/>
      <c r="P822" s="958"/>
      <c r="Q822" s="958"/>
      <c r="R822" s="958"/>
      <c r="S822" s="958"/>
      <c r="T822" s="958"/>
      <c r="U822" s="958"/>
      <c r="V822" s="958"/>
      <c r="W822" s="958"/>
      <c r="X822" s="958"/>
    </row>
    <row r="823" spans="1:24" x14ac:dyDescent="0.2">
      <c r="A823" s="549"/>
      <c r="B823" s="81"/>
      <c r="D823" s="958"/>
      <c r="E823" s="958"/>
      <c r="F823" s="958"/>
      <c r="G823" s="958"/>
      <c r="H823" s="958"/>
      <c r="I823" s="958"/>
      <c r="J823" s="958"/>
      <c r="K823" s="958"/>
      <c r="L823" s="958"/>
      <c r="M823" s="958"/>
      <c r="N823" s="958"/>
      <c r="O823" s="958"/>
      <c r="P823" s="958"/>
      <c r="Q823" s="958"/>
      <c r="R823" s="958"/>
      <c r="S823" s="958"/>
      <c r="T823" s="958"/>
      <c r="U823" s="958"/>
      <c r="V823" s="958"/>
      <c r="W823" s="958"/>
      <c r="X823" s="958"/>
    </row>
    <row r="824" spans="1:24" x14ac:dyDescent="0.2">
      <c r="A824" s="549"/>
      <c r="B824" s="81"/>
      <c r="D824" s="958"/>
      <c r="E824" s="958"/>
      <c r="F824" s="958"/>
      <c r="G824" s="958"/>
      <c r="H824" s="958"/>
      <c r="I824" s="958"/>
      <c r="J824" s="958"/>
      <c r="K824" s="958"/>
      <c r="L824" s="958"/>
      <c r="M824" s="958"/>
      <c r="N824" s="958"/>
      <c r="O824" s="958"/>
      <c r="P824" s="958"/>
      <c r="Q824" s="958"/>
      <c r="R824" s="958"/>
      <c r="S824" s="958"/>
      <c r="T824" s="958"/>
      <c r="U824" s="958"/>
      <c r="V824" s="958"/>
      <c r="W824" s="958"/>
      <c r="X824" s="958"/>
    </row>
    <row r="825" spans="1:24" x14ac:dyDescent="0.2">
      <c r="A825" s="549"/>
      <c r="B825" s="81"/>
      <c r="D825" s="958"/>
      <c r="E825" s="958"/>
      <c r="F825" s="958"/>
      <c r="G825" s="958"/>
      <c r="H825" s="958"/>
      <c r="I825" s="958"/>
      <c r="J825" s="958"/>
      <c r="K825" s="958"/>
      <c r="L825" s="958"/>
      <c r="M825" s="958"/>
      <c r="N825" s="958"/>
      <c r="O825" s="958"/>
      <c r="P825" s="958"/>
      <c r="Q825" s="958"/>
      <c r="R825" s="958"/>
      <c r="S825" s="958"/>
      <c r="T825" s="958"/>
      <c r="U825" s="958"/>
      <c r="V825" s="958"/>
      <c r="W825" s="958"/>
      <c r="X825" s="958"/>
    </row>
    <row r="826" spans="1:24" x14ac:dyDescent="0.2">
      <c r="A826" s="549"/>
      <c r="B826" s="81"/>
      <c r="D826" s="958"/>
      <c r="E826" s="958"/>
      <c r="F826" s="958"/>
      <c r="G826" s="958"/>
      <c r="H826" s="958"/>
      <c r="I826" s="958"/>
      <c r="J826" s="958"/>
      <c r="K826" s="958"/>
      <c r="L826" s="958"/>
      <c r="M826" s="958"/>
      <c r="N826" s="958"/>
      <c r="O826" s="958"/>
      <c r="P826" s="958"/>
      <c r="Q826" s="958"/>
      <c r="R826" s="958"/>
      <c r="S826" s="958"/>
      <c r="T826" s="958"/>
      <c r="U826" s="958"/>
      <c r="V826" s="958"/>
      <c r="W826" s="958"/>
      <c r="X826" s="958"/>
    </row>
    <row r="827" spans="1:24" x14ac:dyDescent="0.2">
      <c r="A827" s="549"/>
      <c r="B827" s="81"/>
      <c r="D827" s="958"/>
      <c r="E827" s="958"/>
      <c r="F827" s="958"/>
      <c r="G827" s="958"/>
      <c r="H827" s="958"/>
      <c r="I827" s="958"/>
      <c r="J827" s="958"/>
      <c r="K827" s="958"/>
      <c r="L827" s="958"/>
      <c r="M827" s="958"/>
      <c r="N827" s="958"/>
      <c r="O827" s="958"/>
      <c r="P827" s="958"/>
      <c r="Q827" s="958"/>
      <c r="R827" s="958"/>
      <c r="S827" s="958"/>
      <c r="T827" s="958"/>
      <c r="U827" s="958"/>
      <c r="V827" s="958"/>
      <c r="W827" s="958"/>
      <c r="X827" s="958"/>
    </row>
    <row r="828" spans="1:24" x14ac:dyDescent="0.2">
      <c r="A828" s="549"/>
      <c r="B828" s="81"/>
      <c r="D828" s="958"/>
      <c r="E828" s="958"/>
      <c r="F828" s="958"/>
      <c r="G828" s="958"/>
      <c r="H828" s="958"/>
      <c r="I828" s="958"/>
      <c r="J828" s="958"/>
      <c r="K828" s="958"/>
      <c r="L828" s="958"/>
      <c r="M828" s="958"/>
      <c r="N828" s="958"/>
      <c r="O828" s="958"/>
      <c r="P828" s="958"/>
      <c r="Q828" s="958"/>
      <c r="R828" s="958"/>
      <c r="S828" s="958"/>
      <c r="T828" s="958"/>
      <c r="U828" s="958"/>
      <c r="V828" s="958"/>
      <c r="W828" s="958"/>
      <c r="X828" s="958"/>
    </row>
    <row r="829" spans="1:24" x14ac:dyDescent="0.2">
      <c r="A829" s="549"/>
      <c r="B829" s="81"/>
      <c r="D829" s="958"/>
      <c r="E829" s="958"/>
      <c r="F829" s="958"/>
      <c r="G829" s="958"/>
      <c r="H829" s="958"/>
      <c r="I829" s="958"/>
      <c r="J829" s="958"/>
      <c r="K829" s="958"/>
      <c r="L829" s="958"/>
      <c r="M829" s="958"/>
      <c r="N829" s="958"/>
      <c r="O829" s="958"/>
      <c r="P829" s="958"/>
      <c r="Q829" s="958"/>
      <c r="R829" s="958"/>
      <c r="S829" s="958"/>
      <c r="T829" s="958"/>
      <c r="U829" s="958"/>
      <c r="V829" s="958"/>
      <c r="W829" s="958"/>
      <c r="X829" s="958"/>
    </row>
    <row r="830" spans="1:24" x14ac:dyDescent="0.2">
      <c r="A830" s="549"/>
      <c r="B830" s="81"/>
      <c r="D830" s="958"/>
      <c r="E830" s="958"/>
      <c r="F830" s="958"/>
      <c r="G830" s="958"/>
      <c r="H830" s="958"/>
      <c r="I830" s="958"/>
      <c r="J830" s="958"/>
      <c r="K830" s="958"/>
      <c r="L830" s="958"/>
      <c r="M830" s="958"/>
      <c r="N830" s="958"/>
      <c r="O830" s="958"/>
      <c r="P830" s="958"/>
      <c r="Q830" s="958"/>
      <c r="R830" s="958"/>
      <c r="S830" s="958"/>
      <c r="T830" s="958"/>
      <c r="U830" s="958"/>
      <c r="V830" s="958"/>
      <c r="W830" s="958"/>
      <c r="X830" s="958"/>
    </row>
    <row r="831" spans="1:24" x14ac:dyDescent="0.2">
      <c r="A831" s="549"/>
      <c r="B831" s="81"/>
      <c r="D831" s="958"/>
      <c r="E831" s="958"/>
      <c r="F831" s="958"/>
      <c r="G831" s="958"/>
      <c r="H831" s="958"/>
      <c r="I831" s="958"/>
      <c r="J831" s="958"/>
      <c r="K831" s="958"/>
      <c r="L831" s="958"/>
      <c r="M831" s="958"/>
      <c r="N831" s="958"/>
      <c r="O831" s="958"/>
      <c r="P831" s="958"/>
      <c r="Q831" s="958"/>
      <c r="R831" s="958"/>
      <c r="S831" s="958"/>
      <c r="T831" s="958"/>
      <c r="U831" s="958"/>
      <c r="V831" s="958"/>
      <c r="W831" s="958"/>
      <c r="X831" s="958"/>
    </row>
    <row r="832" spans="1:24" x14ac:dyDescent="0.2">
      <c r="A832" s="549"/>
      <c r="B832" s="81"/>
      <c r="D832" s="958"/>
      <c r="E832" s="958"/>
      <c r="F832" s="958"/>
      <c r="G832" s="958"/>
      <c r="H832" s="958"/>
      <c r="I832" s="958"/>
      <c r="J832" s="958"/>
      <c r="K832" s="958"/>
      <c r="L832" s="958"/>
      <c r="M832" s="958"/>
      <c r="N832" s="958"/>
      <c r="O832" s="958"/>
      <c r="P832" s="958"/>
      <c r="Q832" s="958"/>
      <c r="R832" s="958"/>
      <c r="S832" s="958"/>
      <c r="T832" s="958"/>
      <c r="U832" s="958"/>
      <c r="V832" s="958"/>
      <c r="W832" s="958"/>
      <c r="X832" s="958"/>
    </row>
    <row r="833" spans="1:24" x14ac:dyDescent="0.2">
      <c r="A833" s="549"/>
      <c r="B833" s="81"/>
      <c r="D833" s="958"/>
      <c r="E833" s="958"/>
      <c r="F833" s="958"/>
      <c r="G833" s="958"/>
      <c r="H833" s="958"/>
      <c r="I833" s="958"/>
      <c r="J833" s="958"/>
      <c r="K833" s="958"/>
      <c r="L833" s="958"/>
      <c r="M833" s="958"/>
      <c r="N833" s="958"/>
      <c r="O833" s="958"/>
      <c r="P833" s="958"/>
      <c r="Q833" s="958"/>
      <c r="R833" s="958"/>
      <c r="S833" s="958"/>
      <c r="T833" s="958"/>
      <c r="U833" s="958"/>
      <c r="V833" s="958"/>
      <c r="W833" s="958"/>
      <c r="X833" s="958"/>
    </row>
    <row r="834" spans="1:24" x14ac:dyDescent="0.2">
      <c r="A834" s="549"/>
      <c r="B834" s="81"/>
      <c r="D834" s="958"/>
      <c r="E834" s="958"/>
      <c r="F834" s="958"/>
      <c r="G834" s="958"/>
      <c r="H834" s="958"/>
      <c r="I834" s="958"/>
      <c r="J834" s="958"/>
      <c r="K834" s="958"/>
      <c r="L834" s="958"/>
      <c r="M834" s="958"/>
      <c r="N834" s="958"/>
      <c r="O834" s="958"/>
      <c r="P834" s="958"/>
      <c r="Q834" s="958"/>
      <c r="R834" s="958"/>
      <c r="S834" s="958"/>
      <c r="T834" s="958"/>
      <c r="U834" s="958"/>
      <c r="V834" s="958"/>
      <c r="W834" s="958"/>
      <c r="X834" s="958"/>
    </row>
    <row r="835" spans="1:24" x14ac:dyDescent="0.2">
      <c r="A835" s="549"/>
      <c r="B835" s="81"/>
      <c r="D835" s="958"/>
      <c r="E835" s="958"/>
      <c r="F835" s="958"/>
      <c r="G835" s="958"/>
      <c r="H835" s="958"/>
      <c r="I835" s="958"/>
      <c r="J835" s="958"/>
      <c r="K835" s="958"/>
      <c r="L835" s="958"/>
      <c r="M835" s="958"/>
      <c r="N835" s="958"/>
      <c r="O835" s="958"/>
      <c r="P835" s="958"/>
      <c r="Q835" s="958"/>
      <c r="R835" s="958"/>
      <c r="S835" s="958"/>
      <c r="T835" s="958"/>
      <c r="U835" s="958"/>
      <c r="V835" s="958"/>
      <c r="W835" s="958"/>
      <c r="X835" s="958"/>
    </row>
    <row r="836" spans="1:24" x14ac:dyDescent="0.2">
      <c r="A836" s="549"/>
      <c r="B836" s="81"/>
      <c r="D836" s="958"/>
      <c r="E836" s="958"/>
      <c r="F836" s="958"/>
      <c r="G836" s="958"/>
      <c r="H836" s="958"/>
      <c r="I836" s="958"/>
      <c r="J836" s="958"/>
      <c r="K836" s="958"/>
      <c r="L836" s="958"/>
      <c r="M836" s="958"/>
      <c r="N836" s="958"/>
      <c r="O836" s="958"/>
      <c r="P836" s="958"/>
      <c r="Q836" s="958"/>
      <c r="R836" s="958"/>
      <c r="S836" s="958"/>
      <c r="T836" s="958"/>
      <c r="U836" s="958"/>
      <c r="V836" s="958"/>
      <c r="W836" s="958"/>
      <c r="X836" s="958"/>
    </row>
    <row r="837" spans="1:24" x14ac:dyDescent="0.2">
      <c r="A837" s="549"/>
      <c r="B837" s="81"/>
      <c r="D837" s="958"/>
      <c r="E837" s="958"/>
      <c r="F837" s="958"/>
      <c r="G837" s="958"/>
      <c r="H837" s="958"/>
      <c r="I837" s="958"/>
      <c r="J837" s="958"/>
      <c r="K837" s="958"/>
      <c r="L837" s="958"/>
      <c r="M837" s="958"/>
      <c r="N837" s="958"/>
      <c r="O837" s="958"/>
      <c r="P837" s="958"/>
      <c r="Q837" s="958"/>
      <c r="R837" s="958"/>
      <c r="S837" s="958"/>
      <c r="T837" s="958"/>
      <c r="U837" s="958"/>
      <c r="V837" s="958"/>
      <c r="W837" s="958"/>
      <c r="X837" s="958"/>
    </row>
    <row r="838" spans="1:24" x14ac:dyDescent="0.2">
      <c r="A838" s="549"/>
      <c r="B838" s="81"/>
      <c r="D838" s="958"/>
      <c r="E838" s="958"/>
      <c r="F838" s="958"/>
      <c r="G838" s="958"/>
      <c r="H838" s="958"/>
      <c r="I838" s="958"/>
      <c r="J838" s="958"/>
      <c r="K838" s="958"/>
      <c r="L838" s="958"/>
      <c r="M838" s="958"/>
      <c r="N838" s="958"/>
      <c r="O838" s="958"/>
      <c r="P838" s="958"/>
      <c r="Q838" s="958"/>
      <c r="R838" s="958"/>
      <c r="S838" s="958"/>
      <c r="T838" s="958"/>
      <c r="U838" s="958"/>
      <c r="V838" s="958"/>
      <c r="W838" s="958"/>
      <c r="X838" s="958"/>
    </row>
    <row r="839" spans="1:24" x14ac:dyDescent="0.2">
      <c r="A839" s="549"/>
      <c r="B839" s="81"/>
      <c r="D839" s="958"/>
      <c r="E839" s="958"/>
      <c r="F839" s="958"/>
      <c r="G839" s="958"/>
      <c r="H839" s="958"/>
      <c r="I839" s="958"/>
      <c r="J839" s="958"/>
      <c r="K839" s="958"/>
      <c r="L839" s="958"/>
      <c r="M839" s="958"/>
      <c r="N839" s="958"/>
      <c r="O839" s="958"/>
      <c r="P839" s="958"/>
      <c r="Q839" s="958"/>
      <c r="R839" s="958"/>
      <c r="S839" s="958"/>
      <c r="T839" s="958"/>
      <c r="U839" s="958"/>
      <c r="V839" s="958"/>
      <c r="W839" s="958"/>
      <c r="X839" s="958"/>
    </row>
    <row r="840" spans="1:24" x14ac:dyDescent="0.2">
      <c r="A840" s="549"/>
      <c r="B840" s="81"/>
      <c r="D840" s="958"/>
      <c r="E840" s="958"/>
      <c r="F840" s="958"/>
      <c r="G840" s="958"/>
      <c r="H840" s="958"/>
      <c r="I840" s="958"/>
      <c r="J840" s="958"/>
      <c r="K840" s="958"/>
      <c r="L840" s="958"/>
      <c r="M840" s="958"/>
      <c r="N840" s="958"/>
      <c r="O840" s="958"/>
      <c r="P840" s="958"/>
      <c r="Q840" s="958"/>
      <c r="R840" s="958"/>
      <c r="S840" s="958"/>
      <c r="T840" s="958"/>
      <c r="U840" s="958"/>
      <c r="V840" s="958"/>
      <c r="W840" s="958"/>
      <c r="X840" s="958"/>
    </row>
    <row r="841" spans="1:24" x14ac:dyDescent="0.2">
      <c r="A841" s="549"/>
      <c r="B841" s="81"/>
      <c r="D841" s="958"/>
      <c r="E841" s="958"/>
      <c r="F841" s="958"/>
      <c r="G841" s="958"/>
      <c r="H841" s="958"/>
      <c r="I841" s="958"/>
      <c r="J841" s="958"/>
      <c r="K841" s="958"/>
      <c r="L841" s="958"/>
      <c r="M841" s="958"/>
      <c r="N841" s="958"/>
      <c r="O841" s="958"/>
      <c r="P841" s="958"/>
      <c r="Q841" s="958"/>
      <c r="R841" s="958"/>
      <c r="S841" s="958"/>
      <c r="T841" s="958"/>
      <c r="U841" s="958"/>
      <c r="V841" s="958"/>
      <c r="W841" s="958"/>
      <c r="X841" s="958"/>
    </row>
    <row r="842" spans="1:24" x14ac:dyDescent="0.2">
      <c r="A842" s="549"/>
      <c r="B842" s="81"/>
      <c r="D842" s="958"/>
      <c r="E842" s="958"/>
      <c r="F842" s="958"/>
      <c r="G842" s="958"/>
      <c r="H842" s="958"/>
      <c r="I842" s="958"/>
      <c r="J842" s="958"/>
      <c r="K842" s="958"/>
      <c r="L842" s="958"/>
      <c r="M842" s="958"/>
      <c r="N842" s="958"/>
      <c r="O842" s="958"/>
      <c r="P842" s="958"/>
      <c r="Q842" s="958"/>
      <c r="R842" s="958"/>
      <c r="S842" s="958"/>
      <c r="T842" s="958"/>
      <c r="U842" s="958"/>
      <c r="V842" s="958"/>
      <c r="W842" s="958"/>
      <c r="X842" s="958"/>
    </row>
    <row r="843" spans="1:24" x14ac:dyDescent="0.2">
      <c r="A843" s="549"/>
      <c r="B843" s="81"/>
      <c r="D843" s="958"/>
      <c r="E843" s="958"/>
      <c r="F843" s="958"/>
      <c r="G843" s="958"/>
      <c r="H843" s="958"/>
      <c r="I843" s="958"/>
      <c r="J843" s="958"/>
      <c r="K843" s="958"/>
      <c r="L843" s="958"/>
      <c r="M843" s="958"/>
      <c r="N843" s="958"/>
      <c r="O843" s="958"/>
      <c r="P843" s="958"/>
      <c r="Q843" s="958"/>
      <c r="R843" s="958"/>
      <c r="S843" s="958"/>
      <c r="T843" s="958"/>
      <c r="U843" s="958"/>
      <c r="V843" s="958"/>
      <c r="W843" s="958"/>
      <c r="X843" s="958"/>
    </row>
    <row r="844" spans="1:24" x14ac:dyDescent="0.2">
      <c r="A844" s="549"/>
      <c r="B844" s="81"/>
      <c r="D844" s="958"/>
      <c r="E844" s="958"/>
      <c r="F844" s="958"/>
      <c r="G844" s="958"/>
      <c r="H844" s="958"/>
      <c r="I844" s="958"/>
      <c r="J844" s="958"/>
      <c r="K844" s="958"/>
      <c r="L844" s="958"/>
      <c r="M844" s="958"/>
      <c r="N844" s="958"/>
      <c r="O844" s="958"/>
      <c r="P844" s="958"/>
      <c r="Q844" s="958"/>
      <c r="R844" s="958"/>
      <c r="S844" s="958"/>
      <c r="T844" s="958"/>
      <c r="U844" s="958"/>
      <c r="V844" s="958"/>
      <c r="W844" s="958"/>
      <c r="X844" s="958"/>
    </row>
    <row r="845" spans="1:24" x14ac:dyDescent="0.2">
      <c r="A845" s="549"/>
      <c r="B845" s="81"/>
      <c r="D845" s="958"/>
      <c r="E845" s="958"/>
      <c r="F845" s="958"/>
      <c r="G845" s="958"/>
      <c r="H845" s="958"/>
      <c r="I845" s="958"/>
      <c r="J845" s="958"/>
      <c r="K845" s="958"/>
      <c r="L845" s="958"/>
      <c r="M845" s="958"/>
      <c r="N845" s="958"/>
      <c r="O845" s="958"/>
      <c r="P845" s="958"/>
      <c r="Q845" s="958"/>
      <c r="R845" s="958"/>
      <c r="S845" s="958"/>
      <c r="T845" s="958"/>
      <c r="U845" s="958"/>
      <c r="V845" s="958"/>
      <c r="W845" s="958"/>
      <c r="X845" s="958"/>
    </row>
    <row r="846" spans="1:24" x14ac:dyDescent="0.2">
      <c r="A846" s="549"/>
      <c r="B846" s="81"/>
      <c r="D846" s="958"/>
      <c r="E846" s="958"/>
      <c r="F846" s="958"/>
      <c r="G846" s="958"/>
      <c r="H846" s="958"/>
      <c r="I846" s="958"/>
      <c r="J846" s="958"/>
      <c r="K846" s="958"/>
      <c r="L846" s="958"/>
      <c r="M846" s="958"/>
      <c r="N846" s="958"/>
      <c r="O846" s="958"/>
      <c r="P846" s="958"/>
      <c r="Q846" s="958"/>
      <c r="R846" s="958"/>
      <c r="S846" s="958"/>
      <c r="T846" s="958"/>
      <c r="U846" s="958"/>
      <c r="V846" s="958"/>
      <c r="W846" s="958"/>
      <c r="X846" s="958"/>
    </row>
    <row r="847" spans="1:24" x14ac:dyDescent="0.2">
      <c r="A847" s="549"/>
      <c r="B847" s="81"/>
      <c r="D847" s="958"/>
      <c r="E847" s="958"/>
      <c r="F847" s="958"/>
      <c r="G847" s="958"/>
      <c r="H847" s="958"/>
      <c r="I847" s="958"/>
      <c r="J847" s="958"/>
      <c r="K847" s="958"/>
      <c r="L847" s="958"/>
      <c r="M847" s="958"/>
      <c r="N847" s="958"/>
      <c r="O847" s="958"/>
      <c r="P847" s="958"/>
      <c r="Q847" s="958"/>
      <c r="R847" s="958"/>
      <c r="S847" s="958"/>
      <c r="T847" s="958"/>
      <c r="U847" s="958"/>
      <c r="V847" s="958"/>
      <c r="W847" s="958"/>
      <c r="X847" s="958"/>
    </row>
    <row r="848" spans="1:24" x14ac:dyDescent="0.2">
      <c r="A848" s="549"/>
      <c r="B848" s="81"/>
      <c r="D848" s="958"/>
      <c r="E848" s="958"/>
      <c r="F848" s="958"/>
      <c r="G848" s="958"/>
      <c r="H848" s="958"/>
      <c r="I848" s="958"/>
      <c r="J848" s="958"/>
      <c r="K848" s="958"/>
      <c r="L848" s="958"/>
      <c r="M848" s="958"/>
      <c r="N848" s="958"/>
      <c r="O848" s="958"/>
      <c r="P848" s="958"/>
      <c r="Q848" s="958"/>
      <c r="R848" s="958"/>
      <c r="S848" s="958"/>
      <c r="T848" s="958"/>
      <c r="U848" s="958"/>
      <c r="V848" s="958"/>
      <c r="W848" s="958"/>
      <c r="X848" s="958"/>
    </row>
    <row r="849" spans="1:24" x14ac:dyDescent="0.2">
      <c r="A849" s="549"/>
      <c r="B849" s="81"/>
      <c r="D849" s="958"/>
      <c r="E849" s="958"/>
      <c r="F849" s="958"/>
      <c r="G849" s="958"/>
      <c r="H849" s="958"/>
      <c r="I849" s="958"/>
      <c r="J849" s="958"/>
      <c r="K849" s="958"/>
      <c r="L849" s="958"/>
      <c r="M849" s="958"/>
      <c r="N849" s="958"/>
      <c r="O849" s="958"/>
      <c r="P849" s="958"/>
      <c r="Q849" s="958"/>
      <c r="R849" s="958"/>
      <c r="S849" s="958"/>
      <c r="T849" s="958"/>
      <c r="U849" s="958"/>
      <c r="V849" s="958"/>
      <c r="W849" s="958"/>
      <c r="X849" s="958"/>
    </row>
    <row r="850" spans="1:24" x14ac:dyDescent="0.2">
      <c r="A850" s="549"/>
      <c r="B850" s="81"/>
      <c r="D850" s="958"/>
      <c r="E850" s="958"/>
      <c r="F850" s="958"/>
      <c r="G850" s="958"/>
      <c r="H850" s="958"/>
      <c r="I850" s="958"/>
      <c r="J850" s="958"/>
      <c r="K850" s="958"/>
      <c r="L850" s="958"/>
      <c r="M850" s="958"/>
      <c r="N850" s="958"/>
      <c r="O850" s="958"/>
      <c r="P850" s="958"/>
      <c r="Q850" s="958"/>
      <c r="R850" s="958"/>
      <c r="S850" s="958"/>
      <c r="T850" s="958"/>
      <c r="U850" s="958"/>
      <c r="V850" s="958"/>
      <c r="W850" s="958"/>
      <c r="X850" s="958"/>
    </row>
    <row r="851" spans="1:24" x14ac:dyDescent="0.2">
      <c r="A851" s="549"/>
      <c r="B851" s="81"/>
      <c r="D851" s="958"/>
      <c r="E851" s="958"/>
      <c r="F851" s="958"/>
      <c r="G851" s="958"/>
      <c r="H851" s="958"/>
      <c r="I851" s="958"/>
      <c r="J851" s="958"/>
      <c r="K851" s="958"/>
      <c r="L851" s="958"/>
      <c r="M851" s="958"/>
      <c r="N851" s="958"/>
      <c r="O851" s="958"/>
      <c r="P851" s="958"/>
      <c r="Q851" s="958"/>
      <c r="R851" s="958"/>
      <c r="S851" s="958"/>
      <c r="T851" s="958"/>
      <c r="U851" s="958"/>
      <c r="V851" s="958"/>
      <c r="W851" s="958"/>
      <c r="X851" s="958"/>
    </row>
    <row r="852" spans="1:24" x14ac:dyDescent="0.2">
      <c r="A852" s="549"/>
      <c r="B852" s="81"/>
      <c r="D852" s="958"/>
      <c r="E852" s="958"/>
      <c r="F852" s="958"/>
      <c r="G852" s="958"/>
      <c r="H852" s="958"/>
      <c r="I852" s="958"/>
      <c r="J852" s="958"/>
      <c r="K852" s="958"/>
      <c r="L852" s="958"/>
      <c r="M852" s="958"/>
      <c r="N852" s="958"/>
      <c r="O852" s="958"/>
      <c r="P852" s="958"/>
      <c r="Q852" s="958"/>
      <c r="R852" s="958"/>
      <c r="S852" s="958"/>
      <c r="T852" s="958"/>
      <c r="U852" s="958"/>
      <c r="V852" s="958"/>
      <c r="W852" s="958"/>
      <c r="X852" s="958"/>
    </row>
    <row r="853" spans="1:24" x14ac:dyDescent="0.2">
      <c r="A853" s="549"/>
      <c r="B853" s="81"/>
      <c r="D853" s="958"/>
      <c r="E853" s="958"/>
      <c r="F853" s="958"/>
      <c r="G853" s="958"/>
      <c r="H853" s="958"/>
      <c r="I853" s="958"/>
      <c r="J853" s="958"/>
      <c r="K853" s="958"/>
      <c r="L853" s="958"/>
      <c r="M853" s="958"/>
      <c r="N853" s="958"/>
      <c r="O853" s="958"/>
      <c r="P853" s="958"/>
      <c r="Q853" s="958"/>
      <c r="R853" s="958"/>
      <c r="S853" s="958"/>
      <c r="T853" s="958"/>
      <c r="U853" s="958"/>
      <c r="V853" s="958"/>
      <c r="W853" s="958"/>
      <c r="X853" s="958"/>
    </row>
    <row r="854" spans="1:24" x14ac:dyDescent="0.2">
      <c r="A854" s="549"/>
      <c r="B854" s="81"/>
      <c r="D854" s="958"/>
      <c r="E854" s="958"/>
      <c r="F854" s="958"/>
      <c r="G854" s="958"/>
      <c r="H854" s="958"/>
      <c r="I854" s="958"/>
      <c r="J854" s="958"/>
      <c r="K854" s="958"/>
      <c r="L854" s="958"/>
      <c r="M854" s="958"/>
      <c r="N854" s="958"/>
      <c r="O854" s="958"/>
      <c r="P854" s="958"/>
      <c r="Q854" s="958"/>
      <c r="R854" s="958"/>
      <c r="S854" s="958"/>
      <c r="T854" s="958"/>
      <c r="U854" s="958"/>
      <c r="V854" s="958"/>
      <c r="W854" s="958"/>
      <c r="X854" s="958"/>
    </row>
    <row r="855" spans="1:24" x14ac:dyDescent="0.2">
      <c r="A855" s="549"/>
      <c r="B855" s="81"/>
      <c r="D855" s="958"/>
      <c r="E855" s="958"/>
      <c r="F855" s="958"/>
      <c r="G855" s="958"/>
      <c r="H855" s="958"/>
      <c r="I855" s="958"/>
      <c r="J855" s="958"/>
      <c r="K855" s="958"/>
      <c r="L855" s="958"/>
      <c r="M855" s="958"/>
      <c r="N855" s="958"/>
      <c r="O855" s="958"/>
      <c r="P855" s="958"/>
      <c r="Q855" s="958"/>
      <c r="R855" s="958"/>
      <c r="S855" s="958"/>
      <c r="T855" s="958"/>
      <c r="U855" s="958"/>
      <c r="V855" s="958"/>
      <c r="W855" s="958"/>
      <c r="X855" s="958"/>
    </row>
    <row r="856" spans="1:24" x14ac:dyDescent="0.2">
      <c r="A856" s="549"/>
      <c r="B856" s="81"/>
      <c r="D856" s="958"/>
      <c r="E856" s="958"/>
      <c r="F856" s="958"/>
      <c r="G856" s="958"/>
      <c r="H856" s="958"/>
      <c r="I856" s="958"/>
      <c r="J856" s="958"/>
      <c r="K856" s="958"/>
      <c r="L856" s="958"/>
      <c r="M856" s="958"/>
      <c r="N856" s="958"/>
      <c r="O856" s="958"/>
      <c r="P856" s="958"/>
      <c r="Q856" s="958"/>
      <c r="R856" s="958"/>
      <c r="S856" s="958"/>
      <c r="T856" s="958"/>
      <c r="U856" s="958"/>
      <c r="V856" s="958"/>
      <c r="W856" s="958"/>
      <c r="X856" s="958"/>
    </row>
    <row r="857" spans="1:24" x14ac:dyDescent="0.2">
      <c r="A857" s="549"/>
      <c r="B857" s="81"/>
      <c r="D857" s="958"/>
      <c r="E857" s="958"/>
      <c r="F857" s="958"/>
      <c r="G857" s="958"/>
      <c r="H857" s="958"/>
      <c r="I857" s="958"/>
      <c r="J857" s="958"/>
      <c r="K857" s="958"/>
      <c r="L857" s="958"/>
      <c r="M857" s="958"/>
      <c r="N857" s="958"/>
      <c r="O857" s="958"/>
      <c r="P857" s="958"/>
      <c r="Q857" s="958"/>
      <c r="R857" s="958"/>
      <c r="S857" s="958"/>
      <c r="T857" s="958"/>
      <c r="U857" s="958"/>
      <c r="V857" s="958"/>
      <c r="W857" s="958"/>
      <c r="X857" s="958"/>
    </row>
    <row r="858" spans="1:24" x14ac:dyDescent="0.2">
      <c r="A858" s="549"/>
      <c r="B858" s="81"/>
      <c r="D858" s="958"/>
      <c r="E858" s="958"/>
      <c r="F858" s="958"/>
      <c r="G858" s="958"/>
      <c r="H858" s="958"/>
      <c r="I858" s="958"/>
      <c r="J858" s="958"/>
      <c r="K858" s="958"/>
      <c r="L858" s="958"/>
      <c r="M858" s="958"/>
      <c r="N858" s="958"/>
      <c r="O858" s="958"/>
      <c r="P858" s="958"/>
      <c r="Q858" s="958"/>
      <c r="R858" s="958"/>
      <c r="S858" s="958"/>
      <c r="T858" s="958"/>
      <c r="U858" s="958"/>
      <c r="V858" s="958"/>
      <c r="W858" s="958"/>
      <c r="X858" s="958"/>
    </row>
    <row r="859" spans="1:24" x14ac:dyDescent="0.2">
      <c r="A859" s="549"/>
      <c r="B859" s="81"/>
      <c r="D859" s="958"/>
      <c r="E859" s="958"/>
      <c r="F859" s="958"/>
      <c r="G859" s="958"/>
      <c r="H859" s="958"/>
      <c r="I859" s="958"/>
      <c r="J859" s="958"/>
      <c r="K859" s="958"/>
      <c r="L859" s="958"/>
      <c r="M859" s="958"/>
      <c r="N859" s="958"/>
      <c r="O859" s="958"/>
      <c r="P859" s="958"/>
      <c r="Q859" s="958"/>
      <c r="R859" s="958"/>
      <c r="S859" s="958"/>
      <c r="T859" s="958"/>
      <c r="U859" s="958"/>
      <c r="V859" s="958"/>
      <c r="W859" s="958"/>
      <c r="X859" s="958"/>
    </row>
    <row r="860" spans="1:24" x14ac:dyDescent="0.2">
      <c r="A860" s="549"/>
      <c r="B860" s="81"/>
      <c r="D860" s="958"/>
      <c r="E860" s="958"/>
      <c r="F860" s="958"/>
      <c r="G860" s="958"/>
      <c r="H860" s="958"/>
      <c r="I860" s="958"/>
      <c r="J860" s="958"/>
      <c r="K860" s="958"/>
      <c r="L860" s="958"/>
      <c r="M860" s="958"/>
      <c r="N860" s="958"/>
      <c r="O860" s="958"/>
      <c r="P860" s="958"/>
      <c r="Q860" s="958"/>
      <c r="R860" s="958"/>
      <c r="S860" s="958"/>
      <c r="T860" s="958"/>
      <c r="U860" s="958"/>
      <c r="V860" s="958"/>
      <c r="W860" s="958"/>
      <c r="X860" s="958"/>
    </row>
    <row r="861" spans="1:24" x14ac:dyDescent="0.2">
      <c r="A861" s="549"/>
      <c r="B861" s="81"/>
      <c r="D861" s="958"/>
      <c r="E861" s="958"/>
      <c r="F861" s="958"/>
      <c r="G861" s="958"/>
      <c r="H861" s="958"/>
      <c r="I861" s="958"/>
      <c r="J861" s="958"/>
      <c r="K861" s="958"/>
      <c r="L861" s="958"/>
      <c r="M861" s="958"/>
      <c r="N861" s="958"/>
      <c r="O861" s="958"/>
      <c r="P861" s="958"/>
      <c r="Q861" s="958"/>
      <c r="R861" s="958"/>
      <c r="S861" s="958"/>
      <c r="T861" s="958"/>
      <c r="U861" s="958"/>
      <c r="V861" s="958"/>
      <c r="W861" s="958"/>
      <c r="X861" s="958"/>
    </row>
    <row r="862" spans="1:24" x14ac:dyDescent="0.2">
      <c r="A862" s="549"/>
      <c r="B862" s="81"/>
      <c r="D862" s="958"/>
      <c r="E862" s="958"/>
      <c r="F862" s="958"/>
      <c r="G862" s="958"/>
      <c r="H862" s="958"/>
      <c r="I862" s="958"/>
      <c r="J862" s="958"/>
      <c r="K862" s="958"/>
      <c r="L862" s="958"/>
      <c r="M862" s="958"/>
      <c r="N862" s="958"/>
      <c r="O862" s="958"/>
      <c r="P862" s="958"/>
      <c r="Q862" s="958"/>
      <c r="R862" s="958"/>
      <c r="S862" s="958"/>
      <c r="T862" s="958"/>
      <c r="U862" s="958"/>
      <c r="V862" s="958"/>
      <c r="W862" s="958"/>
      <c r="X862" s="958"/>
    </row>
    <row r="863" spans="1:24" x14ac:dyDescent="0.2">
      <c r="A863" s="549"/>
      <c r="B863" s="81"/>
      <c r="D863" s="958"/>
      <c r="E863" s="958"/>
      <c r="F863" s="958"/>
      <c r="G863" s="958"/>
      <c r="H863" s="958"/>
      <c r="I863" s="958"/>
      <c r="J863" s="958"/>
      <c r="K863" s="958"/>
      <c r="L863" s="958"/>
      <c r="M863" s="958"/>
      <c r="N863" s="958"/>
      <c r="O863" s="958"/>
      <c r="P863" s="958"/>
      <c r="Q863" s="958"/>
      <c r="R863" s="958"/>
      <c r="S863" s="958"/>
      <c r="T863" s="958"/>
      <c r="U863" s="958"/>
      <c r="V863" s="958"/>
      <c r="W863" s="958"/>
      <c r="X863" s="958"/>
    </row>
    <row r="864" spans="1:24" x14ac:dyDescent="0.2">
      <c r="A864" s="549"/>
      <c r="B864" s="81"/>
      <c r="D864" s="958"/>
      <c r="E864" s="958"/>
      <c r="F864" s="958"/>
      <c r="G864" s="958"/>
      <c r="H864" s="958"/>
      <c r="I864" s="958"/>
      <c r="J864" s="958"/>
      <c r="K864" s="958"/>
      <c r="L864" s="958"/>
      <c r="M864" s="958"/>
      <c r="N864" s="958"/>
      <c r="O864" s="958"/>
      <c r="P864" s="958"/>
      <c r="Q864" s="958"/>
      <c r="R864" s="958"/>
      <c r="S864" s="958"/>
      <c r="T864" s="958"/>
      <c r="U864" s="958"/>
      <c r="V864" s="958"/>
      <c r="W864" s="958"/>
      <c r="X864" s="958"/>
    </row>
    <row r="865" spans="1:24" x14ac:dyDescent="0.2">
      <c r="A865" s="549"/>
      <c r="B865" s="81"/>
      <c r="D865" s="958"/>
      <c r="E865" s="958"/>
      <c r="F865" s="958"/>
      <c r="G865" s="958"/>
      <c r="H865" s="958"/>
      <c r="I865" s="958"/>
      <c r="J865" s="958"/>
      <c r="K865" s="958"/>
      <c r="L865" s="958"/>
      <c r="M865" s="958"/>
      <c r="N865" s="958"/>
      <c r="O865" s="958"/>
      <c r="P865" s="958"/>
      <c r="Q865" s="958"/>
      <c r="R865" s="958"/>
      <c r="S865" s="958"/>
      <c r="T865" s="958"/>
      <c r="U865" s="958"/>
      <c r="V865" s="958"/>
      <c r="W865" s="958"/>
      <c r="X865" s="958"/>
    </row>
    <row r="866" spans="1:24" x14ac:dyDescent="0.2">
      <c r="A866" s="549"/>
      <c r="B866" s="81"/>
      <c r="D866" s="958"/>
      <c r="E866" s="958"/>
      <c r="F866" s="958"/>
      <c r="G866" s="958"/>
      <c r="H866" s="958"/>
      <c r="I866" s="958"/>
      <c r="J866" s="958"/>
      <c r="K866" s="958"/>
      <c r="L866" s="958"/>
      <c r="M866" s="958"/>
      <c r="N866" s="958"/>
      <c r="O866" s="958"/>
      <c r="P866" s="958"/>
      <c r="Q866" s="958"/>
      <c r="R866" s="958"/>
      <c r="S866" s="958"/>
      <c r="T866" s="958"/>
      <c r="U866" s="958"/>
      <c r="V866" s="958"/>
      <c r="W866" s="958"/>
      <c r="X866" s="958"/>
    </row>
    <row r="867" spans="1:24" x14ac:dyDescent="0.2">
      <c r="A867" s="549"/>
      <c r="B867" s="81"/>
      <c r="D867" s="958"/>
      <c r="E867" s="958"/>
      <c r="F867" s="958"/>
      <c r="G867" s="958"/>
      <c r="H867" s="958"/>
      <c r="I867" s="958"/>
      <c r="J867" s="958"/>
      <c r="K867" s="958"/>
      <c r="L867" s="958"/>
      <c r="M867" s="958"/>
      <c r="N867" s="958"/>
      <c r="O867" s="958"/>
      <c r="P867" s="958"/>
      <c r="Q867" s="958"/>
      <c r="R867" s="958"/>
      <c r="S867" s="958"/>
      <c r="T867" s="958"/>
      <c r="U867" s="958"/>
      <c r="V867" s="958"/>
      <c r="W867" s="958"/>
      <c r="X867" s="958"/>
    </row>
    <row r="868" spans="1:24" x14ac:dyDescent="0.2">
      <c r="A868" s="549"/>
      <c r="B868" s="81"/>
      <c r="D868" s="958"/>
      <c r="E868" s="958"/>
      <c r="F868" s="958"/>
      <c r="G868" s="958"/>
      <c r="H868" s="958"/>
      <c r="I868" s="958"/>
      <c r="J868" s="958"/>
      <c r="K868" s="958"/>
      <c r="L868" s="958"/>
      <c r="M868" s="958"/>
      <c r="N868" s="958"/>
      <c r="O868" s="958"/>
      <c r="P868" s="958"/>
      <c r="Q868" s="958"/>
      <c r="R868" s="958"/>
      <c r="S868" s="958"/>
      <c r="T868" s="958"/>
      <c r="U868" s="958"/>
      <c r="V868" s="958"/>
      <c r="W868" s="958"/>
      <c r="X868" s="958"/>
    </row>
    <row r="869" spans="1:24" x14ac:dyDescent="0.2">
      <c r="A869" s="549"/>
      <c r="B869" s="81"/>
      <c r="D869" s="958"/>
      <c r="E869" s="958"/>
      <c r="F869" s="958"/>
      <c r="G869" s="958"/>
      <c r="H869" s="958"/>
      <c r="I869" s="958"/>
      <c r="J869" s="958"/>
      <c r="K869" s="958"/>
      <c r="L869" s="958"/>
      <c r="M869" s="958"/>
      <c r="N869" s="958"/>
      <c r="O869" s="958"/>
      <c r="P869" s="958"/>
      <c r="Q869" s="958"/>
      <c r="R869" s="958"/>
      <c r="S869" s="958"/>
      <c r="T869" s="958"/>
      <c r="U869" s="958"/>
      <c r="V869" s="958"/>
      <c r="W869" s="958"/>
      <c r="X869" s="958"/>
    </row>
    <row r="870" spans="1:24" x14ac:dyDescent="0.2">
      <c r="A870" s="549"/>
      <c r="B870" s="81"/>
      <c r="D870" s="958"/>
      <c r="E870" s="958"/>
      <c r="F870" s="958"/>
      <c r="G870" s="958"/>
      <c r="H870" s="958"/>
      <c r="I870" s="958"/>
      <c r="J870" s="958"/>
      <c r="K870" s="958"/>
      <c r="L870" s="958"/>
      <c r="M870" s="958"/>
      <c r="N870" s="958"/>
      <c r="O870" s="958"/>
      <c r="P870" s="958"/>
      <c r="Q870" s="958"/>
      <c r="R870" s="958"/>
      <c r="S870" s="958"/>
      <c r="T870" s="958"/>
      <c r="U870" s="958"/>
      <c r="V870" s="958"/>
      <c r="W870" s="958"/>
      <c r="X870" s="958"/>
    </row>
    <row r="871" spans="1:24" x14ac:dyDescent="0.2">
      <c r="A871" s="549"/>
      <c r="B871" s="81"/>
      <c r="D871" s="958"/>
      <c r="E871" s="958"/>
      <c r="F871" s="958"/>
      <c r="G871" s="958"/>
      <c r="H871" s="958"/>
      <c r="I871" s="958"/>
      <c r="J871" s="958"/>
      <c r="K871" s="958"/>
      <c r="L871" s="958"/>
      <c r="M871" s="958"/>
      <c r="N871" s="958"/>
      <c r="O871" s="958"/>
      <c r="P871" s="958"/>
      <c r="Q871" s="958"/>
      <c r="R871" s="958"/>
      <c r="S871" s="958"/>
      <c r="T871" s="958"/>
      <c r="U871" s="958"/>
      <c r="V871" s="958"/>
      <c r="W871" s="958"/>
      <c r="X871" s="958"/>
    </row>
    <row r="872" spans="1:24" x14ac:dyDescent="0.2">
      <c r="A872" s="549"/>
      <c r="B872" s="81"/>
      <c r="D872" s="958"/>
      <c r="E872" s="958"/>
      <c r="F872" s="958"/>
      <c r="G872" s="958"/>
      <c r="H872" s="958"/>
      <c r="I872" s="958"/>
      <c r="J872" s="958"/>
      <c r="K872" s="958"/>
      <c r="L872" s="958"/>
      <c r="M872" s="958"/>
      <c r="N872" s="958"/>
      <c r="O872" s="958"/>
      <c r="P872" s="958"/>
      <c r="Q872" s="958"/>
      <c r="R872" s="958"/>
      <c r="S872" s="958"/>
      <c r="T872" s="958"/>
      <c r="U872" s="958"/>
      <c r="V872" s="958"/>
      <c r="W872" s="958"/>
      <c r="X872" s="958"/>
    </row>
    <row r="873" spans="1:24" x14ac:dyDescent="0.2">
      <c r="A873" s="549"/>
      <c r="B873" s="81"/>
      <c r="D873" s="958"/>
      <c r="E873" s="958"/>
      <c r="F873" s="958"/>
      <c r="G873" s="958"/>
      <c r="H873" s="958"/>
      <c r="I873" s="958"/>
      <c r="J873" s="958"/>
      <c r="K873" s="958"/>
      <c r="L873" s="958"/>
      <c r="M873" s="958"/>
      <c r="N873" s="958"/>
      <c r="O873" s="958"/>
      <c r="P873" s="958"/>
      <c r="Q873" s="958"/>
      <c r="R873" s="958"/>
      <c r="S873" s="958"/>
      <c r="T873" s="958"/>
      <c r="U873" s="958"/>
      <c r="V873" s="958"/>
      <c r="W873" s="958"/>
      <c r="X873" s="958"/>
    </row>
    <row r="874" spans="1:24" x14ac:dyDescent="0.2">
      <c r="A874" s="549"/>
      <c r="B874" s="81"/>
      <c r="D874" s="958"/>
      <c r="E874" s="958"/>
      <c r="F874" s="958"/>
      <c r="G874" s="958"/>
      <c r="H874" s="958"/>
      <c r="I874" s="958"/>
      <c r="J874" s="958"/>
      <c r="K874" s="958"/>
      <c r="L874" s="958"/>
      <c r="M874" s="958"/>
      <c r="N874" s="958"/>
      <c r="O874" s="958"/>
      <c r="P874" s="958"/>
      <c r="Q874" s="958"/>
      <c r="R874" s="958"/>
      <c r="S874" s="958"/>
      <c r="T874" s="958"/>
      <c r="U874" s="958"/>
      <c r="V874" s="958"/>
      <c r="W874" s="958"/>
      <c r="X874" s="958"/>
    </row>
    <row r="875" spans="1:24" x14ac:dyDescent="0.2">
      <c r="A875" s="549"/>
      <c r="B875" s="81"/>
      <c r="D875" s="958"/>
      <c r="E875" s="958"/>
      <c r="F875" s="958"/>
      <c r="G875" s="958"/>
      <c r="H875" s="958"/>
      <c r="I875" s="958"/>
      <c r="J875" s="958"/>
      <c r="K875" s="958"/>
      <c r="L875" s="958"/>
      <c r="M875" s="958"/>
      <c r="N875" s="958"/>
      <c r="O875" s="958"/>
      <c r="P875" s="958"/>
      <c r="Q875" s="958"/>
      <c r="R875" s="958"/>
      <c r="S875" s="958"/>
      <c r="T875" s="958"/>
      <c r="U875" s="958"/>
      <c r="V875" s="958"/>
      <c r="W875" s="958"/>
      <c r="X875" s="958"/>
    </row>
    <row r="876" spans="1:24" x14ac:dyDescent="0.2">
      <c r="A876" s="549"/>
      <c r="B876" s="81"/>
      <c r="D876" s="958"/>
      <c r="E876" s="958"/>
      <c r="F876" s="958"/>
      <c r="G876" s="958"/>
      <c r="H876" s="958"/>
      <c r="I876" s="958"/>
      <c r="J876" s="958"/>
      <c r="K876" s="958"/>
      <c r="L876" s="958"/>
      <c r="M876" s="958"/>
      <c r="N876" s="958"/>
      <c r="O876" s="958"/>
      <c r="P876" s="958"/>
      <c r="Q876" s="958"/>
      <c r="R876" s="958"/>
      <c r="S876" s="958"/>
      <c r="T876" s="958"/>
      <c r="U876" s="958"/>
      <c r="V876" s="958"/>
      <c r="W876" s="958"/>
      <c r="X876" s="958"/>
    </row>
    <row r="877" spans="1:24" x14ac:dyDescent="0.2">
      <c r="A877" s="549"/>
      <c r="B877" s="81"/>
      <c r="D877" s="958"/>
      <c r="E877" s="958"/>
      <c r="F877" s="958"/>
      <c r="G877" s="958"/>
      <c r="H877" s="958"/>
      <c r="I877" s="958"/>
      <c r="J877" s="958"/>
      <c r="K877" s="958"/>
      <c r="L877" s="958"/>
      <c r="M877" s="958"/>
      <c r="N877" s="958"/>
      <c r="O877" s="958"/>
      <c r="P877" s="958"/>
      <c r="Q877" s="958"/>
      <c r="R877" s="958"/>
      <c r="S877" s="958"/>
      <c r="T877" s="958"/>
      <c r="U877" s="958"/>
      <c r="V877" s="958"/>
      <c r="W877" s="958"/>
      <c r="X877" s="958"/>
    </row>
    <row r="878" spans="1:24" x14ac:dyDescent="0.2">
      <c r="A878" s="549"/>
      <c r="B878" s="81"/>
      <c r="D878" s="958"/>
      <c r="E878" s="958"/>
      <c r="F878" s="958"/>
      <c r="G878" s="958"/>
      <c r="H878" s="958"/>
      <c r="I878" s="958"/>
      <c r="J878" s="958"/>
      <c r="K878" s="958"/>
      <c r="L878" s="958"/>
      <c r="M878" s="958"/>
      <c r="N878" s="958"/>
      <c r="O878" s="958"/>
      <c r="P878" s="958"/>
      <c r="Q878" s="958"/>
      <c r="R878" s="958"/>
      <c r="S878" s="958"/>
      <c r="T878" s="958"/>
      <c r="U878" s="958"/>
      <c r="V878" s="958"/>
      <c r="W878" s="958"/>
      <c r="X878" s="958"/>
    </row>
    <row r="879" spans="1:24" x14ac:dyDescent="0.2">
      <c r="A879" s="549"/>
      <c r="B879" s="81"/>
      <c r="D879" s="958"/>
      <c r="E879" s="958"/>
      <c r="F879" s="958"/>
      <c r="G879" s="958"/>
      <c r="H879" s="958"/>
      <c r="I879" s="958"/>
      <c r="J879" s="958"/>
      <c r="K879" s="958"/>
      <c r="L879" s="958"/>
      <c r="M879" s="958"/>
      <c r="N879" s="958"/>
      <c r="O879" s="958"/>
      <c r="P879" s="958"/>
      <c r="Q879" s="958"/>
      <c r="R879" s="958"/>
      <c r="S879" s="958"/>
      <c r="T879" s="958"/>
      <c r="U879" s="958"/>
      <c r="V879" s="958"/>
      <c r="W879" s="958"/>
      <c r="X879" s="958"/>
    </row>
    <row r="880" spans="1:24" x14ac:dyDescent="0.2">
      <c r="A880" s="549"/>
      <c r="B880" s="81"/>
      <c r="D880" s="958"/>
      <c r="E880" s="958"/>
      <c r="F880" s="958"/>
      <c r="G880" s="958"/>
      <c r="H880" s="958"/>
      <c r="I880" s="958"/>
      <c r="J880" s="958"/>
      <c r="K880" s="958"/>
      <c r="L880" s="958"/>
      <c r="M880" s="958"/>
      <c r="N880" s="958"/>
      <c r="O880" s="958"/>
      <c r="P880" s="958"/>
      <c r="Q880" s="958"/>
      <c r="R880" s="958"/>
      <c r="S880" s="958"/>
      <c r="T880" s="958"/>
      <c r="U880" s="958"/>
      <c r="V880" s="958"/>
      <c r="W880" s="958"/>
      <c r="X880" s="958"/>
    </row>
    <row r="881" spans="1:24" x14ac:dyDescent="0.2">
      <c r="A881" s="549"/>
      <c r="B881" s="81"/>
      <c r="D881" s="958"/>
      <c r="E881" s="958"/>
      <c r="F881" s="958"/>
      <c r="G881" s="958"/>
      <c r="H881" s="958"/>
      <c r="I881" s="958"/>
      <c r="J881" s="958"/>
      <c r="K881" s="958"/>
      <c r="L881" s="958"/>
      <c r="M881" s="958"/>
      <c r="N881" s="958"/>
      <c r="O881" s="958"/>
      <c r="P881" s="958"/>
      <c r="Q881" s="958"/>
      <c r="R881" s="958"/>
      <c r="S881" s="958"/>
      <c r="T881" s="958"/>
      <c r="U881" s="958"/>
      <c r="V881" s="958"/>
      <c r="W881" s="958"/>
      <c r="X881" s="958"/>
    </row>
    <row r="882" spans="1:24" x14ac:dyDescent="0.2">
      <c r="A882" s="549"/>
      <c r="B882" s="81"/>
      <c r="D882" s="958"/>
      <c r="E882" s="958"/>
      <c r="F882" s="958"/>
      <c r="G882" s="958"/>
      <c r="H882" s="958"/>
      <c r="I882" s="958"/>
      <c r="J882" s="958"/>
      <c r="K882" s="958"/>
      <c r="L882" s="958"/>
      <c r="M882" s="958"/>
      <c r="N882" s="958"/>
      <c r="O882" s="958"/>
      <c r="P882" s="958"/>
      <c r="Q882" s="958"/>
      <c r="R882" s="958"/>
      <c r="S882" s="958"/>
      <c r="T882" s="958"/>
      <c r="U882" s="958"/>
      <c r="V882" s="958"/>
      <c r="W882" s="958"/>
      <c r="X882" s="958"/>
    </row>
    <row r="883" spans="1:24" x14ac:dyDescent="0.2">
      <c r="A883" s="549"/>
      <c r="B883" s="81"/>
      <c r="D883" s="958"/>
      <c r="E883" s="958"/>
      <c r="F883" s="958"/>
      <c r="G883" s="958"/>
      <c r="H883" s="958"/>
      <c r="I883" s="958"/>
      <c r="J883" s="958"/>
      <c r="K883" s="958"/>
      <c r="L883" s="958"/>
      <c r="M883" s="958"/>
      <c r="N883" s="958"/>
      <c r="O883" s="958"/>
      <c r="P883" s="958"/>
      <c r="Q883" s="958"/>
      <c r="R883" s="958"/>
      <c r="S883" s="958"/>
      <c r="T883" s="958"/>
      <c r="U883" s="958"/>
      <c r="V883" s="958"/>
      <c r="W883" s="958"/>
      <c r="X883" s="958"/>
    </row>
    <row r="884" spans="1:24" x14ac:dyDescent="0.2">
      <c r="A884" s="549"/>
      <c r="B884" s="81"/>
      <c r="D884" s="958"/>
      <c r="E884" s="958"/>
      <c r="F884" s="958"/>
      <c r="G884" s="958"/>
      <c r="H884" s="958"/>
      <c r="I884" s="958"/>
      <c r="J884" s="958"/>
      <c r="K884" s="958"/>
      <c r="L884" s="958"/>
      <c r="M884" s="958"/>
      <c r="N884" s="958"/>
      <c r="O884" s="958"/>
      <c r="P884" s="958"/>
      <c r="Q884" s="958"/>
      <c r="R884" s="958"/>
      <c r="S884" s="958"/>
      <c r="T884" s="958"/>
      <c r="U884" s="958"/>
      <c r="V884" s="958"/>
      <c r="W884" s="958"/>
      <c r="X884" s="958"/>
    </row>
    <row r="885" spans="1:24" x14ac:dyDescent="0.2">
      <c r="A885" s="549"/>
      <c r="B885" s="81"/>
      <c r="D885" s="958"/>
      <c r="E885" s="958"/>
      <c r="F885" s="958"/>
      <c r="G885" s="958"/>
      <c r="H885" s="958"/>
      <c r="I885" s="958"/>
      <c r="J885" s="958"/>
      <c r="K885" s="958"/>
      <c r="L885" s="958"/>
      <c r="M885" s="958"/>
      <c r="N885" s="958"/>
      <c r="O885" s="958"/>
      <c r="P885" s="958"/>
      <c r="Q885" s="958"/>
      <c r="R885" s="958"/>
      <c r="S885" s="958"/>
      <c r="T885" s="958"/>
      <c r="U885" s="958"/>
      <c r="V885" s="958"/>
      <c r="W885" s="958"/>
      <c r="X885" s="958"/>
    </row>
    <row r="886" spans="1:24" x14ac:dyDescent="0.2">
      <c r="A886" s="549"/>
      <c r="B886" s="81"/>
      <c r="D886" s="958"/>
      <c r="E886" s="958"/>
      <c r="F886" s="958"/>
      <c r="G886" s="958"/>
      <c r="H886" s="958"/>
      <c r="I886" s="958"/>
      <c r="J886" s="958"/>
      <c r="K886" s="958"/>
      <c r="L886" s="958"/>
      <c r="M886" s="958"/>
      <c r="N886" s="958"/>
      <c r="O886" s="958"/>
      <c r="P886" s="958"/>
      <c r="Q886" s="958"/>
      <c r="R886" s="958"/>
      <c r="S886" s="958"/>
      <c r="T886" s="958"/>
      <c r="U886" s="958"/>
      <c r="V886" s="958"/>
      <c r="W886" s="958"/>
      <c r="X886" s="958"/>
    </row>
    <row r="887" spans="1:24" x14ac:dyDescent="0.2">
      <c r="A887" s="549"/>
      <c r="B887" s="81"/>
      <c r="D887" s="958"/>
      <c r="E887" s="958"/>
      <c r="F887" s="958"/>
      <c r="G887" s="958"/>
      <c r="H887" s="958"/>
      <c r="I887" s="958"/>
      <c r="J887" s="958"/>
      <c r="K887" s="958"/>
      <c r="L887" s="958"/>
      <c r="M887" s="958"/>
      <c r="N887" s="958"/>
      <c r="O887" s="958"/>
      <c r="P887" s="958"/>
      <c r="Q887" s="958"/>
      <c r="R887" s="958"/>
      <c r="S887" s="958"/>
      <c r="T887" s="958"/>
      <c r="U887" s="958"/>
      <c r="V887" s="958"/>
      <c r="W887" s="958"/>
      <c r="X887" s="958"/>
    </row>
    <row r="888" spans="1:24" x14ac:dyDescent="0.2">
      <c r="A888" s="549"/>
      <c r="B888" s="81"/>
      <c r="D888" s="958"/>
      <c r="E888" s="958"/>
      <c r="F888" s="958"/>
      <c r="G888" s="958"/>
      <c r="H888" s="958"/>
      <c r="I888" s="958"/>
      <c r="J888" s="958"/>
      <c r="K888" s="958"/>
      <c r="L888" s="958"/>
      <c r="M888" s="958"/>
      <c r="N888" s="958"/>
      <c r="O888" s="958"/>
      <c r="P888" s="958"/>
      <c r="Q888" s="958"/>
      <c r="R888" s="958"/>
      <c r="S888" s="958"/>
      <c r="T888" s="958"/>
      <c r="U888" s="958"/>
      <c r="V888" s="958"/>
      <c r="W888" s="958"/>
      <c r="X888" s="958"/>
    </row>
    <row r="889" spans="1:24" x14ac:dyDescent="0.2">
      <c r="A889" s="549"/>
      <c r="B889" s="81"/>
      <c r="D889" s="958"/>
      <c r="E889" s="958"/>
      <c r="F889" s="958"/>
      <c r="G889" s="958"/>
      <c r="H889" s="958"/>
      <c r="I889" s="958"/>
      <c r="J889" s="958"/>
      <c r="K889" s="958"/>
      <c r="L889" s="958"/>
      <c r="M889" s="958"/>
      <c r="N889" s="958"/>
      <c r="O889" s="958"/>
      <c r="P889" s="958"/>
      <c r="Q889" s="958"/>
      <c r="R889" s="958"/>
      <c r="S889" s="958"/>
      <c r="T889" s="958"/>
      <c r="U889" s="958"/>
      <c r="V889" s="958"/>
      <c r="W889" s="958"/>
      <c r="X889" s="958"/>
    </row>
    <row r="890" spans="1:24" x14ac:dyDescent="0.2">
      <c r="A890" s="549"/>
      <c r="B890" s="81"/>
      <c r="D890" s="958"/>
      <c r="E890" s="958"/>
      <c r="F890" s="958"/>
      <c r="G890" s="958"/>
      <c r="H890" s="958"/>
      <c r="I890" s="958"/>
      <c r="J890" s="958"/>
      <c r="K890" s="958"/>
      <c r="L890" s="958"/>
      <c r="M890" s="958"/>
      <c r="N890" s="958"/>
      <c r="O890" s="958"/>
      <c r="P890" s="958"/>
      <c r="Q890" s="958"/>
      <c r="R890" s="958"/>
      <c r="S890" s="958"/>
      <c r="T890" s="958"/>
      <c r="U890" s="958"/>
      <c r="V890" s="958"/>
      <c r="W890" s="958"/>
      <c r="X890" s="958"/>
    </row>
    <row r="891" spans="1:24" x14ac:dyDescent="0.2">
      <c r="A891" s="549"/>
      <c r="B891" s="81"/>
      <c r="D891" s="958"/>
      <c r="E891" s="958"/>
      <c r="F891" s="958"/>
      <c r="G891" s="958"/>
      <c r="H891" s="958"/>
      <c r="I891" s="958"/>
      <c r="J891" s="958"/>
      <c r="K891" s="958"/>
      <c r="L891" s="958"/>
      <c r="M891" s="958"/>
      <c r="N891" s="958"/>
      <c r="O891" s="958"/>
      <c r="P891" s="958"/>
      <c r="Q891" s="958"/>
      <c r="R891" s="958"/>
      <c r="S891" s="958"/>
      <c r="T891" s="958"/>
      <c r="U891" s="958"/>
      <c r="V891" s="958"/>
      <c r="W891" s="958"/>
      <c r="X891" s="958"/>
    </row>
    <row r="892" spans="1:24" x14ac:dyDescent="0.2">
      <c r="A892" s="549"/>
      <c r="B892" s="81"/>
      <c r="D892" s="958"/>
      <c r="E892" s="958"/>
      <c r="F892" s="958"/>
      <c r="G892" s="958"/>
      <c r="H892" s="958"/>
      <c r="I892" s="958"/>
      <c r="J892" s="958"/>
      <c r="K892" s="958"/>
      <c r="L892" s="958"/>
      <c r="M892" s="958"/>
      <c r="N892" s="958"/>
      <c r="O892" s="958"/>
      <c r="P892" s="958"/>
      <c r="Q892" s="958"/>
      <c r="R892" s="958"/>
      <c r="S892" s="958"/>
      <c r="T892" s="958"/>
      <c r="U892" s="958"/>
      <c r="V892" s="958"/>
      <c r="W892" s="958"/>
      <c r="X892" s="958"/>
    </row>
    <row r="893" spans="1:24" x14ac:dyDescent="0.2">
      <c r="A893" s="549"/>
      <c r="B893" s="81"/>
      <c r="D893" s="958"/>
      <c r="E893" s="958"/>
      <c r="F893" s="958"/>
      <c r="G893" s="958"/>
      <c r="H893" s="958"/>
      <c r="I893" s="958"/>
      <c r="J893" s="958"/>
      <c r="K893" s="958"/>
      <c r="L893" s="958"/>
      <c r="M893" s="958"/>
      <c r="N893" s="958"/>
      <c r="O893" s="958"/>
      <c r="P893" s="958"/>
      <c r="Q893" s="958"/>
      <c r="R893" s="958"/>
      <c r="S893" s="958"/>
      <c r="T893" s="958"/>
      <c r="U893" s="958"/>
      <c r="V893" s="958"/>
      <c r="W893" s="958"/>
      <c r="X893" s="958"/>
    </row>
    <row r="894" spans="1:24" x14ac:dyDescent="0.2">
      <c r="A894" s="549"/>
      <c r="B894" s="81"/>
      <c r="D894" s="958"/>
      <c r="E894" s="958"/>
      <c r="F894" s="958"/>
      <c r="G894" s="958"/>
      <c r="H894" s="958"/>
      <c r="I894" s="958"/>
      <c r="J894" s="958"/>
      <c r="K894" s="958"/>
      <c r="L894" s="958"/>
      <c r="M894" s="958"/>
      <c r="N894" s="958"/>
      <c r="O894" s="958"/>
      <c r="P894" s="958"/>
      <c r="Q894" s="958"/>
      <c r="R894" s="958"/>
      <c r="S894" s="958"/>
      <c r="T894" s="958"/>
      <c r="U894" s="958"/>
      <c r="V894" s="958"/>
      <c r="W894" s="958"/>
      <c r="X894" s="958"/>
    </row>
    <row r="895" spans="1:24" x14ac:dyDescent="0.2">
      <c r="A895" s="549"/>
      <c r="B895" s="81"/>
      <c r="D895" s="958"/>
      <c r="E895" s="958"/>
      <c r="F895" s="958"/>
      <c r="G895" s="958"/>
      <c r="H895" s="958"/>
      <c r="I895" s="958"/>
      <c r="J895" s="958"/>
      <c r="K895" s="958"/>
      <c r="L895" s="958"/>
      <c r="M895" s="958"/>
      <c r="N895" s="958"/>
      <c r="O895" s="958"/>
      <c r="P895" s="958"/>
      <c r="Q895" s="958"/>
      <c r="R895" s="958"/>
      <c r="S895" s="958"/>
      <c r="T895" s="958"/>
      <c r="U895" s="958"/>
      <c r="V895" s="958"/>
      <c r="W895" s="958"/>
      <c r="X895" s="958"/>
    </row>
    <row r="896" spans="1:24" x14ac:dyDescent="0.2">
      <c r="A896" s="549"/>
      <c r="B896" s="81"/>
      <c r="D896" s="958"/>
      <c r="E896" s="958"/>
      <c r="F896" s="958"/>
      <c r="G896" s="958"/>
      <c r="H896" s="958"/>
      <c r="I896" s="958"/>
      <c r="J896" s="958"/>
      <c r="K896" s="958"/>
      <c r="L896" s="958"/>
      <c r="M896" s="958"/>
      <c r="N896" s="958"/>
      <c r="O896" s="958"/>
      <c r="P896" s="958"/>
      <c r="Q896" s="958"/>
      <c r="R896" s="958"/>
      <c r="S896" s="958"/>
      <c r="T896" s="958"/>
      <c r="U896" s="958"/>
      <c r="V896" s="958"/>
      <c r="W896" s="958"/>
      <c r="X896" s="958"/>
    </row>
    <row r="897" spans="1:24" x14ac:dyDescent="0.2">
      <c r="A897" s="549"/>
      <c r="B897" s="81"/>
      <c r="D897" s="958"/>
      <c r="E897" s="958"/>
      <c r="F897" s="958"/>
      <c r="G897" s="958"/>
      <c r="H897" s="958"/>
      <c r="I897" s="958"/>
      <c r="J897" s="958"/>
      <c r="K897" s="958"/>
      <c r="L897" s="958"/>
      <c r="M897" s="958"/>
      <c r="N897" s="958"/>
      <c r="O897" s="958"/>
      <c r="P897" s="958"/>
      <c r="Q897" s="958"/>
      <c r="R897" s="958"/>
      <c r="S897" s="958"/>
      <c r="T897" s="958"/>
      <c r="U897" s="958"/>
      <c r="V897" s="958"/>
      <c r="W897" s="958"/>
      <c r="X897" s="958"/>
    </row>
    <row r="898" spans="1:24" x14ac:dyDescent="0.2">
      <c r="A898" s="549"/>
      <c r="B898" s="81"/>
      <c r="D898" s="958"/>
      <c r="E898" s="958"/>
      <c r="F898" s="958"/>
      <c r="G898" s="958"/>
      <c r="H898" s="958"/>
      <c r="I898" s="958"/>
      <c r="J898" s="958"/>
      <c r="K898" s="958"/>
      <c r="L898" s="958"/>
      <c r="M898" s="958"/>
      <c r="N898" s="958"/>
      <c r="O898" s="958"/>
      <c r="P898" s="958"/>
      <c r="Q898" s="958"/>
      <c r="R898" s="958"/>
      <c r="S898" s="958"/>
      <c r="T898" s="958"/>
      <c r="U898" s="958"/>
      <c r="V898" s="958"/>
      <c r="W898" s="958"/>
      <c r="X898" s="958"/>
    </row>
    <row r="899" spans="1:24" x14ac:dyDescent="0.2">
      <c r="A899" s="549"/>
      <c r="B899" s="81"/>
      <c r="D899" s="958"/>
      <c r="E899" s="958"/>
      <c r="F899" s="958"/>
      <c r="G899" s="958"/>
      <c r="H899" s="958"/>
      <c r="I899" s="958"/>
      <c r="J899" s="958"/>
      <c r="K899" s="958"/>
      <c r="L899" s="958"/>
      <c r="M899" s="958"/>
      <c r="N899" s="958"/>
      <c r="O899" s="958"/>
      <c r="P899" s="958"/>
      <c r="Q899" s="958"/>
      <c r="R899" s="958"/>
      <c r="S899" s="958"/>
      <c r="T899" s="958"/>
      <c r="U899" s="958"/>
      <c r="V899" s="958"/>
      <c r="W899" s="958"/>
      <c r="X899" s="958"/>
    </row>
    <row r="900" spans="1:24" x14ac:dyDescent="0.2">
      <c r="A900" s="549"/>
      <c r="B900" s="81"/>
      <c r="D900" s="958"/>
      <c r="E900" s="958"/>
      <c r="F900" s="958"/>
      <c r="G900" s="958"/>
      <c r="H900" s="958"/>
      <c r="I900" s="958"/>
      <c r="J900" s="958"/>
      <c r="K900" s="958"/>
      <c r="L900" s="958"/>
      <c r="M900" s="958"/>
      <c r="N900" s="958"/>
      <c r="O900" s="958"/>
      <c r="P900" s="958"/>
      <c r="Q900" s="958"/>
      <c r="R900" s="958"/>
      <c r="S900" s="958"/>
      <c r="T900" s="958"/>
      <c r="U900" s="958"/>
      <c r="V900" s="958"/>
      <c r="W900" s="958"/>
      <c r="X900" s="958"/>
    </row>
    <row r="901" spans="1:24" x14ac:dyDescent="0.2">
      <c r="A901" s="549"/>
      <c r="B901" s="81"/>
      <c r="D901" s="958"/>
      <c r="E901" s="958"/>
      <c r="F901" s="958"/>
      <c r="G901" s="958"/>
      <c r="H901" s="958"/>
      <c r="I901" s="958"/>
      <c r="J901" s="958"/>
      <c r="K901" s="958"/>
      <c r="L901" s="958"/>
      <c r="M901" s="958"/>
      <c r="N901" s="958"/>
      <c r="O901" s="958"/>
      <c r="P901" s="958"/>
      <c r="Q901" s="958"/>
      <c r="R901" s="958"/>
      <c r="S901" s="958"/>
      <c r="T901" s="958"/>
      <c r="U901" s="958"/>
      <c r="V901" s="958"/>
      <c r="W901" s="958"/>
      <c r="X901" s="958"/>
    </row>
    <row r="902" spans="1:24" x14ac:dyDescent="0.2">
      <c r="A902" s="549"/>
      <c r="B902" s="81"/>
      <c r="D902" s="958"/>
      <c r="E902" s="958"/>
      <c r="F902" s="958"/>
      <c r="G902" s="958"/>
      <c r="H902" s="958"/>
      <c r="I902" s="958"/>
      <c r="J902" s="958"/>
      <c r="K902" s="958"/>
      <c r="L902" s="958"/>
      <c r="M902" s="958"/>
      <c r="N902" s="958"/>
      <c r="O902" s="958"/>
      <c r="P902" s="958"/>
      <c r="Q902" s="958"/>
      <c r="R902" s="958"/>
      <c r="S902" s="958"/>
      <c r="T902" s="958"/>
      <c r="U902" s="958"/>
      <c r="V902" s="958"/>
      <c r="W902" s="958"/>
      <c r="X902" s="958"/>
    </row>
    <row r="903" spans="1:24" x14ac:dyDescent="0.2">
      <c r="A903" s="549"/>
      <c r="B903" s="81"/>
      <c r="D903" s="958"/>
      <c r="E903" s="958"/>
      <c r="F903" s="958"/>
      <c r="G903" s="958"/>
      <c r="H903" s="958"/>
      <c r="I903" s="958"/>
      <c r="J903" s="958"/>
      <c r="K903" s="958"/>
      <c r="L903" s="958"/>
      <c r="M903" s="958"/>
      <c r="N903" s="958"/>
      <c r="O903" s="958"/>
      <c r="P903" s="958"/>
      <c r="Q903" s="958"/>
      <c r="R903" s="958"/>
      <c r="S903" s="958"/>
      <c r="T903" s="958"/>
      <c r="U903" s="958"/>
      <c r="V903" s="958"/>
      <c r="W903" s="958"/>
      <c r="X903" s="958"/>
    </row>
    <row r="904" spans="1:24" x14ac:dyDescent="0.2">
      <c r="A904" s="549"/>
      <c r="B904" s="81"/>
      <c r="D904" s="958"/>
      <c r="E904" s="958"/>
      <c r="F904" s="958"/>
      <c r="G904" s="958"/>
      <c r="H904" s="958"/>
      <c r="I904" s="958"/>
      <c r="J904" s="958"/>
      <c r="K904" s="958"/>
      <c r="L904" s="958"/>
      <c r="M904" s="958"/>
      <c r="N904" s="958"/>
      <c r="O904" s="958"/>
      <c r="P904" s="958"/>
      <c r="Q904" s="958"/>
      <c r="R904" s="958"/>
      <c r="S904" s="958"/>
      <c r="T904" s="958"/>
      <c r="U904" s="958"/>
      <c r="V904" s="958"/>
      <c r="W904" s="958"/>
      <c r="X904" s="958"/>
    </row>
    <row r="905" spans="1:24" x14ac:dyDescent="0.2">
      <c r="A905" s="549"/>
      <c r="B905" s="81"/>
      <c r="D905" s="958"/>
      <c r="E905" s="958"/>
      <c r="F905" s="958"/>
      <c r="G905" s="958"/>
      <c r="H905" s="958"/>
      <c r="I905" s="958"/>
      <c r="J905" s="958"/>
      <c r="K905" s="958"/>
      <c r="L905" s="958"/>
      <c r="M905" s="958"/>
      <c r="N905" s="958"/>
      <c r="O905" s="958"/>
      <c r="P905" s="958"/>
      <c r="Q905" s="958"/>
      <c r="R905" s="958"/>
      <c r="S905" s="958"/>
      <c r="T905" s="958"/>
      <c r="U905" s="958"/>
      <c r="V905" s="958"/>
      <c r="W905" s="958"/>
      <c r="X905" s="958"/>
    </row>
    <row r="906" spans="1:24" x14ac:dyDescent="0.2">
      <c r="A906" s="549"/>
      <c r="B906" s="81"/>
      <c r="D906" s="958"/>
      <c r="E906" s="958"/>
      <c r="F906" s="958"/>
      <c r="G906" s="958"/>
      <c r="H906" s="958"/>
      <c r="I906" s="958"/>
      <c r="J906" s="958"/>
      <c r="K906" s="958"/>
      <c r="L906" s="958"/>
      <c r="M906" s="958"/>
      <c r="N906" s="958"/>
      <c r="O906" s="958"/>
      <c r="P906" s="958"/>
      <c r="Q906" s="958"/>
      <c r="R906" s="958"/>
      <c r="S906" s="958"/>
      <c r="T906" s="958"/>
      <c r="U906" s="958"/>
      <c r="V906" s="958"/>
      <c r="W906" s="958"/>
      <c r="X906" s="958"/>
    </row>
    <row r="907" spans="1:24" x14ac:dyDescent="0.2">
      <c r="A907" s="549"/>
      <c r="B907" s="81"/>
      <c r="D907" s="958"/>
      <c r="E907" s="958"/>
      <c r="F907" s="958"/>
      <c r="G907" s="958"/>
      <c r="H907" s="958"/>
      <c r="I907" s="958"/>
      <c r="J907" s="958"/>
      <c r="K907" s="958"/>
      <c r="L907" s="958"/>
      <c r="M907" s="958"/>
      <c r="N907" s="958"/>
      <c r="O907" s="958"/>
      <c r="P907" s="958"/>
      <c r="Q907" s="958"/>
      <c r="R907" s="958"/>
      <c r="S907" s="958"/>
      <c r="T907" s="958"/>
      <c r="U907" s="958"/>
      <c r="V907" s="958"/>
      <c r="W907" s="958"/>
      <c r="X907" s="958"/>
    </row>
    <row r="908" spans="1:24" x14ac:dyDescent="0.2">
      <c r="A908" s="549"/>
      <c r="B908" s="81"/>
      <c r="D908" s="958"/>
      <c r="E908" s="958"/>
      <c r="F908" s="958"/>
      <c r="G908" s="958"/>
      <c r="H908" s="958"/>
      <c r="I908" s="958"/>
      <c r="J908" s="958"/>
      <c r="K908" s="958"/>
      <c r="L908" s="958"/>
      <c r="M908" s="958"/>
      <c r="N908" s="958"/>
      <c r="O908" s="958"/>
      <c r="P908" s="958"/>
      <c r="Q908" s="958"/>
      <c r="R908" s="958"/>
      <c r="S908" s="958"/>
      <c r="T908" s="958"/>
      <c r="U908" s="958"/>
      <c r="V908" s="958"/>
      <c r="W908" s="958"/>
      <c r="X908" s="958"/>
    </row>
    <row r="909" spans="1:24" x14ac:dyDescent="0.2">
      <c r="A909" s="549"/>
      <c r="B909" s="81"/>
      <c r="D909" s="958"/>
      <c r="E909" s="958"/>
      <c r="F909" s="958"/>
      <c r="G909" s="958"/>
      <c r="H909" s="958"/>
      <c r="I909" s="958"/>
      <c r="J909" s="958"/>
      <c r="K909" s="958"/>
      <c r="L909" s="958"/>
      <c r="M909" s="958"/>
      <c r="N909" s="958"/>
      <c r="O909" s="958"/>
      <c r="P909" s="958"/>
      <c r="Q909" s="958"/>
      <c r="R909" s="958"/>
      <c r="S909" s="958"/>
      <c r="T909" s="958"/>
      <c r="U909" s="958"/>
      <c r="V909" s="958"/>
      <c r="W909" s="958"/>
      <c r="X909" s="958"/>
    </row>
    <row r="910" spans="1:24" x14ac:dyDescent="0.2">
      <c r="A910" s="549"/>
      <c r="B910" s="81"/>
      <c r="D910" s="958"/>
      <c r="E910" s="958"/>
      <c r="F910" s="958"/>
      <c r="G910" s="958"/>
      <c r="H910" s="958"/>
      <c r="I910" s="958"/>
      <c r="J910" s="958"/>
      <c r="K910" s="958"/>
      <c r="L910" s="958"/>
      <c r="M910" s="958"/>
      <c r="N910" s="958"/>
      <c r="O910" s="958"/>
      <c r="P910" s="958"/>
      <c r="Q910" s="958"/>
      <c r="R910" s="958"/>
      <c r="S910" s="958"/>
      <c r="T910" s="958"/>
      <c r="U910" s="958"/>
      <c r="V910" s="958"/>
      <c r="W910" s="958"/>
      <c r="X910" s="958"/>
    </row>
    <row r="911" spans="1:24" x14ac:dyDescent="0.2">
      <c r="A911" s="549"/>
      <c r="B911" s="81"/>
      <c r="D911" s="958"/>
      <c r="E911" s="958"/>
      <c r="F911" s="958"/>
      <c r="G911" s="958"/>
      <c r="H911" s="958"/>
      <c r="I911" s="958"/>
      <c r="J911" s="958"/>
      <c r="K911" s="958"/>
      <c r="L911" s="958"/>
      <c r="M911" s="958"/>
      <c r="N911" s="958"/>
      <c r="O911" s="958"/>
      <c r="P911" s="958"/>
      <c r="Q911" s="958"/>
      <c r="R911" s="958"/>
      <c r="S911" s="958"/>
      <c r="T911" s="958"/>
      <c r="U911" s="958"/>
      <c r="V911" s="958"/>
      <c r="W911" s="958"/>
      <c r="X911" s="958"/>
    </row>
    <row r="912" spans="1:24" x14ac:dyDescent="0.2">
      <c r="A912" s="549"/>
      <c r="B912" s="81"/>
      <c r="D912" s="958"/>
      <c r="E912" s="958"/>
      <c r="F912" s="958"/>
      <c r="G912" s="958"/>
      <c r="H912" s="958"/>
      <c r="I912" s="958"/>
      <c r="J912" s="958"/>
      <c r="K912" s="958"/>
      <c r="L912" s="958"/>
      <c r="M912" s="958"/>
      <c r="N912" s="958"/>
      <c r="O912" s="958"/>
      <c r="P912" s="958"/>
      <c r="Q912" s="958"/>
      <c r="R912" s="958"/>
      <c r="S912" s="958"/>
      <c r="T912" s="958"/>
      <c r="U912" s="958"/>
      <c r="V912" s="958"/>
      <c r="W912" s="958"/>
      <c r="X912" s="958"/>
    </row>
    <row r="913" spans="1:24" x14ac:dyDescent="0.2">
      <c r="A913" s="549"/>
      <c r="B913" s="81"/>
      <c r="D913" s="958"/>
      <c r="E913" s="958"/>
      <c r="F913" s="958"/>
      <c r="G913" s="958"/>
      <c r="H913" s="958"/>
      <c r="I913" s="958"/>
      <c r="J913" s="958"/>
      <c r="K913" s="958"/>
      <c r="L913" s="958"/>
      <c r="M913" s="958"/>
      <c r="N913" s="958"/>
      <c r="O913" s="958"/>
      <c r="P913" s="958"/>
      <c r="Q913" s="958"/>
      <c r="R913" s="958"/>
      <c r="S913" s="958"/>
      <c r="T913" s="958"/>
      <c r="U913" s="958"/>
      <c r="V913" s="958"/>
      <c r="W913" s="958"/>
      <c r="X913" s="958"/>
    </row>
    <row r="914" spans="1:24" x14ac:dyDescent="0.2">
      <c r="A914" s="549"/>
      <c r="B914" s="81"/>
      <c r="D914" s="958"/>
      <c r="E914" s="958"/>
      <c r="F914" s="958"/>
      <c r="G914" s="958"/>
      <c r="H914" s="958"/>
      <c r="I914" s="958"/>
      <c r="J914" s="958"/>
      <c r="K914" s="958"/>
      <c r="L914" s="958"/>
      <c r="M914" s="958"/>
      <c r="N914" s="958"/>
      <c r="O914" s="958"/>
      <c r="P914" s="958"/>
      <c r="Q914" s="958"/>
      <c r="R914" s="958"/>
      <c r="S914" s="958"/>
      <c r="T914" s="958"/>
      <c r="U914" s="958"/>
      <c r="V914" s="958"/>
      <c r="W914" s="958"/>
      <c r="X914" s="958"/>
    </row>
    <row r="915" spans="1:24" x14ac:dyDescent="0.2">
      <c r="A915" s="549"/>
      <c r="B915" s="81"/>
      <c r="D915" s="958"/>
      <c r="E915" s="958"/>
      <c r="F915" s="958"/>
      <c r="G915" s="958"/>
      <c r="H915" s="958"/>
      <c r="I915" s="958"/>
      <c r="J915" s="958"/>
      <c r="K915" s="958"/>
      <c r="L915" s="958"/>
      <c r="M915" s="958"/>
      <c r="N915" s="958"/>
      <c r="O915" s="958"/>
      <c r="P915" s="958"/>
      <c r="Q915" s="958"/>
      <c r="R915" s="958"/>
      <c r="S915" s="958"/>
      <c r="T915" s="958"/>
      <c r="U915" s="958"/>
      <c r="V915" s="958"/>
      <c r="W915" s="958"/>
      <c r="X915" s="958"/>
    </row>
    <row r="916" spans="1:24" x14ac:dyDescent="0.2">
      <c r="A916" s="549"/>
      <c r="B916" s="81"/>
      <c r="D916" s="958"/>
      <c r="E916" s="958"/>
      <c r="F916" s="958"/>
      <c r="G916" s="958"/>
      <c r="H916" s="958"/>
      <c r="I916" s="958"/>
      <c r="J916" s="958"/>
      <c r="K916" s="958"/>
      <c r="L916" s="958"/>
      <c r="M916" s="958"/>
      <c r="N916" s="958"/>
      <c r="O916" s="958"/>
      <c r="P916" s="958"/>
      <c r="Q916" s="958"/>
      <c r="R916" s="958"/>
      <c r="S916" s="958"/>
      <c r="T916" s="958"/>
      <c r="U916" s="958"/>
      <c r="V916" s="958"/>
      <c r="W916" s="958"/>
      <c r="X916" s="958"/>
    </row>
    <row r="917" spans="1:24" x14ac:dyDescent="0.2">
      <c r="A917" s="549"/>
      <c r="B917" s="81"/>
      <c r="D917" s="958"/>
      <c r="E917" s="958"/>
      <c r="F917" s="958"/>
      <c r="G917" s="958"/>
      <c r="H917" s="958"/>
      <c r="I917" s="958"/>
      <c r="J917" s="958"/>
      <c r="K917" s="958"/>
      <c r="L917" s="958"/>
      <c r="M917" s="958"/>
      <c r="N917" s="958"/>
      <c r="O917" s="958"/>
      <c r="P917" s="958"/>
      <c r="Q917" s="958"/>
      <c r="R917" s="958"/>
      <c r="S917" s="958"/>
      <c r="T917" s="958"/>
      <c r="U917" s="958"/>
      <c r="V917" s="958"/>
      <c r="W917" s="958"/>
      <c r="X917" s="958"/>
    </row>
    <row r="918" spans="1:24" x14ac:dyDescent="0.2">
      <c r="A918" s="549"/>
      <c r="B918" s="81"/>
      <c r="D918" s="958"/>
      <c r="E918" s="958"/>
      <c r="F918" s="958"/>
      <c r="G918" s="958"/>
      <c r="H918" s="958"/>
      <c r="I918" s="958"/>
      <c r="J918" s="958"/>
      <c r="K918" s="958"/>
      <c r="L918" s="958"/>
      <c r="M918" s="958"/>
      <c r="N918" s="958"/>
      <c r="O918" s="958"/>
      <c r="P918" s="958"/>
      <c r="Q918" s="958"/>
      <c r="R918" s="958"/>
      <c r="S918" s="958"/>
      <c r="T918" s="958"/>
      <c r="U918" s="958"/>
      <c r="V918" s="958"/>
      <c r="W918" s="958"/>
      <c r="X918" s="958"/>
    </row>
    <row r="919" spans="1:24" x14ac:dyDescent="0.2">
      <c r="A919" s="549"/>
      <c r="B919" s="81"/>
      <c r="D919" s="958"/>
      <c r="E919" s="958"/>
      <c r="F919" s="958"/>
      <c r="G919" s="958"/>
      <c r="H919" s="958"/>
      <c r="I919" s="958"/>
      <c r="J919" s="958"/>
      <c r="K919" s="958"/>
      <c r="L919" s="958"/>
      <c r="M919" s="958"/>
      <c r="N919" s="958"/>
      <c r="O919" s="958"/>
      <c r="P919" s="958"/>
      <c r="Q919" s="958"/>
      <c r="R919" s="958"/>
      <c r="S919" s="958"/>
      <c r="T919" s="958"/>
      <c r="U919" s="958"/>
      <c r="V919" s="958"/>
      <c r="W919" s="958"/>
      <c r="X919" s="958"/>
    </row>
    <row r="920" spans="1:24" x14ac:dyDescent="0.2">
      <c r="A920" s="549"/>
      <c r="B920" s="81"/>
      <c r="D920" s="958"/>
      <c r="E920" s="958"/>
      <c r="F920" s="958"/>
      <c r="G920" s="958"/>
      <c r="H920" s="958"/>
      <c r="I920" s="958"/>
      <c r="J920" s="958"/>
      <c r="K920" s="958"/>
      <c r="L920" s="958"/>
      <c r="M920" s="958"/>
      <c r="N920" s="958"/>
      <c r="O920" s="958"/>
      <c r="P920" s="958"/>
      <c r="Q920" s="958"/>
      <c r="R920" s="958"/>
      <c r="S920" s="958"/>
      <c r="T920" s="958"/>
      <c r="U920" s="958"/>
      <c r="V920" s="958"/>
      <c r="W920" s="958"/>
      <c r="X920" s="958"/>
    </row>
    <row r="921" spans="1:24" x14ac:dyDescent="0.2">
      <c r="A921" s="549"/>
      <c r="B921" s="81"/>
      <c r="D921" s="958"/>
      <c r="E921" s="958"/>
      <c r="F921" s="958"/>
      <c r="G921" s="958"/>
      <c r="H921" s="958"/>
      <c r="I921" s="958"/>
      <c r="J921" s="958"/>
      <c r="K921" s="958"/>
      <c r="L921" s="958"/>
      <c r="M921" s="958"/>
      <c r="N921" s="958"/>
      <c r="O921" s="958"/>
      <c r="P921" s="958"/>
      <c r="Q921" s="958"/>
      <c r="R921" s="958"/>
      <c r="S921" s="958"/>
      <c r="T921" s="958"/>
      <c r="U921" s="958"/>
      <c r="V921" s="958"/>
      <c r="W921" s="958"/>
      <c r="X921" s="958"/>
    </row>
    <row r="922" spans="1:24" x14ac:dyDescent="0.2">
      <c r="A922" s="549"/>
      <c r="B922" s="81"/>
      <c r="D922" s="958"/>
      <c r="E922" s="958"/>
      <c r="F922" s="958"/>
      <c r="G922" s="958"/>
      <c r="H922" s="958"/>
      <c r="I922" s="958"/>
      <c r="J922" s="958"/>
      <c r="K922" s="958"/>
      <c r="L922" s="958"/>
      <c r="M922" s="958"/>
      <c r="N922" s="958"/>
      <c r="O922" s="958"/>
      <c r="P922" s="958"/>
      <c r="Q922" s="958"/>
      <c r="R922" s="958"/>
      <c r="S922" s="958"/>
      <c r="T922" s="958"/>
      <c r="U922" s="958"/>
      <c r="V922" s="958"/>
      <c r="W922" s="958"/>
      <c r="X922" s="958"/>
    </row>
    <row r="923" spans="1:24" x14ac:dyDescent="0.2">
      <c r="A923" s="549"/>
      <c r="B923" s="81"/>
      <c r="D923" s="958"/>
      <c r="E923" s="958"/>
      <c r="F923" s="958"/>
      <c r="G923" s="958"/>
      <c r="H923" s="958"/>
      <c r="I923" s="958"/>
      <c r="J923" s="958"/>
      <c r="K923" s="958"/>
      <c r="L923" s="958"/>
      <c r="M923" s="958"/>
      <c r="N923" s="958"/>
      <c r="O923" s="958"/>
      <c r="P923" s="958"/>
      <c r="Q923" s="958"/>
      <c r="R923" s="958"/>
      <c r="S923" s="958"/>
      <c r="T923" s="958"/>
      <c r="U923" s="958"/>
      <c r="V923" s="958"/>
      <c r="W923" s="958"/>
      <c r="X923" s="958"/>
    </row>
    <row r="924" spans="1:24" x14ac:dyDescent="0.2">
      <c r="A924" s="549"/>
      <c r="B924" s="81"/>
      <c r="D924" s="958"/>
      <c r="E924" s="958"/>
      <c r="F924" s="958"/>
      <c r="G924" s="958"/>
      <c r="H924" s="958"/>
      <c r="I924" s="958"/>
      <c r="J924" s="958"/>
      <c r="K924" s="958"/>
      <c r="L924" s="958"/>
      <c r="M924" s="958"/>
      <c r="N924" s="958"/>
      <c r="O924" s="958"/>
      <c r="P924" s="958"/>
      <c r="Q924" s="958"/>
      <c r="R924" s="958"/>
      <c r="S924" s="958"/>
      <c r="T924" s="958"/>
      <c r="U924" s="958"/>
      <c r="V924" s="958"/>
      <c r="W924" s="958"/>
      <c r="X924" s="958"/>
    </row>
    <row r="925" spans="1:24" x14ac:dyDescent="0.2">
      <c r="A925" s="549"/>
      <c r="B925" s="81"/>
      <c r="D925" s="958"/>
      <c r="E925" s="958"/>
      <c r="F925" s="958"/>
      <c r="G925" s="958"/>
      <c r="H925" s="958"/>
      <c r="I925" s="958"/>
      <c r="J925" s="958"/>
      <c r="K925" s="958"/>
      <c r="L925" s="958"/>
      <c r="M925" s="958"/>
      <c r="N925" s="958"/>
      <c r="O925" s="958"/>
      <c r="P925" s="958"/>
      <c r="Q925" s="958"/>
      <c r="R925" s="958"/>
      <c r="S925" s="958"/>
      <c r="T925" s="958"/>
      <c r="U925" s="958"/>
      <c r="V925" s="958"/>
      <c r="W925" s="958"/>
      <c r="X925" s="958"/>
    </row>
    <row r="926" spans="1:24" x14ac:dyDescent="0.2">
      <c r="A926" s="549"/>
      <c r="B926" s="81"/>
      <c r="D926" s="958"/>
      <c r="E926" s="958"/>
      <c r="F926" s="958"/>
      <c r="G926" s="958"/>
      <c r="H926" s="958"/>
      <c r="I926" s="958"/>
      <c r="J926" s="958"/>
      <c r="K926" s="958"/>
      <c r="L926" s="958"/>
      <c r="M926" s="958"/>
      <c r="N926" s="958"/>
      <c r="O926" s="958"/>
      <c r="P926" s="958"/>
      <c r="Q926" s="958"/>
      <c r="R926" s="958"/>
      <c r="S926" s="958"/>
      <c r="T926" s="958"/>
      <c r="U926" s="958"/>
      <c r="V926" s="958"/>
      <c r="W926" s="958"/>
      <c r="X926" s="958"/>
    </row>
    <row r="927" spans="1:24" x14ac:dyDescent="0.2">
      <c r="A927" s="549"/>
      <c r="B927" s="81"/>
      <c r="D927" s="958"/>
      <c r="E927" s="958"/>
      <c r="F927" s="958"/>
      <c r="G927" s="958"/>
      <c r="H927" s="958"/>
      <c r="I927" s="958"/>
      <c r="J927" s="958"/>
      <c r="K927" s="958"/>
      <c r="L927" s="958"/>
      <c r="M927" s="958"/>
      <c r="N927" s="958"/>
      <c r="O927" s="958"/>
      <c r="P927" s="958"/>
      <c r="Q927" s="958"/>
      <c r="R927" s="958"/>
      <c r="S927" s="958"/>
      <c r="T927" s="958"/>
      <c r="U927" s="958"/>
      <c r="V927" s="958"/>
      <c r="W927" s="958"/>
      <c r="X927" s="958"/>
    </row>
    <row r="928" spans="1:24" x14ac:dyDescent="0.2">
      <c r="A928" s="549"/>
      <c r="B928" s="81"/>
      <c r="D928" s="958"/>
      <c r="E928" s="958"/>
      <c r="F928" s="958"/>
      <c r="G928" s="958"/>
      <c r="H928" s="958"/>
      <c r="I928" s="958"/>
      <c r="J928" s="958"/>
      <c r="K928" s="958"/>
      <c r="L928" s="958"/>
      <c r="M928" s="958"/>
      <c r="N928" s="958"/>
      <c r="O928" s="958"/>
      <c r="P928" s="958"/>
      <c r="Q928" s="958"/>
      <c r="R928" s="958"/>
      <c r="S928" s="958"/>
      <c r="T928" s="958"/>
      <c r="U928" s="958"/>
      <c r="V928" s="958"/>
      <c r="W928" s="958"/>
      <c r="X928" s="958"/>
    </row>
    <row r="929" spans="1:24" x14ac:dyDescent="0.2">
      <c r="A929" s="549"/>
      <c r="B929" s="81"/>
      <c r="D929" s="958"/>
      <c r="E929" s="958"/>
      <c r="F929" s="958"/>
      <c r="G929" s="958"/>
      <c r="H929" s="958"/>
      <c r="I929" s="958"/>
      <c r="J929" s="958"/>
      <c r="K929" s="958"/>
      <c r="L929" s="958"/>
      <c r="M929" s="958"/>
      <c r="N929" s="958"/>
      <c r="O929" s="958"/>
      <c r="P929" s="958"/>
      <c r="Q929" s="958"/>
      <c r="R929" s="958"/>
      <c r="S929" s="958"/>
      <c r="T929" s="958"/>
      <c r="U929" s="958"/>
      <c r="V929" s="958"/>
      <c r="W929" s="958"/>
      <c r="X929" s="958"/>
    </row>
    <row r="930" spans="1:24" x14ac:dyDescent="0.2">
      <c r="A930" s="549"/>
      <c r="B930" s="81"/>
      <c r="D930" s="958"/>
      <c r="E930" s="958"/>
      <c r="F930" s="958"/>
      <c r="G930" s="958"/>
      <c r="H930" s="958"/>
      <c r="I930" s="958"/>
      <c r="J930" s="958"/>
      <c r="K930" s="958"/>
      <c r="L930" s="958"/>
      <c r="M930" s="958"/>
      <c r="N930" s="958"/>
      <c r="O930" s="958"/>
      <c r="P930" s="958"/>
      <c r="Q930" s="958"/>
      <c r="R930" s="958"/>
      <c r="S930" s="958"/>
      <c r="T930" s="958"/>
      <c r="U930" s="958"/>
      <c r="V930" s="958"/>
      <c r="W930" s="958"/>
      <c r="X930" s="958"/>
    </row>
    <row r="931" spans="1:24" x14ac:dyDescent="0.2">
      <c r="A931" s="549"/>
      <c r="B931" s="81"/>
      <c r="D931" s="958"/>
      <c r="E931" s="958"/>
      <c r="F931" s="958"/>
      <c r="G931" s="958"/>
      <c r="H931" s="958"/>
      <c r="I931" s="958"/>
      <c r="J931" s="958"/>
      <c r="K931" s="958"/>
      <c r="L931" s="958"/>
      <c r="M931" s="958"/>
      <c r="N931" s="958"/>
      <c r="O931" s="958"/>
      <c r="P931" s="958"/>
      <c r="Q931" s="958"/>
      <c r="R931" s="958"/>
      <c r="S931" s="958"/>
      <c r="T931" s="958"/>
      <c r="U931" s="958"/>
      <c r="V931" s="958"/>
      <c r="W931" s="958"/>
      <c r="X931" s="958"/>
    </row>
    <row r="932" spans="1:24" x14ac:dyDescent="0.2">
      <c r="A932" s="549"/>
      <c r="B932" s="81"/>
      <c r="D932" s="958"/>
      <c r="E932" s="958"/>
      <c r="F932" s="958"/>
      <c r="G932" s="958"/>
      <c r="H932" s="958"/>
      <c r="I932" s="958"/>
      <c r="J932" s="958"/>
      <c r="K932" s="958"/>
      <c r="L932" s="958"/>
      <c r="M932" s="958"/>
      <c r="N932" s="958"/>
      <c r="O932" s="958"/>
      <c r="P932" s="958"/>
      <c r="Q932" s="958"/>
      <c r="R932" s="958"/>
      <c r="S932" s="958"/>
      <c r="T932" s="958"/>
      <c r="U932" s="958"/>
      <c r="V932" s="958"/>
      <c r="W932" s="958"/>
      <c r="X932" s="958"/>
    </row>
    <row r="933" spans="1:24" x14ac:dyDescent="0.2">
      <c r="A933" s="549"/>
      <c r="B933" s="81"/>
      <c r="D933" s="958"/>
      <c r="E933" s="958"/>
      <c r="F933" s="958"/>
      <c r="G933" s="958"/>
      <c r="H933" s="958"/>
      <c r="I933" s="958"/>
      <c r="J933" s="958"/>
      <c r="K933" s="958"/>
      <c r="L933" s="958"/>
      <c r="M933" s="958"/>
      <c r="N933" s="958"/>
      <c r="O933" s="958"/>
      <c r="P933" s="958"/>
      <c r="Q933" s="958"/>
      <c r="R933" s="958"/>
      <c r="S933" s="958"/>
      <c r="T933" s="958"/>
      <c r="U933" s="958"/>
      <c r="V933" s="958"/>
      <c r="W933" s="958"/>
      <c r="X933" s="958"/>
    </row>
    <row r="934" spans="1:24" x14ac:dyDescent="0.2">
      <c r="A934" s="549"/>
      <c r="B934" s="81"/>
      <c r="D934" s="958"/>
      <c r="E934" s="958"/>
      <c r="F934" s="958"/>
      <c r="G934" s="958"/>
      <c r="H934" s="958"/>
      <c r="I934" s="958"/>
      <c r="J934" s="958"/>
      <c r="K934" s="958"/>
      <c r="L934" s="958"/>
      <c r="M934" s="958"/>
      <c r="N934" s="958"/>
      <c r="O934" s="958"/>
      <c r="P934" s="958"/>
      <c r="Q934" s="958"/>
      <c r="R934" s="958"/>
      <c r="S934" s="958"/>
      <c r="T934" s="958"/>
      <c r="U934" s="958"/>
      <c r="V934" s="958"/>
      <c r="W934" s="958"/>
      <c r="X934" s="958"/>
    </row>
    <row r="935" spans="1:24" x14ac:dyDescent="0.2">
      <c r="A935" s="549"/>
      <c r="B935" s="81"/>
      <c r="D935" s="958"/>
      <c r="E935" s="958"/>
      <c r="F935" s="958"/>
      <c r="G935" s="958"/>
      <c r="H935" s="958"/>
      <c r="I935" s="958"/>
      <c r="J935" s="958"/>
      <c r="K935" s="958"/>
      <c r="L935" s="958"/>
      <c r="M935" s="958"/>
      <c r="N935" s="958"/>
      <c r="O935" s="958"/>
      <c r="P935" s="958"/>
      <c r="Q935" s="958"/>
      <c r="R935" s="958"/>
      <c r="S935" s="958"/>
      <c r="T935" s="958"/>
      <c r="U935" s="958"/>
      <c r="V935" s="958"/>
      <c r="W935" s="958"/>
      <c r="X935" s="958"/>
    </row>
    <row r="936" spans="1:24" x14ac:dyDescent="0.2">
      <c r="A936" s="549"/>
      <c r="B936" s="81"/>
      <c r="D936" s="958"/>
      <c r="E936" s="958"/>
      <c r="F936" s="958"/>
      <c r="G936" s="958"/>
      <c r="H936" s="958"/>
      <c r="I936" s="958"/>
      <c r="J936" s="958"/>
      <c r="K936" s="958"/>
      <c r="L936" s="958"/>
      <c r="M936" s="958"/>
      <c r="N936" s="958"/>
      <c r="O936" s="958"/>
      <c r="P936" s="958"/>
      <c r="Q936" s="958"/>
      <c r="R936" s="958"/>
      <c r="S936" s="958"/>
      <c r="T936" s="958"/>
      <c r="U936" s="958"/>
      <c r="V936" s="958"/>
      <c r="W936" s="958"/>
      <c r="X936" s="958"/>
    </row>
    <row r="937" spans="1:24" x14ac:dyDescent="0.2">
      <c r="A937" s="549"/>
      <c r="B937" s="81"/>
      <c r="D937" s="958"/>
      <c r="E937" s="958"/>
      <c r="F937" s="958"/>
      <c r="G937" s="958"/>
      <c r="H937" s="958"/>
      <c r="I937" s="958"/>
      <c r="J937" s="958"/>
      <c r="K937" s="958"/>
      <c r="L937" s="958"/>
      <c r="M937" s="958"/>
      <c r="N937" s="958"/>
      <c r="O937" s="958"/>
      <c r="P937" s="958"/>
      <c r="Q937" s="958"/>
      <c r="R937" s="958"/>
      <c r="S937" s="958"/>
      <c r="T937" s="958"/>
      <c r="U937" s="958"/>
      <c r="V937" s="958"/>
      <c r="W937" s="958"/>
      <c r="X937" s="958"/>
    </row>
    <row r="938" spans="1:24" x14ac:dyDescent="0.2">
      <c r="A938" s="549"/>
      <c r="B938" s="81"/>
      <c r="D938" s="958"/>
      <c r="E938" s="958"/>
      <c r="F938" s="958"/>
      <c r="G938" s="958"/>
      <c r="H938" s="958"/>
      <c r="I938" s="958"/>
      <c r="J938" s="958"/>
      <c r="K938" s="958"/>
      <c r="L938" s="958"/>
      <c r="M938" s="958"/>
      <c r="N938" s="958"/>
      <c r="O938" s="958"/>
      <c r="P938" s="958"/>
      <c r="Q938" s="958"/>
      <c r="R938" s="958"/>
      <c r="S938" s="958"/>
      <c r="T938" s="958"/>
      <c r="U938" s="958"/>
      <c r="V938" s="958"/>
      <c r="W938" s="958"/>
      <c r="X938" s="958"/>
    </row>
    <row r="939" spans="1:24" x14ac:dyDescent="0.2">
      <c r="A939" s="549"/>
      <c r="B939" s="81"/>
      <c r="D939" s="958"/>
      <c r="E939" s="958"/>
      <c r="F939" s="958"/>
      <c r="G939" s="958"/>
      <c r="H939" s="958"/>
      <c r="I939" s="958"/>
      <c r="J939" s="958"/>
      <c r="K939" s="958"/>
      <c r="L939" s="958"/>
      <c r="M939" s="958"/>
      <c r="N939" s="958"/>
      <c r="O939" s="958"/>
      <c r="P939" s="958"/>
      <c r="Q939" s="958"/>
      <c r="R939" s="958"/>
      <c r="S939" s="958"/>
      <c r="T939" s="958"/>
      <c r="U939" s="958"/>
      <c r="V939" s="958"/>
      <c r="W939" s="958"/>
      <c r="X939" s="958"/>
    </row>
    <row r="940" spans="1:24" x14ac:dyDescent="0.2">
      <c r="A940" s="549"/>
      <c r="B940" s="81"/>
      <c r="D940" s="958"/>
      <c r="E940" s="958"/>
      <c r="F940" s="958"/>
      <c r="G940" s="958"/>
      <c r="H940" s="958"/>
      <c r="I940" s="958"/>
      <c r="J940" s="958"/>
      <c r="K940" s="958"/>
      <c r="L940" s="958"/>
      <c r="M940" s="958"/>
      <c r="N940" s="958"/>
      <c r="O940" s="958"/>
      <c r="P940" s="958"/>
      <c r="Q940" s="958"/>
      <c r="R940" s="958"/>
      <c r="S940" s="958"/>
      <c r="T940" s="958"/>
      <c r="U940" s="958"/>
      <c r="V940" s="958"/>
      <c r="W940" s="958"/>
      <c r="X940" s="958"/>
    </row>
    <row r="941" spans="1:24" x14ac:dyDescent="0.2">
      <c r="A941" s="549"/>
      <c r="B941" s="81"/>
      <c r="D941" s="958"/>
      <c r="E941" s="958"/>
      <c r="F941" s="958"/>
      <c r="G941" s="958"/>
      <c r="H941" s="958"/>
      <c r="I941" s="958"/>
      <c r="J941" s="958"/>
      <c r="K941" s="958"/>
      <c r="L941" s="958"/>
      <c r="M941" s="958"/>
      <c r="N941" s="958"/>
      <c r="O941" s="958"/>
      <c r="P941" s="958"/>
      <c r="Q941" s="958"/>
      <c r="R941" s="958"/>
      <c r="S941" s="958"/>
      <c r="T941" s="958"/>
      <c r="U941" s="958"/>
      <c r="V941" s="958"/>
      <c r="W941" s="958"/>
      <c r="X941" s="958"/>
    </row>
    <row r="942" spans="1:24" x14ac:dyDescent="0.2">
      <c r="A942" s="549"/>
      <c r="B942" s="81"/>
      <c r="D942" s="958"/>
      <c r="E942" s="958"/>
      <c r="F942" s="958"/>
      <c r="G942" s="958"/>
      <c r="H942" s="958"/>
      <c r="I942" s="958"/>
      <c r="J942" s="958"/>
      <c r="K942" s="958"/>
      <c r="L942" s="958"/>
      <c r="M942" s="958"/>
      <c r="N942" s="958"/>
      <c r="O942" s="958"/>
      <c r="P942" s="958"/>
      <c r="Q942" s="958"/>
      <c r="R942" s="958"/>
      <c r="S942" s="958"/>
      <c r="T942" s="958"/>
      <c r="U942" s="958"/>
      <c r="V942" s="958"/>
      <c r="W942" s="958"/>
      <c r="X942" s="958"/>
    </row>
    <row r="943" spans="1:24" x14ac:dyDescent="0.2">
      <c r="A943" s="549"/>
      <c r="B943" s="81"/>
      <c r="D943" s="958"/>
      <c r="E943" s="958"/>
      <c r="F943" s="958"/>
      <c r="G943" s="958"/>
      <c r="H943" s="958"/>
      <c r="I943" s="958"/>
      <c r="J943" s="958"/>
      <c r="K943" s="958"/>
      <c r="L943" s="958"/>
      <c r="M943" s="958"/>
      <c r="N943" s="958"/>
      <c r="O943" s="958"/>
      <c r="P943" s="958"/>
      <c r="Q943" s="958"/>
      <c r="R943" s="958"/>
      <c r="S943" s="958"/>
      <c r="T943" s="958"/>
      <c r="U943" s="958"/>
      <c r="V943" s="958"/>
      <c r="W943" s="958"/>
      <c r="X943" s="958"/>
    </row>
    <row r="944" spans="1:24" x14ac:dyDescent="0.2">
      <c r="A944" s="549"/>
      <c r="B944" s="81"/>
      <c r="D944" s="958"/>
      <c r="E944" s="958"/>
      <c r="F944" s="958"/>
      <c r="G944" s="958"/>
      <c r="H944" s="958"/>
      <c r="I944" s="958"/>
      <c r="J944" s="958"/>
      <c r="K944" s="958"/>
      <c r="L944" s="958"/>
      <c r="M944" s="958"/>
      <c r="N944" s="958"/>
      <c r="O944" s="958"/>
      <c r="P944" s="958"/>
      <c r="Q944" s="958"/>
      <c r="R944" s="958"/>
      <c r="S944" s="958"/>
      <c r="T944" s="958"/>
      <c r="U944" s="958"/>
      <c r="V944" s="958"/>
      <c r="W944" s="958"/>
      <c r="X944" s="958"/>
    </row>
    <row r="945" spans="1:24" x14ac:dyDescent="0.2">
      <c r="A945" s="549"/>
      <c r="B945" s="81"/>
      <c r="D945" s="958"/>
      <c r="E945" s="958"/>
      <c r="F945" s="958"/>
      <c r="G945" s="958"/>
      <c r="H945" s="958"/>
      <c r="I945" s="958"/>
      <c r="J945" s="958"/>
      <c r="K945" s="958"/>
      <c r="L945" s="958"/>
      <c r="M945" s="958"/>
      <c r="N945" s="958"/>
      <c r="O945" s="958"/>
      <c r="P945" s="958"/>
      <c r="Q945" s="958"/>
      <c r="R945" s="958"/>
      <c r="S945" s="958"/>
      <c r="T945" s="958"/>
      <c r="U945" s="958"/>
      <c r="V945" s="958"/>
      <c r="W945" s="958"/>
      <c r="X945" s="958"/>
    </row>
    <row r="946" spans="1:24" x14ac:dyDescent="0.2">
      <c r="A946" s="549"/>
      <c r="B946" s="81"/>
      <c r="D946" s="958"/>
      <c r="E946" s="958"/>
      <c r="F946" s="958"/>
      <c r="G946" s="958"/>
      <c r="H946" s="958"/>
      <c r="I946" s="958"/>
      <c r="J946" s="958"/>
      <c r="K946" s="958"/>
      <c r="L946" s="958"/>
      <c r="M946" s="958"/>
      <c r="N946" s="958"/>
      <c r="O946" s="958"/>
      <c r="P946" s="958"/>
      <c r="Q946" s="958"/>
      <c r="R946" s="958"/>
      <c r="S946" s="958"/>
      <c r="T946" s="958"/>
      <c r="U946" s="958"/>
      <c r="V946" s="958"/>
      <c r="W946" s="958"/>
      <c r="X946" s="958"/>
    </row>
    <row r="947" spans="1:24" x14ac:dyDescent="0.2">
      <c r="A947" s="549"/>
      <c r="B947" s="81"/>
      <c r="D947" s="958"/>
      <c r="E947" s="958"/>
      <c r="F947" s="958"/>
      <c r="G947" s="958"/>
      <c r="H947" s="958"/>
      <c r="I947" s="958"/>
      <c r="J947" s="958"/>
      <c r="K947" s="958"/>
      <c r="L947" s="958"/>
      <c r="M947" s="958"/>
      <c r="N947" s="958"/>
      <c r="O947" s="958"/>
      <c r="P947" s="958"/>
      <c r="Q947" s="958"/>
      <c r="R947" s="958"/>
      <c r="S947" s="958"/>
      <c r="T947" s="958"/>
      <c r="U947" s="958"/>
      <c r="V947" s="958"/>
      <c r="W947" s="958"/>
      <c r="X947" s="958"/>
    </row>
    <row r="948" spans="1:24" x14ac:dyDescent="0.2">
      <c r="A948" s="549"/>
      <c r="B948" s="81"/>
      <c r="D948" s="958"/>
      <c r="E948" s="958"/>
      <c r="F948" s="958"/>
      <c r="G948" s="958"/>
      <c r="H948" s="958"/>
      <c r="I948" s="958"/>
      <c r="J948" s="958"/>
      <c r="K948" s="958"/>
      <c r="L948" s="958"/>
      <c r="M948" s="958"/>
      <c r="N948" s="958"/>
      <c r="O948" s="958"/>
      <c r="P948" s="958"/>
      <c r="Q948" s="958"/>
      <c r="R948" s="958"/>
      <c r="S948" s="958"/>
      <c r="T948" s="958"/>
      <c r="U948" s="958"/>
      <c r="V948" s="958"/>
      <c r="W948" s="958"/>
      <c r="X948" s="958"/>
    </row>
    <row r="949" spans="1:24" x14ac:dyDescent="0.2">
      <c r="A949" s="549"/>
      <c r="B949" s="81"/>
      <c r="D949" s="958"/>
      <c r="E949" s="958"/>
      <c r="F949" s="958"/>
      <c r="G949" s="958"/>
      <c r="H949" s="958"/>
      <c r="I949" s="958"/>
      <c r="J949" s="958"/>
      <c r="K949" s="958"/>
      <c r="L949" s="958"/>
      <c r="M949" s="958"/>
      <c r="N949" s="958"/>
      <c r="O949" s="958"/>
      <c r="P949" s="958"/>
      <c r="Q949" s="958"/>
      <c r="R949" s="958"/>
      <c r="S949" s="958"/>
      <c r="T949" s="958"/>
      <c r="U949" s="958"/>
      <c r="V949" s="958"/>
      <c r="W949" s="958"/>
      <c r="X949" s="958"/>
    </row>
    <row r="950" spans="1:24" x14ac:dyDescent="0.2">
      <c r="A950" s="549"/>
      <c r="B950" s="81"/>
      <c r="D950" s="958"/>
      <c r="E950" s="958"/>
      <c r="F950" s="958"/>
      <c r="G950" s="958"/>
      <c r="H950" s="958"/>
      <c r="I950" s="958"/>
      <c r="J950" s="958"/>
      <c r="K950" s="958"/>
      <c r="L950" s="958"/>
      <c r="M950" s="958"/>
      <c r="N950" s="958"/>
      <c r="O950" s="958"/>
      <c r="P950" s="958"/>
      <c r="Q950" s="958"/>
      <c r="R950" s="958"/>
      <c r="S950" s="958"/>
      <c r="T950" s="958"/>
      <c r="U950" s="958"/>
      <c r="V950" s="958"/>
      <c r="W950" s="958"/>
      <c r="X950" s="958"/>
    </row>
    <row r="951" spans="1:24" x14ac:dyDescent="0.2">
      <c r="A951" s="549"/>
      <c r="B951" s="81"/>
      <c r="D951" s="958"/>
      <c r="E951" s="958"/>
      <c r="F951" s="958"/>
      <c r="G951" s="958"/>
      <c r="H951" s="958"/>
      <c r="I951" s="958"/>
      <c r="J951" s="958"/>
      <c r="K951" s="958"/>
      <c r="L951" s="958"/>
      <c r="M951" s="958"/>
      <c r="N951" s="958"/>
      <c r="O951" s="958"/>
      <c r="P951" s="958"/>
      <c r="Q951" s="958"/>
      <c r="R951" s="958"/>
      <c r="S951" s="958"/>
      <c r="T951" s="958"/>
      <c r="U951" s="958"/>
      <c r="V951" s="958"/>
      <c r="W951" s="958"/>
      <c r="X951" s="958"/>
    </row>
    <row r="952" spans="1:24" x14ac:dyDescent="0.2">
      <c r="A952" s="549"/>
      <c r="B952" s="81"/>
      <c r="D952" s="958"/>
      <c r="E952" s="958"/>
      <c r="F952" s="958"/>
      <c r="G952" s="958"/>
      <c r="H952" s="958"/>
      <c r="I952" s="958"/>
      <c r="J952" s="958"/>
      <c r="K952" s="958"/>
      <c r="L952" s="958"/>
      <c r="M952" s="958"/>
      <c r="N952" s="958"/>
      <c r="O952" s="958"/>
      <c r="P952" s="958"/>
      <c r="Q952" s="958"/>
      <c r="R952" s="958"/>
      <c r="S952" s="958"/>
      <c r="T952" s="958"/>
      <c r="U952" s="958"/>
      <c r="V952" s="958"/>
      <c r="W952" s="958"/>
      <c r="X952" s="958"/>
    </row>
    <row r="953" spans="1:24" x14ac:dyDescent="0.2">
      <c r="A953" s="549"/>
      <c r="B953" s="81"/>
      <c r="D953" s="958"/>
      <c r="E953" s="958"/>
      <c r="F953" s="958"/>
      <c r="G953" s="958"/>
      <c r="H953" s="958"/>
      <c r="I953" s="958"/>
      <c r="J953" s="958"/>
      <c r="K953" s="958"/>
      <c r="L953" s="958"/>
      <c r="M953" s="958"/>
      <c r="N953" s="958"/>
      <c r="O953" s="958"/>
      <c r="P953" s="958"/>
      <c r="Q953" s="958"/>
      <c r="R953" s="958"/>
      <c r="S953" s="958"/>
      <c r="T953" s="958"/>
      <c r="U953" s="958"/>
      <c r="V953" s="958"/>
      <c r="W953" s="958"/>
      <c r="X953" s="958"/>
    </row>
    <row r="954" spans="1:24" x14ac:dyDescent="0.2">
      <c r="A954" s="549"/>
      <c r="B954" s="81"/>
      <c r="D954" s="958"/>
      <c r="E954" s="958"/>
      <c r="F954" s="958"/>
      <c r="G954" s="958"/>
      <c r="H954" s="958"/>
      <c r="I954" s="958"/>
      <c r="J954" s="958"/>
      <c r="K954" s="958"/>
      <c r="L954" s="958"/>
      <c r="M954" s="958"/>
      <c r="N954" s="958"/>
      <c r="O954" s="958"/>
      <c r="P954" s="958"/>
      <c r="Q954" s="958"/>
      <c r="R954" s="958"/>
      <c r="S954" s="958"/>
      <c r="T954" s="958"/>
      <c r="U954" s="958"/>
      <c r="V954" s="958"/>
      <c r="W954" s="958"/>
      <c r="X954" s="958"/>
    </row>
    <row r="955" spans="1:24" x14ac:dyDescent="0.2">
      <c r="A955" s="549"/>
      <c r="B955" s="81"/>
      <c r="D955" s="958"/>
      <c r="E955" s="958"/>
      <c r="F955" s="958"/>
      <c r="G955" s="958"/>
      <c r="H955" s="958"/>
      <c r="I955" s="958"/>
      <c r="J955" s="958"/>
      <c r="K955" s="958"/>
      <c r="L955" s="958"/>
      <c r="M955" s="958"/>
      <c r="N955" s="958"/>
      <c r="O955" s="958"/>
      <c r="P955" s="958"/>
      <c r="Q955" s="958"/>
      <c r="R955" s="958"/>
      <c r="S955" s="958"/>
      <c r="T955" s="958"/>
      <c r="U955" s="958"/>
      <c r="V955" s="958"/>
      <c r="W955" s="958"/>
      <c r="X955" s="958"/>
    </row>
    <row r="956" spans="1:24" x14ac:dyDescent="0.2">
      <c r="A956" s="549"/>
      <c r="B956" s="81"/>
      <c r="D956" s="958"/>
      <c r="E956" s="958"/>
      <c r="F956" s="958"/>
      <c r="G956" s="958"/>
      <c r="H956" s="958"/>
      <c r="I956" s="958"/>
      <c r="J956" s="958"/>
      <c r="K956" s="958"/>
      <c r="L956" s="958"/>
      <c r="M956" s="958"/>
      <c r="N956" s="958"/>
      <c r="O956" s="958"/>
      <c r="P956" s="958"/>
      <c r="Q956" s="958"/>
      <c r="R956" s="958"/>
      <c r="S956" s="958"/>
      <c r="T956" s="958"/>
      <c r="U956" s="958"/>
      <c r="V956" s="958"/>
      <c r="W956" s="958"/>
      <c r="X956" s="958"/>
    </row>
    <row r="957" spans="1:24" x14ac:dyDescent="0.2">
      <c r="A957" s="549"/>
      <c r="B957" s="81"/>
      <c r="D957" s="958"/>
      <c r="E957" s="958"/>
      <c r="F957" s="958"/>
      <c r="G957" s="958"/>
      <c r="H957" s="958"/>
      <c r="I957" s="958"/>
      <c r="J957" s="958"/>
      <c r="K957" s="958"/>
      <c r="L957" s="958"/>
      <c r="M957" s="958"/>
      <c r="N957" s="958"/>
      <c r="O957" s="958"/>
      <c r="P957" s="958"/>
      <c r="Q957" s="958"/>
      <c r="R957" s="958"/>
      <c r="S957" s="958"/>
      <c r="T957" s="958"/>
      <c r="U957" s="958"/>
      <c r="V957" s="958"/>
      <c r="W957" s="958"/>
      <c r="X957" s="958"/>
    </row>
    <row r="958" spans="1:24" x14ac:dyDescent="0.2">
      <c r="A958" s="549"/>
      <c r="B958" s="81"/>
      <c r="D958" s="958"/>
      <c r="E958" s="958"/>
      <c r="F958" s="958"/>
      <c r="G958" s="958"/>
      <c r="H958" s="958"/>
      <c r="I958" s="958"/>
      <c r="J958" s="958"/>
      <c r="K958" s="958"/>
      <c r="L958" s="958"/>
      <c r="M958" s="958"/>
      <c r="N958" s="958"/>
      <c r="O958" s="958"/>
      <c r="P958" s="958"/>
      <c r="Q958" s="958"/>
      <c r="R958" s="958"/>
      <c r="S958" s="958"/>
      <c r="T958" s="958"/>
      <c r="U958" s="958"/>
      <c r="V958" s="958"/>
      <c r="W958" s="958"/>
      <c r="X958" s="958"/>
    </row>
    <row r="959" spans="1:24" x14ac:dyDescent="0.2">
      <c r="A959" s="549"/>
      <c r="B959" s="81"/>
      <c r="D959" s="958"/>
      <c r="E959" s="958"/>
      <c r="F959" s="958"/>
      <c r="G959" s="958"/>
      <c r="H959" s="958"/>
      <c r="I959" s="958"/>
      <c r="J959" s="958"/>
      <c r="K959" s="958"/>
      <c r="L959" s="958"/>
      <c r="M959" s="958"/>
      <c r="N959" s="958"/>
      <c r="O959" s="958"/>
      <c r="P959" s="958"/>
      <c r="Q959" s="958"/>
      <c r="R959" s="958"/>
      <c r="S959" s="958"/>
      <c r="T959" s="958"/>
      <c r="U959" s="958"/>
      <c r="V959" s="958"/>
      <c r="W959" s="958"/>
      <c r="X959" s="958"/>
    </row>
    <row r="960" spans="1:24" x14ac:dyDescent="0.2">
      <c r="A960" s="549"/>
      <c r="B960" s="81"/>
      <c r="D960" s="958"/>
      <c r="E960" s="958"/>
      <c r="F960" s="958"/>
      <c r="G960" s="958"/>
      <c r="H960" s="958"/>
      <c r="I960" s="958"/>
      <c r="J960" s="958"/>
      <c r="K960" s="958"/>
      <c r="L960" s="958"/>
      <c r="M960" s="958"/>
      <c r="N960" s="958"/>
      <c r="O960" s="958"/>
      <c r="P960" s="958"/>
      <c r="Q960" s="958"/>
      <c r="R960" s="958"/>
      <c r="S960" s="958"/>
      <c r="T960" s="958"/>
      <c r="U960" s="958"/>
      <c r="V960" s="958"/>
      <c r="W960" s="958"/>
      <c r="X960" s="958"/>
    </row>
    <row r="961" spans="1:24" x14ac:dyDescent="0.2">
      <c r="A961" s="549"/>
      <c r="B961" s="81"/>
      <c r="D961" s="958"/>
      <c r="E961" s="958"/>
      <c r="F961" s="958"/>
      <c r="G961" s="958"/>
      <c r="H961" s="958"/>
      <c r="I961" s="958"/>
      <c r="J961" s="958"/>
      <c r="K961" s="958"/>
      <c r="L961" s="958"/>
      <c r="M961" s="958"/>
      <c r="N961" s="958"/>
      <c r="O961" s="958"/>
      <c r="P961" s="958"/>
      <c r="Q961" s="958"/>
      <c r="R961" s="958"/>
      <c r="S961" s="958"/>
      <c r="T961" s="958"/>
      <c r="U961" s="958"/>
      <c r="V961" s="958"/>
      <c r="W961" s="958"/>
      <c r="X961" s="958"/>
    </row>
    <row r="962" spans="1:24" x14ac:dyDescent="0.2">
      <c r="A962" s="549"/>
      <c r="B962" s="81"/>
      <c r="D962" s="958"/>
      <c r="E962" s="958"/>
      <c r="F962" s="958"/>
      <c r="G962" s="958"/>
      <c r="H962" s="958"/>
      <c r="I962" s="958"/>
      <c r="J962" s="958"/>
      <c r="K962" s="958"/>
      <c r="L962" s="958"/>
      <c r="M962" s="958"/>
      <c r="N962" s="958"/>
      <c r="O962" s="958"/>
      <c r="P962" s="958"/>
      <c r="Q962" s="958"/>
      <c r="R962" s="958"/>
      <c r="S962" s="958"/>
      <c r="T962" s="958"/>
      <c r="U962" s="958"/>
      <c r="V962" s="958"/>
      <c r="W962" s="958"/>
      <c r="X962" s="958"/>
    </row>
    <row r="963" spans="1:24" x14ac:dyDescent="0.2">
      <c r="A963" s="549"/>
      <c r="B963" s="81"/>
      <c r="D963" s="958"/>
      <c r="E963" s="958"/>
      <c r="F963" s="958"/>
      <c r="G963" s="958"/>
      <c r="H963" s="958"/>
      <c r="I963" s="958"/>
      <c r="J963" s="958"/>
      <c r="K963" s="958"/>
      <c r="L963" s="958"/>
      <c r="M963" s="958"/>
      <c r="N963" s="958"/>
      <c r="O963" s="958"/>
      <c r="P963" s="958"/>
      <c r="Q963" s="958"/>
      <c r="R963" s="958"/>
      <c r="S963" s="958"/>
      <c r="T963" s="958"/>
      <c r="U963" s="958"/>
      <c r="V963" s="958"/>
      <c r="W963" s="958"/>
      <c r="X963" s="958"/>
    </row>
    <row r="964" spans="1:24" x14ac:dyDescent="0.2">
      <c r="A964" s="549"/>
      <c r="B964" s="81"/>
      <c r="D964" s="958"/>
      <c r="E964" s="958"/>
      <c r="F964" s="958"/>
      <c r="G964" s="958"/>
      <c r="H964" s="958"/>
      <c r="I964" s="958"/>
      <c r="J964" s="958"/>
      <c r="K964" s="958"/>
      <c r="L964" s="958"/>
      <c r="M964" s="958"/>
      <c r="N964" s="958"/>
      <c r="O964" s="958"/>
      <c r="P964" s="958"/>
      <c r="Q964" s="958"/>
      <c r="R964" s="958"/>
      <c r="S964" s="958"/>
      <c r="T964" s="958"/>
      <c r="U964" s="958"/>
      <c r="V964" s="958"/>
      <c r="W964" s="958"/>
      <c r="X964" s="958"/>
    </row>
    <row r="965" spans="1:24" x14ac:dyDescent="0.2">
      <c r="A965" s="549"/>
      <c r="B965" s="81"/>
      <c r="D965" s="958"/>
      <c r="E965" s="958"/>
      <c r="F965" s="958"/>
      <c r="G965" s="958"/>
      <c r="H965" s="958"/>
      <c r="I965" s="958"/>
      <c r="J965" s="958"/>
      <c r="K965" s="958"/>
      <c r="L965" s="958"/>
      <c r="M965" s="958"/>
      <c r="N965" s="958"/>
      <c r="O965" s="958"/>
      <c r="P965" s="958"/>
      <c r="Q965" s="958"/>
      <c r="R965" s="958"/>
      <c r="S965" s="958"/>
      <c r="T965" s="958"/>
      <c r="U965" s="958"/>
      <c r="V965" s="958"/>
      <c r="W965" s="958"/>
      <c r="X965" s="958"/>
    </row>
    <row r="966" spans="1:24" x14ac:dyDescent="0.2">
      <c r="A966" s="549"/>
      <c r="B966" s="81"/>
      <c r="D966" s="958"/>
      <c r="E966" s="958"/>
      <c r="F966" s="958"/>
      <c r="G966" s="958"/>
      <c r="H966" s="958"/>
      <c r="I966" s="958"/>
      <c r="J966" s="958"/>
      <c r="K966" s="958"/>
      <c r="L966" s="958"/>
      <c r="M966" s="958"/>
      <c r="N966" s="958"/>
      <c r="O966" s="958"/>
      <c r="P966" s="958"/>
      <c r="Q966" s="958"/>
      <c r="R966" s="958"/>
      <c r="S966" s="958"/>
      <c r="T966" s="958"/>
      <c r="U966" s="958"/>
      <c r="V966" s="958"/>
      <c r="W966" s="958"/>
      <c r="X966" s="958"/>
    </row>
    <row r="967" spans="1:24" x14ac:dyDescent="0.2">
      <c r="A967" s="549"/>
      <c r="B967" s="81"/>
      <c r="D967" s="958"/>
      <c r="E967" s="958"/>
      <c r="F967" s="958"/>
      <c r="G967" s="958"/>
      <c r="H967" s="958"/>
      <c r="I967" s="958"/>
      <c r="J967" s="958"/>
      <c r="K967" s="958"/>
      <c r="L967" s="958"/>
      <c r="M967" s="958"/>
      <c r="N967" s="958"/>
      <c r="O967" s="958"/>
      <c r="P967" s="958"/>
      <c r="Q967" s="958"/>
      <c r="R967" s="958"/>
      <c r="S967" s="958"/>
      <c r="T967" s="958"/>
      <c r="U967" s="958"/>
      <c r="V967" s="958"/>
      <c r="W967" s="958"/>
      <c r="X967" s="958"/>
    </row>
    <row r="968" spans="1:24" x14ac:dyDescent="0.2">
      <c r="A968" s="549"/>
      <c r="B968" s="81"/>
      <c r="D968" s="958"/>
      <c r="E968" s="958"/>
      <c r="F968" s="958"/>
      <c r="G968" s="958"/>
      <c r="H968" s="958"/>
      <c r="I968" s="958"/>
      <c r="J968" s="958"/>
      <c r="K968" s="958"/>
      <c r="L968" s="958"/>
      <c r="M968" s="958"/>
      <c r="N968" s="958"/>
      <c r="O968" s="958"/>
      <c r="P968" s="958"/>
      <c r="Q968" s="958"/>
      <c r="R968" s="958"/>
      <c r="S968" s="958"/>
      <c r="T968" s="958"/>
      <c r="U968" s="958"/>
      <c r="V968" s="958"/>
      <c r="W968" s="958"/>
      <c r="X968" s="958"/>
    </row>
    <row r="969" spans="1:24" x14ac:dyDescent="0.2">
      <c r="A969" s="549"/>
      <c r="B969" s="81"/>
      <c r="D969" s="958"/>
      <c r="E969" s="958"/>
      <c r="F969" s="958"/>
      <c r="G969" s="958"/>
      <c r="H969" s="958"/>
      <c r="I969" s="958"/>
      <c r="J969" s="958"/>
      <c r="K969" s="958"/>
      <c r="L969" s="958"/>
      <c r="M969" s="958"/>
      <c r="N969" s="958"/>
      <c r="O969" s="958"/>
      <c r="P969" s="958"/>
      <c r="Q969" s="958"/>
      <c r="R969" s="958"/>
      <c r="S969" s="958"/>
      <c r="T969" s="958"/>
      <c r="U969" s="958"/>
      <c r="V969" s="958"/>
      <c r="W969" s="958"/>
      <c r="X969" s="958"/>
    </row>
    <row r="970" spans="1:24" x14ac:dyDescent="0.2">
      <c r="A970" s="549"/>
      <c r="B970" s="81"/>
      <c r="D970" s="958"/>
      <c r="E970" s="958"/>
      <c r="F970" s="958"/>
      <c r="G970" s="958"/>
      <c r="H970" s="958"/>
      <c r="I970" s="958"/>
      <c r="J970" s="958"/>
      <c r="K970" s="958"/>
      <c r="L970" s="958"/>
      <c r="M970" s="958"/>
      <c r="N970" s="958"/>
      <c r="O970" s="958"/>
      <c r="P970" s="958"/>
      <c r="Q970" s="958"/>
      <c r="R970" s="958"/>
      <c r="S970" s="958"/>
      <c r="T970" s="958"/>
      <c r="U970" s="958"/>
      <c r="V970" s="958"/>
      <c r="W970" s="958"/>
      <c r="X970" s="958"/>
    </row>
    <row r="971" spans="1:24" x14ac:dyDescent="0.2">
      <c r="A971" s="549"/>
      <c r="B971" s="81"/>
      <c r="D971" s="958"/>
      <c r="E971" s="958"/>
      <c r="F971" s="958"/>
      <c r="G971" s="958"/>
      <c r="H971" s="958"/>
      <c r="I971" s="958"/>
      <c r="J971" s="958"/>
      <c r="K971" s="958"/>
      <c r="L971" s="958"/>
      <c r="M971" s="958"/>
      <c r="N971" s="958"/>
      <c r="O971" s="958"/>
      <c r="P971" s="958"/>
      <c r="Q971" s="958"/>
      <c r="R971" s="958"/>
      <c r="S971" s="958"/>
      <c r="T971" s="958"/>
      <c r="U971" s="958"/>
      <c r="V971" s="958"/>
      <c r="W971" s="958"/>
      <c r="X971" s="958"/>
    </row>
    <row r="972" spans="1:24" x14ac:dyDescent="0.2">
      <c r="A972" s="549"/>
      <c r="B972" s="81"/>
      <c r="D972" s="958"/>
      <c r="E972" s="958"/>
      <c r="F972" s="958"/>
      <c r="G972" s="958"/>
      <c r="H972" s="958"/>
      <c r="I972" s="958"/>
      <c r="J972" s="958"/>
      <c r="K972" s="958"/>
      <c r="L972" s="958"/>
      <c r="M972" s="958"/>
      <c r="N972" s="958"/>
      <c r="O972" s="958"/>
      <c r="P972" s="958"/>
      <c r="Q972" s="958"/>
      <c r="R972" s="958"/>
      <c r="S972" s="958"/>
      <c r="T972" s="958"/>
      <c r="U972" s="958"/>
      <c r="V972" s="958"/>
      <c r="W972" s="958"/>
      <c r="X972" s="958"/>
    </row>
    <row r="973" spans="1:24" x14ac:dyDescent="0.2">
      <c r="A973" s="549"/>
      <c r="B973" s="81"/>
      <c r="D973" s="958"/>
      <c r="E973" s="958"/>
      <c r="F973" s="958"/>
      <c r="G973" s="958"/>
      <c r="H973" s="958"/>
      <c r="I973" s="958"/>
      <c r="J973" s="958"/>
      <c r="K973" s="958"/>
      <c r="L973" s="958"/>
      <c r="M973" s="958"/>
      <c r="N973" s="958"/>
      <c r="O973" s="958"/>
      <c r="P973" s="958"/>
      <c r="Q973" s="958"/>
      <c r="R973" s="958"/>
      <c r="S973" s="958"/>
      <c r="T973" s="958"/>
      <c r="U973" s="958"/>
      <c r="V973" s="958"/>
      <c r="W973" s="958"/>
      <c r="X973" s="958"/>
    </row>
    <row r="974" spans="1:24" x14ac:dyDescent="0.2">
      <c r="A974" s="549"/>
      <c r="B974" s="81"/>
      <c r="D974" s="958"/>
      <c r="E974" s="958"/>
      <c r="F974" s="958"/>
      <c r="G974" s="958"/>
      <c r="H974" s="958"/>
      <c r="I974" s="958"/>
      <c r="J974" s="958"/>
      <c r="K974" s="958"/>
      <c r="L974" s="958"/>
      <c r="M974" s="958"/>
      <c r="N974" s="958"/>
      <c r="O974" s="958"/>
      <c r="P974" s="958"/>
      <c r="Q974" s="958"/>
      <c r="R974" s="958"/>
      <c r="S974" s="958"/>
      <c r="T974" s="958"/>
      <c r="U974" s="958"/>
      <c r="V974" s="958"/>
      <c r="W974" s="958"/>
      <c r="X974" s="958"/>
    </row>
    <row r="975" spans="1:24" x14ac:dyDescent="0.2">
      <c r="A975" s="549"/>
      <c r="B975" s="81"/>
      <c r="D975" s="958"/>
      <c r="E975" s="958"/>
      <c r="F975" s="958"/>
      <c r="G975" s="958"/>
      <c r="H975" s="958"/>
      <c r="I975" s="958"/>
      <c r="J975" s="958"/>
      <c r="K975" s="958"/>
      <c r="L975" s="958"/>
      <c r="M975" s="958"/>
      <c r="N975" s="958"/>
      <c r="O975" s="958"/>
      <c r="P975" s="958"/>
      <c r="Q975" s="958"/>
      <c r="R975" s="958"/>
      <c r="S975" s="958"/>
      <c r="T975" s="958"/>
      <c r="U975" s="958"/>
      <c r="V975" s="958"/>
      <c r="W975" s="958"/>
      <c r="X975" s="958"/>
    </row>
    <row r="976" spans="1:24" x14ac:dyDescent="0.2">
      <c r="A976" s="549"/>
      <c r="B976" s="81"/>
      <c r="D976" s="958"/>
      <c r="E976" s="958"/>
      <c r="F976" s="958"/>
      <c r="G976" s="958"/>
      <c r="H976" s="958"/>
      <c r="I976" s="958"/>
      <c r="J976" s="958"/>
      <c r="K976" s="958"/>
      <c r="L976" s="958"/>
      <c r="M976" s="958"/>
      <c r="N976" s="958"/>
      <c r="O976" s="958"/>
      <c r="P976" s="958"/>
      <c r="Q976" s="958"/>
      <c r="R976" s="958"/>
      <c r="S976" s="958"/>
      <c r="T976" s="958"/>
      <c r="U976" s="958"/>
      <c r="V976" s="958"/>
      <c r="W976" s="958"/>
      <c r="X976" s="958"/>
    </row>
    <row r="977" spans="1:24" x14ac:dyDescent="0.2">
      <c r="A977" s="549"/>
      <c r="B977" s="81"/>
      <c r="D977" s="958"/>
      <c r="E977" s="958"/>
      <c r="F977" s="958"/>
      <c r="G977" s="958"/>
      <c r="H977" s="958"/>
      <c r="I977" s="958"/>
      <c r="J977" s="958"/>
      <c r="K977" s="958"/>
      <c r="L977" s="958"/>
      <c r="M977" s="958"/>
      <c r="N977" s="958"/>
      <c r="O977" s="958"/>
      <c r="P977" s="958"/>
      <c r="Q977" s="958"/>
      <c r="R977" s="958"/>
      <c r="S977" s="958"/>
      <c r="T977" s="958"/>
      <c r="U977" s="958"/>
      <c r="V977" s="958"/>
      <c r="W977" s="958"/>
      <c r="X977" s="958"/>
    </row>
    <row r="978" spans="1:24" x14ac:dyDescent="0.2">
      <c r="A978" s="549"/>
      <c r="B978" s="81"/>
      <c r="D978" s="958"/>
      <c r="E978" s="958"/>
      <c r="F978" s="958"/>
      <c r="G978" s="958"/>
      <c r="H978" s="958"/>
      <c r="I978" s="958"/>
      <c r="J978" s="958"/>
      <c r="K978" s="958"/>
      <c r="L978" s="958"/>
      <c r="M978" s="958"/>
      <c r="N978" s="958"/>
      <c r="O978" s="958"/>
      <c r="P978" s="958"/>
      <c r="Q978" s="958"/>
      <c r="R978" s="958"/>
      <c r="S978" s="958"/>
      <c r="T978" s="958"/>
      <c r="U978" s="958"/>
      <c r="V978" s="958"/>
      <c r="W978" s="958"/>
      <c r="X978" s="958"/>
    </row>
    <row r="979" spans="1:24" x14ac:dyDescent="0.2">
      <c r="A979" s="549"/>
      <c r="B979" s="81"/>
      <c r="D979" s="958"/>
      <c r="E979" s="958"/>
      <c r="F979" s="958"/>
      <c r="G979" s="958"/>
      <c r="H979" s="958"/>
      <c r="I979" s="958"/>
      <c r="J979" s="958"/>
      <c r="K979" s="958"/>
      <c r="L979" s="958"/>
      <c r="M979" s="958"/>
      <c r="N979" s="958"/>
      <c r="O979" s="958"/>
      <c r="P979" s="958"/>
      <c r="Q979" s="958"/>
      <c r="R979" s="958"/>
      <c r="S979" s="958"/>
      <c r="T979" s="958"/>
      <c r="U979" s="958"/>
      <c r="V979" s="958"/>
      <c r="W979" s="958"/>
      <c r="X979" s="958"/>
    </row>
    <row r="980" spans="1:24" x14ac:dyDescent="0.2">
      <c r="A980" s="549"/>
      <c r="B980" s="81"/>
      <c r="D980" s="958"/>
      <c r="E980" s="958"/>
      <c r="F980" s="958"/>
      <c r="G980" s="958"/>
      <c r="H980" s="958"/>
      <c r="I980" s="958"/>
      <c r="J980" s="958"/>
      <c r="K980" s="958"/>
      <c r="L980" s="958"/>
      <c r="M980" s="958"/>
      <c r="N980" s="958"/>
      <c r="O980" s="958"/>
      <c r="P980" s="958"/>
      <c r="Q980" s="958"/>
      <c r="R980" s="958"/>
      <c r="S980" s="958"/>
      <c r="T980" s="958"/>
      <c r="U980" s="958"/>
      <c r="V980" s="958"/>
      <c r="W980" s="958"/>
      <c r="X980" s="958"/>
    </row>
    <row r="981" spans="1:24" x14ac:dyDescent="0.2">
      <c r="A981" s="549"/>
      <c r="B981" s="81"/>
      <c r="D981" s="958"/>
      <c r="E981" s="958"/>
      <c r="F981" s="958"/>
      <c r="G981" s="958"/>
      <c r="H981" s="958"/>
      <c r="I981" s="958"/>
      <c r="J981" s="958"/>
      <c r="K981" s="958"/>
      <c r="L981" s="958"/>
      <c r="M981" s="958"/>
      <c r="N981" s="958"/>
      <c r="O981" s="958"/>
      <c r="P981" s="958"/>
      <c r="Q981" s="958"/>
      <c r="R981" s="958"/>
      <c r="S981" s="958"/>
      <c r="T981" s="958"/>
      <c r="U981" s="958"/>
      <c r="V981" s="958"/>
      <c r="W981" s="958"/>
      <c r="X981" s="958"/>
    </row>
    <row r="982" spans="1:24" x14ac:dyDescent="0.2">
      <c r="A982" s="549"/>
      <c r="B982" s="81"/>
      <c r="D982" s="958"/>
      <c r="E982" s="958"/>
      <c r="F982" s="958"/>
      <c r="G982" s="958"/>
      <c r="H982" s="958"/>
      <c r="I982" s="958"/>
      <c r="J982" s="958"/>
      <c r="K982" s="958"/>
      <c r="L982" s="958"/>
      <c r="M982" s="958"/>
      <c r="N982" s="958"/>
      <c r="O982" s="958"/>
      <c r="P982" s="958"/>
      <c r="Q982" s="958"/>
      <c r="R982" s="958"/>
      <c r="S982" s="958"/>
      <c r="T982" s="958"/>
      <c r="U982" s="958"/>
      <c r="V982" s="958"/>
      <c r="W982" s="958"/>
      <c r="X982" s="958"/>
    </row>
    <row r="983" spans="1:24" x14ac:dyDescent="0.2">
      <c r="A983" s="549"/>
      <c r="B983" s="81"/>
      <c r="D983" s="958"/>
      <c r="E983" s="958"/>
      <c r="F983" s="958"/>
      <c r="G983" s="958"/>
      <c r="H983" s="958"/>
      <c r="I983" s="958"/>
      <c r="J983" s="958"/>
      <c r="K983" s="958"/>
      <c r="L983" s="958"/>
      <c r="M983" s="958"/>
      <c r="N983" s="958"/>
      <c r="O983" s="958"/>
      <c r="P983" s="958"/>
      <c r="Q983" s="958"/>
      <c r="R983" s="958"/>
      <c r="S983" s="958"/>
      <c r="T983" s="958"/>
      <c r="U983" s="958"/>
      <c r="V983" s="958"/>
      <c r="W983" s="958"/>
      <c r="X983" s="958"/>
    </row>
    <row r="984" spans="1:24" x14ac:dyDescent="0.2">
      <c r="A984" s="549"/>
      <c r="B984" s="81"/>
      <c r="D984" s="958"/>
      <c r="E984" s="958"/>
      <c r="F984" s="958"/>
      <c r="G984" s="958"/>
      <c r="H984" s="958"/>
      <c r="I984" s="958"/>
      <c r="J984" s="958"/>
      <c r="K984" s="958"/>
      <c r="L984" s="958"/>
      <c r="M984" s="958"/>
      <c r="N984" s="958"/>
      <c r="O984" s="958"/>
      <c r="P984" s="958"/>
      <c r="Q984" s="958"/>
      <c r="R984" s="958"/>
      <c r="S984" s="958"/>
      <c r="T984" s="958"/>
      <c r="U984" s="958"/>
      <c r="V984" s="958"/>
      <c r="W984" s="958"/>
      <c r="X984" s="958"/>
    </row>
    <row r="985" spans="1:24" x14ac:dyDescent="0.2">
      <c r="A985" s="549"/>
      <c r="B985" s="81"/>
      <c r="D985" s="958"/>
      <c r="E985" s="958"/>
      <c r="F985" s="958"/>
      <c r="G985" s="958"/>
      <c r="H985" s="958"/>
      <c r="I985" s="958"/>
      <c r="J985" s="958"/>
      <c r="K985" s="958"/>
      <c r="L985" s="958"/>
      <c r="M985" s="958"/>
      <c r="N985" s="958"/>
      <c r="O985" s="958"/>
      <c r="P985" s="958"/>
      <c r="Q985" s="958"/>
      <c r="R985" s="958"/>
      <c r="S985" s="958"/>
      <c r="T985" s="958"/>
      <c r="U985" s="958"/>
      <c r="V985" s="958"/>
      <c r="W985" s="958"/>
      <c r="X985" s="958"/>
    </row>
    <row r="986" spans="1:24" x14ac:dyDescent="0.2">
      <c r="A986" s="549"/>
      <c r="B986" s="81"/>
      <c r="D986" s="958"/>
      <c r="E986" s="958"/>
      <c r="F986" s="958"/>
      <c r="G986" s="958"/>
      <c r="H986" s="958"/>
      <c r="I986" s="958"/>
      <c r="J986" s="958"/>
      <c r="K986" s="958"/>
      <c r="L986" s="958"/>
      <c r="M986" s="958"/>
      <c r="N986" s="958"/>
      <c r="O986" s="958"/>
      <c r="P986" s="958"/>
      <c r="Q986" s="958"/>
      <c r="R986" s="958"/>
      <c r="S986" s="958"/>
      <c r="T986" s="958"/>
      <c r="U986" s="958"/>
      <c r="V986" s="958"/>
      <c r="W986" s="958"/>
      <c r="X986" s="958"/>
    </row>
    <row r="987" spans="1:24" x14ac:dyDescent="0.2">
      <c r="A987" s="549"/>
      <c r="B987" s="81"/>
      <c r="D987" s="958"/>
      <c r="E987" s="958"/>
      <c r="F987" s="958"/>
      <c r="G987" s="958"/>
      <c r="H987" s="958"/>
      <c r="I987" s="958"/>
      <c r="J987" s="958"/>
      <c r="K987" s="958"/>
      <c r="L987" s="958"/>
      <c r="M987" s="958"/>
      <c r="N987" s="958"/>
      <c r="O987" s="958"/>
      <c r="P987" s="958"/>
      <c r="Q987" s="958"/>
      <c r="R987" s="958"/>
      <c r="S987" s="958"/>
      <c r="T987" s="958"/>
      <c r="U987" s="958"/>
      <c r="V987" s="958"/>
      <c r="W987" s="958"/>
      <c r="X987" s="958"/>
    </row>
    <row r="988" spans="1:24" x14ac:dyDescent="0.2">
      <c r="A988" s="549"/>
      <c r="B988" s="81"/>
      <c r="D988" s="958"/>
      <c r="E988" s="958"/>
      <c r="F988" s="958"/>
      <c r="G988" s="958"/>
      <c r="H988" s="958"/>
      <c r="I988" s="958"/>
      <c r="J988" s="958"/>
      <c r="K988" s="958"/>
      <c r="L988" s="958"/>
      <c r="M988" s="958"/>
      <c r="N988" s="958"/>
      <c r="O988" s="958"/>
      <c r="P988" s="958"/>
      <c r="Q988" s="958"/>
      <c r="R988" s="958"/>
      <c r="S988" s="958"/>
      <c r="T988" s="958"/>
      <c r="U988" s="958"/>
      <c r="V988" s="958"/>
      <c r="W988" s="958"/>
      <c r="X988" s="958"/>
    </row>
    <row r="989" spans="1:24" x14ac:dyDescent="0.2">
      <c r="A989" s="549"/>
      <c r="B989" s="81"/>
      <c r="D989" s="958"/>
      <c r="E989" s="958"/>
      <c r="F989" s="958"/>
      <c r="G989" s="958"/>
      <c r="H989" s="958"/>
      <c r="I989" s="958"/>
      <c r="J989" s="958"/>
      <c r="K989" s="958"/>
      <c r="L989" s="958"/>
      <c r="M989" s="958"/>
      <c r="N989" s="958"/>
      <c r="O989" s="958"/>
      <c r="P989" s="958"/>
      <c r="Q989" s="958"/>
      <c r="R989" s="958"/>
      <c r="S989" s="958"/>
      <c r="T989" s="958"/>
      <c r="U989" s="958"/>
      <c r="V989" s="958"/>
      <c r="W989" s="958"/>
      <c r="X989" s="958"/>
    </row>
    <row r="990" spans="1:24" x14ac:dyDescent="0.2">
      <c r="A990" s="549"/>
      <c r="B990" s="81"/>
      <c r="D990" s="958"/>
      <c r="E990" s="958"/>
      <c r="F990" s="958"/>
      <c r="G990" s="958"/>
      <c r="H990" s="958"/>
      <c r="I990" s="958"/>
      <c r="J990" s="958"/>
      <c r="K990" s="958"/>
      <c r="L990" s="958"/>
      <c r="M990" s="958"/>
      <c r="N990" s="958"/>
      <c r="O990" s="958"/>
      <c r="P990" s="958"/>
      <c r="Q990" s="958"/>
      <c r="R990" s="958"/>
      <c r="S990" s="958"/>
      <c r="T990" s="958"/>
      <c r="U990" s="958"/>
      <c r="V990" s="958"/>
      <c r="W990" s="958"/>
      <c r="X990" s="958"/>
    </row>
    <row r="991" spans="1:24" x14ac:dyDescent="0.2">
      <c r="A991" s="549"/>
      <c r="B991" s="81"/>
      <c r="D991" s="958"/>
      <c r="E991" s="958"/>
      <c r="F991" s="958"/>
      <c r="G991" s="958"/>
      <c r="H991" s="958"/>
      <c r="I991" s="958"/>
      <c r="J991" s="958"/>
      <c r="K991" s="958"/>
      <c r="L991" s="958"/>
      <c r="M991" s="958"/>
      <c r="N991" s="958"/>
      <c r="O991" s="958"/>
      <c r="P991" s="958"/>
      <c r="Q991" s="958"/>
      <c r="R991" s="958"/>
      <c r="S991" s="958"/>
      <c r="T991" s="958"/>
      <c r="U991" s="958"/>
      <c r="V991" s="958"/>
      <c r="W991" s="958"/>
      <c r="X991" s="958"/>
    </row>
    <row r="992" spans="1:24" x14ac:dyDescent="0.2">
      <c r="A992" s="549"/>
      <c r="B992" s="81"/>
      <c r="D992" s="958"/>
      <c r="E992" s="958"/>
      <c r="F992" s="958"/>
      <c r="G992" s="958"/>
      <c r="H992" s="958"/>
      <c r="I992" s="958"/>
      <c r="J992" s="958"/>
      <c r="K992" s="958"/>
      <c r="L992" s="958"/>
      <c r="M992" s="958"/>
      <c r="N992" s="958"/>
      <c r="O992" s="958"/>
      <c r="P992" s="958"/>
      <c r="Q992" s="958"/>
      <c r="R992" s="958"/>
      <c r="S992" s="958"/>
      <c r="T992" s="958"/>
      <c r="U992" s="958"/>
      <c r="V992" s="958"/>
      <c r="W992" s="958"/>
      <c r="X992" s="958"/>
    </row>
    <row r="993" spans="1:24" x14ac:dyDescent="0.2">
      <c r="A993" s="549"/>
      <c r="B993" s="81"/>
      <c r="D993" s="958"/>
      <c r="E993" s="958"/>
      <c r="F993" s="958"/>
      <c r="G993" s="958"/>
      <c r="H993" s="958"/>
      <c r="I993" s="958"/>
      <c r="J993" s="958"/>
      <c r="K993" s="958"/>
      <c r="L993" s="958"/>
      <c r="M993" s="958"/>
      <c r="N993" s="958"/>
      <c r="O993" s="958"/>
      <c r="P993" s="958"/>
      <c r="Q993" s="958"/>
      <c r="R993" s="958"/>
      <c r="S993" s="958"/>
      <c r="T993" s="958"/>
      <c r="U993" s="958"/>
      <c r="V993" s="958"/>
      <c r="W993" s="958"/>
      <c r="X993" s="958"/>
    </row>
    <row r="994" spans="1:24" x14ac:dyDescent="0.2">
      <c r="A994" s="549"/>
      <c r="B994" s="81"/>
      <c r="D994" s="958"/>
      <c r="E994" s="958"/>
      <c r="F994" s="958"/>
      <c r="G994" s="958"/>
      <c r="H994" s="958"/>
      <c r="I994" s="958"/>
      <c r="J994" s="958"/>
      <c r="K994" s="958"/>
      <c r="L994" s="958"/>
      <c r="M994" s="958"/>
      <c r="N994" s="958"/>
      <c r="O994" s="958"/>
      <c r="P994" s="958"/>
      <c r="Q994" s="958"/>
      <c r="R994" s="958"/>
      <c r="S994" s="958"/>
      <c r="T994" s="958"/>
      <c r="U994" s="958"/>
      <c r="V994" s="958"/>
      <c r="W994" s="958"/>
      <c r="X994" s="958"/>
    </row>
    <row r="995" spans="1:24" x14ac:dyDescent="0.2">
      <c r="A995" s="549"/>
      <c r="B995" s="81"/>
      <c r="D995" s="958"/>
      <c r="E995" s="958"/>
      <c r="F995" s="958"/>
      <c r="G995" s="958"/>
      <c r="H995" s="958"/>
      <c r="I995" s="958"/>
      <c r="J995" s="958"/>
      <c r="K995" s="958"/>
      <c r="L995" s="958"/>
      <c r="M995" s="958"/>
      <c r="N995" s="958"/>
      <c r="O995" s="958"/>
      <c r="P995" s="958"/>
      <c r="Q995" s="958"/>
      <c r="R995" s="958"/>
      <c r="S995" s="958"/>
      <c r="T995" s="958"/>
      <c r="U995" s="958"/>
      <c r="V995" s="958"/>
      <c r="W995" s="958"/>
      <c r="X995" s="958"/>
    </row>
    <row r="996" spans="1:24" x14ac:dyDescent="0.2">
      <c r="A996" s="549"/>
      <c r="B996" s="81"/>
      <c r="D996" s="958"/>
      <c r="E996" s="958"/>
      <c r="F996" s="958"/>
      <c r="G996" s="958"/>
      <c r="H996" s="958"/>
      <c r="I996" s="958"/>
      <c r="J996" s="958"/>
      <c r="K996" s="958"/>
      <c r="L996" s="958"/>
      <c r="M996" s="958"/>
      <c r="N996" s="958"/>
      <c r="O996" s="958"/>
      <c r="P996" s="958"/>
      <c r="Q996" s="958"/>
      <c r="R996" s="958"/>
      <c r="S996" s="958"/>
      <c r="T996" s="958"/>
      <c r="U996" s="958"/>
      <c r="V996" s="958"/>
      <c r="W996" s="958"/>
      <c r="X996" s="958"/>
    </row>
    <row r="997" spans="1:24" x14ac:dyDescent="0.2">
      <c r="A997" s="549"/>
      <c r="B997" s="81"/>
      <c r="D997" s="958"/>
      <c r="E997" s="958"/>
      <c r="F997" s="958"/>
      <c r="G997" s="958"/>
      <c r="H997" s="958"/>
      <c r="I997" s="958"/>
      <c r="J997" s="958"/>
      <c r="K997" s="958"/>
      <c r="L997" s="958"/>
      <c r="M997" s="958"/>
      <c r="N997" s="958"/>
      <c r="O997" s="958"/>
      <c r="P997" s="958"/>
      <c r="Q997" s="958"/>
      <c r="R997" s="958"/>
      <c r="S997" s="958"/>
      <c r="T997" s="958"/>
      <c r="U997" s="958"/>
      <c r="V997" s="958"/>
      <c r="W997" s="958"/>
      <c r="X997" s="958"/>
    </row>
    <row r="998" spans="1:24" x14ac:dyDescent="0.2">
      <c r="A998" s="549"/>
      <c r="B998" s="81"/>
      <c r="D998" s="958"/>
      <c r="E998" s="958"/>
      <c r="F998" s="958"/>
      <c r="G998" s="958"/>
      <c r="H998" s="958"/>
      <c r="I998" s="958"/>
      <c r="J998" s="958"/>
      <c r="K998" s="958"/>
      <c r="L998" s="958"/>
      <c r="M998" s="958"/>
      <c r="N998" s="958"/>
      <c r="O998" s="958"/>
      <c r="P998" s="958"/>
      <c r="Q998" s="958"/>
      <c r="R998" s="958"/>
      <c r="S998" s="958"/>
      <c r="T998" s="958"/>
      <c r="U998" s="958"/>
      <c r="V998" s="958"/>
      <c r="W998" s="958"/>
      <c r="X998" s="958"/>
    </row>
    <row r="999" spans="1:24" x14ac:dyDescent="0.2">
      <c r="A999" s="549"/>
      <c r="B999" s="81"/>
      <c r="D999" s="958"/>
      <c r="E999" s="958"/>
      <c r="F999" s="958"/>
      <c r="G999" s="958"/>
      <c r="H999" s="958"/>
      <c r="I999" s="958"/>
      <c r="J999" s="958"/>
      <c r="K999" s="958"/>
      <c r="L999" s="958"/>
      <c r="M999" s="958"/>
      <c r="N999" s="958"/>
      <c r="O999" s="958"/>
      <c r="P999" s="958"/>
      <c r="Q999" s="958"/>
      <c r="R999" s="958"/>
      <c r="S999" s="958"/>
      <c r="T999" s="958"/>
      <c r="U999" s="958"/>
      <c r="V999" s="958"/>
      <c r="W999" s="958"/>
      <c r="X999" s="958"/>
    </row>
    <row r="1000" spans="1:24" x14ac:dyDescent="0.2">
      <c r="A1000" s="549"/>
      <c r="B1000" s="81"/>
      <c r="D1000" s="958"/>
      <c r="E1000" s="958"/>
      <c r="F1000" s="958"/>
      <c r="G1000" s="958"/>
      <c r="H1000" s="958"/>
      <c r="I1000" s="958"/>
      <c r="J1000" s="958"/>
      <c r="K1000" s="958"/>
      <c r="L1000" s="958"/>
      <c r="M1000" s="958"/>
      <c r="N1000" s="958"/>
      <c r="O1000" s="958"/>
      <c r="P1000" s="958"/>
      <c r="Q1000" s="958"/>
      <c r="R1000" s="958"/>
      <c r="S1000" s="958"/>
      <c r="T1000" s="958"/>
      <c r="U1000" s="958"/>
      <c r="V1000" s="958"/>
      <c r="W1000" s="958"/>
      <c r="X1000" s="958"/>
    </row>
    <row r="1001" spans="1:24" x14ac:dyDescent="0.2">
      <c r="A1001" s="549"/>
      <c r="B1001" s="81"/>
      <c r="D1001" s="958"/>
      <c r="E1001" s="958"/>
      <c r="F1001" s="958"/>
      <c r="G1001" s="958"/>
      <c r="H1001" s="958"/>
      <c r="I1001" s="958"/>
      <c r="J1001" s="958"/>
      <c r="K1001" s="958"/>
      <c r="L1001" s="958"/>
      <c r="M1001" s="958"/>
      <c r="N1001" s="958"/>
      <c r="O1001" s="958"/>
      <c r="P1001" s="958"/>
      <c r="Q1001" s="958"/>
      <c r="R1001" s="958"/>
      <c r="S1001" s="958"/>
      <c r="T1001" s="958"/>
      <c r="U1001" s="958"/>
      <c r="V1001" s="958"/>
      <c r="W1001" s="958"/>
      <c r="X1001" s="958"/>
    </row>
    <row r="1002" spans="1:24" x14ac:dyDescent="0.2">
      <c r="A1002" s="549"/>
      <c r="B1002" s="81"/>
      <c r="D1002" s="958"/>
      <c r="E1002" s="958"/>
      <c r="F1002" s="958"/>
      <c r="G1002" s="958"/>
      <c r="H1002" s="958"/>
      <c r="I1002" s="958"/>
      <c r="J1002" s="958"/>
      <c r="K1002" s="958"/>
      <c r="L1002" s="958"/>
      <c r="M1002" s="958"/>
      <c r="N1002" s="958"/>
      <c r="O1002" s="958"/>
      <c r="P1002" s="958"/>
      <c r="Q1002" s="958"/>
      <c r="R1002" s="958"/>
      <c r="S1002" s="958"/>
      <c r="T1002" s="958"/>
      <c r="U1002" s="958"/>
      <c r="V1002" s="958"/>
      <c r="W1002" s="958"/>
      <c r="X1002" s="958"/>
    </row>
    <row r="1003" spans="1:24" x14ac:dyDescent="0.2">
      <c r="A1003" s="549"/>
      <c r="B1003" s="81"/>
      <c r="D1003" s="958"/>
      <c r="E1003" s="958"/>
      <c r="F1003" s="958"/>
      <c r="G1003" s="958"/>
      <c r="H1003" s="958"/>
      <c r="I1003" s="958"/>
      <c r="J1003" s="958"/>
      <c r="K1003" s="958"/>
      <c r="L1003" s="958"/>
      <c r="M1003" s="958"/>
      <c r="N1003" s="958"/>
      <c r="O1003" s="958"/>
      <c r="P1003" s="958"/>
      <c r="Q1003" s="958"/>
      <c r="R1003" s="958"/>
      <c r="S1003" s="958"/>
      <c r="T1003" s="958"/>
      <c r="U1003" s="958"/>
      <c r="V1003" s="958"/>
      <c r="W1003" s="958"/>
      <c r="X1003" s="958"/>
    </row>
    <row r="1004" spans="1:24" x14ac:dyDescent="0.2">
      <c r="A1004" s="549"/>
      <c r="B1004" s="81"/>
      <c r="D1004" s="958"/>
      <c r="E1004" s="958"/>
      <c r="F1004" s="958"/>
      <c r="G1004" s="958"/>
      <c r="H1004" s="958"/>
      <c r="I1004" s="958"/>
      <c r="J1004" s="958"/>
      <c r="K1004" s="958"/>
      <c r="L1004" s="958"/>
      <c r="M1004" s="958"/>
      <c r="N1004" s="958"/>
      <c r="O1004" s="958"/>
      <c r="P1004" s="958"/>
      <c r="Q1004" s="958"/>
      <c r="R1004" s="958"/>
      <c r="S1004" s="958"/>
      <c r="T1004" s="958"/>
      <c r="U1004" s="958"/>
      <c r="V1004" s="958"/>
      <c r="W1004" s="958"/>
      <c r="X1004" s="958"/>
    </row>
    <row r="1005" spans="1:24" x14ac:dyDescent="0.2">
      <c r="A1005" s="549"/>
      <c r="B1005" s="81"/>
      <c r="D1005" s="958"/>
      <c r="E1005" s="958"/>
      <c r="F1005" s="958"/>
      <c r="G1005" s="958"/>
      <c r="H1005" s="958"/>
      <c r="I1005" s="958"/>
      <c r="J1005" s="958"/>
      <c r="K1005" s="958"/>
      <c r="L1005" s="958"/>
      <c r="M1005" s="958"/>
      <c r="N1005" s="958"/>
      <c r="O1005" s="958"/>
      <c r="P1005" s="958"/>
      <c r="Q1005" s="958"/>
      <c r="R1005" s="958"/>
      <c r="S1005" s="958"/>
      <c r="T1005" s="958"/>
      <c r="U1005" s="958"/>
      <c r="V1005" s="958"/>
      <c r="W1005" s="958"/>
      <c r="X1005" s="958"/>
    </row>
    <row r="1006" spans="1:24" x14ac:dyDescent="0.2">
      <c r="A1006" s="549"/>
      <c r="B1006" s="81"/>
      <c r="D1006" s="958"/>
      <c r="E1006" s="958"/>
      <c r="F1006" s="958"/>
      <c r="G1006" s="958"/>
      <c r="H1006" s="958"/>
      <c r="I1006" s="958"/>
      <c r="J1006" s="958"/>
      <c r="K1006" s="958"/>
      <c r="L1006" s="958"/>
      <c r="M1006" s="958"/>
      <c r="N1006" s="958"/>
      <c r="O1006" s="958"/>
      <c r="P1006" s="958"/>
      <c r="Q1006" s="958"/>
      <c r="R1006" s="958"/>
      <c r="S1006" s="958"/>
      <c r="T1006" s="958"/>
      <c r="U1006" s="958"/>
      <c r="V1006" s="958"/>
      <c r="W1006" s="958"/>
      <c r="X1006" s="958"/>
    </row>
    <row r="1007" spans="1:24" x14ac:dyDescent="0.2">
      <c r="A1007" s="549"/>
      <c r="B1007" s="81"/>
      <c r="D1007" s="958"/>
      <c r="E1007" s="958"/>
      <c r="F1007" s="958"/>
      <c r="G1007" s="958"/>
      <c r="H1007" s="958"/>
      <c r="I1007" s="958"/>
      <c r="J1007" s="958"/>
      <c r="K1007" s="958"/>
      <c r="L1007" s="958"/>
      <c r="M1007" s="958"/>
      <c r="N1007" s="958"/>
      <c r="O1007" s="958"/>
      <c r="P1007" s="958"/>
      <c r="Q1007" s="958"/>
      <c r="R1007" s="958"/>
      <c r="S1007" s="958"/>
      <c r="T1007" s="958"/>
      <c r="U1007" s="958"/>
      <c r="V1007" s="958"/>
      <c r="W1007" s="958"/>
      <c r="X1007" s="958"/>
    </row>
    <row r="1008" spans="1:24" x14ac:dyDescent="0.2">
      <c r="A1008" s="549"/>
      <c r="B1008" s="81"/>
      <c r="D1008" s="958"/>
      <c r="E1008" s="958"/>
      <c r="F1008" s="958"/>
      <c r="G1008" s="958"/>
      <c r="H1008" s="958"/>
      <c r="I1008" s="958"/>
      <c r="J1008" s="958"/>
      <c r="K1008" s="958"/>
      <c r="L1008" s="958"/>
      <c r="M1008" s="958"/>
      <c r="N1008" s="958"/>
      <c r="O1008" s="958"/>
      <c r="P1008" s="958"/>
      <c r="Q1008" s="958"/>
      <c r="R1008" s="958"/>
      <c r="S1008" s="958"/>
      <c r="T1008" s="958"/>
      <c r="U1008" s="958"/>
      <c r="V1008" s="958"/>
      <c r="W1008" s="958"/>
      <c r="X1008" s="958"/>
    </row>
    <row r="1009" spans="1:24" x14ac:dyDescent="0.2">
      <c r="A1009" s="549"/>
      <c r="B1009" s="81"/>
      <c r="D1009" s="958"/>
      <c r="E1009" s="958"/>
      <c r="F1009" s="958"/>
      <c r="G1009" s="958"/>
      <c r="H1009" s="958"/>
      <c r="I1009" s="958"/>
      <c r="J1009" s="958"/>
      <c r="K1009" s="958"/>
      <c r="L1009" s="958"/>
      <c r="M1009" s="958"/>
      <c r="N1009" s="958"/>
      <c r="O1009" s="958"/>
      <c r="P1009" s="958"/>
      <c r="Q1009" s="958"/>
      <c r="R1009" s="958"/>
      <c r="S1009" s="958"/>
      <c r="T1009" s="958"/>
      <c r="U1009" s="958"/>
      <c r="V1009" s="958"/>
      <c r="W1009" s="958"/>
      <c r="X1009" s="958"/>
    </row>
    <row r="1010" spans="1:24" x14ac:dyDescent="0.2">
      <c r="A1010" s="549"/>
      <c r="B1010" s="81"/>
      <c r="D1010" s="958"/>
      <c r="E1010" s="958"/>
      <c r="F1010" s="958"/>
      <c r="G1010" s="958"/>
      <c r="H1010" s="958"/>
      <c r="I1010" s="958"/>
      <c r="J1010" s="958"/>
      <c r="K1010" s="958"/>
      <c r="L1010" s="958"/>
      <c r="M1010" s="958"/>
      <c r="N1010" s="958"/>
      <c r="O1010" s="958"/>
      <c r="P1010" s="958"/>
      <c r="Q1010" s="958"/>
      <c r="R1010" s="958"/>
      <c r="S1010" s="958"/>
      <c r="T1010" s="958"/>
      <c r="U1010" s="958"/>
      <c r="V1010" s="958"/>
      <c r="W1010" s="958"/>
      <c r="X1010" s="958"/>
    </row>
    <row r="1011" spans="1:24" x14ac:dyDescent="0.2">
      <c r="A1011" s="549"/>
      <c r="B1011" s="81"/>
      <c r="D1011" s="958"/>
      <c r="E1011" s="958"/>
      <c r="F1011" s="958"/>
      <c r="G1011" s="958"/>
      <c r="H1011" s="958"/>
      <c r="I1011" s="958"/>
      <c r="J1011" s="958"/>
      <c r="K1011" s="958"/>
      <c r="L1011" s="958"/>
      <c r="M1011" s="958"/>
      <c r="N1011" s="958"/>
      <c r="O1011" s="958"/>
      <c r="P1011" s="958"/>
      <c r="Q1011" s="958"/>
      <c r="R1011" s="958"/>
      <c r="S1011" s="958"/>
      <c r="T1011" s="958"/>
      <c r="U1011" s="958"/>
      <c r="V1011" s="958"/>
      <c r="W1011" s="958"/>
      <c r="X1011" s="958"/>
    </row>
    <row r="1012" spans="1:24" x14ac:dyDescent="0.2">
      <c r="A1012" s="549"/>
      <c r="B1012" s="81"/>
      <c r="D1012" s="958"/>
      <c r="E1012" s="958"/>
      <c r="F1012" s="958"/>
      <c r="G1012" s="958"/>
      <c r="H1012" s="958"/>
      <c r="I1012" s="958"/>
      <c r="J1012" s="958"/>
      <c r="K1012" s="958"/>
      <c r="L1012" s="958"/>
      <c r="M1012" s="958"/>
      <c r="N1012" s="958"/>
      <c r="O1012" s="958"/>
      <c r="P1012" s="958"/>
      <c r="Q1012" s="958"/>
      <c r="R1012" s="958"/>
      <c r="S1012" s="958"/>
      <c r="T1012" s="958"/>
      <c r="U1012" s="958"/>
      <c r="V1012" s="958"/>
      <c r="W1012" s="958"/>
      <c r="X1012" s="958"/>
    </row>
    <row r="1013" spans="1:24" x14ac:dyDescent="0.2">
      <c r="A1013" s="549"/>
      <c r="B1013" s="81"/>
      <c r="D1013" s="958"/>
      <c r="E1013" s="958"/>
      <c r="F1013" s="958"/>
      <c r="G1013" s="958"/>
      <c r="H1013" s="958"/>
      <c r="I1013" s="958"/>
      <c r="J1013" s="958"/>
      <c r="K1013" s="958"/>
      <c r="L1013" s="958"/>
      <c r="M1013" s="958"/>
      <c r="N1013" s="958"/>
      <c r="O1013" s="958"/>
      <c r="P1013" s="958"/>
      <c r="Q1013" s="958"/>
      <c r="R1013" s="958"/>
      <c r="S1013" s="958"/>
      <c r="T1013" s="958"/>
      <c r="U1013" s="958"/>
      <c r="V1013" s="958"/>
      <c r="W1013" s="958"/>
      <c r="X1013" s="958"/>
    </row>
    <row r="1014" spans="1:24" x14ac:dyDescent="0.2">
      <c r="A1014" s="549"/>
      <c r="B1014" s="81"/>
      <c r="D1014" s="958"/>
      <c r="E1014" s="958"/>
      <c r="F1014" s="958"/>
      <c r="G1014" s="958"/>
      <c r="H1014" s="958"/>
      <c r="I1014" s="958"/>
      <c r="J1014" s="958"/>
      <c r="K1014" s="958"/>
      <c r="L1014" s="958"/>
      <c r="M1014" s="958"/>
      <c r="N1014" s="958"/>
      <c r="O1014" s="958"/>
      <c r="P1014" s="958"/>
      <c r="Q1014" s="958"/>
      <c r="R1014" s="958"/>
      <c r="S1014" s="958"/>
      <c r="T1014" s="958"/>
      <c r="U1014" s="958"/>
      <c r="V1014" s="958"/>
      <c r="W1014" s="958"/>
      <c r="X1014" s="958"/>
    </row>
    <row r="1015" spans="1:24" x14ac:dyDescent="0.2">
      <c r="A1015" s="549"/>
      <c r="B1015" s="81"/>
      <c r="D1015" s="958"/>
      <c r="E1015" s="958"/>
      <c r="F1015" s="958"/>
      <c r="G1015" s="958"/>
      <c r="H1015" s="958"/>
      <c r="I1015" s="958"/>
      <c r="J1015" s="958"/>
      <c r="K1015" s="958"/>
      <c r="L1015" s="958"/>
      <c r="M1015" s="958"/>
      <c r="N1015" s="958"/>
      <c r="O1015" s="958"/>
      <c r="P1015" s="958"/>
      <c r="Q1015" s="958"/>
      <c r="R1015" s="958"/>
      <c r="S1015" s="958"/>
      <c r="T1015" s="958"/>
      <c r="U1015" s="958"/>
      <c r="V1015" s="958"/>
      <c r="W1015" s="958"/>
      <c r="X1015" s="958"/>
    </row>
    <row r="1016" spans="1:24" x14ac:dyDescent="0.2">
      <c r="A1016" s="549"/>
      <c r="B1016" s="81"/>
      <c r="D1016" s="958"/>
      <c r="E1016" s="958"/>
      <c r="F1016" s="958"/>
      <c r="G1016" s="958"/>
      <c r="H1016" s="958"/>
      <c r="I1016" s="958"/>
      <c r="J1016" s="958"/>
      <c r="K1016" s="958"/>
      <c r="L1016" s="958"/>
      <c r="M1016" s="958"/>
      <c r="N1016" s="958"/>
      <c r="O1016" s="958"/>
      <c r="P1016" s="958"/>
      <c r="Q1016" s="958"/>
      <c r="R1016" s="958"/>
      <c r="S1016" s="958"/>
      <c r="T1016" s="958"/>
      <c r="U1016" s="958"/>
      <c r="V1016" s="958"/>
      <c r="W1016" s="958"/>
      <c r="X1016" s="958"/>
    </row>
    <row r="1017" spans="1:24" x14ac:dyDescent="0.2">
      <c r="A1017" s="549"/>
      <c r="B1017" s="81"/>
      <c r="D1017" s="958"/>
      <c r="E1017" s="958"/>
      <c r="F1017" s="958"/>
      <c r="G1017" s="958"/>
      <c r="H1017" s="958"/>
      <c r="I1017" s="958"/>
      <c r="J1017" s="958"/>
      <c r="K1017" s="958"/>
      <c r="L1017" s="958"/>
      <c r="M1017" s="958"/>
      <c r="N1017" s="958"/>
      <c r="O1017" s="958"/>
      <c r="P1017" s="958"/>
      <c r="Q1017" s="958"/>
      <c r="R1017" s="958"/>
      <c r="S1017" s="958"/>
      <c r="T1017" s="958"/>
      <c r="U1017" s="958"/>
      <c r="V1017" s="958"/>
      <c r="W1017" s="958"/>
      <c r="X1017" s="958"/>
    </row>
    <row r="1018" spans="1:24" x14ac:dyDescent="0.2">
      <c r="A1018" s="549"/>
      <c r="B1018" s="81"/>
      <c r="D1018" s="958"/>
      <c r="E1018" s="958"/>
      <c r="F1018" s="958"/>
      <c r="G1018" s="958"/>
      <c r="H1018" s="958"/>
      <c r="I1018" s="958"/>
      <c r="J1018" s="958"/>
      <c r="K1018" s="958"/>
      <c r="L1018" s="958"/>
      <c r="M1018" s="958"/>
      <c r="N1018" s="958"/>
      <c r="O1018" s="958"/>
      <c r="P1018" s="958"/>
      <c r="Q1018" s="958"/>
      <c r="R1018" s="958"/>
      <c r="S1018" s="958"/>
      <c r="T1018" s="958"/>
      <c r="U1018" s="958"/>
      <c r="V1018" s="958"/>
      <c r="W1018" s="958"/>
      <c r="X1018" s="958"/>
    </row>
    <row r="1019" spans="1:24" x14ac:dyDescent="0.2">
      <c r="A1019" s="549"/>
      <c r="B1019" s="81"/>
      <c r="D1019" s="958"/>
      <c r="E1019" s="958"/>
      <c r="F1019" s="958"/>
      <c r="G1019" s="958"/>
      <c r="H1019" s="958"/>
      <c r="I1019" s="958"/>
      <c r="J1019" s="958"/>
      <c r="K1019" s="958"/>
      <c r="L1019" s="958"/>
      <c r="M1019" s="958"/>
      <c r="N1019" s="958"/>
      <c r="O1019" s="958"/>
      <c r="P1019" s="958"/>
      <c r="Q1019" s="958"/>
      <c r="R1019" s="958"/>
      <c r="S1019" s="958"/>
      <c r="T1019" s="958"/>
      <c r="U1019" s="958"/>
      <c r="V1019" s="958"/>
      <c r="W1019" s="958"/>
      <c r="X1019" s="958"/>
    </row>
    <row r="1020" spans="1:24" x14ac:dyDescent="0.2">
      <c r="A1020" s="549"/>
      <c r="B1020" s="81"/>
      <c r="D1020" s="958"/>
      <c r="E1020" s="958"/>
      <c r="F1020" s="958"/>
      <c r="G1020" s="958"/>
      <c r="H1020" s="958"/>
      <c r="I1020" s="958"/>
      <c r="J1020" s="958"/>
      <c r="K1020" s="958"/>
      <c r="L1020" s="958"/>
      <c r="M1020" s="958"/>
      <c r="N1020" s="958"/>
      <c r="O1020" s="958"/>
      <c r="P1020" s="958"/>
      <c r="Q1020" s="958"/>
      <c r="R1020" s="958"/>
      <c r="S1020" s="958"/>
      <c r="T1020" s="958"/>
      <c r="U1020" s="958"/>
      <c r="V1020" s="958"/>
      <c r="W1020" s="958"/>
      <c r="X1020" s="958"/>
    </row>
    <row r="1021" spans="1:24" x14ac:dyDescent="0.2">
      <c r="A1021" s="549"/>
      <c r="B1021" s="81"/>
      <c r="D1021" s="958"/>
      <c r="E1021" s="958"/>
      <c r="F1021" s="958"/>
      <c r="G1021" s="958"/>
      <c r="H1021" s="958"/>
      <c r="I1021" s="958"/>
      <c r="J1021" s="958"/>
      <c r="K1021" s="958"/>
      <c r="L1021" s="958"/>
      <c r="M1021" s="958"/>
      <c r="N1021" s="958"/>
      <c r="O1021" s="958"/>
      <c r="P1021" s="958"/>
      <c r="Q1021" s="958"/>
      <c r="R1021" s="958"/>
      <c r="S1021" s="958"/>
      <c r="T1021" s="958"/>
      <c r="U1021" s="958"/>
      <c r="V1021" s="958"/>
      <c r="W1021" s="958"/>
      <c r="X1021" s="958"/>
    </row>
    <row r="1022" spans="1:24" x14ac:dyDescent="0.2">
      <c r="A1022" s="549"/>
      <c r="B1022" s="81"/>
      <c r="D1022" s="958"/>
      <c r="E1022" s="958"/>
      <c r="F1022" s="958"/>
      <c r="G1022" s="958"/>
      <c r="H1022" s="958"/>
      <c r="I1022" s="958"/>
      <c r="J1022" s="958"/>
      <c r="K1022" s="958"/>
      <c r="L1022" s="958"/>
      <c r="M1022" s="958"/>
      <c r="N1022" s="958"/>
      <c r="O1022" s="958"/>
      <c r="P1022" s="958"/>
      <c r="Q1022" s="958"/>
      <c r="R1022" s="958"/>
      <c r="S1022" s="958"/>
      <c r="T1022" s="958"/>
      <c r="U1022" s="958"/>
      <c r="V1022" s="958"/>
      <c r="W1022" s="958"/>
      <c r="X1022" s="958"/>
    </row>
    <row r="1023" spans="1:24" x14ac:dyDescent="0.2">
      <c r="A1023" s="549"/>
      <c r="B1023" s="81"/>
      <c r="D1023" s="958"/>
      <c r="E1023" s="958"/>
      <c r="F1023" s="958"/>
      <c r="G1023" s="958"/>
      <c r="H1023" s="958"/>
      <c r="I1023" s="958"/>
      <c r="J1023" s="958"/>
      <c r="K1023" s="958"/>
      <c r="L1023" s="958"/>
      <c r="M1023" s="958"/>
      <c r="N1023" s="958"/>
      <c r="O1023" s="958"/>
      <c r="P1023" s="958"/>
      <c r="Q1023" s="958"/>
      <c r="R1023" s="958"/>
      <c r="S1023" s="958"/>
      <c r="T1023" s="958"/>
      <c r="U1023" s="958"/>
      <c r="V1023" s="958"/>
      <c r="W1023" s="958"/>
      <c r="X1023" s="958"/>
    </row>
    <row r="1024" spans="1:24" x14ac:dyDescent="0.2">
      <c r="A1024" s="549"/>
      <c r="B1024" s="81"/>
      <c r="D1024" s="958"/>
      <c r="E1024" s="958"/>
      <c r="F1024" s="958"/>
      <c r="G1024" s="958"/>
      <c r="H1024" s="958"/>
      <c r="I1024" s="958"/>
      <c r="J1024" s="958"/>
      <c r="K1024" s="958"/>
      <c r="L1024" s="958"/>
      <c r="M1024" s="958"/>
      <c r="N1024" s="958"/>
      <c r="O1024" s="958"/>
      <c r="P1024" s="958"/>
      <c r="Q1024" s="958"/>
      <c r="R1024" s="958"/>
      <c r="S1024" s="958"/>
      <c r="T1024" s="958"/>
      <c r="U1024" s="958"/>
      <c r="V1024" s="958"/>
      <c r="W1024" s="958"/>
      <c r="X1024" s="958"/>
    </row>
    <row r="1025" spans="1:24" x14ac:dyDescent="0.2">
      <c r="A1025" s="549"/>
      <c r="B1025" s="81"/>
      <c r="D1025" s="958"/>
      <c r="E1025" s="958"/>
      <c r="F1025" s="958"/>
      <c r="G1025" s="958"/>
      <c r="H1025" s="958"/>
      <c r="I1025" s="958"/>
      <c r="J1025" s="958"/>
      <c r="K1025" s="958"/>
      <c r="L1025" s="958"/>
      <c r="M1025" s="958"/>
      <c r="N1025" s="958"/>
      <c r="O1025" s="958"/>
      <c r="P1025" s="958"/>
      <c r="Q1025" s="958"/>
      <c r="R1025" s="958"/>
      <c r="S1025" s="958"/>
      <c r="T1025" s="958"/>
      <c r="U1025" s="958"/>
      <c r="V1025" s="958"/>
      <c r="W1025" s="958"/>
      <c r="X1025" s="958"/>
    </row>
    <row r="1026" spans="1:24" x14ac:dyDescent="0.2">
      <c r="A1026" s="549"/>
      <c r="B1026" s="81"/>
      <c r="D1026" s="958"/>
      <c r="E1026" s="958"/>
      <c r="F1026" s="958"/>
      <c r="G1026" s="958"/>
      <c r="H1026" s="958"/>
      <c r="I1026" s="958"/>
      <c r="J1026" s="958"/>
      <c r="K1026" s="958"/>
      <c r="L1026" s="958"/>
      <c r="M1026" s="958"/>
      <c r="N1026" s="958"/>
      <c r="O1026" s="958"/>
      <c r="P1026" s="958"/>
      <c r="Q1026" s="958"/>
      <c r="R1026" s="958"/>
      <c r="S1026" s="958"/>
      <c r="T1026" s="958"/>
      <c r="U1026" s="958"/>
      <c r="V1026" s="958"/>
      <c r="W1026" s="958"/>
      <c r="X1026" s="958"/>
    </row>
    <row r="1027" spans="1:24" x14ac:dyDescent="0.2">
      <c r="A1027" s="549"/>
      <c r="B1027" s="81"/>
      <c r="D1027" s="958"/>
      <c r="E1027" s="958"/>
      <c r="F1027" s="958"/>
      <c r="G1027" s="958"/>
      <c r="H1027" s="958"/>
      <c r="I1027" s="958"/>
      <c r="J1027" s="958"/>
      <c r="K1027" s="958"/>
      <c r="L1027" s="958"/>
      <c r="M1027" s="958"/>
      <c r="N1027" s="958"/>
      <c r="O1027" s="958"/>
      <c r="P1027" s="958"/>
      <c r="Q1027" s="958"/>
      <c r="R1027" s="958"/>
      <c r="S1027" s="958"/>
      <c r="T1027" s="958"/>
      <c r="U1027" s="958"/>
      <c r="V1027" s="958"/>
      <c r="W1027" s="958"/>
      <c r="X1027" s="958"/>
    </row>
    <row r="1028" spans="1:24" x14ac:dyDescent="0.2">
      <c r="A1028" s="549"/>
      <c r="B1028" s="81"/>
      <c r="D1028" s="958"/>
      <c r="E1028" s="958"/>
      <c r="F1028" s="958"/>
      <c r="G1028" s="958"/>
      <c r="H1028" s="958"/>
      <c r="I1028" s="958"/>
      <c r="J1028" s="958"/>
      <c r="K1028" s="958"/>
      <c r="L1028" s="958"/>
      <c r="M1028" s="958"/>
      <c r="N1028" s="958"/>
      <c r="O1028" s="958"/>
      <c r="P1028" s="958"/>
      <c r="Q1028" s="958"/>
      <c r="R1028" s="958"/>
      <c r="S1028" s="958"/>
      <c r="T1028" s="958"/>
      <c r="U1028" s="958"/>
      <c r="V1028" s="958"/>
      <c r="W1028" s="958"/>
      <c r="X1028" s="958"/>
    </row>
    <row r="1029" spans="1:24" x14ac:dyDescent="0.2">
      <c r="A1029" s="549"/>
      <c r="B1029" s="81"/>
      <c r="D1029" s="958"/>
      <c r="E1029" s="958"/>
      <c r="F1029" s="958"/>
      <c r="G1029" s="958"/>
      <c r="H1029" s="958"/>
      <c r="I1029" s="958"/>
      <c r="J1029" s="958"/>
      <c r="K1029" s="958"/>
      <c r="L1029" s="958"/>
      <c r="M1029" s="958"/>
      <c r="N1029" s="958"/>
      <c r="O1029" s="958"/>
      <c r="P1029" s="958"/>
      <c r="Q1029" s="958"/>
      <c r="R1029" s="958"/>
      <c r="S1029" s="958"/>
      <c r="T1029" s="958"/>
      <c r="U1029" s="958"/>
      <c r="V1029" s="958"/>
      <c r="W1029" s="958"/>
      <c r="X1029" s="958"/>
    </row>
    <row r="1030" spans="1:24" x14ac:dyDescent="0.2">
      <c r="A1030" s="549"/>
      <c r="B1030" s="81"/>
      <c r="D1030" s="958"/>
      <c r="E1030" s="958"/>
      <c r="F1030" s="958"/>
      <c r="G1030" s="958"/>
      <c r="H1030" s="958"/>
      <c r="I1030" s="958"/>
      <c r="J1030" s="958"/>
      <c r="K1030" s="958"/>
      <c r="L1030" s="958"/>
      <c r="M1030" s="958"/>
      <c r="N1030" s="958"/>
      <c r="O1030" s="958"/>
      <c r="P1030" s="958"/>
      <c r="Q1030" s="958"/>
      <c r="R1030" s="958"/>
      <c r="S1030" s="958"/>
      <c r="T1030" s="958"/>
      <c r="U1030" s="958"/>
      <c r="V1030" s="958"/>
      <c r="W1030" s="958"/>
      <c r="X1030" s="958"/>
    </row>
    <row r="1031" spans="1:24" x14ac:dyDescent="0.2">
      <c r="A1031" s="549"/>
      <c r="B1031" s="81"/>
      <c r="D1031" s="958"/>
      <c r="E1031" s="958"/>
      <c r="F1031" s="958"/>
      <c r="G1031" s="958"/>
      <c r="H1031" s="958"/>
      <c r="I1031" s="958"/>
      <c r="J1031" s="958"/>
      <c r="K1031" s="958"/>
      <c r="L1031" s="958"/>
      <c r="M1031" s="958"/>
      <c r="N1031" s="958"/>
      <c r="O1031" s="958"/>
      <c r="P1031" s="958"/>
      <c r="Q1031" s="958"/>
      <c r="R1031" s="958"/>
      <c r="S1031" s="958"/>
      <c r="T1031" s="958"/>
      <c r="U1031" s="958"/>
      <c r="V1031" s="958"/>
      <c r="W1031" s="958"/>
      <c r="X1031" s="958"/>
    </row>
    <row r="1032" spans="1:24" x14ac:dyDescent="0.2">
      <c r="A1032" s="549"/>
      <c r="B1032" s="81"/>
      <c r="D1032" s="958"/>
      <c r="E1032" s="958"/>
      <c r="F1032" s="958"/>
      <c r="G1032" s="958"/>
      <c r="H1032" s="958"/>
      <c r="I1032" s="958"/>
      <c r="J1032" s="958"/>
      <c r="K1032" s="958"/>
      <c r="L1032" s="958"/>
      <c r="M1032" s="958"/>
      <c r="N1032" s="958"/>
      <c r="O1032" s="958"/>
      <c r="P1032" s="958"/>
      <c r="Q1032" s="958"/>
      <c r="R1032" s="958"/>
      <c r="S1032" s="958"/>
      <c r="T1032" s="958"/>
      <c r="U1032" s="958"/>
      <c r="V1032" s="958"/>
      <c r="W1032" s="958"/>
      <c r="X1032" s="958"/>
    </row>
    <row r="1033" spans="1:24" x14ac:dyDescent="0.2">
      <c r="A1033" s="549"/>
      <c r="B1033" s="81"/>
      <c r="D1033" s="958"/>
      <c r="E1033" s="958"/>
      <c r="F1033" s="958"/>
      <c r="G1033" s="958"/>
      <c r="H1033" s="958"/>
      <c r="I1033" s="958"/>
      <c r="J1033" s="958"/>
      <c r="K1033" s="958"/>
      <c r="L1033" s="958"/>
      <c r="M1033" s="958"/>
      <c r="N1033" s="958"/>
      <c r="O1033" s="958"/>
      <c r="P1033" s="958"/>
      <c r="Q1033" s="958"/>
      <c r="R1033" s="958"/>
      <c r="S1033" s="958"/>
      <c r="T1033" s="958"/>
      <c r="U1033" s="958"/>
      <c r="V1033" s="958"/>
      <c r="W1033" s="958"/>
      <c r="X1033" s="958"/>
    </row>
    <row r="1034" spans="1:24" x14ac:dyDescent="0.2">
      <c r="A1034" s="549"/>
      <c r="B1034" s="81"/>
      <c r="D1034" s="958"/>
      <c r="E1034" s="958"/>
      <c r="F1034" s="958"/>
      <c r="G1034" s="958"/>
      <c r="H1034" s="958"/>
      <c r="I1034" s="958"/>
      <c r="J1034" s="958"/>
      <c r="K1034" s="958"/>
      <c r="L1034" s="958"/>
      <c r="M1034" s="958"/>
      <c r="N1034" s="958"/>
      <c r="O1034" s="958"/>
      <c r="P1034" s="958"/>
      <c r="Q1034" s="958"/>
      <c r="R1034" s="958"/>
      <c r="S1034" s="958"/>
      <c r="T1034" s="958"/>
      <c r="U1034" s="958"/>
      <c r="V1034" s="958"/>
      <c r="W1034" s="958"/>
      <c r="X1034" s="958"/>
    </row>
    <row r="1035" spans="1:24" x14ac:dyDescent="0.2">
      <c r="A1035" s="549"/>
      <c r="B1035" s="81"/>
      <c r="D1035" s="958"/>
      <c r="E1035" s="958"/>
      <c r="F1035" s="958"/>
      <c r="G1035" s="958"/>
      <c r="H1035" s="958"/>
      <c r="I1035" s="958"/>
      <c r="J1035" s="958"/>
      <c r="K1035" s="958"/>
      <c r="L1035" s="958"/>
      <c r="M1035" s="958"/>
      <c r="N1035" s="958"/>
      <c r="O1035" s="958"/>
      <c r="P1035" s="958"/>
      <c r="Q1035" s="958"/>
      <c r="R1035" s="958"/>
      <c r="S1035" s="958"/>
      <c r="T1035" s="958"/>
      <c r="U1035" s="958"/>
      <c r="V1035" s="958"/>
      <c r="W1035" s="958"/>
      <c r="X1035" s="958"/>
    </row>
    <row r="1036" spans="1:24" x14ac:dyDescent="0.2">
      <c r="A1036" s="549"/>
      <c r="B1036" s="81"/>
      <c r="D1036" s="958"/>
      <c r="E1036" s="958"/>
      <c r="F1036" s="958"/>
      <c r="G1036" s="958"/>
      <c r="H1036" s="958"/>
      <c r="I1036" s="958"/>
      <c r="J1036" s="958"/>
      <c r="K1036" s="958"/>
      <c r="L1036" s="958"/>
      <c r="M1036" s="958"/>
      <c r="N1036" s="958"/>
      <c r="O1036" s="958"/>
      <c r="P1036" s="958"/>
      <c r="Q1036" s="958"/>
      <c r="R1036" s="958"/>
      <c r="S1036" s="958"/>
      <c r="T1036" s="958"/>
      <c r="U1036" s="958"/>
      <c r="V1036" s="958"/>
      <c r="W1036" s="958"/>
      <c r="X1036" s="958"/>
    </row>
    <row r="1037" spans="1:24" x14ac:dyDescent="0.2">
      <c r="A1037" s="549"/>
      <c r="B1037" s="81"/>
      <c r="D1037" s="958"/>
      <c r="E1037" s="958"/>
      <c r="F1037" s="958"/>
      <c r="G1037" s="958"/>
      <c r="H1037" s="958"/>
      <c r="I1037" s="958"/>
      <c r="J1037" s="958"/>
      <c r="K1037" s="958"/>
      <c r="L1037" s="958"/>
      <c r="M1037" s="958"/>
      <c r="N1037" s="958"/>
      <c r="O1037" s="958"/>
      <c r="P1037" s="958"/>
      <c r="Q1037" s="958"/>
      <c r="R1037" s="958"/>
      <c r="S1037" s="958"/>
      <c r="T1037" s="958"/>
      <c r="U1037" s="958"/>
      <c r="V1037" s="958"/>
      <c r="W1037" s="958"/>
      <c r="X1037" s="958"/>
    </row>
    <row r="1038" spans="1:24" x14ac:dyDescent="0.2">
      <c r="A1038" s="549"/>
      <c r="B1038" s="81"/>
      <c r="D1038" s="958"/>
      <c r="E1038" s="958"/>
      <c r="F1038" s="958"/>
      <c r="G1038" s="958"/>
      <c r="H1038" s="958"/>
      <c r="I1038" s="958"/>
      <c r="J1038" s="958"/>
      <c r="K1038" s="958"/>
      <c r="L1038" s="958"/>
      <c r="M1038" s="958"/>
      <c r="N1038" s="958"/>
      <c r="O1038" s="958"/>
      <c r="P1038" s="958"/>
      <c r="Q1038" s="958"/>
      <c r="R1038" s="958"/>
      <c r="S1038" s="958"/>
      <c r="T1038" s="958"/>
      <c r="U1038" s="958"/>
      <c r="V1038" s="958"/>
      <c r="W1038" s="958"/>
      <c r="X1038" s="958"/>
    </row>
    <row r="1039" spans="1:24" x14ac:dyDescent="0.2">
      <c r="A1039" s="549"/>
      <c r="B1039" s="81"/>
      <c r="D1039" s="958"/>
      <c r="E1039" s="958"/>
      <c r="F1039" s="958"/>
      <c r="G1039" s="958"/>
      <c r="H1039" s="958"/>
      <c r="I1039" s="958"/>
      <c r="J1039" s="958"/>
      <c r="K1039" s="958"/>
      <c r="L1039" s="958"/>
      <c r="M1039" s="958"/>
      <c r="N1039" s="958"/>
      <c r="O1039" s="958"/>
      <c r="P1039" s="958"/>
      <c r="Q1039" s="958"/>
      <c r="R1039" s="958"/>
      <c r="S1039" s="958"/>
      <c r="T1039" s="958"/>
      <c r="U1039" s="958"/>
      <c r="V1039" s="958"/>
      <c r="W1039" s="958"/>
      <c r="X1039" s="958"/>
    </row>
    <row r="1040" spans="1:24" x14ac:dyDescent="0.2">
      <c r="A1040" s="549"/>
      <c r="B1040" s="81"/>
      <c r="D1040" s="958"/>
      <c r="E1040" s="958"/>
      <c r="F1040" s="958"/>
      <c r="G1040" s="958"/>
      <c r="H1040" s="958"/>
      <c r="I1040" s="958"/>
      <c r="J1040" s="958"/>
      <c r="K1040" s="958"/>
      <c r="L1040" s="958"/>
      <c r="M1040" s="958"/>
      <c r="N1040" s="958"/>
      <c r="O1040" s="958"/>
      <c r="P1040" s="958"/>
      <c r="Q1040" s="958"/>
      <c r="R1040" s="958"/>
      <c r="S1040" s="958"/>
      <c r="T1040" s="958"/>
      <c r="U1040" s="958"/>
      <c r="V1040" s="958"/>
      <c r="W1040" s="958"/>
      <c r="X1040" s="958"/>
    </row>
    <row r="1041" spans="1:24" x14ac:dyDescent="0.2">
      <c r="A1041" s="549"/>
      <c r="B1041" s="81"/>
      <c r="D1041" s="958"/>
      <c r="E1041" s="958"/>
      <c r="F1041" s="958"/>
      <c r="G1041" s="958"/>
      <c r="H1041" s="958"/>
      <c r="I1041" s="958"/>
      <c r="J1041" s="958"/>
      <c r="K1041" s="958"/>
      <c r="L1041" s="958"/>
      <c r="M1041" s="958"/>
      <c r="N1041" s="958"/>
      <c r="O1041" s="958"/>
      <c r="P1041" s="958"/>
      <c r="Q1041" s="958"/>
      <c r="R1041" s="958"/>
      <c r="S1041" s="958"/>
      <c r="T1041" s="958"/>
      <c r="U1041" s="958"/>
      <c r="V1041" s="958"/>
      <c r="W1041" s="958"/>
      <c r="X1041" s="958"/>
    </row>
    <row r="1042" spans="1:24" x14ac:dyDescent="0.2">
      <c r="A1042" s="549"/>
      <c r="B1042" s="81"/>
      <c r="D1042" s="958"/>
      <c r="E1042" s="958"/>
      <c r="F1042" s="958"/>
      <c r="G1042" s="958"/>
      <c r="H1042" s="958"/>
      <c r="I1042" s="958"/>
      <c r="J1042" s="958"/>
      <c r="K1042" s="958"/>
      <c r="L1042" s="958"/>
      <c r="M1042" s="958"/>
      <c r="N1042" s="958"/>
      <c r="O1042" s="958"/>
      <c r="P1042" s="958"/>
      <c r="Q1042" s="958"/>
      <c r="R1042" s="958"/>
      <c r="S1042" s="958"/>
      <c r="T1042" s="958"/>
      <c r="U1042" s="958"/>
      <c r="V1042" s="958"/>
      <c r="W1042" s="958"/>
      <c r="X1042" s="958"/>
    </row>
    <row r="1043" spans="1:24" x14ac:dyDescent="0.2">
      <c r="A1043" s="549"/>
      <c r="B1043" s="81"/>
      <c r="D1043" s="958"/>
      <c r="E1043" s="958"/>
      <c r="F1043" s="958"/>
      <c r="G1043" s="958"/>
      <c r="H1043" s="958"/>
      <c r="I1043" s="958"/>
      <c r="J1043" s="958"/>
      <c r="K1043" s="958"/>
      <c r="L1043" s="958"/>
      <c r="M1043" s="958"/>
      <c r="N1043" s="958"/>
      <c r="O1043" s="958"/>
      <c r="P1043" s="958"/>
      <c r="Q1043" s="958"/>
      <c r="R1043" s="958"/>
      <c r="S1043" s="958"/>
      <c r="T1043" s="958"/>
      <c r="U1043" s="958"/>
      <c r="V1043" s="958"/>
      <c r="W1043" s="958"/>
      <c r="X1043" s="958"/>
    </row>
    <row r="1044" spans="1:24" x14ac:dyDescent="0.2">
      <c r="A1044" s="549"/>
      <c r="B1044" s="81"/>
      <c r="D1044" s="958"/>
      <c r="E1044" s="958"/>
      <c r="F1044" s="958"/>
      <c r="G1044" s="958"/>
      <c r="H1044" s="958"/>
      <c r="I1044" s="958"/>
      <c r="J1044" s="958"/>
      <c r="K1044" s="958"/>
      <c r="L1044" s="958"/>
      <c r="M1044" s="958"/>
      <c r="N1044" s="958"/>
      <c r="O1044" s="958"/>
      <c r="P1044" s="958"/>
      <c r="Q1044" s="958"/>
      <c r="R1044" s="958"/>
      <c r="S1044" s="958"/>
      <c r="T1044" s="958"/>
      <c r="U1044" s="958"/>
      <c r="V1044" s="958"/>
      <c r="W1044" s="958"/>
      <c r="X1044" s="958"/>
    </row>
    <row r="1045" spans="1:24" x14ac:dyDescent="0.2">
      <c r="A1045" s="549"/>
      <c r="B1045" s="81"/>
      <c r="D1045" s="958"/>
      <c r="E1045" s="958"/>
      <c r="F1045" s="958"/>
      <c r="G1045" s="958"/>
      <c r="H1045" s="958"/>
      <c r="I1045" s="958"/>
      <c r="J1045" s="958"/>
      <c r="K1045" s="958"/>
      <c r="L1045" s="958"/>
      <c r="M1045" s="958"/>
      <c r="N1045" s="958"/>
      <c r="O1045" s="958"/>
      <c r="P1045" s="958"/>
      <c r="Q1045" s="958"/>
      <c r="R1045" s="958"/>
      <c r="S1045" s="958"/>
      <c r="T1045" s="958"/>
      <c r="U1045" s="958"/>
      <c r="V1045" s="958"/>
      <c r="W1045" s="958"/>
      <c r="X1045" s="958"/>
    </row>
    <row r="1046" spans="1:24" x14ac:dyDescent="0.2">
      <c r="A1046" s="549"/>
      <c r="B1046" s="81"/>
      <c r="D1046" s="958"/>
      <c r="E1046" s="958"/>
      <c r="F1046" s="958"/>
      <c r="G1046" s="958"/>
      <c r="H1046" s="958"/>
      <c r="I1046" s="958"/>
      <c r="J1046" s="958"/>
      <c r="K1046" s="958"/>
      <c r="L1046" s="958"/>
      <c r="M1046" s="958"/>
      <c r="N1046" s="958"/>
      <c r="O1046" s="958"/>
      <c r="P1046" s="958"/>
      <c r="Q1046" s="958"/>
      <c r="R1046" s="958"/>
      <c r="S1046" s="958"/>
      <c r="T1046" s="958"/>
      <c r="U1046" s="958"/>
      <c r="V1046" s="958"/>
      <c r="W1046" s="958"/>
      <c r="X1046" s="958"/>
    </row>
    <row r="1047" spans="1:24" x14ac:dyDescent="0.2">
      <c r="A1047" s="549"/>
      <c r="B1047" s="81"/>
      <c r="D1047" s="958"/>
      <c r="E1047" s="958"/>
      <c r="F1047" s="958"/>
      <c r="G1047" s="958"/>
      <c r="H1047" s="958"/>
      <c r="I1047" s="958"/>
      <c r="J1047" s="958"/>
      <c r="K1047" s="958"/>
      <c r="L1047" s="958"/>
      <c r="M1047" s="958"/>
      <c r="N1047" s="958"/>
      <c r="O1047" s="958"/>
      <c r="P1047" s="958"/>
      <c r="Q1047" s="958"/>
      <c r="R1047" s="958"/>
      <c r="S1047" s="958"/>
      <c r="T1047" s="958"/>
      <c r="U1047" s="958"/>
      <c r="V1047" s="958"/>
      <c r="W1047" s="958"/>
      <c r="X1047" s="958"/>
    </row>
    <row r="1048" spans="1:24" x14ac:dyDescent="0.2">
      <c r="A1048" s="549"/>
      <c r="B1048" s="81"/>
      <c r="D1048" s="958"/>
      <c r="E1048" s="958"/>
      <c r="F1048" s="958"/>
      <c r="G1048" s="958"/>
      <c r="H1048" s="958"/>
      <c r="I1048" s="958"/>
      <c r="J1048" s="958"/>
      <c r="K1048" s="958"/>
      <c r="L1048" s="958"/>
      <c r="M1048" s="958"/>
      <c r="N1048" s="958"/>
      <c r="O1048" s="958"/>
      <c r="P1048" s="958"/>
      <c r="Q1048" s="958"/>
      <c r="R1048" s="958"/>
      <c r="S1048" s="958"/>
      <c r="T1048" s="958"/>
      <c r="U1048" s="958"/>
      <c r="V1048" s="958"/>
      <c r="W1048" s="958"/>
      <c r="X1048" s="958"/>
    </row>
    <row r="1049" spans="1:24" x14ac:dyDescent="0.2">
      <c r="A1049" s="549"/>
      <c r="B1049" s="81"/>
      <c r="D1049" s="958"/>
      <c r="E1049" s="958"/>
      <c r="F1049" s="958"/>
      <c r="G1049" s="958"/>
      <c r="H1049" s="958"/>
      <c r="I1049" s="958"/>
      <c r="J1049" s="958"/>
      <c r="K1049" s="958"/>
      <c r="L1049" s="958"/>
      <c r="M1049" s="958"/>
      <c r="N1049" s="958"/>
      <c r="O1049" s="958"/>
      <c r="P1049" s="958"/>
      <c r="Q1049" s="958"/>
      <c r="R1049" s="958"/>
      <c r="S1049" s="958"/>
      <c r="T1049" s="958"/>
      <c r="U1049" s="958"/>
      <c r="V1049" s="958"/>
      <c r="W1049" s="958"/>
      <c r="X1049" s="958"/>
    </row>
    <row r="1050" spans="1:24" x14ac:dyDescent="0.2">
      <c r="A1050" s="549"/>
      <c r="B1050" s="81"/>
      <c r="D1050" s="958"/>
      <c r="E1050" s="958"/>
      <c r="F1050" s="958"/>
      <c r="G1050" s="958"/>
      <c r="H1050" s="958"/>
      <c r="I1050" s="958"/>
      <c r="J1050" s="958"/>
      <c r="K1050" s="958"/>
      <c r="L1050" s="958"/>
      <c r="M1050" s="958"/>
      <c r="N1050" s="958"/>
      <c r="O1050" s="958"/>
      <c r="P1050" s="958"/>
      <c r="Q1050" s="958"/>
      <c r="R1050" s="958"/>
      <c r="S1050" s="958"/>
      <c r="T1050" s="958"/>
      <c r="U1050" s="958"/>
      <c r="V1050" s="958"/>
      <c r="W1050" s="958"/>
      <c r="X1050" s="958"/>
    </row>
    <row r="1051" spans="1:24" x14ac:dyDescent="0.2">
      <c r="A1051" s="549"/>
      <c r="B1051" s="81"/>
      <c r="D1051" s="958"/>
      <c r="E1051" s="958"/>
      <c r="F1051" s="958"/>
      <c r="G1051" s="958"/>
      <c r="H1051" s="958"/>
      <c r="I1051" s="958"/>
      <c r="J1051" s="958"/>
      <c r="K1051" s="958"/>
      <c r="L1051" s="958"/>
      <c r="M1051" s="958"/>
      <c r="N1051" s="958"/>
      <c r="O1051" s="958"/>
      <c r="P1051" s="958"/>
      <c r="Q1051" s="958"/>
      <c r="R1051" s="958"/>
      <c r="S1051" s="958"/>
      <c r="T1051" s="958"/>
      <c r="U1051" s="958"/>
      <c r="V1051" s="958"/>
      <c r="W1051" s="958"/>
      <c r="X1051" s="958"/>
    </row>
    <row r="1052" spans="1:24" x14ac:dyDescent="0.2">
      <c r="A1052" s="549"/>
      <c r="B1052" s="81"/>
      <c r="D1052" s="958"/>
      <c r="E1052" s="958"/>
      <c r="F1052" s="958"/>
      <c r="G1052" s="958"/>
      <c r="H1052" s="958"/>
      <c r="I1052" s="958"/>
      <c r="J1052" s="958"/>
      <c r="K1052" s="958"/>
      <c r="L1052" s="958"/>
      <c r="M1052" s="958"/>
      <c r="N1052" s="958"/>
      <c r="O1052" s="958"/>
      <c r="P1052" s="958"/>
      <c r="Q1052" s="958"/>
      <c r="R1052" s="958"/>
      <c r="S1052" s="958"/>
      <c r="T1052" s="958"/>
      <c r="U1052" s="958"/>
      <c r="V1052" s="958"/>
      <c r="W1052" s="958"/>
      <c r="X1052" s="958"/>
    </row>
    <row r="1053" spans="1:24" x14ac:dyDescent="0.2">
      <c r="A1053" s="549"/>
      <c r="B1053" s="81"/>
      <c r="D1053" s="958"/>
      <c r="E1053" s="958"/>
      <c r="F1053" s="958"/>
      <c r="G1053" s="958"/>
      <c r="H1053" s="958"/>
      <c r="I1053" s="958"/>
      <c r="J1053" s="958"/>
      <c r="K1053" s="958"/>
      <c r="L1053" s="958"/>
      <c r="M1053" s="958"/>
      <c r="N1053" s="958"/>
      <c r="O1053" s="958"/>
      <c r="P1053" s="958"/>
      <c r="Q1053" s="958"/>
      <c r="R1053" s="958"/>
      <c r="S1053" s="958"/>
      <c r="T1053" s="958"/>
      <c r="U1053" s="958"/>
      <c r="V1053" s="958"/>
      <c r="W1053" s="958"/>
      <c r="X1053" s="958"/>
    </row>
    <row r="1054" spans="1:24" x14ac:dyDescent="0.2">
      <c r="A1054" s="549"/>
      <c r="B1054" s="81"/>
      <c r="D1054" s="958"/>
      <c r="E1054" s="958"/>
      <c r="F1054" s="958"/>
      <c r="G1054" s="958"/>
      <c r="H1054" s="958"/>
      <c r="I1054" s="958"/>
      <c r="J1054" s="958"/>
      <c r="K1054" s="958"/>
      <c r="L1054" s="958"/>
      <c r="M1054" s="958"/>
      <c r="N1054" s="958"/>
      <c r="O1054" s="958"/>
      <c r="P1054" s="958"/>
      <c r="Q1054" s="958"/>
      <c r="R1054" s="958"/>
      <c r="S1054" s="958"/>
      <c r="T1054" s="958"/>
      <c r="U1054" s="958"/>
      <c r="V1054" s="958"/>
      <c r="W1054" s="958"/>
      <c r="X1054" s="958"/>
    </row>
    <row r="1055" spans="1:24" x14ac:dyDescent="0.2">
      <c r="A1055" s="549"/>
      <c r="B1055" s="81"/>
      <c r="D1055" s="958"/>
      <c r="E1055" s="958"/>
      <c r="F1055" s="958"/>
      <c r="G1055" s="958"/>
      <c r="H1055" s="958"/>
      <c r="I1055" s="958"/>
      <c r="J1055" s="958"/>
      <c r="K1055" s="958"/>
      <c r="L1055" s="958"/>
      <c r="M1055" s="958"/>
      <c r="N1055" s="958"/>
      <c r="O1055" s="958"/>
      <c r="P1055" s="958"/>
      <c r="Q1055" s="958"/>
      <c r="R1055" s="958"/>
      <c r="S1055" s="958"/>
      <c r="T1055" s="958"/>
      <c r="U1055" s="958"/>
      <c r="V1055" s="958"/>
      <c r="W1055" s="958"/>
      <c r="X1055" s="958"/>
    </row>
    <row r="1056" spans="1:24" x14ac:dyDescent="0.2">
      <c r="A1056" s="549"/>
      <c r="B1056" s="81"/>
      <c r="D1056" s="958"/>
      <c r="E1056" s="958"/>
      <c r="F1056" s="958"/>
      <c r="G1056" s="958"/>
      <c r="H1056" s="958"/>
      <c r="I1056" s="958"/>
      <c r="J1056" s="958"/>
      <c r="K1056" s="958"/>
      <c r="L1056" s="958"/>
      <c r="M1056" s="958"/>
      <c r="N1056" s="958"/>
      <c r="O1056" s="958"/>
      <c r="P1056" s="958"/>
      <c r="Q1056" s="958"/>
      <c r="R1056" s="958"/>
      <c r="S1056" s="958"/>
      <c r="T1056" s="958"/>
      <c r="U1056" s="958"/>
      <c r="V1056" s="958"/>
      <c r="W1056" s="958"/>
      <c r="X1056" s="958"/>
    </row>
    <row r="1057" spans="1:24" x14ac:dyDescent="0.2">
      <c r="A1057" s="549"/>
      <c r="B1057" s="81"/>
      <c r="D1057" s="958"/>
      <c r="E1057" s="958"/>
      <c r="F1057" s="958"/>
      <c r="G1057" s="958"/>
      <c r="H1057" s="958"/>
      <c r="I1057" s="958"/>
      <c r="J1057" s="958"/>
      <c r="K1057" s="958"/>
      <c r="L1057" s="958"/>
      <c r="M1057" s="958"/>
      <c r="N1057" s="958"/>
      <c r="O1057" s="958"/>
      <c r="P1057" s="958"/>
      <c r="Q1057" s="958"/>
      <c r="R1057" s="958"/>
      <c r="S1057" s="958"/>
      <c r="T1057" s="958"/>
      <c r="U1057" s="958"/>
      <c r="V1057" s="958"/>
      <c r="W1057" s="958"/>
      <c r="X1057" s="958"/>
    </row>
    <row r="1058" spans="1:24" x14ac:dyDescent="0.2">
      <c r="A1058" s="549"/>
      <c r="B1058" s="81"/>
      <c r="D1058" s="958"/>
      <c r="E1058" s="958"/>
      <c r="F1058" s="958"/>
      <c r="G1058" s="958"/>
      <c r="H1058" s="958"/>
      <c r="I1058" s="958"/>
      <c r="J1058" s="958"/>
      <c r="K1058" s="958"/>
      <c r="L1058" s="958"/>
      <c r="M1058" s="958"/>
      <c r="N1058" s="958"/>
      <c r="O1058" s="958"/>
      <c r="P1058" s="958"/>
      <c r="Q1058" s="958"/>
      <c r="R1058" s="958"/>
      <c r="S1058" s="958"/>
      <c r="T1058" s="958"/>
      <c r="U1058" s="958"/>
      <c r="V1058" s="958"/>
      <c r="W1058" s="958"/>
      <c r="X1058" s="958"/>
    </row>
    <row r="1059" spans="1:24" x14ac:dyDescent="0.2">
      <c r="A1059" s="549"/>
      <c r="B1059" s="81"/>
      <c r="D1059" s="958"/>
      <c r="E1059" s="958"/>
      <c r="F1059" s="958"/>
      <c r="G1059" s="958"/>
      <c r="H1059" s="958"/>
      <c r="I1059" s="958"/>
      <c r="J1059" s="958"/>
      <c r="K1059" s="958"/>
      <c r="L1059" s="958"/>
      <c r="M1059" s="958"/>
      <c r="N1059" s="958"/>
      <c r="O1059" s="958"/>
      <c r="P1059" s="958"/>
      <c r="Q1059" s="958"/>
      <c r="R1059" s="958"/>
      <c r="S1059" s="958"/>
      <c r="T1059" s="958"/>
      <c r="U1059" s="958"/>
      <c r="V1059" s="958"/>
      <c r="W1059" s="958"/>
      <c r="X1059" s="958"/>
    </row>
    <row r="1060" spans="1:24" x14ac:dyDescent="0.2">
      <c r="A1060" s="549"/>
      <c r="B1060" s="81"/>
      <c r="D1060" s="958"/>
      <c r="E1060" s="958"/>
      <c r="F1060" s="958"/>
      <c r="G1060" s="958"/>
      <c r="H1060" s="958"/>
      <c r="I1060" s="958"/>
      <c r="J1060" s="958"/>
      <c r="K1060" s="958"/>
      <c r="L1060" s="958"/>
      <c r="M1060" s="958"/>
      <c r="N1060" s="958"/>
      <c r="O1060" s="958"/>
      <c r="P1060" s="958"/>
      <c r="Q1060" s="958"/>
      <c r="R1060" s="958"/>
      <c r="S1060" s="958"/>
      <c r="T1060" s="958"/>
      <c r="U1060" s="958"/>
      <c r="V1060" s="958"/>
      <c r="W1060" s="958"/>
      <c r="X1060" s="958"/>
    </row>
    <row r="1061" spans="1:24" x14ac:dyDescent="0.2">
      <c r="A1061" s="549"/>
      <c r="B1061" s="81"/>
      <c r="D1061" s="958"/>
      <c r="E1061" s="958"/>
      <c r="F1061" s="958"/>
      <c r="G1061" s="958"/>
      <c r="H1061" s="958"/>
      <c r="I1061" s="958"/>
      <c r="J1061" s="958"/>
      <c r="K1061" s="958"/>
      <c r="L1061" s="958"/>
      <c r="M1061" s="958"/>
      <c r="N1061" s="958"/>
      <c r="O1061" s="958"/>
      <c r="P1061" s="958"/>
      <c r="Q1061" s="958"/>
      <c r="R1061" s="958"/>
      <c r="S1061" s="958"/>
      <c r="T1061" s="958"/>
      <c r="U1061" s="958"/>
      <c r="V1061" s="958"/>
      <c r="W1061" s="958"/>
      <c r="X1061" s="958"/>
    </row>
    <row r="1062" spans="1:24" x14ac:dyDescent="0.2">
      <c r="A1062" s="549"/>
      <c r="B1062" s="81"/>
      <c r="D1062" s="958"/>
      <c r="E1062" s="958"/>
      <c r="F1062" s="958"/>
      <c r="G1062" s="958"/>
      <c r="H1062" s="958"/>
      <c r="I1062" s="958"/>
      <c r="J1062" s="958"/>
      <c r="K1062" s="958"/>
      <c r="L1062" s="958"/>
      <c r="M1062" s="958"/>
      <c r="N1062" s="958"/>
      <c r="O1062" s="958"/>
      <c r="P1062" s="958"/>
      <c r="Q1062" s="958"/>
      <c r="R1062" s="958"/>
      <c r="S1062" s="958"/>
      <c r="T1062" s="958"/>
      <c r="U1062" s="958"/>
      <c r="V1062" s="958"/>
      <c r="W1062" s="958"/>
      <c r="X1062" s="958"/>
    </row>
    <row r="1063" spans="1:24" x14ac:dyDescent="0.2">
      <c r="A1063" s="549"/>
      <c r="B1063" s="81"/>
      <c r="D1063" s="958"/>
      <c r="E1063" s="958"/>
      <c r="F1063" s="958"/>
      <c r="G1063" s="958"/>
      <c r="H1063" s="958"/>
      <c r="I1063" s="958"/>
      <c r="J1063" s="958"/>
      <c r="K1063" s="958"/>
      <c r="L1063" s="958"/>
      <c r="M1063" s="958"/>
      <c r="N1063" s="958"/>
      <c r="O1063" s="958"/>
      <c r="P1063" s="958"/>
      <c r="Q1063" s="958"/>
      <c r="R1063" s="958"/>
      <c r="S1063" s="958"/>
      <c r="T1063" s="958"/>
      <c r="U1063" s="958"/>
      <c r="V1063" s="958"/>
      <c r="W1063" s="958"/>
      <c r="X1063" s="958"/>
    </row>
    <row r="1064" spans="1:24" x14ac:dyDescent="0.2">
      <c r="A1064" s="549"/>
      <c r="B1064" s="81"/>
      <c r="D1064" s="958"/>
      <c r="E1064" s="958"/>
      <c r="F1064" s="958"/>
      <c r="G1064" s="958"/>
      <c r="H1064" s="958"/>
      <c r="I1064" s="958"/>
      <c r="J1064" s="958"/>
      <c r="K1064" s="958"/>
      <c r="L1064" s="958"/>
      <c r="M1064" s="958"/>
      <c r="N1064" s="958"/>
      <c r="O1064" s="958"/>
      <c r="P1064" s="958"/>
      <c r="Q1064" s="958"/>
      <c r="R1064" s="958"/>
      <c r="S1064" s="958"/>
      <c r="T1064" s="958"/>
      <c r="U1064" s="958"/>
      <c r="V1064" s="958"/>
      <c r="W1064" s="958"/>
      <c r="X1064" s="958"/>
    </row>
    <row r="1065" spans="1:24" x14ac:dyDescent="0.2">
      <c r="A1065" s="549"/>
      <c r="B1065" s="81"/>
      <c r="D1065" s="958"/>
      <c r="E1065" s="958"/>
      <c r="F1065" s="958"/>
      <c r="G1065" s="958"/>
      <c r="H1065" s="958"/>
      <c r="I1065" s="958"/>
      <c r="J1065" s="958"/>
      <c r="K1065" s="958"/>
      <c r="L1065" s="958"/>
      <c r="M1065" s="958"/>
      <c r="N1065" s="958"/>
      <c r="O1065" s="958"/>
      <c r="P1065" s="958"/>
      <c r="Q1065" s="958"/>
      <c r="R1065" s="958"/>
      <c r="S1065" s="958"/>
      <c r="T1065" s="958"/>
      <c r="U1065" s="958"/>
      <c r="V1065" s="958"/>
      <c r="W1065" s="958"/>
      <c r="X1065" s="958"/>
    </row>
    <row r="1066" spans="1:24" x14ac:dyDescent="0.2">
      <c r="A1066" s="549"/>
      <c r="B1066" s="81"/>
      <c r="D1066" s="958"/>
      <c r="E1066" s="958"/>
      <c r="F1066" s="958"/>
      <c r="G1066" s="958"/>
      <c r="H1066" s="958"/>
      <c r="I1066" s="958"/>
      <c r="J1066" s="958"/>
      <c r="K1066" s="958"/>
      <c r="L1066" s="958"/>
      <c r="M1066" s="958"/>
      <c r="N1066" s="958"/>
      <c r="O1066" s="958"/>
      <c r="P1066" s="958"/>
      <c r="Q1066" s="958"/>
      <c r="R1066" s="958"/>
      <c r="S1066" s="958"/>
      <c r="T1066" s="958"/>
      <c r="U1066" s="958"/>
      <c r="V1066" s="958"/>
      <c r="W1066" s="958"/>
      <c r="X1066" s="958"/>
    </row>
    <row r="1067" spans="1:24" x14ac:dyDescent="0.2">
      <c r="A1067" s="549"/>
      <c r="B1067" s="81"/>
      <c r="D1067" s="958"/>
      <c r="E1067" s="958"/>
      <c r="F1067" s="958"/>
      <c r="G1067" s="958"/>
      <c r="H1067" s="958"/>
      <c r="I1067" s="958"/>
      <c r="J1067" s="958"/>
      <c r="K1067" s="958"/>
      <c r="L1067" s="958"/>
      <c r="M1067" s="958"/>
      <c r="N1067" s="958"/>
      <c r="O1067" s="958"/>
      <c r="P1067" s="958"/>
      <c r="Q1067" s="958"/>
      <c r="R1067" s="958"/>
      <c r="S1067" s="958"/>
      <c r="T1067" s="958"/>
      <c r="U1067" s="958"/>
      <c r="V1067" s="958"/>
      <c r="W1067" s="958"/>
      <c r="X1067" s="958"/>
    </row>
    <row r="1068" spans="1:24" x14ac:dyDescent="0.2">
      <c r="A1068" s="549"/>
      <c r="B1068" s="81"/>
      <c r="D1068" s="958"/>
      <c r="E1068" s="958"/>
      <c r="F1068" s="958"/>
      <c r="G1068" s="958"/>
      <c r="H1068" s="958"/>
      <c r="I1068" s="958"/>
      <c r="J1068" s="958"/>
      <c r="K1068" s="958"/>
      <c r="L1068" s="958"/>
      <c r="M1068" s="958"/>
      <c r="N1068" s="958"/>
      <c r="O1068" s="958"/>
      <c r="P1068" s="958"/>
      <c r="Q1068" s="958"/>
      <c r="R1068" s="958"/>
      <c r="S1068" s="958"/>
      <c r="T1068" s="958"/>
      <c r="U1068" s="958"/>
      <c r="V1068" s="958"/>
      <c r="W1068" s="958"/>
      <c r="X1068" s="958"/>
    </row>
    <row r="1069" spans="1:24" x14ac:dyDescent="0.2">
      <c r="A1069" s="549"/>
      <c r="B1069" s="81"/>
      <c r="D1069" s="958"/>
      <c r="E1069" s="958"/>
      <c r="F1069" s="958"/>
      <c r="G1069" s="958"/>
      <c r="H1069" s="958"/>
      <c r="I1069" s="958"/>
      <c r="J1069" s="958"/>
      <c r="K1069" s="958"/>
      <c r="L1069" s="958"/>
      <c r="M1069" s="958"/>
      <c r="N1069" s="958"/>
      <c r="O1069" s="958"/>
      <c r="P1069" s="958"/>
      <c r="Q1069" s="958"/>
      <c r="R1069" s="958"/>
      <c r="S1069" s="958"/>
      <c r="T1069" s="958"/>
      <c r="U1069" s="958"/>
      <c r="V1069" s="958"/>
      <c r="W1069" s="958"/>
      <c r="X1069" s="958"/>
    </row>
    <row r="1070" spans="1:24" x14ac:dyDescent="0.2">
      <c r="A1070" s="549"/>
      <c r="B1070" s="81"/>
      <c r="D1070" s="958"/>
      <c r="E1070" s="958"/>
      <c r="F1070" s="958"/>
      <c r="G1070" s="958"/>
      <c r="H1070" s="958"/>
      <c r="I1070" s="958"/>
      <c r="J1070" s="958"/>
      <c r="K1070" s="958"/>
      <c r="L1070" s="958"/>
      <c r="M1070" s="958"/>
      <c r="N1070" s="958"/>
      <c r="O1070" s="958"/>
      <c r="P1070" s="958"/>
      <c r="Q1070" s="958"/>
      <c r="R1070" s="958"/>
      <c r="S1070" s="958"/>
      <c r="T1070" s="958"/>
      <c r="U1070" s="958"/>
      <c r="V1070" s="958"/>
      <c r="W1070" s="958"/>
      <c r="X1070" s="958"/>
    </row>
    <row r="1071" spans="1:24" x14ac:dyDescent="0.2">
      <c r="A1071" s="549"/>
      <c r="B1071" s="81"/>
      <c r="D1071" s="958"/>
      <c r="E1071" s="958"/>
      <c r="F1071" s="958"/>
      <c r="G1071" s="958"/>
      <c r="H1071" s="958"/>
      <c r="I1071" s="958"/>
      <c r="J1071" s="958"/>
      <c r="K1071" s="958"/>
      <c r="L1071" s="958"/>
      <c r="M1071" s="958"/>
      <c r="N1071" s="958"/>
      <c r="O1071" s="958"/>
      <c r="P1071" s="958"/>
      <c r="Q1071" s="958"/>
      <c r="R1071" s="958"/>
      <c r="S1071" s="958"/>
      <c r="T1071" s="958"/>
      <c r="U1071" s="958"/>
      <c r="V1071" s="958"/>
      <c r="W1071" s="958"/>
      <c r="X1071" s="958"/>
    </row>
    <row r="1072" spans="1:24" x14ac:dyDescent="0.2">
      <c r="A1072" s="549"/>
      <c r="B1072" s="81"/>
      <c r="D1072" s="958"/>
      <c r="E1072" s="958"/>
      <c r="F1072" s="958"/>
      <c r="G1072" s="958"/>
      <c r="H1072" s="958"/>
      <c r="I1072" s="958"/>
      <c r="J1072" s="958"/>
      <c r="K1072" s="958"/>
      <c r="L1072" s="958"/>
      <c r="M1072" s="958"/>
      <c r="N1072" s="958"/>
      <c r="O1072" s="958"/>
      <c r="P1072" s="958"/>
      <c r="Q1072" s="958"/>
      <c r="R1072" s="958"/>
      <c r="S1072" s="958"/>
      <c r="T1072" s="958"/>
      <c r="U1072" s="958"/>
      <c r="V1072" s="958"/>
      <c r="W1072" s="958"/>
      <c r="X1072" s="958"/>
    </row>
    <row r="1073" spans="1:24" x14ac:dyDescent="0.2">
      <c r="A1073" s="549"/>
      <c r="B1073" s="81"/>
      <c r="D1073" s="958"/>
      <c r="E1073" s="958"/>
      <c r="F1073" s="958"/>
      <c r="G1073" s="958"/>
      <c r="H1073" s="958"/>
      <c r="I1073" s="958"/>
      <c r="J1073" s="958"/>
      <c r="K1073" s="958"/>
      <c r="L1073" s="958"/>
      <c r="M1073" s="958"/>
      <c r="N1073" s="958"/>
      <c r="O1073" s="958"/>
      <c r="P1073" s="958"/>
      <c r="Q1073" s="958"/>
      <c r="R1073" s="958"/>
      <c r="S1073" s="958"/>
      <c r="T1073" s="958"/>
      <c r="U1073" s="958"/>
      <c r="V1073" s="958"/>
      <c r="W1073" s="958"/>
      <c r="X1073" s="958"/>
    </row>
    <row r="1074" spans="1:24" x14ac:dyDescent="0.2">
      <c r="A1074" s="549"/>
      <c r="B1074" s="81"/>
      <c r="D1074" s="958"/>
      <c r="E1074" s="958"/>
      <c r="F1074" s="958"/>
      <c r="G1074" s="958"/>
      <c r="H1074" s="958"/>
      <c r="I1074" s="958"/>
      <c r="J1074" s="958"/>
      <c r="K1074" s="958"/>
      <c r="L1074" s="958"/>
      <c r="M1074" s="958"/>
      <c r="N1074" s="958"/>
      <c r="O1074" s="958"/>
      <c r="P1074" s="958"/>
      <c r="Q1074" s="958"/>
      <c r="R1074" s="958"/>
      <c r="S1074" s="958"/>
      <c r="T1074" s="958"/>
      <c r="U1074" s="958"/>
      <c r="V1074" s="958"/>
      <c r="W1074" s="958"/>
      <c r="X1074" s="958"/>
    </row>
    <row r="1075" spans="1:24" x14ac:dyDescent="0.2">
      <c r="A1075" s="549"/>
      <c r="B1075" s="81"/>
      <c r="D1075" s="958"/>
      <c r="E1075" s="958"/>
      <c r="F1075" s="958"/>
      <c r="G1075" s="958"/>
      <c r="H1075" s="958"/>
      <c r="I1075" s="958"/>
      <c r="J1075" s="958"/>
      <c r="K1075" s="958"/>
      <c r="L1075" s="958"/>
      <c r="M1075" s="958"/>
      <c r="N1075" s="958"/>
      <c r="O1075" s="958"/>
      <c r="P1075" s="958"/>
      <c r="Q1075" s="958"/>
      <c r="R1075" s="958"/>
      <c r="S1075" s="958"/>
      <c r="T1075" s="958"/>
      <c r="U1075" s="958"/>
      <c r="V1075" s="958"/>
      <c r="W1075" s="958"/>
      <c r="X1075" s="958"/>
    </row>
    <row r="1076" spans="1:24" x14ac:dyDescent="0.2">
      <c r="A1076" s="549"/>
      <c r="B1076" s="81"/>
      <c r="D1076" s="958"/>
      <c r="E1076" s="958"/>
      <c r="F1076" s="958"/>
      <c r="G1076" s="958"/>
      <c r="H1076" s="958"/>
      <c r="I1076" s="958"/>
      <c r="J1076" s="958"/>
      <c r="K1076" s="958"/>
      <c r="L1076" s="958"/>
      <c r="M1076" s="958"/>
      <c r="N1076" s="958"/>
      <c r="O1076" s="958"/>
      <c r="P1076" s="958"/>
      <c r="Q1076" s="958"/>
      <c r="R1076" s="958"/>
      <c r="S1076" s="958"/>
      <c r="T1076" s="958"/>
      <c r="U1076" s="958"/>
      <c r="V1076" s="958"/>
      <c r="W1076" s="958"/>
      <c r="X1076" s="958"/>
    </row>
    <row r="1077" spans="1:24" x14ac:dyDescent="0.2">
      <c r="A1077" s="549"/>
      <c r="B1077" s="81"/>
      <c r="D1077" s="958"/>
      <c r="E1077" s="958"/>
      <c r="F1077" s="958"/>
      <c r="G1077" s="958"/>
      <c r="H1077" s="958"/>
      <c r="I1077" s="958"/>
      <c r="J1077" s="958"/>
      <c r="K1077" s="958"/>
      <c r="L1077" s="958"/>
      <c r="M1077" s="958"/>
      <c r="N1077" s="958"/>
      <c r="O1077" s="958"/>
      <c r="P1077" s="958"/>
      <c r="Q1077" s="958"/>
      <c r="R1077" s="958"/>
      <c r="S1077" s="958"/>
      <c r="T1077" s="958"/>
      <c r="U1077" s="958"/>
      <c r="V1077" s="958"/>
      <c r="W1077" s="958"/>
      <c r="X1077" s="958"/>
    </row>
    <row r="1078" spans="1:24" x14ac:dyDescent="0.2">
      <c r="A1078" s="549"/>
      <c r="B1078" s="81"/>
      <c r="D1078" s="958"/>
      <c r="E1078" s="958"/>
      <c r="F1078" s="958"/>
      <c r="G1078" s="958"/>
      <c r="H1078" s="958"/>
      <c r="I1078" s="958"/>
      <c r="J1078" s="958"/>
      <c r="K1078" s="958"/>
      <c r="L1078" s="958"/>
      <c r="M1078" s="958"/>
      <c r="N1078" s="958"/>
      <c r="O1078" s="958"/>
      <c r="P1078" s="958"/>
      <c r="Q1078" s="958"/>
      <c r="R1078" s="958"/>
      <c r="S1078" s="958"/>
      <c r="T1078" s="958"/>
      <c r="U1078" s="958"/>
      <c r="V1078" s="958"/>
      <c r="W1078" s="958"/>
      <c r="X1078" s="958"/>
    </row>
    <row r="1079" spans="1:24" x14ac:dyDescent="0.2">
      <c r="A1079" s="549"/>
      <c r="B1079" s="81"/>
      <c r="D1079" s="958"/>
      <c r="E1079" s="958"/>
      <c r="F1079" s="958"/>
      <c r="G1079" s="958"/>
      <c r="H1079" s="958"/>
      <c r="I1079" s="958"/>
      <c r="J1079" s="958"/>
      <c r="K1079" s="958"/>
      <c r="L1079" s="958"/>
      <c r="M1079" s="958"/>
      <c r="N1079" s="958"/>
      <c r="O1079" s="958"/>
      <c r="P1079" s="958"/>
      <c r="Q1079" s="958"/>
      <c r="R1079" s="958"/>
      <c r="S1079" s="958"/>
      <c r="T1079" s="958"/>
      <c r="U1079" s="958"/>
      <c r="V1079" s="958"/>
      <c r="W1079" s="958"/>
      <c r="X1079" s="958"/>
    </row>
    <row r="1080" spans="1:24" x14ac:dyDescent="0.2">
      <c r="A1080" s="549"/>
      <c r="B1080" s="81"/>
      <c r="D1080" s="958"/>
      <c r="E1080" s="958"/>
      <c r="F1080" s="958"/>
      <c r="G1080" s="958"/>
      <c r="H1080" s="958"/>
      <c r="I1080" s="958"/>
      <c r="J1080" s="958"/>
      <c r="K1080" s="958"/>
      <c r="L1080" s="958"/>
      <c r="M1080" s="958"/>
      <c r="N1080" s="958"/>
      <c r="O1080" s="958"/>
      <c r="P1080" s="958"/>
      <c r="Q1080" s="958"/>
      <c r="R1080" s="958"/>
      <c r="S1080" s="958"/>
      <c r="T1080" s="958"/>
      <c r="U1080" s="958"/>
      <c r="V1080" s="958"/>
      <c r="W1080" s="958"/>
      <c r="X1080" s="958"/>
    </row>
    <row r="1081" spans="1:24" x14ac:dyDescent="0.2">
      <c r="A1081" s="549"/>
      <c r="B1081" s="81"/>
      <c r="D1081" s="958"/>
      <c r="E1081" s="958"/>
      <c r="F1081" s="958"/>
      <c r="G1081" s="958"/>
      <c r="H1081" s="958"/>
      <c r="I1081" s="958"/>
      <c r="J1081" s="958"/>
      <c r="K1081" s="958"/>
      <c r="L1081" s="958"/>
      <c r="M1081" s="958"/>
      <c r="N1081" s="958"/>
      <c r="O1081" s="958"/>
      <c r="P1081" s="958"/>
      <c r="Q1081" s="958"/>
      <c r="R1081" s="958"/>
      <c r="S1081" s="958"/>
      <c r="T1081" s="958"/>
      <c r="U1081" s="958"/>
      <c r="V1081" s="958"/>
      <c r="W1081" s="958"/>
      <c r="X1081" s="958"/>
    </row>
    <row r="1082" spans="1:24" x14ac:dyDescent="0.2">
      <c r="A1082" s="549"/>
      <c r="B1082" s="81"/>
      <c r="D1082" s="958"/>
      <c r="E1082" s="958"/>
      <c r="F1082" s="958"/>
      <c r="G1082" s="958"/>
      <c r="H1082" s="958"/>
      <c r="I1082" s="958"/>
      <c r="J1082" s="958"/>
      <c r="K1082" s="958"/>
      <c r="L1082" s="958"/>
      <c r="M1082" s="958"/>
      <c r="N1082" s="958"/>
      <c r="O1082" s="958"/>
      <c r="P1082" s="958"/>
      <c r="Q1082" s="958"/>
      <c r="R1082" s="958"/>
      <c r="S1082" s="958"/>
      <c r="T1082" s="958"/>
      <c r="U1082" s="958"/>
      <c r="V1082" s="958"/>
      <c r="W1082" s="958"/>
      <c r="X1082" s="958"/>
    </row>
    <row r="1083" spans="1:24" x14ac:dyDescent="0.2">
      <c r="A1083" s="549"/>
      <c r="B1083" s="81"/>
      <c r="D1083" s="958"/>
      <c r="E1083" s="958"/>
      <c r="F1083" s="958"/>
      <c r="G1083" s="958"/>
      <c r="H1083" s="958"/>
      <c r="I1083" s="958"/>
      <c r="J1083" s="958"/>
      <c r="K1083" s="958"/>
      <c r="L1083" s="958"/>
      <c r="M1083" s="958"/>
      <c r="N1083" s="958"/>
      <c r="O1083" s="958"/>
      <c r="P1083" s="958"/>
      <c r="Q1083" s="958"/>
      <c r="R1083" s="958"/>
      <c r="S1083" s="958"/>
      <c r="T1083" s="958"/>
      <c r="U1083" s="958"/>
      <c r="V1083" s="958"/>
      <c r="W1083" s="958"/>
      <c r="X1083" s="958"/>
    </row>
    <row r="1084" spans="1:24" x14ac:dyDescent="0.2">
      <c r="A1084" s="549"/>
      <c r="B1084" s="81"/>
      <c r="D1084" s="958"/>
      <c r="E1084" s="958"/>
      <c r="F1084" s="958"/>
      <c r="G1084" s="958"/>
      <c r="H1084" s="958"/>
      <c r="I1084" s="958"/>
      <c r="J1084" s="958"/>
      <c r="K1084" s="958"/>
      <c r="L1084" s="958"/>
      <c r="M1084" s="958"/>
      <c r="N1084" s="958"/>
      <c r="O1084" s="958"/>
      <c r="P1084" s="958"/>
      <c r="Q1084" s="958"/>
      <c r="R1084" s="958"/>
      <c r="S1084" s="958"/>
      <c r="T1084" s="958"/>
      <c r="U1084" s="958"/>
      <c r="V1084" s="958"/>
      <c r="W1084" s="958"/>
      <c r="X1084" s="958"/>
    </row>
    <row r="1085" spans="1:24" x14ac:dyDescent="0.2">
      <c r="A1085" s="549"/>
      <c r="B1085" s="81"/>
      <c r="D1085" s="958"/>
      <c r="E1085" s="958"/>
      <c r="F1085" s="958"/>
      <c r="G1085" s="958"/>
      <c r="H1085" s="958"/>
      <c r="I1085" s="958"/>
      <c r="J1085" s="958"/>
      <c r="K1085" s="958"/>
      <c r="L1085" s="958"/>
      <c r="M1085" s="958"/>
      <c r="N1085" s="958"/>
      <c r="O1085" s="958"/>
      <c r="P1085" s="958"/>
      <c r="Q1085" s="958"/>
      <c r="R1085" s="958"/>
      <c r="S1085" s="958"/>
      <c r="T1085" s="958"/>
      <c r="U1085" s="958"/>
      <c r="V1085" s="958"/>
      <c r="W1085" s="958"/>
      <c r="X1085" s="958"/>
    </row>
    <row r="1086" spans="1:24" x14ac:dyDescent="0.2">
      <c r="A1086" s="549"/>
      <c r="B1086" s="81"/>
      <c r="D1086" s="958"/>
      <c r="E1086" s="958"/>
      <c r="F1086" s="958"/>
      <c r="G1086" s="958"/>
      <c r="H1086" s="958"/>
      <c r="I1086" s="958"/>
      <c r="J1086" s="958"/>
      <c r="K1086" s="958"/>
      <c r="L1086" s="958"/>
      <c r="M1086" s="958"/>
      <c r="N1086" s="958"/>
      <c r="O1086" s="958"/>
      <c r="P1086" s="958"/>
      <c r="Q1086" s="958"/>
      <c r="R1086" s="958"/>
      <c r="S1086" s="958"/>
      <c r="T1086" s="958"/>
      <c r="U1086" s="958"/>
      <c r="V1086" s="958"/>
      <c r="W1086" s="958"/>
      <c r="X1086" s="958"/>
    </row>
    <row r="1087" spans="1:24" x14ac:dyDescent="0.2">
      <c r="A1087" s="549"/>
      <c r="B1087" s="81"/>
      <c r="D1087" s="958"/>
      <c r="E1087" s="958"/>
      <c r="F1087" s="958"/>
      <c r="G1087" s="958"/>
      <c r="H1087" s="958"/>
      <c r="I1087" s="958"/>
      <c r="J1087" s="958"/>
      <c r="K1087" s="958"/>
      <c r="L1087" s="958"/>
      <c r="M1087" s="958"/>
      <c r="N1087" s="958"/>
      <c r="O1087" s="958"/>
      <c r="P1087" s="958"/>
      <c r="Q1087" s="958"/>
      <c r="R1087" s="958"/>
      <c r="S1087" s="958"/>
      <c r="T1087" s="958"/>
      <c r="U1087" s="958"/>
      <c r="V1087" s="958"/>
      <c r="W1087" s="958"/>
      <c r="X1087" s="958"/>
    </row>
    <row r="1088" spans="1:24" x14ac:dyDescent="0.2">
      <c r="A1088" s="549"/>
      <c r="B1088" s="81"/>
      <c r="D1088" s="958"/>
      <c r="E1088" s="958"/>
      <c r="F1088" s="958"/>
      <c r="G1088" s="958"/>
      <c r="H1088" s="958"/>
      <c r="I1088" s="958"/>
      <c r="J1088" s="958"/>
      <c r="K1088" s="958"/>
      <c r="L1088" s="958"/>
      <c r="M1088" s="958"/>
      <c r="N1088" s="958"/>
      <c r="O1088" s="958"/>
      <c r="P1088" s="958"/>
      <c r="Q1088" s="958"/>
      <c r="R1088" s="958"/>
      <c r="S1088" s="958"/>
      <c r="T1088" s="958"/>
      <c r="U1088" s="958"/>
      <c r="V1088" s="958"/>
      <c r="W1088" s="958"/>
      <c r="X1088" s="958"/>
    </row>
    <row r="1089" spans="1:24" x14ac:dyDescent="0.2">
      <c r="A1089" s="549"/>
      <c r="B1089" s="81"/>
      <c r="D1089" s="958"/>
      <c r="E1089" s="958"/>
      <c r="F1089" s="958"/>
      <c r="G1089" s="958"/>
      <c r="H1089" s="958"/>
      <c r="I1089" s="958"/>
      <c r="J1089" s="958"/>
      <c r="K1089" s="958"/>
      <c r="L1089" s="958"/>
      <c r="M1089" s="958"/>
      <c r="N1089" s="958"/>
      <c r="O1089" s="958"/>
      <c r="P1089" s="958"/>
      <c r="Q1089" s="958"/>
      <c r="R1089" s="958"/>
      <c r="S1089" s="958"/>
      <c r="T1089" s="958"/>
      <c r="U1089" s="958"/>
      <c r="V1089" s="958"/>
      <c r="W1089" s="958"/>
      <c r="X1089" s="958"/>
    </row>
    <row r="1090" spans="1:24" x14ac:dyDescent="0.2">
      <c r="A1090" s="549"/>
      <c r="B1090" s="81"/>
      <c r="D1090" s="958"/>
      <c r="E1090" s="958"/>
      <c r="F1090" s="958"/>
      <c r="G1090" s="958"/>
      <c r="H1090" s="958"/>
      <c r="I1090" s="958"/>
      <c r="J1090" s="958"/>
      <c r="K1090" s="958"/>
      <c r="L1090" s="958"/>
      <c r="M1090" s="958"/>
      <c r="N1090" s="958"/>
      <c r="O1090" s="958"/>
      <c r="P1090" s="958"/>
      <c r="Q1090" s="958"/>
      <c r="R1090" s="958"/>
      <c r="S1090" s="958"/>
      <c r="T1090" s="958"/>
      <c r="U1090" s="958"/>
      <c r="V1090" s="958"/>
      <c r="W1090" s="958"/>
      <c r="X1090" s="958"/>
    </row>
    <row r="1091" spans="1:24" x14ac:dyDescent="0.2">
      <c r="A1091" s="549"/>
      <c r="B1091" s="81"/>
      <c r="D1091" s="958"/>
      <c r="E1091" s="958"/>
      <c r="F1091" s="958"/>
      <c r="G1091" s="958"/>
      <c r="H1091" s="958"/>
      <c r="I1091" s="958"/>
      <c r="J1091" s="958"/>
      <c r="K1091" s="958"/>
      <c r="L1091" s="958"/>
      <c r="M1091" s="958"/>
      <c r="N1091" s="958"/>
      <c r="O1091" s="958"/>
      <c r="P1091" s="958"/>
      <c r="Q1091" s="958"/>
      <c r="R1091" s="958"/>
      <c r="S1091" s="958"/>
      <c r="T1091" s="958"/>
      <c r="U1091" s="958"/>
      <c r="V1091" s="958"/>
      <c r="W1091" s="958"/>
      <c r="X1091" s="958"/>
    </row>
    <row r="1092" spans="1:24" x14ac:dyDescent="0.2">
      <c r="A1092" s="549"/>
      <c r="B1092" s="81"/>
      <c r="D1092" s="958"/>
      <c r="E1092" s="958"/>
      <c r="F1092" s="958"/>
      <c r="G1092" s="958"/>
      <c r="H1092" s="958"/>
      <c r="I1092" s="958"/>
      <c r="J1092" s="958"/>
      <c r="K1092" s="958"/>
      <c r="L1092" s="958"/>
      <c r="M1092" s="958"/>
      <c r="N1092" s="958"/>
      <c r="O1092" s="958"/>
      <c r="P1092" s="958"/>
      <c r="Q1092" s="958"/>
      <c r="R1092" s="958"/>
      <c r="S1092" s="958"/>
      <c r="T1092" s="958"/>
      <c r="U1092" s="958"/>
      <c r="V1092" s="958"/>
      <c r="W1092" s="958"/>
      <c r="X1092" s="958"/>
    </row>
    <row r="1093" spans="1:24" x14ac:dyDescent="0.2">
      <c r="A1093" s="549"/>
      <c r="B1093" s="81"/>
      <c r="D1093" s="958"/>
      <c r="E1093" s="958"/>
      <c r="F1093" s="958"/>
      <c r="G1093" s="958"/>
      <c r="H1093" s="958"/>
      <c r="I1093" s="958"/>
      <c r="J1093" s="958"/>
      <c r="K1093" s="958"/>
      <c r="L1093" s="958"/>
      <c r="M1093" s="958"/>
      <c r="N1093" s="958"/>
      <c r="O1093" s="958"/>
      <c r="P1093" s="958"/>
      <c r="Q1093" s="958"/>
      <c r="R1093" s="958"/>
      <c r="S1093" s="958"/>
      <c r="T1093" s="958"/>
      <c r="U1093" s="958"/>
      <c r="V1093" s="958"/>
      <c r="W1093" s="958"/>
      <c r="X1093" s="958"/>
    </row>
    <row r="1094" spans="1:24" x14ac:dyDescent="0.2">
      <c r="A1094" s="549"/>
      <c r="B1094" s="81"/>
      <c r="D1094" s="958"/>
      <c r="E1094" s="958"/>
      <c r="F1094" s="958"/>
      <c r="G1094" s="958"/>
      <c r="H1094" s="958"/>
      <c r="I1094" s="958"/>
      <c r="J1094" s="958"/>
      <c r="K1094" s="958"/>
      <c r="L1094" s="958"/>
      <c r="M1094" s="958"/>
      <c r="N1094" s="958"/>
      <c r="O1094" s="958"/>
      <c r="P1094" s="958"/>
      <c r="Q1094" s="958"/>
      <c r="R1094" s="958"/>
      <c r="S1094" s="958"/>
      <c r="T1094" s="958"/>
      <c r="U1094" s="958"/>
      <c r="V1094" s="958"/>
      <c r="W1094" s="958"/>
      <c r="X1094" s="958"/>
    </row>
    <row r="1095" spans="1:24" x14ac:dyDescent="0.2">
      <c r="A1095" s="549"/>
      <c r="B1095" s="81"/>
      <c r="D1095" s="958"/>
      <c r="E1095" s="958"/>
      <c r="F1095" s="958"/>
      <c r="G1095" s="958"/>
      <c r="H1095" s="958"/>
      <c r="I1095" s="958"/>
      <c r="J1095" s="958"/>
      <c r="K1095" s="958"/>
      <c r="L1095" s="958"/>
      <c r="M1095" s="958"/>
      <c r="N1095" s="958"/>
      <c r="O1095" s="958"/>
      <c r="P1095" s="958"/>
      <c r="Q1095" s="958"/>
      <c r="R1095" s="958"/>
      <c r="S1095" s="958"/>
      <c r="T1095" s="958"/>
      <c r="U1095" s="958"/>
      <c r="V1095" s="958"/>
      <c r="W1095" s="958"/>
      <c r="X1095" s="958"/>
    </row>
    <row r="1096" spans="1:24" x14ac:dyDescent="0.2">
      <c r="A1096" s="549"/>
      <c r="B1096" s="81"/>
      <c r="D1096" s="958"/>
      <c r="E1096" s="958"/>
      <c r="F1096" s="958"/>
      <c r="G1096" s="958"/>
      <c r="H1096" s="958"/>
      <c r="I1096" s="958"/>
      <c r="J1096" s="958"/>
      <c r="K1096" s="958"/>
      <c r="L1096" s="958"/>
      <c r="M1096" s="958"/>
      <c r="N1096" s="958"/>
      <c r="O1096" s="958"/>
      <c r="P1096" s="958"/>
      <c r="Q1096" s="958"/>
      <c r="R1096" s="958"/>
      <c r="S1096" s="958"/>
      <c r="T1096" s="958"/>
      <c r="U1096" s="958"/>
      <c r="V1096" s="958"/>
      <c r="W1096" s="958"/>
      <c r="X1096" s="958"/>
    </row>
    <row r="1097" spans="1:24" x14ac:dyDescent="0.2">
      <c r="A1097" s="549"/>
      <c r="B1097" s="81"/>
      <c r="D1097" s="958"/>
      <c r="E1097" s="958"/>
      <c r="F1097" s="958"/>
      <c r="G1097" s="958"/>
      <c r="H1097" s="958"/>
      <c r="I1097" s="958"/>
      <c r="J1097" s="958"/>
      <c r="K1097" s="958"/>
      <c r="L1097" s="958"/>
      <c r="M1097" s="958"/>
      <c r="N1097" s="958"/>
      <c r="O1097" s="958"/>
      <c r="P1097" s="958"/>
      <c r="Q1097" s="958"/>
      <c r="R1097" s="958"/>
      <c r="S1097" s="958"/>
      <c r="T1097" s="958"/>
      <c r="U1097" s="958"/>
      <c r="V1097" s="958"/>
      <c r="W1097" s="958"/>
      <c r="X1097" s="958"/>
    </row>
    <row r="1098" spans="1:24" x14ac:dyDescent="0.2">
      <c r="A1098" s="549"/>
      <c r="B1098" s="81"/>
      <c r="D1098" s="958"/>
      <c r="E1098" s="958"/>
      <c r="F1098" s="958"/>
      <c r="G1098" s="958"/>
      <c r="H1098" s="958"/>
      <c r="I1098" s="958"/>
      <c r="J1098" s="958"/>
      <c r="K1098" s="958"/>
      <c r="L1098" s="958"/>
      <c r="M1098" s="958"/>
      <c r="N1098" s="958"/>
      <c r="O1098" s="958"/>
      <c r="P1098" s="958"/>
      <c r="Q1098" s="958"/>
      <c r="R1098" s="958"/>
      <c r="S1098" s="958"/>
      <c r="T1098" s="958"/>
      <c r="U1098" s="958"/>
      <c r="V1098" s="958"/>
      <c r="W1098" s="958"/>
      <c r="X1098" s="958"/>
    </row>
    <row r="1099" spans="1:24" x14ac:dyDescent="0.2">
      <c r="A1099" s="549"/>
      <c r="B1099" s="81"/>
      <c r="D1099" s="958"/>
      <c r="E1099" s="958"/>
      <c r="F1099" s="958"/>
      <c r="G1099" s="958"/>
      <c r="H1099" s="958"/>
      <c r="I1099" s="958"/>
      <c r="J1099" s="958"/>
      <c r="K1099" s="958"/>
      <c r="L1099" s="958"/>
      <c r="M1099" s="958"/>
      <c r="N1099" s="958"/>
      <c r="O1099" s="958"/>
      <c r="P1099" s="958"/>
      <c r="Q1099" s="958"/>
      <c r="R1099" s="958"/>
      <c r="S1099" s="958"/>
      <c r="T1099" s="958"/>
      <c r="U1099" s="958"/>
      <c r="V1099" s="958"/>
      <c r="W1099" s="958"/>
      <c r="X1099" s="958"/>
    </row>
    <row r="1100" spans="1:24" x14ac:dyDescent="0.2">
      <c r="A1100" s="549"/>
      <c r="B1100" s="81"/>
      <c r="D1100" s="958"/>
      <c r="E1100" s="958"/>
      <c r="F1100" s="958"/>
      <c r="G1100" s="958"/>
      <c r="H1100" s="958"/>
      <c r="I1100" s="958"/>
      <c r="J1100" s="958"/>
      <c r="K1100" s="958"/>
      <c r="L1100" s="958"/>
      <c r="M1100" s="958"/>
      <c r="N1100" s="958"/>
      <c r="O1100" s="958"/>
      <c r="P1100" s="958"/>
      <c r="Q1100" s="958"/>
      <c r="R1100" s="958"/>
      <c r="S1100" s="958"/>
      <c r="T1100" s="958"/>
      <c r="U1100" s="958"/>
      <c r="V1100" s="958"/>
      <c r="W1100" s="958"/>
      <c r="X1100" s="958"/>
    </row>
    <row r="1101" spans="1:24" x14ac:dyDescent="0.2">
      <c r="A1101" s="549"/>
      <c r="B1101" s="81"/>
      <c r="D1101" s="958"/>
      <c r="E1101" s="958"/>
      <c r="F1101" s="958"/>
      <c r="G1101" s="958"/>
      <c r="H1101" s="958"/>
      <c r="I1101" s="958"/>
      <c r="J1101" s="958"/>
      <c r="K1101" s="958"/>
      <c r="L1101" s="958"/>
      <c r="M1101" s="958"/>
      <c r="N1101" s="958"/>
      <c r="O1101" s="958"/>
      <c r="P1101" s="958"/>
      <c r="Q1101" s="958"/>
      <c r="R1101" s="958"/>
      <c r="S1101" s="958"/>
      <c r="T1101" s="958"/>
      <c r="U1101" s="958"/>
      <c r="V1101" s="958"/>
      <c r="W1101" s="958"/>
      <c r="X1101" s="958"/>
    </row>
    <row r="1102" spans="1:24" x14ac:dyDescent="0.2">
      <c r="A1102" s="549"/>
      <c r="B1102" s="81"/>
      <c r="D1102" s="958"/>
      <c r="E1102" s="958"/>
      <c r="F1102" s="958"/>
      <c r="G1102" s="958"/>
      <c r="H1102" s="958"/>
      <c r="I1102" s="958"/>
      <c r="J1102" s="958"/>
      <c r="K1102" s="958"/>
      <c r="L1102" s="958"/>
      <c r="M1102" s="958"/>
      <c r="N1102" s="958"/>
      <c r="O1102" s="958"/>
      <c r="P1102" s="958"/>
      <c r="Q1102" s="958"/>
      <c r="R1102" s="958"/>
      <c r="S1102" s="958"/>
      <c r="T1102" s="958"/>
      <c r="U1102" s="958"/>
      <c r="V1102" s="958"/>
      <c r="W1102" s="958"/>
      <c r="X1102" s="958"/>
    </row>
    <row r="1103" spans="1:24" x14ac:dyDescent="0.2">
      <c r="A1103" s="549"/>
      <c r="B1103" s="81"/>
      <c r="D1103" s="958"/>
      <c r="E1103" s="958"/>
      <c r="F1103" s="958"/>
      <c r="G1103" s="958"/>
      <c r="H1103" s="958"/>
      <c r="I1103" s="958"/>
      <c r="J1103" s="958"/>
      <c r="K1103" s="958"/>
      <c r="L1103" s="958"/>
      <c r="M1103" s="958"/>
      <c r="N1103" s="958"/>
      <c r="O1103" s="958"/>
      <c r="P1103" s="958"/>
      <c r="Q1103" s="958"/>
      <c r="R1103" s="958"/>
      <c r="S1103" s="958"/>
      <c r="T1103" s="958"/>
      <c r="U1103" s="958"/>
      <c r="V1103" s="958"/>
      <c r="W1103" s="958"/>
      <c r="X1103" s="958"/>
    </row>
    <row r="1104" spans="1:24" x14ac:dyDescent="0.2">
      <c r="A1104" s="549"/>
      <c r="B1104" s="81"/>
      <c r="D1104" s="958"/>
      <c r="E1104" s="958"/>
      <c r="F1104" s="958"/>
      <c r="G1104" s="958"/>
      <c r="H1104" s="958"/>
      <c r="I1104" s="958"/>
      <c r="J1104" s="958"/>
      <c r="K1104" s="958"/>
      <c r="L1104" s="958"/>
      <c r="M1104" s="958"/>
      <c r="N1104" s="958"/>
      <c r="O1104" s="958"/>
      <c r="P1104" s="958"/>
      <c r="Q1104" s="958"/>
      <c r="R1104" s="958"/>
      <c r="S1104" s="958"/>
      <c r="T1104" s="958"/>
      <c r="U1104" s="958"/>
      <c r="V1104" s="958"/>
      <c r="W1104" s="958"/>
      <c r="X1104" s="958"/>
    </row>
    <row r="1105" spans="1:24" x14ac:dyDescent="0.2">
      <c r="A1105" s="549"/>
      <c r="B1105" s="81"/>
      <c r="D1105" s="958"/>
      <c r="E1105" s="958"/>
      <c r="F1105" s="958"/>
      <c r="G1105" s="958"/>
      <c r="H1105" s="958"/>
      <c r="I1105" s="958"/>
      <c r="J1105" s="958"/>
      <c r="K1105" s="958"/>
      <c r="L1105" s="958"/>
      <c r="M1105" s="958"/>
      <c r="N1105" s="958"/>
      <c r="O1105" s="958"/>
      <c r="P1105" s="958"/>
      <c r="Q1105" s="958"/>
      <c r="R1105" s="958"/>
      <c r="S1105" s="958"/>
      <c r="T1105" s="958"/>
      <c r="U1105" s="958"/>
      <c r="V1105" s="958"/>
      <c r="W1105" s="958"/>
      <c r="X1105" s="958"/>
    </row>
    <row r="1106" spans="1:24" x14ac:dyDescent="0.2">
      <c r="A1106" s="549"/>
      <c r="B1106" s="81"/>
      <c r="D1106" s="958"/>
      <c r="E1106" s="958"/>
      <c r="F1106" s="958"/>
      <c r="G1106" s="958"/>
      <c r="H1106" s="958"/>
      <c r="I1106" s="958"/>
      <c r="J1106" s="958"/>
      <c r="K1106" s="958"/>
      <c r="L1106" s="958"/>
      <c r="M1106" s="958"/>
      <c r="N1106" s="958"/>
      <c r="O1106" s="958"/>
      <c r="P1106" s="958"/>
      <c r="Q1106" s="958"/>
      <c r="R1106" s="958"/>
      <c r="S1106" s="958"/>
      <c r="T1106" s="958"/>
      <c r="U1106" s="958"/>
      <c r="V1106" s="958"/>
      <c r="W1106" s="958"/>
      <c r="X1106" s="958"/>
    </row>
    <row r="1107" spans="1:24" x14ac:dyDescent="0.2">
      <c r="A1107" s="549"/>
      <c r="B1107" s="81"/>
      <c r="D1107" s="958"/>
      <c r="E1107" s="958"/>
      <c r="F1107" s="958"/>
      <c r="G1107" s="958"/>
      <c r="H1107" s="958"/>
      <c r="I1107" s="958"/>
      <c r="J1107" s="958"/>
      <c r="K1107" s="958"/>
      <c r="L1107" s="958"/>
      <c r="M1107" s="958"/>
      <c r="N1107" s="958"/>
      <c r="O1107" s="958"/>
      <c r="P1107" s="958"/>
      <c r="Q1107" s="958"/>
      <c r="R1107" s="958"/>
      <c r="S1107" s="958"/>
      <c r="T1107" s="958"/>
      <c r="U1107" s="958"/>
      <c r="V1107" s="958"/>
      <c r="W1107" s="958"/>
      <c r="X1107" s="958"/>
    </row>
    <row r="1108" spans="1:24" x14ac:dyDescent="0.2">
      <c r="A1108" s="549"/>
      <c r="B1108" s="81"/>
      <c r="D1108" s="958"/>
      <c r="E1108" s="958"/>
      <c r="F1108" s="958"/>
      <c r="G1108" s="958"/>
      <c r="H1108" s="958"/>
      <c r="I1108" s="958"/>
      <c r="J1108" s="958"/>
      <c r="K1108" s="958"/>
      <c r="L1108" s="958"/>
      <c r="M1108" s="958"/>
      <c r="N1108" s="958"/>
      <c r="O1108" s="958"/>
      <c r="P1108" s="958"/>
      <c r="Q1108" s="958"/>
      <c r="R1108" s="958"/>
      <c r="S1108" s="958"/>
      <c r="T1108" s="958"/>
      <c r="U1108" s="958"/>
      <c r="V1108" s="958"/>
      <c r="W1108" s="958"/>
      <c r="X1108" s="958"/>
    </row>
    <row r="1109" spans="1:24" x14ac:dyDescent="0.2">
      <c r="A1109" s="549"/>
      <c r="B1109" s="81"/>
      <c r="D1109" s="958"/>
      <c r="E1109" s="958"/>
      <c r="F1109" s="958"/>
      <c r="G1109" s="958"/>
      <c r="H1109" s="958"/>
      <c r="I1109" s="958"/>
      <c r="J1109" s="958"/>
      <c r="K1109" s="958"/>
      <c r="L1109" s="958"/>
      <c r="M1109" s="958"/>
      <c r="N1109" s="958"/>
      <c r="O1109" s="958"/>
      <c r="P1109" s="958"/>
      <c r="Q1109" s="958"/>
      <c r="R1109" s="958"/>
      <c r="S1109" s="958"/>
      <c r="T1109" s="958"/>
      <c r="U1109" s="958"/>
      <c r="V1109" s="958"/>
      <c r="W1109" s="958"/>
      <c r="X1109" s="958"/>
    </row>
    <row r="1110" spans="1:24" x14ac:dyDescent="0.2">
      <c r="A1110" s="549"/>
      <c r="B1110" s="81"/>
      <c r="D1110" s="958"/>
      <c r="E1110" s="958"/>
      <c r="F1110" s="958"/>
      <c r="G1110" s="958"/>
      <c r="H1110" s="958"/>
      <c r="I1110" s="958"/>
      <c r="J1110" s="958"/>
      <c r="K1110" s="958"/>
      <c r="L1110" s="958"/>
      <c r="M1110" s="958"/>
      <c r="N1110" s="958"/>
      <c r="O1110" s="958"/>
      <c r="P1110" s="958"/>
      <c r="Q1110" s="958"/>
      <c r="R1110" s="958"/>
      <c r="S1110" s="958"/>
      <c r="T1110" s="958"/>
      <c r="U1110" s="958"/>
      <c r="V1110" s="958"/>
      <c r="W1110" s="958"/>
      <c r="X1110" s="958"/>
    </row>
    <row r="1111" spans="1:24" x14ac:dyDescent="0.2">
      <c r="A1111" s="549"/>
      <c r="B1111" s="81"/>
      <c r="D1111" s="958"/>
      <c r="E1111" s="958"/>
      <c r="F1111" s="958"/>
      <c r="G1111" s="958"/>
      <c r="H1111" s="958"/>
      <c r="I1111" s="958"/>
      <c r="J1111" s="958"/>
      <c r="K1111" s="958"/>
      <c r="L1111" s="958"/>
      <c r="M1111" s="958"/>
      <c r="N1111" s="958"/>
      <c r="O1111" s="958"/>
      <c r="P1111" s="958"/>
      <c r="Q1111" s="958"/>
      <c r="R1111" s="958"/>
      <c r="S1111" s="958"/>
      <c r="T1111" s="958"/>
      <c r="U1111" s="958"/>
      <c r="V1111" s="958"/>
      <c r="W1111" s="958"/>
      <c r="X1111" s="958"/>
    </row>
    <row r="1112" spans="1:24" x14ac:dyDescent="0.2">
      <c r="A1112" s="549"/>
      <c r="B1112" s="81"/>
      <c r="D1112" s="958"/>
      <c r="E1112" s="958"/>
      <c r="F1112" s="958"/>
      <c r="G1112" s="958"/>
      <c r="H1112" s="958"/>
      <c r="I1112" s="958"/>
      <c r="J1112" s="958"/>
      <c r="K1112" s="958"/>
      <c r="L1112" s="958"/>
      <c r="M1112" s="958"/>
      <c r="N1112" s="958"/>
      <c r="O1112" s="958"/>
      <c r="P1112" s="958"/>
      <c r="Q1112" s="958"/>
      <c r="R1112" s="958"/>
      <c r="S1112" s="958"/>
      <c r="T1112" s="958"/>
      <c r="U1112" s="958"/>
      <c r="V1112" s="958"/>
      <c r="W1112" s="958"/>
      <c r="X1112" s="958"/>
    </row>
    <row r="1113" spans="1:24" x14ac:dyDescent="0.2">
      <c r="A1113" s="549"/>
      <c r="B1113" s="81"/>
      <c r="D1113" s="958"/>
      <c r="E1113" s="958"/>
      <c r="F1113" s="958"/>
      <c r="G1113" s="958"/>
      <c r="H1113" s="958"/>
      <c r="I1113" s="958"/>
      <c r="J1113" s="958"/>
      <c r="K1113" s="958"/>
      <c r="L1113" s="958"/>
      <c r="M1113" s="958"/>
      <c r="N1113" s="958"/>
      <c r="O1113" s="958"/>
      <c r="P1113" s="958"/>
      <c r="Q1113" s="958"/>
      <c r="R1113" s="958"/>
      <c r="S1113" s="958"/>
      <c r="T1113" s="958"/>
      <c r="U1113" s="958"/>
      <c r="V1113" s="958"/>
      <c r="W1113" s="958"/>
      <c r="X1113" s="958"/>
    </row>
    <row r="1114" spans="1:24" x14ac:dyDescent="0.2">
      <c r="A1114" s="549"/>
      <c r="B1114" s="81"/>
      <c r="D1114" s="958"/>
      <c r="E1114" s="958"/>
      <c r="F1114" s="958"/>
      <c r="G1114" s="958"/>
      <c r="H1114" s="958"/>
      <c r="I1114" s="958"/>
      <c r="J1114" s="958"/>
      <c r="K1114" s="958"/>
      <c r="L1114" s="958"/>
      <c r="M1114" s="958"/>
      <c r="N1114" s="958"/>
      <c r="O1114" s="958"/>
      <c r="P1114" s="958"/>
      <c r="Q1114" s="958"/>
      <c r="R1114" s="958"/>
      <c r="S1114" s="958"/>
      <c r="T1114" s="958"/>
      <c r="U1114" s="958"/>
      <c r="V1114" s="958"/>
      <c r="W1114" s="958"/>
      <c r="X1114" s="958"/>
    </row>
    <row r="1115" spans="1:24" x14ac:dyDescent="0.2">
      <c r="A1115" s="549"/>
      <c r="B1115" s="81"/>
      <c r="D1115" s="958"/>
      <c r="E1115" s="958"/>
      <c r="F1115" s="958"/>
      <c r="G1115" s="958"/>
      <c r="H1115" s="958"/>
      <c r="I1115" s="958"/>
      <c r="J1115" s="958"/>
      <c r="K1115" s="958"/>
      <c r="L1115" s="958"/>
      <c r="M1115" s="958"/>
      <c r="N1115" s="958"/>
      <c r="O1115" s="958"/>
      <c r="P1115" s="958"/>
      <c r="Q1115" s="958"/>
      <c r="R1115" s="958"/>
      <c r="S1115" s="958"/>
      <c r="T1115" s="958"/>
      <c r="U1115" s="958"/>
      <c r="V1115" s="958"/>
      <c r="W1115" s="958"/>
      <c r="X1115" s="958"/>
    </row>
    <row r="1116" spans="1:24" x14ac:dyDescent="0.2">
      <c r="A1116" s="549"/>
      <c r="B1116" s="81"/>
      <c r="D1116" s="958"/>
      <c r="E1116" s="958"/>
      <c r="F1116" s="958"/>
      <c r="G1116" s="958"/>
      <c r="H1116" s="958"/>
      <c r="I1116" s="958"/>
      <c r="J1116" s="958"/>
      <c r="K1116" s="958"/>
      <c r="L1116" s="958"/>
      <c r="M1116" s="958"/>
      <c r="N1116" s="958"/>
      <c r="O1116" s="958"/>
      <c r="P1116" s="958"/>
      <c r="Q1116" s="958"/>
      <c r="R1116" s="958"/>
      <c r="S1116" s="958"/>
      <c r="T1116" s="958"/>
      <c r="U1116" s="958"/>
      <c r="V1116" s="958"/>
      <c r="W1116" s="958"/>
      <c r="X1116" s="958"/>
    </row>
    <row r="1117" spans="1:24" x14ac:dyDescent="0.2">
      <c r="A1117" s="549"/>
      <c r="B1117" s="81"/>
      <c r="D1117" s="958"/>
      <c r="E1117" s="958"/>
      <c r="F1117" s="958"/>
      <c r="G1117" s="958"/>
      <c r="H1117" s="958"/>
      <c r="I1117" s="958"/>
      <c r="J1117" s="958"/>
      <c r="K1117" s="958"/>
      <c r="L1117" s="958"/>
      <c r="M1117" s="958"/>
      <c r="N1117" s="958"/>
      <c r="O1117" s="958"/>
      <c r="P1117" s="958"/>
      <c r="Q1117" s="958"/>
      <c r="R1117" s="958"/>
      <c r="S1117" s="958"/>
      <c r="T1117" s="958"/>
      <c r="U1117" s="958"/>
      <c r="V1117" s="958"/>
      <c r="W1117" s="958"/>
      <c r="X1117" s="958"/>
    </row>
    <row r="1118" spans="1:24" x14ac:dyDescent="0.2">
      <c r="A1118" s="549"/>
      <c r="B1118" s="81"/>
      <c r="D1118" s="958"/>
      <c r="E1118" s="958"/>
      <c r="F1118" s="958"/>
      <c r="G1118" s="958"/>
      <c r="H1118" s="958"/>
      <c r="I1118" s="958"/>
      <c r="J1118" s="958"/>
      <c r="K1118" s="958"/>
      <c r="L1118" s="958"/>
      <c r="M1118" s="958"/>
      <c r="N1118" s="958"/>
      <c r="O1118" s="958"/>
      <c r="P1118" s="958"/>
      <c r="Q1118" s="958"/>
      <c r="R1118" s="958"/>
      <c r="S1118" s="958"/>
      <c r="T1118" s="958"/>
      <c r="U1118" s="958"/>
      <c r="V1118" s="958"/>
      <c r="W1118" s="958"/>
      <c r="X1118" s="958"/>
    </row>
    <row r="1119" spans="1:24" x14ac:dyDescent="0.2">
      <c r="A1119" s="549"/>
      <c r="B1119" s="81"/>
      <c r="D1119" s="958"/>
      <c r="E1119" s="958"/>
      <c r="F1119" s="958"/>
      <c r="G1119" s="958"/>
      <c r="H1119" s="958"/>
      <c r="I1119" s="958"/>
      <c r="J1119" s="958"/>
      <c r="K1119" s="958"/>
      <c r="L1119" s="958"/>
      <c r="M1119" s="958"/>
      <c r="N1119" s="958"/>
      <c r="O1119" s="958"/>
      <c r="P1119" s="958"/>
      <c r="Q1119" s="958"/>
      <c r="R1119" s="958"/>
      <c r="S1119" s="958"/>
      <c r="T1119" s="958"/>
      <c r="U1119" s="958"/>
      <c r="V1119" s="958"/>
      <c r="W1119" s="958"/>
      <c r="X1119" s="958"/>
    </row>
    <row r="1120" spans="1:24" x14ac:dyDescent="0.2">
      <c r="A1120" s="549"/>
      <c r="B1120" s="81"/>
      <c r="D1120" s="958"/>
      <c r="E1120" s="958"/>
      <c r="F1120" s="958"/>
      <c r="G1120" s="958"/>
      <c r="H1120" s="958"/>
      <c r="I1120" s="958"/>
      <c r="J1120" s="958"/>
      <c r="K1120" s="958"/>
      <c r="L1120" s="958"/>
      <c r="M1120" s="958"/>
      <c r="N1120" s="958"/>
      <c r="O1120" s="958"/>
      <c r="P1120" s="958"/>
      <c r="Q1120" s="958"/>
      <c r="R1120" s="958"/>
      <c r="S1120" s="958"/>
      <c r="T1120" s="958"/>
      <c r="U1120" s="958"/>
      <c r="V1120" s="958"/>
      <c r="W1120" s="958"/>
      <c r="X1120" s="958"/>
    </row>
    <row r="1121" spans="1:24" x14ac:dyDescent="0.2">
      <c r="A1121" s="549"/>
      <c r="B1121" s="81"/>
      <c r="D1121" s="958"/>
      <c r="E1121" s="958"/>
      <c r="F1121" s="958"/>
      <c r="G1121" s="958"/>
      <c r="H1121" s="958"/>
      <c r="I1121" s="958"/>
      <c r="J1121" s="958"/>
      <c r="K1121" s="958"/>
      <c r="L1121" s="958"/>
      <c r="M1121" s="958"/>
      <c r="N1121" s="958"/>
      <c r="O1121" s="958"/>
      <c r="P1121" s="958"/>
      <c r="Q1121" s="958"/>
      <c r="R1121" s="958"/>
      <c r="S1121" s="958"/>
      <c r="T1121" s="958"/>
      <c r="U1121" s="958"/>
      <c r="V1121" s="958"/>
      <c r="W1121" s="958"/>
      <c r="X1121" s="958"/>
    </row>
    <row r="1122" spans="1:24" x14ac:dyDescent="0.2">
      <c r="A1122" s="549"/>
      <c r="B1122" s="81"/>
      <c r="D1122" s="958"/>
      <c r="E1122" s="958"/>
      <c r="F1122" s="958"/>
      <c r="G1122" s="958"/>
      <c r="H1122" s="958"/>
      <c r="I1122" s="958"/>
      <c r="J1122" s="958"/>
      <c r="K1122" s="958"/>
      <c r="L1122" s="958"/>
      <c r="M1122" s="958"/>
      <c r="N1122" s="958"/>
      <c r="O1122" s="958"/>
      <c r="P1122" s="958"/>
      <c r="Q1122" s="958"/>
      <c r="R1122" s="958"/>
      <c r="S1122" s="958"/>
      <c r="T1122" s="958"/>
      <c r="U1122" s="958"/>
      <c r="V1122" s="958"/>
      <c r="W1122" s="958"/>
      <c r="X1122" s="958"/>
    </row>
    <row r="1123" spans="1:24" x14ac:dyDescent="0.2">
      <c r="A1123" s="549"/>
      <c r="B1123" s="81"/>
      <c r="D1123" s="958"/>
      <c r="E1123" s="958"/>
      <c r="F1123" s="958"/>
      <c r="G1123" s="958"/>
      <c r="H1123" s="958"/>
      <c r="I1123" s="958"/>
      <c r="J1123" s="958"/>
      <c r="K1123" s="958"/>
      <c r="L1123" s="958"/>
      <c r="M1123" s="958"/>
      <c r="N1123" s="958"/>
      <c r="O1123" s="958"/>
      <c r="P1123" s="958"/>
      <c r="Q1123" s="958"/>
      <c r="R1123" s="958"/>
      <c r="S1123" s="958"/>
      <c r="T1123" s="958"/>
      <c r="U1123" s="958"/>
      <c r="V1123" s="958"/>
      <c r="W1123" s="958"/>
      <c r="X1123" s="958"/>
    </row>
    <row r="1124" spans="1:24" x14ac:dyDescent="0.2">
      <c r="A1124" s="549"/>
      <c r="B1124" s="81"/>
      <c r="D1124" s="958"/>
      <c r="E1124" s="958"/>
      <c r="F1124" s="958"/>
      <c r="G1124" s="958"/>
      <c r="H1124" s="958"/>
      <c r="I1124" s="958"/>
      <c r="J1124" s="958"/>
      <c r="K1124" s="958"/>
      <c r="L1124" s="958"/>
      <c r="M1124" s="958"/>
      <c r="N1124" s="958"/>
      <c r="O1124" s="958"/>
      <c r="P1124" s="958"/>
      <c r="Q1124" s="958"/>
      <c r="R1124" s="958"/>
      <c r="S1124" s="958"/>
      <c r="T1124" s="958"/>
      <c r="U1124" s="958"/>
      <c r="V1124" s="958"/>
      <c r="W1124" s="958"/>
      <c r="X1124" s="958"/>
    </row>
    <row r="1125" spans="1:24" x14ac:dyDescent="0.2">
      <c r="A1125" s="549"/>
      <c r="B1125" s="81"/>
      <c r="D1125" s="958"/>
      <c r="E1125" s="958"/>
      <c r="F1125" s="958"/>
      <c r="G1125" s="958"/>
      <c r="H1125" s="958"/>
      <c r="I1125" s="958"/>
      <c r="J1125" s="958"/>
      <c r="K1125" s="958"/>
      <c r="L1125" s="958"/>
      <c r="M1125" s="958"/>
      <c r="N1125" s="958"/>
      <c r="O1125" s="958"/>
      <c r="P1125" s="958"/>
      <c r="Q1125" s="958"/>
      <c r="R1125" s="958"/>
      <c r="S1125" s="958"/>
      <c r="T1125" s="958"/>
      <c r="U1125" s="958"/>
      <c r="V1125" s="958"/>
      <c r="W1125" s="958"/>
      <c r="X1125" s="958"/>
    </row>
    <row r="1126" spans="1:24" x14ac:dyDescent="0.2">
      <c r="A1126" s="549"/>
      <c r="B1126" s="81"/>
      <c r="E1126" s="549"/>
      <c r="F1126" s="549"/>
      <c r="G1126" s="549"/>
      <c r="H1126" s="549"/>
      <c r="I1126" s="549"/>
      <c r="J1126" s="549"/>
      <c r="K1126" s="549"/>
      <c r="L1126" s="549"/>
      <c r="M1126" s="549"/>
      <c r="N1126" s="549"/>
      <c r="O1126" s="549"/>
      <c r="P1126" s="549"/>
      <c r="Q1126" s="549"/>
      <c r="R1126" s="549"/>
      <c r="S1126" s="549"/>
      <c r="T1126" s="549"/>
      <c r="U1126" s="549"/>
      <c r="V1126" s="549"/>
      <c r="W1126" s="549"/>
      <c r="X1126" s="549"/>
    </row>
    <row r="1127" spans="1:24" x14ac:dyDescent="0.2">
      <c r="A1127" s="549"/>
      <c r="B1127" s="81"/>
      <c r="E1127" s="549"/>
      <c r="F1127" s="549"/>
      <c r="G1127" s="549"/>
      <c r="H1127" s="549"/>
      <c r="I1127" s="549"/>
      <c r="J1127" s="549"/>
      <c r="K1127" s="549"/>
      <c r="L1127" s="549"/>
      <c r="M1127" s="549"/>
      <c r="N1127" s="549"/>
      <c r="O1127" s="549"/>
      <c r="P1127" s="549"/>
      <c r="Q1127" s="549"/>
      <c r="R1127" s="549"/>
      <c r="S1127" s="549"/>
      <c r="T1127" s="549"/>
      <c r="U1127" s="549"/>
      <c r="V1127" s="549"/>
      <c r="W1127" s="549"/>
      <c r="X1127" s="549"/>
    </row>
    <row r="1128" spans="1:24" x14ac:dyDescent="0.2">
      <c r="A1128" s="549"/>
      <c r="B1128" s="81"/>
      <c r="E1128" s="549"/>
      <c r="F1128" s="549"/>
      <c r="G1128" s="549"/>
      <c r="H1128" s="549"/>
      <c r="I1128" s="549"/>
      <c r="J1128" s="549"/>
      <c r="K1128" s="549"/>
      <c r="L1128" s="549"/>
      <c r="M1128" s="549"/>
      <c r="N1128" s="549"/>
      <c r="O1128" s="549"/>
      <c r="P1128" s="549"/>
      <c r="Q1128" s="549"/>
      <c r="R1128" s="549"/>
      <c r="S1128" s="549"/>
      <c r="T1128" s="549"/>
      <c r="U1128" s="549"/>
      <c r="V1128" s="549"/>
      <c r="W1128" s="549"/>
      <c r="X1128" s="549"/>
    </row>
    <row r="1129" spans="1:24" x14ac:dyDescent="0.2">
      <c r="A1129" s="549"/>
      <c r="B1129" s="81"/>
      <c r="E1129" s="549"/>
      <c r="F1129" s="549"/>
      <c r="G1129" s="549"/>
      <c r="H1129" s="549"/>
      <c r="I1129" s="549"/>
      <c r="J1129" s="549"/>
      <c r="K1129" s="549"/>
      <c r="L1129" s="549"/>
      <c r="M1129" s="549"/>
      <c r="N1129" s="549"/>
      <c r="O1129" s="549"/>
      <c r="P1129" s="549"/>
      <c r="Q1129" s="549"/>
      <c r="R1129" s="549"/>
      <c r="S1129" s="549"/>
      <c r="T1129" s="549"/>
      <c r="U1129" s="549"/>
      <c r="V1129" s="549"/>
      <c r="W1129" s="549"/>
      <c r="X1129" s="549"/>
    </row>
    <row r="1130" spans="1:24" x14ac:dyDescent="0.2">
      <c r="A1130" s="549"/>
      <c r="B1130" s="81"/>
      <c r="E1130" s="549"/>
      <c r="F1130" s="549"/>
      <c r="G1130" s="549"/>
      <c r="H1130" s="549"/>
      <c r="I1130" s="549"/>
      <c r="J1130" s="549"/>
      <c r="K1130" s="549"/>
      <c r="L1130" s="549"/>
      <c r="M1130" s="549"/>
      <c r="N1130" s="549"/>
      <c r="O1130" s="549"/>
      <c r="P1130" s="549"/>
      <c r="Q1130" s="549"/>
      <c r="R1130" s="549"/>
      <c r="S1130" s="549"/>
      <c r="T1130" s="549"/>
      <c r="U1130" s="549"/>
      <c r="V1130" s="549"/>
      <c r="W1130" s="549"/>
      <c r="X1130" s="549"/>
    </row>
    <row r="1131" spans="1:24" x14ac:dyDescent="0.2">
      <c r="A1131" s="549"/>
      <c r="B1131" s="81"/>
      <c r="E1131" s="549"/>
      <c r="F1131" s="549"/>
      <c r="G1131" s="549"/>
      <c r="H1131" s="549"/>
      <c r="I1131" s="549"/>
      <c r="J1131" s="549"/>
      <c r="K1131" s="549"/>
      <c r="L1131" s="549"/>
      <c r="M1131" s="549"/>
      <c r="N1131" s="549"/>
      <c r="O1131" s="549"/>
      <c r="P1131" s="549"/>
      <c r="Q1131" s="549"/>
      <c r="R1131" s="549"/>
      <c r="S1131" s="549"/>
      <c r="T1131" s="549"/>
      <c r="U1131" s="549"/>
      <c r="V1131" s="549"/>
      <c r="W1131" s="549"/>
      <c r="X1131" s="549"/>
    </row>
    <row r="1132" spans="1:24" x14ac:dyDescent="0.2">
      <c r="A1132" s="549"/>
      <c r="B1132" s="81"/>
      <c r="E1132" s="549"/>
      <c r="F1132" s="549"/>
      <c r="G1132" s="549"/>
      <c r="H1132" s="549"/>
      <c r="I1132" s="549"/>
      <c r="J1132" s="549"/>
      <c r="K1132" s="549"/>
      <c r="L1132" s="549"/>
      <c r="M1132" s="549"/>
      <c r="N1132" s="549"/>
      <c r="O1132" s="549"/>
      <c r="P1132" s="549"/>
      <c r="Q1132" s="549"/>
      <c r="R1132" s="549"/>
      <c r="S1132" s="549"/>
      <c r="T1132" s="549"/>
      <c r="U1132" s="549"/>
      <c r="V1132" s="549"/>
      <c r="W1132" s="549"/>
      <c r="X1132" s="549"/>
    </row>
    <row r="1133" spans="1:24" x14ac:dyDescent="0.2">
      <c r="A1133" s="549"/>
      <c r="B1133" s="81"/>
      <c r="E1133" s="549"/>
      <c r="F1133" s="549"/>
      <c r="G1133" s="549"/>
      <c r="H1133" s="549"/>
      <c r="I1133" s="549"/>
      <c r="J1133" s="549"/>
      <c r="K1133" s="549"/>
      <c r="L1133" s="549"/>
      <c r="M1133" s="549"/>
      <c r="N1133" s="549"/>
      <c r="O1133" s="549"/>
      <c r="P1133" s="549"/>
      <c r="Q1133" s="549"/>
      <c r="R1133" s="549"/>
      <c r="S1133" s="549"/>
      <c r="T1133" s="549"/>
      <c r="U1133" s="549"/>
      <c r="V1133" s="549"/>
      <c r="W1133" s="549"/>
      <c r="X1133" s="549"/>
    </row>
    <row r="1134" spans="1:24" x14ac:dyDescent="0.2">
      <c r="A1134" s="549"/>
      <c r="B1134" s="81"/>
      <c r="E1134" s="549"/>
      <c r="F1134" s="549"/>
      <c r="G1134" s="549"/>
      <c r="H1134" s="549"/>
      <c r="I1134" s="549"/>
      <c r="J1134" s="549"/>
      <c r="K1134" s="549"/>
      <c r="L1134" s="549"/>
      <c r="M1134" s="549"/>
      <c r="N1134" s="549"/>
      <c r="O1134" s="549"/>
      <c r="P1134" s="549"/>
      <c r="Q1134" s="549"/>
      <c r="R1134" s="549"/>
      <c r="S1134" s="549"/>
      <c r="T1134" s="549"/>
      <c r="U1134" s="549"/>
      <c r="V1134" s="549"/>
      <c r="W1134" s="549"/>
      <c r="X1134" s="549"/>
    </row>
    <row r="1135" spans="1:24" x14ac:dyDescent="0.2">
      <c r="A1135" s="549"/>
      <c r="B1135" s="81"/>
      <c r="E1135" s="549"/>
      <c r="F1135" s="549"/>
      <c r="G1135" s="549"/>
      <c r="H1135" s="549"/>
      <c r="I1135" s="549"/>
      <c r="J1135" s="549"/>
      <c r="K1135" s="549"/>
      <c r="L1135" s="549"/>
      <c r="M1135" s="549"/>
      <c r="N1135" s="549"/>
      <c r="O1135" s="549"/>
      <c r="P1135" s="549"/>
      <c r="Q1135" s="549"/>
      <c r="R1135" s="549"/>
      <c r="S1135" s="549"/>
      <c r="T1135" s="549"/>
      <c r="U1135" s="549"/>
      <c r="V1135" s="549"/>
      <c r="W1135" s="549"/>
      <c r="X1135" s="549"/>
    </row>
    <row r="1136" spans="1:24" x14ac:dyDescent="0.2">
      <c r="A1136" s="549"/>
      <c r="B1136" s="81"/>
      <c r="E1136" s="549"/>
      <c r="F1136" s="549"/>
      <c r="G1136" s="549"/>
      <c r="H1136" s="549"/>
      <c r="I1136" s="549"/>
      <c r="J1136" s="549"/>
      <c r="K1136" s="549"/>
      <c r="L1136" s="549"/>
      <c r="M1136" s="549"/>
      <c r="N1136" s="549"/>
      <c r="O1136" s="549"/>
      <c r="P1136" s="549"/>
      <c r="Q1136" s="549"/>
      <c r="R1136" s="549"/>
      <c r="S1136" s="549"/>
      <c r="T1136" s="549"/>
      <c r="U1136" s="549"/>
      <c r="V1136" s="549"/>
      <c r="W1136" s="549"/>
      <c r="X1136" s="549"/>
    </row>
    <row r="1137" spans="1:24" x14ac:dyDescent="0.2">
      <c r="A1137" s="549"/>
      <c r="B1137" s="81"/>
      <c r="E1137" s="549"/>
      <c r="F1137" s="549"/>
      <c r="G1137" s="549"/>
      <c r="H1137" s="549"/>
      <c r="I1137" s="549"/>
      <c r="J1137" s="549"/>
      <c r="K1137" s="549"/>
      <c r="L1137" s="549"/>
      <c r="M1137" s="549"/>
      <c r="N1137" s="549"/>
      <c r="O1137" s="549"/>
      <c r="P1137" s="549"/>
      <c r="Q1137" s="549"/>
      <c r="R1137" s="549"/>
      <c r="S1137" s="549"/>
      <c r="T1137" s="549"/>
      <c r="U1137" s="549"/>
      <c r="V1137" s="549"/>
      <c r="W1137" s="549"/>
      <c r="X1137" s="549"/>
    </row>
    <row r="1138" spans="1:24" x14ac:dyDescent="0.2">
      <c r="A1138" s="549"/>
      <c r="B1138" s="81"/>
      <c r="E1138" s="549"/>
      <c r="F1138" s="549"/>
      <c r="G1138" s="549"/>
      <c r="H1138" s="549"/>
      <c r="I1138" s="549"/>
      <c r="J1138" s="549"/>
      <c r="K1138" s="549"/>
      <c r="L1138" s="549"/>
      <c r="M1138" s="549"/>
      <c r="N1138" s="549"/>
      <c r="O1138" s="549"/>
      <c r="P1138" s="549"/>
      <c r="Q1138" s="549"/>
      <c r="R1138" s="549"/>
      <c r="S1138" s="549"/>
      <c r="T1138" s="549"/>
      <c r="U1138" s="549"/>
      <c r="V1138" s="549"/>
      <c r="W1138" s="549"/>
      <c r="X1138" s="549"/>
    </row>
    <row r="1139" spans="1:24" x14ac:dyDescent="0.2">
      <c r="A1139" s="549"/>
      <c r="B1139" s="81"/>
      <c r="E1139" s="549"/>
      <c r="F1139" s="549"/>
      <c r="G1139" s="549"/>
      <c r="H1139" s="549"/>
      <c r="I1139" s="549"/>
      <c r="J1139" s="549"/>
      <c r="K1139" s="549"/>
      <c r="L1139" s="549"/>
      <c r="M1139" s="549"/>
      <c r="N1139" s="549"/>
      <c r="O1139" s="549"/>
      <c r="P1139" s="549"/>
      <c r="Q1139" s="549"/>
      <c r="R1139" s="549"/>
      <c r="S1139" s="549"/>
      <c r="T1139" s="549"/>
      <c r="U1139" s="549"/>
      <c r="V1139" s="549"/>
      <c r="W1139" s="549"/>
      <c r="X1139" s="549"/>
    </row>
    <row r="1140" spans="1:24" x14ac:dyDescent="0.2">
      <c r="A1140" s="549"/>
      <c r="B1140" s="81"/>
      <c r="E1140" s="549"/>
      <c r="F1140" s="549"/>
      <c r="G1140" s="549"/>
      <c r="H1140" s="549"/>
      <c r="I1140" s="549"/>
      <c r="J1140" s="549"/>
      <c r="K1140" s="549"/>
      <c r="L1140" s="549"/>
      <c r="M1140" s="549"/>
      <c r="N1140" s="549"/>
      <c r="O1140" s="549"/>
      <c r="P1140" s="549"/>
      <c r="Q1140" s="549"/>
      <c r="R1140" s="549"/>
      <c r="S1140" s="549"/>
      <c r="T1140" s="549"/>
      <c r="U1140" s="549"/>
      <c r="V1140" s="549"/>
      <c r="W1140" s="549"/>
      <c r="X1140" s="549"/>
    </row>
    <row r="1141" spans="1:24" x14ac:dyDescent="0.2">
      <c r="A1141" s="549"/>
      <c r="B1141" s="81"/>
      <c r="E1141" s="549"/>
      <c r="F1141" s="549"/>
      <c r="G1141" s="549"/>
      <c r="H1141" s="549"/>
      <c r="I1141" s="549"/>
      <c r="J1141" s="549"/>
      <c r="K1141" s="549"/>
      <c r="L1141" s="549"/>
      <c r="M1141" s="549"/>
      <c r="N1141" s="549"/>
      <c r="O1141" s="549"/>
      <c r="P1141" s="549"/>
      <c r="Q1141" s="549"/>
      <c r="R1141" s="549"/>
      <c r="S1141" s="549"/>
      <c r="T1141" s="549"/>
      <c r="U1141" s="549"/>
      <c r="V1141" s="549"/>
      <c r="W1141" s="549"/>
      <c r="X1141" s="549"/>
    </row>
    <row r="1142" spans="1:24" x14ac:dyDescent="0.2">
      <c r="A1142" s="549"/>
      <c r="B1142" s="81"/>
      <c r="E1142" s="549"/>
      <c r="F1142" s="549"/>
      <c r="G1142" s="549"/>
      <c r="H1142" s="549"/>
      <c r="I1142" s="549"/>
      <c r="J1142" s="549"/>
      <c r="K1142" s="549"/>
      <c r="L1142" s="549"/>
      <c r="M1142" s="549"/>
      <c r="N1142" s="549"/>
      <c r="O1142" s="549"/>
      <c r="P1142" s="549"/>
      <c r="Q1142" s="549"/>
      <c r="R1142" s="549"/>
      <c r="S1142" s="549"/>
      <c r="T1142" s="549"/>
      <c r="U1142" s="549"/>
      <c r="V1142" s="549"/>
      <c r="W1142" s="549"/>
      <c r="X1142" s="549"/>
    </row>
    <row r="1143" spans="1:24" x14ac:dyDescent="0.2">
      <c r="A1143" s="549"/>
      <c r="B1143" s="81"/>
      <c r="E1143" s="549"/>
      <c r="F1143" s="549"/>
      <c r="G1143" s="549"/>
      <c r="H1143" s="549"/>
      <c r="I1143" s="549"/>
      <c r="J1143" s="549"/>
      <c r="K1143" s="549"/>
      <c r="L1143" s="549"/>
      <c r="M1143" s="549"/>
      <c r="N1143" s="549"/>
      <c r="O1143" s="549"/>
      <c r="P1143" s="549"/>
      <c r="Q1143" s="549"/>
      <c r="R1143" s="549"/>
      <c r="S1143" s="549"/>
      <c r="T1143" s="549"/>
      <c r="U1143" s="549"/>
      <c r="V1143" s="549"/>
      <c r="W1143" s="549"/>
      <c r="X1143" s="549"/>
    </row>
    <row r="1144" spans="1:24" x14ac:dyDescent="0.2">
      <c r="A1144" s="549"/>
      <c r="B1144" s="81"/>
      <c r="E1144" s="549"/>
      <c r="F1144" s="549"/>
      <c r="G1144" s="549"/>
      <c r="H1144" s="549"/>
      <c r="I1144" s="549"/>
      <c r="J1144" s="549"/>
      <c r="K1144" s="549"/>
      <c r="L1144" s="549"/>
      <c r="M1144" s="549"/>
      <c r="N1144" s="549"/>
      <c r="O1144" s="549"/>
      <c r="P1144" s="549"/>
      <c r="Q1144" s="549"/>
      <c r="R1144" s="549"/>
      <c r="S1144" s="549"/>
      <c r="T1144" s="549"/>
      <c r="U1144" s="549"/>
      <c r="V1144" s="549"/>
      <c r="W1144" s="549"/>
      <c r="X1144" s="549"/>
    </row>
    <row r="1145" spans="1:24" x14ac:dyDescent="0.2">
      <c r="A1145" s="549"/>
      <c r="B1145" s="81"/>
      <c r="E1145" s="549"/>
      <c r="F1145" s="549"/>
      <c r="G1145" s="549"/>
      <c r="H1145" s="549"/>
      <c r="I1145" s="549"/>
      <c r="J1145" s="549"/>
      <c r="K1145" s="549"/>
      <c r="L1145" s="549"/>
      <c r="M1145" s="549"/>
      <c r="N1145" s="549"/>
      <c r="O1145" s="549"/>
      <c r="P1145" s="549"/>
      <c r="Q1145" s="549"/>
      <c r="R1145" s="549"/>
      <c r="S1145" s="549"/>
      <c r="T1145" s="549"/>
      <c r="U1145" s="549"/>
      <c r="V1145" s="549"/>
      <c r="W1145" s="549"/>
      <c r="X1145" s="549"/>
    </row>
    <row r="1146" spans="1:24" x14ac:dyDescent="0.2">
      <c r="A1146" s="549"/>
      <c r="B1146" s="81"/>
      <c r="E1146" s="549"/>
      <c r="F1146" s="549"/>
      <c r="G1146" s="549"/>
      <c r="H1146" s="549"/>
      <c r="I1146" s="549"/>
      <c r="J1146" s="549"/>
      <c r="K1146" s="549"/>
      <c r="L1146" s="549"/>
      <c r="M1146" s="549"/>
      <c r="N1146" s="549"/>
      <c r="O1146" s="549"/>
      <c r="P1146" s="549"/>
      <c r="Q1146" s="549"/>
      <c r="R1146" s="549"/>
      <c r="S1146" s="549"/>
      <c r="T1146" s="549"/>
      <c r="U1146" s="549"/>
      <c r="V1146" s="549"/>
      <c r="W1146" s="549"/>
      <c r="X1146" s="549"/>
    </row>
    <row r="1147" spans="1:24" x14ac:dyDescent="0.2">
      <c r="A1147" s="549"/>
      <c r="B1147" s="81"/>
      <c r="E1147" s="549"/>
      <c r="F1147" s="549"/>
      <c r="G1147" s="549"/>
      <c r="H1147" s="549"/>
      <c r="I1147" s="549"/>
      <c r="J1147" s="549"/>
      <c r="K1147" s="549"/>
      <c r="L1147" s="549"/>
      <c r="M1147" s="549"/>
      <c r="N1147" s="549"/>
      <c r="O1147" s="549"/>
      <c r="P1147" s="549"/>
      <c r="Q1147" s="549"/>
      <c r="R1147" s="549"/>
      <c r="S1147" s="549"/>
      <c r="T1147" s="549"/>
      <c r="U1147" s="549"/>
      <c r="V1147" s="549"/>
      <c r="W1147" s="549"/>
      <c r="X1147" s="549"/>
    </row>
    <row r="1148" spans="1:24" x14ac:dyDescent="0.2">
      <c r="A1148" s="549"/>
      <c r="B1148" s="81"/>
      <c r="E1148" s="549"/>
      <c r="F1148" s="549"/>
      <c r="G1148" s="549"/>
      <c r="H1148" s="549"/>
      <c r="I1148" s="549"/>
      <c r="J1148" s="549"/>
      <c r="K1148" s="549"/>
      <c r="L1148" s="549"/>
      <c r="M1148" s="549"/>
      <c r="N1148" s="549"/>
      <c r="O1148" s="549"/>
      <c r="P1148" s="549"/>
      <c r="Q1148" s="549"/>
      <c r="R1148" s="549"/>
      <c r="S1148" s="549"/>
      <c r="T1148" s="549"/>
      <c r="U1148" s="549"/>
      <c r="V1148" s="549"/>
      <c r="W1148" s="549"/>
      <c r="X1148" s="549"/>
    </row>
    <row r="1149" spans="1:24" x14ac:dyDescent="0.2">
      <c r="A1149" s="549"/>
      <c r="B1149" s="81"/>
      <c r="E1149" s="549"/>
      <c r="F1149" s="549"/>
      <c r="G1149" s="549"/>
      <c r="H1149" s="549"/>
      <c r="I1149" s="549"/>
      <c r="J1149" s="549"/>
      <c r="K1149" s="549"/>
      <c r="L1149" s="549"/>
      <c r="M1149" s="549"/>
      <c r="N1149" s="549"/>
      <c r="O1149" s="549"/>
      <c r="P1149" s="549"/>
      <c r="Q1149" s="549"/>
      <c r="R1149" s="549"/>
      <c r="S1149" s="549"/>
      <c r="T1149" s="549"/>
      <c r="U1149" s="549"/>
      <c r="V1149" s="549"/>
      <c r="W1149" s="549"/>
      <c r="X1149" s="549"/>
    </row>
    <row r="1150" spans="1:24" x14ac:dyDescent="0.2">
      <c r="A1150" s="549"/>
      <c r="B1150" s="81"/>
      <c r="E1150" s="549"/>
      <c r="F1150" s="549"/>
      <c r="G1150" s="549"/>
      <c r="H1150" s="549"/>
      <c r="I1150" s="549"/>
      <c r="J1150" s="549"/>
      <c r="K1150" s="549"/>
      <c r="L1150" s="549"/>
      <c r="M1150" s="549"/>
      <c r="N1150" s="549"/>
      <c r="O1150" s="549"/>
      <c r="P1150" s="549"/>
      <c r="Q1150" s="549"/>
      <c r="R1150" s="549"/>
      <c r="S1150" s="549"/>
      <c r="T1150" s="549"/>
      <c r="U1150" s="549"/>
      <c r="V1150" s="549"/>
      <c r="W1150" s="549"/>
      <c r="X1150" s="549"/>
    </row>
    <row r="1151" spans="1:24" x14ac:dyDescent="0.2">
      <c r="A1151" s="549"/>
      <c r="B1151" s="81"/>
      <c r="E1151" s="549"/>
      <c r="F1151" s="549"/>
      <c r="G1151" s="549"/>
      <c r="H1151" s="549"/>
      <c r="I1151" s="549"/>
      <c r="J1151" s="549"/>
      <c r="K1151" s="549"/>
      <c r="L1151" s="549"/>
      <c r="M1151" s="549"/>
      <c r="N1151" s="549"/>
      <c r="O1151" s="549"/>
      <c r="P1151" s="549"/>
      <c r="Q1151" s="549"/>
      <c r="R1151" s="549"/>
      <c r="S1151" s="549"/>
      <c r="T1151" s="549"/>
      <c r="U1151" s="549"/>
      <c r="V1151" s="549"/>
      <c r="W1151" s="549"/>
      <c r="X1151" s="549"/>
    </row>
    <row r="1152" spans="1:24" x14ac:dyDescent="0.2">
      <c r="A1152" s="549"/>
      <c r="B1152" s="81"/>
      <c r="E1152" s="549"/>
      <c r="F1152" s="549"/>
      <c r="G1152" s="549"/>
      <c r="H1152" s="549"/>
      <c r="I1152" s="549"/>
      <c r="J1152" s="549"/>
      <c r="K1152" s="549"/>
      <c r="L1152" s="549"/>
      <c r="M1152" s="549"/>
      <c r="N1152" s="549"/>
      <c r="O1152" s="549"/>
      <c r="P1152" s="549"/>
      <c r="Q1152" s="549"/>
      <c r="R1152" s="549"/>
      <c r="S1152" s="549"/>
      <c r="T1152" s="549"/>
      <c r="U1152" s="549"/>
      <c r="V1152" s="549"/>
      <c r="W1152" s="549"/>
      <c r="X1152" s="549"/>
    </row>
    <row r="1153" spans="1:24" x14ac:dyDescent="0.2">
      <c r="A1153" s="549"/>
      <c r="B1153" s="81"/>
      <c r="E1153" s="549"/>
      <c r="F1153" s="549"/>
      <c r="G1153" s="549"/>
      <c r="H1153" s="549"/>
      <c r="I1153" s="549"/>
      <c r="J1153" s="549"/>
      <c r="K1153" s="549"/>
      <c r="L1153" s="549"/>
      <c r="M1153" s="549"/>
      <c r="N1153" s="549"/>
      <c r="O1153" s="549"/>
      <c r="P1153" s="549"/>
      <c r="Q1153" s="549"/>
      <c r="R1153" s="549"/>
      <c r="S1153" s="549"/>
      <c r="T1153" s="549"/>
      <c r="U1153" s="549"/>
      <c r="V1153" s="549"/>
      <c r="W1153" s="549"/>
      <c r="X1153" s="549"/>
    </row>
    <row r="1154" spans="1:24" x14ac:dyDescent="0.2">
      <c r="A1154" s="549"/>
      <c r="B1154" s="81"/>
      <c r="E1154" s="549"/>
      <c r="F1154" s="549"/>
      <c r="G1154" s="549"/>
      <c r="H1154" s="549"/>
      <c r="I1154" s="549"/>
      <c r="J1154" s="549"/>
      <c r="K1154" s="549"/>
      <c r="L1154" s="549"/>
      <c r="M1154" s="549"/>
      <c r="N1154" s="549"/>
      <c r="O1154" s="549"/>
      <c r="P1154" s="549"/>
      <c r="Q1154" s="549"/>
      <c r="R1154" s="549"/>
      <c r="S1154" s="549"/>
      <c r="T1154" s="549"/>
      <c r="U1154" s="549"/>
      <c r="V1154" s="549"/>
      <c r="W1154" s="549"/>
      <c r="X1154" s="549"/>
    </row>
    <row r="1155" spans="1:24" x14ac:dyDescent="0.2">
      <c r="A1155" s="549"/>
      <c r="B1155" s="81"/>
      <c r="E1155" s="549"/>
      <c r="F1155" s="549"/>
      <c r="G1155" s="549"/>
      <c r="H1155" s="549"/>
      <c r="I1155" s="549"/>
      <c r="J1155" s="549"/>
      <c r="K1155" s="549"/>
      <c r="L1155" s="549"/>
      <c r="M1155" s="549"/>
      <c r="N1155" s="549"/>
      <c r="O1155" s="549"/>
      <c r="P1155" s="549"/>
      <c r="Q1155" s="549"/>
      <c r="R1155" s="549"/>
      <c r="S1155" s="549"/>
      <c r="T1155" s="549"/>
      <c r="U1155" s="549"/>
      <c r="V1155" s="549"/>
      <c r="W1155" s="549"/>
      <c r="X1155" s="549"/>
    </row>
    <row r="1156" spans="1:24" x14ac:dyDescent="0.2">
      <c r="A1156" s="549"/>
      <c r="B1156" s="81"/>
      <c r="E1156" s="549"/>
      <c r="F1156" s="549"/>
      <c r="G1156" s="549"/>
      <c r="H1156" s="549"/>
      <c r="I1156" s="549"/>
      <c r="J1156" s="549"/>
      <c r="K1156" s="549"/>
      <c r="L1156" s="549"/>
      <c r="M1156" s="549"/>
      <c r="N1156" s="549"/>
      <c r="O1156" s="549"/>
      <c r="P1156" s="549"/>
      <c r="Q1156" s="549"/>
      <c r="R1156" s="549"/>
      <c r="S1156" s="549"/>
      <c r="T1156" s="549"/>
      <c r="U1156" s="549"/>
      <c r="V1156" s="549"/>
      <c r="W1156" s="549"/>
      <c r="X1156" s="549"/>
    </row>
    <row r="1157" spans="1:24" x14ac:dyDescent="0.2">
      <c r="A1157" s="549"/>
      <c r="B1157" s="81"/>
      <c r="E1157" s="549"/>
      <c r="F1157" s="549"/>
      <c r="G1157" s="549"/>
      <c r="H1157" s="549"/>
      <c r="I1157" s="549"/>
      <c r="J1157" s="549"/>
      <c r="K1157" s="549"/>
      <c r="L1157" s="549"/>
      <c r="M1157" s="549"/>
      <c r="N1157" s="549"/>
      <c r="O1157" s="549"/>
      <c r="P1157" s="549"/>
      <c r="Q1157" s="549"/>
      <c r="R1157" s="549"/>
      <c r="S1157" s="549"/>
      <c r="T1157" s="549"/>
      <c r="U1157" s="549"/>
      <c r="V1157" s="549"/>
      <c r="W1157" s="549"/>
      <c r="X1157" s="549"/>
    </row>
    <row r="1158" spans="1:24" x14ac:dyDescent="0.2">
      <c r="A1158" s="549"/>
      <c r="B1158" s="81"/>
      <c r="E1158" s="549"/>
      <c r="F1158" s="549"/>
      <c r="G1158" s="549"/>
      <c r="H1158" s="549"/>
      <c r="I1158" s="549"/>
      <c r="J1158" s="549"/>
      <c r="K1158" s="549"/>
      <c r="L1158" s="549"/>
      <c r="M1158" s="549"/>
      <c r="N1158" s="549"/>
      <c r="O1158" s="549"/>
      <c r="P1158" s="549"/>
      <c r="Q1158" s="549"/>
      <c r="R1158" s="549"/>
      <c r="S1158" s="549"/>
      <c r="T1158" s="549"/>
      <c r="U1158" s="549"/>
      <c r="V1158" s="549"/>
      <c r="W1158" s="549"/>
      <c r="X1158" s="549"/>
    </row>
    <row r="1159" spans="1:24" x14ac:dyDescent="0.2">
      <c r="A1159" s="549"/>
      <c r="B1159" s="81"/>
      <c r="E1159" s="549"/>
      <c r="F1159" s="549"/>
      <c r="G1159" s="549"/>
      <c r="H1159" s="549"/>
      <c r="I1159" s="549"/>
      <c r="J1159" s="549"/>
      <c r="K1159" s="549"/>
      <c r="L1159" s="549"/>
      <c r="M1159" s="549"/>
      <c r="N1159" s="549"/>
      <c r="O1159" s="549"/>
      <c r="P1159" s="549"/>
      <c r="Q1159" s="549"/>
      <c r="R1159" s="549"/>
      <c r="S1159" s="549"/>
      <c r="T1159" s="549"/>
      <c r="U1159" s="549"/>
      <c r="V1159" s="549"/>
      <c r="W1159" s="549"/>
      <c r="X1159" s="549"/>
    </row>
    <row r="1160" spans="1:24" x14ac:dyDescent="0.2">
      <c r="A1160" s="549"/>
      <c r="B1160" s="81"/>
      <c r="E1160" s="549"/>
      <c r="F1160" s="549"/>
      <c r="G1160" s="549"/>
      <c r="H1160" s="549"/>
      <c r="I1160" s="549"/>
      <c r="J1160" s="549"/>
      <c r="K1160" s="549"/>
      <c r="L1160" s="549"/>
      <c r="M1160" s="549"/>
      <c r="N1160" s="549"/>
      <c r="O1160" s="549"/>
      <c r="P1160" s="549"/>
      <c r="Q1160" s="549"/>
      <c r="R1160" s="549"/>
      <c r="S1160" s="549"/>
      <c r="T1160" s="549"/>
      <c r="U1160" s="549"/>
      <c r="V1160" s="549"/>
      <c r="W1160" s="549"/>
      <c r="X1160" s="549"/>
    </row>
    <row r="1161" spans="1:24" x14ac:dyDescent="0.2">
      <c r="A1161" s="549"/>
      <c r="B1161" s="81"/>
      <c r="E1161" s="549"/>
      <c r="F1161" s="549"/>
      <c r="G1161" s="549"/>
      <c r="H1161" s="549"/>
      <c r="I1161" s="549"/>
      <c r="J1161" s="549"/>
      <c r="K1161" s="549"/>
      <c r="L1161" s="549"/>
      <c r="M1161" s="549"/>
      <c r="N1161" s="549"/>
      <c r="O1161" s="549"/>
      <c r="P1161" s="549"/>
      <c r="Q1161" s="549"/>
      <c r="R1161" s="549"/>
      <c r="S1161" s="549"/>
      <c r="T1161" s="549"/>
      <c r="U1161" s="549"/>
      <c r="V1161" s="549"/>
      <c r="W1161" s="549"/>
      <c r="X1161" s="549"/>
    </row>
    <row r="1162" spans="1:24" x14ac:dyDescent="0.2">
      <c r="A1162" s="549"/>
      <c r="B1162" s="81"/>
      <c r="E1162" s="549"/>
      <c r="F1162" s="549"/>
      <c r="G1162" s="549"/>
      <c r="H1162" s="549"/>
      <c r="I1162" s="549"/>
      <c r="J1162" s="549"/>
      <c r="K1162" s="549"/>
      <c r="L1162" s="549"/>
      <c r="M1162" s="549"/>
      <c r="N1162" s="549"/>
      <c r="O1162" s="549"/>
      <c r="P1162" s="549"/>
      <c r="Q1162" s="549"/>
      <c r="R1162" s="549"/>
      <c r="S1162" s="549"/>
      <c r="T1162" s="549"/>
      <c r="U1162" s="549"/>
      <c r="V1162" s="549"/>
      <c r="W1162" s="549"/>
      <c r="X1162" s="549"/>
    </row>
    <row r="1163" spans="1:24" x14ac:dyDescent="0.2">
      <c r="A1163" s="549"/>
      <c r="B1163" s="81"/>
      <c r="E1163" s="549"/>
      <c r="F1163" s="549"/>
      <c r="G1163" s="549"/>
      <c r="H1163" s="549"/>
      <c r="I1163" s="549"/>
      <c r="J1163" s="549"/>
      <c r="K1163" s="549"/>
      <c r="L1163" s="549"/>
      <c r="M1163" s="549"/>
      <c r="N1163" s="549"/>
      <c r="O1163" s="549"/>
      <c r="P1163" s="549"/>
      <c r="Q1163" s="549"/>
      <c r="R1163" s="549"/>
      <c r="S1163" s="549"/>
      <c r="T1163" s="549"/>
      <c r="U1163" s="549"/>
      <c r="V1163" s="549"/>
      <c r="W1163" s="549"/>
      <c r="X1163" s="549"/>
    </row>
    <row r="1164" spans="1:24" x14ac:dyDescent="0.2">
      <c r="A1164" s="549"/>
      <c r="B1164" s="81"/>
      <c r="E1164" s="549"/>
      <c r="F1164" s="549"/>
      <c r="G1164" s="549"/>
      <c r="H1164" s="549"/>
      <c r="I1164" s="549"/>
      <c r="J1164" s="549"/>
      <c r="K1164" s="549"/>
      <c r="L1164" s="549"/>
      <c r="M1164" s="549"/>
      <c r="N1164" s="549"/>
      <c r="O1164" s="549"/>
      <c r="P1164" s="549"/>
      <c r="Q1164" s="549"/>
      <c r="R1164" s="549"/>
      <c r="S1164" s="549"/>
      <c r="T1164" s="549"/>
      <c r="U1164" s="549"/>
      <c r="V1164" s="549"/>
      <c r="W1164" s="549"/>
      <c r="X1164" s="549"/>
    </row>
    <row r="1165" spans="1:24" x14ac:dyDescent="0.2">
      <c r="A1165" s="549"/>
      <c r="B1165" s="81"/>
      <c r="E1165" s="549"/>
      <c r="F1165" s="549"/>
      <c r="G1165" s="549"/>
      <c r="H1165" s="549"/>
      <c r="I1165" s="549"/>
      <c r="J1165" s="549"/>
      <c r="K1165" s="549"/>
      <c r="L1165" s="549"/>
      <c r="M1165" s="549"/>
      <c r="N1165" s="549"/>
      <c r="O1165" s="549"/>
      <c r="P1165" s="549"/>
      <c r="Q1165" s="549"/>
      <c r="R1165" s="549"/>
      <c r="S1165" s="549"/>
      <c r="T1165" s="549"/>
      <c r="U1165" s="549"/>
      <c r="V1165" s="549"/>
      <c r="W1165" s="549"/>
      <c r="X1165" s="549"/>
    </row>
    <row r="1166" spans="1:24" x14ac:dyDescent="0.2">
      <c r="A1166" s="549"/>
      <c r="B1166" s="81"/>
      <c r="E1166" s="549"/>
      <c r="F1166" s="549"/>
      <c r="G1166" s="549"/>
      <c r="H1166" s="549"/>
      <c r="I1166" s="549"/>
      <c r="J1166" s="549"/>
      <c r="K1166" s="549"/>
      <c r="L1166" s="549"/>
      <c r="M1166" s="549"/>
      <c r="N1166" s="549"/>
      <c r="O1166" s="549"/>
      <c r="P1166" s="549"/>
      <c r="Q1166" s="549"/>
      <c r="R1166" s="549"/>
      <c r="S1166" s="549"/>
      <c r="T1166" s="549"/>
      <c r="U1166" s="549"/>
      <c r="V1166" s="549"/>
      <c r="W1166" s="549"/>
      <c r="X1166" s="549"/>
    </row>
    <row r="1167" spans="1:24" x14ac:dyDescent="0.2">
      <c r="A1167" s="549"/>
      <c r="B1167" s="81"/>
      <c r="E1167" s="549"/>
      <c r="F1167" s="549"/>
      <c r="G1167" s="549"/>
      <c r="H1167" s="549"/>
      <c r="I1167" s="549"/>
      <c r="J1167" s="549"/>
      <c r="K1167" s="549"/>
      <c r="L1167" s="549"/>
      <c r="M1167" s="549"/>
      <c r="N1167" s="549"/>
      <c r="O1167" s="549"/>
      <c r="P1167" s="549"/>
      <c r="Q1167" s="549"/>
      <c r="R1167" s="549"/>
      <c r="S1167" s="549"/>
      <c r="T1167" s="549"/>
      <c r="U1167" s="549"/>
      <c r="V1167" s="549"/>
      <c r="W1167" s="549"/>
      <c r="X1167" s="549"/>
    </row>
    <row r="1168" spans="1:24" x14ac:dyDescent="0.2">
      <c r="A1168" s="549"/>
      <c r="B1168" s="81"/>
      <c r="E1168" s="549"/>
      <c r="F1168" s="549"/>
      <c r="G1168" s="549"/>
      <c r="H1168" s="549"/>
      <c r="I1168" s="549"/>
      <c r="J1168" s="549"/>
      <c r="K1168" s="549"/>
      <c r="L1168" s="549"/>
      <c r="M1168" s="549"/>
      <c r="N1168" s="549"/>
      <c r="O1168" s="549"/>
      <c r="P1168" s="549"/>
      <c r="Q1168" s="549"/>
      <c r="R1168" s="549"/>
      <c r="S1168" s="549"/>
      <c r="T1168" s="549"/>
      <c r="U1168" s="549"/>
      <c r="V1168" s="549"/>
      <c r="W1168" s="549"/>
      <c r="X1168" s="549"/>
    </row>
    <row r="1169" spans="1:24" x14ac:dyDescent="0.2">
      <c r="A1169" s="549"/>
      <c r="B1169" s="81"/>
      <c r="E1169" s="549"/>
      <c r="F1169" s="549"/>
      <c r="G1169" s="549"/>
      <c r="H1169" s="549"/>
      <c r="I1169" s="549"/>
      <c r="J1169" s="549"/>
      <c r="K1169" s="549"/>
      <c r="L1169" s="549"/>
      <c r="M1169" s="549"/>
      <c r="N1169" s="549"/>
      <c r="O1169" s="549"/>
      <c r="P1169" s="549"/>
      <c r="Q1169" s="549"/>
      <c r="R1169" s="549"/>
      <c r="S1169" s="549"/>
      <c r="T1169" s="549"/>
      <c r="U1169" s="549"/>
      <c r="V1169" s="549"/>
      <c r="W1169" s="549"/>
      <c r="X1169" s="549"/>
    </row>
    <row r="1170" spans="1:24" x14ac:dyDescent="0.2">
      <c r="A1170" s="549"/>
      <c r="B1170" s="81"/>
      <c r="E1170" s="549"/>
      <c r="F1170" s="549"/>
      <c r="G1170" s="549"/>
      <c r="H1170" s="549"/>
      <c r="I1170" s="549"/>
      <c r="J1170" s="549"/>
      <c r="K1170" s="549"/>
      <c r="L1170" s="549"/>
      <c r="M1170" s="549"/>
      <c r="N1170" s="549"/>
      <c r="O1170" s="549"/>
      <c r="P1170" s="549"/>
      <c r="Q1170" s="549"/>
      <c r="R1170" s="549"/>
      <c r="S1170" s="549"/>
      <c r="T1170" s="549"/>
      <c r="U1170" s="549"/>
      <c r="V1170" s="549"/>
      <c r="W1170" s="549"/>
      <c r="X1170" s="549"/>
    </row>
    <row r="1171" spans="1:24" x14ac:dyDescent="0.2">
      <c r="A1171" s="549"/>
      <c r="B1171" s="81"/>
      <c r="E1171" s="549"/>
      <c r="F1171" s="549"/>
      <c r="G1171" s="549"/>
      <c r="H1171" s="549"/>
      <c r="I1171" s="549"/>
      <c r="J1171" s="549"/>
      <c r="K1171" s="549"/>
      <c r="L1171" s="549"/>
      <c r="M1171" s="549"/>
      <c r="N1171" s="549"/>
      <c r="O1171" s="549"/>
      <c r="P1171" s="549"/>
      <c r="Q1171" s="549"/>
      <c r="R1171" s="549"/>
      <c r="S1171" s="549"/>
      <c r="T1171" s="549"/>
      <c r="U1171" s="549"/>
      <c r="V1171" s="549"/>
      <c r="W1171" s="549"/>
      <c r="X1171" s="549"/>
    </row>
    <row r="1172" spans="1:24" x14ac:dyDescent="0.2">
      <c r="A1172" s="549"/>
      <c r="B1172" s="81"/>
      <c r="E1172" s="549"/>
      <c r="F1172" s="549"/>
      <c r="G1172" s="549"/>
      <c r="H1172" s="549"/>
      <c r="I1172" s="549"/>
      <c r="J1172" s="549"/>
      <c r="K1172" s="549"/>
      <c r="L1172" s="549"/>
      <c r="M1172" s="549"/>
      <c r="N1172" s="549"/>
      <c r="O1172" s="549"/>
      <c r="P1172" s="549"/>
      <c r="Q1172" s="549"/>
      <c r="R1172" s="549"/>
      <c r="S1172" s="549"/>
      <c r="T1172" s="549"/>
      <c r="U1172" s="549"/>
      <c r="V1172" s="549"/>
      <c r="W1172" s="549"/>
      <c r="X1172" s="549"/>
    </row>
    <row r="1173" spans="1:24" x14ac:dyDescent="0.2">
      <c r="A1173" s="549"/>
      <c r="B1173" s="81"/>
      <c r="E1173" s="549"/>
      <c r="F1173" s="549"/>
      <c r="G1173" s="549"/>
      <c r="H1173" s="549"/>
      <c r="I1173" s="549"/>
      <c r="J1173" s="549"/>
      <c r="K1173" s="549"/>
      <c r="L1173" s="549"/>
      <c r="M1173" s="549"/>
      <c r="N1173" s="549"/>
      <c r="O1173" s="549"/>
      <c r="P1173" s="549"/>
      <c r="Q1173" s="549"/>
      <c r="R1173" s="549"/>
      <c r="S1173" s="549"/>
      <c r="T1173" s="549"/>
      <c r="U1173" s="549"/>
      <c r="V1173" s="549"/>
      <c r="W1173" s="549"/>
      <c r="X1173" s="549"/>
    </row>
    <row r="1174" spans="1:24" x14ac:dyDescent="0.2">
      <c r="A1174" s="549"/>
      <c r="B1174" s="81"/>
      <c r="E1174" s="549"/>
      <c r="F1174" s="549"/>
      <c r="G1174" s="549"/>
      <c r="H1174" s="549"/>
      <c r="I1174" s="549"/>
      <c r="J1174" s="549"/>
      <c r="K1174" s="549"/>
      <c r="L1174" s="549"/>
      <c r="M1174" s="549"/>
      <c r="N1174" s="549"/>
      <c r="O1174" s="549"/>
      <c r="P1174" s="549"/>
      <c r="Q1174" s="549"/>
      <c r="R1174" s="549"/>
      <c r="S1174" s="549"/>
      <c r="T1174" s="549"/>
      <c r="U1174" s="549"/>
      <c r="V1174" s="549"/>
      <c r="W1174" s="549"/>
      <c r="X1174" s="549"/>
    </row>
    <row r="1175" spans="1:24" x14ac:dyDescent="0.2">
      <c r="A1175" s="549"/>
      <c r="B1175" s="81"/>
      <c r="E1175" s="549"/>
      <c r="F1175" s="549"/>
      <c r="G1175" s="549"/>
      <c r="H1175" s="549"/>
      <c r="I1175" s="549"/>
      <c r="J1175" s="549"/>
      <c r="K1175" s="549"/>
      <c r="L1175" s="549"/>
      <c r="M1175" s="549"/>
      <c r="N1175" s="549"/>
      <c r="O1175" s="549"/>
      <c r="P1175" s="549"/>
      <c r="Q1175" s="549"/>
      <c r="R1175" s="549"/>
      <c r="S1175" s="549"/>
      <c r="T1175" s="549"/>
      <c r="U1175" s="549"/>
      <c r="V1175" s="549"/>
      <c r="W1175" s="549"/>
      <c r="X1175" s="549"/>
    </row>
    <row r="1176" spans="1:24" x14ac:dyDescent="0.2">
      <c r="A1176" s="549"/>
      <c r="B1176" s="81"/>
      <c r="E1176" s="549"/>
      <c r="F1176" s="549"/>
      <c r="G1176" s="549"/>
      <c r="H1176" s="549"/>
      <c r="I1176" s="549"/>
      <c r="J1176" s="549"/>
      <c r="K1176" s="549"/>
      <c r="L1176" s="549"/>
      <c r="M1176" s="549"/>
      <c r="N1176" s="549"/>
      <c r="O1176" s="549"/>
      <c r="P1176" s="549"/>
      <c r="Q1176" s="549"/>
      <c r="R1176" s="549"/>
      <c r="S1176" s="549"/>
      <c r="T1176" s="549"/>
      <c r="U1176" s="549"/>
      <c r="V1176" s="549"/>
      <c r="W1176" s="549"/>
      <c r="X1176" s="549"/>
    </row>
    <row r="1177" spans="1:24" x14ac:dyDescent="0.2">
      <c r="A1177" s="549"/>
      <c r="B1177" s="81"/>
      <c r="E1177" s="549"/>
      <c r="F1177" s="549"/>
      <c r="G1177" s="549"/>
      <c r="H1177" s="549"/>
      <c r="I1177" s="549"/>
      <c r="J1177" s="549"/>
      <c r="K1177" s="549"/>
      <c r="L1177" s="549"/>
      <c r="M1177" s="549"/>
      <c r="N1177" s="549"/>
      <c r="O1177" s="549"/>
      <c r="P1177" s="549"/>
      <c r="Q1177" s="549"/>
      <c r="R1177" s="549"/>
      <c r="S1177" s="549"/>
      <c r="T1177" s="549"/>
      <c r="U1177" s="549"/>
      <c r="V1177" s="549"/>
      <c r="W1177" s="549"/>
      <c r="X1177" s="549"/>
    </row>
    <row r="1178" spans="1:24" x14ac:dyDescent="0.2">
      <c r="A1178" s="549"/>
      <c r="B1178" s="81"/>
      <c r="E1178" s="549"/>
      <c r="F1178" s="549"/>
      <c r="G1178" s="549"/>
      <c r="H1178" s="549"/>
      <c r="I1178" s="549"/>
      <c r="J1178" s="549"/>
      <c r="K1178" s="549"/>
      <c r="L1178" s="549"/>
      <c r="M1178" s="549"/>
      <c r="N1178" s="549"/>
      <c r="O1178" s="549"/>
      <c r="P1178" s="549"/>
      <c r="Q1178" s="549"/>
      <c r="R1178" s="549"/>
      <c r="S1178" s="549"/>
      <c r="T1178" s="549"/>
      <c r="U1178" s="549"/>
      <c r="V1178" s="549"/>
      <c r="W1178" s="549"/>
      <c r="X1178" s="549"/>
    </row>
    <row r="1179" spans="1:24" x14ac:dyDescent="0.2">
      <c r="A1179" s="549"/>
      <c r="B1179" s="81"/>
      <c r="E1179" s="549"/>
      <c r="F1179" s="549"/>
      <c r="G1179" s="549"/>
      <c r="H1179" s="549"/>
      <c r="I1179" s="549"/>
      <c r="J1179" s="549"/>
      <c r="K1179" s="549"/>
      <c r="L1179" s="549"/>
      <c r="M1179" s="549"/>
      <c r="N1179" s="549"/>
      <c r="O1179" s="549"/>
      <c r="P1179" s="549"/>
      <c r="Q1179" s="549"/>
      <c r="R1179" s="549"/>
      <c r="S1179" s="549"/>
      <c r="T1179" s="549"/>
      <c r="U1179" s="549"/>
      <c r="V1179" s="549"/>
      <c r="W1179" s="549"/>
      <c r="X1179" s="549"/>
    </row>
    <row r="1180" spans="1:24" x14ac:dyDescent="0.2">
      <c r="A1180" s="549"/>
      <c r="B1180" s="81"/>
      <c r="E1180" s="549"/>
      <c r="F1180" s="549"/>
      <c r="G1180" s="549"/>
      <c r="H1180" s="549"/>
      <c r="I1180" s="549"/>
      <c r="J1180" s="549"/>
      <c r="K1180" s="549"/>
      <c r="L1180" s="549"/>
      <c r="M1180" s="549"/>
      <c r="N1180" s="549"/>
      <c r="O1180" s="549"/>
      <c r="P1180" s="549"/>
      <c r="Q1180" s="549"/>
      <c r="R1180" s="549"/>
      <c r="S1180" s="549"/>
      <c r="T1180" s="549"/>
      <c r="U1180" s="549"/>
      <c r="V1180" s="549"/>
      <c r="W1180" s="549"/>
      <c r="X1180" s="549"/>
    </row>
    <row r="1181" spans="1:24" x14ac:dyDescent="0.2">
      <c r="A1181" s="549"/>
      <c r="B1181" s="81"/>
      <c r="E1181" s="549"/>
      <c r="F1181" s="549"/>
      <c r="G1181" s="549"/>
      <c r="H1181" s="549"/>
      <c r="I1181" s="549"/>
      <c r="J1181" s="549"/>
      <c r="K1181" s="549"/>
      <c r="L1181" s="549"/>
      <c r="M1181" s="549"/>
      <c r="N1181" s="549"/>
      <c r="O1181" s="549"/>
      <c r="P1181" s="549"/>
      <c r="Q1181" s="549"/>
      <c r="R1181" s="549"/>
      <c r="S1181" s="549"/>
      <c r="T1181" s="549"/>
      <c r="U1181" s="549"/>
      <c r="V1181" s="549"/>
      <c r="W1181" s="549"/>
      <c r="X1181" s="549"/>
    </row>
    <row r="1182" spans="1:24" x14ac:dyDescent="0.2">
      <c r="A1182" s="549"/>
      <c r="B1182" s="81"/>
      <c r="E1182" s="549"/>
      <c r="F1182" s="549"/>
      <c r="G1182" s="549"/>
      <c r="H1182" s="549"/>
      <c r="I1182" s="549"/>
      <c r="J1182" s="549"/>
      <c r="K1182" s="549"/>
      <c r="L1182" s="549"/>
      <c r="M1182" s="549"/>
      <c r="N1182" s="549"/>
      <c r="O1182" s="549"/>
      <c r="P1182" s="549"/>
      <c r="Q1182" s="549"/>
      <c r="R1182" s="549"/>
      <c r="S1182" s="549"/>
      <c r="T1182" s="549"/>
      <c r="U1182" s="549"/>
      <c r="V1182" s="549"/>
      <c r="W1182" s="549"/>
      <c r="X1182" s="549"/>
    </row>
    <row r="1183" spans="1:24" x14ac:dyDescent="0.2">
      <c r="A1183" s="549"/>
      <c r="B1183" s="81"/>
      <c r="E1183" s="549"/>
      <c r="F1183" s="549"/>
      <c r="G1183" s="549"/>
      <c r="H1183" s="549"/>
      <c r="I1183" s="549"/>
      <c r="J1183" s="549"/>
      <c r="K1183" s="549"/>
      <c r="L1183" s="549"/>
      <c r="M1183" s="549"/>
      <c r="N1183" s="549"/>
      <c r="O1183" s="549"/>
      <c r="P1183" s="549"/>
      <c r="Q1183" s="549"/>
      <c r="R1183" s="549"/>
      <c r="S1183" s="549"/>
      <c r="T1183" s="549"/>
      <c r="U1183" s="549"/>
      <c r="V1183" s="549"/>
      <c r="W1183" s="549"/>
      <c r="X1183" s="549"/>
    </row>
    <row r="1184" spans="1:24" x14ac:dyDescent="0.2">
      <c r="A1184" s="549"/>
      <c r="B1184" s="81"/>
      <c r="E1184" s="549"/>
      <c r="F1184" s="549"/>
      <c r="G1184" s="549"/>
      <c r="H1184" s="549"/>
      <c r="I1184" s="549"/>
      <c r="J1184" s="549"/>
      <c r="K1184" s="549"/>
      <c r="L1184" s="549"/>
      <c r="M1184" s="549"/>
      <c r="N1184" s="549"/>
      <c r="O1184" s="549"/>
      <c r="P1184" s="549"/>
      <c r="Q1184" s="549"/>
      <c r="R1184" s="549"/>
      <c r="S1184" s="549"/>
      <c r="T1184" s="549"/>
      <c r="U1184" s="549"/>
      <c r="V1184" s="549"/>
      <c r="W1184" s="549"/>
      <c r="X1184" s="549"/>
    </row>
    <row r="1185" spans="1:24" x14ac:dyDescent="0.2">
      <c r="A1185" s="549"/>
      <c r="B1185" s="81"/>
      <c r="E1185" s="549"/>
      <c r="F1185" s="549"/>
      <c r="G1185" s="549"/>
      <c r="H1185" s="549"/>
      <c r="I1185" s="549"/>
      <c r="J1185" s="549"/>
      <c r="K1185" s="549"/>
      <c r="L1185" s="549"/>
      <c r="M1185" s="549"/>
      <c r="N1185" s="549"/>
      <c r="O1185" s="549"/>
      <c r="P1185" s="549"/>
      <c r="Q1185" s="549"/>
      <c r="R1185" s="549"/>
      <c r="S1185" s="549"/>
      <c r="T1185" s="549"/>
      <c r="U1185" s="549"/>
      <c r="V1185" s="549"/>
      <c r="W1185" s="549"/>
      <c r="X1185" s="549"/>
    </row>
    <row r="1186" spans="1:24" x14ac:dyDescent="0.2">
      <c r="A1186" s="549"/>
      <c r="B1186" s="81"/>
      <c r="E1186" s="549"/>
      <c r="F1186" s="549"/>
      <c r="G1186" s="549"/>
      <c r="H1186" s="549"/>
      <c r="I1186" s="549"/>
      <c r="J1186" s="549"/>
      <c r="K1186" s="549"/>
      <c r="L1186" s="549"/>
      <c r="M1186" s="549"/>
      <c r="N1186" s="549"/>
      <c r="O1186" s="549"/>
      <c r="P1186" s="549"/>
      <c r="Q1186" s="549"/>
      <c r="R1186" s="549"/>
      <c r="S1186" s="549"/>
      <c r="T1186" s="549"/>
      <c r="U1186" s="549"/>
      <c r="V1186" s="549"/>
      <c r="W1186" s="549"/>
      <c r="X1186" s="549"/>
    </row>
    <row r="1187" spans="1:24" x14ac:dyDescent="0.2">
      <c r="A1187" s="549"/>
      <c r="B1187" s="81"/>
      <c r="E1187" s="549"/>
      <c r="F1187" s="549"/>
      <c r="G1187" s="549"/>
      <c r="H1187" s="549"/>
      <c r="I1187" s="549"/>
      <c r="J1187" s="549"/>
      <c r="K1187" s="549"/>
      <c r="L1187" s="549"/>
      <c r="M1187" s="549"/>
      <c r="N1187" s="549"/>
      <c r="O1187" s="549"/>
      <c r="P1187" s="549"/>
      <c r="Q1187" s="549"/>
      <c r="R1187" s="549"/>
      <c r="S1187" s="549"/>
      <c r="T1187" s="549"/>
      <c r="U1187" s="549"/>
      <c r="V1187" s="549"/>
      <c r="W1187" s="549"/>
      <c r="X1187" s="549"/>
    </row>
    <row r="1188" spans="1:24" x14ac:dyDescent="0.2">
      <c r="A1188" s="549"/>
      <c r="B1188" s="81"/>
      <c r="E1188" s="549"/>
      <c r="F1188" s="549"/>
      <c r="G1188" s="549"/>
      <c r="H1188" s="549"/>
      <c r="I1188" s="549"/>
      <c r="J1188" s="549"/>
      <c r="K1188" s="549"/>
      <c r="L1188" s="549"/>
      <c r="M1188" s="549"/>
      <c r="N1188" s="549"/>
      <c r="O1188" s="549"/>
      <c r="P1188" s="549"/>
      <c r="Q1188" s="549"/>
      <c r="R1188" s="549"/>
      <c r="S1188" s="549"/>
      <c r="T1188" s="549"/>
      <c r="U1188" s="549"/>
      <c r="V1188" s="549"/>
      <c r="W1188" s="549"/>
      <c r="X1188" s="549"/>
    </row>
    <row r="1189" spans="1:24" x14ac:dyDescent="0.2">
      <c r="A1189" s="549"/>
      <c r="B1189" s="81"/>
      <c r="E1189" s="549"/>
      <c r="F1189" s="549"/>
      <c r="G1189" s="549"/>
      <c r="H1189" s="549"/>
      <c r="I1189" s="549"/>
      <c r="J1189" s="549"/>
      <c r="K1189" s="549"/>
      <c r="L1189" s="549"/>
      <c r="M1189" s="549"/>
      <c r="N1189" s="549"/>
      <c r="O1189" s="549"/>
      <c r="P1189" s="549"/>
      <c r="Q1189" s="549"/>
      <c r="R1189" s="549"/>
      <c r="S1189" s="549"/>
      <c r="T1189" s="549"/>
      <c r="U1189" s="549"/>
      <c r="V1189" s="549"/>
      <c r="W1189" s="549"/>
      <c r="X1189" s="549"/>
    </row>
    <row r="1190" spans="1:24" x14ac:dyDescent="0.2">
      <c r="A1190" s="549"/>
      <c r="B1190" s="81"/>
      <c r="E1190" s="549"/>
      <c r="F1190" s="549"/>
      <c r="G1190" s="549"/>
      <c r="H1190" s="549"/>
      <c r="I1190" s="549"/>
      <c r="J1190" s="549"/>
      <c r="K1190" s="549"/>
      <c r="L1190" s="549"/>
      <c r="M1190" s="549"/>
      <c r="N1190" s="549"/>
      <c r="O1190" s="549"/>
      <c r="P1190" s="549"/>
      <c r="Q1190" s="549"/>
      <c r="R1190" s="549"/>
      <c r="S1190" s="549"/>
      <c r="T1190" s="549"/>
      <c r="U1190" s="549"/>
      <c r="V1190" s="549"/>
      <c r="W1190" s="549"/>
      <c r="X1190" s="549"/>
    </row>
    <row r="1191" spans="1:24" x14ac:dyDescent="0.2">
      <c r="A1191" s="549"/>
      <c r="B1191" s="81"/>
      <c r="E1191" s="549"/>
      <c r="F1191" s="549"/>
      <c r="G1191" s="549"/>
      <c r="H1191" s="549"/>
      <c r="I1191" s="549"/>
      <c r="J1191" s="549"/>
      <c r="K1191" s="549"/>
      <c r="L1191" s="549"/>
      <c r="M1191" s="549"/>
      <c r="N1191" s="549"/>
      <c r="O1191" s="549"/>
      <c r="P1191" s="549"/>
      <c r="Q1191" s="549"/>
      <c r="R1191" s="549"/>
      <c r="S1191" s="549"/>
      <c r="T1191" s="549"/>
      <c r="U1191" s="549"/>
      <c r="V1191" s="549"/>
      <c r="W1191" s="549"/>
      <c r="X1191" s="549"/>
    </row>
    <row r="1192" spans="1:24" x14ac:dyDescent="0.2">
      <c r="A1192" s="549"/>
      <c r="B1192" s="81"/>
      <c r="E1192" s="549"/>
      <c r="F1192" s="549"/>
      <c r="G1192" s="549"/>
      <c r="H1192" s="549"/>
      <c r="I1192" s="549"/>
      <c r="J1192" s="549"/>
      <c r="K1192" s="549"/>
      <c r="L1192" s="549"/>
      <c r="M1192" s="549"/>
      <c r="N1192" s="549"/>
      <c r="O1192" s="549"/>
      <c r="P1192" s="549"/>
      <c r="Q1192" s="549"/>
      <c r="R1192" s="549"/>
      <c r="S1192" s="549"/>
      <c r="T1192" s="549"/>
      <c r="U1192" s="549"/>
      <c r="V1192" s="549"/>
      <c r="W1192" s="549"/>
      <c r="X1192" s="549"/>
    </row>
    <row r="1193" spans="1:24" x14ac:dyDescent="0.2">
      <c r="A1193" s="549"/>
      <c r="B1193" s="81"/>
      <c r="E1193" s="549"/>
      <c r="F1193" s="549"/>
      <c r="G1193" s="549"/>
      <c r="H1193" s="549"/>
      <c r="I1193" s="549"/>
      <c r="J1193" s="549"/>
      <c r="K1193" s="549"/>
      <c r="L1193" s="549"/>
      <c r="M1193" s="549"/>
      <c r="N1193" s="549"/>
      <c r="O1193" s="549"/>
      <c r="P1193" s="549"/>
      <c r="Q1193" s="549"/>
      <c r="R1193" s="549"/>
      <c r="S1193" s="549"/>
      <c r="T1193" s="549"/>
      <c r="U1193" s="549"/>
      <c r="V1193" s="549"/>
      <c r="W1193" s="549"/>
      <c r="X1193" s="549"/>
    </row>
    <row r="1194" spans="1:24" x14ac:dyDescent="0.2">
      <c r="A1194" s="549"/>
      <c r="B1194" s="81"/>
      <c r="E1194" s="549"/>
      <c r="F1194" s="549"/>
      <c r="G1194" s="549"/>
      <c r="H1194" s="549"/>
      <c r="I1194" s="549"/>
      <c r="J1194" s="549"/>
      <c r="K1194" s="549"/>
      <c r="L1194" s="549"/>
      <c r="M1194" s="549"/>
      <c r="N1194" s="549"/>
      <c r="O1194" s="549"/>
      <c r="P1194" s="549"/>
      <c r="Q1194" s="549"/>
      <c r="R1194" s="549"/>
      <c r="S1194" s="549"/>
      <c r="T1194" s="549"/>
      <c r="U1194" s="549"/>
      <c r="V1194" s="549"/>
      <c r="W1194" s="549"/>
      <c r="X1194" s="549"/>
    </row>
    <row r="1195" spans="1:24" x14ac:dyDescent="0.2">
      <c r="A1195" s="549"/>
      <c r="B1195" s="81"/>
      <c r="E1195" s="549"/>
      <c r="F1195" s="549"/>
      <c r="G1195" s="549"/>
      <c r="H1195" s="549"/>
      <c r="I1195" s="549"/>
      <c r="J1195" s="549"/>
      <c r="K1195" s="549"/>
      <c r="L1195" s="549"/>
      <c r="M1195" s="549"/>
      <c r="N1195" s="549"/>
      <c r="O1195" s="549"/>
      <c r="P1195" s="549"/>
      <c r="Q1195" s="549"/>
      <c r="R1195" s="549"/>
      <c r="S1195" s="549"/>
      <c r="T1195" s="549"/>
      <c r="U1195" s="549"/>
      <c r="V1195" s="549"/>
      <c r="W1195" s="549"/>
      <c r="X1195" s="549"/>
    </row>
    <row r="1196" spans="1:24" x14ac:dyDescent="0.2">
      <c r="A1196" s="549"/>
      <c r="B1196" s="81"/>
      <c r="E1196" s="549"/>
      <c r="F1196" s="549"/>
      <c r="G1196" s="549"/>
      <c r="H1196" s="549"/>
      <c r="I1196" s="549"/>
      <c r="J1196" s="549"/>
      <c r="K1196" s="549"/>
      <c r="L1196" s="549"/>
      <c r="M1196" s="549"/>
      <c r="N1196" s="549"/>
      <c r="O1196" s="549"/>
      <c r="P1196" s="549"/>
      <c r="Q1196" s="549"/>
      <c r="R1196" s="549"/>
      <c r="S1196" s="549"/>
      <c r="T1196" s="549"/>
      <c r="U1196" s="549"/>
      <c r="V1196" s="549"/>
      <c r="W1196" s="549"/>
      <c r="X1196" s="549"/>
    </row>
    <row r="1197" spans="1:24" x14ac:dyDescent="0.2">
      <c r="A1197" s="549"/>
      <c r="B1197" s="81"/>
      <c r="E1197" s="549"/>
      <c r="F1197" s="549"/>
      <c r="G1197" s="549"/>
      <c r="H1197" s="549"/>
      <c r="I1197" s="549"/>
      <c r="J1197" s="549"/>
      <c r="K1197" s="549"/>
      <c r="L1197" s="549"/>
      <c r="M1197" s="549"/>
      <c r="N1197" s="549"/>
      <c r="O1197" s="549"/>
      <c r="P1197" s="549"/>
      <c r="Q1197" s="549"/>
      <c r="R1197" s="549"/>
      <c r="S1197" s="549"/>
      <c r="T1197" s="549"/>
      <c r="U1197" s="549"/>
      <c r="V1197" s="549"/>
      <c r="W1197" s="549"/>
      <c r="X1197" s="549"/>
    </row>
    <row r="1198" spans="1:24" x14ac:dyDescent="0.2">
      <c r="A1198" s="549"/>
      <c r="B1198" s="81"/>
      <c r="E1198" s="549"/>
      <c r="F1198" s="549"/>
      <c r="G1198" s="549"/>
      <c r="H1198" s="549"/>
      <c r="I1198" s="549"/>
      <c r="J1198" s="549"/>
      <c r="K1198" s="549"/>
      <c r="L1198" s="549"/>
      <c r="M1198" s="549"/>
      <c r="N1198" s="549"/>
      <c r="O1198" s="549"/>
      <c r="P1198" s="549"/>
      <c r="Q1198" s="549"/>
      <c r="R1198" s="549"/>
      <c r="S1198" s="549"/>
      <c r="T1198" s="549"/>
      <c r="U1198" s="549"/>
      <c r="V1198" s="549"/>
      <c r="W1198" s="549"/>
      <c r="X1198" s="549"/>
    </row>
    <row r="1199" spans="1:24" x14ac:dyDescent="0.2">
      <c r="A1199" s="549"/>
      <c r="B1199" s="81"/>
    </row>
    <row r="1200" spans="1:24" x14ac:dyDescent="0.2">
      <c r="A1200" s="549"/>
      <c r="B1200" s="81"/>
    </row>
    <row r="1201" spans="1:2" x14ac:dyDescent="0.2">
      <c r="A1201" s="549"/>
      <c r="B1201" s="81"/>
    </row>
    <row r="1202" spans="1:2" x14ac:dyDescent="0.2">
      <c r="A1202" s="549"/>
      <c r="B1202" s="81"/>
    </row>
    <row r="1203" spans="1:2" x14ac:dyDescent="0.2">
      <c r="A1203" s="549"/>
      <c r="B1203" s="81"/>
    </row>
    <row r="1204" spans="1:2" x14ac:dyDescent="0.2">
      <c r="A1204" s="549"/>
      <c r="B1204" s="81"/>
    </row>
    <row r="1205" spans="1:2" x14ac:dyDescent="0.2">
      <c r="A1205" s="549"/>
      <c r="B1205" s="81"/>
    </row>
    <row r="1206" spans="1:2" x14ac:dyDescent="0.2">
      <c r="A1206" s="549"/>
      <c r="B1206" s="81"/>
    </row>
    <row r="1207" spans="1:2" x14ac:dyDescent="0.2">
      <c r="A1207" s="549"/>
      <c r="B1207" s="81"/>
    </row>
    <row r="1208" spans="1:2" x14ac:dyDescent="0.2">
      <c r="A1208" s="549"/>
      <c r="B1208" s="81"/>
    </row>
    <row r="1209" spans="1:2" x14ac:dyDescent="0.2">
      <c r="A1209" s="549"/>
      <c r="B1209" s="81"/>
    </row>
    <row r="1210" spans="1:2" x14ac:dyDescent="0.2">
      <c r="A1210" s="549"/>
      <c r="B1210" s="81"/>
    </row>
    <row r="1211" spans="1:2" x14ac:dyDescent="0.2">
      <c r="A1211" s="549"/>
      <c r="B1211" s="81"/>
    </row>
    <row r="1212" spans="1:2" x14ac:dyDescent="0.2">
      <c r="A1212" s="549"/>
      <c r="B1212" s="81"/>
    </row>
    <row r="1213" spans="1:2" x14ac:dyDescent="0.2">
      <c r="A1213" s="549"/>
      <c r="B1213" s="81"/>
    </row>
    <row r="1214" spans="1:2" x14ac:dyDescent="0.2">
      <c r="A1214" s="549"/>
      <c r="B1214" s="81"/>
    </row>
    <row r="1215" spans="1:2" x14ac:dyDescent="0.2">
      <c r="A1215" s="549"/>
      <c r="B1215" s="81"/>
    </row>
    <row r="1216" spans="1:2" x14ac:dyDescent="0.2">
      <c r="A1216" s="549"/>
      <c r="B1216" s="81"/>
    </row>
    <row r="1217" spans="1:2" x14ac:dyDescent="0.2">
      <c r="A1217" s="549"/>
      <c r="B1217" s="81"/>
    </row>
    <row r="1218" spans="1:2" x14ac:dyDescent="0.2">
      <c r="A1218" s="549"/>
      <c r="B1218" s="81"/>
    </row>
    <row r="1219" spans="1:2" x14ac:dyDescent="0.2">
      <c r="A1219" s="549"/>
      <c r="B1219" s="81"/>
    </row>
    <row r="1220" spans="1:2" x14ac:dyDescent="0.2">
      <c r="A1220" s="549"/>
      <c r="B1220" s="81"/>
    </row>
    <row r="1221" spans="1:2" x14ac:dyDescent="0.2">
      <c r="A1221" s="549"/>
      <c r="B1221" s="81"/>
    </row>
    <row r="1222" spans="1:2" x14ac:dyDescent="0.2">
      <c r="A1222" s="549"/>
      <c r="B1222" s="81"/>
    </row>
    <row r="1223" spans="1:2" x14ac:dyDescent="0.2">
      <c r="A1223" s="549"/>
      <c r="B1223" s="81"/>
    </row>
    <row r="1224" spans="1:2" x14ac:dyDescent="0.2">
      <c r="A1224" s="549"/>
      <c r="B1224" s="81"/>
    </row>
    <row r="1225" spans="1:2" x14ac:dyDescent="0.2">
      <c r="A1225" s="549"/>
      <c r="B1225" s="81"/>
    </row>
    <row r="1226" spans="1:2" x14ac:dyDescent="0.2">
      <c r="A1226" s="549"/>
      <c r="B1226" s="81"/>
    </row>
    <row r="1227" spans="1:2" x14ac:dyDescent="0.2">
      <c r="A1227" s="549"/>
      <c r="B1227" s="81"/>
    </row>
    <row r="1228" spans="1:2" x14ac:dyDescent="0.2">
      <c r="A1228" s="549"/>
      <c r="B1228" s="81"/>
    </row>
    <row r="1229" spans="1:2" x14ac:dyDescent="0.2">
      <c r="A1229" s="549"/>
      <c r="B1229" s="81"/>
    </row>
    <row r="1230" spans="1:2" x14ac:dyDescent="0.2">
      <c r="A1230" s="549"/>
      <c r="B1230" s="81"/>
    </row>
    <row r="1231" spans="1:2" x14ac:dyDescent="0.2">
      <c r="A1231" s="549"/>
      <c r="B1231" s="81"/>
    </row>
    <row r="1232" spans="1:2" x14ac:dyDescent="0.2">
      <c r="A1232" s="549"/>
      <c r="B1232" s="81"/>
    </row>
    <row r="1233" spans="1:2" x14ac:dyDescent="0.2">
      <c r="A1233" s="549"/>
      <c r="B1233" s="81"/>
    </row>
    <row r="1234" spans="1:2" x14ac:dyDescent="0.2">
      <c r="A1234" s="549"/>
      <c r="B1234" s="81"/>
    </row>
    <row r="1235" spans="1:2" x14ac:dyDescent="0.2">
      <c r="A1235" s="549"/>
      <c r="B1235" s="81"/>
    </row>
    <row r="1236" spans="1:2" x14ac:dyDescent="0.2">
      <c r="A1236" s="549"/>
      <c r="B1236" s="81"/>
    </row>
    <row r="1237" spans="1:2" x14ac:dyDescent="0.2">
      <c r="A1237" s="549"/>
      <c r="B1237" s="81"/>
    </row>
    <row r="1238" spans="1:2" x14ac:dyDescent="0.2">
      <c r="A1238" s="549"/>
      <c r="B1238" s="81"/>
    </row>
    <row r="1239" spans="1:2" x14ac:dyDescent="0.2">
      <c r="A1239" s="549"/>
      <c r="B1239" s="81"/>
    </row>
    <row r="1240" spans="1:2" x14ac:dyDescent="0.2">
      <c r="A1240" s="549"/>
      <c r="B1240" s="81"/>
    </row>
    <row r="1241" spans="1:2" x14ac:dyDescent="0.2">
      <c r="A1241" s="549"/>
      <c r="B1241" s="81"/>
    </row>
    <row r="1242" spans="1:2" x14ac:dyDescent="0.2">
      <c r="A1242" s="549"/>
      <c r="B1242" s="81"/>
    </row>
    <row r="1243" spans="1:2" x14ac:dyDescent="0.2">
      <c r="A1243" s="549"/>
      <c r="B1243" s="81"/>
    </row>
    <row r="1244" spans="1:2" x14ac:dyDescent="0.2">
      <c r="A1244" s="549"/>
      <c r="B1244" s="81"/>
    </row>
    <row r="1245" spans="1:2" x14ac:dyDescent="0.2">
      <c r="A1245" s="549"/>
      <c r="B1245" s="81"/>
    </row>
    <row r="1246" spans="1:2" x14ac:dyDescent="0.2">
      <c r="A1246" s="549"/>
      <c r="B1246" s="81"/>
    </row>
    <row r="1247" spans="1:2" x14ac:dyDescent="0.2">
      <c r="A1247" s="549"/>
      <c r="B1247" s="81"/>
    </row>
    <row r="1248" spans="1:2" x14ac:dyDescent="0.2">
      <c r="A1248" s="549"/>
      <c r="B1248" s="81"/>
    </row>
    <row r="1249" spans="1:2" x14ac:dyDescent="0.2">
      <c r="A1249" s="549"/>
      <c r="B1249" s="81"/>
    </row>
    <row r="1250" spans="1:2" x14ac:dyDescent="0.2">
      <c r="A1250" s="549"/>
      <c r="B1250" s="81"/>
    </row>
    <row r="1251" spans="1:2" x14ac:dyDescent="0.2">
      <c r="A1251" s="549"/>
      <c r="B1251" s="81"/>
    </row>
    <row r="1252" spans="1:2" x14ac:dyDescent="0.2">
      <c r="A1252" s="549"/>
      <c r="B1252" s="81"/>
    </row>
    <row r="1253" spans="1:2" x14ac:dyDescent="0.2">
      <c r="A1253" s="549"/>
      <c r="B1253" s="81"/>
    </row>
    <row r="1254" spans="1:2" x14ac:dyDescent="0.2">
      <c r="A1254" s="549"/>
      <c r="B1254" s="81"/>
    </row>
    <row r="1255" spans="1:2" x14ac:dyDescent="0.2">
      <c r="A1255" s="549"/>
      <c r="B1255" s="81"/>
    </row>
    <row r="1256" spans="1:2" x14ac:dyDescent="0.2">
      <c r="A1256" s="549"/>
      <c r="B1256" s="81"/>
    </row>
    <row r="1257" spans="1:2" x14ac:dyDescent="0.2">
      <c r="A1257" s="549"/>
      <c r="B1257" s="81"/>
    </row>
    <row r="1258" spans="1:2" x14ac:dyDescent="0.2">
      <c r="A1258" s="549"/>
      <c r="B1258" s="81"/>
    </row>
    <row r="1259" spans="1:2" x14ac:dyDescent="0.2">
      <c r="A1259" s="549"/>
      <c r="B1259" s="81"/>
    </row>
    <row r="1260" spans="1:2" x14ac:dyDescent="0.2">
      <c r="A1260" s="549"/>
      <c r="B1260" s="81"/>
    </row>
    <row r="1261" spans="1:2" x14ac:dyDescent="0.2">
      <c r="A1261" s="549"/>
      <c r="B1261" s="81"/>
    </row>
    <row r="1262" spans="1:2" x14ac:dyDescent="0.2">
      <c r="A1262" s="549"/>
      <c r="B1262" s="81"/>
    </row>
    <row r="1263" spans="1:2" x14ac:dyDescent="0.2">
      <c r="A1263" s="549"/>
      <c r="B1263" s="81"/>
    </row>
    <row r="1264" spans="1:2" x14ac:dyDescent="0.2">
      <c r="A1264" s="549"/>
      <c r="B1264" s="81"/>
    </row>
    <row r="1265" spans="1:2" x14ac:dyDescent="0.2">
      <c r="A1265" s="549"/>
      <c r="B1265" s="81"/>
    </row>
    <row r="1266" spans="1:2" x14ac:dyDescent="0.2">
      <c r="A1266" s="549"/>
      <c r="B1266" s="81"/>
    </row>
    <row r="1267" spans="1:2" x14ac:dyDescent="0.2">
      <c r="A1267" s="549"/>
      <c r="B1267" s="81"/>
    </row>
    <row r="1268" spans="1:2" x14ac:dyDescent="0.2">
      <c r="A1268" s="549"/>
      <c r="B1268" s="81"/>
    </row>
    <row r="1269" spans="1:2" x14ac:dyDescent="0.2">
      <c r="A1269" s="549"/>
      <c r="B1269" s="81"/>
    </row>
    <row r="1270" spans="1:2" x14ac:dyDescent="0.2">
      <c r="A1270" s="549"/>
      <c r="B1270" s="81"/>
    </row>
    <row r="1271" spans="1:2" x14ac:dyDescent="0.2">
      <c r="A1271" s="549"/>
      <c r="B1271" s="81"/>
    </row>
    <row r="1272" spans="1:2" x14ac:dyDescent="0.2">
      <c r="A1272" s="549"/>
      <c r="B1272" s="81"/>
    </row>
    <row r="1273" spans="1:2" x14ac:dyDescent="0.2">
      <c r="A1273" s="549"/>
      <c r="B1273" s="81"/>
    </row>
    <row r="1274" spans="1:2" x14ac:dyDescent="0.2">
      <c r="A1274" s="549"/>
      <c r="B1274" s="81"/>
    </row>
    <row r="1275" spans="1:2" x14ac:dyDescent="0.2">
      <c r="A1275" s="549"/>
      <c r="B1275" s="81"/>
    </row>
    <row r="1276" spans="1:2" x14ac:dyDescent="0.2">
      <c r="A1276" s="549"/>
      <c r="B1276" s="81"/>
    </row>
    <row r="1277" spans="1:2" x14ac:dyDescent="0.2">
      <c r="A1277" s="549"/>
      <c r="B1277" s="81"/>
    </row>
    <row r="1278" spans="1:2" x14ac:dyDescent="0.2">
      <c r="A1278" s="549"/>
      <c r="B1278" s="81"/>
    </row>
    <row r="1279" spans="1:2" x14ac:dyDescent="0.2">
      <c r="A1279" s="549"/>
      <c r="B1279" s="81"/>
    </row>
    <row r="1280" spans="1:2" x14ac:dyDescent="0.2">
      <c r="A1280" s="549"/>
      <c r="B1280" s="81"/>
    </row>
    <row r="1281" spans="1:2" x14ac:dyDescent="0.2">
      <c r="A1281" s="549"/>
      <c r="B1281" s="81"/>
    </row>
    <row r="1282" spans="1:2" x14ac:dyDescent="0.2">
      <c r="A1282" s="549"/>
      <c r="B1282" s="81"/>
    </row>
    <row r="1283" spans="1:2" x14ac:dyDescent="0.2">
      <c r="A1283" s="549"/>
      <c r="B1283" s="81"/>
    </row>
    <row r="1284" spans="1:2" x14ac:dyDescent="0.2">
      <c r="A1284" s="549"/>
      <c r="B1284" s="81"/>
    </row>
    <row r="1285" spans="1:2" x14ac:dyDescent="0.2">
      <c r="A1285" s="549"/>
      <c r="B1285" s="81"/>
    </row>
    <row r="1286" spans="1:2" x14ac:dyDescent="0.2">
      <c r="A1286" s="549"/>
      <c r="B1286" s="81"/>
    </row>
    <row r="1287" spans="1:2" x14ac:dyDescent="0.2">
      <c r="A1287" s="549"/>
      <c r="B1287" s="81"/>
    </row>
    <row r="1288" spans="1:2" x14ac:dyDescent="0.2">
      <c r="A1288" s="549"/>
      <c r="B1288" s="81"/>
    </row>
    <row r="1289" spans="1:2" x14ac:dyDescent="0.2">
      <c r="A1289" s="549"/>
      <c r="B1289" s="81"/>
    </row>
    <row r="1290" spans="1:2" x14ac:dyDescent="0.2">
      <c r="A1290" s="549"/>
      <c r="B1290" s="81"/>
    </row>
    <row r="1291" spans="1:2" x14ac:dyDescent="0.2">
      <c r="A1291" s="549"/>
      <c r="B1291" s="81"/>
    </row>
    <row r="1292" spans="1:2" x14ac:dyDescent="0.2">
      <c r="A1292" s="549"/>
      <c r="B1292" s="81"/>
    </row>
    <row r="1293" spans="1:2" x14ac:dyDescent="0.2">
      <c r="A1293" s="549"/>
      <c r="B1293" s="81"/>
    </row>
    <row r="1294" spans="1:2" x14ac:dyDescent="0.2">
      <c r="A1294" s="549"/>
      <c r="B1294" s="81"/>
    </row>
    <row r="1295" spans="1:2" x14ac:dyDescent="0.2">
      <c r="A1295" s="549"/>
      <c r="B1295" s="81"/>
    </row>
    <row r="1296" spans="1:2" x14ac:dyDescent="0.2">
      <c r="A1296" s="549"/>
      <c r="B1296" s="81"/>
    </row>
    <row r="1297" spans="1:2" x14ac:dyDescent="0.2">
      <c r="A1297" s="549"/>
      <c r="B1297" s="81"/>
    </row>
    <row r="1298" spans="1:2" x14ac:dyDescent="0.2">
      <c r="A1298" s="549"/>
      <c r="B1298" s="81"/>
    </row>
    <row r="1299" spans="1:2" x14ac:dyDescent="0.2">
      <c r="A1299" s="549"/>
      <c r="B1299" s="81"/>
    </row>
    <row r="1300" spans="1:2" x14ac:dyDescent="0.2">
      <c r="A1300" s="549"/>
      <c r="B1300" s="81"/>
    </row>
    <row r="1301" spans="1:2" x14ac:dyDescent="0.2">
      <c r="A1301" s="549"/>
      <c r="B1301" s="81"/>
    </row>
    <row r="1302" spans="1:2" x14ac:dyDescent="0.2">
      <c r="A1302" s="549"/>
      <c r="B1302" s="81"/>
    </row>
    <row r="1303" spans="1:2" x14ac:dyDescent="0.2">
      <c r="A1303" s="549"/>
      <c r="B1303" s="81"/>
    </row>
    <row r="1304" spans="1:2" x14ac:dyDescent="0.2">
      <c r="A1304" s="549"/>
      <c r="B1304" s="81"/>
    </row>
    <row r="1305" spans="1:2" x14ac:dyDescent="0.2">
      <c r="A1305" s="549"/>
      <c r="B1305" s="81"/>
    </row>
    <row r="1306" spans="1:2" x14ac:dyDescent="0.2">
      <c r="A1306" s="549"/>
      <c r="B1306" s="81"/>
    </row>
    <row r="1307" spans="1:2" x14ac:dyDescent="0.2">
      <c r="A1307" s="549"/>
      <c r="B1307" s="81"/>
    </row>
    <row r="1308" spans="1:2" x14ac:dyDescent="0.2">
      <c r="A1308" s="549"/>
      <c r="B1308" s="81"/>
    </row>
    <row r="1309" spans="1:2" x14ac:dyDescent="0.2">
      <c r="A1309" s="549"/>
      <c r="B1309" s="81"/>
    </row>
    <row r="1310" spans="1:2" x14ac:dyDescent="0.2">
      <c r="A1310" s="549"/>
      <c r="B1310" s="81"/>
    </row>
    <row r="1311" spans="1:2" x14ac:dyDescent="0.2">
      <c r="A1311" s="549"/>
      <c r="B1311" s="81"/>
    </row>
    <row r="1312" spans="1:2" x14ac:dyDescent="0.2">
      <c r="A1312" s="549"/>
      <c r="B1312" s="81"/>
    </row>
    <row r="1313" spans="1:2" x14ac:dyDescent="0.2">
      <c r="A1313" s="549"/>
      <c r="B1313" s="81"/>
    </row>
    <row r="1314" spans="1:2" x14ac:dyDescent="0.2">
      <c r="A1314" s="549"/>
      <c r="B1314" s="81"/>
    </row>
    <row r="1315" spans="1:2" x14ac:dyDescent="0.2">
      <c r="A1315" s="549"/>
      <c r="B1315" s="81"/>
    </row>
    <row r="1316" spans="1:2" x14ac:dyDescent="0.2">
      <c r="A1316" s="549"/>
      <c r="B1316" s="81"/>
    </row>
    <row r="1317" spans="1:2" x14ac:dyDescent="0.2">
      <c r="A1317" s="549"/>
      <c r="B1317" s="81"/>
    </row>
    <row r="1318" spans="1:2" x14ac:dyDescent="0.2">
      <c r="A1318" s="549"/>
      <c r="B1318" s="81"/>
    </row>
    <row r="1319" spans="1:2" x14ac:dyDescent="0.2">
      <c r="A1319" s="549"/>
      <c r="B1319" s="81"/>
    </row>
    <row r="1320" spans="1:2" x14ac:dyDescent="0.2">
      <c r="A1320" s="549"/>
      <c r="B1320" s="81"/>
    </row>
    <row r="1321" spans="1:2" x14ac:dyDescent="0.2">
      <c r="A1321" s="549"/>
      <c r="B1321" s="81"/>
    </row>
    <row r="1322" spans="1:2" x14ac:dyDescent="0.2">
      <c r="A1322" s="549"/>
      <c r="B1322" s="81"/>
    </row>
    <row r="1323" spans="1:2" x14ac:dyDescent="0.2">
      <c r="A1323" s="549"/>
      <c r="B1323" s="81"/>
    </row>
    <row r="1324" spans="1:2" x14ac:dyDescent="0.2">
      <c r="A1324" s="549"/>
      <c r="B1324" s="81"/>
    </row>
    <row r="1325" spans="1:2" x14ac:dyDescent="0.2">
      <c r="A1325" s="549"/>
      <c r="B1325" s="81"/>
    </row>
    <row r="1326" spans="1:2" x14ac:dyDescent="0.2">
      <c r="A1326" s="549"/>
      <c r="B1326" s="81"/>
    </row>
    <row r="1327" spans="1:2" x14ac:dyDescent="0.2">
      <c r="A1327" s="549"/>
      <c r="B1327" s="81"/>
    </row>
    <row r="1328" spans="1:2" x14ac:dyDescent="0.2">
      <c r="A1328" s="549"/>
      <c r="B1328" s="81"/>
    </row>
    <row r="1329" spans="1:2" x14ac:dyDescent="0.2">
      <c r="A1329" s="549"/>
      <c r="B1329" s="81"/>
    </row>
    <row r="1330" spans="1:2" x14ac:dyDescent="0.2">
      <c r="A1330" s="549"/>
      <c r="B1330" s="81"/>
    </row>
    <row r="1331" spans="1:2" x14ac:dyDescent="0.2">
      <c r="A1331" s="549"/>
      <c r="B1331" s="81"/>
    </row>
    <row r="1332" spans="1:2" x14ac:dyDescent="0.2">
      <c r="A1332" s="549"/>
      <c r="B1332" s="81"/>
    </row>
    <row r="1333" spans="1:2" x14ac:dyDescent="0.2">
      <c r="A1333" s="549"/>
      <c r="B1333" s="81"/>
    </row>
    <row r="1334" spans="1:2" x14ac:dyDescent="0.2">
      <c r="A1334" s="549"/>
      <c r="B1334" s="81"/>
    </row>
    <row r="1335" spans="1:2" x14ac:dyDescent="0.2">
      <c r="A1335" s="549"/>
      <c r="B1335" s="81"/>
    </row>
    <row r="1336" spans="1:2" x14ac:dyDescent="0.2">
      <c r="A1336" s="549"/>
      <c r="B1336" s="81"/>
    </row>
    <row r="1337" spans="1:2" x14ac:dyDescent="0.2">
      <c r="A1337" s="549"/>
      <c r="B1337" s="81"/>
    </row>
    <row r="1338" spans="1:2" x14ac:dyDescent="0.2">
      <c r="A1338" s="549"/>
      <c r="B1338" s="81"/>
    </row>
    <row r="1339" spans="1:2" x14ac:dyDescent="0.2">
      <c r="A1339" s="549"/>
      <c r="B1339" s="81"/>
    </row>
    <row r="1340" spans="1:2" x14ac:dyDescent="0.2">
      <c r="A1340" s="549"/>
      <c r="B1340" s="81"/>
    </row>
    <row r="1341" spans="1:2" x14ac:dyDescent="0.2">
      <c r="A1341" s="549"/>
      <c r="B1341" s="81"/>
    </row>
    <row r="1342" spans="1:2" x14ac:dyDescent="0.2">
      <c r="A1342" s="549"/>
      <c r="B1342" s="81"/>
    </row>
    <row r="1343" spans="1:2" x14ac:dyDescent="0.2">
      <c r="A1343" s="549"/>
      <c r="B1343" s="81"/>
    </row>
    <row r="1344" spans="1:2" x14ac:dyDescent="0.2">
      <c r="A1344" s="549"/>
      <c r="B1344" s="81"/>
    </row>
    <row r="1345" spans="1:2" x14ac:dyDescent="0.2">
      <c r="A1345" s="549"/>
      <c r="B1345" s="81"/>
    </row>
    <row r="1346" spans="1:2" x14ac:dyDescent="0.2">
      <c r="A1346" s="549"/>
      <c r="B1346" s="81"/>
    </row>
    <row r="1347" spans="1:2" x14ac:dyDescent="0.2">
      <c r="A1347" s="549"/>
      <c r="B1347" s="81"/>
    </row>
    <row r="1348" spans="1:2" x14ac:dyDescent="0.2">
      <c r="A1348" s="549"/>
      <c r="B1348" s="81"/>
    </row>
    <row r="1349" spans="1:2" x14ac:dyDescent="0.2">
      <c r="A1349" s="549"/>
      <c r="B1349" s="81"/>
    </row>
    <row r="1350" spans="1:2" x14ac:dyDescent="0.2">
      <c r="A1350" s="549"/>
      <c r="B1350" s="81"/>
    </row>
    <row r="1351" spans="1:2" x14ac:dyDescent="0.2">
      <c r="A1351" s="549"/>
      <c r="B1351" s="81"/>
    </row>
    <row r="1352" spans="1:2" x14ac:dyDescent="0.2">
      <c r="A1352" s="549"/>
      <c r="B1352" s="81"/>
    </row>
    <row r="1353" spans="1:2" x14ac:dyDescent="0.2">
      <c r="A1353" s="549"/>
      <c r="B1353" s="81"/>
    </row>
    <row r="1354" spans="1:2" x14ac:dyDescent="0.2">
      <c r="A1354" s="549"/>
      <c r="B1354" s="81"/>
    </row>
    <row r="1355" spans="1:2" x14ac:dyDescent="0.2">
      <c r="A1355" s="549"/>
      <c r="B1355" s="81"/>
    </row>
    <row r="1356" spans="1:2" x14ac:dyDescent="0.2">
      <c r="A1356" s="549"/>
      <c r="B1356" s="81"/>
    </row>
    <row r="1357" spans="1:2" x14ac:dyDescent="0.2">
      <c r="A1357" s="549"/>
      <c r="B1357" s="81"/>
    </row>
    <row r="1358" spans="1:2" x14ac:dyDescent="0.2">
      <c r="A1358" s="549"/>
      <c r="B1358" s="81"/>
    </row>
    <row r="1359" spans="1:2" x14ac:dyDescent="0.2">
      <c r="A1359" s="549"/>
      <c r="B1359" s="81"/>
    </row>
    <row r="1360" spans="1:2" x14ac:dyDescent="0.2">
      <c r="A1360" s="549"/>
      <c r="B1360" s="81"/>
    </row>
    <row r="1361" spans="1:2" x14ac:dyDescent="0.2">
      <c r="A1361" s="549"/>
      <c r="B1361" s="81"/>
    </row>
    <row r="1362" spans="1:2" x14ac:dyDescent="0.2">
      <c r="A1362" s="549"/>
      <c r="B1362" s="81"/>
    </row>
    <row r="1363" spans="1:2" x14ac:dyDescent="0.2">
      <c r="A1363" s="549"/>
      <c r="B1363" s="81"/>
    </row>
    <row r="1364" spans="1:2" x14ac:dyDescent="0.2">
      <c r="A1364" s="549"/>
      <c r="B1364" s="81"/>
    </row>
    <row r="1365" spans="1:2" x14ac:dyDescent="0.2">
      <c r="A1365" s="549"/>
      <c r="B1365" s="81"/>
    </row>
    <row r="1366" spans="1:2" x14ac:dyDescent="0.2">
      <c r="A1366" s="549"/>
      <c r="B1366" s="81"/>
    </row>
    <row r="1367" spans="1:2" x14ac:dyDescent="0.2">
      <c r="A1367" s="549"/>
      <c r="B1367" s="81"/>
    </row>
    <row r="1368" spans="1:2" x14ac:dyDescent="0.2">
      <c r="A1368" s="549"/>
      <c r="B1368" s="81"/>
    </row>
    <row r="1369" spans="1:2" x14ac:dyDescent="0.2">
      <c r="A1369" s="549"/>
      <c r="B1369" s="81"/>
    </row>
    <row r="1370" spans="1:2" x14ac:dyDescent="0.2">
      <c r="A1370" s="549"/>
      <c r="B1370" s="81"/>
    </row>
    <row r="1371" spans="1:2" x14ac:dyDescent="0.2">
      <c r="A1371" s="549"/>
      <c r="B1371" s="81"/>
    </row>
    <row r="1372" spans="1:2" x14ac:dyDescent="0.2">
      <c r="A1372" s="549"/>
      <c r="B1372" s="81"/>
    </row>
    <row r="1373" spans="1:2" x14ac:dyDescent="0.2">
      <c r="A1373" s="549"/>
      <c r="B1373" s="81"/>
    </row>
    <row r="1374" spans="1:2" x14ac:dyDescent="0.2">
      <c r="A1374" s="549"/>
      <c r="B1374" s="81"/>
    </row>
    <row r="1375" spans="1:2" x14ac:dyDescent="0.2">
      <c r="A1375" s="549"/>
      <c r="B1375" s="81"/>
    </row>
    <row r="1376" spans="1:2" x14ac:dyDescent="0.2">
      <c r="A1376" s="549"/>
      <c r="B1376" s="81"/>
    </row>
    <row r="1377" spans="1:2" x14ac:dyDescent="0.2">
      <c r="A1377" s="549"/>
      <c r="B1377" s="81"/>
    </row>
    <row r="1378" spans="1:2" x14ac:dyDescent="0.2">
      <c r="A1378" s="549"/>
      <c r="B1378" s="81"/>
    </row>
    <row r="1379" spans="1:2" x14ac:dyDescent="0.2">
      <c r="A1379" s="549"/>
      <c r="B1379" s="81"/>
    </row>
    <row r="1380" spans="1:2" x14ac:dyDescent="0.2">
      <c r="A1380" s="549"/>
      <c r="B1380" s="81"/>
    </row>
    <row r="1381" spans="1:2" x14ac:dyDescent="0.2">
      <c r="A1381" s="549"/>
      <c r="B1381" s="81"/>
    </row>
    <row r="1382" spans="1:2" x14ac:dyDescent="0.2">
      <c r="A1382" s="549"/>
      <c r="B1382" s="81"/>
    </row>
    <row r="1383" spans="1:2" x14ac:dyDescent="0.2">
      <c r="A1383" s="549"/>
      <c r="B1383" s="81"/>
    </row>
    <row r="1384" spans="1:2" x14ac:dyDescent="0.2">
      <c r="A1384" s="549"/>
      <c r="B1384" s="81"/>
    </row>
    <row r="1385" spans="1:2" x14ac:dyDescent="0.2">
      <c r="A1385" s="549"/>
      <c r="B1385" s="81"/>
    </row>
    <row r="1386" spans="1:2" x14ac:dyDescent="0.2">
      <c r="A1386" s="549"/>
      <c r="B1386" s="81"/>
    </row>
    <row r="1387" spans="1:2" x14ac:dyDescent="0.2">
      <c r="A1387" s="549"/>
      <c r="B1387" s="81"/>
    </row>
    <row r="1388" spans="1:2" x14ac:dyDescent="0.2">
      <c r="A1388" s="549"/>
      <c r="B1388" s="81"/>
    </row>
    <row r="1389" spans="1:2" x14ac:dyDescent="0.2">
      <c r="A1389" s="549"/>
      <c r="B1389" s="81"/>
    </row>
    <row r="1390" spans="1:2" x14ac:dyDescent="0.2">
      <c r="A1390" s="549"/>
      <c r="B1390" s="81"/>
    </row>
    <row r="1391" spans="1:2" x14ac:dyDescent="0.2">
      <c r="A1391" s="549"/>
      <c r="B1391" s="81"/>
    </row>
    <row r="1392" spans="1:2" x14ac:dyDescent="0.2">
      <c r="A1392" s="549"/>
      <c r="B1392" s="81"/>
    </row>
    <row r="1393" spans="1:2" x14ac:dyDescent="0.2">
      <c r="A1393" s="549"/>
      <c r="B1393" s="81"/>
    </row>
    <row r="1394" spans="1:2" x14ac:dyDescent="0.2">
      <c r="A1394" s="549"/>
      <c r="B1394" s="81"/>
    </row>
    <row r="1395" spans="1:2" x14ac:dyDescent="0.2">
      <c r="A1395" s="549"/>
      <c r="B1395" s="81"/>
    </row>
    <row r="1396" spans="1:2" x14ac:dyDescent="0.2">
      <c r="A1396" s="549"/>
      <c r="B1396" s="81"/>
    </row>
    <row r="1397" spans="1:2" x14ac:dyDescent="0.2">
      <c r="A1397" s="549"/>
      <c r="B1397" s="81"/>
    </row>
    <row r="1398" spans="1:2" x14ac:dyDescent="0.2">
      <c r="A1398" s="549"/>
      <c r="B1398" s="81"/>
    </row>
    <row r="1399" spans="1:2" x14ac:dyDescent="0.2">
      <c r="A1399" s="549"/>
      <c r="B1399" s="81"/>
    </row>
    <row r="1400" spans="1:2" x14ac:dyDescent="0.2">
      <c r="A1400" s="549"/>
      <c r="B1400" s="81"/>
    </row>
    <row r="1401" spans="1:2" x14ac:dyDescent="0.2">
      <c r="A1401" s="549"/>
      <c r="B1401" s="81"/>
    </row>
    <row r="1402" spans="1:2" x14ac:dyDescent="0.2">
      <c r="A1402" s="549"/>
      <c r="B1402" s="81"/>
    </row>
    <row r="1403" spans="1:2" x14ac:dyDescent="0.2">
      <c r="A1403" s="549"/>
      <c r="B1403" s="81"/>
    </row>
    <row r="1404" spans="1:2" x14ac:dyDescent="0.2">
      <c r="A1404" s="549"/>
      <c r="B1404" s="81"/>
    </row>
    <row r="1405" spans="1:2" x14ac:dyDescent="0.2">
      <c r="A1405" s="549"/>
      <c r="B1405" s="81"/>
    </row>
    <row r="1406" spans="1:2" x14ac:dyDescent="0.2">
      <c r="A1406" s="549"/>
      <c r="B1406" s="81"/>
    </row>
    <row r="1407" spans="1:2" x14ac:dyDescent="0.2">
      <c r="A1407" s="549"/>
      <c r="B1407" s="81"/>
    </row>
    <row r="1408" spans="1:2" x14ac:dyDescent="0.2">
      <c r="A1408" s="549"/>
      <c r="B1408" s="81"/>
    </row>
    <row r="1409" spans="1:2" x14ac:dyDescent="0.2">
      <c r="A1409" s="549"/>
      <c r="B1409" s="81"/>
    </row>
    <row r="1410" spans="1:2" x14ac:dyDescent="0.2">
      <c r="A1410" s="549"/>
      <c r="B1410" s="81"/>
    </row>
    <row r="1411" spans="1:2" x14ac:dyDescent="0.2">
      <c r="A1411" s="549"/>
      <c r="B1411" s="81"/>
    </row>
    <row r="1412" spans="1:2" x14ac:dyDescent="0.2">
      <c r="A1412" s="549"/>
      <c r="B1412" s="81"/>
    </row>
    <row r="1413" spans="1:2" x14ac:dyDescent="0.2">
      <c r="A1413" s="549"/>
      <c r="B1413" s="81"/>
    </row>
    <row r="1414" spans="1:2" x14ac:dyDescent="0.2">
      <c r="A1414" s="549"/>
      <c r="B1414" s="81"/>
    </row>
    <row r="1415" spans="1:2" x14ac:dyDescent="0.2">
      <c r="A1415" s="549"/>
      <c r="B1415" s="81"/>
    </row>
    <row r="1416" spans="1:2" x14ac:dyDescent="0.2">
      <c r="A1416" s="549"/>
      <c r="B1416" s="81"/>
    </row>
    <row r="1417" spans="1:2" x14ac:dyDescent="0.2">
      <c r="A1417" s="549"/>
      <c r="B1417" s="81"/>
    </row>
    <row r="1418" spans="1:2" x14ac:dyDescent="0.2">
      <c r="A1418" s="549"/>
      <c r="B1418" s="81"/>
    </row>
    <row r="1419" spans="1:2" x14ac:dyDescent="0.2">
      <c r="A1419" s="549"/>
      <c r="B1419" s="81"/>
    </row>
    <row r="1420" spans="1:2" x14ac:dyDescent="0.2">
      <c r="A1420" s="549"/>
      <c r="B1420" s="81"/>
    </row>
    <row r="1421" spans="1:2" x14ac:dyDescent="0.2">
      <c r="A1421" s="549"/>
      <c r="B1421" s="81"/>
    </row>
    <row r="1422" spans="1:2" x14ac:dyDescent="0.2">
      <c r="A1422" s="549"/>
      <c r="B1422" s="81"/>
    </row>
    <row r="1423" spans="1:2" x14ac:dyDescent="0.2">
      <c r="A1423" s="549"/>
      <c r="B1423" s="81"/>
    </row>
    <row r="1424" spans="1:2" x14ac:dyDescent="0.2">
      <c r="A1424" s="549"/>
      <c r="B1424" s="81"/>
    </row>
    <row r="1425" spans="1:2" x14ac:dyDescent="0.2">
      <c r="A1425" s="549"/>
      <c r="B1425" s="81"/>
    </row>
    <row r="1426" spans="1:2" x14ac:dyDescent="0.2">
      <c r="A1426" s="549"/>
      <c r="B1426" s="81"/>
    </row>
    <row r="1427" spans="1:2" x14ac:dyDescent="0.2">
      <c r="A1427" s="549"/>
      <c r="B1427" s="81"/>
    </row>
    <row r="1428" spans="1:2" x14ac:dyDescent="0.2">
      <c r="A1428" s="549"/>
      <c r="B1428" s="81"/>
    </row>
    <row r="1429" spans="1:2" x14ac:dyDescent="0.2">
      <c r="A1429" s="549"/>
      <c r="B1429" s="81"/>
    </row>
    <row r="1430" spans="1:2" x14ac:dyDescent="0.2">
      <c r="A1430" s="549"/>
      <c r="B1430" s="81"/>
    </row>
    <row r="1431" spans="1:2" x14ac:dyDescent="0.2">
      <c r="A1431" s="549"/>
      <c r="B1431" s="81"/>
    </row>
    <row r="1432" spans="1:2" x14ac:dyDescent="0.2">
      <c r="A1432" s="549"/>
      <c r="B1432" s="81"/>
    </row>
    <row r="1433" spans="1:2" x14ac:dyDescent="0.2">
      <c r="A1433" s="549"/>
      <c r="B1433" s="81"/>
    </row>
    <row r="1434" spans="1:2" x14ac:dyDescent="0.2">
      <c r="A1434" s="549"/>
      <c r="B1434" s="81"/>
    </row>
    <row r="1435" spans="1:2" x14ac:dyDescent="0.2">
      <c r="A1435" s="549"/>
      <c r="B1435" s="81"/>
    </row>
    <row r="1436" spans="1:2" x14ac:dyDescent="0.2">
      <c r="A1436" s="549"/>
      <c r="B1436" s="81"/>
    </row>
    <row r="1437" spans="1:2" x14ac:dyDescent="0.2">
      <c r="A1437" s="549"/>
      <c r="B1437" s="81"/>
    </row>
    <row r="1438" spans="1:2" x14ac:dyDescent="0.2">
      <c r="A1438" s="549"/>
      <c r="B1438" s="81"/>
    </row>
    <row r="1439" spans="1:2" x14ac:dyDescent="0.2">
      <c r="A1439" s="549"/>
      <c r="B1439" s="81"/>
    </row>
    <row r="1440" spans="1:2" x14ac:dyDescent="0.2">
      <c r="A1440" s="549"/>
      <c r="B1440" s="81"/>
    </row>
    <row r="1441" spans="1:2" x14ac:dyDescent="0.2">
      <c r="A1441" s="549"/>
      <c r="B1441" s="81"/>
    </row>
    <row r="1442" spans="1:2" x14ac:dyDescent="0.2">
      <c r="A1442" s="549"/>
      <c r="B1442" s="81"/>
    </row>
    <row r="1443" spans="1:2" x14ac:dyDescent="0.2">
      <c r="A1443" s="549"/>
      <c r="B1443" s="81"/>
    </row>
    <row r="1444" spans="1:2" x14ac:dyDescent="0.2">
      <c r="A1444" s="549"/>
      <c r="B1444" s="81"/>
    </row>
    <row r="1445" spans="1:2" x14ac:dyDescent="0.2">
      <c r="A1445" s="549"/>
      <c r="B1445" s="81"/>
    </row>
    <row r="1446" spans="1:2" x14ac:dyDescent="0.2">
      <c r="A1446" s="549"/>
      <c r="B1446" s="81"/>
    </row>
    <row r="1447" spans="1:2" x14ac:dyDescent="0.2">
      <c r="A1447" s="549"/>
      <c r="B1447" s="81"/>
    </row>
    <row r="1448" spans="1:2" x14ac:dyDescent="0.2">
      <c r="A1448" s="549"/>
      <c r="B1448" s="81"/>
    </row>
    <row r="1449" spans="1:2" x14ac:dyDescent="0.2">
      <c r="A1449" s="549"/>
      <c r="B1449" s="81"/>
    </row>
    <row r="1450" spans="1:2" x14ac:dyDescent="0.2">
      <c r="A1450" s="549"/>
      <c r="B1450" s="81"/>
    </row>
    <row r="1451" spans="1:2" x14ac:dyDescent="0.2">
      <c r="A1451" s="549"/>
      <c r="B1451" s="81"/>
    </row>
    <row r="1452" spans="1:2" x14ac:dyDescent="0.2">
      <c r="A1452" s="549"/>
      <c r="B1452" s="81"/>
    </row>
    <row r="1453" spans="1:2" x14ac:dyDescent="0.2">
      <c r="A1453" s="549"/>
      <c r="B1453" s="81"/>
    </row>
    <row r="1454" spans="1:2" x14ac:dyDescent="0.2">
      <c r="A1454" s="549"/>
      <c r="B1454" s="81"/>
    </row>
    <row r="1455" spans="1:2" x14ac:dyDescent="0.2">
      <c r="A1455" s="549"/>
      <c r="B1455" s="81"/>
    </row>
    <row r="1456" spans="1:2" x14ac:dyDescent="0.2">
      <c r="A1456" s="549"/>
      <c r="B1456" s="81"/>
    </row>
    <row r="1457" spans="1:2" x14ac:dyDescent="0.2">
      <c r="A1457" s="549"/>
      <c r="B1457" s="81"/>
    </row>
    <row r="1458" spans="1:2" x14ac:dyDescent="0.2">
      <c r="A1458" s="549"/>
      <c r="B1458" s="81"/>
    </row>
    <row r="1459" spans="1:2" x14ac:dyDescent="0.2">
      <c r="A1459" s="549"/>
      <c r="B1459" s="81"/>
    </row>
    <row r="1460" spans="1:2" x14ac:dyDescent="0.2">
      <c r="A1460" s="549"/>
      <c r="B1460" s="81"/>
    </row>
    <row r="1461" spans="1:2" x14ac:dyDescent="0.2">
      <c r="A1461" s="549"/>
      <c r="B1461" s="81"/>
    </row>
    <row r="1462" spans="1:2" x14ac:dyDescent="0.2">
      <c r="A1462" s="549"/>
      <c r="B1462" s="81"/>
    </row>
    <row r="1463" spans="1:2" x14ac:dyDescent="0.2">
      <c r="A1463" s="549"/>
      <c r="B1463" s="81"/>
    </row>
    <row r="1464" spans="1:2" x14ac:dyDescent="0.2">
      <c r="A1464" s="549"/>
      <c r="B1464" s="81"/>
    </row>
    <row r="1465" spans="1:2" x14ac:dyDescent="0.2">
      <c r="A1465" s="549"/>
      <c r="B1465" s="81"/>
    </row>
    <row r="1466" spans="1:2" x14ac:dyDescent="0.2">
      <c r="A1466" s="549"/>
      <c r="B1466" s="81"/>
    </row>
    <row r="1467" spans="1:2" x14ac:dyDescent="0.2">
      <c r="A1467" s="549"/>
      <c r="B1467" s="81"/>
    </row>
    <row r="1468" spans="1:2" x14ac:dyDescent="0.2">
      <c r="A1468" s="549"/>
      <c r="B1468" s="81"/>
    </row>
    <row r="1469" spans="1:2" x14ac:dyDescent="0.2">
      <c r="A1469" s="549"/>
      <c r="B1469" s="81"/>
    </row>
    <row r="1470" spans="1:2" x14ac:dyDescent="0.2">
      <c r="A1470" s="549"/>
      <c r="B1470" s="81"/>
    </row>
    <row r="1471" spans="1:2" x14ac:dyDescent="0.2">
      <c r="A1471" s="549"/>
      <c r="B1471" s="81"/>
    </row>
    <row r="1472" spans="1:2" x14ac:dyDescent="0.2">
      <c r="A1472" s="549"/>
      <c r="B1472" s="81"/>
    </row>
    <row r="1473" spans="1:2" x14ac:dyDescent="0.2">
      <c r="A1473" s="549"/>
      <c r="B1473" s="81"/>
    </row>
    <row r="1474" spans="1:2" x14ac:dyDescent="0.2">
      <c r="A1474" s="549"/>
      <c r="B1474" s="81"/>
    </row>
    <row r="1475" spans="1:2" x14ac:dyDescent="0.2">
      <c r="A1475" s="549"/>
      <c r="B1475" s="81"/>
    </row>
    <row r="1476" spans="1:2" x14ac:dyDescent="0.2">
      <c r="A1476" s="549"/>
      <c r="B1476" s="81"/>
    </row>
    <row r="1477" spans="1:2" x14ac:dyDescent="0.2">
      <c r="A1477" s="549"/>
      <c r="B1477" s="81"/>
    </row>
    <row r="1478" spans="1:2" x14ac:dyDescent="0.2">
      <c r="A1478" s="549"/>
      <c r="B1478" s="81"/>
    </row>
    <row r="1479" spans="1:2" x14ac:dyDescent="0.2">
      <c r="A1479" s="549"/>
      <c r="B1479" s="81"/>
    </row>
    <row r="1480" spans="1:2" x14ac:dyDescent="0.2">
      <c r="A1480" s="549"/>
      <c r="B1480" s="81"/>
    </row>
    <row r="1481" spans="1:2" x14ac:dyDescent="0.2">
      <c r="A1481" s="549"/>
      <c r="B1481" s="81"/>
    </row>
    <row r="1482" spans="1:2" x14ac:dyDescent="0.2">
      <c r="A1482" s="549"/>
      <c r="B1482" s="81"/>
    </row>
    <row r="1483" spans="1:2" x14ac:dyDescent="0.2">
      <c r="A1483" s="549"/>
      <c r="B1483" s="81"/>
    </row>
    <row r="1484" spans="1:2" x14ac:dyDescent="0.2">
      <c r="A1484" s="549"/>
      <c r="B1484" s="81"/>
    </row>
    <row r="1485" spans="1:2" x14ac:dyDescent="0.2">
      <c r="A1485" s="549"/>
      <c r="B1485" s="81"/>
    </row>
    <row r="1486" spans="1:2" x14ac:dyDescent="0.2">
      <c r="A1486" s="549"/>
      <c r="B1486" s="81"/>
    </row>
    <row r="1487" spans="1:2" x14ac:dyDescent="0.2">
      <c r="A1487" s="549"/>
      <c r="B1487" s="81"/>
    </row>
    <row r="1488" spans="1:2" x14ac:dyDescent="0.2">
      <c r="A1488" s="549"/>
      <c r="B1488" s="81"/>
    </row>
    <row r="1489" spans="1:2" x14ac:dyDescent="0.2">
      <c r="A1489" s="549"/>
      <c r="B1489" s="81"/>
    </row>
    <row r="1490" spans="1:2" x14ac:dyDescent="0.2">
      <c r="A1490" s="549"/>
      <c r="B1490" s="81"/>
    </row>
    <row r="1491" spans="1:2" x14ac:dyDescent="0.2">
      <c r="A1491" s="549"/>
      <c r="B1491" s="81"/>
    </row>
    <row r="1492" spans="1:2" x14ac:dyDescent="0.2">
      <c r="A1492" s="549"/>
      <c r="B1492" s="81"/>
    </row>
    <row r="1493" spans="1:2" x14ac:dyDescent="0.2">
      <c r="A1493" s="549"/>
      <c r="B1493" s="81"/>
    </row>
    <row r="1494" spans="1:2" x14ac:dyDescent="0.2">
      <c r="A1494" s="549"/>
      <c r="B1494" s="81"/>
    </row>
    <row r="1495" spans="1:2" x14ac:dyDescent="0.2">
      <c r="A1495" s="549"/>
      <c r="B1495" s="81"/>
    </row>
    <row r="1496" spans="1:2" x14ac:dyDescent="0.2">
      <c r="A1496" s="549"/>
      <c r="B1496" s="81"/>
    </row>
    <row r="1497" spans="1:2" x14ac:dyDescent="0.2">
      <c r="A1497" s="549"/>
      <c r="B1497" s="81"/>
    </row>
    <row r="1498" spans="1:2" x14ac:dyDescent="0.2">
      <c r="A1498" s="549"/>
      <c r="B1498" s="81"/>
    </row>
    <row r="1499" spans="1:2" x14ac:dyDescent="0.2">
      <c r="A1499" s="549"/>
      <c r="B1499" s="81"/>
    </row>
    <row r="1500" spans="1:2" x14ac:dyDescent="0.2">
      <c r="A1500" s="549"/>
      <c r="B1500" s="81"/>
    </row>
    <row r="1501" spans="1:2" x14ac:dyDescent="0.2">
      <c r="A1501" s="549"/>
      <c r="B1501" s="81"/>
    </row>
    <row r="1502" spans="1:2" x14ac:dyDescent="0.2">
      <c r="A1502" s="549"/>
      <c r="B1502" s="81"/>
    </row>
    <row r="1503" spans="1:2" x14ac:dyDescent="0.2">
      <c r="A1503" s="549"/>
      <c r="B1503" s="81"/>
    </row>
    <row r="1504" spans="1:2" x14ac:dyDescent="0.2">
      <c r="A1504" s="549"/>
      <c r="B1504" s="81"/>
    </row>
    <row r="1505" spans="1:2" x14ac:dyDescent="0.2">
      <c r="A1505" s="549"/>
      <c r="B1505" s="81"/>
    </row>
    <row r="1506" spans="1:2" x14ac:dyDescent="0.2">
      <c r="A1506" s="549"/>
      <c r="B1506" s="81"/>
    </row>
    <row r="1507" spans="1:2" x14ac:dyDescent="0.2">
      <c r="A1507" s="549"/>
      <c r="B1507" s="81"/>
    </row>
    <row r="1508" spans="1:2" x14ac:dyDescent="0.2">
      <c r="A1508" s="549"/>
      <c r="B1508" s="81"/>
    </row>
    <row r="1509" spans="1:2" x14ac:dyDescent="0.2">
      <c r="A1509" s="549"/>
      <c r="B1509" s="81"/>
    </row>
    <row r="1510" spans="1:2" x14ac:dyDescent="0.2">
      <c r="A1510" s="549"/>
      <c r="B1510" s="81"/>
    </row>
    <row r="1511" spans="1:2" x14ac:dyDescent="0.2">
      <c r="A1511" s="549"/>
      <c r="B1511" s="81"/>
    </row>
    <row r="1512" spans="1:2" x14ac:dyDescent="0.2">
      <c r="A1512" s="549"/>
      <c r="B1512" s="81"/>
    </row>
    <row r="1513" spans="1:2" x14ac:dyDescent="0.2">
      <c r="A1513" s="549"/>
      <c r="B1513" s="81"/>
    </row>
    <row r="1514" spans="1:2" x14ac:dyDescent="0.2">
      <c r="A1514" s="549"/>
      <c r="B1514" s="81"/>
    </row>
    <row r="1515" spans="1:2" x14ac:dyDescent="0.2">
      <c r="A1515" s="549"/>
      <c r="B1515" s="81"/>
    </row>
    <row r="1516" spans="1:2" x14ac:dyDescent="0.2">
      <c r="A1516" s="549"/>
      <c r="B1516" s="81"/>
    </row>
    <row r="1517" spans="1:2" x14ac:dyDescent="0.2">
      <c r="A1517" s="549"/>
      <c r="B1517" s="81"/>
    </row>
    <row r="1518" spans="1:2" x14ac:dyDescent="0.2">
      <c r="A1518" s="549"/>
      <c r="B1518" s="81"/>
    </row>
    <row r="1519" spans="1:2" x14ac:dyDescent="0.2">
      <c r="A1519" s="549"/>
      <c r="B1519" s="81"/>
    </row>
    <row r="1520" spans="1:2" x14ac:dyDescent="0.2">
      <c r="A1520" s="549"/>
      <c r="B1520" s="81"/>
    </row>
    <row r="1521" spans="1:2" x14ac:dyDescent="0.2">
      <c r="A1521" s="549"/>
      <c r="B1521" s="81"/>
    </row>
    <row r="1522" spans="1:2" x14ac:dyDescent="0.2">
      <c r="A1522" s="549"/>
      <c r="B1522" s="81"/>
    </row>
    <row r="1523" spans="1:2" x14ac:dyDescent="0.2">
      <c r="A1523" s="549"/>
      <c r="B1523" s="81"/>
    </row>
    <row r="1524" spans="1:2" x14ac:dyDescent="0.2">
      <c r="A1524" s="549"/>
      <c r="B1524" s="81"/>
    </row>
    <row r="1525" spans="1:2" x14ac:dyDescent="0.2">
      <c r="A1525" s="549"/>
      <c r="B1525" s="81"/>
    </row>
    <row r="1526" spans="1:2" x14ac:dyDescent="0.2">
      <c r="A1526" s="549"/>
      <c r="B1526" s="81"/>
    </row>
    <row r="1527" spans="1:2" x14ac:dyDescent="0.2">
      <c r="A1527" s="549"/>
      <c r="B1527" s="81"/>
    </row>
    <row r="1528" spans="1:2" x14ac:dyDescent="0.2">
      <c r="A1528" s="549"/>
      <c r="B1528" s="81"/>
    </row>
    <row r="1529" spans="1:2" x14ac:dyDescent="0.2">
      <c r="A1529" s="549"/>
      <c r="B1529" s="81"/>
    </row>
    <row r="1530" spans="1:2" x14ac:dyDescent="0.2">
      <c r="A1530" s="549"/>
      <c r="B1530" s="81"/>
    </row>
    <row r="1531" spans="1:2" x14ac:dyDescent="0.2">
      <c r="A1531" s="549"/>
      <c r="B1531" s="81"/>
    </row>
    <row r="1532" spans="1:2" x14ac:dyDescent="0.2">
      <c r="A1532" s="549"/>
      <c r="B1532" s="81"/>
    </row>
    <row r="1533" spans="1:2" x14ac:dyDescent="0.2">
      <c r="A1533" s="549"/>
      <c r="B1533" s="81"/>
    </row>
    <row r="1534" spans="1:2" x14ac:dyDescent="0.2">
      <c r="A1534" s="549"/>
      <c r="B1534" s="81"/>
    </row>
    <row r="1535" spans="1:2" x14ac:dyDescent="0.2">
      <c r="A1535" s="549"/>
      <c r="B1535" s="81"/>
    </row>
    <row r="1536" spans="1:2" x14ac:dyDescent="0.2">
      <c r="A1536" s="549"/>
      <c r="B1536" s="81"/>
    </row>
    <row r="1537" spans="1:2" x14ac:dyDescent="0.2">
      <c r="A1537" s="549"/>
      <c r="B1537" s="81"/>
    </row>
    <row r="1538" spans="1:2" x14ac:dyDescent="0.2">
      <c r="A1538" s="549"/>
      <c r="B1538" s="81"/>
    </row>
    <row r="1539" spans="1:2" x14ac:dyDescent="0.2">
      <c r="A1539" s="549"/>
      <c r="B1539" s="81"/>
    </row>
    <row r="1540" spans="1:2" x14ac:dyDescent="0.2">
      <c r="A1540" s="549"/>
      <c r="B1540" s="81"/>
    </row>
    <row r="1541" spans="1:2" x14ac:dyDescent="0.2">
      <c r="A1541" s="549"/>
      <c r="B1541" s="81"/>
    </row>
    <row r="1542" spans="1:2" x14ac:dyDescent="0.2">
      <c r="A1542" s="549"/>
      <c r="B1542" s="81"/>
    </row>
    <row r="1543" spans="1:2" x14ac:dyDescent="0.2">
      <c r="A1543" s="549"/>
      <c r="B1543" s="81"/>
    </row>
    <row r="1544" spans="1:2" x14ac:dyDescent="0.2">
      <c r="A1544" s="549"/>
      <c r="B1544" s="81"/>
    </row>
    <row r="1545" spans="1:2" x14ac:dyDescent="0.2">
      <c r="A1545" s="549"/>
      <c r="B1545" s="81"/>
    </row>
    <row r="1546" spans="1:2" x14ac:dyDescent="0.2">
      <c r="A1546" s="549"/>
      <c r="B1546" s="81"/>
    </row>
    <row r="1547" spans="1:2" x14ac:dyDescent="0.2">
      <c r="A1547" s="549"/>
      <c r="B1547" s="81"/>
    </row>
    <row r="1548" spans="1:2" x14ac:dyDescent="0.2">
      <c r="A1548" s="549"/>
      <c r="B1548" s="81"/>
    </row>
    <row r="1549" spans="1:2" x14ac:dyDescent="0.2">
      <c r="A1549" s="549"/>
      <c r="B1549" s="81"/>
    </row>
    <row r="1550" spans="1:2" x14ac:dyDescent="0.2">
      <c r="A1550" s="549"/>
      <c r="B1550" s="81"/>
    </row>
    <row r="1551" spans="1:2" x14ac:dyDescent="0.2">
      <c r="A1551" s="549"/>
      <c r="B1551" s="81"/>
    </row>
    <row r="1552" spans="1:2" x14ac:dyDescent="0.2">
      <c r="A1552" s="549"/>
      <c r="B1552" s="81"/>
    </row>
    <row r="1553" spans="1:2" x14ac:dyDescent="0.2">
      <c r="A1553" s="549"/>
      <c r="B1553" s="81"/>
    </row>
    <row r="1554" spans="1:2" x14ac:dyDescent="0.2">
      <c r="A1554" s="549"/>
      <c r="B1554" s="81"/>
    </row>
    <row r="1555" spans="1:2" x14ac:dyDescent="0.2">
      <c r="A1555" s="549"/>
      <c r="B1555" s="81"/>
    </row>
    <row r="1556" spans="1:2" x14ac:dyDescent="0.2">
      <c r="A1556" s="549"/>
      <c r="B1556" s="81"/>
    </row>
    <row r="1557" spans="1:2" x14ac:dyDescent="0.2">
      <c r="A1557" s="549"/>
      <c r="B1557" s="81"/>
    </row>
    <row r="1558" spans="1:2" x14ac:dyDescent="0.2">
      <c r="A1558" s="549"/>
      <c r="B1558" s="81"/>
    </row>
    <row r="1559" spans="1:2" x14ac:dyDescent="0.2">
      <c r="A1559" s="549"/>
      <c r="B1559" s="81"/>
    </row>
    <row r="1560" spans="1:2" x14ac:dyDescent="0.2">
      <c r="A1560" s="549"/>
      <c r="B1560" s="81"/>
    </row>
    <row r="1561" spans="1:2" x14ac:dyDescent="0.2">
      <c r="A1561" s="549"/>
      <c r="B1561" s="81"/>
    </row>
    <row r="1562" spans="1:2" x14ac:dyDescent="0.2">
      <c r="A1562" s="549"/>
      <c r="B1562" s="81"/>
    </row>
    <row r="1563" spans="1:2" x14ac:dyDescent="0.2">
      <c r="A1563" s="549"/>
      <c r="B1563" s="81"/>
    </row>
    <row r="1564" spans="1:2" x14ac:dyDescent="0.2">
      <c r="A1564" s="549"/>
      <c r="B1564" s="81"/>
    </row>
    <row r="1565" spans="1:2" x14ac:dyDescent="0.2">
      <c r="A1565" s="549"/>
      <c r="B1565" s="81"/>
    </row>
    <row r="1566" spans="1:2" x14ac:dyDescent="0.2">
      <c r="A1566" s="549"/>
      <c r="B1566" s="81"/>
    </row>
    <row r="1567" spans="1:2" x14ac:dyDescent="0.2">
      <c r="A1567" s="549"/>
      <c r="B1567" s="81"/>
    </row>
    <row r="1568" spans="1:2" x14ac:dyDescent="0.2">
      <c r="A1568" s="549"/>
      <c r="B1568" s="81"/>
    </row>
    <row r="1569" spans="1:2" x14ac:dyDescent="0.2">
      <c r="A1569" s="549"/>
      <c r="B1569" s="81"/>
    </row>
    <row r="1570" spans="1:2" x14ac:dyDescent="0.2">
      <c r="A1570" s="549"/>
      <c r="B1570" s="81"/>
    </row>
    <row r="1571" spans="1:2" x14ac:dyDescent="0.2">
      <c r="A1571" s="549"/>
      <c r="B1571" s="81"/>
    </row>
    <row r="1572" spans="1:2" x14ac:dyDescent="0.2">
      <c r="A1572" s="549"/>
      <c r="B1572" s="81"/>
    </row>
    <row r="1573" spans="1:2" x14ac:dyDescent="0.2">
      <c r="A1573" s="549"/>
      <c r="B1573" s="81"/>
    </row>
    <row r="1574" spans="1:2" x14ac:dyDescent="0.2">
      <c r="A1574" s="549"/>
      <c r="B1574" s="81"/>
    </row>
    <row r="1575" spans="1:2" x14ac:dyDescent="0.2">
      <c r="A1575" s="549"/>
      <c r="B1575" s="81"/>
    </row>
    <row r="1576" spans="1:2" x14ac:dyDescent="0.2">
      <c r="A1576" s="549"/>
      <c r="B1576" s="81"/>
    </row>
    <row r="1577" spans="1:2" x14ac:dyDescent="0.2">
      <c r="A1577" s="549"/>
      <c r="B1577" s="81"/>
    </row>
    <row r="1578" spans="1:2" x14ac:dyDescent="0.2">
      <c r="A1578" s="549"/>
      <c r="B1578" s="81"/>
    </row>
    <row r="1579" spans="1:2" x14ac:dyDescent="0.2">
      <c r="A1579" s="549"/>
      <c r="B1579" s="81"/>
    </row>
    <row r="1580" spans="1:2" x14ac:dyDescent="0.2">
      <c r="A1580" s="549"/>
      <c r="B1580" s="81"/>
    </row>
    <row r="1581" spans="1:2" x14ac:dyDescent="0.2">
      <c r="A1581" s="549"/>
      <c r="B1581" s="81"/>
    </row>
    <row r="1582" spans="1:2" x14ac:dyDescent="0.2">
      <c r="A1582" s="549"/>
      <c r="B1582" s="81"/>
    </row>
    <row r="1583" spans="1:2" x14ac:dyDescent="0.2">
      <c r="A1583" s="549"/>
      <c r="B1583" s="81"/>
    </row>
    <row r="1584" spans="1:2" x14ac:dyDescent="0.2">
      <c r="A1584" s="549"/>
      <c r="B1584" s="81"/>
    </row>
    <row r="1585" spans="1:2" x14ac:dyDescent="0.2">
      <c r="A1585" s="549"/>
      <c r="B1585" s="81"/>
    </row>
    <row r="1586" spans="1:2" x14ac:dyDescent="0.2">
      <c r="A1586" s="549"/>
      <c r="B1586" s="81"/>
    </row>
  </sheetData>
  <sheetProtection password="F8BD" sheet="1" objects="1" scenarios="1"/>
  <mergeCells count="6">
    <mergeCell ref="C219:C221"/>
    <mergeCell ref="A14:B15"/>
    <mergeCell ref="A1:F1"/>
    <mergeCell ref="A2:E2"/>
    <mergeCell ref="A3:E3"/>
    <mergeCell ref="A4:E4"/>
  </mergeCells>
  <phoneticPr fontId="7" type="noConversion"/>
  <pageMargins left="0.75" right="0.75" top="1" bottom="1" header="0.5" footer="0.5"/>
  <pageSetup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tabColor indexed="9"/>
  </sheetPr>
  <dimension ref="A1:CT1168"/>
  <sheetViews>
    <sheetView topLeftCell="A169" zoomScaleNormal="100" workbookViewId="0">
      <selection activeCell="A199" sqref="A199"/>
    </sheetView>
  </sheetViews>
  <sheetFormatPr defaultColWidth="9.140625" defaultRowHeight="11.25" x14ac:dyDescent="0.2"/>
  <cols>
    <col min="1" max="1" width="13" style="2170" customWidth="1"/>
    <col min="2" max="2" width="39" style="2163" customWidth="1"/>
    <col min="3" max="3" width="15.7109375" style="2164" customWidth="1"/>
    <col min="4" max="4" width="19" style="2164" customWidth="1"/>
    <col min="5" max="5" width="15.7109375" style="2165" customWidth="1"/>
    <col min="6" max="6" width="15.7109375" style="2166" customWidth="1"/>
    <col min="7" max="7" width="15.7109375" style="80" customWidth="1"/>
    <col min="8" max="8" width="15.7109375" style="2167" customWidth="1"/>
    <col min="9" max="11" width="15.7109375" style="2168" customWidth="1"/>
    <col min="12" max="14" width="15.7109375" style="2168" hidden="1" customWidth="1"/>
    <col min="15" max="17" width="15.7109375" style="2168" customWidth="1"/>
    <col min="18" max="27" width="15.7109375" style="2168" hidden="1" customWidth="1"/>
    <col min="28" max="28" width="15.7109375" style="2240" hidden="1" customWidth="1"/>
    <col min="29" max="31" width="15.7109375" style="2240" customWidth="1"/>
    <col min="32" max="32" width="15.7109375" style="2168" customWidth="1"/>
    <col min="33" max="35" width="15.7109375" style="2168" hidden="1" customWidth="1"/>
    <col min="36" max="38" width="15.7109375" style="2168" customWidth="1"/>
    <col min="39" max="49" width="15.7109375" style="2168" hidden="1" customWidth="1"/>
    <col min="50" max="53" width="15.7109375" style="2168" customWidth="1"/>
    <col min="54" max="56" width="15.7109375" style="2168" hidden="1" customWidth="1"/>
    <col min="57" max="59" width="15.7109375" style="2168" customWidth="1"/>
    <col min="60" max="70" width="15.7109375" style="2168" hidden="1" customWidth="1"/>
    <col min="71" max="71" width="15.7109375" style="2240" customWidth="1"/>
    <col min="72" max="74" width="15.7109375" style="2168" customWidth="1"/>
    <col min="75" max="77" width="15.7109375" style="2168" hidden="1" customWidth="1"/>
    <col min="78" max="80" width="15.7109375" style="2168" customWidth="1"/>
    <col min="81" max="90" width="15.7109375" style="2168" hidden="1" customWidth="1"/>
    <col min="91" max="91" width="15.7109375" style="2240" hidden="1" customWidth="1"/>
    <col min="92" max="92" width="15.7109375" style="2240" customWidth="1"/>
    <col min="93" max="93" width="15.7109375" style="2176" customWidth="1"/>
    <col min="94" max="94" width="15.7109375" style="57" customWidth="1"/>
    <col min="95" max="95" width="9.140625" style="1622" customWidth="1"/>
    <col min="96" max="16384" width="9.140625" style="57"/>
  </cols>
  <sheetData>
    <row r="1" spans="1:95" s="8" customFormat="1" ht="96" customHeight="1" x14ac:dyDescent="0.2">
      <c r="A1" s="2571"/>
      <c r="B1" s="2571"/>
      <c r="C1" s="2571"/>
      <c r="D1" s="2571"/>
      <c r="E1" s="2571"/>
      <c r="F1" s="2571"/>
      <c r="G1" s="1423"/>
      <c r="H1" s="1423"/>
      <c r="I1" s="1423"/>
      <c r="J1" s="1423"/>
      <c r="K1" s="1423"/>
      <c r="L1" s="1423"/>
      <c r="M1" s="1423"/>
      <c r="N1" s="1423"/>
      <c r="O1" s="1423"/>
      <c r="P1" s="1423"/>
      <c r="Q1" s="1423"/>
      <c r="R1" s="1423"/>
      <c r="S1" s="1423"/>
      <c r="T1" s="1423"/>
      <c r="U1" s="1423"/>
      <c r="V1" s="1423"/>
      <c r="W1" s="1423"/>
      <c r="X1" s="1423"/>
      <c r="Y1" s="1423"/>
      <c r="Z1" s="1423"/>
      <c r="AA1" s="1423"/>
      <c r="AB1" s="1423"/>
      <c r="AC1" s="1423"/>
      <c r="AD1" s="1423"/>
      <c r="AE1" s="1423"/>
      <c r="AF1" s="1423"/>
      <c r="AG1" s="1423"/>
      <c r="AH1" s="1423"/>
      <c r="AI1" s="1423"/>
      <c r="AJ1" s="1423"/>
      <c r="AK1" s="1423"/>
      <c r="AL1" s="1423"/>
      <c r="AM1" s="1423"/>
      <c r="AN1" s="1423"/>
      <c r="AO1" s="1423"/>
      <c r="AP1" s="1423"/>
      <c r="AQ1" s="1423"/>
      <c r="AR1" s="1423"/>
      <c r="AS1" s="1423"/>
      <c r="AT1" s="1423"/>
      <c r="AU1" s="1423"/>
      <c r="AV1" s="1423"/>
      <c r="AW1" s="1423"/>
      <c r="AX1" s="1423"/>
      <c r="AY1" s="1423"/>
      <c r="AZ1" s="1423"/>
      <c r="BA1" s="1423"/>
      <c r="BB1" s="1423"/>
      <c r="BC1" s="1423"/>
      <c r="BD1" s="1423"/>
      <c r="BE1" s="1423"/>
      <c r="BF1" s="1423"/>
      <c r="BG1" s="1423"/>
      <c r="BH1" s="1423"/>
      <c r="BI1" s="1423"/>
      <c r="BJ1" s="1423"/>
      <c r="BK1" s="1423"/>
      <c r="BL1" s="1423"/>
      <c r="BM1" s="1423"/>
      <c r="BN1" s="1423"/>
      <c r="BO1" s="1423"/>
      <c r="BP1" s="1423"/>
      <c r="BQ1" s="1423"/>
      <c r="BR1" s="1423"/>
      <c r="BS1" s="1423"/>
      <c r="BT1" s="1423"/>
      <c r="BU1" s="1423"/>
      <c r="BV1" s="1423"/>
      <c r="BW1" s="1423"/>
      <c r="BX1" s="1423"/>
      <c r="BY1" s="1423"/>
      <c r="BZ1" s="1423"/>
      <c r="CA1" s="1423"/>
      <c r="CB1" s="1423"/>
      <c r="CC1" s="1423"/>
      <c r="CD1" s="1423"/>
      <c r="CE1" s="1423"/>
      <c r="CF1" s="1423"/>
      <c r="CG1" s="1423"/>
      <c r="CH1" s="1423"/>
      <c r="CI1" s="1423"/>
      <c r="CJ1" s="1423"/>
      <c r="CK1" s="1423"/>
      <c r="CL1" s="1423"/>
      <c r="CM1" s="1423"/>
      <c r="CN1" s="1423"/>
      <c r="CO1" s="1423"/>
      <c r="CQ1" s="1622"/>
    </row>
    <row r="2" spans="1:95" s="8" customFormat="1" ht="20.25" x14ac:dyDescent="0.3">
      <c r="A2" s="2572"/>
      <c r="B2" s="2572"/>
      <c r="C2" s="2572"/>
      <c r="D2" s="2572"/>
      <c r="E2" s="2572"/>
      <c r="F2" s="1423"/>
      <c r="G2" s="1423"/>
      <c r="H2" s="1423"/>
      <c r="I2" s="1423"/>
      <c r="J2" s="1423"/>
      <c r="K2" s="1423"/>
      <c r="L2" s="1423"/>
      <c r="M2" s="1423"/>
      <c r="N2" s="1423"/>
      <c r="O2" s="1423"/>
      <c r="P2" s="1423"/>
      <c r="Q2" s="1423"/>
      <c r="R2" s="1423"/>
      <c r="S2" s="1423"/>
      <c r="T2" s="1423"/>
      <c r="U2" s="1423"/>
      <c r="V2" s="1423"/>
      <c r="W2" s="1423"/>
      <c r="X2" s="1423"/>
      <c r="Y2" s="1423"/>
      <c r="Z2" s="1423"/>
      <c r="AA2" s="1423"/>
      <c r="AB2" s="1423"/>
      <c r="AC2" s="1423"/>
      <c r="AD2" s="1423"/>
      <c r="AE2" s="1423"/>
      <c r="AF2" s="1423"/>
      <c r="AG2" s="1423"/>
      <c r="AH2" s="1423"/>
      <c r="AI2" s="1423"/>
      <c r="AJ2" s="1423"/>
      <c r="AK2" s="1423"/>
      <c r="AL2" s="1423"/>
      <c r="AM2" s="1423"/>
      <c r="AN2" s="1423"/>
      <c r="AO2" s="1423"/>
      <c r="AP2" s="1423"/>
      <c r="AQ2" s="1423"/>
      <c r="AR2" s="1423"/>
      <c r="AS2" s="1423"/>
      <c r="AT2" s="1423"/>
      <c r="AU2" s="1423"/>
      <c r="AV2" s="1423"/>
      <c r="AW2" s="1423"/>
      <c r="AX2" s="1423"/>
      <c r="AY2" s="1423"/>
      <c r="AZ2" s="1423"/>
      <c r="BA2" s="1423"/>
      <c r="BB2" s="1423"/>
      <c r="BC2" s="1423"/>
      <c r="BD2" s="1423"/>
      <c r="BE2" s="1423"/>
      <c r="BF2" s="1423"/>
      <c r="BG2" s="1423"/>
      <c r="BH2" s="1423"/>
      <c r="BI2" s="1423"/>
      <c r="BJ2" s="1423"/>
      <c r="BK2" s="1423"/>
      <c r="BL2" s="1423"/>
      <c r="BM2" s="1423"/>
      <c r="BN2" s="1423"/>
      <c r="BO2" s="1423"/>
      <c r="BP2" s="1423"/>
      <c r="BQ2" s="1423"/>
      <c r="BR2" s="1423"/>
      <c r="BS2" s="1423"/>
      <c r="BT2" s="1423"/>
      <c r="BU2" s="1423"/>
      <c r="BV2" s="1423"/>
      <c r="BW2" s="1423"/>
      <c r="BX2" s="1423"/>
      <c r="BY2" s="1423"/>
      <c r="BZ2" s="1423"/>
      <c r="CA2" s="1423"/>
      <c r="CB2" s="1423"/>
      <c r="CC2" s="1423"/>
      <c r="CD2" s="1423"/>
      <c r="CE2" s="1423"/>
      <c r="CF2" s="1423"/>
      <c r="CG2" s="1423"/>
      <c r="CH2" s="1423"/>
      <c r="CI2" s="1423"/>
      <c r="CJ2" s="1423"/>
      <c r="CK2" s="1423"/>
      <c r="CL2" s="1423"/>
      <c r="CM2" s="1423"/>
      <c r="CN2" s="1423"/>
      <c r="CO2" s="1423"/>
      <c r="CQ2" s="1622"/>
    </row>
    <row r="3" spans="1:95" s="8" customFormat="1" ht="46.5" customHeight="1" x14ac:dyDescent="0.25">
      <c r="A3" s="2573"/>
      <c r="B3" s="2573"/>
      <c r="C3" s="2573"/>
      <c r="D3" s="2573"/>
      <c r="E3" s="2573"/>
      <c r="F3" s="1423"/>
      <c r="G3" s="2156"/>
      <c r="H3" s="1423"/>
      <c r="I3" s="1423"/>
      <c r="J3" s="1423"/>
      <c r="K3" s="1423"/>
      <c r="L3" s="1423"/>
      <c r="M3" s="1423"/>
      <c r="N3" s="1423"/>
      <c r="O3" s="1423"/>
      <c r="P3" s="1423"/>
      <c r="Q3" s="1423"/>
      <c r="R3" s="1423"/>
      <c r="S3" s="1423"/>
      <c r="T3" s="1423"/>
      <c r="U3" s="1423"/>
      <c r="V3" s="1423"/>
      <c r="W3" s="1423"/>
      <c r="X3" s="1423"/>
      <c r="Y3" s="1423"/>
      <c r="Z3" s="1423"/>
      <c r="AA3" s="1423"/>
      <c r="AB3" s="1423"/>
      <c r="AC3" s="1423"/>
      <c r="AD3" s="1423"/>
      <c r="AE3" s="1423"/>
      <c r="AF3" s="1423"/>
      <c r="AG3" s="1423"/>
      <c r="AH3" s="1423"/>
      <c r="AI3" s="1423"/>
      <c r="AJ3" s="1423"/>
      <c r="AK3" s="1423"/>
      <c r="AL3" s="1423"/>
      <c r="AM3" s="1423"/>
      <c r="AN3" s="1423"/>
      <c r="AO3" s="1423"/>
      <c r="AP3" s="1423"/>
      <c r="AQ3" s="1423"/>
      <c r="AR3" s="1423"/>
      <c r="AS3" s="1423"/>
      <c r="AT3" s="1423"/>
      <c r="AU3" s="1423"/>
      <c r="AV3" s="1423"/>
      <c r="AW3" s="1423"/>
      <c r="AX3" s="1423"/>
      <c r="AY3" s="1423"/>
      <c r="AZ3" s="1423"/>
      <c r="BA3" s="1423"/>
      <c r="BB3" s="1423"/>
      <c r="BC3" s="1423"/>
      <c r="BD3" s="1423"/>
      <c r="BE3" s="1423"/>
      <c r="BF3" s="1423"/>
      <c r="BG3" s="1423"/>
      <c r="BH3" s="1423"/>
      <c r="BI3" s="1423"/>
      <c r="BJ3" s="1423"/>
      <c r="BK3" s="1423"/>
      <c r="BL3" s="1423"/>
      <c r="BM3" s="1423"/>
      <c r="BN3" s="1423"/>
      <c r="BO3" s="1423"/>
      <c r="BP3" s="1423"/>
      <c r="BQ3" s="1423"/>
      <c r="BR3" s="1423"/>
      <c r="BS3" s="1423"/>
      <c r="BT3" s="1423"/>
      <c r="BU3" s="1423"/>
      <c r="BV3" s="1423"/>
      <c r="BW3" s="1423"/>
      <c r="BX3" s="1423"/>
      <c r="BY3" s="1423"/>
      <c r="BZ3" s="1423"/>
      <c r="CA3" s="1423"/>
      <c r="CB3" s="1423"/>
      <c r="CC3" s="1423"/>
      <c r="CD3" s="1423"/>
      <c r="CE3" s="1423"/>
      <c r="CF3" s="1423"/>
      <c r="CG3" s="1423"/>
      <c r="CH3" s="1423"/>
      <c r="CI3" s="1423"/>
      <c r="CJ3" s="1423"/>
      <c r="CK3" s="1423"/>
      <c r="CL3" s="1423"/>
      <c r="CM3" s="1423"/>
      <c r="CN3" s="1423"/>
      <c r="CO3" s="1423"/>
      <c r="CQ3" s="1622"/>
    </row>
    <row r="4" spans="1:95" s="8" customFormat="1" ht="18" x14ac:dyDescent="0.25">
      <c r="A4" s="2574" t="str">
        <f>'I1 Intro'!C11</f>
        <v>EB-2019-0037</v>
      </c>
      <c r="B4" s="2574"/>
      <c r="C4" s="2574"/>
      <c r="D4" s="2574"/>
      <c r="E4" s="2574"/>
      <c r="F4" s="1423"/>
      <c r="G4" s="1423"/>
      <c r="H4" s="1423"/>
      <c r="I4" s="1423"/>
      <c r="J4" s="1423"/>
      <c r="K4" s="1423"/>
      <c r="L4" s="1423"/>
      <c r="M4" s="1423"/>
      <c r="N4" s="1423"/>
      <c r="O4" s="1423"/>
      <c r="P4" s="1423"/>
      <c r="Q4" s="1423"/>
      <c r="R4" s="1423"/>
      <c r="S4" s="1423"/>
      <c r="T4" s="1423"/>
      <c r="U4" s="1423"/>
      <c r="V4" s="1423"/>
      <c r="W4" s="1423"/>
      <c r="X4" s="1423"/>
      <c r="Y4" s="1423"/>
      <c r="Z4" s="1423"/>
      <c r="AA4" s="1423"/>
      <c r="AB4" s="1423"/>
      <c r="AC4" s="1423"/>
      <c r="AD4" s="1423"/>
      <c r="AE4" s="1423"/>
      <c r="AF4" s="1423"/>
      <c r="AG4" s="1423"/>
      <c r="AH4" s="1423"/>
      <c r="AI4" s="1423"/>
      <c r="AJ4" s="1423"/>
      <c r="AK4" s="1423"/>
      <c r="AL4" s="1423"/>
      <c r="AM4" s="1423"/>
      <c r="AN4" s="1423"/>
      <c r="AO4" s="1423"/>
      <c r="AP4" s="1423"/>
      <c r="AQ4" s="1423"/>
      <c r="AR4" s="1423"/>
      <c r="AS4" s="1423"/>
      <c r="AT4" s="1423"/>
      <c r="AU4" s="1423"/>
      <c r="AV4" s="1423"/>
      <c r="AW4" s="1423"/>
      <c r="AX4" s="1423"/>
      <c r="AY4" s="1423"/>
      <c r="AZ4" s="1423"/>
      <c r="BA4" s="1423"/>
      <c r="BB4" s="1423"/>
      <c r="BC4" s="1423"/>
      <c r="BD4" s="1423"/>
      <c r="BE4" s="1423"/>
      <c r="BF4" s="1423"/>
      <c r="BG4" s="1423"/>
      <c r="BH4" s="1423"/>
      <c r="BI4" s="1423"/>
      <c r="BJ4" s="1423"/>
      <c r="BK4" s="1423"/>
      <c r="BL4" s="1423"/>
      <c r="BM4" s="1423"/>
      <c r="BN4" s="1423"/>
      <c r="BO4" s="1423"/>
      <c r="BP4" s="1423"/>
      <c r="BQ4" s="1423"/>
      <c r="BR4" s="1423"/>
      <c r="BS4" s="1423"/>
      <c r="BT4" s="1423"/>
      <c r="BU4" s="1423"/>
      <c r="BV4" s="1423"/>
      <c r="BW4" s="1423"/>
      <c r="BX4" s="1423"/>
      <c r="BY4" s="1423"/>
      <c r="BZ4" s="1423"/>
      <c r="CA4" s="1423"/>
      <c r="CB4" s="1423"/>
      <c r="CC4" s="1423"/>
      <c r="CD4" s="1423"/>
      <c r="CE4" s="1423"/>
      <c r="CF4" s="1423"/>
      <c r="CG4" s="1423"/>
      <c r="CH4" s="1423"/>
      <c r="CI4" s="1423"/>
      <c r="CJ4" s="1423"/>
      <c r="CK4" s="1423"/>
      <c r="CL4" s="1423"/>
      <c r="CM4" s="1423"/>
      <c r="CN4" s="1423"/>
      <c r="CO4" s="1423"/>
      <c r="CQ4" s="1622"/>
    </row>
    <row r="5" spans="1:95" s="8" customFormat="1" ht="20.25" x14ac:dyDescent="0.3">
      <c r="A5" s="2157" t="str">
        <f>"Sheet O5 Details of Allocators by Class and Account Worksheet  - "&amp;  'I2 LDC class'!$C$17</f>
        <v>Sheet O5 Details of Allocators by Class and Account Worksheet  - Initial Application</v>
      </c>
      <c r="B5" s="2158"/>
      <c r="C5" s="2159"/>
      <c r="D5" s="2159"/>
      <c r="E5" s="2160"/>
      <c r="F5" s="1423"/>
      <c r="G5" s="1423"/>
      <c r="H5" s="1423"/>
      <c r="I5" s="1423"/>
      <c r="J5" s="1423"/>
      <c r="K5" s="1423"/>
      <c r="L5" s="1423"/>
      <c r="M5" s="1423"/>
      <c r="N5" s="1423"/>
      <c r="O5" s="1423"/>
      <c r="P5" s="1423"/>
      <c r="Q5" s="1423"/>
      <c r="R5" s="1423"/>
      <c r="S5" s="1423"/>
      <c r="T5" s="1423"/>
      <c r="U5" s="1423"/>
      <c r="V5" s="1423"/>
      <c r="W5" s="1423"/>
      <c r="X5" s="1423"/>
      <c r="Y5" s="1423"/>
      <c r="Z5" s="1423"/>
      <c r="AA5" s="1423"/>
      <c r="AB5" s="1423"/>
      <c r="AC5" s="1423"/>
      <c r="AD5" s="1423"/>
      <c r="AE5" s="1423"/>
      <c r="AF5" s="1423"/>
      <c r="AG5" s="1423"/>
      <c r="AH5" s="1423"/>
      <c r="AI5" s="1423"/>
      <c r="AJ5" s="1423"/>
      <c r="AK5" s="1423"/>
      <c r="AL5" s="1423"/>
      <c r="AM5" s="1423"/>
      <c r="AN5" s="1423"/>
      <c r="AO5" s="1423"/>
      <c r="AP5" s="1423"/>
      <c r="AQ5" s="1423"/>
      <c r="AR5" s="1423"/>
      <c r="AS5" s="1423"/>
      <c r="AT5" s="1423"/>
      <c r="AU5" s="1423"/>
      <c r="AV5" s="1423"/>
      <c r="AW5" s="1423"/>
      <c r="AX5" s="1423"/>
      <c r="AY5" s="1423"/>
      <c r="AZ5" s="1423"/>
      <c r="BA5" s="1423"/>
      <c r="BB5" s="1423"/>
      <c r="BC5" s="1423"/>
      <c r="BD5" s="1423"/>
      <c r="BE5" s="1423"/>
      <c r="BF5" s="1423"/>
      <c r="BG5" s="1423"/>
      <c r="BH5" s="1423"/>
      <c r="BI5" s="1423"/>
      <c r="BJ5" s="1423"/>
      <c r="BK5" s="1423"/>
      <c r="BL5" s="1423"/>
      <c r="BM5" s="1423"/>
      <c r="BN5" s="1423"/>
      <c r="BO5" s="1423"/>
      <c r="BP5" s="1423"/>
      <c r="BQ5" s="1423"/>
      <c r="BR5" s="1423"/>
      <c r="BS5" s="1423"/>
      <c r="BT5" s="1423"/>
      <c r="BU5" s="1423"/>
      <c r="BV5" s="1423"/>
      <c r="BW5" s="1423"/>
      <c r="BX5" s="1423"/>
      <c r="BY5" s="1423"/>
      <c r="BZ5" s="1423"/>
      <c r="CA5" s="1423"/>
      <c r="CB5" s="1423"/>
      <c r="CC5" s="1423"/>
      <c r="CD5" s="1423"/>
      <c r="CE5" s="1423"/>
      <c r="CF5" s="1423"/>
      <c r="CG5" s="1423"/>
      <c r="CH5" s="1423"/>
      <c r="CI5" s="1423"/>
      <c r="CJ5" s="1423"/>
      <c r="CK5" s="1423"/>
      <c r="CL5" s="1423"/>
      <c r="CM5" s="1423"/>
      <c r="CN5" s="1423"/>
      <c r="CO5" s="1423"/>
      <c r="CQ5" s="1622"/>
    </row>
    <row r="6" spans="1:95" s="8" customFormat="1" x14ac:dyDescent="0.2">
      <c r="A6" s="2011"/>
      <c r="B6" s="2011"/>
      <c r="C6" s="2161"/>
      <c r="D6" s="2161"/>
      <c r="E6" s="2011"/>
      <c r="F6" s="2011"/>
      <c r="G6" s="2011"/>
      <c r="H6" s="2011"/>
      <c r="I6" s="2011"/>
      <c r="J6" s="2011"/>
      <c r="K6" s="2011"/>
      <c r="L6" s="2011"/>
      <c r="M6" s="2011"/>
      <c r="N6" s="2011"/>
      <c r="O6" s="2011"/>
      <c r="P6" s="1423"/>
      <c r="Q6" s="1423"/>
      <c r="R6" s="1423"/>
      <c r="S6" s="1423"/>
      <c r="T6" s="1423"/>
      <c r="U6" s="1423"/>
      <c r="V6" s="1423"/>
      <c r="W6" s="1423"/>
      <c r="X6" s="1423"/>
      <c r="Y6" s="1423"/>
      <c r="Z6" s="1423"/>
      <c r="AA6" s="1423"/>
      <c r="AB6" s="1423"/>
      <c r="AC6" s="1423"/>
      <c r="AD6" s="1423"/>
      <c r="AE6" s="1423"/>
      <c r="AF6" s="1423"/>
      <c r="AG6" s="1423"/>
      <c r="AH6" s="1423"/>
      <c r="AI6" s="1423"/>
      <c r="AJ6" s="1423"/>
      <c r="AK6" s="1423"/>
      <c r="AL6" s="1423"/>
      <c r="AM6" s="1423"/>
      <c r="AN6" s="1423"/>
      <c r="AO6" s="1423"/>
      <c r="AP6" s="1423"/>
      <c r="AQ6" s="1423"/>
      <c r="AR6" s="1423"/>
      <c r="AS6" s="1423"/>
      <c r="AT6" s="1423"/>
      <c r="AU6" s="1423"/>
      <c r="AV6" s="1423"/>
      <c r="AW6" s="1423"/>
      <c r="AX6" s="1423"/>
      <c r="AY6" s="1423"/>
      <c r="AZ6" s="1423"/>
      <c r="BA6" s="1423"/>
      <c r="BB6" s="1423"/>
      <c r="BC6" s="1423"/>
      <c r="BD6" s="1423"/>
      <c r="BE6" s="1423"/>
      <c r="BF6" s="1423"/>
      <c r="BG6" s="1423"/>
      <c r="BH6" s="1423"/>
      <c r="BI6" s="1423"/>
      <c r="BJ6" s="1423"/>
      <c r="BK6" s="1423"/>
      <c r="BL6" s="1423"/>
      <c r="BM6" s="1423"/>
      <c r="BN6" s="1423"/>
      <c r="BO6" s="1423"/>
      <c r="BP6" s="1423"/>
      <c r="BQ6" s="1423"/>
      <c r="BR6" s="1423"/>
      <c r="BS6" s="1423"/>
      <c r="BT6" s="1423"/>
      <c r="BU6" s="1423"/>
      <c r="BV6" s="1423"/>
      <c r="BW6" s="1423"/>
      <c r="BX6" s="1423"/>
      <c r="BY6" s="1423"/>
      <c r="BZ6" s="1423"/>
      <c r="CA6" s="1423"/>
      <c r="CB6" s="1423"/>
      <c r="CC6" s="1423"/>
      <c r="CD6" s="1423"/>
      <c r="CE6" s="1423"/>
      <c r="CF6" s="1423"/>
      <c r="CG6" s="1423"/>
      <c r="CH6" s="1423"/>
      <c r="CI6" s="1423"/>
      <c r="CJ6" s="1423"/>
      <c r="CK6" s="1423"/>
      <c r="CL6" s="1423"/>
      <c r="CM6" s="1423"/>
      <c r="CN6" s="1423"/>
      <c r="CO6" s="1423"/>
      <c r="CQ6" s="1622"/>
    </row>
    <row r="7" spans="1:95" x14ac:dyDescent="0.2">
      <c r="A7" s="2162"/>
      <c r="AB7" s="2168"/>
      <c r="AC7" s="2168"/>
      <c r="AD7" s="2168"/>
      <c r="AE7" s="2168"/>
      <c r="BS7" s="2168"/>
      <c r="CM7" s="2168"/>
      <c r="CN7" s="2168"/>
      <c r="CO7" s="2169"/>
    </row>
    <row r="8" spans="1:95" x14ac:dyDescent="0.2">
      <c r="AB8" s="2168"/>
      <c r="AC8" s="2168"/>
      <c r="AD8" s="2168"/>
      <c r="AE8" s="2168"/>
      <c r="BS8" s="2168"/>
      <c r="CM8" s="2168"/>
      <c r="CN8" s="2168"/>
      <c r="CO8" s="2169"/>
    </row>
    <row r="9" spans="1:95" ht="14.25" customHeight="1" x14ac:dyDescent="0.2">
      <c r="A9" s="2171"/>
      <c r="AB9" s="2168"/>
      <c r="AC9" s="2168"/>
      <c r="AD9" s="2168"/>
      <c r="AE9" s="2168"/>
      <c r="BS9" s="2168"/>
      <c r="CM9" s="2168"/>
      <c r="CN9" s="2168"/>
      <c r="CO9" s="2169"/>
    </row>
    <row r="10" spans="1:95" ht="14.25" customHeight="1" x14ac:dyDescent="0.2">
      <c r="AB10" s="2168"/>
      <c r="AC10" s="2168"/>
      <c r="AD10" s="2168"/>
      <c r="AE10" s="2168"/>
      <c r="BS10" s="2168"/>
      <c r="CM10" s="2168"/>
      <c r="CN10" s="2168"/>
      <c r="CO10" s="2169"/>
    </row>
    <row r="11" spans="1:95" ht="14.25" customHeight="1" x14ac:dyDescent="0.2">
      <c r="A11" s="83"/>
      <c r="B11" s="83"/>
      <c r="C11" s="83"/>
      <c r="AB11" s="2168"/>
      <c r="AC11" s="2168"/>
      <c r="AD11" s="2168"/>
      <c r="AE11" s="2168"/>
      <c r="BS11" s="2168"/>
      <c r="CM11" s="2168"/>
      <c r="CN11" s="2168"/>
      <c r="CO11" s="2169"/>
    </row>
    <row r="12" spans="1:95" ht="14.25" customHeight="1" x14ac:dyDescent="0.2">
      <c r="A12" s="83"/>
      <c r="B12" s="83"/>
      <c r="C12" s="83"/>
      <c r="AB12" s="2168"/>
      <c r="AC12" s="2168"/>
      <c r="AD12" s="2168"/>
      <c r="AE12" s="2168"/>
      <c r="BS12" s="2168"/>
      <c r="CM12" s="2168"/>
      <c r="CN12" s="2168"/>
      <c r="CO12" s="2169"/>
    </row>
    <row r="13" spans="1:95" ht="14.25" customHeight="1" x14ac:dyDescent="0.2">
      <c r="AB13" s="2168"/>
      <c r="AC13" s="2168"/>
      <c r="AD13" s="2168"/>
      <c r="AE13" s="2168"/>
      <c r="BS13" s="2168"/>
      <c r="CM13" s="2168"/>
      <c r="CN13" s="2168"/>
      <c r="CO13" s="2169"/>
    </row>
    <row r="14" spans="1:95" ht="14.25" customHeight="1" x14ac:dyDescent="0.2">
      <c r="A14" s="83"/>
      <c r="B14" s="83"/>
      <c r="C14" s="83"/>
      <c r="AB14" s="2168"/>
      <c r="AC14" s="2168"/>
      <c r="AD14" s="2168"/>
      <c r="AE14" s="2168"/>
      <c r="BS14" s="2168"/>
      <c r="CM14" s="2168"/>
      <c r="CN14" s="2168"/>
      <c r="CO14" s="2169"/>
    </row>
    <row r="15" spans="1:95" ht="14.25" customHeight="1" x14ac:dyDescent="0.2">
      <c r="A15" s="2570"/>
      <c r="B15" s="2570"/>
      <c r="C15" s="2570"/>
      <c r="AB15" s="2168"/>
      <c r="AC15" s="2168"/>
      <c r="AD15" s="2168"/>
      <c r="AE15" s="2168"/>
      <c r="BS15" s="2168"/>
      <c r="CM15" s="2168"/>
      <c r="CN15" s="2168"/>
      <c r="CO15" s="2169"/>
    </row>
    <row r="16" spans="1:95" s="54" customFormat="1" ht="14.25" customHeight="1" x14ac:dyDescent="0.2">
      <c r="A16" s="2570"/>
      <c r="B16" s="2570"/>
      <c r="C16" s="2570"/>
      <c r="D16" s="978"/>
      <c r="E16" s="979"/>
      <c r="F16" s="84"/>
      <c r="G16" s="2172"/>
      <c r="H16" s="980"/>
      <c r="I16" s="2173" t="s">
        <v>711</v>
      </c>
      <c r="J16" s="980"/>
      <c r="K16" s="980"/>
      <c r="L16" s="980"/>
      <c r="M16" s="980"/>
      <c r="N16" s="980"/>
      <c r="O16" s="980"/>
      <c r="P16" s="980"/>
      <c r="Q16" s="980"/>
      <c r="R16" s="980"/>
      <c r="S16" s="980"/>
      <c r="T16" s="980"/>
      <c r="U16" s="980"/>
      <c r="V16" s="980"/>
      <c r="W16" s="980"/>
      <c r="X16" s="980"/>
      <c r="Y16" s="980"/>
      <c r="Z16" s="980"/>
      <c r="AA16" s="980"/>
      <c r="AB16" s="980"/>
      <c r="AC16" s="980"/>
      <c r="AD16" s="2173" t="s">
        <v>329</v>
      </c>
      <c r="AE16" s="980"/>
      <c r="AF16" s="980"/>
      <c r="AG16" s="980"/>
      <c r="AH16" s="980"/>
      <c r="AI16" s="980"/>
      <c r="AJ16" s="980"/>
      <c r="AK16" s="980"/>
      <c r="AL16" s="980"/>
      <c r="AM16" s="980"/>
      <c r="AN16" s="980"/>
      <c r="AO16" s="980"/>
      <c r="AP16" s="980"/>
      <c r="AQ16" s="980"/>
      <c r="AR16" s="980"/>
      <c r="AS16" s="980"/>
      <c r="AT16" s="980"/>
      <c r="AU16" s="980"/>
      <c r="AV16" s="980"/>
      <c r="AW16" s="980"/>
      <c r="AX16" s="980"/>
      <c r="AY16" s="2173" t="s">
        <v>853</v>
      </c>
      <c r="AZ16" s="2174"/>
      <c r="BA16" s="2174"/>
      <c r="BB16" s="2174"/>
      <c r="BC16" s="2174"/>
      <c r="BD16" s="2174"/>
      <c r="BE16" s="2174"/>
      <c r="BF16" s="2174"/>
      <c r="BG16" s="2174"/>
      <c r="BH16" s="2174"/>
      <c r="BI16" s="2174"/>
      <c r="BJ16" s="2174"/>
      <c r="BK16" s="2174"/>
      <c r="BL16" s="2174"/>
      <c r="BM16" s="2174"/>
      <c r="BN16" s="2174"/>
      <c r="BO16" s="2174"/>
      <c r="BP16" s="2174"/>
      <c r="BQ16" s="2174"/>
      <c r="BR16" s="2174"/>
      <c r="BS16" s="2174"/>
      <c r="BT16" s="2173" t="s">
        <v>880</v>
      </c>
      <c r="BU16" s="2175"/>
      <c r="BV16" s="2175"/>
      <c r="BW16" s="2175"/>
      <c r="BX16" s="2175"/>
      <c r="BY16" s="2175"/>
      <c r="BZ16" s="2175"/>
      <c r="CA16" s="2175"/>
      <c r="CB16" s="2175"/>
      <c r="CC16" s="2175"/>
      <c r="CD16" s="2175"/>
      <c r="CE16" s="2175"/>
      <c r="CF16" s="2175"/>
      <c r="CG16" s="2175"/>
      <c r="CH16" s="2175"/>
      <c r="CI16" s="2175"/>
      <c r="CJ16" s="2175"/>
      <c r="CK16" s="2175"/>
      <c r="CL16" s="2175"/>
      <c r="CM16" s="2175"/>
      <c r="CN16" s="2175"/>
      <c r="CO16" s="2176"/>
      <c r="CQ16" s="1624"/>
    </row>
    <row r="17" spans="1:95" s="1009" customFormat="1" ht="30.75" thickBot="1" x14ac:dyDescent="0.3">
      <c r="A17" s="1003"/>
      <c r="B17" s="1004"/>
      <c r="C17" s="1005"/>
      <c r="D17" s="1006"/>
      <c r="E17" s="1007"/>
      <c r="F17" s="2177" t="s">
        <v>336</v>
      </c>
      <c r="G17" s="1008"/>
      <c r="H17" s="1008"/>
      <c r="I17" s="2178">
        <v>1</v>
      </c>
      <c r="J17" s="2178">
        <v>2</v>
      </c>
      <c r="K17" s="2178">
        <v>3</v>
      </c>
      <c r="L17" s="2178">
        <v>4</v>
      </c>
      <c r="M17" s="2178">
        <v>5</v>
      </c>
      <c r="N17" s="2178">
        <v>6</v>
      </c>
      <c r="O17" s="2178">
        <v>7</v>
      </c>
      <c r="P17" s="2178">
        <v>8</v>
      </c>
      <c r="Q17" s="2178">
        <v>9</v>
      </c>
      <c r="R17" s="2178">
        <v>10</v>
      </c>
      <c r="S17" s="2178">
        <v>11</v>
      </c>
      <c r="T17" s="2178">
        <v>12</v>
      </c>
      <c r="U17" s="2178">
        <v>13</v>
      </c>
      <c r="V17" s="2178">
        <v>14</v>
      </c>
      <c r="W17" s="2178">
        <v>15</v>
      </c>
      <c r="X17" s="2178">
        <v>16</v>
      </c>
      <c r="Y17" s="2178">
        <v>17</v>
      </c>
      <c r="Z17" s="2178">
        <v>18</v>
      </c>
      <c r="AA17" s="2178">
        <v>19</v>
      </c>
      <c r="AB17" s="2178">
        <v>20</v>
      </c>
      <c r="AC17" s="2179"/>
      <c r="AD17" s="2178">
        <v>1</v>
      </c>
      <c r="AE17" s="2178">
        <v>2</v>
      </c>
      <c r="AF17" s="2178">
        <v>3</v>
      </c>
      <c r="AG17" s="2178">
        <v>4</v>
      </c>
      <c r="AH17" s="2178">
        <v>5</v>
      </c>
      <c r="AI17" s="2178">
        <v>6</v>
      </c>
      <c r="AJ17" s="2178">
        <v>7</v>
      </c>
      <c r="AK17" s="2178">
        <v>8</v>
      </c>
      <c r="AL17" s="2178">
        <v>9</v>
      </c>
      <c r="AM17" s="2178">
        <v>10</v>
      </c>
      <c r="AN17" s="2178">
        <v>11</v>
      </c>
      <c r="AO17" s="2178">
        <v>12</v>
      </c>
      <c r="AP17" s="2178">
        <v>13</v>
      </c>
      <c r="AQ17" s="2178">
        <v>14</v>
      </c>
      <c r="AR17" s="2178">
        <v>15</v>
      </c>
      <c r="AS17" s="2178">
        <v>16</v>
      </c>
      <c r="AT17" s="2178">
        <v>17</v>
      </c>
      <c r="AU17" s="2178">
        <v>18</v>
      </c>
      <c r="AV17" s="2178">
        <v>19</v>
      </c>
      <c r="AW17" s="2178">
        <v>20</v>
      </c>
      <c r="AX17" s="2179"/>
      <c r="AY17" s="2178">
        <v>1</v>
      </c>
      <c r="AZ17" s="2178">
        <v>2</v>
      </c>
      <c r="BA17" s="2178">
        <v>3</v>
      </c>
      <c r="BB17" s="2178">
        <v>4</v>
      </c>
      <c r="BC17" s="2178">
        <v>5</v>
      </c>
      <c r="BD17" s="2178">
        <v>6</v>
      </c>
      <c r="BE17" s="2178">
        <v>7</v>
      </c>
      <c r="BF17" s="2178">
        <v>8</v>
      </c>
      <c r="BG17" s="2178">
        <v>9</v>
      </c>
      <c r="BH17" s="2178">
        <v>10</v>
      </c>
      <c r="BI17" s="2178">
        <v>11</v>
      </c>
      <c r="BJ17" s="2178">
        <v>12</v>
      </c>
      <c r="BK17" s="2178">
        <v>13</v>
      </c>
      <c r="BL17" s="2178">
        <v>14</v>
      </c>
      <c r="BM17" s="2178">
        <v>15</v>
      </c>
      <c r="BN17" s="2178">
        <v>16</v>
      </c>
      <c r="BO17" s="2178">
        <v>17</v>
      </c>
      <c r="BP17" s="2178">
        <v>18</v>
      </c>
      <c r="BQ17" s="2178">
        <v>19</v>
      </c>
      <c r="BR17" s="2178">
        <v>20</v>
      </c>
      <c r="BS17" s="2179"/>
      <c r="BT17" s="2178">
        <v>1</v>
      </c>
      <c r="BU17" s="2178">
        <v>2</v>
      </c>
      <c r="BV17" s="2178">
        <v>3</v>
      </c>
      <c r="BW17" s="2178">
        <v>4</v>
      </c>
      <c r="BX17" s="2178">
        <v>5</v>
      </c>
      <c r="BY17" s="2178">
        <v>6</v>
      </c>
      <c r="BZ17" s="2178">
        <v>7</v>
      </c>
      <c r="CA17" s="2178">
        <v>8</v>
      </c>
      <c r="CB17" s="2178">
        <v>9</v>
      </c>
      <c r="CC17" s="2178">
        <v>10</v>
      </c>
      <c r="CD17" s="2178">
        <v>11</v>
      </c>
      <c r="CE17" s="2178">
        <v>12</v>
      </c>
      <c r="CF17" s="2178">
        <v>13</v>
      </c>
      <c r="CG17" s="2178">
        <v>14</v>
      </c>
      <c r="CH17" s="2178">
        <v>15</v>
      </c>
      <c r="CI17" s="2178">
        <v>16</v>
      </c>
      <c r="CJ17" s="2178">
        <v>17</v>
      </c>
      <c r="CK17" s="2178">
        <v>18</v>
      </c>
      <c r="CL17" s="2178">
        <v>19</v>
      </c>
      <c r="CM17" s="2178">
        <v>20</v>
      </c>
      <c r="CN17" s="2179"/>
      <c r="CO17" s="2180"/>
      <c r="CQ17" s="1649"/>
    </row>
    <row r="18" spans="1:95" s="397" customFormat="1" ht="64.5" thickBot="1" x14ac:dyDescent="0.25">
      <c r="A18" s="986" t="s">
        <v>315</v>
      </c>
      <c r="B18" s="973" t="s">
        <v>318</v>
      </c>
      <c r="C18" s="987" t="s">
        <v>1075</v>
      </c>
      <c r="D18" s="987" t="s">
        <v>882</v>
      </c>
      <c r="E18" s="987" t="s">
        <v>814</v>
      </c>
      <c r="F18" s="973" t="s">
        <v>308</v>
      </c>
      <c r="G18" s="973" t="s">
        <v>309</v>
      </c>
      <c r="H18" s="2181" t="s">
        <v>763</v>
      </c>
      <c r="I18" s="2182" t="str">
        <f>IF('I2 LDC class'!$D$20="",'I2 LDC class'!$C$20,'I2 LDC class'!$D$20)</f>
        <v>Residential</v>
      </c>
      <c r="J18" s="2182" t="str">
        <f>IF('I2 LDC class'!$D$21="",'I2 LDC class'!$C$21,'I2 LDC class'!$D$21)</f>
        <v>GS &lt;50</v>
      </c>
      <c r="K18" s="2182" t="str">
        <f>IF('I2 LDC class'!$D$22="",'I2 LDC class'!$C$22,'I2 LDC class'!$D$22)</f>
        <v>GS&gt;50-Regular</v>
      </c>
      <c r="L18" s="2182" t="str">
        <f>IF('I2 LDC class'!$D$23="",'I2 LDC class'!$C$23,'I2 LDC class'!$D$23)</f>
        <v>GS&gt; 50-TOU</v>
      </c>
      <c r="M18" s="2182" t="str">
        <f>IF('I2 LDC class'!$D$24="",'I2 LDC class'!$C$24,'I2 LDC class'!$D$24)</f>
        <v>GS &gt;50-Intermediate</v>
      </c>
      <c r="N18" s="2182" t="str">
        <f>IF('I2 LDC class'!$D$25="",'I2 LDC class'!$C$25,'I2 LDC class'!$D$25)</f>
        <v>Large Use &gt;5MW</v>
      </c>
      <c r="O18" s="2182" t="str">
        <f>IF('I2 LDC class'!$D$26="",'I2 LDC class'!$C$26,'I2 LDC class'!$D$26)</f>
        <v>Street Light</v>
      </c>
      <c r="P18" s="2182" t="str">
        <f>IF('I2 LDC class'!$D$27="",'I2 LDC class'!$C$27,'I2 LDC class'!$D$27)</f>
        <v>Sentinel</v>
      </c>
      <c r="Q18" s="2182" t="str">
        <f>IF('I2 LDC class'!$D$28="",'I2 LDC class'!$C$28,'I2 LDC class'!$D$28)</f>
        <v>Unmetered Scattered Load</v>
      </c>
      <c r="R18" s="2182" t="str">
        <f>IF('I2 LDC class'!$D$29="",'I2 LDC class'!$C$29,'I2 LDC class'!$D$29)</f>
        <v>Embedded Distributor</v>
      </c>
      <c r="S18" s="2182" t="str">
        <f>IF('I2 LDC class'!$D$30="",'I2 LDC class'!$C$30,'I2 LDC class'!$D$30)</f>
        <v>Back-up/Standby Power</v>
      </c>
      <c r="T18" s="2182" t="str">
        <f>IF('I2 LDC class'!$D$31="",'I2 LDC class'!$C$31,'I2 LDC class'!$D$31)</f>
        <v>Rate Class 1</v>
      </c>
      <c r="U18" s="2182" t="str">
        <f>IF('I2 LDC class'!$D$32="",'I2 LDC class'!$C$32,'I2 LDC class'!$D$32)</f>
        <v>Rate class 2</v>
      </c>
      <c r="V18" s="2182" t="str">
        <f>IF('I2 LDC class'!$D$33="",'I2 LDC class'!$C$33,'I2 LDC class'!$D$33)</f>
        <v>Rate class 3</v>
      </c>
      <c r="W18" s="2182" t="str">
        <f>IF('I2 LDC class'!$D$34="",'I2 LDC class'!$C$34,'I2 LDC class'!$D$34)</f>
        <v>Rate class 4</v>
      </c>
      <c r="X18" s="2182" t="str">
        <f>IF('I2 LDC class'!$D$35="",'I2 LDC class'!$C$35,'I2 LDC class'!$D$35)</f>
        <v>Rate class 5</v>
      </c>
      <c r="Y18" s="2182" t="str">
        <f>IF('I2 LDC class'!$D$36="",'I2 LDC class'!$C$36,'I2 LDC class'!$D$36)</f>
        <v>Rate class 6</v>
      </c>
      <c r="Z18" s="2182" t="str">
        <f>IF('I2 LDC class'!$D$37="",'I2 LDC class'!$C$37,'I2 LDC class'!$D$37)</f>
        <v>Rate class 7</v>
      </c>
      <c r="AA18" s="2182" t="str">
        <f>IF('I2 LDC class'!$D$38="",'I2 LDC class'!$C$38,'I2 LDC class'!$D$38)</f>
        <v>Rate class 8</v>
      </c>
      <c r="AB18" s="2182" t="str">
        <f>IF('I2 LDC class'!$D$39="",'I2 LDC class'!$C$39,'I2 LDC class'!$D$39)</f>
        <v>Rate class 9</v>
      </c>
      <c r="AC18" s="986" t="s">
        <v>789</v>
      </c>
      <c r="AD18" s="2182" t="str">
        <f>IF('I2 LDC class'!$D$20="",'I2 LDC class'!$C$20,'I2 LDC class'!$D$20)</f>
        <v>Residential</v>
      </c>
      <c r="AE18" s="2182" t="str">
        <f>IF('I2 LDC class'!$D$21="",'I2 LDC class'!$C$21,'I2 LDC class'!$D$21)</f>
        <v>GS &lt;50</v>
      </c>
      <c r="AF18" s="2182" t="str">
        <f>IF('I2 LDC class'!$D$22="",'I2 LDC class'!$C$22,'I2 LDC class'!$D$22)</f>
        <v>GS&gt;50-Regular</v>
      </c>
      <c r="AG18" s="2182" t="str">
        <f>IF('I2 LDC class'!$D$23="",'I2 LDC class'!$C$23,'I2 LDC class'!$D$23)</f>
        <v>GS&gt; 50-TOU</v>
      </c>
      <c r="AH18" s="2182" t="str">
        <f>IF('I2 LDC class'!$D$24="",'I2 LDC class'!$C$24,'I2 LDC class'!$D$24)</f>
        <v>GS &gt;50-Intermediate</v>
      </c>
      <c r="AI18" s="2182" t="str">
        <f>IF('I2 LDC class'!$D$25="",'I2 LDC class'!$C$25,'I2 LDC class'!$D$25)</f>
        <v>Large Use &gt;5MW</v>
      </c>
      <c r="AJ18" s="2182" t="str">
        <f>IF('I2 LDC class'!$D$26="",'I2 LDC class'!$C$26,'I2 LDC class'!$D$26)</f>
        <v>Street Light</v>
      </c>
      <c r="AK18" s="2182" t="str">
        <f>IF('I2 LDC class'!$D$27="",'I2 LDC class'!$C$27,'I2 LDC class'!$D$27)</f>
        <v>Sentinel</v>
      </c>
      <c r="AL18" s="2182" t="str">
        <f>IF('I2 LDC class'!$D$28="",'I2 LDC class'!$C$28,'I2 LDC class'!$D$28)</f>
        <v>Unmetered Scattered Load</v>
      </c>
      <c r="AM18" s="2182" t="str">
        <f>IF('I2 LDC class'!$D$29="",'I2 LDC class'!$C$29,'I2 LDC class'!$D$29)</f>
        <v>Embedded Distributor</v>
      </c>
      <c r="AN18" s="2182" t="str">
        <f>IF('I2 LDC class'!$D$30="",'I2 LDC class'!$C$30,'I2 LDC class'!$D$30)</f>
        <v>Back-up/Standby Power</v>
      </c>
      <c r="AO18" s="2182" t="str">
        <f>IF('I2 LDC class'!$D$31="",'I2 LDC class'!$C$31,'I2 LDC class'!$D$31)</f>
        <v>Rate Class 1</v>
      </c>
      <c r="AP18" s="2182" t="str">
        <f>IF('I2 LDC class'!$D$32="",'I2 LDC class'!$C$32,'I2 LDC class'!$D$32)</f>
        <v>Rate class 2</v>
      </c>
      <c r="AQ18" s="2182" t="str">
        <f>IF('I2 LDC class'!$D$33="",'I2 LDC class'!$C$33,'I2 LDC class'!$D$33)</f>
        <v>Rate class 3</v>
      </c>
      <c r="AR18" s="2182" t="str">
        <f>IF('I2 LDC class'!$D$34="",'I2 LDC class'!$C$34,'I2 LDC class'!$D$34)</f>
        <v>Rate class 4</v>
      </c>
      <c r="AS18" s="2182" t="str">
        <f>IF('I2 LDC class'!$D$35="",'I2 LDC class'!$C$35,'I2 LDC class'!$D$35)</f>
        <v>Rate class 5</v>
      </c>
      <c r="AT18" s="2182" t="str">
        <f>IF('I2 LDC class'!$D$36="",'I2 LDC class'!$C$36,'I2 LDC class'!$D$36)</f>
        <v>Rate class 6</v>
      </c>
      <c r="AU18" s="2182" t="str">
        <f>IF('I2 LDC class'!$D$37="",'I2 LDC class'!$C$37,'I2 LDC class'!$D$37)</f>
        <v>Rate class 7</v>
      </c>
      <c r="AV18" s="2182" t="str">
        <f>IF('I2 LDC class'!$D$38="",'I2 LDC class'!$C$38,'I2 LDC class'!$D$38)</f>
        <v>Rate class 8</v>
      </c>
      <c r="AW18" s="2182" t="str">
        <f>IF('I2 LDC class'!$D$39="",'I2 LDC class'!$C$39,'I2 LDC class'!$D$39)</f>
        <v>Rate class 9</v>
      </c>
      <c r="AX18" s="986" t="s">
        <v>790</v>
      </c>
      <c r="AY18" s="2182" t="str">
        <f>IF('I2 LDC class'!$D$20="",'I2 LDC class'!$C$20,'I2 LDC class'!$D$20)</f>
        <v>Residential</v>
      </c>
      <c r="AZ18" s="2182" t="str">
        <f>IF('I2 LDC class'!$D$21="",'I2 LDC class'!$C$21,'I2 LDC class'!$D$21)</f>
        <v>GS &lt;50</v>
      </c>
      <c r="BA18" s="2182" t="str">
        <f>IF('I2 LDC class'!$D$22="",'I2 LDC class'!$C$22,'I2 LDC class'!$D$22)</f>
        <v>GS&gt;50-Regular</v>
      </c>
      <c r="BB18" s="2182" t="str">
        <f>IF('I2 LDC class'!$D$23="",'I2 LDC class'!$C$23,'I2 LDC class'!$D$23)</f>
        <v>GS&gt; 50-TOU</v>
      </c>
      <c r="BC18" s="2182" t="str">
        <f>IF('I2 LDC class'!$D$24="",'I2 LDC class'!$C$24,'I2 LDC class'!$D$24)</f>
        <v>GS &gt;50-Intermediate</v>
      </c>
      <c r="BD18" s="2182" t="str">
        <f>IF('I2 LDC class'!$D$25="",'I2 LDC class'!$C$25,'I2 LDC class'!$D$25)</f>
        <v>Large Use &gt;5MW</v>
      </c>
      <c r="BE18" s="2182" t="str">
        <f>IF('I2 LDC class'!$D$26="",'I2 LDC class'!$C$26,'I2 LDC class'!$D$26)</f>
        <v>Street Light</v>
      </c>
      <c r="BF18" s="2182" t="str">
        <f>IF('I2 LDC class'!$D$27="",'I2 LDC class'!$C$27,'I2 LDC class'!$D$27)</f>
        <v>Sentinel</v>
      </c>
      <c r="BG18" s="2182" t="str">
        <f>IF('I2 LDC class'!$D$28="",'I2 LDC class'!$C$28,'I2 LDC class'!$D$28)</f>
        <v>Unmetered Scattered Load</v>
      </c>
      <c r="BH18" s="2182" t="str">
        <f>IF('I2 LDC class'!$D$29="",'I2 LDC class'!$C$29,'I2 LDC class'!$D$29)</f>
        <v>Embedded Distributor</v>
      </c>
      <c r="BI18" s="2182" t="str">
        <f>IF('I2 LDC class'!$D$30="",'I2 LDC class'!$C$30,'I2 LDC class'!$D$30)</f>
        <v>Back-up/Standby Power</v>
      </c>
      <c r="BJ18" s="2182" t="str">
        <f>IF('I2 LDC class'!$D$31="",'I2 LDC class'!$C$31,'I2 LDC class'!$D$31)</f>
        <v>Rate Class 1</v>
      </c>
      <c r="BK18" s="2182" t="str">
        <f>IF('I2 LDC class'!$D$32="",'I2 LDC class'!$C$32,'I2 LDC class'!$D$32)</f>
        <v>Rate class 2</v>
      </c>
      <c r="BL18" s="2182" t="str">
        <f>IF('I2 LDC class'!$D$33="",'I2 LDC class'!$C$33,'I2 LDC class'!$D$33)</f>
        <v>Rate class 3</v>
      </c>
      <c r="BM18" s="2182" t="str">
        <f>IF('I2 LDC class'!$D$34="",'I2 LDC class'!$C$34,'I2 LDC class'!$D$34)</f>
        <v>Rate class 4</v>
      </c>
      <c r="BN18" s="2182" t="str">
        <f>IF('I2 LDC class'!$D$35="",'I2 LDC class'!$C$35,'I2 LDC class'!$D$35)</f>
        <v>Rate class 5</v>
      </c>
      <c r="BO18" s="2182" t="str">
        <f>IF('I2 LDC class'!$D$36="",'I2 LDC class'!$C$36,'I2 LDC class'!$D$36)</f>
        <v>Rate class 6</v>
      </c>
      <c r="BP18" s="2182" t="str">
        <f>IF('I2 LDC class'!$D$37="",'I2 LDC class'!$C$37,'I2 LDC class'!$D$37)</f>
        <v>Rate class 7</v>
      </c>
      <c r="BQ18" s="2182" t="str">
        <f>IF('I2 LDC class'!$D$38="",'I2 LDC class'!$C$38,'I2 LDC class'!$D$38)</f>
        <v>Rate class 8</v>
      </c>
      <c r="BR18" s="2182" t="str">
        <f>IF('I2 LDC class'!$D$39="",'I2 LDC class'!$C$39,'I2 LDC class'!$D$39)</f>
        <v>Rate class 9</v>
      </c>
      <c r="BS18" s="986" t="s">
        <v>791</v>
      </c>
      <c r="BT18" s="2182" t="str">
        <f>IF('I2 LDC class'!$D$20="",'I2 LDC class'!$C$20,'I2 LDC class'!$D$20)</f>
        <v>Residential</v>
      </c>
      <c r="BU18" s="2182" t="str">
        <f>IF('I2 LDC class'!$D$21="",'I2 LDC class'!$C$21,'I2 LDC class'!$D$21)</f>
        <v>GS &lt;50</v>
      </c>
      <c r="BV18" s="2182" t="str">
        <f>IF('I2 LDC class'!$D$22="",'I2 LDC class'!$C$22,'I2 LDC class'!$D$22)</f>
        <v>GS&gt;50-Regular</v>
      </c>
      <c r="BW18" s="2182" t="str">
        <f>IF('I2 LDC class'!$D$23="",'I2 LDC class'!$C$23,'I2 LDC class'!$D$23)</f>
        <v>GS&gt; 50-TOU</v>
      </c>
      <c r="BX18" s="2182" t="str">
        <f>IF('I2 LDC class'!$D$24="",'I2 LDC class'!$C$24,'I2 LDC class'!$D$24)</f>
        <v>GS &gt;50-Intermediate</v>
      </c>
      <c r="BY18" s="2182" t="str">
        <f>IF('I2 LDC class'!$D$25="",'I2 LDC class'!$C$25,'I2 LDC class'!$D$25)</f>
        <v>Large Use &gt;5MW</v>
      </c>
      <c r="BZ18" s="2182" t="str">
        <f>IF('I2 LDC class'!$D$26="",'I2 LDC class'!$C$26,'I2 LDC class'!$D$26)</f>
        <v>Street Light</v>
      </c>
      <c r="CA18" s="2182" t="str">
        <f>IF('I2 LDC class'!$D$27="",'I2 LDC class'!$C$27,'I2 LDC class'!$D$27)</f>
        <v>Sentinel</v>
      </c>
      <c r="CB18" s="2182" t="str">
        <f>IF('I2 LDC class'!$D$28="",'I2 LDC class'!$C$28,'I2 LDC class'!$D$28)</f>
        <v>Unmetered Scattered Load</v>
      </c>
      <c r="CC18" s="2182" t="str">
        <f>IF('I2 LDC class'!$D$29="",'I2 LDC class'!$C$29,'I2 LDC class'!$D$29)</f>
        <v>Embedded Distributor</v>
      </c>
      <c r="CD18" s="2182" t="str">
        <f>IF('I2 LDC class'!$D$30="",'I2 LDC class'!$C$30,'I2 LDC class'!$D$30)</f>
        <v>Back-up/Standby Power</v>
      </c>
      <c r="CE18" s="2182" t="str">
        <f>IF('I2 LDC class'!$D$31="",'I2 LDC class'!$C$31,'I2 LDC class'!$D$31)</f>
        <v>Rate Class 1</v>
      </c>
      <c r="CF18" s="2182" t="str">
        <f>IF('I2 LDC class'!$D$32="",'I2 LDC class'!$C$32,'I2 LDC class'!$D$32)</f>
        <v>Rate class 2</v>
      </c>
      <c r="CG18" s="2182" t="str">
        <f>IF('I2 LDC class'!$D$33="",'I2 LDC class'!$C$33,'I2 LDC class'!$D$33)</f>
        <v>Rate class 3</v>
      </c>
      <c r="CH18" s="2182" t="str">
        <f>IF('I2 LDC class'!$D$34="",'I2 LDC class'!$C$34,'I2 LDC class'!$D$34)</f>
        <v>Rate class 4</v>
      </c>
      <c r="CI18" s="2182" t="str">
        <f>IF('I2 LDC class'!$D$35="",'I2 LDC class'!$C$35,'I2 LDC class'!$D$35)</f>
        <v>Rate class 5</v>
      </c>
      <c r="CJ18" s="2182" t="str">
        <f>IF('I2 LDC class'!$D$36="",'I2 LDC class'!$C$36,'I2 LDC class'!$D$36)</f>
        <v>Rate class 6</v>
      </c>
      <c r="CK18" s="2182" t="str">
        <f>IF('I2 LDC class'!$D$37="",'I2 LDC class'!$C$37,'I2 LDC class'!$D$37)</f>
        <v>Rate class 7</v>
      </c>
      <c r="CL18" s="2182" t="str">
        <f>IF('I2 LDC class'!$D$38="",'I2 LDC class'!$C$38,'I2 LDC class'!$D$38)</f>
        <v>Rate class 8</v>
      </c>
      <c r="CM18" s="2182" t="str">
        <f>IF('I2 LDC class'!$D$39="",'I2 LDC class'!$C$39,'I2 LDC class'!$D$39)</f>
        <v>Rate class 9</v>
      </c>
      <c r="CN18" s="986" t="s">
        <v>792</v>
      </c>
      <c r="CO18" s="2183"/>
      <c r="CQ18" s="1650"/>
    </row>
    <row r="19" spans="1:95" s="54" customFormat="1" ht="25.5" x14ac:dyDescent="0.2">
      <c r="A19" s="1838">
        <v>1565</v>
      </c>
      <c r="B19" s="1807" t="s">
        <v>894</v>
      </c>
      <c r="C19" s="2184">
        <f>IF(ISERROR(VLOOKUP($A19,'I3 TB Data'!$A$19:$H$483,MATCH('O5 Details by Class &amp; Accounts'!$C$18, 'I3 TB Data'!$A$19:$H$19,0),0)), 0, VLOOKUP($A19,'I3 TB Data'!$A$19:$H$483,MATCH('O5 Details by Class &amp; Accounts'!$C$18,'I3 TB Data'!$A$19:$H$19,0),0))</f>
        <v>0</v>
      </c>
      <c r="D19" s="2185">
        <f>'I4 BO ASSETS'!E17</f>
        <v>0</v>
      </c>
      <c r="E19" s="2184">
        <f>C19+D19</f>
        <v>0</v>
      </c>
      <c r="F19" s="2186">
        <f>IF(ISERROR(VLOOKUP($A19, 'E1 Categorization'!A33:E124, MATCH("Customer Component", 'E1 Categorization'!$A$33:$E$33,0), 0)), 0, IF(VLOOKUP($A19, 'E1 Categorization'!A33:E124, MATCH("Customer Component", 'E1 Categorization'!$A$33:$E$33,0), 0)=0, 'O5 Details by Class &amp; Accounts'!$E19, IF(AND(VLOOKUP($A19, 'E1 Categorization'!A33:E124, MATCH("Customer Component", 'E1 Categorization'!$A$33:$E$33,0), 0) &gt;0, VLOOKUP($A19, 'E1 Categorization'!A33:E124, MATCH("Customer Component", 'E1 Categorization'!$A$33:$E$33,0), 0)&lt;1), 'O5 Details by Class &amp; Accounts'!$E19*(1-VLOOKUP($A19, 'E1 Categorization'!A33:E124, MATCH("Customer Component", 'E1 Categorization'!$A$33:$E$33,0), 0)), 0)))</f>
        <v>0</v>
      </c>
      <c r="G19" s="2186">
        <f>IF(ISERROR(VLOOKUP($A19, 'E1 Categorization'!A33:E124, MATCH("Customer Component", 'E1 Categorization'!$A$33:$E$33,0), 0)),0, IF(VLOOKUP($A19, 'E1 Categorization'!A33:E124, MATCH("Customer Component", 'E1 Categorization'!$A$33:$E$33,0), 0)=0, 0, IF(AND(VLOOKUP($A19, 'E1 Categorization'!A33:E124, MATCH("Customer Component", 'E1 Categorization'!$A$33:$E$33,0), 0) &gt;0, VLOOKUP($A19, 'E1 Categorization'!A33:E124, MATCH("Customer Component", 'E1 Categorization'!$A$33:$E$33,0), 0)&lt;1), 'O5 Details by Class &amp; Accounts'!$E19*(VLOOKUP($A19, 'E1 Categorization'!A33:E124, MATCH("Customer Component", 'E1 Categorization'!$A$33:$E$33,0), 0)), 'O5 Details by Class &amp; Accounts'!$E19)))</f>
        <v>0</v>
      </c>
      <c r="H19" s="2186">
        <f>F19+G19</f>
        <v>0</v>
      </c>
      <c r="I19" s="2186">
        <f>IF(ISERROR(VLOOKUP(VLOOKUP($A19, 'E4 TB Allocation Details'!$A$18:$L$214, MATCH("Demand ID", 'E4 TB Allocation Details'!$A$18:$L$18, 0),FALSE), 'E2 Allocators'!$B$15:$W$358, MATCH('O5 Details by Class &amp; Accounts'!I$18, 'E2 Allocators'!$B$15:$W$15, 0),FALSE)*$F19), 0, VLOOKUP(VLOOKUP($A19, 'E4 TB Allocation Details'!$A$18:$L$214, MATCH("Demand ID", 'E4 TB Allocation Details'!$A$18:$L$18, 0),FALSE), 'E2 Allocators'!$B$15:$W$358, MATCH('O5 Details by Class &amp; Accounts'!I$18, 'E2 Allocators'!$B$15:$W$15, 0),FALSE)*$F19)</f>
        <v>0</v>
      </c>
      <c r="J19" s="2186">
        <f>IF(ISERROR(VLOOKUP(VLOOKUP($A19, 'E4 TB Allocation Details'!$A$18:$L$214, MATCH("Demand ID", 'E4 TB Allocation Details'!$A$18:$L$18, 0),FALSE), 'E2 Allocators'!$B$15:$W$358, MATCH('O5 Details by Class &amp; Accounts'!J$18, 'E2 Allocators'!$B$15:$W$15, 0),FALSE)*$F19), 0, VLOOKUP(VLOOKUP($A19, 'E4 TB Allocation Details'!$A$18:$L$214, MATCH("Demand ID", 'E4 TB Allocation Details'!$A$18:$L$18, 0),FALSE), 'E2 Allocators'!$B$15:$W$358, MATCH('O5 Details by Class &amp; Accounts'!J$18, 'E2 Allocators'!$B$15:$W$15, 0),FALSE)*$F19)</f>
        <v>0</v>
      </c>
      <c r="K19" s="2186">
        <f>IF(ISERROR(VLOOKUP(VLOOKUP($A19, 'E4 TB Allocation Details'!$A$18:$L$214, MATCH("Demand ID", 'E4 TB Allocation Details'!$A$18:$L$18, 0),FALSE), 'E2 Allocators'!$B$15:$W$358, MATCH('O5 Details by Class &amp; Accounts'!K$18, 'E2 Allocators'!$B$15:$W$15, 0),FALSE)*$F19), 0, VLOOKUP(VLOOKUP($A19, 'E4 TB Allocation Details'!$A$18:$L$214, MATCH("Demand ID", 'E4 TB Allocation Details'!$A$18:$L$18, 0),FALSE), 'E2 Allocators'!$B$15:$W$358, MATCH('O5 Details by Class &amp; Accounts'!K$18, 'E2 Allocators'!$B$15:$W$15, 0),FALSE)*$F19)</f>
        <v>0</v>
      </c>
      <c r="L19" s="2186">
        <f>IF(ISERROR(VLOOKUP(VLOOKUP($A19, 'E4 TB Allocation Details'!$A$18:$L$214, MATCH("Demand ID", 'E4 TB Allocation Details'!$A$18:$L$18, 0),FALSE), 'E2 Allocators'!$B$15:$W$358, MATCH('O5 Details by Class &amp; Accounts'!L$18, 'E2 Allocators'!$B$15:$W$15, 0),FALSE)*$F19), 0, VLOOKUP(VLOOKUP($A19, 'E4 TB Allocation Details'!$A$18:$L$214, MATCH("Demand ID", 'E4 TB Allocation Details'!$A$18:$L$18, 0),FALSE), 'E2 Allocators'!$B$15:$W$358, MATCH('O5 Details by Class &amp; Accounts'!L$18, 'E2 Allocators'!$B$15:$W$15, 0),FALSE)*$F19)</f>
        <v>0</v>
      </c>
      <c r="M19" s="2186">
        <f>IF(ISERROR(VLOOKUP(VLOOKUP($A19, 'E4 TB Allocation Details'!$A$18:$L$214, MATCH("Demand ID", 'E4 TB Allocation Details'!$A$18:$L$18, 0),FALSE), 'E2 Allocators'!$B$15:$W$358, MATCH('O5 Details by Class &amp; Accounts'!M$18, 'E2 Allocators'!$B$15:$W$15, 0),FALSE)*$F19), 0, VLOOKUP(VLOOKUP($A19, 'E4 TB Allocation Details'!$A$18:$L$214, MATCH("Demand ID", 'E4 TB Allocation Details'!$A$18:$L$18, 0),FALSE), 'E2 Allocators'!$B$15:$W$358, MATCH('O5 Details by Class &amp; Accounts'!M$18, 'E2 Allocators'!$B$15:$W$15, 0),FALSE)*$F19)</f>
        <v>0</v>
      </c>
      <c r="N19" s="2186">
        <f>IF(ISERROR(VLOOKUP(VLOOKUP($A19, 'E4 TB Allocation Details'!$A$18:$L$214, MATCH("Demand ID", 'E4 TB Allocation Details'!$A$18:$L$18, 0),FALSE), 'E2 Allocators'!$B$15:$W$358, MATCH('O5 Details by Class &amp; Accounts'!N$18, 'E2 Allocators'!$B$15:$W$15, 0),FALSE)*$F19), 0, VLOOKUP(VLOOKUP($A19, 'E4 TB Allocation Details'!$A$18:$L$214, MATCH("Demand ID", 'E4 TB Allocation Details'!$A$18:$L$18, 0),FALSE), 'E2 Allocators'!$B$15:$W$358, MATCH('O5 Details by Class &amp; Accounts'!N$18, 'E2 Allocators'!$B$15:$W$15, 0),FALSE)*$F19)</f>
        <v>0</v>
      </c>
      <c r="O19" s="2186">
        <f>IF(ISERROR(VLOOKUP(VLOOKUP($A19, 'E4 TB Allocation Details'!$A$18:$L$214, MATCH("Demand ID", 'E4 TB Allocation Details'!$A$18:$L$18, 0),FALSE), 'E2 Allocators'!$B$15:$W$358, MATCH('O5 Details by Class &amp; Accounts'!O$18, 'E2 Allocators'!$B$15:$W$15, 0),FALSE)*$F19), 0, VLOOKUP(VLOOKUP($A19, 'E4 TB Allocation Details'!$A$18:$L$214, MATCH("Demand ID", 'E4 TB Allocation Details'!$A$18:$L$18, 0),FALSE), 'E2 Allocators'!$B$15:$W$358, MATCH('O5 Details by Class &amp; Accounts'!O$18, 'E2 Allocators'!$B$15:$W$15, 0),FALSE)*$F19)</f>
        <v>0</v>
      </c>
      <c r="P19" s="2186">
        <f>IF(ISERROR(VLOOKUP(VLOOKUP($A19, 'E4 TB Allocation Details'!$A$18:$L$214, MATCH("Demand ID", 'E4 TB Allocation Details'!$A$18:$L$18, 0),FALSE), 'E2 Allocators'!$B$15:$W$358, MATCH('O5 Details by Class &amp; Accounts'!P$18, 'E2 Allocators'!$B$15:$W$15, 0),FALSE)*$F19), 0, VLOOKUP(VLOOKUP($A19, 'E4 TB Allocation Details'!$A$18:$L$214, MATCH("Demand ID", 'E4 TB Allocation Details'!$A$18:$L$18, 0),FALSE), 'E2 Allocators'!$B$15:$W$358, MATCH('O5 Details by Class &amp; Accounts'!P$18, 'E2 Allocators'!$B$15:$W$15, 0),FALSE)*$F19)</f>
        <v>0</v>
      </c>
      <c r="Q19" s="2186">
        <f>IF(ISERROR(VLOOKUP(VLOOKUP($A19, 'E4 TB Allocation Details'!$A$18:$L$214, MATCH("Demand ID", 'E4 TB Allocation Details'!$A$18:$L$18, 0),FALSE), 'E2 Allocators'!$B$15:$W$358, MATCH('O5 Details by Class &amp; Accounts'!Q$18, 'E2 Allocators'!$B$15:$W$15, 0),FALSE)*$F19), 0, VLOOKUP(VLOOKUP($A19, 'E4 TB Allocation Details'!$A$18:$L$214, MATCH("Demand ID", 'E4 TB Allocation Details'!$A$18:$L$18, 0),FALSE), 'E2 Allocators'!$B$15:$W$358, MATCH('O5 Details by Class &amp; Accounts'!Q$18, 'E2 Allocators'!$B$15:$W$15, 0),FALSE)*$F19)</f>
        <v>0</v>
      </c>
      <c r="R19" s="2186">
        <f>IF(ISERROR(VLOOKUP(VLOOKUP($A19, 'E4 TB Allocation Details'!$A$18:$L$214, MATCH("Demand ID", 'E4 TB Allocation Details'!$A$18:$L$18, 0),FALSE), 'E2 Allocators'!$B$15:$W$358, MATCH('O5 Details by Class &amp; Accounts'!R$18, 'E2 Allocators'!$B$15:$W$15, 0),FALSE)*$F19), 0, VLOOKUP(VLOOKUP($A19, 'E4 TB Allocation Details'!$A$18:$L$214, MATCH("Demand ID", 'E4 TB Allocation Details'!$A$18:$L$18, 0),FALSE), 'E2 Allocators'!$B$15:$W$358, MATCH('O5 Details by Class &amp; Accounts'!R$18, 'E2 Allocators'!$B$15:$W$15, 0),FALSE)*$F19)</f>
        <v>0</v>
      </c>
      <c r="S19" s="2186">
        <f>IF(ISERROR(VLOOKUP(VLOOKUP($A19, 'E4 TB Allocation Details'!$A$18:$L$214, MATCH("Demand ID", 'E4 TB Allocation Details'!$A$18:$L$18, 0),FALSE), 'E2 Allocators'!$B$15:$W$358, MATCH('O5 Details by Class &amp; Accounts'!S$18, 'E2 Allocators'!$B$15:$W$15, 0),FALSE)*$F19), 0, VLOOKUP(VLOOKUP($A19, 'E4 TB Allocation Details'!$A$18:$L$214, MATCH("Demand ID", 'E4 TB Allocation Details'!$A$18:$L$18, 0),FALSE), 'E2 Allocators'!$B$15:$W$358, MATCH('O5 Details by Class &amp; Accounts'!S$18, 'E2 Allocators'!$B$15:$W$15, 0),FALSE)*$F19)</f>
        <v>0</v>
      </c>
      <c r="T19" s="2186">
        <f>IF(ISERROR(VLOOKUP(VLOOKUP($A19, 'E4 TB Allocation Details'!$A$18:$L$214, MATCH("Demand ID", 'E4 TB Allocation Details'!$A$18:$L$18, 0),FALSE), 'E2 Allocators'!$B$15:$W$358, MATCH('O5 Details by Class &amp; Accounts'!T$18, 'E2 Allocators'!$B$15:$W$15, 0),FALSE)*$F19), 0, VLOOKUP(VLOOKUP($A19, 'E4 TB Allocation Details'!$A$18:$L$214, MATCH("Demand ID", 'E4 TB Allocation Details'!$A$18:$L$18, 0),FALSE), 'E2 Allocators'!$B$15:$W$358, MATCH('O5 Details by Class &amp; Accounts'!T$18, 'E2 Allocators'!$B$15:$W$15, 0),FALSE)*$F19)</f>
        <v>0</v>
      </c>
      <c r="U19" s="2186">
        <f>IF(ISERROR(VLOOKUP(VLOOKUP($A19, 'E4 TB Allocation Details'!$A$18:$L$214, MATCH("Demand ID", 'E4 TB Allocation Details'!$A$18:$L$18, 0),FALSE), 'E2 Allocators'!$B$15:$W$358, MATCH('O5 Details by Class &amp; Accounts'!U$18, 'E2 Allocators'!$B$15:$W$15, 0),FALSE)*$F19), 0, VLOOKUP(VLOOKUP($A19, 'E4 TB Allocation Details'!$A$18:$L$214, MATCH("Demand ID", 'E4 TB Allocation Details'!$A$18:$L$18, 0),FALSE), 'E2 Allocators'!$B$15:$W$358, MATCH('O5 Details by Class &amp; Accounts'!U$18, 'E2 Allocators'!$B$15:$W$15, 0),FALSE)*$F19)</f>
        <v>0</v>
      </c>
      <c r="V19" s="2186">
        <f>IF(ISERROR(VLOOKUP(VLOOKUP($A19, 'E4 TB Allocation Details'!$A$18:$L$214, MATCH("Demand ID", 'E4 TB Allocation Details'!$A$18:$L$18, 0),FALSE), 'E2 Allocators'!$B$15:$W$358, MATCH('O5 Details by Class &amp; Accounts'!V$18, 'E2 Allocators'!$B$15:$W$15, 0),FALSE)*$F19), 0, VLOOKUP(VLOOKUP($A19, 'E4 TB Allocation Details'!$A$18:$L$214, MATCH("Demand ID", 'E4 TB Allocation Details'!$A$18:$L$18, 0),FALSE), 'E2 Allocators'!$B$15:$W$358, MATCH('O5 Details by Class &amp; Accounts'!V$18, 'E2 Allocators'!$B$15:$W$15, 0),FALSE)*$F19)</f>
        <v>0</v>
      </c>
      <c r="W19" s="2186">
        <f>IF(ISERROR(VLOOKUP(VLOOKUP($A19, 'E4 TB Allocation Details'!$A$18:$L$214, MATCH("Demand ID", 'E4 TB Allocation Details'!$A$18:$L$18, 0),FALSE), 'E2 Allocators'!$B$15:$W$358, MATCH('O5 Details by Class &amp; Accounts'!W$18, 'E2 Allocators'!$B$15:$W$15, 0),FALSE)*$F19), 0, VLOOKUP(VLOOKUP($A19, 'E4 TB Allocation Details'!$A$18:$L$214, MATCH("Demand ID", 'E4 TB Allocation Details'!$A$18:$L$18, 0),FALSE), 'E2 Allocators'!$B$15:$W$358, MATCH('O5 Details by Class &amp; Accounts'!W$18, 'E2 Allocators'!$B$15:$W$15, 0),FALSE)*$F19)</f>
        <v>0</v>
      </c>
      <c r="X19" s="2186">
        <f>IF(ISERROR(VLOOKUP(VLOOKUP($A19, 'E4 TB Allocation Details'!$A$18:$L$214, MATCH("Demand ID", 'E4 TB Allocation Details'!$A$18:$L$18, 0),FALSE), 'E2 Allocators'!$B$15:$W$358, MATCH('O5 Details by Class &amp; Accounts'!X$18, 'E2 Allocators'!$B$15:$W$15, 0),FALSE)*$F19), 0, VLOOKUP(VLOOKUP($A19, 'E4 TB Allocation Details'!$A$18:$L$214, MATCH("Demand ID", 'E4 TB Allocation Details'!$A$18:$L$18, 0),FALSE), 'E2 Allocators'!$B$15:$W$358, MATCH('O5 Details by Class &amp; Accounts'!X$18, 'E2 Allocators'!$B$15:$W$15, 0),FALSE)*$F19)</f>
        <v>0</v>
      </c>
      <c r="Y19" s="2186">
        <f>IF(ISERROR(VLOOKUP(VLOOKUP($A19, 'E4 TB Allocation Details'!$A$18:$L$214, MATCH("Demand ID", 'E4 TB Allocation Details'!$A$18:$L$18, 0),FALSE), 'E2 Allocators'!$B$15:$W$358, MATCH('O5 Details by Class &amp; Accounts'!Y$18, 'E2 Allocators'!$B$15:$W$15, 0),FALSE)*$F19), 0, VLOOKUP(VLOOKUP($A19, 'E4 TB Allocation Details'!$A$18:$L$214, MATCH("Demand ID", 'E4 TB Allocation Details'!$A$18:$L$18, 0),FALSE), 'E2 Allocators'!$B$15:$W$358, MATCH('O5 Details by Class &amp; Accounts'!Y$18, 'E2 Allocators'!$B$15:$W$15, 0),FALSE)*$F19)</f>
        <v>0</v>
      </c>
      <c r="Z19" s="2186">
        <f>IF(ISERROR(VLOOKUP(VLOOKUP($A19, 'E4 TB Allocation Details'!$A$18:$L$214, MATCH("Demand ID", 'E4 TB Allocation Details'!$A$18:$L$18, 0),FALSE), 'E2 Allocators'!$B$15:$W$358, MATCH('O5 Details by Class &amp; Accounts'!Z$18, 'E2 Allocators'!$B$15:$W$15, 0),FALSE)*$F19), 0, VLOOKUP(VLOOKUP($A19, 'E4 TB Allocation Details'!$A$18:$L$214, MATCH("Demand ID", 'E4 TB Allocation Details'!$A$18:$L$18, 0),FALSE), 'E2 Allocators'!$B$15:$W$358, MATCH('O5 Details by Class &amp; Accounts'!Z$18, 'E2 Allocators'!$B$15:$W$15, 0),FALSE)*$F19)</f>
        <v>0</v>
      </c>
      <c r="AA19" s="2186">
        <f>IF(ISERROR(VLOOKUP(VLOOKUP($A19, 'E4 TB Allocation Details'!$A$18:$L$214, MATCH("Demand ID", 'E4 TB Allocation Details'!$A$18:$L$18, 0),FALSE), 'E2 Allocators'!$B$15:$W$358, MATCH('O5 Details by Class &amp; Accounts'!AA$18, 'E2 Allocators'!$B$15:$W$15, 0),FALSE)*$F19), 0, VLOOKUP(VLOOKUP($A19, 'E4 TB Allocation Details'!$A$18:$L$214, MATCH("Demand ID", 'E4 TB Allocation Details'!$A$18:$L$18, 0),FALSE), 'E2 Allocators'!$B$15:$W$358, MATCH('O5 Details by Class &amp; Accounts'!AA$18, 'E2 Allocators'!$B$15:$W$15, 0),FALSE)*$F19)</f>
        <v>0</v>
      </c>
      <c r="AB19" s="2186">
        <f>IF(ISERROR(VLOOKUP(VLOOKUP($A19, 'E4 TB Allocation Details'!$A$18:$L$214, MATCH("Demand ID", 'E4 TB Allocation Details'!$A$18:$L$18, 0),FALSE), 'E2 Allocators'!$B$15:$W$358, MATCH('O5 Details by Class &amp; Accounts'!AB$18, 'E2 Allocators'!$B$15:$W$15, 0),FALSE)*$F19), 0, VLOOKUP(VLOOKUP($A19, 'E4 TB Allocation Details'!$A$18:$L$214, MATCH("Demand ID", 'E4 TB Allocation Details'!$A$18:$L$18, 0),FALSE), 'E2 Allocators'!$B$15:$W$358, MATCH('O5 Details by Class &amp; Accounts'!AB$18, 'E2 Allocators'!$B$15:$W$15, 0),FALSE)*$F19)</f>
        <v>0</v>
      </c>
      <c r="AC19" s="2186">
        <f>SUM(I19:AB19)</f>
        <v>0</v>
      </c>
      <c r="AD19" s="2186">
        <f>IF(ISERROR(VLOOKUP(VLOOKUP($A19, 'E4 TB Allocation Details'!$A$18:$L$214, MATCH("Customer ID", 'E4 TB Allocation Details'!$A$18:$L$18, 0),FALSE), 'E2 Allocators'!$B$15:$W$358, MATCH('O5 Details by Class &amp; Accounts'!AD$18, 'E2 Allocators'!$B$15:$W$15, 0),FALSE)*$G19), 0, VLOOKUP(VLOOKUP($A19, 'E4 TB Allocation Details'!$A$18:$L$214, MATCH("Customer ID", 'E4 TB Allocation Details'!$A$18:$L$18, 0),FALSE), 'E2 Allocators'!$B$15:$W$358, MATCH('O5 Details by Class &amp; Accounts'!AD$18, 'E2 Allocators'!$B$15:$W$15, 0),FALSE)*$G19)</f>
        <v>0</v>
      </c>
      <c r="AE19" s="2186">
        <f>IF(ISERROR(VLOOKUP(VLOOKUP($A19, 'E4 TB Allocation Details'!$A$18:$L$214, MATCH("Customer ID", 'E4 TB Allocation Details'!$A$18:$L$18, 0),FALSE), 'E2 Allocators'!$B$15:$W$358, MATCH('O5 Details by Class &amp; Accounts'!AE$18, 'E2 Allocators'!$B$15:$W$15, 0),FALSE)*$G19), 0, VLOOKUP(VLOOKUP($A19, 'E4 TB Allocation Details'!$A$18:$L$214, MATCH("Customer ID", 'E4 TB Allocation Details'!$A$18:$L$18, 0),FALSE), 'E2 Allocators'!$B$15:$W$358, MATCH('O5 Details by Class &amp; Accounts'!AE$18, 'E2 Allocators'!$B$15:$W$15, 0),FALSE)*$G19)</f>
        <v>0</v>
      </c>
      <c r="AF19" s="2186">
        <f>IF(ISERROR(VLOOKUP(VLOOKUP($A19, 'E4 TB Allocation Details'!$A$18:$L$214, MATCH("Customer ID", 'E4 TB Allocation Details'!$A$18:$L$18, 0),FALSE), 'E2 Allocators'!$B$15:$W$358, MATCH('O5 Details by Class &amp; Accounts'!AF$18, 'E2 Allocators'!$B$15:$W$15, 0),FALSE)*$G19), 0, VLOOKUP(VLOOKUP($A19, 'E4 TB Allocation Details'!$A$18:$L$214, MATCH("Customer ID", 'E4 TB Allocation Details'!$A$18:$L$18, 0),FALSE), 'E2 Allocators'!$B$15:$W$358, MATCH('O5 Details by Class &amp; Accounts'!AF$18, 'E2 Allocators'!$B$15:$W$15, 0),FALSE)*$G19)</f>
        <v>0</v>
      </c>
      <c r="AG19" s="2186">
        <f>IF(ISERROR(VLOOKUP(VLOOKUP($A19, 'E4 TB Allocation Details'!$A$18:$L$214, MATCH("Customer ID", 'E4 TB Allocation Details'!$A$18:$L$18, 0),FALSE), 'E2 Allocators'!$B$15:$W$358, MATCH('O5 Details by Class &amp; Accounts'!AG$18, 'E2 Allocators'!$B$15:$W$15, 0),FALSE)*$G19), 0, VLOOKUP(VLOOKUP($A19, 'E4 TB Allocation Details'!$A$18:$L$214, MATCH("Customer ID", 'E4 TB Allocation Details'!$A$18:$L$18, 0),FALSE), 'E2 Allocators'!$B$15:$W$358, MATCH('O5 Details by Class &amp; Accounts'!AG$18, 'E2 Allocators'!$B$15:$W$15, 0),FALSE)*$G19)</f>
        <v>0</v>
      </c>
      <c r="AH19" s="2186">
        <f>IF(ISERROR(VLOOKUP(VLOOKUP($A19, 'E4 TB Allocation Details'!$A$18:$L$214, MATCH("Customer ID", 'E4 TB Allocation Details'!$A$18:$L$18, 0),FALSE), 'E2 Allocators'!$B$15:$W$358, MATCH('O5 Details by Class &amp; Accounts'!AH$18, 'E2 Allocators'!$B$15:$W$15, 0),FALSE)*$G19), 0, VLOOKUP(VLOOKUP($A19, 'E4 TB Allocation Details'!$A$18:$L$214, MATCH("Customer ID", 'E4 TB Allocation Details'!$A$18:$L$18, 0),FALSE), 'E2 Allocators'!$B$15:$W$358, MATCH('O5 Details by Class &amp; Accounts'!AH$18, 'E2 Allocators'!$B$15:$W$15, 0),FALSE)*$G19)</f>
        <v>0</v>
      </c>
      <c r="AI19" s="2186">
        <f>IF(ISERROR(VLOOKUP(VLOOKUP($A19, 'E4 TB Allocation Details'!$A$18:$L$214, MATCH("Customer ID", 'E4 TB Allocation Details'!$A$18:$L$18, 0),FALSE), 'E2 Allocators'!$B$15:$W$358, MATCH('O5 Details by Class &amp; Accounts'!AI$18, 'E2 Allocators'!$B$15:$W$15, 0),FALSE)*$G19), 0, VLOOKUP(VLOOKUP($A19, 'E4 TB Allocation Details'!$A$18:$L$214, MATCH("Customer ID", 'E4 TB Allocation Details'!$A$18:$L$18, 0),FALSE), 'E2 Allocators'!$B$15:$W$358, MATCH('O5 Details by Class &amp; Accounts'!AI$18, 'E2 Allocators'!$B$15:$W$15, 0),FALSE)*$G19)</f>
        <v>0</v>
      </c>
      <c r="AJ19" s="2186">
        <f>IF(ISERROR(VLOOKUP(VLOOKUP($A19, 'E4 TB Allocation Details'!$A$18:$L$214, MATCH("Customer ID", 'E4 TB Allocation Details'!$A$18:$L$18, 0),FALSE), 'E2 Allocators'!$B$15:$W$358, MATCH('O5 Details by Class &amp; Accounts'!AJ$18, 'E2 Allocators'!$B$15:$W$15, 0),FALSE)*$G19), 0, VLOOKUP(VLOOKUP($A19, 'E4 TB Allocation Details'!$A$18:$L$214, MATCH("Customer ID", 'E4 TB Allocation Details'!$A$18:$L$18, 0),FALSE), 'E2 Allocators'!$B$15:$W$358, MATCH('O5 Details by Class &amp; Accounts'!AJ$18, 'E2 Allocators'!$B$15:$W$15, 0),FALSE)*$G19)</f>
        <v>0</v>
      </c>
      <c r="AK19" s="2186">
        <f>IF(ISERROR(VLOOKUP(VLOOKUP($A19, 'E4 TB Allocation Details'!$A$18:$L$214, MATCH("Customer ID", 'E4 TB Allocation Details'!$A$18:$L$18, 0),FALSE), 'E2 Allocators'!$B$15:$W$358, MATCH('O5 Details by Class &amp; Accounts'!AK$18, 'E2 Allocators'!$B$15:$W$15, 0),FALSE)*$G19), 0, VLOOKUP(VLOOKUP($A19, 'E4 TB Allocation Details'!$A$18:$L$214, MATCH("Customer ID", 'E4 TB Allocation Details'!$A$18:$L$18, 0),FALSE), 'E2 Allocators'!$B$15:$W$358, MATCH('O5 Details by Class &amp; Accounts'!AK$18, 'E2 Allocators'!$B$15:$W$15, 0),FALSE)*$G19)</f>
        <v>0</v>
      </c>
      <c r="AL19" s="2186">
        <f>IF(ISERROR(VLOOKUP(VLOOKUP($A19, 'E4 TB Allocation Details'!$A$18:$L$214, MATCH("Customer ID", 'E4 TB Allocation Details'!$A$18:$L$18, 0),FALSE), 'E2 Allocators'!$B$15:$W$358, MATCH('O5 Details by Class &amp; Accounts'!AL$18, 'E2 Allocators'!$B$15:$W$15, 0),FALSE)*$G19), 0, VLOOKUP(VLOOKUP($A19, 'E4 TB Allocation Details'!$A$18:$L$214, MATCH("Customer ID", 'E4 TB Allocation Details'!$A$18:$L$18, 0),FALSE), 'E2 Allocators'!$B$15:$W$358, MATCH('O5 Details by Class &amp; Accounts'!AL$18, 'E2 Allocators'!$B$15:$W$15, 0),FALSE)*$G19)</f>
        <v>0</v>
      </c>
      <c r="AM19" s="2186">
        <f>IF(ISERROR(VLOOKUP(VLOOKUP($A19, 'E4 TB Allocation Details'!$A$18:$L$214, MATCH("Customer ID", 'E4 TB Allocation Details'!$A$18:$L$18, 0),FALSE), 'E2 Allocators'!$B$15:$W$358, MATCH('O5 Details by Class &amp; Accounts'!AM$18, 'E2 Allocators'!$B$15:$W$15, 0),FALSE)*$G19), 0, VLOOKUP(VLOOKUP($A19, 'E4 TB Allocation Details'!$A$18:$L$214, MATCH("Customer ID", 'E4 TB Allocation Details'!$A$18:$L$18, 0),FALSE), 'E2 Allocators'!$B$15:$W$358, MATCH('O5 Details by Class &amp; Accounts'!AM$18, 'E2 Allocators'!$B$15:$W$15, 0),FALSE)*$G19)</f>
        <v>0</v>
      </c>
      <c r="AN19" s="2186">
        <f>IF(ISERROR(VLOOKUP(VLOOKUP($A19, 'E4 TB Allocation Details'!$A$18:$L$214, MATCH("Customer ID", 'E4 TB Allocation Details'!$A$18:$L$18, 0),FALSE), 'E2 Allocators'!$B$15:$W$358, MATCH('O5 Details by Class &amp; Accounts'!AN$18, 'E2 Allocators'!$B$15:$W$15, 0),FALSE)*$G19), 0, VLOOKUP(VLOOKUP($A19, 'E4 TB Allocation Details'!$A$18:$L$214, MATCH("Customer ID", 'E4 TB Allocation Details'!$A$18:$L$18, 0),FALSE), 'E2 Allocators'!$B$15:$W$358, MATCH('O5 Details by Class &amp; Accounts'!AN$18, 'E2 Allocators'!$B$15:$W$15, 0),FALSE)*$G19)</f>
        <v>0</v>
      </c>
      <c r="AO19" s="2186">
        <f>IF(ISERROR(VLOOKUP(VLOOKUP($A19, 'E4 TB Allocation Details'!$A$18:$L$214, MATCH("Customer ID", 'E4 TB Allocation Details'!$A$18:$L$18, 0),FALSE), 'E2 Allocators'!$B$15:$W$358, MATCH('O5 Details by Class &amp; Accounts'!AO$18, 'E2 Allocators'!$B$15:$W$15, 0),FALSE)*$G19), 0, VLOOKUP(VLOOKUP($A19, 'E4 TB Allocation Details'!$A$18:$L$214, MATCH("Customer ID", 'E4 TB Allocation Details'!$A$18:$L$18, 0),FALSE), 'E2 Allocators'!$B$15:$W$358, MATCH('O5 Details by Class &amp; Accounts'!AO$18, 'E2 Allocators'!$B$15:$W$15, 0),FALSE)*$G19)</f>
        <v>0</v>
      </c>
      <c r="AP19" s="2186">
        <f>IF(ISERROR(VLOOKUP(VLOOKUP($A19, 'E4 TB Allocation Details'!$A$18:$L$214, MATCH("Customer ID", 'E4 TB Allocation Details'!$A$18:$L$18, 0),FALSE), 'E2 Allocators'!$B$15:$W$358, MATCH('O5 Details by Class &amp; Accounts'!AP$18, 'E2 Allocators'!$B$15:$W$15, 0),FALSE)*$G19), 0, VLOOKUP(VLOOKUP($A19, 'E4 TB Allocation Details'!$A$18:$L$214, MATCH("Customer ID", 'E4 TB Allocation Details'!$A$18:$L$18, 0),FALSE), 'E2 Allocators'!$B$15:$W$358, MATCH('O5 Details by Class &amp; Accounts'!AP$18, 'E2 Allocators'!$B$15:$W$15, 0),FALSE)*$G19)</f>
        <v>0</v>
      </c>
      <c r="AQ19" s="2186">
        <f>IF(ISERROR(VLOOKUP(VLOOKUP($A19, 'E4 TB Allocation Details'!$A$18:$L$214, MATCH("Customer ID", 'E4 TB Allocation Details'!$A$18:$L$18, 0),FALSE), 'E2 Allocators'!$B$15:$W$358, MATCH('O5 Details by Class &amp; Accounts'!AQ$18, 'E2 Allocators'!$B$15:$W$15, 0),FALSE)*$G19), 0, VLOOKUP(VLOOKUP($A19, 'E4 TB Allocation Details'!$A$18:$L$214, MATCH("Customer ID", 'E4 TB Allocation Details'!$A$18:$L$18, 0),FALSE), 'E2 Allocators'!$B$15:$W$358, MATCH('O5 Details by Class &amp; Accounts'!AQ$18, 'E2 Allocators'!$B$15:$W$15, 0),FALSE)*$G19)</f>
        <v>0</v>
      </c>
      <c r="AR19" s="2186">
        <f>IF(ISERROR(VLOOKUP(VLOOKUP($A19, 'E4 TB Allocation Details'!$A$18:$L$214, MATCH("Customer ID", 'E4 TB Allocation Details'!$A$18:$L$18, 0),FALSE), 'E2 Allocators'!$B$15:$W$358, MATCH('O5 Details by Class &amp; Accounts'!AR$18, 'E2 Allocators'!$B$15:$W$15, 0),FALSE)*$G19), 0, VLOOKUP(VLOOKUP($A19, 'E4 TB Allocation Details'!$A$18:$L$214, MATCH("Customer ID", 'E4 TB Allocation Details'!$A$18:$L$18, 0),FALSE), 'E2 Allocators'!$B$15:$W$358, MATCH('O5 Details by Class &amp; Accounts'!AR$18, 'E2 Allocators'!$B$15:$W$15, 0),FALSE)*$G19)</f>
        <v>0</v>
      </c>
      <c r="AS19" s="2186">
        <f>IF(ISERROR(VLOOKUP(VLOOKUP($A19, 'E4 TB Allocation Details'!$A$18:$L$214, MATCH("Customer ID", 'E4 TB Allocation Details'!$A$18:$L$18, 0),FALSE), 'E2 Allocators'!$B$15:$W$358, MATCH('O5 Details by Class &amp; Accounts'!AS$18, 'E2 Allocators'!$B$15:$W$15, 0),FALSE)*$G19), 0, VLOOKUP(VLOOKUP($A19, 'E4 TB Allocation Details'!$A$18:$L$214, MATCH("Customer ID", 'E4 TB Allocation Details'!$A$18:$L$18, 0),FALSE), 'E2 Allocators'!$B$15:$W$358, MATCH('O5 Details by Class &amp; Accounts'!AS$18, 'E2 Allocators'!$B$15:$W$15, 0),FALSE)*$G19)</f>
        <v>0</v>
      </c>
      <c r="AT19" s="2186">
        <f>IF(ISERROR(VLOOKUP(VLOOKUP($A19, 'E4 TB Allocation Details'!$A$18:$L$214, MATCH("Customer ID", 'E4 TB Allocation Details'!$A$18:$L$18, 0),FALSE), 'E2 Allocators'!$B$15:$W$358, MATCH('O5 Details by Class &amp; Accounts'!AT$18, 'E2 Allocators'!$B$15:$W$15, 0),FALSE)*$G19), 0, VLOOKUP(VLOOKUP($A19, 'E4 TB Allocation Details'!$A$18:$L$214, MATCH("Customer ID", 'E4 TB Allocation Details'!$A$18:$L$18, 0),FALSE), 'E2 Allocators'!$B$15:$W$358, MATCH('O5 Details by Class &amp; Accounts'!AT$18, 'E2 Allocators'!$B$15:$W$15, 0),FALSE)*$G19)</f>
        <v>0</v>
      </c>
      <c r="AU19" s="2186">
        <f>IF(ISERROR(VLOOKUP(VLOOKUP($A19, 'E4 TB Allocation Details'!$A$18:$L$214, MATCH("Customer ID", 'E4 TB Allocation Details'!$A$18:$L$18, 0),FALSE), 'E2 Allocators'!$B$15:$W$358, MATCH('O5 Details by Class &amp; Accounts'!AU$18, 'E2 Allocators'!$B$15:$W$15, 0),FALSE)*$G19), 0, VLOOKUP(VLOOKUP($A19, 'E4 TB Allocation Details'!$A$18:$L$214, MATCH("Customer ID", 'E4 TB Allocation Details'!$A$18:$L$18, 0),FALSE), 'E2 Allocators'!$B$15:$W$358, MATCH('O5 Details by Class &amp; Accounts'!AU$18, 'E2 Allocators'!$B$15:$W$15, 0),FALSE)*$G19)</f>
        <v>0</v>
      </c>
      <c r="AV19" s="2186">
        <f>IF(ISERROR(VLOOKUP(VLOOKUP($A19, 'E4 TB Allocation Details'!$A$18:$L$214, MATCH("Customer ID", 'E4 TB Allocation Details'!$A$18:$L$18, 0),FALSE), 'E2 Allocators'!$B$15:$W$358, MATCH('O5 Details by Class &amp; Accounts'!AV$18, 'E2 Allocators'!$B$15:$W$15, 0),FALSE)*$G19), 0, VLOOKUP(VLOOKUP($A19, 'E4 TB Allocation Details'!$A$18:$L$214, MATCH("Customer ID", 'E4 TB Allocation Details'!$A$18:$L$18, 0),FALSE), 'E2 Allocators'!$B$15:$W$358, MATCH('O5 Details by Class &amp; Accounts'!AV$18, 'E2 Allocators'!$B$15:$W$15, 0),FALSE)*$G19)</f>
        <v>0</v>
      </c>
      <c r="AW19" s="2186">
        <f>IF(ISERROR(VLOOKUP(VLOOKUP($A19, 'E4 TB Allocation Details'!$A$18:$L$214, MATCH("Customer ID", 'E4 TB Allocation Details'!$A$18:$L$18, 0),FALSE), 'E2 Allocators'!$B$15:$W$358, MATCH('O5 Details by Class &amp; Accounts'!AW$18, 'E2 Allocators'!$B$15:$W$15, 0),FALSE)*$G19), 0, VLOOKUP(VLOOKUP($A19, 'E4 TB Allocation Details'!$A$18:$L$214, MATCH("Customer ID", 'E4 TB Allocation Details'!$A$18:$L$18, 0),FALSE), 'E2 Allocators'!$B$15:$W$358, MATCH('O5 Details by Class &amp; Accounts'!AW$18, 'E2 Allocators'!$B$15:$W$15, 0),FALSE)*$G19)</f>
        <v>0</v>
      </c>
      <c r="AX19" s="2186">
        <f>SUM(AD19:AW19)</f>
        <v>0</v>
      </c>
      <c r="AY19" s="2186">
        <f>IF(ISERROR(VLOOKUP(VLOOKUP($A19, 'E4 TB Allocation Details'!$A$18:$L$214, MATCH("Misc ID", 'E4 TB Allocation Details'!$A$18:$L$18, 0),FALSE), 'E2 Allocators'!$B$15:$W$358, MATCH('O5 Details by Class &amp; Accounts'!AY$18, 'E2 Allocators'!$B$15:$W$15, 0),FALSE)*$E19), 0, VLOOKUP(VLOOKUP($A19, 'E4 TB Allocation Details'!$A$18:$L$214, MATCH("Misc ID", 'E4 TB Allocation Details'!$A$18:$L$18, 0),FALSE), 'E2 Allocators'!$B$15:$W$358, MATCH('O5 Details by Class &amp; Accounts'!AY$18, 'E2 Allocators'!$B$15:$W$15, 0),FALSE)*$E19)</f>
        <v>0</v>
      </c>
      <c r="AZ19" s="2186">
        <f>IF(ISERROR(VLOOKUP(VLOOKUP($A19, 'E4 TB Allocation Details'!$A$18:$L$214, MATCH("Misc ID", 'E4 TB Allocation Details'!$A$18:$L$18, 0),FALSE), 'E2 Allocators'!$B$15:$W$358, MATCH('O5 Details by Class &amp; Accounts'!AZ$18, 'E2 Allocators'!$B$15:$W$15, 0),FALSE)*$E19), 0, VLOOKUP(VLOOKUP($A19, 'E4 TB Allocation Details'!$A$18:$L$214, MATCH("Misc ID", 'E4 TB Allocation Details'!$A$18:$L$18, 0),FALSE), 'E2 Allocators'!$B$15:$W$358, MATCH('O5 Details by Class &amp; Accounts'!AZ$18, 'E2 Allocators'!$B$15:$W$15, 0),FALSE)*$E19)</f>
        <v>0</v>
      </c>
      <c r="BA19" s="2186">
        <f>IF(ISERROR(VLOOKUP(VLOOKUP($A19, 'E4 TB Allocation Details'!$A$18:$L$214, MATCH("Misc ID", 'E4 TB Allocation Details'!$A$18:$L$18, 0),FALSE), 'E2 Allocators'!$B$15:$W$358, MATCH('O5 Details by Class &amp; Accounts'!BA$18, 'E2 Allocators'!$B$15:$W$15, 0),FALSE)*$E19), 0, VLOOKUP(VLOOKUP($A19, 'E4 TB Allocation Details'!$A$18:$L$214, MATCH("Misc ID", 'E4 TB Allocation Details'!$A$18:$L$18, 0),FALSE), 'E2 Allocators'!$B$15:$W$358, MATCH('O5 Details by Class &amp; Accounts'!BA$18, 'E2 Allocators'!$B$15:$W$15, 0),FALSE)*$E19)</f>
        <v>0</v>
      </c>
      <c r="BB19" s="2186">
        <f>IF(ISERROR(VLOOKUP(VLOOKUP($A19, 'E4 TB Allocation Details'!$A$18:$L$214, MATCH("Misc ID", 'E4 TB Allocation Details'!$A$18:$L$18, 0),FALSE), 'E2 Allocators'!$B$15:$W$358, MATCH('O5 Details by Class &amp; Accounts'!BB$18, 'E2 Allocators'!$B$15:$W$15, 0),FALSE)*$E19), 0, VLOOKUP(VLOOKUP($A19, 'E4 TB Allocation Details'!$A$18:$L$214, MATCH("Misc ID", 'E4 TB Allocation Details'!$A$18:$L$18, 0),FALSE), 'E2 Allocators'!$B$15:$W$358, MATCH('O5 Details by Class &amp; Accounts'!BB$18, 'E2 Allocators'!$B$15:$W$15, 0),FALSE)*$E19)</f>
        <v>0</v>
      </c>
      <c r="BC19" s="2186">
        <f>IF(ISERROR(VLOOKUP(VLOOKUP($A19, 'E4 TB Allocation Details'!$A$18:$L$214, MATCH("Misc ID", 'E4 TB Allocation Details'!$A$18:$L$18, 0),FALSE), 'E2 Allocators'!$B$15:$W$358, MATCH('O5 Details by Class &amp; Accounts'!BC$18, 'E2 Allocators'!$B$15:$W$15, 0),FALSE)*$E19), 0, VLOOKUP(VLOOKUP($A19, 'E4 TB Allocation Details'!$A$18:$L$214, MATCH("Misc ID", 'E4 TB Allocation Details'!$A$18:$L$18, 0),FALSE), 'E2 Allocators'!$B$15:$W$358, MATCH('O5 Details by Class &amp; Accounts'!BC$18, 'E2 Allocators'!$B$15:$W$15, 0),FALSE)*$E19)</f>
        <v>0</v>
      </c>
      <c r="BD19" s="2186">
        <f>IF(ISERROR(VLOOKUP(VLOOKUP($A19, 'E4 TB Allocation Details'!$A$18:$L$214, MATCH("Misc ID", 'E4 TB Allocation Details'!$A$18:$L$18, 0),FALSE), 'E2 Allocators'!$B$15:$W$358, MATCH('O5 Details by Class &amp; Accounts'!BD$18, 'E2 Allocators'!$B$15:$W$15, 0),FALSE)*$E19), 0, VLOOKUP(VLOOKUP($A19, 'E4 TB Allocation Details'!$A$18:$L$214, MATCH("Misc ID", 'E4 TB Allocation Details'!$A$18:$L$18, 0),FALSE), 'E2 Allocators'!$B$15:$W$358, MATCH('O5 Details by Class &amp; Accounts'!BD$18, 'E2 Allocators'!$B$15:$W$15, 0),FALSE)*$E19)</f>
        <v>0</v>
      </c>
      <c r="BE19" s="2186">
        <f>IF(ISERROR(VLOOKUP(VLOOKUP($A19, 'E4 TB Allocation Details'!$A$18:$L$214, MATCH("Misc ID", 'E4 TB Allocation Details'!$A$18:$L$18, 0),FALSE), 'E2 Allocators'!$B$15:$W$358, MATCH('O5 Details by Class &amp; Accounts'!BE$18, 'E2 Allocators'!$B$15:$W$15, 0),FALSE)*$E19), 0, VLOOKUP(VLOOKUP($A19, 'E4 TB Allocation Details'!$A$18:$L$214, MATCH("Misc ID", 'E4 TB Allocation Details'!$A$18:$L$18, 0),FALSE), 'E2 Allocators'!$B$15:$W$358, MATCH('O5 Details by Class &amp; Accounts'!BE$18, 'E2 Allocators'!$B$15:$W$15, 0),FALSE)*$E19)</f>
        <v>0</v>
      </c>
      <c r="BF19" s="2186">
        <f>IF(ISERROR(VLOOKUP(VLOOKUP($A19, 'E4 TB Allocation Details'!$A$18:$L$214, MATCH("Misc ID", 'E4 TB Allocation Details'!$A$18:$L$18, 0),FALSE), 'E2 Allocators'!$B$15:$W$358, MATCH('O5 Details by Class &amp; Accounts'!BF$18, 'E2 Allocators'!$B$15:$W$15, 0),FALSE)*$E19), 0, VLOOKUP(VLOOKUP($A19, 'E4 TB Allocation Details'!$A$18:$L$214, MATCH("Misc ID", 'E4 TB Allocation Details'!$A$18:$L$18, 0),FALSE), 'E2 Allocators'!$B$15:$W$358, MATCH('O5 Details by Class &amp; Accounts'!BF$18, 'E2 Allocators'!$B$15:$W$15, 0),FALSE)*$E19)</f>
        <v>0</v>
      </c>
      <c r="BG19" s="2186">
        <f>IF(ISERROR(VLOOKUP(VLOOKUP($A19, 'E4 TB Allocation Details'!$A$18:$L$214, MATCH("Misc ID", 'E4 TB Allocation Details'!$A$18:$L$18, 0),FALSE), 'E2 Allocators'!$B$15:$W$358, MATCH('O5 Details by Class &amp; Accounts'!BG$18, 'E2 Allocators'!$B$15:$W$15, 0),FALSE)*$E19), 0, VLOOKUP(VLOOKUP($A19, 'E4 TB Allocation Details'!$A$18:$L$214, MATCH("Misc ID", 'E4 TB Allocation Details'!$A$18:$L$18, 0),FALSE), 'E2 Allocators'!$B$15:$W$358, MATCH('O5 Details by Class &amp; Accounts'!BG$18, 'E2 Allocators'!$B$15:$W$15, 0),FALSE)*$E19)</f>
        <v>0</v>
      </c>
      <c r="BH19" s="2186">
        <f>IF(ISERROR(VLOOKUP(VLOOKUP($A19, 'E4 TB Allocation Details'!$A$18:$L$214, MATCH("Misc ID", 'E4 TB Allocation Details'!$A$18:$L$18, 0),FALSE), 'E2 Allocators'!$B$15:$W$358, MATCH('O5 Details by Class &amp; Accounts'!BH$18, 'E2 Allocators'!$B$15:$W$15, 0),FALSE)*$E19), 0, VLOOKUP(VLOOKUP($A19, 'E4 TB Allocation Details'!$A$18:$L$214, MATCH("Misc ID", 'E4 TB Allocation Details'!$A$18:$L$18, 0),FALSE), 'E2 Allocators'!$B$15:$W$358, MATCH('O5 Details by Class &amp; Accounts'!BH$18, 'E2 Allocators'!$B$15:$W$15, 0),FALSE)*$E19)</f>
        <v>0</v>
      </c>
      <c r="BI19" s="2186">
        <f>IF(ISERROR(VLOOKUP(VLOOKUP($A19, 'E4 TB Allocation Details'!$A$18:$L$214, MATCH("Misc ID", 'E4 TB Allocation Details'!$A$18:$L$18, 0),FALSE), 'E2 Allocators'!$B$15:$W$358, MATCH('O5 Details by Class &amp; Accounts'!BI$18, 'E2 Allocators'!$B$15:$W$15, 0),FALSE)*$E19), 0, VLOOKUP(VLOOKUP($A19, 'E4 TB Allocation Details'!$A$18:$L$214, MATCH("Misc ID", 'E4 TB Allocation Details'!$A$18:$L$18, 0),FALSE), 'E2 Allocators'!$B$15:$W$358, MATCH('O5 Details by Class &amp; Accounts'!BI$18, 'E2 Allocators'!$B$15:$W$15, 0),FALSE)*$E19)</f>
        <v>0</v>
      </c>
      <c r="BJ19" s="2186">
        <f>IF(ISERROR(VLOOKUP(VLOOKUP($A19, 'E4 TB Allocation Details'!$A$18:$L$214, MATCH("Misc ID", 'E4 TB Allocation Details'!$A$18:$L$18, 0),FALSE), 'E2 Allocators'!$B$15:$W$358, MATCH('O5 Details by Class &amp; Accounts'!BJ$18, 'E2 Allocators'!$B$15:$W$15, 0),FALSE)*$E19), 0, VLOOKUP(VLOOKUP($A19, 'E4 TB Allocation Details'!$A$18:$L$214, MATCH("Misc ID", 'E4 TB Allocation Details'!$A$18:$L$18, 0),FALSE), 'E2 Allocators'!$B$15:$W$358, MATCH('O5 Details by Class &amp; Accounts'!BJ$18, 'E2 Allocators'!$B$15:$W$15, 0),FALSE)*$E19)</f>
        <v>0</v>
      </c>
      <c r="BK19" s="2186">
        <f>IF(ISERROR(VLOOKUP(VLOOKUP($A19, 'E4 TB Allocation Details'!$A$18:$L$214, MATCH("Misc ID", 'E4 TB Allocation Details'!$A$18:$L$18, 0),FALSE), 'E2 Allocators'!$B$15:$W$358, MATCH('O5 Details by Class &amp; Accounts'!BK$18, 'E2 Allocators'!$B$15:$W$15, 0),FALSE)*$E19), 0, VLOOKUP(VLOOKUP($A19, 'E4 TB Allocation Details'!$A$18:$L$214, MATCH("Misc ID", 'E4 TB Allocation Details'!$A$18:$L$18, 0),FALSE), 'E2 Allocators'!$B$15:$W$358, MATCH('O5 Details by Class &amp; Accounts'!BK$18, 'E2 Allocators'!$B$15:$W$15, 0),FALSE)*$E19)</f>
        <v>0</v>
      </c>
      <c r="BL19" s="2186">
        <f>IF(ISERROR(VLOOKUP(VLOOKUP($A19, 'E4 TB Allocation Details'!$A$18:$L$214, MATCH("Misc ID", 'E4 TB Allocation Details'!$A$18:$L$18, 0),FALSE), 'E2 Allocators'!$B$15:$W$358, MATCH('O5 Details by Class &amp; Accounts'!BL$18, 'E2 Allocators'!$B$15:$W$15, 0),FALSE)*$E19), 0, VLOOKUP(VLOOKUP($A19, 'E4 TB Allocation Details'!$A$18:$L$214, MATCH("Misc ID", 'E4 TB Allocation Details'!$A$18:$L$18, 0),FALSE), 'E2 Allocators'!$B$15:$W$358, MATCH('O5 Details by Class &amp; Accounts'!BL$18, 'E2 Allocators'!$B$15:$W$15, 0),FALSE)*$E19)</f>
        <v>0</v>
      </c>
      <c r="BM19" s="2186">
        <f>IF(ISERROR(VLOOKUP(VLOOKUP($A19, 'E4 TB Allocation Details'!$A$18:$L$214, MATCH("Misc ID", 'E4 TB Allocation Details'!$A$18:$L$18, 0),FALSE), 'E2 Allocators'!$B$15:$W$358, MATCH('O5 Details by Class &amp; Accounts'!BM$18, 'E2 Allocators'!$B$15:$W$15, 0),FALSE)*$E19), 0, VLOOKUP(VLOOKUP($A19, 'E4 TB Allocation Details'!$A$18:$L$214, MATCH("Misc ID", 'E4 TB Allocation Details'!$A$18:$L$18, 0),FALSE), 'E2 Allocators'!$B$15:$W$358, MATCH('O5 Details by Class &amp; Accounts'!BM$18, 'E2 Allocators'!$B$15:$W$15, 0),FALSE)*$E19)</f>
        <v>0</v>
      </c>
      <c r="BN19" s="2186">
        <f>IF(ISERROR(VLOOKUP(VLOOKUP($A19, 'E4 TB Allocation Details'!$A$18:$L$214, MATCH("Misc ID", 'E4 TB Allocation Details'!$A$18:$L$18, 0),FALSE), 'E2 Allocators'!$B$15:$W$358, MATCH('O5 Details by Class &amp; Accounts'!BN$18, 'E2 Allocators'!$B$15:$W$15, 0),FALSE)*$E19), 0, VLOOKUP(VLOOKUP($A19, 'E4 TB Allocation Details'!$A$18:$L$214, MATCH("Misc ID", 'E4 TB Allocation Details'!$A$18:$L$18, 0),FALSE), 'E2 Allocators'!$B$15:$W$358, MATCH('O5 Details by Class &amp; Accounts'!BN$18, 'E2 Allocators'!$B$15:$W$15, 0),FALSE)*$E19)</f>
        <v>0</v>
      </c>
      <c r="BO19" s="2186">
        <f>IF(ISERROR(VLOOKUP(VLOOKUP($A19, 'E4 TB Allocation Details'!$A$18:$L$214, MATCH("Misc ID", 'E4 TB Allocation Details'!$A$18:$L$18, 0),FALSE), 'E2 Allocators'!$B$15:$W$358, MATCH('O5 Details by Class &amp; Accounts'!BO$18, 'E2 Allocators'!$B$15:$W$15, 0),FALSE)*$E19), 0, VLOOKUP(VLOOKUP($A19, 'E4 TB Allocation Details'!$A$18:$L$214, MATCH("Misc ID", 'E4 TB Allocation Details'!$A$18:$L$18, 0),FALSE), 'E2 Allocators'!$B$15:$W$358, MATCH('O5 Details by Class &amp; Accounts'!BO$18, 'E2 Allocators'!$B$15:$W$15, 0),FALSE)*$E19)</f>
        <v>0</v>
      </c>
      <c r="BP19" s="2186">
        <f>IF(ISERROR(VLOOKUP(VLOOKUP($A19, 'E4 TB Allocation Details'!$A$18:$L$214, MATCH("Misc ID", 'E4 TB Allocation Details'!$A$18:$L$18, 0),FALSE), 'E2 Allocators'!$B$15:$W$358, MATCH('O5 Details by Class &amp; Accounts'!BP$18, 'E2 Allocators'!$B$15:$W$15, 0),FALSE)*$E19), 0, VLOOKUP(VLOOKUP($A19, 'E4 TB Allocation Details'!$A$18:$L$214, MATCH("Misc ID", 'E4 TB Allocation Details'!$A$18:$L$18, 0),FALSE), 'E2 Allocators'!$B$15:$W$358, MATCH('O5 Details by Class &amp; Accounts'!BP$18, 'E2 Allocators'!$B$15:$W$15, 0),FALSE)*$E19)</f>
        <v>0</v>
      </c>
      <c r="BQ19" s="2186">
        <f>IF(ISERROR(VLOOKUP(VLOOKUP($A19, 'E4 TB Allocation Details'!$A$18:$L$214, MATCH("Misc ID", 'E4 TB Allocation Details'!$A$18:$L$18, 0),FALSE), 'E2 Allocators'!$B$15:$W$358, MATCH('O5 Details by Class &amp; Accounts'!BQ$18, 'E2 Allocators'!$B$15:$W$15, 0),FALSE)*$E19), 0, VLOOKUP(VLOOKUP($A19, 'E4 TB Allocation Details'!$A$18:$L$214, MATCH("Misc ID", 'E4 TB Allocation Details'!$A$18:$L$18, 0),FALSE), 'E2 Allocators'!$B$15:$W$358, MATCH('O5 Details by Class &amp; Accounts'!BQ$18, 'E2 Allocators'!$B$15:$W$15, 0),FALSE)*$E19)</f>
        <v>0</v>
      </c>
      <c r="BR19" s="2186">
        <f>IF(ISERROR(VLOOKUP(VLOOKUP($A19, 'E4 TB Allocation Details'!$A$18:$L$214, MATCH("Misc ID", 'E4 TB Allocation Details'!$A$18:$L$18, 0),FALSE), 'E2 Allocators'!$B$15:$W$358, MATCH('O5 Details by Class &amp; Accounts'!BR$18, 'E2 Allocators'!$B$15:$W$15, 0),FALSE)*$E19), 0, VLOOKUP(VLOOKUP($A19, 'E4 TB Allocation Details'!$A$18:$L$214, MATCH("Misc ID", 'E4 TB Allocation Details'!$A$18:$L$18, 0),FALSE), 'E2 Allocators'!$B$15:$W$358, MATCH('O5 Details by Class &amp; Accounts'!BR$18, 'E2 Allocators'!$B$15:$W$15, 0),FALSE)*$E19)</f>
        <v>0</v>
      </c>
      <c r="BS19" s="2186">
        <f>SUM(AY19:BR19)</f>
        <v>0</v>
      </c>
      <c r="BT19" s="2186">
        <f>IF(ISERROR(VLOOKUP(VLOOKUP($A19, 'E4 TB Allocation Details'!$A$18:$L$214, MATCH("A &amp; G ID", 'E4 TB Allocation Details'!$A$18:$L$18, 0),FALSE), 'E2 Allocators'!$B$15:$W$358, MATCH('O5 Details by Class &amp; Accounts'!BT$18, 'E2 Allocators'!$B$15:$W$15, 0),FALSE)*$E19), 0, VLOOKUP(VLOOKUP($A19, 'E4 TB Allocation Details'!$A$18:$L$214, MATCH("A &amp; G ID", 'E4 TB Allocation Details'!$A$18:$L$18, 0),FALSE), 'E2 Allocators'!$B$15:$W$358, MATCH('O5 Details by Class &amp; Accounts'!BT$18, 'E2 Allocators'!$B$15:$W$15, 0),FALSE)*$E19)</f>
        <v>0</v>
      </c>
      <c r="BU19" s="2186">
        <f>IF(ISERROR(VLOOKUP(VLOOKUP($A19, 'E4 TB Allocation Details'!$A$18:$L$214, MATCH("A &amp; G ID", 'E4 TB Allocation Details'!$A$18:$L$18, 0),FALSE), 'E2 Allocators'!$B$15:$W$358, MATCH('O5 Details by Class &amp; Accounts'!BU$18, 'E2 Allocators'!$B$15:$W$15, 0),FALSE)*$E19), 0, VLOOKUP(VLOOKUP($A19, 'E4 TB Allocation Details'!$A$18:$L$214, MATCH("A &amp; G ID", 'E4 TB Allocation Details'!$A$18:$L$18, 0),FALSE), 'E2 Allocators'!$B$15:$W$358, MATCH('O5 Details by Class &amp; Accounts'!BU$18, 'E2 Allocators'!$B$15:$W$15, 0),FALSE)*$E19)</f>
        <v>0</v>
      </c>
      <c r="BV19" s="2186">
        <f>IF(ISERROR(VLOOKUP(VLOOKUP($A19, 'E4 TB Allocation Details'!$A$18:$L$214, MATCH("A &amp; G ID", 'E4 TB Allocation Details'!$A$18:$L$18, 0),FALSE), 'E2 Allocators'!$B$15:$W$358, MATCH('O5 Details by Class &amp; Accounts'!BV$18, 'E2 Allocators'!$B$15:$W$15, 0),FALSE)*$E19), 0, VLOOKUP(VLOOKUP($A19, 'E4 TB Allocation Details'!$A$18:$L$214, MATCH("A &amp; G ID", 'E4 TB Allocation Details'!$A$18:$L$18, 0),FALSE), 'E2 Allocators'!$B$15:$W$358, MATCH('O5 Details by Class &amp; Accounts'!BV$18, 'E2 Allocators'!$B$15:$W$15, 0),FALSE)*$E19)</f>
        <v>0</v>
      </c>
      <c r="BW19" s="2186">
        <f>IF(ISERROR(VLOOKUP(VLOOKUP($A19, 'E4 TB Allocation Details'!$A$18:$L$214, MATCH("A &amp; G ID", 'E4 TB Allocation Details'!$A$18:$L$18, 0),FALSE), 'E2 Allocators'!$B$15:$W$358, MATCH('O5 Details by Class &amp; Accounts'!BW$18, 'E2 Allocators'!$B$15:$W$15, 0),FALSE)*$E19), 0, VLOOKUP(VLOOKUP($A19, 'E4 TB Allocation Details'!$A$18:$L$214, MATCH("A &amp; G ID", 'E4 TB Allocation Details'!$A$18:$L$18, 0),FALSE), 'E2 Allocators'!$B$15:$W$358, MATCH('O5 Details by Class &amp; Accounts'!BW$18, 'E2 Allocators'!$B$15:$W$15, 0),FALSE)*$E19)</f>
        <v>0</v>
      </c>
      <c r="BX19" s="2186">
        <f>IF(ISERROR(VLOOKUP(VLOOKUP($A19, 'E4 TB Allocation Details'!$A$18:$L$214, MATCH("A &amp; G ID", 'E4 TB Allocation Details'!$A$18:$L$18, 0),FALSE), 'E2 Allocators'!$B$15:$W$358, MATCH('O5 Details by Class &amp; Accounts'!BX$18, 'E2 Allocators'!$B$15:$W$15, 0),FALSE)*$E19), 0, VLOOKUP(VLOOKUP($A19, 'E4 TB Allocation Details'!$A$18:$L$214, MATCH("A &amp; G ID", 'E4 TB Allocation Details'!$A$18:$L$18, 0),FALSE), 'E2 Allocators'!$B$15:$W$358, MATCH('O5 Details by Class &amp; Accounts'!BX$18, 'E2 Allocators'!$B$15:$W$15, 0),FALSE)*$E19)</f>
        <v>0</v>
      </c>
      <c r="BY19" s="2186">
        <f>IF(ISERROR(VLOOKUP(VLOOKUP($A19, 'E4 TB Allocation Details'!$A$18:$L$214, MATCH("A &amp; G ID", 'E4 TB Allocation Details'!$A$18:$L$18, 0),FALSE), 'E2 Allocators'!$B$15:$W$358, MATCH('O5 Details by Class &amp; Accounts'!BY$18, 'E2 Allocators'!$B$15:$W$15, 0),FALSE)*$E19), 0, VLOOKUP(VLOOKUP($A19, 'E4 TB Allocation Details'!$A$18:$L$214, MATCH("A &amp; G ID", 'E4 TB Allocation Details'!$A$18:$L$18, 0),FALSE), 'E2 Allocators'!$B$15:$W$358, MATCH('O5 Details by Class &amp; Accounts'!BY$18, 'E2 Allocators'!$B$15:$W$15, 0),FALSE)*$E19)</f>
        <v>0</v>
      </c>
      <c r="BZ19" s="2186">
        <f>IF(ISERROR(VLOOKUP(VLOOKUP($A19, 'E4 TB Allocation Details'!$A$18:$L$214, MATCH("A &amp; G ID", 'E4 TB Allocation Details'!$A$18:$L$18, 0),FALSE), 'E2 Allocators'!$B$15:$W$358, MATCH('O5 Details by Class &amp; Accounts'!BZ$18, 'E2 Allocators'!$B$15:$W$15, 0),FALSE)*$E19), 0, VLOOKUP(VLOOKUP($A19, 'E4 TB Allocation Details'!$A$18:$L$214, MATCH("A &amp; G ID", 'E4 TB Allocation Details'!$A$18:$L$18, 0),FALSE), 'E2 Allocators'!$B$15:$W$358, MATCH('O5 Details by Class &amp; Accounts'!BZ$18, 'E2 Allocators'!$B$15:$W$15, 0),FALSE)*$E19)</f>
        <v>0</v>
      </c>
      <c r="CA19" s="2186">
        <f>IF(ISERROR(VLOOKUP(VLOOKUP($A19, 'E4 TB Allocation Details'!$A$18:$L$214, MATCH("A &amp; G ID", 'E4 TB Allocation Details'!$A$18:$L$18, 0),FALSE), 'E2 Allocators'!$B$15:$W$358, MATCH('O5 Details by Class &amp; Accounts'!CA$18, 'E2 Allocators'!$B$15:$W$15, 0),FALSE)*$E19), 0, VLOOKUP(VLOOKUP($A19, 'E4 TB Allocation Details'!$A$18:$L$214, MATCH("A &amp; G ID", 'E4 TB Allocation Details'!$A$18:$L$18, 0),FALSE), 'E2 Allocators'!$B$15:$W$358, MATCH('O5 Details by Class &amp; Accounts'!CA$18, 'E2 Allocators'!$B$15:$W$15, 0),FALSE)*$E19)</f>
        <v>0</v>
      </c>
      <c r="CB19" s="2186">
        <f>IF(ISERROR(VLOOKUP(VLOOKUP($A19, 'E4 TB Allocation Details'!$A$18:$L$214, MATCH("A &amp; G ID", 'E4 TB Allocation Details'!$A$18:$L$18, 0),FALSE), 'E2 Allocators'!$B$15:$W$358, MATCH('O5 Details by Class &amp; Accounts'!CB$18, 'E2 Allocators'!$B$15:$W$15, 0),FALSE)*$E19), 0, VLOOKUP(VLOOKUP($A19, 'E4 TB Allocation Details'!$A$18:$L$214, MATCH("A &amp; G ID", 'E4 TB Allocation Details'!$A$18:$L$18, 0),FALSE), 'E2 Allocators'!$B$15:$W$358, MATCH('O5 Details by Class &amp; Accounts'!CB$18, 'E2 Allocators'!$B$15:$W$15, 0),FALSE)*$E19)</f>
        <v>0</v>
      </c>
      <c r="CC19" s="2186">
        <f>IF(ISERROR(VLOOKUP(VLOOKUP($A19, 'E4 TB Allocation Details'!$A$18:$L$214, MATCH("A &amp; G ID", 'E4 TB Allocation Details'!$A$18:$L$18, 0),FALSE), 'E2 Allocators'!$B$15:$W$358, MATCH('O5 Details by Class &amp; Accounts'!CC$18, 'E2 Allocators'!$B$15:$W$15, 0),FALSE)*$E19), 0, VLOOKUP(VLOOKUP($A19, 'E4 TB Allocation Details'!$A$18:$L$214, MATCH("A &amp; G ID", 'E4 TB Allocation Details'!$A$18:$L$18, 0),FALSE), 'E2 Allocators'!$B$15:$W$358, MATCH('O5 Details by Class &amp; Accounts'!CC$18, 'E2 Allocators'!$B$15:$W$15, 0),FALSE)*$E19)</f>
        <v>0</v>
      </c>
      <c r="CD19" s="2186">
        <f>IF(ISERROR(VLOOKUP(VLOOKUP($A19, 'E4 TB Allocation Details'!$A$18:$L$214, MATCH("A &amp; G ID", 'E4 TB Allocation Details'!$A$18:$L$18, 0),FALSE), 'E2 Allocators'!$B$15:$W$358, MATCH('O5 Details by Class &amp; Accounts'!CD$18, 'E2 Allocators'!$B$15:$W$15, 0),FALSE)*$E19), 0, VLOOKUP(VLOOKUP($A19, 'E4 TB Allocation Details'!$A$18:$L$214, MATCH("A &amp; G ID", 'E4 TB Allocation Details'!$A$18:$L$18, 0),FALSE), 'E2 Allocators'!$B$15:$W$358, MATCH('O5 Details by Class &amp; Accounts'!CD$18, 'E2 Allocators'!$B$15:$W$15, 0),FALSE)*$E19)</f>
        <v>0</v>
      </c>
      <c r="CE19" s="2186">
        <f>IF(ISERROR(VLOOKUP(VLOOKUP($A19, 'E4 TB Allocation Details'!$A$18:$L$214, MATCH("A &amp; G ID", 'E4 TB Allocation Details'!$A$18:$L$18, 0),FALSE), 'E2 Allocators'!$B$15:$W$358, MATCH('O5 Details by Class &amp; Accounts'!CE$18, 'E2 Allocators'!$B$15:$W$15, 0),FALSE)*$E19), 0, VLOOKUP(VLOOKUP($A19, 'E4 TB Allocation Details'!$A$18:$L$214, MATCH("A &amp; G ID", 'E4 TB Allocation Details'!$A$18:$L$18, 0),FALSE), 'E2 Allocators'!$B$15:$W$358, MATCH('O5 Details by Class &amp; Accounts'!CE$18, 'E2 Allocators'!$B$15:$W$15, 0),FALSE)*$E19)</f>
        <v>0</v>
      </c>
      <c r="CF19" s="2186">
        <f>IF(ISERROR(VLOOKUP(VLOOKUP($A19, 'E4 TB Allocation Details'!$A$18:$L$214, MATCH("A &amp; G ID", 'E4 TB Allocation Details'!$A$18:$L$18, 0),FALSE), 'E2 Allocators'!$B$15:$W$358, MATCH('O5 Details by Class &amp; Accounts'!CF$18, 'E2 Allocators'!$B$15:$W$15, 0),FALSE)*$E19), 0, VLOOKUP(VLOOKUP($A19, 'E4 TB Allocation Details'!$A$18:$L$214, MATCH("A &amp; G ID", 'E4 TB Allocation Details'!$A$18:$L$18, 0),FALSE), 'E2 Allocators'!$B$15:$W$358, MATCH('O5 Details by Class &amp; Accounts'!CF$18, 'E2 Allocators'!$B$15:$W$15, 0),FALSE)*$E19)</f>
        <v>0</v>
      </c>
      <c r="CG19" s="2186">
        <f>IF(ISERROR(VLOOKUP(VLOOKUP($A19, 'E4 TB Allocation Details'!$A$18:$L$214, MATCH("A &amp; G ID", 'E4 TB Allocation Details'!$A$18:$L$18, 0),FALSE), 'E2 Allocators'!$B$15:$W$358, MATCH('O5 Details by Class &amp; Accounts'!CG$18, 'E2 Allocators'!$B$15:$W$15, 0),FALSE)*$E19), 0, VLOOKUP(VLOOKUP($A19, 'E4 TB Allocation Details'!$A$18:$L$214, MATCH("A &amp; G ID", 'E4 TB Allocation Details'!$A$18:$L$18, 0),FALSE), 'E2 Allocators'!$B$15:$W$358, MATCH('O5 Details by Class &amp; Accounts'!CG$18, 'E2 Allocators'!$B$15:$W$15, 0),FALSE)*$E19)</f>
        <v>0</v>
      </c>
      <c r="CH19" s="2186">
        <f>IF(ISERROR(VLOOKUP(VLOOKUP($A19, 'E4 TB Allocation Details'!$A$18:$L$214, MATCH("A &amp; G ID", 'E4 TB Allocation Details'!$A$18:$L$18, 0),FALSE), 'E2 Allocators'!$B$15:$W$358, MATCH('O5 Details by Class &amp; Accounts'!CH$18, 'E2 Allocators'!$B$15:$W$15, 0),FALSE)*$E19), 0, VLOOKUP(VLOOKUP($A19, 'E4 TB Allocation Details'!$A$18:$L$214, MATCH("A &amp; G ID", 'E4 TB Allocation Details'!$A$18:$L$18, 0),FALSE), 'E2 Allocators'!$B$15:$W$358, MATCH('O5 Details by Class &amp; Accounts'!CH$18, 'E2 Allocators'!$B$15:$W$15, 0),FALSE)*$E19)</f>
        <v>0</v>
      </c>
      <c r="CI19" s="2186">
        <f>IF(ISERROR(VLOOKUP(VLOOKUP($A19, 'E4 TB Allocation Details'!$A$18:$L$214, MATCH("A &amp; G ID", 'E4 TB Allocation Details'!$A$18:$L$18, 0),FALSE), 'E2 Allocators'!$B$15:$W$358, MATCH('O5 Details by Class &amp; Accounts'!CI$18, 'E2 Allocators'!$B$15:$W$15, 0),FALSE)*$E19), 0, VLOOKUP(VLOOKUP($A19, 'E4 TB Allocation Details'!$A$18:$L$214, MATCH("A &amp; G ID", 'E4 TB Allocation Details'!$A$18:$L$18, 0),FALSE), 'E2 Allocators'!$B$15:$W$358, MATCH('O5 Details by Class &amp; Accounts'!CI$18, 'E2 Allocators'!$B$15:$W$15, 0),FALSE)*$E19)</f>
        <v>0</v>
      </c>
      <c r="CJ19" s="2186">
        <f>IF(ISERROR(VLOOKUP(VLOOKUP($A19, 'E4 TB Allocation Details'!$A$18:$L$214, MATCH("A &amp; G ID", 'E4 TB Allocation Details'!$A$18:$L$18, 0),FALSE), 'E2 Allocators'!$B$15:$W$358, MATCH('O5 Details by Class &amp; Accounts'!CJ$18, 'E2 Allocators'!$B$15:$W$15, 0),FALSE)*$E19), 0, VLOOKUP(VLOOKUP($A19, 'E4 TB Allocation Details'!$A$18:$L$214, MATCH("A &amp; G ID", 'E4 TB Allocation Details'!$A$18:$L$18, 0),FALSE), 'E2 Allocators'!$B$15:$W$358, MATCH('O5 Details by Class &amp; Accounts'!CJ$18, 'E2 Allocators'!$B$15:$W$15, 0),FALSE)*$E19)</f>
        <v>0</v>
      </c>
      <c r="CK19" s="2186">
        <f>IF(ISERROR(VLOOKUP(VLOOKUP($A19, 'E4 TB Allocation Details'!$A$18:$L$214, MATCH("A &amp; G ID", 'E4 TB Allocation Details'!$A$18:$L$18, 0),FALSE), 'E2 Allocators'!$B$15:$W$358, MATCH('O5 Details by Class &amp; Accounts'!CK$18, 'E2 Allocators'!$B$15:$W$15, 0),FALSE)*$E19), 0, VLOOKUP(VLOOKUP($A19, 'E4 TB Allocation Details'!$A$18:$L$214, MATCH("A &amp; G ID", 'E4 TB Allocation Details'!$A$18:$L$18, 0),FALSE), 'E2 Allocators'!$B$15:$W$358, MATCH('O5 Details by Class &amp; Accounts'!CK$18, 'E2 Allocators'!$B$15:$W$15, 0),FALSE)*$E19)</f>
        <v>0</v>
      </c>
      <c r="CL19" s="2186">
        <f>IF(ISERROR(VLOOKUP(VLOOKUP($A19, 'E4 TB Allocation Details'!$A$18:$L$214, MATCH("A &amp; G ID", 'E4 TB Allocation Details'!$A$18:$L$18, 0),FALSE), 'E2 Allocators'!$B$15:$W$358, MATCH('O5 Details by Class &amp; Accounts'!CL$18, 'E2 Allocators'!$B$15:$W$15, 0),FALSE)*$E19), 0, VLOOKUP(VLOOKUP($A19, 'E4 TB Allocation Details'!$A$18:$L$214, MATCH("A &amp; G ID", 'E4 TB Allocation Details'!$A$18:$L$18, 0),FALSE), 'E2 Allocators'!$B$15:$W$358, MATCH('O5 Details by Class &amp; Accounts'!CL$18, 'E2 Allocators'!$B$15:$W$15, 0),FALSE)*$E19)</f>
        <v>0</v>
      </c>
      <c r="CM19" s="2186">
        <f>IF(ISERROR(VLOOKUP(VLOOKUP($A19, 'E4 TB Allocation Details'!$A$18:$L$214, MATCH("A &amp; G ID", 'E4 TB Allocation Details'!$A$18:$L$18, 0),FALSE), 'E2 Allocators'!$B$15:$W$358, MATCH('O5 Details by Class &amp; Accounts'!CM$18, 'E2 Allocators'!$B$15:$W$15, 0),FALSE)*$E19), 0, VLOOKUP(VLOOKUP($A19, 'E4 TB Allocation Details'!$A$18:$L$214, MATCH("A &amp; G ID", 'E4 TB Allocation Details'!$A$18:$L$18, 0),FALSE), 'E2 Allocators'!$B$15:$W$358, MATCH('O5 Details by Class &amp; Accounts'!CM$18, 'E2 Allocators'!$B$15:$W$15, 0),FALSE)*$E19)</f>
        <v>0</v>
      </c>
      <c r="CN19" s="2186">
        <f>SUM(BT19:CM19)</f>
        <v>0</v>
      </c>
      <c r="CO19" s="2187">
        <f>+E19-AC19-AX19-BS19-CN19</f>
        <v>0</v>
      </c>
      <c r="CQ19" s="1625" t="s">
        <v>1271</v>
      </c>
    </row>
    <row r="20" spans="1:95" s="54" customFormat="1" ht="12.75" x14ac:dyDescent="0.2">
      <c r="A20" s="1862">
        <v>1608</v>
      </c>
      <c r="B20" s="1863" t="s">
        <v>280</v>
      </c>
      <c r="C20" s="2184">
        <f>IF(ISERROR(VLOOKUP($A20,'I3 TB Data'!$A$19:$H$483,MATCH('O5 Details by Class &amp; Accounts'!$C$18, 'I3 TB Data'!$A$19:$H$19,0),0)), 0, VLOOKUP($A20,'I3 TB Data'!$A$19:$H$483,MATCH('O5 Details by Class &amp; Accounts'!$C$18,'I3 TB Data'!$A$19:$H$19,0),0))</f>
        <v>0</v>
      </c>
      <c r="D20" s="2185"/>
      <c r="E20" s="2184">
        <f>C20+D20</f>
        <v>0</v>
      </c>
      <c r="F20" s="2186">
        <f>IF(ISERROR(VLOOKUP($A20, 'E1 Categorization'!A33:E124, MATCH("Customer Component", 'E1 Categorization'!$A$33:$E$33,0), 0)), 0, IF(VLOOKUP($A20, 'E1 Categorization'!A33:E124, MATCH("Customer Component", 'E1 Categorization'!$A$33:$E$33,0), 0)=0, 'O5 Details by Class &amp; Accounts'!$E20, IF(AND(VLOOKUP($A20, 'E1 Categorization'!A33:E124, MATCH("Customer Component", 'E1 Categorization'!$A$33:$E$33,0), 0) &gt;0, VLOOKUP($A20, 'E1 Categorization'!A33:E124, MATCH("Customer Component", 'E1 Categorization'!$A$33:$E$33,0), 0)&lt;1), 'O5 Details by Class &amp; Accounts'!$E20*(1-VLOOKUP($A20, 'E1 Categorization'!A33:E124, MATCH("Customer Component", 'E1 Categorization'!$A$33:$E$33,0), 0)), 0)))</f>
        <v>0</v>
      </c>
      <c r="G20" s="2186">
        <f>IF(ISERROR(VLOOKUP($A20, 'E1 Categorization'!A33:E124, MATCH("Customer Component", 'E1 Categorization'!$A$33:$E$33,0), 0)),0, IF(VLOOKUP($A20, 'E1 Categorization'!A33:E124, MATCH("Customer Component", 'E1 Categorization'!$A$33:$E$33,0), 0)=0, 0, IF(AND(VLOOKUP($A20, 'E1 Categorization'!A33:E124, MATCH("Customer Component", 'E1 Categorization'!$A$33:$E$33,0), 0) &gt;0, VLOOKUP($A20, 'E1 Categorization'!A33:E124, MATCH("Customer Component", 'E1 Categorization'!$A$33:$E$33,0), 0)&lt;1), 'O5 Details by Class &amp; Accounts'!$E20*(VLOOKUP($A20, 'E1 Categorization'!A33:E124, MATCH("Customer Component", 'E1 Categorization'!$A$33:$E$33,0), 0)), 'O5 Details by Class &amp; Accounts'!$E20)))</f>
        <v>0</v>
      </c>
      <c r="H20" s="2186">
        <f t="shared" ref="H20:H56" si="0">F20+G20</f>
        <v>0</v>
      </c>
      <c r="I20" s="2186">
        <f>IF(ISERROR(VLOOKUP(VLOOKUP($A20, 'E4 TB Allocation Details'!$A$18:$L$214, MATCH("Demand ID", 'E4 TB Allocation Details'!$A$18:$L$18, 0),FALSE), 'E2 Allocators'!$B$15:$W$358, MATCH('O5 Details by Class &amp; Accounts'!I$18, 'E2 Allocators'!$B$15:$W$15, 0),FALSE)*$F20), 0, VLOOKUP(VLOOKUP($A20, 'E4 TB Allocation Details'!$A$18:$L$214, MATCH("Demand ID", 'E4 TB Allocation Details'!$A$18:$L$18, 0),FALSE), 'E2 Allocators'!$B$15:$W$358, MATCH('O5 Details by Class &amp; Accounts'!I$18, 'E2 Allocators'!$B$15:$W$15, 0),FALSE)*$F20)</f>
        <v>0</v>
      </c>
      <c r="J20" s="2186">
        <f>IF(ISERROR(VLOOKUP(VLOOKUP($A20, 'E4 TB Allocation Details'!$A$18:$L$214, MATCH("Demand ID", 'E4 TB Allocation Details'!$A$18:$L$18, 0),FALSE), 'E2 Allocators'!$B$15:$W$358, MATCH('O5 Details by Class &amp; Accounts'!J$18, 'E2 Allocators'!$B$15:$W$15, 0),FALSE)*$F20), 0, VLOOKUP(VLOOKUP($A20, 'E4 TB Allocation Details'!$A$18:$L$214, MATCH("Demand ID", 'E4 TB Allocation Details'!$A$18:$L$18, 0),FALSE), 'E2 Allocators'!$B$15:$W$358, MATCH('O5 Details by Class &amp; Accounts'!J$18, 'E2 Allocators'!$B$15:$W$15, 0),FALSE)*$F20)</f>
        <v>0</v>
      </c>
      <c r="K20" s="2186">
        <f>IF(ISERROR(VLOOKUP(VLOOKUP($A20, 'E4 TB Allocation Details'!$A$18:$L$214, MATCH("Demand ID", 'E4 TB Allocation Details'!$A$18:$L$18, 0),FALSE), 'E2 Allocators'!$B$15:$W$358, MATCH('O5 Details by Class &amp; Accounts'!K$18, 'E2 Allocators'!$B$15:$W$15, 0),FALSE)*$F20), 0, VLOOKUP(VLOOKUP($A20, 'E4 TB Allocation Details'!$A$18:$L$214, MATCH("Demand ID", 'E4 TB Allocation Details'!$A$18:$L$18, 0),FALSE), 'E2 Allocators'!$B$15:$W$358, MATCH('O5 Details by Class &amp; Accounts'!K$18, 'E2 Allocators'!$B$15:$W$15, 0),FALSE)*$F20)</f>
        <v>0</v>
      </c>
      <c r="L20" s="2186">
        <f>IF(ISERROR(VLOOKUP(VLOOKUP($A20, 'E4 TB Allocation Details'!$A$18:$L$214, MATCH("Demand ID", 'E4 TB Allocation Details'!$A$18:$L$18, 0),FALSE), 'E2 Allocators'!$B$15:$W$358, MATCH('O5 Details by Class &amp; Accounts'!L$18, 'E2 Allocators'!$B$15:$W$15, 0),FALSE)*$F20), 0, VLOOKUP(VLOOKUP($A20, 'E4 TB Allocation Details'!$A$18:$L$214, MATCH("Demand ID", 'E4 TB Allocation Details'!$A$18:$L$18, 0),FALSE), 'E2 Allocators'!$B$15:$W$358, MATCH('O5 Details by Class &amp; Accounts'!L$18, 'E2 Allocators'!$B$15:$W$15, 0),FALSE)*$F20)</f>
        <v>0</v>
      </c>
      <c r="M20" s="2186">
        <f>IF(ISERROR(VLOOKUP(VLOOKUP($A20, 'E4 TB Allocation Details'!$A$18:$L$214, MATCH("Demand ID", 'E4 TB Allocation Details'!$A$18:$L$18, 0),FALSE), 'E2 Allocators'!$B$15:$W$358, MATCH('O5 Details by Class &amp; Accounts'!M$18, 'E2 Allocators'!$B$15:$W$15, 0),FALSE)*$F20), 0, VLOOKUP(VLOOKUP($A20, 'E4 TB Allocation Details'!$A$18:$L$214, MATCH("Demand ID", 'E4 TB Allocation Details'!$A$18:$L$18, 0),FALSE), 'E2 Allocators'!$B$15:$W$358, MATCH('O5 Details by Class &amp; Accounts'!M$18, 'E2 Allocators'!$B$15:$W$15, 0),FALSE)*$F20)</f>
        <v>0</v>
      </c>
      <c r="N20" s="2186">
        <f>IF(ISERROR(VLOOKUP(VLOOKUP($A20, 'E4 TB Allocation Details'!$A$18:$L$214, MATCH("Demand ID", 'E4 TB Allocation Details'!$A$18:$L$18, 0),FALSE), 'E2 Allocators'!$B$15:$W$358, MATCH('O5 Details by Class &amp; Accounts'!N$18, 'E2 Allocators'!$B$15:$W$15, 0),FALSE)*$F20), 0, VLOOKUP(VLOOKUP($A20, 'E4 TB Allocation Details'!$A$18:$L$214, MATCH("Demand ID", 'E4 TB Allocation Details'!$A$18:$L$18, 0),FALSE), 'E2 Allocators'!$B$15:$W$358, MATCH('O5 Details by Class &amp; Accounts'!N$18, 'E2 Allocators'!$B$15:$W$15, 0),FALSE)*$F20)</f>
        <v>0</v>
      </c>
      <c r="O20" s="2186">
        <f>IF(ISERROR(VLOOKUP(VLOOKUP($A20, 'E4 TB Allocation Details'!$A$18:$L$214, MATCH("Demand ID", 'E4 TB Allocation Details'!$A$18:$L$18, 0),FALSE), 'E2 Allocators'!$B$15:$W$358, MATCH('O5 Details by Class &amp; Accounts'!O$18, 'E2 Allocators'!$B$15:$W$15, 0),FALSE)*$F20), 0, VLOOKUP(VLOOKUP($A20, 'E4 TB Allocation Details'!$A$18:$L$214, MATCH("Demand ID", 'E4 TB Allocation Details'!$A$18:$L$18, 0),FALSE), 'E2 Allocators'!$B$15:$W$358, MATCH('O5 Details by Class &amp; Accounts'!O$18, 'E2 Allocators'!$B$15:$W$15, 0),FALSE)*$F20)</f>
        <v>0</v>
      </c>
      <c r="P20" s="2186">
        <f>IF(ISERROR(VLOOKUP(VLOOKUP($A20, 'E4 TB Allocation Details'!$A$18:$L$214, MATCH("Demand ID", 'E4 TB Allocation Details'!$A$18:$L$18, 0),FALSE), 'E2 Allocators'!$B$15:$W$358, MATCH('O5 Details by Class &amp; Accounts'!P$18, 'E2 Allocators'!$B$15:$W$15, 0),FALSE)*$F20), 0, VLOOKUP(VLOOKUP($A20, 'E4 TB Allocation Details'!$A$18:$L$214, MATCH("Demand ID", 'E4 TB Allocation Details'!$A$18:$L$18, 0),FALSE), 'E2 Allocators'!$B$15:$W$358, MATCH('O5 Details by Class &amp; Accounts'!P$18, 'E2 Allocators'!$B$15:$W$15, 0),FALSE)*$F20)</f>
        <v>0</v>
      </c>
      <c r="Q20" s="2186">
        <f>IF(ISERROR(VLOOKUP(VLOOKUP($A20, 'E4 TB Allocation Details'!$A$18:$L$214, MATCH("Demand ID", 'E4 TB Allocation Details'!$A$18:$L$18, 0),FALSE), 'E2 Allocators'!$B$15:$W$358, MATCH('O5 Details by Class &amp; Accounts'!Q$18, 'E2 Allocators'!$B$15:$W$15, 0),FALSE)*$F20), 0, VLOOKUP(VLOOKUP($A20, 'E4 TB Allocation Details'!$A$18:$L$214, MATCH("Demand ID", 'E4 TB Allocation Details'!$A$18:$L$18, 0),FALSE), 'E2 Allocators'!$B$15:$W$358, MATCH('O5 Details by Class &amp; Accounts'!Q$18, 'E2 Allocators'!$B$15:$W$15, 0),FALSE)*$F20)</f>
        <v>0</v>
      </c>
      <c r="R20" s="2186">
        <f>IF(ISERROR(VLOOKUP(VLOOKUP($A20, 'E4 TB Allocation Details'!$A$18:$L$214, MATCH("Demand ID", 'E4 TB Allocation Details'!$A$18:$L$18, 0),FALSE), 'E2 Allocators'!$B$15:$W$358, MATCH('O5 Details by Class &amp; Accounts'!R$18, 'E2 Allocators'!$B$15:$W$15, 0),FALSE)*$F20), 0, VLOOKUP(VLOOKUP($A20, 'E4 TB Allocation Details'!$A$18:$L$214, MATCH("Demand ID", 'E4 TB Allocation Details'!$A$18:$L$18, 0),FALSE), 'E2 Allocators'!$B$15:$W$358, MATCH('O5 Details by Class &amp; Accounts'!R$18, 'E2 Allocators'!$B$15:$W$15, 0),FALSE)*$F20)</f>
        <v>0</v>
      </c>
      <c r="S20" s="2186">
        <f>IF(ISERROR(VLOOKUP(VLOOKUP($A20, 'E4 TB Allocation Details'!$A$18:$L$214, MATCH("Demand ID", 'E4 TB Allocation Details'!$A$18:$L$18, 0),FALSE), 'E2 Allocators'!$B$15:$W$358, MATCH('O5 Details by Class &amp; Accounts'!S$18, 'E2 Allocators'!$B$15:$W$15, 0),FALSE)*$F20), 0, VLOOKUP(VLOOKUP($A20, 'E4 TB Allocation Details'!$A$18:$L$214, MATCH("Demand ID", 'E4 TB Allocation Details'!$A$18:$L$18, 0),FALSE), 'E2 Allocators'!$B$15:$W$358, MATCH('O5 Details by Class &amp; Accounts'!S$18, 'E2 Allocators'!$B$15:$W$15, 0),FALSE)*$F20)</f>
        <v>0</v>
      </c>
      <c r="T20" s="2186">
        <f>IF(ISERROR(VLOOKUP(VLOOKUP($A20, 'E4 TB Allocation Details'!$A$18:$L$214, MATCH("Demand ID", 'E4 TB Allocation Details'!$A$18:$L$18, 0),FALSE), 'E2 Allocators'!$B$15:$W$358, MATCH('O5 Details by Class &amp; Accounts'!T$18, 'E2 Allocators'!$B$15:$W$15, 0),FALSE)*$F20), 0, VLOOKUP(VLOOKUP($A20, 'E4 TB Allocation Details'!$A$18:$L$214, MATCH("Demand ID", 'E4 TB Allocation Details'!$A$18:$L$18, 0),FALSE), 'E2 Allocators'!$B$15:$W$358, MATCH('O5 Details by Class &amp; Accounts'!T$18, 'E2 Allocators'!$B$15:$W$15, 0),FALSE)*$F20)</f>
        <v>0</v>
      </c>
      <c r="U20" s="2186">
        <f>IF(ISERROR(VLOOKUP(VLOOKUP($A20, 'E4 TB Allocation Details'!$A$18:$L$214, MATCH("Demand ID", 'E4 TB Allocation Details'!$A$18:$L$18, 0),FALSE), 'E2 Allocators'!$B$15:$W$358, MATCH('O5 Details by Class &amp; Accounts'!U$18, 'E2 Allocators'!$B$15:$W$15, 0),FALSE)*$F20), 0, VLOOKUP(VLOOKUP($A20, 'E4 TB Allocation Details'!$A$18:$L$214, MATCH("Demand ID", 'E4 TB Allocation Details'!$A$18:$L$18, 0),FALSE), 'E2 Allocators'!$B$15:$W$358, MATCH('O5 Details by Class &amp; Accounts'!U$18, 'E2 Allocators'!$B$15:$W$15, 0),FALSE)*$F20)</f>
        <v>0</v>
      </c>
      <c r="V20" s="2186">
        <f>IF(ISERROR(VLOOKUP(VLOOKUP($A20, 'E4 TB Allocation Details'!$A$18:$L$214, MATCH("Demand ID", 'E4 TB Allocation Details'!$A$18:$L$18, 0),FALSE), 'E2 Allocators'!$B$15:$W$358, MATCH('O5 Details by Class &amp; Accounts'!V$18, 'E2 Allocators'!$B$15:$W$15, 0),FALSE)*$F20), 0, VLOOKUP(VLOOKUP($A20, 'E4 TB Allocation Details'!$A$18:$L$214, MATCH("Demand ID", 'E4 TB Allocation Details'!$A$18:$L$18, 0),FALSE), 'E2 Allocators'!$B$15:$W$358, MATCH('O5 Details by Class &amp; Accounts'!V$18, 'E2 Allocators'!$B$15:$W$15, 0),FALSE)*$F20)</f>
        <v>0</v>
      </c>
      <c r="W20" s="2186">
        <f>IF(ISERROR(VLOOKUP(VLOOKUP($A20, 'E4 TB Allocation Details'!$A$18:$L$214, MATCH("Demand ID", 'E4 TB Allocation Details'!$A$18:$L$18, 0),FALSE), 'E2 Allocators'!$B$15:$W$358, MATCH('O5 Details by Class &amp; Accounts'!W$18, 'E2 Allocators'!$B$15:$W$15, 0),FALSE)*$F20), 0, VLOOKUP(VLOOKUP($A20, 'E4 TB Allocation Details'!$A$18:$L$214, MATCH("Demand ID", 'E4 TB Allocation Details'!$A$18:$L$18, 0),FALSE), 'E2 Allocators'!$B$15:$W$358, MATCH('O5 Details by Class &amp; Accounts'!W$18, 'E2 Allocators'!$B$15:$W$15, 0),FALSE)*$F20)</f>
        <v>0</v>
      </c>
      <c r="X20" s="2186">
        <f>IF(ISERROR(VLOOKUP(VLOOKUP($A20, 'E4 TB Allocation Details'!$A$18:$L$214, MATCH("Demand ID", 'E4 TB Allocation Details'!$A$18:$L$18, 0),FALSE), 'E2 Allocators'!$B$15:$W$358, MATCH('O5 Details by Class &amp; Accounts'!X$18, 'E2 Allocators'!$B$15:$W$15, 0),FALSE)*$F20), 0, VLOOKUP(VLOOKUP($A20, 'E4 TB Allocation Details'!$A$18:$L$214, MATCH("Demand ID", 'E4 TB Allocation Details'!$A$18:$L$18, 0),FALSE), 'E2 Allocators'!$B$15:$W$358, MATCH('O5 Details by Class &amp; Accounts'!X$18, 'E2 Allocators'!$B$15:$W$15, 0),FALSE)*$F20)</f>
        <v>0</v>
      </c>
      <c r="Y20" s="2186">
        <f>IF(ISERROR(VLOOKUP(VLOOKUP($A20, 'E4 TB Allocation Details'!$A$18:$L$214, MATCH("Demand ID", 'E4 TB Allocation Details'!$A$18:$L$18, 0),FALSE), 'E2 Allocators'!$B$15:$W$358, MATCH('O5 Details by Class &amp; Accounts'!Y$18, 'E2 Allocators'!$B$15:$W$15, 0),FALSE)*$F20), 0, VLOOKUP(VLOOKUP($A20, 'E4 TB Allocation Details'!$A$18:$L$214, MATCH("Demand ID", 'E4 TB Allocation Details'!$A$18:$L$18, 0),FALSE), 'E2 Allocators'!$B$15:$W$358, MATCH('O5 Details by Class &amp; Accounts'!Y$18, 'E2 Allocators'!$B$15:$W$15, 0),FALSE)*$F20)</f>
        <v>0</v>
      </c>
      <c r="Z20" s="2186">
        <f>IF(ISERROR(VLOOKUP(VLOOKUP($A20, 'E4 TB Allocation Details'!$A$18:$L$214, MATCH("Demand ID", 'E4 TB Allocation Details'!$A$18:$L$18, 0),FALSE), 'E2 Allocators'!$B$15:$W$358, MATCH('O5 Details by Class &amp; Accounts'!Z$18, 'E2 Allocators'!$B$15:$W$15, 0),FALSE)*$F20), 0, VLOOKUP(VLOOKUP($A20, 'E4 TB Allocation Details'!$A$18:$L$214, MATCH("Demand ID", 'E4 TB Allocation Details'!$A$18:$L$18, 0),FALSE), 'E2 Allocators'!$B$15:$W$358, MATCH('O5 Details by Class &amp; Accounts'!Z$18, 'E2 Allocators'!$B$15:$W$15, 0),FALSE)*$F20)</f>
        <v>0</v>
      </c>
      <c r="AA20" s="2186">
        <f>IF(ISERROR(VLOOKUP(VLOOKUP($A20, 'E4 TB Allocation Details'!$A$18:$L$214, MATCH("Demand ID", 'E4 TB Allocation Details'!$A$18:$L$18, 0),FALSE), 'E2 Allocators'!$B$15:$W$358, MATCH('O5 Details by Class &amp; Accounts'!AA$18, 'E2 Allocators'!$B$15:$W$15, 0),FALSE)*$F20), 0, VLOOKUP(VLOOKUP($A20, 'E4 TB Allocation Details'!$A$18:$L$214, MATCH("Demand ID", 'E4 TB Allocation Details'!$A$18:$L$18, 0),FALSE), 'E2 Allocators'!$B$15:$W$358, MATCH('O5 Details by Class &amp; Accounts'!AA$18, 'E2 Allocators'!$B$15:$W$15, 0),FALSE)*$F20)</f>
        <v>0</v>
      </c>
      <c r="AB20" s="2186">
        <f>IF(ISERROR(VLOOKUP(VLOOKUP($A20, 'E4 TB Allocation Details'!$A$18:$L$214, MATCH("Demand ID", 'E4 TB Allocation Details'!$A$18:$L$18, 0),FALSE), 'E2 Allocators'!$B$15:$W$358, MATCH('O5 Details by Class &amp; Accounts'!AB$18, 'E2 Allocators'!$B$15:$W$15, 0),FALSE)*$F20), 0, VLOOKUP(VLOOKUP($A20, 'E4 TB Allocation Details'!$A$18:$L$214, MATCH("Demand ID", 'E4 TB Allocation Details'!$A$18:$L$18, 0),FALSE), 'E2 Allocators'!$B$15:$W$358, MATCH('O5 Details by Class &amp; Accounts'!AB$18, 'E2 Allocators'!$B$15:$W$15, 0),FALSE)*$F20)</f>
        <v>0</v>
      </c>
      <c r="AC20" s="2186">
        <f t="shared" ref="AC20:AC57" si="1">SUM(I20:AB20)</f>
        <v>0</v>
      </c>
      <c r="AD20" s="2186">
        <f>IF(ISERROR(VLOOKUP(VLOOKUP($A20, 'E4 TB Allocation Details'!$A$18:$L$214, MATCH("Customer ID", 'E4 TB Allocation Details'!$A$18:$L$18, 0),FALSE), 'E2 Allocators'!$B$15:$W$358, MATCH('O5 Details by Class &amp; Accounts'!AD$18, 'E2 Allocators'!$B$15:$W$15, 0),FALSE)*$G20), 0, VLOOKUP(VLOOKUP($A20, 'E4 TB Allocation Details'!$A$18:$L$214, MATCH("Customer ID", 'E4 TB Allocation Details'!$A$18:$L$18, 0),FALSE), 'E2 Allocators'!$B$15:$W$358, MATCH('O5 Details by Class &amp; Accounts'!AD$18, 'E2 Allocators'!$B$15:$W$15, 0),FALSE)*$G20)</f>
        <v>0</v>
      </c>
      <c r="AE20" s="2186">
        <f>IF(ISERROR(VLOOKUP(VLOOKUP($A20, 'E4 TB Allocation Details'!$A$18:$L$214, MATCH("Customer ID", 'E4 TB Allocation Details'!$A$18:$L$18, 0),FALSE), 'E2 Allocators'!$B$15:$W$358, MATCH('O5 Details by Class &amp; Accounts'!AE$18, 'E2 Allocators'!$B$15:$W$15, 0),FALSE)*$G20), 0, VLOOKUP(VLOOKUP($A20, 'E4 TB Allocation Details'!$A$18:$L$214, MATCH("Customer ID", 'E4 TB Allocation Details'!$A$18:$L$18, 0),FALSE), 'E2 Allocators'!$B$15:$W$358, MATCH('O5 Details by Class &amp; Accounts'!AE$18, 'E2 Allocators'!$B$15:$W$15, 0),FALSE)*$G20)</f>
        <v>0</v>
      </c>
      <c r="AF20" s="2186">
        <f>IF(ISERROR(VLOOKUP(VLOOKUP($A20, 'E4 TB Allocation Details'!$A$18:$L$214, MATCH("Customer ID", 'E4 TB Allocation Details'!$A$18:$L$18, 0),FALSE), 'E2 Allocators'!$B$15:$W$358, MATCH('O5 Details by Class &amp; Accounts'!AF$18, 'E2 Allocators'!$B$15:$W$15, 0),FALSE)*$G20), 0, VLOOKUP(VLOOKUP($A20, 'E4 TB Allocation Details'!$A$18:$L$214, MATCH("Customer ID", 'E4 TB Allocation Details'!$A$18:$L$18, 0),FALSE), 'E2 Allocators'!$B$15:$W$358, MATCH('O5 Details by Class &amp; Accounts'!AF$18, 'E2 Allocators'!$B$15:$W$15, 0),FALSE)*$G20)</f>
        <v>0</v>
      </c>
      <c r="AG20" s="2186">
        <f>IF(ISERROR(VLOOKUP(VLOOKUP($A20, 'E4 TB Allocation Details'!$A$18:$L$214, MATCH("Customer ID", 'E4 TB Allocation Details'!$A$18:$L$18, 0),FALSE), 'E2 Allocators'!$B$15:$W$358, MATCH('O5 Details by Class &amp; Accounts'!AG$18, 'E2 Allocators'!$B$15:$W$15, 0),FALSE)*$G20), 0, VLOOKUP(VLOOKUP($A20, 'E4 TB Allocation Details'!$A$18:$L$214, MATCH("Customer ID", 'E4 TB Allocation Details'!$A$18:$L$18, 0),FALSE), 'E2 Allocators'!$B$15:$W$358, MATCH('O5 Details by Class &amp; Accounts'!AG$18, 'E2 Allocators'!$B$15:$W$15, 0),FALSE)*$G20)</f>
        <v>0</v>
      </c>
      <c r="AH20" s="2186">
        <f>IF(ISERROR(VLOOKUP(VLOOKUP($A20, 'E4 TB Allocation Details'!$A$18:$L$214, MATCH("Customer ID", 'E4 TB Allocation Details'!$A$18:$L$18, 0),FALSE), 'E2 Allocators'!$B$15:$W$358, MATCH('O5 Details by Class &amp; Accounts'!AH$18, 'E2 Allocators'!$B$15:$W$15, 0),FALSE)*$G20), 0, VLOOKUP(VLOOKUP($A20, 'E4 TB Allocation Details'!$A$18:$L$214, MATCH("Customer ID", 'E4 TB Allocation Details'!$A$18:$L$18, 0),FALSE), 'E2 Allocators'!$B$15:$W$358, MATCH('O5 Details by Class &amp; Accounts'!AH$18, 'E2 Allocators'!$B$15:$W$15, 0),FALSE)*$G20)</f>
        <v>0</v>
      </c>
      <c r="AI20" s="2186">
        <f>IF(ISERROR(VLOOKUP(VLOOKUP($A20, 'E4 TB Allocation Details'!$A$18:$L$214, MATCH("Customer ID", 'E4 TB Allocation Details'!$A$18:$L$18, 0),FALSE), 'E2 Allocators'!$B$15:$W$358, MATCH('O5 Details by Class &amp; Accounts'!AI$18, 'E2 Allocators'!$B$15:$W$15, 0),FALSE)*$G20), 0, VLOOKUP(VLOOKUP($A20, 'E4 TB Allocation Details'!$A$18:$L$214, MATCH("Customer ID", 'E4 TB Allocation Details'!$A$18:$L$18, 0),FALSE), 'E2 Allocators'!$B$15:$W$358, MATCH('O5 Details by Class &amp; Accounts'!AI$18, 'E2 Allocators'!$B$15:$W$15, 0),FALSE)*$G20)</f>
        <v>0</v>
      </c>
      <c r="AJ20" s="2186">
        <f>IF(ISERROR(VLOOKUP(VLOOKUP($A20, 'E4 TB Allocation Details'!$A$18:$L$214, MATCH("Customer ID", 'E4 TB Allocation Details'!$A$18:$L$18, 0),FALSE), 'E2 Allocators'!$B$15:$W$358, MATCH('O5 Details by Class &amp; Accounts'!AJ$18, 'E2 Allocators'!$B$15:$W$15, 0),FALSE)*$G20), 0, VLOOKUP(VLOOKUP($A20, 'E4 TB Allocation Details'!$A$18:$L$214, MATCH("Customer ID", 'E4 TB Allocation Details'!$A$18:$L$18, 0),FALSE), 'E2 Allocators'!$B$15:$W$358, MATCH('O5 Details by Class &amp; Accounts'!AJ$18, 'E2 Allocators'!$B$15:$W$15, 0),FALSE)*$G20)</f>
        <v>0</v>
      </c>
      <c r="AK20" s="2186">
        <f>IF(ISERROR(VLOOKUP(VLOOKUP($A20, 'E4 TB Allocation Details'!$A$18:$L$214, MATCH("Customer ID", 'E4 TB Allocation Details'!$A$18:$L$18, 0),FALSE), 'E2 Allocators'!$B$15:$W$358, MATCH('O5 Details by Class &amp; Accounts'!AK$18, 'E2 Allocators'!$B$15:$W$15, 0),FALSE)*$G20), 0, VLOOKUP(VLOOKUP($A20, 'E4 TB Allocation Details'!$A$18:$L$214, MATCH("Customer ID", 'E4 TB Allocation Details'!$A$18:$L$18, 0),FALSE), 'E2 Allocators'!$B$15:$W$358, MATCH('O5 Details by Class &amp; Accounts'!AK$18, 'E2 Allocators'!$B$15:$W$15, 0),FALSE)*$G20)</f>
        <v>0</v>
      </c>
      <c r="AL20" s="2186">
        <f>IF(ISERROR(VLOOKUP(VLOOKUP($A20, 'E4 TB Allocation Details'!$A$18:$L$214, MATCH("Customer ID", 'E4 TB Allocation Details'!$A$18:$L$18, 0),FALSE), 'E2 Allocators'!$B$15:$W$358, MATCH('O5 Details by Class &amp; Accounts'!AL$18, 'E2 Allocators'!$B$15:$W$15, 0),FALSE)*$G20), 0, VLOOKUP(VLOOKUP($A20, 'E4 TB Allocation Details'!$A$18:$L$214, MATCH("Customer ID", 'E4 TB Allocation Details'!$A$18:$L$18, 0),FALSE), 'E2 Allocators'!$B$15:$W$358, MATCH('O5 Details by Class &amp; Accounts'!AL$18, 'E2 Allocators'!$B$15:$W$15, 0),FALSE)*$G20)</f>
        <v>0</v>
      </c>
      <c r="AM20" s="2186">
        <f>IF(ISERROR(VLOOKUP(VLOOKUP($A20, 'E4 TB Allocation Details'!$A$18:$L$214, MATCH("Customer ID", 'E4 TB Allocation Details'!$A$18:$L$18, 0),FALSE), 'E2 Allocators'!$B$15:$W$358, MATCH('O5 Details by Class &amp; Accounts'!AM$18, 'E2 Allocators'!$B$15:$W$15, 0),FALSE)*$G20), 0, VLOOKUP(VLOOKUP($A20, 'E4 TB Allocation Details'!$A$18:$L$214, MATCH("Customer ID", 'E4 TB Allocation Details'!$A$18:$L$18, 0),FALSE), 'E2 Allocators'!$B$15:$W$358, MATCH('O5 Details by Class &amp; Accounts'!AM$18, 'E2 Allocators'!$B$15:$W$15, 0),FALSE)*$G20)</f>
        <v>0</v>
      </c>
      <c r="AN20" s="2186">
        <f>IF(ISERROR(VLOOKUP(VLOOKUP($A20, 'E4 TB Allocation Details'!$A$18:$L$214, MATCH("Customer ID", 'E4 TB Allocation Details'!$A$18:$L$18, 0),FALSE), 'E2 Allocators'!$B$15:$W$358, MATCH('O5 Details by Class &amp; Accounts'!AN$18, 'E2 Allocators'!$B$15:$W$15, 0),FALSE)*$G20), 0, VLOOKUP(VLOOKUP($A20, 'E4 TB Allocation Details'!$A$18:$L$214, MATCH("Customer ID", 'E4 TB Allocation Details'!$A$18:$L$18, 0),FALSE), 'E2 Allocators'!$B$15:$W$358, MATCH('O5 Details by Class &amp; Accounts'!AN$18, 'E2 Allocators'!$B$15:$W$15, 0),FALSE)*$G20)</f>
        <v>0</v>
      </c>
      <c r="AO20" s="2186">
        <f>IF(ISERROR(VLOOKUP(VLOOKUP($A20, 'E4 TB Allocation Details'!$A$18:$L$214, MATCH("Customer ID", 'E4 TB Allocation Details'!$A$18:$L$18, 0),FALSE), 'E2 Allocators'!$B$15:$W$358, MATCH('O5 Details by Class &amp; Accounts'!AO$18, 'E2 Allocators'!$B$15:$W$15, 0),FALSE)*$G20), 0, VLOOKUP(VLOOKUP($A20, 'E4 TB Allocation Details'!$A$18:$L$214, MATCH("Customer ID", 'E4 TB Allocation Details'!$A$18:$L$18, 0),FALSE), 'E2 Allocators'!$B$15:$W$358, MATCH('O5 Details by Class &amp; Accounts'!AO$18, 'E2 Allocators'!$B$15:$W$15, 0),FALSE)*$G20)</f>
        <v>0</v>
      </c>
      <c r="AP20" s="2186">
        <f>IF(ISERROR(VLOOKUP(VLOOKUP($A20, 'E4 TB Allocation Details'!$A$18:$L$214, MATCH("Customer ID", 'E4 TB Allocation Details'!$A$18:$L$18, 0),FALSE), 'E2 Allocators'!$B$15:$W$358, MATCH('O5 Details by Class &amp; Accounts'!AP$18, 'E2 Allocators'!$B$15:$W$15, 0),FALSE)*$G20), 0, VLOOKUP(VLOOKUP($A20, 'E4 TB Allocation Details'!$A$18:$L$214, MATCH("Customer ID", 'E4 TB Allocation Details'!$A$18:$L$18, 0),FALSE), 'E2 Allocators'!$B$15:$W$358, MATCH('O5 Details by Class &amp; Accounts'!AP$18, 'E2 Allocators'!$B$15:$W$15, 0),FALSE)*$G20)</f>
        <v>0</v>
      </c>
      <c r="AQ20" s="2186">
        <f>IF(ISERROR(VLOOKUP(VLOOKUP($A20, 'E4 TB Allocation Details'!$A$18:$L$214, MATCH("Customer ID", 'E4 TB Allocation Details'!$A$18:$L$18, 0),FALSE), 'E2 Allocators'!$B$15:$W$358, MATCH('O5 Details by Class &amp; Accounts'!AQ$18, 'E2 Allocators'!$B$15:$W$15, 0),FALSE)*$G20), 0, VLOOKUP(VLOOKUP($A20, 'E4 TB Allocation Details'!$A$18:$L$214, MATCH("Customer ID", 'E4 TB Allocation Details'!$A$18:$L$18, 0),FALSE), 'E2 Allocators'!$B$15:$W$358, MATCH('O5 Details by Class &amp; Accounts'!AQ$18, 'E2 Allocators'!$B$15:$W$15, 0),FALSE)*$G20)</f>
        <v>0</v>
      </c>
      <c r="AR20" s="2186">
        <f>IF(ISERROR(VLOOKUP(VLOOKUP($A20, 'E4 TB Allocation Details'!$A$18:$L$214, MATCH("Customer ID", 'E4 TB Allocation Details'!$A$18:$L$18, 0),FALSE), 'E2 Allocators'!$B$15:$W$358, MATCH('O5 Details by Class &amp; Accounts'!AR$18, 'E2 Allocators'!$B$15:$W$15, 0),FALSE)*$G20), 0, VLOOKUP(VLOOKUP($A20, 'E4 TB Allocation Details'!$A$18:$L$214, MATCH("Customer ID", 'E4 TB Allocation Details'!$A$18:$L$18, 0),FALSE), 'E2 Allocators'!$B$15:$W$358, MATCH('O5 Details by Class &amp; Accounts'!AR$18, 'E2 Allocators'!$B$15:$W$15, 0),FALSE)*$G20)</f>
        <v>0</v>
      </c>
      <c r="AS20" s="2186">
        <f>IF(ISERROR(VLOOKUP(VLOOKUP($A20, 'E4 TB Allocation Details'!$A$18:$L$214, MATCH("Customer ID", 'E4 TB Allocation Details'!$A$18:$L$18, 0),FALSE), 'E2 Allocators'!$B$15:$W$358, MATCH('O5 Details by Class &amp; Accounts'!AS$18, 'E2 Allocators'!$B$15:$W$15, 0),FALSE)*$G20), 0, VLOOKUP(VLOOKUP($A20, 'E4 TB Allocation Details'!$A$18:$L$214, MATCH("Customer ID", 'E4 TB Allocation Details'!$A$18:$L$18, 0),FALSE), 'E2 Allocators'!$B$15:$W$358, MATCH('O5 Details by Class &amp; Accounts'!AS$18, 'E2 Allocators'!$B$15:$W$15, 0),FALSE)*$G20)</f>
        <v>0</v>
      </c>
      <c r="AT20" s="2186">
        <f>IF(ISERROR(VLOOKUP(VLOOKUP($A20, 'E4 TB Allocation Details'!$A$18:$L$214, MATCH("Customer ID", 'E4 TB Allocation Details'!$A$18:$L$18, 0),FALSE), 'E2 Allocators'!$B$15:$W$358, MATCH('O5 Details by Class &amp; Accounts'!AT$18, 'E2 Allocators'!$B$15:$W$15, 0),FALSE)*$G20), 0, VLOOKUP(VLOOKUP($A20, 'E4 TB Allocation Details'!$A$18:$L$214, MATCH("Customer ID", 'E4 TB Allocation Details'!$A$18:$L$18, 0),FALSE), 'E2 Allocators'!$B$15:$W$358, MATCH('O5 Details by Class &amp; Accounts'!AT$18, 'E2 Allocators'!$B$15:$W$15, 0),FALSE)*$G20)</f>
        <v>0</v>
      </c>
      <c r="AU20" s="2186">
        <f>IF(ISERROR(VLOOKUP(VLOOKUP($A20, 'E4 TB Allocation Details'!$A$18:$L$214, MATCH("Customer ID", 'E4 TB Allocation Details'!$A$18:$L$18, 0),FALSE), 'E2 Allocators'!$B$15:$W$358, MATCH('O5 Details by Class &amp; Accounts'!AU$18, 'E2 Allocators'!$B$15:$W$15, 0),FALSE)*$G20), 0, VLOOKUP(VLOOKUP($A20, 'E4 TB Allocation Details'!$A$18:$L$214, MATCH("Customer ID", 'E4 TB Allocation Details'!$A$18:$L$18, 0),FALSE), 'E2 Allocators'!$B$15:$W$358, MATCH('O5 Details by Class &amp; Accounts'!AU$18, 'E2 Allocators'!$B$15:$W$15, 0),FALSE)*$G20)</f>
        <v>0</v>
      </c>
      <c r="AV20" s="2186">
        <f>IF(ISERROR(VLOOKUP(VLOOKUP($A20, 'E4 TB Allocation Details'!$A$18:$L$214, MATCH("Customer ID", 'E4 TB Allocation Details'!$A$18:$L$18, 0),FALSE), 'E2 Allocators'!$B$15:$W$358, MATCH('O5 Details by Class &amp; Accounts'!AV$18, 'E2 Allocators'!$B$15:$W$15, 0),FALSE)*$G20), 0, VLOOKUP(VLOOKUP($A20, 'E4 TB Allocation Details'!$A$18:$L$214, MATCH("Customer ID", 'E4 TB Allocation Details'!$A$18:$L$18, 0),FALSE), 'E2 Allocators'!$B$15:$W$358, MATCH('O5 Details by Class &amp; Accounts'!AV$18, 'E2 Allocators'!$B$15:$W$15, 0),FALSE)*$G20)</f>
        <v>0</v>
      </c>
      <c r="AW20" s="2186">
        <f>IF(ISERROR(VLOOKUP(VLOOKUP($A20, 'E4 TB Allocation Details'!$A$18:$L$214, MATCH("Customer ID", 'E4 TB Allocation Details'!$A$18:$L$18, 0),FALSE), 'E2 Allocators'!$B$15:$W$358, MATCH('O5 Details by Class &amp; Accounts'!AW$18, 'E2 Allocators'!$B$15:$W$15, 0),FALSE)*$G20), 0, VLOOKUP(VLOOKUP($A20, 'E4 TB Allocation Details'!$A$18:$L$214, MATCH("Customer ID", 'E4 TB Allocation Details'!$A$18:$L$18, 0),FALSE), 'E2 Allocators'!$B$15:$W$358, MATCH('O5 Details by Class &amp; Accounts'!AW$18, 'E2 Allocators'!$B$15:$W$15, 0),FALSE)*$G20)</f>
        <v>0</v>
      </c>
      <c r="AX20" s="2186">
        <f t="shared" ref="AX20:AX57" si="2">SUM(AD20:AW20)</f>
        <v>0</v>
      </c>
      <c r="AY20" s="2186">
        <f>IF(ISERROR(VLOOKUP(VLOOKUP($A20, 'E4 TB Allocation Details'!$A$18:$L$214, MATCH("Misc ID", 'E4 TB Allocation Details'!$A$18:$L$18, 0),FALSE), 'E2 Allocators'!$B$15:$W$358, MATCH('O5 Details by Class &amp; Accounts'!AY$18, 'E2 Allocators'!$B$15:$W$15, 0),FALSE)*$E20), 0, VLOOKUP(VLOOKUP($A20, 'E4 TB Allocation Details'!$A$18:$L$214, MATCH("Misc ID", 'E4 TB Allocation Details'!$A$18:$L$18, 0),FALSE), 'E2 Allocators'!$B$15:$W$358, MATCH('O5 Details by Class &amp; Accounts'!AY$18, 'E2 Allocators'!$B$15:$W$15, 0),FALSE)*$E20)</f>
        <v>0</v>
      </c>
      <c r="AZ20" s="2186">
        <f>IF(ISERROR(VLOOKUP(VLOOKUP($A20, 'E4 TB Allocation Details'!$A$18:$L$214, MATCH("Misc ID", 'E4 TB Allocation Details'!$A$18:$L$18, 0),FALSE), 'E2 Allocators'!$B$15:$W$358, MATCH('O5 Details by Class &amp; Accounts'!AZ$18, 'E2 Allocators'!$B$15:$W$15, 0),FALSE)*$E20), 0, VLOOKUP(VLOOKUP($A20, 'E4 TB Allocation Details'!$A$18:$L$214, MATCH("Misc ID", 'E4 TB Allocation Details'!$A$18:$L$18, 0),FALSE), 'E2 Allocators'!$B$15:$W$358, MATCH('O5 Details by Class &amp; Accounts'!AZ$18, 'E2 Allocators'!$B$15:$W$15, 0),FALSE)*$E20)</f>
        <v>0</v>
      </c>
      <c r="BA20" s="2186">
        <f>IF(ISERROR(VLOOKUP(VLOOKUP($A20, 'E4 TB Allocation Details'!$A$18:$L$214, MATCH("Misc ID", 'E4 TB Allocation Details'!$A$18:$L$18, 0),FALSE), 'E2 Allocators'!$B$15:$W$358, MATCH('O5 Details by Class &amp; Accounts'!BA$18, 'E2 Allocators'!$B$15:$W$15, 0),FALSE)*$E20), 0, VLOOKUP(VLOOKUP($A20, 'E4 TB Allocation Details'!$A$18:$L$214, MATCH("Misc ID", 'E4 TB Allocation Details'!$A$18:$L$18, 0),FALSE), 'E2 Allocators'!$B$15:$W$358, MATCH('O5 Details by Class &amp; Accounts'!BA$18, 'E2 Allocators'!$B$15:$W$15, 0),FALSE)*$E20)</f>
        <v>0</v>
      </c>
      <c r="BB20" s="2186">
        <f>IF(ISERROR(VLOOKUP(VLOOKUP($A20, 'E4 TB Allocation Details'!$A$18:$L$214, MATCH("Misc ID", 'E4 TB Allocation Details'!$A$18:$L$18, 0),FALSE), 'E2 Allocators'!$B$15:$W$358, MATCH('O5 Details by Class &amp; Accounts'!BB$18, 'E2 Allocators'!$B$15:$W$15, 0),FALSE)*$E20), 0, VLOOKUP(VLOOKUP($A20, 'E4 TB Allocation Details'!$A$18:$L$214, MATCH("Misc ID", 'E4 TB Allocation Details'!$A$18:$L$18, 0),FALSE), 'E2 Allocators'!$B$15:$W$358, MATCH('O5 Details by Class &amp; Accounts'!BB$18, 'E2 Allocators'!$B$15:$W$15, 0),FALSE)*$E20)</f>
        <v>0</v>
      </c>
      <c r="BC20" s="2186">
        <f>IF(ISERROR(VLOOKUP(VLOOKUP($A20, 'E4 TB Allocation Details'!$A$18:$L$214, MATCH("Misc ID", 'E4 TB Allocation Details'!$A$18:$L$18, 0),FALSE), 'E2 Allocators'!$B$15:$W$358, MATCH('O5 Details by Class &amp; Accounts'!BC$18, 'E2 Allocators'!$B$15:$W$15, 0),FALSE)*$E20), 0, VLOOKUP(VLOOKUP($A20, 'E4 TB Allocation Details'!$A$18:$L$214, MATCH("Misc ID", 'E4 TB Allocation Details'!$A$18:$L$18, 0),FALSE), 'E2 Allocators'!$B$15:$W$358, MATCH('O5 Details by Class &amp; Accounts'!BC$18, 'E2 Allocators'!$B$15:$W$15, 0),FALSE)*$E20)</f>
        <v>0</v>
      </c>
      <c r="BD20" s="2186">
        <f>IF(ISERROR(VLOOKUP(VLOOKUP($A20, 'E4 TB Allocation Details'!$A$18:$L$214, MATCH("Misc ID", 'E4 TB Allocation Details'!$A$18:$L$18, 0),FALSE), 'E2 Allocators'!$B$15:$W$358, MATCH('O5 Details by Class &amp; Accounts'!BD$18, 'E2 Allocators'!$B$15:$W$15, 0),FALSE)*$E20), 0, VLOOKUP(VLOOKUP($A20, 'E4 TB Allocation Details'!$A$18:$L$214, MATCH("Misc ID", 'E4 TB Allocation Details'!$A$18:$L$18, 0),FALSE), 'E2 Allocators'!$B$15:$W$358, MATCH('O5 Details by Class &amp; Accounts'!BD$18, 'E2 Allocators'!$B$15:$W$15, 0),FALSE)*$E20)</f>
        <v>0</v>
      </c>
      <c r="BE20" s="2186">
        <f>IF(ISERROR(VLOOKUP(VLOOKUP($A20, 'E4 TB Allocation Details'!$A$18:$L$214, MATCH("Misc ID", 'E4 TB Allocation Details'!$A$18:$L$18, 0),FALSE), 'E2 Allocators'!$B$15:$W$358, MATCH('O5 Details by Class &amp; Accounts'!BE$18, 'E2 Allocators'!$B$15:$W$15, 0),FALSE)*$E20), 0, VLOOKUP(VLOOKUP($A20, 'E4 TB Allocation Details'!$A$18:$L$214, MATCH("Misc ID", 'E4 TB Allocation Details'!$A$18:$L$18, 0),FALSE), 'E2 Allocators'!$B$15:$W$358, MATCH('O5 Details by Class &amp; Accounts'!BE$18, 'E2 Allocators'!$B$15:$W$15, 0),FALSE)*$E20)</f>
        <v>0</v>
      </c>
      <c r="BF20" s="2186">
        <f>IF(ISERROR(VLOOKUP(VLOOKUP($A20, 'E4 TB Allocation Details'!$A$18:$L$214, MATCH("Misc ID", 'E4 TB Allocation Details'!$A$18:$L$18, 0),FALSE), 'E2 Allocators'!$B$15:$W$358, MATCH('O5 Details by Class &amp; Accounts'!BF$18, 'E2 Allocators'!$B$15:$W$15, 0),FALSE)*$E20), 0, VLOOKUP(VLOOKUP($A20, 'E4 TB Allocation Details'!$A$18:$L$214, MATCH("Misc ID", 'E4 TB Allocation Details'!$A$18:$L$18, 0),FALSE), 'E2 Allocators'!$B$15:$W$358, MATCH('O5 Details by Class &amp; Accounts'!BF$18, 'E2 Allocators'!$B$15:$W$15, 0),FALSE)*$E20)</f>
        <v>0</v>
      </c>
      <c r="BG20" s="2186">
        <f>IF(ISERROR(VLOOKUP(VLOOKUP($A20, 'E4 TB Allocation Details'!$A$18:$L$214, MATCH("Misc ID", 'E4 TB Allocation Details'!$A$18:$L$18, 0),FALSE), 'E2 Allocators'!$B$15:$W$358, MATCH('O5 Details by Class &amp; Accounts'!BG$18, 'E2 Allocators'!$B$15:$W$15, 0),FALSE)*$E20), 0, VLOOKUP(VLOOKUP($A20, 'E4 TB Allocation Details'!$A$18:$L$214, MATCH("Misc ID", 'E4 TB Allocation Details'!$A$18:$L$18, 0),FALSE), 'E2 Allocators'!$B$15:$W$358, MATCH('O5 Details by Class &amp; Accounts'!BG$18, 'E2 Allocators'!$B$15:$W$15, 0),FALSE)*$E20)</f>
        <v>0</v>
      </c>
      <c r="BH20" s="2186">
        <f>IF(ISERROR(VLOOKUP(VLOOKUP($A20, 'E4 TB Allocation Details'!$A$18:$L$214, MATCH("Misc ID", 'E4 TB Allocation Details'!$A$18:$L$18, 0),FALSE), 'E2 Allocators'!$B$15:$W$358, MATCH('O5 Details by Class &amp; Accounts'!BH$18, 'E2 Allocators'!$B$15:$W$15, 0),FALSE)*$E20), 0, VLOOKUP(VLOOKUP($A20, 'E4 TB Allocation Details'!$A$18:$L$214, MATCH("Misc ID", 'E4 TB Allocation Details'!$A$18:$L$18, 0),FALSE), 'E2 Allocators'!$B$15:$W$358, MATCH('O5 Details by Class &amp; Accounts'!BH$18, 'E2 Allocators'!$B$15:$W$15, 0),FALSE)*$E20)</f>
        <v>0</v>
      </c>
      <c r="BI20" s="2186">
        <f>IF(ISERROR(VLOOKUP(VLOOKUP($A20, 'E4 TB Allocation Details'!$A$18:$L$214, MATCH("Misc ID", 'E4 TB Allocation Details'!$A$18:$L$18, 0),FALSE), 'E2 Allocators'!$B$15:$W$358, MATCH('O5 Details by Class &amp; Accounts'!BI$18, 'E2 Allocators'!$B$15:$W$15, 0),FALSE)*$E20), 0, VLOOKUP(VLOOKUP($A20, 'E4 TB Allocation Details'!$A$18:$L$214, MATCH("Misc ID", 'E4 TB Allocation Details'!$A$18:$L$18, 0),FALSE), 'E2 Allocators'!$B$15:$W$358, MATCH('O5 Details by Class &amp; Accounts'!BI$18, 'E2 Allocators'!$B$15:$W$15, 0),FALSE)*$E20)</f>
        <v>0</v>
      </c>
      <c r="BJ20" s="2186">
        <f>IF(ISERROR(VLOOKUP(VLOOKUP($A20, 'E4 TB Allocation Details'!$A$18:$L$214, MATCH("Misc ID", 'E4 TB Allocation Details'!$A$18:$L$18, 0),FALSE), 'E2 Allocators'!$B$15:$W$358, MATCH('O5 Details by Class &amp; Accounts'!BJ$18, 'E2 Allocators'!$B$15:$W$15, 0),FALSE)*$E20), 0, VLOOKUP(VLOOKUP($A20, 'E4 TB Allocation Details'!$A$18:$L$214, MATCH("Misc ID", 'E4 TB Allocation Details'!$A$18:$L$18, 0),FALSE), 'E2 Allocators'!$B$15:$W$358, MATCH('O5 Details by Class &amp; Accounts'!BJ$18, 'E2 Allocators'!$B$15:$W$15, 0),FALSE)*$E20)</f>
        <v>0</v>
      </c>
      <c r="BK20" s="2186">
        <f>IF(ISERROR(VLOOKUP(VLOOKUP($A20, 'E4 TB Allocation Details'!$A$18:$L$214, MATCH("Misc ID", 'E4 TB Allocation Details'!$A$18:$L$18, 0),FALSE), 'E2 Allocators'!$B$15:$W$358, MATCH('O5 Details by Class &amp; Accounts'!BK$18, 'E2 Allocators'!$B$15:$W$15, 0),FALSE)*$E20), 0, VLOOKUP(VLOOKUP($A20, 'E4 TB Allocation Details'!$A$18:$L$214, MATCH("Misc ID", 'E4 TB Allocation Details'!$A$18:$L$18, 0),FALSE), 'E2 Allocators'!$B$15:$W$358, MATCH('O5 Details by Class &amp; Accounts'!BK$18, 'E2 Allocators'!$B$15:$W$15, 0),FALSE)*$E20)</f>
        <v>0</v>
      </c>
      <c r="BL20" s="2186">
        <f>IF(ISERROR(VLOOKUP(VLOOKUP($A20, 'E4 TB Allocation Details'!$A$18:$L$214, MATCH("Misc ID", 'E4 TB Allocation Details'!$A$18:$L$18, 0),FALSE), 'E2 Allocators'!$B$15:$W$358, MATCH('O5 Details by Class &amp; Accounts'!BL$18, 'E2 Allocators'!$B$15:$W$15, 0),FALSE)*$E20), 0, VLOOKUP(VLOOKUP($A20, 'E4 TB Allocation Details'!$A$18:$L$214, MATCH("Misc ID", 'E4 TB Allocation Details'!$A$18:$L$18, 0),FALSE), 'E2 Allocators'!$B$15:$W$358, MATCH('O5 Details by Class &amp; Accounts'!BL$18, 'E2 Allocators'!$B$15:$W$15, 0),FALSE)*$E20)</f>
        <v>0</v>
      </c>
      <c r="BM20" s="2186">
        <f>IF(ISERROR(VLOOKUP(VLOOKUP($A20, 'E4 TB Allocation Details'!$A$18:$L$214, MATCH("Misc ID", 'E4 TB Allocation Details'!$A$18:$L$18, 0),FALSE), 'E2 Allocators'!$B$15:$W$358, MATCH('O5 Details by Class &amp; Accounts'!BM$18, 'E2 Allocators'!$B$15:$W$15, 0),FALSE)*$E20), 0, VLOOKUP(VLOOKUP($A20, 'E4 TB Allocation Details'!$A$18:$L$214, MATCH("Misc ID", 'E4 TB Allocation Details'!$A$18:$L$18, 0),FALSE), 'E2 Allocators'!$B$15:$W$358, MATCH('O5 Details by Class &amp; Accounts'!BM$18, 'E2 Allocators'!$B$15:$W$15, 0),FALSE)*$E20)</f>
        <v>0</v>
      </c>
      <c r="BN20" s="2186">
        <f>IF(ISERROR(VLOOKUP(VLOOKUP($A20, 'E4 TB Allocation Details'!$A$18:$L$214, MATCH("Misc ID", 'E4 TB Allocation Details'!$A$18:$L$18, 0),FALSE), 'E2 Allocators'!$B$15:$W$358, MATCH('O5 Details by Class &amp; Accounts'!BN$18, 'E2 Allocators'!$B$15:$W$15, 0),FALSE)*$E20), 0, VLOOKUP(VLOOKUP($A20, 'E4 TB Allocation Details'!$A$18:$L$214, MATCH("Misc ID", 'E4 TB Allocation Details'!$A$18:$L$18, 0),FALSE), 'E2 Allocators'!$B$15:$W$358, MATCH('O5 Details by Class &amp; Accounts'!BN$18, 'E2 Allocators'!$B$15:$W$15, 0),FALSE)*$E20)</f>
        <v>0</v>
      </c>
      <c r="BO20" s="2186">
        <f>IF(ISERROR(VLOOKUP(VLOOKUP($A20, 'E4 TB Allocation Details'!$A$18:$L$214, MATCH("Misc ID", 'E4 TB Allocation Details'!$A$18:$L$18, 0),FALSE), 'E2 Allocators'!$B$15:$W$358, MATCH('O5 Details by Class &amp; Accounts'!BO$18, 'E2 Allocators'!$B$15:$W$15, 0),FALSE)*$E20), 0, VLOOKUP(VLOOKUP($A20, 'E4 TB Allocation Details'!$A$18:$L$214, MATCH("Misc ID", 'E4 TB Allocation Details'!$A$18:$L$18, 0),FALSE), 'E2 Allocators'!$B$15:$W$358, MATCH('O5 Details by Class &amp; Accounts'!BO$18, 'E2 Allocators'!$B$15:$W$15, 0),FALSE)*$E20)</f>
        <v>0</v>
      </c>
      <c r="BP20" s="2186">
        <f>IF(ISERROR(VLOOKUP(VLOOKUP($A20, 'E4 TB Allocation Details'!$A$18:$L$214, MATCH("Misc ID", 'E4 TB Allocation Details'!$A$18:$L$18, 0),FALSE), 'E2 Allocators'!$B$15:$W$358, MATCH('O5 Details by Class &amp; Accounts'!BP$18, 'E2 Allocators'!$B$15:$W$15, 0),FALSE)*$E20), 0, VLOOKUP(VLOOKUP($A20, 'E4 TB Allocation Details'!$A$18:$L$214, MATCH("Misc ID", 'E4 TB Allocation Details'!$A$18:$L$18, 0),FALSE), 'E2 Allocators'!$B$15:$W$358, MATCH('O5 Details by Class &amp; Accounts'!BP$18, 'E2 Allocators'!$B$15:$W$15, 0),FALSE)*$E20)</f>
        <v>0</v>
      </c>
      <c r="BQ20" s="2186">
        <f>IF(ISERROR(VLOOKUP(VLOOKUP($A20, 'E4 TB Allocation Details'!$A$18:$L$214, MATCH("Misc ID", 'E4 TB Allocation Details'!$A$18:$L$18, 0),FALSE), 'E2 Allocators'!$B$15:$W$358, MATCH('O5 Details by Class &amp; Accounts'!BQ$18, 'E2 Allocators'!$B$15:$W$15, 0),FALSE)*$E20), 0, VLOOKUP(VLOOKUP($A20, 'E4 TB Allocation Details'!$A$18:$L$214, MATCH("Misc ID", 'E4 TB Allocation Details'!$A$18:$L$18, 0),FALSE), 'E2 Allocators'!$B$15:$W$358, MATCH('O5 Details by Class &amp; Accounts'!BQ$18, 'E2 Allocators'!$B$15:$W$15, 0),FALSE)*$E20)</f>
        <v>0</v>
      </c>
      <c r="BR20" s="2186">
        <f>IF(ISERROR(VLOOKUP(VLOOKUP($A20, 'E4 TB Allocation Details'!$A$18:$L$214, MATCH("Misc ID", 'E4 TB Allocation Details'!$A$18:$L$18, 0),FALSE), 'E2 Allocators'!$B$15:$W$358, MATCH('O5 Details by Class &amp; Accounts'!BR$18, 'E2 Allocators'!$B$15:$W$15, 0),FALSE)*$E20), 0, VLOOKUP(VLOOKUP($A20, 'E4 TB Allocation Details'!$A$18:$L$214, MATCH("Misc ID", 'E4 TB Allocation Details'!$A$18:$L$18, 0),FALSE), 'E2 Allocators'!$B$15:$W$358, MATCH('O5 Details by Class &amp; Accounts'!BR$18, 'E2 Allocators'!$B$15:$W$15, 0),FALSE)*$E20)</f>
        <v>0</v>
      </c>
      <c r="BS20" s="2186">
        <f t="shared" ref="BS20:BS57" si="3">SUM(AY20:BR20)</f>
        <v>0</v>
      </c>
      <c r="BT20" s="2186">
        <f>IF(ISERROR(VLOOKUP(VLOOKUP($A20, 'E4 TB Allocation Details'!$A$18:$L$214, MATCH("A &amp; G ID", 'E4 TB Allocation Details'!$A$18:$L$18, 0),FALSE), 'E2 Allocators'!$B$15:$W$358, MATCH('O5 Details by Class &amp; Accounts'!BT$18, 'E2 Allocators'!$B$15:$W$15, 0),FALSE)*$E20), 0, VLOOKUP(VLOOKUP($A20, 'E4 TB Allocation Details'!$A$18:$L$214, MATCH("A &amp; G ID", 'E4 TB Allocation Details'!$A$18:$L$18, 0),FALSE), 'E2 Allocators'!$B$15:$W$358, MATCH('O5 Details by Class &amp; Accounts'!BT$18, 'E2 Allocators'!$B$15:$W$15, 0),FALSE)*$E20)</f>
        <v>0</v>
      </c>
      <c r="BU20" s="2186">
        <f>IF(ISERROR(VLOOKUP(VLOOKUP($A20, 'E4 TB Allocation Details'!$A$18:$L$214, MATCH("A &amp; G ID", 'E4 TB Allocation Details'!$A$18:$L$18, 0),FALSE), 'E2 Allocators'!$B$15:$W$358, MATCH('O5 Details by Class &amp; Accounts'!BU$18, 'E2 Allocators'!$B$15:$W$15, 0),FALSE)*$E20), 0, VLOOKUP(VLOOKUP($A20, 'E4 TB Allocation Details'!$A$18:$L$214, MATCH("A &amp; G ID", 'E4 TB Allocation Details'!$A$18:$L$18, 0),FALSE), 'E2 Allocators'!$B$15:$W$358, MATCH('O5 Details by Class &amp; Accounts'!BU$18, 'E2 Allocators'!$B$15:$W$15, 0),FALSE)*$E20)</f>
        <v>0</v>
      </c>
      <c r="BV20" s="2186">
        <f>IF(ISERROR(VLOOKUP(VLOOKUP($A20, 'E4 TB Allocation Details'!$A$18:$L$214, MATCH("A &amp; G ID", 'E4 TB Allocation Details'!$A$18:$L$18, 0),FALSE), 'E2 Allocators'!$B$15:$W$358, MATCH('O5 Details by Class &amp; Accounts'!BV$18, 'E2 Allocators'!$B$15:$W$15, 0),FALSE)*$E20), 0, VLOOKUP(VLOOKUP($A20, 'E4 TB Allocation Details'!$A$18:$L$214, MATCH("A &amp; G ID", 'E4 TB Allocation Details'!$A$18:$L$18, 0),FALSE), 'E2 Allocators'!$B$15:$W$358, MATCH('O5 Details by Class &amp; Accounts'!BV$18, 'E2 Allocators'!$B$15:$W$15, 0),FALSE)*$E20)</f>
        <v>0</v>
      </c>
      <c r="BW20" s="2186">
        <f>IF(ISERROR(VLOOKUP(VLOOKUP($A20, 'E4 TB Allocation Details'!$A$18:$L$214, MATCH("A &amp; G ID", 'E4 TB Allocation Details'!$A$18:$L$18, 0),FALSE), 'E2 Allocators'!$B$15:$W$358, MATCH('O5 Details by Class &amp; Accounts'!BW$18, 'E2 Allocators'!$B$15:$W$15, 0),FALSE)*$E20), 0, VLOOKUP(VLOOKUP($A20, 'E4 TB Allocation Details'!$A$18:$L$214, MATCH("A &amp; G ID", 'E4 TB Allocation Details'!$A$18:$L$18, 0),FALSE), 'E2 Allocators'!$B$15:$W$358, MATCH('O5 Details by Class &amp; Accounts'!BW$18, 'E2 Allocators'!$B$15:$W$15, 0),FALSE)*$E20)</f>
        <v>0</v>
      </c>
      <c r="BX20" s="2186">
        <f>IF(ISERROR(VLOOKUP(VLOOKUP($A20, 'E4 TB Allocation Details'!$A$18:$L$214, MATCH("A &amp; G ID", 'E4 TB Allocation Details'!$A$18:$L$18, 0),FALSE), 'E2 Allocators'!$B$15:$W$358, MATCH('O5 Details by Class &amp; Accounts'!BX$18, 'E2 Allocators'!$B$15:$W$15, 0),FALSE)*$E20), 0, VLOOKUP(VLOOKUP($A20, 'E4 TB Allocation Details'!$A$18:$L$214, MATCH("A &amp; G ID", 'E4 TB Allocation Details'!$A$18:$L$18, 0),FALSE), 'E2 Allocators'!$B$15:$W$358, MATCH('O5 Details by Class &amp; Accounts'!BX$18, 'E2 Allocators'!$B$15:$W$15, 0),FALSE)*$E20)</f>
        <v>0</v>
      </c>
      <c r="BY20" s="2186">
        <f>IF(ISERROR(VLOOKUP(VLOOKUP($A20, 'E4 TB Allocation Details'!$A$18:$L$214, MATCH("A &amp; G ID", 'E4 TB Allocation Details'!$A$18:$L$18, 0),FALSE), 'E2 Allocators'!$B$15:$W$358, MATCH('O5 Details by Class &amp; Accounts'!BY$18, 'E2 Allocators'!$B$15:$W$15, 0),FALSE)*$E20), 0, VLOOKUP(VLOOKUP($A20, 'E4 TB Allocation Details'!$A$18:$L$214, MATCH("A &amp; G ID", 'E4 TB Allocation Details'!$A$18:$L$18, 0),FALSE), 'E2 Allocators'!$B$15:$W$358, MATCH('O5 Details by Class &amp; Accounts'!BY$18, 'E2 Allocators'!$B$15:$W$15, 0),FALSE)*$E20)</f>
        <v>0</v>
      </c>
      <c r="BZ20" s="2186">
        <f>IF(ISERROR(VLOOKUP(VLOOKUP($A20, 'E4 TB Allocation Details'!$A$18:$L$214, MATCH("A &amp; G ID", 'E4 TB Allocation Details'!$A$18:$L$18, 0),FALSE), 'E2 Allocators'!$B$15:$W$358, MATCH('O5 Details by Class &amp; Accounts'!BZ$18, 'E2 Allocators'!$B$15:$W$15, 0),FALSE)*$E20), 0, VLOOKUP(VLOOKUP($A20, 'E4 TB Allocation Details'!$A$18:$L$214, MATCH("A &amp; G ID", 'E4 TB Allocation Details'!$A$18:$L$18, 0),FALSE), 'E2 Allocators'!$B$15:$W$358, MATCH('O5 Details by Class &amp; Accounts'!BZ$18, 'E2 Allocators'!$B$15:$W$15, 0),FALSE)*$E20)</f>
        <v>0</v>
      </c>
      <c r="CA20" s="2186">
        <f>IF(ISERROR(VLOOKUP(VLOOKUP($A20, 'E4 TB Allocation Details'!$A$18:$L$214, MATCH("A &amp; G ID", 'E4 TB Allocation Details'!$A$18:$L$18, 0),FALSE), 'E2 Allocators'!$B$15:$W$358, MATCH('O5 Details by Class &amp; Accounts'!CA$18, 'E2 Allocators'!$B$15:$W$15, 0),FALSE)*$E20), 0, VLOOKUP(VLOOKUP($A20, 'E4 TB Allocation Details'!$A$18:$L$214, MATCH("A &amp; G ID", 'E4 TB Allocation Details'!$A$18:$L$18, 0),FALSE), 'E2 Allocators'!$B$15:$W$358, MATCH('O5 Details by Class &amp; Accounts'!CA$18, 'E2 Allocators'!$B$15:$W$15, 0),FALSE)*$E20)</f>
        <v>0</v>
      </c>
      <c r="CB20" s="2186">
        <f>IF(ISERROR(VLOOKUP(VLOOKUP($A20, 'E4 TB Allocation Details'!$A$18:$L$214, MATCH("A &amp; G ID", 'E4 TB Allocation Details'!$A$18:$L$18, 0),FALSE), 'E2 Allocators'!$B$15:$W$358, MATCH('O5 Details by Class &amp; Accounts'!CB$18, 'E2 Allocators'!$B$15:$W$15, 0),FALSE)*$E20), 0, VLOOKUP(VLOOKUP($A20, 'E4 TB Allocation Details'!$A$18:$L$214, MATCH("A &amp; G ID", 'E4 TB Allocation Details'!$A$18:$L$18, 0),FALSE), 'E2 Allocators'!$B$15:$W$358, MATCH('O5 Details by Class &amp; Accounts'!CB$18, 'E2 Allocators'!$B$15:$W$15, 0),FALSE)*$E20)</f>
        <v>0</v>
      </c>
      <c r="CC20" s="2186">
        <f>IF(ISERROR(VLOOKUP(VLOOKUP($A20, 'E4 TB Allocation Details'!$A$18:$L$214, MATCH("A &amp; G ID", 'E4 TB Allocation Details'!$A$18:$L$18, 0),FALSE), 'E2 Allocators'!$B$15:$W$358, MATCH('O5 Details by Class &amp; Accounts'!CC$18, 'E2 Allocators'!$B$15:$W$15, 0),FALSE)*$E20), 0, VLOOKUP(VLOOKUP($A20, 'E4 TB Allocation Details'!$A$18:$L$214, MATCH("A &amp; G ID", 'E4 TB Allocation Details'!$A$18:$L$18, 0),FALSE), 'E2 Allocators'!$B$15:$W$358, MATCH('O5 Details by Class &amp; Accounts'!CC$18, 'E2 Allocators'!$B$15:$W$15, 0),FALSE)*$E20)</f>
        <v>0</v>
      </c>
      <c r="CD20" s="2186">
        <f>IF(ISERROR(VLOOKUP(VLOOKUP($A20, 'E4 TB Allocation Details'!$A$18:$L$214, MATCH("A &amp; G ID", 'E4 TB Allocation Details'!$A$18:$L$18, 0),FALSE), 'E2 Allocators'!$B$15:$W$358, MATCH('O5 Details by Class &amp; Accounts'!CD$18, 'E2 Allocators'!$B$15:$W$15, 0),FALSE)*$E20), 0, VLOOKUP(VLOOKUP($A20, 'E4 TB Allocation Details'!$A$18:$L$214, MATCH("A &amp; G ID", 'E4 TB Allocation Details'!$A$18:$L$18, 0),FALSE), 'E2 Allocators'!$B$15:$W$358, MATCH('O5 Details by Class &amp; Accounts'!CD$18, 'E2 Allocators'!$B$15:$W$15, 0),FALSE)*$E20)</f>
        <v>0</v>
      </c>
      <c r="CE20" s="2186">
        <f>IF(ISERROR(VLOOKUP(VLOOKUP($A20, 'E4 TB Allocation Details'!$A$18:$L$214, MATCH("A &amp; G ID", 'E4 TB Allocation Details'!$A$18:$L$18, 0),FALSE), 'E2 Allocators'!$B$15:$W$358, MATCH('O5 Details by Class &amp; Accounts'!CE$18, 'E2 Allocators'!$B$15:$W$15, 0),FALSE)*$E20), 0, VLOOKUP(VLOOKUP($A20, 'E4 TB Allocation Details'!$A$18:$L$214, MATCH("A &amp; G ID", 'E4 TB Allocation Details'!$A$18:$L$18, 0),FALSE), 'E2 Allocators'!$B$15:$W$358, MATCH('O5 Details by Class &amp; Accounts'!CE$18, 'E2 Allocators'!$B$15:$W$15, 0),FALSE)*$E20)</f>
        <v>0</v>
      </c>
      <c r="CF20" s="2186">
        <f>IF(ISERROR(VLOOKUP(VLOOKUP($A20, 'E4 TB Allocation Details'!$A$18:$L$214, MATCH("A &amp; G ID", 'E4 TB Allocation Details'!$A$18:$L$18, 0),FALSE), 'E2 Allocators'!$B$15:$W$358, MATCH('O5 Details by Class &amp; Accounts'!CF$18, 'E2 Allocators'!$B$15:$W$15, 0),FALSE)*$E20), 0, VLOOKUP(VLOOKUP($A20, 'E4 TB Allocation Details'!$A$18:$L$214, MATCH("A &amp; G ID", 'E4 TB Allocation Details'!$A$18:$L$18, 0),FALSE), 'E2 Allocators'!$B$15:$W$358, MATCH('O5 Details by Class &amp; Accounts'!CF$18, 'E2 Allocators'!$B$15:$W$15, 0),FALSE)*$E20)</f>
        <v>0</v>
      </c>
      <c r="CG20" s="2186">
        <f>IF(ISERROR(VLOOKUP(VLOOKUP($A20, 'E4 TB Allocation Details'!$A$18:$L$214, MATCH("A &amp; G ID", 'E4 TB Allocation Details'!$A$18:$L$18, 0),FALSE), 'E2 Allocators'!$B$15:$W$358, MATCH('O5 Details by Class &amp; Accounts'!CG$18, 'E2 Allocators'!$B$15:$W$15, 0),FALSE)*$E20), 0, VLOOKUP(VLOOKUP($A20, 'E4 TB Allocation Details'!$A$18:$L$214, MATCH("A &amp; G ID", 'E4 TB Allocation Details'!$A$18:$L$18, 0),FALSE), 'E2 Allocators'!$B$15:$W$358, MATCH('O5 Details by Class &amp; Accounts'!CG$18, 'E2 Allocators'!$B$15:$W$15, 0),FALSE)*$E20)</f>
        <v>0</v>
      </c>
      <c r="CH20" s="2186">
        <f>IF(ISERROR(VLOOKUP(VLOOKUP($A20, 'E4 TB Allocation Details'!$A$18:$L$214, MATCH("A &amp; G ID", 'E4 TB Allocation Details'!$A$18:$L$18, 0),FALSE), 'E2 Allocators'!$B$15:$W$358, MATCH('O5 Details by Class &amp; Accounts'!CH$18, 'E2 Allocators'!$B$15:$W$15, 0),FALSE)*$E20), 0, VLOOKUP(VLOOKUP($A20, 'E4 TB Allocation Details'!$A$18:$L$214, MATCH("A &amp; G ID", 'E4 TB Allocation Details'!$A$18:$L$18, 0),FALSE), 'E2 Allocators'!$B$15:$W$358, MATCH('O5 Details by Class &amp; Accounts'!CH$18, 'E2 Allocators'!$B$15:$W$15, 0),FALSE)*$E20)</f>
        <v>0</v>
      </c>
      <c r="CI20" s="2186">
        <f>IF(ISERROR(VLOOKUP(VLOOKUP($A20, 'E4 TB Allocation Details'!$A$18:$L$214, MATCH("A &amp; G ID", 'E4 TB Allocation Details'!$A$18:$L$18, 0),FALSE), 'E2 Allocators'!$B$15:$W$358, MATCH('O5 Details by Class &amp; Accounts'!CI$18, 'E2 Allocators'!$B$15:$W$15, 0),FALSE)*$E20), 0, VLOOKUP(VLOOKUP($A20, 'E4 TB Allocation Details'!$A$18:$L$214, MATCH("A &amp; G ID", 'E4 TB Allocation Details'!$A$18:$L$18, 0),FALSE), 'E2 Allocators'!$B$15:$W$358, MATCH('O5 Details by Class &amp; Accounts'!CI$18, 'E2 Allocators'!$B$15:$W$15, 0),FALSE)*$E20)</f>
        <v>0</v>
      </c>
      <c r="CJ20" s="2186">
        <f>IF(ISERROR(VLOOKUP(VLOOKUP($A20, 'E4 TB Allocation Details'!$A$18:$L$214, MATCH("A &amp; G ID", 'E4 TB Allocation Details'!$A$18:$L$18, 0),FALSE), 'E2 Allocators'!$B$15:$W$358, MATCH('O5 Details by Class &amp; Accounts'!CJ$18, 'E2 Allocators'!$B$15:$W$15, 0),FALSE)*$E20), 0, VLOOKUP(VLOOKUP($A20, 'E4 TB Allocation Details'!$A$18:$L$214, MATCH("A &amp; G ID", 'E4 TB Allocation Details'!$A$18:$L$18, 0),FALSE), 'E2 Allocators'!$B$15:$W$358, MATCH('O5 Details by Class &amp; Accounts'!CJ$18, 'E2 Allocators'!$B$15:$W$15, 0),FALSE)*$E20)</f>
        <v>0</v>
      </c>
      <c r="CK20" s="2186">
        <f>IF(ISERROR(VLOOKUP(VLOOKUP($A20, 'E4 TB Allocation Details'!$A$18:$L$214, MATCH("A &amp; G ID", 'E4 TB Allocation Details'!$A$18:$L$18, 0),FALSE), 'E2 Allocators'!$B$15:$W$358, MATCH('O5 Details by Class &amp; Accounts'!CK$18, 'E2 Allocators'!$B$15:$W$15, 0),FALSE)*$E20), 0, VLOOKUP(VLOOKUP($A20, 'E4 TB Allocation Details'!$A$18:$L$214, MATCH("A &amp; G ID", 'E4 TB Allocation Details'!$A$18:$L$18, 0),FALSE), 'E2 Allocators'!$B$15:$W$358, MATCH('O5 Details by Class &amp; Accounts'!CK$18, 'E2 Allocators'!$B$15:$W$15, 0),FALSE)*$E20)</f>
        <v>0</v>
      </c>
      <c r="CL20" s="2186">
        <f>IF(ISERROR(VLOOKUP(VLOOKUP($A20, 'E4 TB Allocation Details'!$A$18:$L$214, MATCH("A &amp; G ID", 'E4 TB Allocation Details'!$A$18:$L$18, 0),FALSE), 'E2 Allocators'!$B$15:$W$358, MATCH('O5 Details by Class &amp; Accounts'!CL$18, 'E2 Allocators'!$B$15:$W$15, 0),FALSE)*$E20), 0, VLOOKUP(VLOOKUP($A20, 'E4 TB Allocation Details'!$A$18:$L$214, MATCH("A &amp; G ID", 'E4 TB Allocation Details'!$A$18:$L$18, 0),FALSE), 'E2 Allocators'!$B$15:$W$358, MATCH('O5 Details by Class &amp; Accounts'!CL$18, 'E2 Allocators'!$B$15:$W$15, 0),FALSE)*$E20)</f>
        <v>0</v>
      </c>
      <c r="CM20" s="2186">
        <f>IF(ISERROR(VLOOKUP(VLOOKUP($A20, 'E4 TB Allocation Details'!$A$18:$L$214, MATCH("A &amp; G ID", 'E4 TB Allocation Details'!$A$18:$L$18, 0),FALSE), 'E2 Allocators'!$B$15:$W$358, MATCH('O5 Details by Class &amp; Accounts'!CM$18, 'E2 Allocators'!$B$15:$W$15, 0),FALSE)*$E20), 0, VLOOKUP(VLOOKUP($A20, 'E4 TB Allocation Details'!$A$18:$L$214, MATCH("A &amp; G ID", 'E4 TB Allocation Details'!$A$18:$L$18, 0),FALSE), 'E2 Allocators'!$B$15:$W$358, MATCH('O5 Details by Class &amp; Accounts'!CM$18, 'E2 Allocators'!$B$15:$W$15, 0),FALSE)*$E20)</f>
        <v>0</v>
      </c>
      <c r="CN20" s="2186">
        <f>SUM(BT20:CM20)</f>
        <v>0</v>
      </c>
      <c r="CO20" s="2187">
        <f t="shared" ref="CO20:CO56" si="4">+E20-AC20-AX20-BS20-CN20</f>
        <v>0</v>
      </c>
      <c r="CQ20" s="1625" t="s">
        <v>5</v>
      </c>
    </row>
    <row r="21" spans="1:95" s="54" customFormat="1" ht="12.75" x14ac:dyDescent="0.2">
      <c r="A21" s="989">
        <v>1805</v>
      </c>
      <c r="B21" s="990" t="s">
        <v>282</v>
      </c>
      <c r="C21" s="2184">
        <f>IF(ISERROR(VLOOKUP($A21,'I3 TB Data'!$A$19:$H$483,MATCH('O5 Details by Class &amp; Accounts'!$C$18, 'I3 TB Data'!$A$19:$H$19,0),0)), 0, VLOOKUP($A21,'I3 TB Data'!$A$19:$H$483,MATCH('O5 Details by Class &amp; Accounts'!$C$18,'I3 TB Data'!$A$19:$H$19,0),0))</f>
        <v>0</v>
      </c>
      <c r="D21" s="2185">
        <f>'I4 BO ASSETS'!E18</f>
        <v>0</v>
      </c>
      <c r="E21" s="2184">
        <f>C21+D21</f>
        <v>0</v>
      </c>
      <c r="F21" s="2186">
        <f>IF(ISERROR(VLOOKUP($A21, 'E1 Categorization'!A33:E124, MATCH("Customer Component", 'E1 Categorization'!$A$33:$E$33,0), 0)), 0, IF(VLOOKUP($A21, 'E1 Categorization'!A33:E124, MATCH("Customer Component", 'E1 Categorization'!$A$33:$E$33,0), 0)=0, 'O5 Details by Class &amp; Accounts'!$E21, IF(AND(VLOOKUP($A21, 'E1 Categorization'!A33:E124, MATCH("Customer Component", 'E1 Categorization'!$A$33:$E$33,0), 0) &gt;0, VLOOKUP($A21, 'E1 Categorization'!A33:E124, MATCH("Customer Component", 'E1 Categorization'!$A$33:$E$33,0), 0)&lt;1), 'O5 Details by Class &amp; Accounts'!$E21*(1-VLOOKUP($A21, 'E1 Categorization'!A33:E124, MATCH("Customer Component", 'E1 Categorization'!$A$33:$E$33,0), 0)), 0)))</f>
        <v>0</v>
      </c>
      <c r="G21" s="2186">
        <f>IF(ISERROR(VLOOKUP($A21, 'E1 Categorization'!A33:E124, MATCH("Customer Component", 'E1 Categorization'!$A$33:$E$33,0), 0)),0, IF(VLOOKUP($A21, 'E1 Categorization'!A33:E124, MATCH("Customer Component", 'E1 Categorization'!$A$33:$E$33,0), 0)=0, 0, IF(AND(VLOOKUP($A21, 'E1 Categorization'!A33:E124, MATCH("Customer Component", 'E1 Categorization'!$A$33:$E$33,0), 0) &gt;0, VLOOKUP($A21, 'E1 Categorization'!A33:E124, MATCH("Customer Component", 'E1 Categorization'!$A$33:$E$33,0), 0)&lt;1), 'O5 Details by Class &amp; Accounts'!$E21*(VLOOKUP($A21, 'E1 Categorization'!A33:E124, MATCH("Customer Component", 'E1 Categorization'!$A$33:$E$33,0), 0)), 'O5 Details by Class &amp; Accounts'!$E21)))</f>
        <v>0</v>
      </c>
      <c r="H21" s="2186">
        <f t="shared" si="0"/>
        <v>0</v>
      </c>
      <c r="I21" s="2186">
        <f>IF(ISERROR(VLOOKUP(VLOOKUP($A21, 'E4 TB Allocation Details'!$A$18:$L$214, MATCH("Demand ID", 'E4 TB Allocation Details'!$A$18:$L$18, 0),FALSE), 'E2 Allocators'!$B$15:$W$358, MATCH('O5 Details by Class &amp; Accounts'!I$18, 'E2 Allocators'!$B$15:$W$15, 0),FALSE)*$F21), 0, VLOOKUP(VLOOKUP($A21, 'E4 TB Allocation Details'!$A$18:$L$214, MATCH("Demand ID", 'E4 TB Allocation Details'!$A$18:$L$18, 0),FALSE), 'E2 Allocators'!$B$15:$W$358, MATCH('O5 Details by Class &amp; Accounts'!I$18, 'E2 Allocators'!$B$15:$W$15, 0),FALSE)*$F21)</f>
        <v>0</v>
      </c>
      <c r="J21" s="2186">
        <f>IF(ISERROR(VLOOKUP(VLOOKUP($A21, 'E4 TB Allocation Details'!$A$18:$L$214, MATCH("Demand ID", 'E4 TB Allocation Details'!$A$18:$L$18, 0),FALSE), 'E2 Allocators'!$B$15:$W$358, MATCH('O5 Details by Class &amp; Accounts'!J$18, 'E2 Allocators'!$B$15:$W$15, 0),FALSE)*$F21), 0, VLOOKUP(VLOOKUP($A21, 'E4 TB Allocation Details'!$A$18:$L$214, MATCH("Demand ID", 'E4 TB Allocation Details'!$A$18:$L$18, 0),FALSE), 'E2 Allocators'!$B$15:$W$358, MATCH('O5 Details by Class &amp; Accounts'!J$18, 'E2 Allocators'!$B$15:$W$15, 0),FALSE)*$F21)</f>
        <v>0</v>
      </c>
      <c r="K21" s="2186">
        <f>IF(ISERROR(VLOOKUP(VLOOKUP($A21, 'E4 TB Allocation Details'!$A$18:$L$214, MATCH("Demand ID", 'E4 TB Allocation Details'!$A$18:$L$18, 0),FALSE), 'E2 Allocators'!$B$15:$W$358, MATCH('O5 Details by Class &amp; Accounts'!K$18, 'E2 Allocators'!$B$15:$W$15, 0),FALSE)*$F21), 0, VLOOKUP(VLOOKUP($A21, 'E4 TB Allocation Details'!$A$18:$L$214, MATCH("Demand ID", 'E4 TB Allocation Details'!$A$18:$L$18, 0),FALSE), 'E2 Allocators'!$B$15:$W$358, MATCH('O5 Details by Class &amp; Accounts'!K$18, 'E2 Allocators'!$B$15:$W$15, 0),FALSE)*$F21)</f>
        <v>0</v>
      </c>
      <c r="L21" s="2186">
        <f>IF(ISERROR(VLOOKUP(VLOOKUP($A21, 'E4 TB Allocation Details'!$A$18:$L$214, MATCH("Demand ID", 'E4 TB Allocation Details'!$A$18:$L$18, 0),FALSE), 'E2 Allocators'!$B$15:$W$358, MATCH('O5 Details by Class &amp; Accounts'!L$18, 'E2 Allocators'!$B$15:$W$15, 0),FALSE)*$F21), 0, VLOOKUP(VLOOKUP($A21, 'E4 TB Allocation Details'!$A$18:$L$214, MATCH("Demand ID", 'E4 TB Allocation Details'!$A$18:$L$18, 0),FALSE), 'E2 Allocators'!$B$15:$W$358, MATCH('O5 Details by Class &amp; Accounts'!L$18, 'E2 Allocators'!$B$15:$W$15, 0),FALSE)*$F21)</f>
        <v>0</v>
      </c>
      <c r="M21" s="2186">
        <f>IF(ISERROR(VLOOKUP(VLOOKUP($A21, 'E4 TB Allocation Details'!$A$18:$L$214, MATCH("Demand ID", 'E4 TB Allocation Details'!$A$18:$L$18, 0),FALSE), 'E2 Allocators'!$B$15:$W$358, MATCH('O5 Details by Class &amp; Accounts'!M$18, 'E2 Allocators'!$B$15:$W$15, 0),FALSE)*$F21), 0, VLOOKUP(VLOOKUP($A21, 'E4 TB Allocation Details'!$A$18:$L$214, MATCH("Demand ID", 'E4 TB Allocation Details'!$A$18:$L$18, 0),FALSE), 'E2 Allocators'!$B$15:$W$358, MATCH('O5 Details by Class &amp; Accounts'!M$18, 'E2 Allocators'!$B$15:$W$15, 0),FALSE)*$F21)</f>
        <v>0</v>
      </c>
      <c r="N21" s="2186">
        <f>IF(ISERROR(VLOOKUP(VLOOKUP($A21, 'E4 TB Allocation Details'!$A$18:$L$214, MATCH("Demand ID", 'E4 TB Allocation Details'!$A$18:$L$18, 0),FALSE), 'E2 Allocators'!$B$15:$W$358, MATCH('O5 Details by Class &amp; Accounts'!N$18, 'E2 Allocators'!$B$15:$W$15, 0),FALSE)*$F21), 0, VLOOKUP(VLOOKUP($A21, 'E4 TB Allocation Details'!$A$18:$L$214, MATCH("Demand ID", 'E4 TB Allocation Details'!$A$18:$L$18, 0),FALSE), 'E2 Allocators'!$B$15:$W$358, MATCH('O5 Details by Class &amp; Accounts'!N$18, 'E2 Allocators'!$B$15:$W$15, 0),FALSE)*$F21)</f>
        <v>0</v>
      </c>
      <c r="O21" s="2186">
        <f>IF(ISERROR(VLOOKUP(VLOOKUP($A21, 'E4 TB Allocation Details'!$A$18:$L$214, MATCH("Demand ID", 'E4 TB Allocation Details'!$A$18:$L$18, 0),FALSE), 'E2 Allocators'!$B$15:$W$358, MATCH('O5 Details by Class &amp; Accounts'!O$18, 'E2 Allocators'!$B$15:$W$15, 0),FALSE)*$F21), 0, VLOOKUP(VLOOKUP($A21, 'E4 TB Allocation Details'!$A$18:$L$214, MATCH("Demand ID", 'E4 TB Allocation Details'!$A$18:$L$18, 0),FALSE), 'E2 Allocators'!$B$15:$W$358, MATCH('O5 Details by Class &amp; Accounts'!O$18, 'E2 Allocators'!$B$15:$W$15, 0),FALSE)*$F21)</f>
        <v>0</v>
      </c>
      <c r="P21" s="2186">
        <f>IF(ISERROR(VLOOKUP(VLOOKUP($A21, 'E4 TB Allocation Details'!$A$18:$L$214, MATCH("Demand ID", 'E4 TB Allocation Details'!$A$18:$L$18, 0),FALSE), 'E2 Allocators'!$B$15:$W$358, MATCH('O5 Details by Class &amp; Accounts'!P$18, 'E2 Allocators'!$B$15:$W$15, 0),FALSE)*$F21), 0, VLOOKUP(VLOOKUP($A21, 'E4 TB Allocation Details'!$A$18:$L$214, MATCH("Demand ID", 'E4 TB Allocation Details'!$A$18:$L$18, 0),FALSE), 'E2 Allocators'!$B$15:$W$358, MATCH('O5 Details by Class &amp; Accounts'!P$18, 'E2 Allocators'!$B$15:$W$15, 0),FALSE)*$F21)</f>
        <v>0</v>
      </c>
      <c r="Q21" s="2186">
        <f>IF(ISERROR(VLOOKUP(VLOOKUP($A21, 'E4 TB Allocation Details'!$A$18:$L$214, MATCH("Demand ID", 'E4 TB Allocation Details'!$A$18:$L$18, 0),FALSE), 'E2 Allocators'!$B$15:$W$358, MATCH('O5 Details by Class &amp; Accounts'!Q$18, 'E2 Allocators'!$B$15:$W$15, 0),FALSE)*$F21), 0, VLOOKUP(VLOOKUP($A21, 'E4 TB Allocation Details'!$A$18:$L$214, MATCH("Demand ID", 'E4 TB Allocation Details'!$A$18:$L$18, 0),FALSE), 'E2 Allocators'!$B$15:$W$358, MATCH('O5 Details by Class &amp; Accounts'!Q$18, 'E2 Allocators'!$B$15:$W$15, 0),FALSE)*$F21)</f>
        <v>0</v>
      </c>
      <c r="R21" s="2186">
        <f>IF(ISERROR(VLOOKUP(VLOOKUP($A21, 'E4 TB Allocation Details'!$A$18:$L$214, MATCH("Demand ID", 'E4 TB Allocation Details'!$A$18:$L$18, 0),FALSE), 'E2 Allocators'!$B$15:$W$358, MATCH('O5 Details by Class &amp; Accounts'!R$18, 'E2 Allocators'!$B$15:$W$15, 0),FALSE)*$F21), 0, VLOOKUP(VLOOKUP($A21, 'E4 TB Allocation Details'!$A$18:$L$214, MATCH("Demand ID", 'E4 TB Allocation Details'!$A$18:$L$18, 0),FALSE), 'E2 Allocators'!$B$15:$W$358, MATCH('O5 Details by Class &amp; Accounts'!R$18, 'E2 Allocators'!$B$15:$W$15, 0),FALSE)*$F21)</f>
        <v>0</v>
      </c>
      <c r="S21" s="2186">
        <f>IF(ISERROR(VLOOKUP(VLOOKUP($A21, 'E4 TB Allocation Details'!$A$18:$L$214, MATCH("Demand ID", 'E4 TB Allocation Details'!$A$18:$L$18, 0),FALSE), 'E2 Allocators'!$B$15:$W$358, MATCH('O5 Details by Class &amp; Accounts'!S$18, 'E2 Allocators'!$B$15:$W$15, 0),FALSE)*$F21), 0, VLOOKUP(VLOOKUP($A21, 'E4 TB Allocation Details'!$A$18:$L$214, MATCH("Demand ID", 'E4 TB Allocation Details'!$A$18:$L$18, 0),FALSE), 'E2 Allocators'!$B$15:$W$358, MATCH('O5 Details by Class &amp; Accounts'!S$18, 'E2 Allocators'!$B$15:$W$15, 0),FALSE)*$F21)</f>
        <v>0</v>
      </c>
      <c r="T21" s="2186">
        <f>IF(ISERROR(VLOOKUP(VLOOKUP($A21, 'E4 TB Allocation Details'!$A$18:$L$214, MATCH("Demand ID", 'E4 TB Allocation Details'!$A$18:$L$18, 0),FALSE), 'E2 Allocators'!$B$15:$W$358, MATCH('O5 Details by Class &amp; Accounts'!T$18, 'E2 Allocators'!$B$15:$W$15, 0),FALSE)*$F21), 0, VLOOKUP(VLOOKUP($A21, 'E4 TB Allocation Details'!$A$18:$L$214, MATCH("Demand ID", 'E4 TB Allocation Details'!$A$18:$L$18, 0),FALSE), 'E2 Allocators'!$B$15:$W$358, MATCH('O5 Details by Class &amp; Accounts'!T$18, 'E2 Allocators'!$B$15:$W$15, 0),FALSE)*$F21)</f>
        <v>0</v>
      </c>
      <c r="U21" s="2186">
        <f>IF(ISERROR(VLOOKUP(VLOOKUP($A21, 'E4 TB Allocation Details'!$A$18:$L$214, MATCH("Demand ID", 'E4 TB Allocation Details'!$A$18:$L$18, 0),FALSE), 'E2 Allocators'!$B$15:$W$358, MATCH('O5 Details by Class &amp; Accounts'!U$18, 'E2 Allocators'!$B$15:$W$15, 0),FALSE)*$F21), 0, VLOOKUP(VLOOKUP($A21, 'E4 TB Allocation Details'!$A$18:$L$214, MATCH("Demand ID", 'E4 TB Allocation Details'!$A$18:$L$18, 0),FALSE), 'E2 Allocators'!$B$15:$W$358, MATCH('O5 Details by Class &amp; Accounts'!U$18, 'E2 Allocators'!$B$15:$W$15, 0),FALSE)*$F21)</f>
        <v>0</v>
      </c>
      <c r="V21" s="2186">
        <f>IF(ISERROR(VLOOKUP(VLOOKUP($A21, 'E4 TB Allocation Details'!$A$18:$L$214, MATCH("Demand ID", 'E4 TB Allocation Details'!$A$18:$L$18, 0),FALSE), 'E2 Allocators'!$B$15:$W$358, MATCH('O5 Details by Class &amp; Accounts'!V$18, 'E2 Allocators'!$B$15:$W$15, 0),FALSE)*$F21), 0, VLOOKUP(VLOOKUP($A21, 'E4 TB Allocation Details'!$A$18:$L$214, MATCH("Demand ID", 'E4 TB Allocation Details'!$A$18:$L$18, 0),FALSE), 'E2 Allocators'!$B$15:$W$358, MATCH('O5 Details by Class &amp; Accounts'!V$18, 'E2 Allocators'!$B$15:$W$15, 0),FALSE)*$F21)</f>
        <v>0</v>
      </c>
      <c r="W21" s="2186">
        <f>IF(ISERROR(VLOOKUP(VLOOKUP($A21, 'E4 TB Allocation Details'!$A$18:$L$214, MATCH("Demand ID", 'E4 TB Allocation Details'!$A$18:$L$18, 0),FALSE), 'E2 Allocators'!$B$15:$W$358, MATCH('O5 Details by Class &amp; Accounts'!W$18, 'E2 Allocators'!$B$15:$W$15, 0),FALSE)*$F21), 0, VLOOKUP(VLOOKUP($A21, 'E4 TB Allocation Details'!$A$18:$L$214, MATCH("Demand ID", 'E4 TB Allocation Details'!$A$18:$L$18, 0),FALSE), 'E2 Allocators'!$B$15:$W$358, MATCH('O5 Details by Class &amp; Accounts'!W$18, 'E2 Allocators'!$B$15:$W$15, 0),FALSE)*$F21)</f>
        <v>0</v>
      </c>
      <c r="X21" s="2186">
        <f>IF(ISERROR(VLOOKUP(VLOOKUP($A21, 'E4 TB Allocation Details'!$A$18:$L$214, MATCH("Demand ID", 'E4 TB Allocation Details'!$A$18:$L$18, 0),FALSE), 'E2 Allocators'!$B$15:$W$358, MATCH('O5 Details by Class &amp; Accounts'!X$18, 'E2 Allocators'!$B$15:$W$15, 0),FALSE)*$F21), 0, VLOOKUP(VLOOKUP($A21, 'E4 TB Allocation Details'!$A$18:$L$214, MATCH("Demand ID", 'E4 TB Allocation Details'!$A$18:$L$18, 0),FALSE), 'E2 Allocators'!$B$15:$W$358, MATCH('O5 Details by Class &amp; Accounts'!X$18, 'E2 Allocators'!$B$15:$W$15, 0),FALSE)*$F21)</f>
        <v>0</v>
      </c>
      <c r="Y21" s="2186">
        <f>IF(ISERROR(VLOOKUP(VLOOKUP($A21, 'E4 TB Allocation Details'!$A$18:$L$214, MATCH("Demand ID", 'E4 TB Allocation Details'!$A$18:$L$18, 0),FALSE), 'E2 Allocators'!$B$15:$W$358, MATCH('O5 Details by Class &amp; Accounts'!Y$18, 'E2 Allocators'!$B$15:$W$15, 0),FALSE)*$F21), 0, VLOOKUP(VLOOKUP($A21, 'E4 TB Allocation Details'!$A$18:$L$214, MATCH("Demand ID", 'E4 TB Allocation Details'!$A$18:$L$18, 0),FALSE), 'E2 Allocators'!$B$15:$W$358, MATCH('O5 Details by Class &amp; Accounts'!Y$18, 'E2 Allocators'!$B$15:$W$15, 0),FALSE)*$F21)</f>
        <v>0</v>
      </c>
      <c r="Z21" s="2186">
        <f>IF(ISERROR(VLOOKUP(VLOOKUP($A21, 'E4 TB Allocation Details'!$A$18:$L$214, MATCH("Demand ID", 'E4 TB Allocation Details'!$A$18:$L$18, 0),FALSE), 'E2 Allocators'!$B$15:$W$358, MATCH('O5 Details by Class &amp; Accounts'!Z$18, 'E2 Allocators'!$B$15:$W$15, 0),FALSE)*$F21), 0, VLOOKUP(VLOOKUP($A21, 'E4 TB Allocation Details'!$A$18:$L$214, MATCH("Demand ID", 'E4 TB Allocation Details'!$A$18:$L$18, 0),FALSE), 'E2 Allocators'!$B$15:$W$358, MATCH('O5 Details by Class &amp; Accounts'!Z$18, 'E2 Allocators'!$B$15:$W$15, 0),FALSE)*$F21)</f>
        <v>0</v>
      </c>
      <c r="AA21" s="2186">
        <f>IF(ISERROR(VLOOKUP(VLOOKUP($A21, 'E4 TB Allocation Details'!$A$18:$L$214, MATCH("Demand ID", 'E4 TB Allocation Details'!$A$18:$L$18, 0),FALSE), 'E2 Allocators'!$B$15:$W$358, MATCH('O5 Details by Class &amp; Accounts'!AA$18, 'E2 Allocators'!$B$15:$W$15, 0),FALSE)*$F21), 0, VLOOKUP(VLOOKUP($A21, 'E4 TB Allocation Details'!$A$18:$L$214, MATCH("Demand ID", 'E4 TB Allocation Details'!$A$18:$L$18, 0),FALSE), 'E2 Allocators'!$B$15:$W$358, MATCH('O5 Details by Class &amp; Accounts'!AA$18, 'E2 Allocators'!$B$15:$W$15, 0),FALSE)*$F21)</f>
        <v>0</v>
      </c>
      <c r="AB21" s="2186">
        <f>IF(ISERROR(VLOOKUP(VLOOKUP($A21, 'E4 TB Allocation Details'!$A$18:$L$214, MATCH("Demand ID", 'E4 TB Allocation Details'!$A$18:$L$18, 0),FALSE), 'E2 Allocators'!$B$15:$W$358, MATCH('O5 Details by Class &amp; Accounts'!AB$18, 'E2 Allocators'!$B$15:$W$15, 0),FALSE)*$F21), 0, VLOOKUP(VLOOKUP($A21, 'E4 TB Allocation Details'!$A$18:$L$214, MATCH("Demand ID", 'E4 TB Allocation Details'!$A$18:$L$18, 0),FALSE), 'E2 Allocators'!$B$15:$W$358, MATCH('O5 Details by Class &amp; Accounts'!AB$18, 'E2 Allocators'!$B$15:$W$15, 0),FALSE)*$F21)</f>
        <v>0</v>
      </c>
      <c r="AC21" s="2186">
        <f t="shared" si="1"/>
        <v>0</v>
      </c>
      <c r="AD21" s="2186">
        <f>IF(ISERROR(VLOOKUP(VLOOKUP($A21, 'E4 TB Allocation Details'!$A$18:$L$214, MATCH("Customer ID", 'E4 TB Allocation Details'!$A$18:$L$18, 0),FALSE), 'E2 Allocators'!$B$15:$W$358, MATCH('O5 Details by Class &amp; Accounts'!AD$18, 'E2 Allocators'!$B$15:$W$15, 0),FALSE)*$G21), 0, VLOOKUP(VLOOKUP($A21, 'E4 TB Allocation Details'!$A$18:$L$214, MATCH("Customer ID", 'E4 TB Allocation Details'!$A$18:$L$18, 0),FALSE), 'E2 Allocators'!$B$15:$W$358, MATCH('O5 Details by Class &amp; Accounts'!AD$18, 'E2 Allocators'!$B$15:$W$15, 0),FALSE)*$G21)</f>
        <v>0</v>
      </c>
      <c r="AE21" s="2186">
        <f>IF(ISERROR(VLOOKUP(VLOOKUP($A21, 'E4 TB Allocation Details'!$A$18:$L$214, MATCH("Customer ID", 'E4 TB Allocation Details'!$A$18:$L$18, 0),FALSE), 'E2 Allocators'!$B$15:$W$358, MATCH('O5 Details by Class &amp; Accounts'!AE$18, 'E2 Allocators'!$B$15:$W$15, 0),FALSE)*$G21), 0, VLOOKUP(VLOOKUP($A21, 'E4 TB Allocation Details'!$A$18:$L$214, MATCH("Customer ID", 'E4 TB Allocation Details'!$A$18:$L$18, 0),FALSE), 'E2 Allocators'!$B$15:$W$358, MATCH('O5 Details by Class &amp; Accounts'!AE$18, 'E2 Allocators'!$B$15:$W$15, 0),FALSE)*$G21)</f>
        <v>0</v>
      </c>
      <c r="AF21" s="2186">
        <f>IF(ISERROR(VLOOKUP(VLOOKUP($A21, 'E4 TB Allocation Details'!$A$18:$L$214, MATCH("Customer ID", 'E4 TB Allocation Details'!$A$18:$L$18, 0),FALSE), 'E2 Allocators'!$B$15:$W$358, MATCH('O5 Details by Class &amp; Accounts'!AF$18, 'E2 Allocators'!$B$15:$W$15, 0),FALSE)*$G21), 0, VLOOKUP(VLOOKUP($A21, 'E4 TB Allocation Details'!$A$18:$L$214, MATCH("Customer ID", 'E4 TB Allocation Details'!$A$18:$L$18, 0),FALSE), 'E2 Allocators'!$B$15:$W$358, MATCH('O5 Details by Class &amp; Accounts'!AF$18, 'E2 Allocators'!$B$15:$W$15, 0),FALSE)*$G21)</f>
        <v>0</v>
      </c>
      <c r="AG21" s="2186">
        <f>IF(ISERROR(VLOOKUP(VLOOKUP($A21, 'E4 TB Allocation Details'!$A$18:$L$214, MATCH("Customer ID", 'E4 TB Allocation Details'!$A$18:$L$18, 0),FALSE), 'E2 Allocators'!$B$15:$W$358, MATCH('O5 Details by Class &amp; Accounts'!AG$18, 'E2 Allocators'!$B$15:$W$15, 0),FALSE)*$G21), 0, VLOOKUP(VLOOKUP($A21, 'E4 TB Allocation Details'!$A$18:$L$214, MATCH("Customer ID", 'E4 TB Allocation Details'!$A$18:$L$18, 0),FALSE), 'E2 Allocators'!$B$15:$W$358, MATCH('O5 Details by Class &amp; Accounts'!AG$18, 'E2 Allocators'!$B$15:$W$15, 0),FALSE)*$G21)</f>
        <v>0</v>
      </c>
      <c r="AH21" s="2186">
        <f>IF(ISERROR(VLOOKUP(VLOOKUP($A21, 'E4 TB Allocation Details'!$A$18:$L$214, MATCH("Customer ID", 'E4 TB Allocation Details'!$A$18:$L$18, 0),FALSE), 'E2 Allocators'!$B$15:$W$358, MATCH('O5 Details by Class &amp; Accounts'!AH$18, 'E2 Allocators'!$B$15:$W$15, 0),FALSE)*$G21), 0, VLOOKUP(VLOOKUP($A21, 'E4 TB Allocation Details'!$A$18:$L$214, MATCH("Customer ID", 'E4 TB Allocation Details'!$A$18:$L$18, 0),FALSE), 'E2 Allocators'!$B$15:$W$358, MATCH('O5 Details by Class &amp; Accounts'!AH$18, 'E2 Allocators'!$B$15:$W$15, 0),FALSE)*$G21)</f>
        <v>0</v>
      </c>
      <c r="AI21" s="2186">
        <f>IF(ISERROR(VLOOKUP(VLOOKUP($A21, 'E4 TB Allocation Details'!$A$18:$L$214, MATCH("Customer ID", 'E4 TB Allocation Details'!$A$18:$L$18, 0),FALSE), 'E2 Allocators'!$B$15:$W$358, MATCH('O5 Details by Class &amp; Accounts'!AI$18, 'E2 Allocators'!$B$15:$W$15, 0),FALSE)*$G21), 0, VLOOKUP(VLOOKUP($A21, 'E4 TB Allocation Details'!$A$18:$L$214, MATCH("Customer ID", 'E4 TB Allocation Details'!$A$18:$L$18, 0),FALSE), 'E2 Allocators'!$B$15:$W$358, MATCH('O5 Details by Class &amp; Accounts'!AI$18, 'E2 Allocators'!$B$15:$W$15, 0),FALSE)*$G21)</f>
        <v>0</v>
      </c>
      <c r="AJ21" s="2186">
        <f>IF(ISERROR(VLOOKUP(VLOOKUP($A21, 'E4 TB Allocation Details'!$A$18:$L$214, MATCH("Customer ID", 'E4 TB Allocation Details'!$A$18:$L$18, 0),FALSE), 'E2 Allocators'!$B$15:$W$358, MATCH('O5 Details by Class &amp; Accounts'!AJ$18, 'E2 Allocators'!$B$15:$W$15, 0),FALSE)*$G21), 0, VLOOKUP(VLOOKUP($A21, 'E4 TB Allocation Details'!$A$18:$L$214, MATCH("Customer ID", 'E4 TB Allocation Details'!$A$18:$L$18, 0),FALSE), 'E2 Allocators'!$B$15:$W$358, MATCH('O5 Details by Class &amp; Accounts'!AJ$18, 'E2 Allocators'!$B$15:$W$15, 0),FALSE)*$G21)</f>
        <v>0</v>
      </c>
      <c r="AK21" s="2186">
        <f>IF(ISERROR(VLOOKUP(VLOOKUP($A21, 'E4 TB Allocation Details'!$A$18:$L$214, MATCH("Customer ID", 'E4 TB Allocation Details'!$A$18:$L$18, 0),FALSE), 'E2 Allocators'!$B$15:$W$358, MATCH('O5 Details by Class &amp; Accounts'!AK$18, 'E2 Allocators'!$B$15:$W$15, 0),FALSE)*$G21), 0, VLOOKUP(VLOOKUP($A21, 'E4 TB Allocation Details'!$A$18:$L$214, MATCH("Customer ID", 'E4 TB Allocation Details'!$A$18:$L$18, 0),FALSE), 'E2 Allocators'!$B$15:$W$358, MATCH('O5 Details by Class &amp; Accounts'!AK$18, 'E2 Allocators'!$B$15:$W$15, 0),FALSE)*$G21)</f>
        <v>0</v>
      </c>
      <c r="AL21" s="2186">
        <f>IF(ISERROR(VLOOKUP(VLOOKUP($A21, 'E4 TB Allocation Details'!$A$18:$L$214, MATCH("Customer ID", 'E4 TB Allocation Details'!$A$18:$L$18, 0),FALSE), 'E2 Allocators'!$B$15:$W$358, MATCH('O5 Details by Class &amp; Accounts'!AL$18, 'E2 Allocators'!$B$15:$W$15, 0),FALSE)*$G21), 0, VLOOKUP(VLOOKUP($A21, 'E4 TB Allocation Details'!$A$18:$L$214, MATCH("Customer ID", 'E4 TB Allocation Details'!$A$18:$L$18, 0),FALSE), 'E2 Allocators'!$B$15:$W$358, MATCH('O5 Details by Class &amp; Accounts'!AL$18, 'E2 Allocators'!$B$15:$W$15, 0),FALSE)*$G21)</f>
        <v>0</v>
      </c>
      <c r="AM21" s="2186">
        <f>IF(ISERROR(VLOOKUP(VLOOKUP($A21, 'E4 TB Allocation Details'!$A$18:$L$214, MATCH("Customer ID", 'E4 TB Allocation Details'!$A$18:$L$18, 0),FALSE), 'E2 Allocators'!$B$15:$W$358, MATCH('O5 Details by Class &amp; Accounts'!AM$18, 'E2 Allocators'!$B$15:$W$15, 0),FALSE)*$G21), 0, VLOOKUP(VLOOKUP($A21, 'E4 TB Allocation Details'!$A$18:$L$214, MATCH("Customer ID", 'E4 TB Allocation Details'!$A$18:$L$18, 0),FALSE), 'E2 Allocators'!$B$15:$W$358, MATCH('O5 Details by Class &amp; Accounts'!AM$18, 'E2 Allocators'!$B$15:$W$15, 0),FALSE)*$G21)</f>
        <v>0</v>
      </c>
      <c r="AN21" s="2186">
        <f>IF(ISERROR(VLOOKUP(VLOOKUP($A21, 'E4 TB Allocation Details'!$A$18:$L$214, MATCH("Customer ID", 'E4 TB Allocation Details'!$A$18:$L$18, 0),FALSE), 'E2 Allocators'!$B$15:$W$358, MATCH('O5 Details by Class &amp; Accounts'!AN$18, 'E2 Allocators'!$B$15:$W$15, 0),FALSE)*$G21), 0, VLOOKUP(VLOOKUP($A21, 'E4 TB Allocation Details'!$A$18:$L$214, MATCH("Customer ID", 'E4 TB Allocation Details'!$A$18:$L$18, 0),FALSE), 'E2 Allocators'!$B$15:$W$358, MATCH('O5 Details by Class &amp; Accounts'!AN$18, 'E2 Allocators'!$B$15:$W$15, 0),FALSE)*$G21)</f>
        <v>0</v>
      </c>
      <c r="AO21" s="2186">
        <f>IF(ISERROR(VLOOKUP(VLOOKUP($A21, 'E4 TB Allocation Details'!$A$18:$L$214, MATCH("Customer ID", 'E4 TB Allocation Details'!$A$18:$L$18, 0),FALSE), 'E2 Allocators'!$B$15:$W$358, MATCH('O5 Details by Class &amp; Accounts'!AO$18, 'E2 Allocators'!$B$15:$W$15, 0),FALSE)*$G21), 0, VLOOKUP(VLOOKUP($A21, 'E4 TB Allocation Details'!$A$18:$L$214, MATCH("Customer ID", 'E4 TB Allocation Details'!$A$18:$L$18, 0),FALSE), 'E2 Allocators'!$B$15:$W$358, MATCH('O5 Details by Class &amp; Accounts'!AO$18, 'E2 Allocators'!$B$15:$W$15, 0),FALSE)*$G21)</f>
        <v>0</v>
      </c>
      <c r="AP21" s="2186">
        <f>IF(ISERROR(VLOOKUP(VLOOKUP($A21, 'E4 TB Allocation Details'!$A$18:$L$214, MATCH("Customer ID", 'E4 TB Allocation Details'!$A$18:$L$18, 0),FALSE), 'E2 Allocators'!$B$15:$W$358, MATCH('O5 Details by Class &amp; Accounts'!AP$18, 'E2 Allocators'!$B$15:$W$15, 0),FALSE)*$G21), 0, VLOOKUP(VLOOKUP($A21, 'E4 TB Allocation Details'!$A$18:$L$214, MATCH("Customer ID", 'E4 TB Allocation Details'!$A$18:$L$18, 0),FALSE), 'E2 Allocators'!$B$15:$W$358, MATCH('O5 Details by Class &amp; Accounts'!AP$18, 'E2 Allocators'!$B$15:$W$15, 0),FALSE)*$G21)</f>
        <v>0</v>
      </c>
      <c r="AQ21" s="2186">
        <f>IF(ISERROR(VLOOKUP(VLOOKUP($A21, 'E4 TB Allocation Details'!$A$18:$L$214, MATCH("Customer ID", 'E4 TB Allocation Details'!$A$18:$L$18, 0),FALSE), 'E2 Allocators'!$B$15:$W$358, MATCH('O5 Details by Class &amp; Accounts'!AQ$18, 'E2 Allocators'!$B$15:$W$15, 0),FALSE)*$G21), 0, VLOOKUP(VLOOKUP($A21, 'E4 TB Allocation Details'!$A$18:$L$214, MATCH("Customer ID", 'E4 TB Allocation Details'!$A$18:$L$18, 0),FALSE), 'E2 Allocators'!$B$15:$W$358, MATCH('O5 Details by Class &amp; Accounts'!AQ$18, 'E2 Allocators'!$B$15:$W$15, 0),FALSE)*$G21)</f>
        <v>0</v>
      </c>
      <c r="AR21" s="2186">
        <f>IF(ISERROR(VLOOKUP(VLOOKUP($A21, 'E4 TB Allocation Details'!$A$18:$L$214, MATCH("Customer ID", 'E4 TB Allocation Details'!$A$18:$L$18, 0),FALSE), 'E2 Allocators'!$B$15:$W$358, MATCH('O5 Details by Class &amp; Accounts'!AR$18, 'E2 Allocators'!$B$15:$W$15, 0),FALSE)*$G21), 0, VLOOKUP(VLOOKUP($A21, 'E4 TB Allocation Details'!$A$18:$L$214, MATCH("Customer ID", 'E4 TB Allocation Details'!$A$18:$L$18, 0),FALSE), 'E2 Allocators'!$B$15:$W$358, MATCH('O5 Details by Class &amp; Accounts'!AR$18, 'E2 Allocators'!$B$15:$W$15, 0),FALSE)*$G21)</f>
        <v>0</v>
      </c>
      <c r="AS21" s="2186">
        <f>IF(ISERROR(VLOOKUP(VLOOKUP($A21, 'E4 TB Allocation Details'!$A$18:$L$214, MATCH("Customer ID", 'E4 TB Allocation Details'!$A$18:$L$18, 0),FALSE), 'E2 Allocators'!$B$15:$W$358, MATCH('O5 Details by Class &amp; Accounts'!AS$18, 'E2 Allocators'!$B$15:$W$15, 0),FALSE)*$G21), 0, VLOOKUP(VLOOKUP($A21, 'E4 TB Allocation Details'!$A$18:$L$214, MATCH("Customer ID", 'E4 TB Allocation Details'!$A$18:$L$18, 0),FALSE), 'E2 Allocators'!$B$15:$W$358, MATCH('O5 Details by Class &amp; Accounts'!AS$18, 'E2 Allocators'!$B$15:$W$15, 0),FALSE)*$G21)</f>
        <v>0</v>
      </c>
      <c r="AT21" s="2186">
        <f>IF(ISERROR(VLOOKUP(VLOOKUP($A21, 'E4 TB Allocation Details'!$A$18:$L$214, MATCH("Customer ID", 'E4 TB Allocation Details'!$A$18:$L$18, 0),FALSE), 'E2 Allocators'!$B$15:$W$358, MATCH('O5 Details by Class &amp; Accounts'!AT$18, 'E2 Allocators'!$B$15:$W$15, 0),FALSE)*$G21), 0, VLOOKUP(VLOOKUP($A21, 'E4 TB Allocation Details'!$A$18:$L$214, MATCH("Customer ID", 'E4 TB Allocation Details'!$A$18:$L$18, 0),FALSE), 'E2 Allocators'!$B$15:$W$358, MATCH('O5 Details by Class &amp; Accounts'!AT$18, 'E2 Allocators'!$B$15:$W$15, 0),FALSE)*$G21)</f>
        <v>0</v>
      </c>
      <c r="AU21" s="2186">
        <f>IF(ISERROR(VLOOKUP(VLOOKUP($A21, 'E4 TB Allocation Details'!$A$18:$L$214, MATCH("Customer ID", 'E4 TB Allocation Details'!$A$18:$L$18, 0),FALSE), 'E2 Allocators'!$B$15:$W$358, MATCH('O5 Details by Class &amp; Accounts'!AU$18, 'E2 Allocators'!$B$15:$W$15, 0),FALSE)*$G21), 0, VLOOKUP(VLOOKUP($A21, 'E4 TB Allocation Details'!$A$18:$L$214, MATCH("Customer ID", 'E4 TB Allocation Details'!$A$18:$L$18, 0),FALSE), 'E2 Allocators'!$B$15:$W$358, MATCH('O5 Details by Class &amp; Accounts'!AU$18, 'E2 Allocators'!$B$15:$W$15, 0),FALSE)*$G21)</f>
        <v>0</v>
      </c>
      <c r="AV21" s="2186">
        <f>IF(ISERROR(VLOOKUP(VLOOKUP($A21, 'E4 TB Allocation Details'!$A$18:$L$214, MATCH("Customer ID", 'E4 TB Allocation Details'!$A$18:$L$18, 0),FALSE), 'E2 Allocators'!$B$15:$W$358, MATCH('O5 Details by Class &amp; Accounts'!AV$18, 'E2 Allocators'!$B$15:$W$15, 0),FALSE)*$G21), 0, VLOOKUP(VLOOKUP($A21, 'E4 TB Allocation Details'!$A$18:$L$214, MATCH("Customer ID", 'E4 TB Allocation Details'!$A$18:$L$18, 0),FALSE), 'E2 Allocators'!$B$15:$W$358, MATCH('O5 Details by Class &amp; Accounts'!AV$18, 'E2 Allocators'!$B$15:$W$15, 0),FALSE)*$G21)</f>
        <v>0</v>
      </c>
      <c r="AW21" s="2186">
        <f>IF(ISERROR(VLOOKUP(VLOOKUP($A21, 'E4 TB Allocation Details'!$A$18:$L$214, MATCH("Customer ID", 'E4 TB Allocation Details'!$A$18:$L$18, 0),FALSE), 'E2 Allocators'!$B$15:$W$358, MATCH('O5 Details by Class &amp; Accounts'!AW$18, 'E2 Allocators'!$B$15:$W$15, 0),FALSE)*$G21), 0, VLOOKUP(VLOOKUP($A21, 'E4 TB Allocation Details'!$A$18:$L$214, MATCH("Customer ID", 'E4 TB Allocation Details'!$A$18:$L$18, 0),FALSE), 'E2 Allocators'!$B$15:$W$358, MATCH('O5 Details by Class &amp; Accounts'!AW$18, 'E2 Allocators'!$B$15:$W$15, 0),FALSE)*$G21)</f>
        <v>0</v>
      </c>
      <c r="AX21" s="2186">
        <f t="shared" si="2"/>
        <v>0</v>
      </c>
      <c r="AY21" s="2186">
        <f>IF(ISERROR(VLOOKUP(VLOOKUP($A21, 'E4 TB Allocation Details'!$A$18:$L$214, MATCH("Misc ID", 'E4 TB Allocation Details'!$A$18:$L$18, 0),FALSE), 'E2 Allocators'!$B$15:$W$358, MATCH('O5 Details by Class &amp; Accounts'!AY$18, 'E2 Allocators'!$B$15:$W$15, 0),FALSE)*$E21), 0, VLOOKUP(VLOOKUP($A21, 'E4 TB Allocation Details'!$A$18:$L$214, MATCH("Misc ID", 'E4 TB Allocation Details'!$A$18:$L$18, 0),FALSE), 'E2 Allocators'!$B$15:$W$358, MATCH('O5 Details by Class &amp; Accounts'!AY$18, 'E2 Allocators'!$B$15:$W$15, 0),FALSE)*$E21)</f>
        <v>0</v>
      </c>
      <c r="AZ21" s="2186">
        <f>IF(ISERROR(VLOOKUP(VLOOKUP($A21, 'E4 TB Allocation Details'!$A$18:$L$214, MATCH("Misc ID", 'E4 TB Allocation Details'!$A$18:$L$18, 0),FALSE), 'E2 Allocators'!$B$15:$W$358, MATCH('O5 Details by Class &amp; Accounts'!AZ$18, 'E2 Allocators'!$B$15:$W$15, 0),FALSE)*$E21), 0, VLOOKUP(VLOOKUP($A21, 'E4 TB Allocation Details'!$A$18:$L$214, MATCH("Misc ID", 'E4 TB Allocation Details'!$A$18:$L$18, 0),FALSE), 'E2 Allocators'!$B$15:$W$358, MATCH('O5 Details by Class &amp; Accounts'!AZ$18, 'E2 Allocators'!$B$15:$W$15, 0),FALSE)*$E21)</f>
        <v>0</v>
      </c>
      <c r="BA21" s="2186">
        <f>IF(ISERROR(VLOOKUP(VLOOKUP($A21, 'E4 TB Allocation Details'!$A$18:$L$214, MATCH("Misc ID", 'E4 TB Allocation Details'!$A$18:$L$18, 0),FALSE), 'E2 Allocators'!$B$15:$W$358, MATCH('O5 Details by Class &amp; Accounts'!BA$18, 'E2 Allocators'!$B$15:$W$15, 0),FALSE)*$E21), 0, VLOOKUP(VLOOKUP($A21, 'E4 TB Allocation Details'!$A$18:$L$214, MATCH("Misc ID", 'E4 TB Allocation Details'!$A$18:$L$18, 0),FALSE), 'E2 Allocators'!$B$15:$W$358, MATCH('O5 Details by Class &amp; Accounts'!BA$18, 'E2 Allocators'!$B$15:$W$15, 0),FALSE)*$E21)</f>
        <v>0</v>
      </c>
      <c r="BB21" s="2186">
        <f>IF(ISERROR(VLOOKUP(VLOOKUP($A21, 'E4 TB Allocation Details'!$A$18:$L$214, MATCH("Misc ID", 'E4 TB Allocation Details'!$A$18:$L$18, 0),FALSE), 'E2 Allocators'!$B$15:$W$358, MATCH('O5 Details by Class &amp; Accounts'!BB$18, 'E2 Allocators'!$B$15:$W$15, 0),FALSE)*$E21), 0, VLOOKUP(VLOOKUP($A21, 'E4 TB Allocation Details'!$A$18:$L$214, MATCH("Misc ID", 'E4 TB Allocation Details'!$A$18:$L$18, 0),FALSE), 'E2 Allocators'!$B$15:$W$358, MATCH('O5 Details by Class &amp; Accounts'!BB$18, 'E2 Allocators'!$B$15:$W$15, 0),FALSE)*$E21)</f>
        <v>0</v>
      </c>
      <c r="BC21" s="2186">
        <f>IF(ISERROR(VLOOKUP(VLOOKUP($A21, 'E4 TB Allocation Details'!$A$18:$L$214, MATCH("Misc ID", 'E4 TB Allocation Details'!$A$18:$L$18, 0),FALSE), 'E2 Allocators'!$B$15:$W$358, MATCH('O5 Details by Class &amp; Accounts'!BC$18, 'E2 Allocators'!$B$15:$W$15, 0),FALSE)*$E21), 0, VLOOKUP(VLOOKUP($A21, 'E4 TB Allocation Details'!$A$18:$L$214, MATCH("Misc ID", 'E4 TB Allocation Details'!$A$18:$L$18, 0),FALSE), 'E2 Allocators'!$B$15:$W$358, MATCH('O5 Details by Class &amp; Accounts'!BC$18, 'E2 Allocators'!$B$15:$W$15, 0),FALSE)*$E21)</f>
        <v>0</v>
      </c>
      <c r="BD21" s="2186">
        <f>IF(ISERROR(VLOOKUP(VLOOKUP($A21, 'E4 TB Allocation Details'!$A$18:$L$214, MATCH("Misc ID", 'E4 TB Allocation Details'!$A$18:$L$18, 0),FALSE), 'E2 Allocators'!$B$15:$W$358, MATCH('O5 Details by Class &amp; Accounts'!BD$18, 'E2 Allocators'!$B$15:$W$15, 0),FALSE)*$E21), 0, VLOOKUP(VLOOKUP($A21, 'E4 TB Allocation Details'!$A$18:$L$214, MATCH("Misc ID", 'E4 TB Allocation Details'!$A$18:$L$18, 0),FALSE), 'E2 Allocators'!$B$15:$W$358, MATCH('O5 Details by Class &amp; Accounts'!BD$18, 'E2 Allocators'!$B$15:$W$15, 0),FALSE)*$E21)</f>
        <v>0</v>
      </c>
      <c r="BE21" s="2186">
        <f>IF(ISERROR(VLOOKUP(VLOOKUP($A21, 'E4 TB Allocation Details'!$A$18:$L$214, MATCH("Misc ID", 'E4 TB Allocation Details'!$A$18:$L$18, 0),FALSE), 'E2 Allocators'!$B$15:$W$358, MATCH('O5 Details by Class &amp; Accounts'!BE$18, 'E2 Allocators'!$B$15:$W$15, 0),FALSE)*$E21), 0, VLOOKUP(VLOOKUP($A21, 'E4 TB Allocation Details'!$A$18:$L$214, MATCH("Misc ID", 'E4 TB Allocation Details'!$A$18:$L$18, 0),FALSE), 'E2 Allocators'!$B$15:$W$358, MATCH('O5 Details by Class &amp; Accounts'!BE$18, 'E2 Allocators'!$B$15:$W$15, 0),FALSE)*$E21)</f>
        <v>0</v>
      </c>
      <c r="BF21" s="2186">
        <f>IF(ISERROR(VLOOKUP(VLOOKUP($A21, 'E4 TB Allocation Details'!$A$18:$L$214, MATCH("Misc ID", 'E4 TB Allocation Details'!$A$18:$L$18, 0),FALSE), 'E2 Allocators'!$B$15:$W$358, MATCH('O5 Details by Class &amp; Accounts'!BF$18, 'E2 Allocators'!$B$15:$W$15, 0),FALSE)*$E21), 0, VLOOKUP(VLOOKUP($A21, 'E4 TB Allocation Details'!$A$18:$L$214, MATCH("Misc ID", 'E4 TB Allocation Details'!$A$18:$L$18, 0),FALSE), 'E2 Allocators'!$B$15:$W$358, MATCH('O5 Details by Class &amp; Accounts'!BF$18, 'E2 Allocators'!$B$15:$W$15, 0),FALSE)*$E21)</f>
        <v>0</v>
      </c>
      <c r="BG21" s="2186">
        <f>IF(ISERROR(VLOOKUP(VLOOKUP($A21, 'E4 TB Allocation Details'!$A$18:$L$214, MATCH("Misc ID", 'E4 TB Allocation Details'!$A$18:$L$18, 0),FALSE), 'E2 Allocators'!$B$15:$W$358, MATCH('O5 Details by Class &amp; Accounts'!BG$18, 'E2 Allocators'!$B$15:$W$15, 0),FALSE)*$E21), 0, VLOOKUP(VLOOKUP($A21, 'E4 TB Allocation Details'!$A$18:$L$214, MATCH("Misc ID", 'E4 TB Allocation Details'!$A$18:$L$18, 0),FALSE), 'E2 Allocators'!$B$15:$W$358, MATCH('O5 Details by Class &amp; Accounts'!BG$18, 'E2 Allocators'!$B$15:$W$15, 0),FALSE)*$E21)</f>
        <v>0</v>
      </c>
      <c r="BH21" s="2186">
        <f>IF(ISERROR(VLOOKUP(VLOOKUP($A21, 'E4 TB Allocation Details'!$A$18:$L$214, MATCH("Misc ID", 'E4 TB Allocation Details'!$A$18:$L$18, 0),FALSE), 'E2 Allocators'!$B$15:$W$358, MATCH('O5 Details by Class &amp; Accounts'!BH$18, 'E2 Allocators'!$B$15:$W$15, 0),FALSE)*$E21), 0, VLOOKUP(VLOOKUP($A21, 'E4 TB Allocation Details'!$A$18:$L$214, MATCH("Misc ID", 'E4 TB Allocation Details'!$A$18:$L$18, 0),FALSE), 'E2 Allocators'!$B$15:$W$358, MATCH('O5 Details by Class &amp; Accounts'!BH$18, 'E2 Allocators'!$B$15:$W$15, 0),FALSE)*$E21)</f>
        <v>0</v>
      </c>
      <c r="BI21" s="2186">
        <f>IF(ISERROR(VLOOKUP(VLOOKUP($A21, 'E4 TB Allocation Details'!$A$18:$L$214, MATCH("Misc ID", 'E4 TB Allocation Details'!$A$18:$L$18, 0),FALSE), 'E2 Allocators'!$B$15:$W$358, MATCH('O5 Details by Class &amp; Accounts'!BI$18, 'E2 Allocators'!$B$15:$W$15, 0),FALSE)*$E21), 0, VLOOKUP(VLOOKUP($A21, 'E4 TB Allocation Details'!$A$18:$L$214, MATCH("Misc ID", 'E4 TB Allocation Details'!$A$18:$L$18, 0),FALSE), 'E2 Allocators'!$B$15:$W$358, MATCH('O5 Details by Class &amp; Accounts'!BI$18, 'E2 Allocators'!$B$15:$W$15, 0),FALSE)*$E21)</f>
        <v>0</v>
      </c>
      <c r="BJ21" s="2186">
        <f>IF(ISERROR(VLOOKUP(VLOOKUP($A21, 'E4 TB Allocation Details'!$A$18:$L$214, MATCH("Misc ID", 'E4 TB Allocation Details'!$A$18:$L$18, 0),FALSE), 'E2 Allocators'!$B$15:$W$358, MATCH('O5 Details by Class &amp; Accounts'!BJ$18, 'E2 Allocators'!$B$15:$W$15, 0),FALSE)*$E21), 0, VLOOKUP(VLOOKUP($A21, 'E4 TB Allocation Details'!$A$18:$L$214, MATCH("Misc ID", 'E4 TB Allocation Details'!$A$18:$L$18, 0),FALSE), 'E2 Allocators'!$B$15:$W$358, MATCH('O5 Details by Class &amp; Accounts'!BJ$18, 'E2 Allocators'!$B$15:$W$15, 0),FALSE)*$E21)</f>
        <v>0</v>
      </c>
      <c r="BK21" s="2186">
        <f>IF(ISERROR(VLOOKUP(VLOOKUP($A21, 'E4 TB Allocation Details'!$A$18:$L$214, MATCH("Misc ID", 'E4 TB Allocation Details'!$A$18:$L$18, 0),FALSE), 'E2 Allocators'!$B$15:$W$358, MATCH('O5 Details by Class &amp; Accounts'!BK$18, 'E2 Allocators'!$B$15:$W$15, 0),FALSE)*$E21), 0, VLOOKUP(VLOOKUP($A21, 'E4 TB Allocation Details'!$A$18:$L$214, MATCH("Misc ID", 'E4 TB Allocation Details'!$A$18:$L$18, 0),FALSE), 'E2 Allocators'!$B$15:$W$358, MATCH('O5 Details by Class &amp; Accounts'!BK$18, 'E2 Allocators'!$B$15:$W$15, 0),FALSE)*$E21)</f>
        <v>0</v>
      </c>
      <c r="BL21" s="2186">
        <f>IF(ISERROR(VLOOKUP(VLOOKUP($A21, 'E4 TB Allocation Details'!$A$18:$L$214, MATCH("Misc ID", 'E4 TB Allocation Details'!$A$18:$L$18, 0),FALSE), 'E2 Allocators'!$B$15:$W$358, MATCH('O5 Details by Class &amp; Accounts'!BL$18, 'E2 Allocators'!$B$15:$W$15, 0),FALSE)*$E21), 0, VLOOKUP(VLOOKUP($A21, 'E4 TB Allocation Details'!$A$18:$L$214, MATCH("Misc ID", 'E4 TB Allocation Details'!$A$18:$L$18, 0),FALSE), 'E2 Allocators'!$B$15:$W$358, MATCH('O5 Details by Class &amp; Accounts'!BL$18, 'E2 Allocators'!$B$15:$W$15, 0),FALSE)*$E21)</f>
        <v>0</v>
      </c>
      <c r="BM21" s="2186">
        <f>IF(ISERROR(VLOOKUP(VLOOKUP($A21, 'E4 TB Allocation Details'!$A$18:$L$214, MATCH("Misc ID", 'E4 TB Allocation Details'!$A$18:$L$18, 0),FALSE), 'E2 Allocators'!$B$15:$W$358, MATCH('O5 Details by Class &amp; Accounts'!BM$18, 'E2 Allocators'!$B$15:$W$15, 0),FALSE)*$E21), 0, VLOOKUP(VLOOKUP($A21, 'E4 TB Allocation Details'!$A$18:$L$214, MATCH("Misc ID", 'E4 TB Allocation Details'!$A$18:$L$18, 0),FALSE), 'E2 Allocators'!$B$15:$W$358, MATCH('O5 Details by Class &amp; Accounts'!BM$18, 'E2 Allocators'!$B$15:$W$15, 0),FALSE)*$E21)</f>
        <v>0</v>
      </c>
      <c r="BN21" s="2186">
        <f>IF(ISERROR(VLOOKUP(VLOOKUP($A21, 'E4 TB Allocation Details'!$A$18:$L$214, MATCH("Misc ID", 'E4 TB Allocation Details'!$A$18:$L$18, 0),FALSE), 'E2 Allocators'!$B$15:$W$358, MATCH('O5 Details by Class &amp; Accounts'!BN$18, 'E2 Allocators'!$B$15:$W$15, 0),FALSE)*$E21), 0, VLOOKUP(VLOOKUP($A21, 'E4 TB Allocation Details'!$A$18:$L$214, MATCH("Misc ID", 'E4 TB Allocation Details'!$A$18:$L$18, 0),FALSE), 'E2 Allocators'!$B$15:$W$358, MATCH('O5 Details by Class &amp; Accounts'!BN$18, 'E2 Allocators'!$B$15:$W$15, 0),FALSE)*$E21)</f>
        <v>0</v>
      </c>
      <c r="BO21" s="2186">
        <f>IF(ISERROR(VLOOKUP(VLOOKUP($A21, 'E4 TB Allocation Details'!$A$18:$L$214, MATCH("Misc ID", 'E4 TB Allocation Details'!$A$18:$L$18, 0),FALSE), 'E2 Allocators'!$B$15:$W$358, MATCH('O5 Details by Class &amp; Accounts'!BO$18, 'E2 Allocators'!$B$15:$W$15, 0),FALSE)*$E21), 0, VLOOKUP(VLOOKUP($A21, 'E4 TB Allocation Details'!$A$18:$L$214, MATCH("Misc ID", 'E4 TB Allocation Details'!$A$18:$L$18, 0),FALSE), 'E2 Allocators'!$B$15:$W$358, MATCH('O5 Details by Class &amp; Accounts'!BO$18, 'E2 Allocators'!$B$15:$W$15, 0),FALSE)*$E21)</f>
        <v>0</v>
      </c>
      <c r="BP21" s="2186">
        <f>IF(ISERROR(VLOOKUP(VLOOKUP($A21, 'E4 TB Allocation Details'!$A$18:$L$214, MATCH("Misc ID", 'E4 TB Allocation Details'!$A$18:$L$18, 0),FALSE), 'E2 Allocators'!$B$15:$W$358, MATCH('O5 Details by Class &amp; Accounts'!BP$18, 'E2 Allocators'!$B$15:$W$15, 0),FALSE)*$E21), 0, VLOOKUP(VLOOKUP($A21, 'E4 TB Allocation Details'!$A$18:$L$214, MATCH("Misc ID", 'E4 TB Allocation Details'!$A$18:$L$18, 0),FALSE), 'E2 Allocators'!$B$15:$W$358, MATCH('O5 Details by Class &amp; Accounts'!BP$18, 'E2 Allocators'!$B$15:$W$15, 0),FALSE)*$E21)</f>
        <v>0</v>
      </c>
      <c r="BQ21" s="2186">
        <f>IF(ISERROR(VLOOKUP(VLOOKUP($A21, 'E4 TB Allocation Details'!$A$18:$L$214, MATCH("Misc ID", 'E4 TB Allocation Details'!$A$18:$L$18, 0),FALSE), 'E2 Allocators'!$B$15:$W$358, MATCH('O5 Details by Class &amp; Accounts'!BQ$18, 'E2 Allocators'!$B$15:$W$15, 0),FALSE)*$E21), 0, VLOOKUP(VLOOKUP($A21, 'E4 TB Allocation Details'!$A$18:$L$214, MATCH("Misc ID", 'E4 TB Allocation Details'!$A$18:$L$18, 0),FALSE), 'E2 Allocators'!$B$15:$W$358, MATCH('O5 Details by Class &amp; Accounts'!BQ$18, 'E2 Allocators'!$B$15:$W$15, 0),FALSE)*$E21)</f>
        <v>0</v>
      </c>
      <c r="BR21" s="2186">
        <f>IF(ISERROR(VLOOKUP(VLOOKUP($A21, 'E4 TB Allocation Details'!$A$18:$L$214, MATCH("Misc ID", 'E4 TB Allocation Details'!$A$18:$L$18, 0),FALSE), 'E2 Allocators'!$B$15:$W$358, MATCH('O5 Details by Class &amp; Accounts'!BR$18, 'E2 Allocators'!$B$15:$W$15, 0),FALSE)*$E21), 0, VLOOKUP(VLOOKUP($A21, 'E4 TB Allocation Details'!$A$18:$L$214, MATCH("Misc ID", 'E4 TB Allocation Details'!$A$18:$L$18, 0),FALSE), 'E2 Allocators'!$B$15:$W$358, MATCH('O5 Details by Class &amp; Accounts'!BR$18, 'E2 Allocators'!$B$15:$W$15, 0),FALSE)*$E21)</f>
        <v>0</v>
      </c>
      <c r="BS21" s="2186">
        <f t="shared" si="3"/>
        <v>0</v>
      </c>
      <c r="BT21" s="2186">
        <f>IF(ISERROR(VLOOKUP(VLOOKUP($A21, 'E4 TB Allocation Details'!$A$18:$L$214, MATCH("A &amp; G ID", 'E4 TB Allocation Details'!$A$18:$L$18, 0),FALSE), 'E2 Allocators'!$B$15:$W$358, MATCH('O5 Details by Class &amp; Accounts'!BT$18, 'E2 Allocators'!$B$15:$W$15, 0),FALSE)*$E21), 0, VLOOKUP(VLOOKUP($A21, 'E4 TB Allocation Details'!$A$18:$L$214, MATCH("A &amp; G ID", 'E4 TB Allocation Details'!$A$18:$L$18, 0),FALSE), 'E2 Allocators'!$B$15:$W$358, MATCH('O5 Details by Class &amp; Accounts'!BT$18, 'E2 Allocators'!$B$15:$W$15, 0),FALSE)*$E21)</f>
        <v>0</v>
      </c>
      <c r="BU21" s="2186">
        <f>IF(ISERROR(VLOOKUP(VLOOKUP($A21, 'E4 TB Allocation Details'!$A$18:$L$214, MATCH("A &amp; G ID", 'E4 TB Allocation Details'!$A$18:$L$18, 0),FALSE), 'E2 Allocators'!$B$15:$W$358, MATCH('O5 Details by Class &amp; Accounts'!BU$18, 'E2 Allocators'!$B$15:$W$15, 0),FALSE)*$E21), 0, VLOOKUP(VLOOKUP($A21, 'E4 TB Allocation Details'!$A$18:$L$214, MATCH("A &amp; G ID", 'E4 TB Allocation Details'!$A$18:$L$18, 0),FALSE), 'E2 Allocators'!$B$15:$W$358, MATCH('O5 Details by Class &amp; Accounts'!BU$18, 'E2 Allocators'!$B$15:$W$15, 0),FALSE)*$E21)</f>
        <v>0</v>
      </c>
      <c r="BV21" s="2186">
        <f>IF(ISERROR(VLOOKUP(VLOOKUP($A21, 'E4 TB Allocation Details'!$A$18:$L$214, MATCH("A &amp; G ID", 'E4 TB Allocation Details'!$A$18:$L$18, 0),FALSE), 'E2 Allocators'!$B$15:$W$358, MATCH('O5 Details by Class &amp; Accounts'!BV$18, 'E2 Allocators'!$B$15:$W$15, 0),FALSE)*$E21), 0, VLOOKUP(VLOOKUP($A21, 'E4 TB Allocation Details'!$A$18:$L$214, MATCH("A &amp; G ID", 'E4 TB Allocation Details'!$A$18:$L$18, 0),FALSE), 'E2 Allocators'!$B$15:$W$358, MATCH('O5 Details by Class &amp; Accounts'!BV$18, 'E2 Allocators'!$B$15:$W$15, 0),FALSE)*$E21)</f>
        <v>0</v>
      </c>
      <c r="BW21" s="2186">
        <f>IF(ISERROR(VLOOKUP(VLOOKUP($A21, 'E4 TB Allocation Details'!$A$18:$L$214, MATCH("A &amp; G ID", 'E4 TB Allocation Details'!$A$18:$L$18, 0),FALSE), 'E2 Allocators'!$B$15:$W$358, MATCH('O5 Details by Class &amp; Accounts'!BW$18, 'E2 Allocators'!$B$15:$W$15, 0),FALSE)*$E21), 0, VLOOKUP(VLOOKUP($A21, 'E4 TB Allocation Details'!$A$18:$L$214, MATCH("A &amp; G ID", 'E4 TB Allocation Details'!$A$18:$L$18, 0),FALSE), 'E2 Allocators'!$B$15:$W$358, MATCH('O5 Details by Class &amp; Accounts'!BW$18, 'E2 Allocators'!$B$15:$W$15, 0),FALSE)*$E21)</f>
        <v>0</v>
      </c>
      <c r="BX21" s="2186">
        <f>IF(ISERROR(VLOOKUP(VLOOKUP($A21, 'E4 TB Allocation Details'!$A$18:$L$214, MATCH("A &amp; G ID", 'E4 TB Allocation Details'!$A$18:$L$18, 0),FALSE), 'E2 Allocators'!$B$15:$W$358, MATCH('O5 Details by Class &amp; Accounts'!BX$18, 'E2 Allocators'!$B$15:$W$15, 0),FALSE)*$E21), 0, VLOOKUP(VLOOKUP($A21, 'E4 TB Allocation Details'!$A$18:$L$214, MATCH("A &amp; G ID", 'E4 TB Allocation Details'!$A$18:$L$18, 0),FALSE), 'E2 Allocators'!$B$15:$W$358, MATCH('O5 Details by Class &amp; Accounts'!BX$18, 'E2 Allocators'!$B$15:$W$15, 0),FALSE)*$E21)</f>
        <v>0</v>
      </c>
      <c r="BY21" s="2186">
        <f>IF(ISERROR(VLOOKUP(VLOOKUP($A21, 'E4 TB Allocation Details'!$A$18:$L$214, MATCH("A &amp; G ID", 'E4 TB Allocation Details'!$A$18:$L$18, 0),FALSE), 'E2 Allocators'!$B$15:$W$358, MATCH('O5 Details by Class &amp; Accounts'!BY$18, 'E2 Allocators'!$B$15:$W$15, 0),FALSE)*$E21), 0, VLOOKUP(VLOOKUP($A21, 'E4 TB Allocation Details'!$A$18:$L$214, MATCH("A &amp; G ID", 'E4 TB Allocation Details'!$A$18:$L$18, 0),FALSE), 'E2 Allocators'!$B$15:$W$358, MATCH('O5 Details by Class &amp; Accounts'!BY$18, 'E2 Allocators'!$B$15:$W$15, 0),FALSE)*$E21)</f>
        <v>0</v>
      </c>
      <c r="BZ21" s="2186">
        <f>IF(ISERROR(VLOOKUP(VLOOKUP($A21, 'E4 TB Allocation Details'!$A$18:$L$214, MATCH("A &amp; G ID", 'E4 TB Allocation Details'!$A$18:$L$18, 0),FALSE), 'E2 Allocators'!$B$15:$W$358, MATCH('O5 Details by Class &amp; Accounts'!BZ$18, 'E2 Allocators'!$B$15:$W$15, 0),FALSE)*$E21), 0, VLOOKUP(VLOOKUP($A21, 'E4 TB Allocation Details'!$A$18:$L$214, MATCH("A &amp; G ID", 'E4 TB Allocation Details'!$A$18:$L$18, 0),FALSE), 'E2 Allocators'!$B$15:$W$358, MATCH('O5 Details by Class &amp; Accounts'!BZ$18, 'E2 Allocators'!$B$15:$W$15, 0),FALSE)*$E21)</f>
        <v>0</v>
      </c>
      <c r="CA21" s="2186">
        <f>IF(ISERROR(VLOOKUP(VLOOKUP($A21, 'E4 TB Allocation Details'!$A$18:$L$214, MATCH("A &amp; G ID", 'E4 TB Allocation Details'!$A$18:$L$18, 0),FALSE), 'E2 Allocators'!$B$15:$W$358, MATCH('O5 Details by Class &amp; Accounts'!CA$18, 'E2 Allocators'!$B$15:$W$15, 0),FALSE)*$E21), 0, VLOOKUP(VLOOKUP($A21, 'E4 TB Allocation Details'!$A$18:$L$214, MATCH("A &amp; G ID", 'E4 TB Allocation Details'!$A$18:$L$18, 0),FALSE), 'E2 Allocators'!$B$15:$W$358, MATCH('O5 Details by Class &amp; Accounts'!CA$18, 'E2 Allocators'!$B$15:$W$15, 0),FALSE)*$E21)</f>
        <v>0</v>
      </c>
      <c r="CB21" s="2186">
        <f>IF(ISERROR(VLOOKUP(VLOOKUP($A21, 'E4 TB Allocation Details'!$A$18:$L$214, MATCH("A &amp; G ID", 'E4 TB Allocation Details'!$A$18:$L$18, 0),FALSE), 'E2 Allocators'!$B$15:$W$358, MATCH('O5 Details by Class &amp; Accounts'!CB$18, 'E2 Allocators'!$B$15:$W$15, 0),FALSE)*$E21), 0, VLOOKUP(VLOOKUP($A21, 'E4 TB Allocation Details'!$A$18:$L$214, MATCH("A &amp; G ID", 'E4 TB Allocation Details'!$A$18:$L$18, 0),FALSE), 'E2 Allocators'!$B$15:$W$358, MATCH('O5 Details by Class &amp; Accounts'!CB$18, 'E2 Allocators'!$B$15:$W$15, 0),FALSE)*$E21)</f>
        <v>0</v>
      </c>
      <c r="CC21" s="2186">
        <f>IF(ISERROR(VLOOKUP(VLOOKUP($A21, 'E4 TB Allocation Details'!$A$18:$L$214, MATCH("A &amp; G ID", 'E4 TB Allocation Details'!$A$18:$L$18, 0),FALSE), 'E2 Allocators'!$B$15:$W$358, MATCH('O5 Details by Class &amp; Accounts'!CC$18, 'E2 Allocators'!$B$15:$W$15, 0),FALSE)*$E21), 0, VLOOKUP(VLOOKUP($A21, 'E4 TB Allocation Details'!$A$18:$L$214, MATCH("A &amp; G ID", 'E4 TB Allocation Details'!$A$18:$L$18, 0),FALSE), 'E2 Allocators'!$B$15:$W$358, MATCH('O5 Details by Class &amp; Accounts'!CC$18, 'E2 Allocators'!$B$15:$W$15, 0),FALSE)*$E21)</f>
        <v>0</v>
      </c>
      <c r="CD21" s="2186">
        <f>IF(ISERROR(VLOOKUP(VLOOKUP($A21, 'E4 TB Allocation Details'!$A$18:$L$214, MATCH("A &amp; G ID", 'E4 TB Allocation Details'!$A$18:$L$18, 0),FALSE), 'E2 Allocators'!$B$15:$W$358, MATCH('O5 Details by Class &amp; Accounts'!CD$18, 'E2 Allocators'!$B$15:$W$15, 0),FALSE)*$E21), 0, VLOOKUP(VLOOKUP($A21, 'E4 TB Allocation Details'!$A$18:$L$214, MATCH("A &amp; G ID", 'E4 TB Allocation Details'!$A$18:$L$18, 0),FALSE), 'E2 Allocators'!$B$15:$W$358, MATCH('O5 Details by Class &amp; Accounts'!CD$18, 'E2 Allocators'!$B$15:$W$15, 0),FALSE)*$E21)</f>
        <v>0</v>
      </c>
      <c r="CE21" s="2186">
        <f>IF(ISERROR(VLOOKUP(VLOOKUP($A21, 'E4 TB Allocation Details'!$A$18:$L$214, MATCH("A &amp; G ID", 'E4 TB Allocation Details'!$A$18:$L$18, 0),FALSE), 'E2 Allocators'!$B$15:$W$358, MATCH('O5 Details by Class &amp; Accounts'!CE$18, 'E2 Allocators'!$B$15:$W$15, 0),FALSE)*$E21), 0, VLOOKUP(VLOOKUP($A21, 'E4 TB Allocation Details'!$A$18:$L$214, MATCH("A &amp; G ID", 'E4 TB Allocation Details'!$A$18:$L$18, 0),FALSE), 'E2 Allocators'!$B$15:$W$358, MATCH('O5 Details by Class &amp; Accounts'!CE$18, 'E2 Allocators'!$B$15:$W$15, 0),FALSE)*$E21)</f>
        <v>0</v>
      </c>
      <c r="CF21" s="2186">
        <f>IF(ISERROR(VLOOKUP(VLOOKUP($A21, 'E4 TB Allocation Details'!$A$18:$L$214, MATCH("A &amp; G ID", 'E4 TB Allocation Details'!$A$18:$L$18, 0),FALSE), 'E2 Allocators'!$B$15:$W$358, MATCH('O5 Details by Class &amp; Accounts'!CF$18, 'E2 Allocators'!$B$15:$W$15, 0),FALSE)*$E21), 0, VLOOKUP(VLOOKUP($A21, 'E4 TB Allocation Details'!$A$18:$L$214, MATCH("A &amp; G ID", 'E4 TB Allocation Details'!$A$18:$L$18, 0),FALSE), 'E2 Allocators'!$B$15:$W$358, MATCH('O5 Details by Class &amp; Accounts'!CF$18, 'E2 Allocators'!$B$15:$W$15, 0),FALSE)*$E21)</f>
        <v>0</v>
      </c>
      <c r="CG21" s="2186">
        <f>IF(ISERROR(VLOOKUP(VLOOKUP($A21, 'E4 TB Allocation Details'!$A$18:$L$214, MATCH("A &amp; G ID", 'E4 TB Allocation Details'!$A$18:$L$18, 0),FALSE), 'E2 Allocators'!$B$15:$W$358, MATCH('O5 Details by Class &amp; Accounts'!CG$18, 'E2 Allocators'!$B$15:$W$15, 0),FALSE)*$E21), 0, VLOOKUP(VLOOKUP($A21, 'E4 TB Allocation Details'!$A$18:$L$214, MATCH("A &amp; G ID", 'E4 TB Allocation Details'!$A$18:$L$18, 0),FALSE), 'E2 Allocators'!$B$15:$W$358, MATCH('O5 Details by Class &amp; Accounts'!CG$18, 'E2 Allocators'!$B$15:$W$15, 0),FALSE)*$E21)</f>
        <v>0</v>
      </c>
      <c r="CH21" s="2186">
        <f>IF(ISERROR(VLOOKUP(VLOOKUP($A21, 'E4 TB Allocation Details'!$A$18:$L$214, MATCH("A &amp; G ID", 'E4 TB Allocation Details'!$A$18:$L$18, 0),FALSE), 'E2 Allocators'!$B$15:$W$358, MATCH('O5 Details by Class &amp; Accounts'!CH$18, 'E2 Allocators'!$B$15:$W$15, 0),FALSE)*$E21), 0, VLOOKUP(VLOOKUP($A21, 'E4 TB Allocation Details'!$A$18:$L$214, MATCH("A &amp; G ID", 'E4 TB Allocation Details'!$A$18:$L$18, 0),FALSE), 'E2 Allocators'!$B$15:$W$358, MATCH('O5 Details by Class &amp; Accounts'!CH$18, 'E2 Allocators'!$B$15:$W$15, 0),FALSE)*$E21)</f>
        <v>0</v>
      </c>
      <c r="CI21" s="2186">
        <f>IF(ISERROR(VLOOKUP(VLOOKUP($A21, 'E4 TB Allocation Details'!$A$18:$L$214, MATCH("A &amp; G ID", 'E4 TB Allocation Details'!$A$18:$L$18, 0),FALSE), 'E2 Allocators'!$B$15:$W$358, MATCH('O5 Details by Class &amp; Accounts'!CI$18, 'E2 Allocators'!$B$15:$W$15, 0),FALSE)*$E21), 0, VLOOKUP(VLOOKUP($A21, 'E4 TB Allocation Details'!$A$18:$L$214, MATCH("A &amp; G ID", 'E4 TB Allocation Details'!$A$18:$L$18, 0),FALSE), 'E2 Allocators'!$B$15:$W$358, MATCH('O5 Details by Class &amp; Accounts'!CI$18, 'E2 Allocators'!$B$15:$W$15, 0),FALSE)*$E21)</f>
        <v>0</v>
      </c>
      <c r="CJ21" s="2186">
        <f>IF(ISERROR(VLOOKUP(VLOOKUP($A21, 'E4 TB Allocation Details'!$A$18:$L$214, MATCH("A &amp; G ID", 'E4 TB Allocation Details'!$A$18:$L$18, 0),FALSE), 'E2 Allocators'!$B$15:$W$358, MATCH('O5 Details by Class &amp; Accounts'!CJ$18, 'E2 Allocators'!$B$15:$W$15, 0),FALSE)*$E21), 0, VLOOKUP(VLOOKUP($A21, 'E4 TB Allocation Details'!$A$18:$L$214, MATCH("A &amp; G ID", 'E4 TB Allocation Details'!$A$18:$L$18, 0),FALSE), 'E2 Allocators'!$B$15:$W$358, MATCH('O5 Details by Class &amp; Accounts'!CJ$18, 'E2 Allocators'!$B$15:$W$15, 0),FALSE)*$E21)</f>
        <v>0</v>
      </c>
      <c r="CK21" s="2186">
        <f>IF(ISERROR(VLOOKUP(VLOOKUP($A21, 'E4 TB Allocation Details'!$A$18:$L$214, MATCH("A &amp; G ID", 'E4 TB Allocation Details'!$A$18:$L$18, 0),FALSE), 'E2 Allocators'!$B$15:$W$358, MATCH('O5 Details by Class &amp; Accounts'!CK$18, 'E2 Allocators'!$B$15:$W$15, 0),FALSE)*$E21), 0, VLOOKUP(VLOOKUP($A21, 'E4 TB Allocation Details'!$A$18:$L$214, MATCH("A &amp; G ID", 'E4 TB Allocation Details'!$A$18:$L$18, 0),FALSE), 'E2 Allocators'!$B$15:$W$358, MATCH('O5 Details by Class &amp; Accounts'!CK$18, 'E2 Allocators'!$B$15:$W$15, 0),FALSE)*$E21)</f>
        <v>0</v>
      </c>
      <c r="CL21" s="2186">
        <f>IF(ISERROR(VLOOKUP(VLOOKUP($A21, 'E4 TB Allocation Details'!$A$18:$L$214, MATCH("A &amp; G ID", 'E4 TB Allocation Details'!$A$18:$L$18, 0),FALSE), 'E2 Allocators'!$B$15:$W$358, MATCH('O5 Details by Class &amp; Accounts'!CL$18, 'E2 Allocators'!$B$15:$W$15, 0),FALSE)*$E21), 0, VLOOKUP(VLOOKUP($A21, 'E4 TB Allocation Details'!$A$18:$L$214, MATCH("A &amp; G ID", 'E4 TB Allocation Details'!$A$18:$L$18, 0),FALSE), 'E2 Allocators'!$B$15:$W$358, MATCH('O5 Details by Class &amp; Accounts'!CL$18, 'E2 Allocators'!$B$15:$W$15, 0),FALSE)*$E21)</f>
        <v>0</v>
      </c>
      <c r="CM21" s="2186">
        <f>IF(ISERROR(VLOOKUP(VLOOKUP($A21, 'E4 TB Allocation Details'!$A$18:$L$214, MATCH("A &amp; G ID", 'E4 TB Allocation Details'!$A$18:$L$18, 0),FALSE), 'E2 Allocators'!$B$15:$W$358, MATCH('O5 Details by Class &amp; Accounts'!CM$18, 'E2 Allocators'!$B$15:$W$15, 0),FALSE)*$E21), 0, VLOOKUP(VLOOKUP($A21, 'E4 TB Allocation Details'!$A$18:$L$214, MATCH("A &amp; G ID", 'E4 TB Allocation Details'!$A$18:$L$18, 0),FALSE), 'E2 Allocators'!$B$15:$W$358, MATCH('O5 Details by Class &amp; Accounts'!CM$18, 'E2 Allocators'!$B$15:$W$15, 0),FALSE)*$E21)</f>
        <v>0</v>
      </c>
      <c r="CN21" s="2186">
        <f t="shared" ref="CN21:CN59" si="5">SUM(BT21:CM21)</f>
        <v>0</v>
      </c>
      <c r="CO21" s="2187">
        <f t="shared" si="4"/>
        <v>0</v>
      </c>
      <c r="CQ21" s="1625" t="e">
        <v>#N/A</v>
      </c>
    </row>
    <row r="22" spans="1:95" s="54" customFormat="1" ht="12.75" x14ac:dyDescent="0.2">
      <c r="A22" s="989" t="s">
        <v>815</v>
      </c>
      <c r="B22" s="990" t="s">
        <v>340</v>
      </c>
      <c r="C22" s="2184">
        <f>IF(ISERROR(VLOOKUP($A22,'I3 TB Data'!$A$19:$H$483,MATCH('O5 Details by Class &amp; Accounts'!$C$18, 'I3 TB Data'!$A$19:$H$19,0),0)), 0, VLOOKUP($A22,'I3 TB Data'!$A$19:$H$483,MATCH('O5 Details by Class &amp; Accounts'!$C$18,'I3 TB Data'!$A$19:$H$19,0),0))</f>
        <v>0</v>
      </c>
      <c r="D22" s="2185">
        <f>'I4 BO ASSETS'!E19</f>
        <v>0</v>
      </c>
      <c r="E22" s="2184">
        <f t="shared" ref="E22:E80" si="6">C22+D22</f>
        <v>0</v>
      </c>
      <c r="F22" s="2186">
        <f>IF(ISERROR(VLOOKUP($A22, 'E1 Categorization'!A33:E124, MATCH("Customer Component", 'E1 Categorization'!$A$33:$E$33,0), 0)), 0, IF(VLOOKUP($A22, 'E1 Categorization'!A33:E124, MATCH("Customer Component", 'E1 Categorization'!$A$33:$E$33,0), 0)=0, 'O5 Details by Class &amp; Accounts'!$E22, IF(AND(VLOOKUP($A22, 'E1 Categorization'!A33:E124, MATCH("Customer Component", 'E1 Categorization'!$A$33:$E$33,0), 0) &gt;0, VLOOKUP($A22, 'E1 Categorization'!A33:E124, MATCH("Customer Component", 'E1 Categorization'!$A$33:$E$33,0), 0)&lt;1), 'O5 Details by Class &amp; Accounts'!$E22*(1-VLOOKUP($A22, 'E1 Categorization'!A33:E124, MATCH("Customer Component", 'E1 Categorization'!$A$33:$E$33,0), 0)), 0)))</f>
        <v>0</v>
      </c>
      <c r="G22" s="2186">
        <f>IF(ISERROR(VLOOKUP($A22, 'E1 Categorization'!A33:E124, MATCH("Customer Component", 'E1 Categorization'!$A$33:$E$33,0), 0)),0, IF(VLOOKUP($A22, 'E1 Categorization'!A33:E124, MATCH("Customer Component", 'E1 Categorization'!$A$33:$E$33,0), 0)=0, 0, IF(AND(VLOOKUP($A22, 'E1 Categorization'!A33:E124, MATCH("Customer Component", 'E1 Categorization'!$A$33:$E$33,0), 0) &gt;0, VLOOKUP($A22, 'E1 Categorization'!A33:E124, MATCH("Customer Component", 'E1 Categorization'!$A$33:$E$33,0), 0)&lt;1), 'O5 Details by Class &amp; Accounts'!$E22*(VLOOKUP($A22, 'E1 Categorization'!A33:E124, MATCH("Customer Component", 'E1 Categorization'!$A$33:$E$33,0), 0)), 'O5 Details by Class &amp; Accounts'!$E22)))</f>
        <v>0</v>
      </c>
      <c r="H22" s="2186">
        <f t="shared" si="0"/>
        <v>0</v>
      </c>
      <c r="I22" s="2186">
        <f>IF(ISERROR(VLOOKUP(VLOOKUP($A22, 'E4 TB Allocation Details'!$A$18:$L$214, MATCH("Demand ID", 'E4 TB Allocation Details'!$A$18:$L$18, 0),FALSE), 'E2 Allocators'!$B$15:$W$358, MATCH('O5 Details by Class &amp; Accounts'!I$18, 'E2 Allocators'!$B$15:$W$15, 0),FALSE)*$F22), 0, VLOOKUP(VLOOKUP($A22, 'E4 TB Allocation Details'!$A$18:$L$214, MATCH("Demand ID", 'E4 TB Allocation Details'!$A$18:$L$18, 0),FALSE), 'E2 Allocators'!$B$15:$W$358, MATCH('O5 Details by Class &amp; Accounts'!I$18, 'E2 Allocators'!$B$15:$W$15, 0),FALSE)*$F22)</f>
        <v>0</v>
      </c>
      <c r="J22" s="2186">
        <f>IF(ISERROR(VLOOKUP(VLOOKUP($A22, 'E4 TB Allocation Details'!$A$18:$L$214, MATCH("Demand ID", 'E4 TB Allocation Details'!$A$18:$L$18, 0),FALSE), 'E2 Allocators'!$B$15:$W$358, MATCH('O5 Details by Class &amp; Accounts'!J$18, 'E2 Allocators'!$B$15:$W$15, 0),FALSE)*$F22), 0, VLOOKUP(VLOOKUP($A22, 'E4 TB Allocation Details'!$A$18:$L$214, MATCH("Demand ID", 'E4 TB Allocation Details'!$A$18:$L$18, 0),FALSE), 'E2 Allocators'!$B$15:$W$358, MATCH('O5 Details by Class &amp; Accounts'!J$18, 'E2 Allocators'!$B$15:$W$15, 0),FALSE)*$F22)</f>
        <v>0</v>
      </c>
      <c r="K22" s="2186">
        <f>IF(ISERROR(VLOOKUP(VLOOKUP($A22, 'E4 TB Allocation Details'!$A$18:$L$214, MATCH("Demand ID", 'E4 TB Allocation Details'!$A$18:$L$18, 0),FALSE), 'E2 Allocators'!$B$15:$W$358, MATCH('O5 Details by Class &amp; Accounts'!K$18, 'E2 Allocators'!$B$15:$W$15, 0),FALSE)*$F22), 0, VLOOKUP(VLOOKUP($A22, 'E4 TB Allocation Details'!$A$18:$L$214, MATCH("Demand ID", 'E4 TB Allocation Details'!$A$18:$L$18, 0),FALSE), 'E2 Allocators'!$B$15:$W$358, MATCH('O5 Details by Class &amp; Accounts'!K$18, 'E2 Allocators'!$B$15:$W$15, 0),FALSE)*$F22)</f>
        <v>0</v>
      </c>
      <c r="L22" s="2186">
        <f>IF(ISERROR(VLOOKUP(VLOOKUP($A22, 'E4 TB Allocation Details'!$A$18:$L$214, MATCH("Demand ID", 'E4 TB Allocation Details'!$A$18:$L$18, 0),FALSE), 'E2 Allocators'!$B$15:$W$358, MATCH('O5 Details by Class &amp; Accounts'!L$18, 'E2 Allocators'!$B$15:$W$15, 0),FALSE)*$F22), 0, VLOOKUP(VLOOKUP($A22, 'E4 TB Allocation Details'!$A$18:$L$214, MATCH("Demand ID", 'E4 TB Allocation Details'!$A$18:$L$18, 0),FALSE), 'E2 Allocators'!$B$15:$W$358, MATCH('O5 Details by Class &amp; Accounts'!L$18, 'E2 Allocators'!$B$15:$W$15, 0),FALSE)*$F22)</f>
        <v>0</v>
      </c>
      <c r="M22" s="2186">
        <f>IF(ISERROR(VLOOKUP(VLOOKUP($A22, 'E4 TB Allocation Details'!$A$18:$L$214, MATCH("Demand ID", 'E4 TB Allocation Details'!$A$18:$L$18, 0),FALSE), 'E2 Allocators'!$B$15:$W$358, MATCH('O5 Details by Class &amp; Accounts'!M$18, 'E2 Allocators'!$B$15:$W$15, 0),FALSE)*$F22), 0, VLOOKUP(VLOOKUP($A22, 'E4 TB Allocation Details'!$A$18:$L$214, MATCH("Demand ID", 'E4 TB Allocation Details'!$A$18:$L$18, 0),FALSE), 'E2 Allocators'!$B$15:$W$358, MATCH('O5 Details by Class &amp; Accounts'!M$18, 'E2 Allocators'!$B$15:$W$15, 0),FALSE)*$F22)</f>
        <v>0</v>
      </c>
      <c r="N22" s="2186">
        <f>IF(ISERROR(VLOOKUP(VLOOKUP($A22, 'E4 TB Allocation Details'!$A$18:$L$214, MATCH("Demand ID", 'E4 TB Allocation Details'!$A$18:$L$18, 0),FALSE), 'E2 Allocators'!$B$15:$W$358, MATCH('O5 Details by Class &amp; Accounts'!N$18, 'E2 Allocators'!$B$15:$W$15, 0),FALSE)*$F22), 0, VLOOKUP(VLOOKUP($A22, 'E4 TB Allocation Details'!$A$18:$L$214, MATCH("Demand ID", 'E4 TB Allocation Details'!$A$18:$L$18, 0),FALSE), 'E2 Allocators'!$B$15:$W$358, MATCH('O5 Details by Class &amp; Accounts'!N$18, 'E2 Allocators'!$B$15:$W$15, 0),FALSE)*$F22)</f>
        <v>0</v>
      </c>
      <c r="O22" s="2186">
        <f>IF(ISERROR(VLOOKUP(VLOOKUP($A22, 'E4 TB Allocation Details'!$A$18:$L$214, MATCH("Demand ID", 'E4 TB Allocation Details'!$A$18:$L$18, 0),FALSE), 'E2 Allocators'!$B$15:$W$358, MATCH('O5 Details by Class &amp; Accounts'!O$18, 'E2 Allocators'!$B$15:$W$15, 0),FALSE)*$F22), 0, VLOOKUP(VLOOKUP($A22, 'E4 TB Allocation Details'!$A$18:$L$214, MATCH("Demand ID", 'E4 TB Allocation Details'!$A$18:$L$18, 0),FALSE), 'E2 Allocators'!$B$15:$W$358, MATCH('O5 Details by Class &amp; Accounts'!O$18, 'E2 Allocators'!$B$15:$W$15, 0),FALSE)*$F22)</f>
        <v>0</v>
      </c>
      <c r="P22" s="2186">
        <f>IF(ISERROR(VLOOKUP(VLOOKUP($A22, 'E4 TB Allocation Details'!$A$18:$L$214, MATCH("Demand ID", 'E4 TB Allocation Details'!$A$18:$L$18, 0),FALSE), 'E2 Allocators'!$B$15:$W$358, MATCH('O5 Details by Class &amp; Accounts'!P$18, 'E2 Allocators'!$B$15:$W$15, 0),FALSE)*$F22), 0, VLOOKUP(VLOOKUP($A22, 'E4 TB Allocation Details'!$A$18:$L$214, MATCH("Demand ID", 'E4 TB Allocation Details'!$A$18:$L$18, 0),FALSE), 'E2 Allocators'!$B$15:$W$358, MATCH('O5 Details by Class &amp; Accounts'!P$18, 'E2 Allocators'!$B$15:$W$15, 0),FALSE)*$F22)</f>
        <v>0</v>
      </c>
      <c r="Q22" s="2186">
        <f>IF(ISERROR(VLOOKUP(VLOOKUP($A22, 'E4 TB Allocation Details'!$A$18:$L$214, MATCH("Demand ID", 'E4 TB Allocation Details'!$A$18:$L$18, 0),FALSE), 'E2 Allocators'!$B$15:$W$358, MATCH('O5 Details by Class &amp; Accounts'!Q$18, 'E2 Allocators'!$B$15:$W$15, 0),FALSE)*$F22), 0, VLOOKUP(VLOOKUP($A22, 'E4 TB Allocation Details'!$A$18:$L$214, MATCH("Demand ID", 'E4 TB Allocation Details'!$A$18:$L$18, 0),FALSE), 'E2 Allocators'!$B$15:$W$358, MATCH('O5 Details by Class &amp; Accounts'!Q$18, 'E2 Allocators'!$B$15:$W$15, 0),FALSE)*$F22)</f>
        <v>0</v>
      </c>
      <c r="R22" s="2186">
        <f>IF(ISERROR(VLOOKUP(VLOOKUP($A22, 'E4 TB Allocation Details'!$A$18:$L$214, MATCH("Demand ID", 'E4 TB Allocation Details'!$A$18:$L$18, 0),FALSE), 'E2 Allocators'!$B$15:$W$358, MATCH('O5 Details by Class &amp; Accounts'!R$18, 'E2 Allocators'!$B$15:$W$15, 0),FALSE)*$F22), 0, VLOOKUP(VLOOKUP($A22, 'E4 TB Allocation Details'!$A$18:$L$214, MATCH("Demand ID", 'E4 TB Allocation Details'!$A$18:$L$18, 0),FALSE), 'E2 Allocators'!$B$15:$W$358, MATCH('O5 Details by Class &amp; Accounts'!R$18, 'E2 Allocators'!$B$15:$W$15, 0),FALSE)*$F22)</f>
        <v>0</v>
      </c>
      <c r="S22" s="2186">
        <f>IF(ISERROR(VLOOKUP(VLOOKUP($A22, 'E4 TB Allocation Details'!$A$18:$L$214, MATCH("Demand ID", 'E4 TB Allocation Details'!$A$18:$L$18, 0),FALSE), 'E2 Allocators'!$B$15:$W$358, MATCH('O5 Details by Class &amp; Accounts'!S$18, 'E2 Allocators'!$B$15:$W$15, 0),FALSE)*$F22), 0, VLOOKUP(VLOOKUP($A22, 'E4 TB Allocation Details'!$A$18:$L$214, MATCH("Demand ID", 'E4 TB Allocation Details'!$A$18:$L$18, 0),FALSE), 'E2 Allocators'!$B$15:$W$358, MATCH('O5 Details by Class &amp; Accounts'!S$18, 'E2 Allocators'!$B$15:$W$15, 0),FALSE)*$F22)</f>
        <v>0</v>
      </c>
      <c r="T22" s="2186">
        <f>IF(ISERROR(VLOOKUP(VLOOKUP($A22, 'E4 TB Allocation Details'!$A$18:$L$214, MATCH("Demand ID", 'E4 TB Allocation Details'!$A$18:$L$18, 0),FALSE), 'E2 Allocators'!$B$15:$W$358, MATCH('O5 Details by Class &amp; Accounts'!T$18, 'E2 Allocators'!$B$15:$W$15, 0),FALSE)*$F22), 0, VLOOKUP(VLOOKUP($A22, 'E4 TB Allocation Details'!$A$18:$L$214, MATCH("Demand ID", 'E4 TB Allocation Details'!$A$18:$L$18, 0),FALSE), 'E2 Allocators'!$B$15:$W$358, MATCH('O5 Details by Class &amp; Accounts'!T$18, 'E2 Allocators'!$B$15:$W$15, 0),FALSE)*$F22)</f>
        <v>0</v>
      </c>
      <c r="U22" s="2186">
        <f>IF(ISERROR(VLOOKUP(VLOOKUP($A22, 'E4 TB Allocation Details'!$A$18:$L$214, MATCH("Demand ID", 'E4 TB Allocation Details'!$A$18:$L$18, 0),FALSE), 'E2 Allocators'!$B$15:$W$358, MATCH('O5 Details by Class &amp; Accounts'!U$18, 'E2 Allocators'!$B$15:$W$15, 0),FALSE)*$F22), 0, VLOOKUP(VLOOKUP($A22, 'E4 TB Allocation Details'!$A$18:$L$214, MATCH("Demand ID", 'E4 TB Allocation Details'!$A$18:$L$18, 0),FALSE), 'E2 Allocators'!$B$15:$W$358, MATCH('O5 Details by Class &amp; Accounts'!U$18, 'E2 Allocators'!$B$15:$W$15, 0),FALSE)*$F22)</f>
        <v>0</v>
      </c>
      <c r="V22" s="2186">
        <f>IF(ISERROR(VLOOKUP(VLOOKUP($A22, 'E4 TB Allocation Details'!$A$18:$L$214, MATCH("Demand ID", 'E4 TB Allocation Details'!$A$18:$L$18, 0),FALSE), 'E2 Allocators'!$B$15:$W$358, MATCH('O5 Details by Class &amp; Accounts'!V$18, 'E2 Allocators'!$B$15:$W$15, 0),FALSE)*$F22), 0, VLOOKUP(VLOOKUP($A22, 'E4 TB Allocation Details'!$A$18:$L$214, MATCH("Demand ID", 'E4 TB Allocation Details'!$A$18:$L$18, 0),FALSE), 'E2 Allocators'!$B$15:$W$358, MATCH('O5 Details by Class &amp; Accounts'!V$18, 'E2 Allocators'!$B$15:$W$15, 0),FALSE)*$F22)</f>
        <v>0</v>
      </c>
      <c r="W22" s="2186">
        <f>IF(ISERROR(VLOOKUP(VLOOKUP($A22, 'E4 TB Allocation Details'!$A$18:$L$214, MATCH("Demand ID", 'E4 TB Allocation Details'!$A$18:$L$18, 0),FALSE), 'E2 Allocators'!$B$15:$W$358, MATCH('O5 Details by Class &amp; Accounts'!W$18, 'E2 Allocators'!$B$15:$W$15, 0),FALSE)*$F22), 0, VLOOKUP(VLOOKUP($A22, 'E4 TB Allocation Details'!$A$18:$L$214, MATCH("Demand ID", 'E4 TB Allocation Details'!$A$18:$L$18, 0),FALSE), 'E2 Allocators'!$B$15:$W$358, MATCH('O5 Details by Class &amp; Accounts'!W$18, 'E2 Allocators'!$B$15:$W$15, 0),FALSE)*$F22)</f>
        <v>0</v>
      </c>
      <c r="X22" s="2186">
        <f>IF(ISERROR(VLOOKUP(VLOOKUP($A22, 'E4 TB Allocation Details'!$A$18:$L$214, MATCH("Demand ID", 'E4 TB Allocation Details'!$A$18:$L$18, 0),FALSE), 'E2 Allocators'!$B$15:$W$358, MATCH('O5 Details by Class &amp; Accounts'!X$18, 'E2 Allocators'!$B$15:$W$15, 0),FALSE)*$F22), 0, VLOOKUP(VLOOKUP($A22, 'E4 TB Allocation Details'!$A$18:$L$214, MATCH("Demand ID", 'E4 TB Allocation Details'!$A$18:$L$18, 0),FALSE), 'E2 Allocators'!$B$15:$W$358, MATCH('O5 Details by Class &amp; Accounts'!X$18, 'E2 Allocators'!$B$15:$W$15, 0),FALSE)*$F22)</f>
        <v>0</v>
      </c>
      <c r="Y22" s="2186">
        <f>IF(ISERROR(VLOOKUP(VLOOKUP($A22, 'E4 TB Allocation Details'!$A$18:$L$214, MATCH("Demand ID", 'E4 TB Allocation Details'!$A$18:$L$18, 0),FALSE), 'E2 Allocators'!$B$15:$W$358, MATCH('O5 Details by Class &amp; Accounts'!Y$18, 'E2 Allocators'!$B$15:$W$15, 0),FALSE)*$F22), 0, VLOOKUP(VLOOKUP($A22, 'E4 TB Allocation Details'!$A$18:$L$214, MATCH("Demand ID", 'E4 TB Allocation Details'!$A$18:$L$18, 0),FALSE), 'E2 Allocators'!$B$15:$W$358, MATCH('O5 Details by Class &amp; Accounts'!Y$18, 'E2 Allocators'!$B$15:$W$15, 0),FALSE)*$F22)</f>
        <v>0</v>
      </c>
      <c r="Z22" s="2186">
        <f>IF(ISERROR(VLOOKUP(VLOOKUP($A22, 'E4 TB Allocation Details'!$A$18:$L$214, MATCH("Demand ID", 'E4 TB Allocation Details'!$A$18:$L$18, 0),FALSE), 'E2 Allocators'!$B$15:$W$358, MATCH('O5 Details by Class &amp; Accounts'!Z$18, 'E2 Allocators'!$B$15:$W$15, 0),FALSE)*$F22), 0, VLOOKUP(VLOOKUP($A22, 'E4 TB Allocation Details'!$A$18:$L$214, MATCH("Demand ID", 'E4 TB Allocation Details'!$A$18:$L$18, 0),FALSE), 'E2 Allocators'!$B$15:$W$358, MATCH('O5 Details by Class &amp; Accounts'!Z$18, 'E2 Allocators'!$B$15:$W$15, 0),FALSE)*$F22)</f>
        <v>0</v>
      </c>
      <c r="AA22" s="2186">
        <f>IF(ISERROR(VLOOKUP(VLOOKUP($A22, 'E4 TB Allocation Details'!$A$18:$L$214, MATCH("Demand ID", 'E4 TB Allocation Details'!$A$18:$L$18, 0),FALSE), 'E2 Allocators'!$B$15:$W$358, MATCH('O5 Details by Class &amp; Accounts'!AA$18, 'E2 Allocators'!$B$15:$W$15, 0),FALSE)*$F22), 0, VLOOKUP(VLOOKUP($A22, 'E4 TB Allocation Details'!$A$18:$L$214, MATCH("Demand ID", 'E4 TB Allocation Details'!$A$18:$L$18, 0),FALSE), 'E2 Allocators'!$B$15:$W$358, MATCH('O5 Details by Class &amp; Accounts'!AA$18, 'E2 Allocators'!$B$15:$W$15, 0),FALSE)*$F22)</f>
        <v>0</v>
      </c>
      <c r="AB22" s="2186">
        <f>IF(ISERROR(VLOOKUP(VLOOKUP($A22, 'E4 TB Allocation Details'!$A$18:$L$214, MATCH("Demand ID", 'E4 TB Allocation Details'!$A$18:$L$18, 0),FALSE), 'E2 Allocators'!$B$15:$W$358, MATCH('O5 Details by Class &amp; Accounts'!AB$18, 'E2 Allocators'!$B$15:$W$15, 0),FALSE)*$F22), 0, VLOOKUP(VLOOKUP($A22, 'E4 TB Allocation Details'!$A$18:$L$214, MATCH("Demand ID", 'E4 TB Allocation Details'!$A$18:$L$18, 0),FALSE), 'E2 Allocators'!$B$15:$W$358, MATCH('O5 Details by Class &amp; Accounts'!AB$18, 'E2 Allocators'!$B$15:$W$15, 0),FALSE)*$F22)</f>
        <v>0</v>
      </c>
      <c r="AC22" s="2186">
        <f t="shared" si="1"/>
        <v>0</v>
      </c>
      <c r="AD22" s="2186">
        <f>IF(ISERROR(VLOOKUP(VLOOKUP($A22, 'E4 TB Allocation Details'!$A$18:$L$214, MATCH("Customer ID", 'E4 TB Allocation Details'!$A$18:$L$18, 0),FALSE), 'E2 Allocators'!$B$15:$W$358, MATCH('O5 Details by Class &amp; Accounts'!AD$18, 'E2 Allocators'!$B$15:$W$15, 0),FALSE)*$G22), 0, VLOOKUP(VLOOKUP($A22, 'E4 TB Allocation Details'!$A$18:$L$214, MATCH("Customer ID", 'E4 TB Allocation Details'!$A$18:$L$18, 0),FALSE), 'E2 Allocators'!$B$15:$W$358, MATCH('O5 Details by Class &amp; Accounts'!AD$18, 'E2 Allocators'!$B$15:$W$15, 0),FALSE)*$G22)</f>
        <v>0</v>
      </c>
      <c r="AE22" s="2186">
        <f>IF(ISERROR(VLOOKUP(VLOOKUP($A22, 'E4 TB Allocation Details'!$A$18:$L$214, MATCH("Customer ID", 'E4 TB Allocation Details'!$A$18:$L$18, 0),FALSE), 'E2 Allocators'!$B$15:$W$358, MATCH('O5 Details by Class &amp; Accounts'!AE$18, 'E2 Allocators'!$B$15:$W$15, 0),FALSE)*$G22), 0, VLOOKUP(VLOOKUP($A22, 'E4 TB Allocation Details'!$A$18:$L$214, MATCH("Customer ID", 'E4 TB Allocation Details'!$A$18:$L$18, 0),FALSE), 'E2 Allocators'!$B$15:$W$358, MATCH('O5 Details by Class &amp; Accounts'!AE$18, 'E2 Allocators'!$B$15:$W$15, 0),FALSE)*$G22)</f>
        <v>0</v>
      </c>
      <c r="AF22" s="2186">
        <f>IF(ISERROR(VLOOKUP(VLOOKUP($A22, 'E4 TB Allocation Details'!$A$18:$L$214, MATCH("Customer ID", 'E4 TB Allocation Details'!$A$18:$L$18, 0),FALSE), 'E2 Allocators'!$B$15:$W$358, MATCH('O5 Details by Class &amp; Accounts'!AF$18, 'E2 Allocators'!$B$15:$W$15, 0),FALSE)*$G22), 0, VLOOKUP(VLOOKUP($A22, 'E4 TB Allocation Details'!$A$18:$L$214, MATCH("Customer ID", 'E4 TB Allocation Details'!$A$18:$L$18, 0),FALSE), 'E2 Allocators'!$B$15:$W$358, MATCH('O5 Details by Class &amp; Accounts'!AF$18, 'E2 Allocators'!$B$15:$W$15, 0),FALSE)*$G22)</f>
        <v>0</v>
      </c>
      <c r="AG22" s="2186">
        <f>IF(ISERROR(VLOOKUP(VLOOKUP($A22, 'E4 TB Allocation Details'!$A$18:$L$214, MATCH("Customer ID", 'E4 TB Allocation Details'!$A$18:$L$18, 0),FALSE), 'E2 Allocators'!$B$15:$W$358, MATCH('O5 Details by Class &amp; Accounts'!AG$18, 'E2 Allocators'!$B$15:$W$15, 0),FALSE)*$G22), 0, VLOOKUP(VLOOKUP($A22, 'E4 TB Allocation Details'!$A$18:$L$214, MATCH("Customer ID", 'E4 TB Allocation Details'!$A$18:$L$18, 0),FALSE), 'E2 Allocators'!$B$15:$W$358, MATCH('O5 Details by Class &amp; Accounts'!AG$18, 'E2 Allocators'!$B$15:$W$15, 0),FALSE)*$G22)</f>
        <v>0</v>
      </c>
      <c r="AH22" s="2186">
        <f>IF(ISERROR(VLOOKUP(VLOOKUP($A22, 'E4 TB Allocation Details'!$A$18:$L$214, MATCH("Customer ID", 'E4 TB Allocation Details'!$A$18:$L$18, 0),FALSE), 'E2 Allocators'!$B$15:$W$358, MATCH('O5 Details by Class &amp; Accounts'!AH$18, 'E2 Allocators'!$B$15:$W$15, 0),FALSE)*$G22), 0, VLOOKUP(VLOOKUP($A22, 'E4 TB Allocation Details'!$A$18:$L$214, MATCH("Customer ID", 'E4 TB Allocation Details'!$A$18:$L$18, 0),FALSE), 'E2 Allocators'!$B$15:$W$358, MATCH('O5 Details by Class &amp; Accounts'!AH$18, 'E2 Allocators'!$B$15:$W$15, 0),FALSE)*$G22)</f>
        <v>0</v>
      </c>
      <c r="AI22" s="2186">
        <f>IF(ISERROR(VLOOKUP(VLOOKUP($A22, 'E4 TB Allocation Details'!$A$18:$L$214, MATCH("Customer ID", 'E4 TB Allocation Details'!$A$18:$L$18, 0),FALSE), 'E2 Allocators'!$B$15:$W$358, MATCH('O5 Details by Class &amp; Accounts'!AI$18, 'E2 Allocators'!$B$15:$W$15, 0),FALSE)*$G22), 0, VLOOKUP(VLOOKUP($A22, 'E4 TB Allocation Details'!$A$18:$L$214, MATCH("Customer ID", 'E4 TB Allocation Details'!$A$18:$L$18, 0),FALSE), 'E2 Allocators'!$B$15:$W$358, MATCH('O5 Details by Class &amp; Accounts'!AI$18, 'E2 Allocators'!$B$15:$W$15, 0),FALSE)*$G22)</f>
        <v>0</v>
      </c>
      <c r="AJ22" s="2186">
        <f>IF(ISERROR(VLOOKUP(VLOOKUP($A22, 'E4 TB Allocation Details'!$A$18:$L$214, MATCH("Customer ID", 'E4 TB Allocation Details'!$A$18:$L$18, 0),FALSE), 'E2 Allocators'!$B$15:$W$358, MATCH('O5 Details by Class &amp; Accounts'!AJ$18, 'E2 Allocators'!$B$15:$W$15, 0),FALSE)*$G22), 0, VLOOKUP(VLOOKUP($A22, 'E4 TB Allocation Details'!$A$18:$L$214, MATCH("Customer ID", 'E4 TB Allocation Details'!$A$18:$L$18, 0),FALSE), 'E2 Allocators'!$B$15:$W$358, MATCH('O5 Details by Class &amp; Accounts'!AJ$18, 'E2 Allocators'!$B$15:$W$15, 0),FALSE)*$G22)</f>
        <v>0</v>
      </c>
      <c r="AK22" s="2186">
        <f>IF(ISERROR(VLOOKUP(VLOOKUP($A22, 'E4 TB Allocation Details'!$A$18:$L$214, MATCH("Customer ID", 'E4 TB Allocation Details'!$A$18:$L$18, 0),FALSE), 'E2 Allocators'!$B$15:$W$358, MATCH('O5 Details by Class &amp; Accounts'!AK$18, 'E2 Allocators'!$B$15:$W$15, 0),FALSE)*$G22), 0, VLOOKUP(VLOOKUP($A22, 'E4 TB Allocation Details'!$A$18:$L$214, MATCH("Customer ID", 'E4 TB Allocation Details'!$A$18:$L$18, 0),FALSE), 'E2 Allocators'!$B$15:$W$358, MATCH('O5 Details by Class &amp; Accounts'!AK$18, 'E2 Allocators'!$B$15:$W$15, 0),FALSE)*$G22)</f>
        <v>0</v>
      </c>
      <c r="AL22" s="2186">
        <f>IF(ISERROR(VLOOKUP(VLOOKUP($A22, 'E4 TB Allocation Details'!$A$18:$L$214, MATCH("Customer ID", 'E4 TB Allocation Details'!$A$18:$L$18, 0),FALSE), 'E2 Allocators'!$B$15:$W$358, MATCH('O5 Details by Class &amp; Accounts'!AL$18, 'E2 Allocators'!$B$15:$W$15, 0),FALSE)*$G22), 0, VLOOKUP(VLOOKUP($A22, 'E4 TB Allocation Details'!$A$18:$L$214, MATCH("Customer ID", 'E4 TB Allocation Details'!$A$18:$L$18, 0),FALSE), 'E2 Allocators'!$B$15:$W$358, MATCH('O5 Details by Class &amp; Accounts'!AL$18, 'E2 Allocators'!$B$15:$W$15, 0),FALSE)*$G22)</f>
        <v>0</v>
      </c>
      <c r="AM22" s="2186">
        <f>IF(ISERROR(VLOOKUP(VLOOKUP($A22, 'E4 TB Allocation Details'!$A$18:$L$214, MATCH("Customer ID", 'E4 TB Allocation Details'!$A$18:$L$18, 0),FALSE), 'E2 Allocators'!$B$15:$W$358, MATCH('O5 Details by Class &amp; Accounts'!AM$18, 'E2 Allocators'!$B$15:$W$15, 0),FALSE)*$G22), 0, VLOOKUP(VLOOKUP($A22, 'E4 TB Allocation Details'!$A$18:$L$214, MATCH("Customer ID", 'E4 TB Allocation Details'!$A$18:$L$18, 0),FALSE), 'E2 Allocators'!$B$15:$W$358, MATCH('O5 Details by Class &amp; Accounts'!AM$18, 'E2 Allocators'!$B$15:$W$15, 0),FALSE)*$G22)</f>
        <v>0</v>
      </c>
      <c r="AN22" s="2186">
        <f>IF(ISERROR(VLOOKUP(VLOOKUP($A22, 'E4 TB Allocation Details'!$A$18:$L$214, MATCH("Customer ID", 'E4 TB Allocation Details'!$A$18:$L$18, 0),FALSE), 'E2 Allocators'!$B$15:$W$358, MATCH('O5 Details by Class &amp; Accounts'!AN$18, 'E2 Allocators'!$B$15:$W$15, 0),FALSE)*$G22), 0, VLOOKUP(VLOOKUP($A22, 'E4 TB Allocation Details'!$A$18:$L$214, MATCH("Customer ID", 'E4 TB Allocation Details'!$A$18:$L$18, 0),FALSE), 'E2 Allocators'!$B$15:$W$358, MATCH('O5 Details by Class &amp; Accounts'!AN$18, 'E2 Allocators'!$B$15:$W$15, 0),FALSE)*$G22)</f>
        <v>0</v>
      </c>
      <c r="AO22" s="2186">
        <f>IF(ISERROR(VLOOKUP(VLOOKUP($A22, 'E4 TB Allocation Details'!$A$18:$L$214, MATCH("Customer ID", 'E4 TB Allocation Details'!$A$18:$L$18, 0),FALSE), 'E2 Allocators'!$B$15:$W$358, MATCH('O5 Details by Class &amp; Accounts'!AO$18, 'E2 Allocators'!$B$15:$W$15, 0),FALSE)*$G22), 0, VLOOKUP(VLOOKUP($A22, 'E4 TB Allocation Details'!$A$18:$L$214, MATCH("Customer ID", 'E4 TB Allocation Details'!$A$18:$L$18, 0),FALSE), 'E2 Allocators'!$B$15:$W$358, MATCH('O5 Details by Class &amp; Accounts'!AO$18, 'E2 Allocators'!$B$15:$W$15, 0),FALSE)*$G22)</f>
        <v>0</v>
      </c>
      <c r="AP22" s="2186">
        <f>IF(ISERROR(VLOOKUP(VLOOKUP($A22, 'E4 TB Allocation Details'!$A$18:$L$214, MATCH("Customer ID", 'E4 TB Allocation Details'!$A$18:$L$18, 0),FALSE), 'E2 Allocators'!$B$15:$W$358, MATCH('O5 Details by Class &amp; Accounts'!AP$18, 'E2 Allocators'!$B$15:$W$15, 0),FALSE)*$G22), 0, VLOOKUP(VLOOKUP($A22, 'E4 TB Allocation Details'!$A$18:$L$214, MATCH("Customer ID", 'E4 TB Allocation Details'!$A$18:$L$18, 0),FALSE), 'E2 Allocators'!$B$15:$W$358, MATCH('O5 Details by Class &amp; Accounts'!AP$18, 'E2 Allocators'!$B$15:$W$15, 0),FALSE)*$G22)</f>
        <v>0</v>
      </c>
      <c r="AQ22" s="2186">
        <f>IF(ISERROR(VLOOKUP(VLOOKUP($A22, 'E4 TB Allocation Details'!$A$18:$L$214, MATCH("Customer ID", 'E4 TB Allocation Details'!$A$18:$L$18, 0),FALSE), 'E2 Allocators'!$B$15:$W$358, MATCH('O5 Details by Class &amp; Accounts'!AQ$18, 'E2 Allocators'!$B$15:$W$15, 0),FALSE)*$G22), 0, VLOOKUP(VLOOKUP($A22, 'E4 TB Allocation Details'!$A$18:$L$214, MATCH("Customer ID", 'E4 TB Allocation Details'!$A$18:$L$18, 0),FALSE), 'E2 Allocators'!$B$15:$W$358, MATCH('O5 Details by Class &amp; Accounts'!AQ$18, 'E2 Allocators'!$B$15:$W$15, 0),FALSE)*$G22)</f>
        <v>0</v>
      </c>
      <c r="AR22" s="2186">
        <f>IF(ISERROR(VLOOKUP(VLOOKUP($A22, 'E4 TB Allocation Details'!$A$18:$L$214, MATCH("Customer ID", 'E4 TB Allocation Details'!$A$18:$L$18, 0),FALSE), 'E2 Allocators'!$B$15:$W$358, MATCH('O5 Details by Class &amp; Accounts'!AR$18, 'E2 Allocators'!$B$15:$W$15, 0),FALSE)*$G22), 0, VLOOKUP(VLOOKUP($A22, 'E4 TB Allocation Details'!$A$18:$L$214, MATCH("Customer ID", 'E4 TB Allocation Details'!$A$18:$L$18, 0),FALSE), 'E2 Allocators'!$B$15:$W$358, MATCH('O5 Details by Class &amp; Accounts'!AR$18, 'E2 Allocators'!$B$15:$W$15, 0),FALSE)*$G22)</f>
        <v>0</v>
      </c>
      <c r="AS22" s="2186">
        <f>IF(ISERROR(VLOOKUP(VLOOKUP($A22, 'E4 TB Allocation Details'!$A$18:$L$214, MATCH("Customer ID", 'E4 TB Allocation Details'!$A$18:$L$18, 0),FALSE), 'E2 Allocators'!$B$15:$W$358, MATCH('O5 Details by Class &amp; Accounts'!AS$18, 'E2 Allocators'!$B$15:$W$15, 0),FALSE)*$G22), 0, VLOOKUP(VLOOKUP($A22, 'E4 TB Allocation Details'!$A$18:$L$214, MATCH("Customer ID", 'E4 TB Allocation Details'!$A$18:$L$18, 0),FALSE), 'E2 Allocators'!$B$15:$W$358, MATCH('O5 Details by Class &amp; Accounts'!AS$18, 'E2 Allocators'!$B$15:$W$15, 0),FALSE)*$G22)</f>
        <v>0</v>
      </c>
      <c r="AT22" s="2186">
        <f>IF(ISERROR(VLOOKUP(VLOOKUP($A22, 'E4 TB Allocation Details'!$A$18:$L$214, MATCH("Customer ID", 'E4 TB Allocation Details'!$A$18:$L$18, 0),FALSE), 'E2 Allocators'!$B$15:$W$358, MATCH('O5 Details by Class &amp; Accounts'!AT$18, 'E2 Allocators'!$B$15:$W$15, 0),FALSE)*$G22), 0, VLOOKUP(VLOOKUP($A22, 'E4 TB Allocation Details'!$A$18:$L$214, MATCH("Customer ID", 'E4 TB Allocation Details'!$A$18:$L$18, 0),FALSE), 'E2 Allocators'!$B$15:$W$358, MATCH('O5 Details by Class &amp; Accounts'!AT$18, 'E2 Allocators'!$B$15:$W$15, 0),FALSE)*$G22)</f>
        <v>0</v>
      </c>
      <c r="AU22" s="2186">
        <f>IF(ISERROR(VLOOKUP(VLOOKUP($A22, 'E4 TB Allocation Details'!$A$18:$L$214, MATCH("Customer ID", 'E4 TB Allocation Details'!$A$18:$L$18, 0),FALSE), 'E2 Allocators'!$B$15:$W$358, MATCH('O5 Details by Class &amp; Accounts'!AU$18, 'E2 Allocators'!$B$15:$W$15, 0),FALSE)*$G22), 0, VLOOKUP(VLOOKUP($A22, 'E4 TB Allocation Details'!$A$18:$L$214, MATCH("Customer ID", 'E4 TB Allocation Details'!$A$18:$L$18, 0),FALSE), 'E2 Allocators'!$B$15:$W$358, MATCH('O5 Details by Class &amp; Accounts'!AU$18, 'E2 Allocators'!$B$15:$W$15, 0),FALSE)*$G22)</f>
        <v>0</v>
      </c>
      <c r="AV22" s="2186">
        <f>IF(ISERROR(VLOOKUP(VLOOKUP($A22, 'E4 TB Allocation Details'!$A$18:$L$214, MATCH("Customer ID", 'E4 TB Allocation Details'!$A$18:$L$18, 0),FALSE), 'E2 Allocators'!$B$15:$W$358, MATCH('O5 Details by Class &amp; Accounts'!AV$18, 'E2 Allocators'!$B$15:$W$15, 0),FALSE)*$G22), 0, VLOOKUP(VLOOKUP($A22, 'E4 TB Allocation Details'!$A$18:$L$214, MATCH("Customer ID", 'E4 TB Allocation Details'!$A$18:$L$18, 0),FALSE), 'E2 Allocators'!$B$15:$W$358, MATCH('O5 Details by Class &amp; Accounts'!AV$18, 'E2 Allocators'!$B$15:$W$15, 0),FALSE)*$G22)</f>
        <v>0</v>
      </c>
      <c r="AW22" s="2186">
        <f>IF(ISERROR(VLOOKUP(VLOOKUP($A22, 'E4 TB Allocation Details'!$A$18:$L$214, MATCH("Customer ID", 'E4 TB Allocation Details'!$A$18:$L$18, 0),FALSE), 'E2 Allocators'!$B$15:$W$358, MATCH('O5 Details by Class &amp; Accounts'!AW$18, 'E2 Allocators'!$B$15:$W$15, 0),FALSE)*$G22), 0, VLOOKUP(VLOOKUP($A22, 'E4 TB Allocation Details'!$A$18:$L$214, MATCH("Customer ID", 'E4 TB Allocation Details'!$A$18:$L$18, 0),FALSE), 'E2 Allocators'!$B$15:$W$358, MATCH('O5 Details by Class &amp; Accounts'!AW$18, 'E2 Allocators'!$B$15:$W$15, 0),FALSE)*$G22)</f>
        <v>0</v>
      </c>
      <c r="AX22" s="2186">
        <f t="shared" si="2"/>
        <v>0</v>
      </c>
      <c r="AY22" s="2186">
        <f>IF(ISERROR(VLOOKUP(VLOOKUP($A22, 'E4 TB Allocation Details'!$A$18:$L$214, MATCH("Misc ID", 'E4 TB Allocation Details'!$A$18:$L$18, 0),FALSE), 'E2 Allocators'!$B$15:$W$358, MATCH('O5 Details by Class &amp; Accounts'!AY$18, 'E2 Allocators'!$B$15:$W$15, 0),FALSE)*$E22), 0, VLOOKUP(VLOOKUP($A22, 'E4 TB Allocation Details'!$A$18:$L$214, MATCH("Misc ID", 'E4 TB Allocation Details'!$A$18:$L$18, 0),FALSE), 'E2 Allocators'!$B$15:$W$358, MATCH('O5 Details by Class &amp; Accounts'!AY$18, 'E2 Allocators'!$B$15:$W$15, 0),FALSE)*$E22)</f>
        <v>0</v>
      </c>
      <c r="AZ22" s="2186">
        <f>IF(ISERROR(VLOOKUP(VLOOKUP($A22, 'E4 TB Allocation Details'!$A$18:$L$214, MATCH("Misc ID", 'E4 TB Allocation Details'!$A$18:$L$18, 0),FALSE), 'E2 Allocators'!$B$15:$W$358, MATCH('O5 Details by Class &amp; Accounts'!AZ$18, 'E2 Allocators'!$B$15:$W$15, 0),FALSE)*$E22), 0, VLOOKUP(VLOOKUP($A22, 'E4 TB Allocation Details'!$A$18:$L$214, MATCH("Misc ID", 'E4 TB Allocation Details'!$A$18:$L$18, 0),FALSE), 'E2 Allocators'!$B$15:$W$358, MATCH('O5 Details by Class &amp; Accounts'!AZ$18, 'E2 Allocators'!$B$15:$W$15, 0),FALSE)*$E22)</f>
        <v>0</v>
      </c>
      <c r="BA22" s="2186">
        <f>IF(ISERROR(VLOOKUP(VLOOKUP($A22, 'E4 TB Allocation Details'!$A$18:$L$214, MATCH("Misc ID", 'E4 TB Allocation Details'!$A$18:$L$18, 0),FALSE), 'E2 Allocators'!$B$15:$W$358, MATCH('O5 Details by Class &amp; Accounts'!BA$18, 'E2 Allocators'!$B$15:$W$15, 0),FALSE)*$E22), 0, VLOOKUP(VLOOKUP($A22, 'E4 TB Allocation Details'!$A$18:$L$214, MATCH("Misc ID", 'E4 TB Allocation Details'!$A$18:$L$18, 0),FALSE), 'E2 Allocators'!$B$15:$W$358, MATCH('O5 Details by Class &amp; Accounts'!BA$18, 'E2 Allocators'!$B$15:$W$15, 0),FALSE)*$E22)</f>
        <v>0</v>
      </c>
      <c r="BB22" s="2186">
        <f>IF(ISERROR(VLOOKUP(VLOOKUP($A22, 'E4 TB Allocation Details'!$A$18:$L$214, MATCH("Misc ID", 'E4 TB Allocation Details'!$A$18:$L$18, 0),FALSE), 'E2 Allocators'!$B$15:$W$358, MATCH('O5 Details by Class &amp; Accounts'!BB$18, 'E2 Allocators'!$B$15:$W$15, 0),FALSE)*$E22), 0, VLOOKUP(VLOOKUP($A22, 'E4 TB Allocation Details'!$A$18:$L$214, MATCH("Misc ID", 'E4 TB Allocation Details'!$A$18:$L$18, 0),FALSE), 'E2 Allocators'!$B$15:$W$358, MATCH('O5 Details by Class &amp; Accounts'!BB$18, 'E2 Allocators'!$B$15:$W$15, 0),FALSE)*$E22)</f>
        <v>0</v>
      </c>
      <c r="BC22" s="2186">
        <f>IF(ISERROR(VLOOKUP(VLOOKUP($A22, 'E4 TB Allocation Details'!$A$18:$L$214, MATCH("Misc ID", 'E4 TB Allocation Details'!$A$18:$L$18, 0),FALSE), 'E2 Allocators'!$B$15:$W$358, MATCH('O5 Details by Class &amp; Accounts'!BC$18, 'E2 Allocators'!$B$15:$W$15, 0),FALSE)*$E22), 0, VLOOKUP(VLOOKUP($A22, 'E4 TB Allocation Details'!$A$18:$L$214, MATCH("Misc ID", 'E4 TB Allocation Details'!$A$18:$L$18, 0),FALSE), 'E2 Allocators'!$B$15:$W$358, MATCH('O5 Details by Class &amp; Accounts'!BC$18, 'E2 Allocators'!$B$15:$W$15, 0),FALSE)*$E22)</f>
        <v>0</v>
      </c>
      <c r="BD22" s="2186">
        <f>IF(ISERROR(VLOOKUP(VLOOKUP($A22, 'E4 TB Allocation Details'!$A$18:$L$214, MATCH("Misc ID", 'E4 TB Allocation Details'!$A$18:$L$18, 0),FALSE), 'E2 Allocators'!$B$15:$W$358, MATCH('O5 Details by Class &amp; Accounts'!BD$18, 'E2 Allocators'!$B$15:$W$15, 0),FALSE)*$E22), 0, VLOOKUP(VLOOKUP($A22, 'E4 TB Allocation Details'!$A$18:$L$214, MATCH("Misc ID", 'E4 TB Allocation Details'!$A$18:$L$18, 0),FALSE), 'E2 Allocators'!$B$15:$W$358, MATCH('O5 Details by Class &amp; Accounts'!BD$18, 'E2 Allocators'!$B$15:$W$15, 0),FALSE)*$E22)</f>
        <v>0</v>
      </c>
      <c r="BE22" s="2186">
        <f>IF(ISERROR(VLOOKUP(VLOOKUP($A22, 'E4 TB Allocation Details'!$A$18:$L$214, MATCH("Misc ID", 'E4 TB Allocation Details'!$A$18:$L$18, 0),FALSE), 'E2 Allocators'!$B$15:$W$358, MATCH('O5 Details by Class &amp; Accounts'!BE$18, 'E2 Allocators'!$B$15:$W$15, 0),FALSE)*$E22), 0, VLOOKUP(VLOOKUP($A22, 'E4 TB Allocation Details'!$A$18:$L$214, MATCH("Misc ID", 'E4 TB Allocation Details'!$A$18:$L$18, 0),FALSE), 'E2 Allocators'!$B$15:$W$358, MATCH('O5 Details by Class &amp; Accounts'!BE$18, 'E2 Allocators'!$B$15:$W$15, 0),FALSE)*$E22)</f>
        <v>0</v>
      </c>
      <c r="BF22" s="2186">
        <f>IF(ISERROR(VLOOKUP(VLOOKUP($A22, 'E4 TB Allocation Details'!$A$18:$L$214, MATCH("Misc ID", 'E4 TB Allocation Details'!$A$18:$L$18, 0),FALSE), 'E2 Allocators'!$B$15:$W$358, MATCH('O5 Details by Class &amp; Accounts'!BF$18, 'E2 Allocators'!$B$15:$W$15, 0),FALSE)*$E22), 0, VLOOKUP(VLOOKUP($A22, 'E4 TB Allocation Details'!$A$18:$L$214, MATCH("Misc ID", 'E4 TB Allocation Details'!$A$18:$L$18, 0),FALSE), 'E2 Allocators'!$B$15:$W$358, MATCH('O5 Details by Class &amp; Accounts'!BF$18, 'E2 Allocators'!$B$15:$W$15, 0),FALSE)*$E22)</f>
        <v>0</v>
      </c>
      <c r="BG22" s="2186">
        <f>IF(ISERROR(VLOOKUP(VLOOKUP($A22, 'E4 TB Allocation Details'!$A$18:$L$214, MATCH("Misc ID", 'E4 TB Allocation Details'!$A$18:$L$18, 0),FALSE), 'E2 Allocators'!$B$15:$W$358, MATCH('O5 Details by Class &amp; Accounts'!BG$18, 'E2 Allocators'!$B$15:$W$15, 0),FALSE)*$E22), 0, VLOOKUP(VLOOKUP($A22, 'E4 TB Allocation Details'!$A$18:$L$214, MATCH("Misc ID", 'E4 TB Allocation Details'!$A$18:$L$18, 0),FALSE), 'E2 Allocators'!$B$15:$W$358, MATCH('O5 Details by Class &amp; Accounts'!BG$18, 'E2 Allocators'!$B$15:$W$15, 0),FALSE)*$E22)</f>
        <v>0</v>
      </c>
      <c r="BH22" s="2186">
        <f>IF(ISERROR(VLOOKUP(VLOOKUP($A22, 'E4 TB Allocation Details'!$A$18:$L$214, MATCH("Misc ID", 'E4 TB Allocation Details'!$A$18:$L$18, 0),FALSE), 'E2 Allocators'!$B$15:$W$358, MATCH('O5 Details by Class &amp; Accounts'!BH$18, 'E2 Allocators'!$B$15:$W$15, 0),FALSE)*$E22), 0, VLOOKUP(VLOOKUP($A22, 'E4 TB Allocation Details'!$A$18:$L$214, MATCH("Misc ID", 'E4 TB Allocation Details'!$A$18:$L$18, 0),FALSE), 'E2 Allocators'!$B$15:$W$358, MATCH('O5 Details by Class &amp; Accounts'!BH$18, 'E2 Allocators'!$B$15:$W$15, 0),FALSE)*$E22)</f>
        <v>0</v>
      </c>
      <c r="BI22" s="2186">
        <f>IF(ISERROR(VLOOKUP(VLOOKUP($A22, 'E4 TB Allocation Details'!$A$18:$L$214, MATCH("Misc ID", 'E4 TB Allocation Details'!$A$18:$L$18, 0),FALSE), 'E2 Allocators'!$B$15:$W$358, MATCH('O5 Details by Class &amp; Accounts'!BI$18, 'E2 Allocators'!$B$15:$W$15, 0),FALSE)*$E22), 0, VLOOKUP(VLOOKUP($A22, 'E4 TB Allocation Details'!$A$18:$L$214, MATCH("Misc ID", 'E4 TB Allocation Details'!$A$18:$L$18, 0),FALSE), 'E2 Allocators'!$B$15:$W$358, MATCH('O5 Details by Class &amp; Accounts'!BI$18, 'E2 Allocators'!$B$15:$W$15, 0),FALSE)*$E22)</f>
        <v>0</v>
      </c>
      <c r="BJ22" s="2186">
        <f>IF(ISERROR(VLOOKUP(VLOOKUP($A22, 'E4 TB Allocation Details'!$A$18:$L$214, MATCH("Misc ID", 'E4 TB Allocation Details'!$A$18:$L$18, 0),FALSE), 'E2 Allocators'!$B$15:$W$358, MATCH('O5 Details by Class &amp; Accounts'!BJ$18, 'E2 Allocators'!$B$15:$W$15, 0),FALSE)*$E22), 0, VLOOKUP(VLOOKUP($A22, 'E4 TB Allocation Details'!$A$18:$L$214, MATCH("Misc ID", 'E4 TB Allocation Details'!$A$18:$L$18, 0),FALSE), 'E2 Allocators'!$B$15:$W$358, MATCH('O5 Details by Class &amp; Accounts'!BJ$18, 'E2 Allocators'!$B$15:$W$15, 0),FALSE)*$E22)</f>
        <v>0</v>
      </c>
      <c r="BK22" s="2186">
        <f>IF(ISERROR(VLOOKUP(VLOOKUP($A22, 'E4 TB Allocation Details'!$A$18:$L$214, MATCH("Misc ID", 'E4 TB Allocation Details'!$A$18:$L$18, 0),FALSE), 'E2 Allocators'!$B$15:$W$358, MATCH('O5 Details by Class &amp; Accounts'!BK$18, 'E2 Allocators'!$B$15:$W$15, 0),FALSE)*$E22), 0, VLOOKUP(VLOOKUP($A22, 'E4 TB Allocation Details'!$A$18:$L$214, MATCH("Misc ID", 'E4 TB Allocation Details'!$A$18:$L$18, 0),FALSE), 'E2 Allocators'!$B$15:$W$358, MATCH('O5 Details by Class &amp; Accounts'!BK$18, 'E2 Allocators'!$B$15:$W$15, 0),FALSE)*$E22)</f>
        <v>0</v>
      </c>
      <c r="BL22" s="2186">
        <f>IF(ISERROR(VLOOKUP(VLOOKUP($A22, 'E4 TB Allocation Details'!$A$18:$L$214, MATCH("Misc ID", 'E4 TB Allocation Details'!$A$18:$L$18, 0),FALSE), 'E2 Allocators'!$B$15:$W$358, MATCH('O5 Details by Class &amp; Accounts'!BL$18, 'E2 Allocators'!$B$15:$W$15, 0),FALSE)*$E22), 0, VLOOKUP(VLOOKUP($A22, 'E4 TB Allocation Details'!$A$18:$L$214, MATCH("Misc ID", 'E4 TB Allocation Details'!$A$18:$L$18, 0),FALSE), 'E2 Allocators'!$B$15:$W$358, MATCH('O5 Details by Class &amp; Accounts'!BL$18, 'E2 Allocators'!$B$15:$W$15, 0),FALSE)*$E22)</f>
        <v>0</v>
      </c>
      <c r="BM22" s="2186">
        <f>IF(ISERROR(VLOOKUP(VLOOKUP($A22, 'E4 TB Allocation Details'!$A$18:$L$214, MATCH("Misc ID", 'E4 TB Allocation Details'!$A$18:$L$18, 0),FALSE), 'E2 Allocators'!$B$15:$W$358, MATCH('O5 Details by Class &amp; Accounts'!BM$18, 'E2 Allocators'!$B$15:$W$15, 0),FALSE)*$E22), 0, VLOOKUP(VLOOKUP($A22, 'E4 TB Allocation Details'!$A$18:$L$214, MATCH("Misc ID", 'E4 TB Allocation Details'!$A$18:$L$18, 0),FALSE), 'E2 Allocators'!$B$15:$W$358, MATCH('O5 Details by Class &amp; Accounts'!BM$18, 'E2 Allocators'!$B$15:$W$15, 0),FALSE)*$E22)</f>
        <v>0</v>
      </c>
      <c r="BN22" s="2186">
        <f>IF(ISERROR(VLOOKUP(VLOOKUP($A22, 'E4 TB Allocation Details'!$A$18:$L$214, MATCH("Misc ID", 'E4 TB Allocation Details'!$A$18:$L$18, 0),FALSE), 'E2 Allocators'!$B$15:$W$358, MATCH('O5 Details by Class &amp; Accounts'!BN$18, 'E2 Allocators'!$B$15:$W$15, 0),FALSE)*$E22), 0, VLOOKUP(VLOOKUP($A22, 'E4 TB Allocation Details'!$A$18:$L$214, MATCH("Misc ID", 'E4 TB Allocation Details'!$A$18:$L$18, 0),FALSE), 'E2 Allocators'!$B$15:$W$358, MATCH('O5 Details by Class &amp; Accounts'!BN$18, 'E2 Allocators'!$B$15:$W$15, 0),FALSE)*$E22)</f>
        <v>0</v>
      </c>
      <c r="BO22" s="2186">
        <f>IF(ISERROR(VLOOKUP(VLOOKUP($A22, 'E4 TB Allocation Details'!$A$18:$L$214, MATCH("Misc ID", 'E4 TB Allocation Details'!$A$18:$L$18, 0),FALSE), 'E2 Allocators'!$B$15:$W$358, MATCH('O5 Details by Class &amp; Accounts'!BO$18, 'E2 Allocators'!$B$15:$W$15, 0),FALSE)*$E22), 0, VLOOKUP(VLOOKUP($A22, 'E4 TB Allocation Details'!$A$18:$L$214, MATCH("Misc ID", 'E4 TB Allocation Details'!$A$18:$L$18, 0),FALSE), 'E2 Allocators'!$B$15:$W$358, MATCH('O5 Details by Class &amp; Accounts'!BO$18, 'E2 Allocators'!$B$15:$W$15, 0),FALSE)*$E22)</f>
        <v>0</v>
      </c>
      <c r="BP22" s="2186">
        <f>IF(ISERROR(VLOOKUP(VLOOKUP($A22, 'E4 TB Allocation Details'!$A$18:$L$214, MATCH("Misc ID", 'E4 TB Allocation Details'!$A$18:$L$18, 0),FALSE), 'E2 Allocators'!$B$15:$W$358, MATCH('O5 Details by Class &amp; Accounts'!BP$18, 'E2 Allocators'!$B$15:$W$15, 0),FALSE)*$E22), 0, VLOOKUP(VLOOKUP($A22, 'E4 TB Allocation Details'!$A$18:$L$214, MATCH("Misc ID", 'E4 TB Allocation Details'!$A$18:$L$18, 0),FALSE), 'E2 Allocators'!$B$15:$W$358, MATCH('O5 Details by Class &amp; Accounts'!BP$18, 'E2 Allocators'!$B$15:$W$15, 0),FALSE)*$E22)</f>
        <v>0</v>
      </c>
      <c r="BQ22" s="2186">
        <f>IF(ISERROR(VLOOKUP(VLOOKUP($A22, 'E4 TB Allocation Details'!$A$18:$L$214, MATCH("Misc ID", 'E4 TB Allocation Details'!$A$18:$L$18, 0),FALSE), 'E2 Allocators'!$B$15:$W$358, MATCH('O5 Details by Class &amp; Accounts'!BQ$18, 'E2 Allocators'!$B$15:$W$15, 0),FALSE)*$E22), 0, VLOOKUP(VLOOKUP($A22, 'E4 TB Allocation Details'!$A$18:$L$214, MATCH("Misc ID", 'E4 TB Allocation Details'!$A$18:$L$18, 0),FALSE), 'E2 Allocators'!$B$15:$W$358, MATCH('O5 Details by Class &amp; Accounts'!BQ$18, 'E2 Allocators'!$B$15:$W$15, 0),FALSE)*$E22)</f>
        <v>0</v>
      </c>
      <c r="BR22" s="2186">
        <f>IF(ISERROR(VLOOKUP(VLOOKUP($A22, 'E4 TB Allocation Details'!$A$18:$L$214, MATCH("Misc ID", 'E4 TB Allocation Details'!$A$18:$L$18, 0),FALSE), 'E2 Allocators'!$B$15:$W$358, MATCH('O5 Details by Class &amp; Accounts'!BR$18, 'E2 Allocators'!$B$15:$W$15, 0),FALSE)*$E22), 0, VLOOKUP(VLOOKUP($A22, 'E4 TB Allocation Details'!$A$18:$L$214, MATCH("Misc ID", 'E4 TB Allocation Details'!$A$18:$L$18, 0),FALSE), 'E2 Allocators'!$B$15:$W$358, MATCH('O5 Details by Class &amp; Accounts'!BR$18, 'E2 Allocators'!$B$15:$W$15, 0),FALSE)*$E22)</f>
        <v>0</v>
      </c>
      <c r="BS22" s="2186">
        <f t="shared" si="3"/>
        <v>0</v>
      </c>
      <c r="BT22" s="2186">
        <f>IF(ISERROR(VLOOKUP(VLOOKUP($A22, 'E4 TB Allocation Details'!$A$18:$L$214, MATCH("A &amp; G ID", 'E4 TB Allocation Details'!$A$18:$L$18, 0),FALSE), 'E2 Allocators'!$B$15:$W$358, MATCH('O5 Details by Class &amp; Accounts'!BT$18, 'E2 Allocators'!$B$15:$W$15, 0),FALSE)*$E22), 0, VLOOKUP(VLOOKUP($A22, 'E4 TB Allocation Details'!$A$18:$L$214, MATCH("A &amp; G ID", 'E4 TB Allocation Details'!$A$18:$L$18, 0),FALSE), 'E2 Allocators'!$B$15:$W$358, MATCH('O5 Details by Class &amp; Accounts'!BT$18, 'E2 Allocators'!$B$15:$W$15, 0),FALSE)*$E22)</f>
        <v>0</v>
      </c>
      <c r="BU22" s="2186">
        <f>IF(ISERROR(VLOOKUP(VLOOKUP($A22, 'E4 TB Allocation Details'!$A$18:$L$214, MATCH("A &amp; G ID", 'E4 TB Allocation Details'!$A$18:$L$18, 0),FALSE), 'E2 Allocators'!$B$15:$W$358, MATCH('O5 Details by Class &amp; Accounts'!BU$18, 'E2 Allocators'!$B$15:$W$15, 0),FALSE)*$E22), 0, VLOOKUP(VLOOKUP($A22, 'E4 TB Allocation Details'!$A$18:$L$214, MATCH("A &amp; G ID", 'E4 TB Allocation Details'!$A$18:$L$18, 0),FALSE), 'E2 Allocators'!$B$15:$W$358, MATCH('O5 Details by Class &amp; Accounts'!BU$18, 'E2 Allocators'!$B$15:$W$15, 0),FALSE)*$E22)</f>
        <v>0</v>
      </c>
      <c r="BV22" s="2186">
        <f>IF(ISERROR(VLOOKUP(VLOOKUP($A22, 'E4 TB Allocation Details'!$A$18:$L$214, MATCH("A &amp; G ID", 'E4 TB Allocation Details'!$A$18:$L$18, 0),FALSE), 'E2 Allocators'!$B$15:$W$358, MATCH('O5 Details by Class &amp; Accounts'!BV$18, 'E2 Allocators'!$B$15:$W$15, 0),FALSE)*$E22), 0, VLOOKUP(VLOOKUP($A22, 'E4 TB Allocation Details'!$A$18:$L$214, MATCH("A &amp; G ID", 'E4 TB Allocation Details'!$A$18:$L$18, 0),FALSE), 'E2 Allocators'!$B$15:$W$358, MATCH('O5 Details by Class &amp; Accounts'!BV$18, 'E2 Allocators'!$B$15:$W$15, 0),FALSE)*$E22)</f>
        <v>0</v>
      </c>
      <c r="BW22" s="2186">
        <f>IF(ISERROR(VLOOKUP(VLOOKUP($A22, 'E4 TB Allocation Details'!$A$18:$L$214, MATCH("A &amp; G ID", 'E4 TB Allocation Details'!$A$18:$L$18, 0),FALSE), 'E2 Allocators'!$B$15:$W$358, MATCH('O5 Details by Class &amp; Accounts'!BW$18, 'E2 Allocators'!$B$15:$W$15, 0),FALSE)*$E22), 0, VLOOKUP(VLOOKUP($A22, 'E4 TB Allocation Details'!$A$18:$L$214, MATCH("A &amp; G ID", 'E4 TB Allocation Details'!$A$18:$L$18, 0),FALSE), 'E2 Allocators'!$B$15:$W$358, MATCH('O5 Details by Class &amp; Accounts'!BW$18, 'E2 Allocators'!$B$15:$W$15, 0),FALSE)*$E22)</f>
        <v>0</v>
      </c>
      <c r="BX22" s="2186">
        <f>IF(ISERROR(VLOOKUP(VLOOKUP($A22, 'E4 TB Allocation Details'!$A$18:$L$214, MATCH("A &amp; G ID", 'E4 TB Allocation Details'!$A$18:$L$18, 0),FALSE), 'E2 Allocators'!$B$15:$W$358, MATCH('O5 Details by Class &amp; Accounts'!BX$18, 'E2 Allocators'!$B$15:$W$15, 0),FALSE)*$E22), 0, VLOOKUP(VLOOKUP($A22, 'E4 TB Allocation Details'!$A$18:$L$214, MATCH("A &amp; G ID", 'E4 TB Allocation Details'!$A$18:$L$18, 0),FALSE), 'E2 Allocators'!$B$15:$W$358, MATCH('O5 Details by Class &amp; Accounts'!BX$18, 'E2 Allocators'!$B$15:$W$15, 0),FALSE)*$E22)</f>
        <v>0</v>
      </c>
      <c r="BY22" s="2186">
        <f>IF(ISERROR(VLOOKUP(VLOOKUP($A22, 'E4 TB Allocation Details'!$A$18:$L$214, MATCH("A &amp; G ID", 'E4 TB Allocation Details'!$A$18:$L$18, 0),FALSE), 'E2 Allocators'!$B$15:$W$358, MATCH('O5 Details by Class &amp; Accounts'!BY$18, 'E2 Allocators'!$B$15:$W$15, 0),FALSE)*$E22), 0, VLOOKUP(VLOOKUP($A22, 'E4 TB Allocation Details'!$A$18:$L$214, MATCH("A &amp; G ID", 'E4 TB Allocation Details'!$A$18:$L$18, 0),FALSE), 'E2 Allocators'!$B$15:$W$358, MATCH('O5 Details by Class &amp; Accounts'!BY$18, 'E2 Allocators'!$B$15:$W$15, 0),FALSE)*$E22)</f>
        <v>0</v>
      </c>
      <c r="BZ22" s="2186">
        <f>IF(ISERROR(VLOOKUP(VLOOKUP($A22, 'E4 TB Allocation Details'!$A$18:$L$214, MATCH("A &amp; G ID", 'E4 TB Allocation Details'!$A$18:$L$18, 0),FALSE), 'E2 Allocators'!$B$15:$W$358, MATCH('O5 Details by Class &amp; Accounts'!BZ$18, 'E2 Allocators'!$B$15:$W$15, 0),FALSE)*$E22), 0, VLOOKUP(VLOOKUP($A22, 'E4 TB Allocation Details'!$A$18:$L$214, MATCH("A &amp; G ID", 'E4 TB Allocation Details'!$A$18:$L$18, 0),FALSE), 'E2 Allocators'!$B$15:$W$358, MATCH('O5 Details by Class &amp; Accounts'!BZ$18, 'E2 Allocators'!$B$15:$W$15, 0),FALSE)*$E22)</f>
        <v>0</v>
      </c>
      <c r="CA22" s="2186">
        <f>IF(ISERROR(VLOOKUP(VLOOKUP($A22, 'E4 TB Allocation Details'!$A$18:$L$214, MATCH("A &amp; G ID", 'E4 TB Allocation Details'!$A$18:$L$18, 0),FALSE), 'E2 Allocators'!$B$15:$W$358, MATCH('O5 Details by Class &amp; Accounts'!CA$18, 'E2 Allocators'!$B$15:$W$15, 0),FALSE)*$E22), 0, VLOOKUP(VLOOKUP($A22, 'E4 TB Allocation Details'!$A$18:$L$214, MATCH("A &amp; G ID", 'E4 TB Allocation Details'!$A$18:$L$18, 0),FALSE), 'E2 Allocators'!$B$15:$W$358, MATCH('O5 Details by Class &amp; Accounts'!CA$18, 'E2 Allocators'!$B$15:$W$15, 0),FALSE)*$E22)</f>
        <v>0</v>
      </c>
      <c r="CB22" s="2186">
        <f>IF(ISERROR(VLOOKUP(VLOOKUP($A22, 'E4 TB Allocation Details'!$A$18:$L$214, MATCH("A &amp; G ID", 'E4 TB Allocation Details'!$A$18:$L$18, 0),FALSE), 'E2 Allocators'!$B$15:$W$358, MATCH('O5 Details by Class &amp; Accounts'!CB$18, 'E2 Allocators'!$B$15:$W$15, 0),FALSE)*$E22), 0, VLOOKUP(VLOOKUP($A22, 'E4 TB Allocation Details'!$A$18:$L$214, MATCH("A &amp; G ID", 'E4 TB Allocation Details'!$A$18:$L$18, 0),FALSE), 'E2 Allocators'!$B$15:$W$358, MATCH('O5 Details by Class &amp; Accounts'!CB$18, 'E2 Allocators'!$B$15:$W$15, 0),FALSE)*$E22)</f>
        <v>0</v>
      </c>
      <c r="CC22" s="2186">
        <f>IF(ISERROR(VLOOKUP(VLOOKUP($A22, 'E4 TB Allocation Details'!$A$18:$L$214, MATCH("A &amp; G ID", 'E4 TB Allocation Details'!$A$18:$L$18, 0),FALSE), 'E2 Allocators'!$B$15:$W$358, MATCH('O5 Details by Class &amp; Accounts'!CC$18, 'E2 Allocators'!$B$15:$W$15, 0),FALSE)*$E22), 0, VLOOKUP(VLOOKUP($A22, 'E4 TB Allocation Details'!$A$18:$L$214, MATCH("A &amp; G ID", 'E4 TB Allocation Details'!$A$18:$L$18, 0),FALSE), 'E2 Allocators'!$B$15:$W$358, MATCH('O5 Details by Class &amp; Accounts'!CC$18, 'E2 Allocators'!$B$15:$W$15, 0),FALSE)*$E22)</f>
        <v>0</v>
      </c>
      <c r="CD22" s="2186">
        <f>IF(ISERROR(VLOOKUP(VLOOKUP($A22, 'E4 TB Allocation Details'!$A$18:$L$214, MATCH("A &amp; G ID", 'E4 TB Allocation Details'!$A$18:$L$18, 0),FALSE), 'E2 Allocators'!$B$15:$W$358, MATCH('O5 Details by Class &amp; Accounts'!CD$18, 'E2 Allocators'!$B$15:$W$15, 0),FALSE)*$E22), 0, VLOOKUP(VLOOKUP($A22, 'E4 TB Allocation Details'!$A$18:$L$214, MATCH("A &amp; G ID", 'E4 TB Allocation Details'!$A$18:$L$18, 0),FALSE), 'E2 Allocators'!$B$15:$W$358, MATCH('O5 Details by Class &amp; Accounts'!CD$18, 'E2 Allocators'!$B$15:$W$15, 0),FALSE)*$E22)</f>
        <v>0</v>
      </c>
      <c r="CE22" s="2186">
        <f>IF(ISERROR(VLOOKUP(VLOOKUP($A22, 'E4 TB Allocation Details'!$A$18:$L$214, MATCH("A &amp; G ID", 'E4 TB Allocation Details'!$A$18:$L$18, 0),FALSE), 'E2 Allocators'!$B$15:$W$358, MATCH('O5 Details by Class &amp; Accounts'!CE$18, 'E2 Allocators'!$B$15:$W$15, 0),FALSE)*$E22), 0, VLOOKUP(VLOOKUP($A22, 'E4 TB Allocation Details'!$A$18:$L$214, MATCH("A &amp; G ID", 'E4 TB Allocation Details'!$A$18:$L$18, 0),FALSE), 'E2 Allocators'!$B$15:$W$358, MATCH('O5 Details by Class &amp; Accounts'!CE$18, 'E2 Allocators'!$B$15:$W$15, 0),FALSE)*$E22)</f>
        <v>0</v>
      </c>
      <c r="CF22" s="2186">
        <f>IF(ISERROR(VLOOKUP(VLOOKUP($A22, 'E4 TB Allocation Details'!$A$18:$L$214, MATCH("A &amp; G ID", 'E4 TB Allocation Details'!$A$18:$L$18, 0),FALSE), 'E2 Allocators'!$B$15:$W$358, MATCH('O5 Details by Class &amp; Accounts'!CF$18, 'E2 Allocators'!$B$15:$W$15, 0),FALSE)*$E22), 0, VLOOKUP(VLOOKUP($A22, 'E4 TB Allocation Details'!$A$18:$L$214, MATCH("A &amp; G ID", 'E4 TB Allocation Details'!$A$18:$L$18, 0),FALSE), 'E2 Allocators'!$B$15:$W$358, MATCH('O5 Details by Class &amp; Accounts'!CF$18, 'E2 Allocators'!$B$15:$W$15, 0),FALSE)*$E22)</f>
        <v>0</v>
      </c>
      <c r="CG22" s="2186">
        <f>IF(ISERROR(VLOOKUP(VLOOKUP($A22, 'E4 TB Allocation Details'!$A$18:$L$214, MATCH("A &amp; G ID", 'E4 TB Allocation Details'!$A$18:$L$18, 0),FALSE), 'E2 Allocators'!$B$15:$W$358, MATCH('O5 Details by Class &amp; Accounts'!CG$18, 'E2 Allocators'!$B$15:$W$15, 0),FALSE)*$E22), 0, VLOOKUP(VLOOKUP($A22, 'E4 TB Allocation Details'!$A$18:$L$214, MATCH("A &amp; G ID", 'E4 TB Allocation Details'!$A$18:$L$18, 0),FALSE), 'E2 Allocators'!$B$15:$W$358, MATCH('O5 Details by Class &amp; Accounts'!CG$18, 'E2 Allocators'!$B$15:$W$15, 0),FALSE)*$E22)</f>
        <v>0</v>
      </c>
      <c r="CH22" s="2186">
        <f>IF(ISERROR(VLOOKUP(VLOOKUP($A22, 'E4 TB Allocation Details'!$A$18:$L$214, MATCH("A &amp; G ID", 'E4 TB Allocation Details'!$A$18:$L$18, 0),FALSE), 'E2 Allocators'!$B$15:$W$358, MATCH('O5 Details by Class &amp; Accounts'!CH$18, 'E2 Allocators'!$B$15:$W$15, 0),FALSE)*$E22), 0, VLOOKUP(VLOOKUP($A22, 'E4 TB Allocation Details'!$A$18:$L$214, MATCH("A &amp; G ID", 'E4 TB Allocation Details'!$A$18:$L$18, 0),FALSE), 'E2 Allocators'!$B$15:$W$358, MATCH('O5 Details by Class &amp; Accounts'!CH$18, 'E2 Allocators'!$B$15:$W$15, 0),FALSE)*$E22)</f>
        <v>0</v>
      </c>
      <c r="CI22" s="2186">
        <f>IF(ISERROR(VLOOKUP(VLOOKUP($A22, 'E4 TB Allocation Details'!$A$18:$L$214, MATCH("A &amp; G ID", 'E4 TB Allocation Details'!$A$18:$L$18, 0),FALSE), 'E2 Allocators'!$B$15:$W$358, MATCH('O5 Details by Class &amp; Accounts'!CI$18, 'E2 Allocators'!$B$15:$W$15, 0),FALSE)*$E22), 0, VLOOKUP(VLOOKUP($A22, 'E4 TB Allocation Details'!$A$18:$L$214, MATCH("A &amp; G ID", 'E4 TB Allocation Details'!$A$18:$L$18, 0),FALSE), 'E2 Allocators'!$B$15:$W$358, MATCH('O5 Details by Class &amp; Accounts'!CI$18, 'E2 Allocators'!$B$15:$W$15, 0),FALSE)*$E22)</f>
        <v>0</v>
      </c>
      <c r="CJ22" s="2186">
        <f>IF(ISERROR(VLOOKUP(VLOOKUP($A22, 'E4 TB Allocation Details'!$A$18:$L$214, MATCH("A &amp; G ID", 'E4 TB Allocation Details'!$A$18:$L$18, 0),FALSE), 'E2 Allocators'!$B$15:$W$358, MATCH('O5 Details by Class &amp; Accounts'!CJ$18, 'E2 Allocators'!$B$15:$W$15, 0),FALSE)*$E22), 0, VLOOKUP(VLOOKUP($A22, 'E4 TB Allocation Details'!$A$18:$L$214, MATCH("A &amp; G ID", 'E4 TB Allocation Details'!$A$18:$L$18, 0),FALSE), 'E2 Allocators'!$B$15:$W$358, MATCH('O5 Details by Class &amp; Accounts'!CJ$18, 'E2 Allocators'!$B$15:$W$15, 0),FALSE)*$E22)</f>
        <v>0</v>
      </c>
      <c r="CK22" s="2186">
        <f>IF(ISERROR(VLOOKUP(VLOOKUP($A22, 'E4 TB Allocation Details'!$A$18:$L$214, MATCH("A &amp; G ID", 'E4 TB Allocation Details'!$A$18:$L$18, 0),FALSE), 'E2 Allocators'!$B$15:$W$358, MATCH('O5 Details by Class &amp; Accounts'!CK$18, 'E2 Allocators'!$B$15:$W$15, 0),FALSE)*$E22), 0, VLOOKUP(VLOOKUP($A22, 'E4 TB Allocation Details'!$A$18:$L$214, MATCH("A &amp; G ID", 'E4 TB Allocation Details'!$A$18:$L$18, 0),FALSE), 'E2 Allocators'!$B$15:$W$358, MATCH('O5 Details by Class &amp; Accounts'!CK$18, 'E2 Allocators'!$B$15:$W$15, 0),FALSE)*$E22)</f>
        <v>0</v>
      </c>
      <c r="CL22" s="2186">
        <f>IF(ISERROR(VLOOKUP(VLOOKUP($A22, 'E4 TB Allocation Details'!$A$18:$L$214, MATCH("A &amp; G ID", 'E4 TB Allocation Details'!$A$18:$L$18, 0),FALSE), 'E2 Allocators'!$B$15:$W$358, MATCH('O5 Details by Class &amp; Accounts'!CL$18, 'E2 Allocators'!$B$15:$W$15, 0),FALSE)*$E22), 0, VLOOKUP(VLOOKUP($A22, 'E4 TB Allocation Details'!$A$18:$L$214, MATCH("A &amp; G ID", 'E4 TB Allocation Details'!$A$18:$L$18, 0),FALSE), 'E2 Allocators'!$B$15:$W$358, MATCH('O5 Details by Class &amp; Accounts'!CL$18, 'E2 Allocators'!$B$15:$W$15, 0),FALSE)*$E22)</f>
        <v>0</v>
      </c>
      <c r="CM22" s="2186">
        <f>IF(ISERROR(VLOOKUP(VLOOKUP($A22, 'E4 TB Allocation Details'!$A$18:$L$214, MATCH("A &amp; G ID", 'E4 TB Allocation Details'!$A$18:$L$18, 0),FALSE), 'E2 Allocators'!$B$15:$W$358, MATCH('O5 Details by Class &amp; Accounts'!CM$18, 'E2 Allocators'!$B$15:$W$15, 0),FALSE)*$E22), 0, VLOOKUP(VLOOKUP($A22, 'E4 TB Allocation Details'!$A$18:$L$214, MATCH("A &amp; G ID", 'E4 TB Allocation Details'!$A$18:$L$18, 0),FALSE), 'E2 Allocators'!$B$15:$W$358, MATCH('O5 Details by Class &amp; Accounts'!CM$18, 'E2 Allocators'!$B$15:$W$15, 0),FALSE)*$E22)</f>
        <v>0</v>
      </c>
      <c r="CN22" s="2186">
        <f t="shared" si="5"/>
        <v>0</v>
      </c>
      <c r="CO22" s="2187">
        <f t="shared" si="4"/>
        <v>0</v>
      </c>
      <c r="CQ22" s="1625" t="s">
        <v>697</v>
      </c>
    </row>
    <row r="23" spans="1:95" s="54" customFormat="1" ht="12.75" x14ac:dyDescent="0.2">
      <c r="A23" s="989" t="s">
        <v>816</v>
      </c>
      <c r="B23" s="990" t="s">
        <v>342</v>
      </c>
      <c r="C23" s="2184">
        <f>IF(ISERROR(VLOOKUP($A23,'I3 TB Data'!$A$19:$H$483,MATCH('O5 Details by Class &amp; Accounts'!$C$18, 'I3 TB Data'!$A$19:$H$19,0),0)), 0, VLOOKUP($A23,'I3 TB Data'!$A$19:$H$483,MATCH('O5 Details by Class &amp; Accounts'!$C$18,'I3 TB Data'!$A$19:$H$19,0),0))</f>
        <v>0</v>
      </c>
      <c r="D23" s="2185">
        <f>'I4 BO ASSETS'!E20</f>
        <v>0</v>
      </c>
      <c r="E23" s="2184">
        <f t="shared" si="6"/>
        <v>0</v>
      </c>
      <c r="F23" s="2186">
        <f>IF(ISERROR(VLOOKUP($A23, 'E1 Categorization'!A33:E124, MATCH("Customer Component", 'E1 Categorization'!$A$33:$E$33,0), 0)), 0, IF(VLOOKUP($A23, 'E1 Categorization'!A33:E124, MATCH("Customer Component", 'E1 Categorization'!$A$33:$E$33,0), 0)=0, 'O5 Details by Class &amp; Accounts'!$E23, IF(AND(VLOOKUP($A23, 'E1 Categorization'!A33:E124, MATCH("Customer Component", 'E1 Categorization'!$A$33:$E$33,0), 0) &gt;0, VLOOKUP($A23, 'E1 Categorization'!A33:E124, MATCH("Customer Component", 'E1 Categorization'!$A$33:$E$33,0), 0)&lt;1), 'O5 Details by Class &amp; Accounts'!$E23*(1-VLOOKUP($A23, 'E1 Categorization'!A33:E124, MATCH("Customer Component", 'E1 Categorization'!$A$33:$E$33,0), 0)), 0)))</f>
        <v>0</v>
      </c>
      <c r="G23" s="2186">
        <f>IF(ISERROR(VLOOKUP($A23, 'E1 Categorization'!A33:E124, MATCH("Customer Component", 'E1 Categorization'!$A$33:$E$33,0), 0)),0, IF(VLOOKUP($A23, 'E1 Categorization'!A33:E124, MATCH("Customer Component", 'E1 Categorization'!$A$33:$E$33,0), 0)=0, 0, IF(AND(VLOOKUP($A23, 'E1 Categorization'!A33:E124, MATCH("Customer Component", 'E1 Categorization'!$A$33:$E$33,0), 0) &gt;0, VLOOKUP($A23, 'E1 Categorization'!A33:E124, MATCH("Customer Component", 'E1 Categorization'!$A$33:$E$33,0), 0)&lt;1), 'O5 Details by Class &amp; Accounts'!$E23*(VLOOKUP($A23, 'E1 Categorization'!A33:E124, MATCH("Customer Component", 'E1 Categorization'!$A$33:$E$33,0), 0)), 'O5 Details by Class &amp; Accounts'!$E23)))</f>
        <v>0</v>
      </c>
      <c r="H23" s="2186">
        <f t="shared" si="0"/>
        <v>0</v>
      </c>
      <c r="I23" s="2186">
        <f>IF(ISERROR(VLOOKUP(VLOOKUP($A23, 'E4 TB Allocation Details'!$A$18:$L$214, MATCH("Demand ID", 'E4 TB Allocation Details'!$A$18:$L$18, 0),FALSE), 'E2 Allocators'!$B$15:$W$358, MATCH('O5 Details by Class &amp; Accounts'!I$18, 'E2 Allocators'!$B$15:$W$15, 0),FALSE)*$F23), 0, VLOOKUP(VLOOKUP($A23, 'E4 TB Allocation Details'!$A$18:$L$214, MATCH("Demand ID", 'E4 TB Allocation Details'!$A$18:$L$18, 0),FALSE), 'E2 Allocators'!$B$15:$W$358, MATCH('O5 Details by Class &amp; Accounts'!I$18, 'E2 Allocators'!$B$15:$W$15, 0),FALSE)*$F23)</f>
        <v>0</v>
      </c>
      <c r="J23" s="2186">
        <f>IF(ISERROR(VLOOKUP(VLOOKUP($A23, 'E4 TB Allocation Details'!$A$18:$L$214, MATCH("Demand ID", 'E4 TB Allocation Details'!$A$18:$L$18, 0),FALSE), 'E2 Allocators'!$B$15:$W$358, MATCH('O5 Details by Class &amp; Accounts'!J$18, 'E2 Allocators'!$B$15:$W$15, 0),FALSE)*$F23), 0, VLOOKUP(VLOOKUP($A23, 'E4 TB Allocation Details'!$A$18:$L$214, MATCH("Demand ID", 'E4 TB Allocation Details'!$A$18:$L$18, 0),FALSE), 'E2 Allocators'!$B$15:$W$358, MATCH('O5 Details by Class &amp; Accounts'!J$18, 'E2 Allocators'!$B$15:$W$15, 0),FALSE)*$F23)</f>
        <v>0</v>
      </c>
      <c r="K23" s="2186">
        <f>IF(ISERROR(VLOOKUP(VLOOKUP($A23, 'E4 TB Allocation Details'!$A$18:$L$214, MATCH("Demand ID", 'E4 TB Allocation Details'!$A$18:$L$18, 0),FALSE), 'E2 Allocators'!$B$15:$W$358, MATCH('O5 Details by Class &amp; Accounts'!K$18, 'E2 Allocators'!$B$15:$W$15, 0),FALSE)*$F23), 0, VLOOKUP(VLOOKUP($A23, 'E4 TB Allocation Details'!$A$18:$L$214, MATCH("Demand ID", 'E4 TB Allocation Details'!$A$18:$L$18, 0),FALSE), 'E2 Allocators'!$B$15:$W$358, MATCH('O5 Details by Class &amp; Accounts'!K$18, 'E2 Allocators'!$B$15:$W$15, 0),FALSE)*$F23)</f>
        <v>0</v>
      </c>
      <c r="L23" s="2186">
        <f>IF(ISERROR(VLOOKUP(VLOOKUP($A23, 'E4 TB Allocation Details'!$A$18:$L$214, MATCH("Demand ID", 'E4 TB Allocation Details'!$A$18:$L$18, 0),FALSE), 'E2 Allocators'!$B$15:$W$358, MATCH('O5 Details by Class &amp; Accounts'!L$18, 'E2 Allocators'!$B$15:$W$15, 0),FALSE)*$F23), 0, VLOOKUP(VLOOKUP($A23, 'E4 TB Allocation Details'!$A$18:$L$214, MATCH("Demand ID", 'E4 TB Allocation Details'!$A$18:$L$18, 0),FALSE), 'E2 Allocators'!$B$15:$W$358, MATCH('O5 Details by Class &amp; Accounts'!L$18, 'E2 Allocators'!$B$15:$W$15, 0),FALSE)*$F23)</f>
        <v>0</v>
      </c>
      <c r="M23" s="2186">
        <f>IF(ISERROR(VLOOKUP(VLOOKUP($A23, 'E4 TB Allocation Details'!$A$18:$L$214, MATCH("Demand ID", 'E4 TB Allocation Details'!$A$18:$L$18, 0),FALSE), 'E2 Allocators'!$B$15:$W$358, MATCH('O5 Details by Class &amp; Accounts'!M$18, 'E2 Allocators'!$B$15:$W$15, 0),FALSE)*$F23), 0, VLOOKUP(VLOOKUP($A23, 'E4 TB Allocation Details'!$A$18:$L$214, MATCH("Demand ID", 'E4 TB Allocation Details'!$A$18:$L$18, 0),FALSE), 'E2 Allocators'!$B$15:$W$358, MATCH('O5 Details by Class &amp; Accounts'!M$18, 'E2 Allocators'!$B$15:$W$15, 0),FALSE)*$F23)</f>
        <v>0</v>
      </c>
      <c r="N23" s="2186">
        <f>IF(ISERROR(VLOOKUP(VLOOKUP($A23, 'E4 TB Allocation Details'!$A$18:$L$214, MATCH("Demand ID", 'E4 TB Allocation Details'!$A$18:$L$18, 0),FALSE), 'E2 Allocators'!$B$15:$W$358, MATCH('O5 Details by Class &amp; Accounts'!N$18, 'E2 Allocators'!$B$15:$W$15, 0),FALSE)*$F23), 0, VLOOKUP(VLOOKUP($A23, 'E4 TB Allocation Details'!$A$18:$L$214, MATCH("Demand ID", 'E4 TB Allocation Details'!$A$18:$L$18, 0),FALSE), 'E2 Allocators'!$B$15:$W$358, MATCH('O5 Details by Class &amp; Accounts'!N$18, 'E2 Allocators'!$B$15:$W$15, 0),FALSE)*$F23)</f>
        <v>0</v>
      </c>
      <c r="O23" s="2186">
        <f>IF(ISERROR(VLOOKUP(VLOOKUP($A23, 'E4 TB Allocation Details'!$A$18:$L$214, MATCH("Demand ID", 'E4 TB Allocation Details'!$A$18:$L$18, 0),FALSE), 'E2 Allocators'!$B$15:$W$358, MATCH('O5 Details by Class &amp; Accounts'!O$18, 'E2 Allocators'!$B$15:$W$15, 0),FALSE)*$F23), 0, VLOOKUP(VLOOKUP($A23, 'E4 TB Allocation Details'!$A$18:$L$214, MATCH("Demand ID", 'E4 TB Allocation Details'!$A$18:$L$18, 0),FALSE), 'E2 Allocators'!$B$15:$W$358, MATCH('O5 Details by Class &amp; Accounts'!O$18, 'E2 Allocators'!$B$15:$W$15, 0),FALSE)*$F23)</f>
        <v>0</v>
      </c>
      <c r="P23" s="2186">
        <f>IF(ISERROR(VLOOKUP(VLOOKUP($A23, 'E4 TB Allocation Details'!$A$18:$L$214, MATCH("Demand ID", 'E4 TB Allocation Details'!$A$18:$L$18, 0),FALSE), 'E2 Allocators'!$B$15:$W$358, MATCH('O5 Details by Class &amp; Accounts'!P$18, 'E2 Allocators'!$B$15:$W$15, 0),FALSE)*$F23), 0, VLOOKUP(VLOOKUP($A23, 'E4 TB Allocation Details'!$A$18:$L$214, MATCH("Demand ID", 'E4 TB Allocation Details'!$A$18:$L$18, 0),FALSE), 'E2 Allocators'!$B$15:$W$358, MATCH('O5 Details by Class &amp; Accounts'!P$18, 'E2 Allocators'!$B$15:$W$15, 0),FALSE)*$F23)</f>
        <v>0</v>
      </c>
      <c r="Q23" s="2186">
        <f>IF(ISERROR(VLOOKUP(VLOOKUP($A23, 'E4 TB Allocation Details'!$A$18:$L$214, MATCH("Demand ID", 'E4 TB Allocation Details'!$A$18:$L$18, 0),FALSE), 'E2 Allocators'!$B$15:$W$358, MATCH('O5 Details by Class &amp; Accounts'!Q$18, 'E2 Allocators'!$B$15:$W$15, 0),FALSE)*$F23), 0, VLOOKUP(VLOOKUP($A23, 'E4 TB Allocation Details'!$A$18:$L$214, MATCH("Demand ID", 'E4 TB Allocation Details'!$A$18:$L$18, 0),FALSE), 'E2 Allocators'!$B$15:$W$358, MATCH('O5 Details by Class &amp; Accounts'!Q$18, 'E2 Allocators'!$B$15:$W$15, 0),FALSE)*$F23)</f>
        <v>0</v>
      </c>
      <c r="R23" s="2186">
        <f>IF(ISERROR(VLOOKUP(VLOOKUP($A23, 'E4 TB Allocation Details'!$A$18:$L$214, MATCH("Demand ID", 'E4 TB Allocation Details'!$A$18:$L$18, 0),FALSE), 'E2 Allocators'!$B$15:$W$358, MATCH('O5 Details by Class &amp; Accounts'!R$18, 'E2 Allocators'!$B$15:$W$15, 0),FALSE)*$F23), 0, VLOOKUP(VLOOKUP($A23, 'E4 TB Allocation Details'!$A$18:$L$214, MATCH("Demand ID", 'E4 TB Allocation Details'!$A$18:$L$18, 0),FALSE), 'E2 Allocators'!$B$15:$W$358, MATCH('O5 Details by Class &amp; Accounts'!R$18, 'E2 Allocators'!$B$15:$W$15, 0),FALSE)*$F23)</f>
        <v>0</v>
      </c>
      <c r="S23" s="2186">
        <f>IF(ISERROR(VLOOKUP(VLOOKUP($A23, 'E4 TB Allocation Details'!$A$18:$L$214, MATCH("Demand ID", 'E4 TB Allocation Details'!$A$18:$L$18, 0),FALSE), 'E2 Allocators'!$B$15:$W$358, MATCH('O5 Details by Class &amp; Accounts'!S$18, 'E2 Allocators'!$B$15:$W$15, 0),FALSE)*$F23), 0, VLOOKUP(VLOOKUP($A23, 'E4 TB Allocation Details'!$A$18:$L$214, MATCH("Demand ID", 'E4 TB Allocation Details'!$A$18:$L$18, 0),FALSE), 'E2 Allocators'!$B$15:$W$358, MATCH('O5 Details by Class &amp; Accounts'!S$18, 'E2 Allocators'!$B$15:$W$15, 0),FALSE)*$F23)</f>
        <v>0</v>
      </c>
      <c r="T23" s="2186">
        <f>IF(ISERROR(VLOOKUP(VLOOKUP($A23, 'E4 TB Allocation Details'!$A$18:$L$214, MATCH("Demand ID", 'E4 TB Allocation Details'!$A$18:$L$18, 0),FALSE), 'E2 Allocators'!$B$15:$W$358, MATCH('O5 Details by Class &amp; Accounts'!T$18, 'E2 Allocators'!$B$15:$W$15, 0),FALSE)*$F23), 0, VLOOKUP(VLOOKUP($A23, 'E4 TB Allocation Details'!$A$18:$L$214, MATCH("Demand ID", 'E4 TB Allocation Details'!$A$18:$L$18, 0),FALSE), 'E2 Allocators'!$B$15:$W$358, MATCH('O5 Details by Class &amp; Accounts'!T$18, 'E2 Allocators'!$B$15:$W$15, 0),FALSE)*$F23)</f>
        <v>0</v>
      </c>
      <c r="U23" s="2186">
        <f>IF(ISERROR(VLOOKUP(VLOOKUP($A23, 'E4 TB Allocation Details'!$A$18:$L$214, MATCH("Demand ID", 'E4 TB Allocation Details'!$A$18:$L$18, 0),FALSE), 'E2 Allocators'!$B$15:$W$358, MATCH('O5 Details by Class &amp; Accounts'!U$18, 'E2 Allocators'!$B$15:$W$15, 0),FALSE)*$F23), 0, VLOOKUP(VLOOKUP($A23, 'E4 TB Allocation Details'!$A$18:$L$214, MATCH("Demand ID", 'E4 TB Allocation Details'!$A$18:$L$18, 0),FALSE), 'E2 Allocators'!$B$15:$W$358, MATCH('O5 Details by Class &amp; Accounts'!U$18, 'E2 Allocators'!$B$15:$W$15, 0),FALSE)*$F23)</f>
        <v>0</v>
      </c>
      <c r="V23" s="2186">
        <f>IF(ISERROR(VLOOKUP(VLOOKUP($A23, 'E4 TB Allocation Details'!$A$18:$L$214, MATCH("Demand ID", 'E4 TB Allocation Details'!$A$18:$L$18, 0),FALSE), 'E2 Allocators'!$B$15:$W$358, MATCH('O5 Details by Class &amp; Accounts'!V$18, 'E2 Allocators'!$B$15:$W$15, 0),FALSE)*$F23), 0, VLOOKUP(VLOOKUP($A23, 'E4 TB Allocation Details'!$A$18:$L$214, MATCH("Demand ID", 'E4 TB Allocation Details'!$A$18:$L$18, 0),FALSE), 'E2 Allocators'!$B$15:$W$358, MATCH('O5 Details by Class &amp; Accounts'!V$18, 'E2 Allocators'!$B$15:$W$15, 0),FALSE)*$F23)</f>
        <v>0</v>
      </c>
      <c r="W23" s="2186">
        <f>IF(ISERROR(VLOOKUP(VLOOKUP($A23, 'E4 TB Allocation Details'!$A$18:$L$214, MATCH("Demand ID", 'E4 TB Allocation Details'!$A$18:$L$18, 0),FALSE), 'E2 Allocators'!$B$15:$W$358, MATCH('O5 Details by Class &amp; Accounts'!W$18, 'E2 Allocators'!$B$15:$W$15, 0),FALSE)*$F23), 0, VLOOKUP(VLOOKUP($A23, 'E4 TB Allocation Details'!$A$18:$L$214, MATCH("Demand ID", 'E4 TB Allocation Details'!$A$18:$L$18, 0),FALSE), 'E2 Allocators'!$B$15:$W$358, MATCH('O5 Details by Class &amp; Accounts'!W$18, 'E2 Allocators'!$B$15:$W$15, 0),FALSE)*$F23)</f>
        <v>0</v>
      </c>
      <c r="X23" s="2186">
        <f>IF(ISERROR(VLOOKUP(VLOOKUP($A23, 'E4 TB Allocation Details'!$A$18:$L$214, MATCH("Demand ID", 'E4 TB Allocation Details'!$A$18:$L$18, 0),FALSE), 'E2 Allocators'!$B$15:$W$358, MATCH('O5 Details by Class &amp; Accounts'!X$18, 'E2 Allocators'!$B$15:$W$15, 0),FALSE)*$F23), 0, VLOOKUP(VLOOKUP($A23, 'E4 TB Allocation Details'!$A$18:$L$214, MATCH("Demand ID", 'E4 TB Allocation Details'!$A$18:$L$18, 0),FALSE), 'E2 Allocators'!$B$15:$W$358, MATCH('O5 Details by Class &amp; Accounts'!X$18, 'E2 Allocators'!$B$15:$W$15, 0),FALSE)*$F23)</f>
        <v>0</v>
      </c>
      <c r="Y23" s="2186">
        <f>IF(ISERROR(VLOOKUP(VLOOKUP($A23, 'E4 TB Allocation Details'!$A$18:$L$214, MATCH("Demand ID", 'E4 TB Allocation Details'!$A$18:$L$18, 0),FALSE), 'E2 Allocators'!$B$15:$W$358, MATCH('O5 Details by Class &amp; Accounts'!Y$18, 'E2 Allocators'!$B$15:$W$15, 0),FALSE)*$F23), 0, VLOOKUP(VLOOKUP($A23, 'E4 TB Allocation Details'!$A$18:$L$214, MATCH("Demand ID", 'E4 TB Allocation Details'!$A$18:$L$18, 0),FALSE), 'E2 Allocators'!$B$15:$W$358, MATCH('O5 Details by Class &amp; Accounts'!Y$18, 'E2 Allocators'!$B$15:$W$15, 0),FALSE)*$F23)</f>
        <v>0</v>
      </c>
      <c r="Z23" s="2186">
        <f>IF(ISERROR(VLOOKUP(VLOOKUP($A23, 'E4 TB Allocation Details'!$A$18:$L$214, MATCH("Demand ID", 'E4 TB Allocation Details'!$A$18:$L$18, 0),FALSE), 'E2 Allocators'!$B$15:$W$358, MATCH('O5 Details by Class &amp; Accounts'!Z$18, 'E2 Allocators'!$B$15:$W$15, 0),FALSE)*$F23), 0, VLOOKUP(VLOOKUP($A23, 'E4 TB Allocation Details'!$A$18:$L$214, MATCH("Demand ID", 'E4 TB Allocation Details'!$A$18:$L$18, 0),FALSE), 'E2 Allocators'!$B$15:$W$358, MATCH('O5 Details by Class &amp; Accounts'!Z$18, 'E2 Allocators'!$B$15:$W$15, 0),FALSE)*$F23)</f>
        <v>0</v>
      </c>
      <c r="AA23" s="2186">
        <f>IF(ISERROR(VLOOKUP(VLOOKUP($A23, 'E4 TB Allocation Details'!$A$18:$L$214, MATCH("Demand ID", 'E4 TB Allocation Details'!$A$18:$L$18, 0),FALSE), 'E2 Allocators'!$B$15:$W$358, MATCH('O5 Details by Class &amp; Accounts'!AA$18, 'E2 Allocators'!$B$15:$W$15, 0),FALSE)*$F23), 0, VLOOKUP(VLOOKUP($A23, 'E4 TB Allocation Details'!$A$18:$L$214, MATCH("Demand ID", 'E4 TB Allocation Details'!$A$18:$L$18, 0),FALSE), 'E2 Allocators'!$B$15:$W$358, MATCH('O5 Details by Class &amp; Accounts'!AA$18, 'E2 Allocators'!$B$15:$W$15, 0),FALSE)*$F23)</f>
        <v>0</v>
      </c>
      <c r="AB23" s="2186">
        <f>IF(ISERROR(VLOOKUP(VLOOKUP($A23, 'E4 TB Allocation Details'!$A$18:$L$214, MATCH("Demand ID", 'E4 TB Allocation Details'!$A$18:$L$18, 0),FALSE), 'E2 Allocators'!$B$15:$W$358, MATCH('O5 Details by Class &amp; Accounts'!AB$18, 'E2 Allocators'!$B$15:$W$15, 0),FALSE)*$F23), 0, VLOOKUP(VLOOKUP($A23, 'E4 TB Allocation Details'!$A$18:$L$214, MATCH("Demand ID", 'E4 TB Allocation Details'!$A$18:$L$18, 0),FALSE), 'E2 Allocators'!$B$15:$W$358, MATCH('O5 Details by Class &amp; Accounts'!AB$18, 'E2 Allocators'!$B$15:$W$15, 0),FALSE)*$F23)</f>
        <v>0</v>
      </c>
      <c r="AC23" s="2186">
        <f t="shared" si="1"/>
        <v>0</v>
      </c>
      <c r="AD23" s="2186">
        <f>IF(ISERROR(VLOOKUP(VLOOKUP($A23, 'E4 TB Allocation Details'!$A$18:$L$214, MATCH("Customer ID", 'E4 TB Allocation Details'!$A$18:$L$18, 0),FALSE), 'E2 Allocators'!$B$15:$W$358, MATCH('O5 Details by Class &amp; Accounts'!AD$18, 'E2 Allocators'!$B$15:$W$15, 0),FALSE)*$G23), 0, VLOOKUP(VLOOKUP($A23, 'E4 TB Allocation Details'!$A$18:$L$214, MATCH("Customer ID", 'E4 TB Allocation Details'!$A$18:$L$18, 0),FALSE), 'E2 Allocators'!$B$15:$W$358, MATCH('O5 Details by Class &amp; Accounts'!AD$18, 'E2 Allocators'!$B$15:$W$15, 0),FALSE)*$G23)</f>
        <v>0</v>
      </c>
      <c r="AE23" s="2186">
        <f>IF(ISERROR(VLOOKUP(VLOOKUP($A23, 'E4 TB Allocation Details'!$A$18:$L$214, MATCH("Customer ID", 'E4 TB Allocation Details'!$A$18:$L$18, 0),FALSE), 'E2 Allocators'!$B$15:$W$358, MATCH('O5 Details by Class &amp; Accounts'!AE$18, 'E2 Allocators'!$B$15:$W$15, 0),FALSE)*$G23), 0, VLOOKUP(VLOOKUP($A23, 'E4 TB Allocation Details'!$A$18:$L$214, MATCH("Customer ID", 'E4 TB Allocation Details'!$A$18:$L$18, 0),FALSE), 'E2 Allocators'!$B$15:$W$358, MATCH('O5 Details by Class &amp; Accounts'!AE$18, 'E2 Allocators'!$B$15:$W$15, 0),FALSE)*$G23)</f>
        <v>0</v>
      </c>
      <c r="AF23" s="2186">
        <f>IF(ISERROR(VLOOKUP(VLOOKUP($A23, 'E4 TB Allocation Details'!$A$18:$L$214, MATCH("Customer ID", 'E4 TB Allocation Details'!$A$18:$L$18, 0),FALSE), 'E2 Allocators'!$B$15:$W$358, MATCH('O5 Details by Class &amp; Accounts'!AF$18, 'E2 Allocators'!$B$15:$W$15, 0),FALSE)*$G23), 0, VLOOKUP(VLOOKUP($A23, 'E4 TB Allocation Details'!$A$18:$L$214, MATCH("Customer ID", 'E4 TB Allocation Details'!$A$18:$L$18, 0),FALSE), 'E2 Allocators'!$B$15:$W$358, MATCH('O5 Details by Class &amp; Accounts'!AF$18, 'E2 Allocators'!$B$15:$W$15, 0),FALSE)*$G23)</f>
        <v>0</v>
      </c>
      <c r="AG23" s="2186">
        <f>IF(ISERROR(VLOOKUP(VLOOKUP($A23, 'E4 TB Allocation Details'!$A$18:$L$214, MATCH("Customer ID", 'E4 TB Allocation Details'!$A$18:$L$18, 0),FALSE), 'E2 Allocators'!$B$15:$W$358, MATCH('O5 Details by Class &amp; Accounts'!AG$18, 'E2 Allocators'!$B$15:$W$15, 0),FALSE)*$G23), 0, VLOOKUP(VLOOKUP($A23, 'E4 TB Allocation Details'!$A$18:$L$214, MATCH("Customer ID", 'E4 TB Allocation Details'!$A$18:$L$18, 0),FALSE), 'E2 Allocators'!$B$15:$W$358, MATCH('O5 Details by Class &amp; Accounts'!AG$18, 'E2 Allocators'!$B$15:$W$15, 0),FALSE)*$G23)</f>
        <v>0</v>
      </c>
      <c r="AH23" s="2186">
        <f>IF(ISERROR(VLOOKUP(VLOOKUP($A23, 'E4 TB Allocation Details'!$A$18:$L$214, MATCH("Customer ID", 'E4 TB Allocation Details'!$A$18:$L$18, 0),FALSE), 'E2 Allocators'!$B$15:$W$358, MATCH('O5 Details by Class &amp; Accounts'!AH$18, 'E2 Allocators'!$B$15:$W$15, 0),FALSE)*$G23), 0, VLOOKUP(VLOOKUP($A23, 'E4 TB Allocation Details'!$A$18:$L$214, MATCH("Customer ID", 'E4 TB Allocation Details'!$A$18:$L$18, 0),FALSE), 'E2 Allocators'!$B$15:$W$358, MATCH('O5 Details by Class &amp; Accounts'!AH$18, 'E2 Allocators'!$B$15:$W$15, 0),FALSE)*$G23)</f>
        <v>0</v>
      </c>
      <c r="AI23" s="2186">
        <f>IF(ISERROR(VLOOKUP(VLOOKUP($A23, 'E4 TB Allocation Details'!$A$18:$L$214, MATCH("Customer ID", 'E4 TB Allocation Details'!$A$18:$L$18, 0),FALSE), 'E2 Allocators'!$B$15:$W$358, MATCH('O5 Details by Class &amp; Accounts'!AI$18, 'E2 Allocators'!$B$15:$W$15, 0),FALSE)*$G23), 0, VLOOKUP(VLOOKUP($A23, 'E4 TB Allocation Details'!$A$18:$L$214, MATCH("Customer ID", 'E4 TB Allocation Details'!$A$18:$L$18, 0),FALSE), 'E2 Allocators'!$B$15:$W$358, MATCH('O5 Details by Class &amp; Accounts'!AI$18, 'E2 Allocators'!$B$15:$W$15, 0),FALSE)*$G23)</f>
        <v>0</v>
      </c>
      <c r="AJ23" s="2186">
        <f>IF(ISERROR(VLOOKUP(VLOOKUP($A23, 'E4 TB Allocation Details'!$A$18:$L$214, MATCH("Customer ID", 'E4 TB Allocation Details'!$A$18:$L$18, 0),FALSE), 'E2 Allocators'!$B$15:$W$358, MATCH('O5 Details by Class &amp; Accounts'!AJ$18, 'E2 Allocators'!$B$15:$W$15, 0),FALSE)*$G23), 0, VLOOKUP(VLOOKUP($A23, 'E4 TB Allocation Details'!$A$18:$L$214, MATCH("Customer ID", 'E4 TB Allocation Details'!$A$18:$L$18, 0),FALSE), 'E2 Allocators'!$B$15:$W$358, MATCH('O5 Details by Class &amp; Accounts'!AJ$18, 'E2 Allocators'!$B$15:$W$15, 0),FALSE)*$G23)</f>
        <v>0</v>
      </c>
      <c r="AK23" s="2186">
        <f>IF(ISERROR(VLOOKUP(VLOOKUP($A23, 'E4 TB Allocation Details'!$A$18:$L$214, MATCH("Customer ID", 'E4 TB Allocation Details'!$A$18:$L$18, 0),FALSE), 'E2 Allocators'!$B$15:$W$358, MATCH('O5 Details by Class &amp; Accounts'!AK$18, 'E2 Allocators'!$B$15:$W$15, 0),FALSE)*$G23), 0, VLOOKUP(VLOOKUP($A23, 'E4 TB Allocation Details'!$A$18:$L$214, MATCH("Customer ID", 'E4 TB Allocation Details'!$A$18:$L$18, 0),FALSE), 'E2 Allocators'!$B$15:$W$358, MATCH('O5 Details by Class &amp; Accounts'!AK$18, 'E2 Allocators'!$B$15:$W$15, 0),FALSE)*$G23)</f>
        <v>0</v>
      </c>
      <c r="AL23" s="2186">
        <f>IF(ISERROR(VLOOKUP(VLOOKUP($A23, 'E4 TB Allocation Details'!$A$18:$L$214, MATCH("Customer ID", 'E4 TB Allocation Details'!$A$18:$L$18, 0),FALSE), 'E2 Allocators'!$B$15:$W$358, MATCH('O5 Details by Class &amp; Accounts'!AL$18, 'E2 Allocators'!$B$15:$W$15, 0),FALSE)*$G23), 0, VLOOKUP(VLOOKUP($A23, 'E4 TB Allocation Details'!$A$18:$L$214, MATCH("Customer ID", 'E4 TB Allocation Details'!$A$18:$L$18, 0),FALSE), 'E2 Allocators'!$B$15:$W$358, MATCH('O5 Details by Class &amp; Accounts'!AL$18, 'E2 Allocators'!$B$15:$W$15, 0),FALSE)*$G23)</f>
        <v>0</v>
      </c>
      <c r="AM23" s="2186">
        <f>IF(ISERROR(VLOOKUP(VLOOKUP($A23, 'E4 TB Allocation Details'!$A$18:$L$214, MATCH("Customer ID", 'E4 TB Allocation Details'!$A$18:$L$18, 0),FALSE), 'E2 Allocators'!$B$15:$W$358, MATCH('O5 Details by Class &amp; Accounts'!AM$18, 'E2 Allocators'!$B$15:$W$15, 0),FALSE)*$G23), 0, VLOOKUP(VLOOKUP($A23, 'E4 TB Allocation Details'!$A$18:$L$214, MATCH("Customer ID", 'E4 TB Allocation Details'!$A$18:$L$18, 0),FALSE), 'E2 Allocators'!$B$15:$W$358, MATCH('O5 Details by Class &amp; Accounts'!AM$18, 'E2 Allocators'!$B$15:$W$15, 0),FALSE)*$G23)</f>
        <v>0</v>
      </c>
      <c r="AN23" s="2186">
        <f>IF(ISERROR(VLOOKUP(VLOOKUP($A23, 'E4 TB Allocation Details'!$A$18:$L$214, MATCH("Customer ID", 'E4 TB Allocation Details'!$A$18:$L$18, 0),FALSE), 'E2 Allocators'!$B$15:$W$358, MATCH('O5 Details by Class &amp; Accounts'!AN$18, 'E2 Allocators'!$B$15:$W$15, 0),FALSE)*$G23), 0, VLOOKUP(VLOOKUP($A23, 'E4 TB Allocation Details'!$A$18:$L$214, MATCH("Customer ID", 'E4 TB Allocation Details'!$A$18:$L$18, 0),FALSE), 'E2 Allocators'!$B$15:$W$358, MATCH('O5 Details by Class &amp; Accounts'!AN$18, 'E2 Allocators'!$B$15:$W$15, 0),FALSE)*$G23)</f>
        <v>0</v>
      </c>
      <c r="AO23" s="2186">
        <f>IF(ISERROR(VLOOKUP(VLOOKUP($A23, 'E4 TB Allocation Details'!$A$18:$L$214, MATCH("Customer ID", 'E4 TB Allocation Details'!$A$18:$L$18, 0),FALSE), 'E2 Allocators'!$B$15:$W$358, MATCH('O5 Details by Class &amp; Accounts'!AO$18, 'E2 Allocators'!$B$15:$W$15, 0),FALSE)*$G23), 0, VLOOKUP(VLOOKUP($A23, 'E4 TB Allocation Details'!$A$18:$L$214, MATCH("Customer ID", 'E4 TB Allocation Details'!$A$18:$L$18, 0),FALSE), 'E2 Allocators'!$B$15:$W$358, MATCH('O5 Details by Class &amp; Accounts'!AO$18, 'E2 Allocators'!$B$15:$W$15, 0),FALSE)*$G23)</f>
        <v>0</v>
      </c>
      <c r="AP23" s="2186">
        <f>IF(ISERROR(VLOOKUP(VLOOKUP($A23, 'E4 TB Allocation Details'!$A$18:$L$214, MATCH("Customer ID", 'E4 TB Allocation Details'!$A$18:$L$18, 0),FALSE), 'E2 Allocators'!$B$15:$W$358, MATCH('O5 Details by Class &amp; Accounts'!AP$18, 'E2 Allocators'!$B$15:$W$15, 0),FALSE)*$G23), 0, VLOOKUP(VLOOKUP($A23, 'E4 TB Allocation Details'!$A$18:$L$214, MATCH("Customer ID", 'E4 TB Allocation Details'!$A$18:$L$18, 0),FALSE), 'E2 Allocators'!$B$15:$W$358, MATCH('O5 Details by Class &amp; Accounts'!AP$18, 'E2 Allocators'!$B$15:$W$15, 0),FALSE)*$G23)</f>
        <v>0</v>
      </c>
      <c r="AQ23" s="2186">
        <f>IF(ISERROR(VLOOKUP(VLOOKUP($A23, 'E4 TB Allocation Details'!$A$18:$L$214, MATCH("Customer ID", 'E4 TB Allocation Details'!$A$18:$L$18, 0),FALSE), 'E2 Allocators'!$B$15:$W$358, MATCH('O5 Details by Class &amp; Accounts'!AQ$18, 'E2 Allocators'!$B$15:$W$15, 0),FALSE)*$G23), 0, VLOOKUP(VLOOKUP($A23, 'E4 TB Allocation Details'!$A$18:$L$214, MATCH("Customer ID", 'E4 TB Allocation Details'!$A$18:$L$18, 0),FALSE), 'E2 Allocators'!$B$15:$W$358, MATCH('O5 Details by Class &amp; Accounts'!AQ$18, 'E2 Allocators'!$B$15:$W$15, 0),FALSE)*$G23)</f>
        <v>0</v>
      </c>
      <c r="AR23" s="2186">
        <f>IF(ISERROR(VLOOKUP(VLOOKUP($A23, 'E4 TB Allocation Details'!$A$18:$L$214, MATCH("Customer ID", 'E4 TB Allocation Details'!$A$18:$L$18, 0),FALSE), 'E2 Allocators'!$B$15:$W$358, MATCH('O5 Details by Class &amp; Accounts'!AR$18, 'E2 Allocators'!$B$15:$W$15, 0),FALSE)*$G23), 0, VLOOKUP(VLOOKUP($A23, 'E4 TB Allocation Details'!$A$18:$L$214, MATCH("Customer ID", 'E4 TB Allocation Details'!$A$18:$L$18, 0),FALSE), 'E2 Allocators'!$B$15:$W$358, MATCH('O5 Details by Class &amp; Accounts'!AR$18, 'E2 Allocators'!$B$15:$W$15, 0),FALSE)*$G23)</f>
        <v>0</v>
      </c>
      <c r="AS23" s="2186">
        <f>IF(ISERROR(VLOOKUP(VLOOKUP($A23, 'E4 TB Allocation Details'!$A$18:$L$214, MATCH("Customer ID", 'E4 TB Allocation Details'!$A$18:$L$18, 0),FALSE), 'E2 Allocators'!$B$15:$W$358, MATCH('O5 Details by Class &amp; Accounts'!AS$18, 'E2 Allocators'!$B$15:$W$15, 0),FALSE)*$G23), 0, VLOOKUP(VLOOKUP($A23, 'E4 TB Allocation Details'!$A$18:$L$214, MATCH("Customer ID", 'E4 TB Allocation Details'!$A$18:$L$18, 0),FALSE), 'E2 Allocators'!$B$15:$W$358, MATCH('O5 Details by Class &amp; Accounts'!AS$18, 'E2 Allocators'!$B$15:$W$15, 0),FALSE)*$G23)</f>
        <v>0</v>
      </c>
      <c r="AT23" s="2186">
        <f>IF(ISERROR(VLOOKUP(VLOOKUP($A23, 'E4 TB Allocation Details'!$A$18:$L$214, MATCH("Customer ID", 'E4 TB Allocation Details'!$A$18:$L$18, 0),FALSE), 'E2 Allocators'!$B$15:$W$358, MATCH('O5 Details by Class &amp; Accounts'!AT$18, 'E2 Allocators'!$B$15:$W$15, 0),FALSE)*$G23), 0, VLOOKUP(VLOOKUP($A23, 'E4 TB Allocation Details'!$A$18:$L$214, MATCH("Customer ID", 'E4 TB Allocation Details'!$A$18:$L$18, 0),FALSE), 'E2 Allocators'!$B$15:$W$358, MATCH('O5 Details by Class &amp; Accounts'!AT$18, 'E2 Allocators'!$B$15:$W$15, 0),FALSE)*$G23)</f>
        <v>0</v>
      </c>
      <c r="AU23" s="2186">
        <f>IF(ISERROR(VLOOKUP(VLOOKUP($A23, 'E4 TB Allocation Details'!$A$18:$L$214, MATCH("Customer ID", 'E4 TB Allocation Details'!$A$18:$L$18, 0),FALSE), 'E2 Allocators'!$B$15:$W$358, MATCH('O5 Details by Class &amp; Accounts'!AU$18, 'E2 Allocators'!$B$15:$W$15, 0),FALSE)*$G23), 0, VLOOKUP(VLOOKUP($A23, 'E4 TB Allocation Details'!$A$18:$L$214, MATCH("Customer ID", 'E4 TB Allocation Details'!$A$18:$L$18, 0),FALSE), 'E2 Allocators'!$B$15:$W$358, MATCH('O5 Details by Class &amp; Accounts'!AU$18, 'E2 Allocators'!$B$15:$W$15, 0),FALSE)*$G23)</f>
        <v>0</v>
      </c>
      <c r="AV23" s="2186">
        <f>IF(ISERROR(VLOOKUP(VLOOKUP($A23, 'E4 TB Allocation Details'!$A$18:$L$214, MATCH("Customer ID", 'E4 TB Allocation Details'!$A$18:$L$18, 0),FALSE), 'E2 Allocators'!$B$15:$W$358, MATCH('O5 Details by Class &amp; Accounts'!AV$18, 'E2 Allocators'!$B$15:$W$15, 0),FALSE)*$G23), 0, VLOOKUP(VLOOKUP($A23, 'E4 TB Allocation Details'!$A$18:$L$214, MATCH("Customer ID", 'E4 TB Allocation Details'!$A$18:$L$18, 0),FALSE), 'E2 Allocators'!$B$15:$W$358, MATCH('O5 Details by Class &amp; Accounts'!AV$18, 'E2 Allocators'!$B$15:$W$15, 0),FALSE)*$G23)</f>
        <v>0</v>
      </c>
      <c r="AW23" s="2186">
        <f>IF(ISERROR(VLOOKUP(VLOOKUP($A23, 'E4 TB Allocation Details'!$A$18:$L$214, MATCH("Customer ID", 'E4 TB Allocation Details'!$A$18:$L$18, 0),FALSE), 'E2 Allocators'!$B$15:$W$358, MATCH('O5 Details by Class &amp; Accounts'!AW$18, 'E2 Allocators'!$B$15:$W$15, 0),FALSE)*$G23), 0, VLOOKUP(VLOOKUP($A23, 'E4 TB Allocation Details'!$A$18:$L$214, MATCH("Customer ID", 'E4 TB Allocation Details'!$A$18:$L$18, 0),FALSE), 'E2 Allocators'!$B$15:$W$358, MATCH('O5 Details by Class &amp; Accounts'!AW$18, 'E2 Allocators'!$B$15:$W$15, 0),FALSE)*$G23)</f>
        <v>0</v>
      </c>
      <c r="AX23" s="2186">
        <f t="shared" si="2"/>
        <v>0</v>
      </c>
      <c r="AY23" s="2186">
        <f>IF(ISERROR(VLOOKUP(VLOOKUP($A23, 'E4 TB Allocation Details'!$A$18:$L$214, MATCH("Misc ID", 'E4 TB Allocation Details'!$A$18:$L$18, 0),FALSE), 'E2 Allocators'!$B$15:$W$358, MATCH('O5 Details by Class &amp; Accounts'!AY$18, 'E2 Allocators'!$B$15:$W$15, 0),FALSE)*$E23), 0, VLOOKUP(VLOOKUP($A23, 'E4 TB Allocation Details'!$A$18:$L$214, MATCH("Misc ID", 'E4 TB Allocation Details'!$A$18:$L$18, 0),FALSE), 'E2 Allocators'!$B$15:$W$358, MATCH('O5 Details by Class &amp; Accounts'!AY$18, 'E2 Allocators'!$B$15:$W$15, 0),FALSE)*$E23)</f>
        <v>0</v>
      </c>
      <c r="AZ23" s="2186">
        <f>IF(ISERROR(VLOOKUP(VLOOKUP($A23, 'E4 TB Allocation Details'!$A$18:$L$214, MATCH("Misc ID", 'E4 TB Allocation Details'!$A$18:$L$18, 0),FALSE), 'E2 Allocators'!$B$15:$W$358, MATCH('O5 Details by Class &amp; Accounts'!AZ$18, 'E2 Allocators'!$B$15:$W$15, 0),FALSE)*$E23), 0, VLOOKUP(VLOOKUP($A23, 'E4 TB Allocation Details'!$A$18:$L$214, MATCH("Misc ID", 'E4 TB Allocation Details'!$A$18:$L$18, 0),FALSE), 'E2 Allocators'!$B$15:$W$358, MATCH('O5 Details by Class &amp; Accounts'!AZ$18, 'E2 Allocators'!$B$15:$W$15, 0),FALSE)*$E23)</f>
        <v>0</v>
      </c>
      <c r="BA23" s="2186">
        <f>IF(ISERROR(VLOOKUP(VLOOKUP($A23, 'E4 TB Allocation Details'!$A$18:$L$214, MATCH("Misc ID", 'E4 TB Allocation Details'!$A$18:$L$18, 0),FALSE), 'E2 Allocators'!$B$15:$W$358, MATCH('O5 Details by Class &amp; Accounts'!BA$18, 'E2 Allocators'!$B$15:$W$15, 0),FALSE)*$E23), 0, VLOOKUP(VLOOKUP($A23, 'E4 TB Allocation Details'!$A$18:$L$214, MATCH("Misc ID", 'E4 TB Allocation Details'!$A$18:$L$18, 0),FALSE), 'E2 Allocators'!$B$15:$W$358, MATCH('O5 Details by Class &amp; Accounts'!BA$18, 'E2 Allocators'!$B$15:$W$15, 0),FALSE)*$E23)</f>
        <v>0</v>
      </c>
      <c r="BB23" s="2186">
        <f>IF(ISERROR(VLOOKUP(VLOOKUP($A23, 'E4 TB Allocation Details'!$A$18:$L$214, MATCH("Misc ID", 'E4 TB Allocation Details'!$A$18:$L$18, 0),FALSE), 'E2 Allocators'!$B$15:$W$358, MATCH('O5 Details by Class &amp; Accounts'!BB$18, 'E2 Allocators'!$B$15:$W$15, 0),FALSE)*$E23), 0, VLOOKUP(VLOOKUP($A23, 'E4 TB Allocation Details'!$A$18:$L$214, MATCH("Misc ID", 'E4 TB Allocation Details'!$A$18:$L$18, 0),FALSE), 'E2 Allocators'!$B$15:$W$358, MATCH('O5 Details by Class &amp; Accounts'!BB$18, 'E2 Allocators'!$B$15:$W$15, 0),FALSE)*$E23)</f>
        <v>0</v>
      </c>
      <c r="BC23" s="2186">
        <f>IF(ISERROR(VLOOKUP(VLOOKUP($A23, 'E4 TB Allocation Details'!$A$18:$L$214, MATCH("Misc ID", 'E4 TB Allocation Details'!$A$18:$L$18, 0),FALSE), 'E2 Allocators'!$B$15:$W$358, MATCH('O5 Details by Class &amp; Accounts'!BC$18, 'E2 Allocators'!$B$15:$W$15, 0),FALSE)*$E23), 0, VLOOKUP(VLOOKUP($A23, 'E4 TB Allocation Details'!$A$18:$L$214, MATCH("Misc ID", 'E4 TB Allocation Details'!$A$18:$L$18, 0),FALSE), 'E2 Allocators'!$B$15:$W$358, MATCH('O5 Details by Class &amp; Accounts'!BC$18, 'E2 Allocators'!$B$15:$W$15, 0),FALSE)*$E23)</f>
        <v>0</v>
      </c>
      <c r="BD23" s="2186">
        <f>IF(ISERROR(VLOOKUP(VLOOKUP($A23, 'E4 TB Allocation Details'!$A$18:$L$214, MATCH("Misc ID", 'E4 TB Allocation Details'!$A$18:$L$18, 0),FALSE), 'E2 Allocators'!$B$15:$W$358, MATCH('O5 Details by Class &amp; Accounts'!BD$18, 'E2 Allocators'!$B$15:$W$15, 0),FALSE)*$E23), 0, VLOOKUP(VLOOKUP($A23, 'E4 TB Allocation Details'!$A$18:$L$214, MATCH("Misc ID", 'E4 TB Allocation Details'!$A$18:$L$18, 0),FALSE), 'E2 Allocators'!$B$15:$W$358, MATCH('O5 Details by Class &amp; Accounts'!BD$18, 'E2 Allocators'!$B$15:$W$15, 0),FALSE)*$E23)</f>
        <v>0</v>
      </c>
      <c r="BE23" s="2186">
        <f>IF(ISERROR(VLOOKUP(VLOOKUP($A23, 'E4 TB Allocation Details'!$A$18:$L$214, MATCH("Misc ID", 'E4 TB Allocation Details'!$A$18:$L$18, 0),FALSE), 'E2 Allocators'!$B$15:$W$358, MATCH('O5 Details by Class &amp; Accounts'!BE$18, 'E2 Allocators'!$B$15:$W$15, 0),FALSE)*$E23), 0, VLOOKUP(VLOOKUP($A23, 'E4 TB Allocation Details'!$A$18:$L$214, MATCH("Misc ID", 'E4 TB Allocation Details'!$A$18:$L$18, 0),FALSE), 'E2 Allocators'!$B$15:$W$358, MATCH('O5 Details by Class &amp; Accounts'!BE$18, 'E2 Allocators'!$B$15:$W$15, 0),FALSE)*$E23)</f>
        <v>0</v>
      </c>
      <c r="BF23" s="2186">
        <f>IF(ISERROR(VLOOKUP(VLOOKUP($A23, 'E4 TB Allocation Details'!$A$18:$L$214, MATCH("Misc ID", 'E4 TB Allocation Details'!$A$18:$L$18, 0),FALSE), 'E2 Allocators'!$B$15:$W$358, MATCH('O5 Details by Class &amp; Accounts'!BF$18, 'E2 Allocators'!$B$15:$W$15, 0),FALSE)*$E23), 0, VLOOKUP(VLOOKUP($A23, 'E4 TB Allocation Details'!$A$18:$L$214, MATCH("Misc ID", 'E4 TB Allocation Details'!$A$18:$L$18, 0),FALSE), 'E2 Allocators'!$B$15:$W$358, MATCH('O5 Details by Class &amp; Accounts'!BF$18, 'E2 Allocators'!$B$15:$W$15, 0),FALSE)*$E23)</f>
        <v>0</v>
      </c>
      <c r="BG23" s="2186">
        <f>IF(ISERROR(VLOOKUP(VLOOKUP($A23, 'E4 TB Allocation Details'!$A$18:$L$214, MATCH("Misc ID", 'E4 TB Allocation Details'!$A$18:$L$18, 0),FALSE), 'E2 Allocators'!$B$15:$W$358, MATCH('O5 Details by Class &amp; Accounts'!BG$18, 'E2 Allocators'!$B$15:$W$15, 0),FALSE)*$E23), 0, VLOOKUP(VLOOKUP($A23, 'E4 TB Allocation Details'!$A$18:$L$214, MATCH("Misc ID", 'E4 TB Allocation Details'!$A$18:$L$18, 0),FALSE), 'E2 Allocators'!$B$15:$W$358, MATCH('O5 Details by Class &amp; Accounts'!BG$18, 'E2 Allocators'!$B$15:$W$15, 0),FALSE)*$E23)</f>
        <v>0</v>
      </c>
      <c r="BH23" s="2186">
        <f>IF(ISERROR(VLOOKUP(VLOOKUP($A23, 'E4 TB Allocation Details'!$A$18:$L$214, MATCH("Misc ID", 'E4 TB Allocation Details'!$A$18:$L$18, 0),FALSE), 'E2 Allocators'!$B$15:$W$358, MATCH('O5 Details by Class &amp; Accounts'!BH$18, 'E2 Allocators'!$B$15:$W$15, 0),FALSE)*$E23), 0, VLOOKUP(VLOOKUP($A23, 'E4 TB Allocation Details'!$A$18:$L$214, MATCH("Misc ID", 'E4 TB Allocation Details'!$A$18:$L$18, 0),FALSE), 'E2 Allocators'!$B$15:$W$358, MATCH('O5 Details by Class &amp; Accounts'!BH$18, 'E2 Allocators'!$B$15:$W$15, 0),FALSE)*$E23)</f>
        <v>0</v>
      </c>
      <c r="BI23" s="2186">
        <f>IF(ISERROR(VLOOKUP(VLOOKUP($A23, 'E4 TB Allocation Details'!$A$18:$L$214, MATCH("Misc ID", 'E4 TB Allocation Details'!$A$18:$L$18, 0),FALSE), 'E2 Allocators'!$B$15:$W$358, MATCH('O5 Details by Class &amp; Accounts'!BI$18, 'E2 Allocators'!$B$15:$W$15, 0),FALSE)*$E23), 0, VLOOKUP(VLOOKUP($A23, 'E4 TB Allocation Details'!$A$18:$L$214, MATCH("Misc ID", 'E4 TB Allocation Details'!$A$18:$L$18, 0),FALSE), 'E2 Allocators'!$B$15:$W$358, MATCH('O5 Details by Class &amp; Accounts'!BI$18, 'E2 Allocators'!$B$15:$W$15, 0),FALSE)*$E23)</f>
        <v>0</v>
      </c>
      <c r="BJ23" s="2186">
        <f>IF(ISERROR(VLOOKUP(VLOOKUP($A23, 'E4 TB Allocation Details'!$A$18:$L$214, MATCH("Misc ID", 'E4 TB Allocation Details'!$A$18:$L$18, 0),FALSE), 'E2 Allocators'!$B$15:$W$358, MATCH('O5 Details by Class &amp; Accounts'!BJ$18, 'E2 Allocators'!$B$15:$W$15, 0),FALSE)*$E23), 0, VLOOKUP(VLOOKUP($A23, 'E4 TB Allocation Details'!$A$18:$L$214, MATCH("Misc ID", 'E4 TB Allocation Details'!$A$18:$L$18, 0),FALSE), 'E2 Allocators'!$B$15:$W$358, MATCH('O5 Details by Class &amp; Accounts'!BJ$18, 'E2 Allocators'!$B$15:$W$15, 0),FALSE)*$E23)</f>
        <v>0</v>
      </c>
      <c r="BK23" s="2186">
        <f>IF(ISERROR(VLOOKUP(VLOOKUP($A23, 'E4 TB Allocation Details'!$A$18:$L$214, MATCH("Misc ID", 'E4 TB Allocation Details'!$A$18:$L$18, 0),FALSE), 'E2 Allocators'!$B$15:$W$358, MATCH('O5 Details by Class &amp; Accounts'!BK$18, 'E2 Allocators'!$B$15:$W$15, 0),FALSE)*$E23), 0, VLOOKUP(VLOOKUP($A23, 'E4 TB Allocation Details'!$A$18:$L$214, MATCH("Misc ID", 'E4 TB Allocation Details'!$A$18:$L$18, 0),FALSE), 'E2 Allocators'!$B$15:$W$358, MATCH('O5 Details by Class &amp; Accounts'!BK$18, 'E2 Allocators'!$B$15:$W$15, 0),FALSE)*$E23)</f>
        <v>0</v>
      </c>
      <c r="BL23" s="2186">
        <f>IF(ISERROR(VLOOKUP(VLOOKUP($A23, 'E4 TB Allocation Details'!$A$18:$L$214, MATCH("Misc ID", 'E4 TB Allocation Details'!$A$18:$L$18, 0),FALSE), 'E2 Allocators'!$B$15:$W$358, MATCH('O5 Details by Class &amp; Accounts'!BL$18, 'E2 Allocators'!$B$15:$W$15, 0),FALSE)*$E23), 0, VLOOKUP(VLOOKUP($A23, 'E4 TB Allocation Details'!$A$18:$L$214, MATCH("Misc ID", 'E4 TB Allocation Details'!$A$18:$L$18, 0),FALSE), 'E2 Allocators'!$B$15:$W$358, MATCH('O5 Details by Class &amp; Accounts'!BL$18, 'E2 Allocators'!$B$15:$W$15, 0),FALSE)*$E23)</f>
        <v>0</v>
      </c>
      <c r="BM23" s="2186">
        <f>IF(ISERROR(VLOOKUP(VLOOKUP($A23, 'E4 TB Allocation Details'!$A$18:$L$214, MATCH("Misc ID", 'E4 TB Allocation Details'!$A$18:$L$18, 0),FALSE), 'E2 Allocators'!$B$15:$W$358, MATCH('O5 Details by Class &amp; Accounts'!BM$18, 'E2 Allocators'!$B$15:$W$15, 0),FALSE)*$E23), 0, VLOOKUP(VLOOKUP($A23, 'E4 TB Allocation Details'!$A$18:$L$214, MATCH("Misc ID", 'E4 TB Allocation Details'!$A$18:$L$18, 0),FALSE), 'E2 Allocators'!$B$15:$W$358, MATCH('O5 Details by Class &amp; Accounts'!BM$18, 'E2 Allocators'!$B$15:$W$15, 0),FALSE)*$E23)</f>
        <v>0</v>
      </c>
      <c r="BN23" s="2186">
        <f>IF(ISERROR(VLOOKUP(VLOOKUP($A23, 'E4 TB Allocation Details'!$A$18:$L$214, MATCH("Misc ID", 'E4 TB Allocation Details'!$A$18:$L$18, 0),FALSE), 'E2 Allocators'!$B$15:$W$358, MATCH('O5 Details by Class &amp; Accounts'!BN$18, 'E2 Allocators'!$B$15:$W$15, 0),FALSE)*$E23), 0, VLOOKUP(VLOOKUP($A23, 'E4 TB Allocation Details'!$A$18:$L$214, MATCH("Misc ID", 'E4 TB Allocation Details'!$A$18:$L$18, 0),FALSE), 'E2 Allocators'!$B$15:$W$358, MATCH('O5 Details by Class &amp; Accounts'!BN$18, 'E2 Allocators'!$B$15:$W$15, 0),FALSE)*$E23)</f>
        <v>0</v>
      </c>
      <c r="BO23" s="2186">
        <f>IF(ISERROR(VLOOKUP(VLOOKUP($A23, 'E4 TB Allocation Details'!$A$18:$L$214, MATCH("Misc ID", 'E4 TB Allocation Details'!$A$18:$L$18, 0),FALSE), 'E2 Allocators'!$B$15:$W$358, MATCH('O5 Details by Class &amp; Accounts'!BO$18, 'E2 Allocators'!$B$15:$W$15, 0),FALSE)*$E23), 0, VLOOKUP(VLOOKUP($A23, 'E4 TB Allocation Details'!$A$18:$L$214, MATCH("Misc ID", 'E4 TB Allocation Details'!$A$18:$L$18, 0),FALSE), 'E2 Allocators'!$B$15:$W$358, MATCH('O5 Details by Class &amp; Accounts'!BO$18, 'E2 Allocators'!$B$15:$W$15, 0),FALSE)*$E23)</f>
        <v>0</v>
      </c>
      <c r="BP23" s="2186">
        <f>IF(ISERROR(VLOOKUP(VLOOKUP($A23, 'E4 TB Allocation Details'!$A$18:$L$214, MATCH("Misc ID", 'E4 TB Allocation Details'!$A$18:$L$18, 0),FALSE), 'E2 Allocators'!$B$15:$W$358, MATCH('O5 Details by Class &amp; Accounts'!BP$18, 'E2 Allocators'!$B$15:$W$15, 0),FALSE)*$E23), 0, VLOOKUP(VLOOKUP($A23, 'E4 TB Allocation Details'!$A$18:$L$214, MATCH("Misc ID", 'E4 TB Allocation Details'!$A$18:$L$18, 0),FALSE), 'E2 Allocators'!$B$15:$W$358, MATCH('O5 Details by Class &amp; Accounts'!BP$18, 'E2 Allocators'!$B$15:$W$15, 0),FALSE)*$E23)</f>
        <v>0</v>
      </c>
      <c r="BQ23" s="2186">
        <f>IF(ISERROR(VLOOKUP(VLOOKUP($A23, 'E4 TB Allocation Details'!$A$18:$L$214, MATCH("Misc ID", 'E4 TB Allocation Details'!$A$18:$L$18, 0),FALSE), 'E2 Allocators'!$B$15:$W$358, MATCH('O5 Details by Class &amp; Accounts'!BQ$18, 'E2 Allocators'!$B$15:$W$15, 0),FALSE)*$E23), 0, VLOOKUP(VLOOKUP($A23, 'E4 TB Allocation Details'!$A$18:$L$214, MATCH("Misc ID", 'E4 TB Allocation Details'!$A$18:$L$18, 0),FALSE), 'E2 Allocators'!$B$15:$W$358, MATCH('O5 Details by Class &amp; Accounts'!BQ$18, 'E2 Allocators'!$B$15:$W$15, 0),FALSE)*$E23)</f>
        <v>0</v>
      </c>
      <c r="BR23" s="2186">
        <f>IF(ISERROR(VLOOKUP(VLOOKUP($A23, 'E4 TB Allocation Details'!$A$18:$L$214, MATCH("Misc ID", 'E4 TB Allocation Details'!$A$18:$L$18, 0),FALSE), 'E2 Allocators'!$B$15:$W$358, MATCH('O5 Details by Class &amp; Accounts'!BR$18, 'E2 Allocators'!$B$15:$W$15, 0),FALSE)*$E23), 0, VLOOKUP(VLOOKUP($A23, 'E4 TB Allocation Details'!$A$18:$L$214, MATCH("Misc ID", 'E4 TB Allocation Details'!$A$18:$L$18, 0),FALSE), 'E2 Allocators'!$B$15:$W$358, MATCH('O5 Details by Class &amp; Accounts'!BR$18, 'E2 Allocators'!$B$15:$W$15, 0),FALSE)*$E23)</f>
        <v>0</v>
      </c>
      <c r="BS23" s="2186">
        <f t="shared" si="3"/>
        <v>0</v>
      </c>
      <c r="BT23" s="2186">
        <f>IF(ISERROR(VLOOKUP(VLOOKUP($A23, 'E4 TB Allocation Details'!$A$18:$L$214, MATCH("A &amp; G ID", 'E4 TB Allocation Details'!$A$18:$L$18, 0),FALSE), 'E2 Allocators'!$B$15:$W$358, MATCH('O5 Details by Class &amp; Accounts'!BT$18, 'E2 Allocators'!$B$15:$W$15, 0),FALSE)*$E23), 0, VLOOKUP(VLOOKUP($A23, 'E4 TB Allocation Details'!$A$18:$L$214, MATCH("A &amp; G ID", 'E4 TB Allocation Details'!$A$18:$L$18, 0),FALSE), 'E2 Allocators'!$B$15:$W$358, MATCH('O5 Details by Class &amp; Accounts'!BT$18, 'E2 Allocators'!$B$15:$W$15, 0),FALSE)*$E23)</f>
        <v>0</v>
      </c>
      <c r="BU23" s="2186">
        <f>IF(ISERROR(VLOOKUP(VLOOKUP($A23, 'E4 TB Allocation Details'!$A$18:$L$214, MATCH("A &amp; G ID", 'E4 TB Allocation Details'!$A$18:$L$18, 0),FALSE), 'E2 Allocators'!$B$15:$W$358, MATCH('O5 Details by Class &amp; Accounts'!BU$18, 'E2 Allocators'!$B$15:$W$15, 0),FALSE)*$E23), 0, VLOOKUP(VLOOKUP($A23, 'E4 TB Allocation Details'!$A$18:$L$214, MATCH("A &amp; G ID", 'E4 TB Allocation Details'!$A$18:$L$18, 0),FALSE), 'E2 Allocators'!$B$15:$W$358, MATCH('O5 Details by Class &amp; Accounts'!BU$18, 'E2 Allocators'!$B$15:$W$15, 0),FALSE)*$E23)</f>
        <v>0</v>
      </c>
      <c r="BV23" s="2186">
        <f>IF(ISERROR(VLOOKUP(VLOOKUP($A23, 'E4 TB Allocation Details'!$A$18:$L$214, MATCH("A &amp; G ID", 'E4 TB Allocation Details'!$A$18:$L$18, 0),FALSE), 'E2 Allocators'!$B$15:$W$358, MATCH('O5 Details by Class &amp; Accounts'!BV$18, 'E2 Allocators'!$B$15:$W$15, 0),FALSE)*$E23), 0, VLOOKUP(VLOOKUP($A23, 'E4 TB Allocation Details'!$A$18:$L$214, MATCH("A &amp; G ID", 'E4 TB Allocation Details'!$A$18:$L$18, 0),FALSE), 'E2 Allocators'!$B$15:$W$358, MATCH('O5 Details by Class &amp; Accounts'!BV$18, 'E2 Allocators'!$B$15:$W$15, 0),FALSE)*$E23)</f>
        <v>0</v>
      </c>
      <c r="BW23" s="2186">
        <f>IF(ISERROR(VLOOKUP(VLOOKUP($A23, 'E4 TB Allocation Details'!$A$18:$L$214, MATCH("A &amp; G ID", 'E4 TB Allocation Details'!$A$18:$L$18, 0),FALSE), 'E2 Allocators'!$B$15:$W$358, MATCH('O5 Details by Class &amp; Accounts'!BW$18, 'E2 Allocators'!$B$15:$W$15, 0),FALSE)*$E23), 0, VLOOKUP(VLOOKUP($A23, 'E4 TB Allocation Details'!$A$18:$L$214, MATCH("A &amp; G ID", 'E4 TB Allocation Details'!$A$18:$L$18, 0),FALSE), 'E2 Allocators'!$B$15:$W$358, MATCH('O5 Details by Class &amp; Accounts'!BW$18, 'E2 Allocators'!$B$15:$W$15, 0),FALSE)*$E23)</f>
        <v>0</v>
      </c>
      <c r="BX23" s="2186">
        <f>IF(ISERROR(VLOOKUP(VLOOKUP($A23, 'E4 TB Allocation Details'!$A$18:$L$214, MATCH("A &amp; G ID", 'E4 TB Allocation Details'!$A$18:$L$18, 0),FALSE), 'E2 Allocators'!$B$15:$W$358, MATCH('O5 Details by Class &amp; Accounts'!BX$18, 'E2 Allocators'!$B$15:$W$15, 0),FALSE)*$E23), 0, VLOOKUP(VLOOKUP($A23, 'E4 TB Allocation Details'!$A$18:$L$214, MATCH("A &amp; G ID", 'E4 TB Allocation Details'!$A$18:$L$18, 0),FALSE), 'E2 Allocators'!$B$15:$W$358, MATCH('O5 Details by Class &amp; Accounts'!BX$18, 'E2 Allocators'!$B$15:$W$15, 0),FALSE)*$E23)</f>
        <v>0</v>
      </c>
      <c r="BY23" s="2186">
        <f>IF(ISERROR(VLOOKUP(VLOOKUP($A23, 'E4 TB Allocation Details'!$A$18:$L$214, MATCH("A &amp; G ID", 'E4 TB Allocation Details'!$A$18:$L$18, 0),FALSE), 'E2 Allocators'!$B$15:$W$358, MATCH('O5 Details by Class &amp; Accounts'!BY$18, 'E2 Allocators'!$B$15:$W$15, 0),FALSE)*$E23), 0, VLOOKUP(VLOOKUP($A23, 'E4 TB Allocation Details'!$A$18:$L$214, MATCH("A &amp; G ID", 'E4 TB Allocation Details'!$A$18:$L$18, 0),FALSE), 'E2 Allocators'!$B$15:$W$358, MATCH('O5 Details by Class &amp; Accounts'!BY$18, 'E2 Allocators'!$B$15:$W$15, 0),FALSE)*$E23)</f>
        <v>0</v>
      </c>
      <c r="BZ23" s="2186">
        <f>IF(ISERROR(VLOOKUP(VLOOKUP($A23, 'E4 TB Allocation Details'!$A$18:$L$214, MATCH("A &amp; G ID", 'E4 TB Allocation Details'!$A$18:$L$18, 0),FALSE), 'E2 Allocators'!$B$15:$W$358, MATCH('O5 Details by Class &amp; Accounts'!BZ$18, 'E2 Allocators'!$B$15:$W$15, 0),FALSE)*$E23), 0, VLOOKUP(VLOOKUP($A23, 'E4 TB Allocation Details'!$A$18:$L$214, MATCH("A &amp; G ID", 'E4 TB Allocation Details'!$A$18:$L$18, 0),FALSE), 'E2 Allocators'!$B$15:$W$358, MATCH('O5 Details by Class &amp; Accounts'!BZ$18, 'E2 Allocators'!$B$15:$W$15, 0),FALSE)*$E23)</f>
        <v>0</v>
      </c>
      <c r="CA23" s="2186">
        <f>IF(ISERROR(VLOOKUP(VLOOKUP($A23, 'E4 TB Allocation Details'!$A$18:$L$214, MATCH("A &amp; G ID", 'E4 TB Allocation Details'!$A$18:$L$18, 0),FALSE), 'E2 Allocators'!$B$15:$W$358, MATCH('O5 Details by Class &amp; Accounts'!CA$18, 'E2 Allocators'!$B$15:$W$15, 0),FALSE)*$E23), 0, VLOOKUP(VLOOKUP($A23, 'E4 TB Allocation Details'!$A$18:$L$214, MATCH("A &amp; G ID", 'E4 TB Allocation Details'!$A$18:$L$18, 0),FALSE), 'E2 Allocators'!$B$15:$W$358, MATCH('O5 Details by Class &amp; Accounts'!CA$18, 'E2 Allocators'!$B$15:$W$15, 0),FALSE)*$E23)</f>
        <v>0</v>
      </c>
      <c r="CB23" s="2186">
        <f>IF(ISERROR(VLOOKUP(VLOOKUP($A23, 'E4 TB Allocation Details'!$A$18:$L$214, MATCH("A &amp; G ID", 'E4 TB Allocation Details'!$A$18:$L$18, 0),FALSE), 'E2 Allocators'!$B$15:$W$358, MATCH('O5 Details by Class &amp; Accounts'!CB$18, 'E2 Allocators'!$B$15:$W$15, 0),FALSE)*$E23), 0, VLOOKUP(VLOOKUP($A23, 'E4 TB Allocation Details'!$A$18:$L$214, MATCH("A &amp; G ID", 'E4 TB Allocation Details'!$A$18:$L$18, 0),FALSE), 'E2 Allocators'!$B$15:$W$358, MATCH('O5 Details by Class &amp; Accounts'!CB$18, 'E2 Allocators'!$B$15:$W$15, 0),FALSE)*$E23)</f>
        <v>0</v>
      </c>
      <c r="CC23" s="2186">
        <f>IF(ISERROR(VLOOKUP(VLOOKUP($A23, 'E4 TB Allocation Details'!$A$18:$L$214, MATCH("A &amp; G ID", 'E4 TB Allocation Details'!$A$18:$L$18, 0),FALSE), 'E2 Allocators'!$B$15:$W$358, MATCH('O5 Details by Class &amp; Accounts'!CC$18, 'E2 Allocators'!$B$15:$W$15, 0),FALSE)*$E23), 0, VLOOKUP(VLOOKUP($A23, 'E4 TB Allocation Details'!$A$18:$L$214, MATCH("A &amp; G ID", 'E4 TB Allocation Details'!$A$18:$L$18, 0),FALSE), 'E2 Allocators'!$B$15:$W$358, MATCH('O5 Details by Class &amp; Accounts'!CC$18, 'E2 Allocators'!$B$15:$W$15, 0),FALSE)*$E23)</f>
        <v>0</v>
      </c>
      <c r="CD23" s="2186">
        <f>IF(ISERROR(VLOOKUP(VLOOKUP($A23, 'E4 TB Allocation Details'!$A$18:$L$214, MATCH("A &amp; G ID", 'E4 TB Allocation Details'!$A$18:$L$18, 0),FALSE), 'E2 Allocators'!$B$15:$W$358, MATCH('O5 Details by Class &amp; Accounts'!CD$18, 'E2 Allocators'!$B$15:$W$15, 0),FALSE)*$E23), 0, VLOOKUP(VLOOKUP($A23, 'E4 TB Allocation Details'!$A$18:$L$214, MATCH("A &amp; G ID", 'E4 TB Allocation Details'!$A$18:$L$18, 0),FALSE), 'E2 Allocators'!$B$15:$W$358, MATCH('O5 Details by Class &amp; Accounts'!CD$18, 'E2 Allocators'!$B$15:$W$15, 0),FALSE)*$E23)</f>
        <v>0</v>
      </c>
      <c r="CE23" s="2186">
        <f>IF(ISERROR(VLOOKUP(VLOOKUP($A23, 'E4 TB Allocation Details'!$A$18:$L$214, MATCH("A &amp; G ID", 'E4 TB Allocation Details'!$A$18:$L$18, 0),FALSE), 'E2 Allocators'!$B$15:$W$358, MATCH('O5 Details by Class &amp; Accounts'!CE$18, 'E2 Allocators'!$B$15:$W$15, 0),FALSE)*$E23), 0, VLOOKUP(VLOOKUP($A23, 'E4 TB Allocation Details'!$A$18:$L$214, MATCH("A &amp; G ID", 'E4 TB Allocation Details'!$A$18:$L$18, 0),FALSE), 'E2 Allocators'!$B$15:$W$358, MATCH('O5 Details by Class &amp; Accounts'!CE$18, 'E2 Allocators'!$B$15:$W$15, 0),FALSE)*$E23)</f>
        <v>0</v>
      </c>
      <c r="CF23" s="2186">
        <f>IF(ISERROR(VLOOKUP(VLOOKUP($A23, 'E4 TB Allocation Details'!$A$18:$L$214, MATCH("A &amp; G ID", 'E4 TB Allocation Details'!$A$18:$L$18, 0),FALSE), 'E2 Allocators'!$B$15:$W$358, MATCH('O5 Details by Class &amp; Accounts'!CF$18, 'E2 Allocators'!$B$15:$W$15, 0),FALSE)*$E23), 0, VLOOKUP(VLOOKUP($A23, 'E4 TB Allocation Details'!$A$18:$L$214, MATCH("A &amp; G ID", 'E4 TB Allocation Details'!$A$18:$L$18, 0),FALSE), 'E2 Allocators'!$B$15:$W$358, MATCH('O5 Details by Class &amp; Accounts'!CF$18, 'E2 Allocators'!$B$15:$W$15, 0),FALSE)*$E23)</f>
        <v>0</v>
      </c>
      <c r="CG23" s="2186">
        <f>IF(ISERROR(VLOOKUP(VLOOKUP($A23, 'E4 TB Allocation Details'!$A$18:$L$214, MATCH("A &amp; G ID", 'E4 TB Allocation Details'!$A$18:$L$18, 0),FALSE), 'E2 Allocators'!$B$15:$W$358, MATCH('O5 Details by Class &amp; Accounts'!CG$18, 'E2 Allocators'!$B$15:$W$15, 0),FALSE)*$E23), 0, VLOOKUP(VLOOKUP($A23, 'E4 TB Allocation Details'!$A$18:$L$214, MATCH("A &amp; G ID", 'E4 TB Allocation Details'!$A$18:$L$18, 0),FALSE), 'E2 Allocators'!$B$15:$W$358, MATCH('O5 Details by Class &amp; Accounts'!CG$18, 'E2 Allocators'!$B$15:$W$15, 0),FALSE)*$E23)</f>
        <v>0</v>
      </c>
      <c r="CH23" s="2186">
        <f>IF(ISERROR(VLOOKUP(VLOOKUP($A23, 'E4 TB Allocation Details'!$A$18:$L$214, MATCH("A &amp; G ID", 'E4 TB Allocation Details'!$A$18:$L$18, 0),FALSE), 'E2 Allocators'!$B$15:$W$358, MATCH('O5 Details by Class &amp; Accounts'!CH$18, 'E2 Allocators'!$B$15:$W$15, 0),FALSE)*$E23), 0, VLOOKUP(VLOOKUP($A23, 'E4 TB Allocation Details'!$A$18:$L$214, MATCH("A &amp; G ID", 'E4 TB Allocation Details'!$A$18:$L$18, 0),FALSE), 'E2 Allocators'!$B$15:$W$358, MATCH('O5 Details by Class &amp; Accounts'!CH$18, 'E2 Allocators'!$B$15:$W$15, 0),FALSE)*$E23)</f>
        <v>0</v>
      </c>
      <c r="CI23" s="2186">
        <f>IF(ISERROR(VLOOKUP(VLOOKUP($A23, 'E4 TB Allocation Details'!$A$18:$L$214, MATCH("A &amp; G ID", 'E4 TB Allocation Details'!$A$18:$L$18, 0),FALSE), 'E2 Allocators'!$B$15:$W$358, MATCH('O5 Details by Class &amp; Accounts'!CI$18, 'E2 Allocators'!$B$15:$W$15, 0),FALSE)*$E23), 0, VLOOKUP(VLOOKUP($A23, 'E4 TB Allocation Details'!$A$18:$L$214, MATCH("A &amp; G ID", 'E4 TB Allocation Details'!$A$18:$L$18, 0),FALSE), 'E2 Allocators'!$B$15:$W$358, MATCH('O5 Details by Class &amp; Accounts'!CI$18, 'E2 Allocators'!$B$15:$W$15, 0),FALSE)*$E23)</f>
        <v>0</v>
      </c>
      <c r="CJ23" s="2186">
        <f>IF(ISERROR(VLOOKUP(VLOOKUP($A23, 'E4 TB Allocation Details'!$A$18:$L$214, MATCH("A &amp; G ID", 'E4 TB Allocation Details'!$A$18:$L$18, 0),FALSE), 'E2 Allocators'!$B$15:$W$358, MATCH('O5 Details by Class &amp; Accounts'!CJ$18, 'E2 Allocators'!$B$15:$W$15, 0),FALSE)*$E23), 0, VLOOKUP(VLOOKUP($A23, 'E4 TB Allocation Details'!$A$18:$L$214, MATCH("A &amp; G ID", 'E4 TB Allocation Details'!$A$18:$L$18, 0),FALSE), 'E2 Allocators'!$B$15:$W$358, MATCH('O5 Details by Class &amp; Accounts'!CJ$18, 'E2 Allocators'!$B$15:$W$15, 0),FALSE)*$E23)</f>
        <v>0</v>
      </c>
      <c r="CK23" s="2186">
        <f>IF(ISERROR(VLOOKUP(VLOOKUP($A23, 'E4 TB Allocation Details'!$A$18:$L$214, MATCH("A &amp; G ID", 'E4 TB Allocation Details'!$A$18:$L$18, 0),FALSE), 'E2 Allocators'!$B$15:$W$358, MATCH('O5 Details by Class &amp; Accounts'!CK$18, 'E2 Allocators'!$B$15:$W$15, 0),FALSE)*$E23), 0, VLOOKUP(VLOOKUP($A23, 'E4 TB Allocation Details'!$A$18:$L$214, MATCH("A &amp; G ID", 'E4 TB Allocation Details'!$A$18:$L$18, 0),FALSE), 'E2 Allocators'!$B$15:$W$358, MATCH('O5 Details by Class &amp; Accounts'!CK$18, 'E2 Allocators'!$B$15:$W$15, 0),FALSE)*$E23)</f>
        <v>0</v>
      </c>
      <c r="CL23" s="2186">
        <f>IF(ISERROR(VLOOKUP(VLOOKUP($A23, 'E4 TB Allocation Details'!$A$18:$L$214, MATCH("A &amp; G ID", 'E4 TB Allocation Details'!$A$18:$L$18, 0),FALSE), 'E2 Allocators'!$B$15:$W$358, MATCH('O5 Details by Class &amp; Accounts'!CL$18, 'E2 Allocators'!$B$15:$W$15, 0),FALSE)*$E23), 0, VLOOKUP(VLOOKUP($A23, 'E4 TB Allocation Details'!$A$18:$L$214, MATCH("A &amp; G ID", 'E4 TB Allocation Details'!$A$18:$L$18, 0),FALSE), 'E2 Allocators'!$B$15:$W$358, MATCH('O5 Details by Class &amp; Accounts'!CL$18, 'E2 Allocators'!$B$15:$W$15, 0),FALSE)*$E23)</f>
        <v>0</v>
      </c>
      <c r="CM23" s="2186">
        <f>IF(ISERROR(VLOOKUP(VLOOKUP($A23, 'E4 TB Allocation Details'!$A$18:$L$214, MATCH("A &amp; G ID", 'E4 TB Allocation Details'!$A$18:$L$18, 0),FALSE), 'E2 Allocators'!$B$15:$W$358, MATCH('O5 Details by Class &amp; Accounts'!CM$18, 'E2 Allocators'!$B$15:$W$15, 0),FALSE)*$E23), 0, VLOOKUP(VLOOKUP($A23, 'E4 TB Allocation Details'!$A$18:$L$214, MATCH("A &amp; G ID", 'E4 TB Allocation Details'!$A$18:$L$18, 0),FALSE), 'E2 Allocators'!$B$15:$W$358, MATCH('O5 Details by Class &amp; Accounts'!CM$18, 'E2 Allocators'!$B$15:$W$15, 0),FALSE)*$E23)</f>
        <v>0</v>
      </c>
      <c r="CN23" s="2186">
        <f t="shared" si="5"/>
        <v>0</v>
      </c>
      <c r="CO23" s="2187">
        <f t="shared" si="4"/>
        <v>0</v>
      </c>
      <c r="CQ23" s="1625" t="s">
        <v>698</v>
      </c>
    </row>
    <row r="24" spans="1:95" s="54" customFormat="1" ht="12.75" x14ac:dyDescent="0.2">
      <c r="A24" s="989">
        <v>1806</v>
      </c>
      <c r="B24" s="990" t="s">
        <v>283</v>
      </c>
      <c r="C24" s="2184">
        <f>IF(ISERROR(VLOOKUP($A24,'I3 TB Data'!$A$19:$H$483,MATCH('O5 Details by Class &amp; Accounts'!$C$18, 'I3 TB Data'!$A$19:$H$19,0),0)), 0, VLOOKUP($A24,'I3 TB Data'!$A$19:$H$483,MATCH('O5 Details by Class &amp; Accounts'!$C$18,'I3 TB Data'!$A$19:$H$19,0),0))</f>
        <v>0</v>
      </c>
      <c r="D24" s="2185">
        <f>'I4 BO ASSETS'!E21</f>
        <v>0</v>
      </c>
      <c r="E24" s="2184">
        <f t="shared" si="6"/>
        <v>0</v>
      </c>
      <c r="F24" s="2186">
        <f>IF(ISERROR(VLOOKUP($A24, 'E1 Categorization'!A33:E124, MATCH("Customer Component", 'E1 Categorization'!$A$33:$E$33,0), 0)), 0, IF(VLOOKUP($A24, 'E1 Categorization'!A33:E124, MATCH("Customer Component", 'E1 Categorization'!$A$33:$E$33,0), 0)=0, 'O5 Details by Class &amp; Accounts'!$E24, IF(AND(VLOOKUP($A24, 'E1 Categorization'!A33:E124, MATCH("Customer Component", 'E1 Categorization'!$A$33:$E$33,0), 0) &gt;0, VLOOKUP($A24, 'E1 Categorization'!A33:E124, MATCH("Customer Component", 'E1 Categorization'!$A$33:$E$33,0), 0)&lt;1), 'O5 Details by Class &amp; Accounts'!$E24*(1-VLOOKUP($A24, 'E1 Categorization'!A33:E124, MATCH("Customer Component", 'E1 Categorization'!$A$33:$E$33,0), 0)), 0)))</f>
        <v>0</v>
      </c>
      <c r="G24" s="2186">
        <f>IF(ISERROR(VLOOKUP($A24, 'E1 Categorization'!A33:E124, MATCH("Customer Component", 'E1 Categorization'!$A$33:$E$33,0), 0)),0, IF(VLOOKUP($A24, 'E1 Categorization'!A33:E124, MATCH("Customer Component", 'E1 Categorization'!$A$33:$E$33,0), 0)=0, 0, IF(AND(VLOOKUP($A24, 'E1 Categorization'!A33:E124, MATCH("Customer Component", 'E1 Categorization'!$A$33:$E$33,0), 0) &gt;0, VLOOKUP($A24, 'E1 Categorization'!A33:E124, MATCH("Customer Component", 'E1 Categorization'!$A$33:$E$33,0), 0)&lt;1), 'O5 Details by Class &amp; Accounts'!$E24*(VLOOKUP($A24, 'E1 Categorization'!A33:E124, MATCH("Customer Component", 'E1 Categorization'!$A$33:$E$33,0), 0)), 'O5 Details by Class &amp; Accounts'!$E24)))</f>
        <v>0</v>
      </c>
      <c r="H24" s="2186">
        <f t="shared" si="0"/>
        <v>0</v>
      </c>
      <c r="I24" s="2186">
        <f>IF(ISERROR(VLOOKUP(VLOOKUP($A24, 'E4 TB Allocation Details'!$A$18:$L$214, MATCH("Demand ID", 'E4 TB Allocation Details'!$A$18:$L$18, 0),FALSE), 'E2 Allocators'!$B$15:$W$358, MATCH('O5 Details by Class &amp; Accounts'!I$18, 'E2 Allocators'!$B$15:$W$15, 0),FALSE)*$F24), 0, VLOOKUP(VLOOKUP($A24, 'E4 TB Allocation Details'!$A$18:$L$214, MATCH("Demand ID", 'E4 TB Allocation Details'!$A$18:$L$18, 0),FALSE), 'E2 Allocators'!$B$15:$W$358, MATCH('O5 Details by Class &amp; Accounts'!I$18, 'E2 Allocators'!$B$15:$W$15, 0),FALSE)*$F24)</f>
        <v>0</v>
      </c>
      <c r="J24" s="2186">
        <f>IF(ISERROR(VLOOKUP(VLOOKUP($A24, 'E4 TB Allocation Details'!$A$18:$L$214, MATCH("Demand ID", 'E4 TB Allocation Details'!$A$18:$L$18, 0),FALSE), 'E2 Allocators'!$B$15:$W$358, MATCH('O5 Details by Class &amp; Accounts'!J$18, 'E2 Allocators'!$B$15:$W$15, 0),FALSE)*$F24), 0, VLOOKUP(VLOOKUP($A24, 'E4 TB Allocation Details'!$A$18:$L$214, MATCH("Demand ID", 'E4 TB Allocation Details'!$A$18:$L$18, 0),FALSE), 'E2 Allocators'!$B$15:$W$358, MATCH('O5 Details by Class &amp; Accounts'!J$18, 'E2 Allocators'!$B$15:$W$15, 0),FALSE)*$F24)</f>
        <v>0</v>
      </c>
      <c r="K24" s="2186">
        <f>IF(ISERROR(VLOOKUP(VLOOKUP($A24, 'E4 TB Allocation Details'!$A$18:$L$214, MATCH("Demand ID", 'E4 TB Allocation Details'!$A$18:$L$18, 0),FALSE), 'E2 Allocators'!$B$15:$W$358, MATCH('O5 Details by Class &amp; Accounts'!K$18, 'E2 Allocators'!$B$15:$W$15, 0),FALSE)*$F24), 0, VLOOKUP(VLOOKUP($A24, 'E4 TB Allocation Details'!$A$18:$L$214, MATCH("Demand ID", 'E4 TB Allocation Details'!$A$18:$L$18, 0),FALSE), 'E2 Allocators'!$B$15:$W$358, MATCH('O5 Details by Class &amp; Accounts'!K$18, 'E2 Allocators'!$B$15:$W$15, 0),FALSE)*$F24)</f>
        <v>0</v>
      </c>
      <c r="L24" s="2186">
        <f>IF(ISERROR(VLOOKUP(VLOOKUP($A24, 'E4 TB Allocation Details'!$A$18:$L$214, MATCH("Demand ID", 'E4 TB Allocation Details'!$A$18:$L$18, 0),FALSE), 'E2 Allocators'!$B$15:$W$358, MATCH('O5 Details by Class &amp; Accounts'!L$18, 'E2 Allocators'!$B$15:$W$15, 0),FALSE)*$F24), 0, VLOOKUP(VLOOKUP($A24, 'E4 TB Allocation Details'!$A$18:$L$214, MATCH("Demand ID", 'E4 TB Allocation Details'!$A$18:$L$18, 0),FALSE), 'E2 Allocators'!$B$15:$W$358, MATCH('O5 Details by Class &amp; Accounts'!L$18, 'E2 Allocators'!$B$15:$W$15, 0),FALSE)*$F24)</f>
        <v>0</v>
      </c>
      <c r="M24" s="2186">
        <f>IF(ISERROR(VLOOKUP(VLOOKUP($A24, 'E4 TB Allocation Details'!$A$18:$L$214, MATCH("Demand ID", 'E4 TB Allocation Details'!$A$18:$L$18, 0),FALSE), 'E2 Allocators'!$B$15:$W$358, MATCH('O5 Details by Class &amp; Accounts'!M$18, 'E2 Allocators'!$B$15:$W$15, 0),FALSE)*$F24), 0, VLOOKUP(VLOOKUP($A24, 'E4 TB Allocation Details'!$A$18:$L$214, MATCH("Demand ID", 'E4 TB Allocation Details'!$A$18:$L$18, 0),FALSE), 'E2 Allocators'!$B$15:$W$358, MATCH('O5 Details by Class &amp; Accounts'!M$18, 'E2 Allocators'!$B$15:$W$15, 0),FALSE)*$F24)</f>
        <v>0</v>
      </c>
      <c r="N24" s="2186">
        <f>IF(ISERROR(VLOOKUP(VLOOKUP($A24, 'E4 TB Allocation Details'!$A$18:$L$214, MATCH("Demand ID", 'E4 TB Allocation Details'!$A$18:$L$18, 0),FALSE), 'E2 Allocators'!$B$15:$W$358, MATCH('O5 Details by Class &amp; Accounts'!N$18, 'E2 Allocators'!$B$15:$W$15, 0),FALSE)*$F24), 0, VLOOKUP(VLOOKUP($A24, 'E4 TB Allocation Details'!$A$18:$L$214, MATCH("Demand ID", 'E4 TB Allocation Details'!$A$18:$L$18, 0),FALSE), 'E2 Allocators'!$B$15:$W$358, MATCH('O5 Details by Class &amp; Accounts'!N$18, 'E2 Allocators'!$B$15:$W$15, 0),FALSE)*$F24)</f>
        <v>0</v>
      </c>
      <c r="O24" s="2186">
        <f>IF(ISERROR(VLOOKUP(VLOOKUP($A24, 'E4 TB Allocation Details'!$A$18:$L$214, MATCH("Demand ID", 'E4 TB Allocation Details'!$A$18:$L$18, 0),FALSE), 'E2 Allocators'!$B$15:$W$358, MATCH('O5 Details by Class &amp; Accounts'!O$18, 'E2 Allocators'!$B$15:$W$15, 0),FALSE)*$F24), 0, VLOOKUP(VLOOKUP($A24, 'E4 TB Allocation Details'!$A$18:$L$214, MATCH("Demand ID", 'E4 TB Allocation Details'!$A$18:$L$18, 0),FALSE), 'E2 Allocators'!$B$15:$W$358, MATCH('O5 Details by Class &amp; Accounts'!O$18, 'E2 Allocators'!$B$15:$W$15, 0),FALSE)*$F24)</f>
        <v>0</v>
      </c>
      <c r="P24" s="2186">
        <f>IF(ISERROR(VLOOKUP(VLOOKUP($A24, 'E4 TB Allocation Details'!$A$18:$L$214, MATCH("Demand ID", 'E4 TB Allocation Details'!$A$18:$L$18, 0),FALSE), 'E2 Allocators'!$B$15:$W$358, MATCH('O5 Details by Class &amp; Accounts'!P$18, 'E2 Allocators'!$B$15:$W$15, 0),FALSE)*$F24), 0, VLOOKUP(VLOOKUP($A24, 'E4 TB Allocation Details'!$A$18:$L$214, MATCH("Demand ID", 'E4 TB Allocation Details'!$A$18:$L$18, 0),FALSE), 'E2 Allocators'!$B$15:$W$358, MATCH('O5 Details by Class &amp; Accounts'!P$18, 'E2 Allocators'!$B$15:$W$15, 0),FALSE)*$F24)</f>
        <v>0</v>
      </c>
      <c r="Q24" s="2186">
        <f>IF(ISERROR(VLOOKUP(VLOOKUP($A24, 'E4 TB Allocation Details'!$A$18:$L$214, MATCH("Demand ID", 'E4 TB Allocation Details'!$A$18:$L$18, 0),FALSE), 'E2 Allocators'!$B$15:$W$358, MATCH('O5 Details by Class &amp; Accounts'!Q$18, 'E2 Allocators'!$B$15:$W$15, 0),FALSE)*$F24), 0, VLOOKUP(VLOOKUP($A24, 'E4 TB Allocation Details'!$A$18:$L$214, MATCH("Demand ID", 'E4 TB Allocation Details'!$A$18:$L$18, 0),FALSE), 'E2 Allocators'!$B$15:$W$358, MATCH('O5 Details by Class &amp; Accounts'!Q$18, 'E2 Allocators'!$B$15:$W$15, 0),FALSE)*$F24)</f>
        <v>0</v>
      </c>
      <c r="R24" s="2186">
        <f>IF(ISERROR(VLOOKUP(VLOOKUP($A24, 'E4 TB Allocation Details'!$A$18:$L$214, MATCH("Demand ID", 'E4 TB Allocation Details'!$A$18:$L$18, 0),FALSE), 'E2 Allocators'!$B$15:$W$358, MATCH('O5 Details by Class &amp; Accounts'!R$18, 'E2 Allocators'!$B$15:$W$15, 0),FALSE)*$F24), 0, VLOOKUP(VLOOKUP($A24, 'E4 TB Allocation Details'!$A$18:$L$214, MATCH("Demand ID", 'E4 TB Allocation Details'!$A$18:$L$18, 0),FALSE), 'E2 Allocators'!$B$15:$W$358, MATCH('O5 Details by Class &amp; Accounts'!R$18, 'E2 Allocators'!$B$15:$W$15, 0),FALSE)*$F24)</f>
        <v>0</v>
      </c>
      <c r="S24" s="2186">
        <f>IF(ISERROR(VLOOKUP(VLOOKUP($A24, 'E4 TB Allocation Details'!$A$18:$L$214, MATCH("Demand ID", 'E4 TB Allocation Details'!$A$18:$L$18, 0),FALSE), 'E2 Allocators'!$B$15:$W$358, MATCH('O5 Details by Class &amp; Accounts'!S$18, 'E2 Allocators'!$B$15:$W$15, 0),FALSE)*$F24), 0, VLOOKUP(VLOOKUP($A24, 'E4 TB Allocation Details'!$A$18:$L$214, MATCH("Demand ID", 'E4 TB Allocation Details'!$A$18:$L$18, 0),FALSE), 'E2 Allocators'!$B$15:$W$358, MATCH('O5 Details by Class &amp; Accounts'!S$18, 'E2 Allocators'!$B$15:$W$15, 0),FALSE)*$F24)</f>
        <v>0</v>
      </c>
      <c r="T24" s="2186">
        <f>IF(ISERROR(VLOOKUP(VLOOKUP($A24, 'E4 TB Allocation Details'!$A$18:$L$214, MATCH("Demand ID", 'E4 TB Allocation Details'!$A$18:$L$18, 0),FALSE), 'E2 Allocators'!$B$15:$W$358, MATCH('O5 Details by Class &amp; Accounts'!T$18, 'E2 Allocators'!$B$15:$W$15, 0),FALSE)*$F24), 0, VLOOKUP(VLOOKUP($A24, 'E4 TB Allocation Details'!$A$18:$L$214, MATCH("Demand ID", 'E4 TB Allocation Details'!$A$18:$L$18, 0),FALSE), 'E2 Allocators'!$B$15:$W$358, MATCH('O5 Details by Class &amp; Accounts'!T$18, 'E2 Allocators'!$B$15:$W$15, 0),FALSE)*$F24)</f>
        <v>0</v>
      </c>
      <c r="U24" s="2186">
        <f>IF(ISERROR(VLOOKUP(VLOOKUP($A24, 'E4 TB Allocation Details'!$A$18:$L$214, MATCH("Demand ID", 'E4 TB Allocation Details'!$A$18:$L$18, 0),FALSE), 'E2 Allocators'!$B$15:$W$358, MATCH('O5 Details by Class &amp; Accounts'!U$18, 'E2 Allocators'!$B$15:$W$15, 0),FALSE)*$F24), 0, VLOOKUP(VLOOKUP($A24, 'E4 TB Allocation Details'!$A$18:$L$214, MATCH("Demand ID", 'E4 TB Allocation Details'!$A$18:$L$18, 0),FALSE), 'E2 Allocators'!$B$15:$W$358, MATCH('O5 Details by Class &amp; Accounts'!U$18, 'E2 Allocators'!$B$15:$W$15, 0),FALSE)*$F24)</f>
        <v>0</v>
      </c>
      <c r="V24" s="2186">
        <f>IF(ISERROR(VLOOKUP(VLOOKUP($A24, 'E4 TB Allocation Details'!$A$18:$L$214, MATCH("Demand ID", 'E4 TB Allocation Details'!$A$18:$L$18, 0),FALSE), 'E2 Allocators'!$B$15:$W$358, MATCH('O5 Details by Class &amp; Accounts'!V$18, 'E2 Allocators'!$B$15:$W$15, 0),FALSE)*$F24), 0, VLOOKUP(VLOOKUP($A24, 'E4 TB Allocation Details'!$A$18:$L$214, MATCH("Demand ID", 'E4 TB Allocation Details'!$A$18:$L$18, 0),FALSE), 'E2 Allocators'!$B$15:$W$358, MATCH('O5 Details by Class &amp; Accounts'!V$18, 'E2 Allocators'!$B$15:$W$15, 0),FALSE)*$F24)</f>
        <v>0</v>
      </c>
      <c r="W24" s="2186">
        <f>IF(ISERROR(VLOOKUP(VLOOKUP($A24, 'E4 TB Allocation Details'!$A$18:$L$214, MATCH("Demand ID", 'E4 TB Allocation Details'!$A$18:$L$18, 0),FALSE), 'E2 Allocators'!$B$15:$W$358, MATCH('O5 Details by Class &amp; Accounts'!W$18, 'E2 Allocators'!$B$15:$W$15, 0),FALSE)*$F24), 0, VLOOKUP(VLOOKUP($A24, 'E4 TB Allocation Details'!$A$18:$L$214, MATCH("Demand ID", 'E4 TB Allocation Details'!$A$18:$L$18, 0),FALSE), 'E2 Allocators'!$B$15:$W$358, MATCH('O5 Details by Class &amp; Accounts'!W$18, 'E2 Allocators'!$B$15:$W$15, 0),FALSE)*$F24)</f>
        <v>0</v>
      </c>
      <c r="X24" s="2186">
        <f>IF(ISERROR(VLOOKUP(VLOOKUP($A24, 'E4 TB Allocation Details'!$A$18:$L$214, MATCH("Demand ID", 'E4 TB Allocation Details'!$A$18:$L$18, 0),FALSE), 'E2 Allocators'!$B$15:$W$358, MATCH('O5 Details by Class &amp; Accounts'!X$18, 'E2 Allocators'!$B$15:$W$15, 0),FALSE)*$F24), 0, VLOOKUP(VLOOKUP($A24, 'E4 TB Allocation Details'!$A$18:$L$214, MATCH("Demand ID", 'E4 TB Allocation Details'!$A$18:$L$18, 0),FALSE), 'E2 Allocators'!$B$15:$W$358, MATCH('O5 Details by Class &amp; Accounts'!X$18, 'E2 Allocators'!$B$15:$W$15, 0),FALSE)*$F24)</f>
        <v>0</v>
      </c>
      <c r="Y24" s="2186">
        <f>IF(ISERROR(VLOOKUP(VLOOKUP($A24, 'E4 TB Allocation Details'!$A$18:$L$214, MATCH("Demand ID", 'E4 TB Allocation Details'!$A$18:$L$18, 0),FALSE), 'E2 Allocators'!$B$15:$W$358, MATCH('O5 Details by Class &amp; Accounts'!Y$18, 'E2 Allocators'!$B$15:$W$15, 0),FALSE)*$F24), 0, VLOOKUP(VLOOKUP($A24, 'E4 TB Allocation Details'!$A$18:$L$214, MATCH("Demand ID", 'E4 TB Allocation Details'!$A$18:$L$18, 0),FALSE), 'E2 Allocators'!$B$15:$W$358, MATCH('O5 Details by Class &amp; Accounts'!Y$18, 'E2 Allocators'!$B$15:$W$15, 0),FALSE)*$F24)</f>
        <v>0</v>
      </c>
      <c r="Z24" s="2186">
        <f>IF(ISERROR(VLOOKUP(VLOOKUP($A24, 'E4 TB Allocation Details'!$A$18:$L$214, MATCH("Demand ID", 'E4 TB Allocation Details'!$A$18:$L$18, 0),FALSE), 'E2 Allocators'!$B$15:$W$358, MATCH('O5 Details by Class &amp; Accounts'!Z$18, 'E2 Allocators'!$B$15:$W$15, 0),FALSE)*$F24), 0, VLOOKUP(VLOOKUP($A24, 'E4 TB Allocation Details'!$A$18:$L$214, MATCH("Demand ID", 'E4 TB Allocation Details'!$A$18:$L$18, 0),FALSE), 'E2 Allocators'!$B$15:$W$358, MATCH('O5 Details by Class &amp; Accounts'!Z$18, 'E2 Allocators'!$B$15:$W$15, 0),FALSE)*$F24)</f>
        <v>0</v>
      </c>
      <c r="AA24" s="2186">
        <f>IF(ISERROR(VLOOKUP(VLOOKUP($A24, 'E4 TB Allocation Details'!$A$18:$L$214, MATCH("Demand ID", 'E4 TB Allocation Details'!$A$18:$L$18, 0),FALSE), 'E2 Allocators'!$B$15:$W$358, MATCH('O5 Details by Class &amp; Accounts'!AA$18, 'E2 Allocators'!$B$15:$W$15, 0),FALSE)*$F24), 0, VLOOKUP(VLOOKUP($A24, 'E4 TB Allocation Details'!$A$18:$L$214, MATCH("Demand ID", 'E4 TB Allocation Details'!$A$18:$L$18, 0),FALSE), 'E2 Allocators'!$B$15:$W$358, MATCH('O5 Details by Class &amp; Accounts'!AA$18, 'E2 Allocators'!$B$15:$W$15, 0),FALSE)*$F24)</f>
        <v>0</v>
      </c>
      <c r="AB24" s="2186">
        <f>IF(ISERROR(VLOOKUP(VLOOKUP($A24, 'E4 TB Allocation Details'!$A$18:$L$214, MATCH("Demand ID", 'E4 TB Allocation Details'!$A$18:$L$18, 0),FALSE), 'E2 Allocators'!$B$15:$W$358, MATCH('O5 Details by Class &amp; Accounts'!AB$18, 'E2 Allocators'!$B$15:$W$15, 0),FALSE)*$F24), 0, VLOOKUP(VLOOKUP($A24, 'E4 TB Allocation Details'!$A$18:$L$214, MATCH("Demand ID", 'E4 TB Allocation Details'!$A$18:$L$18, 0),FALSE), 'E2 Allocators'!$B$15:$W$358, MATCH('O5 Details by Class &amp; Accounts'!AB$18, 'E2 Allocators'!$B$15:$W$15, 0),FALSE)*$F24)</f>
        <v>0</v>
      </c>
      <c r="AC24" s="2186">
        <f t="shared" si="1"/>
        <v>0</v>
      </c>
      <c r="AD24" s="2186">
        <f>IF(ISERROR(VLOOKUP(VLOOKUP($A24, 'E4 TB Allocation Details'!$A$18:$L$214, MATCH("Customer ID", 'E4 TB Allocation Details'!$A$18:$L$18, 0),FALSE), 'E2 Allocators'!$B$15:$W$358, MATCH('O5 Details by Class &amp; Accounts'!AD$18, 'E2 Allocators'!$B$15:$W$15, 0),FALSE)*$G24), 0, VLOOKUP(VLOOKUP($A24, 'E4 TB Allocation Details'!$A$18:$L$214, MATCH("Customer ID", 'E4 TB Allocation Details'!$A$18:$L$18, 0),FALSE), 'E2 Allocators'!$B$15:$W$358, MATCH('O5 Details by Class &amp; Accounts'!AD$18, 'E2 Allocators'!$B$15:$W$15, 0),FALSE)*$G24)</f>
        <v>0</v>
      </c>
      <c r="AE24" s="2186">
        <f>IF(ISERROR(VLOOKUP(VLOOKUP($A24, 'E4 TB Allocation Details'!$A$18:$L$214, MATCH("Customer ID", 'E4 TB Allocation Details'!$A$18:$L$18, 0),FALSE), 'E2 Allocators'!$B$15:$W$358, MATCH('O5 Details by Class &amp; Accounts'!AE$18, 'E2 Allocators'!$B$15:$W$15, 0),FALSE)*$G24), 0, VLOOKUP(VLOOKUP($A24, 'E4 TB Allocation Details'!$A$18:$L$214, MATCH("Customer ID", 'E4 TB Allocation Details'!$A$18:$L$18, 0),FALSE), 'E2 Allocators'!$B$15:$W$358, MATCH('O5 Details by Class &amp; Accounts'!AE$18, 'E2 Allocators'!$B$15:$W$15, 0),FALSE)*$G24)</f>
        <v>0</v>
      </c>
      <c r="AF24" s="2186">
        <f>IF(ISERROR(VLOOKUP(VLOOKUP($A24, 'E4 TB Allocation Details'!$A$18:$L$214, MATCH("Customer ID", 'E4 TB Allocation Details'!$A$18:$L$18, 0),FALSE), 'E2 Allocators'!$B$15:$W$358, MATCH('O5 Details by Class &amp; Accounts'!AF$18, 'E2 Allocators'!$B$15:$W$15, 0),FALSE)*$G24), 0, VLOOKUP(VLOOKUP($A24, 'E4 TB Allocation Details'!$A$18:$L$214, MATCH("Customer ID", 'E4 TB Allocation Details'!$A$18:$L$18, 0),FALSE), 'E2 Allocators'!$B$15:$W$358, MATCH('O5 Details by Class &amp; Accounts'!AF$18, 'E2 Allocators'!$B$15:$W$15, 0),FALSE)*$G24)</f>
        <v>0</v>
      </c>
      <c r="AG24" s="2186">
        <f>IF(ISERROR(VLOOKUP(VLOOKUP($A24, 'E4 TB Allocation Details'!$A$18:$L$214, MATCH("Customer ID", 'E4 TB Allocation Details'!$A$18:$L$18, 0),FALSE), 'E2 Allocators'!$B$15:$W$358, MATCH('O5 Details by Class &amp; Accounts'!AG$18, 'E2 Allocators'!$B$15:$W$15, 0),FALSE)*$G24), 0, VLOOKUP(VLOOKUP($A24, 'E4 TB Allocation Details'!$A$18:$L$214, MATCH("Customer ID", 'E4 TB Allocation Details'!$A$18:$L$18, 0),FALSE), 'E2 Allocators'!$B$15:$W$358, MATCH('O5 Details by Class &amp; Accounts'!AG$18, 'E2 Allocators'!$B$15:$W$15, 0),FALSE)*$G24)</f>
        <v>0</v>
      </c>
      <c r="AH24" s="2186">
        <f>IF(ISERROR(VLOOKUP(VLOOKUP($A24, 'E4 TB Allocation Details'!$A$18:$L$214, MATCH("Customer ID", 'E4 TB Allocation Details'!$A$18:$L$18, 0),FALSE), 'E2 Allocators'!$B$15:$W$358, MATCH('O5 Details by Class &amp; Accounts'!AH$18, 'E2 Allocators'!$B$15:$W$15, 0),FALSE)*$G24), 0, VLOOKUP(VLOOKUP($A24, 'E4 TB Allocation Details'!$A$18:$L$214, MATCH("Customer ID", 'E4 TB Allocation Details'!$A$18:$L$18, 0),FALSE), 'E2 Allocators'!$B$15:$W$358, MATCH('O5 Details by Class &amp; Accounts'!AH$18, 'E2 Allocators'!$B$15:$W$15, 0),FALSE)*$G24)</f>
        <v>0</v>
      </c>
      <c r="AI24" s="2186">
        <f>IF(ISERROR(VLOOKUP(VLOOKUP($A24, 'E4 TB Allocation Details'!$A$18:$L$214, MATCH("Customer ID", 'E4 TB Allocation Details'!$A$18:$L$18, 0),FALSE), 'E2 Allocators'!$B$15:$W$358, MATCH('O5 Details by Class &amp; Accounts'!AI$18, 'E2 Allocators'!$B$15:$W$15, 0),FALSE)*$G24), 0, VLOOKUP(VLOOKUP($A24, 'E4 TB Allocation Details'!$A$18:$L$214, MATCH("Customer ID", 'E4 TB Allocation Details'!$A$18:$L$18, 0),FALSE), 'E2 Allocators'!$B$15:$W$358, MATCH('O5 Details by Class &amp; Accounts'!AI$18, 'E2 Allocators'!$B$15:$W$15, 0),FALSE)*$G24)</f>
        <v>0</v>
      </c>
      <c r="AJ24" s="2186">
        <f>IF(ISERROR(VLOOKUP(VLOOKUP($A24, 'E4 TB Allocation Details'!$A$18:$L$214, MATCH("Customer ID", 'E4 TB Allocation Details'!$A$18:$L$18, 0),FALSE), 'E2 Allocators'!$B$15:$W$358, MATCH('O5 Details by Class &amp; Accounts'!AJ$18, 'E2 Allocators'!$B$15:$W$15, 0),FALSE)*$G24), 0, VLOOKUP(VLOOKUP($A24, 'E4 TB Allocation Details'!$A$18:$L$214, MATCH("Customer ID", 'E4 TB Allocation Details'!$A$18:$L$18, 0),FALSE), 'E2 Allocators'!$B$15:$W$358, MATCH('O5 Details by Class &amp; Accounts'!AJ$18, 'E2 Allocators'!$B$15:$W$15, 0),FALSE)*$G24)</f>
        <v>0</v>
      </c>
      <c r="AK24" s="2186">
        <f>IF(ISERROR(VLOOKUP(VLOOKUP($A24, 'E4 TB Allocation Details'!$A$18:$L$214, MATCH("Customer ID", 'E4 TB Allocation Details'!$A$18:$L$18, 0),FALSE), 'E2 Allocators'!$B$15:$W$358, MATCH('O5 Details by Class &amp; Accounts'!AK$18, 'E2 Allocators'!$B$15:$W$15, 0),FALSE)*$G24), 0, VLOOKUP(VLOOKUP($A24, 'E4 TB Allocation Details'!$A$18:$L$214, MATCH("Customer ID", 'E4 TB Allocation Details'!$A$18:$L$18, 0),FALSE), 'E2 Allocators'!$B$15:$W$358, MATCH('O5 Details by Class &amp; Accounts'!AK$18, 'E2 Allocators'!$B$15:$W$15, 0),FALSE)*$G24)</f>
        <v>0</v>
      </c>
      <c r="AL24" s="2186">
        <f>IF(ISERROR(VLOOKUP(VLOOKUP($A24, 'E4 TB Allocation Details'!$A$18:$L$214, MATCH("Customer ID", 'E4 TB Allocation Details'!$A$18:$L$18, 0),FALSE), 'E2 Allocators'!$B$15:$W$358, MATCH('O5 Details by Class &amp; Accounts'!AL$18, 'E2 Allocators'!$B$15:$W$15, 0),FALSE)*$G24), 0, VLOOKUP(VLOOKUP($A24, 'E4 TB Allocation Details'!$A$18:$L$214, MATCH("Customer ID", 'E4 TB Allocation Details'!$A$18:$L$18, 0),FALSE), 'E2 Allocators'!$B$15:$W$358, MATCH('O5 Details by Class &amp; Accounts'!AL$18, 'E2 Allocators'!$B$15:$W$15, 0),FALSE)*$G24)</f>
        <v>0</v>
      </c>
      <c r="AM24" s="2186">
        <f>IF(ISERROR(VLOOKUP(VLOOKUP($A24, 'E4 TB Allocation Details'!$A$18:$L$214, MATCH("Customer ID", 'E4 TB Allocation Details'!$A$18:$L$18, 0),FALSE), 'E2 Allocators'!$B$15:$W$358, MATCH('O5 Details by Class &amp; Accounts'!AM$18, 'E2 Allocators'!$B$15:$W$15, 0),FALSE)*$G24), 0, VLOOKUP(VLOOKUP($A24, 'E4 TB Allocation Details'!$A$18:$L$214, MATCH("Customer ID", 'E4 TB Allocation Details'!$A$18:$L$18, 0),FALSE), 'E2 Allocators'!$B$15:$W$358, MATCH('O5 Details by Class &amp; Accounts'!AM$18, 'E2 Allocators'!$B$15:$W$15, 0),FALSE)*$G24)</f>
        <v>0</v>
      </c>
      <c r="AN24" s="2186">
        <f>IF(ISERROR(VLOOKUP(VLOOKUP($A24, 'E4 TB Allocation Details'!$A$18:$L$214, MATCH("Customer ID", 'E4 TB Allocation Details'!$A$18:$L$18, 0),FALSE), 'E2 Allocators'!$B$15:$W$358, MATCH('O5 Details by Class &amp; Accounts'!AN$18, 'E2 Allocators'!$B$15:$W$15, 0),FALSE)*$G24), 0, VLOOKUP(VLOOKUP($A24, 'E4 TB Allocation Details'!$A$18:$L$214, MATCH("Customer ID", 'E4 TB Allocation Details'!$A$18:$L$18, 0),FALSE), 'E2 Allocators'!$B$15:$W$358, MATCH('O5 Details by Class &amp; Accounts'!AN$18, 'E2 Allocators'!$B$15:$W$15, 0),FALSE)*$G24)</f>
        <v>0</v>
      </c>
      <c r="AO24" s="2186">
        <f>IF(ISERROR(VLOOKUP(VLOOKUP($A24, 'E4 TB Allocation Details'!$A$18:$L$214, MATCH("Customer ID", 'E4 TB Allocation Details'!$A$18:$L$18, 0),FALSE), 'E2 Allocators'!$B$15:$W$358, MATCH('O5 Details by Class &amp; Accounts'!AO$18, 'E2 Allocators'!$B$15:$W$15, 0),FALSE)*$G24), 0, VLOOKUP(VLOOKUP($A24, 'E4 TB Allocation Details'!$A$18:$L$214, MATCH("Customer ID", 'E4 TB Allocation Details'!$A$18:$L$18, 0),FALSE), 'E2 Allocators'!$B$15:$W$358, MATCH('O5 Details by Class &amp; Accounts'!AO$18, 'E2 Allocators'!$B$15:$W$15, 0),FALSE)*$G24)</f>
        <v>0</v>
      </c>
      <c r="AP24" s="2186">
        <f>IF(ISERROR(VLOOKUP(VLOOKUP($A24, 'E4 TB Allocation Details'!$A$18:$L$214, MATCH("Customer ID", 'E4 TB Allocation Details'!$A$18:$L$18, 0),FALSE), 'E2 Allocators'!$B$15:$W$358, MATCH('O5 Details by Class &amp; Accounts'!AP$18, 'E2 Allocators'!$B$15:$W$15, 0),FALSE)*$G24), 0, VLOOKUP(VLOOKUP($A24, 'E4 TB Allocation Details'!$A$18:$L$214, MATCH("Customer ID", 'E4 TB Allocation Details'!$A$18:$L$18, 0),FALSE), 'E2 Allocators'!$B$15:$W$358, MATCH('O5 Details by Class &amp; Accounts'!AP$18, 'E2 Allocators'!$B$15:$W$15, 0),FALSE)*$G24)</f>
        <v>0</v>
      </c>
      <c r="AQ24" s="2186">
        <f>IF(ISERROR(VLOOKUP(VLOOKUP($A24, 'E4 TB Allocation Details'!$A$18:$L$214, MATCH("Customer ID", 'E4 TB Allocation Details'!$A$18:$L$18, 0),FALSE), 'E2 Allocators'!$B$15:$W$358, MATCH('O5 Details by Class &amp; Accounts'!AQ$18, 'E2 Allocators'!$B$15:$W$15, 0),FALSE)*$G24), 0, VLOOKUP(VLOOKUP($A24, 'E4 TB Allocation Details'!$A$18:$L$214, MATCH("Customer ID", 'E4 TB Allocation Details'!$A$18:$L$18, 0),FALSE), 'E2 Allocators'!$B$15:$W$358, MATCH('O5 Details by Class &amp; Accounts'!AQ$18, 'E2 Allocators'!$B$15:$W$15, 0),FALSE)*$G24)</f>
        <v>0</v>
      </c>
      <c r="AR24" s="2186">
        <f>IF(ISERROR(VLOOKUP(VLOOKUP($A24, 'E4 TB Allocation Details'!$A$18:$L$214, MATCH("Customer ID", 'E4 TB Allocation Details'!$A$18:$L$18, 0),FALSE), 'E2 Allocators'!$B$15:$W$358, MATCH('O5 Details by Class &amp; Accounts'!AR$18, 'E2 Allocators'!$B$15:$W$15, 0),FALSE)*$G24), 0, VLOOKUP(VLOOKUP($A24, 'E4 TB Allocation Details'!$A$18:$L$214, MATCH("Customer ID", 'E4 TB Allocation Details'!$A$18:$L$18, 0),FALSE), 'E2 Allocators'!$B$15:$W$358, MATCH('O5 Details by Class &amp; Accounts'!AR$18, 'E2 Allocators'!$B$15:$W$15, 0),FALSE)*$G24)</f>
        <v>0</v>
      </c>
      <c r="AS24" s="2186">
        <f>IF(ISERROR(VLOOKUP(VLOOKUP($A24, 'E4 TB Allocation Details'!$A$18:$L$214, MATCH("Customer ID", 'E4 TB Allocation Details'!$A$18:$L$18, 0),FALSE), 'E2 Allocators'!$B$15:$W$358, MATCH('O5 Details by Class &amp; Accounts'!AS$18, 'E2 Allocators'!$B$15:$W$15, 0),FALSE)*$G24), 0, VLOOKUP(VLOOKUP($A24, 'E4 TB Allocation Details'!$A$18:$L$214, MATCH("Customer ID", 'E4 TB Allocation Details'!$A$18:$L$18, 0),FALSE), 'E2 Allocators'!$B$15:$W$358, MATCH('O5 Details by Class &amp; Accounts'!AS$18, 'E2 Allocators'!$B$15:$W$15, 0),FALSE)*$G24)</f>
        <v>0</v>
      </c>
      <c r="AT24" s="2186">
        <f>IF(ISERROR(VLOOKUP(VLOOKUP($A24, 'E4 TB Allocation Details'!$A$18:$L$214, MATCH("Customer ID", 'E4 TB Allocation Details'!$A$18:$L$18, 0),FALSE), 'E2 Allocators'!$B$15:$W$358, MATCH('O5 Details by Class &amp; Accounts'!AT$18, 'E2 Allocators'!$B$15:$W$15, 0),FALSE)*$G24), 0, VLOOKUP(VLOOKUP($A24, 'E4 TB Allocation Details'!$A$18:$L$214, MATCH("Customer ID", 'E4 TB Allocation Details'!$A$18:$L$18, 0),FALSE), 'E2 Allocators'!$B$15:$W$358, MATCH('O5 Details by Class &amp; Accounts'!AT$18, 'E2 Allocators'!$B$15:$W$15, 0),FALSE)*$G24)</f>
        <v>0</v>
      </c>
      <c r="AU24" s="2186">
        <f>IF(ISERROR(VLOOKUP(VLOOKUP($A24, 'E4 TB Allocation Details'!$A$18:$L$214, MATCH("Customer ID", 'E4 TB Allocation Details'!$A$18:$L$18, 0),FALSE), 'E2 Allocators'!$B$15:$W$358, MATCH('O5 Details by Class &amp; Accounts'!AU$18, 'E2 Allocators'!$B$15:$W$15, 0),FALSE)*$G24), 0, VLOOKUP(VLOOKUP($A24, 'E4 TB Allocation Details'!$A$18:$L$214, MATCH("Customer ID", 'E4 TB Allocation Details'!$A$18:$L$18, 0),FALSE), 'E2 Allocators'!$B$15:$W$358, MATCH('O5 Details by Class &amp; Accounts'!AU$18, 'E2 Allocators'!$B$15:$W$15, 0),FALSE)*$G24)</f>
        <v>0</v>
      </c>
      <c r="AV24" s="2186">
        <f>IF(ISERROR(VLOOKUP(VLOOKUP($A24, 'E4 TB Allocation Details'!$A$18:$L$214, MATCH("Customer ID", 'E4 TB Allocation Details'!$A$18:$L$18, 0),FALSE), 'E2 Allocators'!$B$15:$W$358, MATCH('O5 Details by Class &amp; Accounts'!AV$18, 'E2 Allocators'!$B$15:$W$15, 0),FALSE)*$G24), 0, VLOOKUP(VLOOKUP($A24, 'E4 TB Allocation Details'!$A$18:$L$214, MATCH("Customer ID", 'E4 TB Allocation Details'!$A$18:$L$18, 0),FALSE), 'E2 Allocators'!$B$15:$W$358, MATCH('O5 Details by Class &amp; Accounts'!AV$18, 'E2 Allocators'!$B$15:$W$15, 0),FALSE)*$G24)</f>
        <v>0</v>
      </c>
      <c r="AW24" s="2186">
        <f>IF(ISERROR(VLOOKUP(VLOOKUP($A24, 'E4 TB Allocation Details'!$A$18:$L$214, MATCH("Customer ID", 'E4 TB Allocation Details'!$A$18:$L$18, 0),FALSE), 'E2 Allocators'!$B$15:$W$358, MATCH('O5 Details by Class &amp; Accounts'!AW$18, 'E2 Allocators'!$B$15:$W$15, 0),FALSE)*$G24), 0, VLOOKUP(VLOOKUP($A24, 'E4 TB Allocation Details'!$A$18:$L$214, MATCH("Customer ID", 'E4 TB Allocation Details'!$A$18:$L$18, 0),FALSE), 'E2 Allocators'!$B$15:$W$358, MATCH('O5 Details by Class &amp; Accounts'!AW$18, 'E2 Allocators'!$B$15:$W$15, 0),FALSE)*$G24)</f>
        <v>0</v>
      </c>
      <c r="AX24" s="2186">
        <f t="shared" si="2"/>
        <v>0</v>
      </c>
      <c r="AY24" s="2186">
        <f>IF(ISERROR(VLOOKUP(VLOOKUP($A24, 'E4 TB Allocation Details'!$A$18:$L$214, MATCH("Misc ID", 'E4 TB Allocation Details'!$A$18:$L$18, 0),FALSE), 'E2 Allocators'!$B$15:$W$358, MATCH('O5 Details by Class &amp; Accounts'!AY$18, 'E2 Allocators'!$B$15:$W$15, 0),FALSE)*$E24), 0, VLOOKUP(VLOOKUP($A24, 'E4 TB Allocation Details'!$A$18:$L$214, MATCH("Misc ID", 'E4 TB Allocation Details'!$A$18:$L$18, 0),FALSE), 'E2 Allocators'!$B$15:$W$358, MATCH('O5 Details by Class &amp; Accounts'!AY$18, 'E2 Allocators'!$B$15:$W$15, 0),FALSE)*$E24)</f>
        <v>0</v>
      </c>
      <c r="AZ24" s="2186">
        <f>IF(ISERROR(VLOOKUP(VLOOKUP($A24, 'E4 TB Allocation Details'!$A$18:$L$214, MATCH("Misc ID", 'E4 TB Allocation Details'!$A$18:$L$18, 0),FALSE), 'E2 Allocators'!$B$15:$W$358, MATCH('O5 Details by Class &amp; Accounts'!AZ$18, 'E2 Allocators'!$B$15:$W$15, 0),FALSE)*$E24), 0, VLOOKUP(VLOOKUP($A24, 'E4 TB Allocation Details'!$A$18:$L$214, MATCH("Misc ID", 'E4 TB Allocation Details'!$A$18:$L$18, 0),FALSE), 'E2 Allocators'!$B$15:$W$358, MATCH('O5 Details by Class &amp; Accounts'!AZ$18, 'E2 Allocators'!$B$15:$W$15, 0),FALSE)*$E24)</f>
        <v>0</v>
      </c>
      <c r="BA24" s="2186">
        <f>IF(ISERROR(VLOOKUP(VLOOKUP($A24, 'E4 TB Allocation Details'!$A$18:$L$214, MATCH("Misc ID", 'E4 TB Allocation Details'!$A$18:$L$18, 0),FALSE), 'E2 Allocators'!$B$15:$W$358, MATCH('O5 Details by Class &amp; Accounts'!BA$18, 'E2 Allocators'!$B$15:$W$15, 0),FALSE)*$E24), 0, VLOOKUP(VLOOKUP($A24, 'E4 TB Allocation Details'!$A$18:$L$214, MATCH("Misc ID", 'E4 TB Allocation Details'!$A$18:$L$18, 0),FALSE), 'E2 Allocators'!$B$15:$W$358, MATCH('O5 Details by Class &amp; Accounts'!BA$18, 'E2 Allocators'!$B$15:$W$15, 0),FALSE)*$E24)</f>
        <v>0</v>
      </c>
      <c r="BB24" s="2186">
        <f>IF(ISERROR(VLOOKUP(VLOOKUP($A24, 'E4 TB Allocation Details'!$A$18:$L$214, MATCH("Misc ID", 'E4 TB Allocation Details'!$A$18:$L$18, 0),FALSE), 'E2 Allocators'!$B$15:$W$358, MATCH('O5 Details by Class &amp; Accounts'!BB$18, 'E2 Allocators'!$B$15:$W$15, 0),FALSE)*$E24), 0, VLOOKUP(VLOOKUP($A24, 'E4 TB Allocation Details'!$A$18:$L$214, MATCH("Misc ID", 'E4 TB Allocation Details'!$A$18:$L$18, 0),FALSE), 'E2 Allocators'!$B$15:$W$358, MATCH('O5 Details by Class &amp; Accounts'!BB$18, 'E2 Allocators'!$B$15:$W$15, 0),FALSE)*$E24)</f>
        <v>0</v>
      </c>
      <c r="BC24" s="2186">
        <f>IF(ISERROR(VLOOKUP(VLOOKUP($A24, 'E4 TB Allocation Details'!$A$18:$L$214, MATCH("Misc ID", 'E4 TB Allocation Details'!$A$18:$L$18, 0),FALSE), 'E2 Allocators'!$B$15:$W$358, MATCH('O5 Details by Class &amp; Accounts'!BC$18, 'E2 Allocators'!$B$15:$W$15, 0),FALSE)*$E24), 0, VLOOKUP(VLOOKUP($A24, 'E4 TB Allocation Details'!$A$18:$L$214, MATCH("Misc ID", 'E4 TB Allocation Details'!$A$18:$L$18, 0),FALSE), 'E2 Allocators'!$B$15:$W$358, MATCH('O5 Details by Class &amp; Accounts'!BC$18, 'E2 Allocators'!$B$15:$W$15, 0),FALSE)*$E24)</f>
        <v>0</v>
      </c>
      <c r="BD24" s="2186">
        <f>IF(ISERROR(VLOOKUP(VLOOKUP($A24, 'E4 TB Allocation Details'!$A$18:$L$214, MATCH("Misc ID", 'E4 TB Allocation Details'!$A$18:$L$18, 0),FALSE), 'E2 Allocators'!$B$15:$W$358, MATCH('O5 Details by Class &amp; Accounts'!BD$18, 'E2 Allocators'!$B$15:$W$15, 0),FALSE)*$E24), 0, VLOOKUP(VLOOKUP($A24, 'E4 TB Allocation Details'!$A$18:$L$214, MATCH("Misc ID", 'E4 TB Allocation Details'!$A$18:$L$18, 0),FALSE), 'E2 Allocators'!$B$15:$W$358, MATCH('O5 Details by Class &amp; Accounts'!BD$18, 'E2 Allocators'!$B$15:$W$15, 0),FALSE)*$E24)</f>
        <v>0</v>
      </c>
      <c r="BE24" s="2186">
        <f>IF(ISERROR(VLOOKUP(VLOOKUP($A24, 'E4 TB Allocation Details'!$A$18:$L$214, MATCH("Misc ID", 'E4 TB Allocation Details'!$A$18:$L$18, 0),FALSE), 'E2 Allocators'!$B$15:$W$358, MATCH('O5 Details by Class &amp; Accounts'!BE$18, 'E2 Allocators'!$B$15:$W$15, 0),FALSE)*$E24), 0, VLOOKUP(VLOOKUP($A24, 'E4 TB Allocation Details'!$A$18:$L$214, MATCH("Misc ID", 'E4 TB Allocation Details'!$A$18:$L$18, 0),FALSE), 'E2 Allocators'!$B$15:$W$358, MATCH('O5 Details by Class &amp; Accounts'!BE$18, 'E2 Allocators'!$B$15:$W$15, 0),FALSE)*$E24)</f>
        <v>0</v>
      </c>
      <c r="BF24" s="2186">
        <f>IF(ISERROR(VLOOKUP(VLOOKUP($A24, 'E4 TB Allocation Details'!$A$18:$L$214, MATCH("Misc ID", 'E4 TB Allocation Details'!$A$18:$L$18, 0),FALSE), 'E2 Allocators'!$B$15:$W$358, MATCH('O5 Details by Class &amp; Accounts'!BF$18, 'E2 Allocators'!$B$15:$W$15, 0),FALSE)*$E24), 0, VLOOKUP(VLOOKUP($A24, 'E4 TB Allocation Details'!$A$18:$L$214, MATCH("Misc ID", 'E4 TB Allocation Details'!$A$18:$L$18, 0),FALSE), 'E2 Allocators'!$B$15:$W$358, MATCH('O5 Details by Class &amp; Accounts'!BF$18, 'E2 Allocators'!$B$15:$W$15, 0),FALSE)*$E24)</f>
        <v>0</v>
      </c>
      <c r="BG24" s="2186">
        <f>IF(ISERROR(VLOOKUP(VLOOKUP($A24, 'E4 TB Allocation Details'!$A$18:$L$214, MATCH("Misc ID", 'E4 TB Allocation Details'!$A$18:$L$18, 0),FALSE), 'E2 Allocators'!$B$15:$W$358, MATCH('O5 Details by Class &amp; Accounts'!BG$18, 'E2 Allocators'!$B$15:$W$15, 0),FALSE)*$E24), 0, VLOOKUP(VLOOKUP($A24, 'E4 TB Allocation Details'!$A$18:$L$214, MATCH("Misc ID", 'E4 TB Allocation Details'!$A$18:$L$18, 0),FALSE), 'E2 Allocators'!$B$15:$W$358, MATCH('O5 Details by Class &amp; Accounts'!BG$18, 'E2 Allocators'!$B$15:$W$15, 0),FALSE)*$E24)</f>
        <v>0</v>
      </c>
      <c r="BH24" s="2186">
        <f>IF(ISERROR(VLOOKUP(VLOOKUP($A24, 'E4 TB Allocation Details'!$A$18:$L$214, MATCH("Misc ID", 'E4 TB Allocation Details'!$A$18:$L$18, 0),FALSE), 'E2 Allocators'!$B$15:$W$358, MATCH('O5 Details by Class &amp; Accounts'!BH$18, 'E2 Allocators'!$B$15:$W$15, 0),FALSE)*$E24), 0, VLOOKUP(VLOOKUP($A24, 'E4 TB Allocation Details'!$A$18:$L$214, MATCH("Misc ID", 'E4 TB Allocation Details'!$A$18:$L$18, 0),FALSE), 'E2 Allocators'!$B$15:$W$358, MATCH('O5 Details by Class &amp; Accounts'!BH$18, 'E2 Allocators'!$B$15:$W$15, 0),FALSE)*$E24)</f>
        <v>0</v>
      </c>
      <c r="BI24" s="2186">
        <f>IF(ISERROR(VLOOKUP(VLOOKUP($A24, 'E4 TB Allocation Details'!$A$18:$L$214, MATCH("Misc ID", 'E4 TB Allocation Details'!$A$18:$L$18, 0),FALSE), 'E2 Allocators'!$B$15:$W$358, MATCH('O5 Details by Class &amp; Accounts'!BI$18, 'E2 Allocators'!$B$15:$W$15, 0),FALSE)*$E24), 0, VLOOKUP(VLOOKUP($A24, 'E4 TB Allocation Details'!$A$18:$L$214, MATCH("Misc ID", 'E4 TB Allocation Details'!$A$18:$L$18, 0),FALSE), 'E2 Allocators'!$B$15:$W$358, MATCH('O5 Details by Class &amp; Accounts'!BI$18, 'E2 Allocators'!$B$15:$W$15, 0),FALSE)*$E24)</f>
        <v>0</v>
      </c>
      <c r="BJ24" s="2186">
        <f>IF(ISERROR(VLOOKUP(VLOOKUP($A24, 'E4 TB Allocation Details'!$A$18:$L$214, MATCH("Misc ID", 'E4 TB Allocation Details'!$A$18:$L$18, 0),FALSE), 'E2 Allocators'!$B$15:$W$358, MATCH('O5 Details by Class &amp; Accounts'!BJ$18, 'E2 Allocators'!$B$15:$W$15, 0),FALSE)*$E24), 0, VLOOKUP(VLOOKUP($A24, 'E4 TB Allocation Details'!$A$18:$L$214, MATCH("Misc ID", 'E4 TB Allocation Details'!$A$18:$L$18, 0),FALSE), 'E2 Allocators'!$B$15:$W$358, MATCH('O5 Details by Class &amp; Accounts'!BJ$18, 'E2 Allocators'!$B$15:$W$15, 0),FALSE)*$E24)</f>
        <v>0</v>
      </c>
      <c r="BK24" s="2186">
        <f>IF(ISERROR(VLOOKUP(VLOOKUP($A24, 'E4 TB Allocation Details'!$A$18:$L$214, MATCH("Misc ID", 'E4 TB Allocation Details'!$A$18:$L$18, 0),FALSE), 'E2 Allocators'!$B$15:$W$358, MATCH('O5 Details by Class &amp; Accounts'!BK$18, 'E2 Allocators'!$B$15:$W$15, 0),FALSE)*$E24), 0, VLOOKUP(VLOOKUP($A24, 'E4 TB Allocation Details'!$A$18:$L$214, MATCH("Misc ID", 'E4 TB Allocation Details'!$A$18:$L$18, 0),FALSE), 'E2 Allocators'!$B$15:$W$358, MATCH('O5 Details by Class &amp; Accounts'!BK$18, 'E2 Allocators'!$B$15:$W$15, 0),FALSE)*$E24)</f>
        <v>0</v>
      </c>
      <c r="BL24" s="2186">
        <f>IF(ISERROR(VLOOKUP(VLOOKUP($A24, 'E4 TB Allocation Details'!$A$18:$L$214, MATCH("Misc ID", 'E4 TB Allocation Details'!$A$18:$L$18, 0),FALSE), 'E2 Allocators'!$B$15:$W$358, MATCH('O5 Details by Class &amp; Accounts'!BL$18, 'E2 Allocators'!$B$15:$W$15, 0),FALSE)*$E24), 0, VLOOKUP(VLOOKUP($A24, 'E4 TB Allocation Details'!$A$18:$L$214, MATCH("Misc ID", 'E4 TB Allocation Details'!$A$18:$L$18, 0),FALSE), 'E2 Allocators'!$B$15:$W$358, MATCH('O5 Details by Class &amp; Accounts'!BL$18, 'E2 Allocators'!$B$15:$W$15, 0),FALSE)*$E24)</f>
        <v>0</v>
      </c>
      <c r="BM24" s="2186">
        <f>IF(ISERROR(VLOOKUP(VLOOKUP($A24, 'E4 TB Allocation Details'!$A$18:$L$214, MATCH("Misc ID", 'E4 TB Allocation Details'!$A$18:$L$18, 0),FALSE), 'E2 Allocators'!$B$15:$W$358, MATCH('O5 Details by Class &amp; Accounts'!BM$18, 'E2 Allocators'!$B$15:$W$15, 0),FALSE)*$E24), 0, VLOOKUP(VLOOKUP($A24, 'E4 TB Allocation Details'!$A$18:$L$214, MATCH("Misc ID", 'E4 TB Allocation Details'!$A$18:$L$18, 0),FALSE), 'E2 Allocators'!$B$15:$W$358, MATCH('O5 Details by Class &amp; Accounts'!BM$18, 'E2 Allocators'!$B$15:$W$15, 0),FALSE)*$E24)</f>
        <v>0</v>
      </c>
      <c r="BN24" s="2186">
        <f>IF(ISERROR(VLOOKUP(VLOOKUP($A24, 'E4 TB Allocation Details'!$A$18:$L$214, MATCH("Misc ID", 'E4 TB Allocation Details'!$A$18:$L$18, 0),FALSE), 'E2 Allocators'!$B$15:$W$358, MATCH('O5 Details by Class &amp; Accounts'!BN$18, 'E2 Allocators'!$B$15:$W$15, 0),FALSE)*$E24), 0, VLOOKUP(VLOOKUP($A24, 'E4 TB Allocation Details'!$A$18:$L$214, MATCH("Misc ID", 'E4 TB Allocation Details'!$A$18:$L$18, 0),FALSE), 'E2 Allocators'!$B$15:$W$358, MATCH('O5 Details by Class &amp; Accounts'!BN$18, 'E2 Allocators'!$B$15:$W$15, 0),FALSE)*$E24)</f>
        <v>0</v>
      </c>
      <c r="BO24" s="2186">
        <f>IF(ISERROR(VLOOKUP(VLOOKUP($A24, 'E4 TB Allocation Details'!$A$18:$L$214, MATCH("Misc ID", 'E4 TB Allocation Details'!$A$18:$L$18, 0),FALSE), 'E2 Allocators'!$B$15:$W$358, MATCH('O5 Details by Class &amp; Accounts'!BO$18, 'E2 Allocators'!$B$15:$W$15, 0),FALSE)*$E24), 0, VLOOKUP(VLOOKUP($A24, 'E4 TB Allocation Details'!$A$18:$L$214, MATCH("Misc ID", 'E4 TB Allocation Details'!$A$18:$L$18, 0),FALSE), 'E2 Allocators'!$B$15:$W$358, MATCH('O5 Details by Class &amp; Accounts'!BO$18, 'E2 Allocators'!$B$15:$W$15, 0),FALSE)*$E24)</f>
        <v>0</v>
      </c>
      <c r="BP24" s="2186">
        <f>IF(ISERROR(VLOOKUP(VLOOKUP($A24, 'E4 TB Allocation Details'!$A$18:$L$214, MATCH("Misc ID", 'E4 TB Allocation Details'!$A$18:$L$18, 0),FALSE), 'E2 Allocators'!$B$15:$W$358, MATCH('O5 Details by Class &amp; Accounts'!BP$18, 'E2 Allocators'!$B$15:$W$15, 0),FALSE)*$E24), 0, VLOOKUP(VLOOKUP($A24, 'E4 TB Allocation Details'!$A$18:$L$214, MATCH("Misc ID", 'E4 TB Allocation Details'!$A$18:$L$18, 0),FALSE), 'E2 Allocators'!$B$15:$W$358, MATCH('O5 Details by Class &amp; Accounts'!BP$18, 'E2 Allocators'!$B$15:$W$15, 0),FALSE)*$E24)</f>
        <v>0</v>
      </c>
      <c r="BQ24" s="2186">
        <f>IF(ISERROR(VLOOKUP(VLOOKUP($A24, 'E4 TB Allocation Details'!$A$18:$L$214, MATCH("Misc ID", 'E4 TB Allocation Details'!$A$18:$L$18, 0),FALSE), 'E2 Allocators'!$B$15:$W$358, MATCH('O5 Details by Class &amp; Accounts'!BQ$18, 'E2 Allocators'!$B$15:$W$15, 0),FALSE)*$E24), 0, VLOOKUP(VLOOKUP($A24, 'E4 TB Allocation Details'!$A$18:$L$214, MATCH("Misc ID", 'E4 TB Allocation Details'!$A$18:$L$18, 0),FALSE), 'E2 Allocators'!$B$15:$W$358, MATCH('O5 Details by Class &amp; Accounts'!BQ$18, 'E2 Allocators'!$B$15:$W$15, 0),FALSE)*$E24)</f>
        <v>0</v>
      </c>
      <c r="BR24" s="2186">
        <f>IF(ISERROR(VLOOKUP(VLOOKUP($A24, 'E4 TB Allocation Details'!$A$18:$L$214, MATCH("Misc ID", 'E4 TB Allocation Details'!$A$18:$L$18, 0),FALSE), 'E2 Allocators'!$B$15:$W$358, MATCH('O5 Details by Class &amp; Accounts'!BR$18, 'E2 Allocators'!$B$15:$W$15, 0),FALSE)*$E24), 0, VLOOKUP(VLOOKUP($A24, 'E4 TB Allocation Details'!$A$18:$L$214, MATCH("Misc ID", 'E4 TB Allocation Details'!$A$18:$L$18, 0),FALSE), 'E2 Allocators'!$B$15:$W$358, MATCH('O5 Details by Class &amp; Accounts'!BR$18, 'E2 Allocators'!$B$15:$W$15, 0),FALSE)*$E24)</f>
        <v>0</v>
      </c>
      <c r="BS24" s="2186">
        <f t="shared" si="3"/>
        <v>0</v>
      </c>
      <c r="BT24" s="2186">
        <f>IF(ISERROR(VLOOKUP(VLOOKUP($A24, 'E4 TB Allocation Details'!$A$18:$L$214, MATCH("A &amp; G ID", 'E4 TB Allocation Details'!$A$18:$L$18, 0),FALSE), 'E2 Allocators'!$B$15:$W$358, MATCH('O5 Details by Class &amp; Accounts'!BT$18, 'E2 Allocators'!$B$15:$W$15, 0),FALSE)*$E24), 0, VLOOKUP(VLOOKUP($A24, 'E4 TB Allocation Details'!$A$18:$L$214, MATCH("A &amp; G ID", 'E4 TB Allocation Details'!$A$18:$L$18, 0),FALSE), 'E2 Allocators'!$B$15:$W$358, MATCH('O5 Details by Class &amp; Accounts'!BT$18, 'E2 Allocators'!$B$15:$W$15, 0),FALSE)*$E24)</f>
        <v>0</v>
      </c>
      <c r="BU24" s="2186">
        <f>IF(ISERROR(VLOOKUP(VLOOKUP($A24, 'E4 TB Allocation Details'!$A$18:$L$214, MATCH("A &amp; G ID", 'E4 TB Allocation Details'!$A$18:$L$18, 0),FALSE), 'E2 Allocators'!$B$15:$W$358, MATCH('O5 Details by Class &amp; Accounts'!BU$18, 'E2 Allocators'!$B$15:$W$15, 0),FALSE)*$E24), 0, VLOOKUP(VLOOKUP($A24, 'E4 TB Allocation Details'!$A$18:$L$214, MATCH("A &amp; G ID", 'E4 TB Allocation Details'!$A$18:$L$18, 0),FALSE), 'E2 Allocators'!$B$15:$W$358, MATCH('O5 Details by Class &amp; Accounts'!BU$18, 'E2 Allocators'!$B$15:$W$15, 0),FALSE)*$E24)</f>
        <v>0</v>
      </c>
      <c r="BV24" s="2186">
        <f>IF(ISERROR(VLOOKUP(VLOOKUP($A24, 'E4 TB Allocation Details'!$A$18:$L$214, MATCH("A &amp; G ID", 'E4 TB Allocation Details'!$A$18:$L$18, 0),FALSE), 'E2 Allocators'!$B$15:$W$358, MATCH('O5 Details by Class &amp; Accounts'!BV$18, 'E2 Allocators'!$B$15:$W$15, 0),FALSE)*$E24), 0, VLOOKUP(VLOOKUP($A24, 'E4 TB Allocation Details'!$A$18:$L$214, MATCH("A &amp; G ID", 'E4 TB Allocation Details'!$A$18:$L$18, 0),FALSE), 'E2 Allocators'!$B$15:$W$358, MATCH('O5 Details by Class &amp; Accounts'!BV$18, 'E2 Allocators'!$B$15:$W$15, 0),FALSE)*$E24)</f>
        <v>0</v>
      </c>
      <c r="BW24" s="2186">
        <f>IF(ISERROR(VLOOKUP(VLOOKUP($A24, 'E4 TB Allocation Details'!$A$18:$L$214, MATCH("A &amp; G ID", 'E4 TB Allocation Details'!$A$18:$L$18, 0),FALSE), 'E2 Allocators'!$B$15:$W$358, MATCH('O5 Details by Class &amp; Accounts'!BW$18, 'E2 Allocators'!$B$15:$W$15, 0),FALSE)*$E24), 0, VLOOKUP(VLOOKUP($A24, 'E4 TB Allocation Details'!$A$18:$L$214, MATCH("A &amp; G ID", 'E4 TB Allocation Details'!$A$18:$L$18, 0),FALSE), 'E2 Allocators'!$B$15:$W$358, MATCH('O5 Details by Class &amp; Accounts'!BW$18, 'E2 Allocators'!$B$15:$W$15, 0),FALSE)*$E24)</f>
        <v>0</v>
      </c>
      <c r="BX24" s="2186">
        <f>IF(ISERROR(VLOOKUP(VLOOKUP($A24, 'E4 TB Allocation Details'!$A$18:$L$214, MATCH("A &amp; G ID", 'E4 TB Allocation Details'!$A$18:$L$18, 0),FALSE), 'E2 Allocators'!$B$15:$W$358, MATCH('O5 Details by Class &amp; Accounts'!BX$18, 'E2 Allocators'!$B$15:$W$15, 0),FALSE)*$E24), 0, VLOOKUP(VLOOKUP($A24, 'E4 TB Allocation Details'!$A$18:$L$214, MATCH("A &amp; G ID", 'E4 TB Allocation Details'!$A$18:$L$18, 0),FALSE), 'E2 Allocators'!$B$15:$W$358, MATCH('O5 Details by Class &amp; Accounts'!BX$18, 'E2 Allocators'!$B$15:$W$15, 0),FALSE)*$E24)</f>
        <v>0</v>
      </c>
      <c r="BY24" s="2186">
        <f>IF(ISERROR(VLOOKUP(VLOOKUP($A24, 'E4 TB Allocation Details'!$A$18:$L$214, MATCH("A &amp; G ID", 'E4 TB Allocation Details'!$A$18:$L$18, 0),FALSE), 'E2 Allocators'!$B$15:$W$358, MATCH('O5 Details by Class &amp; Accounts'!BY$18, 'E2 Allocators'!$B$15:$W$15, 0),FALSE)*$E24), 0, VLOOKUP(VLOOKUP($A24, 'E4 TB Allocation Details'!$A$18:$L$214, MATCH("A &amp; G ID", 'E4 TB Allocation Details'!$A$18:$L$18, 0),FALSE), 'E2 Allocators'!$B$15:$W$358, MATCH('O5 Details by Class &amp; Accounts'!BY$18, 'E2 Allocators'!$B$15:$W$15, 0),FALSE)*$E24)</f>
        <v>0</v>
      </c>
      <c r="BZ24" s="2186">
        <f>IF(ISERROR(VLOOKUP(VLOOKUP($A24, 'E4 TB Allocation Details'!$A$18:$L$214, MATCH("A &amp; G ID", 'E4 TB Allocation Details'!$A$18:$L$18, 0),FALSE), 'E2 Allocators'!$B$15:$W$358, MATCH('O5 Details by Class &amp; Accounts'!BZ$18, 'E2 Allocators'!$B$15:$W$15, 0),FALSE)*$E24), 0, VLOOKUP(VLOOKUP($A24, 'E4 TB Allocation Details'!$A$18:$L$214, MATCH("A &amp; G ID", 'E4 TB Allocation Details'!$A$18:$L$18, 0),FALSE), 'E2 Allocators'!$B$15:$W$358, MATCH('O5 Details by Class &amp; Accounts'!BZ$18, 'E2 Allocators'!$B$15:$W$15, 0),FALSE)*$E24)</f>
        <v>0</v>
      </c>
      <c r="CA24" s="2186">
        <f>IF(ISERROR(VLOOKUP(VLOOKUP($A24, 'E4 TB Allocation Details'!$A$18:$L$214, MATCH("A &amp; G ID", 'E4 TB Allocation Details'!$A$18:$L$18, 0),FALSE), 'E2 Allocators'!$B$15:$W$358, MATCH('O5 Details by Class &amp; Accounts'!CA$18, 'E2 Allocators'!$B$15:$W$15, 0),FALSE)*$E24), 0, VLOOKUP(VLOOKUP($A24, 'E4 TB Allocation Details'!$A$18:$L$214, MATCH("A &amp; G ID", 'E4 TB Allocation Details'!$A$18:$L$18, 0),FALSE), 'E2 Allocators'!$B$15:$W$358, MATCH('O5 Details by Class &amp; Accounts'!CA$18, 'E2 Allocators'!$B$15:$W$15, 0),FALSE)*$E24)</f>
        <v>0</v>
      </c>
      <c r="CB24" s="2186">
        <f>IF(ISERROR(VLOOKUP(VLOOKUP($A24, 'E4 TB Allocation Details'!$A$18:$L$214, MATCH("A &amp; G ID", 'E4 TB Allocation Details'!$A$18:$L$18, 0),FALSE), 'E2 Allocators'!$B$15:$W$358, MATCH('O5 Details by Class &amp; Accounts'!CB$18, 'E2 Allocators'!$B$15:$W$15, 0),FALSE)*$E24), 0, VLOOKUP(VLOOKUP($A24, 'E4 TB Allocation Details'!$A$18:$L$214, MATCH("A &amp; G ID", 'E4 TB Allocation Details'!$A$18:$L$18, 0),FALSE), 'E2 Allocators'!$B$15:$W$358, MATCH('O5 Details by Class &amp; Accounts'!CB$18, 'E2 Allocators'!$B$15:$W$15, 0),FALSE)*$E24)</f>
        <v>0</v>
      </c>
      <c r="CC24" s="2186">
        <f>IF(ISERROR(VLOOKUP(VLOOKUP($A24, 'E4 TB Allocation Details'!$A$18:$L$214, MATCH("A &amp; G ID", 'E4 TB Allocation Details'!$A$18:$L$18, 0),FALSE), 'E2 Allocators'!$B$15:$W$358, MATCH('O5 Details by Class &amp; Accounts'!CC$18, 'E2 Allocators'!$B$15:$W$15, 0),FALSE)*$E24), 0, VLOOKUP(VLOOKUP($A24, 'E4 TB Allocation Details'!$A$18:$L$214, MATCH("A &amp; G ID", 'E4 TB Allocation Details'!$A$18:$L$18, 0),FALSE), 'E2 Allocators'!$B$15:$W$358, MATCH('O5 Details by Class &amp; Accounts'!CC$18, 'E2 Allocators'!$B$15:$W$15, 0),FALSE)*$E24)</f>
        <v>0</v>
      </c>
      <c r="CD24" s="2186">
        <f>IF(ISERROR(VLOOKUP(VLOOKUP($A24, 'E4 TB Allocation Details'!$A$18:$L$214, MATCH("A &amp; G ID", 'E4 TB Allocation Details'!$A$18:$L$18, 0),FALSE), 'E2 Allocators'!$B$15:$W$358, MATCH('O5 Details by Class &amp; Accounts'!CD$18, 'E2 Allocators'!$B$15:$W$15, 0),FALSE)*$E24), 0, VLOOKUP(VLOOKUP($A24, 'E4 TB Allocation Details'!$A$18:$L$214, MATCH("A &amp; G ID", 'E4 TB Allocation Details'!$A$18:$L$18, 0),FALSE), 'E2 Allocators'!$B$15:$W$358, MATCH('O5 Details by Class &amp; Accounts'!CD$18, 'E2 Allocators'!$B$15:$W$15, 0),FALSE)*$E24)</f>
        <v>0</v>
      </c>
      <c r="CE24" s="2186">
        <f>IF(ISERROR(VLOOKUP(VLOOKUP($A24, 'E4 TB Allocation Details'!$A$18:$L$214, MATCH("A &amp; G ID", 'E4 TB Allocation Details'!$A$18:$L$18, 0),FALSE), 'E2 Allocators'!$B$15:$W$358, MATCH('O5 Details by Class &amp; Accounts'!CE$18, 'E2 Allocators'!$B$15:$W$15, 0),FALSE)*$E24), 0, VLOOKUP(VLOOKUP($A24, 'E4 TB Allocation Details'!$A$18:$L$214, MATCH("A &amp; G ID", 'E4 TB Allocation Details'!$A$18:$L$18, 0),FALSE), 'E2 Allocators'!$B$15:$W$358, MATCH('O5 Details by Class &amp; Accounts'!CE$18, 'E2 Allocators'!$B$15:$W$15, 0),FALSE)*$E24)</f>
        <v>0</v>
      </c>
      <c r="CF24" s="2186">
        <f>IF(ISERROR(VLOOKUP(VLOOKUP($A24, 'E4 TB Allocation Details'!$A$18:$L$214, MATCH("A &amp; G ID", 'E4 TB Allocation Details'!$A$18:$L$18, 0),FALSE), 'E2 Allocators'!$B$15:$W$358, MATCH('O5 Details by Class &amp; Accounts'!CF$18, 'E2 Allocators'!$B$15:$W$15, 0),FALSE)*$E24), 0, VLOOKUP(VLOOKUP($A24, 'E4 TB Allocation Details'!$A$18:$L$214, MATCH("A &amp; G ID", 'E4 TB Allocation Details'!$A$18:$L$18, 0),FALSE), 'E2 Allocators'!$B$15:$W$358, MATCH('O5 Details by Class &amp; Accounts'!CF$18, 'E2 Allocators'!$B$15:$W$15, 0),FALSE)*$E24)</f>
        <v>0</v>
      </c>
      <c r="CG24" s="2186">
        <f>IF(ISERROR(VLOOKUP(VLOOKUP($A24, 'E4 TB Allocation Details'!$A$18:$L$214, MATCH("A &amp; G ID", 'E4 TB Allocation Details'!$A$18:$L$18, 0),FALSE), 'E2 Allocators'!$B$15:$W$358, MATCH('O5 Details by Class &amp; Accounts'!CG$18, 'E2 Allocators'!$B$15:$W$15, 0),FALSE)*$E24), 0, VLOOKUP(VLOOKUP($A24, 'E4 TB Allocation Details'!$A$18:$L$214, MATCH("A &amp; G ID", 'E4 TB Allocation Details'!$A$18:$L$18, 0),FALSE), 'E2 Allocators'!$B$15:$W$358, MATCH('O5 Details by Class &amp; Accounts'!CG$18, 'E2 Allocators'!$B$15:$W$15, 0),FALSE)*$E24)</f>
        <v>0</v>
      </c>
      <c r="CH24" s="2186">
        <f>IF(ISERROR(VLOOKUP(VLOOKUP($A24, 'E4 TB Allocation Details'!$A$18:$L$214, MATCH("A &amp; G ID", 'E4 TB Allocation Details'!$A$18:$L$18, 0),FALSE), 'E2 Allocators'!$B$15:$W$358, MATCH('O5 Details by Class &amp; Accounts'!CH$18, 'E2 Allocators'!$B$15:$W$15, 0),FALSE)*$E24), 0, VLOOKUP(VLOOKUP($A24, 'E4 TB Allocation Details'!$A$18:$L$214, MATCH("A &amp; G ID", 'E4 TB Allocation Details'!$A$18:$L$18, 0),FALSE), 'E2 Allocators'!$B$15:$W$358, MATCH('O5 Details by Class &amp; Accounts'!CH$18, 'E2 Allocators'!$B$15:$W$15, 0),FALSE)*$E24)</f>
        <v>0</v>
      </c>
      <c r="CI24" s="2186">
        <f>IF(ISERROR(VLOOKUP(VLOOKUP($A24, 'E4 TB Allocation Details'!$A$18:$L$214, MATCH("A &amp; G ID", 'E4 TB Allocation Details'!$A$18:$L$18, 0),FALSE), 'E2 Allocators'!$B$15:$W$358, MATCH('O5 Details by Class &amp; Accounts'!CI$18, 'E2 Allocators'!$B$15:$W$15, 0),FALSE)*$E24), 0, VLOOKUP(VLOOKUP($A24, 'E4 TB Allocation Details'!$A$18:$L$214, MATCH("A &amp; G ID", 'E4 TB Allocation Details'!$A$18:$L$18, 0),FALSE), 'E2 Allocators'!$B$15:$W$358, MATCH('O5 Details by Class &amp; Accounts'!CI$18, 'E2 Allocators'!$B$15:$W$15, 0),FALSE)*$E24)</f>
        <v>0</v>
      </c>
      <c r="CJ24" s="2186">
        <f>IF(ISERROR(VLOOKUP(VLOOKUP($A24, 'E4 TB Allocation Details'!$A$18:$L$214, MATCH("A &amp; G ID", 'E4 TB Allocation Details'!$A$18:$L$18, 0),FALSE), 'E2 Allocators'!$B$15:$W$358, MATCH('O5 Details by Class &amp; Accounts'!CJ$18, 'E2 Allocators'!$B$15:$W$15, 0),FALSE)*$E24), 0, VLOOKUP(VLOOKUP($A24, 'E4 TB Allocation Details'!$A$18:$L$214, MATCH("A &amp; G ID", 'E4 TB Allocation Details'!$A$18:$L$18, 0),FALSE), 'E2 Allocators'!$B$15:$W$358, MATCH('O5 Details by Class &amp; Accounts'!CJ$18, 'E2 Allocators'!$B$15:$W$15, 0),FALSE)*$E24)</f>
        <v>0</v>
      </c>
      <c r="CK24" s="2186">
        <f>IF(ISERROR(VLOOKUP(VLOOKUP($A24, 'E4 TB Allocation Details'!$A$18:$L$214, MATCH("A &amp; G ID", 'E4 TB Allocation Details'!$A$18:$L$18, 0),FALSE), 'E2 Allocators'!$B$15:$W$358, MATCH('O5 Details by Class &amp; Accounts'!CK$18, 'E2 Allocators'!$B$15:$W$15, 0),FALSE)*$E24), 0, VLOOKUP(VLOOKUP($A24, 'E4 TB Allocation Details'!$A$18:$L$214, MATCH("A &amp; G ID", 'E4 TB Allocation Details'!$A$18:$L$18, 0),FALSE), 'E2 Allocators'!$B$15:$W$358, MATCH('O5 Details by Class &amp; Accounts'!CK$18, 'E2 Allocators'!$B$15:$W$15, 0),FALSE)*$E24)</f>
        <v>0</v>
      </c>
      <c r="CL24" s="2186">
        <f>IF(ISERROR(VLOOKUP(VLOOKUP($A24, 'E4 TB Allocation Details'!$A$18:$L$214, MATCH("A &amp; G ID", 'E4 TB Allocation Details'!$A$18:$L$18, 0),FALSE), 'E2 Allocators'!$B$15:$W$358, MATCH('O5 Details by Class &amp; Accounts'!CL$18, 'E2 Allocators'!$B$15:$W$15, 0),FALSE)*$E24), 0, VLOOKUP(VLOOKUP($A24, 'E4 TB Allocation Details'!$A$18:$L$214, MATCH("A &amp; G ID", 'E4 TB Allocation Details'!$A$18:$L$18, 0),FALSE), 'E2 Allocators'!$B$15:$W$358, MATCH('O5 Details by Class &amp; Accounts'!CL$18, 'E2 Allocators'!$B$15:$W$15, 0),FALSE)*$E24)</f>
        <v>0</v>
      </c>
      <c r="CM24" s="2186">
        <f>IF(ISERROR(VLOOKUP(VLOOKUP($A24, 'E4 TB Allocation Details'!$A$18:$L$214, MATCH("A &amp; G ID", 'E4 TB Allocation Details'!$A$18:$L$18, 0),FALSE), 'E2 Allocators'!$B$15:$W$358, MATCH('O5 Details by Class &amp; Accounts'!CM$18, 'E2 Allocators'!$B$15:$W$15, 0),FALSE)*$E24), 0, VLOOKUP(VLOOKUP($A24, 'E4 TB Allocation Details'!$A$18:$L$214, MATCH("A &amp; G ID", 'E4 TB Allocation Details'!$A$18:$L$18, 0),FALSE), 'E2 Allocators'!$B$15:$W$358, MATCH('O5 Details by Class &amp; Accounts'!CM$18, 'E2 Allocators'!$B$15:$W$15, 0),FALSE)*$E24)</f>
        <v>0</v>
      </c>
      <c r="CN24" s="2186">
        <f t="shared" si="5"/>
        <v>0</v>
      </c>
      <c r="CO24" s="2187">
        <f t="shared" si="4"/>
        <v>0</v>
      </c>
      <c r="CQ24" s="1625" t="e">
        <v>#N/A</v>
      </c>
    </row>
    <row r="25" spans="1:95" s="54" customFormat="1" ht="12.75" x14ac:dyDescent="0.2">
      <c r="A25" s="989" t="s">
        <v>817</v>
      </c>
      <c r="B25" s="990" t="s">
        <v>341</v>
      </c>
      <c r="C25" s="2184">
        <f>IF(ISERROR(VLOOKUP($A25,'I3 TB Data'!$A$19:$H$483,MATCH('O5 Details by Class &amp; Accounts'!$C$18, 'I3 TB Data'!$A$19:$H$19,0),0)), 0, VLOOKUP($A25,'I3 TB Data'!$A$19:$H$483,MATCH('O5 Details by Class &amp; Accounts'!$C$18,'I3 TB Data'!$A$19:$H$19,0),0))</f>
        <v>0</v>
      </c>
      <c r="D25" s="2185">
        <f>'I4 BO ASSETS'!E22</f>
        <v>0</v>
      </c>
      <c r="E25" s="2184">
        <f t="shared" si="6"/>
        <v>0</v>
      </c>
      <c r="F25" s="2186">
        <f>IF(ISERROR(VLOOKUP($A25, 'E1 Categorization'!A33:E124, MATCH("Customer Component", 'E1 Categorization'!$A$33:$E$33,0), 0)), 0, IF(VLOOKUP($A25, 'E1 Categorization'!A33:E124, MATCH("Customer Component", 'E1 Categorization'!$A$33:$E$33,0), 0)=0, 'O5 Details by Class &amp; Accounts'!$E25, IF(AND(VLOOKUP($A25, 'E1 Categorization'!A33:E124, MATCH("Customer Component", 'E1 Categorization'!$A$33:$E$33,0), 0) &gt;0, VLOOKUP($A25, 'E1 Categorization'!A33:E124, MATCH("Customer Component", 'E1 Categorization'!$A$33:$E$33,0), 0)&lt;1), 'O5 Details by Class &amp; Accounts'!$E25*(1-VLOOKUP($A25, 'E1 Categorization'!A33:E124, MATCH("Customer Component", 'E1 Categorization'!$A$33:$E$33,0), 0)), 0)))</f>
        <v>0</v>
      </c>
      <c r="G25" s="2186">
        <f>IF(ISERROR(VLOOKUP($A25, 'E1 Categorization'!A33:E124, MATCH("Customer Component", 'E1 Categorization'!$A$33:$E$33,0), 0)),0, IF(VLOOKUP($A25, 'E1 Categorization'!A33:E124, MATCH("Customer Component", 'E1 Categorization'!$A$33:$E$33,0), 0)=0, 0, IF(AND(VLOOKUP($A25, 'E1 Categorization'!A33:E124, MATCH("Customer Component", 'E1 Categorization'!$A$33:$E$33,0), 0) &gt;0, VLOOKUP($A25, 'E1 Categorization'!A33:E124, MATCH("Customer Component", 'E1 Categorization'!$A$33:$E$33,0), 0)&lt;1), 'O5 Details by Class &amp; Accounts'!$E25*(VLOOKUP($A25, 'E1 Categorization'!A33:E124, MATCH("Customer Component", 'E1 Categorization'!$A$33:$E$33,0), 0)), 'O5 Details by Class &amp; Accounts'!$E25)))</f>
        <v>0</v>
      </c>
      <c r="H25" s="2186">
        <f t="shared" si="0"/>
        <v>0</v>
      </c>
      <c r="I25" s="2186">
        <f>IF(ISERROR(VLOOKUP(VLOOKUP($A25, 'E4 TB Allocation Details'!$A$18:$L$214, MATCH("Demand ID", 'E4 TB Allocation Details'!$A$18:$L$18, 0),FALSE), 'E2 Allocators'!$B$15:$W$358, MATCH('O5 Details by Class &amp; Accounts'!I$18, 'E2 Allocators'!$B$15:$W$15, 0),FALSE)*$F25), 0, VLOOKUP(VLOOKUP($A25, 'E4 TB Allocation Details'!$A$18:$L$214, MATCH("Demand ID", 'E4 TB Allocation Details'!$A$18:$L$18, 0),FALSE), 'E2 Allocators'!$B$15:$W$358, MATCH('O5 Details by Class &amp; Accounts'!I$18, 'E2 Allocators'!$B$15:$W$15, 0),FALSE)*$F25)</f>
        <v>0</v>
      </c>
      <c r="J25" s="2186">
        <f>IF(ISERROR(VLOOKUP(VLOOKUP($A25, 'E4 TB Allocation Details'!$A$18:$L$214, MATCH("Demand ID", 'E4 TB Allocation Details'!$A$18:$L$18, 0),FALSE), 'E2 Allocators'!$B$15:$W$358, MATCH('O5 Details by Class &amp; Accounts'!J$18, 'E2 Allocators'!$B$15:$W$15, 0),FALSE)*$F25), 0, VLOOKUP(VLOOKUP($A25, 'E4 TB Allocation Details'!$A$18:$L$214, MATCH("Demand ID", 'E4 TB Allocation Details'!$A$18:$L$18, 0),FALSE), 'E2 Allocators'!$B$15:$W$358, MATCH('O5 Details by Class &amp; Accounts'!J$18, 'E2 Allocators'!$B$15:$W$15, 0),FALSE)*$F25)</f>
        <v>0</v>
      </c>
      <c r="K25" s="2186">
        <f>IF(ISERROR(VLOOKUP(VLOOKUP($A25, 'E4 TB Allocation Details'!$A$18:$L$214, MATCH("Demand ID", 'E4 TB Allocation Details'!$A$18:$L$18, 0),FALSE), 'E2 Allocators'!$B$15:$W$358, MATCH('O5 Details by Class &amp; Accounts'!K$18, 'E2 Allocators'!$B$15:$W$15, 0),FALSE)*$F25), 0, VLOOKUP(VLOOKUP($A25, 'E4 TB Allocation Details'!$A$18:$L$214, MATCH("Demand ID", 'E4 TB Allocation Details'!$A$18:$L$18, 0),FALSE), 'E2 Allocators'!$B$15:$W$358, MATCH('O5 Details by Class &amp; Accounts'!K$18, 'E2 Allocators'!$B$15:$W$15, 0),FALSE)*$F25)</f>
        <v>0</v>
      </c>
      <c r="L25" s="2186">
        <f>IF(ISERROR(VLOOKUP(VLOOKUP($A25, 'E4 TB Allocation Details'!$A$18:$L$214, MATCH("Demand ID", 'E4 TB Allocation Details'!$A$18:$L$18, 0),FALSE), 'E2 Allocators'!$B$15:$W$358, MATCH('O5 Details by Class &amp; Accounts'!L$18, 'E2 Allocators'!$B$15:$W$15, 0),FALSE)*$F25), 0, VLOOKUP(VLOOKUP($A25, 'E4 TB Allocation Details'!$A$18:$L$214, MATCH("Demand ID", 'E4 TB Allocation Details'!$A$18:$L$18, 0),FALSE), 'E2 Allocators'!$B$15:$W$358, MATCH('O5 Details by Class &amp; Accounts'!L$18, 'E2 Allocators'!$B$15:$W$15, 0),FALSE)*$F25)</f>
        <v>0</v>
      </c>
      <c r="M25" s="2186">
        <f>IF(ISERROR(VLOOKUP(VLOOKUP($A25, 'E4 TB Allocation Details'!$A$18:$L$214, MATCH("Demand ID", 'E4 TB Allocation Details'!$A$18:$L$18, 0),FALSE), 'E2 Allocators'!$B$15:$W$358, MATCH('O5 Details by Class &amp; Accounts'!M$18, 'E2 Allocators'!$B$15:$W$15, 0),FALSE)*$F25), 0, VLOOKUP(VLOOKUP($A25, 'E4 TB Allocation Details'!$A$18:$L$214, MATCH("Demand ID", 'E4 TB Allocation Details'!$A$18:$L$18, 0),FALSE), 'E2 Allocators'!$B$15:$W$358, MATCH('O5 Details by Class &amp; Accounts'!M$18, 'E2 Allocators'!$B$15:$W$15, 0),FALSE)*$F25)</f>
        <v>0</v>
      </c>
      <c r="N25" s="2186">
        <f>IF(ISERROR(VLOOKUP(VLOOKUP($A25, 'E4 TB Allocation Details'!$A$18:$L$214, MATCH("Demand ID", 'E4 TB Allocation Details'!$A$18:$L$18, 0),FALSE), 'E2 Allocators'!$B$15:$W$358, MATCH('O5 Details by Class &amp; Accounts'!N$18, 'E2 Allocators'!$B$15:$W$15, 0),FALSE)*$F25), 0, VLOOKUP(VLOOKUP($A25, 'E4 TB Allocation Details'!$A$18:$L$214, MATCH("Demand ID", 'E4 TB Allocation Details'!$A$18:$L$18, 0),FALSE), 'E2 Allocators'!$B$15:$W$358, MATCH('O5 Details by Class &amp; Accounts'!N$18, 'E2 Allocators'!$B$15:$W$15, 0),FALSE)*$F25)</f>
        <v>0</v>
      </c>
      <c r="O25" s="2186">
        <f>IF(ISERROR(VLOOKUP(VLOOKUP($A25, 'E4 TB Allocation Details'!$A$18:$L$214, MATCH("Demand ID", 'E4 TB Allocation Details'!$A$18:$L$18, 0),FALSE), 'E2 Allocators'!$B$15:$W$358, MATCH('O5 Details by Class &amp; Accounts'!O$18, 'E2 Allocators'!$B$15:$W$15, 0),FALSE)*$F25), 0, VLOOKUP(VLOOKUP($A25, 'E4 TB Allocation Details'!$A$18:$L$214, MATCH("Demand ID", 'E4 TB Allocation Details'!$A$18:$L$18, 0),FALSE), 'E2 Allocators'!$B$15:$W$358, MATCH('O5 Details by Class &amp; Accounts'!O$18, 'E2 Allocators'!$B$15:$W$15, 0),FALSE)*$F25)</f>
        <v>0</v>
      </c>
      <c r="P25" s="2186">
        <f>IF(ISERROR(VLOOKUP(VLOOKUP($A25, 'E4 TB Allocation Details'!$A$18:$L$214, MATCH("Demand ID", 'E4 TB Allocation Details'!$A$18:$L$18, 0),FALSE), 'E2 Allocators'!$B$15:$W$358, MATCH('O5 Details by Class &amp; Accounts'!P$18, 'E2 Allocators'!$B$15:$W$15, 0),FALSE)*$F25), 0, VLOOKUP(VLOOKUP($A25, 'E4 TB Allocation Details'!$A$18:$L$214, MATCH("Demand ID", 'E4 TB Allocation Details'!$A$18:$L$18, 0),FALSE), 'E2 Allocators'!$B$15:$W$358, MATCH('O5 Details by Class &amp; Accounts'!P$18, 'E2 Allocators'!$B$15:$W$15, 0),FALSE)*$F25)</f>
        <v>0</v>
      </c>
      <c r="Q25" s="2186">
        <f>IF(ISERROR(VLOOKUP(VLOOKUP($A25, 'E4 TB Allocation Details'!$A$18:$L$214, MATCH("Demand ID", 'E4 TB Allocation Details'!$A$18:$L$18, 0),FALSE), 'E2 Allocators'!$B$15:$W$358, MATCH('O5 Details by Class &amp; Accounts'!Q$18, 'E2 Allocators'!$B$15:$W$15, 0),FALSE)*$F25), 0, VLOOKUP(VLOOKUP($A25, 'E4 TB Allocation Details'!$A$18:$L$214, MATCH("Demand ID", 'E4 TB Allocation Details'!$A$18:$L$18, 0),FALSE), 'E2 Allocators'!$B$15:$W$358, MATCH('O5 Details by Class &amp; Accounts'!Q$18, 'E2 Allocators'!$B$15:$W$15, 0),FALSE)*$F25)</f>
        <v>0</v>
      </c>
      <c r="R25" s="2186">
        <f>IF(ISERROR(VLOOKUP(VLOOKUP($A25, 'E4 TB Allocation Details'!$A$18:$L$214, MATCH("Demand ID", 'E4 TB Allocation Details'!$A$18:$L$18, 0),FALSE), 'E2 Allocators'!$B$15:$W$358, MATCH('O5 Details by Class &amp; Accounts'!R$18, 'E2 Allocators'!$B$15:$W$15, 0),FALSE)*$F25), 0, VLOOKUP(VLOOKUP($A25, 'E4 TB Allocation Details'!$A$18:$L$214, MATCH("Demand ID", 'E4 TB Allocation Details'!$A$18:$L$18, 0),FALSE), 'E2 Allocators'!$B$15:$W$358, MATCH('O5 Details by Class &amp; Accounts'!R$18, 'E2 Allocators'!$B$15:$W$15, 0),FALSE)*$F25)</f>
        <v>0</v>
      </c>
      <c r="S25" s="2186">
        <f>IF(ISERROR(VLOOKUP(VLOOKUP($A25, 'E4 TB Allocation Details'!$A$18:$L$214, MATCH("Demand ID", 'E4 TB Allocation Details'!$A$18:$L$18, 0),FALSE), 'E2 Allocators'!$B$15:$W$358, MATCH('O5 Details by Class &amp; Accounts'!S$18, 'E2 Allocators'!$B$15:$W$15, 0),FALSE)*$F25), 0, VLOOKUP(VLOOKUP($A25, 'E4 TB Allocation Details'!$A$18:$L$214, MATCH("Demand ID", 'E4 TB Allocation Details'!$A$18:$L$18, 0),FALSE), 'E2 Allocators'!$B$15:$W$358, MATCH('O5 Details by Class &amp; Accounts'!S$18, 'E2 Allocators'!$B$15:$W$15, 0),FALSE)*$F25)</f>
        <v>0</v>
      </c>
      <c r="T25" s="2186">
        <f>IF(ISERROR(VLOOKUP(VLOOKUP($A25, 'E4 TB Allocation Details'!$A$18:$L$214, MATCH("Demand ID", 'E4 TB Allocation Details'!$A$18:$L$18, 0),FALSE), 'E2 Allocators'!$B$15:$W$358, MATCH('O5 Details by Class &amp; Accounts'!T$18, 'E2 Allocators'!$B$15:$W$15, 0),FALSE)*$F25), 0, VLOOKUP(VLOOKUP($A25, 'E4 TB Allocation Details'!$A$18:$L$214, MATCH("Demand ID", 'E4 TB Allocation Details'!$A$18:$L$18, 0),FALSE), 'E2 Allocators'!$B$15:$W$358, MATCH('O5 Details by Class &amp; Accounts'!T$18, 'E2 Allocators'!$B$15:$W$15, 0),FALSE)*$F25)</f>
        <v>0</v>
      </c>
      <c r="U25" s="2186">
        <f>IF(ISERROR(VLOOKUP(VLOOKUP($A25, 'E4 TB Allocation Details'!$A$18:$L$214, MATCH("Demand ID", 'E4 TB Allocation Details'!$A$18:$L$18, 0),FALSE), 'E2 Allocators'!$B$15:$W$358, MATCH('O5 Details by Class &amp; Accounts'!U$18, 'E2 Allocators'!$B$15:$W$15, 0),FALSE)*$F25), 0, VLOOKUP(VLOOKUP($A25, 'E4 TB Allocation Details'!$A$18:$L$214, MATCH("Demand ID", 'E4 TB Allocation Details'!$A$18:$L$18, 0),FALSE), 'E2 Allocators'!$B$15:$W$358, MATCH('O5 Details by Class &amp; Accounts'!U$18, 'E2 Allocators'!$B$15:$W$15, 0),FALSE)*$F25)</f>
        <v>0</v>
      </c>
      <c r="V25" s="2186">
        <f>IF(ISERROR(VLOOKUP(VLOOKUP($A25, 'E4 TB Allocation Details'!$A$18:$L$214, MATCH("Demand ID", 'E4 TB Allocation Details'!$A$18:$L$18, 0),FALSE), 'E2 Allocators'!$B$15:$W$358, MATCH('O5 Details by Class &amp; Accounts'!V$18, 'E2 Allocators'!$B$15:$W$15, 0),FALSE)*$F25), 0, VLOOKUP(VLOOKUP($A25, 'E4 TB Allocation Details'!$A$18:$L$214, MATCH("Demand ID", 'E4 TB Allocation Details'!$A$18:$L$18, 0),FALSE), 'E2 Allocators'!$B$15:$W$358, MATCH('O5 Details by Class &amp; Accounts'!V$18, 'E2 Allocators'!$B$15:$W$15, 0),FALSE)*$F25)</f>
        <v>0</v>
      </c>
      <c r="W25" s="2186">
        <f>IF(ISERROR(VLOOKUP(VLOOKUP($A25, 'E4 TB Allocation Details'!$A$18:$L$214, MATCH("Demand ID", 'E4 TB Allocation Details'!$A$18:$L$18, 0),FALSE), 'E2 Allocators'!$B$15:$W$358, MATCH('O5 Details by Class &amp; Accounts'!W$18, 'E2 Allocators'!$B$15:$W$15, 0),FALSE)*$F25), 0, VLOOKUP(VLOOKUP($A25, 'E4 TB Allocation Details'!$A$18:$L$214, MATCH("Demand ID", 'E4 TB Allocation Details'!$A$18:$L$18, 0),FALSE), 'E2 Allocators'!$B$15:$W$358, MATCH('O5 Details by Class &amp; Accounts'!W$18, 'E2 Allocators'!$B$15:$W$15, 0),FALSE)*$F25)</f>
        <v>0</v>
      </c>
      <c r="X25" s="2186">
        <f>IF(ISERROR(VLOOKUP(VLOOKUP($A25, 'E4 TB Allocation Details'!$A$18:$L$214, MATCH("Demand ID", 'E4 TB Allocation Details'!$A$18:$L$18, 0),FALSE), 'E2 Allocators'!$B$15:$W$358, MATCH('O5 Details by Class &amp; Accounts'!X$18, 'E2 Allocators'!$B$15:$W$15, 0),FALSE)*$F25), 0, VLOOKUP(VLOOKUP($A25, 'E4 TB Allocation Details'!$A$18:$L$214, MATCH("Demand ID", 'E4 TB Allocation Details'!$A$18:$L$18, 0),FALSE), 'E2 Allocators'!$B$15:$W$358, MATCH('O5 Details by Class &amp; Accounts'!X$18, 'E2 Allocators'!$B$15:$W$15, 0),FALSE)*$F25)</f>
        <v>0</v>
      </c>
      <c r="Y25" s="2186">
        <f>IF(ISERROR(VLOOKUP(VLOOKUP($A25, 'E4 TB Allocation Details'!$A$18:$L$214, MATCH("Demand ID", 'E4 TB Allocation Details'!$A$18:$L$18, 0),FALSE), 'E2 Allocators'!$B$15:$W$358, MATCH('O5 Details by Class &amp; Accounts'!Y$18, 'E2 Allocators'!$B$15:$W$15, 0),FALSE)*$F25), 0, VLOOKUP(VLOOKUP($A25, 'E4 TB Allocation Details'!$A$18:$L$214, MATCH("Demand ID", 'E4 TB Allocation Details'!$A$18:$L$18, 0),FALSE), 'E2 Allocators'!$B$15:$W$358, MATCH('O5 Details by Class &amp; Accounts'!Y$18, 'E2 Allocators'!$B$15:$W$15, 0),FALSE)*$F25)</f>
        <v>0</v>
      </c>
      <c r="Z25" s="2186">
        <f>IF(ISERROR(VLOOKUP(VLOOKUP($A25, 'E4 TB Allocation Details'!$A$18:$L$214, MATCH("Demand ID", 'E4 TB Allocation Details'!$A$18:$L$18, 0),FALSE), 'E2 Allocators'!$B$15:$W$358, MATCH('O5 Details by Class &amp; Accounts'!Z$18, 'E2 Allocators'!$B$15:$W$15, 0),FALSE)*$F25), 0, VLOOKUP(VLOOKUP($A25, 'E4 TB Allocation Details'!$A$18:$L$214, MATCH("Demand ID", 'E4 TB Allocation Details'!$A$18:$L$18, 0),FALSE), 'E2 Allocators'!$B$15:$W$358, MATCH('O5 Details by Class &amp; Accounts'!Z$18, 'E2 Allocators'!$B$15:$W$15, 0),FALSE)*$F25)</f>
        <v>0</v>
      </c>
      <c r="AA25" s="2186">
        <f>IF(ISERROR(VLOOKUP(VLOOKUP($A25, 'E4 TB Allocation Details'!$A$18:$L$214, MATCH("Demand ID", 'E4 TB Allocation Details'!$A$18:$L$18, 0),FALSE), 'E2 Allocators'!$B$15:$W$358, MATCH('O5 Details by Class &amp; Accounts'!AA$18, 'E2 Allocators'!$B$15:$W$15, 0),FALSE)*$F25), 0, VLOOKUP(VLOOKUP($A25, 'E4 TB Allocation Details'!$A$18:$L$214, MATCH("Demand ID", 'E4 TB Allocation Details'!$A$18:$L$18, 0),FALSE), 'E2 Allocators'!$B$15:$W$358, MATCH('O5 Details by Class &amp; Accounts'!AA$18, 'E2 Allocators'!$B$15:$W$15, 0),FALSE)*$F25)</f>
        <v>0</v>
      </c>
      <c r="AB25" s="2186">
        <f>IF(ISERROR(VLOOKUP(VLOOKUP($A25, 'E4 TB Allocation Details'!$A$18:$L$214, MATCH("Demand ID", 'E4 TB Allocation Details'!$A$18:$L$18, 0),FALSE), 'E2 Allocators'!$B$15:$W$358, MATCH('O5 Details by Class &amp; Accounts'!AB$18, 'E2 Allocators'!$B$15:$W$15, 0),FALSE)*$F25), 0, VLOOKUP(VLOOKUP($A25, 'E4 TB Allocation Details'!$A$18:$L$214, MATCH("Demand ID", 'E4 TB Allocation Details'!$A$18:$L$18, 0),FALSE), 'E2 Allocators'!$B$15:$W$358, MATCH('O5 Details by Class &amp; Accounts'!AB$18, 'E2 Allocators'!$B$15:$W$15, 0),FALSE)*$F25)</f>
        <v>0</v>
      </c>
      <c r="AC25" s="2186">
        <f t="shared" si="1"/>
        <v>0</v>
      </c>
      <c r="AD25" s="2186">
        <f>IF(ISERROR(VLOOKUP(VLOOKUP($A25, 'E4 TB Allocation Details'!$A$18:$L$214, MATCH("Customer ID", 'E4 TB Allocation Details'!$A$18:$L$18, 0),FALSE), 'E2 Allocators'!$B$15:$W$358, MATCH('O5 Details by Class &amp; Accounts'!AD$18, 'E2 Allocators'!$B$15:$W$15, 0),FALSE)*$G25), 0, VLOOKUP(VLOOKUP($A25, 'E4 TB Allocation Details'!$A$18:$L$214, MATCH("Customer ID", 'E4 TB Allocation Details'!$A$18:$L$18, 0),FALSE), 'E2 Allocators'!$B$15:$W$358, MATCH('O5 Details by Class &amp; Accounts'!AD$18, 'E2 Allocators'!$B$15:$W$15, 0),FALSE)*$G25)</f>
        <v>0</v>
      </c>
      <c r="AE25" s="2186">
        <f>IF(ISERROR(VLOOKUP(VLOOKUP($A25, 'E4 TB Allocation Details'!$A$18:$L$214, MATCH("Customer ID", 'E4 TB Allocation Details'!$A$18:$L$18, 0),FALSE), 'E2 Allocators'!$B$15:$W$358, MATCH('O5 Details by Class &amp; Accounts'!AE$18, 'E2 Allocators'!$B$15:$W$15, 0),FALSE)*$G25), 0, VLOOKUP(VLOOKUP($A25, 'E4 TB Allocation Details'!$A$18:$L$214, MATCH("Customer ID", 'E4 TB Allocation Details'!$A$18:$L$18, 0),FALSE), 'E2 Allocators'!$B$15:$W$358, MATCH('O5 Details by Class &amp; Accounts'!AE$18, 'E2 Allocators'!$B$15:$W$15, 0),FALSE)*$G25)</f>
        <v>0</v>
      </c>
      <c r="AF25" s="2186">
        <f>IF(ISERROR(VLOOKUP(VLOOKUP($A25, 'E4 TB Allocation Details'!$A$18:$L$214, MATCH("Customer ID", 'E4 TB Allocation Details'!$A$18:$L$18, 0),FALSE), 'E2 Allocators'!$B$15:$W$358, MATCH('O5 Details by Class &amp; Accounts'!AF$18, 'E2 Allocators'!$B$15:$W$15, 0),FALSE)*$G25), 0, VLOOKUP(VLOOKUP($A25, 'E4 TB Allocation Details'!$A$18:$L$214, MATCH("Customer ID", 'E4 TB Allocation Details'!$A$18:$L$18, 0),FALSE), 'E2 Allocators'!$B$15:$W$358, MATCH('O5 Details by Class &amp; Accounts'!AF$18, 'E2 Allocators'!$B$15:$W$15, 0),FALSE)*$G25)</f>
        <v>0</v>
      </c>
      <c r="AG25" s="2186">
        <f>IF(ISERROR(VLOOKUP(VLOOKUP($A25, 'E4 TB Allocation Details'!$A$18:$L$214, MATCH("Customer ID", 'E4 TB Allocation Details'!$A$18:$L$18, 0),FALSE), 'E2 Allocators'!$B$15:$W$358, MATCH('O5 Details by Class &amp; Accounts'!AG$18, 'E2 Allocators'!$B$15:$W$15, 0),FALSE)*$G25), 0, VLOOKUP(VLOOKUP($A25, 'E4 TB Allocation Details'!$A$18:$L$214, MATCH("Customer ID", 'E4 TB Allocation Details'!$A$18:$L$18, 0),FALSE), 'E2 Allocators'!$B$15:$W$358, MATCH('O5 Details by Class &amp; Accounts'!AG$18, 'E2 Allocators'!$B$15:$W$15, 0),FALSE)*$G25)</f>
        <v>0</v>
      </c>
      <c r="AH25" s="2186">
        <f>IF(ISERROR(VLOOKUP(VLOOKUP($A25, 'E4 TB Allocation Details'!$A$18:$L$214, MATCH("Customer ID", 'E4 TB Allocation Details'!$A$18:$L$18, 0),FALSE), 'E2 Allocators'!$B$15:$W$358, MATCH('O5 Details by Class &amp; Accounts'!AH$18, 'E2 Allocators'!$B$15:$W$15, 0),FALSE)*$G25), 0, VLOOKUP(VLOOKUP($A25, 'E4 TB Allocation Details'!$A$18:$L$214, MATCH("Customer ID", 'E4 TB Allocation Details'!$A$18:$L$18, 0),FALSE), 'E2 Allocators'!$B$15:$W$358, MATCH('O5 Details by Class &amp; Accounts'!AH$18, 'E2 Allocators'!$B$15:$W$15, 0),FALSE)*$G25)</f>
        <v>0</v>
      </c>
      <c r="AI25" s="2186">
        <f>IF(ISERROR(VLOOKUP(VLOOKUP($A25, 'E4 TB Allocation Details'!$A$18:$L$214, MATCH("Customer ID", 'E4 TB Allocation Details'!$A$18:$L$18, 0),FALSE), 'E2 Allocators'!$B$15:$W$358, MATCH('O5 Details by Class &amp; Accounts'!AI$18, 'E2 Allocators'!$B$15:$W$15, 0),FALSE)*$G25), 0, VLOOKUP(VLOOKUP($A25, 'E4 TB Allocation Details'!$A$18:$L$214, MATCH("Customer ID", 'E4 TB Allocation Details'!$A$18:$L$18, 0),FALSE), 'E2 Allocators'!$B$15:$W$358, MATCH('O5 Details by Class &amp; Accounts'!AI$18, 'E2 Allocators'!$B$15:$W$15, 0),FALSE)*$G25)</f>
        <v>0</v>
      </c>
      <c r="AJ25" s="2186">
        <f>IF(ISERROR(VLOOKUP(VLOOKUP($A25, 'E4 TB Allocation Details'!$A$18:$L$214, MATCH("Customer ID", 'E4 TB Allocation Details'!$A$18:$L$18, 0),FALSE), 'E2 Allocators'!$B$15:$W$358, MATCH('O5 Details by Class &amp; Accounts'!AJ$18, 'E2 Allocators'!$B$15:$W$15, 0),FALSE)*$G25), 0, VLOOKUP(VLOOKUP($A25, 'E4 TB Allocation Details'!$A$18:$L$214, MATCH("Customer ID", 'E4 TB Allocation Details'!$A$18:$L$18, 0),FALSE), 'E2 Allocators'!$B$15:$W$358, MATCH('O5 Details by Class &amp; Accounts'!AJ$18, 'E2 Allocators'!$B$15:$W$15, 0),FALSE)*$G25)</f>
        <v>0</v>
      </c>
      <c r="AK25" s="2186">
        <f>IF(ISERROR(VLOOKUP(VLOOKUP($A25, 'E4 TB Allocation Details'!$A$18:$L$214, MATCH("Customer ID", 'E4 TB Allocation Details'!$A$18:$L$18, 0),FALSE), 'E2 Allocators'!$B$15:$W$358, MATCH('O5 Details by Class &amp; Accounts'!AK$18, 'E2 Allocators'!$B$15:$W$15, 0),FALSE)*$G25), 0, VLOOKUP(VLOOKUP($A25, 'E4 TB Allocation Details'!$A$18:$L$214, MATCH("Customer ID", 'E4 TB Allocation Details'!$A$18:$L$18, 0),FALSE), 'E2 Allocators'!$B$15:$W$358, MATCH('O5 Details by Class &amp; Accounts'!AK$18, 'E2 Allocators'!$B$15:$W$15, 0),FALSE)*$G25)</f>
        <v>0</v>
      </c>
      <c r="AL25" s="2186">
        <f>IF(ISERROR(VLOOKUP(VLOOKUP($A25, 'E4 TB Allocation Details'!$A$18:$L$214, MATCH("Customer ID", 'E4 TB Allocation Details'!$A$18:$L$18, 0),FALSE), 'E2 Allocators'!$B$15:$W$358, MATCH('O5 Details by Class &amp; Accounts'!AL$18, 'E2 Allocators'!$B$15:$W$15, 0),FALSE)*$G25), 0, VLOOKUP(VLOOKUP($A25, 'E4 TB Allocation Details'!$A$18:$L$214, MATCH("Customer ID", 'E4 TB Allocation Details'!$A$18:$L$18, 0),FALSE), 'E2 Allocators'!$B$15:$W$358, MATCH('O5 Details by Class &amp; Accounts'!AL$18, 'E2 Allocators'!$B$15:$W$15, 0),FALSE)*$G25)</f>
        <v>0</v>
      </c>
      <c r="AM25" s="2186">
        <f>IF(ISERROR(VLOOKUP(VLOOKUP($A25, 'E4 TB Allocation Details'!$A$18:$L$214, MATCH("Customer ID", 'E4 TB Allocation Details'!$A$18:$L$18, 0),FALSE), 'E2 Allocators'!$B$15:$W$358, MATCH('O5 Details by Class &amp; Accounts'!AM$18, 'E2 Allocators'!$B$15:$W$15, 0),FALSE)*$G25), 0, VLOOKUP(VLOOKUP($A25, 'E4 TB Allocation Details'!$A$18:$L$214, MATCH("Customer ID", 'E4 TB Allocation Details'!$A$18:$L$18, 0),FALSE), 'E2 Allocators'!$B$15:$W$358, MATCH('O5 Details by Class &amp; Accounts'!AM$18, 'E2 Allocators'!$B$15:$W$15, 0),FALSE)*$G25)</f>
        <v>0</v>
      </c>
      <c r="AN25" s="2186">
        <f>IF(ISERROR(VLOOKUP(VLOOKUP($A25, 'E4 TB Allocation Details'!$A$18:$L$214, MATCH("Customer ID", 'E4 TB Allocation Details'!$A$18:$L$18, 0),FALSE), 'E2 Allocators'!$B$15:$W$358, MATCH('O5 Details by Class &amp; Accounts'!AN$18, 'E2 Allocators'!$B$15:$W$15, 0),FALSE)*$G25), 0, VLOOKUP(VLOOKUP($A25, 'E4 TB Allocation Details'!$A$18:$L$214, MATCH("Customer ID", 'E4 TB Allocation Details'!$A$18:$L$18, 0),FALSE), 'E2 Allocators'!$B$15:$W$358, MATCH('O5 Details by Class &amp; Accounts'!AN$18, 'E2 Allocators'!$B$15:$W$15, 0),FALSE)*$G25)</f>
        <v>0</v>
      </c>
      <c r="AO25" s="2186">
        <f>IF(ISERROR(VLOOKUP(VLOOKUP($A25, 'E4 TB Allocation Details'!$A$18:$L$214, MATCH("Customer ID", 'E4 TB Allocation Details'!$A$18:$L$18, 0),FALSE), 'E2 Allocators'!$B$15:$W$358, MATCH('O5 Details by Class &amp; Accounts'!AO$18, 'E2 Allocators'!$B$15:$W$15, 0),FALSE)*$G25), 0, VLOOKUP(VLOOKUP($A25, 'E4 TB Allocation Details'!$A$18:$L$214, MATCH("Customer ID", 'E4 TB Allocation Details'!$A$18:$L$18, 0),FALSE), 'E2 Allocators'!$B$15:$W$358, MATCH('O5 Details by Class &amp; Accounts'!AO$18, 'E2 Allocators'!$B$15:$W$15, 0),FALSE)*$G25)</f>
        <v>0</v>
      </c>
      <c r="AP25" s="2186">
        <f>IF(ISERROR(VLOOKUP(VLOOKUP($A25, 'E4 TB Allocation Details'!$A$18:$L$214, MATCH("Customer ID", 'E4 TB Allocation Details'!$A$18:$L$18, 0),FALSE), 'E2 Allocators'!$B$15:$W$358, MATCH('O5 Details by Class &amp; Accounts'!AP$18, 'E2 Allocators'!$B$15:$W$15, 0),FALSE)*$G25), 0, VLOOKUP(VLOOKUP($A25, 'E4 TB Allocation Details'!$A$18:$L$214, MATCH("Customer ID", 'E4 TB Allocation Details'!$A$18:$L$18, 0),FALSE), 'E2 Allocators'!$B$15:$W$358, MATCH('O5 Details by Class &amp; Accounts'!AP$18, 'E2 Allocators'!$B$15:$W$15, 0),FALSE)*$G25)</f>
        <v>0</v>
      </c>
      <c r="AQ25" s="2186">
        <f>IF(ISERROR(VLOOKUP(VLOOKUP($A25, 'E4 TB Allocation Details'!$A$18:$L$214, MATCH("Customer ID", 'E4 TB Allocation Details'!$A$18:$L$18, 0),FALSE), 'E2 Allocators'!$B$15:$W$358, MATCH('O5 Details by Class &amp; Accounts'!AQ$18, 'E2 Allocators'!$B$15:$W$15, 0),FALSE)*$G25), 0, VLOOKUP(VLOOKUP($A25, 'E4 TB Allocation Details'!$A$18:$L$214, MATCH("Customer ID", 'E4 TB Allocation Details'!$A$18:$L$18, 0),FALSE), 'E2 Allocators'!$B$15:$W$358, MATCH('O5 Details by Class &amp; Accounts'!AQ$18, 'E2 Allocators'!$B$15:$W$15, 0),FALSE)*$G25)</f>
        <v>0</v>
      </c>
      <c r="AR25" s="2186">
        <f>IF(ISERROR(VLOOKUP(VLOOKUP($A25, 'E4 TB Allocation Details'!$A$18:$L$214, MATCH("Customer ID", 'E4 TB Allocation Details'!$A$18:$L$18, 0),FALSE), 'E2 Allocators'!$B$15:$W$358, MATCH('O5 Details by Class &amp; Accounts'!AR$18, 'E2 Allocators'!$B$15:$W$15, 0),FALSE)*$G25), 0, VLOOKUP(VLOOKUP($A25, 'E4 TB Allocation Details'!$A$18:$L$214, MATCH("Customer ID", 'E4 TB Allocation Details'!$A$18:$L$18, 0),FALSE), 'E2 Allocators'!$B$15:$W$358, MATCH('O5 Details by Class &amp; Accounts'!AR$18, 'E2 Allocators'!$B$15:$W$15, 0),FALSE)*$G25)</f>
        <v>0</v>
      </c>
      <c r="AS25" s="2186">
        <f>IF(ISERROR(VLOOKUP(VLOOKUP($A25, 'E4 TB Allocation Details'!$A$18:$L$214, MATCH("Customer ID", 'E4 TB Allocation Details'!$A$18:$L$18, 0),FALSE), 'E2 Allocators'!$B$15:$W$358, MATCH('O5 Details by Class &amp; Accounts'!AS$18, 'E2 Allocators'!$B$15:$W$15, 0),FALSE)*$G25), 0, VLOOKUP(VLOOKUP($A25, 'E4 TB Allocation Details'!$A$18:$L$214, MATCH("Customer ID", 'E4 TB Allocation Details'!$A$18:$L$18, 0),FALSE), 'E2 Allocators'!$B$15:$W$358, MATCH('O5 Details by Class &amp; Accounts'!AS$18, 'E2 Allocators'!$B$15:$W$15, 0),FALSE)*$G25)</f>
        <v>0</v>
      </c>
      <c r="AT25" s="2186">
        <f>IF(ISERROR(VLOOKUP(VLOOKUP($A25, 'E4 TB Allocation Details'!$A$18:$L$214, MATCH("Customer ID", 'E4 TB Allocation Details'!$A$18:$L$18, 0),FALSE), 'E2 Allocators'!$B$15:$W$358, MATCH('O5 Details by Class &amp; Accounts'!AT$18, 'E2 Allocators'!$B$15:$W$15, 0),FALSE)*$G25), 0, VLOOKUP(VLOOKUP($A25, 'E4 TB Allocation Details'!$A$18:$L$214, MATCH("Customer ID", 'E4 TB Allocation Details'!$A$18:$L$18, 0),FALSE), 'E2 Allocators'!$B$15:$W$358, MATCH('O5 Details by Class &amp; Accounts'!AT$18, 'E2 Allocators'!$B$15:$W$15, 0),FALSE)*$G25)</f>
        <v>0</v>
      </c>
      <c r="AU25" s="2186">
        <f>IF(ISERROR(VLOOKUP(VLOOKUP($A25, 'E4 TB Allocation Details'!$A$18:$L$214, MATCH("Customer ID", 'E4 TB Allocation Details'!$A$18:$L$18, 0),FALSE), 'E2 Allocators'!$B$15:$W$358, MATCH('O5 Details by Class &amp; Accounts'!AU$18, 'E2 Allocators'!$B$15:$W$15, 0),FALSE)*$G25), 0, VLOOKUP(VLOOKUP($A25, 'E4 TB Allocation Details'!$A$18:$L$214, MATCH("Customer ID", 'E4 TB Allocation Details'!$A$18:$L$18, 0),FALSE), 'E2 Allocators'!$B$15:$W$358, MATCH('O5 Details by Class &amp; Accounts'!AU$18, 'E2 Allocators'!$B$15:$W$15, 0),FALSE)*$G25)</f>
        <v>0</v>
      </c>
      <c r="AV25" s="2186">
        <f>IF(ISERROR(VLOOKUP(VLOOKUP($A25, 'E4 TB Allocation Details'!$A$18:$L$214, MATCH("Customer ID", 'E4 TB Allocation Details'!$A$18:$L$18, 0),FALSE), 'E2 Allocators'!$B$15:$W$358, MATCH('O5 Details by Class &amp; Accounts'!AV$18, 'E2 Allocators'!$B$15:$W$15, 0),FALSE)*$G25), 0, VLOOKUP(VLOOKUP($A25, 'E4 TB Allocation Details'!$A$18:$L$214, MATCH("Customer ID", 'E4 TB Allocation Details'!$A$18:$L$18, 0),FALSE), 'E2 Allocators'!$B$15:$W$358, MATCH('O5 Details by Class &amp; Accounts'!AV$18, 'E2 Allocators'!$B$15:$W$15, 0),FALSE)*$G25)</f>
        <v>0</v>
      </c>
      <c r="AW25" s="2186">
        <f>IF(ISERROR(VLOOKUP(VLOOKUP($A25, 'E4 TB Allocation Details'!$A$18:$L$214, MATCH("Customer ID", 'E4 TB Allocation Details'!$A$18:$L$18, 0),FALSE), 'E2 Allocators'!$B$15:$W$358, MATCH('O5 Details by Class &amp; Accounts'!AW$18, 'E2 Allocators'!$B$15:$W$15, 0),FALSE)*$G25), 0, VLOOKUP(VLOOKUP($A25, 'E4 TB Allocation Details'!$A$18:$L$214, MATCH("Customer ID", 'E4 TB Allocation Details'!$A$18:$L$18, 0),FALSE), 'E2 Allocators'!$B$15:$W$358, MATCH('O5 Details by Class &amp; Accounts'!AW$18, 'E2 Allocators'!$B$15:$W$15, 0),FALSE)*$G25)</f>
        <v>0</v>
      </c>
      <c r="AX25" s="2186">
        <f t="shared" si="2"/>
        <v>0</v>
      </c>
      <c r="AY25" s="2186">
        <f>IF(ISERROR(VLOOKUP(VLOOKUP($A25, 'E4 TB Allocation Details'!$A$18:$L$214, MATCH("Misc ID", 'E4 TB Allocation Details'!$A$18:$L$18, 0),FALSE), 'E2 Allocators'!$B$15:$W$358, MATCH('O5 Details by Class &amp; Accounts'!AY$18, 'E2 Allocators'!$B$15:$W$15, 0),FALSE)*$E25), 0, VLOOKUP(VLOOKUP($A25, 'E4 TB Allocation Details'!$A$18:$L$214, MATCH("Misc ID", 'E4 TB Allocation Details'!$A$18:$L$18, 0),FALSE), 'E2 Allocators'!$B$15:$W$358, MATCH('O5 Details by Class &amp; Accounts'!AY$18, 'E2 Allocators'!$B$15:$W$15, 0),FALSE)*$E25)</f>
        <v>0</v>
      </c>
      <c r="AZ25" s="2186">
        <f>IF(ISERROR(VLOOKUP(VLOOKUP($A25, 'E4 TB Allocation Details'!$A$18:$L$214, MATCH("Misc ID", 'E4 TB Allocation Details'!$A$18:$L$18, 0),FALSE), 'E2 Allocators'!$B$15:$W$358, MATCH('O5 Details by Class &amp; Accounts'!AZ$18, 'E2 Allocators'!$B$15:$W$15, 0),FALSE)*$E25), 0, VLOOKUP(VLOOKUP($A25, 'E4 TB Allocation Details'!$A$18:$L$214, MATCH("Misc ID", 'E4 TB Allocation Details'!$A$18:$L$18, 0),FALSE), 'E2 Allocators'!$B$15:$W$358, MATCH('O5 Details by Class &amp; Accounts'!AZ$18, 'E2 Allocators'!$B$15:$W$15, 0),FALSE)*$E25)</f>
        <v>0</v>
      </c>
      <c r="BA25" s="2186">
        <f>IF(ISERROR(VLOOKUP(VLOOKUP($A25, 'E4 TB Allocation Details'!$A$18:$L$214, MATCH("Misc ID", 'E4 TB Allocation Details'!$A$18:$L$18, 0),FALSE), 'E2 Allocators'!$B$15:$W$358, MATCH('O5 Details by Class &amp; Accounts'!BA$18, 'E2 Allocators'!$B$15:$W$15, 0),FALSE)*$E25), 0, VLOOKUP(VLOOKUP($A25, 'E4 TB Allocation Details'!$A$18:$L$214, MATCH("Misc ID", 'E4 TB Allocation Details'!$A$18:$L$18, 0),FALSE), 'E2 Allocators'!$B$15:$W$358, MATCH('O5 Details by Class &amp; Accounts'!BA$18, 'E2 Allocators'!$B$15:$W$15, 0),FALSE)*$E25)</f>
        <v>0</v>
      </c>
      <c r="BB25" s="2186">
        <f>IF(ISERROR(VLOOKUP(VLOOKUP($A25, 'E4 TB Allocation Details'!$A$18:$L$214, MATCH("Misc ID", 'E4 TB Allocation Details'!$A$18:$L$18, 0),FALSE), 'E2 Allocators'!$B$15:$W$358, MATCH('O5 Details by Class &amp; Accounts'!BB$18, 'E2 Allocators'!$B$15:$W$15, 0),FALSE)*$E25), 0, VLOOKUP(VLOOKUP($A25, 'E4 TB Allocation Details'!$A$18:$L$214, MATCH("Misc ID", 'E4 TB Allocation Details'!$A$18:$L$18, 0),FALSE), 'E2 Allocators'!$B$15:$W$358, MATCH('O5 Details by Class &amp; Accounts'!BB$18, 'E2 Allocators'!$B$15:$W$15, 0),FALSE)*$E25)</f>
        <v>0</v>
      </c>
      <c r="BC25" s="2186">
        <f>IF(ISERROR(VLOOKUP(VLOOKUP($A25, 'E4 TB Allocation Details'!$A$18:$L$214, MATCH("Misc ID", 'E4 TB Allocation Details'!$A$18:$L$18, 0),FALSE), 'E2 Allocators'!$B$15:$W$358, MATCH('O5 Details by Class &amp; Accounts'!BC$18, 'E2 Allocators'!$B$15:$W$15, 0),FALSE)*$E25), 0, VLOOKUP(VLOOKUP($A25, 'E4 TB Allocation Details'!$A$18:$L$214, MATCH("Misc ID", 'E4 TB Allocation Details'!$A$18:$L$18, 0),FALSE), 'E2 Allocators'!$B$15:$W$358, MATCH('O5 Details by Class &amp; Accounts'!BC$18, 'E2 Allocators'!$B$15:$W$15, 0),FALSE)*$E25)</f>
        <v>0</v>
      </c>
      <c r="BD25" s="2186">
        <f>IF(ISERROR(VLOOKUP(VLOOKUP($A25, 'E4 TB Allocation Details'!$A$18:$L$214, MATCH("Misc ID", 'E4 TB Allocation Details'!$A$18:$L$18, 0),FALSE), 'E2 Allocators'!$B$15:$W$358, MATCH('O5 Details by Class &amp; Accounts'!BD$18, 'E2 Allocators'!$B$15:$W$15, 0),FALSE)*$E25), 0, VLOOKUP(VLOOKUP($A25, 'E4 TB Allocation Details'!$A$18:$L$214, MATCH("Misc ID", 'E4 TB Allocation Details'!$A$18:$L$18, 0),FALSE), 'E2 Allocators'!$B$15:$W$358, MATCH('O5 Details by Class &amp; Accounts'!BD$18, 'E2 Allocators'!$B$15:$W$15, 0),FALSE)*$E25)</f>
        <v>0</v>
      </c>
      <c r="BE25" s="2186">
        <f>IF(ISERROR(VLOOKUP(VLOOKUP($A25, 'E4 TB Allocation Details'!$A$18:$L$214, MATCH("Misc ID", 'E4 TB Allocation Details'!$A$18:$L$18, 0),FALSE), 'E2 Allocators'!$B$15:$W$358, MATCH('O5 Details by Class &amp; Accounts'!BE$18, 'E2 Allocators'!$B$15:$W$15, 0),FALSE)*$E25), 0, VLOOKUP(VLOOKUP($A25, 'E4 TB Allocation Details'!$A$18:$L$214, MATCH("Misc ID", 'E4 TB Allocation Details'!$A$18:$L$18, 0),FALSE), 'E2 Allocators'!$B$15:$W$358, MATCH('O5 Details by Class &amp; Accounts'!BE$18, 'E2 Allocators'!$B$15:$W$15, 0),FALSE)*$E25)</f>
        <v>0</v>
      </c>
      <c r="BF25" s="2186">
        <f>IF(ISERROR(VLOOKUP(VLOOKUP($A25, 'E4 TB Allocation Details'!$A$18:$L$214, MATCH("Misc ID", 'E4 TB Allocation Details'!$A$18:$L$18, 0),FALSE), 'E2 Allocators'!$B$15:$W$358, MATCH('O5 Details by Class &amp; Accounts'!BF$18, 'E2 Allocators'!$B$15:$W$15, 0),FALSE)*$E25), 0, VLOOKUP(VLOOKUP($A25, 'E4 TB Allocation Details'!$A$18:$L$214, MATCH("Misc ID", 'E4 TB Allocation Details'!$A$18:$L$18, 0),FALSE), 'E2 Allocators'!$B$15:$W$358, MATCH('O5 Details by Class &amp; Accounts'!BF$18, 'E2 Allocators'!$B$15:$W$15, 0),FALSE)*$E25)</f>
        <v>0</v>
      </c>
      <c r="BG25" s="2186">
        <f>IF(ISERROR(VLOOKUP(VLOOKUP($A25, 'E4 TB Allocation Details'!$A$18:$L$214, MATCH("Misc ID", 'E4 TB Allocation Details'!$A$18:$L$18, 0),FALSE), 'E2 Allocators'!$B$15:$W$358, MATCH('O5 Details by Class &amp; Accounts'!BG$18, 'E2 Allocators'!$B$15:$W$15, 0),FALSE)*$E25), 0, VLOOKUP(VLOOKUP($A25, 'E4 TB Allocation Details'!$A$18:$L$214, MATCH("Misc ID", 'E4 TB Allocation Details'!$A$18:$L$18, 0),FALSE), 'E2 Allocators'!$B$15:$W$358, MATCH('O5 Details by Class &amp; Accounts'!BG$18, 'E2 Allocators'!$B$15:$W$15, 0),FALSE)*$E25)</f>
        <v>0</v>
      </c>
      <c r="BH25" s="2186">
        <f>IF(ISERROR(VLOOKUP(VLOOKUP($A25, 'E4 TB Allocation Details'!$A$18:$L$214, MATCH("Misc ID", 'E4 TB Allocation Details'!$A$18:$L$18, 0),FALSE), 'E2 Allocators'!$B$15:$W$358, MATCH('O5 Details by Class &amp; Accounts'!BH$18, 'E2 Allocators'!$B$15:$W$15, 0),FALSE)*$E25), 0, VLOOKUP(VLOOKUP($A25, 'E4 TB Allocation Details'!$A$18:$L$214, MATCH("Misc ID", 'E4 TB Allocation Details'!$A$18:$L$18, 0),FALSE), 'E2 Allocators'!$B$15:$W$358, MATCH('O5 Details by Class &amp; Accounts'!BH$18, 'E2 Allocators'!$B$15:$W$15, 0),FALSE)*$E25)</f>
        <v>0</v>
      </c>
      <c r="BI25" s="2186">
        <f>IF(ISERROR(VLOOKUP(VLOOKUP($A25, 'E4 TB Allocation Details'!$A$18:$L$214, MATCH("Misc ID", 'E4 TB Allocation Details'!$A$18:$L$18, 0),FALSE), 'E2 Allocators'!$B$15:$W$358, MATCH('O5 Details by Class &amp; Accounts'!BI$18, 'E2 Allocators'!$B$15:$W$15, 0),FALSE)*$E25), 0, VLOOKUP(VLOOKUP($A25, 'E4 TB Allocation Details'!$A$18:$L$214, MATCH("Misc ID", 'E4 TB Allocation Details'!$A$18:$L$18, 0),FALSE), 'E2 Allocators'!$B$15:$W$358, MATCH('O5 Details by Class &amp; Accounts'!BI$18, 'E2 Allocators'!$B$15:$W$15, 0),FALSE)*$E25)</f>
        <v>0</v>
      </c>
      <c r="BJ25" s="2186">
        <f>IF(ISERROR(VLOOKUP(VLOOKUP($A25, 'E4 TB Allocation Details'!$A$18:$L$214, MATCH("Misc ID", 'E4 TB Allocation Details'!$A$18:$L$18, 0),FALSE), 'E2 Allocators'!$B$15:$W$358, MATCH('O5 Details by Class &amp; Accounts'!BJ$18, 'E2 Allocators'!$B$15:$W$15, 0),FALSE)*$E25), 0, VLOOKUP(VLOOKUP($A25, 'E4 TB Allocation Details'!$A$18:$L$214, MATCH("Misc ID", 'E4 TB Allocation Details'!$A$18:$L$18, 0),FALSE), 'E2 Allocators'!$B$15:$W$358, MATCH('O5 Details by Class &amp; Accounts'!BJ$18, 'E2 Allocators'!$B$15:$W$15, 0),FALSE)*$E25)</f>
        <v>0</v>
      </c>
      <c r="BK25" s="2186">
        <f>IF(ISERROR(VLOOKUP(VLOOKUP($A25, 'E4 TB Allocation Details'!$A$18:$L$214, MATCH("Misc ID", 'E4 TB Allocation Details'!$A$18:$L$18, 0),FALSE), 'E2 Allocators'!$B$15:$W$358, MATCH('O5 Details by Class &amp; Accounts'!BK$18, 'E2 Allocators'!$B$15:$W$15, 0),FALSE)*$E25), 0, VLOOKUP(VLOOKUP($A25, 'E4 TB Allocation Details'!$A$18:$L$214, MATCH("Misc ID", 'E4 TB Allocation Details'!$A$18:$L$18, 0),FALSE), 'E2 Allocators'!$B$15:$W$358, MATCH('O5 Details by Class &amp; Accounts'!BK$18, 'E2 Allocators'!$B$15:$W$15, 0),FALSE)*$E25)</f>
        <v>0</v>
      </c>
      <c r="BL25" s="2186">
        <f>IF(ISERROR(VLOOKUP(VLOOKUP($A25, 'E4 TB Allocation Details'!$A$18:$L$214, MATCH("Misc ID", 'E4 TB Allocation Details'!$A$18:$L$18, 0),FALSE), 'E2 Allocators'!$B$15:$W$358, MATCH('O5 Details by Class &amp; Accounts'!BL$18, 'E2 Allocators'!$B$15:$W$15, 0),FALSE)*$E25), 0, VLOOKUP(VLOOKUP($A25, 'E4 TB Allocation Details'!$A$18:$L$214, MATCH("Misc ID", 'E4 TB Allocation Details'!$A$18:$L$18, 0),FALSE), 'E2 Allocators'!$B$15:$W$358, MATCH('O5 Details by Class &amp; Accounts'!BL$18, 'E2 Allocators'!$B$15:$W$15, 0),FALSE)*$E25)</f>
        <v>0</v>
      </c>
      <c r="BM25" s="2186">
        <f>IF(ISERROR(VLOOKUP(VLOOKUP($A25, 'E4 TB Allocation Details'!$A$18:$L$214, MATCH("Misc ID", 'E4 TB Allocation Details'!$A$18:$L$18, 0),FALSE), 'E2 Allocators'!$B$15:$W$358, MATCH('O5 Details by Class &amp; Accounts'!BM$18, 'E2 Allocators'!$B$15:$W$15, 0),FALSE)*$E25), 0, VLOOKUP(VLOOKUP($A25, 'E4 TB Allocation Details'!$A$18:$L$214, MATCH("Misc ID", 'E4 TB Allocation Details'!$A$18:$L$18, 0),FALSE), 'E2 Allocators'!$B$15:$W$358, MATCH('O5 Details by Class &amp; Accounts'!BM$18, 'E2 Allocators'!$B$15:$W$15, 0),FALSE)*$E25)</f>
        <v>0</v>
      </c>
      <c r="BN25" s="2186">
        <f>IF(ISERROR(VLOOKUP(VLOOKUP($A25, 'E4 TB Allocation Details'!$A$18:$L$214, MATCH("Misc ID", 'E4 TB Allocation Details'!$A$18:$L$18, 0),FALSE), 'E2 Allocators'!$B$15:$W$358, MATCH('O5 Details by Class &amp; Accounts'!BN$18, 'E2 Allocators'!$B$15:$W$15, 0),FALSE)*$E25), 0, VLOOKUP(VLOOKUP($A25, 'E4 TB Allocation Details'!$A$18:$L$214, MATCH("Misc ID", 'E4 TB Allocation Details'!$A$18:$L$18, 0),FALSE), 'E2 Allocators'!$B$15:$W$358, MATCH('O5 Details by Class &amp; Accounts'!BN$18, 'E2 Allocators'!$B$15:$W$15, 0),FALSE)*$E25)</f>
        <v>0</v>
      </c>
      <c r="BO25" s="2186">
        <f>IF(ISERROR(VLOOKUP(VLOOKUP($A25, 'E4 TB Allocation Details'!$A$18:$L$214, MATCH("Misc ID", 'E4 TB Allocation Details'!$A$18:$L$18, 0),FALSE), 'E2 Allocators'!$B$15:$W$358, MATCH('O5 Details by Class &amp; Accounts'!BO$18, 'E2 Allocators'!$B$15:$W$15, 0),FALSE)*$E25), 0, VLOOKUP(VLOOKUP($A25, 'E4 TB Allocation Details'!$A$18:$L$214, MATCH("Misc ID", 'E4 TB Allocation Details'!$A$18:$L$18, 0),FALSE), 'E2 Allocators'!$B$15:$W$358, MATCH('O5 Details by Class &amp; Accounts'!BO$18, 'E2 Allocators'!$B$15:$W$15, 0),FALSE)*$E25)</f>
        <v>0</v>
      </c>
      <c r="BP25" s="2186">
        <f>IF(ISERROR(VLOOKUP(VLOOKUP($A25, 'E4 TB Allocation Details'!$A$18:$L$214, MATCH("Misc ID", 'E4 TB Allocation Details'!$A$18:$L$18, 0),FALSE), 'E2 Allocators'!$B$15:$W$358, MATCH('O5 Details by Class &amp; Accounts'!BP$18, 'E2 Allocators'!$B$15:$W$15, 0),FALSE)*$E25), 0, VLOOKUP(VLOOKUP($A25, 'E4 TB Allocation Details'!$A$18:$L$214, MATCH("Misc ID", 'E4 TB Allocation Details'!$A$18:$L$18, 0),FALSE), 'E2 Allocators'!$B$15:$W$358, MATCH('O5 Details by Class &amp; Accounts'!BP$18, 'E2 Allocators'!$B$15:$W$15, 0),FALSE)*$E25)</f>
        <v>0</v>
      </c>
      <c r="BQ25" s="2186">
        <f>IF(ISERROR(VLOOKUP(VLOOKUP($A25, 'E4 TB Allocation Details'!$A$18:$L$214, MATCH("Misc ID", 'E4 TB Allocation Details'!$A$18:$L$18, 0),FALSE), 'E2 Allocators'!$B$15:$W$358, MATCH('O5 Details by Class &amp; Accounts'!BQ$18, 'E2 Allocators'!$B$15:$W$15, 0),FALSE)*$E25), 0, VLOOKUP(VLOOKUP($A25, 'E4 TB Allocation Details'!$A$18:$L$214, MATCH("Misc ID", 'E4 TB Allocation Details'!$A$18:$L$18, 0),FALSE), 'E2 Allocators'!$B$15:$W$358, MATCH('O5 Details by Class &amp; Accounts'!BQ$18, 'E2 Allocators'!$B$15:$W$15, 0),FALSE)*$E25)</f>
        <v>0</v>
      </c>
      <c r="BR25" s="2186">
        <f>IF(ISERROR(VLOOKUP(VLOOKUP($A25, 'E4 TB Allocation Details'!$A$18:$L$214, MATCH("Misc ID", 'E4 TB Allocation Details'!$A$18:$L$18, 0),FALSE), 'E2 Allocators'!$B$15:$W$358, MATCH('O5 Details by Class &amp; Accounts'!BR$18, 'E2 Allocators'!$B$15:$W$15, 0),FALSE)*$E25), 0, VLOOKUP(VLOOKUP($A25, 'E4 TB Allocation Details'!$A$18:$L$214, MATCH("Misc ID", 'E4 TB Allocation Details'!$A$18:$L$18, 0),FALSE), 'E2 Allocators'!$B$15:$W$358, MATCH('O5 Details by Class &amp; Accounts'!BR$18, 'E2 Allocators'!$B$15:$W$15, 0),FALSE)*$E25)</f>
        <v>0</v>
      </c>
      <c r="BS25" s="2186">
        <f t="shared" si="3"/>
        <v>0</v>
      </c>
      <c r="BT25" s="2186">
        <f>IF(ISERROR(VLOOKUP(VLOOKUP($A25, 'E4 TB Allocation Details'!$A$18:$L$214, MATCH("A &amp; G ID", 'E4 TB Allocation Details'!$A$18:$L$18, 0),FALSE), 'E2 Allocators'!$B$15:$W$358, MATCH('O5 Details by Class &amp; Accounts'!BT$18, 'E2 Allocators'!$B$15:$W$15, 0),FALSE)*$E25), 0, VLOOKUP(VLOOKUP($A25, 'E4 TB Allocation Details'!$A$18:$L$214, MATCH("A &amp; G ID", 'E4 TB Allocation Details'!$A$18:$L$18, 0),FALSE), 'E2 Allocators'!$B$15:$W$358, MATCH('O5 Details by Class &amp; Accounts'!BT$18, 'E2 Allocators'!$B$15:$W$15, 0),FALSE)*$E25)</f>
        <v>0</v>
      </c>
      <c r="BU25" s="2186">
        <f>IF(ISERROR(VLOOKUP(VLOOKUP($A25, 'E4 TB Allocation Details'!$A$18:$L$214, MATCH("A &amp; G ID", 'E4 TB Allocation Details'!$A$18:$L$18, 0),FALSE), 'E2 Allocators'!$B$15:$W$358, MATCH('O5 Details by Class &amp; Accounts'!BU$18, 'E2 Allocators'!$B$15:$W$15, 0),FALSE)*$E25), 0, VLOOKUP(VLOOKUP($A25, 'E4 TB Allocation Details'!$A$18:$L$214, MATCH("A &amp; G ID", 'E4 TB Allocation Details'!$A$18:$L$18, 0),FALSE), 'E2 Allocators'!$B$15:$W$358, MATCH('O5 Details by Class &amp; Accounts'!BU$18, 'E2 Allocators'!$B$15:$W$15, 0),FALSE)*$E25)</f>
        <v>0</v>
      </c>
      <c r="BV25" s="2186">
        <f>IF(ISERROR(VLOOKUP(VLOOKUP($A25, 'E4 TB Allocation Details'!$A$18:$L$214, MATCH("A &amp; G ID", 'E4 TB Allocation Details'!$A$18:$L$18, 0),FALSE), 'E2 Allocators'!$B$15:$W$358, MATCH('O5 Details by Class &amp; Accounts'!BV$18, 'E2 Allocators'!$B$15:$W$15, 0),FALSE)*$E25), 0, VLOOKUP(VLOOKUP($A25, 'E4 TB Allocation Details'!$A$18:$L$214, MATCH("A &amp; G ID", 'E4 TB Allocation Details'!$A$18:$L$18, 0),FALSE), 'E2 Allocators'!$B$15:$W$358, MATCH('O5 Details by Class &amp; Accounts'!BV$18, 'E2 Allocators'!$B$15:$W$15, 0),FALSE)*$E25)</f>
        <v>0</v>
      </c>
      <c r="BW25" s="2186">
        <f>IF(ISERROR(VLOOKUP(VLOOKUP($A25, 'E4 TB Allocation Details'!$A$18:$L$214, MATCH("A &amp; G ID", 'E4 TB Allocation Details'!$A$18:$L$18, 0),FALSE), 'E2 Allocators'!$B$15:$W$358, MATCH('O5 Details by Class &amp; Accounts'!BW$18, 'E2 Allocators'!$B$15:$W$15, 0),FALSE)*$E25), 0, VLOOKUP(VLOOKUP($A25, 'E4 TB Allocation Details'!$A$18:$L$214, MATCH("A &amp; G ID", 'E4 TB Allocation Details'!$A$18:$L$18, 0),FALSE), 'E2 Allocators'!$B$15:$W$358, MATCH('O5 Details by Class &amp; Accounts'!BW$18, 'E2 Allocators'!$B$15:$W$15, 0),FALSE)*$E25)</f>
        <v>0</v>
      </c>
      <c r="BX25" s="2186">
        <f>IF(ISERROR(VLOOKUP(VLOOKUP($A25, 'E4 TB Allocation Details'!$A$18:$L$214, MATCH("A &amp; G ID", 'E4 TB Allocation Details'!$A$18:$L$18, 0),FALSE), 'E2 Allocators'!$B$15:$W$358, MATCH('O5 Details by Class &amp; Accounts'!BX$18, 'E2 Allocators'!$B$15:$W$15, 0),FALSE)*$E25), 0, VLOOKUP(VLOOKUP($A25, 'E4 TB Allocation Details'!$A$18:$L$214, MATCH("A &amp; G ID", 'E4 TB Allocation Details'!$A$18:$L$18, 0),FALSE), 'E2 Allocators'!$B$15:$W$358, MATCH('O5 Details by Class &amp; Accounts'!BX$18, 'E2 Allocators'!$B$15:$W$15, 0),FALSE)*$E25)</f>
        <v>0</v>
      </c>
      <c r="BY25" s="2186">
        <f>IF(ISERROR(VLOOKUP(VLOOKUP($A25, 'E4 TB Allocation Details'!$A$18:$L$214, MATCH("A &amp; G ID", 'E4 TB Allocation Details'!$A$18:$L$18, 0),FALSE), 'E2 Allocators'!$B$15:$W$358, MATCH('O5 Details by Class &amp; Accounts'!BY$18, 'E2 Allocators'!$B$15:$W$15, 0),FALSE)*$E25), 0, VLOOKUP(VLOOKUP($A25, 'E4 TB Allocation Details'!$A$18:$L$214, MATCH("A &amp; G ID", 'E4 TB Allocation Details'!$A$18:$L$18, 0),FALSE), 'E2 Allocators'!$B$15:$W$358, MATCH('O5 Details by Class &amp; Accounts'!BY$18, 'E2 Allocators'!$B$15:$W$15, 0),FALSE)*$E25)</f>
        <v>0</v>
      </c>
      <c r="BZ25" s="2186">
        <f>IF(ISERROR(VLOOKUP(VLOOKUP($A25, 'E4 TB Allocation Details'!$A$18:$L$214, MATCH("A &amp; G ID", 'E4 TB Allocation Details'!$A$18:$L$18, 0),FALSE), 'E2 Allocators'!$B$15:$W$358, MATCH('O5 Details by Class &amp; Accounts'!BZ$18, 'E2 Allocators'!$B$15:$W$15, 0),FALSE)*$E25), 0, VLOOKUP(VLOOKUP($A25, 'E4 TB Allocation Details'!$A$18:$L$214, MATCH("A &amp; G ID", 'E4 TB Allocation Details'!$A$18:$L$18, 0),FALSE), 'E2 Allocators'!$B$15:$W$358, MATCH('O5 Details by Class &amp; Accounts'!BZ$18, 'E2 Allocators'!$B$15:$W$15, 0),FALSE)*$E25)</f>
        <v>0</v>
      </c>
      <c r="CA25" s="2186">
        <f>IF(ISERROR(VLOOKUP(VLOOKUP($A25, 'E4 TB Allocation Details'!$A$18:$L$214, MATCH("A &amp; G ID", 'E4 TB Allocation Details'!$A$18:$L$18, 0),FALSE), 'E2 Allocators'!$B$15:$W$358, MATCH('O5 Details by Class &amp; Accounts'!CA$18, 'E2 Allocators'!$B$15:$W$15, 0),FALSE)*$E25), 0, VLOOKUP(VLOOKUP($A25, 'E4 TB Allocation Details'!$A$18:$L$214, MATCH("A &amp; G ID", 'E4 TB Allocation Details'!$A$18:$L$18, 0),FALSE), 'E2 Allocators'!$B$15:$W$358, MATCH('O5 Details by Class &amp; Accounts'!CA$18, 'E2 Allocators'!$B$15:$W$15, 0),FALSE)*$E25)</f>
        <v>0</v>
      </c>
      <c r="CB25" s="2186">
        <f>IF(ISERROR(VLOOKUP(VLOOKUP($A25, 'E4 TB Allocation Details'!$A$18:$L$214, MATCH("A &amp; G ID", 'E4 TB Allocation Details'!$A$18:$L$18, 0),FALSE), 'E2 Allocators'!$B$15:$W$358, MATCH('O5 Details by Class &amp; Accounts'!CB$18, 'E2 Allocators'!$B$15:$W$15, 0),FALSE)*$E25), 0, VLOOKUP(VLOOKUP($A25, 'E4 TB Allocation Details'!$A$18:$L$214, MATCH("A &amp; G ID", 'E4 TB Allocation Details'!$A$18:$L$18, 0),FALSE), 'E2 Allocators'!$B$15:$W$358, MATCH('O5 Details by Class &amp; Accounts'!CB$18, 'E2 Allocators'!$B$15:$W$15, 0),FALSE)*$E25)</f>
        <v>0</v>
      </c>
      <c r="CC25" s="2186">
        <f>IF(ISERROR(VLOOKUP(VLOOKUP($A25, 'E4 TB Allocation Details'!$A$18:$L$214, MATCH("A &amp; G ID", 'E4 TB Allocation Details'!$A$18:$L$18, 0),FALSE), 'E2 Allocators'!$B$15:$W$358, MATCH('O5 Details by Class &amp; Accounts'!CC$18, 'E2 Allocators'!$B$15:$W$15, 0),FALSE)*$E25), 0, VLOOKUP(VLOOKUP($A25, 'E4 TB Allocation Details'!$A$18:$L$214, MATCH("A &amp; G ID", 'E4 TB Allocation Details'!$A$18:$L$18, 0),FALSE), 'E2 Allocators'!$B$15:$W$358, MATCH('O5 Details by Class &amp; Accounts'!CC$18, 'E2 Allocators'!$B$15:$W$15, 0),FALSE)*$E25)</f>
        <v>0</v>
      </c>
      <c r="CD25" s="2186">
        <f>IF(ISERROR(VLOOKUP(VLOOKUP($A25, 'E4 TB Allocation Details'!$A$18:$L$214, MATCH("A &amp; G ID", 'E4 TB Allocation Details'!$A$18:$L$18, 0),FALSE), 'E2 Allocators'!$B$15:$W$358, MATCH('O5 Details by Class &amp; Accounts'!CD$18, 'E2 Allocators'!$B$15:$W$15, 0),FALSE)*$E25), 0, VLOOKUP(VLOOKUP($A25, 'E4 TB Allocation Details'!$A$18:$L$214, MATCH("A &amp; G ID", 'E4 TB Allocation Details'!$A$18:$L$18, 0),FALSE), 'E2 Allocators'!$B$15:$W$358, MATCH('O5 Details by Class &amp; Accounts'!CD$18, 'E2 Allocators'!$B$15:$W$15, 0),FALSE)*$E25)</f>
        <v>0</v>
      </c>
      <c r="CE25" s="2186">
        <f>IF(ISERROR(VLOOKUP(VLOOKUP($A25, 'E4 TB Allocation Details'!$A$18:$L$214, MATCH("A &amp; G ID", 'E4 TB Allocation Details'!$A$18:$L$18, 0),FALSE), 'E2 Allocators'!$B$15:$W$358, MATCH('O5 Details by Class &amp; Accounts'!CE$18, 'E2 Allocators'!$B$15:$W$15, 0),FALSE)*$E25), 0, VLOOKUP(VLOOKUP($A25, 'E4 TB Allocation Details'!$A$18:$L$214, MATCH("A &amp; G ID", 'E4 TB Allocation Details'!$A$18:$L$18, 0),FALSE), 'E2 Allocators'!$B$15:$W$358, MATCH('O5 Details by Class &amp; Accounts'!CE$18, 'E2 Allocators'!$B$15:$W$15, 0),FALSE)*$E25)</f>
        <v>0</v>
      </c>
      <c r="CF25" s="2186">
        <f>IF(ISERROR(VLOOKUP(VLOOKUP($A25, 'E4 TB Allocation Details'!$A$18:$L$214, MATCH("A &amp; G ID", 'E4 TB Allocation Details'!$A$18:$L$18, 0),FALSE), 'E2 Allocators'!$B$15:$W$358, MATCH('O5 Details by Class &amp; Accounts'!CF$18, 'E2 Allocators'!$B$15:$W$15, 0),FALSE)*$E25), 0, VLOOKUP(VLOOKUP($A25, 'E4 TB Allocation Details'!$A$18:$L$214, MATCH("A &amp; G ID", 'E4 TB Allocation Details'!$A$18:$L$18, 0),FALSE), 'E2 Allocators'!$B$15:$W$358, MATCH('O5 Details by Class &amp; Accounts'!CF$18, 'E2 Allocators'!$B$15:$W$15, 0),FALSE)*$E25)</f>
        <v>0</v>
      </c>
      <c r="CG25" s="2186">
        <f>IF(ISERROR(VLOOKUP(VLOOKUP($A25, 'E4 TB Allocation Details'!$A$18:$L$214, MATCH("A &amp; G ID", 'E4 TB Allocation Details'!$A$18:$L$18, 0),FALSE), 'E2 Allocators'!$B$15:$W$358, MATCH('O5 Details by Class &amp; Accounts'!CG$18, 'E2 Allocators'!$B$15:$W$15, 0),FALSE)*$E25), 0, VLOOKUP(VLOOKUP($A25, 'E4 TB Allocation Details'!$A$18:$L$214, MATCH("A &amp; G ID", 'E4 TB Allocation Details'!$A$18:$L$18, 0),FALSE), 'E2 Allocators'!$B$15:$W$358, MATCH('O5 Details by Class &amp; Accounts'!CG$18, 'E2 Allocators'!$B$15:$W$15, 0),FALSE)*$E25)</f>
        <v>0</v>
      </c>
      <c r="CH25" s="2186">
        <f>IF(ISERROR(VLOOKUP(VLOOKUP($A25, 'E4 TB Allocation Details'!$A$18:$L$214, MATCH("A &amp; G ID", 'E4 TB Allocation Details'!$A$18:$L$18, 0),FALSE), 'E2 Allocators'!$B$15:$W$358, MATCH('O5 Details by Class &amp; Accounts'!CH$18, 'E2 Allocators'!$B$15:$W$15, 0),FALSE)*$E25), 0, VLOOKUP(VLOOKUP($A25, 'E4 TB Allocation Details'!$A$18:$L$214, MATCH("A &amp; G ID", 'E4 TB Allocation Details'!$A$18:$L$18, 0),FALSE), 'E2 Allocators'!$B$15:$W$358, MATCH('O5 Details by Class &amp; Accounts'!CH$18, 'E2 Allocators'!$B$15:$W$15, 0),FALSE)*$E25)</f>
        <v>0</v>
      </c>
      <c r="CI25" s="2186">
        <f>IF(ISERROR(VLOOKUP(VLOOKUP($A25, 'E4 TB Allocation Details'!$A$18:$L$214, MATCH("A &amp; G ID", 'E4 TB Allocation Details'!$A$18:$L$18, 0),FALSE), 'E2 Allocators'!$B$15:$W$358, MATCH('O5 Details by Class &amp; Accounts'!CI$18, 'E2 Allocators'!$B$15:$W$15, 0),FALSE)*$E25), 0, VLOOKUP(VLOOKUP($A25, 'E4 TB Allocation Details'!$A$18:$L$214, MATCH("A &amp; G ID", 'E4 TB Allocation Details'!$A$18:$L$18, 0),FALSE), 'E2 Allocators'!$B$15:$W$358, MATCH('O5 Details by Class &amp; Accounts'!CI$18, 'E2 Allocators'!$B$15:$W$15, 0),FALSE)*$E25)</f>
        <v>0</v>
      </c>
      <c r="CJ25" s="2186">
        <f>IF(ISERROR(VLOOKUP(VLOOKUP($A25, 'E4 TB Allocation Details'!$A$18:$L$214, MATCH("A &amp; G ID", 'E4 TB Allocation Details'!$A$18:$L$18, 0),FALSE), 'E2 Allocators'!$B$15:$W$358, MATCH('O5 Details by Class &amp; Accounts'!CJ$18, 'E2 Allocators'!$B$15:$W$15, 0),FALSE)*$E25), 0, VLOOKUP(VLOOKUP($A25, 'E4 TB Allocation Details'!$A$18:$L$214, MATCH("A &amp; G ID", 'E4 TB Allocation Details'!$A$18:$L$18, 0),FALSE), 'E2 Allocators'!$B$15:$W$358, MATCH('O5 Details by Class &amp; Accounts'!CJ$18, 'E2 Allocators'!$B$15:$W$15, 0),FALSE)*$E25)</f>
        <v>0</v>
      </c>
      <c r="CK25" s="2186">
        <f>IF(ISERROR(VLOOKUP(VLOOKUP($A25, 'E4 TB Allocation Details'!$A$18:$L$214, MATCH("A &amp; G ID", 'E4 TB Allocation Details'!$A$18:$L$18, 0),FALSE), 'E2 Allocators'!$B$15:$W$358, MATCH('O5 Details by Class &amp; Accounts'!CK$18, 'E2 Allocators'!$B$15:$W$15, 0),FALSE)*$E25), 0, VLOOKUP(VLOOKUP($A25, 'E4 TB Allocation Details'!$A$18:$L$214, MATCH("A &amp; G ID", 'E4 TB Allocation Details'!$A$18:$L$18, 0),FALSE), 'E2 Allocators'!$B$15:$W$358, MATCH('O5 Details by Class &amp; Accounts'!CK$18, 'E2 Allocators'!$B$15:$W$15, 0),FALSE)*$E25)</f>
        <v>0</v>
      </c>
      <c r="CL25" s="2186">
        <f>IF(ISERROR(VLOOKUP(VLOOKUP($A25, 'E4 TB Allocation Details'!$A$18:$L$214, MATCH("A &amp; G ID", 'E4 TB Allocation Details'!$A$18:$L$18, 0),FALSE), 'E2 Allocators'!$B$15:$W$358, MATCH('O5 Details by Class &amp; Accounts'!CL$18, 'E2 Allocators'!$B$15:$W$15, 0),FALSE)*$E25), 0, VLOOKUP(VLOOKUP($A25, 'E4 TB Allocation Details'!$A$18:$L$214, MATCH("A &amp; G ID", 'E4 TB Allocation Details'!$A$18:$L$18, 0),FALSE), 'E2 Allocators'!$B$15:$W$358, MATCH('O5 Details by Class &amp; Accounts'!CL$18, 'E2 Allocators'!$B$15:$W$15, 0),FALSE)*$E25)</f>
        <v>0</v>
      </c>
      <c r="CM25" s="2186">
        <f>IF(ISERROR(VLOOKUP(VLOOKUP($A25, 'E4 TB Allocation Details'!$A$18:$L$214, MATCH("A &amp; G ID", 'E4 TB Allocation Details'!$A$18:$L$18, 0),FALSE), 'E2 Allocators'!$B$15:$W$358, MATCH('O5 Details by Class &amp; Accounts'!CM$18, 'E2 Allocators'!$B$15:$W$15, 0),FALSE)*$E25), 0, VLOOKUP(VLOOKUP($A25, 'E4 TB Allocation Details'!$A$18:$L$214, MATCH("A &amp; G ID", 'E4 TB Allocation Details'!$A$18:$L$18, 0),FALSE), 'E2 Allocators'!$B$15:$W$358, MATCH('O5 Details by Class &amp; Accounts'!CM$18, 'E2 Allocators'!$B$15:$W$15, 0),FALSE)*$E25)</f>
        <v>0</v>
      </c>
      <c r="CN25" s="2186">
        <f t="shared" si="5"/>
        <v>0</v>
      </c>
      <c r="CO25" s="2187">
        <f t="shared" si="4"/>
        <v>0</v>
      </c>
      <c r="CQ25" s="1625" t="s">
        <v>697</v>
      </c>
    </row>
    <row r="26" spans="1:95" s="54" customFormat="1" ht="12.75" x14ac:dyDescent="0.2">
      <c r="A26" s="989" t="s">
        <v>818</v>
      </c>
      <c r="B26" s="990" t="s">
        <v>343</v>
      </c>
      <c r="C26" s="2184">
        <f>IF(ISERROR(VLOOKUP($A26,'I3 TB Data'!$A$19:$H$483,MATCH('O5 Details by Class &amp; Accounts'!$C$18, 'I3 TB Data'!$A$19:$H$19,0),0)), 0, VLOOKUP($A26,'I3 TB Data'!$A$19:$H$483,MATCH('O5 Details by Class &amp; Accounts'!$C$18,'I3 TB Data'!$A$19:$H$19,0),0))</f>
        <v>0</v>
      </c>
      <c r="D26" s="2185">
        <f>'I4 BO ASSETS'!E23</f>
        <v>0</v>
      </c>
      <c r="E26" s="2184">
        <f t="shared" si="6"/>
        <v>0</v>
      </c>
      <c r="F26" s="2186">
        <f>IF(ISERROR(VLOOKUP($A26, 'E1 Categorization'!A33:E124, MATCH("Customer Component", 'E1 Categorization'!$A$33:$E$33,0), 0)), 0, IF(VLOOKUP($A26, 'E1 Categorization'!A33:E124, MATCH("Customer Component", 'E1 Categorization'!$A$33:$E$33,0), 0)=0, 'O5 Details by Class &amp; Accounts'!$E26, IF(AND(VLOOKUP($A26, 'E1 Categorization'!A33:E124, MATCH("Customer Component", 'E1 Categorization'!$A$33:$E$33,0), 0) &gt;0, VLOOKUP($A26, 'E1 Categorization'!A33:E124, MATCH("Customer Component", 'E1 Categorization'!$A$33:$E$33,0), 0)&lt;1), 'O5 Details by Class &amp; Accounts'!$E26*(1-VLOOKUP($A26, 'E1 Categorization'!A33:E124, MATCH("Customer Component", 'E1 Categorization'!$A$33:$E$33,0), 0)), 0)))</f>
        <v>0</v>
      </c>
      <c r="G26" s="2186">
        <f>IF(ISERROR(VLOOKUP($A26, 'E1 Categorization'!A33:E124, MATCH("Customer Component", 'E1 Categorization'!$A$33:$E$33,0), 0)),0, IF(VLOOKUP($A26, 'E1 Categorization'!A33:E124, MATCH("Customer Component", 'E1 Categorization'!$A$33:$E$33,0), 0)=0, 0, IF(AND(VLOOKUP($A26, 'E1 Categorization'!A33:E124, MATCH("Customer Component", 'E1 Categorization'!$A$33:$E$33,0), 0) &gt;0, VLOOKUP($A26, 'E1 Categorization'!A33:E124, MATCH("Customer Component", 'E1 Categorization'!$A$33:$E$33,0), 0)&lt;1), 'O5 Details by Class &amp; Accounts'!$E26*(VLOOKUP($A26, 'E1 Categorization'!A33:E124, MATCH("Customer Component", 'E1 Categorization'!$A$33:$E$33,0), 0)), 'O5 Details by Class &amp; Accounts'!$E26)))</f>
        <v>0</v>
      </c>
      <c r="H26" s="2186">
        <f t="shared" si="0"/>
        <v>0</v>
      </c>
      <c r="I26" s="2186">
        <f>IF(ISERROR(VLOOKUP(VLOOKUP($A26, 'E4 TB Allocation Details'!$A$18:$L$214, MATCH("Demand ID", 'E4 TB Allocation Details'!$A$18:$L$18, 0),FALSE), 'E2 Allocators'!$B$15:$W$358, MATCH('O5 Details by Class &amp; Accounts'!I$18, 'E2 Allocators'!$B$15:$W$15, 0),FALSE)*$F26), 0, VLOOKUP(VLOOKUP($A26, 'E4 TB Allocation Details'!$A$18:$L$214, MATCH("Demand ID", 'E4 TB Allocation Details'!$A$18:$L$18, 0),FALSE), 'E2 Allocators'!$B$15:$W$358, MATCH('O5 Details by Class &amp; Accounts'!I$18, 'E2 Allocators'!$B$15:$W$15, 0),FALSE)*$F26)</f>
        <v>0</v>
      </c>
      <c r="J26" s="2186">
        <f>IF(ISERROR(VLOOKUP(VLOOKUP($A26, 'E4 TB Allocation Details'!$A$18:$L$214, MATCH("Demand ID", 'E4 TB Allocation Details'!$A$18:$L$18, 0),FALSE), 'E2 Allocators'!$B$15:$W$358, MATCH('O5 Details by Class &amp; Accounts'!J$18, 'E2 Allocators'!$B$15:$W$15, 0),FALSE)*$F26), 0, VLOOKUP(VLOOKUP($A26, 'E4 TB Allocation Details'!$A$18:$L$214, MATCH("Demand ID", 'E4 TB Allocation Details'!$A$18:$L$18, 0),FALSE), 'E2 Allocators'!$B$15:$W$358, MATCH('O5 Details by Class &amp; Accounts'!J$18, 'E2 Allocators'!$B$15:$W$15, 0),FALSE)*$F26)</f>
        <v>0</v>
      </c>
      <c r="K26" s="2186">
        <f>IF(ISERROR(VLOOKUP(VLOOKUP($A26, 'E4 TB Allocation Details'!$A$18:$L$214, MATCH("Demand ID", 'E4 TB Allocation Details'!$A$18:$L$18, 0),FALSE), 'E2 Allocators'!$B$15:$W$358, MATCH('O5 Details by Class &amp; Accounts'!K$18, 'E2 Allocators'!$B$15:$W$15, 0),FALSE)*$F26), 0, VLOOKUP(VLOOKUP($A26, 'E4 TB Allocation Details'!$A$18:$L$214, MATCH("Demand ID", 'E4 TB Allocation Details'!$A$18:$L$18, 0),FALSE), 'E2 Allocators'!$B$15:$W$358, MATCH('O5 Details by Class &amp; Accounts'!K$18, 'E2 Allocators'!$B$15:$W$15, 0),FALSE)*$F26)</f>
        <v>0</v>
      </c>
      <c r="L26" s="2186">
        <f>IF(ISERROR(VLOOKUP(VLOOKUP($A26, 'E4 TB Allocation Details'!$A$18:$L$214, MATCH("Demand ID", 'E4 TB Allocation Details'!$A$18:$L$18, 0),FALSE), 'E2 Allocators'!$B$15:$W$358, MATCH('O5 Details by Class &amp; Accounts'!L$18, 'E2 Allocators'!$B$15:$W$15, 0),FALSE)*$F26), 0, VLOOKUP(VLOOKUP($A26, 'E4 TB Allocation Details'!$A$18:$L$214, MATCH("Demand ID", 'E4 TB Allocation Details'!$A$18:$L$18, 0),FALSE), 'E2 Allocators'!$B$15:$W$358, MATCH('O5 Details by Class &amp; Accounts'!L$18, 'E2 Allocators'!$B$15:$W$15, 0),FALSE)*$F26)</f>
        <v>0</v>
      </c>
      <c r="M26" s="2186">
        <f>IF(ISERROR(VLOOKUP(VLOOKUP($A26, 'E4 TB Allocation Details'!$A$18:$L$214, MATCH("Demand ID", 'E4 TB Allocation Details'!$A$18:$L$18, 0),FALSE), 'E2 Allocators'!$B$15:$W$358, MATCH('O5 Details by Class &amp; Accounts'!M$18, 'E2 Allocators'!$B$15:$W$15, 0),FALSE)*$F26), 0, VLOOKUP(VLOOKUP($A26, 'E4 TB Allocation Details'!$A$18:$L$214, MATCH("Demand ID", 'E4 TB Allocation Details'!$A$18:$L$18, 0),FALSE), 'E2 Allocators'!$B$15:$W$358, MATCH('O5 Details by Class &amp; Accounts'!M$18, 'E2 Allocators'!$B$15:$W$15, 0),FALSE)*$F26)</f>
        <v>0</v>
      </c>
      <c r="N26" s="2186">
        <f>IF(ISERROR(VLOOKUP(VLOOKUP($A26, 'E4 TB Allocation Details'!$A$18:$L$214, MATCH("Demand ID", 'E4 TB Allocation Details'!$A$18:$L$18, 0),FALSE), 'E2 Allocators'!$B$15:$W$358, MATCH('O5 Details by Class &amp; Accounts'!N$18, 'E2 Allocators'!$B$15:$W$15, 0),FALSE)*$F26), 0, VLOOKUP(VLOOKUP($A26, 'E4 TB Allocation Details'!$A$18:$L$214, MATCH("Demand ID", 'E4 TB Allocation Details'!$A$18:$L$18, 0),FALSE), 'E2 Allocators'!$B$15:$W$358, MATCH('O5 Details by Class &amp; Accounts'!N$18, 'E2 Allocators'!$B$15:$W$15, 0),FALSE)*$F26)</f>
        <v>0</v>
      </c>
      <c r="O26" s="2186">
        <f>IF(ISERROR(VLOOKUP(VLOOKUP($A26, 'E4 TB Allocation Details'!$A$18:$L$214, MATCH("Demand ID", 'E4 TB Allocation Details'!$A$18:$L$18, 0),FALSE), 'E2 Allocators'!$B$15:$W$358, MATCH('O5 Details by Class &amp; Accounts'!O$18, 'E2 Allocators'!$B$15:$W$15, 0),FALSE)*$F26), 0, VLOOKUP(VLOOKUP($A26, 'E4 TB Allocation Details'!$A$18:$L$214, MATCH("Demand ID", 'E4 TB Allocation Details'!$A$18:$L$18, 0),FALSE), 'E2 Allocators'!$B$15:$W$358, MATCH('O5 Details by Class &amp; Accounts'!O$18, 'E2 Allocators'!$B$15:$W$15, 0),FALSE)*$F26)</f>
        <v>0</v>
      </c>
      <c r="P26" s="2186">
        <f>IF(ISERROR(VLOOKUP(VLOOKUP($A26, 'E4 TB Allocation Details'!$A$18:$L$214, MATCH("Demand ID", 'E4 TB Allocation Details'!$A$18:$L$18, 0),FALSE), 'E2 Allocators'!$B$15:$W$358, MATCH('O5 Details by Class &amp; Accounts'!P$18, 'E2 Allocators'!$B$15:$W$15, 0),FALSE)*$F26), 0, VLOOKUP(VLOOKUP($A26, 'E4 TB Allocation Details'!$A$18:$L$214, MATCH("Demand ID", 'E4 TB Allocation Details'!$A$18:$L$18, 0),FALSE), 'E2 Allocators'!$B$15:$W$358, MATCH('O5 Details by Class &amp; Accounts'!P$18, 'E2 Allocators'!$B$15:$W$15, 0),FALSE)*$F26)</f>
        <v>0</v>
      </c>
      <c r="Q26" s="2186">
        <f>IF(ISERROR(VLOOKUP(VLOOKUP($A26, 'E4 TB Allocation Details'!$A$18:$L$214, MATCH("Demand ID", 'E4 TB Allocation Details'!$A$18:$L$18, 0),FALSE), 'E2 Allocators'!$B$15:$W$358, MATCH('O5 Details by Class &amp; Accounts'!Q$18, 'E2 Allocators'!$B$15:$W$15, 0),FALSE)*$F26), 0, VLOOKUP(VLOOKUP($A26, 'E4 TB Allocation Details'!$A$18:$L$214, MATCH("Demand ID", 'E4 TB Allocation Details'!$A$18:$L$18, 0),FALSE), 'E2 Allocators'!$B$15:$W$358, MATCH('O5 Details by Class &amp; Accounts'!Q$18, 'E2 Allocators'!$B$15:$W$15, 0),FALSE)*$F26)</f>
        <v>0</v>
      </c>
      <c r="R26" s="2186">
        <f>IF(ISERROR(VLOOKUP(VLOOKUP($A26, 'E4 TB Allocation Details'!$A$18:$L$214, MATCH("Demand ID", 'E4 TB Allocation Details'!$A$18:$L$18, 0),FALSE), 'E2 Allocators'!$B$15:$W$358, MATCH('O5 Details by Class &amp; Accounts'!R$18, 'E2 Allocators'!$B$15:$W$15, 0),FALSE)*$F26), 0, VLOOKUP(VLOOKUP($A26, 'E4 TB Allocation Details'!$A$18:$L$214, MATCH("Demand ID", 'E4 TB Allocation Details'!$A$18:$L$18, 0),FALSE), 'E2 Allocators'!$B$15:$W$358, MATCH('O5 Details by Class &amp; Accounts'!R$18, 'E2 Allocators'!$B$15:$W$15, 0),FALSE)*$F26)</f>
        <v>0</v>
      </c>
      <c r="S26" s="2186">
        <f>IF(ISERROR(VLOOKUP(VLOOKUP($A26, 'E4 TB Allocation Details'!$A$18:$L$214, MATCH("Demand ID", 'E4 TB Allocation Details'!$A$18:$L$18, 0),FALSE), 'E2 Allocators'!$B$15:$W$358, MATCH('O5 Details by Class &amp; Accounts'!S$18, 'E2 Allocators'!$B$15:$W$15, 0),FALSE)*$F26), 0, VLOOKUP(VLOOKUP($A26, 'E4 TB Allocation Details'!$A$18:$L$214, MATCH("Demand ID", 'E4 TB Allocation Details'!$A$18:$L$18, 0),FALSE), 'E2 Allocators'!$B$15:$W$358, MATCH('O5 Details by Class &amp; Accounts'!S$18, 'E2 Allocators'!$B$15:$W$15, 0),FALSE)*$F26)</f>
        <v>0</v>
      </c>
      <c r="T26" s="2186">
        <f>IF(ISERROR(VLOOKUP(VLOOKUP($A26, 'E4 TB Allocation Details'!$A$18:$L$214, MATCH("Demand ID", 'E4 TB Allocation Details'!$A$18:$L$18, 0),FALSE), 'E2 Allocators'!$B$15:$W$358, MATCH('O5 Details by Class &amp; Accounts'!T$18, 'E2 Allocators'!$B$15:$W$15, 0),FALSE)*$F26), 0, VLOOKUP(VLOOKUP($A26, 'E4 TB Allocation Details'!$A$18:$L$214, MATCH("Demand ID", 'E4 TB Allocation Details'!$A$18:$L$18, 0),FALSE), 'E2 Allocators'!$B$15:$W$358, MATCH('O5 Details by Class &amp; Accounts'!T$18, 'E2 Allocators'!$B$15:$W$15, 0),FALSE)*$F26)</f>
        <v>0</v>
      </c>
      <c r="U26" s="2186">
        <f>IF(ISERROR(VLOOKUP(VLOOKUP($A26, 'E4 TB Allocation Details'!$A$18:$L$214, MATCH("Demand ID", 'E4 TB Allocation Details'!$A$18:$L$18, 0),FALSE), 'E2 Allocators'!$B$15:$W$358, MATCH('O5 Details by Class &amp; Accounts'!U$18, 'E2 Allocators'!$B$15:$W$15, 0),FALSE)*$F26), 0, VLOOKUP(VLOOKUP($A26, 'E4 TB Allocation Details'!$A$18:$L$214, MATCH("Demand ID", 'E4 TB Allocation Details'!$A$18:$L$18, 0),FALSE), 'E2 Allocators'!$B$15:$W$358, MATCH('O5 Details by Class &amp; Accounts'!U$18, 'E2 Allocators'!$B$15:$W$15, 0),FALSE)*$F26)</f>
        <v>0</v>
      </c>
      <c r="V26" s="2186">
        <f>IF(ISERROR(VLOOKUP(VLOOKUP($A26, 'E4 TB Allocation Details'!$A$18:$L$214, MATCH("Demand ID", 'E4 TB Allocation Details'!$A$18:$L$18, 0),FALSE), 'E2 Allocators'!$B$15:$W$358, MATCH('O5 Details by Class &amp; Accounts'!V$18, 'E2 Allocators'!$B$15:$W$15, 0),FALSE)*$F26), 0, VLOOKUP(VLOOKUP($A26, 'E4 TB Allocation Details'!$A$18:$L$214, MATCH("Demand ID", 'E4 TB Allocation Details'!$A$18:$L$18, 0),FALSE), 'E2 Allocators'!$B$15:$W$358, MATCH('O5 Details by Class &amp; Accounts'!V$18, 'E2 Allocators'!$B$15:$W$15, 0),FALSE)*$F26)</f>
        <v>0</v>
      </c>
      <c r="W26" s="2186">
        <f>IF(ISERROR(VLOOKUP(VLOOKUP($A26, 'E4 TB Allocation Details'!$A$18:$L$214, MATCH("Demand ID", 'E4 TB Allocation Details'!$A$18:$L$18, 0),FALSE), 'E2 Allocators'!$B$15:$W$358, MATCH('O5 Details by Class &amp; Accounts'!W$18, 'E2 Allocators'!$B$15:$W$15, 0),FALSE)*$F26), 0, VLOOKUP(VLOOKUP($A26, 'E4 TB Allocation Details'!$A$18:$L$214, MATCH("Demand ID", 'E4 TB Allocation Details'!$A$18:$L$18, 0),FALSE), 'E2 Allocators'!$B$15:$W$358, MATCH('O5 Details by Class &amp; Accounts'!W$18, 'E2 Allocators'!$B$15:$W$15, 0),FALSE)*$F26)</f>
        <v>0</v>
      </c>
      <c r="X26" s="2186">
        <f>IF(ISERROR(VLOOKUP(VLOOKUP($A26, 'E4 TB Allocation Details'!$A$18:$L$214, MATCH("Demand ID", 'E4 TB Allocation Details'!$A$18:$L$18, 0),FALSE), 'E2 Allocators'!$B$15:$W$358, MATCH('O5 Details by Class &amp; Accounts'!X$18, 'E2 Allocators'!$B$15:$W$15, 0),FALSE)*$F26), 0, VLOOKUP(VLOOKUP($A26, 'E4 TB Allocation Details'!$A$18:$L$214, MATCH("Demand ID", 'E4 TB Allocation Details'!$A$18:$L$18, 0),FALSE), 'E2 Allocators'!$B$15:$W$358, MATCH('O5 Details by Class &amp; Accounts'!X$18, 'E2 Allocators'!$B$15:$W$15, 0),FALSE)*$F26)</f>
        <v>0</v>
      </c>
      <c r="Y26" s="2186">
        <f>IF(ISERROR(VLOOKUP(VLOOKUP($A26, 'E4 TB Allocation Details'!$A$18:$L$214, MATCH("Demand ID", 'E4 TB Allocation Details'!$A$18:$L$18, 0),FALSE), 'E2 Allocators'!$B$15:$W$358, MATCH('O5 Details by Class &amp; Accounts'!Y$18, 'E2 Allocators'!$B$15:$W$15, 0),FALSE)*$F26), 0, VLOOKUP(VLOOKUP($A26, 'E4 TB Allocation Details'!$A$18:$L$214, MATCH("Demand ID", 'E4 TB Allocation Details'!$A$18:$L$18, 0),FALSE), 'E2 Allocators'!$B$15:$W$358, MATCH('O5 Details by Class &amp; Accounts'!Y$18, 'E2 Allocators'!$B$15:$W$15, 0),FALSE)*$F26)</f>
        <v>0</v>
      </c>
      <c r="Z26" s="2186">
        <f>IF(ISERROR(VLOOKUP(VLOOKUP($A26, 'E4 TB Allocation Details'!$A$18:$L$214, MATCH("Demand ID", 'E4 TB Allocation Details'!$A$18:$L$18, 0),FALSE), 'E2 Allocators'!$B$15:$W$358, MATCH('O5 Details by Class &amp; Accounts'!Z$18, 'E2 Allocators'!$B$15:$W$15, 0),FALSE)*$F26), 0, VLOOKUP(VLOOKUP($A26, 'E4 TB Allocation Details'!$A$18:$L$214, MATCH("Demand ID", 'E4 TB Allocation Details'!$A$18:$L$18, 0),FALSE), 'E2 Allocators'!$B$15:$W$358, MATCH('O5 Details by Class &amp; Accounts'!Z$18, 'E2 Allocators'!$B$15:$W$15, 0),FALSE)*$F26)</f>
        <v>0</v>
      </c>
      <c r="AA26" s="2186">
        <f>IF(ISERROR(VLOOKUP(VLOOKUP($A26, 'E4 TB Allocation Details'!$A$18:$L$214, MATCH("Demand ID", 'E4 TB Allocation Details'!$A$18:$L$18, 0),FALSE), 'E2 Allocators'!$B$15:$W$358, MATCH('O5 Details by Class &amp; Accounts'!AA$18, 'E2 Allocators'!$B$15:$W$15, 0),FALSE)*$F26), 0, VLOOKUP(VLOOKUP($A26, 'E4 TB Allocation Details'!$A$18:$L$214, MATCH("Demand ID", 'E4 TB Allocation Details'!$A$18:$L$18, 0),FALSE), 'E2 Allocators'!$B$15:$W$358, MATCH('O5 Details by Class &amp; Accounts'!AA$18, 'E2 Allocators'!$B$15:$W$15, 0),FALSE)*$F26)</f>
        <v>0</v>
      </c>
      <c r="AB26" s="2186">
        <f>IF(ISERROR(VLOOKUP(VLOOKUP($A26, 'E4 TB Allocation Details'!$A$18:$L$214, MATCH("Demand ID", 'E4 TB Allocation Details'!$A$18:$L$18, 0),FALSE), 'E2 Allocators'!$B$15:$W$358, MATCH('O5 Details by Class &amp; Accounts'!AB$18, 'E2 Allocators'!$B$15:$W$15, 0),FALSE)*$F26), 0, VLOOKUP(VLOOKUP($A26, 'E4 TB Allocation Details'!$A$18:$L$214, MATCH("Demand ID", 'E4 TB Allocation Details'!$A$18:$L$18, 0),FALSE), 'E2 Allocators'!$B$15:$W$358, MATCH('O5 Details by Class &amp; Accounts'!AB$18, 'E2 Allocators'!$B$15:$W$15, 0),FALSE)*$F26)</f>
        <v>0</v>
      </c>
      <c r="AC26" s="2186">
        <f t="shared" si="1"/>
        <v>0</v>
      </c>
      <c r="AD26" s="2186">
        <f>IF(ISERROR(VLOOKUP(VLOOKUP($A26, 'E4 TB Allocation Details'!$A$18:$L$214, MATCH("Customer ID", 'E4 TB Allocation Details'!$A$18:$L$18, 0),FALSE), 'E2 Allocators'!$B$15:$W$358, MATCH('O5 Details by Class &amp; Accounts'!AD$18, 'E2 Allocators'!$B$15:$W$15, 0),FALSE)*$G26), 0, VLOOKUP(VLOOKUP($A26, 'E4 TB Allocation Details'!$A$18:$L$214, MATCH("Customer ID", 'E4 TB Allocation Details'!$A$18:$L$18, 0),FALSE), 'E2 Allocators'!$B$15:$W$358, MATCH('O5 Details by Class &amp; Accounts'!AD$18, 'E2 Allocators'!$B$15:$W$15, 0),FALSE)*$G26)</f>
        <v>0</v>
      </c>
      <c r="AE26" s="2186">
        <f>IF(ISERROR(VLOOKUP(VLOOKUP($A26, 'E4 TB Allocation Details'!$A$18:$L$214, MATCH("Customer ID", 'E4 TB Allocation Details'!$A$18:$L$18, 0),FALSE), 'E2 Allocators'!$B$15:$W$358, MATCH('O5 Details by Class &amp; Accounts'!AE$18, 'E2 Allocators'!$B$15:$W$15, 0),FALSE)*$G26), 0, VLOOKUP(VLOOKUP($A26, 'E4 TB Allocation Details'!$A$18:$L$214, MATCH("Customer ID", 'E4 TB Allocation Details'!$A$18:$L$18, 0),FALSE), 'E2 Allocators'!$B$15:$W$358, MATCH('O5 Details by Class &amp; Accounts'!AE$18, 'E2 Allocators'!$B$15:$W$15, 0),FALSE)*$G26)</f>
        <v>0</v>
      </c>
      <c r="AF26" s="2186">
        <f>IF(ISERROR(VLOOKUP(VLOOKUP($A26, 'E4 TB Allocation Details'!$A$18:$L$214, MATCH("Customer ID", 'E4 TB Allocation Details'!$A$18:$L$18, 0),FALSE), 'E2 Allocators'!$B$15:$W$358, MATCH('O5 Details by Class &amp; Accounts'!AF$18, 'E2 Allocators'!$B$15:$W$15, 0),FALSE)*$G26), 0, VLOOKUP(VLOOKUP($A26, 'E4 TB Allocation Details'!$A$18:$L$214, MATCH("Customer ID", 'E4 TB Allocation Details'!$A$18:$L$18, 0),FALSE), 'E2 Allocators'!$B$15:$W$358, MATCH('O5 Details by Class &amp; Accounts'!AF$18, 'E2 Allocators'!$B$15:$W$15, 0),FALSE)*$G26)</f>
        <v>0</v>
      </c>
      <c r="AG26" s="2186">
        <f>IF(ISERROR(VLOOKUP(VLOOKUP($A26, 'E4 TB Allocation Details'!$A$18:$L$214, MATCH("Customer ID", 'E4 TB Allocation Details'!$A$18:$L$18, 0),FALSE), 'E2 Allocators'!$B$15:$W$358, MATCH('O5 Details by Class &amp; Accounts'!AG$18, 'E2 Allocators'!$B$15:$W$15, 0),FALSE)*$G26), 0, VLOOKUP(VLOOKUP($A26, 'E4 TB Allocation Details'!$A$18:$L$214, MATCH("Customer ID", 'E4 TB Allocation Details'!$A$18:$L$18, 0),FALSE), 'E2 Allocators'!$B$15:$W$358, MATCH('O5 Details by Class &amp; Accounts'!AG$18, 'E2 Allocators'!$B$15:$W$15, 0),FALSE)*$G26)</f>
        <v>0</v>
      </c>
      <c r="AH26" s="2186">
        <f>IF(ISERROR(VLOOKUP(VLOOKUP($A26, 'E4 TB Allocation Details'!$A$18:$L$214, MATCH("Customer ID", 'E4 TB Allocation Details'!$A$18:$L$18, 0),FALSE), 'E2 Allocators'!$B$15:$W$358, MATCH('O5 Details by Class &amp; Accounts'!AH$18, 'E2 Allocators'!$B$15:$W$15, 0),FALSE)*$G26), 0, VLOOKUP(VLOOKUP($A26, 'E4 TB Allocation Details'!$A$18:$L$214, MATCH("Customer ID", 'E4 TB Allocation Details'!$A$18:$L$18, 0),FALSE), 'E2 Allocators'!$B$15:$W$358, MATCH('O5 Details by Class &amp; Accounts'!AH$18, 'E2 Allocators'!$B$15:$W$15, 0),FALSE)*$G26)</f>
        <v>0</v>
      </c>
      <c r="AI26" s="2186">
        <f>IF(ISERROR(VLOOKUP(VLOOKUP($A26, 'E4 TB Allocation Details'!$A$18:$L$214, MATCH("Customer ID", 'E4 TB Allocation Details'!$A$18:$L$18, 0),FALSE), 'E2 Allocators'!$B$15:$W$358, MATCH('O5 Details by Class &amp; Accounts'!AI$18, 'E2 Allocators'!$B$15:$W$15, 0),FALSE)*$G26), 0, VLOOKUP(VLOOKUP($A26, 'E4 TB Allocation Details'!$A$18:$L$214, MATCH("Customer ID", 'E4 TB Allocation Details'!$A$18:$L$18, 0),FALSE), 'E2 Allocators'!$B$15:$W$358, MATCH('O5 Details by Class &amp; Accounts'!AI$18, 'E2 Allocators'!$B$15:$W$15, 0),FALSE)*$G26)</f>
        <v>0</v>
      </c>
      <c r="AJ26" s="2186">
        <f>IF(ISERROR(VLOOKUP(VLOOKUP($A26, 'E4 TB Allocation Details'!$A$18:$L$214, MATCH("Customer ID", 'E4 TB Allocation Details'!$A$18:$L$18, 0),FALSE), 'E2 Allocators'!$B$15:$W$358, MATCH('O5 Details by Class &amp; Accounts'!AJ$18, 'E2 Allocators'!$B$15:$W$15, 0),FALSE)*$G26), 0, VLOOKUP(VLOOKUP($A26, 'E4 TB Allocation Details'!$A$18:$L$214, MATCH("Customer ID", 'E4 TB Allocation Details'!$A$18:$L$18, 0),FALSE), 'E2 Allocators'!$B$15:$W$358, MATCH('O5 Details by Class &amp; Accounts'!AJ$18, 'E2 Allocators'!$B$15:$W$15, 0),FALSE)*$G26)</f>
        <v>0</v>
      </c>
      <c r="AK26" s="2186">
        <f>IF(ISERROR(VLOOKUP(VLOOKUP($A26, 'E4 TB Allocation Details'!$A$18:$L$214, MATCH("Customer ID", 'E4 TB Allocation Details'!$A$18:$L$18, 0),FALSE), 'E2 Allocators'!$B$15:$W$358, MATCH('O5 Details by Class &amp; Accounts'!AK$18, 'E2 Allocators'!$B$15:$W$15, 0),FALSE)*$G26), 0, VLOOKUP(VLOOKUP($A26, 'E4 TB Allocation Details'!$A$18:$L$214, MATCH("Customer ID", 'E4 TB Allocation Details'!$A$18:$L$18, 0),FALSE), 'E2 Allocators'!$B$15:$W$358, MATCH('O5 Details by Class &amp; Accounts'!AK$18, 'E2 Allocators'!$B$15:$W$15, 0),FALSE)*$G26)</f>
        <v>0</v>
      </c>
      <c r="AL26" s="2186">
        <f>IF(ISERROR(VLOOKUP(VLOOKUP($A26, 'E4 TB Allocation Details'!$A$18:$L$214, MATCH("Customer ID", 'E4 TB Allocation Details'!$A$18:$L$18, 0),FALSE), 'E2 Allocators'!$B$15:$W$358, MATCH('O5 Details by Class &amp; Accounts'!AL$18, 'E2 Allocators'!$B$15:$W$15, 0),FALSE)*$G26), 0, VLOOKUP(VLOOKUP($A26, 'E4 TB Allocation Details'!$A$18:$L$214, MATCH("Customer ID", 'E4 TB Allocation Details'!$A$18:$L$18, 0),FALSE), 'E2 Allocators'!$B$15:$W$358, MATCH('O5 Details by Class &amp; Accounts'!AL$18, 'E2 Allocators'!$B$15:$W$15, 0),FALSE)*$G26)</f>
        <v>0</v>
      </c>
      <c r="AM26" s="2186">
        <f>IF(ISERROR(VLOOKUP(VLOOKUP($A26, 'E4 TB Allocation Details'!$A$18:$L$214, MATCH("Customer ID", 'E4 TB Allocation Details'!$A$18:$L$18, 0),FALSE), 'E2 Allocators'!$B$15:$W$358, MATCH('O5 Details by Class &amp; Accounts'!AM$18, 'E2 Allocators'!$B$15:$W$15, 0),FALSE)*$G26), 0, VLOOKUP(VLOOKUP($A26, 'E4 TB Allocation Details'!$A$18:$L$214, MATCH("Customer ID", 'E4 TB Allocation Details'!$A$18:$L$18, 0),FALSE), 'E2 Allocators'!$B$15:$W$358, MATCH('O5 Details by Class &amp; Accounts'!AM$18, 'E2 Allocators'!$B$15:$W$15, 0),FALSE)*$G26)</f>
        <v>0</v>
      </c>
      <c r="AN26" s="2186">
        <f>IF(ISERROR(VLOOKUP(VLOOKUP($A26, 'E4 TB Allocation Details'!$A$18:$L$214, MATCH("Customer ID", 'E4 TB Allocation Details'!$A$18:$L$18, 0),FALSE), 'E2 Allocators'!$B$15:$W$358, MATCH('O5 Details by Class &amp; Accounts'!AN$18, 'E2 Allocators'!$B$15:$W$15, 0),FALSE)*$G26), 0, VLOOKUP(VLOOKUP($A26, 'E4 TB Allocation Details'!$A$18:$L$214, MATCH("Customer ID", 'E4 TB Allocation Details'!$A$18:$L$18, 0),FALSE), 'E2 Allocators'!$B$15:$W$358, MATCH('O5 Details by Class &amp; Accounts'!AN$18, 'E2 Allocators'!$B$15:$W$15, 0),FALSE)*$G26)</f>
        <v>0</v>
      </c>
      <c r="AO26" s="2186">
        <f>IF(ISERROR(VLOOKUP(VLOOKUP($A26, 'E4 TB Allocation Details'!$A$18:$L$214, MATCH("Customer ID", 'E4 TB Allocation Details'!$A$18:$L$18, 0),FALSE), 'E2 Allocators'!$B$15:$W$358, MATCH('O5 Details by Class &amp; Accounts'!AO$18, 'E2 Allocators'!$B$15:$W$15, 0),FALSE)*$G26), 0, VLOOKUP(VLOOKUP($A26, 'E4 TB Allocation Details'!$A$18:$L$214, MATCH("Customer ID", 'E4 TB Allocation Details'!$A$18:$L$18, 0),FALSE), 'E2 Allocators'!$B$15:$W$358, MATCH('O5 Details by Class &amp; Accounts'!AO$18, 'E2 Allocators'!$B$15:$W$15, 0),FALSE)*$G26)</f>
        <v>0</v>
      </c>
      <c r="AP26" s="2186">
        <f>IF(ISERROR(VLOOKUP(VLOOKUP($A26, 'E4 TB Allocation Details'!$A$18:$L$214, MATCH("Customer ID", 'E4 TB Allocation Details'!$A$18:$L$18, 0),FALSE), 'E2 Allocators'!$B$15:$W$358, MATCH('O5 Details by Class &amp; Accounts'!AP$18, 'E2 Allocators'!$B$15:$W$15, 0),FALSE)*$G26), 0, VLOOKUP(VLOOKUP($A26, 'E4 TB Allocation Details'!$A$18:$L$214, MATCH("Customer ID", 'E4 TB Allocation Details'!$A$18:$L$18, 0),FALSE), 'E2 Allocators'!$B$15:$W$358, MATCH('O5 Details by Class &amp; Accounts'!AP$18, 'E2 Allocators'!$B$15:$W$15, 0),FALSE)*$G26)</f>
        <v>0</v>
      </c>
      <c r="AQ26" s="2186">
        <f>IF(ISERROR(VLOOKUP(VLOOKUP($A26, 'E4 TB Allocation Details'!$A$18:$L$214, MATCH("Customer ID", 'E4 TB Allocation Details'!$A$18:$L$18, 0),FALSE), 'E2 Allocators'!$B$15:$W$358, MATCH('O5 Details by Class &amp; Accounts'!AQ$18, 'E2 Allocators'!$B$15:$W$15, 0),FALSE)*$G26), 0, VLOOKUP(VLOOKUP($A26, 'E4 TB Allocation Details'!$A$18:$L$214, MATCH("Customer ID", 'E4 TB Allocation Details'!$A$18:$L$18, 0),FALSE), 'E2 Allocators'!$B$15:$W$358, MATCH('O5 Details by Class &amp; Accounts'!AQ$18, 'E2 Allocators'!$B$15:$W$15, 0),FALSE)*$G26)</f>
        <v>0</v>
      </c>
      <c r="AR26" s="2186">
        <f>IF(ISERROR(VLOOKUP(VLOOKUP($A26, 'E4 TB Allocation Details'!$A$18:$L$214, MATCH("Customer ID", 'E4 TB Allocation Details'!$A$18:$L$18, 0),FALSE), 'E2 Allocators'!$B$15:$W$358, MATCH('O5 Details by Class &amp; Accounts'!AR$18, 'E2 Allocators'!$B$15:$W$15, 0),FALSE)*$G26), 0, VLOOKUP(VLOOKUP($A26, 'E4 TB Allocation Details'!$A$18:$L$214, MATCH("Customer ID", 'E4 TB Allocation Details'!$A$18:$L$18, 0),FALSE), 'E2 Allocators'!$B$15:$W$358, MATCH('O5 Details by Class &amp; Accounts'!AR$18, 'E2 Allocators'!$B$15:$W$15, 0),FALSE)*$G26)</f>
        <v>0</v>
      </c>
      <c r="AS26" s="2186">
        <f>IF(ISERROR(VLOOKUP(VLOOKUP($A26, 'E4 TB Allocation Details'!$A$18:$L$214, MATCH("Customer ID", 'E4 TB Allocation Details'!$A$18:$L$18, 0),FALSE), 'E2 Allocators'!$B$15:$W$358, MATCH('O5 Details by Class &amp; Accounts'!AS$18, 'E2 Allocators'!$B$15:$W$15, 0),FALSE)*$G26), 0, VLOOKUP(VLOOKUP($A26, 'E4 TB Allocation Details'!$A$18:$L$214, MATCH("Customer ID", 'E4 TB Allocation Details'!$A$18:$L$18, 0),FALSE), 'E2 Allocators'!$B$15:$W$358, MATCH('O5 Details by Class &amp; Accounts'!AS$18, 'E2 Allocators'!$B$15:$W$15, 0),FALSE)*$G26)</f>
        <v>0</v>
      </c>
      <c r="AT26" s="2186">
        <f>IF(ISERROR(VLOOKUP(VLOOKUP($A26, 'E4 TB Allocation Details'!$A$18:$L$214, MATCH("Customer ID", 'E4 TB Allocation Details'!$A$18:$L$18, 0),FALSE), 'E2 Allocators'!$B$15:$W$358, MATCH('O5 Details by Class &amp; Accounts'!AT$18, 'E2 Allocators'!$B$15:$W$15, 0),FALSE)*$G26), 0, VLOOKUP(VLOOKUP($A26, 'E4 TB Allocation Details'!$A$18:$L$214, MATCH("Customer ID", 'E4 TB Allocation Details'!$A$18:$L$18, 0),FALSE), 'E2 Allocators'!$B$15:$W$358, MATCH('O5 Details by Class &amp; Accounts'!AT$18, 'E2 Allocators'!$B$15:$W$15, 0),FALSE)*$G26)</f>
        <v>0</v>
      </c>
      <c r="AU26" s="2186">
        <f>IF(ISERROR(VLOOKUP(VLOOKUP($A26, 'E4 TB Allocation Details'!$A$18:$L$214, MATCH("Customer ID", 'E4 TB Allocation Details'!$A$18:$L$18, 0),FALSE), 'E2 Allocators'!$B$15:$W$358, MATCH('O5 Details by Class &amp; Accounts'!AU$18, 'E2 Allocators'!$B$15:$W$15, 0),FALSE)*$G26), 0, VLOOKUP(VLOOKUP($A26, 'E4 TB Allocation Details'!$A$18:$L$214, MATCH("Customer ID", 'E4 TB Allocation Details'!$A$18:$L$18, 0),FALSE), 'E2 Allocators'!$B$15:$W$358, MATCH('O5 Details by Class &amp; Accounts'!AU$18, 'E2 Allocators'!$B$15:$W$15, 0),FALSE)*$G26)</f>
        <v>0</v>
      </c>
      <c r="AV26" s="2186">
        <f>IF(ISERROR(VLOOKUP(VLOOKUP($A26, 'E4 TB Allocation Details'!$A$18:$L$214, MATCH("Customer ID", 'E4 TB Allocation Details'!$A$18:$L$18, 0),FALSE), 'E2 Allocators'!$B$15:$W$358, MATCH('O5 Details by Class &amp; Accounts'!AV$18, 'E2 Allocators'!$B$15:$W$15, 0),FALSE)*$G26), 0, VLOOKUP(VLOOKUP($A26, 'E4 TB Allocation Details'!$A$18:$L$214, MATCH("Customer ID", 'E4 TB Allocation Details'!$A$18:$L$18, 0),FALSE), 'E2 Allocators'!$B$15:$W$358, MATCH('O5 Details by Class &amp; Accounts'!AV$18, 'E2 Allocators'!$B$15:$W$15, 0),FALSE)*$G26)</f>
        <v>0</v>
      </c>
      <c r="AW26" s="2186">
        <f>IF(ISERROR(VLOOKUP(VLOOKUP($A26, 'E4 TB Allocation Details'!$A$18:$L$214, MATCH("Customer ID", 'E4 TB Allocation Details'!$A$18:$L$18, 0),FALSE), 'E2 Allocators'!$B$15:$W$358, MATCH('O5 Details by Class &amp; Accounts'!AW$18, 'E2 Allocators'!$B$15:$W$15, 0),FALSE)*$G26), 0, VLOOKUP(VLOOKUP($A26, 'E4 TB Allocation Details'!$A$18:$L$214, MATCH("Customer ID", 'E4 TB Allocation Details'!$A$18:$L$18, 0),FALSE), 'E2 Allocators'!$B$15:$W$358, MATCH('O5 Details by Class &amp; Accounts'!AW$18, 'E2 Allocators'!$B$15:$W$15, 0),FALSE)*$G26)</f>
        <v>0</v>
      </c>
      <c r="AX26" s="2186">
        <f t="shared" si="2"/>
        <v>0</v>
      </c>
      <c r="AY26" s="2186">
        <f>IF(ISERROR(VLOOKUP(VLOOKUP($A26, 'E4 TB Allocation Details'!$A$18:$L$214, MATCH("Misc ID", 'E4 TB Allocation Details'!$A$18:$L$18, 0),FALSE), 'E2 Allocators'!$B$15:$W$358, MATCH('O5 Details by Class &amp; Accounts'!AY$18, 'E2 Allocators'!$B$15:$W$15, 0),FALSE)*$E26), 0, VLOOKUP(VLOOKUP($A26, 'E4 TB Allocation Details'!$A$18:$L$214, MATCH("Misc ID", 'E4 TB Allocation Details'!$A$18:$L$18, 0),FALSE), 'E2 Allocators'!$B$15:$W$358, MATCH('O5 Details by Class &amp; Accounts'!AY$18, 'E2 Allocators'!$B$15:$W$15, 0),FALSE)*$E26)</f>
        <v>0</v>
      </c>
      <c r="AZ26" s="2186">
        <f>IF(ISERROR(VLOOKUP(VLOOKUP($A26, 'E4 TB Allocation Details'!$A$18:$L$214, MATCH("Misc ID", 'E4 TB Allocation Details'!$A$18:$L$18, 0),FALSE), 'E2 Allocators'!$B$15:$W$358, MATCH('O5 Details by Class &amp; Accounts'!AZ$18, 'E2 Allocators'!$B$15:$W$15, 0),FALSE)*$E26), 0, VLOOKUP(VLOOKUP($A26, 'E4 TB Allocation Details'!$A$18:$L$214, MATCH("Misc ID", 'E4 TB Allocation Details'!$A$18:$L$18, 0),FALSE), 'E2 Allocators'!$B$15:$W$358, MATCH('O5 Details by Class &amp; Accounts'!AZ$18, 'E2 Allocators'!$B$15:$W$15, 0),FALSE)*$E26)</f>
        <v>0</v>
      </c>
      <c r="BA26" s="2186">
        <f>IF(ISERROR(VLOOKUP(VLOOKUP($A26, 'E4 TB Allocation Details'!$A$18:$L$214, MATCH("Misc ID", 'E4 TB Allocation Details'!$A$18:$L$18, 0),FALSE), 'E2 Allocators'!$B$15:$W$358, MATCH('O5 Details by Class &amp; Accounts'!BA$18, 'E2 Allocators'!$B$15:$W$15, 0),FALSE)*$E26), 0, VLOOKUP(VLOOKUP($A26, 'E4 TB Allocation Details'!$A$18:$L$214, MATCH("Misc ID", 'E4 TB Allocation Details'!$A$18:$L$18, 0),FALSE), 'E2 Allocators'!$B$15:$W$358, MATCH('O5 Details by Class &amp; Accounts'!BA$18, 'E2 Allocators'!$B$15:$W$15, 0),FALSE)*$E26)</f>
        <v>0</v>
      </c>
      <c r="BB26" s="2186">
        <f>IF(ISERROR(VLOOKUP(VLOOKUP($A26, 'E4 TB Allocation Details'!$A$18:$L$214, MATCH("Misc ID", 'E4 TB Allocation Details'!$A$18:$L$18, 0),FALSE), 'E2 Allocators'!$B$15:$W$358, MATCH('O5 Details by Class &amp; Accounts'!BB$18, 'E2 Allocators'!$B$15:$W$15, 0),FALSE)*$E26), 0, VLOOKUP(VLOOKUP($A26, 'E4 TB Allocation Details'!$A$18:$L$214, MATCH("Misc ID", 'E4 TB Allocation Details'!$A$18:$L$18, 0),FALSE), 'E2 Allocators'!$B$15:$W$358, MATCH('O5 Details by Class &amp; Accounts'!BB$18, 'E2 Allocators'!$B$15:$W$15, 0),FALSE)*$E26)</f>
        <v>0</v>
      </c>
      <c r="BC26" s="2186">
        <f>IF(ISERROR(VLOOKUP(VLOOKUP($A26, 'E4 TB Allocation Details'!$A$18:$L$214, MATCH("Misc ID", 'E4 TB Allocation Details'!$A$18:$L$18, 0),FALSE), 'E2 Allocators'!$B$15:$W$358, MATCH('O5 Details by Class &amp; Accounts'!BC$18, 'E2 Allocators'!$B$15:$W$15, 0),FALSE)*$E26), 0, VLOOKUP(VLOOKUP($A26, 'E4 TB Allocation Details'!$A$18:$L$214, MATCH("Misc ID", 'E4 TB Allocation Details'!$A$18:$L$18, 0),FALSE), 'E2 Allocators'!$B$15:$W$358, MATCH('O5 Details by Class &amp; Accounts'!BC$18, 'E2 Allocators'!$B$15:$W$15, 0),FALSE)*$E26)</f>
        <v>0</v>
      </c>
      <c r="BD26" s="2186">
        <f>IF(ISERROR(VLOOKUP(VLOOKUP($A26, 'E4 TB Allocation Details'!$A$18:$L$214, MATCH("Misc ID", 'E4 TB Allocation Details'!$A$18:$L$18, 0),FALSE), 'E2 Allocators'!$B$15:$W$358, MATCH('O5 Details by Class &amp; Accounts'!BD$18, 'E2 Allocators'!$B$15:$W$15, 0),FALSE)*$E26), 0, VLOOKUP(VLOOKUP($A26, 'E4 TB Allocation Details'!$A$18:$L$214, MATCH("Misc ID", 'E4 TB Allocation Details'!$A$18:$L$18, 0),FALSE), 'E2 Allocators'!$B$15:$W$358, MATCH('O5 Details by Class &amp; Accounts'!BD$18, 'E2 Allocators'!$B$15:$W$15, 0),FALSE)*$E26)</f>
        <v>0</v>
      </c>
      <c r="BE26" s="2186">
        <f>IF(ISERROR(VLOOKUP(VLOOKUP($A26, 'E4 TB Allocation Details'!$A$18:$L$214, MATCH("Misc ID", 'E4 TB Allocation Details'!$A$18:$L$18, 0),FALSE), 'E2 Allocators'!$B$15:$W$358, MATCH('O5 Details by Class &amp; Accounts'!BE$18, 'E2 Allocators'!$B$15:$W$15, 0),FALSE)*$E26), 0, VLOOKUP(VLOOKUP($A26, 'E4 TB Allocation Details'!$A$18:$L$214, MATCH("Misc ID", 'E4 TB Allocation Details'!$A$18:$L$18, 0),FALSE), 'E2 Allocators'!$B$15:$W$358, MATCH('O5 Details by Class &amp; Accounts'!BE$18, 'E2 Allocators'!$B$15:$W$15, 0),FALSE)*$E26)</f>
        <v>0</v>
      </c>
      <c r="BF26" s="2186">
        <f>IF(ISERROR(VLOOKUP(VLOOKUP($A26, 'E4 TB Allocation Details'!$A$18:$L$214, MATCH("Misc ID", 'E4 TB Allocation Details'!$A$18:$L$18, 0),FALSE), 'E2 Allocators'!$B$15:$W$358, MATCH('O5 Details by Class &amp; Accounts'!BF$18, 'E2 Allocators'!$B$15:$W$15, 0),FALSE)*$E26), 0, VLOOKUP(VLOOKUP($A26, 'E4 TB Allocation Details'!$A$18:$L$214, MATCH("Misc ID", 'E4 TB Allocation Details'!$A$18:$L$18, 0),FALSE), 'E2 Allocators'!$B$15:$W$358, MATCH('O5 Details by Class &amp; Accounts'!BF$18, 'E2 Allocators'!$B$15:$W$15, 0),FALSE)*$E26)</f>
        <v>0</v>
      </c>
      <c r="BG26" s="2186">
        <f>IF(ISERROR(VLOOKUP(VLOOKUP($A26, 'E4 TB Allocation Details'!$A$18:$L$214, MATCH("Misc ID", 'E4 TB Allocation Details'!$A$18:$L$18, 0),FALSE), 'E2 Allocators'!$B$15:$W$358, MATCH('O5 Details by Class &amp; Accounts'!BG$18, 'E2 Allocators'!$B$15:$W$15, 0),FALSE)*$E26), 0, VLOOKUP(VLOOKUP($A26, 'E4 TB Allocation Details'!$A$18:$L$214, MATCH("Misc ID", 'E4 TB Allocation Details'!$A$18:$L$18, 0),FALSE), 'E2 Allocators'!$B$15:$W$358, MATCH('O5 Details by Class &amp; Accounts'!BG$18, 'E2 Allocators'!$B$15:$W$15, 0),FALSE)*$E26)</f>
        <v>0</v>
      </c>
      <c r="BH26" s="2186">
        <f>IF(ISERROR(VLOOKUP(VLOOKUP($A26, 'E4 TB Allocation Details'!$A$18:$L$214, MATCH("Misc ID", 'E4 TB Allocation Details'!$A$18:$L$18, 0),FALSE), 'E2 Allocators'!$B$15:$W$358, MATCH('O5 Details by Class &amp; Accounts'!BH$18, 'E2 Allocators'!$B$15:$W$15, 0),FALSE)*$E26), 0, VLOOKUP(VLOOKUP($A26, 'E4 TB Allocation Details'!$A$18:$L$214, MATCH("Misc ID", 'E4 TB Allocation Details'!$A$18:$L$18, 0),FALSE), 'E2 Allocators'!$B$15:$W$358, MATCH('O5 Details by Class &amp; Accounts'!BH$18, 'E2 Allocators'!$B$15:$W$15, 0),FALSE)*$E26)</f>
        <v>0</v>
      </c>
      <c r="BI26" s="2186">
        <f>IF(ISERROR(VLOOKUP(VLOOKUP($A26, 'E4 TB Allocation Details'!$A$18:$L$214, MATCH("Misc ID", 'E4 TB Allocation Details'!$A$18:$L$18, 0),FALSE), 'E2 Allocators'!$B$15:$W$358, MATCH('O5 Details by Class &amp; Accounts'!BI$18, 'E2 Allocators'!$B$15:$W$15, 0),FALSE)*$E26), 0, VLOOKUP(VLOOKUP($A26, 'E4 TB Allocation Details'!$A$18:$L$214, MATCH("Misc ID", 'E4 TB Allocation Details'!$A$18:$L$18, 0),FALSE), 'E2 Allocators'!$B$15:$W$358, MATCH('O5 Details by Class &amp; Accounts'!BI$18, 'E2 Allocators'!$B$15:$W$15, 0),FALSE)*$E26)</f>
        <v>0</v>
      </c>
      <c r="BJ26" s="2186">
        <f>IF(ISERROR(VLOOKUP(VLOOKUP($A26, 'E4 TB Allocation Details'!$A$18:$L$214, MATCH("Misc ID", 'E4 TB Allocation Details'!$A$18:$L$18, 0),FALSE), 'E2 Allocators'!$B$15:$W$358, MATCH('O5 Details by Class &amp; Accounts'!BJ$18, 'E2 Allocators'!$B$15:$W$15, 0),FALSE)*$E26), 0, VLOOKUP(VLOOKUP($A26, 'E4 TB Allocation Details'!$A$18:$L$214, MATCH("Misc ID", 'E4 TB Allocation Details'!$A$18:$L$18, 0),FALSE), 'E2 Allocators'!$B$15:$W$358, MATCH('O5 Details by Class &amp; Accounts'!BJ$18, 'E2 Allocators'!$B$15:$W$15, 0),FALSE)*$E26)</f>
        <v>0</v>
      </c>
      <c r="BK26" s="2186">
        <f>IF(ISERROR(VLOOKUP(VLOOKUP($A26, 'E4 TB Allocation Details'!$A$18:$L$214, MATCH("Misc ID", 'E4 TB Allocation Details'!$A$18:$L$18, 0),FALSE), 'E2 Allocators'!$B$15:$W$358, MATCH('O5 Details by Class &amp; Accounts'!BK$18, 'E2 Allocators'!$B$15:$W$15, 0),FALSE)*$E26), 0, VLOOKUP(VLOOKUP($A26, 'E4 TB Allocation Details'!$A$18:$L$214, MATCH("Misc ID", 'E4 TB Allocation Details'!$A$18:$L$18, 0),FALSE), 'E2 Allocators'!$B$15:$W$358, MATCH('O5 Details by Class &amp; Accounts'!BK$18, 'E2 Allocators'!$B$15:$W$15, 0),FALSE)*$E26)</f>
        <v>0</v>
      </c>
      <c r="BL26" s="2186">
        <f>IF(ISERROR(VLOOKUP(VLOOKUP($A26, 'E4 TB Allocation Details'!$A$18:$L$214, MATCH("Misc ID", 'E4 TB Allocation Details'!$A$18:$L$18, 0),FALSE), 'E2 Allocators'!$B$15:$W$358, MATCH('O5 Details by Class &amp; Accounts'!BL$18, 'E2 Allocators'!$B$15:$W$15, 0),FALSE)*$E26), 0, VLOOKUP(VLOOKUP($A26, 'E4 TB Allocation Details'!$A$18:$L$214, MATCH("Misc ID", 'E4 TB Allocation Details'!$A$18:$L$18, 0),FALSE), 'E2 Allocators'!$B$15:$W$358, MATCH('O5 Details by Class &amp; Accounts'!BL$18, 'E2 Allocators'!$B$15:$W$15, 0),FALSE)*$E26)</f>
        <v>0</v>
      </c>
      <c r="BM26" s="2186">
        <f>IF(ISERROR(VLOOKUP(VLOOKUP($A26, 'E4 TB Allocation Details'!$A$18:$L$214, MATCH("Misc ID", 'E4 TB Allocation Details'!$A$18:$L$18, 0),FALSE), 'E2 Allocators'!$B$15:$W$358, MATCH('O5 Details by Class &amp; Accounts'!BM$18, 'E2 Allocators'!$B$15:$W$15, 0),FALSE)*$E26), 0, VLOOKUP(VLOOKUP($A26, 'E4 TB Allocation Details'!$A$18:$L$214, MATCH("Misc ID", 'E4 TB Allocation Details'!$A$18:$L$18, 0),FALSE), 'E2 Allocators'!$B$15:$W$358, MATCH('O5 Details by Class &amp; Accounts'!BM$18, 'E2 Allocators'!$B$15:$W$15, 0),FALSE)*$E26)</f>
        <v>0</v>
      </c>
      <c r="BN26" s="2186">
        <f>IF(ISERROR(VLOOKUP(VLOOKUP($A26, 'E4 TB Allocation Details'!$A$18:$L$214, MATCH("Misc ID", 'E4 TB Allocation Details'!$A$18:$L$18, 0),FALSE), 'E2 Allocators'!$B$15:$W$358, MATCH('O5 Details by Class &amp; Accounts'!BN$18, 'E2 Allocators'!$B$15:$W$15, 0),FALSE)*$E26), 0, VLOOKUP(VLOOKUP($A26, 'E4 TB Allocation Details'!$A$18:$L$214, MATCH("Misc ID", 'E4 TB Allocation Details'!$A$18:$L$18, 0),FALSE), 'E2 Allocators'!$B$15:$W$358, MATCH('O5 Details by Class &amp; Accounts'!BN$18, 'E2 Allocators'!$B$15:$W$15, 0),FALSE)*$E26)</f>
        <v>0</v>
      </c>
      <c r="BO26" s="2186">
        <f>IF(ISERROR(VLOOKUP(VLOOKUP($A26, 'E4 TB Allocation Details'!$A$18:$L$214, MATCH("Misc ID", 'E4 TB Allocation Details'!$A$18:$L$18, 0),FALSE), 'E2 Allocators'!$B$15:$W$358, MATCH('O5 Details by Class &amp; Accounts'!BO$18, 'E2 Allocators'!$B$15:$W$15, 0),FALSE)*$E26), 0, VLOOKUP(VLOOKUP($A26, 'E4 TB Allocation Details'!$A$18:$L$214, MATCH("Misc ID", 'E4 TB Allocation Details'!$A$18:$L$18, 0),FALSE), 'E2 Allocators'!$B$15:$W$358, MATCH('O5 Details by Class &amp; Accounts'!BO$18, 'E2 Allocators'!$B$15:$W$15, 0),FALSE)*$E26)</f>
        <v>0</v>
      </c>
      <c r="BP26" s="2186">
        <f>IF(ISERROR(VLOOKUP(VLOOKUP($A26, 'E4 TB Allocation Details'!$A$18:$L$214, MATCH("Misc ID", 'E4 TB Allocation Details'!$A$18:$L$18, 0),FALSE), 'E2 Allocators'!$B$15:$W$358, MATCH('O5 Details by Class &amp; Accounts'!BP$18, 'E2 Allocators'!$B$15:$W$15, 0),FALSE)*$E26), 0, VLOOKUP(VLOOKUP($A26, 'E4 TB Allocation Details'!$A$18:$L$214, MATCH("Misc ID", 'E4 TB Allocation Details'!$A$18:$L$18, 0),FALSE), 'E2 Allocators'!$B$15:$W$358, MATCH('O5 Details by Class &amp; Accounts'!BP$18, 'E2 Allocators'!$B$15:$W$15, 0),FALSE)*$E26)</f>
        <v>0</v>
      </c>
      <c r="BQ26" s="2186">
        <f>IF(ISERROR(VLOOKUP(VLOOKUP($A26, 'E4 TB Allocation Details'!$A$18:$L$214, MATCH("Misc ID", 'E4 TB Allocation Details'!$A$18:$L$18, 0),FALSE), 'E2 Allocators'!$B$15:$W$358, MATCH('O5 Details by Class &amp; Accounts'!BQ$18, 'E2 Allocators'!$B$15:$W$15, 0),FALSE)*$E26), 0, VLOOKUP(VLOOKUP($A26, 'E4 TB Allocation Details'!$A$18:$L$214, MATCH("Misc ID", 'E4 TB Allocation Details'!$A$18:$L$18, 0),FALSE), 'E2 Allocators'!$B$15:$W$358, MATCH('O5 Details by Class &amp; Accounts'!BQ$18, 'E2 Allocators'!$B$15:$W$15, 0),FALSE)*$E26)</f>
        <v>0</v>
      </c>
      <c r="BR26" s="2186">
        <f>IF(ISERROR(VLOOKUP(VLOOKUP($A26, 'E4 TB Allocation Details'!$A$18:$L$214, MATCH("Misc ID", 'E4 TB Allocation Details'!$A$18:$L$18, 0),FALSE), 'E2 Allocators'!$B$15:$W$358, MATCH('O5 Details by Class &amp; Accounts'!BR$18, 'E2 Allocators'!$B$15:$W$15, 0),FALSE)*$E26), 0, VLOOKUP(VLOOKUP($A26, 'E4 TB Allocation Details'!$A$18:$L$214, MATCH("Misc ID", 'E4 TB Allocation Details'!$A$18:$L$18, 0),FALSE), 'E2 Allocators'!$B$15:$W$358, MATCH('O5 Details by Class &amp; Accounts'!BR$18, 'E2 Allocators'!$B$15:$W$15, 0),FALSE)*$E26)</f>
        <v>0</v>
      </c>
      <c r="BS26" s="2186">
        <f t="shared" si="3"/>
        <v>0</v>
      </c>
      <c r="BT26" s="2186">
        <f>IF(ISERROR(VLOOKUP(VLOOKUP($A26, 'E4 TB Allocation Details'!$A$18:$L$214, MATCH("A &amp; G ID", 'E4 TB Allocation Details'!$A$18:$L$18, 0),FALSE), 'E2 Allocators'!$B$15:$W$358, MATCH('O5 Details by Class &amp; Accounts'!BT$18, 'E2 Allocators'!$B$15:$W$15, 0),FALSE)*$E26), 0, VLOOKUP(VLOOKUP($A26, 'E4 TB Allocation Details'!$A$18:$L$214, MATCH("A &amp; G ID", 'E4 TB Allocation Details'!$A$18:$L$18, 0),FALSE), 'E2 Allocators'!$B$15:$W$358, MATCH('O5 Details by Class &amp; Accounts'!BT$18, 'E2 Allocators'!$B$15:$W$15, 0),FALSE)*$E26)</f>
        <v>0</v>
      </c>
      <c r="BU26" s="2186">
        <f>IF(ISERROR(VLOOKUP(VLOOKUP($A26, 'E4 TB Allocation Details'!$A$18:$L$214, MATCH("A &amp; G ID", 'E4 TB Allocation Details'!$A$18:$L$18, 0),FALSE), 'E2 Allocators'!$B$15:$W$358, MATCH('O5 Details by Class &amp; Accounts'!BU$18, 'E2 Allocators'!$B$15:$W$15, 0),FALSE)*$E26), 0, VLOOKUP(VLOOKUP($A26, 'E4 TB Allocation Details'!$A$18:$L$214, MATCH("A &amp; G ID", 'E4 TB Allocation Details'!$A$18:$L$18, 0),FALSE), 'E2 Allocators'!$B$15:$W$358, MATCH('O5 Details by Class &amp; Accounts'!BU$18, 'E2 Allocators'!$B$15:$W$15, 0),FALSE)*$E26)</f>
        <v>0</v>
      </c>
      <c r="BV26" s="2186">
        <f>IF(ISERROR(VLOOKUP(VLOOKUP($A26, 'E4 TB Allocation Details'!$A$18:$L$214, MATCH("A &amp; G ID", 'E4 TB Allocation Details'!$A$18:$L$18, 0),FALSE), 'E2 Allocators'!$B$15:$W$358, MATCH('O5 Details by Class &amp; Accounts'!BV$18, 'E2 Allocators'!$B$15:$W$15, 0),FALSE)*$E26), 0, VLOOKUP(VLOOKUP($A26, 'E4 TB Allocation Details'!$A$18:$L$214, MATCH("A &amp; G ID", 'E4 TB Allocation Details'!$A$18:$L$18, 0),FALSE), 'E2 Allocators'!$B$15:$W$358, MATCH('O5 Details by Class &amp; Accounts'!BV$18, 'E2 Allocators'!$B$15:$W$15, 0),FALSE)*$E26)</f>
        <v>0</v>
      </c>
      <c r="BW26" s="2186">
        <f>IF(ISERROR(VLOOKUP(VLOOKUP($A26, 'E4 TB Allocation Details'!$A$18:$L$214, MATCH("A &amp; G ID", 'E4 TB Allocation Details'!$A$18:$L$18, 0),FALSE), 'E2 Allocators'!$B$15:$W$358, MATCH('O5 Details by Class &amp; Accounts'!BW$18, 'E2 Allocators'!$B$15:$W$15, 0),FALSE)*$E26), 0, VLOOKUP(VLOOKUP($A26, 'E4 TB Allocation Details'!$A$18:$L$214, MATCH("A &amp; G ID", 'E4 TB Allocation Details'!$A$18:$L$18, 0),FALSE), 'E2 Allocators'!$B$15:$W$358, MATCH('O5 Details by Class &amp; Accounts'!BW$18, 'E2 Allocators'!$B$15:$W$15, 0),FALSE)*$E26)</f>
        <v>0</v>
      </c>
      <c r="BX26" s="2186">
        <f>IF(ISERROR(VLOOKUP(VLOOKUP($A26, 'E4 TB Allocation Details'!$A$18:$L$214, MATCH("A &amp; G ID", 'E4 TB Allocation Details'!$A$18:$L$18, 0),FALSE), 'E2 Allocators'!$B$15:$W$358, MATCH('O5 Details by Class &amp; Accounts'!BX$18, 'E2 Allocators'!$B$15:$W$15, 0),FALSE)*$E26), 0, VLOOKUP(VLOOKUP($A26, 'E4 TB Allocation Details'!$A$18:$L$214, MATCH("A &amp; G ID", 'E4 TB Allocation Details'!$A$18:$L$18, 0),FALSE), 'E2 Allocators'!$B$15:$W$358, MATCH('O5 Details by Class &amp; Accounts'!BX$18, 'E2 Allocators'!$B$15:$W$15, 0),FALSE)*$E26)</f>
        <v>0</v>
      </c>
      <c r="BY26" s="2186">
        <f>IF(ISERROR(VLOOKUP(VLOOKUP($A26, 'E4 TB Allocation Details'!$A$18:$L$214, MATCH("A &amp; G ID", 'E4 TB Allocation Details'!$A$18:$L$18, 0),FALSE), 'E2 Allocators'!$B$15:$W$358, MATCH('O5 Details by Class &amp; Accounts'!BY$18, 'E2 Allocators'!$B$15:$W$15, 0),FALSE)*$E26), 0, VLOOKUP(VLOOKUP($A26, 'E4 TB Allocation Details'!$A$18:$L$214, MATCH("A &amp; G ID", 'E4 TB Allocation Details'!$A$18:$L$18, 0),FALSE), 'E2 Allocators'!$B$15:$W$358, MATCH('O5 Details by Class &amp; Accounts'!BY$18, 'E2 Allocators'!$B$15:$W$15, 0),FALSE)*$E26)</f>
        <v>0</v>
      </c>
      <c r="BZ26" s="2186">
        <f>IF(ISERROR(VLOOKUP(VLOOKUP($A26, 'E4 TB Allocation Details'!$A$18:$L$214, MATCH("A &amp; G ID", 'E4 TB Allocation Details'!$A$18:$L$18, 0),FALSE), 'E2 Allocators'!$B$15:$W$358, MATCH('O5 Details by Class &amp; Accounts'!BZ$18, 'E2 Allocators'!$B$15:$W$15, 0),FALSE)*$E26), 0, VLOOKUP(VLOOKUP($A26, 'E4 TB Allocation Details'!$A$18:$L$214, MATCH("A &amp; G ID", 'E4 TB Allocation Details'!$A$18:$L$18, 0),FALSE), 'E2 Allocators'!$B$15:$W$358, MATCH('O5 Details by Class &amp; Accounts'!BZ$18, 'E2 Allocators'!$B$15:$W$15, 0),FALSE)*$E26)</f>
        <v>0</v>
      </c>
      <c r="CA26" s="2186">
        <f>IF(ISERROR(VLOOKUP(VLOOKUP($A26, 'E4 TB Allocation Details'!$A$18:$L$214, MATCH("A &amp; G ID", 'E4 TB Allocation Details'!$A$18:$L$18, 0),FALSE), 'E2 Allocators'!$B$15:$W$358, MATCH('O5 Details by Class &amp; Accounts'!CA$18, 'E2 Allocators'!$B$15:$W$15, 0),FALSE)*$E26), 0, VLOOKUP(VLOOKUP($A26, 'E4 TB Allocation Details'!$A$18:$L$214, MATCH("A &amp; G ID", 'E4 TB Allocation Details'!$A$18:$L$18, 0),FALSE), 'E2 Allocators'!$B$15:$W$358, MATCH('O5 Details by Class &amp; Accounts'!CA$18, 'E2 Allocators'!$B$15:$W$15, 0),FALSE)*$E26)</f>
        <v>0</v>
      </c>
      <c r="CB26" s="2186">
        <f>IF(ISERROR(VLOOKUP(VLOOKUP($A26, 'E4 TB Allocation Details'!$A$18:$L$214, MATCH("A &amp; G ID", 'E4 TB Allocation Details'!$A$18:$L$18, 0),FALSE), 'E2 Allocators'!$B$15:$W$358, MATCH('O5 Details by Class &amp; Accounts'!CB$18, 'E2 Allocators'!$B$15:$W$15, 0),FALSE)*$E26), 0, VLOOKUP(VLOOKUP($A26, 'E4 TB Allocation Details'!$A$18:$L$214, MATCH("A &amp; G ID", 'E4 TB Allocation Details'!$A$18:$L$18, 0),FALSE), 'E2 Allocators'!$B$15:$W$358, MATCH('O5 Details by Class &amp; Accounts'!CB$18, 'E2 Allocators'!$B$15:$W$15, 0),FALSE)*$E26)</f>
        <v>0</v>
      </c>
      <c r="CC26" s="2186">
        <f>IF(ISERROR(VLOOKUP(VLOOKUP($A26, 'E4 TB Allocation Details'!$A$18:$L$214, MATCH("A &amp; G ID", 'E4 TB Allocation Details'!$A$18:$L$18, 0),FALSE), 'E2 Allocators'!$B$15:$W$358, MATCH('O5 Details by Class &amp; Accounts'!CC$18, 'E2 Allocators'!$B$15:$W$15, 0),FALSE)*$E26), 0, VLOOKUP(VLOOKUP($A26, 'E4 TB Allocation Details'!$A$18:$L$214, MATCH("A &amp; G ID", 'E4 TB Allocation Details'!$A$18:$L$18, 0),FALSE), 'E2 Allocators'!$B$15:$W$358, MATCH('O5 Details by Class &amp; Accounts'!CC$18, 'E2 Allocators'!$B$15:$W$15, 0),FALSE)*$E26)</f>
        <v>0</v>
      </c>
      <c r="CD26" s="2186">
        <f>IF(ISERROR(VLOOKUP(VLOOKUP($A26, 'E4 TB Allocation Details'!$A$18:$L$214, MATCH("A &amp; G ID", 'E4 TB Allocation Details'!$A$18:$L$18, 0),FALSE), 'E2 Allocators'!$B$15:$W$358, MATCH('O5 Details by Class &amp; Accounts'!CD$18, 'E2 Allocators'!$B$15:$W$15, 0),FALSE)*$E26), 0, VLOOKUP(VLOOKUP($A26, 'E4 TB Allocation Details'!$A$18:$L$214, MATCH("A &amp; G ID", 'E4 TB Allocation Details'!$A$18:$L$18, 0),FALSE), 'E2 Allocators'!$B$15:$W$358, MATCH('O5 Details by Class &amp; Accounts'!CD$18, 'E2 Allocators'!$B$15:$W$15, 0),FALSE)*$E26)</f>
        <v>0</v>
      </c>
      <c r="CE26" s="2186">
        <f>IF(ISERROR(VLOOKUP(VLOOKUP($A26, 'E4 TB Allocation Details'!$A$18:$L$214, MATCH("A &amp; G ID", 'E4 TB Allocation Details'!$A$18:$L$18, 0),FALSE), 'E2 Allocators'!$B$15:$W$358, MATCH('O5 Details by Class &amp; Accounts'!CE$18, 'E2 Allocators'!$B$15:$W$15, 0),FALSE)*$E26), 0, VLOOKUP(VLOOKUP($A26, 'E4 TB Allocation Details'!$A$18:$L$214, MATCH("A &amp; G ID", 'E4 TB Allocation Details'!$A$18:$L$18, 0),FALSE), 'E2 Allocators'!$B$15:$W$358, MATCH('O5 Details by Class &amp; Accounts'!CE$18, 'E2 Allocators'!$B$15:$W$15, 0),FALSE)*$E26)</f>
        <v>0</v>
      </c>
      <c r="CF26" s="2186">
        <f>IF(ISERROR(VLOOKUP(VLOOKUP($A26, 'E4 TB Allocation Details'!$A$18:$L$214, MATCH("A &amp; G ID", 'E4 TB Allocation Details'!$A$18:$L$18, 0),FALSE), 'E2 Allocators'!$B$15:$W$358, MATCH('O5 Details by Class &amp; Accounts'!CF$18, 'E2 Allocators'!$B$15:$W$15, 0),FALSE)*$E26), 0, VLOOKUP(VLOOKUP($A26, 'E4 TB Allocation Details'!$A$18:$L$214, MATCH("A &amp; G ID", 'E4 TB Allocation Details'!$A$18:$L$18, 0),FALSE), 'E2 Allocators'!$B$15:$W$358, MATCH('O5 Details by Class &amp; Accounts'!CF$18, 'E2 Allocators'!$B$15:$W$15, 0),FALSE)*$E26)</f>
        <v>0</v>
      </c>
      <c r="CG26" s="2186">
        <f>IF(ISERROR(VLOOKUP(VLOOKUP($A26, 'E4 TB Allocation Details'!$A$18:$L$214, MATCH("A &amp; G ID", 'E4 TB Allocation Details'!$A$18:$L$18, 0),FALSE), 'E2 Allocators'!$B$15:$W$358, MATCH('O5 Details by Class &amp; Accounts'!CG$18, 'E2 Allocators'!$B$15:$W$15, 0),FALSE)*$E26), 0, VLOOKUP(VLOOKUP($A26, 'E4 TB Allocation Details'!$A$18:$L$214, MATCH("A &amp; G ID", 'E4 TB Allocation Details'!$A$18:$L$18, 0),FALSE), 'E2 Allocators'!$B$15:$W$358, MATCH('O5 Details by Class &amp; Accounts'!CG$18, 'E2 Allocators'!$B$15:$W$15, 0),FALSE)*$E26)</f>
        <v>0</v>
      </c>
      <c r="CH26" s="2186">
        <f>IF(ISERROR(VLOOKUP(VLOOKUP($A26, 'E4 TB Allocation Details'!$A$18:$L$214, MATCH("A &amp; G ID", 'E4 TB Allocation Details'!$A$18:$L$18, 0),FALSE), 'E2 Allocators'!$B$15:$W$358, MATCH('O5 Details by Class &amp; Accounts'!CH$18, 'E2 Allocators'!$B$15:$W$15, 0),FALSE)*$E26), 0, VLOOKUP(VLOOKUP($A26, 'E4 TB Allocation Details'!$A$18:$L$214, MATCH("A &amp; G ID", 'E4 TB Allocation Details'!$A$18:$L$18, 0),FALSE), 'E2 Allocators'!$B$15:$W$358, MATCH('O5 Details by Class &amp; Accounts'!CH$18, 'E2 Allocators'!$B$15:$W$15, 0),FALSE)*$E26)</f>
        <v>0</v>
      </c>
      <c r="CI26" s="2186">
        <f>IF(ISERROR(VLOOKUP(VLOOKUP($A26, 'E4 TB Allocation Details'!$A$18:$L$214, MATCH("A &amp; G ID", 'E4 TB Allocation Details'!$A$18:$L$18, 0),FALSE), 'E2 Allocators'!$B$15:$W$358, MATCH('O5 Details by Class &amp; Accounts'!CI$18, 'E2 Allocators'!$B$15:$W$15, 0),FALSE)*$E26), 0, VLOOKUP(VLOOKUP($A26, 'E4 TB Allocation Details'!$A$18:$L$214, MATCH("A &amp; G ID", 'E4 TB Allocation Details'!$A$18:$L$18, 0),FALSE), 'E2 Allocators'!$B$15:$W$358, MATCH('O5 Details by Class &amp; Accounts'!CI$18, 'E2 Allocators'!$B$15:$W$15, 0),FALSE)*$E26)</f>
        <v>0</v>
      </c>
      <c r="CJ26" s="2186">
        <f>IF(ISERROR(VLOOKUP(VLOOKUP($A26, 'E4 TB Allocation Details'!$A$18:$L$214, MATCH("A &amp; G ID", 'E4 TB Allocation Details'!$A$18:$L$18, 0),FALSE), 'E2 Allocators'!$B$15:$W$358, MATCH('O5 Details by Class &amp; Accounts'!CJ$18, 'E2 Allocators'!$B$15:$W$15, 0),FALSE)*$E26), 0, VLOOKUP(VLOOKUP($A26, 'E4 TB Allocation Details'!$A$18:$L$214, MATCH("A &amp; G ID", 'E4 TB Allocation Details'!$A$18:$L$18, 0),FALSE), 'E2 Allocators'!$B$15:$W$358, MATCH('O5 Details by Class &amp; Accounts'!CJ$18, 'E2 Allocators'!$B$15:$W$15, 0),FALSE)*$E26)</f>
        <v>0</v>
      </c>
      <c r="CK26" s="2186">
        <f>IF(ISERROR(VLOOKUP(VLOOKUP($A26, 'E4 TB Allocation Details'!$A$18:$L$214, MATCH("A &amp; G ID", 'E4 TB Allocation Details'!$A$18:$L$18, 0),FALSE), 'E2 Allocators'!$B$15:$W$358, MATCH('O5 Details by Class &amp; Accounts'!CK$18, 'E2 Allocators'!$B$15:$W$15, 0),FALSE)*$E26), 0, VLOOKUP(VLOOKUP($A26, 'E4 TB Allocation Details'!$A$18:$L$214, MATCH("A &amp; G ID", 'E4 TB Allocation Details'!$A$18:$L$18, 0),FALSE), 'E2 Allocators'!$B$15:$W$358, MATCH('O5 Details by Class &amp; Accounts'!CK$18, 'E2 Allocators'!$B$15:$W$15, 0),FALSE)*$E26)</f>
        <v>0</v>
      </c>
      <c r="CL26" s="2186">
        <f>IF(ISERROR(VLOOKUP(VLOOKUP($A26, 'E4 TB Allocation Details'!$A$18:$L$214, MATCH("A &amp; G ID", 'E4 TB Allocation Details'!$A$18:$L$18, 0),FALSE), 'E2 Allocators'!$B$15:$W$358, MATCH('O5 Details by Class &amp; Accounts'!CL$18, 'E2 Allocators'!$B$15:$W$15, 0),FALSE)*$E26), 0, VLOOKUP(VLOOKUP($A26, 'E4 TB Allocation Details'!$A$18:$L$214, MATCH("A &amp; G ID", 'E4 TB Allocation Details'!$A$18:$L$18, 0),FALSE), 'E2 Allocators'!$B$15:$W$358, MATCH('O5 Details by Class &amp; Accounts'!CL$18, 'E2 Allocators'!$B$15:$W$15, 0),FALSE)*$E26)</f>
        <v>0</v>
      </c>
      <c r="CM26" s="2186">
        <f>IF(ISERROR(VLOOKUP(VLOOKUP($A26, 'E4 TB Allocation Details'!$A$18:$L$214, MATCH("A &amp; G ID", 'E4 TB Allocation Details'!$A$18:$L$18, 0),FALSE), 'E2 Allocators'!$B$15:$W$358, MATCH('O5 Details by Class &amp; Accounts'!CM$18, 'E2 Allocators'!$B$15:$W$15, 0),FALSE)*$E26), 0, VLOOKUP(VLOOKUP($A26, 'E4 TB Allocation Details'!$A$18:$L$214, MATCH("A &amp; G ID", 'E4 TB Allocation Details'!$A$18:$L$18, 0),FALSE), 'E2 Allocators'!$B$15:$W$358, MATCH('O5 Details by Class &amp; Accounts'!CM$18, 'E2 Allocators'!$B$15:$W$15, 0),FALSE)*$E26)</f>
        <v>0</v>
      </c>
      <c r="CN26" s="2186">
        <f t="shared" si="5"/>
        <v>0</v>
      </c>
      <c r="CO26" s="2187">
        <f t="shared" si="4"/>
        <v>0</v>
      </c>
      <c r="CQ26" s="1625" t="s">
        <v>698</v>
      </c>
    </row>
    <row r="27" spans="1:95" s="54" customFormat="1" ht="12.75" x14ac:dyDescent="0.2">
      <c r="A27" s="989">
        <v>1808</v>
      </c>
      <c r="B27" s="990" t="s">
        <v>284</v>
      </c>
      <c r="C27" s="2184">
        <f>IF(ISERROR(VLOOKUP($A27,'I3 TB Data'!$A$19:$H$483,MATCH('O5 Details by Class &amp; Accounts'!$C$18, 'I3 TB Data'!$A$19:$H$19,0),0)), 0, VLOOKUP($A27,'I3 TB Data'!$A$19:$H$483,MATCH('O5 Details by Class &amp; Accounts'!$C$18,'I3 TB Data'!$A$19:$H$19,0),0))</f>
        <v>2987642</v>
      </c>
      <c r="D27" s="2185">
        <f>'I4 BO ASSETS'!E24</f>
        <v>-2987642</v>
      </c>
      <c r="E27" s="2184">
        <f t="shared" si="6"/>
        <v>0</v>
      </c>
      <c r="F27" s="2186">
        <f>IF(ISERROR(VLOOKUP($A27, 'E1 Categorization'!A33:E124, MATCH("Customer Component", 'E1 Categorization'!$A$33:$E$33,0), 0)), 0, IF(VLOOKUP($A27, 'E1 Categorization'!A33:E124, MATCH("Customer Component", 'E1 Categorization'!$A$33:$E$33,0), 0)=0, 'O5 Details by Class &amp; Accounts'!$E27, IF(AND(VLOOKUP($A27, 'E1 Categorization'!A33:E124, MATCH("Customer Component", 'E1 Categorization'!$A$33:$E$33,0), 0) &gt;0, VLOOKUP($A27, 'E1 Categorization'!A33:E124, MATCH("Customer Component", 'E1 Categorization'!$A$33:$E$33,0), 0)&lt;1), 'O5 Details by Class &amp; Accounts'!$E27*(1-VLOOKUP($A27, 'E1 Categorization'!A33:E124, MATCH("Customer Component", 'E1 Categorization'!$A$33:$E$33,0), 0)), 0)))</f>
        <v>0</v>
      </c>
      <c r="G27" s="2186">
        <f>IF(ISERROR(VLOOKUP($A27, 'E1 Categorization'!A33:E124, MATCH("Customer Component", 'E1 Categorization'!$A$33:$E$33,0), 0)),0, IF(VLOOKUP($A27, 'E1 Categorization'!A33:E124, MATCH("Customer Component", 'E1 Categorization'!$A$33:$E$33,0), 0)=0, 0, IF(AND(VLOOKUP($A27, 'E1 Categorization'!A33:E124, MATCH("Customer Component", 'E1 Categorization'!$A$33:$E$33,0), 0) &gt;0, VLOOKUP($A27, 'E1 Categorization'!A33:E124, MATCH("Customer Component", 'E1 Categorization'!$A$33:$E$33,0), 0)&lt;1), 'O5 Details by Class &amp; Accounts'!$E27*(VLOOKUP($A27, 'E1 Categorization'!A33:E124, MATCH("Customer Component", 'E1 Categorization'!$A$33:$E$33,0), 0)), 'O5 Details by Class &amp; Accounts'!$E27)))</f>
        <v>0</v>
      </c>
      <c r="H27" s="2186">
        <f t="shared" si="0"/>
        <v>0</v>
      </c>
      <c r="I27" s="2186">
        <f>IF(ISERROR(VLOOKUP(VLOOKUP($A27, 'E4 TB Allocation Details'!$A$18:$L$214, MATCH("Demand ID", 'E4 TB Allocation Details'!$A$18:$L$18, 0),FALSE), 'E2 Allocators'!$B$15:$W$358, MATCH('O5 Details by Class &amp; Accounts'!I$18, 'E2 Allocators'!$B$15:$W$15, 0),FALSE)*$F27), 0, VLOOKUP(VLOOKUP($A27, 'E4 TB Allocation Details'!$A$18:$L$214, MATCH("Demand ID", 'E4 TB Allocation Details'!$A$18:$L$18, 0),FALSE), 'E2 Allocators'!$B$15:$W$358, MATCH('O5 Details by Class &amp; Accounts'!I$18, 'E2 Allocators'!$B$15:$W$15, 0),FALSE)*$F27)</f>
        <v>0</v>
      </c>
      <c r="J27" s="2186">
        <f>IF(ISERROR(VLOOKUP(VLOOKUP($A27, 'E4 TB Allocation Details'!$A$18:$L$214, MATCH("Demand ID", 'E4 TB Allocation Details'!$A$18:$L$18, 0),FALSE), 'E2 Allocators'!$B$15:$W$358, MATCH('O5 Details by Class &amp; Accounts'!J$18, 'E2 Allocators'!$B$15:$W$15, 0),FALSE)*$F27), 0, VLOOKUP(VLOOKUP($A27, 'E4 TB Allocation Details'!$A$18:$L$214, MATCH("Demand ID", 'E4 TB Allocation Details'!$A$18:$L$18, 0),FALSE), 'E2 Allocators'!$B$15:$W$358, MATCH('O5 Details by Class &amp; Accounts'!J$18, 'E2 Allocators'!$B$15:$W$15, 0),FALSE)*$F27)</f>
        <v>0</v>
      </c>
      <c r="K27" s="2186">
        <f>IF(ISERROR(VLOOKUP(VLOOKUP($A27, 'E4 TB Allocation Details'!$A$18:$L$214, MATCH("Demand ID", 'E4 TB Allocation Details'!$A$18:$L$18, 0),FALSE), 'E2 Allocators'!$B$15:$W$358, MATCH('O5 Details by Class &amp; Accounts'!K$18, 'E2 Allocators'!$B$15:$W$15, 0),FALSE)*$F27), 0, VLOOKUP(VLOOKUP($A27, 'E4 TB Allocation Details'!$A$18:$L$214, MATCH("Demand ID", 'E4 TB Allocation Details'!$A$18:$L$18, 0),FALSE), 'E2 Allocators'!$B$15:$W$358, MATCH('O5 Details by Class &amp; Accounts'!K$18, 'E2 Allocators'!$B$15:$W$15, 0),FALSE)*$F27)</f>
        <v>0</v>
      </c>
      <c r="L27" s="2186">
        <f>IF(ISERROR(VLOOKUP(VLOOKUP($A27, 'E4 TB Allocation Details'!$A$18:$L$214, MATCH("Demand ID", 'E4 TB Allocation Details'!$A$18:$L$18, 0),FALSE), 'E2 Allocators'!$B$15:$W$358, MATCH('O5 Details by Class &amp; Accounts'!L$18, 'E2 Allocators'!$B$15:$W$15, 0),FALSE)*$F27), 0, VLOOKUP(VLOOKUP($A27, 'E4 TB Allocation Details'!$A$18:$L$214, MATCH("Demand ID", 'E4 TB Allocation Details'!$A$18:$L$18, 0),FALSE), 'E2 Allocators'!$B$15:$W$358, MATCH('O5 Details by Class &amp; Accounts'!L$18, 'E2 Allocators'!$B$15:$W$15, 0),FALSE)*$F27)</f>
        <v>0</v>
      </c>
      <c r="M27" s="2186">
        <f>IF(ISERROR(VLOOKUP(VLOOKUP($A27, 'E4 TB Allocation Details'!$A$18:$L$214, MATCH("Demand ID", 'E4 TB Allocation Details'!$A$18:$L$18, 0),FALSE), 'E2 Allocators'!$B$15:$W$358, MATCH('O5 Details by Class &amp; Accounts'!M$18, 'E2 Allocators'!$B$15:$W$15, 0),FALSE)*$F27), 0, VLOOKUP(VLOOKUP($A27, 'E4 TB Allocation Details'!$A$18:$L$214, MATCH("Demand ID", 'E4 TB Allocation Details'!$A$18:$L$18, 0),FALSE), 'E2 Allocators'!$B$15:$W$358, MATCH('O5 Details by Class &amp; Accounts'!M$18, 'E2 Allocators'!$B$15:$W$15, 0),FALSE)*$F27)</f>
        <v>0</v>
      </c>
      <c r="N27" s="2186">
        <f>IF(ISERROR(VLOOKUP(VLOOKUP($A27, 'E4 TB Allocation Details'!$A$18:$L$214, MATCH("Demand ID", 'E4 TB Allocation Details'!$A$18:$L$18, 0),FALSE), 'E2 Allocators'!$B$15:$W$358, MATCH('O5 Details by Class &amp; Accounts'!N$18, 'E2 Allocators'!$B$15:$W$15, 0),FALSE)*$F27), 0, VLOOKUP(VLOOKUP($A27, 'E4 TB Allocation Details'!$A$18:$L$214, MATCH("Demand ID", 'E4 TB Allocation Details'!$A$18:$L$18, 0),FALSE), 'E2 Allocators'!$B$15:$W$358, MATCH('O5 Details by Class &amp; Accounts'!N$18, 'E2 Allocators'!$B$15:$W$15, 0),FALSE)*$F27)</f>
        <v>0</v>
      </c>
      <c r="O27" s="2186">
        <f>IF(ISERROR(VLOOKUP(VLOOKUP($A27, 'E4 TB Allocation Details'!$A$18:$L$214, MATCH("Demand ID", 'E4 TB Allocation Details'!$A$18:$L$18, 0),FALSE), 'E2 Allocators'!$B$15:$W$358, MATCH('O5 Details by Class &amp; Accounts'!O$18, 'E2 Allocators'!$B$15:$W$15, 0),FALSE)*$F27), 0, VLOOKUP(VLOOKUP($A27, 'E4 TB Allocation Details'!$A$18:$L$214, MATCH("Demand ID", 'E4 TB Allocation Details'!$A$18:$L$18, 0),FALSE), 'E2 Allocators'!$B$15:$W$358, MATCH('O5 Details by Class &amp; Accounts'!O$18, 'E2 Allocators'!$B$15:$W$15, 0),FALSE)*$F27)</f>
        <v>0</v>
      </c>
      <c r="P27" s="2186">
        <f>IF(ISERROR(VLOOKUP(VLOOKUP($A27, 'E4 TB Allocation Details'!$A$18:$L$214, MATCH("Demand ID", 'E4 TB Allocation Details'!$A$18:$L$18, 0),FALSE), 'E2 Allocators'!$B$15:$W$358, MATCH('O5 Details by Class &amp; Accounts'!P$18, 'E2 Allocators'!$B$15:$W$15, 0),FALSE)*$F27), 0, VLOOKUP(VLOOKUP($A27, 'E4 TB Allocation Details'!$A$18:$L$214, MATCH("Demand ID", 'E4 TB Allocation Details'!$A$18:$L$18, 0),FALSE), 'E2 Allocators'!$B$15:$W$358, MATCH('O5 Details by Class &amp; Accounts'!P$18, 'E2 Allocators'!$B$15:$W$15, 0),FALSE)*$F27)</f>
        <v>0</v>
      </c>
      <c r="Q27" s="2186">
        <f>IF(ISERROR(VLOOKUP(VLOOKUP($A27, 'E4 TB Allocation Details'!$A$18:$L$214, MATCH("Demand ID", 'E4 TB Allocation Details'!$A$18:$L$18, 0),FALSE), 'E2 Allocators'!$B$15:$W$358, MATCH('O5 Details by Class &amp; Accounts'!Q$18, 'E2 Allocators'!$B$15:$W$15, 0),FALSE)*$F27), 0, VLOOKUP(VLOOKUP($A27, 'E4 TB Allocation Details'!$A$18:$L$214, MATCH("Demand ID", 'E4 TB Allocation Details'!$A$18:$L$18, 0),FALSE), 'E2 Allocators'!$B$15:$W$358, MATCH('O5 Details by Class &amp; Accounts'!Q$18, 'E2 Allocators'!$B$15:$W$15, 0),FALSE)*$F27)</f>
        <v>0</v>
      </c>
      <c r="R27" s="2186">
        <f>IF(ISERROR(VLOOKUP(VLOOKUP($A27, 'E4 TB Allocation Details'!$A$18:$L$214, MATCH("Demand ID", 'E4 TB Allocation Details'!$A$18:$L$18, 0),FALSE), 'E2 Allocators'!$B$15:$W$358, MATCH('O5 Details by Class &amp; Accounts'!R$18, 'E2 Allocators'!$B$15:$W$15, 0),FALSE)*$F27), 0, VLOOKUP(VLOOKUP($A27, 'E4 TB Allocation Details'!$A$18:$L$214, MATCH("Demand ID", 'E4 TB Allocation Details'!$A$18:$L$18, 0),FALSE), 'E2 Allocators'!$B$15:$W$358, MATCH('O5 Details by Class &amp; Accounts'!R$18, 'E2 Allocators'!$B$15:$W$15, 0),FALSE)*$F27)</f>
        <v>0</v>
      </c>
      <c r="S27" s="2186">
        <f>IF(ISERROR(VLOOKUP(VLOOKUP($A27, 'E4 TB Allocation Details'!$A$18:$L$214, MATCH("Demand ID", 'E4 TB Allocation Details'!$A$18:$L$18, 0),FALSE), 'E2 Allocators'!$B$15:$W$358, MATCH('O5 Details by Class &amp; Accounts'!S$18, 'E2 Allocators'!$B$15:$W$15, 0),FALSE)*$F27), 0, VLOOKUP(VLOOKUP($A27, 'E4 TB Allocation Details'!$A$18:$L$214, MATCH("Demand ID", 'E4 TB Allocation Details'!$A$18:$L$18, 0),FALSE), 'E2 Allocators'!$B$15:$W$358, MATCH('O5 Details by Class &amp; Accounts'!S$18, 'E2 Allocators'!$B$15:$W$15, 0),FALSE)*$F27)</f>
        <v>0</v>
      </c>
      <c r="T27" s="2186">
        <f>IF(ISERROR(VLOOKUP(VLOOKUP($A27, 'E4 TB Allocation Details'!$A$18:$L$214, MATCH("Demand ID", 'E4 TB Allocation Details'!$A$18:$L$18, 0),FALSE), 'E2 Allocators'!$B$15:$W$358, MATCH('O5 Details by Class &amp; Accounts'!T$18, 'E2 Allocators'!$B$15:$W$15, 0),FALSE)*$F27), 0, VLOOKUP(VLOOKUP($A27, 'E4 TB Allocation Details'!$A$18:$L$214, MATCH("Demand ID", 'E4 TB Allocation Details'!$A$18:$L$18, 0),FALSE), 'E2 Allocators'!$B$15:$W$358, MATCH('O5 Details by Class &amp; Accounts'!T$18, 'E2 Allocators'!$B$15:$W$15, 0),FALSE)*$F27)</f>
        <v>0</v>
      </c>
      <c r="U27" s="2186">
        <f>IF(ISERROR(VLOOKUP(VLOOKUP($A27, 'E4 TB Allocation Details'!$A$18:$L$214, MATCH("Demand ID", 'E4 TB Allocation Details'!$A$18:$L$18, 0),FALSE), 'E2 Allocators'!$B$15:$W$358, MATCH('O5 Details by Class &amp; Accounts'!U$18, 'E2 Allocators'!$B$15:$W$15, 0),FALSE)*$F27), 0, VLOOKUP(VLOOKUP($A27, 'E4 TB Allocation Details'!$A$18:$L$214, MATCH("Demand ID", 'E4 TB Allocation Details'!$A$18:$L$18, 0),FALSE), 'E2 Allocators'!$B$15:$W$358, MATCH('O5 Details by Class &amp; Accounts'!U$18, 'E2 Allocators'!$B$15:$W$15, 0),FALSE)*$F27)</f>
        <v>0</v>
      </c>
      <c r="V27" s="2186">
        <f>IF(ISERROR(VLOOKUP(VLOOKUP($A27, 'E4 TB Allocation Details'!$A$18:$L$214, MATCH("Demand ID", 'E4 TB Allocation Details'!$A$18:$L$18, 0),FALSE), 'E2 Allocators'!$B$15:$W$358, MATCH('O5 Details by Class &amp; Accounts'!V$18, 'E2 Allocators'!$B$15:$W$15, 0),FALSE)*$F27), 0, VLOOKUP(VLOOKUP($A27, 'E4 TB Allocation Details'!$A$18:$L$214, MATCH("Demand ID", 'E4 TB Allocation Details'!$A$18:$L$18, 0),FALSE), 'E2 Allocators'!$B$15:$W$358, MATCH('O5 Details by Class &amp; Accounts'!V$18, 'E2 Allocators'!$B$15:$W$15, 0),FALSE)*$F27)</f>
        <v>0</v>
      </c>
      <c r="W27" s="2186">
        <f>IF(ISERROR(VLOOKUP(VLOOKUP($A27, 'E4 TB Allocation Details'!$A$18:$L$214, MATCH("Demand ID", 'E4 TB Allocation Details'!$A$18:$L$18, 0),FALSE), 'E2 Allocators'!$B$15:$W$358, MATCH('O5 Details by Class &amp; Accounts'!W$18, 'E2 Allocators'!$B$15:$W$15, 0),FALSE)*$F27), 0, VLOOKUP(VLOOKUP($A27, 'E4 TB Allocation Details'!$A$18:$L$214, MATCH("Demand ID", 'E4 TB Allocation Details'!$A$18:$L$18, 0),FALSE), 'E2 Allocators'!$B$15:$W$358, MATCH('O5 Details by Class &amp; Accounts'!W$18, 'E2 Allocators'!$B$15:$W$15, 0),FALSE)*$F27)</f>
        <v>0</v>
      </c>
      <c r="X27" s="2186">
        <f>IF(ISERROR(VLOOKUP(VLOOKUP($A27, 'E4 TB Allocation Details'!$A$18:$L$214, MATCH("Demand ID", 'E4 TB Allocation Details'!$A$18:$L$18, 0),FALSE), 'E2 Allocators'!$B$15:$W$358, MATCH('O5 Details by Class &amp; Accounts'!X$18, 'E2 Allocators'!$B$15:$W$15, 0),FALSE)*$F27), 0, VLOOKUP(VLOOKUP($A27, 'E4 TB Allocation Details'!$A$18:$L$214, MATCH("Demand ID", 'E4 TB Allocation Details'!$A$18:$L$18, 0),FALSE), 'E2 Allocators'!$B$15:$W$358, MATCH('O5 Details by Class &amp; Accounts'!X$18, 'E2 Allocators'!$B$15:$W$15, 0),FALSE)*$F27)</f>
        <v>0</v>
      </c>
      <c r="Y27" s="2186">
        <f>IF(ISERROR(VLOOKUP(VLOOKUP($A27, 'E4 TB Allocation Details'!$A$18:$L$214, MATCH("Demand ID", 'E4 TB Allocation Details'!$A$18:$L$18, 0),FALSE), 'E2 Allocators'!$B$15:$W$358, MATCH('O5 Details by Class &amp; Accounts'!Y$18, 'E2 Allocators'!$B$15:$W$15, 0),FALSE)*$F27), 0, VLOOKUP(VLOOKUP($A27, 'E4 TB Allocation Details'!$A$18:$L$214, MATCH("Demand ID", 'E4 TB Allocation Details'!$A$18:$L$18, 0),FALSE), 'E2 Allocators'!$B$15:$W$358, MATCH('O5 Details by Class &amp; Accounts'!Y$18, 'E2 Allocators'!$B$15:$W$15, 0),FALSE)*$F27)</f>
        <v>0</v>
      </c>
      <c r="Z27" s="2186">
        <f>IF(ISERROR(VLOOKUP(VLOOKUP($A27, 'E4 TB Allocation Details'!$A$18:$L$214, MATCH("Demand ID", 'E4 TB Allocation Details'!$A$18:$L$18, 0),FALSE), 'E2 Allocators'!$B$15:$W$358, MATCH('O5 Details by Class &amp; Accounts'!Z$18, 'E2 Allocators'!$B$15:$W$15, 0),FALSE)*$F27), 0, VLOOKUP(VLOOKUP($A27, 'E4 TB Allocation Details'!$A$18:$L$214, MATCH("Demand ID", 'E4 TB Allocation Details'!$A$18:$L$18, 0),FALSE), 'E2 Allocators'!$B$15:$W$358, MATCH('O5 Details by Class &amp; Accounts'!Z$18, 'E2 Allocators'!$B$15:$W$15, 0),FALSE)*$F27)</f>
        <v>0</v>
      </c>
      <c r="AA27" s="2186">
        <f>IF(ISERROR(VLOOKUP(VLOOKUP($A27, 'E4 TB Allocation Details'!$A$18:$L$214, MATCH("Demand ID", 'E4 TB Allocation Details'!$A$18:$L$18, 0),FALSE), 'E2 Allocators'!$B$15:$W$358, MATCH('O5 Details by Class &amp; Accounts'!AA$18, 'E2 Allocators'!$B$15:$W$15, 0),FALSE)*$F27), 0, VLOOKUP(VLOOKUP($A27, 'E4 TB Allocation Details'!$A$18:$L$214, MATCH("Demand ID", 'E4 TB Allocation Details'!$A$18:$L$18, 0),FALSE), 'E2 Allocators'!$B$15:$W$358, MATCH('O5 Details by Class &amp; Accounts'!AA$18, 'E2 Allocators'!$B$15:$W$15, 0),FALSE)*$F27)</f>
        <v>0</v>
      </c>
      <c r="AB27" s="2186">
        <f>IF(ISERROR(VLOOKUP(VLOOKUP($A27, 'E4 TB Allocation Details'!$A$18:$L$214, MATCH("Demand ID", 'E4 TB Allocation Details'!$A$18:$L$18, 0),FALSE), 'E2 Allocators'!$B$15:$W$358, MATCH('O5 Details by Class &amp; Accounts'!AB$18, 'E2 Allocators'!$B$15:$W$15, 0),FALSE)*$F27), 0, VLOOKUP(VLOOKUP($A27, 'E4 TB Allocation Details'!$A$18:$L$214, MATCH("Demand ID", 'E4 TB Allocation Details'!$A$18:$L$18, 0),FALSE), 'E2 Allocators'!$B$15:$W$358, MATCH('O5 Details by Class &amp; Accounts'!AB$18, 'E2 Allocators'!$B$15:$W$15, 0),FALSE)*$F27)</f>
        <v>0</v>
      </c>
      <c r="AC27" s="2186">
        <f t="shared" si="1"/>
        <v>0</v>
      </c>
      <c r="AD27" s="2186">
        <f>IF(ISERROR(VLOOKUP(VLOOKUP($A27, 'E4 TB Allocation Details'!$A$18:$L$214, MATCH("Customer ID", 'E4 TB Allocation Details'!$A$18:$L$18, 0),FALSE), 'E2 Allocators'!$B$15:$W$358, MATCH('O5 Details by Class &amp; Accounts'!AD$18, 'E2 Allocators'!$B$15:$W$15, 0),FALSE)*$G27), 0, VLOOKUP(VLOOKUP($A27, 'E4 TB Allocation Details'!$A$18:$L$214, MATCH("Customer ID", 'E4 TB Allocation Details'!$A$18:$L$18, 0),FALSE), 'E2 Allocators'!$B$15:$W$358, MATCH('O5 Details by Class &amp; Accounts'!AD$18, 'E2 Allocators'!$B$15:$W$15, 0),FALSE)*$G27)</f>
        <v>0</v>
      </c>
      <c r="AE27" s="2186">
        <f>IF(ISERROR(VLOOKUP(VLOOKUP($A27, 'E4 TB Allocation Details'!$A$18:$L$214, MATCH("Customer ID", 'E4 TB Allocation Details'!$A$18:$L$18, 0),FALSE), 'E2 Allocators'!$B$15:$W$358, MATCH('O5 Details by Class &amp; Accounts'!AE$18, 'E2 Allocators'!$B$15:$W$15, 0),FALSE)*$G27), 0, VLOOKUP(VLOOKUP($A27, 'E4 TB Allocation Details'!$A$18:$L$214, MATCH("Customer ID", 'E4 TB Allocation Details'!$A$18:$L$18, 0),FALSE), 'E2 Allocators'!$B$15:$W$358, MATCH('O5 Details by Class &amp; Accounts'!AE$18, 'E2 Allocators'!$B$15:$W$15, 0),FALSE)*$G27)</f>
        <v>0</v>
      </c>
      <c r="AF27" s="2186">
        <f>IF(ISERROR(VLOOKUP(VLOOKUP($A27, 'E4 TB Allocation Details'!$A$18:$L$214, MATCH("Customer ID", 'E4 TB Allocation Details'!$A$18:$L$18, 0),FALSE), 'E2 Allocators'!$B$15:$W$358, MATCH('O5 Details by Class &amp; Accounts'!AF$18, 'E2 Allocators'!$B$15:$W$15, 0),FALSE)*$G27), 0, VLOOKUP(VLOOKUP($A27, 'E4 TB Allocation Details'!$A$18:$L$214, MATCH("Customer ID", 'E4 TB Allocation Details'!$A$18:$L$18, 0),FALSE), 'E2 Allocators'!$B$15:$W$358, MATCH('O5 Details by Class &amp; Accounts'!AF$18, 'E2 Allocators'!$B$15:$W$15, 0),FALSE)*$G27)</f>
        <v>0</v>
      </c>
      <c r="AG27" s="2186">
        <f>IF(ISERROR(VLOOKUP(VLOOKUP($A27, 'E4 TB Allocation Details'!$A$18:$L$214, MATCH("Customer ID", 'E4 TB Allocation Details'!$A$18:$L$18, 0),FALSE), 'E2 Allocators'!$B$15:$W$358, MATCH('O5 Details by Class &amp; Accounts'!AG$18, 'E2 Allocators'!$B$15:$W$15, 0),FALSE)*$G27), 0, VLOOKUP(VLOOKUP($A27, 'E4 TB Allocation Details'!$A$18:$L$214, MATCH("Customer ID", 'E4 TB Allocation Details'!$A$18:$L$18, 0),FALSE), 'E2 Allocators'!$B$15:$W$358, MATCH('O5 Details by Class &amp; Accounts'!AG$18, 'E2 Allocators'!$B$15:$W$15, 0),FALSE)*$G27)</f>
        <v>0</v>
      </c>
      <c r="AH27" s="2186">
        <f>IF(ISERROR(VLOOKUP(VLOOKUP($A27, 'E4 TB Allocation Details'!$A$18:$L$214, MATCH("Customer ID", 'E4 TB Allocation Details'!$A$18:$L$18, 0),FALSE), 'E2 Allocators'!$B$15:$W$358, MATCH('O5 Details by Class &amp; Accounts'!AH$18, 'E2 Allocators'!$B$15:$W$15, 0),FALSE)*$G27), 0, VLOOKUP(VLOOKUP($A27, 'E4 TB Allocation Details'!$A$18:$L$214, MATCH("Customer ID", 'E4 TB Allocation Details'!$A$18:$L$18, 0),FALSE), 'E2 Allocators'!$B$15:$W$358, MATCH('O5 Details by Class &amp; Accounts'!AH$18, 'E2 Allocators'!$B$15:$W$15, 0),FALSE)*$G27)</f>
        <v>0</v>
      </c>
      <c r="AI27" s="2186">
        <f>IF(ISERROR(VLOOKUP(VLOOKUP($A27, 'E4 TB Allocation Details'!$A$18:$L$214, MATCH("Customer ID", 'E4 TB Allocation Details'!$A$18:$L$18, 0),FALSE), 'E2 Allocators'!$B$15:$W$358, MATCH('O5 Details by Class &amp; Accounts'!AI$18, 'E2 Allocators'!$B$15:$W$15, 0),FALSE)*$G27), 0, VLOOKUP(VLOOKUP($A27, 'E4 TB Allocation Details'!$A$18:$L$214, MATCH("Customer ID", 'E4 TB Allocation Details'!$A$18:$L$18, 0),FALSE), 'E2 Allocators'!$B$15:$W$358, MATCH('O5 Details by Class &amp; Accounts'!AI$18, 'E2 Allocators'!$B$15:$W$15, 0),FALSE)*$G27)</f>
        <v>0</v>
      </c>
      <c r="AJ27" s="2186">
        <f>IF(ISERROR(VLOOKUP(VLOOKUP($A27, 'E4 TB Allocation Details'!$A$18:$L$214, MATCH("Customer ID", 'E4 TB Allocation Details'!$A$18:$L$18, 0),FALSE), 'E2 Allocators'!$B$15:$W$358, MATCH('O5 Details by Class &amp; Accounts'!AJ$18, 'E2 Allocators'!$B$15:$W$15, 0),FALSE)*$G27), 0, VLOOKUP(VLOOKUP($A27, 'E4 TB Allocation Details'!$A$18:$L$214, MATCH("Customer ID", 'E4 TB Allocation Details'!$A$18:$L$18, 0),FALSE), 'E2 Allocators'!$B$15:$W$358, MATCH('O5 Details by Class &amp; Accounts'!AJ$18, 'E2 Allocators'!$B$15:$W$15, 0),FALSE)*$G27)</f>
        <v>0</v>
      </c>
      <c r="AK27" s="2186">
        <f>IF(ISERROR(VLOOKUP(VLOOKUP($A27, 'E4 TB Allocation Details'!$A$18:$L$214, MATCH("Customer ID", 'E4 TB Allocation Details'!$A$18:$L$18, 0),FALSE), 'E2 Allocators'!$B$15:$W$358, MATCH('O5 Details by Class &amp; Accounts'!AK$18, 'E2 Allocators'!$B$15:$W$15, 0),FALSE)*$G27), 0, VLOOKUP(VLOOKUP($A27, 'E4 TB Allocation Details'!$A$18:$L$214, MATCH("Customer ID", 'E4 TB Allocation Details'!$A$18:$L$18, 0),FALSE), 'E2 Allocators'!$B$15:$W$358, MATCH('O5 Details by Class &amp; Accounts'!AK$18, 'E2 Allocators'!$B$15:$W$15, 0),FALSE)*$G27)</f>
        <v>0</v>
      </c>
      <c r="AL27" s="2186">
        <f>IF(ISERROR(VLOOKUP(VLOOKUP($A27, 'E4 TB Allocation Details'!$A$18:$L$214, MATCH("Customer ID", 'E4 TB Allocation Details'!$A$18:$L$18, 0),FALSE), 'E2 Allocators'!$B$15:$W$358, MATCH('O5 Details by Class &amp; Accounts'!AL$18, 'E2 Allocators'!$B$15:$W$15, 0),FALSE)*$G27), 0, VLOOKUP(VLOOKUP($A27, 'E4 TB Allocation Details'!$A$18:$L$214, MATCH("Customer ID", 'E4 TB Allocation Details'!$A$18:$L$18, 0),FALSE), 'E2 Allocators'!$B$15:$W$358, MATCH('O5 Details by Class &amp; Accounts'!AL$18, 'E2 Allocators'!$B$15:$W$15, 0),FALSE)*$G27)</f>
        <v>0</v>
      </c>
      <c r="AM27" s="2186">
        <f>IF(ISERROR(VLOOKUP(VLOOKUP($A27, 'E4 TB Allocation Details'!$A$18:$L$214, MATCH("Customer ID", 'E4 TB Allocation Details'!$A$18:$L$18, 0),FALSE), 'E2 Allocators'!$B$15:$W$358, MATCH('O5 Details by Class &amp; Accounts'!AM$18, 'E2 Allocators'!$B$15:$W$15, 0),FALSE)*$G27), 0, VLOOKUP(VLOOKUP($A27, 'E4 TB Allocation Details'!$A$18:$L$214, MATCH("Customer ID", 'E4 TB Allocation Details'!$A$18:$L$18, 0),FALSE), 'E2 Allocators'!$B$15:$W$358, MATCH('O5 Details by Class &amp; Accounts'!AM$18, 'E2 Allocators'!$B$15:$W$15, 0),FALSE)*$G27)</f>
        <v>0</v>
      </c>
      <c r="AN27" s="2186">
        <f>IF(ISERROR(VLOOKUP(VLOOKUP($A27, 'E4 TB Allocation Details'!$A$18:$L$214, MATCH("Customer ID", 'E4 TB Allocation Details'!$A$18:$L$18, 0),FALSE), 'E2 Allocators'!$B$15:$W$358, MATCH('O5 Details by Class &amp; Accounts'!AN$18, 'E2 Allocators'!$B$15:$W$15, 0),FALSE)*$G27), 0, VLOOKUP(VLOOKUP($A27, 'E4 TB Allocation Details'!$A$18:$L$214, MATCH("Customer ID", 'E4 TB Allocation Details'!$A$18:$L$18, 0),FALSE), 'E2 Allocators'!$B$15:$W$358, MATCH('O5 Details by Class &amp; Accounts'!AN$18, 'E2 Allocators'!$B$15:$W$15, 0),FALSE)*$G27)</f>
        <v>0</v>
      </c>
      <c r="AO27" s="2186">
        <f>IF(ISERROR(VLOOKUP(VLOOKUP($A27, 'E4 TB Allocation Details'!$A$18:$L$214, MATCH("Customer ID", 'E4 TB Allocation Details'!$A$18:$L$18, 0),FALSE), 'E2 Allocators'!$B$15:$W$358, MATCH('O5 Details by Class &amp; Accounts'!AO$18, 'E2 Allocators'!$B$15:$W$15, 0),FALSE)*$G27), 0, VLOOKUP(VLOOKUP($A27, 'E4 TB Allocation Details'!$A$18:$L$214, MATCH("Customer ID", 'E4 TB Allocation Details'!$A$18:$L$18, 0),FALSE), 'E2 Allocators'!$B$15:$W$358, MATCH('O5 Details by Class &amp; Accounts'!AO$18, 'E2 Allocators'!$B$15:$W$15, 0),FALSE)*$G27)</f>
        <v>0</v>
      </c>
      <c r="AP27" s="2186">
        <f>IF(ISERROR(VLOOKUP(VLOOKUP($A27, 'E4 TB Allocation Details'!$A$18:$L$214, MATCH("Customer ID", 'E4 TB Allocation Details'!$A$18:$L$18, 0),FALSE), 'E2 Allocators'!$B$15:$W$358, MATCH('O5 Details by Class &amp; Accounts'!AP$18, 'E2 Allocators'!$B$15:$W$15, 0),FALSE)*$G27), 0, VLOOKUP(VLOOKUP($A27, 'E4 TB Allocation Details'!$A$18:$L$214, MATCH("Customer ID", 'E4 TB Allocation Details'!$A$18:$L$18, 0),FALSE), 'E2 Allocators'!$B$15:$W$358, MATCH('O5 Details by Class &amp; Accounts'!AP$18, 'E2 Allocators'!$B$15:$W$15, 0),FALSE)*$G27)</f>
        <v>0</v>
      </c>
      <c r="AQ27" s="2186">
        <f>IF(ISERROR(VLOOKUP(VLOOKUP($A27, 'E4 TB Allocation Details'!$A$18:$L$214, MATCH("Customer ID", 'E4 TB Allocation Details'!$A$18:$L$18, 0),FALSE), 'E2 Allocators'!$B$15:$W$358, MATCH('O5 Details by Class &amp; Accounts'!AQ$18, 'E2 Allocators'!$B$15:$W$15, 0),FALSE)*$G27), 0, VLOOKUP(VLOOKUP($A27, 'E4 TB Allocation Details'!$A$18:$L$214, MATCH("Customer ID", 'E4 TB Allocation Details'!$A$18:$L$18, 0),FALSE), 'E2 Allocators'!$B$15:$W$358, MATCH('O5 Details by Class &amp; Accounts'!AQ$18, 'E2 Allocators'!$B$15:$W$15, 0),FALSE)*$G27)</f>
        <v>0</v>
      </c>
      <c r="AR27" s="2186">
        <f>IF(ISERROR(VLOOKUP(VLOOKUP($A27, 'E4 TB Allocation Details'!$A$18:$L$214, MATCH("Customer ID", 'E4 TB Allocation Details'!$A$18:$L$18, 0),FALSE), 'E2 Allocators'!$B$15:$W$358, MATCH('O5 Details by Class &amp; Accounts'!AR$18, 'E2 Allocators'!$B$15:$W$15, 0),FALSE)*$G27), 0, VLOOKUP(VLOOKUP($A27, 'E4 TB Allocation Details'!$A$18:$L$214, MATCH("Customer ID", 'E4 TB Allocation Details'!$A$18:$L$18, 0),FALSE), 'E2 Allocators'!$B$15:$W$358, MATCH('O5 Details by Class &amp; Accounts'!AR$18, 'E2 Allocators'!$B$15:$W$15, 0),FALSE)*$G27)</f>
        <v>0</v>
      </c>
      <c r="AS27" s="2186">
        <f>IF(ISERROR(VLOOKUP(VLOOKUP($A27, 'E4 TB Allocation Details'!$A$18:$L$214, MATCH("Customer ID", 'E4 TB Allocation Details'!$A$18:$L$18, 0),FALSE), 'E2 Allocators'!$B$15:$W$358, MATCH('O5 Details by Class &amp; Accounts'!AS$18, 'E2 Allocators'!$B$15:$W$15, 0),FALSE)*$G27), 0, VLOOKUP(VLOOKUP($A27, 'E4 TB Allocation Details'!$A$18:$L$214, MATCH("Customer ID", 'E4 TB Allocation Details'!$A$18:$L$18, 0),FALSE), 'E2 Allocators'!$B$15:$W$358, MATCH('O5 Details by Class &amp; Accounts'!AS$18, 'E2 Allocators'!$B$15:$W$15, 0),FALSE)*$G27)</f>
        <v>0</v>
      </c>
      <c r="AT27" s="2186">
        <f>IF(ISERROR(VLOOKUP(VLOOKUP($A27, 'E4 TB Allocation Details'!$A$18:$L$214, MATCH("Customer ID", 'E4 TB Allocation Details'!$A$18:$L$18, 0),FALSE), 'E2 Allocators'!$B$15:$W$358, MATCH('O5 Details by Class &amp; Accounts'!AT$18, 'E2 Allocators'!$B$15:$W$15, 0),FALSE)*$G27), 0, VLOOKUP(VLOOKUP($A27, 'E4 TB Allocation Details'!$A$18:$L$214, MATCH("Customer ID", 'E4 TB Allocation Details'!$A$18:$L$18, 0),FALSE), 'E2 Allocators'!$B$15:$W$358, MATCH('O5 Details by Class &amp; Accounts'!AT$18, 'E2 Allocators'!$B$15:$W$15, 0),FALSE)*$G27)</f>
        <v>0</v>
      </c>
      <c r="AU27" s="2186">
        <f>IF(ISERROR(VLOOKUP(VLOOKUP($A27, 'E4 TB Allocation Details'!$A$18:$L$214, MATCH("Customer ID", 'E4 TB Allocation Details'!$A$18:$L$18, 0),FALSE), 'E2 Allocators'!$B$15:$W$358, MATCH('O5 Details by Class &amp; Accounts'!AU$18, 'E2 Allocators'!$B$15:$W$15, 0),FALSE)*$G27), 0, VLOOKUP(VLOOKUP($A27, 'E4 TB Allocation Details'!$A$18:$L$214, MATCH("Customer ID", 'E4 TB Allocation Details'!$A$18:$L$18, 0),FALSE), 'E2 Allocators'!$B$15:$W$358, MATCH('O5 Details by Class &amp; Accounts'!AU$18, 'E2 Allocators'!$B$15:$W$15, 0),FALSE)*$G27)</f>
        <v>0</v>
      </c>
      <c r="AV27" s="2186">
        <f>IF(ISERROR(VLOOKUP(VLOOKUP($A27, 'E4 TB Allocation Details'!$A$18:$L$214, MATCH("Customer ID", 'E4 TB Allocation Details'!$A$18:$L$18, 0),FALSE), 'E2 Allocators'!$B$15:$W$358, MATCH('O5 Details by Class &amp; Accounts'!AV$18, 'E2 Allocators'!$B$15:$W$15, 0),FALSE)*$G27), 0, VLOOKUP(VLOOKUP($A27, 'E4 TB Allocation Details'!$A$18:$L$214, MATCH("Customer ID", 'E4 TB Allocation Details'!$A$18:$L$18, 0),FALSE), 'E2 Allocators'!$B$15:$W$358, MATCH('O5 Details by Class &amp; Accounts'!AV$18, 'E2 Allocators'!$B$15:$W$15, 0),FALSE)*$G27)</f>
        <v>0</v>
      </c>
      <c r="AW27" s="2186">
        <f>IF(ISERROR(VLOOKUP(VLOOKUP($A27, 'E4 TB Allocation Details'!$A$18:$L$214, MATCH("Customer ID", 'E4 TB Allocation Details'!$A$18:$L$18, 0),FALSE), 'E2 Allocators'!$B$15:$W$358, MATCH('O5 Details by Class &amp; Accounts'!AW$18, 'E2 Allocators'!$B$15:$W$15, 0),FALSE)*$G27), 0, VLOOKUP(VLOOKUP($A27, 'E4 TB Allocation Details'!$A$18:$L$214, MATCH("Customer ID", 'E4 TB Allocation Details'!$A$18:$L$18, 0),FALSE), 'E2 Allocators'!$B$15:$W$358, MATCH('O5 Details by Class &amp; Accounts'!AW$18, 'E2 Allocators'!$B$15:$W$15, 0),FALSE)*$G27)</f>
        <v>0</v>
      </c>
      <c r="AX27" s="2186">
        <f t="shared" si="2"/>
        <v>0</v>
      </c>
      <c r="AY27" s="2186">
        <f>IF(ISERROR(VLOOKUP(VLOOKUP($A27, 'E4 TB Allocation Details'!$A$18:$L$214, MATCH("Misc ID", 'E4 TB Allocation Details'!$A$18:$L$18, 0),FALSE), 'E2 Allocators'!$B$15:$W$358, MATCH('O5 Details by Class &amp; Accounts'!AY$18, 'E2 Allocators'!$B$15:$W$15, 0),FALSE)*$E27), 0, VLOOKUP(VLOOKUP($A27, 'E4 TB Allocation Details'!$A$18:$L$214, MATCH("Misc ID", 'E4 TB Allocation Details'!$A$18:$L$18, 0),FALSE), 'E2 Allocators'!$B$15:$W$358, MATCH('O5 Details by Class &amp; Accounts'!AY$18, 'E2 Allocators'!$B$15:$W$15, 0),FALSE)*$E27)</f>
        <v>0</v>
      </c>
      <c r="AZ27" s="2186">
        <f>IF(ISERROR(VLOOKUP(VLOOKUP($A27, 'E4 TB Allocation Details'!$A$18:$L$214, MATCH("Misc ID", 'E4 TB Allocation Details'!$A$18:$L$18, 0),FALSE), 'E2 Allocators'!$B$15:$W$358, MATCH('O5 Details by Class &amp; Accounts'!AZ$18, 'E2 Allocators'!$B$15:$W$15, 0),FALSE)*$E27), 0, VLOOKUP(VLOOKUP($A27, 'E4 TB Allocation Details'!$A$18:$L$214, MATCH("Misc ID", 'E4 TB Allocation Details'!$A$18:$L$18, 0),FALSE), 'E2 Allocators'!$B$15:$W$358, MATCH('O5 Details by Class &amp; Accounts'!AZ$18, 'E2 Allocators'!$B$15:$W$15, 0),FALSE)*$E27)</f>
        <v>0</v>
      </c>
      <c r="BA27" s="2186">
        <f>IF(ISERROR(VLOOKUP(VLOOKUP($A27, 'E4 TB Allocation Details'!$A$18:$L$214, MATCH("Misc ID", 'E4 TB Allocation Details'!$A$18:$L$18, 0),FALSE), 'E2 Allocators'!$B$15:$W$358, MATCH('O5 Details by Class &amp; Accounts'!BA$18, 'E2 Allocators'!$B$15:$W$15, 0),FALSE)*$E27), 0, VLOOKUP(VLOOKUP($A27, 'E4 TB Allocation Details'!$A$18:$L$214, MATCH("Misc ID", 'E4 TB Allocation Details'!$A$18:$L$18, 0),FALSE), 'E2 Allocators'!$B$15:$W$358, MATCH('O5 Details by Class &amp; Accounts'!BA$18, 'E2 Allocators'!$B$15:$W$15, 0),FALSE)*$E27)</f>
        <v>0</v>
      </c>
      <c r="BB27" s="2186">
        <f>IF(ISERROR(VLOOKUP(VLOOKUP($A27, 'E4 TB Allocation Details'!$A$18:$L$214, MATCH("Misc ID", 'E4 TB Allocation Details'!$A$18:$L$18, 0),FALSE), 'E2 Allocators'!$B$15:$W$358, MATCH('O5 Details by Class &amp; Accounts'!BB$18, 'E2 Allocators'!$B$15:$W$15, 0),FALSE)*$E27), 0, VLOOKUP(VLOOKUP($A27, 'E4 TB Allocation Details'!$A$18:$L$214, MATCH("Misc ID", 'E4 TB Allocation Details'!$A$18:$L$18, 0),FALSE), 'E2 Allocators'!$B$15:$W$358, MATCH('O5 Details by Class &amp; Accounts'!BB$18, 'E2 Allocators'!$B$15:$W$15, 0),FALSE)*$E27)</f>
        <v>0</v>
      </c>
      <c r="BC27" s="2186">
        <f>IF(ISERROR(VLOOKUP(VLOOKUP($A27, 'E4 TB Allocation Details'!$A$18:$L$214, MATCH("Misc ID", 'E4 TB Allocation Details'!$A$18:$L$18, 0),FALSE), 'E2 Allocators'!$B$15:$W$358, MATCH('O5 Details by Class &amp; Accounts'!BC$18, 'E2 Allocators'!$B$15:$W$15, 0),FALSE)*$E27), 0, VLOOKUP(VLOOKUP($A27, 'E4 TB Allocation Details'!$A$18:$L$214, MATCH("Misc ID", 'E4 TB Allocation Details'!$A$18:$L$18, 0),FALSE), 'E2 Allocators'!$B$15:$W$358, MATCH('O5 Details by Class &amp; Accounts'!BC$18, 'E2 Allocators'!$B$15:$W$15, 0),FALSE)*$E27)</f>
        <v>0</v>
      </c>
      <c r="BD27" s="2186">
        <f>IF(ISERROR(VLOOKUP(VLOOKUP($A27, 'E4 TB Allocation Details'!$A$18:$L$214, MATCH("Misc ID", 'E4 TB Allocation Details'!$A$18:$L$18, 0),FALSE), 'E2 Allocators'!$B$15:$W$358, MATCH('O5 Details by Class &amp; Accounts'!BD$18, 'E2 Allocators'!$B$15:$W$15, 0),FALSE)*$E27), 0, VLOOKUP(VLOOKUP($A27, 'E4 TB Allocation Details'!$A$18:$L$214, MATCH("Misc ID", 'E4 TB Allocation Details'!$A$18:$L$18, 0),FALSE), 'E2 Allocators'!$B$15:$W$358, MATCH('O5 Details by Class &amp; Accounts'!BD$18, 'E2 Allocators'!$B$15:$W$15, 0),FALSE)*$E27)</f>
        <v>0</v>
      </c>
      <c r="BE27" s="2186">
        <f>IF(ISERROR(VLOOKUP(VLOOKUP($A27, 'E4 TB Allocation Details'!$A$18:$L$214, MATCH("Misc ID", 'E4 TB Allocation Details'!$A$18:$L$18, 0),FALSE), 'E2 Allocators'!$B$15:$W$358, MATCH('O5 Details by Class &amp; Accounts'!BE$18, 'E2 Allocators'!$B$15:$W$15, 0),FALSE)*$E27), 0, VLOOKUP(VLOOKUP($A27, 'E4 TB Allocation Details'!$A$18:$L$214, MATCH("Misc ID", 'E4 TB Allocation Details'!$A$18:$L$18, 0),FALSE), 'E2 Allocators'!$B$15:$W$358, MATCH('O5 Details by Class &amp; Accounts'!BE$18, 'E2 Allocators'!$B$15:$W$15, 0),FALSE)*$E27)</f>
        <v>0</v>
      </c>
      <c r="BF27" s="2186">
        <f>IF(ISERROR(VLOOKUP(VLOOKUP($A27, 'E4 TB Allocation Details'!$A$18:$L$214, MATCH("Misc ID", 'E4 TB Allocation Details'!$A$18:$L$18, 0),FALSE), 'E2 Allocators'!$B$15:$W$358, MATCH('O5 Details by Class &amp; Accounts'!BF$18, 'E2 Allocators'!$B$15:$W$15, 0),FALSE)*$E27), 0, VLOOKUP(VLOOKUP($A27, 'E4 TB Allocation Details'!$A$18:$L$214, MATCH("Misc ID", 'E4 TB Allocation Details'!$A$18:$L$18, 0),FALSE), 'E2 Allocators'!$B$15:$W$358, MATCH('O5 Details by Class &amp; Accounts'!BF$18, 'E2 Allocators'!$B$15:$W$15, 0),FALSE)*$E27)</f>
        <v>0</v>
      </c>
      <c r="BG27" s="2186">
        <f>IF(ISERROR(VLOOKUP(VLOOKUP($A27, 'E4 TB Allocation Details'!$A$18:$L$214, MATCH("Misc ID", 'E4 TB Allocation Details'!$A$18:$L$18, 0),FALSE), 'E2 Allocators'!$B$15:$W$358, MATCH('O5 Details by Class &amp; Accounts'!BG$18, 'E2 Allocators'!$B$15:$W$15, 0),FALSE)*$E27), 0, VLOOKUP(VLOOKUP($A27, 'E4 TB Allocation Details'!$A$18:$L$214, MATCH("Misc ID", 'E4 TB Allocation Details'!$A$18:$L$18, 0),FALSE), 'E2 Allocators'!$B$15:$W$358, MATCH('O5 Details by Class &amp; Accounts'!BG$18, 'E2 Allocators'!$B$15:$W$15, 0),FALSE)*$E27)</f>
        <v>0</v>
      </c>
      <c r="BH27" s="2186">
        <f>IF(ISERROR(VLOOKUP(VLOOKUP($A27, 'E4 TB Allocation Details'!$A$18:$L$214, MATCH("Misc ID", 'E4 TB Allocation Details'!$A$18:$L$18, 0),FALSE), 'E2 Allocators'!$B$15:$W$358, MATCH('O5 Details by Class &amp; Accounts'!BH$18, 'E2 Allocators'!$B$15:$W$15, 0),FALSE)*$E27), 0, VLOOKUP(VLOOKUP($A27, 'E4 TB Allocation Details'!$A$18:$L$214, MATCH("Misc ID", 'E4 TB Allocation Details'!$A$18:$L$18, 0),FALSE), 'E2 Allocators'!$B$15:$W$358, MATCH('O5 Details by Class &amp; Accounts'!BH$18, 'E2 Allocators'!$B$15:$W$15, 0),FALSE)*$E27)</f>
        <v>0</v>
      </c>
      <c r="BI27" s="2186">
        <f>IF(ISERROR(VLOOKUP(VLOOKUP($A27, 'E4 TB Allocation Details'!$A$18:$L$214, MATCH("Misc ID", 'E4 TB Allocation Details'!$A$18:$L$18, 0),FALSE), 'E2 Allocators'!$B$15:$W$358, MATCH('O5 Details by Class &amp; Accounts'!BI$18, 'E2 Allocators'!$B$15:$W$15, 0),FALSE)*$E27), 0, VLOOKUP(VLOOKUP($A27, 'E4 TB Allocation Details'!$A$18:$L$214, MATCH("Misc ID", 'E4 TB Allocation Details'!$A$18:$L$18, 0),FALSE), 'E2 Allocators'!$B$15:$W$358, MATCH('O5 Details by Class &amp; Accounts'!BI$18, 'E2 Allocators'!$B$15:$W$15, 0),FALSE)*$E27)</f>
        <v>0</v>
      </c>
      <c r="BJ27" s="2186">
        <f>IF(ISERROR(VLOOKUP(VLOOKUP($A27, 'E4 TB Allocation Details'!$A$18:$L$214, MATCH("Misc ID", 'E4 TB Allocation Details'!$A$18:$L$18, 0),FALSE), 'E2 Allocators'!$B$15:$W$358, MATCH('O5 Details by Class &amp; Accounts'!BJ$18, 'E2 Allocators'!$B$15:$W$15, 0),FALSE)*$E27), 0, VLOOKUP(VLOOKUP($A27, 'E4 TB Allocation Details'!$A$18:$L$214, MATCH("Misc ID", 'E4 TB Allocation Details'!$A$18:$L$18, 0),FALSE), 'E2 Allocators'!$B$15:$W$358, MATCH('O5 Details by Class &amp; Accounts'!BJ$18, 'E2 Allocators'!$B$15:$W$15, 0),FALSE)*$E27)</f>
        <v>0</v>
      </c>
      <c r="BK27" s="2186">
        <f>IF(ISERROR(VLOOKUP(VLOOKUP($A27, 'E4 TB Allocation Details'!$A$18:$L$214, MATCH("Misc ID", 'E4 TB Allocation Details'!$A$18:$L$18, 0),FALSE), 'E2 Allocators'!$B$15:$W$358, MATCH('O5 Details by Class &amp; Accounts'!BK$18, 'E2 Allocators'!$B$15:$W$15, 0),FALSE)*$E27), 0, VLOOKUP(VLOOKUP($A27, 'E4 TB Allocation Details'!$A$18:$L$214, MATCH("Misc ID", 'E4 TB Allocation Details'!$A$18:$L$18, 0),FALSE), 'E2 Allocators'!$B$15:$W$358, MATCH('O5 Details by Class &amp; Accounts'!BK$18, 'E2 Allocators'!$B$15:$W$15, 0),FALSE)*$E27)</f>
        <v>0</v>
      </c>
      <c r="BL27" s="2186">
        <f>IF(ISERROR(VLOOKUP(VLOOKUP($A27, 'E4 TB Allocation Details'!$A$18:$L$214, MATCH("Misc ID", 'E4 TB Allocation Details'!$A$18:$L$18, 0),FALSE), 'E2 Allocators'!$B$15:$W$358, MATCH('O5 Details by Class &amp; Accounts'!BL$18, 'E2 Allocators'!$B$15:$W$15, 0),FALSE)*$E27), 0, VLOOKUP(VLOOKUP($A27, 'E4 TB Allocation Details'!$A$18:$L$214, MATCH("Misc ID", 'E4 TB Allocation Details'!$A$18:$L$18, 0),FALSE), 'E2 Allocators'!$B$15:$W$358, MATCH('O5 Details by Class &amp; Accounts'!BL$18, 'E2 Allocators'!$B$15:$W$15, 0),FALSE)*$E27)</f>
        <v>0</v>
      </c>
      <c r="BM27" s="2186">
        <f>IF(ISERROR(VLOOKUP(VLOOKUP($A27, 'E4 TB Allocation Details'!$A$18:$L$214, MATCH("Misc ID", 'E4 TB Allocation Details'!$A$18:$L$18, 0),FALSE), 'E2 Allocators'!$B$15:$W$358, MATCH('O5 Details by Class &amp; Accounts'!BM$18, 'E2 Allocators'!$B$15:$W$15, 0),FALSE)*$E27), 0, VLOOKUP(VLOOKUP($A27, 'E4 TB Allocation Details'!$A$18:$L$214, MATCH("Misc ID", 'E4 TB Allocation Details'!$A$18:$L$18, 0),FALSE), 'E2 Allocators'!$B$15:$W$358, MATCH('O5 Details by Class &amp; Accounts'!BM$18, 'E2 Allocators'!$B$15:$W$15, 0),FALSE)*$E27)</f>
        <v>0</v>
      </c>
      <c r="BN27" s="2186">
        <f>IF(ISERROR(VLOOKUP(VLOOKUP($A27, 'E4 TB Allocation Details'!$A$18:$L$214, MATCH("Misc ID", 'E4 TB Allocation Details'!$A$18:$L$18, 0),FALSE), 'E2 Allocators'!$B$15:$W$358, MATCH('O5 Details by Class &amp; Accounts'!BN$18, 'E2 Allocators'!$B$15:$W$15, 0),FALSE)*$E27), 0, VLOOKUP(VLOOKUP($A27, 'E4 TB Allocation Details'!$A$18:$L$214, MATCH("Misc ID", 'E4 TB Allocation Details'!$A$18:$L$18, 0),FALSE), 'E2 Allocators'!$B$15:$W$358, MATCH('O5 Details by Class &amp; Accounts'!BN$18, 'E2 Allocators'!$B$15:$W$15, 0),FALSE)*$E27)</f>
        <v>0</v>
      </c>
      <c r="BO27" s="2186">
        <f>IF(ISERROR(VLOOKUP(VLOOKUP($A27, 'E4 TB Allocation Details'!$A$18:$L$214, MATCH("Misc ID", 'E4 TB Allocation Details'!$A$18:$L$18, 0),FALSE), 'E2 Allocators'!$B$15:$W$358, MATCH('O5 Details by Class &amp; Accounts'!BO$18, 'E2 Allocators'!$B$15:$W$15, 0),FALSE)*$E27), 0, VLOOKUP(VLOOKUP($A27, 'E4 TB Allocation Details'!$A$18:$L$214, MATCH("Misc ID", 'E4 TB Allocation Details'!$A$18:$L$18, 0),FALSE), 'E2 Allocators'!$B$15:$W$358, MATCH('O5 Details by Class &amp; Accounts'!BO$18, 'E2 Allocators'!$B$15:$W$15, 0),FALSE)*$E27)</f>
        <v>0</v>
      </c>
      <c r="BP27" s="2186">
        <f>IF(ISERROR(VLOOKUP(VLOOKUP($A27, 'E4 TB Allocation Details'!$A$18:$L$214, MATCH("Misc ID", 'E4 TB Allocation Details'!$A$18:$L$18, 0),FALSE), 'E2 Allocators'!$B$15:$W$358, MATCH('O5 Details by Class &amp; Accounts'!BP$18, 'E2 Allocators'!$B$15:$W$15, 0),FALSE)*$E27), 0, VLOOKUP(VLOOKUP($A27, 'E4 TB Allocation Details'!$A$18:$L$214, MATCH("Misc ID", 'E4 TB Allocation Details'!$A$18:$L$18, 0),FALSE), 'E2 Allocators'!$B$15:$W$358, MATCH('O5 Details by Class &amp; Accounts'!BP$18, 'E2 Allocators'!$B$15:$W$15, 0),FALSE)*$E27)</f>
        <v>0</v>
      </c>
      <c r="BQ27" s="2186">
        <f>IF(ISERROR(VLOOKUP(VLOOKUP($A27, 'E4 TB Allocation Details'!$A$18:$L$214, MATCH("Misc ID", 'E4 TB Allocation Details'!$A$18:$L$18, 0),FALSE), 'E2 Allocators'!$B$15:$W$358, MATCH('O5 Details by Class &amp; Accounts'!BQ$18, 'E2 Allocators'!$B$15:$W$15, 0),FALSE)*$E27), 0, VLOOKUP(VLOOKUP($A27, 'E4 TB Allocation Details'!$A$18:$L$214, MATCH("Misc ID", 'E4 TB Allocation Details'!$A$18:$L$18, 0),FALSE), 'E2 Allocators'!$B$15:$W$358, MATCH('O5 Details by Class &amp; Accounts'!BQ$18, 'E2 Allocators'!$B$15:$W$15, 0),FALSE)*$E27)</f>
        <v>0</v>
      </c>
      <c r="BR27" s="2186">
        <f>IF(ISERROR(VLOOKUP(VLOOKUP($A27, 'E4 TB Allocation Details'!$A$18:$L$214, MATCH("Misc ID", 'E4 TB Allocation Details'!$A$18:$L$18, 0),FALSE), 'E2 Allocators'!$B$15:$W$358, MATCH('O5 Details by Class &amp; Accounts'!BR$18, 'E2 Allocators'!$B$15:$W$15, 0),FALSE)*$E27), 0, VLOOKUP(VLOOKUP($A27, 'E4 TB Allocation Details'!$A$18:$L$214, MATCH("Misc ID", 'E4 TB Allocation Details'!$A$18:$L$18, 0),FALSE), 'E2 Allocators'!$B$15:$W$358, MATCH('O5 Details by Class &amp; Accounts'!BR$18, 'E2 Allocators'!$B$15:$W$15, 0),FALSE)*$E27)</f>
        <v>0</v>
      </c>
      <c r="BS27" s="2186">
        <f t="shared" si="3"/>
        <v>0</v>
      </c>
      <c r="BT27" s="2186">
        <f>IF(ISERROR(VLOOKUP(VLOOKUP($A27, 'E4 TB Allocation Details'!$A$18:$L$214, MATCH("A &amp; G ID", 'E4 TB Allocation Details'!$A$18:$L$18, 0),FALSE), 'E2 Allocators'!$B$15:$W$358, MATCH('O5 Details by Class &amp; Accounts'!BT$18, 'E2 Allocators'!$B$15:$W$15, 0),FALSE)*$E27), 0, VLOOKUP(VLOOKUP($A27, 'E4 TB Allocation Details'!$A$18:$L$214, MATCH("A &amp; G ID", 'E4 TB Allocation Details'!$A$18:$L$18, 0),FALSE), 'E2 Allocators'!$B$15:$W$358, MATCH('O5 Details by Class &amp; Accounts'!BT$18, 'E2 Allocators'!$B$15:$W$15, 0),FALSE)*$E27)</f>
        <v>0</v>
      </c>
      <c r="BU27" s="2186">
        <f>IF(ISERROR(VLOOKUP(VLOOKUP($A27, 'E4 TB Allocation Details'!$A$18:$L$214, MATCH("A &amp; G ID", 'E4 TB Allocation Details'!$A$18:$L$18, 0),FALSE), 'E2 Allocators'!$B$15:$W$358, MATCH('O5 Details by Class &amp; Accounts'!BU$18, 'E2 Allocators'!$B$15:$W$15, 0),FALSE)*$E27), 0, VLOOKUP(VLOOKUP($A27, 'E4 TB Allocation Details'!$A$18:$L$214, MATCH("A &amp; G ID", 'E4 TB Allocation Details'!$A$18:$L$18, 0),FALSE), 'E2 Allocators'!$B$15:$W$358, MATCH('O5 Details by Class &amp; Accounts'!BU$18, 'E2 Allocators'!$B$15:$W$15, 0),FALSE)*$E27)</f>
        <v>0</v>
      </c>
      <c r="BV27" s="2186">
        <f>IF(ISERROR(VLOOKUP(VLOOKUP($A27, 'E4 TB Allocation Details'!$A$18:$L$214, MATCH("A &amp; G ID", 'E4 TB Allocation Details'!$A$18:$L$18, 0),FALSE), 'E2 Allocators'!$B$15:$W$358, MATCH('O5 Details by Class &amp; Accounts'!BV$18, 'E2 Allocators'!$B$15:$W$15, 0),FALSE)*$E27), 0, VLOOKUP(VLOOKUP($A27, 'E4 TB Allocation Details'!$A$18:$L$214, MATCH("A &amp; G ID", 'E4 TB Allocation Details'!$A$18:$L$18, 0),FALSE), 'E2 Allocators'!$B$15:$W$358, MATCH('O5 Details by Class &amp; Accounts'!BV$18, 'E2 Allocators'!$B$15:$W$15, 0),FALSE)*$E27)</f>
        <v>0</v>
      </c>
      <c r="BW27" s="2186">
        <f>IF(ISERROR(VLOOKUP(VLOOKUP($A27, 'E4 TB Allocation Details'!$A$18:$L$214, MATCH("A &amp; G ID", 'E4 TB Allocation Details'!$A$18:$L$18, 0),FALSE), 'E2 Allocators'!$B$15:$W$358, MATCH('O5 Details by Class &amp; Accounts'!BW$18, 'E2 Allocators'!$B$15:$W$15, 0),FALSE)*$E27), 0, VLOOKUP(VLOOKUP($A27, 'E4 TB Allocation Details'!$A$18:$L$214, MATCH("A &amp; G ID", 'E4 TB Allocation Details'!$A$18:$L$18, 0),FALSE), 'E2 Allocators'!$B$15:$W$358, MATCH('O5 Details by Class &amp; Accounts'!BW$18, 'E2 Allocators'!$B$15:$W$15, 0),FALSE)*$E27)</f>
        <v>0</v>
      </c>
      <c r="BX27" s="2186">
        <f>IF(ISERROR(VLOOKUP(VLOOKUP($A27, 'E4 TB Allocation Details'!$A$18:$L$214, MATCH("A &amp; G ID", 'E4 TB Allocation Details'!$A$18:$L$18, 0),FALSE), 'E2 Allocators'!$B$15:$W$358, MATCH('O5 Details by Class &amp; Accounts'!BX$18, 'E2 Allocators'!$B$15:$W$15, 0),FALSE)*$E27), 0, VLOOKUP(VLOOKUP($A27, 'E4 TB Allocation Details'!$A$18:$L$214, MATCH("A &amp; G ID", 'E4 TB Allocation Details'!$A$18:$L$18, 0),FALSE), 'E2 Allocators'!$B$15:$W$358, MATCH('O5 Details by Class &amp; Accounts'!BX$18, 'E2 Allocators'!$B$15:$W$15, 0),FALSE)*$E27)</f>
        <v>0</v>
      </c>
      <c r="BY27" s="2186">
        <f>IF(ISERROR(VLOOKUP(VLOOKUP($A27, 'E4 TB Allocation Details'!$A$18:$L$214, MATCH("A &amp; G ID", 'E4 TB Allocation Details'!$A$18:$L$18, 0),FALSE), 'E2 Allocators'!$B$15:$W$358, MATCH('O5 Details by Class &amp; Accounts'!BY$18, 'E2 Allocators'!$B$15:$W$15, 0),FALSE)*$E27), 0, VLOOKUP(VLOOKUP($A27, 'E4 TB Allocation Details'!$A$18:$L$214, MATCH("A &amp; G ID", 'E4 TB Allocation Details'!$A$18:$L$18, 0),FALSE), 'E2 Allocators'!$B$15:$W$358, MATCH('O5 Details by Class &amp; Accounts'!BY$18, 'E2 Allocators'!$B$15:$W$15, 0),FALSE)*$E27)</f>
        <v>0</v>
      </c>
      <c r="BZ27" s="2186">
        <f>IF(ISERROR(VLOOKUP(VLOOKUP($A27, 'E4 TB Allocation Details'!$A$18:$L$214, MATCH("A &amp; G ID", 'E4 TB Allocation Details'!$A$18:$L$18, 0),FALSE), 'E2 Allocators'!$B$15:$W$358, MATCH('O5 Details by Class &amp; Accounts'!BZ$18, 'E2 Allocators'!$B$15:$W$15, 0),FALSE)*$E27), 0, VLOOKUP(VLOOKUP($A27, 'E4 TB Allocation Details'!$A$18:$L$214, MATCH("A &amp; G ID", 'E4 TB Allocation Details'!$A$18:$L$18, 0),FALSE), 'E2 Allocators'!$B$15:$W$358, MATCH('O5 Details by Class &amp; Accounts'!BZ$18, 'E2 Allocators'!$B$15:$W$15, 0),FALSE)*$E27)</f>
        <v>0</v>
      </c>
      <c r="CA27" s="2186">
        <f>IF(ISERROR(VLOOKUP(VLOOKUP($A27, 'E4 TB Allocation Details'!$A$18:$L$214, MATCH("A &amp; G ID", 'E4 TB Allocation Details'!$A$18:$L$18, 0),FALSE), 'E2 Allocators'!$B$15:$W$358, MATCH('O5 Details by Class &amp; Accounts'!CA$18, 'E2 Allocators'!$B$15:$W$15, 0),FALSE)*$E27), 0, VLOOKUP(VLOOKUP($A27, 'E4 TB Allocation Details'!$A$18:$L$214, MATCH("A &amp; G ID", 'E4 TB Allocation Details'!$A$18:$L$18, 0),FALSE), 'E2 Allocators'!$B$15:$W$358, MATCH('O5 Details by Class &amp; Accounts'!CA$18, 'E2 Allocators'!$B$15:$W$15, 0),FALSE)*$E27)</f>
        <v>0</v>
      </c>
      <c r="CB27" s="2186">
        <f>IF(ISERROR(VLOOKUP(VLOOKUP($A27, 'E4 TB Allocation Details'!$A$18:$L$214, MATCH("A &amp; G ID", 'E4 TB Allocation Details'!$A$18:$L$18, 0),FALSE), 'E2 Allocators'!$B$15:$W$358, MATCH('O5 Details by Class &amp; Accounts'!CB$18, 'E2 Allocators'!$B$15:$W$15, 0),FALSE)*$E27), 0, VLOOKUP(VLOOKUP($A27, 'E4 TB Allocation Details'!$A$18:$L$214, MATCH("A &amp; G ID", 'E4 TB Allocation Details'!$A$18:$L$18, 0),FALSE), 'E2 Allocators'!$B$15:$W$358, MATCH('O5 Details by Class &amp; Accounts'!CB$18, 'E2 Allocators'!$B$15:$W$15, 0),FALSE)*$E27)</f>
        <v>0</v>
      </c>
      <c r="CC27" s="2186">
        <f>IF(ISERROR(VLOOKUP(VLOOKUP($A27, 'E4 TB Allocation Details'!$A$18:$L$214, MATCH("A &amp; G ID", 'E4 TB Allocation Details'!$A$18:$L$18, 0),FALSE), 'E2 Allocators'!$B$15:$W$358, MATCH('O5 Details by Class &amp; Accounts'!CC$18, 'E2 Allocators'!$B$15:$W$15, 0),FALSE)*$E27), 0, VLOOKUP(VLOOKUP($A27, 'E4 TB Allocation Details'!$A$18:$L$214, MATCH("A &amp; G ID", 'E4 TB Allocation Details'!$A$18:$L$18, 0),FALSE), 'E2 Allocators'!$B$15:$W$358, MATCH('O5 Details by Class &amp; Accounts'!CC$18, 'E2 Allocators'!$B$15:$W$15, 0),FALSE)*$E27)</f>
        <v>0</v>
      </c>
      <c r="CD27" s="2186">
        <f>IF(ISERROR(VLOOKUP(VLOOKUP($A27, 'E4 TB Allocation Details'!$A$18:$L$214, MATCH("A &amp; G ID", 'E4 TB Allocation Details'!$A$18:$L$18, 0),FALSE), 'E2 Allocators'!$B$15:$W$358, MATCH('O5 Details by Class &amp; Accounts'!CD$18, 'E2 Allocators'!$B$15:$W$15, 0),FALSE)*$E27), 0, VLOOKUP(VLOOKUP($A27, 'E4 TB Allocation Details'!$A$18:$L$214, MATCH("A &amp; G ID", 'E4 TB Allocation Details'!$A$18:$L$18, 0),FALSE), 'E2 Allocators'!$B$15:$W$358, MATCH('O5 Details by Class &amp; Accounts'!CD$18, 'E2 Allocators'!$B$15:$W$15, 0),FALSE)*$E27)</f>
        <v>0</v>
      </c>
      <c r="CE27" s="2186">
        <f>IF(ISERROR(VLOOKUP(VLOOKUP($A27, 'E4 TB Allocation Details'!$A$18:$L$214, MATCH("A &amp; G ID", 'E4 TB Allocation Details'!$A$18:$L$18, 0),FALSE), 'E2 Allocators'!$B$15:$W$358, MATCH('O5 Details by Class &amp; Accounts'!CE$18, 'E2 Allocators'!$B$15:$W$15, 0),FALSE)*$E27), 0, VLOOKUP(VLOOKUP($A27, 'E4 TB Allocation Details'!$A$18:$L$214, MATCH("A &amp; G ID", 'E4 TB Allocation Details'!$A$18:$L$18, 0),FALSE), 'E2 Allocators'!$B$15:$W$358, MATCH('O5 Details by Class &amp; Accounts'!CE$18, 'E2 Allocators'!$B$15:$W$15, 0),FALSE)*$E27)</f>
        <v>0</v>
      </c>
      <c r="CF27" s="2186">
        <f>IF(ISERROR(VLOOKUP(VLOOKUP($A27, 'E4 TB Allocation Details'!$A$18:$L$214, MATCH("A &amp; G ID", 'E4 TB Allocation Details'!$A$18:$L$18, 0),FALSE), 'E2 Allocators'!$B$15:$W$358, MATCH('O5 Details by Class &amp; Accounts'!CF$18, 'E2 Allocators'!$B$15:$W$15, 0),FALSE)*$E27), 0, VLOOKUP(VLOOKUP($A27, 'E4 TB Allocation Details'!$A$18:$L$214, MATCH("A &amp; G ID", 'E4 TB Allocation Details'!$A$18:$L$18, 0),FALSE), 'E2 Allocators'!$B$15:$W$358, MATCH('O5 Details by Class &amp; Accounts'!CF$18, 'E2 Allocators'!$B$15:$W$15, 0),FALSE)*$E27)</f>
        <v>0</v>
      </c>
      <c r="CG27" s="2186">
        <f>IF(ISERROR(VLOOKUP(VLOOKUP($A27, 'E4 TB Allocation Details'!$A$18:$L$214, MATCH("A &amp; G ID", 'E4 TB Allocation Details'!$A$18:$L$18, 0),FALSE), 'E2 Allocators'!$B$15:$W$358, MATCH('O5 Details by Class &amp; Accounts'!CG$18, 'E2 Allocators'!$B$15:$W$15, 0),FALSE)*$E27), 0, VLOOKUP(VLOOKUP($A27, 'E4 TB Allocation Details'!$A$18:$L$214, MATCH("A &amp; G ID", 'E4 TB Allocation Details'!$A$18:$L$18, 0),FALSE), 'E2 Allocators'!$B$15:$W$358, MATCH('O5 Details by Class &amp; Accounts'!CG$18, 'E2 Allocators'!$B$15:$W$15, 0),FALSE)*$E27)</f>
        <v>0</v>
      </c>
      <c r="CH27" s="2186">
        <f>IF(ISERROR(VLOOKUP(VLOOKUP($A27, 'E4 TB Allocation Details'!$A$18:$L$214, MATCH("A &amp; G ID", 'E4 TB Allocation Details'!$A$18:$L$18, 0),FALSE), 'E2 Allocators'!$B$15:$W$358, MATCH('O5 Details by Class &amp; Accounts'!CH$18, 'E2 Allocators'!$B$15:$W$15, 0),FALSE)*$E27), 0, VLOOKUP(VLOOKUP($A27, 'E4 TB Allocation Details'!$A$18:$L$214, MATCH("A &amp; G ID", 'E4 TB Allocation Details'!$A$18:$L$18, 0),FALSE), 'E2 Allocators'!$B$15:$W$358, MATCH('O5 Details by Class &amp; Accounts'!CH$18, 'E2 Allocators'!$B$15:$W$15, 0),FALSE)*$E27)</f>
        <v>0</v>
      </c>
      <c r="CI27" s="2186">
        <f>IF(ISERROR(VLOOKUP(VLOOKUP($A27, 'E4 TB Allocation Details'!$A$18:$L$214, MATCH("A &amp; G ID", 'E4 TB Allocation Details'!$A$18:$L$18, 0),FALSE), 'E2 Allocators'!$B$15:$W$358, MATCH('O5 Details by Class &amp; Accounts'!CI$18, 'E2 Allocators'!$B$15:$W$15, 0),FALSE)*$E27), 0, VLOOKUP(VLOOKUP($A27, 'E4 TB Allocation Details'!$A$18:$L$214, MATCH("A &amp; G ID", 'E4 TB Allocation Details'!$A$18:$L$18, 0),FALSE), 'E2 Allocators'!$B$15:$W$358, MATCH('O5 Details by Class &amp; Accounts'!CI$18, 'E2 Allocators'!$B$15:$W$15, 0),FALSE)*$E27)</f>
        <v>0</v>
      </c>
      <c r="CJ27" s="2186">
        <f>IF(ISERROR(VLOOKUP(VLOOKUP($A27, 'E4 TB Allocation Details'!$A$18:$L$214, MATCH("A &amp; G ID", 'E4 TB Allocation Details'!$A$18:$L$18, 0),FALSE), 'E2 Allocators'!$B$15:$W$358, MATCH('O5 Details by Class &amp; Accounts'!CJ$18, 'E2 Allocators'!$B$15:$W$15, 0),FALSE)*$E27), 0, VLOOKUP(VLOOKUP($A27, 'E4 TB Allocation Details'!$A$18:$L$214, MATCH("A &amp; G ID", 'E4 TB Allocation Details'!$A$18:$L$18, 0),FALSE), 'E2 Allocators'!$B$15:$W$358, MATCH('O5 Details by Class &amp; Accounts'!CJ$18, 'E2 Allocators'!$B$15:$W$15, 0),FALSE)*$E27)</f>
        <v>0</v>
      </c>
      <c r="CK27" s="2186">
        <f>IF(ISERROR(VLOOKUP(VLOOKUP($A27, 'E4 TB Allocation Details'!$A$18:$L$214, MATCH("A &amp; G ID", 'E4 TB Allocation Details'!$A$18:$L$18, 0),FALSE), 'E2 Allocators'!$B$15:$W$358, MATCH('O5 Details by Class &amp; Accounts'!CK$18, 'E2 Allocators'!$B$15:$W$15, 0),FALSE)*$E27), 0, VLOOKUP(VLOOKUP($A27, 'E4 TB Allocation Details'!$A$18:$L$214, MATCH("A &amp; G ID", 'E4 TB Allocation Details'!$A$18:$L$18, 0),FALSE), 'E2 Allocators'!$B$15:$W$358, MATCH('O5 Details by Class &amp; Accounts'!CK$18, 'E2 Allocators'!$B$15:$W$15, 0),FALSE)*$E27)</f>
        <v>0</v>
      </c>
      <c r="CL27" s="2186">
        <f>IF(ISERROR(VLOOKUP(VLOOKUP($A27, 'E4 TB Allocation Details'!$A$18:$L$214, MATCH("A &amp; G ID", 'E4 TB Allocation Details'!$A$18:$L$18, 0),FALSE), 'E2 Allocators'!$B$15:$W$358, MATCH('O5 Details by Class &amp; Accounts'!CL$18, 'E2 Allocators'!$B$15:$W$15, 0),FALSE)*$E27), 0, VLOOKUP(VLOOKUP($A27, 'E4 TB Allocation Details'!$A$18:$L$214, MATCH("A &amp; G ID", 'E4 TB Allocation Details'!$A$18:$L$18, 0),FALSE), 'E2 Allocators'!$B$15:$W$358, MATCH('O5 Details by Class &amp; Accounts'!CL$18, 'E2 Allocators'!$B$15:$W$15, 0),FALSE)*$E27)</f>
        <v>0</v>
      </c>
      <c r="CM27" s="2186">
        <f>IF(ISERROR(VLOOKUP(VLOOKUP($A27, 'E4 TB Allocation Details'!$A$18:$L$214, MATCH("A &amp; G ID", 'E4 TB Allocation Details'!$A$18:$L$18, 0),FALSE), 'E2 Allocators'!$B$15:$W$358, MATCH('O5 Details by Class &amp; Accounts'!CM$18, 'E2 Allocators'!$B$15:$W$15, 0),FALSE)*$E27), 0, VLOOKUP(VLOOKUP($A27, 'E4 TB Allocation Details'!$A$18:$L$214, MATCH("A &amp; G ID", 'E4 TB Allocation Details'!$A$18:$L$18, 0),FALSE), 'E2 Allocators'!$B$15:$W$358, MATCH('O5 Details by Class &amp; Accounts'!CM$18, 'E2 Allocators'!$B$15:$W$15, 0),FALSE)*$E27)</f>
        <v>0</v>
      </c>
      <c r="CN27" s="2186">
        <f t="shared" si="5"/>
        <v>0</v>
      </c>
      <c r="CO27" s="2187">
        <f t="shared" si="4"/>
        <v>0</v>
      </c>
      <c r="CQ27" s="1625" t="e">
        <v>#N/A</v>
      </c>
    </row>
    <row r="28" spans="1:95" s="54" customFormat="1" ht="12.75" x14ac:dyDescent="0.2">
      <c r="A28" s="989" t="s">
        <v>819</v>
      </c>
      <c r="B28" s="990" t="s">
        <v>344</v>
      </c>
      <c r="C28" s="2184">
        <f>IF(ISERROR(VLOOKUP($A28,'I3 TB Data'!$A$19:$H$483,MATCH('O5 Details by Class &amp; Accounts'!$C$18, 'I3 TB Data'!$A$19:$H$19,0),0)), 0, VLOOKUP($A28,'I3 TB Data'!$A$19:$H$483,MATCH('O5 Details by Class &amp; Accounts'!$C$18,'I3 TB Data'!$A$19:$H$19,0),0))</f>
        <v>0</v>
      </c>
      <c r="D28" s="2185">
        <f>'I4 BO ASSETS'!E25</f>
        <v>0</v>
      </c>
      <c r="E28" s="2184">
        <f t="shared" si="6"/>
        <v>0</v>
      </c>
      <c r="F28" s="2186">
        <f>IF(ISERROR(VLOOKUP($A28, 'E1 Categorization'!A33:E124, MATCH("Customer Component", 'E1 Categorization'!$A$33:$E$33,0), 0)), 0, IF(VLOOKUP($A28, 'E1 Categorization'!A33:E124, MATCH("Customer Component", 'E1 Categorization'!$A$33:$E$33,0), 0)=0, 'O5 Details by Class &amp; Accounts'!$E28, IF(AND(VLOOKUP($A28, 'E1 Categorization'!A33:E124, MATCH("Customer Component", 'E1 Categorization'!$A$33:$E$33,0), 0) &gt;0, VLOOKUP($A28, 'E1 Categorization'!A33:E124, MATCH("Customer Component", 'E1 Categorization'!$A$33:$E$33,0), 0)&lt;1), 'O5 Details by Class &amp; Accounts'!$E28*(1-VLOOKUP($A28, 'E1 Categorization'!A33:E124, MATCH("Customer Component", 'E1 Categorization'!$A$33:$E$33,0), 0)), 0)))</f>
        <v>0</v>
      </c>
      <c r="G28" s="2186">
        <f>IF(ISERROR(VLOOKUP($A28, 'E1 Categorization'!A33:E124, MATCH("Customer Component", 'E1 Categorization'!$A$33:$E$33,0), 0)),0, IF(VLOOKUP($A28, 'E1 Categorization'!A33:E124, MATCH("Customer Component", 'E1 Categorization'!$A$33:$E$33,0), 0)=0, 0, IF(AND(VLOOKUP($A28, 'E1 Categorization'!A33:E124, MATCH("Customer Component", 'E1 Categorization'!$A$33:$E$33,0), 0) &gt;0, VLOOKUP($A28, 'E1 Categorization'!A33:E124, MATCH("Customer Component", 'E1 Categorization'!$A$33:$E$33,0), 0)&lt;1), 'O5 Details by Class &amp; Accounts'!$E28*(VLOOKUP($A28, 'E1 Categorization'!A33:E124, MATCH("Customer Component", 'E1 Categorization'!$A$33:$E$33,0), 0)), 'O5 Details by Class &amp; Accounts'!$E28)))</f>
        <v>0</v>
      </c>
      <c r="H28" s="2186">
        <f t="shared" si="0"/>
        <v>0</v>
      </c>
      <c r="I28" s="2186">
        <f>IF(ISERROR(VLOOKUP(VLOOKUP($A28, 'E4 TB Allocation Details'!$A$18:$L$214, MATCH("Demand ID", 'E4 TB Allocation Details'!$A$18:$L$18, 0),FALSE), 'E2 Allocators'!$B$15:$W$358, MATCH('O5 Details by Class &amp; Accounts'!I$18, 'E2 Allocators'!$B$15:$W$15, 0),FALSE)*$F28), 0, VLOOKUP(VLOOKUP($A28, 'E4 TB Allocation Details'!$A$18:$L$214, MATCH("Demand ID", 'E4 TB Allocation Details'!$A$18:$L$18, 0),FALSE), 'E2 Allocators'!$B$15:$W$358, MATCH('O5 Details by Class &amp; Accounts'!I$18, 'E2 Allocators'!$B$15:$W$15, 0),FALSE)*$F28)</f>
        <v>0</v>
      </c>
      <c r="J28" s="2186">
        <f>IF(ISERROR(VLOOKUP(VLOOKUP($A28, 'E4 TB Allocation Details'!$A$18:$L$214, MATCH("Demand ID", 'E4 TB Allocation Details'!$A$18:$L$18, 0),FALSE), 'E2 Allocators'!$B$15:$W$358, MATCH('O5 Details by Class &amp; Accounts'!J$18, 'E2 Allocators'!$B$15:$W$15, 0),FALSE)*$F28), 0, VLOOKUP(VLOOKUP($A28, 'E4 TB Allocation Details'!$A$18:$L$214, MATCH("Demand ID", 'E4 TB Allocation Details'!$A$18:$L$18, 0),FALSE), 'E2 Allocators'!$B$15:$W$358, MATCH('O5 Details by Class &amp; Accounts'!J$18, 'E2 Allocators'!$B$15:$W$15, 0),FALSE)*$F28)</f>
        <v>0</v>
      </c>
      <c r="K28" s="2186">
        <f>IF(ISERROR(VLOOKUP(VLOOKUP($A28, 'E4 TB Allocation Details'!$A$18:$L$214, MATCH("Demand ID", 'E4 TB Allocation Details'!$A$18:$L$18, 0),FALSE), 'E2 Allocators'!$B$15:$W$358, MATCH('O5 Details by Class &amp; Accounts'!K$18, 'E2 Allocators'!$B$15:$W$15, 0),FALSE)*$F28), 0, VLOOKUP(VLOOKUP($A28, 'E4 TB Allocation Details'!$A$18:$L$214, MATCH("Demand ID", 'E4 TB Allocation Details'!$A$18:$L$18, 0),FALSE), 'E2 Allocators'!$B$15:$W$358, MATCH('O5 Details by Class &amp; Accounts'!K$18, 'E2 Allocators'!$B$15:$W$15, 0),FALSE)*$F28)</f>
        <v>0</v>
      </c>
      <c r="L28" s="2186">
        <f>IF(ISERROR(VLOOKUP(VLOOKUP($A28, 'E4 TB Allocation Details'!$A$18:$L$214, MATCH("Demand ID", 'E4 TB Allocation Details'!$A$18:$L$18, 0),FALSE), 'E2 Allocators'!$B$15:$W$358, MATCH('O5 Details by Class &amp; Accounts'!L$18, 'E2 Allocators'!$B$15:$W$15, 0),FALSE)*$F28), 0, VLOOKUP(VLOOKUP($A28, 'E4 TB Allocation Details'!$A$18:$L$214, MATCH("Demand ID", 'E4 TB Allocation Details'!$A$18:$L$18, 0),FALSE), 'E2 Allocators'!$B$15:$W$358, MATCH('O5 Details by Class &amp; Accounts'!L$18, 'E2 Allocators'!$B$15:$W$15, 0),FALSE)*$F28)</f>
        <v>0</v>
      </c>
      <c r="M28" s="2186">
        <f>IF(ISERROR(VLOOKUP(VLOOKUP($A28, 'E4 TB Allocation Details'!$A$18:$L$214, MATCH("Demand ID", 'E4 TB Allocation Details'!$A$18:$L$18, 0),FALSE), 'E2 Allocators'!$B$15:$W$358, MATCH('O5 Details by Class &amp; Accounts'!M$18, 'E2 Allocators'!$B$15:$W$15, 0),FALSE)*$F28), 0, VLOOKUP(VLOOKUP($A28, 'E4 TB Allocation Details'!$A$18:$L$214, MATCH("Demand ID", 'E4 TB Allocation Details'!$A$18:$L$18, 0),FALSE), 'E2 Allocators'!$B$15:$W$358, MATCH('O5 Details by Class &amp; Accounts'!M$18, 'E2 Allocators'!$B$15:$W$15, 0),FALSE)*$F28)</f>
        <v>0</v>
      </c>
      <c r="N28" s="2186">
        <f>IF(ISERROR(VLOOKUP(VLOOKUP($A28, 'E4 TB Allocation Details'!$A$18:$L$214, MATCH("Demand ID", 'E4 TB Allocation Details'!$A$18:$L$18, 0),FALSE), 'E2 Allocators'!$B$15:$W$358, MATCH('O5 Details by Class &amp; Accounts'!N$18, 'E2 Allocators'!$B$15:$W$15, 0),FALSE)*$F28), 0, VLOOKUP(VLOOKUP($A28, 'E4 TB Allocation Details'!$A$18:$L$214, MATCH("Demand ID", 'E4 TB Allocation Details'!$A$18:$L$18, 0),FALSE), 'E2 Allocators'!$B$15:$W$358, MATCH('O5 Details by Class &amp; Accounts'!N$18, 'E2 Allocators'!$B$15:$W$15, 0),FALSE)*$F28)</f>
        <v>0</v>
      </c>
      <c r="O28" s="2186">
        <f>IF(ISERROR(VLOOKUP(VLOOKUP($A28, 'E4 TB Allocation Details'!$A$18:$L$214, MATCH("Demand ID", 'E4 TB Allocation Details'!$A$18:$L$18, 0),FALSE), 'E2 Allocators'!$B$15:$W$358, MATCH('O5 Details by Class &amp; Accounts'!O$18, 'E2 Allocators'!$B$15:$W$15, 0),FALSE)*$F28), 0, VLOOKUP(VLOOKUP($A28, 'E4 TB Allocation Details'!$A$18:$L$214, MATCH("Demand ID", 'E4 TB Allocation Details'!$A$18:$L$18, 0),FALSE), 'E2 Allocators'!$B$15:$W$358, MATCH('O5 Details by Class &amp; Accounts'!O$18, 'E2 Allocators'!$B$15:$W$15, 0),FALSE)*$F28)</f>
        <v>0</v>
      </c>
      <c r="P28" s="2186">
        <f>IF(ISERROR(VLOOKUP(VLOOKUP($A28, 'E4 TB Allocation Details'!$A$18:$L$214, MATCH("Demand ID", 'E4 TB Allocation Details'!$A$18:$L$18, 0),FALSE), 'E2 Allocators'!$B$15:$W$358, MATCH('O5 Details by Class &amp; Accounts'!P$18, 'E2 Allocators'!$B$15:$W$15, 0),FALSE)*$F28), 0, VLOOKUP(VLOOKUP($A28, 'E4 TB Allocation Details'!$A$18:$L$214, MATCH("Demand ID", 'E4 TB Allocation Details'!$A$18:$L$18, 0),FALSE), 'E2 Allocators'!$B$15:$W$358, MATCH('O5 Details by Class &amp; Accounts'!P$18, 'E2 Allocators'!$B$15:$W$15, 0),FALSE)*$F28)</f>
        <v>0</v>
      </c>
      <c r="Q28" s="2186">
        <f>IF(ISERROR(VLOOKUP(VLOOKUP($A28, 'E4 TB Allocation Details'!$A$18:$L$214, MATCH("Demand ID", 'E4 TB Allocation Details'!$A$18:$L$18, 0),FALSE), 'E2 Allocators'!$B$15:$W$358, MATCH('O5 Details by Class &amp; Accounts'!Q$18, 'E2 Allocators'!$B$15:$W$15, 0),FALSE)*$F28), 0, VLOOKUP(VLOOKUP($A28, 'E4 TB Allocation Details'!$A$18:$L$214, MATCH("Demand ID", 'E4 TB Allocation Details'!$A$18:$L$18, 0),FALSE), 'E2 Allocators'!$B$15:$W$358, MATCH('O5 Details by Class &amp; Accounts'!Q$18, 'E2 Allocators'!$B$15:$W$15, 0),FALSE)*$F28)</f>
        <v>0</v>
      </c>
      <c r="R28" s="2186">
        <f>IF(ISERROR(VLOOKUP(VLOOKUP($A28, 'E4 TB Allocation Details'!$A$18:$L$214, MATCH("Demand ID", 'E4 TB Allocation Details'!$A$18:$L$18, 0),FALSE), 'E2 Allocators'!$B$15:$W$358, MATCH('O5 Details by Class &amp; Accounts'!R$18, 'E2 Allocators'!$B$15:$W$15, 0),FALSE)*$F28), 0, VLOOKUP(VLOOKUP($A28, 'E4 TB Allocation Details'!$A$18:$L$214, MATCH("Demand ID", 'E4 TB Allocation Details'!$A$18:$L$18, 0),FALSE), 'E2 Allocators'!$B$15:$W$358, MATCH('O5 Details by Class &amp; Accounts'!R$18, 'E2 Allocators'!$B$15:$W$15, 0),FALSE)*$F28)</f>
        <v>0</v>
      </c>
      <c r="S28" s="2186">
        <f>IF(ISERROR(VLOOKUP(VLOOKUP($A28, 'E4 TB Allocation Details'!$A$18:$L$214, MATCH("Demand ID", 'E4 TB Allocation Details'!$A$18:$L$18, 0),FALSE), 'E2 Allocators'!$B$15:$W$358, MATCH('O5 Details by Class &amp; Accounts'!S$18, 'E2 Allocators'!$B$15:$W$15, 0),FALSE)*$F28), 0, VLOOKUP(VLOOKUP($A28, 'E4 TB Allocation Details'!$A$18:$L$214, MATCH("Demand ID", 'E4 TB Allocation Details'!$A$18:$L$18, 0),FALSE), 'E2 Allocators'!$B$15:$W$358, MATCH('O5 Details by Class &amp; Accounts'!S$18, 'E2 Allocators'!$B$15:$W$15, 0),FALSE)*$F28)</f>
        <v>0</v>
      </c>
      <c r="T28" s="2186">
        <f>IF(ISERROR(VLOOKUP(VLOOKUP($A28, 'E4 TB Allocation Details'!$A$18:$L$214, MATCH("Demand ID", 'E4 TB Allocation Details'!$A$18:$L$18, 0),FALSE), 'E2 Allocators'!$B$15:$W$358, MATCH('O5 Details by Class &amp; Accounts'!T$18, 'E2 Allocators'!$B$15:$W$15, 0),FALSE)*$F28), 0, VLOOKUP(VLOOKUP($A28, 'E4 TB Allocation Details'!$A$18:$L$214, MATCH("Demand ID", 'E4 TB Allocation Details'!$A$18:$L$18, 0),FALSE), 'E2 Allocators'!$B$15:$W$358, MATCH('O5 Details by Class &amp; Accounts'!T$18, 'E2 Allocators'!$B$15:$W$15, 0),FALSE)*$F28)</f>
        <v>0</v>
      </c>
      <c r="U28" s="2186">
        <f>IF(ISERROR(VLOOKUP(VLOOKUP($A28, 'E4 TB Allocation Details'!$A$18:$L$214, MATCH("Demand ID", 'E4 TB Allocation Details'!$A$18:$L$18, 0),FALSE), 'E2 Allocators'!$B$15:$W$358, MATCH('O5 Details by Class &amp; Accounts'!U$18, 'E2 Allocators'!$B$15:$W$15, 0),FALSE)*$F28), 0, VLOOKUP(VLOOKUP($A28, 'E4 TB Allocation Details'!$A$18:$L$214, MATCH("Demand ID", 'E4 TB Allocation Details'!$A$18:$L$18, 0),FALSE), 'E2 Allocators'!$B$15:$W$358, MATCH('O5 Details by Class &amp; Accounts'!U$18, 'E2 Allocators'!$B$15:$W$15, 0),FALSE)*$F28)</f>
        <v>0</v>
      </c>
      <c r="V28" s="2186">
        <f>IF(ISERROR(VLOOKUP(VLOOKUP($A28, 'E4 TB Allocation Details'!$A$18:$L$214, MATCH("Demand ID", 'E4 TB Allocation Details'!$A$18:$L$18, 0),FALSE), 'E2 Allocators'!$B$15:$W$358, MATCH('O5 Details by Class &amp; Accounts'!V$18, 'E2 Allocators'!$B$15:$W$15, 0),FALSE)*$F28), 0, VLOOKUP(VLOOKUP($A28, 'E4 TB Allocation Details'!$A$18:$L$214, MATCH("Demand ID", 'E4 TB Allocation Details'!$A$18:$L$18, 0),FALSE), 'E2 Allocators'!$B$15:$W$358, MATCH('O5 Details by Class &amp; Accounts'!V$18, 'E2 Allocators'!$B$15:$W$15, 0),FALSE)*$F28)</f>
        <v>0</v>
      </c>
      <c r="W28" s="2186">
        <f>IF(ISERROR(VLOOKUP(VLOOKUP($A28, 'E4 TB Allocation Details'!$A$18:$L$214, MATCH("Demand ID", 'E4 TB Allocation Details'!$A$18:$L$18, 0),FALSE), 'E2 Allocators'!$B$15:$W$358, MATCH('O5 Details by Class &amp; Accounts'!W$18, 'E2 Allocators'!$B$15:$W$15, 0),FALSE)*$F28), 0, VLOOKUP(VLOOKUP($A28, 'E4 TB Allocation Details'!$A$18:$L$214, MATCH("Demand ID", 'E4 TB Allocation Details'!$A$18:$L$18, 0),FALSE), 'E2 Allocators'!$B$15:$W$358, MATCH('O5 Details by Class &amp; Accounts'!W$18, 'E2 Allocators'!$B$15:$W$15, 0),FALSE)*$F28)</f>
        <v>0</v>
      </c>
      <c r="X28" s="2186">
        <f>IF(ISERROR(VLOOKUP(VLOOKUP($A28, 'E4 TB Allocation Details'!$A$18:$L$214, MATCH("Demand ID", 'E4 TB Allocation Details'!$A$18:$L$18, 0),FALSE), 'E2 Allocators'!$B$15:$W$358, MATCH('O5 Details by Class &amp; Accounts'!X$18, 'E2 Allocators'!$B$15:$W$15, 0),FALSE)*$F28), 0, VLOOKUP(VLOOKUP($A28, 'E4 TB Allocation Details'!$A$18:$L$214, MATCH("Demand ID", 'E4 TB Allocation Details'!$A$18:$L$18, 0),FALSE), 'E2 Allocators'!$B$15:$W$358, MATCH('O5 Details by Class &amp; Accounts'!X$18, 'E2 Allocators'!$B$15:$W$15, 0),FALSE)*$F28)</f>
        <v>0</v>
      </c>
      <c r="Y28" s="2186">
        <f>IF(ISERROR(VLOOKUP(VLOOKUP($A28, 'E4 TB Allocation Details'!$A$18:$L$214, MATCH("Demand ID", 'E4 TB Allocation Details'!$A$18:$L$18, 0),FALSE), 'E2 Allocators'!$B$15:$W$358, MATCH('O5 Details by Class &amp; Accounts'!Y$18, 'E2 Allocators'!$B$15:$W$15, 0),FALSE)*$F28), 0, VLOOKUP(VLOOKUP($A28, 'E4 TB Allocation Details'!$A$18:$L$214, MATCH("Demand ID", 'E4 TB Allocation Details'!$A$18:$L$18, 0),FALSE), 'E2 Allocators'!$B$15:$W$358, MATCH('O5 Details by Class &amp; Accounts'!Y$18, 'E2 Allocators'!$B$15:$W$15, 0),FALSE)*$F28)</f>
        <v>0</v>
      </c>
      <c r="Z28" s="2186">
        <f>IF(ISERROR(VLOOKUP(VLOOKUP($A28, 'E4 TB Allocation Details'!$A$18:$L$214, MATCH("Demand ID", 'E4 TB Allocation Details'!$A$18:$L$18, 0),FALSE), 'E2 Allocators'!$B$15:$W$358, MATCH('O5 Details by Class &amp; Accounts'!Z$18, 'E2 Allocators'!$B$15:$W$15, 0),FALSE)*$F28), 0, VLOOKUP(VLOOKUP($A28, 'E4 TB Allocation Details'!$A$18:$L$214, MATCH("Demand ID", 'E4 TB Allocation Details'!$A$18:$L$18, 0),FALSE), 'E2 Allocators'!$B$15:$W$358, MATCH('O5 Details by Class &amp; Accounts'!Z$18, 'E2 Allocators'!$B$15:$W$15, 0),FALSE)*$F28)</f>
        <v>0</v>
      </c>
      <c r="AA28" s="2186">
        <f>IF(ISERROR(VLOOKUP(VLOOKUP($A28, 'E4 TB Allocation Details'!$A$18:$L$214, MATCH("Demand ID", 'E4 TB Allocation Details'!$A$18:$L$18, 0),FALSE), 'E2 Allocators'!$B$15:$W$358, MATCH('O5 Details by Class &amp; Accounts'!AA$18, 'E2 Allocators'!$B$15:$W$15, 0),FALSE)*$F28), 0, VLOOKUP(VLOOKUP($A28, 'E4 TB Allocation Details'!$A$18:$L$214, MATCH("Demand ID", 'E4 TB Allocation Details'!$A$18:$L$18, 0),FALSE), 'E2 Allocators'!$B$15:$W$358, MATCH('O5 Details by Class &amp; Accounts'!AA$18, 'E2 Allocators'!$B$15:$W$15, 0),FALSE)*$F28)</f>
        <v>0</v>
      </c>
      <c r="AB28" s="2186">
        <f>IF(ISERROR(VLOOKUP(VLOOKUP($A28, 'E4 TB Allocation Details'!$A$18:$L$214, MATCH("Demand ID", 'E4 TB Allocation Details'!$A$18:$L$18, 0),FALSE), 'E2 Allocators'!$B$15:$W$358, MATCH('O5 Details by Class &amp; Accounts'!AB$18, 'E2 Allocators'!$B$15:$W$15, 0),FALSE)*$F28), 0, VLOOKUP(VLOOKUP($A28, 'E4 TB Allocation Details'!$A$18:$L$214, MATCH("Demand ID", 'E4 TB Allocation Details'!$A$18:$L$18, 0),FALSE), 'E2 Allocators'!$B$15:$W$358, MATCH('O5 Details by Class &amp; Accounts'!AB$18, 'E2 Allocators'!$B$15:$W$15, 0),FALSE)*$F28)</f>
        <v>0</v>
      </c>
      <c r="AC28" s="2186">
        <f t="shared" si="1"/>
        <v>0</v>
      </c>
      <c r="AD28" s="2186">
        <f>IF(ISERROR(VLOOKUP(VLOOKUP($A28, 'E4 TB Allocation Details'!$A$18:$L$214, MATCH("Customer ID", 'E4 TB Allocation Details'!$A$18:$L$18, 0),FALSE), 'E2 Allocators'!$B$15:$W$358, MATCH('O5 Details by Class &amp; Accounts'!AD$18, 'E2 Allocators'!$B$15:$W$15, 0),FALSE)*$G28), 0, VLOOKUP(VLOOKUP($A28, 'E4 TB Allocation Details'!$A$18:$L$214, MATCH("Customer ID", 'E4 TB Allocation Details'!$A$18:$L$18, 0),FALSE), 'E2 Allocators'!$B$15:$W$358, MATCH('O5 Details by Class &amp; Accounts'!AD$18, 'E2 Allocators'!$B$15:$W$15, 0),FALSE)*$G28)</f>
        <v>0</v>
      </c>
      <c r="AE28" s="2186">
        <f>IF(ISERROR(VLOOKUP(VLOOKUP($A28, 'E4 TB Allocation Details'!$A$18:$L$214, MATCH("Customer ID", 'E4 TB Allocation Details'!$A$18:$L$18, 0),FALSE), 'E2 Allocators'!$B$15:$W$358, MATCH('O5 Details by Class &amp; Accounts'!AE$18, 'E2 Allocators'!$B$15:$W$15, 0),FALSE)*$G28), 0, VLOOKUP(VLOOKUP($A28, 'E4 TB Allocation Details'!$A$18:$L$214, MATCH("Customer ID", 'E4 TB Allocation Details'!$A$18:$L$18, 0),FALSE), 'E2 Allocators'!$B$15:$W$358, MATCH('O5 Details by Class &amp; Accounts'!AE$18, 'E2 Allocators'!$B$15:$W$15, 0),FALSE)*$G28)</f>
        <v>0</v>
      </c>
      <c r="AF28" s="2186">
        <f>IF(ISERROR(VLOOKUP(VLOOKUP($A28, 'E4 TB Allocation Details'!$A$18:$L$214, MATCH("Customer ID", 'E4 TB Allocation Details'!$A$18:$L$18, 0),FALSE), 'E2 Allocators'!$B$15:$W$358, MATCH('O5 Details by Class &amp; Accounts'!AF$18, 'E2 Allocators'!$B$15:$W$15, 0),FALSE)*$G28), 0, VLOOKUP(VLOOKUP($A28, 'E4 TB Allocation Details'!$A$18:$L$214, MATCH("Customer ID", 'E4 TB Allocation Details'!$A$18:$L$18, 0),FALSE), 'E2 Allocators'!$B$15:$W$358, MATCH('O5 Details by Class &amp; Accounts'!AF$18, 'E2 Allocators'!$B$15:$W$15, 0),FALSE)*$G28)</f>
        <v>0</v>
      </c>
      <c r="AG28" s="2186">
        <f>IF(ISERROR(VLOOKUP(VLOOKUP($A28, 'E4 TB Allocation Details'!$A$18:$L$214, MATCH("Customer ID", 'E4 TB Allocation Details'!$A$18:$L$18, 0),FALSE), 'E2 Allocators'!$B$15:$W$358, MATCH('O5 Details by Class &amp; Accounts'!AG$18, 'E2 Allocators'!$B$15:$W$15, 0),FALSE)*$G28), 0, VLOOKUP(VLOOKUP($A28, 'E4 TB Allocation Details'!$A$18:$L$214, MATCH("Customer ID", 'E4 TB Allocation Details'!$A$18:$L$18, 0),FALSE), 'E2 Allocators'!$B$15:$W$358, MATCH('O5 Details by Class &amp; Accounts'!AG$18, 'E2 Allocators'!$B$15:$W$15, 0),FALSE)*$G28)</f>
        <v>0</v>
      </c>
      <c r="AH28" s="2186">
        <f>IF(ISERROR(VLOOKUP(VLOOKUP($A28, 'E4 TB Allocation Details'!$A$18:$L$214, MATCH("Customer ID", 'E4 TB Allocation Details'!$A$18:$L$18, 0),FALSE), 'E2 Allocators'!$B$15:$W$358, MATCH('O5 Details by Class &amp; Accounts'!AH$18, 'E2 Allocators'!$B$15:$W$15, 0),FALSE)*$G28), 0, VLOOKUP(VLOOKUP($A28, 'E4 TB Allocation Details'!$A$18:$L$214, MATCH("Customer ID", 'E4 TB Allocation Details'!$A$18:$L$18, 0),FALSE), 'E2 Allocators'!$B$15:$W$358, MATCH('O5 Details by Class &amp; Accounts'!AH$18, 'E2 Allocators'!$B$15:$W$15, 0),FALSE)*$G28)</f>
        <v>0</v>
      </c>
      <c r="AI28" s="2186">
        <f>IF(ISERROR(VLOOKUP(VLOOKUP($A28, 'E4 TB Allocation Details'!$A$18:$L$214, MATCH("Customer ID", 'E4 TB Allocation Details'!$A$18:$L$18, 0),FALSE), 'E2 Allocators'!$B$15:$W$358, MATCH('O5 Details by Class &amp; Accounts'!AI$18, 'E2 Allocators'!$B$15:$W$15, 0),FALSE)*$G28), 0, VLOOKUP(VLOOKUP($A28, 'E4 TB Allocation Details'!$A$18:$L$214, MATCH("Customer ID", 'E4 TB Allocation Details'!$A$18:$L$18, 0),FALSE), 'E2 Allocators'!$B$15:$W$358, MATCH('O5 Details by Class &amp; Accounts'!AI$18, 'E2 Allocators'!$B$15:$W$15, 0),FALSE)*$G28)</f>
        <v>0</v>
      </c>
      <c r="AJ28" s="2186">
        <f>IF(ISERROR(VLOOKUP(VLOOKUP($A28, 'E4 TB Allocation Details'!$A$18:$L$214, MATCH("Customer ID", 'E4 TB Allocation Details'!$A$18:$L$18, 0),FALSE), 'E2 Allocators'!$B$15:$W$358, MATCH('O5 Details by Class &amp; Accounts'!AJ$18, 'E2 Allocators'!$B$15:$W$15, 0),FALSE)*$G28), 0, VLOOKUP(VLOOKUP($A28, 'E4 TB Allocation Details'!$A$18:$L$214, MATCH("Customer ID", 'E4 TB Allocation Details'!$A$18:$L$18, 0),FALSE), 'E2 Allocators'!$B$15:$W$358, MATCH('O5 Details by Class &amp; Accounts'!AJ$18, 'E2 Allocators'!$B$15:$W$15, 0),FALSE)*$G28)</f>
        <v>0</v>
      </c>
      <c r="AK28" s="2186">
        <f>IF(ISERROR(VLOOKUP(VLOOKUP($A28, 'E4 TB Allocation Details'!$A$18:$L$214, MATCH("Customer ID", 'E4 TB Allocation Details'!$A$18:$L$18, 0),FALSE), 'E2 Allocators'!$B$15:$W$358, MATCH('O5 Details by Class &amp; Accounts'!AK$18, 'E2 Allocators'!$B$15:$W$15, 0),FALSE)*$G28), 0, VLOOKUP(VLOOKUP($A28, 'E4 TB Allocation Details'!$A$18:$L$214, MATCH("Customer ID", 'E4 TB Allocation Details'!$A$18:$L$18, 0),FALSE), 'E2 Allocators'!$B$15:$W$358, MATCH('O5 Details by Class &amp; Accounts'!AK$18, 'E2 Allocators'!$B$15:$W$15, 0),FALSE)*$G28)</f>
        <v>0</v>
      </c>
      <c r="AL28" s="2186">
        <f>IF(ISERROR(VLOOKUP(VLOOKUP($A28, 'E4 TB Allocation Details'!$A$18:$L$214, MATCH("Customer ID", 'E4 TB Allocation Details'!$A$18:$L$18, 0),FALSE), 'E2 Allocators'!$B$15:$W$358, MATCH('O5 Details by Class &amp; Accounts'!AL$18, 'E2 Allocators'!$B$15:$W$15, 0),FALSE)*$G28), 0, VLOOKUP(VLOOKUP($A28, 'E4 TB Allocation Details'!$A$18:$L$214, MATCH("Customer ID", 'E4 TB Allocation Details'!$A$18:$L$18, 0),FALSE), 'E2 Allocators'!$B$15:$W$358, MATCH('O5 Details by Class &amp; Accounts'!AL$18, 'E2 Allocators'!$B$15:$W$15, 0),FALSE)*$G28)</f>
        <v>0</v>
      </c>
      <c r="AM28" s="2186">
        <f>IF(ISERROR(VLOOKUP(VLOOKUP($A28, 'E4 TB Allocation Details'!$A$18:$L$214, MATCH("Customer ID", 'E4 TB Allocation Details'!$A$18:$L$18, 0),FALSE), 'E2 Allocators'!$B$15:$W$358, MATCH('O5 Details by Class &amp; Accounts'!AM$18, 'E2 Allocators'!$B$15:$W$15, 0),FALSE)*$G28), 0, VLOOKUP(VLOOKUP($A28, 'E4 TB Allocation Details'!$A$18:$L$214, MATCH("Customer ID", 'E4 TB Allocation Details'!$A$18:$L$18, 0),FALSE), 'E2 Allocators'!$B$15:$W$358, MATCH('O5 Details by Class &amp; Accounts'!AM$18, 'E2 Allocators'!$B$15:$W$15, 0),FALSE)*$G28)</f>
        <v>0</v>
      </c>
      <c r="AN28" s="2186">
        <f>IF(ISERROR(VLOOKUP(VLOOKUP($A28, 'E4 TB Allocation Details'!$A$18:$L$214, MATCH("Customer ID", 'E4 TB Allocation Details'!$A$18:$L$18, 0),FALSE), 'E2 Allocators'!$B$15:$W$358, MATCH('O5 Details by Class &amp; Accounts'!AN$18, 'E2 Allocators'!$B$15:$W$15, 0),FALSE)*$G28), 0, VLOOKUP(VLOOKUP($A28, 'E4 TB Allocation Details'!$A$18:$L$214, MATCH("Customer ID", 'E4 TB Allocation Details'!$A$18:$L$18, 0),FALSE), 'E2 Allocators'!$B$15:$W$358, MATCH('O5 Details by Class &amp; Accounts'!AN$18, 'E2 Allocators'!$B$15:$W$15, 0),FALSE)*$G28)</f>
        <v>0</v>
      </c>
      <c r="AO28" s="2186">
        <f>IF(ISERROR(VLOOKUP(VLOOKUP($A28, 'E4 TB Allocation Details'!$A$18:$L$214, MATCH("Customer ID", 'E4 TB Allocation Details'!$A$18:$L$18, 0),FALSE), 'E2 Allocators'!$B$15:$W$358, MATCH('O5 Details by Class &amp; Accounts'!AO$18, 'E2 Allocators'!$B$15:$W$15, 0),FALSE)*$G28), 0, VLOOKUP(VLOOKUP($A28, 'E4 TB Allocation Details'!$A$18:$L$214, MATCH("Customer ID", 'E4 TB Allocation Details'!$A$18:$L$18, 0),FALSE), 'E2 Allocators'!$B$15:$W$358, MATCH('O5 Details by Class &amp; Accounts'!AO$18, 'E2 Allocators'!$B$15:$W$15, 0),FALSE)*$G28)</f>
        <v>0</v>
      </c>
      <c r="AP28" s="2186">
        <f>IF(ISERROR(VLOOKUP(VLOOKUP($A28, 'E4 TB Allocation Details'!$A$18:$L$214, MATCH("Customer ID", 'E4 TB Allocation Details'!$A$18:$L$18, 0),FALSE), 'E2 Allocators'!$B$15:$W$358, MATCH('O5 Details by Class &amp; Accounts'!AP$18, 'E2 Allocators'!$B$15:$W$15, 0),FALSE)*$G28), 0, VLOOKUP(VLOOKUP($A28, 'E4 TB Allocation Details'!$A$18:$L$214, MATCH("Customer ID", 'E4 TB Allocation Details'!$A$18:$L$18, 0),FALSE), 'E2 Allocators'!$B$15:$W$358, MATCH('O5 Details by Class &amp; Accounts'!AP$18, 'E2 Allocators'!$B$15:$W$15, 0),FALSE)*$G28)</f>
        <v>0</v>
      </c>
      <c r="AQ28" s="2186">
        <f>IF(ISERROR(VLOOKUP(VLOOKUP($A28, 'E4 TB Allocation Details'!$A$18:$L$214, MATCH("Customer ID", 'E4 TB Allocation Details'!$A$18:$L$18, 0),FALSE), 'E2 Allocators'!$B$15:$W$358, MATCH('O5 Details by Class &amp; Accounts'!AQ$18, 'E2 Allocators'!$B$15:$W$15, 0),FALSE)*$G28), 0, VLOOKUP(VLOOKUP($A28, 'E4 TB Allocation Details'!$A$18:$L$214, MATCH("Customer ID", 'E4 TB Allocation Details'!$A$18:$L$18, 0),FALSE), 'E2 Allocators'!$B$15:$W$358, MATCH('O5 Details by Class &amp; Accounts'!AQ$18, 'E2 Allocators'!$B$15:$W$15, 0),FALSE)*$G28)</f>
        <v>0</v>
      </c>
      <c r="AR28" s="2186">
        <f>IF(ISERROR(VLOOKUP(VLOOKUP($A28, 'E4 TB Allocation Details'!$A$18:$L$214, MATCH("Customer ID", 'E4 TB Allocation Details'!$A$18:$L$18, 0),FALSE), 'E2 Allocators'!$B$15:$W$358, MATCH('O5 Details by Class &amp; Accounts'!AR$18, 'E2 Allocators'!$B$15:$W$15, 0),FALSE)*$G28), 0, VLOOKUP(VLOOKUP($A28, 'E4 TB Allocation Details'!$A$18:$L$214, MATCH("Customer ID", 'E4 TB Allocation Details'!$A$18:$L$18, 0),FALSE), 'E2 Allocators'!$B$15:$W$358, MATCH('O5 Details by Class &amp; Accounts'!AR$18, 'E2 Allocators'!$B$15:$W$15, 0),FALSE)*$G28)</f>
        <v>0</v>
      </c>
      <c r="AS28" s="2186">
        <f>IF(ISERROR(VLOOKUP(VLOOKUP($A28, 'E4 TB Allocation Details'!$A$18:$L$214, MATCH("Customer ID", 'E4 TB Allocation Details'!$A$18:$L$18, 0),FALSE), 'E2 Allocators'!$B$15:$W$358, MATCH('O5 Details by Class &amp; Accounts'!AS$18, 'E2 Allocators'!$B$15:$W$15, 0),FALSE)*$G28), 0, VLOOKUP(VLOOKUP($A28, 'E4 TB Allocation Details'!$A$18:$L$214, MATCH("Customer ID", 'E4 TB Allocation Details'!$A$18:$L$18, 0),FALSE), 'E2 Allocators'!$B$15:$W$358, MATCH('O5 Details by Class &amp; Accounts'!AS$18, 'E2 Allocators'!$B$15:$W$15, 0),FALSE)*$G28)</f>
        <v>0</v>
      </c>
      <c r="AT28" s="2186">
        <f>IF(ISERROR(VLOOKUP(VLOOKUP($A28, 'E4 TB Allocation Details'!$A$18:$L$214, MATCH("Customer ID", 'E4 TB Allocation Details'!$A$18:$L$18, 0),FALSE), 'E2 Allocators'!$B$15:$W$358, MATCH('O5 Details by Class &amp; Accounts'!AT$18, 'E2 Allocators'!$B$15:$W$15, 0),FALSE)*$G28), 0, VLOOKUP(VLOOKUP($A28, 'E4 TB Allocation Details'!$A$18:$L$214, MATCH("Customer ID", 'E4 TB Allocation Details'!$A$18:$L$18, 0),FALSE), 'E2 Allocators'!$B$15:$W$358, MATCH('O5 Details by Class &amp; Accounts'!AT$18, 'E2 Allocators'!$B$15:$W$15, 0),FALSE)*$G28)</f>
        <v>0</v>
      </c>
      <c r="AU28" s="2186">
        <f>IF(ISERROR(VLOOKUP(VLOOKUP($A28, 'E4 TB Allocation Details'!$A$18:$L$214, MATCH("Customer ID", 'E4 TB Allocation Details'!$A$18:$L$18, 0),FALSE), 'E2 Allocators'!$B$15:$W$358, MATCH('O5 Details by Class &amp; Accounts'!AU$18, 'E2 Allocators'!$B$15:$W$15, 0),FALSE)*$G28), 0, VLOOKUP(VLOOKUP($A28, 'E4 TB Allocation Details'!$A$18:$L$214, MATCH("Customer ID", 'E4 TB Allocation Details'!$A$18:$L$18, 0),FALSE), 'E2 Allocators'!$B$15:$W$358, MATCH('O5 Details by Class &amp; Accounts'!AU$18, 'E2 Allocators'!$B$15:$W$15, 0),FALSE)*$G28)</f>
        <v>0</v>
      </c>
      <c r="AV28" s="2186">
        <f>IF(ISERROR(VLOOKUP(VLOOKUP($A28, 'E4 TB Allocation Details'!$A$18:$L$214, MATCH("Customer ID", 'E4 TB Allocation Details'!$A$18:$L$18, 0),FALSE), 'E2 Allocators'!$B$15:$W$358, MATCH('O5 Details by Class &amp; Accounts'!AV$18, 'E2 Allocators'!$B$15:$W$15, 0),FALSE)*$G28), 0, VLOOKUP(VLOOKUP($A28, 'E4 TB Allocation Details'!$A$18:$L$214, MATCH("Customer ID", 'E4 TB Allocation Details'!$A$18:$L$18, 0),FALSE), 'E2 Allocators'!$B$15:$W$358, MATCH('O5 Details by Class &amp; Accounts'!AV$18, 'E2 Allocators'!$B$15:$W$15, 0),FALSE)*$G28)</f>
        <v>0</v>
      </c>
      <c r="AW28" s="2186">
        <f>IF(ISERROR(VLOOKUP(VLOOKUP($A28, 'E4 TB Allocation Details'!$A$18:$L$214, MATCH("Customer ID", 'E4 TB Allocation Details'!$A$18:$L$18, 0),FALSE), 'E2 Allocators'!$B$15:$W$358, MATCH('O5 Details by Class &amp; Accounts'!AW$18, 'E2 Allocators'!$B$15:$W$15, 0),FALSE)*$G28), 0, VLOOKUP(VLOOKUP($A28, 'E4 TB Allocation Details'!$A$18:$L$214, MATCH("Customer ID", 'E4 TB Allocation Details'!$A$18:$L$18, 0),FALSE), 'E2 Allocators'!$B$15:$W$358, MATCH('O5 Details by Class &amp; Accounts'!AW$18, 'E2 Allocators'!$B$15:$W$15, 0),FALSE)*$G28)</f>
        <v>0</v>
      </c>
      <c r="AX28" s="2186">
        <f t="shared" si="2"/>
        <v>0</v>
      </c>
      <c r="AY28" s="2186">
        <f>IF(ISERROR(VLOOKUP(VLOOKUP($A28, 'E4 TB Allocation Details'!$A$18:$L$214, MATCH("Misc ID", 'E4 TB Allocation Details'!$A$18:$L$18, 0),FALSE), 'E2 Allocators'!$B$15:$W$358, MATCH('O5 Details by Class &amp; Accounts'!AY$18, 'E2 Allocators'!$B$15:$W$15, 0),FALSE)*$E28), 0, VLOOKUP(VLOOKUP($A28, 'E4 TB Allocation Details'!$A$18:$L$214, MATCH("Misc ID", 'E4 TB Allocation Details'!$A$18:$L$18, 0),FALSE), 'E2 Allocators'!$B$15:$W$358, MATCH('O5 Details by Class &amp; Accounts'!AY$18, 'E2 Allocators'!$B$15:$W$15, 0),FALSE)*$E28)</f>
        <v>0</v>
      </c>
      <c r="AZ28" s="2186">
        <f>IF(ISERROR(VLOOKUP(VLOOKUP($A28, 'E4 TB Allocation Details'!$A$18:$L$214, MATCH("Misc ID", 'E4 TB Allocation Details'!$A$18:$L$18, 0),FALSE), 'E2 Allocators'!$B$15:$W$358, MATCH('O5 Details by Class &amp; Accounts'!AZ$18, 'E2 Allocators'!$B$15:$W$15, 0),FALSE)*$E28), 0, VLOOKUP(VLOOKUP($A28, 'E4 TB Allocation Details'!$A$18:$L$214, MATCH("Misc ID", 'E4 TB Allocation Details'!$A$18:$L$18, 0),FALSE), 'E2 Allocators'!$B$15:$W$358, MATCH('O5 Details by Class &amp; Accounts'!AZ$18, 'E2 Allocators'!$B$15:$W$15, 0),FALSE)*$E28)</f>
        <v>0</v>
      </c>
      <c r="BA28" s="2186">
        <f>IF(ISERROR(VLOOKUP(VLOOKUP($A28, 'E4 TB Allocation Details'!$A$18:$L$214, MATCH("Misc ID", 'E4 TB Allocation Details'!$A$18:$L$18, 0),FALSE), 'E2 Allocators'!$B$15:$W$358, MATCH('O5 Details by Class &amp; Accounts'!BA$18, 'E2 Allocators'!$B$15:$W$15, 0),FALSE)*$E28), 0, VLOOKUP(VLOOKUP($A28, 'E4 TB Allocation Details'!$A$18:$L$214, MATCH("Misc ID", 'E4 TB Allocation Details'!$A$18:$L$18, 0),FALSE), 'E2 Allocators'!$B$15:$W$358, MATCH('O5 Details by Class &amp; Accounts'!BA$18, 'E2 Allocators'!$B$15:$W$15, 0),FALSE)*$E28)</f>
        <v>0</v>
      </c>
      <c r="BB28" s="2186">
        <f>IF(ISERROR(VLOOKUP(VLOOKUP($A28, 'E4 TB Allocation Details'!$A$18:$L$214, MATCH("Misc ID", 'E4 TB Allocation Details'!$A$18:$L$18, 0),FALSE), 'E2 Allocators'!$B$15:$W$358, MATCH('O5 Details by Class &amp; Accounts'!BB$18, 'E2 Allocators'!$B$15:$W$15, 0),FALSE)*$E28), 0, VLOOKUP(VLOOKUP($A28, 'E4 TB Allocation Details'!$A$18:$L$214, MATCH("Misc ID", 'E4 TB Allocation Details'!$A$18:$L$18, 0),FALSE), 'E2 Allocators'!$B$15:$W$358, MATCH('O5 Details by Class &amp; Accounts'!BB$18, 'E2 Allocators'!$B$15:$W$15, 0),FALSE)*$E28)</f>
        <v>0</v>
      </c>
      <c r="BC28" s="2186">
        <f>IF(ISERROR(VLOOKUP(VLOOKUP($A28, 'E4 TB Allocation Details'!$A$18:$L$214, MATCH("Misc ID", 'E4 TB Allocation Details'!$A$18:$L$18, 0),FALSE), 'E2 Allocators'!$B$15:$W$358, MATCH('O5 Details by Class &amp; Accounts'!BC$18, 'E2 Allocators'!$B$15:$W$15, 0),FALSE)*$E28), 0, VLOOKUP(VLOOKUP($A28, 'E4 TB Allocation Details'!$A$18:$L$214, MATCH("Misc ID", 'E4 TB Allocation Details'!$A$18:$L$18, 0),FALSE), 'E2 Allocators'!$B$15:$W$358, MATCH('O5 Details by Class &amp; Accounts'!BC$18, 'E2 Allocators'!$B$15:$W$15, 0),FALSE)*$E28)</f>
        <v>0</v>
      </c>
      <c r="BD28" s="2186">
        <f>IF(ISERROR(VLOOKUP(VLOOKUP($A28, 'E4 TB Allocation Details'!$A$18:$L$214, MATCH("Misc ID", 'E4 TB Allocation Details'!$A$18:$L$18, 0),FALSE), 'E2 Allocators'!$B$15:$W$358, MATCH('O5 Details by Class &amp; Accounts'!BD$18, 'E2 Allocators'!$B$15:$W$15, 0),FALSE)*$E28), 0, VLOOKUP(VLOOKUP($A28, 'E4 TB Allocation Details'!$A$18:$L$214, MATCH("Misc ID", 'E4 TB Allocation Details'!$A$18:$L$18, 0),FALSE), 'E2 Allocators'!$B$15:$W$358, MATCH('O5 Details by Class &amp; Accounts'!BD$18, 'E2 Allocators'!$B$15:$W$15, 0),FALSE)*$E28)</f>
        <v>0</v>
      </c>
      <c r="BE28" s="2186">
        <f>IF(ISERROR(VLOOKUP(VLOOKUP($A28, 'E4 TB Allocation Details'!$A$18:$L$214, MATCH("Misc ID", 'E4 TB Allocation Details'!$A$18:$L$18, 0),FALSE), 'E2 Allocators'!$B$15:$W$358, MATCH('O5 Details by Class &amp; Accounts'!BE$18, 'E2 Allocators'!$B$15:$W$15, 0),FALSE)*$E28), 0, VLOOKUP(VLOOKUP($A28, 'E4 TB Allocation Details'!$A$18:$L$214, MATCH("Misc ID", 'E4 TB Allocation Details'!$A$18:$L$18, 0),FALSE), 'E2 Allocators'!$B$15:$W$358, MATCH('O5 Details by Class &amp; Accounts'!BE$18, 'E2 Allocators'!$B$15:$W$15, 0),FALSE)*$E28)</f>
        <v>0</v>
      </c>
      <c r="BF28" s="2186">
        <f>IF(ISERROR(VLOOKUP(VLOOKUP($A28, 'E4 TB Allocation Details'!$A$18:$L$214, MATCH("Misc ID", 'E4 TB Allocation Details'!$A$18:$L$18, 0),FALSE), 'E2 Allocators'!$B$15:$W$358, MATCH('O5 Details by Class &amp; Accounts'!BF$18, 'E2 Allocators'!$B$15:$W$15, 0),FALSE)*$E28), 0, VLOOKUP(VLOOKUP($A28, 'E4 TB Allocation Details'!$A$18:$L$214, MATCH("Misc ID", 'E4 TB Allocation Details'!$A$18:$L$18, 0),FALSE), 'E2 Allocators'!$B$15:$W$358, MATCH('O5 Details by Class &amp; Accounts'!BF$18, 'E2 Allocators'!$B$15:$W$15, 0),FALSE)*$E28)</f>
        <v>0</v>
      </c>
      <c r="BG28" s="2186">
        <f>IF(ISERROR(VLOOKUP(VLOOKUP($A28, 'E4 TB Allocation Details'!$A$18:$L$214, MATCH("Misc ID", 'E4 TB Allocation Details'!$A$18:$L$18, 0),FALSE), 'E2 Allocators'!$B$15:$W$358, MATCH('O5 Details by Class &amp; Accounts'!BG$18, 'E2 Allocators'!$B$15:$W$15, 0),FALSE)*$E28), 0, VLOOKUP(VLOOKUP($A28, 'E4 TB Allocation Details'!$A$18:$L$214, MATCH("Misc ID", 'E4 TB Allocation Details'!$A$18:$L$18, 0),FALSE), 'E2 Allocators'!$B$15:$W$358, MATCH('O5 Details by Class &amp; Accounts'!BG$18, 'E2 Allocators'!$B$15:$W$15, 0),FALSE)*$E28)</f>
        <v>0</v>
      </c>
      <c r="BH28" s="2186">
        <f>IF(ISERROR(VLOOKUP(VLOOKUP($A28, 'E4 TB Allocation Details'!$A$18:$L$214, MATCH("Misc ID", 'E4 TB Allocation Details'!$A$18:$L$18, 0),FALSE), 'E2 Allocators'!$B$15:$W$358, MATCH('O5 Details by Class &amp; Accounts'!BH$18, 'E2 Allocators'!$B$15:$W$15, 0),FALSE)*$E28), 0, VLOOKUP(VLOOKUP($A28, 'E4 TB Allocation Details'!$A$18:$L$214, MATCH("Misc ID", 'E4 TB Allocation Details'!$A$18:$L$18, 0),FALSE), 'E2 Allocators'!$B$15:$W$358, MATCH('O5 Details by Class &amp; Accounts'!BH$18, 'E2 Allocators'!$B$15:$W$15, 0),FALSE)*$E28)</f>
        <v>0</v>
      </c>
      <c r="BI28" s="2186">
        <f>IF(ISERROR(VLOOKUP(VLOOKUP($A28, 'E4 TB Allocation Details'!$A$18:$L$214, MATCH("Misc ID", 'E4 TB Allocation Details'!$A$18:$L$18, 0),FALSE), 'E2 Allocators'!$B$15:$W$358, MATCH('O5 Details by Class &amp; Accounts'!BI$18, 'E2 Allocators'!$B$15:$W$15, 0),FALSE)*$E28), 0, VLOOKUP(VLOOKUP($A28, 'E4 TB Allocation Details'!$A$18:$L$214, MATCH("Misc ID", 'E4 TB Allocation Details'!$A$18:$L$18, 0),FALSE), 'E2 Allocators'!$B$15:$W$358, MATCH('O5 Details by Class &amp; Accounts'!BI$18, 'E2 Allocators'!$B$15:$W$15, 0),FALSE)*$E28)</f>
        <v>0</v>
      </c>
      <c r="BJ28" s="2186">
        <f>IF(ISERROR(VLOOKUP(VLOOKUP($A28, 'E4 TB Allocation Details'!$A$18:$L$214, MATCH("Misc ID", 'E4 TB Allocation Details'!$A$18:$L$18, 0),FALSE), 'E2 Allocators'!$B$15:$W$358, MATCH('O5 Details by Class &amp; Accounts'!BJ$18, 'E2 Allocators'!$B$15:$W$15, 0),FALSE)*$E28), 0, VLOOKUP(VLOOKUP($A28, 'E4 TB Allocation Details'!$A$18:$L$214, MATCH("Misc ID", 'E4 TB Allocation Details'!$A$18:$L$18, 0),FALSE), 'E2 Allocators'!$B$15:$W$358, MATCH('O5 Details by Class &amp; Accounts'!BJ$18, 'E2 Allocators'!$B$15:$W$15, 0),FALSE)*$E28)</f>
        <v>0</v>
      </c>
      <c r="BK28" s="2186">
        <f>IF(ISERROR(VLOOKUP(VLOOKUP($A28, 'E4 TB Allocation Details'!$A$18:$L$214, MATCH("Misc ID", 'E4 TB Allocation Details'!$A$18:$L$18, 0),FALSE), 'E2 Allocators'!$B$15:$W$358, MATCH('O5 Details by Class &amp; Accounts'!BK$18, 'E2 Allocators'!$B$15:$W$15, 0),FALSE)*$E28), 0, VLOOKUP(VLOOKUP($A28, 'E4 TB Allocation Details'!$A$18:$L$214, MATCH("Misc ID", 'E4 TB Allocation Details'!$A$18:$L$18, 0),FALSE), 'E2 Allocators'!$B$15:$W$358, MATCH('O5 Details by Class &amp; Accounts'!BK$18, 'E2 Allocators'!$B$15:$W$15, 0),FALSE)*$E28)</f>
        <v>0</v>
      </c>
      <c r="BL28" s="2186">
        <f>IF(ISERROR(VLOOKUP(VLOOKUP($A28, 'E4 TB Allocation Details'!$A$18:$L$214, MATCH("Misc ID", 'E4 TB Allocation Details'!$A$18:$L$18, 0),FALSE), 'E2 Allocators'!$B$15:$W$358, MATCH('O5 Details by Class &amp; Accounts'!BL$18, 'E2 Allocators'!$B$15:$W$15, 0),FALSE)*$E28), 0, VLOOKUP(VLOOKUP($A28, 'E4 TB Allocation Details'!$A$18:$L$214, MATCH("Misc ID", 'E4 TB Allocation Details'!$A$18:$L$18, 0),FALSE), 'E2 Allocators'!$B$15:$W$358, MATCH('O5 Details by Class &amp; Accounts'!BL$18, 'E2 Allocators'!$B$15:$W$15, 0),FALSE)*$E28)</f>
        <v>0</v>
      </c>
      <c r="BM28" s="2186">
        <f>IF(ISERROR(VLOOKUP(VLOOKUP($A28, 'E4 TB Allocation Details'!$A$18:$L$214, MATCH("Misc ID", 'E4 TB Allocation Details'!$A$18:$L$18, 0),FALSE), 'E2 Allocators'!$B$15:$W$358, MATCH('O5 Details by Class &amp; Accounts'!BM$18, 'E2 Allocators'!$B$15:$W$15, 0),FALSE)*$E28), 0, VLOOKUP(VLOOKUP($A28, 'E4 TB Allocation Details'!$A$18:$L$214, MATCH("Misc ID", 'E4 TB Allocation Details'!$A$18:$L$18, 0),FALSE), 'E2 Allocators'!$B$15:$W$358, MATCH('O5 Details by Class &amp; Accounts'!BM$18, 'E2 Allocators'!$B$15:$W$15, 0),FALSE)*$E28)</f>
        <v>0</v>
      </c>
      <c r="BN28" s="2186">
        <f>IF(ISERROR(VLOOKUP(VLOOKUP($A28, 'E4 TB Allocation Details'!$A$18:$L$214, MATCH("Misc ID", 'E4 TB Allocation Details'!$A$18:$L$18, 0),FALSE), 'E2 Allocators'!$B$15:$W$358, MATCH('O5 Details by Class &amp; Accounts'!BN$18, 'E2 Allocators'!$B$15:$W$15, 0),FALSE)*$E28), 0, VLOOKUP(VLOOKUP($A28, 'E4 TB Allocation Details'!$A$18:$L$214, MATCH("Misc ID", 'E4 TB Allocation Details'!$A$18:$L$18, 0),FALSE), 'E2 Allocators'!$B$15:$W$358, MATCH('O5 Details by Class &amp; Accounts'!BN$18, 'E2 Allocators'!$B$15:$W$15, 0),FALSE)*$E28)</f>
        <v>0</v>
      </c>
      <c r="BO28" s="2186">
        <f>IF(ISERROR(VLOOKUP(VLOOKUP($A28, 'E4 TB Allocation Details'!$A$18:$L$214, MATCH("Misc ID", 'E4 TB Allocation Details'!$A$18:$L$18, 0),FALSE), 'E2 Allocators'!$B$15:$W$358, MATCH('O5 Details by Class &amp; Accounts'!BO$18, 'E2 Allocators'!$B$15:$W$15, 0),FALSE)*$E28), 0, VLOOKUP(VLOOKUP($A28, 'E4 TB Allocation Details'!$A$18:$L$214, MATCH("Misc ID", 'E4 TB Allocation Details'!$A$18:$L$18, 0),FALSE), 'E2 Allocators'!$B$15:$W$358, MATCH('O5 Details by Class &amp; Accounts'!BO$18, 'E2 Allocators'!$B$15:$W$15, 0),FALSE)*$E28)</f>
        <v>0</v>
      </c>
      <c r="BP28" s="2186">
        <f>IF(ISERROR(VLOOKUP(VLOOKUP($A28, 'E4 TB Allocation Details'!$A$18:$L$214, MATCH("Misc ID", 'E4 TB Allocation Details'!$A$18:$L$18, 0),FALSE), 'E2 Allocators'!$B$15:$W$358, MATCH('O5 Details by Class &amp; Accounts'!BP$18, 'E2 Allocators'!$B$15:$W$15, 0),FALSE)*$E28), 0, VLOOKUP(VLOOKUP($A28, 'E4 TB Allocation Details'!$A$18:$L$214, MATCH("Misc ID", 'E4 TB Allocation Details'!$A$18:$L$18, 0),FALSE), 'E2 Allocators'!$B$15:$W$358, MATCH('O5 Details by Class &amp; Accounts'!BP$18, 'E2 Allocators'!$B$15:$W$15, 0),FALSE)*$E28)</f>
        <v>0</v>
      </c>
      <c r="BQ28" s="2186">
        <f>IF(ISERROR(VLOOKUP(VLOOKUP($A28, 'E4 TB Allocation Details'!$A$18:$L$214, MATCH("Misc ID", 'E4 TB Allocation Details'!$A$18:$L$18, 0),FALSE), 'E2 Allocators'!$B$15:$W$358, MATCH('O5 Details by Class &amp; Accounts'!BQ$18, 'E2 Allocators'!$B$15:$W$15, 0),FALSE)*$E28), 0, VLOOKUP(VLOOKUP($A28, 'E4 TB Allocation Details'!$A$18:$L$214, MATCH("Misc ID", 'E4 TB Allocation Details'!$A$18:$L$18, 0),FALSE), 'E2 Allocators'!$B$15:$W$358, MATCH('O5 Details by Class &amp; Accounts'!BQ$18, 'E2 Allocators'!$B$15:$W$15, 0),FALSE)*$E28)</f>
        <v>0</v>
      </c>
      <c r="BR28" s="2186">
        <f>IF(ISERROR(VLOOKUP(VLOOKUP($A28, 'E4 TB Allocation Details'!$A$18:$L$214, MATCH("Misc ID", 'E4 TB Allocation Details'!$A$18:$L$18, 0),FALSE), 'E2 Allocators'!$B$15:$W$358, MATCH('O5 Details by Class &amp; Accounts'!BR$18, 'E2 Allocators'!$B$15:$W$15, 0),FALSE)*$E28), 0, VLOOKUP(VLOOKUP($A28, 'E4 TB Allocation Details'!$A$18:$L$214, MATCH("Misc ID", 'E4 TB Allocation Details'!$A$18:$L$18, 0),FALSE), 'E2 Allocators'!$B$15:$W$358, MATCH('O5 Details by Class &amp; Accounts'!BR$18, 'E2 Allocators'!$B$15:$W$15, 0),FALSE)*$E28)</f>
        <v>0</v>
      </c>
      <c r="BS28" s="2186">
        <f t="shared" si="3"/>
        <v>0</v>
      </c>
      <c r="BT28" s="2186">
        <f>IF(ISERROR(VLOOKUP(VLOOKUP($A28, 'E4 TB Allocation Details'!$A$18:$L$214, MATCH("A &amp; G ID", 'E4 TB Allocation Details'!$A$18:$L$18, 0),FALSE), 'E2 Allocators'!$B$15:$W$358, MATCH('O5 Details by Class &amp; Accounts'!BT$18, 'E2 Allocators'!$B$15:$W$15, 0),FALSE)*$E28), 0, VLOOKUP(VLOOKUP($A28, 'E4 TB Allocation Details'!$A$18:$L$214, MATCH("A &amp; G ID", 'E4 TB Allocation Details'!$A$18:$L$18, 0),FALSE), 'E2 Allocators'!$B$15:$W$358, MATCH('O5 Details by Class &amp; Accounts'!BT$18, 'E2 Allocators'!$B$15:$W$15, 0),FALSE)*$E28)</f>
        <v>0</v>
      </c>
      <c r="BU28" s="2186">
        <f>IF(ISERROR(VLOOKUP(VLOOKUP($A28, 'E4 TB Allocation Details'!$A$18:$L$214, MATCH("A &amp; G ID", 'E4 TB Allocation Details'!$A$18:$L$18, 0),FALSE), 'E2 Allocators'!$B$15:$W$358, MATCH('O5 Details by Class &amp; Accounts'!BU$18, 'E2 Allocators'!$B$15:$W$15, 0),FALSE)*$E28), 0, VLOOKUP(VLOOKUP($A28, 'E4 TB Allocation Details'!$A$18:$L$214, MATCH("A &amp; G ID", 'E4 TB Allocation Details'!$A$18:$L$18, 0),FALSE), 'E2 Allocators'!$B$15:$W$358, MATCH('O5 Details by Class &amp; Accounts'!BU$18, 'E2 Allocators'!$B$15:$W$15, 0),FALSE)*$E28)</f>
        <v>0</v>
      </c>
      <c r="BV28" s="2186">
        <f>IF(ISERROR(VLOOKUP(VLOOKUP($A28, 'E4 TB Allocation Details'!$A$18:$L$214, MATCH("A &amp; G ID", 'E4 TB Allocation Details'!$A$18:$L$18, 0),FALSE), 'E2 Allocators'!$B$15:$W$358, MATCH('O5 Details by Class &amp; Accounts'!BV$18, 'E2 Allocators'!$B$15:$W$15, 0),FALSE)*$E28), 0, VLOOKUP(VLOOKUP($A28, 'E4 TB Allocation Details'!$A$18:$L$214, MATCH("A &amp; G ID", 'E4 TB Allocation Details'!$A$18:$L$18, 0),FALSE), 'E2 Allocators'!$B$15:$W$358, MATCH('O5 Details by Class &amp; Accounts'!BV$18, 'E2 Allocators'!$B$15:$W$15, 0),FALSE)*$E28)</f>
        <v>0</v>
      </c>
      <c r="BW28" s="2186">
        <f>IF(ISERROR(VLOOKUP(VLOOKUP($A28, 'E4 TB Allocation Details'!$A$18:$L$214, MATCH("A &amp; G ID", 'E4 TB Allocation Details'!$A$18:$L$18, 0),FALSE), 'E2 Allocators'!$B$15:$W$358, MATCH('O5 Details by Class &amp; Accounts'!BW$18, 'E2 Allocators'!$B$15:$W$15, 0),FALSE)*$E28), 0, VLOOKUP(VLOOKUP($A28, 'E4 TB Allocation Details'!$A$18:$L$214, MATCH("A &amp; G ID", 'E4 TB Allocation Details'!$A$18:$L$18, 0),FALSE), 'E2 Allocators'!$B$15:$W$358, MATCH('O5 Details by Class &amp; Accounts'!BW$18, 'E2 Allocators'!$B$15:$W$15, 0),FALSE)*$E28)</f>
        <v>0</v>
      </c>
      <c r="BX28" s="2186">
        <f>IF(ISERROR(VLOOKUP(VLOOKUP($A28, 'E4 TB Allocation Details'!$A$18:$L$214, MATCH("A &amp; G ID", 'E4 TB Allocation Details'!$A$18:$L$18, 0),FALSE), 'E2 Allocators'!$B$15:$W$358, MATCH('O5 Details by Class &amp; Accounts'!BX$18, 'E2 Allocators'!$B$15:$W$15, 0),FALSE)*$E28), 0, VLOOKUP(VLOOKUP($A28, 'E4 TB Allocation Details'!$A$18:$L$214, MATCH("A &amp; G ID", 'E4 TB Allocation Details'!$A$18:$L$18, 0),FALSE), 'E2 Allocators'!$B$15:$W$358, MATCH('O5 Details by Class &amp; Accounts'!BX$18, 'E2 Allocators'!$B$15:$W$15, 0),FALSE)*$E28)</f>
        <v>0</v>
      </c>
      <c r="BY28" s="2186">
        <f>IF(ISERROR(VLOOKUP(VLOOKUP($A28, 'E4 TB Allocation Details'!$A$18:$L$214, MATCH("A &amp; G ID", 'E4 TB Allocation Details'!$A$18:$L$18, 0),FALSE), 'E2 Allocators'!$B$15:$W$358, MATCH('O5 Details by Class &amp; Accounts'!BY$18, 'E2 Allocators'!$B$15:$W$15, 0),FALSE)*$E28), 0, VLOOKUP(VLOOKUP($A28, 'E4 TB Allocation Details'!$A$18:$L$214, MATCH("A &amp; G ID", 'E4 TB Allocation Details'!$A$18:$L$18, 0),FALSE), 'E2 Allocators'!$B$15:$W$358, MATCH('O5 Details by Class &amp; Accounts'!BY$18, 'E2 Allocators'!$B$15:$W$15, 0),FALSE)*$E28)</f>
        <v>0</v>
      </c>
      <c r="BZ28" s="2186">
        <f>IF(ISERROR(VLOOKUP(VLOOKUP($A28, 'E4 TB Allocation Details'!$A$18:$L$214, MATCH("A &amp; G ID", 'E4 TB Allocation Details'!$A$18:$L$18, 0),FALSE), 'E2 Allocators'!$B$15:$W$358, MATCH('O5 Details by Class &amp; Accounts'!BZ$18, 'E2 Allocators'!$B$15:$W$15, 0),FALSE)*$E28), 0, VLOOKUP(VLOOKUP($A28, 'E4 TB Allocation Details'!$A$18:$L$214, MATCH("A &amp; G ID", 'E4 TB Allocation Details'!$A$18:$L$18, 0),FALSE), 'E2 Allocators'!$B$15:$W$358, MATCH('O5 Details by Class &amp; Accounts'!BZ$18, 'E2 Allocators'!$B$15:$W$15, 0),FALSE)*$E28)</f>
        <v>0</v>
      </c>
      <c r="CA28" s="2186">
        <f>IF(ISERROR(VLOOKUP(VLOOKUP($A28, 'E4 TB Allocation Details'!$A$18:$L$214, MATCH("A &amp; G ID", 'E4 TB Allocation Details'!$A$18:$L$18, 0),FALSE), 'E2 Allocators'!$B$15:$W$358, MATCH('O5 Details by Class &amp; Accounts'!CA$18, 'E2 Allocators'!$B$15:$W$15, 0),FALSE)*$E28), 0, VLOOKUP(VLOOKUP($A28, 'E4 TB Allocation Details'!$A$18:$L$214, MATCH("A &amp; G ID", 'E4 TB Allocation Details'!$A$18:$L$18, 0),FALSE), 'E2 Allocators'!$B$15:$W$358, MATCH('O5 Details by Class &amp; Accounts'!CA$18, 'E2 Allocators'!$B$15:$W$15, 0),FALSE)*$E28)</f>
        <v>0</v>
      </c>
      <c r="CB28" s="2186">
        <f>IF(ISERROR(VLOOKUP(VLOOKUP($A28, 'E4 TB Allocation Details'!$A$18:$L$214, MATCH("A &amp; G ID", 'E4 TB Allocation Details'!$A$18:$L$18, 0),FALSE), 'E2 Allocators'!$B$15:$W$358, MATCH('O5 Details by Class &amp; Accounts'!CB$18, 'E2 Allocators'!$B$15:$W$15, 0),FALSE)*$E28), 0, VLOOKUP(VLOOKUP($A28, 'E4 TB Allocation Details'!$A$18:$L$214, MATCH("A &amp; G ID", 'E4 TB Allocation Details'!$A$18:$L$18, 0),FALSE), 'E2 Allocators'!$B$15:$W$358, MATCH('O5 Details by Class &amp; Accounts'!CB$18, 'E2 Allocators'!$B$15:$W$15, 0),FALSE)*$E28)</f>
        <v>0</v>
      </c>
      <c r="CC28" s="2186">
        <f>IF(ISERROR(VLOOKUP(VLOOKUP($A28, 'E4 TB Allocation Details'!$A$18:$L$214, MATCH("A &amp; G ID", 'E4 TB Allocation Details'!$A$18:$L$18, 0),FALSE), 'E2 Allocators'!$B$15:$W$358, MATCH('O5 Details by Class &amp; Accounts'!CC$18, 'E2 Allocators'!$B$15:$W$15, 0),FALSE)*$E28), 0, VLOOKUP(VLOOKUP($A28, 'E4 TB Allocation Details'!$A$18:$L$214, MATCH("A &amp; G ID", 'E4 TB Allocation Details'!$A$18:$L$18, 0),FALSE), 'E2 Allocators'!$B$15:$W$358, MATCH('O5 Details by Class &amp; Accounts'!CC$18, 'E2 Allocators'!$B$15:$W$15, 0),FALSE)*$E28)</f>
        <v>0</v>
      </c>
      <c r="CD28" s="2186">
        <f>IF(ISERROR(VLOOKUP(VLOOKUP($A28, 'E4 TB Allocation Details'!$A$18:$L$214, MATCH("A &amp; G ID", 'E4 TB Allocation Details'!$A$18:$L$18, 0),FALSE), 'E2 Allocators'!$B$15:$W$358, MATCH('O5 Details by Class &amp; Accounts'!CD$18, 'E2 Allocators'!$B$15:$W$15, 0),FALSE)*$E28), 0, VLOOKUP(VLOOKUP($A28, 'E4 TB Allocation Details'!$A$18:$L$214, MATCH("A &amp; G ID", 'E4 TB Allocation Details'!$A$18:$L$18, 0),FALSE), 'E2 Allocators'!$B$15:$W$358, MATCH('O5 Details by Class &amp; Accounts'!CD$18, 'E2 Allocators'!$B$15:$W$15, 0),FALSE)*$E28)</f>
        <v>0</v>
      </c>
      <c r="CE28" s="2186">
        <f>IF(ISERROR(VLOOKUP(VLOOKUP($A28, 'E4 TB Allocation Details'!$A$18:$L$214, MATCH("A &amp; G ID", 'E4 TB Allocation Details'!$A$18:$L$18, 0),FALSE), 'E2 Allocators'!$B$15:$W$358, MATCH('O5 Details by Class &amp; Accounts'!CE$18, 'E2 Allocators'!$B$15:$W$15, 0),FALSE)*$E28), 0, VLOOKUP(VLOOKUP($A28, 'E4 TB Allocation Details'!$A$18:$L$214, MATCH("A &amp; G ID", 'E4 TB Allocation Details'!$A$18:$L$18, 0),FALSE), 'E2 Allocators'!$B$15:$W$358, MATCH('O5 Details by Class &amp; Accounts'!CE$18, 'E2 Allocators'!$B$15:$W$15, 0),FALSE)*$E28)</f>
        <v>0</v>
      </c>
      <c r="CF28" s="2186">
        <f>IF(ISERROR(VLOOKUP(VLOOKUP($A28, 'E4 TB Allocation Details'!$A$18:$L$214, MATCH("A &amp; G ID", 'E4 TB Allocation Details'!$A$18:$L$18, 0),FALSE), 'E2 Allocators'!$B$15:$W$358, MATCH('O5 Details by Class &amp; Accounts'!CF$18, 'E2 Allocators'!$B$15:$W$15, 0),FALSE)*$E28), 0, VLOOKUP(VLOOKUP($A28, 'E4 TB Allocation Details'!$A$18:$L$214, MATCH("A &amp; G ID", 'E4 TB Allocation Details'!$A$18:$L$18, 0),FALSE), 'E2 Allocators'!$B$15:$W$358, MATCH('O5 Details by Class &amp; Accounts'!CF$18, 'E2 Allocators'!$B$15:$W$15, 0),FALSE)*$E28)</f>
        <v>0</v>
      </c>
      <c r="CG28" s="2186">
        <f>IF(ISERROR(VLOOKUP(VLOOKUP($A28, 'E4 TB Allocation Details'!$A$18:$L$214, MATCH("A &amp; G ID", 'E4 TB Allocation Details'!$A$18:$L$18, 0),FALSE), 'E2 Allocators'!$B$15:$W$358, MATCH('O5 Details by Class &amp; Accounts'!CG$18, 'E2 Allocators'!$B$15:$W$15, 0),FALSE)*$E28), 0, VLOOKUP(VLOOKUP($A28, 'E4 TB Allocation Details'!$A$18:$L$214, MATCH("A &amp; G ID", 'E4 TB Allocation Details'!$A$18:$L$18, 0),FALSE), 'E2 Allocators'!$B$15:$W$358, MATCH('O5 Details by Class &amp; Accounts'!CG$18, 'E2 Allocators'!$B$15:$W$15, 0),FALSE)*$E28)</f>
        <v>0</v>
      </c>
      <c r="CH28" s="2186">
        <f>IF(ISERROR(VLOOKUP(VLOOKUP($A28, 'E4 TB Allocation Details'!$A$18:$L$214, MATCH("A &amp; G ID", 'E4 TB Allocation Details'!$A$18:$L$18, 0),FALSE), 'E2 Allocators'!$B$15:$W$358, MATCH('O5 Details by Class &amp; Accounts'!CH$18, 'E2 Allocators'!$B$15:$W$15, 0),FALSE)*$E28), 0, VLOOKUP(VLOOKUP($A28, 'E4 TB Allocation Details'!$A$18:$L$214, MATCH("A &amp; G ID", 'E4 TB Allocation Details'!$A$18:$L$18, 0),FALSE), 'E2 Allocators'!$B$15:$W$358, MATCH('O5 Details by Class &amp; Accounts'!CH$18, 'E2 Allocators'!$B$15:$W$15, 0),FALSE)*$E28)</f>
        <v>0</v>
      </c>
      <c r="CI28" s="2186">
        <f>IF(ISERROR(VLOOKUP(VLOOKUP($A28, 'E4 TB Allocation Details'!$A$18:$L$214, MATCH("A &amp; G ID", 'E4 TB Allocation Details'!$A$18:$L$18, 0),FALSE), 'E2 Allocators'!$B$15:$W$358, MATCH('O5 Details by Class &amp; Accounts'!CI$18, 'E2 Allocators'!$B$15:$W$15, 0),FALSE)*$E28), 0, VLOOKUP(VLOOKUP($A28, 'E4 TB Allocation Details'!$A$18:$L$214, MATCH("A &amp; G ID", 'E4 TB Allocation Details'!$A$18:$L$18, 0),FALSE), 'E2 Allocators'!$B$15:$W$358, MATCH('O5 Details by Class &amp; Accounts'!CI$18, 'E2 Allocators'!$B$15:$W$15, 0),FALSE)*$E28)</f>
        <v>0</v>
      </c>
      <c r="CJ28" s="2186">
        <f>IF(ISERROR(VLOOKUP(VLOOKUP($A28, 'E4 TB Allocation Details'!$A$18:$L$214, MATCH("A &amp; G ID", 'E4 TB Allocation Details'!$A$18:$L$18, 0),FALSE), 'E2 Allocators'!$B$15:$W$358, MATCH('O5 Details by Class &amp; Accounts'!CJ$18, 'E2 Allocators'!$B$15:$W$15, 0),FALSE)*$E28), 0, VLOOKUP(VLOOKUP($A28, 'E4 TB Allocation Details'!$A$18:$L$214, MATCH("A &amp; G ID", 'E4 TB Allocation Details'!$A$18:$L$18, 0),FALSE), 'E2 Allocators'!$B$15:$W$358, MATCH('O5 Details by Class &amp; Accounts'!CJ$18, 'E2 Allocators'!$B$15:$W$15, 0),FALSE)*$E28)</f>
        <v>0</v>
      </c>
      <c r="CK28" s="2186">
        <f>IF(ISERROR(VLOOKUP(VLOOKUP($A28, 'E4 TB Allocation Details'!$A$18:$L$214, MATCH("A &amp; G ID", 'E4 TB Allocation Details'!$A$18:$L$18, 0),FALSE), 'E2 Allocators'!$B$15:$W$358, MATCH('O5 Details by Class &amp; Accounts'!CK$18, 'E2 Allocators'!$B$15:$W$15, 0),FALSE)*$E28), 0, VLOOKUP(VLOOKUP($A28, 'E4 TB Allocation Details'!$A$18:$L$214, MATCH("A &amp; G ID", 'E4 TB Allocation Details'!$A$18:$L$18, 0),FALSE), 'E2 Allocators'!$B$15:$W$358, MATCH('O5 Details by Class &amp; Accounts'!CK$18, 'E2 Allocators'!$B$15:$W$15, 0),FALSE)*$E28)</f>
        <v>0</v>
      </c>
      <c r="CL28" s="2186">
        <f>IF(ISERROR(VLOOKUP(VLOOKUP($A28, 'E4 TB Allocation Details'!$A$18:$L$214, MATCH("A &amp; G ID", 'E4 TB Allocation Details'!$A$18:$L$18, 0),FALSE), 'E2 Allocators'!$B$15:$W$358, MATCH('O5 Details by Class &amp; Accounts'!CL$18, 'E2 Allocators'!$B$15:$W$15, 0),FALSE)*$E28), 0, VLOOKUP(VLOOKUP($A28, 'E4 TB Allocation Details'!$A$18:$L$214, MATCH("A &amp; G ID", 'E4 TB Allocation Details'!$A$18:$L$18, 0),FALSE), 'E2 Allocators'!$B$15:$W$358, MATCH('O5 Details by Class &amp; Accounts'!CL$18, 'E2 Allocators'!$B$15:$W$15, 0),FALSE)*$E28)</f>
        <v>0</v>
      </c>
      <c r="CM28" s="2186">
        <f>IF(ISERROR(VLOOKUP(VLOOKUP($A28, 'E4 TB Allocation Details'!$A$18:$L$214, MATCH("A &amp; G ID", 'E4 TB Allocation Details'!$A$18:$L$18, 0),FALSE), 'E2 Allocators'!$B$15:$W$358, MATCH('O5 Details by Class &amp; Accounts'!CM$18, 'E2 Allocators'!$B$15:$W$15, 0),FALSE)*$E28), 0, VLOOKUP(VLOOKUP($A28, 'E4 TB Allocation Details'!$A$18:$L$214, MATCH("A &amp; G ID", 'E4 TB Allocation Details'!$A$18:$L$18, 0),FALSE), 'E2 Allocators'!$B$15:$W$358, MATCH('O5 Details by Class &amp; Accounts'!CM$18, 'E2 Allocators'!$B$15:$W$15, 0),FALSE)*$E28)</f>
        <v>0</v>
      </c>
      <c r="CN28" s="2186">
        <f t="shared" si="5"/>
        <v>0</v>
      </c>
      <c r="CO28" s="2187">
        <f t="shared" si="4"/>
        <v>0</v>
      </c>
      <c r="CQ28" s="1625" t="s">
        <v>697</v>
      </c>
    </row>
    <row r="29" spans="1:95" s="54" customFormat="1" ht="12.75" x14ac:dyDescent="0.2">
      <c r="A29" s="989" t="s">
        <v>820</v>
      </c>
      <c r="B29" s="990" t="s">
        <v>345</v>
      </c>
      <c r="C29" s="2184">
        <f>IF(ISERROR(VLOOKUP($A29,'I3 TB Data'!$A$19:$H$483,MATCH('O5 Details by Class &amp; Accounts'!$C$18, 'I3 TB Data'!$A$19:$H$19,0),0)), 0, VLOOKUP($A29,'I3 TB Data'!$A$19:$H$483,MATCH('O5 Details by Class &amp; Accounts'!$C$18,'I3 TB Data'!$A$19:$H$19,0),0))</f>
        <v>0</v>
      </c>
      <c r="D29" s="2185">
        <f>'I4 BO ASSETS'!E26</f>
        <v>2987642</v>
      </c>
      <c r="E29" s="2184">
        <f t="shared" si="6"/>
        <v>2987642</v>
      </c>
      <c r="F29" s="2186">
        <f>IF(ISERROR(VLOOKUP($A29, 'E1 Categorization'!A33:E124, MATCH("Customer Component", 'E1 Categorization'!$A$33:$E$33,0), 0)), 0, IF(VLOOKUP($A29, 'E1 Categorization'!A33:E124, MATCH("Customer Component", 'E1 Categorization'!$A$33:$E$33,0), 0)=0, 'O5 Details by Class &amp; Accounts'!$E29, IF(AND(VLOOKUP($A29, 'E1 Categorization'!A33:E124, MATCH("Customer Component", 'E1 Categorization'!$A$33:$E$33,0), 0) &gt;0, VLOOKUP($A29, 'E1 Categorization'!A33:E124, MATCH("Customer Component", 'E1 Categorization'!$A$33:$E$33,0), 0)&lt;1), 'O5 Details by Class &amp; Accounts'!$E29*(1-VLOOKUP($A29, 'E1 Categorization'!A33:E124, MATCH("Customer Component", 'E1 Categorization'!$A$33:$E$33,0), 0)), 0)))</f>
        <v>2987642</v>
      </c>
      <c r="G29" s="2186">
        <f>IF(ISERROR(VLOOKUP($A29, 'E1 Categorization'!A33:E124, MATCH("Customer Component", 'E1 Categorization'!$A$33:$E$33,0), 0)),0, IF(VLOOKUP($A29, 'E1 Categorization'!A33:E124, MATCH("Customer Component", 'E1 Categorization'!$A$33:$E$33,0), 0)=0, 0, IF(AND(VLOOKUP($A29, 'E1 Categorization'!A33:E124, MATCH("Customer Component", 'E1 Categorization'!$A$33:$E$33,0), 0) &gt;0, VLOOKUP($A29, 'E1 Categorization'!A33:E124, MATCH("Customer Component", 'E1 Categorization'!$A$33:$E$33,0), 0)&lt;1), 'O5 Details by Class &amp; Accounts'!$E29*(VLOOKUP($A29, 'E1 Categorization'!A33:E124, MATCH("Customer Component", 'E1 Categorization'!$A$33:$E$33,0), 0)), 'O5 Details by Class &amp; Accounts'!$E29)))</f>
        <v>0</v>
      </c>
      <c r="H29" s="2186">
        <f t="shared" si="0"/>
        <v>2987642</v>
      </c>
      <c r="I29" s="2186">
        <f>IF(ISERROR(VLOOKUP(VLOOKUP($A29, 'E4 TB Allocation Details'!$A$18:$L$214, MATCH("Demand ID", 'E4 TB Allocation Details'!$A$18:$L$18, 0),FALSE), 'E2 Allocators'!$B$15:$W$358, MATCH('O5 Details by Class &amp; Accounts'!I$18, 'E2 Allocators'!$B$15:$W$15, 0),FALSE)*$F29), 0, VLOOKUP(VLOOKUP($A29, 'E4 TB Allocation Details'!$A$18:$L$214, MATCH("Demand ID", 'E4 TB Allocation Details'!$A$18:$L$18, 0),FALSE), 'E2 Allocators'!$B$15:$W$358, MATCH('O5 Details by Class &amp; Accounts'!I$18, 'E2 Allocators'!$B$15:$W$15, 0),FALSE)*$F29)</f>
        <v>1562014.9262039713</v>
      </c>
      <c r="J29" s="2186">
        <f>IF(ISERROR(VLOOKUP(VLOOKUP($A29, 'E4 TB Allocation Details'!$A$18:$L$214, MATCH("Demand ID", 'E4 TB Allocation Details'!$A$18:$L$18, 0),FALSE), 'E2 Allocators'!$B$15:$W$358, MATCH('O5 Details by Class &amp; Accounts'!J$18, 'E2 Allocators'!$B$15:$W$15, 0),FALSE)*$F29), 0, VLOOKUP(VLOOKUP($A29, 'E4 TB Allocation Details'!$A$18:$L$214, MATCH("Demand ID", 'E4 TB Allocation Details'!$A$18:$L$18, 0),FALSE), 'E2 Allocators'!$B$15:$W$358, MATCH('O5 Details by Class &amp; Accounts'!J$18, 'E2 Allocators'!$B$15:$W$15, 0),FALSE)*$F29)</f>
        <v>447669.91829277779</v>
      </c>
      <c r="K29" s="2186">
        <f>IF(ISERROR(VLOOKUP(VLOOKUP($A29, 'E4 TB Allocation Details'!$A$18:$L$214, MATCH("Demand ID", 'E4 TB Allocation Details'!$A$18:$L$18, 0),FALSE), 'E2 Allocators'!$B$15:$W$358, MATCH('O5 Details by Class &amp; Accounts'!K$18, 'E2 Allocators'!$B$15:$W$15, 0),FALSE)*$F29), 0, VLOOKUP(VLOOKUP($A29, 'E4 TB Allocation Details'!$A$18:$L$214, MATCH("Demand ID", 'E4 TB Allocation Details'!$A$18:$L$18, 0),FALSE), 'E2 Allocators'!$B$15:$W$358, MATCH('O5 Details by Class &amp; Accounts'!K$18, 'E2 Allocators'!$B$15:$W$15, 0),FALSE)*$F29)</f>
        <v>941300.38904778135</v>
      </c>
      <c r="L29" s="2186">
        <f>IF(ISERROR(VLOOKUP(VLOOKUP($A29, 'E4 TB Allocation Details'!$A$18:$L$214, MATCH("Demand ID", 'E4 TB Allocation Details'!$A$18:$L$18, 0),FALSE), 'E2 Allocators'!$B$15:$W$358, MATCH('O5 Details by Class &amp; Accounts'!L$18, 'E2 Allocators'!$B$15:$W$15, 0),FALSE)*$F29), 0, VLOOKUP(VLOOKUP($A29, 'E4 TB Allocation Details'!$A$18:$L$214, MATCH("Demand ID", 'E4 TB Allocation Details'!$A$18:$L$18, 0),FALSE), 'E2 Allocators'!$B$15:$W$358, MATCH('O5 Details by Class &amp; Accounts'!L$18, 'E2 Allocators'!$B$15:$W$15, 0),FALSE)*$F29)</f>
        <v>0</v>
      </c>
      <c r="M29" s="2186">
        <f>IF(ISERROR(VLOOKUP(VLOOKUP($A29, 'E4 TB Allocation Details'!$A$18:$L$214, MATCH("Demand ID", 'E4 TB Allocation Details'!$A$18:$L$18, 0),FALSE), 'E2 Allocators'!$B$15:$W$358, MATCH('O5 Details by Class &amp; Accounts'!M$18, 'E2 Allocators'!$B$15:$W$15, 0),FALSE)*$F29), 0, VLOOKUP(VLOOKUP($A29, 'E4 TB Allocation Details'!$A$18:$L$214, MATCH("Demand ID", 'E4 TB Allocation Details'!$A$18:$L$18, 0),FALSE), 'E2 Allocators'!$B$15:$W$358, MATCH('O5 Details by Class &amp; Accounts'!M$18, 'E2 Allocators'!$B$15:$W$15, 0),FALSE)*$F29)</f>
        <v>0</v>
      </c>
      <c r="N29" s="2186">
        <f>IF(ISERROR(VLOOKUP(VLOOKUP($A29, 'E4 TB Allocation Details'!$A$18:$L$214, MATCH("Demand ID", 'E4 TB Allocation Details'!$A$18:$L$18, 0),FALSE), 'E2 Allocators'!$B$15:$W$358, MATCH('O5 Details by Class &amp; Accounts'!N$18, 'E2 Allocators'!$B$15:$W$15, 0),FALSE)*$F29), 0, VLOOKUP(VLOOKUP($A29, 'E4 TB Allocation Details'!$A$18:$L$214, MATCH("Demand ID", 'E4 TB Allocation Details'!$A$18:$L$18, 0),FALSE), 'E2 Allocators'!$B$15:$W$358, MATCH('O5 Details by Class &amp; Accounts'!N$18, 'E2 Allocators'!$B$15:$W$15, 0),FALSE)*$F29)</f>
        <v>0</v>
      </c>
      <c r="O29" s="2186">
        <f>IF(ISERROR(VLOOKUP(VLOOKUP($A29, 'E4 TB Allocation Details'!$A$18:$L$214, MATCH("Demand ID", 'E4 TB Allocation Details'!$A$18:$L$18, 0),FALSE), 'E2 Allocators'!$B$15:$W$358, MATCH('O5 Details by Class &amp; Accounts'!O$18, 'E2 Allocators'!$B$15:$W$15, 0),FALSE)*$F29), 0, VLOOKUP(VLOOKUP($A29, 'E4 TB Allocation Details'!$A$18:$L$214, MATCH("Demand ID", 'E4 TB Allocation Details'!$A$18:$L$18, 0),FALSE), 'E2 Allocators'!$B$15:$W$358, MATCH('O5 Details by Class &amp; Accounts'!O$18, 'E2 Allocators'!$B$15:$W$15, 0),FALSE)*$F29)</f>
        <v>32639.061351057106</v>
      </c>
      <c r="P29" s="2186">
        <f>IF(ISERROR(VLOOKUP(VLOOKUP($A29, 'E4 TB Allocation Details'!$A$18:$L$214, MATCH("Demand ID", 'E4 TB Allocation Details'!$A$18:$L$18, 0),FALSE), 'E2 Allocators'!$B$15:$W$358, MATCH('O5 Details by Class &amp; Accounts'!P$18, 'E2 Allocators'!$B$15:$W$15, 0),FALSE)*$F29), 0, VLOOKUP(VLOOKUP($A29, 'E4 TB Allocation Details'!$A$18:$L$214, MATCH("Demand ID", 'E4 TB Allocation Details'!$A$18:$L$18, 0),FALSE), 'E2 Allocators'!$B$15:$W$358, MATCH('O5 Details by Class &amp; Accounts'!P$18, 'E2 Allocators'!$B$15:$W$15, 0),FALSE)*$F29)</f>
        <v>1604.2636001691635</v>
      </c>
      <c r="Q29" s="2186">
        <f>IF(ISERROR(VLOOKUP(VLOOKUP($A29, 'E4 TB Allocation Details'!$A$18:$L$214, MATCH("Demand ID", 'E4 TB Allocation Details'!$A$18:$L$18, 0),FALSE), 'E2 Allocators'!$B$15:$W$358, MATCH('O5 Details by Class &amp; Accounts'!Q$18, 'E2 Allocators'!$B$15:$W$15, 0),FALSE)*$F29), 0, VLOOKUP(VLOOKUP($A29, 'E4 TB Allocation Details'!$A$18:$L$214, MATCH("Demand ID", 'E4 TB Allocation Details'!$A$18:$L$18, 0),FALSE), 'E2 Allocators'!$B$15:$W$358, MATCH('O5 Details by Class &amp; Accounts'!Q$18, 'E2 Allocators'!$B$15:$W$15, 0),FALSE)*$F29)</f>
        <v>2413.4415042431901</v>
      </c>
      <c r="R29" s="2186">
        <f>IF(ISERROR(VLOOKUP(VLOOKUP($A29, 'E4 TB Allocation Details'!$A$18:$L$214, MATCH("Demand ID", 'E4 TB Allocation Details'!$A$18:$L$18, 0),FALSE), 'E2 Allocators'!$B$15:$W$358, MATCH('O5 Details by Class &amp; Accounts'!R$18, 'E2 Allocators'!$B$15:$W$15, 0),FALSE)*$F29), 0, VLOOKUP(VLOOKUP($A29, 'E4 TB Allocation Details'!$A$18:$L$214, MATCH("Demand ID", 'E4 TB Allocation Details'!$A$18:$L$18, 0),FALSE), 'E2 Allocators'!$B$15:$W$358, MATCH('O5 Details by Class &amp; Accounts'!R$18, 'E2 Allocators'!$B$15:$W$15, 0),FALSE)*$F29)</f>
        <v>0</v>
      </c>
      <c r="S29" s="2186">
        <f>IF(ISERROR(VLOOKUP(VLOOKUP($A29, 'E4 TB Allocation Details'!$A$18:$L$214, MATCH("Demand ID", 'E4 TB Allocation Details'!$A$18:$L$18, 0),FALSE), 'E2 Allocators'!$B$15:$W$358, MATCH('O5 Details by Class &amp; Accounts'!S$18, 'E2 Allocators'!$B$15:$W$15, 0),FALSE)*$F29), 0, VLOOKUP(VLOOKUP($A29, 'E4 TB Allocation Details'!$A$18:$L$214, MATCH("Demand ID", 'E4 TB Allocation Details'!$A$18:$L$18, 0),FALSE), 'E2 Allocators'!$B$15:$W$358, MATCH('O5 Details by Class &amp; Accounts'!S$18, 'E2 Allocators'!$B$15:$W$15, 0),FALSE)*$F29)</f>
        <v>0</v>
      </c>
      <c r="T29" s="2186">
        <f>IF(ISERROR(VLOOKUP(VLOOKUP($A29, 'E4 TB Allocation Details'!$A$18:$L$214, MATCH("Demand ID", 'E4 TB Allocation Details'!$A$18:$L$18, 0),FALSE), 'E2 Allocators'!$B$15:$W$358, MATCH('O5 Details by Class &amp; Accounts'!T$18, 'E2 Allocators'!$B$15:$W$15, 0),FALSE)*$F29), 0, VLOOKUP(VLOOKUP($A29, 'E4 TB Allocation Details'!$A$18:$L$214, MATCH("Demand ID", 'E4 TB Allocation Details'!$A$18:$L$18, 0),FALSE), 'E2 Allocators'!$B$15:$W$358, MATCH('O5 Details by Class &amp; Accounts'!T$18, 'E2 Allocators'!$B$15:$W$15, 0),FALSE)*$F29)</f>
        <v>0</v>
      </c>
      <c r="U29" s="2186">
        <f>IF(ISERROR(VLOOKUP(VLOOKUP($A29, 'E4 TB Allocation Details'!$A$18:$L$214, MATCH("Demand ID", 'E4 TB Allocation Details'!$A$18:$L$18, 0),FALSE), 'E2 Allocators'!$B$15:$W$358, MATCH('O5 Details by Class &amp; Accounts'!U$18, 'E2 Allocators'!$B$15:$W$15, 0),FALSE)*$F29), 0, VLOOKUP(VLOOKUP($A29, 'E4 TB Allocation Details'!$A$18:$L$214, MATCH("Demand ID", 'E4 TB Allocation Details'!$A$18:$L$18, 0),FALSE), 'E2 Allocators'!$B$15:$W$358, MATCH('O5 Details by Class &amp; Accounts'!U$18, 'E2 Allocators'!$B$15:$W$15, 0),FALSE)*$F29)</f>
        <v>0</v>
      </c>
      <c r="V29" s="2186">
        <f>IF(ISERROR(VLOOKUP(VLOOKUP($A29, 'E4 TB Allocation Details'!$A$18:$L$214, MATCH("Demand ID", 'E4 TB Allocation Details'!$A$18:$L$18, 0),FALSE), 'E2 Allocators'!$B$15:$W$358, MATCH('O5 Details by Class &amp; Accounts'!V$18, 'E2 Allocators'!$B$15:$W$15, 0),FALSE)*$F29), 0, VLOOKUP(VLOOKUP($A29, 'E4 TB Allocation Details'!$A$18:$L$214, MATCH("Demand ID", 'E4 TB Allocation Details'!$A$18:$L$18, 0),FALSE), 'E2 Allocators'!$B$15:$W$358, MATCH('O5 Details by Class &amp; Accounts'!V$18, 'E2 Allocators'!$B$15:$W$15, 0),FALSE)*$F29)</f>
        <v>0</v>
      </c>
      <c r="W29" s="2186">
        <f>IF(ISERROR(VLOOKUP(VLOOKUP($A29, 'E4 TB Allocation Details'!$A$18:$L$214, MATCH("Demand ID", 'E4 TB Allocation Details'!$A$18:$L$18, 0),FALSE), 'E2 Allocators'!$B$15:$W$358, MATCH('O5 Details by Class &amp; Accounts'!W$18, 'E2 Allocators'!$B$15:$W$15, 0),FALSE)*$F29), 0, VLOOKUP(VLOOKUP($A29, 'E4 TB Allocation Details'!$A$18:$L$214, MATCH("Demand ID", 'E4 TB Allocation Details'!$A$18:$L$18, 0),FALSE), 'E2 Allocators'!$B$15:$W$358, MATCH('O5 Details by Class &amp; Accounts'!W$18, 'E2 Allocators'!$B$15:$W$15, 0),FALSE)*$F29)</f>
        <v>0</v>
      </c>
      <c r="X29" s="2186">
        <f>IF(ISERROR(VLOOKUP(VLOOKUP($A29, 'E4 TB Allocation Details'!$A$18:$L$214, MATCH("Demand ID", 'E4 TB Allocation Details'!$A$18:$L$18, 0),FALSE), 'E2 Allocators'!$B$15:$W$358, MATCH('O5 Details by Class &amp; Accounts'!X$18, 'E2 Allocators'!$B$15:$W$15, 0),FALSE)*$F29), 0, VLOOKUP(VLOOKUP($A29, 'E4 TB Allocation Details'!$A$18:$L$214, MATCH("Demand ID", 'E4 TB Allocation Details'!$A$18:$L$18, 0),FALSE), 'E2 Allocators'!$B$15:$W$358, MATCH('O5 Details by Class &amp; Accounts'!X$18, 'E2 Allocators'!$B$15:$W$15, 0),FALSE)*$F29)</f>
        <v>0</v>
      </c>
      <c r="Y29" s="2186">
        <f>IF(ISERROR(VLOOKUP(VLOOKUP($A29, 'E4 TB Allocation Details'!$A$18:$L$214, MATCH("Demand ID", 'E4 TB Allocation Details'!$A$18:$L$18, 0),FALSE), 'E2 Allocators'!$B$15:$W$358, MATCH('O5 Details by Class &amp; Accounts'!Y$18, 'E2 Allocators'!$B$15:$W$15, 0),FALSE)*$F29), 0, VLOOKUP(VLOOKUP($A29, 'E4 TB Allocation Details'!$A$18:$L$214, MATCH("Demand ID", 'E4 TB Allocation Details'!$A$18:$L$18, 0),FALSE), 'E2 Allocators'!$B$15:$W$358, MATCH('O5 Details by Class &amp; Accounts'!Y$18, 'E2 Allocators'!$B$15:$W$15, 0),FALSE)*$F29)</f>
        <v>0</v>
      </c>
      <c r="Z29" s="2186">
        <f>IF(ISERROR(VLOOKUP(VLOOKUP($A29, 'E4 TB Allocation Details'!$A$18:$L$214, MATCH("Demand ID", 'E4 TB Allocation Details'!$A$18:$L$18, 0),FALSE), 'E2 Allocators'!$B$15:$W$358, MATCH('O5 Details by Class &amp; Accounts'!Z$18, 'E2 Allocators'!$B$15:$W$15, 0),FALSE)*$F29), 0, VLOOKUP(VLOOKUP($A29, 'E4 TB Allocation Details'!$A$18:$L$214, MATCH("Demand ID", 'E4 TB Allocation Details'!$A$18:$L$18, 0),FALSE), 'E2 Allocators'!$B$15:$W$358, MATCH('O5 Details by Class &amp; Accounts'!Z$18, 'E2 Allocators'!$B$15:$W$15, 0),FALSE)*$F29)</f>
        <v>0</v>
      </c>
      <c r="AA29" s="2186">
        <f>IF(ISERROR(VLOOKUP(VLOOKUP($A29, 'E4 TB Allocation Details'!$A$18:$L$214, MATCH("Demand ID", 'E4 TB Allocation Details'!$A$18:$L$18, 0),FALSE), 'E2 Allocators'!$B$15:$W$358, MATCH('O5 Details by Class &amp; Accounts'!AA$18, 'E2 Allocators'!$B$15:$W$15, 0),FALSE)*$F29), 0, VLOOKUP(VLOOKUP($A29, 'E4 TB Allocation Details'!$A$18:$L$214, MATCH("Demand ID", 'E4 TB Allocation Details'!$A$18:$L$18, 0),FALSE), 'E2 Allocators'!$B$15:$W$358, MATCH('O5 Details by Class &amp; Accounts'!AA$18, 'E2 Allocators'!$B$15:$W$15, 0),FALSE)*$F29)</f>
        <v>0</v>
      </c>
      <c r="AB29" s="2186">
        <f>IF(ISERROR(VLOOKUP(VLOOKUP($A29, 'E4 TB Allocation Details'!$A$18:$L$214, MATCH("Demand ID", 'E4 TB Allocation Details'!$A$18:$L$18, 0),FALSE), 'E2 Allocators'!$B$15:$W$358, MATCH('O5 Details by Class &amp; Accounts'!AB$18, 'E2 Allocators'!$B$15:$W$15, 0),FALSE)*$F29), 0, VLOOKUP(VLOOKUP($A29, 'E4 TB Allocation Details'!$A$18:$L$214, MATCH("Demand ID", 'E4 TB Allocation Details'!$A$18:$L$18, 0),FALSE), 'E2 Allocators'!$B$15:$W$358, MATCH('O5 Details by Class &amp; Accounts'!AB$18, 'E2 Allocators'!$B$15:$W$15, 0),FALSE)*$F29)</f>
        <v>0</v>
      </c>
      <c r="AC29" s="2186">
        <f t="shared" si="1"/>
        <v>2987642</v>
      </c>
      <c r="AD29" s="2186">
        <f>IF(ISERROR(VLOOKUP(VLOOKUP($A29, 'E4 TB Allocation Details'!$A$18:$L$214, MATCH("Customer ID", 'E4 TB Allocation Details'!$A$18:$L$18, 0),FALSE), 'E2 Allocators'!$B$15:$W$358, MATCH('O5 Details by Class &amp; Accounts'!AD$18, 'E2 Allocators'!$B$15:$W$15, 0),FALSE)*$G29), 0, VLOOKUP(VLOOKUP($A29, 'E4 TB Allocation Details'!$A$18:$L$214, MATCH("Customer ID", 'E4 TB Allocation Details'!$A$18:$L$18, 0),FALSE), 'E2 Allocators'!$B$15:$W$358, MATCH('O5 Details by Class &amp; Accounts'!AD$18, 'E2 Allocators'!$B$15:$W$15, 0),FALSE)*$G29)</f>
        <v>0</v>
      </c>
      <c r="AE29" s="2186">
        <f>IF(ISERROR(VLOOKUP(VLOOKUP($A29, 'E4 TB Allocation Details'!$A$18:$L$214, MATCH("Customer ID", 'E4 TB Allocation Details'!$A$18:$L$18, 0),FALSE), 'E2 Allocators'!$B$15:$W$358, MATCH('O5 Details by Class &amp; Accounts'!AE$18, 'E2 Allocators'!$B$15:$W$15, 0),FALSE)*$G29), 0, VLOOKUP(VLOOKUP($A29, 'E4 TB Allocation Details'!$A$18:$L$214, MATCH("Customer ID", 'E4 TB Allocation Details'!$A$18:$L$18, 0),FALSE), 'E2 Allocators'!$B$15:$W$358, MATCH('O5 Details by Class &amp; Accounts'!AE$18, 'E2 Allocators'!$B$15:$W$15, 0),FALSE)*$G29)</f>
        <v>0</v>
      </c>
      <c r="AF29" s="2186">
        <f>IF(ISERROR(VLOOKUP(VLOOKUP($A29, 'E4 TB Allocation Details'!$A$18:$L$214, MATCH("Customer ID", 'E4 TB Allocation Details'!$A$18:$L$18, 0),FALSE), 'E2 Allocators'!$B$15:$W$358, MATCH('O5 Details by Class &amp; Accounts'!AF$18, 'E2 Allocators'!$B$15:$W$15, 0),FALSE)*$G29), 0, VLOOKUP(VLOOKUP($A29, 'E4 TB Allocation Details'!$A$18:$L$214, MATCH("Customer ID", 'E4 TB Allocation Details'!$A$18:$L$18, 0),FALSE), 'E2 Allocators'!$B$15:$W$358, MATCH('O5 Details by Class &amp; Accounts'!AF$18, 'E2 Allocators'!$B$15:$W$15, 0),FALSE)*$G29)</f>
        <v>0</v>
      </c>
      <c r="AG29" s="2186">
        <f>IF(ISERROR(VLOOKUP(VLOOKUP($A29, 'E4 TB Allocation Details'!$A$18:$L$214, MATCH("Customer ID", 'E4 TB Allocation Details'!$A$18:$L$18, 0),FALSE), 'E2 Allocators'!$B$15:$W$358, MATCH('O5 Details by Class &amp; Accounts'!AG$18, 'E2 Allocators'!$B$15:$W$15, 0),FALSE)*$G29), 0, VLOOKUP(VLOOKUP($A29, 'E4 TB Allocation Details'!$A$18:$L$214, MATCH("Customer ID", 'E4 TB Allocation Details'!$A$18:$L$18, 0),FALSE), 'E2 Allocators'!$B$15:$W$358, MATCH('O5 Details by Class &amp; Accounts'!AG$18, 'E2 Allocators'!$B$15:$W$15, 0),FALSE)*$G29)</f>
        <v>0</v>
      </c>
      <c r="AH29" s="2186">
        <f>IF(ISERROR(VLOOKUP(VLOOKUP($A29, 'E4 TB Allocation Details'!$A$18:$L$214, MATCH("Customer ID", 'E4 TB Allocation Details'!$A$18:$L$18, 0),FALSE), 'E2 Allocators'!$B$15:$W$358, MATCH('O5 Details by Class &amp; Accounts'!AH$18, 'E2 Allocators'!$B$15:$W$15, 0),FALSE)*$G29), 0, VLOOKUP(VLOOKUP($A29, 'E4 TB Allocation Details'!$A$18:$L$214, MATCH("Customer ID", 'E4 TB Allocation Details'!$A$18:$L$18, 0),FALSE), 'E2 Allocators'!$B$15:$W$358, MATCH('O5 Details by Class &amp; Accounts'!AH$18, 'E2 Allocators'!$B$15:$W$15, 0),FALSE)*$G29)</f>
        <v>0</v>
      </c>
      <c r="AI29" s="2186">
        <f>IF(ISERROR(VLOOKUP(VLOOKUP($A29, 'E4 TB Allocation Details'!$A$18:$L$214, MATCH("Customer ID", 'E4 TB Allocation Details'!$A$18:$L$18, 0),FALSE), 'E2 Allocators'!$B$15:$W$358, MATCH('O5 Details by Class &amp; Accounts'!AI$18, 'E2 Allocators'!$B$15:$W$15, 0),FALSE)*$G29), 0, VLOOKUP(VLOOKUP($A29, 'E4 TB Allocation Details'!$A$18:$L$214, MATCH("Customer ID", 'E4 TB Allocation Details'!$A$18:$L$18, 0),FALSE), 'E2 Allocators'!$B$15:$W$358, MATCH('O5 Details by Class &amp; Accounts'!AI$18, 'E2 Allocators'!$B$15:$W$15, 0),FALSE)*$G29)</f>
        <v>0</v>
      </c>
      <c r="AJ29" s="2186">
        <f>IF(ISERROR(VLOOKUP(VLOOKUP($A29, 'E4 TB Allocation Details'!$A$18:$L$214, MATCH("Customer ID", 'E4 TB Allocation Details'!$A$18:$L$18, 0),FALSE), 'E2 Allocators'!$B$15:$W$358, MATCH('O5 Details by Class &amp; Accounts'!AJ$18, 'E2 Allocators'!$B$15:$W$15, 0),FALSE)*$G29), 0, VLOOKUP(VLOOKUP($A29, 'E4 TB Allocation Details'!$A$18:$L$214, MATCH("Customer ID", 'E4 TB Allocation Details'!$A$18:$L$18, 0),FALSE), 'E2 Allocators'!$B$15:$W$358, MATCH('O5 Details by Class &amp; Accounts'!AJ$18, 'E2 Allocators'!$B$15:$W$15, 0),FALSE)*$G29)</f>
        <v>0</v>
      </c>
      <c r="AK29" s="2186">
        <f>IF(ISERROR(VLOOKUP(VLOOKUP($A29, 'E4 TB Allocation Details'!$A$18:$L$214, MATCH("Customer ID", 'E4 TB Allocation Details'!$A$18:$L$18, 0),FALSE), 'E2 Allocators'!$B$15:$W$358, MATCH('O5 Details by Class &amp; Accounts'!AK$18, 'E2 Allocators'!$B$15:$W$15, 0),FALSE)*$G29), 0, VLOOKUP(VLOOKUP($A29, 'E4 TB Allocation Details'!$A$18:$L$214, MATCH("Customer ID", 'E4 TB Allocation Details'!$A$18:$L$18, 0),FALSE), 'E2 Allocators'!$B$15:$W$358, MATCH('O5 Details by Class &amp; Accounts'!AK$18, 'E2 Allocators'!$B$15:$W$15, 0),FALSE)*$G29)</f>
        <v>0</v>
      </c>
      <c r="AL29" s="2186">
        <f>IF(ISERROR(VLOOKUP(VLOOKUP($A29, 'E4 TB Allocation Details'!$A$18:$L$214, MATCH("Customer ID", 'E4 TB Allocation Details'!$A$18:$L$18, 0),FALSE), 'E2 Allocators'!$B$15:$W$358, MATCH('O5 Details by Class &amp; Accounts'!AL$18, 'E2 Allocators'!$B$15:$W$15, 0),FALSE)*$G29), 0, VLOOKUP(VLOOKUP($A29, 'E4 TB Allocation Details'!$A$18:$L$214, MATCH("Customer ID", 'E4 TB Allocation Details'!$A$18:$L$18, 0),FALSE), 'E2 Allocators'!$B$15:$W$358, MATCH('O5 Details by Class &amp; Accounts'!AL$18, 'E2 Allocators'!$B$15:$W$15, 0),FALSE)*$G29)</f>
        <v>0</v>
      </c>
      <c r="AM29" s="2186">
        <f>IF(ISERROR(VLOOKUP(VLOOKUP($A29, 'E4 TB Allocation Details'!$A$18:$L$214, MATCH("Customer ID", 'E4 TB Allocation Details'!$A$18:$L$18, 0),FALSE), 'E2 Allocators'!$B$15:$W$358, MATCH('O5 Details by Class &amp; Accounts'!AM$18, 'E2 Allocators'!$B$15:$W$15, 0),FALSE)*$G29), 0, VLOOKUP(VLOOKUP($A29, 'E4 TB Allocation Details'!$A$18:$L$214, MATCH("Customer ID", 'E4 TB Allocation Details'!$A$18:$L$18, 0),FALSE), 'E2 Allocators'!$B$15:$W$358, MATCH('O5 Details by Class &amp; Accounts'!AM$18, 'E2 Allocators'!$B$15:$W$15, 0),FALSE)*$G29)</f>
        <v>0</v>
      </c>
      <c r="AN29" s="2186">
        <f>IF(ISERROR(VLOOKUP(VLOOKUP($A29, 'E4 TB Allocation Details'!$A$18:$L$214, MATCH("Customer ID", 'E4 TB Allocation Details'!$A$18:$L$18, 0),FALSE), 'E2 Allocators'!$B$15:$W$358, MATCH('O5 Details by Class &amp; Accounts'!AN$18, 'E2 Allocators'!$B$15:$W$15, 0),FALSE)*$G29), 0, VLOOKUP(VLOOKUP($A29, 'E4 TB Allocation Details'!$A$18:$L$214, MATCH("Customer ID", 'E4 TB Allocation Details'!$A$18:$L$18, 0),FALSE), 'E2 Allocators'!$B$15:$W$358, MATCH('O5 Details by Class &amp; Accounts'!AN$18, 'E2 Allocators'!$B$15:$W$15, 0),FALSE)*$G29)</f>
        <v>0</v>
      </c>
      <c r="AO29" s="2186">
        <f>IF(ISERROR(VLOOKUP(VLOOKUP($A29, 'E4 TB Allocation Details'!$A$18:$L$214, MATCH("Customer ID", 'E4 TB Allocation Details'!$A$18:$L$18, 0),FALSE), 'E2 Allocators'!$B$15:$W$358, MATCH('O5 Details by Class &amp; Accounts'!AO$18, 'E2 Allocators'!$B$15:$W$15, 0),FALSE)*$G29), 0, VLOOKUP(VLOOKUP($A29, 'E4 TB Allocation Details'!$A$18:$L$214, MATCH("Customer ID", 'E4 TB Allocation Details'!$A$18:$L$18, 0),FALSE), 'E2 Allocators'!$B$15:$W$358, MATCH('O5 Details by Class &amp; Accounts'!AO$18, 'E2 Allocators'!$B$15:$W$15, 0),FALSE)*$G29)</f>
        <v>0</v>
      </c>
      <c r="AP29" s="2186">
        <f>IF(ISERROR(VLOOKUP(VLOOKUP($A29, 'E4 TB Allocation Details'!$A$18:$L$214, MATCH("Customer ID", 'E4 TB Allocation Details'!$A$18:$L$18, 0),FALSE), 'E2 Allocators'!$B$15:$W$358, MATCH('O5 Details by Class &amp; Accounts'!AP$18, 'E2 Allocators'!$B$15:$W$15, 0),FALSE)*$G29), 0, VLOOKUP(VLOOKUP($A29, 'E4 TB Allocation Details'!$A$18:$L$214, MATCH("Customer ID", 'E4 TB Allocation Details'!$A$18:$L$18, 0),FALSE), 'E2 Allocators'!$B$15:$W$358, MATCH('O5 Details by Class &amp; Accounts'!AP$18, 'E2 Allocators'!$B$15:$W$15, 0),FALSE)*$G29)</f>
        <v>0</v>
      </c>
      <c r="AQ29" s="2186">
        <f>IF(ISERROR(VLOOKUP(VLOOKUP($A29, 'E4 TB Allocation Details'!$A$18:$L$214, MATCH("Customer ID", 'E4 TB Allocation Details'!$A$18:$L$18, 0),FALSE), 'E2 Allocators'!$B$15:$W$358, MATCH('O5 Details by Class &amp; Accounts'!AQ$18, 'E2 Allocators'!$B$15:$W$15, 0),FALSE)*$G29), 0, VLOOKUP(VLOOKUP($A29, 'E4 TB Allocation Details'!$A$18:$L$214, MATCH("Customer ID", 'E4 TB Allocation Details'!$A$18:$L$18, 0),FALSE), 'E2 Allocators'!$B$15:$W$358, MATCH('O5 Details by Class &amp; Accounts'!AQ$18, 'E2 Allocators'!$B$15:$W$15, 0),FALSE)*$G29)</f>
        <v>0</v>
      </c>
      <c r="AR29" s="2186">
        <f>IF(ISERROR(VLOOKUP(VLOOKUP($A29, 'E4 TB Allocation Details'!$A$18:$L$214, MATCH("Customer ID", 'E4 TB Allocation Details'!$A$18:$L$18, 0),FALSE), 'E2 Allocators'!$B$15:$W$358, MATCH('O5 Details by Class &amp; Accounts'!AR$18, 'E2 Allocators'!$B$15:$W$15, 0),FALSE)*$G29), 0, VLOOKUP(VLOOKUP($A29, 'E4 TB Allocation Details'!$A$18:$L$214, MATCH("Customer ID", 'E4 TB Allocation Details'!$A$18:$L$18, 0),FALSE), 'E2 Allocators'!$B$15:$W$358, MATCH('O5 Details by Class &amp; Accounts'!AR$18, 'E2 Allocators'!$B$15:$W$15, 0),FALSE)*$G29)</f>
        <v>0</v>
      </c>
      <c r="AS29" s="2186">
        <f>IF(ISERROR(VLOOKUP(VLOOKUP($A29, 'E4 TB Allocation Details'!$A$18:$L$214, MATCH("Customer ID", 'E4 TB Allocation Details'!$A$18:$L$18, 0),FALSE), 'E2 Allocators'!$B$15:$W$358, MATCH('O5 Details by Class &amp; Accounts'!AS$18, 'E2 Allocators'!$B$15:$W$15, 0),FALSE)*$G29), 0, VLOOKUP(VLOOKUP($A29, 'E4 TB Allocation Details'!$A$18:$L$214, MATCH("Customer ID", 'E4 TB Allocation Details'!$A$18:$L$18, 0),FALSE), 'E2 Allocators'!$B$15:$W$358, MATCH('O5 Details by Class &amp; Accounts'!AS$18, 'E2 Allocators'!$B$15:$W$15, 0),FALSE)*$G29)</f>
        <v>0</v>
      </c>
      <c r="AT29" s="2186">
        <f>IF(ISERROR(VLOOKUP(VLOOKUP($A29, 'E4 TB Allocation Details'!$A$18:$L$214, MATCH("Customer ID", 'E4 TB Allocation Details'!$A$18:$L$18, 0),FALSE), 'E2 Allocators'!$B$15:$W$358, MATCH('O5 Details by Class &amp; Accounts'!AT$18, 'E2 Allocators'!$B$15:$W$15, 0),FALSE)*$G29), 0, VLOOKUP(VLOOKUP($A29, 'E4 TB Allocation Details'!$A$18:$L$214, MATCH("Customer ID", 'E4 TB Allocation Details'!$A$18:$L$18, 0),FALSE), 'E2 Allocators'!$B$15:$W$358, MATCH('O5 Details by Class &amp; Accounts'!AT$18, 'E2 Allocators'!$B$15:$W$15, 0),FALSE)*$G29)</f>
        <v>0</v>
      </c>
      <c r="AU29" s="2186">
        <f>IF(ISERROR(VLOOKUP(VLOOKUP($A29, 'E4 TB Allocation Details'!$A$18:$L$214, MATCH("Customer ID", 'E4 TB Allocation Details'!$A$18:$L$18, 0),FALSE), 'E2 Allocators'!$B$15:$W$358, MATCH('O5 Details by Class &amp; Accounts'!AU$18, 'E2 Allocators'!$B$15:$W$15, 0),FALSE)*$G29), 0, VLOOKUP(VLOOKUP($A29, 'E4 TB Allocation Details'!$A$18:$L$214, MATCH("Customer ID", 'E4 TB Allocation Details'!$A$18:$L$18, 0),FALSE), 'E2 Allocators'!$B$15:$W$358, MATCH('O5 Details by Class &amp; Accounts'!AU$18, 'E2 Allocators'!$B$15:$W$15, 0),FALSE)*$G29)</f>
        <v>0</v>
      </c>
      <c r="AV29" s="2186">
        <f>IF(ISERROR(VLOOKUP(VLOOKUP($A29, 'E4 TB Allocation Details'!$A$18:$L$214, MATCH("Customer ID", 'E4 TB Allocation Details'!$A$18:$L$18, 0),FALSE), 'E2 Allocators'!$B$15:$W$358, MATCH('O5 Details by Class &amp; Accounts'!AV$18, 'E2 Allocators'!$B$15:$W$15, 0),FALSE)*$G29), 0, VLOOKUP(VLOOKUP($A29, 'E4 TB Allocation Details'!$A$18:$L$214, MATCH("Customer ID", 'E4 TB Allocation Details'!$A$18:$L$18, 0),FALSE), 'E2 Allocators'!$B$15:$W$358, MATCH('O5 Details by Class &amp; Accounts'!AV$18, 'E2 Allocators'!$B$15:$W$15, 0),FALSE)*$G29)</f>
        <v>0</v>
      </c>
      <c r="AW29" s="2186">
        <f>IF(ISERROR(VLOOKUP(VLOOKUP($A29, 'E4 TB Allocation Details'!$A$18:$L$214, MATCH("Customer ID", 'E4 TB Allocation Details'!$A$18:$L$18, 0),FALSE), 'E2 Allocators'!$B$15:$W$358, MATCH('O5 Details by Class &amp; Accounts'!AW$18, 'E2 Allocators'!$B$15:$W$15, 0),FALSE)*$G29), 0, VLOOKUP(VLOOKUP($A29, 'E4 TB Allocation Details'!$A$18:$L$214, MATCH("Customer ID", 'E4 TB Allocation Details'!$A$18:$L$18, 0),FALSE), 'E2 Allocators'!$B$15:$W$358, MATCH('O5 Details by Class &amp; Accounts'!AW$18, 'E2 Allocators'!$B$15:$W$15, 0),FALSE)*$G29)</f>
        <v>0</v>
      </c>
      <c r="AX29" s="2186">
        <f t="shared" si="2"/>
        <v>0</v>
      </c>
      <c r="AY29" s="2186">
        <f>IF(ISERROR(VLOOKUP(VLOOKUP($A29, 'E4 TB Allocation Details'!$A$18:$L$214, MATCH("Misc ID", 'E4 TB Allocation Details'!$A$18:$L$18, 0),FALSE), 'E2 Allocators'!$B$15:$W$358, MATCH('O5 Details by Class &amp; Accounts'!AY$18, 'E2 Allocators'!$B$15:$W$15, 0),FALSE)*$E29), 0, VLOOKUP(VLOOKUP($A29, 'E4 TB Allocation Details'!$A$18:$L$214, MATCH("Misc ID", 'E4 TB Allocation Details'!$A$18:$L$18, 0),FALSE), 'E2 Allocators'!$B$15:$W$358, MATCH('O5 Details by Class &amp; Accounts'!AY$18, 'E2 Allocators'!$B$15:$W$15, 0),FALSE)*$E29)</f>
        <v>0</v>
      </c>
      <c r="AZ29" s="2186">
        <f>IF(ISERROR(VLOOKUP(VLOOKUP($A29, 'E4 TB Allocation Details'!$A$18:$L$214, MATCH("Misc ID", 'E4 TB Allocation Details'!$A$18:$L$18, 0),FALSE), 'E2 Allocators'!$B$15:$W$358, MATCH('O5 Details by Class &amp; Accounts'!AZ$18, 'E2 Allocators'!$B$15:$W$15, 0),FALSE)*$E29), 0, VLOOKUP(VLOOKUP($A29, 'E4 TB Allocation Details'!$A$18:$L$214, MATCH("Misc ID", 'E4 TB Allocation Details'!$A$18:$L$18, 0),FALSE), 'E2 Allocators'!$B$15:$W$358, MATCH('O5 Details by Class &amp; Accounts'!AZ$18, 'E2 Allocators'!$B$15:$W$15, 0),FALSE)*$E29)</f>
        <v>0</v>
      </c>
      <c r="BA29" s="2186">
        <f>IF(ISERROR(VLOOKUP(VLOOKUP($A29, 'E4 TB Allocation Details'!$A$18:$L$214, MATCH("Misc ID", 'E4 TB Allocation Details'!$A$18:$L$18, 0),FALSE), 'E2 Allocators'!$B$15:$W$358, MATCH('O5 Details by Class &amp; Accounts'!BA$18, 'E2 Allocators'!$B$15:$W$15, 0),FALSE)*$E29), 0, VLOOKUP(VLOOKUP($A29, 'E4 TB Allocation Details'!$A$18:$L$214, MATCH("Misc ID", 'E4 TB Allocation Details'!$A$18:$L$18, 0),FALSE), 'E2 Allocators'!$B$15:$W$358, MATCH('O5 Details by Class &amp; Accounts'!BA$18, 'E2 Allocators'!$B$15:$W$15, 0),FALSE)*$E29)</f>
        <v>0</v>
      </c>
      <c r="BB29" s="2186">
        <f>IF(ISERROR(VLOOKUP(VLOOKUP($A29, 'E4 TB Allocation Details'!$A$18:$L$214, MATCH("Misc ID", 'E4 TB Allocation Details'!$A$18:$L$18, 0),FALSE), 'E2 Allocators'!$B$15:$W$358, MATCH('O5 Details by Class &amp; Accounts'!BB$18, 'E2 Allocators'!$B$15:$W$15, 0),FALSE)*$E29), 0, VLOOKUP(VLOOKUP($A29, 'E4 TB Allocation Details'!$A$18:$L$214, MATCH("Misc ID", 'E4 TB Allocation Details'!$A$18:$L$18, 0),FALSE), 'E2 Allocators'!$B$15:$W$358, MATCH('O5 Details by Class &amp; Accounts'!BB$18, 'E2 Allocators'!$B$15:$W$15, 0),FALSE)*$E29)</f>
        <v>0</v>
      </c>
      <c r="BC29" s="2186">
        <f>IF(ISERROR(VLOOKUP(VLOOKUP($A29, 'E4 TB Allocation Details'!$A$18:$L$214, MATCH("Misc ID", 'E4 TB Allocation Details'!$A$18:$L$18, 0),FALSE), 'E2 Allocators'!$B$15:$W$358, MATCH('O5 Details by Class &amp; Accounts'!BC$18, 'E2 Allocators'!$B$15:$W$15, 0),FALSE)*$E29), 0, VLOOKUP(VLOOKUP($A29, 'E4 TB Allocation Details'!$A$18:$L$214, MATCH("Misc ID", 'E4 TB Allocation Details'!$A$18:$L$18, 0),FALSE), 'E2 Allocators'!$B$15:$W$358, MATCH('O5 Details by Class &amp; Accounts'!BC$18, 'E2 Allocators'!$B$15:$W$15, 0),FALSE)*$E29)</f>
        <v>0</v>
      </c>
      <c r="BD29" s="2186">
        <f>IF(ISERROR(VLOOKUP(VLOOKUP($A29, 'E4 TB Allocation Details'!$A$18:$L$214, MATCH("Misc ID", 'E4 TB Allocation Details'!$A$18:$L$18, 0),FALSE), 'E2 Allocators'!$B$15:$W$358, MATCH('O5 Details by Class &amp; Accounts'!BD$18, 'E2 Allocators'!$B$15:$W$15, 0),FALSE)*$E29), 0, VLOOKUP(VLOOKUP($A29, 'E4 TB Allocation Details'!$A$18:$L$214, MATCH("Misc ID", 'E4 TB Allocation Details'!$A$18:$L$18, 0),FALSE), 'E2 Allocators'!$B$15:$W$358, MATCH('O5 Details by Class &amp; Accounts'!BD$18, 'E2 Allocators'!$B$15:$W$15, 0),FALSE)*$E29)</f>
        <v>0</v>
      </c>
      <c r="BE29" s="2186">
        <f>IF(ISERROR(VLOOKUP(VLOOKUP($A29, 'E4 TB Allocation Details'!$A$18:$L$214, MATCH("Misc ID", 'E4 TB Allocation Details'!$A$18:$L$18, 0),FALSE), 'E2 Allocators'!$B$15:$W$358, MATCH('O5 Details by Class &amp; Accounts'!BE$18, 'E2 Allocators'!$B$15:$W$15, 0),FALSE)*$E29), 0, VLOOKUP(VLOOKUP($A29, 'E4 TB Allocation Details'!$A$18:$L$214, MATCH("Misc ID", 'E4 TB Allocation Details'!$A$18:$L$18, 0),FALSE), 'E2 Allocators'!$B$15:$W$358, MATCH('O5 Details by Class &amp; Accounts'!BE$18, 'E2 Allocators'!$B$15:$W$15, 0),FALSE)*$E29)</f>
        <v>0</v>
      </c>
      <c r="BF29" s="2186">
        <f>IF(ISERROR(VLOOKUP(VLOOKUP($A29, 'E4 TB Allocation Details'!$A$18:$L$214, MATCH("Misc ID", 'E4 TB Allocation Details'!$A$18:$L$18, 0),FALSE), 'E2 Allocators'!$B$15:$W$358, MATCH('O5 Details by Class &amp; Accounts'!BF$18, 'E2 Allocators'!$B$15:$W$15, 0),FALSE)*$E29), 0, VLOOKUP(VLOOKUP($A29, 'E4 TB Allocation Details'!$A$18:$L$214, MATCH("Misc ID", 'E4 TB Allocation Details'!$A$18:$L$18, 0),FALSE), 'E2 Allocators'!$B$15:$W$358, MATCH('O5 Details by Class &amp; Accounts'!BF$18, 'E2 Allocators'!$B$15:$W$15, 0),FALSE)*$E29)</f>
        <v>0</v>
      </c>
      <c r="BG29" s="2186">
        <f>IF(ISERROR(VLOOKUP(VLOOKUP($A29, 'E4 TB Allocation Details'!$A$18:$L$214, MATCH("Misc ID", 'E4 TB Allocation Details'!$A$18:$L$18, 0),FALSE), 'E2 Allocators'!$B$15:$W$358, MATCH('O5 Details by Class &amp; Accounts'!BG$18, 'E2 Allocators'!$B$15:$W$15, 0),FALSE)*$E29), 0, VLOOKUP(VLOOKUP($A29, 'E4 TB Allocation Details'!$A$18:$L$214, MATCH("Misc ID", 'E4 TB Allocation Details'!$A$18:$L$18, 0),FALSE), 'E2 Allocators'!$B$15:$W$358, MATCH('O5 Details by Class &amp; Accounts'!BG$18, 'E2 Allocators'!$B$15:$W$15, 0),FALSE)*$E29)</f>
        <v>0</v>
      </c>
      <c r="BH29" s="2186">
        <f>IF(ISERROR(VLOOKUP(VLOOKUP($A29, 'E4 TB Allocation Details'!$A$18:$L$214, MATCH("Misc ID", 'E4 TB Allocation Details'!$A$18:$L$18, 0),FALSE), 'E2 Allocators'!$B$15:$W$358, MATCH('O5 Details by Class &amp; Accounts'!BH$18, 'E2 Allocators'!$B$15:$W$15, 0),FALSE)*$E29), 0, VLOOKUP(VLOOKUP($A29, 'E4 TB Allocation Details'!$A$18:$L$214, MATCH("Misc ID", 'E4 TB Allocation Details'!$A$18:$L$18, 0),FALSE), 'E2 Allocators'!$B$15:$W$358, MATCH('O5 Details by Class &amp; Accounts'!BH$18, 'E2 Allocators'!$B$15:$W$15, 0),FALSE)*$E29)</f>
        <v>0</v>
      </c>
      <c r="BI29" s="2186">
        <f>IF(ISERROR(VLOOKUP(VLOOKUP($A29, 'E4 TB Allocation Details'!$A$18:$L$214, MATCH("Misc ID", 'E4 TB Allocation Details'!$A$18:$L$18, 0),FALSE), 'E2 Allocators'!$B$15:$W$358, MATCH('O5 Details by Class &amp; Accounts'!BI$18, 'E2 Allocators'!$B$15:$W$15, 0),FALSE)*$E29), 0, VLOOKUP(VLOOKUP($A29, 'E4 TB Allocation Details'!$A$18:$L$214, MATCH("Misc ID", 'E4 TB Allocation Details'!$A$18:$L$18, 0),FALSE), 'E2 Allocators'!$B$15:$W$358, MATCH('O5 Details by Class &amp; Accounts'!BI$18, 'E2 Allocators'!$B$15:$W$15, 0),FALSE)*$E29)</f>
        <v>0</v>
      </c>
      <c r="BJ29" s="2186">
        <f>IF(ISERROR(VLOOKUP(VLOOKUP($A29, 'E4 TB Allocation Details'!$A$18:$L$214, MATCH("Misc ID", 'E4 TB Allocation Details'!$A$18:$L$18, 0),FALSE), 'E2 Allocators'!$B$15:$W$358, MATCH('O5 Details by Class &amp; Accounts'!BJ$18, 'E2 Allocators'!$B$15:$W$15, 0),FALSE)*$E29), 0, VLOOKUP(VLOOKUP($A29, 'E4 TB Allocation Details'!$A$18:$L$214, MATCH("Misc ID", 'E4 TB Allocation Details'!$A$18:$L$18, 0),FALSE), 'E2 Allocators'!$B$15:$W$358, MATCH('O5 Details by Class &amp; Accounts'!BJ$18, 'E2 Allocators'!$B$15:$W$15, 0),FALSE)*$E29)</f>
        <v>0</v>
      </c>
      <c r="BK29" s="2186">
        <f>IF(ISERROR(VLOOKUP(VLOOKUP($A29, 'E4 TB Allocation Details'!$A$18:$L$214, MATCH("Misc ID", 'E4 TB Allocation Details'!$A$18:$L$18, 0),FALSE), 'E2 Allocators'!$B$15:$W$358, MATCH('O5 Details by Class &amp; Accounts'!BK$18, 'E2 Allocators'!$B$15:$W$15, 0),FALSE)*$E29), 0, VLOOKUP(VLOOKUP($A29, 'E4 TB Allocation Details'!$A$18:$L$214, MATCH("Misc ID", 'E4 TB Allocation Details'!$A$18:$L$18, 0),FALSE), 'E2 Allocators'!$B$15:$W$358, MATCH('O5 Details by Class &amp; Accounts'!BK$18, 'E2 Allocators'!$B$15:$W$15, 0),FALSE)*$E29)</f>
        <v>0</v>
      </c>
      <c r="BL29" s="2186">
        <f>IF(ISERROR(VLOOKUP(VLOOKUP($A29, 'E4 TB Allocation Details'!$A$18:$L$214, MATCH("Misc ID", 'E4 TB Allocation Details'!$A$18:$L$18, 0),FALSE), 'E2 Allocators'!$B$15:$W$358, MATCH('O5 Details by Class &amp; Accounts'!BL$18, 'E2 Allocators'!$B$15:$W$15, 0),FALSE)*$E29), 0, VLOOKUP(VLOOKUP($A29, 'E4 TB Allocation Details'!$A$18:$L$214, MATCH("Misc ID", 'E4 TB Allocation Details'!$A$18:$L$18, 0),FALSE), 'E2 Allocators'!$B$15:$W$358, MATCH('O5 Details by Class &amp; Accounts'!BL$18, 'E2 Allocators'!$B$15:$W$15, 0),FALSE)*$E29)</f>
        <v>0</v>
      </c>
      <c r="BM29" s="2186">
        <f>IF(ISERROR(VLOOKUP(VLOOKUP($A29, 'E4 TB Allocation Details'!$A$18:$L$214, MATCH("Misc ID", 'E4 TB Allocation Details'!$A$18:$L$18, 0),FALSE), 'E2 Allocators'!$B$15:$W$358, MATCH('O5 Details by Class &amp; Accounts'!BM$18, 'E2 Allocators'!$B$15:$W$15, 0),FALSE)*$E29), 0, VLOOKUP(VLOOKUP($A29, 'E4 TB Allocation Details'!$A$18:$L$214, MATCH("Misc ID", 'E4 TB Allocation Details'!$A$18:$L$18, 0),FALSE), 'E2 Allocators'!$B$15:$W$358, MATCH('O5 Details by Class &amp; Accounts'!BM$18, 'E2 Allocators'!$B$15:$W$15, 0),FALSE)*$E29)</f>
        <v>0</v>
      </c>
      <c r="BN29" s="2186">
        <f>IF(ISERROR(VLOOKUP(VLOOKUP($A29, 'E4 TB Allocation Details'!$A$18:$L$214, MATCH("Misc ID", 'E4 TB Allocation Details'!$A$18:$L$18, 0),FALSE), 'E2 Allocators'!$B$15:$W$358, MATCH('O5 Details by Class &amp; Accounts'!BN$18, 'E2 Allocators'!$B$15:$W$15, 0),FALSE)*$E29), 0, VLOOKUP(VLOOKUP($A29, 'E4 TB Allocation Details'!$A$18:$L$214, MATCH("Misc ID", 'E4 TB Allocation Details'!$A$18:$L$18, 0),FALSE), 'E2 Allocators'!$B$15:$W$358, MATCH('O5 Details by Class &amp; Accounts'!BN$18, 'E2 Allocators'!$B$15:$W$15, 0),FALSE)*$E29)</f>
        <v>0</v>
      </c>
      <c r="BO29" s="2186">
        <f>IF(ISERROR(VLOOKUP(VLOOKUP($A29, 'E4 TB Allocation Details'!$A$18:$L$214, MATCH("Misc ID", 'E4 TB Allocation Details'!$A$18:$L$18, 0),FALSE), 'E2 Allocators'!$B$15:$W$358, MATCH('O5 Details by Class &amp; Accounts'!BO$18, 'E2 Allocators'!$B$15:$W$15, 0),FALSE)*$E29), 0, VLOOKUP(VLOOKUP($A29, 'E4 TB Allocation Details'!$A$18:$L$214, MATCH("Misc ID", 'E4 TB Allocation Details'!$A$18:$L$18, 0),FALSE), 'E2 Allocators'!$B$15:$W$358, MATCH('O5 Details by Class &amp; Accounts'!BO$18, 'E2 Allocators'!$B$15:$W$15, 0),FALSE)*$E29)</f>
        <v>0</v>
      </c>
      <c r="BP29" s="2186">
        <f>IF(ISERROR(VLOOKUP(VLOOKUP($A29, 'E4 TB Allocation Details'!$A$18:$L$214, MATCH("Misc ID", 'E4 TB Allocation Details'!$A$18:$L$18, 0),FALSE), 'E2 Allocators'!$B$15:$W$358, MATCH('O5 Details by Class &amp; Accounts'!BP$18, 'E2 Allocators'!$B$15:$W$15, 0),FALSE)*$E29), 0, VLOOKUP(VLOOKUP($A29, 'E4 TB Allocation Details'!$A$18:$L$214, MATCH("Misc ID", 'E4 TB Allocation Details'!$A$18:$L$18, 0),FALSE), 'E2 Allocators'!$B$15:$W$358, MATCH('O5 Details by Class &amp; Accounts'!BP$18, 'E2 Allocators'!$B$15:$W$15, 0),FALSE)*$E29)</f>
        <v>0</v>
      </c>
      <c r="BQ29" s="2186">
        <f>IF(ISERROR(VLOOKUP(VLOOKUP($A29, 'E4 TB Allocation Details'!$A$18:$L$214, MATCH("Misc ID", 'E4 TB Allocation Details'!$A$18:$L$18, 0),FALSE), 'E2 Allocators'!$B$15:$W$358, MATCH('O5 Details by Class &amp; Accounts'!BQ$18, 'E2 Allocators'!$B$15:$W$15, 0),FALSE)*$E29), 0, VLOOKUP(VLOOKUP($A29, 'E4 TB Allocation Details'!$A$18:$L$214, MATCH("Misc ID", 'E4 TB Allocation Details'!$A$18:$L$18, 0),FALSE), 'E2 Allocators'!$B$15:$W$358, MATCH('O5 Details by Class &amp; Accounts'!BQ$18, 'E2 Allocators'!$B$15:$W$15, 0),FALSE)*$E29)</f>
        <v>0</v>
      </c>
      <c r="BR29" s="2186">
        <f>IF(ISERROR(VLOOKUP(VLOOKUP($A29, 'E4 TB Allocation Details'!$A$18:$L$214, MATCH("Misc ID", 'E4 TB Allocation Details'!$A$18:$L$18, 0),FALSE), 'E2 Allocators'!$B$15:$W$358, MATCH('O5 Details by Class &amp; Accounts'!BR$18, 'E2 Allocators'!$B$15:$W$15, 0),FALSE)*$E29), 0, VLOOKUP(VLOOKUP($A29, 'E4 TB Allocation Details'!$A$18:$L$214, MATCH("Misc ID", 'E4 TB Allocation Details'!$A$18:$L$18, 0),FALSE), 'E2 Allocators'!$B$15:$W$358, MATCH('O5 Details by Class &amp; Accounts'!BR$18, 'E2 Allocators'!$B$15:$W$15, 0),FALSE)*$E29)</f>
        <v>0</v>
      </c>
      <c r="BS29" s="2186">
        <f t="shared" si="3"/>
        <v>0</v>
      </c>
      <c r="BT29" s="2186">
        <f>IF(ISERROR(VLOOKUP(VLOOKUP($A29, 'E4 TB Allocation Details'!$A$18:$L$214, MATCH("A &amp; G ID", 'E4 TB Allocation Details'!$A$18:$L$18, 0),FALSE), 'E2 Allocators'!$B$15:$W$358, MATCH('O5 Details by Class &amp; Accounts'!BT$18, 'E2 Allocators'!$B$15:$W$15, 0),FALSE)*$E29), 0, VLOOKUP(VLOOKUP($A29, 'E4 TB Allocation Details'!$A$18:$L$214, MATCH("A &amp; G ID", 'E4 TB Allocation Details'!$A$18:$L$18, 0),FALSE), 'E2 Allocators'!$B$15:$W$358, MATCH('O5 Details by Class &amp; Accounts'!BT$18, 'E2 Allocators'!$B$15:$W$15, 0),FALSE)*$E29)</f>
        <v>0</v>
      </c>
      <c r="BU29" s="2186">
        <f>IF(ISERROR(VLOOKUP(VLOOKUP($A29, 'E4 TB Allocation Details'!$A$18:$L$214, MATCH("A &amp; G ID", 'E4 TB Allocation Details'!$A$18:$L$18, 0),FALSE), 'E2 Allocators'!$B$15:$W$358, MATCH('O5 Details by Class &amp; Accounts'!BU$18, 'E2 Allocators'!$B$15:$W$15, 0),FALSE)*$E29), 0, VLOOKUP(VLOOKUP($A29, 'E4 TB Allocation Details'!$A$18:$L$214, MATCH("A &amp; G ID", 'E4 TB Allocation Details'!$A$18:$L$18, 0),FALSE), 'E2 Allocators'!$B$15:$W$358, MATCH('O5 Details by Class &amp; Accounts'!BU$18, 'E2 Allocators'!$B$15:$W$15, 0),FALSE)*$E29)</f>
        <v>0</v>
      </c>
      <c r="BV29" s="2186">
        <f>IF(ISERROR(VLOOKUP(VLOOKUP($A29, 'E4 TB Allocation Details'!$A$18:$L$214, MATCH("A &amp; G ID", 'E4 TB Allocation Details'!$A$18:$L$18, 0),FALSE), 'E2 Allocators'!$B$15:$W$358, MATCH('O5 Details by Class &amp; Accounts'!BV$18, 'E2 Allocators'!$B$15:$W$15, 0),FALSE)*$E29), 0, VLOOKUP(VLOOKUP($A29, 'E4 TB Allocation Details'!$A$18:$L$214, MATCH("A &amp; G ID", 'E4 TB Allocation Details'!$A$18:$L$18, 0),FALSE), 'E2 Allocators'!$B$15:$W$358, MATCH('O5 Details by Class &amp; Accounts'!BV$18, 'E2 Allocators'!$B$15:$W$15, 0),FALSE)*$E29)</f>
        <v>0</v>
      </c>
      <c r="BW29" s="2186">
        <f>IF(ISERROR(VLOOKUP(VLOOKUP($A29, 'E4 TB Allocation Details'!$A$18:$L$214, MATCH("A &amp; G ID", 'E4 TB Allocation Details'!$A$18:$L$18, 0),FALSE), 'E2 Allocators'!$B$15:$W$358, MATCH('O5 Details by Class &amp; Accounts'!BW$18, 'E2 Allocators'!$B$15:$W$15, 0),FALSE)*$E29), 0, VLOOKUP(VLOOKUP($A29, 'E4 TB Allocation Details'!$A$18:$L$214, MATCH("A &amp; G ID", 'E4 TB Allocation Details'!$A$18:$L$18, 0),FALSE), 'E2 Allocators'!$B$15:$W$358, MATCH('O5 Details by Class &amp; Accounts'!BW$18, 'E2 Allocators'!$B$15:$W$15, 0),FALSE)*$E29)</f>
        <v>0</v>
      </c>
      <c r="BX29" s="2186">
        <f>IF(ISERROR(VLOOKUP(VLOOKUP($A29, 'E4 TB Allocation Details'!$A$18:$L$214, MATCH("A &amp; G ID", 'E4 TB Allocation Details'!$A$18:$L$18, 0),FALSE), 'E2 Allocators'!$B$15:$W$358, MATCH('O5 Details by Class &amp; Accounts'!BX$18, 'E2 Allocators'!$B$15:$W$15, 0),FALSE)*$E29), 0, VLOOKUP(VLOOKUP($A29, 'E4 TB Allocation Details'!$A$18:$L$214, MATCH("A &amp; G ID", 'E4 TB Allocation Details'!$A$18:$L$18, 0),FALSE), 'E2 Allocators'!$B$15:$W$358, MATCH('O5 Details by Class &amp; Accounts'!BX$18, 'E2 Allocators'!$B$15:$W$15, 0),FALSE)*$E29)</f>
        <v>0</v>
      </c>
      <c r="BY29" s="2186">
        <f>IF(ISERROR(VLOOKUP(VLOOKUP($A29, 'E4 TB Allocation Details'!$A$18:$L$214, MATCH("A &amp; G ID", 'E4 TB Allocation Details'!$A$18:$L$18, 0),FALSE), 'E2 Allocators'!$B$15:$W$358, MATCH('O5 Details by Class &amp; Accounts'!BY$18, 'E2 Allocators'!$B$15:$W$15, 0),FALSE)*$E29), 0, VLOOKUP(VLOOKUP($A29, 'E4 TB Allocation Details'!$A$18:$L$214, MATCH("A &amp; G ID", 'E4 TB Allocation Details'!$A$18:$L$18, 0),FALSE), 'E2 Allocators'!$B$15:$W$358, MATCH('O5 Details by Class &amp; Accounts'!BY$18, 'E2 Allocators'!$B$15:$W$15, 0),FALSE)*$E29)</f>
        <v>0</v>
      </c>
      <c r="BZ29" s="2186">
        <f>IF(ISERROR(VLOOKUP(VLOOKUP($A29, 'E4 TB Allocation Details'!$A$18:$L$214, MATCH("A &amp; G ID", 'E4 TB Allocation Details'!$A$18:$L$18, 0),FALSE), 'E2 Allocators'!$B$15:$W$358, MATCH('O5 Details by Class &amp; Accounts'!BZ$18, 'E2 Allocators'!$B$15:$W$15, 0),FALSE)*$E29), 0, VLOOKUP(VLOOKUP($A29, 'E4 TB Allocation Details'!$A$18:$L$214, MATCH("A &amp; G ID", 'E4 TB Allocation Details'!$A$18:$L$18, 0),FALSE), 'E2 Allocators'!$B$15:$W$358, MATCH('O5 Details by Class &amp; Accounts'!BZ$18, 'E2 Allocators'!$B$15:$W$15, 0),FALSE)*$E29)</f>
        <v>0</v>
      </c>
      <c r="CA29" s="2186">
        <f>IF(ISERROR(VLOOKUP(VLOOKUP($A29, 'E4 TB Allocation Details'!$A$18:$L$214, MATCH("A &amp; G ID", 'E4 TB Allocation Details'!$A$18:$L$18, 0),FALSE), 'E2 Allocators'!$B$15:$W$358, MATCH('O5 Details by Class &amp; Accounts'!CA$18, 'E2 Allocators'!$B$15:$W$15, 0),FALSE)*$E29), 0, VLOOKUP(VLOOKUP($A29, 'E4 TB Allocation Details'!$A$18:$L$214, MATCH("A &amp; G ID", 'E4 TB Allocation Details'!$A$18:$L$18, 0),FALSE), 'E2 Allocators'!$B$15:$W$358, MATCH('O5 Details by Class &amp; Accounts'!CA$18, 'E2 Allocators'!$B$15:$W$15, 0),FALSE)*$E29)</f>
        <v>0</v>
      </c>
      <c r="CB29" s="2186">
        <f>IF(ISERROR(VLOOKUP(VLOOKUP($A29, 'E4 TB Allocation Details'!$A$18:$L$214, MATCH("A &amp; G ID", 'E4 TB Allocation Details'!$A$18:$L$18, 0),FALSE), 'E2 Allocators'!$B$15:$W$358, MATCH('O5 Details by Class &amp; Accounts'!CB$18, 'E2 Allocators'!$B$15:$W$15, 0),FALSE)*$E29), 0, VLOOKUP(VLOOKUP($A29, 'E4 TB Allocation Details'!$A$18:$L$214, MATCH("A &amp; G ID", 'E4 TB Allocation Details'!$A$18:$L$18, 0),FALSE), 'E2 Allocators'!$B$15:$W$358, MATCH('O5 Details by Class &amp; Accounts'!CB$18, 'E2 Allocators'!$B$15:$W$15, 0),FALSE)*$E29)</f>
        <v>0</v>
      </c>
      <c r="CC29" s="2186">
        <f>IF(ISERROR(VLOOKUP(VLOOKUP($A29, 'E4 TB Allocation Details'!$A$18:$L$214, MATCH("A &amp; G ID", 'E4 TB Allocation Details'!$A$18:$L$18, 0),FALSE), 'E2 Allocators'!$B$15:$W$358, MATCH('O5 Details by Class &amp; Accounts'!CC$18, 'E2 Allocators'!$B$15:$W$15, 0),FALSE)*$E29), 0, VLOOKUP(VLOOKUP($A29, 'E4 TB Allocation Details'!$A$18:$L$214, MATCH("A &amp; G ID", 'E4 TB Allocation Details'!$A$18:$L$18, 0),FALSE), 'E2 Allocators'!$B$15:$W$358, MATCH('O5 Details by Class &amp; Accounts'!CC$18, 'E2 Allocators'!$B$15:$W$15, 0),FALSE)*$E29)</f>
        <v>0</v>
      </c>
      <c r="CD29" s="2186">
        <f>IF(ISERROR(VLOOKUP(VLOOKUP($A29, 'E4 TB Allocation Details'!$A$18:$L$214, MATCH("A &amp; G ID", 'E4 TB Allocation Details'!$A$18:$L$18, 0),FALSE), 'E2 Allocators'!$B$15:$W$358, MATCH('O5 Details by Class &amp; Accounts'!CD$18, 'E2 Allocators'!$B$15:$W$15, 0),FALSE)*$E29), 0, VLOOKUP(VLOOKUP($A29, 'E4 TB Allocation Details'!$A$18:$L$214, MATCH("A &amp; G ID", 'E4 TB Allocation Details'!$A$18:$L$18, 0),FALSE), 'E2 Allocators'!$B$15:$W$358, MATCH('O5 Details by Class &amp; Accounts'!CD$18, 'E2 Allocators'!$B$15:$W$15, 0),FALSE)*$E29)</f>
        <v>0</v>
      </c>
      <c r="CE29" s="2186">
        <f>IF(ISERROR(VLOOKUP(VLOOKUP($A29, 'E4 TB Allocation Details'!$A$18:$L$214, MATCH("A &amp; G ID", 'E4 TB Allocation Details'!$A$18:$L$18, 0),FALSE), 'E2 Allocators'!$B$15:$W$358, MATCH('O5 Details by Class &amp; Accounts'!CE$18, 'E2 Allocators'!$B$15:$W$15, 0),FALSE)*$E29), 0, VLOOKUP(VLOOKUP($A29, 'E4 TB Allocation Details'!$A$18:$L$214, MATCH("A &amp; G ID", 'E4 TB Allocation Details'!$A$18:$L$18, 0),FALSE), 'E2 Allocators'!$B$15:$W$358, MATCH('O5 Details by Class &amp; Accounts'!CE$18, 'E2 Allocators'!$B$15:$W$15, 0),FALSE)*$E29)</f>
        <v>0</v>
      </c>
      <c r="CF29" s="2186">
        <f>IF(ISERROR(VLOOKUP(VLOOKUP($A29, 'E4 TB Allocation Details'!$A$18:$L$214, MATCH("A &amp; G ID", 'E4 TB Allocation Details'!$A$18:$L$18, 0),FALSE), 'E2 Allocators'!$B$15:$W$358, MATCH('O5 Details by Class &amp; Accounts'!CF$18, 'E2 Allocators'!$B$15:$W$15, 0),FALSE)*$E29), 0, VLOOKUP(VLOOKUP($A29, 'E4 TB Allocation Details'!$A$18:$L$214, MATCH("A &amp; G ID", 'E4 TB Allocation Details'!$A$18:$L$18, 0),FALSE), 'E2 Allocators'!$B$15:$W$358, MATCH('O5 Details by Class &amp; Accounts'!CF$18, 'E2 Allocators'!$B$15:$W$15, 0),FALSE)*$E29)</f>
        <v>0</v>
      </c>
      <c r="CG29" s="2186">
        <f>IF(ISERROR(VLOOKUP(VLOOKUP($A29, 'E4 TB Allocation Details'!$A$18:$L$214, MATCH("A &amp; G ID", 'E4 TB Allocation Details'!$A$18:$L$18, 0),FALSE), 'E2 Allocators'!$B$15:$W$358, MATCH('O5 Details by Class &amp; Accounts'!CG$18, 'E2 Allocators'!$B$15:$W$15, 0),FALSE)*$E29), 0, VLOOKUP(VLOOKUP($A29, 'E4 TB Allocation Details'!$A$18:$L$214, MATCH("A &amp; G ID", 'E4 TB Allocation Details'!$A$18:$L$18, 0),FALSE), 'E2 Allocators'!$B$15:$W$358, MATCH('O5 Details by Class &amp; Accounts'!CG$18, 'E2 Allocators'!$B$15:$W$15, 0),FALSE)*$E29)</f>
        <v>0</v>
      </c>
      <c r="CH29" s="2186">
        <f>IF(ISERROR(VLOOKUP(VLOOKUP($A29, 'E4 TB Allocation Details'!$A$18:$L$214, MATCH("A &amp; G ID", 'E4 TB Allocation Details'!$A$18:$L$18, 0),FALSE), 'E2 Allocators'!$B$15:$W$358, MATCH('O5 Details by Class &amp; Accounts'!CH$18, 'E2 Allocators'!$B$15:$W$15, 0),FALSE)*$E29), 0, VLOOKUP(VLOOKUP($A29, 'E4 TB Allocation Details'!$A$18:$L$214, MATCH("A &amp; G ID", 'E4 TB Allocation Details'!$A$18:$L$18, 0),FALSE), 'E2 Allocators'!$B$15:$W$358, MATCH('O5 Details by Class &amp; Accounts'!CH$18, 'E2 Allocators'!$B$15:$W$15, 0),FALSE)*$E29)</f>
        <v>0</v>
      </c>
      <c r="CI29" s="2186">
        <f>IF(ISERROR(VLOOKUP(VLOOKUP($A29, 'E4 TB Allocation Details'!$A$18:$L$214, MATCH("A &amp; G ID", 'E4 TB Allocation Details'!$A$18:$L$18, 0),FALSE), 'E2 Allocators'!$B$15:$W$358, MATCH('O5 Details by Class &amp; Accounts'!CI$18, 'E2 Allocators'!$B$15:$W$15, 0),FALSE)*$E29), 0, VLOOKUP(VLOOKUP($A29, 'E4 TB Allocation Details'!$A$18:$L$214, MATCH("A &amp; G ID", 'E4 TB Allocation Details'!$A$18:$L$18, 0),FALSE), 'E2 Allocators'!$B$15:$W$358, MATCH('O5 Details by Class &amp; Accounts'!CI$18, 'E2 Allocators'!$B$15:$W$15, 0),FALSE)*$E29)</f>
        <v>0</v>
      </c>
      <c r="CJ29" s="2186">
        <f>IF(ISERROR(VLOOKUP(VLOOKUP($A29, 'E4 TB Allocation Details'!$A$18:$L$214, MATCH("A &amp; G ID", 'E4 TB Allocation Details'!$A$18:$L$18, 0),FALSE), 'E2 Allocators'!$B$15:$W$358, MATCH('O5 Details by Class &amp; Accounts'!CJ$18, 'E2 Allocators'!$B$15:$W$15, 0),FALSE)*$E29), 0, VLOOKUP(VLOOKUP($A29, 'E4 TB Allocation Details'!$A$18:$L$214, MATCH("A &amp; G ID", 'E4 TB Allocation Details'!$A$18:$L$18, 0),FALSE), 'E2 Allocators'!$B$15:$W$358, MATCH('O5 Details by Class &amp; Accounts'!CJ$18, 'E2 Allocators'!$B$15:$W$15, 0),FALSE)*$E29)</f>
        <v>0</v>
      </c>
      <c r="CK29" s="2186">
        <f>IF(ISERROR(VLOOKUP(VLOOKUP($A29, 'E4 TB Allocation Details'!$A$18:$L$214, MATCH("A &amp; G ID", 'E4 TB Allocation Details'!$A$18:$L$18, 0),FALSE), 'E2 Allocators'!$B$15:$W$358, MATCH('O5 Details by Class &amp; Accounts'!CK$18, 'E2 Allocators'!$B$15:$W$15, 0),FALSE)*$E29), 0, VLOOKUP(VLOOKUP($A29, 'E4 TB Allocation Details'!$A$18:$L$214, MATCH("A &amp; G ID", 'E4 TB Allocation Details'!$A$18:$L$18, 0),FALSE), 'E2 Allocators'!$B$15:$W$358, MATCH('O5 Details by Class &amp; Accounts'!CK$18, 'E2 Allocators'!$B$15:$W$15, 0),FALSE)*$E29)</f>
        <v>0</v>
      </c>
      <c r="CL29" s="2186">
        <f>IF(ISERROR(VLOOKUP(VLOOKUP($A29, 'E4 TB Allocation Details'!$A$18:$L$214, MATCH("A &amp; G ID", 'E4 TB Allocation Details'!$A$18:$L$18, 0),FALSE), 'E2 Allocators'!$B$15:$W$358, MATCH('O5 Details by Class &amp; Accounts'!CL$18, 'E2 Allocators'!$B$15:$W$15, 0),FALSE)*$E29), 0, VLOOKUP(VLOOKUP($A29, 'E4 TB Allocation Details'!$A$18:$L$214, MATCH("A &amp; G ID", 'E4 TB Allocation Details'!$A$18:$L$18, 0),FALSE), 'E2 Allocators'!$B$15:$W$358, MATCH('O5 Details by Class &amp; Accounts'!CL$18, 'E2 Allocators'!$B$15:$W$15, 0),FALSE)*$E29)</f>
        <v>0</v>
      </c>
      <c r="CM29" s="2186">
        <f>IF(ISERROR(VLOOKUP(VLOOKUP($A29, 'E4 TB Allocation Details'!$A$18:$L$214, MATCH("A &amp; G ID", 'E4 TB Allocation Details'!$A$18:$L$18, 0),FALSE), 'E2 Allocators'!$B$15:$W$358, MATCH('O5 Details by Class &amp; Accounts'!CM$18, 'E2 Allocators'!$B$15:$W$15, 0),FALSE)*$E29), 0, VLOOKUP(VLOOKUP($A29, 'E4 TB Allocation Details'!$A$18:$L$214, MATCH("A &amp; G ID", 'E4 TB Allocation Details'!$A$18:$L$18, 0),FALSE), 'E2 Allocators'!$B$15:$W$358, MATCH('O5 Details by Class &amp; Accounts'!CM$18, 'E2 Allocators'!$B$15:$W$15, 0),FALSE)*$E29)</f>
        <v>0</v>
      </c>
      <c r="CN29" s="2186">
        <f t="shared" si="5"/>
        <v>0</v>
      </c>
      <c r="CO29" s="2187">
        <f t="shared" si="4"/>
        <v>0</v>
      </c>
      <c r="CQ29" s="1625" t="s">
        <v>698</v>
      </c>
    </row>
    <row r="30" spans="1:95" s="54" customFormat="1" ht="12.75" x14ac:dyDescent="0.2">
      <c r="A30" s="989">
        <v>1810</v>
      </c>
      <c r="B30" s="990" t="s">
        <v>285</v>
      </c>
      <c r="C30" s="2184">
        <f>IF(ISERROR(VLOOKUP($A30,'I3 TB Data'!$A$19:$H$483,MATCH('O5 Details by Class &amp; Accounts'!$C$18, 'I3 TB Data'!$A$19:$H$19,0),0)), 0, VLOOKUP($A30,'I3 TB Data'!$A$19:$H$483,MATCH('O5 Details by Class &amp; Accounts'!$C$18,'I3 TB Data'!$A$19:$H$19,0),0))</f>
        <v>0</v>
      </c>
      <c r="D30" s="2185">
        <f>'I4 BO ASSETS'!E27</f>
        <v>0</v>
      </c>
      <c r="E30" s="2184">
        <f t="shared" si="6"/>
        <v>0</v>
      </c>
      <c r="F30" s="2186">
        <f>IF(ISERROR(VLOOKUP($A30, 'E1 Categorization'!A33:E124, MATCH("Customer Component", 'E1 Categorization'!$A$33:$E$33,0), 0)), 0, IF(VLOOKUP($A30, 'E1 Categorization'!A33:E124, MATCH("Customer Component", 'E1 Categorization'!$A$33:$E$33,0), 0)=0, 'O5 Details by Class &amp; Accounts'!$E30, IF(AND(VLOOKUP($A30, 'E1 Categorization'!A33:E124, MATCH("Customer Component", 'E1 Categorization'!$A$33:$E$33,0), 0) &gt;0, VLOOKUP($A30, 'E1 Categorization'!A33:E124, MATCH("Customer Component", 'E1 Categorization'!$A$33:$E$33,0), 0)&lt;1), 'O5 Details by Class &amp; Accounts'!$E30*(1-VLOOKUP($A30, 'E1 Categorization'!A33:E124, MATCH("Customer Component", 'E1 Categorization'!$A$33:$E$33,0), 0)), 0)))</f>
        <v>0</v>
      </c>
      <c r="G30" s="2186">
        <f>IF(ISERROR(VLOOKUP($A30, 'E1 Categorization'!A33:E124, MATCH("Customer Component", 'E1 Categorization'!$A$33:$E$33,0), 0)),0, IF(VLOOKUP($A30, 'E1 Categorization'!A33:E124, MATCH("Customer Component", 'E1 Categorization'!$A$33:$E$33,0), 0)=0, 0, IF(AND(VLOOKUP($A30, 'E1 Categorization'!A33:E124, MATCH("Customer Component", 'E1 Categorization'!$A$33:$E$33,0), 0) &gt;0, VLOOKUP($A30, 'E1 Categorization'!A33:E124, MATCH("Customer Component", 'E1 Categorization'!$A$33:$E$33,0), 0)&lt;1), 'O5 Details by Class &amp; Accounts'!$E30*(VLOOKUP($A30, 'E1 Categorization'!A33:E124, MATCH("Customer Component", 'E1 Categorization'!$A$33:$E$33,0), 0)), 'O5 Details by Class &amp; Accounts'!$E30)))</f>
        <v>0</v>
      </c>
      <c r="H30" s="2186">
        <f t="shared" si="0"/>
        <v>0</v>
      </c>
      <c r="I30" s="2186">
        <f>IF(ISERROR(VLOOKUP(VLOOKUP($A30, 'E4 TB Allocation Details'!$A$18:$L$214, MATCH("Demand ID", 'E4 TB Allocation Details'!$A$18:$L$18, 0),FALSE), 'E2 Allocators'!$B$15:$W$358, MATCH('O5 Details by Class &amp; Accounts'!I$18, 'E2 Allocators'!$B$15:$W$15, 0),FALSE)*$F30), 0, VLOOKUP(VLOOKUP($A30, 'E4 TB Allocation Details'!$A$18:$L$214, MATCH("Demand ID", 'E4 TB Allocation Details'!$A$18:$L$18, 0),FALSE), 'E2 Allocators'!$B$15:$W$358, MATCH('O5 Details by Class &amp; Accounts'!I$18, 'E2 Allocators'!$B$15:$W$15, 0),FALSE)*$F30)</f>
        <v>0</v>
      </c>
      <c r="J30" s="2186">
        <f>IF(ISERROR(VLOOKUP(VLOOKUP($A30, 'E4 TB Allocation Details'!$A$18:$L$214, MATCH("Demand ID", 'E4 TB Allocation Details'!$A$18:$L$18, 0),FALSE), 'E2 Allocators'!$B$15:$W$358, MATCH('O5 Details by Class &amp; Accounts'!J$18, 'E2 Allocators'!$B$15:$W$15, 0),FALSE)*$F30), 0, VLOOKUP(VLOOKUP($A30, 'E4 TB Allocation Details'!$A$18:$L$214, MATCH("Demand ID", 'E4 TB Allocation Details'!$A$18:$L$18, 0),FALSE), 'E2 Allocators'!$B$15:$W$358, MATCH('O5 Details by Class &amp; Accounts'!J$18, 'E2 Allocators'!$B$15:$W$15, 0),FALSE)*$F30)</f>
        <v>0</v>
      </c>
      <c r="K30" s="2186">
        <f>IF(ISERROR(VLOOKUP(VLOOKUP($A30, 'E4 TB Allocation Details'!$A$18:$L$214, MATCH("Demand ID", 'E4 TB Allocation Details'!$A$18:$L$18, 0),FALSE), 'E2 Allocators'!$B$15:$W$358, MATCH('O5 Details by Class &amp; Accounts'!K$18, 'E2 Allocators'!$B$15:$W$15, 0),FALSE)*$F30), 0, VLOOKUP(VLOOKUP($A30, 'E4 TB Allocation Details'!$A$18:$L$214, MATCH("Demand ID", 'E4 TB Allocation Details'!$A$18:$L$18, 0),FALSE), 'E2 Allocators'!$B$15:$W$358, MATCH('O5 Details by Class &amp; Accounts'!K$18, 'E2 Allocators'!$B$15:$W$15, 0),FALSE)*$F30)</f>
        <v>0</v>
      </c>
      <c r="L30" s="2186">
        <f>IF(ISERROR(VLOOKUP(VLOOKUP($A30, 'E4 TB Allocation Details'!$A$18:$L$214, MATCH("Demand ID", 'E4 TB Allocation Details'!$A$18:$L$18, 0),FALSE), 'E2 Allocators'!$B$15:$W$358, MATCH('O5 Details by Class &amp; Accounts'!L$18, 'E2 Allocators'!$B$15:$W$15, 0),FALSE)*$F30), 0, VLOOKUP(VLOOKUP($A30, 'E4 TB Allocation Details'!$A$18:$L$214, MATCH("Demand ID", 'E4 TB Allocation Details'!$A$18:$L$18, 0),FALSE), 'E2 Allocators'!$B$15:$W$358, MATCH('O5 Details by Class &amp; Accounts'!L$18, 'E2 Allocators'!$B$15:$W$15, 0),FALSE)*$F30)</f>
        <v>0</v>
      </c>
      <c r="M30" s="2186">
        <f>IF(ISERROR(VLOOKUP(VLOOKUP($A30, 'E4 TB Allocation Details'!$A$18:$L$214, MATCH("Demand ID", 'E4 TB Allocation Details'!$A$18:$L$18, 0),FALSE), 'E2 Allocators'!$B$15:$W$358, MATCH('O5 Details by Class &amp; Accounts'!M$18, 'E2 Allocators'!$B$15:$W$15, 0),FALSE)*$F30), 0, VLOOKUP(VLOOKUP($A30, 'E4 TB Allocation Details'!$A$18:$L$214, MATCH("Demand ID", 'E4 TB Allocation Details'!$A$18:$L$18, 0),FALSE), 'E2 Allocators'!$B$15:$W$358, MATCH('O5 Details by Class &amp; Accounts'!M$18, 'E2 Allocators'!$B$15:$W$15, 0),FALSE)*$F30)</f>
        <v>0</v>
      </c>
      <c r="N30" s="2186">
        <f>IF(ISERROR(VLOOKUP(VLOOKUP($A30, 'E4 TB Allocation Details'!$A$18:$L$214, MATCH("Demand ID", 'E4 TB Allocation Details'!$A$18:$L$18, 0),FALSE), 'E2 Allocators'!$B$15:$W$358, MATCH('O5 Details by Class &amp; Accounts'!N$18, 'E2 Allocators'!$B$15:$W$15, 0),FALSE)*$F30), 0, VLOOKUP(VLOOKUP($A30, 'E4 TB Allocation Details'!$A$18:$L$214, MATCH("Demand ID", 'E4 TB Allocation Details'!$A$18:$L$18, 0),FALSE), 'E2 Allocators'!$B$15:$W$358, MATCH('O5 Details by Class &amp; Accounts'!N$18, 'E2 Allocators'!$B$15:$W$15, 0),FALSE)*$F30)</f>
        <v>0</v>
      </c>
      <c r="O30" s="2186">
        <f>IF(ISERROR(VLOOKUP(VLOOKUP($A30, 'E4 TB Allocation Details'!$A$18:$L$214, MATCH("Demand ID", 'E4 TB Allocation Details'!$A$18:$L$18, 0),FALSE), 'E2 Allocators'!$B$15:$W$358, MATCH('O5 Details by Class &amp; Accounts'!O$18, 'E2 Allocators'!$B$15:$W$15, 0),FALSE)*$F30), 0, VLOOKUP(VLOOKUP($A30, 'E4 TB Allocation Details'!$A$18:$L$214, MATCH("Demand ID", 'E4 TB Allocation Details'!$A$18:$L$18, 0),FALSE), 'E2 Allocators'!$B$15:$W$358, MATCH('O5 Details by Class &amp; Accounts'!O$18, 'E2 Allocators'!$B$15:$W$15, 0),FALSE)*$F30)</f>
        <v>0</v>
      </c>
      <c r="P30" s="2186">
        <f>IF(ISERROR(VLOOKUP(VLOOKUP($A30, 'E4 TB Allocation Details'!$A$18:$L$214, MATCH("Demand ID", 'E4 TB Allocation Details'!$A$18:$L$18, 0),FALSE), 'E2 Allocators'!$B$15:$W$358, MATCH('O5 Details by Class &amp; Accounts'!P$18, 'E2 Allocators'!$B$15:$W$15, 0),FALSE)*$F30), 0, VLOOKUP(VLOOKUP($A30, 'E4 TB Allocation Details'!$A$18:$L$214, MATCH("Demand ID", 'E4 TB Allocation Details'!$A$18:$L$18, 0),FALSE), 'E2 Allocators'!$B$15:$W$358, MATCH('O5 Details by Class &amp; Accounts'!P$18, 'E2 Allocators'!$B$15:$W$15, 0),FALSE)*$F30)</f>
        <v>0</v>
      </c>
      <c r="Q30" s="2186">
        <f>IF(ISERROR(VLOOKUP(VLOOKUP($A30, 'E4 TB Allocation Details'!$A$18:$L$214, MATCH("Demand ID", 'E4 TB Allocation Details'!$A$18:$L$18, 0),FALSE), 'E2 Allocators'!$B$15:$W$358, MATCH('O5 Details by Class &amp; Accounts'!Q$18, 'E2 Allocators'!$B$15:$W$15, 0),FALSE)*$F30), 0, VLOOKUP(VLOOKUP($A30, 'E4 TB Allocation Details'!$A$18:$L$214, MATCH("Demand ID", 'E4 TB Allocation Details'!$A$18:$L$18, 0),FALSE), 'E2 Allocators'!$B$15:$W$358, MATCH('O5 Details by Class &amp; Accounts'!Q$18, 'E2 Allocators'!$B$15:$W$15, 0),FALSE)*$F30)</f>
        <v>0</v>
      </c>
      <c r="R30" s="2186">
        <f>IF(ISERROR(VLOOKUP(VLOOKUP($A30, 'E4 TB Allocation Details'!$A$18:$L$214, MATCH("Demand ID", 'E4 TB Allocation Details'!$A$18:$L$18, 0),FALSE), 'E2 Allocators'!$B$15:$W$358, MATCH('O5 Details by Class &amp; Accounts'!R$18, 'E2 Allocators'!$B$15:$W$15, 0),FALSE)*$F30), 0, VLOOKUP(VLOOKUP($A30, 'E4 TB Allocation Details'!$A$18:$L$214, MATCH("Demand ID", 'E4 TB Allocation Details'!$A$18:$L$18, 0),FALSE), 'E2 Allocators'!$B$15:$W$358, MATCH('O5 Details by Class &amp; Accounts'!R$18, 'E2 Allocators'!$B$15:$W$15, 0),FALSE)*$F30)</f>
        <v>0</v>
      </c>
      <c r="S30" s="2186">
        <f>IF(ISERROR(VLOOKUP(VLOOKUP($A30, 'E4 TB Allocation Details'!$A$18:$L$214, MATCH("Demand ID", 'E4 TB Allocation Details'!$A$18:$L$18, 0),FALSE), 'E2 Allocators'!$B$15:$W$358, MATCH('O5 Details by Class &amp; Accounts'!S$18, 'E2 Allocators'!$B$15:$W$15, 0),FALSE)*$F30), 0, VLOOKUP(VLOOKUP($A30, 'E4 TB Allocation Details'!$A$18:$L$214, MATCH("Demand ID", 'E4 TB Allocation Details'!$A$18:$L$18, 0),FALSE), 'E2 Allocators'!$B$15:$W$358, MATCH('O5 Details by Class &amp; Accounts'!S$18, 'E2 Allocators'!$B$15:$W$15, 0),FALSE)*$F30)</f>
        <v>0</v>
      </c>
      <c r="T30" s="2186">
        <f>IF(ISERROR(VLOOKUP(VLOOKUP($A30, 'E4 TB Allocation Details'!$A$18:$L$214, MATCH("Demand ID", 'E4 TB Allocation Details'!$A$18:$L$18, 0),FALSE), 'E2 Allocators'!$B$15:$W$358, MATCH('O5 Details by Class &amp; Accounts'!T$18, 'E2 Allocators'!$B$15:$W$15, 0),FALSE)*$F30), 0, VLOOKUP(VLOOKUP($A30, 'E4 TB Allocation Details'!$A$18:$L$214, MATCH("Demand ID", 'E4 TB Allocation Details'!$A$18:$L$18, 0),FALSE), 'E2 Allocators'!$B$15:$W$358, MATCH('O5 Details by Class &amp; Accounts'!T$18, 'E2 Allocators'!$B$15:$W$15, 0),FALSE)*$F30)</f>
        <v>0</v>
      </c>
      <c r="U30" s="2186">
        <f>IF(ISERROR(VLOOKUP(VLOOKUP($A30, 'E4 TB Allocation Details'!$A$18:$L$214, MATCH("Demand ID", 'E4 TB Allocation Details'!$A$18:$L$18, 0),FALSE), 'E2 Allocators'!$B$15:$W$358, MATCH('O5 Details by Class &amp; Accounts'!U$18, 'E2 Allocators'!$B$15:$W$15, 0),FALSE)*$F30), 0, VLOOKUP(VLOOKUP($A30, 'E4 TB Allocation Details'!$A$18:$L$214, MATCH("Demand ID", 'E4 TB Allocation Details'!$A$18:$L$18, 0),FALSE), 'E2 Allocators'!$B$15:$W$358, MATCH('O5 Details by Class &amp; Accounts'!U$18, 'E2 Allocators'!$B$15:$W$15, 0),FALSE)*$F30)</f>
        <v>0</v>
      </c>
      <c r="V30" s="2186">
        <f>IF(ISERROR(VLOOKUP(VLOOKUP($A30, 'E4 TB Allocation Details'!$A$18:$L$214, MATCH("Demand ID", 'E4 TB Allocation Details'!$A$18:$L$18, 0),FALSE), 'E2 Allocators'!$B$15:$W$358, MATCH('O5 Details by Class &amp; Accounts'!V$18, 'E2 Allocators'!$B$15:$W$15, 0),FALSE)*$F30), 0, VLOOKUP(VLOOKUP($A30, 'E4 TB Allocation Details'!$A$18:$L$214, MATCH("Demand ID", 'E4 TB Allocation Details'!$A$18:$L$18, 0),FALSE), 'E2 Allocators'!$B$15:$W$358, MATCH('O5 Details by Class &amp; Accounts'!V$18, 'E2 Allocators'!$B$15:$W$15, 0),FALSE)*$F30)</f>
        <v>0</v>
      </c>
      <c r="W30" s="2186">
        <f>IF(ISERROR(VLOOKUP(VLOOKUP($A30, 'E4 TB Allocation Details'!$A$18:$L$214, MATCH("Demand ID", 'E4 TB Allocation Details'!$A$18:$L$18, 0),FALSE), 'E2 Allocators'!$B$15:$W$358, MATCH('O5 Details by Class &amp; Accounts'!W$18, 'E2 Allocators'!$B$15:$W$15, 0),FALSE)*$F30), 0, VLOOKUP(VLOOKUP($A30, 'E4 TB Allocation Details'!$A$18:$L$214, MATCH("Demand ID", 'E4 TB Allocation Details'!$A$18:$L$18, 0),FALSE), 'E2 Allocators'!$B$15:$W$358, MATCH('O5 Details by Class &amp; Accounts'!W$18, 'E2 Allocators'!$B$15:$W$15, 0),FALSE)*$F30)</f>
        <v>0</v>
      </c>
      <c r="X30" s="2186">
        <f>IF(ISERROR(VLOOKUP(VLOOKUP($A30, 'E4 TB Allocation Details'!$A$18:$L$214, MATCH("Demand ID", 'E4 TB Allocation Details'!$A$18:$L$18, 0),FALSE), 'E2 Allocators'!$B$15:$W$358, MATCH('O5 Details by Class &amp; Accounts'!X$18, 'E2 Allocators'!$B$15:$W$15, 0),FALSE)*$F30), 0, VLOOKUP(VLOOKUP($A30, 'E4 TB Allocation Details'!$A$18:$L$214, MATCH("Demand ID", 'E4 TB Allocation Details'!$A$18:$L$18, 0),FALSE), 'E2 Allocators'!$B$15:$W$358, MATCH('O5 Details by Class &amp; Accounts'!X$18, 'E2 Allocators'!$B$15:$W$15, 0),FALSE)*$F30)</f>
        <v>0</v>
      </c>
      <c r="Y30" s="2186">
        <f>IF(ISERROR(VLOOKUP(VLOOKUP($A30, 'E4 TB Allocation Details'!$A$18:$L$214, MATCH("Demand ID", 'E4 TB Allocation Details'!$A$18:$L$18, 0),FALSE), 'E2 Allocators'!$B$15:$W$358, MATCH('O5 Details by Class &amp; Accounts'!Y$18, 'E2 Allocators'!$B$15:$W$15, 0),FALSE)*$F30), 0, VLOOKUP(VLOOKUP($A30, 'E4 TB Allocation Details'!$A$18:$L$214, MATCH("Demand ID", 'E4 TB Allocation Details'!$A$18:$L$18, 0),FALSE), 'E2 Allocators'!$B$15:$W$358, MATCH('O5 Details by Class &amp; Accounts'!Y$18, 'E2 Allocators'!$B$15:$W$15, 0),FALSE)*$F30)</f>
        <v>0</v>
      </c>
      <c r="Z30" s="2186">
        <f>IF(ISERROR(VLOOKUP(VLOOKUP($A30, 'E4 TB Allocation Details'!$A$18:$L$214, MATCH("Demand ID", 'E4 TB Allocation Details'!$A$18:$L$18, 0),FALSE), 'E2 Allocators'!$B$15:$W$358, MATCH('O5 Details by Class &amp; Accounts'!Z$18, 'E2 Allocators'!$B$15:$W$15, 0),FALSE)*$F30), 0, VLOOKUP(VLOOKUP($A30, 'E4 TB Allocation Details'!$A$18:$L$214, MATCH("Demand ID", 'E4 TB Allocation Details'!$A$18:$L$18, 0),FALSE), 'E2 Allocators'!$B$15:$W$358, MATCH('O5 Details by Class &amp; Accounts'!Z$18, 'E2 Allocators'!$B$15:$W$15, 0),FALSE)*$F30)</f>
        <v>0</v>
      </c>
      <c r="AA30" s="2186">
        <f>IF(ISERROR(VLOOKUP(VLOOKUP($A30, 'E4 TB Allocation Details'!$A$18:$L$214, MATCH("Demand ID", 'E4 TB Allocation Details'!$A$18:$L$18, 0),FALSE), 'E2 Allocators'!$B$15:$W$358, MATCH('O5 Details by Class &amp; Accounts'!AA$18, 'E2 Allocators'!$B$15:$W$15, 0),FALSE)*$F30), 0, VLOOKUP(VLOOKUP($A30, 'E4 TB Allocation Details'!$A$18:$L$214, MATCH("Demand ID", 'E4 TB Allocation Details'!$A$18:$L$18, 0),FALSE), 'E2 Allocators'!$B$15:$W$358, MATCH('O5 Details by Class &amp; Accounts'!AA$18, 'E2 Allocators'!$B$15:$W$15, 0),FALSE)*$F30)</f>
        <v>0</v>
      </c>
      <c r="AB30" s="2186">
        <f>IF(ISERROR(VLOOKUP(VLOOKUP($A30, 'E4 TB Allocation Details'!$A$18:$L$214, MATCH("Demand ID", 'E4 TB Allocation Details'!$A$18:$L$18, 0),FALSE), 'E2 Allocators'!$B$15:$W$358, MATCH('O5 Details by Class &amp; Accounts'!AB$18, 'E2 Allocators'!$B$15:$W$15, 0),FALSE)*$F30), 0, VLOOKUP(VLOOKUP($A30, 'E4 TB Allocation Details'!$A$18:$L$214, MATCH("Demand ID", 'E4 TB Allocation Details'!$A$18:$L$18, 0),FALSE), 'E2 Allocators'!$B$15:$W$358, MATCH('O5 Details by Class &amp; Accounts'!AB$18, 'E2 Allocators'!$B$15:$W$15, 0),FALSE)*$F30)</f>
        <v>0</v>
      </c>
      <c r="AC30" s="2186">
        <f t="shared" si="1"/>
        <v>0</v>
      </c>
      <c r="AD30" s="2186">
        <f>IF(ISERROR(VLOOKUP(VLOOKUP($A30, 'E4 TB Allocation Details'!$A$18:$L$214, MATCH("Customer ID", 'E4 TB Allocation Details'!$A$18:$L$18, 0),FALSE), 'E2 Allocators'!$B$15:$W$358, MATCH('O5 Details by Class &amp; Accounts'!AD$18, 'E2 Allocators'!$B$15:$W$15, 0),FALSE)*$G30), 0, VLOOKUP(VLOOKUP($A30, 'E4 TB Allocation Details'!$A$18:$L$214, MATCH("Customer ID", 'E4 TB Allocation Details'!$A$18:$L$18, 0),FALSE), 'E2 Allocators'!$B$15:$W$358, MATCH('O5 Details by Class &amp; Accounts'!AD$18, 'E2 Allocators'!$B$15:$W$15, 0),FALSE)*$G30)</f>
        <v>0</v>
      </c>
      <c r="AE30" s="2186">
        <f>IF(ISERROR(VLOOKUP(VLOOKUP($A30, 'E4 TB Allocation Details'!$A$18:$L$214, MATCH("Customer ID", 'E4 TB Allocation Details'!$A$18:$L$18, 0),FALSE), 'E2 Allocators'!$B$15:$W$358, MATCH('O5 Details by Class &amp; Accounts'!AE$18, 'E2 Allocators'!$B$15:$W$15, 0),FALSE)*$G30), 0, VLOOKUP(VLOOKUP($A30, 'E4 TB Allocation Details'!$A$18:$L$214, MATCH("Customer ID", 'E4 TB Allocation Details'!$A$18:$L$18, 0),FALSE), 'E2 Allocators'!$B$15:$W$358, MATCH('O5 Details by Class &amp; Accounts'!AE$18, 'E2 Allocators'!$B$15:$W$15, 0),FALSE)*$G30)</f>
        <v>0</v>
      </c>
      <c r="AF30" s="2186">
        <f>IF(ISERROR(VLOOKUP(VLOOKUP($A30, 'E4 TB Allocation Details'!$A$18:$L$214, MATCH("Customer ID", 'E4 TB Allocation Details'!$A$18:$L$18, 0),FALSE), 'E2 Allocators'!$B$15:$W$358, MATCH('O5 Details by Class &amp; Accounts'!AF$18, 'E2 Allocators'!$B$15:$W$15, 0),FALSE)*$G30), 0, VLOOKUP(VLOOKUP($A30, 'E4 TB Allocation Details'!$A$18:$L$214, MATCH("Customer ID", 'E4 TB Allocation Details'!$A$18:$L$18, 0),FALSE), 'E2 Allocators'!$B$15:$W$358, MATCH('O5 Details by Class &amp; Accounts'!AF$18, 'E2 Allocators'!$B$15:$W$15, 0),FALSE)*$G30)</f>
        <v>0</v>
      </c>
      <c r="AG30" s="2186">
        <f>IF(ISERROR(VLOOKUP(VLOOKUP($A30, 'E4 TB Allocation Details'!$A$18:$L$214, MATCH("Customer ID", 'E4 TB Allocation Details'!$A$18:$L$18, 0),FALSE), 'E2 Allocators'!$B$15:$W$358, MATCH('O5 Details by Class &amp; Accounts'!AG$18, 'E2 Allocators'!$B$15:$W$15, 0),FALSE)*$G30), 0, VLOOKUP(VLOOKUP($A30, 'E4 TB Allocation Details'!$A$18:$L$214, MATCH("Customer ID", 'E4 TB Allocation Details'!$A$18:$L$18, 0),FALSE), 'E2 Allocators'!$B$15:$W$358, MATCH('O5 Details by Class &amp; Accounts'!AG$18, 'E2 Allocators'!$B$15:$W$15, 0),FALSE)*$G30)</f>
        <v>0</v>
      </c>
      <c r="AH30" s="2186">
        <f>IF(ISERROR(VLOOKUP(VLOOKUP($A30, 'E4 TB Allocation Details'!$A$18:$L$214, MATCH("Customer ID", 'E4 TB Allocation Details'!$A$18:$L$18, 0),FALSE), 'E2 Allocators'!$B$15:$W$358, MATCH('O5 Details by Class &amp; Accounts'!AH$18, 'E2 Allocators'!$B$15:$W$15, 0),FALSE)*$G30), 0, VLOOKUP(VLOOKUP($A30, 'E4 TB Allocation Details'!$A$18:$L$214, MATCH("Customer ID", 'E4 TB Allocation Details'!$A$18:$L$18, 0),FALSE), 'E2 Allocators'!$B$15:$W$358, MATCH('O5 Details by Class &amp; Accounts'!AH$18, 'E2 Allocators'!$B$15:$W$15, 0),FALSE)*$G30)</f>
        <v>0</v>
      </c>
      <c r="AI30" s="2186">
        <f>IF(ISERROR(VLOOKUP(VLOOKUP($A30, 'E4 TB Allocation Details'!$A$18:$L$214, MATCH("Customer ID", 'E4 TB Allocation Details'!$A$18:$L$18, 0),FALSE), 'E2 Allocators'!$B$15:$W$358, MATCH('O5 Details by Class &amp; Accounts'!AI$18, 'E2 Allocators'!$B$15:$W$15, 0),FALSE)*$G30), 0, VLOOKUP(VLOOKUP($A30, 'E4 TB Allocation Details'!$A$18:$L$214, MATCH("Customer ID", 'E4 TB Allocation Details'!$A$18:$L$18, 0),FALSE), 'E2 Allocators'!$B$15:$W$358, MATCH('O5 Details by Class &amp; Accounts'!AI$18, 'E2 Allocators'!$B$15:$W$15, 0),FALSE)*$G30)</f>
        <v>0</v>
      </c>
      <c r="AJ30" s="2186">
        <f>IF(ISERROR(VLOOKUP(VLOOKUP($A30, 'E4 TB Allocation Details'!$A$18:$L$214, MATCH("Customer ID", 'E4 TB Allocation Details'!$A$18:$L$18, 0),FALSE), 'E2 Allocators'!$B$15:$W$358, MATCH('O5 Details by Class &amp; Accounts'!AJ$18, 'E2 Allocators'!$B$15:$W$15, 0),FALSE)*$G30), 0, VLOOKUP(VLOOKUP($A30, 'E4 TB Allocation Details'!$A$18:$L$214, MATCH("Customer ID", 'E4 TB Allocation Details'!$A$18:$L$18, 0),FALSE), 'E2 Allocators'!$B$15:$W$358, MATCH('O5 Details by Class &amp; Accounts'!AJ$18, 'E2 Allocators'!$B$15:$W$15, 0),FALSE)*$G30)</f>
        <v>0</v>
      </c>
      <c r="AK30" s="2186">
        <f>IF(ISERROR(VLOOKUP(VLOOKUP($A30, 'E4 TB Allocation Details'!$A$18:$L$214, MATCH("Customer ID", 'E4 TB Allocation Details'!$A$18:$L$18, 0),FALSE), 'E2 Allocators'!$B$15:$W$358, MATCH('O5 Details by Class &amp; Accounts'!AK$18, 'E2 Allocators'!$B$15:$W$15, 0),FALSE)*$G30), 0, VLOOKUP(VLOOKUP($A30, 'E4 TB Allocation Details'!$A$18:$L$214, MATCH("Customer ID", 'E4 TB Allocation Details'!$A$18:$L$18, 0),FALSE), 'E2 Allocators'!$B$15:$W$358, MATCH('O5 Details by Class &amp; Accounts'!AK$18, 'E2 Allocators'!$B$15:$W$15, 0),FALSE)*$G30)</f>
        <v>0</v>
      </c>
      <c r="AL30" s="2186">
        <f>IF(ISERROR(VLOOKUP(VLOOKUP($A30, 'E4 TB Allocation Details'!$A$18:$L$214, MATCH("Customer ID", 'E4 TB Allocation Details'!$A$18:$L$18, 0),FALSE), 'E2 Allocators'!$B$15:$W$358, MATCH('O5 Details by Class &amp; Accounts'!AL$18, 'E2 Allocators'!$B$15:$W$15, 0),FALSE)*$G30), 0, VLOOKUP(VLOOKUP($A30, 'E4 TB Allocation Details'!$A$18:$L$214, MATCH("Customer ID", 'E4 TB Allocation Details'!$A$18:$L$18, 0),FALSE), 'E2 Allocators'!$B$15:$W$358, MATCH('O5 Details by Class &amp; Accounts'!AL$18, 'E2 Allocators'!$B$15:$W$15, 0),FALSE)*$G30)</f>
        <v>0</v>
      </c>
      <c r="AM30" s="2186">
        <f>IF(ISERROR(VLOOKUP(VLOOKUP($A30, 'E4 TB Allocation Details'!$A$18:$L$214, MATCH("Customer ID", 'E4 TB Allocation Details'!$A$18:$L$18, 0),FALSE), 'E2 Allocators'!$B$15:$W$358, MATCH('O5 Details by Class &amp; Accounts'!AM$18, 'E2 Allocators'!$B$15:$W$15, 0),FALSE)*$G30), 0, VLOOKUP(VLOOKUP($A30, 'E4 TB Allocation Details'!$A$18:$L$214, MATCH("Customer ID", 'E4 TB Allocation Details'!$A$18:$L$18, 0),FALSE), 'E2 Allocators'!$B$15:$W$358, MATCH('O5 Details by Class &amp; Accounts'!AM$18, 'E2 Allocators'!$B$15:$W$15, 0),FALSE)*$G30)</f>
        <v>0</v>
      </c>
      <c r="AN30" s="2186">
        <f>IF(ISERROR(VLOOKUP(VLOOKUP($A30, 'E4 TB Allocation Details'!$A$18:$L$214, MATCH("Customer ID", 'E4 TB Allocation Details'!$A$18:$L$18, 0),FALSE), 'E2 Allocators'!$B$15:$W$358, MATCH('O5 Details by Class &amp; Accounts'!AN$18, 'E2 Allocators'!$B$15:$W$15, 0),FALSE)*$G30), 0, VLOOKUP(VLOOKUP($A30, 'E4 TB Allocation Details'!$A$18:$L$214, MATCH("Customer ID", 'E4 TB Allocation Details'!$A$18:$L$18, 0),FALSE), 'E2 Allocators'!$B$15:$W$358, MATCH('O5 Details by Class &amp; Accounts'!AN$18, 'E2 Allocators'!$B$15:$W$15, 0),FALSE)*$G30)</f>
        <v>0</v>
      </c>
      <c r="AO30" s="2186">
        <f>IF(ISERROR(VLOOKUP(VLOOKUP($A30, 'E4 TB Allocation Details'!$A$18:$L$214, MATCH("Customer ID", 'E4 TB Allocation Details'!$A$18:$L$18, 0),FALSE), 'E2 Allocators'!$B$15:$W$358, MATCH('O5 Details by Class &amp; Accounts'!AO$18, 'E2 Allocators'!$B$15:$W$15, 0),FALSE)*$G30), 0, VLOOKUP(VLOOKUP($A30, 'E4 TB Allocation Details'!$A$18:$L$214, MATCH("Customer ID", 'E4 TB Allocation Details'!$A$18:$L$18, 0),FALSE), 'E2 Allocators'!$B$15:$W$358, MATCH('O5 Details by Class &amp; Accounts'!AO$18, 'E2 Allocators'!$B$15:$W$15, 0),FALSE)*$G30)</f>
        <v>0</v>
      </c>
      <c r="AP30" s="2186">
        <f>IF(ISERROR(VLOOKUP(VLOOKUP($A30, 'E4 TB Allocation Details'!$A$18:$L$214, MATCH("Customer ID", 'E4 TB Allocation Details'!$A$18:$L$18, 0),FALSE), 'E2 Allocators'!$B$15:$W$358, MATCH('O5 Details by Class &amp; Accounts'!AP$18, 'E2 Allocators'!$B$15:$W$15, 0),FALSE)*$G30), 0, VLOOKUP(VLOOKUP($A30, 'E4 TB Allocation Details'!$A$18:$L$214, MATCH("Customer ID", 'E4 TB Allocation Details'!$A$18:$L$18, 0),FALSE), 'E2 Allocators'!$B$15:$W$358, MATCH('O5 Details by Class &amp; Accounts'!AP$18, 'E2 Allocators'!$B$15:$W$15, 0),FALSE)*$G30)</f>
        <v>0</v>
      </c>
      <c r="AQ30" s="2186">
        <f>IF(ISERROR(VLOOKUP(VLOOKUP($A30, 'E4 TB Allocation Details'!$A$18:$L$214, MATCH("Customer ID", 'E4 TB Allocation Details'!$A$18:$L$18, 0),FALSE), 'E2 Allocators'!$B$15:$W$358, MATCH('O5 Details by Class &amp; Accounts'!AQ$18, 'E2 Allocators'!$B$15:$W$15, 0),FALSE)*$G30), 0, VLOOKUP(VLOOKUP($A30, 'E4 TB Allocation Details'!$A$18:$L$214, MATCH("Customer ID", 'E4 TB Allocation Details'!$A$18:$L$18, 0),FALSE), 'E2 Allocators'!$B$15:$W$358, MATCH('O5 Details by Class &amp; Accounts'!AQ$18, 'E2 Allocators'!$B$15:$W$15, 0),FALSE)*$G30)</f>
        <v>0</v>
      </c>
      <c r="AR30" s="2186">
        <f>IF(ISERROR(VLOOKUP(VLOOKUP($A30, 'E4 TB Allocation Details'!$A$18:$L$214, MATCH("Customer ID", 'E4 TB Allocation Details'!$A$18:$L$18, 0),FALSE), 'E2 Allocators'!$B$15:$W$358, MATCH('O5 Details by Class &amp; Accounts'!AR$18, 'E2 Allocators'!$B$15:$W$15, 0),FALSE)*$G30), 0, VLOOKUP(VLOOKUP($A30, 'E4 TB Allocation Details'!$A$18:$L$214, MATCH("Customer ID", 'E4 TB Allocation Details'!$A$18:$L$18, 0),FALSE), 'E2 Allocators'!$B$15:$W$358, MATCH('O5 Details by Class &amp; Accounts'!AR$18, 'E2 Allocators'!$B$15:$W$15, 0),FALSE)*$G30)</f>
        <v>0</v>
      </c>
      <c r="AS30" s="2186">
        <f>IF(ISERROR(VLOOKUP(VLOOKUP($A30, 'E4 TB Allocation Details'!$A$18:$L$214, MATCH("Customer ID", 'E4 TB Allocation Details'!$A$18:$L$18, 0),FALSE), 'E2 Allocators'!$B$15:$W$358, MATCH('O5 Details by Class &amp; Accounts'!AS$18, 'E2 Allocators'!$B$15:$W$15, 0),FALSE)*$G30), 0, VLOOKUP(VLOOKUP($A30, 'E4 TB Allocation Details'!$A$18:$L$214, MATCH("Customer ID", 'E4 TB Allocation Details'!$A$18:$L$18, 0),FALSE), 'E2 Allocators'!$B$15:$W$358, MATCH('O5 Details by Class &amp; Accounts'!AS$18, 'E2 Allocators'!$B$15:$W$15, 0),FALSE)*$G30)</f>
        <v>0</v>
      </c>
      <c r="AT30" s="2186">
        <f>IF(ISERROR(VLOOKUP(VLOOKUP($A30, 'E4 TB Allocation Details'!$A$18:$L$214, MATCH("Customer ID", 'E4 TB Allocation Details'!$A$18:$L$18, 0),FALSE), 'E2 Allocators'!$B$15:$W$358, MATCH('O5 Details by Class &amp; Accounts'!AT$18, 'E2 Allocators'!$B$15:$W$15, 0),FALSE)*$G30), 0, VLOOKUP(VLOOKUP($A30, 'E4 TB Allocation Details'!$A$18:$L$214, MATCH("Customer ID", 'E4 TB Allocation Details'!$A$18:$L$18, 0),FALSE), 'E2 Allocators'!$B$15:$W$358, MATCH('O5 Details by Class &amp; Accounts'!AT$18, 'E2 Allocators'!$B$15:$W$15, 0),FALSE)*$G30)</f>
        <v>0</v>
      </c>
      <c r="AU30" s="2186">
        <f>IF(ISERROR(VLOOKUP(VLOOKUP($A30, 'E4 TB Allocation Details'!$A$18:$L$214, MATCH("Customer ID", 'E4 TB Allocation Details'!$A$18:$L$18, 0),FALSE), 'E2 Allocators'!$B$15:$W$358, MATCH('O5 Details by Class &amp; Accounts'!AU$18, 'E2 Allocators'!$B$15:$W$15, 0),FALSE)*$G30), 0, VLOOKUP(VLOOKUP($A30, 'E4 TB Allocation Details'!$A$18:$L$214, MATCH("Customer ID", 'E4 TB Allocation Details'!$A$18:$L$18, 0),FALSE), 'E2 Allocators'!$B$15:$W$358, MATCH('O5 Details by Class &amp; Accounts'!AU$18, 'E2 Allocators'!$B$15:$W$15, 0),FALSE)*$G30)</f>
        <v>0</v>
      </c>
      <c r="AV30" s="2186">
        <f>IF(ISERROR(VLOOKUP(VLOOKUP($A30, 'E4 TB Allocation Details'!$A$18:$L$214, MATCH("Customer ID", 'E4 TB Allocation Details'!$A$18:$L$18, 0),FALSE), 'E2 Allocators'!$B$15:$W$358, MATCH('O5 Details by Class &amp; Accounts'!AV$18, 'E2 Allocators'!$B$15:$W$15, 0),FALSE)*$G30), 0, VLOOKUP(VLOOKUP($A30, 'E4 TB Allocation Details'!$A$18:$L$214, MATCH("Customer ID", 'E4 TB Allocation Details'!$A$18:$L$18, 0),FALSE), 'E2 Allocators'!$B$15:$W$358, MATCH('O5 Details by Class &amp; Accounts'!AV$18, 'E2 Allocators'!$B$15:$W$15, 0),FALSE)*$G30)</f>
        <v>0</v>
      </c>
      <c r="AW30" s="2186">
        <f>IF(ISERROR(VLOOKUP(VLOOKUP($A30, 'E4 TB Allocation Details'!$A$18:$L$214, MATCH("Customer ID", 'E4 TB Allocation Details'!$A$18:$L$18, 0),FALSE), 'E2 Allocators'!$B$15:$W$358, MATCH('O5 Details by Class &amp; Accounts'!AW$18, 'E2 Allocators'!$B$15:$W$15, 0),FALSE)*$G30), 0, VLOOKUP(VLOOKUP($A30, 'E4 TB Allocation Details'!$A$18:$L$214, MATCH("Customer ID", 'E4 TB Allocation Details'!$A$18:$L$18, 0),FALSE), 'E2 Allocators'!$B$15:$W$358, MATCH('O5 Details by Class &amp; Accounts'!AW$18, 'E2 Allocators'!$B$15:$W$15, 0),FALSE)*$G30)</f>
        <v>0</v>
      </c>
      <c r="AX30" s="2186">
        <f t="shared" si="2"/>
        <v>0</v>
      </c>
      <c r="AY30" s="2186">
        <f>IF(ISERROR(VLOOKUP(VLOOKUP($A30, 'E4 TB Allocation Details'!$A$18:$L$214, MATCH("Misc ID", 'E4 TB Allocation Details'!$A$18:$L$18, 0),FALSE), 'E2 Allocators'!$B$15:$W$358, MATCH('O5 Details by Class &amp; Accounts'!AY$18, 'E2 Allocators'!$B$15:$W$15, 0),FALSE)*$E30), 0, VLOOKUP(VLOOKUP($A30, 'E4 TB Allocation Details'!$A$18:$L$214, MATCH("Misc ID", 'E4 TB Allocation Details'!$A$18:$L$18, 0),FALSE), 'E2 Allocators'!$B$15:$W$358, MATCH('O5 Details by Class &amp; Accounts'!AY$18, 'E2 Allocators'!$B$15:$W$15, 0),FALSE)*$E30)</f>
        <v>0</v>
      </c>
      <c r="AZ30" s="2186">
        <f>IF(ISERROR(VLOOKUP(VLOOKUP($A30, 'E4 TB Allocation Details'!$A$18:$L$214, MATCH("Misc ID", 'E4 TB Allocation Details'!$A$18:$L$18, 0),FALSE), 'E2 Allocators'!$B$15:$W$358, MATCH('O5 Details by Class &amp; Accounts'!AZ$18, 'E2 Allocators'!$B$15:$W$15, 0),FALSE)*$E30), 0, VLOOKUP(VLOOKUP($A30, 'E4 TB Allocation Details'!$A$18:$L$214, MATCH("Misc ID", 'E4 TB Allocation Details'!$A$18:$L$18, 0),FALSE), 'E2 Allocators'!$B$15:$W$358, MATCH('O5 Details by Class &amp; Accounts'!AZ$18, 'E2 Allocators'!$B$15:$W$15, 0),FALSE)*$E30)</f>
        <v>0</v>
      </c>
      <c r="BA30" s="2186">
        <f>IF(ISERROR(VLOOKUP(VLOOKUP($A30, 'E4 TB Allocation Details'!$A$18:$L$214, MATCH("Misc ID", 'E4 TB Allocation Details'!$A$18:$L$18, 0),FALSE), 'E2 Allocators'!$B$15:$W$358, MATCH('O5 Details by Class &amp; Accounts'!BA$18, 'E2 Allocators'!$B$15:$W$15, 0),FALSE)*$E30), 0, VLOOKUP(VLOOKUP($A30, 'E4 TB Allocation Details'!$A$18:$L$214, MATCH("Misc ID", 'E4 TB Allocation Details'!$A$18:$L$18, 0),FALSE), 'E2 Allocators'!$B$15:$W$358, MATCH('O5 Details by Class &amp; Accounts'!BA$18, 'E2 Allocators'!$B$15:$W$15, 0),FALSE)*$E30)</f>
        <v>0</v>
      </c>
      <c r="BB30" s="2186">
        <f>IF(ISERROR(VLOOKUP(VLOOKUP($A30, 'E4 TB Allocation Details'!$A$18:$L$214, MATCH("Misc ID", 'E4 TB Allocation Details'!$A$18:$L$18, 0),FALSE), 'E2 Allocators'!$B$15:$W$358, MATCH('O5 Details by Class &amp; Accounts'!BB$18, 'E2 Allocators'!$B$15:$W$15, 0),FALSE)*$E30), 0, VLOOKUP(VLOOKUP($A30, 'E4 TB Allocation Details'!$A$18:$L$214, MATCH("Misc ID", 'E4 TB Allocation Details'!$A$18:$L$18, 0),FALSE), 'E2 Allocators'!$B$15:$W$358, MATCH('O5 Details by Class &amp; Accounts'!BB$18, 'E2 Allocators'!$B$15:$W$15, 0),FALSE)*$E30)</f>
        <v>0</v>
      </c>
      <c r="BC30" s="2186">
        <f>IF(ISERROR(VLOOKUP(VLOOKUP($A30, 'E4 TB Allocation Details'!$A$18:$L$214, MATCH("Misc ID", 'E4 TB Allocation Details'!$A$18:$L$18, 0),FALSE), 'E2 Allocators'!$B$15:$W$358, MATCH('O5 Details by Class &amp; Accounts'!BC$18, 'E2 Allocators'!$B$15:$W$15, 0),FALSE)*$E30), 0, VLOOKUP(VLOOKUP($A30, 'E4 TB Allocation Details'!$A$18:$L$214, MATCH("Misc ID", 'E4 TB Allocation Details'!$A$18:$L$18, 0),FALSE), 'E2 Allocators'!$B$15:$W$358, MATCH('O5 Details by Class &amp; Accounts'!BC$18, 'E2 Allocators'!$B$15:$W$15, 0),FALSE)*$E30)</f>
        <v>0</v>
      </c>
      <c r="BD30" s="2186">
        <f>IF(ISERROR(VLOOKUP(VLOOKUP($A30, 'E4 TB Allocation Details'!$A$18:$L$214, MATCH("Misc ID", 'E4 TB Allocation Details'!$A$18:$L$18, 0),FALSE), 'E2 Allocators'!$B$15:$W$358, MATCH('O5 Details by Class &amp; Accounts'!BD$18, 'E2 Allocators'!$B$15:$W$15, 0),FALSE)*$E30), 0, VLOOKUP(VLOOKUP($A30, 'E4 TB Allocation Details'!$A$18:$L$214, MATCH("Misc ID", 'E4 TB Allocation Details'!$A$18:$L$18, 0),FALSE), 'E2 Allocators'!$B$15:$W$358, MATCH('O5 Details by Class &amp; Accounts'!BD$18, 'E2 Allocators'!$B$15:$W$15, 0),FALSE)*$E30)</f>
        <v>0</v>
      </c>
      <c r="BE30" s="2186">
        <f>IF(ISERROR(VLOOKUP(VLOOKUP($A30, 'E4 TB Allocation Details'!$A$18:$L$214, MATCH("Misc ID", 'E4 TB Allocation Details'!$A$18:$L$18, 0),FALSE), 'E2 Allocators'!$B$15:$W$358, MATCH('O5 Details by Class &amp; Accounts'!BE$18, 'E2 Allocators'!$B$15:$W$15, 0),FALSE)*$E30), 0, VLOOKUP(VLOOKUP($A30, 'E4 TB Allocation Details'!$A$18:$L$214, MATCH("Misc ID", 'E4 TB Allocation Details'!$A$18:$L$18, 0),FALSE), 'E2 Allocators'!$B$15:$W$358, MATCH('O5 Details by Class &amp; Accounts'!BE$18, 'E2 Allocators'!$B$15:$W$15, 0),FALSE)*$E30)</f>
        <v>0</v>
      </c>
      <c r="BF30" s="2186">
        <f>IF(ISERROR(VLOOKUP(VLOOKUP($A30, 'E4 TB Allocation Details'!$A$18:$L$214, MATCH("Misc ID", 'E4 TB Allocation Details'!$A$18:$L$18, 0),FALSE), 'E2 Allocators'!$B$15:$W$358, MATCH('O5 Details by Class &amp; Accounts'!BF$18, 'E2 Allocators'!$B$15:$W$15, 0),FALSE)*$E30), 0, VLOOKUP(VLOOKUP($A30, 'E4 TB Allocation Details'!$A$18:$L$214, MATCH("Misc ID", 'E4 TB Allocation Details'!$A$18:$L$18, 0),FALSE), 'E2 Allocators'!$B$15:$W$358, MATCH('O5 Details by Class &amp; Accounts'!BF$18, 'E2 Allocators'!$B$15:$W$15, 0),FALSE)*$E30)</f>
        <v>0</v>
      </c>
      <c r="BG30" s="2186">
        <f>IF(ISERROR(VLOOKUP(VLOOKUP($A30, 'E4 TB Allocation Details'!$A$18:$L$214, MATCH("Misc ID", 'E4 TB Allocation Details'!$A$18:$L$18, 0),FALSE), 'E2 Allocators'!$B$15:$W$358, MATCH('O5 Details by Class &amp; Accounts'!BG$18, 'E2 Allocators'!$B$15:$W$15, 0),FALSE)*$E30), 0, VLOOKUP(VLOOKUP($A30, 'E4 TB Allocation Details'!$A$18:$L$214, MATCH("Misc ID", 'E4 TB Allocation Details'!$A$18:$L$18, 0),FALSE), 'E2 Allocators'!$B$15:$W$358, MATCH('O5 Details by Class &amp; Accounts'!BG$18, 'E2 Allocators'!$B$15:$W$15, 0),FALSE)*$E30)</f>
        <v>0</v>
      </c>
      <c r="BH30" s="2186">
        <f>IF(ISERROR(VLOOKUP(VLOOKUP($A30, 'E4 TB Allocation Details'!$A$18:$L$214, MATCH("Misc ID", 'E4 TB Allocation Details'!$A$18:$L$18, 0),FALSE), 'E2 Allocators'!$B$15:$W$358, MATCH('O5 Details by Class &amp; Accounts'!BH$18, 'E2 Allocators'!$B$15:$W$15, 0),FALSE)*$E30), 0, VLOOKUP(VLOOKUP($A30, 'E4 TB Allocation Details'!$A$18:$L$214, MATCH("Misc ID", 'E4 TB Allocation Details'!$A$18:$L$18, 0),FALSE), 'E2 Allocators'!$B$15:$W$358, MATCH('O5 Details by Class &amp; Accounts'!BH$18, 'E2 Allocators'!$B$15:$W$15, 0),FALSE)*$E30)</f>
        <v>0</v>
      </c>
      <c r="BI30" s="2186">
        <f>IF(ISERROR(VLOOKUP(VLOOKUP($A30, 'E4 TB Allocation Details'!$A$18:$L$214, MATCH("Misc ID", 'E4 TB Allocation Details'!$A$18:$L$18, 0),FALSE), 'E2 Allocators'!$B$15:$W$358, MATCH('O5 Details by Class &amp; Accounts'!BI$18, 'E2 Allocators'!$B$15:$W$15, 0),FALSE)*$E30), 0, VLOOKUP(VLOOKUP($A30, 'E4 TB Allocation Details'!$A$18:$L$214, MATCH("Misc ID", 'E4 TB Allocation Details'!$A$18:$L$18, 0),FALSE), 'E2 Allocators'!$B$15:$W$358, MATCH('O5 Details by Class &amp; Accounts'!BI$18, 'E2 Allocators'!$B$15:$W$15, 0),FALSE)*$E30)</f>
        <v>0</v>
      </c>
      <c r="BJ30" s="2186">
        <f>IF(ISERROR(VLOOKUP(VLOOKUP($A30, 'E4 TB Allocation Details'!$A$18:$L$214, MATCH("Misc ID", 'E4 TB Allocation Details'!$A$18:$L$18, 0),FALSE), 'E2 Allocators'!$B$15:$W$358, MATCH('O5 Details by Class &amp; Accounts'!BJ$18, 'E2 Allocators'!$B$15:$W$15, 0),FALSE)*$E30), 0, VLOOKUP(VLOOKUP($A30, 'E4 TB Allocation Details'!$A$18:$L$214, MATCH("Misc ID", 'E4 TB Allocation Details'!$A$18:$L$18, 0),FALSE), 'E2 Allocators'!$B$15:$W$358, MATCH('O5 Details by Class &amp; Accounts'!BJ$18, 'E2 Allocators'!$B$15:$W$15, 0),FALSE)*$E30)</f>
        <v>0</v>
      </c>
      <c r="BK30" s="2186">
        <f>IF(ISERROR(VLOOKUP(VLOOKUP($A30, 'E4 TB Allocation Details'!$A$18:$L$214, MATCH("Misc ID", 'E4 TB Allocation Details'!$A$18:$L$18, 0),FALSE), 'E2 Allocators'!$B$15:$W$358, MATCH('O5 Details by Class &amp; Accounts'!BK$18, 'E2 Allocators'!$B$15:$W$15, 0),FALSE)*$E30), 0, VLOOKUP(VLOOKUP($A30, 'E4 TB Allocation Details'!$A$18:$L$214, MATCH("Misc ID", 'E4 TB Allocation Details'!$A$18:$L$18, 0),FALSE), 'E2 Allocators'!$B$15:$W$358, MATCH('O5 Details by Class &amp; Accounts'!BK$18, 'E2 Allocators'!$B$15:$W$15, 0),FALSE)*$E30)</f>
        <v>0</v>
      </c>
      <c r="BL30" s="2186">
        <f>IF(ISERROR(VLOOKUP(VLOOKUP($A30, 'E4 TB Allocation Details'!$A$18:$L$214, MATCH("Misc ID", 'E4 TB Allocation Details'!$A$18:$L$18, 0),FALSE), 'E2 Allocators'!$B$15:$W$358, MATCH('O5 Details by Class &amp; Accounts'!BL$18, 'E2 Allocators'!$B$15:$W$15, 0),FALSE)*$E30), 0, VLOOKUP(VLOOKUP($A30, 'E4 TB Allocation Details'!$A$18:$L$214, MATCH("Misc ID", 'E4 TB Allocation Details'!$A$18:$L$18, 0),FALSE), 'E2 Allocators'!$B$15:$W$358, MATCH('O5 Details by Class &amp; Accounts'!BL$18, 'E2 Allocators'!$B$15:$W$15, 0),FALSE)*$E30)</f>
        <v>0</v>
      </c>
      <c r="BM30" s="2186">
        <f>IF(ISERROR(VLOOKUP(VLOOKUP($A30, 'E4 TB Allocation Details'!$A$18:$L$214, MATCH("Misc ID", 'E4 TB Allocation Details'!$A$18:$L$18, 0),FALSE), 'E2 Allocators'!$B$15:$W$358, MATCH('O5 Details by Class &amp; Accounts'!BM$18, 'E2 Allocators'!$B$15:$W$15, 0),FALSE)*$E30), 0, VLOOKUP(VLOOKUP($A30, 'E4 TB Allocation Details'!$A$18:$L$214, MATCH("Misc ID", 'E4 TB Allocation Details'!$A$18:$L$18, 0),FALSE), 'E2 Allocators'!$B$15:$W$358, MATCH('O5 Details by Class &amp; Accounts'!BM$18, 'E2 Allocators'!$B$15:$W$15, 0),FALSE)*$E30)</f>
        <v>0</v>
      </c>
      <c r="BN30" s="2186">
        <f>IF(ISERROR(VLOOKUP(VLOOKUP($A30, 'E4 TB Allocation Details'!$A$18:$L$214, MATCH("Misc ID", 'E4 TB Allocation Details'!$A$18:$L$18, 0),FALSE), 'E2 Allocators'!$B$15:$W$358, MATCH('O5 Details by Class &amp; Accounts'!BN$18, 'E2 Allocators'!$B$15:$W$15, 0),FALSE)*$E30), 0, VLOOKUP(VLOOKUP($A30, 'E4 TB Allocation Details'!$A$18:$L$214, MATCH("Misc ID", 'E4 TB Allocation Details'!$A$18:$L$18, 0),FALSE), 'E2 Allocators'!$B$15:$W$358, MATCH('O5 Details by Class &amp; Accounts'!BN$18, 'E2 Allocators'!$B$15:$W$15, 0),FALSE)*$E30)</f>
        <v>0</v>
      </c>
      <c r="BO30" s="2186">
        <f>IF(ISERROR(VLOOKUP(VLOOKUP($A30, 'E4 TB Allocation Details'!$A$18:$L$214, MATCH("Misc ID", 'E4 TB Allocation Details'!$A$18:$L$18, 0),FALSE), 'E2 Allocators'!$B$15:$W$358, MATCH('O5 Details by Class &amp; Accounts'!BO$18, 'E2 Allocators'!$B$15:$W$15, 0),FALSE)*$E30), 0, VLOOKUP(VLOOKUP($A30, 'E4 TB Allocation Details'!$A$18:$L$214, MATCH("Misc ID", 'E4 TB Allocation Details'!$A$18:$L$18, 0),FALSE), 'E2 Allocators'!$B$15:$W$358, MATCH('O5 Details by Class &amp; Accounts'!BO$18, 'E2 Allocators'!$B$15:$W$15, 0),FALSE)*$E30)</f>
        <v>0</v>
      </c>
      <c r="BP30" s="2186">
        <f>IF(ISERROR(VLOOKUP(VLOOKUP($A30, 'E4 TB Allocation Details'!$A$18:$L$214, MATCH("Misc ID", 'E4 TB Allocation Details'!$A$18:$L$18, 0),FALSE), 'E2 Allocators'!$B$15:$W$358, MATCH('O5 Details by Class &amp; Accounts'!BP$18, 'E2 Allocators'!$B$15:$W$15, 0),FALSE)*$E30), 0, VLOOKUP(VLOOKUP($A30, 'E4 TB Allocation Details'!$A$18:$L$214, MATCH("Misc ID", 'E4 TB Allocation Details'!$A$18:$L$18, 0),FALSE), 'E2 Allocators'!$B$15:$W$358, MATCH('O5 Details by Class &amp; Accounts'!BP$18, 'E2 Allocators'!$B$15:$W$15, 0),FALSE)*$E30)</f>
        <v>0</v>
      </c>
      <c r="BQ30" s="2186">
        <f>IF(ISERROR(VLOOKUP(VLOOKUP($A30, 'E4 TB Allocation Details'!$A$18:$L$214, MATCH("Misc ID", 'E4 TB Allocation Details'!$A$18:$L$18, 0),FALSE), 'E2 Allocators'!$B$15:$W$358, MATCH('O5 Details by Class &amp; Accounts'!BQ$18, 'E2 Allocators'!$B$15:$W$15, 0),FALSE)*$E30), 0, VLOOKUP(VLOOKUP($A30, 'E4 TB Allocation Details'!$A$18:$L$214, MATCH("Misc ID", 'E4 TB Allocation Details'!$A$18:$L$18, 0),FALSE), 'E2 Allocators'!$B$15:$W$358, MATCH('O5 Details by Class &amp; Accounts'!BQ$18, 'E2 Allocators'!$B$15:$W$15, 0),FALSE)*$E30)</f>
        <v>0</v>
      </c>
      <c r="BR30" s="2186">
        <f>IF(ISERROR(VLOOKUP(VLOOKUP($A30, 'E4 TB Allocation Details'!$A$18:$L$214, MATCH("Misc ID", 'E4 TB Allocation Details'!$A$18:$L$18, 0),FALSE), 'E2 Allocators'!$B$15:$W$358, MATCH('O5 Details by Class &amp; Accounts'!BR$18, 'E2 Allocators'!$B$15:$W$15, 0),FALSE)*$E30), 0, VLOOKUP(VLOOKUP($A30, 'E4 TB Allocation Details'!$A$18:$L$214, MATCH("Misc ID", 'E4 TB Allocation Details'!$A$18:$L$18, 0),FALSE), 'E2 Allocators'!$B$15:$W$358, MATCH('O5 Details by Class &amp; Accounts'!BR$18, 'E2 Allocators'!$B$15:$W$15, 0),FALSE)*$E30)</f>
        <v>0</v>
      </c>
      <c r="BS30" s="2186">
        <f t="shared" si="3"/>
        <v>0</v>
      </c>
      <c r="BT30" s="2186">
        <f>IF(ISERROR(VLOOKUP(VLOOKUP($A30, 'E4 TB Allocation Details'!$A$18:$L$214, MATCH("A &amp; G ID", 'E4 TB Allocation Details'!$A$18:$L$18, 0),FALSE), 'E2 Allocators'!$B$15:$W$358, MATCH('O5 Details by Class &amp; Accounts'!BT$18, 'E2 Allocators'!$B$15:$W$15, 0),FALSE)*$E30), 0, VLOOKUP(VLOOKUP($A30, 'E4 TB Allocation Details'!$A$18:$L$214, MATCH("A &amp; G ID", 'E4 TB Allocation Details'!$A$18:$L$18, 0),FALSE), 'E2 Allocators'!$B$15:$W$358, MATCH('O5 Details by Class &amp; Accounts'!BT$18, 'E2 Allocators'!$B$15:$W$15, 0),FALSE)*$E30)</f>
        <v>0</v>
      </c>
      <c r="BU30" s="2186">
        <f>IF(ISERROR(VLOOKUP(VLOOKUP($A30, 'E4 TB Allocation Details'!$A$18:$L$214, MATCH("A &amp; G ID", 'E4 TB Allocation Details'!$A$18:$L$18, 0),FALSE), 'E2 Allocators'!$B$15:$W$358, MATCH('O5 Details by Class &amp; Accounts'!BU$18, 'E2 Allocators'!$B$15:$W$15, 0),FALSE)*$E30), 0, VLOOKUP(VLOOKUP($A30, 'E4 TB Allocation Details'!$A$18:$L$214, MATCH("A &amp; G ID", 'E4 TB Allocation Details'!$A$18:$L$18, 0),FALSE), 'E2 Allocators'!$B$15:$W$358, MATCH('O5 Details by Class &amp; Accounts'!BU$18, 'E2 Allocators'!$B$15:$W$15, 0),FALSE)*$E30)</f>
        <v>0</v>
      </c>
      <c r="BV30" s="2186">
        <f>IF(ISERROR(VLOOKUP(VLOOKUP($A30, 'E4 TB Allocation Details'!$A$18:$L$214, MATCH("A &amp; G ID", 'E4 TB Allocation Details'!$A$18:$L$18, 0),FALSE), 'E2 Allocators'!$B$15:$W$358, MATCH('O5 Details by Class &amp; Accounts'!BV$18, 'E2 Allocators'!$B$15:$W$15, 0),FALSE)*$E30), 0, VLOOKUP(VLOOKUP($A30, 'E4 TB Allocation Details'!$A$18:$L$214, MATCH("A &amp; G ID", 'E4 TB Allocation Details'!$A$18:$L$18, 0),FALSE), 'E2 Allocators'!$B$15:$W$358, MATCH('O5 Details by Class &amp; Accounts'!BV$18, 'E2 Allocators'!$B$15:$W$15, 0),FALSE)*$E30)</f>
        <v>0</v>
      </c>
      <c r="BW30" s="2186">
        <f>IF(ISERROR(VLOOKUP(VLOOKUP($A30, 'E4 TB Allocation Details'!$A$18:$L$214, MATCH("A &amp; G ID", 'E4 TB Allocation Details'!$A$18:$L$18, 0),FALSE), 'E2 Allocators'!$B$15:$W$358, MATCH('O5 Details by Class &amp; Accounts'!BW$18, 'E2 Allocators'!$B$15:$W$15, 0),FALSE)*$E30), 0, VLOOKUP(VLOOKUP($A30, 'E4 TB Allocation Details'!$A$18:$L$214, MATCH("A &amp; G ID", 'E4 TB Allocation Details'!$A$18:$L$18, 0),FALSE), 'E2 Allocators'!$B$15:$W$358, MATCH('O5 Details by Class &amp; Accounts'!BW$18, 'E2 Allocators'!$B$15:$W$15, 0),FALSE)*$E30)</f>
        <v>0</v>
      </c>
      <c r="BX30" s="2186">
        <f>IF(ISERROR(VLOOKUP(VLOOKUP($A30, 'E4 TB Allocation Details'!$A$18:$L$214, MATCH("A &amp; G ID", 'E4 TB Allocation Details'!$A$18:$L$18, 0),FALSE), 'E2 Allocators'!$B$15:$W$358, MATCH('O5 Details by Class &amp; Accounts'!BX$18, 'E2 Allocators'!$B$15:$W$15, 0),FALSE)*$E30), 0, VLOOKUP(VLOOKUP($A30, 'E4 TB Allocation Details'!$A$18:$L$214, MATCH("A &amp; G ID", 'E4 TB Allocation Details'!$A$18:$L$18, 0),FALSE), 'E2 Allocators'!$B$15:$W$358, MATCH('O5 Details by Class &amp; Accounts'!BX$18, 'E2 Allocators'!$B$15:$W$15, 0),FALSE)*$E30)</f>
        <v>0</v>
      </c>
      <c r="BY30" s="2186">
        <f>IF(ISERROR(VLOOKUP(VLOOKUP($A30, 'E4 TB Allocation Details'!$A$18:$L$214, MATCH("A &amp; G ID", 'E4 TB Allocation Details'!$A$18:$L$18, 0),FALSE), 'E2 Allocators'!$B$15:$W$358, MATCH('O5 Details by Class &amp; Accounts'!BY$18, 'E2 Allocators'!$B$15:$W$15, 0),FALSE)*$E30), 0, VLOOKUP(VLOOKUP($A30, 'E4 TB Allocation Details'!$A$18:$L$214, MATCH("A &amp; G ID", 'E4 TB Allocation Details'!$A$18:$L$18, 0),FALSE), 'E2 Allocators'!$B$15:$W$358, MATCH('O5 Details by Class &amp; Accounts'!BY$18, 'E2 Allocators'!$B$15:$W$15, 0),FALSE)*$E30)</f>
        <v>0</v>
      </c>
      <c r="BZ30" s="2186">
        <f>IF(ISERROR(VLOOKUP(VLOOKUP($A30, 'E4 TB Allocation Details'!$A$18:$L$214, MATCH("A &amp; G ID", 'E4 TB Allocation Details'!$A$18:$L$18, 0),FALSE), 'E2 Allocators'!$B$15:$W$358, MATCH('O5 Details by Class &amp; Accounts'!BZ$18, 'E2 Allocators'!$B$15:$W$15, 0),FALSE)*$E30), 0, VLOOKUP(VLOOKUP($A30, 'E4 TB Allocation Details'!$A$18:$L$214, MATCH("A &amp; G ID", 'E4 TB Allocation Details'!$A$18:$L$18, 0),FALSE), 'E2 Allocators'!$B$15:$W$358, MATCH('O5 Details by Class &amp; Accounts'!BZ$18, 'E2 Allocators'!$B$15:$W$15, 0),FALSE)*$E30)</f>
        <v>0</v>
      </c>
      <c r="CA30" s="2186">
        <f>IF(ISERROR(VLOOKUP(VLOOKUP($A30, 'E4 TB Allocation Details'!$A$18:$L$214, MATCH("A &amp; G ID", 'E4 TB Allocation Details'!$A$18:$L$18, 0),FALSE), 'E2 Allocators'!$B$15:$W$358, MATCH('O5 Details by Class &amp; Accounts'!CA$18, 'E2 Allocators'!$B$15:$W$15, 0),FALSE)*$E30), 0, VLOOKUP(VLOOKUP($A30, 'E4 TB Allocation Details'!$A$18:$L$214, MATCH("A &amp; G ID", 'E4 TB Allocation Details'!$A$18:$L$18, 0),FALSE), 'E2 Allocators'!$B$15:$W$358, MATCH('O5 Details by Class &amp; Accounts'!CA$18, 'E2 Allocators'!$B$15:$W$15, 0),FALSE)*$E30)</f>
        <v>0</v>
      </c>
      <c r="CB30" s="2186">
        <f>IF(ISERROR(VLOOKUP(VLOOKUP($A30, 'E4 TB Allocation Details'!$A$18:$L$214, MATCH("A &amp; G ID", 'E4 TB Allocation Details'!$A$18:$L$18, 0),FALSE), 'E2 Allocators'!$B$15:$W$358, MATCH('O5 Details by Class &amp; Accounts'!CB$18, 'E2 Allocators'!$B$15:$W$15, 0),FALSE)*$E30), 0, VLOOKUP(VLOOKUP($A30, 'E4 TB Allocation Details'!$A$18:$L$214, MATCH("A &amp; G ID", 'E4 TB Allocation Details'!$A$18:$L$18, 0),FALSE), 'E2 Allocators'!$B$15:$W$358, MATCH('O5 Details by Class &amp; Accounts'!CB$18, 'E2 Allocators'!$B$15:$W$15, 0),FALSE)*$E30)</f>
        <v>0</v>
      </c>
      <c r="CC30" s="2186">
        <f>IF(ISERROR(VLOOKUP(VLOOKUP($A30, 'E4 TB Allocation Details'!$A$18:$L$214, MATCH("A &amp; G ID", 'E4 TB Allocation Details'!$A$18:$L$18, 0),FALSE), 'E2 Allocators'!$B$15:$W$358, MATCH('O5 Details by Class &amp; Accounts'!CC$18, 'E2 Allocators'!$B$15:$W$15, 0),FALSE)*$E30), 0, VLOOKUP(VLOOKUP($A30, 'E4 TB Allocation Details'!$A$18:$L$214, MATCH("A &amp; G ID", 'E4 TB Allocation Details'!$A$18:$L$18, 0),FALSE), 'E2 Allocators'!$B$15:$W$358, MATCH('O5 Details by Class &amp; Accounts'!CC$18, 'E2 Allocators'!$B$15:$W$15, 0),FALSE)*$E30)</f>
        <v>0</v>
      </c>
      <c r="CD30" s="2186">
        <f>IF(ISERROR(VLOOKUP(VLOOKUP($A30, 'E4 TB Allocation Details'!$A$18:$L$214, MATCH("A &amp; G ID", 'E4 TB Allocation Details'!$A$18:$L$18, 0),FALSE), 'E2 Allocators'!$B$15:$W$358, MATCH('O5 Details by Class &amp; Accounts'!CD$18, 'E2 Allocators'!$B$15:$W$15, 0),FALSE)*$E30), 0, VLOOKUP(VLOOKUP($A30, 'E4 TB Allocation Details'!$A$18:$L$214, MATCH("A &amp; G ID", 'E4 TB Allocation Details'!$A$18:$L$18, 0),FALSE), 'E2 Allocators'!$B$15:$W$358, MATCH('O5 Details by Class &amp; Accounts'!CD$18, 'E2 Allocators'!$B$15:$W$15, 0),FALSE)*$E30)</f>
        <v>0</v>
      </c>
      <c r="CE30" s="2186">
        <f>IF(ISERROR(VLOOKUP(VLOOKUP($A30, 'E4 TB Allocation Details'!$A$18:$L$214, MATCH("A &amp; G ID", 'E4 TB Allocation Details'!$A$18:$L$18, 0),FALSE), 'E2 Allocators'!$B$15:$W$358, MATCH('O5 Details by Class &amp; Accounts'!CE$18, 'E2 Allocators'!$B$15:$W$15, 0),FALSE)*$E30), 0, VLOOKUP(VLOOKUP($A30, 'E4 TB Allocation Details'!$A$18:$L$214, MATCH("A &amp; G ID", 'E4 TB Allocation Details'!$A$18:$L$18, 0),FALSE), 'E2 Allocators'!$B$15:$W$358, MATCH('O5 Details by Class &amp; Accounts'!CE$18, 'E2 Allocators'!$B$15:$W$15, 0),FALSE)*$E30)</f>
        <v>0</v>
      </c>
      <c r="CF30" s="2186">
        <f>IF(ISERROR(VLOOKUP(VLOOKUP($A30, 'E4 TB Allocation Details'!$A$18:$L$214, MATCH("A &amp; G ID", 'E4 TB Allocation Details'!$A$18:$L$18, 0),FALSE), 'E2 Allocators'!$B$15:$W$358, MATCH('O5 Details by Class &amp; Accounts'!CF$18, 'E2 Allocators'!$B$15:$W$15, 0),FALSE)*$E30), 0, VLOOKUP(VLOOKUP($A30, 'E4 TB Allocation Details'!$A$18:$L$214, MATCH("A &amp; G ID", 'E4 TB Allocation Details'!$A$18:$L$18, 0),FALSE), 'E2 Allocators'!$B$15:$W$358, MATCH('O5 Details by Class &amp; Accounts'!CF$18, 'E2 Allocators'!$B$15:$W$15, 0),FALSE)*$E30)</f>
        <v>0</v>
      </c>
      <c r="CG30" s="2186">
        <f>IF(ISERROR(VLOOKUP(VLOOKUP($A30, 'E4 TB Allocation Details'!$A$18:$L$214, MATCH("A &amp; G ID", 'E4 TB Allocation Details'!$A$18:$L$18, 0),FALSE), 'E2 Allocators'!$B$15:$W$358, MATCH('O5 Details by Class &amp; Accounts'!CG$18, 'E2 Allocators'!$B$15:$W$15, 0),FALSE)*$E30), 0, VLOOKUP(VLOOKUP($A30, 'E4 TB Allocation Details'!$A$18:$L$214, MATCH("A &amp; G ID", 'E4 TB Allocation Details'!$A$18:$L$18, 0),FALSE), 'E2 Allocators'!$B$15:$W$358, MATCH('O5 Details by Class &amp; Accounts'!CG$18, 'E2 Allocators'!$B$15:$W$15, 0),FALSE)*$E30)</f>
        <v>0</v>
      </c>
      <c r="CH30" s="2186">
        <f>IF(ISERROR(VLOOKUP(VLOOKUP($A30, 'E4 TB Allocation Details'!$A$18:$L$214, MATCH("A &amp; G ID", 'E4 TB Allocation Details'!$A$18:$L$18, 0),FALSE), 'E2 Allocators'!$B$15:$W$358, MATCH('O5 Details by Class &amp; Accounts'!CH$18, 'E2 Allocators'!$B$15:$W$15, 0),FALSE)*$E30), 0, VLOOKUP(VLOOKUP($A30, 'E4 TB Allocation Details'!$A$18:$L$214, MATCH("A &amp; G ID", 'E4 TB Allocation Details'!$A$18:$L$18, 0),FALSE), 'E2 Allocators'!$B$15:$W$358, MATCH('O5 Details by Class &amp; Accounts'!CH$18, 'E2 Allocators'!$B$15:$W$15, 0),FALSE)*$E30)</f>
        <v>0</v>
      </c>
      <c r="CI30" s="2186">
        <f>IF(ISERROR(VLOOKUP(VLOOKUP($A30, 'E4 TB Allocation Details'!$A$18:$L$214, MATCH("A &amp; G ID", 'E4 TB Allocation Details'!$A$18:$L$18, 0),FALSE), 'E2 Allocators'!$B$15:$W$358, MATCH('O5 Details by Class &amp; Accounts'!CI$18, 'E2 Allocators'!$B$15:$W$15, 0),FALSE)*$E30), 0, VLOOKUP(VLOOKUP($A30, 'E4 TB Allocation Details'!$A$18:$L$214, MATCH("A &amp; G ID", 'E4 TB Allocation Details'!$A$18:$L$18, 0),FALSE), 'E2 Allocators'!$B$15:$W$358, MATCH('O5 Details by Class &amp; Accounts'!CI$18, 'E2 Allocators'!$B$15:$W$15, 0),FALSE)*$E30)</f>
        <v>0</v>
      </c>
      <c r="CJ30" s="2186">
        <f>IF(ISERROR(VLOOKUP(VLOOKUP($A30, 'E4 TB Allocation Details'!$A$18:$L$214, MATCH("A &amp; G ID", 'E4 TB Allocation Details'!$A$18:$L$18, 0),FALSE), 'E2 Allocators'!$B$15:$W$358, MATCH('O5 Details by Class &amp; Accounts'!CJ$18, 'E2 Allocators'!$B$15:$W$15, 0),FALSE)*$E30), 0, VLOOKUP(VLOOKUP($A30, 'E4 TB Allocation Details'!$A$18:$L$214, MATCH("A &amp; G ID", 'E4 TB Allocation Details'!$A$18:$L$18, 0),FALSE), 'E2 Allocators'!$B$15:$W$358, MATCH('O5 Details by Class &amp; Accounts'!CJ$18, 'E2 Allocators'!$B$15:$W$15, 0),FALSE)*$E30)</f>
        <v>0</v>
      </c>
      <c r="CK30" s="2186">
        <f>IF(ISERROR(VLOOKUP(VLOOKUP($A30, 'E4 TB Allocation Details'!$A$18:$L$214, MATCH("A &amp; G ID", 'E4 TB Allocation Details'!$A$18:$L$18, 0),FALSE), 'E2 Allocators'!$B$15:$W$358, MATCH('O5 Details by Class &amp; Accounts'!CK$18, 'E2 Allocators'!$B$15:$W$15, 0),FALSE)*$E30), 0, VLOOKUP(VLOOKUP($A30, 'E4 TB Allocation Details'!$A$18:$L$214, MATCH("A &amp; G ID", 'E4 TB Allocation Details'!$A$18:$L$18, 0),FALSE), 'E2 Allocators'!$B$15:$W$358, MATCH('O5 Details by Class &amp; Accounts'!CK$18, 'E2 Allocators'!$B$15:$W$15, 0),FALSE)*$E30)</f>
        <v>0</v>
      </c>
      <c r="CL30" s="2186">
        <f>IF(ISERROR(VLOOKUP(VLOOKUP($A30, 'E4 TB Allocation Details'!$A$18:$L$214, MATCH("A &amp; G ID", 'E4 TB Allocation Details'!$A$18:$L$18, 0),FALSE), 'E2 Allocators'!$B$15:$W$358, MATCH('O5 Details by Class &amp; Accounts'!CL$18, 'E2 Allocators'!$B$15:$W$15, 0),FALSE)*$E30), 0, VLOOKUP(VLOOKUP($A30, 'E4 TB Allocation Details'!$A$18:$L$214, MATCH("A &amp; G ID", 'E4 TB Allocation Details'!$A$18:$L$18, 0),FALSE), 'E2 Allocators'!$B$15:$W$358, MATCH('O5 Details by Class &amp; Accounts'!CL$18, 'E2 Allocators'!$B$15:$W$15, 0),FALSE)*$E30)</f>
        <v>0</v>
      </c>
      <c r="CM30" s="2186">
        <f>IF(ISERROR(VLOOKUP(VLOOKUP($A30, 'E4 TB Allocation Details'!$A$18:$L$214, MATCH("A &amp; G ID", 'E4 TB Allocation Details'!$A$18:$L$18, 0),FALSE), 'E2 Allocators'!$B$15:$W$358, MATCH('O5 Details by Class &amp; Accounts'!CM$18, 'E2 Allocators'!$B$15:$W$15, 0),FALSE)*$E30), 0, VLOOKUP(VLOOKUP($A30, 'E4 TB Allocation Details'!$A$18:$L$214, MATCH("A &amp; G ID", 'E4 TB Allocation Details'!$A$18:$L$18, 0),FALSE), 'E2 Allocators'!$B$15:$W$358, MATCH('O5 Details by Class &amp; Accounts'!CM$18, 'E2 Allocators'!$B$15:$W$15, 0),FALSE)*$E30)</f>
        <v>0</v>
      </c>
      <c r="CN30" s="2186">
        <f t="shared" si="5"/>
        <v>0</v>
      </c>
      <c r="CO30" s="2187">
        <f t="shared" si="4"/>
        <v>0</v>
      </c>
      <c r="CQ30" s="1625" t="e">
        <v>#N/A</v>
      </c>
    </row>
    <row r="31" spans="1:95" s="54" customFormat="1" ht="12.75" x14ac:dyDescent="0.2">
      <c r="A31" s="989" t="s">
        <v>821</v>
      </c>
      <c r="B31" s="990" t="s">
        <v>363</v>
      </c>
      <c r="C31" s="2184">
        <f>IF(ISERROR(VLOOKUP($A31,'I3 TB Data'!$A$19:$H$483,MATCH('O5 Details by Class &amp; Accounts'!$C$18, 'I3 TB Data'!$A$19:$H$19,0),0)), 0, VLOOKUP($A31,'I3 TB Data'!$A$19:$H$483,MATCH('O5 Details by Class &amp; Accounts'!$C$18,'I3 TB Data'!$A$19:$H$19,0),0))</f>
        <v>0</v>
      </c>
      <c r="D31" s="2185">
        <f>'I4 BO ASSETS'!E28</f>
        <v>0</v>
      </c>
      <c r="E31" s="2184">
        <f t="shared" si="6"/>
        <v>0</v>
      </c>
      <c r="F31" s="2186">
        <f>IF(ISERROR(VLOOKUP($A31, 'E1 Categorization'!A33:E124, MATCH("Customer Component", 'E1 Categorization'!$A$33:$E$33,0), 0)), 0, IF(VLOOKUP($A31, 'E1 Categorization'!A33:E124, MATCH("Customer Component", 'E1 Categorization'!$A$33:$E$33,0), 0)=0, 'O5 Details by Class &amp; Accounts'!$E31, IF(AND(VLOOKUP($A31, 'E1 Categorization'!A33:E124, MATCH("Customer Component", 'E1 Categorization'!$A$33:$E$33,0), 0) &gt;0, VLOOKUP($A31, 'E1 Categorization'!A33:E124, MATCH("Customer Component", 'E1 Categorization'!$A$33:$E$33,0), 0)&lt;1), 'O5 Details by Class &amp; Accounts'!$E31*(1-VLOOKUP($A31, 'E1 Categorization'!A33:E124, MATCH("Customer Component", 'E1 Categorization'!$A$33:$E$33,0), 0)), 0)))</f>
        <v>0</v>
      </c>
      <c r="G31" s="2186">
        <f>IF(ISERROR(VLOOKUP($A31, 'E1 Categorization'!A33:E124, MATCH("Customer Component", 'E1 Categorization'!$A$33:$E$33,0), 0)),0, IF(VLOOKUP($A31, 'E1 Categorization'!A33:E124, MATCH("Customer Component", 'E1 Categorization'!$A$33:$E$33,0), 0)=0, 0, IF(AND(VLOOKUP($A31, 'E1 Categorization'!A33:E124, MATCH("Customer Component", 'E1 Categorization'!$A$33:$E$33,0), 0) &gt;0, VLOOKUP($A31, 'E1 Categorization'!A33:E124, MATCH("Customer Component", 'E1 Categorization'!$A$33:$E$33,0), 0)&lt;1), 'O5 Details by Class &amp; Accounts'!$E31*(VLOOKUP($A31, 'E1 Categorization'!A33:E124, MATCH("Customer Component", 'E1 Categorization'!$A$33:$E$33,0), 0)), 'O5 Details by Class &amp; Accounts'!$E31)))</f>
        <v>0</v>
      </c>
      <c r="H31" s="2186">
        <f t="shared" si="0"/>
        <v>0</v>
      </c>
      <c r="I31" s="2186">
        <f>IF(ISERROR(VLOOKUP(VLOOKUP($A31, 'E4 TB Allocation Details'!$A$18:$L$214, MATCH("Demand ID", 'E4 TB Allocation Details'!$A$18:$L$18, 0),FALSE), 'E2 Allocators'!$B$15:$W$358, MATCH('O5 Details by Class &amp; Accounts'!I$18, 'E2 Allocators'!$B$15:$W$15, 0),FALSE)*$F31), 0, VLOOKUP(VLOOKUP($A31, 'E4 TB Allocation Details'!$A$18:$L$214, MATCH("Demand ID", 'E4 TB Allocation Details'!$A$18:$L$18, 0),FALSE), 'E2 Allocators'!$B$15:$W$358, MATCH('O5 Details by Class &amp; Accounts'!I$18, 'E2 Allocators'!$B$15:$W$15, 0),FALSE)*$F31)</f>
        <v>0</v>
      </c>
      <c r="J31" s="2186">
        <f>IF(ISERROR(VLOOKUP(VLOOKUP($A31, 'E4 TB Allocation Details'!$A$18:$L$214, MATCH("Demand ID", 'E4 TB Allocation Details'!$A$18:$L$18, 0),FALSE), 'E2 Allocators'!$B$15:$W$358, MATCH('O5 Details by Class &amp; Accounts'!J$18, 'E2 Allocators'!$B$15:$W$15, 0),FALSE)*$F31), 0, VLOOKUP(VLOOKUP($A31, 'E4 TB Allocation Details'!$A$18:$L$214, MATCH("Demand ID", 'E4 TB Allocation Details'!$A$18:$L$18, 0),FALSE), 'E2 Allocators'!$B$15:$W$358, MATCH('O5 Details by Class &amp; Accounts'!J$18, 'E2 Allocators'!$B$15:$W$15, 0),FALSE)*$F31)</f>
        <v>0</v>
      </c>
      <c r="K31" s="2186">
        <f>IF(ISERROR(VLOOKUP(VLOOKUP($A31, 'E4 TB Allocation Details'!$A$18:$L$214, MATCH("Demand ID", 'E4 TB Allocation Details'!$A$18:$L$18, 0),FALSE), 'E2 Allocators'!$B$15:$W$358, MATCH('O5 Details by Class &amp; Accounts'!K$18, 'E2 Allocators'!$B$15:$W$15, 0),FALSE)*$F31), 0, VLOOKUP(VLOOKUP($A31, 'E4 TB Allocation Details'!$A$18:$L$214, MATCH("Demand ID", 'E4 TB Allocation Details'!$A$18:$L$18, 0),FALSE), 'E2 Allocators'!$B$15:$W$358, MATCH('O5 Details by Class &amp; Accounts'!K$18, 'E2 Allocators'!$B$15:$W$15, 0),FALSE)*$F31)</f>
        <v>0</v>
      </c>
      <c r="L31" s="2186">
        <f>IF(ISERROR(VLOOKUP(VLOOKUP($A31, 'E4 TB Allocation Details'!$A$18:$L$214, MATCH("Demand ID", 'E4 TB Allocation Details'!$A$18:$L$18, 0),FALSE), 'E2 Allocators'!$B$15:$W$358, MATCH('O5 Details by Class &amp; Accounts'!L$18, 'E2 Allocators'!$B$15:$W$15, 0),FALSE)*$F31), 0, VLOOKUP(VLOOKUP($A31, 'E4 TB Allocation Details'!$A$18:$L$214, MATCH("Demand ID", 'E4 TB Allocation Details'!$A$18:$L$18, 0),FALSE), 'E2 Allocators'!$B$15:$W$358, MATCH('O5 Details by Class &amp; Accounts'!L$18, 'E2 Allocators'!$B$15:$W$15, 0),FALSE)*$F31)</f>
        <v>0</v>
      </c>
      <c r="M31" s="2186">
        <f>IF(ISERROR(VLOOKUP(VLOOKUP($A31, 'E4 TB Allocation Details'!$A$18:$L$214, MATCH("Demand ID", 'E4 TB Allocation Details'!$A$18:$L$18, 0),FALSE), 'E2 Allocators'!$B$15:$W$358, MATCH('O5 Details by Class &amp; Accounts'!M$18, 'E2 Allocators'!$B$15:$W$15, 0),FALSE)*$F31), 0, VLOOKUP(VLOOKUP($A31, 'E4 TB Allocation Details'!$A$18:$L$214, MATCH("Demand ID", 'E4 TB Allocation Details'!$A$18:$L$18, 0),FALSE), 'E2 Allocators'!$B$15:$W$358, MATCH('O5 Details by Class &amp; Accounts'!M$18, 'E2 Allocators'!$B$15:$W$15, 0),FALSE)*$F31)</f>
        <v>0</v>
      </c>
      <c r="N31" s="2186">
        <f>IF(ISERROR(VLOOKUP(VLOOKUP($A31, 'E4 TB Allocation Details'!$A$18:$L$214, MATCH("Demand ID", 'E4 TB Allocation Details'!$A$18:$L$18, 0),FALSE), 'E2 Allocators'!$B$15:$W$358, MATCH('O5 Details by Class &amp; Accounts'!N$18, 'E2 Allocators'!$B$15:$W$15, 0),FALSE)*$F31), 0, VLOOKUP(VLOOKUP($A31, 'E4 TB Allocation Details'!$A$18:$L$214, MATCH("Demand ID", 'E4 TB Allocation Details'!$A$18:$L$18, 0),FALSE), 'E2 Allocators'!$B$15:$W$358, MATCH('O5 Details by Class &amp; Accounts'!N$18, 'E2 Allocators'!$B$15:$W$15, 0),FALSE)*$F31)</f>
        <v>0</v>
      </c>
      <c r="O31" s="2186">
        <f>IF(ISERROR(VLOOKUP(VLOOKUP($A31, 'E4 TB Allocation Details'!$A$18:$L$214, MATCH("Demand ID", 'E4 TB Allocation Details'!$A$18:$L$18, 0),FALSE), 'E2 Allocators'!$B$15:$W$358, MATCH('O5 Details by Class &amp; Accounts'!O$18, 'E2 Allocators'!$B$15:$W$15, 0),FALSE)*$F31), 0, VLOOKUP(VLOOKUP($A31, 'E4 TB Allocation Details'!$A$18:$L$214, MATCH("Demand ID", 'E4 TB Allocation Details'!$A$18:$L$18, 0),FALSE), 'E2 Allocators'!$B$15:$W$358, MATCH('O5 Details by Class &amp; Accounts'!O$18, 'E2 Allocators'!$B$15:$W$15, 0),FALSE)*$F31)</f>
        <v>0</v>
      </c>
      <c r="P31" s="2186">
        <f>IF(ISERROR(VLOOKUP(VLOOKUP($A31, 'E4 TB Allocation Details'!$A$18:$L$214, MATCH("Demand ID", 'E4 TB Allocation Details'!$A$18:$L$18, 0),FALSE), 'E2 Allocators'!$B$15:$W$358, MATCH('O5 Details by Class &amp; Accounts'!P$18, 'E2 Allocators'!$B$15:$W$15, 0),FALSE)*$F31), 0, VLOOKUP(VLOOKUP($A31, 'E4 TB Allocation Details'!$A$18:$L$214, MATCH("Demand ID", 'E4 TB Allocation Details'!$A$18:$L$18, 0),FALSE), 'E2 Allocators'!$B$15:$W$358, MATCH('O5 Details by Class &amp; Accounts'!P$18, 'E2 Allocators'!$B$15:$W$15, 0),FALSE)*$F31)</f>
        <v>0</v>
      </c>
      <c r="Q31" s="2186">
        <f>IF(ISERROR(VLOOKUP(VLOOKUP($A31, 'E4 TB Allocation Details'!$A$18:$L$214, MATCH("Demand ID", 'E4 TB Allocation Details'!$A$18:$L$18, 0),FALSE), 'E2 Allocators'!$B$15:$W$358, MATCH('O5 Details by Class &amp; Accounts'!Q$18, 'E2 Allocators'!$B$15:$W$15, 0),FALSE)*$F31), 0, VLOOKUP(VLOOKUP($A31, 'E4 TB Allocation Details'!$A$18:$L$214, MATCH("Demand ID", 'E4 TB Allocation Details'!$A$18:$L$18, 0),FALSE), 'E2 Allocators'!$B$15:$W$358, MATCH('O5 Details by Class &amp; Accounts'!Q$18, 'E2 Allocators'!$B$15:$W$15, 0),FALSE)*$F31)</f>
        <v>0</v>
      </c>
      <c r="R31" s="2186">
        <f>IF(ISERROR(VLOOKUP(VLOOKUP($A31, 'E4 TB Allocation Details'!$A$18:$L$214, MATCH("Demand ID", 'E4 TB Allocation Details'!$A$18:$L$18, 0),FALSE), 'E2 Allocators'!$B$15:$W$358, MATCH('O5 Details by Class &amp; Accounts'!R$18, 'E2 Allocators'!$B$15:$W$15, 0),FALSE)*$F31), 0, VLOOKUP(VLOOKUP($A31, 'E4 TB Allocation Details'!$A$18:$L$214, MATCH("Demand ID", 'E4 TB Allocation Details'!$A$18:$L$18, 0),FALSE), 'E2 Allocators'!$B$15:$W$358, MATCH('O5 Details by Class &amp; Accounts'!R$18, 'E2 Allocators'!$B$15:$W$15, 0),FALSE)*$F31)</f>
        <v>0</v>
      </c>
      <c r="S31" s="2186">
        <f>IF(ISERROR(VLOOKUP(VLOOKUP($A31, 'E4 TB Allocation Details'!$A$18:$L$214, MATCH("Demand ID", 'E4 TB Allocation Details'!$A$18:$L$18, 0),FALSE), 'E2 Allocators'!$B$15:$W$358, MATCH('O5 Details by Class &amp; Accounts'!S$18, 'E2 Allocators'!$B$15:$W$15, 0),FALSE)*$F31), 0, VLOOKUP(VLOOKUP($A31, 'E4 TB Allocation Details'!$A$18:$L$214, MATCH("Demand ID", 'E4 TB Allocation Details'!$A$18:$L$18, 0),FALSE), 'E2 Allocators'!$B$15:$W$358, MATCH('O5 Details by Class &amp; Accounts'!S$18, 'E2 Allocators'!$B$15:$W$15, 0),FALSE)*$F31)</f>
        <v>0</v>
      </c>
      <c r="T31" s="2186">
        <f>IF(ISERROR(VLOOKUP(VLOOKUP($A31, 'E4 TB Allocation Details'!$A$18:$L$214, MATCH("Demand ID", 'E4 TB Allocation Details'!$A$18:$L$18, 0),FALSE), 'E2 Allocators'!$B$15:$W$358, MATCH('O5 Details by Class &amp; Accounts'!T$18, 'E2 Allocators'!$B$15:$W$15, 0),FALSE)*$F31), 0, VLOOKUP(VLOOKUP($A31, 'E4 TB Allocation Details'!$A$18:$L$214, MATCH("Demand ID", 'E4 TB Allocation Details'!$A$18:$L$18, 0),FALSE), 'E2 Allocators'!$B$15:$W$358, MATCH('O5 Details by Class &amp; Accounts'!T$18, 'E2 Allocators'!$B$15:$W$15, 0),FALSE)*$F31)</f>
        <v>0</v>
      </c>
      <c r="U31" s="2186">
        <f>IF(ISERROR(VLOOKUP(VLOOKUP($A31, 'E4 TB Allocation Details'!$A$18:$L$214, MATCH("Demand ID", 'E4 TB Allocation Details'!$A$18:$L$18, 0),FALSE), 'E2 Allocators'!$B$15:$W$358, MATCH('O5 Details by Class &amp; Accounts'!U$18, 'E2 Allocators'!$B$15:$W$15, 0),FALSE)*$F31), 0, VLOOKUP(VLOOKUP($A31, 'E4 TB Allocation Details'!$A$18:$L$214, MATCH("Demand ID", 'E4 TB Allocation Details'!$A$18:$L$18, 0),FALSE), 'E2 Allocators'!$B$15:$W$358, MATCH('O5 Details by Class &amp; Accounts'!U$18, 'E2 Allocators'!$B$15:$W$15, 0),FALSE)*$F31)</f>
        <v>0</v>
      </c>
      <c r="V31" s="2186">
        <f>IF(ISERROR(VLOOKUP(VLOOKUP($A31, 'E4 TB Allocation Details'!$A$18:$L$214, MATCH("Demand ID", 'E4 TB Allocation Details'!$A$18:$L$18, 0),FALSE), 'E2 Allocators'!$B$15:$W$358, MATCH('O5 Details by Class &amp; Accounts'!V$18, 'E2 Allocators'!$B$15:$W$15, 0),FALSE)*$F31), 0, VLOOKUP(VLOOKUP($A31, 'E4 TB Allocation Details'!$A$18:$L$214, MATCH("Demand ID", 'E4 TB Allocation Details'!$A$18:$L$18, 0),FALSE), 'E2 Allocators'!$B$15:$W$358, MATCH('O5 Details by Class &amp; Accounts'!V$18, 'E2 Allocators'!$B$15:$W$15, 0),FALSE)*$F31)</f>
        <v>0</v>
      </c>
      <c r="W31" s="2186">
        <f>IF(ISERROR(VLOOKUP(VLOOKUP($A31, 'E4 TB Allocation Details'!$A$18:$L$214, MATCH("Demand ID", 'E4 TB Allocation Details'!$A$18:$L$18, 0),FALSE), 'E2 Allocators'!$B$15:$W$358, MATCH('O5 Details by Class &amp; Accounts'!W$18, 'E2 Allocators'!$B$15:$W$15, 0),FALSE)*$F31), 0, VLOOKUP(VLOOKUP($A31, 'E4 TB Allocation Details'!$A$18:$L$214, MATCH("Demand ID", 'E4 TB Allocation Details'!$A$18:$L$18, 0),FALSE), 'E2 Allocators'!$B$15:$W$358, MATCH('O5 Details by Class &amp; Accounts'!W$18, 'E2 Allocators'!$B$15:$W$15, 0),FALSE)*$F31)</f>
        <v>0</v>
      </c>
      <c r="X31" s="2186">
        <f>IF(ISERROR(VLOOKUP(VLOOKUP($A31, 'E4 TB Allocation Details'!$A$18:$L$214, MATCH("Demand ID", 'E4 TB Allocation Details'!$A$18:$L$18, 0),FALSE), 'E2 Allocators'!$B$15:$W$358, MATCH('O5 Details by Class &amp; Accounts'!X$18, 'E2 Allocators'!$B$15:$W$15, 0),FALSE)*$F31), 0, VLOOKUP(VLOOKUP($A31, 'E4 TB Allocation Details'!$A$18:$L$214, MATCH("Demand ID", 'E4 TB Allocation Details'!$A$18:$L$18, 0),FALSE), 'E2 Allocators'!$B$15:$W$358, MATCH('O5 Details by Class &amp; Accounts'!X$18, 'E2 Allocators'!$B$15:$W$15, 0),FALSE)*$F31)</f>
        <v>0</v>
      </c>
      <c r="Y31" s="2186">
        <f>IF(ISERROR(VLOOKUP(VLOOKUP($A31, 'E4 TB Allocation Details'!$A$18:$L$214, MATCH("Demand ID", 'E4 TB Allocation Details'!$A$18:$L$18, 0),FALSE), 'E2 Allocators'!$B$15:$W$358, MATCH('O5 Details by Class &amp; Accounts'!Y$18, 'E2 Allocators'!$B$15:$W$15, 0),FALSE)*$F31), 0, VLOOKUP(VLOOKUP($A31, 'E4 TB Allocation Details'!$A$18:$L$214, MATCH("Demand ID", 'E4 TB Allocation Details'!$A$18:$L$18, 0),FALSE), 'E2 Allocators'!$B$15:$W$358, MATCH('O5 Details by Class &amp; Accounts'!Y$18, 'E2 Allocators'!$B$15:$W$15, 0),FALSE)*$F31)</f>
        <v>0</v>
      </c>
      <c r="Z31" s="2186">
        <f>IF(ISERROR(VLOOKUP(VLOOKUP($A31, 'E4 TB Allocation Details'!$A$18:$L$214, MATCH("Demand ID", 'E4 TB Allocation Details'!$A$18:$L$18, 0),FALSE), 'E2 Allocators'!$B$15:$W$358, MATCH('O5 Details by Class &amp; Accounts'!Z$18, 'E2 Allocators'!$B$15:$W$15, 0),FALSE)*$F31), 0, VLOOKUP(VLOOKUP($A31, 'E4 TB Allocation Details'!$A$18:$L$214, MATCH("Demand ID", 'E4 TB Allocation Details'!$A$18:$L$18, 0),FALSE), 'E2 Allocators'!$B$15:$W$358, MATCH('O5 Details by Class &amp; Accounts'!Z$18, 'E2 Allocators'!$B$15:$W$15, 0),FALSE)*$F31)</f>
        <v>0</v>
      </c>
      <c r="AA31" s="2186">
        <f>IF(ISERROR(VLOOKUP(VLOOKUP($A31, 'E4 TB Allocation Details'!$A$18:$L$214, MATCH("Demand ID", 'E4 TB Allocation Details'!$A$18:$L$18, 0),FALSE), 'E2 Allocators'!$B$15:$W$358, MATCH('O5 Details by Class &amp; Accounts'!AA$18, 'E2 Allocators'!$B$15:$W$15, 0),FALSE)*$F31), 0, VLOOKUP(VLOOKUP($A31, 'E4 TB Allocation Details'!$A$18:$L$214, MATCH("Demand ID", 'E4 TB Allocation Details'!$A$18:$L$18, 0),FALSE), 'E2 Allocators'!$B$15:$W$358, MATCH('O5 Details by Class &amp; Accounts'!AA$18, 'E2 Allocators'!$B$15:$W$15, 0),FALSE)*$F31)</f>
        <v>0</v>
      </c>
      <c r="AB31" s="2186">
        <f>IF(ISERROR(VLOOKUP(VLOOKUP($A31, 'E4 TB Allocation Details'!$A$18:$L$214, MATCH("Demand ID", 'E4 TB Allocation Details'!$A$18:$L$18, 0),FALSE), 'E2 Allocators'!$B$15:$W$358, MATCH('O5 Details by Class &amp; Accounts'!AB$18, 'E2 Allocators'!$B$15:$W$15, 0),FALSE)*$F31), 0, VLOOKUP(VLOOKUP($A31, 'E4 TB Allocation Details'!$A$18:$L$214, MATCH("Demand ID", 'E4 TB Allocation Details'!$A$18:$L$18, 0),FALSE), 'E2 Allocators'!$B$15:$W$358, MATCH('O5 Details by Class &amp; Accounts'!AB$18, 'E2 Allocators'!$B$15:$W$15, 0),FALSE)*$F31)</f>
        <v>0</v>
      </c>
      <c r="AC31" s="2186">
        <f t="shared" si="1"/>
        <v>0</v>
      </c>
      <c r="AD31" s="2186">
        <f>IF(ISERROR(VLOOKUP(VLOOKUP($A31, 'E4 TB Allocation Details'!$A$18:$L$214, MATCH("Customer ID", 'E4 TB Allocation Details'!$A$18:$L$18, 0),FALSE), 'E2 Allocators'!$B$15:$W$358, MATCH('O5 Details by Class &amp; Accounts'!AD$18, 'E2 Allocators'!$B$15:$W$15, 0),FALSE)*$G31), 0, VLOOKUP(VLOOKUP($A31, 'E4 TB Allocation Details'!$A$18:$L$214, MATCH("Customer ID", 'E4 TB Allocation Details'!$A$18:$L$18, 0),FALSE), 'E2 Allocators'!$B$15:$W$358, MATCH('O5 Details by Class &amp; Accounts'!AD$18, 'E2 Allocators'!$B$15:$W$15, 0),FALSE)*$G31)</f>
        <v>0</v>
      </c>
      <c r="AE31" s="2186">
        <f>IF(ISERROR(VLOOKUP(VLOOKUP($A31, 'E4 TB Allocation Details'!$A$18:$L$214, MATCH("Customer ID", 'E4 TB Allocation Details'!$A$18:$L$18, 0),FALSE), 'E2 Allocators'!$B$15:$W$358, MATCH('O5 Details by Class &amp; Accounts'!AE$18, 'E2 Allocators'!$B$15:$W$15, 0),FALSE)*$G31), 0, VLOOKUP(VLOOKUP($A31, 'E4 TB Allocation Details'!$A$18:$L$214, MATCH("Customer ID", 'E4 TB Allocation Details'!$A$18:$L$18, 0),FALSE), 'E2 Allocators'!$B$15:$W$358, MATCH('O5 Details by Class &amp; Accounts'!AE$18, 'E2 Allocators'!$B$15:$W$15, 0),FALSE)*$G31)</f>
        <v>0</v>
      </c>
      <c r="AF31" s="2186">
        <f>IF(ISERROR(VLOOKUP(VLOOKUP($A31, 'E4 TB Allocation Details'!$A$18:$L$214, MATCH("Customer ID", 'E4 TB Allocation Details'!$A$18:$L$18, 0),FALSE), 'E2 Allocators'!$B$15:$W$358, MATCH('O5 Details by Class &amp; Accounts'!AF$18, 'E2 Allocators'!$B$15:$W$15, 0),FALSE)*$G31), 0, VLOOKUP(VLOOKUP($A31, 'E4 TB Allocation Details'!$A$18:$L$214, MATCH("Customer ID", 'E4 TB Allocation Details'!$A$18:$L$18, 0),FALSE), 'E2 Allocators'!$B$15:$W$358, MATCH('O5 Details by Class &amp; Accounts'!AF$18, 'E2 Allocators'!$B$15:$W$15, 0),FALSE)*$G31)</f>
        <v>0</v>
      </c>
      <c r="AG31" s="2186">
        <f>IF(ISERROR(VLOOKUP(VLOOKUP($A31, 'E4 TB Allocation Details'!$A$18:$L$214, MATCH("Customer ID", 'E4 TB Allocation Details'!$A$18:$L$18, 0),FALSE), 'E2 Allocators'!$B$15:$W$358, MATCH('O5 Details by Class &amp; Accounts'!AG$18, 'E2 Allocators'!$B$15:$W$15, 0),FALSE)*$G31), 0, VLOOKUP(VLOOKUP($A31, 'E4 TB Allocation Details'!$A$18:$L$214, MATCH("Customer ID", 'E4 TB Allocation Details'!$A$18:$L$18, 0),FALSE), 'E2 Allocators'!$B$15:$W$358, MATCH('O5 Details by Class &amp; Accounts'!AG$18, 'E2 Allocators'!$B$15:$W$15, 0),FALSE)*$G31)</f>
        <v>0</v>
      </c>
      <c r="AH31" s="2186">
        <f>IF(ISERROR(VLOOKUP(VLOOKUP($A31, 'E4 TB Allocation Details'!$A$18:$L$214, MATCH("Customer ID", 'E4 TB Allocation Details'!$A$18:$L$18, 0),FALSE), 'E2 Allocators'!$B$15:$W$358, MATCH('O5 Details by Class &amp; Accounts'!AH$18, 'E2 Allocators'!$B$15:$W$15, 0),FALSE)*$G31), 0, VLOOKUP(VLOOKUP($A31, 'E4 TB Allocation Details'!$A$18:$L$214, MATCH("Customer ID", 'E4 TB Allocation Details'!$A$18:$L$18, 0),FALSE), 'E2 Allocators'!$B$15:$W$358, MATCH('O5 Details by Class &amp; Accounts'!AH$18, 'E2 Allocators'!$B$15:$W$15, 0),FALSE)*$G31)</f>
        <v>0</v>
      </c>
      <c r="AI31" s="2186">
        <f>IF(ISERROR(VLOOKUP(VLOOKUP($A31, 'E4 TB Allocation Details'!$A$18:$L$214, MATCH("Customer ID", 'E4 TB Allocation Details'!$A$18:$L$18, 0),FALSE), 'E2 Allocators'!$B$15:$W$358, MATCH('O5 Details by Class &amp; Accounts'!AI$18, 'E2 Allocators'!$B$15:$W$15, 0),FALSE)*$G31), 0, VLOOKUP(VLOOKUP($A31, 'E4 TB Allocation Details'!$A$18:$L$214, MATCH("Customer ID", 'E4 TB Allocation Details'!$A$18:$L$18, 0),FALSE), 'E2 Allocators'!$B$15:$W$358, MATCH('O5 Details by Class &amp; Accounts'!AI$18, 'E2 Allocators'!$B$15:$W$15, 0),FALSE)*$G31)</f>
        <v>0</v>
      </c>
      <c r="AJ31" s="2186">
        <f>IF(ISERROR(VLOOKUP(VLOOKUP($A31, 'E4 TB Allocation Details'!$A$18:$L$214, MATCH("Customer ID", 'E4 TB Allocation Details'!$A$18:$L$18, 0),FALSE), 'E2 Allocators'!$B$15:$W$358, MATCH('O5 Details by Class &amp; Accounts'!AJ$18, 'E2 Allocators'!$B$15:$W$15, 0),FALSE)*$G31), 0, VLOOKUP(VLOOKUP($A31, 'E4 TB Allocation Details'!$A$18:$L$214, MATCH("Customer ID", 'E4 TB Allocation Details'!$A$18:$L$18, 0),FALSE), 'E2 Allocators'!$B$15:$W$358, MATCH('O5 Details by Class &amp; Accounts'!AJ$18, 'E2 Allocators'!$B$15:$W$15, 0),FALSE)*$G31)</f>
        <v>0</v>
      </c>
      <c r="AK31" s="2186">
        <f>IF(ISERROR(VLOOKUP(VLOOKUP($A31, 'E4 TB Allocation Details'!$A$18:$L$214, MATCH("Customer ID", 'E4 TB Allocation Details'!$A$18:$L$18, 0),FALSE), 'E2 Allocators'!$B$15:$W$358, MATCH('O5 Details by Class &amp; Accounts'!AK$18, 'E2 Allocators'!$B$15:$W$15, 0),FALSE)*$G31), 0, VLOOKUP(VLOOKUP($A31, 'E4 TB Allocation Details'!$A$18:$L$214, MATCH("Customer ID", 'E4 TB Allocation Details'!$A$18:$L$18, 0),FALSE), 'E2 Allocators'!$B$15:$W$358, MATCH('O5 Details by Class &amp; Accounts'!AK$18, 'E2 Allocators'!$B$15:$W$15, 0),FALSE)*$G31)</f>
        <v>0</v>
      </c>
      <c r="AL31" s="2186">
        <f>IF(ISERROR(VLOOKUP(VLOOKUP($A31, 'E4 TB Allocation Details'!$A$18:$L$214, MATCH("Customer ID", 'E4 TB Allocation Details'!$A$18:$L$18, 0),FALSE), 'E2 Allocators'!$B$15:$W$358, MATCH('O5 Details by Class &amp; Accounts'!AL$18, 'E2 Allocators'!$B$15:$W$15, 0),FALSE)*$G31), 0, VLOOKUP(VLOOKUP($A31, 'E4 TB Allocation Details'!$A$18:$L$214, MATCH("Customer ID", 'E4 TB Allocation Details'!$A$18:$L$18, 0),FALSE), 'E2 Allocators'!$B$15:$W$358, MATCH('O5 Details by Class &amp; Accounts'!AL$18, 'E2 Allocators'!$B$15:$W$15, 0),FALSE)*$G31)</f>
        <v>0</v>
      </c>
      <c r="AM31" s="2186">
        <f>IF(ISERROR(VLOOKUP(VLOOKUP($A31, 'E4 TB Allocation Details'!$A$18:$L$214, MATCH("Customer ID", 'E4 TB Allocation Details'!$A$18:$L$18, 0),FALSE), 'E2 Allocators'!$B$15:$W$358, MATCH('O5 Details by Class &amp; Accounts'!AM$18, 'E2 Allocators'!$B$15:$W$15, 0),FALSE)*$G31), 0, VLOOKUP(VLOOKUP($A31, 'E4 TB Allocation Details'!$A$18:$L$214, MATCH("Customer ID", 'E4 TB Allocation Details'!$A$18:$L$18, 0),FALSE), 'E2 Allocators'!$B$15:$W$358, MATCH('O5 Details by Class &amp; Accounts'!AM$18, 'E2 Allocators'!$B$15:$W$15, 0),FALSE)*$G31)</f>
        <v>0</v>
      </c>
      <c r="AN31" s="2186">
        <f>IF(ISERROR(VLOOKUP(VLOOKUP($A31, 'E4 TB Allocation Details'!$A$18:$L$214, MATCH("Customer ID", 'E4 TB Allocation Details'!$A$18:$L$18, 0),FALSE), 'E2 Allocators'!$B$15:$W$358, MATCH('O5 Details by Class &amp; Accounts'!AN$18, 'E2 Allocators'!$B$15:$W$15, 0),FALSE)*$G31), 0, VLOOKUP(VLOOKUP($A31, 'E4 TB Allocation Details'!$A$18:$L$214, MATCH("Customer ID", 'E4 TB Allocation Details'!$A$18:$L$18, 0),FALSE), 'E2 Allocators'!$B$15:$W$358, MATCH('O5 Details by Class &amp; Accounts'!AN$18, 'E2 Allocators'!$B$15:$W$15, 0),FALSE)*$G31)</f>
        <v>0</v>
      </c>
      <c r="AO31" s="2186">
        <f>IF(ISERROR(VLOOKUP(VLOOKUP($A31, 'E4 TB Allocation Details'!$A$18:$L$214, MATCH("Customer ID", 'E4 TB Allocation Details'!$A$18:$L$18, 0),FALSE), 'E2 Allocators'!$B$15:$W$358, MATCH('O5 Details by Class &amp; Accounts'!AO$18, 'E2 Allocators'!$B$15:$W$15, 0),FALSE)*$G31), 0, VLOOKUP(VLOOKUP($A31, 'E4 TB Allocation Details'!$A$18:$L$214, MATCH("Customer ID", 'E4 TB Allocation Details'!$A$18:$L$18, 0),FALSE), 'E2 Allocators'!$B$15:$W$358, MATCH('O5 Details by Class &amp; Accounts'!AO$18, 'E2 Allocators'!$B$15:$W$15, 0),FALSE)*$G31)</f>
        <v>0</v>
      </c>
      <c r="AP31" s="2186">
        <f>IF(ISERROR(VLOOKUP(VLOOKUP($A31, 'E4 TB Allocation Details'!$A$18:$L$214, MATCH("Customer ID", 'E4 TB Allocation Details'!$A$18:$L$18, 0),FALSE), 'E2 Allocators'!$B$15:$W$358, MATCH('O5 Details by Class &amp; Accounts'!AP$18, 'E2 Allocators'!$B$15:$W$15, 0),FALSE)*$G31), 0, VLOOKUP(VLOOKUP($A31, 'E4 TB Allocation Details'!$A$18:$L$214, MATCH("Customer ID", 'E4 TB Allocation Details'!$A$18:$L$18, 0),FALSE), 'E2 Allocators'!$B$15:$W$358, MATCH('O5 Details by Class &amp; Accounts'!AP$18, 'E2 Allocators'!$B$15:$W$15, 0),FALSE)*$G31)</f>
        <v>0</v>
      </c>
      <c r="AQ31" s="2186">
        <f>IF(ISERROR(VLOOKUP(VLOOKUP($A31, 'E4 TB Allocation Details'!$A$18:$L$214, MATCH("Customer ID", 'E4 TB Allocation Details'!$A$18:$L$18, 0),FALSE), 'E2 Allocators'!$B$15:$W$358, MATCH('O5 Details by Class &amp; Accounts'!AQ$18, 'E2 Allocators'!$B$15:$W$15, 0),FALSE)*$G31), 0, VLOOKUP(VLOOKUP($A31, 'E4 TB Allocation Details'!$A$18:$L$214, MATCH("Customer ID", 'E4 TB Allocation Details'!$A$18:$L$18, 0),FALSE), 'E2 Allocators'!$B$15:$W$358, MATCH('O5 Details by Class &amp; Accounts'!AQ$18, 'E2 Allocators'!$B$15:$W$15, 0),FALSE)*$G31)</f>
        <v>0</v>
      </c>
      <c r="AR31" s="2186">
        <f>IF(ISERROR(VLOOKUP(VLOOKUP($A31, 'E4 TB Allocation Details'!$A$18:$L$214, MATCH("Customer ID", 'E4 TB Allocation Details'!$A$18:$L$18, 0),FALSE), 'E2 Allocators'!$B$15:$W$358, MATCH('O5 Details by Class &amp; Accounts'!AR$18, 'E2 Allocators'!$B$15:$W$15, 0),FALSE)*$G31), 0, VLOOKUP(VLOOKUP($A31, 'E4 TB Allocation Details'!$A$18:$L$214, MATCH("Customer ID", 'E4 TB Allocation Details'!$A$18:$L$18, 0),FALSE), 'E2 Allocators'!$B$15:$W$358, MATCH('O5 Details by Class &amp; Accounts'!AR$18, 'E2 Allocators'!$B$15:$W$15, 0),FALSE)*$G31)</f>
        <v>0</v>
      </c>
      <c r="AS31" s="2186">
        <f>IF(ISERROR(VLOOKUP(VLOOKUP($A31, 'E4 TB Allocation Details'!$A$18:$L$214, MATCH("Customer ID", 'E4 TB Allocation Details'!$A$18:$L$18, 0),FALSE), 'E2 Allocators'!$B$15:$W$358, MATCH('O5 Details by Class &amp; Accounts'!AS$18, 'E2 Allocators'!$B$15:$W$15, 0),FALSE)*$G31), 0, VLOOKUP(VLOOKUP($A31, 'E4 TB Allocation Details'!$A$18:$L$214, MATCH("Customer ID", 'E4 TB Allocation Details'!$A$18:$L$18, 0),FALSE), 'E2 Allocators'!$B$15:$W$358, MATCH('O5 Details by Class &amp; Accounts'!AS$18, 'E2 Allocators'!$B$15:$W$15, 0),FALSE)*$G31)</f>
        <v>0</v>
      </c>
      <c r="AT31" s="2186">
        <f>IF(ISERROR(VLOOKUP(VLOOKUP($A31, 'E4 TB Allocation Details'!$A$18:$L$214, MATCH("Customer ID", 'E4 TB Allocation Details'!$A$18:$L$18, 0),FALSE), 'E2 Allocators'!$B$15:$W$358, MATCH('O5 Details by Class &amp; Accounts'!AT$18, 'E2 Allocators'!$B$15:$W$15, 0),FALSE)*$G31), 0, VLOOKUP(VLOOKUP($A31, 'E4 TB Allocation Details'!$A$18:$L$214, MATCH("Customer ID", 'E4 TB Allocation Details'!$A$18:$L$18, 0),FALSE), 'E2 Allocators'!$B$15:$W$358, MATCH('O5 Details by Class &amp; Accounts'!AT$18, 'E2 Allocators'!$B$15:$W$15, 0),FALSE)*$G31)</f>
        <v>0</v>
      </c>
      <c r="AU31" s="2186">
        <f>IF(ISERROR(VLOOKUP(VLOOKUP($A31, 'E4 TB Allocation Details'!$A$18:$L$214, MATCH("Customer ID", 'E4 TB Allocation Details'!$A$18:$L$18, 0),FALSE), 'E2 Allocators'!$B$15:$W$358, MATCH('O5 Details by Class &amp; Accounts'!AU$18, 'E2 Allocators'!$B$15:$W$15, 0),FALSE)*$G31), 0, VLOOKUP(VLOOKUP($A31, 'E4 TB Allocation Details'!$A$18:$L$214, MATCH("Customer ID", 'E4 TB Allocation Details'!$A$18:$L$18, 0),FALSE), 'E2 Allocators'!$B$15:$W$358, MATCH('O5 Details by Class &amp; Accounts'!AU$18, 'E2 Allocators'!$B$15:$W$15, 0),FALSE)*$G31)</f>
        <v>0</v>
      </c>
      <c r="AV31" s="2186">
        <f>IF(ISERROR(VLOOKUP(VLOOKUP($A31, 'E4 TB Allocation Details'!$A$18:$L$214, MATCH("Customer ID", 'E4 TB Allocation Details'!$A$18:$L$18, 0),FALSE), 'E2 Allocators'!$B$15:$W$358, MATCH('O5 Details by Class &amp; Accounts'!AV$18, 'E2 Allocators'!$B$15:$W$15, 0),FALSE)*$G31), 0, VLOOKUP(VLOOKUP($A31, 'E4 TB Allocation Details'!$A$18:$L$214, MATCH("Customer ID", 'E4 TB Allocation Details'!$A$18:$L$18, 0),FALSE), 'E2 Allocators'!$B$15:$W$358, MATCH('O5 Details by Class &amp; Accounts'!AV$18, 'E2 Allocators'!$B$15:$W$15, 0),FALSE)*$G31)</f>
        <v>0</v>
      </c>
      <c r="AW31" s="2186">
        <f>IF(ISERROR(VLOOKUP(VLOOKUP($A31, 'E4 TB Allocation Details'!$A$18:$L$214, MATCH("Customer ID", 'E4 TB Allocation Details'!$A$18:$L$18, 0),FALSE), 'E2 Allocators'!$B$15:$W$358, MATCH('O5 Details by Class &amp; Accounts'!AW$18, 'E2 Allocators'!$B$15:$W$15, 0),FALSE)*$G31), 0, VLOOKUP(VLOOKUP($A31, 'E4 TB Allocation Details'!$A$18:$L$214, MATCH("Customer ID", 'E4 TB Allocation Details'!$A$18:$L$18, 0),FALSE), 'E2 Allocators'!$B$15:$W$358, MATCH('O5 Details by Class &amp; Accounts'!AW$18, 'E2 Allocators'!$B$15:$W$15, 0),FALSE)*$G31)</f>
        <v>0</v>
      </c>
      <c r="AX31" s="2186">
        <f t="shared" si="2"/>
        <v>0</v>
      </c>
      <c r="AY31" s="2186">
        <f>IF(ISERROR(VLOOKUP(VLOOKUP($A31, 'E4 TB Allocation Details'!$A$18:$L$214, MATCH("Misc ID", 'E4 TB Allocation Details'!$A$18:$L$18, 0),FALSE), 'E2 Allocators'!$B$15:$W$358, MATCH('O5 Details by Class &amp; Accounts'!AY$18, 'E2 Allocators'!$B$15:$W$15, 0),FALSE)*$E31), 0, VLOOKUP(VLOOKUP($A31, 'E4 TB Allocation Details'!$A$18:$L$214, MATCH("Misc ID", 'E4 TB Allocation Details'!$A$18:$L$18, 0),FALSE), 'E2 Allocators'!$B$15:$W$358, MATCH('O5 Details by Class &amp; Accounts'!AY$18, 'E2 Allocators'!$B$15:$W$15, 0),FALSE)*$E31)</f>
        <v>0</v>
      </c>
      <c r="AZ31" s="2186">
        <f>IF(ISERROR(VLOOKUP(VLOOKUP($A31, 'E4 TB Allocation Details'!$A$18:$L$214, MATCH("Misc ID", 'E4 TB Allocation Details'!$A$18:$L$18, 0),FALSE), 'E2 Allocators'!$B$15:$W$358, MATCH('O5 Details by Class &amp; Accounts'!AZ$18, 'E2 Allocators'!$B$15:$W$15, 0),FALSE)*$E31), 0, VLOOKUP(VLOOKUP($A31, 'E4 TB Allocation Details'!$A$18:$L$214, MATCH("Misc ID", 'E4 TB Allocation Details'!$A$18:$L$18, 0),FALSE), 'E2 Allocators'!$B$15:$W$358, MATCH('O5 Details by Class &amp; Accounts'!AZ$18, 'E2 Allocators'!$B$15:$W$15, 0),FALSE)*$E31)</f>
        <v>0</v>
      </c>
      <c r="BA31" s="2186">
        <f>IF(ISERROR(VLOOKUP(VLOOKUP($A31, 'E4 TB Allocation Details'!$A$18:$L$214, MATCH("Misc ID", 'E4 TB Allocation Details'!$A$18:$L$18, 0),FALSE), 'E2 Allocators'!$B$15:$W$358, MATCH('O5 Details by Class &amp; Accounts'!BA$18, 'E2 Allocators'!$B$15:$W$15, 0),FALSE)*$E31), 0, VLOOKUP(VLOOKUP($A31, 'E4 TB Allocation Details'!$A$18:$L$214, MATCH("Misc ID", 'E4 TB Allocation Details'!$A$18:$L$18, 0),FALSE), 'E2 Allocators'!$B$15:$W$358, MATCH('O5 Details by Class &amp; Accounts'!BA$18, 'E2 Allocators'!$B$15:$W$15, 0),FALSE)*$E31)</f>
        <v>0</v>
      </c>
      <c r="BB31" s="2186">
        <f>IF(ISERROR(VLOOKUP(VLOOKUP($A31, 'E4 TB Allocation Details'!$A$18:$L$214, MATCH("Misc ID", 'E4 TB Allocation Details'!$A$18:$L$18, 0),FALSE), 'E2 Allocators'!$B$15:$W$358, MATCH('O5 Details by Class &amp; Accounts'!BB$18, 'E2 Allocators'!$B$15:$W$15, 0),FALSE)*$E31), 0, VLOOKUP(VLOOKUP($A31, 'E4 TB Allocation Details'!$A$18:$L$214, MATCH("Misc ID", 'E4 TB Allocation Details'!$A$18:$L$18, 0),FALSE), 'E2 Allocators'!$B$15:$W$358, MATCH('O5 Details by Class &amp; Accounts'!BB$18, 'E2 Allocators'!$B$15:$W$15, 0),FALSE)*$E31)</f>
        <v>0</v>
      </c>
      <c r="BC31" s="2186">
        <f>IF(ISERROR(VLOOKUP(VLOOKUP($A31, 'E4 TB Allocation Details'!$A$18:$L$214, MATCH("Misc ID", 'E4 TB Allocation Details'!$A$18:$L$18, 0),FALSE), 'E2 Allocators'!$B$15:$W$358, MATCH('O5 Details by Class &amp; Accounts'!BC$18, 'E2 Allocators'!$B$15:$W$15, 0),FALSE)*$E31), 0, VLOOKUP(VLOOKUP($A31, 'E4 TB Allocation Details'!$A$18:$L$214, MATCH("Misc ID", 'E4 TB Allocation Details'!$A$18:$L$18, 0),FALSE), 'E2 Allocators'!$B$15:$W$358, MATCH('O5 Details by Class &amp; Accounts'!BC$18, 'E2 Allocators'!$B$15:$W$15, 0),FALSE)*$E31)</f>
        <v>0</v>
      </c>
      <c r="BD31" s="2186">
        <f>IF(ISERROR(VLOOKUP(VLOOKUP($A31, 'E4 TB Allocation Details'!$A$18:$L$214, MATCH("Misc ID", 'E4 TB Allocation Details'!$A$18:$L$18, 0),FALSE), 'E2 Allocators'!$B$15:$W$358, MATCH('O5 Details by Class &amp; Accounts'!BD$18, 'E2 Allocators'!$B$15:$W$15, 0),FALSE)*$E31), 0, VLOOKUP(VLOOKUP($A31, 'E4 TB Allocation Details'!$A$18:$L$214, MATCH("Misc ID", 'E4 TB Allocation Details'!$A$18:$L$18, 0),FALSE), 'E2 Allocators'!$B$15:$W$358, MATCH('O5 Details by Class &amp; Accounts'!BD$18, 'E2 Allocators'!$B$15:$W$15, 0),FALSE)*$E31)</f>
        <v>0</v>
      </c>
      <c r="BE31" s="2186">
        <f>IF(ISERROR(VLOOKUP(VLOOKUP($A31, 'E4 TB Allocation Details'!$A$18:$L$214, MATCH("Misc ID", 'E4 TB Allocation Details'!$A$18:$L$18, 0),FALSE), 'E2 Allocators'!$B$15:$W$358, MATCH('O5 Details by Class &amp; Accounts'!BE$18, 'E2 Allocators'!$B$15:$W$15, 0),FALSE)*$E31), 0, VLOOKUP(VLOOKUP($A31, 'E4 TB Allocation Details'!$A$18:$L$214, MATCH("Misc ID", 'E4 TB Allocation Details'!$A$18:$L$18, 0),FALSE), 'E2 Allocators'!$B$15:$W$358, MATCH('O5 Details by Class &amp; Accounts'!BE$18, 'E2 Allocators'!$B$15:$W$15, 0),FALSE)*$E31)</f>
        <v>0</v>
      </c>
      <c r="BF31" s="2186">
        <f>IF(ISERROR(VLOOKUP(VLOOKUP($A31, 'E4 TB Allocation Details'!$A$18:$L$214, MATCH("Misc ID", 'E4 TB Allocation Details'!$A$18:$L$18, 0),FALSE), 'E2 Allocators'!$B$15:$W$358, MATCH('O5 Details by Class &amp; Accounts'!BF$18, 'E2 Allocators'!$B$15:$W$15, 0),FALSE)*$E31), 0, VLOOKUP(VLOOKUP($A31, 'E4 TB Allocation Details'!$A$18:$L$214, MATCH("Misc ID", 'E4 TB Allocation Details'!$A$18:$L$18, 0),FALSE), 'E2 Allocators'!$B$15:$W$358, MATCH('O5 Details by Class &amp; Accounts'!BF$18, 'E2 Allocators'!$B$15:$W$15, 0),FALSE)*$E31)</f>
        <v>0</v>
      </c>
      <c r="BG31" s="2186">
        <f>IF(ISERROR(VLOOKUP(VLOOKUP($A31, 'E4 TB Allocation Details'!$A$18:$L$214, MATCH("Misc ID", 'E4 TB Allocation Details'!$A$18:$L$18, 0),FALSE), 'E2 Allocators'!$B$15:$W$358, MATCH('O5 Details by Class &amp; Accounts'!BG$18, 'E2 Allocators'!$B$15:$W$15, 0),FALSE)*$E31), 0, VLOOKUP(VLOOKUP($A31, 'E4 TB Allocation Details'!$A$18:$L$214, MATCH("Misc ID", 'E4 TB Allocation Details'!$A$18:$L$18, 0),FALSE), 'E2 Allocators'!$B$15:$W$358, MATCH('O5 Details by Class &amp; Accounts'!BG$18, 'E2 Allocators'!$B$15:$W$15, 0),FALSE)*$E31)</f>
        <v>0</v>
      </c>
      <c r="BH31" s="2186">
        <f>IF(ISERROR(VLOOKUP(VLOOKUP($A31, 'E4 TB Allocation Details'!$A$18:$L$214, MATCH("Misc ID", 'E4 TB Allocation Details'!$A$18:$L$18, 0),FALSE), 'E2 Allocators'!$B$15:$W$358, MATCH('O5 Details by Class &amp; Accounts'!BH$18, 'E2 Allocators'!$B$15:$W$15, 0),FALSE)*$E31), 0, VLOOKUP(VLOOKUP($A31, 'E4 TB Allocation Details'!$A$18:$L$214, MATCH("Misc ID", 'E4 TB Allocation Details'!$A$18:$L$18, 0),FALSE), 'E2 Allocators'!$B$15:$W$358, MATCH('O5 Details by Class &amp; Accounts'!BH$18, 'E2 Allocators'!$B$15:$W$15, 0),FALSE)*$E31)</f>
        <v>0</v>
      </c>
      <c r="BI31" s="2186">
        <f>IF(ISERROR(VLOOKUP(VLOOKUP($A31, 'E4 TB Allocation Details'!$A$18:$L$214, MATCH("Misc ID", 'E4 TB Allocation Details'!$A$18:$L$18, 0),FALSE), 'E2 Allocators'!$B$15:$W$358, MATCH('O5 Details by Class &amp; Accounts'!BI$18, 'E2 Allocators'!$B$15:$W$15, 0),FALSE)*$E31), 0, VLOOKUP(VLOOKUP($A31, 'E4 TB Allocation Details'!$A$18:$L$214, MATCH("Misc ID", 'E4 TB Allocation Details'!$A$18:$L$18, 0),FALSE), 'E2 Allocators'!$B$15:$W$358, MATCH('O5 Details by Class &amp; Accounts'!BI$18, 'E2 Allocators'!$B$15:$W$15, 0),FALSE)*$E31)</f>
        <v>0</v>
      </c>
      <c r="BJ31" s="2186">
        <f>IF(ISERROR(VLOOKUP(VLOOKUP($A31, 'E4 TB Allocation Details'!$A$18:$L$214, MATCH("Misc ID", 'E4 TB Allocation Details'!$A$18:$L$18, 0),FALSE), 'E2 Allocators'!$B$15:$W$358, MATCH('O5 Details by Class &amp; Accounts'!BJ$18, 'E2 Allocators'!$B$15:$W$15, 0),FALSE)*$E31), 0, VLOOKUP(VLOOKUP($A31, 'E4 TB Allocation Details'!$A$18:$L$214, MATCH("Misc ID", 'E4 TB Allocation Details'!$A$18:$L$18, 0),FALSE), 'E2 Allocators'!$B$15:$W$358, MATCH('O5 Details by Class &amp; Accounts'!BJ$18, 'E2 Allocators'!$B$15:$W$15, 0),FALSE)*$E31)</f>
        <v>0</v>
      </c>
      <c r="BK31" s="2186">
        <f>IF(ISERROR(VLOOKUP(VLOOKUP($A31, 'E4 TB Allocation Details'!$A$18:$L$214, MATCH("Misc ID", 'E4 TB Allocation Details'!$A$18:$L$18, 0),FALSE), 'E2 Allocators'!$B$15:$W$358, MATCH('O5 Details by Class &amp; Accounts'!BK$18, 'E2 Allocators'!$B$15:$W$15, 0),FALSE)*$E31), 0, VLOOKUP(VLOOKUP($A31, 'E4 TB Allocation Details'!$A$18:$L$214, MATCH("Misc ID", 'E4 TB Allocation Details'!$A$18:$L$18, 0),FALSE), 'E2 Allocators'!$B$15:$W$358, MATCH('O5 Details by Class &amp; Accounts'!BK$18, 'E2 Allocators'!$B$15:$W$15, 0),FALSE)*$E31)</f>
        <v>0</v>
      </c>
      <c r="BL31" s="2186">
        <f>IF(ISERROR(VLOOKUP(VLOOKUP($A31, 'E4 TB Allocation Details'!$A$18:$L$214, MATCH("Misc ID", 'E4 TB Allocation Details'!$A$18:$L$18, 0),FALSE), 'E2 Allocators'!$B$15:$W$358, MATCH('O5 Details by Class &amp; Accounts'!BL$18, 'E2 Allocators'!$B$15:$W$15, 0),FALSE)*$E31), 0, VLOOKUP(VLOOKUP($A31, 'E4 TB Allocation Details'!$A$18:$L$214, MATCH("Misc ID", 'E4 TB Allocation Details'!$A$18:$L$18, 0),FALSE), 'E2 Allocators'!$B$15:$W$358, MATCH('O5 Details by Class &amp; Accounts'!BL$18, 'E2 Allocators'!$B$15:$W$15, 0),FALSE)*$E31)</f>
        <v>0</v>
      </c>
      <c r="BM31" s="2186">
        <f>IF(ISERROR(VLOOKUP(VLOOKUP($A31, 'E4 TB Allocation Details'!$A$18:$L$214, MATCH("Misc ID", 'E4 TB Allocation Details'!$A$18:$L$18, 0),FALSE), 'E2 Allocators'!$B$15:$W$358, MATCH('O5 Details by Class &amp; Accounts'!BM$18, 'E2 Allocators'!$B$15:$W$15, 0),FALSE)*$E31), 0, VLOOKUP(VLOOKUP($A31, 'E4 TB Allocation Details'!$A$18:$L$214, MATCH("Misc ID", 'E4 TB Allocation Details'!$A$18:$L$18, 0),FALSE), 'E2 Allocators'!$B$15:$W$358, MATCH('O5 Details by Class &amp; Accounts'!BM$18, 'E2 Allocators'!$B$15:$W$15, 0),FALSE)*$E31)</f>
        <v>0</v>
      </c>
      <c r="BN31" s="2186">
        <f>IF(ISERROR(VLOOKUP(VLOOKUP($A31, 'E4 TB Allocation Details'!$A$18:$L$214, MATCH("Misc ID", 'E4 TB Allocation Details'!$A$18:$L$18, 0),FALSE), 'E2 Allocators'!$B$15:$W$358, MATCH('O5 Details by Class &amp; Accounts'!BN$18, 'E2 Allocators'!$B$15:$W$15, 0),FALSE)*$E31), 0, VLOOKUP(VLOOKUP($A31, 'E4 TB Allocation Details'!$A$18:$L$214, MATCH("Misc ID", 'E4 TB Allocation Details'!$A$18:$L$18, 0),FALSE), 'E2 Allocators'!$B$15:$W$358, MATCH('O5 Details by Class &amp; Accounts'!BN$18, 'E2 Allocators'!$B$15:$W$15, 0),FALSE)*$E31)</f>
        <v>0</v>
      </c>
      <c r="BO31" s="2186">
        <f>IF(ISERROR(VLOOKUP(VLOOKUP($A31, 'E4 TB Allocation Details'!$A$18:$L$214, MATCH("Misc ID", 'E4 TB Allocation Details'!$A$18:$L$18, 0),FALSE), 'E2 Allocators'!$B$15:$W$358, MATCH('O5 Details by Class &amp; Accounts'!BO$18, 'E2 Allocators'!$B$15:$W$15, 0),FALSE)*$E31), 0, VLOOKUP(VLOOKUP($A31, 'E4 TB Allocation Details'!$A$18:$L$214, MATCH("Misc ID", 'E4 TB Allocation Details'!$A$18:$L$18, 0),FALSE), 'E2 Allocators'!$B$15:$W$358, MATCH('O5 Details by Class &amp; Accounts'!BO$18, 'E2 Allocators'!$B$15:$W$15, 0),FALSE)*$E31)</f>
        <v>0</v>
      </c>
      <c r="BP31" s="2186">
        <f>IF(ISERROR(VLOOKUP(VLOOKUP($A31, 'E4 TB Allocation Details'!$A$18:$L$214, MATCH("Misc ID", 'E4 TB Allocation Details'!$A$18:$L$18, 0),FALSE), 'E2 Allocators'!$B$15:$W$358, MATCH('O5 Details by Class &amp; Accounts'!BP$18, 'E2 Allocators'!$B$15:$W$15, 0),FALSE)*$E31), 0, VLOOKUP(VLOOKUP($A31, 'E4 TB Allocation Details'!$A$18:$L$214, MATCH("Misc ID", 'E4 TB Allocation Details'!$A$18:$L$18, 0),FALSE), 'E2 Allocators'!$B$15:$W$358, MATCH('O5 Details by Class &amp; Accounts'!BP$18, 'E2 Allocators'!$B$15:$W$15, 0),FALSE)*$E31)</f>
        <v>0</v>
      </c>
      <c r="BQ31" s="2186">
        <f>IF(ISERROR(VLOOKUP(VLOOKUP($A31, 'E4 TB Allocation Details'!$A$18:$L$214, MATCH("Misc ID", 'E4 TB Allocation Details'!$A$18:$L$18, 0),FALSE), 'E2 Allocators'!$B$15:$W$358, MATCH('O5 Details by Class &amp; Accounts'!BQ$18, 'E2 Allocators'!$B$15:$W$15, 0),FALSE)*$E31), 0, VLOOKUP(VLOOKUP($A31, 'E4 TB Allocation Details'!$A$18:$L$214, MATCH("Misc ID", 'E4 TB Allocation Details'!$A$18:$L$18, 0),FALSE), 'E2 Allocators'!$B$15:$W$358, MATCH('O5 Details by Class &amp; Accounts'!BQ$18, 'E2 Allocators'!$B$15:$W$15, 0),FALSE)*$E31)</f>
        <v>0</v>
      </c>
      <c r="BR31" s="2186">
        <f>IF(ISERROR(VLOOKUP(VLOOKUP($A31, 'E4 TB Allocation Details'!$A$18:$L$214, MATCH("Misc ID", 'E4 TB Allocation Details'!$A$18:$L$18, 0),FALSE), 'E2 Allocators'!$B$15:$W$358, MATCH('O5 Details by Class &amp; Accounts'!BR$18, 'E2 Allocators'!$B$15:$W$15, 0),FALSE)*$E31), 0, VLOOKUP(VLOOKUP($A31, 'E4 TB Allocation Details'!$A$18:$L$214, MATCH("Misc ID", 'E4 TB Allocation Details'!$A$18:$L$18, 0),FALSE), 'E2 Allocators'!$B$15:$W$358, MATCH('O5 Details by Class &amp; Accounts'!BR$18, 'E2 Allocators'!$B$15:$W$15, 0),FALSE)*$E31)</f>
        <v>0</v>
      </c>
      <c r="BS31" s="2186">
        <f t="shared" si="3"/>
        <v>0</v>
      </c>
      <c r="BT31" s="2186">
        <f>IF(ISERROR(VLOOKUP(VLOOKUP($A31, 'E4 TB Allocation Details'!$A$18:$L$214, MATCH("A &amp; G ID", 'E4 TB Allocation Details'!$A$18:$L$18, 0),FALSE), 'E2 Allocators'!$B$15:$W$358, MATCH('O5 Details by Class &amp; Accounts'!BT$18, 'E2 Allocators'!$B$15:$W$15, 0),FALSE)*$E31), 0, VLOOKUP(VLOOKUP($A31, 'E4 TB Allocation Details'!$A$18:$L$214, MATCH("A &amp; G ID", 'E4 TB Allocation Details'!$A$18:$L$18, 0),FALSE), 'E2 Allocators'!$B$15:$W$358, MATCH('O5 Details by Class &amp; Accounts'!BT$18, 'E2 Allocators'!$B$15:$W$15, 0),FALSE)*$E31)</f>
        <v>0</v>
      </c>
      <c r="BU31" s="2186">
        <f>IF(ISERROR(VLOOKUP(VLOOKUP($A31, 'E4 TB Allocation Details'!$A$18:$L$214, MATCH("A &amp; G ID", 'E4 TB Allocation Details'!$A$18:$L$18, 0),FALSE), 'E2 Allocators'!$B$15:$W$358, MATCH('O5 Details by Class &amp; Accounts'!BU$18, 'E2 Allocators'!$B$15:$W$15, 0),FALSE)*$E31), 0, VLOOKUP(VLOOKUP($A31, 'E4 TB Allocation Details'!$A$18:$L$214, MATCH("A &amp; G ID", 'E4 TB Allocation Details'!$A$18:$L$18, 0),FALSE), 'E2 Allocators'!$B$15:$W$358, MATCH('O5 Details by Class &amp; Accounts'!BU$18, 'E2 Allocators'!$B$15:$W$15, 0),FALSE)*$E31)</f>
        <v>0</v>
      </c>
      <c r="BV31" s="2186">
        <f>IF(ISERROR(VLOOKUP(VLOOKUP($A31, 'E4 TB Allocation Details'!$A$18:$L$214, MATCH("A &amp; G ID", 'E4 TB Allocation Details'!$A$18:$L$18, 0),FALSE), 'E2 Allocators'!$B$15:$W$358, MATCH('O5 Details by Class &amp; Accounts'!BV$18, 'E2 Allocators'!$B$15:$W$15, 0),FALSE)*$E31), 0, VLOOKUP(VLOOKUP($A31, 'E4 TB Allocation Details'!$A$18:$L$214, MATCH("A &amp; G ID", 'E4 TB Allocation Details'!$A$18:$L$18, 0),FALSE), 'E2 Allocators'!$B$15:$W$358, MATCH('O5 Details by Class &amp; Accounts'!BV$18, 'E2 Allocators'!$B$15:$W$15, 0),FALSE)*$E31)</f>
        <v>0</v>
      </c>
      <c r="BW31" s="2186">
        <f>IF(ISERROR(VLOOKUP(VLOOKUP($A31, 'E4 TB Allocation Details'!$A$18:$L$214, MATCH("A &amp; G ID", 'E4 TB Allocation Details'!$A$18:$L$18, 0),FALSE), 'E2 Allocators'!$B$15:$W$358, MATCH('O5 Details by Class &amp; Accounts'!BW$18, 'E2 Allocators'!$B$15:$W$15, 0),FALSE)*$E31), 0, VLOOKUP(VLOOKUP($A31, 'E4 TB Allocation Details'!$A$18:$L$214, MATCH("A &amp; G ID", 'E4 TB Allocation Details'!$A$18:$L$18, 0),FALSE), 'E2 Allocators'!$B$15:$W$358, MATCH('O5 Details by Class &amp; Accounts'!BW$18, 'E2 Allocators'!$B$15:$W$15, 0),FALSE)*$E31)</f>
        <v>0</v>
      </c>
      <c r="BX31" s="2186">
        <f>IF(ISERROR(VLOOKUP(VLOOKUP($A31, 'E4 TB Allocation Details'!$A$18:$L$214, MATCH("A &amp; G ID", 'E4 TB Allocation Details'!$A$18:$L$18, 0),FALSE), 'E2 Allocators'!$B$15:$W$358, MATCH('O5 Details by Class &amp; Accounts'!BX$18, 'E2 Allocators'!$B$15:$W$15, 0),FALSE)*$E31), 0, VLOOKUP(VLOOKUP($A31, 'E4 TB Allocation Details'!$A$18:$L$214, MATCH("A &amp; G ID", 'E4 TB Allocation Details'!$A$18:$L$18, 0),FALSE), 'E2 Allocators'!$B$15:$W$358, MATCH('O5 Details by Class &amp; Accounts'!BX$18, 'E2 Allocators'!$B$15:$W$15, 0),FALSE)*$E31)</f>
        <v>0</v>
      </c>
      <c r="BY31" s="2186">
        <f>IF(ISERROR(VLOOKUP(VLOOKUP($A31, 'E4 TB Allocation Details'!$A$18:$L$214, MATCH("A &amp; G ID", 'E4 TB Allocation Details'!$A$18:$L$18, 0),FALSE), 'E2 Allocators'!$B$15:$W$358, MATCH('O5 Details by Class &amp; Accounts'!BY$18, 'E2 Allocators'!$B$15:$W$15, 0),FALSE)*$E31), 0, VLOOKUP(VLOOKUP($A31, 'E4 TB Allocation Details'!$A$18:$L$214, MATCH("A &amp; G ID", 'E4 TB Allocation Details'!$A$18:$L$18, 0),FALSE), 'E2 Allocators'!$B$15:$W$358, MATCH('O5 Details by Class &amp; Accounts'!BY$18, 'E2 Allocators'!$B$15:$W$15, 0),FALSE)*$E31)</f>
        <v>0</v>
      </c>
      <c r="BZ31" s="2186">
        <f>IF(ISERROR(VLOOKUP(VLOOKUP($A31, 'E4 TB Allocation Details'!$A$18:$L$214, MATCH("A &amp; G ID", 'E4 TB Allocation Details'!$A$18:$L$18, 0),FALSE), 'E2 Allocators'!$B$15:$W$358, MATCH('O5 Details by Class &amp; Accounts'!BZ$18, 'E2 Allocators'!$B$15:$W$15, 0),FALSE)*$E31), 0, VLOOKUP(VLOOKUP($A31, 'E4 TB Allocation Details'!$A$18:$L$214, MATCH("A &amp; G ID", 'E4 TB Allocation Details'!$A$18:$L$18, 0),FALSE), 'E2 Allocators'!$B$15:$W$358, MATCH('O5 Details by Class &amp; Accounts'!BZ$18, 'E2 Allocators'!$B$15:$W$15, 0),FALSE)*$E31)</f>
        <v>0</v>
      </c>
      <c r="CA31" s="2186">
        <f>IF(ISERROR(VLOOKUP(VLOOKUP($A31, 'E4 TB Allocation Details'!$A$18:$L$214, MATCH("A &amp; G ID", 'E4 TB Allocation Details'!$A$18:$L$18, 0),FALSE), 'E2 Allocators'!$B$15:$W$358, MATCH('O5 Details by Class &amp; Accounts'!CA$18, 'E2 Allocators'!$B$15:$W$15, 0),FALSE)*$E31), 0, VLOOKUP(VLOOKUP($A31, 'E4 TB Allocation Details'!$A$18:$L$214, MATCH("A &amp; G ID", 'E4 TB Allocation Details'!$A$18:$L$18, 0),FALSE), 'E2 Allocators'!$B$15:$W$358, MATCH('O5 Details by Class &amp; Accounts'!CA$18, 'E2 Allocators'!$B$15:$W$15, 0),FALSE)*$E31)</f>
        <v>0</v>
      </c>
      <c r="CB31" s="2186">
        <f>IF(ISERROR(VLOOKUP(VLOOKUP($A31, 'E4 TB Allocation Details'!$A$18:$L$214, MATCH("A &amp; G ID", 'E4 TB Allocation Details'!$A$18:$L$18, 0),FALSE), 'E2 Allocators'!$B$15:$W$358, MATCH('O5 Details by Class &amp; Accounts'!CB$18, 'E2 Allocators'!$B$15:$W$15, 0),FALSE)*$E31), 0, VLOOKUP(VLOOKUP($A31, 'E4 TB Allocation Details'!$A$18:$L$214, MATCH("A &amp; G ID", 'E4 TB Allocation Details'!$A$18:$L$18, 0),FALSE), 'E2 Allocators'!$B$15:$W$358, MATCH('O5 Details by Class &amp; Accounts'!CB$18, 'E2 Allocators'!$B$15:$W$15, 0),FALSE)*$E31)</f>
        <v>0</v>
      </c>
      <c r="CC31" s="2186">
        <f>IF(ISERROR(VLOOKUP(VLOOKUP($A31, 'E4 TB Allocation Details'!$A$18:$L$214, MATCH("A &amp; G ID", 'E4 TB Allocation Details'!$A$18:$L$18, 0),FALSE), 'E2 Allocators'!$B$15:$W$358, MATCH('O5 Details by Class &amp; Accounts'!CC$18, 'E2 Allocators'!$B$15:$W$15, 0),FALSE)*$E31), 0, VLOOKUP(VLOOKUP($A31, 'E4 TB Allocation Details'!$A$18:$L$214, MATCH("A &amp; G ID", 'E4 TB Allocation Details'!$A$18:$L$18, 0),FALSE), 'E2 Allocators'!$B$15:$W$358, MATCH('O5 Details by Class &amp; Accounts'!CC$18, 'E2 Allocators'!$B$15:$W$15, 0),FALSE)*$E31)</f>
        <v>0</v>
      </c>
      <c r="CD31" s="2186">
        <f>IF(ISERROR(VLOOKUP(VLOOKUP($A31, 'E4 TB Allocation Details'!$A$18:$L$214, MATCH("A &amp; G ID", 'E4 TB Allocation Details'!$A$18:$L$18, 0),FALSE), 'E2 Allocators'!$B$15:$W$358, MATCH('O5 Details by Class &amp; Accounts'!CD$18, 'E2 Allocators'!$B$15:$W$15, 0),FALSE)*$E31), 0, VLOOKUP(VLOOKUP($A31, 'E4 TB Allocation Details'!$A$18:$L$214, MATCH("A &amp; G ID", 'E4 TB Allocation Details'!$A$18:$L$18, 0),FALSE), 'E2 Allocators'!$B$15:$W$358, MATCH('O5 Details by Class &amp; Accounts'!CD$18, 'E2 Allocators'!$B$15:$W$15, 0),FALSE)*$E31)</f>
        <v>0</v>
      </c>
      <c r="CE31" s="2186">
        <f>IF(ISERROR(VLOOKUP(VLOOKUP($A31, 'E4 TB Allocation Details'!$A$18:$L$214, MATCH("A &amp; G ID", 'E4 TB Allocation Details'!$A$18:$L$18, 0),FALSE), 'E2 Allocators'!$B$15:$W$358, MATCH('O5 Details by Class &amp; Accounts'!CE$18, 'E2 Allocators'!$B$15:$W$15, 0),FALSE)*$E31), 0, VLOOKUP(VLOOKUP($A31, 'E4 TB Allocation Details'!$A$18:$L$214, MATCH("A &amp; G ID", 'E4 TB Allocation Details'!$A$18:$L$18, 0),FALSE), 'E2 Allocators'!$B$15:$W$358, MATCH('O5 Details by Class &amp; Accounts'!CE$18, 'E2 Allocators'!$B$15:$W$15, 0),FALSE)*$E31)</f>
        <v>0</v>
      </c>
      <c r="CF31" s="2186">
        <f>IF(ISERROR(VLOOKUP(VLOOKUP($A31, 'E4 TB Allocation Details'!$A$18:$L$214, MATCH("A &amp; G ID", 'E4 TB Allocation Details'!$A$18:$L$18, 0),FALSE), 'E2 Allocators'!$B$15:$W$358, MATCH('O5 Details by Class &amp; Accounts'!CF$18, 'E2 Allocators'!$B$15:$W$15, 0),FALSE)*$E31), 0, VLOOKUP(VLOOKUP($A31, 'E4 TB Allocation Details'!$A$18:$L$214, MATCH("A &amp; G ID", 'E4 TB Allocation Details'!$A$18:$L$18, 0),FALSE), 'E2 Allocators'!$B$15:$W$358, MATCH('O5 Details by Class &amp; Accounts'!CF$18, 'E2 Allocators'!$B$15:$W$15, 0),FALSE)*$E31)</f>
        <v>0</v>
      </c>
      <c r="CG31" s="2186">
        <f>IF(ISERROR(VLOOKUP(VLOOKUP($A31, 'E4 TB Allocation Details'!$A$18:$L$214, MATCH("A &amp; G ID", 'E4 TB Allocation Details'!$A$18:$L$18, 0),FALSE), 'E2 Allocators'!$B$15:$W$358, MATCH('O5 Details by Class &amp; Accounts'!CG$18, 'E2 Allocators'!$B$15:$W$15, 0),FALSE)*$E31), 0, VLOOKUP(VLOOKUP($A31, 'E4 TB Allocation Details'!$A$18:$L$214, MATCH("A &amp; G ID", 'E4 TB Allocation Details'!$A$18:$L$18, 0),FALSE), 'E2 Allocators'!$B$15:$W$358, MATCH('O5 Details by Class &amp; Accounts'!CG$18, 'E2 Allocators'!$B$15:$W$15, 0),FALSE)*$E31)</f>
        <v>0</v>
      </c>
      <c r="CH31" s="2186">
        <f>IF(ISERROR(VLOOKUP(VLOOKUP($A31, 'E4 TB Allocation Details'!$A$18:$L$214, MATCH("A &amp; G ID", 'E4 TB Allocation Details'!$A$18:$L$18, 0),FALSE), 'E2 Allocators'!$B$15:$W$358, MATCH('O5 Details by Class &amp; Accounts'!CH$18, 'E2 Allocators'!$B$15:$W$15, 0),FALSE)*$E31), 0, VLOOKUP(VLOOKUP($A31, 'E4 TB Allocation Details'!$A$18:$L$214, MATCH("A &amp; G ID", 'E4 TB Allocation Details'!$A$18:$L$18, 0),FALSE), 'E2 Allocators'!$B$15:$W$358, MATCH('O5 Details by Class &amp; Accounts'!CH$18, 'E2 Allocators'!$B$15:$W$15, 0),FALSE)*$E31)</f>
        <v>0</v>
      </c>
      <c r="CI31" s="2186">
        <f>IF(ISERROR(VLOOKUP(VLOOKUP($A31, 'E4 TB Allocation Details'!$A$18:$L$214, MATCH("A &amp; G ID", 'E4 TB Allocation Details'!$A$18:$L$18, 0),FALSE), 'E2 Allocators'!$B$15:$W$358, MATCH('O5 Details by Class &amp; Accounts'!CI$18, 'E2 Allocators'!$B$15:$W$15, 0),FALSE)*$E31), 0, VLOOKUP(VLOOKUP($A31, 'E4 TB Allocation Details'!$A$18:$L$214, MATCH("A &amp; G ID", 'E4 TB Allocation Details'!$A$18:$L$18, 0),FALSE), 'E2 Allocators'!$B$15:$W$358, MATCH('O5 Details by Class &amp; Accounts'!CI$18, 'E2 Allocators'!$B$15:$W$15, 0),FALSE)*$E31)</f>
        <v>0</v>
      </c>
      <c r="CJ31" s="2186">
        <f>IF(ISERROR(VLOOKUP(VLOOKUP($A31, 'E4 TB Allocation Details'!$A$18:$L$214, MATCH("A &amp; G ID", 'E4 TB Allocation Details'!$A$18:$L$18, 0),FALSE), 'E2 Allocators'!$B$15:$W$358, MATCH('O5 Details by Class &amp; Accounts'!CJ$18, 'E2 Allocators'!$B$15:$W$15, 0),FALSE)*$E31), 0, VLOOKUP(VLOOKUP($A31, 'E4 TB Allocation Details'!$A$18:$L$214, MATCH("A &amp; G ID", 'E4 TB Allocation Details'!$A$18:$L$18, 0),FALSE), 'E2 Allocators'!$B$15:$W$358, MATCH('O5 Details by Class &amp; Accounts'!CJ$18, 'E2 Allocators'!$B$15:$W$15, 0),FALSE)*$E31)</f>
        <v>0</v>
      </c>
      <c r="CK31" s="2186">
        <f>IF(ISERROR(VLOOKUP(VLOOKUP($A31, 'E4 TB Allocation Details'!$A$18:$L$214, MATCH("A &amp; G ID", 'E4 TB Allocation Details'!$A$18:$L$18, 0),FALSE), 'E2 Allocators'!$B$15:$W$358, MATCH('O5 Details by Class &amp; Accounts'!CK$18, 'E2 Allocators'!$B$15:$W$15, 0),FALSE)*$E31), 0, VLOOKUP(VLOOKUP($A31, 'E4 TB Allocation Details'!$A$18:$L$214, MATCH("A &amp; G ID", 'E4 TB Allocation Details'!$A$18:$L$18, 0),FALSE), 'E2 Allocators'!$B$15:$W$358, MATCH('O5 Details by Class &amp; Accounts'!CK$18, 'E2 Allocators'!$B$15:$W$15, 0),FALSE)*$E31)</f>
        <v>0</v>
      </c>
      <c r="CL31" s="2186">
        <f>IF(ISERROR(VLOOKUP(VLOOKUP($A31, 'E4 TB Allocation Details'!$A$18:$L$214, MATCH("A &amp; G ID", 'E4 TB Allocation Details'!$A$18:$L$18, 0),FALSE), 'E2 Allocators'!$B$15:$W$358, MATCH('O5 Details by Class &amp; Accounts'!CL$18, 'E2 Allocators'!$B$15:$W$15, 0),FALSE)*$E31), 0, VLOOKUP(VLOOKUP($A31, 'E4 TB Allocation Details'!$A$18:$L$214, MATCH("A &amp; G ID", 'E4 TB Allocation Details'!$A$18:$L$18, 0),FALSE), 'E2 Allocators'!$B$15:$W$358, MATCH('O5 Details by Class &amp; Accounts'!CL$18, 'E2 Allocators'!$B$15:$W$15, 0),FALSE)*$E31)</f>
        <v>0</v>
      </c>
      <c r="CM31" s="2186">
        <f>IF(ISERROR(VLOOKUP(VLOOKUP($A31, 'E4 TB Allocation Details'!$A$18:$L$214, MATCH("A &amp; G ID", 'E4 TB Allocation Details'!$A$18:$L$18, 0),FALSE), 'E2 Allocators'!$B$15:$W$358, MATCH('O5 Details by Class &amp; Accounts'!CM$18, 'E2 Allocators'!$B$15:$W$15, 0),FALSE)*$E31), 0, VLOOKUP(VLOOKUP($A31, 'E4 TB Allocation Details'!$A$18:$L$214, MATCH("A &amp; G ID", 'E4 TB Allocation Details'!$A$18:$L$18, 0),FALSE), 'E2 Allocators'!$B$15:$W$358, MATCH('O5 Details by Class &amp; Accounts'!CM$18, 'E2 Allocators'!$B$15:$W$15, 0),FALSE)*$E31)</f>
        <v>0</v>
      </c>
      <c r="CN31" s="2186">
        <f t="shared" si="5"/>
        <v>0</v>
      </c>
      <c r="CO31" s="2187">
        <f t="shared" si="4"/>
        <v>0</v>
      </c>
      <c r="CQ31" s="1625" t="s">
        <v>697</v>
      </c>
    </row>
    <row r="32" spans="1:95" s="54" customFormat="1" ht="12.75" x14ac:dyDescent="0.2">
      <c r="A32" s="989" t="s">
        <v>822</v>
      </c>
      <c r="B32" s="990" t="s">
        <v>364</v>
      </c>
      <c r="C32" s="2184">
        <f>IF(ISERROR(VLOOKUP($A32,'I3 TB Data'!$A$19:$H$483,MATCH('O5 Details by Class &amp; Accounts'!$C$18, 'I3 TB Data'!$A$19:$H$19,0),0)), 0, VLOOKUP($A32,'I3 TB Data'!$A$19:$H$483,MATCH('O5 Details by Class &amp; Accounts'!$C$18,'I3 TB Data'!$A$19:$H$19,0),0))</f>
        <v>0</v>
      </c>
      <c r="D32" s="2185">
        <f>'I4 BO ASSETS'!E29</f>
        <v>0</v>
      </c>
      <c r="E32" s="2184">
        <f t="shared" si="6"/>
        <v>0</v>
      </c>
      <c r="F32" s="2186">
        <f>IF(ISERROR(VLOOKUP($A32, 'E1 Categorization'!A33:E124, MATCH("Customer Component", 'E1 Categorization'!$A$33:$E$33,0), 0)), 0, IF(VLOOKUP($A32, 'E1 Categorization'!A33:E124, MATCH("Customer Component", 'E1 Categorization'!$A$33:$E$33,0), 0)=0, 'O5 Details by Class &amp; Accounts'!$E32, IF(AND(VLOOKUP($A32, 'E1 Categorization'!A33:E124, MATCH("Customer Component", 'E1 Categorization'!$A$33:$E$33,0), 0) &gt;0, VLOOKUP($A32, 'E1 Categorization'!A33:E124, MATCH("Customer Component", 'E1 Categorization'!$A$33:$E$33,0), 0)&lt;1), 'O5 Details by Class &amp; Accounts'!$E32*(1-VLOOKUP($A32, 'E1 Categorization'!A33:E124, MATCH("Customer Component", 'E1 Categorization'!$A$33:$E$33,0), 0)), 0)))</f>
        <v>0</v>
      </c>
      <c r="G32" s="2186">
        <f>IF(ISERROR(VLOOKUP($A32, 'E1 Categorization'!A33:E124, MATCH("Customer Component", 'E1 Categorization'!$A$33:$E$33,0), 0)),0, IF(VLOOKUP($A32, 'E1 Categorization'!A33:E124, MATCH("Customer Component", 'E1 Categorization'!$A$33:$E$33,0), 0)=0, 0, IF(AND(VLOOKUP($A32, 'E1 Categorization'!A33:E124, MATCH("Customer Component", 'E1 Categorization'!$A$33:$E$33,0), 0) &gt;0, VLOOKUP($A32, 'E1 Categorization'!A33:E124, MATCH("Customer Component", 'E1 Categorization'!$A$33:$E$33,0), 0)&lt;1), 'O5 Details by Class &amp; Accounts'!$E32*(VLOOKUP($A32, 'E1 Categorization'!A33:E124, MATCH("Customer Component", 'E1 Categorization'!$A$33:$E$33,0), 0)), 'O5 Details by Class &amp; Accounts'!$E32)))</f>
        <v>0</v>
      </c>
      <c r="H32" s="2186">
        <f t="shared" si="0"/>
        <v>0</v>
      </c>
      <c r="I32" s="2186">
        <f>IF(ISERROR(VLOOKUP(VLOOKUP($A32, 'E4 TB Allocation Details'!$A$18:$L$214, MATCH("Demand ID", 'E4 TB Allocation Details'!$A$18:$L$18, 0),FALSE), 'E2 Allocators'!$B$15:$W$358, MATCH('O5 Details by Class &amp; Accounts'!I$18, 'E2 Allocators'!$B$15:$W$15, 0),FALSE)*$F32), 0, VLOOKUP(VLOOKUP($A32, 'E4 TB Allocation Details'!$A$18:$L$214, MATCH("Demand ID", 'E4 TB Allocation Details'!$A$18:$L$18, 0),FALSE), 'E2 Allocators'!$B$15:$W$358, MATCH('O5 Details by Class &amp; Accounts'!I$18, 'E2 Allocators'!$B$15:$W$15, 0),FALSE)*$F32)</f>
        <v>0</v>
      </c>
      <c r="J32" s="2186">
        <f>IF(ISERROR(VLOOKUP(VLOOKUP($A32, 'E4 TB Allocation Details'!$A$18:$L$214, MATCH("Demand ID", 'E4 TB Allocation Details'!$A$18:$L$18, 0),FALSE), 'E2 Allocators'!$B$15:$W$358, MATCH('O5 Details by Class &amp; Accounts'!J$18, 'E2 Allocators'!$B$15:$W$15, 0),FALSE)*$F32), 0, VLOOKUP(VLOOKUP($A32, 'E4 TB Allocation Details'!$A$18:$L$214, MATCH("Demand ID", 'E4 TB Allocation Details'!$A$18:$L$18, 0),FALSE), 'E2 Allocators'!$B$15:$W$358, MATCH('O5 Details by Class &amp; Accounts'!J$18, 'E2 Allocators'!$B$15:$W$15, 0),FALSE)*$F32)</f>
        <v>0</v>
      </c>
      <c r="K32" s="2186">
        <f>IF(ISERROR(VLOOKUP(VLOOKUP($A32, 'E4 TB Allocation Details'!$A$18:$L$214, MATCH("Demand ID", 'E4 TB Allocation Details'!$A$18:$L$18, 0),FALSE), 'E2 Allocators'!$B$15:$W$358, MATCH('O5 Details by Class &amp; Accounts'!K$18, 'E2 Allocators'!$B$15:$W$15, 0),FALSE)*$F32), 0, VLOOKUP(VLOOKUP($A32, 'E4 TB Allocation Details'!$A$18:$L$214, MATCH("Demand ID", 'E4 TB Allocation Details'!$A$18:$L$18, 0),FALSE), 'E2 Allocators'!$B$15:$W$358, MATCH('O5 Details by Class &amp; Accounts'!K$18, 'E2 Allocators'!$B$15:$W$15, 0),FALSE)*$F32)</f>
        <v>0</v>
      </c>
      <c r="L32" s="2186">
        <f>IF(ISERROR(VLOOKUP(VLOOKUP($A32, 'E4 TB Allocation Details'!$A$18:$L$214, MATCH("Demand ID", 'E4 TB Allocation Details'!$A$18:$L$18, 0),FALSE), 'E2 Allocators'!$B$15:$W$358, MATCH('O5 Details by Class &amp; Accounts'!L$18, 'E2 Allocators'!$B$15:$W$15, 0),FALSE)*$F32), 0, VLOOKUP(VLOOKUP($A32, 'E4 TB Allocation Details'!$A$18:$L$214, MATCH("Demand ID", 'E4 TB Allocation Details'!$A$18:$L$18, 0),FALSE), 'E2 Allocators'!$B$15:$W$358, MATCH('O5 Details by Class &amp; Accounts'!L$18, 'E2 Allocators'!$B$15:$W$15, 0),FALSE)*$F32)</f>
        <v>0</v>
      </c>
      <c r="M32" s="2186">
        <f>IF(ISERROR(VLOOKUP(VLOOKUP($A32, 'E4 TB Allocation Details'!$A$18:$L$214, MATCH("Demand ID", 'E4 TB Allocation Details'!$A$18:$L$18, 0),FALSE), 'E2 Allocators'!$B$15:$W$358, MATCH('O5 Details by Class &amp; Accounts'!M$18, 'E2 Allocators'!$B$15:$W$15, 0),FALSE)*$F32), 0, VLOOKUP(VLOOKUP($A32, 'E4 TB Allocation Details'!$A$18:$L$214, MATCH("Demand ID", 'E4 TB Allocation Details'!$A$18:$L$18, 0),FALSE), 'E2 Allocators'!$B$15:$W$358, MATCH('O5 Details by Class &amp; Accounts'!M$18, 'E2 Allocators'!$B$15:$W$15, 0),FALSE)*$F32)</f>
        <v>0</v>
      </c>
      <c r="N32" s="2186">
        <f>IF(ISERROR(VLOOKUP(VLOOKUP($A32, 'E4 TB Allocation Details'!$A$18:$L$214, MATCH("Demand ID", 'E4 TB Allocation Details'!$A$18:$L$18, 0),FALSE), 'E2 Allocators'!$B$15:$W$358, MATCH('O5 Details by Class &amp; Accounts'!N$18, 'E2 Allocators'!$B$15:$W$15, 0),FALSE)*$F32), 0, VLOOKUP(VLOOKUP($A32, 'E4 TB Allocation Details'!$A$18:$L$214, MATCH("Demand ID", 'E4 TB Allocation Details'!$A$18:$L$18, 0),FALSE), 'E2 Allocators'!$B$15:$W$358, MATCH('O5 Details by Class &amp; Accounts'!N$18, 'E2 Allocators'!$B$15:$W$15, 0),FALSE)*$F32)</f>
        <v>0</v>
      </c>
      <c r="O32" s="2186">
        <f>IF(ISERROR(VLOOKUP(VLOOKUP($A32, 'E4 TB Allocation Details'!$A$18:$L$214, MATCH("Demand ID", 'E4 TB Allocation Details'!$A$18:$L$18, 0),FALSE), 'E2 Allocators'!$B$15:$W$358, MATCH('O5 Details by Class &amp; Accounts'!O$18, 'E2 Allocators'!$B$15:$W$15, 0),FALSE)*$F32), 0, VLOOKUP(VLOOKUP($A32, 'E4 TB Allocation Details'!$A$18:$L$214, MATCH("Demand ID", 'E4 TB Allocation Details'!$A$18:$L$18, 0),FALSE), 'E2 Allocators'!$B$15:$W$358, MATCH('O5 Details by Class &amp; Accounts'!O$18, 'E2 Allocators'!$B$15:$W$15, 0),FALSE)*$F32)</f>
        <v>0</v>
      </c>
      <c r="P32" s="2186">
        <f>IF(ISERROR(VLOOKUP(VLOOKUP($A32, 'E4 TB Allocation Details'!$A$18:$L$214, MATCH("Demand ID", 'E4 TB Allocation Details'!$A$18:$L$18, 0),FALSE), 'E2 Allocators'!$B$15:$W$358, MATCH('O5 Details by Class &amp; Accounts'!P$18, 'E2 Allocators'!$B$15:$W$15, 0),FALSE)*$F32), 0, VLOOKUP(VLOOKUP($A32, 'E4 TB Allocation Details'!$A$18:$L$214, MATCH("Demand ID", 'E4 TB Allocation Details'!$A$18:$L$18, 0),FALSE), 'E2 Allocators'!$B$15:$W$358, MATCH('O5 Details by Class &amp; Accounts'!P$18, 'E2 Allocators'!$B$15:$W$15, 0),FALSE)*$F32)</f>
        <v>0</v>
      </c>
      <c r="Q32" s="2186">
        <f>IF(ISERROR(VLOOKUP(VLOOKUP($A32, 'E4 TB Allocation Details'!$A$18:$L$214, MATCH("Demand ID", 'E4 TB Allocation Details'!$A$18:$L$18, 0),FALSE), 'E2 Allocators'!$B$15:$W$358, MATCH('O5 Details by Class &amp; Accounts'!Q$18, 'E2 Allocators'!$B$15:$W$15, 0),FALSE)*$F32), 0, VLOOKUP(VLOOKUP($A32, 'E4 TB Allocation Details'!$A$18:$L$214, MATCH("Demand ID", 'E4 TB Allocation Details'!$A$18:$L$18, 0),FALSE), 'E2 Allocators'!$B$15:$W$358, MATCH('O5 Details by Class &amp; Accounts'!Q$18, 'E2 Allocators'!$B$15:$W$15, 0),FALSE)*$F32)</f>
        <v>0</v>
      </c>
      <c r="R32" s="2186">
        <f>IF(ISERROR(VLOOKUP(VLOOKUP($A32, 'E4 TB Allocation Details'!$A$18:$L$214, MATCH("Demand ID", 'E4 TB Allocation Details'!$A$18:$L$18, 0),FALSE), 'E2 Allocators'!$B$15:$W$358, MATCH('O5 Details by Class &amp; Accounts'!R$18, 'E2 Allocators'!$B$15:$W$15, 0),FALSE)*$F32), 0, VLOOKUP(VLOOKUP($A32, 'E4 TB Allocation Details'!$A$18:$L$214, MATCH("Demand ID", 'E4 TB Allocation Details'!$A$18:$L$18, 0),FALSE), 'E2 Allocators'!$B$15:$W$358, MATCH('O5 Details by Class &amp; Accounts'!R$18, 'E2 Allocators'!$B$15:$W$15, 0),FALSE)*$F32)</f>
        <v>0</v>
      </c>
      <c r="S32" s="2186">
        <f>IF(ISERROR(VLOOKUP(VLOOKUP($A32, 'E4 TB Allocation Details'!$A$18:$L$214, MATCH("Demand ID", 'E4 TB Allocation Details'!$A$18:$L$18, 0),FALSE), 'E2 Allocators'!$B$15:$W$358, MATCH('O5 Details by Class &amp; Accounts'!S$18, 'E2 Allocators'!$B$15:$W$15, 0),FALSE)*$F32), 0, VLOOKUP(VLOOKUP($A32, 'E4 TB Allocation Details'!$A$18:$L$214, MATCH("Demand ID", 'E4 TB Allocation Details'!$A$18:$L$18, 0),FALSE), 'E2 Allocators'!$B$15:$W$358, MATCH('O5 Details by Class &amp; Accounts'!S$18, 'E2 Allocators'!$B$15:$W$15, 0),FALSE)*$F32)</f>
        <v>0</v>
      </c>
      <c r="T32" s="2186">
        <f>IF(ISERROR(VLOOKUP(VLOOKUP($A32, 'E4 TB Allocation Details'!$A$18:$L$214, MATCH("Demand ID", 'E4 TB Allocation Details'!$A$18:$L$18, 0),FALSE), 'E2 Allocators'!$B$15:$W$358, MATCH('O5 Details by Class &amp; Accounts'!T$18, 'E2 Allocators'!$B$15:$W$15, 0),FALSE)*$F32), 0, VLOOKUP(VLOOKUP($A32, 'E4 TB Allocation Details'!$A$18:$L$214, MATCH("Demand ID", 'E4 TB Allocation Details'!$A$18:$L$18, 0),FALSE), 'E2 Allocators'!$B$15:$W$358, MATCH('O5 Details by Class &amp; Accounts'!T$18, 'E2 Allocators'!$B$15:$W$15, 0),FALSE)*$F32)</f>
        <v>0</v>
      </c>
      <c r="U32" s="2186">
        <f>IF(ISERROR(VLOOKUP(VLOOKUP($A32, 'E4 TB Allocation Details'!$A$18:$L$214, MATCH("Demand ID", 'E4 TB Allocation Details'!$A$18:$L$18, 0),FALSE), 'E2 Allocators'!$B$15:$W$358, MATCH('O5 Details by Class &amp; Accounts'!U$18, 'E2 Allocators'!$B$15:$W$15, 0),FALSE)*$F32), 0, VLOOKUP(VLOOKUP($A32, 'E4 TB Allocation Details'!$A$18:$L$214, MATCH("Demand ID", 'E4 TB Allocation Details'!$A$18:$L$18, 0),FALSE), 'E2 Allocators'!$B$15:$W$358, MATCH('O5 Details by Class &amp; Accounts'!U$18, 'E2 Allocators'!$B$15:$W$15, 0),FALSE)*$F32)</f>
        <v>0</v>
      </c>
      <c r="V32" s="2186">
        <f>IF(ISERROR(VLOOKUP(VLOOKUP($A32, 'E4 TB Allocation Details'!$A$18:$L$214, MATCH("Demand ID", 'E4 TB Allocation Details'!$A$18:$L$18, 0),FALSE), 'E2 Allocators'!$B$15:$W$358, MATCH('O5 Details by Class &amp; Accounts'!V$18, 'E2 Allocators'!$B$15:$W$15, 0),FALSE)*$F32), 0, VLOOKUP(VLOOKUP($A32, 'E4 TB Allocation Details'!$A$18:$L$214, MATCH("Demand ID", 'E4 TB Allocation Details'!$A$18:$L$18, 0),FALSE), 'E2 Allocators'!$B$15:$W$358, MATCH('O5 Details by Class &amp; Accounts'!V$18, 'E2 Allocators'!$B$15:$W$15, 0),FALSE)*$F32)</f>
        <v>0</v>
      </c>
      <c r="W32" s="2186">
        <f>IF(ISERROR(VLOOKUP(VLOOKUP($A32, 'E4 TB Allocation Details'!$A$18:$L$214, MATCH("Demand ID", 'E4 TB Allocation Details'!$A$18:$L$18, 0),FALSE), 'E2 Allocators'!$B$15:$W$358, MATCH('O5 Details by Class &amp; Accounts'!W$18, 'E2 Allocators'!$B$15:$W$15, 0),FALSE)*$F32), 0, VLOOKUP(VLOOKUP($A32, 'E4 TB Allocation Details'!$A$18:$L$214, MATCH("Demand ID", 'E4 TB Allocation Details'!$A$18:$L$18, 0),FALSE), 'E2 Allocators'!$B$15:$W$358, MATCH('O5 Details by Class &amp; Accounts'!W$18, 'E2 Allocators'!$B$15:$W$15, 0),FALSE)*$F32)</f>
        <v>0</v>
      </c>
      <c r="X32" s="2186">
        <f>IF(ISERROR(VLOOKUP(VLOOKUP($A32, 'E4 TB Allocation Details'!$A$18:$L$214, MATCH("Demand ID", 'E4 TB Allocation Details'!$A$18:$L$18, 0),FALSE), 'E2 Allocators'!$B$15:$W$358, MATCH('O5 Details by Class &amp; Accounts'!X$18, 'E2 Allocators'!$B$15:$W$15, 0),FALSE)*$F32), 0, VLOOKUP(VLOOKUP($A32, 'E4 TB Allocation Details'!$A$18:$L$214, MATCH("Demand ID", 'E4 TB Allocation Details'!$A$18:$L$18, 0),FALSE), 'E2 Allocators'!$B$15:$W$358, MATCH('O5 Details by Class &amp; Accounts'!X$18, 'E2 Allocators'!$B$15:$W$15, 0),FALSE)*$F32)</f>
        <v>0</v>
      </c>
      <c r="Y32" s="2186">
        <f>IF(ISERROR(VLOOKUP(VLOOKUP($A32, 'E4 TB Allocation Details'!$A$18:$L$214, MATCH("Demand ID", 'E4 TB Allocation Details'!$A$18:$L$18, 0),FALSE), 'E2 Allocators'!$B$15:$W$358, MATCH('O5 Details by Class &amp; Accounts'!Y$18, 'E2 Allocators'!$B$15:$W$15, 0),FALSE)*$F32), 0, VLOOKUP(VLOOKUP($A32, 'E4 TB Allocation Details'!$A$18:$L$214, MATCH("Demand ID", 'E4 TB Allocation Details'!$A$18:$L$18, 0),FALSE), 'E2 Allocators'!$B$15:$W$358, MATCH('O5 Details by Class &amp; Accounts'!Y$18, 'E2 Allocators'!$B$15:$W$15, 0),FALSE)*$F32)</f>
        <v>0</v>
      </c>
      <c r="Z32" s="2186">
        <f>IF(ISERROR(VLOOKUP(VLOOKUP($A32, 'E4 TB Allocation Details'!$A$18:$L$214, MATCH("Demand ID", 'E4 TB Allocation Details'!$A$18:$L$18, 0),FALSE), 'E2 Allocators'!$B$15:$W$358, MATCH('O5 Details by Class &amp; Accounts'!Z$18, 'E2 Allocators'!$B$15:$W$15, 0),FALSE)*$F32), 0, VLOOKUP(VLOOKUP($A32, 'E4 TB Allocation Details'!$A$18:$L$214, MATCH("Demand ID", 'E4 TB Allocation Details'!$A$18:$L$18, 0),FALSE), 'E2 Allocators'!$B$15:$W$358, MATCH('O5 Details by Class &amp; Accounts'!Z$18, 'E2 Allocators'!$B$15:$W$15, 0),FALSE)*$F32)</f>
        <v>0</v>
      </c>
      <c r="AA32" s="2186">
        <f>IF(ISERROR(VLOOKUP(VLOOKUP($A32, 'E4 TB Allocation Details'!$A$18:$L$214, MATCH("Demand ID", 'E4 TB Allocation Details'!$A$18:$L$18, 0),FALSE), 'E2 Allocators'!$B$15:$W$358, MATCH('O5 Details by Class &amp; Accounts'!AA$18, 'E2 Allocators'!$B$15:$W$15, 0),FALSE)*$F32), 0, VLOOKUP(VLOOKUP($A32, 'E4 TB Allocation Details'!$A$18:$L$214, MATCH("Demand ID", 'E4 TB Allocation Details'!$A$18:$L$18, 0),FALSE), 'E2 Allocators'!$B$15:$W$358, MATCH('O5 Details by Class &amp; Accounts'!AA$18, 'E2 Allocators'!$B$15:$W$15, 0),FALSE)*$F32)</f>
        <v>0</v>
      </c>
      <c r="AB32" s="2186">
        <f>IF(ISERROR(VLOOKUP(VLOOKUP($A32, 'E4 TB Allocation Details'!$A$18:$L$214, MATCH("Demand ID", 'E4 TB Allocation Details'!$A$18:$L$18, 0),FALSE), 'E2 Allocators'!$B$15:$W$358, MATCH('O5 Details by Class &amp; Accounts'!AB$18, 'E2 Allocators'!$B$15:$W$15, 0),FALSE)*$F32), 0, VLOOKUP(VLOOKUP($A32, 'E4 TB Allocation Details'!$A$18:$L$214, MATCH("Demand ID", 'E4 TB Allocation Details'!$A$18:$L$18, 0),FALSE), 'E2 Allocators'!$B$15:$W$358, MATCH('O5 Details by Class &amp; Accounts'!AB$18, 'E2 Allocators'!$B$15:$W$15, 0),FALSE)*$F32)</f>
        <v>0</v>
      </c>
      <c r="AC32" s="2186">
        <f t="shared" si="1"/>
        <v>0</v>
      </c>
      <c r="AD32" s="2186">
        <f>IF(ISERROR(VLOOKUP(VLOOKUP($A32, 'E4 TB Allocation Details'!$A$18:$L$214, MATCH("Customer ID", 'E4 TB Allocation Details'!$A$18:$L$18, 0),FALSE), 'E2 Allocators'!$B$15:$W$358, MATCH('O5 Details by Class &amp; Accounts'!AD$18, 'E2 Allocators'!$B$15:$W$15, 0),FALSE)*$G32), 0, VLOOKUP(VLOOKUP($A32, 'E4 TB Allocation Details'!$A$18:$L$214, MATCH("Customer ID", 'E4 TB Allocation Details'!$A$18:$L$18, 0),FALSE), 'E2 Allocators'!$B$15:$W$358, MATCH('O5 Details by Class &amp; Accounts'!AD$18, 'E2 Allocators'!$B$15:$W$15, 0),FALSE)*$G32)</f>
        <v>0</v>
      </c>
      <c r="AE32" s="2186">
        <f>IF(ISERROR(VLOOKUP(VLOOKUP($A32, 'E4 TB Allocation Details'!$A$18:$L$214, MATCH("Customer ID", 'E4 TB Allocation Details'!$A$18:$L$18, 0),FALSE), 'E2 Allocators'!$B$15:$W$358, MATCH('O5 Details by Class &amp; Accounts'!AE$18, 'E2 Allocators'!$B$15:$W$15, 0),FALSE)*$G32), 0, VLOOKUP(VLOOKUP($A32, 'E4 TB Allocation Details'!$A$18:$L$214, MATCH("Customer ID", 'E4 TB Allocation Details'!$A$18:$L$18, 0),FALSE), 'E2 Allocators'!$B$15:$W$358, MATCH('O5 Details by Class &amp; Accounts'!AE$18, 'E2 Allocators'!$B$15:$W$15, 0),FALSE)*$G32)</f>
        <v>0</v>
      </c>
      <c r="AF32" s="2186">
        <f>IF(ISERROR(VLOOKUP(VLOOKUP($A32, 'E4 TB Allocation Details'!$A$18:$L$214, MATCH("Customer ID", 'E4 TB Allocation Details'!$A$18:$L$18, 0),FALSE), 'E2 Allocators'!$B$15:$W$358, MATCH('O5 Details by Class &amp; Accounts'!AF$18, 'E2 Allocators'!$B$15:$W$15, 0),FALSE)*$G32), 0, VLOOKUP(VLOOKUP($A32, 'E4 TB Allocation Details'!$A$18:$L$214, MATCH("Customer ID", 'E4 TB Allocation Details'!$A$18:$L$18, 0),FALSE), 'E2 Allocators'!$B$15:$W$358, MATCH('O5 Details by Class &amp; Accounts'!AF$18, 'E2 Allocators'!$B$15:$W$15, 0),FALSE)*$G32)</f>
        <v>0</v>
      </c>
      <c r="AG32" s="2186">
        <f>IF(ISERROR(VLOOKUP(VLOOKUP($A32, 'E4 TB Allocation Details'!$A$18:$L$214, MATCH("Customer ID", 'E4 TB Allocation Details'!$A$18:$L$18, 0),FALSE), 'E2 Allocators'!$B$15:$W$358, MATCH('O5 Details by Class &amp; Accounts'!AG$18, 'E2 Allocators'!$B$15:$W$15, 0),FALSE)*$G32), 0, VLOOKUP(VLOOKUP($A32, 'E4 TB Allocation Details'!$A$18:$L$214, MATCH("Customer ID", 'E4 TB Allocation Details'!$A$18:$L$18, 0),FALSE), 'E2 Allocators'!$B$15:$W$358, MATCH('O5 Details by Class &amp; Accounts'!AG$18, 'E2 Allocators'!$B$15:$W$15, 0),FALSE)*$G32)</f>
        <v>0</v>
      </c>
      <c r="AH32" s="2186">
        <f>IF(ISERROR(VLOOKUP(VLOOKUP($A32, 'E4 TB Allocation Details'!$A$18:$L$214, MATCH("Customer ID", 'E4 TB Allocation Details'!$A$18:$L$18, 0),FALSE), 'E2 Allocators'!$B$15:$W$358, MATCH('O5 Details by Class &amp; Accounts'!AH$18, 'E2 Allocators'!$B$15:$W$15, 0),FALSE)*$G32), 0, VLOOKUP(VLOOKUP($A32, 'E4 TB Allocation Details'!$A$18:$L$214, MATCH("Customer ID", 'E4 TB Allocation Details'!$A$18:$L$18, 0),FALSE), 'E2 Allocators'!$B$15:$W$358, MATCH('O5 Details by Class &amp; Accounts'!AH$18, 'E2 Allocators'!$B$15:$W$15, 0),FALSE)*$G32)</f>
        <v>0</v>
      </c>
      <c r="AI32" s="2186">
        <f>IF(ISERROR(VLOOKUP(VLOOKUP($A32, 'E4 TB Allocation Details'!$A$18:$L$214, MATCH("Customer ID", 'E4 TB Allocation Details'!$A$18:$L$18, 0),FALSE), 'E2 Allocators'!$B$15:$W$358, MATCH('O5 Details by Class &amp; Accounts'!AI$18, 'E2 Allocators'!$B$15:$W$15, 0),FALSE)*$G32), 0, VLOOKUP(VLOOKUP($A32, 'E4 TB Allocation Details'!$A$18:$L$214, MATCH("Customer ID", 'E4 TB Allocation Details'!$A$18:$L$18, 0),FALSE), 'E2 Allocators'!$B$15:$W$358, MATCH('O5 Details by Class &amp; Accounts'!AI$18, 'E2 Allocators'!$B$15:$W$15, 0),FALSE)*$G32)</f>
        <v>0</v>
      </c>
      <c r="AJ32" s="2186">
        <f>IF(ISERROR(VLOOKUP(VLOOKUP($A32, 'E4 TB Allocation Details'!$A$18:$L$214, MATCH("Customer ID", 'E4 TB Allocation Details'!$A$18:$L$18, 0),FALSE), 'E2 Allocators'!$B$15:$W$358, MATCH('O5 Details by Class &amp; Accounts'!AJ$18, 'E2 Allocators'!$B$15:$W$15, 0),FALSE)*$G32), 0, VLOOKUP(VLOOKUP($A32, 'E4 TB Allocation Details'!$A$18:$L$214, MATCH("Customer ID", 'E4 TB Allocation Details'!$A$18:$L$18, 0),FALSE), 'E2 Allocators'!$B$15:$W$358, MATCH('O5 Details by Class &amp; Accounts'!AJ$18, 'E2 Allocators'!$B$15:$W$15, 0),FALSE)*$G32)</f>
        <v>0</v>
      </c>
      <c r="AK32" s="2186">
        <f>IF(ISERROR(VLOOKUP(VLOOKUP($A32, 'E4 TB Allocation Details'!$A$18:$L$214, MATCH("Customer ID", 'E4 TB Allocation Details'!$A$18:$L$18, 0),FALSE), 'E2 Allocators'!$B$15:$W$358, MATCH('O5 Details by Class &amp; Accounts'!AK$18, 'E2 Allocators'!$B$15:$W$15, 0),FALSE)*$G32), 0, VLOOKUP(VLOOKUP($A32, 'E4 TB Allocation Details'!$A$18:$L$214, MATCH("Customer ID", 'E4 TB Allocation Details'!$A$18:$L$18, 0),FALSE), 'E2 Allocators'!$B$15:$W$358, MATCH('O5 Details by Class &amp; Accounts'!AK$18, 'E2 Allocators'!$B$15:$W$15, 0),FALSE)*$G32)</f>
        <v>0</v>
      </c>
      <c r="AL32" s="2186">
        <f>IF(ISERROR(VLOOKUP(VLOOKUP($A32, 'E4 TB Allocation Details'!$A$18:$L$214, MATCH("Customer ID", 'E4 TB Allocation Details'!$A$18:$L$18, 0),FALSE), 'E2 Allocators'!$B$15:$W$358, MATCH('O5 Details by Class &amp; Accounts'!AL$18, 'E2 Allocators'!$B$15:$W$15, 0),FALSE)*$G32), 0, VLOOKUP(VLOOKUP($A32, 'E4 TB Allocation Details'!$A$18:$L$214, MATCH("Customer ID", 'E4 TB Allocation Details'!$A$18:$L$18, 0),FALSE), 'E2 Allocators'!$B$15:$W$358, MATCH('O5 Details by Class &amp; Accounts'!AL$18, 'E2 Allocators'!$B$15:$W$15, 0),FALSE)*$G32)</f>
        <v>0</v>
      </c>
      <c r="AM32" s="2186">
        <f>IF(ISERROR(VLOOKUP(VLOOKUP($A32, 'E4 TB Allocation Details'!$A$18:$L$214, MATCH("Customer ID", 'E4 TB Allocation Details'!$A$18:$L$18, 0),FALSE), 'E2 Allocators'!$B$15:$W$358, MATCH('O5 Details by Class &amp; Accounts'!AM$18, 'E2 Allocators'!$B$15:$W$15, 0),FALSE)*$G32), 0, VLOOKUP(VLOOKUP($A32, 'E4 TB Allocation Details'!$A$18:$L$214, MATCH("Customer ID", 'E4 TB Allocation Details'!$A$18:$L$18, 0),FALSE), 'E2 Allocators'!$B$15:$W$358, MATCH('O5 Details by Class &amp; Accounts'!AM$18, 'E2 Allocators'!$B$15:$W$15, 0),FALSE)*$G32)</f>
        <v>0</v>
      </c>
      <c r="AN32" s="2186">
        <f>IF(ISERROR(VLOOKUP(VLOOKUP($A32, 'E4 TB Allocation Details'!$A$18:$L$214, MATCH("Customer ID", 'E4 TB Allocation Details'!$A$18:$L$18, 0),FALSE), 'E2 Allocators'!$B$15:$W$358, MATCH('O5 Details by Class &amp; Accounts'!AN$18, 'E2 Allocators'!$B$15:$W$15, 0),FALSE)*$G32), 0, VLOOKUP(VLOOKUP($A32, 'E4 TB Allocation Details'!$A$18:$L$214, MATCH("Customer ID", 'E4 TB Allocation Details'!$A$18:$L$18, 0),FALSE), 'E2 Allocators'!$B$15:$W$358, MATCH('O5 Details by Class &amp; Accounts'!AN$18, 'E2 Allocators'!$B$15:$W$15, 0),FALSE)*$G32)</f>
        <v>0</v>
      </c>
      <c r="AO32" s="2186">
        <f>IF(ISERROR(VLOOKUP(VLOOKUP($A32, 'E4 TB Allocation Details'!$A$18:$L$214, MATCH("Customer ID", 'E4 TB Allocation Details'!$A$18:$L$18, 0),FALSE), 'E2 Allocators'!$B$15:$W$358, MATCH('O5 Details by Class &amp; Accounts'!AO$18, 'E2 Allocators'!$B$15:$W$15, 0),FALSE)*$G32), 0, VLOOKUP(VLOOKUP($A32, 'E4 TB Allocation Details'!$A$18:$L$214, MATCH("Customer ID", 'E4 TB Allocation Details'!$A$18:$L$18, 0),FALSE), 'E2 Allocators'!$B$15:$W$358, MATCH('O5 Details by Class &amp; Accounts'!AO$18, 'E2 Allocators'!$B$15:$W$15, 0),FALSE)*$G32)</f>
        <v>0</v>
      </c>
      <c r="AP32" s="2186">
        <f>IF(ISERROR(VLOOKUP(VLOOKUP($A32, 'E4 TB Allocation Details'!$A$18:$L$214, MATCH("Customer ID", 'E4 TB Allocation Details'!$A$18:$L$18, 0),FALSE), 'E2 Allocators'!$B$15:$W$358, MATCH('O5 Details by Class &amp; Accounts'!AP$18, 'E2 Allocators'!$B$15:$W$15, 0),FALSE)*$G32), 0, VLOOKUP(VLOOKUP($A32, 'E4 TB Allocation Details'!$A$18:$L$214, MATCH("Customer ID", 'E4 TB Allocation Details'!$A$18:$L$18, 0),FALSE), 'E2 Allocators'!$B$15:$W$358, MATCH('O5 Details by Class &amp; Accounts'!AP$18, 'E2 Allocators'!$B$15:$W$15, 0),FALSE)*$G32)</f>
        <v>0</v>
      </c>
      <c r="AQ32" s="2186">
        <f>IF(ISERROR(VLOOKUP(VLOOKUP($A32, 'E4 TB Allocation Details'!$A$18:$L$214, MATCH("Customer ID", 'E4 TB Allocation Details'!$A$18:$L$18, 0),FALSE), 'E2 Allocators'!$B$15:$W$358, MATCH('O5 Details by Class &amp; Accounts'!AQ$18, 'E2 Allocators'!$B$15:$W$15, 0),FALSE)*$G32), 0, VLOOKUP(VLOOKUP($A32, 'E4 TB Allocation Details'!$A$18:$L$214, MATCH("Customer ID", 'E4 TB Allocation Details'!$A$18:$L$18, 0),FALSE), 'E2 Allocators'!$B$15:$W$358, MATCH('O5 Details by Class &amp; Accounts'!AQ$18, 'E2 Allocators'!$B$15:$W$15, 0),FALSE)*$G32)</f>
        <v>0</v>
      </c>
      <c r="AR32" s="2186">
        <f>IF(ISERROR(VLOOKUP(VLOOKUP($A32, 'E4 TB Allocation Details'!$A$18:$L$214, MATCH("Customer ID", 'E4 TB Allocation Details'!$A$18:$L$18, 0),FALSE), 'E2 Allocators'!$B$15:$W$358, MATCH('O5 Details by Class &amp; Accounts'!AR$18, 'E2 Allocators'!$B$15:$W$15, 0),FALSE)*$G32), 0, VLOOKUP(VLOOKUP($A32, 'E4 TB Allocation Details'!$A$18:$L$214, MATCH("Customer ID", 'E4 TB Allocation Details'!$A$18:$L$18, 0),FALSE), 'E2 Allocators'!$B$15:$W$358, MATCH('O5 Details by Class &amp; Accounts'!AR$18, 'E2 Allocators'!$B$15:$W$15, 0),FALSE)*$G32)</f>
        <v>0</v>
      </c>
      <c r="AS32" s="2186">
        <f>IF(ISERROR(VLOOKUP(VLOOKUP($A32, 'E4 TB Allocation Details'!$A$18:$L$214, MATCH("Customer ID", 'E4 TB Allocation Details'!$A$18:$L$18, 0),FALSE), 'E2 Allocators'!$B$15:$W$358, MATCH('O5 Details by Class &amp; Accounts'!AS$18, 'E2 Allocators'!$B$15:$W$15, 0),FALSE)*$G32), 0, VLOOKUP(VLOOKUP($A32, 'E4 TB Allocation Details'!$A$18:$L$214, MATCH("Customer ID", 'E4 TB Allocation Details'!$A$18:$L$18, 0),FALSE), 'E2 Allocators'!$B$15:$W$358, MATCH('O5 Details by Class &amp; Accounts'!AS$18, 'E2 Allocators'!$B$15:$W$15, 0),FALSE)*$G32)</f>
        <v>0</v>
      </c>
      <c r="AT32" s="2186">
        <f>IF(ISERROR(VLOOKUP(VLOOKUP($A32, 'E4 TB Allocation Details'!$A$18:$L$214, MATCH("Customer ID", 'E4 TB Allocation Details'!$A$18:$L$18, 0),FALSE), 'E2 Allocators'!$B$15:$W$358, MATCH('O5 Details by Class &amp; Accounts'!AT$18, 'E2 Allocators'!$B$15:$W$15, 0),FALSE)*$G32), 0, VLOOKUP(VLOOKUP($A32, 'E4 TB Allocation Details'!$A$18:$L$214, MATCH("Customer ID", 'E4 TB Allocation Details'!$A$18:$L$18, 0),FALSE), 'E2 Allocators'!$B$15:$W$358, MATCH('O5 Details by Class &amp; Accounts'!AT$18, 'E2 Allocators'!$B$15:$W$15, 0),FALSE)*$G32)</f>
        <v>0</v>
      </c>
      <c r="AU32" s="2186">
        <f>IF(ISERROR(VLOOKUP(VLOOKUP($A32, 'E4 TB Allocation Details'!$A$18:$L$214, MATCH("Customer ID", 'E4 TB Allocation Details'!$A$18:$L$18, 0),FALSE), 'E2 Allocators'!$B$15:$W$358, MATCH('O5 Details by Class &amp; Accounts'!AU$18, 'E2 Allocators'!$B$15:$W$15, 0),FALSE)*$G32), 0, VLOOKUP(VLOOKUP($A32, 'E4 TB Allocation Details'!$A$18:$L$214, MATCH("Customer ID", 'E4 TB Allocation Details'!$A$18:$L$18, 0),FALSE), 'E2 Allocators'!$B$15:$W$358, MATCH('O5 Details by Class &amp; Accounts'!AU$18, 'E2 Allocators'!$B$15:$W$15, 0),FALSE)*$G32)</f>
        <v>0</v>
      </c>
      <c r="AV32" s="2186">
        <f>IF(ISERROR(VLOOKUP(VLOOKUP($A32, 'E4 TB Allocation Details'!$A$18:$L$214, MATCH("Customer ID", 'E4 TB Allocation Details'!$A$18:$L$18, 0),FALSE), 'E2 Allocators'!$B$15:$W$358, MATCH('O5 Details by Class &amp; Accounts'!AV$18, 'E2 Allocators'!$B$15:$W$15, 0),FALSE)*$G32), 0, VLOOKUP(VLOOKUP($A32, 'E4 TB Allocation Details'!$A$18:$L$214, MATCH("Customer ID", 'E4 TB Allocation Details'!$A$18:$L$18, 0),FALSE), 'E2 Allocators'!$B$15:$W$358, MATCH('O5 Details by Class &amp; Accounts'!AV$18, 'E2 Allocators'!$B$15:$W$15, 0),FALSE)*$G32)</f>
        <v>0</v>
      </c>
      <c r="AW32" s="2186">
        <f>IF(ISERROR(VLOOKUP(VLOOKUP($A32, 'E4 TB Allocation Details'!$A$18:$L$214, MATCH("Customer ID", 'E4 TB Allocation Details'!$A$18:$L$18, 0),FALSE), 'E2 Allocators'!$B$15:$W$358, MATCH('O5 Details by Class &amp; Accounts'!AW$18, 'E2 Allocators'!$B$15:$W$15, 0),FALSE)*$G32), 0, VLOOKUP(VLOOKUP($A32, 'E4 TB Allocation Details'!$A$18:$L$214, MATCH("Customer ID", 'E4 TB Allocation Details'!$A$18:$L$18, 0),FALSE), 'E2 Allocators'!$B$15:$W$358, MATCH('O5 Details by Class &amp; Accounts'!AW$18, 'E2 Allocators'!$B$15:$W$15, 0),FALSE)*$G32)</f>
        <v>0</v>
      </c>
      <c r="AX32" s="2186">
        <f t="shared" si="2"/>
        <v>0</v>
      </c>
      <c r="AY32" s="2186">
        <f>IF(ISERROR(VLOOKUP(VLOOKUP($A32, 'E4 TB Allocation Details'!$A$18:$L$214, MATCH("Misc ID", 'E4 TB Allocation Details'!$A$18:$L$18, 0),FALSE), 'E2 Allocators'!$B$15:$W$358, MATCH('O5 Details by Class &amp; Accounts'!AY$18, 'E2 Allocators'!$B$15:$W$15, 0),FALSE)*$E32), 0, VLOOKUP(VLOOKUP($A32, 'E4 TB Allocation Details'!$A$18:$L$214, MATCH("Misc ID", 'E4 TB Allocation Details'!$A$18:$L$18, 0),FALSE), 'E2 Allocators'!$B$15:$W$358, MATCH('O5 Details by Class &amp; Accounts'!AY$18, 'E2 Allocators'!$B$15:$W$15, 0),FALSE)*$E32)</f>
        <v>0</v>
      </c>
      <c r="AZ32" s="2186">
        <f>IF(ISERROR(VLOOKUP(VLOOKUP($A32, 'E4 TB Allocation Details'!$A$18:$L$214, MATCH("Misc ID", 'E4 TB Allocation Details'!$A$18:$L$18, 0),FALSE), 'E2 Allocators'!$B$15:$W$358, MATCH('O5 Details by Class &amp; Accounts'!AZ$18, 'E2 Allocators'!$B$15:$W$15, 0),FALSE)*$E32), 0, VLOOKUP(VLOOKUP($A32, 'E4 TB Allocation Details'!$A$18:$L$214, MATCH("Misc ID", 'E4 TB Allocation Details'!$A$18:$L$18, 0),FALSE), 'E2 Allocators'!$B$15:$W$358, MATCH('O5 Details by Class &amp; Accounts'!AZ$18, 'E2 Allocators'!$B$15:$W$15, 0),FALSE)*$E32)</f>
        <v>0</v>
      </c>
      <c r="BA32" s="2186">
        <f>IF(ISERROR(VLOOKUP(VLOOKUP($A32, 'E4 TB Allocation Details'!$A$18:$L$214, MATCH("Misc ID", 'E4 TB Allocation Details'!$A$18:$L$18, 0),FALSE), 'E2 Allocators'!$B$15:$W$358, MATCH('O5 Details by Class &amp; Accounts'!BA$18, 'E2 Allocators'!$B$15:$W$15, 0),FALSE)*$E32), 0, VLOOKUP(VLOOKUP($A32, 'E4 TB Allocation Details'!$A$18:$L$214, MATCH("Misc ID", 'E4 TB Allocation Details'!$A$18:$L$18, 0),FALSE), 'E2 Allocators'!$B$15:$W$358, MATCH('O5 Details by Class &amp; Accounts'!BA$18, 'E2 Allocators'!$B$15:$W$15, 0),FALSE)*$E32)</f>
        <v>0</v>
      </c>
      <c r="BB32" s="2186">
        <f>IF(ISERROR(VLOOKUP(VLOOKUP($A32, 'E4 TB Allocation Details'!$A$18:$L$214, MATCH("Misc ID", 'E4 TB Allocation Details'!$A$18:$L$18, 0),FALSE), 'E2 Allocators'!$B$15:$W$358, MATCH('O5 Details by Class &amp; Accounts'!BB$18, 'E2 Allocators'!$B$15:$W$15, 0),FALSE)*$E32), 0, VLOOKUP(VLOOKUP($A32, 'E4 TB Allocation Details'!$A$18:$L$214, MATCH("Misc ID", 'E4 TB Allocation Details'!$A$18:$L$18, 0),FALSE), 'E2 Allocators'!$B$15:$W$358, MATCH('O5 Details by Class &amp; Accounts'!BB$18, 'E2 Allocators'!$B$15:$W$15, 0),FALSE)*$E32)</f>
        <v>0</v>
      </c>
      <c r="BC32" s="2186">
        <f>IF(ISERROR(VLOOKUP(VLOOKUP($A32, 'E4 TB Allocation Details'!$A$18:$L$214, MATCH("Misc ID", 'E4 TB Allocation Details'!$A$18:$L$18, 0),FALSE), 'E2 Allocators'!$B$15:$W$358, MATCH('O5 Details by Class &amp; Accounts'!BC$18, 'E2 Allocators'!$B$15:$W$15, 0),FALSE)*$E32), 0, VLOOKUP(VLOOKUP($A32, 'E4 TB Allocation Details'!$A$18:$L$214, MATCH("Misc ID", 'E4 TB Allocation Details'!$A$18:$L$18, 0),FALSE), 'E2 Allocators'!$B$15:$W$358, MATCH('O5 Details by Class &amp; Accounts'!BC$18, 'E2 Allocators'!$B$15:$W$15, 0),FALSE)*$E32)</f>
        <v>0</v>
      </c>
      <c r="BD32" s="2186">
        <f>IF(ISERROR(VLOOKUP(VLOOKUP($A32, 'E4 TB Allocation Details'!$A$18:$L$214, MATCH("Misc ID", 'E4 TB Allocation Details'!$A$18:$L$18, 0),FALSE), 'E2 Allocators'!$B$15:$W$358, MATCH('O5 Details by Class &amp; Accounts'!BD$18, 'E2 Allocators'!$B$15:$W$15, 0),FALSE)*$E32), 0, VLOOKUP(VLOOKUP($A32, 'E4 TB Allocation Details'!$A$18:$L$214, MATCH("Misc ID", 'E4 TB Allocation Details'!$A$18:$L$18, 0),FALSE), 'E2 Allocators'!$B$15:$W$358, MATCH('O5 Details by Class &amp; Accounts'!BD$18, 'E2 Allocators'!$B$15:$W$15, 0),FALSE)*$E32)</f>
        <v>0</v>
      </c>
      <c r="BE32" s="2186">
        <f>IF(ISERROR(VLOOKUP(VLOOKUP($A32, 'E4 TB Allocation Details'!$A$18:$L$214, MATCH("Misc ID", 'E4 TB Allocation Details'!$A$18:$L$18, 0),FALSE), 'E2 Allocators'!$B$15:$W$358, MATCH('O5 Details by Class &amp; Accounts'!BE$18, 'E2 Allocators'!$B$15:$W$15, 0),FALSE)*$E32), 0, VLOOKUP(VLOOKUP($A32, 'E4 TB Allocation Details'!$A$18:$L$214, MATCH("Misc ID", 'E4 TB Allocation Details'!$A$18:$L$18, 0),FALSE), 'E2 Allocators'!$B$15:$W$358, MATCH('O5 Details by Class &amp; Accounts'!BE$18, 'E2 Allocators'!$B$15:$W$15, 0),FALSE)*$E32)</f>
        <v>0</v>
      </c>
      <c r="BF32" s="2186">
        <f>IF(ISERROR(VLOOKUP(VLOOKUP($A32, 'E4 TB Allocation Details'!$A$18:$L$214, MATCH("Misc ID", 'E4 TB Allocation Details'!$A$18:$L$18, 0),FALSE), 'E2 Allocators'!$B$15:$W$358, MATCH('O5 Details by Class &amp; Accounts'!BF$18, 'E2 Allocators'!$B$15:$W$15, 0),FALSE)*$E32), 0, VLOOKUP(VLOOKUP($A32, 'E4 TB Allocation Details'!$A$18:$L$214, MATCH("Misc ID", 'E4 TB Allocation Details'!$A$18:$L$18, 0),FALSE), 'E2 Allocators'!$B$15:$W$358, MATCH('O5 Details by Class &amp; Accounts'!BF$18, 'E2 Allocators'!$B$15:$W$15, 0),FALSE)*$E32)</f>
        <v>0</v>
      </c>
      <c r="BG32" s="2186">
        <f>IF(ISERROR(VLOOKUP(VLOOKUP($A32, 'E4 TB Allocation Details'!$A$18:$L$214, MATCH("Misc ID", 'E4 TB Allocation Details'!$A$18:$L$18, 0),FALSE), 'E2 Allocators'!$B$15:$W$358, MATCH('O5 Details by Class &amp; Accounts'!BG$18, 'E2 Allocators'!$B$15:$W$15, 0),FALSE)*$E32), 0, VLOOKUP(VLOOKUP($A32, 'E4 TB Allocation Details'!$A$18:$L$214, MATCH("Misc ID", 'E4 TB Allocation Details'!$A$18:$L$18, 0),FALSE), 'E2 Allocators'!$B$15:$W$358, MATCH('O5 Details by Class &amp; Accounts'!BG$18, 'E2 Allocators'!$B$15:$W$15, 0),FALSE)*$E32)</f>
        <v>0</v>
      </c>
      <c r="BH32" s="2186">
        <f>IF(ISERROR(VLOOKUP(VLOOKUP($A32, 'E4 TB Allocation Details'!$A$18:$L$214, MATCH("Misc ID", 'E4 TB Allocation Details'!$A$18:$L$18, 0),FALSE), 'E2 Allocators'!$B$15:$W$358, MATCH('O5 Details by Class &amp; Accounts'!BH$18, 'E2 Allocators'!$B$15:$W$15, 0),FALSE)*$E32), 0, VLOOKUP(VLOOKUP($A32, 'E4 TB Allocation Details'!$A$18:$L$214, MATCH("Misc ID", 'E4 TB Allocation Details'!$A$18:$L$18, 0),FALSE), 'E2 Allocators'!$B$15:$W$358, MATCH('O5 Details by Class &amp; Accounts'!BH$18, 'E2 Allocators'!$B$15:$W$15, 0),FALSE)*$E32)</f>
        <v>0</v>
      </c>
      <c r="BI32" s="2186">
        <f>IF(ISERROR(VLOOKUP(VLOOKUP($A32, 'E4 TB Allocation Details'!$A$18:$L$214, MATCH("Misc ID", 'E4 TB Allocation Details'!$A$18:$L$18, 0),FALSE), 'E2 Allocators'!$B$15:$W$358, MATCH('O5 Details by Class &amp; Accounts'!BI$18, 'E2 Allocators'!$B$15:$W$15, 0),FALSE)*$E32), 0, VLOOKUP(VLOOKUP($A32, 'E4 TB Allocation Details'!$A$18:$L$214, MATCH("Misc ID", 'E4 TB Allocation Details'!$A$18:$L$18, 0),FALSE), 'E2 Allocators'!$B$15:$W$358, MATCH('O5 Details by Class &amp; Accounts'!BI$18, 'E2 Allocators'!$B$15:$W$15, 0),FALSE)*$E32)</f>
        <v>0</v>
      </c>
      <c r="BJ32" s="2186">
        <f>IF(ISERROR(VLOOKUP(VLOOKUP($A32, 'E4 TB Allocation Details'!$A$18:$L$214, MATCH("Misc ID", 'E4 TB Allocation Details'!$A$18:$L$18, 0),FALSE), 'E2 Allocators'!$B$15:$W$358, MATCH('O5 Details by Class &amp; Accounts'!BJ$18, 'E2 Allocators'!$B$15:$W$15, 0),FALSE)*$E32), 0, VLOOKUP(VLOOKUP($A32, 'E4 TB Allocation Details'!$A$18:$L$214, MATCH("Misc ID", 'E4 TB Allocation Details'!$A$18:$L$18, 0),FALSE), 'E2 Allocators'!$B$15:$W$358, MATCH('O5 Details by Class &amp; Accounts'!BJ$18, 'E2 Allocators'!$B$15:$W$15, 0),FALSE)*$E32)</f>
        <v>0</v>
      </c>
      <c r="BK32" s="2186">
        <f>IF(ISERROR(VLOOKUP(VLOOKUP($A32, 'E4 TB Allocation Details'!$A$18:$L$214, MATCH("Misc ID", 'E4 TB Allocation Details'!$A$18:$L$18, 0),FALSE), 'E2 Allocators'!$B$15:$W$358, MATCH('O5 Details by Class &amp; Accounts'!BK$18, 'E2 Allocators'!$B$15:$W$15, 0),FALSE)*$E32), 0, VLOOKUP(VLOOKUP($A32, 'E4 TB Allocation Details'!$A$18:$L$214, MATCH("Misc ID", 'E4 TB Allocation Details'!$A$18:$L$18, 0),FALSE), 'E2 Allocators'!$B$15:$W$358, MATCH('O5 Details by Class &amp; Accounts'!BK$18, 'E2 Allocators'!$B$15:$W$15, 0),FALSE)*$E32)</f>
        <v>0</v>
      </c>
      <c r="BL32" s="2186">
        <f>IF(ISERROR(VLOOKUP(VLOOKUP($A32, 'E4 TB Allocation Details'!$A$18:$L$214, MATCH("Misc ID", 'E4 TB Allocation Details'!$A$18:$L$18, 0),FALSE), 'E2 Allocators'!$B$15:$W$358, MATCH('O5 Details by Class &amp; Accounts'!BL$18, 'E2 Allocators'!$B$15:$W$15, 0),FALSE)*$E32), 0, VLOOKUP(VLOOKUP($A32, 'E4 TB Allocation Details'!$A$18:$L$214, MATCH("Misc ID", 'E4 TB Allocation Details'!$A$18:$L$18, 0),FALSE), 'E2 Allocators'!$B$15:$W$358, MATCH('O5 Details by Class &amp; Accounts'!BL$18, 'E2 Allocators'!$B$15:$W$15, 0),FALSE)*$E32)</f>
        <v>0</v>
      </c>
      <c r="BM32" s="2186">
        <f>IF(ISERROR(VLOOKUP(VLOOKUP($A32, 'E4 TB Allocation Details'!$A$18:$L$214, MATCH("Misc ID", 'E4 TB Allocation Details'!$A$18:$L$18, 0),FALSE), 'E2 Allocators'!$B$15:$W$358, MATCH('O5 Details by Class &amp; Accounts'!BM$18, 'E2 Allocators'!$B$15:$W$15, 0),FALSE)*$E32), 0, VLOOKUP(VLOOKUP($A32, 'E4 TB Allocation Details'!$A$18:$L$214, MATCH("Misc ID", 'E4 TB Allocation Details'!$A$18:$L$18, 0),FALSE), 'E2 Allocators'!$B$15:$W$358, MATCH('O5 Details by Class &amp; Accounts'!BM$18, 'E2 Allocators'!$B$15:$W$15, 0),FALSE)*$E32)</f>
        <v>0</v>
      </c>
      <c r="BN32" s="2186">
        <f>IF(ISERROR(VLOOKUP(VLOOKUP($A32, 'E4 TB Allocation Details'!$A$18:$L$214, MATCH("Misc ID", 'E4 TB Allocation Details'!$A$18:$L$18, 0),FALSE), 'E2 Allocators'!$B$15:$W$358, MATCH('O5 Details by Class &amp; Accounts'!BN$18, 'E2 Allocators'!$B$15:$W$15, 0),FALSE)*$E32), 0, VLOOKUP(VLOOKUP($A32, 'E4 TB Allocation Details'!$A$18:$L$214, MATCH("Misc ID", 'E4 TB Allocation Details'!$A$18:$L$18, 0),FALSE), 'E2 Allocators'!$B$15:$W$358, MATCH('O5 Details by Class &amp; Accounts'!BN$18, 'E2 Allocators'!$B$15:$W$15, 0),FALSE)*$E32)</f>
        <v>0</v>
      </c>
      <c r="BO32" s="2186">
        <f>IF(ISERROR(VLOOKUP(VLOOKUP($A32, 'E4 TB Allocation Details'!$A$18:$L$214, MATCH("Misc ID", 'E4 TB Allocation Details'!$A$18:$L$18, 0),FALSE), 'E2 Allocators'!$B$15:$W$358, MATCH('O5 Details by Class &amp; Accounts'!BO$18, 'E2 Allocators'!$B$15:$W$15, 0),FALSE)*$E32), 0, VLOOKUP(VLOOKUP($A32, 'E4 TB Allocation Details'!$A$18:$L$214, MATCH("Misc ID", 'E4 TB Allocation Details'!$A$18:$L$18, 0),FALSE), 'E2 Allocators'!$B$15:$W$358, MATCH('O5 Details by Class &amp; Accounts'!BO$18, 'E2 Allocators'!$B$15:$W$15, 0),FALSE)*$E32)</f>
        <v>0</v>
      </c>
      <c r="BP32" s="2186">
        <f>IF(ISERROR(VLOOKUP(VLOOKUP($A32, 'E4 TB Allocation Details'!$A$18:$L$214, MATCH("Misc ID", 'E4 TB Allocation Details'!$A$18:$L$18, 0),FALSE), 'E2 Allocators'!$B$15:$W$358, MATCH('O5 Details by Class &amp; Accounts'!BP$18, 'E2 Allocators'!$B$15:$W$15, 0),FALSE)*$E32), 0, VLOOKUP(VLOOKUP($A32, 'E4 TB Allocation Details'!$A$18:$L$214, MATCH("Misc ID", 'E4 TB Allocation Details'!$A$18:$L$18, 0),FALSE), 'E2 Allocators'!$B$15:$W$358, MATCH('O5 Details by Class &amp; Accounts'!BP$18, 'E2 Allocators'!$B$15:$W$15, 0),FALSE)*$E32)</f>
        <v>0</v>
      </c>
      <c r="BQ32" s="2186">
        <f>IF(ISERROR(VLOOKUP(VLOOKUP($A32, 'E4 TB Allocation Details'!$A$18:$L$214, MATCH("Misc ID", 'E4 TB Allocation Details'!$A$18:$L$18, 0),FALSE), 'E2 Allocators'!$B$15:$W$358, MATCH('O5 Details by Class &amp; Accounts'!BQ$18, 'E2 Allocators'!$B$15:$W$15, 0),FALSE)*$E32), 0, VLOOKUP(VLOOKUP($A32, 'E4 TB Allocation Details'!$A$18:$L$214, MATCH("Misc ID", 'E4 TB Allocation Details'!$A$18:$L$18, 0),FALSE), 'E2 Allocators'!$B$15:$W$358, MATCH('O5 Details by Class &amp; Accounts'!BQ$18, 'E2 Allocators'!$B$15:$W$15, 0),FALSE)*$E32)</f>
        <v>0</v>
      </c>
      <c r="BR32" s="2186">
        <f>IF(ISERROR(VLOOKUP(VLOOKUP($A32, 'E4 TB Allocation Details'!$A$18:$L$214, MATCH("Misc ID", 'E4 TB Allocation Details'!$A$18:$L$18, 0),FALSE), 'E2 Allocators'!$B$15:$W$358, MATCH('O5 Details by Class &amp; Accounts'!BR$18, 'E2 Allocators'!$B$15:$W$15, 0),FALSE)*$E32), 0, VLOOKUP(VLOOKUP($A32, 'E4 TB Allocation Details'!$A$18:$L$214, MATCH("Misc ID", 'E4 TB Allocation Details'!$A$18:$L$18, 0),FALSE), 'E2 Allocators'!$B$15:$W$358, MATCH('O5 Details by Class &amp; Accounts'!BR$18, 'E2 Allocators'!$B$15:$W$15, 0),FALSE)*$E32)</f>
        <v>0</v>
      </c>
      <c r="BS32" s="2186">
        <f t="shared" si="3"/>
        <v>0</v>
      </c>
      <c r="BT32" s="2186">
        <f>IF(ISERROR(VLOOKUP(VLOOKUP($A32, 'E4 TB Allocation Details'!$A$18:$L$214, MATCH("A &amp; G ID", 'E4 TB Allocation Details'!$A$18:$L$18, 0),FALSE), 'E2 Allocators'!$B$15:$W$358, MATCH('O5 Details by Class &amp; Accounts'!BT$18, 'E2 Allocators'!$B$15:$W$15, 0),FALSE)*$E32), 0, VLOOKUP(VLOOKUP($A32, 'E4 TB Allocation Details'!$A$18:$L$214, MATCH("A &amp; G ID", 'E4 TB Allocation Details'!$A$18:$L$18, 0),FALSE), 'E2 Allocators'!$B$15:$W$358, MATCH('O5 Details by Class &amp; Accounts'!BT$18, 'E2 Allocators'!$B$15:$W$15, 0),FALSE)*$E32)</f>
        <v>0</v>
      </c>
      <c r="BU32" s="2186">
        <f>IF(ISERROR(VLOOKUP(VLOOKUP($A32, 'E4 TB Allocation Details'!$A$18:$L$214, MATCH("A &amp; G ID", 'E4 TB Allocation Details'!$A$18:$L$18, 0),FALSE), 'E2 Allocators'!$B$15:$W$358, MATCH('O5 Details by Class &amp; Accounts'!BU$18, 'E2 Allocators'!$B$15:$W$15, 0),FALSE)*$E32), 0, VLOOKUP(VLOOKUP($A32, 'E4 TB Allocation Details'!$A$18:$L$214, MATCH("A &amp; G ID", 'E4 TB Allocation Details'!$A$18:$L$18, 0),FALSE), 'E2 Allocators'!$B$15:$W$358, MATCH('O5 Details by Class &amp; Accounts'!BU$18, 'E2 Allocators'!$B$15:$W$15, 0),FALSE)*$E32)</f>
        <v>0</v>
      </c>
      <c r="BV32" s="2186">
        <f>IF(ISERROR(VLOOKUP(VLOOKUP($A32, 'E4 TB Allocation Details'!$A$18:$L$214, MATCH("A &amp; G ID", 'E4 TB Allocation Details'!$A$18:$L$18, 0),FALSE), 'E2 Allocators'!$B$15:$W$358, MATCH('O5 Details by Class &amp; Accounts'!BV$18, 'E2 Allocators'!$B$15:$W$15, 0),FALSE)*$E32), 0, VLOOKUP(VLOOKUP($A32, 'E4 TB Allocation Details'!$A$18:$L$214, MATCH("A &amp; G ID", 'E4 TB Allocation Details'!$A$18:$L$18, 0),FALSE), 'E2 Allocators'!$B$15:$W$358, MATCH('O5 Details by Class &amp; Accounts'!BV$18, 'E2 Allocators'!$B$15:$W$15, 0),FALSE)*$E32)</f>
        <v>0</v>
      </c>
      <c r="BW32" s="2186">
        <f>IF(ISERROR(VLOOKUP(VLOOKUP($A32, 'E4 TB Allocation Details'!$A$18:$L$214, MATCH("A &amp; G ID", 'E4 TB Allocation Details'!$A$18:$L$18, 0),FALSE), 'E2 Allocators'!$B$15:$W$358, MATCH('O5 Details by Class &amp; Accounts'!BW$18, 'E2 Allocators'!$B$15:$W$15, 0),FALSE)*$E32), 0, VLOOKUP(VLOOKUP($A32, 'E4 TB Allocation Details'!$A$18:$L$214, MATCH("A &amp; G ID", 'E4 TB Allocation Details'!$A$18:$L$18, 0),FALSE), 'E2 Allocators'!$B$15:$W$358, MATCH('O5 Details by Class &amp; Accounts'!BW$18, 'E2 Allocators'!$B$15:$W$15, 0),FALSE)*$E32)</f>
        <v>0</v>
      </c>
      <c r="BX32" s="2186">
        <f>IF(ISERROR(VLOOKUP(VLOOKUP($A32, 'E4 TB Allocation Details'!$A$18:$L$214, MATCH("A &amp; G ID", 'E4 TB Allocation Details'!$A$18:$L$18, 0),FALSE), 'E2 Allocators'!$B$15:$W$358, MATCH('O5 Details by Class &amp; Accounts'!BX$18, 'E2 Allocators'!$B$15:$W$15, 0),FALSE)*$E32), 0, VLOOKUP(VLOOKUP($A32, 'E4 TB Allocation Details'!$A$18:$L$214, MATCH("A &amp; G ID", 'E4 TB Allocation Details'!$A$18:$L$18, 0),FALSE), 'E2 Allocators'!$B$15:$W$358, MATCH('O5 Details by Class &amp; Accounts'!BX$18, 'E2 Allocators'!$B$15:$W$15, 0),FALSE)*$E32)</f>
        <v>0</v>
      </c>
      <c r="BY32" s="2186">
        <f>IF(ISERROR(VLOOKUP(VLOOKUP($A32, 'E4 TB Allocation Details'!$A$18:$L$214, MATCH("A &amp; G ID", 'E4 TB Allocation Details'!$A$18:$L$18, 0),FALSE), 'E2 Allocators'!$B$15:$W$358, MATCH('O5 Details by Class &amp; Accounts'!BY$18, 'E2 Allocators'!$B$15:$W$15, 0),FALSE)*$E32), 0, VLOOKUP(VLOOKUP($A32, 'E4 TB Allocation Details'!$A$18:$L$214, MATCH("A &amp; G ID", 'E4 TB Allocation Details'!$A$18:$L$18, 0),FALSE), 'E2 Allocators'!$B$15:$W$358, MATCH('O5 Details by Class &amp; Accounts'!BY$18, 'E2 Allocators'!$B$15:$W$15, 0),FALSE)*$E32)</f>
        <v>0</v>
      </c>
      <c r="BZ32" s="2186">
        <f>IF(ISERROR(VLOOKUP(VLOOKUP($A32, 'E4 TB Allocation Details'!$A$18:$L$214, MATCH("A &amp; G ID", 'E4 TB Allocation Details'!$A$18:$L$18, 0),FALSE), 'E2 Allocators'!$B$15:$W$358, MATCH('O5 Details by Class &amp; Accounts'!BZ$18, 'E2 Allocators'!$B$15:$W$15, 0),FALSE)*$E32), 0, VLOOKUP(VLOOKUP($A32, 'E4 TB Allocation Details'!$A$18:$L$214, MATCH("A &amp; G ID", 'E4 TB Allocation Details'!$A$18:$L$18, 0),FALSE), 'E2 Allocators'!$B$15:$W$358, MATCH('O5 Details by Class &amp; Accounts'!BZ$18, 'E2 Allocators'!$B$15:$W$15, 0),FALSE)*$E32)</f>
        <v>0</v>
      </c>
      <c r="CA32" s="2186">
        <f>IF(ISERROR(VLOOKUP(VLOOKUP($A32, 'E4 TB Allocation Details'!$A$18:$L$214, MATCH("A &amp; G ID", 'E4 TB Allocation Details'!$A$18:$L$18, 0),FALSE), 'E2 Allocators'!$B$15:$W$358, MATCH('O5 Details by Class &amp; Accounts'!CA$18, 'E2 Allocators'!$B$15:$W$15, 0),FALSE)*$E32), 0, VLOOKUP(VLOOKUP($A32, 'E4 TB Allocation Details'!$A$18:$L$214, MATCH("A &amp; G ID", 'E4 TB Allocation Details'!$A$18:$L$18, 0),FALSE), 'E2 Allocators'!$B$15:$W$358, MATCH('O5 Details by Class &amp; Accounts'!CA$18, 'E2 Allocators'!$B$15:$W$15, 0),FALSE)*$E32)</f>
        <v>0</v>
      </c>
      <c r="CB32" s="2186">
        <f>IF(ISERROR(VLOOKUP(VLOOKUP($A32, 'E4 TB Allocation Details'!$A$18:$L$214, MATCH("A &amp; G ID", 'E4 TB Allocation Details'!$A$18:$L$18, 0),FALSE), 'E2 Allocators'!$B$15:$W$358, MATCH('O5 Details by Class &amp; Accounts'!CB$18, 'E2 Allocators'!$B$15:$W$15, 0),FALSE)*$E32), 0, VLOOKUP(VLOOKUP($A32, 'E4 TB Allocation Details'!$A$18:$L$214, MATCH("A &amp; G ID", 'E4 TB Allocation Details'!$A$18:$L$18, 0),FALSE), 'E2 Allocators'!$B$15:$W$358, MATCH('O5 Details by Class &amp; Accounts'!CB$18, 'E2 Allocators'!$B$15:$W$15, 0),FALSE)*$E32)</f>
        <v>0</v>
      </c>
      <c r="CC32" s="2186">
        <f>IF(ISERROR(VLOOKUP(VLOOKUP($A32, 'E4 TB Allocation Details'!$A$18:$L$214, MATCH("A &amp; G ID", 'E4 TB Allocation Details'!$A$18:$L$18, 0),FALSE), 'E2 Allocators'!$B$15:$W$358, MATCH('O5 Details by Class &amp; Accounts'!CC$18, 'E2 Allocators'!$B$15:$W$15, 0),FALSE)*$E32), 0, VLOOKUP(VLOOKUP($A32, 'E4 TB Allocation Details'!$A$18:$L$214, MATCH("A &amp; G ID", 'E4 TB Allocation Details'!$A$18:$L$18, 0),FALSE), 'E2 Allocators'!$B$15:$W$358, MATCH('O5 Details by Class &amp; Accounts'!CC$18, 'E2 Allocators'!$B$15:$W$15, 0),FALSE)*$E32)</f>
        <v>0</v>
      </c>
      <c r="CD32" s="2186">
        <f>IF(ISERROR(VLOOKUP(VLOOKUP($A32, 'E4 TB Allocation Details'!$A$18:$L$214, MATCH("A &amp; G ID", 'E4 TB Allocation Details'!$A$18:$L$18, 0),FALSE), 'E2 Allocators'!$B$15:$W$358, MATCH('O5 Details by Class &amp; Accounts'!CD$18, 'E2 Allocators'!$B$15:$W$15, 0),FALSE)*$E32), 0, VLOOKUP(VLOOKUP($A32, 'E4 TB Allocation Details'!$A$18:$L$214, MATCH("A &amp; G ID", 'E4 TB Allocation Details'!$A$18:$L$18, 0),FALSE), 'E2 Allocators'!$B$15:$W$358, MATCH('O5 Details by Class &amp; Accounts'!CD$18, 'E2 Allocators'!$B$15:$W$15, 0),FALSE)*$E32)</f>
        <v>0</v>
      </c>
      <c r="CE32" s="2186">
        <f>IF(ISERROR(VLOOKUP(VLOOKUP($A32, 'E4 TB Allocation Details'!$A$18:$L$214, MATCH("A &amp; G ID", 'E4 TB Allocation Details'!$A$18:$L$18, 0),FALSE), 'E2 Allocators'!$B$15:$W$358, MATCH('O5 Details by Class &amp; Accounts'!CE$18, 'E2 Allocators'!$B$15:$W$15, 0),FALSE)*$E32), 0, VLOOKUP(VLOOKUP($A32, 'E4 TB Allocation Details'!$A$18:$L$214, MATCH("A &amp; G ID", 'E4 TB Allocation Details'!$A$18:$L$18, 0),FALSE), 'E2 Allocators'!$B$15:$W$358, MATCH('O5 Details by Class &amp; Accounts'!CE$18, 'E2 Allocators'!$B$15:$W$15, 0),FALSE)*$E32)</f>
        <v>0</v>
      </c>
      <c r="CF32" s="2186">
        <f>IF(ISERROR(VLOOKUP(VLOOKUP($A32, 'E4 TB Allocation Details'!$A$18:$L$214, MATCH("A &amp; G ID", 'E4 TB Allocation Details'!$A$18:$L$18, 0),FALSE), 'E2 Allocators'!$B$15:$W$358, MATCH('O5 Details by Class &amp; Accounts'!CF$18, 'E2 Allocators'!$B$15:$W$15, 0),FALSE)*$E32), 0, VLOOKUP(VLOOKUP($A32, 'E4 TB Allocation Details'!$A$18:$L$214, MATCH("A &amp; G ID", 'E4 TB Allocation Details'!$A$18:$L$18, 0),FALSE), 'E2 Allocators'!$B$15:$W$358, MATCH('O5 Details by Class &amp; Accounts'!CF$18, 'E2 Allocators'!$B$15:$W$15, 0),FALSE)*$E32)</f>
        <v>0</v>
      </c>
      <c r="CG32" s="2186">
        <f>IF(ISERROR(VLOOKUP(VLOOKUP($A32, 'E4 TB Allocation Details'!$A$18:$L$214, MATCH("A &amp; G ID", 'E4 TB Allocation Details'!$A$18:$L$18, 0),FALSE), 'E2 Allocators'!$B$15:$W$358, MATCH('O5 Details by Class &amp; Accounts'!CG$18, 'E2 Allocators'!$B$15:$W$15, 0),FALSE)*$E32), 0, VLOOKUP(VLOOKUP($A32, 'E4 TB Allocation Details'!$A$18:$L$214, MATCH("A &amp; G ID", 'E4 TB Allocation Details'!$A$18:$L$18, 0),FALSE), 'E2 Allocators'!$B$15:$W$358, MATCH('O5 Details by Class &amp; Accounts'!CG$18, 'E2 Allocators'!$B$15:$W$15, 0),FALSE)*$E32)</f>
        <v>0</v>
      </c>
      <c r="CH32" s="2186">
        <f>IF(ISERROR(VLOOKUP(VLOOKUP($A32, 'E4 TB Allocation Details'!$A$18:$L$214, MATCH("A &amp; G ID", 'E4 TB Allocation Details'!$A$18:$L$18, 0),FALSE), 'E2 Allocators'!$B$15:$W$358, MATCH('O5 Details by Class &amp; Accounts'!CH$18, 'E2 Allocators'!$B$15:$W$15, 0),FALSE)*$E32), 0, VLOOKUP(VLOOKUP($A32, 'E4 TB Allocation Details'!$A$18:$L$214, MATCH("A &amp; G ID", 'E4 TB Allocation Details'!$A$18:$L$18, 0),FALSE), 'E2 Allocators'!$B$15:$W$358, MATCH('O5 Details by Class &amp; Accounts'!CH$18, 'E2 Allocators'!$B$15:$W$15, 0),FALSE)*$E32)</f>
        <v>0</v>
      </c>
      <c r="CI32" s="2186">
        <f>IF(ISERROR(VLOOKUP(VLOOKUP($A32, 'E4 TB Allocation Details'!$A$18:$L$214, MATCH("A &amp; G ID", 'E4 TB Allocation Details'!$A$18:$L$18, 0),FALSE), 'E2 Allocators'!$B$15:$W$358, MATCH('O5 Details by Class &amp; Accounts'!CI$18, 'E2 Allocators'!$B$15:$W$15, 0),FALSE)*$E32), 0, VLOOKUP(VLOOKUP($A32, 'E4 TB Allocation Details'!$A$18:$L$214, MATCH("A &amp; G ID", 'E4 TB Allocation Details'!$A$18:$L$18, 0),FALSE), 'E2 Allocators'!$B$15:$W$358, MATCH('O5 Details by Class &amp; Accounts'!CI$18, 'E2 Allocators'!$B$15:$W$15, 0),FALSE)*$E32)</f>
        <v>0</v>
      </c>
      <c r="CJ32" s="2186">
        <f>IF(ISERROR(VLOOKUP(VLOOKUP($A32, 'E4 TB Allocation Details'!$A$18:$L$214, MATCH("A &amp; G ID", 'E4 TB Allocation Details'!$A$18:$L$18, 0),FALSE), 'E2 Allocators'!$B$15:$W$358, MATCH('O5 Details by Class &amp; Accounts'!CJ$18, 'E2 Allocators'!$B$15:$W$15, 0),FALSE)*$E32), 0, VLOOKUP(VLOOKUP($A32, 'E4 TB Allocation Details'!$A$18:$L$214, MATCH("A &amp; G ID", 'E4 TB Allocation Details'!$A$18:$L$18, 0),FALSE), 'E2 Allocators'!$B$15:$W$358, MATCH('O5 Details by Class &amp; Accounts'!CJ$18, 'E2 Allocators'!$B$15:$W$15, 0),FALSE)*$E32)</f>
        <v>0</v>
      </c>
      <c r="CK32" s="2186">
        <f>IF(ISERROR(VLOOKUP(VLOOKUP($A32, 'E4 TB Allocation Details'!$A$18:$L$214, MATCH("A &amp; G ID", 'E4 TB Allocation Details'!$A$18:$L$18, 0),FALSE), 'E2 Allocators'!$B$15:$W$358, MATCH('O5 Details by Class &amp; Accounts'!CK$18, 'E2 Allocators'!$B$15:$W$15, 0),FALSE)*$E32), 0, VLOOKUP(VLOOKUP($A32, 'E4 TB Allocation Details'!$A$18:$L$214, MATCH("A &amp; G ID", 'E4 TB Allocation Details'!$A$18:$L$18, 0),FALSE), 'E2 Allocators'!$B$15:$W$358, MATCH('O5 Details by Class &amp; Accounts'!CK$18, 'E2 Allocators'!$B$15:$W$15, 0),FALSE)*$E32)</f>
        <v>0</v>
      </c>
      <c r="CL32" s="2186">
        <f>IF(ISERROR(VLOOKUP(VLOOKUP($A32, 'E4 TB Allocation Details'!$A$18:$L$214, MATCH("A &amp; G ID", 'E4 TB Allocation Details'!$A$18:$L$18, 0),FALSE), 'E2 Allocators'!$B$15:$W$358, MATCH('O5 Details by Class &amp; Accounts'!CL$18, 'E2 Allocators'!$B$15:$W$15, 0),FALSE)*$E32), 0, VLOOKUP(VLOOKUP($A32, 'E4 TB Allocation Details'!$A$18:$L$214, MATCH("A &amp; G ID", 'E4 TB Allocation Details'!$A$18:$L$18, 0),FALSE), 'E2 Allocators'!$B$15:$W$358, MATCH('O5 Details by Class &amp; Accounts'!CL$18, 'E2 Allocators'!$B$15:$W$15, 0),FALSE)*$E32)</f>
        <v>0</v>
      </c>
      <c r="CM32" s="2186">
        <f>IF(ISERROR(VLOOKUP(VLOOKUP($A32, 'E4 TB Allocation Details'!$A$18:$L$214, MATCH("A &amp; G ID", 'E4 TB Allocation Details'!$A$18:$L$18, 0),FALSE), 'E2 Allocators'!$B$15:$W$358, MATCH('O5 Details by Class &amp; Accounts'!CM$18, 'E2 Allocators'!$B$15:$W$15, 0),FALSE)*$E32), 0, VLOOKUP(VLOOKUP($A32, 'E4 TB Allocation Details'!$A$18:$L$214, MATCH("A &amp; G ID", 'E4 TB Allocation Details'!$A$18:$L$18, 0),FALSE), 'E2 Allocators'!$B$15:$W$358, MATCH('O5 Details by Class &amp; Accounts'!CM$18, 'E2 Allocators'!$B$15:$W$15, 0),FALSE)*$E32)</f>
        <v>0</v>
      </c>
      <c r="CN32" s="2186">
        <f t="shared" si="5"/>
        <v>0</v>
      </c>
      <c r="CO32" s="2187">
        <f t="shared" si="4"/>
        <v>0</v>
      </c>
      <c r="CQ32" s="1625" t="s">
        <v>698</v>
      </c>
    </row>
    <row r="33" spans="1:95" s="54" customFormat="1" ht="25.5" x14ac:dyDescent="0.2">
      <c r="A33" s="989">
        <v>1815</v>
      </c>
      <c r="B33" s="990" t="s">
        <v>86</v>
      </c>
      <c r="C33" s="2184">
        <f>IF(ISERROR(VLOOKUP($A33,'I3 TB Data'!$A$19:$H$483,MATCH('O5 Details by Class &amp; Accounts'!$C$18, 'I3 TB Data'!$A$19:$H$19,0),0)), 0, VLOOKUP($A33,'I3 TB Data'!$A$19:$H$483,MATCH('O5 Details by Class &amp; Accounts'!$C$18,'I3 TB Data'!$A$19:$H$19,0),0))</f>
        <v>0</v>
      </c>
      <c r="D33" s="2185">
        <f>'I4 BO ASSETS'!E30</f>
        <v>0</v>
      </c>
      <c r="E33" s="2184">
        <f t="shared" si="6"/>
        <v>0</v>
      </c>
      <c r="F33" s="2186">
        <f>IF(ISERROR(VLOOKUP($A33, 'E1 Categorization'!A33:E124, MATCH("Customer Component", 'E1 Categorization'!$A$33:$E$33,0), 0)), 0, IF(VLOOKUP($A33, 'E1 Categorization'!A33:E124, MATCH("Customer Component", 'E1 Categorization'!$A$33:$E$33,0), 0)=0, 'O5 Details by Class &amp; Accounts'!$E33, IF(AND(VLOOKUP($A33, 'E1 Categorization'!A33:E124, MATCH("Customer Component", 'E1 Categorization'!$A$33:$E$33,0), 0) &gt;0, VLOOKUP($A33, 'E1 Categorization'!A33:E124, MATCH("Customer Component", 'E1 Categorization'!$A$33:$E$33,0), 0)&lt;1), 'O5 Details by Class &amp; Accounts'!$E33*(1-VLOOKUP($A33, 'E1 Categorization'!A33:E124, MATCH("Customer Component", 'E1 Categorization'!$A$33:$E$33,0), 0)), 0)))</f>
        <v>0</v>
      </c>
      <c r="G33" s="2186">
        <f>IF(ISERROR(VLOOKUP($A33, 'E1 Categorization'!A33:E124, MATCH("Customer Component", 'E1 Categorization'!$A$33:$E$33,0), 0)),0, IF(VLOOKUP($A33, 'E1 Categorization'!A33:E124, MATCH("Customer Component", 'E1 Categorization'!$A$33:$E$33,0), 0)=0, 0, IF(AND(VLOOKUP($A33, 'E1 Categorization'!A33:E124, MATCH("Customer Component", 'E1 Categorization'!$A$33:$E$33,0), 0) &gt;0, VLOOKUP($A33, 'E1 Categorization'!A33:E124, MATCH("Customer Component", 'E1 Categorization'!$A$33:$E$33,0), 0)&lt;1), 'O5 Details by Class &amp; Accounts'!$E33*(VLOOKUP($A33, 'E1 Categorization'!A33:E124, MATCH("Customer Component", 'E1 Categorization'!$A$33:$E$33,0), 0)), 'O5 Details by Class &amp; Accounts'!$E33)))</f>
        <v>0</v>
      </c>
      <c r="H33" s="2186">
        <f t="shared" si="0"/>
        <v>0</v>
      </c>
      <c r="I33" s="2186">
        <f>IF(ISERROR(VLOOKUP(VLOOKUP($A33, 'E4 TB Allocation Details'!$A$18:$L$214, MATCH("Demand ID", 'E4 TB Allocation Details'!$A$18:$L$18, 0),FALSE), 'E2 Allocators'!$B$15:$W$358, MATCH('O5 Details by Class &amp; Accounts'!I$18, 'E2 Allocators'!$B$15:$W$15, 0),FALSE)*$F33), 0, VLOOKUP(VLOOKUP($A33, 'E4 TB Allocation Details'!$A$18:$L$214, MATCH("Demand ID", 'E4 TB Allocation Details'!$A$18:$L$18, 0),FALSE), 'E2 Allocators'!$B$15:$W$358, MATCH('O5 Details by Class &amp; Accounts'!I$18, 'E2 Allocators'!$B$15:$W$15, 0),FALSE)*$F33)</f>
        <v>0</v>
      </c>
      <c r="J33" s="2186">
        <f>IF(ISERROR(VLOOKUP(VLOOKUP($A33, 'E4 TB Allocation Details'!$A$18:$L$214, MATCH("Demand ID", 'E4 TB Allocation Details'!$A$18:$L$18, 0),FALSE), 'E2 Allocators'!$B$15:$W$358, MATCH('O5 Details by Class &amp; Accounts'!J$18, 'E2 Allocators'!$B$15:$W$15, 0),FALSE)*$F33), 0, VLOOKUP(VLOOKUP($A33, 'E4 TB Allocation Details'!$A$18:$L$214, MATCH("Demand ID", 'E4 TB Allocation Details'!$A$18:$L$18, 0),FALSE), 'E2 Allocators'!$B$15:$W$358, MATCH('O5 Details by Class &amp; Accounts'!J$18, 'E2 Allocators'!$B$15:$W$15, 0),FALSE)*$F33)</f>
        <v>0</v>
      </c>
      <c r="K33" s="2186">
        <f>IF(ISERROR(VLOOKUP(VLOOKUP($A33, 'E4 TB Allocation Details'!$A$18:$L$214, MATCH("Demand ID", 'E4 TB Allocation Details'!$A$18:$L$18, 0),FALSE), 'E2 Allocators'!$B$15:$W$358, MATCH('O5 Details by Class &amp; Accounts'!K$18, 'E2 Allocators'!$B$15:$W$15, 0),FALSE)*$F33), 0, VLOOKUP(VLOOKUP($A33, 'E4 TB Allocation Details'!$A$18:$L$214, MATCH("Demand ID", 'E4 TB Allocation Details'!$A$18:$L$18, 0),FALSE), 'E2 Allocators'!$B$15:$W$358, MATCH('O5 Details by Class &amp; Accounts'!K$18, 'E2 Allocators'!$B$15:$W$15, 0),FALSE)*$F33)</f>
        <v>0</v>
      </c>
      <c r="L33" s="2186">
        <f>IF(ISERROR(VLOOKUP(VLOOKUP($A33, 'E4 TB Allocation Details'!$A$18:$L$214, MATCH("Demand ID", 'E4 TB Allocation Details'!$A$18:$L$18, 0),FALSE), 'E2 Allocators'!$B$15:$W$358, MATCH('O5 Details by Class &amp; Accounts'!L$18, 'E2 Allocators'!$B$15:$W$15, 0),FALSE)*$F33), 0, VLOOKUP(VLOOKUP($A33, 'E4 TB Allocation Details'!$A$18:$L$214, MATCH("Demand ID", 'E4 TB Allocation Details'!$A$18:$L$18, 0),FALSE), 'E2 Allocators'!$B$15:$W$358, MATCH('O5 Details by Class &amp; Accounts'!L$18, 'E2 Allocators'!$B$15:$W$15, 0),FALSE)*$F33)</f>
        <v>0</v>
      </c>
      <c r="M33" s="2186">
        <f>IF(ISERROR(VLOOKUP(VLOOKUP($A33, 'E4 TB Allocation Details'!$A$18:$L$214, MATCH("Demand ID", 'E4 TB Allocation Details'!$A$18:$L$18, 0),FALSE), 'E2 Allocators'!$B$15:$W$358, MATCH('O5 Details by Class &amp; Accounts'!M$18, 'E2 Allocators'!$B$15:$W$15, 0),FALSE)*$F33), 0, VLOOKUP(VLOOKUP($A33, 'E4 TB Allocation Details'!$A$18:$L$214, MATCH("Demand ID", 'E4 TB Allocation Details'!$A$18:$L$18, 0),FALSE), 'E2 Allocators'!$B$15:$W$358, MATCH('O5 Details by Class &amp; Accounts'!M$18, 'E2 Allocators'!$B$15:$W$15, 0),FALSE)*$F33)</f>
        <v>0</v>
      </c>
      <c r="N33" s="2186">
        <f>IF(ISERROR(VLOOKUP(VLOOKUP($A33, 'E4 TB Allocation Details'!$A$18:$L$214, MATCH("Demand ID", 'E4 TB Allocation Details'!$A$18:$L$18, 0),FALSE), 'E2 Allocators'!$B$15:$W$358, MATCH('O5 Details by Class &amp; Accounts'!N$18, 'E2 Allocators'!$B$15:$W$15, 0),FALSE)*$F33), 0, VLOOKUP(VLOOKUP($A33, 'E4 TB Allocation Details'!$A$18:$L$214, MATCH("Demand ID", 'E4 TB Allocation Details'!$A$18:$L$18, 0),FALSE), 'E2 Allocators'!$B$15:$W$358, MATCH('O5 Details by Class &amp; Accounts'!N$18, 'E2 Allocators'!$B$15:$W$15, 0),FALSE)*$F33)</f>
        <v>0</v>
      </c>
      <c r="O33" s="2186">
        <f>IF(ISERROR(VLOOKUP(VLOOKUP($A33, 'E4 TB Allocation Details'!$A$18:$L$214, MATCH("Demand ID", 'E4 TB Allocation Details'!$A$18:$L$18, 0),FALSE), 'E2 Allocators'!$B$15:$W$358, MATCH('O5 Details by Class &amp; Accounts'!O$18, 'E2 Allocators'!$B$15:$W$15, 0),FALSE)*$F33), 0, VLOOKUP(VLOOKUP($A33, 'E4 TB Allocation Details'!$A$18:$L$214, MATCH("Demand ID", 'E4 TB Allocation Details'!$A$18:$L$18, 0),FALSE), 'E2 Allocators'!$B$15:$W$358, MATCH('O5 Details by Class &amp; Accounts'!O$18, 'E2 Allocators'!$B$15:$W$15, 0),FALSE)*$F33)</f>
        <v>0</v>
      </c>
      <c r="P33" s="2186">
        <f>IF(ISERROR(VLOOKUP(VLOOKUP($A33, 'E4 TB Allocation Details'!$A$18:$L$214, MATCH("Demand ID", 'E4 TB Allocation Details'!$A$18:$L$18, 0),FALSE), 'E2 Allocators'!$B$15:$W$358, MATCH('O5 Details by Class &amp; Accounts'!P$18, 'E2 Allocators'!$B$15:$W$15, 0),FALSE)*$F33), 0, VLOOKUP(VLOOKUP($A33, 'E4 TB Allocation Details'!$A$18:$L$214, MATCH("Demand ID", 'E4 TB Allocation Details'!$A$18:$L$18, 0),FALSE), 'E2 Allocators'!$B$15:$W$358, MATCH('O5 Details by Class &amp; Accounts'!P$18, 'E2 Allocators'!$B$15:$W$15, 0),FALSE)*$F33)</f>
        <v>0</v>
      </c>
      <c r="Q33" s="2186">
        <f>IF(ISERROR(VLOOKUP(VLOOKUP($A33, 'E4 TB Allocation Details'!$A$18:$L$214, MATCH("Demand ID", 'E4 TB Allocation Details'!$A$18:$L$18, 0),FALSE), 'E2 Allocators'!$B$15:$W$358, MATCH('O5 Details by Class &amp; Accounts'!Q$18, 'E2 Allocators'!$B$15:$W$15, 0),FALSE)*$F33), 0, VLOOKUP(VLOOKUP($A33, 'E4 TB Allocation Details'!$A$18:$L$214, MATCH("Demand ID", 'E4 TB Allocation Details'!$A$18:$L$18, 0),FALSE), 'E2 Allocators'!$B$15:$W$358, MATCH('O5 Details by Class &amp; Accounts'!Q$18, 'E2 Allocators'!$B$15:$W$15, 0),FALSE)*$F33)</f>
        <v>0</v>
      </c>
      <c r="R33" s="2186">
        <f>IF(ISERROR(VLOOKUP(VLOOKUP($A33, 'E4 TB Allocation Details'!$A$18:$L$214, MATCH("Demand ID", 'E4 TB Allocation Details'!$A$18:$L$18, 0),FALSE), 'E2 Allocators'!$B$15:$W$358, MATCH('O5 Details by Class &amp; Accounts'!R$18, 'E2 Allocators'!$B$15:$W$15, 0),FALSE)*$F33), 0, VLOOKUP(VLOOKUP($A33, 'E4 TB Allocation Details'!$A$18:$L$214, MATCH("Demand ID", 'E4 TB Allocation Details'!$A$18:$L$18, 0),FALSE), 'E2 Allocators'!$B$15:$W$358, MATCH('O5 Details by Class &amp; Accounts'!R$18, 'E2 Allocators'!$B$15:$W$15, 0),FALSE)*$F33)</f>
        <v>0</v>
      </c>
      <c r="S33" s="2186">
        <f>IF(ISERROR(VLOOKUP(VLOOKUP($A33, 'E4 TB Allocation Details'!$A$18:$L$214, MATCH("Demand ID", 'E4 TB Allocation Details'!$A$18:$L$18, 0),FALSE), 'E2 Allocators'!$B$15:$W$358, MATCH('O5 Details by Class &amp; Accounts'!S$18, 'E2 Allocators'!$B$15:$W$15, 0),FALSE)*$F33), 0, VLOOKUP(VLOOKUP($A33, 'E4 TB Allocation Details'!$A$18:$L$214, MATCH("Demand ID", 'E4 TB Allocation Details'!$A$18:$L$18, 0),FALSE), 'E2 Allocators'!$B$15:$W$358, MATCH('O5 Details by Class &amp; Accounts'!S$18, 'E2 Allocators'!$B$15:$W$15, 0),FALSE)*$F33)</f>
        <v>0</v>
      </c>
      <c r="T33" s="2186">
        <f>IF(ISERROR(VLOOKUP(VLOOKUP($A33, 'E4 TB Allocation Details'!$A$18:$L$214, MATCH("Demand ID", 'E4 TB Allocation Details'!$A$18:$L$18, 0),FALSE), 'E2 Allocators'!$B$15:$W$358, MATCH('O5 Details by Class &amp; Accounts'!T$18, 'E2 Allocators'!$B$15:$W$15, 0),FALSE)*$F33), 0, VLOOKUP(VLOOKUP($A33, 'E4 TB Allocation Details'!$A$18:$L$214, MATCH("Demand ID", 'E4 TB Allocation Details'!$A$18:$L$18, 0),FALSE), 'E2 Allocators'!$B$15:$W$358, MATCH('O5 Details by Class &amp; Accounts'!T$18, 'E2 Allocators'!$B$15:$W$15, 0),FALSE)*$F33)</f>
        <v>0</v>
      </c>
      <c r="U33" s="2186">
        <f>IF(ISERROR(VLOOKUP(VLOOKUP($A33, 'E4 TB Allocation Details'!$A$18:$L$214, MATCH("Demand ID", 'E4 TB Allocation Details'!$A$18:$L$18, 0),FALSE), 'E2 Allocators'!$B$15:$W$358, MATCH('O5 Details by Class &amp; Accounts'!U$18, 'E2 Allocators'!$B$15:$W$15, 0),FALSE)*$F33), 0, VLOOKUP(VLOOKUP($A33, 'E4 TB Allocation Details'!$A$18:$L$214, MATCH("Demand ID", 'E4 TB Allocation Details'!$A$18:$L$18, 0),FALSE), 'E2 Allocators'!$B$15:$W$358, MATCH('O5 Details by Class &amp; Accounts'!U$18, 'E2 Allocators'!$B$15:$W$15, 0),FALSE)*$F33)</f>
        <v>0</v>
      </c>
      <c r="V33" s="2186">
        <f>IF(ISERROR(VLOOKUP(VLOOKUP($A33, 'E4 TB Allocation Details'!$A$18:$L$214, MATCH("Demand ID", 'E4 TB Allocation Details'!$A$18:$L$18, 0),FALSE), 'E2 Allocators'!$B$15:$W$358, MATCH('O5 Details by Class &amp; Accounts'!V$18, 'E2 Allocators'!$B$15:$W$15, 0),FALSE)*$F33), 0, VLOOKUP(VLOOKUP($A33, 'E4 TB Allocation Details'!$A$18:$L$214, MATCH("Demand ID", 'E4 TB Allocation Details'!$A$18:$L$18, 0),FALSE), 'E2 Allocators'!$B$15:$W$358, MATCH('O5 Details by Class &amp; Accounts'!V$18, 'E2 Allocators'!$B$15:$W$15, 0),FALSE)*$F33)</f>
        <v>0</v>
      </c>
      <c r="W33" s="2186">
        <f>IF(ISERROR(VLOOKUP(VLOOKUP($A33, 'E4 TB Allocation Details'!$A$18:$L$214, MATCH("Demand ID", 'E4 TB Allocation Details'!$A$18:$L$18, 0),FALSE), 'E2 Allocators'!$B$15:$W$358, MATCH('O5 Details by Class &amp; Accounts'!W$18, 'E2 Allocators'!$B$15:$W$15, 0),FALSE)*$F33), 0, VLOOKUP(VLOOKUP($A33, 'E4 TB Allocation Details'!$A$18:$L$214, MATCH("Demand ID", 'E4 TB Allocation Details'!$A$18:$L$18, 0),FALSE), 'E2 Allocators'!$B$15:$W$358, MATCH('O5 Details by Class &amp; Accounts'!W$18, 'E2 Allocators'!$B$15:$W$15, 0),FALSE)*$F33)</f>
        <v>0</v>
      </c>
      <c r="X33" s="2186">
        <f>IF(ISERROR(VLOOKUP(VLOOKUP($A33, 'E4 TB Allocation Details'!$A$18:$L$214, MATCH("Demand ID", 'E4 TB Allocation Details'!$A$18:$L$18, 0),FALSE), 'E2 Allocators'!$B$15:$W$358, MATCH('O5 Details by Class &amp; Accounts'!X$18, 'E2 Allocators'!$B$15:$W$15, 0),FALSE)*$F33), 0, VLOOKUP(VLOOKUP($A33, 'E4 TB Allocation Details'!$A$18:$L$214, MATCH("Demand ID", 'E4 TB Allocation Details'!$A$18:$L$18, 0),FALSE), 'E2 Allocators'!$B$15:$W$358, MATCH('O5 Details by Class &amp; Accounts'!X$18, 'E2 Allocators'!$B$15:$W$15, 0),FALSE)*$F33)</f>
        <v>0</v>
      </c>
      <c r="Y33" s="2186">
        <f>IF(ISERROR(VLOOKUP(VLOOKUP($A33, 'E4 TB Allocation Details'!$A$18:$L$214, MATCH("Demand ID", 'E4 TB Allocation Details'!$A$18:$L$18, 0),FALSE), 'E2 Allocators'!$B$15:$W$358, MATCH('O5 Details by Class &amp; Accounts'!Y$18, 'E2 Allocators'!$B$15:$W$15, 0),FALSE)*$F33), 0, VLOOKUP(VLOOKUP($A33, 'E4 TB Allocation Details'!$A$18:$L$214, MATCH("Demand ID", 'E4 TB Allocation Details'!$A$18:$L$18, 0),FALSE), 'E2 Allocators'!$B$15:$W$358, MATCH('O5 Details by Class &amp; Accounts'!Y$18, 'E2 Allocators'!$B$15:$W$15, 0),FALSE)*$F33)</f>
        <v>0</v>
      </c>
      <c r="Z33" s="2186">
        <f>IF(ISERROR(VLOOKUP(VLOOKUP($A33, 'E4 TB Allocation Details'!$A$18:$L$214, MATCH("Demand ID", 'E4 TB Allocation Details'!$A$18:$L$18, 0),FALSE), 'E2 Allocators'!$B$15:$W$358, MATCH('O5 Details by Class &amp; Accounts'!Z$18, 'E2 Allocators'!$B$15:$W$15, 0),FALSE)*$F33), 0, VLOOKUP(VLOOKUP($A33, 'E4 TB Allocation Details'!$A$18:$L$214, MATCH("Demand ID", 'E4 TB Allocation Details'!$A$18:$L$18, 0),FALSE), 'E2 Allocators'!$B$15:$W$358, MATCH('O5 Details by Class &amp; Accounts'!Z$18, 'E2 Allocators'!$B$15:$W$15, 0),FALSE)*$F33)</f>
        <v>0</v>
      </c>
      <c r="AA33" s="2186">
        <f>IF(ISERROR(VLOOKUP(VLOOKUP($A33, 'E4 TB Allocation Details'!$A$18:$L$214, MATCH("Demand ID", 'E4 TB Allocation Details'!$A$18:$L$18, 0),FALSE), 'E2 Allocators'!$B$15:$W$358, MATCH('O5 Details by Class &amp; Accounts'!AA$18, 'E2 Allocators'!$B$15:$W$15, 0),FALSE)*$F33), 0, VLOOKUP(VLOOKUP($A33, 'E4 TB Allocation Details'!$A$18:$L$214, MATCH("Demand ID", 'E4 TB Allocation Details'!$A$18:$L$18, 0),FALSE), 'E2 Allocators'!$B$15:$W$358, MATCH('O5 Details by Class &amp; Accounts'!AA$18, 'E2 Allocators'!$B$15:$W$15, 0),FALSE)*$F33)</f>
        <v>0</v>
      </c>
      <c r="AB33" s="2186">
        <f>IF(ISERROR(VLOOKUP(VLOOKUP($A33, 'E4 TB Allocation Details'!$A$18:$L$214, MATCH("Demand ID", 'E4 TB Allocation Details'!$A$18:$L$18, 0),FALSE), 'E2 Allocators'!$B$15:$W$358, MATCH('O5 Details by Class &amp; Accounts'!AB$18, 'E2 Allocators'!$B$15:$W$15, 0),FALSE)*$F33), 0, VLOOKUP(VLOOKUP($A33, 'E4 TB Allocation Details'!$A$18:$L$214, MATCH("Demand ID", 'E4 TB Allocation Details'!$A$18:$L$18, 0),FALSE), 'E2 Allocators'!$B$15:$W$358, MATCH('O5 Details by Class &amp; Accounts'!AB$18, 'E2 Allocators'!$B$15:$W$15, 0),FALSE)*$F33)</f>
        <v>0</v>
      </c>
      <c r="AC33" s="2186">
        <f t="shared" si="1"/>
        <v>0</v>
      </c>
      <c r="AD33" s="2186">
        <f>IF(ISERROR(VLOOKUP(VLOOKUP($A33, 'E4 TB Allocation Details'!$A$18:$L$214, MATCH("Customer ID", 'E4 TB Allocation Details'!$A$18:$L$18, 0),FALSE), 'E2 Allocators'!$B$15:$W$358, MATCH('O5 Details by Class &amp; Accounts'!AD$18, 'E2 Allocators'!$B$15:$W$15, 0),FALSE)*$G33), 0, VLOOKUP(VLOOKUP($A33, 'E4 TB Allocation Details'!$A$18:$L$214, MATCH("Customer ID", 'E4 TB Allocation Details'!$A$18:$L$18, 0),FALSE), 'E2 Allocators'!$B$15:$W$358, MATCH('O5 Details by Class &amp; Accounts'!AD$18, 'E2 Allocators'!$B$15:$W$15, 0),FALSE)*$G33)</f>
        <v>0</v>
      </c>
      <c r="AE33" s="2186">
        <f>IF(ISERROR(VLOOKUP(VLOOKUP($A33, 'E4 TB Allocation Details'!$A$18:$L$214, MATCH("Customer ID", 'E4 TB Allocation Details'!$A$18:$L$18, 0),FALSE), 'E2 Allocators'!$B$15:$W$358, MATCH('O5 Details by Class &amp; Accounts'!AE$18, 'E2 Allocators'!$B$15:$W$15, 0),FALSE)*$G33), 0, VLOOKUP(VLOOKUP($A33, 'E4 TB Allocation Details'!$A$18:$L$214, MATCH("Customer ID", 'E4 TB Allocation Details'!$A$18:$L$18, 0),FALSE), 'E2 Allocators'!$B$15:$W$358, MATCH('O5 Details by Class &amp; Accounts'!AE$18, 'E2 Allocators'!$B$15:$W$15, 0),FALSE)*$G33)</f>
        <v>0</v>
      </c>
      <c r="AF33" s="2186">
        <f>IF(ISERROR(VLOOKUP(VLOOKUP($A33, 'E4 TB Allocation Details'!$A$18:$L$214, MATCH("Customer ID", 'E4 TB Allocation Details'!$A$18:$L$18, 0),FALSE), 'E2 Allocators'!$B$15:$W$358, MATCH('O5 Details by Class &amp; Accounts'!AF$18, 'E2 Allocators'!$B$15:$W$15, 0),FALSE)*$G33), 0, VLOOKUP(VLOOKUP($A33, 'E4 TB Allocation Details'!$A$18:$L$214, MATCH("Customer ID", 'E4 TB Allocation Details'!$A$18:$L$18, 0),FALSE), 'E2 Allocators'!$B$15:$W$358, MATCH('O5 Details by Class &amp; Accounts'!AF$18, 'E2 Allocators'!$B$15:$W$15, 0),FALSE)*$G33)</f>
        <v>0</v>
      </c>
      <c r="AG33" s="2186">
        <f>IF(ISERROR(VLOOKUP(VLOOKUP($A33, 'E4 TB Allocation Details'!$A$18:$L$214, MATCH("Customer ID", 'E4 TB Allocation Details'!$A$18:$L$18, 0),FALSE), 'E2 Allocators'!$B$15:$W$358, MATCH('O5 Details by Class &amp; Accounts'!AG$18, 'E2 Allocators'!$B$15:$W$15, 0),FALSE)*$G33), 0, VLOOKUP(VLOOKUP($A33, 'E4 TB Allocation Details'!$A$18:$L$214, MATCH("Customer ID", 'E4 TB Allocation Details'!$A$18:$L$18, 0),FALSE), 'E2 Allocators'!$B$15:$W$358, MATCH('O5 Details by Class &amp; Accounts'!AG$18, 'E2 Allocators'!$B$15:$W$15, 0),FALSE)*$G33)</f>
        <v>0</v>
      </c>
      <c r="AH33" s="2186">
        <f>IF(ISERROR(VLOOKUP(VLOOKUP($A33, 'E4 TB Allocation Details'!$A$18:$L$214, MATCH("Customer ID", 'E4 TB Allocation Details'!$A$18:$L$18, 0),FALSE), 'E2 Allocators'!$B$15:$W$358, MATCH('O5 Details by Class &amp; Accounts'!AH$18, 'E2 Allocators'!$B$15:$W$15, 0),FALSE)*$G33), 0, VLOOKUP(VLOOKUP($A33, 'E4 TB Allocation Details'!$A$18:$L$214, MATCH("Customer ID", 'E4 TB Allocation Details'!$A$18:$L$18, 0),FALSE), 'E2 Allocators'!$B$15:$W$358, MATCH('O5 Details by Class &amp; Accounts'!AH$18, 'E2 Allocators'!$B$15:$W$15, 0),FALSE)*$G33)</f>
        <v>0</v>
      </c>
      <c r="AI33" s="2186">
        <f>IF(ISERROR(VLOOKUP(VLOOKUP($A33, 'E4 TB Allocation Details'!$A$18:$L$214, MATCH("Customer ID", 'E4 TB Allocation Details'!$A$18:$L$18, 0),FALSE), 'E2 Allocators'!$B$15:$W$358, MATCH('O5 Details by Class &amp; Accounts'!AI$18, 'E2 Allocators'!$B$15:$W$15, 0),FALSE)*$G33), 0, VLOOKUP(VLOOKUP($A33, 'E4 TB Allocation Details'!$A$18:$L$214, MATCH("Customer ID", 'E4 TB Allocation Details'!$A$18:$L$18, 0),FALSE), 'E2 Allocators'!$B$15:$W$358, MATCH('O5 Details by Class &amp; Accounts'!AI$18, 'E2 Allocators'!$B$15:$W$15, 0),FALSE)*$G33)</f>
        <v>0</v>
      </c>
      <c r="AJ33" s="2186">
        <f>IF(ISERROR(VLOOKUP(VLOOKUP($A33, 'E4 TB Allocation Details'!$A$18:$L$214, MATCH("Customer ID", 'E4 TB Allocation Details'!$A$18:$L$18, 0),FALSE), 'E2 Allocators'!$B$15:$W$358, MATCH('O5 Details by Class &amp; Accounts'!AJ$18, 'E2 Allocators'!$B$15:$W$15, 0),FALSE)*$G33), 0, VLOOKUP(VLOOKUP($A33, 'E4 TB Allocation Details'!$A$18:$L$214, MATCH("Customer ID", 'E4 TB Allocation Details'!$A$18:$L$18, 0),FALSE), 'E2 Allocators'!$B$15:$W$358, MATCH('O5 Details by Class &amp; Accounts'!AJ$18, 'E2 Allocators'!$B$15:$W$15, 0),FALSE)*$G33)</f>
        <v>0</v>
      </c>
      <c r="AK33" s="2186">
        <f>IF(ISERROR(VLOOKUP(VLOOKUP($A33, 'E4 TB Allocation Details'!$A$18:$L$214, MATCH("Customer ID", 'E4 TB Allocation Details'!$A$18:$L$18, 0),FALSE), 'E2 Allocators'!$B$15:$W$358, MATCH('O5 Details by Class &amp; Accounts'!AK$18, 'E2 Allocators'!$B$15:$W$15, 0),FALSE)*$G33), 0, VLOOKUP(VLOOKUP($A33, 'E4 TB Allocation Details'!$A$18:$L$214, MATCH("Customer ID", 'E4 TB Allocation Details'!$A$18:$L$18, 0),FALSE), 'E2 Allocators'!$B$15:$W$358, MATCH('O5 Details by Class &amp; Accounts'!AK$18, 'E2 Allocators'!$B$15:$W$15, 0),FALSE)*$G33)</f>
        <v>0</v>
      </c>
      <c r="AL33" s="2186">
        <f>IF(ISERROR(VLOOKUP(VLOOKUP($A33, 'E4 TB Allocation Details'!$A$18:$L$214, MATCH("Customer ID", 'E4 TB Allocation Details'!$A$18:$L$18, 0),FALSE), 'E2 Allocators'!$B$15:$W$358, MATCH('O5 Details by Class &amp; Accounts'!AL$18, 'E2 Allocators'!$B$15:$W$15, 0),FALSE)*$G33), 0, VLOOKUP(VLOOKUP($A33, 'E4 TB Allocation Details'!$A$18:$L$214, MATCH("Customer ID", 'E4 TB Allocation Details'!$A$18:$L$18, 0),FALSE), 'E2 Allocators'!$B$15:$W$358, MATCH('O5 Details by Class &amp; Accounts'!AL$18, 'E2 Allocators'!$B$15:$W$15, 0),FALSE)*$G33)</f>
        <v>0</v>
      </c>
      <c r="AM33" s="2186">
        <f>IF(ISERROR(VLOOKUP(VLOOKUP($A33, 'E4 TB Allocation Details'!$A$18:$L$214, MATCH("Customer ID", 'E4 TB Allocation Details'!$A$18:$L$18, 0),FALSE), 'E2 Allocators'!$B$15:$W$358, MATCH('O5 Details by Class &amp; Accounts'!AM$18, 'E2 Allocators'!$B$15:$W$15, 0),FALSE)*$G33), 0, VLOOKUP(VLOOKUP($A33, 'E4 TB Allocation Details'!$A$18:$L$214, MATCH("Customer ID", 'E4 TB Allocation Details'!$A$18:$L$18, 0),FALSE), 'E2 Allocators'!$B$15:$W$358, MATCH('O5 Details by Class &amp; Accounts'!AM$18, 'E2 Allocators'!$B$15:$W$15, 0),FALSE)*$G33)</f>
        <v>0</v>
      </c>
      <c r="AN33" s="2186">
        <f>IF(ISERROR(VLOOKUP(VLOOKUP($A33, 'E4 TB Allocation Details'!$A$18:$L$214, MATCH("Customer ID", 'E4 TB Allocation Details'!$A$18:$L$18, 0),FALSE), 'E2 Allocators'!$B$15:$W$358, MATCH('O5 Details by Class &amp; Accounts'!AN$18, 'E2 Allocators'!$B$15:$W$15, 0),FALSE)*$G33), 0, VLOOKUP(VLOOKUP($A33, 'E4 TB Allocation Details'!$A$18:$L$214, MATCH("Customer ID", 'E4 TB Allocation Details'!$A$18:$L$18, 0),FALSE), 'E2 Allocators'!$B$15:$W$358, MATCH('O5 Details by Class &amp; Accounts'!AN$18, 'E2 Allocators'!$B$15:$W$15, 0),FALSE)*$G33)</f>
        <v>0</v>
      </c>
      <c r="AO33" s="2186">
        <f>IF(ISERROR(VLOOKUP(VLOOKUP($A33, 'E4 TB Allocation Details'!$A$18:$L$214, MATCH("Customer ID", 'E4 TB Allocation Details'!$A$18:$L$18, 0),FALSE), 'E2 Allocators'!$B$15:$W$358, MATCH('O5 Details by Class &amp; Accounts'!AO$18, 'E2 Allocators'!$B$15:$W$15, 0),FALSE)*$G33), 0, VLOOKUP(VLOOKUP($A33, 'E4 TB Allocation Details'!$A$18:$L$214, MATCH("Customer ID", 'E4 TB Allocation Details'!$A$18:$L$18, 0),FALSE), 'E2 Allocators'!$B$15:$W$358, MATCH('O5 Details by Class &amp; Accounts'!AO$18, 'E2 Allocators'!$B$15:$W$15, 0),FALSE)*$G33)</f>
        <v>0</v>
      </c>
      <c r="AP33" s="2186">
        <f>IF(ISERROR(VLOOKUP(VLOOKUP($A33, 'E4 TB Allocation Details'!$A$18:$L$214, MATCH("Customer ID", 'E4 TB Allocation Details'!$A$18:$L$18, 0),FALSE), 'E2 Allocators'!$B$15:$W$358, MATCH('O5 Details by Class &amp; Accounts'!AP$18, 'E2 Allocators'!$B$15:$W$15, 0),FALSE)*$G33), 0, VLOOKUP(VLOOKUP($A33, 'E4 TB Allocation Details'!$A$18:$L$214, MATCH("Customer ID", 'E4 TB Allocation Details'!$A$18:$L$18, 0),FALSE), 'E2 Allocators'!$B$15:$W$358, MATCH('O5 Details by Class &amp; Accounts'!AP$18, 'E2 Allocators'!$B$15:$W$15, 0),FALSE)*$G33)</f>
        <v>0</v>
      </c>
      <c r="AQ33" s="2186">
        <f>IF(ISERROR(VLOOKUP(VLOOKUP($A33, 'E4 TB Allocation Details'!$A$18:$L$214, MATCH("Customer ID", 'E4 TB Allocation Details'!$A$18:$L$18, 0),FALSE), 'E2 Allocators'!$B$15:$W$358, MATCH('O5 Details by Class &amp; Accounts'!AQ$18, 'E2 Allocators'!$B$15:$W$15, 0),FALSE)*$G33), 0, VLOOKUP(VLOOKUP($A33, 'E4 TB Allocation Details'!$A$18:$L$214, MATCH("Customer ID", 'E4 TB Allocation Details'!$A$18:$L$18, 0),FALSE), 'E2 Allocators'!$B$15:$W$358, MATCH('O5 Details by Class &amp; Accounts'!AQ$18, 'E2 Allocators'!$B$15:$W$15, 0),FALSE)*$G33)</f>
        <v>0</v>
      </c>
      <c r="AR33" s="2186">
        <f>IF(ISERROR(VLOOKUP(VLOOKUP($A33, 'E4 TB Allocation Details'!$A$18:$L$214, MATCH("Customer ID", 'E4 TB Allocation Details'!$A$18:$L$18, 0),FALSE), 'E2 Allocators'!$B$15:$W$358, MATCH('O5 Details by Class &amp; Accounts'!AR$18, 'E2 Allocators'!$B$15:$W$15, 0),FALSE)*$G33), 0, VLOOKUP(VLOOKUP($A33, 'E4 TB Allocation Details'!$A$18:$L$214, MATCH("Customer ID", 'E4 TB Allocation Details'!$A$18:$L$18, 0),FALSE), 'E2 Allocators'!$B$15:$W$358, MATCH('O5 Details by Class &amp; Accounts'!AR$18, 'E2 Allocators'!$B$15:$W$15, 0),FALSE)*$G33)</f>
        <v>0</v>
      </c>
      <c r="AS33" s="2186">
        <f>IF(ISERROR(VLOOKUP(VLOOKUP($A33, 'E4 TB Allocation Details'!$A$18:$L$214, MATCH("Customer ID", 'E4 TB Allocation Details'!$A$18:$L$18, 0),FALSE), 'E2 Allocators'!$B$15:$W$358, MATCH('O5 Details by Class &amp; Accounts'!AS$18, 'E2 Allocators'!$B$15:$W$15, 0),FALSE)*$G33), 0, VLOOKUP(VLOOKUP($A33, 'E4 TB Allocation Details'!$A$18:$L$214, MATCH("Customer ID", 'E4 TB Allocation Details'!$A$18:$L$18, 0),FALSE), 'E2 Allocators'!$B$15:$W$358, MATCH('O5 Details by Class &amp; Accounts'!AS$18, 'E2 Allocators'!$B$15:$W$15, 0),FALSE)*$G33)</f>
        <v>0</v>
      </c>
      <c r="AT33" s="2186">
        <f>IF(ISERROR(VLOOKUP(VLOOKUP($A33, 'E4 TB Allocation Details'!$A$18:$L$214, MATCH("Customer ID", 'E4 TB Allocation Details'!$A$18:$L$18, 0),FALSE), 'E2 Allocators'!$B$15:$W$358, MATCH('O5 Details by Class &amp; Accounts'!AT$18, 'E2 Allocators'!$B$15:$W$15, 0),FALSE)*$G33), 0, VLOOKUP(VLOOKUP($A33, 'E4 TB Allocation Details'!$A$18:$L$214, MATCH("Customer ID", 'E4 TB Allocation Details'!$A$18:$L$18, 0),FALSE), 'E2 Allocators'!$B$15:$W$358, MATCH('O5 Details by Class &amp; Accounts'!AT$18, 'E2 Allocators'!$B$15:$W$15, 0),FALSE)*$G33)</f>
        <v>0</v>
      </c>
      <c r="AU33" s="2186">
        <f>IF(ISERROR(VLOOKUP(VLOOKUP($A33, 'E4 TB Allocation Details'!$A$18:$L$214, MATCH("Customer ID", 'E4 TB Allocation Details'!$A$18:$L$18, 0),FALSE), 'E2 Allocators'!$B$15:$W$358, MATCH('O5 Details by Class &amp; Accounts'!AU$18, 'E2 Allocators'!$B$15:$W$15, 0),FALSE)*$G33), 0, VLOOKUP(VLOOKUP($A33, 'E4 TB Allocation Details'!$A$18:$L$214, MATCH("Customer ID", 'E4 TB Allocation Details'!$A$18:$L$18, 0),FALSE), 'E2 Allocators'!$B$15:$W$358, MATCH('O5 Details by Class &amp; Accounts'!AU$18, 'E2 Allocators'!$B$15:$W$15, 0),FALSE)*$G33)</f>
        <v>0</v>
      </c>
      <c r="AV33" s="2186">
        <f>IF(ISERROR(VLOOKUP(VLOOKUP($A33, 'E4 TB Allocation Details'!$A$18:$L$214, MATCH("Customer ID", 'E4 TB Allocation Details'!$A$18:$L$18, 0),FALSE), 'E2 Allocators'!$B$15:$W$358, MATCH('O5 Details by Class &amp; Accounts'!AV$18, 'E2 Allocators'!$B$15:$W$15, 0),FALSE)*$G33), 0, VLOOKUP(VLOOKUP($A33, 'E4 TB Allocation Details'!$A$18:$L$214, MATCH("Customer ID", 'E4 TB Allocation Details'!$A$18:$L$18, 0),FALSE), 'E2 Allocators'!$B$15:$W$358, MATCH('O5 Details by Class &amp; Accounts'!AV$18, 'E2 Allocators'!$B$15:$W$15, 0),FALSE)*$G33)</f>
        <v>0</v>
      </c>
      <c r="AW33" s="2186">
        <f>IF(ISERROR(VLOOKUP(VLOOKUP($A33, 'E4 TB Allocation Details'!$A$18:$L$214, MATCH("Customer ID", 'E4 TB Allocation Details'!$A$18:$L$18, 0),FALSE), 'E2 Allocators'!$B$15:$W$358, MATCH('O5 Details by Class &amp; Accounts'!AW$18, 'E2 Allocators'!$B$15:$W$15, 0),FALSE)*$G33), 0, VLOOKUP(VLOOKUP($A33, 'E4 TB Allocation Details'!$A$18:$L$214, MATCH("Customer ID", 'E4 TB Allocation Details'!$A$18:$L$18, 0),FALSE), 'E2 Allocators'!$B$15:$W$358, MATCH('O5 Details by Class &amp; Accounts'!AW$18, 'E2 Allocators'!$B$15:$W$15, 0),FALSE)*$G33)</f>
        <v>0</v>
      </c>
      <c r="AX33" s="2186">
        <f t="shared" si="2"/>
        <v>0</v>
      </c>
      <c r="AY33" s="2186">
        <f>IF(ISERROR(VLOOKUP(VLOOKUP($A33, 'E4 TB Allocation Details'!$A$18:$L$214, MATCH("Misc ID", 'E4 TB Allocation Details'!$A$18:$L$18, 0),FALSE), 'E2 Allocators'!$B$15:$W$358, MATCH('O5 Details by Class &amp; Accounts'!AY$18, 'E2 Allocators'!$B$15:$W$15, 0),FALSE)*$E33), 0, VLOOKUP(VLOOKUP($A33, 'E4 TB Allocation Details'!$A$18:$L$214, MATCH("Misc ID", 'E4 TB Allocation Details'!$A$18:$L$18, 0),FALSE), 'E2 Allocators'!$B$15:$W$358, MATCH('O5 Details by Class &amp; Accounts'!AY$18, 'E2 Allocators'!$B$15:$W$15, 0),FALSE)*$E33)</f>
        <v>0</v>
      </c>
      <c r="AZ33" s="2186">
        <f>IF(ISERROR(VLOOKUP(VLOOKUP($A33, 'E4 TB Allocation Details'!$A$18:$L$214, MATCH("Misc ID", 'E4 TB Allocation Details'!$A$18:$L$18, 0),FALSE), 'E2 Allocators'!$B$15:$W$358, MATCH('O5 Details by Class &amp; Accounts'!AZ$18, 'E2 Allocators'!$B$15:$W$15, 0),FALSE)*$E33), 0, VLOOKUP(VLOOKUP($A33, 'E4 TB Allocation Details'!$A$18:$L$214, MATCH("Misc ID", 'E4 TB Allocation Details'!$A$18:$L$18, 0),FALSE), 'E2 Allocators'!$B$15:$W$358, MATCH('O5 Details by Class &amp; Accounts'!AZ$18, 'E2 Allocators'!$B$15:$W$15, 0),FALSE)*$E33)</f>
        <v>0</v>
      </c>
      <c r="BA33" s="2186">
        <f>IF(ISERROR(VLOOKUP(VLOOKUP($A33, 'E4 TB Allocation Details'!$A$18:$L$214, MATCH("Misc ID", 'E4 TB Allocation Details'!$A$18:$L$18, 0),FALSE), 'E2 Allocators'!$B$15:$W$358, MATCH('O5 Details by Class &amp; Accounts'!BA$18, 'E2 Allocators'!$B$15:$W$15, 0),FALSE)*$E33), 0, VLOOKUP(VLOOKUP($A33, 'E4 TB Allocation Details'!$A$18:$L$214, MATCH("Misc ID", 'E4 TB Allocation Details'!$A$18:$L$18, 0),FALSE), 'E2 Allocators'!$B$15:$W$358, MATCH('O5 Details by Class &amp; Accounts'!BA$18, 'E2 Allocators'!$B$15:$W$15, 0),FALSE)*$E33)</f>
        <v>0</v>
      </c>
      <c r="BB33" s="2186">
        <f>IF(ISERROR(VLOOKUP(VLOOKUP($A33, 'E4 TB Allocation Details'!$A$18:$L$214, MATCH("Misc ID", 'E4 TB Allocation Details'!$A$18:$L$18, 0),FALSE), 'E2 Allocators'!$B$15:$W$358, MATCH('O5 Details by Class &amp; Accounts'!BB$18, 'E2 Allocators'!$B$15:$W$15, 0),FALSE)*$E33), 0, VLOOKUP(VLOOKUP($A33, 'E4 TB Allocation Details'!$A$18:$L$214, MATCH("Misc ID", 'E4 TB Allocation Details'!$A$18:$L$18, 0),FALSE), 'E2 Allocators'!$B$15:$W$358, MATCH('O5 Details by Class &amp; Accounts'!BB$18, 'E2 Allocators'!$B$15:$W$15, 0),FALSE)*$E33)</f>
        <v>0</v>
      </c>
      <c r="BC33" s="2186">
        <f>IF(ISERROR(VLOOKUP(VLOOKUP($A33, 'E4 TB Allocation Details'!$A$18:$L$214, MATCH("Misc ID", 'E4 TB Allocation Details'!$A$18:$L$18, 0),FALSE), 'E2 Allocators'!$B$15:$W$358, MATCH('O5 Details by Class &amp; Accounts'!BC$18, 'E2 Allocators'!$B$15:$W$15, 0),FALSE)*$E33), 0, VLOOKUP(VLOOKUP($A33, 'E4 TB Allocation Details'!$A$18:$L$214, MATCH("Misc ID", 'E4 TB Allocation Details'!$A$18:$L$18, 0),FALSE), 'E2 Allocators'!$B$15:$W$358, MATCH('O5 Details by Class &amp; Accounts'!BC$18, 'E2 Allocators'!$B$15:$W$15, 0),FALSE)*$E33)</f>
        <v>0</v>
      </c>
      <c r="BD33" s="2186">
        <f>IF(ISERROR(VLOOKUP(VLOOKUP($A33, 'E4 TB Allocation Details'!$A$18:$L$214, MATCH("Misc ID", 'E4 TB Allocation Details'!$A$18:$L$18, 0),FALSE), 'E2 Allocators'!$B$15:$W$358, MATCH('O5 Details by Class &amp; Accounts'!BD$18, 'E2 Allocators'!$B$15:$W$15, 0),FALSE)*$E33), 0, VLOOKUP(VLOOKUP($A33, 'E4 TB Allocation Details'!$A$18:$L$214, MATCH("Misc ID", 'E4 TB Allocation Details'!$A$18:$L$18, 0),FALSE), 'E2 Allocators'!$B$15:$W$358, MATCH('O5 Details by Class &amp; Accounts'!BD$18, 'E2 Allocators'!$B$15:$W$15, 0),FALSE)*$E33)</f>
        <v>0</v>
      </c>
      <c r="BE33" s="2186">
        <f>IF(ISERROR(VLOOKUP(VLOOKUP($A33, 'E4 TB Allocation Details'!$A$18:$L$214, MATCH("Misc ID", 'E4 TB Allocation Details'!$A$18:$L$18, 0),FALSE), 'E2 Allocators'!$B$15:$W$358, MATCH('O5 Details by Class &amp; Accounts'!BE$18, 'E2 Allocators'!$B$15:$W$15, 0),FALSE)*$E33), 0, VLOOKUP(VLOOKUP($A33, 'E4 TB Allocation Details'!$A$18:$L$214, MATCH("Misc ID", 'E4 TB Allocation Details'!$A$18:$L$18, 0),FALSE), 'E2 Allocators'!$B$15:$W$358, MATCH('O5 Details by Class &amp; Accounts'!BE$18, 'E2 Allocators'!$B$15:$W$15, 0),FALSE)*$E33)</f>
        <v>0</v>
      </c>
      <c r="BF33" s="2186">
        <f>IF(ISERROR(VLOOKUP(VLOOKUP($A33, 'E4 TB Allocation Details'!$A$18:$L$214, MATCH("Misc ID", 'E4 TB Allocation Details'!$A$18:$L$18, 0),FALSE), 'E2 Allocators'!$B$15:$W$358, MATCH('O5 Details by Class &amp; Accounts'!BF$18, 'E2 Allocators'!$B$15:$W$15, 0),FALSE)*$E33), 0, VLOOKUP(VLOOKUP($A33, 'E4 TB Allocation Details'!$A$18:$L$214, MATCH("Misc ID", 'E4 TB Allocation Details'!$A$18:$L$18, 0),FALSE), 'E2 Allocators'!$B$15:$W$358, MATCH('O5 Details by Class &amp; Accounts'!BF$18, 'E2 Allocators'!$B$15:$W$15, 0),FALSE)*$E33)</f>
        <v>0</v>
      </c>
      <c r="BG33" s="2186">
        <f>IF(ISERROR(VLOOKUP(VLOOKUP($A33, 'E4 TB Allocation Details'!$A$18:$L$214, MATCH("Misc ID", 'E4 TB Allocation Details'!$A$18:$L$18, 0),FALSE), 'E2 Allocators'!$B$15:$W$358, MATCH('O5 Details by Class &amp; Accounts'!BG$18, 'E2 Allocators'!$B$15:$W$15, 0),FALSE)*$E33), 0, VLOOKUP(VLOOKUP($A33, 'E4 TB Allocation Details'!$A$18:$L$214, MATCH("Misc ID", 'E4 TB Allocation Details'!$A$18:$L$18, 0),FALSE), 'E2 Allocators'!$B$15:$W$358, MATCH('O5 Details by Class &amp; Accounts'!BG$18, 'E2 Allocators'!$B$15:$W$15, 0),FALSE)*$E33)</f>
        <v>0</v>
      </c>
      <c r="BH33" s="2186">
        <f>IF(ISERROR(VLOOKUP(VLOOKUP($A33, 'E4 TB Allocation Details'!$A$18:$L$214, MATCH("Misc ID", 'E4 TB Allocation Details'!$A$18:$L$18, 0),FALSE), 'E2 Allocators'!$B$15:$W$358, MATCH('O5 Details by Class &amp; Accounts'!BH$18, 'E2 Allocators'!$B$15:$W$15, 0),FALSE)*$E33), 0, VLOOKUP(VLOOKUP($A33, 'E4 TB Allocation Details'!$A$18:$L$214, MATCH("Misc ID", 'E4 TB Allocation Details'!$A$18:$L$18, 0),FALSE), 'E2 Allocators'!$B$15:$W$358, MATCH('O5 Details by Class &amp; Accounts'!BH$18, 'E2 Allocators'!$B$15:$W$15, 0),FALSE)*$E33)</f>
        <v>0</v>
      </c>
      <c r="BI33" s="2186">
        <f>IF(ISERROR(VLOOKUP(VLOOKUP($A33, 'E4 TB Allocation Details'!$A$18:$L$214, MATCH("Misc ID", 'E4 TB Allocation Details'!$A$18:$L$18, 0),FALSE), 'E2 Allocators'!$B$15:$W$358, MATCH('O5 Details by Class &amp; Accounts'!BI$18, 'E2 Allocators'!$B$15:$W$15, 0),FALSE)*$E33), 0, VLOOKUP(VLOOKUP($A33, 'E4 TB Allocation Details'!$A$18:$L$214, MATCH("Misc ID", 'E4 TB Allocation Details'!$A$18:$L$18, 0),FALSE), 'E2 Allocators'!$B$15:$W$358, MATCH('O5 Details by Class &amp; Accounts'!BI$18, 'E2 Allocators'!$B$15:$W$15, 0),FALSE)*$E33)</f>
        <v>0</v>
      </c>
      <c r="BJ33" s="2186">
        <f>IF(ISERROR(VLOOKUP(VLOOKUP($A33, 'E4 TB Allocation Details'!$A$18:$L$214, MATCH("Misc ID", 'E4 TB Allocation Details'!$A$18:$L$18, 0),FALSE), 'E2 Allocators'!$B$15:$W$358, MATCH('O5 Details by Class &amp; Accounts'!BJ$18, 'E2 Allocators'!$B$15:$W$15, 0),FALSE)*$E33), 0, VLOOKUP(VLOOKUP($A33, 'E4 TB Allocation Details'!$A$18:$L$214, MATCH("Misc ID", 'E4 TB Allocation Details'!$A$18:$L$18, 0),FALSE), 'E2 Allocators'!$B$15:$W$358, MATCH('O5 Details by Class &amp; Accounts'!BJ$18, 'E2 Allocators'!$B$15:$W$15, 0),FALSE)*$E33)</f>
        <v>0</v>
      </c>
      <c r="BK33" s="2186">
        <f>IF(ISERROR(VLOOKUP(VLOOKUP($A33, 'E4 TB Allocation Details'!$A$18:$L$214, MATCH("Misc ID", 'E4 TB Allocation Details'!$A$18:$L$18, 0),FALSE), 'E2 Allocators'!$B$15:$W$358, MATCH('O5 Details by Class &amp; Accounts'!BK$18, 'E2 Allocators'!$B$15:$W$15, 0),FALSE)*$E33), 0, VLOOKUP(VLOOKUP($A33, 'E4 TB Allocation Details'!$A$18:$L$214, MATCH("Misc ID", 'E4 TB Allocation Details'!$A$18:$L$18, 0),FALSE), 'E2 Allocators'!$B$15:$W$358, MATCH('O5 Details by Class &amp; Accounts'!BK$18, 'E2 Allocators'!$B$15:$W$15, 0),FALSE)*$E33)</f>
        <v>0</v>
      </c>
      <c r="BL33" s="2186">
        <f>IF(ISERROR(VLOOKUP(VLOOKUP($A33, 'E4 TB Allocation Details'!$A$18:$L$214, MATCH("Misc ID", 'E4 TB Allocation Details'!$A$18:$L$18, 0),FALSE), 'E2 Allocators'!$B$15:$W$358, MATCH('O5 Details by Class &amp; Accounts'!BL$18, 'E2 Allocators'!$B$15:$W$15, 0),FALSE)*$E33), 0, VLOOKUP(VLOOKUP($A33, 'E4 TB Allocation Details'!$A$18:$L$214, MATCH("Misc ID", 'E4 TB Allocation Details'!$A$18:$L$18, 0),FALSE), 'E2 Allocators'!$B$15:$W$358, MATCH('O5 Details by Class &amp; Accounts'!BL$18, 'E2 Allocators'!$B$15:$W$15, 0),FALSE)*$E33)</f>
        <v>0</v>
      </c>
      <c r="BM33" s="2186">
        <f>IF(ISERROR(VLOOKUP(VLOOKUP($A33, 'E4 TB Allocation Details'!$A$18:$L$214, MATCH("Misc ID", 'E4 TB Allocation Details'!$A$18:$L$18, 0),FALSE), 'E2 Allocators'!$B$15:$W$358, MATCH('O5 Details by Class &amp; Accounts'!BM$18, 'E2 Allocators'!$B$15:$W$15, 0),FALSE)*$E33), 0, VLOOKUP(VLOOKUP($A33, 'E4 TB Allocation Details'!$A$18:$L$214, MATCH("Misc ID", 'E4 TB Allocation Details'!$A$18:$L$18, 0),FALSE), 'E2 Allocators'!$B$15:$W$358, MATCH('O5 Details by Class &amp; Accounts'!BM$18, 'E2 Allocators'!$B$15:$W$15, 0),FALSE)*$E33)</f>
        <v>0</v>
      </c>
      <c r="BN33" s="2186">
        <f>IF(ISERROR(VLOOKUP(VLOOKUP($A33, 'E4 TB Allocation Details'!$A$18:$L$214, MATCH("Misc ID", 'E4 TB Allocation Details'!$A$18:$L$18, 0),FALSE), 'E2 Allocators'!$B$15:$W$358, MATCH('O5 Details by Class &amp; Accounts'!BN$18, 'E2 Allocators'!$B$15:$W$15, 0),FALSE)*$E33), 0, VLOOKUP(VLOOKUP($A33, 'E4 TB Allocation Details'!$A$18:$L$214, MATCH("Misc ID", 'E4 TB Allocation Details'!$A$18:$L$18, 0),FALSE), 'E2 Allocators'!$B$15:$W$358, MATCH('O5 Details by Class &amp; Accounts'!BN$18, 'E2 Allocators'!$B$15:$W$15, 0),FALSE)*$E33)</f>
        <v>0</v>
      </c>
      <c r="BO33" s="2186">
        <f>IF(ISERROR(VLOOKUP(VLOOKUP($A33, 'E4 TB Allocation Details'!$A$18:$L$214, MATCH("Misc ID", 'E4 TB Allocation Details'!$A$18:$L$18, 0),FALSE), 'E2 Allocators'!$B$15:$W$358, MATCH('O5 Details by Class &amp; Accounts'!BO$18, 'E2 Allocators'!$B$15:$W$15, 0),FALSE)*$E33), 0, VLOOKUP(VLOOKUP($A33, 'E4 TB Allocation Details'!$A$18:$L$214, MATCH("Misc ID", 'E4 TB Allocation Details'!$A$18:$L$18, 0),FALSE), 'E2 Allocators'!$B$15:$W$358, MATCH('O5 Details by Class &amp; Accounts'!BO$18, 'E2 Allocators'!$B$15:$W$15, 0),FALSE)*$E33)</f>
        <v>0</v>
      </c>
      <c r="BP33" s="2186">
        <f>IF(ISERROR(VLOOKUP(VLOOKUP($A33, 'E4 TB Allocation Details'!$A$18:$L$214, MATCH("Misc ID", 'E4 TB Allocation Details'!$A$18:$L$18, 0),FALSE), 'E2 Allocators'!$B$15:$W$358, MATCH('O5 Details by Class &amp; Accounts'!BP$18, 'E2 Allocators'!$B$15:$W$15, 0),FALSE)*$E33), 0, VLOOKUP(VLOOKUP($A33, 'E4 TB Allocation Details'!$A$18:$L$214, MATCH("Misc ID", 'E4 TB Allocation Details'!$A$18:$L$18, 0),FALSE), 'E2 Allocators'!$B$15:$W$358, MATCH('O5 Details by Class &amp; Accounts'!BP$18, 'E2 Allocators'!$B$15:$W$15, 0),FALSE)*$E33)</f>
        <v>0</v>
      </c>
      <c r="BQ33" s="2186">
        <f>IF(ISERROR(VLOOKUP(VLOOKUP($A33, 'E4 TB Allocation Details'!$A$18:$L$214, MATCH("Misc ID", 'E4 TB Allocation Details'!$A$18:$L$18, 0),FALSE), 'E2 Allocators'!$B$15:$W$358, MATCH('O5 Details by Class &amp; Accounts'!BQ$18, 'E2 Allocators'!$B$15:$W$15, 0),FALSE)*$E33), 0, VLOOKUP(VLOOKUP($A33, 'E4 TB Allocation Details'!$A$18:$L$214, MATCH("Misc ID", 'E4 TB Allocation Details'!$A$18:$L$18, 0),FALSE), 'E2 Allocators'!$B$15:$W$358, MATCH('O5 Details by Class &amp; Accounts'!BQ$18, 'E2 Allocators'!$B$15:$W$15, 0),FALSE)*$E33)</f>
        <v>0</v>
      </c>
      <c r="BR33" s="2186">
        <f>IF(ISERROR(VLOOKUP(VLOOKUP($A33, 'E4 TB Allocation Details'!$A$18:$L$214, MATCH("Misc ID", 'E4 TB Allocation Details'!$A$18:$L$18, 0),FALSE), 'E2 Allocators'!$B$15:$W$358, MATCH('O5 Details by Class &amp; Accounts'!BR$18, 'E2 Allocators'!$B$15:$W$15, 0),FALSE)*$E33), 0, VLOOKUP(VLOOKUP($A33, 'E4 TB Allocation Details'!$A$18:$L$214, MATCH("Misc ID", 'E4 TB Allocation Details'!$A$18:$L$18, 0),FALSE), 'E2 Allocators'!$B$15:$W$358, MATCH('O5 Details by Class &amp; Accounts'!BR$18, 'E2 Allocators'!$B$15:$W$15, 0),FALSE)*$E33)</f>
        <v>0</v>
      </c>
      <c r="BS33" s="2186">
        <f t="shared" si="3"/>
        <v>0</v>
      </c>
      <c r="BT33" s="2186">
        <f>IF(ISERROR(VLOOKUP(VLOOKUP($A33, 'E4 TB Allocation Details'!$A$18:$L$214, MATCH("A &amp; G ID", 'E4 TB Allocation Details'!$A$18:$L$18, 0),FALSE), 'E2 Allocators'!$B$15:$W$358, MATCH('O5 Details by Class &amp; Accounts'!BT$18, 'E2 Allocators'!$B$15:$W$15, 0),FALSE)*$E33), 0, VLOOKUP(VLOOKUP($A33, 'E4 TB Allocation Details'!$A$18:$L$214, MATCH("A &amp; G ID", 'E4 TB Allocation Details'!$A$18:$L$18, 0),FALSE), 'E2 Allocators'!$B$15:$W$358, MATCH('O5 Details by Class &amp; Accounts'!BT$18, 'E2 Allocators'!$B$15:$W$15, 0),FALSE)*$E33)</f>
        <v>0</v>
      </c>
      <c r="BU33" s="2186">
        <f>IF(ISERROR(VLOOKUP(VLOOKUP($A33, 'E4 TB Allocation Details'!$A$18:$L$214, MATCH("A &amp; G ID", 'E4 TB Allocation Details'!$A$18:$L$18, 0),FALSE), 'E2 Allocators'!$B$15:$W$358, MATCH('O5 Details by Class &amp; Accounts'!BU$18, 'E2 Allocators'!$B$15:$W$15, 0),FALSE)*$E33), 0, VLOOKUP(VLOOKUP($A33, 'E4 TB Allocation Details'!$A$18:$L$214, MATCH("A &amp; G ID", 'E4 TB Allocation Details'!$A$18:$L$18, 0),FALSE), 'E2 Allocators'!$B$15:$W$358, MATCH('O5 Details by Class &amp; Accounts'!BU$18, 'E2 Allocators'!$B$15:$W$15, 0),FALSE)*$E33)</f>
        <v>0</v>
      </c>
      <c r="BV33" s="2186">
        <f>IF(ISERROR(VLOOKUP(VLOOKUP($A33, 'E4 TB Allocation Details'!$A$18:$L$214, MATCH("A &amp; G ID", 'E4 TB Allocation Details'!$A$18:$L$18, 0),FALSE), 'E2 Allocators'!$B$15:$W$358, MATCH('O5 Details by Class &amp; Accounts'!BV$18, 'E2 Allocators'!$B$15:$W$15, 0),FALSE)*$E33), 0, VLOOKUP(VLOOKUP($A33, 'E4 TB Allocation Details'!$A$18:$L$214, MATCH("A &amp; G ID", 'E4 TB Allocation Details'!$A$18:$L$18, 0),FALSE), 'E2 Allocators'!$B$15:$W$358, MATCH('O5 Details by Class &amp; Accounts'!BV$18, 'E2 Allocators'!$B$15:$W$15, 0),FALSE)*$E33)</f>
        <v>0</v>
      </c>
      <c r="BW33" s="2186">
        <f>IF(ISERROR(VLOOKUP(VLOOKUP($A33, 'E4 TB Allocation Details'!$A$18:$L$214, MATCH("A &amp; G ID", 'E4 TB Allocation Details'!$A$18:$L$18, 0),FALSE), 'E2 Allocators'!$B$15:$W$358, MATCH('O5 Details by Class &amp; Accounts'!BW$18, 'E2 Allocators'!$B$15:$W$15, 0),FALSE)*$E33), 0, VLOOKUP(VLOOKUP($A33, 'E4 TB Allocation Details'!$A$18:$L$214, MATCH("A &amp; G ID", 'E4 TB Allocation Details'!$A$18:$L$18, 0),FALSE), 'E2 Allocators'!$B$15:$W$358, MATCH('O5 Details by Class &amp; Accounts'!BW$18, 'E2 Allocators'!$B$15:$W$15, 0),FALSE)*$E33)</f>
        <v>0</v>
      </c>
      <c r="BX33" s="2186">
        <f>IF(ISERROR(VLOOKUP(VLOOKUP($A33, 'E4 TB Allocation Details'!$A$18:$L$214, MATCH("A &amp; G ID", 'E4 TB Allocation Details'!$A$18:$L$18, 0),FALSE), 'E2 Allocators'!$B$15:$W$358, MATCH('O5 Details by Class &amp; Accounts'!BX$18, 'E2 Allocators'!$B$15:$W$15, 0),FALSE)*$E33), 0, VLOOKUP(VLOOKUP($A33, 'E4 TB Allocation Details'!$A$18:$L$214, MATCH("A &amp; G ID", 'E4 TB Allocation Details'!$A$18:$L$18, 0),FALSE), 'E2 Allocators'!$B$15:$W$358, MATCH('O5 Details by Class &amp; Accounts'!BX$18, 'E2 Allocators'!$B$15:$W$15, 0),FALSE)*$E33)</f>
        <v>0</v>
      </c>
      <c r="BY33" s="2186">
        <f>IF(ISERROR(VLOOKUP(VLOOKUP($A33, 'E4 TB Allocation Details'!$A$18:$L$214, MATCH("A &amp; G ID", 'E4 TB Allocation Details'!$A$18:$L$18, 0),FALSE), 'E2 Allocators'!$B$15:$W$358, MATCH('O5 Details by Class &amp; Accounts'!BY$18, 'E2 Allocators'!$B$15:$W$15, 0),FALSE)*$E33), 0, VLOOKUP(VLOOKUP($A33, 'E4 TB Allocation Details'!$A$18:$L$214, MATCH("A &amp; G ID", 'E4 TB Allocation Details'!$A$18:$L$18, 0),FALSE), 'E2 Allocators'!$B$15:$W$358, MATCH('O5 Details by Class &amp; Accounts'!BY$18, 'E2 Allocators'!$B$15:$W$15, 0),FALSE)*$E33)</f>
        <v>0</v>
      </c>
      <c r="BZ33" s="2186">
        <f>IF(ISERROR(VLOOKUP(VLOOKUP($A33, 'E4 TB Allocation Details'!$A$18:$L$214, MATCH("A &amp; G ID", 'E4 TB Allocation Details'!$A$18:$L$18, 0),FALSE), 'E2 Allocators'!$B$15:$W$358, MATCH('O5 Details by Class &amp; Accounts'!BZ$18, 'E2 Allocators'!$B$15:$W$15, 0),FALSE)*$E33), 0, VLOOKUP(VLOOKUP($A33, 'E4 TB Allocation Details'!$A$18:$L$214, MATCH("A &amp; G ID", 'E4 TB Allocation Details'!$A$18:$L$18, 0),FALSE), 'E2 Allocators'!$B$15:$W$358, MATCH('O5 Details by Class &amp; Accounts'!BZ$18, 'E2 Allocators'!$B$15:$W$15, 0),FALSE)*$E33)</f>
        <v>0</v>
      </c>
      <c r="CA33" s="2186">
        <f>IF(ISERROR(VLOOKUP(VLOOKUP($A33, 'E4 TB Allocation Details'!$A$18:$L$214, MATCH("A &amp; G ID", 'E4 TB Allocation Details'!$A$18:$L$18, 0),FALSE), 'E2 Allocators'!$B$15:$W$358, MATCH('O5 Details by Class &amp; Accounts'!CA$18, 'E2 Allocators'!$B$15:$W$15, 0),FALSE)*$E33), 0, VLOOKUP(VLOOKUP($A33, 'E4 TB Allocation Details'!$A$18:$L$214, MATCH("A &amp; G ID", 'E4 TB Allocation Details'!$A$18:$L$18, 0),FALSE), 'E2 Allocators'!$B$15:$W$358, MATCH('O5 Details by Class &amp; Accounts'!CA$18, 'E2 Allocators'!$B$15:$W$15, 0),FALSE)*$E33)</f>
        <v>0</v>
      </c>
      <c r="CB33" s="2186">
        <f>IF(ISERROR(VLOOKUP(VLOOKUP($A33, 'E4 TB Allocation Details'!$A$18:$L$214, MATCH("A &amp; G ID", 'E4 TB Allocation Details'!$A$18:$L$18, 0),FALSE), 'E2 Allocators'!$B$15:$W$358, MATCH('O5 Details by Class &amp; Accounts'!CB$18, 'E2 Allocators'!$B$15:$W$15, 0),FALSE)*$E33), 0, VLOOKUP(VLOOKUP($A33, 'E4 TB Allocation Details'!$A$18:$L$214, MATCH("A &amp; G ID", 'E4 TB Allocation Details'!$A$18:$L$18, 0),FALSE), 'E2 Allocators'!$B$15:$W$358, MATCH('O5 Details by Class &amp; Accounts'!CB$18, 'E2 Allocators'!$B$15:$W$15, 0),FALSE)*$E33)</f>
        <v>0</v>
      </c>
      <c r="CC33" s="2186">
        <f>IF(ISERROR(VLOOKUP(VLOOKUP($A33, 'E4 TB Allocation Details'!$A$18:$L$214, MATCH("A &amp; G ID", 'E4 TB Allocation Details'!$A$18:$L$18, 0),FALSE), 'E2 Allocators'!$B$15:$W$358, MATCH('O5 Details by Class &amp; Accounts'!CC$18, 'E2 Allocators'!$B$15:$W$15, 0),FALSE)*$E33), 0, VLOOKUP(VLOOKUP($A33, 'E4 TB Allocation Details'!$A$18:$L$214, MATCH("A &amp; G ID", 'E4 TB Allocation Details'!$A$18:$L$18, 0),FALSE), 'E2 Allocators'!$B$15:$W$358, MATCH('O5 Details by Class &amp; Accounts'!CC$18, 'E2 Allocators'!$B$15:$W$15, 0),FALSE)*$E33)</f>
        <v>0</v>
      </c>
      <c r="CD33" s="2186">
        <f>IF(ISERROR(VLOOKUP(VLOOKUP($A33, 'E4 TB Allocation Details'!$A$18:$L$214, MATCH("A &amp; G ID", 'E4 TB Allocation Details'!$A$18:$L$18, 0),FALSE), 'E2 Allocators'!$B$15:$W$358, MATCH('O5 Details by Class &amp; Accounts'!CD$18, 'E2 Allocators'!$B$15:$W$15, 0),FALSE)*$E33), 0, VLOOKUP(VLOOKUP($A33, 'E4 TB Allocation Details'!$A$18:$L$214, MATCH("A &amp; G ID", 'E4 TB Allocation Details'!$A$18:$L$18, 0),FALSE), 'E2 Allocators'!$B$15:$W$358, MATCH('O5 Details by Class &amp; Accounts'!CD$18, 'E2 Allocators'!$B$15:$W$15, 0),FALSE)*$E33)</f>
        <v>0</v>
      </c>
      <c r="CE33" s="2186">
        <f>IF(ISERROR(VLOOKUP(VLOOKUP($A33, 'E4 TB Allocation Details'!$A$18:$L$214, MATCH("A &amp; G ID", 'E4 TB Allocation Details'!$A$18:$L$18, 0),FALSE), 'E2 Allocators'!$B$15:$W$358, MATCH('O5 Details by Class &amp; Accounts'!CE$18, 'E2 Allocators'!$B$15:$W$15, 0),FALSE)*$E33), 0, VLOOKUP(VLOOKUP($A33, 'E4 TB Allocation Details'!$A$18:$L$214, MATCH("A &amp; G ID", 'E4 TB Allocation Details'!$A$18:$L$18, 0),FALSE), 'E2 Allocators'!$B$15:$W$358, MATCH('O5 Details by Class &amp; Accounts'!CE$18, 'E2 Allocators'!$B$15:$W$15, 0),FALSE)*$E33)</f>
        <v>0</v>
      </c>
      <c r="CF33" s="2186">
        <f>IF(ISERROR(VLOOKUP(VLOOKUP($A33, 'E4 TB Allocation Details'!$A$18:$L$214, MATCH("A &amp; G ID", 'E4 TB Allocation Details'!$A$18:$L$18, 0),FALSE), 'E2 Allocators'!$B$15:$W$358, MATCH('O5 Details by Class &amp; Accounts'!CF$18, 'E2 Allocators'!$B$15:$W$15, 0),FALSE)*$E33), 0, VLOOKUP(VLOOKUP($A33, 'E4 TB Allocation Details'!$A$18:$L$214, MATCH("A &amp; G ID", 'E4 TB Allocation Details'!$A$18:$L$18, 0),FALSE), 'E2 Allocators'!$B$15:$W$358, MATCH('O5 Details by Class &amp; Accounts'!CF$18, 'E2 Allocators'!$B$15:$W$15, 0),FALSE)*$E33)</f>
        <v>0</v>
      </c>
      <c r="CG33" s="2186">
        <f>IF(ISERROR(VLOOKUP(VLOOKUP($A33, 'E4 TB Allocation Details'!$A$18:$L$214, MATCH("A &amp; G ID", 'E4 TB Allocation Details'!$A$18:$L$18, 0),FALSE), 'E2 Allocators'!$B$15:$W$358, MATCH('O5 Details by Class &amp; Accounts'!CG$18, 'E2 Allocators'!$B$15:$W$15, 0),FALSE)*$E33), 0, VLOOKUP(VLOOKUP($A33, 'E4 TB Allocation Details'!$A$18:$L$214, MATCH("A &amp; G ID", 'E4 TB Allocation Details'!$A$18:$L$18, 0),FALSE), 'E2 Allocators'!$B$15:$W$358, MATCH('O5 Details by Class &amp; Accounts'!CG$18, 'E2 Allocators'!$B$15:$W$15, 0),FALSE)*$E33)</f>
        <v>0</v>
      </c>
      <c r="CH33" s="2186">
        <f>IF(ISERROR(VLOOKUP(VLOOKUP($A33, 'E4 TB Allocation Details'!$A$18:$L$214, MATCH("A &amp; G ID", 'E4 TB Allocation Details'!$A$18:$L$18, 0),FALSE), 'E2 Allocators'!$B$15:$W$358, MATCH('O5 Details by Class &amp; Accounts'!CH$18, 'E2 Allocators'!$B$15:$W$15, 0),FALSE)*$E33), 0, VLOOKUP(VLOOKUP($A33, 'E4 TB Allocation Details'!$A$18:$L$214, MATCH("A &amp; G ID", 'E4 TB Allocation Details'!$A$18:$L$18, 0),FALSE), 'E2 Allocators'!$B$15:$W$358, MATCH('O5 Details by Class &amp; Accounts'!CH$18, 'E2 Allocators'!$B$15:$W$15, 0),FALSE)*$E33)</f>
        <v>0</v>
      </c>
      <c r="CI33" s="2186">
        <f>IF(ISERROR(VLOOKUP(VLOOKUP($A33, 'E4 TB Allocation Details'!$A$18:$L$214, MATCH("A &amp; G ID", 'E4 TB Allocation Details'!$A$18:$L$18, 0),FALSE), 'E2 Allocators'!$B$15:$W$358, MATCH('O5 Details by Class &amp; Accounts'!CI$18, 'E2 Allocators'!$B$15:$W$15, 0),FALSE)*$E33), 0, VLOOKUP(VLOOKUP($A33, 'E4 TB Allocation Details'!$A$18:$L$214, MATCH("A &amp; G ID", 'E4 TB Allocation Details'!$A$18:$L$18, 0),FALSE), 'E2 Allocators'!$B$15:$W$358, MATCH('O5 Details by Class &amp; Accounts'!CI$18, 'E2 Allocators'!$B$15:$W$15, 0),FALSE)*$E33)</f>
        <v>0</v>
      </c>
      <c r="CJ33" s="2186">
        <f>IF(ISERROR(VLOOKUP(VLOOKUP($A33, 'E4 TB Allocation Details'!$A$18:$L$214, MATCH("A &amp; G ID", 'E4 TB Allocation Details'!$A$18:$L$18, 0),FALSE), 'E2 Allocators'!$B$15:$W$358, MATCH('O5 Details by Class &amp; Accounts'!CJ$18, 'E2 Allocators'!$B$15:$W$15, 0),FALSE)*$E33), 0, VLOOKUP(VLOOKUP($A33, 'E4 TB Allocation Details'!$A$18:$L$214, MATCH("A &amp; G ID", 'E4 TB Allocation Details'!$A$18:$L$18, 0),FALSE), 'E2 Allocators'!$B$15:$W$358, MATCH('O5 Details by Class &amp; Accounts'!CJ$18, 'E2 Allocators'!$B$15:$W$15, 0),FALSE)*$E33)</f>
        <v>0</v>
      </c>
      <c r="CK33" s="2186">
        <f>IF(ISERROR(VLOOKUP(VLOOKUP($A33, 'E4 TB Allocation Details'!$A$18:$L$214, MATCH("A &amp; G ID", 'E4 TB Allocation Details'!$A$18:$L$18, 0),FALSE), 'E2 Allocators'!$B$15:$W$358, MATCH('O5 Details by Class &amp; Accounts'!CK$18, 'E2 Allocators'!$B$15:$W$15, 0),FALSE)*$E33), 0, VLOOKUP(VLOOKUP($A33, 'E4 TB Allocation Details'!$A$18:$L$214, MATCH("A &amp; G ID", 'E4 TB Allocation Details'!$A$18:$L$18, 0),FALSE), 'E2 Allocators'!$B$15:$W$358, MATCH('O5 Details by Class &amp; Accounts'!CK$18, 'E2 Allocators'!$B$15:$W$15, 0),FALSE)*$E33)</f>
        <v>0</v>
      </c>
      <c r="CL33" s="2186">
        <f>IF(ISERROR(VLOOKUP(VLOOKUP($A33, 'E4 TB Allocation Details'!$A$18:$L$214, MATCH("A &amp; G ID", 'E4 TB Allocation Details'!$A$18:$L$18, 0),FALSE), 'E2 Allocators'!$B$15:$W$358, MATCH('O5 Details by Class &amp; Accounts'!CL$18, 'E2 Allocators'!$B$15:$W$15, 0),FALSE)*$E33), 0, VLOOKUP(VLOOKUP($A33, 'E4 TB Allocation Details'!$A$18:$L$214, MATCH("A &amp; G ID", 'E4 TB Allocation Details'!$A$18:$L$18, 0),FALSE), 'E2 Allocators'!$B$15:$W$358, MATCH('O5 Details by Class &amp; Accounts'!CL$18, 'E2 Allocators'!$B$15:$W$15, 0),FALSE)*$E33)</f>
        <v>0</v>
      </c>
      <c r="CM33" s="2186">
        <f>IF(ISERROR(VLOOKUP(VLOOKUP($A33, 'E4 TB Allocation Details'!$A$18:$L$214, MATCH("A &amp; G ID", 'E4 TB Allocation Details'!$A$18:$L$18, 0),FALSE), 'E2 Allocators'!$B$15:$W$358, MATCH('O5 Details by Class &amp; Accounts'!CM$18, 'E2 Allocators'!$B$15:$W$15, 0),FALSE)*$E33), 0, VLOOKUP(VLOOKUP($A33, 'E4 TB Allocation Details'!$A$18:$L$214, MATCH("A &amp; G ID", 'E4 TB Allocation Details'!$A$18:$L$18, 0),FALSE), 'E2 Allocators'!$B$15:$W$358, MATCH('O5 Details by Class &amp; Accounts'!CM$18, 'E2 Allocators'!$B$15:$W$15, 0),FALSE)*$E33)</f>
        <v>0</v>
      </c>
      <c r="CN33" s="2186">
        <f t="shared" si="5"/>
        <v>0</v>
      </c>
      <c r="CO33" s="2187">
        <f t="shared" si="4"/>
        <v>0</v>
      </c>
      <c r="CQ33" s="1625" t="s">
        <v>697</v>
      </c>
    </row>
    <row r="34" spans="1:95" s="54" customFormat="1" ht="25.5" x14ac:dyDescent="0.2">
      <c r="A34" s="989">
        <v>1820</v>
      </c>
      <c r="B34" s="990" t="s">
        <v>87</v>
      </c>
      <c r="C34" s="2184">
        <f>IF(ISERROR(VLOOKUP($A34,'I3 TB Data'!$A$19:$H$483,MATCH('O5 Details by Class &amp; Accounts'!$C$18, 'I3 TB Data'!$A$19:$H$19,0),0)), 0, VLOOKUP($A34,'I3 TB Data'!$A$19:$H$483,MATCH('O5 Details by Class &amp; Accounts'!$C$18,'I3 TB Data'!$A$19:$H$19,0),0))</f>
        <v>23641120</v>
      </c>
      <c r="D34" s="2185">
        <f>'I4 BO ASSETS'!E31</f>
        <v>-23641120</v>
      </c>
      <c r="E34" s="2184">
        <f t="shared" si="6"/>
        <v>0</v>
      </c>
      <c r="F34" s="2186">
        <f>IF(ISERROR(VLOOKUP($A34, 'E1 Categorization'!A33:E124, MATCH("Customer Component", 'E1 Categorization'!$A$33:$E$33,0), 0)), 0, IF(VLOOKUP($A34, 'E1 Categorization'!A33:E124, MATCH("Customer Component", 'E1 Categorization'!$A$33:$E$33,0), 0)=0, 'O5 Details by Class &amp; Accounts'!$E34, IF(AND(VLOOKUP($A34, 'E1 Categorization'!A33:E124, MATCH("Customer Component", 'E1 Categorization'!$A$33:$E$33,0), 0) &gt;0, VLOOKUP($A34, 'E1 Categorization'!A33:E124, MATCH("Customer Component", 'E1 Categorization'!$A$33:$E$33,0), 0)&lt;1), 'O5 Details by Class &amp; Accounts'!$E34*(1-VLOOKUP($A34, 'E1 Categorization'!A33:E124, MATCH("Customer Component", 'E1 Categorization'!$A$33:$E$33,0), 0)), 0)))</f>
        <v>0</v>
      </c>
      <c r="G34" s="2186">
        <f>IF(ISERROR(VLOOKUP($A34, 'E1 Categorization'!A33:E124, MATCH("Customer Component", 'E1 Categorization'!$A$33:$E$33,0), 0)),0, IF(VLOOKUP($A34, 'E1 Categorization'!A33:E124, MATCH("Customer Component", 'E1 Categorization'!$A$33:$E$33,0), 0)=0, 0, IF(AND(VLOOKUP($A34, 'E1 Categorization'!A33:E124, MATCH("Customer Component", 'E1 Categorization'!$A$33:$E$33,0), 0) &gt;0, VLOOKUP($A34, 'E1 Categorization'!A33:E124, MATCH("Customer Component", 'E1 Categorization'!$A$33:$E$33,0), 0)&lt;1), 'O5 Details by Class &amp; Accounts'!$E34*(VLOOKUP($A34, 'E1 Categorization'!A33:E124, MATCH("Customer Component", 'E1 Categorization'!$A$33:$E$33,0), 0)), 'O5 Details by Class &amp; Accounts'!$E34)))</f>
        <v>0</v>
      </c>
      <c r="H34" s="2186">
        <f t="shared" si="0"/>
        <v>0</v>
      </c>
      <c r="I34" s="2186">
        <f>IF(ISERROR(VLOOKUP(VLOOKUP($A34, 'E4 TB Allocation Details'!$A$18:$L$214, MATCH("Demand ID", 'E4 TB Allocation Details'!$A$18:$L$18, 0),FALSE), 'E2 Allocators'!$B$15:$W$358, MATCH('O5 Details by Class &amp; Accounts'!I$18, 'E2 Allocators'!$B$15:$W$15, 0),FALSE)*$F34), 0, VLOOKUP(VLOOKUP($A34, 'E4 TB Allocation Details'!$A$18:$L$214, MATCH("Demand ID", 'E4 TB Allocation Details'!$A$18:$L$18, 0),FALSE), 'E2 Allocators'!$B$15:$W$358, MATCH('O5 Details by Class &amp; Accounts'!I$18, 'E2 Allocators'!$B$15:$W$15, 0),FALSE)*$F34)</f>
        <v>0</v>
      </c>
      <c r="J34" s="2186">
        <f>IF(ISERROR(VLOOKUP(VLOOKUP($A34, 'E4 TB Allocation Details'!$A$18:$L$214, MATCH("Demand ID", 'E4 TB Allocation Details'!$A$18:$L$18, 0),FALSE), 'E2 Allocators'!$B$15:$W$358, MATCH('O5 Details by Class &amp; Accounts'!J$18, 'E2 Allocators'!$B$15:$W$15, 0),FALSE)*$F34), 0, VLOOKUP(VLOOKUP($A34, 'E4 TB Allocation Details'!$A$18:$L$214, MATCH("Demand ID", 'E4 TB Allocation Details'!$A$18:$L$18, 0),FALSE), 'E2 Allocators'!$B$15:$W$358, MATCH('O5 Details by Class &amp; Accounts'!J$18, 'E2 Allocators'!$B$15:$W$15, 0),FALSE)*$F34)</f>
        <v>0</v>
      </c>
      <c r="K34" s="2186">
        <f>IF(ISERROR(VLOOKUP(VLOOKUP($A34, 'E4 TB Allocation Details'!$A$18:$L$214, MATCH("Demand ID", 'E4 TB Allocation Details'!$A$18:$L$18, 0),FALSE), 'E2 Allocators'!$B$15:$W$358, MATCH('O5 Details by Class &amp; Accounts'!K$18, 'E2 Allocators'!$B$15:$W$15, 0),FALSE)*$F34), 0, VLOOKUP(VLOOKUP($A34, 'E4 TB Allocation Details'!$A$18:$L$214, MATCH("Demand ID", 'E4 TB Allocation Details'!$A$18:$L$18, 0),FALSE), 'E2 Allocators'!$B$15:$W$358, MATCH('O5 Details by Class &amp; Accounts'!K$18, 'E2 Allocators'!$B$15:$W$15, 0),FALSE)*$F34)</f>
        <v>0</v>
      </c>
      <c r="L34" s="2186">
        <f>IF(ISERROR(VLOOKUP(VLOOKUP($A34, 'E4 TB Allocation Details'!$A$18:$L$214, MATCH("Demand ID", 'E4 TB Allocation Details'!$A$18:$L$18, 0),FALSE), 'E2 Allocators'!$B$15:$W$358, MATCH('O5 Details by Class &amp; Accounts'!L$18, 'E2 Allocators'!$B$15:$W$15, 0),FALSE)*$F34), 0, VLOOKUP(VLOOKUP($A34, 'E4 TB Allocation Details'!$A$18:$L$214, MATCH("Demand ID", 'E4 TB Allocation Details'!$A$18:$L$18, 0),FALSE), 'E2 Allocators'!$B$15:$W$358, MATCH('O5 Details by Class &amp; Accounts'!L$18, 'E2 Allocators'!$B$15:$W$15, 0),FALSE)*$F34)</f>
        <v>0</v>
      </c>
      <c r="M34" s="2186">
        <f>IF(ISERROR(VLOOKUP(VLOOKUP($A34, 'E4 TB Allocation Details'!$A$18:$L$214, MATCH("Demand ID", 'E4 TB Allocation Details'!$A$18:$L$18, 0),FALSE), 'E2 Allocators'!$B$15:$W$358, MATCH('O5 Details by Class &amp; Accounts'!M$18, 'E2 Allocators'!$B$15:$W$15, 0),FALSE)*$F34), 0, VLOOKUP(VLOOKUP($A34, 'E4 TB Allocation Details'!$A$18:$L$214, MATCH("Demand ID", 'E4 TB Allocation Details'!$A$18:$L$18, 0),FALSE), 'E2 Allocators'!$B$15:$W$358, MATCH('O5 Details by Class &amp; Accounts'!M$18, 'E2 Allocators'!$B$15:$W$15, 0),FALSE)*$F34)</f>
        <v>0</v>
      </c>
      <c r="N34" s="2186">
        <f>IF(ISERROR(VLOOKUP(VLOOKUP($A34, 'E4 TB Allocation Details'!$A$18:$L$214, MATCH("Demand ID", 'E4 TB Allocation Details'!$A$18:$L$18, 0),FALSE), 'E2 Allocators'!$B$15:$W$358, MATCH('O5 Details by Class &amp; Accounts'!N$18, 'E2 Allocators'!$B$15:$W$15, 0),FALSE)*$F34), 0, VLOOKUP(VLOOKUP($A34, 'E4 TB Allocation Details'!$A$18:$L$214, MATCH("Demand ID", 'E4 TB Allocation Details'!$A$18:$L$18, 0),FALSE), 'E2 Allocators'!$B$15:$W$358, MATCH('O5 Details by Class &amp; Accounts'!N$18, 'E2 Allocators'!$B$15:$W$15, 0),FALSE)*$F34)</f>
        <v>0</v>
      </c>
      <c r="O34" s="2186">
        <f>IF(ISERROR(VLOOKUP(VLOOKUP($A34, 'E4 TB Allocation Details'!$A$18:$L$214, MATCH("Demand ID", 'E4 TB Allocation Details'!$A$18:$L$18, 0),FALSE), 'E2 Allocators'!$B$15:$W$358, MATCH('O5 Details by Class &amp; Accounts'!O$18, 'E2 Allocators'!$B$15:$W$15, 0),FALSE)*$F34), 0, VLOOKUP(VLOOKUP($A34, 'E4 TB Allocation Details'!$A$18:$L$214, MATCH("Demand ID", 'E4 TB Allocation Details'!$A$18:$L$18, 0),FALSE), 'E2 Allocators'!$B$15:$W$358, MATCH('O5 Details by Class &amp; Accounts'!O$18, 'E2 Allocators'!$B$15:$W$15, 0),FALSE)*$F34)</f>
        <v>0</v>
      </c>
      <c r="P34" s="2186">
        <f>IF(ISERROR(VLOOKUP(VLOOKUP($A34, 'E4 TB Allocation Details'!$A$18:$L$214, MATCH("Demand ID", 'E4 TB Allocation Details'!$A$18:$L$18, 0),FALSE), 'E2 Allocators'!$B$15:$W$358, MATCH('O5 Details by Class &amp; Accounts'!P$18, 'E2 Allocators'!$B$15:$W$15, 0),FALSE)*$F34), 0, VLOOKUP(VLOOKUP($A34, 'E4 TB Allocation Details'!$A$18:$L$214, MATCH("Demand ID", 'E4 TB Allocation Details'!$A$18:$L$18, 0),FALSE), 'E2 Allocators'!$B$15:$W$358, MATCH('O5 Details by Class &amp; Accounts'!P$18, 'E2 Allocators'!$B$15:$W$15, 0),FALSE)*$F34)</f>
        <v>0</v>
      </c>
      <c r="Q34" s="2186">
        <f>IF(ISERROR(VLOOKUP(VLOOKUP($A34, 'E4 TB Allocation Details'!$A$18:$L$214, MATCH("Demand ID", 'E4 TB Allocation Details'!$A$18:$L$18, 0),FALSE), 'E2 Allocators'!$B$15:$W$358, MATCH('O5 Details by Class &amp; Accounts'!Q$18, 'E2 Allocators'!$B$15:$W$15, 0),FALSE)*$F34), 0, VLOOKUP(VLOOKUP($A34, 'E4 TB Allocation Details'!$A$18:$L$214, MATCH("Demand ID", 'E4 TB Allocation Details'!$A$18:$L$18, 0),FALSE), 'E2 Allocators'!$B$15:$W$358, MATCH('O5 Details by Class &amp; Accounts'!Q$18, 'E2 Allocators'!$B$15:$W$15, 0),FALSE)*$F34)</f>
        <v>0</v>
      </c>
      <c r="R34" s="2186">
        <f>IF(ISERROR(VLOOKUP(VLOOKUP($A34, 'E4 TB Allocation Details'!$A$18:$L$214, MATCH("Demand ID", 'E4 TB Allocation Details'!$A$18:$L$18, 0),FALSE), 'E2 Allocators'!$B$15:$W$358, MATCH('O5 Details by Class &amp; Accounts'!R$18, 'E2 Allocators'!$B$15:$W$15, 0),FALSE)*$F34), 0, VLOOKUP(VLOOKUP($A34, 'E4 TB Allocation Details'!$A$18:$L$214, MATCH("Demand ID", 'E4 TB Allocation Details'!$A$18:$L$18, 0),FALSE), 'E2 Allocators'!$B$15:$W$358, MATCH('O5 Details by Class &amp; Accounts'!R$18, 'E2 Allocators'!$B$15:$W$15, 0),FALSE)*$F34)</f>
        <v>0</v>
      </c>
      <c r="S34" s="2186">
        <f>IF(ISERROR(VLOOKUP(VLOOKUP($A34, 'E4 TB Allocation Details'!$A$18:$L$214, MATCH("Demand ID", 'E4 TB Allocation Details'!$A$18:$L$18, 0),FALSE), 'E2 Allocators'!$B$15:$W$358, MATCH('O5 Details by Class &amp; Accounts'!S$18, 'E2 Allocators'!$B$15:$W$15, 0),FALSE)*$F34), 0, VLOOKUP(VLOOKUP($A34, 'E4 TB Allocation Details'!$A$18:$L$214, MATCH("Demand ID", 'E4 TB Allocation Details'!$A$18:$L$18, 0),FALSE), 'E2 Allocators'!$B$15:$W$358, MATCH('O5 Details by Class &amp; Accounts'!S$18, 'E2 Allocators'!$B$15:$W$15, 0),FALSE)*$F34)</f>
        <v>0</v>
      </c>
      <c r="T34" s="2186">
        <f>IF(ISERROR(VLOOKUP(VLOOKUP($A34, 'E4 TB Allocation Details'!$A$18:$L$214, MATCH("Demand ID", 'E4 TB Allocation Details'!$A$18:$L$18, 0),FALSE), 'E2 Allocators'!$B$15:$W$358, MATCH('O5 Details by Class &amp; Accounts'!T$18, 'E2 Allocators'!$B$15:$W$15, 0),FALSE)*$F34), 0, VLOOKUP(VLOOKUP($A34, 'E4 TB Allocation Details'!$A$18:$L$214, MATCH("Demand ID", 'E4 TB Allocation Details'!$A$18:$L$18, 0),FALSE), 'E2 Allocators'!$B$15:$W$358, MATCH('O5 Details by Class &amp; Accounts'!T$18, 'E2 Allocators'!$B$15:$W$15, 0),FALSE)*$F34)</f>
        <v>0</v>
      </c>
      <c r="U34" s="2186">
        <f>IF(ISERROR(VLOOKUP(VLOOKUP($A34, 'E4 TB Allocation Details'!$A$18:$L$214, MATCH("Demand ID", 'E4 TB Allocation Details'!$A$18:$L$18, 0),FALSE), 'E2 Allocators'!$B$15:$W$358, MATCH('O5 Details by Class &amp; Accounts'!U$18, 'E2 Allocators'!$B$15:$W$15, 0),FALSE)*$F34), 0, VLOOKUP(VLOOKUP($A34, 'E4 TB Allocation Details'!$A$18:$L$214, MATCH("Demand ID", 'E4 TB Allocation Details'!$A$18:$L$18, 0),FALSE), 'E2 Allocators'!$B$15:$W$358, MATCH('O5 Details by Class &amp; Accounts'!U$18, 'E2 Allocators'!$B$15:$W$15, 0),FALSE)*$F34)</f>
        <v>0</v>
      </c>
      <c r="V34" s="2186">
        <f>IF(ISERROR(VLOOKUP(VLOOKUP($A34, 'E4 TB Allocation Details'!$A$18:$L$214, MATCH("Demand ID", 'E4 TB Allocation Details'!$A$18:$L$18, 0),FALSE), 'E2 Allocators'!$B$15:$W$358, MATCH('O5 Details by Class &amp; Accounts'!V$18, 'E2 Allocators'!$B$15:$W$15, 0),FALSE)*$F34), 0, VLOOKUP(VLOOKUP($A34, 'E4 TB Allocation Details'!$A$18:$L$214, MATCH("Demand ID", 'E4 TB Allocation Details'!$A$18:$L$18, 0),FALSE), 'E2 Allocators'!$B$15:$W$358, MATCH('O5 Details by Class &amp; Accounts'!V$18, 'E2 Allocators'!$B$15:$W$15, 0),FALSE)*$F34)</f>
        <v>0</v>
      </c>
      <c r="W34" s="2186">
        <f>IF(ISERROR(VLOOKUP(VLOOKUP($A34, 'E4 TB Allocation Details'!$A$18:$L$214, MATCH("Demand ID", 'E4 TB Allocation Details'!$A$18:$L$18, 0),FALSE), 'E2 Allocators'!$B$15:$W$358, MATCH('O5 Details by Class &amp; Accounts'!W$18, 'E2 Allocators'!$B$15:$W$15, 0),FALSE)*$F34), 0, VLOOKUP(VLOOKUP($A34, 'E4 TB Allocation Details'!$A$18:$L$214, MATCH("Demand ID", 'E4 TB Allocation Details'!$A$18:$L$18, 0),FALSE), 'E2 Allocators'!$B$15:$W$358, MATCH('O5 Details by Class &amp; Accounts'!W$18, 'E2 Allocators'!$B$15:$W$15, 0),FALSE)*$F34)</f>
        <v>0</v>
      </c>
      <c r="X34" s="2186">
        <f>IF(ISERROR(VLOOKUP(VLOOKUP($A34, 'E4 TB Allocation Details'!$A$18:$L$214, MATCH("Demand ID", 'E4 TB Allocation Details'!$A$18:$L$18, 0),FALSE), 'E2 Allocators'!$B$15:$W$358, MATCH('O5 Details by Class &amp; Accounts'!X$18, 'E2 Allocators'!$B$15:$W$15, 0),FALSE)*$F34), 0, VLOOKUP(VLOOKUP($A34, 'E4 TB Allocation Details'!$A$18:$L$214, MATCH("Demand ID", 'E4 TB Allocation Details'!$A$18:$L$18, 0),FALSE), 'E2 Allocators'!$B$15:$W$358, MATCH('O5 Details by Class &amp; Accounts'!X$18, 'E2 Allocators'!$B$15:$W$15, 0),FALSE)*$F34)</f>
        <v>0</v>
      </c>
      <c r="Y34" s="2186">
        <f>IF(ISERROR(VLOOKUP(VLOOKUP($A34, 'E4 TB Allocation Details'!$A$18:$L$214, MATCH("Demand ID", 'E4 TB Allocation Details'!$A$18:$L$18, 0),FALSE), 'E2 Allocators'!$B$15:$W$358, MATCH('O5 Details by Class &amp; Accounts'!Y$18, 'E2 Allocators'!$B$15:$W$15, 0),FALSE)*$F34), 0, VLOOKUP(VLOOKUP($A34, 'E4 TB Allocation Details'!$A$18:$L$214, MATCH("Demand ID", 'E4 TB Allocation Details'!$A$18:$L$18, 0),FALSE), 'E2 Allocators'!$B$15:$W$358, MATCH('O5 Details by Class &amp; Accounts'!Y$18, 'E2 Allocators'!$B$15:$W$15, 0),FALSE)*$F34)</f>
        <v>0</v>
      </c>
      <c r="Z34" s="2186">
        <f>IF(ISERROR(VLOOKUP(VLOOKUP($A34, 'E4 TB Allocation Details'!$A$18:$L$214, MATCH("Demand ID", 'E4 TB Allocation Details'!$A$18:$L$18, 0),FALSE), 'E2 Allocators'!$B$15:$W$358, MATCH('O5 Details by Class &amp; Accounts'!Z$18, 'E2 Allocators'!$B$15:$W$15, 0),FALSE)*$F34), 0, VLOOKUP(VLOOKUP($A34, 'E4 TB Allocation Details'!$A$18:$L$214, MATCH("Demand ID", 'E4 TB Allocation Details'!$A$18:$L$18, 0),FALSE), 'E2 Allocators'!$B$15:$W$358, MATCH('O5 Details by Class &amp; Accounts'!Z$18, 'E2 Allocators'!$B$15:$W$15, 0),FALSE)*$F34)</f>
        <v>0</v>
      </c>
      <c r="AA34" s="2186">
        <f>IF(ISERROR(VLOOKUP(VLOOKUP($A34, 'E4 TB Allocation Details'!$A$18:$L$214, MATCH("Demand ID", 'E4 TB Allocation Details'!$A$18:$L$18, 0),FALSE), 'E2 Allocators'!$B$15:$W$358, MATCH('O5 Details by Class &amp; Accounts'!AA$18, 'E2 Allocators'!$B$15:$W$15, 0),FALSE)*$F34), 0, VLOOKUP(VLOOKUP($A34, 'E4 TB Allocation Details'!$A$18:$L$214, MATCH("Demand ID", 'E4 TB Allocation Details'!$A$18:$L$18, 0),FALSE), 'E2 Allocators'!$B$15:$W$358, MATCH('O5 Details by Class &amp; Accounts'!AA$18, 'E2 Allocators'!$B$15:$W$15, 0),FALSE)*$F34)</f>
        <v>0</v>
      </c>
      <c r="AB34" s="2186">
        <f>IF(ISERROR(VLOOKUP(VLOOKUP($A34, 'E4 TB Allocation Details'!$A$18:$L$214, MATCH("Demand ID", 'E4 TB Allocation Details'!$A$18:$L$18, 0),FALSE), 'E2 Allocators'!$B$15:$W$358, MATCH('O5 Details by Class &amp; Accounts'!AB$18, 'E2 Allocators'!$B$15:$W$15, 0),FALSE)*$F34), 0, VLOOKUP(VLOOKUP($A34, 'E4 TB Allocation Details'!$A$18:$L$214, MATCH("Demand ID", 'E4 TB Allocation Details'!$A$18:$L$18, 0),FALSE), 'E2 Allocators'!$B$15:$W$358, MATCH('O5 Details by Class &amp; Accounts'!AB$18, 'E2 Allocators'!$B$15:$W$15, 0),FALSE)*$F34)</f>
        <v>0</v>
      </c>
      <c r="AC34" s="2186">
        <f t="shared" si="1"/>
        <v>0</v>
      </c>
      <c r="AD34" s="2186">
        <f>IF(ISERROR(VLOOKUP(VLOOKUP($A34, 'E4 TB Allocation Details'!$A$18:$L$214, MATCH("Customer ID", 'E4 TB Allocation Details'!$A$18:$L$18, 0),FALSE), 'E2 Allocators'!$B$15:$W$358, MATCH('O5 Details by Class &amp; Accounts'!AD$18, 'E2 Allocators'!$B$15:$W$15, 0),FALSE)*$G34), 0, VLOOKUP(VLOOKUP($A34, 'E4 TB Allocation Details'!$A$18:$L$214, MATCH("Customer ID", 'E4 TB Allocation Details'!$A$18:$L$18, 0),FALSE), 'E2 Allocators'!$B$15:$W$358, MATCH('O5 Details by Class &amp; Accounts'!AD$18, 'E2 Allocators'!$B$15:$W$15, 0),FALSE)*$G34)</f>
        <v>0</v>
      </c>
      <c r="AE34" s="2186">
        <f>IF(ISERROR(VLOOKUP(VLOOKUP($A34, 'E4 TB Allocation Details'!$A$18:$L$214, MATCH("Customer ID", 'E4 TB Allocation Details'!$A$18:$L$18, 0),FALSE), 'E2 Allocators'!$B$15:$W$358, MATCH('O5 Details by Class &amp; Accounts'!AE$18, 'E2 Allocators'!$B$15:$W$15, 0),FALSE)*$G34), 0, VLOOKUP(VLOOKUP($A34, 'E4 TB Allocation Details'!$A$18:$L$214, MATCH("Customer ID", 'E4 TB Allocation Details'!$A$18:$L$18, 0),FALSE), 'E2 Allocators'!$B$15:$W$358, MATCH('O5 Details by Class &amp; Accounts'!AE$18, 'E2 Allocators'!$B$15:$W$15, 0),FALSE)*$G34)</f>
        <v>0</v>
      </c>
      <c r="AF34" s="2186">
        <f>IF(ISERROR(VLOOKUP(VLOOKUP($A34, 'E4 TB Allocation Details'!$A$18:$L$214, MATCH("Customer ID", 'E4 TB Allocation Details'!$A$18:$L$18, 0),FALSE), 'E2 Allocators'!$B$15:$W$358, MATCH('O5 Details by Class &amp; Accounts'!AF$18, 'E2 Allocators'!$B$15:$W$15, 0),FALSE)*$G34), 0, VLOOKUP(VLOOKUP($A34, 'E4 TB Allocation Details'!$A$18:$L$214, MATCH("Customer ID", 'E4 TB Allocation Details'!$A$18:$L$18, 0),FALSE), 'E2 Allocators'!$B$15:$W$358, MATCH('O5 Details by Class &amp; Accounts'!AF$18, 'E2 Allocators'!$B$15:$W$15, 0),FALSE)*$G34)</f>
        <v>0</v>
      </c>
      <c r="AG34" s="2186">
        <f>IF(ISERROR(VLOOKUP(VLOOKUP($A34, 'E4 TB Allocation Details'!$A$18:$L$214, MATCH("Customer ID", 'E4 TB Allocation Details'!$A$18:$L$18, 0),FALSE), 'E2 Allocators'!$B$15:$W$358, MATCH('O5 Details by Class &amp; Accounts'!AG$18, 'E2 Allocators'!$B$15:$W$15, 0),FALSE)*$G34), 0, VLOOKUP(VLOOKUP($A34, 'E4 TB Allocation Details'!$A$18:$L$214, MATCH("Customer ID", 'E4 TB Allocation Details'!$A$18:$L$18, 0),FALSE), 'E2 Allocators'!$B$15:$W$358, MATCH('O5 Details by Class &amp; Accounts'!AG$18, 'E2 Allocators'!$B$15:$W$15, 0),FALSE)*$G34)</f>
        <v>0</v>
      </c>
      <c r="AH34" s="2186">
        <f>IF(ISERROR(VLOOKUP(VLOOKUP($A34, 'E4 TB Allocation Details'!$A$18:$L$214, MATCH("Customer ID", 'E4 TB Allocation Details'!$A$18:$L$18, 0),FALSE), 'E2 Allocators'!$B$15:$W$358, MATCH('O5 Details by Class &amp; Accounts'!AH$18, 'E2 Allocators'!$B$15:$W$15, 0),FALSE)*$G34), 0, VLOOKUP(VLOOKUP($A34, 'E4 TB Allocation Details'!$A$18:$L$214, MATCH("Customer ID", 'E4 TB Allocation Details'!$A$18:$L$18, 0),FALSE), 'E2 Allocators'!$B$15:$W$358, MATCH('O5 Details by Class &amp; Accounts'!AH$18, 'E2 Allocators'!$B$15:$W$15, 0),FALSE)*$G34)</f>
        <v>0</v>
      </c>
      <c r="AI34" s="2186">
        <f>IF(ISERROR(VLOOKUP(VLOOKUP($A34, 'E4 TB Allocation Details'!$A$18:$L$214, MATCH("Customer ID", 'E4 TB Allocation Details'!$A$18:$L$18, 0),FALSE), 'E2 Allocators'!$B$15:$W$358, MATCH('O5 Details by Class &amp; Accounts'!AI$18, 'E2 Allocators'!$B$15:$W$15, 0),FALSE)*$G34), 0, VLOOKUP(VLOOKUP($A34, 'E4 TB Allocation Details'!$A$18:$L$214, MATCH("Customer ID", 'E4 TB Allocation Details'!$A$18:$L$18, 0),FALSE), 'E2 Allocators'!$B$15:$W$358, MATCH('O5 Details by Class &amp; Accounts'!AI$18, 'E2 Allocators'!$B$15:$W$15, 0),FALSE)*$G34)</f>
        <v>0</v>
      </c>
      <c r="AJ34" s="2186">
        <f>IF(ISERROR(VLOOKUP(VLOOKUP($A34, 'E4 TB Allocation Details'!$A$18:$L$214, MATCH("Customer ID", 'E4 TB Allocation Details'!$A$18:$L$18, 0),FALSE), 'E2 Allocators'!$B$15:$W$358, MATCH('O5 Details by Class &amp; Accounts'!AJ$18, 'E2 Allocators'!$B$15:$W$15, 0),FALSE)*$G34), 0, VLOOKUP(VLOOKUP($A34, 'E4 TB Allocation Details'!$A$18:$L$214, MATCH("Customer ID", 'E4 TB Allocation Details'!$A$18:$L$18, 0),FALSE), 'E2 Allocators'!$B$15:$W$358, MATCH('O5 Details by Class &amp; Accounts'!AJ$18, 'E2 Allocators'!$B$15:$W$15, 0),FALSE)*$G34)</f>
        <v>0</v>
      </c>
      <c r="AK34" s="2186">
        <f>IF(ISERROR(VLOOKUP(VLOOKUP($A34, 'E4 TB Allocation Details'!$A$18:$L$214, MATCH("Customer ID", 'E4 TB Allocation Details'!$A$18:$L$18, 0),FALSE), 'E2 Allocators'!$B$15:$W$358, MATCH('O5 Details by Class &amp; Accounts'!AK$18, 'E2 Allocators'!$B$15:$W$15, 0),FALSE)*$G34), 0, VLOOKUP(VLOOKUP($A34, 'E4 TB Allocation Details'!$A$18:$L$214, MATCH("Customer ID", 'E4 TB Allocation Details'!$A$18:$L$18, 0),FALSE), 'E2 Allocators'!$B$15:$W$358, MATCH('O5 Details by Class &amp; Accounts'!AK$18, 'E2 Allocators'!$B$15:$W$15, 0),FALSE)*$G34)</f>
        <v>0</v>
      </c>
      <c r="AL34" s="2186">
        <f>IF(ISERROR(VLOOKUP(VLOOKUP($A34, 'E4 TB Allocation Details'!$A$18:$L$214, MATCH("Customer ID", 'E4 TB Allocation Details'!$A$18:$L$18, 0),FALSE), 'E2 Allocators'!$B$15:$W$358, MATCH('O5 Details by Class &amp; Accounts'!AL$18, 'E2 Allocators'!$B$15:$W$15, 0),FALSE)*$G34), 0, VLOOKUP(VLOOKUP($A34, 'E4 TB Allocation Details'!$A$18:$L$214, MATCH("Customer ID", 'E4 TB Allocation Details'!$A$18:$L$18, 0),FALSE), 'E2 Allocators'!$B$15:$W$358, MATCH('O5 Details by Class &amp; Accounts'!AL$18, 'E2 Allocators'!$B$15:$W$15, 0),FALSE)*$G34)</f>
        <v>0</v>
      </c>
      <c r="AM34" s="2186">
        <f>IF(ISERROR(VLOOKUP(VLOOKUP($A34, 'E4 TB Allocation Details'!$A$18:$L$214, MATCH("Customer ID", 'E4 TB Allocation Details'!$A$18:$L$18, 0),FALSE), 'E2 Allocators'!$B$15:$W$358, MATCH('O5 Details by Class &amp; Accounts'!AM$18, 'E2 Allocators'!$B$15:$W$15, 0),FALSE)*$G34), 0, VLOOKUP(VLOOKUP($A34, 'E4 TB Allocation Details'!$A$18:$L$214, MATCH("Customer ID", 'E4 TB Allocation Details'!$A$18:$L$18, 0),FALSE), 'E2 Allocators'!$B$15:$W$358, MATCH('O5 Details by Class &amp; Accounts'!AM$18, 'E2 Allocators'!$B$15:$W$15, 0),FALSE)*$G34)</f>
        <v>0</v>
      </c>
      <c r="AN34" s="2186">
        <f>IF(ISERROR(VLOOKUP(VLOOKUP($A34, 'E4 TB Allocation Details'!$A$18:$L$214, MATCH("Customer ID", 'E4 TB Allocation Details'!$A$18:$L$18, 0),FALSE), 'E2 Allocators'!$B$15:$W$358, MATCH('O5 Details by Class &amp; Accounts'!AN$18, 'E2 Allocators'!$B$15:$W$15, 0),FALSE)*$G34), 0, VLOOKUP(VLOOKUP($A34, 'E4 TB Allocation Details'!$A$18:$L$214, MATCH("Customer ID", 'E4 TB Allocation Details'!$A$18:$L$18, 0),FALSE), 'E2 Allocators'!$B$15:$W$358, MATCH('O5 Details by Class &amp; Accounts'!AN$18, 'E2 Allocators'!$B$15:$W$15, 0),FALSE)*$G34)</f>
        <v>0</v>
      </c>
      <c r="AO34" s="2186">
        <f>IF(ISERROR(VLOOKUP(VLOOKUP($A34, 'E4 TB Allocation Details'!$A$18:$L$214, MATCH("Customer ID", 'E4 TB Allocation Details'!$A$18:$L$18, 0),FALSE), 'E2 Allocators'!$B$15:$W$358, MATCH('O5 Details by Class &amp; Accounts'!AO$18, 'E2 Allocators'!$B$15:$W$15, 0),FALSE)*$G34), 0, VLOOKUP(VLOOKUP($A34, 'E4 TB Allocation Details'!$A$18:$L$214, MATCH("Customer ID", 'E4 TB Allocation Details'!$A$18:$L$18, 0),FALSE), 'E2 Allocators'!$B$15:$W$358, MATCH('O5 Details by Class &amp; Accounts'!AO$18, 'E2 Allocators'!$B$15:$W$15, 0),FALSE)*$G34)</f>
        <v>0</v>
      </c>
      <c r="AP34" s="2186">
        <f>IF(ISERROR(VLOOKUP(VLOOKUP($A34, 'E4 TB Allocation Details'!$A$18:$L$214, MATCH("Customer ID", 'E4 TB Allocation Details'!$A$18:$L$18, 0),FALSE), 'E2 Allocators'!$B$15:$W$358, MATCH('O5 Details by Class &amp; Accounts'!AP$18, 'E2 Allocators'!$B$15:$W$15, 0),FALSE)*$G34), 0, VLOOKUP(VLOOKUP($A34, 'E4 TB Allocation Details'!$A$18:$L$214, MATCH("Customer ID", 'E4 TB Allocation Details'!$A$18:$L$18, 0),FALSE), 'E2 Allocators'!$B$15:$W$358, MATCH('O5 Details by Class &amp; Accounts'!AP$18, 'E2 Allocators'!$B$15:$W$15, 0),FALSE)*$G34)</f>
        <v>0</v>
      </c>
      <c r="AQ34" s="2186">
        <f>IF(ISERROR(VLOOKUP(VLOOKUP($A34, 'E4 TB Allocation Details'!$A$18:$L$214, MATCH("Customer ID", 'E4 TB Allocation Details'!$A$18:$L$18, 0),FALSE), 'E2 Allocators'!$B$15:$W$358, MATCH('O5 Details by Class &amp; Accounts'!AQ$18, 'E2 Allocators'!$B$15:$W$15, 0),FALSE)*$G34), 0, VLOOKUP(VLOOKUP($A34, 'E4 TB Allocation Details'!$A$18:$L$214, MATCH("Customer ID", 'E4 TB Allocation Details'!$A$18:$L$18, 0),FALSE), 'E2 Allocators'!$B$15:$W$358, MATCH('O5 Details by Class &amp; Accounts'!AQ$18, 'E2 Allocators'!$B$15:$W$15, 0),FALSE)*$G34)</f>
        <v>0</v>
      </c>
      <c r="AR34" s="2186">
        <f>IF(ISERROR(VLOOKUP(VLOOKUP($A34, 'E4 TB Allocation Details'!$A$18:$L$214, MATCH("Customer ID", 'E4 TB Allocation Details'!$A$18:$L$18, 0),FALSE), 'E2 Allocators'!$B$15:$W$358, MATCH('O5 Details by Class &amp; Accounts'!AR$18, 'E2 Allocators'!$B$15:$W$15, 0),FALSE)*$G34), 0, VLOOKUP(VLOOKUP($A34, 'E4 TB Allocation Details'!$A$18:$L$214, MATCH("Customer ID", 'E4 TB Allocation Details'!$A$18:$L$18, 0),FALSE), 'E2 Allocators'!$B$15:$W$358, MATCH('O5 Details by Class &amp; Accounts'!AR$18, 'E2 Allocators'!$B$15:$W$15, 0),FALSE)*$G34)</f>
        <v>0</v>
      </c>
      <c r="AS34" s="2186">
        <f>IF(ISERROR(VLOOKUP(VLOOKUP($A34, 'E4 TB Allocation Details'!$A$18:$L$214, MATCH("Customer ID", 'E4 TB Allocation Details'!$A$18:$L$18, 0),FALSE), 'E2 Allocators'!$B$15:$W$358, MATCH('O5 Details by Class &amp; Accounts'!AS$18, 'E2 Allocators'!$B$15:$W$15, 0),FALSE)*$G34), 0, VLOOKUP(VLOOKUP($A34, 'E4 TB Allocation Details'!$A$18:$L$214, MATCH("Customer ID", 'E4 TB Allocation Details'!$A$18:$L$18, 0),FALSE), 'E2 Allocators'!$B$15:$W$358, MATCH('O5 Details by Class &amp; Accounts'!AS$18, 'E2 Allocators'!$B$15:$W$15, 0),FALSE)*$G34)</f>
        <v>0</v>
      </c>
      <c r="AT34" s="2186">
        <f>IF(ISERROR(VLOOKUP(VLOOKUP($A34, 'E4 TB Allocation Details'!$A$18:$L$214, MATCH("Customer ID", 'E4 TB Allocation Details'!$A$18:$L$18, 0),FALSE), 'E2 Allocators'!$B$15:$W$358, MATCH('O5 Details by Class &amp; Accounts'!AT$18, 'E2 Allocators'!$B$15:$W$15, 0),FALSE)*$G34), 0, VLOOKUP(VLOOKUP($A34, 'E4 TB Allocation Details'!$A$18:$L$214, MATCH("Customer ID", 'E4 TB Allocation Details'!$A$18:$L$18, 0),FALSE), 'E2 Allocators'!$B$15:$W$358, MATCH('O5 Details by Class &amp; Accounts'!AT$18, 'E2 Allocators'!$B$15:$W$15, 0),FALSE)*$G34)</f>
        <v>0</v>
      </c>
      <c r="AU34" s="2186">
        <f>IF(ISERROR(VLOOKUP(VLOOKUP($A34, 'E4 TB Allocation Details'!$A$18:$L$214, MATCH("Customer ID", 'E4 TB Allocation Details'!$A$18:$L$18, 0),FALSE), 'E2 Allocators'!$B$15:$W$358, MATCH('O5 Details by Class &amp; Accounts'!AU$18, 'E2 Allocators'!$B$15:$W$15, 0),FALSE)*$G34), 0, VLOOKUP(VLOOKUP($A34, 'E4 TB Allocation Details'!$A$18:$L$214, MATCH("Customer ID", 'E4 TB Allocation Details'!$A$18:$L$18, 0),FALSE), 'E2 Allocators'!$B$15:$W$358, MATCH('O5 Details by Class &amp; Accounts'!AU$18, 'E2 Allocators'!$B$15:$W$15, 0),FALSE)*$G34)</f>
        <v>0</v>
      </c>
      <c r="AV34" s="2186">
        <f>IF(ISERROR(VLOOKUP(VLOOKUP($A34, 'E4 TB Allocation Details'!$A$18:$L$214, MATCH("Customer ID", 'E4 TB Allocation Details'!$A$18:$L$18, 0),FALSE), 'E2 Allocators'!$B$15:$W$358, MATCH('O5 Details by Class &amp; Accounts'!AV$18, 'E2 Allocators'!$B$15:$W$15, 0),FALSE)*$G34), 0, VLOOKUP(VLOOKUP($A34, 'E4 TB Allocation Details'!$A$18:$L$214, MATCH("Customer ID", 'E4 TB Allocation Details'!$A$18:$L$18, 0),FALSE), 'E2 Allocators'!$B$15:$W$358, MATCH('O5 Details by Class &amp; Accounts'!AV$18, 'E2 Allocators'!$B$15:$W$15, 0),FALSE)*$G34)</f>
        <v>0</v>
      </c>
      <c r="AW34" s="2186">
        <f>IF(ISERROR(VLOOKUP(VLOOKUP($A34, 'E4 TB Allocation Details'!$A$18:$L$214, MATCH("Customer ID", 'E4 TB Allocation Details'!$A$18:$L$18, 0),FALSE), 'E2 Allocators'!$B$15:$W$358, MATCH('O5 Details by Class &amp; Accounts'!AW$18, 'E2 Allocators'!$B$15:$W$15, 0),FALSE)*$G34), 0, VLOOKUP(VLOOKUP($A34, 'E4 TB Allocation Details'!$A$18:$L$214, MATCH("Customer ID", 'E4 TB Allocation Details'!$A$18:$L$18, 0),FALSE), 'E2 Allocators'!$B$15:$W$358, MATCH('O5 Details by Class &amp; Accounts'!AW$18, 'E2 Allocators'!$B$15:$W$15, 0),FALSE)*$G34)</f>
        <v>0</v>
      </c>
      <c r="AX34" s="2186">
        <f t="shared" si="2"/>
        <v>0</v>
      </c>
      <c r="AY34" s="2186">
        <f>IF(ISERROR(VLOOKUP(VLOOKUP($A34, 'E4 TB Allocation Details'!$A$18:$L$214, MATCH("Misc ID", 'E4 TB Allocation Details'!$A$18:$L$18, 0),FALSE), 'E2 Allocators'!$B$15:$W$358, MATCH('O5 Details by Class &amp; Accounts'!AY$18, 'E2 Allocators'!$B$15:$W$15, 0),FALSE)*$E34), 0, VLOOKUP(VLOOKUP($A34, 'E4 TB Allocation Details'!$A$18:$L$214, MATCH("Misc ID", 'E4 TB Allocation Details'!$A$18:$L$18, 0),FALSE), 'E2 Allocators'!$B$15:$W$358, MATCH('O5 Details by Class &amp; Accounts'!AY$18, 'E2 Allocators'!$B$15:$W$15, 0),FALSE)*$E34)</f>
        <v>0</v>
      </c>
      <c r="AZ34" s="2186">
        <f>IF(ISERROR(VLOOKUP(VLOOKUP($A34, 'E4 TB Allocation Details'!$A$18:$L$214, MATCH("Misc ID", 'E4 TB Allocation Details'!$A$18:$L$18, 0),FALSE), 'E2 Allocators'!$B$15:$W$358, MATCH('O5 Details by Class &amp; Accounts'!AZ$18, 'E2 Allocators'!$B$15:$W$15, 0),FALSE)*$E34), 0, VLOOKUP(VLOOKUP($A34, 'E4 TB Allocation Details'!$A$18:$L$214, MATCH("Misc ID", 'E4 TB Allocation Details'!$A$18:$L$18, 0),FALSE), 'E2 Allocators'!$B$15:$W$358, MATCH('O5 Details by Class &amp; Accounts'!AZ$18, 'E2 Allocators'!$B$15:$W$15, 0),FALSE)*$E34)</f>
        <v>0</v>
      </c>
      <c r="BA34" s="2186">
        <f>IF(ISERROR(VLOOKUP(VLOOKUP($A34, 'E4 TB Allocation Details'!$A$18:$L$214, MATCH("Misc ID", 'E4 TB Allocation Details'!$A$18:$L$18, 0),FALSE), 'E2 Allocators'!$B$15:$W$358, MATCH('O5 Details by Class &amp; Accounts'!BA$18, 'E2 Allocators'!$B$15:$W$15, 0),FALSE)*$E34), 0, VLOOKUP(VLOOKUP($A34, 'E4 TB Allocation Details'!$A$18:$L$214, MATCH("Misc ID", 'E4 TB Allocation Details'!$A$18:$L$18, 0),FALSE), 'E2 Allocators'!$B$15:$W$358, MATCH('O5 Details by Class &amp; Accounts'!BA$18, 'E2 Allocators'!$B$15:$W$15, 0),FALSE)*$E34)</f>
        <v>0</v>
      </c>
      <c r="BB34" s="2186">
        <f>IF(ISERROR(VLOOKUP(VLOOKUP($A34, 'E4 TB Allocation Details'!$A$18:$L$214, MATCH("Misc ID", 'E4 TB Allocation Details'!$A$18:$L$18, 0),FALSE), 'E2 Allocators'!$B$15:$W$358, MATCH('O5 Details by Class &amp; Accounts'!BB$18, 'E2 Allocators'!$B$15:$W$15, 0),FALSE)*$E34), 0, VLOOKUP(VLOOKUP($A34, 'E4 TB Allocation Details'!$A$18:$L$214, MATCH("Misc ID", 'E4 TB Allocation Details'!$A$18:$L$18, 0),FALSE), 'E2 Allocators'!$B$15:$W$358, MATCH('O5 Details by Class &amp; Accounts'!BB$18, 'E2 Allocators'!$B$15:$W$15, 0),FALSE)*$E34)</f>
        <v>0</v>
      </c>
      <c r="BC34" s="2186">
        <f>IF(ISERROR(VLOOKUP(VLOOKUP($A34, 'E4 TB Allocation Details'!$A$18:$L$214, MATCH("Misc ID", 'E4 TB Allocation Details'!$A$18:$L$18, 0),FALSE), 'E2 Allocators'!$B$15:$W$358, MATCH('O5 Details by Class &amp; Accounts'!BC$18, 'E2 Allocators'!$B$15:$W$15, 0),FALSE)*$E34), 0, VLOOKUP(VLOOKUP($A34, 'E4 TB Allocation Details'!$A$18:$L$214, MATCH("Misc ID", 'E4 TB Allocation Details'!$A$18:$L$18, 0),FALSE), 'E2 Allocators'!$B$15:$W$358, MATCH('O5 Details by Class &amp; Accounts'!BC$18, 'E2 Allocators'!$B$15:$W$15, 0),FALSE)*$E34)</f>
        <v>0</v>
      </c>
      <c r="BD34" s="2186">
        <f>IF(ISERROR(VLOOKUP(VLOOKUP($A34, 'E4 TB Allocation Details'!$A$18:$L$214, MATCH("Misc ID", 'E4 TB Allocation Details'!$A$18:$L$18, 0),FALSE), 'E2 Allocators'!$B$15:$W$358, MATCH('O5 Details by Class &amp; Accounts'!BD$18, 'E2 Allocators'!$B$15:$W$15, 0),FALSE)*$E34), 0, VLOOKUP(VLOOKUP($A34, 'E4 TB Allocation Details'!$A$18:$L$214, MATCH("Misc ID", 'E4 TB Allocation Details'!$A$18:$L$18, 0),FALSE), 'E2 Allocators'!$B$15:$W$358, MATCH('O5 Details by Class &amp; Accounts'!BD$18, 'E2 Allocators'!$B$15:$W$15, 0),FALSE)*$E34)</f>
        <v>0</v>
      </c>
      <c r="BE34" s="2186">
        <f>IF(ISERROR(VLOOKUP(VLOOKUP($A34, 'E4 TB Allocation Details'!$A$18:$L$214, MATCH("Misc ID", 'E4 TB Allocation Details'!$A$18:$L$18, 0),FALSE), 'E2 Allocators'!$B$15:$W$358, MATCH('O5 Details by Class &amp; Accounts'!BE$18, 'E2 Allocators'!$B$15:$W$15, 0),FALSE)*$E34), 0, VLOOKUP(VLOOKUP($A34, 'E4 TB Allocation Details'!$A$18:$L$214, MATCH("Misc ID", 'E4 TB Allocation Details'!$A$18:$L$18, 0),FALSE), 'E2 Allocators'!$B$15:$W$358, MATCH('O5 Details by Class &amp; Accounts'!BE$18, 'E2 Allocators'!$B$15:$W$15, 0),FALSE)*$E34)</f>
        <v>0</v>
      </c>
      <c r="BF34" s="2186">
        <f>IF(ISERROR(VLOOKUP(VLOOKUP($A34, 'E4 TB Allocation Details'!$A$18:$L$214, MATCH("Misc ID", 'E4 TB Allocation Details'!$A$18:$L$18, 0),FALSE), 'E2 Allocators'!$B$15:$W$358, MATCH('O5 Details by Class &amp; Accounts'!BF$18, 'E2 Allocators'!$B$15:$W$15, 0),FALSE)*$E34), 0, VLOOKUP(VLOOKUP($A34, 'E4 TB Allocation Details'!$A$18:$L$214, MATCH("Misc ID", 'E4 TB Allocation Details'!$A$18:$L$18, 0),FALSE), 'E2 Allocators'!$B$15:$W$358, MATCH('O5 Details by Class &amp; Accounts'!BF$18, 'E2 Allocators'!$B$15:$W$15, 0),FALSE)*$E34)</f>
        <v>0</v>
      </c>
      <c r="BG34" s="2186">
        <f>IF(ISERROR(VLOOKUP(VLOOKUP($A34, 'E4 TB Allocation Details'!$A$18:$L$214, MATCH("Misc ID", 'E4 TB Allocation Details'!$A$18:$L$18, 0),FALSE), 'E2 Allocators'!$B$15:$W$358, MATCH('O5 Details by Class &amp; Accounts'!BG$18, 'E2 Allocators'!$B$15:$W$15, 0),FALSE)*$E34), 0, VLOOKUP(VLOOKUP($A34, 'E4 TB Allocation Details'!$A$18:$L$214, MATCH("Misc ID", 'E4 TB Allocation Details'!$A$18:$L$18, 0),FALSE), 'E2 Allocators'!$B$15:$W$358, MATCH('O5 Details by Class &amp; Accounts'!BG$18, 'E2 Allocators'!$B$15:$W$15, 0),FALSE)*$E34)</f>
        <v>0</v>
      </c>
      <c r="BH34" s="2186">
        <f>IF(ISERROR(VLOOKUP(VLOOKUP($A34, 'E4 TB Allocation Details'!$A$18:$L$214, MATCH("Misc ID", 'E4 TB Allocation Details'!$A$18:$L$18, 0),FALSE), 'E2 Allocators'!$B$15:$W$358, MATCH('O5 Details by Class &amp; Accounts'!BH$18, 'E2 Allocators'!$B$15:$W$15, 0),FALSE)*$E34), 0, VLOOKUP(VLOOKUP($A34, 'E4 TB Allocation Details'!$A$18:$L$214, MATCH("Misc ID", 'E4 TB Allocation Details'!$A$18:$L$18, 0),FALSE), 'E2 Allocators'!$B$15:$W$358, MATCH('O5 Details by Class &amp; Accounts'!BH$18, 'E2 Allocators'!$B$15:$W$15, 0),FALSE)*$E34)</f>
        <v>0</v>
      </c>
      <c r="BI34" s="2186">
        <f>IF(ISERROR(VLOOKUP(VLOOKUP($A34, 'E4 TB Allocation Details'!$A$18:$L$214, MATCH("Misc ID", 'E4 TB Allocation Details'!$A$18:$L$18, 0),FALSE), 'E2 Allocators'!$B$15:$W$358, MATCH('O5 Details by Class &amp; Accounts'!BI$18, 'E2 Allocators'!$B$15:$W$15, 0),FALSE)*$E34), 0, VLOOKUP(VLOOKUP($A34, 'E4 TB Allocation Details'!$A$18:$L$214, MATCH("Misc ID", 'E4 TB Allocation Details'!$A$18:$L$18, 0),FALSE), 'E2 Allocators'!$B$15:$W$358, MATCH('O5 Details by Class &amp; Accounts'!BI$18, 'E2 Allocators'!$B$15:$W$15, 0),FALSE)*$E34)</f>
        <v>0</v>
      </c>
      <c r="BJ34" s="2186">
        <f>IF(ISERROR(VLOOKUP(VLOOKUP($A34, 'E4 TB Allocation Details'!$A$18:$L$214, MATCH("Misc ID", 'E4 TB Allocation Details'!$A$18:$L$18, 0),FALSE), 'E2 Allocators'!$B$15:$W$358, MATCH('O5 Details by Class &amp; Accounts'!BJ$18, 'E2 Allocators'!$B$15:$W$15, 0),FALSE)*$E34), 0, VLOOKUP(VLOOKUP($A34, 'E4 TB Allocation Details'!$A$18:$L$214, MATCH("Misc ID", 'E4 TB Allocation Details'!$A$18:$L$18, 0),FALSE), 'E2 Allocators'!$B$15:$W$358, MATCH('O5 Details by Class &amp; Accounts'!BJ$18, 'E2 Allocators'!$B$15:$W$15, 0),FALSE)*$E34)</f>
        <v>0</v>
      </c>
      <c r="BK34" s="2186">
        <f>IF(ISERROR(VLOOKUP(VLOOKUP($A34, 'E4 TB Allocation Details'!$A$18:$L$214, MATCH("Misc ID", 'E4 TB Allocation Details'!$A$18:$L$18, 0),FALSE), 'E2 Allocators'!$B$15:$W$358, MATCH('O5 Details by Class &amp; Accounts'!BK$18, 'E2 Allocators'!$B$15:$W$15, 0),FALSE)*$E34), 0, VLOOKUP(VLOOKUP($A34, 'E4 TB Allocation Details'!$A$18:$L$214, MATCH("Misc ID", 'E4 TB Allocation Details'!$A$18:$L$18, 0),FALSE), 'E2 Allocators'!$B$15:$W$358, MATCH('O5 Details by Class &amp; Accounts'!BK$18, 'E2 Allocators'!$B$15:$W$15, 0),FALSE)*$E34)</f>
        <v>0</v>
      </c>
      <c r="BL34" s="2186">
        <f>IF(ISERROR(VLOOKUP(VLOOKUP($A34, 'E4 TB Allocation Details'!$A$18:$L$214, MATCH("Misc ID", 'E4 TB Allocation Details'!$A$18:$L$18, 0),FALSE), 'E2 Allocators'!$B$15:$W$358, MATCH('O5 Details by Class &amp; Accounts'!BL$18, 'E2 Allocators'!$B$15:$W$15, 0),FALSE)*$E34), 0, VLOOKUP(VLOOKUP($A34, 'E4 TB Allocation Details'!$A$18:$L$214, MATCH("Misc ID", 'E4 TB Allocation Details'!$A$18:$L$18, 0),FALSE), 'E2 Allocators'!$B$15:$W$358, MATCH('O5 Details by Class &amp; Accounts'!BL$18, 'E2 Allocators'!$B$15:$W$15, 0),FALSE)*$E34)</f>
        <v>0</v>
      </c>
      <c r="BM34" s="2186">
        <f>IF(ISERROR(VLOOKUP(VLOOKUP($A34, 'E4 TB Allocation Details'!$A$18:$L$214, MATCH("Misc ID", 'E4 TB Allocation Details'!$A$18:$L$18, 0),FALSE), 'E2 Allocators'!$B$15:$W$358, MATCH('O5 Details by Class &amp; Accounts'!BM$18, 'E2 Allocators'!$B$15:$W$15, 0),FALSE)*$E34), 0, VLOOKUP(VLOOKUP($A34, 'E4 TB Allocation Details'!$A$18:$L$214, MATCH("Misc ID", 'E4 TB Allocation Details'!$A$18:$L$18, 0),FALSE), 'E2 Allocators'!$B$15:$W$358, MATCH('O5 Details by Class &amp; Accounts'!BM$18, 'E2 Allocators'!$B$15:$W$15, 0),FALSE)*$E34)</f>
        <v>0</v>
      </c>
      <c r="BN34" s="2186">
        <f>IF(ISERROR(VLOOKUP(VLOOKUP($A34, 'E4 TB Allocation Details'!$A$18:$L$214, MATCH("Misc ID", 'E4 TB Allocation Details'!$A$18:$L$18, 0),FALSE), 'E2 Allocators'!$B$15:$W$358, MATCH('O5 Details by Class &amp; Accounts'!BN$18, 'E2 Allocators'!$B$15:$W$15, 0),FALSE)*$E34), 0, VLOOKUP(VLOOKUP($A34, 'E4 TB Allocation Details'!$A$18:$L$214, MATCH("Misc ID", 'E4 TB Allocation Details'!$A$18:$L$18, 0),FALSE), 'E2 Allocators'!$B$15:$W$358, MATCH('O5 Details by Class &amp; Accounts'!BN$18, 'E2 Allocators'!$B$15:$W$15, 0),FALSE)*$E34)</f>
        <v>0</v>
      </c>
      <c r="BO34" s="2186">
        <f>IF(ISERROR(VLOOKUP(VLOOKUP($A34, 'E4 TB Allocation Details'!$A$18:$L$214, MATCH("Misc ID", 'E4 TB Allocation Details'!$A$18:$L$18, 0),FALSE), 'E2 Allocators'!$B$15:$W$358, MATCH('O5 Details by Class &amp; Accounts'!BO$18, 'E2 Allocators'!$B$15:$W$15, 0),FALSE)*$E34), 0, VLOOKUP(VLOOKUP($A34, 'E4 TB Allocation Details'!$A$18:$L$214, MATCH("Misc ID", 'E4 TB Allocation Details'!$A$18:$L$18, 0),FALSE), 'E2 Allocators'!$B$15:$W$358, MATCH('O5 Details by Class &amp; Accounts'!BO$18, 'E2 Allocators'!$B$15:$W$15, 0),FALSE)*$E34)</f>
        <v>0</v>
      </c>
      <c r="BP34" s="2186">
        <f>IF(ISERROR(VLOOKUP(VLOOKUP($A34, 'E4 TB Allocation Details'!$A$18:$L$214, MATCH("Misc ID", 'E4 TB Allocation Details'!$A$18:$L$18, 0),FALSE), 'E2 Allocators'!$B$15:$W$358, MATCH('O5 Details by Class &amp; Accounts'!BP$18, 'E2 Allocators'!$B$15:$W$15, 0),FALSE)*$E34), 0, VLOOKUP(VLOOKUP($A34, 'E4 TB Allocation Details'!$A$18:$L$214, MATCH("Misc ID", 'E4 TB Allocation Details'!$A$18:$L$18, 0),FALSE), 'E2 Allocators'!$B$15:$W$358, MATCH('O5 Details by Class &amp; Accounts'!BP$18, 'E2 Allocators'!$B$15:$W$15, 0),FALSE)*$E34)</f>
        <v>0</v>
      </c>
      <c r="BQ34" s="2186">
        <f>IF(ISERROR(VLOOKUP(VLOOKUP($A34, 'E4 TB Allocation Details'!$A$18:$L$214, MATCH("Misc ID", 'E4 TB Allocation Details'!$A$18:$L$18, 0),FALSE), 'E2 Allocators'!$B$15:$W$358, MATCH('O5 Details by Class &amp; Accounts'!BQ$18, 'E2 Allocators'!$B$15:$W$15, 0),FALSE)*$E34), 0, VLOOKUP(VLOOKUP($A34, 'E4 TB Allocation Details'!$A$18:$L$214, MATCH("Misc ID", 'E4 TB Allocation Details'!$A$18:$L$18, 0),FALSE), 'E2 Allocators'!$B$15:$W$358, MATCH('O5 Details by Class &amp; Accounts'!BQ$18, 'E2 Allocators'!$B$15:$W$15, 0),FALSE)*$E34)</f>
        <v>0</v>
      </c>
      <c r="BR34" s="2186">
        <f>IF(ISERROR(VLOOKUP(VLOOKUP($A34, 'E4 TB Allocation Details'!$A$18:$L$214, MATCH("Misc ID", 'E4 TB Allocation Details'!$A$18:$L$18, 0),FALSE), 'E2 Allocators'!$B$15:$W$358, MATCH('O5 Details by Class &amp; Accounts'!BR$18, 'E2 Allocators'!$B$15:$W$15, 0),FALSE)*$E34), 0, VLOOKUP(VLOOKUP($A34, 'E4 TB Allocation Details'!$A$18:$L$214, MATCH("Misc ID", 'E4 TB Allocation Details'!$A$18:$L$18, 0),FALSE), 'E2 Allocators'!$B$15:$W$358, MATCH('O5 Details by Class &amp; Accounts'!BR$18, 'E2 Allocators'!$B$15:$W$15, 0),FALSE)*$E34)</f>
        <v>0</v>
      </c>
      <c r="BS34" s="2186">
        <f t="shared" si="3"/>
        <v>0</v>
      </c>
      <c r="BT34" s="2186">
        <f>IF(ISERROR(VLOOKUP(VLOOKUP($A34, 'E4 TB Allocation Details'!$A$18:$L$214, MATCH("A &amp; G ID", 'E4 TB Allocation Details'!$A$18:$L$18, 0),FALSE), 'E2 Allocators'!$B$15:$W$358, MATCH('O5 Details by Class &amp; Accounts'!BT$18, 'E2 Allocators'!$B$15:$W$15, 0),FALSE)*$E34), 0, VLOOKUP(VLOOKUP($A34, 'E4 TB Allocation Details'!$A$18:$L$214, MATCH("A &amp; G ID", 'E4 TB Allocation Details'!$A$18:$L$18, 0),FALSE), 'E2 Allocators'!$B$15:$W$358, MATCH('O5 Details by Class &amp; Accounts'!BT$18, 'E2 Allocators'!$B$15:$W$15, 0),FALSE)*$E34)</f>
        <v>0</v>
      </c>
      <c r="BU34" s="2186">
        <f>IF(ISERROR(VLOOKUP(VLOOKUP($A34, 'E4 TB Allocation Details'!$A$18:$L$214, MATCH("A &amp; G ID", 'E4 TB Allocation Details'!$A$18:$L$18, 0),FALSE), 'E2 Allocators'!$B$15:$W$358, MATCH('O5 Details by Class &amp; Accounts'!BU$18, 'E2 Allocators'!$B$15:$W$15, 0),FALSE)*$E34), 0, VLOOKUP(VLOOKUP($A34, 'E4 TB Allocation Details'!$A$18:$L$214, MATCH("A &amp; G ID", 'E4 TB Allocation Details'!$A$18:$L$18, 0),FALSE), 'E2 Allocators'!$B$15:$W$358, MATCH('O5 Details by Class &amp; Accounts'!BU$18, 'E2 Allocators'!$B$15:$W$15, 0),FALSE)*$E34)</f>
        <v>0</v>
      </c>
      <c r="BV34" s="2186">
        <f>IF(ISERROR(VLOOKUP(VLOOKUP($A34, 'E4 TB Allocation Details'!$A$18:$L$214, MATCH("A &amp; G ID", 'E4 TB Allocation Details'!$A$18:$L$18, 0),FALSE), 'E2 Allocators'!$B$15:$W$358, MATCH('O5 Details by Class &amp; Accounts'!BV$18, 'E2 Allocators'!$B$15:$W$15, 0),FALSE)*$E34), 0, VLOOKUP(VLOOKUP($A34, 'E4 TB Allocation Details'!$A$18:$L$214, MATCH("A &amp; G ID", 'E4 TB Allocation Details'!$A$18:$L$18, 0),FALSE), 'E2 Allocators'!$B$15:$W$358, MATCH('O5 Details by Class &amp; Accounts'!BV$18, 'E2 Allocators'!$B$15:$W$15, 0),FALSE)*$E34)</f>
        <v>0</v>
      </c>
      <c r="BW34" s="2186">
        <f>IF(ISERROR(VLOOKUP(VLOOKUP($A34, 'E4 TB Allocation Details'!$A$18:$L$214, MATCH("A &amp; G ID", 'E4 TB Allocation Details'!$A$18:$L$18, 0),FALSE), 'E2 Allocators'!$B$15:$W$358, MATCH('O5 Details by Class &amp; Accounts'!BW$18, 'E2 Allocators'!$B$15:$W$15, 0),FALSE)*$E34), 0, VLOOKUP(VLOOKUP($A34, 'E4 TB Allocation Details'!$A$18:$L$214, MATCH("A &amp; G ID", 'E4 TB Allocation Details'!$A$18:$L$18, 0),FALSE), 'E2 Allocators'!$B$15:$W$358, MATCH('O5 Details by Class &amp; Accounts'!BW$18, 'E2 Allocators'!$B$15:$W$15, 0),FALSE)*$E34)</f>
        <v>0</v>
      </c>
      <c r="BX34" s="2186">
        <f>IF(ISERROR(VLOOKUP(VLOOKUP($A34, 'E4 TB Allocation Details'!$A$18:$L$214, MATCH("A &amp; G ID", 'E4 TB Allocation Details'!$A$18:$L$18, 0),FALSE), 'E2 Allocators'!$B$15:$W$358, MATCH('O5 Details by Class &amp; Accounts'!BX$18, 'E2 Allocators'!$B$15:$W$15, 0),FALSE)*$E34), 0, VLOOKUP(VLOOKUP($A34, 'E4 TB Allocation Details'!$A$18:$L$214, MATCH("A &amp; G ID", 'E4 TB Allocation Details'!$A$18:$L$18, 0),FALSE), 'E2 Allocators'!$B$15:$W$358, MATCH('O5 Details by Class &amp; Accounts'!BX$18, 'E2 Allocators'!$B$15:$W$15, 0),FALSE)*$E34)</f>
        <v>0</v>
      </c>
      <c r="BY34" s="2186">
        <f>IF(ISERROR(VLOOKUP(VLOOKUP($A34, 'E4 TB Allocation Details'!$A$18:$L$214, MATCH("A &amp; G ID", 'E4 TB Allocation Details'!$A$18:$L$18, 0),FALSE), 'E2 Allocators'!$B$15:$W$358, MATCH('O5 Details by Class &amp; Accounts'!BY$18, 'E2 Allocators'!$B$15:$W$15, 0),FALSE)*$E34), 0, VLOOKUP(VLOOKUP($A34, 'E4 TB Allocation Details'!$A$18:$L$214, MATCH("A &amp; G ID", 'E4 TB Allocation Details'!$A$18:$L$18, 0),FALSE), 'E2 Allocators'!$B$15:$W$358, MATCH('O5 Details by Class &amp; Accounts'!BY$18, 'E2 Allocators'!$B$15:$W$15, 0),FALSE)*$E34)</f>
        <v>0</v>
      </c>
      <c r="BZ34" s="2186">
        <f>IF(ISERROR(VLOOKUP(VLOOKUP($A34, 'E4 TB Allocation Details'!$A$18:$L$214, MATCH("A &amp; G ID", 'E4 TB Allocation Details'!$A$18:$L$18, 0),FALSE), 'E2 Allocators'!$B$15:$W$358, MATCH('O5 Details by Class &amp; Accounts'!BZ$18, 'E2 Allocators'!$B$15:$W$15, 0),FALSE)*$E34), 0, VLOOKUP(VLOOKUP($A34, 'E4 TB Allocation Details'!$A$18:$L$214, MATCH("A &amp; G ID", 'E4 TB Allocation Details'!$A$18:$L$18, 0),FALSE), 'E2 Allocators'!$B$15:$W$358, MATCH('O5 Details by Class &amp; Accounts'!BZ$18, 'E2 Allocators'!$B$15:$W$15, 0),FALSE)*$E34)</f>
        <v>0</v>
      </c>
      <c r="CA34" s="2186">
        <f>IF(ISERROR(VLOOKUP(VLOOKUP($A34, 'E4 TB Allocation Details'!$A$18:$L$214, MATCH("A &amp; G ID", 'E4 TB Allocation Details'!$A$18:$L$18, 0),FALSE), 'E2 Allocators'!$B$15:$W$358, MATCH('O5 Details by Class &amp; Accounts'!CA$18, 'E2 Allocators'!$B$15:$W$15, 0),FALSE)*$E34), 0, VLOOKUP(VLOOKUP($A34, 'E4 TB Allocation Details'!$A$18:$L$214, MATCH("A &amp; G ID", 'E4 TB Allocation Details'!$A$18:$L$18, 0),FALSE), 'E2 Allocators'!$B$15:$W$358, MATCH('O5 Details by Class &amp; Accounts'!CA$18, 'E2 Allocators'!$B$15:$W$15, 0),FALSE)*$E34)</f>
        <v>0</v>
      </c>
      <c r="CB34" s="2186">
        <f>IF(ISERROR(VLOOKUP(VLOOKUP($A34, 'E4 TB Allocation Details'!$A$18:$L$214, MATCH("A &amp; G ID", 'E4 TB Allocation Details'!$A$18:$L$18, 0),FALSE), 'E2 Allocators'!$B$15:$W$358, MATCH('O5 Details by Class &amp; Accounts'!CB$18, 'E2 Allocators'!$B$15:$W$15, 0),FALSE)*$E34), 0, VLOOKUP(VLOOKUP($A34, 'E4 TB Allocation Details'!$A$18:$L$214, MATCH("A &amp; G ID", 'E4 TB Allocation Details'!$A$18:$L$18, 0),FALSE), 'E2 Allocators'!$B$15:$W$358, MATCH('O5 Details by Class &amp; Accounts'!CB$18, 'E2 Allocators'!$B$15:$W$15, 0),FALSE)*$E34)</f>
        <v>0</v>
      </c>
      <c r="CC34" s="2186">
        <f>IF(ISERROR(VLOOKUP(VLOOKUP($A34, 'E4 TB Allocation Details'!$A$18:$L$214, MATCH("A &amp; G ID", 'E4 TB Allocation Details'!$A$18:$L$18, 0),FALSE), 'E2 Allocators'!$B$15:$W$358, MATCH('O5 Details by Class &amp; Accounts'!CC$18, 'E2 Allocators'!$B$15:$W$15, 0),FALSE)*$E34), 0, VLOOKUP(VLOOKUP($A34, 'E4 TB Allocation Details'!$A$18:$L$214, MATCH("A &amp; G ID", 'E4 TB Allocation Details'!$A$18:$L$18, 0),FALSE), 'E2 Allocators'!$B$15:$W$358, MATCH('O5 Details by Class &amp; Accounts'!CC$18, 'E2 Allocators'!$B$15:$W$15, 0),FALSE)*$E34)</f>
        <v>0</v>
      </c>
      <c r="CD34" s="2186">
        <f>IF(ISERROR(VLOOKUP(VLOOKUP($A34, 'E4 TB Allocation Details'!$A$18:$L$214, MATCH("A &amp; G ID", 'E4 TB Allocation Details'!$A$18:$L$18, 0),FALSE), 'E2 Allocators'!$B$15:$W$358, MATCH('O5 Details by Class &amp; Accounts'!CD$18, 'E2 Allocators'!$B$15:$W$15, 0),FALSE)*$E34), 0, VLOOKUP(VLOOKUP($A34, 'E4 TB Allocation Details'!$A$18:$L$214, MATCH("A &amp; G ID", 'E4 TB Allocation Details'!$A$18:$L$18, 0),FALSE), 'E2 Allocators'!$B$15:$W$358, MATCH('O5 Details by Class &amp; Accounts'!CD$18, 'E2 Allocators'!$B$15:$W$15, 0),FALSE)*$E34)</f>
        <v>0</v>
      </c>
      <c r="CE34" s="2186">
        <f>IF(ISERROR(VLOOKUP(VLOOKUP($A34, 'E4 TB Allocation Details'!$A$18:$L$214, MATCH("A &amp; G ID", 'E4 TB Allocation Details'!$A$18:$L$18, 0),FALSE), 'E2 Allocators'!$B$15:$W$358, MATCH('O5 Details by Class &amp; Accounts'!CE$18, 'E2 Allocators'!$B$15:$W$15, 0),FALSE)*$E34), 0, VLOOKUP(VLOOKUP($A34, 'E4 TB Allocation Details'!$A$18:$L$214, MATCH("A &amp; G ID", 'E4 TB Allocation Details'!$A$18:$L$18, 0),FALSE), 'E2 Allocators'!$B$15:$W$358, MATCH('O5 Details by Class &amp; Accounts'!CE$18, 'E2 Allocators'!$B$15:$W$15, 0),FALSE)*$E34)</f>
        <v>0</v>
      </c>
      <c r="CF34" s="2186">
        <f>IF(ISERROR(VLOOKUP(VLOOKUP($A34, 'E4 TB Allocation Details'!$A$18:$L$214, MATCH("A &amp; G ID", 'E4 TB Allocation Details'!$A$18:$L$18, 0),FALSE), 'E2 Allocators'!$B$15:$W$358, MATCH('O5 Details by Class &amp; Accounts'!CF$18, 'E2 Allocators'!$B$15:$W$15, 0),FALSE)*$E34), 0, VLOOKUP(VLOOKUP($A34, 'E4 TB Allocation Details'!$A$18:$L$214, MATCH("A &amp; G ID", 'E4 TB Allocation Details'!$A$18:$L$18, 0),FALSE), 'E2 Allocators'!$B$15:$W$358, MATCH('O5 Details by Class &amp; Accounts'!CF$18, 'E2 Allocators'!$B$15:$W$15, 0),FALSE)*$E34)</f>
        <v>0</v>
      </c>
      <c r="CG34" s="2186">
        <f>IF(ISERROR(VLOOKUP(VLOOKUP($A34, 'E4 TB Allocation Details'!$A$18:$L$214, MATCH("A &amp; G ID", 'E4 TB Allocation Details'!$A$18:$L$18, 0),FALSE), 'E2 Allocators'!$B$15:$W$358, MATCH('O5 Details by Class &amp; Accounts'!CG$18, 'E2 Allocators'!$B$15:$W$15, 0),FALSE)*$E34), 0, VLOOKUP(VLOOKUP($A34, 'E4 TB Allocation Details'!$A$18:$L$214, MATCH("A &amp; G ID", 'E4 TB Allocation Details'!$A$18:$L$18, 0),FALSE), 'E2 Allocators'!$B$15:$W$358, MATCH('O5 Details by Class &amp; Accounts'!CG$18, 'E2 Allocators'!$B$15:$W$15, 0),FALSE)*$E34)</f>
        <v>0</v>
      </c>
      <c r="CH34" s="2186">
        <f>IF(ISERROR(VLOOKUP(VLOOKUP($A34, 'E4 TB Allocation Details'!$A$18:$L$214, MATCH("A &amp; G ID", 'E4 TB Allocation Details'!$A$18:$L$18, 0),FALSE), 'E2 Allocators'!$B$15:$W$358, MATCH('O5 Details by Class &amp; Accounts'!CH$18, 'E2 Allocators'!$B$15:$W$15, 0),FALSE)*$E34), 0, VLOOKUP(VLOOKUP($A34, 'E4 TB Allocation Details'!$A$18:$L$214, MATCH("A &amp; G ID", 'E4 TB Allocation Details'!$A$18:$L$18, 0),FALSE), 'E2 Allocators'!$B$15:$W$358, MATCH('O5 Details by Class &amp; Accounts'!CH$18, 'E2 Allocators'!$B$15:$W$15, 0),FALSE)*$E34)</f>
        <v>0</v>
      </c>
      <c r="CI34" s="2186">
        <f>IF(ISERROR(VLOOKUP(VLOOKUP($A34, 'E4 TB Allocation Details'!$A$18:$L$214, MATCH("A &amp; G ID", 'E4 TB Allocation Details'!$A$18:$L$18, 0),FALSE), 'E2 Allocators'!$B$15:$W$358, MATCH('O5 Details by Class &amp; Accounts'!CI$18, 'E2 Allocators'!$B$15:$W$15, 0),FALSE)*$E34), 0, VLOOKUP(VLOOKUP($A34, 'E4 TB Allocation Details'!$A$18:$L$214, MATCH("A &amp; G ID", 'E4 TB Allocation Details'!$A$18:$L$18, 0),FALSE), 'E2 Allocators'!$B$15:$W$358, MATCH('O5 Details by Class &amp; Accounts'!CI$18, 'E2 Allocators'!$B$15:$W$15, 0),FALSE)*$E34)</f>
        <v>0</v>
      </c>
      <c r="CJ34" s="2186">
        <f>IF(ISERROR(VLOOKUP(VLOOKUP($A34, 'E4 TB Allocation Details'!$A$18:$L$214, MATCH("A &amp; G ID", 'E4 TB Allocation Details'!$A$18:$L$18, 0),FALSE), 'E2 Allocators'!$B$15:$W$358, MATCH('O5 Details by Class &amp; Accounts'!CJ$18, 'E2 Allocators'!$B$15:$W$15, 0),FALSE)*$E34), 0, VLOOKUP(VLOOKUP($A34, 'E4 TB Allocation Details'!$A$18:$L$214, MATCH("A &amp; G ID", 'E4 TB Allocation Details'!$A$18:$L$18, 0),FALSE), 'E2 Allocators'!$B$15:$W$358, MATCH('O5 Details by Class &amp; Accounts'!CJ$18, 'E2 Allocators'!$B$15:$W$15, 0),FALSE)*$E34)</f>
        <v>0</v>
      </c>
      <c r="CK34" s="2186">
        <f>IF(ISERROR(VLOOKUP(VLOOKUP($A34, 'E4 TB Allocation Details'!$A$18:$L$214, MATCH("A &amp; G ID", 'E4 TB Allocation Details'!$A$18:$L$18, 0),FALSE), 'E2 Allocators'!$B$15:$W$358, MATCH('O5 Details by Class &amp; Accounts'!CK$18, 'E2 Allocators'!$B$15:$W$15, 0),FALSE)*$E34), 0, VLOOKUP(VLOOKUP($A34, 'E4 TB Allocation Details'!$A$18:$L$214, MATCH("A &amp; G ID", 'E4 TB Allocation Details'!$A$18:$L$18, 0),FALSE), 'E2 Allocators'!$B$15:$W$358, MATCH('O5 Details by Class &amp; Accounts'!CK$18, 'E2 Allocators'!$B$15:$W$15, 0),FALSE)*$E34)</f>
        <v>0</v>
      </c>
      <c r="CL34" s="2186">
        <f>IF(ISERROR(VLOOKUP(VLOOKUP($A34, 'E4 TB Allocation Details'!$A$18:$L$214, MATCH("A &amp; G ID", 'E4 TB Allocation Details'!$A$18:$L$18, 0),FALSE), 'E2 Allocators'!$B$15:$W$358, MATCH('O5 Details by Class &amp; Accounts'!CL$18, 'E2 Allocators'!$B$15:$W$15, 0),FALSE)*$E34), 0, VLOOKUP(VLOOKUP($A34, 'E4 TB Allocation Details'!$A$18:$L$214, MATCH("A &amp; G ID", 'E4 TB Allocation Details'!$A$18:$L$18, 0),FALSE), 'E2 Allocators'!$B$15:$W$358, MATCH('O5 Details by Class &amp; Accounts'!CL$18, 'E2 Allocators'!$B$15:$W$15, 0),FALSE)*$E34)</f>
        <v>0</v>
      </c>
      <c r="CM34" s="2186">
        <f>IF(ISERROR(VLOOKUP(VLOOKUP($A34, 'E4 TB Allocation Details'!$A$18:$L$214, MATCH("A &amp; G ID", 'E4 TB Allocation Details'!$A$18:$L$18, 0),FALSE), 'E2 Allocators'!$B$15:$W$358, MATCH('O5 Details by Class &amp; Accounts'!CM$18, 'E2 Allocators'!$B$15:$W$15, 0),FALSE)*$E34), 0, VLOOKUP(VLOOKUP($A34, 'E4 TB Allocation Details'!$A$18:$L$214, MATCH("A &amp; G ID", 'E4 TB Allocation Details'!$A$18:$L$18, 0),FALSE), 'E2 Allocators'!$B$15:$W$358, MATCH('O5 Details by Class &amp; Accounts'!CM$18, 'E2 Allocators'!$B$15:$W$15, 0),FALSE)*$E34)</f>
        <v>0</v>
      </c>
      <c r="CN34" s="2186">
        <f t="shared" si="5"/>
        <v>0</v>
      </c>
      <c r="CO34" s="2187">
        <f t="shared" si="4"/>
        <v>0</v>
      </c>
      <c r="CQ34" s="1625" t="e">
        <v>#N/A</v>
      </c>
    </row>
    <row r="35" spans="1:95" s="54" customFormat="1" ht="25.5" x14ac:dyDescent="0.2">
      <c r="A35" s="989" t="s">
        <v>490</v>
      </c>
      <c r="B35" s="990" t="s">
        <v>1276</v>
      </c>
      <c r="C35" s="2184">
        <f>IF(ISERROR(VLOOKUP($A35,'I3 TB Data'!$A$19:$H$483,MATCH('O5 Details by Class &amp; Accounts'!$C$18, 'I3 TB Data'!$A$19:$H$19,0),0)), 0, VLOOKUP($A35,'I3 TB Data'!$A$19:$H$483,MATCH('O5 Details by Class &amp; Accounts'!$C$18,'I3 TB Data'!$A$19:$H$19,0),0))</f>
        <v>0</v>
      </c>
      <c r="D35" s="2185">
        <f>'I4 BO ASSETS'!E32</f>
        <v>0</v>
      </c>
      <c r="E35" s="2184">
        <f t="shared" si="6"/>
        <v>0</v>
      </c>
      <c r="F35" s="2186">
        <f>IF(ISERROR(VLOOKUP($A35, 'E1 Categorization'!A33:E124, MATCH("Customer Component", 'E1 Categorization'!$A$33:$E$33,0), 0)), 0, IF(VLOOKUP($A35, 'E1 Categorization'!A33:E124, MATCH("Customer Component", 'E1 Categorization'!$A$33:$E$33,0), 0)=0, 'O5 Details by Class &amp; Accounts'!$E35, IF(AND(VLOOKUP($A35, 'E1 Categorization'!A33:E124, MATCH("Customer Component", 'E1 Categorization'!$A$33:$E$33,0), 0) &gt;0, VLOOKUP($A35, 'E1 Categorization'!A33:E124, MATCH("Customer Component", 'E1 Categorization'!$A$33:$E$33,0), 0)&lt;1), 'O5 Details by Class &amp; Accounts'!$E35*(1-VLOOKUP($A35, 'E1 Categorization'!A33:E124, MATCH("Customer Component", 'E1 Categorization'!$A$33:$E$33,0), 0)), 0)))</f>
        <v>0</v>
      </c>
      <c r="G35" s="2186">
        <f>IF(ISERROR(VLOOKUP($A35, 'E1 Categorization'!A33:E124, MATCH("Customer Component", 'E1 Categorization'!$A$33:$E$33,0), 0)),0, IF(VLOOKUP($A35, 'E1 Categorization'!A33:E124, MATCH("Customer Component", 'E1 Categorization'!$A$33:$E$33,0), 0)=0, 0, IF(AND(VLOOKUP($A35, 'E1 Categorization'!A33:E124, MATCH("Customer Component", 'E1 Categorization'!$A$33:$E$33,0), 0) &gt;0, VLOOKUP($A35, 'E1 Categorization'!A33:E124, MATCH("Customer Component", 'E1 Categorization'!$A$33:$E$33,0), 0)&lt;1), 'O5 Details by Class &amp; Accounts'!$E35*(VLOOKUP($A35, 'E1 Categorization'!A33:E124, MATCH("Customer Component", 'E1 Categorization'!$A$33:$E$33,0), 0)), 'O5 Details by Class &amp; Accounts'!$E35)))</f>
        <v>0</v>
      </c>
      <c r="H35" s="2186">
        <f>F35+G35</f>
        <v>0</v>
      </c>
      <c r="I35" s="2186">
        <f>IF(ISERROR(VLOOKUP(VLOOKUP($A35, 'E4 TB Allocation Details'!$A$18:$L$214, MATCH("Demand ID", 'E4 TB Allocation Details'!$A$18:$L$18, 0),FALSE), 'E2 Allocators'!$B$15:$W$358, MATCH('O5 Details by Class &amp; Accounts'!I$18, 'E2 Allocators'!$B$15:$W$15, 0),FALSE)*$F35), 0, VLOOKUP(VLOOKUP($A35, 'E4 TB Allocation Details'!$A$18:$L$214, MATCH("Demand ID", 'E4 TB Allocation Details'!$A$18:$L$18, 0),FALSE), 'E2 Allocators'!$B$15:$W$358, MATCH('O5 Details by Class &amp; Accounts'!I$18, 'E2 Allocators'!$B$15:$W$15, 0),FALSE)*$F35)</f>
        <v>0</v>
      </c>
      <c r="J35" s="2186">
        <f>IF(ISERROR(VLOOKUP(VLOOKUP($A35, 'E4 TB Allocation Details'!$A$18:$L$214, MATCH("Demand ID", 'E4 TB Allocation Details'!$A$18:$L$18, 0),FALSE), 'E2 Allocators'!$B$15:$W$358, MATCH('O5 Details by Class &amp; Accounts'!J$18, 'E2 Allocators'!$B$15:$W$15, 0),FALSE)*$F35), 0, VLOOKUP(VLOOKUP($A35, 'E4 TB Allocation Details'!$A$18:$L$214, MATCH("Demand ID", 'E4 TB Allocation Details'!$A$18:$L$18, 0),FALSE), 'E2 Allocators'!$B$15:$W$358, MATCH('O5 Details by Class &amp; Accounts'!J$18, 'E2 Allocators'!$B$15:$W$15, 0),FALSE)*$F35)</f>
        <v>0</v>
      </c>
      <c r="K35" s="2186">
        <f>IF(ISERROR(VLOOKUP(VLOOKUP($A35, 'E4 TB Allocation Details'!$A$18:$L$214, MATCH("Demand ID", 'E4 TB Allocation Details'!$A$18:$L$18, 0),FALSE), 'E2 Allocators'!$B$15:$W$358, MATCH('O5 Details by Class &amp; Accounts'!K$18, 'E2 Allocators'!$B$15:$W$15, 0),FALSE)*$F35), 0, VLOOKUP(VLOOKUP($A35, 'E4 TB Allocation Details'!$A$18:$L$214, MATCH("Demand ID", 'E4 TB Allocation Details'!$A$18:$L$18, 0),FALSE), 'E2 Allocators'!$B$15:$W$358, MATCH('O5 Details by Class &amp; Accounts'!K$18, 'E2 Allocators'!$B$15:$W$15, 0),FALSE)*$F35)</f>
        <v>0</v>
      </c>
      <c r="L35" s="2186">
        <f>IF(ISERROR(VLOOKUP(VLOOKUP($A35, 'E4 TB Allocation Details'!$A$18:$L$214, MATCH("Demand ID", 'E4 TB Allocation Details'!$A$18:$L$18, 0),FALSE), 'E2 Allocators'!$B$15:$W$358, MATCH('O5 Details by Class &amp; Accounts'!L$18, 'E2 Allocators'!$B$15:$W$15, 0),FALSE)*$F35), 0, VLOOKUP(VLOOKUP($A35, 'E4 TB Allocation Details'!$A$18:$L$214, MATCH("Demand ID", 'E4 TB Allocation Details'!$A$18:$L$18, 0),FALSE), 'E2 Allocators'!$B$15:$W$358, MATCH('O5 Details by Class &amp; Accounts'!L$18, 'E2 Allocators'!$B$15:$W$15, 0),FALSE)*$F35)</f>
        <v>0</v>
      </c>
      <c r="M35" s="2186">
        <f>IF(ISERROR(VLOOKUP(VLOOKUP($A35, 'E4 TB Allocation Details'!$A$18:$L$214, MATCH("Demand ID", 'E4 TB Allocation Details'!$A$18:$L$18, 0),FALSE), 'E2 Allocators'!$B$15:$W$358, MATCH('O5 Details by Class &amp; Accounts'!M$18, 'E2 Allocators'!$B$15:$W$15, 0),FALSE)*$F35), 0, VLOOKUP(VLOOKUP($A35, 'E4 TB Allocation Details'!$A$18:$L$214, MATCH("Demand ID", 'E4 TB Allocation Details'!$A$18:$L$18, 0),FALSE), 'E2 Allocators'!$B$15:$W$358, MATCH('O5 Details by Class &amp; Accounts'!M$18, 'E2 Allocators'!$B$15:$W$15, 0),FALSE)*$F35)</f>
        <v>0</v>
      </c>
      <c r="N35" s="2186">
        <f>IF(ISERROR(VLOOKUP(VLOOKUP($A35, 'E4 TB Allocation Details'!$A$18:$L$214, MATCH("Demand ID", 'E4 TB Allocation Details'!$A$18:$L$18, 0),FALSE), 'E2 Allocators'!$B$15:$W$358, MATCH('O5 Details by Class &amp; Accounts'!N$18, 'E2 Allocators'!$B$15:$W$15, 0),FALSE)*$F35), 0, VLOOKUP(VLOOKUP($A35, 'E4 TB Allocation Details'!$A$18:$L$214, MATCH("Demand ID", 'E4 TB Allocation Details'!$A$18:$L$18, 0),FALSE), 'E2 Allocators'!$B$15:$W$358, MATCH('O5 Details by Class &amp; Accounts'!N$18, 'E2 Allocators'!$B$15:$W$15, 0),FALSE)*$F35)</f>
        <v>0</v>
      </c>
      <c r="O35" s="2186">
        <f>IF(ISERROR(VLOOKUP(VLOOKUP($A35, 'E4 TB Allocation Details'!$A$18:$L$214, MATCH("Demand ID", 'E4 TB Allocation Details'!$A$18:$L$18, 0),FALSE), 'E2 Allocators'!$B$15:$W$358, MATCH('O5 Details by Class &amp; Accounts'!O$18, 'E2 Allocators'!$B$15:$W$15, 0),FALSE)*$F35), 0, VLOOKUP(VLOOKUP($A35, 'E4 TB Allocation Details'!$A$18:$L$214, MATCH("Demand ID", 'E4 TB Allocation Details'!$A$18:$L$18, 0),FALSE), 'E2 Allocators'!$B$15:$W$358, MATCH('O5 Details by Class &amp; Accounts'!O$18, 'E2 Allocators'!$B$15:$W$15, 0),FALSE)*$F35)</f>
        <v>0</v>
      </c>
      <c r="P35" s="2186">
        <f>IF(ISERROR(VLOOKUP(VLOOKUP($A35, 'E4 TB Allocation Details'!$A$18:$L$214, MATCH("Demand ID", 'E4 TB Allocation Details'!$A$18:$L$18, 0),FALSE), 'E2 Allocators'!$B$15:$W$358, MATCH('O5 Details by Class &amp; Accounts'!P$18, 'E2 Allocators'!$B$15:$W$15, 0),FALSE)*$F35), 0, VLOOKUP(VLOOKUP($A35, 'E4 TB Allocation Details'!$A$18:$L$214, MATCH("Demand ID", 'E4 TB Allocation Details'!$A$18:$L$18, 0),FALSE), 'E2 Allocators'!$B$15:$W$358, MATCH('O5 Details by Class &amp; Accounts'!P$18, 'E2 Allocators'!$B$15:$W$15, 0),FALSE)*$F35)</f>
        <v>0</v>
      </c>
      <c r="Q35" s="2186">
        <f>IF(ISERROR(VLOOKUP(VLOOKUP($A35, 'E4 TB Allocation Details'!$A$18:$L$214, MATCH("Demand ID", 'E4 TB Allocation Details'!$A$18:$L$18, 0),FALSE), 'E2 Allocators'!$B$15:$W$358, MATCH('O5 Details by Class &amp; Accounts'!Q$18, 'E2 Allocators'!$B$15:$W$15, 0),FALSE)*$F35), 0, VLOOKUP(VLOOKUP($A35, 'E4 TB Allocation Details'!$A$18:$L$214, MATCH("Demand ID", 'E4 TB Allocation Details'!$A$18:$L$18, 0),FALSE), 'E2 Allocators'!$B$15:$W$358, MATCH('O5 Details by Class &amp; Accounts'!Q$18, 'E2 Allocators'!$B$15:$W$15, 0),FALSE)*$F35)</f>
        <v>0</v>
      </c>
      <c r="R35" s="2186">
        <f>IF(ISERROR(VLOOKUP(VLOOKUP($A35, 'E4 TB Allocation Details'!$A$18:$L$214, MATCH("Demand ID", 'E4 TB Allocation Details'!$A$18:$L$18, 0),FALSE), 'E2 Allocators'!$B$15:$W$358, MATCH('O5 Details by Class &amp; Accounts'!R$18, 'E2 Allocators'!$B$15:$W$15, 0),FALSE)*$F35), 0, VLOOKUP(VLOOKUP($A35, 'E4 TB Allocation Details'!$A$18:$L$214, MATCH("Demand ID", 'E4 TB Allocation Details'!$A$18:$L$18, 0),FALSE), 'E2 Allocators'!$B$15:$W$358, MATCH('O5 Details by Class &amp; Accounts'!R$18, 'E2 Allocators'!$B$15:$W$15, 0),FALSE)*$F35)</f>
        <v>0</v>
      </c>
      <c r="S35" s="2186">
        <f>IF(ISERROR(VLOOKUP(VLOOKUP($A35, 'E4 TB Allocation Details'!$A$18:$L$214, MATCH("Demand ID", 'E4 TB Allocation Details'!$A$18:$L$18, 0),FALSE), 'E2 Allocators'!$B$15:$W$358, MATCH('O5 Details by Class &amp; Accounts'!S$18, 'E2 Allocators'!$B$15:$W$15, 0),FALSE)*$F35), 0, VLOOKUP(VLOOKUP($A35, 'E4 TB Allocation Details'!$A$18:$L$214, MATCH("Demand ID", 'E4 TB Allocation Details'!$A$18:$L$18, 0),FALSE), 'E2 Allocators'!$B$15:$W$358, MATCH('O5 Details by Class &amp; Accounts'!S$18, 'E2 Allocators'!$B$15:$W$15, 0),FALSE)*$F35)</f>
        <v>0</v>
      </c>
      <c r="T35" s="2186">
        <f>IF(ISERROR(VLOOKUP(VLOOKUP($A35, 'E4 TB Allocation Details'!$A$18:$L$214, MATCH("Demand ID", 'E4 TB Allocation Details'!$A$18:$L$18, 0),FALSE), 'E2 Allocators'!$B$15:$W$358, MATCH('O5 Details by Class &amp; Accounts'!T$18, 'E2 Allocators'!$B$15:$W$15, 0),FALSE)*$F35), 0, VLOOKUP(VLOOKUP($A35, 'E4 TB Allocation Details'!$A$18:$L$214, MATCH("Demand ID", 'E4 TB Allocation Details'!$A$18:$L$18, 0),FALSE), 'E2 Allocators'!$B$15:$W$358, MATCH('O5 Details by Class &amp; Accounts'!T$18, 'E2 Allocators'!$B$15:$W$15, 0),FALSE)*$F35)</f>
        <v>0</v>
      </c>
      <c r="U35" s="2186">
        <f>IF(ISERROR(VLOOKUP(VLOOKUP($A35, 'E4 TB Allocation Details'!$A$18:$L$214, MATCH("Demand ID", 'E4 TB Allocation Details'!$A$18:$L$18, 0),FALSE), 'E2 Allocators'!$B$15:$W$358, MATCH('O5 Details by Class &amp; Accounts'!U$18, 'E2 Allocators'!$B$15:$W$15, 0),FALSE)*$F35), 0, VLOOKUP(VLOOKUP($A35, 'E4 TB Allocation Details'!$A$18:$L$214, MATCH("Demand ID", 'E4 TB Allocation Details'!$A$18:$L$18, 0),FALSE), 'E2 Allocators'!$B$15:$W$358, MATCH('O5 Details by Class &amp; Accounts'!U$18, 'E2 Allocators'!$B$15:$W$15, 0),FALSE)*$F35)</f>
        <v>0</v>
      </c>
      <c r="V35" s="2186">
        <f>IF(ISERROR(VLOOKUP(VLOOKUP($A35, 'E4 TB Allocation Details'!$A$18:$L$214, MATCH("Demand ID", 'E4 TB Allocation Details'!$A$18:$L$18, 0),FALSE), 'E2 Allocators'!$B$15:$W$358, MATCH('O5 Details by Class &amp; Accounts'!V$18, 'E2 Allocators'!$B$15:$W$15, 0),FALSE)*$F35), 0, VLOOKUP(VLOOKUP($A35, 'E4 TB Allocation Details'!$A$18:$L$214, MATCH("Demand ID", 'E4 TB Allocation Details'!$A$18:$L$18, 0),FALSE), 'E2 Allocators'!$B$15:$W$358, MATCH('O5 Details by Class &amp; Accounts'!V$18, 'E2 Allocators'!$B$15:$W$15, 0),FALSE)*$F35)</f>
        <v>0</v>
      </c>
      <c r="W35" s="2186">
        <f>IF(ISERROR(VLOOKUP(VLOOKUP($A35, 'E4 TB Allocation Details'!$A$18:$L$214, MATCH("Demand ID", 'E4 TB Allocation Details'!$A$18:$L$18, 0),FALSE), 'E2 Allocators'!$B$15:$W$358, MATCH('O5 Details by Class &amp; Accounts'!W$18, 'E2 Allocators'!$B$15:$W$15, 0),FALSE)*$F35), 0, VLOOKUP(VLOOKUP($A35, 'E4 TB Allocation Details'!$A$18:$L$214, MATCH("Demand ID", 'E4 TB Allocation Details'!$A$18:$L$18, 0),FALSE), 'E2 Allocators'!$B$15:$W$358, MATCH('O5 Details by Class &amp; Accounts'!W$18, 'E2 Allocators'!$B$15:$W$15, 0),FALSE)*$F35)</f>
        <v>0</v>
      </c>
      <c r="X35" s="2186">
        <f>IF(ISERROR(VLOOKUP(VLOOKUP($A35, 'E4 TB Allocation Details'!$A$18:$L$214, MATCH("Demand ID", 'E4 TB Allocation Details'!$A$18:$L$18, 0),FALSE), 'E2 Allocators'!$B$15:$W$358, MATCH('O5 Details by Class &amp; Accounts'!X$18, 'E2 Allocators'!$B$15:$W$15, 0),FALSE)*$F35), 0, VLOOKUP(VLOOKUP($A35, 'E4 TB Allocation Details'!$A$18:$L$214, MATCH("Demand ID", 'E4 TB Allocation Details'!$A$18:$L$18, 0),FALSE), 'E2 Allocators'!$B$15:$W$358, MATCH('O5 Details by Class &amp; Accounts'!X$18, 'E2 Allocators'!$B$15:$W$15, 0),FALSE)*$F35)</f>
        <v>0</v>
      </c>
      <c r="Y35" s="2186">
        <f>IF(ISERROR(VLOOKUP(VLOOKUP($A35, 'E4 TB Allocation Details'!$A$18:$L$214, MATCH("Demand ID", 'E4 TB Allocation Details'!$A$18:$L$18, 0),FALSE), 'E2 Allocators'!$B$15:$W$358, MATCH('O5 Details by Class &amp; Accounts'!Y$18, 'E2 Allocators'!$B$15:$W$15, 0),FALSE)*$F35), 0, VLOOKUP(VLOOKUP($A35, 'E4 TB Allocation Details'!$A$18:$L$214, MATCH("Demand ID", 'E4 TB Allocation Details'!$A$18:$L$18, 0),FALSE), 'E2 Allocators'!$B$15:$W$358, MATCH('O5 Details by Class &amp; Accounts'!Y$18, 'E2 Allocators'!$B$15:$W$15, 0),FALSE)*$F35)</f>
        <v>0</v>
      </c>
      <c r="Z35" s="2186">
        <f>IF(ISERROR(VLOOKUP(VLOOKUP($A35, 'E4 TB Allocation Details'!$A$18:$L$214, MATCH("Demand ID", 'E4 TB Allocation Details'!$A$18:$L$18, 0),FALSE), 'E2 Allocators'!$B$15:$W$358, MATCH('O5 Details by Class &amp; Accounts'!Z$18, 'E2 Allocators'!$B$15:$W$15, 0),FALSE)*$F35), 0, VLOOKUP(VLOOKUP($A35, 'E4 TB Allocation Details'!$A$18:$L$214, MATCH("Demand ID", 'E4 TB Allocation Details'!$A$18:$L$18, 0),FALSE), 'E2 Allocators'!$B$15:$W$358, MATCH('O5 Details by Class &amp; Accounts'!Z$18, 'E2 Allocators'!$B$15:$W$15, 0),FALSE)*$F35)</f>
        <v>0</v>
      </c>
      <c r="AA35" s="2186">
        <f>IF(ISERROR(VLOOKUP(VLOOKUP($A35, 'E4 TB Allocation Details'!$A$18:$L$214, MATCH("Demand ID", 'E4 TB Allocation Details'!$A$18:$L$18, 0),FALSE), 'E2 Allocators'!$B$15:$W$358, MATCH('O5 Details by Class &amp; Accounts'!AA$18, 'E2 Allocators'!$B$15:$W$15, 0),FALSE)*$F35), 0, VLOOKUP(VLOOKUP($A35, 'E4 TB Allocation Details'!$A$18:$L$214, MATCH("Demand ID", 'E4 TB Allocation Details'!$A$18:$L$18, 0),FALSE), 'E2 Allocators'!$B$15:$W$358, MATCH('O5 Details by Class &amp; Accounts'!AA$18, 'E2 Allocators'!$B$15:$W$15, 0),FALSE)*$F35)</f>
        <v>0</v>
      </c>
      <c r="AB35" s="2186">
        <f>IF(ISERROR(VLOOKUP(VLOOKUP($A35, 'E4 TB Allocation Details'!$A$18:$L$214, MATCH("Demand ID", 'E4 TB Allocation Details'!$A$18:$L$18, 0),FALSE), 'E2 Allocators'!$B$15:$W$358, MATCH('O5 Details by Class &amp; Accounts'!AB$18, 'E2 Allocators'!$B$15:$W$15, 0),FALSE)*$F35), 0, VLOOKUP(VLOOKUP($A35, 'E4 TB Allocation Details'!$A$18:$L$214, MATCH("Demand ID", 'E4 TB Allocation Details'!$A$18:$L$18, 0),FALSE), 'E2 Allocators'!$B$15:$W$358, MATCH('O5 Details by Class &amp; Accounts'!AB$18, 'E2 Allocators'!$B$15:$W$15, 0),FALSE)*$F35)</f>
        <v>0</v>
      </c>
      <c r="AC35" s="2186">
        <f>SUM(I35:AB35)</f>
        <v>0</v>
      </c>
      <c r="AD35" s="2186">
        <f>IF(ISERROR(VLOOKUP(VLOOKUP($A35, 'E4 TB Allocation Details'!$A$18:$L$214, MATCH("Customer ID", 'E4 TB Allocation Details'!$A$18:$L$18, 0),FALSE), 'E2 Allocators'!$B$15:$W$358, MATCH('O5 Details by Class &amp; Accounts'!AD$18, 'E2 Allocators'!$B$15:$W$15, 0),FALSE)*$G35), 0, VLOOKUP(VLOOKUP($A35, 'E4 TB Allocation Details'!$A$18:$L$214, MATCH("Customer ID", 'E4 TB Allocation Details'!$A$18:$L$18, 0),FALSE), 'E2 Allocators'!$B$15:$W$358, MATCH('O5 Details by Class &amp; Accounts'!AD$18, 'E2 Allocators'!$B$15:$W$15, 0),FALSE)*$G35)</f>
        <v>0</v>
      </c>
      <c r="AE35" s="2186">
        <f>IF(ISERROR(VLOOKUP(VLOOKUP($A35, 'E4 TB Allocation Details'!$A$18:$L$214, MATCH("Customer ID", 'E4 TB Allocation Details'!$A$18:$L$18, 0),FALSE), 'E2 Allocators'!$B$15:$W$358, MATCH('O5 Details by Class &amp; Accounts'!AE$18, 'E2 Allocators'!$B$15:$W$15, 0),FALSE)*$G35), 0, VLOOKUP(VLOOKUP($A35, 'E4 TB Allocation Details'!$A$18:$L$214, MATCH("Customer ID", 'E4 TB Allocation Details'!$A$18:$L$18, 0),FALSE), 'E2 Allocators'!$B$15:$W$358, MATCH('O5 Details by Class &amp; Accounts'!AE$18, 'E2 Allocators'!$B$15:$W$15, 0),FALSE)*$G35)</f>
        <v>0</v>
      </c>
      <c r="AF35" s="2186">
        <f>IF(ISERROR(VLOOKUP(VLOOKUP($A35, 'E4 TB Allocation Details'!$A$18:$L$214, MATCH("Customer ID", 'E4 TB Allocation Details'!$A$18:$L$18, 0),FALSE), 'E2 Allocators'!$B$15:$W$358, MATCH('O5 Details by Class &amp; Accounts'!AF$18, 'E2 Allocators'!$B$15:$W$15, 0),FALSE)*$G35), 0, VLOOKUP(VLOOKUP($A35, 'E4 TB Allocation Details'!$A$18:$L$214, MATCH("Customer ID", 'E4 TB Allocation Details'!$A$18:$L$18, 0),FALSE), 'E2 Allocators'!$B$15:$W$358, MATCH('O5 Details by Class &amp; Accounts'!AF$18, 'E2 Allocators'!$B$15:$W$15, 0),FALSE)*$G35)</f>
        <v>0</v>
      </c>
      <c r="AG35" s="2186">
        <f>IF(ISERROR(VLOOKUP(VLOOKUP($A35, 'E4 TB Allocation Details'!$A$18:$L$214, MATCH("Customer ID", 'E4 TB Allocation Details'!$A$18:$L$18, 0),FALSE), 'E2 Allocators'!$B$15:$W$358, MATCH('O5 Details by Class &amp; Accounts'!AG$18, 'E2 Allocators'!$B$15:$W$15, 0),FALSE)*$G35), 0, VLOOKUP(VLOOKUP($A35, 'E4 TB Allocation Details'!$A$18:$L$214, MATCH("Customer ID", 'E4 TB Allocation Details'!$A$18:$L$18, 0),FALSE), 'E2 Allocators'!$B$15:$W$358, MATCH('O5 Details by Class &amp; Accounts'!AG$18, 'E2 Allocators'!$B$15:$W$15, 0),FALSE)*$G35)</f>
        <v>0</v>
      </c>
      <c r="AH35" s="2186">
        <f>IF(ISERROR(VLOOKUP(VLOOKUP($A35, 'E4 TB Allocation Details'!$A$18:$L$214, MATCH("Customer ID", 'E4 TB Allocation Details'!$A$18:$L$18, 0),FALSE), 'E2 Allocators'!$B$15:$W$358, MATCH('O5 Details by Class &amp; Accounts'!AH$18, 'E2 Allocators'!$B$15:$W$15, 0),FALSE)*$G35), 0, VLOOKUP(VLOOKUP($A35, 'E4 TB Allocation Details'!$A$18:$L$214, MATCH("Customer ID", 'E4 TB Allocation Details'!$A$18:$L$18, 0),FALSE), 'E2 Allocators'!$B$15:$W$358, MATCH('O5 Details by Class &amp; Accounts'!AH$18, 'E2 Allocators'!$B$15:$W$15, 0),FALSE)*$G35)</f>
        <v>0</v>
      </c>
      <c r="AI35" s="2186">
        <f>IF(ISERROR(VLOOKUP(VLOOKUP($A35, 'E4 TB Allocation Details'!$A$18:$L$214, MATCH("Customer ID", 'E4 TB Allocation Details'!$A$18:$L$18, 0),FALSE), 'E2 Allocators'!$B$15:$W$358, MATCH('O5 Details by Class &amp; Accounts'!AI$18, 'E2 Allocators'!$B$15:$W$15, 0),FALSE)*$G35), 0, VLOOKUP(VLOOKUP($A35, 'E4 TB Allocation Details'!$A$18:$L$214, MATCH("Customer ID", 'E4 TB Allocation Details'!$A$18:$L$18, 0),FALSE), 'E2 Allocators'!$B$15:$W$358, MATCH('O5 Details by Class &amp; Accounts'!AI$18, 'E2 Allocators'!$B$15:$W$15, 0),FALSE)*$G35)</f>
        <v>0</v>
      </c>
      <c r="AJ35" s="2186">
        <f>IF(ISERROR(VLOOKUP(VLOOKUP($A35, 'E4 TB Allocation Details'!$A$18:$L$214, MATCH("Customer ID", 'E4 TB Allocation Details'!$A$18:$L$18, 0),FALSE), 'E2 Allocators'!$B$15:$W$358, MATCH('O5 Details by Class &amp; Accounts'!AJ$18, 'E2 Allocators'!$B$15:$W$15, 0),FALSE)*$G35), 0, VLOOKUP(VLOOKUP($A35, 'E4 TB Allocation Details'!$A$18:$L$214, MATCH("Customer ID", 'E4 TB Allocation Details'!$A$18:$L$18, 0),FALSE), 'E2 Allocators'!$B$15:$W$358, MATCH('O5 Details by Class &amp; Accounts'!AJ$18, 'E2 Allocators'!$B$15:$W$15, 0),FALSE)*$G35)</f>
        <v>0</v>
      </c>
      <c r="AK35" s="2186">
        <f>IF(ISERROR(VLOOKUP(VLOOKUP($A35, 'E4 TB Allocation Details'!$A$18:$L$214, MATCH("Customer ID", 'E4 TB Allocation Details'!$A$18:$L$18, 0),FALSE), 'E2 Allocators'!$B$15:$W$358, MATCH('O5 Details by Class &amp; Accounts'!AK$18, 'E2 Allocators'!$B$15:$W$15, 0),FALSE)*$G35), 0, VLOOKUP(VLOOKUP($A35, 'E4 TB Allocation Details'!$A$18:$L$214, MATCH("Customer ID", 'E4 TB Allocation Details'!$A$18:$L$18, 0),FALSE), 'E2 Allocators'!$B$15:$W$358, MATCH('O5 Details by Class &amp; Accounts'!AK$18, 'E2 Allocators'!$B$15:$W$15, 0),FALSE)*$G35)</f>
        <v>0</v>
      </c>
      <c r="AL35" s="2186">
        <f>IF(ISERROR(VLOOKUP(VLOOKUP($A35, 'E4 TB Allocation Details'!$A$18:$L$214, MATCH("Customer ID", 'E4 TB Allocation Details'!$A$18:$L$18, 0),FALSE), 'E2 Allocators'!$B$15:$W$358, MATCH('O5 Details by Class &amp; Accounts'!AL$18, 'E2 Allocators'!$B$15:$W$15, 0),FALSE)*$G35), 0, VLOOKUP(VLOOKUP($A35, 'E4 TB Allocation Details'!$A$18:$L$214, MATCH("Customer ID", 'E4 TB Allocation Details'!$A$18:$L$18, 0),FALSE), 'E2 Allocators'!$B$15:$W$358, MATCH('O5 Details by Class &amp; Accounts'!AL$18, 'E2 Allocators'!$B$15:$W$15, 0),FALSE)*$G35)</f>
        <v>0</v>
      </c>
      <c r="AM35" s="2186">
        <f>IF(ISERROR(VLOOKUP(VLOOKUP($A35, 'E4 TB Allocation Details'!$A$18:$L$214, MATCH("Customer ID", 'E4 TB Allocation Details'!$A$18:$L$18, 0),FALSE), 'E2 Allocators'!$B$15:$W$358, MATCH('O5 Details by Class &amp; Accounts'!AM$18, 'E2 Allocators'!$B$15:$W$15, 0),FALSE)*$G35), 0, VLOOKUP(VLOOKUP($A35, 'E4 TB Allocation Details'!$A$18:$L$214, MATCH("Customer ID", 'E4 TB Allocation Details'!$A$18:$L$18, 0),FALSE), 'E2 Allocators'!$B$15:$W$358, MATCH('O5 Details by Class &amp; Accounts'!AM$18, 'E2 Allocators'!$B$15:$W$15, 0),FALSE)*$G35)</f>
        <v>0</v>
      </c>
      <c r="AN35" s="2186">
        <f>IF(ISERROR(VLOOKUP(VLOOKUP($A35, 'E4 TB Allocation Details'!$A$18:$L$214, MATCH("Customer ID", 'E4 TB Allocation Details'!$A$18:$L$18, 0),FALSE), 'E2 Allocators'!$B$15:$W$358, MATCH('O5 Details by Class &amp; Accounts'!AN$18, 'E2 Allocators'!$B$15:$W$15, 0),FALSE)*$G35), 0, VLOOKUP(VLOOKUP($A35, 'E4 TB Allocation Details'!$A$18:$L$214, MATCH("Customer ID", 'E4 TB Allocation Details'!$A$18:$L$18, 0),FALSE), 'E2 Allocators'!$B$15:$W$358, MATCH('O5 Details by Class &amp; Accounts'!AN$18, 'E2 Allocators'!$B$15:$W$15, 0),FALSE)*$G35)</f>
        <v>0</v>
      </c>
      <c r="AO35" s="2186">
        <f>IF(ISERROR(VLOOKUP(VLOOKUP($A35, 'E4 TB Allocation Details'!$A$18:$L$214, MATCH("Customer ID", 'E4 TB Allocation Details'!$A$18:$L$18, 0),FALSE), 'E2 Allocators'!$B$15:$W$358, MATCH('O5 Details by Class &amp; Accounts'!AO$18, 'E2 Allocators'!$B$15:$W$15, 0),FALSE)*$G35), 0, VLOOKUP(VLOOKUP($A35, 'E4 TB Allocation Details'!$A$18:$L$214, MATCH("Customer ID", 'E4 TB Allocation Details'!$A$18:$L$18, 0),FALSE), 'E2 Allocators'!$B$15:$W$358, MATCH('O5 Details by Class &amp; Accounts'!AO$18, 'E2 Allocators'!$B$15:$W$15, 0),FALSE)*$G35)</f>
        <v>0</v>
      </c>
      <c r="AP35" s="2186">
        <f>IF(ISERROR(VLOOKUP(VLOOKUP($A35, 'E4 TB Allocation Details'!$A$18:$L$214, MATCH("Customer ID", 'E4 TB Allocation Details'!$A$18:$L$18, 0),FALSE), 'E2 Allocators'!$B$15:$W$358, MATCH('O5 Details by Class &amp; Accounts'!AP$18, 'E2 Allocators'!$B$15:$W$15, 0),FALSE)*$G35), 0, VLOOKUP(VLOOKUP($A35, 'E4 TB Allocation Details'!$A$18:$L$214, MATCH("Customer ID", 'E4 TB Allocation Details'!$A$18:$L$18, 0),FALSE), 'E2 Allocators'!$B$15:$W$358, MATCH('O5 Details by Class &amp; Accounts'!AP$18, 'E2 Allocators'!$B$15:$W$15, 0),FALSE)*$G35)</f>
        <v>0</v>
      </c>
      <c r="AQ35" s="2186">
        <f>IF(ISERROR(VLOOKUP(VLOOKUP($A35, 'E4 TB Allocation Details'!$A$18:$L$214, MATCH("Customer ID", 'E4 TB Allocation Details'!$A$18:$L$18, 0),FALSE), 'E2 Allocators'!$B$15:$W$358, MATCH('O5 Details by Class &amp; Accounts'!AQ$18, 'E2 Allocators'!$B$15:$W$15, 0),FALSE)*$G35), 0, VLOOKUP(VLOOKUP($A35, 'E4 TB Allocation Details'!$A$18:$L$214, MATCH("Customer ID", 'E4 TB Allocation Details'!$A$18:$L$18, 0),FALSE), 'E2 Allocators'!$B$15:$W$358, MATCH('O5 Details by Class &amp; Accounts'!AQ$18, 'E2 Allocators'!$B$15:$W$15, 0),FALSE)*$G35)</f>
        <v>0</v>
      </c>
      <c r="AR35" s="2186">
        <f>IF(ISERROR(VLOOKUP(VLOOKUP($A35, 'E4 TB Allocation Details'!$A$18:$L$214, MATCH("Customer ID", 'E4 TB Allocation Details'!$A$18:$L$18, 0),FALSE), 'E2 Allocators'!$B$15:$W$358, MATCH('O5 Details by Class &amp; Accounts'!AR$18, 'E2 Allocators'!$B$15:$W$15, 0),FALSE)*$G35), 0, VLOOKUP(VLOOKUP($A35, 'E4 TB Allocation Details'!$A$18:$L$214, MATCH("Customer ID", 'E4 TB Allocation Details'!$A$18:$L$18, 0),FALSE), 'E2 Allocators'!$B$15:$W$358, MATCH('O5 Details by Class &amp; Accounts'!AR$18, 'E2 Allocators'!$B$15:$W$15, 0),FALSE)*$G35)</f>
        <v>0</v>
      </c>
      <c r="AS35" s="2186">
        <f>IF(ISERROR(VLOOKUP(VLOOKUP($A35, 'E4 TB Allocation Details'!$A$18:$L$214, MATCH("Customer ID", 'E4 TB Allocation Details'!$A$18:$L$18, 0),FALSE), 'E2 Allocators'!$B$15:$W$358, MATCH('O5 Details by Class &amp; Accounts'!AS$18, 'E2 Allocators'!$B$15:$W$15, 0),FALSE)*$G35), 0, VLOOKUP(VLOOKUP($A35, 'E4 TB Allocation Details'!$A$18:$L$214, MATCH("Customer ID", 'E4 TB Allocation Details'!$A$18:$L$18, 0),FALSE), 'E2 Allocators'!$B$15:$W$358, MATCH('O5 Details by Class &amp; Accounts'!AS$18, 'E2 Allocators'!$B$15:$W$15, 0),FALSE)*$G35)</f>
        <v>0</v>
      </c>
      <c r="AT35" s="2186">
        <f>IF(ISERROR(VLOOKUP(VLOOKUP($A35, 'E4 TB Allocation Details'!$A$18:$L$214, MATCH("Customer ID", 'E4 TB Allocation Details'!$A$18:$L$18, 0),FALSE), 'E2 Allocators'!$B$15:$W$358, MATCH('O5 Details by Class &amp; Accounts'!AT$18, 'E2 Allocators'!$B$15:$W$15, 0),FALSE)*$G35), 0, VLOOKUP(VLOOKUP($A35, 'E4 TB Allocation Details'!$A$18:$L$214, MATCH("Customer ID", 'E4 TB Allocation Details'!$A$18:$L$18, 0),FALSE), 'E2 Allocators'!$B$15:$W$358, MATCH('O5 Details by Class &amp; Accounts'!AT$18, 'E2 Allocators'!$B$15:$W$15, 0),FALSE)*$G35)</f>
        <v>0</v>
      </c>
      <c r="AU35" s="2186">
        <f>IF(ISERROR(VLOOKUP(VLOOKUP($A35, 'E4 TB Allocation Details'!$A$18:$L$214, MATCH("Customer ID", 'E4 TB Allocation Details'!$A$18:$L$18, 0),FALSE), 'E2 Allocators'!$B$15:$W$358, MATCH('O5 Details by Class &amp; Accounts'!AU$18, 'E2 Allocators'!$B$15:$W$15, 0),FALSE)*$G35), 0, VLOOKUP(VLOOKUP($A35, 'E4 TB Allocation Details'!$A$18:$L$214, MATCH("Customer ID", 'E4 TB Allocation Details'!$A$18:$L$18, 0),FALSE), 'E2 Allocators'!$B$15:$W$358, MATCH('O5 Details by Class &amp; Accounts'!AU$18, 'E2 Allocators'!$B$15:$W$15, 0),FALSE)*$G35)</f>
        <v>0</v>
      </c>
      <c r="AV35" s="2186">
        <f>IF(ISERROR(VLOOKUP(VLOOKUP($A35, 'E4 TB Allocation Details'!$A$18:$L$214, MATCH("Customer ID", 'E4 TB Allocation Details'!$A$18:$L$18, 0),FALSE), 'E2 Allocators'!$B$15:$W$358, MATCH('O5 Details by Class &amp; Accounts'!AV$18, 'E2 Allocators'!$B$15:$W$15, 0),FALSE)*$G35), 0, VLOOKUP(VLOOKUP($A35, 'E4 TB Allocation Details'!$A$18:$L$214, MATCH("Customer ID", 'E4 TB Allocation Details'!$A$18:$L$18, 0),FALSE), 'E2 Allocators'!$B$15:$W$358, MATCH('O5 Details by Class &amp; Accounts'!AV$18, 'E2 Allocators'!$B$15:$W$15, 0),FALSE)*$G35)</f>
        <v>0</v>
      </c>
      <c r="AW35" s="2186">
        <f>IF(ISERROR(VLOOKUP(VLOOKUP($A35, 'E4 TB Allocation Details'!$A$18:$L$214, MATCH("Customer ID", 'E4 TB Allocation Details'!$A$18:$L$18, 0),FALSE), 'E2 Allocators'!$B$15:$W$358, MATCH('O5 Details by Class &amp; Accounts'!AW$18, 'E2 Allocators'!$B$15:$W$15, 0),FALSE)*$G35), 0, VLOOKUP(VLOOKUP($A35, 'E4 TB Allocation Details'!$A$18:$L$214, MATCH("Customer ID", 'E4 TB Allocation Details'!$A$18:$L$18, 0),FALSE), 'E2 Allocators'!$B$15:$W$358, MATCH('O5 Details by Class &amp; Accounts'!AW$18, 'E2 Allocators'!$B$15:$W$15, 0),FALSE)*$G35)</f>
        <v>0</v>
      </c>
      <c r="AX35" s="2186">
        <f>SUM(AD35:AW35)</f>
        <v>0</v>
      </c>
      <c r="AY35" s="2186">
        <f>IF(ISERROR(VLOOKUP(VLOOKUP($A35, 'E4 TB Allocation Details'!$A$18:$L$214, MATCH("Misc ID", 'E4 TB Allocation Details'!$A$18:$L$18, 0),FALSE), 'E2 Allocators'!$B$15:$W$358, MATCH('O5 Details by Class &amp; Accounts'!AY$18, 'E2 Allocators'!$B$15:$W$15, 0),FALSE)*$E35), 0, VLOOKUP(VLOOKUP($A35, 'E4 TB Allocation Details'!$A$18:$L$214, MATCH("Misc ID", 'E4 TB Allocation Details'!$A$18:$L$18, 0),FALSE), 'E2 Allocators'!$B$15:$W$358, MATCH('O5 Details by Class &amp; Accounts'!AY$18, 'E2 Allocators'!$B$15:$W$15, 0),FALSE)*$E35)</f>
        <v>0</v>
      </c>
      <c r="AZ35" s="2186">
        <f>IF(ISERROR(VLOOKUP(VLOOKUP($A35, 'E4 TB Allocation Details'!$A$18:$L$214, MATCH("Misc ID", 'E4 TB Allocation Details'!$A$18:$L$18, 0),FALSE), 'E2 Allocators'!$B$15:$W$358, MATCH('O5 Details by Class &amp; Accounts'!AZ$18, 'E2 Allocators'!$B$15:$W$15, 0),FALSE)*$E35), 0, VLOOKUP(VLOOKUP($A35, 'E4 TB Allocation Details'!$A$18:$L$214, MATCH("Misc ID", 'E4 TB Allocation Details'!$A$18:$L$18, 0),FALSE), 'E2 Allocators'!$B$15:$W$358, MATCH('O5 Details by Class &amp; Accounts'!AZ$18, 'E2 Allocators'!$B$15:$W$15, 0),FALSE)*$E35)</f>
        <v>0</v>
      </c>
      <c r="BA35" s="2186">
        <f>IF(ISERROR(VLOOKUP(VLOOKUP($A35, 'E4 TB Allocation Details'!$A$18:$L$214, MATCH("Misc ID", 'E4 TB Allocation Details'!$A$18:$L$18, 0),FALSE), 'E2 Allocators'!$B$15:$W$358, MATCH('O5 Details by Class &amp; Accounts'!BA$18, 'E2 Allocators'!$B$15:$W$15, 0),FALSE)*$E35), 0, VLOOKUP(VLOOKUP($A35, 'E4 TB Allocation Details'!$A$18:$L$214, MATCH("Misc ID", 'E4 TB Allocation Details'!$A$18:$L$18, 0),FALSE), 'E2 Allocators'!$B$15:$W$358, MATCH('O5 Details by Class &amp; Accounts'!BA$18, 'E2 Allocators'!$B$15:$W$15, 0),FALSE)*$E35)</f>
        <v>0</v>
      </c>
      <c r="BB35" s="2186">
        <f>IF(ISERROR(VLOOKUP(VLOOKUP($A35, 'E4 TB Allocation Details'!$A$18:$L$214, MATCH("Misc ID", 'E4 TB Allocation Details'!$A$18:$L$18, 0),FALSE), 'E2 Allocators'!$B$15:$W$358, MATCH('O5 Details by Class &amp; Accounts'!BB$18, 'E2 Allocators'!$B$15:$W$15, 0),FALSE)*$E35), 0, VLOOKUP(VLOOKUP($A35, 'E4 TB Allocation Details'!$A$18:$L$214, MATCH("Misc ID", 'E4 TB Allocation Details'!$A$18:$L$18, 0),FALSE), 'E2 Allocators'!$B$15:$W$358, MATCH('O5 Details by Class &amp; Accounts'!BB$18, 'E2 Allocators'!$B$15:$W$15, 0),FALSE)*$E35)</f>
        <v>0</v>
      </c>
      <c r="BC35" s="2186">
        <f>IF(ISERROR(VLOOKUP(VLOOKUP($A35, 'E4 TB Allocation Details'!$A$18:$L$214, MATCH("Misc ID", 'E4 TB Allocation Details'!$A$18:$L$18, 0),FALSE), 'E2 Allocators'!$B$15:$W$358, MATCH('O5 Details by Class &amp; Accounts'!BC$18, 'E2 Allocators'!$B$15:$W$15, 0),FALSE)*$E35), 0, VLOOKUP(VLOOKUP($A35, 'E4 TB Allocation Details'!$A$18:$L$214, MATCH("Misc ID", 'E4 TB Allocation Details'!$A$18:$L$18, 0),FALSE), 'E2 Allocators'!$B$15:$W$358, MATCH('O5 Details by Class &amp; Accounts'!BC$18, 'E2 Allocators'!$B$15:$W$15, 0),FALSE)*$E35)</f>
        <v>0</v>
      </c>
      <c r="BD35" s="2186">
        <f>IF(ISERROR(VLOOKUP(VLOOKUP($A35, 'E4 TB Allocation Details'!$A$18:$L$214, MATCH("Misc ID", 'E4 TB Allocation Details'!$A$18:$L$18, 0),FALSE), 'E2 Allocators'!$B$15:$W$358, MATCH('O5 Details by Class &amp; Accounts'!BD$18, 'E2 Allocators'!$B$15:$W$15, 0),FALSE)*$E35), 0, VLOOKUP(VLOOKUP($A35, 'E4 TB Allocation Details'!$A$18:$L$214, MATCH("Misc ID", 'E4 TB Allocation Details'!$A$18:$L$18, 0),FALSE), 'E2 Allocators'!$B$15:$W$358, MATCH('O5 Details by Class &amp; Accounts'!BD$18, 'E2 Allocators'!$B$15:$W$15, 0),FALSE)*$E35)</f>
        <v>0</v>
      </c>
      <c r="BE35" s="2186">
        <f>IF(ISERROR(VLOOKUP(VLOOKUP($A35, 'E4 TB Allocation Details'!$A$18:$L$214, MATCH("Misc ID", 'E4 TB Allocation Details'!$A$18:$L$18, 0),FALSE), 'E2 Allocators'!$B$15:$W$358, MATCH('O5 Details by Class &amp; Accounts'!BE$18, 'E2 Allocators'!$B$15:$W$15, 0),FALSE)*$E35), 0, VLOOKUP(VLOOKUP($A35, 'E4 TB Allocation Details'!$A$18:$L$214, MATCH("Misc ID", 'E4 TB Allocation Details'!$A$18:$L$18, 0),FALSE), 'E2 Allocators'!$B$15:$W$358, MATCH('O5 Details by Class &amp; Accounts'!BE$18, 'E2 Allocators'!$B$15:$W$15, 0),FALSE)*$E35)</f>
        <v>0</v>
      </c>
      <c r="BF35" s="2186">
        <f>IF(ISERROR(VLOOKUP(VLOOKUP($A35, 'E4 TB Allocation Details'!$A$18:$L$214, MATCH("Misc ID", 'E4 TB Allocation Details'!$A$18:$L$18, 0),FALSE), 'E2 Allocators'!$B$15:$W$358, MATCH('O5 Details by Class &amp; Accounts'!BF$18, 'E2 Allocators'!$B$15:$W$15, 0),FALSE)*$E35), 0, VLOOKUP(VLOOKUP($A35, 'E4 TB Allocation Details'!$A$18:$L$214, MATCH("Misc ID", 'E4 TB Allocation Details'!$A$18:$L$18, 0),FALSE), 'E2 Allocators'!$B$15:$W$358, MATCH('O5 Details by Class &amp; Accounts'!BF$18, 'E2 Allocators'!$B$15:$W$15, 0),FALSE)*$E35)</f>
        <v>0</v>
      </c>
      <c r="BG35" s="2186">
        <f>IF(ISERROR(VLOOKUP(VLOOKUP($A35, 'E4 TB Allocation Details'!$A$18:$L$214, MATCH("Misc ID", 'E4 TB Allocation Details'!$A$18:$L$18, 0),FALSE), 'E2 Allocators'!$B$15:$W$358, MATCH('O5 Details by Class &amp; Accounts'!BG$18, 'E2 Allocators'!$B$15:$W$15, 0),FALSE)*$E35), 0, VLOOKUP(VLOOKUP($A35, 'E4 TB Allocation Details'!$A$18:$L$214, MATCH("Misc ID", 'E4 TB Allocation Details'!$A$18:$L$18, 0),FALSE), 'E2 Allocators'!$B$15:$W$358, MATCH('O5 Details by Class &amp; Accounts'!BG$18, 'E2 Allocators'!$B$15:$W$15, 0),FALSE)*$E35)</f>
        <v>0</v>
      </c>
      <c r="BH35" s="2186">
        <f>IF(ISERROR(VLOOKUP(VLOOKUP($A35, 'E4 TB Allocation Details'!$A$18:$L$214, MATCH("Misc ID", 'E4 TB Allocation Details'!$A$18:$L$18, 0),FALSE), 'E2 Allocators'!$B$15:$W$358, MATCH('O5 Details by Class &amp; Accounts'!BH$18, 'E2 Allocators'!$B$15:$W$15, 0),FALSE)*$E35), 0, VLOOKUP(VLOOKUP($A35, 'E4 TB Allocation Details'!$A$18:$L$214, MATCH("Misc ID", 'E4 TB Allocation Details'!$A$18:$L$18, 0),FALSE), 'E2 Allocators'!$B$15:$W$358, MATCH('O5 Details by Class &amp; Accounts'!BH$18, 'E2 Allocators'!$B$15:$W$15, 0),FALSE)*$E35)</f>
        <v>0</v>
      </c>
      <c r="BI35" s="2186">
        <f>IF(ISERROR(VLOOKUP(VLOOKUP($A35, 'E4 TB Allocation Details'!$A$18:$L$214, MATCH("Misc ID", 'E4 TB Allocation Details'!$A$18:$L$18, 0),FALSE), 'E2 Allocators'!$B$15:$W$358, MATCH('O5 Details by Class &amp; Accounts'!BI$18, 'E2 Allocators'!$B$15:$W$15, 0),FALSE)*$E35), 0, VLOOKUP(VLOOKUP($A35, 'E4 TB Allocation Details'!$A$18:$L$214, MATCH("Misc ID", 'E4 TB Allocation Details'!$A$18:$L$18, 0),FALSE), 'E2 Allocators'!$B$15:$W$358, MATCH('O5 Details by Class &amp; Accounts'!BI$18, 'E2 Allocators'!$B$15:$W$15, 0),FALSE)*$E35)</f>
        <v>0</v>
      </c>
      <c r="BJ35" s="2186">
        <f>IF(ISERROR(VLOOKUP(VLOOKUP($A35, 'E4 TB Allocation Details'!$A$18:$L$214, MATCH("Misc ID", 'E4 TB Allocation Details'!$A$18:$L$18, 0),FALSE), 'E2 Allocators'!$B$15:$W$358, MATCH('O5 Details by Class &amp; Accounts'!BJ$18, 'E2 Allocators'!$B$15:$W$15, 0),FALSE)*$E35), 0, VLOOKUP(VLOOKUP($A35, 'E4 TB Allocation Details'!$A$18:$L$214, MATCH("Misc ID", 'E4 TB Allocation Details'!$A$18:$L$18, 0),FALSE), 'E2 Allocators'!$B$15:$W$358, MATCH('O5 Details by Class &amp; Accounts'!BJ$18, 'E2 Allocators'!$B$15:$W$15, 0),FALSE)*$E35)</f>
        <v>0</v>
      </c>
      <c r="BK35" s="2186">
        <f>IF(ISERROR(VLOOKUP(VLOOKUP($A35, 'E4 TB Allocation Details'!$A$18:$L$214, MATCH("Misc ID", 'E4 TB Allocation Details'!$A$18:$L$18, 0),FALSE), 'E2 Allocators'!$B$15:$W$358, MATCH('O5 Details by Class &amp; Accounts'!BK$18, 'E2 Allocators'!$B$15:$W$15, 0),FALSE)*$E35), 0, VLOOKUP(VLOOKUP($A35, 'E4 TB Allocation Details'!$A$18:$L$214, MATCH("Misc ID", 'E4 TB Allocation Details'!$A$18:$L$18, 0),FALSE), 'E2 Allocators'!$B$15:$W$358, MATCH('O5 Details by Class &amp; Accounts'!BK$18, 'E2 Allocators'!$B$15:$W$15, 0),FALSE)*$E35)</f>
        <v>0</v>
      </c>
      <c r="BL35" s="2186">
        <f>IF(ISERROR(VLOOKUP(VLOOKUP($A35, 'E4 TB Allocation Details'!$A$18:$L$214, MATCH("Misc ID", 'E4 TB Allocation Details'!$A$18:$L$18, 0),FALSE), 'E2 Allocators'!$B$15:$W$358, MATCH('O5 Details by Class &amp; Accounts'!BL$18, 'E2 Allocators'!$B$15:$W$15, 0),FALSE)*$E35), 0, VLOOKUP(VLOOKUP($A35, 'E4 TB Allocation Details'!$A$18:$L$214, MATCH("Misc ID", 'E4 TB Allocation Details'!$A$18:$L$18, 0),FALSE), 'E2 Allocators'!$B$15:$W$358, MATCH('O5 Details by Class &amp; Accounts'!BL$18, 'E2 Allocators'!$B$15:$W$15, 0),FALSE)*$E35)</f>
        <v>0</v>
      </c>
      <c r="BM35" s="2186">
        <f>IF(ISERROR(VLOOKUP(VLOOKUP($A35, 'E4 TB Allocation Details'!$A$18:$L$214, MATCH("Misc ID", 'E4 TB Allocation Details'!$A$18:$L$18, 0),FALSE), 'E2 Allocators'!$B$15:$W$358, MATCH('O5 Details by Class &amp; Accounts'!BM$18, 'E2 Allocators'!$B$15:$W$15, 0),FALSE)*$E35), 0, VLOOKUP(VLOOKUP($A35, 'E4 TB Allocation Details'!$A$18:$L$214, MATCH("Misc ID", 'E4 TB Allocation Details'!$A$18:$L$18, 0),FALSE), 'E2 Allocators'!$B$15:$W$358, MATCH('O5 Details by Class &amp; Accounts'!BM$18, 'E2 Allocators'!$B$15:$W$15, 0),FALSE)*$E35)</f>
        <v>0</v>
      </c>
      <c r="BN35" s="2186">
        <f>IF(ISERROR(VLOOKUP(VLOOKUP($A35, 'E4 TB Allocation Details'!$A$18:$L$214, MATCH("Misc ID", 'E4 TB Allocation Details'!$A$18:$L$18, 0),FALSE), 'E2 Allocators'!$B$15:$W$358, MATCH('O5 Details by Class &amp; Accounts'!BN$18, 'E2 Allocators'!$B$15:$W$15, 0),FALSE)*$E35), 0, VLOOKUP(VLOOKUP($A35, 'E4 TB Allocation Details'!$A$18:$L$214, MATCH("Misc ID", 'E4 TB Allocation Details'!$A$18:$L$18, 0),FALSE), 'E2 Allocators'!$B$15:$W$358, MATCH('O5 Details by Class &amp; Accounts'!BN$18, 'E2 Allocators'!$B$15:$W$15, 0),FALSE)*$E35)</f>
        <v>0</v>
      </c>
      <c r="BO35" s="2186">
        <f>IF(ISERROR(VLOOKUP(VLOOKUP($A35, 'E4 TB Allocation Details'!$A$18:$L$214, MATCH("Misc ID", 'E4 TB Allocation Details'!$A$18:$L$18, 0),FALSE), 'E2 Allocators'!$B$15:$W$358, MATCH('O5 Details by Class &amp; Accounts'!BO$18, 'E2 Allocators'!$B$15:$W$15, 0),FALSE)*$E35), 0, VLOOKUP(VLOOKUP($A35, 'E4 TB Allocation Details'!$A$18:$L$214, MATCH("Misc ID", 'E4 TB Allocation Details'!$A$18:$L$18, 0),FALSE), 'E2 Allocators'!$B$15:$W$358, MATCH('O5 Details by Class &amp; Accounts'!BO$18, 'E2 Allocators'!$B$15:$W$15, 0),FALSE)*$E35)</f>
        <v>0</v>
      </c>
      <c r="BP35" s="2186">
        <f>IF(ISERROR(VLOOKUP(VLOOKUP($A35, 'E4 TB Allocation Details'!$A$18:$L$214, MATCH("Misc ID", 'E4 TB Allocation Details'!$A$18:$L$18, 0),FALSE), 'E2 Allocators'!$B$15:$W$358, MATCH('O5 Details by Class &amp; Accounts'!BP$18, 'E2 Allocators'!$B$15:$W$15, 0),FALSE)*$E35), 0, VLOOKUP(VLOOKUP($A35, 'E4 TB Allocation Details'!$A$18:$L$214, MATCH("Misc ID", 'E4 TB Allocation Details'!$A$18:$L$18, 0),FALSE), 'E2 Allocators'!$B$15:$W$358, MATCH('O5 Details by Class &amp; Accounts'!BP$18, 'E2 Allocators'!$B$15:$W$15, 0),FALSE)*$E35)</f>
        <v>0</v>
      </c>
      <c r="BQ35" s="2186">
        <f>IF(ISERROR(VLOOKUP(VLOOKUP($A35, 'E4 TB Allocation Details'!$A$18:$L$214, MATCH("Misc ID", 'E4 TB Allocation Details'!$A$18:$L$18, 0),FALSE), 'E2 Allocators'!$B$15:$W$358, MATCH('O5 Details by Class &amp; Accounts'!BQ$18, 'E2 Allocators'!$B$15:$W$15, 0),FALSE)*$E35), 0, VLOOKUP(VLOOKUP($A35, 'E4 TB Allocation Details'!$A$18:$L$214, MATCH("Misc ID", 'E4 TB Allocation Details'!$A$18:$L$18, 0),FALSE), 'E2 Allocators'!$B$15:$W$358, MATCH('O5 Details by Class &amp; Accounts'!BQ$18, 'E2 Allocators'!$B$15:$W$15, 0),FALSE)*$E35)</f>
        <v>0</v>
      </c>
      <c r="BR35" s="2186">
        <f>IF(ISERROR(VLOOKUP(VLOOKUP($A35, 'E4 TB Allocation Details'!$A$18:$L$214, MATCH("Misc ID", 'E4 TB Allocation Details'!$A$18:$L$18, 0),FALSE), 'E2 Allocators'!$B$15:$W$358, MATCH('O5 Details by Class &amp; Accounts'!BR$18, 'E2 Allocators'!$B$15:$W$15, 0),FALSE)*$E35), 0, VLOOKUP(VLOOKUP($A35, 'E4 TB Allocation Details'!$A$18:$L$214, MATCH("Misc ID", 'E4 TB Allocation Details'!$A$18:$L$18, 0),FALSE), 'E2 Allocators'!$B$15:$W$358, MATCH('O5 Details by Class &amp; Accounts'!BR$18, 'E2 Allocators'!$B$15:$W$15, 0),FALSE)*$E35)</f>
        <v>0</v>
      </c>
      <c r="BS35" s="2186">
        <f>SUM(AY35:BR35)</f>
        <v>0</v>
      </c>
      <c r="BT35" s="2186">
        <f>IF(ISERROR(VLOOKUP(VLOOKUP($A35, 'E4 TB Allocation Details'!$A$18:$L$214, MATCH("A &amp; G ID", 'E4 TB Allocation Details'!$A$18:$L$18, 0),FALSE), 'E2 Allocators'!$B$15:$W$358, MATCH('O5 Details by Class &amp; Accounts'!BT$18, 'E2 Allocators'!$B$15:$W$15, 0),FALSE)*$E35), 0, VLOOKUP(VLOOKUP($A35, 'E4 TB Allocation Details'!$A$18:$L$214, MATCH("A &amp; G ID", 'E4 TB Allocation Details'!$A$18:$L$18, 0),FALSE), 'E2 Allocators'!$B$15:$W$358, MATCH('O5 Details by Class &amp; Accounts'!BT$18, 'E2 Allocators'!$B$15:$W$15, 0),FALSE)*$E35)</f>
        <v>0</v>
      </c>
      <c r="BU35" s="2186">
        <f>IF(ISERROR(VLOOKUP(VLOOKUP($A35, 'E4 TB Allocation Details'!$A$18:$L$214, MATCH("A &amp; G ID", 'E4 TB Allocation Details'!$A$18:$L$18, 0),FALSE), 'E2 Allocators'!$B$15:$W$358, MATCH('O5 Details by Class &amp; Accounts'!BU$18, 'E2 Allocators'!$B$15:$W$15, 0),FALSE)*$E35), 0, VLOOKUP(VLOOKUP($A35, 'E4 TB Allocation Details'!$A$18:$L$214, MATCH("A &amp; G ID", 'E4 TB Allocation Details'!$A$18:$L$18, 0),FALSE), 'E2 Allocators'!$B$15:$W$358, MATCH('O5 Details by Class &amp; Accounts'!BU$18, 'E2 Allocators'!$B$15:$W$15, 0),FALSE)*$E35)</f>
        <v>0</v>
      </c>
      <c r="BV35" s="2186">
        <f>IF(ISERROR(VLOOKUP(VLOOKUP($A35, 'E4 TB Allocation Details'!$A$18:$L$214, MATCH("A &amp; G ID", 'E4 TB Allocation Details'!$A$18:$L$18, 0),FALSE), 'E2 Allocators'!$B$15:$W$358, MATCH('O5 Details by Class &amp; Accounts'!BV$18, 'E2 Allocators'!$B$15:$W$15, 0),FALSE)*$E35), 0, VLOOKUP(VLOOKUP($A35, 'E4 TB Allocation Details'!$A$18:$L$214, MATCH("A &amp; G ID", 'E4 TB Allocation Details'!$A$18:$L$18, 0),FALSE), 'E2 Allocators'!$B$15:$W$358, MATCH('O5 Details by Class &amp; Accounts'!BV$18, 'E2 Allocators'!$B$15:$W$15, 0),FALSE)*$E35)</f>
        <v>0</v>
      </c>
      <c r="BW35" s="2186">
        <f>IF(ISERROR(VLOOKUP(VLOOKUP($A35, 'E4 TB Allocation Details'!$A$18:$L$214, MATCH("A &amp; G ID", 'E4 TB Allocation Details'!$A$18:$L$18, 0),FALSE), 'E2 Allocators'!$B$15:$W$358, MATCH('O5 Details by Class &amp; Accounts'!BW$18, 'E2 Allocators'!$B$15:$W$15, 0),FALSE)*$E35), 0, VLOOKUP(VLOOKUP($A35, 'E4 TB Allocation Details'!$A$18:$L$214, MATCH("A &amp; G ID", 'E4 TB Allocation Details'!$A$18:$L$18, 0),FALSE), 'E2 Allocators'!$B$15:$W$358, MATCH('O5 Details by Class &amp; Accounts'!BW$18, 'E2 Allocators'!$B$15:$W$15, 0),FALSE)*$E35)</f>
        <v>0</v>
      </c>
      <c r="BX35" s="2186">
        <f>IF(ISERROR(VLOOKUP(VLOOKUP($A35, 'E4 TB Allocation Details'!$A$18:$L$214, MATCH("A &amp; G ID", 'E4 TB Allocation Details'!$A$18:$L$18, 0),FALSE), 'E2 Allocators'!$B$15:$W$358, MATCH('O5 Details by Class &amp; Accounts'!BX$18, 'E2 Allocators'!$B$15:$W$15, 0),FALSE)*$E35), 0, VLOOKUP(VLOOKUP($A35, 'E4 TB Allocation Details'!$A$18:$L$214, MATCH("A &amp; G ID", 'E4 TB Allocation Details'!$A$18:$L$18, 0),FALSE), 'E2 Allocators'!$B$15:$W$358, MATCH('O5 Details by Class &amp; Accounts'!BX$18, 'E2 Allocators'!$B$15:$W$15, 0),FALSE)*$E35)</f>
        <v>0</v>
      </c>
      <c r="BY35" s="2186">
        <f>IF(ISERROR(VLOOKUP(VLOOKUP($A35, 'E4 TB Allocation Details'!$A$18:$L$214, MATCH("A &amp; G ID", 'E4 TB Allocation Details'!$A$18:$L$18, 0),FALSE), 'E2 Allocators'!$B$15:$W$358, MATCH('O5 Details by Class &amp; Accounts'!BY$18, 'E2 Allocators'!$B$15:$W$15, 0),FALSE)*$E35), 0, VLOOKUP(VLOOKUP($A35, 'E4 TB Allocation Details'!$A$18:$L$214, MATCH("A &amp; G ID", 'E4 TB Allocation Details'!$A$18:$L$18, 0),FALSE), 'E2 Allocators'!$B$15:$W$358, MATCH('O5 Details by Class &amp; Accounts'!BY$18, 'E2 Allocators'!$B$15:$W$15, 0),FALSE)*$E35)</f>
        <v>0</v>
      </c>
      <c r="BZ35" s="2186">
        <f>IF(ISERROR(VLOOKUP(VLOOKUP($A35, 'E4 TB Allocation Details'!$A$18:$L$214, MATCH("A &amp; G ID", 'E4 TB Allocation Details'!$A$18:$L$18, 0),FALSE), 'E2 Allocators'!$B$15:$W$358, MATCH('O5 Details by Class &amp; Accounts'!BZ$18, 'E2 Allocators'!$B$15:$W$15, 0),FALSE)*$E35), 0, VLOOKUP(VLOOKUP($A35, 'E4 TB Allocation Details'!$A$18:$L$214, MATCH("A &amp; G ID", 'E4 TB Allocation Details'!$A$18:$L$18, 0),FALSE), 'E2 Allocators'!$B$15:$W$358, MATCH('O5 Details by Class &amp; Accounts'!BZ$18, 'E2 Allocators'!$B$15:$W$15, 0),FALSE)*$E35)</f>
        <v>0</v>
      </c>
      <c r="CA35" s="2186">
        <f>IF(ISERROR(VLOOKUP(VLOOKUP($A35, 'E4 TB Allocation Details'!$A$18:$L$214, MATCH("A &amp; G ID", 'E4 TB Allocation Details'!$A$18:$L$18, 0),FALSE), 'E2 Allocators'!$B$15:$W$358, MATCH('O5 Details by Class &amp; Accounts'!CA$18, 'E2 Allocators'!$B$15:$W$15, 0),FALSE)*$E35), 0, VLOOKUP(VLOOKUP($A35, 'E4 TB Allocation Details'!$A$18:$L$214, MATCH("A &amp; G ID", 'E4 TB Allocation Details'!$A$18:$L$18, 0),FALSE), 'E2 Allocators'!$B$15:$W$358, MATCH('O5 Details by Class &amp; Accounts'!CA$18, 'E2 Allocators'!$B$15:$W$15, 0),FALSE)*$E35)</f>
        <v>0</v>
      </c>
      <c r="CB35" s="2186">
        <f>IF(ISERROR(VLOOKUP(VLOOKUP($A35, 'E4 TB Allocation Details'!$A$18:$L$214, MATCH("A &amp; G ID", 'E4 TB Allocation Details'!$A$18:$L$18, 0),FALSE), 'E2 Allocators'!$B$15:$W$358, MATCH('O5 Details by Class &amp; Accounts'!CB$18, 'E2 Allocators'!$B$15:$W$15, 0),FALSE)*$E35), 0, VLOOKUP(VLOOKUP($A35, 'E4 TB Allocation Details'!$A$18:$L$214, MATCH("A &amp; G ID", 'E4 TB Allocation Details'!$A$18:$L$18, 0),FALSE), 'E2 Allocators'!$B$15:$W$358, MATCH('O5 Details by Class &amp; Accounts'!CB$18, 'E2 Allocators'!$B$15:$W$15, 0),FALSE)*$E35)</f>
        <v>0</v>
      </c>
      <c r="CC35" s="2186">
        <f>IF(ISERROR(VLOOKUP(VLOOKUP($A35, 'E4 TB Allocation Details'!$A$18:$L$214, MATCH("A &amp; G ID", 'E4 TB Allocation Details'!$A$18:$L$18, 0),FALSE), 'E2 Allocators'!$B$15:$W$358, MATCH('O5 Details by Class &amp; Accounts'!CC$18, 'E2 Allocators'!$B$15:$W$15, 0),FALSE)*$E35), 0, VLOOKUP(VLOOKUP($A35, 'E4 TB Allocation Details'!$A$18:$L$214, MATCH("A &amp; G ID", 'E4 TB Allocation Details'!$A$18:$L$18, 0),FALSE), 'E2 Allocators'!$B$15:$W$358, MATCH('O5 Details by Class &amp; Accounts'!CC$18, 'E2 Allocators'!$B$15:$W$15, 0),FALSE)*$E35)</f>
        <v>0</v>
      </c>
      <c r="CD35" s="2186">
        <f>IF(ISERROR(VLOOKUP(VLOOKUP($A35, 'E4 TB Allocation Details'!$A$18:$L$214, MATCH("A &amp; G ID", 'E4 TB Allocation Details'!$A$18:$L$18, 0),FALSE), 'E2 Allocators'!$B$15:$W$358, MATCH('O5 Details by Class &amp; Accounts'!CD$18, 'E2 Allocators'!$B$15:$W$15, 0),FALSE)*$E35), 0, VLOOKUP(VLOOKUP($A35, 'E4 TB Allocation Details'!$A$18:$L$214, MATCH("A &amp; G ID", 'E4 TB Allocation Details'!$A$18:$L$18, 0),FALSE), 'E2 Allocators'!$B$15:$W$358, MATCH('O5 Details by Class &amp; Accounts'!CD$18, 'E2 Allocators'!$B$15:$W$15, 0),FALSE)*$E35)</f>
        <v>0</v>
      </c>
      <c r="CE35" s="2186">
        <f>IF(ISERROR(VLOOKUP(VLOOKUP($A35, 'E4 TB Allocation Details'!$A$18:$L$214, MATCH("A &amp; G ID", 'E4 TB Allocation Details'!$A$18:$L$18, 0),FALSE), 'E2 Allocators'!$B$15:$W$358, MATCH('O5 Details by Class &amp; Accounts'!CE$18, 'E2 Allocators'!$B$15:$W$15, 0),FALSE)*$E35), 0, VLOOKUP(VLOOKUP($A35, 'E4 TB Allocation Details'!$A$18:$L$214, MATCH("A &amp; G ID", 'E4 TB Allocation Details'!$A$18:$L$18, 0),FALSE), 'E2 Allocators'!$B$15:$W$358, MATCH('O5 Details by Class &amp; Accounts'!CE$18, 'E2 Allocators'!$B$15:$W$15, 0),FALSE)*$E35)</f>
        <v>0</v>
      </c>
      <c r="CF35" s="2186">
        <f>IF(ISERROR(VLOOKUP(VLOOKUP($A35, 'E4 TB Allocation Details'!$A$18:$L$214, MATCH("A &amp; G ID", 'E4 TB Allocation Details'!$A$18:$L$18, 0),FALSE), 'E2 Allocators'!$B$15:$W$358, MATCH('O5 Details by Class &amp; Accounts'!CF$18, 'E2 Allocators'!$B$15:$W$15, 0),FALSE)*$E35), 0, VLOOKUP(VLOOKUP($A35, 'E4 TB Allocation Details'!$A$18:$L$214, MATCH("A &amp; G ID", 'E4 TB Allocation Details'!$A$18:$L$18, 0),FALSE), 'E2 Allocators'!$B$15:$W$358, MATCH('O5 Details by Class &amp; Accounts'!CF$18, 'E2 Allocators'!$B$15:$W$15, 0),FALSE)*$E35)</f>
        <v>0</v>
      </c>
      <c r="CG35" s="2186">
        <f>IF(ISERROR(VLOOKUP(VLOOKUP($A35, 'E4 TB Allocation Details'!$A$18:$L$214, MATCH("A &amp; G ID", 'E4 TB Allocation Details'!$A$18:$L$18, 0),FALSE), 'E2 Allocators'!$B$15:$W$358, MATCH('O5 Details by Class &amp; Accounts'!CG$18, 'E2 Allocators'!$B$15:$W$15, 0),FALSE)*$E35), 0, VLOOKUP(VLOOKUP($A35, 'E4 TB Allocation Details'!$A$18:$L$214, MATCH("A &amp; G ID", 'E4 TB Allocation Details'!$A$18:$L$18, 0),FALSE), 'E2 Allocators'!$B$15:$W$358, MATCH('O5 Details by Class &amp; Accounts'!CG$18, 'E2 Allocators'!$B$15:$W$15, 0),FALSE)*$E35)</f>
        <v>0</v>
      </c>
      <c r="CH35" s="2186">
        <f>IF(ISERROR(VLOOKUP(VLOOKUP($A35, 'E4 TB Allocation Details'!$A$18:$L$214, MATCH("A &amp; G ID", 'E4 TB Allocation Details'!$A$18:$L$18, 0),FALSE), 'E2 Allocators'!$B$15:$W$358, MATCH('O5 Details by Class &amp; Accounts'!CH$18, 'E2 Allocators'!$B$15:$W$15, 0),FALSE)*$E35), 0, VLOOKUP(VLOOKUP($A35, 'E4 TB Allocation Details'!$A$18:$L$214, MATCH("A &amp; G ID", 'E4 TB Allocation Details'!$A$18:$L$18, 0),FALSE), 'E2 Allocators'!$B$15:$W$358, MATCH('O5 Details by Class &amp; Accounts'!CH$18, 'E2 Allocators'!$B$15:$W$15, 0),FALSE)*$E35)</f>
        <v>0</v>
      </c>
      <c r="CI35" s="2186">
        <f>IF(ISERROR(VLOOKUP(VLOOKUP($A35, 'E4 TB Allocation Details'!$A$18:$L$214, MATCH("A &amp; G ID", 'E4 TB Allocation Details'!$A$18:$L$18, 0),FALSE), 'E2 Allocators'!$B$15:$W$358, MATCH('O5 Details by Class &amp; Accounts'!CI$18, 'E2 Allocators'!$B$15:$W$15, 0),FALSE)*$E35), 0, VLOOKUP(VLOOKUP($A35, 'E4 TB Allocation Details'!$A$18:$L$214, MATCH("A &amp; G ID", 'E4 TB Allocation Details'!$A$18:$L$18, 0),FALSE), 'E2 Allocators'!$B$15:$W$358, MATCH('O5 Details by Class &amp; Accounts'!CI$18, 'E2 Allocators'!$B$15:$W$15, 0),FALSE)*$E35)</f>
        <v>0</v>
      </c>
      <c r="CJ35" s="2186">
        <f>IF(ISERROR(VLOOKUP(VLOOKUP($A35, 'E4 TB Allocation Details'!$A$18:$L$214, MATCH("A &amp; G ID", 'E4 TB Allocation Details'!$A$18:$L$18, 0),FALSE), 'E2 Allocators'!$B$15:$W$358, MATCH('O5 Details by Class &amp; Accounts'!CJ$18, 'E2 Allocators'!$B$15:$W$15, 0),FALSE)*$E35), 0, VLOOKUP(VLOOKUP($A35, 'E4 TB Allocation Details'!$A$18:$L$214, MATCH("A &amp; G ID", 'E4 TB Allocation Details'!$A$18:$L$18, 0),FALSE), 'E2 Allocators'!$B$15:$W$358, MATCH('O5 Details by Class &amp; Accounts'!CJ$18, 'E2 Allocators'!$B$15:$W$15, 0),FALSE)*$E35)</f>
        <v>0</v>
      </c>
      <c r="CK35" s="2186">
        <f>IF(ISERROR(VLOOKUP(VLOOKUP($A35, 'E4 TB Allocation Details'!$A$18:$L$214, MATCH("A &amp; G ID", 'E4 TB Allocation Details'!$A$18:$L$18, 0),FALSE), 'E2 Allocators'!$B$15:$W$358, MATCH('O5 Details by Class &amp; Accounts'!CK$18, 'E2 Allocators'!$B$15:$W$15, 0),FALSE)*$E35), 0, VLOOKUP(VLOOKUP($A35, 'E4 TB Allocation Details'!$A$18:$L$214, MATCH("A &amp; G ID", 'E4 TB Allocation Details'!$A$18:$L$18, 0),FALSE), 'E2 Allocators'!$B$15:$W$358, MATCH('O5 Details by Class &amp; Accounts'!CK$18, 'E2 Allocators'!$B$15:$W$15, 0),FALSE)*$E35)</f>
        <v>0</v>
      </c>
      <c r="CL35" s="2186">
        <f>IF(ISERROR(VLOOKUP(VLOOKUP($A35, 'E4 TB Allocation Details'!$A$18:$L$214, MATCH("A &amp; G ID", 'E4 TB Allocation Details'!$A$18:$L$18, 0),FALSE), 'E2 Allocators'!$B$15:$W$358, MATCH('O5 Details by Class &amp; Accounts'!CL$18, 'E2 Allocators'!$B$15:$W$15, 0),FALSE)*$E35), 0, VLOOKUP(VLOOKUP($A35, 'E4 TB Allocation Details'!$A$18:$L$214, MATCH("A &amp; G ID", 'E4 TB Allocation Details'!$A$18:$L$18, 0),FALSE), 'E2 Allocators'!$B$15:$W$358, MATCH('O5 Details by Class &amp; Accounts'!CL$18, 'E2 Allocators'!$B$15:$W$15, 0),FALSE)*$E35)</f>
        <v>0</v>
      </c>
      <c r="CM35" s="2186">
        <f>IF(ISERROR(VLOOKUP(VLOOKUP($A35, 'E4 TB Allocation Details'!$A$18:$L$214, MATCH("A &amp; G ID", 'E4 TB Allocation Details'!$A$18:$L$18, 0),FALSE), 'E2 Allocators'!$B$15:$W$358, MATCH('O5 Details by Class &amp; Accounts'!CM$18, 'E2 Allocators'!$B$15:$W$15, 0),FALSE)*$E35), 0, VLOOKUP(VLOOKUP($A35, 'E4 TB Allocation Details'!$A$18:$L$214, MATCH("A &amp; G ID", 'E4 TB Allocation Details'!$A$18:$L$18, 0),FALSE), 'E2 Allocators'!$B$15:$W$358, MATCH('O5 Details by Class &amp; Accounts'!CM$18, 'E2 Allocators'!$B$15:$W$15, 0),FALSE)*$E35)</f>
        <v>0</v>
      </c>
      <c r="CN35" s="2186">
        <f>SUM(BT35:CM35)</f>
        <v>0</v>
      </c>
      <c r="CO35" s="2187">
        <f>+E35-AC35-AX35-BS35-CN35</f>
        <v>0</v>
      </c>
      <c r="CQ35" s="1625" t="s">
        <v>698</v>
      </c>
    </row>
    <row r="36" spans="1:95" s="54" customFormat="1" ht="25.5" x14ac:dyDescent="0.2">
      <c r="A36" s="989" t="s">
        <v>491</v>
      </c>
      <c r="B36" s="990" t="s">
        <v>1278</v>
      </c>
      <c r="C36" s="2184">
        <f>IF(ISERROR(VLOOKUP($A36,'I3 TB Data'!$A$19:$H$483,MATCH('O5 Details by Class &amp; Accounts'!$C$18, 'I3 TB Data'!$A$19:$H$19,0),0)), 0, VLOOKUP($A36,'I3 TB Data'!$A$19:$H$483,MATCH('O5 Details by Class &amp; Accounts'!$C$18,'I3 TB Data'!$A$19:$H$19,0),0))</f>
        <v>0</v>
      </c>
      <c r="D36" s="2185">
        <f>'I4 BO ASSETS'!E33</f>
        <v>23641120</v>
      </c>
      <c r="E36" s="2184">
        <f t="shared" si="6"/>
        <v>23641120</v>
      </c>
      <c r="F36" s="2186">
        <f>IF(ISERROR(VLOOKUP($A36, 'E1 Categorization'!A33:E124, MATCH("Customer Component", 'E1 Categorization'!$A$33:$E$33,0), 0)), 0, IF(VLOOKUP($A36, 'E1 Categorization'!A33:E124, MATCH("Customer Component", 'E1 Categorization'!$A$33:$E$33,0), 0)=0, 'O5 Details by Class &amp; Accounts'!$E36, IF(AND(VLOOKUP($A36, 'E1 Categorization'!A33:E124, MATCH("Customer Component", 'E1 Categorization'!$A$33:$E$33,0), 0) &gt;0, VLOOKUP($A36, 'E1 Categorization'!A33:E124, MATCH("Customer Component", 'E1 Categorization'!$A$33:$E$33,0), 0)&lt;1), 'O5 Details by Class &amp; Accounts'!$E36*(1-VLOOKUP($A36, 'E1 Categorization'!A33:E124, MATCH("Customer Component", 'E1 Categorization'!$A$33:$E$33,0), 0)), 0)))</f>
        <v>23641120</v>
      </c>
      <c r="G36" s="2186">
        <f>IF(ISERROR(VLOOKUP($A36, 'E1 Categorization'!A33:E124, MATCH("Customer Component", 'E1 Categorization'!$A$33:$E$33,0), 0)),0, IF(VLOOKUP($A36, 'E1 Categorization'!A33:E124, MATCH("Customer Component", 'E1 Categorization'!$A$33:$E$33,0), 0)=0, 0, IF(AND(VLOOKUP($A36, 'E1 Categorization'!A33:E124, MATCH("Customer Component", 'E1 Categorization'!$A$33:$E$33,0), 0) &gt;0, VLOOKUP($A36, 'E1 Categorization'!A33:E124, MATCH("Customer Component", 'E1 Categorization'!$A$33:$E$33,0), 0)&lt;1), 'O5 Details by Class &amp; Accounts'!$E36*(VLOOKUP($A36, 'E1 Categorization'!A33:E124, MATCH("Customer Component", 'E1 Categorization'!$A$33:$E$33,0), 0)), 'O5 Details by Class &amp; Accounts'!$E36)))</f>
        <v>0</v>
      </c>
      <c r="H36" s="2186">
        <f>F36+G36</f>
        <v>23641120</v>
      </c>
      <c r="I36" s="2186">
        <f>IF(ISERROR(VLOOKUP(VLOOKUP($A36, 'E4 TB Allocation Details'!$A$18:$L$214, MATCH("Demand ID", 'E4 TB Allocation Details'!$A$18:$L$18, 0),FALSE), 'E2 Allocators'!$B$15:$W$358, MATCH('O5 Details by Class &amp; Accounts'!I$18, 'E2 Allocators'!$B$15:$W$15, 0),FALSE)*$F36), 0, VLOOKUP(VLOOKUP($A36, 'E4 TB Allocation Details'!$A$18:$L$214, MATCH("Demand ID", 'E4 TB Allocation Details'!$A$18:$L$18, 0),FALSE), 'E2 Allocators'!$B$15:$W$358, MATCH('O5 Details by Class &amp; Accounts'!I$18, 'E2 Allocators'!$B$15:$W$15, 0),FALSE)*$F36)</f>
        <v>10435980.622546</v>
      </c>
      <c r="J36" s="2186">
        <f>IF(ISERROR(VLOOKUP(VLOOKUP($A36, 'E4 TB Allocation Details'!$A$18:$L$214, MATCH("Demand ID", 'E4 TB Allocation Details'!$A$18:$L$18, 0),FALSE), 'E2 Allocators'!$B$15:$W$358, MATCH('O5 Details by Class &amp; Accounts'!J$18, 'E2 Allocators'!$B$15:$W$15, 0),FALSE)*$F36), 0, VLOOKUP(VLOOKUP($A36, 'E4 TB Allocation Details'!$A$18:$L$214, MATCH("Demand ID", 'E4 TB Allocation Details'!$A$18:$L$18, 0),FALSE), 'E2 Allocators'!$B$15:$W$358, MATCH('O5 Details by Class &amp; Accounts'!J$18, 'E2 Allocators'!$B$15:$W$15, 0),FALSE)*$F36)</f>
        <v>4282652.9280539546</v>
      </c>
      <c r="K36" s="2186">
        <f>IF(ISERROR(VLOOKUP(VLOOKUP($A36, 'E4 TB Allocation Details'!$A$18:$L$214, MATCH("Demand ID", 'E4 TB Allocation Details'!$A$18:$L$18, 0),FALSE), 'E2 Allocators'!$B$15:$W$358, MATCH('O5 Details by Class &amp; Accounts'!K$18, 'E2 Allocators'!$B$15:$W$15, 0),FALSE)*$F36), 0, VLOOKUP(VLOOKUP($A36, 'E4 TB Allocation Details'!$A$18:$L$214, MATCH("Demand ID", 'E4 TB Allocation Details'!$A$18:$L$18, 0),FALSE), 'E2 Allocators'!$B$15:$W$358, MATCH('O5 Details by Class &amp; Accounts'!K$18, 'E2 Allocators'!$B$15:$W$15, 0),FALSE)*$F36)</f>
        <v>8706671.3469177336</v>
      </c>
      <c r="L36" s="2186">
        <f>IF(ISERROR(VLOOKUP(VLOOKUP($A36, 'E4 TB Allocation Details'!$A$18:$L$214, MATCH("Demand ID", 'E4 TB Allocation Details'!$A$18:$L$18, 0),FALSE), 'E2 Allocators'!$B$15:$W$358, MATCH('O5 Details by Class &amp; Accounts'!L$18, 'E2 Allocators'!$B$15:$W$15, 0),FALSE)*$F36), 0, VLOOKUP(VLOOKUP($A36, 'E4 TB Allocation Details'!$A$18:$L$214, MATCH("Demand ID", 'E4 TB Allocation Details'!$A$18:$L$18, 0),FALSE), 'E2 Allocators'!$B$15:$W$358, MATCH('O5 Details by Class &amp; Accounts'!L$18, 'E2 Allocators'!$B$15:$W$15, 0),FALSE)*$F36)</f>
        <v>0</v>
      </c>
      <c r="M36" s="2186">
        <f>IF(ISERROR(VLOOKUP(VLOOKUP($A36, 'E4 TB Allocation Details'!$A$18:$L$214, MATCH("Demand ID", 'E4 TB Allocation Details'!$A$18:$L$18, 0),FALSE), 'E2 Allocators'!$B$15:$W$358, MATCH('O5 Details by Class &amp; Accounts'!M$18, 'E2 Allocators'!$B$15:$W$15, 0),FALSE)*$F36), 0, VLOOKUP(VLOOKUP($A36, 'E4 TB Allocation Details'!$A$18:$L$214, MATCH("Demand ID", 'E4 TB Allocation Details'!$A$18:$L$18, 0),FALSE), 'E2 Allocators'!$B$15:$W$358, MATCH('O5 Details by Class &amp; Accounts'!M$18, 'E2 Allocators'!$B$15:$W$15, 0),FALSE)*$F36)</f>
        <v>0</v>
      </c>
      <c r="N36" s="2186">
        <f>IF(ISERROR(VLOOKUP(VLOOKUP($A36, 'E4 TB Allocation Details'!$A$18:$L$214, MATCH("Demand ID", 'E4 TB Allocation Details'!$A$18:$L$18, 0),FALSE), 'E2 Allocators'!$B$15:$W$358, MATCH('O5 Details by Class &amp; Accounts'!N$18, 'E2 Allocators'!$B$15:$W$15, 0),FALSE)*$F36), 0, VLOOKUP(VLOOKUP($A36, 'E4 TB Allocation Details'!$A$18:$L$214, MATCH("Demand ID", 'E4 TB Allocation Details'!$A$18:$L$18, 0),FALSE), 'E2 Allocators'!$B$15:$W$358, MATCH('O5 Details by Class &amp; Accounts'!N$18, 'E2 Allocators'!$B$15:$W$15, 0),FALSE)*$F36)</f>
        <v>0</v>
      </c>
      <c r="O36" s="2186">
        <f>IF(ISERROR(VLOOKUP(VLOOKUP($A36, 'E4 TB Allocation Details'!$A$18:$L$214, MATCH("Demand ID", 'E4 TB Allocation Details'!$A$18:$L$18, 0),FALSE), 'E2 Allocators'!$B$15:$W$358, MATCH('O5 Details by Class &amp; Accounts'!O$18, 'E2 Allocators'!$B$15:$W$15, 0),FALSE)*$F36), 0, VLOOKUP(VLOOKUP($A36, 'E4 TB Allocation Details'!$A$18:$L$214, MATCH("Demand ID", 'E4 TB Allocation Details'!$A$18:$L$18, 0),FALSE), 'E2 Allocators'!$B$15:$W$358, MATCH('O5 Details by Class &amp; Accounts'!O$18, 'E2 Allocators'!$B$15:$W$15, 0),FALSE)*$F36)</f>
        <v>213653.25361066731</v>
      </c>
      <c r="P36" s="2186">
        <f>IF(ISERROR(VLOOKUP(VLOOKUP($A36, 'E4 TB Allocation Details'!$A$18:$L$214, MATCH("Demand ID", 'E4 TB Allocation Details'!$A$18:$L$18, 0),FALSE), 'E2 Allocators'!$B$15:$W$358, MATCH('O5 Details by Class &amp; Accounts'!P$18, 'E2 Allocators'!$B$15:$W$15, 0),FALSE)*$F36), 0, VLOOKUP(VLOOKUP($A36, 'E4 TB Allocation Details'!$A$18:$L$214, MATCH("Demand ID", 'E4 TB Allocation Details'!$A$18:$L$18, 0),FALSE), 'E2 Allocators'!$B$15:$W$358, MATCH('O5 Details by Class &amp; Accounts'!P$18, 'E2 Allocators'!$B$15:$W$15, 0),FALSE)*$F36)</f>
        <v>0</v>
      </c>
      <c r="Q36" s="2186">
        <f>IF(ISERROR(VLOOKUP(VLOOKUP($A36, 'E4 TB Allocation Details'!$A$18:$L$214, MATCH("Demand ID", 'E4 TB Allocation Details'!$A$18:$L$18, 0),FALSE), 'E2 Allocators'!$B$15:$W$358, MATCH('O5 Details by Class &amp; Accounts'!Q$18, 'E2 Allocators'!$B$15:$W$15, 0),FALSE)*$F36), 0, VLOOKUP(VLOOKUP($A36, 'E4 TB Allocation Details'!$A$18:$L$214, MATCH("Demand ID", 'E4 TB Allocation Details'!$A$18:$L$18, 0),FALSE), 'E2 Allocators'!$B$15:$W$358, MATCH('O5 Details by Class &amp; Accounts'!Q$18, 'E2 Allocators'!$B$15:$W$15, 0),FALSE)*$F36)</f>
        <v>2161.8488716417487</v>
      </c>
      <c r="R36" s="2186">
        <f>IF(ISERROR(VLOOKUP(VLOOKUP($A36, 'E4 TB Allocation Details'!$A$18:$L$214, MATCH("Demand ID", 'E4 TB Allocation Details'!$A$18:$L$18, 0),FALSE), 'E2 Allocators'!$B$15:$W$358, MATCH('O5 Details by Class &amp; Accounts'!R$18, 'E2 Allocators'!$B$15:$W$15, 0),FALSE)*$F36), 0, VLOOKUP(VLOOKUP($A36, 'E4 TB Allocation Details'!$A$18:$L$214, MATCH("Demand ID", 'E4 TB Allocation Details'!$A$18:$L$18, 0),FALSE), 'E2 Allocators'!$B$15:$W$358, MATCH('O5 Details by Class &amp; Accounts'!R$18, 'E2 Allocators'!$B$15:$W$15, 0),FALSE)*$F36)</f>
        <v>0</v>
      </c>
      <c r="S36" s="2186">
        <f>IF(ISERROR(VLOOKUP(VLOOKUP($A36, 'E4 TB Allocation Details'!$A$18:$L$214, MATCH("Demand ID", 'E4 TB Allocation Details'!$A$18:$L$18, 0),FALSE), 'E2 Allocators'!$B$15:$W$358, MATCH('O5 Details by Class &amp; Accounts'!S$18, 'E2 Allocators'!$B$15:$W$15, 0),FALSE)*$F36), 0, VLOOKUP(VLOOKUP($A36, 'E4 TB Allocation Details'!$A$18:$L$214, MATCH("Demand ID", 'E4 TB Allocation Details'!$A$18:$L$18, 0),FALSE), 'E2 Allocators'!$B$15:$W$358, MATCH('O5 Details by Class &amp; Accounts'!S$18, 'E2 Allocators'!$B$15:$W$15, 0),FALSE)*$F36)</f>
        <v>0</v>
      </c>
      <c r="T36" s="2186">
        <f>IF(ISERROR(VLOOKUP(VLOOKUP($A36, 'E4 TB Allocation Details'!$A$18:$L$214, MATCH("Demand ID", 'E4 TB Allocation Details'!$A$18:$L$18, 0),FALSE), 'E2 Allocators'!$B$15:$W$358, MATCH('O5 Details by Class &amp; Accounts'!T$18, 'E2 Allocators'!$B$15:$W$15, 0),FALSE)*$F36), 0, VLOOKUP(VLOOKUP($A36, 'E4 TB Allocation Details'!$A$18:$L$214, MATCH("Demand ID", 'E4 TB Allocation Details'!$A$18:$L$18, 0),FALSE), 'E2 Allocators'!$B$15:$W$358, MATCH('O5 Details by Class &amp; Accounts'!T$18, 'E2 Allocators'!$B$15:$W$15, 0),FALSE)*$F36)</f>
        <v>0</v>
      </c>
      <c r="U36" s="2186">
        <f>IF(ISERROR(VLOOKUP(VLOOKUP($A36, 'E4 TB Allocation Details'!$A$18:$L$214, MATCH("Demand ID", 'E4 TB Allocation Details'!$A$18:$L$18, 0),FALSE), 'E2 Allocators'!$B$15:$W$358, MATCH('O5 Details by Class &amp; Accounts'!U$18, 'E2 Allocators'!$B$15:$W$15, 0),FALSE)*$F36), 0, VLOOKUP(VLOOKUP($A36, 'E4 TB Allocation Details'!$A$18:$L$214, MATCH("Demand ID", 'E4 TB Allocation Details'!$A$18:$L$18, 0),FALSE), 'E2 Allocators'!$B$15:$W$358, MATCH('O5 Details by Class &amp; Accounts'!U$18, 'E2 Allocators'!$B$15:$W$15, 0),FALSE)*$F36)</f>
        <v>0</v>
      </c>
      <c r="V36" s="2186">
        <f>IF(ISERROR(VLOOKUP(VLOOKUP($A36, 'E4 TB Allocation Details'!$A$18:$L$214, MATCH("Demand ID", 'E4 TB Allocation Details'!$A$18:$L$18, 0),FALSE), 'E2 Allocators'!$B$15:$W$358, MATCH('O5 Details by Class &amp; Accounts'!V$18, 'E2 Allocators'!$B$15:$W$15, 0),FALSE)*$F36), 0, VLOOKUP(VLOOKUP($A36, 'E4 TB Allocation Details'!$A$18:$L$214, MATCH("Demand ID", 'E4 TB Allocation Details'!$A$18:$L$18, 0),FALSE), 'E2 Allocators'!$B$15:$W$358, MATCH('O5 Details by Class &amp; Accounts'!V$18, 'E2 Allocators'!$B$15:$W$15, 0),FALSE)*$F36)</f>
        <v>0</v>
      </c>
      <c r="W36" s="2186">
        <f>IF(ISERROR(VLOOKUP(VLOOKUP($A36, 'E4 TB Allocation Details'!$A$18:$L$214, MATCH("Demand ID", 'E4 TB Allocation Details'!$A$18:$L$18, 0),FALSE), 'E2 Allocators'!$B$15:$W$358, MATCH('O5 Details by Class &amp; Accounts'!W$18, 'E2 Allocators'!$B$15:$W$15, 0),FALSE)*$F36), 0, VLOOKUP(VLOOKUP($A36, 'E4 TB Allocation Details'!$A$18:$L$214, MATCH("Demand ID", 'E4 TB Allocation Details'!$A$18:$L$18, 0),FALSE), 'E2 Allocators'!$B$15:$W$358, MATCH('O5 Details by Class &amp; Accounts'!W$18, 'E2 Allocators'!$B$15:$W$15, 0),FALSE)*$F36)</f>
        <v>0</v>
      </c>
      <c r="X36" s="2186">
        <f>IF(ISERROR(VLOOKUP(VLOOKUP($A36, 'E4 TB Allocation Details'!$A$18:$L$214, MATCH("Demand ID", 'E4 TB Allocation Details'!$A$18:$L$18, 0),FALSE), 'E2 Allocators'!$B$15:$W$358, MATCH('O5 Details by Class &amp; Accounts'!X$18, 'E2 Allocators'!$B$15:$W$15, 0),FALSE)*$F36), 0, VLOOKUP(VLOOKUP($A36, 'E4 TB Allocation Details'!$A$18:$L$214, MATCH("Demand ID", 'E4 TB Allocation Details'!$A$18:$L$18, 0),FALSE), 'E2 Allocators'!$B$15:$W$358, MATCH('O5 Details by Class &amp; Accounts'!X$18, 'E2 Allocators'!$B$15:$W$15, 0),FALSE)*$F36)</f>
        <v>0</v>
      </c>
      <c r="Y36" s="2186">
        <f>IF(ISERROR(VLOOKUP(VLOOKUP($A36, 'E4 TB Allocation Details'!$A$18:$L$214, MATCH("Demand ID", 'E4 TB Allocation Details'!$A$18:$L$18, 0),FALSE), 'E2 Allocators'!$B$15:$W$358, MATCH('O5 Details by Class &amp; Accounts'!Y$18, 'E2 Allocators'!$B$15:$W$15, 0),FALSE)*$F36), 0, VLOOKUP(VLOOKUP($A36, 'E4 TB Allocation Details'!$A$18:$L$214, MATCH("Demand ID", 'E4 TB Allocation Details'!$A$18:$L$18, 0),FALSE), 'E2 Allocators'!$B$15:$W$358, MATCH('O5 Details by Class &amp; Accounts'!Y$18, 'E2 Allocators'!$B$15:$W$15, 0),FALSE)*$F36)</f>
        <v>0</v>
      </c>
      <c r="Z36" s="2186">
        <f>IF(ISERROR(VLOOKUP(VLOOKUP($A36, 'E4 TB Allocation Details'!$A$18:$L$214, MATCH("Demand ID", 'E4 TB Allocation Details'!$A$18:$L$18, 0),FALSE), 'E2 Allocators'!$B$15:$W$358, MATCH('O5 Details by Class &amp; Accounts'!Z$18, 'E2 Allocators'!$B$15:$W$15, 0),FALSE)*$F36), 0, VLOOKUP(VLOOKUP($A36, 'E4 TB Allocation Details'!$A$18:$L$214, MATCH("Demand ID", 'E4 TB Allocation Details'!$A$18:$L$18, 0),FALSE), 'E2 Allocators'!$B$15:$W$358, MATCH('O5 Details by Class &amp; Accounts'!Z$18, 'E2 Allocators'!$B$15:$W$15, 0),FALSE)*$F36)</f>
        <v>0</v>
      </c>
      <c r="AA36" s="2186">
        <f>IF(ISERROR(VLOOKUP(VLOOKUP($A36, 'E4 TB Allocation Details'!$A$18:$L$214, MATCH("Demand ID", 'E4 TB Allocation Details'!$A$18:$L$18, 0),FALSE), 'E2 Allocators'!$B$15:$W$358, MATCH('O5 Details by Class &amp; Accounts'!AA$18, 'E2 Allocators'!$B$15:$W$15, 0),FALSE)*$F36), 0, VLOOKUP(VLOOKUP($A36, 'E4 TB Allocation Details'!$A$18:$L$214, MATCH("Demand ID", 'E4 TB Allocation Details'!$A$18:$L$18, 0),FALSE), 'E2 Allocators'!$B$15:$W$358, MATCH('O5 Details by Class &amp; Accounts'!AA$18, 'E2 Allocators'!$B$15:$W$15, 0),FALSE)*$F36)</f>
        <v>0</v>
      </c>
      <c r="AB36" s="2186">
        <f>IF(ISERROR(VLOOKUP(VLOOKUP($A36, 'E4 TB Allocation Details'!$A$18:$L$214, MATCH("Demand ID", 'E4 TB Allocation Details'!$A$18:$L$18, 0),FALSE), 'E2 Allocators'!$B$15:$W$358, MATCH('O5 Details by Class &amp; Accounts'!AB$18, 'E2 Allocators'!$B$15:$W$15, 0),FALSE)*$F36), 0, VLOOKUP(VLOOKUP($A36, 'E4 TB Allocation Details'!$A$18:$L$214, MATCH("Demand ID", 'E4 TB Allocation Details'!$A$18:$L$18, 0),FALSE), 'E2 Allocators'!$B$15:$W$358, MATCH('O5 Details by Class &amp; Accounts'!AB$18, 'E2 Allocators'!$B$15:$W$15, 0),FALSE)*$F36)</f>
        <v>0</v>
      </c>
      <c r="AC36" s="2186">
        <f>SUM(I36:AB36)</f>
        <v>23641119.999999996</v>
      </c>
      <c r="AD36" s="2186">
        <f>IF(ISERROR(VLOOKUP(VLOOKUP($A36, 'E4 TB Allocation Details'!$A$18:$L$214, MATCH("Customer ID", 'E4 TB Allocation Details'!$A$18:$L$18, 0),FALSE), 'E2 Allocators'!$B$15:$W$358, MATCH('O5 Details by Class &amp; Accounts'!AD$18, 'E2 Allocators'!$B$15:$W$15, 0),FALSE)*$G36), 0, VLOOKUP(VLOOKUP($A36, 'E4 TB Allocation Details'!$A$18:$L$214, MATCH("Customer ID", 'E4 TB Allocation Details'!$A$18:$L$18, 0),FALSE), 'E2 Allocators'!$B$15:$W$358, MATCH('O5 Details by Class &amp; Accounts'!AD$18, 'E2 Allocators'!$B$15:$W$15, 0),FALSE)*$G36)</f>
        <v>0</v>
      </c>
      <c r="AE36" s="2186">
        <f>IF(ISERROR(VLOOKUP(VLOOKUP($A36, 'E4 TB Allocation Details'!$A$18:$L$214, MATCH("Customer ID", 'E4 TB Allocation Details'!$A$18:$L$18, 0),FALSE), 'E2 Allocators'!$B$15:$W$358, MATCH('O5 Details by Class &amp; Accounts'!AE$18, 'E2 Allocators'!$B$15:$W$15, 0),FALSE)*$G36), 0, VLOOKUP(VLOOKUP($A36, 'E4 TB Allocation Details'!$A$18:$L$214, MATCH("Customer ID", 'E4 TB Allocation Details'!$A$18:$L$18, 0),FALSE), 'E2 Allocators'!$B$15:$W$358, MATCH('O5 Details by Class &amp; Accounts'!AE$18, 'E2 Allocators'!$B$15:$W$15, 0),FALSE)*$G36)</f>
        <v>0</v>
      </c>
      <c r="AF36" s="2186">
        <f>IF(ISERROR(VLOOKUP(VLOOKUP($A36, 'E4 TB Allocation Details'!$A$18:$L$214, MATCH("Customer ID", 'E4 TB Allocation Details'!$A$18:$L$18, 0),FALSE), 'E2 Allocators'!$B$15:$W$358, MATCH('O5 Details by Class &amp; Accounts'!AF$18, 'E2 Allocators'!$B$15:$W$15, 0),FALSE)*$G36), 0, VLOOKUP(VLOOKUP($A36, 'E4 TB Allocation Details'!$A$18:$L$214, MATCH("Customer ID", 'E4 TB Allocation Details'!$A$18:$L$18, 0),FALSE), 'E2 Allocators'!$B$15:$W$358, MATCH('O5 Details by Class &amp; Accounts'!AF$18, 'E2 Allocators'!$B$15:$W$15, 0),FALSE)*$G36)</f>
        <v>0</v>
      </c>
      <c r="AG36" s="2186">
        <f>IF(ISERROR(VLOOKUP(VLOOKUP($A36, 'E4 TB Allocation Details'!$A$18:$L$214, MATCH("Customer ID", 'E4 TB Allocation Details'!$A$18:$L$18, 0),FALSE), 'E2 Allocators'!$B$15:$W$358, MATCH('O5 Details by Class &amp; Accounts'!AG$18, 'E2 Allocators'!$B$15:$W$15, 0),FALSE)*$G36), 0, VLOOKUP(VLOOKUP($A36, 'E4 TB Allocation Details'!$A$18:$L$214, MATCH("Customer ID", 'E4 TB Allocation Details'!$A$18:$L$18, 0),FALSE), 'E2 Allocators'!$B$15:$W$358, MATCH('O5 Details by Class &amp; Accounts'!AG$18, 'E2 Allocators'!$B$15:$W$15, 0),FALSE)*$G36)</f>
        <v>0</v>
      </c>
      <c r="AH36" s="2186">
        <f>IF(ISERROR(VLOOKUP(VLOOKUP($A36, 'E4 TB Allocation Details'!$A$18:$L$214, MATCH("Customer ID", 'E4 TB Allocation Details'!$A$18:$L$18, 0),FALSE), 'E2 Allocators'!$B$15:$W$358, MATCH('O5 Details by Class &amp; Accounts'!AH$18, 'E2 Allocators'!$B$15:$W$15, 0),FALSE)*$G36), 0, VLOOKUP(VLOOKUP($A36, 'E4 TB Allocation Details'!$A$18:$L$214, MATCH("Customer ID", 'E4 TB Allocation Details'!$A$18:$L$18, 0),FALSE), 'E2 Allocators'!$B$15:$W$358, MATCH('O5 Details by Class &amp; Accounts'!AH$18, 'E2 Allocators'!$B$15:$W$15, 0),FALSE)*$G36)</f>
        <v>0</v>
      </c>
      <c r="AI36" s="2186">
        <f>IF(ISERROR(VLOOKUP(VLOOKUP($A36, 'E4 TB Allocation Details'!$A$18:$L$214, MATCH("Customer ID", 'E4 TB Allocation Details'!$A$18:$L$18, 0),FALSE), 'E2 Allocators'!$B$15:$W$358, MATCH('O5 Details by Class &amp; Accounts'!AI$18, 'E2 Allocators'!$B$15:$W$15, 0),FALSE)*$G36), 0, VLOOKUP(VLOOKUP($A36, 'E4 TB Allocation Details'!$A$18:$L$214, MATCH("Customer ID", 'E4 TB Allocation Details'!$A$18:$L$18, 0),FALSE), 'E2 Allocators'!$B$15:$W$358, MATCH('O5 Details by Class &amp; Accounts'!AI$18, 'E2 Allocators'!$B$15:$W$15, 0),FALSE)*$G36)</f>
        <v>0</v>
      </c>
      <c r="AJ36" s="2186">
        <f>IF(ISERROR(VLOOKUP(VLOOKUP($A36, 'E4 TB Allocation Details'!$A$18:$L$214, MATCH("Customer ID", 'E4 TB Allocation Details'!$A$18:$L$18, 0),FALSE), 'E2 Allocators'!$B$15:$W$358, MATCH('O5 Details by Class &amp; Accounts'!AJ$18, 'E2 Allocators'!$B$15:$W$15, 0),FALSE)*$G36), 0, VLOOKUP(VLOOKUP($A36, 'E4 TB Allocation Details'!$A$18:$L$214, MATCH("Customer ID", 'E4 TB Allocation Details'!$A$18:$L$18, 0),FALSE), 'E2 Allocators'!$B$15:$W$358, MATCH('O5 Details by Class &amp; Accounts'!AJ$18, 'E2 Allocators'!$B$15:$W$15, 0),FALSE)*$G36)</f>
        <v>0</v>
      </c>
      <c r="AK36" s="2186">
        <f>IF(ISERROR(VLOOKUP(VLOOKUP($A36, 'E4 TB Allocation Details'!$A$18:$L$214, MATCH("Customer ID", 'E4 TB Allocation Details'!$A$18:$L$18, 0),FALSE), 'E2 Allocators'!$B$15:$W$358, MATCH('O5 Details by Class &amp; Accounts'!AK$18, 'E2 Allocators'!$B$15:$W$15, 0),FALSE)*$G36), 0, VLOOKUP(VLOOKUP($A36, 'E4 TB Allocation Details'!$A$18:$L$214, MATCH("Customer ID", 'E4 TB Allocation Details'!$A$18:$L$18, 0),FALSE), 'E2 Allocators'!$B$15:$W$358, MATCH('O5 Details by Class &amp; Accounts'!AK$18, 'E2 Allocators'!$B$15:$W$15, 0),FALSE)*$G36)</f>
        <v>0</v>
      </c>
      <c r="AL36" s="2186">
        <f>IF(ISERROR(VLOOKUP(VLOOKUP($A36, 'E4 TB Allocation Details'!$A$18:$L$214, MATCH("Customer ID", 'E4 TB Allocation Details'!$A$18:$L$18, 0),FALSE), 'E2 Allocators'!$B$15:$W$358, MATCH('O5 Details by Class &amp; Accounts'!AL$18, 'E2 Allocators'!$B$15:$W$15, 0),FALSE)*$G36), 0, VLOOKUP(VLOOKUP($A36, 'E4 TB Allocation Details'!$A$18:$L$214, MATCH("Customer ID", 'E4 TB Allocation Details'!$A$18:$L$18, 0),FALSE), 'E2 Allocators'!$B$15:$W$358, MATCH('O5 Details by Class &amp; Accounts'!AL$18, 'E2 Allocators'!$B$15:$W$15, 0),FALSE)*$G36)</f>
        <v>0</v>
      </c>
      <c r="AM36" s="2186">
        <f>IF(ISERROR(VLOOKUP(VLOOKUP($A36, 'E4 TB Allocation Details'!$A$18:$L$214, MATCH("Customer ID", 'E4 TB Allocation Details'!$A$18:$L$18, 0),FALSE), 'E2 Allocators'!$B$15:$W$358, MATCH('O5 Details by Class &amp; Accounts'!AM$18, 'E2 Allocators'!$B$15:$W$15, 0),FALSE)*$G36), 0, VLOOKUP(VLOOKUP($A36, 'E4 TB Allocation Details'!$A$18:$L$214, MATCH("Customer ID", 'E4 TB Allocation Details'!$A$18:$L$18, 0),FALSE), 'E2 Allocators'!$B$15:$W$358, MATCH('O5 Details by Class &amp; Accounts'!AM$18, 'E2 Allocators'!$B$15:$W$15, 0),FALSE)*$G36)</f>
        <v>0</v>
      </c>
      <c r="AN36" s="2186">
        <f>IF(ISERROR(VLOOKUP(VLOOKUP($A36, 'E4 TB Allocation Details'!$A$18:$L$214, MATCH("Customer ID", 'E4 TB Allocation Details'!$A$18:$L$18, 0),FALSE), 'E2 Allocators'!$B$15:$W$358, MATCH('O5 Details by Class &amp; Accounts'!AN$18, 'E2 Allocators'!$B$15:$W$15, 0),FALSE)*$G36), 0, VLOOKUP(VLOOKUP($A36, 'E4 TB Allocation Details'!$A$18:$L$214, MATCH("Customer ID", 'E4 TB Allocation Details'!$A$18:$L$18, 0),FALSE), 'E2 Allocators'!$B$15:$W$358, MATCH('O5 Details by Class &amp; Accounts'!AN$18, 'E2 Allocators'!$B$15:$W$15, 0),FALSE)*$G36)</f>
        <v>0</v>
      </c>
      <c r="AO36" s="2186">
        <f>IF(ISERROR(VLOOKUP(VLOOKUP($A36, 'E4 TB Allocation Details'!$A$18:$L$214, MATCH("Customer ID", 'E4 TB Allocation Details'!$A$18:$L$18, 0),FALSE), 'E2 Allocators'!$B$15:$W$358, MATCH('O5 Details by Class &amp; Accounts'!AO$18, 'E2 Allocators'!$B$15:$W$15, 0),FALSE)*$G36), 0, VLOOKUP(VLOOKUP($A36, 'E4 TB Allocation Details'!$A$18:$L$214, MATCH("Customer ID", 'E4 TB Allocation Details'!$A$18:$L$18, 0),FALSE), 'E2 Allocators'!$B$15:$W$358, MATCH('O5 Details by Class &amp; Accounts'!AO$18, 'E2 Allocators'!$B$15:$W$15, 0),FALSE)*$G36)</f>
        <v>0</v>
      </c>
      <c r="AP36" s="2186">
        <f>IF(ISERROR(VLOOKUP(VLOOKUP($A36, 'E4 TB Allocation Details'!$A$18:$L$214, MATCH("Customer ID", 'E4 TB Allocation Details'!$A$18:$L$18, 0),FALSE), 'E2 Allocators'!$B$15:$W$358, MATCH('O5 Details by Class &amp; Accounts'!AP$18, 'E2 Allocators'!$B$15:$W$15, 0),FALSE)*$G36), 0, VLOOKUP(VLOOKUP($A36, 'E4 TB Allocation Details'!$A$18:$L$214, MATCH("Customer ID", 'E4 TB Allocation Details'!$A$18:$L$18, 0),FALSE), 'E2 Allocators'!$B$15:$W$358, MATCH('O5 Details by Class &amp; Accounts'!AP$18, 'E2 Allocators'!$B$15:$W$15, 0),FALSE)*$G36)</f>
        <v>0</v>
      </c>
      <c r="AQ36" s="2186">
        <f>IF(ISERROR(VLOOKUP(VLOOKUP($A36, 'E4 TB Allocation Details'!$A$18:$L$214, MATCH("Customer ID", 'E4 TB Allocation Details'!$A$18:$L$18, 0),FALSE), 'E2 Allocators'!$B$15:$W$358, MATCH('O5 Details by Class &amp; Accounts'!AQ$18, 'E2 Allocators'!$B$15:$W$15, 0),FALSE)*$G36), 0, VLOOKUP(VLOOKUP($A36, 'E4 TB Allocation Details'!$A$18:$L$214, MATCH("Customer ID", 'E4 TB Allocation Details'!$A$18:$L$18, 0),FALSE), 'E2 Allocators'!$B$15:$W$358, MATCH('O5 Details by Class &amp; Accounts'!AQ$18, 'E2 Allocators'!$B$15:$W$15, 0),FALSE)*$G36)</f>
        <v>0</v>
      </c>
      <c r="AR36" s="2186">
        <f>IF(ISERROR(VLOOKUP(VLOOKUP($A36, 'E4 TB Allocation Details'!$A$18:$L$214, MATCH("Customer ID", 'E4 TB Allocation Details'!$A$18:$L$18, 0),FALSE), 'E2 Allocators'!$B$15:$W$358, MATCH('O5 Details by Class &amp; Accounts'!AR$18, 'E2 Allocators'!$B$15:$W$15, 0),FALSE)*$G36), 0, VLOOKUP(VLOOKUP($A36, 'E4 TB Allocation Details'!$A$18:$L$214, MATCH("Customer ID", 'E4 TB Allocation Details'!$A$18:$L$18, 0),FALSE), 'E2 Allocators'!$B$15:$W$358, MATCH('O5 Details by Class &amp; Accounts'!AR$18, 'E2 Allocators'!$B$15:$W$15, 0),FALSE)*$G36)</f>
        <v>0</v>
      </c>
      <c r="AS36" s="2186">
        <f>IF(ISERROR(VLOOKUP(VLOOKUP($A36, 'E4 TB Allocation Details'!$A$18:$L$214, MATCH("Customer ID", 'E4 TB Allocation Details'!$A$18:$L$18, 0),FALSE), 'E2 Allocators'!$B$15:$W$358, MATCH('O5 Details by Class &amp; Accounts'!AS$18, 'E2 Allocators'!$B$15:$W$15, 0),FALSE)*$G36), 0, VLOOKUP(VLOOKUP($A36, 'E4 TB Allocation Details'!$A$18:$L$214, MATCH("Customer ID", 'E4 TB Allocation Details'!$A$18:$L$18, 0),FALSE), 'E2 Allocators'!$B$15:$W$358, MATCH('O5 Details by Class &amp; Accounts'!AS$18, 'E2 Allocators'!$B$15:$W$15, 0),FALSE)*$G36)</f>
        <v>0</v>
      </c>
      <c r="AT36" s="2186">
        <f>IF(ISERROR(VLOOKUP(VLOOKUP($A36, 'E4 TB Allocation Details'!$A$18:$L$214, MATCH("Customer ID", 'E4 TB Allocation Details'!$A$18:$L$18, 0),FALSE), 'E2 Allocators'!$B$15:$W$358, MATCH('O5 Details by Class &amp; Accounts'!AT$18, 'E2 Allocators'!$B$15:$W$15, 0),FALSE)*$G36), 0, VLOOKUP(VLOOKUP($A36, 'E4 TB Allocation Details'!$A$18:$L$214, MATCH("Customer ID", 'E4 TB Allocation Details'!$A$18:$L$18, 0),FALSE), 'E2 Allocators'!$B$15:$W$358, MATCH('O5 Details by Class &amp; Accounts'!AT$18, 'E2 Allocators'!$B$15:$W$15, 0),FALSE)*$G36)</f>
        <v>0</v>
      </c>
      <c r="AU36" s="2186">
        <f>IF(ISERROR(VLOOKUP(VLOOKUP($A36, 'E4 TB Allocation Details'!$A$18:$L$214, MATCH("Customer ID", 'E4 TB Allocation Details'!$A$18:$L$18, 0),FALSE), 'E2 Allocators'!$B$15:$W$358, MATCH('O5 Details by Class &amp; Accounts'!AU$18, 'E2 Allocators'!$B$15:$W$15, 0),FALSE)*$G36), 0, VLOOKUP(VLOOKUP($A36, 'E4 TB Allocation Details'!$A$18:$L$214, MATCH("Customer ID", 'E4 TB Allocation Details'!$A$18:$L$18, 0),FALSE), 'E2 Allocators'!$B$15:$W$358, MATCH('O5 Details by Class &amp; Accounts'!AU$18, 'E2 Allocators'!$B$15:$W$15, 0),FALSE)*$G36)</f>
        <v>0</v>
      </c>
      <c r="AV36" s="2186">
        <f>IF(ISERROR(VLOOKUP(VLOOKUP($A36, 'E4 TB Allocation Details'!$A$18:$L$214, MATCH("Customer ID", 'E4 TB Allocation Details'!$A$18:$L$18, 0),FALSE), 'E2 Allocators'!$B$15:$W$358, MATCH('O5 Details by Class &amp; Accounts'!AV$18, 'E2 Allocators'!$B$15:$W$15, 0),FALSE)*$G36), 0, VLOOKUP(VLOOKUP($A36, 'E4 TB Allocation Details'!$A$18:$L$214, MATCH("Customer ID", 'E4 TB Allocation Details'!$A$18:$L$18, 0),FALSE), 'E2 Allocators'!$B$15:$W$358, MATCH('O5 Details by Class &amp; Accounts'!AV$18, 'E2 Allocators'!$B$15:$W$15, 0),FALSE)*$G36)</f>
        <v>0</v>
      </c>
      <c r="AW36" s="2186">
        <f>IF(ISERROR(VLOOKUP(VLOOKUP($A36, 'E4 TB Allocation Details'!$A$18:$L$214, MATCH("Customer ID", 'E4 TB Allocation Details'!$A$18:$L$18, 0),FALSE), 'E2 Allocators'!$B$15:$W$358, MATCH('O5 Details by Class &amp; Accounts'!AW$18, 'E2 Allocators'!$B$15:$W$15, 0),FALSE)*$G36), 0, VLOOKUP(VLOOKUP($A36, 'E4 TB Allocation Details'!$A$18:$L$214, MATCH("Customer ID", 'E4 TB Allocation Details'!$A$18:$L$18, 0),FALSE), 'E2 Allocators'!$B$15:$W$358, MATCH('O5 Details by Class &amp; Accounts'!AW$18, 'E2 Allocators'!$B$15:$W$15, 0),FALSE)*$G36)</f>
        <v>0</v>
      </c>
      <c r="AX36" s="2186">
        <f>SUM(AD36:AW36)</f>
        <v>0</v>
      </c>
      <c r="AY36" s="2186">
        <f>IF(ISERROR(VLOOKUP(VLOOKUP($A36, 'E4 TB Allocation Details'!$A$18:$L$214, MATCH("Misc ID", 'E4 TB Allocation Details'!$A$18:$L$18, 0),FALSE), 'E2 Allocators'!$B$15:$W$358, MATCH('O5 Details by Class &amp; Accounts'!AY$18, 'E2 Allocators'!$B$15:$W$15, 0),FALSE)*$E36), 0, VLOOKUP(VLOOKUP($A36, 'E4 TB Allocation Details'!$A$18:$L$214, MATCH("Misc ID", 'E4 TB Allocation Details'!$A$18:$L$18, 0),FALSE), 'E2 Allocators'!$B$15:$W$358, MATCH('O5 Details by Class &amp; Accounts'!AY$18, 'E2 Allocators'!$B$15:$W$15, 0),FALSE)*$E36)</f>
        <v>0</v>
      </c>
      <c r="AZ36" s="2186">
        <f>IF(ISERROR(VLOOKUP(VLOOKUP($A36, 'E4 TB Allocation Details'!$A$18:$L$214, MATCH("Misc ID", 'E4 TB Allocation Details'!$A$18:$L$18, 0),FALSE), 'E2 Allocators'!$B$15:$W$358, MATCH('O5 Details by Class &amp; Accounts'!AZ$18, 'E2 Allocators'!$B$15:$W$15, 0),FALSE)*$E36), 0, VLOOKUP(VLOOKUP($A36, 'E4 TB Allocation Details'!$A$18:$L$214, MATCH("Misc ID", 'E4 TB Allocation Details'!$A$18:$L$18, 0),FALSE), 'E2 Allocators'!$B$15:$W$358, MATCH('O5 Details by Class &amp; Accounts'!AZ$18, 'E2 Allocators'!$B$15:$W$15, 0),FALSE)*$E36)</f>
        <v>0</v>
      </c>
      <c r="BA36" s="2186">
        <f>IF(ISERROR(VLOOKUP(VLOOKUP($A36, 'E4 TB Allocation Details'!$A$18:$L$214, MATCH("Misc ID", 'E4 TB Allocation Details'!$A$18:$L$18, 0),FALSE), 'E2 Allocators'!$B$15:$W$358, MATCH('O5 Details by Class &amp; Accounts'!BA$18, 'E2 Allocators'!$B$15:$W$15, 0),FALSE)*$E36), 0, VLOOKUP(VLOOKUP($A36, 'E4 TB Allocation Details'!$A$18:$L$214, MATCH("Misc ID", 'E4 TB Allocation Details'!$A$18:$L$18, 0),FALSE), 'E2 Allocators'!$B$15:$W$358, MATCH('O5 Details by Class &amp; Accounts'!BA$18, 'E2 Allocators'!$B$15:$W$15, 0),FALSE)*$E36)</f>
        <v>0</v>
      </c>
      <c r="BB36" s="2186">
        <f>IF(ISERROR(VLOOKUP(VLOOKUP($A36, 'E4 TB Allocation Details'!$A$18:$L$214, MATCH("Misc ID", 'E4 TB Allocation Details'!$A$18:$L$18, 0),FALSE), 'E2 Allocators'!$B$15:$W$358, MATCH('O5 Details by Class &amp; Accounts'!BB$18, 'E2 Allocators'!$B$15:$W$15, 0),FALSE)*$E36), 0, VLOOKUP(VLOOKUP($A36, 'E4 TB Allocation Details'!$A$18:$L$214, MATCH("Misc ID", 'E4 TB Allocation Details'!$A$18:$L$18, 0),FALSE), 'E2 Allocators'!$B$15:$W$358, MATCH('O5 Details by Class &amp; Accounts'!BB$18, 'E2 Allocators'!$B$15:$W$15, 0),FALSE)*$E36)</f>
        <v>0</v>
      </c>
      <c r="BC36" s="2186">
        <f>IF(ISERROR(VLOOKUP(VLOOKUP($A36, 'E4 TB Allocation Details'!$A$18:$L$214, MATCH("Misc ID", 'E4 TB Allocation Details'!$A$18:$L$18, 0),FALSE), 'E2 Allocators'!$B$15:$W$358, MATCH('O5 Details by Class &amp; Accounts'!BC$18, 'E2 Allocators'!$B$15:$W$15, 0),FALSE)*$E36), 0, VLOOKUP(VLOOKUP($A36, 'E4 TB Allocation Details'!$A$18:$L$214, MATCH("Misc ID", 'E4 TB Allocation Details'!$A$18:$L$18, 0),FALSE), 'E2 Allocators'!$B$15:$W$358, MATCH('O5 Details by Class &amp; Accounts'!BC$18, 'E2 Allocators'!$B$15:$W$15, 0),FALSE)*$E36)</f>
        <v>0</v>
      </c>
      <c r="BD36" s="2186">
        <f>IF(ISERROR(VLOOKUP(VLOOKUP($A36, 'E4 TB Allocation Details'!$A$18:$L$214, MATCH("Misc ID", 'E4 TB Allocation Details'!$A$18:$L$18, 0),FALSE), 'E2 Allocators'!$B$15:$W$358, MATCH('O5 Details by Class &amp; Accounts'!BD$18, 'E2 Allocators'!$B$15:$W$15, 0),FALSE)*$E36), 0, VLOOKUP(VLOOKUP($A36, 'E4 TB Allocation Details'!$A$18:$L$214, MATCH("Misc ID", 'E4 TB Allocation Details'!$A$18:$L$18, 0),FALSE), 'E2 Allocators'!$B$15:$W$358, MATCH('O5 Details by Class &amp; Accounts'!BD$18, 'E2 Allocators'!$B$15:$W$15, 0),FALSE)*$E36)</f>
        <v>0</v>
      </c>
      <c r="BE36" s="2186">
        <f>IF(ISERROR(VLOOKUP(VLOOKUP($A36, 'E4 TB Allocation Details'!$A$18:$L$214, MATCH("Misc ID", 'E4 TB Allocation Details'!$A$18:$L$18, 0),FALSE), 'E2 Allocators'!$B$15:$W$358, MATCH('O5 Details by Class &amp; Accounts'!BE$18, 'E2 Allocators'!$B$15:$W$15, 0),FALSE)*$E36), 0, VLOOKUP(VLOOKUP($A36, 'E4 TB Allocation Details'!$A$18:$L$214, MATCH("Misc ID", 'E4 TB Allocation Details'!$A$18:$L$18, 0),FALSE), 'E2 Allocators'!$B$15:$W$358, MATCH('O5 Details by Class &amp; Accounts'!BE$18, 'E2 Allocators'!$B$15:$W$15, 0),FALSE)*$E36)</f>
        <v>0</v>
      </c>
      <c r="BF36" s="2186">
        <f>IF(ISERROR(VLOOKUP(VLOOKUP($A36, 'E4 TB Allocation Details'!$A$18:$L$214, MATCH("Misc ID", 'E4 TB Allocation Details'!$A$18:$L$18, 0),FALSE), 'E2 Allocators'!$B$15:$W$358, MATCH('O5 Details by Class &amp; Accounts'!BF$18, 'E2 Allocators'!$B$15:$W$15, 0),FALSE)*$E36), 0, VLOOKUP(VLOOKUP($A36, 'E4 TB Allocation Details'!$A$18:$L$214, MATCH("Misc ID", 'E4 TB Allocation Details'!$A$18:$L$18, 0),FALSE), 'E2 Allocators'!$B$15:$W$358, MATCH('O5 Details by Class &amp; Accounts'!BF$18, 'E2 Allocators'!$B$15:$W$15, 0),FALSE)*$E36)</f>
        <v>0</v>
      </c>
      <c r="BG36" s="2186">
        <f>IF(ISERROR(VLOOKUP(VLOOKUP($A36, 'E4 TB Allocation Details'!$A$18:$L$214, MATCH("Misc ID", 'E4 TB Allocation Details'!$A$18:$L$18, 0),FALSE), 'E2 Allocators'!$B$15:$W$358, MATCH('O5 Details by Class &amp; Accounts'!BG$18, 'E2 Allocators'!$B$15:$W$15, 0),FALSE)*$E36), 0, VLOOKUP(VLOOKUP($A36, 'E4 TB Allocation Details'!$A$18:$L$214, MATCH("Misc ID", 'E4 TB Allocation Details'!$A$18:$L$18, 0),FALSE), 'E2 Allocators'!$B$15:$W$358, MATCH('O5 Details by Class &amp; Accounts'!BG$18, 'E2 Allocators'!$B$15:$W$15, 0),FALSE)*$E36)</f>
        <v>0</v>
      </c>
      <c r="BH36" s="2186">
        <f>IF(ISERROR(VLOOKUP(VLOOKUP($A36, 'E4 TB Allocation Details'!$A$18:$L$214, MATCH("Misc ID", 'E4 TB Allocation Details'!$A$18:$L$18, 0),FALSE), 'E2 Allocators'!$B$15:$W$358, MATCH('O5 Details by Class &amp; Accounts'!BH$18, 'E2 Allocators'!$B$15:$W$15, 0),FALSE)*$E36), 0, VLOOKUP(VLOOKUP($A36, 'E4 TB Allocation Details'!$A$18:$L$214, MATCH("Misc ID", 'E4 TB Allocation Details'!$A$18:$L$18, 0),FALSE), 'E2 Allocators'!$B$15:$W$358, MATCH('O5 Details by Class &amp; Accounts'!BH$18, 'E2 Allocators'!$B$15:$W$15, 0),FALSE)*$E36)</f>
        <v>0</v>
      </c>
      <c r="BI36" s="2186">
        <f>IF(ISERROR(VLOOKUP(VLOOKUP($A36, 'E4 TB Allocation Details'!$A$18:$L$214, MATCH("Misc ID", 'E4 TB Allocation Details'!$A$18:$L$18, 0),FALSE), 'E2 Allocators'!$B$15:$W$358, MATCH('O5 Details by Class &amp; Accounts'!BI$18, 'E2 Allocators'!$B$15:$W$15, 0),FALSE)*$E36), 0, VLOOKUP(VLOOKUP($A36, 'E4 TB Allocation Details'!$A$18:$L$214, MATCH("Misc ID", 'E4 TB Allocation Details'!$A$18:$L$18, 0),FALSE), 'E2 Allocators'!$B$15:$W$358, MATCH('O5 Details by Class &amp; Accounts'!BI$18, 'E2 Allocators'!$B$15:$W$15, 0),FALSE)*$E36)</f>
        <v>0</v>
      </c>
      <c r="BJ36" s="2186">
        <f>IF(ISERROR(VLOOKUP(VLOOKUP($A36, 'E4 TB Allocation Details'!$A$18:$L$214, MATCH("Misc ID", 'E4 TB Allocation Details'!$A$18:$L$18, 0),FALSE), 'E2 Allocators'!$B$15:$W$358, MATCH('O5 Details by Class &amp; Accounts'!BJ$18, 'E2 Allocators'!$B$15:$W$15, 0),FALSE)*$E36), 0, VLOOKUP(VLOOKUP($A36, 'E4 TB Allocation Details'!$A$18:$L$214, MATCH("Misc ID", 'E4 TB Allocation Details'!$A$18:$L$18, 0),FALSE), 'E2 Allocators'!$B$15:$W$358, MATCH('O5 Details by Class &amp; Accounts'!BJ$18, 'E2 Allocators'!$B$15:$W$15, 0),FALSE)*$E36)</f>
        <v>0</v>
      </c>
      <c r="BK36" s="2186">
        <f>IF(ISERROR(VLOOKUP(VLOOKUP($A36, 'E4 TB Allocation Details'!$A$18:$L$214, MATCH("Misc ID", 'E4 TB Allocation Details'!$A$18:$L$18, 0),FALSE), 'E2 Allocators'!$B$15:$W$358, MATCH('O5 Details by Class &amp; Accounts'!BK$18, 'E2 Allocators'!$B$15:$W$15, 0),FALSE)*$E36), 0, VLOOKUP(VLOOKUP($A36, 'E4 TB Allocation Details'!$A$18:$L$214, MATCH("Misc ID", 'E4 TB Allocation Details'!$A$18:$L$18, 0),FALSE), 'E2 Allocators'!$B$15:$W$358, MATCH('O5 Details by Class &amp; Accounts'!BK$18, 'E2 Allocators'!$B$15:$W$15, 0),FALSE)*$E36)</f>
        <v>0</v>
      </c>
      <c r="BL36" s="2186">
        <f>IF(ISERROR(VLOOKUP(VLOOKUP($A36, 'E4 TB Allocation Details'!$A$18:$L$214, MATCH("Misc ID", 'E4 TB Allocation Details'!$A$18:$L$18, 0),FALSE), 'E2 Allocators'!$B$15:$W$358, MATCH('O5 Details by Class &amp; Accounts'!BL$18, 'E2 Allocators'!$B$15:$W$15, 0),FALSE)*$E36), 0, VLOOKUP(VLOOKUP($A36, 'E4 TB Allocation Details'!$A$18:$L$214, MATCH("Misc ID", 'E4 TB Allocation Details'!$A$18:$L$18, 0),FALSE), 'E2 Allocators'!$B$15:$W$358, MATCH('O5 Details by Class &amp; Accounts'!BL$18, 'E2 Allocators'!$B$15:$W$15, 0),FALSE)*$E36)</f>
        <v>0</v>
      </c>
      <c r="BM36" s="2186">
        <f>IF(ISERROR(VLOOKUP(VLOOKUP($A36, 'E4 TB Allocation Details'!$A$18:$L$214, MATCH("Misc ID", 'E4 TB Allocation Details'!$A$18:$L$18, 0),FALSE), 'E2 Allocators'!$B$15:$W$358, MATCH('O5 Details by Class &amp; Accounts'!BM$18, 'E2 Allocators'!$B$15:$W$15, 0),FALSE)*$E36), 0, VLOOKUP(VLOOKUP($A36, 'E4 TB Allocation Details'!$A$18:$L$214, MATCH("Misc ID", 'E4 TB Allocation Details'!$A$18:$L$18, 0),FALSE), 'E2 Allocators'!$B$15:$W$358, MATCH('O5 Details by Class &amp; Accounts'!BM$18, 'E2 Allocators'!$B$15:$W$15, 0),FALSE)*$E36)</f>
        <v>0</v>
      </c>
      <c r="BN36" s="2186">
        <f>IF(ISERROR(VLOOKUP(VLOOKUP($A36, 'E4 TB Allocation Details'!$A$18:$L$214, MATCH("Misc ID", 'E4 TB Allocation Details'!$A$18:$L$18, 0),FALSE), 'E2 Allocators'!$B$15:$W$358, MATCH('O5 Details by Class &amp; Accounts'!BN$18, 'E2 Allocators'!$B$15:$W$15, 0),FALSE)*$E36), 0, VLOOKUP(VLOOKUP($A36, 'E4 TB Allocation Details'!$A$18:$L$214, MATCH("Misc ID", 'E4 TB Allocation Details'!$A$18:$L$18, 0),FALSE), 'E2 Allocators'!$B$15:$W$358, MATCH('O5 Details by Class &amp; Accounts'!BN$18, 'E2 Allocators'!$B$15:$W$15, 0),FALSE)*$E36)</f>
        <v>0</v>
      </c>
      <c r="BO36" s="2186">
        <f>IF(ISERROR(VLOOKUP(VLOOKUP($A36, 'E4 TB Allocation Details'!$A$18:$L$214, MATCH("Misc ID", 'E4 TB Allocation Details'!$A$18:$L$18, 0),FALSE), 'E2 Allocators'!$B$15:$W$358, MATCH('O5 Details by Class &amp; Accounts'!BO$18, 'E2 Allocators'!$B$15:$W$15, 0),FALSE)*$E36), 0, VLOOKUP(VLOOKUP($A36, 'E4 TB Allocation Details'!$A$18:$L$214, MATCH("Misc ID", 'E4 TB Allocation Details'!$A$18:$L$18, 0),FALSE), 'E2 Allocators'!$B$15:$W$358, MATCH('O5 Details by Class &amp; Accounts'!BO$18, 'E2 Allocators'!$B$15:$W$15, 0),FALSE)*$E36)</f>
        <v>0</v>
      </c>
      <c r="BP36" s="2186">
        <f>IF(ISERROR(VLOOKUP(VLOOKUP($A36, 'E4 TB Allocation Details'!$A$18:$L$214, MATCH("Misc ID", 'E4 TB Allocation Details'!$A$18:$L$18, 0),FALSE), 'E2 Allocators'!$B$15:$W$358, MATCH('O5 Details by Class &amp; Accounts'!BP$18, 'E2 Allocators'!$B$15:$W$15, 0),FALSE)*$E36), 0, VLOOKUP(VLOOKUP($A36, 'E4 TB Allocation Details'!$A$18:$L$214, MATCH("Misc ID", 'E4 TB Allocation Details'!$A$18:$L$18, 0),FALSE), 'E2 Allocators'!$B$15:$W$358, MATCH('O5 Details by Class &amp; Accounts'!BP$18, 'E2 Allocators'!$B$15:$W$15, 0),FALSE)*$E36)</f>
        <v>0</v>
      </c>
      <c r="BQ36" s="2186">
        <f>IF(ISERROR(VLOOKUP(VLOOKUP($A36, 'E4 TB Allocation Details'!$A$18:$L$214, MATCH("Misc ID", 'E4 TB Allocation Details'!$A$18:$L$18, 0),FALSE), 'E2 Allocators'!$B$15:$W$358, MATCH('O5 Details by Class &amp; Accounts'!BQ$18, 'E2 Allocators'!$B$15:$W$15, 0),FALSE)*$E36), 0, VLOOKUP(VLOOKUP($A36, 'E4 TB Allocation Details'!$A$18:$L$214, MATCH("Misc ID", 'E4 TB Allocation Details'!$A$18:$L$18, 0),FALSE), 'E2 Allocators'!$B$15:$W$358, MATCH('O5 Details by Class &amp; Accounts'!BQ$18, 'E2 Allocators'!$B$15:$W$15, 0),FALSE)*$E36)</f>
        <v>0</v>
      </c>
      <c r="BR36" s="2186">
        <f>IF(ISERROR(VLOOKUP(VLOOKUP($A36, 'E4 TB Allocation Details'!$A$18:$L$214, MATCH("Misc ID", 'E4 TB Allocation Details'!$A$18:$L$18, 0),FALSE), 'E2 Allocators'!$B$15:$W$358, MATCH('O5 Details by Class &amp; Accounts'!BR$18, 'E2 Allocators'!$B$15:$W$15, 0),FALSE)*$E36), 0, VLOOKUP(VLOOKUP($A36, 'E4 TB Allocation Details'!$A$18:$L$214, MATCH("Misc ID", 'E4 TB Allocation Details'!$A$18:$L$18, 0),FALSE), 'E2 Allocators'!$B$15:$W$358, MATCH('O5 Details by Class &amp; Accounts'!BR$18, 'E2 Allocators'!$B$15:$W$15, 0),FALSE)*$E36)</f>
        <v>0</v>
      </c>
      <c r="BS36" s="2186">
        <f>SUM(AY36:BR36)</f>
        <v>0</v>
      </c>
      <c r="BT36" s="2186">
        <f>IF(ISERROR(VLOOKUP(VLOOKUP($A36, 'E4 TB Allocation Details'!$A$18:$L$214, MATCH("A &amp; G ID", 'E4 TB Allocation Details'!$A$18:$L$18, 0),FALSE), 'E2 Allocators'!$B$15:$W$358, MATCH('O5 Details by Class &amp; Accounts'!BT$18, 'E2 Allocators'!$B$15:$W$15, 0),FALSE)*$E36), 0, VLOOKUP(VLOOKUP($A36, 'E4 TB Allocation Details'!$A$18:$L$214, MATCH("A &amp; G ID", 'E4 TB Allocation Details'!$A$18:$L$18, 0),FALSE), 'E2 Allocators'!$B$15:$W$358, MATCH('O5 Details by Class &amp; Accounts'!BT$18, 'E2 Allocators'!$B$15:$W$15, 0),FALSE)*$E36)</f>
        <v>0</v>
      </c>
      <c r="BU36" s="2186">
        <f>IF(ISERROR(VLOOKUP(VLOOKUP($A36, 'E4 TB Allocation Details'!$A$18:$L$214, MATCH("A &amp; G ID", 'E4 TB Allocation Details'!$A$18:$L$18, 0),FALSE), 'E2 Allocators'!$B$15:$W$358, MATCH('O5 Details by Class &amp; Accounts'!BU$18, 'E2 Allocators'!$B$15:$W$15, 0),FALSE)*$E36), 0, VLOOKUP(VLOOKUP($A36, 'E4 TB Allocation Details'!$A$18:$L$214, MATCH("A &amp; G ID", 'E4 TB Allocation Details'!$A$18:$L$18, 0),FALSE), 'E2 Allocators'!$B$15:$W$358, MATCH('O5 Details by Class &amp; Accounts'!BU$18, 'E2 Allocators'!$B$15:$W$15, 0),FALSE)*$E36)</f>
        <v>0</v>
      </c>
      <c r="BV36" s="2186">
        <f>IF(ISERROR(VLOOKUP(VLOOKUP($A36, 'E4 TB Allocation Details'!$A$18:$L$214, MATCH("A &amp; G ID", 'E4 TB Allocation Details'!$A$18:$L$18, 0),FALSE), 'E2 Allocators'!$B$15:$W$358, MATCH('O5 Details by Class &amp; Accounts'!BV$18, 'E2 Allocators'!$B$15:$W$15, 0),FALSE)*$E36), 0, VLOOKUP(VLOOKUP($A36, 'E4 TB Allocation Details'!$A$18:$L$214, MATCH("A &amp; G ID", 'E4 TB Allocation Details'!$A$18:$L$18, 0),FALSE), 'E2 Allocators'!$B$15:$W$358, MATCH('O5 Details by Class &amp; Accounts'!BV$18, 'E2 Allocators'!$B$15:$W$15, 0),FALSE)*$E36)</f>
        <v>0</v>
      </c>
      <c r="BW36" s="2186">
        <f>IF(ISERROR(VLOOKUP(VLOOKUP($A36, 'E4 TB Allocation Details'!$A$18:$L$214, MATCH("A &amp; G ID", 'E4 TB Allocation Details'!$A$18:$L$18, 0),FALSE), 'E2 Allocators'!$B$15:$W$358, MATCH('O5 Details by Class &amp; Accounts'!BW$18, 'E2 Allocators'!$B$15:$W$15, 0),FALSE)*$E36), 0, VLOOKUP(VLOOKUP($A36, 'E4 TB Allocation Details'!$A$18:$L$214, MATCH("A &amp; G ID", 'E4 TB Allocation Details'!$A$18:$L$18, 0),FALSE), 'E2 Allocators'!$B$15:$W$358, MATCH('O5 Details by Class &amp; Accounts'!BW$18, 'E2 Allocators'!$B$15:$W$15, 0),FALSE)*$E36)</f>
        <v>0</v>
      </c>
      <c r="BX36" s="2186">
        <f>IF(ISERROR(VLOOKUP(VLOOKUP($A36, 'E4 TB Allocation Details'!$A$18:$L$214, MATCH("A &amp; G ID", 'E4 TB Allocation Details'!$A$18:$L$18, 0),FALSE), 'E2 Allocators'!$B$15:$W$358, MATCH('O5 Details by Class &amp; Accounts'!BX$18, 'E2 Allocators'!$B$15:$W$15, 0),FALSE)*$E36), 0, VLOOKUP(VLOOKUP($A36, 'E4 TB Allocation Details'!$A$18:$L$214, MATCH("A &amp; G ID", 'E4 TB Allocation Details'!$A$18:$L$18, 0),FALSE), 'E2 Allocators'!$B$15:$W$358, MATCH('O5 Details by Class &amp; Accounts'!BX$18, 'E2 Allocators'!$B$15:$W$15, 0),FALSE)*$E36)</f>
        <v>0</v>
      </c>
      <c r="BY36" s="2186">
        <f>IF(ISERROR(VLOOKUP(VLOOKUP($A36, 'E4 TB Allocation Details'!$A$18:$L$214, MATCH("A &amp; G ID", 'E4 TB Allocation Details'!$A$18:$L$18, 0),FALSE), 'E2 Allocators'!$B$15:$W$358, MATCH('O5 Details by Class &amp; Accounts'!BY$18, 'E2 Allocators'!$B$15:$W$15, 0),FALSE)*$E36), 0, VLOOKUP(VLOOKUP($A36, 'E4 TB Allocation Details'!$A$18:$L$214, MATCH("A &amp; G ID", 'E4 TB Allocation Details'!$A$18:$L$18, 0),FALSE), 'E2 Allocators'!$B$15:$W$358, MATCH('O5 Details by Class &amp; Accounts'!BY$18, 'E2 Allocators'!$B$15:$W$15, 0),FALSE)*$E36)</f>
        <v>0</v>
      </c>
      <c r="BZ36" s="2186">
        <f>IF(ISERROR(VLOOKUP(VLOOKUP($A36, 'E4 TB Allocation Details'!$A$18:$L$214, MATCH("A &amp; G ID", 'E4 TB Allocation Details'!$A$18:$L$18, 0),FALSE), 'E2 Allocators'!$B$15:$W$358, MATCH('O5 Details by Class &amp; Accounts'!BZ$18, 'E2 Allocators'!$B$15:$W$15, 0),FALSE)*$E36), 0, VLOOKUP(VLOOKUP($A36, 'E4 TB Allocation Details'!$A$18:$L$214, MATCH("A &amp; G ID", 'E4 TB Allocation Details'!$A$18:$L$18, 0),FALSE), 'E2 Allocators'!$B$15:$W$358, MATCH('O5 Details by Class &amp; Accounts'!BZ$18, 'E2 Allocators'!$B$15:$W$15, 0),FALSE)*$E36)</f>
        <v>0</v>
      </c>
      <c r="CA36" s="2186">
        <f>IF(ISERROR(VLOOKUP(VLOOKUP($A36, 'E4 TB Allocation Details'!$A$18:$L$214, MATCH("A &amp; G ID", 'E4 TB Allocation Details'!$A$18:$L$18, 0),FALSE), 'E2 Allocators'!$B$15:$W$358, MATCH('O5 Details by Class &amp; Accounts'!CA$18, 'E2 Allocators'!$B$15:$W$15, 0),FALSE)*$E36), 0, VLOOKUP(VLOOKUP($A36, 'E4 TB Allocation Details'!$A$18:$L$214, MATCH("A &amp; G ID", 'E4 TB Allocation Details'!$A$18:$L$18, 0),FALSE), 'E2 Allocators'!$B$15:$W$358, MATCH('O5 Details by Class &amp; Accounts'!CA$18, 'E2 Allocators'!$B$15:$W$15, 0),FALSE)*$E36)</f>
        <v>0</v>
      </c>
      <c r="CB36" s="2186">
        <f>IF(ISERROR(VLOOKUP(VLOOKUP($A36, 'E4 TB Allocation Details'!$A$18:$L$214, MATCH("A &amp; G ID", 'E4 TB Allocation Details'!$A$18:$L$18, 0),FALSE), 'E2 Allocators'!$B$15:$W$358, MATCH('O5 Details by Class &amp; Accounts'!CB$18, 'E2 Allocators'!$B$15:$W$15, 0),FALSE)*$E36), 0, VLOOKUP(VLOOKUP($A36, 'E4 TB Allocation Details'!$A$18:$L$214, MATCH("A &amp; G ID", 'E4 TB Allocation Details'!$A$18:$L$18, 0),FALSE), 'E2 Allocators'!$B$15:$W$358, MATCH('O5 Details by Class &amp; Accounts'!CB$18, 'E2 Allocators'!$B$15:$W$15, 0),FALSE)*$E36)</f>
        <v>0</v>
      </c>
      <c r="CC36" s="2186">
        <f>IF(ISERROR(VLOOKUP(VLOOKUP($A36, 'E4 TB Allocation Details'!$A$18:$L$214, MATCH("A &amp; G ID", 'E4 TB Allocation Details'!$A$18:$L$18, 0),FALSE), 'E2 Allocators'!$B$15:$W$358, MATCH('O5 Details by Class &amp; Accounts'!CC$18, 'E2 Allocators'!$B$15:$W$15, 0),FALSE)*$E36), 0, VLOOKUP(VLOOKUP($A36, 'E4 TB Allocation Details'!$A$18:$L$214, MATCH("A &amp; G ID", 'E4 TB Allocation Details'!$A$18:$L$18, 0),FALSE), 'E2 Allocators'!$B$15:$W$358, MATCH('O5 Details by Class &amp; Accounts'!CC$18, 'E2 Allocators'!$B$15:$W$15, 0),FALSE)*$E36)</f>
        <v>0</v>
      </c>
      <c r="CD36" s="2186">
        <f>IF(ISERROR(VLOOKUP(VLOOKUP($A36, 'E4 TB Allocation Details'!$A$18:$L$214, MATCH("A &amp; G ID", 'E4 TB Allocation Details'!$A$18:$L$18, 0),FALSE), 'E2 Allocators'!$B$15:$W$358, MATCH('O5 Details by Class &amp; Accounts'!CD$18, 'E2 Allocators'!$B$15:$W$15, 0),FALSE)*$E36), 0, VLOOKUP(VLOOKUP($A36, 'E4 TB Allocation Details'!$A$18:$L$214, MATCH("A &amp; G ID", 'E4 TB Allocation Details'!$A$18:$L$18, 0),FALSE), 'E2 Allocators'!$B$15:$W$358, MATCH('O5 Details by Class &amp; Accounts'!CD$18, 'E2 Allocators'!$B$15:$W$15, 0),FALSE)*$E36)</f>
        <v>0</v>
      </c>
      <c r="CE36" s="2186">
        <f>IF(ISERROR(VLOOKUP(VLOOKUP($A36, 'E4 TB Allocation Details'!$A$18:$L$214, MATCH("A &amp; G ID", 'E4 TB Allocation Details'!$A$18:$L$18, 0),FALSE), 'E2 Allocators'!$B$15:$W$358, MATCH('O5 Details by Class &amp; Accounts'!CE$18, 'E2 Allocators'!$B$15:$W$15, 0),FALSE)*$E36), 0, VLOOKUP(VLOOKUP($A36, 'E4 TB Allocation Details'!$A$18:$L$214, MATCH("A &amp; G ID", 'E4 TB Allocation Details'!$A$18:$L$18, 0),FALSE), 'E2 Allocators'!$B$15:$W$358, MATCH('O5 Details by Class &amp; Accounts'!CE$18, 'E2 Allocators'!$B$15:$W$15, 0),FALSE)*$E36)</f>
        <v>0</v>
      </c>
      <c r="CF36" s="2186">
        <f>IF(ISERROR(VLOOKUP(VLOOKUP($A36, 'E4 TB Allocation Details'!$A$18:$L$214, MATCH("A &amp; G ID", 'E4 TB Allocation Details'!$A$18:$L$18, 0),FALSE), 'E2 Allocators'!$B$15:$W$358, MATCH('O5 Details by Class &amp; Accounts'!CF$18, 'E2 Allocators'!$B$15:$W$15, 0),FALSE)*$E36), 0, VLOOKUP(VLOOKUP($A36, 'E4 TB Allocation Details'!$A$18:$L$214, MATCH("A &amp; G ID", 'E4 TB Allocation Details'!$A$18:$L$18, 0),FALSE), 'E2 Allocators'!$B$15:$W$358, MATCH('O5 Details by Class &amp; Accounts'!CF$18, 'E2 Allocators'!$B$15:$W$15, 0),FALSE)*$E36)</f>
        <v>0</v>
      </c>
      <c r="CG36" s="2186">
        <f>IF(ISERROR(VLOOKUP(VLOOKUP($A36, 'E4 TB Allocation Details'!$A$18:$L$214, MATCH("A &amp; G ID", 'E4 TB Allocation Details'!$A$18:$L$18, 0),FALSE), 'E2 Allocators'!$B$15:$W$358, MATCH('O5 Details by Class &amp; Accounts'!CG$18, 'E2 Allocators'!$B$15:$W$15, 0),FALSE)*$E36), 0, VLOOKUP(VLOOKUP($A36, 'E4 TB Allocation Details'!$A$18:$L$214, MATCH("A &amp; G ID", 'E4 TB Allocation Details'!$A$18:$L$18, 0),FALSE), 'E2 Allocators'!$B$15:$W$358, MATCH('O5 Details by Class &amp; Accounts'!CG$18, 'E2 Allocators'!$B$15:$W$15, 0),FALSE)*$E36)</f>
        <v>0</v>
      </c>
      <c r="CH36" s="2186">
        <f>IF(ISERROR(VLOOKUP(VLOOKUP($A36, 'E4 TB Allocation Details'!$A$18:$L$214, MATCH("A &amp; G ID", 'E4 TB Allocation Details'!$A$18:$L$18, 0),FALSE), 'E2 Allocators'!$B$15:$W$358, MATCH('O5 Details by Class &amp; Accounts'!CH$18, 'E2 Allocators'!$B$15:$W$15, 0),FALSE)*$E36), 0, VLOOKUP(VLOOKUP($A36, 'E4 TB Allocation Details'!$A$18:$L$214, MATCH("A &amp; G ID", 'E4 TB Allocation Details'!$A$18:$L$18, 0),FALSE), 'E2 Allocators'!$B$15:$W$358, MATCH('O5 Details by Class &amp; Accounts'!CH$18, 'E2 Allocators'!$B$15:$W$15, 0),FALSE)*$E36)</f>
        <v>0</v>
      </c>
      <c r="CI36" s="2186">
        <f>IF(ISERROR(VLOOKUP(VLOOKUP($A36, 'E4 TB Allocation Details'!$A$18:$L$214, MATCH("A &amp; G ID", 'E4 TB Allocation Details'!$A$18:$L$18, 0),FALSE), 'E2 Allocators'!$B$15:$W$358, MATCH('O5 Details by Class &amp; Accounts'!CI$18, 'E2 Allocators'!$B$15:$W$15, 0),FALSE)*$E36), 0, VLOOKUP(VLOOKUP($A36, 'E4 TB Allocation Details'!$A$18:$L$214, MATCH("A &amp; G ID", 'E4 TB Allocation Details'!$A$18:$L$18, 0),FALSE), 'E2 Allocators'!$B$15:$W$358, MATCH('O5 Details by Class &amp; Accounts'!CI$18, 'E2 Allocators'!$B$15:$W$15, 0),FALSE)*$E36)</f>
        <v>0</v>
      </c>
      <c r="CJ36" s="2186">
        <f>IF(ISERROR(VLOOKUP(VLOOKUP($A36, 'E4 TB Allocation Details'!$A$18:$L$214, MATCH("A &amp; G ID", 'E4 TB Allocation Details'!$A$18:$L$18, 0),FALSE), 'E2 Allocators'!$B$15:$W$358, MATCH('O5 Details by Class &amp; Accounts'!CJ$18, 'E2 Allocators'!$B$15:$W$15, 0),FALSE)*$E36), 0, VLOOKUP(VLOOKUP($A36, 'E4 TB Allocation Details'!$A$18:$L$214, MATCH("A &amp; G ID", 'E4 TB Allocation Details'!$A$18:$L$18, 0),FALSE), 'E2 Allocators'!$B$15:$W$358, MATCH('O5 Details by Class &amp; Accounts'!CJ$18, 'E2 Allocators'!$B$15:$W$15, 0),FALSE)*$E36)</f>
        <v>0</v>
      </c>
      <c r="CK36" s="2186">
        <f>IF(ISERROR(VLOOKUP(VLOOKUP($A36, 'E4 TB Allocation Details'!$A$18:$L$214, MATCH("A &amp; G ID", 'E4 TB Allocation Details'!$A$18:$L$18, 0),FALSE), 'E2 Allocators'!$B$15:$W$358, MATCH('O5 Details by Class &amp; Accounts'!CK$18, 'E2 Allocators'!$B$15:$W$15, 0),FALSE)*$E36), 0, VLOOKUP(VLOOKUP($A36, 'E4 TB Allocation Details'!$A$18:$L$214, MATCH("A &amp; G ID", 'E4 TB Allocation Details'!$A$18:$L$18, 0),FALSE), 'E2 Allocators'!$B$15:$W$358, MATCH('O5 Details by Class &amp; Accounts'!CK$18, 'E2 Allocators'!$B$15:$W$15, 0),FALSE)*$E36)</f>
        <v>0</v>
      </c>
      <c r="CL36" s="2186">
        <f>IF(ISERROR(VLOOKUP(VLOOKUP($A36, 'E4 TB Allocation Details'!$A$18:$L$214, MATCH("A &amp; G ID", 'E4 TB Allocation Details'!$A$18:$L$18, 0),FALSE), 'E2 Allocators'!$B$15:$W$358, MATCH('O5 Details by Class &amp; Accounts'!CL$18, 'E2 Allocators'!$B$15:$W$15, 0),FALSE)*$E36), 0, VLOOKUP(VLOOKUP($A36, 'E4 TB Allocation Details'!$A$18:$L$214, MATCH("A &amp; G ID", 'E4 TB Allocation Details'!$A$18:$L$18, 0),FALSE), 'E2 Allocators'!$B$15:$W$358, MATCH('O5 Details by Class &amp; Accounts'!CL$18, 'E2 Allocators'!$B$15:$W$15, 0),FALSE)*$E36)</f>
        <v>0</v>
      </c>
      <c r="CM36" s="2186">
        <f>IF(ISERROR(VLOOKUP(VLOOKUP($A36, 'E4 TB Allocation Details'!$A$18:$L$214, MATCH("A &amp; G ID", 'E4 TB Allocation Details'!$A$18:$L$18, 0),FALSE), 'E2 Allocators'!$B$15:$W$358, MATCH('O5 Details by Class &amp; Accounts'!CM$18, 'E2 Allocators'!$B$15:$W$15, 0),FALSE)*$E36), 0, VLOOKUP(VLOOKUP($A36, 'E4 TB Allocation Details'!$A$18:$L$214, MATCH("A &amp; G ID", 'E4 TB Allocation Details'!$A$18:$L$18, 0),FALSE), 'E2 Allocators'!$B$15:$W$358, MATCH('O5 Details by Class &amp; Accounts'!CM$18, 'E2 Allocators'!$B$15:$W$15, 0),FALSE)*$E36)</f>
        <v>0</v>
      </c>
      <c r="CN36" s="2186">
        <f>SUM(BT36:CM36)</f>
        <v>0</v>
      </c>
      <c r="CO36" s="2187">
        <f>+E36-AC36-AX36-BS36-CN36</f>
        <v>3.7252902984619141E-9</v>
      </c>
      <c r="CQ36" s="1625" t="s">
        <v>699</v>
      </c>
    </row>
    <row r="37" spans="1:95" s="54" customFormat="1" ht="25.5" x14ac:dyDescent="0.2">
      <c r="A37" s="989" t="s">
        <v>1268</v>
      </c>
      <c r="B37" s="990" t="s">
        <v>1269</v>
      </c>
      <c r="C37" s="2184">
        <f>IF(ISERROR(VLOOKUP($A37,'I3 TB Data'!$A$19:$H$483,MATCH('O5 Details by Class &amp; Accounts'!$C$18, 'I3 TB Data'!$A$19:$H$19,0),0)), 0, VLOOKUP($A37,'I3 TB Data'!$A$19:$H$483,MATCH('O5 Details by Class &amp; Accounts'!$C$18,'I3 TB Data'!$A$19:$H$19,0),0))</f>
        <v>0</v>
      </c>
      <c r="D37" s="2185">
        <f>'I4 BO ASSETS'!E34</f>
        <v>0</v>
      </c>
      <c r="E37" s="2184">
        <f>C37+D37</f>
        <v>0</v>
      </c>
      <c r="F37" s="2186">
        <f>IF(ISERROR(VLOOKUP($A37, 'E1 Categorization'!A33:E124, MATCH("Customer Component", 'E1 Categorization'!$A$33:$E$33,0), 0)), 0, IF(VLOOKUP($A37, 'E1 Categorization'!A33:E124, MATCH("Customer Component", 'E1 Categorization'!$A$33:$E$33,0), 0)=0, 'O5 Details by Class &amp; Accounts'!$E37, IF(AND(VLOOKUP($A37, 'E1 Categorization'!A33:E124, MATCH("Customer Component", 'E1 Categorization'!$A$33:$E$33,0), 0) &gt;0, VLOOKUP($A37, 'E1 Categorization'!A33:E124, MATCH("Customer Component", 'E1 Categorization'!$A$33:$E$33,0), 0)&lt;1), 'O5 Details by Class &amp; Accounts'!$E37*(1-VLOOKUP($A37, 'E1 Categorization'!A33:E124, MATCH("Customer Component", 'E1 Categorization'!$A$33:$E$33,0), 0)), 0)))</f>
        <v>0</v>
      </c>
      <c r="G37" s="2186">
        <f>IF(ISERROR(VLOOKUP($A37, 'E1 Categorization'!A33:E124, MATCH("Customer Component", 'E1 Categorization'!$A$33:$E$33,0), 0)),0, IF(VLOOKUP($A37, 'E1 Categorization'!A33:E124, MATCH("Customer Component", 'E1 Categorization'!$A$33:$E$33,0), 0)=0, 0, IF(AND(VLOOKUP($A37, 'E1 Categorization'!A33:E124, MATCH("Customer Component", 'E1 Categorization'!$A$33:$E$33,0), 0) &gt;0, VLOOKUP($A37, 'E1 Categorization'!A33:E124, MATCH("Customer Component", 'E1 Categorization'!$A$33:$E$33,0), 0)&lt;1), 'O5 Details by Class &amp; Accounts'!$E37*(VLOOKUP($A37, 'E1 Categorization'!A33:E124, MATCH("Customer Component", 'E1 Categorization'!$A$33:$E$33,0), 0)), 'O5 Details by Class &amp; Accounts'!$E37)))</f>
        <v>0</v>
      </c>
      <c r="H37" s="2186">
        <f>F37+G37</f>
        <v>0</v>
      </c>
      <c r="I37" s="2186">
        <f>IF(ISERROR(VLOOKUP(VLOOKUP($A37, 'E4 TB Allocation Details'!$A$18:$L$214, MATCH("Demand ID", 'E4 TB Allocation Details'!$A$18:$L$18, 0),FALSE), 'E2 Allocators'!$B$15:$W$358, MATCH('O5 Details by Class &amp; Accounts'!I$18, 'E2 Allocators'!$B$15:$W$15, 0),FALSE)*$F37), 0, VLOOKUP(VLOOKUP($A37, 'E4 TB Allocation Details'!$A$18:$L$214, MATCH("Demand ID", 'E4 TB Allocation Details'!$A$18:$L$18, 0),FALSE), 'E2 Allocators'!$B$15:$W$358, MATCH('O5 Details by Class &amp; Accounts'!I$18, 'E2 Allocators'!$B$15:$W$15, 0),FALSE)*$F37)</f>
        <v>0</v>
      </c>
      <c r="J37" s="2186">
        <f>IF(ISERROR(VLOOKUP(VLOOKUP($A37, 'E4 TB Allocation Details'!$A$18:$L$214, MATCH("Demand ID", 'E4 TB Allocation Details'!$A$18:$L$18, 0),FALSE), 'E2 Allocators'!$B$15:$W$358, MATCH('O5 Details by Class &amp; Accounts'!J$18, 'E2 Allocators'!$B$15:$W$15, 0),FALSE)*$F37), 0, VLOOKUP(VLOOKUP($A37, 'E4 TB Allocation Details'!$A$18:$L$214, MATCH("Demand ID", 'E4 TB Allocation Details'!$A$18:$L$18, 0),FALSE), 'E2 Allocators'!$B$15:$W$358, MATCH('O5 Details by Class &amp; Accounts'!J$18, 'E2 Allocators'!$B$15:$W$15, 0),FALSE)*$F37)</f>
        <v>0</v>
      </c>
      <c r="K37" s="2186">
        <f>IF(ISERROR(VLOOKUP(VLOOKUP($A37, 'E4 TB Allocation Details'!$A$18:$L$214, MATCH("Demand ID", 'E4 TB Allocation Details'!$A$18:$L$18, 0),FALSE), 'E2 Allocators'!$B$15:$W$358, MATCH('O5 Details by Class &amp; Accounts'!K$18, 'E2 Allocators'!$B$15:$W$15, 0),FALSE)*$F37), 0, VLOOKUP(VLOOKUP($A37, 'E4 TB Allocation Details'!$A$18:$L$214, MATCH("Demand ID", 'E4 TB Allocation Details'!$A$18:$L$18, 0),FALSE), 'E2 Allocators'!$B$15:$W$358, MATCH('O5 Details by Class &amp; Accounts'!K$18, 'E2 Allocators'!$B$15:$W$15, 0),FALSE)*$F37)</f>
        <v>0</v>
      </c>
      <c r="L37" s="2186">
        <f>IF(ISERROR(VLOOKUP(VLOOKUP($A37, 'E4 TB Allocation Details'!$A$18:$L$214, MATCH("Demand ID", 'E4 TB Allocation Details'!$A$18:$L$18, 0),FALSE), 'E2 Allocators'!$B$15:$W$358, MATCH('O5 Details by Class &amp; Accounts'!L$18, 'E2 Allocators'!$B$15:$W$15, 0),FALSE)*$F37), 0, VLOOKUP(VLOOKUP($A37, 'E4 TB Allocation Details'!$A$18:$L$214, MATCH("Demand ID", 'E4 TB Allocation Details'!$A$18:$L$18, 0),FALSE), 'E2 Allocators'!$B$15:$W$358, MATCH('O5 Details by Class &amp; Accounts'!L$18, 'E2 Allocators'!$B$15:$W$15, 0),FALSE)*$F37)</f>
        <v>0</v>
      </c>
      <c r="M37" s="2186">
        <f>IF(ISERROR(VLOOKUP(VLOOKUP($A37, 'E4 TB Allocation Details'!$A$18:$L$214, MATCH("Demand ID", 'E4 TB Allocation Details'!$A$18:$L$18, 0),FALSE), 'E2 Allocators'!$B$15:$W$358, MATCH('O5 Details by Class &amp; Accounts'!M$18, 'E2 Allocators'!$B$15:$W$15, 0),FALSE)*$F37), 0, VLOOKUP(VLOOKUP($A37, 'E4 TB Allocation Details'!$A$18:$L$214, MATCH("Demand ID", 'E4 TB Allocation Details'!$A$18:$L$18, 0),FALSE), 'E2 Allocators'!$B$15:$W$358, MATCH('O5 Details by Class &amp; Accounts'!M$18, 'E2 Allocators'!$B$15:$W$15, 0),FALSE)*$F37)</f>
        <v>0</v>
      </c>
      <c r="N37" s="2186">
        <f>IF(ISERROR(VLOOKUP(VLOOKUP($A37, 'E4 TB Allocation Details'!$A$18:$L$214, MATCH("Demand ID", 'E4 TB Allocation Details'!$A$18:$L$18, 0),FALSE), 'E2 Allocators'!$B$15:$W$358, MATCH('O5 Details by Class &amp; Accounts'!N$18, 'E2 Allocators'!$B$15:$W$15, 0),FALSE)*$F37), 0, VLOOKUP(VLOOKUP($A37, 'E4 TB Allocation Details'!$A$18:$L$214, MATCH("Demand ID", 'E4 TB Allocation Details'!$A$18:$L$18, 0),FALSE), 'E2 Allocators'!$B$15:$W$358, MATCH('O5 Details by Class &amp; Accounts'!N$18, 'E2 Allocators'!$B$15:$W$15, 0),FALSE)*$F37)</f>
        <v>0</v>
      </c>
      <c r="O37" s="2186">
        <f>IF(ISERROR(VLOOKUP(VLOOKUP($A37, 'E4 TB Allocation Details'!$A$18:$L$214, MATCH("Demand ID", 'E4 TB Allocation Details'!$A$18:$L$18, 0),FALSE), 'E2 Allocators'!$B$15:$W$358, MATCH('O5 Details by Class &amp; Accounts'!O$18, 'E2 Allocators'!$B$15:$W$15, 0),FALSE)*$F37), 0, VLOOKUP(VLOOKUP($A37, 'E4 TB Allocation Details'!$A$18:$L$214, MATCH("Demand ID", 'E4 TB Allocation Details'!$A$18:$L$18, 0),FALSE), 'E2 Allocators'!$B$15:$W$358, MATCH('O5 Details by Class &amp; Accounts'!O$18, 'E2 Allocators'!$B$15:$W$15, 0),FALSE)*$F37)</f>
        <v>0</v>
      </c>
      <c r="P37" s="2186">
        <f>IF(ISERROR(VLOOKUP(VLOOKUP($A37, 'E4 TB Allocation Details'!$A$18:$L$214, MATCH("Demand ID", 'E4 TB Allocation Details'!$A$18:$L$18, 0),FALSE), 'E2 Allocators'!$B$15:$W$358, MATCH('O5 Details by Class &amp; Accounts'!P$18, 'E2 Allocators'!$B$15:$W$15, 0),FALSE)*$F37), 0, VLOOKUP(VLOOKUP($A37, 'E4 TB Allocation Details'!$A$18:$L$214, MATCH("Demand ID", 'E4 TB Allocation Details'!$A$18:$L$18, 0),FALSE), 'E2 Allocators'!$B$15:$W$358, MATCH('O5 Details by Class &amp; Accounts'!P$18, 'E2 Allocators'!$B$15:$W$15, 0),FALSE)*$F37)</f>
        <v>0</v>
      </c>
      <c r="Q37" s="2186">
        <f>IF(ISERROR(VLOOKUP(VLOOKUP($A37, 'E4 TB Allocation Details'!$A$18:$L$214, MATCH("Demand ID", 'E4 TB Allocation Details'!$A$18:$L$18, 0),FALSE), 'E2 Allocators'!$B$15:$W$358, MATCH('O5 Details by Class &amp; Accounts'!Q$18, 'E2 Allocators'!$B$15:$W$15, 0),FALSE)*$F37), 0, VLOOKUP(VLOOKUP($A37, 'E4 TB Allocation Details'!$A$18:$L$214, MATCH("Demand ID", 'E4 TB Allocation Details'!$A$18:$L$18, 0),FALSE), 'E2 Allocators'!$B$15:$W$358, MATCH('O5 Details by Class &amp; Accounts'!Q$18, 'E2 Allocators'!$B$15:$W$15, 0),FALSE)*$F37)</f>
        <v>0</v>
      </c>
      <c r="R37" s="2186">
        <f>IF(ISERROR(VLOOKUP(VLOOKUP($A37, 'E4 TB Allocation Details'!$A$18:$L$214, MATCH("Demand ID", 'E4 TB Allocation Details'!$A$18:$L$18, 0),FALSE), 'E2 Allocators'!$B$15:$W$358, MATCH('O5 Details by Class &amp; Accounts'!R$18, 'E2 Allocators'!$B$15:$W$15, 0),FALSE)*$F37), 0, VLOOKUP(VLOOKUP($A37, 'E4 TB Allocation Details'!$A$18:$L$214, MATCH("Demand ID", 'E4 TB Allocation Details'!$A$18:$L$18, 0),FALSE), 'E2 Allocators'!$B$15:$W$358, MATCH('O5 Details by Class &amp; Accounts'!R$18, 'E2 Allocators'!$B$15:$W$15, 0),FALSE)*$F37)</f>
        <v>0</v>
      </c>
      <c r="S37" s="2186">
        <f>IF(ISERROR(VLOOKUP(VLOOKUP($A37, 'E4 TB Allocation Details'!$A$18:$L$214, MATCH("Demand ID", 'E4 TB Allocation Details'!$A$18:$L$18, 0),FALSE), 'E2 Allocators'!$B$15:$W$358, MATCH('O5 Details by Class &amp; Accounts'!S$18, 'E2 Allocators'!$B$15:$W$15, 0),FALSE)*$F37), 0, VLOOKUP(VLOOKUP($A37, 'E4 TB Allocation Details'!$A$18:$L$214, MATCH("Demand ID", 'E4 TB Allocation Details'!$A$18:$L$18, 0),FALSE), 'E2 Allocators'!$B$15:$W$358, MATCH('O5 Details by Class &amp; Accounts'!S$18, 'E2 Allocators'!$B$15:$W$15, 0),FALSE)*$F37)</f>
        <v>0</v>
      </c>
      <c r="T37" s="2186">
        <f>IF(ISERROR(VLOOKUP(VLOOKUP($A37, 'E4 TB Allocation Details'!$A$18:$L$214, MATCH("Demand ID", 'E4 TB Allocation Details'!$A$18:$L$18, 0),FALSE), 'E2 Allocators'!$B$15:$W$358, MATCH('O5 Details by Class &amp; Accounts'!T$18, 'E2 Allocators'!$B$15:$W$15, 0),FALSE)*$F37), 0, VLOOKUP(VLOOKUP($A37, 'E4 TB Allocation Details'!$A$18:$L$214, MATCH("Demand ID", 'E4 TB Allocation Details'!$A$18:$L$18, 0),FALSE), 'E2 Allocators'!$B$15:$W$358, MATCH('O5 Details by Class &amp; Accounts'!T$18, 'E2 Allocators'!$B$15:$W$15, 0),FALSE)*$F37)</f>
        <v>0</v>
      </c>
      <c r="U37" s="2186">
        <f>IF(ISERROR(VLOOKUP(VLOOKUP($A37, 'E4 TB Allocation Details'!$A$18:$L$214, MATCH("Demand ID", 'E4 TB Allocation Details'!$A$18:$L$18, 0),FALSE), 'E2 Allocators'!$B$15:$W$358, MATCH('O5 Details by Class &amp; Accounts'!U$18, 'E2 Allocators'!$B$15:$W$15, 0),FALSE)*$F37), 0, VLOOKUP(VLOOKUP($A37, 'E4 TB Allocation Details'!$A$18:$L$214, MATCH("Demand ID", 'E4 TB Allocation Details'!$A$18:$L$18, 0),FALSE), 'E2 Allocators'!$B$15:$W$358, MATCH('O5 Details by Class &amp; Accounts'!U$18, 'E2 Allocators'!$B$15:$W$15, 0),FALSE)*$F37)</f>
        <v>0</v>
      </c>
      <c r="V37" s="2186">
        <f>IF(ISERROR(VLOOKUP(VLOOKUP($A37, 'E4 TB Allocation Details'!$A$18:$L$214, MATCH("Demand ID", 'E4 TB Allocation Details'!$A$18:$L$18, 0),FALSE), 'E2 Allocators'!$B$15:$W$358, MATCH('O5 Details by Class &amp; Accounts'!V$18, 'E2 Allocators'!$B$15:$W$15, 0),FALSE)*$F37), 0, VLOOKUP(VLOOKUP($A37, 'E4 TB Allocation Details'!$A$18:$L$214, MATCH("Demand ID", 'E4 TB Allocation Details'!$A$18:$L$18, 0),FALSE), 'E2 Allocators'!$B$15:$W$358, MATCH('O5 Details by Class &amp; Accounts'!V$18, 'E2 Allocators'!$B$15:$W$15, 0),FALSE)*$F37)</f>
        <v>0</v>
      </c>
      <c r="W37" s="2186">
        <f>IF(ISERROR(VLOOKUP(VLOOKUP($A37, 'E4 TB Allocation Details'!$A$18:$L$214, MATCH("Demand ID", 'E4 TB Allocation Details'!$A$18:$L$18, 0),FALSE), 'E2 Allocators'!$B$15:$W$358, MATCH('O5 Details by Class &amp; Accounts'!W$18, 'E2 Allocators'!$B$15:$W$15, 0),FALSE)*$F37), 0, VLOOKUP(VLOOKUP($A37, 'E4 TB Allocation Details'!$A$18:$L$214, MATCH("Demand ID", 'E4 TB Allocation Details'!$A$18:$L$18, 0),FALSE), 'E2 Allocators'!$B$15:$W$358, MATCH('O5 Details by Class &amp; Accounts'!W$18, 'E2 Allocators'!$B$15:$W$15, 0),FALSE)*$F37)</f>
        <v>0</v>
      </c>
      <c r="X37" s="2186">
        <f>IF(ISERROR(VLOOKUP(VLOOKUP($A37, 'E4 TB Allocation Details'!$A$18:$L$214, MATCH("Demand ID", 'E4 TB Allocation Details'!$A$18:$L$18, 0),FALSE), 'E2 Allocators'!$B$15:$W$358, MATCH('O5 Details by Class &amp; Accounts'!X$18, 'E2 Allocators'!$B$15:$W$15, 0),FALSE)*$F37), 0, VLOOKUP(VLOOKUP($A37, 'E4 TB Allocation Details'!$A$18:$L$214, MATCH("Demand ID", 'E4 TB Allocation Details'!$A$18:$L$18, 0),FALSE), 'E2 Allocators'!$B$15:$W$358, MATCH('O5 Details by Class &amp; Accounts'!X$18, 'E2 Allocators'!$B$15:$W$15, 0),FALSE)*$F37)</f>
        <v>0</v>
      </c>
      <c r="Y37" s="2186">
        <f>IF(ISERROR(VLOOKUP(VLOOKUP($A37, 'E4 TB Allocation Details'!$A$18:$L$214, MATCH("Demand ID", 'E4 TB Allocation Details'!$A$18:$L$18, 0),FALSE), 'E2 Allocators'!$B$15:$W$358, MATCH('O5 Details by Class &amp; Accounts'!Y$18, 'E2 Allocators'!$B$15:$W$15, 0),FALSE)*$F37), 0, VLOOKUP(VLOOKUP($A37, 'E4 TB Allocation Details'!$A$18:$L$214, MATCH("Demand ID", 'E4 TB Allocation Details'!$A$18:$L$18, 0),FALSE), 'E2 Allocators'!$B$15:$W$358, MATCH('O5 Details by Class &amp; Accounts'!Y$18, 'E2 Allocators'!$B$15:$W$15, 0),FALSE)*$F37)</f>
        <v>0</v>
      </c>
      <c r="Z37" s="2186">
        <f>IF(ISERROR(VLOOKUP(VLOOKUP($A37, 'E4 TB Allocation Details'!$A$18:$L$214, MATCH("Demand ID", 'E4 TB Allocation Details'!$A$18:$L$18, 0),FALSE), 'E2 Allocators'!$B$15:$W$358, MATCH('O5 Details by Class &amp; Accounts'!Z$18, 'E2 Allocators'!$B$15:$W$15, 0),FALSE)*$F37), 0, VLOOKUP(VLOOKUP($A37, 'E4 TB Allocation Details'!$A$18:$L$214, MATCH("Demand ID", 'E4 TB Allocation Details'!$A$18:$L$18, 0),FALSE), 'E2 Allocators'!$B$15:$W$358, MATCH('O5 Details by Class &amp; Accounts'!Z$18, 'E2 Allocators'!$B$15:$W$15, 0),FALSE)*$F37)</f>
        <v>0</v>
      </c>
      <c r="AA37" s="2186">
        <f>IF(ISERROR(VLOOKUP(VLOOKUP($A37, 'E4 TB Allocation Details'!$A$18:$L$214, MATCH("Demand ID", 'E4 TB Allocation Details'!$A$18:$L$18, 0),FALSE), 'E2 Allocators'!$B$15:$W$358, MATCH('O5 Details by Class &amp; Accounts'!AA$18, 'E2 Allocators'!$B$15:$W$15, 0),FALSE)*$F37), 0, VLOOKUP(VLOOKUP($A37, 'E4 TB Allocation Details'!$A$18:$L$214, MATCH("Demand ID", 'E4 TB Allocation Details'!$A$18:$L$18, 0),FALSE), 'E2 Allocators'!$B$15:$W$358, MATCH('O5 Details by Class &amp; Accounts'!AA$18, 'E2 Allocators'!$B$15:$W$15, 0),FALSE)*$F37)</f>
        <v>0</v>
      </c>
      <c r="AB37" s="2186">
        <f>IF(ISERROR(VLOOKUP(VLOOKUP($A37, 'E4 TB Allocation Details'!$A$18:$L$214, MATCH("Demand ID", 'E4 TB Allocation Details'!$A$18:$L$18, 0),FALSE), 'E2 Allocators'!$B$15:$W$358, MATCH('O5 Details by Class &amp; Accounts'!AB$18, 'E2 Allocators'!$B$15:$W$15, 0),FALSE)*$F37), 0, VLOOKUP(VLOOKUP($A37, 'E4 TB Allocation Details'!$A$18:$L$214, MATCH("Demand ID", 'E4 TB Allocation Details'!$A$18:$L$18, 0),FALSE), 'E2 Allocators'!$B$15:$W$358, MATCH('O5 Details by Class &amp; Accounts'!AB$18, 'E2 Allocators'!$B$15:$W$15, 0),FALSE)*$F37)</f>
        <v>0</v>
      </c>
      <c r="AC37" s="2186">
        <f>SUM(I37:AB37)</f>
        <v>0</v>
      </c>
      <c r="AD37" s="2186">
        <f>IF(ISERROR(VLOOKUP(VLOOKUP($A37, 'E4 TB Allocation Details'!$A$18:$L$214, MATCH("Customer ID", 'E4 TB Allocation Details'!$A$18:$L$18, 0),FALSE), 'E2 Allocators'!$B$15:$W$358, MATCH('O5 Details by Class &amp; Accounts'!AD$18, 'E2 Allocators'!$B$15:$W$15, 0),FALSE)*$G37), 0, VLOOKUP(VLOOKUP($A37, 'E4 TB Allocation Details'!$A$18:$L$214, MATCH("Customer ID", 'E4 TB Allocation Details'!$A$18:$L$18, 0),FALSE), 'E2 Allocators'!$B$15:$W$358, MATCH('O5 Details by Class &amp; Accounts'!AD$18, 'E2 Allocators'!$B$15:$W$15, 0),FALSE)*$G37)</f>
        <v>0</v>
      </c>
      <c r="AE37" s="2186">
        <f>IF(ISERROR(VLOOKUP(VLOOKUP($A37, 'E4 TB Allocation Details'!$A$18:$L$214, MATCH("Customer ID", 'E4 TB Allocation Details'!$A$18:$L$18, 0),FALSE), 'E2 Allocators'!$B$15:$W$358, MATCH('O5 Details by Class &amp; Accounts'!AE$18, 'E2 Allocators'!$B$15:$W$15, 0),FALSE)*$G37), 0, VLOOKUP(VLOOKUP($A37, 'E4 TB Allocation Details'!$A$18:$L$214, MATCH("Customer ID", 'E4 TB Allocation Details'!$A$18:$L$18, 0),FALSE), 'E2 Allocators'!$B$15:$W$358, MATCH('O5 Details by Class &amp; Accounts'!AE$18, 'E2 Allocators'!$B$15:$W$15, 0),FALSE)*$G37)</f>
        <v>0</v>
      </c>
      <c r="AF37" s="2186">
        <f>IF(ISERROR(VLOOKUP(VLOOKUP($A37, 'E4 TB Allocation Details'!$A$18:$L$214, MATCH("Customer ID", 'E4 TB Allocation Details'!$A$18:$L$18, 0),FALSE), 'E2 Allocators'!$B$15:$W$358, MATCH('O5 Details by Class &amp; Accounts'!AF$18, 'E2 Allocators'!$B$15:$W$15, 0),FALSE)*$G37), 0, VLOOKUP(VLOOKUP($A37, 'E4 TB Allocation Details'!$A$18:$L$214, MATCH("Customer ID", 'E4 TB Allocation Details'!$A$18:$L$18, 0),FALSE), 'E2 Allocators'!$B$15:$W$358, MATCH('O5 Details by Class &amp; Accounts'!AF$18, 'E2 Allocators'!$B$15:$W$15, 0),FALSE)*$G37)</f>
        <v>0</v>
      </c>
      <c r="AG37" s="2186">
        <f>IF(ISERROR(VLOOKUP(VLOOKUP($A37, 'E4 TB Allocation Details'!$A$18:$L$214, MATCH("Customer ID", 'E4 TB Allocation Details'!$A$18:$L$18, 0),FALSE), 'E2 Allocators'!$B$15:$W$358, MATCH('O5 Details by Class &amp; Accounts'!AG$18, 'E2 Allocators'!$B$15:$W$15, 0),FALSE)*$G37), 0, VLOOKUP(VLOOKUP($A37, 'E4 TB Allocation Details'!$A$18:$L$214, MATCH("Customer ID", 'E4 TB Allocation Details'!$A$18:$L$18, 0),FALSE), 'E2 Allocators'!$B$15:$W$358, MATCH('O5 Details by Class &amp; Accounts'!AG$18, 'E2 Allocators'!$B$15:$W$15, 0),FALSE)*$G37)</f>
        <v>0</v>
      </c>
      <c r="AH37" s="2186">
        <f>IF(ISERROR(VLOOKUP(VLOOKUP($A37, 'E4 TB Allocation Details'!$A$18:$L$214, MATCH("Customer ID", 'E4 TB Allocation Details'!$A$18:$L$18, 0),FALSE), 'E2 Allocators'!$B$15:$W$358, MATCH('O5 Details by Class &amp; Accounts'!AH$18, 'E2 Allocators'!$B$15:$W$15, 0),FALSE)*$G37), 0, VLOOKUP(VLOOKUP($A37, 'E4 TB Allocation Details'!$A$18:$L$214, MATCH("Customer ID", 'E4 TB Allocation Details'!$A$18:$L$18, 0),FALSE), 'E2 Allocators'!$B$15:$W$358, MATCH('O5 Details by Class &amp; Accounts'!AH$18, 'E2 Allocators'!$B$15:$W$15, 0),FALSE)*$G37)</f>
        <v>0</v>
      </c>
      <c r="AI37" s="2186">
        <f>IF(ISERROR(VLOOKUP(VLOOKUP($A37, 'E4 TB Allocation Details'!$A$18:$L$214, MATCH("Customer ID", 'E4 TB Allocation Details'!$A$18:$L$18, 0),FALSE), 'E2 Allocators'!$B$15:$W$358, MATCH('O5 Details by Class &amp; Accounts'!AI$18, 'E2 Allocators'!$B$15:$W$15, 0),FALSE)*$G37), 0, VLOOKUP(VLOOKUP($A37, 'E4 TB Allocation Details'!$A$18:$L$214, MATCH("Customer ID", 'E4 TB Allocation Details'!$A$18:$L$18, 0),FALSE), 'E2 Allocators'!$B$15:$W$358, MATCH('O5 Details by Class &amp; Accounts'!AI$18, 'E2 Allocators'!$B$15:$W$15, 0),FALSE)*$G37)</f>
        <v>0</v>
      </c>
      <c r="AJ37" s="2186">
        <f>IF(ISERROR(VLOOKUP(VLOOKUP($A37, 'E4 TB Allocation Details'!$A$18:$L$214, MATCH("Customer ID", 'E4 TB Allocation Details'!$A$18:$L$18, 0),FALSE), 'E2 Allocators'!$B$15:$W$358, MATCH('O5 Details by Class &amp; Accounts'!AJ$18, 'E2 Allocators'!$B$15:$W$15, 0),FALSE)*$G37), 0, VLOOKUP(VLOOKUP($A37, 'E4 TB Allocation Details'!$A$18:$L$214, MATCH("Customer ID", 'E4 TB Allocation Details'!$A$18:$L$18, 0),FALSE), 'E2 Allocators'!$B$15:$W$358, MATCH('O5 Details by Class &amp; Accounts'!AJ$18, 'E2 Allocators'!$B$15:$W$15, 0),FALSE)*$G37)</f>
        <v>0</v>
      </c>
      <c r="AK37" s="2186">
        <f>IF(ISERROR(VLOOKUP(VLOOKUP($A37, 'E4 TB Allocation Details'!$A$18:$L$214, MATCH("Customer ID", 'E4 TB Allocation Details'!$A$18:$L$18, 0),FALSE), 'E2 Allocators'!$B$15:$W$358, MATCH('O5 Details by Class &amp; Accounts'!AK$18, 'E2 Allocators'!$B$15:$W$15, 0),FALSE)*$G37), 0, VLOOKUP(VLOOKUP($A37, 'E4 TB Allocation Details'!$A$18:$L$214, MATCH("Customer ID", 'E4 TB Allocation Details'!$A$18:$L$18, 0),FALSE), 'E2 Allocators'!$B$15:$W$358, MATCH('O5 Details by Class &amp; Accounts'!AK$18, 'E2 Allocators'!$B$15:$W$15, 0),FALSE)*$G37)</f>
        <v>0</v>
      </c>
      <c r="AL37" s="2186">
        <f>IF(ISERROR(VLOOKUP(VLOOKUP($A37, 'E4 TB Allocation Details'!$A$18:$L$214, MATCH("Customer ID", 'E4 TB Allocation Details'!$A$18:$L$18, 0),FALSE), 'E2 Allocators'!$B$15:$W$358, MATCH('O5 Details by Class &amp; Accounts'!AL$18, 'E2 Allocators'!$B$15:$W$15, 0),FALSE)*$G37), 0, VLOOKUP(VLOOKUP($A37, 'E4 TB Allocation Details'!$A$18:$L$214, MATCH("Customer ID", 'E4 TB Allocation Details'!$A$18:$L$18, 0),FALSE), 'E2 Allocators'!$B$15:$W$358, MATCH('O5 Details by Class &amp; Accounts'!AL$18, 'E2 Allocators'!$B$15:$W$15, 0),FALSE)*$G37)</f>
        <v>0</v>
      </c>
      <c r="AM37" s="2186">
        <f>IF(ISERROR(VLOOKUP(VLOOKUP($A37, 'E4 TB Allocation Details'!$A$18:$L$214, MATCH("Customer ID", 'E4 TB Allocation Details'!$A$18:$L$18, 0),FALSE), 'E2 Allocators'!$B$15:$W$358, MATCH('O5 Details by Class &amp; Accounts'!AM$18, 'E2 Allocators'!$B$15:$W$15, 0),FALSE)*$G37), 0, VLOOKUP(VLOOKUP($A37, 'E4 TB Allocation Details'!$A$18:$L$214, MATCH("Customer ID", 'E4 TB Allocation Details'!$A$18:$L$18, 0),FALSE), 'E2 Allocators'!$B$15:$W$358, MATCH('O5 Details by Class &amp; Accounts'!AM$18, 'E2 Allocators'!$B$15:$W$15, 0),FALSE)*$G37)</f>
        <v>0</v>
      </c>
      <c r="AN37" s="2186">
        <f>IF(ISERROR(VLOOKUP(VLOOKUP($A37, 'E4 TB Allocation Details'!$A$18:$L$214, MATCH("Customer ID", 'E4 TB Allocation Details'!$A$18:$L$18, 0),FALSE), 'E2 Allocators'!$B$15:$W$358, MATCH('O5 Details by Class &amp; Accounts'!AN$18, 'E2 Allocators'!$B$15:$W$15, 0),FALSE)*$G37), 0, VLOOKUP(VLOOKUP($A37, 'E4 TB Allocation Details'!$A$18:$L$214, MATCH("Customer ID", 'E4 TB Allocation Details'!$A$18:$L$18, 0),FALSE), 'E2 Allocators'!$B$15:$W$358, MATCH('O5 Details by Class &amp; Accounts'!AN$18, 'E2 Allocators'!$B$15:$W$15, 0),FALSE)*$G37)</f>
        <v>0</v>
      </c>
      <c r="AO37" s="2186">
        <f>IF(ISERROR(VLOOKUP(VLOOKUP($A37, 'E4 TB Allocation Details'!$A$18:$L$214, MATCH("Customer ID", 'E4 TB Allocation Details'!$A$18:$L$18, 0),FALSE), 'E2 Allocators'!$B$15:$W$358, MATCH('O5 Details by Class &amp; Accounts'!AO$18, 'E2 Allocators'!$B$15:$W$15, 0),FALSE)*$G37), 0, VLOOKUP(VLOOKUP($A37, 'E4 TB Allocation Details'!$A$18:$L$214, MATCH("Customer ID", 'E4 TB Allocation Details'!$A$18:$L$18, 0),FALSE), 'E2 Allocators'!$B$15:$W$358, MATCH('O5 Details by Class &amp; Accounts'!AO$18, 'E2 Allocators'!$B$15:$W$15, 0),FALSE)*$G37)</f>
        <v>0</v>
      </c>
      <c r="AP37" s="2186">
        <f>IF(ISERROR(VLOOKUP(VLOOKUP($A37, 'E4 TB Allocation Details'!$A$18:$L$214, MATCH("Customer ID", 'E4 TB Allocation Details'!$A$18:$L$18, 0),FALSE), 'E2 Allocators'!$B$15:$W$358, MATCH('O5 Details by Class &amp; Accounts'!AP$18, 'E2 Allocators'!$B$15:$W$15, 0),FALSE)*$G37), 0, VLOOKUP(VLOOKUP($A37, 'E4 TB Allocation Details'!$A$18:$L$214, MATCH("Customer ID", 'E4 TB Allocation Details'!$A$18:$L$18, 0),FALSE), 'E2 Allocators'!$B$15:$W$358, MATCH('O5 Details by Class &amp; Accounts'!AP$18, 'E2 Allocators'!$B$15:$W$15, 0),FALSE)*$G37)</f>
        <v>0</v>
      </c>
      <c r="AQ37" s="2186">
        <f>IF(ISERROR(VLOOKUP(VLOOKUP($A37, 'E4 TB Allocation Details'!$A$18:$L$214, MATCH("Customer ID", 'E4 TB Allocation Details'!$A$18:$L$18, 0),FALSE), 'E2 Allocators'!$B$15:$W$358, MATCH('O5 Details by Class &amp; Accounts'!AQ$18, 'E2 Allocators'!$B$15:$W$15, 0),FALSE)*$G37), 0, VLOOKUP(VLOOKUP($A37, 'E4 TB Allocation Details'!$A$18:$L$214, MATCH("Customer ID", 'E4 TB Allocation Details'!$A$18:$L$18, 0),FALSE), 'E2 Allocators'!$B$15:$W$358, MATCH('O5 Details by Class &amp; Accounts'!AQ$18, 'E2 Allocators'!$B$15:$W$15, 0),FALSE)*$G37)</f>
        <v>0</v>
      </c>
      <c r="AR37" s="2186">
        <f>IF(ISERROR(VLOOKUP(VLOOKUP($A37, 'E4 TB Allocation Details'!$A$18:$L$214, MATCH("Customer ID", 'E4 TB Allocation Details'!$A$18:$L$18, 0),FALSE), 'E2 Allocators'!$B$15:$W$358, MATCH('O5 Details by Class &amp; Accounts'!AR$18, 'E2 Allocators'!$B$15:$W$15, 0),FALSE)*$G37), 0, VLOOKUP(VLOOKUP($A37, 'E4 TB Allocation Details'!$A$18:$L$214, MATCH("Customer ID", 'E4 TB Allocation Details'!$A$18:$L$18, 0),FALSE), 'E2 Allocators'!$B$15:$W$358, MATCH('O5 Details by Class &amp; Accounts'!AR$18, 'E2 Allocators'!$B$15:$W$15, 0),FALSE)*$G37)</f>
        <v>0</v>
      </c>
      <c r="AS37" s="2186">
        <f>IF(ISERROR(VLOOKUP(VLOOKUP($A37, 'E4 TB Allocation Details'!$A$18:$L$214, MATCH("Customer ID", 'E4 TB Allocation Details'!$A$18:$L$18, 0),FALSE), 'E2 Allocators'!$B$15:$W$358, MATCH('O5 Details by Class &amp; Accounts'!AS$18, 'E2 Allocators'!$B$15:$W$15, 0),FALSE)*$G37), 0, VLOOKUP(VLOOKUP($A37, 'E4 TB Allocation Details'!$A$18:$L$214, MATCH("Customer ID", 'E4 TB Allocation Details'!$A$18:$L$18, 0),FALSE), 'E2 Allocators'!$B$15:$W$358, MATCH('O5 Details by Class &amp; Accounts'!AS$18, 'E2 Allocators'!$B$15:$W$15, 0),FALSE)*$G37)</f>
        <v>0</v>
      </c>
      <c r="AT37" s="2186">
        <f>IF(ISERROR(VLOOKUP(VLOOKUP($A37, 'E4 TB Allocation Details'!$A$18:$L$214, MATCH("Customer ID", 'E4 TB Allocation Details'!$A$18:$L$18, 0),FALSE), 'E2 Allocators'!$B$15:$W$358, MATCH('O5 Details by Class &amp; Accounts'!AT$18, 'E2 Allocators'!$B$15:$W$15, 0),FALSE)*$G37), 0, VLOOKUP(VLOOKUP($A37, 'E4 TB Allocation Details'!$A$18:$L$214, MATCH("Customer ID", 'E4 TB Allocation Details'!$A$18:$L$18, 0),FALSE), 'E2 Allocators'!$B$15:$W$358, MATCH('O5 Details by Class &amp; Accounts'!AT$18, 'E2 Allocators'!$B$15:$W$15, 0),FALSE)*$G37)</f>
        <v>0</v>
      </c>
      <c r="AU37" s="2186">
        <f>IF(ISERROR(VLOOKUP(VLOOKUP($A37, 'E4 TB Allocation Details'!$A$18:$L$214, MATCH("Customer ID", 'E4 TB Allocation Details'!$A$18:$L$18, 0),FALSE), 'E2 Allocators'!$B$15:$W$358, MATCH('O5 Details by Class &amp; Accounts'!AU$18, 'E2 Allocators'!$B$15:$W$15, 0),FALSE)*$G37), 0, VLOOKUP(VLOOKUP($A37, 'E4 TB Allocation Details'!$A$18:$L$214, MATCH("Customer ID", 'E4 TB Allocation Details'!$A$18:$L$18, 0),FALSE), 'E2 Allocators'!$B$15:$W$358, MATCH('O5 Details by Class &amp; Accounts'!AU$18, 'E2 Allocators'!$B$15:$W$15, 0),FALSE)*$G37)</f>
        <v>0</v>
      </c>
      <c r="AV37" s="2186">
        <f>IF(ISERROR(VLOOKUP(VLOOKUP($A37, 'E4 TB Allocation Details'!$A$18:$L$214, MATCH("Customer ID", 'E4 TB Allocation Details'!$A$18:$L$18, 0),FALSE), 'E2 Allocators'!$B$15:$W$358, MATCH('O5 Details by Class &amp; Accounts'!AV$18, 'E2 Allocators'!$B$15:$W$15, 0),FALSE)*$G37), 0, VLOOKUP(VLOOKUP($A37, 'E4 TB Allocation Details'!$A$18:$L$214, MATCH("Customer ID", 'E4 TB Allocation Details'!$A$18:$L$18, 0),FALSE), 'E2 Allocators'!$B$15:$W$358, MATCH('O5 Details by Class &amp; Accounts'!AV$18, 'E2 Allocators'!$B$15:$W$15, 0),FALSE)*$G37)</f>
        <v>0</v>
      </c>
      <c r="AW37" s="2186">
        <f>IF(ISERROR(VLOOKUP(VLOOKUP($A37, 'E4 TB Allocation Details'!$A$18:$L$214, MATCH("Customer ID", 'E4 TB Allocation Details'!$A$18:$L$18, 0),FALSE), 'E2 Allocators'!$B$15:$W$358, MATCH('O5 Details by Class &amp; Accounts'!AW$18, 'E2 Allocators'!$B$15:$W$15, 0),FALSE)*$G37), 0, VLOOKUP(VLOOKUP($A37, 'E4 TB Allocation Details'!$A$18:$L$214, MATCH("Customer ID", 'E4 TB Allocation Details'!$A$18:$L$18, 0),FALSE), 'E2 Allocators'!$B$15:$W$358, MATCH('O5 Details by Class &amp; Accounts'!AW$18, 'E2 Allocators'!$B$15:$W$15, 0),FALSE)*$G37)</f>
        <v>0</v>
      </c>
      <c r="AX37" s="2186">
        <f>SUM(AD37:AW37)</f>
        <v>0</v>
      </c>
      <c r="AY37" s="2186">
        <f>IF(ISERROR(VLOOKUP(VLOOKUP($A37, 'E4 TB Allocation Details'!$A$18:$L$214, MATCH("Misc ID", 'E4 TB Allocation Details'!$A$18:$L$18, 0),FALSE), 'E2 Allocators'!$B$15:$W$358, MATCH('O5 Details by Class &amp; Accounts'!AY$18, 'E2 Allocators'!$B$15:$W$15, 0),FALSE)*$E37), 0, VLOOKUP(VLOOKUP($A37, 'E4 TB Allocation Details'!$A$18:$L$214, MATCH("Misc ID", 'E4 TB Allocation Details'!$A$18:$L$18, 0),FALSE), 'E2 Allocators'!$B$15:$W$358, MATCH('O5 Details by Class &amp; Accounts'!AY$18, 'E2 Allocators'!$B$15:$W$15, 0),FALSE)*$E37)</f>
        <v>0</v>
      </c>
      <c r="AZ37" s="2186">
        <f>IF(ISERROR(VLOOKUP(VLOOKUP($A37, 'E4 TB Allocation Details'!$A$18:$L$214, MATCH("Misc ID", 'E4 TB Allocation Details'!$A$18:$L$18, 0),FALSE), 'E2 Allocators'!$B$15:$W$358, MATCH('O5 Details by Class &amp; Accounts'!AZ$18, 'E2 Allocators'!$B$15:$W$15, 0),FALSE)*$E37), 0, VLOOKUP(VLOOKUP($A37, 'E4 TB Allocation Details'!$A$18:$L$214, MATCH("Misc ID", 'E4 TB Allocation Details'!$A$18:$L$18, 0),FALSE), 'E2 Allocators'!$B$15:$W$358, MATCH('O5 Details by Class &amp; Accounts'!AZ$18, 'E2 Allocators'!$B$15:$W$15, 0),FALSE)*$E37)</f>
        <v>0</v>
      </c>
      <c r="BA37" s="2186">
        <f>IF(ISERROR(VLOOKUP(VLOOKUP($A37, 'E4 TB Allocation Details'!$A$18:$L$214, MATCH("Misc ID", 'E4 TB Allocation Details'!$A$18:$L$18, 0),FALSE), 'E2 Allocators'!$B$15:$W$358, MATCH('O5 Details by Class &amp; Accounts'!BA$18, 'E2 Allocators'!$B$15:$W$15, 0),FALSE)*$E37), 0, VLOOKUP(VLOOKUP($A37, 'E4 TB Allocation Details'!$A$18:$L$214, MATCH("Misc ID", 'E4 TB Allocation Details'!$A$18:$L$18, 0),FALSE), 'E2 Allocators'!$B$15:$W$358, MATCH('O5 Details by Class &amp; Accounts'!BA$18, 'E2 Allocators'!$B$15:$W$15, 0),FALSE)*$E37)</f>
        <v>0</v>
      </c>
      <c r="BB37" s="2186">
        <f>IF(ISERROR(VLOOKUP(VLOOKUP($A37, 'E4 TB Allocation Details'!$A$18:$L$214, MATCH("Misc ID", 'E4 TB Allocation Details'!$A$18:$L$18, 0),FALSE), 'E2 Allocators'!$B$15:$W$358, MATCH('O5 Details by Class &amp; Accounts'!BB$18, 'E2 Allocators'!$B$15:$W$15, 0),FALSE)*$E37), 0, VLOOKUP(VLOOKUP($A37, 'E4 TB Allocation Details'!$A$18:$L$214, MATCH("Misc ID", 'E4 TB Allocation Details'!$A$18:$L$18, 0),FALSE), 'E2 Allocators'!$B$15:$W$358, MATCH('O5 Details by Class &amp; Accounts'!BB$18, 'E2 Allocators'!$B$15:$W$15, 0),FALSE)*$E37)</f>
        <v>0</v>
      </c>
      <c r="BC37" s="2186">
        <f>IF(ISERROR(VLOOKUP(VLOOKUP($A37, 'E4 TB Allocation Details'!$A$18:$L$214, MATCH("Misc ID", 'E4 TB Allocation Details'!$A$18:$L$18, 0),FALSE), 'E2 Allocators'!$B$15:$W$358, MATCH('O5 Details by Class &amp; Accounts'!BC$18, 'E2 Allocators'!$B$15:$W$15, 0),FALSE)*$E37), 0, VLOOKUP(VLOOKUP($A37, 'E4 TB Allocation Details'!$A$18:$L$214, MATCH("Misc ID", 'E4 TB Allocation Details'!$A$18:$L$18, 0),FALSE), 'E2 Allocators'!$B$15:$W$358, MATCH('O5 Details by Class &amp; Accounts'!BC$18, 'E2 Allocators'!$B$15:$W$15, 0),FALSE)*$E37)</f>
        <v>0</v>
      </c>
      <c r="BD37" s="2186">
        <f>IF(ISERROR(VLOOKUP(VLOOKUP($A37, 'E4 TB Allocation Details'!$A$18:$L$214, MATCH("Misc ID", 'E4 TB Allocation Details'!$A$18:$L$18, 0),FALSE), 'E2 Allocators'!$B$15:$W$358, MATCH('O5 Details by Class &amp; Accounts'!BD$18, 'E2 Allocators'!$B$15:$W$15, 0),FALSE)*$E37), 0, VLOOKUP(VLOOKUP($A37, 'E4 TB Allocation Details'!$A$18:$L$214, MATCH("Misc ID", 'E4 TB Allocation Details'!$A$18:$L$18, 0),FALSE), 'E2 Allocators'!$B$15:$W$358, MATCH('O5 Details by Class &amp; Accounts'!BD$18, 'E2 Allocators'!$B$15:$W$15, 0),FALSE)*$E37)</f>
        <v>0</v>
      </c>
      <c r="BE37" s="2186">
        <f>IF(ISERROR(VLOOKUP(VLOOKUP($A37, 'E4 TB Allocation Details'!$A$18:$L$214, MATCH("Misc ID", 'E4 TB Allocation Details'!$A$18:$L$18, 0),FALSE), 'E2 Allocators'!$B$15:$W$358, MATCH('O5 Details by Class &amp; Accounts'!BE$18, 'E2 Allocators'!$B$15:$W$15, 0),FALSE)*$E37), 0, VLOOKUP(VLOOKUP($A37, 'E4 TB Allocation Details'!$A$18:$L$214, MATCH("Misc ID", 'E4 TB Allocation Details'!$A$18:$L$18, 0),FALSE), 'E2 Allocators'!$B$15:$W$358, MATCH('O5 Details by Class &amp; Accounts'!BE$18, 'E2 Allocators'!$B$15:$W$15, 0),FALSE)*$E37)</f>
        <v>0</v>
      </c>
      <c r="BF37" s="2186">
        <f>IF(ISERROR(VLOOKUP(VLOOKUP($A37, 'E4 TB Allocation Details'!$A$18:$L$214, MATCH("Misc ID", 'E4 TB Allocation Details'!$A$18:$L$18, 0),FALSE), 'E2 Allocators'!$B$15:$W$358, MATCH('O5 Details by Class &amp; Accounts'!BF$18, 'E2 Allocators'!$B$15:$W$15, 0),FALSE)*$E37), 0, VLOOKUP(VLOOKUP($A37, 'E4 TB Allocation Details'!$A$18:$L$214, MATCH("Misc ID", 'E4 TB Allocation Details'!$A$18:$L$18, 0),FALSE), 'E2 Allocators'!$B$15:$W$358, MATCH('O5 Details by Class &amp; Accounts'!BF$18, 'E2 Allocators'!$B$15:$W$15, 0),FALSE)*$E37)</f>
        <v>0</v>
      </c>
      <c r="BG37" s="2186">
        <f>IF(ISERROR(VLOOKUP(VLOOKUP($A37, 'E4 TB Allocation Details'!$A$18:$L$214, MATCH("Misc ID", 'E4 TB Allocation Details'!$A$18:$L$18, 0),FALSE), 'E2 Allocators'!$B$15:$W$358, MATCH('O5 Details by Class &amp; Accounts'!BG$18, 'E2 Allocators'!$B$15:$W$15, 0),FALSE)*$E37), 0, VLOOKUP(VLOOKUP($A37, 'E4 TB Allocation Details'!$A$18:$L$214, MATCH("Misc ID", 'E4 TB Allocation Details'!$A$18:$L$18, 0),FALSE), 'E2 Allocators'!$B$15:$W$358, MATCH('O5 Details by Class &amp; Accounts'!BG$18, 'E2 Allocators'!$B$15:$W$15, 0),FALSE)*$E37)</f>
        <v>0</v>
      </c>
      <c r="BH37" s="2186">
        <f>IF(ISERROR(VLOOKUP(VLOOKUP($A37, 'E4 TB Allocation Details'!$A$18:$L$214, MATCH("Misc ID", 'E4 TB Allocation Details'!$A$18:$L$18, 0),FALSE), 'E2 Allocators'!$B$15:$W$358, MATCH('O5 Details by Class &amp; Accounts'!BH$18, 'E2 Allocators'!$B$15:$W$15, 0),FALSE)*$E37), 0, VLOOKUP(VLOOKUP($A37, 'E4 TB Allocation Details'!$A$18:$L$214, MATCH("Misc ID", 'E4 TB Allocation Details'!$A$18:$L$18, 0),FALSE), 'E2 Allocators'!$B$15:$W$358, MATCH('O5 Details by Class &amp; Accounts'!BH$18, 'E2 Allocators'!$B$15:$W$15, 0),FALSE)*$E37)</f>
        <v>0</v>
      </c>
      <c r="BI37" s="2186">
        <f>IF(ISERROR(VLOOKUP(VLOOKUP($A37, 'E4 TB Allocation Details'!$A$18:$L$214, MATCH("Misc ID", 'E4 TB Allocation Details'!$A$18:$L$18, 0),FALSE), 'E2 Allocators'!$B$15:$W$358, MATCH('O5 Details by Class &amp; Accounts'!BI$18, 'E2 Allocators'!$B$15:$W$15, 0),FALSE)*$E37), 0, VLOOKUP(VLOOKUP($A37, 'E4 TB Allocation Details'!$A$18:$L$214, MATCH("Misc ID", 'E4 TB Allocation Details'!$A$18:$L$18, 0),FALSE), 'E2 Allocators'!$B$15:$W$358, MATCH('O5 Details by Class &amp; Accounts'!BI$18, 'E2 Allocators'!$B$15:$W$15, 0),FALSE)*$E37)</f>
        <v>0</v>
      </c>
      <c r="BJ37" s="2186">
        <f>IF(ISERROR(VLOOKUP(VLOOKUP($A37, 'E4 TB Allocation Details'!$A$18:$L$214, MATCH("Misc ID", 'E4 TB Allocation Details'!$A$18:$L$18, 0),FALSE), 'E2 Allocators'!$B$15:$W$358, MATCH('O5 Details by Class &amp; Accounts'!BJ$18, 'E2 Allocators'!$B$15:$W$15, 0),FALSE)*$E37), 0, VLOOKUP(VLOOKUP($A37, 'E4 TB Allocation Details'!$A$18:$L$214, MATCH("Misc ID", 'E4 TB Allocation Details'!$A$18:$L$18, 0),FALSE), 'E2 Allocators'!$B$15:$W$358, MATCH('O5 Details by Class &amp; Accounts'!BJ$18, 'E2 Allocators'!$B$15:$W$15, 0),FALSE)*$E37)</f>
        <v>0</v>
      </c>
      <c r="BK37" s="2186">
        <f>IF(ISERROR(VLOOKUP(VLOOKUP($A37, 'E4 TB Allocation Details'!$A$18:$L$214, MATCH("Misc ID", 'E4 TB Allocation Details'!$A$18:$L$18, 0),FALSE), 'E2 Allocators'!$B$15:$W$358, MATCH('O5 Details by Class &amp; Accounts'!BK$18, 'E2 Allocators'!$B$15:$W$15, 0),FALSE)*$E37), 0, VLOOKUP(VLOOKUP($A37, 'E4 TB Allocation Details'!$A$18:$L$214, MATCH("Misc ID", 'E4 TB Allocation Details'!$A$18:$L$18, 0),FALSE), 'E2 Allocators'!$B$15:$W$358, MATCH('O5 Details by Class &amp; Accounts'!BK$18, 'E2 Allocators'!$B$15:$W$15, 0),FALSE)*$E37)</f>
        <v>0</v>
      </c>
      <c r="BL37" s="2186">
        <f>IF(ISERROR(VLOOKUP(VLOOKUP($A37, 'E4 TB Allocation Details'!$A$18:$L$214, MATCH("Misc ID", 'E4 TB Allocation Details'!$A$18:$L$18, 0),FALSE), 'E2 Allocators'!$B$15:$W$358, MATCH('O5 Details by Class &amp; Accounts'!BL$18, 'E2 Allocators'!$B$15:$W$15, 0),FALSE)*$E37), 0, VLOOKUP(VLOOKUP($A37, 'E4 TB Allocation Details'!$A$18:$L$214, MATCH("Misc ID", 'E4 TB Allocation Details'!$A$18:$L$18, 0),FALSE), 'E2 Allocators'!$B$15:$W$358, MATCH('O5 Details by Class &amp; Accounts'!BL$18, 'E2 Allocators'!$B$15:$W$15, 0),FALSE)*$E37)</f>
        <v>0</v>
      </c>
      <c r="BM37" s="2186">
        <f>IF(ISERROR(VLOOKUP(VLOOKUP($A37, 'E4 TB Allocation Details'!$A$18:$L$214, MATCH("Misc ID", 'E4 TB Allocation Details'!$A$18:$L$18, 0),FALSE), 'E2 Allocators'!$B$15:$W$358, MATCH('O5 Details by Class &amp; Accounts'!BM$18, 'E2 Allocators'!$B$15:$W$15, 0),FALSE)*$E37), 0, VLOOKUP(VLOOKUP($A37, 'E4 TB Allocation Details'!$A$18:$L$214, MATCH("Misc ID", 'E4 TB Allocation Details'!$A$18:$L$18, 0),FALSE), 'E2 Allocators'!$B$15:$W$358, MATCH('O5 Details by Class &amp; Accounts'!BM$18, 'E2 Allocators'!$B$15:$W$15, 0),FALSE)*$E37)</f>
        <v>0</v>
      </c>
      <c r="BN37" s="2186">
        <f>IF(ISERROR(VLOOKUP(VLOOKUP($A37, 'E4 TB Allocation Details'!$A$18:$L$214, MATCH("Misc ID", 'E4 TB Allocation Details'!$A$18:$L$18, 0),FALSE), 'E2 Allocators'!$B$15:$W$358, MATCH('O5 Details by Class &amp; Accounts'!BN$18, 'E2 Allocators'!$B$15:$W$15, 0),FALSE)*$E37), 0, VLOOKUP(VLOOKUP($A37, 'E4 TB Allocation Details'!$A$18:$L$214, MATCH("Misc ID", 'E4 TB Allocation Details'!$A$18:$L$18, 0),FALSE), 'E2 Allocators'!$B$15:$W$358, MATCH('O5 Details by Class &amp; Accounts'!BN$18, 'E2 Allocators'!$B$15:$W$15, 0),FALSE)*$E37)</f>
        <v>0</v>
      </c>
      <c r="BO37" s="2186">
        <f>IF(ISERROR(VLOOKUP(VLOOKUP($A37, 'E4 TB Allocation Details'!$A$18:$L$214, MATCH("Misc ID", 'E4 TB Allocation Details'!$A$18:$L$18, 0),FALSE), 'E2 Allocators'!$B$15:$W$358, MATCH('O5 Details by Class &amp; Accounts'!BO$18, 'E2 Allocators'!$B$15:$W$15, 0),FALSE)*$E37), 0, VLOOKUP(VLOOKUP($A37, 'E4 TB Allocation Details'!$A$18:$L$214, MATCH("Misc ID", 'E4 TB Allocation Details'!$A$18:$L$18, 0),FALSE), 'E2 Allocators'!$B$15:$W$358, MATCH('O5 Details by Class &amp; Accounts'!BO$18, 'E2 Allocators'!$B$15:$W$15, 0),FALSE)*$E37)</f>
        <v>0</v>
      </c>
      <c r="BP37" s="2186">
        <f>IF(ISERROR(VLOOKUP(VLOOKUP($A37, 'E4 TB Allocation Details'!$A$18:$L$214, MATCH("Misc ID", 'E4 TB Allocation Details'!$A$18:$L$18, 0),FALSE), 'E2 Allocators'!$B$15:$W$358, MATCH('O5 Details by Class &amp; Accounts'!BP$18, 'E2 Allocators'!$B$15:$W$15, 0),FALSE)*$E37), 0, VLOOKUP(VLOOKUP($A37, 'E4 TB Allocation Details'!$A$18:$L$214, MATCH("Misc ID", 'E4 TB Allocation Details'!$A$18:$L$18, 0),FALSE), 'E2 Allocators'!$B$15:$W$358, MATCH('O5 Details by Class &amp; Accounts'!BP$18, 'E2 Allocators'!$B$15:$W$15, 0),FALSE)*$E37)</f>
        <v>0</v>
      </c>
      <c r="BQ37" s="2186">
        <f>IF(ISERROR(VLOOKUP(VLOOKUP($A37, 'E4 TB Allocation Details'!$A$18:$L$214, MATCH("Misc ID", 'E4 TB Allocation Details'!$A$18:$L$18, 0),FALSE), 'E2 Allocators'!$B$15:$W$358, MATCH('O5 Details by Class &amp; Accounts'!BQ$18, 'E2 Allocators'!$B$15:$W$15, 0),FALSE)*$E37), 0, VLOOKUP(VLOOKUP($A37, 'E4 TB Allocation Details'!$A$18:$L$214, MATCH("Misc ID", 'E4 TB Allocation Details'!$A$18:$L$18, 0),FALSE), 'E2 Allocators'!$B$15:$W$358, MATCH('O5 Details by Class &amp; Accounts'!BQ$18, 'E2 Allocators'!$B$15:$W$15, 0),FALSE)*$E37)</f>
        <v>0</v>
      </c>
      <c r="BR37" s="2186">
        <f>IF(ISERROR(VLOOKUP(VLOOKUP($A37, 'E4 TB Allocation Details'!$A$18:$L$214, MATCH("Misc ID", 'E4 TB Allocation Details'!$A$18:$L$18, 0),FALSE), 'E2 Allocators'!$B$15:$W$358, MATCH('O5 Details by Class &amp; Accounts'!BR$18, 'E2 Allocators'!$B$15:$W$15, 0),FALSE)*$E37), 0, VLOOKUP(VLOOKUP($A37, 'E4 TB Allocation Details'!$A$18:$L$214, MATCH("Misc ID", 'E4 TB Allocation Details'!$A$18:$L$18, 0),FALSE), 'E2 Allocators'!$B$15:$W$358, MATCH('O5 Details by Class &amp; Accounts'!BR$18, 'E2 Allocators'!$B$15:$W$15, 0),FALSE)*$E37)</f>
        <v>0</v>
      </c>
      <c r="BS37" s="2186">
        <f>SUM(AY37:BR37)</f>
        <v>0</v>
      </c>
      <c r="BT37" s="2186">
        <f>IF(ISERROR(VLOOKUP(VLOOKUP($A37, 'E4 TB Allocation Details'!$A$18:$L$214, MATCH("A &amp; G ID", 'E4 TB Allocation Details'!$A$18:$L$18, 0),FALSE), 'E2 Allocators'!$B$15:$W$358, MATCH('O5 Details by Class &amp; Accounts'!BT$18, 'E2 Allocators'!$B$15:$W$15, 0),FALSE)*$E37), 0, VLOOKUP(VLOOKUP($A37, 'E4 TB Allocation Details'!$A$18:$L$214, MATCH("A &amp; G ID", 'E4 TB Allocation Details'!$A$18:$L$18, 0),FALSE), 'E2 Allocators'!$B$15:$W$358, MATCH('O5 Details by Class &amp; Accounts'!BT$18, 'E2 Allocators'!$B$15:$W$15, 0),FALSE)*$E37)</f>
        <v>0</v>
      </c>
      <c r="BU37" s="2186">
        <f>IF(ISERROR(VLOOKUP(VLOOKUP($A37, 'E4 TB Allocation Details'!$A$18:$L$214, MATCH("A &amp; G ID", 'E4 TB Allocation Details'!$A$18:$L$18, 0),FALSE), 'E2 Allocators'!$B$15:$W$358, MATCH('O5 Details by Class &amp; Accounts'!BU$18, 'E2 Allocators'!$B$15:$W$15, 0),FALSE)*$E37), 0, VLOOKUP(VLOOKUP($A37, 'E4 TB Allocation Details'!$A$18:$L$214, MATCH("A &amp; G ID", 'E4 TB Allocation Details'!$A$18:$L$18, 0),FALSE), 'E2 Allocators'!$B$15:$W$358, MATCH('O5 Details by Class &amp; Accounts'!BU$18, 'E2 Allocators'!$B$15:$W$15, 0),FALSE)*$E37)</f>
        <v>0</v>
      </c>
      <c r="BV37" s="2186">
        <f>IF(ISERROR(VLOOKUP(VLOOKUP($A37, 'E4 TB Allocation Details'!$A$18:$L$214, MATCH("A &amp; G ID", 'E4 TB Allocation Details'!$A$18:$L$18, 0),FALSE), 'E2 Allocators'!$B$15:$W$358, MATCH('O5 Details by Class &amp; Accounts'!BV$18, 'E2 Allocators'!$B$15:$W$15, 0),FALSE)*$E37), 0, VLOOKUP(VLOOKUP($A37, 'E4 TB Allocation Details'!$A$18:$L$214, MATCH("A &amp; G ID", 'E4 TB Allocation Details'!$A$18:$L$18, 0),FALSE), 'E2 Allocators'!$B$15:$W$358, MATCH('O5 Details by Class &amp; Accounts'!BV$18, 'E2 Allocators'!$B$15:$W$15, 0),FALSE)*$E37)</f>
        <v>0</v>
      </c>
      <c r="BW37" s="2186">
        <f>IF(ISERROR(VLOOKUP(VLOOKUP($A37, 'E4 TB Allocation Details'!$A$18:$L$214, MATCH("A &amp; G ID", 'E4 TB Allocation Details'!$A$18:$L$18, 0),FALSE), 'E2 Allocators'!$B$15:$W$358, MATCH('O5 Details by Class &amp; Accounts'!BW$18, 'E2 Allocators'!$B$15:$W$15, 0),FALSE)*$E37), 0, VLOOKUP(VLOOKUP($A37, 'E4 TB Allocation Details'!$A$18:$L$214, MATCH("A &amp; G ID", 'E4 TB Allocation Details'!$A$18:$L$18, 0),FALSE), 'E2 Allocators'!$B$15:$W$358, MATCH('O5 Details by Class &amp; Accounts'!BW$18, 'E2 Allocators'!$B$15:$W$15, 0),FALSE)*$E37)</f>
        <v>0</v>
      </c>
      <c r="BX37" s="2186">
        <f>IF(ISERROR(VLOOKUP(VLOOKUP($A37, 'E4 TB Allocation Details'!$A$18:$L$214, MATCH("A &amp; G ID", 'E4 TB Allocation Details'!$A$18:$L$18, 0),FALSE), 'E2 Allocators'!$B$15:$W$358, MATCH('O5 Details by Class &amp; Accounts'!BX$18, 'E2 Allocators'!$B$15:$W$15, 0),FALSE)*$E37), 0, VLOOKUP(VLOOKUP($A37, 'E4 TB Allocation Details'!$A$18:$L$214, MATCH("A &amp; G ID", 'E4 TB Allocation Details'!$A$18:$L$18, 0),FALSE), 'E2 Allocators'!$B$15:$W$358, MATCH('O5 Details by Class &amp; Accounts'!BX$18, 'E2 Allocators'!$B$15:$W$15, 0),FALSE)*$E37)</f>
        <v>0</v>
      </c>
      <c r="BY37" s="2186">
        <f>IF(ISERROR(VLOOKUP(VLOOKUP($A37, 'E4 TB Allocation Details'!$A$18:$L$214, MATCH("A &amp; G ID", 'E4 TB Allocation Details'!$A$18:$L$18, 0),FALSE), 'E2 Allocators'!$B$15:$W$358, MATCH('O5 Details by Class &amp; Accounts'!BY$18, 'E2 Allocators'!$B$15:$W$15, 0),FALSE)*$E37), 0, VLOOKUP(VLOOKUP($A37, 'E4 TB Allocation Details'!$A$18:$L$214, MATCH("A &amp; G ID", 'E4 TB Allocation Details'!$A$18:$L$18, 0),FALSE), 'E2 Allocators'!$B$15:$W$358, MATCH('O5 Details by Class &amp; Accounts'!BY$18, 'E2 Allocators'!$B$15:$W$15, 0),FALSE)*$E37)</f>
        <v>0</v>
      </c>
      <c r="BZ37" s="2186">
        <f>IF(ISERROR(VLOOKUP(VLOOKUP($A37, 'E4 TB Allocation Details'!$A$18:$L$214, MATCH("A &amp; G ID", 'E4 TB Allocation Details'!$A$18:$L$18, 0),FALSE), 'E2 Allocators'!$B$15:$W$358, MATCH('O5 Details by Class &amp; Accounts'!BZ$18, 'E2 Allocators'!$B$15:$W$15, 0),FALSE)*$E37), 0, VLOOKUP(VLOOKUP($A37, 'E4 TB Allocation Details'!$A$18:$L$214, MATCH("A &amp; G ID", 'E4 TB Allocation Details'!$A$18:$L$18, 0),FALSE), 'E2 Allocators'!$B$15:$W$358, MATCH('O5 Details by Class &amp; Accounts'!BZ$18, 'E2 Allocators'!$B$15:$W$15, 0),FALSE)*$E37)</f>
        <v>0</v>
      </c>
      <c r="CA37" s="2186">
        <f>IF(ISERROR(VLOOKUP(VLOOKUP($A37, 'E4 TB Allocation Details'!$A$18:$L$214, MATCH("A &amp; G ID", 'E4 TB Allocation Details'!$A$18:$L$18, 0),FALSE), 'E2 Allocators'!$B$15:$W$358, MATCH('O5 Details by Class &amp; Accounts'!CA$18, 'E2 Allocators'!$B$15:$W$15, 0),FALSE)*$E37), 0, VLOOKUP(VLOOKUP($A37, 'E4 TB Allocation Details'!$A$18:$L$214, MATCH("A &amp; G ID", 'E4 TB Allocation Details'!$A$18:$L$18, 0),FALSE), 'E2 Allocators'!$B$15:$W$358, MATCH('O5 Details by Class &amp; Accounts'!CA$18, 'E2 Allocators'!$B$15:$W$15, 0),FALSE)*$E37)</f>
        <v>0</v>
      </c>
      <c r="CB37" s="2186">
        <f>IF(ISERROR(VLOOKUP(VLOOKUP($A37, 'E4 TB Allocation Details'!$A$18:$L$214, MATCH("A &amp; G ID", 'E4 TB Allocation Details'!$A$18:$L$18, 0),FALSE), 'E2 Allocators'!$B$15:$W$358, MATCH('O5 Details by Class &amp; Accounts'!CB$18, 'E2 Allocators'!$B$15:$W$15, 0),FALSE)*$E37), 0, VLOOKUP(VLOOKUP($A37, 'E4 TB Allocation Details'!$A$18:$L$214, MATCH("A &amp; G ID", 'E4 TB Allocation Details'!$A$18:$L$18, 0),FALSE), 'E2 Allocators'!$B$15:$W$358, MATCH('O5 Details by Class &amp; Accounts'!CB$18, 'E2 Allocators'!$B$15:$W$15, 0),FALSE)*$E37)</f>
        <v>0</v>
      </c>
      <c r="CC37" s="2186">
        <f>IF(ISERROR(VLOOKUP(VLOOKUP($A37, 'E4 TB Allocation Details'!$A$18:$L$214, MATCH("A &amp; G ID", 'E4 TB Allocation Details'!$A$18:$L$18, 0),FALSE), 'E2 Allocators'!$B$15:$W$358, MATCH('O5 Details by Class &amp; Accounts'!CC$18, 'E2 Allocators'!$B$15:$W$15, 0),FALSE)*$E37), 0, VLOOKUP(VLOOKUP($A37, 'E4 TB Allocation Details'!$A$18:$L$214, MATCH("A &amp; G ID", 'E4 TB Allocation Details'!$A$18:$L$18, 0),FALSE), 'E2 Allocators'!$B$15:$W$358, MATCH('O5 Details by Class &amp; Accounts'!CC$18, 'E2 Allocators'!$B$15:$W$15, 0),FALSE)*$E37)</f>
        <v>0</v>
      </c>
      <c r="CD37" s="2186">
        <f>IF(ISERROR(VLOOKUP(VLOOKUP($A37, 'E4 TB Allocation Details'!$A$18:$L$214, MATCH("A &amp; G ID", 'E4 TB Allocation Details'!$A$18:$L$18, 0),FALSE), 'E2 Allocators'!$B$15:$W$358, MATCH('O5 Details by Class &amp; Accounts'!CD$18, 'E2 Allocators'!$B$15:$W$15, 0),FALSE)*$E37), 0, VLOOKUP(VLOOKUP($A37, 'E4 TB Allocation Details'!$A$18:$L$214, MATCH("A &amp; G ID", 'E4 TB Allocation Details'!$A$18:$L$18, 0),FALSE), 'E2 Allocators'!$B$15:$W$358, MATCH('O5 Details by Class &amp; Accounts'!CD$18, 'E2 Allocators'!$B$15:$W$15, 0),FALSE)*$E37)</f>
        <v>0</v>
      </c>
      <c r="CE37" s="2186">
        <f>IF(ISERROR(VLOOKUP(VLOOKUP($A37, 'E4 TB Allocation Details'!$A$18:$L$214, MATCH("A &amp; G ID", 'E4 TB Allocation Details'!$A$18:$L$18, 0),FALSE), 'E2 Allocators'!$B$15:$W$358, MATCH('O5 Details by Class &amp; Accounts'!CE$18, 'E2 Allocators'!$B$15:$W$15, 0),FALSE)*$E37), 0, VLOOKUP(VLOOKUP($A37, 'E4 TB Allocation Details'!$A$18:$L$214, MATCH("A &amp; G ID", 'E4 TB Allocation Details'!$A$18:$L$18, 0),FALSE), 'E2 Allocators'!$B$15:$W$358, MATCH('O5 Details by Class &amp; Accounts'!CE$18, 'E2 Allocators'!$B$15:$W$15, 0),FALSE)*$E37)</f>
        <v>0</v>
      </c>
      <c r="CF37" s="2186">
        <f>IF(ISERROR(VLOOKUP(VLOOKUP($A37, 'E4 TB Allocation Details'!$A$18:$L$214, MATCH("A &amp; G ID", 'E4 TB Allocation Details'!$A$18:$L$18, 0),FALSE), 'E2 Allocators'!$B$15:$W$358, MATCH('O5 Details by Class &amp; Accounts'!CF$18, 'E2 Allocators'!$B$15:$W$15, 0),FALSE)*$E37), 0, VLOOKUP(VLOOKUP($A37, 'E4 TB Allocation Details'!$A$18:$L$214, MATCH("A &amp; G ID", 'E4 TB Allocation Details'!$A$18:$L$18, 0),FALSE), 'E2 Allocators'!$B$15:$W$358, MATCH('O5 Details by Class &amp; Accounts'!CF$18, 'E2 Allocators'!$B$15:$W$15, 0),FALSE)*$E37)</f>
        <v>0</v>
      </c>
      <c r="CG37" s="2186">
        <f>IF(ISERROR(VLOOKUP(VLOOKUP($A37, 'E4 TB Allocation Details'!$A$18:$L$214, MATCH("A &amp; G ID", 'E4 TB Allocation Details'!$A$18:$L$18, 0),FALSE), 'E2 Allocators'!$B$15:$W$358, MATCH('O5 Details by Class &amp; Accounts'!CG$18, 'E2 Allocators'!$B$15:$W$15, 0),FALSE)*$E37), 0, VLOOKUP(VLOOKUP($A37, 'E4 TB Allocation Details'!$A$18:$L$214, MATCH("A &amp; G ID", 'E4 TB Allocation Details'!$A$18:$L$18, 0),FALSE), 'E2 Allocators'!$B$15:$W$358, MATCH('O5 Details by Class &amp; Accounts'!CG$18, 'E2 Allocators'!$B$15:$W$15, 0),FALSE)*$E37)</f>
        <v>0</v>
      </c>
      <c r="CH37" s="2186">
        <f>IF(ISERROR(VLOOKUP(VLOOKUP($A37, 'E4 TB Allocation Details'!$A$18:$L$214, MATCH("A &amp; G ID", 'E4 TB Allocation Details'!$A$18:$L$18, 0),FALSE), 'E2 Allocators'!$B$15:$W$358, MATCH('O5 Details by Class &amp; Accounts'!CH$18, 'E2 Allocators'!$B$15:$W$15, 0),FALSE)*$E37), 0, VLOOKUP(VLOOKUP($A37, 'E4 TB Allocation Details'!$A$18:$L$214, MATCH("A &amp; G ID", 'E4 TB Allocation Details'!$A$18:$L$18, 0),FALSE), 'E2 Allocators'!$B$15:$W$358, MATCH('O5 Details by Class &amp; Accounts'!CH$18, 'E2 Allocators'!$B$15:$W$15, 0),FALSE)*$E37)</f>
        <v>0</v>
      </c>
      <c r="CI37" s="2186">
        <f>IF(ISERROR(VLOOKUP(VLOOKUP($A37, 'E4 TB Allocation Details'!$A$18:$L$214, MATCH("A &amp; G ID", 'E4 TB Allocation Details'!$A$18:$L$18, 0),FALSE), 'E2 Allocators'!$B$15:$W$358, MATCH('O5 Details by Class &amp; Accounts'!CI$18, 'E2 Allocators'!$B$15:$W$15, 0),FALSE)*$E37), 0, VLOOKUP(VLOOKUP($A37, 'E4 TB Allocation Details'!$A$18:$L$214, MATCH("A &amp; G ID", 'E4 TB Allocation Details'!$A$18:$L$18, 0),FALSE), 'E2 Allocators'!$B$15:$W$358, MATCH('O5 Details by Class &amp; Accounts'!CI$18, 'E2 Allocators'!$B$15:$W$15, 0),FALSE)*$E37)</f>
        <v>0</v>
      </c>
      <c r="CJ37" s="2186">
        <f>IF(ISERROR(VLOOKUP(VLOOKUP($A37, 'E4 TB Allocation Details'!$A$18:$L$214, MATCH("A &amp; G ID", 'E4 TB Allocation Details'!$A$18:$L$18, 0),FALSE), 'E2 Allocators'!$B$15:$W$358, MATCH('O5 Details by Class &amp; Accounts'!CJ$18, 'E2 Allocators'!$B$15:$W$15, 0),FALSE)*$E37), 0, VLOOKUP(VLOOKUP($A37, 'E4 TB Allocation Details'!$A$18:$L$214, MATCH("A &amp; G ID", 'E4 TB Allocation Details'!$A$18:$L$18, 0),FALSE), 'E2 Allocators'!$B$15:$W$358, MATCH('O5 Details by Class &amp; Accounts'!CJ$18, 'E2 Allocators'!$B$15:$W$15, 0),FALSE)*$E37)</f>
        <v>0</v>
      </c>
      <c r="CK37" s="2186">
        <f>IF(ISERROR(VLOOKUP(VLOOKUP($A37, 'E4 TB Allocation Details'!$A$18:$L$214, MATCH("A &amp; G ID", 'E4 TB Allocation Details'!$A$18:$L$18, 0),FALSE), 'E2 Allocators'!$B$15:$W$358, MATCH('O5 Details by Class &amp; Accounts'!CK$18, 'E2 Allocators'!$B$15:$W$15, 0),FALSE)*$E37), 0, VLOOKUP(VLOOKUP($A37, 'E4 TB Allocation Details'!$A$18:$L$214, MATCH("A &amp; G ID", 'E4 TB Allocation Details'!$A$18:$L$18, 0),FALSE), 'E2 Allocators'!$B$15:$W$358, MATCH('O5 Details by Class &amp; Accounts'!CK$18, 'E2 Allocators'!$B$15:$W$15, 0),FALSE)*$E37)</f>
        <v>0</v>
      </c>
      <c r="CL37" s="2186">
        <f>IF(ISERROR(VLOOKUP(VLOOKUP($A37, 'E4 TB Allocation Details'!$A$18:$L$214, MATCH("A &amp; G ID", 'E4 TB Allocation Details'!$A$18:$L$18, 0),FALSE), 'E2 Allocators'!$B$15:$W$358, MATCH('O5 Details by Class &amp; Accounts'!CL$18, 'E2 Allocators'!$B$15:$W$15, 0),FALSE)*$E37), 0, VLOOKUP(VLOOKUP($A37, 'E4 TB Allocation Details'!$A$18:$L$214, MATCH("A &amp; G ID", 'E4 TB Allocation Details'!$A$18:$L$18, 0),FALSE), 'E2 Allocators'!$B$15:$W$358, MATCH('O5 Details by Class &amp; Accounts'!CL$18, 'E2 Allocators'!$B$15:$W$15, 0),FALSE)*$E37)</f>
        <v>0</v>
      </c>
      <c r="CM37" s="2186">
        <f>IF(ISERROR(VLOOKUP(VLOOKUP($A37, 'E4 TB Allocation Details'!$A$18:$L$214, MATCH("A &amp; G ID", 'E4 TB Allocation Details'!$A$18:$L$18, 0),FALSE), 'E2 Allocators'!$B$15:$W$358, MATCH('O5 Details by Class &amp; Accounts'!CM$18, 'E2 Allocators'!$B$15:$W$15, 0),FALSE)*$E37), 0, VLOOKUP(VLOOKUP($A37, 'E4 TB Allocation Details'!$A$18:$L$214, MATCH("A &amp; G ID", 'E4 TB Allocation Details'!$A$18:$L$18, 0),FALSE), 'E2 Allocators'!$B$15:$W$358, MATCH('O5 Details by Class &amp; Accounts'!CM$18, 'E2 Allocators'!$B$15:$W$15, 0),FALSE)*$E37)</f>
        <v>0</v>
      </c>
      <c r="CN37" s="2186">
        <f>SUM(BT37:CM37)</f>
        <v>0</v>
      </c>
      <c r="CO37" s="2187">
        <f>+E37-AC37-AX37-BS37-CN37</f>
        <v>0</v>
      </c>
      <c r="CQ37" s="1625" t="s">
        <v>773</v>
      </c>
    </row>
    <row r="38" spans="1:95" s="54" customFormat="1" ht="12.75" x14ac:dyDescent="0.2">
      <c r="A38" s="989">
        <v>1825</v>
      </c>
      <c r="B38" s="990" t="s">
        <v>88</v>
      </c>
      <c r="C38" s="2184">
        <f>IF(ISERROR(VLOOKUP($A38,'I3 TB Data'!$A$19:$H$483,MATCH('O5 Details by Class &amp; Accounts'!$C$18, 'I3 TB Data'!$A$19:$H$19,0),0)), 0, VLOOKUP($A38,'I3 TB Data'!$A$19:$H$483,MATCH('O5 Details by Class &amp; Accounts'!$C$18,'I3 TB Data'!$A$19:$H$19,0),0))</f>
        <v>881028</v>
      </c>
      <c r="D38" s="2185">
        <f>'I4 BO ASSETS'!E35</f>
        <v>-881028</v>
      </c>
      <c r="E38" s="2184">
        <f t="shared" si="6"/>
        <v>0</v>
      </c>
      <c r="F38" s="2186">
        <f>IF(ISERROR(VLOOKUP($A38, 'E1 Categorization'!A33:E124, MATCH("Customer Component", 'E1 Categorization'!$A$33:$E$33,0), 0)), 0, IF(VLOOKUP($A38, 'E1 Categorization'!A33:E124, MATCH("Customer Component", 'E1 Categorization'!$A$33:$E$33,0), 0)=0, 'O5 Details by Class &amp; Accounts'!$E38, IF(AND(VLOOKUP($A38, 'E1 Categorization'!A33:E124, MATCH("Customer Component", 'E1 Categorization'!$A$33:$E$33,0), 0) &gt;0, VLOOKUP($A38, 'E1 Categorization'!A33:E124, MATCH("Customer Component", 'E1 Categorization'!$A$33:$E$33,0), 0)&lt;1), 'O5 Details by Class &amp; Accounts'!$E38*(1-VLOOKUP($A38, 'E1 Categorization'!A33:E124, MATCH("Customer Component", 'E1 Categorization'!$A$33:$E$33,0), 0)), 0)))</f>
        <v>0</v>
      </c>
      <c r="G38" s="2186">
        <f>IF(ISERROR(VLOOKUP($A38, 'E1 Categorization'!A33:E124, MATCH("Customer Component", 'E1 Categorization'!$A$33:$E$33,0), 0)),0, IF(VLOOKUP($A38, 'E1 Categorization'!A33:E124, MATCH("Customer Component", 'E1 Categorization'!$A$33:$E$33,0), 0)=0, 0, IF(AND(VLOOKUP($A38, 'E1 Categorization'!A33:E124, MATCH("Customer Component", 'E1 Categorization'!$A$33:$E$33,0), 0) &gt;0, VLOOKUP($A38, 'E1 Categorization'!A33:E124, MATCH("Customer Component", 'E1 Categorization'!$A$33:$E$33,0), 0)&lt;1), 'O5 Details by Class &amp; Accounts'!$E38*(VLOOKUP($A38, 'E1 Categorization'!A33:E124, MATCH("Customer Component", 'E1 Categorization'!$A$33:$E$33,0), 0)), 'O5 Details by Class &amp; Accounts'!$E38)))</f>
        <v>0</v>
      </c>
      <c r="H38" s="2186">
        <f t="shared" si="0"/>
        <v>0</v>
      </c>
      <c r="I38" s="2186">
        <f>IF(ISERROR(VLOOKUP(VLOOKUP($A38, 'E4 TB Allocation Details'!$A$18:$L$214, MATCH("Demand ID", 'E4 TB Allocation Details'!$A$18:$L$18, 0),FALSE), 'E2 Allocators'!$B$15:$W$358, MATCH('O5 Details by Class &amp; Accounts'!I$18, 'E2 Allocators'!$B$15:$W$15, 0),FALSE)*$F38), 0, VLOOKUP(VLOOKUP($A38, 'E4 TB Allocation Details'!$A$18:$L$214, MATCH("Demand ID", 'E4 TB Allocation Details'!$A$18:$L$18, 0),FALSE), 'E2 Allocators'!$B$15:$W$358, MATCH('O5 Details by Class &amp; Accounts'!I$18, 'E2 Allocators'!$B$15:$W$15, 0),FALSE)*$F38)</f>
        <v>0</v>
      </c>
      <c r="J38" s="2186">
        <f>IF(ISERROR(VLOOKUP(VLOOKUP($A38, 'E4 TB Allocation Details'!$A$18:$L$214, MATCH("Demand ID", 'E4 TB Allocation Details'!$A$18:$L$18, 0),FALSE), 'E2 Allocators'!$B$15:$W$358, MATCH('O5 Details by Class &amp; Accounts'!J$18, 'E2 Allocators'!$B$15:$W$15, 0),FALSE)*$F38), 0, VLOOKUP(VLOOKUP($A38, 'E4 TB Allocation Details'!$A$18:$L$214, MATCH("Demand ID", 'E4 TB Allocation Details'!$A$18:$L$18, 0),FALSE), 'E2 Allocators'!$B$15:$W$358, MATCH('O5 Details by Class &amp; Accounts'!J$18, 'E2 Allocators'!$B$15:$W$15, 0),FALSE)*$F38)</f>
        <v>0</v>
      </c>
      <c r="K38" s="2186">
        <f>IF(ISERROR(VLOOKUP(VLOOKUP($A38, 'E4 TB Allocation Details'!$A$18:$L$214, MATCH("Demand ID", 'E4 TB Allocation Details'!$A$18:$L$18, 0),FALSE), 'E2 Allocators'!$B$15:$W$358, MATCH('O5 Details by Class &amp; Accounts'!K$18, 'E2 Allocators'!$B$15:$W$15, 0),FALSE)*$F38), 0, VLOOKUP(VLOOKUP($A38, 'E4 TB Allocation Details'!$A$18:$L$214, MATCH("Demand ID", 'E4 TB Allocation Details'!$A$18:$L$18, 0),FALSE), 'E2 Allocators'!$B$15:$W$358, MATCH('O5 Details by Class &amp; Accounts'!K$18, 'E2 Allocators'!$B$15:$W$15, 0),FALSE)*$F38)</f>
        <v>0</v>
      </c>
      <c r="L38" s="2186">
        <f>IF(ISERROR(VLOOKUP(VLOOKUP($A38, 'E4 TB Allocation Details'!$A$18:$L$214, MATCH("Demand ID", 'E4 TB Allocation Details'!$A$18:$L$18, 0),FALSE), 'E2 Allocators'!$B$15:$W$358, MATCH('O5 Details by Class &amp; Accounts'!L$18, 'E2 Allocators'!$B$15:$W$15, 0),FALSE)*$F38), 0, VLOOKUP(VLOOKUP($A38, 'E4 TB Allocation Details'!$A$18:$L$214, MATCH("Demand ID", 'E4 TB Allocation Details'!$A$18:$L$18, 0),FALSE), 'E2 Allocators'!$B$15:$W$358, MATCH('O5 Details by Class &amp; Accounts'!L$18, 'E2 Allocators'!$B$15:$W$15, 0),FALSE)*$F38)</f>
        <v>0</v>
      </c>
      <c r="M38" s="2186">
        <f>IF(ISERROR(VLOOKUP(VLOOKUP($A38, 'E4 TB Allocation Details'!$A$18:$L$214, MATCH("Demand ID", 'E4 TB Allocation Details'!$A$18:$L$18, 0),FALSE), 'E2 Allocators'!$B$15:$W$358, MATCH('O5 Details by Class &amp; Accounts'!M$18, 'E2 Allocators'!$B$15:$W$15, 0),FALSE)*$F38), 0, VLOOKUP(VLOOKUP($A38, 'E4 TB Allocation Details'!$A$18:$L$214, MATCH("Demand ID", 'E4 TB Allocation Details'!$A$18:$L$18, 0),FALSE), 'E2 Allocators'!$B$15:$W$358, MATCH('O5 Details by Class &amp; Accounts'!M$18, 'E2 Allocators'!$B$15:$W$15, 0),FALSE)*$F38)</f>
        <v>0</v>
      </c>
      <c r="N38" s="2186">
        <f>IF(ISERROR(VLOOKUP(VLOOKUP($A38, 'E4 TB Allocation Details'!$A$18:$L$214, MATCH("Demand ID", 'E4 TB Allocation Details'!$A$18:$L$18, 0),FALSE), 'E2 Allocators'!$B$15:$W$358, MATCH('O5 Details by Class &amp; Accounts'!N$18, 'E2 Allocators'!$B$15:$W$15, 0),FALSE)*$F38), 0, VLOOKUP(VLOOKUP($A38, 'E4 TB Allocation Details'!$A$18:$L$214, MATCH("Demand ID", 'E4 TB Allocation Details'!$A$18:$L$18, 0),FALSE), 'E2 Allocators'!$B$15:$W$358, MATCH('O5 Details by Class &amp; Accounts'!N$18, 'E2 Allocators'!$B$15:$W$15, 0),FALSE)*$F38)</f>
        <v>0</v>
      </c>
      <c r="O38" s="2186">
        <f>IF(ISERROR(VLOOKUP(VLOOKUP($A38, 'E4 TB Allocation Details'!$A$18:$L$214, MATCH("Demand ID", 'E4 TB Allocation Details'!$A$18:$L$18, 0),FALSE), 'E2 Allocators'!$B$15:$W$358, MATCH('O5 Details by Class &amp; Accounts'!O$18, 'E2 Allocators'!$B$15:$W$15, 0),FALSE)*$F38), 0, VLOOKUP(VLOOKUP($A38, 'E4 TB Allocation Details'!$A$18:$L$214, MATCH("Demand ID", 'E4 TB Allocation Details'!$A$18:$L$18, 0),FALSE), 'E2 Allocators'!$B$15:$W$358, MATCH('O5 Details by Class &amp; Accounts'!O$18, 'E2 Allocators'!$B$15:$W$15, 0),FALSE)*$F38)</f>
        <v>0</v>
      </c>
      <c r="P38" s="2186">
        <f>IF(ISERROR(VLOOKUP(VLOOKUP($A38, 'E4 TB Allocation Details'!$A$18:$L$214, MATCH("Demand ID", 'E4 TB Allocation Details'!$A$18:$L$18, 0),FALSE), 'E2 Allocators'!$B$15:$W$358, MATCH('O5 Details by Class &amp; Accounts'!P$18, 'E2 Allocators'!$B$15:$W$15, 0),FALSE)*$F38), 0, VLOOKUP(VLOOKUP($A38, 'E4 TB Allocation Details'!$A$18:$L$214, MATCH("Demand ID", 'E4 TB Allocation Details'!$A$18:$L$18, 0),FALSE), 'E2 Allocators'!$B$15:$W$358, MATCH('O5 Details by Class &amp; Accounts'!P$18, 'E2 Allocators'!$B$15:$W$15, 0),FALSE)*$F38)</f>
        <v>0</v>
      </c>
      <c r="Q38" s="2186">
        <f>IF(ISERROR(VLOOKUP(VLOOKUP($A38, 'E4 TB Allocation Details'!$A$18:$L$214, MATCH("Demand ID", 'E4 TB Allocation Details'!$A$18:$L$18, 0),FALSE), 'E2 Allocators'!$B$15:$W$358, MATCH('O5 Details by Class &amp; Accounts'!Q$18, 'E2 Allocators'!$B$15:$W$15, 0),FALSE)*$F38), 0, VLOOKUP(VLOOKUP($A38, 'E4 TB Allocation Details'!$A$18:$L$214, MATCH("Demand ID", 'E4 TB Allocation Details'!$A$18:$L$18, 0),FALSE), 'E2 Allocators'!$B$15:$W$358, MATCH('O5 Details by Class &amp; Accounts'!Q$18, 'E2 Allocators'!$B$15:$W$15, 0),FALSE)*$F38)</f>
        <v>0</v>
      </c>
      <c r="R38" s="2186">
        <f>IF(ISERROR(VLOOKUP(VLOOKUP($A38, 'E4 TB Allocation Details'!$A$18:$L$214, MATCH("Demand ID", 'E4 TB Allocation Details'!$A$18:$L$18, 0),FALSE), 'E2 Allocators'!$B$15:$W$358, MATCH('O5 Details by Class &amp; Accounts'!R$18, 'E2 Allocators'!$B$15:$W$15, 0),FALSE)*$F38), 0, VLOOKUP(VLOOKUP($A38, 'E4 TB Allocation Details'!$A$18:$L$214, MATCH("Demand ID", 'E4 TB Allocation Details'!$A$18:$L$18, 0),FALSE), 'E2 Allocators'!$B$15:$W$358, MATCH('O5 Details by Class &amp; Accounts'!R$18, 'E2 Allocators'!$B$15:$W$15, 0),FALSE)*$F38)</f>
        <v>0</v>
      </c>
      <c r="S38" s="2186">
        <f>IF(ISERROR(VLOOKUP(VLOOKUP($A38, 'E4 TB Allocation Details'!$A$18:$L$214, MATCH("Demand ID", 'E4 TB Allocation Details'!$A$18:$L$18, 0),FALSE), 'E2 Allocators'!$B$15:$W$358, MATCH('O5 Details by Class &amp; Accounts'!S$18, 'E2 Allocators'!$B$15:$W$15, 0),FALSE)*$F38), 0, VLOOKUP(VLOOKUP($A38, 'E4 TB Allocation Details'!$A$18:$L$214, MATCH("Demand ID", 'E4 TB Allocation Details'!$A$18:$L$18, 0),FALSE), 'E2 Allocators'!$B$15:$W$358, MATCH('O5 Details by Class &amp; Accounts'!S$18, 'E2 Allocators'!$B$15:$W$15, 0),FALSE)*$F38)</f>
        <v>0</v>
      </c>
      <c r="T38" s="2186">
        <f>IF(ISERROR(VLOOKUP(VLOOKUP($A38, 'E4 TB Allocation Details'!$A$18:$L$214, MATCH("Demand ID", 'E4 TB Allocation Details'!$A$18:$L$18, 0),FALSE), 'E2 Allocators'!$B$15:$W$358, MATCH('O5 Details by Class &amp; Accounts'!T$18, 'E2 Allocators'!$B$15:$W$15, 0),FALSE)*$F38), 0, VLOOKUP(VLOOKUP($A38, 'E4 TB Allocation Details'!$A$18:$L$214, MATCH("Demand ID", 'E4 TB Allocation Details'!$A$18:$L$18, 0),FALSE), 'E2 Allocators'!$B$15:$W$358, MATCH('O5 Details by Class &amp; Accounts'!T$18, 'E2 Allocators'!$B$15:$W$15, 0),FALSE)*$F38)</f>
        <v>0</v>
      </c>
      <c r="U38" s="2186">
        <f>IF(ISERROR(VLOOKUP(VLOOKUP($A38, 'E4 TB Allocation Details'!$A$18:$L$214, MATCH("Demand ID", 'E4 TB Allocation Details'!$A$18:$L$18, 0),FALSE), 'E2 Allocators'!$B$15:$W$358, MATCH('O5 Details by Class &amp; Accounts'!U$18, 'E2 Allocators'!$B$15:$W$15, 0),FALSE)*$F38), 0, VLOOKUP(VLOOKUP($A38, 'E4 TB Allocation Details'!$A$18:$L$214, MATCH("Demand ID", 'E4 TB Allocation Details'!$A$18:$L$18, 0),FALSE), 'E2 Allocators'!$B$15:$W$358, MATCH('O5 Details by Class &amp; Accounts'!U$18, 'E2 Allocators'!$B$15:$W$15, 0),FALSE)*$F38)</f>
        <v>0</v>
      </c>
      <c r="V38" s="2186">
        <f>IF(ISERROR(VLOOKUP(VLOOKUP($A38, 'E4 TB Allocation Details'!$A$18:$L$214, MATCH("Demand ID", 'E4 TB Allocation Details'!$A$18:$L$18, 0),FALSE), 'E2 Allocators'!$B$15:$W$358, MATCH('O5 Details by Class &amp; Accounts'!V$18, 'E2 Allocators'!$B$15:$W$15, 0),FALSE)*$F38), 0, VLOOKUP(VLOOKUP($A38, 'E4 TB Allocation Details'!$A$18:$L$214, MATCH("Demand ID", 'E4 TB Allocation Details'!$A$18:$L$18, 0),FALSE), 'E2 Allocators'!$B$15:$W$358, MATCH('O5 Details by Class &amp; Accounts'!V$18, 'E2 Allocators'!$B$15:$W$15, 0),FALSE)*$F38)</f>
        <v>0</v>
      </c>
      <c r="W38" s="2186">
        <f>IF(ISERROR(VLOOKUP(VLOOKUP($A38, 'E4 TB Allocation Details'!$A$18:$L$214, MATCH("Demand ID", 'E4 TB Allocation Details'!$A$18:$L$18, 0),FALSE), 'E2 Allocators'!$B$15:$W$358, MATCH('O5 Details by Class &amp; Accounts'!W$18, 'E2 Allocators'!$B$15:$W$15, 0),FALSE)*$F38), 0, VLOOKUP(VLOOKUP($A38, 'E4 TB Allocation Details'!$A$18:$L$214, MATCH("Demand ID", 'E4 TB Allocation Details'!$A$18:$L$18, 0),FALSE), 'E2 Allocators'!$B$15:$W$358, MATCH('O5 Details by Class &amp; Accounts'!W$18, 'E2 Allocators'!$B$15:$W$15, 0),FALSE)*$F38)</f>
        <v>0</v>
      </c>
      <c r="X38" s="2186">
        <f>IF(ISERROR(VLOOKUP(VLOOKUP($A38, 'E4 TB Allocation Details'!$A$18:$L$214, MATCH("Demand ID", 'E4 TB Allocation Details'!$A$18:$L$18, 0),FALSE), 'E2 Allocators'!$B$15:$W$358, MATCH('O5 Details by Class &amp; Accounts'!X$18, 'E2 Allocators'!$B$15:$W$15, 0),FALSE)*$F38), 0, VLOOKUP(VLOOKUP($A38, 'E4 TB Allocation Details'!$A$18:$L$214, MATCH("Demand ID", 'E4 TB Allocation Details'!$A$18:$L$18, 0),FALSE), 'E2 Allocators'!$B$15:$W$358, MATCH('O5 Details by Class &amp; Accounts'!X$18, 'E2 Allocators'!$B$15:$W$15, 0),FALSE)*$F38)</f>
        <v>0</v>
      </c>
      <c r="Y38" s="2186">
        <f>IF(ISERROR(VLOOKUP(VLOOKUP($A38, 'E4 TB Allocation Details'!$A$18:$L$214, MATCH("Demand ID", 'E4 TB Allocation Details'!$A$18:$L$18, 0),FALSE), 'E2 Allocators'!$B$15:$W$358, MATCH('O5 Details by Class &amp; Accounts'!Y$18, 'E2 Allocators'!$B$15:$W$15, 0),FALSE)*$F38), 0, VLOOKUP(VLOOKUP($A38, 'E4 TB Allocation Details'!$A$18:$L$214, MATCH("Demand ID", 'E4 TB Allocation Details'!$A$18:$L$18, 0),FALSE), 'E2 Allocators'!$B$15:$W$358, MATCH('O5 Details by Class &amp; Accounts'!Y$18, 'E2 Allocators'!$B$15:$W$15, 0),FALSE)*$F38)</f>
        <v>0</v>
      </c>
      <c r="Z38" s="2186">
        <f>IF(ISERROR(VLOOKUP(VLOOKUP($A38, 'E4 TB Allocation Details'!$A$18:$L$214, MATCH("Demand ID", 'E4 TB Allocation Details'!$A$18:$L$18, 0),FALSE), 'E2 Allocators'!$B$15:$W$358, MATCH('O5 Details by Class &amp; Accounts'!Z$18, 'E2 Allocators'!$B$15:$W$15, 0),FALSE)*$F38), 0, VLOOKUP(VLOOKUP($A38, 'E4 TB Allocation Details'!$A$18:$L$214, MATCH("Demand ID", 'E4 TB Allocation Details'!$A$18:$L$18, 0),FALSE), 'E2 Allocators'!$B$15:$W$358, MATCH('O5 Details by Class &amp; Accounts'!Z$18, 'E2 Allocators'!$B$15:$W$15, 0),FALSE)*$F38)</f>
        <v>0</v>
      </c>
      <c r="AA38" s="2186">
        <f>IF(ISERROR(VLOOKUP(VLOOKUP($A38, 'E4 TB Allocation Details'!$A$18:$L$214, MATCH("Demand ID", 'E4 TB Allocation Details'!$A$18:$L$18, 0),FALSE), 'E2 Allocators'!$B$15:$W$358, MATCH('O5 Details by Class &amp; Accounts'!AA$18, 'E2 Allocators'!$B$15:$W$15, 0),FALSE)*$F38), 0, VLOOKUP(VLOOKUP($A38, 'E4 TB Allocation Details'!$A$18:$L$214, MATCH("Demand ID", 'E4 TB Allocation Details'!$A$18:$L$18, 0),FALSE), 'E2 Allocators'!$B$15:$W$358, MATCH('O5 Details by Class &amp; Accounts'!AA$18, 'E2 Allocators'!$B$15:$W$15, 0),FALSE)*$F38)</f>
        <v>0</v>
      </c>
      <c r="AB38" s="2186">
        <f>IF(ISERROR(VLOOKUP(VLOOKUP($A38, 'E4 TB Allocation Details'!$A$18:$L$214, MATCH("Demand ID", 'E4 TB Allocation Details'!$A$18:$L$18, 0),FALSE), 'E2 Allocators'!$B$15:$W$358, MATCH('O5 Details by Class &amp; Accounts'!AB$18, 'E2 Allocators'!$B$15:$W$15, 0),FALSE)*$F38), 0, VLOOKUP(VLOOKUP($A38, 'E4 TB Allocation Details'!$A$18:$L$214, MATCH("Demand ID", 'E4 TB Allocation Details'!$A$18:$L$18, 0),FALSE), 'E2 Allocators'!$B$15:$W$358, MATCH('O5 Details by Class &amp; Accounts'!AB$18, 'E2 Allocators'!$B$15:$W$15, 0),FALSE)*$F38)</f>
        <v>0</v>
      </c>
      <c r="AC38" s="2186">
        <f t="shared" si="1"/>
        <v>0</v>
      </c>
      <c r="AD38" s="2186">
        <f>IF(ISERROR(VLOOKUP(VLOOKUP($A38, 'E4 TB Allocation Details'!$A$18:$L$214, MATCH("Customer ID", 'E4 TB Allocation Details'!$A$18:$L$18, 0),FALSE), 'E2 Allocators'!$B$15:$W$358, MATCH('O5 Details by Class &amp; Accounts'!AD$18, 'E2 Allocators'!$B$15:$W$15, 0),FALSE)*$G38), 0, VLOOKUP(VLOOKUP($A38, 'E4 TB Allocation Details'!$A$18:$L$214, MATCH("Customer ID", 'E4 TB Allocation Details'!$A$18:$L$18, 0),FALSE), 'E2 Allocators'!$B$15:$W$358, MATCH('O5 Details by Class &amp; Accounts'!AD$18, 'E2 Allocators'!$B$15:$W$15, 0),FALSE)*$G38)</f>
        <v>0</v>
      </c>
      <c r="AE38" s="2186">
        <f>IF(ISERROR(VLOOKUP(VLOOKUP($A38, 'E4 TB Allocation Details'!$A$18:$L$214, MATCH("Customer ID", 'E4 TB Allocation Details'!$A$18:$L$18, 0),FALSE), 'E2 Allocators'!$B$15:$W$358, MATCH('O5 Details by Class &amp; Accounts'!AE$18, 'E2 Allocators'!$B$15:$W$15, 0),FALSE)*$G38), 0, VLOOKUP(VLOOKUP($A38, 'E4 TB Allocation Details'!$A$18:$L$214, MATCH("Customer ID", 'E4 TB Allocation Details'!$A$18:$L$18, 0),FALSE), 'E2 Allocators'!$B$15:$W$358, MATCH('O5 Details by Class &amp; Accounts'!AE$18, 'E2 Allocators'!$B$15:$W$15, 0),FALSE)*$G38)</f>
        <v>0</v>
      </c>
      <c r="AF38" s="2186">
        <f>IF(ISERROR(VLOOKUP(VLOOKUP($A38, 'E4 TB Allocation Details'!$A$18:$L$214, MATCH("Customer ID", 'E4 TB Allocation Details'!$A$18:$L$18, 0),FALSE), 'E2 Allocators'!$B$15:$W$358, MATCH('O5 Details by Class &amp; Accounts'!AF$18, 'E2 Allocators'!$B$15:$W$15, 0),FALSE)*$G38), 0, VLOOKUP(VLOOKUP($A38, 'E4 TB Allocation Details'!$A$18:$L$214, MATCH("Customer ID", 'E4 TB Allocation Details'!$A$18:$L$18, 0),FALSE), 'E2 Allocators'!$B$15:$W$358, MATCH('O5 Details by Class &amp; Accounts'!AF$18, 'E2 Allocators'!$B$15:$W$15, 0),FALSE)*$G38)</f>
        <v>0</v>
      </c>
      <c r="AG38" s="2186">
        <f>IF(ISERROR(VLOOKUP(VLOOKUP($A38, 'E4 TB Allocation Details'!$A$18:$L$214, MATCH("Customer ID", 'E4 TB Allocation Details'!$A$18:$L$18, 0),FALSE), 'E2 Allocators'!$B$15:$W$358, MATCH('O5 Details by Class &amp; Accounts'!AG$18, 'E2 Allocators'!$B$15:$W$15, 0),FALSE)*$G38), 0, VLOOKUP(VLOOKUP($A38, 'E4 TB Allocation Details'!$A$18:$L$214, MATCH("Customer ID", 'E4 TB Allocation Details'!$A$18:$L$18, 0),FALSE), 'E2 Allocators'!$B$15:$W$358, MATCH('O5 Details by Class &amp; Accounts'!AG$18, 'E2 Allocators'!$B$15:$W$15, 0),FALSE)*$G38)</f>
        <v>0</v>
      </c>
      <c r="AH38" s="2186">
        <f>IF(ISERROR(VLOOKUP(VLOOKUP($A38, 'E4 TB Allocation Details'!$A$18:$L$214, MATCH("Customer ID", 'E4 TB Allocation Details'!$A$18:$L$18, 0),FALSE), 'E2 Allocators'!$B$15:$W$358, MATCH('O5 Details by Class &amp; Accounts'!AH$18, 'E2 Allocators'!$B$15:$W$15, 0),FALSE)*$G38), 0, VLOOKUP(VLOOKUP($A38, 'E4 TB Allocation Details'!$A$18:$L$214, MATCH("Customer ID", 'E4 TB Allocation Details'!$A$18:$L$18, 0),FALSE), 'E2 Allocators'!$B$15:$W$358, MATCH('O5 Details by Class &amp; Accounts'!AH$18, 'E2 Allocators'!$B$15:$W$15, 0),FALSE)*$G38)</f>
        <v>0</v>
      </c>
      <c r="AI38" s="2186">
        <f>IF(ISERROR(VLOOKUP(VLOOKUP($A38, 'E4 TB Allocation Details'!$A$18:$L$214, MATCH("Customer ID", 'E4 TB Allocation Details'!$A$18:$L$18, 0),FALSE), 'E2 Allocators'!$B$15:$W$358, MATCH('O5 Details by Class &amp; Accounts'!AI$18, 'E2 Allocators'!$B$15:$W$15, 0),FALSE)*$G38), 0, VLOOKUP(VLOOKUP($A38, 'E4 TB Allocation Details'!$A$18:$L$214, MATCH("Customer ID", 'E4 TB Allocation Details'!$A$18:$L$18, 0),FALSE), 'E2 Allocators'!$B$15:$W$358, MATCH('O5 Details by Class &amp; Accounts'!AI$18, 'E2 Allocators'!$B$15:$W$15, 0),FALSE)*$G38)</f>
        <v>0</v>
      </c>
      <c r="AJ38" s="2186">
        <f>IF(ISERROR(VLOOKUP(VLOOKUP($A38, 'E4 TB Allocation Details'!$A$18:$L$214, MATCH("Customer ID", 'E4 TB Allocation Details'!$A$18:$L$18, 0),FALSE), 'E2 Allocators'!$B$15:$W$358, MATCH('O5 Details by Class &amp; Accounts'!AJ$18, 'E2 Allocators'!$B$15:$W$15, 0),FALSE)*$G38), 0, VLOOKUP(VLOOKUP($A38, 'E4 TB Allocation Details'!$A$18:$L$214, MATCH("Customer ID", 'E4 TB Allocation Details'!$A$18:$L$18, 0),FALSE), 'E2 Allocators'!$B$15:$W$358, MATCH('O5 Details by Class &amp; Accounts'!AJ$18, 'E2 Allocators'!$B$15:$W$15, 0),FALSE)*$G38)</f>
        <v>0</v>
      </c>
      <c r="AK38" s="2186">
        <f>IF(ISERROR(VLOOKUP(VLOOKUP($A38, 'E4 TB Allocation Details'!$A$18:$L$214, MATCH("Customer ID", 'E4 TB Allocation Details'!$A$18:$L$18, 0),FALSE), 'E2 Allocators'!$B$15:$W$358, MATCH('O5 Details by Class &amp; Accounts'!AK$18, 'E2 Allocators'!$B$15:$W$15, 0),FALSE)*$G38), 0, VLOOKUP(VLOOKUP($A38, 'E4 TB Allocation Details'!$A$18:$L$214, MATCH("Customer ID", 'E4 TB Allocation Details'!$A$18:$L$18, 0),FALSE), 'E2 Allocators'!$B$15:$W$358, MATCH('O5 Details by Class &amp; Accounts'!AK$18, 'E2 Allocators'!$B$15:$W$15, 0),FALSE)*$G38)</f>
        <v>0</v>
      </c>
      <c r="AL38" s="2186">
        <f>IF(ISERROR(VLOOKUP(VLOOKUP($A38, 'E4 TB Allocation Details'!$A$18:$L$214, MATCH("Customer ID", 'E4 TB Allocation Details'!$A$18:$L$18, 0),FALSE), 'E2 Allocators'!$B$15:$W$358, MATCH('O5 Details by Class &amp; Accounts'!AL$18, 'E2 Allocators'!$B$15:$W$15, 0),FALSE)*$G38), 0, VLOOKUP(VLOOKUP($A38, 'E4 TB Allocation Details'!$A$18:$L$214, MATCH("Customer ID", 'E4 TB Allocation Details'!$A$18:$L$18, 0),FALSE), 'E2 Allocators'!$B$15:$W$358, MATCH('O5 Details by Class &amp; Accounts'!AL$18, 'E2 Allocators'!$B$15:$W$15, 0),FALSE)*$G38)</f>
        <v>0</v>
      </c>
      <c r="AM38" s="2186">
        <f>IF(ISERROR(VLOOKUP(VLOOKUP($A38, 'E4 TB Allocation Details'!$A$18:$L$214, MATCH("Customer ID", 'E4 TB Allocation Details'!$A$18:$L$18, 0),FALSE), 'E2 Allocators'!$B$15:$W$358, MATCH('O5 Details by Class &amp; Accounts'!AM$18, 'E2 Allocators'!$B$15:$W$15, 0),FALSE)*$G38), 0, VLOOKUP(VLOOKUP($A38, 'E4 TB Allocation Details'!$A$18:$L$214, MATCH("Customer ID", 'E4 TB Allocation Details'!$A$18:$L$18, 0),FALSE), 'E2 Allocators'!$B$15:$W$358, MATCH('O5 Details by Class &amp; Accounts'!AM$18, 'E2 Allocators'!$B$15:$W$15, 0),FALSE)*$G38)</f>
        <v>0</v>
      </c>
      <c r="AN38" s="2186">
        <f>IF(ISERROR(VLOOKUP(VLOOKUP($A38, 'E4 TB Allocation Details'!$A$18:$L$214, MATCH("Customer ID", 'E4 TB Allocation Details'!$A$18:$L$18, 0),FALSE), 'E2 Allocators'!$B$15:$W$358, MATCH('O5 Details by Class &amp; Accounts'!AN$18, 'E2 Allocators'!$B$15:$W$15, 0),FALSE)*$G38), 0, VLOOKUP(VLOOKUP($A38, 'E4 TB Allocation Details'!$A$18:$L$214, MATCH("Customer ID", 'E4 TB Allocation Details'!$A$18:$L$18, 0),FALSE), 'E2 Allocators'!$B$15:$W$358, MATCH('O5 Details by Class &amp; Accounts'!AN$18, 'E2 Allocators'!$B$15:$W$15, 0),FALSE)*$G38)</f>
        <v>0</v>
      </c>
      <c r="AO38" s="2186">
        <f>IF(ISERROR(VLOOKUP(VLOOKUP($A38, 'E4 TB Allocation Details'!$A$18:$L$214, MATCH("Customer ID", 'E4 TB Allocation Details'!$A$18:$L$18, 0),FALSE), 'E2 Allocators'!$B$15:$W$358, MATCH('O5 Details by Class &amp; Accounts'!AO$18, 'E2 Allocators'!$B$15:$W$15, 0),FALSE)*$G38), 0, VLOOKUP(VLOOKUP($A38, 'E4 TB Allocation Details'!$A$18:$L$214, MATCH("Customer ID", 'E4 TB Allocation Details'!$A$18:$L$18, 0),FALSE), 'E2 Allocators'!$B$15:$W$358, MATCH('O5 Details by Class &amp; Accounts'!AO$18, 'E2 Allocators'!$B$15:$W$15, 0),FALSE)*$G38)</f>
        <v>0</v>
      </c>
      <c r="AP38" s="2186">
        <f>IF(ISERROR(VLOOKUP(VLOOKUP($A38, 'E4 TB Allocation Details'!$A$18:$L$214, MATCH("Customer ID", 'E4 TB Allocation Details'!$A$18:$L$18, 0),FALSE), 'E2 Allocators'!$B$15:$W$358, MATCH('O5 Details by Class &amp; Accounts'!AP$18, 'E2 Allocators'!$B$15:$W$15, 0),FALSE)*$G38), 0, VLOOKUP(VLOOKUP($A38, 'E4 TB Allocation Details'!$A$18:$L$214, MATCH("Customer ID", 'E4 TB Allocation Details'!$A$18:$L$18, 0),FALSE), 'E2 Allocators'!$B$15:$W$358, MATCH('O5 Details by Class &amp; Accounts'!AP$18, 'E2 Allocators'!$B$15:$W$15, 0),FALSE)*$G38)</f>
        <v>0</v>
      </c>
      <c r="AQ38" s="2186">
        <f>IF(ISERROR(VLOOKUP(VLOOKUP($A38, 'E4 TB Allocation Details'!$A$18:$L$214, MATCH("Customer ID", 'E4 TB Allocation Details'!$A$18:$L$18, 0),FALSE), 'E2 Allocators'!$B$15:$W$358, MATCH('O5 Details by Class &amp; Accounts'!AQ$18, 'E2 Allocators'!$B$15:$W$15, 0),FALSE)*$G38), 0, VLOOKUP(VLOOKUP($A38, 'E4 TB Allocation Details'!$A$18:$L$214, MATCH("Customer ID", 'E4 TB Allocation Details'!$A$18:$L$18, 0),FALSE), 'E2 Allocators'!$B$15:$W$358, MATCH('O5 Details by Class &amp; Accounts'!AQ$18, 'E2 Allocators'!$B$15:$W$15, 0),FALSE)*$G38)</f>
        <v>0</v>
      </c>
      <c r="AR38" s="2186">
        <f>IF(ISERROR(VLOOKUP(VLOOKUP($A38, 'E4 TB Allocation Details'!$A$18:$L$214, MATCH("Customer ID", 'E4 TB Allocation Details'!$A$18:$L$18, 0),FALSE), 'E2 Allocators'!$B$15:$W$358, MATCH('O5 Details by Class &amp; Accounts'!AR$18, 'E2 Allocators'!$B$15:$W$15, 0),FALSE)*$G38), 0, VLOOKUP(VLOOKUP($A38, 'E4 TB Allocation Details'!$A$18:$L$214, MATCH("Customer ID", 'E4 TB Allocation Details'!$A$18:$L$18, 0),FALSE), 'E2 Allocators'!$B$15:$W$358, MATCH('O5 Details by Class &amp; Accounts'!AR$18, 'E2 Allocators'!$B$15:$W$15, 0),FALSE)*$G38)</f>
        <v>0</v>
      </c>
      <c r="AS38" s="2186">
        <f>IF(ISERROR(VLOOKUP(VLOOKUP($A38, 'E4 TB Allocation Details'!$A$18:$L$214, MATCH("Customer ID", 'E4 TB Allocation Details'!$A$18:$L$18, 0),FALSE), 'E2 Allocators'!$B$15:$W$358, MATCH('O5 Details by Class &amp; Accounts'!AS$18, 'E2 Allocators'!$B$15:$W$15, 0),FALSE)*$G38), 0, VLOOKUP(VLOOKUP($A38, 'E4 TB Allocation Details'!$A$18:$L$214, MATCH("Customer ID", 'E4 TB Allocation Details'!$A$18:$L$18, 0),FALSE), 'E2 Allocators'!$B$15:$W$358, MATCH('O5 Details by Class &amp; Accounts'!AS$18, 'E2 Allocators'!$B$15:$W$15, 0),FALSE)*$G38)</f>
        <v>0</v>
      </c>
      <c r="AT38" s="2186">
        <f>IF(ISERROR(VLOOKUP(VLOOKUP($A38, 'E4 TB Allocation Details'!$A$18:$L$214, MATCH("Customer ID", 'E4 TB Allocation Details'!$A$18:$L$18, 0),FALSE), 'E2 Allocators'!$B$15:$W$358, MATCH('O5 Details by Class &amp; Accounts'!AT$18, 'E2 Allocators'!$B$15:$W$15, 0),FALSE)*$G38), 0, VLOOKUP(VLOOKUP($A38, 'E4 TB Allocation Details'!$A$18:$L$214, MATCH("Customer ID", 'E4 TB Allocation Details'!$A$18:$L$18, 0),FALSE), 'E2 Allocators'!$B$15:$W$358, MATCH('O5 Details by Class &amp; Accounts'!AT$18, 'E2 Allocators'!$B$15:$W$15, 0),FALSE)*$G38)</f>
        <v>0</v>
      </c>
      <c r="AU38" s="2186">
        <f>IF(ISERROR(VLOOKUP(VLOOKUP($A38, 'E4 TB Allocation Details'!$A$18:$L$214, MATCH("Customer ID", 'E4 TB Allocation Details'!$A$18:$L$18, 0),FALSE), 'E2 Allocators'!$B$15:$W$358, MATCH('O5 Details by Class &amp; Accounts'!AU$18, 'E2 Allocators'!$B$15:$W$15, 0),FALSE)*$G38), 0, VLOOKUP(VLOOKUP($A38, 'E4 TB Allocation Details'!$A$18:$L$214, MATCH("Customer ID", 'E4 TB Allocation Details'!$A$18:$L$18, 0),FALSE), 'E2 Allocators'!$B$15:$W$358, MATCH('O5 Details by Class &amp; Accounts'!AU$18, 'E2 Allocators'!$B$15:$W$15, 0),FALSE)*$G38)</f>
        <v>0</v>
      </c>
      <c r="AV38" s="2186">
        <f>IF(ISERROR(VLOOKUP(VLOOKUP($A38, 'E4 TB Allocation Details'!$A$18:$L$214, MATCH("Customer ID", 'E4 TB Allocation Details'!$A$18:$L$18, 0),FALSE), 'E2 Allocators'!$B$15:$W$358, MATCH('O5 Details by Class &amp; Accounts'!AV$18, 'E2 Allocators'!$B$15:$W$15, 0),FALSE)*$G38), 0, VLOOKUP(VLOOKUP($A38, 'E4 TB Allocation Details'!$A$18:$L$214, MATCH("Customer ID", 'E4 TB Allocation Details'!$A$18:$L$18, 0),FALSE), 'E2 Allocators'!$B$15:$W$358, MATCH('O5 Details by Class &amp; Accounts'!AV$18, 'E2 Allocators'!$B$15:$W$15, 0),FALSE)*$G38)</f>
        <v>0</v>
      </c>
      <c r="AW38" s="2186">
        <f>IF(ISERROR(VLOOKUP(VLOOKUP($A38, 'E4 TB Allocation Details'!$A$18:$L$214, MATCH("Customer ID", 'E4 TB Allocation Details'!$A$18:$L$18, 0),FALSE), 'E2 Allocators'!$B$15:$W$358, MATCH('O5 Details by Class &amp; Accounts'!AW$18, 'E2 Allocators'!$B$15:$W$15, 0),FALSE)*$G38), 0, VLOOKUP(VLOOKUP($A38, 'E4 TB Allocation Details'!$A$18:$L$214, MATCH("Customer ID", 'E4 TB Allocation Details'!$A$18:$L$18, 0),FALSE), 'E2 Allocators'!$B$15:$W$358, MATCH('O5 Details by Class &amp; Accounts'!AW$18, 'E2 Allocators'!$B$15:$W$15, 0),FALSE)*$G38)</f>
        <v>0</v>
      </c>
      <c r="AX38" s="2186">
        <f t="shared" si="2"/>
        <v>0</v>
      </c>
      <c r="AY38" s="2186">
        <f>IF(ISERROR(VLOOKUP(VLOOKUP($A38, 'E4 TB Allocation Details'!$A$18:$L$214, MATCH("Misc ID", 'E4 TB Allocation Details'!$A$18:$L$18, 0),FALSE), 'E2 Allocators'!$B$15:$W$358, MATCH('O5 Details by Class &amp; Accounts'!AY$18, 'E2 Allocators'!$B$15:$W$15, 0),FALSE)*$E38), 0, VLOOKUP(VLOOKUP($A38, 'E4 TB Allocation Details'!$A$18:$L$214, MATCH("Misc ID", 'E4 TB Allocation Details'!$A$18:$L$18, 0),FALSE), 'E2 Allocators'!$B$15:$W$358, MATCH('O5 Details by Class &amp; Accounts'!AY$18, 'E2 Allocators'!$B$15:$W$15, 0),FALSE)*$E38)</f>
        <v>0</v>
      </c>
      <c r="AZ38" s="2186">
        <f>IF(ISERROR(VLOOKUP(VLOOKUP($A38, 'E4 TB Allocation Details'!$A$18:$L$214, MATCH("Misc ID", 'E4 TB Allocation Details'!$A$18:$L$18, 0),FALSE), 'E2 Allocators'!$B$15:$W$358, MATCH('O5 Details by Class &amp; Accounts'!AZ$18, 'E2 Allocators'!$B$15:$W$15, 0),FALSE)*$E38), 0, VLOOKUP(VLOOKUP($A38, 'E4 TB Allocation Details'!$A$18:$L$214, MATCH("Misc ID", 'E4 TB Allocation Details'!$A$18:$L$18, 0),FALSE), 'E2 Allocators'!$B$15:$W$358, MATCH('O5 Details by Class &amp; Accounts'!AZ$18, 'E2 Allocators'!$B$15:$W$15, 0),FALSE)*$E38)</f>
        <v>0</v>
      </c>
      <c r="BA38" s="2186">
        <f>IF(ISERROR(VLOOKUP(VLOOKUP($A38, 'E4 TB Allocation Details'!$A$18:$L$214, MATCH("Misc ID", 'E4 TB Allocation Details'!$A$18:$L$18, 0),FALSE), 'E2 Allocators'!$B$15:$W$358, MATCH('O5 Details by Class &amp; Accounts'!BA$18, 'E2 Allocators'!$B$15:$W$15, 0),FALSE)*$E38), 0, VLOOKUP(VLOOKUP($A38, 'E4 TB Allocation Details'!$A$18:$L$214, MATCH("Misc ID", 'E4 TB Allocation Details'!$A$18:$L$18, 0),FALSE), 'E2 Allocators'!$B$15:$W$358, MATCH('O5 Details by Class &amp; Accounts'!BA$18, 'E2 Allocators'!$B$15:$W$15, 0),FALSE)*$E38)</f>
        <v>0</v>
      </c>
      <c r="BB38" s="2186">
        <f>IF(ISERROR(VLOOKUP(VLOOKUP($A38, 'E4 TB Allocation Details'!$A$18:$L$214, MATCH("Misc ID", 'E4 TB Allocation Details'!$A$18:$L$18, 0),FALSE), 'E2 Allocators'!$B$15:$W$358, MATCH('O5 Details by Class &amp; Accounts'!BB$18, 'E2 Allocators'!$B$15:$W$15, 0),FALSE)*$E38), 0, VLOOKUP(VLOOKUP($A38, 'E4 TB Allocation Details'!$A$18:$L$214, MATCH("Misc ID", 'E4 TB Allocation Details'!$A$18:$L$18, 0),FALSE), 'E2 Allocators'!$B$15:$W$358, MATCH('O5 Details by Class &amp; Accounts'!BB$18, 'E2 Allocators'!$B$15:$W$15, 0),FALSE)*$E38)</f>
        <v>0</v>
      </c>
      <c r="BC38" s="2186">
        <f>IF(ISERROR(VLOOKUP(VLOOKUP($A38, 'E4 TB Allocation Details'!$A$18:$L$214, MATCH("Misc ID", 'E4 TB Allocation Details'!$A$18:$L$18, 0),FALSE), 'E2 Allocators'!$B$15:$W$358, MATCH('O5 Details by Class &amp; Accounts'!BC$18, 'E2 Allocators'!$B$15:$W$15, 0),FALSE)*$E38), 0, VLOOKUP(VLOOKUP($A38, 'E4 TB Allocation Details'!$A$18:$L$214, MATCH("Misc ID", 'E4 TB Allocation Details'!$A$18:$L$18, 0),FALSE), 'E2 Allocators'!$B$15:$W$358, MATCH('O5 Details by Class &amp; Accounts'!BC$18, 'E2 Allocators'!$B$15:$W$15, 0),FALSE)*$E38)</f>
        <v>0</v>
      </c>
      <c r="BD38" s="2186">
        <f>IF(ISERROR(VLOOKUP(VLOOKUP($A38, 'E4 TB Allocation Details'!$A$18:$L$214, MATCH("Misc ID", 'E4 TB Allocation Details'!$A$18:$L$18, 0),FALSE), 'E2 Allocators'!$B$15:$W$358, MATCH('O5 Details by Class &amp; Accounts'!BD$18, 'E2 Allocators'!$B$15:$W$15, 0),FALSE)*$E38), 0, VLOOKUP(VLOOKUP($A38, 'E4 TB Allocation Details'!$A$18:$L$214, MATCH("Misc ID", 'E4 TB Allocation Details'!$A$18:$L$18, 0),FALSE), 'E2 Allocators'!$B$15:$W$358, MATCH('O5 Details by Class &amp; Accounts'!BD$18, 'E2 Allocators'!$B$15:$W$15, 0),FALSE)*$E38)</f>
        <v>0</v>
      </c>
      <c r="BE38" s="2186">
        <f>IF(ISERROR(VLOOKUP(VLOOKUP($A38, 'E4 TB Allocation Details'!$A$18:$L$214, MATCH("Misc ID", 'E4 TB Allocation Details'!$A$18:$L$18, 0),FALSE), 'E2 Allocators'!$B$15:$W$358, MATCH('O5 Details by Class &amp; Accounts'!BE$18, 'E2 Allocators'!$B$15:$W$15, 0),FALSE)*$E38), 0, VLOOKUP(VLOOKUP($A38, 'E4 TB Allocation Details'!$A$18:$L$214, MATCH("Misc ID", 'E4 TB Allocation Details'!$A$18:$L$18, 0),FALSE), 'E2 Allocators'!$B$15:$W$358, MATCH('O5 Details by Class &amp; Accounts'!BE$18, 'E2 Allocators'!$B$15:$W$15, 0),FALSE)*$E38)</f>
        <v>0</v>
      </c>
      <c r="BF38" s="2186">
        <f>IF(ISERROR(VLOOKUP(VLOOKUP($A38, 'E4 TB Allocation Details'!$A$18:$L$214, MATCH("Misc ID", 'E4 TB Allocation Details'!$A$18:$L$18, 0),FALSE), 'E2 Allocators'!$B$15:$W$358, MATCH('O5 Details by Class &amp; Accounts'!BF$18, 'E2 Allocators'!$B$15:$W$15, 0),FALSE)*$E38), 0, VLOOKUP(VLOOKUP($A38, 'E4 TB Allocation Details'!$A$18:$L$214, MATCH("Misc ID", 'E4 TB Allocation Details'!$A$18:$L$18, 0),FALSE), 'E2 Allocators'!$B$15:$W$358, MATCH('O5 Details by Class &amp; Accounts'!BF$18, 'E2 Allocators'!$B$15:$W$15, 0),FALSE)*$E38)</f>
        <v>0</v>
      </c>
      <c r="BG38" s="2186">
        <f>IF(ISERROR(VLOOKUP(VLOOKUP($A38, 'E4 TB Allocation Details'!$A$18:$L$214, MATCH("Misc ID", 'E4 TB Allocation Details'!$A$18:$L$18, 0),FALSE), 'E2 Allocators'!$B$15:$W$358, MATCH('O5 Details by Class &amp; Accounts'!BG$18, 'E2 Allocators'!$B$15:$W$15, 0),FALSE)*$E38), 0, VLOOKUP(VLOOKUP($A38, 'E4 TB Allocation Details'!$A$18:$L$214, MATCH("Misc ID", 'E4 TB Allocation Details'!$A$18:$L$18, 0),FALSE), 'E2 Allocators'!$B$15:$W$358, MATCH('O5 Details by Class &amp; Accounts'!BG$18, 'E2 Allocators'!$B$15:$W$15, 0),FALSE)*$E38)</f>
        <v>0</v>
      </c>
      <c r="BH38" s="2186">
        <f>IF(ISERROR(VLOOKUP(VLOOKUP($A38, 'E4 TB Allocation Details'!$A$18:$L$214, MATCH("Misc ID", 'E4 TB Allocation Details'!$A$18:$L$18, 0),FALSE), 'E2 Allocators'!$B$15:$W$358, MATCH('O5 Details by Class &amp; Accounts'!BH$18, 'E2 Allocators'!$B$15:$W$15, 0),FALSE)*$E38), 0, VLOOKUP(VLOOKUP($A38, 'E4 TB Allocation Details'!$A$18:$L$214, MATCH("Misc ID", 'E4 TB Allocation Details'!$A$18:$L$18, 0),FALSE), 'E2 Allocators'!$B$15:$W$358, MATCH('O5 Details by Class &amp; Accounts'!BH$18, 'E2 Allocators'!$B$15:$W$15, 0),FALSE)*$E38)</f>
        <v>0</v>
      </c>
      <c r="BI38" s="2186">
        <f>IF(ISERROR(VLOOKUP(VLOOKUP($A38, 'E4 TB Allocation Details'!$A$18:$L$214, MATCH("Misc ID", 'E4 TB Allocation Details'!$A$18:$L$18, 0),FALSE), 'E2 Allocators'!$B$15:$W$358, MATCH('O5 Details by Class &amp; Accounts'!BI$18, 'E2 Allocators'!$B$15:$W$15, 0),FALSE)*$E38), 0, VLOOKUP(VLOOKUP($A38, 'E4 TB Allocation Details'!$A$18:$L$214, MATCH("Misc ID", 'E4 TB Allocation Details'!$A$18:$L$18, 0),FALSE), 'E2 Allocators'!$B$15:$W$358, MATCH('O5 Details by Class &amp; Accounts'!BI$18, 'E2 Allocators'!$B$15:$W$15, 0),FALSE)*$E38)</f>
        <v>0</v>
      </c>
      <c r="BJ38" s="2186">
        <f>IF(ISERROR(VLOOKUP(VLOOKUP($A38, 'E4 TB Allocation Details'!$A$18:$L$214, MATCH("Misc ID", 'E4 TB Allocation Details'!$A$18:$L$18, 0),FALSE), 'E2 Allocators'!$B$15:$W$358, MATCH('O5 Details by Class &amp; Accounts'!BJ$18, 'E2 Allocators'!$B$15:$W$15, 0),FALSE)*$E38), 0, VLOOKUP(VLOOKUP($A38, 'E4 TB Allocation Details'!$A$18:$L$214, MATCH("Misc ID", 'E4 TB Allocation Details'!$A$18:$L$18, 0),FALSE), 'E2 Allocators'!$B$15:$W$358, MATCH('O5 Details by Class &amp; Accounts'!BJ$18, 'E2 Allocators'!$B$15:$W$15, 0),FALSE)*$E38)</f>
        <v>0</v>
      </c>
      <c r="BK38" s="2186">
        <f>IF(ISERROR(VLOOKUP(VLOOKUP($A38, 'E4 TB Allocation Details'!$A$18:$L$214, MATCH("Misc ID", 'E4 TB Allocation Details'!$A$18:$L$18, 0),FALSE), 'E2 Allocators'!$B$15:$W$358, MATCH('O5 Details by Class &amp; Accounts'!BK$18, 'E2 Allocators'!$B$15:$W$15, 0),FALSE)*$E38), 0, VLOOKUP(VLOOKUP($A38, 'E4 TB Allocation Details'!$A$18:$L$214, MATCH("Misc ID", 'E4 TB Allocation Details'!$A$18:$L$18, 0),FALSE), 'E2 Allocators'!$B$15:$W$358, MATCH('O5 Details by Class &amp; Accounts'!BK$18, 'E2 Allocators'!$B$15:$W$15, 0),FALSE)*$E38)</f>
        <v>0</v>
      </c>
      <c r="BL38" s="2186">
        <f>IF(ISERROR(VLOOKUP(VLOOKUP($A38, 'E4 TB Allocation Details'!$A$18:$L$214, MATCH("Misc ID", 'E4 TB Allocation Details'!$A$18:$L$18, 0),FALSE), 'E2 Allocators'!$B$15:$W$358, MATCH('O5 Details by Class &amp; Accounts'!BL$18, 'E2 Allocators'!$B$15:$W$15, 0),FALSE)*$E38), 0, VLOOKUP(VLOOKUP($A38, 'E4 TB Allocation Details'!$A$18:$L$214, MATCH("Misc ID", 'E4 TB Allocation Details'!$A$18:$L$18, 0),FALSE), 'E2 Allocators'!$B$15:$W$358, MATCH('O5 Details by Class &amp; Accounts'!BL$18, 'E2 Allocators'!$B$15:$W$15, 0),FALSE)*$E38)</f>
        <v>0</v>
      </c>
      <c r="BM38" s="2186">
        <f>IF(ISERROR(VLOOKUP(VLOOKUP($A38, 'E4 TB Allocation Details'!$A$18:$L$214, MATCH("Misc ID", 'E4 TB Allocation Details'!$A$18:$L$18, 0),FALSE), 'E2 Allocators'!$B$15:$W$358, MATCH('O5 Details by Class &amp; Accounts'!BM$18, 'E2 Allocators'!$B$15:$W$15, 0),FALSE)*$E38), 0, VLOOKUP(VLOOKUP($A38, 'E4 TB Allocation Details'!$A$18:$L$214, MATCH("Misc ID", 'E4 TB Allocation Details'!$A$18:$L$18, 0),FALSE), 'E2 Allocators'!$B$15:$W$358, MATCH('O5 Details by Class &amp; Accounts'!BM$18, 'E2 Allocators'!$B$15:$W$15, 0),FALSE)*$E38)</f>
        <v>0</v>
      </c>
      <c r="BN38" s="2186">
        <f>IF(ISERROR(VLOOKUP(VLOOKUP($A38, 'E4 TB Allocation Details'!$A$18:$L$214, MATCH("Misc ID", 'E4 TB Allocation Details'!$A$18:$L$18, 0),FALSE), 'E2 Allocators'!$B$15:$W$358, MATCH('O5 Details by Class &amp; Accounts'!BN$18, 'E2 Allocators'!$B$15:$W$15, 0),FALSE)*$E38), 0, VLOOKUP(VLOOKUP($A38, 'E4 TB Allocation Details'!$A$18:$L$214, MATCH("Misc ID", 'E4 TB Allocation Details'!$A$18:$L$18, 0),FALSE), 'E2 Allocators'!$B$15:$W$358, MATCH('O5 Details by Class &amp; Accounts'!BN$18, 'E2 Allocators'!$B$15:$W$15, 0),FALSE)*$E38)</f>
        <v>0</v>
      </c>
      <c r="BO38" s="2186">
        <f>IF(ISERROR(VLOOKUP(VLOOKUP($A38, 'E4 TB Allocation Details'!$A$18:$L$214, MATCH("Misc ID", 'E4 TB Allocation Details'!$A$18:$L$18, 0),FALSE), 'E2 Allocators'!$B$15:$W$358, MATCH('O5 Details by Class &amp; Accounts'!BO$18, 'E2 Allocators'!$B$15:$W$15, 0),FALSE)*$E38), 0, VLOOKUP(VLOOKUP($A38, 'E4 TB Allocation Details'!$A$18:$L$214, MATCH("Misc ID", 'E4 TB Allocation Details'!$A$18:$L$18, 0),FALSE), 'E2 Allocators'!$B$15:$W$358, MATCH('O5 Details by Class &amp; Accounts'!BO$18, 'E2 Allocators'!$B$15:$W$15, 0),FALSE)*$E38)</f>
        <v>0</v>
      </c>
      <c r="BP38" s="2186">
        <f>IF(ISERROR(VLOOKUP(VLOOKUP($A38, 'E4 TB Allocation Details'!$A$18:$L$214, MATCH("Misc ID", 'E4 TB Allocation Details'!$A$18:$L$18, 0),FALSE), 'E2 Allocators'!$B$15:$W$358, MATCH('O5 Details by Class &amp; Accounts'!BP$18, 'E2 Allocators'!$B$15:$W$15, 0),FALSE)*$E38), 0, VLOOKUP(VLOOKUP($A38, 'E4 TB Allocation Details'!$A$18:$L$214, MATCH("Misc ID", 'E4 TB Allocation Details'!$A$18:$L$18, 0),FALSE), 'E2 Allocators'!$B$15:$W$358, MATCH('O5 Details by Class &amp; Accounts'!BP$18, 'E2 Allocators'!$B$15:$W$15, 0),FALSE)*$E38)</f>
        <v>0</v>
      </c>
      <c r="BQ38" s="2186">
        <f>IF(ISERROR(VLOOKUP(VLOOKUP($A38, 'E4 TB Allocation Details'!$A$18:$L$214, MATCH("Misc ID", 'E4 TB Allocation Details'!$A$18:$L$18, 0),FALSE), 'E2 Allocators'!$B$15:$W$358, MATCH('O5 Details by Class &amp; Accounts'!BQ$18, 'E2 Allocators'!$B$15:$W$15, 0),FALSE)*$E38), 0, VLOOKUP(VLOOKUP($A38, 'E4 TB Allocation Details'!$A$18:$L$214, MATCH("Misc ID", 'E4 TB Allocation Details'!$A$18:$L$18, 0),FALSE), 'E2 Allocators'!$B$15:$W$358, MATCH('O5 Details by Class &amp; Accounts'!BQ$18, 'E2 Allocators'!$B$15:$W$15, 0),FALSE)*$E38)</f>
        <v>0</v>
      </c>
      <c r="BR38" s="2186">
        <f>IF(ISERROR(VLOOKUP(VLOOKUP($A38, 'E4 TB Allocation Details'!$A$18:$L$214, MATCH("Misc ID", 'E4 TB Allocation Details'!$A$18:$L$18, 0),FALSE), 'E2 Allocators'!$B$15:$W$358, MATCH('O5 Details by Class &amp; Accounts'!BR$18, 'E2 Allocators'!$B$15:$W$15, 0),FALSE)*$E38), 0, VLOOKUP(VLOOKUP($A38, 'E4 TB Allocation Details'!$A$18:$L$214, MATCH("Misc ID", 'E4 TB Allocation Details'!$A$18:$L$18, 0),FALSE), 'E2 Allocators'!$B$15:$W$358, MATCH('O5 Details by Class &amp; Accounts'!BR$18, 'E2 Allocators'!$B$15:$W$15, 0),FALSE)*$E38)</f>
        <v>0</v>
      </c>
      <c r="BS38" s="2186">
        <f t="shared" si="3"/>
        <v>0</v>
      </c>
      <c r="BT38" s="2186">
        <f>IF(ISERROR(VLOOKUP(VLOOKUP($A38, 'E4 TB Allocation Details'!$A$18:$L$214, MATCH("A &amp; G ID", 'E4 TB Allocation Details'!$A$18:$L$18, 0),FALSE), 'E2 Allocators'!$B$15:$W$358, MATCH('O5 Details by Class &amp; Accounts'!BT$18, 'E2 Allocators'!$B$15:$W$15, 0),FALSE)*$E38), 0, VLOOKUP(VLOOKUP($A38, 'E4 TB Allocation Details'!$A$18:$L$214, MATCH("A &amp; G ID", 'E4 TB Allocation Details'!$A$18:$L$18, 0),FALSE), 'E2 Allocators'!$B$15:$W$358, MATCH('O5 Details by Class &amp; Accounts'!BT$18, 'E2 Allocators'!$B$15:$W$15, 0),FALSE)*$E38)</f>
        <v>0</v>
      </c>
      <c r="BU38" s="2186">
        <f>IF(ISERROR(VLOOKUP(VLOOKUP($A38, 'E4 TB Allocation Details'!$A$18:$L$214, MATCH("A &amp; G ID", 'E4 TB Allocation Details'!$A$18:$L$18, 0),FALSE), 'E2 Allocators'!$B$15:$W$358, MATCH('O5 Details by Class &amp; Accounts'!BU$18, 'E2 Allocators'!$B$15:$W$15, 0),FALSE)*$E38), 0, VLOOKUP(VLOOKUP($A38, 'E4 TB Allocation Details'!$A$18:$L$214, MATCH("A &amp; G ID", 'E4 TB Allocation Details'!$A$18:$L$18, 0),FALSE), 'E2 Allocators'!$B$15:$W$358, MATCH('O5 Details by Class &amp; Accounts'!BU$18, 'E2 Allocators'!$B$15:$W$15, 0),FALSE)*$E38)</f>
        <v>0</v>
      </c>
      <c r="BV38" s="2186">
        <f>IF(ISERROR(VLOOKUP(VLOOKUP($A38, 'E4 TB Allocation Details'!$A$18:$L$214, MATCH("A &amp; G ID", 'E4 TB Allocation Details'!$A$18:$L$18, 0),FALSE), 'E2 Allocators'!$B$15:$W$358, MATCH('O5 Details by Class &amp; Accounts'!BV$18, 'E2 Allocators'!$B$15:$W$15, 0),FALSE)*$E38), 0, VLOOKUP(VLOOKUP($A38, 'E4 TB Allocation Details'!$A$18:$L$214, MATCH("A &amp; G ID", 'E4 TB Allocation Details'!$A$18:$L$18, 0),FALSE), 'E2 Allocators'!$B$15:$W$358, MATCH('O5 Details by Class &amp; Accounts'!BV$18, 'E2 Allocators'!$B$15:$W$15, 0),FALSE)*$E38)</f>
        <v>0</v>
      </c>
      <c r="BW38" s="2186">
        <f>IF(ISERROR(VLOOKUP(VLOOKUP($A38, 'E4 TB Allocation Details'!$A$18:$L$214, MATCH("A &amp; G ID", 'E4 TB Allocation Details'!$A$18:$L$18, 0),FALSE), 'E2 Allocators'!$B$15:$W$358, MATCH('O5 Details by Class &amp; Accounts'!BW$18, 'E2 Allocators'!$B$15:$W$15, 0),FALSE)*$E38), 0, VLOOKUP(VLOOKUP($A38, 'E4 TB Allocation Details'!$A$18:$L$214, MATCH("A &amp; G ID", 'E4 TB Allocation Details'!$A$18:$L$18, 0),FALSE), 'E2 Allocators'!$B$15:$W$358, MATCH('O5 Details by Class &amp; Accounts'!BW$18, 'E2 Allocators'!$B$15:$W$15, 0),FALSE)*$E38)</f>
        <v>0</v>
      </c>
      <c r="BX38" s="2186">
        <f>IF(ISERROR(VLOOKUP(VLOOKUP($A38, 'E4 TB Allocation Details'!$A$18:$L$214, MATCH("A &amp; G ID", 'E4 TB Allocation Details'!$A$18:$L$18, 0),FALSE), 'E2 Allocators'!$B$15:$W$358, MATCH('O5 Details by Class &amp; Accounts'!BX$18, 'E2 Allocators'!$B$15:$W$15, 0),FALSE)*$E38), 0, VLOOKUP(VLOOKUP($A38, 'E4 TB Allocation Details'!$A$18:$L$214, MATCH("A &amp; G ID", 'E4 TB Allocation Details'!$A$18:$L$18, 0),FALSE), 'E2 Allocators'!$B$15:$W$358, MATCH('O5 Details by Class &amp; Accounts'!BX$18, 'E2 Allocators'!$B$15:$W$15, 0),FALSE)*$E38)</f>
        <v>0</v>
      </c>
      <c r="BY38" s="2186">
        <f>IF(ISERROR(VLOOKUP(VLOOKUP($A38, 'E4 TB Allocation Details'!$A$18:$L$214, MATCH("A &amp; G ID", 'E4 TB Allocation Details'!$A$18:$L$18, 0),FALSE), 'E2 Allocators'!$B$15:$W$358, MATCH('O5 Details by Class &amp; Accounts'!BY$18, 'E2 Allocators'!$B$15:$W$15, 0),FALSE)*$E38), 0, VLOOKUP(VLOOKUP($A38, 'E4 TB Allocation Details'!$A$18:$L$214, MATCH("A &amp; G ID", 'E4 TB Allocation Details'!$A$18:$L$18, 0),FALSE), 'E2 Allocators'!$B$15:$W$358, MATCH('O5 Details by Class &amp; Accounts'!BY$18, 'E2 Allocators'!$B$15:$W$15, 0),FALSE)*$E38)</f>
        <v>0</v>
      </c>
      <c r="BZ38" s="2186">
        <f>IF(ISERROR(VLOOKUP(VLOOKUP($A38, 'E4 TB Allocation Details'!$A$18:$L$214, MATCH("A &amp; G ID", 'E4 TB Allocation Details'!$A$18:$L$18, 0),FALSE), 'E2 Allocators'!$B$15:$W$358, MATCH('O5 Details by Class &amp; Accounts'!BZ$18, 'E2 Allocators'!$B$15:$W$15, 0),FALSE)*$E38), 0, VLOOKUP(VLOOKUP($A38, 'E4 TB Allocation Details'!$A$18:$L$214, MATCH("A &amp; G ID", 'E4 TB Allocation Details'!$A$18:$L$18, 0),FALSE), 'E2 Allocators'!$B$15:$W$358, MATCH('O5 Details by Class &amp; Accounts'!BZ$18, 'E2 Allocators'!$B$15:$W$15, 0),FALSE)*$E38)</f>
        <v>0</v>
      </c>
      <c r="CA38" s="2186">
        <f>IF(ISERROR(VLOOKUP(VLOOKUP($A38, 'E4 TB Allocation Details'!$A$18:$L$214, MATCH("A &amp; G ID", 'E4 TB Allocation Details'!$A$18:$L$18, 0),FALSE), 'E2 Allocators'!$B$15:$W$358, MATCH('O5 Details by Class &amp; Accounts'!CA$18, 'E2 Allocators'!$B$15:$W$15, 0),FALSE)*$E38), 0, VLOOKUP(VLOOKUP($A38, 'E4 TB Allocation Details'!$A$18:$L$214, MATCH("A &amp; G ID", 'E4 TB Allocation Details'!$A$18:$L$18, 0),FALSE), 'E2 Allocators'!$B$15:$W$358, MATCH('O5 Details by Class &amp; Accounts'!CA$18, 'E2 Allocators'!$B$15:$W$15, 0),FALSE)*$E38)</f>
        <v>0</v>
      </c>
      <c r="CB38" s="2186">
        <f>IF(ISERROR(VLOOKUP(VLOOKUP($A38, 'E4 TB Allocation Details'!$A$18:$L$214, MATCH("A &amp; G ID", 'E4 TB Allocation Details'!$A$18:$L$18, 0),FALSE), 'E2 Allocators'!$B$15:$W$358, MATCH('O5 Details by Class &amp; Accounts'!CB$18, 'E2 Allocators'!$B$15:$W$15, 0),FALSE)*$E38), 0, VLOOKUP(VLOOKUP($A38, 'E4 TB Allocation Details'!$A$18:$L$214, MATCH("A &amp; G ID", 'E4 TB Allocation Details'!$A$18:$L$18, 0),FALSE), 'E2 Allocators'!$B$15:$W$358, MATCH('O5 Details by Class &amp; Accounts'!CB$18, 'E2 Allocators'!$B$15:$W$15, 0),FALSE)*$E38)</f>
        <v>0</v>
      </c>
      <c r="CC38" s="2186">
        <f>IF(ISERROR(VLOOKUP(VLOOKUP($A38, 'E4 TB Allocation Details'!$A$18:$L$214, MATCH("A &amp; G ID", 'E4 TB Allocation Details'!$A$18:$L$18, 0),FALSE), 'E2 Allocators'!$B$15:$W$358, MATCH('O5 Details by Class &amp; Accounts'!CC$18, 'E2 Allocators'!$B$15:$W$15, 0),FALSE)*$E38), 0, VLOOKUP(VLOOKUP($A38, 'E4 TB Allocation Details'!$A$18:$L$214, MATCH("A &amp; G ID", 'E4 TB Allocation Details'!$A$18:$L$18, 0),FALSE), 'E2 Allocators'!$B$15:$W$358, MATCH('O5 Details by Class &amp; Accounts'!CC$18, 'E2 Allocators'!$B$15:$W$15, 0),FALSE)*$E38)</f>
        <v>0</v>
      </c>
      <c r="CD38" s="2186">
        <f>IF(ISERROR(VLOOKUP(VLOOKUP($A38, 'E4 TB Allocation Details'!$A$18:$L$214, MATCH("A &amp; G ID", 'E4 TB Allocation Details'!$A$18:$L$18, 0),FALSE), 'E2 Allocators'!$B$15:$W$358, MATCH('O5 Details by Class &amp; Accounts'!CD$18, 'E2 Allocators'!$B$15:$W$15, 0),FALSE)*$E38), 0, VLOOKUP(VLOOKUP($A38, 'E4 TB Allocation Details'!$A$18:$L$214, MATCH("A &amp; G ID", 'E4 TB Allocation Details'!$A$18:$L$18, 0),FALSE), 'E2 Allocators'!$B$15:$W$358, MATCH('O5 Details by Class &amp; Accounts'!CD$18, 'E2 Allocators'!$B$15:$W$15, 0),FALSE)*$E38)</f>
        <v>0</v>
      </c>
      <c r="CE38" s="2186">
        <f>IF(ISERROR(VLOOKUP(VLOOKUP($A38, 'E4 TB Allocation Details'!$A$18:$L$214, MATCH("A &amp; G ID", 'E4 TB Allocation Details'!$A$18:$L$18, 0),FALSE), 'E2 Allocators'!$B$15:$W$358, MATCH('O5 Details by Class &amp; Accounts'!CE$18, 'E2 Allocators'!$B$15:$W$15, 0),FALSE)*$E38), 0, VLOOKUP(VLOOKUP($A38, 'E4 TB Allocation Details'!$A$18:$L$214, MATCH("A &amp; G ID", 'E4 TB Allocation Details'!$A$18:$L$18, 0),FALSE), 'E2 Allocators'!$B$15:$W$358, MATCH('O5 Details by Class &amp; Accounts'!CE$18, 'E2 Allocators'!$B$15:$W$15, 0),FALSE)*$E38)</f>
        <v>0</v>
      </c>
      <c r="CF38" s="2186">
        <f>IF(ISERROR(VLOOKUP(VLOOKUP($A38, 'E4 TB Allocation Details'!$A$18:$L$214, MATCH("A &amp; G ID", 'E4 TB Allocation Details'!$A$18:$L$18, 0),FALSE), 'E2 Allocators'!$B$15:$W$358, MATCH('O5 Details by Class &amp; Accounts'!CF$18, 'E2 Allocators'!$B$15:$W$15, 0),FALSE)*$E38), 0, VLOOKUP(VLOOKUP($A38, 'E4 TB Allocation Details'!$A$18:$L$214, MATCH("A &amp; G ID", 'E4 TB Allocation Details'!$A$18:$L$18, 0),FALSE), 'E2 Allocators'!$B$15:$W$358, MATCH('O5 Details by Class &amp; Accounts'!CF$18, 'E2 Allocators'!$B$15:$W$15, 0),FALSE)*$E38)</f>
        <v>0</v>
      </c>
      <c r="CG38" s="2186">
        <f>IF(ISERROR(VLOOKUP(VLOOKUP($A38, 'E4 TB Allocation Details'!$A$18:$L$214, MATCH("A &amp; G ID", 'E4 TB Allocation Details'!$A$18:$L$18, 0),FALSE), 'E2 Allocators'!$B$15:$W$358, MATCH('O5 Details by Class &amp; Accounts'!CG$18, 'E2 Allocators'!$B$15:$W$15, 0),FALSE)*$E38), 0, VLOOKUP(VLOOKUP($A38, 'E4 TB Allocation Details'!$A$18:$L$214, MATCH("A &amp; G ID", 'E4 TB Allocation Details'!$A$18:$L$18, 0),FALSE), 'E2 Allocators'!$B$15:$W$358, MATCH('O5 Details by Class &amp; Accounts'!CG$18, 'E2 Allocators'!$B$15:$W$15, 0),FALSE)*$E38)</f>
        <v>0</v>
      </c>
      <c r="CH38" s="2186">
        <f>IF(ISERROR(VLOOKUP(VLOOKUP($A38, 'E4 TB Allocation Details'!$A$18:$L$214, MATCH("A &amp; G ID", 'E4 TB Allocation Details'!$A$18:$L$18, 0),FALSE), 'E2 Allocators'!$B$15:$W$358, MATCH('O5 Details by Class &amp; Accounts'!CH$18, 'E2 Allocators'!$B$15:$W$15, 0),FALSE)*$E38), 0, VLOOKUP(VLOOKUP($A38, 'E4 TB Allocation Details'!$A$18:$L$214, MATCH("A &amp; G ID", 'E4 TB Allocation Details'!$A$18:$L$18, 0),FALSE), 'E2 Allocators'!$B$15:$W$358, MATCH('O5 Details by Class &amp; Accounts'!CH$18, 'E2 Allocators'!$B$15:$W$15, 0),FALSE)*$E38)</f>
        <v>0</v>
      </c>
      <c r="CI38" s="2186">
        <f>IF(ISERROR(VLOOKUP(VLOOKUP($A38, 'E4 TB Allocation Details'!$A$18:$L$214, MATCH("A &amp; G ID", 'E4 TB Allocation Details'!$A$18:$L$18, 0),FALSE), 'E2 Allocators'!$B$15:$W$358, MATCH('O5 Details by Class &amp; Accounts'!CI$18, 'E2 Allocators'!$B$15:$W$15, 0),FALSE)*$E38), 0, VLOOKUP(VLOOKUP($A38, 'E4 TB Allocation Details'!$A$18:$L$214, MATCH("A &amp; G ID", 'E4 TB Allocation Details'!$A$18:$L$18, 0),FALSE), 'E2 Allocators'!$B$15:$W$358, MATCH('O5 Details by Class &amp; Accounts'!CI$18, 'E2 Allocators'!$B$15:$W$15, 0),FALSE)*$E38)</f>
        <v>0</v>
      </c>
      <c r="CJ38" s="2186">
        <f>IF(ISERROR(VLOOKUP(VLOOKUP($A38, 'E4 TB Allocation Details'!$A$18:$L$214, MATCH("A &amp; G ID", 'E4 TB Allocation Details'!$A$18:$L$18, 0),FALSE), 'E2 Allocators'!$B$15:$W$358, MATCH('O5 Details by Class &amp; Accounts'!CJ$18, 'E2 Allocators'!$B$15:$W$15, 0),FALSE)*$E38), 0, VLOOKUP(VLOOKUP($A38, 'E4 TB Allocation Details'!$A$18:$L$214, MATCH("A &amp; G ID", 'E4 TB Allocation Details'!$A$18:$L$18, 0),FALSE), 'E2 Allocators'!$B$15:$W$358, MATCH('O5 Details by Class &amp; Accounts'!CJ$18, 'E2 Allocators'!$B$15:$W$15, 0),FALSE)*$E38)</f>
        <v>0</v>
      </c>
      <c r="CK38" s="2186">
        <f>IF(ISERROR(VLOOKUP(VLOOKUP($A38, 'E4 TB Allocation Details'!$A$18:$L$214, MATCH("A &amp; G ID", 'E4 TB Allocation Details'!$A$18:$L$18, 0),FALSE), 'E2 Allocators'!$B$15:$W$358, MATCH('O5 Details by Class &amp; Accounts'!CK$18, 'E2 Allocators'!$B$15:$W$15, 0),FALSE)*$E38), 0, VLOOKUP(VLOOKUP($A38, 'E4 TB Allocation Details'!$A$18:$L$214, MATCH("A &amp; G ID", 'E4 TB Allocation Details'!$A$18:$L$18, 0),FALSE), 'E2 Allocators'!$B$15:$W$358, MATCH('O5 Details by Class &amp; Accounts'!CK$18, 'E2 Allocators'!$B$15:$W$15, 0),FALSE)*$E38)</f>
        <v>0</v>
      </c>
      <c r="CL38" s="2186">
        <f>IF(ISERROR(VLOOKUP(VLOOKUP($A38, 'E4 TB Allocation Details'!$A$18:$L$214, MATCH("A &amp; G ID", 'E4 TB Allocation Details'!$A$18:$L$18, 0),FALSE), 'E2 Allocators'!$B$15:$W$358, MATCH('O5 Details by Class &amp; Accounts'!CL$18, 'E2 Allocators'!$B$15:$W$15, 0),FALSE)*$E38), 0, VLOOKUP(VLOOKUP($A38, 'E4 TB Allocation Details'!$A$18:$L$214, MATCH("A &amp; G ID", 'E4 TB Allocation Details'!$A$18:$L$18, 0),FALSE), 'E2 Allocators'!$B$15:$W$358, MATCH('O5 Details by Class &amp; Accounts'!CL$18, 'E2 Allocators'!$B$15:$W$15, 0),FALSE)*$E38)</f>
        <v>0</v>
      </c>
      <c r="CM38" s="2186">
        <f>IF(ISERROR(VLOOKUP(VLOOKUP($A38, 'E4 TB Allocation Details'!$A$18:$L$214, MATCH("A &amp; G ID", 'E4 TB Allocation Details'!$A$18:$L$18, 0),FALSE), 'E2 Allocators'!$B$15:$W$358, MATCH('O5 Details by Class &amp; Accounts'!CM$18, 'E2 Allocators'!$B$15:$W$15, 0),FALSE)*$E38), 0, VLOOKUP(VLOOKUP($A38, 'E4 TB Allocation Details'!$A$18:$L$214, MATCH("A &amp; G ID", 'E4 TB Allocation Details'!$A$18:$L$18, 0),FALSE), 'E2 Allocators'!$B$15:$W$358, MATCH('O5 Details by Class &amp; Accounts'!CM$18, 'E2 Allocators'!$B$15:$W$15, 0),FALSE)*$E38)</f>
        <v>0</v>
      </c>
      <c r="CN38" s="2186">
        <f t="shared" si="5"/>
        <v>0</v>
      </c>
      <c r="CO38" s="2187">
        <f t="shared" si="4"/>
        <v>0</v>
      </c>
      <c r="CQ38" s="1625" t="e">
        <v>#N/A</v>
      </c>
    </row>
    <row r="39" spans="1:95" s="54" customFormat="1" ht="12.75" x14ac:dyDescent="0.2">
      <c r="A39" s="989" t="s">
        <v>823</v>
      </c>
      <c r="B39" s="990" t="s">
        <v>365</v>
      </c>
      <c r="C39" s="2184">
        <f>IF(ISERROR(VLOOKUP($A39,'I3 TB Data'!$A$19:$H$483,MATCH('O5 Details by Class &amp; Accounts'!$C$18, 'I3 TB Data'!$A$19:$H$19,0),0)), 0, VLOOKUP($A39,'I3 TB Data'!$A$19:$H$483,MATCH('O5 Details by Class &amp; Accounts'!$C$18,'I3 TB Data'!$A$19:$H$19,0),0))</f>
        <v>0</v>
      </c>
      <c r="D39" s="2185">
        <f>'I4 BO ASSETS'!E36</f>
        <v>0</v>
      </c>
      <c r="E39" s="2184">
        <f t="shared" si="6"/>
        <v>0</v>
      </c>
      <c r="F39" s="2186">
        <f>IF(ISERROR(VLOOKUP($A39, 'E1 Categorization'!A33:E124, MATCH("Customer Component", 'E1 Categorization'!$A$33:$E$33,0), 0)), 0, IF(VLOOKUP($A39, 'E1 Categorization'!A33:E124, MATCH("Customer Component", 'E1 Categorization'!$A$33:$E$33,0), 0)=0, 'O5 Details by Class &amp; Accounts'!$E39, IF(AND(VLOOKUP($A39, 'E1 Categorization'!A33:E124, MATCH("Customer Component", 'E1 Categorization'!$A$33:$E$33,0), 0) &gt;0, VLOOKUP($A39, 'E1 Categorization'!A33:E124, MATCH("Customer Component", 'E1 Categorization'!$A$33:$E$33,0), 0)&lt;1), 'O5 Details by Class &amp; Accounts'!$E39*(1-VLOOKUP($A39, 'E1 Categorization'!A33:E124, MATCH("Customer Component", 'E1 Categorization'!$A$33:$E$33,0), 0)), 0)))</f>
        <v>0</v>
      </c>
      <c r="G39" s="2186">
        <f>IF(ISERROR(VLOOKUP($A39, 'E1 Categorization'!A33:E124, MATCH("Customer Component", 'E1 Categorization'!$A$33:$E$33,0), 0)),0, IF(VLOOKUP($A39, 'E1 Categorization'!A33:E124, MATCH("Customer Component", 'E1 Categorization'!$A$33:$E$33,0), 0)=0, 0, IF(AND(VLOOKUP($A39, 'E1 Categorization'!A33:E124, MATCH("Customer Component", 'E1 Categorization'!$A$33:$E$33,0), 0) &gt;0, VLOOKUP($A39, 'E1 Categorization'!A33:E124, MATCH("Customer Component", 'E1 Categorization'!$A$33:$E$33,0), 0)&lt;1), 'O5 Details by Class &amp; Accounts'!$E39*(VLOOKUP($A39, 'E1 Categorization'!A33:E124, MATCH("Customer Component", 'E1 Categorization'!$A$33:$E$33,0), 0)), 'O5 Details by Class &amp; Accounts'!$E39)))</f>
        <v>0</v>
      </c>
      <c r="H39" s="2186">
        <f t="shared" si="0"/>
        <v>0</v>
      </c>
      <c r="I39" s="2186">
        <f>IF(ISERROR(VLOOKUP(VLOOKUP($A39, 'E4 TB Allocation Details'!$A$18:$L$214, MATCH("Demand ID", 'E4 TB Allocation Details'!$A$18:$L$18, 0),FALSE), 'E2 Allocators'!$B$15:$W$358, MATCH('O5 Details by Class &amp; Accounts'!I$18, 'E2 Allocators'!$B$15:$W$15, 0),FALSE)*$F39), 0, VLOOKUP(VLOOKUP($A39, 'E4 TB Allocation Details'!$A$18:$L$214, MATCH("Demand ID", 'E4 TB Allocation Details'!$A$18:$L$18, 0),FALSE), 'E2 Allocators'!$B$15:$W$358, MATCH('O5 Details by Class &amp; Accounts'!I$18, 'E2 Allocators'!$B$15:$W$15, 0),FALSE)*$F39)</f>
        <v>0</v>
      </c>
      <c r="J39" s="2186">
        <f>IF(ISERROR(VLOOKUP(VLOOKUP($A39, 'E4 TB Allocation Details'!$A$18:$L$214, MATCH("Demand ID", 'E4 TB Allocation Details'!$A$18:$L$18, 0),FALSE), 'E2 Allocators'!$B$15:$W$358, MATCH('O5 Details by Class &amp; Accounts'!J$18, 'E2 Allocators'!$B$15:$W$15, 0),FALSE)*$F39), 0, VLOOKUP(VLOOKUP($A39, 'E4 TB Allocation Details'!$A$18:$L$214, MATCH("Demand ID", 'E4 TB Allocation Details'!$A$18:$L$18, 0),FALSE), 'E2 Allocators'!$B$15:$W$358, MATCH('O5 Details by Class &amp; Accounts'!J$18, 'E2 Allocators'!$B$15:$W$15, 0),FALSE)*$F39)</f>
        <v>0</v>
      </c>
      <c r="K39" s="2186">
        <f>IF(ISERROR(VLOOKUP(VLOOKUP($A39, 'E4 TB Allocation Details'!$A$18:$L$214, MATCH("Demand ID", 'E4 TB Allocation Details'!$A$18:$L$18, 0),FALSE), 'E2 Allocators'!$B$15:$W$358, MATCH('O5 Details by Class &amp; Accounts'!K$18, 'E2 Allocators'!$B$15:$W$15, 0),FALSE)*$F39), 0, VLOOKUP(VLOOKUP($A39, 'E4 TB Allocation Details'!$A$18:$L$214, MATCH("Demand ID", 'E4 TB Allocation Details'!$A$18:$L$18, 0),FALSE), 'E2 Allocators'!$B$15:$W$358, MATCH('O5 Details by Class &amp; Accounts'!K$18, 'E2 Allocators'!$B$15:$W$15, 0),FALSE)*$F39)</f>
        <v>0</v>
      </c>
      <c r="L39" s="2186">
        <f>IF(ISERROR(VLOOKUP(VLOOKUP($A39, 'E4 TB Allocation Details'!$A$18:$L$214, MATCH("Demand ID", 'E4 TB Allocation Details'!$A$18:$L$18, 0),FALSE), 'E2 Allocators'!$B$15:$W$358, MATCH('O5 Details by Class &amp; Accounts'!L$18, 'E2 Allocators'!$B$15:$W$15, 0),FALSE)*$F39), 0, VLOOKUP(VLOOKUP($A39, 'E4 TB Allocation Details'!$A$18:$L$214, MATCH("Demand ID", 'E4 TB Allocation Details'!$A$18:$L$18, 0),FALSE), 'E2 Allocators'!$B$15:$W$358, MATCH('O5 Details by Class &amp; Accounts'!L$18, 'E2 Allocators'!$B$15:$W$15, 0),FALSE)*$F39)</f>
        <v>0</v>
      </c>
      <c r="M39" s="2186">
        <f>IF(ISERROR(VLOOKUP(VLOOKUP($A39, 'E4 TB Allocation Details'!$A$18:$L$214, MATCH("Demand ID", 'E4 TB Allocation Details'!$A$18:$L$18, 0),FALSE), 'E2 Allocators'!$B$15:$W$358, MATCH('O5 Details by Class &amp; Accounts'!M$18, 'E2 Allocators'!$B$15:$W$15, 0),FALSE)*$F39), 0, VLOOKUP(VLOOKUP($A39, 'E4 TB Allocation Details'!$A$18:$L$214, MATCH("Demand ID", 'E4 TB Allocation Details'!$A$18:$L$18, 0),FALSE), 'E2 Allocators'!$B$15:$W$358, MATCH('O5 Details by Class &amp; Accounts'!M$18, 'E2 Allocators'!$B$15:$W$15, 0),FALSE)*$F39)</f>
        <v>0</v>
      </c>
      <c r="N39" s="2186">
        <f>IF(ISERROR(VLOOKUP(VLOOKUP($A39, 'E4 TB Allocation Details'!$A$18:$L$214, MATCH("Demand ID", 'E4 TB Allocation Details'!$A$18:$L$18, 0),FALSE), 'E2 Allocators'!$B$15:$W$358, MATCH('O5 Details by Class &amp; Accounts'!N$18, 'E2 Allocators'!$B$15:$W$15, 0),FALSE)*$F39), 0, VLOOKUP(VLOOKUP($A39, 'E4 TB Allocation Details'!$A$18:$L$214, MATCH("Demand ID", 'E4 TB Allocation Details'!$A$18:$L$18, 0),FALSE), 'E2 Allocators'!$B$15:$W$358, MATCH('O5 Details by Class &amp; Accounts'!N$18, 'E2 Allocators'!$B$15:$W$15, 0),FALSE)*$F39)</f>
        <v>0</v>
      </c>
      <c r="O39" s="2186">
        <f>IF(ISERROR(VLOOKUP(VLOOKUP($A39, 'E4 TB Allocation Details'!$A$18:$L$214, MATCH("Demand ID", 'E4 TB Allocation Details'!$A$18:$L$18, 0),FALSE), 'E2 Allocators'!$B$15:$W$358, MATCH('O5 Details by Class &amp; Accounts'!O$18, 'E2 Allocators'!$B$15:$W$15, 0),FALSE)*$F39), 0, VLOOKUP(VLOOKUP($A39, 'E4 TB Allocation Details'!$A$18:$L$214, MATCH("Demand ID", 'E4 TB Allocation Details'!$A$18:$L$18, 0),FALSE), 'E2 Allocators'!$B$15:$W$358, MATCH('O5 Details by Class &amp; Accounts'!O$18, 'E2 Allocators'!$B$15:$W$15, 0),FALSE)*$F39)</f>
        <v>0</v>
      </c>
      <c r="P39" s="2186">
        <f>IF(ISERROR(VLOOKUP(VLOOKUP($A39, 'E4 TB Allocation Details'!$A$18:$L$214, MATCH("Demand ID", 'E4 TB Allocation Details'!$A$18:$L$18, 0),FALSE), 'E2 Allocators'!$B$15:$W$358, MATCH('O5 Details by Class &amp; Accounts'!P$18, 'E2 Allocators'!$B$15:$W$15, 0),FALSE)*$F39), 0, VLOOKUP(VLOOKUP($A39, 'E4 TB Allocation Details'!$A$18:$L$214, MATCH("Demand ID", 'E4 TB Allocation Details'!$A$18:$L$18, 0),FALSE), 'E2 Allocators'!$B$15:$W$358, MATCH('O5 Details by Class &amp; Accounts'!P$18, 'E2 Allocators'!$B$15:$W$15, 0),FALSE)*$F39)</f>
        <v>0</v>
      </c>
      <c r="Q39" s="2186">
        <f>IF(ISERROR(VLOOKUP(VLOOKUP($A39, 'E4 TB Allocation Details'!$A$18:$L$214, MATCH("Demand ID", 'E4 TB Allocation Details'!$A$18:$L$18, 0),FALSE), 'E2 Allocators'!$B$15:$W$358, MATCH('O5 Details by Class &amp; Accounts'!Q$18, 'E2 Allocators'!$B$15:$W$15, 0),FALSE)*$F39), 0, VLOOKUP(VLOOKUP($A39, 'E4 TB Allocation Details'!$A$18:$L$214, MATCH("Demand ID", 'E4 TB Allocation Details'!$A$18:$L$18, 0),FALSE), 'E2 Allocators'!$B$15:$W$358, MATCH('O5 Details by Class &amp; Accounts'!Q$18, 'E2 Allocators'!$B$15:$W$15, 0),FALSE)*$F39)</f>
        <v>0</v>
      </c>
      <c r="R39" s="2186">
        <f>IF(ISERROR(VLOOKUP(VLOOKUP($A39, 'E4 TB Allocation Details'!$A$18:$L$214, MATCH("Demand ID", 'E4 TB Allocation Details'!$A$18:$L$18, 0),FALSE), 'E2 Allocators'!$B$15:$W$358, MATCH('O5 Details by Class &amp; Accounts'!R$18, 'E2 Allocators'!$B$15:$W$15, 0),FALSE)*$F39), 0, VLOOKUP(VLOOKUP($A39, 'E4 TB Allocation Details'!$A$18:$L$214, MATCH("Demand ID", 'E4 TB Allocation Details'!$A$18:$L$18, 0),FALSE), 'E2 Allocators'!$B$15:$W$358, MATCH('O5 Details by Class &amp; Accounts'!R$18, 'E2 Allocators'!$B$15:$W$15, 0),FALSE)*$F39)</f>
        <v>0</v>
      </c>
      <c r="S39" s="2186">
        <f>IF(ISERROR(VLOOKUP(VLOOKUP($A39, 'E4 TB Allocation Details'!$A$18:$L$214, MATCH("Demand ID", 'E4 TB Allocation Details'!$A$18:$L$18, 0),FALSE), 'E2 Allocators'!$B$15:$W$358, MATCH('O5 Details by Class &amp; Accounts'!S$18, 'E2 Allocators'!$B$15:$W$15, 0),FALSE)*$F39), 0, VLOOKUP(VLOOKUP($A39, 'E4 TB Allocation Details'!$A$18:$L$214, MATCH("Demand ID", 'E4 TB Allocation Details'!$A$18:$L$18, 0),FALSE), 'E2 Allocators'!$B$15:$W$358, MATCH('O5 Details by Class &amp; Accounts'!S$18, 'E2 Allocators'!$B$15:$W$15, 0),FALSE)*$F39)</f>
        <v>0</v>
      </c>
      <c r="T39" s="2186">
        <f>IF(ISERROR(VLOOKUP(VLOOKUP($A39, 'E4 TB Allocation Details'!$A$18:$L$214, MATCH("Demand ID", 'E4 TB Allocation Details'!$A$18:$L$18, 0),FALSE), 'E2 Allocators'!$B$15:$W$358, MATCH('O5 Details by Class &amp; Accounts'!T$18, 'E2 Allocators'!$B$15:$W$15, 0),FALSE)*$F39), 0, VLOOKUP(VLOOKUP($A39, 'E4 TB Allocation Details'!$A$18:$L$214, MATCH("Demand ID", 'E4 TB Allocation Details'!$A$18:$L$18, 0),FALSE), 'E2 Allocators'!$B$15:$W$358, MATCH('O5 Details by Class &amp; Accounts'!T$18, 'E2 Allocators'!$B$15:$W$15, 0),FALSE)*$F39)</f>
        <v>0</v>
      </c>
      <c r="U39" s="2186">
        <f>IF(ISERROR(VLOOKUP(VLOOKUP($A39, 'E4 TB Allocation Details'!$A$18:$L$214, MATCH("Demand ID", 'E4 TB Allocation Details'!$A$18:$L$18, 0),FALSE), 'E2 Allocators'!$B$15:$W$358, MATCH('O5 Details by Class &amp; Accounts'!U$18, 'E2 Allocators'!$B$15:$W$15, 0),FALSE)*$F39), 0, VLOOKUP(VLOOKUP($A39, 'E4 TB Allocation Details'!$A$18:$L$214, MATCH("Demand ID", 'E4 TB Allocation Details'!$A$18:$L$18, 0),FALSE), 'E2 Allocators'!$B$15:$W$358, MATCH('O5 Details by Class &amp; Accounts'!U$18, 'E2 Allocators'!$B$15:$W$15, 0),FALSE)*$F39)</f>
        <v>0</v>
      </c>
      <c r="V39" s="2186">
        <f>IF(ISERROR(VLOOKUP(VLOOKUP($A39, 'E4 TB Allocation Details'!$A$18:$L$214, MATCH("Demand ID", 'E4 TB Allocation Details'!$A$18:$L$18, 0),FALSE), 'E2 Allocators'!$B$15:$W$358, MATCH('O5 Details by Class &amp; Accounts'!V$18, 'E2 Allocators'!$B$15:$W$15, 0),FALSE)*$F39), 0, VLOOKUP(VLOOKUP($A39, 'E4 TB Allocation Details'!$A$18:$L$214, MATCH("Demand ID", 'E4 TB Allocation Details'!$A$18:$L$18, 0),FALSE), 'E2 Allocators'!$B$15:$W$358, MATCH('O5 Details by Class &amp; Accounts'!V$18, 'E2 Allocators'!$B$15:$W$15, 0),FALSE)*$F39)</f>
        <v>0</v>
      </c>
      <c r="W39" s="2186">
        <f>IF(ISERROR(VLOOKUP(VLOOKUP($A39, 'E4 TB Allocation Details'!$A$18:$L$214, MATCH("Demand ID", 'E4 TB Allocation Details'!$A$18:$L$18, 0),FALSE), 'E2 Allocators'!$B$15:$W$358, MATCH('O5 Details by Class &amp; Accounts'!W$18, 'E2 Allocators'!$B$15:$W$15, 0),FALSE)*$F39), 0, VLOOKUP(VLOOKUP($A39, 'E4 TB Allocation Details'!$A$18:$L$214, MATCH("Demand ID", 'E4 TB Allocation Details'!$A$18:$L$18, 0),FALSE), 'E2 Allocators'!$B$15:$W$358, MATCH('O5 Details by Class &amp; Accounts'!W$18, 'E2 Allocators'!$B$15:$W$15, 0),FALSE)*$F39)</f>
        <v>0</v>
      </c>
      <c r="X39" s="2186">
        <f>IF(ISERROR(VLOOKUP(VLOOKUP($A39, 'E4 TB Allocation Details'!$A$18:$L$214, MATCH("Demand ID", 'E4 TB Allocation Details'!$A$18:$L$18, 0),FALSE), 'E2 Allocators'!$B$15:$W$358, MATCH('O5 Details by Class &amp; Accounts'!X$18, 'E2 Allocators'!$B$15:$W$15, 0),FALSE)*$F39), 0, VLOOKUP(VLOOKUP($A39, 'E4 TB Allocation Details'!$A$18:$L$214, MATCH("Demand ID", 'E4 TB Allocation Details'!$A$18:$L$18, 0),FALSE), 'E2 Allocators'!$B$15:$W$358, MATCH('O5 Details by Class &amp; Accounts'!X$18, 'E2 Allocators'!$B$15:$W$15, 0),FALSE)*$F39)</f>
        <v>0</v>
      </c>
      <c r="Y39" s="2186">
        <f>IF(ISERROR(VLOOKUP(VLOOKUP($A39, 'E4 TB Allocation Details'!$A$18:$L$214, MATCH("Demand ID", 'E4 TB Allocation Details'!$A$18:$L$18, 0),FALSE), 'E2 Allocators'!$B$15:$W$358, MATCH('O5 Details by Class &amp; Accounts'!Y$18, 'E2 Allocators'!$B$15:$W$15, 0),FALSE)*$F39), 0, VLOOKUP(VLOOKUP($A39, 'E4 TB Allocation Details'!$A$18:$L$214, MATCH("Demand ID", 'E4 TB Allocation Details'!$A$18:$L$18, 0),FALSE), 'E2 Allocators'!$B$15:$W$358, MATCH('O5 Details by Class &amp; Accounts'!Y$18, 'E2 Allocators'!$B$15:$W$15, 0),FALSE)*$F39)</f>
        <v>0</v>
      </c>
      <c r="Z39" s="2186">
        <f>IF(ISERROR(VLOOKUP(VLOOKUP($A39, 'E4 TB Allocation Details'!$A$18:$L$214, MATCH("Demand ID", 'E4 TB Allocation Details'!$A$18:$L$18, 0),FALSE), 'E2 Allocators'!$B$15:$W$358, MATCH('O5 Details by Class &amp; Accounts'!Z$18, 'E2 Allocators'!$B$15:$W$15, 0),FALSE)*$F39), 0, VLOOKUP(VLOOKUP($A39, 'E4 TB Allocation Details'!$A$18:$L$214, MATCH("Demand ID", 'E4 TB Allocation Details'!$A$18:$L$18, 0),FALSE), 'E2 Allocators'!$B$15:$W$358, MATCH('O5 Details by Class &amp; Accounts'!Z$18, 'E2 Allocators'!$B$15:$W$15, 0),FALSE)*$F39)</f>
        <v>0</v>
      </c>
      <c r="AA39" s="2186">
        <f>IF(ISERROR(VLOOKUP(VLOOKUP($A39, 'E4 TB Allocation Details'!$A$18:$L$214, MATCH("Demand ID", 'E4 TB Allocation Details'!$A$18:$L$18, 0),FALSE), 'E2 Allocators'!$B$15:$W$358, MATCH('O5 Details by Class &amp; Accounts'!AA$18, 'E2 Allocators'!$B$15:$W$15, 0),FALSE)*$F39), 0, VLOOKUP(VLOOKUP($A39, 'E4 TB Allocation Details'!$A$18:$L$214, MATCH("Demand ID", 'E4 TB Allocation Details'!$A$18:$L$18, 0),FALSE), 'E2 Allocators'!$B$15:$W$358, MATCH('O5 Details by Class &amp; Accounts'!AA$18, 'E2 Allocators'!$B$15:$W$15, 0),FALSE)*$F39)</f>
        <v>0</v>
      </c>
      <c r="AB39" s="2186">
        <f>IF(ISERROR(VLOOKUP(VLOOKUP($A39, 'E4 TB Allocation Details'!$A$18:$L$214, MATCH("Demand ID", 'E4 TB Allocation Details'!$A$18:$L$18, 0),FALSE), 'E2 Allocators'!$B$15:$W$358, MATCH('O5 Details by Class &amp; Accounts'!AB$18, 'E2 Allocators'!$B$15:$W$15, 0),FALSE)*$F39), 0, VLOOKUP(VLOOKUP($A39, 'E4 TB Allocation Details'!$A$18:$L$214, MATCH("Demand ID", 'E4 TB Allocation Details'!$A$18:$L$18, 0),FALSE), 'E2 Allocators'!$B$15:$W$358, MATCH('O5 Details by Class &amp; Accounts'!AB$18, 'E2 Allocators'!$B$15:$W$15, 0),FALSE)*$F39)</f>
        <v>0</v>
      </c>
      <c r="AC39" s="2186">
        <f t="shared" si="1"/>
        <v>0</v>
      </c>
      <c r="AD39" s="2186">
        <f>IF(ISERROR(VLOOKUP(VLOOKUP($A39, 'E4 TB Allocation Details'!$A$18:$L$214, MATCH("Customer ID", 'E4 TB Allocation Details'!$A$18:$L$18, 0),FALSE), 'E2 Allocators'!$B$15:$W$358, MATCH('O5 Details by Class &amp; Accounts'!AD$18, 'E2 Allocators'!$B$15:$W$15, 0),FALSE)*$G39), 0, VLOOKUP(VLOOKUP($A39, 'E4 TB Allocation Details'!$A$18:$L$214, MATCH("Customer ID", 'E4 TB Allocation Details'!$A$18:$L$18, 0),FALSE), 'E2 Allocators'!$B$15:$W$358, MATCH('O5 Details by Class &amp; Accounts'!AD$18, 'E2 Allocators'!$B$15:$W$15, 0),FALSE)*$G39)</f>
        <v>0</v>
      </c>
      <c r="AE39" s="2186">
        <f>IF(ISERROR(VLOOKUP(VLOOKUP($A39, 'E4 TB Allocation Details'!$A$18:$L$214, MATCH("Customer ID", 'E4 TB Allocation Details'!$A$18:$L$18, 0),FALSE), 'E2 Allocators'!$B$15:$W$358, MATCH('O5 Details by Class &amp; Accounts'!AE$18, 'E2 Allocators'!$B$15:$W$15, 0),FALSE)*$G39), 0, VLOOKUP(VLOOKUP($A39, 'E4 TB Allocation Details'!$A$18:$L$214, MATCH("Customer ID", 'E4 TB Allocation Details'!$A$18:$L$18, 0),FALSE), 'E2 Allocators'!$B$15:$W$358, MATCH('O5 Details by Class &amp; Accounts'!AE$18, 'E2 Allocators'!$B$15:$W$15, 0),FALSE)*$G39)</f>
        <v>0</v>
      </c>
      <c r="AF39" s="2186">
        <f>IF(ISERROR(VLOOKUP(VLOOKUP($A39, 'E4 TB Allocation Details'!$A$18:$L$214, MATCH("Customer ID", 'E4 TB Allocation Details'!$A$18:$L$18, 0),FALSE), 'E2 Allocators'!$B$15:$W$358, MATCH('O5 Details by Class &amp; Accounts'!AF$18, 'E2 Allocators'!$B$15:$W$15, 0),FALSE)*$G39), 0, VLOOKUP(VLOOKUP($A39, 'E4 TB Allocation Details'!$A$18:$L$214, MATCH("Customer ID", 'E4 TB Allocation Details'!$A$18:$L$18, 0),FALSE), 'E2 Allocators'!$B$15:$W$358, MATCH('O5 Details by Class &amp; Accounts'!AF$18, 'E2 Allocators'!$B$15:$W$15, 0),FALSE)*$G39)</f>
        <v>0</v>
      </c>
      <c r="AG39" s="2186">
        <f>IF(ISERROR(VLOOKUP(VLOOKUP($A39, 'E4 TB Allocation Details'!$A$18:$L$214, MATCH("Customer ID", 'E4 TB Allocation Details'!$A$18:$L$18, 0),FALSE), 'E2 Allocators'!$B$15:$W$358, MATCH('O5 Details by Class &amp; Accounts'!AG$18, 'E2 Allocators'!$B$15:$W$15, 0),FALSE)*$G39), 0, VLOOKUP(VLOOKUP($A39, 'E4 TB Allocation Details'!$A$18:$L$214, MATCH("Customer ID", 'E4 TB Allocation Details'!$A$18:$L$18, 0),FALSE), 'E2 Allocators'!$B$15:$W$358, MATCH('O5 Details by Class &amp; Accounts'!AG$18, 'E2 Allocators'!$B$15:$W$15, 0),FALSE)*$G39)</f>
        <v>0</v>
      </c>
      <c r="AH39" s="2186">
        <f>IF(ISERROR(VLOOKUP(VLOOKUP($A39, 'E4 TB Allocation Details'!$A$18:$L$214, MATCH("Customer ID", 'E4 TB Allocation Details'!$A$18:$L$18, 0),FALSE), 'E2 Allocators'!$B$15:$W$358, MATCH('O5 Details by Class &amp; Accounts'!AH$18, 'E2 Allocators'!$B$15:$W$15, 0),FALSE)*$G39), 0, VLOOKUP(VLOOKUP($A39, 'E4 TB Allocation Details'!$A$18:$L$214, MATCH("Customer ID", 'E4 TB Allocation Details'!$A$18:$L$18, 0),FALSE), 'E2 Allocators'!$B$15:$W$358, MATCH('O5 Details by Class &amp; Accounts'!AH$18, 'E2 Allocators'!$B$15:$W$15, 0),FALSE)*$G39)</f>
        <v>0</v>
      </c>
      <c r="AI39" s="2186">
        <f>IF(ISERROR(VLOOKUP(VLOOKUP($A39, 'E4 TB Allocation Details'!$A$18:$L$214, MATCH("Customer ID", 'E4 TB Allocation Details'!$A$18:$L$18, 0),FALSE), 'E2 Allocators'!$B$15:$W$358, MATCH('O5 Details by Class &amp; Accounts'!AI$18, 'E2 Allocators'!$B$15:$W$15, 0),FALSE)*$G39), 0, VLOOKUP(VLOOKUP($A39, 'E4 TB Allocation Details'!$A$18:$L$214, MATCH("Customer ID", 'E4 TB Allocation Details'!$A$18:$L$18, 0),FALSE), 'E2 Allocators'!$B$15:$W$358, MATCH('O5 Details by Class &amp; Accounts'!AI$18, 'E2 Allocators'!$B$15:$W$15, 0),FALSE)*$G39)</f>
        <v>0</v>
      </c>
      <c r="AJ39" s="2186">
        <f>IF(ISERROR(VLOOKUP(VLOOKUP($A39, 'E4 TB Allocation Details'!$A$18:$L$214, MATCH("Customer ID", 'E4 TB Allocation Details'!$A$18:$L$18, 0),FALSE), 'E2 Allocators'!$B$15:$W$358, MATCH('O5 Details by Class &amp; Accounts'!AJ$18, 'E2 Allocators'!$B$15:$W$15, 0),FALSE)*$G39), 0, VLOOKUP(VLOOKUP($A39, 'E4 TB Allocation Details'!$A$18:$L$214, MATCH("Customer ID", 'E4 TB Allocation Details'!$A$18:$L$18, 0),FALSE), 'E2 Allocators'!$B$15:$W$358, MATCH('O5 Details by Class &amp; Accounts'!AJ$18, 'E2 Allocators'!$B$15:$W$15, 0),FALSE)*$G39)</f>
        <v>0</v>
      </c>
      <c r="AK39" s="2186">
        <f>IF(ISERROR(VLOOKUP(VLOOKUP($A39, 'E4 TB Allocation Details'!$A$18:$L$214, MATCH("Customer ID", 'E4 TB Allocation Details'!$A$18:$L$18, 0),FALSE), 'E2 Allocators'!$B$15:$W$358, MATCH('O5 Details by Class &amp; Accounts'!AK$18, 'E2 Allocators'!$B$15:$W$15, 0),FALSE)*$G39), 0, VLOOKUP(VLOOKUP($A39, 'E4 TB Allocation Details'!$A$18:$L$214, MATCH("Customer ID", 'E4 TB Allocation Details'!$A$18:$L$18, 0),FALSE), 'E2 Allocators'!$B$15:$W$358, MATCH('O5 Details by Class &amp; Accounts'!AK$18, 'E2 Allocators'!$B$15:$W$15, 0),FALSE)*$G39)</f>
        <v>0</v>
      </c>
      <c r="AL39" s="2186">
        <f>IF(ISERROR(VLOOKUP(VLOOKUP($A39, 'E4 TB Allocation Details'!$A$18:$L$214, MATCH("Customer ID", 'E4 TB Allocation Details'!$A$18:$L$18, 0),FALSE), 'E2 Allocators'!$B$15:$W$358, MATCH('O5 Details by Class &amp; Accounts'!AL$18, 'E2 Allocators'!$B$15:$W$15, 0),FALSE)*$G39), 0, VLOOKUP(VLOOKUP($A39, 'E4 TB Allocation Details'!$A$18:$L$214, MATCH("Customer ID", 'E4 TB Allocation Details'!$A$18:$L$18, 0),FALSE), 'E2 Allocators'!$B$15:$W$358, MATCH('O5 Details by Class &amp; Accounts'!AL$18, 'E2 Allocators'!$B$15:$W$15, 0),FALSE)*$G39)</f>
        <v>0</v>
      </c>
      <c r="AM39" s="2186">
        <f>IF(ISERROR(VLOOKUP(VLOOKUP($A39, 'E4 TB Allocation Details'!$A$18:$L$214, MATCH("Customer ID", 'E4 TB Allocation Details'!$A$18:$L$18, 0),FALSE), 'E2 Allocators'!$B$15:$W$358, MATCH('O5 Details by Class &amp; Accounts'!AM$18, 'E2 Allocators'!$B$15:$W$15, 0),FALSE)*$G39), 0, VLOOKUP(VLOOKUP($A39, 'E4 TB Allocation Details'!$A$18:$L$214, MATCH("Customer ID", 'E4 TB Allocation Details'!$A$18:$L$18, 0),FALSE), 'E2 Allocators'!$B$15:$W$358, MATCH('O5 Details by Class &amp; Accounts'!AM$18, 'E2 Allocators'!$B$15:$W$15, 0),FALSE)*$G39)</f>
        <v>0</v>
      </c>
      <c r="AN39" s="2186">
        <f>IF(ISERROR(VLOOKUP(VLOOKUP($A39, 'E4 TB Allocation Details'!$A$18:$L$214, MATCH("Customer ID", 'E4 TB Allocation Details'!$A$18:$L$18, 0),FALSE), 'E2 Allocators'!$B$15:$W$358, MATCH('O5 Details by Class &amp; Accounts'!AN$18, 'E2 Allocators'!$B$15:$W$15, 0),FALSE)*$G39), 0, VLOOKUP(VLOOKUP($A39, 'E4 TB Allocation Details'!$A$18:$L$214, MATCH("Customer ID", 'E4 TB Allocation Details'!$A$18:$L$18, 0),FALSE), 'E2 Allocators'!$B$15:$W$358, MATCH('O5 Details by Class &amp; Accounts'!AN$18, 'E2 Allocators'!$B$15:$W$15, 0),FALSE)*$G39)</f>
        <v>0</v>
      </c>
      <c r="AO39" s="2186">
        <f>IF(ISERROR(VLOOKUP(VLOOKUP($A39, 'E4 TB Allocation Details'!$A$18:$L$214, MATCH("Customer ID", 'E4 TB Allocation Details'!$A$18:$L$18, 0),FALSE), 'E2 Allocators'!$B$15:$W$358, MATCH('O5 Details by Class &amp; Accounts'!AO$18, 'E2 Allocators'!$B$15:$W$15, 0),FALSE)*$G39), 0, VLOOKUP(VLOOKUP($A39, 'E4 TB Allocation Details'!$A$18:$L$214, MATCH("Customer ID", 'E4 TB Allocation Details'!$A$18:$L$18, 0),FALSE), 'E2 Allocators'!$B$15:$W$358, MATCH('O5 Details by Class &amp; Accounts'!AO$18, 'E2 Allocators'!$B$15:$W$15, 0),FALSE)*$G39)</f>
        <v>0</v>
      </c>
      <c r="AP39" s="2186">
        <f>IF(ISERROR(VLOOKUP(VLOOKUP($A39, 'E4 TB Allocation Details'!$A$18:$L$214, MATCH("Customer ID", 'E4 TB Allocation Details'!$A$18:$L$18, 0),FALSE), 'E2 Allocators'!$B$15:$W$358, MATCH('O5 Details by Class &amp; Accounts'!AP$18, 'E2 Allocators'!$B$15:$W$15, 0),FALSE)*$G39), 0, VLOOKUP(VLOOKUP($A39, 'E4 TB Allocation Details'!$A$18:$L$214, MATCH("Customer ID", 'E4 TB Allocation Details'!$A$18:$L$18, 0),FALSE), 'E2 Allocators'!$B$15:$W$358, MATCH('O5 Details by Class &amp; Accounts'!AP$18, 'E2 Allocators'!$B$15:$W$15, 0),FALSE)*$G39)</f>
        <v>0</v>
      </c>
      <c r="AQ39" s="2186">
        <f>IF(ISERROR(VLOOKUP(VLOOKUP($A39, 'E4 TB Allocation Details'!$A$18:$L$214, MATCH("Customer ID", 'E4 TB Allocation Details'!$A$18:$L$18, 0),FALSE), 'E2 Allocators'!$B$15:$W$358, MATCH('O5 Details by Class &amp; Accounts'!AQ$18, 'E2 Allocators'!$B$15:$W$15, 0),FALSE)*$G39), 0, VLOOKUP(VLOOKUP($A39, 'E4 TB Allocation Details'!$A$18:$L$214, MATCH("Customer ID", 'E4 TB Allocation Details'!$A$18:$L$18, 0),FALSE), 'E2 Allocators'!$B$15:$W$358, MATCH('O5 Details by Class &amp; Accounts'!AQ$18, 'E2 Allocators'!$B$15:$W$15, 0),FALSE)*$G39)</f>
        <v>0</v>
      </c>
      <c r="AR39" s="2186">
        <f>IF(ISERROR(VLOOKUP(VLOOKUP($A39, 'E4 TB Allocation Details'!$A$18:$L$214, MATCH("Customer ID", 'E4 TB Allocation Details'!$A$18:$L$18, 0),FALSE), 'E2 Allocators'!$B$15:$W$358, MATCH('O5 Details by Class &amp; Accounts'!AR$18, 'E2 Allocators'!$B$15:$W$15, 0),FALSE)*$G39), 0, VLOOKUP(VLOOKUP($A39, 'E4 TB Allocation Details'!$A$18:$L$214, MATCH("Customer ID", 'E4 TB Allocation Details'!$A$18:$L$18, 0),FALSE), 'E2 Allocators'!$B$15:$W$358, MATCH('O5 Details by Class &amp; Accounts'!AR$18, 'E2 Allocators'!$B$15:$W$15, 0),FALSE)*$G39)</f>
        <v>0</v>
      </c>
      <c r="AS39" s="2186">
        <f>IF(ISERROR(VLOOKUP(VLOOKUP($A39, 'E4 TB Allocation Details'!$A$18:$L$214, MATCH("Customer ID", 'E4 TB Allocation Details'!$A$18:$L$18, 0),FALSE), 'E2 Allocators'!$B$15:$W$358, MATCH('O5 Details by Class &amp; Accounts'!AS$18, 'E2 Allocators'!$B$15:$W$15, 0),FALSE)*$G39), 0, VLOOKUP(VLOOKUP($A39, 'E4 TB Allocation Details'!$A$18:$L$214, MATCH("Customer ID", 'E4 TB Allocation Details'!$A$18:$L$18, 0),FALSE), 'E2 Allocators'!$B$15:$W$358, MATCH('O5 Details by Class &amp; Accounts'!AS$18, 'E2 Allocators'!$B$15:$W$15, 0),FALSE)*$G39)</f>
        <v>0</v>
      </c>
      <c r="AT39" s="2186">
        <f>IF(ISERROR(VLOOKUP(VLOOKUP($A39, 'E4 TB Allocation Details'!$A$18:$L$214, MATCH("Customer ID", 'E4 TB Allocation Details'!$A$18:$L$18, 0),FALSE), 'E2 Allocators'!$B$15:$W$358, MATCH('O5 Details by Class &amp; Accounts'!AT$18, 'E2 Allocators'!$B$15:$W$15, 0),FALSE)*$G39), 0, VLOOKUP(VLOOKUP($A39, 'E4 TB Allocation Details'!$A$18:$L$214, MATCH("Customer ID", 'E4 TB Allocation Details'!$A$18:$L$18, 0),FALSE), 'E2 Allocators'!$B$15:$W$358, MATCH('O5 Details by Class &amp; Accounts'!AT$18, 'E2 Allocators'!$B$15:$W$15, 0),FALSE)*$G39)</f>
        <v>0</v>
      </c>
      <c r="AU39" s="2186">
        <f>IF(ISERROR(VLOOKUP(VLOOKUP($A39, 'E4 TB Allocation Details'!$A$18:$L$214, MATCH("Customer ID", 'E4 TB Allocation Details'!$A$18:$L$18, 0),FALSE), 'E2 Allocators'!$B$15:$W$358, MATCH('O5 Details by Class &amp; Accounts'!AU$18, 'E2 Allocators'!$B$15:$W$15, 0),FALSE)*$G39), 0, VLOOKUP(VLOOKUP($A39, 'E4 TB Allocation Details'!$A$18:$L$214, MATCH("Customer ID", 'E4 TB Allocation Details'!$A$18:$L$18, 0),FALSE), 'E2 Allocators'!$B$15:$W$358, MATCH('O5 Details by Class &amp; Accounts'!AU$18, 'E2 Allocators'!$B$15:$W$15, 0),FALSE)*$G39)</f>
        <v>0</v>
      </c>
      <c r="AV39" s="2186">
        <f>IF(ISERROR(VLOOKUP(VLOOKUP($A39, 'E4 TB Allocation Details'!$A$18:$L$214, MATCH("Customer ID", 'E4 TB Allocation Details'!$A$18:$L$18, 0),FALSE), 'E2 Allocators'!$B$15:$W$358, MATCH('O5 Details by Class &amp; Accounts'!AV$18, 'E2 Allocators'!$B$15:$W$15, 0),FALSE)*$G39), 0, VLOOKUP(VLOOKUP($A39, 'E4 TB Allocation Details'!$A$18:$L$214, MATCH("Customer ID", 'E4 TB Allocation Details'!$A$18:$L$18, 0),FALSE), 'E2 Allocators'!$B$15:$W$358, MATCH('O5 Details by Class &amp; Accounts'!AV$18, 'E2 Allocators'!$B$15:$W$15, 0),FALSE)*$G39)</f>
        <v>0</v>
      </c>
      <c r="AW39" s="2186">
        <f>IF(ISERROR(VLOOKUP(VLOOKUP($A39, 'E4 TB Allocation Details'!$A$18:$L$214, MATCH("Customer ID", 'E4 TB Allocation Details'!$A$18:$L$18, 0),FALSE), 'E2 Allocators'!$B$15:$W$358, MATCH('O5 Details by Class &amp; Accounts'!AW$18, 'E2 Allocators'!$B$15:$W$15, 0),FALSE)*$G39), 0, VLOOKUP(VLOOKUP($A39, 'E4 TB Allocation Details'!$A$18:$L$214, MATCH("Customer ID", 'E4 TB Allocation Details'!$A$18:$L$18, 0),FALSE), 'E2 Allocators'!$B$15:$W$358, MATCH('O5 Details by Class &amp; Accounts'!AW$18, 'E2 Allocators'!$B$15:$W$15, 0),FALSE)*$G39)</f>
        <v>0</v>
      </c>
      <c r="AX39" s="2186">
        <f t="shared" si="2"/>
        <v>0</v>
      </c>
      <c r="AY39" s="2186">
        <f>IF(ISERROR(VLOOKUP(VLOOKUP($A39, 'E4 TB Allocation Details'!$A$18:$L$214, MATCH("Misc ID", 'E4 TB Allocation Details'!$A$18:$L$18, 0),FALSE), 'E2 Allocators'!$B$15:$W$358, MATCH('O5 Details by Class &amp; Accounts'!AY$18, 'E2 Allocators'!$B$15:$W$15, 0),FALSE)*$E39), 0, VLOOKUP(VLOOKUP($A39, 'E4 TB Allocation Details'!$A$18:$L$214, MATCH("Misc ID", 'E4 TB Allocation Details'!$A$18:$L$18, 0),FALSE), 'E2 Allocators'!$B$15:$W$358, MATCH('O5 Details by Class &amp; Accounts'!AY$18, 'E2 Allocators'!$B$15:$W$15, 0),FALSE)*$E39)</f>
        <v>0</v>
      </c>
      <c r="AZ39" s="2186">
        <f>IF(ISERROR(VLOOKUP(VLOOKUP($A39, 'E4 TB Allocation Details'!$A$18:$L$214, MATCH("Misc ID", 'E4 TB Allocation Details'!$A$18:$L$18, 0),FALSE), 'E2 Allocators'!$B$15:$W$358, MATCH('O5 Details by Class &amp; Accounts'!AZ$18, 'E2 Allocators'!$B$15:$W$15, 0),FALSE)*$E39), 0, VLOOKUP(VLOOKUP($A39, 'E4 TB Allocation Details'!$A$18:$L$214, MATCH("Misc ID", 'E4 TB Allocation Details'!$A$18:$L$18, 0),FALSE), 'E2 Allocators'!$B$15:$W$358, MATCH('O5 Details by Class &amp; Accounts'!AZ$18, 'E2 Allocators'!$B$15:$W$15, 0),FALSE)*$E39)</f>
        <v>0</v>
      </c>
      <c r="BA39" s="2186">
        <f>IF(ISERROR(VLOOKUP(VLOOKUP($A39, 'E4 TB Allocation Details'!$A$18:$L$214, MATCH("Misc ID", 'E4 TB Allocation Details'!$A$18:$L$18, 0),FALSE), 'E2 Allocators'!$B$15:$W$358, MATCH('O5 Details by Class &amp; Accounts'!BA$18, 'E2 Allocators'!$B$15:$W$15, 0),FALSE)*$E39), 0, VLOOKUP(VLOOKUP($A39, 'E4 TB Allocation Details'!$A$18:$L$214, MATCH("Misc ID", 'E4 TB Allocation Details'!$A$18:$L$18, 0),FALSE), 'E2 Allocators'!$B$15:$W$358, MATCH('O5 Details by Class &amp; Accounts'!BA$18, 'E2 Allocators'!$B$15:$W$15, 0),FALSE)*$E39)</f>
        <v>0</v>
      </c>
      <c r="BB39" s="2186">
        <f>IF(ISERROR(VLOOKUP(VLOOKUP($A39, 'E4 TB Allocation Details'!$A$18:$L$214, MATCH("Misc ID", 'E4 TB Allocation Details'!$A$18:$L$18, 0),FALSE), 'E2 Allocators'!$B$15:$W$358, MATCH('O5 Details by Class &amp; Accounts'!BB$18, 'E2 Allocators'!$B$15:$W$15, 0),FALSE)*$E39), 0, VLOOKUP(VLOOKUP($A39, 'E4 TB Allocation Details'!$A$18:$L$214, MATCH("Misc ID", 'E4 TB Allocation Details'!$A$18:$L$18, 0),FALSE), 'E2 Allocators'!$B$15:$W$358, MATCH('O5 Details by Class &amp; Accounts'!BB$18, 'E2 Allocators'!$B$15:$W$15, 0),FALSE)*$E39)</f>
        <v>0</v>
      </c>
      <c r="BC39" s="2186">
        <f>IF(ISERROR(VLOOKUP(VLOOKUP($A39, 'E4 TB Allocation Details'!$A$18:$L$214, MATCH("Misc ID", 'E4 TB Allocation Details'!$A$18:$L$18, 0),FALSE), 'E2 Allocators'!$B$15:$W$358, MATCH('O5 Details by Class &amp; Accounts'!BC$18, 'E2 Allocators'!$B$15:$W$15, 0),FALSE)*$E39), 0, VLOOKUP(VLOOKUP($A39, 'E4 TB Allocation Details'!$A$18:$L$214, MATCH("Misc ID", 'E4 TB Allocation Details'!$A$18:$L$18, 0),FALSE), 'E2 Allocators'!$B$15:$W$358, MATCH('O5 Details by Class &amp; Accounts'!BC$18, 'E2 Allocators'!$B$15:$W$15, 0),FALSE)*$E39)</f>
        <v>0</v>
      </c>
      <c r="BD39" s="2186">
        <f>IF(ISERROR(VLOOKUP(VLOOKUP($A39, 'E4 TB Allocation Details'!$A$18:$L$214, MATCH("Misc ID", 'E4 TB Allocation Details'!$A$18:$L$18, 0),FALSE), 'E2 Allocators'!$B$15:$W$358, MATCH('O5 Details by Class &amp; Accounts'!BD$18, 'E2 Allocators'!$B$15:$W$15, 0),FALSE)*$E39), 0, VLOOKUP(VLOOKUP($A39, 'E4 TB Allocation Details'!$A$18:$L$214, MATCH("Misc ID", 'E4 TB Allocation Details'!$A$18:$L$18, 0),FALSE), 'E2 Allocators'!$B$15:$W$358, MATCH('O5 Details by Class &amp; Accounts'!BD$18, 'E2 Allocators'!$B$15:$W$15, 0),FALSE)*$E39)</f>
        <v>0</v>
      </c>
      <c r="BE39" s="2186">
        <f>IF(ISERROR(VLOOKUP(VLOOKUP($A39, 'E4 TB Allocation Details'!$A$18:$L$214, MATCH("Misc ID", 'E4 TB Allocation Details'!$A$18:$L$18, 0),FALSE), 'E2 Allocators'!$B$15:$W$358, MATCH('O5 Details by Class &amp; Accounts'!BE$18, 'E2 Allocators'!$B$15:$W$15, 0),FALSE)*$E39), 0, VLOOKUP(VLOOKUP($A39, 'E4 TB Allocation Details'!$A$18:$L$214, MATCH("Misc ID", 'E4 TB Allocation Details'!$A$18:$L$18, 0),FALSE), 'E2 Allocators'!$B$15:$W$358, MATCH('O5 Details by Class &amp; Accounts'!BE$18, 'E2 Allocators'!$B$15:$W$15, 0),FALSE)*$E39)</f>
        <v>0</v>
      </c>
      <c r="BF39" s="2186">
        <f>IF(ISERROR(VLOOKUP(VLOOKUP($A39, 'E4 TB Allocation Details'!$A$18:$L$214, MATCH("Misc ID", 'E4 TB Allocation Details'!$A$18:$L$18, 0),FALSE), 'E2 Allocators'!$B$15:$W$358, MATCH('O5 Details by Class &amp; Accounts'!BF$18, 'E2 Allocators'!$B$15:$W$15, 0),FALSE)*$E39), 0, VLOOKUP(VLOOKUP($A39, 'E4 TB Allocation Details'!$A$18:$L$214, MATCH("Misc ID", 'E4 TB Allocation Details'!$A$18:$L$18, 0),FALSE), 'E2 Allocators'!$B$15:$W$358, MATCH('O5 Details by Class &amp; Accounts'!BF$18, 'E2 Allocators'!$B$15:$W$15, 0),FALSE)*$E39)</f>
        <v>0</v>
      </c>
      <c r="BG39" s="2186">
        <f>IF(ISERROR(VLOOKUP(VLOOKUP($A39, 'E4 TB Allocation Details'!$A$18:$L$214, MATCH("Misc ID", 'E4 TB Allocation Details'!$A$18:$L$18, 0),FALSE), 'E2 Allocators'!$B$15:$W$358, MATCH('O5 Details by Class &amp; Accounts'!BG$18, 'E2 Allocators'!$B$15:$W$15, 0),FALSE)*$E39), 0, VLOOKUP(VLOOKUP($A39, 'E4 TB Allocation Details'!$A$18:$L$214, MATCH("Misc ID", 'E4 TB Allocation Details'!$A$18:$L$18, 0),FALSE), 'E2 Allocators'!$B$15:$W$358, MATCH('O5 Details by Class &amp; Accounts'!BG$18, 'E2 Allocators'!$B$15:$W$15, 0),FALSE)*$E39)</f>
        <v>0</v>
      </c>
      <c r="BH39" s="2186">
        <f>IF(ISERROR(VLOOKUP(VLOOKUP($A39, 'E4 TB Allocation Details'!$A$18:$L$214, MATCH("Misc ID", 'E4 TB Allocation Details'!$A$18:$L$18, 0),FALSE), 'E2 Allocators'!$B$15:$W$358, MATCH('O5 Details by Class &amp; Accounts'!BH$18, 'E2 Allocators'!$B$15:$W$15, 0),FALSE)*$E39), 0, VLOOKUP(VLOOKUP($A39, 'E4 TB Allocation Details'!$A$18:$L$214, MATCH("Misc ID", 'E4 TB Allocation Details'!$A$18:$L$18, 0),FALSE), 'E2 Allocators'!$B$15:$W$358, MATCH('O5 Details by Class &amp; Accounts'!BH$18, 'E2 Allocators'!$B$15:$W$15, 0),FALSE)*$E39)</f>
        <v>0</v>
      </c>
      <c r="BI39" s="2186">
        <f>IF(ISERROR(VLOOKUP(VLOOKUP($A39, 'E4 TB Allocation Details'!$A$18:$L$214, MATCH("Misc ID", 'E4 TB Allocation Details'!$A$18:$L$18, 0),FALSE), 'E2 Allocators'!$B$15:$W$358, MATCH('O5 Details by Class &amp; Accounts'!BI$18, 'E2 Allocators'!$B$15:$W$15, 0),FALSE)*$E39), 0, VLOOKUP(VLOOKUP($A39, 'E4 TB Allocation Details'!$A$18:$L$214, MATCH("Misc ID", 'E4 TB Allocation Details'!$A$18:$L$18, 0),FALSE), 'E2 Allocators'!$B$15:$W$358, MATCH('O5 Details by Class &amp; Accounts'!BI$18, 'E2 Allocators'!$B$15:$W$15, 0),FALSE)*$E39)</f>
        <v>0</v>
      </c>
      <c r="BJ39" s="2186">
        <f>IF(ISERROR(VLOOKUP(VLOOKUP($A39, 'E4 TB Allocation Details'!$A$18:$L$214, MATCH("Misc ID", 'E4 TB Allocation Details'!$A$18:$L$18, 0),FALSE), 'E2 Allocators'!$B$15:$W$358, MATCH('O5 Details by Class &amp; Accounts'!BJ$18, 'E2 Allocators'!$B$15:$W$15, 0),FALSE)*$E39), 0, VLOOKUP(VLOOKUP($A39, 'E4 TB Allocation Details'!$A$18:$L$214, MATCH("Misc ID", 'E4 TB Allocation Details'!$A$18:$L$18, 0),FALSE), 'E2 Allocators'!$B$15:$W$358, MATCH('O5 Details by Class &amp; Accounts'!BJ$18, 'E2 Allocators'!$B$15:$W$15, 0),FALSE)*$E39)</f>
        <v>0</v>
      </c>
      <c r="BK39" s="2186">
        <f>IF(ISERROR(VLOOKUP(VLOOKUP($A39, 'E4 TB Allocation Details'!$A$18:$L$214, MATCH("Misc ID", 'E4 TB Allocation Details'!$A$18:$L$18, 0),FALSE), 'E2 Allocators'!$B$15:$W$358, MATCH('O5 Details by Class &amp; Accounts'!BK$18, 'E2 Allocators'!$B$15:$W$15, 0),FALSE)*$E39), 0, VLOOKUP(VLOOKUP($A39, 'E4 TB Allocation Details'!$A$18:$L$214, MATCH("Misc ID", 'E4 TB Allocation Details'!$A$18:$L$18, 0),FALSE), 'E2 Allocators'!$B$15:$W$358, MATCH('O5 Details by Class &amp; Accounts'!BK$18, 'E2 Allocators'!$B$15:$W$15, 0),FALSE)*$E39)</f>
        <v>0</v>
      </c>
      <c r="BL39" s="2186">
        <f>IF(ISERROR(VLOOKUP(VLOOKUP($A39, 'E4 TB Allocation Details'!$A$18:$L$214, MATCH("Misc ID", 'E4 TB Allocation Details'!$A$18:$L$18, 0),FALSE), 'E2 Allocators'!$B$15:$W$358, MATCH('O5 Details by Class &amp; Accounts'!BL$18, 'E2 Allocators'!$B$15:$W$15, 0),FALSE)*$E39), 0, VLOOKUP(VLOOKUP($A39, 'E4 TB Allocation Details'!$A$18:$L$214, MATCH("Misc ID", 'E4 TB Allocation Details'!$A$18:$L$18, 0),FALSE), 'E2 Allocators'!$B$15:$W$358, MATCH('O5 Details by Class &amp; Accounts'!BL$18, 'E2 Allocators'!$B$15:$W$15, 0),FALSE)*$E39)</f>
        <v>0</v>
      </c>
      <c r="BM39" s="2186">
        <f>IF(ISERROR(VLOOKUP(VLOOKUP($A39, 'E4 TB Allocation Details'!$A$18:$L$214, MATCH("Misc ID", 'E4 TB Allocation Details'!$A$18:$L$18, 0),FALSE), 'E2 Allocators'!$B$15:$W$358, MATCH('O5 Details by Class &amp; Accounts'!BM$18, 'E2 Allocators'!$B$15:$W$15, 0),FALSE)*$E39), 0, VLOOKUP(VLOOKUP($A39, 'E4 TB Allocation Details'!$A$18:$L$214, MATCH("Misc ID", 'E4 TB Allocation Details'!$A$18:$L$18, 0),FALSE), 'E2 Allocators'!$B$15:$W$358, MATCH('O5 Details by Class &amp; Accounts'!BM$18, 'E2 Allocators'!$B$15:$W$15, 0),FALSE)*$E39)</f>
        <v>0</v>
      </c>
      <c r="BN39" s="2186">
        <f>IF(ISERROR(VLOOKUP(VLOOKUP($A39, 'E4 TB Allocation Details'!$A$18:$L$214, MATCH("Misc ID", 'E4 TB Allocation Details'!$A$18:$L$18, 0),FALSE), 'E2 Allocators'!$B$15:$W$358, MATCH('O5 Details by Class &amp; Accounts'!BN$18, 'E2 Allocators'!$B$15:$W$15, 0),FALSE)*$E39), 0, VLOOKUP(VLOOKUP($A39, 'E4 TB Allocation Details'!$A$18:$L$214, MATCH("Misc ID", 'E4 TB Allocation Details'!$A$18:$L$18, 0),FALSE), 'E2 Allocators'!$B$15:$W$358, MATCH('O5 Details by Class &amp; Accounts'!BN$18, 'E2 Allocators'!$B$15:$W$15, 0),FALSE)*$E39)</f>
        <v>0</v>
      </c>
      <c r="BO39" s="2186">
        <f>IF(ISERROR(VLOOKUP(VLOOKUP($A39, 'E4 TB Allocation Details'!$A$18:$L$214, MATCH("Misc ID", 'E4 TB Allocation Details'!$A$18:$L$18, 0),FALSE), 'E2 Allocators'!$B$15:$W$358, MATCH('O5 Details by Class &amp; Accounts'!BO$18, 'E2 Allocators'!$B$15:$W$15, 0),FALSE)*$E39), 0, VLOOKUP(VLOOKUP($A39, 'E4 TB Allocation Details'!$A$18:$L$214, MATCH("Misc ID", 'E4 TB Allocation Details'!$A$18:$L$18, 0),FALSE), 'E2 Allocators'!$B$15:$W$358, MATCH('O5 Details by Class &amp; Accounts'!BO$18, 'E2 Allocators'!$B$15:$W$15, 0),FALSE)*$E39)</f>
        <v>0</v>
      </c>
      <c r="BP39" s="2186">
        <f>IF(ISERROR(VLOOKUP(VLOOKUP($A39, 'E4 TB Allocation Details'!$A$18:$L$214, MATCH("Misc ID", 'E4 TB Allocation Details'!$A$18:$L$18, 0),FALSE), 'E2 Allocators'!$B$15:$W$358, MATCH('O5 Details by Class &amp; Accounts'!BP$18, 'E2 Allocators'!$B$15:$W$15, 0),FALSE)*$E39), 0, VLOOKUP(VLOOKUP($A39, 'E4 TB Allocation Details'!$A$18:$L$214, MATCH("Misc ID", 'E4 TB Allocation Details'!$A$18:$L$18, 0),FALSE), 'E2 Allocators'!$B$15:$W$358, MATCH('O5 Details by Class &amp; Accounts'!BP$18, 'E2 Allocators'!$B$15:$W$15, 0),FALSE)*$E39)</f>
        <v>0</v>
      </c>
      <c r="BQ39" s="2186">
        <f>IF(ISERROR(VLOOKUP(VLOOKUP($A39, 'E4 TB Allocation Details'!$A$18:$L$214, MATCH("Misc ID", 'E4 TB Allocation Details'!$A$18:$L$18, 0),FALSE), 'E2 Allocators'!$B$15:$W$358, MATCH('O5 Details by Class &amp; Accounts'!BQ$18, 'E2 Allocators'!$B$15:$W$15, 0),FALSE)*$E39), 0, VLOOKUP(VLOOKUP($A39, 'E4 TB Allocation Details'!$A$18:$L$214, MATCH("Misc ID", 'E4 TB Allocation Details'!$A$18:$L$18, 0),FALSE), 'E2 Allocators'!$B$15:$W$358, MATCH('O5 Details by Class &amp; Accounts'!BQ$18, 'E2 Allocators'!$B$15:$W$15, 0),FALSE)*$E39)</f>
        <v>0</v>
      </c>
      <c r="BR39" s="2186">
        <f>IF(ISERROR(VLOOKUP(VLOOKUP($A39, 'E4 TB Allocation Details'!$A$18:$L$214, MATCH("Misc ID", 'E4 TB Allocation Details'!$A$18:$L$18, 0),FALSE), 'E2 Allocators'!$B$15:$W$358, MATCH('O5 Details by Class &amp; Accounts'!BR$18, 'E2 Allocators'!$B$15:$W$15, 0),FALSE)*$E39), 0, VLOOKUP(VLOOKUP($A39, 'E4 TB Allocation Details'!$A$18:$L$214, MATCH("Misc ID", 'E4 TB Allocation Details'!$A$18:$L$18, 0),FALSE), 'E2 Allocators'!$B$15:$W$358, MATCH('O5 Details by Class &amp; Accounts'!BR$18, 'E2 Allocators'!$B$15:$W$15, 0),FALSE)*$E39)</f>
        <v>0</v>
      </c>
      <c r="BS39" s="2186">
        <f t="shared" si="3"/>
        <v>0</v>
      </c>
      <c r="BT39" s="2186">
        <f>IF(ISERROR(VLOOKUP(VLOOKUP($A39, 'E4 TB Allocation Details'!$A$18:$L$214, MATCH("A &amp; G ID", 'E4 TB Allocation Details'!$A$18:$L$18, 0),FALSE), 'E2 Allocators'!$B$15:$W$358, MATCH('O5 Details by Class &amp; Accounts'!BT$18, 'E2 Allocators'!$B$15:$W$15, 0),FALSE)*$E39), 0, VLOOKUP(VLOOKUP($A39, 'E4 TB Allocation Details'!$A$18:$L$214, MATCH("A &amp; G ID", 'E4 TB Allocation Details'!$A$18:$L$18, 0),FALSE), 'E2 Allocators'!$B$15:$W$358, MATCH('O5 Details by Class &amp; Accounts'!BT$18, 'E2 Allocators'!$B$15:$W$15, 0),FALSE)*$E39)</f>
        <v>0</v>
      </c>
      <c r="BU39" s="2186">
        <f>IF(ISERROR(VLOOKUP(VLOOKUP($A39, 'E4 TB Allocation Details'!$A$18:$L$214, MATCH("A &amp; G ID", 'E4 TB Allocation Details'!$A$18:$L$18, 0),FALSE), 'E2 Allocators'!$B$15:$W$358, MATCH('O5 Details by Class &amp; Accounts'!BU$18, 'E2 Allocators'!$B$15:$W$15, 0),FALSE)*$E39), 0, VLOOKUP(VLOOKUP($A39, 'E4 TB Allocation Details'!$A$18:$L$214, MATCH("A &amp; G ID", 'E4 TB Allocation Details'!$A$18:$L$18, 0),FALSE), 'E2 Allocators'!$B$15:$W$358, MATCH('O5 Details by Class &amp; Accounts'!BU$18, 'E2 Allocators'!$B$15:$W$15, 0),FALSE)*$E39)</f>
        <v>0</v>
      </c>
      <c r="BV39" s="2186">
        <f>IF(ISERROR(VLOOKUP(VLOOKUP($A39, 'E4 TB Allocation Details'!$A$18:$L$214, MATCH("A &amp; G ID", 'E4 TB Allocation Details'!$A$18:$L$18, 0),FALSE), 'E2 Allocators'!$B$15:$W$358, MATCH('O5 Details by Class &amp; Accounts'!BV$18, 'E2 Allocators'!$B$15:$W$15, 0),FALSE)*$E39), 0, VLOOKUP(VLOOKUP($A39, 'E4 TB Allocation Details'!$A$18:$L$214, MATCH("A &amp; G ID", 'E4 TB Allocation Details'!$A$18:$L$18, 0),FALSE), 'E2 Allocators'!$B$15:$W$358, MATCH('O5 Details by Class &amp; Accounts'!BV$18, 'E2 Allocators'!$B$15:$W$15, 0),FALSE)*$E39)</f>
        <v>0</v>
      </c>
      <c r="BW39" s="2186">
        <f>IF(ISERROR(VLOOKUP(VLOOKUP($A39, 'E4 TB Allocation Details'!$A$18:$L$214, MATCH("A &amp; G ID", 'E4 TB Allocation Details'!$A$18:$L$18, 0),FALSE), 'E2 Allocators'!$B$15:$W$358, MATCH('O5 Details by Class &amp; Accounts'!BW$18, 'E2 Allocators'!$B$15:$W$15, 0),FALSE)*$E39), 0, VLOOKUP(VLOOKUP($A39, 'E4 TB Allocation Details'!$A$18:$L$214, MATCH("A &amp; G ID", 'E4 TB Allocation Details'!$A$18:$L$18, 0),FALSE), 'E2 Allocators'!$B$15:$W$358, MATCH('O5 Details by Class &amp; Accounts'!BW$18, 'E2 Allocators'!$B$15:$W$15, 0),FALSE)*$E39)</f>
        <v>0</v>
      </c>
      <c r="BX39" s="2186">
        <f>IF(ISERROR(VLOOKUP(VLOOKUP($A39, 'E4 TB Allocation Details'!$A$18:$L$214, MATCH("A &amp; G ID", 'E4 TB Allocation Details'!$A$18:$L$18, 0),FALSE), 'E2 Allocators'!$B$15:$W$358, MATCH('O5 Details by Class &amp; Accounts'!BX$18, 'E2 Allocators'!$B$15:$W$15, 0),FALSE)*$E39), 0, VLOOKUP(VLOOKUP($A39, 'E4 TB Allocation Details'!$A$18:$L$214, MATCH("A &amp; G ID", 'E4 TB Allocation Details'!$A$18:$L$18, 0),FALSE), 'E2 Allocators'!$B$15:$W$358, MATCH('O5 Details by Class &amp; Accounts'!BX$18, 'E2 Allocators'!$B$15:$W$15, 0),FALSE)*$E39)</f>
        <v>0</v>
      </c>
      <c r="BY39" s="2186">
        <f>IF(ISERROR(VLOOKUP(VLOOKUP($A39, 'E4 TB Allocation Details'!$A$18:$L$214, MATCH("A &amp; G ID", 'E4 TB Allocation Details'!$A$18:$L$18, 0),FALSE), 'E2 Allocators'!$B$15:$W$358, MATCH('O5 Details by Class &amp; Accounts'!BY$18, 'E2 Allocators'!$B$15:$W$15, 0),FALSE)*$E39), 0, VLOOKUP(VLOOKUP($A39, 'E4 TB Allocation Details'!$A$18:$L$214, MATCH("A &amp; G ID", 'E4 TB Allocation Details'!$A$18:$L$18, 0),FALSE), 'E2 Allocators'!$B$15:$W$358, MATCH('O5 Details by Class &amp; Accounts'!BY$18, 'E2 Allocators'!$B$15:$W$15, 0),FALSE)*$E39)</f>
        <v>0</v>
      </c>
      <c r="BZ39" s="2186">
        <f>IF(ISERROR(VLOOKUP(VLOOKUP($A39, 'E4 TB Allocation Details'!$A$18:$L$214, MATCH("A &amp; G ID", 'E4 TB Allocation Details'!$A$18:$L$18, 0),FALSE), 'E2 Allocators'!$B$15:$W$358, MATCH('O5 Details by Class &amp; Accounts'!BZ$18, 'E2 Allocators'!$B$15:$W$15, 0),FALSE)*$E39), 0, VLOOKUP(VLOOKUP($A39, 'E4 TB Allocation Details'!$A$18:$L$214, MATCH("A &amp; G ID", 'E4 TB Allocation Details'!$A$18:$L$18, 0),FALSE), 'E2 Allocators'!$B$15:$W$358, MATCH('O5 Details by Class &amp; Accounts'!BZ$18, 'E2 Allocators'!$B$15:$W$15, 0),FALSE)*$E39)</f>
        <v>0</v>
      </c>
      <c r="CA39" s="2186">
        <f>IF(ISERROR(VLOOKUP(VLOOKUP($A39, 'E4 TB Allocation Details'!$A$18:$L$214, MATCH("A &amp; G ID", 'E4 TB Allocation Details'!$A$18:$L$18, 0),FALSE), 'E2 Allocators'!$B$15:$W$358, MATCH('O5 Details by Class &amp; Accounts'!CA$18, 'E2 Allocators'!$B$15:$W$15, 0),FALSE)*$E39), 0, VLOOKUP(VLOOKUP($A39, 'E4 TB Allocation Details'!$A$18:$L$214, MATCH("A &amp; G ID", 'E4 TB Allocation Details'!$A$18:$L$18, 0),FALSE), 'E2 Allocators'!$B$15:$W$358, MATCH('O5 Details by Class &amp; Accounts'!CA$18, 'E2 Allocators'!$B$15:$W$15, 0),FALSE)*$E39)</f>
        <v>0</v>
      </c>
      <c r="CB39" s="2186">
        <f>IF(ISERROR(VLOOKUP(VLOOKUP($A39, 'E4 TB Allocation Details'!$A$18:$L$214, MATCH("A &amp; G ID", 'E4 TB Allocation Details'!$A$18:$L$18, 0),FALSE), 'E2 Allocators'!$B$15:$W$358, MATCH('O5 Details by Class &amp; Accounts'!CB$18, 'E2 Allocators'!$B$15:$W$15, 0),FALSE)*$E39), 0, VLOOKUP(VLOOKUP($A39, 'E4 TB Allocation Details'!$A$18:$L$214, MATCH("A &amp; G ID", 'E4 TB Allocation Details'!$A$18:$L$18, 0),FALSE), 'E2 Allocators'!$B$15:$W$358, MATCH('O5 Details by Class &amp; Accounts'!CB$18, 'E2 Allocators'!$B$15:$W$15, 0),FALSE)*$E39)</f>
        <v>0</v>
      </c>
      <c r="CC39" s="2186">
        <f>IF(ISERROR(VLOOKUP(VLOOKUP($A39, 'E4 TB Allocation Details'!$A$18:$L$214, MATCH("A &amp; G ID", 'E4 TB Allocation Details'!$A$18:$L$18, 0),FALSE), 'E2 Allocators'!$B$15:$W$358, MATCH('O5 Details by Class &amp; Accounts'!CC$18, 'E2 Allocators'!$B$15:$W$15, 0),FALSE)*$E39), 0, VLOOKUP(VLOOKUP($A39, 'E4 TB Allocation Details'!$A$18:$L$214, MATCH("A &amp; G ID", 'E4 TB Allocation Details'!$A$18:$L$18, 0),FALSE), 'E2 Allocators'!$B$15:$W$358, MATCH('O5 Details by Class &amp; Accounts'!CC$18, 'E2 Allocators'!$B$15:$W$15, 0),FALSE)*$E39)</f>
        <v>0</v>
      </c>
      <c r="CD39" s="2186">
        <f>IF(ISERROR(VLOOKUP(VLOOKUP($A39, 'E4 TB Allocation Details'!$A$18:$L$214, MATCH("A &amp; G ID", 'E4 TB Allocation Details'!$A$18:$L$18, 0),FALSE), 'E2 Allocators'!$B$15:$W$358, MATCH('O5 Details by Class &amp; Accounts'!CD$18, 'E2 Allocators'!$B$15:$W$15, 0),FALSE)*$E39), 0, VLOOKUP(VLOOKUP($A39, 'E4 TB Allocation Details'!$A$18:$L$214, MATCH("A &amp; G ID", 'E4 TB Allocation Details'!$A$18:$L$18, 0),FALSE), 'E2 Allocators'!$B$15:$W$358, MATCH('O5 Details by Class &amp; Accounts'!CD$18, 'E2 Allocators'!$B$15:$W$15, 0),FALSE)*$E39)</f>
        <v>0</v>
      </c>
      <c r="CE39" s="2186">
        <f>IF(ISERROR(VLOOKUP(VLOOKUP($A39, 'E4 TB Allocation Details'!$A$18:$L$214, MATCH("A &amp; G ID", 'E4 TB Allocation Details'!$A$18:$L$18, 0),FALSE), 'E2 Allocators'!$B$15:$W$358, MATCH('O5 Details by Class &amp; Accounts'!CE$18, 'E2 Allocators'!$B$15:$W$15, 0),FALSE)*$E39), 0, VLOOKUP(VLOOKUP($A39, 'E4 TB Allocation Details'!$A$18:$L$214, MATCH("A &amp; G ID", 'E4 TB Allocation Details'!$A$18:$L$18, 0),FALSE), 'E2 Allocators'!$B$15:$W$358, MATCH('O5 Details by Class &amp; Accounts'!CE$18, 'E2 Allocators'!$B$15:$W$15, 0),FALSE)*$E39)</f>
        <v>0</v>
      </c>
      <c r="CF39" s="2186">
        <f>IF(ISERROR(VLOOKUP(VLOOKUP($A39, 'E4 TB Allocation Details'!$A$18:$L$214, MATCH("A &amp; G ID", 'E4 TB Allocation Details'!$A$18:$L$18, 0),FALSE), 'E2 Allocators'!$B$15:$W$358, MATCH('O5 Details by Class &amp; Accounts'!CF$18, 'E2 Allocators'!$B$15:$W$15, 0),FALSE)*$E39), 0, VLOOKUP(VLOOKUP($A39, 'E4 TB Allocation Details'!$A$18:$L$214, MATCH("A &amp; G ID", 'E4 TB Allocation Details'!$A$18:$L$18, 0),FALSE), 'E2 Allocators'!$B$15:$W$358, MATCH('O5 Details by Class &amp; Accounts'!CF$18, 'E2 Allocators'!$B$15:$W$15, 0),FALSE)*$E39)</f>
        <v>0</v>
      </c>
      <c r="CG39" s="2186">
        <f>IF(ISERROR(VLOOKUP(VLOOKUP($A39, 'E4 TB Allocation Details'!$A$18:$L$214, MATCH("A &amp; G ID", 'E4 TB Allocation Details'!$A$18:$L$18, 0),FALSE), 'E2 Allocators'!$B$15:$W$358, MATCH('O5 Details by Class &amp; Accounts'!CG$18, 'E2 Allocators'!$B$15:$W$15, 0),FALSE)*$E39), 0, VLOOKUP(VLOOKUP($A39, 'E4 TB Allocation Details'!$A$18:$L$214, MATCH("A &amp; G ID", 'E4 TB Allocation Details'!$A$18:$L$18, 0),FALSE), 'E2 Allocators'!$B$15:$W$358, MATCH('O5 Details by Class &amp; Accounts'!CG$18, 'E2 Allocators'!$B$15:$W$15, 0),FALSE)*$E39)</f>
        <v>0</v>
      </c>
      <c r="CH39" s="2186">
        <f>IF(ISERROR(VLOOKUP(VLOOKUP($A39, 'E4 TB Allocation Details'!$A$18:$L$214, MATCH("A &amp; G ID", 'E4 TB Allocation Details'!$A$18:$L$18, 0),FALSE), 'E2 Allocators'!$B$15:$W$358, MATCH('O5 Details by Class &amp; Accounts'!CH$18, 'E2 Allocators'!$B$15:$W$15, 0),FALSE)*$E39), 0, VLOOKUP(VLOOKUP($A39, 'E4 TB Allocation Details'!$A$18:$L$214, MATCH("A &amp; G ID", 'E4 TB Allocation Details'!$A$18:$L$18, 0),FALSE), 'E2 Allocators'!$B$15:$W$358, MATCH('O5 Details by Class &amp; Accounts'!CH$18, 'E2 Allocators'!$B$15:$W$15, 0),FALSE)*$E39)</f>
        <v>0</v>
      </c>
      <c r="CI39" s="2186">
        <f>IF(ISERROR(VLOOKUP(VLOOKUP($A39, 'E4 TB Allocation Details'!$A$18:$L$214, MATCH("A &amp; G ID", 'E4 TB Allocation Details'!$A$18:$L$18, 0),FALSE), 'E2 Allocators'!$B$15:$W$358, MATCH('O5 Details by Class &amp; Accounts'!CI$18, 'E2 Allocators'!$B$15:$W$15, 0),FALSE)*$E39), 0, VLOOKUP(VLOOKUP($A39, 'E4 TB Allocation Details'!$A$18:$L$214, MATCH("A &amp; G ID", 'E4 TB Allocation Details'!$A$18:$L$18, 0),FALSE), 'E2 Allocators'!$B$15:$W$358, MATCH('O5 Details by Class &amp; Accounts'!CI$18, 'E2 Allocators'!$B$15:$W$15, 0),FALSE)*$E39)</f>
        <v>0</v>
      </c>
      <c r="CJ39" s="2186">
        <f>IF(ISERROR(VLOOKUP(VLOOKUP($A39, 'E4 TB Allocation Details'!$A$18:$L$214, MATCH("A &amp; G ID", 'E4 TB Allocation Details'!$A$18:$L$18, 0),FALSE), 'E2 Allocators'!$B$15:$W$358, MATCH('O5 Details by Class &amp; Accounts'!CJ$18, 'E2 Allocators'!$B$15:$W$15, 0),FALSE)*$E39), 0, VLOOKUP(VLOOKUP($A39, 'E4 TB Allocation Details'!$A$18:$L$214, MATCH("A &amp; G ID", 'E4 TB Allocation Details'!$A$18:$L$18, 0),FALSE), 'E2 Allocators'!$B$15:$W$358, MATCH('O5 Details by Class &amp; Accounts'!CJ$18, 'E2 Allocators'!$B$15:$W$15, 0),FALSE)*$E39)</f>
        <v>0</v>
      </c>
      <c r="CK39" s="2186">
        <f>IF(ISERROR(VLOOKUP(VLOOKUP($A39, 'E4 TB Allocation Details'!$A$18:$L$214, MATCH("A &amp; G ID", 'E4 TB Allocation Details'!$A$18:$L$18, 0),FALSE), 'E2 Allocators'!$B$15:$W$358, MATCH('O5 Details by Class &amp; Accounts'!CK$18, 'E2 Allocators'!$B$15:$W$15, 0),FALSE)*$E39), 0, VLOOKUP(VLOOKUP($A39, 'E4 TB Allocation Details'!$A$18:$L$214, MATCH("A &amp; G ID", 'E4 TB Allocation Details'!$A$18:$L$18, 0),FALSE), 'E2 Allocators'!$B$15:$W$358, MATCH('O5 Details by Class &amp; Accounts'!CK$18, 'E2 Allocators'!$B$15:$W$15, 0),FALSE)*$E39)</f>
        <v>0</v>
      </c>
      <c r="CL39" s="2186">
        <f>IF(ISERROR(VLOOKUP(VLOOKUP($A39, 'E4 TB Allocation Details'!$A$18:$L$214, MATCH("A &amp; G ID", 'E4 TB Allocation Details'!$A$18:$L$18, 0),FALSE), 'E2 Allocators'!$B$15:$W$358, MATCH('O5 Details by Class &amp; Accounts'!CL$18, 'E2 Allocators'!$B$15:$W$15, 0),FALSE)*$E39), 0, VLOOKUP(VLOOKUP($A39, 'E4 TB Allocation Details'!$A$18:$L$214, MATCH("A &amp; G ID", 'E4 TB Allocation Details'!$A$18:$L$18, 0),FALSE), 'E2 Allocators'!$B$15:$W$358, MATCH('O5 Details by Class &amp; Accounts'!CL$18, 'E2 Allocators'!$B$15:$W$15, 0),FALSE)*$E39)</f>
        <v>0</v>
      </c>
      <c r="CM39" s="2186">
        <f>IF(ISERROR(VLOOKUP(VLOOKUP($A39, 'E4 TB Allocation Details'!$A$18:$L$214, MATCH("A &amp; G ID", 'E4 TB Allocation Details'!$A$18:$L$18, 0),FALSE), 'E2 Allocators'!$B$15:$W$358, MATCH('O5 Details by Class &amp; Accounts'!CM$18, 'E2 Allocators'!$B$15:$W$15, 0),FALSE)*$E39), 0, VLOOKUP(VLOOKUP($A39, 'E4 TB Allocation Details'!$A$18:$L$214, MATCH("A &amp; G ID", 'E4 TB Allocation Details'!$A$18:$L$18, 0),FALSE), 'E2 Allocators'!$B$15:$W$358, MATCH('O5 Details by Class &amp; Accounts'!CM$18, 'E2 Allocators'!$B$15:$W$15, 0),FALSE)*$E39)</f>
        <v>0</v>
      </c>
      <c r="CN39" s="2186">
        <f t="shared" si="5"/>
        <v>0</v>
      </c>
      <c r="CO39" s="2187">
        <f t="shared" si="4"/>
        <v>0</v>
      </c>
      <c r="CQ39" s="1625" t="s">
        <v>697</v>
      </c>
    </row>
    <row r="40" spans="1:95" s="54" customFormat="1" ht="12.75" x14ac:dyDescent="0.2">
      <c r="A40" s="989" t="s">
        <v>824</v>
      </c>
      <c r="B40" s="990" t="s">
        <v>366</v>
      </c>
      <c r="C40" s="2184">
        <f>IF(ISERROR(VLOOKUP($A40,'I3 TB Data'!$A$19:$H$483,MATCH('O5 Details by Class &amp; Accounts'!$C$18, 'I3 TB Data'!$A$19:$H$19,0),0)), 0, VLOOKUP($A40,'I3 TB Data'!$A$19:$H$483,MATCH('O5 Details by Class &amp; Accounts'!$C$18,'I3 TB Data'!$A$19:$H$19,0),0))</f>
        <v>0</v>
      </c>
      <c r="D40" s="2185">
        <f>'I4 BO ASSETS'!E37</f>
        <v>881028</v>
      </c>
      <c r="E40" s="2184">
        <f t="shared" si="6"/>
        <v>881028</v>
      </c>
      <c r="F40" s="2186">
        <f>IF(ISERROR(VLOOKUP($A40, 'E1 Categorization'!A33:E124, MATCH("Customer Component", 'E1 Categorization'!$A$33:$E$33,0), 0)), 0, IF(VLOOKUP($A40, 'E1 Categorization'!A33:E124, MATCH("Customer Component", 'E1 Categorization'!$A$33:$E$33,0), 0)=0, 'O5 Details by Class &amp; Accounts'!$E40, IF(AND(VLOOKUP($A40, 'E1 Categorization'!A33:E124, MATCH("Customer Component", 'E1 Categorization'!$A$33:$E$33,0), 0) &gt;0, VLOOKUP($A40, 'E1 Categorization'!A33:E124, MATCH("Customer Component", 'E1 Categorization'!$A$33:$E$33,0), 0)&lt;1), 'O5 Details by Class &amp; Accounts'!$E40*(1-VLOOKUP($A40, 'E1 Categorization'!A33:E124, MATCH("Customer Component", 'E1 Categorization'!$A$33:$E$33,0), 0)), 0)))</f>
        <v>881028</v>
      </c>
      <c r="G40" s="2186">
        <f>IF(ISERROR(VLOOKUP($A40, 'E1 Categorization'!A33:E124, MATCH("Customer Component", 'E1 Categorization'!$A$33:$E$33,0), 0)),0, IF(VLOOKUP($A40, 'E1 Categorization'!A33:E124, MATCH("Customer Component", 'E1 Categorization'!$A$33:$E$33,0), 0)=0, 0, IF(AND(VLOOKUP($A40, 'E1 Categorization'!A33:E124, MATCH("Customer Component", 'E1 Categorization'!$A$33:$E$33,0), 0) &gt;0, VLOOKUP($A40, 'E1 Categorization'!A33:E124, MATCH("Customer Component", 'E1 Categorization'!$A$33:$E$33,0), 0)&lt;1), 'O5 Details by Class &amp; Accounts'!$E40*(VLOOKUP($A40, 'E1 Categorization'!A33:E124, MATCH("Customer Component", 'E1 Categorization'!$A$33:$E$33,0), 0)), 'O5 Details by Class &amp; Accounts'!$E40)))</f>
        <v>0</v>
      </c>
      <c r="H40" s="2186">
        <f t="shared" si="0"/>
        <v>881028</v>
      </c>
      <c r="I40" s="2186">
        <f>IF(ISERROR(VLOOKUP(VLOOKUP($A40, 'E4 TB Allocation Details'!$A$18:$L$214, MATCH("Demand ID", 'E4 TB Allocation Details'!$A$18:$L$18, 0),FALSE), 'E2 Allocators'!$B$15:$W$358, MATCH('O5 Details by Class &amp; Accounts'!I$18, 'E2 Allocators'!$B$15:$W$15, 0),FALSE)*$F40), 0, VLOOKUP(VLOOKUP($A40, 'E4 TB Allocation Details'!$A$18:$L$214, MATCH("Demand ID", 'E4 TB Allocation Details'!$A$18:$L$18, 0),FALSE), 'E2 Allocators'!$B$15:$W$358, MATCH('O5 Details by Class &amp; Accounts'!I$18, 'E2 Allocators'!$B$15:$W$15, 0),FALSE)*$F40)</f>
        <v>460623.75826944207</v>
      </c>
      <c r="J40" s="2186">
        <f>IF(ISERROR(VLOOKUP(VLOOKUP($A40, 'E4 TB Allocation Details'!$A$18:$L$214, MATCH("Demand ID", 'E4 TB Allocation Details'!$A$18:$L$18, 0),FALSE), 'E2 Allocators'!$B$15:$W$358, MATCH('O5 Details by Class &amp; Accounts'!J$18, 'E2 Allocators'!$B$15:$W$15, 0),FALSE)*$F40), 0, VLOOKUP(VLOOKUP($A40, 'E4 TB Allocation Details'!$A$18:$L$214, MATCH("Demand ID", 'E4 TB Allocation Details'!$A$18:$L$18, 0),FALSE), 'E2 Allocators'!$B$15:$W$358, MATCH('O5 Details by Class &amp; Accounts'!J$18, 'E2 Allocators'!$B$15:$W$15, 0),FALSE)*$F40)</f>
        <v>132013.71943949422</v>
      </c>
      <c r="K40" s="2186">
        <f>IF(ISERROR(VLOOKUP(VLOOKUP($A40, 'E4 TB Allocation Details'!$A$18:$L$214, MATCH("Demand ID", 'E4 TB Allocation Details'!$A$18:$L$18, 0),FALSE), 'E2 Allocators'!$B$15:$W$358, MATCH('O5 Details by Class &amp; Accounts'!K$18, 'E2 Allocators'!$B$15:$W$15, 0),FALSE)*$F40), 0, VLOOKUP(VLOOKUP($A40, 'E4 TB Allocation Details'!$A$18:$L$214, MATCH("Demand ID", 'E4 TB Allocation Details'!$A$18:$L$18, 0),FALSE), 'E2 Allocators'!$B$15:$W$358, MATCH('O5 Details by Class &amp; Accounts'!K$18, 'E2 Allocators'!$B$15:$W$15, 0),FALSE)*$F40)</f>
        <v>277580.78081710887</v>
      </c>
      <c r="L40" s="2186">
        <f>IF(ISERROR(VLOOKUP(VLOOKUP($A40, 'E4 TB Allocation Details'!$A$18:$L$214, MATCH("Demand ID", 'E4 TB Allocation Details'!$A$18:$L$18, 0),FALSE), 'E2 Allocators'!$B$15:$W$358, MATCH('O5 Details by Class &amp; Accounts'!L$18, 'E2 Allocators'!$B$15:$W$15, 0),FALSE)*$F40), 0, VLOOKUP(VLOOKUP($A40, 'E4 TB Allocation Details'!$A$18:$L$214, MATCH("Demand ID", 'E4 TB Allocation Details'!$A$18:$L$18, 0),FALSE), 'E2 Allocators'!$B$15:$W$358, MATCH('O5 Details by Class &amp; Accounts'!L$18, 'E2 Allocators'!$B$15:$W$15, 0),FALSE)*$F40)</f>
        <v>0</v>
      </c>
      <c r="M40" s="2186">
        <f>IF(ISERROR(VLOOKUP(VLOOKUP($A40, 'E4 TB Allocation Details'!$A$18:$L$214, MATCH("Demand ID", 'E4 TB Allocation Details'!$A$18:$L$18, 0),FALSE), 'E2 Allocators'!$B$15:$W$358, MATCH('O5 Details by Class &amp; Accounts'!M$18, 'E2 Allocators'!$B$15:$W$15, 0),FALSE)*$F40), 0, VLOOKUP(VLOOKUP($A40, 'E4 TB Allocation Details'!$A$18:$L$214, MATCH("Demand ID", 'E4 TB Allocation Details'!$A$18:$L$18, 0),FALSE), 'E2 Allocators'!$B$15:$W$358, MATCH('O5 Details by Class &amp; Accounts'!M$18, 'E2 Allocators'!$B$15:$W$15, 0),FALSE)*$F40)</f>
        <v>0</v>
      </c>
      <c r="N40" s="2186">
        <f>IF(ISERROR(VLOOKUP(VLOOKUP($A40, 'E4 TB Allocation Details'!$A$18:$L$214, MATCH("Demand ID", 'E4 TB Allocation Details'!$A$18:$L$18, 0),FALSE), 'E2 Allocators'!$B$15:$W$358, MATCH('O5 Details by Class &amp; Accounts'!N$18, 'E2 Allocators'!$B$15:$W$15, 0),FALSE)*$F40), 0, VLOOKUP(VLOOKUP($A40, 'E4 TB Allocation Details'!$A$18:$L$214, MATCH("Demand ID", 'E4 TB Allocation Details'!$A$18:$L$18, 0),FALSE), 'E2 Allocators'!$B$15:$W$358, MATCH('O5 Details by Class &amp; Accounts'!N$18, 'E2 Allocators'!$B$15:$W$15, 0),FALSE)*$F40)</f>
        <v>0</v>
      </c>
      <c r="O40" s="2186">
        <f>IF(ISERROR(VLOOKUP(VLOOKUP($A40, 'E4 TB Allocation Details'!$A$18:$L$214, MATCH("Demand ID", 'E4 TB Allocation Details'!$A$18:$L$18, 0),FALSE), 'E2 Allocators'!$B$15:$W$358, MATCH('O5 Details by Class &amp; Accounts'!O$18, 'E2 Allocators'!$B$15:$W$15, 0),FALSE)*$F40), 0, VLOOKUP(VLOOKUP($A40, 'E4 TB Allocation Details'!$A$18:$L$214, MATCH("Demand ID", 'E4 TB Allocation Details'!$A$18:$L$18, 0),FALSE), 'E2 Allocators'!$B$15:$W$358, MATCH('O5 Details by Class &amp; Accounts'!O$18, 'E2 Allocators'!$B$15:$W$15, 0),FALSE)*$F40)</f>
        <v>9624.9573891380351</v>
      </c>
      <c r="P40" s="2186">
        <f>IF(ISERROR(VLOOKUP(VLOOKUP($A40, 'E4 TB Allocation Details'!$A$18:$L$214, MATCH("Demand ID", 'E4 TB Allocation Details'!$A$18:$L$18, 0),FALSE), 'E2 Allocators'!$B$15:$W$358, MATCH('O5 Details by Class &amp; Accounts'!P$18, 'E2 Allocators'!$B$15:$W$15, 0),FALSE)*$F40), 0, VLOOKUP(VLOOKUP($A40, 'E4 TB Allocation Details'!$A$18:$L$214, MATCH("Demand ID", 'E4 TB Allocation Details'!$A$18:$L$18, 0),FALSE), 'E2 Allocators'!$B$15:$W$358, MATCH('O5 Details by Class &amp; Accounts'!P$18, 'E2 Allocators'!$B$15:$W$15, 0),FALSE)*$F40)</f>
        <v>473.08250156137774</v>
      </c>
      <c r="Q40" s="2186">
        <f>IF(ISERROR(VLOOKUP(VLOOKUP($A40, 'E4 TB Allocation Details'!$A$18:$L$214, MATCH("Demand ID", 'E4 TB Allocation Details'!$A$18:$L$18, 0),FALSE), 'E2 Allocators'!$B$15:$W$358, MATCH('O5 Details by Class &amp; Accounts'!Q$18, 'E2 Allocators'!$B$15:$W$15, 0),FALSE)*$F40), 0, VLOOKUP(VLOOKUP($A40, 'E4 TB Allocation Details'!$A$18:$L$214, MATCH("Demand ID", 'E4 TB Allocation Details'!$A$18:$L$18, 0),FALSE), 'E2 Allocators'!$B$15:$W$358, MATCH('O5 Details by Class &amp; Accounts'!Q$18, 'E2 Allocators'!$B$15:$W$15, 0),FALSE)*$F40)</f>
        <v>711.70158325541331</v>
      </c>
      <c r="R40" s="2186">
        <f>IF(ISERROR(VLOOKUP(VLOOKUP($A40, 'E4 TB Allocation Details'!$A$18:$L$214, MATCH("Demand ID", 'E4 TB Allocation Details'!$A$18:$L$18, 0),FALSE), 'E2 Allocators'!$B$15:$W$358, MATCH('O5 Details by Class &amp; Accounts'!R$18, 'E2 Allocators'!$B$15:$W$15, 0),FALSE)*$F40), 0, VLOOKUP(VLOOKUP($A40, 'E4 TB Allocation Details'!$A$18:$L$214, MATCH("Demand ID", 'E4 TB Allocation Details'!$A$18:$L$18, 0),FALSE), 'E2 Allocators'!$B$15:$W$358, MATCH('O5 Details by Class &amp; Accounts'!R$18, 'E2 Allocators'!$B$15:$W$15, 0),FALSE)*$F40)</f>
        <v>0</v>
      </c>
      <c r="S40" s="2186">
        <f>IF(ISERROR(VLOOKUP(VLOOKUP($A40, 'E4 TB Allocation Details'!$A$18:$L$214, MATCH("Demand ID", 'E4 TB Allocation Details'!$A$18:$L$18, 0),FALSE), 'E2 Allocators'!$B$15:$W$358, MATCH('O5 Details by Class &amp; Accounts'!S$18, 'E2 Allocators'!$B$15:$W$15, 0),FALSE)*$F40), 0, VLOOKUP(VLOOKUP($A40, 'E4 TB Allocation Details'!$A$18:$L$214, MATCH("Demand ID", 'E4 TB Allocation Details'!$A$18:$L$18, 0),FALSE), 'E2 Allocators'!$B$15:$W$358, MATCH('O5 Details by Class &amp; Accounts'!S$18, 'E2 Allocators'!$B$15:$W$15, 0),FALSE)*$F40)</f>
        <v>0</v>
      </c>
      <c r="T40" s="2186">
        <f>IF(ISERROR(VLOOKUP(VLOOKUP($A40, 'E4 TB Allocation Details'!$A$18:$L$214, MATCH("Demand ID", 'E4 TB Allocation Details'!$A$18:$L$18, 0),FALSE), 'E2 Allocators'!$B$15:$W$358, MATCH('O5 Details by Class &amp; Accounts'!T$18, 'E2 Allocators'!$B$15:$W$15, 0),FALSE)*$F40), 0, VLOOKUP(VLOOKUP($A40, 'E4 TB Allocation Details'!$A$18:$L$214, MATCH("Demand ID", 'E4 TB Allocation Details'!$A$18:$L$18, 0),FALSE), 'E2 Allocators'!$B$15:$W$358, MATCH('O5 Details by Class &amp; Accounts'!T$18, 'E2 Allocators'!$B$15:$W$15, 0),FALSE)*$F40)</f>
        <v>0</v>
      </c>
      <c r="U40" s="2186">
        <f>IF(ISERROR(VLOOKUP(VLOOKUP($A40, 'E4 TB Allocation Details'!$A$18:$L$214, MATCH("Demand ID", 'E4 TB Allocation Details'!$A$18:$L$18, 0),FALSE), 'E2 Allocators'!$B$15:$W$358, MATCH('O5 Details by Class &amp; Accounts'!U$18, 'E2 Allocators'!$B$15:$W$15, 0),FALSE)*$F40), 0, VLOOKUP(VLOOKUP($A40, 'E4 TB Allocation Details'!$A$18:$L$214, MATCH("Demand ID", 'E4 TB Allocation Details'!$A$18:$L$18, 0),FALSE), 'E2 Allocators'!$B$15:$W$358, MATCH('O5 Details by Class &amp; Accounts'!U$18, 'E2 Allocators'!$B$15:$W$15, 0),FALSE)*$F40)</f>
        <v>0</v>
      </c>
      <c r="V40" s="2186">
        <f>IF(ISERROR(VLOOKUP(VLOOKUP($A40, 'E4 TB Allocation Details'!$A$18:$L$214, MATCH("Demand ID", 'E4 TB Allocation Details'!$A$18:$L$18, 0),FALSE), 'E2 Allocators'!$B$15:$W$358, MATCH('O5 Details by Class &amp; Accounts'!V$18, 'E2 Allocators'!$B$15:$W$15, 0),FALSE)*$F40), 0, VLOOKUP(VLOOKUP($A40, 'E4 TB Allocation Details'!$A$18:$L$214, MATCH("Demand ID", 'E4 TB Allocation Details'!$A$18:$L$18, 0),FALSE), 'E2 Allocators'!$B$15:$W$358, MATCH('O5 Details by Class &amp; Accounts'!V$18, 'E2 Allocators'!$B$15:$W$15, 0),FALSE)*$F40)</f>
        <v>0</v>
      </c>
      <c r="W40" s="2186">
        <f>IF(ISERROR(VLOOKUP(VLOOKUP($A40, 'E4 TB Allocation Details'!$A$18:$L$214, MATCH("Demand ID", 'E4 TB Allocation Details'!$A$18:$L$18, 0),FALSE), 'E2 Allocators'!$B$15:$W$358, MATCH('O5 Details by Class &amp; Accounts'!W$18, 'E2 Allocators'!$B$15:$W$15, 0),FALSE)*$F40), 0, VLOOKUP(VLOOKUP($A40, 'E4 TB Allocation Details'!$A$18:$L$214, MATCH("Demand ID", 'E4 TB Allocation Details'!$A$18:$L$18, 0),FALSE), 'E2 Allocators'!$B$15:$W$358, MATCH('O5 Details by Class &amp; Accounts'!W$18, 'E2 Allocators'!$B$15:$W$15, 0),FALSE)*$F40)</f>
        <v>0</v>
      </c>
      <c r="X40" s="2186">
        <f>IF(ISERROR(VLOOKUP(VLOOKUP($A40, 'E4 TB Allocation Details'!$A$18:$L$214, MATCH("Demand ID", 'E4 TB Allocation Details'!$A$18:$L$18, 0),FALSE), 'E2 Allocators'!$B$15:$W$358, MATCH('O5 Details by Class &amp; Accounts'!X$18, 'E2 Allocators'!$B$15:$W$15, 0),FALSE)*$F40), 0, VLOOKUP(VLOOKUP($A40, 'E4 TB Allocation Details'!$A$18:$L$214, MATCH("Demand ID", 'E4 TB Allocation Details'!$A$18:$L$18, 0),FALSE), 'E2 Allocators'!$B$15:$W$358, MATCH('O5 Details by Class &amp; Accounts'!X$18, 'E2 Allocators'!$B$15:$W$15, 0),FALSE)*$F40)</f>
        <v>0</v>
      </c>
      <c r="Y40" s="2186">
        <f>IF(ISERROR(VLOOKUP(VLOOKUP($A40, 'E4 TB Allocation Details'!$A$18:$L$214, MATCH("Demand ID", 'E4 TB Allocation Details'!$A$18:$L$18, 0),FALSE), 'E2 Allocators'!$B$15:$W$358, MATCH('O5 Details by Class &amp; Accounts'!Y$18, 'E2 Allocators'!$B$15:$W$15, 0),FALSE)*$F40), 0, VLOOKUP(VLOOKUP($A40, 'E4 TB Allocation Details'!$A$18:$L$214, MATCH("Demand ID", 'E4 TB Allocation Details'!$A$18:$L$18, 0),FALSE), 'E2 Allocators'!$B$15:$W$358, MATCH('O5 Details by Class &amp; Accounts'!Y$18, 'E2 Allocators'!$B$15:$W$15, 0),FALSE)*$F40)</f>
        <v>0</v>
      </c>
      <c r="Z40" s="2186">
        <f>IF(ISERROR(VLOOKUP(VLOOKUP($A40, 'E4 TB Allocation Details'!$A$18:$L$214, MATCH("Demand ID", 'E4 TB Allocation Details'!$A$18:$L$18, 0),FALSE), 'E2 Allocators'!$B$15:$W$358, MATCH('O5 Details by Class &amp; Accounts'!Z$18, 'E2 Allocators'!$B$15:$W$15, 0),FALSE)*$F40), 0, VLOOKUP(VLOOKUP($A40, 'E4 TB Allocation Details'!$A$18:$L$214, MATCH("Demand ID", 'E4 TB Allocation Details'!$A$18:$L$18, 0),FALSE), 'E2 Allocators'!$B$15:$W$358, MATCH('O5 Details by Class &amp; Accounts'!Z$18, 'E2 Allocators'!$B$15:$W$15, 0),FALSE)*$F40)</f>
        <v>0</v>
      </c>
      <c r="AA40" s="2186">
        <f>IF(ISERROR(VLOOKUP(VLOOKUP($A40, 'E4 TB Allocation Details'!$A$18:$L$214, MATCH("Demand ID", 'E4 TB Allocation Details'!$A$18:$L$18, 0),FALSE), 'E2 Allocators'!$B$15:$W$358, MATCH('O5 Details by Class &amp; Accounts'!AA$18, 'E2 Allocators'!$B$15:$W$15, 0),FALSE)*$F40), 0, VLOOKUP(VLOOKUP($A40, 'E4 TB Allocation Details'!$A$18:$L$214, MATCH("Demand ID", 'E4 TB Allocation Details'!$A$18:$L$18, 0),FALSE), 'E2 Allocators'!$B$15:$W$358, MATCH('O5 Details by Class &amp; Accounts'!AA$18, 'E2 Allocators'!$B$15:$W$15, 0),FALSE)*$F40)</f>
        <v>0</v>
      </c>
      <c r="AB40" s="2186">
        <f>IF(ISERROR(VLOOKUP(VLOOKUP($A40, 'E4 TB Allocation Details'!$A$18:$L$214, MATCH("Demand ID", 'E4 TB Allocation Details'!$A$18:$L$18, 0),FALSE), 'E2 Allocators'!$B$15:$W$358, MATCH('O5 Details by Class &amp; Accounts'!AB$18, 'E2 Allocators'!$B$15:$W$15, 0),FALSE)*$F40), 0, VLOOKUP(VLOOKUP($A40, 'E4 TB Allocation Details'!$A$18:$L$214, MATCH("Demand ID", 'E4 TB Allocation Details'!$A$18:$L$18, 0),FALSE), 'E2 Allocators'!$B$15:$W$358, MATCH('O5 Details by Class &amp; Accounts'!AB$18, 'E2 Allocators'!$B$15:$W$15, 0),FALSE)*$F40)</f>
        <v>0</v>
      </c>
      <c r="AC40" s="2186">
        <f t="shared" si="1"/>
        <v>881028</v>
      </c>
      <c r="AD40" s="2186">
        <f>IF(ISERROR(VLOOKUP(VLOOKUP($A40, 'E4 TB Allocation Details'!$A$18:$L$214, MATCH("Customer ID", 'E4 TB Allocation Details'!$A$18:$L$18, 0),FALSE), 'E2 Allocators'!$B$15:$W$358, MATCH('O5 Details by Class &amp; Accounts'!AD$18, 'E2 Allocators'!$B$15:$W$15, 0),FALSE)*$G40), 0, VLOOKUP(VLOOKUP($A40, 'E4 TB Allocation Details'!$A$18:$L$214, MATCH("Customer ID", 'E4 TB Allocation Details'!$A$18:$L$18, 0),FALSE), 'E2 Allocators'!$B$15:$W$358, MATCH('O5 Details by Class &amp; Accounts'!AD$18, 'E2 Allocators'!$B$15:$W$15, 0),FALSE)*$G40)</f>
        <v>0</v>
      </c>
      <c r="AE40" s="2186">
        <f>IF(ISERROR(VLOOKUP(VLOOKUP($A40, 'E4 TB Allocation Details'!$A$18:$L$214, MATCH("Customer ID", 'E4 TB Allocation Details'!$A$18:$L$18, 0),FALSE), 'E2 Allocators'!$B$15:$W$358, MATCH('O5 Details by Class &amp; Accounts'!AE$18, 'E2 Allocators'!$B$15:$W$15, 0),FALSE)*$G40), 0, VLOOKUP(VLOOKUP($A40, 'E4 TB Allocation Details'!$A$18:$L$214, MATCH("Customer ID", 'E4 TB Allocation Details'!$A$18:$L$18, 0),FALSE), 'E2 Allocators'!$B$15:$W$358, MATCH('O5 Details by Class &amp; Accounts'!AE$18, 'E2 Allocators'!$B$15:$W$15, 0),FALSE)*$G40)</f>
        <v>0</v>
      </c>
      <c r="AF40" s="2186">
        <f>IF(ISERROR(VLOOKUP(VLOOKUP($A40, 'E4 TB Allocation Details'!$A$18:$L$214, MATCH("Customer ID", 'E4 TB Allocation Details'!$A$18:$L$18, 0),FALSE), 'E2 Allocators'!$B$15:$W$358, MATCH('O5 Details by Class &amp; Accounts'!AF$18, 'E2 Allocators'!$B$15:$W$15, 0),FALSE)*$G40), 0, VLOOKUP(VLOOKUP($A40, 'E4 TB Allocation Details'!$A$18:$L$214, MATCH("Customer ID", 'E4 TB Allocation Details'!$A$18:$L$18, 0),FALSE), 'E2 Allocators'!$B$15:$W$358, MATCH('O5 Details by Class &amp; Accounts'!AF$18, 'E2 Allocators'!$B$15:$W$15, 0),FALSE)*$G40)</f>
        <v>0</v>
      </c>
      <c r="AG40" s="2186">
        <f>IF(ISERROR(VLOOKUP(VLOOKUP($A40, 'E4 TB Allocation Details'!$A$18:$L$214, MATCH("Customer ID", 'E4 TB Allocation Details'!$A$18:$L$18, 0),FALSE), 'E2 Allocators'!$B$15:$W$358, MATCH('O5 Details by Class &amp; Accounts'!AG$18, 'E2 Allocators'!$B$15:$W$15, 0),FALSE)*$G40), 0, VLOOKUP(VLOOKUP($A40, 'E4 TB Allocation Details'!$A$18:$L$214, MATCH("Customer ID", 'E4 TB Allocation Details'!$A$18:$L$18, 0),FALSE), 'E2 Allocators'!$B$15:$W$358, MATCH('O5 Details by Class &amp; Accounts'!AG$18, 'E2 Allocators'!$B$15:$W$15, 0),FALSE)*$G40)</f>
        <v>0</v>
      </c>
      <c r="AH40" s="2186">
        <f>IF(ISERROR(VLOOKUP(VLOOKUP($A40, 'E4 TB Allocation Details'!$A$18:$L$214, MATCH("Customer ID", 'E4 TB Allocation Details'!$A$18:$L$18, 0),FALSE), 'E2 Allocators'!$B$15:$W$358, MATCH('O5 Details by Class &amp; Accounts'!AH$18, 'E2 Allocators'!$B$15:$W$15, 0),FALSE)*$G40), 0, VLOOKUP(VLOOKUP($A40, 'E4 TB Allocation Details'!$A$18:$L$214, MATCH("Customer ID", 'E4 TB Allocation Details'!$A$18:$L$18, 0),FALSE), 'E2 Allocators'!$B$15:$W$358, MATCH('O5 Details by Class &amp; Accounts'!AH$18, 'E2 Allocators'!$B$15:$W$15, 0),FALSE)*$G40)</f>
        <v>0</v>
      </c>
      <c r="AI40" s="2186">
        <f>IF(ISERROR(VLOOKUP(VLOOKUP($A40, 'E4 TB Allocation Details'!$A$18:$L$214, MATCH("Customer ID", 'E4 TB Allocation Details'!$A$18:$L$18, 0),FALSE), 'E2 Allocators'!$B$15:$W$358, MATCH('O5 Details by Class &amp; Accounts'!AI$18, 'E2 Allocators'!$B$15:$W$15, 0),FALSE)*$G40), 0, VLOOKUP(VLOOKUP($A40, 'E4 TB Allocation Details'!$A$18:$L$214, MATCH("Customer ID", 'E4 TB Allocation Details'!$A$18:$L$18, 0),FALSE), 'E2 Allocators'!$B$15:$W$358, MATCH('O5 Details by Class &amp; Accounts'!AI$18, 'E2 Allocators'!$B$15:$W$15, 0),FALSE)*$G40)</f>
        <v>0</v>
      </c>
      <c r="AJ40" s="2186">
        <f>IF(ISERROR(VLOOKUP(VLOOKUP($A40, 'E4 TB Allocation Details'!$A$18:$L$214, MATCH("Customer ID", 'E4 TB Allocation Details'!$A$18:$L$18, 0),FALSE), 'E2 Allocators'!$B$15:$W$358, MATCH('O5 Details by Class &amp; Accounts'!AJ$18, 'E2 Allocators'!$B$15:$W$15, 0),FALSE)*$G40), 0, VLOOKUP(VLOOKUP($A40, 'E4 TB Allocation Details'!$A$18:$L$214, MATCH("Customer ID", 'E4 TB Allocation Details'!$A$18:$L$18, 0),FALSE), 'E2 Allocators'!$B$15:$W$358, MATCH('O5 Details by Class &amp; Accounts'!AJ$18, 'E2 Allocators'!$B$15:$W$15, 0),FALSE)*$G40)</f>
        <v>0</v>
      </c>
      <c r="AK40" s="2186">
        <f>IF(ISERROR(VLOOKUP(VLOOKUP($A40, 'E4 TB Allocation Details'!$A$18:$L$214, MATCH("Customer ID", 'E4 TB Allocation Details'!$A$18:$L$18, 0),FALSE), 'E2 Allocators'!$B$15:$W$358, MATCH('O5 Details by Class &amp; Accounts'!AK$18, 'E2 Allocators'!$B$15:$W$15, 0),FALSE)*$G40), 0, VLOOKUP(VLOOKUP($A40, 'E4 TB Allocation Details'!$A$18:$L$214, MATCH("Customer ID", 'E4 TB Allocation Details'!$A$18:$L$18, 0),FALSE), 'E2 Allocators'!$B$15:$W$358, MATCH('O5 Details by Class &amp; Accounts'!AK$18, 'E2 Allocators'!$B$15:$W$15, 0),FALSE)*$G40)</f>
        <v>0</v>
      </c>
      <c r="AL40" s="2186">
        <f>IF(ISERROR(VLOOKUP(VLOOKUP($A40, 'E4 TB Allocation Details'!$A$18:$L$214, MATCH("Customer ID", 'E4 TB Allocation Details'!$A$18:$L$18, 0),FALSE), 'E2 Allocators'!$B$15:$W$358, MATCH('O5 Details by Class &amp; Accounts'!AL$18, 'E2 Allocators'!$B$15:$W$15, 0),FALSE)*$G40), 0, VLOOKUP(VLOOKUP($A40, 'E4 TB Allocation Details'!$A$18:$L$214, MATCH("Customer ID", 'E4 TB Allocation Details'!$A$18:$L$18, 0),FALSE), 'E2 Allocators'!$B$15:$W$358, MATCH('O5 Details by Class &amp; Accounts'!AL$18, 'E2 Allocators'!$B$15:$W$15, 0),FALSE)*$G40)</f>
        <v>0</v>
      </c>
      <c r="AM40" s="2186">
        <f>IF(ISERROR(VLOOKUP(VLOOKUP($A40, 'E4 TB Allocation Details'!$A$18:$L$214, MATCH("Customer ID", 'E4 TB Allocation Details'!$A$18:$L$18, 0),FALSE), 'E2 Allocators'!$B$15:$W$358, MATCH('O5 Details by Class &amp; Accounts'!AM$18, 'E2 Allocators'!$B$15:$W$15, 0),FALSE)*$G40), 0, VLOOKUP(VLOOKUP($A40, 'E4 TB Allocation Details'!$A$18:$L$214, MATCH("Customer ID", 'E4 TB Allocation Details'!$A$18:$L$18, 0),FALSE), 'E2 Allocators'!$B$15:$W$358, MATCH('O5 Details by Class &amp; Accounts'!AM$18, 'E2 Allocators'!$B$15:$W$15, 0),FALSE)*$G40)</f>
        <v>0</v>
      </c>
      <c r="AN40" s="2186">
        <f>IF(ISERROR(VLOOKUP(VLOOKUP($A40, 'E4 TB Allocation Details'!$A$18:$L$214, MATCH("Customer ID", 'E4 TB Allocation Details'!$A$18:$L$18, 0),FALSE), 'E2 Allocators'!$B$15:$W$358, MATCH('O5 Details by Class &amp; Accounts'!AN$18, 'E2 Allocators'!$B$15:$W$15, 0),FALSE)*$G40), 0, VLOOKUP(VLOOKUP($A40, 'E4 TB Allocation Details'!$A$18:$L$214, MATCH("Customer ID", 'E4 TB Allocation Details'!$A$18:$L$18, 0),FALSE), 'E2 Allocators'!$B$15:$W$358, MATCH('O5 Details by Class &amp; Accounts'!AN$18, 'E2 Allocators'!$B$15:$W$15, 0),FALSE)*$G40)</f>
        <v>0</v>
      </c>
      <c r="AO40" s="2186">
        <f>IF(ISERROR(VLOOKUP(VLOOKUP($A40, 'E4 TB Allocation Details'!$A$18:$L$214, MATCH("Customer ID", 'E4 TB Allocation Details'!$A$18:$L$18, 0),FALSE), 'E2 Allocators'!$B$15:$W$358, MATCH('O5 Details by Class &amp; Accounts'!AO$18, 'E2 Allocators'!$B$15:$W$15, 0),FALSE)*$G40), 0, VLOOKUP(VLOOKUP($A40, 'E4 TB Allocation Details'!$A$18:$L$214, MATCH("Customer ID", 'E4 TB Allocation Details'!$A$18:$L$18, 0),FALSE), 'E2 Allocators'!$B$15:$W$358, MATCH('O5 Details by Class &amp; Accounts'!AO$18, 'E2 Allocators'!$B$15:$W$15, 0),FALSE)*$G40)</f>
        <v>0</v>
      </c>
      <c r="AP40" s="2186">
        <f>IF(ISERROR(VLOOKUP(VLOOKUP($A40, 'E4 TB Allocation Details'!$A$18:$L$214, MATCH("Customer ID", 'E4 TB Allocation Details'!$A$18:$L$18, 0),FALSE), 'E2 Allocators'!$B$15:$W$358, MATCH('O5 Details by Class &amp; Accounts'!AP$18, 'E2 Allocators'!$B$15:$W$15, 0),FALSE)*$G40), 0, VLOOKUP(VLOOKUP($A40, 'E4 TB Allocation Details'!$A$18:$L$214, MATCH("Customer ID", 'E4 TB Allocation Details'!$A$18:$L$18, 0),FALSE), 'E2 Allocators'!$B$15:$W$358, MATCH('O5 Details by Class &amp; Accounts'!AP$18, 'E2 Allocators'!$B$15:$W$15, 0),FALSE)*$G40)</f>
        <v>0</v>
      </c>
      <c r="AQ40" s="2186">
        <f>IF(ISERROR(VLOOKUP(VLOOKUP($A40, 'E4 TB Allocation Details'!$A$18:$L$214, MATCH("Customer ID", 'E4 TB Allocation Details'!$A$18:$L$18, 0),FALSE), 'E2 Allocators'!$B$15:$W$358, MATCH('O5 Details by Class &amp; Accounts'!AQ$18, 'E2 Allocators'!$B$15:$W$15, 0),FALSE)*$G40), 0, VLOOKUP(VLOOKUP($A40, 'E4 TB Allocation Details'!$A$18:$L$214, MATCH("Customer ID", 'E4 TB Allocation Details'!$A$18:$L$18, 0),FALSE), 'E2 Allocators'!$B$15:$W$358, MATCH('O5 Details by Class &amp; Accounts'!AQ$18, 'E2 Allocators'!$B$15:$W$15, 0),FALSE)*$G40)</f>
        <v>0</v>
      </c>
      <c r="AR40" s="2186">
        <f>IF(ISERROR(VLOOKUP(VLOOKUP($A40, 'E4 TB Allocation Details'!$A$18:$L$214, MATCH("Customer ID", 'E4 TB Allocation Details'!$A$18:$L$18, 0),FALSE), 'E2 Allocators'!$B$15:$W$358, MATCH('O5 Details by Class &amp; Accounts'!AR$18, 'E2 Allocators'!$B$15:$W$15, 0),FALSE)*$G40), 0, VLOOKUP(VLOOKUP($A40, 'E4 TB Allocation Details'!$A$18:$L$214, MATCH("Customer ID", 'E4 TB Allocation Details'!$A$18:$L$18, 0),FALSE), 'E2 Allocators'!$B$15:$W$358, MATCH('O5 Details by Class &amp; Accounts'!AR$18, 'E2 Allocators'!$B$15:$W$15, 0),FALSE)*$G40)</f>
        <v>0</v>
      </c>
      <c r="AS40" s="2186">
        <f>IF(ISERROR(VLOOKUP(VLOOKUP($A40, 'E4 TB Allocation Details'!$A$18:$L$214, MATCH("Customer ID", 'E4 TB Allocation Details'!$A$18:$L$18, 0),FALSE), 'E2 Allocators'!$B$15:$W$358, MATCH('O5 Details by Class &amp; Accounts'!AS$18, 'E2 Allocators'!$B$15:$W$15, 0),FALSE)*$G40), 0, VLOOKUP(VLOOKUP($A40, 'E4 TB Allocation Details'!$A$18:$L$214, MATCH("Customer ID", 'E4 TB Allocation Details'!$A$18:$L$18, 0),FALSE), 'E2 Allocators'!$B$15:$W$358, MATCH('O5 Details by Class &amp; Accounts'!AS$18, 'E2 Allocators'!$B$15:$W$15, 0),FALSE)*$G40)</f>
        <v>0</v>
      </c>
      <c r="AT40" s="2186">
        <f>IF(ISERROR(VLOOKUP(VLOOKUP($A40, 'E4 TB Allocation Details'!$A$18:$L$214, MATCH("Customer ID", 'E4 TB Allocation Details'!$A$18:$L$18, 0),FALSE), 'E2 Allocators'!$B$15:$W$358, MATCH('O5 Details by Class &amp; Accounts'!AT$18, 'E2 Allocators'!$B$15:$W$15, 0),FALSE)*$G40), 0, VLOOKUP(VLOOKUP($A40, 'E4 TB Allocation Details'!$A$18:$L$214, MATCH("Customer ID", 'E4 TB Allocation Details'!$A$18:$L$18, 0),FALSE), 'E2 Allocators'!$B$15:$W$358, MATCH('O5 Details by Class &amp; Accounts'!AT$18, 'E2 Allocators'!$B$15:$W$15, 0),FALSE)*$G40)</f>
        <v>0</v>
      </c>
      <c r="AU40" s="2186">
        <f>IF(ISERROR(VLOOKUP(VLOOKUP($A40, 'E4 TB Allocation Details'!$A$18:$L$214, MATCH("Customer ID", 'E4 TB Allocation Details'!$A$18:$L$18, 0),FALSE), 'E2 Allocators'!$B$15:$W$358, MATCH('O5 Details by Class &amp; Accounts'!AU$18, 'E2 Allocators'!$B$15:$W$15, 0),FALSE)*$G40), 0, VLOOKUP(VLOOKUP($A40, 'E4 TB Allocation Details'!$A$18:$L$214, MATCH("Customer ID", 'E4 TB Allocation Details'!$A$18:$L$18, 0),FALSE), 'E2 Allocators'!$B$15:$W$358, MATCH('O5 Details by Class &amp; Accounts'!AU$18, 'E2 Allocators'!$B$15:$W$15, 0),FALSE)*$G40)</f>
        <v>0</v>
      </c>
      <c r="AV40" s="2186">
        <f>IF(ISERROR(VLOOKUP(VLOOKUP($A40, 'E4 TB Allocation Details'!$A$18:$L$214, MATCH("Customer ID", 'E4 TB Allocation Details'!$A$18:$L$18, 0),FALSE), 'E2 Allocators'!$B$15:$W$358, MATCH('O5 Details by Class &amp; Accounts'!AV$18, 'E2 Allocators'!$B$15:$W$15, 0),FALSE)*$G40), 0, VLOOKUP(VLOOKUP($A40, 'E4 TB Allocation Details'!$A$18:$L$214, MATCH("Customer ID", 'E4 TB Allocation Details'!$A$18:$L$18, 0),FALSE), 'E2 Allocators'!$B$15:$W$358, MATCH('O5 Details by Class &amp; Accounts'!AV$18, 'E2 Allocators'!$B$15:$W$15, 0),FALSE)*$G40)</f>
        <v>0</v>
      </c>
      <c r="AW40" s="2186">
        <f>IF(ISERROR(VLOOKUP(VLOOKUP($A40, 'E4 TB Allocation Details'!$A$18:$L$214, MATCH("Customer ID", 'E4 TB Allocation Details'!$A$18:$L$18, 0),FALSE), 'E2 Allocators'!$B$15:$W$358, MATCH('O5 Details by Class &amp; Accounts'!AW$18, 'E2 Allocators'!$B$15:$W$15, 0),FALSE)*$G40), 0, VLOOKUP(VLOOKUP($A40, 'E4 TB Allocation Details'!$A$18:$L$214, MATCH("Customer ID", 'E4 TB Allocation Details'!$A$18:$L$18, 0),FALSE), 'E2 Allocators'!$B$15:$W$358, MATCH('O5 Details by Class &amp; Accounts'!AW$18, 'E2 Allocators'!$B$15:$W$15, 0),FALSE)*$G40)</f>
        <v>0</v>
      </c>
      <c r="AX40" s="2186">
        <f t="shared" si="2"/>
        <v>0</v>
      </c>
      <c r="AY40" s="2186">
        <f>IF(ISERROR(VLOOKUP(VLOOKUP($A40, 'E4 TB Allocation Details'!$A$18:$L$214, MATCH("Misc ID", 'E4 TB Allocation Details'!$A$18:$L$18, 0),FALSE), 'E2 Allocators'!$B$15:$W$358, MATCH('O5 Details by Class &amp; Accounts'!AY$18, 'E2 Allocators'!$B$15:$W$15, 0),FALSE)*$E40), 0, VLOOKUP(VLOOKUP($A40, 'E4 TB Allocation Details'!$A$18:$L$214, MATCH("Misc ID", 'E4 TB Allocation Details'!$A$18:$L$18, 0),FALSE), 'E2 Allocators'!$B$15:$W$358, MATCH('O5 Details by Class &amp; Accounts'!AY$18, 'E2 Allocators'!$B$15:$W$15, 0),FALSE)*$E40)</f>
        <v>0</v>
      </c>
      <c r="AZ40" s="2186">
        <f>IF(ISERROR(VLOOKUP(VLOOKUP($A40, 'E4 TB Allocation Details'!$A$18:$L$214, MATCH("Misc ID", 'E4 TB Allocation Details'!$A$18:$L$18, 0),FALSE), 'E2 Allocators'!$B$15:$W$358, MATCH('O5 Details by Class &amp; Accounts'!AZ$18, 'E2 Allocators'!$B$15:$W$15, 0),FALSE)*$E40), 0, VLOOKUP(VLOOKUP($A40, 'E4 TB Allocation Details'!$A$18:$L$214, MATCH("Misc ID", 'E4 TB Allocation Details'!$A$18:$L$18, 0),FALSE), 'E2 Allocators'!$B$15:$W$358, MATCH('O5 Details by Class &amp; Accounts'!AZ$18, 'E2 Allocators'!$B$15:$W$15, 0),FALSE)*$E40)</f>
        <v>0</v>
      </c>
      <c r="BA40" s="2186">
        <f>IF(ISERROR(VLOOKUP(VLOOKUP($A40, 'E4 TB Allocation Details'!$A$18:$L$214, MATCH("Misc ID", 'E4 TB Allocation Details'!$A$18:$L$18, 0),FALSE), 'E2 Allocators'!$B$15:$W$358, MATCH('O5 Details by Class &amp; Accounts'!BA$18, 'E2 Allocators'!$B$15:$W$15, 0),FALSE)*$E40), 0, VLOOKUP(VLOOKUP($A40, 'E4 TB Allocation Details'!$A$18:$L$214, MATCH("Misc ID", 'E4 TB Allocation Details'!$A$18:$L$18, 0),FALSE), 'E2 Allocators'!$B$15:$W$358, MATCH('O5 Details by Class &amp; Accounts'!BA$18, 'E2 Allocators'!$B$15:$W$15, 0),FALSE)*$E40)</f>
        <v>0</v>
      </c>
      <c r="BB40" s="2186">
        <f>IF(ISERROR(VLOOKUP(VLOOKUP($A40, 'E4 TB Allocation Details'!$A$18:$L$214, MATCH("Misc ID", 'E4 TB Allocation Details'!$A$18:$L$18, 0),FALSE), 'E2 Allocators'!$B$15:$W$358, MATCH('O5 Details by Class &amp; Accounts'!BB$18, 'E2 Allocators'!$B$15:$W$15, 0),FALSE)*$E40), 0, VLOOKUP(VLOOKUP($A40, 'E4 TB Allocation Details'!$A$18:$L$214, MATCH("Misc ID", 'E4 TB Allocation Details'!$A$18:$L$18, 0),FALSE), 'E2 Allocators'!$B$15:$W$358, MATCH('O5 Details by Class &amp; Accounts'!BB$18, 'E2 Allocators'!$B$15:$W$15, 0),FALSE)*$E40)</f>
        <v>0</v>
      </c>
      <c r="BC40" s="2186">
        <f>IF(ISERROR(VLOOKUP(VLOOKUP($A40, 'E4 TB Allocation Details'!$A$18:$L$214, MATCH("Misc ID", 'E4 TB Allocation Details'!$A$18:$L$18, 0),FALSE), 'E2 Allocators'!$B$15:$W$358, MATCH('O5 Details by Class &amp; Accounts'!BC$18, 'E2 Allocators'!$B$15:$W$15, 0),FALSE)*$E40), 0, VLOOKUP(VLOOKUP($A40, 'E4 TB Allocation Details'!$A$18:$L$214, MATCH("Misc ID", 'E4 TB Allocation Details'!$A$18:$L$18, 0),FALSE), 'E2 Allocators'!$B$15:$W$358, MATCH('O5 Details by Class &amp; Accounts'!BC$18, 'E2 Allocators'!$B$15:$W$15, 0),FALSE)*$E40)</f>
        <v>0</v>
      </c>
      <c r="BD40" s="2186">
        <f>IF(ISERROR(VLOOKUP(VLOOKUP($A40, 'E4 TB Allocation Details'!$A$18:$L$214, MATCH("Misc ID", 'E4 TB Allocation Details'!$A$18:$L$18, 0),FALSE), 'E2 Allocators'!$B$15:$W$358, MATCH('O5 Details by Class &amp; Accounts'!BD$18, 'E2 Allocators'!$B$15:$W$15, 0),FALSE)*$E40), 0, VLOOKUP(VLOOKUP($A40, 'E4 TB Allocation Details'!$A$18:$L$214, MATCH("Misc ID", 'E4 TB Allocation Details'!$A$18:$L$18, 0),FALSE), 'E2 Allocators'!$B$15:$W$358, MATCH('O5 Details by Class &amp; Accounts'!BD$18, 'E2 Allocators'!$B$15:$W$15, 0),FALSE)*$E40)</f>
        <v>0</v>
      </c>
      <c r="BE40" s="2186">
        <f>IF(ISERROR(VLOOKUP(VLOOKUP($A40, 'E4 TB Allocation Details'!$A$18:$L$214, MATCH("Misc ID", 'E4 TB Allocation Details'!$A$18:$L$18, 0),FALSE), 'E2 Allocators'!$B$15:$W$358, MATCH('O5 Details by Class &amp; Accounts'!BE$18, 'E2 Allocators'!$B$15:$W$15, 0),FALSE)*$E40), 0, VLOOKUP(VLOOKUP($A40, 'E4 TB Allocation Details'!$A$18:$L$214, MATCH("Misc ID", 'E4 TB Allocation Details'!$A$18:$L$18, 0),FALSE), 'E2 Allocators'!$B$15:$W$358, MATCH('O5 Details by Class &amp; Accounts'!BE$18, 'E2 Allocators'!$B$15:$W$15, 0),FALSE)*$E40)</f>
        <v>0</v>
      </c>
      <c r="BF40" s="2186">
        <f>IF(ISERROR(VLOOKUP(VLOOKUP($A40, 'E4 TB Allocation Details'!$A$18:$L$214, MATCH("Misc ID", 'E4 TB Allocation Details'!$A$18:$L$18, 0),FALSE), 'E2 Allocators'!$B$15:$W$358, MATCH('O5 Details by Class &amp; Accounts'!BF$18, 'E2 Allocators'!$B$15:$W$15, 0),FALSE)*$E40), 0, VLOOKUP(VLOOKUP($A40, 'E4 TB Allocation Details'!$A$18:$L$214, MATCH("Misc ID", 'E4 TB Allocation Details'!$A$18:$L$18, 0),FALSE), 'E2 Allocators'!$B$15:$W$358, MATCH('O5 Details by Class &amp; Accounts'!BF$18, 'E2 Allocators'!$B$15:$W$15, 0),FALSE)*$E40)</f>
        <v>0</v>
      </c>
      <c r="BG40" s="2186">
        <f>IF(ISERROR(VLOOKUP(VLOOKUP($A40, 'E4 TB Allocation Details'!$A$18:$L$214, MATCH("Misc ID", 'E4 TB Allocation Details'!$A$18:$L$18, 0),FALSE), 'E2 Allocators'!$B$15:$W$358, MATCH('O5 Details by Class &amp; Accounts'!BG$18, 'E2 Allocators'!$B$15:$W$15, 0),FALSE)*$E40), 0, VLOOKUP(VLOOKUP($A40, 'E4 TB Allocation Details'!$A$18:$L$214, MATCH("Misc ID", 'E4 TB Allocation Details'!$A$18:$L$18, 0),FALSE), 'E2 Allocators'!$B$15:$W$358, MATCH('O5 Details by Class &amp; Accounts'!BG$18, 'E2 Allocators'!$B$15:$W$15, 0),FALSE)*$E40)</f>
        <v>0</v>
      </c>
      <c r="BH40" s="2186">
        <f>IF(ISERROR(VLOOKUP(VLOOKUP($A40, 'E4 TB Allocation Details'!$A$18:$L$214, MATCH("Misc ID", 'E4 TB Allocation Details'!$A$18:$L$18, 0),FALSE), 'E2 Allocators'!$B$15:$W$358, MATCH('O5 Details by Class &amp; Accounts'!BH$18, 'E2 Allocators'!$B$15:$W$15, 0),FALSE)*$E40), 0, VLOOKUP(VLOOKUP($A40, 'E4 TB Allocation Details'!$A$18:$L$214, MATCH("Misc ID", 'E4 TB Allocation Details'!$A$18:$L$18, 0),FALSE), 'E2 Allocators'!$B$15:$W$358, MATCH('O5 Details by Class &amp; Accounts'!BH$18, 'E2 Allocators'!$B$15:$W$15, 0),FALSE)*$E40)</f>
        <v>0</v>
      </c>
      <c r="BI40" s="2186">
        <f>IF(ISERROR(VLOOKUP(VLOOKUP($A40, 'E4 TB Allocation Details'!$A$18:$L$214, MATCH("Misc ID", 'E4 TB Allocation Details'!$A$18:$L$18, 0),FALSE), 'E2 Allocators'!$B$15:$W$358, MATCH('O5 Details by Class &amp; Accounts'!BI$18, 'E2 Allocators'!$B$15:$W$15, 0),FALSE)*$E40), 0, VLOOKUP(VLOOKUP($A40, 'E4 TB Allocation Details'!$A$18:$L$214, MATCH("Misc ID", 'E4 TB Allocation Details'!$A$18:$L$18, 0),FALSE), 'E2 Allocators'!$B$15:$W$358, MATCH('O5 Details by Class &amp; Accounts'!BI$18, 'E2 Allocators'!$B$15:$W$15, 0),FALSE)*$E40)</f>
        <v>0</v>
      </c>
      <c r="BJ40" s="2186">
        <f>IF(ISERROR(VLOOKUP(VLOOKUP($A40, 'E4 TB Allocation Details'!$A$18:$L$214, MATCH("Misc ID", 'E4 TB Allocation Details'!$A$18:$L$18, 0),FALSE), 'E2 Allocators'!$B$15:$W$358, MATCH('O5 Details by Class &amp; Accounts'!BJ$18, 'E2 Allocators'!$B$15:$W$15, 0),FALSE)*$E40), 0, VLOOKUP(VLOOKUP($A40, 'E4 TB Allocation Details'!$A$18:$L$214, MATCH("Misc ID", 'E4 TB Allocation Details'!$A$18:$L$18, 0),FALSE), 'E2 Allocators'!$B$15:$W$358, MATCH('O5 Details by Class &amp; Accounts'!BJ$18, 'E2 Allocators'!$B$15:$W$15, 0),FALSE)*$E40)</f>
        <v>0</v>
      </c>
      <c r="BK40" s="2186">
        <f>IF(ISERROR(VLOOKUP(VLOOKUP($A40, 'E4 TB Allocation Details'!$A$18:$L$214, MATCH("Misc ID", 'E4 TB Allocation Details'!$A$18:$L$18, 0),FALSE), 'E2 Allocators'!$B$15:$W$358, MATCH('O5 Details by Class &amp; Accounts'!BK$18, 'E2 Allocators'!$B$15:$W$15, 0),FALSE)*$E40), 0, VLOOKUP(VLOOKUP($A40, 'E4 TB Allocation Details'!$A$18:$L$214, MATCH("Misc ID", 'E4 TB Allocation Details'!$A$18:$L$18, 0),FALSE), 'E2 Allocators'!$B$15:$W$358, MATCH('O5 Details by Class &amp; Accounts'!BK$18, 'E2 Allocators'!$B$15:$W$15, 0),FALSE)*$E40)</f>
        <v>0</v>
      </c>
      <c r="BL40" s="2186">
        <f>IF(ISERROR(VLOOKUP(VLOOKUP($A40, 'E4 TB Allocation Details'!$A$18:$L$214, MATCH("Misc ID", 'E4 TB Allocation Details'!$A$18:$L$18, 0),FALSE), 'E2 Allocators'!$B$15:$W$358, MATCH('O5 Details by Class &amp; Accounts'!BL$18, 'E2 Allocators'!$B$15:$W$15, 0),FALSE)*$E40), 0, VLOOKUP(VLOOKUP($A40, 'E4 TB Allocation Details'!$A$18:$L$214, MATCH("Misc ID", 'E4 TB Allocation Details'!$A$18:$L$18, 0),FALSE), 'E2 Allocators'!$B$15:$W$358, MATCH('O5 Details by Class &amp; Accounts'!BL$18, 'E2 Allocators'!$B$15:$W$15, 0),FALSE)*$E40)</f>
        <v>0</v>
      </c>
      <c r="BM40" s="2186">
        <f>IF(ISERROR(VLOOKUP(VLOOKUP($A40, 'E4 TB Allocation Details'!$A$18:$L$214, MATCH("Misc ID", 'E4 TB Allocation Details'!$A$18:$L$18, 0),FALSE), 'E2 Allocators'!$B$15:$W$358, MATCH('O5 Details by Class &amp; Accounts'!BM$18, 'E2 Allocators'!$B$15:$W$15, 0),FALSE)*$E40), 0, VLOOKUP(VLOOKUP($A40, 'E4 TB Allocation Details'!$A$18:$L$214, MATCH("Misc ID", 'E4 TB Allocation Details'!$A$18:$L$18, 0),FALSE), 'E2 Allocators'!$B$15:$W$358, MATCH('O5 Details by Class &amp; Accounts'!BM$18, 'E2 Allocators'!$B$15:$W$15, 0),FALSE)*$E40)</f>
        <v>0</v>
      </c>
      <c r="BN40" s="2186">
        <f>IF(ISERROR(VLOOKUP(VLOOKUP($A40, 'E4 TB Allocation Details'!$A$18:$L$214, MATCH("Misc ID", 'E4 TB Allocation Details'!$A$18:$L$18, 0),FALSE), 'E2 Allocators'!$B$15:$W$358, MATCH('O5 Details by Class &amp; Accounts'!BN$18, 'E2 Allocators'!$B$15:$W$15, 0),FALSE)*$E40), 0, VLOOKUP(VLOOKUP($A40, 'E4 TB Allocation Details'!$A$18:$L$214, MATCH("Misc ID", 'E4 TB Allocation Details'!$A$18:$L$18, 0),FALSE), 'E2 Allocators'!$B$15:$W$358, MATCH('O5 Details by Class &amp; Accounts'!BN$18, 'E2 Allocators'!$B$15:$W$15, 0),FALSE)*$E40)</f>
        <v>0</v>
      </c>
      <c r="BO40" s="2186">
        <f>IF(ISERROR(VLOOKUP(VLOOKUP($A40, 'E4 TB Allocation Details'!$A$18:$L$214, MATCH("Misc ID", 'E4 TB Allocation Details'!$A$18:$L$18, 0),FALSE), 'E2 Allocators'!$B$15:$W$358, MATCH('O5 Details by Class &amp; Accounts'!BO$18, 'E2 Allocators'!$B$15:$W$15, 0),FALSE)*$E40), 0, VLOOKUP(VLOOKUP($A40, 'E4 TB Allocation Details'!$A$18:$L$214, MATCH("Misc ID", 'E4 TB Allocation Details'!$A$18:$L$18, 0),FALSE), 'E2 Allocators'!$B$15:$W$358, MATCH('O5 Details by Class &amp; Accounts'!BO$18, 'E2 Allocators'!$B$15:$W$15, 0),FALSE)*$E40)</f>
        <v>0</v>
      </c>
      <c r="BP40" s="2186">
        <f>IF(ISERROR(VLOOKUP(VLOOKUP($A40, 'E4 TB Allocation Details'!$A$18:$L$214, MATCH("Misc ID", 'E4 TB Allocation Details'!$A$18:$L$18, 0),FALSE), 'E2 Allocators'!$B$15:$W$358, MATCH('O5 Details by Class &amp; Accounts'!BP$18, 'E2 Allocators'!$B$15:$W$15, 0),FALSE)*$E40), 0, VLOOKUP(VLOOKUP($A40, 'E4 TB Allocation Details'!$A$18:$L$214, MATCH("Misc ID", 'E4 TB Allocation Details'!$A$18:$L$18, 0),FALSE), 'E2 Allocators'!$B$15:$W$358, MATCH('O5 Details by Class &amp; Accounts'!BP$18, 'E2 Allocators'!$B$15:$W$15, 0),FALSE)*$E40)</f>
        <v>0</v>
      </c>
      <c r="BQ40" s="2186">
        <f>IF(ISERROR(VLOOKUP(VLOOKUP($A40, 'E4 TB Allocation Details'!$A$18:$L$214, MATCH("Misc ID", 'E4 TB Allocation Details'!$A$18:$L$18, 0),FALSE), 'E2 Allocators'!$B$15:$W$358, MATCH('O5 Details by Class &amp; Accounts'!BQ$18, 'E2 Allocators'!$B$15:$W$15, 0),FALSE)*$E40), 0, VLOOKUP(VLOOKUP($A40, 'E4 TB Allocation Details'!$A$18:$L$214, MATCH("Misc ID", 'E4 TB Allocation Details'!$A$18:$L$18, 0),FALSE), 'E2 Allocators'!$B$15:$W$358, MATCH('O5 Details by Class &amp; Accounts'!BQ$18, 'E2 Allocators'!$B$15:$W$15, 0),FALSE)*$E40)</f>
        <v>0</v>
      </c>
      <c r="BR40" s="2186">
        <f>IF(ISERROR(VLOOKUP(VLOOKUP($A40, 'E4 TB Allocation Details'!$A$18:$L$214, MATCH("Misc ID", 'E4 TB Allocation Details'!$A$18:$L$18, 0),FALSE), 'E2 Allocators'!$B$15:$W$358, MATCH('O5 Details by Class &amp; Accounts'!BR$18, 'E2 Allocators'!$B$15:$W$15, 0),FALSE)*$E40), 0, VLOOKUP(VLOOKUP($A40, 'E4 TB Allocation Details'!$A$18:$L$214, MATCH("Misc ID", 'E4 TB Allocation Details'!$A$18:$L$18, 0),FALSE), 'E2 Allocators'!$B$15:$W$358, MATCH('O5 Details by Class &amp; Accounts'!BR$18, 'E2 Allocators'!$B$15:$W$15, 0),FALSE)*$E40)</f>
        <v>0</v>
      </c>
      <c r="BS40" s="2186">
        <f t="shared" si="3"/>
        <v>0</v>
      </c>
      <c r="BT40" s="2186">
        <f>IF(ISERROR(VLOOKUP(VLOOKUP($A40, 'E4 TB Allocation Details'!$A$18:$L$214, MATCH("A &amp; G ID", 'E4 TB Allocation Details'!$A$18:$L$18, 0),FALSE), 'E2 Allocators'!$B$15:$W$358, MATCH('O5 Details by Class &amp; Accounts'!BT$18, 'E2 Allocators'!$B$15:$W$15, 0),FALSE)*$E40), 0, VLOOKUP(VLOOKUP($A40, 'E4 TB Allocation Details'!$A$18:$L$214, MATCH("A &amp; G ID", 'E4 TB Allocation Details'!$A$18:$L$18, 0),FALSE), 'E2 Allocators'!$B$15:$W$358, MATCH('O5 Details by Class &amp; Accounts'!BT$18, 'E2 Allocators'!$B$15:$W$15, 0),FALSE)*$E40)</f>
        <v>0</v>
      </c>
      <c r="BU40" s="2186">
        <f>IF(ISERROR(VLOOKUP(VLOOKUP($A40, 'E4 TB Allocation Details'!$A$18:$L$214, MATCH("A &amp; G ID", 'E4 TB Allocation Details'!$A$18:$L$18, 0),FALSE), 'E2 Allocators'!$B$15:$W$358, MATCH('O5 Details by Class &amp; Accounts'!BU$18, 'E2 Allocators'!$B$15:$W$15, 0),FALSE)*$E40), 0, VLOOKUP(VLOOKUP($A40, 'E4 TB Allocation Details'!$A$18:$L$214, MATCH("A &amp; G ID", 'E4 TB Allocation Details'!$A$18:$L$18, 0),FALSE), 'E2 Allocators'!$B$15:$W$358, MATCH('O5 Details by Class &amp; Accounts'!BU$18, 'E2 Allocators'!$B$15:$W$15, 0),FALSE)*$E40)</f>
        <v>0</v>
      </c>
      <c r="BV40" s="2186">
        <f>IF(ISERROR(VLOOKUP(VLOOKUP($A40, 'E4 TB Allocation Details'!$A$18:$L$214, MATCH("A &amp; G ID", 'E4 TB Allocation Details'!$A$18:$L$18, 0),FALSE), 'E2 Allocators'!$B$15:$W$358, MATCH('O5 Details by Class &amp; Accounts'!BV$18, 'E2 Allocators'!$B$15:$W$15, 0),FALSE)*$E40), 0, VLOOKUP(VLOOKUP($A40, 'E4 TB Allocation Details'!$A$18:$L$214, MATCH("A &amp; G ID", 'E4 TB Allocation Details'!$A$18:$L$18, 0),FALSE), 'E2 Allocators'!$B$15:$W$358, MATCH('O5 Details by Class &amp; Accounts'!BV$18, 'E2 Allocators'!$B$15:$W$15, 0),FALSE)*$E40)</f>
        <v>0</v>
      </c>
      <c r="BW40" s="2186">
        <f>IF(ISERROR(VLOOKUP(VLOOKUP($A40, 'E4 TB Allocation Details'!$A$18:$L$214, MATCH("A &amp; G ID", 'E4 TB Allocation Details'!$A$18:$L$18, 0),FALSE), 'E2 Allocators'!$B$15:$W$358, MATCH('O5 Details by Class &amp; Accounts'!BW$18, 'E2 Allocators'!$B$15:$W$15, 0),FALSE)*$E40), 0, VLOOKUP(VLOOKUP($A40, 'E4 TB Allocation Details'!$A$18:$L$214, MATCH("A &amp; G ID", 'E4 TB Allocation Details'!$A$18:$L$18, 0),FALSE), 'E2 Allocators'!$B$15:$W$358, MATCH('O5 Details by Class &amp; Accounts'!BW$18, 'E2 Allocators'!$B$15:$W$15, 0),FALSE)*$E40)</f>
        <v>0</v>
      </c>
      <c r="BX40" s="2186">
        <f>IF(ISERROR(VLOOKUP(VLOOKUP($A40, 'E4 TB Allocation Details'!$A$18:$L$214, MATCH("A &amp; G ID", 'E4 TB Allocation Details'!$A$18:$L$18, 0),FALSE), 'E2 Allocators'!$B$15:$W$358, MATCH('O5 Details by Class &amp; Accounts'!BX$18, 'E2 Allocators'!$B$15:$W$15, 0),FALSE)*$E40), 0, VLOOKUP(VLOOKUP($A40, 'E4 TB Allocation Details'!$A$18:$L$214, MATCH("A &amp; G ID", 'E4 TB Allocation Details'!$A$18:$L$18, 0),FALSE), 'E2 Allocators'!$B$15:$W$358, MATCH('O5 Details by Class &amp; Accounts'!BX$18, 'E2 Allocators'!$B$15:$W$15, 0),FALSE)*$E40)</f>
        <v>0</v>
      </c>
      <c r="BY40" s="2186">
        <f>IF(ISERROR(VLOOKUP(VLOOKUP($A40, 'E4 TB Allocation Details'!$A$18:$L$214, MATCH("A &amp; G ID", 'E4 TB Allocation Details'!$A$18:$L$18, 0),FALSE), 'E2 Allocators'!$B$15:$W$358, MATCH('O5 Details by Class &amp; Accounts'!BY$18, 'E2 Allocators'!$B$15:$W$15, 0),FALSE)*$E40), 0, VLOOKUP(VLOOKUP($A40, 'E4 TB Allocation Details'!$A$18:$L$214, MATCH("A &amp; G ID", 'E4 TB Allocation Details'!$A$18:$L$18, 0),FALSE), 'E2 Allocators'!$B$15:$W$358, MATCH('O5 Details by Class &amp; Accounts'!BY$18, 'E2 Allocators'!$B$15:$W$15, 0),FALSE)*$E40)</f>
        <v>0</v>
      </c>
      <c r="BZ40" s="2186">
        <f>IF(ISERROR(VLOOKUP(VLOOKUP($A40, 'E4 TB Allocation Details'!$A$18:$L$214, MATCH("A &amp; G ID", 'E4 TB Allocation Details'!$A$18:$L$18, 0),FALSE), 'E2 Allocators'!$B$15:$W$358, MATCH('O5 Details by Class &amp; Accounts'!BZ$18, 'E2 Allocators'!$B$15:$W$15, 0),FALSE)*$E40), 0, VLOOKUP(VLOOKUP($A40, 'E4 TB Allocation Details'!$A$18:$L$214, MATCH("A &amp; G ID", 'E4 TB Allocation Details'!$A$18:$L$18, 0),FALSE), 'E2 Allocators'!$B$15:$W$358, MATCH('O5 Details by Class &amp; Accounts'!BZ$18, 'E2 Allocators'!$B$15:$W$15, 0),FALSE)*$E40)</f>
        <v>0</v>
      </c>
      <c r="CA40" s="2186">
        <f>IF(ISERROR(VLOOKUP(VLOOKUP($A40, 'E4 TB Allocation Details'!$A$18:$L$214, MATCH("A &amp; G ID", 'E4 TB Allocation Details'!$A$18:$L$18, 0),FALSE), 'E2 Allocators'!$B$15:$W$358, MATCH('O5 Details by Class &amp; Accounts'!CA$18, 'E2 Allocators'!$B$15:$W$15, 0),FALSE)*$E40), 0, VLOOKUP(VLOOKUP($A40, 'E4 TB Allocation Details'!$A$18:$L$214, MATCH("A &amp; G ID", 'E4 TB Allocation Details'!$A$18:$L$18, 0),FALSE), 'E2 Allocators'!$B$15:$W$358, MATCH('O5 Details by Class &amp; Accounts'!CA$18, 'E2 Allocators'!$B$15:$W$15, 0),FALSE)*$E40)</f>
        <v>0</v>
      </c>
      <c r="CB40" s="2186">
        <f>IF(ISERROR(VLOOKUP(VLOOKUP($A40, 'E4 TB Allocation Details'!$A$18:$L$214, MATCH("A &amp; G ID", 'E4 TB Allocation Details'!$A$18:$L$18, 0),FALSE), 'E2 Allocators'!$B$15:$W$358, MATCH('O5 Details by Class &amp; Accounts'!CB$18, 'E2 Allocators'!$B$15:$W$15, 0),FALSE)*$E40), 0, VLOOKUP(VLOOKUP($A40, 'E4 TB Allocation Details'!$A$18:$L$214, MATCH("A &amp; G ID", 'E4 TB Allocation Details'!$A$18:$L$18, 0),FALSE), 'E2 Allocators'!$B$15:$W$358, MATCH('O5 Details by Class &amp; Accounts'!CB$18, 'E2 Allocators'!$B$15:$W$15, 0),FALSE)*$E40)</f>
        <v>0</v>
      </c>
      <c r="CC40" s="2186">
        <f>IF(ISERROR(VLOOKUP(VLOOKUP($A40, 'E4 TB Allocation Details'!$A$18:$L$214, MATCH("A &amp; G ID", 'E4 TB Allocation Details'!$A$18:$L$18, 0),FALSE), 'E2 Allocators'!$B$15:$W$358, MATCH('O5 Details by Class &amp; Accounts'!CC$18, 'E2 Allocators'!$B$15:$W$15, 0),FALSE)*$E40), 0, VLOOKUP(VLOOKUP($A40, 'E4 TB Allocation Details'!$A$18:$L$214, MATCH("A &amp; G ID", 'E4 TB Allocation Details'!$A$18:$L$18, 0),FALSE), 'E2 Allocators'!$B$15:$W$358, MATCH('O5 Details by Class &amp; Accounts'!CC$18, 'E2 Allocators'!$B$15:$W$15, 0),FALSE)*$E40)</f>
        <v>0</v>
      </c>
      <c r="CD40" s="2186">
        <f>IF(ISERROR(VLOOKUP(VLOOKUP($A40, 'E4 TB Allocation Details'!$A$18:$L$214, MATCH("A &amp; G ID", 'E4 TB Allocation Details'!$A$18:$L$18, 0),FALSE), 'E2 Allocators'!$B$15:$W$358, MATCH('O5 Details by Class &amp; Accounts'!CD$18, 'E2 Allocators'!$B$15:$W$15, 0),FALSE)*$E40), 0, VLOOKUP(VLOOKUP($A40, 'E4 TB Allocation Details'!$A$18:$L$214, MATCH("A &amp; G ID", 'E4 TB Allocation Details'!$A$18:$L$18, 0),FALSE), 'E2 Allocators'!$B$15:$W$358, MATCH('O5 Details by Class &amp; Accounts'!CD$18, 'E2 Allocators'!$B$15:$W$15, 0),FALSE)*$E40)</f>
        <v>0</v>
      </c>
      <c r="CE40" s="2186">
        <f>IF(ISERROR(VLOOKUP(VLOOKUP($A40, 'E4 TB Allocation Details'!$A$18:$L$214, MATCH("A &amp; G ID", 'E4 TB Allocation Details'!$A$18:$L$18, 0),FALSE), 'E2 Allocators'!$B$15:$W$358, MATCH('O5 Details by Class &amp; Accounts'!CE$18, 'E2 Allocators'!$B$15:$W$15, 0),FALSE)*$E40), 0, VLOOKUP(VLOOKUP($A40, 'E4 TB Allocation Details'!$A$18:$L$214, MATCH("A &amp; G ID", 'E4 TB Allocation Details'!$A$18:$L$18, 0),FALSE), 'E2 Allocators'!$B$15:$W$358, MATCH('O5 Details by Class &amp; Accounts'!CE$18, 'E2 Allocators'!$B$15:$W$15, 0),FALSE)*$E40)</f>
        <v>0</v>
      </c>
      <c r="CF40" s="2186">
        <f>IF(ISERROR(VLOOKUP(VLOOKUP($A40, 'E4 TB Allocation Details'!$A$18:$L$214, MATCH("A &amp; G ID", 'E4 TB Allocation Details'!$A$18:$L$18, 0),FALSE), 'E2 Allocators'!$B$15:$W$358, MATCH('O5 Details by Class &amp; Accounts'!CF$18, 'E2 Allocators'!$B$15:$W$15, 0),FALSE)*$E40), 0, VLOOKUP(VLOOKUP($A40, 'E4 TB Allocation Details'!$A$18:$L$214, MATCH("A &amp; G ID", 'E4 TB Allocation Details'!$A$18:$L$18, 0),FALSE), 'E2 Allocators'!$B$15:$W$358, MATCH('O5 Details by Class &amp; Accounts'!CF$18, 'E2 Allocators'!$B$15:$W$15, 0),FALSE)*$E40)</f>
        <v>0</v>
      </c>
      <c r="CG40" s="2186">
        <f>IF(ISERROR(VLOOKUP(VLOOKUP($A40, 'E4 TB Allocation Details'!$A$18:$L$214, MATCH("A &amp; G ID", 'E4 TB Allocation Details'!$A$18:$L$18, 0),FALSE), 'E2 Allocators'!$B$15:$W$358, MATCH('O5 Details by Class &amp; Accounts'!CG$18, 'E2 Allocators'!$B$15:$W$15, 0),FALSE)*$E40), 0, VLOOKUP(VLOOKUP($A40, 'E4 TB Allocation Details'!$A$18:$L$214, MATCH("A &amp; G ID", 'E4 TB Allocation Details'!$A$18:$L$18, 0),FALSE), 'E2 Allocators'!$B$15:$W$358, MATCH('O5 Details by Class &amp; Accounts'!CG$18, 'E2 Allocators'!$B$15:$W$15, 0),FALSE)*$E40)</f>
        <v>0</v>
      </c>
      <c r="CH40" s="2186">
        <f>IF(ISERROR(VLOOKUP(VLOOKUP($A40, 'E4 TB Allocation Details'!$A$18:$L$214, MATCH("A &amp; G ID", 'E4 TB Allocation Details'!$A$18:$L$18, 0),FALSE), 'E2 Allocators'!$B$15:$W$358, MATCH('O5 Details by Class &amp; Accounts'!CH$18, 'E2 Allocators'!$B$15:$W$15, 0),FALSE)*$E40), 0, VLOOKUP(VLOOKUP($A40, 'E4 TB Allocation Details'!$A$18:$L$214, MATCH("A &amp; G ID", 'E4 TB Allocation Details'!$A$18:$L$18, 0),FALSE), 'E2 Allocators'!$B$15:$W$358, MATCH('O5 Details by Class &amp; Accounts'!CH$18, 'E2 Allocators'!$B$15:$W$15, 0),FALSE)*$E40)</f>
        <v>0</v>
      </c>
      <c r="CI40" s="2186">
        <f>IF(ISERROR(VLOOKUP(VLOOKUP($A40, 'E4 TB Allocation Details'!$A$18:$L$214, MATCH("A &amp; G ID", 'E4 TB Allocation Details'!$A$18:$L$18, 0),FALSE), 'E2 Allocators'!$B$15:$W$358, MATCH('O5 Details by Class &amp; Accounts'!CI$18, 'E2 Allocators'!$B$15:$W$15, 0),FALSE)*$E40), 0, VLOOKUP(VLOOKUP($A40, 'E4 TB Allocation Details'!$A$18:$L$214, MATCH("A &amp; G ID", 'E4 TB Allocation Details'!$A$18:$L$18, 0),FALSE), 'E2 Allocators'!$B$15:$W$358, MATCH('O5 Details by Class &amp; Accounts'!CI$18, 'E2 Allocators'!$B$15:$W$15, 0),FALSE)*$E40)</f>
        <v>0</v>
      </c>
      <c r="CJ40" s="2186">
        <f>IF(ISERROR(VLOOKUP(VLOOKUP($A40, 'E4 TB Allocation Details'!$A$18:$L$214, MATCH("A &amp; G ID", 'E4 TB Allocation Details'!$A$18:$L$18, 0),FALSE), 'E2 Allocators'!$B$15:$W$358, MATCH('O5 Details by Class &amp; Accounts'!CJ$18, 'E2 Allocators'!$B$15:$W$15, 0),FALSE)*$E40), 0, VLOOKUP(VLOOKUP($A40, 'E4 TB Allocation Details'!$A$18:$L$214, MATCH("A &amp; G ID", 'E4 TB Allocation Details'!$A$18:$L$18, 0),FALSE), 'E2 Allocators'!$B$15:$W$358, MATCH('O5 Details by Class &amp; Accounts'!CJ$18, 'E2 Allocators'!$B$15:$W$15, 0),FALSE)*$E40)</f>
        <v>0</v>
      </c>
      <c r="CK40" s="2186">
        <f>IF(ISERROR(VLOOKUP(VLOOKUP($A40, 'E4 TB Allocation Details'!$A$18:$L$214, MATCH("A &amp; G ID", 'E4 TB Allocation Details'!$A$18:$L$18, 0),FALSE), 'E2 Allocators'!$B$15:$W$358, MATCH('O5 Details by Class &amp; Accounts'!CK$18, 'E2 Allocators'!$B$15:$W$15, 0),FALSE)*$E40), 0, VLOOKUP(VLOOKUP($A40, 'E4 TB Allocation Details'!$A$18:$L$214, MATCH("A &amp; G ID", 'E4 TB Allocation Details'!$A$18:$L$18, 0),FALSE), 'E2 Allocators'!$B$15:$W$358, MATCH('O5 Details by Class &amp; Accounts'!CK$18, 'E2 Allocators'!$B$15:$W$15, 0),FALSE)*$E40)</f>
        <v>0</v>
      </c>
      <c r="CL40" s="2186">
        <f>IF(ISERROR(VLOOKUP(VLOOKUP($A40, 'E4 TB Allocation Details'!$A$18:$L$214, MATCH("A &amp; G ID", 'E4 TB Allocation Details'!$A$18:$L$18, 0),FALSE), 'E2 Allocators'!$B$15:$W$358, MATCH('O5 Details by Class &amp; Accounts'!CL$18, 'E2 Allocators'!$B$15:$W$15, 0),FALSE)*$E40), 0, VLOOKUP(VLOOKUP($A40, 'E4 TB Allocation Details'!$A$18:$L$214, MATCH("A &amp; G ID", 'E4 TB Allocation Details'!$A$18:$L$18, 0),FALSE), 'E2 Allocators'!$B$15:$W$358, MATCH('O5 Details by Class &amp; Accounts'!CL$18, 'E2 Allocators'!$B$15:$W$15, 0),FALSE)*$E40)</f>
        <v>0</v>
      </c>
      <c r="CM40" s="2186">
        <f>IF(ISERROR(VLOOKUP(VLOOKUP($A40, 'E4 TB Allocation Details'!$A$18:$L$214, MATCH("A &amp; G ID", 'E4 TB Allocation Details'!$A$18:$L$18, 0),FALSE), 'E2 Allocators'!$B$15:$W$358, MATCH('O5 Details by Class &amp; Accounts'!CM$18, 'E2 Allocators'!$B$15:$W$15, 0),FALSE)*$E40), 0, VLOOKUP(VLOOKUP($A40, 'E4 TB Allocation Details'!$A$18:$L$214, MATCH("A &amp; G ID", 'E4 TB Allocation Details'!$A$18:$L$18, 0),FALSE), 'E2 Allocators'!$B$15:$W$358, MATCH('O5 Details by Class &amp; Accounts'!CM$18, 'E2 Allocators'!$B$15:$W$15, 0),FALSE)*$E40)</f>
        <v>0</v>
      </c>
      <c r="CN40" s="2186">
        <f t="shared" si="5"/>
        <v>0</v>
      </c>
      <c r="CO40" s="2187">
        <f t="shared" si="4"/>
        <v>0</v>
      </c>
      <c r="CQ40" s="1625" t="s">
        <v>698</v>
      </c>
    </row>
    <row r="41" spans="1:95" s="54" customFormat="1" ht="12.75" x14ac:dyDescent="0.2">
      <c r="A41" s="989">
        <v>1830</v>
      </c>
      <c r="B41" s="990" t="s">
        <v>89</v>
      </c>
      <c r="C41" s="2184">
        <f>IF(ISERROR(VLOOKUP($A41,'I3 TB Data'!$A$19:$H$483,MATCH('O5 Details by Class &amp; Accounts'!$C$18, 'I3 TB Data'!$A$19:$H$19,0),0)), 0, VLOOKUP($A41,'I3 TB Data'!$A$19:$H$483,MATCH('O5 Details by Class &amp; Accounts'!$C$18,'I3 TB Data'!$A$19:$H$19,0),0))</f>
        <v>29456666.399999999</v>
      </c>
      <c r="D41" s="2185">
        <f>'I4 BO ASSETS'!E38</f>
        <v>-29456666.399999999</v>
      </c>
      <c r="E41" s="2184">
        <f t="shared" si="6"/>
        <v>0</v>
      </c>
      <c r="F41" s="2186">
        <f>IF(ISERROR(VLOOKUP($A41, 'E1 Categorization'!A33:E124, MATCH("Customer Component", 'E1 Categorization'!$A$33:$E$33,0), 0)), 0, IF(VLOOKUP($A41, 'E1 Categorization'!A33:E124, MATCH("Customer Component", 'E1 Categorization'!$A$33:$E$33,0), 0)=0, 'O5 Details by Class &amp; Accounts'!$E41, IF(AND(VLOOKUP($A41, 'E1 Categorization'!A33:E124, MATCH("Customer Component", 'E1 Categorization'!$A$33:$E$33,0), 0) &gt;0, VLOOKUP($A41, 'E1 Categorization'!A33:E124, MATCH("Customer Component", 'E1 Categorization'!$A$33:$E$33,0), 0)&lt;1), 'O5 Details by Class &amp; Accounts'!$E41*(1-VLOOKUP($A41, 'E1 Categorization'!A33:E124, MATCH("Customer Component", 'E1 Categorization'!$A$33:$E$33,0), 0)), 0)))</f>
        <v>0</v>
      </c>
      <c r="G41" s="2186">
        <f>IF(ISERROR(VLOOKUP($A41, 'E1 Categorization'!A33:E124, MATCH("Customer Component", 'E1 Categorization'!$A$33:$E$33,0), 0)),0, IF(VLOOKUP($A41, 'E1 Categorization'!A33:E124, MATCH("Customer Component", 'E1 Categorization'!$A$33:$E$33,0), 0)=0, 0, IF(AND(VLOOKUP($A41, 'E1 Categorization'!A33:E124, MATCH("Customer Component", 'E1 Categorization'!$A$33:$E$33,0), 0) &gt;0, VLOOKUP($A41, 'E1 Categorization'!A33:E124, MATCH("Customer Component", 'E1 Categorization'!$A$33:$E$33,0), 0)&lt;1), 'O5 Details by Class &amp; Accounts'!$E41*(VLOOKUP($A41, 'E1 Categorization'!A33:E124, MATCH("Customer Component", 'E1 Categorization'!$A$33:$E$33,0), 0)), 'O5 Details by Class &amp; Accounts'!$E41)))</f>
        <v>0</v>
      </c>
      <c r="H41" s="2186">
        <f t="shared" si="0"/>
        <v>0</v>
      </c>
      <c r="I41" s="2186">
        <f>IF(ISERROR(VLOOKUP(VLOOKUP($A41, 'E4 TB Allocation Details'!$A$18:$L$214, MATCH("Demand ID", 'E4 TB Allocation Details'!$A$18:$L$18, 0),FALSE), 'E2 Allocators'!$B$15:$W$358, MATCH('O5 Details by Class &amp; Accounts'!I$18, 'E2 Allocators'!$B$15:$W$15, 0),FALSE)*$F41), 0, VLOOKUP(VLOOKUP($A41, 'E4 TB Allocation Details'!$A$18:$L$214, MATCH("Demand ID", 'E4 TB Allocation Details'!$A$18:$L$18, 0),FALSE), 'E2 Allocators'!$B$15:$W$358, MATCH('O5 Details by Class &amp; Accounts'!I$18, 'E2 Allocators'!$B$15:$W$15, 0),FALSE)*$F41)</f>
        <v>0</v>
      </c>
      <c r="J41" s="2186">
        <f>IF(ISERROR(VLOOKUP(VLOOKUP($A41, 'E4 TB Allocation Details'!$A$18:$L$214, MATCH("Demand ID", 'E4 TB Allocation Details'!$A$18:$L$18, 0),FALSE), 'E2 Allocators'!$B$15:$W$358, MATCH('O5 Details by Class &amp; Accounts'!J$18, 'E2 Allocators'!$B$15:$W$15, 0),FALSE)*$F41), 0, VLOOKUP(VLOOKUP($A41, 'E4 TB Allocation Details'!$A$18:$L$214, MATCH("Demand ID", 'E4 TB Allocation Details'!$A$18:$L$18, 0),FALSE), 'E2 Allocators'!$B$15:$W$358, MATCH('O5 Details by Class &amp; Accounts'!J$18, 'E2 Allocators'!$B$15:$W$15, 0),FALSE)*$F41)</f>
        <v>0</v>
      </c>
      <c r="K41" s="2186">
        <f>IF(ISERROR(VLOOKUP(VLOOKUP($A41, 'E4 TB Allocation Details'!$A$18:$L$214, MATCH("Demand ID", 'E4 TB Allocation Details'!$A$18:$L$18, 0),FALSE), 'E2 Allocators'!$B$15:$W$358, MATCH('O5 Details by Class &amp; Accounts'!K$18, 'E2 Allocators'!$B$15:$W$15, 0),FALSE)*$F41), 0, VLOOKUP(VLOOKUP($A41, 'E4 TB Allocation Details'!$A$18:$L$214, MATCH("Demand ID", 'E4 TB Allocation Details'!$A$18:$L$18, 0),FALSE), 'E2 Allocators'!$B$15:$W$358, MATCH('O5 Details by Class &amp; Accounts'!K$18, 'E2 Allocators'!$B$15:$W$15, 0),FALSE)*$F41)</f>
        <v>0</v>
      </c>
      <c r="L41" s="2186">
        <f>IF(ISERROR(VLOOKUP(VLOOKUP($A41, 'E4 TB Allocation Details'!$A$18:$L$214, MATCH("Demand ID", 'E4 TB Allocation Details'!$A$18:$L$18, 0),FALSE), 'E2 Allocators'!$B$15:$W$358, MATCH('O5 Details by Class &amp; Accounts'!L$18, 'E2 Allocators'!$B$15:$W$15, 0),FALSE)*$F41), 0, VLOOKUP(VLOOKUP($A41, 'E4 TB Allocation Details'!$A$18:$L$214, MATCH("Demand ID", 'E4 TB Allocation Details'!$A$18:$L$18, 0),FALSE), 'E2 Allocators'!$B$15:$W$358, MATCH('O5 Details by Class &amp; Accounts'!L$18, 'E2 Allocators'!$B$15:$W$15, 0),FALSE)*$F41)</f>
        <v>0</v>
      </c>
      <c r="M41" s="2186">
        <f>IF(ISERROR(VLOOKUP(VLOOKUP($A41, 'E4 TB Allocation Details'!$A$18:$L$214, MATCH("Demand ID", 'E4 TB Allocation Details'!$A$18:$L$18, 0),FALSE), 'E2 Allocators'!$B$15:$W$358, MATCH('O5 Details by Class &amp; Accounts'!M$18, 'E2 Allocators'!$B$15:$W$15, 0),FALSE)*$F41), 0, VLOOKUP(VLOOKUP($A41, 'E4 TB Allocation Details'!$A$18:$L$214, MATCH("Demand ID", 'E4 TB Allocation Details'!$A$18:$L$18, 0),FALSE), 'E2 Allocators'!$B$15:$W$358, MATCH('O5 Details by Class &amp; Accounts'!M$18, 'E2 Allocators'!$B$15:$W$15, 0),FALSE)*$F41)</f>
        <v>0</v>
      </c>
      <c r="N41" s="2186">
        <f>IF(ISERROR(VLOOKUP(VLOOKUP($A41, 'E4 TB Allocation Details'!$A$18:$L$214, MATCH("Demand ID", 'E4 TB Allocation Details'!$A$18:$L$18, 0),FALSE), 'E2 Allocators'!$B$15:$W$358, MATCH('O5 Details by Class &amp; Accounts'!N$18, 'E2 Allocators'!$B$15:$W$15, 0),FALSE)*$F41), 0, VLOOKUP(VLOOKUP($A41, 'E4 TB Allocation Details'!$A$18:$L$214, MATCH("Demand ID", 'E4 TB Allocation Details'!$A$18:$L$18, 0),FALSE), 'E2 Allocators'!$B$15:$W$358, MATCH('O5 Details by Class &amp; Accounts'!N$18, 'E2 Allocators'!$B$15:$W$15, 0),FALSE)*$F41)</f>
        <v>0</v>
      </c>
      <c r="O41" s="2186">
        <f>IF(ISERROR(VLOOKUP(VLOOKUP($A41, 'E4 TB Allocation Details'!$A$18:$L$214, MATCH("Demand ID", 'E4 TB Allocation Details'!$A$18:$L$18, 0),FALSE), 'E2 Allocators'!$B$15:$W$358, MATCH('O5 Details by Class &amp; Accounts'!O$18, 'E2 Allocators'!$B$15:$W$15, 0),FALSE)*$F41), 0, VLOOKUP(VLOOKUP($A41, 'E4 TB Allocation Details'!$A$18:$L$214, MATCH("Demand ID", 'E4 TB Allocation Details'!$A$18:$L$18, 0),FALSE), 'E2 Allocators'!$B$15:$W$358, MATCH('O5 Details by Class &amp; Accounts'!O$18, 'E2 Allocators'!$B$15:$W$15, 0),FALSE)*$F41)</f>
        <v>0</v>
      </c>
      <c r="P41" s="2186">
        <f>IF(ISERROR(VLOOKUP(VLOOKUP($A41, 'E4 TB Allocation Details'!$A$18:$L$214, MATCH("Demand ID", 'E4 TB Allocation Details'!$A$18:$L$18, 0),FALSE), 'E2 Allocators'!$B$15:$W$358, MATCH('O5 Details by Class &amp; Accounts'!P$18, 'E2 Allocators'!$B$15:$W$15, 0),FALSE)*$F41), 0, VLOOKUP(VLOOKUP($A41, 'E4 TB Allocation Details'!$A$18:$L$214, MATCH("Demand ID", 'E4 TB Allocation Details'!$A$18:$L$18, 0),FALSE), 'E2 Allocators'!$B$15:$W$358, MATCH('O5 Details by Class &amp; Accounts'!P$18, 'E2 Allocators'!$B$15:$W$15, 0),FALSE)*$F41)</f>
        <v>0</v>
      </c>
      <c r="Q41" s="2186">
        <f>IF(ISERROR(VLOOKUP(VLOOKUP($A41, 'E4 TB Allocation Details'!$A$18:$L$214, MATCH("Demand ID", 'E4 TB Allocation Details'!$A$18:$L$18, 0),FALSE), 'E2 Allocators'!$B$15:$W$358, MATCH('O5 Details by Class &amp; Accounts'!Q$18, 'E2 Allocators'!$B$15:$W$15, 0),FALSE)*$F41), 0, VLOOKUP(VLOOKUP($A41, 'E4 TB Allocation Details'!$A$18:$L$214, MATCH("Demand ID", 'E4 TB Allocation Details'!$A$18:$L$18, 0),FALSE), 'E2 Allocators'!$B$15:$W$358, MATCH('O5 Details by Class &amp; Accounts'!Q$18, 'E2 Allocators'!$B$15:$W$15, 0),FALSE)*$F41)</f>
        <v>0</v>
      </c>
      <c r="R41" s="2186">
        <f>IF(ISERROR(VLOOKUP(VLOOKUP($A41, 'E4 TB Allocation Details'!$A$18:$L$214, MATCH("Demand ID", 'E4 TB Allocation Details'!$A$18:$L$18, 0),FALSE), 'E2 Allocators'!$B$15:$W$358, MATCH('O5 Details by Class &amp; Accounts'!R$18, 'E2 Allocators'!$B$15:$W$15, 0),FALSE)*$F41), 0, VLOOKUP(VLOOKUP($A41, 'E4 TB Allocation Details'!$A$18:$L$214, MATCH("Demand ID", 'E4 TB Allocation Details'!$A$18:$L$18, 0),FALSE), 'E2 Allocators'!$B$15:$W$358, MATCH('O5 Details by Class &amp; Accounts'!R$18, 'E2 Allocators'!$B$15:$W$15, 0),FALSE)*$F41)</f>
        <v>0</v>
      </c>
      <c r="S41" s="2186">
        <f>IF(ISERROR(VLOOKUP(VLOOKUP($A41, 'E4 TB Allocation Details'!$A$18:$L$214, MATCH("Demand ID", 'E4 TB Allocation Details'!$A$18:$L$18, 0),FALSE), 'E2 Allocators'!$B$15:$W$358, MATCH('O5 Details by Class &amp; Accounts'!S$18, 'E2 Allocators'!$B$15:$W$15, 0),FALSE)*$F41), 0, VLOOKUP(VLOOKUP($A41, 'E4 TB Allocation Details'!$A$18:$L$214, MATCH("Demand ID", 'E4 TB Allocation Details'!$A$18:$L$18, 0),FALSE), 'E2 Allocators'!$B$15:$W$358, MATCH('O5 Details by Class &amp; Accounts'!S$18, 'E2 Allocators'!$B$15:$W$15, 0),FALSE)*$F41)</f>
        <v>0</v>
      </c>
      <c r="T41" s="2186">
        <f>IF(ISERROR(VLOOKUP(VLOOKUP($A41, 'E4 TB Allocation Details'!$A$18:$L$214, MATCH("Demand ID", 'E4 TB Allocation Details'!$A$18:$L$18, 0),FALSE), 'E2 Allocators'!$B$15:$W$358, MATCH('O5 Details by Class &amp; Accounts'!T$18, 'E2 Allocators'!$B$15:$W$15, 0),FALSE)*$F41), 0, VLOOKUP(VLOOKUP($A41, 'E4 TB Allocation Details'!$A$18:$L$214, MATCH("Demand ID", 'E4 TB Allocation Details'!$A$18:$L$18, 0),FALSE), 'E2 Allocators'!$B$15:$W$358, MATCH('O5 Details by Class &amp; Accounts'!T$18, 'E2 Allocators'!$B$15:$W$15, 0),FALSE)*$F41)</f>
        <v>0</v>
      </c>
      <c r="U41" s="2186">
        <f>IF(ISERROR(VLOOKUP(VLOOKUP($A41, 'E4 TB Allocation Details'!$A$18:$L$214, MATCH("Demand ID", 'E4 TB Allocation Details'!$A$18:$L$18, 0),FALSE), 'E2 Allocators'!$B$15:$W$358, MATCH('O5 Details by Class &amp; Accounts'!U$18, 'E2 Allocators'!$B$15:$W$15, 0),FALSE)*$F41), 0, VLOOKUP(VLOOKUP($A41, 'E4 TB Allocation Details'!$A$18:$L$214, MATCH("Demand ID", 'E4 TB Allocation Details'!$A$18:$L$18, 0),FALSE), 'E2 Allocators'!$B$15:$W$358, MATCH('O5 Details by Class &amp; Accounts'!U$18, 'E2 Allocators'!$B$15:$W$15, 0),FALSE)*$F41)</f>
        <v>0</v>
      </c>
      <c r="V41" s="2186">
        <f>IF(ISERROR(VLOOKUP(VLOOKUP($A41, 'E4 TB Allocation Details'!$A$18:$L$214, MATCH("Demand ID", 'E4 TB Allocation Details'!$A$18:$L$18, 0),FALSE), 'E2 Allocators'!$B$15:$W$358, MATCH('O5 Details by Class &amp; Accounts'!V$18, 'E2 Allocators'!$B$15:$W$15, 0),FALSE)*$F41), 0, VLOOKUP(VLOOKUP($A41, 'E4 TB Allocation Details'!$A$18:$L$214, MATCH("Demand ID", 'E4 TB Allocation Details'!$A$18:$L$18, 0),FALSE), 'E2 Allocators'!$B$15:$W$358, MATCH('O5 Details by Class &amp; Accounts'!V$18, 'E2 Allocators'!$B$15:$W$15, 0),FALSE)*$F41)</f>
        <v>0</v>
      </c>
      <c r="W41" s="2186">
        <f>IF(ISERROR(VLOOKUP(VLOOKUP($A41, 'E4 TB Allocation Details'!$A$18:$L$214, MATCH("Demand ID", 'E4 TB Allocation Details'!$A$18:$L$18, 0),FALSE), 'E2 Allocators'!$B$15:$W$358, MATCH('O5 Details by Class &amp; Accounts'!W$18, 'E2 Allocators'!$B$15:$W$15, 0),FALSE)*$F41), 0, VLOOKUP(VLOOKUP($A41, 'E4 TB Allocation Details'!$A$18:$L$214, MATCH("Demand ID", 'E4 TB Allocation Details'!$A$18:$L$18, 0),FALSE), 'E2 Allocators'!$B$15:$W$358, MATCH('O5 Details by Class &amp; Accounts'!W$18, 'E2 Allocators'!$B$15:$W$15, 0),FALSE)*$F41)</f>
        <v>0</v>
      </c>
      <c r="X41" s="2186">
        <f>IF(ISERROR(VLOOKUP(VLOOKUP($A41, 'E4 TB Allocation Details'!$A$18:$L$214, MATCH("Demand ID", 'E4 TB Allocation Details'!$A$18:$L$18, 0),FALSE), 'E2 Allocators'!$B$15:$W$358, MATCH('O5 Details by Class &amp; Accounts'!X$18, 'E2 Allocators'!$B$15:$W$15, 0),FALSE)*$F41), 0, VLOOKUP(VLOOKUP($A41, 'E4 TB Allocation Details'!$A$18:$L$214, MATCH("Demand ID", 'E4 TB Allocation Details'!$A$18:$L$18, 0),FALSE), 'E2 Allocators'!$B$15:$W$358, MATCH('O5 Details by Class &amp; Accounts'!X$18, 'E2 Allocators'!$B$15:$W$15, 0),FALSE)*$F41)</f>
        <v>0</v>
      </c>
      <c r="Y41" s="2186">
        <f>IF(ISERROR(VLOOKUP(VLOOKUP($A41, 'E4 TB Allocation Details'!$A$18:$L$214, MATCH("Demand ID", 'E4 TB Allocation Details'!$A$18:$L$18, 0),FALSE), 'E2 Allocators'!$B$15:$W$358, MATCH('O5 Details by Class &amp; Accounts'!Y$18, 'E2 Allocators'!$B$15:$W$15, 0),FALSE)*$F41), 0, VLOOKUP(VLOOKUP($A41, 'E4 TB Allocation Details'!$A$18:$L$214, MATCH("Demand ID", 'E4 TB Allocation Details'!$A$18:$L$18, 0),FALSE), 'E2 Allocators'!$B$15:$W$358, MATCH('O5 Details by Class &amp; Accounts'!Y$18, 'E2 Allocators'!$B$15:$W$15, 0),FALSE)*$F41)</f>
        <v>0</v>
      </c>
      <c r="Z41" s="2186">
        <f>IF(ISERROR(VLOOKUP(VLOOKUP($A41, 'E4 TB Allocation Details'!$A$18:$L$214, MATCH("Demand ID", 'E4 TB Allocation Details'!$A$18:$L$18, 0),FALSE), 'E2 Allocators'!$B$15:$W$358, MATCH('O5 Details by Class &amp; Accounts'!Z$18, 'E2 Allocators'!$B$15:$W$15, 0),FALSE)*$F41), 0, VLOOKUP(VLOOKUP($A41, 'E4 TB Allocation Details'!$A$18:$L$214, MATCH("Demand ID", 'E4 TB Allocation Details'!$A$18:$L$18, 0),FALSE), 'E2 Allocators'!$B$15:$W$358, MATCH('O5 Details by Class &amp; Accounts'!Z$18, 'E2 Allocators'!$B$15:$W$15, 0),FALSE)*$F41)</f>
        <v>0</v>
      </c>
      <c r="AA41" s="2186">
        <f>IF(ISERROR(VLOOKUP(VLOOKUP($A41, 'E4 TB Allocation Details'!$A$18:$L$214, MATCH("Demand ID", 'E4 TB Allocation Details'!$A$18:$L$18, 0),FALSE), 'E2 Allocators'!$B$15:$W$358, MATCH('O5 Details by Class &amp; Accounts'!AA$18, 'E2 Allocators'!$B$15:$W$15, 0),FALSE)*$F41), 0, VLOOKUP(VLOOKUP($A41, 'E4 TB Allocation Details'!$A$18:$L$214, MATCH("Demand ID", 'E4 TB Allocation Details'!$A$18:$L$18, 0),FALSE), 'E2 Allocators'!$B$15:$W$358, MATCH('O5 Details by Class &amp; Accounts'!AA$18, 'E2 Allocators'!$B$15:$W$15, 0),FALSE)*$F41)</f>
        <v>0</v>
      </c>
      <c r="AB41" s="2186">
        <f>IF(ISERROR(VLOOKUP(VLOOKUP($A41, 'E4 TB Allocation Details'!$A$18:$L$214, MATCH("Demand ID", 'E4 TB Allocation Details'!$A$18:$L$18, 0),FALSE), 'E2 Allocators'!$B$15:$W$358, MATCH('O5 Details by Class &amp; Accounts'!AB$18, 'E2 Allocators'!$B$15:$W$15, 0),FALSE)*$F41), 0, VLOOKUP(VLOOKUP($A41, 'E4 TB Allocation Details'!$A$18:$L$214, MATCH("Demand ID", 'E4 TB Allocation Details'!$A$18:$L$18, 0),FALSE), 'E2 Allocators'!$B$15:$W$358, MATCH('O5 Details by Class &amp; Accounts'!AB$18, 'E2 Allocators'!$B$15:$W$15, 0),FALSE)*$F41)</f>
        <v>0</v>
      </c>
      <c r="AC41" s="2186">
        <f t="shared" si="1"/>
        <v>0</v>
      </c>
      <c r="AD41" s="2186">
        <f>IF(ISERROR(VLOOKUP(VLOOKUP($A41, 'E4 TB Allocation Details'!$A$18:$L$214, MATCH("Customer ID", 'E4 TB Allocation Details'!$A$18:$L$18, 0),FALSE), 'E2 Allocators'!$B$15:$W$358, MATCH('O5 Details by Class &amp; Accounts'!AD$18, 'E2 Allocators'!$B$15:$W$15, 0),FALSE)*$G41), 0, VLOOKUP(VLOOKUP($A41, 'E4 TB Allocation Details'!$A$18:$L$214, MATCH("Customer ID", 'E4 TB Allocation Details'!$A$18:$L$18, 0),FALSE), 'E2 Allocators'!$B$15:$W$358, MATCH('O5 Details by Class &amp; Accounts'!AD$18, 'E2 Allocators'!$B$15:$W$15, 0),FALSE)*$G41)</f>
        <v>0</v>
      </c>
      <c r="AE41" s="2186">
        <f>IF(ISERROR(VLOOKUP(VLOOKUP($A41, 'E4 TB Allocation Details'!$A$18:$L$214, MATCH("Customer ID", 'E4 TB Allocation Details'!$A$18:$L$18, 0),FALSE), 'E2 Allocators'!$B$15:$W$358, MATCH('O5 Details by Class &amp; Accounts'!AE$18, 'E2 Allocators'!$B$15:$W$15, 0),FALSE)*$G41), 0, VLOOKUP(VLOOKUP($A41, 'E4 TB Allocation Details'!$A$18:$L$214, MATCH("Customer ID", 'E4 TB Allocation Details'!$A$18:$L$18, 0),FALSE), 'E2 Allocators'!$B$15:$W$358, MATCH('O5 Details by Class &amp; Accounts'!AE$18, 'E2 Allocators'!$B$15:$W$15, 0),FALSE)*$G41)</f>
        <v>0</v>
      </c>
      <c r="AF41" s="2186">
        <f>IF(ISERROR(VLOOKUP(VLOOKUP($A41, 'E4 TB Allocation Details'!$A$18:$L$214, MATCH("Customer ID", 'E4 TB Allocation Details'!$A$18:$L$18, 0),FALSE), 'E2 Allocators'!$B$15:$W$358, MATCH('O5 Details by Class &amp; Accounts'!AF$18, 'E2 Allocators'!$B$15:$W$15, 0),FALSE)*$G41), 0, VLOOKUP(VLOOKUP($A41, 'E4 TB Allocation Details'!$A$18:$L$214, MATCH("Customer ID", 'E4 TB Allocation Details'!$A$18:$L$18, 0),FALSE), 'E2 Allocators'!$B$15:$W$358, MATCH('O5 Details by Class &amp; Accounts'!AF$18, 'E2 Allocators'!$B$15:$W$15, 0),FALSE)*$G41)</f>
        <v>0</v>
      </c>
      <c r="AG41" s="2186">
        <f>IF(ISERROR(VLOOKUP(VLOOKUP($A41, 'E4 TB Allocation Details'!$A$18:$L$214, MATCH("Customer ID", 'E4 TB Allocation Details'!$A$18:$L$18, 0),FALSE), 'E2 Allocators'!$B$15:$W$358, MATCH('O5 Details by Class &amp; Accounts'!AG$18, 'E2 Allocators'!$B$15:$W$15, 0),FALSE)*$G41), 0, VLOOKUP(VLOOKUP($A41, 'E4 TB Allocation Details'!$A$18:$L$214, MATCH("Customer ID", 'E4 TB Allocation Details'!$A$18:$L$18, 0),FALSE), 'E2 Allocators'!$B$15:$W$358, MATCH('O5 Details by Class &amp; Accounts'!AG$18, 'E2 Allocators'!$B$15:$W$15, 0),FALSE)*$G41)</f>
        <v>0</v>
      </c>
      <c r="AH41" s="2186">
        <f>IF(ISERROR(VLOOKUP(VLOOKUP($A41, 'E4 TB Allocation Details'!$A$18:$L$214, MATCH("Customer ID", 'E4 TB Allocation Details'!$A$18:$L$18, 0),FALSE), 'E2 Allocators'!$B$15:$W$358, MATCH('O5 Details by Class &amp; Accounts'!AH$18, 'E2 Allocators'!$B$15:$W$15, 0),FALSE)*$G41), 0, VLOOKUP(VLOOKUP($A41, 'E4 TB Allocation Details'!$A$18:$L$214, MATCH("Customer ID", 'E4 TB Allocation Details'!$A$18:$L$18, 0),FALSE), 'E2 Allocators'!$B$15:$W$358, MATCH('O5 Details by Class &amp; Accounts'!AH$18, 'E2 Allocators'!$B$15:$W$15, 0),FALSE)*$G41)</f>
        <v>0</v>
      </c>
      <c r="AI41" s="2186">
        <f>IF(ISERROR(VLOOKUP(VLOOKUP($A41, 'E4 TB Allocation Details'!$A$18:$L$214, MATCH("Customer ID", 'E4 TB Allocation Details'!$A$18:$L$18, 0),FALSE), 'E2 Allocators'!$B$15:$W$358, MATCH('O5 Details by Class &amp; Accounts'!AI$18, 'E2 Allocators'!$B$15:$W$15, 0),FALSE)*$G41), 0, VLOOKUP(VLOOKUP($A41, 'E4 TB Allocation Details'!$A$18:$L$214, MATCH("Customer ID", 'E4 TB Allocation Details'!$A$18:$L$18, 0),FALSE), 'E2 Allocators'!$B$15:$W$358, MATCH('O5 Details by Class &amp; Accounts'!AI$18, 'E2 Allocators'!$B$15:$W$15, 0),FALSE)*$G41)</f>
        <v>0</v>
      </c>
      <c r="AJ41" s="2186">
        <f>IF(ISERROR(VLOOKUP(VLOOKUP($A41, 'E4 TB Allocation Details'!$A$18:$L$214, MATCH("Customer ID", 'E4 TB Allocation Details'!$A$18:$L$18, 0),FALSE), 'E2 Allocators'!$B$15:$W$358, MATCH('O5 Details by Class &amp; Accounts'!AJ$18, 'E2 Allocators'!$B$15:$W$15, 0),FALSE)*$G41), 0, VLOOKUP(VLOOKUP($A41, 'E4 TB Allocation Details'!$A$18:$L$214, MATCH("Customer ID", 'E4 TB Allocation Details'!$A$18:$L$18, 0),FALSE), 'E2 Allocators'!$B$15:$W$358, MATCH('O5 Details by Class &amp; Accounts'!AJ$18, 'E2 Allocators'!$B$15:$W$15, 0),FALSE)*$G41)</f>
        <v>0</v>
      </c>
      <c r="AK41" s="2186">
        <f>IF(ISERROR(VLOOKUP(VLOOKUP($A41, 'E4 TB Allocation Details'!$A$18:$L$214, MATCH("Customer ID", 'E4 TB Allocation Details'!$A$18:$L$18, 0),FALSE), 'E2 Allocators'!$B$15:$W$358, MATCH('O5 Details by Class &amp; Accounts'!AK$18, 'E2 Allocators'!$B$15:$W$15, 0),FALSE)*$G41), 0, VLOOKUP(VLOOKUP($A41, 'E4 TB Allocation Details'!$A$18:$L$214, MATCH("Customer ID", 'E4 TB Allocation Details'!$A$18:$L$18, 0),FALSE), 'E2 Allocators'!$B$15:$W$358, MATCH('O5 Details by Class &amp; Accounts'!AK$18, 'E2 Allocators'!$B$15:$W$15, 0),FALSE)*$G41)</f>
        <v>0</v>
      </c>
      <c r="AL41" s="2186">
        <f>IF(ISERROR(VLOOKUP(VLOOKUP($A41, 'E4 TB Allocation Details'!$A$18:$L$214, MATCH("Customer ID", 'E4 TB Allocation Details'!$A$18:$L$18, 0),FALSE), 'E2 Allocators'!$B$15:$W$358, MATCH('O5 Details by Class &amp; Accounts'!AL$18, 'E2 Allocators'!$B$15:$W$15, 0),FALSE)*$G41), 0, VLOOKUP(VLOOKUP($A41, 'E4 TB Allocation Details'!$A$18:$L$214, MATCH("Customer ID", 'E4 TB Allocation Details'!$A$18:$L$18, 0),FALSE), 'E2 Allocators'!$B$15:$W$358, MATCH('O5 Details by Class &amp; Accounts'!AL$18, 'E2 Allocators'!$B$15:$W$15, 0),FALSE)*$G41)</f>
        <v>0</v>
      </c>
      <c r="AM41" s="2186">
        <f>IF(ISERROR(VLOOKUP(VLOOKUP($A41, 'E4 TB Allocation Details'!$A$18:$L$214, MATCH("Customer ID", 'E4 TB Allocation Details'!$A$18:$L$18, 0),FALSE), 'E2 Allocators'!$B$15:$W$358, MATCH('O5 Details by Class &amp; Accounts'!AM$18, 'E2 Allocators'!$B$15:$W$15, 0),FALSE)*$G41), 0, VLOOKUP(VLOOKUP($A41, 'E4 TB Allocation Details'!$A$18:$L$214, MATCH("Customer ID", 'E4 TB Allocation Details'!$A$18:$L$18, 0),FALSE), 'E2 Allocators'!$B$15:$W$358, MATCH('O5 Details by Class &amp; Accounts'!AM$18, 'E2 Allocators'!$B$15:$W$15, 0),FALSE)*$G41)</f>
        <v>0</v>
      </c>
      <c r="AN41" s="2186">
        <f>IF(ISERROR(VLOOKUP(VLOOKUP($A41, 'E4 TB Allocation Details'!$A$18:$L$214, MATCH("Customer ID", 'E4 TB Allocation Details'!$A$18:$L$18, 0),FALSE), 'E2 Allocators'!$B$15:$W$358, MATCH('O5 Details by Class &amp; Accounts'!AN$18, 'E2 Allocators'!$B$15:$W$15, 0),FALSE)*$G41), 0, VLOOKUP(VLOOKUP($A41, 'E4 TB Allocation Details'!$A$18:$L$214, MATCH("Customer ID", 'E4 TB Allocation Details'!$A$18:$L$18, 0),FALSE), 'E2 Allocators'!$B$15:$W$358, MATCH('O5 Details by Class &amp; Accounts'!AN$18, 'E2 Allocators'!$B$15:$W$15, 0),FALSE)*$G41)</f>
        <v>0</v>
      </c>
      <c r="AO41" s="2186">
        <f>IF(ISERROR(VLOOKUP(VLOOKUP($A41, 'E4 TB Allocation Details'!$A$18:$L$214, MATCH("Customer ID", 'E4 TB Allocation Details'!$A$18:$L$18, 0),FALSE), 'E2 Allocators'!$B$15:$W$358, MATCH('O5 Details by Class &amp; Accounts'!AO$18, 'E2 Allocators'!$B$15:$W$15, 0),FALSE)*$G41), 0, VLOOKUP(VLOOKUP($A41, 'E4 TB Allocation Details'!$A$18:$L$214, MATCH("Customer ID", 'E4 TB Allocation Details'!$A$18:$L$18, 0),FALSE), 'E2 Allocators'!$B$15:$W$358, MATCH('O5 Details by Class &amp; Accounts'!AO$18, 'E2 Allocators'!$B$15:$W$15, 0),FALSE)*$G41)</f>
        <v>0</v>
      </c>
      <c r="AP41" s="2186">
        <f>IF(ISERROR(VLOOKUP(VLOOKUP($A41, 'E4 TB Allocation Details'!$A$18:$L$214, MATCH("Customer ID", 'E4 TB Allocation Details'!$A$18:$L$18, 0),FALSE), 'E2 Allocators'!$B$15:$W$358, MATCH('O5 Details by Class &amp; Accounts'!AP$18, 'E2 Allocators'!$B$15:$W$15, 0),FALSE)*$G41), 0, VLOOKUP(VLOOKUP($A41, 'E4 TB Allocation Details'!$A$18:$L$214, MATCH("Customer ID", 'E4 TB Allocation Details'!$A$18:$L$18, 0),FALSE), 'E2 Allocators'!$B$15:$W$358, MATCH('O5 Details by Class &amp; Accounts'!AP$18, 'E2 Allocators'!$B$15:$W$15, 0),FALSE)*$G41)</f>
        <v>0</v>
      </c>
      <c r="AQ41" s="2186">
        <f>IF(ISERROR(VLOOKUP(VLOOKUP($A41, 'E4 TB Allocation Details'!$A$18:$L$214, MATCH("Customer ID", 'E4 TB Allocation Details'!$A$18:$L$18, 0),FALSE), 'E2 Allocators'!$B$15:$W$358, MATCH('O5 Details by Class &amp; Accounts'!AQ$18, 'E2 Allocators'!$B$15:$W$15, 0),FALSE)*$G41), 0, VLOOKUP(VLOOKUP($A41, 'E4 TB Allocation Details'!$A$18:$L$214, MATCH("Customer ID", 'E4 TB Allocation Details'!$A$18:$L$18, 0),FALSE), 'E2 Allocators'!$B$15:$W$358, MATCH('O5 Details by Class &amp; Accounts'!AQ$18, 'E2 Allocators'!$B$15:$W$15, 0),FALSE)*$G41)</f>
        <v>0</v>
      </c>
      <c r="AR41" s="2186">
        <f>IF(ISERROR(VLOOKUP(VLOOKUP($A41, 'E4 TB Allocation Details'!$A$18:$L$214, MATCH("Customer ID", 'E4 TB Allocation Details'!$A$18:$L$18, 0),FALSE), 'E2 Allocators'!$B$15:$W$358, MATCH('O5 Details by Class &amp; Accounts'!AR$18, 'E2 Allocators'!$B$15:$W$15, 0),FALSE)*$G41), 0, VLOOKUP(VLOOKUP($A41, 'E4 TB Allocation Details'!$A$18:$L$214, MATCH("Customer ID", 'E4 TB Allocation Details'!$A$18:$L$18, 0),FALSE), 'E2 Allocators'!$B$15:$W$358, MATCH('O5 Details by Class &amp; Accounts'!AR$18, 'E2 Allocators'!$B$15:$W$15, 0),FALSE)*$G41)</f>
        <v>0</v>
      </c>
      <c r="AS41" s="2186">
        <f>IF(ISERROR(VLOOKUP(VLOOKUP($A41, 'E4 TB Allocation Details'!$A$18:$L$214, MATCH("Customer ID", 'E4 TB Allocation Details'!$A$18:$L$18, 0),FALSE), 'E2 Allocators'!$B$15:$W$358, MATCH('O5 Details by Class &amp; Accounts'!AS$18, 'E2 Allocators'!$B$15:$W$15, 0),FALSE)*$G41), 0, VLOOKUP(VLOOKUP($A41, 'E4 TB Allocation Details'!$A$18:$L$214, MATCH("Customer ID", 'E4 TB Allocation Details'!$A$18:$L$18, 0),FALSE), 'E2 Allocators'!$B$15:$W$358, MATCH('O5 Details by Class &amp; Accounts'!AS$18, 'E2 Allocators'!$B$15:$W$15, 0),FALSE)*$G41)</f>
        <v>0</v>
      </c>
      <c r="AT41" s="2186">
        <f>IF(ISERROR(VLOOKUP(VLOOKUP($A41, 'E4 TB Allocation Details'!$A$18:$L$214, MATCH("Customer ID", 'E4 TB Allocation Details'!$A$18:$L$18, 0),FALSE), 'E2 Allocators'!$B$15:$W$358, MATCH('O5 Details by Class &amp; Accounts'!AT$18, 'E2 Allocators'!$B$15:$W$15, 0),FALSE)*$G41), 0, VLOOKUP(VLOOKUP($A41, 'E4 TB Allocation Details'!$A$18:$L$214, MATCH("Customer ID", 'E4 TB Allocation Details'!$A$18:$L$18, 0),FALSE), 'E2 Allocators'!$B$15:$W$358, MATCH('O5 Details by Class &amp; Accounts'!AT$18, 'E2 Allocators'!$B$15:$W$15, 0),FALSE)*$G41)</f>
        <v>0</v>
      </c>
      <c r="AU41" s="2186">
        <f>IF(ISERROR(VLOOKUP(VLOOKUP($A41, 'E4 TB Allocation Details'!$A$18:$L$214, MATCH("Customer ID", 'E4 TB Allocation Details'!$A$18:$L$18, 0),FALSE), 'E2 Allocators'!$B$15:$W$358, MATCH('O5 Details by Class &amp; Accounts'!AU$18, 'E2 Allocators'!$B$15:$W$15, 0),FALSE)*$G41), 0, VLOOKUP(VLOOKUP($A41, 'E4 TB Allocation Details'!$A$18:$L$214, MATCH("Customer ID", 'E4 TB Allocation Details'!$A$18:$L$18, 0),FALSE), 'E2 Allocators'!$B$15:$W$358, MATCH('O5 Details by Class &amp; Accounts'!AU$18, 'E2 Allocators'!$B$15:$W$15, 0),FALSE)*$G41)</f>
        <v>0</v>
      </c>
      <c r="AV41" s="2186">
        <f>IF(ISERROR(VLOOKUP(VLOOKUP($A41, 'E4 TB Allocation Details'!$A$18:$L$214, MATCH("Customer ID", 'E4 TB Allocation Details'!$A$18:$L$18, 0),FALSE), 'E2 Allocators'!$B$15:$W$358, MATCH('O5 Details by Class &amp; Accounts'!AV$18, 'E2 Allocators'!$B$15:$W$15, 0),FALSE)*$G41), 0, VLOOKUP(VLOOKUP($A41, 'E4 TB Allocation Details'!$A$18:$L$214, MATCH("Customer ID", 'E4 TB Allocation Details'!$A$18:$L$18, 0),FALSE), 'E2 Allocators'!$B$15:$W$358, MATCH('O5 Details by Class &amp; Accounts'!AV$18, 'E2 Allocators'!$B$15:$W$15, 0),FALSE)*$G41)</f>
        <v>0</v>
      </c>
      <c r="AW41" s="2186">
        <f>IF(ISERROR(VLOOKUP(VLOOKUP($A41, 'E4 TB Allocation Details'!$A$18:$L$214, MATCH("Customer ID", 'E4 TB Allocation Details'!$A$18:$L$18, 0),FALSE), 'E2 Allocators'!$B$15:$W$358, MATCH('O5 Details by Class &amp; Accounts'!AW$18, 'E2 Allocators'!$B$15:$W$15, 0),FALSE)*$G41), 0, VLOOKUP(VLOOKUP($A41, 'E4 TB Allocation Details'!$A$18:$L$214, MATCH("Customer ID", 'E4 TB Allocation Details'!$A$18:$L$18, 0),FALSE), 'E2 Allocators'!$B$15:$W$358, MATCH('O5 Details by Class &amp; Accounts'!AW$18, 'E2 Allocators'!$B$15:$W$15, 0),FALSE)*$G41)</f>
        <v>0</v>
      </c>
      <c r="AX41" s="2186">
        <f t="shared" si="2"/>
        <v>0</v>
      </c>
      <c r="AY41" s="2186">
        <f>IF(ISERROR(VLOOKUP(VLOOKUP($A41, 'E4 TB Allocation Details'!$A$18:$L$214, MATCH("Misc ID", 'E4 TB Allocation Details'!$A$18:$L$18, 0),FALSE), 'E2 Allocators'!$B$15:$W$358, MATCH('O5 Details by Class &amp; Accounts'!AY$18, 'E2 Allocators'!$B$15:$W$15, 0),FALSE)*$E41), 0, VLOOKUP(VLOOKUP($A41, 'E4 TB Allocation Details'!$A$18:$L$214, MATCH("Misc ID", 'E4 TB Allocation Details'!$A$18:$L$18, 0),FALSE), 'E2 Allocators'!$B$15:$W$358, MATCH('O5 Details by Class &amp; Accounts'!AY$18, 'E2 Allocators'!$B$15:$W$15, 0),FALSE)*$E41)</f>
        <v>0</v>
      </c>
      <c r="AZ41" s="2186">
        <f>IF(ISERROR(VLOOKUP(VLOOKUP($A41, 'E4 TB Allocation Details'!$A$18:$L$214, MATCH("Misc ID", 'E4 TB Allocation Details'!$A$18:$L$18, 0),FALSE), 'E2 Allocators'!$B$15:$W$358, MATCH('O5 Details by Class &amp; Accounts'!AZ$18, 'E2 Allocators'!$B$15:$W$15, 0),FALSE)*$E41), 0, VLOOKUP(VLOOKUP($A41, 'E4 TB Allocation Details'!$A$18:$L$214, MATCH("Misc ID", 'E4 TB Allocation Details'!$A$18:$L$18, 0),FALSE), 'E2 Allocators'!$B$15:$W$358, MATCH('O5 Details by Class &amp; Accounts'!AZ$18, 'E2 Allocators'!$B$15:$W$15, 0),FALSE)*$E41)</f>
        <v>0</v>
      </c>
      <c r="BA41" s="2186">
        <f>IF(ISERROR(VLOOKUP(VLOOKUP($A41, 'E4 TB Allocation Details'!$A$18:$L$214, MATCH("Misc ID", 'E4 TB Allocation Details'!$A$18:$L$18, 0),FALSE), 'E2 Allocators'!$B$15:$W$358, MATCH('O5 Details by Class &amp; Accounts'!BA$18, 'E2 Allocators'!$B$15:$W$15, 0),FALSE)*$E41), 0, VLOOKUP(VLOOKUP($A41, 'E4 TB Allocation Details'!$A$18:$L$214, MATCH("Misc ID", 'E4 TB Allocation Details'!$A$18:$L$18, 0),FALSE), 'E2 Allocators'!$B$15:$W$358, MATCH('O5 Details by Class &amp; Accounts'!BA$18, 'E2 Allocators'!$B$15:$W$15, 0),FALSE)*$E41)</f>
        <v>0</v>
      </c>
      <c r="BB41" s="2186">
        <f>IF(ISERROR(VLOOKUP(VLOOKUP($A41, 'E4 TB Allocation Details'!$A$18:$L$214, MATCH("Misc ID", 'E4 TB Allocation Details'!$A$18:$L$18, 0),FALSE), 'E2 Allocators'!$B$15:$W$358, MATCH('O5 Details by Class &amp; Accounts'!BB$18, 'E2 Allocators'!$B$15:$W$15, 0),FALSE)*$E41), 0, VLOOKUP(VLOOKUP($A41, 'E4 TB Allocation Details'!$A$18:$L$214, MATCH("Misc ID", 'E4 TB Allocation Details'!$A$18:$L$18, 0),FALSE), 'E2 Allocators'!$B$15:$W$358, MATCH('O5 Details by Class &amp; Accounts'!BB$18, 'E2 Allocators'!$B$15:$W$15, 0),FALSE)*$E41)</f>
        <v>0</v>
      </c>
      <c r="BC41" s="2186">
        <f>IF(ISERROR(VLOOKUP(VLOOKUP($A41, 'E4 TB Allocation Details'!$A$18:$L$214, MATCH("Misc ID", 'E4 TB Allocation Details'!$A$18:$L$18, 0),FALSE), 'E2 Allocators'!$B$15:$W$358, MATCH('O5 Details by Class &amp; Accounts'!BC$18, 'E2 Allocators'!$B$15:$W$15, 0),FALSE)*$E41), 0, VLOOKUP(VLOOKUP($A41, 'E4 TB Allocation Details'!$A$18:$L$214, MATCH("Misc ID", 'E4 TB Allocation Details'!$A$18:$L$18, 0),FALSE), 'E2 Allocators'!$B$15:$W$358, MATCH('O5 Details by Class &amp; Accounts'!BC$18, 'E2 Allocators'!$B$15:$W$15, 0),FALSE)*$E41)</f>
        <v>0</v>
      </c>
      <c r="BD41" s="2186">
        <f>IF(ISERROR(VLOOKUP(VLOOKUP($A41, 'E4 TB Allocation Details'!$A$18:$L$214, MATCH("Misc ID", 'E4 TB Allocation Details'!$A$18:$L$18, 0),FALSE), 'E2 Allocators'!$B$15:$W$358, MATCH('O5 Details by Class &amp; Accounts'!BD$18, 'E2 Allocators'!$B$15:$W$15, 0),FALSE)*$E41), 0, VLOOKUP(VLOOKUP($A41, 'E4 TB Allocation Details'!$A$18:$L$214, MATCH("Misc ID", 'E4 TB Allocation Details'!$A$18:$L$18, 0),FALSE), 'E2 Allocators'!$B$15:$W$358, MATCH('O5 Details by Class &amp; Accounts'!BD$18, 'E2 Allocators'!$B$15:$W$15, 0),FALSE)*$E41)</f>
        <v>0</v>
      </c>
      <c r="BE41" s="2186">
        <f>IF(ISERROR(VLOOKUP(VLOOKUP($A41, 'E4 TB Allocation Details'!$A$18:$L$214, MATCH("Misc ID", 'E4 TB Allocation Details'!$A$18:$L$18, 0),FALSE), 'E2 Allocators'!$B$15:$W$358, MATCH('O5 Details by Class &amp; Accounts'!BE$18, 'E2 Allocators'!$B$15:$W$15, 0),FALSE)*$E41), 0, VLOOKUP(VLOOKUP($A41, 'E4 TB Allocation Details'!$A$18:$L$214, MATCH("Misc ID", 'E4 TB Allocation Details'!$A$18:$L$18, 0),FALSE), 'E2 Allocators'!$B$15:$W$358, MATCH('O5 Details by Class &amp; Accounts'!BE$18, 'E2 Allocators'!$B$15:$W$15, 0),FALSE)*$E41)</f>
        <v>0</v>
      </c>
      <c r="BF41" s="2186">
        <f>IF(ISERROR(VLOOKUP(VLOOKUP($A41, 'E4 TB Allocation Details'!$A$18:$L$214, MATCH("Misc ID", 'E4 TB Allocation Details'!$A$18:$L$18, 0),FALSE), 'E2 Allocators'!$B$15:$W$358, MATCH('O5 Details by Class &amp; Accounts'!BF$18, 'E2 Allocators'!$B$15:$W$15, 0),FALSE)*$E41), 0, VLOOKUP(VLOOKUP($A41, 'E4 TB Allocation Details'!$A$18:$L$214, MATCH("Misc ID", 'E4 TB Allocation Details'!$A$18:$L$18, 0),FALSE), 'E2 Allocators'!$B$15:$W$358, MATCH('O5 Details by Class &amp; Accounts'!BF$18, 'E2 Allocators'!$B$15:$W$15, 0),FALSE)*$E41)</f>
        <v>0</v>
      </c>
      <c r="BG41" s="2186">
        <f>IF(ISERROR(VLOOKUP(VLOOKUP($A41, 'E4 TB Allocation Details'!$A$18:$L$214, MATCH("Misc ID", 'E4 TB Allocation Details'!$A$18:$L$18, 0),FALSE), 'E2 Allocators'!$B$15:$W$358, MATCH('O5 Details by Class &amp; Accounts'!BG$18, 'E2 Allocators'!$B$15:$W$15, 0),FALSE)*$E41), 0, VLOOKUP(VLOOKUP($A41, 'E4 TB Allocation Details'!$A$18:$L$214, MATCH("Misc ID", 'E4 TB Allocation Details'!$A$18:$L$18, 0),FALSE), 'E2 Allocators'!$B$15:$W$358, MATCH('O5 Details by Class &amp; Accounts'!BG$18, 'E2 Allocators'!$B$15:$W$15, 0),FALSE)*$E41)</f>
        <v>0</v>
      </c>
      <c r="BH41" s="2186">
        <f>IF(ISERROR(VLOOKUP(VLOOKUP($A41, 'E4 TB Allocation Details'!$A$18:$L$214, MATCH("Misc ID", 'E4 TB Allocation Details'!$A$18:$L$18, 0),FALSE), 'E2 Allocators'!$B$15:$W$358, MATCH('O5 Details by Class &amp; Accounts'!BH$18, 'E2 Allocators'!$B$15:$W$15, 0),FALSE)*$E41), 0, VLOOKUP(VLOOKUP($A41, 'E4 TB Allocation Details'!$A$18:$L$214, MATCH("Misc ID", 'E4 TB Allocation Details'!$A$18:$L$18, 0),FALSE), 'E2 Allocators'!$B$15:$W$358, MATCH('O5 Details by Class &amp; Accounts'!BH$18, 'E2 Allocators'!$B$15:$W$15, 0),FALSE)*$E41)</f>
        <v>0</v>
      </c>
      <c r="BI41" s="2186">
        <f>IF(ISERROR(VLOOKUP(VLOOKUP($A41, 'E4 TB Allocation Details'!$A$18:$L$214, MATCH("Misc ID", 'E4 TB Allocation Details'!$A$18:$L$18, 0),FALSE), 'E2 Allocators'!$B$15:$W$358, MATCH('O5 Details by Class &amp; Accounts'!BI$18, 'E2 Allocators'!$B$15:$W$15, 0),FALSE)*$E41), 0, VLOOKUP(VLOOKUP($A41, 'E4 TB Allocation Details'!$A$18:$L$214, MATCH("Misc ID", 'E4 TB Allocation Details'!$A$18:$L$18, 0),FALSE), 'E2 Allocators'!$B$15:$W$358, MATCH('O5 Details by Class &amp; Accounts'!BI$18, 'E2 Allocators'!$B$15:$W$15, 0),FALSE)*$E41)</f>
        <v>0</v>
      </c>
      <c r="BJ41" s="2186">
        <f>IF(ISERROR(VLOOKUP(VLOOKUP($A41, 'E4 TB Allocation Details'!$A$18:$L$214, MATCH("Misc ID", 'E4 TB Allocation Details'!$A$18:$L$18, 0),FALSE), 'E2 Allocators'!$B$15:$W$358, MATCH('O5 Details by Class &amp; Accounts'!BJ$18, 'E2 Allocators'!$B$15:$W$15, 0),FALSE)*$E41), 0, VLOOKUP(VLOOKUP($A41, 'E4 TB Allocation Details'!$A$18:$L$214, MATCH("Misc ID", 'E4 TB Allocation Details'!$A$18:$L$18, 0),FALSE), 'E2 Allocators'!$B$15:$W$358, MATCH('O5 Details by Class &amp; Accounts'!BJ$18, 'E2 Allocators'!$B$15:$W$15, 0),FALSE)*$E41)</f>
        <v>0</v>
      </c>
      <c r="BK41" s="2186">
        <f>IF(ISERROR(VLOOKUP(VLOOKUP($A41, 'E4 TB Allocation Details'!$A$18:$L$214, MATCH("Misc ID", 'E4 TB Allocation Details'!$A$18:$L$18, 0),FALSE), 'E2 Allocators'!$B$15:$W$358, MATCH('O5 Details by Class &amp; Accounts'!BK$18, 'E2 Allocators'!$B$15:$W$15, 0),FALSE)*$E41), 0, VLOOKUP(VLOOKUP($A41, 'E4 TB Allocation Details'!$A$18:$L$214, MATCH("Misc ID", 'E4 TB Allocation Details'!$A$18:$L$18, 0),FALSE), 'E2 Allocators'!$B$15:$W$358, MATCH('O5 Details by Class &amp; Accounts'!BK$18, 'E2 Allocators'!$B$15:$W$15, 0),FALSE)*$E41)</f>
        <v>0</v>
      </c>
      <c r="BL41" s="2186">
        <f>IF(ISERROR(VLOOKUP(VLOOKUP($A41, 'E4 TB Allocation Details'!$A$18:$L$214, MATCH("Misc ID", 'E4 TB Allocation Details'!$A$18:$L$18, 0),FALSE), 'E2 Allocators'!$B$15:$W$358, MATCH('O5 Details by Class &amp; Accounts'!BL$18, 'E2 Allocators'!$B$15:$W$15, 0),FALSE)*$E41), 0, VLOOKUP(VLOOKUP($A41, 'E4 TB Allocation Details'!$A$18:$L$214, MATCH("Misc ID", 'E4 TB Allocation Details'!$A$18:$L$18, 0),FALSE), 'E2 Allocators'!$B$15:$W$358, MATCH('O5 Details by Class &amp; Accounts'!BL$18, 'E2 Allocators'!$B$15:$W$15, 0),FALSE)*$E41)</f>
        <v>0</v>
      </c>
      <c r="BM41" s="2186">
        <f>IF(ISERROR(VLOOKUP(VLOOKUP($A41, 'E4 TB Allocation Details'!$A$18:$L$214, MATCH("Misc ID", 'E4 TB Allocation Details'!$A$18:$L$18, 0),FALSE), 'E2 Allocators'!$B$15:$W$358, MATCH('O5 Details by Class &amp; Accounts'!BM$18, 'E2 Allocators'!$B$15:$W$15, 0),FALSE)*$E41), 0, VLOOKUP(VLOOKUP($A41, 'E4 TB Allocation Details'!$A$18:$L$214, MATCH("Misc ID", 'E4 TB Allocation Details'!$A$18:$L$18, 0),FALSE), 'E2 Allocators'!$B$15:$W$358, MATCH('O5 Details by Class &amp; Accounts'!BM$18, 'E2 Allocators'!$B$15:$W$15, 0),FALSE)*$E41)</f>
        <v>0</v>
      </c>
      <c r="BN41" s="2186">
        <f>IF(ISERROR(VLOOKUP(VLOOKUP($A41, 'E4 TB Allocation Details'!$A$18:$L$214, MATCH("Misc ID", 'E4 TB Allocation Details'!$A$18:$L$18, 0),FALSE), 'E2 Allocators'!$B$15:$W$358, MATCH('O5 Details by Class &amp; Accounts'!BN$18, 'E2 Allocators'!$B$15:$W$15, 0),FALSE)*$E41), 0, VLOOKUP(VLOOKUP($A41, 'E4 TB Allocation Details'!$A$18:$L$214, MATCH("Misc ID", 'E4 TB Allocation Details'!$A$18:$L$18, 0),FALSE), 'E2 Allocators'!$B$15:$W$358, MATCH('O5 Details by Class &amp; Accounts'!BN$18, 'E2 Allocators'!$B$15:$W$15, 0),FALSE)*$E41)</f>
        <v>0</v>
      </c>
      <c r="BO41" s="2186">
        <f>IF(ISERROR(VLOOKUP(VLOOKUP($A41, 'E4 TB Allocation Details'!$A$18:$L$214, MATCH("Misc ID", 'E4 TB Allocation Details'!$A$18:$L$18, 0),FALSE), 'E2 Allocators'!$B$15:$W$358, MATCH('O5 Details by Class &amp; Accounts'!BO$18, 'E2 Allocators'!$B$15:$W$15, 0),FALSE)*$E41), 0, VLOOKUP(VLOOKUP($A41, 'E4 TB Allocation Details'!$A$18:$L$214, MATCH("Misc ID", 'E4 TB Allocation Details'!$A$18:$L$18, 0),FALSE), 'E2 Allocators'!$B$15:$W$358, MATCH('O5 Details by Class &amp; Accounts'!BO$18, 'E2 Allocators'!$B$15:$W$15, 0),FALSE)*$E41)</f>
        <v>0</v>
      </c>
      <c r="BP41" s="2186">
        <f>IF(ISERROR(VLOOKUP(VLOOKUP($A41, 'E4 TB Allocation Details'!$A$18:$L$214, MATCH("Misc ID", 'E4 TB Allocation Details'!$A$18:$L$18, 0),FALSE), 'E2 Allocators'!$B$15:$W$358, MATCH('O5 Details by Class &amp; Accounts'!BP$18, 'E2 Allocators'!$B$15:$W$15, 0),FALSE)*$E41), 0, VLOOKUP(VLOOKUP($A41, 'E4 TB Allocation Details'!$A$18:$L$214, MATCH("Misc ID", 'E4 TB Allocation Details'!$A$18:$L$18, 0),FALSE), 'E2 Allocators'!$B$15:$W$358, MATCH('O5 Details by Class &amp; Accounts'!BP$18, 'E2 Allocators'!$B$15:$W$15, 0),FALSE)*$E41)</f>
        <v>0</v>
      </c>
      <c r="BQ41" s="2186">
        <f>IF(ISERROR(VLOOKUP(VLOOKUP($A41, 'E4 TB Allocation Details'!$A$18:$L$214, MATCH("Misc ID", 'E4 TB Allocation Details'!$A$18:$L$18, 0),FALSE), 'E2 Allocators'!$B$15:$W$358, MATCH('O5 Details by Class &amp; Accounts'!BQ$18, 'E2 Allocators'!$B$15:$W$15, 0),FALSE)*$E41), 0, VLOOKUP(VLOOKUP($A41, 'E4 TB Allocation Details'!$A$18:$L$214, MATCH("Misc ID", 'E4 TB Allocation Details'!$A$18:$L$18, 0),FALSE), 'E2 Allocators'!$B$15:$W$358, MATCH('O5 Details by Class &amp; Accounts'!BQ$18, 'E2 Allocators'!$B$15:$W$15, 0),FALSE)*$E41)</f>
        <v>0</v>
      </c>
      <c r="BR41" s="2186">
        <f>IF(ISERROR(VLOOKUP(VLOOKUP($A41, 'E4 TB Allocation Details'!$A$18:$L$214, MATCH("Misc ID", 'E4 TB Allocation Details'!$A$18:$L$18, 0),FALSE), 'E2 Allocators'!$B$15:$W$358, MATCH('O5 Details by Class &amp; Accounts'!BR$18, 'E2 Allocators'!$B$15:$W$15, 0),FALSE)*$E41), 0, VLOOKUP(VLOOKUP($A41, 'E4 TB Allocation Details'!$A$18:$L$214, MATCH("Misc ID", 'E4 TB Allocation Details'!$A$18:$L$18, 0),FALSE), 'E2 Allocators'!$B$15:$W$358, MATCH('O5 Details by Class &amp; Accounts'!BR$18, 'E2 Allocators'!$B$15:$W$15, 0),FALSE)*$E41)</f>
        <v>0</v>
      </c>
      <c r="BS41" s="2186">
        <f t="shared" si="3"/>
        <v>0</v>
      </c>
      <c r="BT41" s="2186">
        <f>IF(ISERROR(VLOOKUP(VLOOKUP($A41, 'E4 TB Allocation Details'!$A$18:$L$214, MATCH("A &amp; G ID", 'E4 TB Allocation Details'!$A$18:$L$18, 0),FALSE), 'E2 Allocators'!$B$15:$W$358, MATCH('O5 Details by Class &amp; Accounts'!BT$18, 'E2 Allocators'!$B$15:$W$15, 0),FALSE)*$E41), 0, VLOOKUP(VLOOKUP($A41, 'E4 TB Allocation Details'!$A$18:$L$214, MATCH("A &amp; G ID", 'E4 TB Allocation Details'!$A$18:$L$18, 0),FALSE), 'E2 Allocators'!$B$15:$W$358, MATCH('O5 Details by Class &amp; Accounts'!BT$18, 'E2 Allocators'!$B$15:$W$15, 0),FALSE)*$E41)</f>
        <v>0</v>
      </c>
      <c r="BU41" s="2186">
        <f>IF(ISERROR(VLOOKUP(VLOOKUP($A41, 'E4 TB Allocation Details'!$A$18:$L$214, MATCH("A &amp; G ID", 'E4 TB Allocation Details'!$A$18:$L$18, 0),FALSE), 'E2 Allocators'!$B$15:$W$358, MATCH('O5 Details by Class &amp; Accounts'!BU$18, 'E2 Allocators'!$B$15:$W$15, 0),FALSE)*$E41), 0, VLOOKUP(VLOOKUP($A41, 'E4 TB Allocation Details'!$A$18:$L$214, MATCH("A &amp; G ID", 'E4 TB Allocation Details'!$A$18:$L$18, 0),FALSE), 'E2 Allocators'!$B$15:$W$358, MATCH('O5 Details by Class &amp; Accounts'!BU$18, 'E2 Allocators'!$B$15:$W$15, 0),FALSE)*$E41)</f>
        <v>0</v>
      </c>
      <c r="BV41" s="2186">
        <f>IF(ISERROR(VLOOKUP(VLOOKUP($A41, 'E4 TB Allocation Details'!$A$18:$L$214, MATCH("A &amp; G ID", 'E4 TB Allocation Details'!$A$18:$L$18, 0),FALSE), 'E2 Allocators'!$B$15:$W$358, MATCH('O5 Details by Class &amp; Accounts'!BV$18, 'E2 Allocators'!$B$15:$W$15, 0),FALSE)*$E41), 0, VLOOKUP(VLOOKUP($A41, 'E4 TB Allocation Details'!$A$18:$L$214, MATCH("A &amp; G ID", 'E4 TB Allocation Details'!$A$18:$L$18, 0),FALSE), 'E2 Allocators'!$B$15:$W$358, MATCH('O5 Details by Class &amp; Accounts'!BV$18, 'E2 Allocators'!$B$15:$W$15, 0),FALSE)*$E41)</f>
        <v>0</v>
      </c>
      <c r="BW41" s="2186">
        <f>IF(ISERROR(VLOOKUP(VLOOKUP($A41, 'E4 TB Allocation Details'!$A$18:$L$214, MATCH("A &amp; G ID", 'E4 TB Allocation Details'!$A$18:$L$18, 0),FALSE), 'E2 Allocators'!$B$15:$W$358, MATCH('O5 Details by Class &amp; Accounts'!BW$18, 'E2 Allocators'!$B$15:$W$15, 0),FALSE)*$E41), 0, VLOOKUP(VLOOKUP($A41, 'E4 TB Allocation Details'!$A$18:$L$214, MATCH("A &amp; G ID", 'E4 TB Allocation Details'!$A$18:$L$18, 0),FALSE), 'E2 Allocators'!$B$15:$W$358, MATCH('O5 Details by Class &amp; Accounts'!BW$18, 'E2 Allocators'!$B$15:$W$15, 0),FALSE)*$E41)</f>
        <v>0</v>
      </c>
      <c r="BX41" s="2186">
        <f>IF(ISERROR(VLOOKUP(VLOOKUP($A41, 'E4 TB Allocation Details'!$A$18:$L$214, MATCH("A &amp; G ID", 'E4 TB Allocation Details'!$A$18:$L$18, 0),FALSE), 'E2 Allocators'!$B$15:$W$358, MATCH('O5 Details by Class &amp; Accounts'!BX$18, 'E2 Allocators'!$B$15:$W$15, 0),FALSE)*$E41), 0, VLOOKUP(VLOOKUP($A41, 'E4 TB Allocation Details'!$A$18:$L$214, MATCH("A &amp; G ID", 'E4 TB Allocation Details'!$A$18:$L$18, 0),FALSE), 'E2 Allocators'!$B$15:$W$358, MATCH('O5 Details by Class &amp; Accounts'!BX$18, 'E2 Allocators'!$B$15:$W$15, 0),FALSE)*$E41)</f>
        <v>0</v>
      </c>
      <c r="BY41" s="2186">
        <f>IF(ISERROR(VLOOKUP(VLOOKUP($A41, 'E4 TB Allocation Details'!$A$18:$L$214, MATCH("A &amp; G ID", 'E4 TB Allocation Details'!$A$18:$L$18, 0),FALSE), 'E2 Allocators'!$B$15:$W$358, MATCH('O5 Details by Class &amp; Accounts'!BY$18, 'E2 Allocators'!$B$15:$W$15, 0),FALSE)*$E41), 0, VLOOKUP(VLOOKUP($A41, 'E4 TB Allocation Details'!$A$18:$L$214, MATCH("A &amp; G ID", 'E4 TB Allocation Details'!$A$18:$L$18, 0),FALSE), 'E2 Allocators'!$B$15:$W$358, MATCH('O5 Details by Class &amp; Accounts'!BY$18, 'E2 Allocators'!$B$15:$W$15, 0),FALSE)*$E41)</f>
        <v>0</v>
      </c>
      <c r="BZ41" s="2186">
        <f>IF(ISERROR(VLOOKUP(VLOOKUP($A41, 'E4 TB Allocation Details'!$A$18:$L$214, MATCH("A &amp; G ID", 'E4 TB Allocation Details'!$A$18:$L$18, 0),FALSE), 'E2 Allocators'!$B$15:$W$358, MATCH('O5 Details by Class &amp; Accounts'!BZ$18, 'E2 Allocators'!$B$15:$W$15, 0),FALSE)*$E41), 0, VLOOKUP(VLOOKUP($A41, 'E4 TB Allocation Details'!$A$18:$L$214, MATCH("A &amp; G ID", 'E4 TB Allocation Details'!$A$18:$L$18, 0),FALSE), 'E2 Allocators'!$B$15:$W$358, MATCH('O5 Details by Class &amp; Accounts'!BZ$18, 'E2 Allocators'!$B$15:$W$15, 0),FALSE)*$E41)</f>
        <v>0</v>
      </c>
      <c r="CA41" s="2186">
        <f>IF(ISERROR(VLOOKUP(VLOOKUP($A41, 'E4 TB Allocation Details'!$A$18:$L$214, MATCH("A &amp; G ID", 'E4 TB Allocation Details'!$A$18:$L$18, 0),FALSE), 'E2 Allocators'!$B$15:$W$358, MATCH('O5 Details by Class &amp; Accounts'!CA$18, 'E2 Allocators'!$B$15:$W$15, 0),FALSE)*$E41), 0, VLOOKUP(VLOOKUP($A41, 'E4 TB Allocation Details'!$A$18:$L$214, MATCH("A &amp; G ID", 'E4 TB Allocation Details'!$A$18:$L$18, 0),FALSE), 'E2 Allocators'!$B$15:$W$358, MATCH('O5 Details by Class &amp; Accounts'!CA$18, 'E2 Allocators'!$B$15:$W$15, 0),FALSE)*$E41)</f>
        <v>0</v>
      </c>
      <c r="CB41" s="2186">
        <f>IF(ISERROR(VLOOKUP(VLOOKUP($A41, 'E4 TB Allocation Details'!$A$18:$L$214, MATCH("A &amp; G ID", 'E4 TB Allocation Details'!$A$18:$L$18, 0),FALSE), 'E2 Allocators'!$B$15:$W$358, MATCH('O5 Details by Class &amp; Accounts'!CB$18, 'E2 Allocators'!$B$15:$W$15, 0),FALSE)*$E41), 0, VLOOKUP(VLOOKUP($A41, 'E4 TB Allocation Details'!$A$18:$L$214, MATCH("A &amp; G ID", 'E4 TB Allocation Details'!$A$18:$L$18, 0),FALSE), 'E2 Allocators'!$B$15:$W$358, MATCH('O5 Details by Class &amp; Accounts'!CB$18, 'E2 Allocators'!$B$15:$W$15, 0),FALSE)*$E41)</f>
        <v>0</v>
      </c>
      <c r="CC41" s="2186">
        <f>IF(ISERROR(VLOOKUP(VLOOKUP($A41, 'E4 TB Allocation Details'!$A$18:$L$214, MATCH("A &amp; G ID", 'E4 TB Allocation Details'!$A$18:$L$18, 0),FALSE), 'E2 Allocators'!$B$15:$W$358, MATCH('O5 Details by Class &amp; Accounts'!CC$18, 'E2 Allocators'!$B$15:$W$15, 0),FALSE)*$E41), 0, VLOOKUP(VLOOKUP($A41, 'E4 TB Allocation Details'!$A$18:$L$214, MATCH("A &amp; G ID", 'E4 TB Allocation Details'!$A$18:$L$18, 0),FALSE), 'E2 Allocators'!$B$15:$W$358, MATCH('O5 Details by Class &amp; Accounts'!CC$18, 'E2 Allocators'!$B$15:$W$15, 0),FALSE)*$E41)</f>
        <v>0</v>
      </c>
      <c r="CD41" s="2186">
        <f>IF(ISERROR(VLOOKUP(VLOOKUP($A41, 'E4 TB Allocation Details'!$A$18:$L$214, MATCH("A &amp; G ID", 'E4 TB Allocation Details'!$A$18:$L$18, 0),FALSE), 'E2 Allocators'!$B$15:$W$358, MATCH('O5 Details by Class &amp; Accounts'!CD$18, 'E2 Allocators'!$B$15:$W$15, 0),FALSE)*$E41), 0, VLOOKUP(VLOOKUP($A41, 'E4 TB Allocation Details'!$A$18:$L$214, MATCH("A &amp; G ID", 'E4 TB Allocation Details'!$A$18:$L$18, 0),FALSE), 'E2 Allocators'!$B$15:$W$358, MATCH('O5 Details by Class &amp; Accounts'!CD$18, 'E2 Allocators'!$B$15:$W$15, 0),FALSE)*$E41)</f>
        <v>0</v>
      </c>
      <c r="CE41" s="2186">
        <f>IF(ISERROR(VLOOKUP(VLOOKUP($A41, 'E4 TB Allocation Details'!$A$18:$L$214, MATCH("A &amp; G ID", 'E4 TB Allocation Details'!$A$18:$L$18, 0),FALSE), 'E2 Allocators'!$B$15:$W$358, MATCH('O5 Details by Class &amp; Accounts'!CE$18, 'E2 Allocators'!$B$15:$W$15, 0),FALSE)*$E41), 0, VLOOKUP(VLOOKUP($A41, 'E4 TB Allocation Details'!$A$18:$L$214, MATCH("A &amp; G ID", 'E4 TB Allocation Details'!$A$18:$L$18, 0),FALSE), 'E2 Allocators'!$B$15:$W$358, MATCH('O5 Details by Class &amp; Accounts'!CE$18, 'E2 Allocators'!$B$15:$W$15, 0),FALSE)*$E41)</f>
        <v>0</v>
      </c>
      <c r="CF41" s="2186">
        <f>IF(ISERROR(VLOOKUP(VLOOKUP($A41, 'E4 TB Allocation Details'!$A$18:$L$214, MATCH("A &amp; G ID", 'E4 TB Allocation Details'!$A$18:$L$18, 0),FALSE), 'E2 Allocators'!$B$15:$W$358, MATCH('O5 Details by Class &amp; Accounts'!CF$18, 'E2 Allocators'!$B$15:$W$15, 0),FALSE)*$E41), 0, VLOOKUP(VLOOKUP($A41, 'E4 TB Allocation Details'!$A$18:$L$214, MATCH("A &amp; G ID", 'E4 TB Allocation Details'!$A$18:$L$18, 0),FALSE), 'E2 Allocators'!$B$15:$W$358, MATCH('O5 Details by Class &amp; Accounts'!CF$18, 'E2 Allocators'!$B$15:$W$15, 0),FALSE)*$E41)</f>
        <v>0</v>
      </c>
      <c r="CG41" s="2186">
        <f>IF(ISERROR(VLOOKUP(VLOOKUP($A41, 'E4 TB Allocation Details'!$A$18:$L$214, MATCH("A &amp; G ID", 'E4 TB Allocation Details'!$A$18:$L$18, 0),FALSE), 'E2 Allocators'!$B$15:$W$358, MATCH('O5 Details by Class &amp; Accounts'!CG$18, 'E2 Allocators'!$B$15:$W$15, 0),FALSE)*$E41), 0, VLOOKUP(VLOOKUP($A41, 'E4 TB Allocation Details'!$A$18:$L$214, MATCH("A &amp; G ID", 'E4 TB Allocation Details'!$A$18:$L$18, 0),FALSE), 'E2 Allocators'!$B$15:$W$358, MATCH('O5 Details by Class &amp; Accounts'!CG$18, 'E2 Allocators'!$B$15:$W$15, 0),FALSE)*$E41)</f>
        <v>0</v>
      </c>
      <c r="CH41" s="2186">
        <f>IF(ISERROR(VLOOKUP(VLOOKUP($A41, 'E4 TB Allocation Details'!$A$18:$L$214, MATCH("A &amp; G ID", 'E4 TB Allocation Details'!$A$18:$L$18, 0),FALSE), 'E2 Allocators'!$B$15:$W$358, MATCH('O5 Details by Class &amp; Accounts'!CH$18, 'E2 Allocators'!$B$15:$W$15, 0),FALSE)*$E41), 0, VLOOKUP(VLOOKUP($A41, 'E4 TB Allocation Details'!$A$18:$L$214, MATCH("A &amp; G ID", 'E4 TB Allocation Details'!$A$18:$L$18, 0),FALSE), 'E2 Allocators'!$B$15:$W$358, MATCH('O5 Details by Class &amp; Accounts'!CH$18, 'E2 Allocators'!$B$15:$W$15, 0),FALSE)*$E41)</f>
        <v>0</v>
      </c>
      <c r="CI41" s="2186">
        <f>IF(ISERROR(VLOOKUP(VLOOKUP($A41, 'E4 TB Allocation Details'!$A$18:$L$214, MATCH("A &amp; G ID", 'E4 TB Allocation Details'!$A$18:$L$18, 0),FALSE), 'E2 Allocators'!$B$15:$W$358, MATCH('O5 Details by Class &amp; Accounts'!CI$18, 'E2 Allocators'!$B$15:$W$15, 0),FALSE)*$E41), 0, VLOOKUP(VLOOKUP($A41, 'E4 TB Allocation Details'!$A$18:$L$214, MATCH("A &amp; G ID", 'E4 TB Allocation Details'!$A$18:$L$18, 0),FALSE), 'E2 Allocators'!$B$15:$W$358, MATCH('O5 Details by Class &amp; Accounts'!CI$18, 'E2 Allocators'!$B$15:$W$15, 0),FALSE)*$E41)</f>
        <v>0</v>
      </c>
      <c r="CJ41" s="2186">
        <f>IF(ISERROR(VLOOKUP(VLOOKUP($A41, 'E4 TB Allocation Details'!$A$18:$L$214, MATCH("A &amp; G ID", 'E4 TB Allocation Details'!$A$18:$L$18, 0),FALSE), 'E2 Allocators'!$B$15:$W$358, MATCH('O5 Details by Class &amp; Accounts'!CJ$18, 'E2 Allocators'!$B$15:$W$15, 0),FALSE)*$E41), 0, VLOOKUP(VLOOKUP($A41, 'E4 TB Allocation Details'!$A$18:$L$214, MATCH("A &amp; G ID", 'E4 TB Allocation Details'!$A$18:$L$18, 0),FALSE), 'E2 Allocators'!$B$15:$W$358, MATCH('O5 Details by Class &amp; Accounts'!CJ$18, 'E2 Allocators'!$B$15:$W$15, 0),FALSE)*$E41)</f>
        <v>0</v>
      </c>
      <c r="CK41" s="2186">
        <f>IF(ISERROR(VLOOKUP(VLOOKUP($A41, 'E4 TB Allocation Details'!$A$18:$L$214, MATCH("A &amp; G ID", 'E4 TB Allocation Details'!$A$18:$L$18, 0),FALSE), 'E2 Allocators'!$B$15:$W$358, MATCH('O5 Details by Class &amp; Accounts'!CK$18, 'E2 Allocators'!$B$15:$W$15, 0),FALSE)*$E41), 0, VLOOKUP(VLOOKUP($A41, 'E4 TB Allocation Details'!$A$18:$L$214, MATCH("A &amp; G ID", 'E4 TB Allocation Details'!$A$18:$L$18, 0),FALSE), 'E2 Allocators'!$B$15:$W$358, MATCH('O5 Details by Class &amp; Accounts'!CK$18, 'E2 Allocators'!$B$15:$W$15, 0),FALSE)*$E41)</f>
        <v>0</v>
      </c>
      <c r="CL41" s="2186">
        <f>IF(ISERROR(VLOOKUP(VLOOKUP($A41, 'E4 TB Allocation Details'!$A$18:$L$214, MATCH("A &amp; G ID", 'E4 TB Allocation Details'!$A$18:$L$18, 0),FALSE), 'E2 Allocators'!$B$15:$W$358, MATCH('O5 Details by Class &amp; Accounts'!CL$18, 'E2 Allocators'!$B$15:$W$15, 0),FALSE)*$E41), 0, VLOOKUP(VLOOKUP($A41, 'E4 TB Allocation Details'!$A$18:$L$214, MATCH("A &amp; G ID", 'E4 TB Allocation Details'!$A$18:$L$18, 0),FALSE), 'E2 Allocators'!$B$15:$W$358, MATCH('O5 Details by Class &amp; Accounts'!CL$18, 'E2 Allocators'!$B$15:$W$15, 0),FALSE)*$E41)</f>
        <v>0</v>
      </c>
      <c r="CM41" s="2186">
        <f>IF(ISERROR(VLOOKUP(VLOOKUP($A41, 'E4 TB Allocation Details'!$A$18:$L$214, MATCH("A &amp; G ID", 'E4 TB Allocation Details'!$A$18:$L$18, 0),FALSE), 'E2 Allocators'!$B$15:$W$358, MATCH('O5 Details by Class &amp; Accounts'!CM$18, 'E2 Allocators'!$B$15:$W$15, 0),FALSE)*$E41), 0, VLOOKUP(VLOOKUP($A41, 'E4 TB Allocation Details'!$A$18:$L$214, MATCH("A &amp; G ID", 'E4 TB Allocation Details'!$A$18:$L$18, 0),FALSE), 'E2 Allocators'!$B$15:$W$358, MATCH('O5 Details by Class &amp; Accounts'!CM$18, 'E2 Allocators'!$B$15:$W$15, 0),FALSE)*$E41)</f>
        <v>0</v>
      </c>
      <c r="CN41" s="2186">
        <f t="shared" si="5"/>
        <v>0</v>
      </c>
      <c r="CO41" s="2187">
        <f t="shared" si="4"/>
        <v>0</v>
      </c>
      <c r="CQ41" s="1625" t="e">
        <v>#N/A</v>
      </c>
    </row>
    <row r="42" spans="1:95" s="54" customFormat="1" ht="25.5" x14ac:dyDescent="0.2">
      <c r="A42" s="989" t="s">
        <v>825</v>
      </c>
      <c r="B42" s="990" t="s">
        <v>367</v>
      </c>
      <c r="C42" s="2184">
        <f>IF(ISERROR(VLOOKUP($A42,'I3 TB Data'!$A$19:$H$483,MATCH('O5 Details by Class &amp; Accounts'!$C$18, 'I3 TB Data'!$A$19:$H$19,0),0)), 0, VLOOKUP($A42,'I3 TB Data'!$A$19:$H$483,MATCH('O5 Details by Class &amp; Accounts'!$C$18,'I3 TB Data'!$A$19:$H$19,0),0))</f>
        <v>0</v>
      </c>
      <c r="D42" s="2185">
        <f>'I4 BO ASSETS'!E39</f>
        <v>0</v>
      </c>
      <c r="E42" s="2184">
        <f t="shared" si="6"/>
        <v>0</v>
      </c>
      <c r="F42" s="2186">
        <f>IF(ISERROR(VLOOKUP($A42, 'E1 Categorization'!A33:E124, MATCH("Customer Component", 'E1 Categorization'!$A$33:$E$33,0), 0)), 0, IF(VLOOKUP($A42, 'E1 Categorization'!A33:E124, MATCH("Customer Component", 'E1 Categorization'!$A$33:$E$33,0), 0)=0, 'O5 Details by Class &amp; Accounts'!$E42, IF(AND(VLOOKUP($A42, 'E1 Categorization'!A33:E124, MATCH("Customer Component", 'E1 Categorization'!$A$33:$E$33,0), 0) &gt;0, VLOOKUP($A42, 'E1 Categorization'!A33:E124, MATCH("Customer Component", 'E1 Categorization'!$A$33:$E$33,0), 0)&lt;1), 'O5 Details by Class &amp; Accounts'!$E42*(1-VLOOKUP($A42, 'E1 Categorization'!A33:E124, MATCH("Customer Component", 'E1 Categorization'!$A$33:$E$33,0), 0)), 0)))</f>
        <v>0</v>
      </c>
      <c r="G42" s="2186">
        <f>IF(ISERROR(VLOOKUP($A42, 'E1 Categorization'!A33:E124, MATCH("Customer Component", 'E1 Categorization'!$A$33:$E$33,0), 0)),0, IF(VLOOKUP($A42, 'E1 Categorization'!A33:E124, MATCH("Customer Component", 'E1 Categorization'!$A$33:$E$33,0), 0)=0, 0, IF(AND(VLOOKUP($A42, 'E1 Categorization'!A33:E124, MATCH("Customer Component", 'E1 Categorization'!$A$33:$E$33,0), 0) &gt;0, VLOOKUP($A42, 'E1 Categorization'!A33:E124, MATCH("Customer Component", 'E1 Categorization'!$A$33:$E$33,0), 0)&lt;1), 'O5 Details by Class &amp; Accounts'!$E42*(VLOOKUP($A42, 'E1 Categorization'!A33:E124, MATCH("Customer Component", 'E1 Categorization'!$A$33:$E$33,0), 0)), 'O5 Details by Class &amp; Accounts'!$E42)))</f>
        <v>0</v>
      </c>
      <c r="H42" s="2186">
        <f t="shared" si="0"/>
        <v>0</v>
      </c>
      <c r="I42" s="2186">
        <f>IF(ISERROR(VLOOKUP(VLOOKUP($A42, 'E4 TB Allocation Details'!$A$18:$L$214, MATCH("Demand ID", 'E4 TB Allocation Details'!$A$18:$L$18, 0),FALSE), 'E2 Allocators'!$B$15:$W$358, MATCH('O5 Details by Class &amp; Accounts'!I$18, 'E2 Allocators'!$B$15:$W$15, 0),FALSE)*$F42), 0, VLOOKUP(VLOOKUP($A42, 'E4 TB Allocation Details'!$A$18:$L$214, MATCH("Demand ID", 'E4 TB Allocation Details'!$A$18:$L$18, 0),FALSE), 'E2 Allocators'!$B$15:$W$358, MATCH('O5 Details by Class &amp; Accounts'!I$18, 'E2 Allocators'!$B$15:$W$15, 0),FALSE)*$F42)</f>
        <v>0</v>
      </c>
      <c r="J42" s="2186">
        <f>IF(ISERROR(VLOOKUP(VLOOKUP($A42, 'E4 TB Allocation Details'!$A$18:$L$214, MATCH("Demand ID", 'E4 TB Allocation Details'!$A$18:$L$18, 0),FALSE), 'E2 Allocators'!$B$15:$W$358, MATCH('O5 Details by Class &amp; Accounts'!J$18, 'E2 Allocators'!$B$15:$W$15, 0),FALSE)*$F42), 0, VLOOKUP(VLOOKUP($A42, 'E4 TB Allocation Details'!$A$18:$L$214, MATCH("Demand ID", 'E4 TB Allocation Details'!$A$18:$L$18, 0),FALSE), 'E2 Allocators'!$B$15:$W$358, MATCH('O5 Details by Class &amp; Accounts'!J$18, 'E2 Allocators'!$B$15:$W$15, 0),FALSE)*$F42)</f>
        <v>0</v>
      </c>
      <c r="K42" s="2186">
        <f>IF(ISERROR(VLOOKUP(VLOOKUP($A42, 'E4 TB Allocation Details'!$A$18:$L$214, MATCH("Demand ID", 'E4 TB Allocation Details'!$A$18:$L$18, 0),FALSE), 'E2 Allocators'!$B$15:$W$358, MATCH('O5 Details by Class &amp; Accounts'!K$18, 'E2 Allocators'!$B$15:$W$15, 0),FALSE)*$F42), 0, VLOOKUP(VLOOKUP($A42, 'E4 TB Allocation Details'!$A$18:$L$214, MATCH("Demand ID", 'E4 TB Allocation Details'!$A$18:$L$18, 0),FALSE), 'E2 Allocators'!$B$15:$W$358, MATCH('O5 Details by Class &amp; Accounts'!K$18, 'E2 Allocators'!$B$15:$W$15, 0),FALSE)*$F42)</f>
        <v>0</v>
      </c>
      <c r="L42" s="2186">
        <f>IF(ISERROR(VLOOKUP(VLOOKUP($A42, 'E4 TB Allocation Details'!$A$18:$L$214, MATCH("Demand ID", 'E4 TB Allocation Details'!$A$18:$L$18, 0),FALSE), 'E2 Allocators'!$B$15:$W$358, MATCH('O5 Details by Class &amp; Accounts'!L$18, 'E2 Allocators'!$B$15:$W$15, 0),FALSE)*$F42), 0, VLOOKUP(VLOOKUP($A42, 'E4 TB Allocation Details'!$A$18:$L$214, MATCH("Demand ID", 'E4 TB Allocation Details'!$A$18:$L$18, 0),FALSE), 'E2 Allocators'!$B$15:$W$358, MATCH('O5 Details by Class &amp; Accounts'!L$18, 'E2 Allocators'!$B$15:$W$15, 0),FALSE)*$F42)</f>
        <v>0</v>
      </c>
      <c r="M42" s="2186">
        <f>IF(ISERROR(VLOOKUP(VLOOKUP($A42, 'E4 TB Allocation Details'!$A$18:$L$214, MATCH("Demand ID", 'E4 TB Allocation Details'!$A$18:$L$18, 0),FALSE), 'E2 Allocators'!$B$15:$W$358, MATCH('O5 Details by Class &amp; Accounts'!M$18, 'E2 Allocators'!$B$15:$W$15, 0),FALSE)*$F42), 0, VLOOKUP(VLOOKUP($A42, 'E4 TB Allocation Details'!$A$18:$L$214, MATCH("Demand ID", 'E4 TB Allocation Details'!$A$18:$L$18, 0),FALSE), 'E2 Allocators'!$B$15:$W$358, MATCH('O5 Details by Class &amp; Accounts'!M$18, 'E2 Allocators'!$B$15:$W$15, 0),FALSE)*$F42)</f>
        <v>0</v>
      </c>
      <c r="N42" s="2186">
        <f>IF(ISERROR(VLOOKUP(VLOOKUP($A42, 'E4 TB Allocation Details'!$A$18:$L$214, MATCH("Demand ID", 'E4 TB Allocation Details'!$A$18:$L$18, 0),FALSE), 'E2 Allocators'!$B$15:$W$358, MATCH('O5 Details by Class &amp; Accounts'!N$18, 'E2 Allocators'!$B$15:$W$15, 0),FALSE)*$F42), 0, VLOOKUP(VLOOKUP($A42, 'E4 TB Allocation Details'!$A$18:$L$214, MATCH("Demand ID", 'E4 TB Allocation Details'!$A$18:$L$18, 0),FALSE), 'E2 Allocators'!$B$15:$W$358, MATCH('O5 Details by Class &amp; Accounts'!N$18, 'E2 Allocators'!$B$15:$W$15, 0),FALSE)*$F42)</f>
        <v>0</v>
      </c>
      <c r="O42" s="2186">
        <f>IF(ISERROR(VLOOKUP(VLOOKUP($A42, 'E4 TB Allocation Details'!$A$18:$L$214, MATCH("Demand ID", 'E4 TB Allocation Details'!$A$18:$L$18, 0),FALSE), 'E2 Allocators'!$B$15:$W$358, MATCH('O5 Details by Class &amp; Accounts'!O$18, 'E2 Allocators'!$B$15:$W$15, 0),FALSE)*$F42), 0, VLOOKUP(VLOOKUP($A42, 'E4 TB Allocation Details'!$A$18:$L$214, MATCH("Demand ID", 'E4 TB Allocation Details'!$A$18:$L$18, 0),FALSE), 'E2 Allocators'!$B$15:$W$358, MATCH('O5 Details by Class &amp; Accounts'!O$18, 'E2 Allocators'!$B$15:$W$15, 0),FALSE)*$F42)</f>
        <v>0</v>
      </c>
      <c r="P42" s="2186">
        <f>IF(ISERROR(VLOOKUP(VLOOKUP($A42, 'E4 TB Allocation Details'!$A$18:$L$214, MATCH("Demand ID", 'E4 TB Allocation Details'!$A$18:$L$18, 0),FALSE), 'E2 Allocators'!$B$15:$W$358, MATCH('O5 Details by Class &amp; Accounts'!P$18, 'E2 Allocators'!$B$15:$W$15, 0),FALSE)*$F42), 0, VLOOKUP(VLOOKUP($A42, 'E4 TB Allocation Details'!$A$18:$L$214, MATCH("Demand ID", 'E4 TB Allocation Details'!$A$18:$L$18, 0),FALSE), 'E2 Allocators'!$B$15:$W$358, MATCH('O5 Details by Class &amp; Accounts'!P$18, 'E2 Allocators'!$B$15:$W$15, 0),FALSE)*$F42)</f>
        <v>0</v>
      </c>
      <c r="Q42" s="2186">
        <f>IF(ISERROR(VLOOKUP(VLOOKUP($A42, 'E4 TB Allocation Details'!$A$18:$L$214, MATCH("Demand ID", 'E4 TB Allocation Details'!$A$18:$L$18, 0),FALSE), 'E2 Allocators'!$B$15:$W$358, MATCH('O5 Details by Class &amp; Accounts'!Q$18, 'E2 Allocators'!$B$15:$W$15, 0),FALSE)*$F42), 0, VLOOKUP(VLOOKUP($A42, 'E4 TB Allocation Details'!$A$18:$L$214, MATCH("Demand ID", 'E4 TB Allocation Details'!$A$18:$L$18, 0),FALSE), 'E2 Allocators'!$B$15:$W$358, MATCH('O5 Details by Class &amp; Accounts'!Q$18, 'E2 Allocators'!$B$15:$W$15, 0),FALSE)*$F42)</f>
        <v>0</v>
      </c>
      <c r="R42" s="2186">
        <f>IF(ISERROR(VLOOKUP(VLOOKUP($A42, 'E4 TB Allocation Details'!$A$18:$L$214, MATCH("Demand ID", 'E4 TB Allocation Details'!$A$18:$L$18, 0),FALSE), 'E2 Allocators'!$B$15:$W$358, MATCH('O5 Details by Class &amp; Accounts'!R$18, 'E2 Allocators'!$B$15:$W$15, 0),FALSE)*$F42), 0, VLOOKUP(VLOOKUP($A42, 'E4 TB Allocation Details'!$A$18:$L$214, MATCH("Demand ID", 'E4 TB Allocation Details'!$A$18:$L$18, 0),FALSE), 'E2 Allocators'!$B$15:$W$358, MATCH('O5 Details by Class &amp; Accounts'!R$18, 'E2 Allocators'!$B$15:$W$15, 0),FALSE)*$F42)</f>
        <v>0</v>
      </c>
      <c r="S42" s="2186">
        <f>IF(ISERROR(VLOOKUP(VLOOKUP($A42, 'E4 TB Allocation Details'!$A$18:$L$214, MATCH("Demand ID", 'E4 TB Allocation Details'!$A$18:$L$18, 0),FALSE), 'E2 Allocators'!$B$15:$W$358, MATCH('O5 Details by Class &amp; Accounts'!S$18, 'E2 Allocators'!$B$15:$W$15, 0),FALSE)*$F42), 0, VLOOKUP(VLOOKUP($A42, 'E4 TB Allocation Details'!$A$18:$L$214, MATCH("Demand ID", 'E4 TB Allocation Details'!$A$18:$L$18, 0),FALSE), 'E2 Allocators'!$B$15:$W$358, MATCH('O5 Details by Class &amp; Accounts'!S$18, 'E2 Allocators'!$B$15:$W$15, 0),FALSE)*$F42)</f>
        <v>0</v>
      </c>
      <c r="T42" s="2186">
        <f>IF(ISERROR(VLOOKUP(VLOOKUP($A42, 'E4 TB Allocation Details'!$A$18:$L$214, MATCH("Demand ID", 'E4 TB Allocation Details'!$A$18:$L$18, 0),FALSE), 'E2 Allocators'!$B$15:$W$358, MATCH('O5 Details by Class &amp; Accounts'!T$18, 'E2 Allocators'!$B$15:$W$15, 0),FALSE)*$F42), 0, VLOOKUP(VLOOKUP($A42, 'E4 TB Allocation Details'!$A$18:$L$214, MATCH("Demand ID", 'E4 TB Allocation Details'!$A$18:$L$18, 0),FALSE), 'E2 Allocators'!$B$15:$W$358, MATCH('O5 Details by Class &amp; Accounts'!T$18, 'E2 Allocators'!$B$15:$W$15, 0),FALSE)*$F42)</f>
        <v>0</v>
      </c>
      <c r="U42" s="2186">
        <f>IF(ISERROR(VLOOKUP(VLOOKUP($A42, 'E4 TB Allocation Details'!$A$18:$L$214, MATCH("Demand ID", 'E4 TB Allocation Details'!$A$18:$L$18, 0),FALSE), 'E2 Allocators'!$B$15:$W$358, MATCH('O5 Details by Class &amp; Accounts'!U$18, 'E2 Allocators'!$B$15:$W$15, 0),FALSE)*$F42), 0, VLOOKUP(VLOOKUP($A42, 'E4 TB Allocation Details'!$A$18:$L$214, MATCH("Demand ID", 'E4 TB Allocation Details'!$A$18:$L$18, 0),FALSE), 'E2 Allocators'!$B$15:$W$358, MATCH('O5 Details by Class &amp; Accounts'!U$18, 'E2 Allocators'!$B$15:$W$15, 0),FALSE)*$F42)</f>
        <v>0</v>
      </c>
      <c r="V42" s="2186">
        <f>IF(ISERROR(VLOOKUP(VLOOKUP($A42, 'E4 TB Allocation Details'!$A$18:$L$214, MATCH("Demand ID", 'E4 TB Allocation Details'!$A$18:$L$18, 0),FALSE), 'E2 Allocators'!$B$15:$W$358, MATCH('O5 Details by Class &amp; Accounts'!V$18, 'E2 Allocators'!$B$15:$W$15, 0),FALSE)*$F42), 0, VLOOKUP(VLOOKUP($A42, 'E4 TB Allocation Details'!$A$18:$L$214, MATCH("Demand ID", 'E4 TB Allocation Details'!$A$18:$L$18, 0),FALSE), 'E2 Allocators'!$B$15:$W$358, MATCH('O5 Details by Class &amp; Accounts'!V$18, 'E2 Allocators'!$B$15:$W$15, 0),FALSE)*$F42)</f>
        <v>0</v>
      </c>
      <c r="W42" s="2186">
        <f>IF(ISERROR(VLOOKUP(VLOOKUP($A42, 'E4 TB Allocation Details'!$A$18:$L$214, MATCH("Demand ID", 'E4 TB Allocation Details'!$A$18:$L$18, 0),FALSE), 'E2 Allocators'!$B$15:$W$358, MATCH('O5 Details by Class &amp; Accounts'!W$18, 'E2 Allocators'!$B$15:$W$15, 0),FALSE)*$F42), 0, VLOOKUP(VLOOKUP($A42, 'E4 TB Allocation Details'!$A$18:$L$214, MATCH("Demand ID", 'E4 TB Allocation Details'!$A$18:$L$18, 0),FALSE), 'E2 Allocators'!$B$15:$W$358, MATCH('O5 Details by Class &amp; Accounts'!W$18, 'E2 Allocators'!$B$15:$W$15, 0),FALSE)*$F42)</f>
        <v>0</v>
      </c>
      <c r="X42" s="2186">
        <f>IF(ISERROR(VLOOKUP(VLOOKUP($A42, 'E4 TB Allocation Details'!$A$18:$L$214, MATCH("Demand ID", 'E4 TB Allocation Details'!$A$18:$L$18, 0),FALSE), 'E2 Allocators'!$B$15:$W$358, MATCH('O5 Details by Class &amp; Accounts'!X$18, 'E2 Allocators'!$B$15:$W$15, 0),FALSE)*$F42), 0, VLOOKUP(VLOOKUP($A42, 'E4 TB Allocation Details'!$A$18:$L$214, MATCH("Demand ID", 'E4 TB Allocation Details'!$A$18:$L$18, 0),FALSE), 'E2 Allocators'!$B$15:$W$358, MATCH('O5 Details by Class &amp; Accounts'!X$18, 'E2 Allocators'!$B$15:$W$15, 0),FALSE)*$F42)</f>
        <v>0</v>
      </c>
      <c r="Y42" s="2186">
        <f>IF(ISERROR(VLOOKUP(VLOOKUP($A42, 'E4 TB Allocation Details'!$A$18:$L$214, MATCH("Demand ID", 'E4 TB Allocation Details'!$A$18:$L$18, 0),FALSE), 'E2 Allocators'!$B$15:$W$358, MATCH('O5 Details by Class &amp; Accounts'!Y$18, 'E2 Allocators'!$B$15:$W$15, 0),FALSE)*$F42), 0, VLOOKUP(VLOOKUP($A42, 'E4 TB Allocation Details'!$A$18:$L$214, MATCH("Demand ID", 'E4 TB Allocation Details'!$A$18:$L$18, 0),FALSE), 'E2 Allocators'!$B$15:$W$358, MATCH('O5 Details by Class &amp; Accounts'!Y$18, 'E2 Allocators'!$B$15:$W$15, 0),FALSE)*$F42)</f>
        <v>0</v>
      </c>
      <c r="Z42" s="2186">
        <f>IF(ISERROR(VLOOKUP(VLOOKUP($A42, 'E4 TB Allocation Details'!$A$18:$L$214, MATCH("Demand ID", 'E4 TB Allocation Details'!$A$18:$L$18, 0),FALSE), 'E2 Allocators'!$B$15:$W$358, MATCH('O5 Details by Class &amp; Accounts'!Z$18, 'E2 Allocators'!$B$15:$W$15, 0),FALSE)*$F42), 0, VLOOKUP(VLOOKUP($A42, 'E4 TB Allocation Details'!$A$18:$L$214, MATCH("Demand ID", 'E4 TB Allocation Details'!$A$18:$L$18, 0),FALSE), 'E2 Allocators'!$B$15:$W$358, MATCH('O5 Details by Class &amp; Accounts'!Z$18, 'E2 Allocators'!$B$15:$W$15, 0),FALSE)*$F42)</f>
        <v>0</v>
      </c>
      <c r="AA42" s="2186">
        <f>IF(ISERROR(VLOOKUP(VLOOKUP($A42, 'E4 TB Allocation Details'!$A$18:$L$214, MATCH("Demand ID", 'E4 TB Allocation Details'!$A$18:$L$18, 0),FALSE), 'E2 Allocators'!$B$15:$W$358, MATCH('O5 Details by Class &amp; Accounts'!AA$18, 'E2 Allocators'!$B$15:$W$15, 0),FALSE)*$F42), 0, VLOOKUP(VLOOKUP($A42, 'E4 TB Allocation Details'!$A$18:$L$214, MATCH("Demand ID", 'E4 TB Allocation Details'!$A$18:$L$18, 0),FALSE), 'E2 Allocators'!$B$15:$W$358, MATCH('O5 Details by Class &amp; Accounts'!AA$18, 'E2 Allocators'!$B$15:$W$15, 0),FALSE)*$F42)</f>
        <v>0</v>
      </c>
      <c r="AB42" s="2186">
        <f>IF(ISERROR(VLOOKUP(VLOOKUP($A42, 'E4 TB Allocation Details'!$A$18:$L$214, MATCH("Demand ID", 'E4 TB Allocation Details'!$A$18:$L$18, 0),FALSE), 'E2 Allocators'!$B$15:$W$358, MATCH('O5 Details by Class &amp; Accounts'!AB$18, 'E2 Allocators'!$B$15:$W$15, 0),FALSE)*$F42), 0, VLOOKUP(VLOOKUP($A42, 'E4 TB Allocation Details'!$A$18:$L$214, MATCH("Demand ID", 'E4 TB Allocation Details'!$A$18:$L$18, 0),FALSE), 'E2 Allocators'!$B$15:$W$358, MATCH('O5 Details by Class &amp; Accounts'!AB$18, 'E2 Allocators'!$B$15:$W$15, 0),FALSE)*$F42)</f>
        <v>0</v>
      </c>
      <c r="AC42" s="2186">
        <f t="shared" si="1"/>
        <v>0</v>
      </c>
      <c r="AD42" s="2186">
        <f>IF(ISERROR(VLOOKUP(VLOOKUP($A42, 'E4 TB Allocation Details'!$A$18:$L$214, MATCH("Customer ID", 'E4 TB Allocation Details'!$A$18:$L$18, 0),FALSE), 'E2 Allocators'!$B$15:$W$358, MATCH('O5 Details by Class &amp; Accounts'!AD$18, 'E2 Allocators'!$B$15:$W$15, 0),FALSE)*$G42), 0, VLOOKUP(VLOOKUP($A42, 'E4 TB Allocation Details'!$A$18:$L$214, MATCH("Customer ID", 'E4 TB Allocation Details'!$A$18:$L$18, 0),FALSE), 'E2 Allocators'!$B$15:$W$358, MATCH('O5 Details by Class &amp; Accounts'!AD$18, 'E2 Allocators'!$B$15:$W$15, 0),FALSE)*$G42)</f>
        <v>0</v>
      </c>
      <c r="AE42" s="2186">
        <f>IF(ISERROR(VLOOKUP(VLOOKUP($A42, 'E4 TB Allocation Details'!$A$18:$L$214, MATCH("Customer ID", 'E4 TB Allocation Details'!$A$18:$L$18, 0),FALSE), 'E2 Allocators'!$B$15:$W$358, MATCH('O5 Details by Class &amp; Accounts'!AE$18, 'E2 Allocators'!$B$15:$W$15, 0),FALSE)*$G42), 0, VLOOKUP(VLOOKUP($A42, 'E4 TB Allocation Details'!$A$18:$L$214, MATCH("Customer ID", 'E4 TB Allocation Details'!$A$18:$L$18, 0),FALSE), 'E2 Allocators'!$B$15:$W$358, MATCH('O5 Details by Class &amp; Accounts'!AE$18, 'E2 Allocators'!$B$15:$W$15, 0),FALSE)*$G42)</f>
        <v>0</v>
      </c>
      <c r="AF42" s="2186">
        <f>IF(ISERROR(VLOOKUP(VLOOKUP($A42, 'E4 TB Allocation Details'!$A$18:$L$214, MATCH("Customer ID", 'E4 TB Allocation Details'!$A$18:$L$18, 0),FALSE), 'E2 Allocators'!$B$15:$W$358, MATCH('O5 Details by Class &amp; Accounts'!AF$18, 'E2 Allocators'!$B$15:$W$15, 0),FALSE)*$G42), 0, VLOOKUP(VLOOKUP($A42, 'E4 TB Allocation Details'!$A$18:$L$214, MATCH("Customer ID", 'E4 TB Allocation Details'!$A$18:$L$18, 0),FALSE), 'E2 Allocators'!$B$15:$W$358, MATCH('O5 Details by Class &amp; Accounts'!AF$18, 'E2 Allocators'!$B$15:$W$15, 0),FALSE)*$G42)</f>
        <v>0</v>
      </c>
      <c r="AG42" s="2186">
        <f>IF(ISERROR(VLOOKUP(VLOOKUP($A42, 'E4 TB Allocation Details'!$A$18:$L$214, MATCH("Customer ID", 'E4 TB Allocation Details'!$A$18:$L$18, 0),FALSE), 'E2 Allocators'!$B$15:$W$358, MATCH('O5 Details by Class &amp; Accounts'!AG$18, 'E2 Allocators'!$B$15:$W$15, 0),FALSE)*$G42), 0, VLOOKUP(VLOOKUP($A42, 'E4 TB Allocation Details'!$A$18:$L$214, MATCH("Customer ID", 'E4 TB Allocation Details'!$A$18:$L$18, 0),FALSE), 'E2 Allocators'!$B$15:$W$358, MATCH('O5 Details by Class &amp; Accounts'!AG$18, 'E2 Allocators'!$B$15:$W$15, 0),FALSE)*$G42)</f>
        <v>0</v>
      </c>
      <c r="AH42" s="2186">
        <f>IF(ISERROR(VLOOKUP(VLOOKUP($A42, 'E4 TB Allocation Details'!$A$18:$L$214, MATCH("Customer ID", 'E4 TB Allocation Details'!$A$18:$L$18, 0),FALSE), 'E2 Allocators'!$B$15:$W$358, MATCH('O5 Details by Class &amp; Accounts'!AH$18, 'E2 Allocators'!$B$15:$W$15, 0),FALSE)*$G42), 0, VLOOKUP(VLOOKUP($A42, 'E4 TB Allocation Details'!$A$18:$L$214, MATCH("Customer ID", 'E4 TB Allocation Details'!$A$18:$L$18, 0),FALSE), 'E2 Allocators'!$B$15:$W$358, MATCH('O5 Details by Class &amp; Accounts'!AH$18, 'E2 Allocators'!$B$15:$W$15, 0),FALSE)*$G42)</f>
        <v>0</v>
      </c>
      <c r="AI42" s="2186">
        <f>IF(ISERROR(VLOOKUP(VLOOKUP($A42, 'E4 TB Allocation Details'!$A$18:$L$214, MATCH("Customer ID", 'E4 TB Allocation Details'!$A$18:$L$18, 0),FALSE), 'E2 Allocators'!$B$15:$W$358, MATCH('O5 Details by Class &amp; Accounts'!AI$18, 'E2 Allocators'!$B$15:$W$15, 0),FALSE)*$G42), 0, VLOOKUP(VLOOKUP($A42, 'E4 TB Allocation Details'!$A$18:$L$214, MATCH("Customer ID", 'E4 TB Allocation Details'!$A$18:$L$18, 0),FALSE), 'E2 Allocators'!$B$15:$W$358, MATCH('O5 Details by Class &amp; Accounts'!AI$18, 'E2 Allocators'!$B$15:$W$15, 0),FALSE)*$G42)</f>
        <v>0</v>
      </c>
      <c r="AJ42" s="2186">
        <f>IF(ISERROR(VLOOKUP(VLOOKUP($A42, 'E4 TB Allocation Details'!$A$18:$L$214, MATCH("Customer ID", 'E4 TB Allocation Details'!$A$18:$L$18, 0),FALSE), 'E2 Allocators'!$B$15:$W$358, MATCH('O5 Details by Class &amp; Accounts'!AJ$18, 'E2 Allocators'!$B$15:$W$15, 0),FALSE)*$G42), 0, VLOOKUP(VLOOKUP($A42, 'E4 TB Allocation Details'!$A$18:$L$214, MATCH("Customer ID", 'E4 TB Allocation Details'!$A$18:$L$18, 0),FALSE), 'E2 Allocators'!$B$15:$W$358, MATCH('O5 Details by Class &amp; Accounts'!AJ$18, 'E2 Allocators'!$B$15:$W$15, 0),FALSE)*$G42)</f>
        <v>0</v>
      </c>
      <c r="AK42" s="2186">
        <f>IF(ISERROR(VLOOKUP(VLOOKUP($A42, 'E4 TB Allocation Details'!$A$18:$L$214, MATCH("Customer ID", 'E4 TB Allocation Details'!$A$18:$L$18, 0),FALSE), 'E2 Allocators'!$B$15:$W$358, MATCH('O5 Details by Class &amp; Accounts'!AK$18, 'E2 Allocators'!$B$15:$W$15, 0),FALSE)*$G42), 0, VLOOKUP(VLOOKUP($A42, 'E4 TB Allocation Details'!$A$18:$L$214, MATCH("Customer ID", 'E4 TB Allocation Details'!$A$18:$L$18, 0),FALSE), 'E2 Allocators'!$B$15:$W$358, MATCH('O5 Details by Class &amp; Accounts'!AK$18, 'E2 Allocators'!$B$15:$W$15, 0),FALSE)*$G42)</f>
        <v>0</v>
      </c>
      <c r="AL42" s="2186">
        <f>IF(ISERROR(VLOOKUP(VLOOKUP($A42, 'E4 TB Allocation Details'!$A$18:$L$214, MATCH("Customer ID", 'E4 TB Allocation Details'!$A$18:$L$18, 0),FALSE), 'E2 Allocators'!$B$15:$W$358, MATCH('O5 Details by Class &amp; Accounts'!AL$18, 'E2 Allocators'!$B$15:$W$15, 0),FALSE)*$G42), 0, VLOOKUP(VLOOKUP($A42, 'E4 TB Allocation Details'!$A$18:$L$214, MATCH("Customer ID", 'E4 TB Allocation Details'!$A$18:$L$18, 0),FALSE), 'E2 Allocators'!$B$15:$W$358, MATCH('O5 Details by Class &amp; Accounts'!AL$18, 'E2 Allocators'!$B$15:$W$15, 0),FALSE)*$G42)</f>
        <v>0</v>
      </c>
      <c r="AM42" s="2186">
        <f>IF(ISERROR(VLOOKUP(VLOOKUP($A42, 'E4 TB Allocation Details'!$A$18:$L$214, MATCH("Customer ID", 'E4 TB Allocation Details'!$A$18:$L$18, 0),FALSE), 'E2 Allocators'!$B$15:$W$358, MATCH('O5 Details by Class &amp; Accounts'!AM$18, 'E2 Allocators'!$B$15:$W$15, 0),FALSE)*$G42), 0, VLOOKUP(VLOOKUP($A42, 'E4 TB Allocation Details'!$A$18:$L$214, MATCH("Customer ID", 'E4 TB Allocation Details'!$A$18:$L$18, 0),FALSE), 'E2 Allocators'!$B$15:$W$358, MATCH('O5 Details by Class &amp; Accounts'!AM$18, 'E2 Allocators'!$B$15:$W$15, 0),FALSE)*$G42)</f>
        <v>0</v>
      </c>
      <c r="AN42" s="2186">
        <f>IF(ISERROR(VLOOKUP(VLOOKUP($A42, 'E4 TB Allocation Details'!$A$18:$L$214, MATCH("Customer ID", 'E4 TB Allocation Details'!$A$18:$L$18, 0),FALSE), 'E2 Allocators'!$B$15:$W$358, MATCH('O5 Details by Class &amp; Accounts'!AN$18, 'E2 Allocators'!$B$15:$W$15, 0),FALSE)*$G42), 0, VLOOKUP(VLOOKUP($A42, 'E4 TB Allocation Details'!$A$18:$L$214, MATCH("Customer ID", 'E4 TB Allocation Details'!$A$18:$L$18, 0),FALSE), 'E2 Allocators'!$B$15:$W$358, MATCH('O5 Details by Class &amp; Accounts'!AN$18, 'E2 Allocators'!$B$15:$W$15, 0),FALSE)*$G42)</f>
        <v>0</v>
      </c>
      <c r="AO42" s="2186">
        <f>IF(ISERROR(VLOOKUP(VLOOKUP($A42, 'E4 TB Allocation Details'!$A$18:$L$214, MATCH("Customer ID", 'E4 TB Allocation Details'!$A$18:$L$18, 0),FALSE), 'E2 Allocators'!$B$15:$W$358, MATCH('O5 Details by Class &amp; Accounts'!AO$18, 'E2 Allocators'!$B$15:$W$15, 0),FALSE)*$G42), 0, VLOOKUP(VLOOKUP($A42, 'E4 TB Allocation Details'!$A$18:$L$214, MATCH("Customer ID", 'E4 TB Allocation Details'!$A$18:$L$18, 0),FALSE), 'E2 Allocators'!$B$15:$W$358, MATCH('O5 Details by Class &amp; Accounts'!AO$18, 'E2 Allocators'!$B$15:$W$15, 0),FALSE)*$G42)</f>
        <v>0</v>
      </c>
      <c r="AP42" s="2186">
        <f>IF(ISERROR(VLOOKUP(VLOOKUP($A42, 'E4 TB Allocation Details'!$A$18:$L$214, MATCH("Customer ID", 'E4 TB Allocation Details'!$A$18:$L$18, 0),FALSE), 'E2 Allocators'!$B$15:$W$358, MATCH('O5 Details by Class &amp; Accounts'!AP$18, 'E2 Allocators'!$B$15:$W$15, 0),FALSE)*$G42), 0, VLOOKUP(VLOOKUP($A42, 'E4 TB Allocation Details'!$A$18:$L$214, MATCH("Customer ID", 'E4 TB Allocation Details'!$A$18:$L$18, 0),FALSE), 'E2 Allocators'!$B$15:$W$358, MATCH('O5 Details by Class &amp; Accounts'!AP$18, 'E2 Allocators'!$B$15:$W$15, 0),FALSE)*$G42)</f>
        <v>0</v>
      </c>
      <c r="AQ42" s="2186">
        <f>IF(ISERROR(VLOOKUP(VLOOKUP($A42, 'E4 TB Allocation Details'!$A$18:$L$214, MATCH("Customer ID", 'E4 TB Allocation Details'!$A$18:$L$18, 0),FALSE), 'E2 Allocators'!$B$15:$W$358, MATCH('O5 Details by Class &amp; Accounts'!AQ$18, 'E2 Allocators'!$B$15:$W$15, 0),FALSE)*$G42), 0, VLOOKUP(VLOOKUP($A42, 'E4 TB Allocation Details'!$A$18:$L$214, MATCH("Customer ID", 'E4 TB Allocation Details'!$A$18:$L$18, 0),FALSE), 'E2 Allocators'!$B$15:$W$358, MATCH('O5 Details by Class &amp; Accounts'!AQ$18, 'E2 Allocators'!$B$15:$W$15, 0),FALSE)*$G42)</f>
        <v>0</v>
      </c>
      <c r="AR42" s="2186">
        <f>IF(ISERROR(VLOOKUP(VLOOKUP($A42, 'E4 TB Allocation Details'!$A$18:$L$214, MATCH("Customer ID", 'E4 TB Allocation Details'!$A$18:$L$18, 0),FALSE), 'E2 Allocators'!$B$15:$W$358, MATCH('O5 Details by Class &amp; Accounts'!AR$18, 'E2 Allocators'!$B$15:$W$15, 0),FALSE)*$G42), 0, VLOOKUP(VLOOKUP($A42, 'E4 TB Allocation Details'!$A$18:$L$214, MATCH("Customer ID", 'E4 TB Allocation Details'!$A$18:$L$18, 0),FALSE), 'E2 Allocators'!$B$15:$W$358, MATCH('O5 Details by Class &amp; Accounts'!AR$18, 'E2 Allocators'!$B$15:$W$15, 0),FALSE)*$G42)</f>
        <v>0</v>
      </c>
      <c r="AS42" s="2186">
        <f>IF(ISERROR(VLOOKUP(VLOOKUP($A42, 'E4 TB Allocation Details'!$A$18:$L$214, MATCH("Customer ID", 'E4 TB Allocation Details'!$A$18:$L$18, 0),FALSE), 'E2 Allocators'!$B$15:$W$358, MATCH('O5 Details by Class &amp; Accounts'!AS$18, 'E2 Allocators'!$B$15:$W$15, 0),FALSE)*$G42), 0, VLOOKUP(VLOOKUP($A42, 'E4 TB Allocation Details'!$A$18:$L$214, MATCH("Customer ID", 'E4 TB Allocation Details'!$A$18:$L$18, 0),FALSE), 'E2 Allocators'!$B$15:$W$358, MATCH('O5 Details by Class &amp; Accounts'!AS$18, 'E2 Allocators'!$B$15:$W$15, 0),FALSE)*$G42)</f>
        <v>0</v>
      </c>
      <c r="AT42" s="2186">
        <f>IF(ISERROR(VLOOKUP(VLOOKUP($A42, 'E4 TB Allocation Details'!$A$18:$L$214, MATCH("Customer ID", 'E4 TB Allocation Details'!$A$18:$L$18, 0),FALSE), 'E2 Allocators'!$B$15:$W$358, MATCH('O5 Details by Class &amp; Accounts'!AT$18, 'E2 Allocators'!$B$15:$W$15, 0),FALSE)*$G42), 0, VLOOKUP(VLOOKUP($A42, 'E4 TB Allocation Details'!$A$18:$L$214, MATCH("Customer ID", 'E4 TB Allocation Details'!$A$18:$L$18, 0),FALSE), 'E2 Allocators'!$B$15:$W$358, MATCH('O5 Details by Class &amp; Accounts'!AT$18, 'E2 Allocators'!$B$15:$W$15, 0),FALSE)*$G42)</f>
        <v>0</v>
      </c>
      <c r="AU42" s="2186">
        <f>IF(ISERROR(VLOOKUP(VLOOKUP($A42, 'E4 TB Allocation Details'!$A$18:$L$214, MATCH("Customer ID", 'E4 TB Allocation Details'!$A$18:$L$18, 0),FALSE), 'E2 Allocators'!$B$15:$W$358, MATCH('O5 Details by Class &amp; Accounts'!AU$18, 'E2 Allocators'!$B$15:$W$15, 0),FALSE)*$G42), 0, VLOOKUP(VLOOKUP($A42, 'E4 TB Allocation Details'!$A$18:$L$214, MATCH("Customer ID", 'E4 TB Allocation Details'!$A$18:$L$18, 0),FALSE), 'E2 Allocators'!$B$15:$W$358, MATCH('O5 Details by Class &amp; Accounts'!AU$18, 'E2 Allocators'!$B$15:$W$15, 0),FALSE)*$G42)</f>
        <v>0</v>
      </c>
      <c r="AV42" s="2186">
        <f>IF(ISERROR(VLOOKUP(VLOOKUP($A42, 'E4 TB Allocation Details'!$A$18:$L$214, MATCH("Customer ID", 'E4 TB Allocation Details'!$A$18:$L$18, 0),FALSE), 'E2 Allocators'!$B$15:$W$358, MATCH('O5 Details by Class &amp; Accounts'!AV$18, 'E2 Allocators'!$B$15:$W$15, 0),FALSE)*$G42), 0, VLOOKUP(VLOOKUP($A42, 'E4 TB Allocation Details'!$A$18:$L$214, MATCH("Customer ID", 'E4 TB Allocation Details'!$A$18:$L$18, 0),FALSE), 'E2 Allocators'!$B$15:$W$358, MATCH('O5 Details by Class &amp; Accounts'!AV$18, 'E2 Allocators'!$B$15:$W$15, 0),FALSE)*$G42)</f>
        <v>0</v>
      </c>
      <c r="AW42" s="2186">
        <f>IF(ISERROR(VLOOKUP(VLOOKUP($A42, 'E4 TB Allocation Details'!$A$18:$L$214, MATCH("Customer ID", 'E4 TB Allocation Details'!$A$18:$L$18, 0),FALSE), 'E2 Allocators'!$B$15:$W$358, MATCH('O5 Details by Class &amp; Accounts'!AW$18, 'E2 Allocators'!$B$15:$W$15, 0),FALSE)*$G42), 0, VLOOKUP(VLOOKUP($A42, 'E4 TB Allocation Details'!$A$18:$L$214, MATCH("Customer ID", 'E4 TB Allocation Details'!$A$18:$L$18, 0),FALSE), 'E2 Allocators'!$B$15:$W$358, MATCH('O5 Details by Class &amp; Accounts'!AW$18, 'E2 Allocators'!$B$15:$W$15, 0),FALSE)*$G42)</f>
        <v>0</v>
      </c>
      <c r="AX42" s="2186">
        <f t="shared" si="2"/>
        <v>0</v>
      </c>
      <c r="AY42" s="2186">
        <f>IF(ISERROR(VLOOKUP(VLOOKUP($A42, 'E4 TB Allocation Details'!$A$18:$L$214, MATCH("Misc ID", 'E4 TB Allocation Details'!$A$18:$L$18, 0),FALSE), 'E2 Allocators'!$B$15:$W$358, MATCH('O5 Details by Class &amp; Accounts'!AY$18, 'E2 Allocators'!$B$15:$W$15, 0),FALSE)*$E42), 0, VLOOKUP(VLOOKUP($A42, 'E4 TB Allocation Details'!$A$18:$L$214, MATCH("Misc ID", 'E4 TB Allocation Details'!$A$18:$L$18, 0),FALSE), 'E2 Allocators'!$B$15:$W$358, MATCH('O5 Details by Class &amp; Accounts'!AY$18, 'E2 Allocators'!$B$15:$W$15, 0),FALSE)*$E42)</f>
        <v>0</v>
      </c>
      <c r="AZ42" s="2186">
        <f>IF(ISERROR(VLOOKUP(VLOOKUP($A42, 'E4 TB Allocation Details'!$A$18:$L$214, MATCH("Misc ID", 'E4 TB Allocation Details'!$A$18:$L$18, 0),FALSE), 'E2 Allocators'!$B$15:$W$358, MATCH('O5 Details by Class &amp; Accounts'!AZ$18, 'E2 Allocators'!$B$15:$W$15, 0),FALSE)*$E42), 0, VLOOKUP(VLOOKUP($A42, 'E4 TB Allocation Details'!$A$18:$L$214, MATCH("Misc ID", 'E4 TB Allocation Details'!$A$18:$L$18, 0),FALSE), 'E2 Allocators'!$B$15:$W$358, MATCH('O5 Details by Class &amp; Accounts'!AZ$18, 'E2 Allocators'!$B$15:$W$15, 0),FALSE)*$E42)</f>
        <v>0</v>
      </c>
      <c r="BA42" s="2186">
        <f>IF(ISERROR(VLOOKUP(VLOOKUP($A42, 'E4 TB Allocation Details'!$A$18:$L$214, MATCH("Misc ID", 'E4 TB Allocation Details'!$A$18:$L$18, 0),FALSE), 'E2 Allocators'!$B$15:$W$358, MATCH('O5 Details by Class &amp; Accounts'!BA$18, 'E2 Allocators'!$B$15:$W$15, 0),FALSE)*$E42), 0, VLOOKUP(VLOOKUP($A42, 'E4 TB Allocation Details'!$A$18:$L$214, MATCH("Misc ID", 'E4 TB Allocation Details'!$A$18:$L$18, 0),FALSE), 'E2 Allocators'!$B$15:$W$358, MATCH('O5 Details by Class &amp; Accounts'!BA$18, 'E2 Allocators'!$B$15:$W$15, 0),FALSE)*$E42)</f>
        <v>0</v>
      </c>
      <c r="BB42" s="2186">
        <f>IF(ISERROR(VLOOKUP(VLOOKUP($A42, 'E4 TB Allocation Details'!$A$18:$L$214, MATCH("Misc ID", 'E4 TB Allocation Details'!$A$18:$L$18, 0),FALSE), 'E2 Allocators'!$B$15:$W$358, MATCH('O5 Details by Class &amp; Accounts'!BB$18, 'E2 Allocators'!$B$15:$W$15, 0),FALSE)*$E42), 0, VLOOKUP(VLOOKUP($A42, 'E4 TB Allocation Details'!$A$18:$L$214, MATCH("Misc ID", 'E4 TB Allocation Details'!$A$18:$L$18, 0),FALSE), 'E2 Allocators'!$B$15:$W$358, MATCH('O5 Details by Class &amp; Accounts'!BB$18, 'E2 Allocators'!$B$15:$W$15, 0),FALSE)*$E42)</f>
        <v>0</v>
      </c>
      <c r="BC42" s="2186">
        <f>IF(ISERROR(VLOOKUP(VLOOKUP($A42, 'E4 TB Allocation Details'!$A$18:$L$214, MATCH("Misc ID", 'E4 TB Allocation Details'!$A$18:$L$18, 0),FALSE), 'E2 Allocators'!$B$15:$W$358, MATCH('O5 Details by Class &amp; Accounts'!BC$18, 'E2 Allocators'!$B$15:$W$15, 0),FALSE)*$E42), 0, VLOOKUP(VLOOKUP($A42, 'E4 TB Allocation Details'!$A$18:$L$214, MATCH("Misc ID", 'E4 TB Allocation Details'!$A$18:$L$18, 0),FALSE), 'E2 Allocators'!$B$15:$W$358, MATCH('O5 Details by Class &amp; Accounts'!BC$18, 'E2 Allocators'!$B$15:$W$15, 0),FALSE)*$E42)</f>
        <v>0</v>
      </c>
      <c r="BD42" s="2186">
        <f>IF(ISERROR(VLOOKUP(VLOOKUP($A42, 'E4 TB Allocation Details'!$A$18:$L$214, MATCH("Misc ID", 'E4 TB Allocation Details'!$A$18:$L$18, 0),FALSE), 'E2 Allocators'!$B$15:$W$358, MATCH('O5 Details by Class &amp; Accounts'!BD$18, 'E2 Allocators'!$B$15:$W$15, 0),FALSE)*$E42), 0, VLOOKUP(VLOOKUP($A42, 'E4 TB Allocation Details'!$A$18:$L$214, MATCH("Misc ID", 'E4 TB Allocation Details'!$A$18:$L$18, 0),FALSE), 'E2 Allocators'!$B$15:$W$358, MATCH('O5 Details by Class &amp; Accounts'!BD$18, 'E2 Allocators'!$B$15:$W$15, 0),FALSE)*$E42)</f>
        <v>0</v>
      </c>
      <c r="BE42" s="2186">
        <f>IF(ISERROR(VLOOKUP(VLOOKUP($A42, 'E4 TB Allocation Details'!$A$18:$L$214, MATCH("Misc ID", 'E4 TB Allocation Details'!$A$18:$L$18, 0),FALSE), 'E2 Allocators'!$B$15:$W$358, MATCH('O5 Details by Class &amp; Accounts'!BE$18, 'E2 Allocators'!$B$15:$W$15, 0),FALSE)*$E42), 0, VLOOKUP(VLOOKUP($A42, 'E4 TB Allocation Details'!$A$18:$L$214, MATCH("Misc ID", 'E4 TB Allocation Details'!$A$18:$L$18, 0),FALSE), 'E2 Allocators'!$B$15:$W$358, MATCH('O5 Details by Class &amp; Accounts'!BE$18, 'E2 Allocators'!$B$15:$W$15, 0),FALSE)*$E42)</f>
        <v>0</v>
      </c>
      <c r="BF42" s="2186">
        <f>IF(ISERROR(VLOOKUP(VLOOKUP($A42, 'E4 TB Allocation Details'!$A$18:$L$214, MATCH("Misc ID", 'E4 TB Allocation Details'!$A$18:$L$18, 0),FALSE), 'E2 Allocators'!$B$15:$W$358, MATCH('O5 Details by Class &amp; Accounts'!BF$18, 'E2 Allocators'!$B$15:$W$15, 0),FALSE)*$E42), 0, VLOOKUP(VLOOKUP($A42, 'E4 TB Allocation Details'!$A$18:$L$214, MATCH("Misc ID", 'E4 TB Allocation Details'!$A$18:$L$18, 0),FALSE), 'E2 Allocators'!$B$15:$W$358, MATCH('O5 Details by Class &amp; Accounts'!BF$18, 'E2 Allocators'!$B$15:$W$15, 0),FALSE)*$E42)</f>
        <v>0</v>
      </c>
      <c r="BG42" s="2186">
        <f>IF(ISERROR(VLOOKUP(VLOOKUP($A42, 'E4 TB Allocation Details'!$A$18:$L$214, MATCH("Misc ID", 'E4 TB Allocation Details'!$A$18:$L$18, 0),FALSE), 'E2 Allocators'!$B$15:$W$358, MATCH('O5 Details by Class &amp; Accounts'!BG$18, 'E2 Allocators'!$B$15:$W$15, 0),FALSE)*$E42), 0, VLOOKUP(VLOOKUP($A42, 'E4 TB Allocation Details'!$A$18:$L$214, MATCH("Misc ID", 'E4 TB Allocation Details'!$A$18:$L$18, 0),FALSE), 'E2 Allocators'!$B$15:$W$358, MATCH('O5 Details by Class &amp; Accounts'!BG$18, 'E2 Allocators'!$B$15:$W$15, 0),FALSE)*$E42)</f>
        <v>0</v>
      </c>
      <c r="BH42" s="2186">
        <f>IF(ISERROR(VLOOKUP(VLOOKUP($A42, 'E4 TB Allocation Details'!$A$18:$L$214, MATCH("Misc ID", 'E4 TB Allocation Details'!$A$18:$L$18, 0),FALSE), 'E2 Allocators'!$B$15:$W$358, MATCH('O5 Details by Class &amp; Accounts'!BH$18, 'E2 Allocators'!$B$15:$W$15, 0),FALSE)*$E42), 0, VLOOKUP(VLOOKUP($A42, 'E4 TB Allocation Details'!$A$18:$L$214, MATCH("Misc ID", 'E4 TB Allocation Details'!$A$18:$L$18, 0),FALSE), 'E2 Allocators'!$B$15:$W$358, MATCH('O5 Details by Class &amp; Accounts'!BH$18, 'E2 Allocators'!$B$15:$W$15, 0),FALSE)*$E42)</f>
        <v>0</v>
      </c>
      <c r="BI42" s="2186">
        <f>IF(ISERROR(VLOOKUP(VLOOKUP($A42, 'E4 TB Allocation Details'!$A$18:$L$214, MATCH("Misc ID", 'E4 TB Allocation Details'!$A$18:$L$18, 0),FALSE), 'E2 Allocators'!$B$15:$W$358, MATCH('O5 Details by Class &amp; Accounts'!BI$18, 'E2 Allocators'!$B$15:$W$15, 0),FALSE)*$E42), 0, VLOOKUP(VLOOKUP($A42, 'E4 TB Allocation Details'!$A$18:$L$214, MATCH("Misc ID", 'E4 TB Allocation Details'!$A$18:$L$18, 0),FALSE), 'E2 Allocators'!$B$15:$W$358, MATCH('O5 Details by Class &amp; Accounts'!BI$18, 'E2 Allocators'!$B$15:$W$15, 0),FALSE)*$E42)</f>
        <v>0</v>
      </c>
      <c r="BJ42" s="2186">
        <f>IF(ISERROR(VLOOKUP(VLOOKUP($A42, 'E4 TB Allocation Details'!$A$18:$L$214, MATCH("Misc ID", 'E4 TB Allocation Details'!$A$18:$L$18, 0),FALSE), 'E2 Allocators'!$B$15:$W$358, MATCH('O5 Details by Class &amp; Accounts'!BJ$18, 'E2 Allocators'!$B$15:$W$15, 0),FALSE)*$E42), 0, VLOOKUP(VLOOKUP($A42, 'E4 TB Allocation Details'!$A$18:$L$214, MATCH("Misc ID", 'E4 TB Allocation Details'!$A$18:$L$18, 0),FALSE), 'E2 Allocators'!$B$15:$W$358, MATCH('O5 Details by Class &amp; Accounts'!BJ$18, 'E2 Allocators'!$B$15:$W$15, 0),FALSE)*$E42)</f>
        <v>0</v>
      </c>
      <c r="BK42" s="2186">
        <f>IF(ISERROR(VLOOKUP(VLOOKUP($A42, 'E4 TB Allocation Details'!$A$18:$L$214, MATCH("Misc ID", 'E4 TB Allocation Details'!$A$18:$L$18, 0),FALSE), 'E2 Allocators'!$B$15:$W$358, MATCH('O5 Details by Class &amp; Accounts'!BK$18, 'E2 Allocators'!$B$15:$W$15, 0),FALSE)*$E42), 0, VLOOKUP(VLOOKUP($A42, 'E4 TB Allocation Details'!$A$18:$L$214, MATCH("Misc ID", 'E4 TB Allocation Details'!$A$18:$L$18, 0),FALSE), 'E2 Allocators'!$B$15:$W$358, MATCH('O5 Details by Class &amp; Accounts'!BK$18, 'E2 Allocators'!$B$15:$W$15, 0),FALSE)*$E42)</f>
        <v>0</v>
      </c>
      <c r="BL42" s="2186">
        <f>IF(ISERROR(VLOOKUP(VLOOKUP($A42, 'E4 TB Allocation Details'!$A$18:$L$214, MATCH("Misc ID", 'E4 TB Allocation Details'!$A$18:$L$18, 0),FALSE), 'E2 Allocators'!$B$15:$W$358, MATCH('O5 Details by Class &amp; Accounts'!BL$18, 'E2 Allocators'!$B$15:$W$15, 0),FALSE)*$E42), 0, VLOOKUP(VLOOKUP($A42, 'E4 TB Allocation Details'!$A$18:$L$214, MATCH("Misc ID", 'E4 TB Allocation Details'!$A$18:$L$18, 0),FALSE), 'E2 Allocators'!$B$15:$W$358, MATCH('O5 Details by Class &amp; Accounts'!BL$18, 'E2 Allocators'!$B$15:$W$15, 0),FALSE)*$E42)</f>
        <v>0</v>
      </c>
      <c r="BM42" s="2186">
        <f>IF(ISERROR(VLOOKUP(VLOOKUP($A42, 'E4 TB Allocation Details'!$A$18:$L$214, MATCH("Misc ID", 'E4 TB Allocation Details'!$A$18:$L$18, 0),FALSE), 'E2 Allocators'!$B$15:$W$358, MATCH('O5 Details by Class &amp; Accounts'!BM$18, 'E2 Allocators'!$B$15:$W$15, 0),FALSE)*$E42), 0, VLOOKUP(VLOOKUP($A42, 'E4 TB Allocation Details'!$A$18:$L$214, MATCH("Misc ID", 'E4 TB Allocation Details'!$A$18:$L$18, 0),FALSE), 'E2 Allocators'!$B$15:$W$358, MATCH('O5 Details by Class &amp; Accounts'!BM$18, 'E2 Allocators'!$B$15:$W$15, 0),FALSE)*$E42)</f>
        <v>0</v>
      </c>
      <c r="BN42" s="2186">
        <f>IF(ISERROR(VLOOKUP(VLOOKUP($A42, 'E4 TB Allocation Details'!$A$18:$L$214, MATCH("Misc ID", 'E4 TB Allocation Details'!$A$18:$L$18, 0),FALSE), 'E2 Allocators'!$B$15:$W$358, MATCH('O5 Details by Class &amp; Accounts'!BN$18, 'E2 Allocators'!$B$15:$W$15, 0),FALSE)*$E42), 0, VLOOKUP(VLOOKUP($A42, 'E4 TB Allocation Details'!$A$18:$L$214, MATCH("Misc ID", 'E4 TB Allocation Details'!$A$18:$L$18, 0),FALSE), 'E2 Allocators'!$B$15:$W$358, MATCH('O5 Details by Class &amp; Accounts'!BN$18, 'E2 Allocators'!$B$15:$W$15, 0),FALSE)*$E42)</f>
        <v>0</v>
      </c>
      <c r="BO42" s="2186">
        <f>IF(ISERROR(VLOOKUP(VLOOKUP($A42, 'E4 TB Allocation Details'!$A$18:$L$214, MATCH("Misc ID", 'E4 TB Allocation Details'!$A$18:$L$18, 0),FALSE), 'E2 Allocators'!$B$15:$W$358, MATCH('O5 Details by Class &amp; Accounts'!BO$18, 'E2 Allocators'!$B$15:$W$15, 0),FALSE)*$E42), 0, VLOOKUP(VLOOKUP($A42, 'E4 TB Allocation Details'!$A$18:$L$214, MATCH("Misc ID", 'E4 TB Allocation Details'!$A$18:$L$18, 0),FALSE), 'E2 Allocators'!$B$15:$W$358, MATCH('O5 Details by Class &amp; Accounts'!BO$18, 'E2 Allocators'!$B$15:$W$15, 0),FALSE)*$E42)</f>
        <v>0</v>
      </c>
      <c r="BP42" s="2186">
        <f>IF(ISERROR(VLOOKUP(VLOOKUP($A42, 'E4 TB Allocation Details'!$A$18:$L$214, MATCH("Misc ID", 'E4 TB Allocation Details'!$A$18:$L$18, 0),FALSE), 'E2 Allocators'!$B$15:$W$358, MATCH('O5 Details by Class &amp; Accounts'!BP$18, 'E2 Allocators'!$B$15:$W$15, 0),FALSE)*$E42), 0, VLOOKUP(VLOOKUP($A42, 'E4 TB Allocation Details'!$A$18:$L$214, MATCH("Misc ID", 'E4 TB Allocation Details'!$A$18:$L$18, 0),FALSE), 'E2 Allocators'!$B$15:$W$358, MATCH('O5 Details by Class &amp; Accounts'!BP$18, 'E2 Allocators'!$B$15:$W$15, 0),FALSE)*$E42)</f>
        <v>0</v>
      </c>
      <c r="BQ42" s="2186">
        <f>IF(ISERROR(VLOOKUP(VLOOKUP($A42, 'E4 TB Allocation Details'!$A$18:$L$214, MATCH("Misc ID", 'E4 TB Allocation Details'!$A$18:$L$18, 0),FALSE), 'E2 Allocators'!$B$15:$W$358, MATCH('O5 Details by Class &amp; Accounts'!BQ$18, 'E2 Allocators'!$B$15:$W$15, 0),FALSE)*$E42), 0, VLOOKUP(VLOOKUP($A42, 'E4 TB Allocation Details'!$A$18:$L$214, MATCH("Misc ID", 'E4 TB Allocation Details'!$A$18:$L$18, 0),FALSE), 'E2 Allocators'!$B$15:$W$358, MATCH('O5 Details by Class &amp; Accounts'!BQ$18, 'E2 Allocators'!$B$15:$W$15, 0),FALSE)*$E42)</f>
        <v>0</v>
      </c>
      <c r="BR42" s="2186">
        <f>IF(ISERROR(VLOOKUP(VLOOKUP($A42, 'E4 TB Allocation Details'!$A$18:$L$214, MATCH("Misc ID", 'E4 TB Allocation Details'!$A$18:$L$18, 0),FALSE), 'E2 Allocators'!$B$15:$W$358, MATCH('O5 Details by Class &amp; Accounts'!BR$18, 'E2 Allocators'!$B$15:$W$15, 0),FALSE)*$E42), 0, VLOOKUP(VLOOKUP($A42, 'E4 TB Allocation Details'!$A$18:$L$214, MATCH("Misc ID", 'E4 TB Allocation Details'!$A$18:$L$18, 0),FALSE), 'E2 Allocators'!$B$15:$W$358, MATCH('O5 Details by Class &amp; Accounts'!BR$18, 'E2 Allocators'!$B$15:$W$15, 0),FALSE)*$E42)</f>
        <v>0</v>
      </c>
      <c r="BS42" s="2186">
        <f t="shared" si="3"/>
        <v>0</v>
      </c>
      <c r="BT42" s="2186">
        <f>IF(ISERROR(VLOOKUP(VLOOKUP($A42, 'E4 TB Allocation Details'!$A$18:$L$214, MATCH("A &amp; G ID", 'E4 TB Allocation Details'!$A$18:$L$18, 0),FALSE), 'E2 Allocators'!$B$15:$W$358, MATCH('O5 Details by Class &amp; Accounts'!BT$18, 'E2 Allocators'!$B$15:$W$15, 0),FALSE)*$E42), 0, VLOOKUP(VLOOKUP($A42, 'E4 TB Allocation Details'!$A$18:$L$214, MATCH("A &amp; G ID", 'E4 TB Allocation Details'!$A$18:$L$18, 0),FALSE), 'E2 Allocators'!$B$15:$W$358, MATCH('O5 Details by Class &amp; Accounts'!BT$18, 'E2 Allocators'!$B$15:$W$15, 0),FALSE)*$E42)</f>
        <v>0</v>
      </c>
      <c r="BU42" s="2186">
        <f>IF(ISERROR(VLOOKUP(VLOOKUP($A42, 'E4 TB Allocation Details'!$A$18:$L$214, MATCH("A &amp; G ID", 'E4 TB Allocation Details'!$A$18:$L$18, 0),FALSE), 'E2 Allocators'!$B$15:$W$358, MATCH('O5 Details by Class &amp; Accounts'!BU$18, 'E2 Allocators'!$B$15:$W$15, 0),FALSE)*$E42), 0, VLOOKUP(VLOOKUP($A42, 'E4 TB Allocation Details'!$A$18:$L$214, MATCH("A &amp; G ID", 'E4 TB Allocation Details'!$A$18:$L$18, 0),FALSE), 'E2 Allocators'!$B$15:$W$358, MATCH('O5 Details by Class &amp; Accounts'!BU$18, 'E2 Allocators'!$B$15:$W$15, 0),FALSE)*$E42)</f>
        <v>0</v>
      </c>
      <c r="BV42" s="2186">
        <f>IF(ISERROR(VLOOKUP(VLOOKUP($A42, 'E4 TB Allocation Details'!$A$18:$L$214, MATCH("A &amp; G ID", 'E4 TB Allocation Details'!$A$18:$L$18, 0),FALSE), 'E2 Allocators'!$B$15:$W$358, MATCH('O5 Details by Class &amp; Accounts'!BV$18, 'E2 Allocators'!$B$15:$W$15, 0),FALSE)*$E42), 0, VLOOKUP(VLOOKUP($A42, 'E4 TB Allocation Details'!$A$18:$L$214, MATCH("A &amp; G ID", 'E4 TB Allocation Details'!$A$18:$L$18, 0),FALSE), 'E2 Allocators'!$B$15:$W$358, MATCH('O5 Details by Class &amp; Accounts'!BV$18, 'E2 Allocators'!$B$15:$W$15, 0),FALSE)*$E42)</f>
        <v>0</v>
      </c>
      <c r="BW42" s="2186">
        <f>IF(ISERROR(VLOOKUP(VLOOKUP($A42, 'E4 TB Allocation Details'!$A$18:$L$214, MATCH("A &amp; G ID", 'E4 TB Allocation Details'!$A$18:$L$18, 0),FALSE), 'E2 Allocators'!$B$15:$W$358, MATCH('O5 Details by Class &amp; Accounts'!BW$18, 'E2 Allocators'!$B$15:$W$15, 0),FALSE)*$E42), 0, VLOOKUP(VLOOKUP($A42, 'E4 TB Allocation Details'!$A$18:$L$214, MATCH("A &amp; G ID", 'E4 TB Allocation Details'!$A$18:$L$18, 0),FALSE), 'E2 Allocators'!$B$15:$W$358, MATCH('O5 Details by Class &amp; Accounts'!BW$18, 'E2 Allocators'!$B$15:$W$15, 0),FALSE)*$E42)</f>
        <v>0</v>
      </c>
      <c r="BX42" s="2186">
        <f>IF(ISERROR(VLOOKUP(VLOOKUP($A42, 'E4 TB Allocation Details'!$A$18:$L$214, MATCH("A &amp; G ID", 'E4 TB Allocation Details'!$A$18:$L$18, 0),FALSE), 'E2 Allocators'!$B$15:$W$358, MATCH('O5 Details by Class &amp; Accounts'!BX$18, 'E2 Allocators'!$B$15:$W$15, 0),FALSE)*$E42), 0, VLOOKUP(VLOOKUP($A42, 'E4 TB Allocation Details'!$A$18:$L$214, MATCH("A &amp; G ID", 'E4 TB Allocation Details'!$A$18:$L$18, 0),FALSE), 'E2 Allocators'!$B$15:$W$358, MATCH('O5 Details by Class &amp; Accounts'!BX$18, 'E2 Allocators'!$B$15:$W$15, 0),FALSE)*$E42)</f>
        <v>0</v>
      </c>
      <c r="BY42" s="2186">
        <f>IF(ISERROR(VLOOKUP(VLOOKUP($A42, 'E4 TB Allocation Details'!$A$18:$L$214, MATCH("A &amp; G ID", 'E4 TB Allocation Details'!$A$18:$L$18, 0),FALSE), 'E2 Allocators'!$B$15:$W$358, MATCH('O5 Details by Class &amp; Accounts'!BY$18, 'E2 Allocators'!$B$15:$W$15, 0),FALSE)*$E42), 0, VLOOKUP(VLOOKUP($A42, 'E4 TB Allocation Details'!$A$18:$L$214, MATCH("A &amp; G ID", 'E4 TB Allocation Details'!$A$18:$L$18, 0),FALSE), 'E2 Allocators'!$B$15:$W$358, MATCH('O5 Details by Class &amp; Accounts'!BY$18, 'E2 Allocators'!$B$15:$W$15, 0),FALSE)*$E42)</f>
        <v>0</v>
      </c>
      <c r="BZ42" s="2186">
        <f>IF(ISERROR(VLOOKUP(VLOOKUP($A42, 'E4 TB Allocation Details'!$A$18:$L$214, MATCH("A &amp; G ID", 'E4 TB Allocation Details'!$A$18:$L$18, 0),FALSE), 'E2 Allocators'!$B$15:$W$358, MATCH('O5 Details by Class &amp; Accounts'!BZ$18, 'E2 Allocators'!$B$15:$W$15, 0),FALSE)*$E42), 0, VLOOKUP(VLOOKUP($A42, 'E4 TB Allocation Details'!$A$18:$L$214, MATCH("A &amp; G ID", 'E4 TB Allocation Details'!$A$18:$L$18, 0),FALSE), 'E2 Allocators'!$B$15:$W$358, MATCH('O5 Details by Class &amp; Accounts'!BZ$18, 'E2 Allocators'!$B$15:$W$15, 0),FALSE)*$E42)</f>
        <v>0</v>
      </c>
      <c r="CA42" s="2186">
        <f>IF(ISERROR(VLOOKUP(VLOOKUP($A42, 'E4 TB Allocation Details'!$A$18:$L$214, MATCH("A &amp; G ID", 'E4 TB Allocation Details'!$A$18:$L$18, 0),FALSE), 'E2 Allocators'!$B$15:$W$358, MATCH('O5 Details by Class &amp; Accounts'!CA$18, 'E2 Allocators'!$B$15:$W$15, 0),FALSE)*$E42), 0, VLOOKUP(VLOOKUP($A42, 'E4 TB Allocation Details'!$A$18:$L$214, MATCH("A &amp; G ID", 'E4 TB Allocation Details'!$A$18:$L$18, 0),FALSE), 'E2 Allocators'!$B$15:$W$358, MATCH('O5 Details by Class &amp; Accounts'!CA$18, 'E2 Allocators'!$B$15:$W$15, 0),FALSE)*$E42)</f>
        <v>0</v>
      </c>
      <c r="CB42" s="2186">
        <f>IF(ISERROR(VLOOKUP(VLOOKUP($A42, 'E4 TB Allocation Details'!$A$18:$L$214, MATCH("A &amp; G ID", 'E4 TB Allocation Details'!$A$18:$L$18, 0),FALSE), 'E2 Allocators'!$B$15:$W$358, MATCH('O5 Details by Class &amp; Accounts'!CB$18, 'E2 Allocators'!$B$15:$W$15, 0),FALSE)*$E42), 0, VLOOKUP(VLOOKUP($A42, 'E4 TB Allocation Details'!$A$18:$L$214, MATCH("A &amp; G ID", 'E4 TB Allocation Details'!$A$18:$L$18, 0),FALSE), 'E2 Allocators'!$B$15:$W$358, MATCH('O5 Details by Class &amp; Accounts'!CB$18, 'E2 Allocators'!$B$15:$W$15, 0),FALSE)*$E42)</f>
        <v>0</v>
      </c>
      <c r="CC42" s="2186">
        <f>IF(ISERROR(VLOOKUP(VLOOKUP($A42, 'E4 TB Allocation Details'!$A$18:$L$214, MATCH("A &amp; G ID", 'E4 TB Allocation Details'!$A$18:$L$18, 0),FALSE), 'E2 Allocators'!$B$15:$W$358, MATCH('O5 Details by Class &amp; Accounts'!CC$18, 'E2 Allocators'!$B$15:$W$15, 0),FALSE)*$E42), 0, VLOOKUP(VLOOKUP($A42, 'E4 TB Allocation Details'!$A$18:$L$214, MATCH("A &amp; G ID", 'E4 TB Allocation Details'!$A$18:$L$18, 0),FALSE), 'E2 Allocators'!$B$15:$W$358, MATCH('O5 Details by Class &amp; Accounts'!CC$18, 'E2 Allocators'!$B$15:$W$15, 0),FALSE)*$E42)</f>
        <v>0</v>
      </c>
      <c r="CD42" s="2186">
        <f>IF(ISERROR(VLOOKUP(VLOOKUP($A42, 'E4 TB Allocation Details'!$A$18:$L$214, MATCH("A &amp; G ID", 'E4 TB Allocation Details'!$A$18:$L$18, 0),FALSE), 'E2 Allocators'!$B$15:$W$358, MATCH('O5 Details by Class &amp; Accounts'!CD$18, 'E2 Allocators'!$B$15:$W$15, 0),FALSE)*$E42), 0, VLOOKUP(VLOOKUP($A42, 'E4 TB Allocation Details'!$A$18:$L$214, MATCH("A &amp; G ID", 'E4 TB Allocation Details'!$A$18:$L$18, 0),FALSE), 'E2 Allocators'!$B$15:$W$358, MATCH('O5 Details by Class &amp; Accounts'!CD$18, 'E2 Allocators'!$B$15:$W$15, 0),FALSE)*$E42)</f>
        <v>0</v>
      </c>
      <c r="CE42" s="2186">
        <f>IF(ISERROR(VLOOKUP(VLOOKUP($A42, 'E4 TB Allocation Details'!$A$18:$L$214, MATCH("A &amp; G ID", 'E4 TB Allocation Details'!$A$18:$L$18, 0),FALSE), 'E2 Allocators'!$B$15:$W$358, MATCH('O5 Details by Class &amp; Accounts'!CE$18, 'E2 Allocators'!$B$15:$W$15, 0),FALSE)*$E42), 0, VLOOKUP(VLOOKUP($A42, 'E4 TB Allocation Details'!$A$18:$L$214, MATCH("A &amp; G ID", 'E4 TB Allocation Details'!$A$18:$L$18, 0),FALSE), 'E2 Allocators'!$B$15:$W$358, MATCH('O5 Details by Class &amp; Accounts'!CE$18, 'E2 Allocators'!$B$15:$W$15, 0),FALSE)*$E42)</f>
        <v>0</v>
      </c>
      <c r="CF42" s="2186">
        <f>IF(ISERROR(VLOOKUP(VLOOKUP($A42, 'E4 TB Allocation Details'!$A$18:$L$214, MATCH("A &amp; G ID", 'E4 TB Allocation Details'!$A$18:$L$18, 0),FALSE), 'E2 Allocators'!$B$15:$W$358, MATCH('O5 Details by Class &amp; Accounts'!CF$18, 'E2 Allocators'!$B$15:$W$15, 0),FALSE)*$E42), 0, VLOOKUP(VLOOKUP($A42, 'E4 TB Allocation Details'!$A$18:$L$214, MATCH("A &amp; G ID", 'E4 TB Allocation Details'!$A$18:$L$18, 0),FALSE), 'E2 Allocators'!$B$15:$W$358, MATCH('O5 Details by Class &amp; Accounts'!CF$18, 'E2 Allocators'!$B$15:$W$15, 0),FALSE)*$E42)</f>
        <v>0</v>
      </c>
      <c r="CG42" s="2186">
        <f>IF(ISERROR(VLOOKUP(VLOOKUP($A42, 'E4 TB Allocation Details'!$A$18:$L$214, MATCH("A &amp; G ID", 'E4 TB Allocation Details'!$A$18:$L$18, 0),FALSE), 'E2 Allocators'!$B$15:$W$358, MATCH('O5 Details by Class &amp; Accounts'!CG$18, 'E2 Allocators'!$B$15:$W$15, 0),FALSE)*$E42), 0, VLOOKUP(VLOOKUP($A42, 'E4 TB Allocation Details'!$A$18:$L$214, MATCH("A &amp; G ID", 'E4 TB Allocation Details'!$A$18:$L$18, 0),FALSE), 'E2 Allocators'!$B$15:$W$358, MATCH('O5 Details by Class &amp; Accounts'!CG$18, 'E2 Allocators'!$B$15:$W$15, 0),FALSE)*$E42)</f>
        <v>0</v>
      </c>
      <c r="CH42" s="2186">
        <f>IF(ISERROR(VLOOKUP(VLOOKUP($A42, 'E4 TB Allocation Details'!$A$18:$L$214, MATCH("A &amp; G ID", 'E4 TB Allocation Details'!$A$18:$L$18, 0),FALSE), 'E2 Allocators'!$B$15:$W$358, MATCH('O5 Details by Class &amp; Accounts'!CH$18, 'E2 Allocators'!$B$15:$W$15, 0),FALSE)*$E42), 0, VLOOKUP(VLOOKUP($A42, 'E4 TB Allocation Details'!$A$18:$L$214, MATCH("A &amp; G ID", 'E4 TB Allocation Details'!$A$18:$L$18, 0),FALSE), 'E2 Allocators'!$B$15:$W$358, MATCH('O5 Details by Class &amp; Accounts'!CH$18, 'E2 Allocators'!$B$15:$W$15, 0),FALSE)*$E42)</f>
        <v>0</v>
      </c>
      <c r="CI42" s="2186">
        <f>IF(ISERROR(VLOOKUP(VLOOKUP($A42, 'E4 TB Allocation Details'!$A$18:$L$214, MATCH("A &amp; G ID", 'E4 TB Allocation Details'!$A$18:$L$18, 0),FALSE), 'E2 Allocators'!$B$15:$W$358, MATCH('O5 Details by Class &amp; Accounts'!CI$18, 'E2 Allocators'!$B$15:$W$15, 0),FALSE)*$E42), 0, VLOOKUP(VLOOKUP($A42, 'E4 TB Allocation Details'!$A$18:$L$214, MATCH("A &amp; G ID", 'E4 TB Allocation Details'!$A$18:$L$18, 0),FALSE), 'E2 Allocators'!$B$15:$W$358, MATCH('O5 Details by Class &amp; Accounts'!CI$18, 'E2 Allocators'!$B$15:$W$15, 0),FALSE)*$E42)</f>
        <v>0</v>
      </c>
      <c r="CJ42" s="2186">
        <f>IF(ISERROR(VLOOKUP(VLOOKUP($A42, 'E4 TB Allocation Details'!$A$18:$L$214, MATCH("A &amp; G ID", 'E4 TB Allocation Details'!$A$18:$L$18, 0),FALSE), 'E2 Allocators'!$B$15:$W$358, MATCH('O5 Details by Class &amp; Accounts'!CJ$18, 'E2 Allocators'!$B$15:$W$15, 0),FALSE)*$E42), 0, VLOOKUP(VLOOKUP($A42, 'E4 TB Allocation Details'!$A$18:$L$214, MATCH("A &amp; G ID", 'E4 TB Allocation Details'!$A$18:$L$18, 0),FALSE), 'E2 Allocators'!$B$15:$W$358, MATCH('O5 Details by Class &amp; Accounts'!CJ$18, 'E2 Allocators'!$B$15:$W$15, 0),FALSE)*$E42)</f>
        <v>0</v>
      </c>
      <c r="CK42" s="2186">
        <f>IF(ISERROR(VLOOKUP(VLOOKUP($A42, 'E4 TB Allocation Details'!$A$18:$L$214, MATCH("A &amp; G ID", 'E4 TB Allocation Details'!$A$18:$L$18, 0),FALSE), 'E2 Allocators'!$B$15:$W$358, MATCH('O5 Details by Class &amp; Accounts'!CK$18, 'E2 Allocators'!$B$15:$W$15, 0),FALSE)*$E42), 0, VLOOKUP(VLOOKUP($A42, 'E4 TB Allocation Details'!$A$18:$L$214, MATCH("A &amp; G ID", 'E4 TB Allocation Details'!$A$18:$L$18, 0),FALSE), 'E2 Allocators'!$B$15:$W$358, MATCH('O5 Details by Class &amp; Accounts'!CK$18, 'E2 Allocators'!$B$15:$W$15, 0),FALSE)*$E42)</f>
        <v>0</v>
      </c>
      <c r="CL42" s="2186">
        <f>IF(ISERROR(VLOOKUP(VLOOKUP($A42, 'E4 TB Allocation Details'!$A$18:$L$214, MATCH("A &amp; G ID", 'E4 TB Allocation Details'!$A$18:$L$18, 0),FALSE), 'E2 Allocators'!$B$15:$W$358, MATCH('O5 Details by Class &amp; Accounts'!CL$18, 'E2 Allocators'!$B$15:$W$15, 0),FALSE)*$E42), 0, VLOOKUP(VLOOKUP($A42, 'E4 TB Allocation Details'!$A$18:$L$214, MATCH("A &amp; G ID", 'E4 TB Allocation Details'!$A$18:$L$18, 0),FALSE), 'E2 Allocators'!$B$15:$W$358, MATCH('O5 Details by Class &amp; Accounts'!CL$18, 'E2 Allocators'!$B$15:$W$15, 0),FALSE)*$E42)</f>
        <v>0</v>
      </c>
      <c r="CM42" s="2186">
        <f>IF(ISERROR(VLOOKUP(VLOOKUP($A42, 'E4 TB Allocation Details'!$A$18:$L$214, MATCH("A &amp; G ID", 'E4 TB Allocation Details'!$A$18:$L$18, 0),FALSE), 'E2 Allocators'!$B$15:$W$358, MATCH('O5 Details by Class &amp; Accounts'!CM$18, 'E2 Allocators'!$B$15:$W$15, 0),FALSE)*$E42), 0, VLOOKUP(VLOOKUP($A42, 'E4 TB Allocation Details'!$A$18:$L$214, MATCH("A &amp; G ID", 'E4 TB Allocation Details'!$A$18:$L$18, 0),FALSE), 'E2 Allocators'!$B$15:$W$358, MATCH('O5 Details by Class &amp; Accounts'!CM$18, 'E2 Allocators'!$B$15:$W$15, 0),FALSE)*$E42)</f>
        <v>0</v>
      </c>
      <c r="CN42" s="2186">
        <f t="shared" si="5"/>
        <v>0</v>
      </c>
      <c r="CO42" s="2187">
        <f t="shared" si="4"/>
        <v>0</v>
      </c>
      <c r="CQ42" s="1625" t="s">
        <v>1417</v>
      </c>
    </row>
    <row r="43" spans="1:95" s="54" customFormat="1" ht="12.75" x14ac:dyDescent="0.2">
      <c r="A43" s="989" t="s">
        <v>826</v>
      </c>
      <c r="B43" s="990" t="s">
        <v>368</v>
      </c>
      <c r="C43" s="2184">
        <f>IF(ISERROR(VLOOKUP($A43,'I3 TB Data'!$A$19:$H$483,MATCH('O5 Details by Class &amp; Accounts'!$C$18, 'I3 TB Data'!$A$19:$H$19,0),0)), 0, VLOOKUP($A43,'I3 TB Data'!$A$19:$H$483,MATCH('O5 Details by Class &amp; Accounts'!$C$18,'I3 TB Data'!$A$19:$H$19,0),0))</f>
        <v>0</v>
      </c>
      <c r="D43" s="2185">
        <f>'I4 BO ASSETS'!E40</f>
        <v>27983833.079999998</v>
      </c>
      <c r="E43" s="2184">
        <f t="shared" si="6"/>
        <v>27983833.079999998</v>
      </c>
      <c r="F43" s="2186">
        <f>IF(ISERROR(VLOOKUP($A43, 'E1 Categorization'!A33:E124, MATCH("Customer Component", 'E1 Categorization'!$A$33:$E$33,0), 0)), 0, IF(VLOOKUP($A43, 'E1 Categorization'!A33:E124, MATCH("Customer Component", 'E1 Categorization'!$A$33:$E$33,0), 0)=0, 'O5 Details by Class &amp; Accounts'!$E43, IF(AND(VLOOKUP($A43, 'E1 Categorization'!A33:E124, MATCH("Customer Component", 'E1 Categorization'!$A$33:$E$33,0), 0) &gt;0, VLOOKUP($A43, 'E1 Categorization'!A33:E124, MATCH("Customer Component", 'E1 Categorization'!$A$33:$E$33,0), 0)&lt;1), 'O5 Details by Class &amp; Accounts'!$E43*(1-VLOOKUP($A43, 'E1 Categorization'!A33:E124, MATCH("Customer Component", 'E1 Categorization'!$A$33:$E$33,0), 0)), 0)))</f>
        <v>18189491.502</v>
      </c>
      <c r="G43" s="2186">
        <f>IF(ISERROR(VLOOKUP($A43, 'E1 Categorization'!A33:E124, MATCH("Customer Component", 'E1 Categorization'!$A$33:$E$33,0), 0)),0, IF(VLOOKUP($A43, 'E1 Categorization'!A33:E124, MATCH("Customer Component", 'E1 Categorization'!$A$33:$E$33,0), 0)=0, 0, IF(AND(VLOOKUP($A43, 'E1 Categorization'!A33:E124, MATCH("Customer Component", 'E1 Categorization'!$A$33:$E$33,0), 0) &gt;0, VLOOKUP($A43, 'E1 Categorization'!A33:E124, MATCH("Customer Component", 'E1 Categorization'!$A$33:$E$33,0), 0)&lt;1), 'O5 Details by Class &amp; Accounts'!$E43*(VLOOKUP($A43, 'E1 Categorization'!A33:E124, MATCH("Customer Component", 'E1 Categorization'!$A$33:$E$33,0), 0)), 'O5 Details by Class &amp; Accounts'!$E43)))</f>
        <v>9794341.5779999979</v>
      </c>
      <c r="H43" s="2186">
        <f t="shared" si="0"/>
        <v>27983833.079999998</v>
      </c>
      <c r="I43" s="2186">
        <f>IF(ISERROR(VLOOKUP(VLOOKUP($A43, 'E4 TB Allocation Details'!$A$18:$L$214, MATCH("Demand ID", 'E4 TB Allocation Details'!$A$18:$L$18, 0),FALSE), 'E2 Allocators'!$B$15:$W$358, MATCH('O5 Details by Class &amp; Accounts'!I$18, 'E2 Allocators'!$B$15:$W$15, 0),FALSE)*$F43), 0, VLOOKUP(VLOOKUP($A43, 'E4 TB Allocation Details'!$A$18:$L$214, MATCH("Demand ID", 'E4 TB Allocation Details'!$A$18:$L$18, 0),FALSE), 'E2 Allocators'!$B$15:$W$358, MATCH('O5 Details by Class &amp; Accounts'!I$18, 'E2 Allocators'!$B$15:$W$15, 0),FALSE)*$F43)</f>
        <v>8029449.5712909186</v>
      </c>
      <c r="J43" s="2186">
        <f>IF(ISERROR(VLOOKUP(VLOOKUP($A43, 'E4 TB Allocation Details'!$A$18:$L$214, MATCH("Demand ID", 'E4 TB Allocation Details'!$A$18:$L$18, 0),FALSE), 'E2 Allocators'!$B$15:$W$358, MATCH('O5 Details by Class &amp; Accounts'!J$18, 'E2 Allocators'!$B$15:$W$15, 0),FALSE)*$F43), 0, VLOOKUP(VLOOKUP($A43, 'E4 TB Allocation Details'!$A$18:$L$214, MATCH("Demand ID", 'E4 TB Allocation Details'!$A$18:$L$18, 0),FALSE), 'E2 Allocators'!$B$15:$W$358, MATCH('O5 Details by Class &amp; Accounts'!J$18, 'E2 Allocators'!$B$15:$W$15, 0),FALSE)*$F43)</f>
        <v>3295075.6580421245</v>
      </c>
      <c r="K43" s="2186">
        <f>IF(ISERROR(VLOOKUP(VLOOKUP($A43, 'E4 TB Allocation Details'!$A$18:$L$214, MATCH("Demand ID", 'E4 TB Allocation Details'!$A$18:$L$18, 0),FALSE), 'E2 Allocators'!$B$15:$W$358, MATCH('O5 Details by Class &amp; Accounts'!K$18, 'E2 Allocators'!$B$15:$W$15, 0),FALSE)*$F43), 0, VLOOKUP(VLOOKUP($A43, 'E4 TB Allocation Details'!$A$18:$L$214, MATCH("Demand ID", 'E4 TB Allocation Details'!$A$18:$L$18, 0),FALSE), 'E2 Allocators'!$B$15:$W$358, MATCH('O5 Details by Class &amp; Accounts'!K$18, 'E2 Allocators'!$B$15:$W$15, 0),FALSE)*$F43)</f>
        <v>6698918.0070769498</v>
      </c>
      <c r="L43" s="2186">
        <f>IF(ISERROR(VLOOKUP(VLOOKUP($A43, 'E4 TB Allocation Details'!$A$18:$L$214, MATCH("Demand ID", 'E4 TB Allocation Details'!$A$18:$L$18, 0),FALSE), 'E2 Allocators'!$B$15:$W$358, MATCH('O5 Details by Class &amp; Accounts'!L$18, 'E2 Allocators'!$B$15:$W$15, 0),FALSE)*$F43), 0, VLOOKUP(VLOOKUP($A43, 'E4 TB Allocation Details'!$A$18:$L$214, MATCH("Demand ID", 'E4 TB Allocation Details'!$A$18:$L$18, 0),FALSE), 'E2 Allocators'!$B$15:$W$358, MATCH('O5 Details by Class &amp; Accounts'!L$18, 'E2 Allocators'!$B$15:$W$15, 0),FALSE)*$F43)</f>
        <v>0</v>
      </c>
      <c r="M43" s="2186">
        <f>IF(ISERROR(VLOOKUP(VLOOKUP($A43, 'E4 TB Allocation Details'!$A$18:$L$214, MATCH("Demand ID", 'E4 TB Allocation Details'!$A$18:$L$18, 0),FALSE), 'E2 Allocators'!$B$15:$W$358, MATCH('O5 Details by Class &amp; Accounts'!M$18, 'E2 Allocators'!$B$15:$W$15, 0),FALSE)*$F43), 0, VLOOKUP(VLOOKUP($A43, 'E4 TB Allocation Details'!$A$18:$L$214, MATCH("Demand ID", 'E4 TB Allocation Details'!$A$18:$L$18, 0),FALSE), 'E2 Allocators'!$B$15:$W$358, MATCH('O5 Details by Class &amp; Accounts'!M$18, 'E2 Allocators'!$B$15:$W$15, 0),FALSE)*$F43)</f>
        <v>0</v>
      </c>
      <c r="N43" s="2186">
        <f>IF(ISERROR(VLOOKUP(VLOOKUP($A43, 'E4 TB Allocation Details'!$A$18:$L$214, MATCH("Demand ID", 'E4 TB Allocation Details'!$A$18:$L$18, 0),FALSE), 'E2 Allocators'!$B$15:$W$358, MATCH('O5 Details by Class &amp; Accounts'!N$18, 'E2 Allocators'!$B$15:$W$15, 0),FALSE)*$F43), 0, VLOOKUP(VLOOKUP($A43, 'E4 TB Allocation Details'!$A$18:$L$214, MATCH("Demand ID", 'E4 TB Allocation Details'!$A$18:$L$18, 0),FALSE), 'E2 Allocators'!$B$15:$W$358, MATCH('O5 Details by Class &amp; Accounts'!N$18, 'E2 Allocators'!$B$15:$W$15, 0),FALSE)*$F43)</f>
        <v>0</v>
      </c>
      <c r="O43" s="2186">
        <f>IF(ISERROR(VLOOKUP(VLOOKUP($A43, 'E4 TB Allocation Details'!$A$18:$L$214, MATCH("Demand ID", 'E4 TB Allocation Details'!$A$18:$L$18, 0),FALSE), 'E2 Allocators'!$B$15:$W$358, MATCH('O5 Details by Class &amp; Accounts'!O$18, 'E2 Allocators'!$B$15:$W$15, 0),FALSE)*$F43), 0, VLOOKUP(VLOOKUP($A43, 'E4 TB Allocation Details'!$A$18:$L$214, MATCH("Demand ID", 'E4 TB Allocation Details'!$A$18:$L$18, 0),FALSE), 'E2 Allocators'!$B$15:$W$358, MATCH('O5 Details by Class &amp; Accounts'!O$18, 'E2 Allocators'!$B$15:$W$15, 0),FALSE)*$F43)</f>
        <v>164384.93780860992</v>
      </c>
      <c r="P43" s="2186">
        <f>IF(ISERROR(VLOOKUP(VLOOKUP($A43, 'E4 TB Allocation Details'!$A$18:$L$214, MATCH("Demand ID", 'E4 TB Allocation Details'!$A$18:$L$18, 0),FALSE), 'E2 Allocators'!$B$15:$W$358, MATCH('O5 Details by Class &amp; Accounts'!P$18, 'E2 Allocators'!$B$15:$W$15, 0),FALSE)*$F43), 0, VLOOKUP(VLOOKUP($A43, 'E4 TB Allocation Details'!$A$18:$L$214, MATCH("Demand ID", 'E4 TB Allocation Details'!$A$18:$L$18, 0),FALSE), 'E2 Allocators'!$B$15:$W$358, MATCH('O5 Details by Class &amp; Accounts'!P$18, 'E2 Allocators'!$B$15:$W$15, 0),FALSE)*$F43)</f>
        <v>0</v>
      </c>
      <c r="Q43" s="2186">
        <f>IF(ISERROR(VLOOKUP(VLOOKUP($A43, 'E4 TB Allocation Details'!$A$18:$L$214, MATCH("Demand ID", 'E4 TB Allocation Details'!$A$18:$L$18, 0),FALSE), 'E2 Allocators'!$B$15:$W$358, MATCH('O5 Details by Class &amp; Accounts'!Q$18, 'E2 Allocators'!$B$15:$W$15, 0),FALSE)*$F43), 0, VLOOKUP(VLOOKUP($A43, 'E4 TB Allocation Details'!$A$18:$L$214, MATCH("Demand ID", 'E4 TB Allocation Details'!$A$18:$L$18, 0),FALSE), 'E2 Allocators'!$B$15:$W$358, MATCH('O5 Details by Class &amp; Accounts'!Q$18, 'E2 Allocators'!$B$15:$W$15, 0),FALSE)*$F43)</f>
        <v>1663.3277813968152</v>
      </c>
      <c r="R43" s="2186">
        <f>IF(ISERROR(VLOOKUP(VLOOKUP($A43, 'E4 TB Allocation Details'!$A$18:$L$214, MATCH("Demand ID", 'E4 TB Allocation Details'!$A$18:$L$18, 0),FALSE), 'E2 Allocators'!$B$15:$W$358, MATCH('O5 Details by Class &amp; Accounts'!R$18, 'E2 Allocators'!$B$15:$W$15, 0),FALSE)*$F43), 0, VLOOKUP(VLOOKUP($A43, 'E4 TB Allocation Details'!$A$18:$L$214, MATCH("Demand ID", 'E4 TB Allocation Details'!$A$18:$L$18, 0),FALSE), 'E2 Allocators'!$B$15:$W$358, MATCH('O5 Details by Class &amp; Accounts'!R$18, 'E2 Allocators'!$B$15:$W$15, 0),FALSE)*$F43)</f>
        <v>0</v>
      </c>
      <c r="S43" s="2186">
        <f>IF(ISERROR(VLOOKUP(VLOOKUP($A43, 'E4 TB Allocation Details'!$A$18:$L$214, MATCH("Demand ID", 'E4 TB Allocation Details'!$A$18:$L$18, 0),FALSE), 'E2 Allocators'!$B$15:$W$358, MATCH('O5 Details by Class &amp; Accounts'!S$18, 'E2 Allocators'!$B$15:$W$15, 0),FALSE)*$F43), 0, VLOOKUP(VLOOKUP($A43, 'E4 TB Allocation Details'!$A$18:$L$214, MATCH("Demand ID", 'E4 TB Allocation Details'!$A$18:$L$18, 0),FALSE), 'E2 Allocators'!$B$15:$W$358, MATCH('O5 Details by Class &amp; Accounts'!S$18, 'E2 Allocators'!$B$15:$W$15, 0),FALSE)*$F43)</f>
        <v>0</v>
      </c>
      <c r="T43" s="2186">
        <f>IF(ISERROR(VLOOKUP(VLOOKUP($A43, 'E4 TB Allocation Details'!$A$18:$L$214, MATCH("Demand ID", 'E4 TB Allocation Details'!$A$18:$L$18, 0),FALSE), 'E2 Allocators'!$B$15:$W$358, MATCH('O5 Details by Class &amp; Accounts'!T$18, 'E2 Allocators'!$B$15:$W$15, 0),FALSE)*$F43), 0, VLOOKUP(VLOOKUP($A43, 'E4 TB Allocation Details'!$A$18:$L$214, MATCH("Demand ID", 'E4 TB Allocation Details'!$A$18:$L$18, 0),FALSE), 'E2 Allocators'!$B$15:$W$358, MATCH('O5 Details by Class &amp; Accounts'!T$18, 'E2 Allocators'!$B$15:$W$15, 0),FALSE)*$F43)</f>
        <v>0</v>
      </c>
      <c r="U43" s="2186">
        <f>IF(ISERROR(VLOOKUP(VLOOKUP($A43, 'E4 TB Allocation Details'!$A$18:$L$214, MATCH("Demand ID", 'E4 TB Allocation Details'!$A$18:$L$18, 0),FALSE), 'E2 Allocators'!$B$15:$W$358, MATCH('O5 Details by Class &amp; Accounts'!U$18, 'E2 Allocators'!$B$15:$W$15, 0),FALSE)*$F43), 0, VLOOKUP(VLOOKUP($A43, 'E4 TB Allocation Details'!$A$18:$L$214, MATCH("Demand ID", 'E4 TB Allocation Details'!$A$18:$L$18, 0),FALSE), 'E2 Allocators'!$B$15:$W$358, MATCH('O5 Details by Class &amp; Accounts'!U$18, 'E2 Allocators'!$B$15:$W$15, 0),FALSE)*$F43)</f>
        <v>0</v>
      </c>
      <c r="V43" s="2186">
        <f>IF(ISERROR(VLOOKUP(VLOOKUP($A43, 'E4 TB Allocation Details'!$A$18:$L$214, MATCH("Demand ID", 'E4 TB Allocation Details'!$A$18:$L$18, 0),FALSE), 'E2 Allocators'!$B$15:$W$358, MATCH('O5 Details by Class &amp; Accounts'!V$18, 'E2 Allocators'!$B$15:$W$15, 0),FALSE)*$F43), 0, VLOOKUP(VLOOKUP($A43, 'E4 TB Allocation Details'!$A$18:$L$214, MATCH("Demand ID", 'E4 TB Allocation Details'!$A$18:$L$18, 0),FALSE), 'E2 Allocators'!$B$15:$W$358, MATCH('O5 Details by Class &amp; Accounts'!V$18, 'E2 Allocators'!$B$15:$W$15, 0),FALSE)*$F43)</f>
        <v>0</v>
      </c>
      <c r="W43" s="2186">
        <f>IF(ISERROR(VLOOKUP(VLOOKUP($A43, 'E4 TB Allocation Details'!$A$18:$L$214, MATCH("Demand ID", 'E4 TB Allocation Details'!$A$18:$L$18, 0),FALSE), 'E2 Allocators'!$B$15:$W$358, MATCH('O5 Details by Class &amp; Accounts'!W$18, 'E2 Allocators'!$B$15:$W$15, 0),FALSE)*$F43), 0, VLOOKUP(VLOOKUP($A43, 'E4 TB Allocation Details'!$A$18:$L$214, MATCH("Demand ID", 'E4 TB Allocation Details'!$A$18:$L$18, 0),FALSE), 'E2 Allocators'!$B$15:$W$358, MATCH('O5 Details by Class &amp; Accounts'!W$18, 'E2 Allocators'!$B$15:$W$15, 0),FALSE)*$F43)</f>
        <v>0</v>
      </c>
      <c r="X43" s="2186">
        <f>IF(ISERROR(VLOOKUP(VLOOKUP($A43, 'E4 TB Allocation Details'!$A$18:$L$214, MATCH("Demand ID", 'E4 TB Allocation Details'!$A$18:$L$18, 0),FALSE), 'E2 Allocators'!$B$15:$W$358, MATCH('O5 Details by Class &amp; Accounts'!X$18, 'E2 Allocators'!$B$15:$W$15, 0),FALSE)*$F43), 0, VLOOKUP(VLOOKUP($A43, 'E4 TB Allocation Details'!$A$18:$L$214, MATCH("Demand ID", 'E4 TB Allocation Details'!$A$18:$L$18, 0),FALSE), 'E2 Allocators'!$B$15:$W$358, MATCH('O5 Details by Class &amp; Accounts'!X$18, 'E2 Allocators'!$B$15:$W$15, 0),FALSE)*$F43)</f>
        <v>0</v>
      </c>
      <c r="Y43" s="2186">
        <f>IF(ISERROR(VLOOKUP(VLOOKUP($A43, 'E4 TB Allocation Details'!$A$18:$L$214, MATCH("Demand ID", 'E4 TB Allocation Details'!$A$18:$L$18, 0),FALSE), 'E2 Allocators'!$B$15:$W$358, MATCH('O5 Details by Class &amp; Accounts'!Y$18, 'E2 Allocators'!$B$15:$W$15, 0),FALSE)*$F43), 0, VLOOKUP(VLOOKUP($A43, 'E4 TB Allocation Details'!$A$18:$L$214, MATCH("Demand ID", 'E4 TB Allocation Details'!$A$18:$L$18, 0),FALSE), 'E2 Allocators'!$B$15:$W$358, MATCH('O5 Details by Class &amp; Accounts'!Y$18, 'E2 Allocators'!$B$15:$W$15, 0),FALSE)*$F43)</f>
        <v>0</v>
      </c>
      <c r="Z43" s="2186">
        <f>IF(ISERROR(VLOOKUP(VLOOKUP($A43, 'E4 TB Allocation Details'!$A$18:$L$214, MATCH("Demand ID", 'E4 TB Allocation Details'!$A$18:$L$18, 0),FALSE), 'E2 Allocators'!$B$15:$W$358, MATCH('O5 Details by Class &amp; Accounts'!Z$18, 'E2 Allocators'!$B$15:$W$15, 0),FALSE)*$F43), 0, VLOOKUP(VLOOKUP($A43, 'E4 TB Allocation Details'!$A$18:$L$214, MATCH("Demand ID", 'E4 TB Allocation Details'!$A$18:$L$18, 0),FALSE), 'E2 Allocators'!$B$15:$W$358, MATCH('O5 Details by Class &amp; Accounts'!Z$18, 'E2 Allocators'!$B$15:$W$15, 0),FALSE)*$F43)</f>
        <v>0</v>
      </c>
      <c r="AA43" s="2186">
        <f>IF(ISERROR(VLOOKUP(VLOOKUP($A43, 'E4 TB Allocation Details'!$A$18:$L$214, MATCH("Demand ID", 'E4 TB Allocation Details'!$A$18:$L$18, 0),FALSE), 'E2 Allocators'!$B$15:$W$358, MATCH('O5 Details by Class &amp; Accounts'!AA$18, 'E2 Allocators'!$B$15:$W$15, 0),FALSE)*$F43), 0, VLOOKUP(VLOOKUP($A43, 'E4 TB Allocation Details'!$A$18:$L$214, MATCH("Demand ID", 'E4 TB Allocation Details'!$A$18:$L$18, 0),FALSE), 'E2 Allocators'!$B$15:$W$358, MATCH('O5 Details by Class &amp; Accounts'!AA$18, 'E2 Allocators'!$B$15:$W$15, 0),FALSE)*$F43)</f>
        <v>0</v>
      </c>
      <c r="AB43" s="2186">
        <f>IF(ISERROR(VLOOKUP(VLOOKUP($A43, 'E4 TB Allocation Details'!$A$18:$L$214, MATCH("Demand ID", 'E4 TB Allocation Details'!$A$18:$L$18, 0),FALSE), 'E2 Allocators'!$B$15:$W$358, MATCH('O5 Details by Class &amp; Accounts'!AB$18, 'E2 Allocators'!$B$15:$W$15, 0),FALSE)*$F43), 0, VLOOKUP(VLOOKUP($A43, 'E4 TB Allocation Details'!$A$18:$L$214, MATCH("Demand ID", 'E4 TB Allocation Details'!$A$18:$L$18, 0),FALSE), 'E2 Allocators'!$B$15:$W$358, MATCH('O5 Details by Class &amp; Accounts'!AB$18, 'E2 Allocators'!$B$15:$W$15, 0),FALSE)*$F43)</f>
        <v>0</v>
      </c>
      <c r="AC43" s="2186">
        <f t="shared" si="1"/>
        <v>18189491.502</v>
      </c>
      <c r="AD43" s="2186">
        <f>IF(ISERROR(VLOOKUP(VLOOKUP($A43, 'E4 TB Allocation Details'!$A$18:$L$214, MATCH("Customer ID", 'E4 TB Allocation Details'!$A$18:$L$18, 0),FALSE), 'E2 Allocators'!$B$15:$W$358, MATCH('O5 Details by Class &amp; Accounts'!AD$18, 'E2 Allocators'!$B$15:$W$15, 0),FALSE)*$G43), 0, VLOOKUP(VLOOKUP($A43, 'E4 TB Allocation Details'!$A$18:$L$214, MATCH("Customer ID", 'E4 TB Allocation Details'!$A$18:$L$18, 0),FALSE), 'E2 Allocators'!$B$15:$W$358, MATCH('O5 Details by Class &amp; Accounts'!AD$18, 'E2 Allocators'!$B$15:$W$15, 0),FALSE)*$G43)</f>
        <v>8558645.2497258391</v>
      </c>
      <c r="AE43" s="2186">
        <f>IF(ISERROR(VLOOKUP(VLOOKUP($A43, 'E4 TB Allocation Details'!$A$18:$L$214, MATCH("Customer ID", 'E4 TB Allocation Details'!$A$18:$L$18, 0),FALSE), 'E2 Allocators'!$B$15:$W$358, MATCH('O5 Details by Class &amp; Accounts'!AE$18, 'E2 Allocators'!$B$15:$W$15, 0),FALSE)*$G43), 0, VLOOKUP(VLOOKUP($A43, 'E4 TB Allocation Details'!$A$18:$L$214, MATCH("Customer ID", 'E4 TB Allocation Details'!$A$18:$L$18, 0),FALSE), 'E2 Allocators'!$B$15:$W$358, MATCH('O5 Details by Class &amp; Accounts'!AE$18, 'E2 Allocators'!$B$15:$W$15, 0),FALSE)*$G43)</f>
        <v>832424.06663459039</v>
      </c>
      <c r="AF43" s="2186">
        <f>IF(ISERROR(VLOOKUP(VLOOKUP($A43, 'E4 TB Allocation Details'!$A$18:$L$214, MATCH("Customer ID", 'E4 TB Allocation Details'!$A$18:$L$18, 0),FALSE), 'E2 Allocators'!$B$15:$W$358, MATCH('O5 Details by Class &amp; Accounts'!AF$18, 'E2 Allocators'!$B$15:$W$15, 0),FALSE)*$G43), 0, VLOOKUP(VLOOKUP($A43, 'E4 TB Allocation Details'!$A$18:$L$214, MATCH("Customer ID", 'E4 TB Allocation Details'!$A$18:$L$18, 0),FALSE), 'E2 Allocators'!$B$15:$W$358, MATCH('O5 Details by Class &amp; Accounts'!AF$18, 'E2 Allocators'!$B$15:$W$15, 0),FALSE)*$G43)</f>
        <v>99239.87441995593</v>
      </c>
      <c r="AG43" s="2186">
        <f>IF(ISERROR(VLOOKUP(VLOOKUP($A43, 'E4 TB Allocation Details'!$A$18:$L$214, MATCH("Customer ID", 'E4 TB Allocation Details'!$A$18:$L$18, 0),FALSE), 'E2 Allocators'!$B$15:$W$358, MATCH('O5 Details by Class &amp; Accounts'!AG$18, 'E2 Allocators'!$B$15:$W$15, 0),FALSE)*$G43), 0, VLOOKUP(VLOOKUP($A43, 'E4 TB Allocation Details'!$A$18:$L$214, MATCH("Customer ID", 'E4 TB Allocation Details'!$A$18:$L$18, 0),FALSE), 'E2 Allocators'!$B$15:$W$358, MATCH('O5 Details by Class &amp; Accounts'!AG$18, 'E2 Allocators'!$B$15:$W$15, 0),FALSE)*$G43)</f>
        <v>0</v>
      </c>
      <c r="AH43" s="2186">
        <f>IF(ISERROR(VLOOKUP(VLOOKUP($A43, 'E4 TB Allocation Details'!$A$18:$L$214, MATCH("Customer ID", 'E4 TB Allocation Details'!$A$18:$L$18, 0),FALSE), 'E2 Allocators'!$B$15:$W$358, MATCH('O5 Details by Class &amp; Accounts'!AH$18, 'E2 Allocators'!$B$15:$W$15, 0),FALSE)*$G43), 0, VLOOKUP(VLOOKUP($A43, 'E4 TB Allocation Details'!$A$18:$L$214, MATCH("Customer ID", 'E4 TB Allocation Details'!$A$18:$L$18, 0),FALSE), 'E2 Allocators'!$B$15:$W$358, MATCH('O5 Details by Class &amp; Accounts'!AH$18, 'E2 Allocators'!$B$15:$W$15, 0),FALSE)*$G43)</f>
        <v>0</v>
      </c>
      <c r="AI43" s="2186">
        <f>IF(ISERROR(VLOOKUP(VLOOKUP($A43, 'E4 TB Allocation Details'!$A$18:$L$214, MATCH("Customer ID", 'E4 TB Allocation Details'!$A$18:$L$18, 0),FALSE), 'E2 Allocators'!$B$15:$W$358, MATCH('O5 Details by Class &amp; Accounts'!AI$18, 'E2 Allocators'!$B$15:$W$15, 0),FALSE)*$G43), 0, VLOOKUP(VLOOKUP($A43, 'E4 TB Allocation Details'!$A$18:$L$214, MATCH("Customer ID", 'E4 TB Allocation Details'!$A$18:$L$18, 0),FALSE), 'E2 Allocators'!$B$15:$W$358, MATCH('O5 Details by Class &amp; Accounts'!AI$18, 'E2 Allocators'!$B$15:$W$15, 0),FALSE)*$G43)</f>
        <v>0</v>
      </c>
      <c r="AJ43" s="2186">
        <f>IF(ISERROR(VLOOKUP(VLOOKUP($A43, 'E4 TB Allocation Details'!$A$18:$L$214, MATCH("Customer ID", 'E4 TB Allocation Details'!$A$18:$L$18, 0),FALSE), 'E2 Allocators'!$B$15:$W$358, MATCH('O5 Details by Class &amp; Accounts'!AJ$18, 'E2 Allocators'!$B$15:$W$15, 0),FALSE)*$G43), 0, VLOOKUP(VLOOKUP($A43, 'E4 TB Allocation Details'!$A$18:$L$214, MATCH("Customer ID", 'E4 TB Allocation Details'!$A$18:$L$18, 0),FALSE), 'E2 Allocators'!$B$15:$W$358, MATCH('O5 Details by Class &amp; Accounts'!AJ$18, 'E2 Allocators'!$B$15:$W$15, 0),FALSE)*$G43)</f>
        <v>175219.03022250917</v>
      </c>
      <c r="AK43" s="2186">
        <f>IF(ISERROR(VLOOKUP(VLOOKUP($A43, 'E4 TB Allocation Details'!$A$18:$L$214, MATCH("Customer ID", 'E4 TB Allocation Details'!$A$18:$L$18, 0),FALSE), 'E2 Allocators'!$B$15:$W$358, MATCH('O5 Details by Class &amp; Accounts'!AK$18, 'E2 Allocators'!$B$15:$W$15, 0),FALSE)*$G43), 0, VLOOKUP(VLOOKUP($A43, 'E4 TB Allocation Details'!$A$18:$L$214, MATCH("Customer ID", 'E4 TB Allocation Details'!$A$18:$L$18, 0),FALSE), 'E2 Allocators'!$B$15:$W$358, MATCH('O5 Details by Class &amp; Accounts'!AK$18, 'E2 Allocators'!$B$15:$W$15, 0),FALSE)*$G43)</f>
        <v>71452.709582368276</v>
      </c>
      <c r="AL43" s="2186">
        <f>IF(ISERROR(VLOOKUP(VLOOKUP($A43, 'E4 TB Allocation Details'!$A$18:$L$214, MATCH("Customer ID", 'E4 TB Allocation Details'!$A$18:$L$18, 0),FALSE), 'E2 Allocators'!$B$15:$W$358, MATCH('O5 Details by Class &amp; Accounts'!AL$18, 'E2 Allocators'!$B$15:$W$15, 0),FALSE)*$G43), 0, VLOOKUP(VLOOKUP($A43, 'E4 TB Allocation Details'!$A$18:$L$214, MATCH("Customer ID", 'E4 TB Allocation Details'!$A$18:$L$18, 0),FALSE), 'E2 Allocators'!$B$15:$W$358, MATCH('O5 Details by Class &amp; Accounts'!AL$18, 'E2 Allocators'!$B$15:$W$15, 0),FALSE)*$G43)</f>
        <v>57360.647414734536</v>
      </c>
      <c r="AM43" s="2186">
        <f>IF(ISERROR(VLOOKUP(VLOOKUP($A43, 'E4 TB Allocation Details'!$A$18:$L$214, MATCH("Customer ID", 'E4 TB Allocation Details'!$A$18:$L$18, 0),FALSE), 'E2 Allocators'!$B$15:$W$358, MATCH('O5 Details by Class &amp; Accounts'!AM$18, 'E2 Allocators'!$B$15:$W$15, 0),FALSE)*$G43), 0, VLOOKUP(VLOOKUP($A43, 'E4 TB Allocation Details'!$A$18:$L$214, MATCH("Customer ID", 'E4 TB Allocation Details'!$A$18:$L$18, 0),FALSE), 'E2 Allocators'!$B$15:$W$358, MATCH('O5 Details by Class &amp; Accounts'!AM$18, 'E2 Allocators'!$B$15:$W$15, 0),FALSE)*$G43)</f>
        <v>0</v>
      </c>
      <c r="AN43" s="2186">
        <f>IF(ISERROR(VLOOKUP(VLOOKUP($A43, 'E4 TB Allocation Details'!$A$18:$L$214, MATCH("Customer ID", 'E4 TB Allocation Details'!$A$18:$L$18, 0),FALSE), 'E2 Allocators'!$B$15:$W$358, MATCH('O5 Details by Class &amp; Accounts'!AN$18, 'E2 Allocators'!$B$15:$W$15, 0),FALSE)*$G43), 0, VLOOKUP(VLOOKUP($A43, 'E4 TB Allocation Details'!$A$18:$L$214, MATCH("Customer ID", 'E4 TB Allocation Details'!$A$18:$L$18, 0),FALSE), 'E2 Allocators'!$B$15:$W$358, MATCH('O5 Details by Class &amp; Accounts'!AN$18, 'E2 Allocators'!$B$15:$W$15, 0),FALSE)*$G43)</f>
        <v>0</v>
      </c>
      <c r="AO43" s="2186">
        <f>IF(ISERROR(VLOOKUP(VLOOKUP($A43, 'E4 TB Allocation Details'!$A$18:$L$214, MATCH("Customer ID", 'E4 TB Allocation Details'!$A$18:$L$18, 0),FALSE), 'E2 Allocators'!$B$15:$W$358, MATCH('O5 Details by Class &amp; Accounts'!AO$18, 'E2 Allocators'!$B$15:$W$15, 0),FALSE)*$G43), 0, VLOOKUP(VLOOKUP($A43, 'E4 TB Allocation Details'!$A$18:$L$214, MATCH("Customer ID", 'E4 TB Allocation Details'!$A$18:$L$18, 0),FALSE), 'E2 Allocators'!$B$15:$W$358, MATCH('O5 Details by Class &amp; Accounts'!AO$18, 'E2 Allocators'!$B$15:$W$15, 0),FALSE)*$G43)</f>
        <v>0</v>
      </c>
      <c r="AP43" s="2186">
        <f>IF(ISERROR(VLOOKUP(VLOOKUP($A43, 'E4 TB Allocation Details'!$A$18:$L$214, MATCH("Customer ID", 'E4 TB Allocation Details'!$A$18:$L$18, 0),FALSE), 'E2 Allocators'!$B$15:$W$358, MATCH('O5 Details by Class &amp; Accounts'!AP$18, 'E2 Allocators'!$B$15:$W$15, 0),FALSE)*$G43), 0, VLOOKUP(VLOOKUP($A43, 'E4 TB Allocation Details'!$A$18:$L$214, MATCH("Customer ID", 'E4 TB Allocation Details'!$A$18:$L$18, 0),FALSE), 'E2 Allocators'!$B$15:$W$358, MATCH('O5 Details by Class &amp; Accounts'!AP$18, 'E2 Allocators'!$B$15:$W$15, 0),FALSE)*$G43)</f>
        <v>0</v>
      </c>
      <c r="AQ43" s="2186">
        <f>IF(ISERROR(VLOOKUP(VLOOKUP($A43, 'E4 TB Allocation Details'!$A$18:$L$214, MATCH("Customer ID", 'E4 TB Allocation Details'!$A$18:$L$18, 0),FALSE), 'E2 Allocators'!$B$15:$W$358, MATCH('O5 Details by Class &amp; Accounts'!AQ$18, 'E2 Allocators'!$B$15:$W$15, 0),FALSE)*$G43), 0, VLOOKUP(VLOOKUP($A43, 'E4 TB Allocation Details'!$A$18:$L$214, MATCH("Customer ID", 'E4 TB Allocation Details'!$A$18:$L$18, 0),FALSE), 'E2 Allocators'!$B$15:$W$358, MATCH('O5 Details by Class &amp; Accounts'!AQ$18, 'E2 Allocators'!$B$15:$W$15, 0),FALSE)*$G43)</f>
        <v>0</v>
      </c>
      <c r="AR43" s="2186">
        <f>IF(ISERROR(VLOOKUP(VLOOKUP($A43, 'E4 TB Allocation Details'!$A$18:$L$214, MATCH("Customer ID", 'E4 TB Allocation Details'!$A$18:$L$18, 0),FALSE), 'E2 Allocators'!$B$15:$W$358, MATCH('O5 Details by Class &amp; Accounts'!AR$18, 'E2 Allocators'!$B$15:$W$15, 0),FALSE)*$G43), 0, VLOOKUP(VLOOKUP($A43, 'E4 TB Allocation Details'!$A$18:$L$214, MATCH("Customer ID", 'E4 TB Allocation Details'!$A$18:$L$18, 0),FALSE), 'E2 Allocators'!$B$15:$W$358, MATCH('O5 Details by Class &amp; Accounts'!AR$18, 'E2 Allocators'!$B$15:$W$15, 0),FALSE)*$G43)</f>
        <v>0</v>
      </c>
      <c r="AS43" s="2186">
        <f>IF(ISERROR(VLOOKUP(VLOOKUP($A43, 'E4 TB Allocation Details'!$A$18:$L$214, MATCH("Customer ID", 'E4 TB Allocation Details'!$A$18:$L$18, 0),FALSE), 'E2 Allocators'!$B$15:$W$358, MATCH('O5 Details by Class &amp; Accounts'!AS$18, 'E2 Allocators'!$B$15:$W$15, 0),FALSE)*$G43), 0, VLOOKUP(VLOOKUP($A43, 'E4 TB Allocation Details'!$A$18:$L$214, MATCH("Customer ID", 'E4 TB Allocation Details'!$A$18:$L$18, 0),FALSE), 'E2 Allocators'!$B$15:$W$358, MATCH('O5 Details by Class &amp; Accounts'!AS$18, 'E2 Allocators'!$B$15:$W$15, 0),FALSE)*$G43)</f>
        <v>0</v>
      </c>
      <c r="AT43" s="2186">
        <f>IF(ISERROR(VLOOKUP(VLOOKUP($A43, 'E4 TB Allocation Details'!$A$18:$L$214, MATCH("Customer ID", 'E4 TB Allocation Details'!$A$18:$L$18, 0),FALSE), 'E2 Allocators'!$B$15:$W$358, MATCH('O5 Details by Class &amp; Accounts'!AT$18, 'E2 Allocators'!$B$15:$W$15, 0),FALSE)*$G43), 0, VLOOKUP(VLOOKUP($A43, 'E4 TB Allocation Details'!$A$18:$L$214, MATCH("Customer ID", 'E4 TB Allocation Details'!$A$18:$L$18, 0),FALSE), 'E2 Allocators'!$B$15:$W$358, MATCH('O5 Details by Class &amp; Accounts'!AT$18, 'E2 Allocators'!$B$15:$W$15, 0),FALSE)*$G43)</f>
        <v>0</v>
      </c>
      <c r="AU43" s="2186">
        <f>IF(ISERROR(VLOOKUP(VLOOKUP($A43, 'E4 TB Allocation Details'!$A$18:$L$214, MATCH("Customer ID", 'E4 TB Allocation Details'!$A$18:$L$18, 0),FALSE), 'E2 Allocators'!$B$15:$W$358, MATCH('O5 Details by Class &amp; Accounts'!AU$18, 'E2 Allocators'!$B$15:$W$15, 0),FALSE)*$G43), 0, VLOOKUP(VLOOKUP($A43, 'E4 TB Allocation Details'!$A$18:$L$214, MATCH("Customer ID", 'E4 TB Allocation Details'!$A$18:$L$18, 0),FALSE), 'E2 Allocators'!$B$15:$W$358, MATCH('O5 Details by Class &amp; Accounts'!AU$18, 'E2 Allocators'!$B$15:$W$15, 0),FALSE)*$G43)</f>
        <v>0</v>
      </c>
      <c r="AV43" s="2186">
        <f>IF(ISERROR(VLOOKUP(VLOOKUP($A43, 'E4 TB Allocation Details'!$A$18:$L$214, MATCH("Customer ID", 'E4 TB Allocation Details'!$A$18:$L$18, 0),FALSE), 'E2 Allocators'!$B$15:$W$358, MATCH('O5 Details by Class &amp; Accounts'!AV$18, 'E2 Allocators'!$B$15:$W$15, 0),FALSE)*$G43), 0, VLOOKUP(VLOOKUP($A43, 'E4 TB Allocation Details'!$A$18:$L$214, MATCH("Customer ID", 'E4 TB Allocation Details'!$A$18:$L$18, 0),FALSE), 'E2 Allocators'!$B$15:$W$358, MATCH('O5 Details by Class &amp; Accounts'!AV$18, 'E2 Allocators'!$B$15:$W$15, 0),FALSE)*$G43)</f>
        <v>0</v>
      </c>
      <c r="AW43" s="2186">
        <f>IF(ISERROR(VLOOKUP(VLOOKUP($A43, 'E4 TB Allocation Details'!$A$18:$L$214, MATCH("Customer ID", 'E4 TB Allocation Details'!$A$18:$L$18, 0),FALSE), 'E2 Allocators'!$B$15:$W$358, MATCH('O5 Details by Class &amp; Accounts'!AW$18, 'E2 Allocators'!$B$15:$W$15, 0),FALSE)*$G43), 0, VLOOKUP(VLOOKUP($A43, 'E4 TB Allocation Details'!$A$18:$L$214, MATCH("Customer ID", 'E4 TB Allocation Details'!$A$18:$L$18, 0),FALSE), 'E2 Allocators'!$B$15:$W$358, MATCH('O5 Details by Class &amp; Accounts'!AW$18, 'E2 Allocators'!$B$15:$W$15, 0),FALSE)*$G43)</f>
        <v>0</v>
      </c>
      <c r="AX43" s="2186">
        <f t="shared" si="2"/>
        <v>9794341.577999996</v>
      </c>
      <c r="AY43" s="2186">
        <f>IF(ISERROR(VLOOKUP(VLOOKUP($A43, 'E4 TB Allocation Details'!$A$18:$L$214, MATCH("Misc ID", 'E4 TB Allocation Details'!$A$18:$L$18, 0),FALSE), 'E2 Allocators'!$B$15:$W$358, MATCH('O5 Details by Class &amp; Accounts'!AY$18, 'E2 Allocators'!$B$15:$W$15, 0),FALSE)*$E43), 0, VLOOKUP(VLOOKUP($A43, 'E4 TB Allocation Details'!$A$18:$L$214, MATCH("Misc ID", 'E4 TB Allocation Details'!$A$18:$L$18, 0),FALSE), 'E2 Allocators'!$B$15:$W$358, MATCH('O5 Details by Class &amp; Accounts'!AY$18, 'E2 Allocators'!$B$15:$W$15, 0),FALSE)*$E43)</f>
        <v>0</v>
      </c>
      <c r="AZ43" s="2186">
        <f>IF(ISERROR(VLOOKUP(VLOOKUP($A43, 'E4 TB Allocation Details'!$A$18:$L$214, MATCH("Misc ID", 'E4 TB Allocation Details'!$A$18:$L$18, 0),FALSE), 'E2 Allocators'!$B$15:$W$358, MATCH('O5 Details by Class &amp; Accounts'!AZ$18, 'E2 Allocators'!$B$15:$W$15, 0),FALSE)*$E43), 0, VLOOKUP(VLOOKUP($A43, 'E4 TB Allocation Details'!$A$18:$L$214, MATCH("Misc ID", 'E4 TB Allocation Details'!$A$18:$L$18, 0),FALSE), 'E2 Allocators'!$B$15:$W$358, MATCH('O5 Details by Class &amp; Accounts'!AZ$18, 'E2 Allocators'!$B$15:$W$15, 0),FALSE)*$E43)</f>
        <v>0</v>
      </c>
      <c r="BA43" s="2186">
        <f>IF(ISERROR(VLOOKUP(VLOOKUP($A43, 'E4 TB Allocation Details'!$A$18:$L$214, MATCH("Misc ID", 'E4 TB Allocation Details'!$A$18:$L$18, 0),FALSE), 'E2 Allocators'!$B$15:$W$358, MATCH('O5 Details by Class &amp; Accounts'!BA$18, 'E2 Allocators'!$B$15:$W$15, 0),FALSE)*$E43), 0, VLOOKUP(VLOOKUP($A43, 'E4 TB Allocation Details'!$A$18:$L$214, MATCH("Misc ID", 'E4 TB Allocation Details'!$A$18:$L$18, 0),FALSE), 'E2 Allocators'!$B$15:$W$358, MATCH('O5 Details by Class &amp; Accounts'!BA$18, 'E2 Allocators'!$B$15:$W$15, 0),FALSE)*$E43)</f>
        <v>0</v>
      </c>
      <c r="BB43" s="2186">
        <f>IF(ISERROR(VLOOKUP(VLOOKUP($A43, 'E4 TB Allocation Details'!$A$18:$L$214, MATCH("Misc ID", 'E4 TB Allocation Details'!$A$18:$L$18, 0),FALSE), 'E2 Allocators'!$B$15:$W$358, MATCH('O5 Details by Class &amp; Accounts'!BB$18, 'E2 Allocators'!$B$15:$W$15, 0),FALSE)*$E43), 0, VLOOKUP(VLOOKUP($A43, 'E4 TB Allocation Details'!$A$18:$L$214, MATCH("Misc ID", 'E4 TB Allocation Details'!$A$18:$L$18, 0),FALSE), 'E2 Allocators'!$B$15:$W$358, MATCH('O5 Details by Class &amp; Accounts'!BB$18, 'E2 Allocators'!$B$15:$W$15, 0),FALSE)*$E43)</f>
        <v>0</v>
      </c>
      <c r="BC43" s="2186">
        <f>IF(ISERROR(VLOOKUP(VLOOKUP($A43, 'E4 TB Allocation Details'!$A$18:$L$214, MATCH("Misc ID", 'E4 TB Allocation Details'!$A$18:$L$18, 0),FALSE), 'E2 Allocators'!$B$15:$W$358, MATCH('O5 Details by Class &amp; Accounts'!BC$18, 'E2 Allocators'!$B$15:$W$15, 0),FALSE)*$E43), 0, VLOOKUP(VLOOKUP($A43, 'E4 TB Allocation Details'!$A$18:$L$214, MATCH("Misc ID", 'E4 TB Allocation Details'!$A$18:$L$18, 0),FALSE), 'E2 Allocators'!$B$15:$W$358, MATCH('O5 Details by Class &amp; Accounts'!BC$18, 'E2 Allocators'!$B$15:$W$15, 0),FALSE)*$E43)</f>
        <v>0</v>
      </c>
      <c r="BD43" s="2186">
        <f>IF(ISERROR(VLOOKUP(VLOOKUP($A43, 'E4 TB Allocation Details'!$A$18:$L$214, MATCH("Misc ID", 'E4 TB Allocation Details'!$A$18:$L$18, 0),FALSE), 'E2 Allocators'!$B$15:$W$358, MATCH('O5 Details by Class &amp; Accounts'!BD$18, 'E2 Allocators'!$B$15:$W$15, 0),FALSE)*$E43), 0, VLOOKUP(VLOOKUP($A43, 'E4 TB Allocation Details'!$A$18:$L$214, MATCH("Misc ID", 'E4 TB Allocation Details'!$A$18:$L$18, 0),FALSE), 'E2 Allocators'!$B$15:$W$358, MATCH('O5 Details by Class &amp; Accounts'!BD$18, 'E2 Allocators'!$B$15:$W$15, 0),FALSE)*$E43)</f>
        <v>0</v>
      </c>
      <c r="BE43" s="2186">
        <f>IF(ISERROR(VLOOKUP(VLOOKUP($A43, 'E4 TB Allocation Details'!$A$18:$L$214, MATCH("Misc ID", 'E4 TB Allocation Details'!$A$18:$L$18, 0),FALSE), 'E2 Allocators'!$B$15:$W$358, MATCH('O5 Details by Class &amp; Accounts'!BE$18, 'E2 Allocators'!$B$15:$W$15, 0),FALSE)*$E43), 0, VLOOKUP(VLOOKUP($A43, 'E4 TB Allocation Details'!$A$18:$L$214, MATCH("Misc ID", 'E4 TB Allocation Details'!$A$18:$L$18, 0),FALSE), 'E2 Allocators'!$B$15:$W$358, MATCH('O5 Details by Class &amp; Accounts'!BE$18, 'E2 Allocators'!$B$15:$W$15, 0),FALSE)*$E43)</f>
        <v>0</v>
      </c>
      <c r="BF43" s="2186">
        <f>IF(ISERROR(VLOOKUP(VLOOKUP($A43, 'E4 TB Allocation Details'!$A$18:$L$214, MATCH("Misc ID", 'E4 TB Allocation Details'!$A$18:$L$18, 0),FALSE), 'E2 Allocators'!$B$15:$W$358, MATCH('O5 Details by Class &amp; Accounts'!BF$18, 'E2 Allocators'!$B$15:$W$15, 0),FALSE)*$E43), 0, VLOOKUP(VLOOKUP($A43, 'E4 TB Allocation Details'!$A$18:$L$214, MATCH("Misc ID", 'E4 TB Allocation Details'!$A$18:$L$18, 0),FALSE), 'E2 Allocators'!$B$15:$W$358, MATCH('O5 Details by Class &amp; Accounts'!BF$18, 'E2 Allocators'!$B$15:$W$15, 0),FALSE)*$E43)</f>
        <v>0</v>
      </c>
      <c r="BG43" s="2186">
        <f>IF(ISERROR(VLOOKUP(VLOOKUP($A43, 'E4 TB Allocation Details'!$A$18:$L$214, MATCH("Misc ID", 'E4 TB Allocation Details'!$A$18:$L$18, 0),FALSE), 'E2 Allocators'!$B$15:$W$358, MATCH('O5 Details by Class &amp; Accounts'!BG$18, 'E2 Allocators'!$B$15:$W$15, 0),FALSE)*$E43), 0, VLOOKUP(VLOOKUP($A43, 'E4 TB Allocation Details'!$A$18:$L$214, MATCH("Misc ID", 'E4 TB Allocation Details'!$A$18:$L$18, 0),FALSE), 'E2 Allocators'!$B$15:$W$358, MATCH('O5 Details by Class &amp; Accounts'!BG$18, 'E2 Allocators'!$B$15:$W$15, 0),FALSE)*$E43)</f>
        <v>0</v>
      </c>
      <c r="BH43" s="2186">
        <f>IF(ISERROR(VLOOKUP(VLOOKUP($A43, 'E4 TB Allocation Details'!$A$18:$L$214, MATCH("Misc ID", 'E4 TB Allocation Details'!$A$18:$L$18, 0),FALSE), 'E2 Allocators'!$B$15:$W$358, MATCH('O5 Details by Class &amp; Accounts'!BH$18, 'E2 Allocators'!$B$15:$W$15, 0),FALSE)*$E43), 0, VLOOKUP(VLOOKUP($A43, 'E4 TB Allocation Details'!$A$18:$L$214, MATCH("Misc ID", 'E4 TB Allocation Details'!$A$18:$L$18, 0),FALSE), 'E2 Allocators'!$B$15:$W$358, MATCH('O5 Details by Class &amp; Accounts'!BH$18, 'E2 Allocators'!$B$15:$W$15, 0),FALSE)*$E43)</f>
        <v>0</v>
      </c>
      <c r="BI43" s="2186">
        <f>IF(ISERROR(VLOOKUP(VLOOKUP($A43, 'E4 TB Allocation Details'!$A$18:$L$214, MATCH("Misc ID", 'E4 TB Allocation Details'!$A$18:$L$18, 0),FALSE), 'E2 Allocators'!$B$15:$W$358, MATCH('O5 Details by Class &amp; Accounts'!BI$18, 'E2 Allocators'!$B$15:$W$15, 0),FALSE)*$E43), 0, VLOOKUP(VLOOKUP($A43, 'E4 TB Allocation Details'!$A$18:$L$214, MATCH("Misc ID", 'E4 TB Allocation Details'!$A$18:$L$18, 0),FALSE), 'E2 Allocators'!$B$15:$W$358, MATCH('O5 Details by Class &amp; Accounts'!BI$18, 'E2 Allocators'!$B$15:$W$15, 0),FALSE)*$E43)</f>
        <v>0</v>
      </c>
      <c r="BJ43" s="2186">
        <f>IF(ISERROR(VLOOKUP(VLOOKUP($A43, 'E4 TB Allocation Details'!$A$18:$L$214, MATCH("Misc ID", 'E4 TB Allocation Details'!$A$18:$L$18, 0),FALSE), 'E2 Allocators'!$B$15:$W$358, MATCH('O5 Details by Class &amp; Accounts'!BJ$18, 'E2 Allocators'!$B$15:$W$15, 0),FALSE)*$E43), 0, VLOOKUP(VLOOKUP($A43, 'E4 TB Allocation Details'!$A$18:$L$214, MATCH("Misc ID", 'E4 TB Allocation Details'!$A$18:$L$18, 0),FALSE), 'E2 Allocators'!$B$15:$W$358, MATCH('O5 Details by Class &amp; Accounts'!BJ$18, 'E2 Allocators'!$B$15:$W$15, 0),FALSE)*$E43)</f>
        <v>0</v>
      </c>
      <c r="BK43" s="2186">
        <f>IF(ISERROR(VLOOKUP(VLOOKUP($A43, 'E4 TB Allocation Details'!$A$18:$L$214, MATCH("Misc ID", 'E4 TB Allocation Details'!$A$18:$L$18, 0),FALSE), 'E2 Allocators'!$B$15:$W$358, MATCH('O5 Details by Class &amp; Accounts'!BK$18, 'E2 Allocators'!$B$15:$W$15, 0),FALSE)*$E43), 0, VLOOKUP(VLOOKUP($A43, 'E4 TB Allocation Details'!$A$18:$L$214, MATCH("Misc ID", 'E4 TB Allocation Details'!$A$18:$L$18, 0),FALSE), 'E2 Allocators'!$B$15:$W$358, MATCH('O5 Details by Class &amp; Accounts'!BK$18, 'E2 Allocators'!$B$15:$W$15, 0),FALSE)*$E43)</f>
        <v>0</v>
      </c>
      <c r="BL43" s="2186">
        <f>IF(ISERROR(VLOOKUP(VLOOKUP($A43, 'E4 TB Allocation Details'!$A$18:$L$214, MATCH("Misc ID", 'E4 TB Allocation Details'!$A$18:$L$18, 0),FALSE), 'E2 Allocators'!$B$15:$W$358, MATCH('O5 Details by Class &amp; Accounts'!BL$18, 'E2 Allocators'!$B$15:$W$15, 0),FALSE)*$E43), 0, VLOOKUP(VLOOKUP($A43, 'E4 TB Allocation Details'!$A$18:$L$214, MATCH("Misc ID", 'E4 TB Allocation Details'!$A$18:$L$18, 0),FALSE), 'E2 Allocators'!$B$15:$W$358, MATCH('O5 Details by Class &amp; Accounts'!BL$18, 'E2 Allocators'!$B$15:$W$15, 0),FALSE)*$E43)</f>
        <v>0</v>
      </c>
      <c r="BM43" s="2186">
        <f>IF(ISERROR(VLOOKUP(VLOOKUP($A43, 'E4 TB Allocation Details'!$A$18:$L$214, MATCH("Misc ID", 'E4 TB Allocation Details'!$A$18:$L$18, 0),FALSE), 'E2 Allocators'!$B$15:$W$358, MATCH('O5 Details by Class &amp; Accounts'!BM$18, 'E2 Allocators'!$B$15:$W$15, 0),FALSE)*$E43), 0, VLOOKUP(VLOOKUP($A43, 'E4 TB Allocation Details'!$A$18:$L$214, MATCH("Misc ID", 'E4 TB Allocation Details'!$A$18:$L$18, 0),FALSE), 'E2 Allocators'!$B$15:$W$358, MATCH('O5 Details by Class &amp; Accounts'!BM$18, 'E2 Allocators'!$B$15:$W$15, 0),FALSE)*$E43)</f>
        <v>0</v>
      </c>
      <c r="BN43" s="2186">
        <f>IF(ISERROR(VLOOKUP(VLOOKUP($A43, 'E4 TB Allocation Details'!$A$18:$L$214, MATCH("Misc ID", 'E4 TB Allocation Details'!$A$18:$L$18, 0),FALSE), 'E2 Allocators'!$B$15:$W$358, MATCH('O5 Details by Class &amp; Accounts'!BN$18, 'E2 Allocators'!$B$15:$W$15, 0),FALSE)*$E43), 0, VLOOKUP(VLOOKUP($A43, 'E4 TB Allocation Details'!$A$18:$L$214, MATCH("Misc ID", 'E4 TB Allocation Details'!$A$18:$L$18, 0),FALSE), 'E2 Allocators'!$B$15:$W$358, MATCH('O5 Details by Class &amp; Accounts'!BN$18, 'E2 Allocators'!$B$15:$W$15, 0),FALSE)*$E43)</f>
        <v>0</v>
      </c>
      <c r="BO43" s="2186">
        <f>IF(ISERROR(VLOOKUP(VLOOKUP($A43, 'E4 TB Allocation Details'!$A$18:$L$214, MATCH("Misc ID", 'E4 TB Allocation Details'!$A$18:$L$18, 0),FALSE), 'E2 Allocators'!$B$15:$W$358, MATCH('O5 Details by Class &amp; Accounts'!BO$18, 'E2 Allocators'!$B$15:$W$15, 0),FALSE)*$E43), 0, VLOOKUP(VLOOKUP($A43, 'E4 TB Allocation Details'!$A$18:$L$214, MATCH("Misc ID", 'E4 TB Allocation Details'!$A$18:$L$18, 0),FALSE), 'E2 Allocators'!$B$15:$W$358, MATCH('O5 Details by Class &amp; Accounts'!BO$18, 'E2 Allocators'!$B$15:$W$15, 0),FALSE)*$E43)</f>
        <v>0</v>
      </c>
      <c r="BP43" s="2186">
        <f>IF(ISERROR(VLOOKUP(VLOOKUP($A43, 'E4 TB Allocation Details'!$A$18:$L$214, MATCH("Misc ID", 'E4 TB Allocation Details'!$A$18:$L$18, 0),FALSE), 'E2 Allocators'!$B$15:$W$358, MATCH('O5 Details by Class &amp; Accounts'!BP$18, 'E2 Allocators'!$B$15:$W$15, 0),FALSE)*$E43), 0, VLOOKUP(VLOOKUP($A43, 'E4 TB Allocation Details'!$A$18:$L$214, MATCH("Misc ID", 'E4 TB Allocation Details'!$A$18:$L$18, 0),FALSE), 'E2 Allocators'!$B$15:$W$358, MATCH('O5 Details by Class &amp; Accounts'!BP$18, 'E2 Allocators'!$B$15:$W$15, 0),FALSE)*$E43)</f>
        <v>0</v>
      </c>
      <c r="BQ43" s="2186">
        <f>IF(ISERROR(VLOOKUP(VLOOKUP($A43, 'E4 TB Allocation Details'!$A$18:$L$214, MATCH("Misc ID", 'E4 TB Allocation Details'!$A$18:$L$18, 0),FALSE), 'E2 Allocators'!$B$15:$W$358, MATCH('O5 Details by Class &amp; Accounts'!BQ$18, 'E2 Allocators'!$B$15:$W$15, 0),FALSE)*$E43), 0, VLOOKUP(VLOOKUP($A43, 'E4 TB Allocation Details'!$A$18:$L$214, MATCH("Misc ID", 'E4 TB Allocation Details'!$A$18:$L$18, 0),FALSE), 'E2 Allocators'!$B$15:$W$358, MATCH('O5 Details by Class &amp; Accounts'!BQ$18, 'E2 Allocators'!$B$15:$W$15, 0),FALSE)*$E43)</f>
        <v>0</v>
      </c>
      <c r="BR43" s="2186">
        <f>IF(ISERROR(VLOOKUP(VLOOKUP($A43, 'E4 TB Allocation Details'!$A$18:$L$214, MATCH("Misc ID", 'E4 TB Allocation Details'!$A$18:$L$18, 0),FALSE), 'E2 Allocators'!$B$15:$W$358, MATCH('O5 Details by Class &amp; Accounts'!BR$18, 'E2 Allocators'!$B$15:$W$15, 0),FALSE)*$E43), 0, VLOOKUP(VLOOKUP($A43, 'E4 TB Allocation Details'!$A$18:$L$214, MATCH("Misc ID", 'E4 TB Allocation Details'!$A$18:$L$18, 0),FALSE), 'E2 Allocators'!$B$15:$W$358, MATCH('O5 Details by Class &amp; Accounts'!BR$18, 'E2 Allocators'!$B$15:$W$15, 0),FALSE)*$E43)</f>
        <v>0</v>
      </c>
      <c r="BS43" s="2186">
        <f t="shared" si="3"/>
        <v>0</v>
      </c>
      <c r="BT43" s="2186">
        <f>IF(ISERROR(VLOOKUP(VLOOKUP($A43, 'E4 TB Allocation Details'!$A$18:$L$214, MATCH("A &amp; G ID", 'E4 TB Allocation Details'!$A$18:$L$18, 0),FALSE), 'E2 Allocators'!$B$15:$W$358, MATCH('O5 Details by Class &amp; Accounts'!BT$18, 'E2 Allocators'!$B$15:$W$15, 0),FALSE)*$E43), 0, VLOOKUP(VLOOKUP($A43, 'E4 TB Allocation Details'!$A$18:$L$214, MATCH("A &amp; G ID", 'E4 TB Allocation Details'!$A$18:$L$18, 0),FALSE), 'E2 Allocators'!$B$15:$W$358, MATCH('O5 Details by Class &amp; Accounts'!BT$18, 'E2 Allocators'!$B$15:$W$15, 0),FALSE)*$E43)</f>
        <v>0</v>
      </c>
      <c r="BU43" s="2186">
        <f>IF(ISERROR(VLOOKUP(VLOOKUP($A43, 'E4 TB Allocation Details'!$A$18:$L$214, MATCH("A &amp; G ID", 'E4 TB Allocation Details'!$A$18:$L$18, 0),FALSE), 'E2 Allocators'!$B$15:$W$358, MATCH('O5 Details by Class &amp; Accounts'!BU$18, 'E2 Allocators'!$B$15:$W$15, 0),FALSE)*$E43), 0, VLOOKUP(VLOOKUP($A43, 'E4 TB Allocation Details'!$A$18:$L$214, MATCH("A &amp; G ID", 'E4 TB Allocation Details'!$A$18:$L$18, 0),FALSE), 'E2 Allocators'!$B$15:$W$358, MATCH('O5 Details by Class &amp; Accounts'!BU$18, 'E2 Allocators'!$B$15:$W$15, 0),FALSE)*$E43)</f>
        <v>0</v>
      </c>
      <c r="BV43" s="2186">
        <f>IF(ISERROR(VLOOKUP(VLOOKUP($A43, 'E4 TB Allocation Details'!$A$18:$L$214, MATCH("A &amp; G ID", 'E4 TB Allocation Details'!$A$18:$L$18, 0),FALSE), 'E2 Allocators'!$B$15:$W$358, MATCH('O5 Details by Class &amp; Accounts'!BV$18, 'E2 Allocators'!$B$15:$W$15, 0),FALSE)*$E43), 0, VLOOKUP(VLOOKUP($A43, 'E4 TB Allocation Details'!$A$18:$L$214, MATCH("A &amp; G ID", 'E4 TB Allocation Details'!$A$18:$L$18, 0),FALSE), 'E2 Allocators'!$B$15:$W$358, MATCH('O5 Details by Class &amp; Accounts'!BV$18, 'E2 Allocators'!$B$15:$W$15, 0),FALSE)*$E43)</f>
        <v>0</v>
      </c>
      <c r="BW43" s="2186">
        <f>IF(ISERROR(VLOOKUP(VLOOKUP($A43, 'E4 TB Allocation Details'!$A$18:$L$214, MATCH("A &amp; G ID", 'E4 TB Allocation Details'!$A$18:$L$18, 0),FALSE), 'E2 Allocators'!$B$15:$W$358, MATCH('O5 Details by Class &amp; Accounts'!BW$18, 'E2 Allocators'!$B$15:$W$15, 0),FALSE)*$E43), 0, VLOOKUP(VLOOKUP($A43, 'E4 TB Allocation Details'!$A$18:$L$214, MATCH("A &amp; G ID", 'E4 TB Allocation Details'!$A$18:$L$18, 0),FALSE), 'E2 Allocators'!$B$15:$W$358, MATCH('O5 Details by Class &amp; Accounts'!BW$18, 'E2 Allocators'!$B$15:$W$15, 0),FALSE)*$E43)</f>
        <v>0</v>
      </c>
      <c r="BX43" s="2186">
        <f>IF(ISERROR(VLOOKUP(VLOOKUP($A43, 'E4 TB Allocation Details'!$A$18:$L$214, MATCH("A &amp; G ID", 'E4 TB Allocation Details'!$A$18:$L$18, 0),FALSE), 'E2 Allocators'!$B$15:$W$358, MATCH('O5 Details by Class &amp; Accounts'!BX$18, 'E2 Allocators'!$B$15:$W$15, 0),FALSE)*$E43), 0, VLOOKUP(VLOOKUP($A43, 'E4 TB Allocation Details'!$A$18:$L$214, MATCH("A &amp; G ID", 'E4 TB Allocation Details'!$A$18:$L$18, 0),FALSE), 'E2 Allocators'!$B$15:$W$358, MATCH('O5 Details by Class &amp; Accounts'!BX$18, 'E2 Allocators'!$B$15:$W$15, 0),FALSE)*$E43)</f>
        <v>0</v>
      </c>
      <c r="BY43" s="2186">
        <f>IF(ISERROR(VLOOKUP(VLOOKUP($A43, 'E4 TB Allocation Details'!$A$18:$L$214, MATCH("A &amp; G ID", 'E4 TB Allocation Details'!$A$18:$L$18, 0),FALSE), 'E2 Allocators'!$B$15:$W$358, MATCH('O5 Details by Class &amp; Accounts'!BY$18, 'E2 Allocators'!$B$15:$W$15, 0),FALSE)*$E43), 0, VLOOKUP(VLOOKUP($A43, 'E4 TB Allocation Details'!$A$18:$L$214, MATCH("A &amp; G ID", 'E4 TB Allocation Details'!$A$18:$L$18, 0),FALSE), 'E2 Allocators'!$B$15:$W$358, MATCH('O5 Details by Class &amp; Accounts'!BY$18, 'E2 Allocators'!$B$15:$W$15, 0),FALSE)*$E43)</f>
        <v>0</v>
      </c>
      <c r="BZ43" s="2186">
        <f>IF(ISERROR(VLOOKUP(VLOOKUP($A43, 'E4 TB Allocation Details'!$A$18:$L$214, MATCH("A &amp; G ID", 'E4 TB Allocation Details'!$A$18:$L$18, 0),FALSE), 'E2 Allocators'!$B$15:$W$358, MATCH('O5 Details by Class &amp; Accounts'!BZ$18, 'E2 Allocators'!$B$15:$W$15, 0),FALSE)*$E43), 0, VLOOKUP(VLOOKUP($A43, 'E4 TB Allocation Details'!$A$18:$L$214, MATCH("A &amp; G ID", 'E4 TB Allocation Details'!$A$18:$L$18, 0),FALSE), 'E2 Allocators'!$B$15:$W$358, MATCH('O5 Details by Class &amp; Accounts'!BZ$18, 'E2 Allocators'!$B$15:$W$15, 0),FALSE)*$E43)</f>
        <v>0</v>
      </c>
      <c r="CA43" s="2186">
        <f>IF(ISERROR(VLOOKUP(VLOOKUP($A43, 'E4 TB Allocation Details'!$A$18:$L$214, MATCH("A &amp; G ID", 'E4 TB Allocation Details'!$A$18:$L$18, 0),FALSE), 'E2 Allocators'!$B$15:$W$358, MATCH('O5 Details by Class &amp; Accounts'!CA$18, 'E2 Allocators'!$B$15:$W$15, 0),FALSE)*$E43), 0, VLOOKUP(VLOOKUP($A43, 'E4 TB Allocation Details'!$A$18:$L$214, MATCH("A &amp; G ID", 'E4 TB Allocation Details'!$A$18:$L$18, 0),FALSE), 'E2 Allocators'!$B$15:$W$358, MATCH('O5 Details by Class &amp; Accounts'!CA$18, 'E2 Allocators'!$B$15:$W$15, 0),FALSE)*$E43)</f>
        <v>0</v>
      </c>
      <c r="CB43" s="2186">
        <f>IF(ISERROR(VLOOKUP(VLOOKUP($A43, 'E4 TB Allocation Details'!$A$18:$L$214, MATCH("A &amp; G ID", 'E4 TB Allocation Details'!$A$18:$L$18, 0),FALSE), 'E2 Allocators'!$B$15:$W$358, MATCH('O5 Details by Class &amp; Accounts'!CB$18, 'E2 Allocators'!$B$15:$W$15, 0),FALSE)*$E43), 0, VLOOKUP(VLOOKUP($A43, 'E4 TB Allocation Details'!$A$18:$L$214, MATCH("A &amp; G ID", 'E4 TB Allocation Details'!$A$18:$L$18, 0),FALSE), 'E2 Allocators'!$B$15:$W$358, MATCH('O5 Details by Class &amp; Accounts'!CB$18, 'E2 Allocators'!$B$15:$W$15, 0),FALSE)*$E43)</f>
        <v>0</v>
      </c>
      <c r="CC43" s="2186">
        <f>IF(ISERROR(VLOOKUP(VLOOKUP($A43, 'E4 TB Allocation Details'!$A$18:$L$214, MATCH("A &amp; G ID", 'E4 TB Allocation Details'!$A$18:$L$18, 0),FALSE), 'E2 Allocators'!$B$15:$W$358, MATCH('O5 Details by Class &amp; Accounts'!CC$18, 'E2 Allocators'!$B$15:$W$15, 0),FALSE)*$E43), 0, VLOOKUP(VLOOKUP($A43, 'E4 TB Allocation Details'!$A$18:$L$214, MATCH("A &amp; G ID", 'E4 TB Allocation Details'!$A$18:$L$18, 0),FALSE), 'E2 Allocators'!$B$15:$W$358, MATCH('O5 Details by Class &amp; Accounts'!CC$18, 'E2 Allocators'!$B$15:$W$15, 0),FALSE)*$E43)</f>
        <v>0</v>
      </c>
      <c r="CD43" s="2186">
        <f>IF(ISERROR(VLOOKUP(VLOOKUP($A43, 'E4 TB Allocation Details'!$A$18:$L$214, MATCH("A &amp; G ID", 'E4 TB Allocation Details'!$A$18:$L$18, 0),FALSE), 'E2 Allocators'!$B$15:$W$358, MATCH('O5 Details by Class &amp; Accounts'!CD$18, 'E2 Allocators'!$B$15:$W$15, 0),FALSE)*$E43), 0, VLOOKUP(VLOOKUP($A43, 'E4 TB Allocation Details'!$A$18:$L$214, MATCH("A &amp; G ID", 'E4 TB Allocation Details'!$A$18:$L$18, 0),FALSE), 'E2 Allocators'!$B$15:$W$358, MATCH('O5 Details by Class &amp; Accounts'!CD$18, 'E2 Allocators'!$B$15:$W$15, 0),FALSE)*$E43)</f>
        <v>0</v>
      </c>
      <c r="CE43" s="2186">
        <f>IF(ISERROR(VLOOKUP(VLOOKUP($A43, 'E4 TB Allocation Details'!$A$18:$L$214, MATCH("A &amp; G ID", 'E4 TB Allocation Details'!$A$18:$L$18, 0),FALSE), 'E2 Allocators'!$B$15:$W$358, MATCH('O5 Details by Class &amp; Accounts'!CE$18, 'E2 Allocators'!$B$15:$W$15, 0),FALSE)*$E43), 0, VLOOKUP(VLOOKUP($A43, 'E4 TB Allocation Details'!$A$18:$L$214, MATCH("A &amp; G ID", 'E4 TB Allocation Details'!$A$18:$L$18, 0),FALSE), 'E2 Allocators'!$B$15:$W$358, MATCH('O5 Details by Class &amp; Accounts'!CE$18, 'E2 Allocators'!$B$15:$W$15, 0),FALSE)*$E43)</f>
        <v>0</v>
      </c>
      <c r="CF43" s="2186">
        <f>IF(ISERROR(VLOOKUP(VLOOKUP($A43, 'E4 TB Allocation Details'!$A$18:$L$214, MATCH("A &amp; G ID", 'E4 TB Allocation Details'!$A$18:$L$18, 0),FALSE), 'E2 Allocators'!$B$15:$W$358, MATCH('O5 Details by Class &amp; Accounts'!CF$18, 'E2 Allocators'!$B$15:$W$15, 0),FALSE)*$E43), 0, VLOOKUP(VLOOKUP($A43, 'E4 TB Allocation Details'!$A$18:$L$214, MATCH("A &amp; G ID", 'E4 TB Allocation Details'!$A$18:$L$18, 0),FALSE), 'E2 Allocators'!$B$15:$W$358, MATCH('O5 Details by Class &amp; Accounts'!CF$18, 'E2 Allocators'!$B$15:$W$15, 0),FALSE)*$E43)</f>
        <v>0</v>
      </c>
      <c r="CG43" s="2186">
        <f>IF(ISERROR(VLOOKUP(VLOOKUP($A43, 'E4 TB Allocation Details'!$A$18:$L$214, MATCH("A &amp; G ID", 'E4 TB Allocation Details'!$A$18:$L$18, 0),FALSE), 'E2 Allocators'!$B$15:$W$358, MATCH('O5 Details by Class &amp; Accounts'!CG$18, 'E2 Allocators'!$B$15:$W$15, 0),FALSE)*$E43), 0, VLOOKUP(VLOOKUP($A43, 'E4 TB Allocation Details'!$A$18:$L$214, MATCH("A &amp; G ID", 'E4 TB Allocation Details'!$A$18:$L$18, 0),FALSE), 'E2 Allocators'!$B$15:$W$358, MATCH('O5 Details by Class &amp; Accounts'!CG$18, 'E2 Allocators'!$B$15:$W$15, 0),FALSE)*$E43)</f>
        <v>0</v>
      </c>
      <c r="CH43" s="2186">
        <f>IF(ISERROR(VLOOKUP(VLOOKUP($A43, 'E4 TB Allocation Details'!$A$18:$L$214, MATCH("A &amp; G ID", 'E4 TB Allocation Details'!$A$18:$L$18, 0),FALSE), 'E2 Allocators'!$B$15:$W$358, MATCH('O5 Details by Class &amp; Accounts'!CH$18, 'E2 Allocators'!$B$15:$W$15, 0),FALSE)*$E43), 0, VLOOKUP(VLOOKUP($A43, 'E4 TB Allocation Details'!$A$18:$L$214, MATCH("A &amp; G ID", 'E4 TB Allocation Details'!$A$18:$L$18, 0),FALSE), 'E2 Allocators'!$B$15:$W$358, MATCH('O5 Details by Class &amp; Accounts'!CH$18, 'E2 Allocators'!$B$15:$W$15, 0),FALSE)*$E43)</f>
        <v>0</v>
      </c>
      <c r="CI43" s="2186">
        <f>IF(ISERROR(VLOOKUP(VLOOKUP($A43, 'E4 TB Allocation Details'!$A$18:$L$214, MATCH("A &amp; G ID", 'E4 TB Allocation Details'!$A$18:$L$18, 0),FALSE), 'E2 Allocators'!$B$15:$W$358, MATCH('O5 Details by Class &amp; Accounts'!CI$18, 'E2 Allocators'!$B$15:$W$15, 0),FALSE)*$E43), 0, VLOOKUP(VLOOKUP($A43, 'E4 TB Allocation Details'!$A$18:$L$214, MATCH("A &amp; G ID", 'E4 TB Allocation Details'!$A$18:$L$18, 0),FALSE), 'E2 Allocators'!$B$15:$W$358, MATCH('O5 Details by Class &amp; Accounts'!CI$18, 'E2 Allocators'!$B$15:$W$15, 0),FALSE)*$E43)</f>
        <v>0</v>
      </c>
      <c r="CJ43" s="2186">
        <f>IF(ISERROR(VLOOKUP(VLOOKUP($A43, 'E4 TB Allocation Details'!$A$18:$L$214, MATCH("A &amp; G ID", 'E4 TB Allocation Details'!$A$18:$L$18, 0),FALSE), 'E2 Allocators'!$B$15:$W$358, MATCH('O5 Details by Class &amp; Accounts'!CJ$18, 'E2 Allocators'!$B$15:$W$15, 0),FALSE)*$E43), 0, VLOOKUP(VLOOKUP($A43, 'E4 TB Allocation Details'!$A$18:$L$214, MATCH("A &amp; G ID", 'E4 TB Allocation Details'!$A$18:$L$18, 0),FALSE), 'E2 Allocators'!$B$15:$W$358, MATCH('O5 Details by Class &amp; Accounts'!CJ$18, 'E2 Allocators'!$B$15:$W$15, 0),FALSE)*$E43)</f>
        <v>0</v>
      </c>
      <c r="CK43" s="2186">
        <f>IF(ISERROR(VLOOKUP(VLOOKUP($A43, 'E4 TB Allocation Details'!$A$18:$L$214, MATCH("A &amp; G ID", 'E4 TB Allocation Details'!$A$18:$L$18, 0),FALSE), 'E2 Allocators'!$B$15:$W$358, MATCH('O5 Details by Class &amp; Accounts'!CK$18, 'E2 Allocators'!$B$15:$W$15, 0),FALSE)*$E43), 0, VLOOKUP(VLOOKUP($A43, 'E4 TB Allocation Details'!$A$18:$L$214, MATCH("A &amp; G ID", 'E4 TB Allocation Details'!$A$18:$L$18, 0),FALSE), 'E2 Allocators'!$B$15:$W$358, MATCH('O5 Details by Class &amp; Accounts'!CK$18, 'E2 Allocators'!$B$15:$W$15, 0),FALSE)*$E43)</f>
        <v>0</v>
      </c>
      <c r="CL43" s="2186">
        <f>IF(ISERROR(VLOOKUP(VLOOKUP($A43, 'E4 TB Allocation Details'!$A$18:$L$214, MATCH("A &amp; G ID", 'E4 TB Allocation Details'!$A$18:$L$18, 0),FALSE), 'E2 Allocators'!$B$15:$W$358, MATCH('O5 Details by Class &amp; Accounts'!CL$18, 'E2 Allocators'!$B$15:$W$15, 0),FALSE)*$E43), 0, VLOOKUP(VLOOKUP($A43, 'E4 TB Allocation Details'!$A$18:$L$214, MATCH("A &amp; G ID", 'E4 TB Allocation Details'!$A$18:$L$18, 0),FALSE), 'E2 Allocators'!$B$15:$W$358, MATCH('O5 Details by Class &amp; Accounts'!CL$18, 'E2 Allocators'!$B$15:$W$15, 0),FALSE)*$E43)</f>
        <v>0</v>
      </c>
      <c r="CM43" s="2186">
        <f>IF(ISERROR(VLOOKUP(VLOOKUP($A43, 'E4 TB Allocation Details'!$A$18:$L$214, MATCH("A &amp; G ID", 'E4 TB Allocation Details'!$A$18:$L$18, 0),FALSE), 'E2 Allocators'!$B$15:$W$358, MATCH('O5 Details by Class &amp; Accounts'!CM$18, 'E2 Allocators'!$B$15:$W$15, 0),FALSE)*$E43), 0, VLOOKUP(VLOOKUP($A43, 'E4 TB Allocation Details'!$A$18:$L$214, MATCH("A &amp; G ID", 'E4 TB Allocation Details'!$A$18:$L$18, 0),FALSE), 'E2 Allocators'!$B$15:$W$358, MATCH('O5 Details by Class &amp; Accounts'!CM$18, 'E2 Allocators'!$B$15:$W$15, 0),FALSE)*$E43)</f>
        <v>0</v>
      </c>
      <c r="CN43" s="2186">
        <f t="shared" si="5"/>
        <v>0</v>
      </c>
      <c r="CO43" s="2187">
        <f t="shared" si="4"/>
        <v>1.862645149230957E-9</v>
      </c>
      <c r="CQ43" s="1625" t="s">
        <v>699</v>
      </c>
    </row>
    <row r="44" spans="1:95" s="54" customFormat="1" ht="12.75" x14ac:dyDescent="0.2">
      <c r="A44" s="989" t="s">
        <v>827</v>
      </c>
      <c r="B44" s="990" t="s">
        <v>391</v>
      </c>
      <c r="C44" s="2184">
        <f>IF(ISERROR(VLOOKUP($A44,'I3 TB Data'!$A$19:$H$483,MATCH('O5 Details by Class &amp; Accounts'!$C$18, 'I3 TB Data'!$A$19:$H$19,0),0)), 0, VLOOKUP($A44,'I3 TB Data'!$A$19:$H$483,MATCH('O5 Details by Class &amp; Accounts'!$C$18,'I3 TB Data'!$A$19:$H$19,0),0))</f>
        <v>0</v>
      </c>
      <c r="D44" s="2185">
        <f>'I4 BO ASSETS'!E41</f>
        <v>1472833.3200000012</v>
      </c>
      <c r="E44" s="2184">
        <f t="shared" si="6"/>
        <v>1472833.3200000012</v>
      </c>
      <c r="F44" s="2186">
        <f>IF(ISERROR(VLOOKUP($A44, 'E1 Categorization'!A33:E124, MATCH("Customer Component", 'E1 Categorization'!$A$33:$E$33,0), 0)), 0, IF(VLOOKUP($A44, 'E1 Categorization'!A33:E124, MATCH("Customer Component", 'E1 Categorization'!$A$33:$E$33,0), 0)=0, 'O5 Details by Class &amp; Accounts'!$E44, IF(AND(VLOOKUP($A44, 'E1 Categorization'!A33:E124, MATCH("Customer Component", 'E1 Categorization'!$A$33:$E$33,0), 0) &gt;0, VLOOKUP($A44, 'E1 Categorization'!A33:E124, MATCH("Customer Component", 'E1 Categorization'!$A$33:$E$33,0), 0)&lt;1), 'O5 Details by Class &amp; Accounts'!$E44*(1-VLOOKUP($A44, 'E1 Categorization'!A33:E124, MATCH("Customer Component", 'E1 Categorization'!$A$33:$E$33,0), 0)), 0)))</f>
        <v>957341.65800000087</v>
      </c>
      <c r="G44" s="2186">
        <f>IF(ISERROR(VLOOKUP($A44, 'E1 Categorization'!A33:E124, MATCH("Customer Component", 'E1 Categorization'!$A$33:$E$33,0), 0)),0, IF(VLOOKUP($A44, 'E1 Categorization'!A33:E124, MATCH("Customer Component", 'E1 Categorization'!$A$33:$E$33,0), 0)=0, 0, IF(AND(VLOOKUP($A44, 'E1 Categorization'!A33:E124, MATCH("Customer Component", 'E1 Categorization'!$A$33:$E$33,0), 0) &gt;0, VLOOKUP($A44, 'E1 Categorization'!A33:E124, MATCH("Customer Component", 'E1 Categorization'!$A$33:$E$33,0), 0)&lt;1), 'O5 Details by Class &amp; Accounts'!$E44*(VLOOKUP($A44, 'E1 Categorization'!A33:E124, MATCH("Customer Component", 'E1 Categorization'!$A$33:$E$33,0), 0)), 'O5 Details by Class &amp; Accounts'!$E44)))</f>
        <v>515491.66200000042</v>
      </c>
      <c r="H44" s="2186">
        <f t="shared" si="0"/>
        <v>1472833.3200000012</v>
      </c>
      <c r="I44" s="2186">
        <f>IF(ISERROR(VLOOKUP(VLOOKUP($A44, 'E4 TB Allocation Details'!$A$18:$L$214, MATCH("Demand ID", 'E4 TB Allocation Details'!$A$18:$L$18, 0),FALSE), 'E2 Allocators'!$B$15:$W$358, MATCH('O5 Details by Class &amp; Accounts'!I$18, 'E2 Allocators'!$B$15:$W$15, 0),FALSE)*$F44), 0, VLOOKUP(VLOOKUP($A44, 'E4 TB Allocation Details'!$A$18:$L$214, MATCH("Demand ID", 'E4 TB Allocation Details'!$A$18:$L$18, 0),FALSE), 'E2 Allocators'!$B$15:$W$358, MATCH('O5 Details by Class &amp; Accounts'!I$18, 'E2 Allocators'!$B$15:$W$15, 0),FALSE)*$F44)</f>
        <v>466224.28226912953</v>
      </c>
      <c r="J44" s="2186">
        <f>IF(ISERROR(VLOOKUP(VLOOKUP($A44, 'E4 TB Allocation Details'!$A$18:$L$214, MATCH("Demand ID", 'E4 TB Allocation Details'!$A$18:$L$18, 0),FALSE), 'E2 Allocators'!$B$15:$W$358, MATCH('O5 Details by Class &amp; Accounts'!J$18, 'E2 Allocators'!$B$15:$W$15, 0),FALSE)*$F44), 0, VLOOKUP(VLOOKUP($A44, 'E4 TB Allocation Details'!$A$18:$L$214, MATCH("Demand ID", 'E4 TB Allocation Details'!$A$18:$L$18, 0),FALSE), 'E2 Allocators'!$B$15:$W$358, MATCH('O5 Details by Class &amp; Accounts'!J$18, 'E2 Allocators'!$B$15:$W$15, 0),FALSE)*$F44)</f>
        <v>191326.22604492956</v>
      </c>
      <c r="K44" s="2186">
        <f>IF(ISERROR(VLOOKUP(VLOOKUP($A44, 'E4 TB Allocation Details'!$A$18:$L$214, MATCH("Demand ID", 'E4 TB Allocation Details'!$A$18:$L$18, 0),FALSE), 'E2 Allocators'!$B$15:$W$358, MATCH('O5 Details by Class &amp; Accounts'!K$18, 'E2 Allocators'!$B$15:$W$15, 0),FALSE)*$F44), 0, VLOOKUP(VLOOKUP($A44, 'E4 TB Allocation Details'!$A$18:$L$214, MATCH("Demand ID", 'E4 TB Allocation Details'!$A$18:$L$18, 0),FALSE), 'E2 Allocators'!$B$15:$W$358, MATCH('O5 Details by Class &amp; Accounts'!K$18, 'E2 Allocators'!$B$15:$W$15, 0),FALSE)*$F44)</f>
        <v>299694.56974055752</v>
      </c>
      <c r="L44" s="2186">
        <f>IF(ISERROR(VLOOKUP(VLOOKUP($A44, 'E4 TB Allocation Details'!$A$18:$L$214, MATCH("Demand ID", 'E4 TB Allocation Details'!$A$18:$L$18, 0),FALSE), 'E2 Allocators'!$B$15:$W$358, MATCH('O5 Details by Class &amp; Accounts'!L$18, 'E2 Allocators'!$B$15:$W$15, 0),FALSE)*$F44), 0, VLOOKUP(VLOOKUP($A44, 'E4 TB Allocation Details'!$A$18:$L$214, MATCH("Demand ID", 'E4 TB Allocation Details'!$A$18:$L$18, 0),FALSE), 'E2 Allocators'!$B$15:$W$358, MATCH('O5 Details by Class &amp; Accounts'!L$18, 'E2 Allocators'!$B$15:$W$15, 0),FALSE)*$F44)</f>
        <v>0</v>
      </c>
      <c r="M44" s="2186">
        <f>IF(ISERROR(VLOOKUP(VLOOKUP($A44, 'E4 TB Allocation Details'!$A$18:$L$214, MATCH("Demand ID", 'E4 TB Allocation Details'!$A$18:$L$18, 0),FALSE), 'E2 Allocators'!$B$15:$W$358, MATCH('O5 Details by Class &amp; Accounts'!M$18, 'E2 Allocators'!$B$15:$W$15, 0),FALSE)*$F44), 0, VLOOKUP(VLOOKUP($A44, 'E4 TB Allocation Details'!$A$18:$L$214, MATCH("Demand ID", 'E4 TB Allocation Details'!$A$18:$L$18, 0),FALSE), 'E2 Allocators'!$B$15:$W$358, MATCH('O5 Details by Class &amp; Accounts'!M$18, 'E2 Allocators'!$B$15:$W$15, 0),FALSE)*$F44)</f>
        <v>0</v>
      </c>
      <c r="N44" s="2186">
        <f>IF(ISERROR(VLOOKUP(VLOOKUP($A44, 'E4 TB Allocation Details'!$A$18:$L$214, MATCH("Demand ID", 'E4 TB Allocation Details'!$A$18:$L$18, 0),FALSE), 'E2 Allocators'!$B$15:$W$358, MATCH('O5 Details by Class &amp; Accounts'!N$18, 'E2 Allocators'!$B$15:$W$15, 0),FALSE)*$F44), 0, VLOOKUP(VLOOKUP($A44, 'E4 TB Allocation Details'!$A$18:$L$214, MATCH("Demand ID", 'E4 TB Allocation Details'!$A$18:$L$18, 0),FALSE), 'E2 Allocators'!$B$15:$W$358, MATCH('O5 Details by Class &amp; Accounts'!N$18, 'E2 Allocators'!$B$15:$W$15, 0),FALSE)*$F44)</f>
        <v>0</v>
      </c>
      <c r="O44" s="2186">
        <f>IF(ISERROR(VLOOKUP(VLOOKUP($A44, 'E4 TB Allocation Details'!$A$18:$L$214, MATCH("Demand ID", 'E4 TB Allocation Details'!$A$18:$L$18, 0),FALSE), 'E2 Allocators'!$B$15:$W$358, MATCH('O5 Details by Class &amp; Accounts'!O$18, 'E2 Allocators'!$B$15:$W$15, 0),FALSE)*$F44), 0, VLOOKUP(VLOOKUP($A44, 'E4 TB Allocation Details'!$A$18:$L$214, MATCH("Demand ID", 'E4 TB Allocation Details'!$A$18:$L$18, 0),FALSE), 'E2 Allocators'!$B$15:$W$358, MATCH('O5 Details by Class &amp; Accounts'!O$18, 'E2 Allocators'!$B$15:$W$15, 0),FALSE)*$F44)</f>
        <v>0</v>
      </c>
      <c r="P44" s="2186">
        <f>IF(ISERROR(VLOOKUP(VLOOKUP($A44, 'E4 TB Allocation Details'!$A$18:$L$214, MATCH("Demand ID", 'E4 TB Allocation Details'!$A$18:$L$18, 0),FALSE), 'E2 Allocators'!$B$15:$W$358, MATCH('O5 Details by Class &amp; Accounts'!P$18, 'E2 Allocators'!$B$15:$W$15, 0),FALSE)*$F44), 0, VLOOKUP(VLOOKUP($A44, 'E4 TB Allocation Details'!$A$18:$L$214, MATCH("Demand ID", 'E4 TB Allocation Details'!$A$18:$L$18, 0),FALSE), 'E2 Allocators'!$B$15:$W$358, MATCH('O5 Details by Class &amp; Accounts'!P$18, 'E2 Allocators'!$B$15:$W$15, 0),FALSE)*$F44)</f>
        <v>0</v>
      </c>
      <c r="Q44" s="2186">
        <f>IF(ISERROR(VLOOKUP(VLOOKUP($A44, 'E4 TB Allocation Details'!$A$18:$L$214, MATCH("Demand ID", 'E4 TB Allocation Details'!$A$18:$L$18, 0),FALSE), 'E2 Allocators'!$B$15:$W$358, MATCH('O5 Details by Class &amp; Accounts'!Q$18, 'E2 Allocators'!$B$15:$W$15, 0),FALSE)*$F44), 0, VLOOKUP(VLOOKUP($A44, 'E4 TB Allocation Details'!$A$18:$L$214, MATCH("Demand ID", 'E4 TB Allocation Details'!$A$18:$L$18, 0),FALSE), 'E2 Allocators'!$B$15:$W$358, MATCH('O5 Details by Class &amp; Accounts'!Q$18, 'E2 Allocators'!$B$15:$W$15, 0),FALSE)*$F44)</f>
        <v>96.579945384146285</v>
      </c>
      <c r="R44" s="2186">
        <f>IF(ISERROR(VLOOKUP(VLOOKUP($A44, 'E4 TB Allocation Details'!$A$18:$L$214, MATCH("Demand ID", 'E4 TB Allocation Details'!$A$18:$L$18, 0),FALSE), 'E2 Allocators'!$B$15:$W$358, MATCH('O5 Details by Class &amp; Accounts'!R$18, 'E2 Allocators'!$B$15:$W$15, 0),FALSE)*$F44), 0, VLOOKUP(VLOOKUP($A44, 'E4 TB Allocation Details'!$A$18:$L$214, MATCH("Demand ID", 'E4 TB Allocation Details'!$A$18:$L$18, 0),FALSE), 'E2 Allocators'!$B$15:$W$358, MATCH('O5 Details by Class &amp; Accounts'!R$18, 'E2 Allocators'!$B$15:$W$15, 0),FALSE)*$F44)</f>
        <v>0</v>
      </c>
      <c r="S44" s="2186">
        <f>IF(ISERROR(VLOOKUP(VLOOKUP($A44, 'E4 TB Allocation Details'!$A$18:$L$214, MATCH("Demand ID", 'E4 TB Allocation Details'!$A$18:$L$18, 0),FALSE), 'E2 Allocators'!$B$15:$W$358, MATCH('O5 Details by Class &amp; Accounts'!S$18, 'E2 Allocators'!$B$15:$W$15, 0),FALSE)*$F44), 0, VLOOKUP(VLOOKUP($A44, 'E4 TB Allocation Details'!$A$18:$L$214, MATCH("Demand ID", 'E4 TB Allocation Details'!$A$18:$L$18, 0),FALSE), 'E2 Allocators'!$B$15:$W$358, MATCH('O5 Details by Class &amp; Accounts'!S$18, 'E2 Allocators'!$B$15:$W$15, 0),FALSE)*$F44)</f>
        <v>0</v>
      </c>
      <c r="T44" s="2186">
        <f>IF(ISERROR(VLOOKUP(VLOOKUP($A44, 'E4 TB Allocation Details'!$A$18:$L$214, MATCH("Demand ID", 'E4 TB Allocation Details'!$A$18:$L$18, 0),FALSE), 'E2 Allocators'!$B$15:$W$358, MATCH('O5 Details by Class &amp; Accounts'!T$18, 'E2 Allocators'!$B$15:$W$15, 0),FALSE)*$F44), 0, VLOOKUP(VLOOKUP($A44, 'E4 TB Allocation Details'!$A$18:$L$214, MATCH("Demand ID", 'E4 TB Allocation Details'!$A$18:$L$18, 0),FALSE), 'E2 Allocators'!$B$15:$W$358, MATCH('O5 Details by Class &amp; Accounts'!T$18, 'E2 Allocators'!$B$15:$W$15, 0),FALSE)*$F44)</f>
        <v>0</v>
      </c>
      <c r="U44" s="2186">
        <f>IF(ISERROR(VLOOKUP(VLOOKUP($A44, 'E4 TB Allocation Details'!$A$18:$L$214, MATCH("Demand ID", 'E4 TB Allocation Details'!$A$18:$L$18, 0),FALSE), 'E2 Allocators'!$B$15:$W$358, MATCH('O5 Details by Class &amp; Accounts'!U$18, 'E2 Allocators'!$B$15:$W$15, 0),FALSE)*$F44), 0, VLOOKUP(VLOOKUP($A44, 'E4 TB Allocation Details'!$A$18:$L$214, MATCH("Demand ID", 'E4 TB Allocation Details'!$A$18:$L$18, 0),FALSE), 'E2 Allocators'!$B$15:$W$358, MATCH('O5 Details by Class &amp; Accounts'!U$18, 'E2 Allocators'!$B$15:$W$15, 0),FALSE)*$F44)</f>
        <v>0</v>
      </c>
      <c r="V44" s="2186">
        <f>IF(ISERROR(VLOOKUP(VLOOKUP($A44, 'E4 TB Allocation Details'!$A$18:$L$214, MATCH("Demand ID", 'E4 TB Allocation Details'!$A$18:$L$18, 0),FALSE), 'E2 Allocators'!$B$15:$W$358, MATCH('O5 Details by Class &amp; Accounts'!V$18, 'E2 Allocators'!$B$15:$W$15, 0),FALSE)*$F44), 0, VLOOKUP(VLOOKUP($A44, 'E4 TB Allocation Details'!$A$18:$L$214, MATCH("Demand ID", 'E4 TB Allocation Details'!$A$18:$L$18, 0),FALSE), 'E2 Allocators'!$B$15:$W$358, MATCH('O5 Details by Class &amp; Accounts'!V$18, 'E2 Allocators'!$B$15:$W$15, 0),FALSE)*$F44)</f>
        <v>0</v>
      </c>
      <c r="W44" s="2186">
        <f>IF(ISERROR(VLOOKUP(VLOOKUP($A44, 'E4 TB Allocation Details'!$A$18:$L$214, MATCH("Demand ID", 'E4 TB Allocation Details'!$A$18:$L$18, 0),FALSE), 'E2 Allocators'!$B$15:$W$358, MATCH('O5 Details by Class &amp; Accounts'!W$18, 'E2 Allocators'!$B$15:$W$15, 0),FALSE)*$F44), 0, VLOOKUP(VLOOKUP($A44, 'E4 TB Allocation Details'!$A$18:$L$214, MATCH("Demand ID", 'E4 TB Allocation Details'!$A$18:$L$18, 0),FALSE), 'E2 Allocators'!$B$15:$W$358, MATCH('O5 Details by Class &amp; Accounts'!W$18, 'E2 Allocators'!$B$15:$W$15, 0),FALSE)*$F44)</f>
        <v>0</v>
      </c>
      <c r="X44" s="2186">
        <f>IF(ISERROR(VLOOKUP(VLOOKUP($A44, 'E4 TB Allocation Details'!$A$18:$L$214, MATCH("Demand ID", 'E4 TB Allocation Details'!$A$18:$L$18, 0),FALSE), 'E2 Allocators'!$B$15:$W$358, MATCH('O5 Details by Class &amp; Accounts'!X$18, 'E2 Allocators'!$B$15:$W$15, 0),FALSE)*$F44), 0, VLOOKUP(VLOOKUP($A44, 'E4 TB Allocation Details'!$A$18:$L$214, MATCH("Demand ID", 'E4 TB Allocation Details'!$A$18:$L$18, 0),FALSE), 'E2 Allocators'!$B$15:$W$358, MATCH('O5 Details by Class &amp; Accounts'!X$18, 'E2 Allocators'!$B$15:$W$15, 0),FALSE)*$F44)</f>
        <v>0</v>
      </c>
      <c r="Y44" s="2186">
        <f>IF(ISERROR(VLOOKUP(VLOOKUP($A44, 'E4 TB Allocation Details'!$A$18:$L$214, MATCH("Demand ID", 'E4 TB Allocation Details'!$A$18:$L$18, 0),FALSE), 'E2 Allocators'!$B$15:$W$358, MATCH('O5 Details by Class &amp; Accounts'!Y$18, 'E2 Allocators'!$B$15:$W$15, 0),FALSE)*$F44), 0, VLOOKUP(VLOOKUP($A44, 'E4 TB Allocation Details'!$A$18:$L$214, MATCH("Demand ID", 'E4 TB Allocation Details'!$A$18:$L$18, 0),FALSE), 'E2 Allocators'!$B$15:$W$358, MATCH('O5 Details by Class &amp; Accounts'!Y$18, 'E2 Allocators'!$B$15:$W$15, 0),FALSE)*$F44)</f>
        <v>0</v>
      </c>
      <c r="Z44" s="2186">
        <f>IF(ISERROR(VLOOKUP(VLOOKUP($A44, 'E4 TB Allocation Details'!$A$18:$L$214, MATCH("Demand ID", 'E4 TB Allocation Details'!$A$18:$L$18, 0),FALSE), 'E2 Allocators'!$B$15:$W$358, MATCH('O5 Details by Class &amp; Accounts'!Z$18, 'E2 Allocators'!$B$15:$W$15, 0),FALSE)*$F44), 0, VLOOKUP(VLOOKUP($A44, 'E4 TB Allocation Details'!$A$18:$L$214, MATCH("Demand ID", 'E4 TB Allocation Details'!$A$18:$L$18, 0),FALSE), 'E2 Allocators'!$B$15:$W$358, MATCH('O5 Details by Class &amp; Accounts'!Z$18, 'E2 Allocators'!$B$15:$W$15, 0),FALSE)*$F44)</f>
        <v>0</v>
      </c>
      <c r="AA44" s="2186">
        <f>IF(ISERROR(VLOOKUP(VLOOKUP($A44, 'E4 TB Allocation Details'!$A$18:$L$214, MATCH("Demand ID", 'E4 TB Allocation Details'!$A$18:$L$18, 0),FALSE), 'E2 Allocators'!$B$15:$W$358, MATCH('O5 Details by Class &amp; Accounts'!AA$18, 'E2 Allocators'!$B$15:$W$15, 0),FALSE)*$F44), 0, VLOOKUP(VLOOKUP($A44, 'E4 TB Allocation Details'!$A$18:$L$214, MATCH("Demand ID", 'E4 TB Allocation Details'!$A$18:$L$18, 0),FALSE), 'E2 Allocators'!$B$15:$W$358, MATCH('O5 Details by Class &amp; Accounts'!AA$18, 'E2 Allocators'!$B$15:$W$15, 0),FALSE)*$F44)</f>
        <v>0</v>
      </c>
      <c r="AB44" s="2186">
        <f>IF(ISERROR(VLOOKUP(VLOOKUP($A44, 'E4 TB Allocation Details'!$A$18:$L$214, MATCH("Demand ID", 'E4 TB Allocation Details'!$A$18:$L$18, 0),FALSE), 'E2 Allocators'!$B$15:$W$358, MATCH('O5 Details by Class &amp; Accounts'!AB$18, 'E2 Allocators'!$B$15:$W$15, 0),FALSE)*$F44), 0, VLOOKUP(VLOOKUP($A44, 'E4 TB Allocation Details'!$A$18:$L$214, MATCH("Demand ID", 'E4 TB Allocation Details'!$A$18:$L$18, 0),FALSE), 'E2 Allocators'!$B$15:$W$358, MATCH('O5 Details by Class &amp; Accounts'!AB$18, 'E2 Allocators'!$B$15:$W$15, 0),FALSE)*$F44)</f>
        <v>0</v>
      </c>
      <c r="AC44" s="2186">
        <f t="shared" si="1"/>
        <v>957341.65800000087</v>
      </c>
      <c r="AD44" s="2186">
        <f>IF(ISERROR(VLOOKUP(VLOOKUP($A44, 'E4 TB Allocation Details'!$A$18:$L$214, MATCH("Customer ID", 'E4 TB Allocation Details'!$A$18:$L$18, 0),FALSE), 'E2 Allocators'!$B$15:$W$358, MATCH('O5 Details by Class &amp; Accounts'!AD$18, 'E2 Allocators'!$B$15:$W$15, 0),FALSE)*$G44), 0, VLOOKUP(VLOOKUP($A44, 'E4 TB Allocation Details'!$A$18:$L$214, MATCH("Customer ID", 'E4 TB Allocation Details'!$A$18:$L$18, 0),FALSE), 'E2 Allocators'!$B$15:$W$358, MATCH('O5 Details by Class &amp; Accounts'!AD$18, 'E2 Allocators'!$B$15:$W$15, 0),FALSE)*$G44)</f>
        <v>380749.14710440068</v>
      </c>
      <c r="AE44" s="2186">
        <f>IF(ISERROR(VLOOKUP(VLOOKUP($A44, 'E4 TB Allocation Details'!$A$18:$L$214, MATCH("Customer ID", 'E4 TB Allocation Details'!$A$18:$L$18, 0),FALSE), 'E2 Allocators'!$B$15:$W$358, MATCH('O5 Details by Class &amp; Accounts'!AE$18, 'E2 Allocators'!$B$15:$W$15, 0),FALSE)*$G44), 0, VLOOKUP(VLOOKUP($A44, 'E4 TB Allocation Details'!$A$18:$L$214, MATCH("Customer ID", 'E4 TB Allocation Details'!$A$18:$L$18, 0),FALSE), 'E2 Allocators'!$B$15:$W$358, MATCH('O5 Details by Class &amp; Accounts'!AE$18, 'E2 Allocators'!$B$15:$W$15, 0),FALSE)*$G44)</f>
        <v>37032.117134478714</v>
      </c>
      <c r="AF44" s="2186">
        <f>IF(ISERROR(VLOOKUP(VLOOKUP($A44, 'E4 TB Allocation Details'!$A$18:$L$214, MATCH("Customer ID", 'E4 TB Allocation Details'!$A$18:$L$18, 0),FALSE), 'E2 Allocators'!$B$15:$W$358, MATCH('O5 Details by Class &amp; Accounts'!AF$18, 'E2 Allocators'!$B$15:$W$15, 0),FALSE)*$G44), 0, VLOOKUP(VLOOKUP($A44, 'E4 TB Allocation Details'!$A$18:$L$214, MATCH("Customer ID", 'E4 TB Allocation Details'!$A$18:$L$18, 0),FALSE), 'E2 Allocators'!$B$15:$W$358, MATCH('O5 Details by Class &amp; Accounts'!AF$18, 'E2 Allocators'!$B$15:$W$15, 0),FALSE)*$G44)</f>
        <v>4052.8711885373696</v>
      </c>
      <c r="AG44" s="2186">
        <f>IF(ISERROR(VLOOKUP(VLOOKUP($A44, 'E4 TB Allocation Details'!$A$18:$L$214, MATCH("Customer ID", 'E4 TB Allocation Details'!$A$18:$L$18, 0),FALSE), 'E2 Allocators'!$B$15:$W$358, MATCH('O5 Details by Class &amp; Accounts'!AG$18, 'E2 Allocators'!$B$15:$W$15, 0),FALSE)*$G44), 0, VLOOKUP(VLOOKUP($A44, 'E4 TB Allocation Details'!$A$18:$L$214, MATCH("Customer ID", 'E4 TB Allocation Details'!$A$18:$L$18, 0),FALSE), 'E2 Allocators'!$B$15:$W$358, MATCH('O5 Details by Class &amp; Accounts'!AG$18, 'E2 Allocators'!$B$15:$W$15, 0),FALSE)*$G44)</f>
        <v>0</v>
      </c>
      <c r="AH44" s="2186">
        <f>IF(ISERROR(VLOOKUP(VLOOKUP($A44, 'E4 TB Allocation Details'!$A$18:$L$214, MATCH("Customer ID", 'E4 TB Allocation Details'!$A$18:$L$18, 0),FALSE), 'E2 Allocators'!$B$15:$W$358, MATCH('O5 Details by Class &amp; Accounts'!AH$18, 'E2 Allocators'!$B$15:$W$15, 0),FALSE)*$G44), 0, VLOOKUP(VLOOKUP($A44, 'E4 TB Allocation Details'!$A$18:$L$214, MATCH("Customer ID", 'E4 TB Allocation Details'!$A$18:$L$18, 0),FALSE), 'E2 Allocators'!$B$15:$W$358, MATCH('O5 Details by Class &amp; Accounts'!AH$18, 'E2 Allocators'!$B$15:$W$15, 0),FALSE)*$G44)</f>
        <v>0</v>
      </c>
      <c r="AI44" s="2186">
        <f>IF(ISERROR(VLOOKUP(VLOOKUP($A44, 'E4 TB Allocation Details'!$A$18:$L$214, MATCH("Customer ID", 'E4 TB Allocation Details'!$A$18:$L$18, 0),FALSE), 'E2 Allocators'!$B$15:$W$358, MATCH('O5 Details by Class &amp; Accounts'!AI$18, 'E2 Allocators'!$B$15:$W$15, 0),FALSE)*$G44), 0, VLOOKUP(VLOOKUP($A44, 'E4 TB Allocation Details'!$A$18:$L$214, MATCH("Customer ID", 'E4 TB Allocation Details'!$A$18:$L$18, 0),FALSE), 'E2 Allocators'!$B$15:$W$358, MATCH('O5 Details by Class &amp; Accounts'!AI$18, 'E2 Allocators'!$B$15:$W$15, 0),FALSE)*$G44)</f>
        <v>0</v>
      </c>
      <c r="AJ44" s="2186">
        <f>IF(ISERROR(VLOOKUP(VLOOKUP($A44, 'E4 TB Allocation Details'!$A$18:$L$214, MATCH("Customer ID", 'E4 TB Allocation Details'!$A$18:$L$18, 0),FALSE), 'E2 Allocators'!$B$15:$W$358, MATCH('O5 Details by Class &amp; Accounts'!AJ$18, 'E2 Allocators'!$B$15:$W$15, 0),FALSE)*$G44), 0, VLOOKUP(VLOOKUP($A44, 'E4 TB Allocation Details'!$A$18:$L$214, MATCH("Customer ID", 'E4 TB Allocation Details'!$A$18:$L$18, 0),FALSE), 'E2 Allocators'!$B$15:$W$358, MATCH('O5 Details by Class &amp; Accounts'!AJ$18, 'E2 Allocators'!$B$15:$W$15, 0),FALSE)*$G44)</f>
        <v>87926.996286394613</v>
      </c>
      <c r="AK44" s="2186">
        <f>IF(ISERROR(VLOOKUP(VLOOKUP($A44, 'E4 TB Allocation Details'!$A$18:$L$214, MATCH("Customer ID", 'E4 TB Allocation Details'!$A$18:$L$18, 0),FALSE), 'E2 Allocators'!$B$15:$W$358, MATCH('O5 Details by Class &amp; Accounts'!AK$18, 'E2 Allocators'!$B$15:$W$15, 0),FALSE)*$G44), 0, VLOOKUP(VLOOKUP($A44, 'E4 TB Allocation Details'!$A$18:$L$214, MATCH("Customer ID", 'E4 TB Allocation Details'!$A$18:$L$18, 0),FALSE), 'E2 Allocators'!$B$15:$W$358, MATCH('O5 Details by Class &amp; Accounts'!AK$18, 'E2 Allocators'!$B$15:$W$15, 0),FALSE)*$G44)</f>
        <v>3178.7225008136234</v>
      </c>
      <c r="AL44" s="2186">
        <f>IF(ISERROR(VLOOKUP(VLOOKUP($A44, 'E4 TB Allocation Details'!$A$18:$L$214, MATCH("Customer ID", 'E4 TB Allocation Details'!$A$18:$L$18, 0),FALSE), 'E2 Allocators'!$B$15:$W$358, MATCH('O5 Details by Class &amp; Accounts'!AL$18, 'E2 Allocators'!$B$15:$W$15, 0),FALSE)*$G44), 0, VLOOKUP(VLOOKUP($A44, 'E4 TB Allocation Details'!$A$18:$L$214, MATCH("Customer ID", 'E4 TB Allocation Details'!$A$18:$L$18, 0),FALSE), 'E2 Allocators'!$B$15:$W$358, MATCH('O5 Details by Class &amp; Accounts'!AL$18, 'E2 Allocators'!$B$15:$W$15, 0),FALSE)*$G44)</f>
        <v>2551.8077853753812</v>
      </c>
      <c r="AM44" s="2186">
        <f>IF(ISERROR(VLOOKUP(VLOOKUP($A44, 'E4 TB Allocation Details'!$A$18:$L$214, MATCH("Customer ID", 'E4 TB Allocation Details'!$A$18:$L$18, 0),FALSE), 'E2 Allocators'!$B$15:$W$358, MATCH('O5 Details by Class &amp; Accounts'!AM$18, 'E2 Allocators'!$B$15:$W$15, 0),FALSE)*$G44), 0, VLOOKUP(VLOOKUP($A44, 'E4 TB Allocation Details'!$A$18:$L$214, MATCH("Customer ID", 'E4 TB Allocation Details'!$A$18:$L$18, 0),FALSE), 'E2 Allocators'!$B$15:$W$358, MATCH('O5 Details by Class &amp; Accounts'!AM$18, 'E2 Allocators'!$B$15:$W$15, 0),FALSE)*$G44)</f>
        <v>0</v>
      </c>
      <c r="AN44" s="2186">
        <f>IF(ISERROR(VLOOKUP(VLOOKUP($A44, 'E4 TB Allocation Details'!$A$18:$L$214, MATCH("Customer ID", 'E4 TB Allocation Details'!$A$18:$L$18, 0),FALSE), 'E2 Allocators'!$B$15:$W$358, MATCH('O5 Details by Class &amp; Accounts'!AN$18, 'E2 Allocators'!$B$15:$W$15, 0),FALSE)*$G44), 0, VLOOKUP(VLOOKUP($A44, 'E4 TB Allocation Details'!$A$18:$L$214, MATCH("Customer ID", 'E4 TB Allocation Details'!$A$18:$L$18, 0),FALSE), 'E2 Allocators'!$B$15:$W$358, MATCH('O5 Details by Class &amp; Accounts'!AN$18, 'E2 Allocators'!$B$15:$W$15, 0),FALSE)*$G44)</f>
        <v>0</v>
      </c>
      <c r="AO44" s="2186">
        <f>IF(ISERROR(VLOOKUP(VLOOKUP($A44, 'E4 TB Allocation Details'!$A$18:$L$214, MATCH("Customer ID", 'E4 TB Allocation Details'!$A$18:$L$18, 0),FALSE), 'E2 Allocators'!$B$15:$W$358, MATCH('O5 Details by Class &amp; Accounts'!AO$18, 'E2 Allocators'!$B$15:$W$15, 0),FALSE)*$G44), 0, VLOOKUP(VLOOKUP($A44, 'E4 TB Allocation Details'!$A$18:$L$214, MATCH("Customer ID", 'E4 TB Allocation Details'!$A$18:$L$18, 0),FALSE), 'E2 Allocators'!$B$15:$W$358, MATCH('O5 Details by Class &amp; Accounts'!AO$18, 'E2 Allocators'!$B$15:$W$15, 0),FALSE)*$G44)</f>
        <v>0</v>
      </c>
      <c r="AP44" s="2186">
        <f>IF(ISERROR(VLOOKUP(VLOOKUP($A44, 'E4 TB Allocation Details'!$A$18:$L$214, MATCH("Customer ID", 'E4 TB Allocation Details'!$A$18:$L$18, 0),FALSE), 'E2 Allocators'!$B$15:$W$358, MATCH('O5 Details by Class &amp; Accounts'!AP$18, 'E2 Allocators'!$B$15:$W$15, 0),FALSE)*$G44), 0, VLOOKUP(VLOOKUP($A44, 'E4 TB Allocation Details'!$A$18:$L$214, MATCH("Customer ID", 'E4 TB Allocation Details'!$A$18:$L$18, 0),FALSE), 'E2 Allocators'!$B$15:$W$358, MATCH('O5 Details by Class &amp; Accounts'!AP$18, 'E2 Allocators'!$B$15:$W$15, 0),FALSE)*$G44)</f>
        <v>0</v>
      </c>
      <c r="AQ44" s="2186">
        <f>IF(ISERROR(VLOOKUP(VLOOKUP($A44, 'E4 TB Allocation Details'!$A$18:$L$214, MATCH("Customer ID", 'E4 TB Allocation Details'!$A$18:$L$18, 0),FALSE), 'E2 Allocators'!$B$15:$W$358, MATCH('O5 Details by Class &amp; Accounts'!AQ$18, 'E2 Allocators'!$B$15:$W$15, 0),FALSE)*$G44), 0, VLOOKUP(VLOOKUP($A44, 'E4 TB Allocation Details'!$A$18:$L$214, MATCH("Customer ID", 'E4 TB Allocation Details'!$A$18:$L$18, 0),FALSE), 'E2 Allocators'!$B$15:$W$358, MATCH('O5 Details by Class &amp; Accounts'!AQ$18, 'E2 Allocators'!$B$15:$W$15, 0),FALSE)*$G44)</f>
        <v>0</v>
      </c>
      <c r="AR44" s="2186">
        <f>IF(ISERROR(VLOOKUP(VLOOKUP($A44, 'E4 TB Allocation Details'!$A$18:$L$214, MATCH("Customer ID", 'E4 TB Allocation Details'!$A$18:$L$18, 0),FALSE), 'E2 Allocators'!$B$15:$W$358, MATCH('O5 Details by Class &amp; Accounts'!AR$18, 'E2 Allocators'!$B$15:$W$15, 0),FALSE)*$G44), 0, VLOOKUP(VLOOKUP($A44, 'E4 TB Allocation Details'!$A$18:$L$214, MATCH("Customer ID", 'E4 TB Allocation Details'!$A$18:$L$18, 0),FALSE), 'E2 Allocators'!$B$15:$W$358, MATCH('O5 Details by Class &amp; Accounts'!AR$18, 'E2 Allocators'!$B$15:$W$15, 0),FALSE)*$G44)</f>
        <v>0</v>
      </c>
      <c r="AS44" s="2186">
        <f>IF(ISERROR(VLOOKUP(VLOOKUP($A44, 'E4 TB Allocation Details'!$A$18:$L$214, MATCH("Customer ID", 'E4 TB Allocation Details'!$A$18:$L$18, 0),FALSE), 'E2 Allocators'!$B$15:$W$358, MATCH('O5 Details by Class &amp; Accounts'!AS$18, 'E2 Allocators'!$B$15:$W$15, 0),FALSE)*$G44), 0, VLOOKUP(VLOOKUP($A44, 'E4 TB Allocation Details'!$A$18:$L$214, MATCH("Customer ID", 'E4 TB Allocation Details'!$A$18:$L$18, 0),FALSE), 'E2 Allocators'!$B$15:$W$358, MATCH('O5 Details by Class &amp; Accounts'!AS$18, 'E2 Allocators'!$B$15:$W$15, 0),FALSE)*$G44)</f>
        <v>0</v>
      </c>
      <c r="AT44" s="2186">
        <f>IF(ISERROR(VLOOKUP(VLOOKUP($A44, 'E4 TB Allocation Details'!$A$18:$L$214, MATCH("Customer ID", 'E4 TB Allocation Details'!$A$18:$L$18, 0),FALSE), 'E2 Allocators'!$B$15:$W$358, MATCH('O5 Details by Class &amp; Accounts'!AT$18, 'E2 Allocators'!$B$15:$W$15, 0),FALSE)*$G44), 0, VLOOKUP(VLOOKUP($A44, 'E4 TB Allocation Details'!$A$18:$L$214, MATCH("Customer ID", 'E4 TB Allocation Details'!$A$18:$L$18, 0),FALSE), 'E2 Allocators'!$B$15:$W$358, MATCH('O5 Details by Class &amp; Accounts'!AT$18, 'E2 Allocators'!$B$15:$W$15, 0),FALSE)*$G44)</f>
        <v>0</v>
      </c>
      <c r="AU44" s="2186">
        <f>IF(ISERROR(VLOOKUP(VLOOKUP($A44, 'E4 TB Allocation Details'!$A$18:$L$214, MATCH("Customer ID", 'E4 TB Allocation Details'!$A$18:$L$18, 0),FALSE), 'E2 Allocators'!$B$15:$W$358, MATCH('O5 Details by Class &amp; Accounts'!AU$18, 'E2 Allocators'!$B$15:$W$15, 0),FALSE)*$G44), 0, VLOOKUP(VLOOKUP($A44, 'E4 TB Allocation Details'!$A$18:$L$214, MATCH("Customer ID", 'E4 TB Allocation Details'!$A$18:$L$18, 0),FALSE), 'E2 Allocators'!$B$15:$W$358, MATCH('O5 Details by Class &amp; Accounts'!AU$18, 'E2 Allocators'!$B$15:$W$15, 0),FALSE)*$G44)</f>
        <v>0</v>
      </c>
      <c r="AV44" s="2186">
        <f>IF(ISERROR(VLOOKUP(VLOOKUP($A44, 'E4 TB Allocation Details'!$A$18:$L$214, MATCH("Customer ID", 'E4 TB Allocation Details'!$A$18:$L$18, 0),FALSE), 'E2 Allocators'!$B$15:$W$358, MATCH('O5 Details by Class &amp; Accounts'!AV$18, 'E2 Allocators'!$B$15:$W$15, 0),FALSE)*$G44), 0, VLOOKUP(VLOOKUP($A44, 'E4 TB Allocation Details'!$A$18:$L$214, MATCH("Customer ID", 'E4 TB Allocation Details'!$A$18:$L$18, 0),FALSE), 'E2 Allocators'!$B$15:$W$358, MATCH('O5 Details by Class &amp; Accounts'!AV$18, 'E2 Allocators'!$B$15:$W$15, 0),FALSE)*$G44)</f>
        <v>0</v>
      </c>
      <c r="AW44" s="2186">
        <f>IF(ISERROR(VLOOKUP(VLOOKUP($A44, 'E4 TB Allocation Details'!$A$18:$L$214, MATCH("Customer ID", 'E4 TB Allocation Details'!$A$18:$L$18, 0),FALSE), 'E2 Allocators'!$B$15:$W$358, MATCH('O5 Details by Class &amp; Accounts'!AW$18, 'E2 Allocators'!$B$15:$W$15, 0),FALSE)*$G44), 0, VLOOKUP(VLOOKUP($A44, 'E4 TB Allocation Details'!$A$18:$L$214, MATCH("Customer ID", 'E4 TB Allocation Details'!$A$18:$L$18, 0),FALSE), 'E2 Allocators'!$B$15:$W$358, MATCH('O5 Details by Class &amp; Accounts'!AW$18, 'E2 Allocators'!$B$15:$W$15, 0),FALSE)*$G44)</f>
        <v>0</v>
      </c>
      <c r="AX44" s="2186">
        <f t="shared" si="2"/>
        <v>515491.66200000036</v>
      </c>
      <c r="AY44" s="2186">
        <f>IF(ISERROR(VLOOKUP(VLOOKUP($A44, 'E4 TB Allocation Details'!$A$18:$L$214, MATCH("Misc ID", 'E4 TB Allocation Details'!$A$18:$L$18, 0),FALSE), 'E2 Allocators'!$B$15:$W$358, MATCH('O5 Details by Class &amp; Accounts'!AY$18, 'E2 Allocators'!$B$15:$W$15, 0),FALSE)*$E44), 0, VLOOKUP(VLOOKUP($A44, 'E4 TB Allocation Details'!$A$18:$L$214, MATCH("Misc ID", 'E4 TB Allocation Details'!$A$18:$L$18, 0),FALSE), 'E2 Allocators'!$B$15:$W$358, MATCH('O5 Details by Class &amp; Accounts'!AY$18, 'E2 Allocators'!$B$15:$W$15, 0),FALSE)*$E44)</f>
        <v>0</v>
      </c>
      <c r="AZ44" s="2186">
        <f>IF(ISERROR(VLOOKUP(VLOOKUP($A44, 'E4 TB Allocation Details'!$A$18:$L$214, MATCH("Misc ID", 'E4 TB Allocation Details'!$A$18:$L$18, 0),FALSE), 'E2 Allocators'!$B$15:$W$358, MATCH('O5 Details by Class &amp; Accounts'!AZ$18, 'E2 Allocators'!$B$15:$W$15, 0),FALSE)*$E44), 0, VLOOKUP(VLOOKUP($A44, 'E4 TB Allocation Details'!$A$18:$L$214, MATCH("Misc ID", 'E4 TB Allocation Details'!$A$18:$L$18, 0),FALSE), 'E2 Allocators'!$B$15:$W$358, MATCH('O5 Details by Class &amp; Accounts'!AZ$18, 'E2 Allocators'!$B$15:$W$15, 0),FALSE)*$E44)</f>
        <v>0</v>
      </c>
      <c r="BA44" s="2186">
        <f>IF(ISERROR(VLOOKUP(VLOOKUP($A44, 'E4 TB Allocation Details'!$A$18:$L$214, MATCH("Misc ID", 'E4 TB Allocation Details'!$A$18:$L$18, 0),FALSE), 'E2 Allocators'!$B$15:$W$358, MATCH('O5 Details by Class &amp; Accounts'!BA$18, 'E2 Allocators'!$B$15:$W$15, 0),FALSE)*$E44), 0, VLOOKUP(VLOOKUP($A44, 'E4 TB Allocation Details'!$A$18:$L$214, MATCH("Misc ID", 'E4 TB Allocation Details'!$A$18:$L$18, 0),FALSE), 'E2 Allocators'!$B$15:$W$358, MATCH('O5 Details by Class &amp; Accounts'!BA$18, 'E2 Allocators'!$B$15:$W$15, 0),FALSE)*$E44)</f>
        <v>0</v>
      </c>
      <c r="BB44" s="2186">
        <f>IF(ISERROR(VLOOKUP(VLOOKUP($A44, 'E4 TB Allocation Details'!$A$18:$L$214, MATCH("Misc ID", 'E4 TB Allocation Details'!$A$18:$L$18, 0),FALSE), 'E2 Allocators'!$B$15:$W$358, MATCH('O5 Details by Class &amp; Accounts'!BB$18, 'E2 Allocators'!$B$15:$W$15, 0),FALSE)*$E44), 0, VLOOKUP(VLOOKUP($A44, 'E4 TB Allocation Details'!$A$18:$L$214, MATCH("Misc ID", 'E4 TB Allocation Details'!$A$18:$L$18, 0),FALSE), 'E2 Allocators'!$B$15:$W$358, MATCH('O5 Details by Class &amp; Accounts'!BB$18, 'E2 Allocators'!$B$15:$W$15, 0),FALSE)*$E44)</f>
        <v>0</v>
      </c>
      <c r="BC44" s="2186">
        <f>IF(ISERROR(VLOOKUP(VLOOKUP($A44, 'E4 TB Allocation Details'!$A$18:$L$214, MATCH("Misc ID", 'E4 TB Allocation Details'!$A$18:$L$18, 0),FALSE), 'E2 Allocators'!$B$15:$W$358, MATCH('O5 Details by Class &amp; Accounts'!BC$18, 'E2 Allocators'!$B$15:$W$15, 0),FALSE)*$E44), 0, VLOOKUP(VLOOKUP($A44, 'E4 TB Allocation Details'!$A$18:$L$214, MATCH("Misc ID", 'E4 TB Allocation Details'!$A$18:$L$18, 0),FALSE), 'E2 Allocators'!$B$15:$W$358, MATCH('O5 Details by Class &amp; Accounts'!BC$18, 'E2 Allocators'!$B$15:$W$15, 0),FALSE)*$E44)</f>
        <v>0</v>
      </c>
      <c r="BD44" s="2186">
        <f>IF(ISERROR(VLOOKUP(VLOOKUP($A44, 'E4 TB Allocation Details'!$A$18:$L$214, MATCH("Misc ID", 'E4 TB Allocation Details'!$A$18:$L$18, 0),FALSE), 'E2 Allocators'!$B$15:$W$358, MATCH('O5 Details by Class &amp; Accounts'!BD$18, 'E2 Allocators'!$B$15:$W$15, 0),FALSE)*$E44), 0, VLOOKUP(VLOOKUP($A44, 'E4 TB Allocation Details'!$A$18:$L$214, MATCH("Misc ID", 'E4 TB Allocation Details'!$A$18:$L$18, 0),FALSE), 'E2 Allocators'!$B$15:$W$358, MATCH('O5 Details by Class &amp; Accounts'!BD$18, 'E2 Allocators'!$B$15:$W$15, 0),FALSE)*$E44)</f>
        <v>0</v>
      </c>
      <c r="BE44" s="2186">
        <f>IF(ISERROR(VLOOKUP(VLOOKUP($A44, 'E4 TB Allocation Details'!$A$18:$L$214, MATCH("Misc ID", 'E4 TB Allocation Details'!$A$18:$L$18, 0),FALSE), 'E2 Allocators'!$B$15:$W$358, MATCH('O5 Details by Class &amp; Accounts'!BE$18, 'E2 Allocators'!$B$15:$W$15, 0),FALSE)*$E44), 0, VLOOKUP(VLOOKUP($A44, 'E4 TB Allocation Details'!$A$18:$L$214, MATCH("Misc ID", 'E4 TB Allocation Details'!$A$18:$L$18, 0),FALSE), 'E2 Allocators'!$B$15:$W$358, MATCH('O5 Details by Class &amp; Accounts'!BE$18, 'E2 Allocators'!$B$15:$W$15, 0),FALSE)*$E44)</f>
        <v>0</v>
      </c>
      <c r="BF44" s="2186">
        <f>IF(ISERROR(VLOOKUP(VLOOKUP($A44, 'E4 TB Allocation Details'!$A$18:$L$214, MATCH("Misc ID", 'E4 TB Allocation Details'!$A$18:$L$18, 0),FALSE), 'E2 Allocators'!$B$15:$W$358, MATCH('O5 Details by Class &amp; Accounts'!BF$18, 'E2 Allocators'!$B$15:$W$15, 0),FALSE)*$E44), 0, VLOOKUP(VLOOKUP($A44, 'E4 TB Allocation Details'!$A$18:$L$214, MATCH("Misc ID", 'E4 TB Allocation Details'!$A$18:$L$18, 0),FALSE), 'E2 Allocators'!$B$15:$W$358, MATCH('O5 Details by Class &amp; Accounts'!BF$18, 'E2 Allocators'!$B$15:$W$15, 0),FALSE)*$E44)</f>
        <v>0</v>
      </c>
      <c r="BG44" s="2186">
        <f>IF(ISERROR(VLOOKUP(VLOOKUP($A44, 'E4 TB Allocation Details'!$A$18:$L$214, MATCH("Misc ID", 'E4 TB Allocation Details'!$A$18:$L$18, 0),FALSE), 'E2 Allocators'!$B$15:$W$358, MATCH('O5 Details by Class &amp; Accounts'!BG$18, 'E2 Allocators'!$B$15:$W$15, 0),FALSE)*$E44), 0, VLOOKUP(VLOOKUP($A44, 'E4 TB Allocation Details'!$A$18:$L$214, MATCH("Misc ID", 'E4 TB Allocation Details'!$A$18:$L$18, 0),FALSE), 'E2 Allocators'!$B$15:$W$358, MATCH('O5 Details by Class &amp; Accounts'!BG$18, 'E2 Allocators'!$B$15:$W$15, 0),FALSE)*$E44)</f>
        <v>0</v>
      </c>
      <c r="BH44" s="2186">
        <f>IF(ISERROR(VLOOKUP(VLOOKUP($A44, 'E4 TB Allocation Details'!$A$18:$L$214, MATCH("Misc ID", 'E4 TB Allocation Details'!$A$18:$L$18, 0),FALSE), 'E2 Allocators'!$B$15:$W$358, MATCH('O5 Details by Class &amp; Accounts'!BH$18, 'E2 Allocators'!$B$15:$W$15, 0),FALSE)*$E44), 0, VLOOKUP(VLOOKUP($A44, 'E4 TB Allocation Details'!$A$18:$L$214, MATCH("Misc ID", 'E4 TB Allocation Details'!$A$18:$L$18, 0),FALSE), 'E2 Allocators'!$B$15:$W$358, MATCH('O5 Details by Class &amp; Accounts'!BH$18, 'E2 Allocators'!$B$15:$W$15, 0),FALSE)*$E44)</f>
        <v>0</v>
      </c>
      <c r="BI44" s="2186">
        <f>IF(ISERROR(VLOOKUP(VLOOKUP($A44, 'E4 TB Allocation Details'!$A$18:$L$214, MATCH("Misc ID", 'E4 TB Allocation Details'!$A$18:$L$18, 0),FALSE), 'E2 Allocators'!$B$15:$W$358, MATCH('O5 Details by Class &amp; Accounts'!BI$18, 'E2 Allocators'!$B$15:$W$15, 0),FALSE)*$E44), 0, VLOOKUP(VLOOKUP($A44, 'E4 TB Allocation Details'!$A$18:$L$214, MATCH("Misc ID", 'E4 TB Allocation Details'!$A$18:$L$18, 0),FALSE), 'E2 Allocators'!$B$15:$W$358, MATCH('O5 Details by Class &amp; Accounts'!BI$18, 'E2 Allocators'!$B$15:$W$15, 0),FALSE)*$E44)</f>
        <v>0</v>
      </c>
      <c r="BJ44" s="2186">
        <f>IF(ISERROR(VLOOKUP(VLOOKUP($A44, 'E4 TB Allocation Details'!$A$18:$L$214, MATCH("Misc ID", 'E4 TB Allocation Details'!$A$18:$L$18, 0),FALSE), 'E2 Allocators'!$B$15:$W$358, MATCH('O5 Details by Class &amp; Accounts'!BJ$18, 'E2 Allocators'!$B$15:$W$15, 0),FALSE)*$E44), 0, VLOOKUP(VLOOKUP($A44, 'E4 TB Allocation Details'!$A$18:$L$214, MATCH("Misc ID", 'E4 TB Allocation Details'!$A$18:$L$18, 0),FALSE), 'E2 Allocators'!$B$15:$W$358, MATCH('O5 Details by Class &amp; Accounts'!BJ$18, 'E2 Allocators'!$B$15:$W$15, 0),FALSE)*$E44)</f>
        <v>0</v>
      </c>
      <c r="BK44" s="2186">
        <f>IF(ISERROR(VLOOKUP(VLOOKUP($A44, 'E4 TB Allocation Details'!$A$18:$L$214, MATCH("Misc ID", 'E4 TB Allocation Details'!$A$18:$L$18, 0),FALSE), 'E2 Allocators'!$B$15:$W$358, MATCH('O5 Details by Class &amp; Accounts'!BK$18, 'E2 Allocators'!$B$15:$W$15, 0),FALSE)*$E44), 0, VLOOKUP(VLOOKUP($A44, 'E4 TB Allocation Details'!$A$18:$L$214, MATCH("Misc ID", 'E4 TB Allocation Details'!$A$18:$L$18, 0),FALSE), 'E2 Allocators'!$B$15:$W$358, MATCH('O5 Details by Class &amp; Accounts'!BK$18, 'E2 Allocators'!$B$15:$W$15, 0),FALSE)*$E44)</f>
        <v>0</v>
      </c>
      <c r="BL44" s="2186">
        <f>IF(ISERROR(VLOOKUP(VLOOKUP($A44, 'E4 TB Allocation Details'!$A$18:$L$214, MATCH("Misc ID", 'E4 TB Allocation Details'!$A$18:$L$18, 0),FALSE), 'E2 Allocators'!$B$15:$W$358, MATCH('O5 Details by Class &amp; Accounts'!BL$18, 'E2 Allocators'!$B$15:$W$15, 0),FALSE)*$E44), 0, VLOOKUP(VLOOKUP($A44, 'E4 TB Allocation Details'!$A$18:$L$214, MATCH("Misc ID", 'E4 TB Allocation Details'!$A$18:$L$18, 0),FALSE), 'E2 Allocators'!$B$15:$W$358, MATCH('O5 Details by Class &amp; Accounts'!BL$18, 'E2 Allocators'!$B$15:$W$15, 0),FALSE)*$E44)</f>
        <v>0</v>
      </c>
      <c r="BM44" s="2186">
        <f>IF(ISERROR(VLOOKUP(VLOOKUP($A44, 'E4 TB Allocation Details'!$A$18:$L$214, MATCH("Misc ID", 'E4 TB Allocation Details'!$A$18:$L$18, 0),FALSE), 'E2 Allocators'!$B$15:$W$358, MATCH('O5 Details by Class &amp; Accounts'!BM$18, 'E2 Allocators'!$B$15:$W$15, 0),FALSE)*$E44), 0, VLOOKUP(VLOOKUP($A44, 'E4 TB Allocation Details'!$A$18:$L$214, MATCH("Misc ID", 'E4 TB Allocation Details'!$A$18:$L$18, 0),FALSE), 'E2 Allocators'!$B$15:$W$358, MATCH('O5 Details by Class &amp; Accounts'!BM$18, 'E2 Allocators'!$B$15:$W$15, 0),FALSE)*$E44)</f>
        <v>0</v>
      </c>
      <c r="BN44" s="2186">
        <f>IF(ISERROR(VLOOKUP(VLOOKUP($A44, 'E4 TB Allocation Details'!$A$18:$L$214, MATCH("Misc ID", 'E4 TB Allocation Details'!$A$18:$L$18, 0),FALSE), 'E2 Allocators'!$B$15:$W$358, MATCH('O5 Details by Class &amp; Accounts'!BN$18, 'E2 Allocators'!$B$15:$W$15, 0),FALSE)*$E44), 0, VLOOKUP(VLOOKUP($A44, 'E4 TB Allocation Details'!$A$18:$L$214, MATCH("Misc ID", 'E4 TB Allocation Details'!$A$18:$L$18, 0),FALSE), 'E2 Allocators'!$B$15:$W$358, MATCH('O5 Details by Class &amp; Accounts'!BN$18, 'E2 Allocators'!$B$15:$W$15, 0),FALSE)*$E44)</f>
        <v>0</v>
      </c>
      <c r="BO44" s="2186">
        <f>IF(ISERROR(VLOOKUP(VLOOKUP($A44, 'E4 TB Allocation Details'!$A$18:$L$214, MATCH("Misc ID", 'E4 TB Allocation Details'!$A$18:$L$18, 0),FALSE), 'E2 Allocators'!$B$15:$W$358, MATCH('O5 Details by Class &amp; Accounts'!BO$18, 'E2 Allocators'!$B$15:$W$15, 0),FALSE)*$E44), 0, VLOOKUP(VLOOKUP($A44, 'E4 TB Allocation Details'!$A$18:$L$214, MATCH("Misc ID", 'E4 TB Allocation Details'!$A$18:$L$18, 0),FALSE), 'E2 Allocators'!$B$15:$W$358, MATCH('O5 Details by Class &amp; Accounts'!BO$18, 'E2 Allocators'!$B$15:$W$15, 0),FALSE)*$E44)</f>
        <v>0</v>
      </c>
      <c r="BP44" s="2186">
        <f>IF(ISERROR(VLOOKUP(VLOOKUP($A44, 'E4 TB Allocation Details'!$A$18:$L$214, MATCH("Misc ID", 'E4 TB Allocation Details'!$A$18:$L$18, 0),FALSE), 'E2 Allocators'!$B$15:$W$358, MATCH('O5 Details by Class &amp; Accounts'!BP$18, 'E2 Allocators'!$B$15:$W$15, 0),FALSE)*$E44), 0, VLOOKUP(VLOOKUP($A44, 'E4 TB Allocation Details'!$A$18:$L$214, MATCH("Misc ID", 'E4 TB Allocation Details'!$A$18:$L$18, 0),FALSE), 'E2 Allocators'!$B$15:$W$358, MATCH('O5 Details by Class &amp; Accounts'!BP$18, 'E2 Allocators'!$B$15:$W$15, 0),FALSE)*$E44)</f>
        <v>0</v>
      </c>
      <c r="BQ44" s="2186">
        <f>IF(ISERROR(VLOOKUP(VLOOKUP($A44, 'E4 TB Allocation Details'!$A$18:$L$214, MATCH("Misc ID", 'E4 TB Allocation Details'!$A$18:$L$18, 0),FALSE), 'E2 Allocators'!$B$15:$W$358, MATCH('O5 Details by Class &amp; Accounts'!BQ$18, 'E2 Allocators'!$B$15:$W$15, 0),FALSE)*$E44), 0, VLOOKUP(VLOOKUP($A44, 'E4 TB Allocation Details'!$A$18:$L$214, MATCH("Misc ID", 'E4 TB Allocation Details'!$A$18:$L$18, 0),FALSE), 'E2 Allocators'!$B$15:$W$358, MATCH('O5 Details by Class &amp; Accounts'!BQ$18, 'E2 Allocators'!$B$15:$W$15, 0),FALSE)*$E44)</f>
        <v>0</v>
      </c>
      <c r="BR44" s="2186">
        <f>IF(ISERROR(VLOOKUP(VLOOKUP($A44, 'E4 TB Allocation Details'!$A$18:$L$214, MATCH("Misc ID", 'E4 TB Allocation Details'!$A$18:$L$18, 0),FALSE), 'E2 Allocators'!$B$15:$W$358, MATCH('O5 Details by Class &amp; Accounts'!BR$18, 'E2 Allocators'!$B$15:$W$15, 0),FALSE)*$E44), 0, VLOOKUP(VLOOKUP($A44, 'E4 TB Allocation Details'!$A$18:$L$214, MATCH("Misc ID", 'E4 TB Allocation Details'!$A$18:$L$18, 0),FALSE), 'E2 Allocators'!$B$15:$W$358, MATCH('O5 Details by Class &amp; Accounts'!BR$18, 'E2 Allocators'!$B$15:$W$15, 0),FALSE)*$E44)</f>
        <v>0</v>
      </c>
      <c r="BS44" s="2186">
        <f t="shared" si="3"/>
        <v>0</v>
      </c>
      <c r="BT44" s="2186">
        <f>IF(ISERROR(VLOOKUP(VLOOKUP($A44, 'E4 TB Allocation Details'!$A$18:$L$214, MATCH("A &amp; G ID", 'E4 TB Allocation Details'!$A$18:$L$18, 0),FALSE), 'E2 Allocators'!$B$15:$W$358, MATCH('O5 Details by Class &amp; Accounts'!BT$18, 'E2 Allocators'!$B$15:$W$15, 0),FALSE)*$E44), 0, VLOOKUP(VLOOKUP($A44, 'E4 TB Allocation Details'!$A$18:$L$214, MATCH("A &amp; G ID", 'E4 TB Allocation Details'!$A$18:$L$18, 0),FALSE), 'E2 Allocators'!$B$15:$W$358, MATCH('O5 Details by Class &amp; Accounts'!BT$18, 'E2 Allocators'!$B$15:$W$15, 0),FALSE)*$E44)</f>
        <v>0</v>
      </c>
      <c r="BU44" s="2186">
        <f>IF(ISERROR(VLOOKUP(VLOOKUP($A44, 'E4 TB Allocation Details'!$A$18:$L$214, MATCH("A &amp; G ID", 'E4 TB Allocation Details'!$A$18:$L$18, 0),FALSE), 'E2 Allocators'!$B$15:$W$358, MATCH('O5 Details by Class &amp; Accounts'!BU$18, 'E2 Allocators'!$B$15:$W$15, 0),FALSE)*$E44), 0, VLOOKUP(VLOOKUP($A44, 'E4 TB Allocation Details'!$A$18:$L$214, MATCH("A &amp; G ID", 'E4 TB Allocation Details'!$A$18:$L$18, 0),FALSE), 'E2 Allocators'!$B$15:$W$358, MATCH('O5 Details by Class &amp; Accounts'!BU$18, 'E2 Allocators'!$B$15:$W$15, 0),FALSE)*$E44)</f>
        <v>0</v>
      </c>
      <c r="BV44" s="2186">
        <f>IF(ISERROR(VLOOKUP(VLOOKUP($A44, 'E4 TB Allocation Details'!$A$18:$L$214, MATCH("A &amp; G ID", 'E4 TB Allocation Details'!$A$18:$L$18, 0),FALSE), 'E2 Allocators'!$B$15:$W$358, MATCH('O5 Details by Class &amp; Accounts'!BV$18, 'E2 Allocators'!$B$15:$W$15, 0),FALSE)*$E44), 0, VLOOKUP(VLOOKUP($A44, 'E4 TB Allocation Details'!$A$18:$L$214, MATCH("A &amp; G ID", 'E4 TB Allocation Details'!$A$18:$L$18, 0),FALSE), 'E2 Allocators'!$B$15:$W$358, MATCH('O5 Details by Class &amp; Accounts'!BV$18, 'E2 Allocators'!$B$15:$W$15, 0),FALSE)*$E44)</f>
        <v>0</v>
      </c>
      <c r="BW44" s="2186">
        <f>IF(ISERROR(VLOOKUP(VLOOKUP($A44, 'E4 TB Allocation Details'!$A$18:$L$214, MATCH("A &amp; G ID", 'E4 TB Allocation Details'!$A$18:$L$18, 0),FALSE), 'E2 Allocators'!$B$15:$W$358, MATCH('O5 Details by Class &amp; Accounts'!BW$18, 'E2 Allocators'!$B$15:$W$15, 0),FALSE)*$E44), 0, VLOOKUP(VLOOKUP($A44, 'E4 TB Allocation Details'!$A$18:$L$214, MATCH("A &amp; G ID", 'E4 TB Allocation Details'!$A$18:$L$18, 0),FALSE), 'E2 Allocators'!$B$15:$W$358, MATCH('O5 Details by Class &amp; Accounts'!BW$18, 'E2 Allocators'!$B$15:$W$15, 0),FALSE)*$E44)</f>
        <v>0</v>
      </c>
      <c r="BX44" s="2186">
        <f>IF(ISERROR(VLOOKUP(VLOOKUP($A44, 'E4 TB Allocation Details'!$A$18:$L$214, MATCH("A &amp; G ID", 'E4 TB Allocation Details'!$A$18:$L$18, 0),FALSE), 'E2 Allocators'!$B$15:$W$358, MATCH('O5 Details by Class &amp; Accounts'!BX$18, 'E2 Allocators'!$B$15:$W$15, 0),FALSE)*$E44), 0, VLOOKUP(VLOOKUP($A44, 'E4 TB Allocation Details'!$A$18:$L$214, MATCH("A &amp; G ID", 'E4 TB Allocation Details'!$A$18:$L$18, 0),FALSE), 'E2 Allocators'!$B$15:$W$358, MATCH('O5 Details by Class &amp; Accounts'!BX$18, 'E2 Allocators'!$B$15:$W$15, 0),FALSE)*$E44)</f>
        <v>0</v>
      </c>
      <c r="BY44" s="2186">
        <f>IF(ISERROR(VLOOKUP(VLOOKUP($A44, 'E4 TB Allocation Details'!$A$18:$L$214, MATCH("A &amp; G ID", 'E4 TB Allocation Details'!$A$18:$L$18, 0),FALSE), 'E2 Allocators'!$B$15:$W$358, MATCH('O5 Details by Class &amp; Accounts'!BY$18, 'E2 Allocators'!$B$15:$W$15, 0),FALSE)*$E44), 0, VLOOKUP(VLOOKUP($A44, 'E4 TB Allocation Details'!$A$18:$L$214, MATCH("A &amp; G ID", 'E4 TB Allocation Details'!$A$18:$L$18, 0),FALSE), 'E2 Allocators'!$B$15:$W$358, MATCH('O5 Details by Class &amp; Accounts'!BY$18, 'E2 Allocators'!$B$15:$W$15, 0),FALSE)*$E44)</f>
        <v>0</v>
      </c>
      <c r="BZ44" s="2186">
        <f>IF(ISERROR(VLOOKUP(VLOOKUP($A44, 'E4 TB Allocation Details'!$A$18:$L$214, MATCH("A &amp; G ID", 'E4 TB Allocation Details'!$A$18:$L$18, 0),FALSE), 'E2 Allocators'!$B$15:$W$358, MATCH('O5 Details by Class &amp; Accounts'!BZ$18, 'E2 Allocators'!$B$15:$W$15, 0),FALSE)*$E44), 0, VLOOKUP(VLOOKUP($A44, 'E4 TB Allocation Details'!$A$18:$L$214, MATCH("A &amp; G ID", 'E4 TB Allocation Details'!$A$18:$L$18, 0),FALSE), 'E2 Allocators'!$B$15:$W$358, MATCH('O5 Details by Class &amp; Accounts'!BZ$18, 'E2 Allocators'!$B$15:$W$15, 0),FALSE)*$E44)</f>
        <v>0</v>
      </c>
      <c r="CA44" s="2186">
        <f>IF(ISERROR(VLOOKUP(VLOOKUP($A44, 'E4 TB Allocation Details'!$A$18:$L$214, MATCH("A &amp; G ID", 'E4 TB Allocation Details'!$A$18:$L$18, 0),FALSE), 'E2 Allocators'!$B$15:$W$358, MATCH('O5 Details by Class &amp; Accounts'!CA$18, 'E2 Allocators'!$B$15:$W$15, 0),FALSE)*$E44), 0, VLOOKUP(VLOOKUP($A44, 'E4 TB Allocation Details'!$A$18:$L$214, MATCH("A &amp; G ID", 'E4 TB Allocation Details'!$A$18:$L$18, 0),FALSE), 'E2 Allocators'!$B$15:$W$358, MATCH('O5 Details by Class &amp; Accounts'!CA$18, 'E2 Allocators'!$B$15:$W$15, 0),FALSE)*$E44)</f>
        <v>0</v>
      </c>
      <c r="CB44" s="2186">
        <f>IF(ISERROR(VLOOKUP(VLOOKUP($A44, 'E4 TB Allocation Details'!$A$18:$L$214, MATCH("A &amp; G ID", 'E4 TB Allocation Details'!$A$18:$L$18, 0),FALSE), 'E2 Allocators'!$B$15:$W$358, MATCH('O5 Details by Class &amp; Accounts'!CB$18, 'E2 Allocators'!$B$15:$W$15, 0),FALSE)*$E44), 0, VLOOKUP(VLOOKUP($A44, 'E4 TB Allocation Details'!$A$18:$L$214, MATCH("A &amp; G ID", 'E4 TB Allocation Details'!$A$18:$L$18, 0),FALSE), 'E2 Allocators'!$B$15:$W$358, MATCH('O5 Details by Class &amp; Accounts'!CB$18, 'E2 Allocators'!$B$15:$W$15, 0),FALSE)*$E44)</f>
        <v>0</v>
      </c>
      <c r="CC44" s="2186">
        <f>IF(ISERROR(VLOOKUP(VLOOKUP($A44, 'E4 TB Allocation Details'!$A$18:$L$214, MATCH("A &amp; G ID", 'E4 TB Allocation Details'!$A$18:$L$18, 0),FALSE), 'E2 Allocators'!$B$15:$W$358, MATCH('O5 Details by Class &amp; Accounts'!CC$18, 'E2 Allocators'!$B$15:$W$15, 0),FALSE)*$E44), 0, VLOOKUP(VLOOKUP($A44, 'E4 TB Allocation Details'!$A$18:$L$214, MATCH("A &amp; G ID", 'E4 TB Allocation Details'!$A$18:$L$18, 0),FALSE), 'E2 Allocators'!$B$15:$W$358, MATCH('O5 Details by Class &amp; Accounts'!CC$18, 'E2 Allocators'!$B$15:$W$15, 0),FALSE)*$E44)</f>
        <v>0</v>
      </c>
      <c r="CD44" s="2186">
        <f>IF(ISERROR(VLOOKUP(VLOOKUP($A44, 'E4 TB Allocation Details'!$A$18:$L$214, MATCH("A &amp; G ID", 'E4 TB Allocation Details'!$A$18:$L$18, 0),FALSE), 'E2 Allocators'!$B$15:$W$358, MATCH('O5 Details by Class &amp; Accounts'!CD$18, 'E2 Allocators'!$B$15:$W$15, 0),FALSE)*$E44), 0, VLOOKUP(VLOOKUP($A44, 'E4 TB Allocation Details'!$A$18:$L$214, MATCH("A &amp; G ID", 'E4 TB Allocation Details'!$A$18:$L$18, 0),FALSE), 'E2 Allocators'!$B$15:$W$358, MATCH('O5 Details by Class &amp; Accounts'!CD$18, 'E2 Allocators'!$B$15:$W$15, 0),FALSE)*$E44)</f>
        <v>0</v>
      </c>
      <c r="CE44" s="2186">
        <f>IF(ISERROR(VLOOKUP(VLOOKUP($A44, 'E4 TB Allocation Details'!$A$18:$L$214, MATCH("A &amp; G ID", 'E4 TB Allocation Details'!$A$18:$L$18, 0),FALSE), 'E2 Allocators'!$B$15:$W$358, MATCH('O5 Details by Class &amp; Accounts'!CE$18, 'E2 Allocators'!$B$15:$W$15, 0),FALSE)*$E44), 0, VLOOKUP(VLOOKUP($A44, 'E4 TB Allocation Details'!$A$18:$L$214, MATCH("A &amp; G ID", 'E4 TB Allocation Details'!$A$18:$L$18, 0),FALSE), 'E2 Allocators'!$B$15:$W$358, MATCH('O5 Details by Class &amp; Accounts'!CE$18, 'E2 Allocators'!$B$15:$W$15, 0),FALSE)*$E44)</f>
        <v>0</v>
      </c>
      <c r="CF44" s="2186">
        <f>IF(ISERROR(VLOOKUP(VLOOKUP($A44, 'E4 TB Allocation Details'!$A$18:$L$214, MATCH("A &amp; G ID", 'E4 TB Allocation Details'!$A$18:$L$18, 0),FALSE), 'E2 Allocators'!$B$15:$W$358, MATCH('O5 Details by Class &amp; Accounts'!CF$18, 'E2 Allocators'!$B$15:$W$15, 0),FALSE)*$E44), 0, VLOOKUP(VLOOKUP($A44, 'E4 TB Allocation Details'!$A$18:$L$214, MATCH("A &amp; G ID", 'E4 TB Allocation Details'!$A$18:$L$18, 0),FALSE), 'E2 Allocators'!$B$15:$W$358, MATCH('O5 Details by Class &amp; Accounts'!CF$18, 'E2 Allocators'!$B$15:$W$15, 0),FALSE)*$E44)</f>
        <v>0</v>
      </c>
      <c r="CG44" s="2186">
        <f>IF(ISERROR(VLOOKUP(VLOOKUP($A44, 'E4 TB Allocation Details'!$A$18:$L$214, MATCH("A &amp; G ID", 'E4 TB Allocation Details'!$A$18:$L$18, 0),FALSE), 'E2 Allocators'!$B$15:$W$358, MATCH('O5 Details by Class &amp; Accounts'!CG$18, 'E2 Allocators'!$B$15:$W$15, 0),FALSE)*$E44), 0, VLOOKUP(VLOOKUP($A44, 'E4 TB Allocation Details'!$A$18:$L$214, MATCH("A &amp; G ID", 'E4 TB Allocation Details'!$A$18:$L$18, 0),FALSE), 'E2 Allocators'!$B$15:$W$358, MATCH('O5 Details by Class &amp; Accounts'!CG$18, 'E2 Allocators'!$B$15:$W$15, 0),FALSE)*$E44)</f>
        <v>0</v>
      </c>
      <c r="CH44" s="2186">
        <f>IF(ISERROR(VLOOKUP(VLOOKUP($A44, 'E4 TB Allocation Details'!$A$18:$L$214, MATCH("A &amp; G ID", 'E4 TB Allocation Details'!$A$18:$L$18, 0),FALSE), 'E2 Allocators'!$B$15:$W$358, MATCH('O5 Details by Class &amp; Accounts'!CH$18, 'E2 Allocators'!$B$15:$W$15, 0),FALSE)*$E44), 0, VLOOKUP(VLOOKUP($A44, 'E4 TB Allocation Details'!$A$18:$L$214, MATCH("A &amp; G ID", 'E4 TB Allocation Details'!$A$18:$L$18, 0),FALSE), 'E2 Allocators'!$B$15:$W$358, MATCH('O5 Details by Class &amp; Accounts'!CH$18, 'E2 Allocators'!$B$15:$W$15, 0),FALSE)*$E44)</f>
        <v>0</v>
      </c>
      <c r="CI44" s="2186">
        <f>IF(ISERROR(VLOOKUP(VLOOKUP($A44, 'E4 TB Allocation Details'!$A$18:$L$214, MATCH("A &amp; G ID", 'E4 TB Allocation Details'!$A$18:$L$18, 0),FALSE), 'E2 Allocators'!$B$15:$W$358, MATCH('O5 Details by Class &amp; Accounts'!CI$18, 'E2 Allocators'!$B$15:$W$15, 0),FALSE)*$E44), 0, VLOOKUP(VLOOKUP($A44, 'E4 TB Allocation Details'!$A$18:$L$214, MATCH("A &amp; G ID", 'E4 TB Allocation Details'!$A$18:$L$18, 0),FALSE), 'E2 Allocators'!$B$15:$W$358, MATCH('O5 Details by Class &amp; Accounts'!CI$18, 'E2 Allocators'!$B$15:$W$15, 0),FALSE)*$E44)</f>
        <v>0</v>
      </c>
      <c r="CJ44" s="2186">
        <f>IF(ISERROR(VLOOKUP(VLOOKUP($A44, 'E4 TB Allocation Details'!$A$18:$L$214, MATCH("A &amp; G ID", 'E4 TB Allocation Details'!$A$18:$L$18, 0),FALSE), 'E2 Allocators'!$B$15:$W$358, MATCH('O5 Details by Class &amp; Accounts'!CJ$18, 'E2 Allocators'!$B$15:$W$15, 0),FALSE)*$E44), 0, VLOOKUP(VLOOKUP($A44, 'E4 TB Allocation Details'!$A$18:$L$214, MATCH("A &amp; G ID", 'E4 TB Allocation Details'!$A$18:$L$18, 0),FALSE), 'E2 Allocators'!$B$15:$W$358, MATCH('O5 Details by Class &amp; Accounts'!CJ$18, 'E2 Allocators'!$B$15:$W$15, 0),FALSE)*$E44)</f>
        <v>0</v>
      </c>
      <c r="CK44" s="2186">
        <f>IF(ISERROR(VLOOKUP(VLOOKUP($A44, 'E4 TB Allocation Details'!$A$18:$L$214, MATCH("A &amp; G ID", 'E4 TB Allocation Details'!$A$18:$L$18, 0),FALSE), 'E2 Allocators'!$B$15:$W$358, MATCH('O5 Details by Class &amp; Accounts'!CK$18, 'E2 Allocators'!$B$15:$W$15, 0),FALSE)*$E44), 0, VLOOKUP(VLOOKUP($A44, 'E4 TB Allocation Details'!$A$18:$L$214, MATCH("A &amp; G ID", 'E4 TB Allocation Details'!$A$18:$L$18, 0),FALSE), 'E2 Allocators'!$B$15:$W$358, MATCH('O5 Details by Class &amp; Accounts'!CK$18, 'E2 Allocators'!$B$15:$W$15, 0),FALSE)*$E44)</f>
        <v>0</v>
      </c>
      <c r="CL44" s="2186">
        <f>IF(ISERROR(VLOOKUP(VLOOKUP($A44, 'E4 TB Allocation Details'!$A$18:$L$214, MATCH("A &amp; G ID", 'E4 TB Allocation Details'!$A$18:$L$18, 0),FALSE), 'E2 Allocators'!$B$15:$W$358, MATCH('O5 Details by Class &amp; Accounts'!CL$18, 'E2 Allocators'!$B$15:$W$15, 0),FALSE)*$E44), 0, VLOOKUP(VLOOKUP($A44, 'E4 TB Allocation Details'!$A$18:$L$214, MATCH("A &amp; G ID", 'E4 TB Allocation Details'!$A$18:$L$18, 0),FALSE), 'E2 Allocators'!$B$15:$W$358, MATCH('O5 Details by Class &amp; Accounts'!CL$18, 'E2 Allocators'!$B$15:$W$15, 0),FALSE)*$E44)</f>
        <v>0</v>
      </c>
      <c r="CM44" s="2186">
        <f>IF(ISERROR(VLOOKUP(VLOOKUP($A44, 'E4 TB Allocation Details'!$A$18:$L$214, MATCH("A &amp; G ID", 'E4 TB Allocation Details'!$A$18:$L$18, 0),FALSE), 'E2 Allocators'!$B$15:$W$358, MATCH('O5 Details by Class &amp; Accounts'!CM$18, 'E2 Allocators'!$B$15:$W$15, 0),FALSE)*$E44), 0, VLOOKUP(VLOOKUP($A44, 'E4 TB Allocation Details'!$A$18:$L$214, MATCH("A &amp; G ID", 'E4 TB Allocation Details'!$A$18:$L$18, 0),FALSE), 'E2 Allocators'!$B$15:$W$358, MATCH('O5 Details by Class &amp; Accounts'!CM$18, 'E2 Allocators'!$B$15:$W$15, 0),FALSE)*$E44)</f>
        <v>0</v>
      </c>
      <c r="CN44" s="2186">
        <f t="shared" si="5"/>
        <v>0</v>
      </c>
      <c r="CO44" s="2187">
        <f t="shared" si="4"/>
        <v>0</v>
      </c>
      <c r="CQ44" s="1625" t="s">
        <v>700</v>
      </c>
    </row>
    <row r="45" spans="1:95" s="54" customFormat="1" ht="12.75" x14ac:dyDescent="0.2">
      <c r="A45" s="989">
        <v>1835</v>
      </c>
      <c r="B45" s="990" t="s">
        <v>75</v>
      </c>
      <c r="C45" s="2184">
        <f>IF(ISERROR(VLOOKUP($A45,'I3 TB Data'!$A$19:$H$483,MATCH('O5 Details by Class &amp; Accounts'!$C$18, 'I3 TB Data'!$A$19:$H$19,0),0)), 0, VLOOKUP($A45,'I3 TB Data'!$A$19:$H$483,MATCH('O5 Details by Class &amp; Accounts'!$C$18,'I3 TB Data'!$A$19:$H$19,0),0))</f>
        <v>41180749.094999999</v>
      </c>
      <c r="D45" s="2185">
        <f>'I4 BO ASSETS'!E42</f>
        <v>-41180749.094999999</v>
      </c>
      <c r="E45" s="2184">
        <f t="shared" si="6"/>
        <v>0</v>
      </c>
      <c r="F45" s="2186">
        <f>IF(ISERROR(VLOOKUP($A45, 'E1 Categorization'!A33:E124, MATCH("Customer Component", 'E1 Categorization'!$A$33:$E$33,0), 0)), 0, IF(VLOOKUP($A45, 'E1 Categorization'!A33:E124, MATCH("Customer Component", 'E1 Categorization'!$A$33:$E$33,0), 0)=0, 'O5 Details by Class &amp; Accounts'!$E45, IF(AND(VLOOKUP($A45, 'E1 Categorization'!A33:E124, MATCH("Customer Component", 'E1 Categorization'!$A$33:$E$33,0), 0) &gt;0, VLOOKUP($A45, 'E1 Categorization'!A33:E124, MATCH("Customer Component", 'E1 Categorization'!$A$33:$E$33,0), 0)&lt;1), 'O5 Details by Class &amp; Accounts'!$E45*(1-VLOOKUP($A45, 'E1 Categorization'!A33:E124, MATCH("Customer Component", 'E1 Categorization'!$A$33:$E$33,0), 0)), 0)))</f>
        <v>0</v>
      </c>
      <c r="G45" s="2186">
        <f>IF(ISERROR(VLOOKUP($A45, 'E1 Categorization'!A33:E124, MATCH("Customer Component", 'E1 Categorization'!$A$33:$E$33,0), 0)),0, IF(VLOOKUP($A45, 'E1 Categorization'!A33:E124, MATCH("Customer Component", 'E1 Categorization'!$A$33:$E$33,0), 0)=0, 0, IF(AND(VLOOKUP($A45, 'E1 Categorization'!A33:E124, MATCH("Customer Component", 'E1 Categorization'!$A$33:$E$33,0), 0) &gt;0, VLOOKUP($A45, 'E1 Categorization'!A33:E124, MATCH("Customer Component", 'E1 Categorization'!$A$33:$E$33,0), 0)&lt;1), 'O5 Details by Class &amp; Accounts'!$E45*(VLOOKUP($A45, 'E1 Categorization'!A33:E124, MATCH("Customer Component", 'E1 Categorization'!$A$33:$E$33,0), 0)), 'O5 Details by Class &amp; Accounts'!$E45)))</f>
        <v>0</v>
      </c>
      <c r="H45" s="2186">
        <f t="shared" si="0"/>
        <v>0</v>
      </c>
      <c r="I45" s="2186">
        <f>IF(ISERROR(VLOOKUP(VLOOKUP($A45, 'E4 TB Allocation Details'!$A$18:$L$214, MATCH("Demand ID", 'E4 TB Allocation Details'!$A$18:$L$18, 0),FALSE), 'E2 Allocators'!$B$15:$W$358, MATCH('O5 Details by Class &amp; Accounts'!I$18, 'E2 Allocators'!$B$15:$W$15, 0),FALSE)*$F45), 0, VLOOKUP(VLOOKUP($A45, 'E4 TB Allocation Details'!$A$18:$L$214, MATCH("Demand ID", 'E4 TB Allocation Details'!$A$18:$L$18, 0),FALSE), 'E2 Allocators'!$B$15:$W$358, MATCH('O5 Details by Class &amp; Accounts'!I$18, 'E2 Allocators'!$B$15:$W$15, 0),FALSE)*$F45)</f>
        <v>0</v>
      </c>
      <c r="J45" s="2186">
        <f>IF(ISERROR(VLOOKUP(VLOOKUP($A45, 'E4 TB Allocation Details'!$A$18:$L$214, MATCH("Demand ID", 'E4 TB Allocation Details'!$A$18:$L$18, 0),FALSE), 'E2 Allocators'!$B$15:$W$358, MATCH('O5 Details by Class &amp; Accounts'!J$18, 'E2 Allocators'!$B$15:$W$15, 0),FALSE)*$F45), 0, VLOOKUP(VLOOKUP($A45, 'E4 TB Allocation Details'!$A$18:$L$214, MATCH("Demand ID", 'E4 TB Allocation Details'!$A$18:$L$18, 0),FALSE), 'E2 Allocators'!$B$15:$W$358, MATCH('O5 Details by Class &amp; Accounts'!J$18, 'E2 Allocators'!$B$15:$W$15, 0),FALSE)*$F45)</f>
        <v>0</v>
      </c>
      <c r="K45" s="2186">
        <f>IF(ISERROR(VLOOKUP(VLOOKUP($A45, 'E4 TB Allocation Details'!$A$18:$L$214, MATCH("Demand ID", 'E4 TB Allocation Details'!$A$18:$L$18, 0),FALSE), 'E2 Allocators'!$B$15:$W$358, MATCH('O5 Details by Class &amp; Accounts'!K$18, 'E2 Allocators'!$B$15:$W$15, 0),FALSE)*$F45), 0, VLOOKUP(VLOOKUP($A45, 'E4 TB Allocation Details'!$A$18:$L$214, MATCH("Demand ID", 'E4 TB Allocation Details'!$A$18:$L$18, 0),FALSE), 'E2 Allocators'!$B$15:$W$358, MATCH('O5 Details by Class &amp; Accounts'!K$18, 'E2 Allocators'!$B$15:$W$15, 0),FALSE)*$F45)</f>
        <v>0</v>
      </c>
      <c r="L45" s="2186">
        <f>IF(ISERROR(VLOOKUP(VLOOKUP($A45, 'E4 TB Allocation Details'!$A$18:$L$214, MATCH("Demand ID", 'E4 TB Allocation Details'!$A$18:$L$18, 0),FALSE), 'E2 Allocators'!$B$15:$W$358, MATCH('O5 Details by Class &amp; Accounts'!L$18, 'E2 Allocators'!$B$15:$W$15, 0),FALSE)*$F45), 0, VLOOKUP(VLOOKUP($A45, 'E4 TB Allocation Details'!$A$18:$L$214, MATCH("Demand ID", 'E4 TB Allocation Details'!$A$18:$L$18, 0),FALSE), 'E2 Allocators'!$B$15:$W$358, MATCH('O5 Details by Class &amp; Accounts'!L$18, 'E2 Allocators'!$B$15:$W$15, 0),FALSE)*$F45)</f>
        <v>0</v>
      </c>
      <c r="M45" s="2186">
        <f>IF(ISERROR(VLOOKUP(VLOOKUP($A45, 'E4 TB Allocation Details'!$A$18:$L$214, MATCH("Demand ID", 'E4 TB Allocation Details'!$A$18:$L$18, 0),FALSE), 'E2 Allocators'!$B$15:$W$358, MATCH('O5 Details by Class &amp; Accounts'!M$18, 'E2 Allocators'!$B$15:$W$15, 0),FALSE)*$F45), 0, VLOOKUP(VLOOKUP($A45, 'E4 TB Allocation Details'!$A$18:$L$214, MATCH("Demand ID", 'E4 TB Allocation Details'!$A$18:$L$18, 0),FALSE), 'E2 Allocators'!$B$15:$W$358, MATCH('O5 Details by Class &amp; Accounts'!M$18, 'E2 Allocators'!$B$15:$W$15, 0),FALSE)*$F45)</f>
        <v>0</v>
      </c>
      <c r="N45" s="2186">
        <f>IF(ISERROR(VLOOKUP(VLOOKUP($A45, 'E4 TB Allocation Details'!$A$18:$L$214, MATCH("Demand ID", 'E4 TB Allocation Details'!$A$18:$L$18, 0),FALSE), 'E2 Allocators'!$B$15:$W$358, MATCH('O5 Details by Class &amp; Accounts'!N$18, 'E2 Allocators'!$B$15:$W$15, 0),FALSE)*$F45), 0, VLOOKUP(VLOOKUP($A45, 'E4 TB Allocation Details'!$A$18:$L$214, MATCH("Demand ID", 'E4 TB Allocation Details'!$A$18:$L$18, 0),FALSE), 'E2 Allocators'!$B$15:$W$358, MATCH('O5 Details by Class &amp; Accounts'!N$18, 'E2 Allocators'!$B$15:$W$15, 0),FALSE)*$F45)</f>
        <v>0</v>
      </c>
      <c r="O45" s="2186">
        <f>IF(ISERROR(VLOOKUP(VLOOKUP($A45, 'E4 TB Allocation Details'!$A$18:$L$214, MATCH("Demand ID", 'E4 TB Allocation Details'!$A$18:$L$18, 0),FALSE), 'E2 Allocators'!$B$15:$W$358, MATCH('O5 Details by Class &amp; Accounts'!O$18, 'E2 Allocators'!$B$15:$W$15, 0),FALSE)*$F45), 0, VLOOKUP(VLOOKUP($A45, 'E4 TB Allocation Details'!$A$18:$L$214, MATCH("Demand ID", 'E4 TB Allocation Details'!$A$18:$L$18, 0),FALSE), 'E2 Allocators'!$B$15:$W$358, MATCH('O5 Details by Class &amp; Accounts'!O$18, 'E2 Allocators'!$B$15:$W$15, 0),FALSE)*$F45)</f>
        <v>0</v>
      </c>
      <c r="P45" s="2186">
        <f>IF(ISERROR(VLOOKUP(VLOOKUP($A45, 'E4 TB Allocation Details'!$A$18:$L$214, MATCH("Demand ID", 'E4 TB Allocation Details'!$A$18:$L$18, 0),FALSE), 'E2 Allocators'!$B$15:$W$358, MATCH('O5 Details by Class &amp; Accounts'!P$18, 'E2 Allocators'!$B$15:$W$15, 0),FALSE)*$F45), 0, VLOOKUP(VLOOKUP($A45, 'E4 TB Allocation Details'!$A$18:$L$214, MATCH("Demand ID", 'E4 TB Allocation Details'!$A$18:$L$18, 0),FALSE), 'E2 Allocators'!$B$15:$W$358, MATCH('O5 Details by Class &amp; Accounts'!P$18, 'E2 Allocators'!$B$15:$W$15, 0),FALSE)*$F45)</f>
        <v>0</v>
      </c>
      <c r="Q45" s="2186">
        <f>IF(ISERROR(VLOOKUP(VLOOKUP($A45, 'E4 TB Allocation Details'!$A$18:$L$214, MATCH("Demand ID", 'E4 TB Allocation Details'!$A$18:$L$18, 0),FALSE), 'E2 Allocators'!$B$15:$W$358, MATCH('O5 Details by Class &amp; Accounts'!Q$18, 'E2 Allocators'!$B$15:$W$15, 0),FALSE)*$F45), 0, VLOOKUP(VLOOKUP($A45, 'E4 TB Allocation Details'!$A$18:$L$214, MATCH("Demand ID", 'E4 TB Allocation Details'!$A$18:$L$18, 0),FALSE), 'E2 Allocators'!$B$15:$W$358, MATCH('O5 Details by Class &amp; Accounts'!Q$18, 'E2 Allocators'!$B$15:$W$15, 0),FALSE)*$F45)</f>
        <v>0</v>
      </c>
      <c r="R45" s="2186">
        <f>IF(ISERROR(VLOOKUP(VLOOKUP($A45, 'E4 TB Allocation Details'!$A$18:$L$214, MATCH("Demand ID", 'E4 TB Allocation Details'!$A$18:$L$18, 0),FALSE), 'E2 Allocators'!$B$15:$W$358, MATCH('O5 Details by Class &amp; Accounts'!R$18, 'E2 Allocators'!$B$15:$W$15, 0),FALSE)*$F45), 0, VLOOKUP(VLOOKUP($A45, 'E4 TB Allocation Details'!$A$18:$L$214, MATCH("Demand ID", 'E4 TB Allocation Details'!$A$18:$L$18, 0),FALSE), 'E2 Allocators'!$B$15:$W$358, MATCH('O5 Details by Class &amp; Accounts'!R$18, 'E2 Allocators'!$B$15:$W$15, 0),FALSE)*$F45)</f>
        <v>0</v>
      </c>
      <c r="S45" s="2186">
        <f>IF(ISERROR(VLOOKUP(VLOOKUP($A45, 'E4 TB Allocation Details'!$A$18:$L$214, MATCH("Demand ID", 'E4 TB Allocation Details'!$A$18:$L$18, 0),FALSE), 'E2 Allocators'!$B$15:$W$358, MATCH('O5 Details by Class &amp; Accounts'!S$18, 'E2 Allocators'!$B$15:$W$15, 0),FALSE)*$F45), 0, VLOOKUP(VLOOKUP($A45, 'E4 TB Allocation Details'!$A$18:$L$214, MATCH("Demand ID", 'E4 TB Allocation Details'!$A$18:$L$18, 0),FALSE), 'E2 Allocators'!$B$15:$W$358, MATCH('O5 Details by Class &amp; Accounts'!S$18, 'E2 Allocators'!$B$15:$W$15, 0),FALSE)*$F45)</f>
        <v>0</v>
      </c>
      <c r="T45" s="2186">
        <f>IF(ISERROR(VLOOKUP(VLOOKUP($A45, 'E4 TB Allocation Details'!$A$18:$L$214, MATCH("Demand ID", 'E4 TB Allocation Details'!$A$18:$L$18, 0),FALSE), 'E2 Allocators'!$B$15:$W$358, MATCH('O5 Details by Class &amp; Accounts'!T$18, 'E2 Allocators'!$B$15:$W$15, 0),FALSE)*$F45), 0, VLOOKUP(VLOOKUP($A45, 'E4 TB Allocation Details'!$A$18:$L$214, MATCH("Demand ID", 'E4 TB Allocation Details'!$A$18:$L$18, 0),FALSE), 'E2 Allocators'!$B$15:$W$358, MATCH('O5 Details by Class &amp; Accounts'!T$18, 'E2 Allocators'!$B$15:$W$15, 0),FALSE)*$F45)</f>
        <v>0</v>
      </c>
      <c r="U45" s="2186">
        <f>IF(ISERROR(VLOOKUP(VLOOKUP($A45, 'E4 TB Allocation Details'!$A$18:$L$214, MATCH("Demand ID", 'E4 TB Allocation Details'!$A$18:$L$18, 0),FALSE), 'E2 Allocators'!$B$15:$W$358, MATCH('O5 Details by Class &amp; Accounts'!U$18, 'E2 Allocators'!$B$15:$W$15, 0),FALSE)*$F45), 0, VLOOKUP(VLOOKUP($A45, 'E4 TB Allocation Details'!$A$18:$L$214, MATCH("Demand ID", 'E4 TB Allocation Details'!$A$18:$L$18, 0),FALSE), 'E2 Allocators'!$B$15:$W$358, MATCH('O5 Details by Class &amp; Accounts'!U$18, 'E2 Allocators'!$B$15:$W$15, 0),FALSE)*$F45)</f>
        <v>0</v>
      </c>
      <c r="V45" s="2186">
        <f>IF(ISERROR(VLOOKUP(VLOOKUP($A45, 'E4 TB Allocation Details'!$A$18:$L$214, MATCH("Demand ID", 'E4 TB Allocation Details'!$A$18:$L$18, 0),FALSE), 'E2 Allocators'!$B$15:$W$358, MATCH('O5 Details by Class &amp; Accounts'!V$18, 'E2 Allocators'!$B$15:$W$15, 0),FALSE)*$F45), 0, VLOOKUP(VLOOKUP($A45, 'E4 TB Allocation Details'!$A$18:$L$214, MATCH("Demand ID", 'E4 TB Allocation Details'!$A$18:$L$18, 0),FALSE), 'E2 Allocators'!$B$15:$W$358, MATCH('O5 Details by Class &amp; Accounts'!V$18, 'E2 Allocators'!$B$15:$W$15, 0),FALSE)*$F45)</f>
        <v>0</v>
      </c>
      <c r="W45" s="2186">
        <f>IF(ISERROR(VLOOKUP(VLOOKUP($A45, 'E4 TB Allocation Details'!$A$18:$L$214, MATCH("Demand ID", 'E4 TB Allocation Details'!$A$18:$L$18, 0),FALSE), 'E2 Allocators'!$B$15:$W$358, MATCH('O5 Details by Class &amp; Accounts'!W$18, 'E2 Allocators'!$B$15:$W$15, 0),FALSE)*$F45), 0, VLOOKUP(VLOOKUP($A45, 'E4 TB Allocation Details'!$A$18:$L$214, MATCH("Demand ID", 'E4 TB Allocation Details'!$A$18:$L$18, 0),FALSE), 'E2 Allocators'!$B$15:$W$358, MATCH('O5 Details by Class &amp; Accounts'!W$18, 'E2 Allocators'!$B$15:$W$15, 0),FALSE)*$F45)</f>
        <v>0</v>
      </c>
      <c r="X45" s="2186">
        <f>IF(ISERROR(VLOOKUP(VLOOKUP($A45, 'E4 TB Allocation Details'!$A$18:$L$214, MATCH("Demand ID", 'E4 TB Allocation Details'!$A$18:$L$18, 0),FALSE), 'E2 Allocators'!$B$15:$W$358, MATCH('O5 Details by Class &amp; Accounts'!X$18, 'E2 Allocators'!$B$15:$W$15, 0),FALSE)*$F45), 0, VLOOKUP(VLOOKUP($A45, 'E4 TB Allocation Details'!$A$18:$L$214, MATCH("Demand ID", 'E4 TB Allocation Details'!$A$18:$L$18, 0),FALSE), 'E2 Allocators'!$B$15:$W$358, MATCH('O5 Details by Class &amp; Accounts'!X$18, 'E2 Allocators'!$B$15:$W$15, 0),FALSE)*$F45)</f>
        <v>0</v>
      </c>
      <c r="Y45" s="2186">
        <f>IF(ISERROR(VLOOKUP(VLOOKUP($A45, 'E4 TB Allocation Details'!$A$18:$L$214, MATCH("Demand ID", 'E4 TB Allocation Details'!$A$18:$L$18, 0),FALSE), 'E2 Allocators'!$B$15:$W$358, MATCH('O5 Details by Class &amp; Accounts'!Y$18, 'E2 Allocators'!$B$15:$W$15, 0),FALSE)*$F45), 0, VLOOKUP(VLOOKUP($A45, 'E4 TB Allocation Details'!$A$18:$L$214, MATCH("Demand ID", 'E4 TB Allocation Details'!$A$18:$L$18, 0),FALSE), 'E2 Allocators'!$B$15:$W$358, MATCH('O5 Details by Class &amp; Accounts'!Y$18, 'E2 Allocators'!$B$15:$W$15, 0),FALSE)*$F45)</f>
        <v>0</v>
      </c>
      <c r="Z45" s="2186">
        <f>IF(ISERROR(VLOOKUP(VLOOKUP($A45, 'E4 TB Allocation Details'!$A$18:$L$214, MATCH("Demand ID", 'E4 TB Allocation Details'!$A$18:$L$18, 0),FALSE), 'E2 Allocators'!$B$15:$W$358, MATCH('O5 Details by Class &amp; Accounts'!Z$18, 'E2 Allocators'!$B$15:$W$15, 0),FALSE)*$F45), 0, VLOOKUP(VLOOKUP($A45, 'E4 TB Allocation Details'!$A$18:$L$214, MATCH("Demand ID", 'E4 TB Allocation Details'!$A$18:$L$18, 0),FALSE), 'E2 Allocators'!$B$15:$W$358, MATCH('O5 Details by Class &amp; Accounts'!Z$18, 'E2 Allocators'!$B$15:$W$15, 0),FALSE)*$F45)</f>
        <v>0</v>
      </c>
      <c r="AA45" s="2186">
        <f>IF(ISERROR(VLOOKUP(VLOOKUP($A45, 'E4 TB Allocation Details'!$A$18:$L$214, MATCH("Demand ID", 'E4 TB Allocation Details'!$A$18:$L$18, 0),FALSE), 'E2 Allocators'!$B$15:$W$358, MATCH('O5 Details by Class &amp; Accounts'!AA$18, 'E2 Allocators'!$B$15:$W$15, 0),FALSE)*$F45), 0, VLOOKUP(VLOOKUP($A45, 'E4 TB Allocation Details'!$A$18:$L$214, MATCH("Demand ID", 'E4 TB Allocation Details'!$A$18:$L$18, 0),FALSE), 'E2 Allocators'!$B$15:$W$358, MATCH('O5 Details by Class &amp; Accounts'!AA$18, 'E2 Allocators'!$B$15:$W$15, 0),FALSE)*$F45)</f>
        <v>0</v>
      </c>
      <c r="AB45" s="2186">
        <f>IF(ISERROR(VLOOKUP(VLOOKUP($A45, 'E4 TB Allocation Details'!$A$18:$L$214, MATCH("Demand ID", 'E4 TB Allocation Details'!$A$18:$L$18, 0),FALSE), 'E2 Allocators'!$B$15:$W$358, MATCH('O5 Details by Class &amp; Accounts'!AB$18, 'E2 Allocators'!$B$15:$W$15, 0),FALSE)*$F45), 0, VLOOKUP(VLOOKUP($A45, 'E4 TB Allocation Details'!$A$18:$L$214, MATCH("Demand ID", 'E4 TB Allocation Details'!$A$18:$L$18, 0),FALSE), 'E2 Allocators'!$B$15:$W$358, MATCH('O5 Details by Class &amp; Accounts'!AB$18, 'E2 Allocators'!$B$15:$W$15, 0),FALSE)*$F45)</f>
        <v>0</v>
      </c>
      <c r="AC45" s="2186">
        <f t="shared" si="1"/>
        <v>0</v>
      </c>
      <c r="AD45" s="2186">
        <f>IF(ISERROR(VLOOKUP(VLOOKUP($A45, 'E4 TB Allocation Details'!$A$18:$L$214, MATCH("Customer ID", 'E4 TB Allocation Details'!$A$18:$L$18, 0),FALSE), 'E2 Allocators'!$B$15:$W$358, MATCH('O5 Details by Class &amp; Accounts'!AD$18, 'E2 Allocators'!$B$15:$W$15, 0),FALSE)*$G45), 0, VLOOKUP(VLOOKUP($A45, 'E4 TB Allocation Details'!$A$18:$L$214, MATCH("Customer ID", 'E4 TB Allocation Details'!$A$18:$L$18, 0),FALSE), 'E2 Allocators'!$B$15:$W$358, MATCH('O5 Details by Class &amp; Accounts'!AD$18, 'E2 Allocators'!$B$15:$W$15, 0),FALSE)*$G45)</f>
        <v>0</v>
      </c>
      <c r="AE45" s="2186">
        <f>IF(ISERROR(VLOOKUP(VLOOKUP($A45, 'E4 TB Allocation Details'!$A$18:$L$214, MATCH("Customer ID", 'E4 TB Allocation Details'!$A$18:$L$18, 0),FALSE), 'E2 Allocators'!$B$15:$W$358, MATCH('O5 Details by Class &amp; Accounts'!AE$18, 'E2 Allocators'!$B$15:$W$15, 0),FALSE)*$G45), 0, VLOOKUP(VLOOKUP($A45, 'E4 TB Allocation Details'!$A$18:$L$214, MATCH("Customer ID", 'E4 TB Allocation Details'!$A$18:$L$18, 0),FALSE), 'E2 Allocators'!$B$15:$W$358, MATCH('O5 Details by Class &amp; Accounts'!AE$18, 'E2 Allocators'!$B$15:$W$15, 0),FALSE)*$G45)</f>
        <v>0</v>
      </c>
      <c r="AF45" s="2186">
        <f>IF(ISERROR(VLOOKUP(VLOOKUP($A45, 'E4 TB Allocation Details'!$A$18:$L$214, MATCH("Customer ID", 'E4 TB Allocation Details'!$A$18:$L$18, 0),FALSE), 'E2 Allocators'!$B$15:$W$358, MATCH('O5 Details by Class &amp; Accounts'!AF$18, 'E2 Allocators'!$B$15:$W$15, 0),FALSE)*$G45), 0, VLOOKUP(VLOOKUP($A45, 'E4 TB Allocation Details'!$A$18:$L$214, MATCH("Customer ID", 'E4 TB Allocation Details'!$A$18:$L$18, 0),FALSE), 'E2 Allocators'!$B$15:$W$358, MATCH('O5 Details by Class &amp; Accounts'!AF$18, 'E2 Allocators'!$B$15:$W$15, 0),FALSE)*$G45)</f>
        <v>0</v>
      </c>
      <c r="AG45" s="2186">
        <f>IF(ISERROR(VLOOKUP(VLOOKUP($A45, 'E4 TB Allocation Details'!$A$18:$L$214, MATCH("Customer ID", 'E4 TB Allocation Details'!$A$18:$L$18, 0),FALSE), 'E2 Allocators'!$B$15:$W$358, MATCH('O5 Details by Class &amp; Accounts'!AG$18, 'E2 Allocators'!$B$15:$W$15, 0),FALSE)*$G45), 0, VLOOKUP(VLOOKUP($A45, 'E4 TB Allocation Details'!$A$18:$L$214, MATCH("Customer ID", 'E4 TB Allocation Details'!$A$18:$L$18, 0),FALSE), 'E2 Allocators'!$B$15:$W$358, MATCH('O5 Details by Class &amp; Accounts'!AG$18, 'E2 Allocators'!$B$15:$W$15, 0),FALSE)*$G45)</f>
        <v>0</v>
      </c>
      <c r="AH45" s="2186">
        <f>IF(ISERROR(VLOOKUP(VLOOKUP($A45, 'E4 TB Allocation Details'!$A$18:$L$214, MATCH("Customer ID", 'E4 TB Allocation Details'!$A$18:$L$18, 0),FALSE), 'E2 Allocators'!$B$15:$W$358, MATCH('O5 Details by Class &amp; Accounts'!AH$18, 'E2 Allocators'!$B$15:$W$15, 0),FALSE)*$G45), 0, VLOOKUP(VLOOKUP($A45, 'E4 TB Allocation Details'!$A$18:$L$214, MATCH("Customer ID", 'E4 TB Allocation Details'!$A$18:$L$18, 0),FALSE), 'E2 Allocators'!$B$15:$W$358, MATCH('O5 Details by Class &amp; Accounts'!AH$18, 'E2 Allocators'!$B$15:$W$15, 0),FALSE)*$G45)</f>
        <v>0</v>
      </c>
      <c r="AI45" s="2186">
        <f>IF(ISERROR(VLOOKUP(VLOOKUP($A45, 'E4 TB Allocation Details'!$A$18:$L$214, MATCH("Customer ID", 'E4 TB Allocation Details'!$A$18:$L$18, 0),FALSE), 'E2 Allocators'!$B$15:$W$358, MATCH('O5 Details by Class &amp; Accounts'!AI$18, 'E2 Allocators'!$B$15:$W$15, 0),FALSE)*$G45), 0, VLOOKUP(VLOOKUP($A45, 'E4 TB Allocation Details'!$A$18:$L$214, MATCH("Customer ID", 'E4 TB Allocation Details'!$A$18:$L$18, 0),FALSE), 'E2 Allocators'!$B$15:$W$358, MATCH('O5 Details by Class &amp; Accounts'!AI$18, 'E2 Allocators'!$B$15:$W$15, 0),FALSE)*$G45)</f>
        <v>0</v>
      </c>
      <c r="AJ45" s="2186">
        <f>IF(ISERROR(VLOOKUP(VLOOKUP($A45, 'E4 TB Allocation Details'!$A$18:$L$214, MATCH("Customer ID", 'E4 TB Allocation Details'!$A$18:$L$18, 0),FALSE), 'E2 Allocators'!$B$15:$W$358, MATCH('O5 Details by Class &amp; Accounts'!AJ$18, 'E2 Allocators'!$B$15:$W$15, 0),FALSE)*$G45), 0, VLOOKUP(VLOOKUP($A45, 'E4 TB Allocation Details'!$A$18:$L$214, MATCH("Customer ID", 'E4 TB Allocation Details'!$A$18:$L$18, 0),FALSE), 'E2 Allocators'!$B$15:$W$358, MATCH('O5 Details by Class &amp; Accounts'!AJ$18, 'E2 Allocators'!$B$15:$W$15, 0),FALSE)*$G45)</f>
        <v>0</v>
      </c>
      <c r="AK45" s="2186">
        <f>IF(ISERROR(VLOOKUP(VLOOKUP($A45, 'E4 TB Allocation Details'!$A$18:$L$214, MATCH("Customer ID", 'E4 TB Allocation Details'!$A$18:$L$18, 0),FALSE), 'E2 Allocators'!$B$15:$W$358, MATCH('O5 Details by Class &amp; Accounts'!AK$18, 'E2 Allocators'!$B$15:$W$15, 0),FALSE)*$G45), 0, VLOOKUP(VLOOKUP($A45, 'E4 TB Allocation Details'!$A$18:$L$214, MATCH("Customer ID", 'E4 TB Allocation Details'!$A$18:$L$18, 0),FALSE), 'E2 Allocators'!$B$15:$W$358, MATCH('O5 Details by Class &amp; Accounts'!AK$18, 'E2 Allocators'!$B$15:$W$15, 0),FALSE)*$G45)</f>
        <v>0</v>
      </c>
      <c r="AL45" s="2186">
        <f>IF(ISERROR(VLOOKUP(VLOOKUP($A45, 'E4 TB Allocation Details'!$A$18:$L$214, MATCH("Customer ID", 'E4 TB Allocation Details'!$A$18:$L$18, 0),FALSE), 'E2 Allocators'!$B$15:$W$358, MATCH('O5 Details by Class &amp; Accounts'!AL$18, 'E2 Allocators'!$B$15:$W$15, 0),FALSE)*$G45), 0, VLOOKUP(VLOOKUP($A45, 'E4 TB Allocation Details'!$A$18:$L$214, MATCH("Customer ID", 'E4 TB Allocation Details'!$A$18:$L$18, 0),FALSE), 'E2 Allocators'!$B$15:$W$358, MATCH('O5 Details by Class &amp; Accounts'!AL$18, 'E2 Allocators'!$B$15:$W$15, 0),FALSE)*$G45)</f>
        <v>0</v>
      </c>
      <c r="AM45" s="2186">
        <f>IF(ISERROR(VLOOKUP(VLOOKUP($A45, 'E4 TB Allocation Details'!$A$18:$L$214, MATCH("Customer ID", 'E4 TB Allocation Details'!$A$18:$L$18, 0),FALSE), 'E2 Allocators'!$B$15:$W$358, MATCH('O5 Details by Class &amp; Accounts'!AM$18, 'E2 Allocators'!$B$15:$W$15, 0),FALSE)*$G45), 0, VLOOKUP(VLOOKUP($A45, 'E4 TB Allocation Details'!$A$18:$L$214, MATCH("Customer ID", 'E4 TB Allocation Details'!$A$18:$L$18, 0),FALSE), 'E2 Allocators'!$B$15:$W$358, MATCH('O5 Details by Class &amp; Accounts'!AM$18, 'E2 Allocators'!$B$15:$W$15, 0),FALSE)*$G45)</f>
        <v>0</v>
      </c>
      <c r="AN45" s="2186">
        <f>IF(ISERROR(VLOOKUP(VLOOKUP($A45, 'E4 TB Allocation Details'!$A$18:$L$214, MATCH("Customer ID", 'E4 TB Allocation Details'!$A$18:$L$18, 0),FALSE), 'E2 Allocators'!$B$15:$W$358, MATCH('O5 Details by Class &amp; Accounts'!AN$18, 'E2 Allocators'!$B$15:$W$15, 0),FALSE)*$G45), 0, VLOOKUP(VLOOKUP($A45, 'E4 TB Allocation Details'!$A$18:$L$214, MATCH("Customer ID", 'E4 TB Allocation Details'!$A$18:$L$18, 0),FALSE), 'E2 Allocators'!$B$15:$W$358, MATCH('O5 Details by Class &amp; Accounts'!AN$18, 'E2 Allocators'!$B$15:$W$15, 0),FALSE)*$G45)</f>
        <v>0</v>
      </c>
      <c r="AO45" s="2186">
        <f>IF(ISERROR(VLOOKUP(VLOOKUP($A45, 'E4 TB Allocation Details'!$A$18:$L$214, MATCH("Customer ID", 'E4 TB Allocation Details'!$A$18:$L$18, 0),FALSE), 'E2 Allocators'!$B$15:$W$358, MATCH('O5 Details by Class &amp; Accounts'!AO$18, 'E2 Allocators'!$B$15:$W$15, 0),FALSE)*$G45), 0, VLOOKUP(VLOOKUP($A45, 'E4 TB Allocation Details'!$A$18:$L$214, MATCH("Customer ID", 'E4 TB Allocation Details'!$A$18:$L$18, 0),FALSE), 'E2 Allocators'!$B$15:$W$358, MATCH('O5 Details by Class &amp; Accounts'!AO$18, 'E2 Allocators'!$B$15:$W$15, 0),FALSE)*$G45)</f>
        <v>0</v>
      </c>
      <c r="AP45" s="2186">
        <f>IF(ISERROR(VLOOKUP(VLOOKUP($A45, 'E4 TB Allocation Details'!$A$18:$L$214, MATCH("Customer ID", 'E4 TB Allocation Details'!$A$18:$L$18, 0),FALSE), 'E2 Allocators'!$B$15:$W$358, MATCH('O5 Details by Class &amp; Accounts'!AP$18, 'E2 Allocators'!$B$15:$W$15, 0),FALSE)*$G45), 0, VLOOKUP(VLOOKUP($A45, 'E4 TB Allocation Details'!$A$18:$L$214, MATCH("Customer ID", 'E4 TB Allocation Details'!$A$18:$L$18, 0),FALSE), 'E2 Allocators'!$B$15:$W$358, MATCH('O5 Details by Class &amp; Accounts'!AP$18, 'E2 Allocators'!$B$15:$W$15, 0),FALSE)*$G45)</f>
        <v>0</v>
      </c>
      <c r="AQ45" s="2186">
        <f>IF(ISERROR(VLOOKUP(VLOOKUP($A45, 'E4 TB Allocation Details'!$A$18:$L$214, MATCH("Customer ID", 'E4 TB Allocation Details'!$A$18:$L$18, 0),FALSE), 'E2 Allocators'!$B$15:$W$358, MATCH('O5 Details by Class &amp; Accounts'!AQ$18, 'E2 Allocators'!$B$15:$W$15, 0),FALSE)*$G45), 0, VLOOKUP(VLOOKUP($A45, 'E4 TB Allocation Details'!$A$18:$L$214, MATCH("Customer ID", 'E4 TB Allocation Details'!$A$18:$L$18, 0),FALSE), 'E2 Allocators'!$B$15:$W$358, MATCH('O5 Details by Class &amp; Accounts'!AQ$18, 'E2 Allocators'!$B$15:$W$15, 0),FALSE)*$G45)</f>
        <v>0</v>
      </c>
      <c r="AR45" s="2186">
        <f>IF(ISERROR(VLOOKUP(VLOOKUP($A45, 'E4 TB Allocation Details'!$A$18:$L$214, MATCH("Customer ID", 'E4 TB Allocation Details'!$A$18:$L$18, 0),FALSE), 'E2 Allocators'!$B$15:$W$358, MATCH('O5 Details by Class &amp; Accounts'!AR$18, 'E2 Allocators'!$B$15:$W$15, 0),FALSE)*$G45), 0, VLOOKUP(VLOOKUP($A45, 'E4 TB Allocation Details'!$A$18:$L$214, MATCH("Customer ID", 'E4 TB Allocation Details'!$A$18:$L$18, 0),FALSE), 'E2 Allocators'!$B$15:$W$358, MATCH('O5 Details by Class &amp; Accounts'!AR$18, 'E2 Allocators'!$B$15:$W$15, 0),FALSE)*$G45)</f>
        <v>0</v>
      </c>
      <c r="AS45" s="2186">
        <f>IF(ISERROR(VLOOKUP(VLOOKUP($A45, 'E4 TB Allocation Details'!$A$18:$L$214, MATCH("Customer ID", 'E4 TB Allocation Details'!$A$18:$L$18, 0),FALSE), 'E2 Allocators'!$B$15:$W$358, MATCH('O5 Details by Class &amp; Accounts'!AS$18, 'E2 Allocators'!$B$15:$W$15, 0),FALSE)*$G45), 0, VLOOKUP(VLOOKUP($A45, 'E4 TB Allocation Details'!$A$18:$L$214, MATCH("Customer ID", 'E4 TB Allocation Details'!$A$18:$L$18, 0),FALSE), 'E2 Allocators'!$B$15:$W$358, MATCH('O5 Details by Class &amp; Accounts'!AS$18, 'E2 Allocators'!$B$15:$W$15, 0),FALSE)*$G45)</f>
        <v>0</v>
      </c>
      <c r="AT45" s="2186">
        <f>IF(ISERROR(VLOOKUP(VLOOKUP($A45, 'E4 TB Allocation Details'!$A$18:$L$214, MATCH("Customer ID", 'E4 TB Allocation Details'!$A$18:$L$18, 0),FALSE), 'E2 Allocators'!$B$15:$W$358, MATCH('O5 Details by Class &amp; Accounts'!AT$18, 'E2 Allocators'!$B$15:$W$15, 0),FALSE)*$G45), 0, VLOOKUP(VLOOKUP($A45, 'E4 TB Allocation Details'!$A$18:$L$214, MATCH("Customer ID", 'E4 TB Allocation Details'!$A$18:$L$18, 0),FALSE), 'E2 Allocators'!$B$15:$W$358, MATCH('O5 Details by Class &amp; Accounts'!AT$18, 'E2 Allocators'!$B$15:$W$15, 0),FALSE)*$G45)</f>
        <v>0</v>
      </c>
      <c r="AU45" s="2186">
        <f>IF(ISERROR(VLOOKUP(VLOOKUP($A45, 'E4 TB Allocation Details'!$A$18:$L$214, MATCH("Customer ID", 'E4 TB Allocation Details'!$A$18:$L$18, 0),FALSE), 'E2 Allocators'!$B$15:$W$358, MATCH('O5 Details by Class &amp; Accounts'!AU$18, 'E2 Allocators'!$B$15:$W$15, 0),FALSE)*$G45), 0, VLOOKUP(VLOOKUP($A45, 'E4 TB Allocation Details'!$A$18:$L$214, MATCH("Customer ID", 'E4 TB Allocation Details'!$A$18:$L$18, 0),FALSE), 'E2 Allocators'!$B$15:$W$358, MATCH('O5 Details by Class &amp; Accounts'!AU$18, 'E2 Allocators'!$B$15:$W$15, 0),FALSE)*$G45)</f>
        <v>0</v>
      </c>
      <c r="AV45" s="2186">
        <f>IF(ISERROR(VLOOKUP(VLOOKUP($A45, 'E4 TB Allocation Details'!$A$18:$L$214, MATCH("Customer ID", 'E4 TB Allocation Details'!$A$18:$L$18, 0),FALSE), 'E2 Allocators'!$B$15:$W$358, MATCH('O5 Details by Class &amp; Accounts'!AV$18, 'E2 Allocators'!$B$15:$W$15, 0),FALSE)*$G45), 0, VLOOKUP(VLOOKUP($A45, 'E4 TB Allocation Details'!$A$18:$L$214, MATCH("Customer ID", 'E4 TB Allocation Details'!$A$18:$L$18, 0),FALSE), 'E2 Allocators'!$B$15:$W$358, MATCH('O5 Details by Class &amp; Accounts'!AV$18, 'E2 Allocators'!$B$15:$W$15, 0),FALSE)*$G45)</f>
        <v>0</v>
      </c>
      <c r="AW45" s="2186">
        <f>IF(ISERROR(VLOOKUP(VLOOKUP($A45, 'E4 TB Allocation Details'!$A$18:$L$214, MATCH("Customer ID", 'E4 TB Allocation Details'!$A$18:$L$18, 0),FALSE), 'E2 Allocators'!$B$15:$W$358, MATCH('O5 Details by Class &amp; Accounts'!AW$18, 'E2 Allocators'!$B$15:$W$15, 0),FALSE)*$G45), 0, VLOOKUP(VLOOKUP($A45, 'E4 TB Allocation Details'!$A$18:$L$214, MATCH("Customer ID", 'E4 TB Allocation Details'!$A$18:$L$18, 0),FALSE), 'E2 Allocators'!$B$15:$W$358, MATCH('O5 Details by Class &amp; Accounts'!AW$18, 'E2 Allocators'!$B$15:$W$15, 0),FALSE)*$G45)</f>
        <v>0</v>
      </c>
      <c r="AX45" s="2186">
        <f t="shared" si="2"/>
        <v>0</v>
      </c>
      <c r="AY45" s="2186">
        <f>IF(ISERROR(VLOOKUP(VLOOKUP($A45, 'E4 TB Allocation Details'!$A$18:$L$214, MATCH("Misc ID", 'E4 TB Allocation Details'!$A$18:$L$18, 0),FALSE), 'E2 Allocators'!$B$15:$W$358, MATCH('O5 Details by Class &amp; Accounts'!AY$18, 'E2 Allocators'!$B$15:$W$15, 0),FALSE)*$E45), 0, VLOOKUP(VLOOKUP($A45, 'E4 TB Allocation Details'!$A$18:$L$214, MATCH("Misc ID", 'E4 TB Allocation Details'!$A$18:$L$18, 0),FALSE), 'E2 Allocators'!$B$15:$W$358, MATCH('O5 Details by Class &amp; Accounts'!AY$18, 'E2 Allocators'!$B$15:$W$15, 0),FALSE)*$E45)</f>
        <v>0</v>
      </c>
      <c r="AZ45" s="2186">
        <f>IF(ISERROR(VLOOKUP(VLOOKUP($A45, 'E4 TB Allocation Details'!$A$18:$L$214, MATCH("Misc ID", 'E4 TB Allocation Details'!$A$18:$L$18, 0),FALSE), 'E2 Allocators'!$B$15:$W$358, MATCH('O5 Details by Class &amp; Accounts'!AZ$18, 'E2 Allocators'!$B$15:$W$15, 0),FALSE)*$E45), 0, VLOOKUP(VLOOKUP($A45, 'E4 TB Allocation Details'!$A$18:$L$214, MATCH("Misc ID", 'E4 TB Allocation Details'!$A$18:$L$18, 0),FALSE), 'E2 Allocators'!$B$15:$W$358, MATCH('O5 Details by Class &amp; Accounts'!AZ$18, 'E2 Allocators'!$B$15:$W$15, 0),FALSE)*$E45)</f>
        <v>0</v>
      </c>
      <c r="BA45" s="2186">
        <f>IF(ISERROR(VLOOKUP(VLOOKUP($A45, 'E4 TB Allocation Details'!$A$18:$L$214, MATCH("Misc ID", 'E4 TB Allocation Details'!$A$18:$L$18, 0),FALSE), 'E2 Allocators'!$B$15:$W$358, MATCH('O5 Details by Class &amp; Accounts'!BA$18, 'E2 Allocators'!$B$15:$W$15, 0),FALSE)*$E45), 0, VLOOKUP(VLOOKUP($A45, 'E4 TB Allocation Details'!$A$18:$L$214, MATCH("Misc ID", 'E4 TB Allocation Details'!$A$18:$L$18, 0),FALSE), 'E2 Allocators'!$B$15:$W$358, MATCH('O5 Details by Class &amp; Accounts'!BA$18, 'E2 Allocators'!$B$15:$W$15, 0),FALSE)*$E45)</f>
        <v>0</v>
      </c>
      <c r="BB45" s="2186">
        <f>IF(ISERROR(VLOOKUP(VLOOKUP($A45, 'E4 TB Allocation Details'!$A$18:$L$214, MATCH("Misc ID", 'E4 TB Allocation Details'!$A$18:$L$18, 0),FALSE), 'E2 Allocators'!$B$15:$W$358, MATCH('O5 Details by Class &amp; Accounts'!BB$18, 'E2 Allocators'!$B$15:$W$15, 0),FALSE)*$E45), 0, VLOOKUP(VLOOKUP($A45, 'E4 TB Allocation Details'!$A$18:$L$214, MATCH("Misc ID", 'E4 TB Allocation Details'!$A$18:$L$18, 0),FALSE), 'E2 Allocators'!$B$15:$W$358, MATCH('O5 Details by Class &amp; Accounts'!BB$18, 'E2 Allocators'!$B$15:$W$15, 0),FALSE)*$E45)</f>
        <v>0</v>
      </c>
      <c r="BC45" s="2186">
        <f>IF(ISERROR(VLOOKUP(VLOOKUP($A45, 'E4 TB Allocation Details'!$A$18:$L$214, MATCH("Misc ID", 'E4 TB Allocation Details'!$A$18:$L$18, 0),FALSE), 'E2 Allocators'!$B$15:$W$358, MATCH('O5 Details by Class &amp; Accounts'!BC$18, 'E2 Allocators'!$B$15:$W$15, 0),FALSE)*$E45), 0, VLOOKUP(VLOOKUP($A45, 'E4 TB Allocation Details'!$A$18:$L$214, MATCH("Misc ID", 'E4 TB Allocation Details'!$A$18:$L$18, 0),FALSE), 'E2 Allocators'!$B$15:$W$358, MATCH('O5 Details by Class &amp; Accounts'!BC$18, 'E2 Allocators'!$B$15:$W$15, 0),FALSE)*$E45)</f>
        <v>0</v>
      </c>
      <c r="BD45" s="2186">
        <f>IF(ISERROR(VLOOKUP(VLOOKUP($A45, 'E4 TB Allocation Details'!$A$18:$L$214, MATCH("Misc ID", 'E4 TB Allocation Details'!$A$18:$L$18, 0),FALSE), 'E2 Allocators'!$B$15:$W$358, MATCH('O5 Details by Class &amp; Accounts'!BD$18, 'E2 Allocators'!$B$15:$W$15, 0),FALSE)*$E45), 0, VLOOKUP(VLOOKUP($A45, 'E4 TB Allocation Details'!$A$18:$L$214, MATCH("Misc ID", 'E4 TB Allocation Details'!$A$18:$L$18, 0),FALSE), 'E2 Allocators'!$B$15:$W$358, MATCH('O5 Details by Class &amp; Accounts'!BD$18, 'E2 Allocators'!$B$15:$W$15, 0),FALSE)*$E45)</f>
        <v>0</v>
      </c>
      <c r="BE45" s="2186">
        <f>IF(ISERROR(VLOOKUP(VLOOKUP($A45, 'E4 TB Allocation Details'!$A$18:$L$214, MATCH("Misc ID", 'E4 TB Allocation Details'!$A$18:$L$18, 0),FALSE), 'E2 Allocators'!$B$15:$W$358, MATCH('O5 Details by Class &amp; Accounts'!BE$18, 'E2 Allocators'!$B$15:$W$15, 0),FALSE)*$E45), 0, VLOOKUP(VLOOKUP($A45, 'E4 TB Allocation Details'!$A$18:$L$214, MATCH("Misc ID", 'E4 TB Allocation Details'!$A$18:$L$18, 0),FALSE), 'E2 Allocators'!$B$15:$W$358, MATCH('O5 Details by Class &amp; Accounts'!BE$18, 'E2 Allocators'!$B$15:$W$15, 0),FALSE)*$E45)</f>
        <v>0</v>
      </c>
      <c r="BF45" s="2186">
        <f>IF(ISERROR(VLOOKUP(VLOOKUP($A45, 'E4 TB Allocation Details'!$A$18:$L$214, MATCH("Misc ID", 'E4 TB Allocation Details'!$A$18:$L$18, 0),FALSE), 'E2 Allocators'!$B$15:$W$358, MATCH('O5 Details by Class &amp; Accounts'!BF$18, 'E2 Allocators'!$B$15:$W$15, 0),FALSE)*$E45), 0, VLOOKUP(VLOOKUP($A45, 'E4 TB Allocation Details'!$A$18:$L$214, MATCH("Misc ID", 'E4 TB Allocation Details'!$A$18:$L$18, 0),FALSE), 'E2 Allocators'!$B$15:$W$358, MATCH('O5 Details by Class &amp; Accounts'!BF$18, 'E2 Allocators'!$B$15:$W$15, 0),FALSE)*$E45)</f>
        <v>0</v>
      </c>
      <c r="BG45" s="2186">
        <f>IF(ISERROR(VLOOKUP(VLOOKUP($A45, 'E4 TB Allocation Details'!$A$18:$L$214, MATCH("Misc ID", 'E4 TB Allocation Details'!$A$18:$L$18, 0),FALSE), 'E2 Allocators'!$B$15:$W$358, MATCH('O5 Details by Class &amp; Accounts'!BG$18, 'E2 Allocators'!$B$15:$W$15, 0),FALSE)*$E45), 0, VLOOKUP(VLOOKUP($A45, 'E4 TB Allocation Details'!$A$18:$L$214, MATCH("Misc ID", 'E4 TB Allocation Details'!$A$18:$L$18, 0),FALSE), 'E2 Allocators'!$B$15:$W$358, MATCH('O5 Details by Class &amp; Accounts'!BG$18, 'E2 Allocators'!$B$15:$W$15, 0),FALSE)*$E45)</f>
        <v>0</v>
      </c>
      <c r="BH45" s="2186">
        <f>IF(ISERROR(VLOOKUP(VLOOKUP($A45, 'E4 TB Allocation Details'!$A$18:$L$214, MATCH("Misc ID", 'E4 TB Allocation Details'!$A$18:$L$18, 0),FALSE), 'E2 Allocators'!$B$15:$W$358, MATCH('O5 Details by Class &amp; Accounts'!BH$18, 'E2 Allocators'!$B$15:$W$15, 0),FALSE)*$E45), 0, VLOOKUP(VLOOKUP($A45, 'E4 TB Allocation Details'!$A$18:$L$214, MATCH("Misc ID", 'E4 TB Allocation Details'!$A$18:$L$18, 0),FALSE), 'E2 Allocators'!$B$15:$W$358, MATCH('O5 Details by Class &amp; Accounts'!BH$18, 'E2 Allocators'!$B$15:$W$15, 0),FALSE)*$E45)</f>
        <v>0</v>
      </c>
      <c r="BI45" s="2186">
        <f>IF(ISERROR(VLOOKUP(VLOOKUP($A45, 'E4 TB Allocation Details'!$A$18:$L$214, MATCH("Misc ID", 'E4 TB Allocation Details'!$A$18:$L$18, 0),FALSE), 'E2 Allocators'!$B$15:$W$358, MATCH('O5 Details by Class &amp; Accounts'!BI$18, 'E2 Allocators'!$B$15:$W$15, 0),FALSE)*$E45), 0, VLOOKUP(VLOOKUP($A45, 'E4 TB Allocation Details'!$A$18:$L$214, MATCH("Misc ID", 'E4 TB Allocation Details'!$A$18:$L$18, 0),FALSE), 'E2 Allocators'!$B$15:$W$358, MATCH('O5 Details by Class &amp; Accounts'!BI$18, 'E2 Allocators'!$B$15:$W$15, 0),FALSE)*$E45)</f>
        <v>0</v>
      </c>
      <c r="BJ45" s="2186">
        <f>IF(ISERROR(VLOOKUP(VLOOKUP($A45, 'E4 TB Allocation Details'!$A$18:$L$214, MATCH("Misc ID", 'E4 TB Allocation Details'!$A$18:$L$18, 0),FALSE), 'E2 Allocators'!$B$15:$W$358, MATCH('O5 Details by Class &amp; Accounts'!BJ$18, 'E2 Allocators'!$B$15:$W$15, 0),FALSE)*$E45), 0, VLOOKUP(VLOOKUP($A45, 'E4 TB Allocation Details'!$A$18:$L$214, MATCH("Misc ID", 'E4 TB Allocation Details'!$A$18:$L$18, 0),FALSE), 'E2 Allocators'!$B$15:$W$358, MATCH('O5 Details by Class &amp; Accounts'!BJ$18, 'E2 Allocators'!$B$15:$W$15, 0),FALSE)*$E45)</f>
        <v>0</v>
      </c>
      <c r="BK45" s="2186">
        <f>IF(ISERROR(VLOOKUP(VLOOKUP($A45, 'E4 TB Allocation Details'!$A$18:$L$214, MATCH("Misc ID", 'E4 TB Allocation Details'!$A$18:$L$18, 0),FALSE), 'E2 Allocators'!$B$15:$W$358, MATCH('O5 Details by Class &amp; Accounts'!BK$18, 'E2 Allocators'!$B$15:$W$15, 0),FALSE)*$E45), 0, VLOOKUP(VLOOKUP($A45, 'E4 TB Allocation Details'!$A$18:$L$214, MATCH("Misc ID", 'E4 TB Allocation Details'!$A$18:$L$18, 0),FALSE), 'E2 Allocators'!$B$15:$W$358, MATCH('O5 Details by Class &amp; Accounts'!BK$18, 'E2 Allocators'!$B$15:$W$15, 0),FALSE)*$E45)</f>
        <v>0</v>
      </c>
      <c r="BL45" s="2186">
        <f>IF(ISERROR(VLOOKUP(VLOOKUP($A45, 'E4 TB Allocation Details'!$A$18:$L$214, MATCH("Misc ID", 'E4 TB Allocation Details'!$A$18:$L$18, 0),FALSE), 'E2 Allocators'!$B$15:$W$358, MATCH('O5 Details by Class &amp; Accounts'!BL$18, 'E2 Allocators'!$B$15:$W$15, 0),FALSE)*$E45), 0, VLOOKUP(VLOOKUP($A45, 'E4 TB Allocation Details'!$A$18:$L$214, MATCH("Misc ID", 'E4 TB Allocation Details'!$A$18:$L$18, 0),FALSE), 'E2 Allocators'!$B$15:$W$358, MATCH('O5 Details by Class &amp; Accounts'!BL$18, 'E2 Allocators'!$B$15:$W$15, 0),FALSE)*$E45)</f>
        <v>0</v>
      </c>
      <c r="BM45" s="2186">
        <f>IF(ISERROR(VLOOKUP(VLOOKUP($A45, 'E4 TB Allocation Details'!$A$18:$L$214, MATCH("Misc ID", 'E4 TB Allocation Details'!$A$18:$L$18, 0),FALSE), 'E2 Allocators'!$B$15:$W$358, MATCH('O5 Details by Class &amp; Accounts'!BM$18, 'E2 Allocators'!$B$15:$W$15, 0),FALSE)*$E45), 0, VLOOKUP(VLOOKUP($A45, 'E4 TB Allocation Details'!$A$18:$L$214, MATCH("Misc ID", 'E4 TB Allocation Details'!$A$18:$L$18, 0),FALSE), 'E2 Allocators'!$B$15:$W$358, MATCH('O5 Details by Class &amp; Accounts'!BM$18, 'E2 Allocators'!$B$15:$W$15, 0),FALSE)*$E45)</f>
        <v>0</v>
      </c>
      <c r="BN45" s="2186">
        <f>IF(ISERROR(VLOOKUP(VLOOKUP($A45, 'E4 TB Allocation Details'!$A$18:$L$214, MATCH("Misc ID", 'E4 TB Allocation Details'!$A$18:$L$18, 0),FALSE), 'E2 Allocators'!$B$15:$W$358, MATCH('O5 Details by Class &amp; Accounts'!BN$18, 'E2 Allocators'!$B$15:$W$15, 0),FALSE)*$E45), 0, VLOOKUP(VLOOKUP($A45, 'E4 TB Allocation Details'!$A$18:$L$214, MATCH("Misc ID", 'E4 TB Allocation Details'!$A$18:$L$18, 0),FALSE), 'E2 Allocators'!$B$15:$W$358, MATCH('O5 Details by Class &amp; Accounts'!BN$18, 'E2 Allocators'!$B$15:$W$15, 0),FALSE)*$E45)</f>
        <v>0</v>
      </c>
      <c r="BO45" s="2186">
        <f>IF(ISERROR(VLOOKUP(VLOOKUP($A45, 'E4 TB Allocation Details'!$A$18:$L$214, MATCH("Misc ID", 'E4 TB Allocation Details'!$A$18:$L$18, 0),FALSE), 'E2 Allocators'!$B$15:$W$358, MATCH('O5 Details by Class &amp; Accounts'!BO$18, 'E2 Allocators'!$B$15:$W$15, 0),FALSE)*$E45), 0, VLOOKUP(VLOOKUP($A45, 'E4 TB Allocation Details'!$A$18:$L$214, MATCH("Misc ID", 'E4 TB Allocation Details'!$A$18:$L$18, 0),FALSE), 'E2 Allocators'!$B$15:$W$358, MATCH('O5 Details by Class &amp; Accounts'!BO$18, 'E2 Allocators'!$B$15:$W$15, 0),FALSE)*$E45)</f>
        <v>0</v>
      </c>
      <c r="BP45" s="2186">
        <f>IF(ISERROR(VLOOKUP(VLOOKUP($A45, 'E4 TB Allocation Details'!$A$18:$L$214, MATCH("Misc ID", 'E4 TB Allocation Details'!$A$18:$L$18, 0),FALSE), 'E2 Allocators'!$B$15:$W$358, MATCH('O5 Details by Class &amp; Accounts'!BP$18, 'E2 Allocators'!$B$15:$W$15, 0),FALSE)*$E45), 0, VLOOKUP(VLOOKUP($A45, 'E4 TB Allocation Details'!$A$18:$L$214, MATCH("Misc ID", 'E4 TB Allocation Details'!$A$18:$L$18, 0),FALSE), 'E2 Allocators'!$B$15:$W$358, MATCH('O5 Details by Class &amp; Accounts'!BP$18, 'E2 Allocators'!$B$15:$W$15, 0),FALSE)*$E45)</f>
        <v>0</v>
      </c>
      <c r="BQ45" s="2186">
        <f>IF(ISERROR(VLOOKUP(VLOOKUP($A45, 'E4 TB Allocation Details'!$A$18:$L$214, MATCH("Misc ID", 'E4 TB Allocation Details'!$A$18:$L$18, 0),FALSE), 'E2 Allocators'!$B$15:$W$358, MATCH('O5 Details by Class &amp; Accounts'!BQ$18, 'E2 Allocators'!$B$15:$W$15, 0),FALSE)*$E45), 0, VLOOKUP(VLOOKUP($A45, 'E4 TB Allocation Details'!$A$18:$L$214, MATCH("Misc ID", 'E4 TB Allocation Details'!$A$18:$L$18, 0),FALSE), 'E2 Allocators'!$B$15:$W$358, MATCH('O5 Details by Class &amp; Accounts'!BQ$18, 'E2 Allocators'!$B$15:$W$15, 0),FALSE)*$E45)</f>
        <v>0</v>
      </c>
      <c r="BR45" s="2186">
        <f>IF(ISERROR(VLOOKUP(VLOOKUP($A45, 'E4 TB Allocation Details'!$A$18:$L$214, MATCH("Misc ID", 'E4 TB Allocation Details'!$A$18:$L$18, 0),FALSE), 'E2 Allocators'!$B$15:$W$358, MATCH('O5 Details by Class &amp; Accounts'!BR$18, 'E2 Allocators'!$B$15:$W$15, 0),FALSE)*$E45), 0, VLOOKUP(VLOOKUP($A45, 'E4 TB Allocation Details'!$A$18:$L$214, MATCH("Misc ID", 'E4 TB Allocation Details'!$A$18:$L$18, 0),FALSE), 'E2 Allocators'!$B$15:$W$358, MATCH('O5 Details by Class &amp; Accounts'!BR$18, 'E2 Allocators'!$B$15:$W$15, 0),FALSE)*$E45)</f>
        <v>0</v>
      </c>
      <c r="BS45" s="2186">
        <f t="shared" si="3"/>
        <v>0</v>
      </c>
      <c r="BT45" s="2186">
        <f>IF(ISERROR(VLOOKUP(VLOOKUP($A45, 'E4 TB Allocation Details'!$A$18:$L$214, MATCH("A &amp; G ID", 'E4 TB Allocation Details'!$A$18:$L$18, 0),FALSE), 'E2 Allocators'!$B$15:$W$358, MATCH('O5 Details by Class &amp; Accounts'!BT$18, 'E2 Allocators'!$B$15:$W$15, 0),FALSE)*$E45), 0, VLOOKUP(VLOOKUP($A45, 'E4 TB Allocation Details'!$A$18:$L$214, MATCH("A &amp; G ID", 'E4 TB Allocation Details'!$A$18:$L$18, 0),FALSE), 'E2 Allocators'!$B$15:$W$358, MATCH('O5 Details by Class &amp; Accounts'!BT$18, 'E2 Allocators'!$B$15:$W$15, 0),FALSE)*$E45)</f>
        <v>0</v>
      </c>
      <c r="BU45" s="2186">
        <f>IF(ISERROR(VLOOKUP(VLOOKUP($A45, 'E4 TB Allocation Details'!$A$18:$L$214, MATCH("A &amp; G ID", 'E4 TB Allocation Details'!$A$18:$L$18, 0),FALSE), 'E2 Allocators'!$B$15:$W$358, MATCH('O5 Details by Class &amp; Accounts'!BU$18, 'E2 Allocators'!$B$15:$W$15, 0),FALSE)*$E45), 0, VLOOKUP(VLOOKUP($A45, 'E4 TB Allocation Details'!$A$18:$L$214, MATCH("A &amp; G ID", 'E4 TB Allocation Details'!$A$18:$L$18, 0),FALSE), 'E2 Allocators'!$B$15:$W$358, MATCH('O5 Details by Class &amp; Accounts'!BU$18, 'E2 Allocators'!$B$15:$W$15, 0),FALSE)*$E45)</f>
        <v>0</v>
      </c>
      <c r="BV45" s="2186">
        <f>IF(ISERROR(VLOOKUP(VLOOKUP($A45, 'E4 TB Allocation Details'!$A$18:$L$214, MATCH("A &amp; G ID", 'E4 TB Allocation Details'!$A$18:$L$18, 0),FALSE), 'E2 Allocators'!$B$15:$W$358, MATCH('O5 Details by Class &amp; Accounts'!BV$18, 'E2 Allocators'!$B$15:$W$15, 0),FALSE)*$E45), 0, VLOOKUP(VLOOKUP($A45, 'E4 TB Allocation Details'!$A$18:$L$214, MATCH("A &amp; G ID", 'E4 TB Allocation Details'!$A$18:$L$18, 0),FALSE), 'E2 Allocators'!$B$15:$W$358, MATCH('O5 Details by Class &amp; Accounts'!BV$18, 'E2 Allocators'!$B$15:$W$15, 0),FALSE)*$E45)</f>
        <v>0</v>
      </c>
      <c r="BW45" s="2186">
        <f>IF(ISERROR(VLOOKUP(VLOOKUP($A45, 'E4 TB Allocation Details'!$A$18:$L$214, MATCH("A &amp; G ID", 'E4 TB Allocation Details'!$A$18:$L$18, 0),FALSE), 'E2 Allocators'!$B$15:$W$358, MATCH('O5 Details by Class &amp; Accounts'!BW$18, 'E2 Allocators'!$B$15:$W$15, 0),FALSE)*$E45), 0, VLOOKUP(VLOOKUP($A45, 'E4 TB Allocation Details'!$A$18:$L$214, MATCH("A &amp; G ID", 'E4 TB Allocation Details'!$A$18:$L$18, 0),FALSE), 'E2 Allocators'!$B$15:$W$358, MATCH('O5 Details by Class &amp; Accounts'!BW$18, 'E2 Allocators'!$B$15:$W$15, 0),FALSE)*$E45)</f>
        <v>0</v>
      </c>
      <c r="BX45" s="2186">
        <f>IF(ISERROR(VLOOKUP(VLOOKUP($A45, 'E4 TB Allocation Details'!$A$18:$L$214, MATCH("A &amp; G ID", 'E4 TB Allocation Details'!$A$18:$L$18, 0),FALSE), 'E2 Allocators'!$B$15:$W$358, MATCH('O5 Details by Class &amp; Accounts'!BX$18, 'E2 Allocators'!$B$15:$W$15, 0),FALSE)*$E45), 0, VLOOKUP(VLOOKUP($A45, 'E4 TB Allocation Details'!$A$18:$L$214, MATCH("A &amp; G ID", 'E4 TB Allocation Details'!$A$18:$L$18, 0),FALSE), 'E2 Allocators'!$B$15:$W$358, MATCH('O5 Details by Class &amp; Accounts'!BX$18, 'E2 Allocators'!$B$15:$W$15, 0),FALSE)*$E45)</f>
        <v>0</v>
      </c>
      <c r="BY45" s="2186">
        <f>IF(ISERROR(VLOOKUP(VLOOKUP($A45, 'E4 TB Allocation Details'!$A$18:$L$214, MATCH("A &amp; G ID", 'E4 TB Allocation Details'!$A$18:$L$18, 0),FALSE), 'E2 Allocators'!$B$15:$W$358, MATCH('O5 Details by Class &amp; Accounts'!BY$18, 'E2 Allocators'!$B$15:$W$15, 0),FALSE)*$E45), 0, VLOOKUP(VLOOKUP($A45, 'E4 TB Allocation Details'!$A$18:$L$214, MATCH("A &amp; G ID", 'E4 TB Allocation Details'!$A$18:$L$18, 0),FALSE), 'E2 Allocators'!$B$15:$W$358, MATCH('O5 Details by Class &amp; Accounts'!BY$18, 'E2 Allocators'!$B$15:$W$15, 0),FALSE)*$E45)</f>
        <v>0</v>
      </c>
      <c r="BZ45" s="2186">
        <f>IF(ISERROR(VLOOKUP(VLOOKUP($A45, 'E4 TB Allocation Details'!$A$18:$L$214, MATCH("A &amp; G ID", 'E4 TB Allocation Details'!$A$18:$L$18, 0),FALSE), 'E2 Allocators'!$B$15:$W$358, MATCH('O5 Details by Class &amp; Accounts'!BZ$18, 'E2 Allocators'!$B$15:$W$15, 0),FALSE)*$E45), 0, VLOOKUP(VLOOKUP($A45, 'E4 TB Allocation Details'!$A$18:$L$214, MATCH("A &amp; G ID", 'E4 TB Allocation Details'!$A$18:$L$18, 0),FALSE), 'E2 Allocators'!$B$15:$W$358, MATCH('O5 Details by Class &amp; Accounts'!BZ$18, 'E2 Allocators'!$B$15:$W$15, 0),FALSE)*$E45)</f>
        <v>0</v>
      </c>
      <c r="CA45" s="2186">
        <f>IF(ISERROR(VLOOKUP(VLOOKUP($A45, 'E4 TB Allocation Details'!$A$18:$L$214, MATCH("A &amp; G ID", 'E4 TB Allocation Details'!$A$18:$L$18, 0),FALSE), 'E2 Allocators'!$B$15:$W$358, MATCH('O5 Details by Class &amp; Accounts'!CA$18, 'E2 Allocators'!$B$15:$W$15, 0),FALSE)*$E45), 0, VLOOKUP(VLOOKUP($A45, 'E4 TB Allocation Details'!$A$18:$L$214, MATCH("A &amp; G ID", 'E4 TB Allocation Details'!$A$18:$L$18, 0),FALSE), 'E2 Allocators'!$B$15:$W$358, MATCH('O5 Details by Class &amp; Accounts'!CA$18, 'E2 Allocators'!$B$15:$W$15, 0),FALSE)*$E45)</f>
        <v>0</v>
      </c>
      <c r="CB45" s="2186">
        <f>IF(ISERROR(VLOOKUP(VLOOKUP($A45, 'E4 TB Allocation Details'!$A$18:$L$214, MATCH("A &amp; G ID", 'E4 TB Allocation Details'!$A$18:$L$18, 0),FALSE), 'E2 Allocators'!$B$15:$W$358, MATCH('O5 Details by Class &amp; Accounts'!CB$18, 'E2 Allocators'!$B$15:$W$15, 0),FALSE)*$E45), 0, VLOOKUP(VLOOKUP($A45, 'E4 TB Allocation Details'!$A$18:$L$214, MATCH("A &amp; G ID", 'E4 TB Allocation Details'!$A$18:$L$18, 0),FALSE), 'E2 Allocators'!$B$15:$W$358, MATCH('O5 Details by Class &amp; Accounts'!CB$18, 'E2 Allocators'!$B$15:$W$15, 0),FALSE)*$E45)</f>
        <v>0</v>
      </c>
      <c r="CC45" s="2186">
        <f>IF(ISERROR(VLOOKUP(VLOOKUP($A45, 'E4 TB Allocation Details'!$A$18:$L$214, MATCH("A &amp; G ID", 'E4 TB Allocation Details'!$A$18:$L$18, 0),FALSE), 'E2 Allocators'!$B$15:$W$358, MATCH('O5 Details by Class &amp; Accounts'!CC$18, 'E2 Allocators'!$B$15:$W$15, 0),FALSE)*$E45), 0, VLOOKUP(VLOOKUP($A45, 'E4 TB Allocation Details'!$A$18:$L$214, MATCH("A &amp; G ID", 'E4 TB Allocation Details'!$A$18:$L$18, 0),FALSE), 'E2 Allocators'!$B$15:$W$358, MATCH('O5 Details by Class &amp; Accounts'!CC$18, 'E2 Allocators'!$B$15:$W$15, 0),FALSE)*$E45)</f>
        <v>0</v>
      </c>
      <c r="CD45" s="2186">
        <f>IF(ISERROR(VLOOKUP(VLOOKUP($A45, 'E4 TB Allocation Details'!$A$18:$L$214, MATCH("A &amp; G ID", 'E4 TB Allocation Details'!$A$18:$L$18, 0),FALSE), 'E2 Allocators'!$B$15:$W$358, MATCH('O5 Details by Class &amp; Accounts'!CD$18, 'E2 Allocators'!$B$15:$W$15, 0),FALSE)*$E45), 0, VLOOKUP(VLOOKUP($A45, 'E4 TB Allocation Details'!$A$18:$L$214, MATCH("A &amp; G ID", 'E4 TB Allocation Details'!$A$18:$L$18, 0),FALSE), 'E2 Allocators'!$B$15:$W$358, MATCH('O5 Details by Class &amp; Accounts'!CD$18, 'E2 Allocators'!$B$15:$W$15, 0),FALSE)*$E45)</f>
        <v>0</v>
      </c>
      <c r="CE45" s="2186">
        <f>IF(ISERROR(VLOOKUP(VLOOKUP($A45, 'E4 TB Allocation Details'!$A$18:$L$214, MATCH("A &amp; G ID", 'E4 TB Allocation Details'!$A$18:$L$18, 0),FALSE), 'E2 Allocators'!$B$15:$W$358, MATCH('O5 Details by Class &amp; Accounts'!CE$18, 'E2 Allocators'!$B$15:$W$15, 0),FALSE)*$E45), 0, VLOOKUP(VLOOKUP($A45, 'E4 TB Allocation Details'!$A$18:$L$214, MATCH("A &amp; G ID", 'E4 TB Allocation Details'!$A$18:$L$18, 0),FALSE), 'E2 Allocators'!$B$15:$W$358, MATCH('O5 Details by Class &amp; Accounts'!CE$18, 'E2 Allocators'!$B$15:$W$15, 0),FALSE)*$E45)</f>
        <v>0</v>
      </c>
      <c r="CF45" s="2186">
        <f>IF(ISERROR(VLOOKUP(VLOOKUP($A45, 'E4 TB Allocation Details'!$A$18:$L$214, MATCH("A &amp; G ID", 'E4 TB Allocation Details'!$A$18:$L$18, 0),FALSE), 'E2 Allocators'!$B$15:$W$358, MATCH('O5 Details by Class &amp; Accounts'!CF$18, 'E2 Allocators'!$B$15:$W$15, 0),FALSE)*$E45), 0, VLOOKUP(VLOOKUP($A45, 'E4 TB Allocation Details'!$A$18:$L$214, MATCH("A &amp; G ID", 'E4 TB Allocation Details'!$A$18:$L$18, 0),FALSE), 'E2 Allocators'!$B$15:$W$358, MATCH('O5 Details by Class &amp; Accounts'!CF$18, 'E2 Allocators'!$B$15:$W$15, 0),FALSE)*$E45)</f>
        <v>0</v>
      </c>
      <c r="CG45" s="2186">
        <f>IF(ISERROR(VLOOKUP(VLOOKUP($A45, 'E4 TB Allocation Details'!$A$18:$L$214, MATCH("A &amp; G ID", 'E4 TB Allocation Details'!$A$18:$L$18, 0),FALSE), 'E2 Allocators'!$B$15:$W$358, MATCH('O5 Details by Class &amp; Accounts'!CG$18, 'E2 Allocators'!$B$15:$W$15, 0),FALSE)*$E45), 0, VLOOKUP(VLOOKUP($A45, 'E4 TB Allocation Details'!$A$18:$L$214, MATCH("A &amp; G ID", 'E4 TB Allocation Details'!$A$18:$L$18, 0),FALSE), 'E2 Allocators'!$B$15:$W$358, MATCH('O5 Details by Class &amp; Accounts'!CG$18, 'E2 Allocators'!$B$15:$W$15, 0),FALSE)*$E45)</f>
        <v>0</v>
      </c>
      <c r="CH45" s="2186">
        <f>IF(ISERROR(VLOOKUP(VLOOKUP($A45, 'E4 TB Allocation Details'!$A$18:$L$214, MATCH("A &amp; G ID", 'E4 TB Allocation Details'!$A$18:$L$18, 0),FALSE), 'E2 Allocators'!$B$15:$W$358, MATCH('O5 Details by Class &amp; Accounts'!CH$18, 'E2 Allocators'!$B$15:$W$15, 0),FALSE)*$E45), 0, VLOOKUP(VLOOKUP($A45, 'E4 TB Allocation Details'!$A$18:$L$214, MATCH("A &amp; G ID", 'E4 TB Allocation Details'!$A$18:$L$18, 0),FALSE), 'E2 Allocators'!$B$15:$W$358, MATCH('O5 Details by Class &amp; Accounts'!CH$18, 'E2 Allocators'!$B$15:$W$15, 0),FALSE)*$E45)</f>
        <v>0</v>
      </c>
      <c r="CI45" s="2186">
        <f>IF(ISERROR(VLOOKUP(VLOOKUP($A45, 'E4 TB Allocation Details'!$A$18:$L$214, MATCH("A &amp; G ID", 'E4 TB Allocation Details'!$A$18:$L$18, 0),FALSE), 'E2 Allocators'!$B$15:$W$358, MATCH('O5 Details by Class &amp; Accounts'!CI$18, 'E2 Allocators'!$B$15:$W$15, 0),FALSE)*$E45), 0, VLOOKUP(VLOOKUP($A45, 'E4 TB Allocation Details'!$A$18:$L$214, MATCH("A &amp; G ID", 'E4 TB Allocation Details'!$A$18:$L$18, 0),FALSE), 'E2 Allocators'!$B$15:$W$358, MATCH('O5 Details by Class &amp; Accounts'!CI$18, 'E2 Allocators'!$B$15:$W$15, 0),FALSE)*$E45)</f>
        <v>0</v>
      </c>
      <c r="CJ45" s="2186">
        <f>IF(ISERROR(VLOOKUP(VLOOKUP($A45, 'E4 TB Allocation Details'!$A$18:$L$214, MATCH("A &amp; G ID", 'E4 TB Allocation Details'!$A$18:$L$18, 0),FALSE), 'E2 Allocators'!$B$15:$W$358, MATCH('O5 Details by Class &amp; Accounts'!CJ$18, 'E2 Allocators'!$B$15:$W$15, 0),FALSE)*$E45), 0, VLOOKUP(VLOOKUP($A45, 'E4 TB Allocation Details'!$A$18:$L$214, MATCH("A &amp; G ID", 'E4 TB Allocation Details'!$A$18:$L$18, 0),FALSE), 'E2 Allocators'!$B$15:$W$358, MATCH('O5 Details by Class &amp; Accounts'!CJ$18, 'E2 Allocators'!$B$15:$W$15, 0),FALSE)*$E45)</f>
        <v>0</v>
      </c>
      <c r="CK45" s="2186">
        <f>IF(ISERROR(VLOOKUP(VLOOKUP($A45, 'E4 TB Allocation Details'!$A$18:$L$214, MATCH("A &amp; G ID", 'E4 TB Allocation Details'!$A$18:$L$18, 0),FALSE), 'E2 Allocators'!$B$15:$W$358, MATCH('O5 Details by Class &amp; Accounts'!CK$18, 'E2 Allocators'!$B$15:$W$15, 0),FALSE)*$E45), 0, VLOOKUP(VLOOKUP($A45, 'E4 TB Allocation Details'!$A$18:$L$214, MATCH("A &amp; G ID", 'E4 TB Allocation Details'!$A$18:$L$18, 0),FALSE), 'E2 Allocators'!$B$15:$W$358, MATCH('O5 Details by Class &amp; Accounts'!CK$18, 'E2 Allocators'!$B$15:$W$15, 0),FALSE)*$E45)</f>
        <v>0</v>
      </c>
      <c r="CL45" s="2186">
        <f>IF(ISERROR(VLOOKUP(VLOOKUP($A45, 'E4 TB Allocation Details'!$A$18:$L$214, MATCH("A &amp; G ID", 'E4 TB Allocation Details'!$A$18:$L$18, 0),FALSE), 'E2 Allocators'!$B$15:$W$358, MATCH('O5 Details by Class &amp; Accounts'!CL$18, 'E2 Allocators'!$B$15:$W$15, 0),FALSE)*$E45), 0, VLOOKUP(VLOOKUP($A45, 'E4 TB Allocation Details'!$A$18:$L$214, MATCH("A &amp; G ID", 'E4 TB Allocation Details'!$A$18:$L$18, 0),FALSE), 'E2 Allocators'!$B$15:$W$358, MATCH('O5 Details by Class &amp; Accounts'!CL$18, 'E2 Allocators'!$B$15:$W$15, 0),FALSE)*$E45)</f>
        <v>0</v>
      </c>
      <c r="CM45" s="2186">
        <f>IF(ISERROR(VLOOKUP(VLOOKUP($A45, 'E4 TB Allocation Details'!$A$18:$L$214, MATCH("A &amp; G ID", 'E4 TB Allocation Details'!$A$18:$L$18, 0),FALSE), 'E2 Allocators'!$B$15:$W$358, MATCH('O5 Details by Class &amp; Accounts'!CM$18, 'E2 Allocators'!$B$15:$W$15, 0),FALSE)*$E45), 0, VLOOKUP(VLOOKUP($A45, 'E4 TB Allocation Details'!$A$18:$L$214, MATCH("A &amp; G ID", 'E4 TB Allocation Details'!$A$18:$L$18, 0),FALSE), 'E2 Allocators'!$B$15:$W$358, MATCH('O5 Details by Class &amp; Accounts'!CM$18, 'E2 Allocators'!$B$15:$W$15, 0),FALSE)*$E45)</f>
        <v>0</v>
      </c>
      <c r="CN45" s="2186">
        <f t="shared" si="5"/>
        <v>0</v>
      </c>
      <c r="CO45" s="2187">
        <f t="shared" si="4"/>
        <v>0</v>
      </c>
      <c r="CQ45" s="1625" t="e">
        <v>#N/A</v>
      </c>
    </row>
    <row r="46" spans="1:95" s="54" customFormat="1" ht="25.5" x14ac:dyDescent="0.2">
      <c r="A46" s="989" t="s">
        <v>828</v>
      </c>
      <c r="B46" s="990" t="s">
        <v>392</v>
      </c>
      <c r="C46" s="2184">
        <f>IF(ISERROR(VLOOKUP($A46,'I3 TB Data'!$A$19:$H$483,MATCH('O5 Details by Class &amp; Accounts'!$C$18, 'I3 TB Data'!$A$19:$H$19,0),0)), 0, VLOOKUP($A46,'I3 TB Data'!$A$19:$H$483,MATCH('O5 Details by Class &amp; Accounts'!$C$18,'I3 TB Data'!$A$19:$H$19,0),0))</f>
        <v>0</v>
      </c>
      <c r="D46" s="2185">
        <f>'I4 BO ASSETS'!E43</f>
        <v>0</v>
      </c>
      <c r="E46" s="2184">
        <f t="shared" si="6"/>
        <v>0</v>
      </c>
      <c r="F46" s="2186">
        <f>IF(ISERROR(VLOOKUP($A46, 'E1 Categorization'!A33:E124, MATCH("Customer Component", 'E1 Categorization'!$A$33:$E$33,0), 0)), 0, IF(VLOOKUP($A46, 'E1 Categorization'!A33:E124, MATCH("Customer Component", 'E1 Categorization'!$A$33:$E$33,0), 0)=0, 'O5 Details by Class &amp; Accounts'!$E46, IF(AND(VLOOKUP($A46, 'E1 Categorization'!A33:E124, MATCH("Customer Component", 'E1 Categorization'!$A$33:$E$33,0), 0) &gt;0, VLOOKUP($A46, 'E1 Categorization'!A33:E124, MATCH("Customer Component", 'E1 Categorization'!$A$33:$E$33,0), 0)&lt;1), 'O5 Details by Class &amp; Accounts'!$E46*(1-VLOOKUP($A46, 'E1 Categorization'!A33:E124, MATCH("Customer Component", 'E1 Categorization'!$A$33:$E$33,0), 0)), 0)))</f>
        <v>0</v>
      </c>
      <c r="G46" s="2186">
        <f>IF(ISERROR(VLOOKUP($A46, 'E1 Categorization'!A33:E124, MATCH("Customer Component", 'E1 Categorization'!$A$33:$E$33,0), 0)),0, IF(VLOOKUP($A46, 'E1 Categorization'!A33:E124, MATCH("Customer Component", 'E1 Categorization'!$A$33:$E$33,0), 0)=0, 0, IF(AND(VLOOKUP($A46, 'E1 Categorization'!A33:E124, MATCH("Customer Component", 'E1 Categorization'!$A$33:$E$33,0), 0) &gt;0, VLOOKUP($A46, 'E1 Categorization'!A33:E124, MATCH("Customer Component", 'E1 Categorization'!$A$33:$E$33,0), 0)&lt;1), 'O5 Details by Class &amp; Accounts'!$E46*(VLOOKUP($A46, 'E1 Categorization'!A33:E124, MATCH("Customer Component", 'E1 Categorization'!$A$33:$E$33,0), 0)), 'O5 Details by Class &amp; Accounts'!$E46)))</f>
        <v>0</v>
      </c>
      <c r="H46" s="2186">
        <f t="shared" si="0"/>
        <v>0</v>
      </c>
      <c r="I46" s="2186">
        <f>IF(ISERROR(VLOOKUP(VLOOKUP($A46, 'E4 TB Allocation Details'!$A$18:$L$214, MATCH("Demand ID", 'E4 TB Allocation Details'!$A$18:$L$18, 0),FALSE), 'E2 Allocators'!$B$15:$W$358, MATCH('O5 Details by Class &amp; Accounts'!I$18, 'E2 Allocators'!$B$15:$W$15, 0),FALSE)*$F46), 0, VLOOKUP(VLOOKUP($A46, 'E4 TB Allocation Details'!$A$18:$L$214, MATCH("Demand ID", 'E4 TB Allocation Details'!$A$18:$L$18, 0),FALSE), 'E2 Allocators'!$B$15:$W$358, MATCH('O5 Details by Class &amp; Accounts'!I$18, 'E2 Allocators'!$B$15:$W$15, 0),FALSE)*$F46)</f>
        <v>0</v>
      </c>
      <c r="J46" s="2186">
        <f>IF(ISERROR(VLOOKUP(VLOOKUP($A46, 'E4 TB Allocation Details'!$A$18:$L$214, MATCH("Demand ID", 'E4 TB Allocation Details'!$A$18:$L$18, 0),FALSE), 'E2 Allocators'!$B$15:$W$358, MATCH('O5 Details by Class &amp; Accounts'!J$18, 'E2 Allocators'!$B$15:$W$15, 0),FALSE)*$F46), 0, VLOOKUP(VLOOKUP($A46, 'E4 TB Allocation Details'!$A$18:$L$214, MATCH("Demand ID", 'E4 TB Allocation Details'!$A$18:$L$18, 0),FALSE), 'E2 Allocators'!$B$15:$W$358, MATCH('O5 Details by Class &amp; Accounts'!J$18, 'E2 Allocators'!$B$15:$W$15, 0),FALSE)*$F46)</f>
        <v>0</v>
      </c>
      <c r="K46" s="2186">
        <f>IF(ISERROR(VLOOKUP(VLOOKUP($A46, 'E4 TB Allocation Details'!$A$18:$L$214, MATCH("Demand ID", 'E4 TB Allocation Details'!$A$18:$L$18, 0),FALSE), 'E2 Allocators'!$B$15:$W$358, MATCH('O5 Details by Class &amp; Accounts'!K$18, 'E2 Allocators'!$B$15:$W$15, 0),FALSE)*$F46), 0, VLOOKUP(VLOOKUP($A46, 'E4 TB Allocation Details'!$A$18:$L$214, MATCH("Demand ID", 'E4 TB Allocation Details'!$A$18:$L$18, 0),FALSE), 'E2 Allocators'!$B$15:$W$358, MATCH('O5 Details by Class &amp; Accounts'!K$18, 'E2 Allocators'!$B$15:$W$15, 0),FALSE)*$F46)</f>
        <v>0</v>
      </c>
      <c r="L46" s="2186">
        <f>IF(ISERROR(VLOOKUP(VLOOKUP($A46, 'E4 TB Allocation Details'!$A$18:$L$214, MATCH("Demand ID", 'E4 TB Allocation Details'!$A$18:$L$18, 0),FALSE), 'E2 Allocators'!$B$15:$W$358, MATCH('O5 Details by Class &amp; Accounts'!L$18, 'E2 Allocators'!$B$15:$W$15, 0),FALSE)*$F46), 0, VLOOKUP(VLOOKUP($A46, 'E4 TB Allocation Details'!$A$18:$L$214, MATCH("Demand ID", 'E4 TB Allocation Details'!$A$18:$L$18, 0),FALSE), 'E2 Allocators'!$B$15:$W$358, MATCH('O5 Details by Class &amp; Accounts'!L$18, 'E2 Allocators'!$B$15:$W$15, 0),FALSE)*$F46)</f>
        <v>0</v>
      </c>
      <c r="M46" s="2186">
        <f>IF(ISERROR(VLOOKUP(VLOOKUP($A46, 'E4 TB Allocation Details'!$A$18:$L$214, MATCH("Demand ID", 'E4 TB Allocation Details'!$A$18:$L$18, 0),FALSE), 'E2 Allocators'!$B$15:$W$358, MATCH('O5 Details by Class &amp; Accounts'!M$18, 'E2 Allocators'!$B$15:$W$15, 0),FALSE)*$F46), 0, VLOOKUP(VLOOKUP($A46, 'E4 TB Allocation Details'!$A$18:$L$214, MATCH("Demand ID", 'E4 TB Allocation Details'!$A$18:$L$18, 0),FALSE), 'E2 Allocators'!$B$15:$W$358, MATCH('O5 Details by Class &amp; Accounts'!M$18, 'E2 Allocators'!$B$15:$W$15, 0),FALSE)*$F46)</f>
        <v>0</v>
      </c>
      <c r="N46" s="2186">
        <f>IF(ISERROR(VLOOKUP(VLOOKUP($A46, 'E4 TB Allocation Details'!$A$18:$L$214, MATCH("Demand ID", 'E4 TB Allocation Details'!$A$18:$L$18, 0),FALSE), 'E2 Allocators'!$B$15:$W$358, MATCH('O5 Details by Class &amp; Accounts'!N$18, 'E2 Allocators'!$B$15:$W$15, 0),FALSE)*$F46), 0, VLOOKUP(VLOOKUP($A46, 'E4 TB Allocation Details'!$A$18:$L$214, MATCH("Demand ID", 'E4 TB Allocation Details'!$A$18:$L$18, 0),FALSE), 'E2 Allocators'!$B$15:$W$358, MATCH('O5 Details by Class &amp; Accounts'!N$18, 'E2 Allocators'!$B$15:$W$15, 0),FALSE)*$F46)</f>
        <v>0</v>
      </c>
      <c r="O46" s="2186">
        <f>IF(ISERROR(VLOOKUP(VLOOKUP($A46, 'E4 TB Allocation Details'!$A$18:$L$214, MATCH("Demand ID", 'E4 TB Allocation Details'!$A$18:$L$18, 0),FALSE), 'E2 Allocators'!$B$15:$W$358, MATCH('O5 Details by Class &amp; Accounts'!O$18, 'E2 Allocators'!$B$15:$W$15, 0),FALSE)*$F46), 0, VLOOKUP(VLOOKUP($A46, 'E4 TB Allocation Details'!$A$18:$L$214, MATCH("Demand ID", 'E4 TB Allocation Details'!$A$18:$L$18, 0),FALSE), 'E2 Allocators'!$B$15:$W$358, MATCH('O5 Details by Class &amp; Accounts'!O$18, 'E2 Allocators'!$B$15:$W$15, 0),FALSE)*$F46)</f>
        <v>0</v>
      </c>
      <c r="P46" s="2186">
        <f>IF(ISERROR(VLOOKUP(VLOOKUP($A46, 'E4 TB Allocation Details'!$A$18:$L$214, MATCH("Demand ID", 'E4 TB Allocation Details'!$A$18:$L$18, 0),FALSE), 'E2 Allocators'!$B$15:$W$358, MATCH('O5 Details by Class &amp; Accounts'!P$18, 'E2 Allocators'!$B$15:$W$15, 0),FALSE)*$F46), 0, VLOOKUP(VLOOKUP($A46, 'E4 TB Allocation Details'!$A$18:$L$214, MATCH("Demand ID", 'E4 TB Allocation Details'!$A$18:$L$18, 0),FALSE), 'E2 Allocators'!$B$15:$W$358, MATCH('O5 Details by Class &amp; Accounts'!P$18, 'E2 Allocators'!$B$15:$W$15, 0),FALSE)*$F46)</f>
        <v>0</v>
      </c>
      <c r="Q46" s="2186">
        <f>IF(ISERROR(VLOOKUP(VLOOKUP($A46, 'E4 TB Allocation Details'!$A$18:$L$214, MATCH("Demand ID", 'E4 TB Allocation Details'!$A$18:$L$18, 0),FALSE), 'E2 Allocators'!$B$15:$W$358, MATCH('O5 Details by Class &amp; Accounts'!Q$18, 'E2 Allocators'!$B$15:$W$15, 0),FALSE)*$F46), 0, VLOOKUP(VLOOKUP($A46, 'E4 TB Allocation Details'!$A$18:$L$214, MATCH("Demand ID", 'E4 TB Allocation Details'!$A$18:$L$18, 0),FALSE), 'E2 Allocators'!$B$15:$W$358, MATCH('O5 Details by Class &amp; Accounts'!Q$18, 'E2 Allocators'!$B$15:$W$15, 0),FALSE)*$F46)</f>
        <v>0</v>
      </c>
      <c r="R46" s="2186">
        <f>IF(ISERROR(VLOOKUP(VLOOKUP($A46, 'E4 TB Allocation Details'!$A$18:$L$214, MATCH("Demand ID", 'E4 TB Allocation Details'!$A$18:$L$18, 0),FALSE), 'E2 Allocators'!$B$15:$W$358, MATCH('O5 Details by Class &amp; Accounts'!R$18, 'E2 Allocators'!$B$15:$W$15, 0),FALSE)*$F46), 0, VLOOKUP(VLOOKUP($A46, 'E4 TB Allocation Details'!$A$18:$L$214, MATCH("Demand ID", 'E4 TB Allocation Details'!$A$18:$L$18, 0),FALSE), 'E2 Allocators'!$B$15:$W$358, MATCH('O5 Details by Class &amp; Accounts'!R$18, 'E2 Allocators'!$B$15:$W$15, 0),FALSE)*$F46)</f>
        <v>0</v>
      </c>
      <c r="S46" s="2186">
        <f>IF(ISERROR(VLOOKUP(VLOOKUP($A46, 'E4 TB Allocation Details'!$A$18:$L$214, MATCH("Demand ID", 'E4 TB Allocation Details'!$A$18:$L$18, 0),FALSE), 'E2 Allocators'!$B$15:$W$358, MATCH('O5 Details by Class &amp; Accounts'!S$18, 'E2 Allocators'!$B$15:$W$15, 0),FALSE)*$F46), 0, VLOOKUP(VLOOKUP($A46, 'E4 TB Allocation Details'!$A$18:$L$214, MATCH("Demand ID", 'E4 TB Allocation Details'!$A$18:$L$18, 0),FALSE), 'E2 Allocators'!$B$15:$W$358, MATCH('O5 Details by Class &amp; Accounts'!S$18, 'E2 Allocators'!$B$15:$W$15, 0),FALSE)*$F46)</f>
        <v>0</v>
      </c>
      <c r="T46" s="2186">
        <f>IF(ISERROR(VLOOKUP(VLOOKUP($A46, 'E4 TB Allocation Details'!$A$18:$L$214, MATCH("Demand ID", 'E4 TB Allocation Details'!$A$18:$L$18, 0),FALSE), 'E2 Allocators'!$B$15:$W$358, MATCH('O5 Details by Class &amp; Accounts'!T$18, 'E2 Allocators'!$B$15:$W$15, 0),FALSE)*$F46), 0, VLOOKUP(VLOOKUP($A46, 'E4 TB Allocation Details'!$A$18:$L$214, MATCH("Demand ID", 'E4 TB Allocation Details'!$A$18:$L$18, 0),FALSE), 'E2 Allocators'!$B$15:$W$358, MATCH('O5 Details by Class &amp; Accounts'!T$18, 'E2 Allocators'!$B$15:$W$15, 0),FALSE)*$F46)</f>
        <v>0</v>
      </c>
      <c r="U46" s="2186">
        <f>IF(ISERROR(VLOOKUP(VLOOKUP($A46, 'E4 TB Allocation Details'!$A$18:$L$214, MATCH("Demand ID", 'E4 TB Allocation Details'!$A$18:$L$18, 0),FALSE), 'E2 Allocators'!$B$15:$W$358, MATCH('O5 Details by Class &amp; Accounts'!U$18, 'E2 Allocators'!$B$15:$W$15, 0),FALSE)*$F46), 0, VLOOKUP(VLOOKUP($A46, 'E4 TB Allocation Details'!$A$18:$L$214, MATCH("Demand ID", 'E4 TB Allocation Details'!$A$18:$L$18, 0),FALSE), 'E2 Allocators'!$B$15:$W$358, MATCH('O5 Details by Class &amp; Accounts'!U$18, 'E2 Allocators'!$B$15:$W$15, 0),FALSE)*$F46)</f>
        <v>0</v>
      </c>
      <c r="V46" s="2186">
        <f>IF(ISERROR(VLOOKUP(VLOOKUP($A46, 'E4 TB Allocation Details'!$A$18:$L$214, MATCH("Demand ID", 'E4 TB Allocation Details'!$A$18:$L$18, 0),FALSE), 'E2 Allocators'!$B$15:$W$358, MATCH('O5 Details by Class &amp; Accounts'!V$18, 'E2 Allocators'!$B$15:$W$15, 0),FALSE)*$F46), 0, VLOOKUP(VLOOKUP($A46, 'E4 TB Allocation Details'!$A$18:$L$214, MATCH("Demand ID", 'E4 TB Allocation Details'!$A$18:$L$18, 0),FALSE), 'E2 Allocators'!$B$15:$W$358, MATCH('O5 Details by Class &amp; Accounts'!V$18, 'E2 Allocators'!$B$15:$W$15, 0),FALSE)*$F46)</f>
        <v>0</v>
      </c>
      <c r="W46" s="2186">
        <f>IF(ISERROR(VLOOKUP(VLOOKUP($A46, 'E4 TB Allocation Details'!$A$18:$L$214, MATCH("Demand ID", 'E4 TB Allocation Details'!$A$18:$L$18, 0),FALSE), 'E2 Allocators'!$B$15:$W$358, MATCH('O5 Details by Class &amp; Accounts'!W$18, 'E2 Allocators'!$B$15:$W$15, 0),FALSE)*$F46), 0, VLOOKUP(VLOOKUP($A46, 'E4 TB Allocation Details'!$A$18:$L$214, MATCH("Demand ID", 'E4 TB Allocation Details'!$A$18:$L$18, 0),FALSE), 'E2 Allocators'!$B$15:$W$358, MATCH('O5 Details by Class &amp; Accounts'!W$18, 'E2 Allocators'!$B$15:$W$15, 0),FALSE)*$F46)</f>
        <v>0</v>
      </c>
      <c r="X46" s="2186">
        <f>IF(ISERROR(VLOOKUP(VLOOKUP($A46, 'E4 TB Allocation Details'!$A$18:$L$214, MATCH("Demand ID", 'E4 TB Allocation Details'!$A$18:$L$18, 0),FALSE), 'E2 Allocators'!$B$15:$W$358, MATCH('O5 Details by Class &amp; Accounts'!X$18, 'E2 Allocators'!$B$15:$W$15, 0),FALSE)*$F46), 0, VLOOKUP(VLOOKUP($A46, 'E4 TB Allocation Details'!$A$18:$L$214, MATCH("Demand ID", 'E4 TB Allocation Details'!$A$18:$L$18, 0),FALSE), 'E2 Allocators'!$B$15:$W$358, MATCH('O5 Details by Class &amp; Accounts'!X$18, 'E2 Allocators'!$B$15:$W$15, 0),FALSE)*$F46)</f>
        <v>0</v>
      </c>
      <c r="Y46" s="2186">
        <f>IF(ISERROR(VLOOKUP(VLOOKUP($A46, 'E4 TB Allocation Details'!$A$18:$L$214, MATCH("Demand ID", 'E4 TB Allocation Details'!$A$18:$L$18, 0),FALSE), 'E2 Allocators'!$B$15:$W$358, MATCH('O5 Details by Class &amp; Accounts'!Y$18, 'E2 Allocators'!$B$15:$W$15, 0),FALSE)*$F46), 0, VLOOKUP(VLOOKUP($A46, 'E4 TB Allocation Details'!$A$18:$L$214, MATCH("Demand ID", 'E4 TB Allocation Details'!$A$18:$L$18, 0),FALSE), 'E2 Allocators'!$B$15:$W$358, MATCH('O5 Details by Class &amp; Accounts'!Y$18, 'E2 Allocators'!$B$15:$W$15, 0),FALSE)*$F46)</f>
        <v>0</v>
      </c>
      <c r="Z46" s="2186">
        <f>IF(ISERROR(VLOOKUP(VLOOKUP($A46, 'E4 TB Allocation Details'!$A$18:$L$214, MATCH("Demand ID", 'E4 TB Allocation Details'!$A$18:$L$18, 0),FALSE), 'E2 Allocators'!$B$15:$W$358, MATCH('O5 Details by Class &amp; Accounts'!Z$18, 'E2 Allocators'!$B$15:$W$15, 0),FALSE)*$F46), 0, VLOOKUP(VLOOKUP($A46, 'E4 TB Allocation Details'!$A$18:$L$214, MATCH("Demand ID", 'E4 TB Allocation Details'!$A$18:$L$18, 0),FALSE), 'E2 Allocators'!$B$15:$W$358, MATCH('O5 Details by Class &amp; Accounts'!Z$18, 'E2 Allocators'!$B$15:$W$15, 0),FALSE)*$F46)</f>
        <v>0</v>
      </c>
      <c r="AA46" s="2186">
        <f>IF(ISERROR(VLOOKUP(VLOOKUP($A46, 'E4 TB Allocation Details'!$A$18:$L$214, MATCH("Demand ID", 'E4 TB Allocation Details'!$A$18:$L$18, 0),FALSE), 'E2 Allocators'!$B$15:$W$358, MATCH('O5 Details by Class &amp; Accounts'!AA$18, 'E2 Allocators'!$B$15:$W$15, 0),FALSE)*$F46), 0, VLOOKUP(VLOOKUP($A46, 'E4 TB Allocation Details'!$A$18:$L$214, MATCH("Demand ID", 'E4 TB Allocation Details'!$A$18:$L$18, 0),FALSE), 'E2 Allocators'!$B$15:$W$358, MATCH('O5 Details by Class &amp; Accounts'!AA$18, 'E2 Allocators'!$B$15:$W$15, 0),FALSE)*$F46)</f>
        <v>0</v>
      </c>
      <c r="AB46" s="2186">
        <f>IF(ISERROR(VLOOKUP(VLOOKUP($A46, 'E4 TB Allocation Details'!$A$18:$L$214, MATCH("Demand ID", 'E4 TB Allocation Details'!$A$18:$L$18, 0),FALSE), 'E2 Allocators'!$B$15:$W$358, MATCH('O5 Details by Class &amp; Accounts'!AB$18, 'E2 Allocators'!$B$15:$W$15, 0),FALSE)*$F46), 0, VLOOKUP(VLOOKUP($A46, 'E4 TB Allocation Details'!$A$18:$L$214, MATCH("Demand ID", 'E4 TB Allocation Details'!$A$18:$L$18, 0),FALSE), 'E2 Allocators'!$B$15:$W$358, MATCH('O5 Details by Class &amp; Accounts'!AB$18, 'E2 Allocators'!$B$15:$W$15, 0),FALSE)*$F46)</f>
        <v>0</v>
      </c>
      <c r="AC46" s="2186">
        <f t="shared" si="1"/>
        <v>0</v>
      </c>
      <c r="AD46" s="2186">
        <f>IF(ISERROR(VLOOKUP(VLOOKUP($A46, 'E4 TB Allocation Details'!$A$18:$L$214, MATCH("Customer ID", 'E4 TB Allocation Details'!$A$18:$L$18, 0),FALSE), 'E2 Allocators'!$B$15:$W$358, MATCH('O5 Details by Class &amp; Accounts'!AD$18, 'E2 Allocators'!$B$15:$W$15, 0),FALSE)*$G46), 0, VLOOKUP(VLOOKUP($A46, 'E4 TB Allocation Details'!$A$18:$L$214, MATCH("Customer ID", 'E4 TB Allocation Details'!$A$18:$L$18, 0),FALSE), 'E2 Allocators'!$B$15:$W$358, MATCH('O5 Details by Class &amp; Accounts'!AD$18, 'E2 Allocators'!$B$15:$W$15, 0),FALSE)*$G46)</f>
        <v>0</v>
      </c>
      <c r="AE46" s="2186">
        <f>IF(ISERROR(VLOOKUP(VLOOKUP($A46, 'E4 TB Allocation Details'!$A$18:$L$214, MATCH("Customer ID", 'E4 TB Allocation Details'!$A$18:$L$18, 0),FALSE), 'E2 Allocators'!$B$15:$W$358, MATCH('O5 Details by Class &amp; Accounts'!AE$18, 'E2 Allocators'!$B$15:$W$15, 0),FALSE)*$G46), 0, VLOOKUP(VLOOKUP($A46, 'E4 TB Allocation Details'!$A$18:$L$214, MATCH("Customer ID", 'E4 TB Allocation Details'!$A$18:$L$18, 0),FALSE), 'E2 Allocators'!$B$15:$W$358, MATCH('O5 Details by Class &amp; Accounts'!AE$18, 'E2 Allocators'!$B$15:$W$15, 0),FALSE)*$G46)</f>
        <v>0</v>
      </c>
      <c r="AF46" s="2186">
        <f>IF(ISERROR(VLOOKUP(VLOOKUP($A46, 'E4 TB Allocation Details'!$A$18:$L$214, MATCH("Customer ID", 'E4 TB Allocation Details'!$A$18:$L$18, 0),FALSE), 'E2 Allocators'!$B$15:$W$358, MATCH('O5 Details by Class &amp; Accounts'!AF$18, 'E2 Allocators'!$B$15:$W$15, 0),FALSE)*$G46), 0, VLOOKUP(VLOOKUP($A46, 'E4 TB Allocation Details'!$A$18:$L$214, MATCH("Customer ID", 'E4 TB Allocation Details'!$A$18:$L$18, 0),FALSE), 'E2 Allocators'!$B$15:$W$358, MATCH('O5 Details by Class &amp; Accounts'!AF$18, 'E2 Allocators'!$B$15:$W$15, 0),FALSE)*$G46)</f>
        <v>0</v>
      </c>
      <c r="AG46" s="2186">
        <f>IF(ISERROR(VLOOKUP(VLOOKUP($A46, 'E4 TB Allocation Details'!$A$18:$L$214, MATCH("Customer ID", 'E4 TB Allocation Details'!$A$18:$L$18, 0),FALSE), 'E2 Allocators'!$B$15:$W$358, MATCH('O5 Details by Class &amp; Accounts'!AG$18, 'E2 Allocators'!$B$15:$W$15, 0),FALSE)*$G46), 0, VLOOKUP(VLOOKUP($A46, 'E4 TB Allocation Details'!$A$18:$L$214, MATCH("Customer ID", 'E4 TB Allocation Details'!$A$18:$L$18, 0),FALSE), 'E2 Allocators'!$B$15:$W$358, MATCH('O5 Details by Class &amp; Accounts'!AG$18, 'E2 Allocators'!$B$15:$W$15, 0),FALSE)*$G46)</f>
        <v>0</v>
      </c>
      <c r="AH46" s="2186">
        <f>IF(ISERROR(VLOOKUP(VLOOKUP($A46, 'E4 TB Allocation Details'!$A$18:$L$214, MATCH("Customer ID", 'E4 TB Allocation Details'!$A$18:$L$18, 0),FALSE), 'E2 Allocators'!$B$15:$W$358, MATCH('O5 Details by Class &amp; Accounts'!AH$18, 'E2 Allocators'!$B$15:$W$15, 0),FALSE)*$G46), 0, VLOOKUP(VLOOKUP($A46, 'E4 TB Allocation Details'!$A$18:$L$214, MATCH("Customer ID", 'E4 TB Allocation Details'!$A$18:$L$18, 0),FALSE), 'E2 Allocators'!$B$15:$W$358, MATCH('O5 Details by Class &amp; Accounts'!AH$18, 'E2 Allocators'!$B$15:$W$15, 0),FALSE)*$G46)</f>
        <v>0</v>
      </c>
      <c r="AI46" s="2186">
        <f>IF(ISERROR(VLOOKUP(VLOOKUP($A46, 'E4 TB Allocation Details'!$A$18:$L$214, MATCH("Customer ID", 'E4 TB Allocation Details'!$A$18:$L$18, 0),FALSE), 'E2 Allocators'!$B$15:$W$358, MATCH('O5 Details by Class &amp; Accounts'!AI$18, 'E2 Allocators'!$B$15:$W$15, 0),FALSE)*$G46), 0, VLOOKUP(VLOOKUP($A46, 'E4 TB Allocation Details'!$A$18:$L$214, MATCH("Customer ID", 'E4 TB Allocation Details'!$A$18:$L$18, 0),FALSE), 'E2 Allocators'!$B$15:$W$358, MATCH('O5 Details by Class &amp; Accounts'!AI$18, 'E2 Allocators'!$B$15:$W$15, 0),FALSE)*$G46)</f>
        <v>0</v>
      </c>
      <c r="AJ46" s="2186">
        <f>IF(ISERROR(VLOOKUP(VLOOKUP($A46, 'E4 TB Allocation Details'!$A$18:$L$214, MATCH("Customer ID", 'E4 TB Allocation Details'!$A$18:$L$18, 0),FALSE), 'E2 Allocators'!$B$15:$W$358, MATCH('O5 Details by Class &amp; Accounts'!AJ$18, 'E2 Allocators'!$B$15:$W$15, 0),FALSE)*$G46), 0, VLOOKUP(VLOOKUP($A46, 'E4 TB Allocation Details'!$A$18:$L$214, MATCH("Customer ID", 'E4 TB Allocation Details'!$A$18:$L$18, 0),FALSE), 'E2 Allocators'!$B$15:$W$358, MATCH('O5 Details by Class &amp; Accounts'!AJ$18, 'E2 Allocators'!$B$15:$W$15, 0),FALSE)*$G46)</f>
        <v>0</v>
      </c>
      <c r="AK46" s="2186">
        <f>IF(ISERROR(VLOOKUP(VLOOKUP($A46, 'E4 TB Allocation Details'!$A$18:$L$214, MATCH("Customer ID", 'E4 TB Allocation Details'!$A$18:$L$18, 0),FALSE), 'E2 Allocators'!$B$15:$W$358, MATCH('O5 Details by Class &amp; Accounts'!AK$18, 'E2 Allocators'!$B$15:$W$15, 0),FALSE)*$G46), 0, VLOOKUP(VLOOKUP($A46, 'E4 TB Allocation Details'!$A$18:$L$214, MATCH("Customer ID", 'E4 TB Allocation Details'!$A$18:$L$18, 0),FALSE), 'E2 Allocators'!$B$15:$W$358, MATCH('O5 Details by Class &amp; Accounts'!AK$18, 'E2 Allocators'!$B$15:$W$15, 0),FALSE)*$G46)</f>
        <v>0</v>
      </c>
      <c r="AL46" s="2186">
        <f>IF(ISERROR(VLOOKUP(VLOOKUP($A46, 'E4 TB Allocation Details'!$A$18:$L$214, MATCH("Customer ID", 'E4 TB Allocation Details'!$A$18:$L$18, 0),FALSE), 'E2 Allocators'!$B$15:$W$358, MATCH('O5 Details by Class &amp; Accounts'!AL$18, 'E2 Allocators'!$B$15:$W$15, 0),FALSE)*$G46), 0, VLOOKUP(VLOOKUP($A46, 'E4 TB Allocation Details'!$A$18:$L$214, MATCH("Customer ID", 'E4 TB Allocation Details'!$A$18:$L$18, 0),FALSE), 'E2 Allocators'!$B$15:$W$358, MATCH('O5 Details by Class &amp; Accounts'!AL$18, 'E2 Allocators'!$B$15:$W$15, 0),FALSE)*$G46)</f>
        <v>0</v>
      </c>
      <c r="AM46" s="2186">
        <f>IF(ISERROR(VLOOKUP(VLOOKUP($A46, 'E4 TB Allocation Details'!$A$18:$L$214, MATCH("Customer ID", 'E4 TB Allocation Details'!$A$18:$L$18, 0),FALSE), 'E2 Allocators'!$B$15:$W$358, MATCH('O5 Details by Class &amp; Accounts'!AM$18, 'E2 Allocators'!$B$15:$W$15, 0),FALSE)*$G46), 0, VLOOKUP(VLOOKUP($A46, 'E4 TB Allocation Details'!$A$18:$L$214, MATCH("Customer ID", 'E4 TB Allocation Details'!$A$18:$L$18, 0),FALSE), 'E2 Allocators'!$B$15:$W$358, MATCH('O5 Details by Class &amp; Accounts'!AM$18, 'E2 Allocators'!$B$15:$W$15, 0),FALSE)*$G46)</f>
        <v>0</v>
      </c>
      <c r="AN46" s="2186">
        <f>IF(ISERROR(VLOOKUP(VLOOKUP($A46, 'E4 TB Allocation Details'!$A$18:$L$214, MATCH("Customer ID", 'E4 TB Allocation Details'!$A$18:$L$18, 0),FALSE), 'E2 Allocators'!$B$15:$W$358, MATCH('O5 Details by Class &amp; Accounts'!AN$18, 'E2 Allocators'!$B$15:$W$15, 0),FALSE)*$G46), 0, VLOOKUP(VLOOKUP($A46, 'E4 TB Allocation Details'!$A$18:$L$214, MATCH("Customer ID", 'E4 TB Allocation Details'!$A$18:$L$18, 0),FALSE), 'E2 Allocators'!$B$15:$W$358, MATCH('O5 Details by Class &amp; Accounts'!AN$18, 'E2 Allocators'!$B$15:$W$15, 0),FALSE)*$G46)</f>
        <v>0</v>
      </c>
      <c r="AO46" s="2186">
        <f>IF(ISERROR(VLOOKUP(VLOOKUP($A46, 'E4 TB Allocation Details'!$A$18:$L$214, MATCH("Customer ID", 'E4 TB Allocation Details'!$A$18:$L$18, 0),FALSE), 'E2 Allocators'!$B$15:$W$358, MATCH('O5 Details by Class &amp; Accounts'!AO$18, 'E2 Allocators'!$B$15:$W$15, 0),FALSE)*$G46), 0, VLOOKUP(VLOOKUP($A46, 'E4 TB Allocation Details'!$A$18:$L$214, MATCH("Customer ID", 'E4 TB Allocation Details'!$A$18:$L$18, 0),FALSE), 'E2 Allocators'!$B$15:$W$358, MATCH('O5 Details by Class &amp; Accounts'!AO$18, 'E2 Allocators'!$B$15:$W$15, 0),FALSE)*$G46)</f>
        <v>0</v>
      </c>
      <c r="AP46" s="2186">
        <f>IF(ISERROR(VLOOKUP(VLOOKUP($A46, 'E4 TB Allocation Details'!$A$18:$L$214, MATCH("Customer ID", 'E4 TB Allocation Details'!$A$18:$L$18, 0),FALSE), 'E2 Allocators'!$B$15:$W$358, MATCH('O5 Details by Class &amp; Accounts'!AP$18, 'E2 Allocators'!$B$15:$W$15, 0),FALSE)*$G46), 0, VLOOKUP(VLOOKUP($A46, 'E4 TB Allocation Details'!$A$18:$L$214, MATCH("Customer ID", 'E4 TB Allocation Details'!$A$18:$L$18, 0),FALSE), 'E2 Allocators'!$B$15:$W$358, MATCH('O5 Details by Class &amp; Accounts'!AP$18, 'E2 Allocators'!$B$15:$W$15, 0),FALSE)*$G46)</f>
        <v>0</v>
      </c>
      <c r="AQ46" s="2186">
        <f>IF(ISERROR(VLOOKUP(VLOOKUP($A46, 'E4 TB Allocation Details'!$A$18:$L$214, MATCH("Customer ID", 'E4 TB Allocation Details'!$A$18:$L$18, 0),FALSE), 'E2 Allocators'!$B$15:$W$358, MATCH('O5 Details by Class &amp; Accounts'!AQ$18, 'E2 Allocators'!$B$15:$W$15, 0),FALSE)*$G46), 0, VLOOKUP(VLOOKUP($A46, 'E4 TB Allocation Details'!$A$18:$L$214, MATCH("Customer ID", 'E4 TB Allocation Details'!$A$18:$L$18, 0),FALSE), 'E2 Allocators'!$B$15:$W$358, MATCH('O5 Details by Class &amp; Accounts'!AQ$18, 'E2 Allocators'!$B$15:$W$15, 0),FALSE)*$G46)</f>
        <v>0</v>
      </c>
      <c r="AR46" s="2186">
        <f>IF(ISERROR(VLOOKUP(VLOOKUP($A46, 'E4 TB Allocation Details'!$A$18:$L$214, MATCH("Customer ID", 'E4 TB Allocation Details'!$A$18:$L$18, 0),FALSE), 'E2 Allocators'!$B$15:$W$358, MATCH('O5 Details by Class &amp; Accounts'!AR$18, 'E2 Allocators'!$B$15:$W$15, 0),FALSE)*$G46), 0, VLOOKUP(VLOOKUP($A46, 'E4 TB Allocation Details'!$A$18:$L$214, MATCH("Customer ID", 'E4 TB Allocation Details'!$A$18:$L$18, 0),FALSE), 'E2 Allocators'!$B$15:$W$358, MATCH('O5 Details by Class &amp; Accounts'!AR$18, 'E2 Allocators'!$B$15:$W$15, 0),FALSE)*$G46)</f>
        <v>0</v>
      </c>
      <c r="AS46" s="2186">
        <f>IF(ISERROR(VLOOKUP(VLOOKUP($A46, 'E4 TB Allocation Details'!$A$18:$L$214, MATCH("Customer ID", 'E4 TB Allocation Details'!$A$18:$L$18, 0),FALSE), 'E2 Allocators'!$B$15:$W$358, MATCH('O5 Details by Class &amp; Accounts'!AS$18, 'E2 Allocators'!$B$15:$W$15, 0),FALSE)*$G46), 0, VLOOKUP(VLOOKUP($A46, 'E4 TB Allocation Details'!$A$18:$L$214, MATCH("Customer ID", 'E4 TB Allocation Details'!$A$18:$L$18, 0),FALSE), 'E2 Allocators'!$B$15:$W$358, MATCH('O5 Details by Class &amp; Accounts'!AS$18, 'E2 Allocators'!$B$15:$W$15, 0),FALSE)*$G46)</f>
        <v>0</v>
      </c>
      <c r="AT46" s="2186">
        <f>IF(ISERROR(VLOOKUP(VLOOKUP($A46, 'E4 TB Allocation Details'!$A$18:$L$214, MATCH("Customer ID", 'E4 TB Allocation Details'!$A$18:$L$18, 0),FALSE), 'E2 Allocators'!$B$15:$W$358, MATCH('O5 Details by Class &amp; Accounts'!AT$18, 'E2 Allocators'!$B$15:$W$15, 0),FALSE)*$G46), 0, VLOOKUP(VLOOKUP($A46, 'E4 TB Allocation Details'!$A$18:$L$214, MATCH("Customer ID", 'E4 TB Allocation Details'!$A$18:$L$18, 0),FALSE), 'E2 Allocators'!$B$15:$W$358, MATCH('O5 Details by Class &amp; Accounts'!AT$18, 'E2 Allocators'!$B$15:$W$15, 0),FALSE)*$G46)</f>
        <v>0</v>
      </c>
      <c r="AU46" s="2186">
        <f>IF(ISERROR(VLOOKUP(VLOOKUP($A46, 'E4 TB Allocation Details'!$A$18:$L$214, MATCH("Customer ID", 'E4 TB Allocation Details'!$A$18:$L$18, 0),FALSE), 'E2 Allocators'!$B$15:$W$358, MATCH('O5 Details by Class &amp; Accounts'!AU$18, 'E2 Allocators'!$B$15:$W$15, 0),FALSE)*$G46), 0, VLOOKUP(VLOOKUP($A46, 'E4 TB Allocation Details'!$A$18:$L$214, MATCH("Customer ID", 'E4 TB Allocation Details'!$A$18:$L$18, 0),FALSE), 'E2 Allocators'!$B$15:$W$358, MATCH('O5 Details by Class &amp; Accounts'!AU$18, 'E2 Allocators'!$B$15:$W$15, 0),FALSE)*$G46)</f>
        <v>0</v>
      </c>
      <c r="AV46" s="2186">
        <f>IF(ISERROR(VLOOKUP(VLOOKUP($A46, 'E4 TB Allocation Details'!$A$18:$L$214, MATCH("Customer ID", 'E4 TB Allocation Details'!$A$18:$L$18, 0),FALSE), 'E2 Allocators'!$B$15:$W$358, MATCH('O5 Details by Class &amp; Accounts'!AV$18, 'E2 Allocators'!$B$15:$W$15, 0),FALSE)*$G46), 0, VLOOKUP(VLOOKUP($A46, 'E4 TB Allocation Details'!$A$18:$L$214, MATCH("Customer ID", 'E4 TB Allocation Details'!$A$18:$L$18, 0),FALSE), 'E2 Allocators'!$B$15:$W$358, MATCH('O5 Details by Class &amp; Accounts'!AV$18, 'E2 Allocators'!$B$15:$W$15, 0),FALSE)*$G46)</f>
        <v>0</v>
      </c>
      <c r="AW46" s="2186">
        <f>IF(ISERROR(VLOOKUP(VLOOKUP($A46, 'E4 TB Allocation Details'!$A$18:$L$214, MATCH("Customer ID", 'E4 TB Allocation Details'!$A$18:$L$18, 0),FALSE), 'E2 Allocators'!$B$15:$W$358, MATCH('O5 Details by Class &amp; Accounts'!AW$18, 'E2 Allocators'!$B$15:$W$15, 0),FALSE)*$G46), 0, VLOOKUP(VLOOKUP($A46, 'E4 TB Allocation Details'!$A$18:$L$214, MATCH("Customer ID", 'E4 TB Allocation Details'!$A$18:$L$18, 0),FALSE), 'E2 Allocators'!$B$15:$W$358, MATCH('O5 Details by Class &amp; Accounts'!AW$18, 'E2 Allocators'!$B$15:$W$15, 0),FALSE)*$G46)</f>
        <v>0</v>
      </c>
      <c r="AX46" s="2186">
        <f t="shared" si="2"/>
        <v>0</v>
      </c>
      <c r="AY46" s="2186">
        <f>IF(ISERROR(VLOOKUP(VLOOKUP($A46, 'E4 TB Allocation Details'!$A$18:$L$214, MATCH("Misc ID", 'E4 TB Allocation Details'!$A$18:$L$18, 0),FALSE), 'E2 Allocators'!$B$15:$W$358, MATCH('O5 Details by Class &amp; Accounts'!AY$18, 'E2 Allocators'!$B$15:$W$15, 0),FALSE)*$E46), 0, VLOOKUP(VLOOKUP($A46, 'E4 TB Allocation Details'!$A$18:$L$214, MATCH("Misc ID", 'E4 TB Allocation Details'!$A$18:$L$18, 0),FALSE), 'E2 Allocators'!$B$15:$W$358, MATCH('O5 Details by Class &amp; Accounts'!AY$18, 'E2 Allocators'!$B$15:$W$15, 0),FALSE)*$E46)</f>
        <v>0</v>
      </c>
      <c r="AZ46" s="2186">
        <f>IF(ISERROR(VLOOKUP(VLOOKUP($A46, 'E4 TB Allocation Details'!$A$18:$L$214, MATCH("Misc ID", 'E4 TB Allocation Details'!$A$18:$L$18, 0),FALSE), 'E2 Allocators'!$B$15:$W$358, MATCH('O5 Details by Class &amp; Accounts'!AZ$18, 'E2 Allocators'!$B$15:$W$15, 0),FALSE)*$E46), 0, VLOOKUP(VLOOKUP($A46, 'E4 TB Allocation Details'!$A$18:$L$214, MATCH("Misc ID", 'E4 TB Allocation Details'!$A$18:$L$18, 0),FALSE), 'E2 Allocators'!$B$15:$W$358, MATCH('O5 Details by Class &amp; Accounts'!AZ$18, 'E2 Allocators'!$B$15:$W$15, 0),FALSE)*$E46)</f>
        <v>0</v>
      </c>
      <c r="BA46" s="2186">
        <f>IF(ISERROR(VLOOKUP(VLOOKUP($A46, 'E4 TB Allocation Details'!$A$18:$L$214, MATCH("Misc ID", 'E4 TB Allocation Details'!$A$18:$L$18, 0),FALSE), 'E2 Allocators'!$B$15:$W$358, MATCH('O5 Details by Class &amp; Accounts'!BA$18, 'E2 Allocators'!$B$15:$W$15, 0),FALSE)*$E46), 0, VLOOKUP(VLOOKUP($A46, 'E4 TB Allocation Details'!$A$18:$L$214, MATCH("Misc ID", 'E4 TB Allocation Details'!$A$18:$L$18, 0),FALSE), 'E2 Allocators'!$B$15:$W$358, MATCH('O5 Details by Class &amp; Accounts'!BA$18, 'E2 Allocators'!$B$15:$W$15, 0),FALSE)*$E46)</f>
        <v>0</v>
      </c>
      <c r="BB46" s="2186">
        <f>IF(ISERROR(VLOOKUP(VLOOKUP($A46, 'E4 TB Allocation Details'!$A$18:$L$214, MATCH("Misc ID", 'E4 TB Allocation Details'!$A$18:$L$18, 0),FALSE), 'E2 Allocators'!$B$15:$W$358, MATCH('O5 Details by Class &amp; Accounts'!BB$18, 'E2 Allocators'!$B$15:$W$15, 0),FALSE)*$E46), 0, VLOOKUP(VLOOKUP($A46, 'E4 TB Allocation Details'!$A$18:$L$214, MATCH("Misc ID", 'E4 TB Allocation Details'!$A$18:$L$18, 0),FALSE), 'E2 Allocators'!$B$15:$W$358, MATCH('O5 Details by Class &amp; Accounts'!BB$18, 'E2 Allocators'!$B$15:$W$15, 0),FALSE)*$E46)</f>
        <v>0</v>
      </c>
      <c r="BC46" s="2186">
        <f>IF(ISERROR(VLOOKUP(VLOOKUP($A46, 'E4 TB Allocation Details'!$A$18:$L$214, MATCH("Misc ID", 'E4 TB Allocation Details'!$A$18:$L$18, 0),FALSE), 'E2 Allocators'!$B$15:$W$358, MATCH('O5 Details by Class &amp; Accounts'!BC$18, 'E2 Allocators'!$B$15:$W$15, 0),FALSE)*$E46), 0, VLOOKUP(VLOOKUP($A46, 'E4 TB Allocation Details'!$A$18:$L$214, MATCH("Misc ID", 'E4 TB Allocation Details'!$A$18:$L$18, 0),FALSE), 'E2 Allocators'!$B$15:$W$358, MATCH('O5 Details by Class &amp; Accounts'!BC$18, 'E2 Allocators'!$B$15:$W$15, 0),FALSE)*$E46)</f>
        <v>0</v>
      </c>
      <c r="BD46" s="2186">
        <f>IF(ISERROR(VLOOKUP(VLOOKUP($A46, 'E4 TB Allocation Details'!$A$18:$L$214, MATCH("Misc ID", 'E4 TB Allocation Details'!$A$18:$L$18, 0),FALSE), 'E2 Allocators'!$B$15:$W$358, MATCH('O5 Details by Class &amp; Accounts'!BD$18, 'E2 Allocators'!$B$15:$W$15, 0),FALSE)*$E46), 0, VLOOKUP(VLOOKUP($A46, 'E4 TB Allocation Details'!$A$18:$L$214, MATCH("Misc ID", 'E4 TB Allocation Details'!$A$18:$L$18, 0),FALSE), 'E2 Allocators'!$B$15:$W$358, MATCH('O5 Details by Class &amp; Accounts'!BD$18, 'E2 Allocators'!$B$15:$W$15, 0),FALSE)*$E46)</f>
        <v>0</v>
      </c>
      <c r="BE46" s="2186">
        <f>IF(ISERROR(VLOOKUP(VLOOKUP($A46, 'E4 TB Allocation Details'!$A$18:$L$214, MATCH("Misc ID", 'E4 TB Allocation Details'!$A$18:$L$18, 0),FALSE), 'E2 Allocators'!$B$15:$W$358, MATCH('O5 Details by Class &amp; Accounts'!BE$18, 'E2 Allocators'!$B$15:$W$15, 0),FALSE)*$E46), 0, VLOOKUP(VLOOKUP($A46, 'E4 TB Allocation Details'!$A$18:$L$214, MATCH("Misc ID", 'E4 TB Allocation Details'!$A$18:$L$18, 0),FALSE), 'E2 Allocators'!$B$15:$W$358, MATCH('O5 Details by Class &amp; Accounts'!BE$18, 'E2 Allocators'!$B$15:$W$15, 0),FALSE)*$E46)</f>
        <v>0</v>
      </c>
      <c r="BF46" s="2186">
        <f>IF(ISERROR(VLOOKUP(VLOOKUP($A46, 'E4 TB Allocation Details'!$A$18:$L$214, MATCH("Misc ID", 'E4 TB Allocation Details'!$A$18:$L$18, 0),FALSE), 'E2 Allocators'!$B$15:$W$358, MATCH('O5 Details by Class &amp; Accounts'!BF$18, 'E2 Allocators'!$B$15:$W$15, 0),FALSE)*$E46), 0, VLOOKUP(VLOOKUP($A46, 'E4 TB Allocation Details'!$A$18:$L$214, MATCH("Misc ID", 'E4 TB Allocation Details'!$A$18:$L$18, 0),FALSE), 'E2 Allocators'!$B$15:$W$358, MATCH('O5 Details by Class &amp; Accounts'!BF$18, 'E2 Allocators'!$B$15:$W$15, 0),FALSE)*$E46)</f>
        <v>0</v>
      </c>
      <c r="BG46" s="2186">
        <f>IF(ISERROR(VLOOKUP(VLOOKUP($A46, 'E4 TB Allocation Details'!$A$18:$L$214, MATCH("Misc ID", 'E4 TB Allocation Details'!$A$18:$L$18, 0),FALSE), 'E2 Allocators'!$B$15:$W$358, MATCH('O5 Details by Class &amp; Accounts'!BG$18, 'E2 Allocators'!$B$15:$W$15, 0),FALSE)*$E46), 0, VLOOKUP(VLOOKUP($A46, 'E4 TB Allocation Details'!$A$18:$L$214, MATCH("Misc ID", 'E4 TB Allocation Details'!$A$18:$L$18, 0),FALSE), 'E2 Allocators'!$B$15:$W$358, MATCH('O5 Details by Class &amp; Accounts'!BG$18, 'E2 Allocators'!$B$15:$W$15, 0),FALSE)*$E46)</f>
        <v>0</v>
      </c>
      <c r="BH46" s="2186">
        <f>IF(ISERROR(VLOOKUP(VLOOKUP($A46, 'E4 TB Allocation Details'!$A$18:$L$214, MATCH("Misc ID", 'E4 TB Allocation Details'!$A$18:$L$18, 0),FALSE), 'E2 Allocators'!$B$15:$W$358, MATCH('O5 Details by Class &amp; Accounts'!BH$18, 'E2 Allocators'!$B$15:$W$15, 0),FALSE)*$E46), 0, VLOOKUP(VLOOKUP($A46, 'E4 TB Allocation Details'!$A$18:$L$214, MATCH("Misc ID", 'E4 TB Allocation Details'!$A$18:$L$18, 0),FALSE), 'E2 Allocators'!$B$15:$W$358, MATCH('O5 Details by Class &amp; Accounts'!BH$18, 'E2 Allocators'!$B$15:$W$15, 0),FALSE)*$E46)</f>
        <v>0</v>
      </c>
      <c r="BI46" s="2186">
        <f>IF(ISERROR(VLOOKUP(VLOOKUP($A46, 'E4 TB Allocation Details'!$A$18:$L$214, MATCH("Misc ID", 'E4 TB Allocation Details'!$A$18:$L$18, 0),FALSE), 'E2 Allocators'!$B$15:$W$358, MATCH('O5 Details by Class &amp; Accounts'!BI$18, 'E2 Allocators'!$B$15:$W$15, 0),FALSE)*$E46), 0, VLOOKUP(VLOOKUP($A46, 'E4 TB Allocation Details'!$A$18:$L$214, MATCH("Misc ID", 'E4 TB Allocation Details'!$A$18:$L$18, 0),FALSE), 'E2 Allocators'!$B$15:$W$358, MATCH('O5 Details by Class &amp; Accounts'!BI$18, 'E2 Allocators'!$B$15:$W$15, 0),FALSE)*$E46)</f>
        <v>0</v>
      </c>
      <c r="BJ46" s="2186">
        <f>IF(ISERROR(VLOOKUP(VLOOKUP($A46, 'E4 TB Allocation Details'!$A$18:$L$214, MATCH("Misc ID", 'E4 TB Allocation Details'!$A$18:$L$18, 0),FALSE), 'E2 Allocators'!$B$15:$W$358, MATCH('O5 Details by Class &amp; Accounts'!BJ$18, 'E2 Allocators'!$B$15:$W$15, 0),FALSE)*$E46), 0, VLOOKUP(VLOOKUP($A46, 'E4 TB Allocation Details'!$A$18:$L$214, MATCH("Misc ID", 'E4 TB Allocation Details'!$A$18:$L$18, 0),FALSE), 'E2 Allocators'!$B$15:$W$358, MATCH('O5 Details by Class &amp; Accounts'!BJ$18, 'E2 Allocators'!$B$15:$W$15, 0),FALSE)*$E46)</f>
        <v>0</v>
      </c>
      <c r="BK46" s="2186">
        <f>IF(ISERROR(VLOOKUP(VLOOKUP($A46, 'E4 TB Allocation Details'!$A$18:$L$214, MATCH("Misc ID", 'E4 TB Allocation Details'!$A$18:$L$18, 0),FALSE), 'E2 Allocators'!$B$15:$W$358, MATCH('O5 Details by Class &amp; Accounts'!BK$18, 'E2 Allocators'!$B$15:$W$15, 0),FALSE)*$E46), 0, VLOOKUP(VLOOKUP($A46, 'E4 TB Allocation Details'!$A$18:$L$214, MATCH("Misc ID", 'E4 TB Allocation Details'!$A$18:$L$18, 0),FALSE), 'E2 Allocators'!$B$15:$W$358, MATCH('O5 Details by Class &amp; Accounts'!BK$18, 'E2 Allocators'!$B$15:$W$15, 0),FALSE)*$E46)</f>
        <v>0</v>
      </c>
      <c r="BL46" s="2186">
        <f>IF(ISERROR(VLOOKUP(VLOOKUP($A46, 'E4 TB Allocation Details'!$A$18:$L$214, MATCH("Misc ID", 'E4 TB Allocation Details'!$A$18:$L$18, 0),FALSE), 'E2 Allocators'!$B$15:$W$358, MATCH('O5 Details by Class &amp; Accounts'!BL$18, 'E2 Allocators'!$B$15:$W$15, 0),FALSE)*$E46), 0, VLOOKUP(VLOOKUP($A46, 'E4 TB Allocation Details'!$A$18:$L$214, MATCH("Misc ID", 'E4 TB Allocation Details'!$A$18:$L$18, 0),FALSE), 'E2 Allocators'!$B$15:$W$358, MATCH('O5 Details by Class &amp; Accounts'!BL$18, 'E2 Allocators'!$B$15:$W$15, 0),FALSE)*$E46)</f>
        <v>0</v>
      </c>
      <c r="BM46" s="2186">
        <f>IF(ISERROR(VLOOKUP(VLOOKUP($A46, 'E4 TB Allocation Details'!$A$18:$L$214, MATCH("Misc ID", 'E4 TB Allocation Details'!$A$18:$L$18, 0),FALSE), 'E2 Allocators'!$B$15:$W$358, MATCH('O5 Details by Class &amp; Accounts'!BM$18, 'E2 Allocators'!$B$15:$W$15, 0),FALSE)*$E46), 0, VLOOKUP(VLOOKUP($A46, 'E4 TB Allocation Details'!$A$18:$L$214, MATCH("Misc ID", 'E4 TB Allocation Details'!$A$18:$L$18, 0),FALSE), 'E2 Allocators'!$B$15:$W$358, MATCH('O5 Details by Class &amp; Accounts'!BM$18, 'E2 Allocators'!$B$15:$W$15, 0),FALSE)*$E46)</f>
        <v>0</v>
      </c>
      <c r="BN46" s="2186">
        <f>IF(ISERROR(VLOOKUP(VLOOKUP($A46, 'E4 TB Allocation Details'!$A$18:$L$214, MATCH("Misc ID", 'E4 TB Allocation Details'!$A$18:$L$18, 0),FALSE), 'E2 Allocators'!$B$15:$W$358, MATCH('O5 Details by Class &amp; Accounts'!BN$18, 'E2 Allocators'!$B$15:$W$15, 0),FALSE)*$E46), 0, VLOOKUP(VLOOKUP($A46, 'E4 TB Allocation Details'!$A$18:$L$214, MATCH("Misc ID", 'E4 TB Allocation Details'!$A$18:$L$18, 0),FALSE), 'E2 Allocators'!$B$15:$W$358, MATCH('O5 Details by Class &amp; Accounts'!BN$18, 'E2 Allocators'!$B$15:$W$15, 0),FALSE)*$E46)</f>
        <v>0</v>
      </c>
      <c r="BO46" s="2186">
        <f>IF(ISERROR(VLOOKUP(VLOOKUP($A46, 'E4 TB Allocation Details'!$A$18:$L$214, MATCH("Misc ID", 'E4 TB Allocation Details'!$A$18:$L$18, 0),FALSE), 'E2 Allocators'!$B$15:$W$358, MATCH('O5 Details by Class &amp; Accounts'!BO$18, 'E2 Allocators'!$B$15:$W$15, 0),FALSE)*$E46), 0, VLOOKUP(VLOOKUP($A46, 'E4 TB Allocation Details'!$A$18:$L$214, MATCH("Misc ID", 'E4 TB Allocation Details'!$A$18:$L$18, 0),FALSE), 'E2 Allocators'!$B$15:$W$358, MATCH('O5 Details by Class &amp; Accounts'!BO$18, 'E2 Allocators'!$B$15:$W$15, 0),FALSE)*$E46)</f>
        <v>0</v>
      </c>
      <c r="BP46" s="2186">
        <f>IF(ISERROR(VLOOKUP(VLOOKUP($A46, 'E4 TB Allocation Details'!$A$18:$L$214, MATCH("Misc ID", 'E4 TB Allocation Details'!$A$18:$L$18, 0),FALSE), 'E2 Allocators'!$B$15:$W$358, MATCH('O5 Details by Class &amp; Accounts'!BP$18, 'E2 Allocators'!$B$15:$W$15, 0),FALSE)*$E46), 0, VLOOKUP(VLOOKUP($A46, 'E4 TB Allocation Details'!$A$18:$L$214, MATCH("Misc ID", 'E4 TB Allocation Details'!$A$18:$L$18, 0),FALSE), 'E2 Allocators'!$B$15:$W$358, MATCH('O5 Details by Class &amp; Accounts'!BP$18, 'E2 Allocators'!$B$15:$W$15, 0),FALSE)*$E46)</f>
        <v>0</v>
      </c>
      <c r="BQ46" s="2186">
        <f>IF(ISERROR(VLOOKUP(VLOOKUP($A46, 'E4 TB Allocation Details'!$A$18:$L$214, MATCH("Misc ID", 'E4 TB Allocation Details'!$A$18:$L$18, 0),FALSE), 'E2 Allocators'!$B$15:$W$358, MATCH('O5 Details by Class &amp; Accounts'!BQ$18, 'E2 Allocators'!$B$15:$W$15, 0),FALSE)*$E46), 0, VLOOKUP(VLOOKUP($A46, 'E4 TB Allocation Details'!$A$18:$L$214, MATCH("Misc ID", 'E4 TB Allocation Details'!$A$18:$L$18, 0),FALSE), 'E2 Allocators'!$B$15:$W$358, MATCH('O5 Details by Class &amp; Accounts'!BQ$18, 'E2 Allocators'!$B$15:$W$15, 0),FALSE)*$E46)</f>
        <v>0</v>
      </c>
      <c r="BR46" s="2186">
        <f>IF(ISERROR(VLOOKUP(VLOOKUP($A46, 'E4 TB Allocation Details'!$A$18:$L$214, MATCH("Misc ID", 'E4 TB Allocation Details'!$A$18:$L$18, 0),FALSE), 'E2 Allocators'!$B$15:$W$358, MATCH('O5 Details by Class &amp; Accounts'!BR$18, 'E2 Allocators'!$B$15:$W$15, 0),FALSE)*$E46), 0, VLOOKUP(VLOOKUP($A46, 'E4 TB Allocation Details'!$A$18:$L$214, MATCH("Misc ID", 'E4 TB Allocation Details'!$A$18:$L$18, 0),FALSE), 'E2 Allocators'!$B$15:$W$358, MATCH('O5 Details by Class &amp; Accounts'!BR$18, 'E2 Allocators'!$B$15:$W$15, 0),FALSE)*$E46)</f>
        <v>0</v>
      </c>
      <c r="BS46" s="2186">
        <f t="shared" si="3"/>
        <v>0</v>
      </c>
      <c r="BT46" s="2186">
        <f>IF(ISERROR(VLOOKUP(VLOOKUP($A46, 'E4 TB Allocation Details'!$A$18:$L$214, MATCH("A &amp; G ID", 'E4 TB Allocation Details'!$A$18:$L$18, 0),FALSE), 'E2 Allocators'!$B$15:$W$358, MATCH('O5 Details by Class &amp; Accounts'!BT$18, 'E2 Allocators'!$B$15:$W$15, 0),FALSE)*$E46), 0, VLOOKUP(VLOOKUP($A46, 'E4 TB Allocation Details'!$A$18:$L$214, MATCH("A &amp; G ID", 'E4 TB Allocation Details'!$A$18:$L$18, 0),FALSE), 'E2 Allocators'!$B$15:$W$358, MATCH('O5 Details by Class &amp; Accounts'!BT$18, 'E2 Allocators'!$B$15:$W$15, 0),FALSE)*$E46)</f>
        <v>0</v>
      </c>
      <c r="BU46" s="2186">
        <f>IF(ISERROR(VLOOKUP(VLOOKUP($A46, 'E4 TB Allocation Details'!$A$18:$L$214, MATCH("A &amp; G ID", 'E4 TB Allocation Details'!$A$18:$L$18, 0),FALSE), 'E2 Allocators'!$B$15:$W$358, MATCH('O5 Details by Class &amp; Accounts'!BU$18, 'E2 Allocators'!$B$15:$W$15, 0),FALSE)*$E46), 0, VLOOKUP(VLOOKUP($A46, 'E4 TB Allocation Details'!$A$18:$L$214, MATCH("A &amp; G ID", 'E4 TB Allocation Details'!$A$18:$L$18, 0),FALSE), 'E2 Allocators'!$B$15:$W$358, MATCH('O5 Details by Class &amp; Accounts'!BU$18, 'E2 Allocators'!$B$15:$W$15, 0),FALSE)*$E46)</f>
        <v>0</v>
      </c>
      <c r="BV46" s="2186">
        <f>IF(ISERROR(VLOOKUP(VLOOKUP($A46, 'E4 TB Allocation Details'!$A$18:$L$214, MATCH("A &amp; G ID", 'E4 TB Allocation Details'!$A$18:$L$18, 0),FALSE), 'E2 Allocators'!$B$15:$W$358, MATCH('O5 Details by Class &amp; Accounts'!BV$18, 'E2 Allocators'!$B$15:$W$15, 0),FALSE)*$E46), 0, VLOOKUP(VLOOKUP($A46, 'E4 TB Allocation Details'!$A$18:$L$214, MATCH("A &amp; G ID", 'E4 TB Allocation Details'!$A$18:$L$18, 0),FALSE), 'E2 Allocators'!$B$15:$W$358, MATCH('O5 Details by Class &amp; Accounts'!BV$18, 'E2 Allocators'!$B$15:$W$15, 0),FALSE)*$E46)</f>
        <v>0</v>
      </c>
      <c r="BW46" s="2186">
        <f>IF(ISERROR(VLOOKUP(VLOOKUP($A46, 'E4 TB Allocation Details'!$A$18:$L$214, MATCH("A &amp; G ID", 'E4 TB Allocation Details'!$A$18:$L$18, 0),FALSE), 'E2 Allocators'!$B$15:$W$358, MATCH('O5 Details by Class &amp; Accounts'!BW$18, 'E2 Allocators'!$B$15:$W$15, 0),FALSE)*$E46), 0, VLOOKUP(VLOOKUP($A46, 'E4 TB Allocation Details'!$A$18:$L$214, MATCH("A &amp; G ID", 'E4 TB Allocation Details'!$A$18:$L$18, 0),FALSE), 'E2 Allocators'!$B$15:$W$358, MATCH('O5 Details by Class &amp; Accounts'!BW$18, 'E2 Allocators'!$B$15:$W$15, 0),FALSE)*$E46)</f>
        <v>0</v>
      </c>
      <c r="BX46" s="2186">
        <f>IF(ISERROR(VLOOKUP(VLOOKUP($A46, 'E4 TB Allocation Details'!$A$18:$L$214, MATCH("A &amp; G ID", 'E4 TB Allocation Details'!$A$18:$L$18, 0),FALSE), 'E2 Allocators'!$B$15:$W$358, MATCH('O5 Details by Class &amp; Accounts'!BX$18, 'E2 Allocators'!$B$15:$W$15, 0),FALSE)*$E46), 0, VLOOKUP(VLOOKUP($A46, 'E4 TB Allocation Details'!$A$18:$L$214, MATCH("A &amp; G ID", 'E4 TB Allocation Details'!$A$18:$L$18, 0),FALSE), 'E2 Allocators'!$B$15:$W$358, MATCH('O5 Details by Class &amp; Accounts'!BX$18, 'E2 Allocators'!$B$15:$W$15, 0),FALSE)*$E46)</f>
        <v>0</v>
      </c>
      <c r="BY46" s="2186">
        <f>IF(ISERROR(VLOOKUP(VLOOKUP($A46, 'E4 TB Allocation Details'!$A$18:$L$214, MATCH("A &amp; G ID", 'E4 TB Allocation Details'!$A$18:$L$18, 0),FALSE), 'E2 Allocators'!$B$15:$W$358, MATCH('O5 Details by Class &amp; Accounts'!BY$18, 'E2 Allocators'!$B$15:$W$15, 0),FALSE)*$E46), 0, VLOOKUP(VLOOKUP($A46, 'E4 TB Allocation Details'!$A$18:$L$214, MATCH("A &amp; G ID", 'E4 TB Allocation Details'!$A$18:$L$18, 0),FALSE), 'E2 Allocators'!$B$15:$W$358, MATCH('O5 Details by Class &amp; Accounts'!BY$18, 'E2 Allocators'!$B$15:$W$15, 0),FALSE)*$E46)</f>
        <v>0</v>
      </c>
      <c r="BZ46" s="2186">
        <f>IF(ISERROR(VLOOKUP(VLOOKUP($A46, 'E4 TB Allocation Details'!$A$18:$L$214, MATCH("A &amp; G ID", 'E4 TB Allocation Details'!$A$18:$L$18, 0),FALSE), 'E2 Allocators'!$B$15:$W$358, MATCH('O5 Details by Class &amp; Accounts'!BZ$18, 'E2 Allocators'!$B$15:$W$15, 0),FALSE)*$E46), 0, VLOOKUP(VLOOKUP($A46, 'E4 TB Allocation Details'!$A$18:$L$214, MATCH("A &amp; G ID", 'E4 TB Allocation Details'!$A$18:$L$18, 0),FALSE), 'E2 Allocators'!$B$15:$W$358, MATCH('O5 Details by Class &amp; Accounts'!BZ$18, 'E2 Allocators'!$B$15:$W$15, 0),FALSE)*$E46)</f>
        <v>0</v>
      </c>
      <c r="CA46" s="2186">
        <f>IF(ISERROR(VLOOKUP(VLOOKUP($A46, 'E4 TB Allocation Details'!$A$18:$L$214, MATCH("A &amp; G ID", 'E4 TB Allocation Details'!$A$18:$L$18, 0),FALSE), 'E2 Allocators'!$B$15:$W$358, MATCH('O5 Details by Class &amp; Accounts'!CA$18, 'E2 Allocators'!$B$15:$W$15, 0),FALSE)*$E46), 0, VLOOKUP(VLOOKUP($A46, 'E4 TB Allocation Details'!$A$18:$L$214, MATCH("A &amp; G ID", 'E4 TB Allocation Details'!$A$18:$L$18, 0),FALSE), 'E2 Allocators'!$B$15:$W$358, MATCH('O5 Details by Class &amp; Accounts'!CA$18, 'E2 Allocators'!$B$15:$W$15, 0),FALSE)*$E46)</f>
        <v>0</v>
      </c>
      <c r="CB46" s="2186">
        <f>IF(ISERROR(VLOOKUP(VLOOKUP($A46, 'E4 TB Allocation Details'!$A$18:$L$214, MATCH("A &amp; G ID", 'E4 TB Allocation Details'!$A$18:$L$18, 0),FALSE), 'E2 Allocators'!$B$15:$W$358, MATCH('O5 Details by Class &amp; Accounts'!CB$18, 'E2 Allocators'!$B$15:$W$15, 0),FALSE)*$E46), 0, VLOOKUP(VLOOKUP($A46, 'E4 TB Allocation Details'!$A$18:$L$214, MATCH("A &amp; G ID", 'E4 TB Allocation Details'!$A$18:$L$18, 0),FALSE), 'E2 Allocators'!$B$15:$W$358, MATCH('O5 Details by Class &amp; Accounts'!CB$18, 'E2 Allocators'!$B$15:$W$15, 0),FALSE)*$E46)</f>
        <v>0</v>
      </c>
      <c r="CC46" s="2186">
        <f>IF(ISERROR(VLOOKUP(VLOOKUP($A46, 'E4 TB Allocation Details'!$A$18:$L$214, MATCH("A &amp; G ID", 'E4 TB Allocation Details'!$A$18:$L$18, 0),FALSE), 'E2 Allocators'!$B$15:$W$358, MATCH('O5 Details by Class &amp; Accounts'!CC$18, 'E2 Allocators'!$B$15:$W$15, 0),FALSE)*$E46), 0, VLOOKUP(VLOOKUP($A46, 'E4 TB Allocation Details'!$A$18:$L$214, MATCH("A &amp; G ID", 'E4 TB Allocation Details'!$A$18:$L$18, 0),FALSE), 'E2 Allocators'!$B$15:$W$358, MATCH('O5 Details by Class &amp; Accounts'!CC$18, 'E2 Allocators'!$B$15:$W$15, 0),FALSE)*$E46)</f>
        <v>0</v>
      </c>
      <c r="CD46" s="2186">
        <f>IF(ISERROR(VLOOKUP(VLOOKUP($A46, 'E4 TB Allocation Details'!$A$18:$L$214, MATCH("A &amp; G ID", 'E4 TB Allocation Details'!$A$18:$L$18, 0),FALSE), 'E2 Allocators'!$B$15:$W$358, MATCH('O5 Details by Class &amp; Accounts'!CD$18, 'E2 Allocators'!$B$15:$W$15, 0),FALSE)*$E46), 0, VLOOKUP(VLOOKUP($A46, 'E4 TB Allocation Details'!$A$18:$L$214, MATCH("A &amp; G ID", 'E4 TB Allocation Details'!$A$18:$L$18, 0),FALSE), 'E2 Allocators'!$B$15:$W$358, MATCH('O5 Details by Class &amp; Accounts'!CD$18, 'E2 Allocators'!$B$15:$W$15, 0),FALSE)*$E46)</f>
        <v>0</v>
      </c>
      <c r="CE46" s="2186">
        <f>IF(ISERROR(VLOOKUP(VLOOKUP($A46, 'E4 TB Allocation Details'!$A$18:$L$214, MATCH("A &amp; G ID", 'E4 TB Allocation Details'!$A$18:$L$18, 0),FALSE), 'E2 Allocators'!$B$15:$W$358, MATCH('O5 Details by Class &amp; Accounts'!CE$18, 'E2 Allocators'!$B$15:$W$15, 0),FALSE)*$E46), 0, VLOOKUP(VLOOKUP($A46, 'E4 TB Allocation Details'!$A$18:$L$214, MATCH("A &amp; G ID", 'E4 TB Allocation Details'!$A$18:$L$18, 0),FALSE), 'E2 Allocators'!$B$15:$W$358, MATCH('O5 Details by Class &amp; Accounts'!CE$18, 'E2 Allocators'!$B$15:$W$15, 0),FALSE)*$E46)</f>
        <v>0</v>
      </c>
      <c r="CF46" s="2186">
        <f>IF(ISERROR(VLOOKUP(VLOOKUP($A46, 'E4 TB Allocation Details'!$A$18:$L$214, MATCH("A &amp; G ID", 'E4 TB Allocation Details'!$A$18:$L$18, 0),FALSE), 'E2 Allocators'!$B$15:$W$358, MATCH('O5 Details by Class &amp; Accounts'!CF$18, 'E2 Allocators'!$B$15:$W$15, 0),FALSE)*$E46), 0, VLOOKUP(VLOOKUP($A46, 'E4 TB Allocation Details'!$A$18:$L$214, MATCH("A &amp; G ID", 'E4 TB Allocation Details'!$A$18:$L$18, 0),FALSE), 'E2 Allocators'!$B$15:$W$358, MATCH('O5 Details by Class &amp; Accounts'!CF$18, 'E2 Allocators'!$B$15:$W$15, 0),FALSE)*$E46)</f>
        <v>0</v>
      </c>
      <c r="CG46" s="2186">
        <f>IF(ISERROR(VLOOKUP(VLOOKUP($A46, 'E4 TB Allocation Details'!$A$18:$L$214, MATCH("A &amp; G ID", 'E4 TB Allocation Details'!$A$18:$L$18, 0),FALSE), 'E2 Allocators'!$B$15:$W$358, MATCH('O5 Details by Class &amp; Accounts'!CG$18, 'E2 Allocators'!$B$15:$W$15, 0),FALSE)*$E46), 0, VLOOKUP(VLOOKUP($A46, 'E4 TB Allocation Details'!$A$18:$L$214, MATCH("A &amp; G ID", 'E4 TB Allocation Details'!$A$18:$L$18, 0),FALSE), 'E2 Allocators'!$B$15:$W$358, MATCH('O5 Details by Class &amp; Accounts'!CG$18, 'E2 Allocators'!$B$15:$W$15, 0),FALSE)*$E46)</f>
        <v>0</v>
      </c>
      <c r="CH46" s="2186">
        <f>IF(ISERROR(VLOOKUP(VLOOKUP($A46, 'E4 TB Allocation Details'!$A$18:$L$214, MATCH("A &amp; G ID", 'E4 TB Allocation Details'!$A$18:$L$18, 0),FALSE), 'E2 Allocators'!$B$15:$W$358, MATCH('O5 Details by Class &amp; Accounts'!CH$18, 'E2 Allocators'!$B$15:$W$15, 0),FALSE)*$E46), 0, VLOOKUP(VLOOKUP($A46, 'E4 TB Allocation Details'!$A$18:$L$214, MATCH("A &amp; G ID", 'E4 TB Allocation Details'!$A$18:$L$18, 0),FALSE), 'E2 Allocators'!$B$15:$W$358, MATCH('O5 Details by Class &amp; Accounts'!CH$18, 'E2 Allocators'!$B$15:$W$15, 0),FALSE)*$E46)</f>
        <v>0</v>
      </c>
      <c r="CI46" s="2186">
        <f>IF(ISERROR(VLOOKUP(VLOOKUP($A46, 'E4 TB Allocation Details'!$A$18:$L$214, MATCH("A &amp; G ID", 'E4 TB Allocation Details'!$A$18:$L$18, 0),FALSE), 'E2 Allocators'!$B$15:$W$358, MATCH('O5 Details by Class &amp; Accounts'!CI$18, 'E2 Allocators'!$B$15:$W$15, 0),FALSE)*$E46), 0, VLOOKUP(VLOOKUP($A46, 'E4 TB Allocation Details'!$A$18:$L$214, MATCH("A &amp; G ID", 'E4 TB Allocation Details'!$A$18:$L$18, 0),FALSE), 'E2 Allocators'!$B$15:$W$358, MATCH('O5 Details by Class &amp; Accounts'!CI$18, 'E2 Allocators'!$B$15:$W$15, 0),FALSE)*$E46)</f>
        <v>0</v>
      </c>
      <c r="CJ46" s="2186">
        <f>IF(ISERROR(VLOOKUP(VLOOKUP($A46, 'E4 TB Allocation Details'!$A$18:$L$214, MATCH("A &amp; G ID", 'E4 TB Allocation Details'!$A$18:$L$18, 0),FALSE), 'E2 Allocators'!$B$15:$W$358, MATCH('O5 Details by Class &amp; Accounts'!CJ$18, 'E2 Allocators'!$B$15:$W$15, 0),FALSE)*$E46), 0, VLOOKUP(VLOOKUP($A46, 'E4 TB Allocation Details'!$A$18:$L$214, MATCH("A &amp; G ID", 'E4 TB Allocation Details'!$A$18:$L$18, 0),FALSE), 'E2 Allocators'!$B$15:$W$358, MATCH('O5 Details by Class &amp; Accounts'!CJ$18, 'E2 Allocators'!$B$15:$W$15, 0),FALSE)*$E46)</f>
        <v>0</v>
      </c>
      <c r="CK46" s="2186">
        <f>IF(ISERROR(VLOOKUP(VLOOKUP($A46, 'E4 TB Allocation Details'!$A$18:$L$214, MATCH("A &amp; G ID", 'E4 TB Allocation Details'!$A$18:$L$18, 0),FALSE), 'E2 Allocators'!$B$15:$W$358, MATCH('O5 Details by Class &amp; Accounts'!CK$18, 'E2 Allocators'!$B$15:$W$15, 0),FALSE)*$E46), 0, VLOOKUP(VLOOKUP($A46, 'E4 TB Allocation Details'!$A$18:$L$214, MATCH("A &amp; G ID", 'E4 TB Allocation Details'!$A$18:$L$18, 0),FALSE), 'E2 Allocators'!$B$15:$W$358, MATCH('O5 Details by Class &amp; Accounts'!CK$18, 'E2 Allocators'!$B$15:$W$15, 0),FALSE)*$E46)</f>
        <v>0</v>
      </c>
      <c r="CL46" s="2186">
        <f>IF(ISERROR(VLOOKUP(VLOOKUP($A46, 'E4 TB Allocation Details'!$A$18:$L$214, MATCH("A &amp; G ID", 'E4 TB Allocation Details'!$A$18:$L$18, 0),FALSE), 'E2 Allocators'!$B$15:$W$358, MATCH('O5 Details by Class &amp; Accounts'!CL$18, 'E2 Allocators'!$B$15:$W$15, 0),FALSE)*$E46), 0, VLOOKUP(VLOOKUP($A46, 'E4 TB Allocation Details'!$A$18:$L$214, MATCH("A &amp; G ID", 'E4 TB Allocation Details'!$A$18:$L$18, 0),FALSE), 'E2 Allocators'!$B$15:$W$358, MATCH('O5 Details by Class &amp; Accounts'!CL$18, 'E2 Allocators'!$B$15:$W$15, 0),FALSE)*$E46)</f>
        <v>0</v>
      </c>
      <c r="CM46" s="2186">
        <f>IF(ISERROR(VLOOKUP(VLOOKUP($A46, 'E4 TB Allocation Details'!$A$18:$L$214, MATCH("A &amp; G ID", 'E4 TB Allocation Details'!$A$18:$L$18, 0),FALSE), 'E2 Allocators'!$B$15:$W$358, MATCH('O5 Details by Class &amp; Accounts'!CM$18, 'E2 Allocators'!$B$15:$W$15, 0),FALSE)*$E46), 0, VLOOKUP(VLOOKUP($A46, 'E4 TB Allocation Details'!$A$18:$L$214, MATCH("A &amp; G ID", 'E4 TB Allocation Details'!$A$18:$L$18, 0),FALSE), 'E2 Allocators'!$B$15:$W$358, MATCH('O5 Details by Class &amp; Accounts'!CM$18, 'E2 Allocators'!$B$15:$W$15, 0),FALSE)*$E46)</f>
        <v>0</v>
      </c>
      <c r="CN46" s="2186">
        <f t="shared" si="5"/>
        <v>0</v>
      </c>
      <c r="CO46" s="2187">
        <f t="shared" si="4"/>
        <v>0</v>
      </c>
      <c r="CQ46" s="1625" t="s">
        <v>1417</v>
      </c>
    </row>
    <row r="47" spans="1:95" s="54" customFormat="1" ht="12.75" x14ac:dyDescent="0.2">
      <c r="A47" s="989" t="s">
        <v>829</v>
      </c>
      <c r="B47" s="990" t="s">
        <v>393</v>
      </c>
      <c r="C47" s="2184">
        <f>IF(ISERROR(VLOOKUP($A47,'I3 TB Data'!$A$19:$H$483,MATCH('O5 Details by Class &amp; Accounts'!$C$18, 'I3 TB Data'!$A$19:$H$19,0),0)), 0, VLOOKUP($A47,'I3 TB Data'!$A$19:$H$483,MATCH('O5 Details by Class &amp; Accounts'!$C$18,'I3 TB Data'!$A$19:$H$19,0),0))</f>
        <v>0</v>
      </c>
      <c r="D47" s="2185">
        <f>'I4 BO ASSETS'!E44</f>
        <v>37062674.185500003</v>
      </c>
      <c r="E47" s="2184">
        <f t="shared" si="6"/>
        <v>37062674.185500003</v>
      </c>
      <c r="F47" s="2186">
        <f>IF(ISERROR(VLOOKUP($A47, 'E1 Categorization'!A33:E124, MATCH("Customer Component", 'E1 Categorization'!$A$33:$E$33,0), 0)), 0, IF(VLOOKUP($A47, 'E1 Categorization'!A33:E124, MATCH("Customer Component", 'E1 Categorization'!$A$33:$E$33,0), 0)=0, 'O5 Details by Class &amp; Accounts'!$E47, IF(AND(VLOOKUP($A47, 'E1 Categorization'!A33:E124, MATCH("Customer Component", 'E1 Categorization'!$A$33:$E$33,0), 0) &gt;0, VLOOKUP($A47, 'E1 Categorization'!A33:E124, MATCH("Customer Component", 'E1 Categorization'!$A$33:$E$33,0), 0)&lt;1), 'O5 Details by Class &amp; Accounts'!$E47*(1-VLOOKUP($A47, 'E1 Categorization'!A33:E124, MATCH("Customer Component", 'E1 Categorization'!$A$33:$E$33,0), 0)), 0)))</f>
        <v>24090738.220575005</v>
      </c>
      <c r="G47" s="2186">
        <f>IF(ISERROR(VLOOKUP($A47, 'E1 Categorization'!A33:E124, MATCH("Customer Component", 'E1 Categorization'!$A$33:$E$33,0), 0)),0, IF(VLOOKUP($A47, 'E1 Categorization'!A33:E124, MATCH("Customer Component", 'E1 Categorization'!$A$33:$E$33,0), 0)=0, 0, IF(AND(VLOOKUP($A47, 'E1 Categorization'!A33:E124, MATCH("Customer Component", 'E1 Categorization'!$A$33:$E$33,0), 0) &gt;0, VLOOKUP($A47, 'E1 Categorization'!A33:E124, MATCH("Customer Component", 'E1 Categorization'!$A$33:$E$33,0), 0)&lt;1), 'O5 Details by Class &amp; Accounts'!$E47*(VLOOKUP($A47, 'E1 Categorization'!A33:E124, MATCH("Customer Component", 'E1 Categorization'!$A$33:$E$33,0), 0)), 'O5 Details by Class &amp; Accounts'!$E47)))</f>
        <v>12971935.964925</v>
      </c>
      <c r="H47" s="2186">
        <f t="shared" si="0"/>
        <v>37062674.185500003</v>
      </c>
      <c r="I47" s="2186">
        <f>IF(ISERROR(VLOOKUP(VLOOKUP($A47, 'E4 TB Allocation Details'!$A$18:$L$214, MATCH("Demand ID", 'E4 TB Allocation Details'!$A$18:$L$18, 0),FALSE), 'E2 Allocators'!$B$15:$W$358, MATCH('O5 Details by Class &amp; Accounts'!I$18, 'E2 Allocators'!$B$15:$W$15, 0),FALSE)*$F47), 0, VLOOKUP(VLOOKUP($A47, 'E4 TB Allocation Details'!$A$18:$L$214, MATCH("Demand ID", 'E4 TB Allocation Details'!$A$18:$L$18, 0),FALSE), 'E2 Allocators'!$B$15:$W$358, MATCH('O5 Details by Class &amp; Accounts'!I$18, 'E2 Allocators'!$B$15:$W$15, 0),FALSE)*$F47)</f>
        <v>10634457.134549847</v>
      </c>
      <c r="J47" s="2186">
        <f>IF(ISERROR(VLOOKUP(VLOOKUP($A47, 'E4 TB Allocation Details'!$A$18:$L$214, MATCH("Demand ID", 'E4 TB Allocation Details'!$A$18:$L$18, 0),FALSE), 'E2 Allocators'!$B$15:$W$358, MATCH('O5 Details by Class &amp; Accounts'!J$18, 'E2 Allocators'!$B$15:$W$15, 0),FALSE)*$F47), 0, VLOOKUP(VLOOKUP($A47, 'E4 TB Allocation Details'!$A$18:$L$214, MATCH("Demand ID", 'E4 TB Allocation Details'!$A$18:$L$18, 0),FALSE), 'E2 Allocators'!$B$15:$W$358, MATCH('O5 Details by Class &amp; Accounts'!J$18, 'E2 Allocators'!$B$15:$W$15, 0),FALSE)*$F47)</f>
        <v>4364102.4866557447</v>
      </c>
      <c r="K47" s="2186">
        <f>IF(ISERROR(VLOOKUP(VLOOKUP($A47, 'E4 TB Allocation Details'!$A$18:$L$214, MATCH("Demand ID", 'E4 TB Allocation Details'!$A$18:$L$18, 0),FALSE), 'E2 Allocators'!$B$15:$W$358, MATCH('O5 Details by Class &amp; Accounts'!K$18, 'E2 Allocators'!$B$15:$W$15, 0),FALSE)*$F47), 0, VLOOKUP(VLOOKUP($A47, 'E4 TB Allocation Details'!$A$18:$L$214, MATCH("Demand ID", 'E4 TB Allocation Details'!$A$18:$L$18, 0),FALSE), 'E2 Allocators'!$B$15:$W$358, MATCH('O5 Details by Class &amp; Accounts'!K$18, 'E2 Allocators'!$B$15:$W$15, 0),FALSE)*$F47)</f>
        <v>8872259.021195963</v>
      </c>
      <c r="L47" s="2186">
        <f>IF(ISERROR(VLOOKUP(VLOOKUP($A47, 'E4 TB Allocation Details'!$A$18:$L$214, MATCH("Demand ID", 'E4 TB Allocation Details'!$A$18:$L$18, 0),FALSE), 'E2 Allocators'!$B$15:$W$358, MATCH('O5 Details by Class &amp; Accounts'!L$18, 'E2 Allocators'!$B$15:$W$15, 0),FALSE)*$F47), 0, VLOOKUP(VLOOKUP($A47, 'E4 TB Allocation Details'!$A$18:$L$214, MATCH("Demand ID", 'E4 TB Allocation Details'!$A$18:$L$18, 0),FALSE), 'E2 Allocators'!$B$15:$W$358, MATCH('O5 Details by Class &amp; Accounts'!L$18, 'E2 Allocators'!$B$15:$W$15, 0),FALSE)*$F47)</f>
        <v>0</v>
      </c>
      <c r="M47" s="2186">
        <f>IF(ISERROR(VLOOKUP(VLOOKUP($A47, 'E4 TB Allocation Details'!$A$18:$L$214, MATCH("Demand ID", 'E4 TB Allocation Details'!$A$18:$L$18, 0),FALSE), 'E2 Allocators'!$B$15:$W$358, MATCH('O5 Details by Class &amp; Accounts'!M$18, 'E2 Allocators'!$B$15:$W$15, 0),FALSE)*$F47), 0, VLOOKUP(VLOOKUP($A47, 'E4 TB Allocation Details'!$A$18:$L$214, MATCH("Demand ID", 'E4 TB Allocation Details'!$A$18:$L$18, 0),FALSE), 'E2 Allocators'!$B$15:$W$358, MATCH('O5 Details by Class &amp; Accounts'!M$18, 'E2 Allocators'!$B$15:$W$15, 0),FALSE)*$F47)</f>
        <v>0</v>
      </c>
      <c r="N47" s="2186">
        <f>IF(ISERROR(VLOOKUP(VLOOKUP($A47, 'E4 TB Allocation Details'!$A$18:$L$214, MATCH("Demand ID", 'E4 TB Allocation Details'!$A$18:$L$18, 0),FALSE), 'E2 Allocators'!$B$15:$W$358, MATCH('O5 Details by Class &amp; Accounts'!N$18, 'E2 Allocators'!$B$15:$W$15, 0),FALSE)*$F47), 0, VLOOKUP(VLOOKUP($A47, 'E4 TB Allocation Details'!$A$18:$L$214, MATCH("Demand ID", 'E4 TB Allocation Details'!$A$18:$L$18, 0),FALSE), 'E2 Allocators'!$B$15:$W$358, MATCH('O5 Details by Class &amp; Accounts'!N$18, 'E2 Allocators'!$B$15:$W$15, 0),FALSE)*$F47)</f>
        <v>0</v>
      </c>
      <c r="O47" s="2186">
        <f>IF(ISERROR(VLOOKUP(VLOOKUP($A47, 'E4 TB Allocation Details'!$A$18:$L$214, MATCH("Demand ID", 'E4 TB Allocation Details'!$A$18:$L$18, 0),FALSE), 'E2 Allocators'!$B$15:$W$358, MATCH('O5 Details by Class &amp; Accounts'!O$18, 'E2 Allocators'!$B$15:$W$15, 0),FALSE)*$F47), 0, VLOOKUP(VLOOKUP($A47, 'E4 TB Allocation Details'!$A$18:$L$214, MATCH("Demand ID", 'E4 TB Allocation Details'!$A$18:$L$18, 0),FALSE), 'E2 Allocators'!$B$15:$W$358, MATCH('O5 Details by Class &amp; Accounts'!O$18, 'E2 Allocators'!$B$15:$W$15, 0),FALSE)*$F47)</f>
        <v>217716.61421746126</v>
      </c>
      <c r="P47" s="2186">
        <f>IF(ISERROR(VLOOKUP(VLOOKUP($A47, 'E4 TB Allocation Details'!$A$18:$L$214, MATCH("Demand ID", 'E4 TB Allocation Details'!$A$18:$L$18, 0),FALSE), 'E2 Allocators'!$B$15:$W$358, MATCH('O5 Details by Class &amp; Accounts'!P$18, 'E2 Allocators'!$B$15:$W$15, 0),FALSE)*$F47), 0, VLOOKUP(VLOOKUP($A47, 'E4 TB Allocation Details'!$A$18:$L$214, MATCH("Demand ID", 'E4 TB Allocation Details'!$A$18:$L$18, 0),FALSE), 'E2 Allocators'!$B$15:$W$358, MATCH('O5 Details by Class &amp; Accounts'!P$18, 'E2 Allocators'!$B$15:$W$15, 0),FALSE)*$F47)</f>
        <v>0</v>
      </c>
      <c r="Q47" s="2186">
        <f>IF(ISERROR(VLOOKUP(VLOOKUP($A47, 'E4 TB Allocation Details'!$A$18:$L$214, MATCH("Demand ID", 'E4 TB Allocation Details'!$A$18:$L$18, 0),FALSE), 'E2 Allocators'!$B$15:$W$358, MATCH('O5 Details by Class &amp; Accounts'!Q$18, 'E2 Allocators'!$B$15:$W$15, 0),FALSE)*$F47), 0, VLOOKUP(VLOOKUP($A47, 'E4 TB Allocation Details'!$A$18:$L$214, MATCH("Demand ID", 'E4 TB Allocation Details'!$A$18:$L$18, 0),FALSE), 'E2 Allocators'!$B$15:$W$358, MATCH('O5 Details by Class &amp; Accounts'!Q$18, 'E2 Allocators'!$B$15:$W$15, 0),FALSE)*$F47)</f>
        <v>2202.9639559871453</v>
      </c>
      <c r="R47" s="2186">
        <f>IF(ISERROR(VLOOKUP(VLOOKUP($A47, 'E4 TB Allocation Details'!$A$18:$L$214, MATCH("Demand ID", 'E4 TB Allocation Details'!$A$18:$L$18, 0),FALSE), 'E2 Allocators'!$B$15:$W$358, MATCH('O5 Details by Class &amp; Accounts'!R$18, 'E2 Allocators'!$B$15:$W$15, 0),FALSE)*$F47), 0, VLOOKUP(VLOOKUP($A47, 'E4 TB Allocation Details'!$A$18:$L$214, MATCH("Demand ID", 'E4 TB Allocation Details'!$A$18:$L$18, 0),FALSE), 'E2 Allocators'!$B$15:$W$358, MATCH('O5 Details by Class &amp; Accounts'!R$18, 'E2 Allocators'!$B$15:$W$15, 0),FALSE)*$F47)</f>
        <v>0</v>
      </c>
      <c r="S47" s="2186">
        <f>IF(ISERROR(VLOOKUP(VLOOKUP($A47, 'E4 TB Allocation Details'!$A$18:$L$214, MATCH("Demand ID", 'E4 TB Allocation Details'!$A$18:$L$18, 0),FALSE), 'E2 Allocators'!$B$15:$W$358, MATCH('O5 Details by Class &amp; Accounts'!S$18, 'E2 Allocators'!$B$15:$W$15, 0),FALSE)*$F47), 0, VLOOKUP(VLOOKUP($A47, 'E4 TB Allocation Details'!$A$18:$L$214, MATCH("Demand ID", 'E4 TB Allocation Details'!$A$18:$L$18, 0),FALSE), 'E2 Allocators'!$B$15:$W$358, MATCH('O5 Details by Class &amp; Accounts'!S$18, 'E2 Allocators'!$B$15:$W$15, 0),FALSE)*$F47)</f>
        <v>0</v>
      </c>
      <c r="T47" s="2186">
        <f>IF(ISERROR(VLOOKUP(VLOOKUP($A47, 'E4 TB Allocation Details'!$A$18:$L$214, MATCH("Demand ID", 'E4 TB Allocation Details'!$A$18:$L$18, 0),FALSE), 'E2 Allocators'!$B$15:$W$358, MATCH('O5 Details by Class &amp; Accounts'!T$18, 'E2 Allocators'!$B$15:$W$15, 0),FALSE)*$F47), 0, VLOOKUP(VLOOKUP($A47, 'E4 TB Allocation Details'!$A$18:$L$214, MATCH("Demand ID", 'E4 TB Allocation Details'!$A$18:$L$18, 0),FALSE), 'E2 Allocators'!$B$15:$W$358, MATCH('O5 Details by Class &amp; Accounts'!T$18, 'E2 Allocators'!$B$15:$W$15, 0),FALSE)*$F47)</f>
        <v>0</v>
      </c>
      <c r="U47" s="2186">
        <f>IF(ISERROR(VLOOKUP(VLOOKUP($A47, 'E4 TB Allocation Details'!$A$18:$L$214, MATCH("Demand ID", 'E4 TB Allocation Details'!$A$18:$L$18, 0),FALSE), 'E2 Allocators'!$B$15:$W$358, MATCH('O5 Details by Class &amp; Accounts'!U$18, 'E2 Allocators'!$B$15:$W$15, 0),FALSE)*$F47), 0, VLOOKUP(VLOOKUP($A47, 'E4 TB Allocation Details'!$A$18:$L$214, MATCH("Demand ID", 'E4 TB Allocation Details'!$A$18:$L$18, 0),FALSE), 'E2 Allocators'!$B$15:$W$358, MATCH('O5 Details by Class &amp; Accounts'!U$18, 'E2 Allocators'!$B$15:$W$15, 0),FALSE)*$F47)</f>
        <v>0</v>
      </c>
      <c r="V47" s="2186">
        <f>IF(ISERROR(VLOOKUP(VLOOKUP($A47, 'E4 TB Allocation Details'!$A$18:$L$214, MATCH("Demand ID", 'E4 TB Allocation Details'!$A$18:$L$18, 0),FALSE), 'E2 Allocators'!$B$15:$W$358, MATCH('O5 Details by Class &amp; Accounts'!V$18, 'E2 Allocators'!$B$15:$W$15, 0),FALSE)*$F47), 0, VLOOKUP(VLOOKUP($A47, 'E4 TB Allocation Details'!$A$18:$L$214, MATCH("Demand ID", 'E4 TB Allocation Details'!$A$18:$L$18, 0),FALSE), 'E2 Allocators'!$B$15:$W$358, MATCH('O5 Details by Class &amp; Accounts'!V$18, 'E2 Allocators'!$B$15:$W$15, 0),FALSE)*$F47)</f>
        <v>0</v>
      </c>
      <c r="W47" s="2186">
        <f>IF(ISERROR(VLOOKUP(VLOOKUP($A47, 'E4 TB Allocation Details'!$A$18:$L$214, MATCH("Demand ID", 'E4 TB Allocation Details'!$A$18:$L$18, 0),FALSE), 'E2 Allocators'!$B$15:$W$358, MATCH('O5 Details by Class &amp; Accounts'!W$18, 'E2 Allocators'!$B$15:$W$15, 0),FALSE)*$F47), 0, VLOOKUP(VLOOKUP($A47, 'E4 TB Allocation Details'!$A$18:$L$214, MATCH("Demand ID", 'E4 TB Allocation Details'!$A$18:$L$18, 0),FALSE), 'E2 Allocators'!$B$15:$W$358, MATCH('O5 Details by Class &amp; Accounts'!W$18, 'E2 Allocators'!$B$15:$W$15, 0),FALSE)*$F47)</f>
        <v>0</v>
      </c>
      <c r="X47" s="2186">
        <f>IF(ISERROR(VLOOKUP(VLOOKUP($A47, 'E4 TB Allocation Details'!$A$18:$L$214, MATCH("Demand ID", 'E4 TB Allocation Details'!$A$18:$L$18, 0),FALSE), 'E2 Allocators'!$B$15:$W$358, MATCH('O5 Details by Class &amp; Accounts'!X$18, 'E2 Allocators'!$B$15:$W$15, 0),FALSE)*$F47), 0, VLOOKUP(VLOOKUP($A47, 'E4 TB Allocation Details'!$A$18:$L$214, MATCH("Demand ID", 'E4 TB Allocation Details'!$A$18:$L$18, 0),FALSE), 'E2 Allocators'!$B$15:$W$358, MATCH('O5 Details by Class &amp; Accounts'!X$18, 'E2 Allocators'!$B$15:$W$15, 0),FALSE)*$F47)</f>
        <v>0</v>
      </c>
      <c r="Y47" s="2186">
        <f>IF(ISERROR(VLOOKUP(VLOOKUP($A47, 'E4 TB Allocation Details'!$A$18:$L$214, MATCH("Demand ID", 'E4 TB Allocation Details'!$A$18:$L$18, 0),FALSE), 'E2 Allocators'!$B$15:$W$358, MATCH('O5 Details by Class &amp; Accounts'!Y$18, 'E2 Allocators'!$B$15:$W$15, 0),FALSE)*$F47), 0, VLOOKUP(VLOOKUP($A47, 'E4 TB Allocation Details'!$A$18:$L$214, MATCH("Demand ID", 'E4 TB Allocation Details'!$A$18:$L$18, 0),FALSE), 'E2 Allocators'!$B$15:$W$358, MATCH('O5 Details by Class &amp; Accounts'!Y$18, 'E2 Allocators'!$B$15:$W$15, 0),FALSE)*$F47)</f>
        <v>0</v>
      </c>
      <c r="Z47" s="2186">
        <f>IF(ISERROR(VLOOKUP(VLOOKUP($A47, 'E4 TB Allocation Details'!$A$18:$L$214, MATCH("Demand ID", 'E4 TB Allocation Details'!$A$18:$L$18, 0),FALSE), 'E2 Allocators'!$B$15:$W$358, MATCH('O5 Details by Class &amp; Accounts'!Z$18, 'E2 Allocators'!$B$15:$W$15, 0),FALSE)*$F47), 0, VLOOKUP(VLOOKUP($A47, 'E4 TB Allocation Details'!$A$18:$L$214, MATCH("Demand ID", 'E4 TB Allocation Details'!$A$18:$L$18, 0),FALSE), 'E2 Allocators'!$B$15:$W$358, MATCH('O5 Details by Class &amp; Accounts'!Z$18, 'E2 Allocators'!$B$15:$W$15, 0),FALSE)*$F47)</f>
        <v>0</v>
      </c>
      <c r="AA47" s="2186">
        <f>IF(ISERROR(VLOOKUP(VLOOKUP($A47, 'E4 TB Allocation Details'!$A$18:$L$214, MATCH("Demand ID", 'E4 TB Allocation Details'!$A$18:$L$18, 0),FALSE), 'E2 Allocators'!$B$15:$W$358, MATCH('O5 Details by Class &amp; Accounts'!AA$18, 'E2 Allocators'!$B$15:$W$15, 0),FALSE)*$F47), 0, VLOOKUP(VLOOKUP($A47, 'E4 TB Allocation Details'!$A$18:$L$214, MATCH("Demand ID", 'E4 TB Allocation Details'!$A$18:$L$18, 0),FALSE), 'E2 Allocators'!$B$15:$W$358, MATCH('O5 Details by Class &amp; Accounts'!AA$18, 'E2 Allocators'!$B$15:$W$15, 0),FALSE)*$F47)</f>
        <v>0</v>
      </c>
      <c r="AB47" s="2186">
        <f>IF(ISERROR(VLOOKUP(VLOOKUP($A47, 'E4 TB Allocation Details'!$A$18:$L$214, MATCH("Demand ID", 'E4 TB Allocation Details'!$A$18:$L$18, 0),FALSE), 'E2 Allocators'!$B$15:$W$358, MATCH('O5 Details by Class &amp; Accounts'!AB$18, 'E2 Allocators'!$B$15:$W$15, 0),FALSE)*$F47), 0, VLOOKUP(VLOOKUP($A47, 'E4 TB Allocation Details'!$A$18:$L$214, MATCH("Demand ID", 'E4 TB Allocation Details'!$A$18:$L$18, 0),FALSE), 'E2 Allocators'!$B$15:$W$358, MATCH('O5 Details by Class &amp; Accounts'!AB$18, 'E2 Allocators'!$B$15:$W$15, 0),FALSE)*$F47)</f>
        <v>0</v>
      </c>
      <c r="AC47" s="2186">
        <f t="shared" si="1"/>
        <v>24090738.220575001</v>
      </c>
      <c r="AD47" s="2186">
        <f>IF(ISERROR(VLOOKUP(VLOOKUP($A47, 'E4 TB Allocation Details'!$A$18:$L$214, MATCH("Customer ID", 'E4 TB Allocation Details'!$A$18:$L$18, 0),FALSE), 'E2 Allocators'!$B$15:$W$358, MATCH('O5 Details by Class &amp; Accounts'!AD$18, 'E2 Allocators'!$B$15:$W$15, 0),FALSE)*$G47), 0, VLOOKUP(VLOOKUP($A47, 'E4 TB Allocation Details'!$A$18:$L$214, MATCH("Customer ID", 'E4 TB Allocation Details'!$A$18:$L$18, 0),FALSE), 'E2 Allocators'!$B$15:$W$358, MATCH('O5 Details by Class &amp; Accounts'!AD$18, 'E2 Allocators'!$B$15:$W$15, 0),FALSE)*$G47)</f>
        <v>11335340.639469901</v>
      </c>
      <c r="AE47" s="2186">
        <f>IF(ISERROR(VLOOKUP(VLOOKUP($A47, 'E4 TB Allocation Details'!$A$18:$L$214, MATCH("Customer ID", 'E4 TB Allocation Details'!$A$18:$L$18, 0),FALSE), 'E2 Allocators'!$B$15:$W$358, MATCH('O5 Details by Class &amp; Accounts'!AE$18, 'E2 Allocators'!$B$15:$W$15, 0),FALSE)*$G47), 0, VLOOKUP(VLOOKUP($A47, 'E4 TB Allocation Details'!$A$18:$L$214, MATCH("Customer ID", 'E4 TB Allocation Details'!$A$18:$L$18, 0),FALSE), 'E2 Allocators'!$B$15:$W$358, MATCH('O5 Details by Class &amp; Accounts'!AE$18, 'E2 Allocators'!$B$15:$W$15, 0),FALSE)*$G47)</f>
        <v>1102488.7790620988</v>
      </c>
      <c r="AF47" s="2186">
        <f>IF(ISERROR(VLOOKUP(VLOOKUP($A47, 'E4 TB Allocation Details'!$A$18:$L$214, MATCH("Customer ID", 'E4 TB Allocation Details'!$A$18:$L$18, 0),FALSE), 'E2 Allocators'!$B$15:$W$358, MATCH('O5 Details by Class &amp; Accounts'!AF$18, 'E2 Allocators'!$B$15:$W$15, 0),FALSE)*$G47), 0, VLOOKUP(VLOOKUP($A47, 'E4 TB Allocation Details'!$A$18:$L$214, MATCH("Customer ID", 'E4 TB Allocation Details'!$A$18:$L$18, 0),FALSE), 'E2 Allocators'!$B$15:$W$358, MATCH('O5 Details by Class &amp; Accounts'!AF$18, 'E2 Allocators'!$B$15:$W$15, 0),FALSE)*$G47)</f>
        <v>131436.43050334987</v>
      </c>
      <c r="AG47" s="2186">
        <f>IF(ISERROR(VLOOKUP(VLOOKUP($A47, 'E4 TB Allocation Details'!$A$18:$L$214, MATCH("Customer ID", 'E4 TB Allocation Details'!$A$18:$L$18, 0),FALSE), 'E2 Allocators'!$B$15:$W$358, MATCH('O5 Details by Class &amp; Accounts'!AG$18, 'E2 Allocators'!$B$15:$W$15, 0),FALSE)*$G47), 0, VLOOKUP(VLOOKUP($A47, 'E4 TB Allocation Details'!$A$18:$L$214, MATCH("Customer ID", 'E4 TB Allocation Details'!$A$18:$L$18, 0),FALSE), 'E2 Allocators'!$B$15:$W$358, MATCH('O5 Details by Class &amp; Accounts'!AG$18, 'E2 Allocators'!$B$15:$W$15, 0),FALSE)*$G47)</f>
        <v>0</v>
      </c>
      <c r="AH47" s="2186">
        <f>IF(ISERROR(VLOOKUP(VLOOKUP($A47, 'E4 TB Allocation Details'!$A$18:$L$214, MATCH("Customer ID", 'E4 TB Allocation Details'!$A$18:$L$18, 0),FALSE), 'E2 Allocators'!$B$15:$W$358, MATCH('O5 Details by Class &amp; Accounts'!AH$18, 'E2 Allocators'!$B$15:$W$15, 0),FALSE)*$G47), 0, VLOOKUP(VLOOKUP($A47, 'E4 TB Allocation Details'!$A$18:$L$214, MATCH("Customer ID", 'E4 TB Allocation Details'!$A$18:$L$18, 0),FALSE), 'E2 Allocators'!$B$15:$W$358, MATCH('O5 Details by Class &amp; Accounts'!AH$18, 'E2 Allocators'!$B$15:$W$15, 0),FALSE)*$G47)</f>
        <v>0</v>
      </c>
      <c r="AI47" s="2186">
        <f>IF(ISERROR(VLOOKUP(VLOOKUP($A47, 'E4 TB Allocation Details'!$A$18:$L$214, MATCH("Customer ID", 'E4 TB Allocation Details'!$A$18:$L$18, 0),FALSE), 'E2 Allocators'!$B$15:$W$358, MATCH('O5 Details by Class &amp; Accounts'!AI$18, 'E2 Allocators'!$B$15:$W$15, 0),FALSE)*$G47), 0, VLOOKUP(VLOOKUP($A47, 'E4 TB Allocation Details'!$A$18:$L$214, MATCH("Customer ID", 'E4 TB Allocation Details'!$A$18:$L$18, 0),FALSE), 'E2 Allocators'!$B$15:$W$358, MATCH('O5 Details by Class &amp; Accounts'!AI$18, 'E2 Allocators'!$B$15:$W$15, 0),FALSE)*$G47)</f>
        <v>0</v>
      </c>
      <c r="AJ47" s="2186">
        <f>IF(ISERROR(VLOOKUP(VLOOKUP($A47, 'E4 TB Allocation Details'!$A$18:$L$214, MATCH("Customer ID", 'E4 TB Allocation Details'!$A$18:$L$18, 0),FALSE), 'E2 Allocators'!$B$15:$W$358, MATCH('O5 Details by Class &amp; Accounts'!AJ$18, 'E2 Allocators'!$B$15:$W$15, 0),FALSE)*$G47), 0, VLOOKUP(VLOOKUP($A47, 'E4 TB Allocation Details'!$A$18:$L$214, MATCH("Customer ID", 'E4 TB Allocation Details'!$A$18:$L$18, 0),FALSE), 'E2 Allocators'!$B$15:$W$358, MATCH('O5 Details by Class &amp; Accounts'!AJ$18, 'E2 Allocators'!$B$15:$W$15, 0),FALSE)*$G47)</f>
        <v>232065.62909630305</v>
      </c>
      <c r="AK47" s="2186">
        <f>IF(ISERROR(VLOOKUP(VLOOKUP($A47, 'E4 TB Allocation Details'!$A$18:$L$214, MATCH("Customer ID", 'E4 TB Allocation Details'!$A$18:$L$18, 0),FALSE), 'E2 Allocators'!$B$15:$W$358, MATCH('O5 Details by Class &amp; Accounts'!AK$18, 'E2 Allocators'!$B$15:$W$15, 0),FALSE)*$G47), 0, VLOOKUP(VLOOKUP($A47, 'E4 TB Allocation Details'!$A$18:$L$214, MATCH("Customer ID", 'E4 TB Allocation Details'!$A$18:$L$18, 0),FALSE), 'E2 Allocators'!$B$15:$W$358, MATCH('O5 Details by Class &amp; Accounts'!AK$18, 'E2 Allocators'!$B$15:$W$15, 0),FALSE)*$G47)</f>
        <v>94634.229962411919</v>
      </c>
      <c r="AL47" s="2186">
        <f>IF(ISERROR(VLOOKUP(VLOOKUP($A47, 'E4 TB Allocation Details'!$A$18:$L$214, MATCH("Customer ID", 'E4 TB Allocation Details'!$A$18:$L$18, 0),FALSE), 'E2 Allocators'!$B$15:$W$358, MATCH('O5 Details by Class &amp; Accounts'!AL$18, 'E2 Allocators'!$B$15:$W$15, 0),FALSE)*$G47), 0, VLOOKUP(VLOOKUP($A47, 'E4 TB Allocation Details'!$A$18:$L$214, MATCH("Customer ID", 'E4 TB Allocation Details'!$A$18:$L$18, 0),FALSE), 'E2 Allocators'!$B$15:$W$358, MATCH('O5 Details by Class &amp; Accounts'!AL$18, 'E2 Allocators'!$B$15:$W$15, 0),FALSE)*$G47)</f>
        <v>75970.25683093624</v>
      </c>
      <c r="AM47" s="2186">
        <f>IF(ISERROR(VLOOKUP(VLOOKUP($A47, 'E4 TB Allocation Details'!$A$18:$L$214, MATCH("Customer ID", 'E4 TB Allocation Details'!$A$18:$L$18, 0),FALSE), 'E2 Allocators'!$B$15:$W$358, MATCH('O5 Details by Class &amp; Accounts'!AM$18, 'E2 Allocators'!$B$15:$W$15, 0),FALSE)*$G47), 0, VLOOKUP(VLOOKUP($A47, 'E4 TB Allocation Details'!$A$18:$L$214, MATCH("Customer ID", 'E4 TB Allocation Details'!$A$18:$L$18, 0),FALSE), 'E2 Allocators'!$B$15:$W$358, MATCH('O5 Details by Class &amp; Accounts'!AM$18, 'E2 Allocators'!$B$15:$W$15, 0),FALSE)*$G47)</f>
        <v>0</v>
      </c>
      <c r="AN47" s="2186">
        <f>IF(ISERROR(VLOOKUP(VLOOKUP($A47, 'E4 TB Allocation Details'!$A$18:$L$214, MATCH("Customer ID", 'E4 TB Allocation Details'!$A$18:$L$18, 0),FALSE), 'E2 Allocators'!$B$15:$W$358, MATCH('O5 Details by Class &amp; Accounts'!AN$18, 'E2 Allocators'!$B$15:$W$15, 0),FALSE)*$G47), 0, VLOOKUP(VLOOKUP($A47, 'E4 TB Allocation Details'!$A$18:$L$214, MATCH("Customer ID", 'E4 TB Allocation Details'!$A$18:$L$18, 0),FALSE), 'E2 Allocators'!$B$15:$W$358, MATCH('O5 Details by Class &amp; Accounts'!AN$18, 'E2 Allocators'!$B$15:$W$15, 0),FALSE)*$G47)</f>
        <v>0</v>
      </c>
      <c r="AO47" s="2186">
        <f>IF(ISERROR(VLOOKUP(VLOOKUP($A47, 'E4 TB Allocation Details'!$A$18:$L$214, MATCH("Customer ID", 'E4 TB Allocation Details'!$A$18:$L$18, 0),FALSE), 'E2 Allocators'!$B$15:$W$358, MATCH('O5 Details by Class &amp; Accounts'!AO$18, 'E2 Allocators'!$B$15:$W$15, 0),FALSE)*$G47), 0, VLOOKUP(VLOOKUP($A47, 'E4 TB Allocation Details'!$A$18:$L$214, MATCH("Customer ID", 'E4 TB Allocation Details'!$A$18:$L$18, 0),FALSE), 'E2 Allocators'!$B$15:$W$358, MATCH('O5 Details by Class &amp; Accounts'!AO$18, 'E2 Allocators'!$B$15:$W$15, 0),FALSE)*$G47)</f>
        <v>0</v>
      </c>
      <c r="AP47" s="2186">
        <f>IF(ISERROR(VLOOKUP(VLOOKUP($A47, 'E4 TB Allocation Details'!$A$18:$L$214, MATCH("Customer ID", 'E4 TB Allocation Details'!$A$18:$L$18, 0),FALSE), 'E2 Allocators'!$B$15:$W$358, MATCH('O5 Details by Class &amp; Accounts'!AP$18, 'E2 Allocators'!$B$15:$W$15, 0),FALSE)*$G47), 0, VLOOKUP(VLOOKUP($A47, 'E4 TB Allocation Details'!$A$18:$L$214, MATCH("Customer ID", 'E4 TB Allocation Details'!$A$18:$L$18, 0),FALSE), 'E2 Allocators'!$B$15:$W$358, MATCH('O5 Details by Class &amp; Accounts'!AP$18, 'E2 Allocators'!$B$15:$W$15, 0),FALSE)*$G47)</f>
        <v>0</v>
      </c>
      <c r="AQ47" s="2186">
        <f>IF(ISERROR(VLOOKUP(VLOOKUP($A47, 'E4 TB Allocation Details'!$A$18:$L$214, MATCH("Customer ID", 'E4 TB Allocation Details'!$A$18:$L$18, 0),FALSE), 'E2 Allocators'!$B$15:$W$358, MATCH('O5 Details by Class &amp; Accounts'!AQ$18, 'E2 Allocators'!$B$15:$W$15, 0),FALSE)*$G47), 0, VLOOKUP(VLOOKUP($A47, 'E4 TB Allocation Details'!$A$18:$L$214, MATCH("Customer ID", 'E4 TB Allocation Details'!$A$18:$L$18, 0),FALSE), 'E2 Allocators'!$B$15:$W$358, MATCH('O5 Details by Class &amp; Accounts'!AQ$18, 'E2 Allocators'!$B$15:$W$15, 0),FALSE)*$G47)</f>
        <v>0</v>
      </c>
      <c r="AR47" s="2186">
        <f>IF(ISERROR(VLOOKUP(VLOOKUP($A47, 'E4 TB Allocation Details'!$A$18:$L$214, MATCH("Customer ID", 'E4 TB Allocation Details'!$A$18:$L$18, 0),FALSE), 'E2 Allocators'!$B$15:$W$358, MATCH('O5 Details by Class &amp; Accounts'!AR$18, 'E2 Allocators'!$B$15:$W$15, 0),FALSE)*$G47), 0, VLOOKUP(VLOOKUP($A47, 'E4 TB Allocation Details'!$A$18:$L$214, MATCH("Customer ID", 'E4 TB Allocation Details'!$A$18:$L$18, 0),FALSE), 'E2 Allocators'!$B$15:$W$358, MATCH('O5 Details by Class &amp; Accounts'!AR$18, 'E2 Allocators'!$B$15:$W$15, 0),FALSE)*$G47)</f>
        <v>0</v>
      </c>
      <c r="AS47" s="2186">
        <f>IF(ISERROR(VLOOKUP(VLOOKUP($A47, 'E4 TB Allocation Details'!$A$18:$L$214, MATCH("Customer ID", 'E4 TB Allocation Details'!$A$18:$L$18, 0),FALSE), 'E2 Allocators'!$B$15:$W$358, MATCH('O5 Details by Class &amp; Accounts'!AS$18, 'E2 Allocators'!$B$15:$W$15, 0),FALSE)*$G47), 0, VLOOKUP(VLOOKUP($A47, 'E4 TB Allocation Details'!$A$18:$L$214, MATCH("Customer ID", 'E4 TB Allocation Details'!$A$18:$L$18, 0),FALSE), 'E2 Allocators'!$B$15:$W$358, MATCH('O5 Details by Class &amp; Accounts'!AS$18, 'E2 Allocators'!$B$15:$W$15, 0),FALSE)*$G47)</f>
        <v>0</v>
      </c>
      <c r="AT47" s="2186">
        <f>IF(ISERROR(VLOOKUP(VLOOKUP($A47, 'E4 TB Allocation Details'!$A$18:$L$214, MATCH("Customer ID", 'E4 TB Allocation Details'!$A$18:$L$18, 0),FALSE), 'E2 Allocators'!$B$15:$W$358, MATCH('O5 Details by Class &amp; Accounts'!AT$18, 'E2 Allocators'!$B$15:$W$15, 0),FALSE)*$G47), 0, VLOOKUP(VLOOKUP($A47, 'E4 TB Allocation Details'!$A$18:$L$214, MATCH("Customer ID", 'E4 TB Allocation Details'!$A$18:$L$18, 0),FALSE), 'E2 Allocators'!$B$15:$W$358, MATCH('O5 Details by Class &amp; Accounts'!AT$18, 'E2 Allocators'!$B$15:$W$15, 0),FALSE)*$G47)</f>
        <v>0</v>
      </c>
      <c r="AU47" s="2186">
        <f>IF(ISERROR(VLOOKUP(VLOOKUP($A47, 'E4 TB Allocation Details'!$A$18:$L$214, MATCH("Customer ID", 'E4 TB Allocation Details'!$A$18:$L$18, 0),FALSE), 'E2 Allocators'!$B$15:$W$358, MATCH('O5 Details by Class &amp; Accounts'!AU$18, 'E2 Allocators'!$B$15:$W$15, 0),FALSE)*$G47), 0, VLOOKUP(VLOOKUP($A47, 'E4 TB Allocation Details'!$A$18:$L$214, MATCH("Customer ID", 'E4 TB Allocation Details'!$A$18:$L$18, 0),FALSE), 'E2 Allocators'!$B$15:$W$358, MATCH('O5 Details by Class &amp; Accounts'!AU$18, 'E2 Allocators'!$B$15:$W$15, 0),FALSE)*$G47)</f>
        <v>0</v>
      </c>
      <c r="AV47" s="2186">
        <f>IF(ISERROR(VLOOKUP(VLOOKUP($A47, 'E4 TB Allocation Details'!$A$18:$L$214, MATCH("Customer ID", 'E4 TB Allocation Details'!$A$18:$L$18, 0),FALSE), 'E2 Allocators'!$B$15:$W$358, MATCH('O5 Details by Class &amp; Accounts'!AV$18, 'E2 Allocators'!$B$15:$W$15, 0),FALSE)*$G47), 0, VLOOKUP(VLOOKUP($A47, 'E4 TB Allocation Details'!$A$18:$L$214, MATCH("Customer ID", 'E4 TB Allocation Details'!$A$18:$L$18, 0),FALSE), 'E2 Allocators'!$B$15:$W$358, MATCH('O5 Details by Class &amp; Accounts'!AV$18, 'E2 Allocators'!$B$15:$W$15, 0),FALSE)*$G47)</f>
        <v>0</v>
      </c>
      <c r="AW47" s="2186">
        <f>IF(ISERROR(VLOOKUP(VLOOKUP($A47, 'E4 TB Allocation Details'!$A$18:$L$214, MATCH("Customer ID", 'E4 TB Allocation Details'!$A$18:$L$18, 0),FALSE), 'E2 Allocators'!$B$15:$W$358, MATCH('O5 Details by Class &amp; Accounts'!AW$18, 'E2 Allocators'!$B$15:$W$15, 0),FALSE)*$G47), 0, VLOOKUP(VLOOKUP($A47, 'E4 TB Allocation Details'!$A$18:$L$214, MATCH("Customer ID", 'E4 TB Allocation Details'!$A$18:$L$18, 0),FALSE), 'E2 Allocators'!$B$15:$W$358, MATCH('O5 Details by Class &amp; Accounts'!AW$18, 'E2 Allocators'!$B$15:$W$15, 0),FALSE)*$G47)</f>
        <v>0</v>
      </c>
      <c r="AX47" s="2186">
        <f t="shared" si="2"/>
        <v>12971935.964925</v>
      </c>
      <c r="AY47" s="2186">
        <f>IF(ISERROR(VLOOKUP(VLOOKUP($A47, 'E4 TB Allocation Details'!$A$18:$L$214, MATCH("Misc ID", 'E4 TB Allocation Details'!$A$18:$L$18, 0),FALSE), 'E2 Allocators'!$B$15:$W$358, MATCH('O5 Details by Class &amp; Accounts'!AY$18, 'E2 Allocators'!$B$15:$W$15, 0),FALSE)*$E47), 0, VLOOKUP(VLOOKUP($A47, 'E4 TB Allocation Details'!$A$18:$L$214, MATCH("Misc ID", 'E4 TB Allocation Details'!$A$18:$L$18, 0),FALSE), 'E2 Allocators'!$B$15:$W$358, MATCH('O5 Details by Class &amp; Accounts'!AY$18, 'E2 Allocators'!$B$15:$W$15, 0),FALSE)*$E47)</f>
        <v>0</v>
      </c>
      <c r="AZ47" s="2186">
        <f>IF(ISERROR(VLOOKUP(VLOOKUP($A47, 'E4 TB Allocation Details'!$A$18:$L$214, MATCH("Misc ID", 'E4 TB Allocation Details'!$A$18:$L$18, 0),FALSE), 'E2 Allocators'!$B$15:$W$358, MATCH('O5 Details by Class &amp; Accounts'!AZ$18, 'E2 Allocators'!$B$15:$W$15, 0),FALSE)*$E47), 0, VLOOKUP(VLOOKUP($A47, 'E4 TB Allocation Details'!$A$18:$L$214, MATCH("Misc ID", 'E4 TB Allocation Details'!$A$18:$L$18, 0),FALSE), 'E2 Allocators'!$B$15:$W$358, MATCH('O5 Details by Class &amp; Accounts'!AZ$18, 'E2 Allocators'!$B$15:$W$15, 0),FALSE)*$E47)</f>
        <v>0</v>
      </c>
      <c r="BA47" s="2186">
        <f>IF(ISERROR(VLOOKUP(VLOOKUP($A47, 'E4 TB Allocation Details'!$A$18:$L$214, MATCH("Misc ID", 'E4 TB Allocation Details'!$A$18:$L$18, 0),FALSE), 'E2 Allocators'!$B$15:$W$358, MATCH('O5 Details by Class &amp; Accounts'!BA$18, 'E2 Allocators'!$B$15:$W$15, 0),FALSE)*$E47), 0, VLOOKUP(VLOOKUP($A47, 'E4 TB Allocation Details'!$A$18:$L$214, MATCH("Misc ID", 'E4 TB Allocation Details'!$A$18:$L$18, 0),FALSE), 'E2 Allocators'!$B$15:$W$358, MATCH('O5 Details by Class &amp; Accounts'!BA$18, 'E2 Allocators'!$B$15:$W$15, 0),FALSE)*$E47)</f>
        <v>0</v>
      </c>
      <c r="BB47" s="2186">
        <f>IF(ISERROR(VLOOKUP(VLOOKUP($A47, 'E4 TB Allocation Details'!$A$18:$L$214, MATCH("Misc ID", 'E4 TB Allocation Details'!$A$18:$L$18, 0),FALSE), 'E2 Allocators'!$B$15:$W$358, MATCH('O5 Details by Class &amp; Accounts'!BB$18, 'E2 Allocators'!$B$15:$W$15, 0),FALSE)*$E47), 0, VLOOKUP(VLOOKUP($A47, 'E4 TB Allocation Details'!$A$18:$L$214, MATCH("Misc ID", 'E4 TB Allocation Details'!$A$18:$L$18, 0),FALSE), 'E2 Allocators'!$B$15:$W$358, MATCH('O5 Details by Class &amp; Accounts'!BB$18, 'E2 Allocators'!$B$15:$W$15, 0),FALSE)*$E47)</f>
        <v>0</v>
      </c>
      <c r="BC47" s="2186">
        <f>IF(ISERROR(VLOOKUP(VLOOKUP($A47, 'E4 TB Allocation Details'!$A$18:$L$214, MATCH("Misc ID", 'E4 TB Allocation Details'!$A$18:$L$18, 0),FALSE), 'E2 Allocators'!$B$15:$W$358, MATCH('O5 Details by Class &amp; Accounts'!BC$18, 'E2 Allocators'!$B$15:$W$15, 0),FALSE)*$E47), 0, VLOOKUP(VLOOKUP($A47, 'E4 TB Allocation Details'!$A$18:$L$214, MATCH("Misc ID", 'E4 TB Allocation Details'!$A$18:$L$18, 0),FALSE), 'E2 Allocators'!$B$15:$W$358, MATCH('O5 Details by Class &amp; Accounts'!BC$18, 'E2 Allocators'!$B$15:$W$15, 0),FALSE)*$E47)</f>
        <v>0</v>
      </c>
      <c r="BD47" s="2186">
        <f>IF(ISERROR(VLOOKUP(VLOOKUP($A47, 'E4 TB Allocation Details'!$A$18:$L$214, MATCH("Misc ID", 'E4 TB Allocation Details'!$A$18:$L$18, 0),FALSE), 'E2 Allocators'!$B$15:$W$358, MATCH('O5 Details by Class &amp; Accounts'!BD$18, 'E2 Allocators'!$B$15:$W$15, 0),FALSE)*$E47), 0, VLOOKUP(VLOOKUP($A47, 'E4 TB Allocation Details'!$A$18:$L$214, MATCH("Misc ID", 'E4 TB Allocation Details'!$A$18:$L$18, 0),FALSE), 'E2 Allocators'!$B$15:$W$358, MATCH('O5 Details by Class &amp; Accounts'!BD$18, 'E2 Allocators'!$B$15:$W$15, 0),FALSE)*$E47)</f>
        <v>0</v>
      </c>
      <c r="BE47" s="2186">
        <f>IF(ISERROR(VLOOKUP(VLOOKUP($A47, 'E4 TB Allocation Details'!$A$18:$L$214, MATCH("Misc ID", 'E4 TB Allocation Details'!$A$18:$L$18, 0),FALSE), 'E2 Allocators'!$B$15:$W$358, MATCH('O5 Details by Class &amp; Accounts'!BE$18, 'E2 Allocators'!$B$15:$W$15, 0),FALSE)*$E47), 0, VLOOKUP(VLOOKUP($A47, 'E4 TB Allocation Details'!$A$18:$L$214, MATCH("Misc ID", 'E4 TB Allocation Details'!$A$18:$L$18, 0),FALSE), 'E2 Allocators'!$B$15:$W$358, MATCH('O5 Details by Class &amp; Accounts'!BE$18, 'E2 Allocators'!$B$15:$W$15, 0),FALSE)*$E47)</f>
        <v>0</v>
      </c>
      <c r="BF47" s="2186">
        <f>IF(ISERROR(VLOOKUP(VLOOKUP($A47, 'E4 TB Allocation Details'!$A$18:$L$214, MATCH("Misc ID", 'E4 TB Allocation Details'!$A$18:$L$18, 0),FALSE), 'E2 Allocators'!$B$15:$W$358, MATCH('O5 Details by Class &amp; Accounts'!BF$18, 'E2 Allocators'!$B$15:$W$15, 0),FALSE)*$E47), 0, VLOOKUP(VLOOKUP($A47, 'E4 TB Allocation Details'!$A$18:$L$214, MATCH("Misc ID", 'E4 TB Allocation Details'!$A$18:$L$18, 0),FALSE), 'E2 Allocators'!$B$15:$W$358, MATCH('O5 Details by Class &amp; Accounts'!BF$18, 'E2 Allocators'!$B$15:$W$15, 0),FALSE)*$E47)</f>
        <v>0</v>
      </c>
      <c r="BG47" s="2186">
        <f>IF(ISERROR(VLOOKUP(VLOOKUP($A47, 'E4 TB Allocation Details'!$A$18:$L$214, MATCH("Misc ID", 'E4 TB Allocation Details'!$A$18:$L$18, 0),FALSE), 'E2 Allocators'!$B$15:$W$358, MATCH('O5 Details by Class &amp; Accounts'!BG$18, 'E2 Allocators'!$B$15:$W$15, 0),FALSE)*$E47), 0, VLOOKUP(VLOOKUP($A47, 'E4 TB Allocation Details'!$A$18:$L$214, MATCH("Misc ID", 'E4 TB Allocation Details'!$A$18:$L$18, 0),FALSE), 'E2 Allocators'!$B$15:$W$358, MATCH('O5 Details by Class &amp; Accounts'!BG$18, 'E2 Allocators'!$B$15:$W$15, 0),FALSE)*$E47)</f>
        <v>0</v>
      </c>
      <c r="BH47" s="2186">
        <f>IF(ISERROR(VLOOKUP(VLOOKUP($A47, 'E4 TB Allocation Details'!$A$18:$L$214, MATCH("Misc ID", 'E4 TB Allocation Details'!$A$18:$L$18, 0),FALSE), 'E2 Allocators'!$B$15:$W$358, MATCH('O5 Details by Class &amp; Accounts'!BH$18, 'E2 Allocators'!$B$15:$W$15, 0),FALSE)*$E47), 0, VLOOKUP(VLOOKUP($A47, 'E4 TB Allocation Details'!$A$18:$L$214, MATCH("Misc ID", 'E4 TB Allocation Details'!$A$18:$L$18, 0),FALSE), 'E2 Allocators'!$B$15:$W$358, MATCH('O5 Details by Class &amp; Accounts'!BH$18, 'E2 Allocators'!$B$15:$W$15, 0),FALSE)*$E47)</f>
        <v>0</v>
      </c>
      <c r="BI47" s="2186">
        <f>IF(ISERROR(VLOOKUP(VLOOKUP($A47, 'E4 TB Allocation Details'!$A$18:$L$214, MATCH("Misc ID", 'E4 TB Allocation Details'!$A$18:$L$18, 0),FALSE), 'E2 Allocators'!$B$15:$W$358, MATCH('O5 Details by Class &amp; Accounts'!BI$18, 'E2 Allocators'!$B$15:$W$15, 0),FALSE)*$E47), 0, VLOOKUP(VLOOKUP($A47, 'E4 TB Allocation Details'!$A$18:$L$214, MATCH("Misc ID", 'E4 TB Allocation Details'!$A$18:$L$18, 0),FALSE), 'E2 Allocators'!$B$15:$W$358, MATCH('O5 Details by Class &amp; Accounts'!BI$18, 'E2 Allocators'!$B$15:$W$15, 0),FALSE)*$E47)</f>
        <v>0</v>
      </c>
      <c r="BJ47" s="2186">
        <f>IF(ISERROR(VLOOKUP(VLOOKUP($A47, 'E4 TB Allocation Details'!$A$18:$L$214, MATCH("Misc ID", 'E4 TB Allocation Details'!$A$18:$L$18, 0),FALSE), 'E2 Allocators'!$B$15:$W$358, MATCH('O5 Details by Class &amp; Accounts'!BJ$18, 'E2 Allocators'!$B$15:$W$15, 0),FALSE)*$E47), 0, VLOOKUP(VLOOKUP($A47, 'E4 TB Allocation Details'!$A$18:$L$214, MATCH("Misc ID", 'E4 TB Allocation Details'!$A$18:$L$18, 0),FALSE), 'E2 Allocators'!$B$15:$W$358, MATCH('O5 Details by Class &amp; Accounts'!BJ$18, 'E2 Allocators'!$B$15:$W$15, 0),FALSE)*$E47)</f>
        <v>0</v>
      </c>
      <c r="BK47" s="2186">
        <f>IF(ISERROR(VLOOKUP(VLOOKUP($A47, 'E4 TB Allocation Details'!$A$18:$L$214, MATCH("Misc ID", 'E4 TB Allocation Details'!$A$18:$L$18, 0),FALSE), 'E2 Allocators'!$B$15:$W$358, MATCH('O5 Details by Class &amp; Accounts'!BK$18, 'E2 Allocators'!$B$15:$W$15, 0),FALSE)*$E47), 0, VLOOKUP(VLOOKUP($A47, 'E4 TB Allocation Details'!$A$18:$L$214, MATCH("Misc ID", 'E4 TB Allocation Details'!$A$18:$L$18, 0),FALSE), 'E2 Allocators'!$B$15:$W$358, MATCH('O5 Details by Class &amp; Accounts'!BK$18, 'E2 Allocators'!$B$15:$W$15, 0),FALSE)*$E47)</f>
        <v>0</v>
      </c>
      <c r="BL47" s="2186">
        <f>IF(ISERROR(VLOOKUP(VLOOKUP($A47, 'E4 TB Allocation Details'!$A$18:$L$214, MATCH("Misc ID", 'E4 TB Allocation Details'!$A$18:$L$18, 0),FALSE), 'E2 Allocators'!$B$15:$W$358, MATCH('O5 Details by Class &amp; Accounts'!BL$18, 'E2 Allocators'!$B$15:$W$15, 0),FALSE)*$E47), 0, VLOOKUP(VLOOKUP($A47, 'E4 TB Allocation Details'!$A$18:$L$214, MATCH("Misc ID", 'E4 TB Allocation Details'!$A$18:$L$18, 0),FALSE), 'E2 Allocators'!$B$15:$W$358, MATCH('O5 Details by Class &amp; Accounts'!BL$18, 'E2 Allocators'!$B$15:$W$15, 0),FALSE)*$E47)</f>
        <v>0</v>
      </c>
      <c r="BM47" s="2186">
        <f>IF(ISERROR(VLOOKUP(VLOOKUP($A47, 'E4 TB Allocation Details'!$A$18:$L$214, MATCH("Misc ID", 'E4 TB Allocation Details'!$A$18:$L$18, 0),FALSE), 'E2 Allocators'!$B$15:$W$358, MATCH('O5 Details by Class &amp; Accounts'!BM$18, 'E2 Allocators'!$B$15:$W$15, 0),FALSE)*$E47), 0, VLOOKUP(VLOOKUP($A47, 'E4 TB Allocation Details'!$A$18:$L$214, MATCH("Misc ID", 'E4 TB Allocation Details'!$A$18:$L$18, 0),FALSE), 'E2 Allocators'!$B$15:$W$358, MATCH('O5 Details by Class &amp; Accounts'!BM$18, 'E2 Allocators'!$B$15:$W$15, 0),FALSE)*$E47)</f>
        <v>0</v>
      </c>
      <c r="BN47" s="2186">
        <f>IF(ISERROR(VLOOKUP(VLOOKUP($A47, 'E4 TB Allocation Details'!$A$18:$L$214, MATCH("Misc ID", 'E4 TB Allocation Details'!$A$18:$L$18, 0),FALSE), 'E2 Allocators'!$B$15:$W$358, MATCH('O5 Details by Class &amp; Accounts'!BN$18, 'E2 Allocators'!$B$15:$W$15, 0),FALSE)*$E47), 0, VLOOKUP(VLOOKUP($A47, 'E4 TB Allocation Details'!$A$18:$L$214, MATCH("Misc ID", 'E4 TB Allocation Details'!$A$18:$L$18, 0),FALSE), 'E2 Allocators'!$B$15:$W$358, MATCH('O5 Details by Class &amp; Accounts'!BN$18, 'E2 Allocators'!$B$15:$W$15, 0),FALSE)*$E47)</f>
        <v>0</v>
      </c>
      <c r="BO47" s="2186">
        <f>IF(ISERROR(VLOOKUP(VLOOKUP($A47, 'E4 TB Allocation Details'!$A$18:$L$214, MATCH("Misc ID", 'E4 TB Allocation Details'!$A$18:$L$18, 0),FALSE), 'E2 Allocators'!$B$15:$W$358, MATCH('O5 Details by Class &amp; Accounts'!BO$18, 'E2 Allocators'!$B$15:$W$15, 0),FALSE)*$E47), 0, VLOOKUP(VLOOKUP($A47, 'E4 TB Allocation Details'!$A$18:$L$214, MATCH("Misc ID", 'E4 TB Allocation Details'!$A$18:$L$18, 0),FALSE), 'E2 Allocators'!$B$15:$W$358, MATCH('O5 Details by Class &amp; Accounts'!BO$18, 'E2 Allocators'!$B$15:$W$15, 0),FALSE)*$E47)</f>
        <v>0</v>
      </c>
      <c r="BP47" s="2186">
        <f>IF(ISERROR(VLOOKUP(VLOOKUP($A47, 'E4 TB Allocation Details'!$A$18:$L$214, MATCH("Misc ID", 'E4 TB Allocation Details'!$A$18:$L$18, 0),FALSE), 'E2 Allocators'!$B$15:$W$358, MATCH('O5 Details by Class &amp; Accounts'!BP$18, 'E2 Allocators'!$B$15:$W$15, 0),FALSE)*$E47), 0, VLOOKUP(VLOOKUP($A47, 'E4 TB Allocation Details'!$A$18:$L$214, MATCH("Misc ID", 'E4 TB Allocation Details'!$A$18:$L$18, 0),FALSE), 'E2 Allocators'!$B$15:$W$358, MATCH('O5 Details by Class &amp; Accounts'!BP$18, 'E2 Allocators'!$B$15:$W$15, 0),FALSE)*$E47)</f>
        <v>0</v>
      </c>
      <c r="BQ47" s="2186">
        <f>IF(ISERROR(VLOOKUP(VLOOKUP($A47, 'E4 TB Allocation Details'!$A$18:$L$214, MATCH("Misc ID", 'E4 TB Allocation Details'!$A$18:$L$18, 0),FALSE), 'E2 Allocators'!$B$15:$W$358, MATCH('O5 Details by Class &amp; Accounts'!BQ$18, 'E2 Allocators'!$B$15:$W$15, 0),FALSE)*$E47), 0, VLOOKUP(VLOOKUP($A47, 'E4 TB Allocation Details'!$A$18:$L$214, MATCH("Misc ID", 'E4 TB Allocation Details'!$A$18:$L$18, 0),FALSE), 'E2 Allocators'!$B$15:$W$358, MATCH('O5 Details by Class &amp; Accounts'!BQ$18, 'E2 Allocators'!$B$15:$W$15, 0),FALSE)*$E47)</f>
        <v>0</v>
      </c>
      <c r="BR47" s="2186">
        <f>IF(ISERROR(VLOOKUP(VLOOKUP($A47, 'E4 TB Allocation Details'!$A$18:$L$214, MATCH("Misc ID", 'E4 TB Allocation Details'!$A$18:$L$18, 0),FALSE), 'E2 Allocators'!$B$15:$W$358, MATCH('O5 Details by Class &amp; Accounts'!BR$18, 'E2 Allocators'!$B$15:$W$15, 0),FALSE)*$E47), 0, VLOOKUP(VLOOKUP($A47, 'E4 TB Allocation Details'!$A$18:$L$214, MATCH("Misc ID", 'E4 TB Allocation Details'!$A$18:$L$18, 0),FALSE), 'E2 Allocators'!$B$15:$W$358, MATCH('O5 Details by Class &amp; Accounts'!BR$18, 'E2 Allocators'!$B$15:$W$15, 0),FALSE)*$E47)</f>
        <v>0</v>
      </c>
      <c r="BS47" s="2186">
        <f t="shared" si="3"/>
        <v>0</v>
      </c>
      <c r="BT47" s="2186">
        <f>IF(ISERROR(VLOOKUP(VLOOKUP($A47, 'E4 TB Allocation Details'!$A$18:$L$214, MATCH("A &amp; G ID", 'E4 TB Allocation Details'!$A$18:$L$18, 0),FALSE), 'E2 Allocators'!$B$15:$W$358, MATCH('O5 Details by Class &amp; Accounts'!BT$18, 'E2 Allocators'!$B$15:$W$15, 0),FALSE)*$E47), 0, VLOOKUP(VLOOKUP($A47, 'E4 TB Allocation Details'!$A$18:$L$214, MATCH("A &amp; G ID", 'E4 TB Allocation Details'!$A$18:$L$18, 0),FALSE), 'E2 Allocators'!$B$15:$W$358, MATCH('O5 Details by Class &amp; Accounts'!BT$18, 'E2 Allocators'!$B$15:$W$15, 0),FALSE)*$E47)</f>
        <v>0</v>
      </c>
      <c r="BU47" s="2186">
        <f>IF(ISERROR(VLOOKUP(VLOOKUP($A47, 'E4 TB Allocation Details'!$A$18:$L$214, MATCH("A &amp; G ID", 'E4 TB Allocation Details'!$A$18:$L$18, 0),FALSE), 'E2 Allocators'!$B$15:$W$358, MATCH('O5 Details by Class &amp; Accounts'!BU$18, 'E2 Allocators'!$B$15:$W$15, 0),FALSE)*$E47), 0, VLOOKUP(VLOOKUP($A47, 'E4 TB Allocation Details'!$A$18:$L$214, MATCH("A &amp; G ID", 'E4 TB Allocation Details'!$A$18:$L$18, 0),FALSE), 'E2 Allocators'!$B$15:$W$358, MATCH('O5 Details by Class &amp; Accounts'!BU$18, 'E2 Allocators'!$B$15:$W$15, 0),FALSE)*$E47)</f>
        <v>0</v>
      </c>
      <c r="BV47" s="2186">
        <f>IF(ISERROR(VLOOKUP(VLOOKUP($A47, 'E4 TB Allocation Details'!$A$18:$L$214, MATCH("A &amp; G ID", 'E4 TB Allocation Details'!$A$18:$L$18, 0),FALSE), 'E2 Allocators'!$B$15:$W$358, MATCH('O5 Details by Class &amp; Accounts'!BV$18, 'E2 Allocators'!$B$15:$W$15, 0),FALSE)*$E47), 0, VLOOKUP(VLOOKUP($A47, 'E4 TB Allocation Details'!$A$18:$L$214, MATCH("A &amp; G ID", 'E4 TB Allocation Details'!$A$18:$L$18, 0),FALSE), 'E2 Allocators'!$B$15:$W$358, MATCH('O5 Details by Class &amp; Accounts'!BV$18, 'E2 Allocators'!$B$15:$W$15, 0),FALSE)*$E47)</f>
        <v>0</v>
      </c>
      <c r="BW47" s="2186">
        <f>IF(ISERROR(VLOOKUP(VLOOKUP($A47, 'E4 TB Allocation Details'!$A$18:$L$214, MATCH("A &amp; G ID", 'E4 TB Allocation Details'!$A$18:$L$18, 0),FALSE), 'E2 Allocators'!$B$15:$W$358, MATCH('O5 Details by Class &amp; Accounts'!BW$18, 'E2 Allocators'!$B$15:$W$15, 0),FALSE)*$E47), 0, VLOOKUP(VLOOKUP($A47, 'E4 TB Allocation Details'!$A$18:$L$214, MATCH("A &amp; G ID", 'E4 TB Allocation Details'!$A$18:$L$18, 0),FALSE), 'E2 Allocators'!$B$15:$W$358, MATCH('O5 Details by Class &amp; Accounts'!BW$18, 'E2 Allocators'!$B$15:$W$15, 0),FALSE)*$E47)</f>
        <v>0</v>
      </c>
      <c r="BX47" s="2186">
        <f>IF(ISERROR(VLOOKUP(VLOOKUP($A47, 'E4 TB Allocation Details'!$A$18:$L$214, MATCH("A &amp; G ID", 'E4 TB Allocation Details'!$A$18:$L$18, 0),FALSE), 'E2 Allocators'!$B$15:$W$358, MATCH('O5 Details by Class &amp; Accounts'!BX$18, 'E2 Allocators'!$B$15:$W$15, 0),FALSE)*$E47), 0, VLOOKUP(VLOOKUP($A47, 'E4 TB Allocation Details'!$A$18:$L$214, MATCH("A &amp; G ID", 'E4 TB Allocation Details'!$A$18:$L$18, 0),FALSE), 'E2 Allocators'!$B$15:$W$358, MATCH('O5 Details by Class &amp; Accounts'!BX$18, 'E2 Allocators'!$B$15:$W$15, 0),FALSE)*$E47)</f>
        <v>0</v>
      </c>
      <c r="BY47" s="2186">
        <f>IF(ISERROR(VLOOKUP(VLOOKUP($A47, 'E4 TB Allocation Details'!$A$18:$L$214, MATCH("A &amp; G ID", 'E4 TB Allocation Details'!$A$18:$L$18, 0),FALSE), 'E2 Allocators'!$B$15:$W$358, MATCH('O5 Details by Class &amp; Accounts'!BY$18, 'E2 Allocators'!$B$15:$W$15, 0),FALSE)*$E47), 0, VLOOKUP(VLOOKUP($A47, 'E4 TB Allocation Details'!$A$18:$L$214, MATCH("A &amp; G ID", 'E4 TB Allocation Details'!$A$18:$L$18, 0),FALSE), 'E2 Allocators'!$B$15:$W$358, MATCH('O5 Details by Class &amp; Accounts'!BY$18, 'E2 Allocators'!$B$15:$W$15, 0),FALSE)*$E47)</f>
        <v>0</v>
      </c>
      <c r="BZ47" s="2186">
        <f>IF(ISERROR(VLOOKUP(VLOOKUP($A47, 'E4 TB Allocation Details'!$A$18:$L$214, MATCH("A &amp; G ID", 'E4 TB Allocation Details'!$A$18:$L$18, 0),FALSE), 'E2 Allocators'!$B$15:$W$358, MATCH('O5 Details by Class &amp; Accounts'!BZ$18, 'E2 Allocators'!$B$15:$W$15, 0),FALSE)*$E47), 0, VLOOKUP(VLOOKUP($A47, 'E4 TB Allocation Details'!$A$18:$L$214, MATCH("A &amp; G ID", 'E4 TB Allocation Details'!$A$18:$L$18, 0),FALSE), 'E2 Allocators'!$B$15:$W$358, MATCH('O5 Details by Class &amp; Accounts'!BZ$18, 'E2 Allocators'!$B$15:$W$15, 0),FALSE)*$E47)</f>
        <v>0</v>
      </c>
      <c r="CA47" s="2186">
        <f>IF(ISERROR(VLOOKUP(VLOOKUP($A47, 'E4 TB Allocation Details'!$A$18:$L$214, MATCH("A &amp; G ID", 'E4 TB Allocation Details'!$A$18:$L$18, 0),FALSE), 'E2 Allocators'!$B$15:$W$358, MATCH('O5 Details by Class &amp; Accounts'!CA$18, 'E2 Allocators'!$B$15:$W$15, 0),FALSE)*$E47), 0, VLOOKUP(VLOOKUP($A47, 'E4 TB Allocation Details'!$A$18:$L$214, MATCH("A &amp; G ID", 'E4 TB Allocation Details'!$A$18:$L$18, 0),FALSE), 'E2 Allocators'!$B$15:$W$358, MATCH('O5 Details by Class &amp; Accounts'!CA$18, 'E2 Allocators'!$B$15:$W$15, 0),FALSE)*$E47)</f>
        <v>0</v>
      </c>
      <c r="CB47" s="2186">
        <f>IF(ISERROR(VLOOKUP(VLOOKUP($A47, 'E4 TB Allocation Details'!$A$18:$L$214, MATCH("A &amp; G ID", 'E4 TB Allocation Details'!$A$18:$L$18, 0),FALSE), 'E2 Allocators'!$B$15:$W$358, MATCH('O5 Details by Class &amp; Accounts'!CB$18, 'E2 Allocators'!$B$15:$W$15, 0),FALSE)*$E47), 0, VLOOKUP(VLOOKUP($A47, 'E4 TB Allocation Details'!$A$18:$L$214, MATCH("A &amp; G ID", 'E4 TB Allocation Details'!$A$18:$L$18, 0),FALSE), 'E2 Allocators'!$B$15:$W$358, MATCH('O5 Details by Class &amp; Accounts'!CB$18, 'E2 Allocators'!$B$15:$W$15, 0),FALSE)*$E47)</f>
        <v>0</v>
      </c>
      <c r="CC47" s="2186">
        <f>IF(ISERROR(VLOOKUP(VLOOKUP($A47, 'E4 TB Allocation Details'!$A$18:$L$214, MATCH("A &amp; G ID", 'E4 TB Allocation Details'!$A$18:$L$18, 0),FALSE), 'E2 Allocators'!$B$15:$W$358, MATCH('O5 Details by Class &amp; Accounts'!CC$18, 'E2 Allocators'!$B$15:$W$15, 0),FALSE)*$E47), 0, VLOOKUP(VLOOKUP($A47, 'E4 TB Allocation Details'!$A$18:$L$214, MATCH("A &amp; G ID", 'E4 TB Allocation Details'!$A$18:$L$18, 0),FALSE), 'E2 Allocators'!$B$15:$W$358, MATCH('O5 Details by Class &amp; Accounts'!CC$18, 'E2 Allocators'!$B$15:$W$15, 0),FALSE)*$E47)</f>
        <v>0</v>
      </c>
      <c r="CD47" s="2186">
        <f>IF(ISERROR(VLOOKUP(VLOOKUP($A47, 'E4 TB Allocation Details'!$A$18:$L$214, MATCH("A &amp; G ID", 'E4 TB Allocation Details'!$A$18:$L$18, 0),FALSE), 'E2 Allocators'!$B$15:$W$358, MATCH('O5 Details by Class &amp; Accounts'!CD$18, 'E2 Allocators'!$B$15:$W$15, 0),FALSE)*$E47), 0, VLOOKUP(VLOOKUP($A47, 'E4 TB Allocation Details'!$A$18:$L$214, MATCH("A &amp; G ID", 'E4 TB Allocation Details'!$A$18:$L$18, 0),FALSE), 'E2 Allocators'!$B$15:$W$358, MATCH('O5 Details by Class &amp; Accounts'!CD$18, 'E2 Allocators'!$B$15:$W$15, 0),FALSE)*$E47)</f>
        <v>0</v>
      </c>
      <c r="CE47" s="2186">
        <f>IF(ISERROR(VLOOKUP(VLOOKUP($A47, 'E4 TB Allocation Details'!$A$18:$L$214, MATCH("A &amp; G ID", 'E4 TB Allocation Details'!$A$18:$L$18, 0),FALSE), 'E2 Allocators'!$B$15:$W$358, MATCH('O5 Details by Class &amp; Accounts'!CE$18, 'E2 Allocators'!$B$15:$W$15, 0),FALSE)*$E47), 0, VLOOKUP(VLOOKUP($A47, 'E4 TB Allocation Details'!$A$18:$L$214, MATCH("A &amp; G ID", 'E4 TB Allocation Details'!$A$18:$L$18, 0),FALSE), 'E2 Allocators'!$B$15:$W$358, MATCH('O5 Details by Class &amp; Accounts'!CE$18, 'E2 Allocators'!$B$15:$W$15, 0),FALSE)*$E47)</f>
        <v>0</v>
      </c>
      <c r="CF47" s="2186">
        <f>IF(ISERROR(VLOOKUP(VLOOKUP($A47, 'E4 TB Allocation Details'!$A$18:$L$214, MATCH("A &amp; G ID", 'E4 TB Allocation Details'!$A$18:$L$18, 0),FALSE), 'E2 Allocators'!$B$15:$W$358, MATCH('O5 Details by Class &amp; Accounts'!CF$18, 'E2 Allocators'!$B$15:$W$15, 0),FALSE)*$E47), 0, VLOOKUP(VLOOKUP($A47, 'E4 TB Allocation Details'!$A$18:$L$214, MATCH("A &amp; G ID", 'E4 TB Allocation Details'!$A$18:$L$18, 0),FALSE), 'E2 Allocators'!$B$15:$W$358, MATCH('O5 Details by Class &amp; Accounts'!CF$18, 'E2 Allocators'!$B$15:$W$15, 0),FALSE)*$E47)</f>
        <v>0</v>
      </c>
      <c r="CG47" s="2186">
        <f>IF(ISERROR(VLOOKUP(VLOOKUP($A47, 'E4 TB Allocation Details'!$A$18:$L$214, MATCH("A &amp; G ID", 'E4 TB Allocation Details'!$A$18:$L$18, 0),FALSE), 'E2 Allocators'!$B$15:$W$358, MATCH('O5 Details by Class &amp; Accounts'!CG$18, 'E2 Allocators'!$B$15:$W$15, 0),FALSE)*$E47), 0, VLOOKUP(VLOOKUP($A47, 'E4 TB Allocation Details'!$A$18:$L$214, MATCH("A &amp; G ID", 'E4 TB Allocation Details'!$A$18:$L$18, 0),FALSE), 'E2 Allocators'!$B$15:$W$358, MATCH('O5 Details by Class &amp; Accounts'!CG$18, 'E2 Allocators'!$B$15:$W$15, 0),FALSE)*$E47)</f>
        <v>0</v>
      </c>
      <c r="CH47" s="2186">
        <f>IF(ISERROR(VLOOKUP(VLOOKUP($A47, 'E4 TB Allocation Details'!$A$18:$L$214, MATCH("A &amp; G ID", 'E4 TB Allocation Details'!$A$18:$L$18, 0),FALSE), 'E2 Allocators'!$B$15:$W$358, MATCH('O5 Details by Class &amp; Accounts'!CH$18, 'E2 Allocators'!$B$15:$W$15, 0),FALSE)*$E47), 0, VLOOKUP(VLOOKUP($A47, 'E4 TB Allocation Details'!$A$18:$L$214, MATCH("A &amp; G ID", 'E4 TB Allocation Details'!$A$18:$L$18, 0),FALSE), 'E2 Allocators'!$B$15:$W$358, MATCH('O5 Details by Class &amp; Accounts'!CH$18, 'E2 Allocators'!$B$15:$W$15, 0),FALSE)*$E47)</f>
        <v>0</v>
      </c>
      <c r="CI47" s="2186">
        <f>IF(ISERROR(VLOOKUP(VLOOKUP($A47, 'E4 TB Allocation Details'!$A$18:$L$214, MATCH("A &amp; G ID", 'E4 TB Allocation Details'!$A$18:$L$18, 0),FALSE), 'E2 Allocators'!$B$15:$W$358, MATCH('O5 Details by Class &amp; Accounts'!CI$18, 'E2 Allocators'!$B$15:$W$15, 0),FALSE)*$E47), 0, VLOOKUP(VLOOKUP($A47, 'E4 TB Allocation Details'!$A$18:$L$214, MATCH("A &amp; G ID", 'E4 TB Allocation Details'!$A$18:$L$18, 0),FALSE), 'E2 Allocators'!$B$15:$W$358, MATCH('O5 Details by Class &amp; Accounts'!CI$18, 'E2 Allocators'!$B$15:$W$15, 0),FALSE)*$E47)</f>
        <v>0</v>
      </c>
      <c r="CJ47" s="2186">
        <f>IF(ISERROR(VLOOKUP(VLOOKUP($A47, 'E4 TB Allocation Details'!$A$18:$L$214, MATCH("A &amp; G ID", 'E4 TB Allocation Details'!$A$18:$L$18, 0),FALSE), 'E2 Allocators'!$B$15:$W$358, MATCH('O5 Details by Class &amp; Accounts'!CJ$18, 'E2 Allocators'!$B$15:$W$15, 0),FALSE)*$E47), 0, VLOOKUP(VLOOKUP($A47, 'E4 TB Allocation Details'!$A$18:$L$214, MATCH("A &amp; G ID", 'E4 TB Allocation Details'!$A$18:$L$18, 0),FALSE), 'E2 Allocators'!$B$15:$W$358, MATCH('O5 Details by Class &amp; Accounts'!CJ$18, 'E2 Allocators'!$B$15:$W$15, 0),FALSE)*$E47)</f>
        <v>0</v>
      </c>
      <c r="CK47" s="2186">
        <f>IF(ISERROR(VLOOKUP(VLOOKUP($A47, 'E4 TB Allocation Details'!$A$18:$L$214, MATCH("A &amp; G ID", 'E4 TB Allocation Details'!$A$18:$L$18, 0),FALSE), 'E2 Allocators'!$B$15:$W$358, MATCH('O5 Details by Class &amp; Accounts'!CK$18, 'E2 Allocators'!$B$15:$W$15, 0),FALSE)*$E47), 0, VLOOKUP(VLOOKUP($A47, 'E4 TB Allocation Details'!$A$18:$L$214, MATCH("A &amp; G ID", 'E4 TB Allocation Details'!$A$18:$L$18, 0),FALSE), 'E2 Allocators'!$B$15:$W$358, MATCH('O5 Details by Class &amp; Accounts'!CK$18, 'E2 Allocators'!$B$15:$W$15, 0),FALSE)*$E47)</f>
        <v>0</v>
      </c>
      <c r="CL47" s="2186">
        <f>IF(ISERROR(VLOOKUP(VLOOKUP($A47, 'E4 TB Allocation Details'!$A$18:$L$214, MATCH("A &amp; G ID", 'E4 TB Allocation Details'!$A$18:$L$18, 0),FALSE), 'E2 Allocators'!$B$15:$W$358, MATCH('O5 Details by Class &amp; Accounts'!CL$18, 'E2 Allocators'!$B$15:$W$15, 0),FALSE)*$E47), 0, VLOOKUP(VLOOKUP($A47, 'E4 TB Allocation Details'!$A$18:$L$214, MATCH("A &amp; G ID", 'E4 TB Allocation Details'!$A$18:$L$18, 0),FALSE), 'E2 Allocators'!$B$15:$W$358, MATCH('O5 Details by Class &amp; Accounts'!CL$18, 'E2 Allocators'!$B$15:$W$15, 0),FALSE)*$E47)</f>
        <v>0</v>
      </c>
      <c r="CM47" s="2186">
        <f>IF(ISERROR(VLOOKUP(VLOOKUP($A47, 'E4 TB Allocation Details'!$A$18:$L$214, MATCH("A &amp; G ID", 'E4 TB Allocation Details'!$A$18:$L$18, 0),FALSE), 'E2 Allocators'!$B$15:$W$358, MATCH('O5 Details by Class &amp; Accounts'!CM$18, 'E2 Allocators'!$B$15:$W$15, 0),FALSE)*$E47), 0, VLOOKUP(VLOOKUP($A47, 'E4 TB Allocation Details'!$A$18:$L$214, MATCH("A &amp; G ID", 'E4 TB Allocation Details'!$A$18:$L$18, 0),FALSE), 'E2 Allocators'!$B$15:$W$358, MATCH('O5 Details by Class &amp; Accounts'!CM$18, 'E2 Allocators'!$B$15:$W$15, 0),FALSE)*$E47)</f>
        <v>0</v>
      </c>
      <c r="CN47" s="2186">
        <f t="shared" si="5"/>
        <v>0</v>
      </c>
      <c r="CO47" s="2187">
        <f t="shared" si="4"/>
        <v>1.862645149230957E-9</v>
      </c>
      <c r="CQ47" s="1625" t="s">
        <v>699</v>
      </c>
    </row>
    <row r="48" spans="1:95" s="54" customFormat="1" ht="25.5" x14ac:dyDescent="0.2">
      <c r="A48" s="989" t="s">
        <v>830</v>
      </c>
      <c r="B48" s="990" t="s">
        <v>394</v>
      </c>
      <c r="C48" s="2184">
        <f>IF(ISERROR(VLOOKUP($A48,'I3 TB Data'!$A$19:$H$483,MATCH('O5 Details by Class &amp; Accounts'!$C$18, 'I3 TB Data'!$A$19:$H$19,0),0)), 0, VLOOKUP($A48,'I3 TB Data'!$A$19:$H$483,MATCH('O5 Details by Class &amp; Accounts'!$C$18,'I3 TB Data'!$A$19:$H$19,0),0))</f>
        <v>0</v>
      </c>
      <c r="D48" s="2185">
        <f>'I4 BO ASSETS'!E45</f>
        <v>4118074.9094999991</v>
      </c>
      <c r="E48" s="2184">
        <f t="shared" si="6"/>
        <v>4118074.9094999991</v>
      </c>
      <c r="F48" s="2186">
        <f>IF(ISERROR(VLOOKUP($A48, 'E1 Categorization'!A33:E124, MATCH("Customer Component", 'E1 Categorization'!$A$33:$E$33,0), 0)), 0, IF(VLOOKUP($A48, 'E1 Categorization'!A33:E124, MATCH("Customer Component", 'E1 Categorization'!$A$33:$E$33,0), 0)=0, 'O5 Details by Class &amp; Accounts'!$E48, IF(AND(VLOOKUP($A48, 'E1 Categorization'!A33:E124, MATCH("Customer Component", 'E1 Categorization'!$A$33:$E$33,0), 0) &gt;0, VLOOKUP($A48, 'E1 Categorization'!A33:E124, MATCH("Customer Component", 'E1 Categorization'!$A$33:$E$33,0), 0)&lt;1), 'O5 Details by Class &amp; Accounts'!$E48*(1-VLOOKUP($A48, 'E1 Categorization'!A33:E124, MATCH("Customer Component", 'E1 Categorization'!$A$33:$E$33,0), 0)), 0)))</f>
        <v>2676748.6911749993</v>
      </c>
      <c r="G48" s="2186">
        <f>IF(ISERROR(VLOOKUP($A48, 'E1 Categorization'!A33:E124, MATCH("Customer Component", 'E1 Categorization'!$A$33:$E$33,0), 0)),0, IF(VLOOKUP($A48, 'E1 Categorization'!A33:E124, MATCH("Customer Component", 'E1 Categorization'!$A$33:$E$33,0), 0)=0, 0, IF(AND(VLOOKUP($A48, 'E1 Categorization'!A33:E124, MATCH("Customer Component", 'E1 Categorization'!$A$33:$E$33,0), 0) &gt;0, VLOOKUP($A48, 'E1 Categorization'!A33:E124, MATCH("Customer Component", 'E1 Categorization'!$A$33:$E$33,0), 0)&lt;1), 'O5 Details by Class &amp; Accounts'!$E48*(VLOOKUP($A48, 'E1 Categorization'!A33:E124, MATCH("Customer Component", 'E1 Categorization'!$A$33:$E$33,0), 0)), 'O5 Details by Class &amp; Accounts'!$E48)))</f>
        <v>1441326.2183249996</v>
      </c>
      <c r="H48" s="2186">
        <f t="shared" si="0"/>
        <v>4118074.9094999991</v>
      </c>
      <c r="I48" s="2186">
        <f>IF(ISERROR(VLOOKUP(VLOOKUP($A48, 'E4 TB Allocation Details'!$A$18:$L$214, MATCH("Demand ID", 'E4 TB Allocation Details'!$A$18:$L$18, 0),FALSE), 'E2 Allocators'!$B$15:$W$358, MATCH('O5 Details by Class &amp; Accounts'!I$18, 'E2 Allocators'!$B$15:$W$15, 0),FALSE)*$F48), 0, VLOOKUP(VLOOKUP($A48, 'E4 TB Allocation Details'!$A$18:$L$214, MATCH("Demand ID", 'E4 TB Allocation Details'!$A$18:$L$18, 0),FALSE), 'E2 Allocators'!$B$15:$W$358, MATCH('O5 Details by Class &amp; Accounts'!I$18, 'E2 Allocators'!$B$15:$W$15, 0),FALSE)*$F48)</f>
        <v>1303573.5225029713</v>
      </c>
      <c r="J48" s="2186">
        <f>IF(ISERROR(VLOOKUP(VLOOKUP($A48, 'E4 TB Allocation Details'!$A$18:$L$214, MATCH("Demand ID", 'E4 TB Allocation Details'!$A$18:$L$18, 0),FALSE), 'E2 Allocators'!$B$15:$W$358, MATCH('O5 Details by Class &amp; Accounts'!J$18, 'E2 Allocators'!$B$15:$W$15, 0),FALSE)*$F48), 0, VLOOKUP(VLOOKUP($A48, 'E4 TB Allocation Details'!$A$18:$L$214, MATCH("Demand ID", 'E4 TB Allocation Details'!$A$18:$L$18, 0),FALSE), 'E2 Allocators'!$B$15:$W$358, MATCH('O5 Details by Class &amp; Accounts'!J$18, 'E2 Allocators'!$B$15:$W$15, 0),FALSE)*$F48)</f>
        <v>534952.40792416956</v>
      </c>
      <c r="K48" s="2186">
        <f>IF(ISERROR(VLOOKUP(VLOOKUP($A48, 'E4 TB Allocation Details'!$A$18:$L$214, MATCH("Demand ID", 'E4 TB Allocation Details'!$A$18:$L$18, 0),FALSE), 'E2 Allocators'!$B$15:$W$358, MATCH('O5 Details by Class &amp; Accounts'!K$18, 'E2 Allocators'!$B$15:$W$15, 0),FALSE)*$F48), 0, VLOOKUP(VLOOKUP($A48, 'E4 TB Allocation Details'!$A$18:$L$214, MATCH("Demand ID", 'E4 TB Allocation Details'!$A$18:$L$18, 0),FALSE), 'E2 Allocators'!$B$15:$W$358, MATCH('O5 Details by Class &amp; Accounts'!K$18, 'E2 Allocators'!$B$15:$W$15, 0),FALSE)*$F48)</f>
        <v>837952.72106010374</v>
      </c>
      <c r="L48" s="2186">
        <f>IF(ISERROR(VLOOKUP(VLOOKUP($A48, 'E4 TB Allocation Details'!$A$18:$L$214, MATCH("Demand ID", 'E4 TB Allocation Details'!$A$18:$L$18, 0),FALSE), 'E2 Allocators'!$B$15:$W$358, MATCH('O5 Details by Class &amp; Accounts'!L$18, 'E2 Allocators'!$B$15:$W$15, 0),FALSE)*$F48), 0, VLOOKUP(VLOOKUP($A48, 'E4 TB Allocation Details'!$A$18:$L$214, MATCH("Demand ID", 'E4 TB Allocation Details'!$A$18:$L$18, 0),FALSE), 'E2 Allocators'!$B$15:$W$358, MATCH('O5 Details by Class &amp; Accounts'!L$18, 'E2 Allocators'!$B$15:$W$15, 0),FALSE)*$F48)</f>
        <v>0</v>
      </c>
      <c r="M48" s="2186">
        <f>IF(ISERROR(VLOOKUP(VLOOKUP($A48, 'E4 TB Allocation Details'!$A$18:$L$214, MATCH("Demand ID", 'E4 TB Allocation Details'!$A$18:$L$18, 0),FALSE), 'E2 Allocators'!$B$15:$W$358, MATCH('O5 Details by Class &amp; Accounts'!M$18, 'E2 Allocators'!$B$15:$W$15, 0),FALSE)*$F48), 0, VLOOKUP(VLOOKUP($A48, 'E4 TB Allocation Details'!$A$18:$L$214, MATCH("Demand ID", 'E4 TB Allocation Details'!$A$18:$L$18, 0),FALSE), 'E2 Allocators'!$B$15:$W$358, MATCH('O5 Details by Class &amp; Accounts'!M$18, 'E2 Allocators'!$B$15:$W$15, 0),FALSE)*$F48)</f>
        <v>0</v>
      </c>
      <c r="N48" s="2186">
        <f>IF(ISERROR(VLOOKUP(VLOOKUP($A48, 'E4 TB Allocation Details'!$A$18:$L$214, MATCH("Demand ID", 'E4 TB Allocation Details'!$A$18:$L$18, 0),FALSE), 'E2 Allocators'!$B$15:$W$358, MATCH('O5 Details by Class &amp; Accounts'!N$18, 'E2 Allocators'!$B$15:$W$15, 0),FALSE)*$F48), 0, VLOOKUP(VLOOKUP($A48, 'E4 TB Allocation Details'!$A$18:$L$214, MATCH("Demand ID", 'E4 TB Allocation Details'!$A$18:$L$18, 0),FALSE), 'E2 Allocators'!$B$15:$W$358, MATCH('O5 Details by Class &amp; Accounts'!N$18, 'E2 Allocators'!$B$15:$W$15, 0),FALSE)*$F48)</f>
        <v>0</v>
      </c>
      <c r="O48" s="2186">
        <f>IF(ISERROR(VLOOKUP(VLOOKUP($A48, 'E4 TB Allocation Details'!$A$18:$L$214, MATCH("Demand ID", 'E4 TB Allocation Details'!$A$18:$L$18, 0),FALSE), 'E2 Allocators'!$B$15:$W$358, MATCH('O5 Details by Class &amp; Accounts'!O$18, 'E2 Allocators'!$B$15:$W$15, 0),FALSE)*$F48), 0, VLOOKUP(VLOOKUP($A48, 'E4 TB Allocation Details'!$A$18:$L$214, MATCH("Demand ID", 'E4 TB Allocation Details'!$A$18:$L$18, 0),FALSE), 'E2 Allocators'!$B$15:$W$358, MATCH('O5 Details by Class &amp; Accounts'!O$18, 'E2 Allocators'!$B$15:$W$15, 0),FALSE)*$F48)</f>
        <v>0</v>
      </c>
      <c r="P48" s="2186">
        <f>IF(ISERROR(VLOOKUP(VLOOKUP($A48, 'E4 TB Allocation Details'!$A$18:$L$214, MATCH("Demand ID", 'E4 TB Allocation Details'!$A$18:$L$18, 0),FALSE), 'E2 Allocators'!$B$15:$W$358, MATCH('O5 Details by Class &amp; Accounts'!P$18, 'E2 Allocators'!$B$15:$W$15, 0),FALSE)*$F48), 0, VLOOKUP(VLOOKUP($A48, 'E4 TB Allocation Details'!$A$18:$L$214, MATCH("Demand ID", 'E4 TB Allocation Details'!$A$18:$L$18, 0),FALSE), 'E2 Allocators'!$B$15:$W$358, MATCH('O5 Details by Class &amp; Accounts'!P$18, 'E2 Allocators'!$B$15:$W$15, 0),FALSE)*$F48)</f>
        <v>0</v>
      </c>
      <c r="Q48" s="2186">
        <f>IF(ISERROR(VLOOKUP(VLOOKUP($A48, 'E4 TB Allocation Details'!$A$18:$L$214, MATCH("Demand ID", 'E4 TB Allocation Details'!$A$18:$L$18, 0),FALSE), 'E2 Allocators'!$B$15:$W$358, MATCH('O5 Details by Class &amp; Accounts'!Q$18, 'E2 Allocators'!$B$15:$W$15, 0),FALSE)*$F48), 0, VLOOKUP(VLOOKUP($A48, 'E4 TB Allocation Details'!$A$18:$L$214, MATCH("Demand ID", 'E4 TB Allocation Details'!$A$18:$L$18, 0),FALSE), 'E2 Allocators'!$B$15:$W$358, MATCH('O5 Details by Class &amp; Accounts'!Q$18, 'E2 Allocators'!$B$15:$W$15, 0),FALSE)*$F48)</f>
        <v>270.03968775457412</v>
      </c>
      <c r="R48" s="2186">
        <f>IF(ISERROR(VLOOKUP(VLOOKUP($A48, 'E4 TB Allocation Details'!$A$18:$L$214, MATCH("Demand ID", 'E4 TB Allocation Details'!$A$18:$L$18, 0),FALSE), 'E2 Allocators'!$B$15:$W$358, MATCH('O5 Details by Class &amp; Accounts'!R$18, 'E2 Allocators'!$B$15:$W$15, 0),FALSE)*$F48), 0, VLOOKUP(VLOOKUP($A48, 'E4 TB Allocation Details'!$A$18:$L$214, MATCH("Demand ID", 'E4 TB Allocation Details'!$A$18:$L$18, 0),FALSE), 'E2 Allocators'!$B$15:$W$358, MATCH('O5 Details by Class &amp; Accounts'!R$18, 'E2 Allocators'!$B$15:$W$15, 0),FALSE)*$F48)</f>
        <v>0</v>
      </c>
      <c r="S48" s="2186">
        <f>IF(ISERROR(VLOOKUP(VLOOKUP($A48, 'E4 TB Allocation Details'!$A$18:$L$214, MATCH("Demand ID", 'E4 TB Allocation Details'!$A$18:$L$18, 0),FALSE), 'E2 Allocators'!$B$15:$W$358, MATCH('O5 Details by Class &amp; Accounts'!S$18, 'E2 Allocators'!$B$15:$W$15, 0),FALSE)*$F48), 0, VLOOKUP(VLOOKUP($A48, 'E4 TB Allocation Details'!$A$18:$L$214, MATCH("Demand ID", 'E4 TB Allocation Details'!$A$18:$L$18, 0),FALSE), 'E2 Allocators'!$B$15:$W$358, MATCH('O5 Details by Class &amp; Accounts'!S$18, 'E2 Allocators'!$B$15:$W$15, 0),FALSE)*$F48)</f>
        <v>0</v>
      </c>
      <c r="T48" s="2186">
        <f>IF(ISERROR(VLOOKUP(VLOOKUP($A48, 'E4 TB Allocation Details'!$A$18:$L$214, MATCH("Demand ID", 'E4 TB Allocation Details'!$A$18:$L$18, 0),FALSE), 'E2 Allocators'!$B$15:$W$358, MATCH('O5 Details by Class &amp; Accounts'!T$18, 'E2 Allocators'!$B$15:$W$15, 0),FALSE)*$F48), 0, VLOOKUP(VLOOKUP($A48, 'E4 TB Allocation Details'!$A$18:$L$214, MATCH("Demand ID", 'E4 TB Allocation Details'!$A$18:$L$18, 0),FALSE), 'E2 Allocators'!$B$15:$W$358, MATCH('O5 Details by Class &amp; Accounts'!T$18, 'E2 Allocators'!$B$15:$W$15, 0),FALSE)*$F48)</f>
        <v>0</v>
      </c>
      <c r="U48" s="2186">
        <f>IF(ISERROR(VLOOKUP(VLOOKUP($A48, 'E4 TB Allocation Details'!$A$18:$L$214, MATCH("Demand ID", 'E4 TB Allocation Details'!$A$18:$L$18, 0),FALSE), 'E2 Allocators'!$B$15:$W$358, MATCH('O5 Details by Class &amp; Accounts'!U$18, 'E2 Allocators'!$B$15:$W$15, 0),FALSE)*$F48), 0, VLOOKUP(VLOOKUP($A48, 'E4 TB Allocation Details'!$A$18:$L$214, MATCH("Demand ID", 'E4 TB Allocation Details'!$A$18:$L$18, 0),FALSE), 'E2 Allocators'!$B$15:$W$358, MATCH('O5 Details by Class &amp; Accounts'!U$18, 'E2 Allocators'!$B$15:$W$15, 0),FALSE)*$F48)</f>
        <v>0</v>
      </c>
      <c r="V48" s="2186">
        <f>IF(ISERROR(VLOOKUP(VLOOKUP($A48, 'E4 TB Allocation Details'!$A$18:$L$214, MATCH("Demand ID", 'E4 TB Allocation Details'!$A$18:$L$18, 0),FALSE), 'E2 Allocators'!$B$15:$W$358, MATCH('O5 Details by Class &amp; Accounts'!V$18, 'E2 Allocators'!$B$15:$W$15, 0),FALSE)*$F48), 0, VLOOKUP(VLOOKUP($A48, 'E4 TB Allocation Details'!$A$18:$L$214, MATCH("Demand ID", 'E4 TB Allocation Details'!$A$18:$L$18, 0),FALSE), 'E2 Allocators'!$B$15:$W$358, MATCH('O5 Details by Class &amp; Accounts'!V$18, 'E2 Allocators'!$B$15:$W$15, 0),FALSE)*$F48)</f>
        <v>0</v>
      </c>
      <c r="W48" s="2186">
        <f>IF(ISERROR(VLOOKUP(VLOOKUP($A48, 'E4 TB Allocation Details'!$A$18:$L$214, MATCH("Demand ID", 'E4 TB Allocation Details'!$A$18:$L$18, 0),FALSE), 'E2 Allocators'!$B$15:$W$358, MATCH('O5 Details by Class &amp; Accounts'!W$18, 'E2 Allocators'!$B$15:$W$15, 0),FALSE)*$F48), 0, VLOOKUP(VLOOKUP($A48, 'E4 TB Allocation Details'!$A$18:$L$214, MATCH("Demand ID", 'E4 TB Allocation Details'!$A$18:$L$18, 0),FALSE), 'E2 Allocators'!$B$15:$W$358, MATCH('O5 Details by Class &amp; Accounts'!W$18, 'E2 Allocators'!$B$15:$W$15, 0),FALSE)*$F48)</f>
        <v>0</v>
      </c>
      <c r="X48" s="2186">
        <f>IF(ISERROR(VLOOKUP(VLOOKUP($A48, 'E4 TB Allocation Details'!$A$18:$L$214, MATCH("Demand ID", 'E4 TB Allocation Details'!$A$18:$L$18, 0),FALSE), 'E2 Allocators'!$B$15:$W$358, MATCH('O5 Details by Class &amp; Accounts'!X$18, 'E2 Allocators'!$B$15:$W$15, 0),FALSE)*$F48), 0, VLOOKUP(VLOOKUP($A48, 'E4 TB Allocation Details'!$A$18:$L$214, MATCH("Demand ID", 'E4 TB Allocation Details'!$A$18:$L$18, 0),FALSE), 'E2 Allocators'!$B$15:$W$358, MATCH('O5 Details by Class &amp; Accounts'!X$18, 'E2 Allocators'!$B$15:$W$15, 0),FALSE)*$F48)</f>
        <v>0</v>
      </c>
      <c r="Y48" s="2186">
        <f>IF(ISERROR(VLOOKUP(VLOOKUP($A48, 'E4 TB Allocation Details'!$A$18:$L$214, MATCH("Demand ID", 'E4 TB Allocation Details'!$A$18:$L$18, 0),FALSE), 'E2 Allocators'!$B$15:$W$358, MATCH('O5 Details by Class &amp; Accounts'!Y$18, 'E2 Allocators'!$B$15:$W$15, 0),FALSE)*$F48), 0, VLOOKUP(VLOOKUP($A48, 'E4 TB Allocation Details'!$A$18:$L$214, MATCH("Demand ID", 'E4 TB Allocation Details'!$A$18:$L$18, 0),FALSE), 'E2 Allocators'!$B$15:$W$358, MATCH('O5 Details by Class &amp; Accounts'!Y$18, 'E2 Allocators'!$B$15:$W$15, 0),FALSE)*$F48)</f>
        <v>0</v>
      </c>
      <c r="Z48" s="2186">
        <f>IF(ISERROR(VLOOKUP(VLOOKUP($A48, 'E4 TB Allocation Details'!$A$18:$L$214, MATCH("Demand ID", 'E4 TB Allocation Details'!$A$18:$L$18, 0),FALSE), 'E2 Allocators'!$B$15:$W$358, MATCH('O5 Details by Class &amp; Accounts'!Z$18, 'E2 Allocators'!$B$15:$W$15, 0),FALSE)*$F48), 0, VLOOKUP(VLOOKUP($A48, 'E4 TB Allocation Details'!$A$18:$L$214, MATCH("Demand ID", 'E4 TB Allocation Details'!$A$18:$L$18, 0),FALSE), 'E2 Allocators'!$B$15:$W$358, MATCH('O5 Details by Class &amp; Accounts'!Z$18, 'E2 Allocators'!$B$15:$W$15, 0),FALSE)*$F48)</f>
        <v>0</v>
      </c>
      <c r="AA48" s="2186">
        <f>IF(ISERROR(VLOOKUP(VLOOKUP($A48, 'E4 TB Allocation Details'!$A$18:$L$214, MATCH("Demand ID", 'E4 TB Allocation Details'!$A$18:$L$18, 0),FALSE), 'E2 Allocators'!$B$15:$W$358, MATCH('O5 Details by Class &amp; Accounts'!AA$18, 'E2 Allocators'!$B$15:$W$15, 0),FALSE)*$F48), 0, VLOOKUP(VLOOKUP($A48, 'E4 TB Allocation Details'!$A$18:$L$214, MATCH("Demand ID", 'E4 TB Allocation Details'!$A$18:$L$18, 0),FALSE), 'E2 Allocators'!$B$15:$W$358, MATCH('O5 Details by Class &amp; Accounts'!AA$18, 'E2 Allocators'!$B$15:$W$15, 0),FALSE)*$F48)</f>
        <v>0</v>
      </c>
      <c r="AB48" s="2186">
        <f>IF(ISERROR(VLOOKUP(VLOOKUP($A48, 'E4 TB Allocation Details'!$A$18:$L$214, MATCH("Demand ID", 'E4 TB Allocation Details'!$A$18:$L$18, 0),FALSE), 'E2 Allocators'!$B$15:$W$358, MATCH('O5 Details by Class &amp; Accounts'!AB$18, 'E2 Allocators'!$B$15:$W$15, 0),FALSE)*$F48), 0, VLOOKUP(VLOOKUP($A48, 'E4 TB Allocation Details'!$A$18:$L$214, MATCH("Demand ID", 'E4 TB Allocation Details'!$A$18:$L$18, 0),FALSE), 'E2 Allocators'!$B$15:$W$358, MATCH('O5 Details by Class &amp; Accounts'!AB$18, 'E2 Allocators'!$B$15:$W$15, 0),FALSE)*$F48)</f>
        <v>0</v>
      </c>
      <c r="AC48" s="2186">
        <f t="shared" si="1"/>
        <v>2676748.6911749993</v>
      </c>
      <c r="AD48" s="2186">
        <f>IF(ISERROR(VLOOKUP(VLOOKUP($A48, 'E4 TB Allocation Details'!$A$18:$L$214, MATCH("Customer ID", 'E4 TB Allocation Details'!$A$18:$L$18, 0),FALSE), 'E2 Allocators'!$B$15:$W$358, MATCH('O5 Details by Class &amp; Accounts'!AD$18, 'E2 Allocators'!$B$15:$W$15, 0),FALSE)*$G48), 0, VLOOKUP(VLOOKUP($A48, 'E4 TB Allocation Details'!$A$18:$L$214, MATCH("Customer ID", 'E4 TB Allocation Details'!$A$18:$L$18, 0),FALSE), 'E2 Allocators'!$B$15:$W$358, MATCH('O5 Details by Class &amp; Accounts'!AD$18, 'E2 Allocators'!$B$15:$W$15, 0),FALSE)*$G48)</f>
        <v>1064583.1325327128</v>
      </c>
      <c r="AE48" s="2186">
        <f>IF(ISERROR(VLOOKUP(VLOOKUP($A48, 'E4 TB Allocation Details'!$A$18:$L$214, MATCH("Customer ID", 'E4 TB Allocation Details'!$A$18:$L$18, 0),FALSE), 'E2 Allocators'!$B$15:$W$358, MATCH('O5 Details by Class &amp; Accounts'!AE$18, 'E2 Allocators'!$B$15:$W$15, 0),FALSE)*$G48), 0, VLOOKUP(VLOOKUP($A48, 'E4 TB Allocation Details'!$A$18:$L$214, MATCH("Customer ID", 'E4 TB Allocation Details'!$A$18:$L$18, 0),FALSE), 'E2 Allocators'!$B$15:$W$358, MATCH('O5 Details by Class &amp; Accounts'!AE$18, 'E2 Allocators'!$B$15:$W$15, 0),FALSE)*$G48)</f>
        <v>103542.62790385653</v>
      </c>
      <c r="AF48" s="2186">
        <f>IF(ISERROR(VLOOKUP(VLOOKUP($A48, 'E4 TB Allocation Details'!$A$18:$L$214, MATCH("Customer ID", 'E4 TB Allocation Details'!$A$18:$L$18, 0),FALSE), 'E2 Allocators'!$B$15:$W$358, MATCH('O5 Details by Class &amp; Accounts'!AF$18, 'E2 Allocators'!$B$15:$W$15, 0),FALSE)*$G48), 0, VLOOKUP(VLOOKUP($A48, 'E4 TB Allocation Details'!$A$18:$L$214, MATCH("Customer ID", 'E4 TB Allocation Details'!$A$18:$L$18, 0),FALSE), 'E2 Allocators'!$B$15:$W$358, MATCH('O5 Details by Class &amp; Accounts'!AF$18, 'E2 Allocators'!$B$15:$W$15, 0),FALSE)*$G48)</f>
        <v>11331.918504499319</v>
      </c>
      <c r="AG48" s="2186">
        <f>IF(ISERROR(VLOOKUP(VLOOKUP($A48, 'E4 TB Allocation Details'!$A$18:$L$214, MATCH("Customer ID", 'E4 TB Allocation Details'!$A$18:$L$18, 0),FALSE), 'E2 Allocators'!$B$15:$W$358, MATCH('O5 Details by Class &amp; Accounts'!AG$18, 'E2 Allocators'!$B$15:$W$15, 0),FALSE)*$G48), 0, VLOOKUP(VLOOKUP($A48, 'E4 TB Allocation Details'!$A$18:$L$214, MATCH("Customer ID", 'E4 TB Allocation Details'!$A$18:$L$18, 0),FALSE), 'E2 Allocators'!$B$15:$W$358, MATCH('O5 Details by Class &amp; Accounts'!AG$18, 'E2 Allocators'!$B$15:$W$15, 0),FALSE)*$G48)</f>
        <v>0</v>
      </c>
      <c r="AH48" s="2186">
        <f>IF(ISERROR(VLOOKUP(VLOOKUP($A48, 'E4 TB Allocation Details'!$A$18:$L$214, MATCH("Customer ID", 'E4 TB Allocation Details'!$A$18:$L$18, 0),FALSE), 'E2 Allocators'!$B$15:$W$358, MATCH('O5 Details by Class &amp; Accounts'!AH$18, 'E2 Allocators'!$B$15:$W$15, 0),FALSE)*$G48), 0, VLOOKUP(VLOOKUP($A48, 'E4 TB Allocation Details'!$A$18:$L$214, MATCH("Customer ID", 'E4 TB Allocation Details'!$A$18:$L$18, 0),FALSE), 'E2 Allocators'!$B$15:$W$358, MATCH('O5 Details by Class &amp; Accounts'!AH$18, 'E2 Allocators'!$B$15:$W$15, 0),FALSE)*$G48)</f>
        <v>0</v>
      </c>
      <c r="AI48" s="2186">
        <f>IF(ISERROR(VLOOKUP(VLOOKUP($A48, 'E4 TB Allocation Details'!$A$18:$L$214, MATCH("Customer ID", 'E4 TB Allocation Details'!$A$18:$L$18, 0),FALSE), 'E2 Allocators'!$B$15:$W$358, MATCH('O5 Details by Class &amp; Accounts'!AI$18, 'E2 Allocators'!$B$15:$W$15, 0),FALSE)*$G48), 0, VLOOKUP(VLOOKUP($A48, 'E4 TB Allocation Details'!$A$18:$L$214, MATCH("Customer ID", 'E4 TB Allocation Details'!$A$18:$L$18, 0),FALSE), 'E2 Allocators'!$B$15:$W$358, MATCH('O5 Details by Class &amp; Accounts'!AI$18, 'E2 Allocators'!$B$15:$W$15, 0),FALSE)*$G48)</f>
        <v>0</v>
      </c>
      <c r="AJ48" s="2186">
        <f>IF(ISERROR(VLOOKUP(VLOOKUP($A48, 'E4 TB Allocation Details'!$A$18:$L$214, MATCH("Customer ID", 'E4 TB Allocation Details'!$A$18:$L$18, 0),FALSE), 'E2 Allocators'!$B$15:$W$358, MATCH('O5 Details by Class &amp; Accounts'!AJ$18, 'E2 Allocators'!$B$15:$W$15, 0),FALSE)*$G48), 0, VLOOKUP(VLOOKUP($A48, 'E4 TB Allocation Details'!$A$18:$L$214, MATCH("Customer ID", 'E4 TB Allocation Details'!$A$18:$L$18, 0),FALSE), 'E2 Allocators'!$B$15:$W$358, MATCH('O5 Details by Class &amp; Accounts'!AJ$18, 'E2 Allocators'!$B$15:$W$15, 0),FALSE)*$G48)</f>
        <v>245845.8485137347</v>
      </c>
      <c r="AK48" s="2186">
        <f>IF(ISERROR(VLOOKUP(VLOOKUP($A48, 'E4 TB Allocation Details'!$A$18:$L$214, MATCH("Customer ID", 'E4 TB Allocation Details'!$A$18:$L$18, 0),FALSE), 'E2 Allocators'!$B$15:$W$358, MATCH('O5 Details by Class &amp; Accounts'!AK$18, 'E2 Allocators'!$B$15:$W$15, 0),FALSE)*$G48), 0, VLOOKUP(VLOOKUP($A48, 'E4 TB Allocation Details'!$A$18:$L$214, MATCH("Customer ID", 'E4 TB Allocation Details'!$A$18:$L$18, 0),FALSE), 'E2 Allocators'!$B$15:$W$358, MATCH('O5 Details by Class &amp; Accounts'!AK$18, 'E2 Allocators'!$B$15:$W$15, 0),FALSE)*$G48)</f>
        <v>8887.7792192151519</v>
      </c>
      <c r="AL48" s="2186">
        <f>IF(ISERROR(VLOOKUP(VLOOKUP($A48, 'E4 TB Allocation Details'!$A$18:$L$214, MATCH("Customer ID", 'E4 TB Allocation Details'!$A$18:$L$18, 0),FALSE), 'E2 Allocators'!$B$15:$W$358, MATCH('O5 Details by Class &amp; Accounts'!AL$18, 'E2 Allocators'!$B$15:$W$15, 0),FALSE)*$G48), 0, VLOOKUP(VLOOKUP($A48, 'E4 TB Allocation Details'!$A$18:$L$214, MATCH("Customer ID", 'E4 TB Allocation Details'!$A$18:$L$18, 0),FALSE), 'E2 Allocators'!$B$15:$W$358, MATCH('O5 Details by Class &amp; Accounts'!AL$18, 'E2 Allocators'!$B$15:$W$15, 0),FALSE)*$G48)</f>
        <v>7134.9116509810538</v>
      </c>
      <c r="AM48" s="2186">
        <f>IF(ISERROR(VLOOKUP(VLOOKUP($A48, 'E4 TB Allocation Details'!$A$18:$L$214, MATCH("Customer ID", 'E4 TB Allocation Details'!$A$18:$L$18, 0),FALSE), 'E2 Allocators'!$B$15:$W$358, MATCH('O5 Details by Class &amp; Accounts'!AM$18, 'E2 Allocators'!$B$15:$W$15, 0),FALSE)*$G48), 0, VLOOKUP(VLOOKUP($A48, 'E4 TB Allocation Details'!$A$18:$L$214, MATCH("Customer ID", 'E4 TB Allocation Details'!$A$18:$L$18, 0),FALSE), 'E2 Allocators'!$B$15:$W$358, MATCH('O5 Details by Class &amp; Accounts'!AM$18, 'E2 Allocators'!$B$15:$W$15, 0),FALSE)*$G48)</f>
        <v>0</v>
      </c>
      <c r="AN48" s="2186">
        <f>IF(ISERROR(VLOOKUP(VLOOKUP($A48, 'E4 TB Allocation Details'!$A$18:$L$214, MATCH("Customer ID", 'E4 TB Allocation Details'!$A$18:$L$18, 0),FALSE), 'E2 Allocators'!$B$15:$W$358, MATCH('O5 Details by Class &amp; Accounts'!AN$18, 'E2 Allocators'!$B$15:$W$15, 0),FALSE)*$G48), 0, VLOOKUP(VLOOKUP($A48, 'E4 TB Allocation Details'!$A$18:$L$214, MATCH("Customer ID", 'E4 TB Allocation Details'!$A$18:$L$18, 0),FALSE), 'E2 Allocators'!$B$15:$W$358, MATCH('O5 Details by Class &amp; Accounts'!AN$18, 'E2 Allocators'!$B$15:$W$15, 0),FALSE)*$G48)</f>
        <v>0</v>
      </c>
      <c r="AO48" s="2186">
        <f>IF(ISERROR(VLOOKUP(VLOOKUP($A48, 'E4 TB Allocation Details'!$A$18:$L$214, MATCH("Customer ID", 'E4 TB Allocation Details'!$A$18:$L$18, 0),FALSE), 'E2 Allocators'!$B$15:$W$358, MATCH('O5 Details by Class &amp; Accounts'!AO$18, 'E2 Allocators'!$B$15:$W$15, 0),FALSE)*$G48), 0, VLOOKUP(VLOOKUP($A48, 'E4 TB Allocation Details'!$A$18:$L$214, MATCH("Customer ID", 'E4 TB Allocation Details'!$A$18:$L$18, 0),FALSE), 'E2 Allocators'!$B$15:$W$358, MATCH('O5 Details by Class &amp; Accounts'!AO$18, 'E2 Allocators'!$B$15:$W$15, 0),FALSE)*$G48)</f>
        <v>0</v>
      </c>
      <c r="AP48" s="2186">
        <f>IF(ISERROR(VLOOKUP(VLOOKUP($A48, 'E4 TB Allocation Details'!$A$18:$L$214, MATCH("Customer ID", 'E4 TB Allocation Details'!$A$18:$L$18, 0),FALSE), 'E2 Allocators'!$B$15:$W$358, MATCH('O5 Details by Class &amp; Accounts'!AP$18, 'E2 Allocators'!$B$15:$W$15, 0),FALSE)*$G48), 0, VLOOKUP(VLOOKUP($A48, 'E4 TB Allocation Details'!$A$18:$L$214, MATCH("Customer ID", 'E4 TB Allocation Details'!$A$18:$L$18, 0),FALSE), 'E2 Allocators'!$B$15:$W$358, MATCH('O5 Details by Class &amp; Accounts'!AP$18, 'E2 Allocators'!$B$15:$W$15, 0),FALSE)*$G48)</f>
        <v>0</v>
      </c>
      <c r="AQ48" s="2186">
        <f>IF(ISERROR(VLOOKUP(VLOOKUP($A48, 'E4 TB Allocation Details'!$A$18:$L$214, MATCH("Customer ID", 'E4 TB Allocation Details'!$A$18:$L$18, 0),FALSE), 'E2 Allocators'!$B$15:$W$358, MATCH('O5 Details by Class &amp; Accounts'!AQ$18, 'E2 Allocators'!$B$15:$W$15, 0),FALSE)*$G48), 0, VLOOKUP(VLOOKUP($A48, 'E4 TB Allocation Details'!$A$18:$L$214, MATCH("Customer ID", 'E4 TB Allocation Details'!$A$18:$L$18, 0),FALSE), 'E2 Allocators'!$B$15:$W$358, MATCH('O5 Details by Class &amp; Accounts'!AQ$18, 'E2 Allocators'!$B$15:$W$15, 0),FALSE)*$G48)</f>
        <v>0</v>
      </c>
      <c r="AR48" s="2186">
        <f>IF(ISERROR(VLOOKUP(VLOOKUP($A48, 'E4 TB Allocation Details'!$A$18:$L$214, MATCH("Customer ID", 'E4 TB Allocation Details'!$A$18:$L$18, 0),FALSE), 'E2 Allocators'!$B$15:$W$358, MATCH('O5 Details by Class &amp; Accounts'!AR$18, 'E2 Allocators'!$B$15:$W$15, 0),FALSE)*$G48), 0, VLOOKUP(VLOOKUP($A48, 'E4 TB Allocation Details'!$A$18:$L$214, MATCH("Customer ID", 'E4 TB Allocation Details'!$A$18:$L$18, 0),FALSE), 'E2 Allocators'!$B$15:$W$358, MATCH('O5 Details by Class &amp; Accounts'!AR$18, 'E2 Allocators'!$B$15:$W$15, 0),FALSE)*$G48)</f>
        <v>0</v>
      </c>
      <c r="AS48" s="2186">
        <f>IF(ISERROR(VLOOKUP(VLOOKUP($A48, 'E4 TB Allocation Details'!$A$18:$L$214, MATCH("Customer ID", 'E4 TB Allocation Details'!$A$18:$L$18, 0),FALSE), 'E2 Allocators'!$B$15:$W$358, MATCH('O5 Details by Class &amp; Accounts'!AS$18, 'E2 Allocators'!$B$15:$W$15, 0),FALSE)*$G48), 0, VLOOKUP(VLOOKUP($A48, 'E4 TB Allocation Details'!$A$18:$L$214, MATCH("Customer ID", 'E4 TB Allocation Details'!$A$18:$L$18, 0),FALSE), 'E2 Allocators'!$B$15:$W$358, MATCH('O5 Details by Class &amp; Accounts'!AS$18, 'E2 Allocators'!$B$15:$W$15, 0),FALSE)*$G48)</f>
        <v>0</v>
      </c>
      <c r="AT48" s="2186">
        <f>IF(ISERROR(VLOOKUP(VLOOKUP($A48, 'E4 TB Allocation Details'!$A$18:$L$214, MATCH("Customer ID", 'E4 TB Allocation Details'!$A$18:$L$18, 0),FALSE), 'E2 Allocators'!$B$15:$W$358, MATCH('O5 Details by Class &amp; Accounts'!AT$18, 'E2 Allocators'!$B$15:$W$15, 0),FALSE)*$G48), 0, VLOOKUP(VLOOKUP($A48, 'E4 TB Allocation Details'!$A$18:$L$214, MATCH("Customer ID", 'E4 TB Allocation Details'!$A$18:$L$18, 0),FALSE), 'E2 Allocators'!$B$15:$W$358, MATCH('O5 Details by Class &amp; Accounts'!AT$18, 'E2 Allocators'!$B$15:$W$15, 0),FALSE)*$G48)</f>
        <v>0</v>
      </c>
      <c r="AU48" s="2186">
        <f>IF(ISERROR(VLOOKUP(VLOOKUP($A48, 'E4 TB Allocation Details'!$A$18:$L$214, MATCH("Customer ID", 'E4 TB Allocation Details'!$A$18:$L$18, 0),FALSE), 'E2 Allocators'!$B$15:$W$358, MATCH('O5 Details by Class &amp; Accounts'!AU$18, 'E2 Allocators'!$B$15:$W$15, 0),FALSE)*$G48), 0, VLOOKUP(VLOOKUP($A48, 'E4 TB Allocation Details'!$A$18:$L$214, MATCH("Customer ID", 'E4 TB Allocation Details'!$A$18:$L$18, 0),FALSE), 'E2 Allocators'!$B$15:$W$358, MATCH('O5 Details by Class &amp; Accounts'!AU$18, 'E2 Allocators'!$B$15:$W$15, 0),FALSE)*$G48)</f>
        <v>0</v>
      </c>
      <c r="AV48" s="2186">
        <f>IF(ISERROR(VLOOKUP(VLOOKUP($A48, 'E4 TB Allocation Details'!$A$18:$L$214, MATCH("Customer ID", 'E4 TB Allocation Details'!$A$18:$L$18, 0),FALSE), 'E2 Allocators'!$B$15:$W$358, MATCH('O5 Details by Class &amp; Accounts'!AV$18, 'E2 Allocators'!$B$15:$W$15, 0),FALSE)*$G48), 0, VLOOKUP(VLOOKUP($A48, 'E4 TB Allocation Details'!$A$18:$L$214, MATCH("Customer ID", 'E4 TB Allocation Details'!$A$18:$L$18, 0),FALSE), 'E2 Allocators'!$B$15:$W$358, MATCH('O5 Details by Class &amp; Accounts'!AV$18, 'E2 Allocators'!$B$15:$W$15, 0),FALSE)*$G48)</f>
        <v>0</v>
      </c>
      <c r="AW48" s="2186">
        <f>IF(ISERROR(VLOOKUP(VLOOKUP($A48, 'E4 TB Allocation Details'!$A$18:$L$214, MATCH("Customer ID", 'E4 TB Allocation Details'!$A$18:$L$18, 0),FALSE), 'E2 Allocators'!$B$15:$W$358, MATCH('O5 Details by Class &amp; Accounts'!AW$18, 'E2 Allocators'!$B$15:$W$15, 0),FALSE)*$G48), 0, VLOOKUP(VLOOKUP($A48, 'E4 TB Allocation Details'!$A$18:$L$214, MATCH("Customer ID", 'E4 TB Allocation Details'!$A$18:$L$18, 0),FALSE), 'E2 Allocators'!$B$15:$W$358, MATCH('O5 Details by Class &amp; Accounts'!AW$18, 'E2 Allocators'!$B$15:$W$15, 0),FALSE)*$G48)</f>
        <v>0</v>
      </c>
      <c r="AX48" s="2186">
        <f t="shared" si="2"/>
        <v>1441326.2183249996</v>
      </c>
      <c r="AY48" s="2186">
        <f>IF(ISERROR(VLOOKUP(VLOOKUP($A48, 'E4 TB Allocation Details'!$A$18:$L$214, MATCH("Misc ID", 'E4 TB Allocation Details'!$A$18:$L$18, 0),FALSE), 'E2 Allocators'!$B$15:$W$358, MATCH('O5 Details by Class &amp; Accounts'!AY$18, 'E2 Allocators'!$B$15:$W$15, 0),FALSE)*$E48), 0, VLOOKUP(VLOOKUP($A48, 'E4 TB Allocation Details'!$A$18:$L$214, MATCH("Misc ID", 'E4 TB Allocation Details'!$A$18:$L$18, 0),FALSE), 'E2 Allocators'!$B$15:$W$358, MATCH('O5 Details by Class &amp; Accounts'!AY$18, 'E2 Allocators'!$B$15:$W$15, 0),FALSE)*$E48)</f>
        <v>0</v>
      </c>
      <c r="AZ48" s="2186">
        <f>IF(ISERROR(VLOOKUP(VLOOKUP($A48, 'E4 TB Allocation Details'!$A$18:$L$214, MATCH("Misc ID", 'E4 TB Allocation Details'!$A$18:$L$18, 0),FALSE), 'E2 Allocators'!$B$15:$W$358, MATCH('O5 Details by Class &amp; Accounts'!AZ$18, 'E2 Allocators'!$B$15:$W$15, 0),FALSE)*$E48), 0, VLOOKUP(VLOOKUP($A48, 'E4 TB Allocation Details'!$A$18:$L$214, MATCH("Misc ID", 'E4 TB Allocation Details'!$A$18:$L$18, 0),FALSE), 'E2 Allocators'!$B$15:$W$358, MATCH('O5 Details by Class &amp; Accounts'!AZ$18, 'E2 Allocators'!$B$15:$W$15, 0),FALSE)*$E48)</f>
        <v>0</v>
      </c>
      <c r="BA48" s="2186">
        <f>IF(ISERROR(VLOOKUP(VLOOKUP($A48, 'E4 TB Allocation Details'!$A$18:$L$214, MATCH("Misc ID", 'E4 TB Allocation Details'!$A$18:$L$18, 0),FALSE), 'E2 Allocators'!$B$15:$W$358, MATCH('O5 Details by Class &amp; Accounts'!BA$18, 'E2 Allocators'!$B$15:$W$15, 0),FALSE)*$E48), 0, VLOOKUP(VLOOKUP($A48, 'E4 TB Allocation Details'!$A$18:$L$214, MATCH("Misc ID", 'E4 TB Allocation Details'!$A$18:$L$18, 0),FALSE), 'E2 Allocators'!$B$15:$W$358, MATCH('O5 Details by Class &amp; Accounts'!BA$18, 'E2 Allocators'!$B$15:$W$15, 0),FALSE)*$E48)</f>
        <v>0</v>
      </c>
      <c r="BB48" s="2186">
        <f>IF(ISERROR(VLOOKUP(VLOOKUP($A48, 'E4 TB Allocation Details'!$A$18:$L$214, MATCH("Misc ID", 'E4 TB Allocation Details'!$A$18:$L$18, 0),FALSE), 'E2 Allocators'!$B$15:$W$358, MATCH('O5 Details by Class &amp; Accounts'!BB$18, 'E2 Allocators'!$B$15:$W$15, 0),FALSE)*$E48), 0, VLOOKUP(VLOOKUP($A48, 'E4 TB Allocation Details'!$A$18:$L$214, MATCH("Misc ID", 'E4 TB Allocation Details'!$A$18:$L$18, 0),FALSE), 'E2 Allocators'!$B$15:$W$358, MATCH('O5 Details by Class &amp; Accounts'!BB$18, 'E2 Allocators'!$B$15:$W$15, 0),FALSE)*$E48)</f>
        <v>0</v>
      </c>
      <c r="BC48" s="2186">
        <f>IF(ISERROR(VLOOKUP(VLOOKUP($A48, 'E4 TB Allocation Details'!$A$18:$L$214, MATCH("Misc ID", 'E4 TB Allocation Details'!$A$18:$L$18, 0),FALSE), 'E2 Allocators'!$B$15:$W$358, MATCH('O5 Details by Class &amp; Accounts'!BC$18, 'E2 Allocators'!$B$15:$W$15, 0),FALSE)*$E48), 0, VLOOKUP(VLOOKUP($A48, 'E4 TB Allocation Details'!$A$18:$L$214, MATCH("Misc ID", 'E4 TB Allocation Details'!$A$18:$L$18, 0),FALSE), 'E2 Allocators'!$B$15:$W$358, MATCH('O5 Details by Class &amp; Accounts'!BC$18, 'E2 Allocators'!$B$15:$W$15, 0),FALSE)*$E48)</f>
        <v>0</v>
      </c>
      <c r="BD48" s="2186">
        <f>IF(ISERROR(VLOOKUP(VLOOKUP($A48, 'E4 TB Allocation Details'!$A$18:$L$214, MATCH("Misc ID", 'E4 TB Allocation Details'!$A$18:$L$18, 0),FALSE), 'E2 Allocators'!$B$15:$W$358, MATCH('O5 Details by Class &amp; Accounts'!BD$18, 'E2 Allocators'!$B$15:$W$15, 0),FALSE)*$E48), 0, VLOOKUP(VLOOKUP($A48, 'E4 TB Allocation Details'!$A$18:$L$214, MATCH("Misc ID", 'E4 TB Allocation Details'!$A$18:$L$18, 0),FALSE), 'E2 Allocators'!$B$15:$W$358, MATCH('O5 Details by Class &amp; Accounts'!BD$18, 'E2 Allocators'!$B$15:$W$15, 0),FALSE)*$E48)</f>
        <v>0</v>
      </c>
      <c r="BE48" s="2186">
        <f>IF(ISERROR(VLOOKUP(VLOOKUP($A48, 'E4 TB Allocation Details'!$A$18:$L$214, MATCH("Misc ID", 'E4 TB Allocation Details'!$A$18:$L$18, 0),FALSE), 'E2 Allocators'!$B$15:$W$358, MATCH('O5 Details by Class &amp; Accounts'!BE$18, 'E2 Allocators'!$B$15:$W$15, 0),FALSE)*$E48), 0, VLOOKUP(VLOOKUP($A48, 'E4 TB Allocation Details'!$A$18:$L$214, MATCH("Misc ID", 'E4 TB Allocation Details'!$A$18:$L$18, 0),FALSE), 'E2 Allocators'!$B$15:$W$358, MATCH('O5 Details by Class &amp; Accounts'!BE$18, 'E2 Allocators'!$B$15:$W$15, 0),FALSE)*$E48)</f>
        <v>0</v>
      </c>
      <c r="BF48" s="2186">
        <f>IF(ISERROR(VLOOKUP(VLOOKUP($A48, 'E4 TB Allocation Details'!$A$18:$L$214, MATCH("Misc ID", 'E4 TB Allocation Details'!$A$18:$L$18, 0),FALSE), 'E2 Allocators'!$B$15:$W$358, MATCH('O5 Details by Class &amp; Accounts'!BF$18, 'E2 Allocators'!$B$15:$W$15, 0),FALSE)*$E48), 0, VLOOKUP(VLOOKUP($A48, 'E4 TB Allocation Details'!$A$18:$L$214, MATCH("Misc ID", 'E4 TB Allocation Details'!$A$18:$L$18, 0),FALSE), 'E2 Allocators'!$B$15:$W$358, MATCH('O5 Details by Class &amp; Accounts'!BF$18, 'E2 Allocators'!$B$15:$W$15, 0),FALSE)*$E48)</f>
        <v>0</v>
      </c>
      <c r="BG48" s="2186">
        <f>IF(ISERROR(VLOOKUP(VLOOKUP($A48, 'E4 TB Allocation Details'!$A$18:$L$214, MATCH("Misc ID", 'E4 TB Allocation Details'!$A$18:$L$18, 0),FALSE), 'E2 Allocators'!$B$15:$W$358, MATCH('O5 Details by Class &amp; Accounts'!BG$18, 'E2 Allocators'!$B$15:$W$15, 0),FALSE)*$E48), 0, VLOOKUP(VLOOKUP($A48, 'E4 TB Allocation Details'!$A$18:$L$214, MATCH("Misc ID", 'E4 TB Allocation Details'!$A$18:$L$18, 0),FALSE), 'E2 Allocators'!$B$15:$W$358, MATCH('O5 Details by Class &amp; Accounts'!BG$18, 'E2 Allocators'!$B$15:$W$15, 0),FALSE)*$E48)</f>
        <v>0</v>
      </c>
      <c r="BH48" s="2186">
        <f>IF(ISERROR(VLOOKUP(VLOOKUP($A48, 'E4 TB Allocation Details'!$A$18:$L$214, MATCH("Misc ID", 'E4 TB Allocation Details'!$A$18:$L$18, 0),FALSE), 'E2 Allocators'!$B$15:$W$358, MATCH('O5 Details by Class &amp; Accounts'!BH$18, 'E2 Allocators'!$B$15:$W$15, 0),FALSE)*$E48), 0, VLOOKUP(VLOOKUP($A48, 'E4 TB Allocation Details'!$A$18:$L$214, MATCH("Misc ID", 'E4 TB Allocation Details'!$A$18:$L$18, 0),FALSE), 'E2 Allocators'!$B$15:$W$358, MATCH('O5 Details by Class &amp; Accounts'!BH$18, 'E2 Allocators'!$B$15:$W$15, 0),FALSE)*$E48)</f>
        <v>0</v>
      </c>
      <c r="BI48" s="2186">
        <f>IF(ISERROR(VLOOKUP(VLOOKUP($A48, 'E4 TB Allocation Details'!$A$18:$L$214, MATCH("Misc ID", 'E4 TB Allocation Details'!$A$18:$L$18, 0),FALSE), 'E2 Allocators'!$B$15:$W$358, MATCH('O5 Details by Class &amp; Accounts'!BI$18, 'E2 Allocators'!$B$15:$W$15, 0),FALSE)*$E48), 0, VLOOKUP(VLOOKUP($A48, 'E4 TB Allocation Details'!$A$18:$L$214, MATCH("Misc ID", 'E4 TB Allocation Details'!$A$18:$L$18, 0),FALSE), 'E2 Allocators'!$B$15:$W$358, MATCH('O5 Details by Class &amp; Accounts'!BI$18, 'E2 Allocators'!$B$15:$W$15, 0),FALSE)*$E48)</f>
        <v>0</v>
      </c>
      <c r="BJ48" s="2186">
        <f>IF(ISERROR(VLOOKUP(VLOOKUP($A48, 'E4 TB Allocation Details'!$A$18:$L$214, MATCH("Misc ID", 'E4 TB Allocation Details'!$A$18:$L$18, 0),FALSE), 'E2 Allocators'!$B$15:$W$358, MATCH('O5 Details by Class &amp; Accounts'!BJ$18, 'E2 Allocators'!$B$15:$W$15, 0),FALSE)*$E48), 0, VLOOKUP(VLOOKUP($A48, 'E4 TB Allocation Details'!$A$18:$L$214, MATCH("Misc ID", 'E4 TB Allocation Details'!$A$18:$L$18, 0),FALSE), 'E2 Allocators'!$B$15:$W$358, MATCH('O5 Details by Class &amp; Accounts'!BJ$18, 'E2 Allocators'!$B$15:$W$15, 0),FALSE)*$E48)</f>
        <v>0</v>
      </c>
      <c r="BK48" s="2186">
        <f>IF(ISERROR(VLOOKUP(VLOOKUP($A48, 'E4 TB Allocation Details'!$A$18:$L$214, MATCH("Misc ID", 'E4 TB Allocation Details'!$A$18:$L$18, 0),FALSE), 'E2 Allocators'!$B$15:$W$358, MATCH('O5 Details by Class &amp; Accounts'!BK$18, 'E2 Allocators'!$B$15:$W$15, 0),FALSE)*$E48), 0, VLOOKUP(VLOOKUP($A48, 'E4 TB Allocation Details'!$A$18:$L$214, MATCH("Misc ID", 'E4 TB Allocation Details'!$A$18:$L$18, 0),FALSE), 'E2 Allocators'!$B$15:$W$358, MATCH('O5 Details by Class &amp; Accounts'!BK$18, 'E2 Allocators'!$B$15:$W$15, 0),FALSE)*$E48)</f>
        <v>0</v>
      </c>
      <c r="BL48" s="2186">
        <f>IF(ISERROR(VLOOKUP(VLOOKUP($A48, 'E4 TB Allocation Details'!$A$18:$L$214, MATCH("Misc ID", 'E4 TB Allocation Details'!$A$18:$L$18, 0),FALSE), 'E2 Allocators'!$B$15:$W$358, MATCH('O5 Details by Class &amp; Accounts'!BL$18, 'E2 Allocators'!$B$15:$W$15, 0),FALSE)*$E48), 0, VLOOKUP(VLOOKUP($A48, 'E4 TB Allocation Details'!$A$18:$L$214, MATCH("Misc ID", 'E4 TB Allocation Details'!$A$18:$L$18, 0),FALSE), 'E2 Allocators'!$B$15:$W$358, MATCH('O5 Details by Class &amp; Accounts'!BL$18, 'E2 Allocators'!$B$15:$W$15, 0),FALSE)*$E48)</f>
        <v>0</v>
      </c>
      <c r="BM48" s="2186">
        <f>IF(ISERROR(VLOOKUP(VLOOKUP($A48, 'E4 TB Allocation Details'!$A$18:$L$214, MATCH("Misc ID", 'E4 TB Allocation Details'!$A$18:$L$18, 0),FALSE), 'E2 Allocators'!$B$15:$W$358, MATCH('O5 Details by Class &amp; Accounts'!BM$18, 'E2 Allocators'!$B$15:$W$15, 0),FALSE)*$E48), 0, VLOOKUP(VLOOKUP($A48, 'E4 TB Allocation Details'!$A$18:$L$214, MATCH("Misc ID", 'E4 TB Allocation Details'!$A$18:$L$18, 0),FALSE), 'E2 Allocators'!$B$15:$W$358, MATCH('O5 Details by Class &amp; Accounts'!BM$18, 'E2 Allocators'!$B$15:$W$15, 0),FALSE)*$E48)</f>
        <v>0</v>
      </c>
      <c r="BN48" s="2186">
        <f>IF(ISERROR(VLOOKUP(VLOOKUP($A48, 'E4 TB Allocation Details'!$A$18:$L$214, MATCH("Misc ID", 'E4 TB Allocation Details'!$A$18:$L$18, 0),FALSE), 'E2 Allocators'!$B$15:$W$358, MATCH('O5 Details by Class &amp; Accounts'!BN$18, 'E2 Allocators'!$B$15:$W$15, 0),FALSE)*$E48), 0, VLOOKUP(VLOOKUP($A48, 'E4 TB Allocation Details'!$A$18:$L$214, MATCH("Misc ID", 'E4 TB Allocation Details'!$A$18:$L$18, 0),FALSE), 'E2 Allocators'!$B$15:$W$358, MATCH('O5 Details by Class &amp; Accounts'!BN$18, 'E2 Allocators'!$B$15:$W$15, 0),FALSE)*$E48)</f>
        <v>0</v>
      </c>
      <c r="BO48" s="2186">
        <f>IF(ISERROR(VLOOKUP(VLOOKUP($A48, 'E4 TB Allocation Details'!$A$18:$L$214, MATCH("Misc ID", 'E4 TB Allocation Details'!$A$18:$L$18, 0),FALSE), 'E2 Allocators'!$B$15:$W$358, MATCH('O5 Details by Class &amp; Accounts'!BO$18, 'E2 Allocators'!$B$15:$W$15, 0),FALSE)*$E48), 0, VLOOKUP(VLOOKUP($A48, 'E4 TB Allocation Details'!$A$18:$L$214, MATCH("Misc ID", 'E4 TB Allocation Details'!$A$18:$L$18, 0),FALSE), 'E2 Allocators'!$B$15:$W$358, MATCH('O5 Details by Class &amp; Accounts'!BO$18, 'E2 Allocators'!$B$15:$W$15, 0),FALSE)*$E48)</f>
        <v>0</v>
      </c>
      <c r="BP48" s="2186">
        <f>IF(ISERROR(VLOOKUP(VLOOKUP($A48, 'E4 TB Allocation Details'!$A$18:$L$214, MATCH("Misc ID", 'E4 TB Allocation Details'!$A$18:$L$18, 0),FALSE), 'E2 Allocators'!$B$15:$W$358, MATCH('O5 Details by Class &amp; Accounts'!BP$18, 'E2 Allocators'!$B$15:$W$15, 0),FALSE)*$E48), 0, VLOOKUP(VLOOKUP($A48, 'E4 TB Allocation Details'!$A$18:$L$214, MATCH("Misc ID", 'E4 TB Allocation Details'!$A$18:$L$18, 0),FALSE), 'E2 Allocators'!$B$15:$W$358, MATCH('O5 Details by Class &amp; Accounts'!BP$18, 'E2 Allocators'!$B$15:$W$15, 0),FALSE)*$E48)</f>
        <v>0</v>
      </c>
      <c r="BQ48" s="2186">
        <f>IF(ISERROR(VLOOKUP(VLOOKUP($A48, 'E4 TB Allocation Details'!$A$18:$L$214, MATCH("Misc ID", 'E4 TB Allocation Details'!$A$18:$L$18, 0),FALSE), 'E2 Allocators'!$B$15:$W$358, MATCH('O5 Details by Class &amp; Accounts'!BQ$18, 'E2 Allocators'!$B$15:$W$15, 0),FALSE)*$E48), 0, VLOOKUP(VLOOKUP($A48, 'E4 TB Allocation Details'!$A$18:$L$214, MATCH("Misc ID", 'E4 TB Allocation Details'!$A$18:$L$18, 0),FALSE), 'E2 Allocators'!$B$15:$W$358, MATCH('O5 Details by Class &amp; Accounts'!BQ$18, 'E2 Allocators'!$B$15:$W$15, 0),FALSE)*$E48)</f>
        <v>0</v>
      </c>
      <c r="BR48" s="2186">
        <f>IF(ISERROR(VLOOKUP(VLOOKUP($A48, 'E4 TB Allocation Details'!$A$18:$L$214, MATCH("Misc ID", 'E4 TB Allocation Details'!$A$18:$L$18, 0),FALSE), 'E2 Allocators'!$B$15:$W$358, MATCH('O5 Details by Class &amp; Accounts'!BR$18, 'E2 Allocators'!$B$15:$W$15, 0),FALSE)*$E48), 0, VLOOKUP(VLOOKUP($A48, 'E4 TB Allocation Details'!$A$18:$L$214, MATCH("Misc ID", 'E4 TB Allocation Details'!$A$18:$L$18, 0),FALSE), 'E2 Allocators'!$B$15:$W$358, MATCH('O5 Details by Class &amp; Accounts'!BR$18, 'E2 Allocators'!$B$15:$W$15, 0),FALSE)*$E48)</f>
        <v>0</v>
      </c>
      <c r="BS48" s="2186">
        <f t="shared" si="3"/>
        <v>0</v>
      </c>
      <c r="BT48" s="2186">
        <f>IF(ISERROR(VLOOKUP(VLOOKUP($A48, 'E4 TB Allocation Details'!$A$18:$L$214, MATCH("A &amp; G ID", 'E4 TB Allocation Details'!$A$18:$L$18, 0),FALSE), 'E2 Allocators'!$B$15:$W$358, MATCH('O5 Details by Class &amp; Accounts'!BT$18, 'E2 Allocators'!$B$15:$W$15, 0),FALSE)*$E48), 0, VLOOKUP(VLOOKUP($A48, 'E4 TB Allocation Details'!$A$18:$L$214, MATCH("A &amp; G ID", 'E4 TB Allocation Details'!$A$18:$L$18, 0),FALSE), 'E2 Allocators'!$B$15:$W$358, MATCH('O5 Details by Class &amp; Accounts'!BT$18, 'E2 Allocators'!$B$15:$W$15, 0),FALSE)*$E48)</f>
        <v>0</v>
      </c>
      <c r="BU48" s="2186">
        <f>IF(ISERROR(VLOOKUP(VLOOKUP($A48, 'E4 TB Allocation Details'!$A$18:$L$214, MATCH("A &amp; G ID", 'E4 TB Allocation Details'!$A$18:$L$18, 0),FALSE), 'E2 Allocators'!$B$15:$W$358, MATCH('O5 Details by Class &amp; Accounts'!BU$18, 'E2 Allocators'!$B$15:$W$15, 0),FALSE)*$E48), 0, VLOOKUP(VLOOKUP($A48, 'E4 TB Allocation Details'!$A$18:$L$214, MATCH("A &amp; G ID", 'E4 TB Allocation Details'!$A$18:$L$18, 0),FALSE), 'E2 Allocators'!$B$15:$W$358, MATCH('O5 Details by Class &amp; Accounts'!BU$18, 'E2 Allocators'!$B$15:$W$15, 0),FALSE)*$E48)</f>
        <v>0</v>
      </c>
      <c r="BV48" s="2186">
        <f>IF(ISERROR(VLOOKUP(VLOOKUP($A48, 'E4 TB Allocation Details'!$A$18:$L$214, MATCH("A &amp; G ID", 'E4 TB Allocation Details'!$A$18:$L$18, 0),FALSE), 'E2 Allocators'!$B$15:$W$358, MATCH('O5 Details by Class &amp; Accounts'!BV$18, 'E2 Allocators'!$B$15:$W$15, 0),FALSE)*$E48), 0, VLOOKUP(VLOOKUP($A48, 'E4 TB Allocation Details'!$A$18:$L$214, MATCH("A &amp; G ID", 'E4 TB Allocation Details'!$A$18:$L$18, 0),FALSE), 'E2 Allocators'!$B$15:$W$358, MATCH('O5 Details by Class &amp; Accounts'!BV$18, 'E2 Allocators'!$B$15:$W$15, 0),FALSE)*$E48)</f>
        <v>0</v>
      </c>
      <c r="BW48" s="2186">
        <f>IF(ISERROR(VLOOKUP(VLOOKUP($A48, 'E4 TB Allocation Details'!$A$18:$L$214, MATCH("A &amp; G ID", 'E4 TB Allocation Details'!$A$18:$L$18, 0),FALSE), 'E2 Allocators'!$B$15:$W$358, MATCH('O5 Details by Class &amp; Accounts'!BW$18, 'E2 Allocators'!$B$15:$W$15, 0),FALSE)*$E48), 0, VLOOKUP(VLOOKUP($A48, 'E4 TB Allocation Details'!$A$18:$L$214, MATCH("A &amp; G ID", 'E4 TB Allocation Details'!$A$18:$L$18, 0),FALSE), 'E2 Allocators'!$B$15:$W$358, MATCH('O5 Details by Class &amp; Accounts'!BW$18, 'E2 Allocators'!$B$15:$W$15, 0),FALSE)*$E48)</f>
        <v>0</v>
      </c>
      <c r="BX48" s="2186">
        <f>IF(ISERROR(VLOOKUP(VLOOKUP($A48, 'E4 TB Allocation Details'!$A$18:$L$214, MATCH("A &amp; G ID", 'E4 TB Allocation Details'!$A$18:$L$18, 0),FALSE), 'E2 Allocators'!$B$15:$W$358, MATCH('O5 Details by Class &amp; Accounts'!BX$18, 'E2 Allocators'!$B$15:$W$15, 0),FALSE)*$E48), 0, VLOOKUP(VLOOKUP($A48, 'E4 TB Allocation Details'!$A$18:$L$214, MATCH("A &amp; G ID", 'E4 TB Allocation Details'!$A$18:$L$18, 0),FALSE), 'E2 Allocators'!$B$15:$W$358, MATCH('O5 Details by Class &amp; Accounts'!BX$18, 'E2 Allocators'!$B$15:$W$15, 0),FALSE)*$E48)</f>
        <v>0</v>
      </c>
      <c r="BY48" s="2186">
        <f>IF(ISERROR(VLOOKUP(VLOOKUP($A48, 'E4 TB Allocation Details'!$A$18:$L$214, MATCH("A &amp; G ID", 'E4 TB Allocation Details'!$A$18:$L$18, 0),FALSE), 'E2 Allocators'!$B$15:$W$358, MATCH('O5 Details by Class &amp; Accounts'!BY$18, 'E2 Allocators'!$B$15:$W$15, 0),FALSE)*$E48), 0, VLOOKUP(VLOOKUP($A48, 'E4 TB Allocation Details'!$A$18:$L$214, MATCH("A &amp; G ID", 'E4 TB Allocation Details'!$A$18:$L$18, 0),FALSE), 'E2 Allocators'!$B$15:$W$358, MATCH('O5 Details by Class &amp; Accounts'!BY$18, 'E2 Allocators'!$B$15:$W$15, 0),FALSE)*$E48)</f>
        <v>0</v>
      </c>
      <c r="BZ48" s="2186">
        <f>IF(ISERROR(VLOOKUP(VLOOKUP($A48, 'E4 TB Allocation Details'!$A$18:$L$214, MATCH("A &amp; G ID", 'E4 TB Allocation Details'!$A$18:$L$18, 0),FALSE), 'E2 Allocators'!$B$15:$W$358, MATCH('O5 Details by Class &amp; Accounts'!BZ$18, 'E2 Allocators'!$B$15:$W$15, 0),FALSE)*$E48), 0, VLOOKUP(VLOOKUP($A48, 'E4 TB Allocation Details'!$A$18:$L$214, MATCH("A &amp; G ID", 'E4 TB Allocation Details'!$A$18:$L$18, 0),FALSE), 'E2 Allocators'!$B$15:$W$358, MATCH('O5 Details by Class &amp; Accounts'!BZ$18, 'E2 Allocators'!$B$15:$W$15, 0),FALSE)*$E48)</f>
        <v>0</v>
      </c>
      <c r="CA48" s="2186">
        <f>IF(ISERROR(VLOOKUP(VLOOKUP($A48, 'E4 TB Allocation Details'!$A$18:$L$214, MATCH("A &amp; G ID", 'E4 TB Allocation Details'!$A$18:$L$18, 0),FALSE), 'E2 Allocators'!$B$15:$W$358, MATCH('O5 Details by Class &amp; Accounts'!CA$18, 'E2 Allocators'!$B$15:$W$15, 0),FALSE)*$E48), 0, VLOOKUP(VLOOKUP($A48, 'E4 TB Allocation Details'!$A$18:$L$214, MATCH("A &amp; G ID", 'E4 TB Allocation Details'!$A$18:$L$18, 0),FALSE), 'E2 Allocators'!$B$15:$W$358, MATCH('O5 Details by Class &amp; Accounts'!CA$18, 'E2 Allocators'!$B$15:$W$15, 0),FALSE)*$E48)</f>
        <v>0</v>
      </c>
      <c r="CB48" s="2186">
        <f>IF(ISERROR(VLOOKUP(VLOOKUP($A48, 'E4 TB Allocation Details'!$A$18:$L$214, MATCH("A &amp; G ID", 'E4 TB Allocation Details'!$A$18:$L$18, 0),FALSE), 'E2 Allocators'!$B$15:$W$358, MATCH('O5 Details by Class &amp; Accounts'!CB$18, 'E2 Allocators'!$B$15:$W$15, 0),FALSE)*$E48), 0, VLOOKUP(VLOOKUP($A48, 'E4 TB Allocation Details'!$A$18:$L$214, MATCH("A &amp; G ID", 'E4 TB Allocation Details'!$A$18:$L$18, 0),FALSE), 'E2 Allocators'!$B$15:$W$358, MATCH('O5 Details by Class &amp; Accounts'!CB$18, 'E2 Allocators'!$B$15:$W$15, 0),FALSE)*$E48)</f>
        <v>0</v>
      </c>
      <c r="CC48" s="2186">
        <f>IF(ISERROR(VLOOKUP(VLOOKUP($A48, 'E4 TB Allocation Details'!$A$18:$L$214, MATCH("A &amp; G ID", 'E4 TB Allocation Details'!$A$18:$L$18, 0),FALSE), 'E2 Allocators'!$B$15:$W$358, MATCH('O5 Details by Class &amp; Accounts'!CC$18, 'E2 Allocators'!$B$15:$W$15, 0),FALSE)*$E48), 0, VLOOKUP(VLOOKUP($A48, 'E4 TB Allocation Details'!$A$18:$L$214, MATCH("A &amp; G ID", 'E4 TB Allocation Details'!$A$18:$L$18, 0),FALSE), 'E2 Allocators'!$B$15:$W$358, MATCH('O5 Details by Class &amp; Accounts'!CC$18, 'E2 Allocators'!$B$15:$W$15, 0),FALSE)*$E48)</f>
        <v>0</v>
      </c>
      <c r="CD48" s="2186">
        <f>IF(ISERROR(VLOOKUP(VLOOKUP($A48, 'E4 TB Allocation Details'!$A$18:$L$214, MATCH("A &amp; G ID", 'E4 TB Allocation Details'!$A$18:$L$18, 0),FALSE), 'E2 Allocators'!$B$15:$W$358, MATCH('O5 Details by Class &amp; Accounts'!CD$18, 'E2 Allocators'!$B$15:$W$15, 0),FALSE)*$E48), 0, VLOOKUP(VLOOKUP($A48, 'E4 TB Allocation Details'!$A$18:$L$214, MATCH("A &amp; G ID", 'E4 TB Allocation Details'!$A$18:$L$18, 0),FALSE), 'E2 Allocators'!$B$15:$W$358, MATCH('O5 Details by Class &amp; Accounts'!CD$18, 'E2 Allocators'!$B$15:$W$15, 0),FALSE)*$E48)</f>
        <v>0</v>
      </c>
      <c r="CE48" s="2186">
        <f>IF(ISERROR(VLOOKUP(VLOOKUP($A48, 'E4 TB Allocation Details'!$A$18:$L$214, MATCH("A &amp; G ID", 'E4 TB Allocation Details'!$A$18:$L$18, 0),FALSE), 'E2 Allocators'!$B$15:$W$358, MATCH('O5 Details by Class &amp; Accounts'!CE$18, 'E2 Allocators'!$B$15:$W$15, 0),FALSE)*$E48), 0, VLOOKUP(VLOOKUP($A48, 'E4 TB Allocation Details'!$A$18:$L$214, MATCH("A &amp; G ID", 'E4 TB Allocation Details'!$A$18:$L$18, 0),FALSE), 'E2 Allocators'!$B$15:$W$358, MATCH('O5 Details by Class &amp; Accounts'!CE$18, 'E2 Allocators'!$B$15:$W$15, 0),FALSE)*$E48)</f>
        <v>0</v>
      </c>
      <c r="CF48" s="2186">
        <f>IF(ISERROR(VLOOKUP(VLOOKUP($A48, 'E4 TB Allocation Details'!$A$18:$L$214, MATCH("A &amp; G ID", 'E4 TB Allocation Details'!$A$18:$L$18, 0),FALSE), 'E2 Allocators'!$B$15:$W$358, MATCH('O5 Details by Class &amp; Accounts'!CF$18, 'E2 Allocators'!$B$15:$W$15, 0),FALSE)*$E48), 0, VLOOKUP(VLOOKUP($A48, 'E4 TB Allocation Details'!$A$18:$L$214, MATCH("A &amp; G ID", 'E4 TB Allocation Details'!$A$18:$L$18, 0),FALSE), 'E2 Allocators'!$B$15:$W$358, MATCH('O5 Details by Class &amp; Accounts'!CF$18, 'E2 Allocators'!$B$15:$W$15, 0),FALSE)*$E48)</f>
        <v>0</v>
      </c>
      <c r="CG48" s="2186">
        <f>IF(ISERROR(VLOOKUP(VLOOKUP($A48, 'E4 TB Allocation Details'!$A$18:$L$214, MATCH("A &amp; G ID", 'E4 TB Allocation Details'!$A$18:$L$18, 0),FALSE), 'E2 Allocators'!$B$15:$W$358, MATCH('O5 Details by Class &amp; Accounts'!CG$18, 'E2 Allocators'!$B$15:$W$15, 0),FALSE)*$E48), 0, VLOOKUP(VLOOKUP($A48, 'E4 TB Allocation Details'!$A$18:$L$214, MATCH("A &amp; G ID", 'E4 TB Allocation Details'!$A$18:$L$18, 0),FALSE), 'E2 Allocators'!$B$15:$W$358, MATCH('O5 Details by Class &amp; Accounts'!CG$18, 'E2 Allocators'!$B$15:$W$15, 0),FALSE)*$E48)</f>
        <v>0</v>
      </c>
      <c r="CH48" s="2186">
        <f>IF(ISERROR(VLOOKUP(VLOOKUP($A48, 'E4 TB Allocation Details'!$A$18:$L$214, MATCH("A &amp; G ID", 'E4 TB Allocation Details'!$A$18:$L$18, 0),FALSE), 'E2 Allocators'!$B$15:$W$358, MATCH('O5 Details by Class &amp; Accounts'!CH$18, 'E2 Allocators'!$B$15:$W$15, 0),FALSE)*$E48), 0, VLOOKUP(VLOOKUP($A48, 'E4 TB Allocation Details'!$A$18:$L$214, MATCH("A &amp; G ID", 'E4 TB Allocation Details'!$A$18:$L$18, 0),FALSE), 'E2 Allocators'!$B$15:$W$358, MATCH('O5 Details by Class &amp; Accounts'!CH$18, 'E2 Allocators'!$B$15:$W$15, 0),FALSE)*$E48)</f>
        <v>0</v>
      </c>
      <c r="CI48" s="2186">
        <f>IF(ISERROR(VLOOKUP(VLOOKUP($A48, 'E4 TB Allocation Details'!$A$18:$L$214, MATCH("A &amp; G ID", 'E4 TB Allocation Details'!$A$18:$L$18, 0),FALSE), 'E2 Allocators'!$B$15:$W$358, MATCH('O5 Details by Class &amp; Accounts'!CI$18, 'E2 Allocators'!$B$15:$W$15, 0),FALSE)*$E48), 0, VLOOKUP(VLOOKUP($A48, 'E4 TB Allocation Details'!$A$18:$L$214, MATCH("A &amp; G ID", 'E4 TB Allocation Details'!$A$18:$L$18, 0),FALSE), 'E2 Allocators'!$B$15:$W$358, MATCH('O5 Details by Class &amp; Accounts'!CI$18, 'E2 Allocators'!$B$15:$W$15, 0),FALSE)*$E48)</f>
        <v>0</v>
      </c>
      <c r="CJ48" s="2186">
        <f>IF(ISERROR(VLOOKUP(VLOOKUP($A48, 'E4 TB Allocation Details'!$A$18:$L$214, MATCH("A &amp; G ID", 'E4 TB Allocation Details'!$A$18:$L$18, 0),FALSE), 'E2 Allocators'!$B$15:$W$358, MATCH('O5 Details by Class &amp; Accounts'!CJ$18, 'E2 Allocators'!$B$15:$W$15, 0),FALSE)*$E48), 0, VLOOKUP(VLOOKUP($A48, 'E4 TB Allocation Details'!$A$18:$L$214, MATCH("A &amp; G ID", 'E4 TB Allocation Details'!$A$18:$L$18, 0),FALSE), 'E2 Allocators'!$B$15:$W$358, MATCH('O5 Details by Class &amp; Accounts'!CJ$18, 'E2 Allocators'!$B$15:$W$15, 0),FALSE)*$E48)</f>
        <v>0</v>
      </c>
      <c r="CK48" s="2186">
        <f>IF(ISERROR(VLOOKUP(VLOOKUP($A48, 'E4 TB Allocation Details'!$A$18:$L$214, MATCH("A &amp; G ID", 'E4 TB Allocation Details'!$A$18:$L$18, 0),FALSE), 'E2 Allocators'!$B$15:$W$358, MATCH('O5 Details by Class &amp; Accounts'!CK$18, 'E2 Allocators'!$B$15:$W$15, 0),FALSE)*$E48), 0, VLOOKUP(VLOOKUP($A48, 'E4 TB Allocation Details'!$A$18:$L$214, MATCH("A &amp; G ID", 'E4 TB Allocation Details'!$A$18:$L$18, 0),FALSE), 'E2 Allocators'!$B$15:$W$358, MATCH('O5 Details by Class &amp; Accounts'!CK$18, 'E2 Allocators'!$B$15:$W$15, 0),FALSE)*$E48)</f>
        <v>0</v>
      </c>
      <c r="CL48" s="2186">
        <f>IF(ISERROR(VLOOKUP(VLOOKUP($A48, 'E4 TB Allocation Details'!$A$18:$L$214, MATCH("A &amp; G ID", 'E4 TB Allocation Details'!$A$18:$L$18, 0),FALSE), 'E2 Allocators'!$B$15:$W$358, MATCH('O5 Details by Class &amp; Accounts'!CL$18, 'E2 Allocators'!$B$15:$W$15, 0),FALSE)*$E48), 0, VLOOKUP(VLOOKUP($A48, 'E4 TB Allocation Details'!$A$18:$L$214, MATCH("A &amp; G ID", 'E4 TB Allocation Details'!$A$18:$L$18, 0),FALSE), 'E2 Allocators'!$B$15:$W$358, MATCH('O5 Details by Class &amp; Accounts'!CL$18, 'E2 Allocators'!$B$15:$W$15, 0),FALSE)*$E48)</f>
        <v>0</v>
      </c>
      <c r="CM48" s="2186">
        <f>IF(ISERROR(VLOOKUP(VLOOKUP($A48, 'E4 TB Allocation Details'!$A$18:$L$214, MATCH("A &amp; G ID", 'E4 TB Allocation Details'!$A$18:$L$18, 0),FALSE), 'E2 Allocators'!$B$15:$W$358, MATCH('O5 Details by Class &amp; Accounts'!CM$18, 'E2 Allocators'!$B$15:$W$15, 0),FALSE)*$E48), 0, VLOOKUP(VLOOKUP($A48, 'E4 TB Allocation Details'!$A$18:$L$214, MATCH("A &amp; G ID", 'E4 TB Allocation Details'!$A$18:$L$18, 0),FALSE), 'E2 Allocators'!$B$15:$W$358, MATCH('O5 Details by Class &amp; Accounts'!CM$18, 'E2 Allocators'!$B$15:$W$15, 0),FALSE)*$E48)</f>
        <v>0</v>
      </c>
      <c r="CN48" s="2186">
        <f t="shared" si="5"/>
        <v>0</v>
      </c>
      <c r="CO48" s="2187">
        <f t="shared" si="4"/>
        <v>2.3283064365386963E-10</v>
      </c>
      <c r="CQ48" s="1625" t="s">
        <v>700</v>
      </c>
    </row>
    <row r="49" spans="1:95" s="54" customFormat="1" ht="12.75" x14ac:dyDescent="0.2">
      <c r="A49" s="989">
        <v>1840</v>
      </c>
      <c r="B49" s="990" t="s">
        <v>76</v>
      </c>
      <c r="C49" s="2184">
        <f>IF(ISERROR(VLOOKUP($A49,'I3 TB Data'!$A$19:$H$483,MATCH('O5 Details by Class &amp; Accounts'!$C$18, 'I3 TB Data'!$A$19:$H$19,0),0)), 0, VLOOKUP($A49,'I3 TB Data'!$A$19:$H$483,MATCH('O5 Details by Class &amp; Accounts'!$C$18,'I3 TB Data'!$A$19:$H$19,0),0))</f>
        <v>25253699.984999999</v>
      </c>
      <c r="D49" s="2185">
        <f>'I4 BO ASSETS'!E46</f>
        <v>-25253699.984999999</v>
      </c>
      <c r="E49" s="2184">
        <f t="shared" si="6"/>
        <v>0</v>
      </c>
      <c r="F49" s="2186">
        <f>IF(ISERROR(VLOOKUP($A49, 'E1 Categorization'!A33:E124, MATCH("Customer Component", 'E1 Categorization'!$A$33:$E$33,0), 0)), 0, IF(VLOOKUP($A49, 'E1 Categorization'!A33:E124, MATCH("Customer Component", 'E1 Categorization'!$A$33:$E$33,0), 0)=0, 'O5 Details by Class &amp; Accounts'!$E49, IF(AND(VLOOKUP($A49, 'E1 Categorization'!A33:E124, MATCH("Customer Component", 'E1 Categorization'!$A$33:$E$33,0), 0) &gt;0, VLOOKUP($A49, 'E1 Categorization'!A33:E124, MATCH("Customer Component", 'E1 Categorization'!$A$33:$E$33,0), 0)&lt;1), 'O5 Details by Class &amp; Accounts'!$E49*(1-VLOOKUP($A49, 'E1 Categorization'!A33:E124, MATCH("Customer Component", 'E1 Categorization'!$A$33:$E$33,0), 0)), 0)))</f>
        <v>0</v>
      </c>
      <c r="G49" s="2186">
        <f>IF(ISERROR(VLOOKUP($A49, 'E1 Categorization'!A33:E124, MATCH("Customer Component", 'E1 Categorization'!$A$33:$E$33,0), 0)),0, IF(VLOOKUP($A49, 'E1 Categorization'!A33:E124, MATCH("Customer Component", 'E1 Categorization'!$A$33:$E$33,0), 0)=0, 0, IF(AND(VLOOKUP($A49, 'E1 Categorization'!A33:E124, MATCH("Customer Component", 'E1 Categorization'!$A$33:$E$33,0), 0) &gt;0, VLOOKUP($A49, 'E1 Categorization'!A33:E124, MATCH("Customer Component", 'E1 Categorization'!$A$33:$E$33,0), 0)&lt;1), 'O5 Details by Class &amp; Accounts'!$E49*(VLOOKUP($A49, 'E1 Categorization'!A33:E124, MATCH("Customer Component", 'E1 Categorization'!$A$33:$E$33,0), 0)), 'O5 Details by Class &amp; Accounts'!$E49)))</f>
        <v>0</v>
      </c>
      <c r="H49" s="2186">
        <f t="shared" si="0"/>
        <v>0</v>
      </c>
      <c r="I49" s="2186">
        <f>IF(ISERROR(VLOOKUP(VLOOKUP($A49, 'E4 TB Allocation Details'!$A$18:$L$214, MATCH("Demand ID", 'E4 TB Allocation Details'!$A$18:$L$18, 0),FALSE), 'E2 Allocators'!$B$15:$W$358, MATCH('O5 Details by Class &amp; Accounts'!I$18, 'E2 Allocators'!$B$15:$W$15, 0),FALSE)*$F49), 0, VLOOKUP(VLOOKUP($A49, 'E4 TB Allocation Details'!$A$18:$L$214, MATCH("Demand ID", 'E4 TB Allocation Details'!$A$18:$L$18, 0),FALSE), 'E2 Allocators'!$B$15:$W$358, MATCH('O5 Details by Class &amp; Accounts'!I$18, 'E2 Allocators'!$B$15:$W$15, 0),FALSE)*$F49)</f>
        <v>0</v>
      </c>
      <c r="J49" s="2186">
        <f>IF(ISERROR(VLOOKUP(VLOOKUP($A49, 'E4 TB Allocation Details'!$A$18:$L$214, MATCH("Demand ID", 'E4 TB Allocation Details'!$A$18:$L$18, 0),FALSE), 'E2 Allocators'!$B$15:$W$358, MATCH('O5 Details by Class &amp; Accounts'!J$18, 'E2 Allocators'!$B$15:$W$15, 0),FALSE)*$F49), 0, VLOOKUP(VLOOKUP($A49, 'E4 TB Allocation Details'!$A$18:$L$214, MATCH("Demand ID", 'E4 TB Allocation Details'!$A$18:$L$18, 0),FALSE), 'E2 Allocators'!$B$15:$W$358, MATCH('O5 Details by Class &amp; Accounts'!J$18, 'E2 Allocators'!$B$15:$W$15, 0),FALSE)*$F49)</f>
        <v>0</v>
      </c>
      <c r="K49" s="2186">
        <f>IF(ISERROR(VLOOKUP(VLOOKUP($A49, 'E4 TB Allocation Details'!$A$18:$L$214, MATCH("Demand ID", 'E4 TB Allocation Details'!$A$18:$L$18, 0),FALSE), 'E2 Allocators'!$B$15:$W$358, MATCH('O5 Details by Class &amp; Accounts'!K$18, 'E2 Allocators'!$B$15:$W$15, 0),FALSE)*$F49), 0, VLOOKUP(VLOOKUP($A49, 'E4 TB Allocation Details'!$A$18:$L$214, MATCH("Demand ID", 'E4 TB Allocation Details'!$A$18:$L$18, 0),FALSE), 'E2 Allocators'!$B$15:$W$358, MATCH('O5 Details by Class &amp; Accounts'!K$18, 'E2 Allocators'!$B$15:$W$15, 0),FALSE)*$F49)</f>
        <v>0</v>
      </c>
      <c r="L49" s="2186">
        <f>IF(ISERROR(VLOOKUP(VLOOKUP($A49, 'E4 TB Allocation Details'!$A$18:$L$214, MATCH("Demand ID", 'E4 TB Allocation Details'!$A$18:$L$18, 0),FALSE), 'E2 Allocators'!$B$15:$W$358, MATCH('O5 Details by Class &amp; Accounts'!L$18, 'E2 Allocators'!$B$15:$W$15, 0),FALSE)*$F49), 0, VLOOKUP(VLOOKUP($A49, 'E4 TB Allocation Details'!$A$18:$L$214, MATCH("Demand ID", 'E4 TB Allocation Details'!$A$18:$L$18, 0),FALSE), 'E2 Allocators'!$B$15:$W$358, MATCH('O5 Details by Class &amp; Accounts'!L$18, 'E2 Allocators'!$B$15:$W$15, 0),FALSE)*$F49)</f>
        <v>0</v>
      </c>
      <c r="M49" s="2186">
        <f>IF(ISERROR(VLOOKUP(VLOOKUP($A49, 'E4 TB Allocation Details'!$A$18:$L$214, MATCH("Demand ID", 'E4 TB Allocation Details'!$A$18:$L$18, 0),FALSE), 'E2 Allocators'!$B$15:$W$358, MATCH('O5 Details by Class &amp; Accounts'!M$18, 'E2 Allocators'!$B$15:$W$15, 0),FALSE)*$F49), 0, VLOOKUP(VLOOKUP($A49, 'E4 TB Allocation Details'!$A$18:$L$214, MATCH("Demand ID", 'E4 TB Allocation Details'!$A$18:$L$18, 0),FALSE), 'E2 Allocators'!$B$15:$W$358, MATCH('O5 Details by Class &amp; Accounts'!M$18, 'E2 Allocators'!$B$15:$W$15, 0),FALSE)*$F49)</f>
        <v>0</v>
      </c>
      <c r="N49" s="2186">
        <f>IF(ISERROR(VLOOKUP(VLOOKUP($A49, 'E4 TB Allocation Details'!$A$18:$L$214, MATCH("Demand ID", 'E4 TB Allocation Details'!$A$18:$L$18, 0),FALSE), 'E2 Allocators'!$B$15:$W$358, MATCH('O5 Details by Class &amp; Accounts'!N$18, 'E2 Allocators'!$B$15:$W$15, 0),FALSE)*$F49), 0, VLOOKUP(VLOOKUP($A49, 'E4 TB Allocation Details'!$A$18:$L$214, MATCH("Demand ID", 'E4 TB Allocation Details'!$A$18:$L$18, 0),FALSE), 'E2 Allocators'!$B$15:$W$358, MATCH('O5 Details by Class &amp; Accounts'!N$18, 'E2 Allocators'!$B$15:$W$15, 0),FALSE)*$F49)</f>
        <v>0</v>
      </c>
      <c r="O49" s="2186">
        <f>IF(ISERROR(VLOOKUP(VLOOKUP($A49, 'E4 TB Allocation Details'!$A$18:$L$214, MATCH("Demand ID", 'E4 TB Allocation Details'!$A$18:$L$18, 0),FALSE), 'E2 Allocators'!$B$15:$W$358, MATCH('O5 Details by Class &amp; Accounts'!O$18, 'E2 Allocators'!$B$15:$W$15, 0),FALSE)*$F49), 0, VLOOKUP(VLOOKUP($A49, 'E4 TB Allocation Details'!$A$18:$L$214, MATCH("Demand ID", 'E4 TB Allocation Details'!$A$18:$L$18, 0),FALSE), 'E2 Allocators'!$B$15:$W$358, MATCH('O5 Details by Class &amp; Accounts'!O$18, 'E2 Allocators'!$B$15:$W$15, 0),FALSE)*$F49)</f>
        <v>0</v>
      </c>
      <c r="P49" s="2186">
        <f>IF(ISERROR(VLOOKUP(VLOOKUP($A49, 'E4 TB Allocation Details'!$A$18:$L$214, MATCH("Demand ID", 'E4 TB Allocation Details'!$A$18:$L$18, 0),FALSE), 'E2 Allocators'!$B$15:$W$358, MATCH('O5 Details by Class &amp; Accounts'!P$18, 'E2 Allocators'!$B$15:$W$15, 0),FALSE)*$F49), 0, VLOOKUP(VLOOKUP($A49, 'E4 TB Allocation Details'!$A$18:$L$214, MATCH("Demand ID", 'E4 TB Allocation Details'!$A$18:$L$18, 0),FALSE), 'E2 Allocators'!$B$15:$W$358, MATCH('O5 Details by Class &amp; Accounts'!P$18, 'E2 Allocators'!$B$15:$W$15, 0),FALSE)*$F49)</f>
        <v>0</v>
      </c>
      <c r="Q49" s="2186">
        <f>IF(ISERROR(VLOOKUP(VLOOKUP($A49, 'E4 TB Allocation Details'!$A$18:$L$214, MATCH("Demand ID", 'E4 TB Allocation Details'!$A$18:$L$18, 0),FALSE), 'E2 Allocators'!$B$15:$W$358, MATCH('O5 Details by Class &amp; Accounts'!Q$18, 'E2 Allocators'!$B$15:$W$15, 0),FALSE)*$F49), 0, VLOOKUP(VLOOKUP($A49, 'E4 TB Allocation Details'!$A$18:$L$214, MATCH("Demand ID", 'E4 TB Allocation Details'!$A$18:$L$18, 0),FALSE), 'E2 Allocators'!$B$15:$W$358, MATCH('O5 Details by Class &amp; Accounts'!Q$18, 'E2 Allocators'!$B$15:$W$15, 0),FALSE)*$F49)</f>
        <v>0</v>
      </c>
      <c r="R49" s="2186">
        <f>IF(ISERROR(VLOOKUP(VLOOKUP($A49, 'E4 TB Allocation Details'!$A$18:$L$214, MATCH("Demand ID", 'E4 TB Allocation Details'!$A$18:$L$18, 0),FALSE), 'E2 Allocators'!$B$15:$W$358, MATCH('O5 Details by Class &amp; Accounts'!R$18, 'E2 Allocators'!$B$15:$W$15, 0),FALSE)*$F49), 0, VLOOKUP(VLOOKUP($A49, 'E4 TB Allocation Details'!$A$18:$L$214, MATCH("Demand ID", 'E4 TB Allocation Details'!$A$18:$L$18, 0),FALSE), 'E2 Allocators'!$B$15:$W$358, MATCH('O5 Details by Class &amp; Accounts'!R$18, 'E2 Allocators'!$B$15:$W$15, 0),FALSE)*$F49)</f>
        <v>0</v>
      </c>
      <c r="S49" s="2186">
        <f>IF(ISERROR(VLOOKUP(VLOOKUP($A49, 'E4 TB Allocation Details'!$A$18:$L$214, MATCH("Demand ID", 'E4 TB Allocation Details'!$A$18:$L$18, 0),FALSE), 'E2 Allocators'!$B$15:$W$358, MATCH('O5 Details by Class &amp; Accounts'!S$18, 'E2 Allocators'!$B$15:$W$15, 0),FALSE)*$F49), 0, VLOOKUP(VLOOKUP($A49, 'E4 TB Allocation Details'!$A$18:$L$214, MATCH("Demand ID", 'E4 TB Allocation Details'!$A$18:$L$18, 0),FALSE), 'E2 Allocators'!$B$15:$W$358, MATCH('O5 Details by Class &amp; Accounts'!S$18, 'E2 Allocators'!$B$15:$W$15, 0),FALSE)*$F49)</f>
        <v>0</v>
      </c>
      <c r="T49" s="2186">
        <f>IF(ISERROR(VLOOKUP(VLOOKUP($A49, 'E4 TB Allocation Details'!$A$18:$L$214, MATCH("Demand ID", 'E4 TB Allocation Details'!$A$18:$L$18, 0),FALSE), 'E2 Allocators'!$B$15:$W$358, MATCH('O5 Details by Class &amp; Accounts'!T$18, 'E2 Allocators'!$B$15:$W$15, 0),FALSE)*$F49), 0, VLOOKUP(VLOOKUP($A49, 'E4 TB Allocation Details'!$A$18:$L$214, MATCH("Demand ID", 'E4 TB Allocation Details'!$A$18:$L$18, 0),FALSE), 'E2 Allocators'!$B$15:$W$358, MATCH('O5 Details by Class &amp; Accounts'!T$18, 'E2 Allocators'!$B$15:$W$15, 0),FALSE)*$F49)</f>
        <v>0</v>
      </c>
      <c r="U49" s="2186">
        <f>IF(ISERROR(VLOOKUP(VLOOKUP($A49, 'E4 TB Allocation Details'!$A$18:$L$214, MATCH("Demand ID", 'E4 TB Allocation Details'!$A$18:$L$18, 0),FALSE), 'E2 Allocators'!$B$15:$W$358, MATCH('O5 Details by Class &amp; Accounts'!U$18, 'E2 Allocators'!$B$15:$W$15, 0),FALSE)*$F49), 0, VLOOKUP(VLOOKUP($A49, 'E4 TB Allocation Details'!$A$18:$L$214, MATCH("Demand ID", 'E4 TB Allocation Details'!$A$18:$L$18, 0),FALSE), 'E2 Allocators'!$B$15:$W$358, MATCH('O5 Details by Class &amp; Accounts'!U$18, 'E2 Allocators'!$B$15:$W$15, 0),FALSE)*$F49)</f>
        <v>0</v>
      </c>
      <c r="V49" s="2186">
        <f>IF(ISERROR(VLOOKUP(VLOOKUP($A49, 'E4 TB Allocation Details'!$A$18:$L$214, MATCH("Demand ID", 'E4 TB Allocation Details'!$A$18:$L$18, 0),FALSE), 'E2 Allocators'!$B$15:$W$358, MATCH('O5 Details by Class &amp; Accounts'!V$18, 'E2 Allocators'!$B$15:$W$15, 0),FALSE)*$F49), 0, VLOOKUP(VLOOKUP($A49, 'E4 TB Allocation Details'!$A$18:$L$214, MATCH("Demand ID", 'E4 TB Allocation Details'!$A$18:$L$18, 0),FALSE), 'E2 Allocators'!$B$15:$W$358, MATCH('O5 Details by Class &amp; Accounts'!V$18, 'E2 Allocators'!$B$15:$W$15, 0),FALSE)*$F49)</f>
        <v>0</v>
      </c>
      <c r="W49" s="2186">
        <f>IF(ISERROR(VLOOKUP(VLOOKUP($A49, 'E4 TB Allocation Details'!$A$18:$L$214, MATCH("Demand ID", 'E4 TB Allocation Details'!$A$18:$L$18, 0),FALSE), 'E2 Allocators'!$B$15:$W$358, MATCH('O5 Details by Class &amp; Accounts'!W$18, 'E2 Allocators'!$B$15:$W$15, 0),FALSE)*$F49), 0, VLOOKUP(VLOOKUP($A49, 'E4 TB Allocation Details'!$A$18:$L$214, MATCH("Demand ID", 'E4 TB Allocation Details'!$A$18:$L$18, 0),FALSE), 'E2 Allocators'!$B$15:$W$358, MATCH('O5 Details by Class &amp; Accounts'!W$18, 'E2 Allocators'!$B$15:$W$15, 0),FALSE)*$F49)</f>
        <v>0</v>
      </c>
      <c r="X49" s="2186">
        <f>IF(ISERROR(VLOOKUP(VLOOKUP($A49, 'E4 TB Allocation Details'!$A$18:$L$214, MATCH("Demand ID", 'E4 TB Allocation Details'!$A$18:$L$18, 0),FALSE), 'E2 Allocators'!$B$15:$W$358, MATCH('O5 Details by Class &amp; Accounts'!X$18, 'E2 Allocators'!$B$15:$W$15, 0),FALSE)*$F49), 0, VLOOKUP(VLOOKUP($A49, 'E4 TB Allocation Details'!$A$18:$L$214, MATCH("Demand ID", 'E4 TB Allocation Details'!$A$18:$L$18, 0),FALSE), 'E2 Allocators'!$B$15:$W$358, MATCH('O5 Details by Class &amp; Accounts'!X$18, 'E2 Allocators'!$B$15:$W$15, 0),FALSE)*$F49)</f>
        <v>0</v>
      </c>
      <c r="Y49" s="2186">
        <f>IF(ISERROR(VLOOKUP(VLOOKUP($A49, 'E4 TB Allocation Details'!$A$18:$L$214, MATCH("Demand ID", 'E4 TB Allocation Details'!$A$18:$L$18, 0),FALSE), 'E2 Allocators'!$B$15:$W$358, MATCH('O5 Details by Class &amp; Accounts'!Y$18, 'E2 Allocators'!$B$15:$W$15, 0),FALSE)*$F49), 0, VLOOKUP(VLOOKUP($A49, 'E4 TB Allocation Details'!$A$18:$L$214, MATCH("Demand ID", 'E4 TB Allocation Details'!$A$18:$L$18, 0),FALSE), 'E2 Allocators'!$B$15:$W$358, MATCH('O5 Details by Class &amp; Accounts'!Y$18, 'E2 Allocators'!$B$15:$W$15, 0),FALSE)*$F49)</f>
        <v>0</v>
      </c>
      <c r="Z49" s="2186">
        <f>IF(ISERROR(VLOOKUP(VLOOKUP($A49, 'E4 TB Allocation Details'!$A$18:$L$214, MATCH("Demand ID", 'E4 TB Allocation Details'!$A$18:$L$18, 0),FALSE), 'E2 Allocators'!$B$15:$W$358, MATCH('O5 Details by Class &amp; Accounts'!Z$18, 'E2 Allocators'!$B$15:$W$15, 0),FALSE)*$F49), 0, VLOOKUP(VLOOKUP($A49, 'E4 TB Allocation Details'!$A$18:$L$214, MATCH("Demand ID", 'E4 TB Allocation Details'!$A$18:$L$18, 0),FALSE), 'E2 Allocators'!$B$15:$W$358, MATCH('O5 Details by Class &amp; Accounts'!Z$18, 'E2 Allocators'!$B$15:$W$15, 0),FALSE)*$F49)</f>
        <v>0</v>
      </c>
      <c r="AA49" s="2186">
        <f>IF(ISERROR(VLOOKUP(VLOOKUP($A49, 'E4 TB Allocation Details'!$A$18:$L$214, MATCH("Demand ID", 'E4 TB Allocation Details'!$A$18:$L$18, 0),FALSE), 'E2 Allocators'!$B$15:$W$358, MATCH('O5 Details by Class &amp; Accounts'!AA$18, 'E2 Allocators'!$B$15:$W$15, 0),FALSE)*$F49), 0, VLOOKUP(VLOOKUP($A49, 'E4 TB Allocation Details'!$A$18:$L$214, MATCH("Demand ID", 'E4 TB Allocation Details'!$A$18:$L$18, 0),FALSE), 'E2 Allocators'!$B$15:$W$358, MATCH('O5 Details by Class &amp; Accounts'!AA$18, 'E2 Allocators'!$B$15:$W$15, 0),FALSE)*$F49)</f>
        <v>0</v>
      </c>
      <c r="AB49" s="2186">
        <f>IF(ISERROR(VLOOKUP(VLOOKUP($A49, 'E4 TB Allocation Details'!$A$18:$L$214, MATCH("Demand ID", 'E4 TB Allocation Details'!$A$18:$L$18, 0),FALSE), 'E2 Allocators'!$B$15:$W$358, MATCH('O5 Details by Class &amp; Accounts'!AB$18, 'E2 Allocators'!$B$15:$W$15, 0),FALSE)*$F49), 0, VLOOKUP(VLOOKUP($A49, 'E4 TB Allocation Details'!$A$18:$L$214, MATCH("Demand ID", 'E4 TB Allocation Details'!$A$18:$L$18, 0),FALSE), 'E2 Allocators'!$B$15:$W$358, MATCH('O5 Details by Class &amp; Accounts'!AB$18, 'E2 Allocators'!$B$15:$W$15, 0),FALSE)*$F49)</f>
        <v>0</v>
      </c>
      <c r="AC49" s="2186">
        <f t="shared" si="1"/>
        <v>0</v>
      </c>
      <c r="AD49" s="2186">
        <f>IF(ISERROR(VLOOKUP(VLOOKUP($A49, 'E4 TB Allocation Details'!$A$18:$L$214, MATCH("Customer ID", 'E4 TB Allocation Details'!$A$18:$L$18, 0),FALSE), 'E2 Allocators'!$B$15:$W$358, MATCH('O5 Details by Class &amp; Accounts'!AD$18, 'E2 Allocators'!$B$15:$W$15, 0),FALSE)*$G49), 0, VLOOKUP(VLOOKUP($A49, 'E4 TB Allocation Details'!$A$18:$L$214, MATCH("Customer ID", 'E4 TB Allocation Details'!$A$18:$L$18, 0),FALSE), 'E2 Allocators'!$B$15:$W$358, MATCH('O5 Details by Class &amp; Accounts'!AD$18, 'E2 Allocators'!$B$15:$W$15, 0),FALSE)*$G49)</f>
        <v>0</v>
      </c>
      <c r="AE49" s="2186">
        <f>IF(ISERROR(VLOOKUP(VLOOKUP($A49, 'E4 TB Allocation Details'!$A$18:$L$214, MATCH("Customer ID", 'E4 TB Allocation Details'!$A$18:$L$18, 0),FALSE), 'E2 Allocators'!$B$15:$W$358, MATCH('O5 Details by Class &amp; Accounts'!AE$18, 'E2 Allocators'!$B$15:$W$15, 0),FALSE)*$G49), 0, VLOOKUP(VLOOKUP($A49, 'E4 TB Allocation Details'!$A$18:$L$214, MATCH("Customer ID", 'E4 TB Allocation Details'!$A$18:$L$18, 0),FALSE), 'E2 Allocators'!$B$15:$W$358, MATCH('O5 Details by Class &amp; Accounts'!AE$18, 'E2 Allocators'!$B$15:$W$15, 0),FALSE)*$G49)</f>
        <v>0</v>
      </c>
      <c r="AF49" s="2186">
        <f>IF(ISERROR(VLOOKUP(VLOOKUP($A49, 'E4 TB Allocation Details'!$A$18:$L$214, MATCH("Customer ID", 'E4 TB Allocation Details'!$A$18:$L$18, 0),FALSE), 'E2 Allocators'!$B$15:$W$358, MATCH('O5 Details by Class &amp; Accounts'!AF$18, 'E2 Allocators'!$B$15:$W$15, 0),FALSE)*$G49), 0, VLOOKUP(VLOOKUP($A49, 'E4 TB Allocation Details'!$A$18:$L$214, MATCH("Customer ID", 'E4 TB Allocation Details'!$A$18:$L$18, 0),FALSE), 'E2 Allocators'!$B$15:$W$358, MATCH('O5 Details by Class &amp; Accounts'!AF$18, 'E2 Allocators'!$B$15:$W$15, 0),FALSE)*$G49)</f>
        <v>0</v>
      </c>
      <c r="AG49" s="2186">
        <f>IF(ISERROR(VLOOKUP(VLOOKUP($A49, 'E4 TB Allocation Details'!$A$18:$L$214, MATCH("Customer ID", 'E4 TB Allocation Details'!$A$18:$L$18, 0),FALSE), 'E2 Allocators'!$B$15:$W$358, MATCH('O5 Details by Class &amp; Accounts'!AG$18, 'E2 Allocators'!$B$15:$W$15, 0),FALSE)*$G49), 0, VLOOKUP(VLOOKUP($A49, 'E4 TB Allocation Details'!$A$18:$L$214, MATCH("Customer ID", 'E4 TB Allocation Details'!$A$18:$L$18, 0),FALSE), 'E2 Allocators'!$B$15:$W$358, MATCH('O5 Details by Class &amp; Accounts'!AG$18, 'E2 Allocators'!$B$15:$W$15, 0),FALSE)*$G49)</f>
        <v>0</v>
      </c>
      <c r="AH49" s="2186">
        <f>IF(ISERROR(VLOOKUP(VLOOKUP($A49, 'E4 TB Allocation Details'!$A$18:$L$214, MATCH("Customer ID", 'E4 TB Allocation Details'!$A$18:$L$18, 0),FALSE), 'E2 Allocators'!$B$15:$W$358, MATCH('O5 Details by Class &amp; Accounts'!AH$18, 'E2 Allocators'!$B$15:$W$15, 0),FALSE)*$G49), 0, VLOOKUP(VLOOKUP($A49, 'E4 TB Allocation Details'!$A$18:$L$214, MATCH("Customer ID", 'E4 TB Allocation Details'!$A$18:$L$18, 0),FALSE), 'E2 Allocators'!$B$15:$W$358, MATCH('O5 Details by Class &amp; Accounts'!AH$18, 'E2 Allocators'!$B$15:$W$15, 0),FALSE)*$G49)</f>
        <v>0</v>
      </c>
      <c r="AI49" s="2186">
        <f>IF(ISERROR(VLOOKUP(VLOOKUP($A49, 'E4 TB Allocation Details'!$A$18:$L$214, MATCH("Customer ID", 'E4 TB Allocation Details'!$A$18:$L$18, 0),FALSE), 'E2 Allocators'!$B$15:$W$358, MATCH('O5 Details by Class &amp; Accounts'!AI$18, 'E2 Allocators'!$B$15:$W$15, 0),FALSE)*$G49), 0, VLOOKUP(VLOOKUP($A49, 'E4 TB Allocation Details'!$A$18:$L$214, MATCH("Customer ID", 'E4 TB Allocation Details'!$A$18:$L$18, 0),FALSE), 'E2 Allocators'!$B$15:$W$358, MATCH('O5 Details by Class &amp; Accounts'!AI$18, 'E2 Allocators'!$B$15:$W$15, 0),FALSE)*$G49)</f>
        <v>0</v>
      </c>
      <c r="AJ49" s="2186">
        <f>IF(ISERROR(VLOOKUP(VLOOKUP($A49, 'E4 TB Allocation Details'!$A$18:$L$214, MATCH("Customer ID", 'E4 TB Allocation Details'!$A$18:$L$18, 0),FALSE), 'E2 Allocators'!$B$15:$W$358, MATCH('O5 Details by Class &amp; Accounts'!AJ$18, 'E2 Allocators'!$B$15:$W$15, 0),FALSE)*$G49), 0, VLOOKUP(VLOOKUP($A49, 'E4 TB Allocation Details'!$A$18:$L$214, MATCH("Customer ID", 'E4 TB Allocation Details'!$A$18:$L$18, 0),FALSE), 'E2 Allocators'!$B$15:$W$358, MATCH('O5 Details by Class &amp; Accounts'!AJ$18, 'E2 Allocators'!$B$15:$W$15, 0),FALSE)*$G49)</f>
        <v>0</v>
      </c>
      <c r="AK49" s="2186">
        <f>IF(ISERROR(VLOOKUP(VLOOKUP($A49, 'E4 TB Allocation Details'!$A$18:$L$214, MATCH("Customer ID", 'E4 TB Allocation Details'!$A$18:$L$18, 0),FALSE), 'E2 Allocators'!$B$15:$W$358, MATCH('O5 Details by Class &amp; Accounts'!AK$18, 'E2 Allocators'!$B$15:$W$15, 0),FALSE)*$G49), 0, VLOOKUP(VLOOKUP($A49, 'E4 TB Allocation Details'!$A$18:$L$214, MATCH("Customer ID", 'E4 TB Allocation Details'!$A$18:$L$18, 0),FALSE), 'E2 Allocators'!$B$15:$W$358, MATCH('O5 Details by Class &amp; Accounts'!AK$18, 'E2 Allocators'!$B$15:$W$15, 0),FALSE)*$G49)</f>
        <v>0</v>
      </c>
      <c r="AL49" s="2186">
        <f>IF(ISERROR(VLOOKUP(VLOOKUP($A49, 'E4 TB Allocation Details'!$A$18:$L$214, MATCH("Customer ID", 'E4 TB Allocation Details'!$A$18:$L$18, 0),FALSE), 'E2 Allocators'!$B$15:$W$358, MATCH('O5 Details by Class &amp; Accounts'!AL$18, 'E2 Allocators'!$B$15:$W$15, 0),FALSE)*$G49), 0, VLOOKUP(VLOOKUP($A49, 'E4 TB Allocation Details'!$A$18:$L$214, MATCH("Customer ID", 'E4 TB Allocation Details'!$A$18:$L$18, 0),FALSE), 'E2 Allocators'!$B$15:$W$358, MATCH('O5 Details by Class &amp; Accounts'!AL$18, 'E2 Allocators'!$B$15:$W$15, 0),FALSE)*$G49)</f>
        <v>0</v>
      </c>
      <c r="AM49" s="2186">
        <f>IF(ISERROR(VLOOKUP(VLOOKUP($A49, 'E4 TB Allocation Details'!$A$18:$L$214, MATCH("Customer ID", 'E4 TB Allocation Details'!$A$18:$L$18, 0),FALSE), 'E2 Allocators'!$B$15:$W$358, MATCH('O5 Details by Class &amp; Accounts'!AM$18, 'E2 Allocators'!$B$15:$W$15, 0),FALSE)*$G49), 0, VLOOKUP(VLOOKUP($A49, 'E4 TB Allocation Details'!$A$18:$L$214, MATCH("Customer ID", 'E4 TB Allocation Details'!$A$18:$L$18, 0),FALSE), 'E2 Allocators'!$B$15:$W$358, MATCH('O5 Details by Class &amp; Accounts'!AM$18, 'E2 Allocators'!$B$15:$W$15, 0),FALSE)*$G49)</f>
        <v>0</v>
      </c>
      <c r="AN49" s="2186">
        <f>IF(ISERROR(VLOOKUP(VLOOKUP($A49, 'E4 TB Allocation Details'!$A$18:$L$214, MATCH("Customer ID", 'E4 TB Allocation Details'!$A$18:$L$18, 0),FALSE), 'E2 Allocators'!$B$15:$W$358, MATCH('O5 Details by Class &amp; Accounts'!AN$18, 'E2 Allocators'!$B$15:$W$15, 0),FALSE)*$G49), 0, VLOOKUP(VLOOKUP($A49, 'E4 TB Allocation Details'!$A$18:$L$214, MATCH("Customer ID", 'E4 TB Allocation Details'!$A$18:$L$18, 0),FALSE), 'E2 Allocators'!$B$15:$W$358, MATCH('O5 Details by Class &amp; Accounts'!AN$18, 'E2 Allocators'!$B$15:$W$15, 0),FALSE)*$G49)</f>
        <v>0</v>
      </c>
      <c r="AO49" s="2186">
        <f>IF(ISERROR(VLOOKUP(VLOOKUP($A49, 'E4 TB Allocation Details'!$A$18:$L$214, MATCH("Customer ID", 'E4 TB Allocation Details'!$A$18:$L$18, 0),FALSE), 'E2 Allocators'!$B$15:$W$358, MATCH('O5 Details by Class &amp; Accounts'!AO$18, 'E2 Allocators'!$B$15:$W$15, 0),FALSE)*$G49), 0, VLOOKUP(VLOOKUP($A49, 'E4 TB Allocation Details'!$A$18:$L$214, MATCH("Customer ID", 'E4 TB Allocation Details'!$A$18:$L$18, 0),FALSE), 'E2 Allocators'!$B$15:$W$358, MATCH('O5 Details by Class &amp; Accounts'!AO$18, 'E2 Allocators'!$B$15:$W$15, 0),FALSE)*$G49)</f>
        <v>0</v>
      </c>
      <c r="AP49" s="2186">
        <f>IF(ISERROR(VLOOKUP(VLOOKUP($A49, 'E4 TB Allocation Details'!$A$18:$L$214, MATCH("Customer ID", 'E4 TB Allocation Details'!$A$18:$L$18, 0),FALSE), 'E2 Allocators'!$B$15:$W$358, MATCH('O5 Details by Class &amp; Accounts'!AP$18, 'E2 Allocators'!$B$15:$W$15, 0),FALSE)*$G49), 0, VLOOKUP(VLOOKUP($A49, 'E4 TB Allocation Details'!$A$18:$L$214, MATCH("Customer ID", 'E4 TB Allocation Details'!$A$18:$L$18, 0),FALSE), 'E2 Allocators'!$B$15:$W$358, MATCH('O5 Details by Class &amp; Accounts'!AP$18, 'E2 Allocators'!$B$15:$W$15, 0),FALSE)*$G49)</f>
        <v>0</v>
      </c>
      <c r="AQ49" s="2186">
        <f>IF(ISERROR(VLOOKUP(VLOOKUP($A49, 'E4 TB Allocation Details'!$A$18:$L$214, MATCH("Customer ID", 'E4 TB Allocation Details'!$A$18:$L$18, 0),FALSE), 'E2 Allocators'!$B$15:$W$358, MATCH('O5 Details by Class &amp; Accounts'!AQ$18, 'E2 Allocators'!$B$15:$W$15, 0),FALSE)*$G49), 0, VLOOKUP(VLOOKUP($A49, 'E4 TB Allocation Details'!$A$18:$L$214, MATCH("Customer ID", 'E4 TB Allocation Details'!$A$18:$L$18, 0),FALSE), 'E2 Allocators'!$B$15:$W$358, MATCH('O5 Details by Class &amp; Accounts'!AQ$18, 'E2 Allocators'!$B$15:$W$15, 0),FALSE)*$G49)</f>
        <v>0</v>
      </c>
      <c r="AR49" s="2186">
        <f>IF(ISERROR(VLOOKUP(VLOOKUP($A49, 'E4 TB Allocation Details'!$A$18:$L$214, MATCH("Customer ID", 'E4 TB Allocation Details'!$A$18:$L$18, 0),FALSE), 'E2 Allocators'!$B$15:$W$358, MATCH('O5 Details by Class &amp; Accounts'!AR$18, 'E2 Allocators'!$B$15:$W$15, 0),FALSE)*$G49), 0, VLOOKUP(VLOOKUP($A49, 'E4 TB Allocation Details'!$A$18:$L$214, MATCH("Customer ID", 'E4 TB Allocation Details'!$A$18:$L$18, 0),FALSE), 'E2 Allocators'!$B$15:$W$358, MATCH('O5 Details by Class &amp; Accounts'!AR$18, 'E2 Allocators'!$B$15:$W$15, 0),FALSE)*$G49)</f>
        <v>0</v>
      </c>
      <c r="AS49" s="2186">
        <f>IF(ISERROR(VLOOKUP(VLOOKUP($A49, 'E4 TB Allocation Details'!$A$18:$L$214, MATCH("Customer ID", 'E4 TB Allocation Details'!$A$18:$L$18, 0),FALSE), 'E2 Allocators'!$B$15:$W$358, MATCH('O5 Details by Class &amp; Accounts'!AS$18, 'E2 Allocators'!$B$15:$W$15, 0),FALSE)*$G49), 0, VLOOKUP(VLOOKUP($A49, 'E4 TB Allocation Details'!$A$18:$L$214, MATCH("Customer ID", 'E4 TB Allocation Details'!$A$18:$L$18, 0),FALSE), 'E2 Allocators'!$B$15:$W$358, MATCH('O5 Details by Class &amp; Accounts'!AS$18, 'E2 Allocators'!$B$15:$W$15, 0),FALSE)*$G49)</f>
        <v>0</v>
      </c>
      <c r="AT49" s="2186">
        <f>IF(ISERROR(VLOOKUP(VLOOKUP($A49, 'E4 TB Allocation Details'!$A$18:$L$214, MATCH("Customer ID", 'E4 TB Allocation Details'!$A$18:$L$18, 0),FALSE), 'E2 Allocators'!$B$15:$W$358, MATCH('O5 Details by Class &amp; Accounts'!AT$18, 'E2 Allocators'!$B$15:$W$15, 0),FALSE)*$G49), 0, VLOOKUP(VLOOKUP($A49, 'E4 TB Allocation Details'!$A$18:$L$214, MATCH("Customer ID", 'E4 TB Allocation Details'!$A$18:$L$18, 0),FALSE), 'E2 Allocators'!$B$15:$W$358, MATCH('O5 Details by Class &amp; Accounts'!AT$18, 'E2 Allocators'!$B$15:$W$15, 0),FALSE)*$G49)</f>
        <v>0</v>
      </c>
      <c r="AU49" s="2186">
        <f>IF(ISERROR(VLOOKUP(VLOOKUP($A49, 'E4 TB Allocation Details'!$A$18:$L$214, MATCH("Customer ID", 'E4 TB Allocation Details'!$A$18:$L$18, 0),FALSE), 'E2 Allocators'!$B$15:$W$358, MATCH('O5 Details by Class &amp; Accounts'!AU$18, 'E2 Allocators'!$B$15:$W$15, 0),FALSE)*$G49), 0, VLOOKUP(VLOOKUP($A49, 'E4 TB Allocation Details'!$A$18:$L$214, MATCH("Customer ID", 'E4 TB Allocation Details'!$A$18:$L$18, 0),FALSE), 'E2 Allocators'!$B$15:$W$358, MATCH('O5 Details by Class &amp; Accounts'!AU$18, 'E2 Allocators'!$B$15:$W$15, 0),FALSE)*$G49)</f>
        <v>0</v>
      </c>
      <c r="AV49" s="2186">
        <f>IF(ISERROR(VLOOKUP(VLOOKUP($A49, 'E4 TB Allocation Details'!$A$18:$L$214, MATCH("Customer ID", 'E4 TB Allocation Details'!$A$18:$L$18, 0),FALSE), 'E2 Allocators'!$B$15:$W$358, MATCH('O5 Details by Class &amp; Accounts'!AV$18, 'E2 Allocators'!$B$15:$W$15, 0),FALSE)*$G49), 0, VLOOKUP(VLOOKUP($A49, 'E4 TB Allocation Details'!$A$18:$L$214, MATCH("Customer ID", 'E4 TB Allocation Details'!$A$18:$L$18, 0),FALSE), 'E2 Allocators'!$B$15:$W$358, MATCH('O5 Details by Class &amp; Accounts'!AV$18, 'E2 Allocators'!$B$15:$W$15, 0),FALSE)*$G49)</f>
        <v>0</v>
      </c>
      <c r="AW49" s="2186">
        <f>IF(ISERROR(VLOOKUP(VLOOKUP($A49, 'E4 TB Allocation Details'!$A$18:$L$214, MATCH("Customer ID", 'E4 TB Allocation Details'!$A$18:$L$18, 0),FALSE), 'E2 Allocators'!$B$15:$W$358, MATCH('O5 Details by Class &amp; Accounts'!AW$18, 'E2 Allocators'!$B$15:$W$15, 0),FALSE)*$G49), 0, VLOOKUP(VLOOKUP($A49, 'E4 TB Allocation Details'!$A$18:$L$214, MATCH("Customer ID", 'E4 TB Allocation Details'!$A$18:$L$18, 0),FALSE), 'E2 Allocators'!$B$15:$W$358, MATCH('O5 Details by Class &amp; Accounts'!AW$18, 'E2 Allocators'!$B$15:$W$15, 0),FALSE)*$G49)</f>
        <v>0</v>
      </c>
      <c r="AX49" s="2186">
        <f t="shared" si="2"/>
        <v>0</v>
      </c>
      <c r="AY49" s="2186">
        <f>IF(ISERROR(VLOOKUP(VLOOKUP($A49, 'E4 TB Allocation Details'!$A$18:$L$214, MATCH("Misc ID", 'E4 TB Allocation Details'!$A$18:$L$18, 0),FALSE), 'E2 Allocators'!$B$15:$W$358, MATCH('O5 Details by Class &amp; Accounts'!AY$18, 'E2 Allocators'!$B$15:$W$15, 0),FALSE)*$E49), 0, VLOOKUP(VLOOKUP($A49, 'E4 TB Allocation Details'!$A$18:$L$214, MATCH("Misc ID", 'E4 TB Allocation Details'!$A$18:$L$18, 0),FALSE), 'E2 Allocators'!$B$15:$W$358, MATCH('O5 Details by Class &amp; Accounts'!AY$18, 'E2 Allocators'!$B$15:$W$15, 0),FALSE)*$E49)</f>
        <v>0</v>
      </c>
      <c r="AZ49" s="2186">
        <f>IF(ISERROR(VLOOKUP(VLOOKUP($A49, 'E4 TB Allocation Details'!$A$18:$L$214, MATCH("Misc ID", 'E4 TB Allocation Details'!$A$18:$L$18, 0),FALSE), 'E2 Allocators'!$B$15:$W$358, MATCH('O5 Details by Class &amp; Accounts'!AZ$18, 'E2 Allocators'!$B$15:$W$15, 0),FALSE)*$E49), 0, VLOOKUP(VLOOKUP($A49, 'E4 TB Allocation Details'!$A$18:$L$214, MATCH("Misc ID", 'E4 TB Allocation Details'!$A$18:$L$18, 0),FALSE), 'E2 Allocators'!$B$15:$W$358, MATCH('O5 Details by Class &amp; Accounts'!AZ$18, 'E2 Allocators'!$B$15:$W$15, 0),FALSE)*$E49)</f>
        <v>0</v>
      </c>
      <c r="BA49" s="2186">
        <f>IF(ISERROR(VLOOKUP(VLOOKUP($A49, 'E4 TB Allocation Details'!$A$18:$L$214, MATCH("Misc ID", 'E4 TB Allocation Details'!$A$18:$L$18, 0),FALSE), 'E2 Allocators'!$B$15:$W$358, MATCH('O5 Details by Class &amp; Accounts'!BA$18, 'E2 Allocators'!$B$15:$W$15, 0),FALSE)*$E49), 0, VLOOKUP(VLOOKUP($A49, 'E4 TB Allocation Details'!$A$18:$L$214, MATCH("Misc ID", 'E4 TB Allocation Details'!$A$18:$L$18, 0),FALSE), 'E2 Allocators'!$B$15:$W$358, MATCH('O5 Details by Class &amp; Accounts'!BA$18, 'E2 Allocators'!$B$15:$W$15, 0),FALSE)*$E49)</f>
        <v>0</v>
      </c>
      <c r="BB49" s="2186">
        <f>IF(ISERROR(VLOOKUP(VLOOKUP($A49, 'E4 TB Allocation Details'!$A$18:$L$214, MATCH("Misc ID", 'E4 TB Allocation Details'!$A$18:$L$18, 0),FALSE), 'E2 Allocators'!$B$15:$W$358, MATCH('O5 Details by Class &amp; Accounts'!BB$18, 'E2 Allocators'!$B$15:$W$15, 0),FALSE)*$E49), 0, VLOOKUP(VLOOKUP($A49, 'E4 TB Allocation Details'!$A$18:$L$214, MATCH("Misc ID", 'E4 TB Allocation Details'!$A$18:$L$18, 0),FALSE), 'E2 Allocators'!$B$15:$W$358, MATCH('O5 Details by Class &amp; Accounts'!BB$18, 'E2 Allocators'!$B$15:$W$15, 0),FALSE)*$E49)</f>
        <v>0</v>
      </c>
      <c r="BC49" s="2186">
        <f>IF(ISERROR(VLOOKUP(VLOOKUP($A49, 'E4 TB Allocation Details'!$A$18:$L$214, MATCH("Misc ID", 'E4 TB Allocation Details'!$A$18:$L$18, 0),FALSE), 'E2 Allocators'!$B$15:$W$358, MATCH('O5 Details by Class &amp; Accounts'!BC$18, 'E2 Allocators'!$B$15:$W$15, 0),FALSE)*$E49), 0, VLOOKUP(VLOOKUP($A49, 'E4 TB Allocation Details'!$A$18:$L$214, MATCH("Misc ID", 'E4 TB Allocation Details'!$A$18:$L$18, 0),FALSE), 'E2 Allocators'!$B$15:$W$358, MATCH('O5 Details by Class &amp; Accounts'!BC$18, 'E2 Allocators'!$B$15:$W$15, 0),FALSE)*$E49)</f>
        <v>0</v>
      </c>
      <c r="BD49" s="2186">
        <f>IF(ISERROR(VLOOKUP(VLOOKUP($A49, 'E4 TB Allocation Details'!$A$18:$L$214, MATCH("Misc ID", 'E4 TB Allocation Details'!$A$18:$L$18, 0),FALSE), 'E2 Allocators'!$B$15:$W$358, MATCH('O5 Details by Class &amp; Accounts'!BD$18, 'E2 Allocators'!$B$15:$W$15, 0),FALSE)*$E49), 0, VLOOKUP(VLOOKUP($A49, 'E4 TB Allocation Details'!$A$18:$L$214, MATCH("Misc ID", 'E4 TB Allocation Details'!$A$18:$L$18, 0),FALSE), 'E2 Allocators'!$B$15:$W$358, MATCH('O5 Details by Class &amp; Accounts'!BD$18, 'E2 Allocators'!$B$15:$W$15, 0),FALSE)*$E49)</f>
        <v>0</v>
      </c>
      <c r="BE49" s="2186">
        <f>IF(ISERROR(VLOOKUP(VLOOKUP($A49, 'E4 TB Allocation Details'!$A$18:$L$214, MATCH("Misc ID", 'E4 TB Allocation Details'!$A$18:$L$18, 0),FALSE), 'E2 Allocators'!$B$15:$W$358, MATCH('O5 Details by Class &amp; Accounts'!BE$18, 'E2 Allocators'!$B$15:$W$15, 0),FALSE)*$E49), 0, VLOOKUP(VLOOKUP($A49, 'E4 TB Allocation Details'!$A$18:$L$214, MATCH("Misc ID", 'E4 TB Allocation Details'!$A$18:$L$18, 0),FALSE), 'E2 Allocators'!$B$15:$W$358, MATCH('O5 Details by Class &amp; Accounts'!BE$18, 'E2 Allocators'!$B$15:$W$15, 0),FALSE)*$E49)</f>
        <v>0</v>
      </c>
      <c r="BF49" s="2186">
        <f>IF(ISERROR(VLOOKUP(VLOOKUP($A49, 'E4 TB Allocation Details'!$A$18:$L$214, MATCH("Misc ID", 'E4 TB Allocation Details'!$A$18:$L$18, 0),FALSE), 'E2 Allocators'!$B$15:$W$358, MATCH('O5 Details by Class &amp; Accounts'!BF$18, 'E2 Allocators'!$B$15:$W$15, 0),FALSE)*$E49), 0, VLOOKUP(VLOOKUP($A49, 'E4 TB Allocation Details'!$A$18:$L$214, MATCH("Misc ID", 'E4 TB Allocation Details'!$A$18:$L$18, 0),FALSE), 'E2 Allocators'!$B$15:$W$358, MATCH('O5 Details by Class &amp; Accounts'!BF$18, 'E2 Allocators'!$B$15:$W$15, 0),FALSE)*$E49)</f>
        <v>0</v>
      </c>
      <c r="BG49" s="2186">
        <f>IF(ISERROR(VLOOKUP(VLOOKUP($A49, 'E4 TB Allocation Details'!$A$18:$L$214, MATCH("Misc ID", 'E4 TB Allocation Details'!$A$18:$L$18, 0),FALSE), 'E2 Allocators'!$B$15:$W$358, MATCH('O5 Details by Class &amp; Accounts'!BG$18, 'E2 Allocators'!$B$15:$W$15, 0),FALSE)*$E49), 0, VLOOKUP(VLOOKUP($A49, 'E4 TB Allocation Details'!$A$18:$L$214, MATCH("Misc ID", 'E4 TB Allocation Details'!$A$18:$L$18, 0),FALSE), 'E2 Allocators'!$B$15:$W$358, MATCH('O5 Details by Class &amp; Accounts'!BG$18, 'E2 Allocators'!$B$15:$W$15, 0),FALSE)*$E49)</f>
        <v>0</v>
      </c>
      <c r="BH49" s="2186">
        <f>IF(ISERROR(VLOOKUP(VLOOKUP($A49, 'E4 TB Allocation Details'!$A$18:$L$214, MATCH("Misc ID", 'E4 TB Allocation Details'!$A$18:$L$18, 0),FALSE), 'E2 Allocators'!$B$15:$W$358, MATCH('O5 Details by Class &amp; Accounts'!BH$18, 'E2 Allocators'!$B$15:$W$15, 0),FALSE)*$E49), 0, VLOOKUP(VLOOKUP($A49, 'E4 TB Allocation Details'!$A$18:$L$214, MATCH("Misc ID", 'E4 TB Allocation Details'!$A$18:$L$18, 0),FALSE), 'E2 Allocators'!$B$15:$W$358, MATCH('O5 Details by Class &amp; Accounts'!BH$18, 'E2 Allocators'!$B$15:$W$15, 0),FALSE)*$E49)</f>
        <v>0</v>
      </c>
      <c r="BI49" s="2186">
        <f>IF(ISERROR(VLOOKUP(VLOOKUP($A49, 'E4 TB Allocation Details'!$A$18:$L$214, MATCH("Misc ID", 'E4 TB Allocation Details'!$A$18:$L$18, 0),FALSE), 'E2 Allocators'!$B$15:$W$358, MATCH('O5 Details by Class &amp; Accounts'!BI$18, 'E2 Allocators'!$B$15:$W$15, 0),FALSE)*$E49), 0, VLOOKUP(VLOOKUP($A49, 'E4 TB Allocation Details'!$A$18:$L$214, MATCH("Misc ID", 'E4 TB Allocation Details'!$A$18:$L$18, 0),FALSE), 'E2 Allocators'!$B$15:$W$358, MATCH('O5 Details by Class &amp; Accounts'!BI$18, 'E2 Allocators'!$B$15:$W$15, 0),FALSE)*$E49)</f>
        <v>0</v>
      </c>
      <c r="BJ49" s="2186">
        <f>IF(ISERROR(VLOOKUP(VLOOKUP($A49, 'E4 TB Allocation Details'!$A$18:$L$214, MATCH("Misc ID", 'E4 TB Allocation Details'!$A$18:$L$18, 0),FALSE), 'E2 Allocators'!$B$15:$W$358, MATCH('O5 Details by Class &amp; Accounts'!BJ$18, 'E2 Allocators'!$B$15:$W$15, 0),FALSE)*$E49), 0, VLOOKUP(VLOOKUP($A49, 'E4 TB Allocation Details'!$A$18:$L$214, MATCH("Misc ID", 'E4 TB Allocation Details'!$A$18:$L$18, 0),FALSE), 'E2 Allocators'!$B$15:$W$358, MATCH('O5 Details by Class &amp; Accounts'!BJ$18, 'E2 Allocators'!$B$15:$W$15, 0),FALSE)*$E49)</f>
        <v>0</v>
      </c>
      <c r="BK49" s="2186">
        <f>IF(ISERROR(VLOOKUP(VLOOKUP($A49, 'E4 TB Allocation Details'!$A$18:$L$214, MATCH("Misc ID", 'E4 TB Allocation Details'!$A$18:$L$18, 0),FALSE), 'E2 Allocators'!$B$15:$W$358, MATCH('O5 Details by Class &amp; Accounts'!BK$18, 'E2 Allocators'!$B$15:$W$15, 0),FALSE)*$E49), 0, VLOOKUP(VLOOKUP($A49, 'E4 TB Allocation Details'!$A$18:$L$214, MATCH("Misc ID", 'E4 TB Allocation Details'!$A$18:$L$18, 0),FALSE), 'E2 Allocators'!$B$15:$W$358, MATCH('O5 Details by Class &amp; Accounts'!BK$18, 'E2 Allocators'!$B$15:$W$15, 0),FALSE)*$E49)</f>
        <v>0</v>
      </c>
      <c r="BL49" s="2186">
        <f>IF(ISERROR(VLOOKUP(VLOOKUP($A49, 'E4 TB Allocation Details'!$A$18:$L$214, MATCH("Misc ID", 'E4 TB Allocation Details'!$A$18:$L$18, 0),FALSE), 'E2 Allocators'!$B$15:$W$358, MATCH('O5 Details by Class &amp; Accounts'!BL$18, 'E2 Allocators'!$B$15:$W$15, 0),FALSE)*$E49), 0, VLOOKUP(VLOOKUP($A49, 'E4 TB Allocation Details'!$A$18:$L$214, MATCH("Misc ID", 'E4 TB Allocation Details'!$A$18:$L$18, 0),FALSE), 'E2 Allocators'!$B$15:$W$358, MATCH('O5 Details by Class &amp; Accounts'!BL$18, 'E2 Allocators'!$B$15:$W$15, 0),FALSE)*$E49)</f>
        <v>0</v>
      </c>
      <c r="BM49" s="2186">
        <f>IF(ISERROR(VLOOKUP(VLOOKUP($A49, 'E4 TB Allocation Details'!$A$18:$L$214, MATCH("Misc ID", 'E4 TB Allocation Details'!$A$18:$L$18, 0),FALSE), 'E2 Allocators'!$B$15:$W$358, MATCH('O5 Details by Class &amp; Accounts'!BM$18, 'E2 Allocators'!$B$15:$W$15, 0),FALSE)*$E49), 0, VLOOKUP(VLOOKUP($A49, 'E4 TB Allocation Details'!$A$18:$L$214, MATCH("Misc ID", 'E4 TB Allocation Details'!$A$18:$L$18, 0),FALSE), 'E2 Allocators'!$B$15:$W$358, MATCH('O5 Details by Class &amp; Accounts'!BM$18, 'E2 Allocators'!$B$15:$W$15, 0),FALSE)*$E49)</f>
        <v>0</v>
      </c>
      <c r="BN49" s="2186">
        <f>IF(ISERROR(VLOOKUP(VLOOKUP($A49, 'E4 TB Allocation Details'!$A$18:$L$214, MATCH("Misc ID", 'E4 TB Allocation Details'!$A$18:$L$18, 0),FALSE), 'E2 Allocators'!$B$15:$W$358, MATCH('O5 Details by Class &amp; Accounts'!BN$18, 'E2 Allocators'!$B$15:$W$15, 0),FALSE)*$E49), 0, VLOOKUP(VLOOKUP($A49, 'E4 TB Allocation Details'!$A$18:$L$214, MATCH("Misc ID", 'E4 TB Allocation Details'!$A$18:$L$18, 0),FALSE), 'E2 Allocators'!$B$15:$W$358, MATCH('O5 Details by Class &amp; Accounts'!BN$18, 'E2 Allocators'!$B$15:$W$15, 0),FALSE)*$E49)</f>
        <v>0</v>
      </c>
      <c r="BO49" s="2186">
        <f>IF(ISERROR(VLOOKUP(VLOOKUP($A49, 'E4 TB Allocation Details'!$A$18:$L$214, MATCH("Misc ID", 'E4 TB Allocation Details'!$A$18:$L$18, 0),FALSE), 'E2 Allocators'!$B$15:$W$358, MATCH('O5 Details by Class &amp; Accounts'!BO$18, 'E2 Allocators'!$B$15:$W$15, 0),FALSE)*$E49), 0, VLOOKUP(VLOOKUP($A49, 'E4 TB Allocation Details'!$A$18:$L$214, MATCH("Misc ID", 'E4 TB Allocation Details'!$A$18:$L$18, 0),FALSE), 'E2 Allocators'!$B$15:$W$358, MATCH('O5 Details by Class &amp; Accounts'!BO$18, 'E2 Allocators'!$B$15:$W$15, 0),FALSE)*$E49)</f>
        <v>0</v>
      </c>
      <c r="BP49" s="2186">
        <f>IF(ISERROR(VLOOKUP(VLOOKUP($A49, 'E4 TB Allocation Details'!$A$18:$L$214, MATCH("Misc ID", 'E4 TB Allocation Details'!$A$18:$L$18, 0),FALSE), 'E2 Allocators'!$B$15:$W$358, MATCH('O5 Details by Class &amp; Accounts'!BP$18, 'E2 Allocators'!$B$15:$W$15, 0),FALSE)*$E49), 0, VLOOKUP(VLOOKUP($A49, 'E4 TB Allocation Details'!$A$18:$L$214, MATCH("Misc ID", 'E4 TB Allocation Details'!$A$18:$L$18, 0),FALSE), 'E2 Allocators'!$B$15:$W$358, MATCH('O5 Details by Class &amp; Accounts'!BP$18, 'E2 Allocators'!$B$15:$W$15, 0),FALSE)*$E49)</f>
        <v>0</v>
      </c>
      <c r="BQ49" s="2186">
        <f>IF(ISERROR(VLOOKUP(VLOOKUP($A49, 'E4 TB Allocation Details'!$A$18:$L$214, MATCH("Misc ID", 'E4 TB Allocation Details'!$A$18:$L$18, 0),FALSE), 'E2 Allocators'!$B$15:$W$358, MATCH('O5 Details by Class &amp; Accounts'!BQ$18, 'E2 Allocators'!$B$15:$W$15, 0),FALSE)*$E49), 0, VLOOKUP(VLOOKUP($A49, 'E4 TB Allocation Details'!$A$18:$L$214, MATCH("Misc ID", 'E4 TB Allocation Details'!$A$18:$L$18, 0),FALSE), 'E2 Allocators'!$B$15:$W$358, MATCH('O5 Details by Class &amp; Accounts'!BQ$18, 'E2 Allocators'!$B$15:$W$15, 0),FALSE)*$E49)</f>
        <v>0</v>
      </c>
      <c r="BR49" s="2186">
        <f>IF(ISERROR(VLOOKUP(VLOOKUP($A49, 'E4 TB Allocation Details'!$A$18:$L$214, MATCH("Misc ID", 'E4 TB Allocation Details'!$A$18:$L$18, 0),FALSE), 'E2 Allocators'!$B$15:$W$358, MATCH('O5 Details by Class &amp; Accounts'!BR$18, 'E2 Allocators'!$B$15:$W$15, 0),FALSE)*$E49), 0, VLOOKUP(VLOOKUP($A49, 'E4 TB Allocation Details'!$A$18:$L$214, MATCH("Misc ID", 'E4 TB Allocation Details'!$A$18:$L$18, 0),FALSE), 'E2 Allocators'!$B$15:$W$358, MATCH('O5 Details by Class &amp; Accounts'!BR$18, 'E2 Allocators'!$B$15:$W$15, 0),FALSE)*$E49)</f>
        <v>0</v>
      </c>
      <c r="BS49" s="2186">
        <f t="shared" si="3"/>
        <v>0</v>
      </c>
      <c r="BT49" s="2186">
        <f>IF(ISERROR(VLOOKUP(VLOOKUP($A49, 'E4 TB Allocation Details'!$A$18:$L$214, MATCH("A &amp; G ID", 'E4 TB Allocation Details'!$A$18:$L$18, 0),FALSE), 'E2 Allocators'!$B$15:$W$358, MATCH('O5 Details by Class &amp; Accounts'!BT$18, 'E2 Allocators'!$B$15:$W$15, 0),FALSE)*$E49), 0, VLOOKUP(VLOOKUP($A49, 'E4 TB Allocation Details'!$A$18:$L$214, MATCH("A &amp; G ID", 'E4 TB Allocation Details'!$A$18:$L$18, 0),FALSE), 'E2 Allocators'!$B$15:$W$358, MATCH('O5 Details by Class &amp; Accounts'!BT$18, 'E2 Allocators'!$B$15:$W$15, 0),FALSE)*$E49)</f>
        <v>0</v>
      </c>
      <c r="BU49" s="2186">
        <f>IF(ISERROR(VLOOKUP(VLOOKUP($A49, 'E4 TB Allocation Details'!$A$18:$L$214, MATCH("A &amp; G ID", 'E4 TB Allocation Details'!$A$18:$L$18, 0),FALSE), 'E2 Allocators'!$B$15:$W$358, MATCH('O5 Details by Class &amp; Accounts'!BU$18, 'E2 Allocators'!$B$15:$W$15, 0),FALSE)*$E49), 0, VLOOKUP(VLOOKUP($A49, 'E4 TB Allocation Details'!$A$18:$L$214, MATCH("A &amp; G ID", 'E4 TB Allocation Details'!$A$18:$L$18, 0),FALSE), 'E2 Allocators'!$B$15:$W$358, MATCH('O5 Details by Class &amp; Accounts'!BU$18, 'E2 Allocators'!$B$15:$W$15, 0),FALSE)*$E49)</f>
        <v>0</v>
      </c>
      <c r="BV49" s="2186">
        <f>IF(ISERROR(VLOOKUP(VLOOKUP($A49, 'E4 TB Allocation Details'!$A$18:$L$214, MATCH("A &amp; G ID", 'E4 TB Allocation Details'!$A$18:$L$18, 0),FALSE), 'E2 Allocators'!$B$15:$W$358, MATCH('O5 Details by Class &amp; Accounts'!BV$18, 'E2 Allocators'!$B$15:$W$15, 0),FALSE)*$E49), 0, VLOOKUP(VLOOKUP($A49, 'E4 TB Allocation Details'!$A$18:$L$214, MATCH("A &amp; G ID", 'E4 TB Allocation Details'!$A$18:$L$18, 0),FALSE), 'E2 Allocators'!$B$15:$W$358, MATCH('O5 Details by Class &amp; Accounts'!BV$18, 'E2 Allocators'!$B$15:$W$15, 0),FALSE)*$E49)</f>
        <v>0</v>
      </c>
      <c r="BW49" s="2186">
        <f>IF(ISERROR(VLOOKUP(VLOOKUP($A49, 'E4 TB Allocation Details'!$A$18:$L$214, MATCH("A &amp; G ID", 'E4 TB Allocation Details'!$A$18:$L$18, 0),FALSE), 'E2 Allocators'!$B$15:$W$358, MATCH('O5 Details by Class &amp; Accounts'!BW$18, 'E2 Allocators'!$B$15:$W$15, 0),FALSE)*$E49), 0, VLOOKUP(VLOOKUP($A49, 'E4 TB Allocation Details'!$A$18:$L$214, MATCH("A &amp; G ID", 'E4 TB Allocation Details'!$A$18:$L$18, 0),FALSE), 'E2 Allocators'!$B$15:$W$358, MATCH('O5 Details by Class &amp; Accounts'!BW$18, 'E2 Allocators'!$B$15:$W$15, 0),FALSE)*$E49)</f>
        <v>0</v>
      </c>
      <c r="BX49" s="2186">
        <f>IF(ISERROR(VLOOKUP(VLOOKUP($A49, 'E4 TB Allocation Details'!$A$18:$L$214, MATCH("A &amp; G ID", 'E4 TB Allocation Details'!$A$18:$L$18, 0),FALSE), 'E2 Allocators'!$B$15:$W$358, MATCH('O5 Details by Class &amp; Accounts'!BX$18, 'E2 Allocators'!$B$15:$W$15, 0),FALSE)*$E49), 0, VLOOKUP(VLOOKUP($A49, 'E4 TB Allocation Details'!$A$18:$L$214, MATCH("A &amp; G ID", 'E4 TB Allocation Details'!$A$18:$L$18, 0),FALSE), 'E2 Allocators'!$B$15:$W$358, MATCH('O5 Details by Class &amp; Accounts'!BX$18, 'E2 Allocators'!$B$15:$W$15, 0),FALSE)*$E49)</f>
        <v>0</v>
      </c>
      <c r="BY49" s="2186">
        <f>IF(ISERROR(VLOOKUP(VLOOKUP($A49, 'E4 TB Allocation Details'!$A$18:$L$214, MATCH("A &amp; G ID", 'E4 TB Allocation Details'!$A$18:$L$18, 0),FALSE), 'E2 Allocators'!$B$15:$W$358, MATCH('O5 Details by Class &amp; Accounts'!BY$18, 'E2 Allocators'!$B$15:$W$15, 0),FALSE)*$E49), 0, VLOOKUP(VLOOKUP($A49, 'E4 TB Allocation Details'!$A$18:$L$214, MATCH("A &amp; G ID", 'E4 TB Allocation Details'!$A$18:$L$18, 0),FALSE), 'E2 Allocators'!$B$15:$W$358, MATCH('O5 Details by Class &amp; Accounts'!BY$18, 'E2 Allocators'!$B$15:$W$15, 0),FALSE)*$E49)</f>
        <v>0</v>
      </c>
      <c r="BZ49" s="2186">
        <f>IF(ISERROR(VLOOKUP(VLOOKUP($A49, 'E4 TB Allocation Details'!$A$18:$L$214, MATCH("A &amp; G ID", 'E4 TB Allocation Details'!$A$18:$L$18, 0),FALSE), 'E2 Allocators'!$B$15:$W$358, MATCH('O5 Details by Class &amp; Accounts'!BZ$18, 'E2 Allocators'!$B$15:$W$15, 0),FALSE)*$E49), 0, VLOOKUP(VLOOKUP($A49, 'E4 TB Allocation Details'!$A$18:$L$214, MATCH("A &amp; G ID", 'E4 TB Allocation Details'!$A$18:$L$18, 0),FALSE), 'E2 Allocators'!$B$15:$W$358, MATCH('O5 Details by Class &amp; Accounts'!BZ$18, 'E2 Allocators'!$B$15:$W$15, 0),FALSE)*$E49)</f>
        <v>0</v>
      </c>
      <c r="CA49" s="2186">
        <f>IF(ISERROR(VLOOKUP(VLOOKUP($A49, 'E4 TB Allocation Details'!$A$18:$L$214, MATCH("A &amp; G ID", 'E4 TB Allocation Details'!$A$18:$L$18, 0),FALSE), 'E2 Allocators'!$B$15:$W$358, MATCH('O5 Details by Class &amp; Accounts'!CA$18, 'E2 Allocators'!$B$15:$W$15, 0),FALSE)*$E49), 0, VLOOKUP(VLOOKUP($A49, 'E4 TB Allocation Details'!$A$18:$L$214, MATCH("A &amp; G ID", 'E4 TB Allocation Details'!$A$18:$L$18, 0),FALSE), 'E2 Allocators'!$B$15:$W$358, MATCH('O5 Details by Class &amp; Accounts'!CA$18, 'E2 Allocators'!$B$15:$W$15, 0),FALSE)*$E49)</f>
        <v>0</v>
      </c>
      <c r="CB49" s="2186">
        <f>IF(ISERROR(VLOOKUP(VLOOKUP($A49, 'E4 TB Allocation Details'!$A$18:$L$214, MATCH("A &amp; G ID", 'E4 TB Allocation Details'!$A$18:$L$18, 0),FALSE), 'E2 Allocators'!$B$15:$W$358, MATCH('O5 Details by Class &amp; Accounts'!CB$18, 'E2 Allocators'!$B$15:$W$15, 0),FALSE)*$E49), 0, VLOOKUP(VLOOKUP($A49, 'E4 TB Allocation Details'!$A$18:$L$214, MATCH("A &amp; G ID", 'E4 TB Allocation Details'!$A$18:$L$18, 0),FALSE), 'E2 Allocators'!$B$15:$W$358, MATCH('O5 Details by Class &amp; Accounts'!CB$18, 'E2 Allocators'!$B$15:$W$15, 0),FALSE)*$E49)</f>
        <v>0</v>
      </c>
      <c r="CC49" s="2186">
        <f>IF(ISERROR(VLOOKUP(VLOOKUP($A49, 'E4 TB Allocation Details'!$A$18:$L$214, MATCH("A &amp; G ID", 'E4 TB Allocation Details'!$A$18:$L$18, 0),FALSE), 'E2 Allocators'!$B$15:$W$358, MATCH('O5 Details by Class &amp; Accounts'!CC$18, 'E2 Allocators'!$B$15:$W$15, 0),FALSE)*$E49), 0, VLOOKUP(VLOOKUP($A49, 'E4 TB Allocation Details'!$A$18:$L$214, MATCH("A &amp; G ID", 'E4 TB Allocation Details'!$A$18:$L$18, 0),FALSE), 'E2 Allocators'!$B$15:$W$358, MATCH('O5 Details by Class &amp; Accounts'!CC$18, 'E2 Allocators'!$B$15:$W$15, 0),FALSE)*$E49)</f>
        <v>0</v>
      </c>
      <c r="CD49" s="2186">
        <f>IF(ISERROR(VLOOKUP(VLOOKUP($A49, 'E4 TB Allocation Details'!$A$18:$L$214, MATCH("A &amp; G ID", 'E4 TB Allocation Details'!$A$18:$L$18, 0),FALSE), 'E2 Allocators'!$B$15:$W$358, MATCH('O5 Details by Class &amp; Accounts'!CD$18, 'E2 Allocators'!$B$15:$W$15, 0),FALSE)*$E49), 0, VLOOKUP(VLOOKUP($A49, 'E4 TB Allocation Details'!$A$18:$L$214, MATCH("A &amp; G ID", 'E4 TB Allocation Details'!$A$18:$L$18, 0),FALSE), 'E2 Allocators'!$B$15:$W$358, MATCH('O5 Details by Class &amp; Accounts'!CD$18, 'E2 Allocators'!$B$15:$W$15, 0),FALSE)*$E49)</f>
        <v>0</v>
      </c>
      <c r="CE49" s="2186">
        <f>IF(ISERROR(VLOOKUP(VLOOKUP($A49, 'E4 TB Allocation Details'!$A$18:$L$214, MATCH("A &amp; G ID", 'E4 TB Allocation Details'!$A$18:$L$18, 0),FALSE), 'E2 Allocators'!$B$15:$W$358, MATCH('O5 Details by Class &amp; Accounts'!CE$18, 'E2 Allocators'!$B$15:$W$15, 0),FALSE)*$E49), 0, VLOOKUP(VLOOKUP($A49, 'E4 TB Allocation Details'!$A$18:$L$214, MATCH("A &amp; G ID", 'E4 TB Allocation Details'!$A$18:$L$18, 0),FALSE), 'E2 Allocators'!$B$15:$W$358, MATCH('O5 Details by Class &amp; Accounts'!CE$18, 'E2 Allocators'!$B$15:$W$15, 0),FALSE)*$E49)</f>
        <v>0</v>
      </c>
      <c r="CF49" s="2186">
        <f>IF(ISERROR(VLOOKUP(VLOOKUP($A49, 'E4 TB Allocation Details'!$A$18:$L$214, MATCH("A &amp; G ID", 'E4 TB Allocation Details'!$A$18:$L$18, 0),FALSE), 'E2 Allocators'!$B$15:$W$358, MATCH('O5 Details by Class &amp; Accounts'!CF$18, 'E2 Allocators'!$B$15:$W$15, 0),FALSE)*$E49), 0, VLOOKUP(VLOOKUP($A49, 'E4 TB Allocation Details'!$A$18:$L$214, MATCH("A &amp; G ID", 'E4 TB Allocation Details'!$A$18:$L$18, 0),FALSE), 'E2 Allocators'!$B$15:$W$358, MATCH('O5 Details by Class &amp; Accounts'!CF$18, 'E2 Allocators'!$B$15:$W$15, 0),FALSE)*$E49)</f>
        <v>0</v>
      </c>
      <c r="CG49" s="2186">
        <f>IF(ISERROR(VLOOKUP(VLOOKUP($A49, 'E4 TB Allocation Details'!$A$18:$L$214, MATCH("A &amp; G ID", 'E4 TB Allocation Details'!$A$18:$L$18, 0),FALSE), 'E2 Allocators'!$B$15:$W$358, MATCH('O5 Details by Class &amp; Accounts'!CG$18, 'E2 Allocators'!$B$15:$W$15, 0),FALSE)*$E49), 0, VLOOKUP(VLOOKUP($A49, 'E4 TB Allocation Details'!$A$18:$L$214, MATCH("A &amp; G ID", 'E4 TB Allocation Details'!$A$18:$L$18, 0),FALSE), 'E2 Allocators'!$B$15:$W$358, MATCH('O5 Details by Class &amp; Accounts'!CG$18, 'E2 Allocators'!$B$15:$W$15, 0),FALSE)*$E49)</f>
        <v>0</v>
      </c>
      <c r="CH49" s="2186">
        <f>IF(ISERROR(VLOOKUP(VLOOKUP($A49, 'E4 TB Allocation Details'!$A$18:$L$214, MATCH("A &amp; G ID", 'E4 TB Allocation Details'!$A$18:$L$18, 0),FALSE), 'E2 Allocators'!$B$15:$W$358, MATCH('O5 Details by Class &amp; Accounts'!CH$18, 'E2 Allocators'!$B$15:$W$15, 0),FALSE)*$E49), 0, VLOOKUP(VLOOKUP($A49, 'E4 TB Allocation Details'!$A$18:$L$214, MATCH("A &amp; G ID", 'E4 TB Allocation Details'!$A$18:$L$18, 0),FALSE), 'E2 Allocators'!$B$15:$W$358, MATCH('O5 Details by Class &amp; Accounts'!CH$18, 'E2 Allocators'!$B$15:$W$15, 0),FALSE)*$E49)</f>
        <v>0</v>
      </c>
      <c r="CI49" s="2186">
        <f>IF(ISERROR(VLOOKUP(VLOOKUP($A49, 'E4 TB Allocation Details'!$A$18:$L$214, MATCH("A &amp; G ID", 'E4 TB Allocation Details'!$A$18:$L$18, 0),FALSE), 'E2 Allocators'!$B$15:$W$358, MATCH('O5 Details by Class &amp; Accounts'!CI$18, 'E2 Allocators'!$B$15:$W$15, 0),FALSE)*$E49), 0, VLOOKUP(VLOOKUP($A49, 'E4 TB Allocation Details'!$A$18:$L$214, MATCH("A &amp; G ID", 'E4 TB Allocation Details'!$A$18:$L$18, 0),FALSE), 'E2 Allocators'!$B$15:$W$358, MATCH('O5 Details by Class &amp; Accounts'!CI$18, 'E2 Allocators'!$B$15:$W$15, 0),FALSE)*$E49)</f>
        <v>0</v>
      </c>
      <c r="CJ49" s="2186">
        <f>IF(ISERROR(VLOOKUP(VLOOKUP($A49, 'E4 TB Allocation Details'!$A$18:$L$214, MATCH("A &amp; G ID", 'E4 TB Allocation Details'!$A$18:$L$18, 0),FALSE), 'E2 Allocators'!$B$15:$W$358, MATCH('O5 Details by Class &amp; Accounts'!CJ$18, 'E2 Allocators'!$B$15:$W$15, 0),FALSE)*$E49), 0, VLOOKUP(VLOOKUP($A49, 'E4 TB Allocation Details'!$A$18:$L$214, MATCH("A &amp; G ID", 'E4 TB Allocation Details'!$A$18:$L$18, 0),FALSE), 'E2 Allocators'!$B$15:$W$358, MATCH('O5 Details by Class &amp; Accounts'!CJ$18, 'E2 Allocators'!$B$15:$W$15, 0),FALSE)*$E49)</f>
        <v>0</v>
      </c>
      <c r="CK49" s="2186">
        <f>IF(ISERROR(VLOOKUP(VLOOKUP($A49, 'E4 TB Allocation Details'!$A$18:$L$214, MATCH("A &amp; G ID", 'E4 TB Allocation Details'!$A$18:$L$18, 0),FALSE), 'E2 Allocators'!$B$15:$W$358, MATCH('O5 Details by Class &amp; Accounts'!CK$18, 'E2 Allocators'!$B$15:$W$15, 0),FALSE)*$E49), 0, VLOOKUP(VLOOKUP($A49, 'E4 TB Allocation Details'!$A$18:$L$214, MATCH("A &amp; G ID", 'E4 TB Allocation Details'!$A$18:$L$18, 0),FALSE), 'E2 Allocators'!$B$15:$W$358, MATCH('O5 Details by Class &amp; Accounts'!CK$18, 'E2 Allocators'!$B$15:$W$15, 0),FALSE)*$E49)</f>
        <v>0</v>
      </c>
      <c r="CL49" s="2186">
        <f>IF(ISERROR(VLOOKUP(VLOOKUP($A49, 'E4 TB Allocation Details'!$A$18:$L$214, MATCH("A &amp; G ID", 'E4 TB Allocation Details'!$A$18:$L$18, 0),FALSE), 'E2 Allocators'!$B$15:$W$358, MATCH('O5 Details by Class &amp; Accounts'!CL$18, 'E2 Allocators'!$B$15:$W$15, 0),FALSE)*$E49), 0, VLOOKUP(VLOOKUP($A49, 'E4 TB Allocation Details'!$A$18:$L$214, MATCH("A &amp; G ID", 'E4 TB Allocation Details'!$A$18:$L$18, 0),FALSE), 'E2 Allocators'!$B$15:$W$358, MATCH('O5 Details by Class &amp; Accounts'!CL$18, 'E2 Allocators'!$B$15:$W$15, 0),FALSE)*$E49)</f>
        <v>0</v>
      </c>
      <c r="CM49" s="2186">
        <f>IF(ISERROR(VLOOKUP(VLOOKUP($A49, 'E4 TB Allocation Details'!$A$18:$L$214, MATCH("A &amp; G ID", 'E4 TB Allocation Details'!$A$18:$L$18, 0),FALSE), 'E2 Allocators'!$B$15:$W$358, MATCH('O5 Details by Class &amp; Accounts'!CM$18, 'E2 Allocators'!$B$15:$W$15, 0),FALSE)*$E49), 0, VLOOKUP(VLOOKUP($A49, 'E4 TB Allocation Details'!$A$18:$L$214, MATCH("A &amp; G ID", 'E4 TB Allocation Details'!$A$18:$L$18, 0),FALSE), 'E2 Allocators'!$B$15:$W$358, MATCH('O5 Details by Class &amp; Accounts'!CM$18, 'E2 Allocators'!$B$15:$W$15, 0),FALSE)*$E49)</f>
        <v>0</v>
      </c>
      <c r="CN49" s="2186">
        <f t="shared" si="5"/>
        <v>0</v>
      </c>
      <c r="CO49" s="2187">
        <f t="shared" si="4"/>
        <v>0</v>
      </c>
      <c r="CQ49" s="1625" t="e">
        <v>#N/A</v>
      </c>
    </row>
    <row r="50" spans="1:95" s="54" customFormat="1" ht="12.75" x14ac:dyDescent="0.2">
      <c r="A50" s="989" t="s">
        <v>831</v>
      </c>
      <c r="B50" s="990" t="s">
        <v>395</v>
      </c>
      <c r="C50" s="2184">
        <f>IF(ISERROR(VLOOKUP($A50,'I3 TB Data'!$A$19:$H$483,MATCH('O5 Details by Class &amp; Accounts'!$C$18, 'I3 TB Data'!$A$19:$H$19,0),0)), 0, VLOOKUP($A50,'I3 TB Data'!$A$19:$H$483,MATCH('O5 Details by Class &amp; Accounts'!$C$18,'I3 TB Data'!$A$19:$H$19,0),0))</f>
        <v>0</v>
      </c>
      <c r="D50" s="2185">
        <f>'I4 BO ASSETS'!E47</f>
        <v>0</v>
      </c>
      <c r="E50" s="2184">
        <f t="shared" si="6"/>
        <v>0</v>
      </c>
      <c r="F50" s="2186">
        <f>IF(ISERROR(VLOOKUP($A50, 'E1 Categorization'!A33:E124, MATCH("Customer Component", 'E1 Categorization'!$A$33:$E$33,0), 0)), 0, IF(VLOOKUP($A50, 'E1 Categorization'!A33:E124, MATCH("Customer Component", 'E1 Categorization'!$A$33:$E$33,0), 0)=0, 'O5 Details by Class &amp; Accounts'!$E50, IF(AND(VLOOKUP($A50, 'E1 Categorization'!A33:E124, MATCH("Customer Component", 'E1 Categorization'!$A$33:$E$33,0), 0) &gt;0, VLOOKUP($A50, 'E1 Categorization'!A33:E124, MATCH("Customer Component", 'E1 Categorization'!$A$33:$E$33,0), 0)&lt;1), 'O5 Details by Class &amp; Accounts'!$E50*(1-VLOOKUP($A50, 'E1 Categorization'!A33:E124, MATCH("Customer Component", 'E1 Categorization'!$A$33:$E$33,0), 0)), 0)))</f>
        <v>0</v>
      </c>
      <c r="G50" s="2186">
        <f>IF(ISERROR(VLOOKUP($A50, 'E1 Categorization'!A33:E124, MATCH("Customer Component", 'E1 Categorization'!$A$33:$E$33,0), 0)),0, IF(VLOOKUP($A50, 'E1 Categorization'!A33:E124, MATCH("Customer Component", 'E1 Categorization'!$A$33:$E$33,0), 0)=0, 0, IF(AND(VLOOKUP($A50, 'E1 Categorization'!A33:E124, MATCH("Customer Component", 'E1 Categorization'!$A$33:$E$33,0), 0) &gt;0, VLOOKUP($A50, 'E1 Categorization'!A33:E124, MATCH("Customer Component", 'E1 Categorization'!$A$33:$E$33,0), 0)&lt;1), 'O5 Details by Class &amp; Accounts'!$E50*(VLOOKUP($A50, 'E1 Categorization'!A33:E124, MATCH("Customer Component", 'E1 Categorization'!$A$33:$E$33,0), 0)), 'O5 Details by Class &amp; Accounts'!$E50)))</f>
        <v>0</v>
      </c>
      <c r="H50" s="2186">
        <f t="shared" si="0"/>
        <v>0</v>
      </c>
      <c r="I50" s="2186">
        <f>IF(ISERROR(VLOOKUP(VLOOKUP($A50, 'E4 TB Allocation Details'!$A$18:$L$214, MATCH("Demand ID", 'E4 TB Allocation Details'!$A$18:$L$18, 0),FALSE), 'E2 Allocators'!$B$15:$W$358, MATCH('O5 Details by Class &amp; Accounts'!I$18, 'E2 Allocators'!$B$15:$W$15, 0),FALSE)*$F50), 0, VLOOKUP(VLOOKUP($A50, 'E4 TB Allocation Details'!$A$18:$L$214, MATCH("Demand ID", 'E4 TB Allocation Details'!$A$18:$L$18, 0),FALSE), 'E2 Allocators'!$B$15:$W$358, MATCH('O5 Details by Class &amp; Accounts'!I$18, 'E2 Allocators'!$B$15:$W$15, 0),FALSE)*$F50)</f>
        <v>0</v>
      </c>
      <c r="J50" s="2186">
        <f>IF(ISERROR(VLOOKUP(VLOOKUP($A50, 'E4 TB Allocation Details'!$A$18:$L$214, MATCH("Demand ID", 'E4 TB Allocation Details'!$A$18:$L$18, 0),FALSE), 'E2 Allocators'!$B$15:$W$358, MATCH('O5 Details by Class &amp; Accounts'!J$18, 'E2 Allocators'!$B$15:$W$15, 0),FALSE)*$F50), 0, VLOOKUP(VLOOKUP($A50, 'E4 TB Allocation Details'!$A$18:$L$214, MATCH("Demand ID", 'E4 TB Allocation Details'!$A$18:$L$18, 0),FALSE), 'E2 Allocators'!$B$15:$W$358, MATCH('O5 Details by Class &amp; Accounts'!J$18, 'E2 Allocators'!$B$15:$W$15, 0),FALSE)*$F50)</f>
        <v>0</v>
      </c>
      <c r="K50" s="2186">
        <f>IF(ISERROR(VLOOKUP(VLOOKUP($A50, 'E4 TB Allocation Details'!$A$18:$L$214, MATCH("Demand ID", 'E4 TB Allocation Details'!$A$18:$L$18, 0),FALSE), 'E2 Allocators'!$B$15:$W$358, MATCH('O5 Details by Class &amp; Accounts'!K$18, 'E2 Allocators'!$B$15:$W$15, 0),FALSE)*$F50), 0, VLOOKUP(VLOOKUP($A50, 'E4 TB Allocation Details'!$A$18:$L$214, MATCH("Demand ID", 'E4 TB Allocation Details'!$A$18:$L$18, 0),FALSE), 'E2 Allocators'!$B$15:$W$358, MATCH('O5 Details by Class &amp; Accounts'!K$18, 'E2 Allocators'!$B$15:$W$15, 0),FALSE)*$F50)</f>
        <v>0</v>
      </c>
      <c r="L50" s="2186">
        <f>IF(ISERROR(VLOOKUP(VLOOKUP($A50, 'E4 TB Allocation Details'!$A$18:$L$214, MATCH("Demand ID", 'E4 TB Allocation Details'!$A$18:$L$18, 0),FALSE), 'E2 Allocators'!$B$15:$W$358, MATCH('O5 Details by Class &amp; Accounts'!L$18, 'E2 Allocators'!$B$15:$W$15, 0),FALSE)*$F50), 0, VLOOKUP(VLOOKUP($A50, 'E4 TB Allocation Details'!$A$18:$L$214, MATCH("Demand ID", 'E4 TB Allocation Details'!$A$18:$L$18, 0),FALSE), 'E2 Allocators'!$B$15:$W$358, MATCH('O5 Details by Class &amp; Accounts'!L$18, 'E2 Allocators'!$B$15:$W$15, 0),FALSE)*$F50)</f>
        <v>0</v>
      </c>
      <c r="M50" s="2186">
        <f>IF(ISERROR(VLOOKUP(VLOOKUP($A50, 'E4 TB Allocation Details'!$A$18:$L$214, MATCH("Demand ID", 'E4 TB Allocation Details'!$A$18:$L$18, 0),FALSE), 'E2 Allocators'!$B$15:$W$358, MATCH('O5 Details by Class &amp; Accounts'!M$18, 'E2 Allocators'!$B$15:$W$15, 0),FALSE)*$F50), 0, VLOOKUP(VLOOKUP($A50, 'E4 TB Allocation Details'!$A$18:$L$214, MATCH("Demand ID", 'E4 TB Allocation Details'!$A$18:$L$18, 0),FALSE), 'E2 Allocators'!$B$15:$W$358, MATCH('O5 Details by Class &amp; Accounts'!M$18, 'E2 Allocators'!$B$15:$W$15, 0),FALSE)*$F50)</f>
        <v>0</v>
      </c>
      <c r="N50" s="2186">
        <f>IF(ISERROR(VLOOKUP(VLOOKUP($A50, 'E4 TB Allocation Details'!$A$18:$L$214, MATCH("Demand ID", 'E4 TB Allocation Details'!$A$18:$L$18, 0),FALSE), 'E2 Allocators'!$B$15:$W$358, MATCH('O5 Details by Class &amp; Accounts'!N$18, 'E2 Allocators'!$B$15:$W$15, 0),FALSE)*$F50), 0, VLOOKUP(VLOOKUP($A50, 'E4 TB Allocation Details'!$A$18:$L$214, MATCH("Demand ID", 'E4 TB Allocation Details'!$A$18:$L$18, 0),FALSE), 'E2 Allocators'!$B$15:$W$358, MATCH('O5 Details by Class &amp; Accounts'!N$18, 'E2 Allocators'!$B$15:$W$15, 0),FALSE)*$F50)</f>
        <v>0</v>
      </c>
      <c r="O50" s="2186">
        <f>IF(ISERROR(VLOOKUP(VLOOKUP($A50, 'E4 TB Allocation Details'!$A$18:$L$214, MATCH("Demand ID", 'E4 TB Allocation Details'!$A$18:$L$18, 0),FALSE), 'E2 Allocators'!$B$15:$W$358, MATCH('O5 Details by Class &amp; Accounts'!O$18, 'E2 Allocators'!$B$15:$W$15, 0),FALSE)*$F50), 0, VLOOKUP(VLOOKUP($A50, 'E4 TB Allocation Details'!$A$18:$L$214, MATCH("Demand ID", 'E4 TB Allocation Details'!$A$18:$L$18, 0),FALSE), 'E2 Allocators'!$B$15:$W$358, MATCH('O5 Details by Class &amp; Accounts'!O$18, 'E2 Allocators'!$B$15:$W$15, 0),FALSE)*$F50)</f>
        <v>0</v>
      </c>
      <c r="P50" s="2186">
        <f>IF(ISERROR(VLOOKUP(VLOOKUP($A50, 'E4 TB Allocation Details'!$A$18:$L$214, MATCH("Demand ID", 'E4 TB Allocation Details'!$A$18:$L$18, 0),FALSE), 'E2 Allocators'!$B$15:$W$358, MATCH('O5 Details by Class &amp; Accounts'!P$18, 'E2 Allocators'!$B$15:$W$15, 0),FALSE)*$F50), 0, VLOOKUP(VLOOKUP($A50, 'E4 TB Allocation Details'!$A$18:$L$214, MATCH("Demand ID", 'E4 TB Allocation Details'!$A$18:$L$18, 0),FALSE), 'E2 Allocators'!$B$15:$W$358, MATCH('O5 Details by Class &amp; Accounts'!P$18, 'E2 Allocators'!$B$15:$W$15, 0),FALSE)*$F50)</f>
        <v>0</v>
      </c>
      <c r="Q50" s="2186">
        <f>IF(ISERROR(VLOOKUP(VLOOKUP($A50, 'E4 TB Allocation Details'!$A$18:$L$214, MATCH("Demand ID", 'E4 TB Allocation Details'!$A$18:$L$18, 0),FALSE), 'E2 Allocators'!$B$15:$W$358, MATCH('O5 Details by Class &amp; Accounts'!Q$18, 'E2 Allocators'!$B$15:$W$15, 0),FALSE)*$F50), 0, VLOOKUP(VLOOKUP($A50, 'E4 TB Allocation Details'!$A$18:$L$214, MATCH("Demand ID", 'E4 TB Allocation Details'!$A$18:$L$18, 0),FALSE), 'E2 Allocators'!$B$15:$W$358, MATCH('O5 Details by Class &amp; Accounts'!Q$18, 'E2 Allocators'!$B$15:$W$15, 0),FALSE)*$F50)</f>
        <v>0</v>
      </c>
      <c r="R50" s="2186">
        <f>IF(ISERROR(VLOOKUP(VLOOKUP($A50, 'E4 TB Allocation Details'!$A$18:$L$214, MATCH("Demand ID", 'E4 TB Allocation Details'!$A$18:$L$18, 0),FALSE), 'E2 Allocators'!$B$15:$W$358, MATCH('O5 Details by Class &amp; Accounts'!R$18, 'E2 Allocators'!$B$15:$W$15, 0),FALSE)*$F50), 0, VLOOKUP(VLOOKUP($A50, 'E4 TB Allocation Details'!$A$18:$L$214, MATCH("Demand ID", 'E4 TB Allocation Details'!$A$18:$L$18, 0),FALSE), 'E2 Allocators'!$B$15:$W$358, MATCH('O5 Details by Class &amp; Accounts'!R$18, 'E2 Allocators'!$B$15:$W$15, 0),FALSE)*$F50)</f>
        <v>0</v>
      </c>
      <c r="S50" s="2186">
        <f>IF(ISERROR(VLOOKUP(VLOOKUP($A50, 'E4 TB Allocation Details'!$A$18:$L$214, MATCH("Demand ID", 'E4 TB Allocation Details'!$A$18:$L$18, 0),FALSE), 'E2 Allocators'!$B$15:$W$358, MATCH('O5 Details by Class &amp; Accounts'!S$18, 'E2 Allocators'!$B$15:$W$15, 0),FALSE)*$F50), 0, VLOOKUP(VLOOKUP($A50, 'E4 TB Allocation Details'!$A$18:$L$214, MATCH("Demand ID", 'E4 TB Allocation Details'!$A$18:$L$18, 0),FALSE), 'E2 Allocators'!$B$15:$W$358, MATCH('O5 Details by Class &amp; Accounts'!S$18, 'E2 Allocators'!$B$15:$W$15, 0),FALSE)*$F50)</f>
        <v>0</v>
      </c>
      <c r="T50" s="2186">
        <f>IF(ISERROR(VLOOKUP(VLOOKUP($A50, 'E4 TB Allocation Details'!$A$18:$L$214, MATCH("Demand ID", 'E4 TB Allocation Details'!$A$18:$L$18, 0),FALSE), 'E2 Allocators'!$B$15:$W$358, MATCH('O5 Details by Class &amp; Accounts'!T$18, 'E2 Allocators'!$B$15:$W$15, 0),FALSE)*$F50), 0, VLOOKUP(VLOOKUP($A50, 'E4 TB Allocation Details'!$A$18:$L$214, MATCH("Demand ID", 'E4 TB Allocation Details'!$A$18:$L$18, 0),FALSE), 'E2 Allocators'!$B$15:$W$358, MATCH('O5 Details by Class &amp; Accounts'!T$18, 'E2 Allocators'!$B$15:$W$15, 0),FALSE)*$F50)</f>
        <v>0</v>
      </c>
      <c r="U50" s="2186">
        <f>IF(ISERROR(VLOOKUP(VLOOKUP($A50, 'E4 TB Allocation Details'!$A$18:$L$214, MATCH("Demand ID", 'E4 TB Allocation Details'!$A$18:$L$18, 0),FALSE), 'E2 Allocators'!$B$15:$W$358, MATCH('O5 Details by Class &amp; Accounts'!U$18, 'E2 Allocators'!$B$15:$W$15, 0),FALSE)*$F50), 0, VLOOKUP(VLOOKUP($A50, 'E4 TB Allocation Details'!$A$18:$L$214, MATCH("Demand ID", 'E4 TB Allocation Details'!$A$18:$L$18, 0),FALSE), 'E2 Allocators'!$B$15:$W$358, MATCH('O5 Details by Class &amp; Accounts'!U$18, 'E2 Allocators'!$B$15:$W$15, 0),FALSE)*$F50)</f>
        <v>0</v>
      </c>
      <c r="V50" s="2186">
        <f>IF(ISERROR(VLOOKUP(VLOOKUP($A50, 'E4 TB Allocation Details'!$A$18:$L$214, MATCH("Demand ID", 'E4 TB Allocation Details'!$A$18:$L$18, 0),FALSE), 'E2 Allocators'!$B$15:$W$358, MATCH('O5 Details by Class &amp; Accounts'!V$18, 'E2 Allocators'!$B$15:$W$15, 0),FALSE)*$F50), 0, VLOOKUP(VLOOKUP($A50, 'E4 TB Allocation Details'!$A$18:$L$214, MATCH("Demand ID", 'E4 TB Allocation Details'!$A$18:$L$18, 0),FALSE), 'E2 Allocators'!$B$15:$W$358, MATCH('O5 Details by Class &amp; Accounts'!V$18, 'E2 Allocators'!$B$15:$W$15, 0),FALSE)*$F50)</f>
        <v>0</v>
      </c>
      <c r="W50" s="2186">
        <f>IF(ISERROR(VLOOKUP(VLOOKUP($A50, 'E4 TB Allocation Details'!$A$18:$L$214, MATCH("Demand ID", 'E4 TB Allocation Details'!$A$18:$L$18, 0),FALSE), 'E2 Allocators'!$B$15:$W$358, MATCH('O5 Details by Class &amp; Accounts'!W$18, 'E2 Allocators'!$B$15:$W$15, 0),FALSE)*$F50), 0, VLOOKUP(VLOOKUP($A50, 'E4 TB Allocation Details'!$A$18:$L$214, MATCH("Demand ID", 'E4 TB Allocation Details'!$A$18:$L$18, 0),FALSE), 'E2 Allocators'!$B$15:$W$358, MATCH('O5 Details by Class &amp; Accounts'!W$18, 'E2 Allocators'!$B$15:$W$15, 0),FALSE)*$F50)</f>
        <v>0</v>
      </c>
      <c r="X50" s="2186">
        <f>IF(ISERROR(VLOOKUP(VLOOKUP($A50, 'E4 TB Allocation Details'!$A$18:$L$214, MATCH("Demand ID", 'E4 TB Allocation Details'!$A$18:$L$18, 0),FALSE), 'E2 Allocators'!$B$15:$W$358, MATCH('O5 Details by Class &amp; Accounts'!X$18, 'E2 Allocators'!$B$15:$W$15, 0),FALSE)*$F50), 0, VLOOKUP(VLOOKUP($A50, 'E4 TB Allocation Details'!$A$18:$L$214, MATCH("Demand ID", 'E4 TB Allocation Details'!$A$18:$L$18, 0),FALSE), 'E2 Allocators'!$B$15:$W$358, MATCH('O5 Details by Class &amp; Accounts'!X$18, 'E2 Allocators'!$B$15:$W$15, 0),FALSE)*$F50)</f>
        <v>0</v>
      </c>
      <c r="Y50" s="2186">
        <f>IF(ISERROR(VLOOKUP(VLOOKUP($A50, 'E4 TB Allocation Details'!$A$18:$L$214, MATCH("Demand ID", 'E4 TB Allocation Details'!$A$18:$L$18, 0),FALSE), 'E2 Allocators'!$B$15:$W$358, MATCH('O5 Details by Class &amp; Accounts'!Y$18, 'E2 Allocators'!$B$15:$W$15, 0),FALSE)*$F50), 0, VLOOKUP(VLOOKUP($A50, 'E4 TB Allocation Details'!$A$18:$L$214, MATCH("Demand ID", 'E4 TB Allocation Details'!$A$18:$L$18, 0),FALSE), 'E2 Allocators'!$B$15:$W$358, MATCH('O5 Details by Class &amp; Accounts'!Y$18, 'E2 Allocators'!$B$15:$W$15, 0),FALSE)*$F50)</f>
        <v>0</v>
      </c>
      <c r="Z50" s="2186">
        <f>IF(ISERROR(VLOOKUP(VLOOKUP($A50, 'E4 TB Allocation Details'!$A$18:$L$214, MATCH("Demand ID", 'E4 TB Allocation Details'!$A$18:$L$18, 0),FALSE), 'E2 Allocators'!$B$15:$W$358, MATCH('O5 Details by Class &amp; Accounts'!Z$18, 'E2 Allocators'!$B$15:$W$15, 0),FALSE)*$F50), 0, VLOOKUP(VLOOKUP($A50, 'E4 TB Allocation Details'!$A$18:$L$214, MATCH("Demand ID", 'E4 TB Allocation Details'!$A$18:$L$18, 0),FALSE), 'E2 Allocators'!$B$15:$W$358, MATCH('O5 Details by Class &amp; Accounts'!Z$18, 'E2 Allocators'!$B$15:$W$15, 0),FALSE)*$F50)</f>
        <v>0</v>
      </c>
      <c r="AA50" s="2186">
        <f>IF(ISERROR(VLOOKUP(VLOOKUP($A50, 'E4 TB Allocation Details'!$A$18:$L$214, MATCH("Demand ID", 'E4 TB Allocation Details'!$A$18:$L$18, 0),FALSE), 'E2 Allocators'!$B$15:$W$358, MATCH('O5 Details by Class &amp; Accounts'!AA$18, 'E2 Allocators'!$B$15:$W$15, 0),FALSE)*$F50), 0, VLOOKUP(VLOOKUP($A50, 'E4 TB Allocation Details'!$A$18:$L$214, MATCH("Demand ID", 'E4 TB Allocation Details'!$A$18:$L$18, 0),FALSE), 'E2 Allocators'!$B$15:$W$358, MATCH('O5 Details by Class &amp; Accounts'!AA$18, 'E2 Allocators'!$B$15:$W$15, 0),FALSE)*$F50)</f>
        <v>0</v>
      </c>
      <c r="AB50" s="2186">
        <f>IF(ISERROR(VLOOKUP(VLOOKUP($A50, 'E4 TB Allocation Details'!$A$18:$L$214, MATCH("Demand ID", 'E4 TB Allocation Details'!$A$18:$L$18, 0),FALSE), 'E2 Allocators'!$B$15:$W$358, MATCH('O5 Details by Class &amp; Accounts'!AB$18, 'E2 Allocators'!$B$15:$W$15, 0),FALSE)*$F50), 0, VLOOKUP(VLOOKUP($A50, 'E4 TB Allocation Details'!$A$18:$L$214, MATCH("Demand ID", 'E4 TB Allocation Details'!$A$18:$L$18, 0),FALSE), 'E2 Allocators'!$B$15:$W$358, MATCH('O5 Details by Class &amp; Accounts'!AB$18, 'E2 Allocators'!$B$15:$W$15, 0),FALSE)*$F50)</f>
        <v>0</v>
      </c>
      <c r="AC50" s="2186">
        <f t="shared" si="1"/>
        <v>0</v>
      </c>
      <c r="AD50" s="2186">
        <f>IF(ISERROR(VLOOKUP(VLOOKUP($A50, 'E4 TB Allocation Details'!$A$18:$L$214, MATCH("Customer ID", 'E4 TB Allocation Details'!$A$18:$L$18, 0),FALSE), 'E2 Allocators'!$B$15:$W$358, MATCH('O5 Details by Class &amp; Accounts'!AD$18, 'E2 Allocators'!$B$15:$W$15, 0),FALSE)*$G50), 0, VLOOKUP(VLOOKUP($A50, 'E4 TB Allocation Details'!$A$18:$L$214, MATCH("Customer ID", 'E4 TB Allocation Details'!$A$18:$L$18, 0),FALSE), 'E2 Allocators'!$B$15:$W$358, MATCH('O5 Details by Class &amp; Accounts'!AD$18, 'E2 Allocators'!$B$15:$W$15, 0),FALSE)*$G50)</f>
        <v>0</v>
      </c>
      <c r="AE50" s="2186">
        <f>IF(ISERROR(VLOOKUP(VLOOKUP($A50, 'E4 TB Allocation Details'!$A$18:$L$214, MATCH("Customer ID", 'E4 TB Allocation Details'!$A$18:$L$18, 0),FALSE), 'E2 Allocators'!$B$15:$W$358, MATCH('O5 Details by Class &amp; Accounts'!AE$18, 'E2 Allocators'!$B$15:$W$15, 0),FALSE)*$G50), 0, VLOOKUP(VLOOKUP($A50, 'E4 TB Allocation Details'!$A$18:$L$214, MATCH("Customer ID", 'E4 TB Allocation Details'!$A$18:$L$18, 0),FALSE), 'E2 Allocators'!$B$15:$W$358, MATCH('O5 Details by Class &amp; Accounts'!AE$18, 'E2 Allocators'!$B$15:$W$15, 0),FALSE)*$G50)</f>
        <v>0</v>
      </c>
      <c r="AF50" s="2186">
        <f>IF(ISERROR(VLOOKUP(VLOOKUP($A50, 'E4 TB Allocation Details'!$A$18:$L$214, MATCH("Customer ID", 'E4 TB Allocation Details'!$A$18:$L$18, 0),FALSE), 'E2 Allocators'!$B$15:$W$358, MATCH('O5 Details by Class &amp; Accounts'!AF$18, 'E2 Allocators'!$B$15:$W$15, 0),FALSE)*$G50), 0, VLOOKUP(VLOOKUP($A50, 'E4 TB Allocation Details'!$A$18:$L$214, MATCH("Customer ID", 'E4 TB Allocation Details'!$A$18:$L$18, 0),FALSE), 'E2 Allocators'!$B$15:$W$358, MATCH('O5 Details by Class &amp; Accounts'!AF$18, 'E2 Allocators'!$B$15:$W$15, 0),FALSE)*$G50)</f>
        <v>0</v>
      </c>
      <c r="AG50" s="2186">
        <f>IF(ISERROR(VLOOKUP(VLOOKUP($A50, 'E4 TB Allocation Details'!$A$18:$L$214, MATCH("Customer ID", 'E4 TB Allocation Details'!$A$18:$L$18, 0),FALSE), 'E2 Allocators'!$B$15:$W$358, MATCH('O5 Details by Class &amp; Accounts'!AG$18, 'E2 Allocators'!$B$15:$W$15, 0),FALSE)*$G50), 0, VLOOKUP(VLOOKUP($A50, 'E4 TB Allocation Details'!$A$18:$L$214, MATCH("Customer ID", 'E4 TB Allocation Details'!$A$18:$L$18, 0),FALSE), 'E2 Allocators'!$B$15:$W$358, MATCH('O5 Details by Class &amp; Accounts'!AG$18, 'E2 Allocators'!$B$15:$W$15, 0),FALSE)*$G50)</f>
        <v>0</v>
      </c>
      <c r="AH50" s="2186">
        <f>IF(ISERROR(VLOOKUP(VLOOKUP($A50, 'E4 TB Allocation Details'!$A$18:$L$214, MATCH("Customer ID", 'E4 TB Allocation Details'!$A$18:$L$18, 0),FALSE), 'E2 Allocators'!$B$15:$W$358, MATCH('O5 Details by Class &amp; Accounts'!AH$18, 'E2 Allocators'!$B$15:$W$15, 0),FALSE)*$G50), 0, VLOOKUP(VLOOKUP($A50, 'E4 TB Allocation Details'!$A$18:$L$214, MATCH("Customer ID", 'E4 TB Allocation Details'!$A$18:$L$18, 0),FALSE), 'E2 Allocators'!$B$15:$W$358, MATCH('O5 Details by Class &amp; Accounts'!AH$18, 'E2 Allocators'!$B$15:$W$15, 0),FALSE)*$G50)</f>
        <v>0</v>
      </c>
      <c r="AI50" s="2186">
        <f>IF(ISERROR(VLOOKUP(VLOOKUP($A50, 'E4 TB Allocation Details'!$A$18:$L$214, MATCH("Customer ID", 'E4 TB Allocation Details'!$A$18:$L$18, 0),FALSE), 'E2 Allocators'!$B$15:$W$358, MATCH('O5 Details by Class &amp; Accounts'!AI$18, 'E2 Allocators'!$B$15:$W$15, 0),FALSE)*$G50), 0, VLOOKUP(VLOOKUP($A50, 'E4 TB Allocation Details'!$A$18:$L$214, MATCH("Customer ID", 'E4 TB Allocation Details'!$A$18:$L$18, 0),FALSE), 'E2 Allocators'!$B$15:$W$358, MATCH('O5 Details by Class &amp; Accounts'!AI$18, 'E2 Allocators'!$B$15:$W$15, 0),FALSE)*$G50)</f>
        <v>0</v>
      </c>
      <c r="AJ50" s="2186">
        <f>IF(ISERROR(VLOOKUP(VLOOKUP($A50, 'E4 TB Allocation Details'!$A$18:$L$214, MATCH("Customer ID", 'E4 TB Allocation Details'!$A$18:$L$18, 0),FALSE), 'E2 Allocators'!$B$15:$W$358, MATCH('O5 Details by Class &amp; Accounts'!AJ$18, 'E2 Allocators'!$B$15:$W$15, 0),FALSE)*$G50), 0, VLOOKUP(VLOOKUP($A50, 'E4 TB Allocation Details'!$A$18:$L$214, MATCH("Customer ID", 'E4 TB Allocation Details'!$A$18:$L$18, 0),FALSE), 'E2 Allocators'!$B$15:$W$358, MATCH('O5 Details by Class &amp; Accounts'!AJ$18, 'E2 Allocators'!$B$15:$W$15, 0),FALSE)*$G50)</f>
        <v>0</v>
      </c>
      <c r="AK50" s="2186">
        <f>IF(ISERROR(VLOOKUP(VLOOKUP($A50, 'E4 TB Allocation Details'!$A$18:$L$214, MATCH("Customer ID", 'E4 TB Allocation Details'!$A$18:$L$18, 0),FALSE), 'E2 Allocators'!$B$15:$W$358, MATCH('O5 Details by Class &amp; Accounts'!AK$18, 'E2 Allocators'!$B$15:$W$15, 0),FALSE)*$G50), 0, VLOOKUP(VLOOKUP($A50, 'E4 TB Allocation Details'!$A$18:$L$214, MATCH("Customer ID", 'E4 TB Allocation Details'!$A$18:$L$18, 0),FALSE), 'E2 Allocators'!$B$15:$W$358, MATCH('O5 Details by Class &amp; Accounts'!AK$18, 'E2 Allocators'!$B$15:$W$15, 0),FALSE)*$G50)</f>
        <v>0</v>
      </c>
      <c r="AL50" s="2186">
        <f>IF(ISERROR(VLOOKUP(VLOOKUP($A50, 'E4 TB Allocation Details'!$A$18:$L$214, MATCH("Customer ID", 'E4 TB Allocation Details'!$A$18:$L$18, 0),FALSE), 'E2 Allocators'!$B$15:$W$358, MATCH('O5 Details by Class &amp; Accounts'!AL$18, 'E2 Allocators'!$B$15:$W$15, 0),FALSE)*$G50), 0, VLOOKUP(VLOOKUP($A50, 'E4 TB Allocation Details'!$A$18:$L$214, MATCH("Customer ID", 'E4 TB Allocation Details'!$A$18:$L$18, 0),FALSE), 'E2 Allocators'!$B$15:$W$358, MATCH('O5 Details by Class &amp; Accounts'!AL$18, 'E2 Allocators'!$B$15:$W$15, 0),FALSE)*$G50)</f>
        <v>0</v>
      </c>
      <c r="AM50" s="2186">
        <f>IF(ISERROR(VLOOKUP(VLOOKUP($A50, 'E4 TB Allocation Details'!$A$18:$L$214, MATCH("Customer ID", 'E4 TB Allocation Details'!$A$18:$L$18, 0),FALSE), 'E2 Allocators'!$B$15:$W$358, MATCH('O5 Details by Class &amp; Accounts'!AM$18, 'E2 Allocators'!$B$15:$W$15, 0),FALSE)*$G50), 0, VLOOKUP(VLOOKUP($A50, 'E4 TB Allocation Details'!$A$18:$L$214, MATCH("Customer ID", 'E4 TB Allocation Details'!$A$18:$L$18, 0),FALSE), 'E2 Allocators'!$B$15:$W$358, MATCH('O5 Details by Class &amp; Accounts'!AM$18, 'E2 Allocators'!$B$15:$W$15, 0),FALSE)*$G50)</f>
        <v>0</v>
      </c>
      <c r="AN50" s="2186">
        <f>IF(ISERROR(VLOOKUP(VLOOKUP($A50, 'E4 TB Allocation Details'!$A$18:$L$214, MATCH("Customer ID", 'E4 TB Allocation Details'!$A$18:$L$18, 0),FALSE), 'E2 Allocators'!$B$15:$W$358, MATCH('O5 Details by Class &amp; Accounts'!AN$18, 'E2 Allocators'!$B$15:$W$15, 0),FALSE)*$G50), 0, VLOOKUP(VLOOKUP($A50, 'E4 TB Allocation Details'!$A$18:$L$214, MATCH("Customer ID", 'E4 TB Allocation Details'!$A$18:$L$18, 0),FALSE), 'E2 Allocators'!$B$15:$W$358, MATCH('O5 Details by Class &amp; Accounts'!AN$18, 'E2 Allocators'!$B$15:$W$15, 0),FALSE)*$G50)</f>
        <v>0</v>
      </c>
      <c r="AO50" s="2186">
        <f>IF(ISERROR(VLOOKUP(VLOOKUP($A50, 'E4 TB Allocation Details'!$A$18:$L$214, MATCH("Customer ID", 'E4 TB Allocation Details'!$A$18:$L$18, 0),FALSE), 'E2 Allocators'!$B$15:$W$358, MATCH('O5 Details by Class &amp; Accounts'!AO$18, 'E2 Allocators'!$B$15:$W$15, 0),FALSE)*$G50), 0, VLOOKUP(VLOOKUP($A50, 'E4 TB Allocation Details'!$A$18:$L$214, MATCH("Customer ID", 'E4 TB Allocation Details'!$A$18:$L$18, 0),FALSE), 'E2 Allocators'!$B$15:$W$358, MATCH('O5 Details by Class &amp; Accounts'!AO$18, 'E2 Allocators'!$B$15:$W$15, 0),FALSE)*$G50)</f>
        <v>0</v>
      </c>
      <c r="AP50" s="2186">
        <f>IF(ISERROR(VLOOKUP(VLOOKUP($A50, 'E4 TB Allocation Details'!$A$18:$L$214, MATCH("Customer ID", 'E4 TB Allocation Details'!$A$18:$L$18, 0),FALSE), 'E2 Allocators'!$B$15:$W$358, MATCH('O5 Details by Class &amp; Accounts'!AP$18, 'E2 Allocators'!$B$15:$W$15, 0),FALSE)*$G50), 0, VLOOKUP(VLOOKUP($A50, 'E4 TB Allocation Details'!$A$18:$L$214, MATCH("Customer ID", 'E4 TB Allocation Details'!$A$18:$L$18, 0),FALSE), 'E2 Allocators'!$B$15:$W$358, MATCH('O5 Details by Class &amp; Accounts'!AP$18, 'E2 Allocators'!$B$15:$W$15, 0),FALSE)*$G50)</f>
        <v>0</v>
      </c>
      <c r="AQ50" s="2186">
        <f>IF(ISERROR(VLOOKUP(VLOOKUP($A50, 'E4 TB Allocation Details'!$A$18:$L$214, MATCH("Customer ID", 'E4 TB Allocation Details'!$A$18:$L$18, 0),FALSE), 'E2 Allocators'!$B$15:$W$358, MATCH('O5 Details by Class &amp; Accounts'!AQ$18, 'E2 Allocators'!$B$15:$W$15, 0),FALSE)*$G50), 0, VLOOKUP(VLOOKUP($A50, 'E4 TB Allocation Details'!$A$18:$L$214, MATCH("Customer ID", 'E4 TB Allocation Details'!$A$18:$L$18, 0),FALSE), 'E2 Allocators'!$B$15:$W$358, MATCH('O5 Details by Class &amp; Accounts'!AQ$18, 'E2 Allocators'!$B$15:$W$15, 0),FALSE)*$G50)</f>
        <v>0</v>
      </c>
      <c r="AR50" s="2186">
        <f>IF(ISERROR(VLOOKUP(VLOOKUP($A50, 'E4 TB Allocation Details'!$A$18:$L$214, MATCH("Customer ID", 'E4 TB Allocation Details'!$A$18:$L$18, 0),FALSE), 'E2 Allocators'!$B$15:$W$358, MATCH('O5 Details by Class &amp; Accounts'!AR$18, 'E2 Allocators'!$B$15:$W$15, 0),FALSE)*$G50), 0, VLOOKUP(VLOOKUP($A50, 'E4 TB Allocation Details'!$A$18:$L$214, MATCH("Customer ID", 'E4 TB Allocation Details'!$A$18:$L$18, 0),FALSE), 'E2 Allocators'!$B$15:$W$358, MATCH('O5 Details by Class &amp; Accounts'!AR$18, 'E2 Allocators'!$B$15:$W$15, 0),FALSE)*$G50)</f>
        <v>0</v>
      </c>
      <c r="AS50" s="2186">
        <f>IF(ISERROR(VLOOKUP(VLOOKUP($A50, 'E4 TB Allocation Details'!$A$18:$L$214, MATCH("Customer ID", 'E4 TB Allocation Details'!$A$18:$L$18, 0),FALSE), 'E2 Allocators'!$B$15:$W$358, MATCH('O5 Details by Class &amp; Accounts'!AS$18, 'E2 Allocators'!$B$15:$W$15, 0),FALSE)*$G50), 0, VLOOKUP(VLOOKUP($A50, 'E4 TB Allocation Details'!$A$18:$L$214, MATCH("Customer ID", 'E4 TB Allocation Details'!$A$18:$L$18, 0),FALSE), 'E2 Allocators'!$B$15:$W$358, MATCH('O5 Details by Class &amp; Accounts'!AS$18, 'E2 Allocators'!$B$15:$W$15, 0),FALSE)*$G50)</f>
        <v>0</v>
      </c>
      <c r="AT50" s="2186">
        <f>IF(ISERROR(VLOOKUP(VLOOKUP($A50, 'E4 TB Allocation Details'!$A$18:$L$214, MATCH("Customer ID", 'E4 TB Allocation Details'!$A$18:$L$18, 0),FALSE), 'E2 Allocators'!$B$15:$W$358, MATCH('O5 Details by Class &amp; Accounts'!AT$18, 'E2 Allocators'!$B$15:$W$15, 0),FALSE)*$G50), 0, VLOOKUP(VLOOKUP($A50, 'E4 TB Allocation Details'!$A$18:$L$214, MATCH("Customer ID", 'E4 TB Allocation Details'!$A$18:$L$18, 0),FALSE), 'E2 Allocators'!$B$15:$W$358, MATCH('O5 Details by Class &amp; Accounts'!AT$18, 'E2 Allocators'!$B$15:$W$15, 0),FALSE)*$G50)</f>
        <v>0</v>
      </c>
      <c r="AU50" s="2186">
        <f>IF(ISERROR(VLOOKUP(VLOOKUP($A50, 'E4 TB Allocation Details'!$A$18:$L$214, MATCH("Customer ID", 'E4 TB Allocation Details'!$A$18:$L$18, 0),FALSE), 'E2 Allocators'!$B$15:$W$358, MATCH('O5 Details by Class &amp; Accounts'!AU$18, 'E2 Allocators'!$B$15:$W$15, 0),FALSE)*$G50), 0, VLOOKUP(VLOOKUP($A50, 'E4 TB Allocation Details'!$A$18:$L$214, MATCH("Customer ID", 'E4 TB Allocation Details'!$A$18:$L$18, 0),FALSE), 'E2 Allocators'!$B$15:$W$358, MATCH('O5 Details by Class &amp; Accounts'!AU$18, 'E2 Allocators'!$B$15:$W$15, 0),FALSE)*$G50)</f>
        <v>0</v>
      </c>
      <c r="AV50" s="2186">
        <f>IF(ISERROR(VLOOKUP(VLOOKUP($A50, 'E4 TB Allocation Details'!$A$18:$L$214, MATCH("Customer ID", 'E4 TB Allocation Details'!$A$18:$L$18, 0),FALSE), 'E2 Allocators'!$B$15:$W$358, MATCH('O5 Details by Class &amp; Accounts'!AV$18, 'E2 Allocators'!$B$15:$W$15, 0),FALSE)*$G50), 0, VLOOKUP(VLOOKUP($A50, 'E4 TB Allocation Details'!$A$18:$L$214, MATCH("Customer ID", 'E4 TB Allocation Details'!$A$18:$L$18, 0),FALSE), 'E2 Allocators'!$B$15:$W$358, MATCH('O5 Details by Class &amp; Accounts'!AV$18, 'E2 Allocators'!$B$15:$W$15, 0),FALSE)*$G50)</f>
        <v>0</v>
      </c>
      <c r="AW50" s="2186">
        <f>IF(ISERROR(VLOOKUP(VLOOKUP($A50, 'E4 TB Allocation Details'!$A$18:$L$214, MATCH("Customer ID", 'E4 TB Allocation Details'!$A$18:$L$18, 0),FALSE), 'E2 Allocators'!$B$15:$W$358, MATCH('O5 Details by Class &amp; Accounts'!AW$18, 'E2 Allocators'!$B$15:$W$15, 0),FALSE)*$G50), 0, VLOOKUP(VLOOKUP($A50, 'E4 TB Allocation Details'!$A$18:$L$214, MATCH("Customer ID", 'E4 TB Allocation Details'!$A$18:$L$18, 0),FALSE), 'E2 Allocators'!$B$15:$W$358, MATCH('O5 Details by Class &amp; Accounts'!AW$18, 'E2 Allocators'!$B$15:$W$15, 0),FALSE)*$G50)</f>
        <v>0</v>
      </c>
      <c r="AX50" s="2186">
        <f t="shared" si="2"/>
        <v>0</v>
      </c>
      <c r="AY50" s="2186">
        <f>IF(ISERROR(VLOOKUP(VLOOKUP($A50, 'E4 TB Allocation Details'!$A$18:$L$214, MATCH("Misc ID", 'E4 TB Allocation Details'!$A$18:$L$18, 0),FALSE), 'E2 Allocators'!$B$15:$W$358, MATCH('O5 Details by Class &amp; Accounts'!AY$18, 'E2 Allocators'!$B$15:$W$15, 0),FALSE)*$E50), 0, VLOOKUP(VLOOKUP($A50, 'E4 TB Allocation Details'!$A$18:$L$214, MATCH("Misc ID", 'E4 TB Allocation Details'!$A$18:$L$18, 0),FALSE), 'E2 Allocators'!$B$15:$W$358, MATCH('O5 Details by Class &amp; Accounts'!AY$18, 'E2 Allocators'!$B$15:$W$15, 0),FALSE)*$E50)</f>
        <v>0</v>
      </c>
      <c r="AZ50" s="2186">
        <f>IF(ISERROR(VLOOKUP(VLOOKUP($A50, 'E4 TB Allocation Details'!$A$18:$L$214, MATCH("Misc ID", 'E4 TB Allocation Details'!$A$18:$L$18, 0),FALSE), 'E2 Allocators'!$B$15:$W$358, MATCH('O5 Details by Class &amp; Accounts'!AZ$18, 'E2 Allocators'!$B$15:$W$15, 0),FALSE)*$E50), 0, VLOOKUP(VLOOKUP($A50, 'E4 TB Allocation Details'!$A$18:$L$214, MATCH("Misc ID", 'E4 TB Allocation Details'!$A$18:$L$18, 0),FALSE), 'E2 Allocators'!$B$15:$W$358, MATCH('O5 Details by Class &amp; Accounts'!AZ$18, 'E2 Allocators'!$B$15:$W$15, 0),FALSE)*$E50)</f>
        <v>0</v>
      </c>
      <c r="BA50" s="2186">
        <f>IF(ISERROR(VLOOKUP(VLOOKUP($A50, 'E4 TB Allocation Details'!$A$18:$L$214, MATCH("Misc ID", 'E4 TB Allocation Details'!$A$18:$L$18, 0),FALSE), 'E2 Allocators'!$B$15:$W$358, MATCH('O5 Details by Class &amp; Accounts'!BA$18, 'E2 Allocators'!$B$15:$W$15, 0),FALSE)*$E50), 0, VLOOKUP(VLOOKUP($A50, 'E4 TB Allocation Details'!$A$18:$L$214, MATCH("Misc ID", 'E4 TB Allocation Details'!$A$18:$L$18, 0),FALSE), 'E2 Allocators'!$B$15:$W$358, MATCH('O5 Details by Class &amp; Accounts'!BA$18, 'E2 Allocators'!$B$15:$W$15, 0),FALSE)*$E50)</f>
        <v>0</v>
      </c>
      <c r="BB50" s="2186">
        <f>IF(ISERROR(VLOOKUP(VLOOKUP($A50, 'E4 TB Allocation Details'!$A$18:$L$214, MATCH("Misc ID", 'E4 TB Allocation Details'!$A$18:$L$18, 0),FALSE), 'E2 Allocators'!$B$15:$W$358, MATCH('O5 Details by Class &amp; Accounts'!BB$18, 'E2 Allocators'!$B$15:$W$15, 0),FALSE)*$E50), 0, VLOOKUP(VLOOKUP($A50, 'E4 TB Allocation Details'!$A$18:$L$214, MATCH("Misc ID", 'E4 TB Allocation Details'!$A$18:$L$18, 0),FALSE), 'E2 Allocators'!$B$15:$W$358, MATCH('O5 Details by Class &amp; Accounts'!BB$18, 'E2 Allocators'!$B$15:$W$15, 0),FALSE)*$E50)</f>
        <v>0</v>
      </c>
      <c r="BC50" s="2186">
        <f>IF(ISERROR(VLOOKUP(VLOOKUP($A50, 'E4 TB Allocation Details'!$A$18:$L$214, MATCH("Misc ID", 'E4 TB Allocation Details'!$A$18:$L$18, 0),FALSE), 'E2 Allocators'!$B$15:$W$358, MATCH('O5 Details by Class &amp; Accounts'!BC$18, 'E2 Allocators'!$B$15:$W$15, 0),FALSE)*$E50), 0, VLOOKUP(VLOOKUP($A50, 'E4 TB Allocation Details'!$A$18:$L$214, MATCH("Misc ID", 'E4 TB Allocation Details'!$A$18:$L$18, 0),FALSE), 'E2 Allocators'!$B$15:$W$358, MATCH('O5 Details by Class &amp; Accounts'!BC$18, 'E2 Allocators'!$B$15:$W$15, 0),FALSE)*$E50)</f>
        <v>0</v>
      </c>
      <c r="BD50" s="2186">
        <f>IF(ISERROR(VLOOKUP(VLOOKUP($A50, 'E4 TB Allocation Details'!$A$18:$L$214, MATCH("Misc ID", 'E4 TB Allocation Details'!$A$18:$L$18, 0),FALSE), 'E2 Allocators'!$B$15:$W$358, MATCH('O5 Details by Class &amp; Accounts'!BD$18, 'E2 Allocators'!$B$15:$W$15, 0),FALSE)*$E50), 0, VLOOKUP(VLOOKUP($A50, 'E4 TB Allocation Details'!$A$18:$L$214, MATCH("Misc ID", 'E4 TB Allocation Details'!$A$18:$L$18, 0),FALSE), 'E2 Allocators'!$B$15:$W$358, MATCH('O5 Details by Class &amp; Accounts'!BD$18, 'E2 Allocators'!$B$15:$W$15, 0),FALSE)*$E50)</f>
        <v>0</v>
      </c>
      <c r="BE50" s="2186">
        <f>IF(ISERROR(VLOOKUP(VLOOKUP($A50, 'E4 TB Allocation Details'!$A$18:$L$214, MATCH("Misc ID", 'E4 TB Allocation Details'!$A$18:$L$18, 0),FALSE), 'E2 Allocators'!$B$15:$W$358, MATCH('O5 Details by Class &amp; Accounts'!BE$18, 'E2 Allocators'!$B$15:$W$15, 0),FALSE)*$E50), 0, VLOOKUP(VLOOKUP($A50, 'E4 TB Allocation Details'!$A$18:$L$214, MATCH("Misc ID", 'E4 TB Allocation Details'!$A$18:$L$18, 0),FALSE), 'E2 Allocators'!$B$15:$W$358, MATCH('O5 Details by Class &amp; Accounts'!BE$18, 'E2 Allocators'!$B$15:$W$15, 0),FALSE)*$E50)</f>
        <v>0</v>
      </c>
      <c r="BF50" s="2186">
        <f>IF(ISERROR(VLOOKUP(VLOOKUP($A50, 'E4 TB Allocation Details'!$A$18:$L$214, MATCH("Misc ID", 'E4 TB Allocation Details'!$A$18:$L$18, 0),FALSE), 'E2 Allocators'!$B$15:$W$358, MATCH('O5 Details by Class &amp; Accounts'!BF$18, 'E2 Allocators'!$B$15:$W$15, 0),FALSE)*$E50), 0, VLOOKUP(VLOOKUP($A50, 'E4 TB Allocation Details'!$A$18:$L$214, MATCH("Misc ID", 'E4 TB Allocation Details'!$A$18:$L$18, 0),FALSE), 'E2 Allocators'!$B$15:$W$358, MATCH('O5 Details by Class &amp; Accounts'!BF$18, 'E2 Allocators'!$B$15:$W$15, 0),FALSE)*$E50)</f>
        <v>0</v>
      </c>
      <c r="BG50" s="2186">
        <f>IF(ISERROR(VLOOKUP(VLOOKUP($A50, 'E4 TB Allocation Details'!$A$18:$L$214, MATCH("Misc ID", 'E4 TB Allocation Details'!$A$18:$L$18, 0),FALSE), 'E2 Allocators'!$B$15:$W$358, MATCH('O5 Details by Class &amp; Accounts'!BG$18, 'E2 Allocators'!$B$15:$W$15, 0),FALSE)*$E50), 0, VLOOKUP(VLOOKUP($A50, 'E4 TB Allocation Details'!$A$18:$L$214, MATCH("Misc ID", 'E4 TB Allocation Details'!$A$18:$L$18, 0),FALSE), 'E2 Allocators'!$B$15:$W$358, MATCH('O5 Details by Class &amp; Accounts'!BG$18, 'E2 Allocators'!$B$15:$W$15, 0),FALSE)*$E50)</f>
        <v>0</v>
      </c>
      <c r="BH50" s="2186">
        <f>IF(ISERROR(VLOOKUP(VLOOKUP($A50, 'E4 TB Allocation Details'!$A$18:$L$214, MATCH("Misc ID", 'E4 TB Allocation Details'!$A$18:$L$18, 0),FALSE), 'E2 Allocators'!$B$15:$W$358, MATCH('O5 Details by Class &amp; Accounts'!BH$18, 'E2 Allocators'!$B$15:$W$15, 0),FALSE)*$E50), 0, VLOOKUP(VLOOKUP($A50, 'E4 TB Allocation Details'!$A$18:$L$214, MATCH("Misc ID", 'E4 TB Allocation Details'!$A$18:$L$18, 0),FALSE), 'E2 Allocators'!$B$15:$W$358, MATCH('O5 Details by Class &amp; Accounts'!BH$18, 'E2 Allocators'!$B$15:$W$15, 0),FALSE)*$E50)</f>
        <v>0</v>
      </c>
      <c r="BI50" s="2186">
        <f>IF(ISERROR(VLOOKUP(VLOOKUP($A50, 'E4 TB Allocation Details'!$A$18:$L$214, MATCH("Misc ID", 'E4 TB Allocation Details'!$A$18:$L$18, 0),FALSE), 'E2 Allocators'!$B$15:$W$358, MATCH('O5 Details by Class &amp; Accounts'!BI$18, 'E2 Allocators'!$B$15:$W$15, 0),FALSE)*$E50), 0, VLOOKUP(VLOOKUP($A50, 'E4 TB Allocation Details'!$A$18:$L$214, MATCH("Misc ID", 'E4 TB Allocation Details'!$A$18:$L$18, 0),FALSE), 'E2 Allocators'!$B$15:$W$358, MATCH('O5 Details by Class &amp; Accounts'!BI$18, 'E2 Allocators'!$B$15:$W$15, 0),FALSE)*$E50)</f>
        <v>0</v>
      </c>
      <c r="BJ50" s="2186">
        <f>IF(ISERROR(VLOOKUP(VLOOKUP($A50, 'E4 TB Allocation Details'!$A$18:$L$214, MATCH("Misc ID", 'E4 TB Allocation Details'!$A$18:$L$18, 0),FALSE), 'E2 Allocators'!$B$15:$W$358, MATCH('O5 Details by Class &amp; Accounts'!BJ$18, 'E2 Allocators'!$B$15:$W$15, 0),FALSE)*$E50), 0, VLOOKUP(VLOOKUP($A50, 'E4 TB Allocation Details'!$A$18:$L$214, MATCH("Misc ID", 'E4 TB Allocation Details'!$A$18:$L$18, 0),FALSE), 'E2 Allocators'!$B$15:$W$358, MATCH('O5 Details by Class &amp; Accounts'!BJ$18, 'E2 Allocators'!$B$15:$W$15, 0),FALSE)*$E50)</f>
        <v>0</v>
      </c>
      <c r="BK50" s="2186">
        <f>IF(ISERROR(VLOOKUP(VLOOKUP($A50, 'E4 TB Allocation Details'!$A$18:$L$214, MATCH("Misc ID", 'E4 TB Allocation Details'!$A$18:$L$18, 0),FALSE), 'E2 Allocators'!$B$15:$W$358, MATCH('O5 Details by Class &amp; Accounts'!BK$18, 'E2 Allocators'!$B$15:$W$15, 0),FALSE)*$E50), 0, VLOOKUP(VLOOKUP($A50, 'E4 TB Allocation Details'!$A$18:$L$214, MATCH("Misc ID", 'E4 TB Allocation Details'!$A$18:$L$18, 0),FALSE), 'E2 Allocators'!$B$15:$W$358, MATCH('O5 Details by Class &amp; Accounts'!BK$18, 'E2 Allocators'!$B$15:$W$15, 0),FALSE)*$E50)</f>
        <v>0</v>
      </c>
      <c r="BL50" s="2186">
        <f>IF(ISERROR(VLOOKUP(VLOOKUP($A50, 'E4 TB Allocation Details'!$A$18:$L$214, MATCH("Misc ID", 'E4 TB Allocation Details'!$A$18:$L$18, 0),FALSE), 'E2 Allocators'!$B$15:$W$358, MATCH('O5 Details by Class &amp; Accounts'!BL$18, 'E2 Allocators'!$B$15:$W$15, 0),FALSE)*$E50), 0, VLOOKUP(VLOOKUP($A50, 'E4 TB Allocation Details'!$A$18:$L$214, MATCH("Misc ID", 'E4 TB Allocation Details'!$A$18:$L$18, 0),FALSE), 'E2 Allocators'!$B$15:$W$358, MATCH('O5 Details by Class &amp; Accounts'!BL$18, 'E2 Allocators'!$B$15:$W$15, 0),FALSE)*$E50)</f>
        <v>0</v>
      </c>
      <c r="BM50" s="2186">
        <f>IF(ISERROR(VLOOKUP(VLOOKUP($A50, 'E4 TB Allocation Details'!$A$18:$L$214, MATCH("Misc ID", 'E4 TB Allocation Details'!$A$18:$L$18, 0),FALSE), 'E2 Allocators'!$B$15:$W$358, MATCH('O5 Details by Class &amp; Accounts'!BM$18, 'E2 Allocators'!$B$15:$W$15, 0),FALSE)*$E50), 0, VLOOKUP(VLOOKUP($A50, 'E4 TB Allocation Details'!$A$18:$L$214, MATCH("Misc ID", 'E4 TB Allocation Details'!$A$18:$L$18, 0),FALSE), 'E2 Allocators'!$B$15:$W$358, MATCH('O5 Details by Class &amp; Accounts'!BM$18, 'E2 Allocators'!$B$15:$W$15, 0),FALSE)*$E50)</f>
        <v>0</v>
      </c>
      <c r="BN50" s="2186">
        <f>IF(ISERROR(VLOOKUP(VLOOKUP($A50, 'E4 TB Allocation Details'!$A$18:$L$214, MATCH("Misc ID", 'E4 TB Allocation Details'!$A$18:$L$18, 0),FALSE), 'E2 Allocators'!$B$15:$W$358, MATCH('O5 Details by Class &amp; Accounts'!BN$18, 'E2 Allocators'!$B$15:$W$15, 0),FALSE)*$E50), 0, VLOOKUP(VLOOKUP($A50, 'E4 TB Allocation Details'!$A$18:$L$214, MATCH("Misc ID", 'E4 TB Allocation Details'!$A$18:$L$18, 0),FALSE), 'E2 Allocators'!$B$15:$W$358, MATCH('O5 Details by Class &amp; Accounts'!BN$18, 'E2 Allocators'!$B$15:$W$15, 0),FALSE)*$E50)</f>
        <v>0</v>
      </c>
      <c r="BO50" s="2186">
        <f>IF(ISERROR(VLOOKUP(VLOOKUP($A50, 'E4 TB Allocation Details'!$A$18:$L$214, MATCH("Misc ID", 'E4 TB Allocation Details'!$A$18:$L$18, 0),FALSE), 'E2 Allocators'!$B$15:$W$358, MATCH('O5 Details by Class &amp; Accounts'!BO$18, 'E2 Allocators'!$B$15:$W$15, 0),FALSE)*$E50), 0, VLOOKUP(VLOOKUP($A50, 'E4 TB Allocation Details'!$A$18:$L$214, MATCH("Misc ID", 'E4 TB Allocation Details'!$A$18:$L$18, 0),FALSE), 'E2 Allocators'!$B$15:$W$358, MATCH('O5 Details by Class &amp; Accounts'!BO$18, 'E2 Allocators'!$B$15:$W$15, 0),FALSE)*$E50)</f>
        <v>0</v>
      </c>
      <c r="BP50" s="2186">
        <f>IF(ISERROR(VLOOKUP(VLOOKUP($A50, 'E4 TB Allocation Details'!$A$18:$L$214, MATCH("Misc ID", 'E4 TB Allocation Details'!$A$18:$L$18, 0),FALSE), 'E2 Allocators'!$B$15:$W$358, MATCH('O5 Details by Class &amp; Accounts'!BP$18, 'E2 Allocators'!$B$15:$W$15, 0),FALSE)*$E50), 0, VLOOKUP(VLOOKUP($A50, 'E4 TB Allocation Details'!$A$18:$L$214, MATCH("Misc ID", 'E4 TB Allocation Details'!$A$18:$L$18, 0),FALSE), 'E2 Allocators'!$B$15:$W$358, MATCH('O5 Details by Class &amp; Accounts'!BP$18, 'E2 Allocators'!$B$15:$W$15, 0),FALSE)*$E50)</f>
        <v>0</v>
      </c>
      <c r="BQ50" s="2186">
        <f>IF(ISERROR(VLOOKUP(VLOOKUP($A50, 'E4 TB Allocation Details'!$A$18:$L$214, MATCH("Misc ID", 'E4 TB Allocation Details'!$A$18:$L$18, 0),FALSE), 'E2 Allocators'!$B$15:$W$358, MATCH('O5 Details by Class &amp; Accounts'!BQ$18, 'E2 Allocators'!$B$15:$W$15, 0),FALSE)*$E50), 0, VLOOKUP(VLOOKUP($A50, 'E4 TB Allocation Details'!$A$18:$L$214, MATCH("Misc ID", 'E4 TB Allocation Details'!$A$18:$L$18, 0),FALSE), 'E2 Allocators'!$B$15:$W$358, MATCH('O5 Details by Class &amp; Accounts'!BQ$18, 'E2 Allocators'!$B$15:$W$15, 0),FALSE)*$E50)</f>
        <v>0</v>
      </c>
      <c r="BR50" s="2186">
        <f>IF(ISERROR(VLOOKUP(VLOOKUP($A50, 'E4 TB Allocation Details'!$A$18:$L$214, MATCH("Misc ID", 'E4 TB Allocation Details'!$A$18:$L$18, 0),FALSE), 'E2 Allocators'!$B$15:$W$358, MATCH('O5 Details by Class &amp; Accounts'!BR$18, 'E2 Allocators'!$B$15:$W$15, 0),FALSE)*$E50), 0, VLOOKUP(VLOOKUP($A50, 'E4 TB Allocation Details'!$A$18:$L$214, MATCH("Misc ID", 'E4 TB Allocation Details'!$A$18:$L$18, 0),FALSE), 'E2 Allocators'!$B$15:$W$358, MATCH('O5 Details by Class &amp; Accounts'!BR$18, 'E2 Allocators'!$B$15:$W$15, 0),FALSE)*$E50)</f>
        <v>0</v>
      </c>
      <c r="BS50" s="2186">
        <f t="shared" si="3"/>
        <v>0</v>
      </c>
      <c r="BT50" s="2186">
        <f>IF(ISERROR(VLOOKUP(VLOOKUP($A50, 'E4 TB Allocation Details'!$A$18:$L$214, MATCH("A &amp; G ID", 'E4 TB Allocation Details'!$A$18:$L$18, 0),FALSE), 'E2 Allocators'!$B$15:$W$358, MATCH('O5 Details by Class &amp; Accounts'!BT$18, 'E2 Allocators'!$B$15:$W$15, 0),FALSE)*$E50), 0, VLOOKUP(VLOOKUP($A50, 'E4 TB Allocation Details'!$A$18:$L$214, MATCH("A &amp; G ID", 'E4 TB Allocation Details'!$A$18:$L$18, 0),FALSE), 'E2 Allocators'!$B$15:$W$358, MATCH('O5 Details by Class &amp; Accounts'!BT$18, 'E2 Allocators'!$B$15:$W$15, 0),FALSE)*$E50)</f>
        <v>0</v>
      </c>
      <c r="BU50" s="2186">
        <f>IF(ISERROR(VLOOKUP(VLOOKUP($A50, 'E4 TB Allocation Details'!$A$18:$L$214, MATCH("A &amp; G ID", 'E4 TB Allocation Details'!$A$18:$L$18, 0),FALSE), 'E2 Allocators'!$B$15:$W$358, MATCH('O5 Details by Class &amp; Accounts'!BU$18, 'E2 Allocators'!$B$15:$W$15, 0),FALSE)*$E50), 0, VLOOKUP(VLOOKUP($A50, 'E4 TB Allocation Details'!$A$18:$L$214, MATCH("A &amp; G ID", 'E4 TB Allocation Details'!$A$18:$L$18, 0),FALSE), 'E2 Allocators'!$B$15:$W$358, MATCH('O5 Details by Class &amp; Accounts'!BU$18, 'E2 Allocators'!$B$15:$W$15, 0),FALSE)*$E50)</f>
        <v>0</v>
      </c>
      <c r="BV50" s="2186">
        <f>IF(ISERROR(VLOOKUP(VLOOKUP($A50, 'E4 TB Allocation Details'!$A$18:$L$214, MATCH("A &amp; G ID", 'E4 TB Allocation Details'!$A$18:$L$18, 0),FALSE), 'E2 Allocators'!$B$15:$W$358, MATCH('O5 Details by Class &amp; Accounts'!BV$18, 'E2 Allocators'!$B$15:$W$15, 0),FALSE)*$E50), 0, VLOOKUP(VLOOKUP($A50, 'E4 TB Allocation Details'!$A$18:$L$214, MATCH("A &amp; G ID", 'E4 TB Allocation Details'!$A$18:$L$18, 0),FALSE), 'E2 Allocators'!$B$15:$W$358, MATCH('O5 Details by Class &amp; Accounts'!BV$18, 'E2 Allocators'!$B$15:$W$15, 0),FALSE)*$E50)</f>
        <v>0</v>
      </c>
      <c r="BW50" s="2186">
        <f>IF(ISERROR(VLOOKUP(VLOOKUP($A50, 'E4 TB Allocation Details'!$A$18:$L$214, MATCH("A &amp; G ID", 'E4 TB Allocation Details'!$A$18:$L$18, 0),FALSE), 'E2 Allocators'!$B$15:$W$358, MATCH('O5 Details by Class &amp; Accounts'!BW$18, 'E2 Allocators'!$B$15:$W$15, 0),FALSE)*$E50), 0, VLOOKUP(VLOOKUP($A50, 'E4 TB Allocation Details'!$A$18:$L$214, MATCH("A &amp; G ID", 'E4 TB Allocation Details'!$A$18:$L$18, 0),FALSE), 'E2 Allocators'!$B$15:$W$358, MATCH('O5 Details by Class &amp; Accounts'!BW$18, 'E2 Allocators'!$B$15:$W$15, 0),FALSE)*$E50)</f>
        <v>0</v>
      </c>
      <c r="BX50" s="2186">
        <f>IF(ISERROR(VLOOKUP(VLOOKUP($A50, 'E4 TB Allocation Details'!$A$18:$L$214, MATCH("A &amp; G ID", 'E4 TB Allocation Details'!$A$18:$L$18, 0),FALSE), 'E2 Allocators'!$B$15:$W$358, MATCH('O5 Details by Class &amp; Accounts'!BX$18, 'E2 Allocators'!$B$15:$W$15, 0),FALSE)*$E50), 0, VLOOKUP(VLOOKUP($A50, 'E4 TB Allocation Details'!$A$18:$L$214, MATCH("A &amp; G ID", 'E4 TB Allocation Details'!$A$18:$L$18, 0),FALSE), 'E2 Allocators'!$B$15:$W$358, MATCH('O5 Details by Class &amp; Accounts'!BX$18, 'E2 Allocators'!$B$15:$W$15, 0),FALSE)*$E50)</f>
        <v>0</v>
      </c>
      <c r="BY50" s="2186">
        <f>IF(ISERROR(VLOOKUP(VLOOKUP($A50, 'E4 TB Allocation Details'!$A$18:$L$214, MATCH("A &amp; G ID", 'E4 TB Allocation Details'!$A$18:$L$18, 0),FALSE), 'E2 Allocators'!$B$15:$W$358, MATCH('O5 Details by Class &amp; Accounts'!BY$18, 'E2 Allocators'!$B$15:$W$15, 0),FALSE)*$E50), 0, VLOOKUP(VLOOKUP($A50, 'E4 TB Allocation Details'!$A$18:$L$214, MATCH("A &amp; G ID", 'E4 TB Allocation Details'!$A$18:$L$18, 0),FALSE), 'E2 Allocators'!$B$15:$W$358, MATCH('O5 Details by Class &amp; Accounts'!BY$18, 'E2 Allocators'!$B$15:$W$15, 0),FALSE)*$E50)</f>
        <v>0</v>
      </c>
      <c r="BZ50" s="2186">
        <f>IF(ISERROR(VLOOKUP(VLOOKUP($A50, 'E4 TB Allocation Details'!$A$18:$L$214, MATCH("A &amp; G ID", 'E4 TB Allocation Details'!$A$18:$L$18, 0),FALSE), 'E2 Allocators'!$B$15:$W$358, MATCH('O5 Details by Class &amp; Accounts'!BZ$18, 'E2 Allocators'!$B$15:$W$15, 0),FALSE)*$E50), 0, VLOOKUP(VLOOKUP($A50, 'E4 TB Allocation Details'!$A$18:$L$214, MATCH("A &amp; G ID", 'E4 TB Allocation Details'!$A$18:$L$18, 0),FALSE), 'E2 Allocators'!$B$15:$W$358, MATCH('O5 Details by Class &amp; Accounts'!BZ$18, 'E2 Allocators'!$B$15:$W$15, 0),FALSE)*$E50)</f>
        <v>0</v>
      </c>
      <c r="CA50" s="2186">
        <f>IF(ISERROR(VLOOKUP(VLOOKUP($A50, 'E4 TB Allocation Details'!$A$18:$L$214, MATCH("A &amp; G ID", 'E4 TB Allocation Details'!$A$18:$L$18, 0),FALSE), 'E2 Allocators'!$B$15:$W$358, MATCH('O5 Details by Class &amp; Accounts'!CA$18, 'E2 Allocators'!$B$15:$W$15, 0),FALSE)*$E50), 0, VLOOKUP(VLOOKUP($A50, 'E4 TB Allocation Details'!$A$18:$L$214, MATCH("A &amp; G ID", 'E4 TB Allocation Details'!$A$18:$L$18, 0),FALSE), 'E2 Allocators'!$B$15:$W$358, MATCH('O5 Details by Class &amp; Accounts'!CA$18, 'E2 Allocators'!$B$15:$W$15, 0),FALSE)*$E50)</f>
        <v>0</v>
      </c>
      <c r="CB50" s="2186">
        <f>IF(ISERROR(VLOOKUP(VLOOKUP($A50, 'E4 TB Allocation Details'!$A$18:$L$214, MATCH("A &amp; G ID", 'E4 TB Allocation Details'!$A$18:$L$18, 0),FALSE), 'E2 Allocators'!$B$15:$W$358, MATCH('O5 Details by Class &amp; Accounts'!CB$18, 'E2 Allocators'!$B$15:$W$15, 0),FALSE)*$E50), 0, VLOOKUP(VLOOKUP($A50, 'E4 TB Allocation Details'!$A$18:$L$214, MATCH("A &amp; G ID", 'E4 TB Allocation Details'!$A$18:$L$18, 0),FALSE), 'E2 Allocators'!$B$15:$W$358, MATCH('O5 Details by Class &amp; Accounts'!CB$18, 'E2 Allocators'!$B$15:$W$15, 0),FALSE)*$E50)</f>
        <v>0</v>
      </c>
      <c r="CC50" s="2186">
        <f>IF(ISERROR(VLOOKUP(VLOOKUP($A50, 'E4 TB Allocation Details'!$A$18:$L$214, MATCH("A &amp; G ID", 'E4 TB Allocation Details'!$A$18:$L$18, 0),FALSE), 'E2 Allocators'!$B$15:$W$358, MATCH('O5 Details by Class &amp; Accounts'!CC$18, 'E2 Allocators'!$B$15:$W$15, 0),FALSE)*$E50), 0, VLOOKUP(VLOOKUP($A50, 'E4 TB Allocation Details'!$A$18:$L$214, MATCH("A &amp; G ID", 'E4 TB Allocation Details'!$A$18:$L$18, 0),FALSE), 'E2 Allocators'!$B$15:$W$358, MATCH('O5 Details by Class &amp; Accounts'!CC$18, 'E2 Allocators'!$B$15:$W$15, 0),FALSE)*$E50)</f>
        <v>0</v>
      </c>
      <c r="CD50" s="2186">
        <f>IF(ISERROR(VLOOKUP(VLOOKUP($A50, 'E4 TB Allocation Details'!$A$18:$L$214, MATCH("A &amp; G ID", 'E4 TB Allocation Details'!$A$18:$L$18, 0),FALSE), 'E2 Allocators'!$B$15:$W$358, MATCH('O5 Details by Class &amp; Accounts'!CD$18, 'E2 Allocators'!$B$15:$W$15, 0),FALSE)*$E50), 0, VLOOKUP(VLOOKUP($A50, 'E4 TB Allocation Details'!$A$18:$L$214, MATCH("A &amp; G ID", 'E4 TB Allocation Details'!$A$18:$L$18, 0),FALSE), 'E2 Allocators'!$B$15:$W$358, MATCH('O5 Details by Class &amp; Accounts'!CD$18, 'E2 Allocators'!$B$15:$W$15, 0),FALSE)*$E50)</f>
        <v>0</v>
      </c>
      <c r="CE50" s="2186">
        <f>IF(ISERROR(VLOOKUP(VLOOKUP($A50, 'E4 TB Allocation Details'!$A$18:$L$214, MATCH("A &amp; G ID", 'E4 TB Allocation Details'!$A$18:$L$18, 0),FALSE), 'E2 Allocators'!$B$15:$W$358, MATCH('O5 Details by Class &amp; Accounts'!CE$18, 'E2 Allocators'!$B$15:$W$15, 0),FALSE)*$E50), 0, VLOOKUP(VLOOKUP($A50, 'E4 TB Allocation Details'!$A$18:$L$214, MATCH("A &amp; G ID", 'E4 TB Allocation Details'!$A$18:$L$18, 0),FALSE), 'E2 Allocators'!$B$15:$W$358, MATCH('O5 Details by Class &amp; Accounts'!CE$18, 'E2 Allocators'!$B$15:$W$15, 0),FALSE)*$E50)</f>
        <v>0</v>
      </c>
      <c r="CF50" s="2186">
        <f>IF(ISERROR(VLOOKUP(VLOOKUP($A50, 'E4 TB Allocation Details'!$A$18:$L$214, MATCH("A &amp; G ID", 'E4 TB Allocation Details'!$A$18:$L$18, 0),FALSE), 'E2 Allocators'!$B$15:$W$358, MATCH('O5 Details by Class &amp; Accounts'!CF$18, 'E2 Allocators'!$B$15:$W$15, 0),FALSE)*$E50), 0, VLOOKUP(VLOOKUP($A50, 'E4 TB Allocation Details'!$A$18:$L$214, MATCH("A &amp; G ID", 'E4 TB Allocation Details'!$A$18:$L$18, 0),FALSE), 'E2 Allocators'!$B$15:$W$358, MATCH('O5 Details by Class &amp; Accounts'!CF$18, 'E2 Allocators'!$B$15:$W$15, 0),FALSE)*$E50)</f>
        <v>0</v>
      </c>
      <c r="CG50" s="2186">
        <f>IF(ISERROR(VLOOKUP(VLOOKUP($A50, 'E4 TB Allocation Details'!$A$18:$L$214, MATCH("A &amp; G ID", 'E4 TB Allocation Details'!$A$18:$L$18, 0),FALSE), 'E2 Allocators'!$B$15:$W$358, MATCH('O5 Details by Class &amp; Accounts'!CG$18, 'E2 Allocators'!$B$15:$W$15, 0),FALSE)*$E50), 0, VLOOKUP(VLOOKUP($A50, 'E4 TB Allocation Details'!$A$18:$L$214, MATCH("A &amp; G ID", 'E4 TB Allocation Details'!$A$18:$L$18, 0),FALSE), 'E2 Allocators'!$B$15:$W$358, MATCH('O5 Details by Class &amp; Accounts'!CG$18, 'E2 Allocators'!$B$15:$W$15, 0),FALSE)*$E50)</f>
        <v>0</v>
      </c>
      <c r="CH50" s="2186">
        <f>IF(ISERROR(VLOOKUP(VLOOKUP($A50, 'E4 TB Allocation Details'!$A$18:$L$214, MATCH("A &amp; G ID", 'E4 TB Allocation Details'!$A$18:$L$18, 0),FALSE), 'E2 Allocators'!$B$15:$W$358, MATCH('O5 Details by Class &amp; Accounts'!CH$18, 'E2 Allocators'!$B$15:$W$15, 0),FALSE)*$E50), 0, VLOOKUP(VLOOKUP($A50, 'E4 TB Allocation Details'!$A$18:$L$214, MATCH("A &amp; G ID", 'E4 TB Allocation Details'!$A$18:$L$18, 0),FALSE), 'E2 Allocators'!$B$15:$W$358, MATCH('O5 Details by Class &amp; Accounts'!CH$18, 'E2 Allocators'!$B$15:$W$15, 0),FALSE)*$E50)</f>
        <v>0</v>
      </c>
      <c r="CI50" s="2186">
        <f>IF(ISERROR(VLOOKUP(VLOOKUP($A50, 'E4 TB Allocation Details'!$A$18:$L$214, MATCH("A &amp; G ID", 'E4 TB Allocation Details'!$A$18:$L$18, 0),FALSE), 'E2 Allocators'!$B$15:$W$358, MATCH('O5 Details by Class &amp; Accounts'!CI$18, 'E2 Allocators'!$B$15:$W$15, 0),FALSE)*$E50), 0, VLOOKUP(VLOOKUP($A50, 'E4 TB Allocation Details'!$A$18:$L$214, MATCH("A &amp; G ID", 'E4 TB Allocation Details'!$A$18:$L$18, 0),FALSE), 'E2 Allocators'!$B$15:$W$358, MATCH('O5 Details by Class &amp; Accounts'!CI$18, 'E2 Allocators'!$B$15:$W$15, 0),FALSE)*$E50)</f>
        <v>0</v>
      </c>
      <c r="CJ50" s="2186">
        <f>IF(ISERROR(VLOOKUP(VLOOKUP($A50, 'E4 TB Allocation Details'!$A$18:$L$214, MATCH("A &amp; G ID", 'E4 TB Allocation Details'!$A$18:$L$18, 0),FALSE), 'E2 Allocators'!$B$15:$W$358, MATCH('O5 Details by Class &amp; Accounts'!CJ$18, 'E2 Allocators'!$B$15:$W$15, 0),FALSE)*$E50), 0, VLOOKUP(VLOOKUP($A50, 'E4 TB Allocation Details'!$A$18:$L$214, MATCH("A &amp; G ID", 'E4 TB Allocation Details'!$A$18:$L$18, 0),FALSE), 'E2 Allocators'!$B$15:$W$358, MATCH('O5 Details by Class &amp; Accounts'!CJ$18, 'E2 Allocators'!$B$15:$W$15, 0),FALSE)*$E50)</f>
        <v>0</v>
      </c>
      <c r="CK50" s="2186">
        <f>IF(ISERROR(VLOOKUP(VLOOKUP($A50, 'E4 TB Allocation Details'!$A$18:$L$214, MATCH("A &amp; G ID", 'E4 TB Allocation Details'!$A$18:$L$18, 0),FALSE), 'E2 Allocators'!$B$15:$W$358, MATCH('O5 Details by Class &amp; Accounts'!CK$18, 'E2 Allocators'!$B$15:$W$15, 0),FALSE)*$E50), 0, VLOOKUP(VLOOKUP($A50, 'E4 TB Allocation Details'!$A$18:$L$214, MATCH("A &amp; G ID", 'E4 TB Allocation Details'!$A$18:$L$18, 0),FALSE), 'E2 Allocators'!$B$15:$W$358, MATCH('O5 Details by Class &amp; Accounts'!CK$18, 'E2 Allocators'!$B$15:$W$15, 0),FALSE)*$E50)</f>
        <v>0</v>
      </c>
      <c r="CL50" s="2186">
        <f>IF(ISERROR(VLOOKUP(VLOOKUP($A50, 'E4 TB Allocation Details'!$A$18:$L$214, MATCH("A &amp; G ID", 'E4 TB Allocation Details'!$A$18:$L$18, 0),FALSE), 'E2 Allocators'!$B$15:$W$358, MATCH('O5 Details by Class &amp; Accounts'!CL$18, 'E2 Allocators'!$B$15:$W$15, 0),FALSE)*$E50), 0, VLOOKUP(VLOOKUP($A50, 'E4 TB Allocation Details'!$A$18:$L$214, MATCH("A &amp; G ID", 'E4 TB Allocation Details'!$A$18:$L$18, 0),FALSE), 'E2 Allocators'!$B$15:$W$358, MATCH('O5 Details by Class &amp; Accounts'!CL$18, 'E2 Allocators'!$B$15:$W$15, 0),FALSE)*$E50)</f>
        <v>0</v>
      </c>
      <c r="CM50" s="2186">
        <f>IF(ISERROR(VLOOKUP(VLOOKUP($A50, 'E4 TB Allocation Details'!$A$18:$L$214, MATCH("A &amp; G ID", 'E4 TB Allocation Details'!$A$18:$L$18, 0),FALSE), 'E2 Allocators'!$B$15:$W$358, MATCH('O5 Details by Class &amp; Accounts'!CM$18, 'E2 Allocators'!$B$15:$W$15, 0),FALSE)*$E50), 0, VLOOKUP(VLOOKUP($A50, 'E4 TB Allocation Details'!$A$18:$L$214, MATCH("A &amp; G ID", 'E4 TB Allocation Details'!$A$18:$L$18, 0),FALSE), 'E2 Allocators'!$B$15:$W$358, MATCH('O5 Details by Class &amp; Accounts'!CM$18, 'E2 Allocators'!$B$15:$W$15, 0),FALSE)*$E50)</f>
        <v>0</v>
      </c>
      <c r="CN50" s="2186">
        <f t="shared" si="5"/>
        <v>0</v>
      </c>
      <c r="CO50" s="2187">
        <f t="shared" si="4"/>
        <v>0</v>
      </c>
      <c r="CQ50" s="1625" t="s">
        <v>1417</v>
      </c>
    </row>
    <row r="51" spans="1:95" s="54" customFormat="1" ht="12.75" x14ac:dyDescent="0.2">
      <c r="A51" s="989" t="s">
        <v>832</v>
      </c>
      <c r="B51" s="990" t="s">
        <v>396</v>
      </c>
      <c r="C51" s="2184">
        <f>IF(ISERROR(VLOOKUP($A51,'I3 TB Data'!$A$19:$H$483,MATCH('O5 Details by Class &amp; Accounts'!$C$18, 'I3 TB Data'!$A$19:$H$19,0),0)), 0, VLOOKUP($A51,'I3 TB Data'!$A$19:$H$483,MATCH('O5 Details by Class &amp; Accounts'!$C$18,'I3 TB Data'!$A$19:$H$19,0),0))</f>
        <v>0</v>
      </c>
      <c r="D51" s="2185">
        <f>'I4 BO ASSETS'!E48</f>
        <v>18940274.98875</v>
      </c>
      <c r="E51" s="2184">
        <f t="shared" si="6"/>
        <v>18940274.98875</v>
      </c>
      <c r="F51" s="2186">
        <f>IF(ISERROR(VLOOKUP($A51, 'E1 Categorization'!A33:E124, MATCH("Customer Component", 'E1 Categorization'!$A$33:$E$33,0), 0)), 0, IF(VLOOKUP($A51, 'E1 Categorization'!A33:E124, MATCH("Customer Component", 'E1 Categorization'!$A$33:$E$33,0), 0)=0, 'O5 Details by Class &amp; Accounts'!$E51, IF(AND(VLOOKUP($A51, 'E1 Categorization'!A33:E124, MATCH("Customer Component", 'E1 Categorization'!$A$33:$E$33,0), 0) &gt;0, VLOOKUP($A51, 'E1 Categorization'!A33:E124, MATCH("Customer Component", 'E1 Categorization'!$A$33:$E$33,0), 0)&lt;1), 'O5 Details by Class &amp; Accounts'!$E51*(1-VLOOKUP($A51, 'E1 Categorization'!A33:E124, MATCH("Customer Component", 'E1 Categorization'!$A$33:$E$33,0), 0)), 0)))</f>
        <v>12311178.742687501</v>
      </c>
      <c r="G51" s="2186">
        <f>IF(ISERROR(VLOOKUP($A51, 'E1 Categorization'!A33:E124, MATCH("Customer Component", 'E1 Categorization'!$A$33:$E$33,0), 0)),0, IF(VLOOKUP($A51, 'E1 Categorization'!A33:E124, MATCH("Customer Component", 'E1 Categorization'!$A$33:$E$33,0), 0)=0, 0, IF(AND(VLOOKUP($A51, 'E1 Categorization'!A33:E124, MATCH("Customer Component", 'E1 Categorization'!$A$33:$E$33,0), 0) &gt;0, VLOOKUP($A51, 'E1 Categorization'!A33:E124, MATCH("Customer Component", 'E1 Categorization'!$A$33:$E$33,0), 0)&lt;1), 'O5 Details by Class &amp; Accounts'!$E51*(VLOOKUP($A51, 'E1 Categorization'!A33:E124, MATCH("Customer Component", 'E1 Categorization'!$A$33:$E$33,0), 0)), 'O5 Details by Class &amp; Accounts'!$E51)))</f>
        <v>6629096.2460624995</v>
      </c>
      <c r="H51" s="2186">
        <f t="shared" si="0"/>
        <v>18940274.98875</v>
      </c>
      <c r="I51" s="2186">
        <f>IF(ISERROR(VLOOKUP(VLOOKUP($A51, 'E4 TB Allocation Details'!$A$18:$L$214, MATCH("Demand ID", 'E4 TB Allocation Details'!$A$18:$L$18, 0),FALSE), 'E2 Allocators'!$B$15:$W$358, MATCH('O5 Details by Class &amp; Accounts'!I$18, 'E2 Allocators'!$B$15:$W$15, 0),FALSE)*$F51), 0, VLOOKUP(VLOOKUP($A51, 'E4 TB Allocation Details'!$A$18:$L$214, MATCH("Demand ID", 'E4 TB Allocation Details'!$A$18:$L$18, 0),FALSE), 'E2 Allocators'!$B$15:$W$358, MATCH('O5 Details by Class &amp; Accounts'!I$18, 'E2 Allocators'!$B$15:$W$15, 0),FALSE)*$F51)</f>
        <v>5434565.8242666591</v>
      </c>
      <c r="J51" s="2186">
        <f>IF(ISERROR(VLOOKUP(VLOOKUP($A51, 'E4 TB Allocation Details'!$A$18:$L$214, MATCH("Demand ID", 'E4 TB Allocation Details'!$A$18:$L$18, 0),FALSE), 'E2 Allocators'!$B$15:$W$358, MATCH('O5 Details by Class &amp; Accounts'!J$18, 'E2 Allocators'!$B$15:$W$15, 0),FALSE)*$F51), 0, VLOOKUP(VLOOKUP($A51, 'E4 TB Allocation Details'!$A$18:$L$214, MATCH("Demand ID", 'E4 TB Allocation Details'!$A$18:$L$18, 0),FALSE), 'E2 Allocators'!$B$15:$W$358, MATCH('O5 Details by Class &amp; Accounts'!J$18, 'E2 Allocators'!$B$15:$W$15, 0),FALSE)*$F51)</f>
        <v>2230203.3782733739</v>
      </c>
      <c r="K51" s="2186">
        <f>IF(ISERROR(VLOOKUP(VLOOKUP($A51, 'E4 TB Allocation Details'!$A$18:$L$214, MATCH("Demand ID", 'E4 TB Allocation Details'!$A$18:$L$18, 0),FALSE), 'E2 Allocators'!$B$15:$W$358, MATCH('O5 Details by Class &amp; Accounts'!K$18, 'E2 Allocators'!$B$15:$W$15, 0),FALSE)*$F51), 0, VLOOKUP(VLOOKUP($A51, 'E4 TB Allocation Details'!$A$18:$L$214, MATCH("Demand ID", 'E4 TB Allocation Details'!$A$18:$L$18, 0),FALSE), 'E2 Allocators'!$B$15:$W$358, MATCH('O5 Details by Class &amp; Accounts'!K$18, 'E2 Allocators'!$B$15:$W$15, 0),FALSE)*$F51)</f>
        <v>4534023.2275687428</v>
      </c>
      <c r="L51" s="2186">
        <f>IF(ISERROR(VLOOKUP(VLOOKUP($A51, 'E4 TB Allocation Details'!$A$18:$L$214, MATCH("Demand ID", 'E4 TB Allocation Details'!$A$18:$L$18, 0),FALSE), 'E2 Allocators'!$B$15:$W$358, MATCH('O5 Details by Class &amp; Accounts'!L$18, 'E2 Allocators'!$B$15:$W$15, 0),FALSE)*$F51), 0, VLOOKUP(VLOOKUP($A51, 'E4 TB Allocation Details'!$A$18:$L$214, MATCH("Demand ID", 'E4 TB Allocation Details'!$A$18:$L$18, 0),FALSE), 'E2 Allocators'!$B$15:$W$358, MATCH('O5 Details by Class &amp; Accounts'!L$18, 'E2 Allocators'!$B$15:$W$15, 0),FALSE)*$F51)</f>
        <v>0</v>
      </c>
      <c r="M51" s="2186">
        <f>IF(ISERROR(VLOOKUP(VLOOKUP($A51, 'E4 TB Allocation Details'!$A$18:$L$214, MATCH("Demand ID", 'E4 TB Allocation Details'!$A$18:$L$18, 0),FALSE), 'E2 Allocators'!$B$15:$W$358, MATCH('O5 Details by Class &amp; Accounts'!M$18, 'E2 Allocators'!$B$15:$W$15, 0),FALSE)*$F51), 0, VLOOKUP(VLOOKUP($A51, 'E4 TB Allocation Details'!$A$18:$L$214, MATCH("Demand ID", 'E4 TB Allocation Details'!$A$18:$L$18, 0),FALSE), 'E2 Allocators'!$B$15:$W$358, MATCH('O5 Details by Class &amp; Accounts'!M$18, 'E2 Allocators'!$B$15:$W$15, 0),FALSE)*$F51)</f>
        <v>0</v>
      </c>
      <c r="N51" s="2186">
        <f>IF(ISERROR(VLOOKUP(VLOOKUP($A51, 'E4 TB Allocation Details'!$A$18:$L$214, MATCH("Demand ID", 'E4 TB Allocation Details'!$A$18:$L$18, 0),FALSE), 'E2 Allocators'!$B$15:$W$358, MATCH('O5 Details by Class &amp; Accounts'!N$18, 'E2 Allocators'!$B$15:$W$15, 0),FALSE)*$F51), 0, VLOOKUP(VLOOKUP($A51, 'E4 TB Allocation Details'!$A$18:$L$214, MATCH("Demand ID", 'E4 TB Allocation Details'!$A$18:$L$18, 0),FALSE), 'E2 Allocators'!$B$15:$W$358, MATCH('O5 Details by Class &amp; Accounts'!N$18, 'E2 Allocators'!$B$15:$W$15, 0),FALSE)*$F51)</f>
        <v>0</v>
      </c>
      <c r="O51" s="2186">
        <f>IF(ISERROR(VLOOKUP(VLOOKUP($A51, 'E4 TB Allocation Details'!$A$18:$L$214, MATCH("Demand ID", 'E4 TB Allocation Details'!$A$18:$L$18, 0),FALSE), 'E2 Allocators'!$B$15:$W$358, MATCH('O5 Details by Class &amp; Accounts'!O$18, 'E2 Allocators'!$B$15:$W$15, 0),FALSE)*$F51), 0, VLOOKUP(VLOOKUP($A51, 'E4 TB Allocation Details'!$A$18:$L$214, MATCH("Demand ID", 'E4 TB Allocation Details'!$A$18:$L$18, 0),FALSE), 'E2 Allocators'!$B$15:$W$358, MATCH('O5 Details by Class &amp; Accounts'!O$18, 'E2 Allocators'!$B$15:$W$15, 0),FALSE)*$F51)</f>
        <v>111260.52378896046</v>
      </c>
      <c r="P51" s="2186">
        <f>IF(ISERROR(VLOOKUP(VLOOKUP($A51, 'E4 TB Allocation Details'!$A$18:$L$214, MATCH("Demand ID", 'E4 TB Allocation Details'!$A$18:$L$18, 0),FALSE), 'E2 Allocators'!$B$15:$W$358, MATCH('O5 Details by Class &amp; Accounts'!P$18, 'E2 Allocators'!$B$15:$W$15, 0),FALSE)*$F51), 0, VLOOKUP(VLOOKUP($A51, 'E4 TB Allocation Details'!$A$18:$L$214, MATCH("Demand ID", 'E4 TB Allocation Details'!$A$18:$L$18, 0),FALSE), 'E2 Allocators'!$B$15:$W$358, MATCH('O5 Details by Class &amp; Accounts'!P$18, 'E2 Allocators'!$B$15:$W$15, 0),FALSE)*$F51)</f>
        <v>0</v>
      </c>
      <c r="Q51" s="2186">
        <f>IF(ISERROR(VLOOKUP(VLOOKUP($A51, 'E4 TB Allocation Details'!$A$18:$L$214, MATCH("Demand ID", 'E4 TB Allocation Details'!$A$18:$L$18, 0),FALSE), 'E2 Allocators'!$B$15:$W$358, MATCH('O5 Details by Class &amp; Accounts'!Q$18, 'E2 Allocators'!$B$15:$W$15, 0),FALSE)*$F51), 0, VLOOKUP(VLOOKUP($A51, 'E4 TB Allocation Details'!$A$18:$L$214, MATCH("Demand ID", 'E4 TB Allocation Details'!$A$18:$L$18, 0),FALSE), 'E2 Allocators'!$B$15:$W$358, MATCH('O5 Details by Class &amp; Accounts'!Q$18, 'E2 Allocators'!$B$15:$W$15, 0),FALSE)*$F51)</f>
        <v>1125.7887897637193</v>
      </c>
      <c r="R51" s="2186">
        <f>IF(ISERROR(VLOOKUP(VLOOKUP($A51, 'E4 TB Allocation Details'!$A$18:$L$214, MATCH("Demand ID", 'E4 TB Allocation Details'!$A$18:$L$18, 0),FALSE), 'E2 Allocators'!$B$15:$W$358, MATCH('O5 Details by Class &amp; Accounts'!R$18, 'E2 Allocators'!$B$15:$W$15, 0),FALSE)*$F51), 0, VLOOKUP(VLOOKUP($A51, 'E4 TB Allocation Details'!$A$18:$L$214, MATCH("Demand ID", 'E4 TB Allocation Details'!$A$18:$L$18, 0),FALSE), 'E2 Allocators'!$B$15:$W$358, MATCH('O5 Details by Class &amp; Accounts'!R$18, 'E2 Allocators'!$B$15:$W$15, 0),FALSE)*$F51)</f>
        <v>0</v>
      </c>
      <c r="S51" s="2186">
        <f>IF(ISERROR(VLOOKUP(VLOOKUP($A51, 'E4 TB Allocation Details'!$A$18:$L$214, MATCH("Demand ID", 'E4 TB Allocation Details'!$A$18:$L$18, 0),FALSE), 'E2 Allocators'!$B$15:$W$358, MATCH('O5 Details by Class &amp; Accounts'!S$18, 'E2 Allocators'!$B$15:$W$15, 0),FALSE)*$F51), 0, VLOOKUP(VLOOKUP($A51, 'E4 TB Allocation Details'!$A$18:$L$214, MATCH("Demand ID", 'E4 TB Allocation Details'!$A$18:$L$18, 0),FALSE), 'E2 Allocators'!$B$15:$W$358, MATCH('O5 Details by Class &amp; Accounts'!S$18, 'E2 Allocators'!$B$15:$W$15, 0),FALSE)*$F51)</f>
        <v>0</v>
      </c>
      <c r="T51" s="2186">
        <f>IF(ISERROR(VLOOKUP(VLOOKUP($A51, 'E4 TB Allocation Details'!$A$18:$L$214, MATCH("Demand ID", 'E4 TB Allocation Details'!$A$18:$L$18, 0),FALSE), 'E2 Allocators'!$B$15:$W$358, MATCH('O5 Details by Class &amp; Accounts'!T$18, 'E2 Allocators'!$B$15:$W$15, 0),FALSE)*$F51), 0, VLOOKUP(VLOOKUP($A51, 'E4 TB Allocation Details'!$A$18:$L$214, MATCH("Demand ID", 'E4 TB Allocation Details'!$A$18:$L$18, 0),FALSE), 'E2 Allocators'!$B$15:$W$358, MATCH('O5 Details by Class &amp; Accounts'!T$18, 'E2 Allocators'!$B$15:$W$15, 0),FALSE)*$F51)</f>
        <v>0</v>
      </c>
      <c r="U51" s="2186">
        <f>IF(ISERROR(VLOOKUP(VLOOKUP($A51, 'E4 TB Allocation Details'!$A$18:$L$214, MATCH("Demand ID", 'E4 TB Allocation Details'!$A$18:$L$18, 0),FALSE), 'E2 Allocators'!$B$15:$W$358, MATCH('O5 Details by Class &amp; Accounts'!U$18, 'E2 Allocators'!$B$15:$W$15, 0),FALSE)*$F51), 0, VLOOKUP(VLOOKUP($A51, 'E4 TB Allocation Details'!$A$18:$L$214, MATCH("Demand ID", 'E4 TB Allocation Details'!$A$18:$L$18, 0),FALSE), 'E2 Allocators'!$B$15:$W$358, MATCH('O5 Details by Class &amp; Accounts'!U$18, 'E2 Allocators'!$B$15:$W$15, 0),FALSE)*$F51)</f>
        <v>0</v>
      </c>
      <c r="V51" s="2186">
        <f>IF(ISERROR(VLOOKUP(VLOOKUP($A51, 'E4 TB Allocation Details'!$A$18:$L$214, MATCH("Demand ID", 'E4 TB Allocation Details'!$A$18:$L$18, 0),FALSE), 'E2 Allocators'!$B$15:$W$358, MATCH('O5 Details by Class &amp; Accounts'!V$18, 'E2 Allocators'!$B$15:$W$15, 0),FALSE)*$F51), 0, VLOOKUP(VLOOKUP($A51, 'E4 TB Allocation Details'!$A$18:$L$214, MATCH("Demand ID", 'E4 TB Allocation Details'!$A$18:$L$18, 0),FALSE), 'E2 Allocators'!$B$15:$W$358, MATCH('O5 Details by Class &amp; Accounts'!V$18, 'E2 Allocators'!$B$15:$W$15, 0),FALSE)*$F51)</f>
        <v>0</v>
      </c>
      <c r="W51" s="2186">
        <f>IF(ISERROR(VLOOKUP(VLOOKUP($A51, 'E4 TB Allocation Details'!$A$18:$L$214, MATCH("Demand ID", 'E4 TB Allocation Details'!$A$18:$L$18, 0),FALSE), 'E2 Allocators'!$B$15:$W$358, MATCH('O5 Details by Class &amp; Accounts'!W$18, 'E2 Allocators'!$B$15:$W$15, 0),FALSE)*$F51), 0, VLOOKUP(VLOOKUP($A51, 'E4 TB Allocation Details'!$A$18:$L$214, MATCH("Demand ID", 'E4 TB Allocation Details'!$A$18:$L$18, 0),FALSE), 'E2 Allocators'!$B$15:$W$358, MATCH('O5 Details by Class &amp; Accounts'!W$18, 'E2 Allocators'!$B$15:$W$15, 0),FALSE)*$F51)</f>
        <v>0</v>
      </c>
      <c r="X51" s="2186">
        <f>IF(ISERROR(VLOOKUP(VLOOKUP($A51, 'E4 TB Allocation Details'!$A$18:$L$214, MATCH("Demand ID", 'E4 TB Allocation Details'!$A$18:$L$18, 0),FALSE), 'E2 Allocators'!$B$15:$W$358, MATCH('O5 Details by Class &amp; Accounts'!X$18, 'E2 Allocators'!$B$15:$W$15, 0),FALSE)*$F51), 0, VLOOKUP(VLOOKUP($A51, 'E4 TB Allocation Details'!$A$18:$L$214, MATCH("Demand ID", 'E4 TB Allocation Details'!$A$18:$L$18, 0),FALSE), 'E2 Allocators'!$B$15:$W$358, MATCH('O5 Details by Class &amp; Accounts'!X$18, 'E2 Allocators'!$B$15:$W$15, 0),FALSE)*$F51)</f>
        <v>0</v>
      </c>
      <c r="Y51" s="2186">
        <f>IF(ISERROR(VLOOKUP(VLOOKUP($A51, 'E4 TB Allocation Details'!$A$18:$L$214, MATCH("Demand ID", 'E4 TB Allocation Details'!$A$18:$L$18, 0),FALSE), 'E2 Allocators'!$B$15:$W$358, MATCH('O5 Details by Class &amp; Accounts'!Y$18, 'E2 Allocators'!$B$15:$W$15, 0),FALSE)*$F51), 0, VLOOKUP(VLOOKUP($A51, 'E4 TB Allocation Details'!$A$18:$L$214, MATCH("Demand ID", 'E4 TB Allocation Details'!$A$18:$L$18, 0),FALSE), 'E2 Allocators'!$B$15:$W$358, MATCH('O5 Details by Class &amp; Accounts'!Y$18, 'E2 Allocators'!$B$15:$W$15, 0),FALSE)*$F51)</f>
        <v>0</v>
      </c>
      <c r="Z51" s="2186">
        <f>IF(ISERROR(VLOOKUP(VLOOKUP($A51, 'E4 TB Allocation Details'!$A$18:$L$214, MATCH("Demand ID", 'E4 TB Allocation Details'!$A$18:$L$18, 0),FALSE), 'E2 Allocators'!$B$15:$W$358, MATCH('O5 Details by Class &amp; Accounts'!Z$18, 'E2 Allocators'!$B$15:$W$15, 0),FALSE)*$F51), 0, VLOOKUP(VLOOKUP($A51, 'E4 TB Allocation Details'!$A$18:$L$214, MATCH("Demand ID", 'E4 TB Allocation Details'!$A$18:$L$18, 0),FALSE), 'E2 Allocators'!$B$15:$W$358, MATCH('O5 Details by Class &amp; Accounts'!Z$18, 'E2 Allocators'!$B$15:$W$15, 0),FALSE)*$F51)</f>
        <v>0</v>
      </c>
      <c r="AA51" s="2186">
        <f>IF(ISERROR(VLOOKUP(VLOOKUP($A51, 'E4 TB Allocation Details'!$A$18:$L$214, MATCH("Demand ID", 'E4 TB Allocation Details'!$A$18:$L$18, 0),FALSE), 'E2 Allocators'!$B$15:$W$358, MATCH('O5 Details by Class &amp; Accounts'!AA$18, 'E2 Allocators'!$B$15:$W$15, 0),FALSE)*$F51), 0, VLOOKUP(VLOOKUP($A51, 'E4 TB Allocation Details'!$A$18:$L$214, MATCH("Demand ID", 'E4 TB Allocation Details'!$A$18:$L$18, 0),FALSE), 'E2 Allocators'!$B$15:$W$358, MATCH('O5 Details by Class &amp; Accounts'!AA$18, 'E2 Allocators'!$B$15:$W$15, 0),FALSE)*$F51)</f>
        <v>0</v>
      </c>
      <c r="AB51" s="2186">
        <f>IF(ISERROR(VLOOKUP(VLOOKUP($A51, 'E4 TB Allocation Details'!$A$18:$L$214, MATCH("Demand ID", 'E4 TB Allocation Details'!$A$18:$L$18, 0),FALSE), 'E2 Allocators'!$B$15:$W$358, MATCH('O5 Details by Class &amp; Accounts'!AB$18, 'E2 Allocators'!$B$15:$W$15, 0),FALSE)*$F51), 0, VLOOKUP(VLOOKUP($A51, 'E4 TB Allocation Details'!$A$18:$L$214, MATCH("Demand ID", 'E4 TB Allocation Details'!$A$18:$L$18, 0),FALSE), 'E2 Allocators'!$B$15:$W$358, MATCH('O5 Details by Class &amp; Accounts'!AB$18, 'E2 Allocators'!$B$15:$W$15, 0),FALSE)*$F51)</f>
        <v>0</v>
      </c>
      <c r="AC51" s="2186">
        <f t="shared" si="1"/>
        <v>12311178.742687499</v>
      </c>
      <c r="AD51" s="2186">
        <f>IF(ISERROR(VLOOKUP(VLOOKUP($A51, 'E4 TB Allocation Details'!$A$18:$L$214, MATCH("Customer ID", 'E4 TB Allocation Details'!$A$18:$L$18, 0),FALSE), 'E2 Allocators'!$B$15:$W$358, MATCH('O5 Details by Class &amp; Accounts'!AD$18, 'E2 Allocators'!$B$15:$W$15, 0),FALSE)*$G51), 0, VLOOKUP(VLOOKUP($A51, 'E4 TB Allocation Details'!$A$18:$L$214, MATCH("Customer ID", 'E4 TB Allocation Details'!$A$18:$L$18, 0),FALSE), 'E2 Allocators'!$B$15:$W$358, MATCH('O5 Details by Class &amp; Accounts'!AD$18, 'E2 Allocators'!$B$15:$W$15, 0),FALSE)*$G51)</f>
        <v>5792740.9049913594</v>
      </c>
      <c r="AE51" s="2186">
        <f>IF(ISERROR(VLOOKUP(VLOOKUP($A51, 'E4 TB Allocation Details'!$A$18:$L$214, MATCH("Customer ID", 'E4 TB Allocation Details'!$A$18:$L$18, 0),FALSE), 'E2 Allocators'!$B$15:$W$358, MATCH('O5 Details by Class &amp; Accounts'!AE$18, 'E2 Allocators'!$B$15:$W$15, 0),FALSE)*$G51), 0, VLOOKUP(VLOOKUP($A51, 'E4 TB Allocation Details'!$A$18:$L$214, MATCH("Customer ID", 'E4 TB Allocation Details'!$A$18:$L$18, 0),FALSE), 'E2 Allocators'!$B$15:$W$358, MATCH('O5 Details by Class &amp; Accounts'!AE$18, 'E2 Allocators'!$B$15:$W$15, 0),FALSE)*$G51)</f>
        <v>563408.90414261643</v>
      </c>
      <c r="AF51" s="2186">
        <f>IF(ISERROR(VLOOKUP(VLOOKUP($A51, 'E4 TB Allocation Details'!$A$18:$L$214, MATCH("Customer ID", 'E4 TB Allocation Details'!$A$18:$L$18, 0),FALSE), 'E2 Allocators'!$B$15:$W$358, MATCH('O5 Details by Class &amp; Accounts'!AF$18, 'E2 Allocators'!$B$15:$W$15, 0),FALSE)*$G51), 0, VLOOKUP(VLOOKUP($A51, 'E4 TB Allocation Details'!$A$18:$L$214, MATCH("Customer ID", 'E4 TB Allocation Details'!$A$18:$L$18, 0),FALSE), 'E2 Allocators'!$B$15:$W$358, MATCH('O5 Details by Class &amp; Accounts'!AF$18, 'E2 Allocators'!$B$15:$W$15, 0),FALSE)*$G51)</f>
        <v>67168.443507703429</v>
      </c>
      <c r="AG51" s="2186">
        <f>IF(ISERROR(VLOOKUP(VLOOKUP($A51, 'E4 TB Allocation Details'!$A$18:$L$214, MATCH("Customer ID", 'E4 TB Allocation Details'!$A$18:$L$18, 0),FALSE), 'E2 Allocators'!$B$15:$W$358, MATCH('O5 Details by Class &amp; Accounts'!AG$18, 'E2 Allocators'!$B$15:$W$15, 0),FALSE)*$G51), 0, VLOOKUP(VLOOKUP($A51, 'E4 TB Allocation Details'!$A$18:$L$214, MATCH("Customer ID", 'E4 TB Allocation Details'!$A$18:$L$18, 0),FALSE), 'E2 Allocators'!$B$15:$W$358, MATCH('O5 Details by Class &amp; Accounts'!AG$18, 'E2 Allocators'!$B$15:$W$15, 0),FALSE)*$G51)</f>
        <v>0</v>
      </c>
      <c r="AH51" s="2186">
        <f>IF(ISERROR(VLOOKUP(VLOOKUP($A51, 'E4 TB Allocation Details'!$A$18:$L$214, MATCH("Customer ID", 'E4 TB Allocation Details'!$A$18:$L$18, 0),FALSE), 'E2 Allocators'!$B$15:$W$358, MATCH('O5 Details by Class &amp; Accounts'!AH$18, 'E2 Allocators'!$B$15:$W$15, 0),FALSE)*$G51), 0, VLOOKUP(VLOOKUP($A51, 'E4 TB Allocation Details'!$A$18:$L$214, MATCH("Customer ID", 'E4 TB Allocation Details'!$A$18:$L$18, 0),FALSE), 'E2 Allocators'!$B$15:$W$358, MATCH('O5 Details by Class &amp; Accounts'!AH$18, 'E2 Allocators'!$B$15:$W$15, 0),FALSE)*$G51)</f>
        <v>0</v>
      </c>
      <c r="AI51" s="2186">
        <f>IF(ISERROR(VLOOKUP(VLOOKUP($A51, 'E4 TB Allocation Details'!$A$18:$L$214, MATCH("Customer ID", 'E4 TB Allocation Details'!$A$18:$L$18, 0),FALSE), 'E2 Allocators'!$B$15:$W$358, MATCH('O5 Details by Class &amp; Accounts'!AI$18, 'E2 Allocators'!$B$15:$W$15, 0),FALSE)*$G51), 0, VLOOKUP(VLOOKUP($A51, 'E4 TB Allocation Details'!$A$18:$L$214, MATCH("Customer ID", 'E4 TB Allocation Details'!$A$18:$L$18, 0),FALSE), 'E2 Allocators'!$B$15:$W$358, MATCH('O5 Details by Class &amp; Accounts'!AI$18, 'E2 Allocators'!$B$15:$W$15, 0),FALSE)*$G51)</f>
        <v>0</v>
      </c>
      <c r="AJ51" s="2186">
        <f>IF(ISERROR(VLOOKUP(VLOOKUP($A51, 'E4 TB Allocation Details'!$A$18:$L$214, MATCH("Customer ID", 'E4 TB Allocation Details'!$A$18:$L$18, 0),FALSE), 'E2 Allocators'!$B$15:$W$358, MATCH('O5 Details by Class &amp; Accounts'!AJ$18, 'E2 Allocators'!$B$15:$W$15, 0),FALSE)*$G51), 0, VLOOKUP(VLOOKUP($A51, 'E4 TB Allocation Details'!$A$18:$L$214, MATCH("Customer ID", 'E4 TB Allocation Details'!$A$18:$L$18, 0),FALSE), 'E2 Allocators'!$B$15:$W$358, MATCH('O5 Details by Class &amp; Accounts'!AJ$18, 'E2 Allocators'!$B$15:$W$15, 0),FALSE)*$G51)</f>
        <v>118593.35374782121</v>
      </c>
      <c r="AK51" s="2186">
        <f>IF(ISERROR(VLOOKUP(VLOOKUP($A51, 'E4 TB Allocation Details'!$A$18:$L$214, MATCH("Customer ID", 'E4 TB Allocation Details'!$A$18:$L$18, 0),FALSE), 'E2 Allocators'!$B$15:$W$358, MATCH('O5 Details by Class &amp; Accounts'!AK$18, 'E2 Allocators'!$B$15:$W$15, 0),FALSE)*$G51), 0, VLOOKUP(VLOOKUP($A51, 'E4 TB Allocation Details'!$A$18:$L$214, MATCH("Customer ID", 'E4 TB Allocation Details'!$A$18:$L$18, 0),FALSE), 'E2 Allocators'!$B$15:$W$358, MATCH('O5 Details by Class &amp; Accounts'!AK$18, 'E2 Allocators'!$B$15:$W$15, 0),FALSE)*$G51)</f>
        <v>48361.279325546471</v>
      </c>
      <c r="AL51" s="2186">
        <f>IF(ISERROR(VLOOKUP(VLOOKUP($A51, 'E4 TB Allocation Details'!$A$18:$L$214, MATCH("Customer ID", 'E4 TB Allocation Details'!$A$18:$L$18, 0),FALSE), 'E2 Allocators'!$B$15:$W$358, MATCH('O5 Details by Class &amp; Accounts'!AL$18, 'E2 Allocators'!$B$15:$W$15, 0),FALSE)*$G51), 0, VLOOKUP(VLOOKUP($A51, 'E4 TB Allocation Details'!$A$18:$L$214, MATCH("Customer ID", 'E4 TB Allocation Details'!$A$18:$L$18, 0),FALSE), 'E2 Allocators'!$B$15:$W$358, MATCH('O5 Details by Class &amp; Accounts'!AL$18, 'E2 Allocators'!$B$15:$W$15, 0),FALSE)*$G51)</f>
        <v>38823.360347452588</v>
      </c>
      <c r="AM51" s="2186">
        <f>IF(ISERROR(VLOOKUP(VLOOKUP($A51, 'E4 TB Allocation Details'!$A$18:$L$214, MATCH("Customer ID", 'E4 TB Allocation Details'!$A$18:$L$18, 0),FALSE), 'E2 Allocators'!$B$15:$W$358, MATCH('O5 Details by Class &amp; Accounts'!AM$18, 'E2 Allocators'!$B$15:$W$15, 0),FALSE)*$G51), 0, VLOOKUP(VLOOKUP($A51, 'E4 TB Allocation Details'!$A$18:$L$214, MATCH("Customer ID", 'E4 TB Allocation Details'!$A$18:$L$18, 0),FALSE), 'E2 Allocators'!$B$15:$W$358, MATCH('O5 Details by Class &amp; Accounts'!AM$18, 'E2 Allocators'!$B$15:$W$15, 0),FALSE)*$G51)</f>
        <v>0</v>
      </c>
      <c r="AN51" s="2186">
        <f>IF(ISERROR(VLOOKUP(VLOOKUP($A51, 'E4 TB Allocation Details'!$A$18:$L$214, MATCH("Customer ID", 'E4 TB Allocation Details'!$A$18:$L$18, 0),FALSE), 'E2 Allocators'!$B$15:$W$358, MATCH('O5 Details by Class &amp; Accounts'!AN$18, 'E2 Allocators'!$B$15:$W$15, 0),FALSE)*$G51), 0, VLOOKUP(VLOOKUP($A51, 'E4 TB Allocation Details'!$A$18:$L$214, MATCH("Customer ID", 'E4 TB Allocation Details'!$A$18:$L$18, 0),FALSE), 'E2 Allocators'!$B$15:$W$358, MATCH('O5 Details by Class &amp; Accounts'!AN$18, 'E2 Allocators'!$B$15:$W$15, 0),FALSE)*$G51)</f>
        <v>0</v>
      </c>
      <c r="AO51" s="2186">
        <f>IF(ISERROR(VLOOKUP(VLOOKUP($A51, 'E4 TB Allocation Details'!$A$18:$L$214, MATCH("Customer ID", 'E4 TB Allocation Details'!$A$18:$L$18, 0),FALSE), 'E2 Allocators'!$B$15:$W$358, MATCH('O5 Details by Class &amp; Accounts'!AO$18, 'E2 Allocators'!$B$15:$W$15, 0),FALSE)*$G51), 0, VLOOKUP(VLOOKUP($A51, 'E4 TB Allocation Details'!$A$18:$L$214, MATCH("Customer ID", 'E4 TB Allocation Details'!$A$18:$L$18, 0),FALSE), 'E2 Allocators'!$B$15:$W$358, MATCH('O5 Details by Class &amp; Accounts'!AO$18, 'E2 Allocators'!$B$15:$W$15, 0),FALSE)*$G51)</f>
        <v>0</v>
      </c>
      <c r="AP51" s="2186">
        <f>IF(ISERROR(VLOOKUP(VLOOKUP($A51, 'E4 TB Allocation Details'!$A$18:$L$214, MATCH("Customer ID", 'E4 TB Allocation Details'!$A$18:$L$18, 0),FALSE), 'E2 Allocators'!$B$15:$W$358, MATCH('O5 Details by Class &amp; Accounts'!AP$18, 'E2 Allocators'!$B$15:$W$15, 0),FALSE)*$G51), 0, VLOOKUP(VLOOKUP($A51, 'E4 TB Allocation Details'!$A$18:$L$214, MATCH("Customer ID", 'E4 TB Allocation Details'!$A$18:$L$18, 0),FALSE), 'E2 Allocators'!$B$15:$W$358, MATCH('O5 Details by Class &amp; Accounts'!AP$18, 'E2 Allocators'!$B$15:$W$15, 0),FALSE)*$G51)</f>
        <v>0</v>
      </c>
      <c r="AQ51" s="2186">
        <f>IF(ISERROR(VLOOKUP(VLOOKUP($A51, 'E4 TB Allocation Details'!$A$18:$L$214, MATCH("Customer ID", 'E4 TB Allocation Details'!$A$18:$L$18, 0),FALSE), 'E2 Allocators'!$B$15:$W$358, MATCH('O5 Details by Class &amp; Accounts'!AQ$18, 'E2 Allocators'!$B$15:$W$15, 0),FALSE)*$G51), 0, VLOOKUP(VLOOKUP($A51, 'E4 TB Allocation Details'!$A$18:$L$214, MATCH("Customer ID", 'E4 TB Allocation Details'!$A$18:$L$18, 0),FALSE), 'E2 Allocators'!$B$15:$W$358, MATCH('O5 Details by Class &amp; Accounts'!AQ$18, 'E2 Allocators'!$B$15:$W$15, 0),FALSE)*$G51)</f>
        <v>0</v>
      </c>
      <c r="AR51" s="2186">
        <f>IF(ISERROR(VLOOKUP(VLOOKUP($A51, 'E4 TB Allocation Details'!$A$18:$L$214, MATCH("Customer ID", 'E4 TB Allocation Details'!$A$18:$L$18, 0),FALSE), 'E2 Allocators'!$B$15:$W$358, MATCH('O5 Details by Class &amp; Accounts'!AR$18, 'E2 Allocators'!$B$15:$W$15, 0),FALSE)*$G51), 0, VLOOKUP(VLOOKUP($A51, 'E4 TB Allocation Details'!$A$18:$L$214, MATCH("Customer ID", 'E4 TB Allocation Details'!$A$18:$L$18, 0),FALSE), 'E2 Allocators'!$B$15:$W$358, MATCH('O5 Details by Class &amp; Accounts'!AR$18, 'E2 Allocators'!$B$15:$W$15, 0),FALSE)*$G51)</f>
        <v>0</v>
      </c>
      <c r="AS51" s="2186">
        <f>IF(ISERROR(VLOOKUP(VLOOKUP($A51, 'E4 TB Allocation Details'!$A$18:$L$214, MATCH("Customer ID", 'E4 TB Allocation Details'!$A$18:$L$18, 0),FALSE), 'E2 Allocators'!$B$15:$W$358, MATCH('O5 Details by Class &amp; Accounts'!AS$18, 'E2 Allocators'!$B$15:$W$15, 0),FALSE)*$G51), 0, VLOOKUP(VLOOKUP($A51, 'E4 TB Allocation Details'!$A$18:$L$214, MATCH("Customer ID", 'E4 TB Allocation Details'!$A$18:$L$18, 0),FALSE), 'E2 Allocators'!$B$15:$W$358, MATCH('O5 Details by Class &amp; Accounts'!AS$18, 'E2 Allocators'!$B$15:$W$15, 0),FALSE)*$G51)</f>
        <v>0</v>
      </c>
      <c r="AT51" s="2186">
        <f>IF(ISERROR(VLOOKUP(VLOOKUP($A51, 'E4 TB Allocation Details'!$A$18:$L$214, MATCH("Customer ID", 'E4 TB Allocation Details'!$A$18:$L$18, 0),FALSE), 'E2 Allocators'!$B$15:$W$358, MATCH('O5 Details by Class &amp; Accounts'!AT$18, 'E2 Allocators'!$B$15:$W$15, 0),FALSE)*$G51), 0, VLOOKUP(VLOOKUP($A51, 'E4 TB Allocation Details'!$A$18:$L$214, MATCH("Customer ID", 'E4 TB Allocation Details'!$A$18:$L$18, 0),FALSE), 'E2 Allocators'!$B$15:$W$358, MATCH('O5 Details by Class &amp; Accounts'!AT$18, 'E2 Allocators'!$B$15:$W$15, 0),FALSE)*$G51)</f>
        <v>0</v>
      </c>
      <c r="AU51" s="2186">
        <f>IF(ISERROR(VLOOKUP(VLOOKUP($A51, 'E4 TB Allocation Details'!$A$18:$L$214, MATCH("Customer ID", 'E4 TB Allocation Details'!$A$18:$L$18, 0),FALSE), 'E2 Allocators'!$B$15:$W$358, MATCH('O5 Details by Class &amp; Accounts'!AU$18, 'E2 Allocators'!$B$15:$W$15, 0),FALSE)*$G51), 0, VLOOKUP(VLOOKUP($A51, 'E4 TB Allocation Details'!$A$18:$L$214, MATCH("Customer ID", 'E4 TB Allocation Details'!$A$18:$L$18, 0),FALSE), 'E2 Allocators'!$B$15:$W$358, MATCH('O5 Details by Class &amp; Accounts'!AU$18, 'E2 Allocators'!$B$15:$W$15, 0),FALSE)*$G51)</f>
        <v>0</v>
      </c>
      <c r="AV51" s="2186">
        <f>IF(ISERROR(VLOOKUP(VLOOKUP($A51, 'E4 TB Allocation Details'!$A$18:$L$214, MATCH("Customer ID", 'E4 TB Allocation Details'!$A$18:$L$18, 0),FALSE), 'E2 Allocators'!$B$15:$W$358, MATCH('O5 Details by Class &amp; Accounts'!AV$18, 'E2 Allocators'!$B$15:$W$15, 0),FALSE)*$G51), 0, VLOOKUP(VLOOKUP($A51, 'E4 TB Allocation Details'!$A$18:$L$214, MATCH("Customer ID", 'E4 TB Allocation Details'!$A$18:$L$18, 0),FALSE), 'E2 Allocators'!$B$15:$W$358, MATCH('O5 Details by Class &amp; Accounts'!AV$18, 'E2 Allocators'!$B$15:$W$15, 0),FALSE)*$G51)</f>
        <v>0</v>
      </c>
      <c r="AW51" s="2186">
        <f>IF(ISERROR(VLOOKUP(VLOOKUP($A51, 'E4 TB Allocation Details'!$A$18:$L$214, MATCH("Customer ID", 'E4 TB Allocation Details'!$A$18:$L$18, 0),FALSE), 'E2 Allocators'!$B$15:$W$358, MATCH('O5 Details by Class &amp; Accounts'!AW$18, 'E2 Allocators'!$B$15:$W$15, 0),FALSE)*$G51), 0, VLOOKUP(VLOOKUP($A51, 'E4 TB Allocation Details'!$A$18:$L$214, MATCH("Customer ID", 'E4 TB Allocation Details'!$A$18:$L$18, 0),FALSE), 'E2 Allocators'!$B$15:$W$358, MATCH('O5 Details by Class &amp; Accounts'!AW$18, 'E2 Allocators'!$B$15:$W$15, 0),FALSE)*$G51)</f>
        <v>0</v>
      </c>
      <c r="AX51" s="2186">
        <f t="shared" si="2"/>
        <v>6629096.2460624995</v>
      </c>
      <c r="AY51" s="2186">
        <f>IF(ISERROR(VLOOKUP(VLOOKUP($A51, 'E4 TB Allocation Details'!$A$18:$L$214, MATCH("Misc ID", 'E4 TB Allocation Details'!$A$18:$L$18, 0),FALSE), 'E2 Allocators'!$B$15:$W$358, MATCH('O5 Details by Class &amp; Accounts'!AY$18, 'E2 Allocators'!$B$15:$W$15, 0),FALSE)*$E51), 0, VLOOKUP(VLOOKUP($A51, 'E4 TB Allocation Details'!$A$18:$L$214, MATCH("Misc ID", 'E4 TB Allocation Details'!$A$18:$L$18, 0),FALSE), 'E2 Allocators'!$B$15:$W$358, MATCH('O5 Details by Class &amp; Accounts'!AY$18, 'E2 Allocators'!$B$15:$W$15, 0),FALSE)*$E51)</f>
        <v>0</v>
      </c>
      <c r="AZ51" s="2186">
        <f>IF(ISERROR(VLOOKUP(VLOOKUP($A51, 'E4 TB Allocation Details'!$A$18:$L$214, MATCH("Misc ID", 'E4 TB Allocation Details'!$A$18:$L$18, 0),FALSE), 'E2 Allocators'!$B$15:$W$358, MATCH('O5 Details by Class &amp; Accounts'!AZ$18, 'E2 Allocators'!$B$15:$W$15, 0),FALSE)*$E51), 0, VLOOKUP(VLOOKUP($A51, 'E4 TB Allocation Details'!$A$18:$L$214, MATCH("Misc ID", 'E4 TB Allocation Details'!$A$18:$L$18, 0),FALSE), 'E2 Allocators'!$B$15:$W$358, MATCH('O5 Details by Class &amp; Accounts'!AZ$18, 'E2 Allocators'!$B$15:$W$15, 0),FALSE)*$E51)</f>
        <v>0</v>
      </c>
      <c r="BA51" s="2186">
        <f>IF(ISERROR(VLOOKUP(VLOOKUP($A51, 'E4 TB Allocation Details'!$A$18:$L$214, MATCH("Misc ID", 'E4 TB Allocation Details'!$A$18:$L$18, 0),FALSE), 'E2 Allocators'!$B$15:$W$358, MATCH('O5 Details by Class &amp; Accounts'!BA$18, 'E2 Allocators'!$B$15:$W$15, 0),FALSE)*$E51), 0, VLOOKUP(VLOOKUP($A51, 'E4 TB Allocation Details'!$A$18:$L$214, MATCH("Misc ID", 'E4 TB Allocation Details'!$A$18:$L$18, 0),FALSE), 'E2 Allocators'!$B$15:$W$358, MATCH('O5 Details by Class &amp; Accounts'!BA$18, 'E2 Allocators'!$B$15:$W$15, 0),FALSE)*$E51)</f>
        <v>0</v>
      </c>
      <c r="BB51" s="2186">
        <f>IF(ISERROR(VLOOKUP(VLOOKUP($A51, 'E4 TB Allocation Details'!$A$18:$L$214, MATCH("Misc ID", 'E4 TB Allocation Details'!$A$18:$L$18, 0),FALSE), 'E2 Allocators'!$B$15:$W$358, MATCH('O5 Details by Class &amp; Accounts'!BB$18, 'E2 Allocators'!$B$15:$W$15, 0),FALSE)*$E51), 0, VLOOKUP(VLOOKUP($A51, 'E4 TB Allocation Details'!$A$18:$L$214, MATCH("Misc ID", 'E4 TB Allocation Details'!$A$18:$L$18, 0),FALSE), 'E2 Allocators'!$B$15:$W$358, MATCH('O5 Details by Class &amp; Accounts'!BB$18, 'E2 Allocators'!$B$15:$W$15, 0),FALSE)*$E51)</f>
        <v>0</v>
      </c>
      <c r="BC51" s="2186">
        <f>IF(ISERROR(VLOOKUP(VLOOKUP($A51, 'E4 TB Allocation Details'!$A$18:$L$214, MATCH("Misc ID", 'E4 TB Allocation Details'!$A$18:$L$18, 0),FALSE), 'E2 Allocators'!$B$15:$W$358, MATCH('O5 Details by Class &amp; Accounts'!BC$18, 'E2 Allocators'!$B$15:$W$15, 0),FALSE)*$E51), 0, VLOOKUP(VLOOKUP($A51, 'E4 TB Allocation Details'!$A$18:$L$214, MATCH("Misc ID", 'E4 TB Allocation Details'!$A$18:$L$18, 0),FALSE), 'E2 Allocators'!$B$15:$W$358, MATCH('O5 Details by Class &amp; Accounts'!BC$18, 'E2 Allocators'!$B$15:$W$15, 0),FALSE)*$E51)</f>
        <v>0</v>
      </c>
      <c r="BD51" s="2186">
        <f>IF(ISERROR(VLOOKUP(VLOOKUP($A51, 'E4 TB Allocation Details'!$A$18:$L$214, MATCH("Misc ID", 'E4 TB Allocation Details'!$A$18:$L$18, 0),FALSE), 'E2 Allocators'!$B$15:$W$358, MATCH('O5 Details by Class &amp; Accounts'!BD$18, 'E2 Allocators'!$B$15:$W$15, 0),FALSE)*$E51), 0, VLOOKUP(VLOOKUP($A51, 'E4 TB Allocation Details'!$A$18:$L$214, MATCH("Misc ID", 'E4 TB Allocation Details'!$A$18:$L$18, 0),FALSE), 'E2 Allocators'!$B$15:$W$358, MATCH('O5 Details by Class &amp; Accounts'!BD$18, 'E2 Allocators'!$B$15:$W$15, 0),FALSE)*$E51)</f>
        <v>0</v>
      </c>
      <c r="BE51" s="2186">
        <f>IF(ISERROR(VLOOKUP(VLOOKUP($A51, 'E4 TB Allocation Details'!$A$18:$L$214, MATCH("Misc ID", 'E4 TB Allocation Details'!$A$18:$L$18, 0),FALSE), 'E2 Allocators'!$B$15:$W$358, MATCH('O5 Details by Class &amp; Accounts'!BE$18, 'E2 Allocators'!$B$15:$W$15, 0),FALSE)*$E51), 0, VLOOKUP(VLOOKUP($A51, 'E4 TB Allocation Details'!$A$18:$L$214, MATCH("Misc ID", 'E4 TB Allocation Details'!$A$18:$L$18, 0),FALSE), 'E2 Allocators'!$B$15:$W$358, MATCH('O5 Details by Class &amp; Accounts'!BE$18, 'E2 Allocators'!$B$15:$W$15, 0),FALSE)*$E51)</f>
        <v>0</v>
      </c>
      <c r="BF51" s="2186">
        <f>IF(ISERROR(VLOOKUP(VLOOKUP($A51, 'E4 TB Allocation Details'!$A$18:$L$214, MATCH("Misc ID", 'E4 TB Allocation Details'!$A$18:$L$18, 0),FALSE), 'E2 Allocators'!$B$15:$W$358, MATCH('O5 Details by Class &amp; Accounts'!BF$18, 'E2 Allocators'!$B$15:$W$15, 0),FALSE)*$E51), 0, VLOOKUP(VLOOKUP($A51, 'E4 TB Allocation Details'!$A$18:$L$214, MATCH("Misc ID", 'E4 TB Allocation Details'!$A$18:$L$18, 0),FALSE), 'E2 Allocators'!$B$15:$W$358, MATCH('O5 Details by Class &amp; Accounts'!BF$18, 'E2 Allocators'!$B$15:$W$15, 0),FALSE)*$E51)</f>
        <v>0</v>
      </c>
      <c r="BG51" s="2186">
        <f>IF(ISERROR(VLOOKUP(VLOOKUP($A51, 'E4 TB Allocation Details'!$A$18:$L$214, MATCH("Misc ID", 'E4 TB Allocation Details'!$A$18:$L$18, 0),FALSE), 'E2 Allocators'!$B$15:$W$358, MATCH('O5 Details by Class &amp; Accounts'!BG$18, 'E2 Allocators'!$B$15:$W$15, 0),FALSE)*$E51), 0, VLOOKUP(VLOOKUP($A51, 'E4 TB Allocation Details'!$A$18:$L$214, MATCH("Misc ID", 'E4 TB Allocation Details'!$A$18:$L$18, 0),FALSE), 'E2 Allocators'!$B$15:$W$358, MATCH('O5 Details by Class &amp; Accounts'!BG$18, 'E2 Allocators'!$B$15:$W$15, 0),FALSE)*$E51)</f>
        <v>0</v>
      </c>
      <c r="BH51" s="2186">
        <f>IF(ISERROR(VLOOKUP(VLOOKUP($A51, 'E4 TB Allocation Details'!$A$18:$L$214, MATCH("Misc ID", 'E4 TB Allocation Details'!$A$18:$L$18, 0),FALSE), 'E2 Allocators'!$B$15:$W$358, MATCH('O5 Details by Class &amp; Accounts'!BH$18, 'E2 Allocators'!$B$15:$W$15, 0),FALSE)*$E51), 0, VLOOKUP(VLOOKUP($A51, 'E4 TB Allocation Details'!$A$18:$L$214, MATCH("Misc ID", 'E4 TB Allocation Details'!$A$18:$L$18, 0),FALSE), 'E2 Allocators'!$B$15:$W$358, MATCH('O5 Details by Class &amp; Accounts'!BH$18, 'E2 Allocators'!$B$15:$W$15, 0),FALSE)*$E51)</f>
        <v>0</v>
      </c>
      <c r="BI51" s="2186">
        <f>IF(ISERROR(VLOOKUP(VLOOKUP($A51, 'E4 TB Allocation Details'!$A$18:$L$214, MATCH("Misc ID", 'E4 TB Allocation Details'!$A$18:$L$18, 0),FALSE), 'E2 Allocators'!$B$15:$W$358, MATCH('O5 Details by Class &amp; Accounts'!BI$18, 'E2 Allocators'!$B$15:$W$15, 0),FALSE)*$E51), 0, VLOOKUP(VLOOKUP($A51, 'E4 TB Allocation Details'!$A$18:$L$214, MATCH("Misc ID", 'E4 TB Allocation Details'!$A$18:$L$18, 0),FALSE), 'E2 Allocators'!$B$15:$W$358, MATCH('O5 Details by Class &amp; Accounts'!BI$18, 'E2 Allocators'!$B$15:$W$15, 0),FALSE)*$E51)</f>
        <v>0</v>
      </c>
      <c r="BJ51" s="2186">
        <f>IF(ISERROR(VLOOKUP(VLOOKUP($A51, 'E4 TB Allocation Details'!$A$18:$L$214, MATCH("Misc ID", 'E4 TB Allocation Details'!$A$18:$L$18, 0),FALSE), 'E2 Allocators'!$B$15:$W$358, MATCH('O5 Details by Class &amp; Accounts'!BJ$18, 'E2 Allocators'!$B$15:$W$15, 0),FALSE)*$E51), 0, VLOOKUP(VLOOKUP($A51, 'E4 TB Allocation Details'!$A$18:$L$214, MATCH("Misc ID", 'E4 TB Allocation Details'!$A$18:$L$18, 0),FALSE), 'E2 Allocators'!$B$15:$W$358, MATCH('O5 Details by Class &amp; Accounts'!BJ$18, 'E2 Allocators'!$B$15:$W$15, 0),FALSE)*$E51)</f>
        <v>0</v>
      </c>
      <c r="BK51" s="2186">
        <f>IF(ISERROR(VLOOKUP(VLOOKUP($A51, 'E4 TB Allocation Details'!$A$18:$L$214, MATCH("Misc ID", 'E4 TB Allocation Details'!$A$18:$L$18, 0),FALSE), 'E2 Allocators'!$B$15:$W$358, MATCH('O5 Details by Class &amp; Accounts'!BK$18, 'E2 Allocators'!$B$15:$W$15, 0),FALSE)*$E51), 0, VLOOKUP(VLOOKUP($A51, 'E4 TB Allocation Details'!$A$18:$L$214, MATCH("Misc ID", 'E4 TB Allocation Details'!$A$18:$L$18, 0),FALSE), 'E2 Allocators'!$B$15:$W$358, MATCH('O5 Details by Class &amp; Accounts'!BK$18, 'E2 Allocators'!$B$15:$W$15, 0),FALSE)*$E51)</f>
        <v>0</v>
      </c>
      <c r="BL51" s="2186">
        <f>IF(ISERROR(VLOOKUP(VLOOKUP($A51, 'E4 TB Allocation Details'!$A$18:$L$214, MATCH("Misc ID", 'E4 TB Allocation Details'!$A$18:$L$18, 0),FALSE), 'E2 Allocators'!$B$15:$W$358, MATCH('O5 Details by Class &amp; Accounts'!BL$18, 'E2 Allocators'!$B$15:$W$15, 0),FALSE)*$E51), 0, VLOOKUP(VLOOKUP($A51, 'E4 TB Allocation Details'!$A$18:$L$214, MATCH("Misc ID", 'E4 TB Allocation Details'!$A$18:$L$18, 0),FALSE), 'E2 Allocators'!$B$15:$W$358, MATCH('O5 Details by Class &amp; Accounts'!BL$18, 'E2 Allocators'!$B$15:$W$15, 0),FALSE)*$E51)</f>
        <v>0</v>
      </c>
      <c r="BM51" s="2186">
        <f>IF(ISERROR(VLOOKUP(VLOOKUP($A51, 'E4 TB Allocation Details'!$A$18:$L$214, MATCH("Misc ID", 'E4 TB Allocation Details'!$A$18:$L$18, 0),FALSE), 'E2 Allocators'!$B$15:$W$358, MATCH('O5 Details by Class &amp; Accounts'!BM$18, 'E2 Allocators'!$B$15:$W$15, 0),FALSE)*$E51), 0, VLOOKUP(VLOOKUP($A51, 'E4 TB Allocation Details'!$A$18:$L$214, MATCH("Misc ID", 'E4 TB Allocation Details'!$A$18:$L$18, 0),FALSE), 'E2 Allocators'!$B$15:$W$358, MATCH('O5 Details by Class &amp; Accounts'!BM$18, 'E2 Allocators'!$B$15:$W$15, 0),FALSE)*$E51)</f>
        <v>0</v>
      </c>
      <c r="BN51" s="2186">
        <f>IF(ISERROR(VLOOKUP(VLOOKUP($A51, 'E4 TB Allocation Details'!$A$18:$L$214, MATCH("Misc ID", 'E4 TB Allocation Details'!$A$18:$L$18, 0),FALSE), 'E2 Allocators'!$B$15:$W$358, MATCH('O5 Details by Class &amp; Accounts'!BN$18, 'E2 Allocators'!$B$15:$W$15, 0),FALSE)*$E51), 0, VLOOKUP(VLOOKUP($A51, 'E4 TB Allocation Details'!$A$18:$L$214, MATCH("Misc ID", 'E4 TB Allocation Details'!$A$18:$L$18, 0),FALSE), 'E2 Allocators'!$B$15:$W$358, MATCH('O5 Details by Class &amp; Accounts'!BN$18, 'E2 Allocators'!$B$15:$W$15, 0),FALSE)*$E51)</f>
        <v>0</v>
      </c>
      <c r="BO51" s="2186">
        <f>IF(ISERROR(VLOOKUP(VLOOKUP($A51, 'E4 TB Allocation Details'!$A$18:$L$214, MATCH("Misc ID", 'E4 TB Allocation Details'!$A$18:$L$18, 0),FALSE), 'E2 Allocators'!$B$15:$W$358, MATCH('O5 Details by Class &amp; Accounts'!BO$18, 'E2 Allocators'!$B$15:$W$15, 0),FALSE)*$E51), 0, VLOOKUP(VLOOKUP($A51, 'E4 TB Allocation Details'!$A$18:$L$214, MATCH("Misc ID", 'E4 TB Allocation Details'!$A$18:$L$18, 0),FALSE), 'E2 Allocators'!$B$15:$W$358, MATCH('O5 Details by Class &amp; Accounts'!BO$18, 'E2 Allocators'!$B$15:$W$15, 0),FALSE)*$E51)</f>
        <v>0</v>
      </c>
      <c r="BP51" s="2186">
        <f>IF(ISERROR(VLOOKUP(VLOOKUP($A51, 'E4 TB Allocation Details'!$A$18:$L$214, MATCH("Misc ID", 'E4 TB Allocation Details'!$A$18:$L$18, 0),FALSE), 'E2 Allocators'!$B$15:$W$358, MATCH('O5 Details by Class &amp; Accounts'!BP$18, 'E2 Allocators'!$B$15:$W$15, 0),FALSE)*$E51), 0, VLOOKUP(VLOOKUP($A51, 'E4 TB Allocation Details'!$A$18:$L$214, MATCH("Misc ID", 'E4 TB Allocation Details'!$A$18:$L$18, 0),FALSE), 'E2 Allocators'!$B$15:$W$358, MATCH('O5 Details by Class &amp; Accounts'!BP$18, 'E2 Allocators'!$B$15:$W$15, 0),FALSE)*$E51)</f>
        <v>0</v>
      </c>
      <c r="BQ51" s="2186">
        <f>IF(ISERROR(VLOOKUP(VLOOKUP($A51, 'E4 TB Allocation Details'!$A$18:$L$214, MATCH("Misc ID", 'E4 TB Allocation Details'!$A$18:$L$18, 0),FALSE), 'E2 Allocators'!$B$15:$W$358, MATCH('O5 Details by Class &amp; Accounts'!BQ$18, 'E2 Allocators'!$B$15:$W$15, 0),FALSE)*$E51), 0, VLOOKUP(VLOOKUP($A51, 'E4 TB Allocation Details'!$A$18:$L$214, MATCH("Misc ID", 'E4 TB Allocation Details'!$A$18:$L$18, 0),FALSE), 'E2 Allocators'!$B$15:$W$358, MATCH('O5 Details by Class &amp; Accounts'!BQ$18, 'E2 Allocators'!$B$15:$W$15, 0),FALSE)*$E51)</f>
        <v>0</v>
      </c>
      <c r="BR51" s="2186">
        <f>IF(ISERROR(VLOOKUP(VLOOKUP($A51, 'E4 TB Allocation Details'!$A$18:$L$214, MATCH("Misc ID", 'E4 TB Allocation Details'!$A$18:$L$18, 0),FALSE), 'E2 Allocators'!$B$15:$W$358, MATCH('O5 Details by Class &amp; Accounts'!BR$18, 'E2 Allocators'!$B$15:$W$15, 0),FALSE)*$E51), 0, VLOOKUP(VLOOKUP($A51, 'E4 TB Allocation Details'!$A$18:$L$214, MATCH("Misc ID", 'E4 TB Allocation Details'!$A$18:$L$18, 0),FALSE), 'E2 Allocators'!$B$15:$W$358, MATCH('O5 Details by Class &amp; Accounts'!BR$18, 'E2 Allocators'!$B$15:$W$15, 0),FALSE)*$E51)</f>
        <v>0</v>
      </c>
      <c r="BS51" s="2186">
        <f t="shared" si="3"/>
        <v>0</v>
      </c>
      <c r="BT51" s="2186">
        <f>IF(ISERROR(VLOOKUP(VLOOKUP($A51, 'E4 TB Allocation Details'!$A$18:$L$214, MATCH("A &amp; G ID", 'E4 TB Allocation Details'!$A$18:$L$18, 0),FALSE), 'E2 Allocators'!$B$15:$W$358, MATCH('O5 Details by Class &amp; Accounts'!BT$18, 'E2 Allocators'!$B$15:$W$15, 0),FALSE)*$E51), 0, VLOOKUP(VLOOKUP($A51, 'E4 TB Allocation Details'!$A$18:$L$214, MATCH("A &amp; G ID", 'E4 TB Allocation Details'!$A$18:$L$18, 0),FALSE), 'E2 Allocators'!$B$15:$W$358, MATCH('O5 Details by Class &amp; Accounts'!BT$18, 'E2 Allocators'!$B$15:$W$15, 0),FALSE)*$E51)</f>
        <v>0</v>
      </c>
      <c r="BU51" s="2186">
        <f>IF(ISERROR(VLOOKUP(VLOOKUP($A51, 'E4 TB Allocation Details'!$A$18:$L$214, MATCH("A &amp; G ID", 'E4 TB Allocation Details'!$A$18:$L$18, 0),FALSE), 'E2 Allocators'!$B$15:$W$358, MATCH('O5 Details by Class &amp; Accounts'!BU$18, 'E2 Allocators'!$B$15:$W$15, 0),FALSE)*$E51), 0, VLOOKUP(VLOOKUP($A51, 'E4 TB Allocation Details'!$A$18:$L$214, MATCH("A &amp; G ID", 'E4 TB Allocation Details'!$A$18:$L$18, 0),FALSE), 'E2 Allocators'!$B$15:$W$358, MATCH('O5 Details by Class &amp; Accounts'!BU$18, 'E2 Allocators'!$B$15:$W$15, 0),FALSE)*$E51)</f>
        <v>0</v>
      </c>
      <c r="BV51" s="2186">
        <f>IF(ISERROR(VLOOKUP(VLOOKUP($A51, 'E4 TB Allocation Details'!$A$18:$L$214, MATCH("A &amp; G ID", 'E4 TB Allocation Details'!$A$18:$L$18, 0),FALSE), 'E2 Allocators'!$B$15:$W$358, MATCH('O5 Details by Class &amp; Accounts'!BV$18, 'E2 Allocators'!$B$15:$W$15, 0),FALSE)*$E51), 0, VLOOKUP(VLOOKUP($A51, 'E4 TB Allocation Details'!$A$18:$L$214, MATCH("A &amp; G ID", 'E4 TB Allocation Details'!$A$18:$L$18, 0),FALSE), 'E2 Allocators'!$B$15:$W$358, MATCH('O5 Details by Class &amp; Accounts'!BV$18, 'E2 Allocators'!$B$15:$W$15, 0),FALSE)*$E51)</f>
        <v>0</v>
      </c>
      <c r="BW51" s="2186">
        <f>IF(ISERROR(VLOOKUP(VLOOKUP($A51, 'E4 TB Allocation Details'!$A$18:$L$214, MATCH("A &amp; G ID", 'E4 TB Allocation Details'!$A$18:$L$18, 0),FALSE), 'E2 Allocators'!$B$15:$W$358, MATCH('O5 Details by Class &amp; Accounts'!BW$18, 'E2 Allocators'!$B$15:$W$15, 0),FALSE)*$E51), 0, VLOOKUP(VLOOKUP($A51, 'E4 TB Allocation Details'!$A$18:$L$214, MATCH("A &amp; G ID", 'E4 TB Allocation Details'!$A$18:$L$18, 0),FALSE), 'E2 Allocators'!$B$15:$W$358, MATCH('O5 Details by Class &amp; Accounts'!BW$18, 'E2 Allocators'!$B$15:$W$15, 0),FALSE)*$E51)</f>
        <v>0</v>
      </c>
      <c r="BX51" s="2186">
        <f>IF(ISERROR(VLOOKUP(VLOOKUP($A51, 'E4 TB Allocation Details'!$A$18:$L$214, MATCH("A &amp; G ID", 'E4 TB Allocation Details'!$A$18:$L$18, 0),FALSE), 'E2 Allocators'!$B$15:$W$358, MATCH('O5 Details by Class &amp; Accounts'!BX$18, 'E2 Allocators'!$B$15:$W$15, 0),FALSE)*$E51), 0, VLOOKUP(VLOOKUP($A51, 'E4 TB Allocation Details'!$A$18:$L$214, MATCH("A &amp; G ID", 'E4 TB Allocation Details'!$A$18:$L$18, 0),FALSE), 'E2 Allocators'!$B$15:$W$358, MATCH('O5 Details by Class &amp; Accounts'!BX$18, 'E2 Allocators'!$B$15:$W$15, 0),FALSE)*$E51)</f>
        <v>0</v>
      </c>
      <c r="BY51" s="2186">
        <f>IF(ISERROR(VLOOKUP(VLOOKUP($A51, 'E4 TB Allocation Details'!$A$18:$L$214, MATCH("A &amp; G ID", 'E4 TB Allocation Details'!$A$18:$L$18, 0),FALSE), 'E2 Allocators'!$B$15:$W$358, MATCH('O5 Details by Class &amp; Accounts'!BY$18, 'E2 Allocators'!$B$15:$W$15, 0),FALSE)*$E51), 0, VLOOKUP(VLOOKUP($A51, 'E4 TB Allocation Details'!$A$18:$L$214, MATCH("A &amp; G ID", 'E4 TB Allocation Details'!$A$18:$L$18, 0),FALSE), 'E2 Allocators'!$B$15:$W$358, MATCH('O5 Details by Class &amp; Accounts'!BY$18, 'E2 Allocators'!$B$15:$W$15, 0),FALSE)*$E51)</f>
        <v>0</v>
      </c>
      <c r="BZ51" s="2186">
        <f>IF(ISERROR(VLOOKUP(VLOOKUP($A51, 'E4 TB Allocation Details'!$A$18:$L$214, MATCH("A &amp; G ID", 'E4 TB Allocation Details'!$A$18:$L$18, 0),FALSE), 'E2 Allocators'!$B$15:$W$358, MATCH('O5 Details by Class &amp; Accounts'!BZ$18, 'E2 Allocators'!$B$15:$W$15, 0),FALSE)*$E51), 0, VLOOKUP(VLOOKUP($A51, 'E4 TB Allocation Details'!$A$18:$L$214, MATCH("A &amp; G ID", 'E4 TB Allocation Details'!$A$18:$L$18, 0),FALSE), 'E2 Allocators'!$B$15:$W$358, MATCH('O5 Details by Class &amp; Accounts'!BZ$18, 'E2 Allocators'!$B$15:$W$15, 0),FALSE)*$E51)</f>
        <v>0</v>
      </c>
      <c r="CA51" s="2186">
        <f>IF(ISERROR(VLOOKUP(VLOOKUP($A51, 'E4 TB Allocation Details'!$A$18:$L$214, MATCH("A &amp; G ID", 'E4 TB Allocation Details'!$A$18:$L$18, 0),FALSE), 'E2 Allocators'!$B$15:$W$358, MATCH('O5 Details by Class &amp; Accounts'!CA$18, 'E2 Allocators'!$B$15:$W$15, 0),FALSE)*$E51), 0, VLOOKUP(VLOOKUP($A51, 'E4 TB Allocation Details'!$A$18:$L$214, MATCH("A &amp; G ID", 'E4 TB Allocation Details'!$A$18:$L$18, 0),FALSE), 'E2 Allocators'!$B$15:$W$358, MATCH('O5 Details by Class &amp; Accounts'!CA$18, 'E2 Allocators'!$B$15:$W$15, 0),FALSE)*$E51)</f>
        <v>0</v>
      </c>
      <c r="CB51" s="2186">
        <f>IF(ISERROR(VLOOKUP(VLOOKUP($A51, 'E4 TB Allocation Details'!$A$18:$L$214, MATCH("A &amp; G ID", 'E4 TB Allocation Details'!$A$18:$L$18, 0),FALSE), 'E2 Allocators'!$B$15:$W$358, MATCH('O5 Details by Class &amp; Accounts'!CB$18, 'E2 Allocators'!$B$15:$W$15, 0),FALSE)*$E51), 0, VLOOKUP(VLOOKUP($A51, 'E4 TB Allocation Details'!$A$18:$L$214, MATCH("A &amp; G ID", 'E4 TB Allocation Details'!$A$18:$L$18, 0),FALSE), 'E2 Allocators'!$B$15:$W$358, MATCH('O5 Details by Class &amp; Accounts'!CB$18, 'E2 Allocators'!$B$15:$W$15, 0),FALSE)*$E51)</f>
        <v>0</v>
      </c>
      <c r="CC51" s="2186">
        <f>IF(ISERROR(VLOOKUP(VLOOKUP($A51, 'E4 TB Allocation Details'!$A$18:$L$214, MATCH("A &amp; G ID", 'E4 TB Allocation Details'!$A$18:$L$18, 0),FALSE), 'E2 Allocators'!$B$15:$W$358, MATCH('O5 Details by Class &amp; Accounts'!CC$18, 'E2 Allocators'!$B$15:$W$15, 0),FALSE)*$E51), 0, VLOOKUP(VLOOKUP($A51, 'E4 TB Allocation Details'!$A$18:$L$214, MATCH("A &amp; G ID", 'E4 TB Allocation Details'!$A$18:$L$18, 0),FALSE), 'E2 Allocators'!$B$15:$W$358, MATCH('O5 Details by Class &amp; Accounts'!CC$18, 'E2 Allocators'!$B$15:$W$15, 0),FALSE)*$E51)</f>
        <v>0</v>
      </c>
      <c r="CD51" s="2186">
        <f>IF(ISERROR(VLOOKUP(VLOOKUP($A51, 'E4 TB Allocation Details'!$A$18:$L$214, MATCH("A &amp; G ID", 'E4 TB Allocation Details'!$A$18:$L$18, 0),FALSE), 'E2 Allocators'!$B$15:$W$358, MATCH('O5 Details by Class &amp; Accounts'!CD$18, 'E2 Allocators'!$B$15:$W$15, 0),FALSE)*$E51), 0, VLOOKUP(VLOOKUP($A51, 'E4 TB Allocation Details'!$A$18:$L$214, MATCH("A &amp; G ID", 'E4 TB Allocation Details'!$A$18:$L$18, 0),FALSE), 'E2 Allocators'!$B$15:$W$358, MATCH('O5 Details by Class &amp; Accounts'!CD$18, 'E2 Allocators'!$B$15:$W$15, 0),FALSE)*$E51)</f>
        <v>0</v>
      </c>
      <c r="CE51" s="2186">
        <f>IF(ISERROR(VLOOKUP(VLOOKUP($A51, 'E4 TB Allocation Details'!$A$18:$L$214, MATCH("A &amp; G ID", 'E4 TB Allocation Details'!$A$18:$L$18, 0),FALSE), 'E2 Allocators'!$B$15:$W$358, MATCH('O5 Details by Class &amp; Accounts'!CE$18, 'E2 Allocators'!$B$15:$W$15, 0),FALSE)*$E51), 0, VLOOKUP(VLOOKUP($A51, 'E4 TB Allocation Details'!$A$18:$L$214, MATCH("A &amp; G ID", 'E4 TB Allocation Details'!$A$18:$L$18, 0),FALSE), 'E2 Allocators'!$B$15:$W$358, MATCH('O5 Details by Class &amp; Accounts'!CE$18, 'E2 Allocators'!$B$15:$W$15, 0),FALSE)*$E51)</f>
        <v>0</v>
      </c>
      <c r="CF51" s="2186">
        <f>IF(ISERROR(VLOOKUP(VLOOKUP($A51, 'E4 TB Allocation Details'!$A$18:$L$214, MATCH("A &amp; G ID", 'E4 TB Allocation Details'!$A$18:$L$18, 0),FALSE), 'E2 Allocators'!$B$15:$W$358, MATCH('O5 Details by Class &amp; Accounts'!CF$18, 'E2 Allocators'!$B$15:$W$15, 0),FALSE)*$E51), 0, VLOOKUP(VLOOKUP($A51, 'E4 TB Allocation Details'!$A$18:$L$214, MATCH("A &amp; G ID", 'E4 TB Allocation Details'!$A$18:$L$18, 0),FALSE), 'E2 Allocators'!$B$15:$W$358, MATCH('O5 Details by Class &amp; Accounts'!CF$18, 'E2 Allocators'!$B$15:$W$15, 0),FALSE)*$E51)</f>
        <v>0</v>
      </c>
      <c r="CG51" s="2186">
        <f>IF(ISERROR(VLOOKUP(VLOOKUP($A51, 'E4 TB Allocation Details'!$A$18:$L$214, MATCH("A &amp; G ID", 'E4 TB Allocation Details'!$A$18:$L$18, 0),FALSE), 'E2 Allocators'!$B$15:$W$358, MATCH('O5 Details by Class &amp; Accounts'!CG$18, 'E2 Allocators'!$B$15:$W$15, 0),FALSE)*$E51), 0, VLOOKUP(VLOOKUP($A51, 'E4 TB Allocation Details'!$A$18:$L$214, MATCH("A &amp; G ID", 'E4 TB Allocation Details'!$A$18:$L$18, 0),FALSE), 'E2 Allocators'!$B$15:$W$358, MATCH('O5 Details by Class &amp; Accounts'!CG$18, 'E2 Allocators'!$B$15:$W$15, 0),FALSE)*$E51)</f>
        <v>0</v>
      </c>
      <c r="CH51" s="2186">
        <f>IF(ISERROR(VLOOKUP(VLOOKUP($A51, 'E4 TB Allocation Details'!$A$18:$L$214, MATCH("A &amp; G ID", 'E4 TB Allocation Details'!$A$18:$L$18, 0),FALSE), 'E2 Allocators'!$B$15:$W$358, MATCH('O5 Details by Class &amp; Accounts'!CH$18, 'E2 Allocators'!$B$15:$W$15, 0),FALSE)*$E51), 0, VLOOKUP(VLOOKUP($A51, 'E4 TB Allocation Details'!$A$18:$L$214, MATCH("A &amp; G ID", 'E4 TB Allocation Details'!$A$18:$L$18, 0),FALSE), 'E2 Allocators'!$B$15:$W$358, MATCH('O5 Details by Class &amp; Accounts'!CH$18, 'E2 Allocators'!$B$15:$W$15, 0),FALSE)*$E51)</f>
        <v>0</v>
      </c>
      <c r="CI51" s="2186">
        <f>IF(ISERROR(VLOOKUP(VLOOKUP($A51, 'E4 TB Allocation Details'!$A$18:$L$214, MATCH("A &amp; G ID", 'E4 TB Allocation Details'!$A$18:$L$18, 0),FALSE), 'E2 Allocators'!$B$15:$W$358, MATCH('O5 Details by Class &amp; Accounts'!CI$18, 'E2 Allocators'!$B$15:$W$15, 0),FALSE)*$E51), 0, VLOOKUP(VLOOKUP($A51, 'E4 TB Allocation Details'!$A$18:$L$214, MATCH("A &amp; G ID", 'E4 TB Allocation Details'!$A$18:$L$18, 0),FALSE), 'E2 Allocators'!$B$15:$W$358, MATCH('O5 Details by Class &amp; Accounts'!CI$18, 'E2 Allocators'!$B$15:$W$15, 0),FALSE)*$E51)</f>
        <v>0</v>
      </c>
      <c r="CJ51" s="2186">
        <f>IF(ISERROR(VLOOKUP(VLOOKUP($A51, 'E4 TB Allocation Details'!$A$18:$L$214, MATCH("A &amp; G ID", 'E4 TB Allocation Details'!$A$18:$L$18, 0),FALSE), 'E2 Allocators'!$B$15:$W$358, MATCH('O5 Details by Class &amp; Accounts'!CJ$18, 'E2 Allocators'!$B$15:$W$15, 0),FALSE)*$E51), 0, VLOOKUP(VLOOKUP($A51, 'E4 TB Allocation Details'!$A$18:$L$214, MATCH("A &amp; G ID", 'E4 TB Allocation Details'!$A$18:$L$18, 0),FALSE), 'E2 Allocators'!$B$15:$W$358, MATCH('O5 Details by Class &amp; Accounts'!CJ$18, 'E2 Allocators'!$B$15:$W$15, 0),FALSE)*$E51)</f>
        <v>0</v>
      </c>
      <c r="CK51" s="2186">
        <f>IF(ISERROR(VLOOKUP(VLOOKUP($A51, 'E4 TB Allocation Details'!$A$18:$L$214, MATCH("A &amp; G ID", 'E4 TB Allocation Details'!$A$18:$L$18, 0),FALSE), 'E2 Allocators'!$B$15:$W$358, MATCH('O5 Details by Class &amp; Accounts'!CK$18, 'E2 Allocators'!$B$15:$W$15, 0),FALSE)*$E51), 0, VLOOKUP(VLOOKUP($A51, 'E4 TB Allocation Details'!$A$18:$L$214, MATCH("A &amp; G ID", 'E4 TB Allocation Details'!$A$18:$L$18, 0),FALSE), 'E2 Allocators'!$B$15:$W$358, MATCH('O5 Details by Class &amp; Accounts'!CK$18, 'E2 Allocators'!$B$15:$W$15, 0),FALSE)*$E51)</f>
        <v>0</v>
      </c>
      <c r="CL51" s="2186">
        <f>IF(ISERROR(VLOOKUP(VLOOKUP($A51, 'E4 TB Allocation Details'!$A$18:$L$214, MATCH("A &amp; G ID", 'E4 TB Allocation Details'!$A$18:$L$18, 0),FALSE), 'E2 Allocators'!$B$15:$W$358, MATCH('O5 Details by Class &amp; Accounts'!CL$18, 'E2 Allocators'!$B$15:$W$15, 0),FALSE)*$E51), 0, VLOOKUP(VLOOKUP($A51, 'E4 TB Allocation Details'!$A$18:$L$214, MATCH("A &amp; G ID", 'E4 TB Allocation Details'!$A$18:$L$18, 0),FALSE), 'E2 Allocators'!$B$15:$W$358, MATCH('O5 Details by Class &amp; Accounts'!CL$18, 'E2 Allocators'!$B$15:$W$15, 0),FALSE)*$E51)</f>
        <v>0</v>
      </c>
      <c r="CM51" s="2186">
        <f>IF(ISERROR(VLOOKUP(VLOOKUP($A51, 'E4 TB Allocation Details'!$A$18:$L$214, MATCH("A &amp; G ID", 'E4 TB Allocation Details'!$A$18:$L$18, 0),FALSE), 'E2 Allocators'!$B$15:$W$358, MATCH('O5 Details by Class &amp; Accounts'!CM$18, 'E2 Allocators'!$B$15:$W$15, 0),FALSE)*$E51), 0, VLOOKUP(VLOOKUP($A51, 'E4 TB Allocation Details'!$A$18:$L$214, MATCH("A &amp; G ID", 'E4 TB Allocation Details'!$A$18:$L$18, 0),FALSE), 'E2 Allocators'!$B$15:$W$358, MATCH('O5 Details by Class &amp; Accounts'!CM$18, 'E2 Allocators'!$B$15:$W$15, 0),FALSE)*$E51)</f>
        <v>0</v>
      </c>
      <c r="CN51" s="2186">
        <f t="shared" si="5"/>
        <v>0</v>
      </c>
      <c r="CO51" s="2187">
        <f t="shared" si="4"/>
        <v>9.3132257461547852E-10</v>
      </c>
      <c r="CQ51" s="1625" t="s">
        <v>699</v>
      </c>
    </row>
    <row r="52" spans="1:95" s="54" customFormat="1" ht="12.75" x14ac:dyDescent="0.2">
      <c r="A52" s="989" t="s">
        <v>833</v>
      </c>
      <c r="B52" s="990" t="s">
        <v>397</v>
      </c>
      <c r="C52" s="2184">
        <f>IF(ISERROR(VLOOKUP($A52,'I3 TB Data'!$A$19:$H$483,MATCH('O5 Details by Class &amp; Accounts'!$C$18, 'I3 TB Data'!$A$19:$H$19,0),0)), 0, VLOOKUP($A52,'I3 TB Data'!$A$19:$H$483,MATCH('O5 Details by Class &amp; Accounts'!$C$18,'I3 TB Data'!$A$19:$H$19,0),0))</f>
        <v>0</v>
      </c>
      <c r="D52" s="2185">
        <f>'I4 BO ASSETS'!E49</f>
        <v>6313424.9962499999</v>
      </c>
      <c r="E52" s="2184">
        <f t="shared" si="6"/>
        <v>6313424.9962499999</v>
      </c>
      <c r="F52" s="2186">
        <f>IF(ISERROR(VLOOKUP($A52, 'E1 Categorization'!A33:E124, MATCH("Customer Component", 'E1 Categorization'!$A$33:$E$33,0), 0)), 0, IF(VLOOKUP($A52, 'E1 Categorization'!A33:E124, MATCH("Customer Component", 'E1 Categorization'!$A$33:$E$33,0), 0)=0, 'O5 Details by Class &amp; Accounts'!$E52, IF(AND(VLOOKUP($A52, 'E1 Categorization'!A33:E124, MATCH("Customer Component", 'E1 Categorization'!$A$33:$E$33,0), 0) &gt;0, VLOOKUP($A52, 'E1 Categorization'!A33:E124, MATCH("Customer Component", 'E1 Categorization'!$A$33:$E$33,0), 0)&lt;1), 'O5 Details by Class &amp; Accounts'!$E52*(1-VLOOKUP($A52, 'E1 Categorization'!A33:E124, MATCH("Customer Component", 'E1 Categorization'!$A$33:$E$33,0), 0)), 0)))</f>
        <v>4103726.2475625002</v>
      </c>
      <c r="G52" s="2186">
        <f>IF(ISERROR(VLOOKUP($A52, 'E1 Categorization'!A33:E124, MATCH("Customer Component", 'E1 Categorization'!$A$33:$E$33,0), 0)),0, IF(VLOOKUP($A52, 'E1 Categorization'!A33:E124, MATCH("Customer Component", 'E1 Categorization'!$A$33:$E$33,0), 0)=0, 0, IF(AND(VLOOKUP($A52, 'E1 Categorization'!A33:E124, MATCH("Customer Component", 'E1 Categorization'!$A$33:$E$33,0), 0) &gt;0, VLOOKUP($A52, 'E1 Categorization'!A33:E124, MATCH("Customer Component", 'E1 Categorization'!$A$33:$E$33,0), 0)&lt;1), 'O5 Details by Class &amp; Accounts'!$E52*(VLOOKUP($A52, 'E1 Categorization'!A33:E124, MATCH("Customer Component", 'E1 Categorization'!$A$33:$E$33,0), 0)), 'O5 Details by Class &amp; Accounts'!$E52)))</f>
        <v>2209698.7486874997</v>
      </c>
      <c r="H52" s="2186">
        <f t="shared" si="0"/>
        <v>6313424.9962499999</v>
      </c>
      <c r="I52" s="2186">
        <f>IF(ISERROR(VLOOKUP(VLOOKUP($A52, 'E4 TB Allocation Details'!$A$18:$L$214, MATCH("Demand ID", 'E4 TB Allocation Details'!$A$18:$L$18, 0),FALSE), 'E2 Allocators'!$B$15:$W$358, MATCH('O5 Details by Class &amp; Accounts'!I$18, 'E2 Allocators'!$B$15:$W$15, 0),FALSE)*$F52), 0, VLOOKUP(VLOOKUP($A52, 'E4 TB Allocation Details'!$A$18:$L$214, MATCH("Demand ID", 'E4 TB Allocation Details'!$A$18:$L$18, 0),FALSE), 'E2 Allocators'!$B$15:$W$358, MATCH('O5 Details by Class &amp; Accounts'!I$18, 'E2 Allocators'!$B$15:$W$15, 0),FALSE)*$F52)</f>
        <v>1998509.9451285063</v>
      </c>
      <c r="J52" s="2186">
        <f>IF(ISERROR(VLOOKUP(VLOOKUP($A52, 'E4 TB Allocation Details'!$A$18:$L$214, MATCH("Demand ID", 'E4 TB Allocation Details'!$A$18:$L$18, 0),FALSE), 'E2 Allocators'!$B$15:$W$358, MATCH('O5 Details by Class &amp; Accounts'!J$18, 'E2 Allocators'!$B$15:$W$15, 0),FALSE)*$F52), 0, VLOOKUP(VLOOKUP($A52, 'E4 TB Allocation Details'!$A$18:$L$214, MATCH("Demand ID", 'E4 TB Allocation Details'!$A$18:$L$18, 0),FALSE), 'E2 Allocators'!$B$15:$W$358, MATCH('O5 Details by Class &amp; Accounts'!J$18, 'E2 Allocators'!$B$15:$W$15, 0),FALSE)*$F52)</f>
        <v>820136.10199301771</v>
      </c>
      <c r="K52" s="2186">
        <f>IF(ISERROR(VLOOKUP(VLOOKUP($A52, 'E4 TB Allocation Details'!$A$18:$L$214, MATCH("Demand ID", 'E4 TB Allocation Details'!$A$18:$L$18, 0),FALSE), 'E2 Allocators'!$B$15:$W$358, MATCH('O5 Details by Class &amp; Accounts'!K$18, 'E2 Allocators'!$B$15:$W$15, 0),FALSE)*$F52), 0, VLOOKUP(VLOOKUP($A52, 'E4 TB Allocation Details'!$A$18:$L$214, MATCH("Demand ID", 'E4 TB Allocation Details'!$A$18:$L$18, 0),FALSE), 'E2 Allocators'!$B$15:$W$358, MATCH('O5 Details by Class &amp; Accounts'!K$18, 'E2 Allocators'!$B$15:$W$15, 0),FALSE)*$F52)</f>
        <v>1284666.2023102676</v>
      </c>
      <c r="L52" s="2186">
        <f>IF(ISERROR(VLOOKUP(VLOOKUP($A52, 'E4 TB Allocation Details'!$A$18:$L$214, MATCH("Demand ID", 'E4 TB Allocation Details'!$A$18:$L$18, 0),FALSE), 'E2 Allocators'!$B$15:$W$358, MATCH('O5 Details by Class &amp; Accounts'!L$18, 'E2 Allocators'!$B$15:$W$15, 0),FALSE)*$F52), 0, VLOOKUP(VLOOKUP($A52, 'E4 TB Allocation Details'!$A$18:$L$214, MATCH("Demand ID", 'E4 TB Allocation Details'!$A$18:$L$18, 0),FALSE), 'E2 Allocators'!$B$15:$W$358, MATCH('O5 Details by Class &amp; Accounts'!L$18, 'E2 Allocators'!$B$15:$W$15, 0),FALSE)*$F52)</f>
        <v>0</v>
      </c>
      <c r="M52" s="2186">
        <f>IF(ISERROR(VLOOKUP(VLOOKUP($A52, 'E4 TB Allocation Details'!$A$18:$L$214, MATCH("Demand ID", 'E4 TB Allocation Details'!$A$18:$L$18, 0),FALSE), 'E2 Allocators'!$B$15:$W$358, MATCH('O5 Details by Class &amp; Accounts'!M$18, 'E2 Allocators'!$B$15:$W$15, 0),FALSE)*$F52), 0, VLOOKUP(VLOOKUP($A52, 'E4 TB Allocation Details'!$A$18:$L$214, MATCH("Demand ID", 'E4 TB Allocation Details'!$A$18:$L$18, 0),FALSE), 'E2 Allocators'!$B$15:$W$358, MATCH('O5 Details by Class &amp; Accounts'!M$18, 'E2 Allocators'!$B$15:$W$15, 0),FALSE)*$F52)</f>
        <v>0</v>
      </c>
      <c r="N52" s="2186">
        <f>IF(ISERROR(VLOOKUP(VLOOKUP($A52, 'E4 TB Allocation Details'!$A$18:$L$214, MATCH("Demand ID", 'E4 TB Allocation Details'!$A$18:$L$18, 0),FALSE), 'E2 Allocators'!$B$15:$W$358, MATCH('O5 Details by Class &amp; Accounts'!N$18, 'E2 Allocators'!$B$15:$W$15, 0),FALSE)*$F52), 0, VLOOKUP(VLOOKUP($A52, 'E4 TB Allocation Details'!$A$18:$L$214, MATCH("Demand ID", 'E4 TB Allocation Details'!$A$18:$L$18, 0),FALSE), 'E2 Allocators'!$B$15:$W$358, MATCH('O5 Details by Class &amp; Accounts'!N$18, 'E2 Allocators'!$B$15:$W$15, 0),FALSE)*$F52)</f>
        <v>0</v>
      </c>
      <c r="O52" s="2186">
        <f>IF(ISERROR(VLOOKUP(VLOOKUP($A52, 'E4 TB Allocation Details'!$A$18:$L$214, MATCH("Demand ID", 'E4 TB Allocation Details'!$A$18:$L$18, 0),FALSE), 'E2 Allocators'!$B$15:$W$358, MATCH('O5 Details by Class &amp; Accounts'!O$18, 'E2 Allocators'!$B$15:$W$15, 0),FALSE)*$F52), 0, VLOOKUP(VLOOKUP($A52, 'E4 TB Allocation Details'!$A$18:$L$214, MATCH("Demand ID", 'E4 TB Allocation Details'!$A$18:$L$18, 0),FALSE), 'E2 Allocators'!$B$15:$W$358, MATCH('O5 Details by Class &amp; Accounts'!O$18, 'E2 Allocators'!$B$15:$W$15, 0),FALSE)*$F52)</f>
        <v>0</v>
      </c>
      <c r="P52" s="2186">
        <f>IF(ISERROR(VLOOKUP(VLOOKUP($A52, 'E4 TB Allocation Details'!$A$18:$L$214, MATCH("Demand ID", 'E4 TB Allocation Details'!$A$18:$L$18, 0),FALSE), 'E2 Allocators'!$B$15:$W$358, MATCH('O5 Details by Class &amp; Accounts'!P$18, 'E2 Allocators'!$B$15:$W$15, 0),FALSE)*$F52), 0, VLOOKUP(VLOOKUP($A52, 'E4 TB Allocation Details'!$A$18:$L$214, MATCH("Demand ID", 'E4 TB Allocation Details'!$A$18:$L$18, 0),FALSE), 'E2 Allocators'!$B$15:$W$358, MATCH('O5 Details by Class &amp; Accounts'!P$18, 'E2 Allocators'!$B$15:$W$15, 0),FALSE)*$F52)</f>
        <v>0</v>
      </c>
      <c r="Q52" s="2186">
        <f>IF(ISERROR(VLOOKUP(VLOOKUP($A52, 'E4 TB Allocation Details'!$A$18:$L$214, MATCH("Demand ID", 'E4 TB Allocation Details'!$A$18:$L$18, 0),FALSE), 'E2 Allocators'!$B$15:$W$358, MATCH('O5 Details by Class &amp; Accounts'!Q$18, 'E2 Allocators'!$B$15:$W$15, 0),FALSE)*$F52), 0, VLOOKUP(VLOOKUP($A52, 'E4 TB Allocation Details'!$A$18:$L$214, MATCH("Demand ID", 'E4 TB Allocation Details'!$A$18:$L$18, 0),FALSE), 'E2 Allocators'!$B$15:$W$358, MATCH('O5 Details by Class &amp; Accounts'!Q$18, 'E2 Allocators'!$B$15:$W$15, 0),FALSE)*$F52)</f>
        <v>413.99813070818391</v>
      </c>
      <c r="R52" s="2186">
        <f>IF(ISERROR(VLOOKUP(VLOOKUP($A52, 'E4 TB Allocation Details'!$A$18:$L$214, MATCH("Demand ID", 'E4 TB Allocation Details'!$A$18:$L$18, 0),FALSE), 'E2 Allocators'!$B$15:$W$358, MATCH('O5 Details by Class &amp; Accounts'!R$18, 'E2 Allocators'!$B$15:$W$15, 0),FALSE)*$F52), 0, VLOOKUP(VLOOKUP($A52, 'E4 TB Allocation Details'!$A$18:$L$214, MATCH("Demand ID", 'E4 TB Allocation Details'!$A$18:$L$18, 0),FALSE), 'E2 Allocators'!$B$15:$W$358, MATCH('O5 Details by Class &amp; Accounts'!R$18, 'E2 Allocators'!$B$15:$W$15, 0),FALSE)*$F52)</f>
        <v>0</v>
      </c>
      <c r="S52" s="2186">
        <f>IF(ISERROR(VLOOKUP(VLOOKUP($A52, 'E4 TB Allocation Details'!$A$18:$L$214, MATCH("Demand ID", 'E4 TB Allocation Details'!$A$18:$L$18, 0),FALSE), 'E2 Allocators'!$B$15:$W$358, MATCH('O5 Details by Class &amp; Accounts'!S$18, 'E2 Allocators'!$B$15:$W$15, 0),FALSE)*$F52), 0, VLOOKUP(VLOOKUP($A52, 'E4 TB Allocation Details'!$A$18:$L$214, MATCH("Demand ID", 'E4 TB Allocation Details'!$A$18:$L$18, 0),FALSE), 'E2 Allocators'!$B$15:$W$358, MATCH('O5 Details by Class &amp; Accounts'!S$18, 'E2 Allocators'!$B$15:$W$15, 0),FALSE)*$F52)</f>
        <v>0</v>
      </c>
      <c r="T52" s="2186">
        <f>IF(ISERROR(VLOOKUP(VLOOKUP($A52, 'E4 TB Allocation Details'!$A$18:$L$214, MATCH("Demand ID", 'E4 TB Allocation Details'!$A$18:$L$18, 0),FALSE), 'E2 Allocators'!$B$15:$W$358, MATCH('O5 Details by Class &amp; Accounts'!T$18, 'E2 Allocators'!$B$15:$W$15, 0),FALSE)*$F52), 0, VLOOKUP(VLOOKUP($A52, 'E4 TB Allocation Details'!$A$18:$L$214, MATCH("Demand ID", 'E4 TB Allocation Details'!$A$18:$L$18, 0),FALSE), 'E2 Allocators'!$B$15:$W$358, MATCH('O5 Details by Class &amp; Accounts'!T$18, 'E2 Allocators'!$B$15:$W$15, 0),FALSE)*$F52)</f>
        <v>0</v>
      </c>
      <c r="U52" s="2186">
        <f>IF(ISERROR(VLOOKUP(VLOOKUP($A52, 'E4 TB Allocation Details'!$A$18:$L$214, MATCH("Demand ID", 'E4 TB Allocation Details'!$A$18:$L$18, 0),FALSE), 'E2 Allocators'!$B$15:$W$358, MATCH('O5 Details by Class &amp; Accounts'!U$18, 'E2 Allocators'!$B$15:$W$15, 0),FALSE)*$F52), 0, VLOOKUP(VLOOKUP($A52, 'E4 TB Allocation Details'!$A$18:$L$214, MATCH("Demand ID", 'E4 TB Allocation Details'!$A$18:$L$18, 0),FALSE), 'E2 Allocators'!$B$15:$W$358, MATCH('O5 Details by Class &amp; Accounts'!U$18, 'E2 Allocators'!$B$15:$W$15, 0),FALSE)*$F52)</f>
        <v>0</v>
      </c>
      <c r="V52" s="2186">
        <f>IF(ISERROR(VLOOKUP(VLOOKUP($A52, 'E4 TB Allocation Details'!$A$18:$L$214, MATCH("Demand ID", 'E4 TB Allocation Details'!$A$18:$L$18, 0),FALSE), 'E2 Allocators'!$B$15:$W$358, MATCH('O5 Details by Class &amp; Accounts'!V$18, 'E2 Allocators'!$B$15:$W$15, 0),FALSE)*$F52), 0, VLOOKUP(VLOOKUP($A52, 'E4 TB Allocation Details'!$A$18:$L$214, MATCH("Demand ID", 'E4 TB Allocation Details'!$A$18:$L$18, 0),FALSE), 'E2 Allocators'!$B$15:$W$358, MATCH('O5 Details by Class &amp; Accounts'!V$18, 'E2 Allocators'!$B$15:$W$15, 0),FALSE)*$F52)</f>
        <v>0</v>
      </c>
      <c r="W52" s="2186">
        <f>IF(ISERROR(VLOOKUP(VLOOKUP($A52, 'E4 TB Allocation Details'!$A$18:$L$214, MATCH("Demand ID", 'E4 TB Allocation Details'!$A$18:$L$18, 0),FALSE), 'E2 Allocators'!$B$15:$W$358, MATCH('O5 Details by Class &amp; Accounts'!W$18, 'E2 Allocators'!$B$15:$W$15, 0),FALSE)*$F52), 0, VLOOKUP(VLOOKUP($A52, 'E4 TB Allocation Details'!$A$18:$L$214, MATCH("Demand ID", 'E4 TB Allocation Details'!$A$18:$L$18, 0),FALSE), 'E2 Allocators'!$B$15:$W$358, MATCH('O5 Details by Class &amp; Accounts'!W$18, 'E2 Allocators'!$B$15:$W$15, 0),FALSE)*$F52)</f>
        <v>0</v>
      </c>
      <c r="X52" s="2186">
        <f>IF(ISERROR(VLOOKUP(VLOOKUP($A52, 'E4 TB Allocation Details'!$A$18:$L$214, MATCH("Demand ID", 'E4 TB Allocation Details'!$A$18:$L$18, 0),FALSE), 'E2 Allocators'!$B$15:$W$358, MATCH('O5 Details by Class &amp; Accounts'!X$18, 'E2 Allocators'!$B$15:$W$15, 0),FALSE)*$F52), 0, VLOOKUP(VLOOKUP($A52, 'E4 TB Allocation Details'!$A$18:$L$214, MATCH("Demand ID", 'E4 TB Allocation Details'!$A$18:$L$18, 0),FALSE), 'E2 Allocators'!$B$15:$W$358, MATCH('O5 Details by Class &amp; Accounts'!X$18, 'E2 Allocators'!$B$15:$W$15, 0),FALSE)*$F52)</f>
        <v>0</v>
      </c>
      <c r="Y52" s="2186">
        <f>IF(ISERROR(VLOOKUP(VLOOKUP($A52, 'E4 TB Allocation Details'!$A$18:$L$214, MATCH("Demand ID", 'E4 TB Allocation Details'!$A$18:$L$18, 0),FALSE), 'E2 Allocators'!$B$15:$W$358, MATCH('O5 Details by Class &amp; Accounts'!Y$18, 'E2 Allocators'!$B$15:$W$15, 0),FALSE)*$F52), 0, VLOOKUP(VLOOKUP($A52, 'E4 TB Allocation Details'!$A$18:$L$214, MATCH("Demand ID", 'E4 TB Allocation Details'!$A$18:$L$18, 0),FALSE), 'E2 Allocators'!$B$15:$W$358, MATCH('O5 Details by Class &amp; Accounts'!Y$18, 'E2 Allocators'!$B$15:$W$15, 0),FALSE)*$F52)</f>
        <v>0</v>
      </c>
      <c r="Z52" s="2186">
        <f>IF(ISERROR(VLOOKUP(VLOOKUP($A52, 'E4 TB Allocation Details'!$A$18:$L$214, MATCH("Demand ID", 'E4 TB Allocation Details'!$A$18:$L$18, 0),FALSE), 'E2 Allocators'!$B$15:$W$358, MATCH('O5 Details by Class &amp; Accounts'!Z$18, 'E2 Allocators'!$B$15:$W$15, 0),FALSE)*$F52), 0, VLOOKUP(VLOOKUP($A52, 'E4 TB Allocation Details'!$A$18:$L$214, MATCH("Demand ID", 'E4 TB Allocation Details'!$A$18:$L$18, 0),FALSE), 'E2 Allocators'!$B$15:$W$358, MATCH('O5 Details by Class &amp; Accounts'!Z$18, 'E2 Allocators'!$B$15:$W$15, 0),FALSE)*$F52)</f>
        <v>0</v>
      </c>
      <c r="AA52" s="2186">
        <f>IF(ISERROR(VLOOKUP(VLOOKUP($A52, 'E4 TB Allocation Details'!$A$18:$L$214, MATCH("Demand ID", 'E4 TB Allocation Details'!$A$18:$L$18, 0),FALSE), 'E2 Allocators'!$B$15:$W$358, MATCH('O5 Details by Class &amp; Accounts'!AA$18, 'E2 Allocators'!$B$15:$W$15, 0),FALSE)*$F52), 0, VLOOKUP(VLOOKUP($A52, 'E4 TB Allocation Details'!$A$18:$L$214, MATCH("Demand ID", 'E4 TB Allocation Details'!$A$18:$L$18, 0),FALSE), 'E2 Allocators'!$B$15:$W$358, MATCH('O5 Details by Class &amp; Accounts'!AA$18, 'E2 Allocators'!$B$15:$W$15, 0),FALSE)*$F52)</f>
        <v>0</v>
      </c>
      <c r="AB52" s="2186">
        <f>IF(ISERROR(VLOOKUP(VLOOKUP($A52, 'E4 TB Allocation Details'!$A$18:$L$214, MATCH("Demand ID", 'E4 TB Allocation Details'!$A$18:$L$18, 0),FALSE), 'E2 Allocators'!$B$15:$W$358, MATCH('O5 Details by Class &amp; Accounts'!AB$18, 'E2 Allocators'!$B$15:$W$15, 0),FALSE)*$F52), 0, VLOOKUP(VLOOKUP($A52, 'E4 TB Allocation Details'!$A$18:$L$214, MATCH("Demand ID", 'E4 TB Allocation Details'!$A$18:$L$18, 0),FALSE), 'E2 Allocators'!$B$15:$W$358, MATCH('O5 Details by Class &amp; Accounts'!AB$18, 'E2 Allocators'!$B$15:$W$15, 0),FALSE)*$F52)</f>
        <v>0</v>
      </c>
      <c r="AC52" s="2186">
        <f t="shared" si="1"/>
        <v>4103726.2475624997</v>
      </c>
      <c r="AD52" s="2186">
        <f>IF(ISERROR(VLOOKUP(VLOOKUP($A52, 'E4 TB Allocation Details'!$A$18:$L$214, MATCH("Customer ID", 'E4 TB Allocation Details'!$A$18:$L$18, 0),FALSE), 'E2 Allocators'!$B$15:$W$358, MATCH('O5 Details by Class &amp; Accounts'!AD$18, 'E2 Allocators'!$B$15:$W$15, 0),FALSE)*$G52), 0, VLOOKUP(VLOOKUP($A52, 'E4 TB Allocation Details'!$A$18:$L$214, MATCH("Customer ID", 'E4 TB Allocation Details'!$A$18:$L$18, 0),FALSE), 'E2 Allocators'!$B$15:$W$358, MATCH('O5 Details by Class &amp; Accounts'!AD$18, 'E2 Allocators'!$B$15:$W$15, 0),FALSE)*$G52)</f>
        <v>1632113.5256702295</v>
      </c>
      <c r="AE52" s="2186">
        <f>IF(ISERROR(VLOOKUP(VLOOKUP($A52, 'E4 TB Allocation Details'!$A$18:$L$214, MATCH("Customer ID", 'E4 TB Allocation Details'!$A$18:$L$18, 0),FALSE), 'E2 Allocators'!$B$15:$W$358, MATCH('O5 Details by Class &amp; Accounts'!AE$18, 'E2 Allocators'!$B$15:$W$15, 0),FALSE)*$G52), 0, VLOOKUP(VLOOKUP($A52, 'E4 TB Allocation Details'!$A$18:$L$214, MATCH("Customer ID", 'E4 TB Allocation Details'!$A$18:$L$18, 0),FALSE), 'E2 Allocators'!$B$15:$W$358, MATCH('O5 Details by Class &amp; Accounts'!AE$18, 'E2 Allocators'!$B$15:$W$15, 0),FALSE)*$G52)</f>
        <v>158741.31227617501</v>
      </c>
      <c r="AF52" s="2186">
        <f>IF(ISERROR(VLOOKUP(VLOOKUP($A52, 'E4 TB Allocation Details'!$A$18:$L$214, MATCH("Customer ID", 'E4 TB Allocation Details'!$A$18:$L$18, 0),FALSE), 'E2 Allocators'!$B$15:$W$358, MATCH('O5 Details by Class &amp; Accounts'!AF$18, 'E2 Allocators'!$B$15:$W$15, 0),FALSE)*$G52), 0, VLOOKUP(VLOOKUP($A52, 'E4 TB Allocation Details'!$A$18:$L$214, MATCH("Customer ID", 'E4 TB Allocation Details'!$A$18:$L$18, 0),FALSE), 'E2 Allocators'!$B$15:$W$358, MATCH('O5 Details by Class &amp; Accounts'!AF$18, 'E2 Allocators'!$B$15:$W$15, 0),FALSE)*$G52)</f>
        <v>17372.976236233746</v>
      </c>
      <c r="AG52" s="2186">
        <f>IF(ISERROR(VLOOKUP(VLOOKUP($A52, 'E4 TB Allocation Details'!$A$18:$L$214, MATCH("Customer ID", 'E4 TB Allocation Details'!$A$18:$L$18, 0),FALSE), 'E2 Allocators'!$B$15:$W$358, MATCH('O5 Details by Class &amp; Accounts'!AG$18, 'E2 Allocators'!$B$15:$W$15, 0),FALSE)*$G52), 0, VLOOKUP(VLOOKUP($A52, 'E4 TB Allocation Details'!$A$18:$L$214, MATCH("Customer ID", 'E4 TB Allocation Details'!$A$18:$L$18, 0),FALSE), 'E2 Allocators'!$B$15:$W$358, MATCH('O5 Details by Class &amp; Accounts'!AG$18, 'E2 Allocators'!$B$15:$W$15, 0),FALSE)*$G52)</f>
        <v>0</v>
      </c>
      <c r="AH52" s="2186">
        <f>IF(ISERROR(VLOOKUP(VLOOKUP($A52, 'E4 TB Allocation Details'!$A$18:$L$214, MATCH("Customer ID", 'E4 TB Allocation Details'!$A$18:$L$18, 0),FALSE), 'E2 Allocators'!$B$15:$W$358, MATCH('O5 Details by Class &amp; Accounts'!AH$18, 'E2 Allocators'!$B$15:$W$15, 0),FALSE)*$G52), 0, VLOOKUP(VLOOKUP($A52, 'E4 TB Allocation Details'!$A$18:$L$214, MATCH("Customer ID", 'E4 TB Allocation Details'!$A$18:$L$18, 0),FALSE), 'E2 Allocators'!$B$15:$W$358, MATCH('O5 Details by Class &amp; Accounts'!AH$18, 'E2 Allocators'!$B$15:$W$15, 0),FALSE)*$G52)</f>
        <v>0</v>
      </c>
      <c r="AI52" s="2186">
        <f>IF(ISERROR(VLOOKUP(VLOOKUP($A52, 'E4 TB Allocation Details'!$A$18:$L$214, MATCH("Customer ID", 'E4 TB Allocation Details'!$A$18:$L$18, 0),FALSE), 'E2 Allocators'!$B$15:$W$358, MATCH('O5 Details by Class &amp; Accounts'!AI$18, 'E2 Allocators'!$B$15:$W$15, 0),FALSE)*$G52), 0, VLOOKUP(VLOOKUP($A52, 'E4 TB Allocation Details'!$A$18:$L$214, MATCH("Customer ID", 'E4 TB Allocation Details'!$A$18:$L$18, 0),FALSE), 'E2 Allocators'!$B$15:$W$358, MATCH('O5 Details by Class &amp; Accounts'!AI$18, 'E2 Allocators'!$B$15:$W$15, 0),FALSE)*$G52)</f>
        <v>0</v>
      </c>
      <c r="AJ52" s="2186">
        <f>IF(ISERROR(VLOOKUP(VLOOKUP($A52, 'E4 TB Allocation Details'!$A$18:$L$214, MATCH("Customer ID", 'E4 TB Allocation Details'!$A$18:$L$18, 0),FALSE), 'E2 Allocators'!$B$15:$W$358, MATCH('O5 Details by Class &amp; Accounts'!AJ$18, 'E2 Allocators'!$B$15:$W$15, 0),FALSE)*$G52), 0, VLOOKUP(VLOOKUP($A52, 'E4 TB Allocation Details'!$A$18:$L$214, MATCH("Customer ID", 'E4 TB Allocation Details'!$A$18:$L$18, 0),FALSE), 'E2 Allocators'!$B$15:$W$358, MATCH('O5 Details by Class &amp; Accounts'!AJ$18, 'E2 Allocators'!$B$15:$W$15, 0),FALSE)*$G52)</f>
        <v>376906.53019698395</v>
      </c>
      <c r="AK52" s="2186">
        <f>IF(ISERROR(VLOOKUP(VLOOKUP($A52, 'E4 TB Allocation Details'!$A$18:$L$214, MATCH("Customer ID", 'E4 TB Allocation Details'!$A$18:$L$18, 0),FALSE), 'E2 Allocators'!$B$15:$W$358, MATCH('O5 Details by Class &amp; Accounts'!AK$18, 'E2 Allocators'!$B$15:$W$15, 0),FALSE)*$G52), 0, VLOOKUP(VLOOKUP($A52, 'E4 TB Allocation Details'!$A$18:$L$214, MATCH("Customer ID", 'E4 TB Allocation Details'!$A$18:$L$18, 0),FALSE), 'E2 Allocators'!$B$15:$W$358, MATCH('O5 Details by Class &amp; Accounts'!AK$18, 'E2 Allocators'!$B$15:$W$15, 0),FALSE)*$G52)</f>
        <v>13625.863714693134</v>
      </c>
      <c r="AL52" s="2186">
        <f>IF(ISERROR(VLOOKUP(VLOOKUP($A52, 'E4 TB Allocation Details'!$A$18:$L$214, MATCH("Customer ID", 'E4 TB Allocation Details'!$A$18:$L$18, 0),FALSE), 'E2 Allocators'!$B$15:$W$358, MATCH('O5 Details by Class &amp; Accounts'!AL$18, 'E2 Allocators'!$B$15:$W$15, 0),FALSE)*$G52), 0, VLOOKUP(VLOOKUP($A52, 'E4 TB Allocation Details'!$A$18:$L$214, MATCH("Customer ID", 'E4 TB Allocation Details'!$A$18:$L$18, 0),FALSE), 'E2 Allocators'!$B$15:$W$358, MATCH('O5 Details by Class &amp; Accounts'!AL$18, 'E2 Allocators'!$B$15:$W$15, 0),FALSE)*$G52)</f>
        <v>10938.540593184211</v>
      </c>
      <c r="AM52" s="2186">
        <f>IF(ISERROR(VLOOKUP(VLOOKUP($A52, 'E4 TB Allocation Details'!$A$18:$L$214, MATCH("Customer ID", 'E4 TB Allocation Details'!$A$18:$L$18, 0),FALSE), 'E2 Allocators'!$B$15:$W$358, MATCH('O5 Details by Class &amp; Accounts'!AM$18, 'E2 Allocators'!$B$15:$W$15, 0),FALSE)*$G52), 0, VLOOKUP(VLOOKUP($A52, 'E4 TB Allocation Details'!$A$18:$L$214, MATCH("Customer ID", 'E4 TB Allocation Details'!$A$18:$L$18, 0),FALSE), 'E2 Allocators'!$B$15:$W$358, MATCH('O5 Details by Class &amp; Accounts'!AM$18, 'E2 Allocators'!$B$15:$W$15, 0),FALSE)*$G52)</f>
        <v>0</v>
      </c>
      <c r="AN52" s="2186">
        <f>IF(ISERROR(VLOOKUP(VLOOKUP($A52, 'E4 TB Allocation Details'!$A$18:$L$214, MATCH("Customer ID", 'E4 TB Allocation Details'!$A$18:$L$18, 0),FALSE), 'E2 Allocators'!$B$15:$W$358, MATCH('O5 Details by Class &amp; Accounts'!AN$18, 'E2 Allocators'!$B$15:$W$15, 0),FALSE)*$G52), 0, VLOOKUP(VLOOKUP($A52, 'E4 TB Allocation Details'!$A$18:$L$214, MATCH("Customer ID", 'E4 TB Allocation Details'!$A$18:$L$18, 0),FALSE), 'E2 Allocators'!$B$15:$W$358, MATCH('O5 Details by Class &amp; Accounts'!AN$18, 'E2 Allocators'!$B$15:$W$15, 0),FALSE)*$G52)</f>
        <v>0</v>
      </c>
      <c r="AO52" s="2186">
        <f>IF(ISERROR(VLOOKUP(VLOOKUP($A52, 'E4 TB Allocation Details'!$A$18:$L$214, MATCH("Customer ID", 'E4 TB Allocation Details'!$A$18:$L$18, 0),FALSE), 'E2 Allocators'!$B$15:$W$358, MATCH('O5 Details by Class &amp; Accounts'!AO$18, 'E2 Allocators'!$B$15:$W$15, 0),FALSE)*$G52), 0, VLOOKUP(VLOOKUP($A52, 'E4 TB Allocation Details'!$A$18:$L$214, MATCH("Customer ID", 'E4 TB Allocation Details'!$A$18:$L$18, 0),FALSE), 'E2 Allocators'!$B$15:$W$358, MATCH('O5 Details by Class &amp; Accounts'!AO$18, 'E2 Allocators'!$B$15:$W$15, 0),FALSE)*$G52)</f>
        <v>0</v>
      </c>
      <c r="AP52" s="2186">
        <f>IF(ISERROR(VLOOKUP(VLOOKUP($A52, 'E4 TB Allocation Details'!$A$18:$L$214, MATCH("Customer ID", 'E4 TB Allocation Details'!$A$18:$L$18, 0),FALSE), 'E2 Allocators'!$B$15:$W$358, MATCH('O5 Details by Class &amp; Accounts'!AP$18, 'E2 Allocators'!$B$15:$W$15, 0),FALSE)*$G52), 0, VLOOKUP(VLOOKUP($A52, 'E4 TB Allocation Details'!$A$18:$L$214, MATCH("Customer ID", 'E4 TB Allocation Details'!$A$18:$L$18, 0),FALSE), 'E2 Allocators'!$B$15:$W$358, MATCH('O5 Details by Class &amp; Accounts'!AP$18, 'E2 Allocators'!$B$15:$W$15, 0),FALSE)*$G52)</f>
        <v>0</v>
      </c>
      <c r="AQ52" s="2186">
        <f>IF(ISERROR(VLOOKUP(VLOOKUP($A52, 'E4 TB Allocation Details'!$A$18:$L$214, MATCH("Customer ID", 'E4 TB Allocation Details'!$A$18:$L$18, 0),FALSE), 'E2 Allocators'!$B$15:$W$358, MATCH('O5 Details by Class &amp; Accounts'!AQ$18, 'E2 Allocators'!$B$15:$W$15, 0),FALSE)*$G52), 0, VLOOKUP(VLOOKUP($A52, 'E4 TB Allocation Details'!$A$18:$L$214, MATCH("Customer ID", 'E4 TB Allocation Details'!$A$18:$L$18, 0),FALSE), 'E2 Allocators'!$B$15:$W$358, MATCH('O5 Details by Class &amp; Accounts'!AQ$18, 'E2 Allocators'!$B$15:$W$15, 0),FALSE)*$G52)</f>
        <v>0</v>
      </c>
      <c r="AR52" s="2186">
        <f>IF(ISERROR(VLOOKUP(VLOOKUP($A52, 'E4 TB Allocation Details'!$A$18:$L$214, MATCH("Customer ID", 'E4 TB Allocation Details'!$A$18:$L$18, 0),FALSE), 'E2 Allocators'!$B$15:$W$358, MATCH('O5 Details by Class &amp; Accounts'!AR$18, 'E2 Allocators'!$B$15:$W$15, 0),FALSE)*$G52), 0, VLOOKUP(VLOOKUP($A52, 'E4 TB Allocation Details'!$A$18:$L$214, MATCH("Customer ID", 'E4 TB Allocation Details'!$A$18:$L$18, 0),FALSE), 'E2 Allocators'!$B$15:$W$358, MATCH('O5 Details by Class &amp; Accounts'!AR$18, 'E2 Allocators'!$B$15:$W$15, 0),FALSE)*$G52)</f>
        <v>0</v>
      </c>
      <c r="AS52" s="2186">
        <f>IF(ISERROR(VLOOKUP(VLOOKUP($A52, 'E4 TB Allocation Details'!$A$18:$L$214, MATCH("Customer ID", 'E4 TB Allocation Details'!$A$18:$L$18, 0),FALSE), 'E2 Allocators'!$B$15:$W$358, MATCH('O5 Details by Class &amp; Accounts'!AS$18, 'E2 Allocators'!$B$15:$W$15, 0),FALSE)*$G52), 0, VLOOKUP(VLOOKUP($A52, 'E4 TB Allocation Details'!$A$18:$L$214, MATCH("Customer ID", 'E4 TB Allocation Details'!$A$18:$L$18, 0),FALSE), 'E2 Allocators'!$B$15:$W$358, MATCH('O5 Details by Class &amp; Accounts'!AS$18, 'E2 Allocators'!$B$15:$W$15, 0),FALSE)*$G52)</f>
        <v>0</v>
      </c>
      <c r="AT52" s="2186">
        <f>IF(ISERROR(VLOOKUP(VLOOKUP($A52, 'E4 TB Allocation Details'!$A$18:$L$214, MATCH("Customer ID", 'E4 TB Allocation Details'!$A$18:$L$18, 0),FALSE), 'E2 Allocators'!$B$15:$W$358, MATCH('O5 Details by Class &amp; Accounts'!AT$18, 'E2 Allocators'!$B$15:$W$15, 0),FALSE)*$G52), 0, VLOOKUP(VLOOKUP($A52, 'E4 TB Allocation Details'!$A$18:$L$214, MATCH("Customer ID", 'E4 TB Allocation Details'!$A$18:$L$18, 0),FALSE), 'E2 Allocators'!$B$15:$W$358, MATCH('O5 Details by Class &amp; Accounts'!AT$18, 'E2 Allocators'!$B$15:$W$15, 0),FALSE)*$G52)</f>
        <v>0</v>
      </c>
      <c r="AU52" s="2186">
        <f>IF(ISERROR(VLOOKUP(VLOOKUP($A52, 'E4 TB Allocation Details'!$A$18:$L$214, MATCH("Customer ID", 'E4 TB Allocation Details'!$A$18:$L$18, 0),FALSE), 'E2 Allocators'!$B$15:$W$358, MATCH('O5 Details by Class &amp; Accounts'!AU$18, 'E2 Allocators'!$B$15:$W$15, 0),FALSE)*$G52), 0, VLOOKUP(VLOOKUP($A52, 'E4 TB Allocation Details'!$A$18:$L$214, MATCH("Customer ID", 'E4 TB Allocation Details'!$A$18:$L$18, 0),FALSE), 'E2 Allocators'!$B$15:$W$358, MATCH('O5 Details by Class &amp; Accounts'!AU$18, 'E2 Allocators'!$B$15:$W$15, 0),FALSE)*$G52)</f>
        <v>0</v>
      </c>
      <c r="AV52" s="2186">
        <f>IF(ISERROR(VLOOKUP(VLOOKUP($A52, 'E4 TB Allocation Details'!$A$18:$L$214, MATCH("Customer ID", 'E4 TB Allocation Details'!$A$18:$L$18, 0),FALSE), 'E2 Allocators'!$B$15:$W$358, MATCH('O5 Details by Class &amp; Accounts'!AV$18, 'E2 Allocators'!$B$15:$W$15, 0),FALSE)*$G52), 0, VLOOKUP(VLOOKUP($A52, 'E4 TB Allocation Details'!$A$18:$L$214, MATCH("Customer ID", 'E4 TB Allocation Details'!$A$18:$L$18, 0),FALSE), 'E2 Allocators'!$B$15:$W$358, MATCH('O5 Details by Class &amp; Accounts'!AV$18, 'E2 Allocators'!$B$15:$W$15, 0),FALSE)*$G52)</f>
        <v>0</v>
      </c>
      <c r="AW52" s="2186">
        <f>IF(ISERROR(VLOOKUP(VLOOKUP($A52, 'E4 TB Allocation Details'!$A$18:$L$214, MATCH("Customer ID", 'E4 TB Allocation Details'!$A$18:$L$18, 0),FALSE), 'E2 Allocators'!$B$15:$W$358, MATCH('O5 Details by Class &amp; Accounts'!AW$18, 'E2 Allocators'!$B$15:$W$15, 0),FALSE)*$G52), 0, VLOOKUP(VLOOKUP($A52, 'E4 TB Allocation Details'!$A$18:$L$214, MATCH("Customer ID", 'E4 TB Allocation Details'!$A$18:$L$18, 0),FALSE), 'E2 Allocators'!$B$15:$W$358, MATCH('O5 Details by Class &amp; Accounts'!AW$18, 'E2 Allocators'!$B$15:$W$15, 0),FALSE)*$G52)</f>
        <v>0</v>
      </c>
      <c r="AX52" s="2186">
        <f t="shared" si="2"/>
        <v>2209698.7486874992</v>
      </c>
      <c r="AY52" s="2186">
        <f>IF(ISERROR(VLOOKUP(VLOOKUP($A52, 'E4 TB Allocation Details'!$A$18:$L$214, MATCH("Misc ID", 'E4 TB Allocation Details'!$A$18:$L$18, 0),FALSE), 'E2 Allocators'!$B$15:$W$358, MATCH('O5 Details by Class &amp; Accounts'!AY$18, 'E2 Allocators'!$B$15:$W$15, 0),FALSE)*$E52), 0, VLOOKUP(VLOOKUP($A52, 'E4 TB Allocation Details'!$A$18:$L$214, MATCH("Misc ID", 'E4 TB Allocation Details'!$A$18:$L$18, 0),FALSE), 'E2 Allocators'!$B$15:$W$358, MATCH('O5 Details by Class &amp; Accounts'!AY$18, 'E2 Allocators'!$B$15:$W$15, 0),FALSE)*$E52)</f>
        <v>0</v>
      </c>
      <c r="AZ52" s="2186">
        <f>IF(ISERROR(VLOOKUP(VLOOKUP($A52, 'E4 TB Allocation Details'!$A$18:$L$214, MATCH("Misc ID", 'E4 TB Allocation Details'!$A$18:$L$18, 0),FALSE), 'E2 Allocators'!$B$15:$W$358, MATCH('O5 Details by Class &amp; Accounts'!AZ$18, 'E2 Allocators'!$B$15:$W$15, 0),FALSE)*$E52), 0, VLOOKUP(VLOOKUP($A52, 'E4 TB Allocation Details'!$A$18:$L$214, MATCH("Misc ID", 'E4 TB Allocation Details'!$A$18:$L$18, 0),FALSE), 'E2 Allocators'!$B$15:$W$358, MATCH('O5 Details by Class &amp; Accounts'!AZ$18, 'E2 Allocators'!$B$15:$W$15, 0),FALSE)*$E52)</f>
        <v>0</v>
      </c>
      <c r="BA52" s="2186">
        <f>IF(ISERROR(VLOOKUP(VLOOKUP($A52, 'E4 TB Allocation Details'!$A$18:$L$214, MATCH("Misc ID", 'E4 TB Allocation Details'!$A$18:$L$18, 0),FALSE), 'E2 Allocators'!$B$15:$W$358, MATCH('O5 Details by Class &amp; Accounts'!BA$18, 'E2 Allocators'!$B$15:$W$15, 0),FALSE)*$E52), 0, VLOOKUP(VLOOKUP($A52, 'E4 TB Allocation Details'!$A$18:$L$214, MATCH("Misc ID", 'E4 TB Allocation Details'!$A$18:$L$18, 0),FALSE), 'E2 Allocators'!$B$15:$W$358, MATCH('O5 Details by Class &amp; Accounts'!BA$18, 'E2 Allocators'!$B$15:$W$15, 0),FALSE)*$E52)</f>
        <v>0</v>
      </c>
      <c r="BB52" s="2186">
        <f>IF(ISERROR(VLOOKUP(VLOOKUP($A52, 'E4 TB Allocation Details'!$A$18:$L$214, MATCH("Misc ID", 'E4 TB Allocation Details'!$A$18:$L$18, 0),FALSE), 'E2 Allocators'!$B$15:$W$358, MATCH('O5 Details by Class &amp; Accounts'!BB$18, 'E2 Allocators'!$B$15:$W$15, 0),FALSE)*$E52), 0, VLOOKUP(VLOOKUP($A52, 'E4 TB Allocation Details'!$A$18:$L$214, MATCH("Misc ID", 'E4 TB Allocation Details'!$A$18:$L$18, 0),FALSE), 'E2 Allocators'!$B$15:$W$358, MATCH('O5 Details by Class &amp; Accounts'!BB$18, 'E2 Allocators'!$B$15:$W$15, 0),FALSE)*$E52)</f>
        <v>0</v>
      </c>
      <c r="BC52" s="2186">
        <f>IF(ISERROR(VLOOKUP(VLOOKUP($A52, 'E4 TB Allocation Details'!$A$18:$L$214, MATCH("Misc ID", 'E4 TB Allocation Details'!$A$18:$L$18, 0),FALSE), 'E2 Allocators'!$B$15:$W$358, MATCH('O5 Details by Class &amp; Accounts'!BC$18, 'E2 Allocators'!$B$15:$W$15, 0),FALSE)*$E52), 0, VLOOKUP(VLOOKUP($A52, 'E4 TB Allocation Details'!$A$18:$L$214, MATCH("Misc ID", 'E4 TB Allocation Details'!$A$18:$L$18, 0),FALSE), 'E2 Allocators'!$B$15:$W$358, MATCH('O5 Details by Class &amp; Accounts'!BC$18, 'E2 Allocators'!$B$15:$W$15, 0),FALSE)*$E52)</f>
        <v>0</v>
      </c>
      <c r="BD52" s="2186">
        <f>IF(ISERROR(VLOOKUP(VLOOKUP($A52, 'E4 TB Allocation Details'!$A$18:$L$214, MATCH("Misc ID", 'E4 TB Allocation Details'!$A$18:$L$18, 0),FALSE), 'E2 Allocators'!$B$15:$W$358, MATCH('O5 Details by Class &amp; Accounts'!BD$18, 'E2 Allocators'!$B$15:$W$15, 0),FALSE)*$E52), 0, VLOOKUP(VLOOKUP($A52, 'E4 TB Allocation Details'!$A$18:$L$214, MATCH("Misc ID", 'E4 TB Allocation Details'!$A$18:$L$18, 0),FALSE), 'E2 Allocators'!$B$15:$W$358, MATCH('O5 Details by Class &amp; Accounts'!BD$18, 'E2 Allocators'!$B$15:$W$15, 0),FALSE)*$E52)</f>
        <v>0</v>
      </c>
      <c r="BE52" s="2186">
        <f>IF(ISERROR(VLOOKUP(VLOOKUP($A52, 'E4 TB Allocation Details'!$A$18:$L$214, MATCH("Misc ID", 'E4 TB Allocation Details'!$A$18:$L$18, 0),FALSE), 'E2 Allocators'!$B$15:$W$358, MATCH('O5 Details by Class &amp; Accounts'!BE$18, 'E2 Allocators'!$B$15:$W$15, 0),FALSE)*$E52), 0, VLOOKUP(VLOOKUP($A52, 'E4 TB Allocation Details'!$A$18:$L$214, MATCH("Misc ID", 'E4 TB Allocation Details'!$A$18:$L$18, 0),FALSE), 'E2 Allocators'!$B$15:$W$358, MATCH('O5 Details by Class &amp; Accounts'!BE$18, 'E2 Allocators'!$B$15:$W$15, 0),FALSE)*$E52)</f>
        <v>0</v>
      </c>
      <c r="BF52" s="2186">
        <f>IF(ISERROR(VLOOKUP(VLOOKUP($A52, 'E4 TB Allocation Details'!$A$18:$L$214, MATCH("Misc ID", 'E4 TB Allocation Details'!$A$18:$L$18, 0),FALSE), 'E2 Allocators'!$B$15:$W$358, MATCH('O5 Details by Class &amp; Accounts'!BF$18, 'E2 Allocators'!$B$15:$W$15, 0),FALSE)*$E52), 0, VLOOKUP(VLOOKUP($A52, 'E4 TB Allocation Details'!$A$18:$L$214, MATCH("Misc ID", 'E4 TB Allocation Details'!$A$18:$L$18, 0),FALSE), 'E2 Allocators'!$B$15:$W$358, MATCH('O5 Details by Class &amp; Accounts'!BF$18, 'E2 Allocators'!$B$15:$W$15, 0),FALSE)*$E52)</f>
        <v>0</v>
      </c>
      <c r="BG52" s="2186">
        <f>IF(ISERROR(VLOOKUP(VLOOKUP($A52, 'E4 TB Allocation Details'!$A$18:$L$214, MATCH("Misc ID", 'E4 TB Allocation Details'!$A$18:$L$18, 0),FALSE), 'E2 Allocators'!$B$15:$W$358, MATCH('O5 Details by Class &amp; Accounts'!BG$18, 'E2 Allocators'!$B$15:$W$15, 0),FALSE)*$E52), 0, VLOOKUP(VLOOKUP($A52, 'E4 TB Allocation Details'!$A$18:$L$214, MATCH("Misc ID", 'E4 TB Allocation Details'!$A$18:$L$18, 0),FALSE), 'E2 Allocators'!$B$15:$W$358, MATCH('O5 Details by Class &amp; Accounts'!BG$18, 'E2 Allocators'!$B$15:$W$15, 0),FALSE)*$E52)</f>
        <v>0</v>
      </c>
      <c r="BH52" s="2186">
        <f>IF(ISERROR(VLOOKUP(VLOOKUP($A52, 'E4 TB Allocation Details'!$A$18:$L$214, MATCH("Misc ID", 'E4 TB Allocation Details'!$A$18:$L$18, 0),FALSE), 'E2 Allocators'!$B$15:$W$358, MATCH('O5 Details by Class &amp; Accounts'!BH$18, 'E2 Allocators'!$B$15:$W$15, 0),FALSE)*$E52), 0, VLOOKUP(VLOOKUP($A52, 'E4 TB Allocation Details'!$A$18:$L$214, MATCH("Misc ID", 'E4 TB Allocation Details'!$A$18:$L$18, 0),FALSE), 'E2 Allocators'!$B$15:$W$358, MATCH('O5 Details by Class &amp; Accounts'!BH$18, 'E2 Allocators'!$B$15:$W$15, 0),FALSE)*$E52)</f>
        <v>0</v>
      </c>
      <c r="BI52" s="2186">
        <f>IF(ISERROR(VLOOKUP(VLOOKUP($A52, 'E4 TB Allocation Details'!$A$18:$L$214, MATCH("Misc ID", 'E4 TB Allocation Details'!$A$18:$L$18, 0),FALSE), 'E2 Allocators'!$B$15:$W$358, MATCH('O5 Details by Class &amp; Accounts'!BI$18, 'E2 Allocators'!$B$15:$W$15, 0),FALSE)*$E52), 0, VLOOKUP(VLOOKUP($A52, 'E4 TB Allocation Details'!$A$18:$L$214, MATCH("Misc ID", 'E4 TB Allocation Details'!$A$18:$L$18, 0),FALSE), 'E2 Allocators'!$B$15:$W$358, MATCH('O5 Details by Class &amp; Accounts'!BI$18, 'E2 Allocators'!$B$15:$W$15, 0),FALSE)*$E52)</f>
        <v>0</v>
      </c>
      <c r="BJ52" s="2186">
        <f>IF(ISERROR(VLOOKUP(VLOOKUP($A52, 'E4 TB Allocation Details'!$A$18:$L$214, MATCH("Misc ID", 'E4 TB Allocation Details'!$A$18:$L$18, 0),FALSE), 'E2 Allocators'!$B$15:$W$358, MATCH('O5 Details by Class &amp; Accounts'!BJ$18, 'E2 Allocators'!$B$15:$W$15, 0),FALSE)*$E52), 0, VLOOKUP(VLOOKUP($A52, 'E4 TB Allocation Details'!$A$18:$L$214, MATCH("Misc ID", 'E4 TB Allocation Details'!$A$18:$L$18, 0),FALSE), 'E2 Allocators'!$B$15:$W$358, MATCH('O5 Details by Class &amp; Accounts'!BJ$18, 'E2 Allocators'!$B$15:$W$15, 0),FALSE)*$E52)</f>
        <v>0</v>
      </c>
      <c r="BK52" s="2186">
        <f>IF(ISERROR(VLOOKUP(VLOOKUP($A52, 'E4 TB Allocation Details'!$A$18:$L$214, MATCH("Misc ID", 'E4 TB Allocation Details'!$A$18:$L$18, 0),FALSE), 'E2 Allocators'!$B$15:$W$358, MATCH('O5 Details by Class &amp; Accounts'!BK$18, 'E2 Allocators'!$B$15:$W$15, 0),FALSE)*$E52), 0, VLOOKUP(VLOOKUP($A52, 'E4 TB Allocation Details'!$A$18:$L$214, MATCH("Misc ID", 'E4 TB Allocation Details'!$A$18:$L$18, 0),FALSE), 'E2 Allocators'!$B$15:$W$358, MATCH('O5 Details by Class &amp; Accounts'!BK$18, 'E2 Allocators'!$B$15:$W$15, 0),FALSE)*$E52)</f>
        <v>0</v>
      </c>
      <c r="BL52" s="2186">
        <f>IF(ISERROR(VLOOKUP(VLOOKUP($A52, 'E4 TB Allocation Details'!$A$18:$L$214, MATCH("Misc ID", 'E4 TB Allocation Details'!$A$18:$L$18, 0),FALSE), 'E2 Allocators'!$B$15:$W$358, MATCH('O5 Details by Class &amp; Accounts'!BL$18, 'E2 Allocators'!$B$15:$W$15, 0),FALSE)*$E52), 0, VLOOKUP(VLOOKUP($A52, 'E4 TB Allocation Details'!$A$18:$L$214, MATCH("Misc ID", 'E4 TB Allocation Details'!$A$18:$L$18, 0),FALSE), 'E2 Allocators'!$B$15:$W$358, MATCH('O5 Details by Class &amp; Accounts'!BL$18, 'E2 Allocators'!$B$15:$W$15, 0),FALSE)*$E52)</f>
        <v>0</v>
      </c>
      <c r="BM52" s="2186">
        <f>IF(ISERROR(VLOOKUP(VLOOKUP($A52, 'E4 TB Allocation Details'!$A$18:$L$214, MATCH("Misc ID", 'E4 TB Allocation Details'!$A$18:$L$18, 0),FALSE), 'E2 Allocators'!$B$15:$W$358, MATCH('O5 Details by Class &amp; Accounts'!BM$18, 'E2 Allocators'!$B$15:$W$15, 0),FALSE)*$E52), 0, VLOOKUP(VLOOKUP($A52, 'E4 TB Allocation Details'!$A$18:$L$214, MATCH("Misc ID", 'E4 TB Allocation Details'!$A$18:$L$18, 0),FALSE), 'E2 Allocators'!$B$15:$W$358, MATCH('O5 Details by Class &amp; Accounts'!BM$18, 'E2 Allocators'!$B$15:$W$15, 0),FALSE)*$E52)</f>
        <v>0</v>
      </c>
      <c r="BN52" s="2186">
        <f>IF(ISERROR(VLOOKUP(VLOOKUP($A52, 'E4 TB Allocation Details'!$A$18:$L$214, MATCH("Misc ID", 'E4 TB Allocation Details'!$A$18:$L$18, 0),FALSE), 'E2 Allocators'!$B$15:$W$358, MATCH('O5 Details by Class &amp; Accounts'!BN$18, 'E2 Allocators'!$B$15:$W$15, 0),FALSE)*$E52), 0, VLOOKUP(VLOOKUP($A52, 'E4 TB Allocation Details'!$A$18:$L$214, MATCH("Misc ID", 'E4 TB Allocation Details'!$A$18:$L$18, 0),FALSE), 'E2 Allocators'!$B$15:$W$358, MATCH('O5 Details by Class &amp; Accounts'!BN$18, 'E2 Allocators'!$B$15:$W$15, 0),FALSE)*$E52)</f>
        <v>0</v>
      </c>
      <c r="BO52" s="2186">
        <f>IF(ISERROR(VLOOKUP(VLOOKUP($A52, 'E4 TB Allocation Details'!$A$18:$L$214, MATCH("Misc ID", 'E4 TB Allocation Details'!$A$18:$L$18, 0),FALSE), 'E2 Allocators'!$B$15:$W$358, MATCH('O5 Details by Class &amp; Accounts'!BO$18, 'E2 Allocators'!$B$15:$W$15, 0),FALSE)*$E52), 0, VLOOKUP(VLOOKUP($A52, 'E4 TB Allocation Details'!$A$18:$L$214, MATCH("Misc ID", 'E4 TB Allocation Details'!$A$18:$L$18, 0),FALSE), 'E2 Allocators'!$B$15:$W$358, MATCH('O5 Details by Class &amp; Accounts'!BO$18, 'E2 Allocators'!$B$15:$W$15, 0),FALSE)*$E52)</f>
        <v>0</v>
      </c>
      <c r="BP52" s="2186">
        <f>IF(ISERROR(VLOOKUP(VLOOKUP($A52, 'E4 TB Allocation Details'!$A$18:$L$214, MATCH("Misc ID", 'E4 TB Allocation Details'!$A$18:$L$18, 0),FALSE), 'E2 Allocators'!$B$15:$W$358, MATCH('O5 Details by Class &amp; Accounts'!BP$18, 'E2 Allocators'!$B$15:$W$15, 0),FALSE)*$E52), 0, VLOOKUP(VLOOKUP($A52, 'E4 TB Allocation Details'!$A$18:$L$214, MATCH("Misc ID", 'E4 TB Allocation Details'!$A$18:$L$18, 0),FALSE), 'E2 Allocators'!$B$15:$W$358, MATCH('O5 Details by Class &amp; Accounts'!BP$18, 'E2 Allocators'!$B$15:$W$15, 0),FALSE)*$E52)</f>
        <v>0</v>
      </c>
      <c r="BQ52" s="2186">
        <f>IF(ISERROR(VLOOKUP(VLOOKUP($A52, 'E4 TB Allocation Details'!$A$18:$L$214, MATCH("Misc ID", 'E4 TB Allocation Details'!$A$18:$L$18, 0),FALSE), 'E2 Allocators'!$B$15:$W$358, MATCH('O5 Details by Class &amp; Accounts'!BQ$18, 'E2 Allocators'!$B$15:$W$15, 0),FALSE)*$E52), 0, VLOOKUP(VLOOKUP($A52, 'E4 TB Allocation Details'!$A$18:$L$214, MATCH("Misc ID", 'E4 TB Allocation Details'!$A$18:$L$18, 0),FALSE), 'E2 Allocators'!$B$15:$W$358, MATCH('O5 Details by Class &amp; Accounts'!BQ$18, 'E2 Allocators'!$B$15:$W$15, 0),FALSE)*$E52)</f>
        <v>0</v>
      </c>
      <c r="BR52" s="2186">
        <f>IF(ISERROR(VLOOKUP(VLOOKUP($A52, 'E4 TB Allocation Details'!$A$18:$L$214, MATCH("Misc ID", 'E4 TB Allocation Details'!$A$18:$L$18, 0),FALSE), 'E2 Allocators'!$B$15:$W$358, MATCH('O5 Details by Class &amp; Accounts'!BR$18, 'E2 Allocators'!$B$15:$W$15, 0),FALSE)*$E52), 0, VLOOKUP(VLOOKUP($A52, 'E4 TB Allocation Details'!$A$18:$L$214, MATCH("Misc ID", 'E4 TB Allocation Details'!$A$18:$L$18, 0),FALSE), 'E2 Allocators'!$B$15:$W$358, MATCH('O5 Details by Class &amp; Accounts'!BR$18, 'E2 Allocators'!$B$15:$W$15, 0),FALSE)*$E52)</f>
        <v>0</v>
      </c>
      <c r="BS52" s="2186">
        <f t="shared" si="3"/>
        <v>0</v>
      </c>
      <c r="BT52" s="2186">
        <f>IF(ISERROR(VLOOKUP(VLOOKUP($A52, 'E4 TB Allocation Details'!$A$18:$L$214, MATCH("A &amp; G ID", 'E4 TB Allocation Details'!$A$18:$L$18, 0),FALSE), 'E2 Allocators'!$B$15:$W$358, MATCH('O5 Details by Class &amp; Accounts'!BT$18, 'E2 Allocators'!$B$15:$W$15, 0),FALSE)*$E52), 0, VLOOKUP(VLOOKUP($A52, 'E4 TB Allocation Details'!$A$18:$L$214, MATCH("A &amp; G ID", 'E4 TB Allocation Details'!$A$18:$L$18, 0),FALSE), 'E2 Allocators'!$B$15:$W$358, MATCH('O5 Details by Class &amp; Accounts'!BT$18, 'E2 Allocators'!$B$15:$W$15, 0),FALSE)*$E52)</f>
        <v>0</v>
      </c>
      <c r="BU52" s="2186">
        <f>IF(ISERROR(VLOOKUP(VLOOKUP($A52, 'E4 TB Allocation Details'!$A$18:$L$214, MATCH("A &amp; G ID", 'E4 TB Allocation Details'!$A$18:$L$18, 0),FALSE), 'E2 Allocators'!$B$15:$W$358, MATCH('O5 Details by Class &amp; Accounts'!BU$18, 'E2 Allocators'!$B$15:$W$15, 0),FALSE)*$E52), 0, VLOOKUP(VLOOKUP($A52, 'E4 TB Allocation Details'!$A$18:$L$214, MATCH("A &amp; G ID", 'E4 TB Allocation Details'!$A$18:$L$18, 0),FALSE), 'E2 Allocators'!$B$15:$W$358, MATCH('O5 Details by Class &amp; Accounts'!BU$18, 'E2 Allocators'!$B$15:$W$15, 0),FALSE)*$E52)</f>
        <v>0</v>
      </c>
      <c r="BV52" s="2186">
        <f>IF(ISERROR(VLOOKUP(VLOOKUP($A52, 'E4 TB Allocation Details'!$A$18:$L$214, MATCH("A &amp; G ID", 'E4 TB Allocation Details'!$A$18:$L$18, 0),FALSE), 'E2 Allocators'!$B$15:$W$358, MATCH('O5 Details by Class &amp; Accounts'!BV$18, 'E2 Allocators'!$B$15:$W$15, 0),FALSE)*$E52), 0, VLOOKUP(VLOOKUP($A52, 'E4 TB Allocation Details'!$A$18:$L$214, MATCH("A &amp; G ID", 'E4 TB Allocation Details'!$A$18:$L$18, 0),FALSE), 'E2 Allocators'!$B$15:$W$358, MATCH('O5 Details by Class &amp; Accounts'!BV$18, 'E2 Allocators'!$B$15:$W$15, 0),FALSE)*$E52)</f>
        <v>0</v>
      </c>
      <c r="BW52" s="2186">
        <f>IF(ISERROR(VLOOKUP(VLOOKUP($A52, 'E4 TB Allocation Details'!$A$18:$L$214, MATCH("A &amp; G ID", 'E4 TB Allocation Details'!$A$18:$L$18, 0),FALSE), 'E2 Allocators'!$B$15:$W$358, MATCH('O5 Details by Class &amp; Accounts'!BW$18, 'E2 Allocators'!$B$15:$W$15, 0),FALSE)*$E52), 0, VLOOKUP(VLOOKUP($A52, 'E4 TB Allocation Details'!$A$18:$L$214, MATCH("A &amp; G ID", 'E4 TB Allocation Details'!$A$18:$L$18, 0),FALSE), 'E2 Allocators'!$B$15:$W$358, MATCH('O5 Details by Class &amp; Accounts'!BW$18, 'E2 Allocators'!$B$15:$W$15, 0),FALSE)*$E52)</f>
        <v>0</v>
      </c>
      <c r="BX52" s="2186">
        <f>IF(ISERROR(VLOOKUP(VLOOKUP($A52, 'E4 TB Allocation Details'!$A$18:$L$214, MATCH("A &amp; G ID", 'E4 TB Allocation Details'!$A$18:$L$18, 0),FALSE), 'E2 Allocators'!$B$15:$W$358, MATCH('O5 Details by Class &amp; Accounts'!BX$18, 'E2 Allocators'!$B$15:$W$15, 0),FALSE)*$E52), 0, VLOOKUP(VLOOKUP($A52, 'E4 TB Allocation Details'!$A$18:$L$214, MATCH("A &amp; G ID", 'E4 TB Allocation Details'!$A$18:$L$18, 0),FALSE), 'E2 Allocators'!$B$15:$W$358, MATCH('O5 Details by Class &amp; Accounts'!BX$18, 'E2 Allocators'!$B$15:$W$15, 0),FALSE)*$E52)</f>
        <v>0</v>
      </c>
      <c r="BY52" s="2186">
        <f>IF(ISERROR(VLOOKUP(VLOOKUP($A52, 'E4 TB Allocation Details'!$A$18:$L$214, MATCH("A &amp; G ID", 'E4 TB Allocation Details'!$A$18:$L$18, 0),FALSE), 'E2 Allocators'!$B$15:$W$358, MATCH('O5 Details by Class &amp; Accounts'!BY$18, 'E2 Allocators'!$B$15:$W$15, 0),FALSE)*$E52), 0, VLOOKUP(VLOOKUP($A52, 'E4 TB Allocation Details'!$A$18:$L$214, MATCH("A &amp; G ID", 'E4 TB Allocation Details'!$A$18:$L$18, 0),FALSE), 'E2 Allocators'!$B$15:$W$358, MATCH('O5 Details by Class &amp; Accounts'!BY$18, 'E2 Allocators'!$B$15:$W$15, 0),FALSE)*$E52)</f>
        <v>0</v>
      </c>
      <c r="BZ52" s="2186">
        <f>IF(ISERROR(VLOOKUP(VLOOKUP($A52, 'E4 TB Allocation Details'!$A$18:$L$214, MATCH("A &amp; G ID", 'E4 TB Allocation Details'!$A$18:$L$18, 0),FALSE), 'E2 Allocators'!$B$15:$W$358, MATCH('O5 Details by Class &amp; Accounts'!BZ$18, 'E2 Allocators'!$B$15:$W$15, 0),FALSE)*$E52), 0, VLOOKUP(VLOOKUP($A52, 'E4 TB Allocation Details'!$A$18:$L$214, MATCH("A &amp; G ID", 'E4 TB Allocation Details'!$A$18:$L$18, 0),FALSE), 'E2 Allocators'!$B$15:$W$358, MATCH('O5 Details by Class &amp; Accounts'!BZ$18, 'E2 Allocators'!$B$15:$W$15, 0),FALSE)*$E52)</f>
        <v>0</v>
      </c>
      <c r="CA52" s="2186">
        <f>IF(ISERROR(VLOOKUP(VLOOKUP($A52, 'E4 TB Allocation Details'!$A$18:$L$214, MATCH("A &amp; G ID", 'E4 TB Allocation Details'!$A$18:$L$18, 0),FALSE), 'E2 Allocators'!$B$15:$W$358, MATCH('O5 Details by Class &amp; Accounts'!CA$18, 'E2 Allocators'!$B$15:$W$15, 0),FALSE)*$E52), 0, VLOOKUP(VLOOKUP($A52, 'E4 TB Allocation Details'!$A$18:$L$214, MATCH("A &amp; G ID", 'E4 TB Allocation Details'!$A$18:$L$18, 0),FALSE), 'E2 Allocators'!$B$15:$W$358, MATCH('O5 Details by Class &amp; Accounts'!CA$18, 'E2 Allocators'!$B$15:$W$15, 0),FALSE)*$E52)</f>
        <v>0</v>
      </c>
      <c r="CB52" s="2186">
        <f>IF(ISERROR(VLOOKUP(VLOOKUP($A52, 'E4 TB Allocation Details'!$A$18:$L$214, MATCH("A &amp; G ID", 'E4 TB Allocation Details'!$A$18:$L$18, 0),FALSE), 'E2 Allocators'!$B$15:$W$358, MATCH('O5 Details by Class &amp; Accounts'!CB$18, 'E2 Allocators'!$B$15:$W$15, 0),FALSE)*$E52), 0, VLOOKUP(VLOOKUP($A52, 'E4 TB Allocation Details'!$A$18:$L$214, MATCH("A &amp; G ID", 'E4 TB Allocation Details'!$A$18:$L$18, 0),FALSE), 'E2 Allocators'!$B$15:$W$358, MATCH('O5 Details by Class &amp; Accounts'!CB$18, 'E2 Allocators'!$B$15:$W$15, 0),FALSE)*$E52)</f>
        <v>0</v>
      </c>
      <c r="CC52" s="2186">
        <f>IF(ISERROR(VLOOKUP(VLOOKUP($A52, 'E4 TB Allocation Details'!$A$18:$L$214, MATCH("A &amp; G ID", 'E4 TB Allocation Details'!$A$18:$L$18, 0),FALSE), 'E2 Allocators'!$B$15:$W$358, MATCH('O5 Details by Class &amp; Accounts'!CC$18, 'E2 Allocators'!$B$15:$W$15, 0),FALSE)*$E52), 0, VLOOKUP(VLOOKUP($A52, 'E4 TB Allocation Details'!$A$18:$L$214, MATCH("A &amp; G ID", 'E4 TB Allocation Details'!$A$18:$L$18, 0),FALSE), 'E2 Allocators'!$B$15:$W$358, MATCH('O5 Details by Class &amp; Accounts'!CC$18, 'E2 Allocators'!$B$15:$W$15, 0),FALSE)*$E52)</f>
        <v>0</v>
      </c>
      <c r="CD52" s="2186">
        <f>IF(ISERROR(VLOOKUP(VLOOKUP($A52, 'E4 TB Allocation Details'!$A$18:$L$214, MATCH("A &amp; G ID", 'E4 TB Allocation Details'!$A$18:$L$18, 0),FALSE), 'E2 Allocators'!$B$15:$W$358, MATCH('O5 Details by Class &amp; Accounts'!CD$18, 'E2 Allocators'!$B$15:$W$15, 0),FALSE)*$E52), 0, VLOOKUP(VLOOKUP($A52, 'E4 TB Allocation Details'!$A$18:$L$214, MATCH("A &amp; G ID", 'E4 TB Allocation Details'!$A$18:$L$18, 0),FALSE), 'E2 Allocators'!$B$15:$W$358, MATCH('O5 Details by Class &amp; Accounts'!CD$18, 'E2 Allocators'!$B$15:$W$15, 0),FALSE)*$E52)</f>
        <v>0</v>
      </c>
      <c r="CE52" s="2186">
        <f>IF(ISERROR(VLOOKUP(VLOOKUP($A52, 'E4 TB Allocation Details'!$A$18:$L$214, MATCH("A &amp; G ID", 'E4 TB Allocation Details'!$A$18:$L$18, 0),FALSE), 'E2 Allocators'!$B$15:$W$358, MATCH('O5 Details by Class &amp; Accounts'!CE$18, 'E2 Allocators'!$B$15:$W$15, 0),FALSE)*$E52), 0, VLOOKUP(VLOOKUP($A52, 'E4 TB Allocation Details'!$A$18:$L$214, MATCH("A &amp; G ID", 'E4 TB Allocation Details'!$A$18:$L$18, 0),FALSE), 'E2 Allocators'!$B$15:$W$358, MATCH('O5 Details by Class &amp; Accounts'!CE$18, 'E2 Allocators'!$B$15:$W$15, 0),FALSE)*$E52)</f>
        <v>0</v>
      </c>
      <c r="CF52" s="2186">
        <f>IF(ISERROR(VLOOKUP(VLOOKUP($A52, 'E4 TB Allocation Details'!$A$18:$L$214, MATCH("A &amp; G ID", 'E4 TB Allocation Details'!$A$18:$L$18, 0),FALSE), 'E2 Allocators'!$B$15:$W$358, MATCH('O5 Details by Class &amp; Accounts'!CF$18, 'E2 Allocators'!$B$15:$W$15, 0),FALSE)*$E52), 0, VLOOKUP(VLOOKUP($A52, 'E4 TB Allocation Details'!$A$18:$L$214, MATCH("A &amp; G ID", 'E4 TB Allocation Details'!$A$18:$L$18, 0),FALSE), 'E2 Allocators'!$B$15:$W$358, MATCH('O5 Details by Class &amp; Accounts'!CF$18, 'E2 Allocators'!$B$15:$W$15, 0),FALSE)*$E52)</f>
        <v>0</v>
      </c>
      <c r="CG52" s="2186">
        <f>IF(ISERROR(VLOOKUP(VLOOKUP($A52, 'E4 TB Allocation Details'!$A$18:$L$214, MATCH("A &amp; G ID", 'E4 TB Allocation Details'!$A$18:$L$18, 0),FALSE), 'E2 Allocators'!$B$15:$W$358, MATCH('O5 Details by Class &amp; Accounts'!CG$18, 'E2 Allocators'!$B$15:$W$15, 0),FALSE)*$E52), 0, VLOOKUP(VLOOKUP($A52, 'E4 TB Allocation Details'!$A$18:$L$214, MATCH("A &amp; G ID", 'E4 TB Allocation Details'!$A$18:$L$18, 0),FALSE), 'E2 Allocators'!$B$15:$W$358, MATCH('O5 Details by Class &amp; Accounts'!CG$18, 'E2 Allocators'!$B$15:$W$15, 0),FALSE)*$E52)</f>
        <v>0</v>
      </c>
      <c r="CH52" s="2186">
        <f>IF(ISERROR(VLOOKUP(VLOOKUP($A52, 'E4 TB Allocation Details'!$A$18:$L$214, MATCH("A &amp; G ID", 'E4 TB Allocation Details'!$A$18:$L$18, 0),FALSE), 'E2 Allocators'!$B$15:$W$358, MATCH('O5 Details by Class &amp; Accounts'!CH$18, 'E2 Allocators'!$B$15:$W$15, 0),FALSE)*$E52), 0, VLOOKUP(VLOOKUP($A52, 'E4 TB Allocation Details'!$A$18:$L$214, MATCH("A &amp; G ID", 'E4 TB Allocation Details'!$A$18:$L$18, 0),FALSE), 'E2 Allocators'!$B$15:$W$358, MATCH('O5 Details by Class &amp; Accounts'!CH$18, 'E2 Allocators'!$B$15:$W$15, 0),FALSE)*$E52)</f>
        <v>0</v>
      </c>
      <c r="CI52" s="2186">
        <f>IF(ISERROR(VLOOKUP(VLOOKUP($A52, 'E4 TB Allocation Details'!$A$18:$L$214, MATCH("A &amp; G ID", 'E4 TB Allocation Details'!$A$18:$L$18, 0),FALSE), 'E2 Allocators'!$B$15:$W$358, MATCH('O5 Details by Class &amp; Accounts'!CI$18, 'E2 Allocators'!$B$15:$W$15, 0),FALSE)*$E52), 0, VLOOKUP(VLOOKUP($A52, 'E4 TB Allocation Details'!$A$18:$L$214, MATCH("A &amp; G ID", 'E4 TB Allocation Details'!$A$18:$L$18, 0),FALSE), 'E2 Allocators'!$B$15:$W$358, MATCH('O5 Details by Class &amp; Accounts'!CI$18, 'E2 Allocators'!$B$15:$W$15, 0),FALSE)*$E52)</f>
        <v>0</v>
      </c>
      <c r="CJ52" s="2186">
        <f>IF(ISERROR(VLOOKUP(VLOOKUP($A52, 'E4 TB Allocation Details'!$A$18:$L$214, MATCH("A &amp; G ID", 'E4 TB Allocation Details'!$A$18:$L$18, 0),FALSE), 'E2 Allocators'!$B$15:$W$358, MATCH('O5 Details by Class &amp; Accounts'!CJ$18, 'E2 Allocators'!$B$15:$W$15, 0),FALSE)*$E52), 0, VLOOKUP(VLOOKUP($A52, 'E4 TB Allocation Details'!$A$18:$L$214, MATCH("A &amp; G ID", 'E4 TB Allocation Details'!$A$18:$L$18, 0),FALSE), 'E2 Allocators'!$B$15:$W$358, MATCH('O5 Details by Class &amp; Accounts'!CJ$18, 'E2 Allocators'!$B$15:$W$15, 0),FALSE)*$E52)</f>
        <v>0</v>
      </c>
      <c r="CK52" s="2186">
        <f>IF(ISERROR(VLOOKUP(VLOOKUP($A52, 'E4 TB Allocation Details'!$A$18:$L$214, MATCH("A &amp; G ID", 'E4 TB Allocation Details'!$A$18:$L$18, 0),FALSE), 'E2 Allocators'!$B$15:$W$358, MATCH('O5 Details by Class &amp; Accounts'!CK$18, 'E2 Allocators'!$B$15:$W$15, 0),FALSE)*$E52), 0, VLOOKUP(VLOOKUP($A52, 'E4 TB Allocation Details'!$A$18:$L$214, MATCH("A &amp; G ID", 'E4 TB Allocation Details'!$A$18:$L$18, 0),FALSE), 'E2 Allocators'!$B$15:$W$358, MATCH('O5 Details by Class &amp; Accounts'!CK$18, 'E2 Allocators'!$B$15:$W$15, 0),FALSE)*$E52)</f>
        <v>0</v>
      </c>
      <c r="CL52" s="2186">
        <f>IF(ISERROR(VLOOKUP(VLOOKUP($A52, 'E4 TB Allocation Details'!$A$18:$L$214, MATCH("A &amp; G ID", 'E4 TB Allocation Details'!$A$18:$L$18, 0),FALSE), 'E2 Allocators'!$B$15:$W$358, MATCH('O5 Details by Class &amp; Accounts'!CL$18, 'E2 Allocators'!$B$15:$W$15, 0),FALSE)*$E52), 0, VLOOKUP(VLOOKUP($A52, 'E4 TB Allocation Details'!$A$18:$L$214, MATCH("A &amp; G ID", 'E4 TB Allocation Details'!$A$18:$L$18, 0),FALSE), 'E2 Allocators'!$B$15:$W$358, MATCH('O5 Details by Class &amp; Accounts'!CL$18, 'E2 Allocators'!$B$15:$W$15, 0),FALSE)*$E52)</f>
        <v>0</v>
      </c>
      <c r="CM52" s="2186">
        <f>IF(ISERROR(VLOOKUP(VLOOKUP($A52, 'E4 TB Allocation Details'!$A$18:$L$214, MATCH("A &amp; G ID", 'E4 TB Allocation Details'!$A$18:$L$18, 0),FALSE), 'E2 Allocators'!$B$15:$W$358, MATCH('O5 Details by Class &amp; Accounts'!CM$18, 'E2 Allocators'!$B$15:$W$15, 0),FALSE)*$E52), 0, VLOOKUP(VLOOKUP($A52, 'E4 TB Allocation Details'!$A$18:$L$214, MATCH("A &amp; G ID", 'E4 TB Allocation Details'!$A$18:$L$18, 0),FALSE), 'E2 Allocators'!$B$15:$W$358, MATCH('O5 Details by Class &amp; Accounts'!CM$18, 'E2 Allocators'!$B$15:$W$15, 0),FALSE)*$E52)</f>
        <v>0</v>
      </c>
      <c r="CN52" s="2186">
        <f t="shared" si="5"/>
        <v>0</v>
      </c>
      <c r="CO52" s="2187">
        <f t="shared" si="4"/>
        <v>9.3132257461547852E-10</v>
      </c>
      <c r="CQ52" s="1625" t="s">
        <v>700</v>
      </c>
    </row>
    <row r="53" spans="1:95" s="54" customFormat="1" ht="12.75" x14ac:dyDescent="0.2">
      <c r="A53" s="989">
        <v>1845</v>
      </c>
      <c r="B53" s="990" t="s">
        <v>84</v>
      </c>
      <c r="C53" s="2184">
        <f>IF(ISERROR(VLOOKUP($A53,'I3 TB Data'!$A$19:$H$483,MATCH('O5 Details by Class &amp; Accounts'!$C$18, 'I3 TB Data'!$A$19:$H$19,0),0)), 0, VLOOKUP($A53,'I3 TB Data'!$A$19:$H$483,MATCH('O5 Details by Class &amp; Accounts'!$C$18,'I3 TB Data'!$A$19:$H$19,0),0))</f>
        <v>17528495.094999999</v>
      </c>
      <c r="D53" s="2185">
        <f>'I4 BO ASSETS'!E50</f>
        <v>-17528495.094999999</v>
      </c>
      <c r="E53" s="2184">
        <f t="shared" si="6"/>
        <v>0</v>
      </c>
      <c r="F53" s="2186">
        <f>IF(ISERROR(VLOOKUP($A53, 'E1 Categorization'!A33:E124, MATCH("Customer Component", 'E1 Categorization'!$A$33:$E$33,0), 0)), 0, IF(VLOOKUP($A53, 'E1 Categorization'!A33:E124, MATCH("Customer Component", 'E1 Categorization'!$A$33:$E$33,0), 0)=0, 'O5 Details by Class &amp; Accounts'!$E53, IF(AND(VLOOKUP($A53, 'E1 Categorization'!A33:E124, MATCH("Customer Component", 'E1 Categorization'!$A$33:$E$33,0), 0) &gt;0, VLOOKUP($A53, 'E1 Categorization'!A33:E124, MATCH("Customer Component", 'E1 Categorization'!$A$33:$E$33,0), 0)&lt;1), 'O5 Details by Class &amp; Accounts'!$E53*(1-VLOOKUP($A53, 'E1 Categorization'!A33:E124, MATCH("Customer Component", 'E1 Categorization'!$A$33:$E$33,0), 0)), 0)))</f>
        <v>0</v>
      </c>
      <c r="G53" s="2186">
        <f>IF(ISERROR(VLOOKUP($A53, 'E1 Categorization'!A33:E124, MATCH("Customer Component", 'E1 Categorization'!$A$33:$E$33,0), 0)),0, IF(VLOOKUP($A53, 'E1 Categorization'!A33:E124, MATCH("Customer Component", 'E1 Categorization'!$A$33:$E$33,0), 0)=0, 0, IF(AND(VLOOKUP($A53, 'E1 Categorization'!A33:E124, MATCH("Customer Component", 'E1 Categorization'!$A$33:$E$33,0), 0) &gt;0, VLOOKUP($A53, 'E1 Categorization'!A33:E124, MATCH("Customer Component", 'E1 Categorization'!$A$33:$E$33,0), 0)&lt;1), 'O5 Details by Class &amp; Accounts'!$E53*(VLOOKUP($A53, 'E1 Categorization'!A33:E124, MATCH("Customer Component", 'E1 Categorization'!$A$33:$E$33,0), 0)), 'O5 Details by Class &amp; Accounts'!$E53)))</f>
        <v>0</v>
      </c>
      <c r="H53" s="2186">
        <f t="shared" si="0"/>
        <v>0</v>
      </c>
      <c r="I53" s="2186">
        <f>IF(ISERROR(VLOOKUP(VLOOKUP($A53, 'E4 TB Allocation Details'!$A$18:$L$214, MATCH("Demand ID", 'E4 TB Allocation Details'!$A$18:$L$18, 0),FALSE), 'E2 Allocators'!$B$15:$W$358, MATCH('O5 Details by Class &amp; Accounts'!I$18, 'E2 Allocators'!$B$15:$W$15, 0),FALSE)*$F53), 0, VLOOKUP(VLOOKUP($A53, 'E4 TB Allocation Details'!$A$18:$L$214, MATCH("Demand ID", 'E4 TB Allocation Details'!$A$18:$L$18, 0),FALSE), 'E2 Allocators'!$B$15:$W$358, MATCH('O5 Details by Class &amp; Accounts'!I$18, 'E2 Allocators'!$B$15:$W$15, 0),FALSE)*$F53)</f>
        <v>0</v>
      </c>
      <c r="J53" s="2186">
        <f>IF(ISERROR(VLOOKUP(VLOOKUP($A53, 'E4 TB Allocation Details'!$A$18:$L$214, MATCH("Demand ID", 'E4 TB Allocation Details'!$A$18:$L$18, 0),FALSE), 'E2 Allocators'!$B$15:$W$358, MATCH('O5 Details by Class &amp; Accounts'!J$18, 'E2 Allocators'!$B$15:$W$15, 0),FALSE)*$F53), 0, VLOOKUP(VLOOKUP($A53, 'E4 TB Allocation Details'!$A$18:$L$214, MATCH("Demand ID", 'E4 TB Allocation Details'!$A$18:$L$18, 0),FALSE), 'E2 Allocators'!$B$15:$W$358, MATCH('O5 Details by Class &amp; Accounts'!J$18, 'E2 Allocators'!$B$15:$W$15, 0),FALSE)*$F53)</f>
        <v>0</v>
      </c>
      <c r="K53" s="2186">
        <f>IF(ISERROR(VLOOKUP(VLOOKUP($A53, 'E4 TB Allocation Details'!$A$18:$L$214, MATCH("Demand ID", 'E4 TB Allocation Details'!$A$18:$L$18, 0),FALSE), 'E2 Allocators'!$B$15:$W$358, MATCH('O5 Details by Class &amp; Accounts'!K$18, 'E2 Allocators'!$B$15:$W$15, 0),FALSE)*$F53), 0, VLOOKUP(VLOOKUP($A53, 'E4 TB Allocation Details'!$A$18:$L$214, MATCH("Demand ID", 'E4 TB Allocation Details'!$A$18:$L$18, 0),FALSE), 'E2 Allocators'!$B$15:$W$358, MATCH('O5 Details by Class &amp; Accounts'!K$18, 'E2 Allocators'!$B$15:$W$15, 0),FALSE)*$F53)</f>
        <v>0</v>
      </c>
      <c r="L53" s="2186">
        <f>IF(ISERROR(VLOOKUP(VLOOKUP($A53, 'E4 TB Allocation Details'!$A$18:$L$214, MATCH("Demand ID", 'E4 TB Allocation Details'!$A$18:$L$18, 0),FALSE), 'E2 Allocators'!$B$15:$W$358, MATCH('O5 Details by Class &amp; Accounts'!L$18, 'E2 Allocators'!$B$15:$W$15, 0),FALSE)*$F53), 0, VLOOKUP(VLOOKUP($A53, 'E4 TB Allocation Details'!$A$18:$L$214, MATCH("Demand ID", 'E4 TB Allocation Details'!$A$18:$L$18, 0),FALSE), 'E2 Allocators'!$B$15:$W$358, MATCH('O5 Details by Class &amp; Accounts'!L$18, 'E2 Allocators'!$B$15:$W$15, 0),FALSE)*$F53)</f>
        <v>0</v>
      </c>
      <c r="M53" s="2186">
        <f>IF(ISERROR(VLOOKUP(VLOOKUP($A53, 'E4 TB Allocation Details'!$A$18:$L$214, MATCH("Demand ID", 'E4 TB Allocation Details'!$A$18:$L$18, 0),FALSE), 'E2 Allocators'!$B$15:$W$358, MATCH('O5 Details by Class &amp; Accounts'!M$18, 'E2 Allocators'!$B$15:$W$15, 0),FALSE)*$F53), 0, VLOOKUP(VLOOKUP($A53, 'E4 TB Allocation Details'!$A$18:$L$214, MATCH("Demand ID", 'E4 TB Allocation Details'!$A$18:$L$18, 0),FALSE), 'E2 Allocators'!$B$15:$W$358, MATCH('O5 Details by Class &amp; Accounts'!M$18, 'E2 Allocators'!$B$15:$W$15, 0),FALSE)*$F53)</f>
        <v>0</v>
      </c>
      <c r="N53" s="2186">
        <f>IF(ISERROR(VLOOKUP(VLOOKUP($A53, 'E4 TB Allocation Details'!$A$18:$L$214, MATCH("Demand ID", 'E4 TB Allocation Details'!$A$18:$L$18, 0),FALSE), 'E2 Allocators'!$B$15:$W$358, MATCH('O5 Details by Class &amp; Accounts'!N$18, 'E2 Allocators'!$B$15:$W$15, 0),FALSE)*$F53), 0, VLOOKUP(VLOOKUP($A53, 'E4 TB Allocation Details'!$A$18:$L$214, MATCH("Demand ID", 'E4 TB Allocation Details'!$A$18:$L$18, 0),FALSE), 'E2 Allocators'!$B$15:$W$358, MATCH('O5 Details by Class &amp; Accounts'!N$18, 'E2 Allocators'!$B$15:$W$15, 0),FALSE)*$F53)</f>
        <v>0</v>
      </c>
      <c r="O53" s="2186">
        <f>IF(ISERROR(VLOOKUP(VLOOKUP($A53, 'E4 TB Allocation Details'!$A$18:$L$214, MATCH("Demand ID", 'E4 TB Allocation Details'!$A$18:$L$18, 0),FALSE), 'E2 Allocators'!$B$15:$W$358, MATCH('O5 Details by Class &amp; Accounts'!O$18, 'E2 Allocators'!$B$15:$W$15, 0),FALSE)*$F53), 0, VLOOKUP(VLOOKUP($A53, 'E4 TB Allocation Details'!$A$18:$L$214, MATCH("Demand ID", 'E4 TB Allocation Details'!$A$18:$L$18, 0),FALSE), 'E2 Allocators'!$B$15:$W$358, MATCH('O5 Details by Class &amp; Accounts'!O$18, 'E2 Allocators'!$B$15:$W$15, 0),FALSE)*$F53)</f>
        <v>0</v>
      </c>
      <c r="P53" s="2186">
        <f>IF(ISERROR(VLOOKUP(VLOOKUP($A53, 'E4 TB Allocation Details'!$A$18:$L$214, MATCH("Demand ID", 'E4 TB Allocation Details'!$A$18:$L$18, 0),FALSE), 'E2 Allocators'!$B$15:$W$358, MATCH('O5 Details by Class &amp; Accounts'!P$18, 'E2 Allocators'!$B$15:$W$15, 0),FALSE)*$F53), 0, VLOOKUP(VLOOKUP($A53, 'E4 TB Allocation Details'!$A$18:$L$214, MATCH("Demand ID", 'E4 TB Allocation Details'!$A$18:$L$18, 0),FALSE), 'E2 Allocators'!$B$15:$W$358, MATCH('O5 Details by Class &amp; Accounts'!P$18, 'E2 Allocators'!$B$15:$W$15, 0),FALSE)*$F53)</f>
        <v>0</v>
      </c>
      <c r="Q53" s="2186">
        <f>IF(ISERROR(VLOOKUP(VLOOKUP($A53, 'E4 TB Allocation Details'!$A$18:$L$214, MATCH("Demand ID", 'E4 TB Allocation Details'!$A$18:$L$18, 0),FALSE), 'E2 Allocators'!$B$15:$W$358, MATCH('O5 Details by Class &amp; Accounts'!Q$18, 'E2 Allocators'!$B$15:$W$15, 0),FALSE)*$F53), 0, VLOOKUP(VLOOKUP($A53, 'E4 TB Allocation Details'!$A$18:$L$214, MATCH("Demand ID", 'E4 TB Allocation Details'!$A$18:$L$18, 0),FALSE), 'E2 Allocators'!$B$15:$W$358, MATCH('O5 Details by Class &amp; Accounts'!Q$18, 'E2 Allocators'!$B$15:$W$15, 0),FALSE)*$F53)</f>
        <v>0</v>
      </c>
      <c r="R53" s="2186">
        <f>IF(ISERROR(VLOOKUP(VLOOKUP($A53, 'E4 TB Allocation Details'!$A$18:$L$214, MATCH("Demand ID", 'E4 TB Allocation Details'!$A$18:$L$18, 0),FALSE), 'E2 Allocators'!$B$15:$W$358, MATCH('O5 Details by Class &amp; Accounts'!R$18, 'E2 Allocators'!$B$15:$W$15, 0),FALSE)*$F53), 0, VLOOKUP(VLOOKUP($A53, 'E4 TB Allocation Details'!$A$18:$L$214, MATCH("Demand ID", 'E4 TB Allocation Details'!$A$18:$L$18, 0),FALSE), 'E2 Allocators'!$B$15:$W$358, MATCH('O5 Details by Class &amp; Accounts'!R$18, 'E2 Allocators'!$B$15:$W$15, 0),FALSE)*$F53)</f>
        <v>0</v>
      </c>
      <c r="S53" s="2186">
        <f>IF(ISERROR(VLOOKUP(VLOOKUP($A53, 'E4 TB Allocation Details'!$A$18:$L$214, MATCH("Demand ID", 'E4 TB Allocation Details'!$A$18:$L$18, 0),FALSE), 'E2 Allocators'!$B$15:$W$358, MATCH('O5 Details by Class &amp; Accounts'!S$18, 'E2 Allocators'!$B$15:$W$15, 0),FALSE)*$F53), 0, VLOOKUP(VLOOKUP($A53, 'E4 TB Allocation Details'!$A$18:$L$214, MATCH("Demand ID", 'E4 TB Allocation Details'!$A$18:$L$18, 0),FALSE), 'E2 Allocators'!$B$15:$W$358, MATCH('O5 Details by Class &amp; Accounts'!S$18, 'E2 Allocators'!$B$15:$W$15, 0),FALSE)*$F53)</f>
        <v>0</v>
      </c>
      <c r="T53" s="2186">
        <f>IF(ISERROR(VLOOKUP(VLOOKUP($A53, 'E4 TB Allocation Details'!$A$18:$L$214, MATCH("Demand ID", 'E4 TB Allocation Details'!$A$18:$L$18, 0),FALSE), 'E2 Allocators'!$B$15:$W$358, MATCH('O5 Details by Class &amp; Accounts'!T$18, 'E2 Allocators'!$B$15:$W$15, 0),FALSE)*$F53), 0, VLOOKUP(VLOOKUP($A53, 'E4 TB Allocation Details'!$A$18:$L$214, MATCH("Demand ID", 'E4 TB Allocation Details'!$A$18:$L$18, 0),FALSE), 'E2 Allocators'!$B$15:$W$358, MATCH('O5 Details by Class &amp; Accounts'!T$18, 'E2 Allocators'!$B$15:$W$15, 0),FALSE)*$F53)</f>
        <v>0</v>
      </c>
      <c r="U53" s="2186">
        <f>IF(ISERROR(VLOOKUP(VLOOKUP($A53, 'E4 TB Allocation Details'!$A$18:$L$214, MATCH("Demand ID", 'E4 TB Allocation Details'!$A$18:$L$18, 0),FALSE), 'E2 Allocators'!$B$15:$W$358, MATCH('O5 Details by Class &amp; Accounts'!U$18, 'E2 Allocators'!$B$15:$W$15, 0),FALSE)*$F53), 0, VLOOKUP(VLOOKUP($A53, 'E4 TB Allocation Details'!$A$18:$L$214, MATCH("Demand ID", 'E4 TB Allocation Details'!$A$18:$L$18, 0),FALSE), 'E2 Allocators'!$B$15:$W$358, MATCH('O5 Details by Class &amp; Accounts'!U$18, 'E2 Allocators'!$B$15:$W$15, 0),FALSE)*$F53)</f>
        <v>0</v>
      </c>
      <c r="V53" s="2186">
        <f>IF(ISERROR(VLOOKUP(VLOOKUP($A53, 'E4 TB Allocation Details'!$A$18:$L$214, MATCH("Demand ID", 'E4 TB Allocation Details'!$A$18:$L$18, 0),FALSE), 'E2 Allocators'!$B$15:$W$358, MATCH('O5 Details by Class &amp; Accounts'!V$18, 'E2 Allocators'!$B$15:$W$15, 0),FALSE)*$F53), 0, VLOOKUP(VLOOKUP($A53, 'E4 TB Allocation Details'!$A$18:$L$214, MATCH("Demand ID", 'E4 TB Allocation Details'!$A$18:$L$18, 0),FALSE), 'E2 Allocators'!$B$15:$W$358, MATCH('O5 Details by Class &amp; Accounts'!V$18, 'E2 Allocators'!$B$15:$W$15, 0),FALSE)*$F53)</f>
        <v>0</v>
      </c>
      <c r="W53" s="2186">
        <f>IF(ISERROR(VLOOKUP(VLOOKUP($A53, 'E4 TB Allocation Details'!$A$18:$L$214, MATCH("Demand ID", 'E4 TB Allocation Details'!$A$18:$L$18, 0),FALSE), 'E2 Allocators'!$B$15:$W$358, MATCH('O5 Details by Class &amp; Accounts'!W$18, 'E2 Allocators'!$B$15:$W$15, 0),FALSE)*$F53), 0, VLOOKUP(VLOOKUP($A53, 'E4 TB Allocation Details'!$A$18:$L$214, MATCH("Demand ID", 'E4 TB Allocation Details'!$A$18:$L$18, 0),FALSE), 'E2 Allocators'!$B$15:$W$358, MATCH('O5 Details by Class &amp; Accounts'!W$18, 'E2 Allocators'!$B$15:$W$15, 0),FALSE)*$F53)</f>
        <v>0</v>
      </c>
      <c r="X53" s="2186">
        <f>IF(ISERROR(VLOOKUP(VLOOKUP($A53, 'E4 TB Allocation Details'!$A$18:$L$214, MATCH("Demand ID", 'E4 TB Allocation Details'!$A$18:$L$18, 0),FALSE), 'E2 Allocators'!$B$15:$W$358, MATCH('O5 Details by Class &amp; Accounts'!X$18, 'E2 Allocators'!$B$15:$W$15, 0),FALSE)*$F53), 0, VLOOKUP(VLOOKUP($A53, 'E4 TB Allocation Details'!$A$18:$L$214, MATCH("Demand ID", 'E4 TB Allocation Details'!$A$18:$L$18, 0),FALSE), 'E2 Allocators'!$B$15:$W$358, MATCH('O5 Details by Class &amp; Accounts'!X$18, 'E2 Allocators'!$B$15:$W$15, 0),FALSE)*$F53)</f>
        <v>0</v>
      </c>
      <c r="Y53" s="2186">
        <f>IF(ISERROR(VLOOKUP(VLOOKUP($A53, 'E4 TB Allocation Details'!$A$18:$L$214, MATCH("Demand ID", 'E4 TB Allocation Details'!$A$18:$L$18, 0),FALSE), 'E2 Allocators'!$B$15:$W$358, MATCH('O5 Details by Class &amp; Accounts'!Y$18, 'E2 Allocators'!$B$15:$W$15, 0),FALSE)*$F53), 0, VLOOKUP(VLOOKUP($A53, 'E4 TB Allocation Details'!$A$18:$L$214, MATCH("Demand ID", 'E4 TB Allocation Details'!$A$18:$L$18, 0),FALSE), 'E2 Allocators'!$B$15:$W$358, MATCH('O5 Details by Class &amp; Accounts'!Y$18, 'E2 Allocators'!$B$15:$W$15, 0),FALSE)*$F53)</f>
        <v>0</v>
      </c>
      <c r="Z53" s="2186">
        <f>IF(ISERROR(VLOOKUP(VLOOKUP($A53, 'E4 TB Allocation Details'!$A$18:$L$214, MATCH("Demand ID", 'E4 TB Allocation Details'!$A$18:$L$18, 0),FALSE), 'E2 Allocators'!$B$15:$W$358, MATCH('O5 Details by Class &amp; Accounts'!Z$18, 'E2 Allocators'!$B$15:$W$15, 0),FALSE)*$F53), 0, VLOOKUP(VLOOKUP($A53, 'E4 TB Allocation Details'!$A$18:$L$214, MATCH("Demand ID", 'E4 TB Allocation Details'!$A$18:$L$18, 0),FALSE), 'E2 Allocators'!$B$15:$W$358, MATCH('O5 Details by Class &amp; Accounts'!Z$18, 'E2 Allocators'!$B$15:$W$15, 0),FALSE)*$F53)</f>
        <v>0</v>
      </c>
      <c r="AA53" s="2186">
        <f>IF(ISERROR(VLOOKUP(VLOOKUP($A53, 'E4 TB Allocation Details'!$A$18:$L$214, MATCH("Demand ID", 'E4 TB Allocation Details'!$A$18:$L$18, 0),FALSE), 'E2 Allocators'!$B$15:$W$358, MATCH('O5 Details by Class &amp; Accounts'!AA$18, 'E2 Allocators'!$B$15:$W$15, 0),FALSE)*$F53), 0, VLOOKUP(VLOOKUP($A53, 'E4 TB Allocation Details'!$A$18:$L$214, MATCH("Demand ID", 'E4 TB Allocation Details'!$A$18:$L$18, 0),FALSE), 'E2 Allocators'!$B$15:$W$358, MATCH('O5 Details by Class &amp; Accounts'!AA$18, 'E2 Allocators'!$B$15:$W$15, 0),FALSE)*$F53)</f>
        <v>0</v>
      </c>
      <c r="AB53" s="2186">
        <f>IF(ISERROR(VLOOKUP(VLOOKUP($A53, 'E4 TB Allocation Details'!$A$18:$L$214, MATCH("Demand ID", 'E4 TB Allocation Details'!$A$18:$L$18, 0),FALSE), 'E2 Allocators'!$B$15:$W$358, MATCH('O5 Details by Class &amp; Accounts'!AB$18, 'E2 Allocators'!$B$15:$W$15, 0),FALSE)*$F53), 0, VLOOKUP(VLOOKUP($A53, 'E4 TB Allocation Details'!$A$18:$L$214, MATCH("Demand ID", 'E4 TB Allocation Details'!$A$18:$L$18, 0),FALSE), 'E2 Allocators'!$B$15:$W$358, MATCH('O5 Details by Class &amp; Accounts'!AB$18, 'E2 Allocators'!$B$15:$W$15, 0),FALSE)*$F53)</f>
        <v>0</v>
      </c>
      <c r="AC53" s="2186">
        <f t="shared" si="1"/>
        <v>0</v>
      </c>
      <c r="AD53" s="2186">
        <f>IF(ISERROR(VLOOKUP(VLOOKUP($A53, 'E4 TB Allocation Details'!$A$18:$L$214, MATCH("Customer ID", 'E4 TB Allocation Details'!$A$18:$L$18, 0),FALSE), 'E2 Allocators'!$B$15:$W$358, MATCH('O5 Details by Class &amp; Accounts'!AD$18, 'E2 Allocators'!$B$15:$W$15, 0),FALSE)*$G53), 0, VLOOKUP(VLOOKUP($A53, 'E4 TB Allocation Details'!$A$18:$L$214, MATCH("Customer ID", 'E4 TB Allocation Details'!$A$18:$L$18, 0),FALSE), 'E2 Allocators'!$B$15:$W$358, MATCH('O5 Details by Class &amp; Accounts'!AD$18, 'E2 Allocators'!$B$15:$W$15, 0),FALSE)*$G53)</f>
        <v>0</v>
      </c>
      <c r="AE53" s="2186">
        <f>IF(ISERROR(VLOOKUP(VLOOKUP($A53, 'E4 TB Allocation Details'!$A$18:$L$214, MATCH("Customer ID", 'E4 TB Allocation Details'!$A$18:$L$18, 0),FALSE), 'E2 Allocators'!$B$15:$W$358, MATCH('O5 Details by Class &amp; Accounts'!AE$18, 'E2 Allocators'!$B$15:$W$15, 0),FALSE)*$G53), 0, VLOOKUP(VLOOKUP($A53, 'E4 TB Allocation Details'!$A$18:$L$214, MATCH("Customer ID", 'E4 TB Allocation Details'!$A$18:$L$18, 0),FALSE), 'E2 Allocators'!$B$15:$W$358, MATCH('O5 Details by Class &amp; Accounts'!AE$18, 'E2 Allocators'!$B$15:$W$15, 0),FALSE)*$G53)</f>
        <v>0</v>
      </c>
      <c r="AF53" s="2186">
        <f>IF(ISERROR(VLOOKUP(VLOOKUP($A53, 'E4 TB Allocation Details'!$A$18:$L$214, MATCH("Customer ID", 'E4 TB Allocation Details'!$A$18:$L$18, 0),FALSE), 'E2 Allocators'!$B$15:$W$358, MATCH('O5 Details by Class &amp; Accounts'!AF$18, 'E2 Allocators'!$B$15:$W$15, 0),FALSE)*$G53), 0, VLOOKUP(VLOOKUP($A53, 'E4 TB Allocation Details'!$A$18:$L$214, MATCH("Customer ID", 'E4 TB Allocation Details'!$A$18:$L$18, 0),FALSE), 'E2 Allocators'!$B$15:$W$358, MATCH('O5 Details by Class &amp; Accounts'!AF$18, 'E2 Allocators'!$B$15:$W$15, 0),FALSE)*$G53)</f>
        <v>0</v>
      </c>
      <c r="AG53" s="2186">
        <f>IF(ISERROR(VLOOKUP(VLOOKUP($A53, 'E4 TB Allocation Details'!$A$18:$L$214, MATCH("Customer ID", 'E4 TB Allocation Details'!$A$18:$L$18, 0),FALSE), 'E2 Allocators'!$B$15:$W$358, MATCH('O5 Details by Class &amp; Accounts'!AG$18, 'E2 Allocators'!$B$15:$W$15, 0),FALSE)*$G53), 0, VLOOKUP(VLOOKUP($A53, 'E4 TB Allocation Details'!$A$18:$L$214, MATCH("Customer ID", 'E4 TB Allocation Details'!$A$18:$L$18, 0),FALSE), 'E2 Allocators'!$B$15:$W$358, MATCH('O5 Details by Class &amp; Accounts'!AG$18, 'E2 Allocators'!$B$15:$W$15, 0),FALSE)*$G53)</f>
        <v>0</v>
      </c>
      <c r="AH53" s="2186">
        <f>IF(ISERROR(VLOOKUP(VLOOKUP($A53, 'E4 TB Allocation Details'!$A$18:$L$214, MATCH("Customer ID", 'E4 TB Allocation Details'!$A$18:$L$18, 0),FALSE), 'E2 Allocators'!$B$15:$W$358, MATCH('O5 Details by Class &amp; Accounts'!AH$18, 'E2 Allocators'!$B$15:$W$15, 0),FALSE)*$G53), 0, VLOOKUP(VLOOKUP($A53, 'E4 TB Allocation Details'!$A$18:$L$214, MATCH("Customer ID", 'E4 TB Allocation Details'!$A$18:$L$18, 0),FALSE), 'E2 Allocators'!$B$15:$W$358, MATCH('O5 Details by Class &amp; Accounts'!AH$18, 'E2 Allocators'!$B$15:$W$15, 0),FALSE)*$G53)</f>
        <v>0</v>
      </c>
      <c r="AI53" s="2186">
        <f>IF(ISERROR(VLOOKUP(VLOOKUP($A53, 'E4 TB Allocation Details'!$A$18:$L$214, MATCH("Customer ID", 'E4 TB Allocation Details'!$A$18:$L$18, 0),FALSE), 'E2 Allocators'!$B$15:$W$358, MATCH('O5 Details by Class &amp; Accounts'!AI$18, 'E2 Allocators'!$B$15:$W$15, 0),FALSE)*$G53), 0, VLOOKUP(VLOOKUP($A53, 'E4 TB Allocation Details'!$A$18:$L$214, MATCH("Customer ID", 'E4 TB Allocation Details'!$A$18:$L$18, 0),FALSE), 'E2 Allocators'!$B$15:$W$358, MATCH('O5 Details by Class &amp; Accounts'!AI$18, 'E2 Allocators'!$B$15:$W$15, 0),FALSE)*$G53)</f>
        <v>0</v>
      </c>
      <c r="AJ53" s="2186">
        <f>IF(ISERROR(VLOOKUP(VLOOKUP($A53, 'E4 TB Allocation Details'!$A$18:$L$214, MATCH("Customer ID", 'E4 TB Allocation Details'!$A$18:$L$18, 0),FALSE), 'E2 Allocators'!$B$15:$W$358, MATCH('O5 Details by Class &amp; Accounts'!AJ$18, 'E2 Allocators'!$B$15:$W$15, 0),FALSE)*$G53), 0, VLOOKUP(VLOOKUP($A53, 'E4 TB Allocation Details'!$A$18:$L$214, MATCH("Customer ID", 'E4 TB Allocation Details'!$A$18:$L$18, 0),FALSE), 'E2 Allocators'!$B$15:$W$358, MATCH('O5 Details by Class &amp; Accounts'!AJ$18, 'E2 Allocators'!$B$15:$W$15, 0),FALSE)*$G53)</f>
        <v>0</v>
      </c>
      <c r="AK53" s="2186">
        <f>IF(ISERROR(VLOOKUP(VLOOKUP($A53, 'E4 TB Allocation Details'!$A$18:$L$214, MATCH("Customer ID", 'E4 TB Allocation Details'!$A$18:$L$18, 0),FALSE), 'E2 Allocators'!$B$15:$W$358, MATCH('O5 Details by Class &amp; Accounts'!AK$18, 'E2 Allocators'!$B$15:$W$15, 0),FALSE)*$G53), 0, VLOOKUP(VLOOKUP($A53, 'E4 TB Allocation Details'!$A$18:$L$214, MATCH("Customer ID", 'E4 TB Allocation Details'!$A$18:$L$18, 0),FALSE), 'E2 Allocators'!$B$15:$W$358, MATCH('O5 Details by Class &amp; Accounts'!AK$18, 'E2 Allocators'!$B$15:$W$15, 0),FALSE)*$G53)</f>
        <v>0</v>
      </c>
      <c r="AL53" s="2186">
        <f>IF(ISERROR(VLOOKUP(VLOOKUP($A53, 'E4 TB Allocation Details'!$A$18:$L$214, MATCH("Customer ID", 'E4 TB Allocation Details'!$A$18:$L$18, 0),FALSE), 'E2 Allocators'!$B$15:$W$358, MATCH('O5 Details by Class &amp; Accounts'!AL$18, 'E2 Allocators'!$B$15:$W$15, 0),FALSE)*$G53), 0, VLOOKUP(VLOOKUP($A53, 'E4 TB Allocation Details'!$A$18:$L$214, MATCH("Customer ID", 'E4 TB Allocation Details'!$A$18:$L$18, 0),FALSE), 'E2 Allocators'!$B$15:$W$358, MATCH('O5 Details by Class &amp; Accounts'!AL$18, 'E2 Allocators'!$B$15:$W$15, 0),FALSE)*$G53)</f>
        <v>0</v>
      </c>
      <c r="AM53" s="2186">
        <f>IF(ISERROR(VLOOKUP(VLOOKUP($A53, 'E4 TB Allocation Details'!$A$18:$L$214, MATCH("Customer ID", 'E4 TB Allocation Details'!$A$18:$L$18, 0),FALSE), 'E2 Allocators'!$B$15:$W$358, MATCH('O5 Details by Class &amp; Accounts'!AM$18, 'E2 Allocators'!$B$15:$W$15, 0),FALSE)*$G53), 0, VLOOKUP(VLOOKUP($A53, 'E4 TB Allocation Details'!$A$18:$L$214, MATCH("Customer ID", 'E4 TB Allocation Details'!$A$18:$L$18, 0),FALSE), 'E2 Allocators'!$B$15:$W$358, MATCH('O5 Details by Class &amp; Accounts'!AM$18, 'E2 Allocators'!$B$15:$W$15, 0),FALSE)*$G53)</f>
        <v>0</v>
      </c>
      <c r="AN53" s="2186">
        <f>IF(ISERROR(VLOOKUP(VLOOKUP($A53, 'E4 TB Allocation Details'!$A$18:$L$214, MATCH("Customer ID", 'E4 TB Allocation Details'!$A$18:$L$18, 0),FALSE), 'E2 Allocators'!$B$15:$W$358, MATCH('O5 Details by Class &amp; Accounts'!AN$18, 'E2 Allocators'!$B$15:$W$15, 0),FALSE)*$G53), 0, VLOOKUP(VLOOKUP($A53, 'E4 TB Allocation Details'!$A$18:$L$214, MATCH("Customer ID", 'E4 TB Allocation Details'!$A$18:$L$18, 0),FALSE), 'E2 Allocators'!$B$15:$W$358, MATCH('O5 Details by Class &amp; Accounts'!AN$18, 'E2 Allocators'!$B$15:$W$15, 0),FALSE)*$G53)</f>
        <v>0</v>
      </c>
      <c r="AO53" s="2186">
        <f>IF(ISERROR(VLOOKUP(VLOOKUP($A53, 'E4 TB Allocation Details'!$A$18:$L$214, MATCH("Customer ID", 'E4 TB Allocation Details'!$A$18:$L$18, 0),FALSE), 'E2 Allocators'!$B$15:$W$358, MATCH('O5 Details by Class &amp; Accounts'!AO$18, 'E2 Allocators'!$B$15:$W$15, 0),FALSE)*$G53), 0, VLOOKUP(VLOOKUP($A53, 'E4 TB Allocation Details'!$A$18:$L$214, MATCH("Customer ID", 'E4 TB Allocation Details'!$A$18:$L$18, 0),FALSE), 'E2 Allocators'!$B$15:$W$358, MATCH('O5 Details by Class &amp; Accounts'!AO$18, 'E2 Allocators'!$B$15:$W$15, 0),FALSE)*$G53)</f>
        <v>0</v>
      </c>
      <c r="AP53" s="2186">
        <f>IF(ISERROR(VLOOKUP(VLOOKUP($A53, 'E4 TB Allocation Details'!$A$18:$L$214, MATCH("Customer ID", 'E4 TB Allocation Details'!$A$18:$L$18, 0),FALSE), 'E2 Allocators'!$B$15:$W$358, MATCH('O5 Details by Class &amp; Accounts'!AP$18, 'E2 Allocators'!$B$15:$W$15, 0),FALSE)*$G53), 0, VLOOKUP(VLOOKUP($A53, 'E4 TB Allocation Details'!$A$18:$L$214, MATCH("Customer ID", 'E4 TB Allocation Details'!$A$18:$L$18, 0),FALSE), 'E2 Allocators'!$B$15:$W$358, MATCH('O5 Details by Class &amp; Accounts'!AP$18, 'E2 Allocators'!$B$15:$W$15, 0),FALSE)*$G53)</f>
        <v>0</v>
      </c>
      <c r="AQ53" s="2186">
        <f>IF(ISERROR(VLOOKUP(VLOOKUP($A53, 'E4 TB Allocation Details'!$A$18:$L$214, MATCH("Customer ID", 'E4 TB Allocation Details'!$A$18:$L$18, 0),FALSE), 'E2 Allocators'!$B$15:$W$358, MATCH('O5 Details by Class &amp; Accounts'!AQ$18, 'E2 Allocators'!$B$15:$W$15, 0),FALSE)*$G53), 0, VLOOKUP(VLOOKUP($A53, 'E4 TB Allocation Details'!$A$18:$L$214, MATCH("Customer ID", 'E4 TB Allocation Details'!$A$18:$L$18, 0),FALSE), 'E2 Allocators'!$B$15:$W$358, MATCH('O5 Details by Class &amp; Accounts'!AQ$18, 'E2 Allocators'!$B$15:$W$15, 0),FALSE)*$G53)</f>
        <v>0</v>
      </c>
      <c r="AR53" s="2186">
        <f>IF(ISERROR(VLOOKUP(VLOOKUP($A53, 'E4 TB Allocation Details'!$A$18:$L$214, MATCH("Customer ID", 'E4 TB Allocation Details'!$A$18:$L$18, 0),FALSE), 'E2 Allocators'!$B$15:$W$358, MATCH('O5 Details by Class &amp; Accounts'!AR$18, 'E2 Allocators'!$B$15:$W$15, 0),FALSE)*$G53), 0, VLOOKUP(VLOOKUP($A53, 'E4 TB Allocation Details'!$A$18:$L$214, MATCH("Customer ID", 'E4 TB Allocation Details'!$A$18:$L$18, 0),FALSE), 'E2 Allocators'!$B$15:$W$358, MATCH('O5 Details by Class &amp; Accounts'!AR$18, 'E2 Allocators'!$B$15:$W$15, 0),FALSE)*$G53)</f>
        <v>0</v>
      </c>
      <c r="AS53" s="2186">
        <f>IF(ISERROR(VLOOKUP(VLOOKUP($A53, 'E4 TB Allocation Details'!$A$18:$L$214, MATCH("Customer ID", 'E4 TB Allocation Details'!$A$18:$L$18, 0),FALSE), 'E2 Allocators'!$B$15:$W$358, MATCH('O5 Details by Class &amp; Accounts'!AS$18, 'E2 Allocators'!$B$15:$W$15, 0),FALSE)*$G53), 0, VLOOKUP(VLOOKUP($A53, 'E4 TB Allocation Details'!$A$18:$L$214, MATCH("Customer ID", 'E4 TB Allocation Details'!$A$18:$L$18, 0),FALSE), 'E2 Allocators'!$B$15:$W$358, MATCH('O5 Details by Class &amp; Accounts'!AS$18, 'E2 Allocators'!$B$15:$W$15, 0),FALSE)*$G53)</f>
        <v>0</v>
      </c>
      <c r="AT53" s="2186">
        <f>IF(ISERROR(VLOOKUP(VLOOKUP($A53, 'E4 TB Allocation Details'!$A$18:$L$214, MATCH("Customer ID", 'E4 TB Allocation Details'!$A$18:$L$18, 0),FALSE), 'E2 Allocators'!$B$15:$W$358, MATCH('O5 Details by Class &amp; Accounts'!AT$18, 'E2 Allocators'!$B$15:$W$15, 0),FALSE)*$G53), 0, VLOOKUP(VLOOKUP($A53, 'E4 TB Allocation Details'!$A$18:$L$214, MATCH("Customer ID", 'E4 TB Allocation Details'!$A$18:$L$18, 0),FALSE), 'E2 Allocators'!$B$15:$W$358, MATCH('O5 Details by Class &amp; Accounts'!AT$18, 'E2 Allocators'!$B$15:$W$15, 0),FALSE)*$G53)</f>
        <v>0</v>
      </c>
      <c r="AU53" s="2186">
        <f>IF(ISERROR(VLOOKUP(VLOOKUP($A53, 'E4 TB Allocation Details'!$A$18:$L$214, MATCH("Customer ID", 'E4 TB Allocation Details'!$A$18:$L$18, 0),FALSE), 'E2 Allocators'!$B$15:$W$358, MATCH('O5 Details by Class &amp; Accounts'!AU$18, 'E2 Allocators'!$B$15:$W$15, 0),FALSE)*$G53), 0, VLOOKUP(VLOOKUP($A53, 'E4 TB Allocation Details'!$A$18:$L$214, MATCH("Customer ID", 'E4 TB Allocation Details'!$A$18:$L$18, 0),FALSE), 'E2 Allocators'!$B$15:$W$358, MATCH('O5 Details by Class &amp; Accounts'!AU$18, 'E2 Allocators'!$B$15:$W$15, 0),FALSE)*$G53)</f>
        <v>0</v>
      </c>
      <c r="AV53" s="2186">
        <f>IF(ISERROR(VLOOKUP(VLOOKUP($A53, 'E4 TB Allocation Details'!$A$18:$L$214, MATCH("Customer ID", 'E4 TB Allocation Details'!$A$18:$L$18, 0),FALSE), 'E2 Allocators'!$B$15:$W$358, MATCH('O5 Details by Class &amp; Accounts'!AV$18, 'E2 Allocators'!$B$15:$W$15, 0),FALSE)*$G53), 0, VLOOKUP(VLOOKUP($A53, 'E4 TB Allocation Details'!$A$18:$L$214, MATCH("Customer ID", 'E4 TB Allocation Details'!$A$18:$L$18, 0),FALSE), 'E2 Allocators'!$B$15:$W$358, MATCH('O5 Details by Class &amp; Accounts'!AV$18, 'E2 Allocators'!$B$15:$W$15, 0),FALSE)*$G53)</f>
        <v>0</v>
      </c>
      <c r="AW53" s="2186">
        <f>IF(ISERROR(VLOOKUP(VLOOKUP($A53, 'E4 TB Allocation Details'!$A$18:$L$214, MATCH("Customer ID", 'E4 TB Allocation Details'!$A$18:$L$18, 0),FALSE), 'E2 Allocators'!$B$15:$W$358, MATCH('O5 Details by Class &amp; Accounts'!AW$18, 'E2 Allocators'!$B$15:$W$15, 0),FALSE)*$G53), 0, VLOOKUP(VLOOKUP($A53, 'E4 TB Allocation Details'!$A$18:$L$214, MATCH("Customer ID", 'E4 TB Allocation Details'!$A$18:$L$18, 0),FALSE), 'E2 Allocators'!$B$15:$W$358, MATCH('O5 Details by Class &amp; Accounts'!AW$18, 'E2 Allocators'!$B$15:$W$15, 0),FALSE)*$G53)</f>
        <v>0</v>
      </c>
      <c r="AX53" s="2186">
        <f t="shared" si="2"/>
        <v>0</v>
      </c>
      <c r="AY53" s="2186">
        <f>IF(ISERROR(VLOOKUP(VLOOKUP($A53, 'E4 TB Allocation Details'!$A$18:$L$214, MATCH("Misc ID", 'E4 TB Allocation Details'!$A$18:$L$18, 0),FALSE), 'E2 Allocators'!$B$15:$W$358, MATCH('O5 Details by Class &amp; Accounts'!AY$18, 'E2 Allocators'!$B$15:$W$15, 0),FALSE)*$E53), 0, VLOOKUP(VLOOKUP($A53, 'E4 TB Allocation Details'!$A$18:$L$214, MATCH("Misc ID", 'E4 TB Allocation Details'!$A$18:$L$18, 0),FALSE), 'E2 Allocators'!$B$15:$W$358, MATCH('O5 Details by Class &amp; Accounts'!AY$18, 'E2 Allocators'!$B$15:$W$15, 0),FALSE)*$E53)</f>
        <v>0</v>
      </c>
      <c r="AZ53" s="2186">
        <f>IF(ISERROR(VLOOKUP(VLOOKUP($A53, 'E4 TB Allocation Details'!$A$18:$L$214, MATCH("Misc ID", 'E4 TB Allocation Details'!$A$18:$L$18, 0),FALSE), 'E2 Allocators'!$B$15:$W$358, MATCH('O5 Details by Class &amp; Accounts'!AZ$18, 'E2 Allocators'!$B$15:$W$15, 0),FALSE)*$E53), 0, VLOOKUP(VLOOKUP($A53, 'E4 TB Allocation Details'!$A$18:$L$214, MATCH("Misc ID", 'E4 TB Allocation Details'!$A$18:$L$18, 0),FALSE), 'E2 Allocators'!$B$15:$W$358, MATCH('O5 Details by Class &amp; Accounts'!AZ$18, 'E2 Allocators'!$B$15:$W$15, 0),FALSE)*$E53)</f>
        <v>0</v>
      </c>
      <c r="BA53" s="2186">
        <f>IF(ISERROR(VLOOKUP(VLOOKUP($A53, 'E4 TB Allocation Details'!$A$18:$L$214, MATCH("Misc ID", 'E4 TB Allocation Details'!$A$18:$L$18, 0),FALSE), 'E2 Allocators'!$B$15:$W$358, MATCH('O5 Details by Class &amp; Accounts'!BA$18, 'E2 Allocators'!$B$15:$W$15, 0),FALSE)*$E53), 0, VLOOKUP(VLOOKUP($A53, 'E4 TB Allocation Details'!$A$18:$L$214, MATCH("Misc ID", 'E4 TB Allocation Details'!$A$18:$L$18, 0),FALSE), 'E2 Allocators'!$B$15:$W$358, MATCH('O5 Details by Class &amp; Accounts'!BA$18, 'E2 Allocators'!$B$15:$W$15, 0),FALSE)*$E53)</f>
        <v>0</v>
      </c>
      <c r="BB53" s="2186">
        <f>IF(ISERROR(VLOOKUP(VLOOKUP($A53, 'E4 TB Allocation Details'!$A$18:$L$214, MATCH("Misc ID", 'E4 TB Allocation Details'!$A$18:$L$18, 0),FALSE), 'E2 Allocators'!$B$15:$W$358, MATCH('O5 Details by Class &amp; Accounts'!BB$18, 'E2 Allocators'!$B$15:$W$15, 0),FALSE)*$E53), 0, VLOOKUP(VLOOKUP($A53, 'E4 TB Allocation Details'!$A$18:$L$214, MATCH("Misc ID", 'E4 TB Allocation Details'!$A$18:$L$18, 0),FALSE), 'E2 Allocators'!$B$15:$W$358, MATCH('O5 Details by Class &amp; Accounts'!BB$18, 'E2 Allocators'!$B$15:$W$15, 0),FALSE)*$E53)</f>
        <v>0</v>
      </c>
      <c r="BC53" s="2186">
        <f>IF(ISERROR(VLOOKUP(VLOOKUP($A53, 'E4 TB Allocation Details'!$A$18:$L$214, MATCH("Misc ID", 'E4 TB Allocation Details'!$A$18:$L$18, 0),FALSE), 'E2 Allocators'!$B$15:$W$358, MATCH('O5 Details by Class &amp; Accounts'!BC$18, 'E2 Allocators'!$B$15:$W$15, 0),FALSE)*$E53), 0, VLOOKUP(VLOOKUP($A53, 'E4 TB Allocation Details'!$A$18:$L$214, MATCH("Misc ID", 'E4 TB Allocation Details'!$A$18:$L$18, 0),FALSE), 'E2 Allocators'!$B$15:$W$358, MATCH('O5 Details by Class &amp; Accounts'!BC$18, 'E2 Allocators'!$B$15:$W$15, 0),FALSE)*$E53)</f>
        <v>0</v>
      </c>
      <c r="BD53" s="2186">
        <f>IF(ISERROR(VLOOKUP(VLOOKUP($A53, 'E4 TB Allocation Details'!$A$18:$L$214, MATCH("Misc ID", 'E4 TB Allocation Details'!$A$18:$L$18, 0),FALSE), 'E2 Allocators'!$B$15:$W$358, MATCH('O5 Details by Class &amp; Accounts'!BD$18, 'E2 Allocators'!$B$15:$W$15, 0),FALSE)*$E53), 0, VLOOKUP(VLOOKUP($A53, 'E4 TB Allocation Details'!$A$18:$L$214, MATCH("Misc ID", 'E4 TB Allocation Details'!$A$18:$L$18, 0),FALSE), 'E2 Allocators'!$B$15:$W$358, MATCH('O5 Details by Class &amp; Accounts'!BD$18, 'E2 Allocators'!$B$15:$W$15, 0),FALSE)*$E53)</f>
        <v>0</v>
      </c>
      <c r="BE53" s="2186">
        <f>IF(ISERROR(VLOOKUP(VLOOKUP($A53, 'E4 TB Allocation Details'!$A$18:$L$214, MATCH("Misc ID", 'E4 TB Allocation Details'!$A$18:$L$18, 0),FALSE), 'E2 Allocators'!$B$15:$W$358, MATCH('O5 Details by Class &amp; Accounts'!BE$18, 'E2 Allocators'!$B$15:$W$15, 0),FALSE)*$E53), 0, VLOOKUP(VLOOKUP($A53, 'E4 TB Allocation Details'!$A$18:$L$214, MATCH("Misc ID", 'E4 TB Allocation Details'!$A$18:$L$18, 0),FALSE), 'E2 Allocators'!$B$15:$W$358, MATCH('O5 Details by Class &amp; Accounts'!BE$18, 'E2 Allocators'!$B$15:$W$15, 0),FALSE)*$E53)</f>
        <v>0</v>
      </c>
      <c r="BF53" s="2186">
        <f>IF(ISERROR(VLOOKUP(VLOOKUP($A53, 'E4 TB Allocation Details'!$A$18:$L$214, MATCH("Misc ID", 'E4 TB Allocation Details'!$A$18:$L$18, 0),FALSE), 'E2 Allocators'!$B$15:$W$358, MATCH('O5 Details by Class &amp; Accounts'!BF$18, 'E2 Allocators'!$B$15:$W$15, 0),FALSE)*$E53), 0, VLOOKUP(VLOOKUP($A53, 'E4 TB Allocation Details'!$A$18:$L$214, MATCH("Misc ID", 'E4 TB Allocation Details'!$A$18:$L$18, 0),FALSE), 'E2 Allocators'!$B$15:$W$358, MATCH('O5 Details by Class &amp; Accounts'!BF$18, 'E2 Allocators'!$B$15:$W$15, 0),FALSE)*$E53)</f>
        <v>0</v>
      </c>
      <c r="BG53" s="2186">
        <f>IF(ISERROR(VLOOKUP(VLOOKUP($A53, 'E4 TB Allocation Details'!$A$18:$L$214, MATCH("Misc ID", 'E4 TB Allocation Details'!$A$18:$L$18, 0),FALSE), 'E2 Allocators'!$B$15:$W$358, MATCH('O5 Details by Class &amp; Accounts'!BG$18, 'E2 Allocators'!$B$15:$W$15, 0),FALSE)*$E53), 0, VLOOKUP(VLOOKUP($A53, 'E4 TB Allocation Details'!$A$18:$L$214, MATCH("Misc ID", 'E4 TB Allocation Details'!$A$18:$L$18, 0),FALSE), 'E2 Allocators'!$B$15:$W$358, MATCH('O5 Details by Class &amp; Accounts'!BG$18, 'E2 Allocators'!$B$15:$W$15, 0),FALSE)*$E53)</f>
        <v>0</v>
      </c>
      <c r="BH53" s="2186">
        <f>IF(ISERROR(VLOOKUP(VLOOKUP($A53, 'E4 TB Allocation Details'!$A$18:$L$214, MATCH("Misc ID", 'E4 TB Allocation Details'!$A$18:$L$18, 0),FALSE), 'E2 Allocators'!$B$15:$W$358, MATCH('O5 Details by Class &amp; Accounts'!BH$18, 'E2 Allocators'!$B$15:$W$15, 0),FALSE)*$E53), 0, VLOOKUP(VLOOKUP($A53, 'E4 TB Allocation Details'!$A$18:$L$214, MATCH("Misc ID", 'E4 TB Allocation Details'!$A$18:$L$18, 0),FALSE), 'E2 Allocators'!$B$15:$W$358, MATCH('O5 Details by Class &amp; Accounts'!BH$18, 'E2 Allocators'!$B$15:$W$15, 0),FALSE)*$E53)</f>
        <v>0</v>
      </c>
      <c r="BI53" s="2186">
        <f>IF(ISERROR(VLOOKUP(VLOOKUP($A53, 'E4 TB Allocation Details'!$A$18:$L$214, MATCH("Misc ID", 'E4 TB Allocation Details'!$A$18:$L$18, 0),FALSE), 'E2 Allocators'!$B$15:$W$358, MATCH('O5 Details by Class &amp; Accounts'!BI$18, 'E2 Allocators'!$B$15:$W$15, 0),FALSE)*$E53), 0, VLOOKUP(VLOOKUP($A53, 'E4 TB Allocation Details'!$A$18:$L$214, MATCH("Misc ID", 'E4 TB Allocation Details'!$A$18:$L$18, 0),FALSE), 'E2 Allocators'!$B$15:$W$358, MATCH('O5 Details by Class &amp; Accounts'!BI$18, 'E2 Allocators'!$B$15:$W$15, 0),FALSE)*$E53)</f>
        <v>0</v>
      </c>
      <c r="BJ53" s="2186">
        <f>IF(ISERROR(VLOOKUP(VLOOKUP($A53, 'E4 TB Allocation Details'!$A$18:$L$214, MATCH("Misc ID", 'E4 TB Allocation Details'!$A$18:$L$18, 0),FALSE), 'E2 Allocators'!$B$15:$W$358, MATCH('O5 Details by Class &amp; Accounts'!BJ$18, 'E2 Allocators'!$B$15:$W$15, 0),FALSE)*$E53), 0, VLOOKUP(VLOOKUP($A53, 'E4 TB Allocation Details'!$A$18:$L$214, MATCH("Misc ID", 'E4 TB Allocation Details'!$A$18:$L$18, 0),FALSE), 'E2 Allocators'!$B$15:$W$358, MATCH('O5 Details by Class &amp; Accounts'!BJ$18, 'E2 Allocators'!$B$15:$W$15, 0),FALSE)*$E53)</f>
        <v>0</v>
      </c>
      <c r="BK53" s="2186">
        <f>IF(ISERROR(VLOOKUP(VLOOKUP($A53, 'E4 TB Allocation Details'!$A$18:$L$214, MATCH("Misc ID", 'E4 TB Allocation Details'!$A$18:$L$18, 0),FALSE), 'E2 Allocators'!$B$15:$W$358, MATCH('O5 Details by Class &amp; Accounts'!BK$18, 'E2 Allocators'!$B$15:$W$15, 0),FALSE)*$E53), 0, VLOOKUP(VLOOKUP($A53, 'E4 TB Allocation Details'!$A$18:$L$214, MATCH("Misc ID", 'E4 TB Allocation Details'!$A$18:$L$18, 0),FALSE), 'E2 Allocators'!$B$15:$W$358, MATCH('O5 Details by Class &amp; Accounts'!BK$18, 'E2 Allocators'!$B$15:$W$15, 0),FALSE)*$E53)</f>
        <v>0</v>
      </c>
      <c r="BL53" s="2186">
        <f>IF(ISERROR(VLOOKUP(VLOOKUP($A53, 'E4 TB Allocation Details'!$A$18:$L$214, MATCH("Misc ID", 'E4 TB Allocation Details'!$A$18:$L$18, 0),FALSE), 'E2 Allocators'!$B$15:$W$358, MATCH('O5 Details by Class &amp; Accounts'!BL$18, 'E2 Allocators'!$B$15:$W$15, 0),FALSE)*$E53), 0, VLOOKUP(VLOOKUP($A53, 'E4 TB Allocation Details'!$A$18:$L$214, MATCH("Misc ID", 'E4 TB Allocation Details'!$A$18:$L$18, 0),FALSE), 'E2 Allocators'!$B$15:$W$358, MATCH('O5 Details by Class &amp; Accounts'!BL$18, 'E2 Allocators'!$B$15:$W$15, 0),FALSE)*$E53)</f>
        <v>0</v>
      </c>
      <c r="BM53" s="2186">
        <f>IF(ISERROR(VLOOKUP(VLOOKUP($A53, 'E4 TB Allocation Details'!$A$18:$L$214, MATCH("Misc ID", 'E4 TB Allocation Details'!$A$18:$L$18, 0),FALSE), 'E2 Allocators'!$B$15:$W$358, MATCH('O5 Details by Class &amp; Accounts'!BM$18, 'E2 Allocators'!$B$15:$W$15, 0),FALSE)*$E53), 0, VLOOKUP(VLOOKUP($A53, 'E4 TB Allocation Details'!$A$18:$L$214, MATCH("Misc ID", 'E4 TB Allocation Details'!$A$18:$L$18, 0),FALSE), 'E2 Allocators'!$B$15:$W$358, MATCH('O5 Details by Class &amp; Accounts'!BM$18, 'E2 Allocators'!$B$15:$W$15, 0),FALSE)*$E53)</f>
        <v>0</v>
      </c>
      <c r="BN53" s="2186">
        <f>IF(ISERROR(VLOOKUP(VLOOKUP($A53, 'E4 TB Allocation Details'!$A$18:$L$214, MATCH("Misc ID", 'E4 TB Allocation Details'!$A$18:$L$18, 0),FALSE), 'E2 Allocators'!$B$15:$W$358, MATCH('O5 Details by Class &amp; Accounts'!BN$18, 'E2 Allocators'!$B$15:$W$15, 0),FALSE)*$E53), 0, VLOOKUP(VLOOKUP($A53, 'E4 TB Allocation Details'!$A$18:$L$214, MATCH("Misc ID", 'E4 TB Allocation Details'!$A$18:$L$18, 0),FALSE), 'E2 Allocators'!$B$15:$W$358, MATCH('O5 Details by Class &amp; Accounts'!BN$18, 'E2 Allocators'!$B$15:$W$15, 0),FALSE)*$E53)</f>
        <v>0</v>
      </c>
      <c r="BO53" s="2186">
        <f>IF(ISERROR(VLOOKUP(VLOOKUP($A53, 'E4 TB Allocation Details'!$A$18:$L$214, MATCH("Misc ID", 'E4 TB Allocation Details'!$A$18:$L$18, 0),FALSE), 'E2 Allocators'!$B$15:$W$358, MATCH('O5 Details by Class &amp; Accounts'!BO$18, 'E2 Allocators'!$B$15:$W$15, 0),FALSE)*$E53), 0, VLOOKUP(VLOOKUP($A53, 'E4 TB Allocation Details'!$A$18:$L$214, MATCH("Misc ID", 'E4 TB Allocation Details'!$A$18:$L$18, 0),FALSE), 'E2 Allocators'!$B$15:$W$358, MATCH('O5 Details by Class &amp; Accounts'!BO$18, 'E2 Allocators'!$B$15:$W$15, 0),FALSE)*$E53)</f>
        <v>0</v>
      </c>
      <c r="BP53" s="2186">
        <f>IF(ISERROR(VLOOKUP(VLOOKUP($A53, 'E4 TB Allocation Details'!$A$18:$L$214, MATCH("Misc ID", 'E4 TB Allocation Details'!$A$18:$L$18, 0),FALSE), 'E2 Allocators'!$B$15:$W$358, MATCH('O5 Details by Class &amp; Accounts'!BP$18, 'E2 Allocators'!$B$15:$W$15, 0),FALSE)*$E53), 0, VLOOKUP(VLOOKUP($A53, 'E4 TB Allocation Details'!$A$18:$L$214, MATCH("Misc ID", 'E4 TB Allocation Details'!$A$18:$L$18, 0),FALSE), 'E2 Allocators'!$B$15:$W$358, MATCH('O5 Details by Class &amp; Accounts'!BP$18, 'E2 Allocators'!$B$15:$W$15, 0),FALSE)*$E53)</f>
        <v>0</v>
      </c>
      <c r="BQ53" s="2186">
        <f>IF(ISERROR(VLOOKUP(VLOOKUP($A53, 'E4 TB Allocation Details'!$A$18:$L$214, MATCH("Misc ID", 'E4 TB Allocation Details'!$A$18:$L$18, 0),FALSE), 'E2 Allocators'!$B$15:$W$358, MATCH('O5 Details by Class &amp; Accounts'!BQ$18, 'E2 Allocators'!$B$15:$W$15, 0),FALSE)*$E53), 0, VLOOKUP(VLOOKUP($A53, 'E4 TB Allocation Details'!$A$18:$L$214, MATCH("Misc ID", 'E4 TB Allocation Details'!$A$18:$L$18, 0),FALSE), 'E2 Allocators'!$B$15:$W$358, MATCH('O5 Details by Class &amp; Accounts'!BQ$18, 'E2 Allocators'!$B$15:$W$15, 0),FALSE)*$E53)</f>
        <v>0</v>
      </c>
      <c r="BR53" s="2186">
        <f>IF(ISERROR(VLOOKUP(VLOOKUP($A53, 'E4 TB Allocation Details'!$A$18:$L$214, MATCH("Misc ID", 'E4 TB Allocation Details'!$A$18:$L$18, 0),FALSE), 'E2 Allocators'!$B$15:$W$358, MATCH('O5 Details by Class &amp; Accounts'!BR$18, 'E2 Allocators'!$B$15:$W$15, 0),FALSE)*$E53), 0, VLOOKUP(VLOOKUP($A53, 'E4 TB Allocation Details'!$A$18:$L$214, MATCH("Misc ID", 'E4 TB Allocation Details'!$A$18:$L$18, 0),FALSE), 'E2 Allocators'!$B$15:$W$358, MATCH('O5 Details by Class &amp; Accounts'!BR$18, 'E2 Allocators'!$B$15:$W$15, 0),FALSE)*$E53)</f>
        <v>0</v>
      </c>
      <c r="BS53" s="2186">
        <f t="shared" si="3"/>
        <v>0</v>
      </c>
      <c r="BT53" s="2186">
        <f>IF(ISERROR(VLOOKUP(VLOOKUP($A53, 'E4 TB Allocation Details'!$A$18:$L$214, MATCH("A &amp; G ID", 'E4 TB Allocation Details'!$A$18:$L$18, 0),FALSE), 'E2 Allocators'!$B$15:$W$358, MATCH('O5 Details by Class &amp; Accounts'!BT$18, 'E2 Allocators'!$B$15:$W$15, 0),FALSE)*$E53), 0, VLOOKUP(VLOOKUP($A53, 'E4 TB Allocation Details'!$A$18:$L$214, MATCH("A &amp; G ID", 'E4 TB Allocation Details'!$A$18:$L$18, 0),FALSE), 'E2 Allocators'!$B$15:$W$358, MATCH('O5 Details by Class &amp; Accounts'!BT$18, 'E2 Allocators'!$B$15:$W$15, 0),FALSE)*$E53)</f>
        <v>0</v>
      </c>
      <c r="BU53" s="2186">
        <f>IF(ISERROR(VLOOKUP(VLOOKUP($A53, 'E4 TB Allocation Details'!$A$18:$L$214, MATCH("A &amp; G ID", 'E4 TB Allocation Details'!$A$18:$L$18, 0),FALSE), 'E2 Allocators'!$B$15:$W$358, MATCH('O5 Details by Class &amp; Accounts'!BU$18, 'E2 Allocators'!$B$15:$W$15, 0),FALSE)*$E53), 0, VLOOKUP(VLOOKUP($A53, 'E4 TB Allocation Details'!$A$18:$L$214, MATCH("A &amp; G ID", 'E4 TB Allocation Details'!$A$18:$L$18, 0),FALSE), 'E2 Allocators'!$B$15:$W$358, MATCH('O5 Details by Class &amp; Accounts'!BU$18, 'E2 Allocators'!$B$15:$W$15, 0),FALSE)*$E53)</f>
        <v>0</v>
      </c>
      <c r="BV53" s="2186">
        <f>IF(ISERROR(VLOOKUP(VLOOKUP($A53, 'E4 TB Allocation Details'!$A$18:$L$214, MATCH("A &amp; G ID", 'E4 TB Allocation Details'!$A$18:$L$18, 0),FALSE), 'E2 Allocators'!$B$15:$W$358, MATCH('O5 Details by Class &amp; Accounts'!BV$18, 'E2 Allocators'!$B$15:$W$15, 0),FALSE)*$E53), 0, VLOOKUP(VLOOKUP($A53, 'E4 TB Allocation Details'!$A$18:$L$214, MATCH("A &amp; G ID", 'E4 TB Allocation Details'!$A$18:$L$18, 0),FALSE), 'E2 Allocators'!$B$15:$W$358, MATCH('O5 Details by Class &amp; Accounts'!BV$18, 'E2 Allocators'!$B$15:$W$15, 0),FALSE)*$E53)</f>
        <v>0</v>
      </c>
      <c r="BW53" s="2186">
        <f>IF(ISERROR(VLOOKUP(VLOOKUP($A53, 'E4 TB Allocation Details'!$A$18:$L$214, MATCH("A &amp; G ID", 'E4 TB Allocation Details'!$A$18:$L$18, 0),FALSE), 'E2 Allocators'!$B$15:$W$358, MATCH('O5 Details by Class &amp; Accounts'!BW$18, 'E2 Allocators'!$B$15:$W$15, 0),FALSE)*$E53), 0, VLOOKUP(VLOOKUP($A53, 'E4 TB Allocation Details'!$A$18:$L$214, MATCH("A &amp; G ID", 'E4 TB Allocation Details'!$A$18:$L$18, 0),FALSE), 'E2 Allocators'!$B$15:$W$358, MATCH('O5 Details by Class &amp; Accounts'!BW$18, 'E2 Allocators'!$B$15:$W$15, 0),FALSE)*$E53)</f>
        <v>0</v>
      </c>
      <c r="BX53" s="2186">
        <f>IF(ISERROR(VLOOKUP(VLOOKUP($A53, 'E4 TB Allocation Details'!$A$18:$L$214, MATCH("A &amp; G ID", 'E4 TB Allocation Details'!$A$18:$L$18, 0),FALSE), 'E2 Allocators'!$B$15:$W$358, MATCH('O5 Details by Class &amp; Accounts'!BX$18, 'E2 Allocators'!$B$15:$W$15, 0),FALSE)*$E53), 0, VLOOKUP(VLOOKUP($A53, 'E4 TB Allocation Details'!$A$18:$L$214, MATCH("A &amp; G ID", 'E4 TB Allocation Details'!$A$18:$L$18, 0),FALSE), 'E2 Allocators'!$B$15:$W$358, MATCH('O5 Details by Class &amp; Accounts'!BX$18, 'E2 Allocators'!$B$15:$W$15, 0),FALSE)*$E53)</f>
        <v>0</v>
      </c>
      <c r="BY53" s="2186">
        <f>IF(ISERROR(VLOOKUP(VLOOKUP($A53, 'E4 TB Allocation Details'!$A$18:$L$214, MATCH("A &amp; G ID", 'E4 TB Allocation Details'!$A$18:$L$18, 0),FALSE), 'E2 Allocators'!$B$15:$W$358, MATCH('O5 Details by Class &amp; Accounts'!BY$18, 'E2 Allocators'!$B$15:$W$15, 0),FALSE)*$E53), 0, VLOOKUP(VLOOKUP($A53, 'E4 TB Allocation Details'!$A$18:$L$214, MATCH("A &amp; G ID", 'E4 TB Allocation Details'!$A$18:$L$18, 0),FALSE), 'E2 Allocators'!$B$15:$W$358, MATCH('O5 Details by Class &amp; Accounts'!BY$18, 'E2 Allocators'!$B$15:$W$15, 0),FALSE)*$E53)</f>
        <v>0</v>
      </c>
      <c r="BZ53" s="2186">
        <f>IF(ISERROR(VLOOKUP(VLOOKUP($A53, 'E4 TB Allocation Details'!$A$18:$L$214, MATCH("A &amp; G ID", 'E4 TB Allocation Details'!$A$18:$L$18, 0),FALSE), 'E2 Allocators'!$B$15:$W$358, MATCH('O5 Details by Class &amp; Accounts'!BZ$18, 'E2 Allocators'!$B$15:$W$15, 0),FALSE)*$E53), 0, VLOOKUP(VLOOKUP($A53, 'E4 TB Allocation Details'!$A$18:$L$214, MATCH("A &amp; G ID", 'E4 TB Allocation Details'!$A$18:$L$18, 0),FALSE), 'E2 Allocators'!$B$15:$W$358, MATCH('O5 Details by Class &amp; Accounts'!BZ$18, 'E2 Allocators'!$B$15:$W$15, 0),FALSE)*$E53)</f>
        <v>0</v>
      </c>
      <c r="CA53" s="2186">
        <f>IF(ISERROR(VLOOKUP(VLOOKUP($A53, 'E4 TB Allocation Details'!$A$18:$L$214, MATCH("A &amp; G ID", 'E4 TB Allocation Details'!$A$18:$L$18, 0),FALSE), 'E2 Allocators'!$B$15:$W$358, MATCH('O5 Details by Class &amp; Accounts'!CA$18, 'E2 Allocators'!$B$15:$W$15, 0),FALSE)*$E53), 0, VLOOKUP(VLOOKUP($A53, 'E4 TB Allocation Details'!$A$18:$L$214, MATCH("A &amp; G ID", 'E4 TB Allocation Details'!$A$18:$L$18, 0),FALSE), 'E2 Allocators'!$B$15:$W$358, MATCH('O5 Details by Class &amp; Accounts'!CA$18, 'E2 Allocators'!$B$15:$W$15, 0),FALSE)*$E53)</f>
        <v>0</v>
      </c>
      <c r="CB53" s="2186">
        <f>IF(ISERROR(VLOOKUP(VLOOKUP($A53, 'E4 TB Allocation Details'!$A$18:$L$214, MATCH("A &amp; G ID", 'E4 TB Allocation Details'!$A$18:$L$18, 0),FALSE), 'E2 Allocators'!$B$15:$W$358, MATCH('O5 Details by Class &amp; Accounts'!CB$18, 'E2 Allocators'!$B$15:$W$15, 0),FALSE)*$E53), 0, VLOOKUP(VLOOKUP($A53, 'E4 TB Allocation Details'!$A$18:$L$214, MATCH("A &amp; G ID", 'E4 TB Allocation Details'!$A$18:$L$18, 0),FALSE), 'E2 Allocators'!$B$15:$W$358, MATCH('O5 Details by Class &amp; Accounts'!CB$18, 'E2 Allocators'!$B$15:$W$15, 0),FALSE)*$E53)</f>
        <v>0</v>
      </c>
      <c r="CC53" s="2186">
        <f>IF(ISERROR(VLOOKUP(VLOOKUP($A53, 'E4 TB Allocation Details'!$A$18:$L$214, MATCH("A &amp; G ID", 'E4 TB Allocation Details'!$A$18:$L$18, 0),FALSE), 'E2 Allocators'!$B$15:$W$358, MATCH('O5 Details by Class &amp; Accounts'!CC$18, 'E2 Allocators'!$B$15:$W$15, 0),FALSE)*$E53), 0, VLOOKUP(VLOOKUP($A53, 'E4 TB Allocation Details'!$A$18:$L$214, MATCH("A &amp; G ID", 'E4 TB Allocation Details'!$A$18:$L$18, 0),FALSE), 'E2 Allocators'!$B$15:$W$358, MATCH('O5 Details by Class &amp; Accounts'!CC$18, 'E2 Allocators'!$B$15:$W$15, 0),FALSE)*$E53)</f>
        <v>0</v>
      </c>
      <c r="CD53" s="2186">
        <f>IF(ISERROR(VLOOKUP(VLOOKUP($A53, 'E4 TB Allocation Details'!$A$18:$L$214, MATCH("A &amp; G ID", 'E4 TB Allocation Details'!$A$18:$L$18, 0),FALSE), 'E2 Allocators'!$B$15:$W$358, MATCH('O5 Details by Class &amp; Accounts'!CD$18, 'E2 Allocators'!$B$15:$W$15, 0),FALSE)*$E53), 0, VLOOKUP(VLOOKUP($A53, 'E4 TB Allocation Details'!$A$18:$L$214, MATCH("A &amp; G ID", 'E4 TB Allocation Details'!$A$18:$L$18, 0),FALSE), 'E2 Allocators'!$B$15:$W$358, MATCH('O5 Details by Class &amp; Accounts'!CD$18, 'E2 Allocators'!$B$15:$W$15, 0),FALSE)*$E53)</f>
        <v>0</v>
      </c>
      <c r="CE53" s="2186">
        <f>IF(ISERROR(VLOOKUP(VLOOKUP($A53, 'E4 TB Allocation Details'!$A$18:$L$214, MATCH("A &amp; G ID", 'E4 TB Allocation Details'!$A$18:$L$18, 0),FALSE), 'E2 Allocators'!$B$15:$W$358, MATCH('O5 Details by Class &amp; Accounts'!CE$18, 'E2 Allocators'!$B$15:$W$15, 0),FALSE)*$E53), 0, VLOOKUP(VLOOKUP($A53, 'E4 TB Allocation Details'!$A$18:$L$214, MATCH("A &amp; G ID", 'E4 TB Allocation Details'!$A$18:$L$18, 0),FALSE), 'E2 Allocators'!$B$15:$W$358, MATCH('O5 Details by Class &amp; Accounts'!CE$18, 'E2 Allocators'!$B$15:$W$15, 0),FALSE)*$E53)</f>
        <v>0</v>
      </c>
      <c r="CF53" s="2186">
        <f>IF(ISERROR(VLOOKUP(VLOOKUP($A53, 'E4 TB Allocation Details'!$A$18:$L$214, MATCH("A &amp; G ID", 'E4 TB Allocation Details'!$A$18:$L$18, 0),FALSE), 'E2 Allocators'!$B$15:$W$358, MATCH('O5 Details by Class &amp; Accounts'!CF$18, 'E2 Allocators'!$B$15:$W$15, 0),FALSE)*$E53), 0, VLOOKUP(VLOOKUP($A53, 'E4 TB Allocation Details'!$A$18:$L$214, MATCH("A &amp; G ID", 'E4 TB Allocation Details'!$A$18:$L$18, 0),FALSE), 'E2 Allocators'!$B$15:$W$358, MATCH('O5 Details by Class &amp; Accounts'!CF$18, 'E2 Allocators'!$B$15:$W$15, 0),FALSE)*$E53)</f>
        <v>0</v>
      </c>
      <c r="CG53" s="2186">
        <f>IF(ISERROR(VLOOKUP(VLOOKUP($A53, 'E4 TB Allocation Details'!$A$18:$L$214, MATCH("A &amp; G ID", 'E4 TB Allocation Details'!$A$18:$L$18, 0),FALSE), 'E2 Allocators'!$B$15:$W$358, MATCH('O5 Details by Class &amp; Accounts'!CG$18, 'E2 Allocators'!$B$15:$W$15, 0),FALSE)*$E53), 0, VLOOKUP(VLOOKUP($A53, 'E4 TB Allocation Details'!$A$18:$L$214, MATCH("A &amp; G ID", 'E4 TB Allocation Details'!$A$18:$L$18, 0),FALSE), 'E2 Allocators'!$B$15:$W$358, MATCH('O5 Details by Class &amp; Accounts'!CG$18, 'E2 Allocators'!$B$15:$W$15, 0),FALSE)*$E53)</f>
        <v>0</v>
      </c>
      <c r="CH53" s="2186">
        <f>IF(ISERROR(VLOOKUP(VLOOKUP($A53, 'E4 TB Allocation Details'!$A$18:$L$214, MATCH("A &amp; G ID", 'E4 TB Allocation Details'!$A$18:$L$18, 0),FALSE), 'E2 Allocators'!$B$15:$W$358, MATCH('O5 Details by Class &amp; Accounts'!CH$18, 'E2 Allocators'!$B$15:$W$15, 0),FALSE)*$E53), 0, VLOOKUP(VLOOKUP($A53, 'E4 TB Allocation Details'!$A$18:$L$214, MATCH("A &amp; G ID", 'E4 TB Allocation Details'!$A$18:$L$18, 0),FALSE), 'E2 Allocators'!$B$15:$W$358, MATCH('O5 Details by Class &amp; Accounts'!CH$18, 'E2 Allocators'!$B$15:$W$15, 0),FALSE)*$E53)</f>
        <v>0</v>
      </c>
      <c r="CI53" s="2186">
        <f>IF(ISERROR(VLOOKUP(VLOOKUP($A53, 'E4 TB Allocation Details'!$A$18:$L$214, MATCH("A &amp; G ID", 'E4 TB Allocation Details'!$A$18:$L$18, 0),FALSE), 'E2 Allocators'!$B$15:$W$358, MATCH('O5 Details by Class &amp; Accounts'!CI$18, 'E2 Allocators'!$B$15:$W$15, 0),FALSE)*$E53), 0, VLOOKUP(VLOOKUP($A53, 'E4 TB Allocation Details'!$A$18:$L$214, MATCH("A &amp; G ID", 'E4 TB Allocation Details'!$A$18:$L$18, 0),FALSE), 'E2 Allocators'!$B$15:$W$358, MATCH('O5 Details by Class &amp; Accounts'!CI$18, 'E2 Allocators'!$B$15:$W$15, 0),FALSE)*$E53)</f>
        <v>0</v>
      </c>
      <c r="CJ53" s="2186">
        <f>IF(ISERROR(VLOOKUP(VLOOKUP($A53, 'E4 TB Allocation Details'!$A$18:$L$214, MATCH("A &amp; G ID", 'E4 TB Allocation Details'!$A$18:$L$18, 0),FALSE), 'E2 Allocators'!$B$15:$W$358, MATCH('O5 Details by Class &amp; Accounts'!CJ$18, 'E2 Allocators'!$B$15:$W$15, 0),FALSE)*$E53), 0, VLOOKUP(VLOOKUP($A53, 'E4 TB Allocation Details'!$A$18:$L$214, MATCH("A &amp; G ID", 'E4 TB Allocation Details'!$A$18:$L$18, 0),FALSE), 'E2 Allocators'!$B$15:$W$358, MATCH('O5 Details by Class &amp; Accounts'!CJ$18, 'E2 Allocators'!$B$15:$W$15, 0),FALSE)*$E53)</f>
        <v>0</v>
      </c>
      <c r="CK53" s="2186">
        <f>IF(ISERROR(VLOOKUP(VLOOKUP($A53, 'E4 TB Allocation Details'!$A$18:$L$214, MATCH("A &amp; G ID", 'E4 TB Allocation Details'!$A$18:$L$18, 0),FALSE), 'E2 Allocators'!$B$15:$W$358, MATCH('O5 Details by Class &amp; Accounts'!CK$18, 'E2 Allocators'!$B$15:$W$15, 0),FALSE)*$E53), 0, VLOOKUP(VLOOKUP($A53, 'E4 TB Allocation Details'!$A$18:$L$214, MATCH("A &amp; G ID", 'E4 TB Allocation Details'!$A$18:$L$18, 0),FALSE), 'E2 Allocators'!$B$15:$W$358, MATCH('O5 Details by Class &amp; Accounts'!CK$18, 'E2 Allocators'!$B$15:$W$15, 0),FALSE)*$E53)</f>
        <v>0</v>
      </c>
      <c r="CL53" s="2186">
        <f>IF(ISERROR(VLOOKUP(VLOOKUP($A53, 'E4 TB Allocation Details'!$A$18:$L$214, MATCH("A &amp; G ID", 'E4 TB Allocation Details'!$A$18:$L$18, 0),FALSE), 'E2 Allocators'!$B$15:$W$358, MATCH('O5 Details by Class &amp; Accounts'!CL$18, 'E2 Allocators'!$B$15:$W$15, 0),FALSE)*$E53), 0, VLOOKUP(VLOOKUP($A53, 'E4 TB Allocation Details'!$A$18:$L$214, MATCH("A &amp; G ID", 'E4 TB Allocation Details'!$A$18:$L$18, 0),FALSE), 'E2 Allocators'!$B$15:$W$358, MATCH('O5 Details by Class &amp; Accounts'!CL$18, 'E2 Allocators'!$B$15:$W$15, 0),FALSE)*$E53)</f>
        <v>0</v>
      </c>
      <c r="CM53" s="2186">
        <f>IF(ISERROR(VLOOKUP(VLOOKUP($A53, 'E4 TB Allocation Details'!$A$18:$L$214, MATCH("A &amp; G ID", 'E4 TB Allocation Details'!$A$18:$L$18, 0),FALSE), 'E2 Allocators'!$B$15:$W$358, MATCH('O5 Details by Class &amp; Accounts'!CM$18, 'E2 Allocators'!$B$15:$W$15, 0),FALSE)*$E53), 0, VLOOKUP(VLOOKUP($A53, 'E4 TB Allocation Details'!$A$18:$L$214, MATCH("A &amp; G ID", 'E4 TB Allocation Details'!$A$18:$L$18, 0),FALSE), 'E2 Allocators'!$B$15:$W$358, MATCH('O5 Details by Class &amp; Accounts'!CM$18, 'E2 Allocators'!$B$15:$W$15, 0),FALSE)*$E53)</f>
        <v>0</v>
      </c>
      <c r="CN53" s="2186">
        <f t="shared" si="5"/>
        <v>0</v>
      </c>
      <c r="CO53" s="2187">
        <f t="shared" si="4"/>
        <v>0</v>
      </c>
      <c r="CQ53" s="1625" t="e">
        <v>#N/A</v>
      </c>
    </row>
    <row r="54" spans="1:95" s="54" customFormat="1" ht="25.5" x14ac:dyDescent="0.2">
      <c r="A54" s="989" t="s">
        <v>834</v>
      </c>
      <c r="B54" s="990" t="s">
        <v>398</v>
      </c>
      <c r="C54" s="2184">
        <f>IF(ISERROR(VLOOKUP($A54,'I3 TB Data'!$A$19:$H$483,MATCH('O5 Details by Class &amp; Accounts'!$C$18, 'I3 TB Data'!$A$19:$H$19,0),0)), 0, VLOOKUP($A54,'I3 TB Data'!$A$19:$H$483,MATCH('O5 Details by Class &amp; Accounts'!$C$18,'I3 TB Data'!$A$19:$H$19,0),0))</f>
        <v>0</v>
      </c>
      <c r="D54" s="2185">
        <f>'I4 BO ASSETS'!E51</f>
        <v>0</v>
      </c>
      <c r="E54" s="2184">
        <f t="shared" si="6"/>
        <v>0</v>
      </c>
      <c r="F54" s="2186">
        <f>IF(ISERROR(VLOOKUP($A54, 'E1 Categorization'!A33:E124, MATCH("Customer Component", 'E1 Categorization'!$A$33:$E$33,0), 0)), 0, IF(VLOOKUP($A54, 'E1 Categorization'!A33:E124, MATCH("Customer Component", 'E1 Categorization'!$A$33:$E$33,0), 0)=0, 'O5 Details by Class &amp; Accounts'!$E54, IF(AND(VLOOKUP($A54, 'E1 Categorization'!A33:E124, MATCH("Customer Component", 'E1 Categorization'!$A$33:$E$33,0), 0) &gt;0, VLOOKUP($A54, 'E1 Categorization'!A33:E124, MATCH("Customer Component", 'E1 Categorization'!$A$33:$E$33,0), 0)&lt;1), 'O5 Details by Class &amp; Accounts'!$E54*(1-VLOOKUP($A54, 'E1 Categorization'!A33:E124, MATCH("Customer Component", 'E1 Categorization'!$A$33:$E$33,0), 0)), 0)))</f>
        <v>0</v>
      </c>
      <c r="G54" s="2186">
        <f>IF(ISERROR(VLOOKUP($A54, 'E1 Categorization'!A33:E124, MATCH("Customer Component", 'E1 Categorization'!$A$33:$E$33,0), 0)),0, IF(VLOOKUP($A54, 'E1 Categorization'!A33:E124, MATCH("Customer Component", 'E1 Categorization'!$A$33:$E$33,0), 0)=0, 0, IF(AND(VLOOKUP($A54, 'E1 Categorization'!A33:E124, MATCH("Customer Component", 'E1 Categorization'!$A$33:$E$33,0), 0) &gt;0, VLOOKUP($A54, 'E1 Categorization'!A33:E124, MATCH("Customer Component", 'E1 Categorization'!$A$33:$E$33,0), 0)&lt;1), 'O5 Details by Class &amp; Accounts'!$E54*(VLOOKUP($A54, 'E1 Categorization'!A33:E124, MATCH("Customer Component", 'E1 Categorization'!$A$33:$E$33,0), 0)), 'O5 Details by Class &amp; Accounts'!$E54)))</f>
        <v>0</v>
      </c>
      <c r="H54" s="2186">
        <f t="shared" si="0"/>
        <v>0</v>
      </c>
      <c r="I54" s="2186">
        <f>IF(ISERROR(VLOOKUP(VLOOKUP($A54, 'E4 TB Allocation Details'!$A$18:$L$214, MATCH("Demand ID", 'E4 TB Allocation Details'!$A$18:$L$18, 0),FALSE), 'E2 Allocators'!$B$15:$W$358, MATCH('O5 Details by Class &amp; Accounts'!I$18, 'E2 Allocators'!$B$15:$W$15, 0),FALSE)*$F54), 0, VLOOKUP(VLOOKUP($A54, 'E4 TB Allocation Details'!$A$18:$L$214, MATCH("Demand ID", 'E4 TB Allocation Details'!$A$18:$L$18, 0),FALSE), 'E2 Allocators'!$B$15:$W$358, MATCH('O5 Details by Class &amp; Accounts'!I$18, 'E2 Allocators'!$B$15:$W$15, 0),FALSE)*$F54)</f>
        <v>0</v>
      </c>
      <c r="J54" s="2186">
        <f>IF(ISERROR(VLOOKUP(VLOOKUP($A54, 'E4 TB Allocation Details'!$A$18:$L$214, MATCH("Demand ID", 'E4 TB Allocation Details'!$A$18:$L$18, 0),FALSE), 'E2 Allocators'!$B$15:$W$358, MATCH('O5 Details by Class &amp; Accounts'!J$18, 'E2 Allocators'!$B$15:$W$15, 0),FALSE)*$F54), 0, VLOOKUP(VLOOKUP($A54, 'E4 TB Allocation Details'!$A$18:$L$214, MATCH("Demand ID", 'E4 TB Allocation Details'!$A$18:$L$18, 0),FALSE), 'E2 Allocators'!$B$15:$W$358, MATCH('O5 Details by Class &amp; Accounts'!J$18, 'E2 Allocators'!$B$15:$W$15, 0),FALSE)*$F54)</f>
        <v>0</v>
      </c>
      <c r="K54" s="2186">
        <f>IF(ISERROR(VLOOKUP(VLOOKUP($A54, 'E4 TB Allocation Details'!$A$18:$L$214, MATCH("Demand ID", 'E4 TB Allocation Details'!$A$18:$L$18, 0),FALSE), 'E2 Allocators'!$B$15:$W$358, MATCH('O5 Details by Class &amp; Accounts'!K$18, 'E2 Allocators'!$B$15:$W$15, 0),FALSE)*$F54), 0, VLOOKUP(VLOOKUP($A54, 'E4 TB Allocation Details'!$A$18:$L$214, MATCH("Demand ID", 'E4 TB Allocation Details'!$A$18:$L$18, 0),FALSE), 'E2 Allocators'!$B$15:$W$358, MATCH('O5 Details by Class &amp; Accounts'!K$18, 'E2 Allocators'!$B$15:$W$15, 0),FALSE)*$F54)</f>
        <v>0</v>
      </c>
      <c r="L54" s="2186">
        <f>IF(ISERROR(VLOOKUP(VLOOKUP($A54, 'E4 TB Allocation Details'!$A$18:$L$214, MATCH("Demand ID", 'E4 TB Allocation Details'!$A$18:$L$18, 0),FALSE), 'E2 Allocators'!$B$15:$W$358, MATCH('O5 Details by Class &amp; Accounts'!L$18, 'E2 Allocators'!$B$15:$W$15, 0),FALSE)*$F54), 0, VLOOKUP(VLOOKUP($A54, 'E4 TB Allocation Details'!$A$18:$L$214, MATCH("Demand ID", 'E4 TB Allocation Details'!$A$18:$L$18, 0),FALSE), 'E2 Allocators'!$B$15:$W$358, MATCH('O5 Details by Class &amp; Accounts'!L$18, 'E2 Allocators'!$B$15:$W$15, 0),FALSE)*$F54)</f>
        <v>0</v>
      </c>
      <c r="M54" s="2186">
        <f>IF(ISERROR(VLOOKUP(VLOOKUP($A54, 'E4 TB Allocation Details'!$A$18:$L$214, MATCH("Demand ID", 'E4 TB Allocation Details'!$A$18:$L$18, 0),FALSE), 'E2 Allocators'!$B$15:$W$358, MATCH('O5 Details by Class &amp; Accounts'!M$18, 'E2 Allocators'!$B$15:$W$15, 0),FALSE)*$F54), 0, VLOOKUP(VLOOKUP($A54, 'E4 TB Allocation Details'!$A$18:$L$214, MATCH("Demand ID", 'E4 TB Allocation Details'!$A$18:$L$18, 0),FALSE), 'E2 Allocators'!$B$15:$W$358, MATCH('O5 Details by Class &amp; Accounts'!M$18, 'E2 Allocators'!$B$15:$W$15, 0),FALSE)*$F54)</f>
        <v>0</v>
      </c>
      <c r="N54" s="2186">
        <f>IF(ISERROR(VLOOKUP(VLOOKUP($A54, 'E4 TB Allocation Details'!$A$18:$L$214, MATCH("Demand ID", 'E4 TB Allocation Details'!$A$18:$L$18, 0),FALSE), 'E2 Allocators'!$B$15:$W$358, MATCH('O5 Details by Class &amp; Accounts'!N$18, 'E2 Allocators'!$B$15:$W$15, 0),FALSE)*$F54), 0, VLOOKUP(VLOOKUP($A54, 'E4 TB Allocation Details'!$A$18:$L$214, MATCH("Demand ID", 'E4 TB Allocation Details'!$A$18:$L$18, 0),FALSE), 'E2 Allocators'!$B$15:$W$358, MATCH('O5 Details by Class &amp; Accounts'!N$18, 'E2 Allocators'!$B$15:$W$15, 0),FALSE)*$F54)</f>
        <v>0</v>
      </c>
      <c r="O54" s="2186">
        <f>IF(ISERROR(VLOOKUP(VLOOKUP($A54, 'E4 TB Allocation Details'!$A$18:$L$214, MATCH("Demand ID", 'E4 TB Allocation Details'!$A$18:$L$18, 0),FALSE), 'E2 Allocators'!$B$15:$W$358, MATCH('O5 Details by Class &amp; Accounts'!O$18, 'E2 Allocators'!$B$15:$W$15, 0),FALSE)*$F54), 0, VLOOKUP(VLOOKUP($A54, 'E4 TB Allocation Details'!$A$18:$L$214, MATCH("Demand ID", 'E4 TB Allocation Details'!$A$18:$L$18, 0),FALSE), 'E2 Allocators'!$B$15:$W$358, MATCH('O5 Details by Class &amp; Accounts'!O$18, 'E2 Allocators'!$B$15:$W$15, 0),FALSE)*$F54)</f>
        <v>0</v>
      </c>
      <c r="P54" s="2186">
        <f>IF(ISERROR(VLOOKUP(VLOOKUP($A54, 'E4 TB Allocation Details'!$A$18:$L$214, MATCH("Demand ID", 'E4 TB Allocation Details'!$A$18:$L$18, 0),FALSE), 'E2 Allocators'!$B$15:$W$358, MATCH('O5 Details by Class &amp; Accounts'!P$18, 'E2 Allocators'!$B$15:$W$15, 0),FALSE)*$F54), 0, VLOOKUP(VLOOKUP($A54, 'E4 TB Allocation Details'!$A$18:$L$214, MATCH("Demand ID", 'E4 TB Allocation Details'!$A$18:$L$18, 0),FALSE), 'E2 Allocators'!$B$15:$W$358, MATCH('O5 Details by Class &amp; Accounts'!P$18, 'E2 Allocators'!$B$15:$W$15, 0),FALSE)*$F54)</f>
        <v>0</v>
      </c>
      <c r="Q54" s="2186">
        <f>IF(ISERROR(VLOOKUP(VLOOKUP($A54, 'E4 TB Allocation Details'!$A$18:$L$214, MATCH("Demand ID", 'E4 TB Allocation Details'!$A$18:$L$18, 0),FALSE), 'E2 Allocators'!$B$15:$W$358, MATCH('O5 Details by Class &amp; Accounts'!Q$18, 'E2 Allocators'!$B$15:$W$15, 0),FALSE)*$F54), 0, VLOOKUP(VLOOKUP($A54, 'E4 TB Allocation Details'!$A$18:$L$214, MATCH("Demand ID", 'E4 TB Allocation Details'!$A$18:$L$18, 0),FALSE), 'E2 Allocators'!$B$15:$W$358, MATCH('O5 Details by Class &amp; Accounts'!Q$18, 'E2 Allocators'!$B$15:$W$15, 0),FALSE)*$F54)</f>
        <v>0</v>
      </c>
      <c r="R54" s="2186">
        <f>IF(ISERROR(VLOOKUP(VLOOKUP($A54, 'E4 TB Allocation Details'!$A$18:$L$214, MATCH("Demand ID", 'E4 TB Allocation Details'!$A$18:$L$18, 0),FALSE), 'E2 Allocators'!$B$15:$W$358, MATCH('O5 Details by Class &amp; Accounts'!R$18, 'E2 Allocators'!$B$15:$W$15, 0),FALSE)*$F54), 0, VLOOKUP(VLOOKUP($A54, 'E4 TB Allocation Details'!$A$18:$L$214, MATCH("Demand ID", 'E4 TB Allocation Details'!$A$18:$L$18, 0),FALSE), 'E2 Allocators'!$B$15:$W$358, MATCH('O5 Details by Class &amp; Accounts'!R$18, 'E2 Allocators'!$B$15:$W$15, 0),FALSE)*$F54)</f>
        <v>0</v>
      </c>
      <c r="S54" s="2186">
        <f>IF(ISERROR(VLOOKUP(VLOOKUP($A54, 'E4 TB Allocation Details'!$A$18:$L$214, MATCH("Demand ID", 'E4 TB Allocation Details'!$A$18:$L$18, 0),FALSE), 'E2 Allocators'!$B$15:$W$358, MATCH('O5 Details by Class &amp; Accounts'!S$18, 'E2 Allocators'!$B$15:$W$15, 0),FALSE)*$F54), 0, VLOOKUP(VLOOKUP($A54, 'E4 TB Allocation Details'!$A$18:$L$214, MATCH("Demand ID", 'E4 TB Allocation Details'!$A$18:$L$18, 0),FALSE), 'E2 Allocators'!$B$15:$W$358, MATCH('O5 Details by Class &amp; Accounts'!S$18, 'E2 Allocators'!$B$15:$W$15, 0),FALSE)*$F54)</f>
        <v>0</v>
      </c>
      <c r="T54" s="2186">
        <f>IF(ISERROR(VLOOKUP(VLOOKUP($A54, 'E4 TB Allocation Details'!$A$18:$L$214, MATCH("Demand ID", 'E4 TB Allocation Details'!$A$18:$L$18, 0),FALSE), 'E2 Allocators'!$B$15:$W$358, MATCH('O5 Details by Class &amp; Accounts'!T$18, 'E2 Allocators'!$B$15:$W$15, 0),FALSE)*$F54), 0, VLOOKUP(VLOOKUP($A54, 'E4 TB Allocation Details'!$A$18:$L$214, MATCH("Demand ID", 'E4 TB Allocation Details'!$A$18:$L$18, 0),FALSE), 'E2 Allocators'!$B$15:$W$358, MATCH('O5 Details by Class &amp; Accounts'!T$18, 'E2 Allocators'!$B$15:$W$15, 0),FALSE)*$F54)</f>
        <v>0</v>
      </c>
      <c r="U54" s="2186">
        <f>IF(ISERROR(VLOOKUP(VLOOKUP($A54, 'E4 TB Allocation Details'!$A$18:$L$214, MATCH("Demand ID", 'E4 TB Allocation Details'!$A$18:$L$18, 0),FALSE), 'E2 Allocators'!$B$15:$W$358, MATCH('O5 Details by Class &amp; Accounts'!U$18, 'E2 Allocators'!$B$15:$W$15, 0),FALSE)*$F54), 0, VLOOKUP(VLOOKUP($A54, 'E4 TB Allocation Details'!$A$18:$L$214, MATCH("Demand ID", 'E4 TB Allocation Details'!$A$18:$L$18, 0),FALSE), 'E2 Allocators'!$B$15:$W$358, MATCH('O5 Details by Class &amp; Accounts'!U$18, 'E2 Allocators'!$B$15:$W$15, 0),FALSE)*$F54)</f>
        <v>0</v>
      </c>
      <c r="V54" s="2186">
        <f>IF(ISERROR(VLOOKUP(VLOOKUP($A54, 'E4 TB Allocation Details'!$A$18:$L$214, MATCH("Demand ID", 'E4 TB Allocation Details'!$A$18:$L$18, 0),FALSE), 'E2 Allocators'!$B$15:$W$358, MATCH('O5 Details by Class &amp; Accounts'!V$18, 'E2 Allocators'!$B$15:$W$15, 0),FALSE)*$F54), 0, VLOOKUP(VLOOKUP($A54, 'E4 TB Allocation Details'!$A$18:$L$214, MATCH("Demand ID", 'E4 TB Allocation Details'!$A$18:$L$18, 0),FALSE), 'E2 Allocators'!$B$15:$W$358, MATCH('O5 Details by Class &amp; Accounts'!V$18, 'E2 Allocators'!$B$15:$W$15, 0),FALSE)*$F54)</f>
        <v>0</v>
      </c>
      <c r="W54" s="2186">
        <f>IF(ISERROR(VLOOKUP(VLOOKUP($A54, 'E4 TB Allocation Details'!$A$18:$L$214, MATCH("Demand ID", 'E4 TB Allocation Details'!$A$18:$L$18, 0),FALSE), 'E2 Allocators'!$B$15:$W$358, MATCH('O5 Details by Class &amp; Accounts'!W$18, 'E2 Allocators'!$B$15:$W$15, 0),FALSE)*$F54), 0, VLOOKUP(VLOOKUP($A54, 'E4 TB Allocation Details'!$A$18:$L$214, MATCH("Demand ID", 'E4 TB Allocation Details'!$A$18:$L$18, 0),FALSE), 'E2 Allocators'!$B$15:$W$358, MATCH('O5 Details by Class &amp; Accounts'!W$18, 'E2 Allocators'!$B$15:$W$15, 0),FALSE)*$F54)</f>
        <v>0</v>
      </c>
      <c r="X54" s="2186">
        <f>IF(ISERROR(VLOOKUP(VLOOKUP($A54, 'E4 TB Allocation Details'!$A$18:$L$214, MATCH("Demand ID", 'E4 TB Allocation Details'!$A$18:$L$18, 0),FALSE), 'E2 Allocators'!$B$15:$W$358, MATCH('O5 Details by Class &amp; Accounts'!X$18, 'E2 Allocators'!$B$15:$W$15, 0),FALSE)*$F54), 0, VLOOKUP(VLOOKUP($A54, 'E4 TB Allocation Details'!$A$18:$L$214, MATCH("Demand ID", 'E4 TB Allocation Details'!$A$18:$L$18, 0),FALSE), 'E2 Allocators'!$B$15:$W$358, MATCH('O5 Details by Class &amp; Accounts'!X$18, 'E2 Allocators'!$B$15:$W$15, 0),FALSE)*$F54)</f>
        <v>0</v>
      </c>
      <c r="Y54" s="2186">
        <f>IF(ISERROR(VLOOKUP(VLOOKUP($A54, 'E4 TB Allocation Details'!$A$18:$L$214, MATCH("Demand ID", 'E4 TB Allocation Details'!$A$18:$L$18, 0),FALSE), 'E2 Allocators'!$B$15:$W$358, MATCH('O5 Details by Class &amp; Accounts'!Y$18, 'E2 Allocators'!$B$15:$W$15, 0),FALSE)*$F54), 0, VLOOKUP(VLOOKUP($A54, 'E4 TB Allocation Details'!$A$18:$L$214, MATCH("Demand ID", 'E4 TB Allocation Details'!$A$18:$L$18, 0),FALSE), 'E2 Allocators'!$B$15:$W$358, MATCH('O5 Details by Class &amp; Accounts'!Y$18, 'E2 Allocators'!$B$15:$W$15, 0),FALSE)*$F54)</f>
        <v>0</v>
      </c>
      <c r="Z54" s="2186">
        <f>IF(ISERROR(VLOOKUP(VLOOKUP($A54, 'E4 TB Allocation Details'!$A$18:$L$214, MATCH("Demand ID", 'E4 TB Allocation Details'!$A$18:$L$18, 0),FALSE), 'E2 Allocators'!$B$15:$W$358, MATCH('O5 Details by Class &amp; Accounts'!Z$18, 'E2 Allocators'!$B$15:$W$15, 0),FALSE)*$F54), 0, VLOOKUP(VLOOKUP($A54, 'E4 TB Allocation Details'!$A$18:$L$214, MATCH("Demand ID", 'E4 TB Allocation Details'!$A$18:$L$18, 0),FALSE), 'E2 Allocators'!$B$15:$W$358, MATCH('O5 Details by Class &amp; Accounts'!Z$18, 'E2 Allocators'!$B$15:$W$15, 0),FALSE)*$F54)</f>
        <v>0</v>
      </c>
      <c r="AA54" s="2186">
        <f>IF(ISERROR(VLOOKUP(VLOOKUP($A54, 'E4 TB Allocation Details'!$A$18:$L$214, MATCH("Demand ID", 'E4 TB Allocation Details'!$A$18:$L$18, 0),FALSE), 'E2 Allocators'!$B$15:$W$358, MATCH('O5 Details by Class &amp; Accounts'!AA$18, 'E2 Allocators'!$B$15:$W$15, 0),FALSE)*$F54), 0, VLOOKUP(VLOOKUP($A54, 'E4 TB Allocation Details'!$A$18:$L$214, MATCH("Demand ID", 'E4 TB Allocation Details'!$A$18:$L$18, 0),FALSE), 'E2 Allocators'!$B$15:$W$358, MATCH('O5 Details by Class &amp; Accounts'!AA$18, 'E2 Allocators'!$B$15:$W$15, 0),FALSE)*$F54)</f>
        <v>0</v>
      </c>
      <c r="AB54" s="2186">
        <f>IF(ISERROR(VLOOKUP(VLOOKUP($A54, 'E4 TB Allocation Details'!$A$18:$L$214, MATCH("Demand ID", 'E4 TB Allocation Details'!$A$18:$L$18, 0),FALSE), 'E2 Allocators'!$B$15:$W$358, MATCH('O5 Details by Class &amp; Accounts'!AB$18, 'E2 Allocators'!$B$15:$W$15, 0),FALSE)*$F54), 0, VLOOKUP(VLOOKUP($A54, 'E4 TB Allocation Details'!$A$18:$L$214, MATCH("Demand ID", 'E4 TB Allocation Details'!$A$18:$L$18, 0),FALSE), 'E2 Allocators'!$B$15:$W$358, MATCH('O5 Details by Class &amp; Accounts'!AB$18, 'E2 Allocators'!$B$15:$W$15, 0),FALSE)*$F54)</f>
        <v>0</v>
      </c>
      <c r="AC54" s="2186">
        <f t="shared" si="1"/>
        <v>0</v>
      </c>
      <c r="AD54" s="2186">
        <f>IF(ISERROR(VLOOKUP(VLOOKUP($A54, 'E4 TB Allocation Details'!$A$18:$L$214, MATCH("Customer ID", 'E4 TB Allocation Details'!$A$18:$L$18, 0),FALSE), 'E2 Allocators'!$B$15:$W$358, MATCH('O5 Details by Class &amp; Accounts'!AD$18, 'E2 Allocators'!$B$15:$W$15, 0),FALSE)*$G54), 0, VLOOKUP(VLOOKUP($A54, 'E4 TB Allocation Details'!$A$18:$L$214, MATCH("Customer ID", 'E4 TB Allocation Details'!$A$18:$L$18, 0),FALSE), 'E2 Allocators'!$B$15:$W$358, MATCH('O5 Details by Class &amp; Accounts'!AD$18, 'E2 Allocators'!$B$15:$W$15, 0),FALSE)*$G54)</f>
        <v>0</v>
      </c>
      <c r="AE54" s="2186">
        <f>IF(ISERROR(VLOOKUP(VLOOKUP($A54, 'E4 TB Allocation Details'!$A$18:$L$214, MATCH("Customer ID", 'E4 TB Allocation Details'!$A$18:$L$18, 0),FALSE), 'E2 Allocators'!$B$15:$W$358, MATCH('O5 Details by Class &amp; Accounts'!AE$18, 'E2 Allocators'!$B$15:$W$15, 0),FALSE)*$G54), 0, VLOOKUP(VLOOKUP($A54, 'E4 TB Allocation Details'!$A$18:$L$214, MATCH("Customer ID", 'E4 TB Allocation Details'!$A$18:$L$18, 0),FALSE), 'E2 Allocators'!$B$15:$W$358, MATCH('O5 Details by Class &amp; Accounts'!AE$18, 'E2 Allocators'!$B$15:$W$15, 0),FALSE)*$G54)</f>
        <v>0</v>
      </c>
      <c r="AF54" s="2186">
        <f>IF(ISERROR(VLOOKUP(VLOOKUP($A54, 'E4 TB Allocation Details'!$A$18:$L$214, MATCH("Customer ID", 'E4 TB Allocation Details'!$A$18:$L$18, 0),FALSE), 'E2 Allocators'!$B$15:$W$358, MATCH('O5 Details by Class &amp; Accounts'!AF$18, 'E2 Allocators'!$B$15:$W$15, 0),FALSE)*$G54), 0, VLOOKUP(VLOOKUP($A54, 'E4 TB Allocation Details'!$A$18:$L$214, MATCH("Customer ID", 'E4 TB Allocation Details'!$A$18:$L$18, 0),FALSE), 'E2 Allocators'!$B$15:$W$358, MATCH('O5 Details by Class &amp; Accounts'!AF$18, 'E2 Allocators'!$B$15:$W$15, 0),FALSE)*$G54)</f>
        <v>0</v>
      </c>
      <c r="AG54" s="2186">
        <f>IF(ISERROR(VLOOKUP(VLOOKUP($A54, 'E4 TB Allocation Details'!$A$18:$L$214, MATCH("Customer ID", 'E4 TB Allocation Details'!$A$18:$L$18, 0),FALSE), 'E2 Allocators'!$B$15:$W$358, MATCH('O5 Details by Class &amp; Accounts'!AG$18, 'E2 Allocators'!$B$15:$W$15, 0),FALSE)*$G54), 0, VLOOKUP(VLOOKUP($A54, 'E4 TB Allocation Details'!$A$18:$L$214, MATCH("Customer ID", 'E4 TB Allocation Details'!$A$18:$L$18, 0),FALSE), 'E2 Allocators'!$B$15:$W$358, MATCH('O5 Details by Class &amp; Accounts'!AG$18, 'E2 Allocators'!$B$15:$W$15, 0),FALSE)*$G54)</f>
        <v>0</v>
      </c>
      <c r="AH54" s="2186">
        <f>IF(ISERROR(VLOOKUP(VLOOKUP($A54, 'E4 TB Allocation Details'!$A$18:$L$214, MATCH("Customer ID", 'E4 TB Allocation Details'!$A$18:$L$18, 0),FALSE), 'E2 Allocators'!$B$15:$W$358, MATCH('O5 Details by Class &amp; Accounts'!AH$18, 'E2 Allocators'!$B$15:$W$15, 0),FALSE)*$G54), 0, VLOOKUP(VLOOKUP($A54, 'E4 TB Allocation Details'!$A$18:$L$214, MATCH("Customer ID", 'E4 TB Allocation Details'!$A$18:$L$18, 0),FALSE), 'E2 Allocators'!$B$15:$W$358, MATCH('O5 Details by Class &amp; Accounts'!AH$18, 'E2 Allocators'!$B$15:$W$15, 0),FALSE)*$G54)</f>
        <v>0</v>
      </c>
      <c r="AI54" s="2186">
        <f>IF(ISERROR(VLOOKUP(VLOOKUP($A54, 'E4 TB Allocation Details'!$A$18:$L$214, MATCH("Customer ID", 'E4 TB Allocation Details'!$A$18:$L$18, 0),FALSE), 'E2 Allocators'!$B$15:$W$358, MATCH('O5 Details by Class &amp; Accounts'!AI$18, 'E2 Allocators'!$B$15:$W$15, 0),FALSE)*$G54), 0, VLOOKUP(VLOOKUP($A54, 'E4 TB Allocation Details'!$A$18:$L$214, MATCH("Customer ID", 'E4 TB Allocation Details'!$A$18:$L$18, 0),FALSE), 'E2 Allocators'!$B$15:$W$358, MATCH('O5 Details by Class &amp; Accounts'!AI$18, 'E2 Allocators'!$B$15:$W$15, 0),FALSE)*$G54)</f>
        <v>0</v>
      </c>
      <c r="AJ54" s="2186">
        <f>IF(ISERROR(VLOOKUP(VLOOKUP($A54, 'E4 TB Allocation Details'!$A$18:$L$214, MATCH("Customer ID", 'E4 TB Allocation Details'!$A$18:$L$18, 0),FALSE), 'E2 Allocators'!$B$15:$W$358, MATCH('O5 Details by Class &amp; Accounts'!AJ$18, 'E2 Allocators'!$B$15:$W$15, 0),FALSE)*$G54), 0, VLOOKUP(VLOOKUP($A54, 'E4 TB Allocation Details'!$A$18:$L$214, MATCH("Customer ID", 'E4 TB Allocation Details'!$A$18:$L$18, 0),FALSE), 'E2 Allocators'!$B$15:$W$358, MATCH('O5 Details by Class &amp; Accounts'!AJ$18, 'E2 Allocators'!$B$15:$W$15, 0),FALSE)*$G54)</f>
        <v>0</v>
      </c>
      <c r="AK54" s="2186">
        <f>IF(ISERROR(VLOOKUP(VLOOKUP($A54, 'E4 TB Allocation Details'!$A$18:$L$214, MATCH("Customer ID", 'E4 TB Allocation Details'!$A$18:$L$18, 0),FALSE), 'E2 Allocators'!$B$15:$W$358, MATCH('O5 Details by Class &amp; Accounts'!AK$18, 'E2 Allocators'!$B$15:$W$15, 0),FALSE)*$G54), 0, VLOOKUP(VLOOKUP($A54, 'E4 TB Allocation Details'!$A$18:$L$214, MATCH("Customer ID", 'E4 TB Allocation Details'!$A$18:$L$18, 0),FALSE), 'E2 Allocators'!$B$15:$W$358, MATCH('O5 Details by Class &amp; Accounts'!AK$18, 'E2 Allocators'!$B$15:$W$15, 0),FALSE)*$G54)</f>
        <v>0</v>
      </c>
      <c r="AL54" s="2186">
        <f>IF(ISERROR(VLOOKUP(VLOOKUP($A54, 'E4 TB Allocation Details'!$A$18:$L$214, MATCH("Customer ID", 'E4 TB Allocation Details'!$A$18:$L$18, 0),FALSE), 'E2 Allocators'!$B$15:$W$358, MATCH('O5 Details by Class &amp; Accounts'!AL$18, 'E2 Allocators'!$B$15:$W$15, 0),FALSE)*$G54), 0, VLOOKUP(VLOOKUP($A54, 'E4 TB Allocation Details'!$A$18:$L$214, MATCH("Customer ID", 'E4 TB Allocation Details'!$A$18:$L$18, 0),FALSE), 'E2 Allocators'!$B$15:$W$358, MATCH('O5 Details by Class &amp; Accounts'!AL$18, 'E2 Allocators'!$B$15:$W$15, 0),FALSE)*$G54)</f>
        <v>0</v>
      </c>
      <c r="AM54" s="2186">
        <f>IF(ISERROR(VLOOKUP(VLOOKUP($A54, 'E4 TB Allocation Details'!$A$18:$L$214, MATCH("Customer ID", 'E4 TB Allocation Details'!$A$18:$L$18, 0),FALSE), 'E2 Allocators'!$B$15:$W$358, MATCH('O5 Details by Class &amp; Accounts'!AM$18, 'E2 Allocators'!$B$15:$W$15, 0),FALSE)*$G54), 0, VLOOKUP(VLOOKUP($A54, 'E4 TB Allocation Details'!$A$18:$L$214, MATCH("Customer ID", 'E4 TB Allocation Details'!$A$18:$L$18, 0),FALSE), 'E2 Allocators'!$B$15:$W$358, MATCH('O5 Details by Class &amp; Accounts'!AM$18, 'E2 Allocators'!$B$15:$W$15, 0),FALSE)*$G54)</f>
        <v>0</v>
      </c>
      <c r="AN54" s="2186">
        <f>IF(ISERROR(VLOOKUP(VLOOKUP($A54, 'E4 TB Allocation Details'!$A$18:$L$214, MATCH("Customer ID", 'E4 TB Allocation Details'!$A$18:$L$18, 0),FALSE), 'E2 Allocators'!$B$15:$W$358, MATCH('O5 Details by Class &amp; Accounts'!AN$18, 'E2 Allocators'!$B$15:$W$15, 0),FALSE)*$G54), 0, VLOOKUP(VLOOKUP($A54, 'E4 TB Allocation Details'!$A$18:$L$214, MATCH("Customer ID", 'E4 TB Allocation Details'!$A$18:$L$18, 0),FALSE), 'E2 Allocators'!$B$15:$W$358, MATCH('O5 Details by Class &amp; Accounts'!AN$18, 'E2 Allocators'!$B$15:$W$15, 0),FALSE)*$G54)</f>
        <v>0</v>
      </c>
      <c r="AO54" s="2186">
        <f>IF(ISERROR(VLOOKUP(VLOOKUP($A54, 'E4 TB Allocation Details'!$A$18:$L$214, MATCH("Customer ID", 'E4 TB Allocation Details'!$A$18:$L$18, 0),FALSE), 'E2 Allocators'!$B$15:$W$358, MATCH('O5 Details by Class &amp; Accounts'!AO$18, 'E2 Allocators'!$B$15:$W$15, 0),FALSE)*$G54), 0, VLOOKUP(VLOOKUP($A54, 'E4 TB Allocation Details'!$A$18:$L$214, MATCH("Customer ID", 'E4 TB Allocation Details'!$A$18:$L$18, 0),FALSE), 'E2 Allocators'!$B$15:$W$358, MATCH('O5 Details by Class &amp; Accounts'!AO$18, 'E2 Allocators'!$B$15:$W$15, 0),FALSE)*$G54)</f>
        <v>0</v>
      </c>
      <c r="AP54" s="2186">
        <f>IF(ISERROR(VLOOKUP(VLOOKUP($A54, 'E4 TB Allocation Details'!$A$18:$L$214, MATCH("Customer ID", 'E4 TB Allocation Details'!$A$18:$L$18, 0),FALSE), 'E2 Allocators'!$B$15:$W$358, MATCH('O5 Details by Class &amp; Accounts'!AP$18, 'E2 Allocators'!$B$15:$W$15, 0),FALSE)*$G54), 0, VLOOKUP(VLOOKUP($A54, 'E4 TB Allocation Details'!$A$18:$L$214, MATCH("Customer ID", 'E4 TB Allocation Details'!$A$18:$L$18, 0),FALSE), 'E2 Allocators'!$B$15:$W$358, MATCH('O5 Details by Class &amp; Accounts'!AP$18, 'E2 Allocators'!$B$15:$W$15, 0),FALSE)*$G54)</f>
        <v>0</v>
      </c>
      <c r="AQ54" s="2186">
        <f>IF(ISERROR(VLOOKUP(VLOOKUP($A54, 'E4 TB Allocation Details'!$A$18:$L$214, MATCH("Customer ID", 'E4 TB Allocation Details'!$A$18:$L$18, 0),FALSE), 'E2 Allocators'!$B$15:$W$358, MATCH('O5 Details by Class &amp; Accounts'!AQ$18, 'E2 Allocators'!$B$15:$W$15, 0),FALSE)*$G54), 0, VLOOKUP(VLOOKUP($A54, 'E4 TB Allocation Details'!$A$18:$L$214, MATCH("Customer ID", 'E4 TB Allocation Details'!$A$18:$L$18, 0),FALSE), 'E2 Allocators'!$B$15:$W$358, MATCH('O5 Details by Class &amp; Accounts'!AQ$18, 'E2 Allocators'!$B$15:$W$15, 0),FALSE)*$G54)</f>
        <v>0</v>
      </c>
      <c r="AR54" s="2186">
        <f>IF(ISERROR(VLOOKUP(VLOOKUP($A54, 'E4 TB Allocation Details'!$A$18:$L$214, MATCH("Customer ID", 'E4 TB Allocation Details'!$A$18:$L$18, 0),FALSE), 'E2 Allocators'!$B$15:$W$358, MATCH('O5 Details by Class &amp; Accounts'!AR$18, 'E2 Allocators'!$B$15:$W$15, 0),FALSE)*$G54), 0, VLOOKUP(VLOOKUP($A54, 'E4 TB Allocation Details'!$A$18:$L$214, MATCH("Customer ID", 'E4 TB Allocation Details'!$A$18:$L$18, 0),FALSE), 'E2 Allocators'!$B$15:$W$358, MATCH('O5 Details by Class &amp; Accounts'!AR$18, 'E2 Allocators'!$B$15:$W$15, 0),FALSE)*$G54)</f>
        <v>0</v>
      </c>
      <c r="AS54" s="2186">
        <f>IF(ISERROR(VLOOKUP(VLOOKUP($A54, 'E4 TB Allocation Details'!$A$18:$L$214, MATCH("Customer ID", 'E4 TB Allocation Details'!$A$18:$L$18, 0),FALSE), 'E2 Allocators'!$B$15:$W$358, MATCH('O5 Details by Class &amp; Accounts'!AS$18, 'E2 Allocators'!$B$15:$W$15, 0),FALSE)*$G54), 0, VLOOKUP(VLOOKUP($A54, 'E4 TB Allocation Details'!$A$18:$L$214, MATCH("Customer ID", 'E4 TB Allocation Details'!$A$18:$L$18, 0),FALSE), 'E2 Allocators'!$B$15:$W$358, MATCH('O5 Details by Class &amp; Accounts'!AS$18, 'E2 Allocators'!$B$15:$W$15, 0),FALSE)*$G54)</f>
        <v>0</v>
      </c>
      <c r="AT54" s="2186">
        <f>IF(ISERROR(VLOOKUP(VLOOKUP($A54, 'E4 TB Allocation Details'!$A$18:$L$214, MATCH("Customer ID", 'E4 TB Allocation Details'!$A$18:$L$18, 0),FALSE), 'E2 Allocators'!$B$15:$W$358, MATCH('O5 Details by Class &amp; Accounts'!AT$18, 'E2 Allocators'!$B$15:$W$15, 0),FALSE)*$G54), 0, VLOOKUP(VLOOKUP($A54, 'E4 TB Allocation Details'!$A$18:$L$214, MATCH("Customer ID", 'E4 TB Allocation Details'!$A$18:$L$18, 0),FALSE), 'E2 Allocators'!$B$15:$W$358, MATCH('O5 Details by Class &amp; Accounts'!AT$18, 'E2 Allocators'!$B$15:$W$15, 0),FALSE)*$G54)</f>
        <v>0</v>
      </c>
      <c r="AU54" s="2186">
        <f>IF(ISERROR(VLOOKUP(VLOOKUP($A54, 'E4 TB Allocation Details'!$A$18:$L$214, MATCH("Customer ID", 'E4 TB Allocation Details'!$A$18:$L$18, 0),FALSE), 'E2 Allocators'!$B$15:$W$358, MATCH('O5 Details by Class &amp; Accounts'!AU$18, 'E2 Allocators'!$B$15:$W$15, 0),FALSE)*$G54), 0, VLOOKUP(VLOOKUP($A54, 'E4 TB Allocation Details'!$A$18:$L$214, MATCH("Customer ID", 'E4 TB Allocation Details'!$A$18:$L$18, 0),FALSE), 'E2 Allocators'!$B$15:$W$358, MATCH('O5 Details by Class &amp; Accounts'!AU$18, 'E2 Allocators'!$B$15:$W$15, 0),FALSE)*$G54)</f>
        <v>0</v>
      </c>
      <c r="AV54" s="2186">
        <f>IF(ISERROR(VLOOKUP(VLOOKUP($A54, 'E4 TB Allocation Details'!$A$18:$L$214, MATCH("Customer ID", 'E4 TB Allocation Details'!$A$18:$L$18, 0),FALSE), 'E2 Allocators'!$B$15:$W$358, MATCH('O5 Details by Class &amp; Accounts'!AV$18, 'E2 Allocators'!$B$15:$W$15, 0),FALSE)*$G54), 0, VLOOKUP(VLOOKUP($A54, 'E4 TB Allocation Details'!$A$18:$L$214, MATCH("Customer ID", 'E4 TB Allocation Details'!$A$18:$L$18, 0),FALSE), 'E2 Allocators'!$B$15:$W$358, MATCH('O5 Details by Class &amp; Accounts'!AV$18, 'E2 Allocators'!$B$15:$W$15, 0),FALSE)*$G54)</f>
        <v>0</v>
      </c>
      <c r="AW54" s="2186">
        <f>IF(ISERROR(VLOOKUP(VLOOKUP($A54, 'E4 TB Allocation Details'!$A$18:$L$214, MATCH("Customer ID", 'E4 TB Allocation Details'!$A$18:$L$18, 0),FALSE), 'E2 Allocators'!$B$15:$W$358, MATCH('O5 Details by Class &amp; Accounts'!AW$18, 'E2 Allocators'!$B$15:$W$15, 0),FALSE)*$G54), 0, VLOOKUP(VLOOKUP($A54, 'E4 TB Allocation Details'!$A$18:$L$214, MATCH("Customer ID", 'E4 TB Allocation Details'!$A$18:$L$18, 0),FALSE), 'E2 Allocators'!$B$15:$W$358, MATCH('O5 Details by Class &amp; Accounts'!AW$18, 'E2 Allocators'!$B$15:$W$15, 0),FALSE)*$G54)</f>
        <v>0</v>
      </c>
      <c r="AX54" s="2186">
        <f t="shared" si="2"/>
        <v>0</v>
      </c>
      <c r="AY54" s="2186">
        <f>IF(ISERROR(VLOOKUP(VLOOKUP($A54, 'E4 TB Allocation Details'!$A$18:$L$214, MATCH("Misc ID", 'E4 TB Allocation Details'!$A$18:$L$18, 0),FALSE), 'E2 Allocators'!$B$15:$W$358, MATCH('O5 Details by Class &amp; Accounts'!AY$18, 'E2 Allocators'!$B$15:$W$15, 0),FALSE)*$E54), 0, VLOOKUP(VLOOKUP($A54, 'E4 TB Allocation Details'!$A$18:$L$214, MATCH("Misc ID", 'E4 TB Allocation Details'!$A$18:$L$18, 0),FALSE), 'E2 Allocators'!$B$15:$W$358, MATCH('O5 Details by Class &amp; Accounts'!AY$18, 'E2 Allocators'!$B$15:$W$15, 0),FALSE)*$E54)</f>
        <v>0</v>
      </c>
      <c r="AZ54" s="2186">
        <f>IF(ISERROR(VLOOKUP(VLOOKUP($A54, 'E4 TB Allocation Details'!$A$18:$L$214, MATCH("Misc ID", 'E4 TB Allocation Details'!$A$18:$L$18, 0),FALSE), 'E2 Allocators'!$B$15:$W$358, MATCH('O5 Details by Class &amp; Accounts'!AZ$18, 'E2 Allocators'!$B$15:$W$15, 0),FALSE)*$E54), 0, VLOOKUP(VLOOKUP($A54, 'E4 TB Allocation Details'!$A$18:$L$214, MATCH("Misc ID", 'E4 TB Allocation Details'!$A$18:$L$18, 0),FALSE), 'E2 Allocators'!$B$15:$W$358, MATCH('O5 Details by Class &amp; Accounts'!AZ$18, 'E2 Allocators'!$B$15:$W$15, 0),FALSE)*$E54)</f>
        <v>0</v>
      </c>
      <c r="BA54" s="2186">
        <f>IF(ISERROR(VLOOKUP(VLOOKUP($A54, 'E4 TB Allocation Details'!$A$18:$L$214, MATCH("Misc ID", 'E4 TB Allocation Details'!$A$18:$L$18, 0),FALSE), 'E2 Allocators'!$B$15:$W$358, MATCH('O5 Details by Class &amp; Accounts'!BA$18, 'E2 Allocators'!$B$15:$W$15, 0),FALSE)*$E54), 0, VLOOKUP(VLOOKUP($A54, 'E4 TB Allocation Details'!$A$18:$L$214, MATCH("Misc ID", 'E4 TB Allocation Details'!$A$18:$L$18, 0),FALSE), 'E2 Allocators'!$B$15:$W$358, MATCH('O5 Details by Class &amp; Accounts'!BA$18, 'E2 Allocators'!$B$15:$W$15, 0),FALSE)*$E54)</f>
        <v>0</v>
      </c>
      <c r="BB54" s="2186">
        <f>IF(ISERROR(VLOOKUP(VLOOKUP($A54, 'E4 TB Allocation Details'!$A$18:$L$214, MATCH("Misc ID", 'E4 TB Allocation Details'!$A$18:$L$18, 0),FALSE), 'E2 Allocators'!$B$15:$W$358, MATCH('O5 Details by Class &amp; Accounts'!BB$18, 'E2 Allocators'!$B$15:$W$15, 0),FALSE)*$E54), 0, VLOOKUP(VLOOKUP($A54, 'E4 TB Allocation Details'!$A$18:$L$214, MATCH("Misc ID", 'E4 TB Allocation Details'!$A$18:$L$18, 0),FALSE), 'E2 Allocators'!$B$15:$W$358, MATCH('O5 Details by Class &amp; Accounts'!BB$18, 'E2 Allocators'!$B$15:$W$15, 0),FALSE)*$E54)</f>
        <v>0</v>
      </c>
      <c r="BC54" s="2186">
        <f>IF(ISERROR(VLOOKUP(VLOOKUP($A54, 'E4 TB Allocation Details'!$A$18:$L$214, MATCH("Misc ID", 'E4 TB Allocation Details'!$A$18:$L$18, 0),FALSE), 'E2 Allocators'!$B$15:$W$358, MATCH('O5 Details by Class &amp; Accounts'!BC$18, 'E2 Allocators'!$B$15:$W$15, 0),FALSE)*$E54), 0, VLOOKUP(VLOOKUP($A54, 'E4 TB Allocation Details'!$A$18:$L$214, MATCH("Misc ID", 'E4 TB Allocation Details'!$A$18:$L$18, 0),FALSE), 'E2 Allocators'!$B$15:$W$358, MATCH('O5 Details by Class &amp; Accounts'!BC$18, 'E2 Allocators'!$B$15:$W$15, 0),FALSE)*$E54)</f>
        <v>0</v>
      </c>
      <c r="BD54" s="2186">
        <f>IF(ISERROR(VLOOKUP(VLOOKUP($A54, 'E4 TB Allocation Details'!$A$18:$L$214, MATCH("Misc ID", 'E4 TB Allocation Details'!$A$18:$L$18, 0),FALSE), 'E2 Allocators'!$B$15:$W$358, MATCH('O5 Details by Class &amp; Accounts'!BD$18, 'E2 Allocators'!$B$15:$W$15, 0),FALSE)*$E54), 0, VLOOKUP(VLOOKUP($A54, 'E4 TB Allocation Details'!$A$18:$L$214, MATCH("Misc ID", 'E4 TB Allocation Details'!$A$18:$L$18, 0),FALSE), 'E2 Allocators'!$B$15:$W$358, MATCH('O5 Details by Class &amp; Accounts'!BD$18, 'E2 Allocators'!$B$15:$W$15, 0),FALSE)*$E54)</f>
        <v>0</v>
      </c>
      <c r="BE54" s="2186">
        <f>IF(ISERROR(VLOOKUP(VLOOKUP($A54, 'E4 TB Allocation Details'!$A$18:$L$214, MATCH("Misc ID", 'E4 TB Allocation Details'!$A$18:$L$18, 0),FALSE), 'E2 Allocators'!$B$15:$W$358, MATCH('O5 Details by Class &amp; Accounts'!BE$18, 'E2 Allocators'!$B$15:$W$15, 0),FALSE)*$E54), 0, VLOOKUP(VLOOKUP($A54, 'E4 TB Allocation Details'!$A$18:$L$214, MATCH("Misc ID", 'E4 TB Allocation Details'!$A$18:$L$18, 0),FALSE), 'E2 Allocators'!$B$15:$W$358, MATCH('O5 Details by Class &amp; Accounts'!BE$18, 'E2 Allocators'!$B$15:$W$15, 0),FALSE)*$E54)</f>
        <v>0</v>
      </c>
      <c r="BF54" s="2186">
        <f>IF(ISERROR(VLOOKUP(VLOOKUP($A54, 'E4 TB Allocation Details'!$A$18:$L$214, MATCH("Misc ID", 'E4 TB Allocation Details'!$A$18:$L$18, 0),FALSE), 'E2 Allocators'!$B$15:$W$358, MATCH('O5 Details by Class &amp; Accounts'!BF$18, 'E2 Allocators'!$B$15:$W$15, 0),FALSE)*$E54), 0, VLOOKUP(VLOOKUP($A54, 'E4 TB Allocation Details'!$A$18:$L$214, MATCH("Misc ID", 'E4 TB Allocation Details'!$A$18:$L$18, 0),FALSE), 'E2 Allocators'!$B$15:$W$358, MATCH('O5 Details by Class &amp; Accounts'!BF$18, 'E2 Allocators'!$B$15:$W$15, 0),FALSE)*$E54)</f>
        <v>0</v>
      </c>
      <c r="BG54" s="2186">
        <f>IF(ISERROR(VLOOKUP(VLOOKUP($A54, 'E4 TB Allocation Details'!$A$18:$L$214, MATCH("Misc ID", 'E4 TB Allocation Details'!$A$18:$L$18, 0),FALSE), 'E2 Allocators'!$B$15:$W$358, MATCH('O5 Details by Class &amp; Accounts'!BG$18, 'E2 Allocators'!$B$15:$W$15, 0),FALSE)*$E54), 0, VLOOKUP(VLOOKUP($A54, 'E4 TB Allocation Details'!$A$18:$L$214, MATCH("Misc ID", 'E4 TB Allocation Details'!$A$18:$L$18, 0),FALSE), 'E2 Allocators'!$B$15:$W$358, MATCH('O5 Details by Class &amp; Accounts'!BG$18, 'E2 Allocators'!$B$15:$W$15, 0),FALSE)*$E54)</f>
        <v>0</v>
      </c>
      <c r="BH54" s="2186">
        <f>IF(ISERROR(VLOOKUP(VLOOKUP($A54, 'E4 TB Allocation Details'!$A$18:$L$214, MATCH("Misc ID", 'E4 TB Allocation Details'!$A$18:$L$18, 0),FALSE), 'E2 Allocators'!$B$15:$W$358, MATCH('O5 Details by Class &amp; Accounts'!BH$18, 'E2 Allocators'!$B$15:$W$15, 0),FALSE)*$E54), 0, VLOOKUP(VLOOKUP($A54, 'E4 TB Allocation Details'!$A$18:$L$214, MATCH("Misc ID", 'E4 TB Allocation Details'!$A$18:$L$18, 0),FALSE), 'E2 Allocators'!$B$15:$W$358, MATCH('O5 Details by Class &amp; Accounts'!BH$18, 'E2 Allocators'!$B$15:$W$15, 0),FALSE)*$E54)</f>
        <v>0</v>
      </c>
      <c r="BI54" s="2186">
        <f>IF(ISERROR(VLOOKUP(VLOOKUP($A54, 'E4 TB Allocation Details'!$A$18:$L$214, MATCH("Misc ID", 'E4 TB Allocation Details'!$A$18:$L$18, 0),FALSE), 'E2 Allocators'!$B$15:$W$358, MATCH('O5 Details by Class &amp; Accounts'!BI$18, 'E2 Allocators'!$B$15:$W$15, 0),FALSE)*$E54), 0, VLOOKUP(VLOOKUP($A54, 'E4 TB Allocation Details'!$A$18:$L$214, MATCH("Misc ID", 'E4 TB Allocation Details'!$A$18:$L$18, 0),FALSE), 'E2 Allocators'!$B$15:$W$358, MATCH('O5 Details by Class &amp; Accounts'!BI$18, 'E2 Allocators'!$B$15:$W$15, 0),FALSE)*$E54)</f>
        <v>0</v>
      </c>
      <c r="BJ54" s="2186">
        <f>IF(ISERROR(VLOOKUP(VLOOKUP($A54, 'E4 TB Allocation Details'!$A$18:$L$214, MATCH("Misc ID", 'E4 TB Allocation Details'!$A$18:$L$18, 0),FALSE), 'E2 Allocators'!$B$15:$W$358, MATCH('O5 Details by Class &amp; Accounts'!BJ$18, 'E2 Allocators'!$B$15:$W$15, 0),FALSE)*$E54), 0, VLOOKUP(VLOOKUP($A54, 'E4 TB Allocation Details'!$A$18:$L$214, MATCH("Misc ID", 'E4 TB Allocation Details'!$A$18:$L$18, 0),FALSE), 'E2 Allocators'!$B$15:$W$358, MATCH('O5 Details by Class &amp; Accounts'!BJ$18, 'E2 Allocators'!$B$15:$W$15, 0),FALSE)*$E54)</f>
        <v>0</v>
      </c>
      <c r="BK54" s="2186">
        <f>IF(ISERROR(VLOOKUP(VLOOKUP($A54, 'E4 TB Allocation Details'!$A$18:$L$214, MATCH("Misc ID", 'E4 TB Allocation Details'!$A$18:$L$18, 0),FALSE), 'E2 Allocators'!$B$15:$W$358, MATCH('O5 Details by Class &amp; Accounts'!BK$18, 'E2 Allocators'!$B$15:$W$15, 0),FALSE)*$E54), 0, VLOOKUP(VLOOKUP($A54, 'E4 TB Allocation Details'!$A$18:$L$214, MATCH("Misc ID", 'E4 TB Allocation Details'!$A$18:$L$18, 0),FALSE), 'E2 Allocators'!$B$15:$W$358, MATCH('O5 Details by Class &amp; Accounts'!BK$18, 'E2 Allocators'!$B$15:$W$15, 0),FALSE)*$E54)</f>
        <v>0</v>
      </c>
      <c r="BL54" s="2186">
        <f>IF(ISERROR(VLOOKUP(VLOOKUP($A54, 'E4 TB Allocation Details'!$A$18:$L$214, MATCH("Misc ID", 'E4 TB Allocation Details'!$A$18:$L$18, 0),FALSE), 'E2 Allocators'!$B$15:$W$358, MATCH('O5 Details by Class &amp; Accounts'!BL$18, 'E2 Allocators'!$B$15:$W$15, 0),FALSE)*$E54), 0, VLOOKUP(VLOOKUP($A54, 'E4 TB Allocation Details'!$A$18:$L$214, MATCH("Misc ID", 'E4 TB Allocation Details'!$A$18:$L$18, 0),FALSE), 'E2 Allocators'!$B$15:$W$358, MATCH('O5 Details by Class &amp; Accounts'!BL$18, 'E2 Allocators'!$B$15:$W$15, 0),FALSE)*$E54)</f>
        <v>0</v>
      </c>
      <c r="BM54" s="2186">
        <f>IF(ISERROR(VLOOKUP(VLOOKUP($A54, 'E4 TB Allocation Details'!$A$18:$L$214, MATCH("Misc ID", 'E4 TB Allocation Details'!$A$18:$L$18, 0),FALSE), 'E2 Allocators'!$B$15:$W$358, MATCH('O5 Details by Class &amp; Accounts'!BM$18, 'E2 Allocators'!$B$15:$W$15, 0),FALSE)*$E54), 0, VLOOKUP(VLOOKUP($A54, 'E4 TB Allocation Details'!$A$18:$L$214, MATCH("Misc ID", 'E4 TB Allocation Details'!$A$18:$L$18, 0),FALSE), 'E2 Allocators'!$B$15:$W$358, MATCH('O5 Details by Class &amp; Accounts'!BM$18, 'E2 Allocators'!$B$15:$W$15, 0),FALSE)*$E54)</f>
        <v>0</v>
      </c>
      <c r="BN54" s="2186">
        <f>IF(ISERROR(VLOOKUP(VLOOKUP($A54, 'E4 TB Allocation Details'!$A$18:$L$214, MATCH("Misc ID", 'E4 TB Allocation Details'!$A$18:$L$18, 0),FALSE), 'E2 Allocators'!$B$15:$W$358, MATCH('O5 Details by Class &amp; Accounts'!BN$18, 'E2 Allocators'!$B$15:$W$15, 0),FALSE)*$E54), 0, VLOOKUP(VLOOKUP($A54, 'E4 TB Allocation Details'!$A$18:$L$214, MATCH("Misc ID", 'E4 TB Allocation Details'!$A$18:$L$18, 0),FALSE), 'E2 Allocators'!$B$15:$W$358, MATCH('O5 Details by Class &amp; Accounts'!BN$18, 'E2 Allocators'!$B$15:$W$15, 0),FALSE)*$E54)</f>
        <v>0</v>
      </c>
      <c r="BO54" s="2186">
        <f>IF(ISERROR(VLOOKUP(VLOOKUP($A54, 'E4 TB Allocation Details'!$A$18:$L$214, MATCH("Misc ID", 'E4 TB Allocation Details'!$A$18:$L$18, 0),FALSE), 'E2 Allocators'!$B$15:$W$358, MATCH('O5 Details by Class &amp; Accounts'!BO$18, 'E2 Allocators'!$B$15:$W$15, 0),FALSE)*$E54), 0, VLOOKUP(VLOOKUP($A54, 'E4 TB Allocation Details'!$A$18:$L$214, MATCH("Misc ID", 'E4 TB Allocation Details'!$A$18:$L$18, 0),FALSE), 'E2 Allocators'!$B$15:$W$358, MATCH('O5 Details by Class &amp; Accounts'!BO$18, 'E2 Allocators'!$B$15:$W$15, 0),FALSE)*$E54)</f>
        <v>0</v>
      </c>
      <c r="BP54" s="2186">
        <f>IF(ISERROR(VLOOKUP(VLOOKUP($A54, 'E4 TB Allocation Details'!$A$18:$L$214, MATCH("Misc ID", 'E4 TB Allocation Details'!$A$18:$L$18, 0),FALSE), 'E2 Allocators'!$B$15:$W$358, MATCH('O5 Details by Class &amp; Accounts'!BP$18, 'E2 Allocators'!$B$15:$W$15, 0),FALSE)*$E54), 0, VLOOKUP(VLOOKUP($A54, 'E4 TB Allocation Details'!$A$18:$L$214, MATCH("Misc ID", 'E4 TB Allocation Details'!$A$18:$L$18, 0),FALSE), 'E2 Allocators'!$B$15:$W$358, MATCH('O5 Details by Class &amp; Accounts'!BP$18, 'E2 Allocators'!$B$15:$W$15, 0),FALSE)*$E54)</f>
        <v>0</v>
      </c>
      <c r="BQ54" s="2186">
        <f>IF(ISERROR(VLOOKUP(VLOOKUP($A54, 'E4 TB Allocation Details'!$A$18:$L$214, MATCH("Misc ID", 'E4 TB Allocation Details'!$A$18:$L$18, 0),FALSE), 'E2 Allocators'!$B$15:$W$358, MATCH('O5 Details by Class &amp; Accounts'!BQ$18, 'E2 Allocators'!$B$15:$W$15, 0),FALSE)*$E54), 0, VLOOKUP(VLOOKUP($A54, 'E4 TB Allocation Details'!$A$18:$L$214, MATCH("Misc ID", 'E4 TB Allocation Details'!$A$18:$L$18, 0),FALSE), 'E2 Allocators'!$B$15:$W$358, MATCH('O5 Details by Class &amp; Accounts'!BQ$18, 'E2 Allocators'!$B$15:$W$15, 0),FALSE)*$E54)</f>
        <v>0</v>
      </c>
      <c r="BR54" s="2186">
        <f>IF(ISERROR(VLOOKUP(VLOOKUP($A54, 'E4 TB Allocation Details'!$A$18:$L$214, MATCH("Misc ID", 'E4 TB Allocation Details'!$A$18:$L$18, 0),FALSE), 'E2 Allocators'!$B$15:$W$358, MATCH('O5 Details by Class &amp; Accounts'!BR$18, 'E2 Allocators'!$B$15:$W$15, 0),FALSE)*$E54), 0, VLOOKUP(VLOOKUP($A54, 'E4 TB Allocation Details'!$A$18:$L$214, MATCH("Misc ID", 'E4 TB Allocation Details'!$A$18:$L$18, 0),FALSE), 'E2 Allocators'!$B$15:$W$358, MATCH('O5 Details by Class &amp; Accounts'!BR$18, 'E2 Allocators'!$B$15:$W$15, 0),FALSE)*$E54)</f>
        <v>0</v>
      </c>
      <c r="BS54" s="2186">
        <f t="shared" si="3"/>
        <v>0</v>
      </c>
      <c r="BT54" s="2186">
        <f>IF(ISERROR(VLOOKUP(VLOOKUP($A54, 'E4 TB Allocation Details'!$A$18:$L$214, MATCH("A &amp; G ID", 'E4 TB Allocation Details'!$A$18:$L$18, 0),FALSE), 'E2 Allocators'!$B$15:$W$358, MATCH('O5 Details by Class &amp; Accounts'!BT$18, 'E2 Allocators'!$B$15:$W$15, 0),FALSE)*$E54), 0, VLOOKUP(VLOOKUP($A54, 'E4 TB Allocation Details'!$A$18:$L$214, MATCH("A &amp; G ID", 'E4 TB Allocation Details'!$A$18:$L$18, 0),FALSE), 'E2 Allocators'!$B$15:$W$358, MATCH('O5 Details by Class &amp; Accounts'!BT$18, 'E2 Allocators'!$B$15:$W$15, 0),FALSE)*$E54)</f>
        <v>0</v>
      </c>
      <c r="BU54" s="2186">
        <f>IF(ISERROR(VLOOKUP(VLOOKUP($A54, 'E4 TB Allocation Details'!$A$18:$L$214, MATCH("A &amp; G ID", 'E4 TB Allocation Details'!$A$18:$L$18, 0),FALSE), 'E2 Allocators'!$B$15:$W$358, MATCH('O5 Details by Class &amp; Accounts'!BU$18, 'E2 Allocators'!$B$15:$W$15, 0),FALSE)*$E54), 0, VLOOKUP(VLOOKUP($A54, 'E4 TB Allocation Details'!$A$18:$L$214, MATCH("A &amp; G ID", 'E4 TB Allocation Details'!$A$18:$L$18, 0),FALSE), 'E2 Allocators'!$B$15:$W$358, MATCH('O5 Details by Class &amp; Accounts'!BU$18, 'E2 Allocators'!$B$15:$W$15, 0),FALSE)*$E54)</f>
        <v>0</v>
      </c>
      <c r="BV54" s="2186">
        <f>IF(ISERROR(VLOOKUP(VLOOKUP($A54, 'E4 TB Allocation Details'!$A$18:$L$214, MATCH("A &amp; G ID", 'E4 TB Allocation Details'!$A$18:$L$18, 0),FALSE), 'E2 Allocators'!$B$15:$W$358, MATCH('O5 Details by Class &amp; Accounts'!BV$18, 'E2 Allocators'!$B$15:$W$15, 0),FALSE)*$E54), 0, VLOOKUP(VLOOKUP($A54, 'E4 TB Allocation Details'!$A$18:$L$214, MATCH("A &amp; G ID", 'E4 TB Allocation Details'!$A$18:$L$18, 0),FALSE), 'E2 Allocators'!$B$15:$W$358, MATCH('O5 Details by Class &amp; Accounts'!BV$18, 'E2 Allocators'!$B$15:$W$15, 0),FALSE)*$E54)</f>
        <v>0</v>
      </c>
      <c r="BW54" s="2186">
        <f>IF(ISERROR(VLOOKUP(VLOOKUP($A54, 'E4 TB Allocation Details'!$A$18:$L$214, MATCH("A &amp; G ID", 'E4 TB Allocation Details'!$A$18:$L$18, 0),FALSE), 'E2 Allocators'!$B$15:$W$358, MATCH('O5 Details by Class &amp; Accounts'!BW$18, 'E2 Allocators'!$B$15:$W$15, 0),FALSE)*$E54), 0, VLOOKUP(VLOOKUP($A54, 'E4 TB Allocation Details'!$A$18:$L$214, MATCH("A &amp; G ID", 'E4 TB Allocation Details'!$A$18:$L$18, 0),FALSE), 'E2 Allocators'!$B$15:$W$358, MATCH('O5 Details by Class &amp; Accounts'!BW$18, 'E2 Allocators'!$B$15:$W$15, 0),FALSE)*$E54)</f>
        <v>0</v>
      </c>
      <c r="BX54" s="2186">
        <f>IF(ISERROR(VLOOKUP(VLOOKUP($A54, 'E4 TB Allocation Details'!$A$18:$L$214, MATCH("A &amp; G ID", 'E4 TB Allocation Details'!$A$18:$L$18, 0),FALSE), 'E2 Allocators'!$B$15:$W$358, MATCH('O5 Details by Class &amp; Accounts'!BX$18, 'E2 Allocators'!$B$15:$W$15, 0),FALSE)*$E54), 0, VLOOKUP(VLOOKUP($A54, 'E4 TB Allocation Details'!$A$18:$L$214, MATCH("A &amp; G ID", 'E4 TB Allocation Details'!$A$18:$L$18, 0),FALSE), 'E2 Allocators'!$B$15:$W$358, MATCH('O5 Details by Class &amp; Accounts'!BX$18, 'E2 Allocators'!$B$15:$W$15, 0),FALSE)*$E54)</f>
        <v>0</v>
      </c>
      <c r="BY54" s="2186">
        <f>IF(ISERROR(VLOOKUP(VLOOKUP($A54, 'E4 TB Allocation Details'!$A$18:$L$214, MATCH("A &amp; G ID", 'E4 TB Allocation Details'!$A$18:$L$18, 0),FALSE), 'E2 Allocators'!$B$15:$W$358, MATCH('O5 Details by Class &amp; Accounts'!BY$18, 'E2 Allocators'!$B$15:$W$15, 0),FALSE)*$E54), 0, VLOOKUP(VLOOKUP($A54, 'E4 TB Allocation Details'!$A$18:$L$214, MATCH("A &amp; G ID", 'E4 TB Allocation Details'!$A$18:$L$18, 0),FALSE), 'E2 Allocators'!$B$15:$W$358, MATCH('O5 Details by Class &amp; Accounts'!BY$18, 'E2 Allocators'!$B$15:$W$15, 0),FALSE)*$E54)</f>
        <v>0</v>
      </c>
      <c r="BZ54" s="2186">
        <f>IF(ISERROR(VLOOKUP(VLOOKUP($A54, 'E4 TB Allocation Details'!$A$18:$L$214, MATCH("A &amp; G ID", 'E4 TB Allocation Details'!$A$18:$L$18, 0),FALSE), 'E2 Allocators'!$B$15:$W$358, MATCH('O5 Details by Class &amp; Accounts'!BZ$18, 'E2 Allocators'!$B$15:$W$15, 0),FALSE)*$E54), 0, VLOOKUP(VLOOKUP($A54, 'E4 TB Allocation Details'!$A$18:$L$214, MATCH("A &amp; G ID", 'E4 TB Allocation Details'!$A$18:$L$18, 0),FALSE), 'E2 Allocators'!$B$15:$W$358, MATCH('O5 Details by Class &amp; Accounts'!BZ$18, 'E2 Allocators'!$B$15:$W$15, 0),FALSE)*$E54)</f>
        <v>0</v>
      </c>
      <c r="CA54" s="2186">
        <f>IF(ISERROR(VLOOKUP(VLOOKUP($A54, 'E4 TB Allocation Details'!$A$18:$L$214, MATCH("A &amp; G ID", 'E4 TB Allocation Details'!$A$18:$L$18, 0),FALSE), 'E2 Allocators'!$B$15:$W$358, MATCH('O5 Details by Class &amp; Accounts'!CA$18, 'E2 Allocators'!$B$15:$W$15, 0),FALSE)*$E54), 0, VLOOKUP(VLOOKUP($A54, 'E4 TB Allocation Details'!$A$18:$L$214, MATCH("A &amp; G ID", 'E4 TB Allocation Details'!$A$18:$L$18, 0),FALSE), 'E2 Allocators'!$B$15:$W$358, MATCH('O5 Details by Class &amp; Accounts'!CA$18, 'E2 Allocators'!$B$15:$W$15, 0),FALSE)*$E54)</f>
        <v>0</v>
      </c>
      <c r="CB54" s="2186">
        <f>IF(ISERROR(VLOOKUP(VLOOKUP($A54, 'E4 TB Allocation Details'!$A$18:$L$214, MATCH("A &amp; G ID", 'E4 TB Allocation Details'!$A$18:$L$18, 0),FALSE), 'E2 Allocators'!$B$15:$W$358, MATCH('O5 Details by Class &amp; Accounts'!CB$18, 'E2 Allocators'!$B$15:$W$15, 0),FALSE)*$E54), 0, VLOOKUP(VLOOKUP($A54, 'E4 TB Allocation Details'!$A$18:$L$214, MATCH("A &amp; G ID", 'E4 TB Allocation Details'!$A$18:$L$18, 0),FALSE), 'E2 Allocators'!$B$15:$W$358, MATCH('O5 Details by Class &amp; Accounts'!CB$18, 'E2 Allocators'!$B$15:$W$15, 0),FALSE)*$E54)</f>
        <v>0</v>
      </c>
      <c r="CC54" s="2186">
        <f>IF(ISERROR(VLOOKUP(VLOOKUP($A54, 'E4 TB Allocation Details'!$A$18:$L$214, MATCH("A &amp; G ID", 'E4 TB Allocation Details'!$A$18:$L$18, 0),FALSE), 'E2 Allocators'!$B$15:$W$358, MATCH('O5 Details by Class &amp; Accounts'!CC$18, 'E2 Allocators'!$B$15:$W$15, 0),FALSE)*$E54), 0, VLOOKUP(VLOOKUP($A54, 'E4 TB Allocation Details'!$A$18:$L$214, MATCH("A &amp; G ID", 'E4 TB Allocation Details'!$A$18:$L$18, 0),FALSE), 'E2 Allocators'!$B$15:$W$358, MATCH('O5 Details by Class &amp; Accounts'!CC$18, 'E2 Allocators'!$B$15:$W$15, 0),FALSE)*$E54)</f>
        <v>0</v>
      </c>
      <c r="CD54" s="2186">
        <f>IF(ISERROR(VLOOKUP(VLOOKUP($A54, 'E4 TB Allocation Details'!$A$18:$L$214, MATCH("A &amp; G ID", 'E4 TB Allocation Details'!$A$18:$L$18, 0),FALSE), 'E2 Allocators'!$B$15:$W$358, MATCH('O5 Details by Class &amp; Accounts'!CD$18, 'E2 Allocators'!$B$15:$W$15, 0),FALSE)*$E54), 0, VLOOKUP(VLOOKUP($A54, 'E4 TB Allocation Details'!$A$18:$L$214, MATCH("A &amp; G ID", 'E4 TB Allocation Details'!$A$18:$L$18, 0),FALSE), 'E2 Allocators'!$B$15:$W$358, MATCH('O5 Details by Class &amp; Accounts'!CD$18, 'E2 Allocators'!$B$15:$W$15, 0),FALSE)*$E54)</f>
        <v>0</v>
      </c>
      <c r="CE54" s="2186">
        <f>IF(ISERROR(VLOOKUP(VLOOKUP($A54, 'E4 TB Allocation Details'!$A$18:$L$214, MATCH("A &amp; G ID", 'E4 TB Allocation Details'!$A$18:$L$18, 0),FALSE), 'E2 Allocators'!$B$15:$W$358, MATCH('O5 Details by Class &amp; Accounts'!CE$18, 'E2 Allocators'!$B$15:$W$15, 0),FALSE)*$E54), 0, VLOOKUP(VLOOKUP($A54, 'E4 TB Allocation Details'!$A$18:$L$214, MATCH("A &amp; G ID", 'E4 TB Allocation Details'!$A$18:$L$18, 0),FALSE), 'E2 Allocators'!$B$15:$W$358, MATCH('O5 Details by Class &amp; Accounts'!CE$18, 'E2 Allocators'!$B$15:$W$15, 0),FALSE)*$E54)</f>
        <v>0</v>
      </c>
      <c r="CF54" s="2186">
        <f>IF(ISERROR(VLOOKUP(VLOOKUP($A54, 'E4 TB Allocation Details'!$A$18:$L$214, MATCH("A &amp; G ID", 'E4 TB Allocation Details'!$A$18:$L$18, 0),FALSE), 'E2 Allocators'!$B$15:$W$358, MATCH('O5 Details by Class &amp; Accounts'!CF$18, 'E2 Allocators'!$B$15:$W$15, 0),FALSE)*$E54), 0, VLOOKUP(VLOOKUP($A54, 'E4 TB Allocation Details'!$A$18:$L$214, MATCH("A &amp; G ID", 'E4 TB Allocation Details'!$A$18:$L$18, 0),FALSE), 'E2 Allocators'!$B$15:$W$358, MATCH('O5 Details by Class &amp; Accounts'!CF$18, 'E2 Allocators'!$B$15:$W$15, 0),FALSE)*$E54)</f>
        <v>0</v>
      </c>
      <c r="CG54" s="2186">
        <f>IF(ISERROR(VLOOKUP(VLOOKUP($A54, 'E4 TB Allocation Details'!$A$18:$L$214, MATCH("A &amp; G ID", 'E4 TB Allocation Details'!$A$18:$L$18, 0),FALSE), 'E2 Allocators'!$B$15:$W$358, MATCH('O5 Details by Class &amp; Accounts'!CG$18, 'E2 Allocators'!$B$15:$W$15, 0),FALSE)*$E54), 0, VLOOKUP(VLOOKUP($A54, 'E4 TB Allocation Details'!$A$18:$L$214, MATCH("A &amp; G ID", 'E4 TB Allocation Details'!$A$18:$L$18, 0),FALSE), 'E2 Allocators'!$B$15:$W$358, MATCH('O5 Details by Class &amp; Accounts'!CG$18, 'E2 Allocators'!$B$15:$W$15, 0),FALSE)*$E54)</f>
        <v>0</v>
      </c>
      <c r="CH54" s="2186">
        <f>IF(ISERROR(VLOOKUP(VLOOKUP($A54, 'E4 TB Allocation Details'!$A$18:$L$214, MATCH("A &amp; G ID", 'E4 TB Allocation Details'!$A$18:$L$18, 0),FALSE), 'E2 Allocators'!$B$15:$W$358, MATCH('O5 Details by Class &amp; Accounts'!CH$18, 'E2 Allocators'!$B$15:$W$15, 0),FALSE)*$E54), 0, VLOOKUP(VLOOKUP($A54, 'E4 TB Allocation Details'!$A$18:$L$214, MATCH("A &amp; G ID", 'E4 TB Allocation Details'!$A$18:$L$18, 0),FALSE), 'E2 Allocators'!$B$15:$W$358, MATCH('O5 Details by Class &amp; Accounts'!CH$18, 'E2 Allocators'!$B$15:$W$15, 0),FALSE)*$E54)</f>
        <v>0</v>
      </c>
      <c r="CI54" s="2186">
        <f>IF(ISERROR(VLOOKUP(VLOOKUP($A54, 'E4 TB Allocation Details'!$A$18:$L$214, MATCH("A &amp; G ID", 'E4 TB Allocation Details'!$A$18:$L$18, 0),FALSE), 'E2 Allocators'!$B$15:$W$358, MATCH('O5 Details by Class &amp; Accounts'!CI$18, 'E2 Allocators'!$B$15:$W$15, 0),FALSE)*$E54), 0, VLOOKUP(VLOOKUP($A54, 'E4 TB Allocation Details'!$A$18:$L$214, MATCH("A &amp; G ID", 'E4 TB Allocation Details'!$A$18:$L$18, 0),FALSE), 'E2 Allocators'!$B$15:$W$358, MATCH('O5 Details by Class &amp; Accounts'!CI$18, 'E2 Allocators'!$B$15:$W$15, 0),FALSE)*$E54)</f>
        <v>0</v>
      </c>
      <c r="CJ54" s="2186">
        <f>IF(ISERROR(VLOOKUP(VLOOKUP($A54, 'E4 TB Allocation Details'!$A$18:$L$214, MATCH("A &amp; G ID", 'E4 TB Allocation Details'!$A$18:$L$18, 0),FALSE), 'E2 Allocators'!$B$15:$W$358, MATCH('O5 Details by Class &amp; Accounts'!CJ$18, 'E2 Allocators'!$B$15:$W$15, 0),FALSE)*$E54), 0, VLOOKUP(VLOOKUP($A54, 'E4 TB Allocation Details'!$A$18:$L$214, MATCH("A &amp; G ID", 'E4 TB Allocation Details'!$A$18:$L$18, 0),FALSE), 'E2 Allocators'!$B$15:$W$358, MATCH('O5 Details by Class &amp; Accounts'!CJ$18, 'E2 Allocators'!$B$15:$W$15, 0),FALSE)*$E54)</f>
        <v>0</v>
      </c>
      <c r="CK54" s="2186">
        <f>IF(ISERROR(VLOOKUP(VLOOKUP($A54, 'E4 TB Allocation Details'!$A$18:$L$214, MATCH("A &amp; G ID", 'E4 TB Allocation Details'!$A$18:$L$18, 0),FALSE), 'E2 Allocators'!$B$15:$W$358, MATCH('O5 Details by Class &amp; Accounts'!CK$18, 'E2 Allocators'!$B$15:$W$15, 0),FALSE)*$E54), 0, VLOOKUP(VLOOKUP($A54, 'E4 TB Allocation Details'!$A$18:$L$214, MATCH("A &amp; G ID", 'E4 TB Allocation Details'!$A$18:$L$18, 0),FALSE), 'E2 Allocators'!$B$15:$W$358, MATCH('O5 Details by Class &amp; Accounts'!CK$18, 'E2 Allocators'!$B$15:$W$15, 0),FALSE)*$E54)</f>
        <v>0</v>
      </c>
      <c r="CL54" s="2186">
        <f>IF(ISERROR(VLOOKUP(VLOOKUP($A54, 'E4 TB Allocation Details'!$A$18:$L$214, MATCH("A &amp; G ID", 'E4 TB Allocation Details'!$A$18:$L$18, 0),FALSE), 'E2 Allocators'!$B$15:$W$358, MATCH('O5 Details by Class &amp; Accounts'!CL$18, 'E2 Allocators'!$B$15:$W$15, 0),FALSE)*$E54), 0, VLOOKUP(VLOOKUP($A54, 'E4 TB Allocation Details'!$A$18:$L$214, MATCH("A &amp; G ID", 'E4 TB Allocation Details'!$A$18:$L$18, 0),FALSE), 'E2 Allocators'!$B$15:$W$358, MATCH('O5 Details by Class &amp; Accounts'!CL$18, 'E2 Allocators'!$B$15:$W$15, 0),FALSE)*$E54)</f>
        <v>0</v>
      </c>
      <c r="CM54" s="2186">
        <f>IF(ISERROR(VLOOKUP(VLOOKUP($A54, 'E4 TB Allocation Details'!$A$18:$L$214, MATCH("A &amp; G ID", 'E4 TB Allocation Details'!$A$18:$L$18, 0),FALSE), 'E2 Allocators'!$B$15:$W$358, MATCH('O5 Details by Class &amp; Accounts'!CM$18, 'E2 Allocators'!$B$15:$W$15, 0),FALSE)*$E54), 0, VLOOKUP(VLOOKUP($A54, 'E4 TB Allocation Details'!$A$18:$L$214, MATCH("A &amp; G ID", 'E4 TB Allocation Details'!$A$18:$L$18, 0),FALSE), 'E2 Allocators'!$B$15:$W$358, MATCH('O5 Details by Class &amp; Accounts'!CM$18, 'E2 Allocators'!$B$15:$W$15, 0),FALSE)*$E54)</f>
        <v>0</v>
      </c>
      <c r="CN54" s="2186">
        <f t="shared" si="5"/>
        <v>0</v>
      </c>
      <c r="CO54" s="2187">
        <f t="shared" si="4"/>
        <v>0</v>
      </c>
      <c r="CQ54" s="1625" t="s">
        <v>1417</v>
      </c>
    </row>
    <row r="55" spans="1:95" s="54" customFormat="1" ht="25.5" x14ac:dyDescent="0.2">
      <c r="A55" s="989" t="s">
        <v>835</v>
      </c>
      <c r="B55" s="990" t="s">
        <v>399</v>
      </c>
      <c r="C55" s="2184">
        <f>IF(ISERROR(VLOOKUP($A55,'I3 TB Data'!$A$19:$H$483,MATCH('O5 Details by Class &amp; Accounts'!$C$18, 'I3 TB Data'!$A$19:$H$19,0),0)), 0, VLOOKUP($A55,'I3 TB Data'!$A$19:$H$483,MATCH('O5 Details by Class &amp; Accounts'!$C$18,'I3 TB Data'!$A$19:$H$19,0),0))</f>
        <v>0</v>
      </c>
      <c r="D55" s="2185">
        <f>'I4 BO ASSETS'!E52</f>
        <v>8764247.5474999994</v>
      </c>
      <c r="E55" s="2184">
        <f t="shared" si="6"/>
        <v>8764247.5474999994</v>
      </c>
      <c r="F55" s="2186">
        <f>IF(ISERROR(VLOOKUP($A55, 'E1 Categorization'!A33:E124, MATCH("Customer Component", 'E1 Categorization'!$A$33:$E$33,0), 0)), 0, IF(VLOOKUP($A55, 'E1 Categorization'!A33:E124, MATCH("Customer Component", 'E1 Categorization'!$A$33:$E$33,0), 0)=0, 'O5 Details by Class &amp; Accounts'!$E55, IF(AND(VLOOKUP($A55, 'E1 Categorization'!A33:E124, MATCH("Customer Component", 'E1 Categorization'!$A$33:$E$33,0), 0) &gt;0, VLOOKUP($A55, 'E1 Categorization'!A33:E124, MATCH("Customer Component", 'E1 Categorization'!$A$33:$E$33,0), 0)&lt;1), 'O5 Details by Class &amp; Accounts'!$E55*(1-VLOOKUP($A55, 'E1 Categorization'!A33:E124, MATCH("Customer Component", 'E1 Categorization'!$A$33:$E$33,0), 0)), 0)))</f>
        <v>5696760.9058750002</v>
      </c>
      <c r="G55" s="2186">
        <f>IF(ISERROR(VLOOKUP($A55, 'E1 Categorization'!A33:E124, MATCH("Customer Component", 'E1 Categorization'!$A$33:$E$33,0), 0)),0, IF(VLOOKUP($A55, 'E1 Categorization'!A33:E124, MATCH("Customer Component", 'E1 Categorization'!$A$33:$E$33,0), 0)=0, 0, IF(AND(VLOOKUP($A55, 'E1 Categorization'!A33:E124, MATCH("Customer Component", 'E1 Categorization'!$A$33:$E$33,0), 0) &gt;0, VLOOKUP($A55, 'E1 Categorization'!A33:E124, MATCH("Customer Component", 'E1 Categorization'!$A$33:$E$33,0), 0)&lt;1), 'O5 Details by Class &amp; Accounts'!$E55*(VLOOKUP($A55, 'E1 Categorization'!A33:E124, MATCH("Customer Component", 'E1 Categorization'!$A$33:$E$33,0), 0)), 'O5 Details by Class &amp; Accounts'!$E55)))</f>
        <v>3067486.6416249997</v>
      </c>
      <c r="H55" s="2186">
        <f t="shared" si="0"/>
        <v>8764247.5474999994</v>
      </c>
      <c r="I55" s="2186">
        <f>IF(ISERROR(VLOOKUP(VLOOKUP($A55, 'E4 TB Allocation Details'!$A$18:$L$214, MATCH("Demand ID", 'E4 TB Allocation Details'!$A$18:$L$18, 0),FALSE), 'E2 Allocators'!$B$15:$W$358, MATCH('O5 Details by Class &amp; Accounts'!I$18, 'E2 Allocators'!$B$15:$W$15, 0),FALSE)*$F55), 0, VLOOKUP(VLOOKUP($A55, 'E4 TB Allocation Details'!$A$18:$L$214, MATCH("Demand ID", 'E4 TB Allocation Details'!$A$18:$L$18, 0),FALSE), 'E2 Allocators'!$B$15:$W$358, MATCH('O5 Details by Class &amp; Accounts'!I$18, 'E2 Allocators'!$B$15:$W$15, 0),FALSE)*$F55)</f>
        <v>2514740.6901614266</v>
      </c>
      <c r="J55" s="2186">
        <f>IF(ISERROR(VLOOKUP(VLOOKUP($A55, 'E4 TB Allocation Details'!$A$18:$L$214, MATCH("Demand ID", 'E4 TB Allocation Details'!$A$18:$L$18, 0),FALSE), 'E2 Allocators'!$B$15:$W$358, MATCH('O5 Details by Class &amp; Accounts'!J$18, 'E2 Allocators'!$B$15:$W$15, 0),FALSE)*$F55), 0, VLOOKUP(VLOOKUP($A55, 'E4 TB Allocation Details'!$A$18:$L$214, MATCH("Demand ID", 'E4 TB Allocation Details'!$A$18:$L$18, 0),FALSE), 'E2 Allocators'!$B$15:$W$358, MATCH('O5 Details by Class &amp; Accounts'!J$18, 'E2 Allocators'!$B$15:$W$15, 0),FALSE)*$F55)</f>
        <v>1031983.6697232986</v>
      </c>
      <c r="K55" s="2186">
        <f>IF(ISERROR(VLOOKUP(VLOOKUP($A55, 'E4 TB Allocation Details'!$A$18:$L$214, MATCH("Demand ID", 'E4 TB Allocation Details'!$A$18:$L$18, 0),FALSE), 'E2 Allocators'!$B$15:$W$358, MATCH('O5 Details by Class &amp; Accounts'!K$18, 'E2 Allocators'!$B$15:$W$15, 0),FALSE)*$F55), 0, VLOOKUP(VLOOKUP($A55, 'E4 TB Allocation Details'!$A$18:$L$214, MATCH("Demand ID", 'E4 TB Allocation Details'!$A$18:$L$18, 0),FALSE), 'E2 Allocators'!$B$15:$W$358, MATCH('O5 Details by Class &amp; Accounts'!K$18, 'E2 Allocators'!$B$15:$W$15, 0),FALSE)*$F55)</f>
        <v>2098031.9438936473</v>
      </c>
      <c r="L55" s="2186">
        <f>IF(ISERROR(VLOOKUP(VLOOKUP($A55, 'E4 TB Allocation Details'!$A$18:$L$214, MATCH("Demand ID", 'E4 TB Allocation Details'!$A$18:$L$18, 0),FALSE), 'E2 Allocators'!$B$15:$W$358, MATCH('O5 Details by Class &amp; Accounts'!L$18, 'E2 Allocators'!$B$15:$W$15, 0),FALSE)*$F55), 0, VLOOKUP(VLOOKUP($A55, 'E4 TB Allocation Details'!$A$18:$L$214, MATCH("Demand ID", 'E4 TB Allocation Details'!$A$18:$L$18, 0),FALSE), 'E2 Allocators'!$B$15:$W$358, MATCH('O5 Details by Class &amp; Accounts'!L$18, 'E2 Allocators'!$B$15:$W$15, 0),FALSE)*$F55)</f>
        <v>0</v>
      </c>
      <c r="M55" s="2186">
        <f>IF(ISERROR(VLOOKUP(VLOOKUP($A55, 'E4 TB Allocation Details'!$A$18:$L$214, MATCH("Demand ID", 'E4 TB Allocation Details'!$A$18:$L$18, 0),FALSE), 'E2 Allocators'!$B$15:$W$358, MATCH('O5 Details by Class &amp; Accounts'!M$18, 'E2 Allocators'!$B$15:$W$15, 0),FALSE)*$F55), 0, VLOOKUP(VLOOKUP($A55, 'E4 TB Allocation Details'!$A$18:$L$214, MATCH("Demand ID", 'E4 TB Allocation Details'!$A$18:$L$18, 0),FALSE), 'E2 Allocators'!$B$15:$W$358, MATCH('O5 Details by Class &amp; Accounts'!M$18, 'E2 Allocators'!$B$15:$W$15, 0),FALSE)*$F55)</f>
        <v>0</v>
      </c>
      <c r="N55" s="2186">
        <f>IF(ISERROR(VLOOKUP(VLOOKUP($A55, 'E4 TB Allocation Details'!$A$18:$L$214, MATCH("Demand ID", 'E4 TB Allocation Details'!$A$18:$L$18, 0),FALSE), 'E2 Allocators'!$B$15:$W$358, MATCH('O5 Details by Class &amp; Accounts'!N$18, 'E2 Allocators'!$B$15:$W$15, 0),FALSE)*$F55), 0, VLOOKUP(VLOOKUP($A55, 'E4 TB Allocation Details'!$A$18:$L$214, MATCH("Demand ID", 'E4 TB Allocation Details'!$A$18:$L$18, 0),FALSE), 'E2 Allocators'!$B$15:$W$358, MATCH('O5 Details by Class &amp; Accounts'!N$18, 'E2 Allocators'!$B$15:$W$15, 0),FALSE)*$F55)</f>
        <v>0</v>
      </c>
      <c r="O55" s="2186">
        <f>IF(ISERROR(VLOOKUP(VLOOKUP($A55, 'E4 TB Allocation Details'!$A$18:$L$214, MATCH("Demand ID", 'E4 TB Allocation Details'!$A$18:$L$18, 0),FALSE), 'E2 Allocators'!$B$15:$W$358, MATCH('O5 Details by Class &amp; Accounts'!O$18, 'E2 Allocators'!$B$15:$W$15, 0),FALSE)*$F55), 0, VLOOKUP(VLOOKUP($A55, 'E4 TB Allocation Details'!$A$18:$L$214, MATCH("Demand ID", 'E4 TB Allocation Details'!$A$18:$L$18, 0),FALSE), 'E2 Allocators'!$B$15:$W$358, MATCH('O5 Details by Class &amp; Accounts'!O$18, 'E2 Allocators'!$B$15:$W$15, 0),FALSE)*$F55)</f>
        <v>51483.665011735749</v>
      </c>
      <c r="P55" s="2186">
        <f>IF(ISERROR(VLOOKUP(VLOOKUP($A55, 'E4 TB Allocation Details'!$A$18:$L$214, MATCH("Demand ID", 'E4 TB Allocation Details'!$A$18:$L$18, 0),FALSE), 'E2 Allocators'!$B$15:$W$358, MATCH('O5 Details by Class &amp; Accounts'!P$18, 'E2 Allocators'!$B$15:$W$15, 0),FALSE)*$F55), 0, VLOOKUP(VLOOKUP($A55, 'E4 TB Allocation Details'!$A$18:$L$214, MATCH("Demand ID", 'E4 TB Allocation Details'!$A$18:$L$18, 0),FALSE), 'E2 Allocators'!$B$15:$W$358, MATCH('O5 Details by Class &amp; Accounts'!P$18, 'E2 Allocators'!$B$15:$W$15, 0),FALSE)*$F55)</f>
        <v>0</v>
      </c>
      <c r="Q55" s="2186">
        <f>IF(ISERROR(VLOOKUP(VLOOKUP($A55, 'E4 TB Allocation Details'!$A$18:$L$214, MATCH("Demand ID", 'E4 TB Allocation Details'!$A$18:$L$18, 0),FALSE), 'E2 Allocators'!$B$15:$W$358, MATCH('O5 Details by Class &amp; Accounts'!Q$18, 'E2 Allocators'!$B$15:$W$15, 0),FALSE)*$F55), 0, VLOOKUP(VLOOKUP($A55, 'E4 TB Allocation Details'!$A$18:$L$214, MATCH("Demand ID", 'E4 TB Allocation Details'!$A$18:$L$18, 0),FALSE), 'E2 Allocators'!$B$15:$W$358, MATCH('O5 Details by Class &amp; Accounts'!Q$18, 'E2 Allocators'!$B$15:$W$15, 0),FALSE)*$F55)</f>
        <v>520.9370848918619</v>
      </c>
      <c r="R55" s="2186">
        <f>IF(ISERROR(VLOOKUP(VLOOKUP($A55, 'E4 TB Allocation Details'!$A$18:$L$214, MATCH("Demand ID", 'E4 TB Allocation Details'!$A$18:$L$18, 0),FALSE), 'E2 Allocators'!$B$15:$W$358, MATCH('O5 Details by Class &amp; Accounts'!R$18, 'E2 Allocators'!$B$15:$W$15, 0),FALSE)*$F55), 0, VLOOKUP(VLOOKUP($A55, 'E4 TB Allocation Details'!$A$18:$L$214, MATCH("Demand ID", 'E4 TB Allocation Details'!$A$18:$L$18, 0),FALSE), 'E2 Allocators'!$B$15:$W$358, MATCH('O5 Details by Class &amp; Accounts'!R$18, 'E2 Allocators'!$B$15:$W$15, 0),FALSE)*$F55)</f>
        <v>0</v>
      </c>
      <c r="S55" s="2186">
        <f>IF(ISERROR(VLOOKUP(VLOOKUP($A55, 'E4 TB Allocation Details'!$A$18:$L$214, MATCH("Demand ID", 'E4 TB Allocation Details'!$A$18:$L$18, 0),FALSE), 'E2 Allocators'!$B$15:$W$358, MATCH('O5 Details by Class &amp; Accounts'!S$18, 'E2 Allocators'!$B$15:$W$15, 0),FALSE)*$F55), 0, VLOOKUP(VLOOKUP($A55, 'E4 TB Allocation Details'!$A$18:$L$214, MATCH("Demand ID", 'E4 TB Allocation Details'!$A$18:$L$18, 0),FALSE), 'E2 Allocators'!$B$15:$W$358, MATCH('O5 Details by Class &amp; Accounts'!S$18, 'E2 Allocators'!$B$15:$W$15, 0),FALSE)*$F55)</f>
        <v>0</v>
      </c>
      <c r="T55" s="2186">
        <f>IF(ISERROR(VLOOKUP(VLOOKUP($A55, 'E4 TB Allocation Details'!$A$18:$L$214, MATCH("Demand ID", 'E4 TB Allocation Details'!$A$18:$L$18, 0),FALSE), 'E2 Allocators'!$B$15:$W$358, MATCH('O5 Details by Class &amp; Accounts'!T$18, 'E2 Allocators'!$B$15:$W$15, 0),FALSE)*$F55), 0, VLOOKUP(VLOOKUP($A55, 'E4 TB Allocation Details'!$A$18:$L$214, MATCH("Demand ID", 'E4 TB Allocation Details'!$A$18:$L$18, 0),FALSE), 'E2 Allocators'!$B$15:$W$358, MATCH('O5 Details by Class &amp; Accounts'!T$18, 'E2 Allocators'!$B$15:$W$15, 0),FALSE)*$F55)</f>
        <v>0</v>
      </c>
      <c r="U55" s="2186">
        <f>IF(ISERROR(VLOOKUP(VLOOKUP($A55, 'E4 TB Allocation Details'!$A$18:$L$214, MATCH("Demand ID", 'E4 TB Allocation Details'!$A$18:$L$18, 0),FALSE), 'E2 Allocators'!$B$15:$W$358, MATCH('O5 Details by Class &amp; Accounts'!U$18, 'E2 Allocators'!$B$15:$W$15, 0),FALSE)*$F55), 0, VLOOKUP(VLOOKUP($A55, 'E4 TB Allocation Details'!$A$18:$L$214, MATCH("Demand ID", 'E4 TB Allocation Details'!$A$18:$L$18, 0),FALSE), 'E2 Allocators'!$B$15:$W$358, MATCH('O5 Details by Class &amp; Accounts'!U$18, 'E2 Allocators'!$B$15:$W$15, 0),FALSE)*$F55)</f>
        <v>0</v>
      </c>
      <c r="V55" s="2186">
        <f>IF(ISERROR(VLOOKUP(VLOOKUP($A55, 'E4 TB Allocation Details'!$A$18:$L$214, MATCH("Demand ID", 'E4 TB Allocation Details'!$A$18:$L$18, 0),FALSE), 'E2 Allocators'!$B$15:$W$358, MATCH('O5 Details by Class &amp; Accounts'!V$18, 'E2 Allocators'!$B$15:$W$15, 0),FALSE)*$F55), 0, VLOOKUP(VLOOKUP($A55, 'E4 TB Allocation Details'!$A$18:$L$214, MATCH("Demand ID", 'E4 TB Allocation Details'!$A$18:$L$18, 0),FALSE), 'E2 Allocators'!$B$15:$W$358, MATCH('O5 Details by Class &amp; Accounts'!V$18, 'E2 Allocators'!$B$15:$W$15, 0),FALSE)*$F55)</f>
        <v>0</v>
      </c>
      <c r="W55" s="2186">
        <f>IF(ISERROR(VLOOKUP(VLOOKUP($A55, 'E4 TB Allocation Details'!$A$18:$L$214, MATCH("Demand ID", 'E4 TB Allocation Details'!$A$18:$L$18, 0),FALSE), 'E2 Allocators'!$B$15:$W$358, MATCH('O5 Details by Class &amp; Accounts'!W$18, 'E2 Allocators'!$B$15:$W$15, 0),FALSE)*$F55), 0, VLOOKUP(VLOOKUP($A55, 'E4 TB Allocation Details'!$A$18:$L$214, MATCH("Demand ID", 'E4 TB Allocation Details'!$A$18:$L$18, 0),FALSE), 'E2 Allocators'!$B$15:$W$358, MATCH('O5 Details by Class &amp; Accounts'!W$18, 'E2 Allocators'!$B$15:$W$15, 0),FALSE)*$F55)</f>
        <v>0</v>
      </c>
      <c r="X55" s="2186">
        <f>IF(ISERROR(VLOOKUP(VLOOKUP($A55, 'E4 TB Allocation Details'!$A$18:$L$214, MATCH("Demand ID", 'E4 TB Allocation Details'!$A$18:$L$18, 0),FALSE), 'E2 Allocators'!$B$15:$W$358, MATCH('O5 Details by Class &amp; Accounts'!X$18, 'E2 Allocators'!$B$15:$W$15, 0),FALSE)*$F55), 0, VLOOKUP(VLOOKUP($A55, 'E4 TB Allocation Details'!$A$18:$L$214, MATCH("Demand ID", 'E4 TB Allocation Details'!$A$18:$L$18, 0),FALSE), 'E2 Allocators'!$B$15:$W$358, MATCH('O5 Details by Class &amp; Accounts'!X$18, 'E2 Allocators'!$B$15:$W$15, 0),FALSE)*$F55)</f>
        <v>0</v>
      </c>
      <c r="Y55" s="2186">
        <f>IF(ISERROR(VLOOKUP(VLOOKUP($A55, 'E4 TB Allocation Details'!$A$18:$L$214, MATCH("Demand ID", 'E4 TB Allocation Details'!$A$18:$L$18, 0),FALSE), 'E2 Allocators'!$B$15:$W$358, MATCH('O5 Details by Class &amp; Accounts'!Y$18, 'E2 Allocators'!$B$15:$W$15, 0),FALSE)*$F55), 0, VLOOKUP(VLOOKUP($A55, 'E4 TB Allocation Details'!$A$18:$L$214, MATCH("Demand ID", 'E4 TB Allocation Details'!$A$18:$L$18, 0),FALSE), 'E2 Allocators'!$B$15:$W$358, MATCH('O5 Details by Class &amp; Accounts'!Y$18, 'E2 Allocators'!$B$15:$W$15, 0),FALSE)*$F55)</f>
        <v>0</v>
      </c>
      <c r="Z55" s="2186">
        <f>IF(ISERROR(VLOOKUP(VLOOKUP($A55, 'E4 TB Allocation Details'!$A$18:$L$214, MATCH("Demand ID", 'E4 TB Allocation Details'!$A$18:$L$18, 0),FALSE), 'E2 Allocators'!$B$15:$W$358, MATCH('O5 Details by Class &amp; Accounts'!Z$18, 'E2 Allocators'!$B$15:$W$15, 0),FALSE)*$F55), 0, VLOOKUP(VLOOKUP($A55, 'E4 TB Allocation Details'!$A$18:$L$214, MATCH("Demand ID", 'E4 TB Allocation Details'!$A$18:$L$18, 0),FALSE), 'E2 Allocators'!$B$15:$W$358, MATCH('O5 Details by Class &amp; Accounts'!Z$18, 'E2 Allocators'!$B$15:$W$15, 0),FALSE)*$F55)</f>
        <v>0</v>
      </c>
      <c r="AA55" s="2186">
        <f>IF(ISERROR(VLOOKUP(VLOOKUP($A55, 'E4 TB Allocation Details'!$A$18:$L$214, MATCH("Demand ID", 'E4 TB Allocation Details'!$A$18:$L$18, 0),FALSE), 'E2 Allocators'!$B$15:$W$358, MATCH('O5 Details by Class &amp; Accounts'!AA$18, 'E2 Allocators'!$B$15:$W$15, 0),FALSE)*$F55), 0, VLOOKUP(VLOOKUP($A55, 'E4 TB Allocation Details'!$A$18:$L$214, MATCH("Demand ID", 'E4 TB Allocation Details'!$A$18:$L$18, 0),FALSE), 'E2 Allocators'!$B$15:$W$358, MATCH('O5 Details by Class &amp; Accounts'!AA$18, 'E2 Allocators'!$B$15:$W$15, 0),FALSE)*$F55)</f>
        <v>0</v>
      </c>
      <c r="AB55" s="2186">
        <f>IF(ISERROR(VLOOKUP(VLOOKUP($A55, 'E4 TB Allocation Details'!$A$18:$L$214, MATCH("Demand ID", 'E4 TB Allocation Details'!$A$18:$L$18, 0),FALSE), 'E2 Allocators'!$B$15:$W$358, MATCH('O5 Details by Class &amp; Accounts'!AB$18, 'E2 Allocators'!$B$15:$W$15, 0),FALSE)*$F55), 0, VLOOKUP(VLOOKUP($A55, 'E4 TB Allocation Details'!$A$18:$L$214, MATCH("Demand ID", 'E4 TB Allocation Details'!$A$18:$L$18, 0),FALSE), 'E2 Allocators'!$B$15:$W$358, MATCH('O5 Details by Class &amp; Accounts'!AB$18, 'E2 Allocators'!$B$15:$W$15, 0),FALSE)*$F55)</f>
        <v>0</v>
      </c>
      <c r="AC55" s="2186">
        <f t="shared" si="1"/>
        <v>5696760.9058750002</v>
      </c>
      <c r="AD55" s="2186">
        <f>IF(ISERROR(VLOOKUP(VLOOKUP($A55, 'E4 TB Allocation Details'!$A$18:$L$214, MATCH("Customer ID", 'E4 TB Allocation Details'!$A$18:$L$18, 0),FALSE), 'E2 Allocators'!$B$15:$W$358, MATCH('O5 Details by Class &amp; Accounts'!AD$18, 'E2 Allocators'!$B$15:$W$15, 0),FALSE)*$G55), 0, VLOOKUP(VLOOKUP($A55, 'E4 TB Allocation Details'!$A$18:$L$214, MATCH("Customer ID", 'E4 TB Allocation Details'!$A$18:$L$18, 0),FALSE), 'E2 Allocators'!$B$15:$W$358, MATCH('O5 Details by Class &amp; Accounts'!AD$18, 'E2 Allocators'!$B$15:$W$15, 0),FALSE)*$G55)</f>
        <v>2680479.3119439315</v>
      </c>
      <c r="AE55" s="2186">
        <f>IF(ISERROR(VLOOKUP(VLOOKUP($A55, 'E4 TB Allocation Details'!$A$18:$L$214, MATCH("Customer ID", 'E4 TB Allocation Details'!$A$18:$L$18, 0),FALSE), 'E2 Allocators'!$B$15:$W$358, MATCH('O5 Details by Class &amp; Accounts'!AE$18, 'E2 Allocators'!$B$15:$W$15, 0),FALSE)*$G55), 0, VLOOKUP(VLOOKUP($A55, 'E4 TB Allocation Details'!$A$18:$L$214, MATCH("Customer ID", 'E4 TB Allocation Details'!$A$18:$L$18, 0),FALSE), 'E2 Allocators'!$B$15:$W$358, MATCH('O5 Details by Class &amp; Accounts'!AE$18, 'E2 Allocators'!$B$15:$W$15, 0),FALSE)*$G55)</f>
        <v>260706.62169923814</v>
      </c>
      <c r="AF55" s="2186">
        <f>IF(ISERROR(VLOOKUP(VLOOKUP($A55, 'E4 TB Allocation Details'!$A$18:$L$214, MATCH("Customer ID", 'E4 TB Allocation Details'!$A$18:$L$18, 0),FALSE), 'E2 Allocators'!$B$15:$W$358, MATCH('O5 Details by Class &amp; Accounts'!AF$18, 'E2 Allocators'!$B$15:$W$15, 0),FALSE)*$G55), 0, VLOOKUP(VLOOKUP($A55, 'E4 TB Allocation Details'!$A$18:$L$214, MATCH("Customer ID", 'E4 TB Allocation Details'!$A$18:$L$18, 0),FALSE), 'E2 Allocators'!$B$15:$W$358, MATCH('O5 Details by Class &amp; Accounts'!AF$18, 'E2 Allocators'!$B$15:$W$15, 0),FALSE)*$G55)</f>
        <v>31080.903874491909</v>
      </c>
      <c r="AG55" s="2186">
        <f>IF(ISERROR(VLOOKUP(VLOOKUP($A55, 'E4 TB Allocation Details'!$A$18:$L$214, MATCH("Customer ID", 'E4 TB Allocation Details'!$A$18:$L$18, 0),FALSE), 'E2 Allocators'!$B$15:$W$358, MATCH('O5 Details by Class &amp; Accounts'!AG$18, 'E2 Allocators'!$B$15:$W$15, 0),FALSE)*$G55), 0, VLOOKUP(VLOOKUP($A55, 'E4 TB Allocation Details'!$A$18:$L$214, MATCH("Customer ID", 'E4 TB Allocation Details'!$A$18:$L$18, 0),FALSE), 'E2 Allocators'!$B$15:$W$358, MATCH('O5 Details by Class &amp; Accounts'!AG$18, 'E2 Allocators'!$B$15:$W$15, 0),FALSE)*$G55)</f>
        <v>0</v>
      </c>
      <c r="AH55" s="2186">
        <f>IF(ISERROR(VLOOKUP(VLOOKUP($A55, 'E4 TB Allocation Details'!$A$18:$L$214, MATCH("Customer ID", 'E4 TB Allocation Details'!$A$18:$L$18, 0),FALSE), 'E2 Allocators'!$B$15:$W$358, MATCH('O5 Details by Class &amp; Accounts'!AH$18, 'E2 Allocators'!$B$15:$W$15, 0),FALSE)*$G55), 0, VLOOKUP(VLOOKUP($A55, 'E4 TB Allocation Details'!$A$18:$L$214, MATCH("Customer ID", 'E4 TB Allocation Details'!$A$18:$L$18, 0),FALSE), 'E2 Allocators'!$B$15:$W$358, MATCH('O5 Details by Class &amp; Accounts'!AH$18, 'E2 Allocators'!$B$15:$W$15, 0),FALSE)*$G55)</f>
        <v>0</v>
      </c>
      <c r="AI55" s="2186">
        <f>IF(ISERROR(VLOOKUP(VLOOKUP($A55, 'E4 TB Allocation Details'!$A$18:$L$214, MATCH("Customer ID", 'E4 TB Allocation Details'!$A$18:$L$18, 0),FALSE), 'E2 Allocators'!$B$15:$W$358, MATCH('O5 Details by Class &amp; Accounts'!AI$18, 'E2 Allocators'!$B$15:$W$15, 0),FALSE)*$G55), 0, VLOOKUP(VLOOKUP($A55, 'E4 TB Allocation Details'!$A$18:$L$214, MATCH("Customer ID", 'E4 TB Allocation Details'!$A$18:$L$18, 0),FALSE), 'E2 Allocators'!$B$15:$W$358, MATCH('O5 Details by Class &amp; Accounts'!AI$18, 'E2 Allocators'!$B$15:$W$15, 0),FALSE)*$G55)</f>
        <v>0</v>
      </c>
      <c r="AJ55" s="2186">
        <f>IF(ISERROR(VLOOKUP(VLOOKUP($A55, 'E4 TB Allocation Details'!$A$18:$L$214, MATCH("Customer ID", 'E4 TB Allocation Details'!$A$18:$L$18, 0),FALSE), 'E2 Allocators'!$B$15:$W$358, MATCH('O5 Details by Class &amp; Accounts'!AJ$18, 'E2 Allocators'!$B$15:$W$15, 0),FALSE)*$G55), 0, VLOOKUP(VLOOKUP($A55, 'E4 TB Allocation Details'!$A$18:$L$214, MATCH("Customer ID", 'E4 TB Allocation Details'!$A$18:$L$18, 0),FALSE), 'E2 Allocators'!$B$15:$W$358, MATCH('O5 Details by Class &amp; Accounts'!AJ$18, 'E2 Allocators'!$B$15:$W$15, 0),FALSE)*$G55)</f>
        <v>54876.790878247848</v>
      </c>
      <c r="AK55" s="2186">
        <f>IF(ISERROR(VLOOKUP(VLOOKUP($A55, 'E4 TB Allocation Details'!$A$18:$L$214, MATCH("Customer ID", 'E4 TB Allocation Details'!$A$18:$L$18, 0),FALSE), 'E2 Allocators'!$B$15:$W$358, MATCH('O5 Details by Class &amp; Accounts'!AK$18, 'E2 Allocators'!$B$15:$W$15, 0),FALSE)*$G55), 0, VLOOKUP(VLOOKUP($A55, 'E4 TB Allocation Details'!$A$18:$L$214, MATCH("Customer ID", 'E4 TB Allocation Details'!$A$18:$L$18, 0),FALSE), 'E2 Allocators'!$B$15:$W$358, MATCH('O5 Details by Class &amp; Accounts'!AK$18, 'E2 Allocators'!$B$15:$W$15, 0),FALSE)*$G55)</f>
        <v>22378.250789634174</v>
      </c>
      <c r="AL55" s="2186">
        <f>IF(ISERROR(VLOOKUP(VLOOKUP($A55, 'E4 TB Allocation Details'!$A$18:$L$214, MATCH("Customer ID", 'E4 TB Allocation Details'!$A$18:$L$18, 0),FALSE), 'E2 Allocators'!$B$15:$W$358, MATCH('O5 Details by Class &amp; Accounts'!AL$18, 'E2 Allocators'!$B$15:$W$15, 0),FALSE)*$G55), 0, VLOOKUP(VLOOKUP($A55, 'E4 TB Allocation Details'!$A$18:$L$214, MATCH("Customer ID", 'E4 TB Allocation Details'!$A$18:$L$18, 0),FALSE), 'E2 Allocators'!$B$15:$W$358, MATCH('O5 Details by Class &amp; Accounts'!AL$18, 'E2 Allocators'!$B$15:$W$15, 0),FALSE)*$G55)</f>
        <v>17964.762439456325</v>
      </c>
      <c r="AM55" s="2186">
        <f>IF(ISERROR(VLOOKUP(VLOOKUP($A55, 'E4 TB Allocation Details'!$A$18:$L$214, MATCH("Customer ID", 'E4 TB Allocation Details'!$A$18:$L$18, 0),FALSE), 'E2 Allocators'!$B$15:$W$358, MATCH('O5 Details by Class &amp; Accounts'!AM$18, 'E2 Allocators'!$B$15:$W$15, 0),FALSE)*$G55), 0, VLOOKUP(VLOOKUP($A55, 'E4 TB Allocation Details'!$A$18:$L$214, MATCH("Customer ID", 'E4 TB Allocation Details'!$A$18:$L$18, 0),FALSE), 'E2 Allocators'!$B$15:$W$358, MATCH('O5 Details by Class &amp; Accounts'!AM$18, 'E2 Allocators'!$B$15:$W$15, 0),FALSE)*$G55)</f>
        <v>0</v>
      </c>
      <c r="AN55" s="2186">
        <f>IF(ISERROR(VLOOKUP(VLOOKUP($A55, 'E4 TB Allocation Details'!$A$18:$L$214, MATCH("Customer ID", 'E4 TB Allocation Details'!$A$18:$L$18, 0),FALSE), 'E2 Allocators'!$B$15:$W$358, MATCH('O5 Details by Class &amp; Accounts'!AN$18, 'E2 Allocators'!$B$15:$W$15, 0),FALSE)*$G55), 0, VLOOKUP(VLOOKUP($A55, 'E4 TB Allocation Details'!$A$18:$L$214, MATCH("Customer ID", 'E4 TB Allocation Details'!$A$18:$L$18, 0),FALSE), 'E2 Allocators'!$B$15:$W$358, MATCH('O5 Details by Class &amp; Accounts'!AN$18, 'E2 Allocators'!$B$15:$W$15, 0),FALSE)*$G55)</f>
        <v>0</v>
      </c>
      <c r="AO55" s="2186">
        <f>IF(ISERROR(VLOOKUP(VLOOKUP($A55, 'E4 TB Allocation Details'!$A$18:$L$214, MATCH("Customer ID", 'E4 TB Allocation Details'!$A$18:$L$18, 0),FALSE), 'E2 Allocators'!$B$15:$W$358, MATCH('O5 Details by Class &amp; Accounts'!AO$18, 'E2 Allocators'!$B$15:$W$15, 0),FALSE)*$G55), 0, VLOOKUP(VLOOKUP($A55, 'E4 TB Allocation Details'!$A$18:$L$214, MATCH("Customer ID", 'E4 TB Allocation Details'!$A$18:$L$18, 0),FALSE), 'E2 Allocators'!$B$15:$W$358, MATCH('O5 Details by Class &amp; Accounts'!AO$18, 'E2 Allocators'!$B$15:$W$15, 0),FALSE)*$G55)</f>
        <v>0</v>
      </c>
      <c r="AP55" s="2186">
        <f>IF(ISERROR(VLOOKUP(VLOOKUP($A55, 'E4 TB Allocation Details'!$A$18:$L$214, MATCH("Customer ID", 'E4 TB Allocation Details'!$A$18:$L$18, 0),FALSE), 'E2 Allocators'!$B$15:$W$358, MATCH('O5 Details by Class &amp; Accounts'!AP$18, 'E2 Allocators'!$B$15:$W$15, 0),FALSE)*$G55), 0, VLOOKUP(VLOOKUP($A55, 'E4 TB Allocation Details'!$A$18:$L$214, MATCH("Customer ID", 'E4 TB Allocation Details'!$A$18:$L$18, 0),FALSE), 'E2 Allocators'!$B$15:$W$358, MATCH('O5 Details by Class &amp; Accounts'!AP$18, 'E2 Allocators'!$B$15:$W$15, 0),FALSE)*$G55)</f>
        <v>0</v>
      </c>
      <c r="AQ55" s="2186">
        <f>IF(ISERROR(VLOOKUP(VLOOKUP($A55, 'E4 TB Allocation Details'!$A$18:$L$214, MATCH("Customer ID", 'E4 TB Allocation Details'!$A$18:$L$18, 0),FALSE), 'E2 Allocators'!$B$15:$W$358, MATCH('O5 Details by Class &amp; Accounts'!AQ$18, 'E2 Allocators'!$B$15:$W$15, 0),FALSE)*$G55), 0, VLOOKUP(VLOOKUP($A55, 'E4 TB Allocation Details'!$A$18:$L$214, MATCH("Customer ID", 'E4 TB Allocation Details'!$A$18:$L$18, 0),FALSE), 'E2 Allocators'!$B$15:$W$358, MATCH('O5 Details by Class &amp; Accounts'!AQ$18, 'E2 Allocators'!$B$15:$W$15, 0),FALSE)*$G55)</f>
        <v>0</v>
      </c>
      <c r="AR55" s="2186">
        <f>IF(ISERROR(VLOOKUP(VLOOKUP($A55, 'E4 TB Allocation Details'!$A$18:$L$214, MATCH("Customer ID", 'E4 TB Allocation Details'!$A$18:$L$18, 0),FALSE), 'E2 Allocators'!$B$15:$W$358, MATCH('O5 Details by Class &amp; Accounts'!AR$18, 'E2 Allocators'!$B$15:$W$15, 0),FALSE)*$G55), 0, VLOOKUP(VLOOKUP($A55, 'E4 TB Allocation Details'!$A$18:$L$214, MATCH("Customer ID", 'E4 TB Allocation Details'!$A$18:$L$18, 0),FALSE), 'E2 Allocators'!$B$15:$W$358, MATCH('O5 Details by Class &amp; Accounts'!AR$18, 'E2 Allocators'!$B$15:$W$15, 0),FALSE)*$G55)</f>
        <v>0</v>
      </c>
      <c r="AS55" s="2186">
        <f>IF(ISERROR(VLOOKUP(VLOOKUP($A55, 'E4 TB Allocation Details'!$A$18:$L$214, MATCH("Customer ID", 'E4 TB Allocation Details'!$A$18:$L$18, 0),FALSE), 'E2 Allocators'!$B$15:$W$358, MATCH('O5 Details by Class &amp; Accounts'!AS$18, 'E2 Allocators'!$B$15:$W$15, 0),FALSE)*$G55), 0, VLOOKUP(VLOOKUP($A55, 'E4 TB Allocation Details'!$A$18:$L$214, MATCH("Customer ID", 'E4 TB Allocation Details'!$A$18:$L$18, 0),FALSE), 'E2 Allocators'!$B$15:$W$358, MATCH('O5 Details by Class &amp; Accounts'!AS$18, 'E2 Allocators'!$B$15:$W$15, 0),FALSE)*$G55)</f>
        <v>0</v>
      </c>
      <c r="AT55" s="2186">
        <f>IF(ISERROR(VLOOKUP(VLOOKUP($A55, 'E4 TB Allocation Details'!$A$18:$L$214, MATCH("Customer ID", 'E4 TB Allocation Details'!$A$18:$L$18, 0),FALSE), 'E2 Allocators'!$B$15:$W$358, MATCH('O5 Details by Class &amp; Accounts'!AT$18, 'E2 Allocators'!$B$15:$W$15, 0),FALSE)*$G55), 0, VLOOKUP(VLOOKUP($A55, 'E4 TB Allocation Details'!$A$18:$L$214, MATCH("Customer ID", 'E4 TB Allocation Details'!$A$18:$L$18, 0),FALSE), 'E2 Allocators'!$B$15:$W$358, MATCH('O5 Details by Class &amp; Accounts'!AT$18, 'E2 Allocators'!$B$15:$W$15, 0),FALSE)*$G55)</f>
        <v>0</v>
      </c>
      <c r="AU55" s="2186">
        <f>IF(ISERROR(VLOOKUP(VLOOKUP($A55, 'E4 TB Allocation Details'!$A$18:$L$214, MATCH("Customer ID", 'E4 TB Allocation Details'!$A$18:$L$18, 0),FALSE), 'E2 Allocators'!$B$15:$W$358, MATCH('O5 Details by Class &amp; Accounts'!AU$18, 'E2 Allocators'!$B$15:$W$15, 0),FALSE)*$G55), 0, VLOOKUP(VLOOKUP($A55, 'E4 TB Allocation Details'!$A$18:$L$214, MATCH("Customer ID", 'E4 TB Allocation Details'!$A$18:$L$18, 0),FALSE), 'E2 Allocators'!$B$15:$W$358, MATCH('O5 Details by Class &amp; Accounts'!AU$18, 'E2 Allocators'!$B$15:$W$15, 0),FALSE)*$G55)</f>
        <v>0</v>
      </c>
      <c r="AV55" s="2186">
        <f>IF(ISERROR(VLOOKUP(VLOOKUP($A55, 'E4 TB Allocation Details'!$A$18:$L$214, MATCH("Customer ID", 'E4 TB Allocation Details'!$A$18:$L$18, 0),FALSE), 'E2 Allocators'!$B$15:$W$358, MATCH('O5 Details by Class &amp; Accounts'!AV$18, 'E2 Allocators'!$B$15:$W$15, 0),FALSE)*$G55), 0, VLOOKUP(VLOOKUP($A55, 'E4 TB Allocation Details'!$A$18:$L$214, MATCH("Customer ID", 'E4 TB Allocation Details'!$A$18:$L$18, 0),FALSE), 'E2 Allocators'!$B$15:$W$358, MATCH('O5 Details by Class &amp; Accounts'!AV$18, 'E2 Allocators'!$B$15:$W$15, 0),FALSE)*$G55)</f>
        <v>0</v>
      </c>
      <c r="AW55" s="2186">
        <f>IF(ISERROR(VLOOKUP(VLOOKUP($A55, 'E4 TB Allocation Details'!$A$18:$L$214, MATCH("Customer ID", 'E4 TB Allocation Details'!$A$18:$L$18, 0),FALSE), 'E2 Allocators'!$B$15:$W$358, MATCH('O5 Details by Class &amp; Accounts'!AW$18, 'E2 Allocators'!$B$15:$W$15, 0),FALSE)*$G55), 0, VLOOKUP(VLOOKUP($A55, 'E4 TB Allocation Details'!$A$18:$L$214, MATCH("Customer ID", 'E4 TB Allocation Details'!$A$18:$L$18, 0),FALSE), 'E2 Allocators'!$B$15:$W$358, MATCH('O5 Details by Class &amp; Accounts'!AW$18, 'E2 Allocators'!$B$15:$W$15, 0),FALSE)*$G55)</f>
        <v>0</v>
      </c>
      <c r="AX55" s="2186">
        <f t="shared" si="2"/>
        <v>3067486.6416249997</v>
      </c>
      <c r="AY55" s="2186">
        <f>IF(ISERROR(VLOOKUP(VLOOKUP($A55, 'E4 TB Allocation Details'!$A$18:$L$214, MATCH("Misc ID", 'E4 TB Allocation Details'!$A$18:$L$18, 0),FALSE), 'E2 Allocators'!$B$15:$W$358, MATCH('O5 Details by Class &amp; Accounts'!AY$18, 'E2 Allocators'!$B$15:$W$15, 0),FALSE)*$E55), 0, VLOOKUP(VLOOKUP($A55, 'E4 TB Allocation Details'!$A$18:$L$214, MATCH("Misc ID", 'E4 TB Allocation Details'!$A$18:$L$18, 0),FALSE), 'E2 Allocators'!$B$15:$W$358, MATCH('O5 Details by Class &amp; Accounts'!AY$18, 'E2 Allocators'!$B$15:$W$15, 0),FALSE)*$E55)</f>
        <v>0</v>
      </c>
      <c r="AZ55" s="2186">
        <f>IF(ISERROR(VLOOKUP(VLOOKUP($A55, 'E4 TB Allocation Details'!$A$18:$L$214, MATCH("Misc ID", 'E4 TB Allocation Details'!$A$18:$L$18, 0),FALSE), 'E2 Allocators'!$B$15:$W$358, MATCH('O5 Details by Class &amp; Accounts'!AZ$18, 'E2 Allocators'!$B$15:$W$15, 0),FALSE)*$E55), 0, VLOOKUP(VLOOKUP($A55, 'E4 TB Allocation Details'!$A$18:$L$214, MATCH("Misc ID", 'E4 TB Allocation Details'!$A$18:$L$18, 0),FALSE), 'E2 Allocators'!$B$15:$W$358, MATCH('O5 Details by Class &amp; Accounts'!AZ$18, 'E2 Allocators'!$B$15:$W$15, 0),FALSE)*$E55)</f>
        <v>0</v>
      </c>
      <c r="BA55" s="2186">
        <f>IF(ISERROR(VLOOKUP(VLOOKUP($A55, 'E4 TB Allocation Details'!$A$18:$L$214, MATCH("Misc ID", 'E4 TB Allocation Details'!$A$18:$L$18, 0),FALSE), 'E2 Allocators'!$B$15:$W$358, MATCH('O5 Details by Class &amp; Accounts'!BA$18, 'E2 Allocators'!$B$15:$W$15, 0),FALSE)*$E55), 0, VLOOKUP(VLOOKUP($A55, 'E4 TB Allocation Details'!$A$18:$L$214, MATCH("Misc ID", 'E4 TB Allocation Details'!$A$18:$L$18, 0),FALSE), 'E2 Allocators'!$B$15:$W$358, MATCH('O5 Details by Class &amp; Accounts'!BA$18, 'E2 Allocators'!$B$15:$W$15, 0),FALSE)*$E55)</f>
        <v>0</v>
      </c>
      <c r="BB55" s="2186">
        <f>IF(ISERROR(VLOOKUP(VLOOKUP($A55, 'E4 TB Allocation Details'!$A$18:$L$214, MATCH("Misc ID", 'E4 TB Allocation Details'!$A$18:$L$18, 0),FALSE), 'E2 Allocators'!$B$15:$W$358, MATCH('O5 Details by Class &amp; Accounts'!BB$18, 'E2 Allocators'!$B$15:$W$15, 0),FALSE)*$E55), 0, VLOOKUP(VLOOKUP($A55, 'E4 TB Allocation Details'!$A$18:$L$214, MATCH("Misc ID", 'E4 TB Allocation Details'!$A$18:$L$18, 0),FALSE), 'E2 Allocators'!$B$15:$W$358, MATCH('O5 Details by Class &amp; Accounts'!BB$18, 'E2 Allocators'!$B$15:$W$15, 0),FALSE)*$E55)</f>
        <v>0</v>
      </c>
      <c r="BC55" s="2186">
        <f>IF(ISERROR(VLOOKUP(VLOOKUP($A55, 'E4 TB Allocation Details'!$A$18:$L$214, MATCH("Misc ID", 'E4 TB Allocation Details'!$A$18:$L$18, 0),FALSE), 'E2 Allocators'!$B$15:$W$358, MATCH('O5 Details by Class &amp; Accounts'!BC$18, 'E2 Allocators'!$B$15:$W$15, 0),FALSE)*$E55), 0, VLOOKUP(VLOOKUP($A55, 'E4 TB Allocation Details'!$A$18:$L$214, MATCH("Misc ID", 'E4 TB Allocation Details'!$A$18:$L$18, 0),FALSE), 'E2 Allocators'!$B$15:$W$358, MATCH('O5 Details by Class &amp; Accounts'!BC$18, 'E2 Allocators'!$B$15:$W$15, 0),FALSE)*$E55)</f>
        <v>0</v>
      </c>
      <c r="BD55" s="2186">
        <f>IF(ISERROR(VLOOKUP(VLOOKUP($A55, 'E4 TB Allocation Details'!$A$18:$L$214, MATCH("Misc ID", 'E4 TB Allocation Details'!$A$18:$L$18, 0),FALSE), 'E2 Allocators'!$B$15:$W$358, MATCH('O5 Details by Class &amp; Accounts'!BD$18, 'E2 Allocators'!$B$15:$W$15, 0),FALSE)*$E55), 0, VLOOKUP(VLOOKUP($A55, 'E4 TB Allocation Details'!$A$18:$L$214, MATCH("Misc ID", 'E4 TB Allocation Details'!$A$18:$L$18, 0),FALSE), 'E2 Allocators'!$B$15:$W$358, MATCH('O5 Details by Class &amp; Accounts'!BD$18, 'E2 Allocators'!$B$15:$W$15, 0),FALSE)*$E55)</f>
        <v>0</v>
      </c>
      <c r="BE55" s="2186">
        <f>IF(ISERROR(VLOOKUP(VLOOKUP($A55, 'E4 TB Allocation Details'!$A$18:$L$214, MATCH("Misc ID", 'E4 TB Allocation Details'!$A$18:$L$18, 0),FALSE), 'E2 Allocators'!$B$15:$W$358, MATCH('O5 Details by Class &amp; Accounts'!BE$18, 'E2 Allocators'!$B$15:$W$15, 0),FALSE)*$E55), 0, VLOOKUP(VLOOKUP($A55, 'E4 TB Allocation Details'!$A$18:$L$214, MATCH("Misc ID", 'E4 TB Allocation Details'!$A$18:$L$18, 0),FALSE), 'E2 Allocators'!$B$15:$W$358, MATCH('O5 Details by Class &amp; Accounts'!BE$18, 'E2 Allocators'!$B$15:$W$15, 0),FALSE)*$E55)</f>
        <v>0</v>
      </c>
      <c r="BF55" s="2186">
        <f>IF(ISERROR(VLOOKUP(VLOOKUP($A55, 'E4 TB Allocation Details'!$A$18:$L$214, MATCH("Misc ID", 'E4 TB Allocation Details'!$A$18:$L$18, 0),FALSE), 'E2 Allocators'!$B$15:$W$358, MATCH('O5 Details by Class &amp; Accounts'!BF$18, 'E2 Allocators'!$B$15:$W$15, 0),FALSE)*$E55), 0, VLOOKUP(VLOOKUP($A55, 'E4 TB Allocation Details'!$A$18:$L$214, MATCH("Misc ID", 'E4 TB Allocation Details'!$A$18:$L$18, 0),FALSE), 'E2 Allocators'!$B$15:$W$358, MATCH('O5 Details by Class &amp; Accounts'!BF$18, 'E2 Allocators'!$B$15:$W$15, 0),FALSE)*$E55)</f>
        <v>0</v>
      </c>
      <c r="BG55" s="2186">
        <f>IF(ISERROR(VLOOKUP(VLOOKUP($A55, 'E4 TB Allocation Details'!$A$18:$L$214, MATCH("Misc ID", 'E4 TB Allocation Details'!$A$18:$L$18, 0),FALSE), 'E2 Allocators'!$B$15:$W$358, MATCH('O5 Details by Class &amp; Accounts'!BG$18, 'E2 Allocators'!$B$15:$W$15, 0),FALSE)*$E55), 0, VLOOKUP(VLOOKUP($A55, 'E4 TB Allocation Details'!$A$18:$L$214, MATCH("Misc ID", 'E4 TB Allocation Details'!$A$18:$L$18, 0),FALSE), 'E2 Allocators'!$B$15:$W$358, MATCH('O5 Details by Class &amp; Accounts'!BG$18, 'E2 Allocators'!$B$15:$W$15, 0),FALSE)*$E55)</f>
        <v>0</v>
      </c>
      <c r="BH55" s="2186">
        <f>IF(ISERROR(VLOOKUP(VLOOKUP($A55, 'E4 TB Allocation Details'!$A$18:$L$214, MATCH("Misc ID", 'E4 TB Allocation Details'!$A$18:$L$18, 0),FALSE), 'E2 Allocators'!$B$15:$W$358, MATCH('O5 Details by Class &amp; Accounts'!BH$18, 'E2 Allocators'!$B$15:$W$15, 0),FALSE)*$E55), 0, VLOOKUP(VLOOKUP($A55, 'E4 TB Allocation Details'!$A$18:$L$214, MATCH("Misc ID", 'E4 TB Allocation Details'!$A$18:$L$18, 0),FALSE), 'E2 Allocators'!$B$15:$W$358, MATCH('O5 Details by Class &amp; Accounts'!BH$18, 'E2 Allocators'!$B$15:$W$15, 0),FALSE)*$E55)</f>
        <v>0</v>
      </c>
      <c r="BI55" s="2186">
        <f>IF(ISERROR(VLOOKUP(VLOOKUP($A55, 'E4 TB Allocation Details'!$A$18:$L$214, MATCH("Misc ID", 'E4 TB Allocation Details'!$A$18:$L$18, 0),FALSE), 'E2 Allocators'!$B$15:$W$358, MATCH('O5 Details by Class &amp; Accounts'!BI$18, 'E2 Allocators'!$B$15:$W$15, 0),FALSE)*$E55), 0, VLOOKUP(VLOOKUP($A55, 'E4 TB Allocation Details'!$A$18:$L$214, MATCH("Misc ID", 'E4 TB Allocation Details'!$A$18:$L$18, 0),FALSE), 'E2 Allocators'!$B$15:$W$358, MATCH('O5 Details by Class &amp; Accounts'!BI$18, 'E2 Allocators'!$B$15:$W$15, 0),FALSE)*$E55)</f>
        <v>0</v>
      </c>
      <c r="BJ55" s="2186">
        <f>IF(ISERROR(VLOOKUP(VLOOKUP($A55, 'E4 TB Allocation Details'!$A$18:$L$214, MATCH("Misc ID", 'E4 TB Allocation Details'!$A$18:$L$18, 0),FALSE), 'E2 Allocators'!$B$15:$W$358, MATCH('O5 Details by Class &amp; Accounts'!BJ$18, 'E2 Allocators'!$B$15:$W$15, 0),FALSE)*$E55), 0, VLOOKUP(VLOOKUP($A55, 'E4 TB Allocation Details'!$A$18:$L$214, MATCH("Misc ID", 'E4 TB Allocation Details'!$A$18:$L$18, 0),FALSE), 'E2 Allocators'!$B$15:$W$358, MATCH('O5 Details by Class &amp; Accounts'!BJ$18, 'E2 Allocators'!$B$15:$W$15, 0),FALSE)*$E55)</f>
        <v>0</v>
      </c>
      <c r="BK55" s="2186">
        <f>IF(ISERROR(VLOOKUP(VLOOKUP($A55, 'E4 TB Allocation Details'!$A$18:$L$214, MATCH("Misc ID", 'E4 TB Allocation Details'!$A$18:$L$18, 0),FALSE), 'E2 Allocators'!$B$15:$W$358, MATCH('O5 Details by Class &amp; Accounts'!BK$18, 'E2 Allocators'!$B$15:$W$15, 0),FALSE)*$E55), 0, VLOOKUP(VLOOKUP($A55, 'E4 TB Allocation Details'!$A$18:$L$214, MATCH("Misc ID", 'E4 TB Allocation Details'!$A$18:$L$18, 0),FALSE), 'E2 Allocators'!$B$15:$W$358, MATCH('O5 Details by Class &amp; Accounts'!BK$18, 'E2 Allocators'!$B$15:$W$15, 0),FALSE)*$E55)</f>
        <v>0</v>
      </c>
      <c r="BL55" s="2186">
        <f>IF(ISERROR(VLOOKUP(VLOOKUP($A55, 'E4 TB Allocation Details'!$A$18:$L$214, MATCH("Misc ID", 'E4 TB Allocation Details'!$A$18:$L$18, 0),FALSE), 'E2 Allocators'!$B$15:$W$358, MATCH('O5 Details by Class &amp; Accounts'!BL$18, 'E2 Allocators'!$B$15:$W$15, 0),FALSE)*$E55), 0, VLOOKUP(VLOOKUP($A55, 'E4 TB Allocation Details'!$A$18:$L$214, MATCH("Misc ID", 'E4 TB Allocation Details'!$A$18:$L$18, 0),FALSE), 'E2 Allocators'!$B$15:$W$358, MATCH('O5 Details by Class &amp; Accounts'!BL$18, 'E2 Allocators'!$B$15:$W$15, 0),FALSE)*$E55)</f>
        <v>0</v>
      </c>
      <c r="BM55" s="2186">
        <f>IF(ISERROR(VLOOKUP(VLOOKUP($A55, 'E4 TB Allocation Details'!$A$18:$L$214, MATCH("Misc ID", 'E4 TB Allocation Details'!$A$18:$L$18, 0),FALSE), 'E2 Allocators'!$B$15:$W$358, MATCH('O5 Details by Class &amp; Accounts'!BM$18, 'E2 Allocators'!$B$15:$W$15, 0),FALSE)*$E55), 0, VLOOKUP(VLOOKUP($A55, 'E4 TB Allocation Details'!$A$18:$L$214, MATCH("Misc ID", 'E4 TB Allocation Details'!$A$18:$L$18, 0),FALSE), 'E2 Allocators'!$B$15:$W$358, MATCH('O5 Details by Class &amp; Accounts'!BM$18, 'E2 Allocators'!$B$15:$W$15, 0),FALSE)*$E55)</f>
        <v>0</v>
      </c>
      <c r="BN55" s="2186">
        <f>IF(ISERROR(VLOOKUP(VLOOKUP($A55, 'E4 TB Allocation Details'!$A$18:$L$214, MATCH("Misc ID", 'E4 TB Allocation Details'!$A$18:$L$18, 0),FALSE), 'E2 Allocators'!$B$15:$W$358, MATCH('O5 Details by Class &amp; Accounts'!BN$18, 'E2 Allocators'!$B$15:$W$15, 0),FALSE)*$E55), 0, VLOOKUP(VLOOKUP($A55, 'E4 TB Allocation Details'!$A$18:$L$214, MATCH("Misc ID", 'E4 TB Allocation Details'!$A$18:$L$18, 0),FALSE), 'E2 Allocators'!$B$15:$W$358, MATCH('O5 Details by Class &amp; Accounts'!BN$18, 'E2 Allocators'!$B$15:$W$15, 0),FALSE)*$E55)</f>
        <v>0</v>
      </c>
      <c r="BO55" s="2186">
        <f>IF(ISERROR(VLOOKUP(VLOOKUP($A55, 'E4 TB Allocation Details'!$A$18:$L$214, MATCH("Misc ID", 'E4 TB Allocation Details'!$A$18:$L$18, 0),FALSE), 'E2 Allocators'!$B$15:$W$358, MATCH('O5 Details by Class &amp; Accounts'!BO$18, 'E2 Allocators'!$B$15:$W$15, 0),FALSE)*$E55), 0, VLOOKUP(VLOOKUP($A55, 'E4 TB Allocation Details'!$A$18:$L$214, MATCH("Misc ID", 'E4 TB Allocation Details'!$A$18:$L$18, 0),FALSE), 'E2 Allocators'!$B$15:$W$358, MATCH('O5 Details by Class &amp; Accounts'!BO$18, 'E2 Allocators'!$B$15:$W$15, 0),FALSE)*$E55)</f>
        <v>0</v>
      </c>
      <c r="BP55" s="2186">
        <f>IF(ISERROR(VLOOKUP(VLOOKUP($A55, 'E4 TB Allocation Details'!$A$18:$L$214, MATCH("Misc ID", 'E4 TB Allocation Details'!$A$18:$L$18, 0),FALSE), 'E2 Allocators'!$B$15:$W$358, MATCH('O5 Details by Class &amp; Accounts'!BP$18, 'E2 Allocators'!$B$15:$W$15, 0),FALSE)*$E55), 0, VLOOKUP(VLOOKUP($A55, 'E4 TB Allocation Details'!$A$18:$L$214, MATCH("Misc ID", 'E4 TB Allocation Details'!$A$18:$L$18, 0),FALSE), 'E2 Allocators'!$B$15:$W$358, MATCH('O5 Details by Class &amp; Accounts'!BP$18, 'E2 Allocators'!$B$15:$W$15, 0),FALSE)*$E55)</f>
        <v>0</v>
      </c>
      <c r="BQ55" s="2186">
        <f>IF(ISERROR(VLOOKUP(VLOOKUP($A55, 'E4 TB Allocation Details'!$A$18:$L$214, MATCH("Misc ID", 'E4 TB Allocation Details'!$A$18:$L$18, 0),FALSE), 'E2 Allocators'!$B$15:$W$358, MATCH('O5 Details by Class &amp; Accounts'!BQ$18, 'E2 Allocators'!$B$15:$W$15, 0),FALSE)*$E55), 0, VLOOKUP(VLOOKUP($A55, 'E4 TB Allocation Details'!$A$18:$L$214, MATCH("Misc ID", 'E4 TB Allocation Details'!$A$18:$L$18, 0),FALSE), 'E2 Allocators'!$B$15:$W$358, MATCH('O5 Details by Class &amp; Accounts'!BQ$18, 'E2 Allocators'!$B$15:$W$15, 0),FALSE)*$E55)</f>
        <v>0</v>
      </c>
      <c r="BR55" s="2186">
        <f>IF(ISERROR(VLOOKUP(VLOOKUP($A55, 'E4 TB Allocation Details'!$A$18:$L$214, MATCH("Misc ID", 'E4 TB Allocation Details'!$A$18:$L$18, 0),FALSE), 'E2 Allocators'!$B$15:$W$358, MATCH('O5 Details by Class &amp; Accounts'!BR$18, 'E2 Allocators'!$B$15:$W$15, 0),FALSE)*$E55), 0, VLOOKUP(VLOOKUP($A55, 'E4 TB Allocation Details'!$A$18:$L$214, MATCH("Misc ID", 'E4 TB Allocation Details'!$A$18:$L$18, 0),FALSE), 'E2 Allocators'!$B$15:$W$358, MATCH('O5 Details by Class &amp; Accounts'!BR$18, 'E2 Allocators'!$B$15:$W$15, 0),FALSE)*$E55)</f>
        <v>0</v>
      </c>
      <c r="BS55" s="2186">
        <f t="shared" si="3"/>
        <v>0</v>
      </c>
      <c r="BT55" s="2186">
        <f>IF(ISERROR(VLOOKUP(VLOOKUP($A55, 'E4 TB Allocation Details'!$A$18:$L$214, MATCH("A &amp; G ID", 'E4 TB Allocation Details'!$A$18:$L$18, 0),FALSE), 'E2 Allocators'!$B$15:$W$358, MATCH('O5 Details by Class &amp; Accounts'!BT$18, 'E2 Allocators'!$B$15:$W$15, 0),FALSE)*$E55), 0, VLOOKUP(VLOOKUP($A55, 'E4 TB Allocation Details'!$A$18:$L$214, MATCH("A &amp; G ID", 'E4 TB Allocation Details'!$A$18:$L$18, 0),FALSE), 'E2 Allocators'!$B$15:$W$358, MATCH('O5 Details by Class &amp; Accounts'!BT$18, 'E2 Allocators'!$B$15:$W$15, 0),FALSE)*$E55)</f>
        <v>0</v>
      </c>
      <c r="BU55" s="2186">
        <f>IF(ISERROR(VLOOKUP(VLOOKUP($A55, 'E4 TB Allocation Details'!$A$18:$L$214, MATCH("A &amp; G ID", 'E4 TB Allocation Details'!$A$18:$L$18, 0),FALSE), 'E2 Allocators'!$B$15:$W$358, MATCH('O5 Details by Class &amp; Accounts'!BU$18, 'E2 Allocators'!$B$15:$W$15, 0),FALSE)*$E55), 0, VLOOKUP(VLOOKUP($A55, 'E4 TB Allocation Details'!$A$18:$L$214, MATCH("A &amp; G ID", 'E4 TB Allocation Details'!$A$18:$L$18, 0),FALSE), 'E2 Allocators'!$B$15:$W$358, MATCH('O5 Details by Class &amp; Accounts'!BU$18, 'E2 Allocators'!$B$15:$W$15, 0),FALSE)*$E55)</f>
        <v>0</v>
      </c>
      <c r="BV55" s="2186">
        <f>IF(ISERROR(VLOOKUP(VLOOKUP($A55, 'E4 TB Allocation Details'!$A$18:$L$214, MATCH("A &amp; G ID", 'E4 TB Allocation Details'!$A$18:$L$18, 0),FALSE), 'E2 Allocators'!$B$15:$W$358, MATCH('O5 Details by Class &amp; Accounts'!BV$18, 'E2 Allocators'!$B$15:$W$15, 0),FALSE)*$E55), 0, VLOOKUP(VLOOKUP($A55, 'E4 TB Allocation Details'!$A$18:$L$214, MATCH("A &amp; G ID", 'E4 TB Allocation Details'!$A$18:$L$18, 0),FALSE), 'E2 Allocators'!$B$15:$W$358, MATCH('O5 Details by Class &amp; Accounts'!BV$18, 'E2 Allocators'!$B$15:$W$15, 0),FALSE)*$E55)</f>
        <v>0</v>
      </c>
      <c r="BW55" s="2186">
        <f>IF(ISERROR(VLOOKUP(VLOOKUP($A55, 'E4 TB Allocation Details'!$A$18:$L$214, MATCH("A &amp; G ID", 'E4 TB Allocation Details'!$A$18:$L$18, 0),FALSE), 'E2 Allocators'!$B$15:$W$358, MATCH('O5 Details by Class &amp; Accounts'!BW$18, 'E2 Allocators'!$B$15:$W$15, 0),FALSE)*$E55), 0, VLOOKUP(VLOOKUP($A55, 'E4 TB Allocation Details'!$A$18:$L$214, MATCH("A &amp; G ID", 'E4 TB Allocation Details'!$A$18:$L$18, 0),FALSE), 'E2 Allocators'!$B$15:$W$358, MATCH('O5 Details by Class &amp; Accounts'!BW$18, 'E2 Allocators'!$B$15:$W$15, 0),FALSE)*$E55)</f>
        <v>0</v>
      </c>
      <c r="BX55" s="2186">
        <f>IF(ISERROR(VLOOKUP(VLOOKUP($A55, 'E4 TB Allocation Details'!$A$18:$L$214, MATCH("A &amp; G ID", 'E4 TB Allocation Details'!$A$18:$L$18, 0),FALSE), 'E2 Allocators'!$B$15:$W$358, MATCH('O5 Details by Class &amp; Accounts'!BX$18, 'E2 Allocators'!$B$15:$W$15, 0),FALSE)*$E55), 0, VLOOKUP(VLOOKUP($A55, 'E4 TB Allocation Details'!$A$18:$L$214, MATCH("A &amp; G ID", 'E4 TB Allocation Details'!$A$18:$L$18, 0),FALSE), 'E2 Allocators'!$B$15:$W$358, MATCH('O5 Details by Class &amp; Accounts'!BX$18, 'E2 Allocators'!$B$15:$W$15, 0),FALSE)*$E55)</f>
        <v>0</v>
      </c>
      <c r="BY55" s="2186">
        <f>IF(ISERROR(VLOOKUP(VLOOKUP($A55, 'E4 TB Allocation Details'!$A$18:$L$214, MATCH("A &amp; G ID", 'E4 TB Allocation Details'!$A$18:$L$18, 0),FALSE), 'E2 Allocators'!$B$15:$W$358, MATCH('O5 Details by Class &amp; Accounts'!BY$18, 'E2 Allocators'!$B$15:$W$15, 0),FALSE)*$E55), 0, VLOOKUP(VLOOKUP($A55, 'E4 TB Allocation Details'!$A$18:$L$214, MATCH("A &amp; G ID", 'E4 TB Allocation Details'!$A$18:$L$18, 0),FALSE), 'E2 Allocators'!$B$15:$W$358, MATCH('O5 Details by Class &amp; Accounts'!BY$18, 'E2 Allocators'!$B$15:$W$15, 0),FALSE)*$E55)</f>
        <v>0</v>
      </c>
      <c r="BZ55" s="2186">
        <f>IF(ISERROR(VLOOKUP(VLOOKUP($A55, 'E4 TB Allocation Details'!$A$18:$L$214, MATCH("A &amp; G ID", 'E4 TB Allocation Details'!$A$18:$L$18, 0),FALSE), 'E2 Allocators'!$B$15:$W$358, MATCH('O5 Details by Class &amp; Accounts'!BZ$18, 'E2 Allocators'!$B$15:$W$15, 0),FALSE)*$E55), 0, VLOOKUP(VLOOKUP($A55, 'E4 TB Allocation Details'!$A$18:$L$214, MATCH("A &amp; G ID", 'E4 TB Allocation Details'!$A$18:$L$18, 0),FALSE), 'E2 Allocators'!$B$15:$W$358, MATCH('O5 Details by Class &amp; Accounts'!BZ$18, 'E2 Allocators'!$B$15:$W$15, 0),FALSE)*$E55)</f>
        <v>0</v>
      </c>
      <c r="CA55" s="2186">
        <f>IF(ISERROR(VLOOKUP(VLOOKUP($A55, 'E4 TB Allocation Details'!$A$18:$L$214, MATCH("A &amp; G ID", 'E4 TB Allocation Details'!$A$18:$L$18, 0),FALSE), 'E2 Allocators'!$B$15:$W$358, MATCH('O5 Details by Class &amp; Accounts'!CA$18, 'E2 Allocators'!$B$15:$W$15, 0),FALSE)*$E55), 0, VLOOKUP(VLOOKUP($A55, 'E4 TB Allocation Details'!$A$18:$L$214, MATCH("A &amp; G ID", 'E4 TB Allocation Details'!$A$18:$L$18, 0),FALSE), 'E2 Allocators'!$B$15:$W$358, MATCH('O5 Details by Class &amp; Accounts'!CA$18, 'E2 Allocators'!$B$15:$W$15, 0),FALSE)*$E55)</f>
        <v>0</v>
      </c>
      <c r="CB55" s="2186">
        <f>IF(ISERROR(VLOOKUP(VLOOKUP($A55, 'E4 TB Allocation Details'!$A$18:$L$214, MATCH("A &amp; G ID", 'E4 TB Allocation Details'!$A$18:$L$18, 0),FALSE), 'E2 Allocators'!$B$15:$W$358, MATCH('O5 Details by Class &amp; Accounts'!CB$18, 'E2 Allocators'!$B$15:$W$15, 0),FALSE)*$E55), 0, VLOOKUP(VLOOKUP($A55, 'E4 TB Allocation Details'!$A$18:$L$214, MATCH("A &amp; G ID", 'E4 TB Allocation Details'!$A$18:$L$18, 0),FALSE), 'E2 Allocators'!$B$15:$W$358, MATCH('O5 Details by Class &amp; Accounts'!CB$18, 'E2 Allocators'!$B$15:$W$15, 0),FALSE)*$E55)</f>
        <v>0</v>
      </c>
      <c r="CC55" s="2186">
        <f>IF(ISERROR(VLOOKUP(VLOOKUP($A55, 'E4 TB Allocation Details'!$A$18:$L$214, MATCH("A &amp; G ID", 'E4 TB Allocation Details'!$A$18:$L$18, 0),FALSE), 'E2 Allocators'!$B$15:$W$358, MATCH('O5 Details by Class &amp; Accounts'!CC$18, 'E2 Allocators'!$B$15:$W$15, 0),FALSE)*$E55), 0, VLOOKUP(VLOOKUP($A55, 'E4 TB Allocation Details'!$A$18:$L$214, MATCH("A &amp; G ID", 'E4 TB Allocation Details'!$A$18:$L$18, 0),FALSE), 'E2 Allocators'!$B$15:$W$358, MATCH('O5 Details by Class &amp; Accounts'!CC$18, 'E2 Allocators'!$B$15:$W$15, 0),FALSE)*$E55)</f>
        <v>0</v>
      </c>
      <c r="CD55" s="2186">
        <f>IF(ISERROR(VLOOKUP(VLOOKUP($A55, 'E4 TB Allocation Details'!$A$18:$L$214, MATCH("A &amp; G ID", 'E4 TB Allocation Details'!$A$18:$L$18, 0),FALSE), 'E2 Allocators'!$B$15:$W$358, MATCH('O5 Details by Class &amp; Accounts'!CD$18, 'E2 Allocators'!$B$15:$W$15, 0),FALSE)*$E55), 0, VLOOKUP(VLOOKUP($A55, 'E4 TB Allocation Details'!$A$18:$L$214, MATCH("A &amp; G ID", 'E4 TB Allocation Details'!$A$18:$L$18, 0),FALSE), 'E2 Allocators'!$B$15:$W$358, MATCH('O5 Details by Class &amp; Accounts'!CD$18, 'E2 Allocators'!$B$15:$W$15, 0),FALSE)*$E55)</f>
        <v>0</v>
      </c>
      <c r="CE55" s="2186">
        <f>IF(ISERROR(VLOOKUP(VLOOKUP($A55, 'E4 TB Allocation Details'!$A$18:$L$214, MATCH("A &amp; G ID", 'E4 TB Allocation Details'!$A$18:$L$18, 0),FALSE), 'E2 Allocators'!$B$15:$W$358, MATCH('O5 Details by Class &amp; Accounts'!CE$18, 'E2 Allocators'!$B$15:$W$15, 0),FALSE)*$E55), 0, VLOOKUP(VLOOKUP($A55, 'E4 TB Allocation Details'!$A$18:$L$214, MATCH("A &amp; G ID", 'E4 TB Allocation Details'!$A$18:$L$18, 0),FALSE), 'E2 Allocators'!$B$15:$W$358, MATCH('O5 Details by Class &amp; Accounts'!CE$18, 'E2 Allocators'!$B$15:$W$15, 0),FALSE)*$E55)</f>
        <v>0</v>
      </c>
      <c r="CF55" s="2186">
        <f>IF(ISERROR(VLOOKUP(VLOOKUP($A55, 'E4 TB Allocation Details'!$A$18:$L$214, MATCH("A &amp; G ID", 'E4 TB Allocation Details'!$A$18:$L$18, 0),FALSE), 'E2 Allocators'!$B$15:$W$358, MATCH('O5 Details by Class &amp; Accounts'!CF$18, 'E2 Allocators'!$B$15:$W$15, 0),FALSE)*$E55), 0, VLOOKUP(VLOOKUP($A55, 'E4 TB Allocation Details'!$A$18:$L$214, MATCH("A &amp; G ID", 'E4 TB Allocation Details'!$A$18:$L$18, 0),FALSE), 'E2 Allocators'!$B$15:$W$358, MATCH('O5 Details by Class &amp; Accounts'!CF$18, 'E2 Allocators'!$B$15:$W$15, 0),FALSE)*$E55)</f>
        <v>0</v>
      </c>
      <c r="CG55" s="2186">
        <f>IF(ISERROR(VLOOKUP(VLOOKUP($A55, 'E4 TB Allocation Details'!$A$18:$L$214, MATCH("A &amp; G ID", 'E4 TB Allocation Details'!$A$18:$L$18, 0),FALSE), 'E2 Allocators'!$B$15:$W$358, MATCH('O5 Details by Class &amp; Accounts'!CG$18, 'E2 Allocators'!$B$15:$W$15, 0),FALSE)*$E55), 0, VLOOKUP(VLOOKUP($A55, 'E4 TB Allocation Details'!$A$18:$L$214, MATCH("A &amp; G ID", 'E4 TB Allocation Details'!$A$18:$L$18, 0),FALSE), 'E2 Allocators'!$B$15:$W$358, MATCH('O5 Details by Class &amp; Accounts'!CG$18, 'E2 Allocators'!$B$15:$W$15, 0),FALSE)*$E55)</f>
        <v>0</v>
      </c>
      <c r="CH55" s="2186">
        <f>IF(ISERROR(VLOOKUP(VLOOKUP($A55, 'E4 TB Allocation Details'!$A$18:$L$214, MATCH("A &amp; G ID", 'E4 TB Allocation Details'!$A$18:$L$18, 0),FALSE), 'E2 Allocators'!$B$15:$W$358, MATCH('O5 Details by Class &amp; Accounts'!CH$18, 'E2 Allocators'!$B$15:$W$15, 0),FALSE)*$E55), 0, VLOOKUP(VLOOKUP($A55, 'E4 TB Allocation Details'!$A$18:$L$214, MATCH("A &amp; G ID", 'E4 TB Allocation Details'!$A$18:$L$18, 0),FALSE), 'E2 Allocators'!$B$15:$W$358, MATCH('O5 Details by Class &amp; Accounts'!CH$18, 'E2 Allocators'!$B$15:$W$15, 0),FALSE)*$E55)</f>
        <v>0</v>
      </c>
      <c r="CI55" s="2186">
        <f>IF(ISERROR(VLOOKUP(VLOOKUP($A55, 'E4 TB Allocation Details'!$A$18:$L$214, MATCH("A &amp; G ID", 'E4 TB Allocation Details'!$A$18:$L$18, 0),FALSE), 'E2 Allocators'!$B$15:$W$358, MATCH('O5 Details by Class &amp; Accounts'!CI$18, 'E2 Allocators'!$B$15:$W$15, 0),FALSE)*$E55), 0, VLOOKUP(VLOOKUP($A55, 'E4 TB Allocation Details'!$A$18:$L$214, MATCH("A &amp; G ID", 'E4 TB Allocation Details'!$A$18:$L$18, 0),FALSE), 'E2 Allocators'!$B$15:$W$358, MATCH('O5 Details by Class &amp; Accounts'!CI$18, 'E2 Allocators'!$B$15:$W$15, 0),FALSE)*$E55)</f>
        <v>0</v>
      </c>
      <c r="CJ55" s="2186">
        <f>IF(ISERROR(VLOOKUP(VLOOKUP($A55, 'E4 TB Allocation Details'!$A$18:$L$214, MATCH("A &amp; G ID", 'E4 TB Allocation Details'!$A$18:$L$18, 0),FALSE), 'E2 Allocators'!$B$15:$W$358, MATCH('O5 Details by Class &amp; Accounts'!CJ$18, 'E2 Allocators'!$B$15:$W$15, 0),FALSE)*$E55), 0, VLOOKUP(VLOOKUP($A55, 'E4 TB Allocation Details'!$A$18:$L$214, MATCH("A &amp; G ID", 'E4 TB Allocation Details'!$A$18:$L$18, 0),FALSE), 'E2 Allocators'!$B$15:$W$358, MATCH('O5 Details by Class &amp; Accounts'!CJ$18, 'E2 Allocators'!$B$15:$W$15, 0),FALSE)*$E55)</f>
        <v>0</v>
      </c>
      <c r="CK55" s="2186">
        <f>IF(ISERROR(VLOOKUP(VLOOKUP($A55, 'E4 TB Allocation Details'!$A$18:$L$214, MATCH("A &amp; G ID", 'E4 TB Allocation Details'!$A$18:$L$18, 0),FALSE), 'E2 Allocators'!$B$15:$W$358, MATCH('O5 Details by Class &amp; Accounts'!CK$18, 'E2 Allocators'!$B$15:$W$15, 0),FALSE)*$E55), 0, VLOOKUP(VLOOKUP($A55, 'E4 TB Allocation Details'!$A$18:$L$214, MATCH("A &amp; G ID", 'E4 TB Allocation Details'!$A$18:$L$18, 0),FALSE), 'E2 Allocators'!$B$15:$W$358, MATCH('O5 Details by Class &amp; Accounts'!CK$18, 'E2 Allocators'!$B$15:$W$15, 0),FALSE)*$E55)</f>
        <v>0</v>
      </c>
      <c r="CL55" s="2186">
        <f>IF(ISERROR(VLOOKUP(VLOOKUP($A55, 'E4 TB Allocation Details'!$A$18:$L$214, MATCH("A &amp; G ID", 'E4 TB Allocation Details'!$A$18:$L$18, 0),FALSE), 'E2 Allocators'!$B$15:$W$358, MATCH('O5 Details by Class &amp; Accounts'!CL$18, 'E2 Allocators'!$B$15:$W$15, 0),FALSE)*$E55), 0, VLOOKUP(VLOOKUP($A55, 'E4 TB Allocation Details'!$A$18:$L$214, MATCH("A &amp; G ID", 'E4 TB Allocation Details'!$A$18:$L$18, 0),FALSE), 'E2 Allocators'!$B$15:$W$358, MATCH('O5 Details by Class &amp; Accounts'!CL$18, 'E2 Allocators'!$B$15:$W$15, 0),FALSE)*$E55)</f>
        <v>0</v>
      </c>
      <c r="CM55" s="2186">
        <f>IF(ISERROR(VLOOKUP(VLOOKUP($A55, 'E4 TB Allocation Details'!$A$18:$L$214, MATCH("A &amp; G ID", 'E4 TB Allocation Details'!$A$18:$L$18, 0),FALSE), 'E2 Allocators'!$B$15:$W$358, MATCH('O5 Details by Class &amp; Accounts'!CM$18, 'E2 Allocators'!$B$15:$W$15, 0),FALSE)*$E55), 0, VLOOKUP(VLOOKUP($A55, 'E4 TB Allocation Details'!$A$18:$L$214, MATCH("A &amp; G ID", 'E4 TB Allocation Details'!$A$18:$L$18, 0),FALSE), 'E2 Allocators'!$B$15:$W$358, MATCH('O5 Details by Class &amp; Accounts'!CM$18, 'E2 Allocators'!$B$15:$W$15, 0),FALSE)*$E55)</f>
        <v>0</v>
      </c>
      <c r="CN55" s="2186">
        <f t="shared" si="5"/>
        <v>0</v>
      </c>
      <c r="CO55" s="2187">
        <f t="shared" si="4"/>
        <v>-4.6566128730773926E-10</v>
      </c>
      <c r="CQ55" s="1625" t="s">
        <v>699</v>
      </c>
    </row>
    <row r="56" spans="1:95" s="54" customFormat="1" ht="25.5" x14ac:dyDescent="0.2">
      <c r="A56" s="989" t="s">
        <v>836</v>
      </c>
      <c r="B56" s="990" t="s">
        <v>631</v>
      </c>
      <c r="C56" s="2184">
        <f>IF(ISERROR(VLOOKUP($A56,'I3 TB Data'!$A$19:$H$483,MATCH('O5 Details by Class &amp; Accounts'!$C$18, 'I3 TB Data'!$A$19:$H$19,0),0)), 0, VLOOKUP($A56,'I3 TB Data'!$A$19:$H$483,MATCH('O5 Details by Class &amp; Accounts'!$C$18,'I3 TB Data'!$A$19:$H$19,0),0))</f>
        <v>0</v>
      </c>
      <c r="D56" s="2185">
        <f>'I4 BO ASSETS'!E53</f>
        <v>8764247.5474999994</v>
      </c>
      <c r="E56" s="2184">
        <f t="shared" si="6"/>
        <v>8764247.5474999994</v>
      </c>
      <c r="F56" s="2186">
        <f>IF(ISERROR(VLOOKUP($A56, 'E1 Categorization'!A33:E124, MATCH("Customer Component", 'E1 Categorization'!$A$33:$E$33,0), 0)), 0, IF(VLOOKUP($A56, 'E1 Categorization'!A33:E124, MATCH("Customer Component", 'E1 Categorization'!$A$33:$E$33,0), 0)=0, 'O5 Details by Class &amp; Accounts'!$E56, IF(AND(VLOOKUP($A56, 'E1 Categorization'!A33:E124, MATCH("Customer Component", 'E1 Categorization'!$A$33:$E$33,0), 0) &gt;0, VLOOKUP($A56, 'E1 Categorization'!A33:E124, MATCH("Customer Component", 'E1 Categorization'!$A$33:$E$33,0), 0)&lt;1), 'O5 Details by Class &amp; Accounts'!$E56*(1-VLOOKUP($A56, 'E1 Categorization'!A33:E124, MATCH("Customer Component", 'E1 Categorization'!$A$33:$E$33,0), 0)), 0)))</f>
        <v>5696760.9058750002</v>
      </c>
      <c r="G56" s="2186">
        <f>IF(ISERROR(VLOOKUP($A56, 'E1 Categorization'!A33:E124, MATCH("Customer Component", 'E1 Categorization'!$A$33:$E$33,0), 0)),0, IF(VLOOKUP($A56, 'E1 Categorization'!A33:E124, MATCH("Customer Component", 'E1 Categorization'!$A$33:$E$33,0), 0)=0, 0, IF(AND(VLOOKUP($A56, 'E1 Categorization'!A33:E124, MATCH("Customer Component", 'E1 Categorization'!$A$33:$E$33,0), 0) &gt;0, VLOOKUP($A56, 'E1 Categorization'!A33:E124, MATCH("Customer Component", 'E1 Categorization'!$A$33:$E$33,0), 0)&lt;1), 'O5 Details by Class &amp; Accounts'!$E56*(VLOOKUP($A56, 'E1 Categorization'!A33:E124, MATCH("Customer Component", 'E1 Categorization'!$A$33:$E$33,0), 0)), 'O5 Details by Class &amp; Accounts'!$E56)))</f>
        <v>3067486.6416249997</v>
      </c>
      <c r="H56" s="2186">
        <f t="shared" si="0"/>
        <v>8764247.5474999994</v>
      </c>
      <c r="I56" s="2186">
        <f>IF(ISERROR(VLOOKUP(VLOOKUP($A56, 'E4 TB Allocation Details'!$A$18:$L$214, MATCH("Demand ID", 'E4 TB Allocation Details'!$A$18:$L$18, 0),FALSE), 'E2 Allocators'!$B$15:$W$358, MATCH('O5 Details by Class &amp; Accounts'!I$18, 'E2 Allocators'!$B$15:$W$15, 0),FALSE)*$F56), 0, VLOOKUP(VLOOKUP($A56, 'E4 TB Allocation Details'!$A$18:$L$214, MATCH("Demand ID", 'E4 TB Allocation Details'!$A$18:$L$18, 0),FALSE), 'E2 Allocators'!$B$15:$W$358, MATCH('O5 Details by Class &amp; Accounts'!I$18, 'E2 Allocators'!$B$15:$W$15, 0),FALSE)*$F56)</f>
        <v>2774315.9846914401</v>
      </c>
      <c r="J56" s="2186">
        <f>IF(ISERROR(VLOOKUP(VLOOKUP($A56, 'E4 TB Allocation Details'!$A$18:$L$214, MATCH("Demand ID", 'E4 TB Allocation Details'!$A$18:$L$18, 0),FALSE), 'E2 Allocators'!$B$15:$W$358, MATCH('O5 Details by Class &amp; Accounts'!J$18, 'E2 Allocators'!$B$15:$W$15, 0),FALSE)*$F56), 0, VLOOKUP(VLOOKUP($A56, 'E4 TB Allocation Details'!$A$18:$L$214, MATCH("Demand ID", 'E4 TB Allocation Details'!$A$18:$L$18, 0),FALSE), 'E2 Allocators'!$B$15:$W$358, MATCH('O5 Details by Class &amp; Accounts'!J$18, 'E2 Allocators'!$B$15:$W$15, 0),FALSE)*$F56)</f>
        <v>1138506.56731931</v>
      </c>
      <c r="K56" s="2186">
        <f>IF(ISERROR(VLOOKUP(VLOOKUP($A56, 'E4 TB Allocation Details'!$A$18:$L$214, MATCH("Demand ID", 'E4 TB Allocation Details'!$A$18:$L$18, 0),FALSE), 'E2 Allocators'!$B$15:$W$358, MATCH('O5 Details by Class &amp; Accounts'!K$18, 'E2 Allocators'!$B$15:$W$15, 0),FALSE)*$F56), 0, VLOOKUP(VLOOKUP($A56, 'E4 TB Allocation Details'!$A$18:$L$214, MATCH("Demand ID", 'E4 TB Allocation Details'!$A$18:$L$18, 0),FALSE), 'E2 Allocators'!$B$15:$W$358, MATCH('O5 Details by Class &amp; Accounts'!K$18, 'E2 Allocators'!$B$15:$W$15, 0),FALSE)*$F56)</f>
        <v>1783363.6448744566</v>
      </c>
      <c r="L56" s="2186">
        <f>IF(ISERROR(VLOOKUP(VLOOKUP($A56, 'E4 TB Allocation Details'!$A$18:$L$214, MATCH("Demand ID", 'E4 TB Allocation Details'!$A$18:$L$18, 0),FALSE), 'E2 Allocators'!$B$15:$W$358, MATCH('O5 Details by Class &amp; Accounts'!L$18, 'E2 Allocators'!$B$15:$W$15, 0),FALSE)*$F56), 0, VLOOKUP(VLOOKUP($A56, 'E4 TB Allocation Details'!$A$18:$L$214, MATCH("Demand ID", 'E4 TB Allocation Details'!$A$18:$L$18, 0),FALSE), 'E2 Allocators'!$B$15:$W$358, MATCH('O5 Details by Class &amp; Accounts'!L$18, 'E2 Allocators'!$B$15:$W$15, 0),FALSE)*$F56)</f>
        <v>0</v>
      </c>
      <c r="M56" s="2186">
        <f>IF(ISERROR(VLOOKUP(VLOOKUP($A56, 'E4 TB Allocation Details'!$A$18:$L$214, MATCH("Demand ID", 'E4 TB Allocation Details'!$A$18:$L$18, 0),FALSE), 'E2 Allocators'!$B$15:$W$358, MATCH('O5 Details by Class &amp; Accounts'!M$18, 'E2 Allocators'!$B$15:$W$15, 0),FALSE)*$F56), 0, VLOOKUP(VLOOKUP($A56, 'E4 TB Allocation Details'!$A$18:$L$214, MATCH("Demand ID", 'E4 TB Allocation Details'!$A$18:$L$18, 0),FALSE), 'E2 Allocators'!$B$15:$W$358, MATCH('O5 Details by Class &amp; Accounts'!M$18, 'E2 Allocators'!$B$15:$W$15, 0),FALSE)*$F56)</f>
        <v>0</v>
      </c>
      <c r="N56" s="2186">
        <f>IF(ISERROR(VLOOKUP(VLOOKUP($A56, 'E4 TB Allocation Details'!$A$18:$L$214, MATCH("Demand ID", 'E4 TB Allocation Details'!$A$18:$L$18, 0),FALSE), 'E2 Allocators'!$B$15:$W$358, MATCH('O5 Details by Class &amp; Accounts'!N$18, 'E2 Allocators'!$B$15:$W$15, 0),FALSE)*$F56), 0, VLOOKUP(VLOOKUP($A56, 'E4 TB Allocation Details'!$A$18:$L$214, MATCH("Demand ID", 'E4 TB Allocation Details'!$A$18:$L$18, 0),FALSE), 'E2 Allocators'!$B$15:$W$358, MATCH('O5 Details by Class &amp; Accounts'!N$18, 'E2 Allocators'!$B$15:$W$15, 0),FALSE)*$F56)</f>
        <v>0</v>
      </c>
      <c r="O56" s="2186">
        <f>IF(ISERROR(VLOOKUP(VLOOKUP($A56, 'E4 TB Allocation Details'!$A$18:$L$214, MATCH("Demand ID", 'E4 TB Allocation Details'!$A$18:$L$18, 0),FALSE), 'E2 Allocators'!$B$15:$W$358, MATCH('O5 Details by Class &amp; Accounts'!O$18, 'E2 Allocators'!$B$15:$W$15, 0),FALSE)*$F56), 0, VLOOKUP(VLOOKUP($A56, 'E4 TB Allocation Details'!$A$18:$L$214, MATCH("Demand ID", 'E4 TB Allocation Details'!$A$18:$L$18, 0),FALSE), 'E2 Allocators'!$B$15:$W$358, MATCH('O5 Details by Class &amp; Accounts'!O$18, 'E2 Allocators'!$B$15:$W$15, 0),FALSE)*$F56)</f>
        <v>0</v>
      </c>
      <c r="P56" s="2186">
        <f>IF(ISERROR(VLOOKUP(VLOOKUP($A56, 'E4 TB Allocation Details'!$A$18:$L$214, MATCH("Demand ID", 'E4 TB Allocation Details'!$A$18:$L$18, 0),FALSE), 'E2 Allocators'!$B$15:$W$358, MATCH('O5 Details by Class &amp; Accounts'!P$18, 'E2 Allocators'!$B$15:$W$15, 0),FALSE)*$F56), 0, VLOOKUP(VLOOKUP($A56, 'E4 TB Allocation Details'!$A$18:$L$214, MATCH("Demand ID", 'E4 TB Allocation Details'!$A$18:$L$18, 0),FALSE), 'E2 Allocators'!$B$15:$W$358, MATCH('O5 Details by Class &amp; Accounts'!P$18, 'E2 Allocators'!$B$15:$W$15, 0),FALSE)*$F56)</f>
        <v>0</v>
      </c>
      <c r="Q56" s="2186">
        <f>IF(ISERROR(VLOOKUP(VLOOKUP($A56, 'E4 TB Allocation Details'!$A$18:$L$214, MATCH("Demand ID", 'E4 TB Allocation Details'!$A$18:$L$18, 0),FALSE), 'E2 Allocators'!$B$15:$W$358, MATCH('O5 Details by Class &amp; Accounts'!Q$18, 'E2 Allocators'!$B$15:$W$15, 0),FALSE)*$F56), 0, VLOOKUP(VLOOKUP($A56, 'E4 TB Allocation Details'!$A$18:$L$214, MATCH("Demand ID", 'E4 TB Allocation Details'!$A$18:$L$18, 0),FALSE), 'E2 Allocators'!$B$15:$W$358, MATCH('O5 Details by Class &amp; Accounts'!Q$18, 'E2 Allocators'!$B$15:$W$15, 0),FALSE)*$F56)</f>
        <v>574.7089897930116</v>
      </c>
      <c r="R56" s="2186">
        <f>IF(ISERROR(VLOOKUP(VLOOKUP($A56, 'E4 TB Allocation Details'!$A$18:$L$214, MATCH("Demand ID", 'E4 TB Allocation Details'!$A$18:$L$18, 0),FALSE), 'E2 Allocators'!$B$15:$W$358, MATCH('O5 Details by Class &amp; Accounts'!R$18, 'E2 Allocators'!$B$15:$W$15, 0),FALSE)*$F56), 0, VLOOKUP(VLOOKUP($A56, 'E4 TB Allocation Details'!$A$18:$L$214, MATCH("Demand ID", 'E4 TB Allocation Details'!$A$18:$L$18, 0),FALSE), 'E2 Allocators'!$B$15:$W$358, MATCH('O5 Details by Class &amp; Accounts'!R$18, 'E2 Allocators'!$B$15:$W$15, 0),FALSE)*$F56)</f>
        <v>0</v>
      </c>
      <c r="S56" s="2186">
        <f>IF(ISERROR(VLOOKUP(VLOOKUP($A56, 'E4 TB Allocation Details'!$A$18:$L$214, MATCH("Demand ID", 'E4 TB Allocation Details'!$A$18:$L$18, 0),FALSE), 'E2 Allocators'!$B$15:$W$358, MATCH('O5 Details by Class &amp; Accounts'!S$18, 'E2 Allocators'!$B$15:$W$15, 0),FALSE)*$F56), 0, VLOOKUP(VLOOKUP($A56, 'E4 TB Allocation Details'!$A$18:$L$214, MATCH("Demand ID", 'E4 TB Allocation Details'!$A$18:$L$18, 0),FALSE), 'E2 Allocators'!$B$15:$W$358, MATCH('O5 Details by Class &amp; Accounts'!S$18, 'E2 Allocators'!$B$15:$W$15, 0),FALSE)*$F56)</f>
        <v>0</v>
      </c>
      <c r="T56" s="2186">
        <f>IF(ISERROR(VLOOKUP(VLOOKUP($A56, 'E4 TB Allocation Details'!$A$18:$L$214, MATCH("Demand ID", 'E4 TB Allocation Details'!$A$18:$L$18, 0),FALSE), 'E2 Allocators'!$B$15:$W$358, MATCH('O5 Details by Class &amp; Accounts'!T$18, 'E2 Allocators'!$B$15:$W$15, 0),FALSE)*$F56), 0, VLOOKUP(VLOOKUP($A56, 'E4 TB Allocation Details'!$A$18:$L$214, MATCH("Demand ID", 'E4 TB Allocation Details'!$A$18:$L$18, 0),FALSE), 'E2 Allocators'!$B$15:$W$358, MATCH('O5 Details by Class &amp; Accounts'!T$18, 'E2 Allocators'!$B$15:$W$15, 0),FALSE)*$F56)</f>
        <v>0</v>
      </c>
      <c r="U56" s="2186">
        <f>IF(ISERROR(VLOOKUP(VLOOKUP($A56, 'E4 TB Allocation Details'!$A$18:$L$214, MATCH("Demand ID", 'E4 TB Allocation Details'!$A$18:$L$18, 0),FALSE), 'E2 Allocators'!$B$15:$W$358, MATCH('O5 Details by Class &amp; Accounts'!U$18, 'E2 Allocators'!$B$15:$W$15, 0),FALSE)*$F56), 0, VLOOKUP(VLOOKUP($A56, 'E4 TB Allocation Details'!$A$18:$L$214, MATCH("Demand ID", 'E4 TB Allocation Details'!$A$18:$L$18, 0),FALSE), 'E2 Allocators'!$B$15:$W$358, MATCH('O5 Details by Class &amp; Accounts'!U$18, 'E2 Allocators'!$B$15:$W$15, 0),FALSE)*$F56)</f>
        <v>0</v>
      </c>
      <c r="V56" s="2186">
        <f>IF(ISERROR(VLOOKUP(VLOOKUP($A56, 'E4 TB Allocation Details'!$A$18:$L$214, MATCH("Demand ID", 'E4 TB Allocation Details'!$A$18:$L$18, 0),FALSE), 'E2 Allocators'!$B$15:$W$358, MATCH('O5 Details by Class &amp; Accounts'!V$18, 'E2 Allocators'!$B$15:$W$15, 0),FALSE)*$F56), 0, VLOOKUP(VLOOKUP($A56, 'E4 TB Allocation Details'!$A$18:$L$214, MATCH("Demand ID", 'E4 TB Allocation Details'!$A$18:$L$18, 0),FALSE), 'E2 Allocators'!$B$15:$W$358, MATCH('O5 Details by Class &amp; Accounts'!V$18, 'E2 Allocators'!$B$15:$W$15, 0),FALSE)*$F56)</f>
        <v>0</v>
      </c>
      <c r="W56" s="2186">
        <f>IF(ISERROR(VLOOKUP(VLOOKUP($A56, 'E4 TB Allocation Details'!$A$18:$L$214, MATCH("Demand ID", 'E4 TB Allocation Details'!$A$18:$L$18, 0),FALSE), 'E2 Allocators'!$B$15:$W$358, MATCH('O5 Details by Class &amp; Accounts'!W$18, 'E2 Allocators'!$B$15:$W$15, 0),FALSE)*$F56), 0, VLOOKUP(VLOOKUP($A56, 'E4 TB Allocation Details'!$A$18:$L$214, MATCH("Demand ID", 'E4 TB Allocation Details'!$A$18:$L$18, 0),FALSE), 'E2 Allocators'!$B$15:$W$358, MATCH('O5 Details by Class &amp; Accounts'!W$18, 'E2 Allocators'!$B$15:$W$15, 0),FALSE)*$F56)</f>
        <v>0</v>
      </c>
      <c r="X56" s="2186">
        <f>IF(ISERROR(VLOOKUP(VLOOKUP($A56, 'E4 TB Allocation Details'!$A$18:$L$214, MATCH("Demand ID", 'E4 TB Allocation Details'!$A$18:$L$18, 0),FALSE), 'E2 Allocators'!$B$15:$W$358, MATCH('O5 Details by Class &amp; Accounts'!X$18, 'E2 Allocators'!$B$15:$W$15, 0),FALSE)*$F56), 0, VLOOKUP(VLOOKUP($A56, 'E4 TB Allocation Details'!$A$18:$L$214, MATCH("Demand ID", 'E4 TB Allocation Details'!$A$18:$L$18, 0),FALSE), 'E2 Allocators'!$B$15:$W$358, MATCH('O5 Details by Class &amp; Accounts'!X$18, 'E2 Allocators'!$B$15:$W$15, 0),FALSE)*$F56)</f>
        <v>0</v>
      </c>
      <c r="Y56" s="2186">
        <f>IF(ISERROR(VLOOKUP(VLOOKUP($A56, 'E4 TB Allocation Details'!$A$18:$L$214, MATCH("Demand ID", 'E4 TB Allocation Details'!$A$18:$L$18, 0),FALSE), 'E2 Allocators'!$B$15:$W$358, MATCH('O5 Details by Class &amp; Accounts'!Y$18, 'E2 Allocators'!$B$15:$W$15, 0),FALSE)*$F56), 0, VLOOKUP(VLOOKUP($A56, 'E4 TB Allocation Details'!$A$18:$L$214, MATCH("Demand ID", 'E4 TB Allocation Details'!$A$18:$L$18, 0),FALSE), 'E2 Allocators'!$B$15:$W$358, MATCH('O5 Details by Class &amp; Accounts'!Y$18, 'E2 Allocators'!$B$15:$W$15, 0),FALSE)*$F56)</f>
        <v>0</v>
      </c>
      <c r="Z56" s="2186">
        <f>IF(ISERROR(VLOOKUP(VLOOKUP($A56, 'E4 TB Allocation Details'!$A$18:$L$214, MATCH("Demand ID", 'E4 TB Allocation Details'!$A$18:$L$18, 0),FALSE), 'E2 Allocators'!$B$15:$W$358, MATCH('O5 Details by Class &amp; Accounts'!Z$18, 'E2 Allocators'!$B$15:$W$15, 0),FALSE)*$F56), 0, VLOOKUP(VLOOKUP($A56, 'E4 TB Allocation Details'!$A$18:$L$214, MATCH("Demand ID", 'E4 TB Allocation Details'!$A$18:$L$18, 0),FALSE), 'E2 Allocators'!$B$15:$W$358, MATCH('O5 Details by Class &amp; Accounts'!Z$18, 'E2 Allocators'!$B$15:$W$15, 0),FALSE)*$F56)</f>
        <v>0</v>
      </c>
      <c r="AA56" s="2186">
        <f>IF(ISERROR(VLOOKUP(VLOOKUP($A56, 'E4 TB Allocation Details'!$A$18:$L$214, MATCH("Demand ID", 'E4 TB Allocation Details'!$A$18:$L$18, 0),FALSE), 'E2 Allocators'!$B$15:$W$358, MATCH('O5 Details by Class &amp; Accounts'!AA$18, 'E2 Allocators'!$B$15:$W$15, 0),FALSE)*$F56), 0, VLOOKUP(VLOOKUP($A56, 'E4 TB Allocation Details'!$A$18:$L$214, MATCH("Demand ID", 'E4 TB Allocation Details'!$A$18:$L$18, 0),FALSE), 'E2 Allocators'!$B$15:$W$358, MATCH('O5 Details by Class &amp; Accounts'!AA$18, 'E2 Allocators'!$B$15:$W$15, 0),FALSE)*$F56)</f>
        <v>0</v>
      </c>
      <c r="AB56" s="2186">
        <f>IF(ISERROR(VLOOKUP(VLOOKUP($A56, 'E4 TB Allocation Details'!$A$18:$L$214, MATCH("Demand ID", 'E4 TB Allocation Details'!$A$18:$L$18, 0),FALSE), 'E2 Allocators'!$B$15:$W$358, MATCH('O5 Details by Class &amp; Accounts'!AB$18, 'E2 Allocators'!$B$15:$W$15, 0),FALSE)*$F56), 0, VLOOKUP(VLOOKUP($A56, 'E4 TB Allocation Details'!$A$18:$L$214, MATCH("Demand ID", 'E4 TB Allocation Details'!$A$18:$L$18, 0),FALSE), 'E2 Allocators'!$B$15:$W$358, MATCH('O5 Details by Class &amp; Accounts'!AB$18, 'E2 Allocators'!$B$15:$W$15, 0),FALSE)*$F56)</f>
        <v>0</v>
      </c>
      <c r="AC56" s="2186">
        <f t="shared" si="1"/>
        <v>5696760.9058750002</v>
      </c>
      <c r="AD56" s="2186">
        <f>IF(ISERROR(VLOOKUP(VLOOKUP($A56, 'E4 TB Allocation Details'!$A$18:$L$214, MATCH("Customer ID", 'E4 TB Allocation Details'!$A$18:$L$18, 0),FALSE), 'E2 Allocators'!$B$15:$W$358, MATCH('O5 Details by Class &amp; Accounts'!AD$18, 'E2 Allocators'!$B$15:$W$15, 0),FALSE)*$G56), 0, VLOOKUP(VLOOKUP($A56, 'E4 TB Allocation Details'!$A$18:$L$214, MATCH("Customer ID", 'E4 TB Allocation Details'!$A$18:$L$18, 0),FALSE), 'E2 Allocators'!$B$15:$W$358, MATCH('O5 Details by Class &amp; Accounts'!AD$18, 'E2 Allocators'!$B$15:$W$15, 0),FALSE)*$G56)</f>
        <v>2265687.3207638036</v>
      </c>
      <c r="AE56" s="2186">
        <f>IF(ISERROR(VLOOKUP(VLOOKUP($A56, 'E4 TB Allocation Details'!$A$18:$L$214, MATCH("Customer ID", 'E4 TB Allocation Details'!$A$18:$L$18, 0),FALSE), 'E2 Allocators'!$B$15:$W$358, MATCH('O5 Details by Class &amp; Accounts'!AE$18, 'E2 Allocators'!$B$15:$W$15, 0),FALSE)*$G56), 0, VLOOKUP(VLOOKUP($A56, 'E4 TB Allocation Details'!$A$18:$L$214, MATCH("Customer ID", 'E4 TB Allocation Details'!$A$18:$L$18, 0),FALSE), 'E2 Allocators'!$B$15:$W$358, MATCH('O5 Details by Class &amp; Accounts'!AE$18, 'E2 Allocators'!$B$15:$W$15, 0),FALSE)*$G56)</f>
        <v>220363.45686054108</v>
      </c>
      <c r="AF56" s="2186">
        <f>IF(ISERROR(VLOOKUP(VLOOKUP($A56, 'E4 TB Allocation Details'!$A$18:$L$214, MATCH("Customer ID", 'E4 TB Allocation Details'!$A$18:$L$18, 0),FALSE), 'E2 Allocators'!$B$15:$W$358, MATCH('O5 Details by Class &amp; Accounts'!AF$18, 'E2 Allocators'!$B$15:$W$15, 0),FALSE)*$G56), 0, VLOOKUP(VLOOKUP($A56, 'E4 TB Allocation Details'!$A$18:$L$214, MATCH("Customer ID", 'E4 TB Allocation Details'!$A$18:$L$18, 0),FALSE), 'E2 Allocators'!$B$15:$W$358, MATCH('O5 Details by Class &amp; Accounts'!AF$18, 'E2 Allocators'!$B$15:$W$15, 0),FALSE)*$G56)</f>
        <v>24117.030686454065</v>
      </c>
      <c r="AG56" s="2186">
        <f>IF(ISERROR(VLOOKUP(VLOOKUP($A56, 'E4 TB Allocation Details'!$A$18:$L$214, MATCH("Customer ID", 'E4 TB Allocation Details'!$A$18:$L$18, 0),FALSE), 'E2 Allocators'!$B$15:$W$358, MATCH('O5 Details by Class &amp; Accounts'!AG$18, 'E2 Allocators'!$B$15:$W$15, 0),FALSE)*$G56), 0, VLOOKUP(VLOOKUP($A56, 'E4 TB Allocation Details'!$A$18:$L$214, MATCH("Customer ID", 'E4 TB Allocation Details'!$A$18:$L$18, 0),FALSE), 'E2 Allocators'!$B$15:$W$358, MATCH('O5 Details by Class &amp; Accounts'!AG$18, 'E2 Allocators'!$B$15:$W$15, 0),FALSE)*$G56)</f>
        <v>0</v>
      </c>
      <c r="AH56" s="2186">
        <f>IF(ISERROR(VLOOKUP(VLOOKUP($A56, 'E4 TB Allocation Details'!$A$18:$L$214, MATCH("Customer ID", 'E4 TB Allocation Details'!$A$18:$L$18, 0),FALSE), 'E2 Allocators'!$B$15:$W$358, MATCH('O5 Details by Class &amp; Accounts'!AH$18, 'E2 Allocators'!$B$15:$W$15, 0),FALSE)*$G56), 0, VLOOKUP(VLOOKUP($A56, 'E4 TB Allocation Details'!$A$18:$L$214, MATCH("Customer ID", 'E4 TB Allocation Details'!$A$18:$L$18, 0),FALSE), 'E2 Allocators'!$B$15:$W$358, MATCH('O5 Details by Class &amp; Accounts'!AH$18, 'E2 Allocators'!$B$15:$W$15, 0),FALSE)*$G56)</f>
        <v>0</v>
      </c>
      <c r="AI56" s="2186">
        <f>IF(ISERROR(VLOOKUP(VLOOKUP($A56, 'E4 TB Allocation Details'!$A$18:$L$214, MATCH("Customer ID", 'E4 TB Allocation Details'!$A$18:$L$18, 0),FALSE), 'E2 Allocators'!$B$15:$W$358, MATCH('O5 Details by Class &amp; Accounts'!AI$18, 'E2 Allocators'!$B$15:$W$15, 0),FALSE)*$G56), 0, VLOOKUP(VLOOKUP($A56, 'E4 TB Allocation Details'!$A$18:$L$214, MATCH("Customer ID", 'E4 TB Allocation Details'!$A$18:$L$18, 0),FALSE), 'E2 Allocators'!$B$15:$W$358, MATCH('O5 Details by Class &amp; Accounts'!AI$18, 'E2 Allocators'!$B$15:$W$15, 0),FALSE)*$G56)</f>
        <v>0</v>
      </c>
      <c r="AJ56" s="2186">
        <f>IF(ISERROR(VLOOKUP(VLOOKUP($A56, 'E4 TB Allocation Details'!$A$18:$L$214, MATCH("Customer ID", 'E4 TB Allocation Details'!$A$18:$L$18, 0),FALSE), 'E2 Allocators'!$B$15:$W$358, MATCH('O5 Details by Class &amp; Accounts'!AJ$18, 'E2 Allocators'!$B$15:$W$15, 0),FALSE)*$G56), 0, VLOOKUP(VLOOKUP($A56, 'E4 TB Allocation Details'!$A$18:$L$214, MATCH("Customer ID", 'E4 TB Allocation Details'!$A$18:$L$18, 0),FALSE), 'E2 Allocators'!$B$15:$W$358, MATCH('O5 Details by Class &amp; Accounts'!AJ$18, 'E2 Allocators'!$B$15:$W$15, 0),FALSE)*$G56)</f>
        <v>523218.71802986838</v>
      </c>
      <c r="AK56" s="2186">
        <f>IF(ISERROR(VLOOKUP(VLOOKUP($A56, 'E4 TB Allocation Details'!$A$18:$L$214, MATCH("Customer ID", 'E4 TB Allocation Details'!$A$18:$L$18, 0),FALSE), 'E2 Allocators'!$B$15:$W$358, MATCH('O5 Details by Class &amp; Accounts'!AK$18, 'E2 Allocators'!$B$15:$W$15, 0),FALSE)*$G56), 0, VLOOKUP(VLOOKUP($A56, 'E4 TB Allocation Details'!$A$18:$L$214, MATCH("Customer ID", 'E4 TB Allocation Details'!$A$18:$L$18, 0),FALSE), 'E2 Allocators'!$B$15:$W$358, MATCH('O5 Details by Class &amp; Accounts'!AK$18, 'E2 Allocators'!$B$15:$W$15, 0),FALSE)*$G56)</f>
        <v>18915.318185454169</v>
      </c>
      <c r="AL56" s="2186">
        <f>IF(ISERROR(VLOOKUP(VLOOKUP($A56, 'E4 TB Allocation Details'!$A$18:$L$214, MATCH("Customer ID", 'E4 TB Allocation Details'!$A$18:$L$18, 0),FALSE), 'E2 Allocators'!$B$15:$W$358, MATCH('O5 Details by Class &amp; Accounts'!AL$18, 'E2 Allocators'!$B$15:$W$15, 0),FALSE)*$G56), 0, VLOOKUP(VLOOKUP($A56, 'E4 TB Allocation Details'!$A$18:$L$214, MATCH("Customer ID", 'E4 TB Allocation Details'!$A$18:$L$18, 0),FALSE), 'E2 Allocators'!$B$15:$W$358, MATCH('O5 Details by Class &amp; Accounts'!AL$18, 'E2 Allocators'!$B$15:$W$15, 0),FALSE)*$G56)</f>
        <v>15184.797098878487</v>
      </c>
      <c r="AM56" s="2186">
        <f>IF(ISERROR(VLOOKUP(VLOOKUP($A56, 'E4 TB Allocation Details'!$A$18:$L$214, MATCH("Customer ID", 'E4 TB Allocation Details'!$A$18:$L$18, 0),FALSE), 'E2 Allocators'!$B$15:$W$358, MATCH('O5 Details by Class &amp; Accounts'!AM$18, 'E2 Allocators'!$B$15:$W$15, 0),FALSE)*$G56), 0, VLOOKUP(VLOOKUP($A56, 'E4 TB Allocation Details'!$A$18:$L$214, MATCH("Customer ID", 'E4 TB Allocation Details'!$A$18:$L$18, 0),FALSE), 'E2 Allocators'!$B$15:$W$358, MATCH('O5 Details by Class &amp; Accounts'!AM$18, 'E2 Allocators'!$B$15:$W$15, 0),FALSE)*$G56)</f>
        <v>0</v>
      </c>
      <c r="AN56" s="2186">
        <f>IF(ISERROR(VLOOKUP(VLOOKUP($A56, 'E4 TB Allocation Details'!$A$18:$L$214, MATCH("Customer ID", 'E4 TB Allocation Details'!$A$18:$L$18, 0),FALSE), 'E2 Allocators'!$B$15:$W$358, MATCH('O5 Details by Class &amp; Accounts'!AN$18, 'E2 Allocators'!$B$15:$W$15, 0),FALSE)*$G56), 0, VLOOKUP(VLOOKUP($A56, 'E4 TB Allocation Details'!$A$18:$L$214, MATCH("Customer ID", 'E4 TB Allocation Details'!$A$18:$L$18, 0),FALSE), 'E2 Allocators'!$B$15:$W$358, MATCH('O5 Details by Class &amp; Accounts'!AN$18, 'E2 Allocators'!$B$15:$W$15, 0),FALSE)*$G56)</f>
        <v>0</v>
      </c>
      <c r="AO56" s="2186">
        <f>IF(ISERROR(VLOOKUP(VLOOKUP($A56, 'E4 TB Allocation Details'!$A$18:$L$214, MATCH("Customer ID", 'E4 TB Allocation Details'!$A$18:$L$18, 0),FALSE), 'E2 Allocators'!$B$15:$W$358, MATCH('O5 Details by Class &amp; Accounts'!AO$18, 'E2 Allocators'!$B$15:$W$15, 0),FALSE)*$G56), 0, VLOOKUP(VLOOKUP($A56, 'E4 TB Allocation Details'!$A$18:$L$214, MATCH("Customer ID", 'E4 TB Allocation Details'!$A$18:$L$18, 0),FALSE), 'E2 Allocators'!$B$15:$W$358, MATCH('O5 Details by Class &amp; Accounts'!AO$18, 'E2 Allocators'!$B$15:$W$15, 0),FALSE)*$G56)</f>
        <v>0</v>
      </c>
      <c r="AP56" s="2186">
        <f>IF(ISERROR(VLOOKUP(VLOOKUP($A56, 'E4 TB Allocation Details'!$A$18:$L$214, MATCH("Customer ID", 'E4 TB Allocation Details'!$A$18:$L$18, 0),FALSE), 'E2 Allocators'!$B$15:$W$358, MATCH('O5 Details by Class &amp; Accounts'!AP$18, 'E2 Allocators'!$B$15:$W$15, 0),FALSE)*$G56), 0, VLOOKUP(VLOOKUP($A56, 'E4 TB Allocation Details'!$A$18:$L$214, MATCH("Customer ID", 'E4 TB Allocation Details'!$A$18:$L$18, 0),FALSE), 'E2 Allocators'!$B$15:$W$358, MATCH('O5 Details by Class &amp; Accounts'!AP$18, 'E2 Allocators'!$B$15:$W$15, 0),FALSE)*$G56)</f>
        <v>0</v>
      </c>
      <c r="AQ56" s="2186">
        <f>IF(ISERROR(VLOOKUP(VLOOKUP($A56, 'E4 TB Allocation Details'!$A$18:$L$214, MATCH("Customer ID", 'E4 TB Allocation Details'!$A$18:$L$18, 0),FALSE), 'E2 Allocators'!$B$15:$W$358, MATCH('O5 Details by Class &amp; Accounts'!AQ$18, 'E2 Allocators'!$B$15:$W$15, 0),FALSE)*$G56), 0, VLOOKUP(VLOOKUP($A56, 'E4 TB Allocation Details'!$A$18:$L$214, MATCH("Customer ID", 'E4 TB Allocation Details'!$A$18:$L$18, 0),FALSE), 'E2 Allocators'!$B$15:$W$358, MATCH('O5 Details by Class &amp; Accounts'!AQ$18, 'E2 Allocators'!$B$15:$W$15, 0),FALSE)*$G56)</f>
        <v>0</v>
      </c>
      <c r="AR56" s="2186">
        <f>IF(ISERROR(VLOOKUP(VLOOKUP($A56, 'E4 TB Allocation Details'!$A$18:$L$214, MATCH("Customer ID", 'E4 TB Allocation Details'!$A$18:$L$18, 0),FALSE), 'E2 Allocators'!$B$15:$W$358, MATCH('O5 Details by Class &amp; Accounts'!AR$18, 'E2 Allocators'!$B$15:$W$15, 0),FALSE)*$G56), 0, VLOOKUP(VLOOKUP($A56, 'E4 TB Allocation Details'!$A$18:$L$214, MATCH("Customer ID", 'E4 TB Allocation Details'!$A$18:$L$18, 0),FALSE), 'E2 Allocators'!$B$15:$W$358, MATCH('O5 Details by Class &amp; Accounts'!AR$18, 'E2 Allocators'!$B$15:$W$15, 0),FALSE)*$G56)</f>
        <v>0</v>
      </c>
      <c r="AS56" s="2186">
        <f>IF(ISERROR(VLOOKUP(VLOOKUP($A56, 'E4 TB Allocation Details'!$A$18:$L$214, MATCH("Customer ID", 'E4 TB Allocation Details'!$A$18:$L$18, 0),FALSE), 'E2 Allocators'!$B$15:$W$358, MATCH('O5 Details by Class &amp; Accounts'!AS$18, 'E2 Allocators'!$B$15:$W$15, 0),FALSE)*$G56), 0, VLOOKUP(VLOOKUP($A56, 'E4 TB Allocation Details'!$A$18:$L$214, MATCH("Customer ID", 'E4 TB Allocation Details'!$A$18:$L$18, 0),FALSE), 'E2 Allocators'!$B$15:$W$358, MATCH('O5 Details by Class &amp; Accounts'!AS$18, 'E2 Allocators'!$B$15:$W$15, 0),FALSE)*$G56)</f>
        <v>0</v>
      </c>
      <c r="AT56" s="2186">
        <f>IF(ISERROR(VLOOKUP(VLOOKUP($A56, 'E4 TB Allocation Details'!$A$18:$L$214, MATCH("Customer ID", 'E4 TB Allocation Details'!$A$18:$L$18, 0),FALSE), 'E2 Allocators'!$B$15:$W$358, MATCH('O5 Details by Class &amp; Accounts'!AT$18, 'E2 Allocators'!$B$15:$W$15, 0),FALSE)*$G56), 0, VLOOKUP(VLOOKUP($A56, 'E4 TB Allocation Details'!$A$18:$L$214, MATCH("Customer ID", 'E4 TB Allocation Details'!$A$18:$L$18, 0),FALSE), 'E2 Allocators'!$B$15:$W$358, MATCH('O5 Details by Class &amp; Accounts'!AT$18, 'E2 Allocators'!$B$15:$W$15, 0),FALSE)*$G56)</f>
        <v>0</v>
      </c>
      <c r="AU56" s="2186">
        <f>IF(ISERROR(VLOOKUP(VLOOKUP($A56, 'E4 TB Allocation Details'!$A$18:$L$214, MATCH("Customer ID", 'E4 TB Allocation Details'!$A$18:$L$18, 0),FALSE), 'E2 Allocators'!$B$15:$W$358, MATCH('O5 Details by Class &amp; Accounts'!AU$18, 'E2 Allocators'!$B$15:$W$15, 0),FALSE)*$G56), 0, VLOOKUP(VLOOKUP($A56, 'E4 TB Allocation Details'!$A$18:$L$214, MATCH("Customer ID", 'E4 TB Allocation Details'!$A$18:$L$18, 0),FALSE), 'E2 Allocators'!$B$15:$W$358, MATCH('O5 Details by Class &amp; Accounts'!AU$18, 'E2 Allocators'!$B$15:$W$15, 0),FALSE)*$G56)</f>
        <v>0</v>
      </c>
      <c r="AV56" s="2186">
        <f>IF(ISERROR(VLOOKUP(VLOOKUP($A56, 'E4 TB Allocation Details'!$A$18:$L$214, MATCH("Customer ID", 'E4 TB Allocation Details'!$A$18:$L$18, 0),FALSE), 'E2 Allocators'!$B$15:$W$358, MATCH('O5 Details by Class &amp; Accounts'!AV$18, 'E2 Allocators'!$B$15:$W$15, 0),FALSE)*$G56), 0, VLOOKUP(VLOOKUP($A56, 'E4 TB Allocation Details'!$A$18:$L$214, MATCH("Customer ID", 'E4 TB Allocation Details'!$A$18:$L$18, 0),FALSE), 'E2 Allocators'!$B$15:$W$358, MATCH('O5 Details by Class &amp; Accounts'!AV$18, 'E2 Allocators'!$B$15:$W$15, 0),FALSE)*$G56)</f>
        <v>0</v>
      </c>
      <c r="AW56" s="2186">
        <f>IF(ISERROR(VLOOKUP(VLOOKUP($A56, 'E4 TB Allocation Details'!$A$18:$L$214, MATCH("Customer ID", 'E4 TB Allocation Details'!$A$18:$L$18, 0),FALSE), 'E2 Allocators'!$B$15:$W$358, MATCH('O5 Details by Class &amp; Accounts'!AW$18, 'E2 Allocators'!$B$15:$W$15, 0),FALSE)*$G56), 0, VLOOKUP(VLOOKUP($A56, 'E4 TB Allocation Details'!$A$18:$L$214, MATCH("Customer ID", 'E4 TB Allocation Details'!$A$18:$L$18, 0),FALSE), 'E2 Allocators'!$B$15:$W$358, MATCH('O5 Details by Class &amp; Accounts'!AW$18, 'E2 Allocators'!$B$15:$W$15, 0),FALSE)*$G56)</f>
        <v>0</v>
      </c>
      <c r="AX56" s="2186">
        <f t="shared" si="2"/>
        <v>3067486.6416249992</v>
      </c>
      <c r="AY56" s="2186">
        <f>IF(ISERROR(VLOOKUP(VLOOKUP($A56, 'E4 TB Allocation Details'!$A$18:$L$214, MATCH("Misc ID", 'E4 TB Allocation Details'!$A$18:$L$18, 0),FALSE), 'E2 Allocators'!$B$15:$W$358, MATCH('O5 Details by Class &amp; Accounts'!AY$18, 'E2 Allocators'!$B$15:$W$15, 0),FALSE)*$E56), 0, VLOOKUP(VLOOKUP($A56, 'E4 TB Allocation Details'!$A$18:$L$214, MATCH("Misc ID", 'E4 TB Allocation Details'!$A$18:$L$18, 0),FALSE), 'E2 Allocators'!$B$15:$W$358, MATCH('O5 Details by Class &amp; Accounts'!AY$18, 'E2 Allocators'!$B$15:$W$15, 0),FALSE)*$E56)</f>
        <v>0</v>
      </c>
      <c r="AZ56" s="2186">
        <f>IF(ISERROR(VLOOKUP(VLOOKUP($A56, 'E4 TB Allocation Details'!$A$18:$L$214, MATCH("Misc ID", 'E4 TB Allocation Details'!$A$18:$L$18, 0),FALSE), 'E2 Allocators'!$B$15:$W$358, MATCH('O5 Details by Class &amp; Accounts'!AZ$18, 'E2 Allocators'!$B$15:$W$15, 0),FALSE)*$E56), 0, VLOOKUP(VLOOKUP($A56, 'E4 TB Allocation Details'!$A$18:$L$214, MATCH("Misc ID", 'E4 TB Allocation Details'!$A$18:$L$18, 0),FALSE), 'E2 Allocators'!$B$15:$W$358, MATCH('O5 Details by Class &amp; Accounts'!AZ$18, 'E2 Allocators'!$B$15:$W$15, 0),FALSE)*$E56)</f>
        <v>0</v>
      </c>
      <c r="BA56" s="2186">
        <f>IF(ISERROR(VLOOKUP(VLOOKUP($A56, 'E4 TB Allocation Details'!$A$18:$L$214, MATCH("Misc ID", 'E4 TB Allocation Details'!$A$18:$L$18, 0),FALSE), 'E2 Allocators'!$B$15:$W$358, MATCH('O5 Details by Class &amp; Accounts'!BA$18, 'E2 Allocators'!$B$15:$W$15, 0),FALSE)*$E56), 0, VLOOKUP(VLOOKUP($A56, 'E4 TB Allocation Details'!$A$18:$L$214, MATCH("Misc ID", 'E4 TB Allocation Details'!$A$18:$L$18, 0),FALSE), 'E2 Allocators'!$B$15:$W$358, MATCH('O5 Details by Class &amp; Accounts'!BA$18, 'E2 Allocators'!$B$15:$W$15, 0),FALSE)*$E56)</f>
        <v>0</v>
      </c>
      <c r="BB56" s="2186">
        <f>IF(ISERROR(VLOOKUP(VLOOKUP($A56, 'E4 TB Allocation Details'!$A$18:$L$214, MATCH("Misc ID", 'E4 TB Allocation Details'!$A$18:$L$18, 0),FALSE), 'E2 Allocators'!$B$15:$W$358, MATCH('O5 Details by Class &amp; Accounts'!BB$18, 'E2 Allocators'!$B$15:$W$15, 0),FALSE)*$E56), 0, VLOOKUP(VLOOKUP($A56, 'E4 TB Allocation Details'!$A$18:$L$214, MATCH("Misc ID", 'E4 TB Allocation Details'!$A$18:$L$18, 0),FALSE), 'E2 Allocators'!$B$15:$W$358, MATCH('O5 Details by Class &amp; Accounts'!BB$18, 'E2 Allocators'!$B$15:$W$15, 0),FALSE)*$E56)</f>
        <v>0</v>
      </c>
      <c r="BC56" s="2186">
        <f>IF(ISERROR(VLOOKUP(VLOOKUP($A56, 'E4 TB Allocation Details'!$A$18:$L$214, MATCH("Misc ID", 'E4 TB Allocation Details'!$A$18:$L$18, 0),FALSE), 'E2 Allocators'!$B$15:$W$358, MATCH('O5 Details by Class &amp; Accounts'!BC$18, 'E2 Allocators'!$B$15:$W$15, 0),FALSE)*$E56), 0, VLOOKUP(VLOOKUP($A56, 'E4 TB Allocation Details'!$A$18:$L$214, MATCH("Misc ID", 'E4 TB Allocation Details'!$A$18:$L$18, 0),FALSE), 'E2 Allocators'!$B$15:$W$358, MATCH('O5 Details by Class &amp; Accounts'!BC$18, 'E2 Allocators'!$B$15:$W$15, 0),FALSE)*$E56)</f>
        <v>0</v>
      </c>
      <c r="BD56" s="2186">
        <f>IF(ISERROR(VLOOKUP(VLOOKUP($A56, 'E4 TB Allocation Details'!$A$18:$L$214, MATCH("Misc ID", 'E4 TB Allocation Details'!$A$18:$L$18, 0),FALSE), 'E2 Allocators'!$B$15:$W$358, MATCH('O5 Details by Class &amp; Accounts'!BD$18, 'E2 Allocators'!$B$15:$W$15, 0),FALSE)*$E56), 0, VLOOKUP(VLOOKUP($A56, 'E4 TB Allocation Details'!$A$18:$L$214, MATCH("Misc ID", 'E4 TB Allocation Details'!$A$18:$L$18, 0),FALSE), 'E2 Allocators'!$B$15:$W$358, MATCH('O5 Details by Class &amp; Accounts'!BD$18, 'E2 Allocators'!$B$15:$W$15, 0),FALSE)*$E56)</f>
        <v>0</v>
      </c>
      <c r="BE56" s="2186">
        <f>IF(ISERROR(VLOOKUP(VLOOKUP($A56, 'E4 TB Allocation Details'!$A$18:$L$214, MATCH("Misc ID", 'E4 TB Allocation Details'!$A$18:$L$18, 0),FALSE), 'E2 Allocators'!$B$15:$W$358, MATCH('O5 Details by Class &amp; Accounts'!BE$18, 'E2 Allocators'!$B$15:$W$15, 0),FALSE)*$E56), 0, VLOOKUP(VLOOKUP($A56, 'E4 TB Allocation Details'!$A$18:$L$214, MATCH("Misc ID", 'E4 TB Allocation Details'!$A$18:$L$18, 0),FALSE), 'E2 Allocators'!$B$15:$W$358, MATCH('O5 Details by Class &amp; Accounts'!BE$18, 'E2 Allocators'!$B$15:$W$15, 0),FALSE)*$E56)</f>
        <v>0</v>
      </c>
      <c r="BF56" s="2186">
        <f>IF(ISERROR(VLOOKUP(VLOOKUP($A56, 'E4 TB Allocation Details'!$A$18:$L$214, MATCH("Misc ID", 'E4 TB Allocation Details'!$A$18:$L$18, 0),FALSE), 'E2 Allocators'!$B$15:$W$358, MATCH('O5 Details by Class &amp; Accounts'!BF$18, 'E2 Allocators'!$B$15:$W$15, 0),FALSE)*$E56), 0, VLOOKUP(VLOOKUP($A56, 'E4 TB Allocation Details'!$A$18:$L$214, MATCH("Misc ID", 'E4 TB Allocation Details'!$A$18:$L$18, 0),FALSE), 'E2 Allocators'!$B$15:$W$358, MATCH('O5 Details by Class &amp; Accounts'!BF$18, 'E2 Allocators'!$B$15:$W$15, 0),FALSE)*$E56)</f>
        <v>0</v>
      </c>
      <c r="BG56" s="2186">
        <f>IF(ISERROR(VLOOKUP(VLOOKUP($A56, 'E4 TB Allocation Details'!$A$18:$L$214, MATCH("Misc ID", 'E4 TB Allocation Details'!$A$18:$L$18, 0),FALSE), 'E2 Allocators'!$B$15:$W$358, MATCH('O5 Details by Class &amp; Accounts'!BG$18, 'E2 Allocators'!$B$15:$W$15, 0),FALSE)*$E56), 0, VLOOKUP(VLOOKUP($A56, 'E4 TB Allocation Details'!$A$18:$L$214, MATCH("Misc ID", 'E4 TB Allocation Details'!$A$18:$L$18, 0),FALSE), 'E2 Allocators'!$B$15:$W$358, MATCH('O5 Details by Class &amp; Accounts'!BG$18, 'E2 Allocators'!$B$15:$W$15, 0),FALSE)*$E56)</f>
        <v>0</v>
      </c>
      <c r="BH56" s="2186">
        <f>IF(ISERROR(VLOOKUP(VLOOKUP($A56, 'E4 TB Allocation Details'!$A$18:$L$214, MATCH("Misc ID", 'E4 TB Allocation Details'!$A$18:$L$18, 0),FALSE), 'E2 Allocators'!$B$15:$W$358, MATCH('O5 Details by Class &amp; Accounts'!BH$18, 'E2 Allocators'!$B$15:$W$15, 0),FALSE)*$E56), 0, VLOOKUP(VLOOKUP($A56, 'E4 TB Allocation Details'!$A$18:$L$214, MATCH("Misc ID", 'E4 TB Allocation Details'!$A$18:$L$18, 0),FALSE), 'E2 Allocators'!$B$15:$W$358, MATCH('O5 Details by Class &amp; Accounts'!BH$18, 'E2 Allocators'!$B$15:$W$15, 0),FALSE)*$E56)</f>
        <v>0</v>
      </c>
      <c r="BI56" s="2186">
        <f>IF(ISERROR(VLOOKUP(VLOOKUP($A56, 'E4 TB Allocation Details'!$A$18:$L$214, MATCH("Misc ID", 'E4 TB Allocation Details'!$A$18:$L$18, 0),FALSE), 'E2 Allocators'!$B$15:$W$358, MATCH('O5 Details by Class &amp; Accounts'!BI$18, 'E2 Allocators'!$B$15:$W$15, 0),FALSE)*$E56), 0, VLOOKUP(VLOOKUP($A56, 'E4 TB Allocation Details'!$A$18:$L$214, MATCH("Misc ID", 'E4 TB Allocation Details'!$A$18:$L$18, 0),FALSE), 'E2 Allocators'!$B$15:$W$358, MATCH('O5 Details by Class &amp; Accounts'!BI$18, 'E2 Allocators'!$B$15:$W$15, 0),FALSE)*$E56)</f>
        <v>0</v>
      </c>
      <c r="BJ56" s="2186">
        <f>IF(ISERROR(VLOOKUP(VLOOKUP($A56, 'E4 TB Allocation Details'!$A$18:$L$214, MATCH("Misc ID", 'E4 TB Allocation Details'!$A$18:$L$18, 0),FALSE), 'E2 Allocators'!$B$15:$W$358, MATCH('O5 Details by Class &amp; Accounts'!BJ$18, 'E2 Allocators'!$B$15:$W$15, 0),FALSE)*$E56), 0, VLOOKUP(VLOOKUP($A56, 'E4 TB Allocation Details'!$A$18:$L$214, MATCH("Misc ID", 'E4 TB Allocation Details'!$A$18:$L$18, 0),FALSE), 'E2 Allocators'!$B$15:$W$358, MATCH('O5 Details by Class &amp; Accounts'!BJ$18, 'E2 Allocators'!$B$15:$W$15, 0),FALSE)*$E56)</f>
        <v>0</v>
      </c>
      <c r="BK56" s="2186">
        <f>IF(ISERROR(VLOOKUP(VLOOKUP($A56, 'E4 TB Allocation Details'!$A$18:$L$214, MATCH("Misc ID", 'E4 TB Allocation Details'!$A$18:$L$18, 0),FALSE), 'E2 Allocators'!$B$15:$W$358, MATCH('O5 Details by Class &amp; Accounts'!BK$18, 'E2 Allocators'!$B$15:$W$15, 0),FALSE)*$E56), 0, VLOOKUP(VLOOKUP($A56, 'E4 TB Allocation Details'!$A$18:$L$214, MATCH("Misc ID", 'E4 TB Allocation Details'!$A$18:$L$18, 0),FALSE), 'E2 Allocators'!$B$15:$W$358, MATCH('O5 Details by Class &amp; Accounts'!BK$18, 'E2 Allocators'!$B$15:$W$15, 0),FALSE)*$E56)</f>
        <v>0</v>
      </c>
      <c r="BL56" s="2186">
        <f>IF(ISERROR(VLOOKUP(VLOOKUP($A56, 'E4 TB Allocation Details'!$A$18:$L$214, MATCH("Misc ID", 'E4 TB Allocation Details'!$A$18:$L$18, 0),FALSE), 'E2 Allocators'!$B$15:$W$358, MATCH('O5 Details by Class &amp; Accounts'!BL$18, 'E2 Allocators'!$B$15:$W$15, 0),FALSE)*$E56), 0, VLOOKUP(VLOOKUP($A56, 'E4 TB Allocation Details'!$A$18:$L$214, MATCH("Misc ID", 'E4 TB Allocation Details'!$A$18:$L$18, 0),FALSE), 'E2 Allocators'!$B$15:$W$358, MATCH('O5 Details by Class &amp; Accounts'!BL$18, 'E2 Allocators'!$B$15:$W$15, 0),FALSE)*$E56)</f>
        <v>0</v>
      </c>
      <c r="BM56" s="2186">
        <f>IF(ISERROR(VLOOKUP(VLOOKUP($A56, 'E4 TB Allocation Details'!$A$18:$L$214, MATCH("Misc ID", 'E4 TB Allocation Details'!$A$18:$L$18, 0),FALSE), 'E2 Allocators'!$B$15:$W$358, MATCH('O5 Details by Class &amp; Accounts'!BM$18, 'E2 Allocators'!$B$15:$W$15, 0),FALSE)*$E56), 0, VLOOKUP(VLOOKUP($A56, 'E4 TB Allocation Details'!$A$18:$L$214, MATCH("Misc ID", 'E4 TB Allocation Details'!$A$18:$L$18, 0),FALSE), 'E2 Allocators'!$B$15:$W$358, MATCH('O5 Details by Class &amp; Accounts'!BM$18, 'E2 Allocators'!$B$15:$W$15, 0),FALSE)*$E56)</f>
        <v>0</v>
      </c>
      <c r="BN56" s="2186">
        <f>IF(ISERROR(VLOOKUP(VLOOKUP($A56, 'E4 TB Allocation Details'!$A$18:$L$214, MATCH("Misc ID", 'E4 TB Allocation Details'!$A$18:$L$18, 0),FALSE), 'E2 Allocators'!$B$15:$W$358, MATCH('O5 Details by Class &amp; Accounts'!BN$18, 'E2 Allocators'!$B$15:$W$15, 0),FALSE)*$E56), 0, VLOOKUP(VLOOKUP($A56, 'E4 TB Allocation Details'!$A$18:$L$214, MATCH("Misc ID", 'E4 TB Allocation Details'!$A$18:$L$18, 0),FALSE), 'E2 Allocators'!$B$15:$W$358, MATCH('O5 Details by Class &amp; Accounts'!BN$18, 'E2 Allocators'!$B$15:$W$15, 0),FALSE)*$E56)</f>
        <v>0</v>
      </c>
      <c r="BO56" s="2186">
        <f>IF(ISERROR(VLOOKUP(VLOOKUP($A56, 'E4 TB Allocation Details'!$A$18:$L$214, MATCH("Misc ID", 'E4 TB Allocation Details'!$A$18:$L$18, 0),FALSE), 'E2 Allocators'!$B$15:$W$358, MATCH('O5 Details by Class &amp; Accounts'!BO$18, 'E2 Allocators'!$B$15:$W$15, 0),FALSE)*$E56), 0, VLOOKUP(VLOOKUP($A56, 'E4 TB Allocation Details'!$A$18:$L$214, MATCH("Misc ID", 'E4 TB Allocation Details'!$A$18:$L$18, 0),FALSE), 'E2 Allocators'!$B$15:$W$358, MATCH('O5 Details by Class &amp; Accounts'!BO$18, 'E2 Allocators'!$B$15:$W$15, 0),FALSE)*$E56)</f>
        <v>0</v>
      </c>
      <c r="BP56" s="2186">
        <f>IF(ISERROR(VLOOKUP(VLOOKUP($A56, 'E4 TB Allocation Details'!$A$18:$L$214, MATCH("Misc ID", 'E4 TB Allocation Details'!$A$18:$L$18, 0),FALSE), 'E2 Allocators'!$B$15:$W$358, MATCH('O5 Details by Class &amp; Accounts'!BP$18, 'E2 Allocators'!$B$15:$W$15, 0),FALSE)*$E56), 0, VLOOKUP(VLOOKUP($A56, 'E4 TB Allocation Details'!$A$18:$L$214, MATCH("Misc ID", 'E4 TB Allocation Details'!$A$18:$L$18, 0),FALSE), 'E2 Allocators'!$B$15:$W$358, MATCH('O5 Details by Class &amp; Accounts'!BP$18, 'E2 Allocators'!$B$15:$W$15, 0),FALSE)*$E56)</f>
        <v>0</v>
      </c>
      <c r="BQ56" s="2186">
        <f>IF(ISERROR(VLOOKUP(VLOOKUP($A56, 'E4 TB Allocation Details'!$A$18:$L$214, MATCH("Misc ID", 'E4 TB Allocation Details'!$A$18:$L$18, 0),FALSE), 'E2 Allocators'!$B$15:$W$358, MATCH('O5 Details by Class &amp; Accounts'!BQ$18, 'E2 Allocators'!$B$15:$W$15, 0),FALSE)*$E56), 0, VLOOKUP(VLOOKUP($A56, 'E4 TB Allocation Details'!$A$18:$L$214, MATCH("Misc ID", 'E4 TB Allocation Details'!$A$18:$L$18, 0),FALSE), 'E2 Allocators'!$B$15:$W$358, MATCH('O5 Details by Class &amp; Accounts'!BQ$18, 'E2 Allocators'!$B$15:$W$15, 0),FALSE)*$E56)</f>
        <v>0</v>
      </c>
      <c r="BR56" s="2186">
        <f>IF(ISERROR(VLOOKUP(VLOOKUP($A56, 'E4 TB Allocation Details'!$A$18:$L$214, MATCH("Misc ID", 'E4 TB Allocation Details'!$A$18:$L$18, 0),FALSE), 'E2 Allocators'!$B$15:$W$358, MATCH('O5 Details by Class &amp; Accounts'!BR$18, 'E2 Allocators'!$B$15:$W$15, 0),FALSE)*$E56), 0, VLOOKUP(VLOOKUP($A56, 'E4 TB Allocation Details'!$A$18:$L$214, MATCH("Misc ID", 'E4 TB Allocation Details'!$A$18:$L$18, 0),FALSE), 'E2 Allocators'!$B$15:$W$358, MATCH('O5 Details by Class &amp; Accounts'!BR$18, 'E2 Allocators'!$B$15:$W$15, 0),FALSE)*$E56)</f>
        <v>0</v>
      </c>
      <c r="BS56" s="2186">
        <f t="shared" si="3"/>
        <v>0</v>
      </c>
      <c r="BT56" s="2186">
        <f>IF(ISERROR(VLOOKUP(VLOOKUP($A56, 'E4 TB Allocation Details'!$A$18:$L$214, MATCH("A &amp; G ID", 'E4 TB Allocation Details'!$A$18:$L$18, 0),FALSE), 'E2 Allocators'!$B$15:$W$358, MATCH('O5 Details by Class &amp; Accounts'!BT$18, 'E2 Allocators'!$B$15:$W$15, 0),FALSE)*$E56), 0, VLOOKUP(VLOOKUP($A56, 'E4 TB Allocation Details'!$A$18:$L$214, MATCH("A &amp; G ID", 'E4 TB Allocation Details'!$A$18:$L$18, 0),FALSE), 'E2 Allocators'!$B$15:$W$358, MATCH('O5 Details by Class &amp; Accounts'!BT$18, 'E2 Allocators'!$B$15:$W$15, 0),FALSE)*$E56)</f>
        <v>0</v>
      </c>
      <c r="BU56" s="2186">
        <f>IF(ISERROR(VLOOKUP(VLOOKUP($A56, 'E4 TB Allocation Details'!$A$18:$L$214, MATCH("A &amp; G ID", 'E4 TB Allocation Details'!$A$18:$L$18, 0),FALSE), 'E2 Allocators'!$B$15:$W$358, MATCH('O5 Details by Class &amp; Accounts'!BU$18, 'E2 Allocators'!$B$15:$W$15, 0),FALSE)*$E56), 0, VLOOKUP(VLOOKUP($A56, 'E4 TB Allocation Details'!$A$18:$L$214, MATCH("A &amp; G ID", 'E4 TB Allocation Details'!$A$18:$L$18, 0),FALSE), 'E2 Allocators'!$B$15:$W$358, MATCH('O5 Details by Class &amp; Accounts'!BU$18, 'E2 Allocators'!$B$15:$W$15, 0),FALSE)*$E56)</f>
        <v>0</v>
      </c>
      <c r="BV56" s="2186">
        <f>IF(ISERROR(VLOOKUP(VLOOKUP($A56, 'E4 TB Allocation Details'!$A$18:$L$214, MATCH("A &amp; G ID", 'E4 TB Allocation Details'!$A$18:$L$18, 0),FALSE), 'E2 Allocators'!$B$15:$W$358, MATCH('O5 Details by Class &amp; Accounts'!BV$18, 'E2 Allocators'!$B$15:$W$15, 0),FALSE)*$E56), 0, VLOOKUP(VLOOKUP($A56, 'E4 TB Allocation Details'!$A$18:$L$214, MATCH("A &amp; G ID", 'E4 TB Allocation Details'!$A$18:$L$18, 0),FALSE), 'E2 Allocators'!$B$15:$W$358, MATCH('O5 Details by Class &amp; Accounts'!BV$18, 'E2 Allocators'!$B$15:$W$15, 0),FALSE)*$E56)</f>
        <v>0</v>
      </c>
      <c r="BW56" s="2186">
        <f>IF(ISERROR(VLOOKUP(VLOOKUP($A56, 'E4 TB Allocation Details'!$A$18:$L$214, MATCH("A &amp; G ID", 'E4 TB Allocation Details'!$A$18:$L$18, 0),FALSE), 'E2 Allocators'!$B$15:$W$358, MATCH('O5 Details by Class &amp; Accounts'!BW$18, 'E2 Allocators'!$B$15:$W$15, 0),FALSE)*$E56), 0, VLOOKUP(VLOOKUP($A56, 'E4 TB Allocation Details'!$A$18:$L$214, MATCH("A &amp; G ID", 'E4 TB Allocation Details'!$A$18:$L$18, 0),FALSE), 'E2 Allocators'!$B$15:$W$358, MATCH('O5 Details by Class &amp; Accounts'!BW$18, 'E2 Allocators'!$B$15:$W$15, 0),FALSE)*$E56)</f>
        <v>0</v>
      </c>
      <c r="BX56" s="2186">
        <f>IF(ISERROR(VLOOKUP(VLOOKUP($A56, 'E4 TB Allocation Details'!$A$18:$L$214, MATCH("A &amp; G ID", 'E4 TB Allocation Details'!$A$18:$L$18, 0),FALSE), 'E2 Allocators'!$B$15:$W$358, MATCH('O5 Details by Class &amp; Accounts'!BX$18, 'E2 Allocators'!$B$15:$W$15, 0),FALSE)*$E56), 0, VLOOKUP(VLOOKUP($A56, 'E4 TB Allocation Details'!$A$18:$L$214, MATCH("A &amp; G ID", 'E4 TB Allocation Details'!$A$18:$L$18, 0),FALSE), 'E2 Allocators'!$B$15:$W$358, MATCH('O5 Details by Class &amp; Accounts'!BX$18, 'E2 Allocators'!$B$15:$W$15, 0),FALSE)*$E56)</f>
        <v>0</v>
      </c>
      <c r="BY56" s="2186">
        <f>IF(ISERROR(VLOOKUP(VLOOKUP($A56, 'E4 TB Allocation Details'!$A$18:$L$214, MATCH("A &amp; G ID", 'E4 TB Allocation Details'!$A$18:$L$18, 0),FALSE), 'E2 Allocators'!$B$15:$W$358, MATCH('O5 Details by Class &amp; Accounts'!BY$18, 'E2 Allocators'!$B$15:$W$15, 0),FALSE)*$E56), 0, VLOOKUP(VLOOKUP($A56, 'E4 TB Allocation Details'!$A$18:$L$214, MATCH("A &amp; G ID", 'E4 TB Allocation Details'!$A$18:$L$18, 0),FALSE), 'E2 Allocators'!$B$15:$W$358, MATCH('O5 Details by Class &amp; Accounts'!BY$18, 'E2 Allocators'!$B$15:$W$15, 0),FALSE)*$E56)</f>
        <v>0</v>
      </c>
      <c r="BZ56" s="2186">
        <f>IF(ISERROR(VLOOKUP(VLOOKUP($A56, 'E4 TB Allocation Details'!$A$18:$L$214, MATCH("A &amp; G ID", 'E4 TB Allocation Details'!$A$18:$L$18, 0),FALSE), 'E2 Allocators'!$B$15:$W$358, MATCH('O5 Details by Class &amp; Accounts'!BZ$18, 'E2 Allocators'!$B$15:$W$15, 0),FALSE)*$E56), 0, VLOOKUP(VLOOKUP($A56, 'E4 TB Allocation Details'!$A$18:$L$214, MATCH("A &amp; G ID", 'E4 TB Allocation Details'!$A$18:$L$18, 0),FALSE), 'E2 Allocators'!$B$15:$W$358, MATCH('O5 Details by Class &amp; Accounts'!BZ$18, 'E2 Allocators'!$B$15:$W$15, 0),FALSE)*$E56)</f>
        <v>0</v>
      </c>
      <c r="CA56" s="2186">
        <f>IF(ISERROR(VLOOKUP(VLOOKUP($A56, 'E4 TB Allocation Details'!$A$18:$L$214, MATCH("A &amp; G ID", 'E4 TB Allocation Details'!$A$18:$L$18, 0),FALSE), 'E2 Allocators'!$B$15:$W$358, MATCH('O5 Details by Class &amp; Accounts'!CA$18, 'E2 Allocators'!$B$15:$W$15, 0),FALSE)*$E56), 0, VLOOKUP(VLOOKUP($A56, 'E4 TB Allocation Details'!$A$18:$L$214, MATCH("A &amp; G ID", 'E4 TB Allocation Details'!$A$18:$L$18, 0),FALSE), 'E2 Allocators'!$B$15:$W$358, MATCH('O5 Details by Class &amp; Accounts'!CA$18, 'E2 Allocators'!$B$15:$W$15, 0),FALSE)*$E56)</f>
        <v>0</v>
      </c>
      <c r="CB56" s="2186">
        <f>IF(ISERROR(VLOOKUP(VLOOKUP($A56, 'E4 TB Allocation Details'!$A$18:$L$214, MATCH("A &amp; G ID", 'E4 TB Allocation Details'!$A$18:$L$18, 0),FALSE), 'E2 Allocators'!$B$15:$W$358, MATCH('O5 Details by Class &amp; Accounts'!CB$18, 'E2 Allocators'!$B$15:$W$15, 0),FALSE)*$E56), 0, VLOOKUP(VLOOKUP($A56, 'E4 TB Allocation Details'!$A$18:$L$214, MATCH("A &amp; G ID", 'E4 TB Allocation Details'!$A$18:$L$18, 0),FALSE), 'E2 Allocators'!$B$15:$W$358, MATCH('O5 Details by Class &amp; Accounts'!CB$18, 'E2 Allocators'!$B$15:$W$15, 0),FALSE)*$E56)</f>
        <v>0</v>
      </c>
      <c r="CC56" s="2186">
        <f>IF(ISERROR(VLOOKUP(VLOOKUP($A56, 'E4 TB Allocation Details'!$A$18:$L$214, MATCH("A &amp; G ID", 'E4 TB Allocation Details'!$A$18:$L$18, 0),FALSE), 'E2 Allocators'!$B$15:$W$358, MATCH('O5 Details by Class &amp; Accounts'!CC$18, 'E2 Allocators'!$B$15:$W$15, 0),FALSE)*$E56), 0, VLOOKUP(VLOOKUP($A56, 'E4 TB Allocation Details'!$A$18:$L$214, MATCH("A &amp; G ID", 'E4 TB Allocation Details'!$A$18:$L$18, 0),FALSE), 'E2 Allocators'!$B$15:$W$358, MATCH('O5 Details by Class &amp; Accounts'!CC$18, 'E2 Allocators'!$B$15:$W$15, 0),FALSE)*$E56)</f>
        <v>0</v>
      </c>
      <c r="CD56" s="2186">
        <f>IF(ISERROR(VLOOKUP(VLOOKUP($A56, 'E4 TB Allocation Details'!$A$18:$L$214, MATCH("A &amp; G ID", 'E4 TB Allocation Details'!$A$18:$L$18, 0),FALSE), 'E2 Allocators'!$B$15:$W$358, MATCH('O5 Details by Class &amp; Accounts'!CD$18, 'E2 Allocators'!$B$15:$W$15, 0),FALSE)*$E56), 0, VLOOKUP(VLOOKUP($A56, 'E4 TB Allocation Details'!$A$18:$L$214, MATCH("A &amp; G ID", 'E4 TB Allocation Details'!$A$18:$L$18, 0),FALSE), 'E2 Allocators'!$B$15:$W$358, MATCH('O5 Details by Class &amp; Accounts'!CD$18, 'E2 Allocators'!$B$15:$W$15, 0),FALSE)*$E56)</f>
        <v>0</v>
      </c>
      <c r="CE56" s="2186">
        <f>IF(ISERROR(VLOOKUP(VLOOKUP($A56, 'E4 TB Allocation Details'!$A$18:$L$214, MATCH("A &amp; G ID", 'E4 TB Allocation Details'!$A$18:$L$18, 0),FALSE), 'E2 Allocators'!$B$15:$W$358, MATCH('O5 Details by Class &amp; Accounts'!CE$18, 'E2 Allocators'!$B$15:$W$15, 0),FALSE)*$E56), 0, VLOOKUP(VLOOKUP($A56, 'E4 TB Allocation Details'!$A$18:$L$214, MATCH("A &amp; G ID", 'E4 TB Allocation Details'!$A$18:$L$18, 0),FALSE), 'E2 Allocators'!$B$15:$W$358, MATCH('O5 Details by Class &amp; Accounts'!CE$18, 'E2 Allocators'!$B$15:$W$15, 0),FALSE)*$E56)</f>
        <v>0</v>
      </c>
      <c r="CF56" s="2186">
        <f>IF(ISERROR(VLOOKUP(VLOOKUP($A56, 'E4 TB Allocation Details'!$A$18:$L$214, MATCH("A &amp; G ID", 'E4 TB Allocation Details'!$A$18:$L$18, 0),FALSE), 'E2 Allocators'!$B$15:$W$358, MATCH('O5 Details by Class &amp; Accounts'!CF$18, 'E2 Allocators'!$B$15:$W$15, 0),FALSE)*$E56), 0, VLOOKUP(VLOOKUP($A56, 'E4 TB Allocation Details'!$A$18:$L$214, MATCH("A &amp; G ID", 'E4 TB Allocation Details'!$A$18:$L$18, 0),FALSE), 'E2 Allocators'!$B$15:$W$358, MATCH('O5 Details by Class &amp; Accounts'!CF$18, 'E2 Allocators'!$B$15:$W$15, 0),FALSE)*$E56)</f>
        <v>0</v>
      </c>
      <c r="CG56" s="2186">
        <f>IF(ISERROR(VLOOKUP(VLOOKUP($A56, 'E4 TB Allocation Details'!$A$18:$L$214, MATCH("A &amp; G ID", 'E4 TB Allocation Details'!$A$18:$L$18, 0),FALSE), 'E2 Allocators'!$B$15:$W$358, MATCH('O5 Details by Class &amp; Accounts'!CG$18, 'E2 Allocators'!$B$15:$W$15, 0),FALSE)*$E56), 0, VLOOKUP(VLOOKUP($A56, 'E4 TB Allocation Details'!$A$18:$L$214, MATCH("A &amp; G ID", 'E4 TB Allocation Details'!$A$18:$L$18, 0),FALSE), 'E2 Allocators'!$B$15:$W$358, MATCH('O5 Details by Class &amp; Accounts'!CG$18, 'E2 Allocators'!$B$15:$W$15, 0),FALSE)*$E56)</f>
        <v>0</v>
      </c>
      <c r="CH56" s="2186">
        <f>IF(ISERROR(VLOOKUP(VLOOKUP($A56, 'E4 TB Allocation Details'!$A$18:$L$214, MATCH("A &amp; G ID", 'E4 TB Allocation Details'!$A$18:$L$18, 0),FALSE), 'E2 Allocators'!$B$15:$W$358, MATCH('O5 Details by Class &amp; Accounts'!CH$18, 'E2 Allocators'!$B$15:$W$15, 0),FALSE)*$E56), 0, VLOOKUP(VLOOKUP($A56, 'E4 TB Allocation Details'!$A$18:$L$214, MATCH("A &amp; G ID", 'E4 TB Allocation Details'!$A$18:$L$18, 0),FALSE), 'E2 Allocators'!$B$15:$W$358, MATCH('O5 Details by Class &amp; Accounts'!CH$18, 'E2 Allocators'!$B$15:$W$15, 0),FALSE)*$E56)</f>
        <v>0</v>
      </c>
      <c r="CI56" s="2186">
        <f>IF(ISERROR(VLOOKUP(VLOOKUP($A56, 'E4 TB Allocation Details'!$A$18:$L$214, MATCH("A &amp; G ID", 'E4 TB Allocation Details'!$A$18:$L$18, 0),FALSE), 'E2 Allocators'!$B$15:$W$358, MATCH('O5 Details by Class &amp; Accounts'!CI$18, 'E2 Allocators'!$B$15:$W$15, 0),FALSE)*$E56), 0, VLOOKUP(VLOOKUP($A56, 'E4 TB Allocation Details'!$A$18:$L$214, MATCH("A &amp; G ID", 'E4 TB Allocation Details'!$A$18:$L$18, 0),FALSE), 'E2 Allocators'!$B$15:$W$358, MATCH('O5 Details by Class &amp; Accounts'!CI$18, 'E2 Allocators'!$B$15:$W$15, 0),FALSE)*$E56)</f>
        <v>0</v>
      </c>
      <c r="CJ56" s="2186">
        <f>IF(ISERROR(VLOOKUP(VLOOKUP($A56, 'E4 TB Allocation Details'!$A$18:$L$214, MATCH("A &amp; G ID", 'E4 TB Allocation Details'!$A$18:$L$18, 0),FALSE), 'E2 Allocators'!$B$15:$W$358, MATCH('O5 Details by Class &amp; Accounts'!CJ$18, 'E2 Allocators'!$B$15:$W$15, 0),FALSE)*$E56), 0, VLOOKUP(VLOOKUP($A56, 'E4 TB Allocation Details'!$A$18:$L$214, MATCH("A &amp; G ID", 'E4 TB Allocation Details'!$A$18:$L$18, 0),FALSE), 'E2 Allocators'!$B$15:$W$358, MATCH('O5 Details by Class &amp; Accounts'!CJ$18, 'E2 Allocators'!$B$15:$W$15, 0),FALSE)*$E56)</f>
        <v>0</v>
      </c>
      <c r="CK56" s="2186">
        <f>IF(ISERROR(VLOOKUP(VLOOKUP($A56, 'E4 TB Allocation Details'!$A$18:$L$214, MATCH("A &amp; G ID", 'E4 TB Allocation Details'!$A$18:$L$18, 0),FALSE), 'E2 Allocators'!$B$15:$W$358, MATCH('O5 Details by Class &amp; Accounts'!CK$18, 'E2 Allocators'!$B$15:$W$15, 0),FALSE)*$E56), 0, VLOOKUP(VLOOKUP($A56, 'E4 TB Allocation Details'!$A$18:$L$214, MATCH("A &amp; G ID", 'E4 TB Allocation Details'!$A$18:$L$18, 0),FALSE), 'E2 Allocators'!$B$15:$W$358, MATCH('O5 Details by Class &amp; Accounts'!CK$18, 'E2 Allocators'!$B$15:$W$15, 0),FALSE)*$E56)</f>
        <v>0</v>
      </c>
      <c r="CL56" s="2186">
        <f>IF(ISERROR(VLOOKUP(VLOOKUP($A56, 'E4 TB Allocation Details'!$A$18:$L$214, MATCH("A &amp; G ID", 'E4 TB Allocation Details'!$A$18:$L$18, 0),FALSE), 'E2 Allocators'!$B$15:$W$358, MATCH('O5 Details by Class &amp; Accounts'!CL$18, 'E2 Allocators'!$B$15:$W$15, 0),FALSE)*$E56), 0, VLOOKUP(VLOOKUP($A56, 'E4 TB Allocation Details'!$A$18:$L$214, MATCH("A &amp; G ID", 'E4 TB Allocation Details'!$A$18:$L$18, 0),FALSE), 'E2 Allocators'!$B$15:$W$358, MATCH('O5 Details by Class &amp; Accounts'!CL$18, 'E2 Allocators'!$B$15:$W$15, 0),FALSE)*$E56)</f>
        <v>0</v>
      </c>
      <c r="CM56" s="2186">
        <f>IF(ISERROR(VLOOKUP(VLOOKUP($A56, 'E4 TB Allocation Details'!$A$18:$L$214, MATCH("A &amp; G ID", 'E4 TB Allocation Details'!$A$18:$L$18, 0),FALSE), 'E2 Allocators'!$B$15:$W$358, MATCH('O5 Details by Class &amp; Accounts'!CM$18, 'E2 Allocators'!$B$15:$W$15, 0),FALSE)*$E56), 0, VLOOKUP(VLOOKUP($A56, 'E4 TB Allocation Details'!$A$18:$L$214, MATCH("A &amp; G ID", 'E4 TB Allocation Details'!$A$18:$L$18, 0),FALSE), 'E2 Allocators'!$B$15:$W$358, MATCH('O5 Details by Class &amp; Accounts'!CM$18, 'E2 Allocators'!$B$15:$W$15, 0),FALSE)*$E56)</f>
        <v>0</v>
      </c>
      <c r="CN56" s="2186">
        <f t="shared" si="5"/>
        <v>0</v>
      </c>
      <c r="CO56" s="2187">
        <f t="shared" si="4"/>
        <v>0</v>
      </c>
      <c r="CQ56" s="1625" t="s">
        <v>700</v>
      </c>
    </row>
    <row r="57" spans="1:95" s="54" customFormat="1" ht="12.75" x14ac:dyDescent="0.2">
      <c r="A57" s="989">
        <v>1850</v>
      </c>
      <c r="B57" s="990" t="s">
        <v>90</v>
      </c>
      <c r="C57" s="2184">
        <f>IF(ISERROR(VLOOKUP($A57,'I3 TB Data'!$A$19:$H$483,MATCH('O5 Details by Class &amp; Accounts'!$C$18, 'I3 TB Data'!$A$19:$H$19,0),0)), 0, VLOOKUP($A57,'I3 TB Data'!$A$19:$H$483,MATCH('O5 Details by Class &amp; Accounts'!$C$18,'I3 TB Data'!$A$19:$H$19,0),0))</f>
        <v>31187118.965</v>
      </c>
      <c r="D57" s="2185">
        <f>'I4 BO ASSETS'!E54</f>
        <v>0</v>
      </c>
      <c r="E57" s="2184">
        <f t="shared" si="6"/>
        <v>31187118.965</v>
      </c>
      <c r="F57" s="2186">
        <f>IF(ISERROR(VLOOKUP($A57, 'E1 Categorization'!A33:E124, MATCH("Customer Component", 'E1 Categorization'!$A$33:$E$33,0), 0)), 0, IF(VLOOKUP($A57, 'E1 Categorization'!A33:E124, MATCH("Customer Component", 'E1 Categorization'!$A$33:$E$33,0), 0)=0, 'O5 Details by Class &amp; Accounts'!$E57, IF(AND(VLOOKUP($A57, 'E1 Categorization'!A33:E124, MATCH("Customer Component", 'E1 Categorization'!$A$33:$E$33,0), 0) &gt;0, VLOOKUP($A57, 'E1 Categorization'!A33:E124, MATCH("Customer Component", 'E1 Categorization'!$A$33:$E$33,0), 0)&lt;1), 'O5 Details by Class &amp; Accounts'!$E57*(1-VLOOKUP($A57, 'E1 Categorization'!A33:E124, MATCH("Customer Component", 'E1 Categorization'!$A$33:$E$33,0), 0)), 0)))</f>
        <v>21830983.2755</v>
      </c>
      <c r="G57" s="2186">
        <f>IF(ISERROR(VLOOKUP($A57, 'E1 Categorization'!A33:E124, MATCH("Customer Component", 'E1 Categorization'!$A$33:$E$33,0), 0)),0, IF(VLOOKUP($A57, 'E1 Categorization'!A33:E124, MATCH("Customer Component", 'E1 Categorization'!$A$33:$E$33,0), 0)=0, 0, IF(AND(VLOOKUP($A57, 'E1 Categorization'!A33:E124, MATCH("Customer Component", 'E1 Categorization'!$A$33:$E$33,0), 0) &gt;0, VLOOKUP($A57, 'E1 Categorization'!A33:E124, MATCH("Customer Component", 'E1 Categorization'!$A$33:$E$33,0), 0)&lt;1), 'O5 Details by Class &amp; Accounts'!$E57*(VLOOKUP($A57, 'E1 Categorization'!A33:E124, MATCH("Customer Component", 'E1 Categorization'!$A$33:$E$33,0), 0)), 'O5 Details by Class &amp; Accounts'!$E57)))</f>
        <v>9356135.6895000003</v>
      </c>
      <c r="H57" s="2186">
        <f>F57+G57</f>
        <v>31187118.965</v>
      </c>
      <c r="I57" s="2186">
        <f>IF(ISERROR(VLOOKUP(VLOOKUP($A57, 'E4 TB Allocation Details'!$A$18:$L$214, MATCH("Demand ID", 'E4 TB Allocation Details'!$A$18:$L$18, 0),FALSE), 'E2 Allocators'!$B$15:$W$358, MATCH('O5 Details by Class &amp; Accounts'!I$18, 'E2 Allocators'!$B$15:$W$15, 0),FALSE)*$F57), 0, VLOOKUP(VLOOKUP($A57, 'E4 TB Allocation Details'!$A$18:$L$214, MATCH("Demand ID", 'E4 TB Allocation Details'!$A$18:$L$18, 0),FALSE), 'E2 Allocators'!$B$15:$W$358, MATCH('O5 Details by Class &amp; Accounts'!I$18, 'E2 Allocators'!$B$15:$W$15, 0),FALSE)*$F57)</f>
        <v>10526710.172721921</v>
      </c>
      <c r="J57" s="2186">
        <f>IF(ISERROR(VLOOKUP(VLOOKUP($A57, 'E4 TB Allocation Details'!$A$18:$L$214, MATCH("Demand ID", 'E4 TB Allocation Details'!$A$18:$L$18, 0),FALSE), 'E2 Allocators'!$B$15:$W$358, MATCH('O5 Details by Class &amp; Accounts'!J$18, 'E2 Allocators'!$B$15:$W$15, 0),FALSE)*$F57), 0, VLOOKUP(VLOOKUP($A57, 'E4 TB Allocation Details'!$A$18:$L$214, MATCH("Demand ID", 'E4 TB Allocation Details'!$A$18:$L$18, 0),FALSE), 'E2 Allocators'!$B$15:$W$358, MATCH('O5 Details by Class &amp; Accounts'!J$18, 'E2 Allocators'!$B$15:$W$15, 0),FALSE)*$F57)</f>
        <v>4319885.9574908298</v>
      </c>
      <c r="K57" s="2186">
        <f>IF(ISERROR(VLOOKUP(VLOOKUP($A57, 'E4 TB Allocation Details'!$A$18:$L$214, MATCH("Demand ID", 'E4 TB Allocation Details'!$A$18:$L$18, 0),FALSE), 'E2 Allocators'!$B$15:$W$358, MATCH('O5 Details by Class &amp; Accounts'!K$18, 'E2 Allocators'!$B$15:$W$15, 0),FALSE)*$F57), 0, VLOOKUP(VLOOKUP($A57, 'E4 TB Allocation Details'!$A$18:$L$214, MATCH("Demand ID", 'E4 TB Allocation Details'!$A$18:$L$18, 0),FALSE), 'E2 Allocators'!$B$15:$W$358, MATCH('O5 Details by Class &amp; Accounts'!K$18, 'E2 Allocators'!$B$15:$W$15, 0),FALSE)*$F57)</f>
        <v>6766695.764199446</v>
      </c>
      <c r="L57" s="2186">
        <f>IF(ISERROR(VLOOKUP(VLOOKUP($A57, 'E4 TB Allocation Details'!$A$18:$L$214, MATCH("Demand ID", 'E4 TB Allocation Details'!$A$18:$L$18, 0),FALSE), 'E2 Allocators'!$B$15:$W$358, MATCH('O5 Details by Class &amp; Accounts'!L$18, 'E2 Allocators'!$B$15:$W$15, 0),FALSE)*$F57), 0, VLOOKUP(VLOOKUP($A57, 'E4 TB Allocation Details'!$A$18:$L$214, MATCH("Demand ID", 'E4 TB Allocation Details'!$A$18:$L$18, 0),FALSE), 'E2 Allocators'!$B$15:$W$358, MATCH('O5 Details by Class &amp; Accounts'!L$18, 'E2 Allocators'!$B$15:$W$15, 0),FALSE)*$F57)</f>
        <v>0</v>
      </c>
      <c r="M57" s="2186">
        <f>IF(ISERROR(VLOOKUP(VLOOKUP($A57, 'E4 TB Allocation Details'!$A$18:$L$214, MATCH("Demand ID", 'E4 TB Allocation Details'!$A$18:$L$18, 0),FALSE), 'E2 Allocators'!$B$15:$W$358, MATCH('O5 Details by Class &amp; Accounts'!M$18, 'E2 Allocators'!$B$15:$W$15, 0),FALSE)*$F57), 0, VLOOKUP(VLOOKUP($A57, 'E4 TB Allocation Details'!$A$18:$L$214, MATCH("Demand ID", 'E4 TB Allocation Details'!$A$18:$L$18, 0),FALSE), 'E2 Allocators'!$B$15:$W$358, MATCH('O5 Details by Class &amp; Accounts'!M$18, 'E2 Allocators'!$B$15:$W$15, 0),FALSE)*$F57)</f>
        <v>0</v>
      </c>
      <c r="N57" s="2186">
        <f>IF(ISERROR(VLOOKUP(VLOOKUP($A57, 'E4 TB Allocation Details'!$A$18:$L$214, MATCH("Demand ID", 'E4 TB Allocation Details'!$A$18:$L$18, 0),FALSE), 'E2 Allocators'!$B$15:$W$358, MATCH('O5 Details by Class &amp; Accounts'!N$18, 'E2 Allocators'!$B$15:$W$15, 0),FALSE)*$F57), 0, VLOOKUP(VLOOKUP($A57, 'E4 TB Allocation Details'!$A$18:$L$214, MATCH("Demand ID", 'E4 TB Allocation Details'!$A$18:$L$18, 0),FALSE), 'E2 Allocators'!$B$15:$W$358, MATCH('O5 Details by Class &amp; Accounts'!N$18, 'E2 Allocators'!$B$15:$W$15, 0),FALSE)*$F57)</f>
        <v>0</v>
      </c>
      <c r="O57" s="2186">
        <f>IF(ISERROR(VLOOKUP(VLOOKUP($A57, 'E4 TB Allocation Details'!$A$18:$L$214, MATCH("Demand ID", 'E4 TB Allocation Details'!$A$18:$L$18, 0),FALSE), 'E2 Allocators'!$B$15:$W$358, MATCH('O5 Details by Class &amp; Accounts'!O$18, 'E2 Allocators'!$B$15:$W$15, 0),FALSE)*$F57), 0, VLOOKUP(VLOOKUP($A57, 'E4 TB Allocation Details'!$A$18:$L$214, MATCH("Demand ID", 'E4 TB Allocation Details'!$A$18:$L$18, 0),FALSE), 'E2 Allocators'!$B$15:$W$358, MATCH('O5 Details by Class &amp; Accounts'!O$18, 'E2 Allocators'!$B$15:$W$15, 0),FALSE)*$F57)</f>
        <v>215510.73728132868</v>
      </c>
      <c r="P57" s="2186">
        <f>IF(ISERROR(VLOOKUP(VLOOKUP($A57, 'E4 TB Allocation Details'!$A$18:$L$214, MATCH("Demand ID", 'E4 TB Allocation Details'!$A$18:$L$18, 0),FALSE), 'E2 Allocators'!$B$15:$W$358, MATCH('O5 Details by Class &amp; Accounts'!P$18, 'E2 Allocators'!$B$15:$W$15, 0),FALSE)*$F57), 0, VLOOKUP(VLOOKUP($A57, 'E4 TB Allocation Details'!$A$18:$L$214, MATCH("Demand ID", 'E4 TB Allocation Details'!$A$18:$L$18, 0),FALSE), 'E2 Allocators'!$B$15:$W$358, MATCH('O5 Details by Class &amp; Accounts'!P$18, 'E2 Allocators'!$B$15:$W$15, 0),FALSE)*$F57)</f>
        <v>0</v>
      </c>
      <c r="Q57" s="2186">
        <f>IF(ISERROR(VLOOKUP(VLOOKUP($A57, 'E4 TB Allocation Details'!$A$18:$L$214, MATCH("Demand ID", 'E4 TB Allocation Details'!$A$18:$L$18, 0),FALSE), 'E2 Allocators'!$B$15:$W$358, MATCH('O5 Details by Class &amp; Accounts'!Q$18, 'E2 Allocators'!$B$15:$W$15, 0),FALSE)*$F57), 0, VLOOKUP(VLOOKUP($A57, 'E4 TB Allocation Details'!$A$18:$L$214, MATCH("Demand ID", 'E4 TB Allocation Details'!$A$18:$L$18, 0),FALSE), 'E2 Allocators'!$B$15:$W$358, MATCH('O5 Details by Class &amp; Accounts'!Q$18, 'E2 Allocators'!$B$15:$W$15, 0),FALSE)*$F57)</f>
        <v>2180.6438064702616</v>
      </c>
      <c r="R57" s="2186">
        <f>IF(ISERROR(VLOOKUP(VLOOKUP($A57, 'E4 TB Allocation Details'!$A$18:$L$214, MATCH("Demand ID", 'E4 TB Allocation Details'!$A$18:$L$18, 0),FALSE), 'E2 Allocators'!$B$15:$W$358, MATCH('O5 Details by Class &amp; Accounts'!R$18, 'E2 Allocators'!$B$15:$W$15, 0),FALSE)*$F57), 0, VLOOKUP(VLOOKUP($A57, 'E4 TB Allocation Details'!$A$18:$L$214, MATCH("Demand ID", 'E4 TB Allocation Details'!$A$18:$L$18, 0),FALSE), 'E2 Allocators'!$B$15:$W$358, MATCH('O5 Details by Class &amp; Accounts'!R$18, 'E2 Allocators'!$B$15:$W$15, 0),FALSE)*$F57)</f>
        <v>0</v>
      </c>
      <c r="S57" s="2186">
        <f>IF(ISERROR(VLOOKUP(VLOOKUP($A57, 'E4 TB Allocation Details'!$A$18:$L$214, MATCH("Demand ID", 'E4 TB Allocation Details'!$A$18:$L$18, 0),FALSE), 'E2 Allocators'!$B$15:$W$358, MATCH('O5 Details by Class &amp; Accounts'!S$18, 'E2 Allocators'!$B$15:$W$15, 0),FALSE)*$F57), 0, VLOOKUP(VLOOKUP($A57, 'E4 TB Allocation Details'!$A$18:$L$214, MATCH("Demand ID", 'E4 TB Allocation Details'!$A$18:$L$18, 0),FALSE), 'E2 Allocators'!$B$15:$W$358, MATCH('O5 Details by Class &amp; Accounts'!S$18, 'E2 Allocators'!$B$15:$W$15, 0),FALSE)*$F57)</f>
        <v>0</v>
      </c>
      <c r="T57" s="2186">
        <f>IF(ISERROR(VLOOKUP(VLOOKUP($A57, 'E4 TB Allocation Details'!$A$18:$L$214, MATCH("Demand ID", 'E4 TB Allocation Details'!$A$18:$L$18, 0),FALSE), 'E2 Allocators'!$B$15:$W$358, MATCH('O5 Details by Class &amp; Accounts'!T$18, 'E2 Allocators'!$B$15:$W$15, 0),FALSE)*$F57), 0, VLOOKUP(VLOOKUP($A57, 'E4 TB Allocation Details'!$A$18:$L$214, MATCH("Demand ID", 'E4 TB Allocation Details'!$A$18:$L$18, 0),FALSE), 'E2 Allocators'!$B$15:$W$358, MATCH('O5 Details by Class &amp; Accounts'!T$18, 'E2 Allocators'!$B$15:$W$15, 0),FALSE)*$F57)</f>
        <v>0</v>
      </c>
      <c r="U57" s="2186">
        <f>IF(ISERROR(VLOOKUP(VLOOKUP($A57, 'E4 TB Allocation Details'!$A$18:$L$214, MATCH("Demand ID", 'E4 TB Allocation Details'!$A$18:$L$18, 0),FALSE), 'E2 Allocators'!$B$15:$W$358, MATCH('O5 Details by Class &amp; Accounts'!U$18, 'E2 Allocators'!$B$15:$W$15, 0),FALSE)*$F57), 0, VLOOKUP(VLOOKUP($A57, 'E4 TB Allocation Details'!$A$18:$L$214, MATCH("Demand ID", 'E4 TB Allocation Details'!$A$18:$L$18, 0),FALSE), 'E2 Allocators'!$B$15:$W$358, MATCH('O5 Details by Class &amp; Accounts'!U$18, 'E2 Allocators'!$B$15:$W$15, 0),FALSE)*$F57)</f>
        <v>0</v>
      </c>
      <c r="V57" s="2186">
        <f>IF(ISERROR(VLOOKUP(VLOOKUP($A57, 'E4 TB Allocation Details'!$A$18:$L$214, MATCH("Demand ID", 'E4 TB Allocation Details'!$A$18:$L$18, 0),FALSE), 'E2 Allocators'!$B$15:$W$358, MATCH('O5 Details by Class &amp; Accounts'!V$18, 'E2 Allocators'!$B$15:$W$15, 0),FALSE)*$F57), 0, VLOOKUP(VLOOKUP($A57, 'E4 TB Allocation Details'!$A$18:$L$214, MATCH("Demand ID", 'E4 TB Allocation Details'!$A$18:$L$18, 0),FALSE), 'E2 Allocators'!$B$15:$W$358, MATCH('O5 Details by Class &amp; Accounts'!V$18, 'E2 Allocators'!$B$15:$W$15, 0),FALSE)*$F57)</f>
        <v>0</v>
      </c>
      <c r="W57" s="2186">
        <f>IF(ISERROR(VLOOKUP(VLOOKUP($A57, 'E4 TB Allocation Details'!$A$18:$L$214, MATCH("Demand ID", 'E4 TB Allocation Details'!$A$18:$L$18, 0),FALSE), 'E2 Allocators'!$B$15:$W$358, MATCH('O5 Details by Class &amp; Accounts'!W$18, 'E2 Allocators'!$B$15:$W$15, 0),FALSE)*$F57), 0, VLOOKUP(VLOOKUP($A57, 'E4 TB Allocation Details'!$A$18:$L$214, MATCH("Demand ID", 'E4 TB Allocation Details'!$A$18:$L$18, 0),FALSE), 'E2 Allocators'!$B$15:$W$358, MATCH('O5 Details by Class &amp; Accounts'!W$18, 'E2 Allocators'!$B$15:$W$15, 0),FALSE)*$F57)</f>
        <v>0</v>
      </c>
      <c r="X57" s="2186">
        <f>IF(ISERROR(VLOOKUP(VLOOKUP($A57, 'E4 TB Allocation Details'!$A$18:$L$214, MATCH("Demand ID", 'E4 TB Allocation Details'!$A$18:$L$18, 0),FALSE), 'E2 Allocators'!$B$15:$W$358, MATCH('O5 Details by Class &amp; Accounts'!X$18, 'E2 Allocators'!$B$15:$W$15, 0),FALSE)*$F57), 0, VLOOKUP(VLOOKUP($A57, 'E4 TB Allocation Details'!$A$18:$L$214, MATCH("Demand ID", 'E4 TB Allocation Details'!$A$18:$L$18, 0),FALSE), 'E2 Allocators'!$B$15:$W$358, MATCH('O5 Details by Class &amp; Accounts'!X$18, 'E2 Allocators'!$B$15:$W$15, 0),FALSE)*$F57)</f>
        <v>0</v>
      </c>
      <c r="Y57" s="2186">
        <f>IF(ISERROR(VLOOKUP(VLOOKUP($A57, 'E4 TB Allocation Details'!$A$18:$L$214, MATCH("Demand ID", 'E4 TB Allocation Details'!$A$18:$L$18, 0),FALSE), 'E2 Allocators'!$B$15:$W$358, MATCH('O5 Details by Class &amp; Accounts'!Y$18, 'E2 Allocators'!$B$15:$W$15, 0),FALSE)*$F57), 0, VLOOKUP(VLOOKUP($A57, 'E4 TB Allocation Details'!$A$18:$L$214, MATCH("Demand ID", 'E4 TB Allocation Details'!$A$18:$L$18, 0),FALSE), 'E2 Allocators'!$B$15:$W$358, MATCH('O5 Details by Class &amp; Accounts'!Y$18, 'E2 Allocators'!$B$15:$W$15, 0),FALSE)*$F57)</f>
        <v>0</v>
      </c>
      <c r="Z57" s="2186">
        <f>IF(ISERROR(VLOOKUP(VLOOKUP($A57, 'E4 TB Allocation Details'!$A$18:$L$214, MATCH("Demand ID", 'E4 TB Allocation Details'!$A$18:$L$18, 0),FALSE), 'E2 Allocators'!$B$15:$W$358, MATCH('O5 Details by Class &amp; Accounts'!Z$18, 'E2 Allocators'!$B$15:$W$15, 0),FALSE)*$F57), 0, VLOOKUP(VLOOKUP($A57, 'E4 TB Allocation Details'!$A$18:$L$214, MATCH("Demand ID", 'E4 TB Allocation Details'!$A$18:$L$18, 0),FALSE), 'E2 Allocators'!$B$15:$W$358, MATCH('O5 Details by Class &amp; Accounts'!Z$18, 'E2 Allocators'!$B$15:$W$15, 0),FALSE)*$F57)</f>
        <v>0</v>
      </c>
      <c r="AA57" s="2186">
        <f>IF(ISERROR(VLOOKUP(VLOOKUP($A57, 'E4 TB Allocation Details'!$A$18:$L$214, MATCH("Demand ID", 'E4 TB Allocation Details'!$A$18:$L$18, 0),FALSE), 'E2 Allocators'!$B$15:$W$358, MATCH('O5 Details by Class &amp; Accounts'!AA$18, 'E2 Allocators'!$B$15:$W$15, 0),FALSE)*$F57), 0, VLOOKUP(VLOOKUP($A57, 'E4 TB Allocation Details'!$A$18:$L$214, MATCH("Demand ID", 'E4 TB Allocation Details'!$A$18:$L$18, 0),FALSE), 'E2 Allocators'!$B$15:$W$358, MATCH('O5 Details by Class &amp; Accounts'!AA$18, 'E2 Allocators'!$B$15:$W$15, 0),FALSE)*$F57)</f>
        <v>0</v>
      </c>
      <c r="AB57" s="2186">
        <f>IF(ISERROR(VLOOKUP(VLOOKUP($A57, 'E4 TB Allocation Details'!$A$18:$L$214, MATCH("Demand ID", 'E4 TB Allocation Details'!$A$18:$L$18, 0),FALSE), 'E2 Allocators'!$B$15:$W$358, MATCH('O5 Details by Class &amp; Accounts'!AB$18, 'E2 Allocators'!$B$15:$W$15, 0),FALSE)*$F57), 0, VLOOKUP(VLOOKUP($A57, 'E4 TB Allocation Details'!$A$18:$L$214, MATCH("Demand ID", 'E4 TB Allocation Details'!$A$18:$L$18, 0),FALSE), 'E2 Allocators'!$B$15:$W$358, MATCH('O5 Details by Class &amp; Accounts'!AB$18, 'E2 Allocators'!$B$15:$W$15, 0),FALSE)*$F57)</f>
        <v>0</v>
      </c>
      <c r="AC57" s="2186">
        <f t="shared" si="1"/>
        <v>21830983.275499996</v>
      </c>
      <c r="AD57" s="2186">
        <f>IF(ISERROR(VLOOKUP(VLOOKUP($A57, 'E4 TB Allocation Details'!$A$18:$L$214, MATCH("Customer ID", 'E4 TB Allocation Details'!$A$18:$L$18, 0),FALSE), 'E2 Allocators'!$B$15:$W$358, MATCH('O5 Details by Class &amp; Accounts'!AD$18, 'E2 Allocators'!$B$15:$W$15, 0),FALSE)*$G57), 0, VLOOKUP(VLOOKUP($A57, 'E4 TB Allocation Details'!$A$18:$L$214, MATCH("Customer ID", 'E4 TB Allocation Details'!$A$18:$L$18, 0),FALSE), 'E2 Allocators'!$B$15:$W$358, MATCH('O5 Details by Class &amp; Accounts'!AD$18, 'E2 Allocators'!$B$15:$W$15, 0),FALSE)*$G57)</f>
        <v>8182523.7880885135</v>
      </c>
      <c r="AE57" s="2186">
        <f>IF(ISERROR(VLOOKUP(VLOOKUP($A57, 'E4 TB Allocation Details'!$A$18:$L$214, MATCH("Customer ID", 'E4 TB Allocation Details'!$A$18:$L$18, 0),FALSE), 'E2 Allocators'!$B$15:$W$358, MATCH('O5 Details by Class &amp; Accounts'!AE$18, 'E2 Allocators'!$B$15:$W$15, 0),FALSE)*$G57), 0, VLOOKUP(VLOOKUP($A57, 'E4 TB Allocation Details'!$A$18:$L$214, MATCH("Customer ID", 'E4 TB Allocation Details'!$A$18:$L$18, 0),FALSE), 'E2 Allocators'!$B$15:$W$358, MATCH('O5 Details by Class &amp; Accounts'!AE$18, 'E2 Allocators'!$B$15:$W$15, 0),FALSE)*$G57)</f>
        <v>795842.04371984012</v>
      </c>
      <c r="AF57" s="2186">
        <f>IF(ISERROR(VLOOKUP(VLOOKUP($A57, 'E4 TB Allocation Details'!$A$18:$L$214, MATCH("Customer ID", 'E4 TB Allocation Details'!$A$18:$L$18, 0),FALSE), 'E2 Allocators'!$B$15:$W$358, MATCH('O5 Details by Class &amp; Accounts'!AF$18, 'E2 Allocators'!$B$15:$W$15, 0),FALSE)*$G57), 0, VLOOKUP(VLOOKUP($A57, 'E4 TB Allocation Details'!$A$18:$L$214, MATCH("Customer ID", 'E4 TB Allocation Details'!$A$18:$L$18, 0),FALSE), 'E2 Allocators'!$B$15:$W$358, MATCH('O5 Details by Class &amp; Accounts'!AF$18, 'E2 Allocators'!$B$15:$W$15, 0),FALSE)*$G57)</f>
        <v>87098.592767621987</v>
      </c>
      <c r="AG57" s="2186">
        <f>IF(ISERROR(VLOOKUP(VLOOKUP($A57, 'E4 TB Allocation Details'!$A$18:$L$214, MATCH("Customer ID", 'E4 TB Allocation Details'!$A$18:$L$18, 0),FALSE), 'E2 Allocators'!$B$15:$W$358, MATCH('O5 Details by Class &amp; Accounts'!AG$18, 'E2 Allocators'!$B$15:$W$15, 0),FALSE)*$G57), 0, VLOOKUP(VLOOKUP($A57, 'E4 TB Allocation Details'!$A$18:$L$214, MATCH("Customer ID", 'E4 TB Allocation Details'!$A$18:$L$18, 0),FALSE), 'E2 Allocators'!$B$15:$W$358, MATCH('O5 Details by Class &amp; Accounts'!AG$18, 'E2 Allocators'!$B$15:$W$15, 0),FALSE)*$G57)</f>
        <v>0</v>
      </c>
      <c r="AH57" s="2186">
        <f>IF(ISERROR(VLOOKUP(VLOOKUP($A57, 'E4 TB Allocation Details'!$A$18:$L$214, MATCH("Customer ID", 'E4 TB Allocation Details'!$A$18:$L$18, 0),FALSE), 'E2 Allocators'!$B$15:$W$358, MATCH('O5 Details by Class &amp; Accounts'!AH$18, 'E2 Allocators'!$B$15:$W$15, 0),FALSE)*$G57), 0, VLOOKUP(VLOOKUP($A57, 'E4 TB Allocation Details'!$A$18:$L$214, MATCH("Customer ID", 'E4 TB Allocation Details'!$A$18:$L$18, 0),FALSE), 'E2 Allocators'!$B$15:$W$358, MATCH('O5 Details by Class &amp; Accounts'!AH$18, 'E2 Allocators'!$B$15:$W$15, 0),FALSE)*$G57)</f>
        <v>0</v>
      </c>
      <c r="AI57" s="2186">
        <f>IF(ISERROR(VLOOKUP(VLOOKUP($A57, 'E4 TB Allocation Details'!$A$18:$L$214, MATCH("Customer ID", 'E4 TB Allocation Details'!$A$18:$L$18, 0),FALSE), 'E2 Allocators'!$B$15:$W$358, MATCH('O5 Details by Class &amp; Accounts'!AI$18, 'E2 Allocators'!$B$15:$W$15, 0),FALSE)*$G57), 0, VLOOKUP(VLOOKUP($A57, 'E4 TB Allocation Details'!$A$18:$L$214, MATCH("Customer ID", 'E4 TB Allocation Details'!$A$18:$L$18, 0),FALSE), 'E2 Allocators'!$B$15:$W$358, MATCH('O5 Details by Class &amp; Accounts'!AI$18, 'E2 Allocators'!$B$15:$W$15, 0),FALSE)*$G57)</f>
        <v>0</v>
      </c>
      <c r="AJ57" s="2186">
        <f>IF(ISERROR(VLOOKUP(VLOOKUP($A57, 'E4 TB Allocation Details'!$A$18:$L$214, MATCH("Customer ID", 'E4 TB Allocation Details'!$A$18:$L$18, 0),FALSE), 'E2 Allocators'!$B$15:$W$358, MATCH('O5 Details by Class &amp; Accounts'!AJ$18, 'E2 Allocators'!$B$15:$W$15, 0),FALSE)*$G57), 0, VLOOKUP(VLOOKUP($A57, 'E4 TB Allocation Details'!$A$18:$L$214, MATCH("Customer ID", 'E4 TB Allocation Details'!$A$18:$L$18, 0),FALSE), 'E2 Allocators'!$B$15:$W$358, MATCH('O5 Details by Class &amp; Accounts'!AJ$18, 'E2 Allocators'!$B$15:$W$15, 0),FALSE)*$G57)</f>
        <v>167518.78843995879</v>
      </c>
      <c r="AK57" s="2186">
        <f>IF(ISERROR(VLOOKUP(VLOOKUP($A57, 'E4 TB Allocation Details'!$A$18:$L$214, MATCH("Customer ID", 'E4 TB Allocation Details'!$A$18:$L$18, 0),FALSE), 'E2 Allocators'!$B$15:$W$358, MATCH('O5 Details by Class &amp; Accounts'!AK$18, 'E2 Allocators'!$B$15:$W$15, 0),FALSE)*$G57), 0, VLOOKUP(VLOOKUP($A57, 'E4 TB Allocation Details'!$A$18:$L$214, MATCH("Customer ID", 'E4 TB Allocation Details'!$A$18:$L$18, 0),FALSE), 'E2 Allocators'!$B$15:$W$358, MATCH('O5 Details by Class &amp; Accounts'!AK$18, 'E2 Allocators'!$B$15:$W$15, 0),FALSE)*$G57)</f>
        <v>68312.621778527042</v>
      </c>
      <c r="AL57" s="2186">
        <f>IF(ISERROR(VLOOKUP(VLOOKUP($A57, 'E4 TB Allocation Details'!$A$18:$L$214, MATCH("Customer ID", 'E4 TB Allocation Details'!$A$18:$L$18, 0),FALSE), 'E2 Allocators'!$B$15:$W$358, MATCH('O5 Details by Class &amp; Accounts'!AL$18, 'E2 Allocators'!$B$15:$W$15, 0),FALSE)*$G57), 0, VLOOKUP(VLOOKUP($A57, 'E4 TB Allocation Details'!$A$18:$L$214, MATCH("Customer ID", 'E4 TB Allocation Details'!$A$18:$L$18, 0),FALSE), 'E2 Allocators'!$B$15:$W$358, MATCH('O5 Details by Class &amp; Accounts'!AL$18, 'E2 Allocators'!$B$15:$W$15, 0),FALSE)*$G57)</f>
        <v>54839.854705539765</v>
      </c>
      <c r="AM57" s="2186">
        <f>IF(ISERROR(VLOOKUP(VLOOKUP($A57, 'E4 TB Allocation Details'!$A$18:$L$214, MATCH("Customer ID", 'E4 TB Allocation Details'!$A$18:$L$18, 0),FALSE), 'E2 Allocators'!$B$15:$W$358, MATCH('O5 Details by Class &amp; Accounts'!AM$18, 'E2 Allocators'!$B$15:$W$15, 0),FALSE)*$G57), 0, VLOOKUP(VLOOKUP($A57, 'E4 TB Allocation Details'!$A$18:$L$214, MATCH("Customer ID", 'E4 TB Allocation Details'!$A$18:$L$18, 0),FALSE), 'E2 Allocators'!$B$15:$W$358, MATCH('O5 Details by Class &amp; Accounts'!AM$18, 'E2 Allocators'!$B$15:$W$15, 0),FALSE)*$G57)</f>
        <v>0</v>
      </c>
      <c r="AN57" s="2186">
        <f>IF(ISERROR(VLOOKUP(VLOOKUP($A57, 'E4 TB Allocation Details'!$A$18:$L$214, MATCH("Customer ID", 'E4 TB Allocation Details'!$A$18:$L$18, 0),FALSE), 'E2 Allocators'!$B$15:$W$358, MATCH('O5 Details by Class &amp; Accounts'!AN$18, 'E2 Allocators'!$B$15:$W$15, 0),FALSE)*$G57), 0, VLOOKUP(VLOOKUP($A57, 'E4 TB Allocation Details'!$A$18:$L$214, MATCH("Customer ID", 'E4 TB Allocation Details'!$A$18:$L$18, 0),FALSE), 'E2 Allocators'!$B$15:$W$358, MATCH('O5 Details by Class &amp; Accounts'!AN$18, 'E2 Allocators'!$B$15:$W$15, 0),FALSE)*$G57)</f>
        <v>0</v>
      </c>
      <c r="AO57" s="2186">
        <f>IF(ISERROR(VLOOKUP(VLOOKUP($A57, 'E4 TB Allocation Details'!$A$18:$L$214, MATCH("Customer ID", 'E4 TB Allocation Details'!$A$18:$L$18, 0),FALSE), 'E2 Allocators'!$B$15:$W$358, MATCH('O5 Details by Class &amp; Accounts'!AO$18, 'E2 Allocators'!$B$15:$W$15, 0),FALSE)*$G57), 0, VLOOKUP(VLOOKUP($A57, 'E4 TB Allocation Details'!$A$18:$L$214, MATCH("Customer ID", 'E4 TB Allocation Details'!$A$18:$L$18, 0),FALSE), 'E2 Allocators'!$B$15:$W$358, MATCH('O5 Details by Class &amp; Accounts'!AO$18, 'E2 Allocators'!$B$15:$W$15, 0),FALSE)*$G57)</f>
        <v>0</v>
      </c>
      <c r="AP57" s="2186">
        <f>IF(ISERROR(VLOOKUP(VLOOKUP($A57, 'E4 TB Allocation Details'!$A$18:$L$214, MATCH("Customer ID", 'E4 TB Allocation Details'!$A$18:$L$18, 0),FALSE), 'E2 Allocators'!$B$15:$W$358, MATCH('O5 Details by Class &amp; Accounts'!AP$18, 'E2 Allocators'!$B$15:$W$15, 0),FALSE)*$G57), 0, VLOOKUP(VLOOKUP($A57, 'E4 TB Allocation Details'!$A$18:$L$214, MATCH("Customer ID", 'E4 TB Allocation Details'!$A$18:$L$18, 0),FALSE), 'E2 Allocators'!$B$15:$W$358, MATCH('O5 Details by Class &amp; Accounts'!AP$18, 'E2 Allocators'!$B$15:$W$15, 0),FALSE)*$G57)</f>
        <v>0</v>
      </c>
      <c r="AQ57" s="2186">
        <f>IF(ISERROR(VLOOKUP(VLOOKUP($A57, 'E4 TB Allocation Details'!$A$18:$L$214, MATCH("Customer ID", 'E4 TB Allocation Details'!$A$18:$L$18, 0),FALSE), 'E2 Allocators'!$B$15:$W$358, MATCH('O5 Details by Class &amp; Accounts'!AQ$18, 'E2 Allocators'!$B$15:$W$15, 0),FALSE)*$G57), 0, VLOOKUP(VLOOKUP($A57, 'E4 TB Allocation Details'!$A$18:$L$214, MATCH("Customer ID", 'E4 TB Allocation Details'!$A$18:$L$18, 0),FALSE), 'E2 Allocators'!$B$15:$W$358, MATCH('O5 Details by Class &amp; Accounts'!AQ$18, 'E2 Allocators'!$B$15:$W$15, 0),FALSE)*$G57)</f>
        <v>0</v>
      </c>
      <c r="AR57" s="2186">
        <f>IF(ISERROR(VLOOKUP(VLOOKUP($A57, 'E4 TB Allocation Details'!$A$18:$L$214, MATCH("Customer ID", 'E4 TB Allocation Details'!$A$18:$L$18, 0),FALSE), 'E2 Allocators'!$B$15:$W$358, MATCH('O5 Details by Class &amp; Accounts'!AR$18, 'E2 Allocators'!$B$15:$W$15, 0),FALSE)*$G57), 0, VLOOKUP(VLOOKUP($A57, 'E4 TB Allocation Details'!$A$18:$L$214, MATCH("Customer ID", 'E4 TB Allocation Details'!$A$18:$L$18, 0),FALSE), 'E2 Allocators'!$B$15:$W$358, MATCH('O5 Details by Class &amp; Accounts'!AR$18, 'E2 Allocators'!$B$15:$W$15, 0),FALSE)*$G57)</f>
        <v>0</v>
      </c>
      <c r="AS57" s="2186">
        <f>IF(ISERROR(VLOOKUP(VLOOKUP($A57, 'E4 TB Allocation Details'!$A$18:$L$214, MATCH("Customer ID", 'E4 TB Allocation Details'!$A$18:$L$18, 0),FALSE), 'E2 Allocators'!$B$15:$W$358, MATCH('O5 Details by Class &amp; Accounts'!AS$18, 'E2 Allocators'!$B$15:$W$15, 0),FALSE)*$G57), 0, VLOOKUP(VLOOKUP($A57, 'E4 TB Allocation Details'!$A$18:$L$214, MATCH("Customer ID", 'E4 TB Allocation Details'!$A$18:$L$18, 0),FALSE), 'E2 Allocators'!$B$15:$W$358, MATCH('O5 Details by Class &amp; Accounts'!AS$18, 'E2 Allocators'!$B$15:$W$15, 0),FALSE)*$G57)</f>
        <v>0</v>
      </c>
      <c r="AT57" s="2186">
        <f>IF(ISERROR(VLOOKUP(VLOOKUP($A57, 'E4 TB Allocation Details'!$A$18:$L$214, MATCH("Customer ID", 'E4 TB Allocation Details'!$A$18:$L$18, 0),FALSE), 'E2 Allocators'!$B$15:$W$358, MATCH('O5 Details by Class &amp; Accounts'!AT$18, 'E2 Allocators'!$B$15:$W$15, 0),FALSE)*$G57), 0, VLOOKUP(VLOOKUP($A57, 'E4 TB Allocation Details'!$A$18:$L$214, MATCH("Customer ID", 'E4 TB Allocation Details'!$A$18:$L$18, 0),FALSE), 'E2 Allocators'!$B$15:$W$358, MATCH('O5 Details by Class &amp; Accounts'!AT$18, 'E2 Allocators'!$B$15:$W$15, 0),FALSE)*$G57)</f>
        <v>0</v>
      </c>
      <c r="AU57" s="2186">
        <f>IF(ISERROR(VLOOKUP(VLOOKUP($A57, 'E4 TB Allocation Details'!$A$18:$L$214, MATCH("Customer ID", 'E4 TB Allocation Details'!$A$18:$L$18, 0),FALSE), 'E2 Allocators'!$B$15:$W$358, MATCH('O5 Details by Class &amp; Accounts'!AU$18, 'E2 Allocators'!$B$15:$W$15, 0),FALSE)*$G57), 0, VLOOKUP(VLOOKUP($A57, 'E4 TB Allocation Details'!$A$18:$L$214, MATCH("Customer ID", 'E4 TB Allocation Details'!$A$18:$L$18, 0),FALSE), 'E2 Allocators'!$B$15:$W$358, MATCH('O5 Details by Class &amp; Accounts'!AU$18, 'E2 Allocators'!$B$15:$W$15, 0),FALSE)*$G57)</f>
        <v>0</v>
      </c>
      <c r="AV57" s="2186">
        <f>IF(ISERROR(VLOOKUP(VLOOKUP($A57, 'E4 TB Allocation Details'!$A$18:$L$214, MATCH("Customer ID", 'E4 TB Allocation Details'!$A$18:$L$18, 0),FALSE), 'E2 Allocators'!$B$15:$W$358, MATCH('O5 Details by Class &amp; Accounts'!AV$18, 'E2 Allocators'!$B$15:$W$15, 0),FALSE)*$G57), 0, VLOOKUP(VLOOKUP($A57, 'E4 TB Allocation Details'!$A$18:$L$214, MATCH("Customer ID", 'E4 TB Allocation Details'!$A$18:$L$18, 0),FALSE), 'E2 Allocators'!$B$15:$W$358, MATCH('O5 Details by Class &amp; Accounts'!AV$18, 'E2 Allocators'!$B$15:$W$15, 0),FALSE)*$G57)</f>
        <v>0</v>
      </c>
      <c r="AW57" s="2186">
        <f>IF(ISERROR(VLOOKUP(VLOOKUP($A57, 'E4 TB Allocation Details'!$A$18:$L$214, MATCH("Customer ID", 'E4 TB Allocation Details'!$A$18:$L$18, 0),FALSE), 'E2 Allocators'!$B$15:$W$358, MATCH('O5 Details by Class &amp; Accounts'!AW$18, 'E2 Allocators'!$B$15:$W$15, 0),FALSE)*$G57), 0, VLOOKUP(VLOOKUP($A57, 'E4 TB Allocation Details'!$A$18:$L$214, MATCH("Customer ID", 'E4 TB Allocation Details'!$A$18:$L$18, 0),FALSE), 'E2 Allocators'!$B$15:$W$358, MATCH('O5 Details by Class &amp; Accounts'!AW$18, 'E2 Allocators'!$B$15:$W$15, 0),FALSE)*$G57)</f>
        <v>0</v>
      </c>
      <c r="AX57" s="2186">
        <f t="shared" si="2"/>
        <v>9356135.6895000022</v>
      </c>
      <c r="AY57" s="2186">
        <f>IF(ISERROR(VLOOKUP(VLOOKUP($A57, 'E4 TB Allocation Details'!$A$18:$L$214, MATCH("Misc ID", 'E4 TB Allocation Details'!$A$18:$L$18, 0),FALSE), 'E2 Allocators'!$B$15:$W$358, MATCH('O5 Details by Class &amp; Accounts'!AY$18, 'E2 Allocators'!$B$15:$W$15, 0),FALSE)*$E57), 0, VLOOKUP(VLOOKUP($A57, 'E4 TB Allocation Details'!$A$18:$L$214, MATCH("Misc ID", 'E4 TB Allocation Details'!$A$18:$L$18, 0),FALSE), 'E2 Allocators'!$B$15:$W$358, MATCH('O5 Details by Class &amp; Accounts'!AY$18, 'E2 Allocators'!$B$15:$W$15, 0),FALSE)*$E57)</f>
        <v>0</v>
      </c>
      <c r="AZ57" s="2186">
        <f>IF(ISERROR(VLOOKUP(VLOOKUP($A57, 'E4 TB Allocation Details'!$A$18:$L$214, MATCH("Misc ID", 'E4 TB Allocation Details'!$A$18:$L$18, 0),FALSE), 'E2 Allocators'!$B$15:$W$358, MATCH('O5 Details by Class &amp; Accounts'!AZ$18, 'E2 Allocators'!$B$15:$W$15, 0),FALSE)*$E57), 0, VLOOKUP(VLOOKUP($A57, 'E4 TB Allocation Details'!$A$18:$L$214, MATCH("Misc ID", 'E4 TB Allocation Details'!$A$18:$L$18, 0),FALSE), 'E2 Allocators'!$B$15:$W$358, MATCH('O5 Details by Class &amp; Accounts'!AZ$18, 'E2 Allocators'!$B$15:$W$15, 0),FALSE)*$E57)</f>
        <v>0</v>
      </c>
      <c r="BA57" s="2186">
        <f>IF(ISERROR(VLOOKUP(VLOOKUP($A57, 'E4 TB Allocation Details'!$A$18:$L$214, MATCH("Misc ID", 'E4 TB Allocation Details'!$A$18:$L$18, 0),FALSE), 'E2 Allocators'!$B$15:$W$358, MATCH('O5 Details by Class &amp; Accounts'!BA$18, 'E2 Allocators'!$B$15:$W$15, 0),FALSE)*$E57), 0, VLOOKUP(VLOOKUP($A57, 'E4 TB Allocation Details'!$A$18:$L$214, MATCH("Misc ID", 'E4 TB Allocation Details'!$A$18:$L$18, 0),FALSE), 'E2 Allocators'!$B$15:$W$358, MATCH('O5 Details by Class &amp; Accounts'!BA$18, 'E2 Allocators'!$B$15:$W$15, 0),FALSE)*$E57)</f>
        <v>0</v>
      </c>
      <c r="BB57" s="2186">
        <f>IF(ISERROR(VLOOKUP(VLOOKUP($A57, 'E4 TB Allocation Details'!$A$18:$L$214, MATCH("Misc ID", 'E4 TB Allocation Details'!$A$18:$L$18, 0),FALSE), 'E2 Allocators'!$B$15:$W$358, MATCH('O5 Details by Class &amp; Accounts'!BB$18, 'E2 Allocators'!$B$15:$W$15, 0),FALSE)*$E57), 0, VLOOKUP(VLOOKUP($A57, 'E4 TB Allocation Details'!$A$18:$L$214, MATCH("Misc ID", 'E4 TB Allocation Details'!$A$18:$L$18, 0),FALSE), 'E2 Allocators'!$B$15:$W$358, MATCH('O5 Details by Class &amp; Accounts'!BB$18, 'E2 Allocators'!$B$15:$W$15, 0),FALSE)*$E57)</f>
        <v>0</v>
      </c>
      <c r="BC57" s="2186">
        <f>IF(ISERROR(VLOOKUP(VLOOKUP($A57, 'E4 TB Allocation Details'!$A$18:$L$214, MATCH("Misc ID", 'E4 TB Allocation Details'!$A$18:$L$18, 0),FALSE), 'E2 Allocators'!$B$15:$W$358, MATCH('O5 Details by Class &amp; Accounts'!BC$18, 'E2 Allocators'!$B$15:$W$15, 0),FALSE)*$E57), 0, VLOOKUP(VLOOKUP($A57, 'E4 TB Allocation Details'!$A$18:$L$214, MATCH("Misc ID", 'E4 TB Allocation Details'!$A$18:$L$18, 0),FALSE), 'E2 Allocators'!$B$15:$W$358, MATCH('O5 Details by Class &amp; Accounts'!BC$18, 'E2 Allocators'!$B$15:$W$15, 0),FALSE)*$E57)</f>
        <v>0</v>
      </c>
      <c r="BD57" s="2186">
        <f>IF(ISERROR(VLOOKUP(VLOOKUP($A57, 'E4 TB Allocation Details'!$A$18:$L$214, MATCH("Misc ID", 'E4 TB Allocation Details'!$A$18:$L$18, 0),FALSE), 'E2 Allocators'!$B$15:$W$358, MATCH('O5 Details by Class &amp; Accounts'!BD$18, 'E2 Allocators'!$B$15:$W$15, 0),FALSE)*$E57), 0, VLOOKUP(VLOOKUP($A57, 'E4 TB Allocation Details'!$A$18:$L$214, MATCH("Misc ID", 'E4 TB Allocation Details'!$A$18:$L$18, 0),FALSE), 'E2 Allocators'!$B$15:$W$358, MATCH('O5 Details by Class &amp; Accounts'!BD$18, 'E2 Allocators'!$B$15:$W$15, 0),FALSE)*$E57)</f>
        <v>0</v>
      </c>
      <c r="BE57" s="2186">
        <f>IF(ISERROR(VLOOKUP(VLOOKUP($A57, 'E4 TB Allocation Details'!$A$18:$L$214, MATCH("Misc ID", 'E4 TB Allocation Details'!$A$18:$L$18, 0),FALSE), 'E2 Allocators'!$B$15:$W$358, MATCH('O5 Details by Class &amp; Accounts'!BE$18, 'E2 Allocators'!$B$15:$W$15, 0),FALSE)*$E57), 0, VLOOKUP(VLOOKUP($A57, 'E4 TB Allocation Details'!$A$18:$L$214, MATCH("Misc ID", 'E4 TB Allocation Details'!$A$18:$L$18, 0),FALSE), 'E2 Allocators'!$B$15:$W$358, MATCH('O5 Details by Class &amp; Accounts'!BE$18, 'E2 Allocators'!$B$15:$W$15, 0),FALSE)*$E57)</f>
        <v>0</v>
      </c>
      <c r="BF57" s="2186">
        <f>IF(ISERROR(VLOOKUP(VLOOKUP($A57, 'E4 TB Allocation Details'!$A$18:$L$214, MATCH("Misc ID", 'E4 TB Allocation Details'!$A$18:$L$18, 0),FALSE), 'E2 Allocators'!$B$15:$W$358, MATCH('O5 Details by Class &amp; Accounts'!BF$18, 'E2 Allocators'!$B$15:$W$15, 0),FALSE)*$E57), 0, VLOOKUP(VLOOKUP($A57, 'E4 TB Allocation Details'!$A$18:$L$214, MATCH("Misc ID", 'E4 TB Allocation Details'!$A$18:$L$18, 0),FALSE), 'E2 Allocators'!$B$15:$W$358, MATCH('O5 Details by Class &amp; Accounts'!BF$18, 'E2 Allocators'!$B$15:$W$15, 0),FALSE)*$E57)</f>
        <v>0</v>
      </c>
      <c r="BG57" s="2186">
        <f>IF(ISERROR(VLOOKUP(VLOOKUP($A57, 'E4 TB Allocation Details'!$A$18:$L$214, MATCH("Misc ID", 'E4 TB Allocation Details'!$A$18:$L$18, 0),FALSE), 'E2 Allocators'!$B$15:$W$358, MATCH('O5 Details by Class &amp; Accounts'!BG$18, 'E2 Allocators'!$B$15:$W$15, 0),FALSE)*$E57), 0, VLOOKUP(VLOOKUP($A57, 'E4 TB Allocation Details'!$A$18:$L$214, MATCH("Misc ID", 'E4 TB Allocation Details'!$A$18:$L$18, 0),FALSE), 'E2 Allocators'!$B$15:$W$358, MATCH('O5 Details by Class &amp; Accounts'!BG$18, 'E2 Allocators'!$B$15:$W$15, 0),FALSE)*$E57)</f>
        <v>0</v>
      </c>
      <c r="BH57" s="2186">
        <f>IF(ISERROR(VLOOKUP(VLOOKUP($A57, 'E4 TB Allocation Details'!$A$18:$L$214, MATCH("Misc ID", 'E4 TB Allocation Details'!$A$18:$L$18, 0),FALSE), 'E2 Allocators'!$B$15:$W$358, MATCH('O5 Details by Class &amp; Accounts'!BH$18, 'E2 Allocators'!$B$15:$W$15, 0),FALSE)*$E57), 0, VLOOKUP(VLOOKUP($A57, 'E4 TB Allocation Details'!$A$18:$L$214, MATCH("Misc ID", 'E4 TB Allocation Details'!$A$18:$L$18, 0),FALSE), 'E2 Allocators'!$B$15:$W$358, MATCH('O5 Details by Class &amp; Accounts'!BH$18, 'E2 Allocators'!$B$15:$W$15, 0),FALSE)*$E57)</f>
        <v>0</v>
      </c>
      <c r="BI57" s="2186">
        <f>IF(ISERROR(VLOOKUP(VLOOKUP($A57, 'E4 TB Allocation Details'!$A$18:$L$214, MATCH("Misc ID", 'E4 TB Allocation Details'!$A$18:$L$18, 0),FALSE), 'E2 Allocators'!$B$15:$W$358, MATCH('O5 Details by Class &amp; Accounts'!BI$18, 'E2 Allocators'!$B$15:$W$15, 0),FALSE)*$E57), 0, VLOOKUP(VLOOKUP($A57, 'E4 TB Allocation Details'!$A$18:$L$214, MATCH("Misc ID", 'E4 TB Allocation Details'!$A$18:$L$18, 0),FALSE), 'E2 Allocators'!$B$15:$W$358, MATCH('O5 Details by Class &amp; Accounts'!BI$18, 'E2 Allocators'!$B$15:$W$15, 0),FALSE)*$E57)</f>
        <v>0</v>
      </c>
      <c r="BJ57" s="2186">
        <f>IF(ISERROR(VLOOKUP(VLOOKUP($A57, 'E4 TB Allocation Details'!$A$18:$L$214, MATCH("Misc ID", 'E4 TB Allocation Details'!$A$18:$L$18, 0),FALSE), 'E2 Allocators'!$B$15:$W$358, MATCH('O5 Details by Class &amp; Accounts'!BJ$18, 'E2 Allocators'!$B$15:$W$15, 0),FALSE)*$E57), 0, VLOOKUP(VLOOKUP($A57, 'E4 TB Allocation Details'!$A$18:$L$214, MATCH("Misc ID", 'E4 TB Allocation Details'!$A$18:$L$18, 0),FALSE), 'E2 Allocators'!$B$15:$W$358, MATCH('O5 Details by Class &amp; Accounts'!BJ$18, 'E2 Allocators'!$B$15:$W$15, 0),FALSE)*$E57)</f>
        <v>0</v>
      </c>
      <c r="BK57" s="2186">
        <f>IF(ISERROR(VLOOKUP(VLOOKUP($A57, 'E4 TB Allocation Details'!$A$18:$L$214, MATCH("Misc ID", 'E4 TB Allocation Details'!$A$18:$L$18, 0),FALSE), 'E2 Allocators'!$B$15:$W$358, MATCH('O5 Details by Class &amp; Accounts'!BK$18, 'E2 Allocators'!$B$15:$W$15, 0),FALSE)*$E57), 0, VLOOKUP(VLOOKUP($A57, 'E4 TB Allocation Details'!$A$18:$L$214, MATCH("Misc ID", 'E4 TB Allocation Details'!$A$18:$L$18, 0),FALSE), 'E2 Allocators'!$B$15:$W$358, MATCH('O5 Details by Class &amp; Accounts'!BK$18, 'E2 Allocators'!$B$15:$W$15, 0),FALSE)*$E57)</f>
        <v>0</v>
      </c>
      <c r="BL57" s="2186">
        <f>IF(ISERROR(VLOOKUP(VLOOKUP($A57, 'E4 TB Allocation Details'!$A$18:$L$214, MATCH("Misc ID", 'E4 TB Allocation Details'!$A$18:$L$18, 0),FALSE), 'E2 Allocators'!$B$15:$W$358, MATCH('O5 Details by Class &amp; Accounts'!BL$18, 'E2 Allocators'!$B$15:$W$15, 0),FALSE)*$E57), 0, VLOOKUP(VLOOKUP($A57, 'E4 TB Allocation Details'!$A$18:$L$214, MATCH("Misc ID", 'E4 TB Allocation Details'!$A$18:$L$18, 0),FALSE), 'E2 Allocators'!$B$15:$W$358, MATCH('O5 Details by Class &amp; Accounts'!BL$18, 'E2 Allocators'!$B$15:$W$15, 0),FALSE)*$E57)</f>
        <v>0</v>
      </c>
      <c r="BM57" s="2186">
        <f>IF(ISERROR(VLOOKUP(VLOOKUP($A57, 'E4 TB Allocation Details'!$A$18:$L$214, MATCH("Misc ID", 'E4 TB Allocation Details'!$A$18:$L$18, 0),FALSE), 'E2 Allocators'!$B$15:$W$358, MATCH('O5 Details by Class &amp; Accounts'!BM$18, 'E2 Allocators'!$B$15:$W$15, 0),FALSE)*$E57), 0, VLOOKUP(VLOOKUP($A57, 'E4 TB Allocation Details'!$A$18:$L$214, MATCH("Misc ID", 'E4 TB Allocation Details'!$A$18:$L$18, 0),FALSE), 'E2 Allocators'!$B$15:$W$358, MATCH('O5 Details by Class &amp; Accounts'!BM$18, 'E2 Allocators'!$B$15:$W$15, 0),FALSE)*$E57)</f>
        <v>0</v>
      </c>
      <c r="BN57" s="2186">
        <f>IF(ISERROR(VLOOKUP(VLOOKUP($A57, 'E4 TB Allocation Details'!$A$18:$L$214, MATCH("Misc ID", 'E4 TB Allocation Details'!$A$18:$L$18, 0),FALSE), 'E2 Allocators'!$B$15:$W$358, MATCH('O5 Details by Class &amp; Accounts'!BN$18, 'E2 Allocators'!$B$15:$W$15, 0),FALSE)*$E57), 0, VLOOKUP(VLOOKUP($A57, 'E4 TB Allocation Details'!$A$18:$L$214, MATCH("Misc ID", 'E4 TB Allocation Details'!$A$18:$L$18, 0),FALSE), 'E2 Allocators'!$B$15:$W$358, MATCH('O5 Details by Class &amp; Accounts'!BN$18, 'E2 Allocators'!$B$15:$W$15, 0),FALSE)*$E57)</f>
        <v>0</v>
      </c>
      <c r="BO57" s="2186">
        <f>IF(ISERROR(VLOOKUP(VLOOKUP($A57, 'E4 TB Allocation Details'!$A$18:$L$214, MATCH("Misc ID", 'E4 TB Allocation Details'!$A$18:$L$18, 0),FALSE), 'E2 Allocators'!$B$15:$W$358, MATCH('O5 Details by Class &amp; Accounts'!BO$18, 'E2 Allocators'!$B$15:$W$15, 0),FALSE)*$E57), 0, VLOOKUP(VLOOKUP($A57, 'E4 TB Allocation Details'!$A$18:$L$214, MATCH("Misc ID", 'E4 TB Allocation Details'!$A$18:$L$18, 0),FALSE), 'E2 Allocators'!$B$15:$W$358, MATCH('O5 Details by Class &amp; Accounts'!BO$18, 'E2 Allocators'!$B$15:$W$15, 0),FALSE)*$E57)</f>
        <v>0</v>
      </c>
      <c r="BP57" s="2186">
        <f>IF(ISERROR(VLOOKUP(VLOOKUP($A57, 'E4 TB Allocation Details'!$A$18:$L$214, MATCH("Misc ID", 'E4 TB Allocation Details'!$A$18:$L$18, 0),FALSE), 'E2 Allocators'!$B$15:$W$358, MATCH('O5 Details by Class &amp; Accounts'!BP$18, 'E2 Allocators'!$B$15:$W$15, 0),FALSE)*$E57), 0, VLOOKUP(VLOOKUP($A57, 'E4 TB Allocation Details'!$A$18:$L$214, MATCH("Misc ID", 'E4 TB Allocation Details'!$A$18:$L$18, 0),FALSE), 'E2 Allocators'!$B$15:$W$358, MATCH('O5 Details by Class &amp; Accounts'!BP$18, 'E2 Allocators'!$B$15:$W$15, 0),FALSE)*$E57)</f>
        <v>0</v>
      </c>
      <c r="BQ57" s="2186">
        <f>IF(ISERROR(VLOOKUP(VLOOKUP($A57, 'E4 TB Allocation Details'!$A$18:$L$214, MATCH("Misc ID", 'E4 TB Allocation Details'!$A$18:$L$18, 0),FALSE), 'E2 Allocators'!$B$15:$W$358, MATCH('O5 Details by Class &amp; Accounts'!BQ$18, 'E2 Allocators'!$B$15:$W$15, 0),FALSE)*$E57), 0, VLOOKUP(VLOOKUP($A57, 'E4 TB Allocation Details'!$A$18:$L$214, MATCH("Misc ID", 'E4 TB Allocation Details'!$A$18:$L$18, 0),FALSE), 'E2 Allocators'!$B$15:$W$358, MATCH('O5 Details by Class &amp; Accounts'!BQ$18, 'E2 Allocators'!$B$15:$W$15, 0),FALSE)*$E57)</f>
        <v>0</v>
      </c>
      <c r="BR57" s="2186">
        <f>IF(ISERROR(VLOOKUP(VLOOKUP($A57, 'E4 TB Allocation Details'!$A$18:$L$214, MATCH("Misc ID", 'E4 TB Allocation Details'!$A$18:$L$18, 0),FALSE), 'E2 Allocators'!$B$15:$W$358, MATCH('O5 Details by Class &amp; Accounts'!BR$18, 'E2 Allocators'!$B$15:$W$15, 0),FALSE)*$E57), 0, VLOOKUP(VLOOKUP($A57, 'E4 TB Allocation Details'!$A$18:$L$214, MATCH("Misc ID", 'E4 TB Allocation Details'!$A$18:$L$18, 0),FALSE), 'E2 Allocators'!$B$15:$W$358, MATCH('O5 Details by Class &amp; Accounts'!BR$18, 'E2 Allocators'!$B$15:$W$15, 0),FALSE)*$E57)</f>
        <v>0</v>
      </c>
      <c r="BS57" s="2186">
        <f t="shared" si="3"/>
        <v>0</v>
      </c>
      <c r="BT57" s="2186">
        <f>IF(ISERROR(VLOOKUP(VLOOKUP($A57, 'E4 TB Allocation Details'!$A$18:$L$214, MATCH("A &amp; G ID", 'E4 TB Allocation Details'!$A$18:$L$18, 0),FALSE), 'E2 Allocators'!$B$15:$W$358, MATCH('O5 Details by Class &amp; Accounts'!BT$18, 'E2 Allocators'!$B$15:$W$15, 0),FALSE)*$E57), 0, VLOOKUP(VLOOKUP($A57, 'E4 TB Allocation Details'!$A$18:$L$214, MATCH("A &amp; G ID", 'E4 TB Allocation Details'!$A$18:$L$18, 0),FALSE), 'E2 Allocators'!$B$15:$W$358, MATCH('O5 Details by Class &amp; Accounts'!BT$18, 'E2 Allocators'!$B$15:$W$15, 0),FALSE)*$E57)</f>
        <v>0</v>
      </c>
      <c r="BU57" s="2186">
        <f>IF(ISERROR(VLOOKUP(VLOOKUP($A57, 'E4 TB Allocation Details'!$A$18:$L$214, MATCH("A &amp; G ID", 'E4 TB Allocation Details'!$A$18:$L$18, 0),FALSE), 'E2 Allocators'!$B$15:$W$358, MATCH('O5 Details by Class &amp; Accounts'!BU$18, 'E2 Allocators'!$B$15:$W$15, 0),FALSE)*$E57), 0, VLOOKUP(VLOOKUP($A57, 'E4 TB Allocation Details'!$A$18:$L$214, MATCH("A &amp; G ID", 'E4 TB Allocation Details'!$A$18:$L$18, 0),FALSE), 'E2 Allocators'!$B$15:$W$358, MATCH('O5 Details by Class &amp; Accounts'!BU$18, 'E2 Allocators'!$B$15:$W$15, 0),FALSE)*$E57)</f>
        <v>0</v>
      </c>
      <c r="BV57" s="2186">
        <f>IF(ISERROR(VLOOKUP(VLOOKUP($A57, 'E4 TB Allocation Details'!$A$18:$L$214, MATCH("A &amp; G ID", 'E4 TB Allocation Details'!$A$18:$L$18, 0),FALSE), 'E2 Allocators'!$B$15:$W$358, MATCH('O5 Details by Class &amp; Accounts'!BV$18, 'E2 Allocators'!$B$15:$W$15, 0),FALSE)*$E57), 0, VLOOKUP(VLOOKUP($A57, 'E4 TB Allocation Details'!$A$18:$L$214, MATCH("A &amp; G ID", 'E4 TB Allocation Details'!$A$18:$L$18, 0),FALSE), 'E2 Allocators'!$B$15:$W$358, MATCH('O5 Details by Class &amp; Accounts'!BV$18, 'E2 Allocators'!$B$15:$W$15, 0),FALSE)*$E57)</f>
        <v>0</v>
      </c>
      <c r="BW57" s="2186">
        <f>IF(ISERROR(VLOOKUP(VLOOKUP($A57, 'E4 TB Allocation Details'!$A$18:$L$214, MATCH("A &amp; G ID", 'E4 TB Allocation Details'!$A$18:$L$18, 0),FALSE), 'E2 Allocators'!$B$15:$W$358, MATCH('O5 Details by Class &amp; Accounts'!BW$18, 'E2 Allocators'!$B$15:$W$15, 0),FALSE)*$E57), 0, VLOOKUP(VLOOKUP($A57, 'E4 TB Allocation Details'!$A$18:$L$214, MATCH("A &amp; G ID", 'E4 TB Allocation Details'!$A$18:$L$18, 0),FALSE), 'E2 Allocators'!$B$15:$W$358, MATCH('O5 Details by Class &amp; Accounts'!BW$18, 'E2 Allocators'!$B$15:$W$15, 0),FALSE)*$E57)</f>
        <v>0</v>
      </c>
      <c r="BX57" s="2186">
        <f>IF(ISERROR(VLOOKUP(VLOOKUP($A57, 'E4 TB Allocation Details'!$A$18:$L$214, MATCH("A &amp; G ID", 'E4 TB Allocation Details'!$A$18:$L$18, 0),FALSE), 'E2 Allocators'!$B$15:$W$358, MATCH('O5 Details by Class &amp; Accounts'!BX$18, 'E2 Allocators'!$B$15:$W$15, 0),FALSE)*$E57), 0, VLOOKUP(VLOOKUP($A57, 'E4 TB Allocation Details'!$A$18:$L$214, MATCH("A &amp; G ID", 'E4 TB Allocation Details'!$A$18:$L$18, 0),FALSE), 'E2 Allocators'!$B$15:$W$358, MATCH('O5 Details by Class &amp; Accounts'!BX$18, 'E2 Allocators'!$B$15:$W$15, 0),FALSE)*$E57)</f>
        <v>0</v>
      </c>
      <c r="BY57" s="2186">
        <f>IF(ISERROR(VLOOKUP(VLOOKUP($A57, 'E4 TB Allocation Details'!$A$18:$L$214, MATCH("A &amp; G ID", 'E4 TB Allocation Details'!$A$18:$L$18, 0),FALSE), 'E2 Allocators'!$B$15:$W$358, MATCH('O5 Details by Class &amp; Accounts'!BY$18, 'E2 Allocators'!$B$15:$W$15, 0),FALSE)*$E57), 0, VLOOKUP(VLOOKUP($A57, 'E4 TB Allocation Details'!$A$18:$L$214, MATCH("A &amp; G ID", 'E4 TB Allocation Details'!$A$18:$L$18, 0),FALSE), 'E2 Allocators'!$B$15:$W$358, MATCH('O5 Details by Class &amp; Accounts'!BY$18, 'E2 Allocators'!$B$15:$W$15, 0),FALSE)*$E57)</f>
        <v>0</v>
      </c>
      <c r="BZ57" s="2186">
        <f>IF(ISERROR(VLOOKUP(VLOOKUP($A57, 'E4 TB Allocation Details'!$A$18:$L$214, MATCH("A &amp; G ID", 'E4 TB Allocation Details'!$A$18:$L$18, 0),FALSE), 'E2 Allocators'!$B$15:$W$358, MATCH('O5 Details by Class &amp; Accounts'!BZ$18, 'E2 Allocators'!$B$15:$W$15, 0),FALSE)*$E57), 0, VLOOKUP(VLOOKUP($A57, 'E4 TB Allocation Details'!$A$18:$L$214, MATCH("A &amp; G ID", 'E4 TB Allocation Details'!$A$18:$L$18, 0),FALSE), 'E2 Allocators'!$B$15:$W$358, MATCH('O5 Details by Class &amp; Accounts'!BZ$18, 'E2 Allocators'!$B$15:$W$15, 0),FALSE)*$E57)</f>
        <v>0</v>
      </c>
      <c r="CA57" s="2186">
        <f>IF(ISERROR(VLOOKUP(VLOOKUP($A57, 'E4 TB Allocation Details'!$A$18:$L$214, MATCH("A &amp; G ID", 'E4 TB Allocation Details'!$A$18:$L$18, 0),FALSE), 'E2 Allocators'!$B$15:$W$358, MATCH('O5 Details by Class &amp; Accounts'!CA$18, 'E2 Allocators'!$B$15:$W$15, 0),FALSE)*$E57), 0, VLOOKUP(VLOOKUP($A57, 'E4 TB Allocation Details'!$A$18:$L$214, MATCH("A &amp; G ID", 'E4 TB Allocation Details'!$A$18:$L$18, 0),FALSE), 'E2 Allocators'!$B$15:$W$358, MATCH('O5 Details by Class &amp; Accounts'!CA$18, 'E2 Allocators'!$B$15:$W$15, 0),FALSE)*$E57)</f>
        <v>0</v>
      </c>
      <c r="CB57" s="2186">
        <f>IF(ISERROR(VLOOKUP(VLOOKUP($A57, 'E4 TB Allocation Details'!$A$18:$L$214, MATCH("A &amp; G ID", 'E4 TB Allocation Details'!$A$18:$L$18, 0),FALSE), 'E2 Allocators'!$B$15:$W$358, MATCH('O5 Details by Class &amp; Accounts'!CB$18, 'E2 Allocators'!$B$15:$W$15, 0),FALSE)*$E57), 0, VLOOKUP(VLOOKUP($A57, 'E4 TB Allocation Details'!$A$18:$L$214, MATCH("A &amp; G ID", 'E4 TB Allocation Details'!$A$18:$L$18, 0),FALSE), 'E2 Allocators'!$B$15:$W$358, MATCH('O5 Details by Class &amp; Accounts'!CB$18, 'E2 Allocators'!$B$15:$W$15, 0),FALSE)*$E57)</f>
        <v>0</v>
      </c>
      <c r="CC57" s="2186">
        <f>IF(ISERROR(VLOOKUP(VLOOKUP($A57, 'E4 TB Allocation Details'!$A$18:$L$214, MATCH("A &amp; G ID", 'E4 TB Allocation Details'!$A$18:$L$18, 0),FALSE), 'E2 Allocators'!$B$15:$W$358, MATCH('O5 Details by Class &amp; Accounts'!CC$18, 'E2 Allocators'!$B$15:$W$15, 0),FALSE)*$E57), 0, VLOOKUP(VLOOKUP($A57, 'E4 TB Allocation Details'!$A$18:$L$214, MATCH("A &amp; G ID", 'E4 TB Allocation Details'!$A$18:$L$18, 0),FALSE), 'E2 Allocators'!$B$15:$W$358, MATCH('O5 Details by Class &amp; Accounts'!CC$18, 'E2 Allocators'!$B$15:$W$15, 0),FALSE)*$E57)</f>
        <v>0</v>
      </c>
      <c r="CD57" s="2186">
        <f>IF(ISERROR(VLOOKUP(VLOOKUP($A57, 'E4 TB Allocation Details'!$A$18:$L$214, MATCH("A &amp; G ID", 'E4 TB Allocation Details'!$A$18:$L$18, 0),FALSE), 'E2 Allocators'!$B$15:$W$358, MATCH('O5 Details by Class &amp; Accounts'!CD$18, 'E2 Allocators'!$B$15:$W$15, 0),FALSE)*$E57), 0, VLOOKUP(VLOOKUP($A57, 'E4 TB Allocation Details'!$A$18:$L$214, MATCH("A &amp; G ID", 'E4 TB Allocation Details'!$A$18:$L$18, 0),FALSE), 'E2 Allocators'!$B$15:$W$358, MATCH('O5 Details by Class &amp; Accounts'!CD$18, 'E2 Allocators'!$B$15:$W$15, 0),FALSE)*$E57)</f>
        <v>0</v>
      </c>
      <c r="CE57" s="2186">
        <f>IF(ISERROR(VLOOKUP(VLOOKUP($A57, 'E4 TB Allocation Details'!$A$18:$L$214, MATCH("A &amp; G ID", 'E4 TB Allocation Details'!$A$18:$L$18, 0),FALSE), 'E2 Allocators'!$B$15:$W$358, MATCH('O5 Details by Class &amp; Accounts'!CE$18, 'E2 Allocators'!$B$15:$W$15, 0),FALSE)*$E57), 0, VLOOKUP(VLOOKUP($A57, 'E4 TB Allocation Details'!$A$18:$L$214, MATCH("A &amp; G ID", 'E4 TB Allocation Details'!$A$18:$L$18, 0),FALSE), 'E2 Allocators'!$B$15:$W$358, MATCH('O5 Details by Class &amp; Accounts'!CE$18, 'E2 Allocators'!$B$15:$W$15, 0),FALSE)*$E57)</f>
        <v>0</v>
      </c>
      <c r="CF57" s="2186">
        <f>IF(ISERROR(VLOOKUP(VLOOKUP($A57, 'E4 TB Allocation Details'!$A$18:$L$214, MATCH("A &amp; G ID", 'E4 TB Allocation Details'!$A$18:$L$18, 0),FALSE), 'E2 Allocators'!$B$15:$W$358, MATCH('O5 Details by Class &amp; Accounts'!CF$18, 'E2 Allocators'!$B$15:$W$15, 0),FALSE)*$E57), 0, VLOOKUP(VLOOKUP($A57, 'E4 TB Allocation Details'!$A$18:$L$214, MATCH("A &amp; G ID", 'E4 TB Allocation Details'!$A$18:$L$18, 0),FALSE), 'E2 Allocators'!$B$15:$W$358, MATCH('O5 Details by Class &amp; Accounts'!CF$18, 'E2 Allocators'!$B$15:$W$15, 0),FALSE)*$E57)</f>
        <v>0</v>
      </c>
      <c r="CG57" s="2186">
        <f>IF(ISERROR(VLOOKUP(VLOOKUP($A57, 'E4 TB Allocation Details'!$A$18:$L$214, MATCH("A &amp; G ID", 'E4 TB Allocation Details'!$A$18:$L$18, 0),FALSE), 'E2 Allocators'!$B$15:$W$358, MATCH('O5 Details by Class &amp; Accounts'!CG$18, 'E2 Allocators'!$B$15:$W$15, 0),FALSE)*$E57), 0, VLOOKUP(VLOOKUP($A57, 'E4 TB Allocation Details'!$A$18:$L$214, MATCH("A &amp; G ID", 'E4 TB Allocation Details'!$A$18:$L$18, 0),FALSE), 'E2 Allocators'!$B$15:$W$358, MATCH('O5 Details by Class &amp; Accounts'!CG$18, 'E2 Allocators'!$B$15:$W$15, 0),FALSE)*$E57)</f>
        <v>0</v>
      </c>
      <c r="CH57" s="2186">
        <f>IF(ISERROR(VLOOKUP(VLOOKUP($A57, 'E4 TB Allocation Details'!$A$18:$L$214, MATCH("A &amp; G ID", 'E4 TB Allocation Details'!$A$18:$L$18, 0),FALSE), 'E2 Allocators'!$B$15:$W$358, MATCH('O5 Details by Class &amp; Accounts'!CH$18, 'E2 Allocators'!$B$15:$W$15, 0),FALSE)*$E57), 0, VLOOKUP(VLOOKUP($A57, 'E4 TB Allocation Details'!$A$18:$L$214, MATCH("A &amp; G ID", 'E4 TB Allocation Details'!$A$18:$L$18, 0),FALSE), 'E2 Allocators'!$B$15:$W$358, MATCH('O5 Details by Class &amp; Accounts'!CH$18, 'E2 Allocators'!$B$15:$W$15, 0),FALSE)*$E57)</f>
        <v>0</v>
      </c>
      <c r="CI57" s="2186">
        <f>IF(ISERROR(VLOOKUP(VLOOKUP($A57, 'E4 TB Allocation Details'!$A$18:$L$214, MATCH("A &amp; G ID", 'E4 TB Allocation Details'!$A$18:$L$18, 0),FALSE), 'E2 Allocators'!$B$15:$W$358, MATCH('O5 Details by Class &amp; Accounts'!CI$18, 'E2 Allocators'!$B$15:$W$15, 0),FALSE)*$E57), 0, VLOOKUP(VLOOKUP($A57, 'E4 TB Allocation Details'!$A$18:$L$214, MATCH("A &amp; G ID", 'E4 TB Allocation Details'!$A$18:$L$18, 0),FALSE), 'E2 Allocators'!$B$15:$W$358, MATCH('O5 Details by Class &amp; Accounts'!CI$18, 'E2 Allocators'!$B$15:$W$15, 0),FALSE)*$E57)</f>
        <v>0</v>
      </c>
      <c r="CJ57" s="2186">
        <f>IF(ISERROR(VLOOKUP(VLOOKUP($A57, 'E4 TB Allocation Details'!$A$18:$L$214, MATCH("A &amp; G ID", 'E4 TB Allocation Details'!$A$18:$L$18, 0),FALSE), 'E2 Allocators'!$B$15:$W$358, MATCH('O5 Details by Class &amp; Accounts'!CJ$18, 'E2 Allocators'!$B$15:$W$15, 0),FALSE)*$E57), 0, VLOOKUP(VLOOKUP($A57, 'E4 TB Allocation Details'!$A$18:$L$214, MATCH("A &amp; G ID", 'E4 TB Allocation Details'!$A$18:$L$18, 0),FALSE), 'E2 Allocators'!$B$15:$W$358, MATCH('O5 Details by Class &amp; Accounts'!CJ$18, 'E2 Allocators'!$B$15:$W$15, 0),FALSE)*$E57)</f>
        <v>0</v>
      </c>
      <c r="CK57" s="2186">
        <f>IF(ISERROR(VLOOKUP(VLOOKUP($A57, 'E4 TB Allocation Details'!$A$18:$L$214, MATCH("A &amp; G ID", 'E4 TB Allocation Details'!$A$18:$L$18, 0),FALSE), 'E2 Allocators'!$B$15:$W$358, MATCH('O5 Details by Class &amp; Accounts'!CK$18, 'E2 Allocators'!$B$15:$W$15, 0),FALSE)*$E57), 0, VLOOKUP(VLOOKUP($A57, 'E4 TB Allocation Details'!$A$18:$L$214, MATCH("A &amp; G ID", 'E4 TB Allocation Details'!$A$18:$L$18, 0),FALSE), 'E2 Allocators'!$B$15:$W$358, MATCH('O5 Details by Class &amp; Accounts'!CK$18, 'E2 Allocators'!$B$15:$W$15, 0),FALSE)*$E57)</f>
        <v>0</v>
      </c>
      <c r="CL57" s="2186">
        <f>IF(ISERROR(VLOOKUP(VLOOKUP($A57, 'E4 TB Allocation Details'!$A$18:$L$214, MATCH("A &amp; G ID", 'E4 TB Allocation Details'!$A$18:$L$18, 0),FALSE), 'E2 Allocators'!$B$15:$W$358, MATCH('O5 Details by Class &amp; Accounts'!CL$18, 'E2 Allocators'!$B$15:$W$15, 0),FALSE)*$E57), 0, VLOOKUP(VLOOKUP($A57, 'E4 TB Allocation Details'!$A$18:$L$214, MATCH("A &amp; G ID", 'E4 TB Allocation Details'!$A$18:$L$18, 0),FALSE), 'E2 Allocators'!$B$15:$W$358, MATCH('O5 Details by Class &amp; Accounts'!CL$18, 'E2 Allocators'!$B$15:$W$15, 0),FALSE)*$E57)</f>
        <v>0</v>
      </c>
      <c r="CM57" s="2186">
        <f>IF(ISERROR(VLOOKUP(VLOOKUP($A57, 'E4 TB Allocation Details'!$A$18:$L$214, MATCH("A &amp; G ID", 'E4 TB Allocation Details'!$A$18:$L$18, 0),FALSE), 'E2 Allocators'!$B$15:$W$358, MATCH('O5 Details by Class &amp; Accounts'!CM$18, 'E2 Allocators'!$B$15:$W$15, 0),FALSE)*$E57), 0, VLOOKUP(VLOOKUP($A57, 'E4 TB Allocation Details'!$A$18:$L$214, MATCH("A &amp; G ID", 'E4 TB Allocation Details'!$A$18:$L$18, 0),FALSE), 'E2 Allocators'!$B$15:$W$358, MATCH('O5 Details by Class &amp; Accounts'!CM$18, 'E2 Allocators'!$B$15:$W$15, 0),FALSE)*$E57)</f>
        <v>0</v>
      </c>
      <c r="CN57" s="2186">
        <f t="shared" si="5"/>
        <v>0</v>
      </c>
      <c r="CO57" s="2187">
        <f t="shared" ref="CO57:CO80" si="7">+E57-AC57-AX57-BS57-CN57</f>
        <v>1.862645149230957E-9</v>
      </c>
      <c r="CQ57" s="1625" t="s">
        <v>1059</v>
      </c>
    </row>
    <row r="58" spans="1:95" s="54" customFormat="1" ht="12.75" x14ac:dyDescent="0.2">
      <c r="A58" s="989">
        <v>1855</v>
      </c>
      <c r="B58" s="990" t="s">
        <v>92</v>
      </c>
      <c r="C58" s="2184">
        <f>IF(ISERROR(VLOOKUP($A58,'I3 TB Data'!$A$19:$H$483,MATCH('O5 Details by Class &amp; Accounts'!$C$18, 'I3 TB Data'!$A$19:$H$19,0),0)), 0, VLOOKUP($A58,'I3 TB Data'!$A$19:$H$483,MATCH('O5 Details by Class &amp; Accounts'!$C$18,'I3 TB Data'!$A$19:$H$19,0),0))</f>
        <v>16846078.960000001</v>
      </c>
      <c r="D58" s="2185">
        <f>'I4 BO ASSETS'!E55</f>
        <v>0</v>
      </c>
      <c r="E58" s="2184">
        <f t="shared" si="6"/>
        <v>16846078.960000001</v>
      </c>
      <c r="F58" s="2186">
        <f>IF(ISERROR(VLOOKUP($A58, 'E1 Categorization'!A33:E124, MATCH("Customer Component", 'E1 Categorization'!$A$33:$E$33,0), 0)), 0, IF(VLOOKUP($A58, 'E1 Categorization'!A33:E124, MATCH("Customer Component", 'E1 Categorization'!$A$33:$E$33,0), 0)=0, 'O5 Details by Class &amp; Accounts'!$E58, IF(AND(VLOOKUP($A58, 'E1 Categorization'!A33:E124, MATCH("Customer Component", 'E1 Categorization'!$A$33:$E$33,0), 0) &gt;0, VLOOKUP($A58, 'E1 Categorization'!A33:E124, MATCH("Customer Component", 'E1 Categorization'!$A$33:$E$33,0), 0)&lt;1), 'O5 Details by Class &amp; Accounts'!$E58*(1-VLOOKUP($A58, 'E1 Categorization'!A33:E124, MATCH("Customer Component", 'E1 Categorization'!$A$33:$E$33,0), 0)), 0)))</f>
        <v>0</v>
      </c>
      <c r="G58" s="2186">
        <f>IF(ISERROR(VLOOKUP($A58, 'E1 Categorization'!A33:E124, MATCH("Customer Component", 'E1 Categorization'!$A$33:$E$33,0), 0)),0, IF(VLOOKUP($A58, 'E1 Categorization'!A33:E124, MATCH("Customer Component", 'E1 Categorization'!$A$33:$E$33,0), 0)=0, 0, IF(AND(VLOOKUP($A58, 'E1 Categorization'!A33:E124, MATCH("Customer Component", 'E1 Categorization'!$A$33:$E$33,0), 0) &gt;0, VLOOKUP($A58, 'E1 Categorization'!A33:E124, MATCH("Customer Component", 'E1 Categorization'!$A$33:$E$33,0), 0)&lt;1), 'O5 Details by Class &amp; Accounts'!$E58*(VLOOKUP($A58, 'E1 Categorization'!A33:E124, MATCH("Customer Component", 'E1 Categorization'!$A$33:$E$33,0), 0)), 'O5 Details by Class &amp; Accounts'!$E58)))</f>
        <v>16846078.960000001</v>
      </c>
      <c r="H58" s="2186">
        <f>F58+G58</f>
        <v>16846078.960000001</v>
      </c>
      <c r="I58" s="2186">
        <f>IF(ISERROR(VLOOKUP(VLOOKUP($A58, 'E4 TB Allocation Details'!$A$18:$L$214, MATCH("Demand ID", 'E4 TB Allocation Details'!$A$18:$L$18, 0),FALSE), 'E2 Allocators'!$B$15:$W$358, MATCH('O5 Details by Class &amp; Accounts'!I$18, 'E2 Allocators'!$B$15:$W$15, 0),FALSE)*$F58), 0, VLOOKUP(VLOOKUP($A58, 'E4 TB Allocation Details'!$A$18:$L$214, MATCH("Demand ID", 'E4 TB Allocation Details'!$A$18:$L$18, 0),FALSE), 'E2 Allocators'!$B$15:$W$358, MATCH('O5 Details by Class &amp; Accounts'!I$18, 'E2 Allocators'!$B$15:$W$15, 0),FALSE)*$F58)</f>
        <v>0</v>
      </c>
      <c r="J58" s="2186">
        <f>IF(ISERROR(VLOOKUP(VLOOKUP($A58, 'E4 TB Allocation Details'!$A$18:$L$214, MATCH("Demand ID", 'E4 TB Allocation Details'!$A$18:$L$18, 0),FALSE), 'E2 Allocators'!$B$15:$W$358, MATCH('O5 Details by Class &amp; Accounts'!J$18, 'E2 Allocators'!$B$15:$W$15, 0),FALSE)*$F58), 0, VLOOKUP(VLOOKUP($A58, 'E4 TB Allocation Details'!$A$18:$L$214, MATCH("Demand ID", 'E4 TB Allocation Details'!$A$18:$L$18, 0),FALSE), 'E2 Allocators'!$B$15:$W$358, MATCH('O5 Details by Class &amp; Accounts'!J$18, 'E2 Allocators'!$B$15:$W$15, 0),FALSE)*$F58)</f>
        <v>0</v>
      </c>
      <c r="K58" s="2186">
        <f>IF(ISERROR(VLOOKUP(VLOOKUP($A58, 'E4 TB Allocation Details'!$A$18:$L$214, MATCH("Demand ID", 'E4 TB Allocation Details'!$A$18:$L$18, 0),FALSE), 'E2 Allocators'!$B$15:$W$358, MATCH('O5 Details by Class &amp; Accounts'!K$18, 'E2 Allocators'!$B$15:$W$15, 0),FALSE)*$F58), 0, VLOOKUP(VLOOKUP($A58, 'E4 TB Allocation Details'!$A$18:$L$214, MATCH("Demand ID", 'E4 TB Allocation Details'!$A$18:$L$18, 0),FALSE), 'E2 Allocators'!$B$15:$W$358, MATCH('O5 Details by Class &amp; Accounts'!K$18, 'E2 Allocators'!$B$15:$W$15, 0),FALSE)*$F58)</f>
        <v>0</v>
      </c>
      <c r="L58" s="2186">
        <f>IF(ISERROR(VLOOKUP(VLOOKUP($A58, 'E4 TB Allocation Details'!$A$18:$L$214, MATCH("Demand ID", 'E4 TB Allocation Details'!$A$18:$L$18, 0),FALSE), 'E2 Allocators'!$B$15:$W$358, MATCH('O5 Details by Class &amp; Accounts'!L$18, 'E2 Allocators'!$B$15:$W$15, 0),FALSE)*$F58), 0, VLOOKUP(VLOOKUP($A58, 'E4 TB Allocation Details'!$A$18:$L$214, MATCH("Demand ID", 'E4 TB Allocation Details'!$A$18:$L$18, 0),FALSE), 'E2 Allocators'!$B$15:$W$358, MATCH('O5 Details by Class &amp; Accounts'!L$18, 'E2 Allocators'!$B$15:$W$15, 0),FALSE)*$F58)</f>
        <v>0</v>
      </c>
      <c r="M58" s="2186">
        <f>IF(ISERROR(VLOOKUP(VLOOKUP($A58, 'E4 TB Allocation Details'!$A$18:$L$214, MATCH("Demand ID", 'E4 TB Allocation Details'!$A$18:$L$18, 0),FALSE), 'E2 Allocators'!$B$15:$W$358, MATCH('O5 Details by Class &amp; Accounts'!M$18, 'E2 Allocators'!$B$15:$W$15, 0),FALSE)*$F58), 0, VLOOKUP(VLOOKUP($A58, 'E4 TB Allocation Details'!$A$18:$L$214, MATCH("Demand ID", 'E4 TB Allocation Details'!$A$18:$L$18, 0),FALSE), 'E2 Allocators'!$B$15:$W$358, MATCH('O5 Details by Class &amp; Accounts'!M$18, 'E2 Allocators'!$B$15:$W$15, 0),FALSE)*$F58)</f>
        <v>0</v>
      </c>
      <c r="N58" s="2186">
        <f>IF(ISERROR(VLOOKUP(VLOOKUP($A58, 'E4 TB Allocation Details'!$A$18:$L$214, MATCH("Demand ID", 'E4 TB Allocation Details'!$A$18:$L$18, 0),FALSE), 'E2 Allocators'!$B$15:$W$358, MATCH('O5 Details by Class &amp; Accounts'!N$18, 'E2 Allocators'!$B$15:$W$15, 0),FALSE)*$F58), 0, VLOOKUP(VLOOKUP($A58, 'E4 TB Allocation Details'!$A$18:$L$214, MATCH("Demand ID", 'E4 TB Allocation Details'!$A$18:$L$18, 0),FALSE), 'E2 Allocators'!$B$15:$W$358, MATCH('O5 Details by Class &amp; Accounts'!N$18, 'E2 Allocators'!$B$15:$W$15, 0),FALSE)*$F58)</f>
        <v>0</v>
      </c>
      <c r="O58" s="2186">
        <f>IF(ISERROR(VLOOKUP(VLOOKUP($A58, 'E4 TB Allocation Details'!$A$18:$L$214, MATCH("Demand ID", 'E4 TB Allocation Details'!$A$18:$L$18, 0),FALSE), 'E2 Allocators'!$B$15:$W$358, MATCH('O5 Details by Class &amp; Accounts'!O$18, 'E2 Allocators'!$B$15:$W$15, 0),FALSE)*$F58), 0, VLOOKUP(VLOOKUP($A58, 'E4 TB Allocation Details'!$A$18:$L$214, MATCH("Demand ID", 'E4 TB Allocation Details'!$A$18:$L$18, 0),FALSE), 'E2 Allocators'!$B$15:$W$358, MATCH('O5 Details by Class &amp; Accounts'!O$18, 'E2 Allocators'!$B$15:$W$15, 0),FALSE)*$F58)</f>
        <v>0</v>
      </c>
      <c r="P58" s="2186">
        <f>IF(ISERROR(VLOOKUP(VLOOKUP($A58, 'E4 TB Allocation Details'!$A$18:$L$214, MATCH("Demand ID", 'E4 TB Allocation Details'!$A$18:$L$18, 0),FALSE), 'E2 Allocators'!$B$15:$W$358, MATCH('O5 Details by Class &amp; Accounts'!P$18, 'E2 Allocators'!$B$15:$W$15, 0),FALSE)*$F58), 0, VLOOKUP(VLOOKUP($A58, 'E4 TB Allocation Details'!$A$18:$L$214, MATCH("Demand ID", 'E4 TB Allocation Details'!$A$18:$L$18, 0),FALSE), 'E2 Allocators'!$B$15:$W$358, MATCH('O5 Details by Class &amp; Accounts'!P$18, 'E2 Allocators'!$B$15:$W$15, 0),FALSE)*$F58)</f>
        <v>0</v>
      </c>
      <c r="Q58" s="2186">
        <f>IF(ISERROR(VLOOKUP(VLOOKUP($A58, 'E4 TB Allocation Details'!$A$18:$L$214, MATCH("Demand ID", 'E4 TB Allocation Details'!$A$18:$L$18, 0),FALSE), 'E2 Allocators'!$B$15:$W$358, MATCH('O5 Details by Class &amp; Accounts'!Q$18, 'E2 Allocators'!$B$15:$W$15, 0),FALSE)*$F58), 0, VLOOKUP(VLOOKUP($A58, 'E4 TB Allocation Details'!$A$18:$L$214, MATCH("Demand ID", 'E4 TB Allocation Details'!$A$18:$L$18, 0),FALSE), 'E2 Allocators'!$B$15:$W$358, MATCH('O5 Details by Class &amp; Accounts'!Q$18, 'E2 Allocators'!$B$15:$W$15, 0),FALSE)*$F58)</f>
        <v>0</v>
      </c>
      <c r="R58" s="2186">
        <f>IF(ISERROR(VLOOKUP(VLOOKUP($A58, 'E4 TB Allocation Details'!$A$18:$L$214, MATCH("Demand ID", 'E4 TB Allocation Details'!$A$18:$L$18, 0),FALSE), 'E2 Allocators'!$B$15:$W$358, MATCH('O5 Details by Class &amp; Accounts'!R$18, 'E2 Allocators'!$B$15:$W$15, 0),FALSE)*$F58), 0, VLOOKUP(VLOOKUP($A58, 'E4 TB Allocation Details'!$A$18:$L$214, MATCH("Demand ID", 'E4 TB Allocation Details'!$A$18:$L$18, 0),FALSE), 'E2 Allocators'!$B$15:$W$358, MATCH('O5 Details by Class &amp; Accounts'!R$18, 'E2 Allocators'!$B$15:$W$15, 0),FALSE)*$F58)</f>
        <v>0</v>
      </c>
      <c r="S58" s="2186">
        <f>IF(ISERROR(VLOOKUP(VLOOKUP($A58, 'E4 TB Allocation Details'!$A$18:$L$214, MATCH("Demand ID", 'E4 TB Allocation Details'!$A$18:$L$18, 0),FALSE), 'E2 Allocators'!$B$15:$W$358, MATCH('O5 Details by Class &amp; Accounts'!S$18, 'E2 Allocators'!$B$15:$W$15, 0),FALSE)*$F58), 0, VLOOKUP(VLOOKUP($A58, 'E4 TB Allocation Details'!$A$18:$L$214, MATCH("Demand ID", 'E4 TB Allocation Details'!$A$18:$L$18, 0),FALSE), 'E2 Allocators'!$B$15:$W$358, MATCH('O5 Details by Class &amp; Accounts'!S$18, 'E2 Allocators'!$B$15:$W$15, 0),FALSE)*$F58)</f>
        <v>0</v>
      </c>
      <c r="T58" s="2186">
        <f>IF(ISERROR(VLOOKUP(VLOOKUP($A58, 'E4 TB Allocation Details'!$A$18:$L$214, MATCH("Demand ID", 'E4 TB Allocation Details'!$A$18:$L$18, 0),FALSE), 'E2 Allocators'!$B$15:$W$358, MATCH('O5 Details by Class &amp; Accounts'!T$18, 'E2 Allocators'!$B$15:$W$15, 0),FALSE)*$F58), 0, VLOOKUP(VLOOKUP($A58, 'E4 TB Allocation Details'!$A$18:$L$214, MATCH("Demand ID", 'E4 TB Allocation Details'!$A$18:$L$18, 0),FALSE), 'E2 Allocators'!$B$15:$W$358, MATCH('O5 Details by Class &amp; Accounts'!T$18, 'E2 Allocators'!$B$15:$W$15, 0),FALSE)*$F58)</f>
        <v>0</v>
      </c>
      <c r="U58" s="2186">
        <f>IF(ISERROR(VLOOKUP(VLOOKUP($A58, 'E4 TB Allocation Details'!$A$18:$L$214, MATCH("Demand ID", 'E4 TB Allocation Details'!$A$18:$L$18, 0),FALSE), 'E2 Allocators'!$B$15:$W$358, MATCH('O5 Details by Class &amp; Accounts'!U$18, 'E2 Allocators'!$B$15:$W$15, 0),FALSE)*$F58), 0, VLOOKUP(VLOOKUP($A58, 'E4 TB Allocation Details'!$A$18:$L$214, MATCH("Demand ID", 'E4 TB Allocation Details'!$A$18:$L$18, 0),FALSE), 'E2 Allocators'!$B$15:$W$358, MATCH('O5 Details by Class &amp; Accounts'!U$18, 'E2 Allocators'!$B$15:$W$15, 0),FALSE)*$F58)</f>
        <v>0</v>
      </c>
      <c r="V58" s="2186">
        <f>IF(ISERROR(VLOOKUP(VLOOKUP($A58, 'E4 TB Allocation Details'!$A$18:$L$214, MATCH("Demand ID", 'E4 TB Allocation Details'!$A$18:$L$18, 0),FALSE), 'E2 Allocators'!$B$15:$W$358, MATCH('O5 Details by Class &amp; Accounts'!V$18, 'E2 Allocators'!$B$15:$W$15, 0),FALSE)*$F58), 0, VLOOKUP(VLOOKUP($A58, 'E4 TB Allocation Details'!$A$18:$L$214, MATCH("Demand ID", 'E4 TB Allocation Details'!$A$18:$L$18, 0),FALSE), 'E2 Allocators'!$B$15:$W$358, MATCH('O5 Details by Class &amp; Accounts'!V$18, 'E2 Allocators'!$B$15:$W$15, 0),FALSE)*$F58)</f>
        <v>0</v>
      </c>
      <c r="W58" s="2186">
        <f>IF(ISERROR(VLOOKUP(VLOOKUP($A58, 'E4 TB Allocation Details'!$A$18:$L$214, MATCH("Demand ID", 'E4 TB Allocation Details'!$A$18:$L$18, 0),FALSE), 'E2 Allocators'!$B$15:$W$358, MATCH('O5 Details by Class &amp; Accounts'!W$18, 'E2 Allocators'!$B$15:$W$15, 0),FALSE)*$F58), 0, VLOOKUP(VLOOKUP($A58, 'E4 TB Allocation Details'!$A$18:$L$214, MATCH("Demand ID", 'E4 TB Allocation Details'!$A$18:$L$18, 0),FALSE), 'E2 Allocators'!$B$15:$W$358, MATCH('O5 Details by Class &amp; Accounts'!W$18, 'E2 Allocators'!$B$15:$W$15, 0),FALSE)*$F58)</f>
        <v>0</v>
      </c>
      <c r="X58" s="2186">
        <f>IF(ISERROR(VLOOKUP(VLOOKUP($A58, 'E4 TB Allocation Details'!$A$18:$L$214, MATCH("Demand ID", 'E4 TB Allocation Details'!$A$18:$L$18, 0),FALSE), 'E2 Allocators'!$B$15:$W$358, MATCH('O5 Details by Class &amp; Accounts'!X$18, 'E2 Allocators'!$B$15:$W$15, 0),FALSE)*$F58), 0, VLOOKUP(VLOOKUP($A58, 'E4 TB Allocation Details'!$A$18:$L$214, MATCH("Demand ID", 'E4 TB Allocation Details'!$A$18:$L$18, 0),FALSE), 'E2 Allocators'!$B$15:$W$358, MATCH('O5 Details by Class &amp; Accounts'!X$18, 'E2 Allocators'!$B$15:$W$15, 0),FALSE)*$F58)</f>
        <v>0</v>
      </c>
      <c r="Y58" s="2186">
        <f>IF(ISERROR(VLOOKUP(VLOOKUP($A58, 'E4 TB Allocation Details'!$A$18:$L$214, MATCH("Demand ID", 'E4 TB Allocation Details'!$A$18:$L$18, 0),FALSE), 'E2 Allocators'!$B$15:$W$358, MATCH('O5 Details by Class &amp; Accounts'!Y$18, 'E2 Allocators'!$B$15:$W$15, 0),FALSE)*$F58), 0, VLOOKUP(VLOOKUP($A58, 'E4 TB Allocation Details'!$A$18:$L$214, MATCH("Demand ID", 'E4 TB Allocation Details'!$A$18:$L$18, 0),FALSE), 'E2 Allocators'!$B$15:$W$358, MATCH('O5 Details by Class &amp; Accounts'!Y$18, 'E2 Allocators'!$B$15:$W$15, 0),FALSE)*$F58)</f>
        <v>0</v>
      </c>
      <c r="Z58" s="2186">
        <f>IF(ISERROR(VLOOKUP(VLOOKUP($A58, 'E4 TB Allocation Details'!$A$18:$L$214, MATCH("Demand ID", 'E4 TB Allocation Details'!$A$18:$L$18, 0),FALSE), 'E2 Allocators'!$B$15:$W$358, MATCH('O5 Details by Class &amp; Accounts'!Z$18, 'E2 Allocators'!$B$15:$W$15, 0),FALSE)*$F58), 0, VLOOKUP(VLOOKUP($A58, 'E4 TB Allocation Details'!$A$18:$L$214, MATCH("Demand ID", 'E4 TB Allocation Details'!$A$18:$L$18, 0),FALSE), 'E2 Allocators'!$B$15:$W$358, MATCH('O5 Details by Class &amp; Accounts'!Z$18, 'E2 Allocators'!$B$15:$W$15, 0),FALSE)*$F58)</f>
        <v>0</v>
      </c>
      <c r="AA58" s="2186">
        <f>IF(ISERROR(VLOOKUP(VLOOKUP($A58, 'E4 TB Allocation Details'!$A$18:$L$214, MATCH("Demand ID", 'E4 TB Allocation Details'!$A$18:$L$18, 0),FALSE), 'E2 Allocators'!$B$15:$W$358, MATCH('O5 Details by Class &amp; Accounts'!AA$18, 'E2 Allocators'!$B$15:$W$15, 0),FALSE)*$F58), 0, VLOOKUP(VLOOKUP($A58, 'E4 TB Allocation Details'!$A$18:$L$214, MATCH("Demand ID", 'E4 TB Allocation Details'!$A$18:$L$18, 0),FALSE), 'E2 Allocators'!$B$15:$W$358, MATCH('O5 Details by Class &amp; Accounts'!AA$18, 'E2 Allocators'!$B$15:$W$15, 0),FALSE)*$F58)</f>
        <v>0</v>
      </c>
      <c r="AB58" s="2186">
        <f>IF(ISERROR(VLOOKUP(VLOOKUP($A58, 'E4 TB Allocation Details'!$A$18:$L$214, MATCH("Demand ID", 'E4 TB Allocation Details'!$A$18:$L$18, 0),FALSE), 'E2 Allocators'!$B$15:$W$358, MATCH('O5 Details by Class &amp; Accounts'!AB$18, 'E2 Allocators'!$B$15:$W$15, 0),FALSE)*$F58), 0, VLOOKUP(VLOOKUP($A58, 'E4 TB Allocation Details'!$A$18:$L$214, MATCH("Demand ID", 'E4 TB Allocation Details'!$A$18:$L$18, 0),FALSE), 'E2 Allocators'!$B$15:$W$358, MATCH('O5 Details by Class &amp; Accounts'!AB$18, 'E2 Allocators'!$B$15:$W$15, 0),FALSE)*$F58)</f>
        <v>0</v>
      </c>
      <c r="AC58" s="2186">
        <f>SUM(I58:AB58)</f>
        <v>0</v>
      </c>
      <c r="AD58" s="2186">
        <f>IF(ISERROR(VLOOKUP(VLOOKUP($A58, 'E4 TB Allocation Details'!$A$18:$L$214, MATCH("Customer ID", 'E4 TB Allocation Details'!$A$18:$L$18, 0),FALSE), 'E2 Allocators'!$B$15:$W$358, MATCH('O5 Details by Class &amp; Accounts'!AD$18, 'E2 Allocators'!$B$15:$W$15, 0),FALSE)*$G58), 0, VLOOKUP(VLOOKUP($A58, 'E4 TB Allocation Details'!$A$18:$L$214, MATCH("Customer ID", 'E4 TB Allocation Details'!$A$18:$L$18, 0),FALSE), 'E2 Allocators'!$B$15:$W$358, MATCH('O5 Details by Class &amp; Accounts'!AD$18, 'E2 Allocators'!$B$15:$W$15, 0),FALSE)*$G58)</f>
        <v>16846078.960000001</v>
      </c>
      <c r="AE58" s="2186">
        <f>IF(ISERROR(VLOOKUP(VLOOKUP($A58, 'E4 TB Allocation Details'!$A$18:$L$214, MATCH("Customer ID", 'E4 TB Allocation Details'!$A$18:$L$18, 0),FALSE), 'E2 Allocators'!$B$15:$W$358, MATCH('O5 Details by Class &amp; Accounts'!AE$18, 'E2 Allocators'!$B$15:$W$15, 0),FALSE)*$G58), 0, VLOOKUP(VLOOKUP($A58, 'E4 TB Allocation Details'!$A$18:$L$214, MATCH("Customer ID", 'E4 TB Allocation Details'!$A$18:$L$18, 0),FALSE), 'E2 Allocators'!$B$15:$W$358, MATCH('O5 Details by Class &amp; Accounts'!AE$18, 'E2 Allocators'!$B$15:$W$15, 0),FALSE)*$G58)</f>
        <v>0</v>
      </c>
      <c r="AF58" s="2186">
        <f>IF(ISERROR(VLOOKUP(VLOOKUP($A58, 'E4 TB Allocation Details'!$A$18:$L$214, MATCH("Customer ID", 'E4 TB Allocation Details'!$A$18:$L$18, 0),FALSE), 'E2 Allocators'!$B$15:$W$358, MATCH('O5 Details by Class &amp; Accounts'!AF$18, 'E2 Allocators'!$B$15:$W$15, 0),FALSE)*$G58), 0, VLOOKUP(VLOOKUP($A58, 'E4 TB Allocation Details'!$A$18:$L$214, MATCH("Customer ID", 'E4 TB Allocation Details'!$A$18:$L$18, 0),FALSE), 'E2 Allocators'!$B$15:$W$358, MATCH('O5 Details by Class &amp; Accounts'!AF$18, 'E2 Allocators'!$B$15:$W$15, 0),FALSE)*$G58)</f>
        <v>0</v>
      </c>
      <c r="AG58" s="2186">
        <f>IF(ISERROR(VLOOKUP(VLOOKUP($A58, 'E4 TB Allocation Details'!$A$18:$L$214, MATCH("Customer ID", 'E4 TB Allocation Details'!$A$18:$L$18, 0),FALSE), 'E2 Allocators'!$B$15:$W$358, MATCH('O5 Details by Class &amp; Accounts'!AG$18, 'E2 Allocators'!$B$15:$W$15, 0),FALSE)*$G58), 0, VLOOKUP(VLOOKUP($A58, 'E4 TB Allocation Details'!$A$18:$L$214, MATCH("Customer ID", 'E4 TB Allocation Details'!$A$18:$L$18, 0),FALSE), 'E2 Allocators'!$B$15:$W$358, MATCH('O5 Details by Class &amp; Accounts'!AG$18, 'E2 Allocators'!$B$15:$W$15, 0),FALSE)*$G58)</f>
        <v>0</v>
      </c>
      <c r="AH58" s="2186">
        <f>IF(ISERROR(VLOOKUP(VLOOKUP($A58, 'E4 TB Allocation Details'!$A$18:$L$214, MATCH("Customer ID", 'E4 TB Allocation Details'!$A$18:$L$18, 0),FALSE), 'E2 Allocators'!$B$15:$W$358, MATCH('O5 Details by Class &amp; Accounts'!AH$18, 'E2 Allocators'!$B$15:$W$15, 0),FALSE)*$G58), 0, VLOOKUP(VLOOKUP($A58, 'E4 TB Allocation Details'!$A$18:$L$214, MATCH("Customer ID", 'E4 TB Allocation Details'!$A$18:$L$18, 0),FALSE), 'E2 Allocators'!$B$15:$W$358, MATCH('O5 Details by Class &amp; Accounts'!AH$18, 'E2 Allocators'!$B$15:$W$15, 0),FALSE)*$G58)</f>
        <v>0</v>
      </c>
      <c r="AI58" s="2186">
        <f>IF(ISERROR(VLOOKUP(VLOOKUP($A58, 'E4 TB Allocation Details'!$A$18:$L$214, MATCH("Customer ID", 'E4 TB Allocation Details'!$A$18:$L$18, 0),FALSE), 'E2 Allocators'!$B$15:$W$358, MATCH('O5 Details by Class &amp; Accounts'!AI$18, 'E2 Allocators'!$B$15:$W$15, 0),FALSE)*$G58), 0, VLOOKUP(VLOOKUP($A58, 'E4 TB Allocation Details'!$A$18:$L$214, MATCH("Customer ID", 'E4 TB Allocation Details'!$A$18:$L$18, 0),FALSE), 'E2 Allocators'!$B$15:$W$358, MATCH('O5 Details by Class &amp; Accounts'!AI$18, 'E2 Allocators'!$B$15:$W$15, 0),FALSE)*$G58)</f>
        <v>0</v>
      </c>
      <c r="AJ58" s="2186">
        <f>IF(ISERROR(VLOOKUP(VLOOKUP($A58, 'E4 TB Allocation Details'!$A$18:$L$214, MATCH("Customer ID", 'E4 TB Allocation Details'!$A$18:$L$18, 0),FALSE), 'E2 Allocators'!$B$15:$W$358, MATCH('O5 Details by Class &amp; Accounts'!AJ$18, 'E2 Allocators'!$B$15:$W$15, 0),FALSE)*$G58), 0, VLOOKUP(VLOOKUP($A58, 'E4 TB Allocation Details'!$A$18:$L$214, MATCH("Customer ID", 'E4 TB Allocation Details'!$A$18:$L$18, 0),FALSE), 'E2 Allocators'!$B$15:$W$358, MATCH('O5 Details by Class &amp; Accounts'!AJ$18, 'E2 Allocators'!$B$15:$W$15, 0),FALSE)*$G58)</f>
        <v>0</v>
      </c>
      <c r="AK58" s="2186">
        <f>IF(ISERROR(VLOOKUP(VLOOKUP($A58, 'E4 TB Allocation Details'!$A$18:$L$214, MATCH("Customer ID", 'E4 TB Allocation Details'!$A$18:$L$18, 0),FALSE), 'E2 Allocators'!$B$15:$W$358, MATCH('O5 Details by Class &amp; Accounts'!AK$18, 'E2 Allocators'!$B$15:$W$15, 0),FALSE)*$G58), 0, VLOOKUP(VLOOKUP($A58, 'E4 TB Allocation Details'!$A$18:$L$214, MATCH("Customer ID", 'E4 TB Allocation Details'!$A$18:$L$18, 0),FALSE), 'E2 Allocators'!$B$15:$W$358, MATCH('O5 Details by Class &amp; Accounts'!AK$18, 'E2 Allocators'!$B$15:$W$15, 0),FALSE)*$G58)</f>
        <v>0</v>
      </c>
      <c r="AL58" s="2186">
        <f>IF(ISERROR(VLOOKUP(VLOOKUP($A58, 'E4 TB Allocation Details'!$A$18:$L$214, MATCH("Customer ID", 'E4 TB Allocation Details'!$A$18:$L$18, 0),FALSE), 'E2 Allocators'!$B$15:$W$358, MATCH('O5 Details by Class &amp; Accounts'!AL$18, 'E2 Allocators'!$B$15:$W$15, 0),FALSE)*$G58), 0, VLOOKUP(VLOOKUP($A58, 'E4 TB Allocation Details'!$A$18:$L$214, MATCH("Customer ID", 'E4 TB Allocation Details'!$A$18:$L$18, 0),FALSE), 'E2 Allocators'!$B$15:$W$358, MATCH('O5 Details by Class &amp; Accounts'!AL$18, 'E2 Allocators'!$B$15:$W$15, 0),FALSE)*$G58)</f>
        <v>0</v>
      </c>
      <c r="AM58" s="2186">
        <f>IF(ISERROR(VLOOKUP(VLOOKUP($A58, 'E4 TB Allocation Details'!$A$18:$L$214, MATCH("Customer ID", 'E4 TB Allocation Details'!$A$18:$L$18, 0),FALSE), 'E2 Allocators'!$B$15:$W$358, MATCH('O5 Details by Class &amp; Accounts'!AM$18, 'E2 Allocators'!$B$15:$W$15, 0),FALSE)*$G58), 0, VLOOKUP(VLOOKUP($A58, 'E4 TB Allocation Details'!$A$18:$L$214, MATCH("Customer ID", 'E4 TB Allocation Details'!$A$18:$L$18, 0),FALSE), 'E2 Allocators'!$B$15:$W$358, MATCH('O5 Details by Class &amp; Accounts'!AM$18, 'E2 Allocators'!$B$15:$W$15, 0),FALSE)*$G58)</f>
        <v>0</v>
      </c>
      <c r="AN58" s="2186">
        <f>IF(ISERROR(VLOOKUP(VLOOKUP($A58, 'E4 TB Allocation Details'!$A$18:$L$214, MATCH("Customer ID", 'E4 TB Allocation Details'!$A$18:$L$18, 0),FALSE), 'E2 Allocators'!$B$15:$W$358, MATCH('O5 Details by Class &amp; Accounts'!AN$18, 'E2 Allocators'!$B$15:$W$15, 0),FALSE)*$G58), 0, VLOOKUP(VLOOKUP($A58, 'E4 TB Allocation Details'!$A$18:$L$214, MATCH("Customer ID", 'E4 TB Allocation Details'!$A$18:$L$18, 0),FALSE), 'E2 Allocators'!$B$15:$W$358, MATCH('O5 Details by Class &amp; Accounts'!AN$18, 'E2 Allocators'!$B$15:$W$15, 0),FALSE)*$G58)</f>
        <v>0</v>
      </c>
      <c r="AO58" s="2186">
        <f>IF(ISERROR(VLOOKUP(VLOOKUP($A58, 'E4 TB Allocation Details'!$A$18:$L$214, MATCH("Customer ID", 'E4 TB Allocation Details'!$A$18:$L$18, 0),FALSE), 'E2 Allocators'!$B$15:$W$358, MATCH('O5 Details by Class &amp; Accounts'!AO$18, 'E2 Allocators'!$B$15:$W$15, 0),FALSE)*$G58), 0, VLOOKUP(VLOOKUP($A58, 'E4 TB Allocation Details'!$A$18:$L$214, MATCH("Customer ID", 'E4 TB Allocation Details'!$A$18:$L$18, 0),FALSE), 'E2 Allocators'!$B$15:$W$358, MATCH('O5 Details by Class &amp; Accounts'!AO$18, 'E2 Allocators'!$B$15:$W$15, 0),FALSE)*$G58)</f>
        <v>0</v>
      </c>
      <c r="AP58" s="2186">
        <f>IF(ISERROR(VLOOKUP(VLOOKUP($A58, 'E4 TB Allocation Details'!$A$18:$L$214, MATCH("Customer ID", 'E4 TB Allocation Details'!$A$18:$L$18, 0),FALSE), 'E2 Allocators'!$B$15:$W$358, MATCH('O5 Details by Class &amp; Accounts'!AP$18, 'E2 Allocators'!$B$15:$W$15, 0),FALSE)*$G58), 0, VLOOKUP(VLOOKUP($A58, 'E4 TB Allocation Details'!$A$18:$L$214, MATCH("Customer ID", 'E4 TB Allocation Details'!$A$18:$L$18, 0),FALSE), 'E2 Allocators'!$B$15:$W$358, MATCH('O5 Details by Class &amp; Accounts'!AP$18, 'E2 Allocators'!$B$15:$W$15, 0),FALSE)*$G58)</f>
        <v>0</v>
      </c>
      <c r="AQ58" s="2186">
        <f>IF(ISERROR(VLOOKUP(VLOOKUP($A58, 'E4 TB Allocation Details'!$A$18:$L$214, MATCH("Customer ID", 'E4 TB Allocation Details'!$A$18:$L$18, 0),FALSE), 'E2 Allocators'!$B$15:$W$358, MATCH('O5 Details by Class &amp; Accounts'!AQ$18, 'E2 Allocators'!$B$15:$W$15, 0),FALSE)*$G58), 0, VLOOKUP(VLOOKUP($A58, 'E4 TB Allocation Details'!$A$18:$L$214, MATCH("Customer ID", 'E4 TB Allocation Details'!$A$18:$L$18, 0),FALSE), 'E2 Allocators'!$B$15:$W$358, MATCH('O5 Details by Class &amp; Accounts'!AQ$18, 'E2 Allocators'!$B$15:$W$15, 0),FALSE)*$G58)</f>
        <v>0</v>
      </c>
      <c r="AR58" s="2186">
        <f>IF(ISERROR(VLOOKUP(VLOOKUP($A58, 'E4 TB Allocation Details'!$A$18:$L$214, MATCH("Customer ID", 'E4 TB Allocation Details'!$A$18:$L$18, 0),FALSE), 'E2 Allocators'!$B$15:$W$358, MATCH('O5 Details by Class &amp; Accounts'!AR$18, 'E2 Allocators'!$B$15:$W$15, 0),FALSE)*$G58), 0, VLOOKUP(VLOOKUP($A58, 'E4 TB Allocation Details'!$A$18:$L$214, MATCH("Customer ID", 'E4 TB Allocation Details'!$A$18:$L$18, 0),FALSE), 'E2 Allocators'!$B$15:$W$358, MATCH('O5 Details by Class &amp; Accounts'!AR$18, 'E2 Allocators'!$B$15:$W$15, 0),FALSE)*$G58)</f>
        <v>0</v>
      </c>
      <c r="AS58" s="2186">
        <f>IF(ISERROR(VLOOKUP(VLOOKUP($A58, 'E4 TB Allocation Details'!$A$18:$L$214, MATCH("Customer ID", 'E4 TB Allocation Details'!$A$18:$L$18, 0),FALSE), 'E2 Allocators'!$B$15:$W$358, MATCH('O5 Details by Class &amp; Accounts'!AS$18, 'E2 Allocators'!$B$15:$W$15, 0),FALSE)*$G58), 0, VLOOKUP(VLOOKUP($A58, 'E4 TB Allocation Details'!$A$18:$L$214, MATCH("Customer ID", 'E4 TB Allocation Details'!$A$18:$L$18, 0),FALSE), 'E2 Allocators'!$B$15:$W$358, MATCH('O5 Details by Class &amp; Accounts'!AS$18, 'E2 Allocators'!$B$15:$W$15, 0),FALSE)*$G58)</f>
        <v>0</v>
      </c>
      <c r="AT58" s="2186">
        <f>IF(ISERROR(VLOOKUP(VLOOKUP($A58, 'E4 TB Allocation Details'!$A$18:$L$214, MATCH("Customer ID", 'E4 TB Allocation Details'!$A$18:$L$18, 0),FALSE), 'E2 Allocators'!$B$15:$W$358, MATCH('O5 Details by Class &amp; Accounts'!AT$18, 'E2 Allocators'!$B$15:$W$15, 0),FALSE)*$G58), 0, VLOOKUP(VLOOKUP($A58, 'E4 TB Allocation Details'!$A$18:$L$214, MATCH("Customer ID", 'E4 TB Allocation Details'!$A$18:$L$18, 0),FALSE), 'E2 Allocators'!$B$15:$W$358, MATCH('O5 Details by Class &amp; Accounts'!AT$18, 'E2 Allocators'!$B$15:$W$15, 0),FALSE)*$G58)</f>
        <v>0</v>
      </c>
      <c r="AU58" s="2186">
        <f>IF(ISERROR(VLOOKUP(VLOOKUP($A58, 'E4 TB Allocation Details'!$A$18:$L$214, MATCH("Customer ID", 'E4 TB Allocation Details'!$A$18:$L$18, 0),FALSE), 'E2 Allocators'!$B$15:$W$358, MATCH('O5 Details by Class &amp; Accounts'!AU$18, 'E2 Allocators'!$B$15:$W$15, 0),FALSE)*$G58), 0, VLOOKUP(VLOOKUP($A58, 'E4 TB Allocation Details'!$A$18:$L$214, MATCH("Customer ID", 'E4 TB Allocation Details'!$A$18:$L$18, 0),FALSE), 'E2 Allocators'!$B$15:$W$358, MATCH('O5 Details by Class &amp; Accounts'!AU$18, 'E2 Allocators'!$B$15:$W$15, 0),FALSE)*$G58)</f>
        <v>0</v>
      </c>
      <c r="AV58" s="2186">
        <f>IF(ISERROR(VLOOKUP(VLOOKUP($A58, 'E4 TB Allocation Details'!$A$18:$L$214, MATCH("Customer ID", 'E4 TB Allocation Details'!$A$18:$L$18, 0),FALSE), 'E2 Allocators'!$B$15:$W$358, MATCH('O5 Details by Class &amp; Accounts'!AV$18, 'E2 Allocators'!$B$15:$W$15, 0),FALSE)*$G58), 0, VLOOKUP(VLOOKUP($A58, 'E4 TB Allocation Details'!$A$18:$L$214, MATCH("Customer ID", 'E4 TB Allocation Details'!$A$18:$L$18, 0),FALSE), 'E2 Allocators'!$B$15:$W$358, MATCH('O5 Details by Class &amp; Accounts'!AV$18, 'E2 Allocators'!$B$15:$W$15, 0),FALSE)*$G58)</f>
        <v>0</v>
      </c>
      <c r="AW58" s="2186">
        <f>IF(ISERROR(VLOOKUP(VLOOKUP($A58, 'E4 TB Allocation Details'!$A$18:$L$214, MATCH("Customer ID", 'E4 TB Allocation Details'!$A$18:$L$18, 0),FALSE), 'E2 Allocators'!$B$15:$W$358, MATCH('O5 Details by Class &amp; Accounts'!AW$18, 'E2 Allocators'!$B$15:$W$15, 0),FALSE)*$G58), 0, VLOOKUP(VLOOKUP($A58, 'E4 TB Allocation Details'!$A$18:$L$214, MATCH("Customer ID", 'E4 TB Allocation Details'!$A$18:$L$18, 0),FALSE), 'E2 Allocators'!$B$15:$W$358, MATCH('O5 Details by Class &amp; Accounts'!AW$18, 'E2 Allocators'!$B$15:$W$15, 0),FALSE)*$G58)</f>
        <v>0</v>
      </c>
      <c r="AX58" s="2186">
        <f>SUM(AD58:AW58)</f>
        <v>16846078.960000001</v>
      </c>
      <c r="AY58" s="2186">
        <f>IF(ISERROR(VLOOKUP(VLOOKUP($A58, 'E4 TB Allocation Details'!$A$18:$L$214, MATCH("Misc ID", 'E4 TB Allocation Details'!$A$18:$L$18, 0),FALSE), 'E2 Allocators'!$B$15:$W$358, MATCH('O5 Details by Class &amp; Accounts'!AY$18, 'E2 Allocators'!$B$15:$W$15, 0),FALSE)*$E58), 0, VLOOKUP(VLOOKUP($A58, 'E4 TB Allocation Details'!$A$18:$L$214, MATCH("Misc ID", 'E4 TB Allocation Details'!$A$18:$L$18, 0),FALSE), 'E2 Allocators'!$B$15:$W$358, MATCH('O5 Details by Class &amp; Accounts'!AY$18, 'E2 Allocators'!$B$15:$W$15, 0),FALSE)*$E58)</f>
        <v>0</v>
      </c>
      <c r="AZ58" s="2186">
        <f>IF(ISERROR(VLOOKUP(VLOOKUP($A58, 'E4 TB Allocation Details'!$A$18:$L$214, MATCH("Misc ID", 'E4 TB Allocation Details'!$A$18:$L$18, 0),FALSE), 'E2 Allocators'!$B$15:$W$358, MATCH('O5 Details by Class &amp; Accounts'!AZ$18, 'E2 Allocators'!$B$15:$W$15, 0),FALSE)*$E58), 0, VLOOKUP(VLOOKUP($A58, 'E4 TB Allocation Details'!$A$18:$L$214, MATCH("Misc ID", 'E4 TB Allocation Details'!$A$18:$L$18, 0),FALSE), 'E2 Allocators'!$B$15:$W$358, MATCH('O5 Details by Class &amp; Accounts'!AZ$18, 'E2 Allocators'!$B$15:$W$15, 0),FALSE)*$E58)</f>
        <v>0</v>
      </c>
      <c r="BA58" s="2186">
        <f>IF(ISERROR(VLOOKUP(VLOOKUP($A58, 'E4 TB Allocation Details'!$A$18:$L$214, MATCH("Misc ID", 'E4 TB Allocation Details'!$A$18:$L$18, 0),FALSE), 'E2 Allocators'!$B$15:$W$358, MATCH('O5 Details by Class &amp; Accounts'!BA$18, 'E2 Allocators'!$B$15:$W$15, 0),FALSE)*$E58), 0, VLOOKUP(VLOOKUP($A58, 'E4 TB Allocation Details'!$A$18:$L$214, MATCH("Misc ID", 'E4 TB Allocation Details'!$A$18:$L$18, 0),FALSE), 'E2 Allocators'!$B$15:$W$358, MATCH('O5 Details by Class &amp; Accounts'!BA$18, 'E2 Allocators'!$B$15:$W$15, 0),FALSE)*$E58)</f>
        <v>0</v>
      </c>
      <c r="BB58" s="2186">
        <f>IF(ISERROR(VLOOKUP(VLOOKUP($A58, 'E4 TB Allocation Details'!$A$18:$L$214, MATCH("Misc ID", 'E4 TB Allocation Details'!$A$18:$L$18, 0),FALSE), 'E2 Allocators'!$B$15:$W$358, MATCH('O5 Details by Class &amp; Accounts'!BB$18, 'E2 Allocators'!$B$15:$W$15, 0),FALSE)*$E58), 0, VLOOKUP(VLOOKUP($A58, 'E4 TB Allocation Details'!$A$18:$L$214, MATCH("Misc ID", 'E4 TB Allocation Details'!$A$18:$L$18, 0),FALSE), 'E2 Allocators'!$B$15:$W$358, MATCH('O5 Details by Class &amp; Accounts'!BB$18, 'E2 Allocators'!$B$15:$W$15, 0),FALSE)*$E58)</f>
        <v>0</v>
      </c>
      <c r="BC58" s="2186">
        <f>IF(ISERROR(VLOOKUP(VLOOKUP($A58, 'E4 TB Allocation Details'!$A$18:$L$214, MATCH("Misc ID", 'E4 TB Allocation Details'!$A$18:$L$18, 0),FALSE), 'E2 Allocators'!$B$15:$W$358, MATCH('O5 Details by Class &amp; Accounts'!BC$18, 'E2 Allocators'!$B$15:$W$15, 0),FALSE)*$E58), 0, VLOOKUP(VLOOKUP($A58, 'E4 TB Allocation Details'!$A$18:$L$214, MATCH("Misc ID", 'E4 TB Allocation Details'!$A$18:$L$18, 0),FALSE), 'E2 Allocators'!$B$15:$W$358, MATCH('O5 Details by Class &amp; Accounts'!BC$18, 'E2 Allocators'!$B$15:$W$15, 0),FALSE)*$E58)</f>
        <v>0</v>
      </c>
      <c r="BD58" s="2186">
        <f>IF(ISERROR(VLOOKUP(VLOOKUP($A58, 'E4 TB Allocation Details'!$A$18:$L$214, MATCH("Misc ID", 'E4 TB Allocation Details'!$A$18:$L$18, 0),FALSE), 'E2 Allocators'!$B$15:$W$358, MATCH('O5 Details by Class &amp; Accounts'!BD$18, 'E2 Allocators'!$B$15:$W$15, 0),FALSE)*$E58), 0, VLOOKUP(VLOOKUP($A58, 'E4 TB Allocation Details'!$A$18:$L$214, MATCH("Misc ID", 'E4 TB Allocation Details'!$A$18:$L$18, 0),FALSE), 'E2 Allocators'!$B$15:$W$358, MATCH('O5 Details by Class &amp; Accounts'!BD$18, 'E2 Allocators'!$B$15:$W$15, 0),FALSE)*$E58)</f>
        <v>0</v>
      </c>
      <c r="BE58" s="2186">
        <f>IF(ISERROR(VLOOKUP(VLOOKUP($A58, 'E4 TB Allocation Details'!$A$18:$L$214, MATCH("Misc ID", 'E4 TB Allocation Details'!$A$18:$L$18, 0),FALSE), 'E2 Allocators'!$B$15:$W$358, MATCH('O5 Details by Class &amp; Accounts'!BE$18, 'E2 Allocators'!$B$15:$W$15, 0),FALSE)*$E58), 0, VLOOKUP(VLOOKUP($A58, 'E4 TB Allocation Details'!$A$18:$L$214, MATCH("Misc ID", 'E4 TB Allocation Details'!$A$18:$L$18, 0),FALSE), 'E2 Allocators'!$B$15:$W$358, MATCH('O5 Details by Class &amp; Accounts'!BE$18, 'E2 Allocators'!$B$15:$W$15, 0),FALSE)*$E58)</f>
        <v>0</v>
      </c>
      <c r="BF58" s="2186">
        <f>IF(ISERROR(VLOOKUP(VLOOKUP($A58, 'E4 TB Allocation Details'!$A$18:$L$214, MATCH("Misc ID", 'E4 TB Allocation Details'!$A$18:$L$18, 0),FALSE), 'E2 Allocators'!$B$15:$W$358, MATCH('O5 Details by Class &amp; Accounts'!BF$18, 'E2 Allocators'!$B$15:$W$15, 0),FALSE)*$E58), 0, VLOOKUP(VLOOKUP($A58, 'E4 TB Allocation Details'!$A$18:$L$214, MATCH("Misc ID", 'E4 TB Allocation Details'!$A$18:$L$18, 0),FALSE), 'E2 Allocators'!$B$15:$W$358, MATCH('O5 Details by Class &amp; Accounts'!BF$18, 'E2 Allocators'!$B$15:$W$15, 0),FALSE)*$E58)</f>
        <v>0</v>
      </c>
      <c r="BG58" s="2186">
        <f>IF(ISERROR(VLOOKUP(VLOOKUP($A58, 'E4 TB Allocation Details'!$A$18:$L$214, MATCH("Misc ID", 'E4 TB Allocation Details'!$A$18:$L$18, 0),FALSE), 'E2 Allocators'!$B$15:$W$358, MATCH('O5 Details by Class &amp; Accounts'!BG$18, 'E2 Allocators'!$B$15:$W$15, 0),FALSE)*$E58), 0, VLOOKUP(VLOOKUP($A58, 'E4 TB Allocation Details'!$A$18:$L$214, MATCH("Misc ID", 'E4 TB Allocation Details'!$A$18:$L$18, 0),FALSE), 'E2 Allocators'!$B$15:$W$358, MATCH('O5 Details by Class &amp; Accounts'!BG$18, 'E2 Allocators'!$B$15:$W$15, 0),FALSE)*$E58)</f>
        <v>0</v>
      </c>
      <c r="BH58" s="2186">
        <f>IF(ISERROR(VLOOKUP(VLOOKUP($A58, 'E4 TB Allocation Details'!$A$18:$L$214, MATCH("Misc ID", 'E4 TB Allocation Details'!$A$18:$L$18, 0),FALSE), 'E2 Allocators'!$B$15:$W$358, MATCH('O5 Details by Class &amp; Accounts'!BH$18, 'E2 Allocators'!$B$15:$W$15, 0),FALSE)*$E58), 0, VLOOKUP(VLOOKUP($A58, 'E4 TB Allocation Details'!$A$18:$L$214, MATCH("Misc ID", 'E4 TB Allocation Details'!$A$18:$L$18, 0),FALSE), 'E2 Allocators'!$B$15:$W$358, MATCH('O5 Details by Class &amp; Accounts'!BH$18, 'E2 Allocators'!$B$15:$W$15, 0),FALSE)*$E58)</f>
        <v>0</v>
      </c>
      <c r="BI58" s="2186">
        <f>IF(ISERROR(VLOOKUP(VLOOKUP($A58, 'E4 TB Allocation Details'!$A$18:$L$214, MATCH("Misc ID", 'E4 TB Allocation Details'!$A$18:$L$18, 0),FALSE), 'E2 Allocators'!$B$15:$W$358, MATCH('O5 Details by Class &amp; Accounts'!BI$18, 'E2 Allocators'!$B$15:$W$15, 0),FALSE)*$E58), 0, VLOOKUP(VLOOKUP($A58, 'E4 TB Allocation Details'!$A$18:$L$214, MATCH("Misc ID", 'E4 TB Allocation Details'!$A$18:$L$18, 0),FALSE), 'E2 Allocators'!$B$15:$W$358, MATCH('O5 Details by Class &amp; Accounts'!BI$18, 'E2 Allocators'!$B$15:$W$15, 0),FALSE)*$E58)</f>
        <v>0</v>
      </c>
      <c r="BJ58" s="2186">
        <f>IF(ISERROR(VLOOKUP(VLOOKUP($A58, 'E4 TB Allocation Details'!$A$18:$L$214, MATCH("Misc ID", 'E4 TB Allocation Details'!$A$18:$L$18, 0),FALSE), 'E2 Allocators'!$B$15:$W$358, MATCH('O5 Details by Class &amp; Accounts'!BJ$18, 'E2 Allocators'!$B$15:$W$15, 0),FALSE)*$E58), 0, VLOOKUP(VLOOKUP($A58, 'E4 TB Allocation Details'!$A$18:$L$214, MATCH("Misc ID", 'E4 TB Allocation Details'!$A$18:$L$18, 0),FALSE), 'E2 Allocators'!$B$15:$W$358, MATCH('O5 Details by Class &amp; Accounts'!BJ$18, 'E2 Allocators'!$B$15:$W$15, 0),FALSE)*$E58)</f>
        <v>0</v>
      </c>
      <c r="BK58" s="2186">
        <f>IF(ISERROR(VLOOKUP(VLOOKUP($A58, 'E4 TB Allocation Details'!$A$18:$L$214, MATCH("Misc ID", 'E4 TB Allocation Details'!$A$18:$L$18, 0),FALSE), 'E2 Allocators'!$B$15:$W$358, MATCH('O5 Details by Class &amp; Accounts'!BK$18, 'E2 Allocators'!$B$15:$W$15, 0),FALSE)*$E58), 0, VLOOKUP(VLOOKUP($A58, 'E4 TB Allocation Details'!$A$18:$L$214, MATCH("Misc ID", 'E4 TB Allocation Details'!$A$18:$L$18, 0),FALSE), 'E2 Allocators'!$B$15:$W$358, MATCH('O5 Details by Class &amp; Accounts'!BK$18, 'E2 Allocators'!$B$15:$W$15, 0),FALSE)*$E58)</f>
        <v>0</v>
      </c>
      <c r="BL58" s="2186">
        <f>IF(ISERROR(VLOOKUP(VLOOKUP($A58, 'E4 TB Allocation Details'!$A$18:$L$214, MATCH("Misc ID", 'E4 TB Allocation Details'!$A$18:$L$18, 0),FALSE), 'E2 Allocators'!$B$15:$W$358, MATCH('O5 Details by Class &amp; Accounts'!BL$18, 'E2 Allocators'!$B$15:$W$15, 0),FALSE)*$E58), 0, VLOOKUP(VLOOKUP($A58, 'E4 TB Allocation Details'!$A$18:$L$214, MATCH("Misc ID", 'E4 TB Allocation Details'!$A$18:$L$18, 0),FALSE), 'E2 Allocators'!$B$15:$W$358, MATCH('O5 Details by Class &amp; Accounts'!BL$18, 'E2 Allocators'!$B$15:$W$15, 0),FALSE)*$E58)</f>
        <v>0</v>
      </c>
      <c r="BM58" s="2186">
        <f>IF(ISERROR(VLOOKUP(VLOOKUP($A58, 'E4 TB Allocation Details'!$A$18:$L$214, MATCH("Misc ID", 'E4 TB Allocation Details'!$A$18:$L$18, 0),FALSE), 'E2 Allocators'!$B$15:$W$358, MATCH('O5 Details by Class &amp; Accounts'!BM$18, 'E2 Allocators'!$B$15:$W$15, 0),FALSE)*$E58), 0, VLOOKUP(VLOOKUP($A58, 'E4 TB Allocation Details'!$A$18:$L$214, MATCH("Misc ID", 'E4 TB Allocation Details'!$A$18:$L$18, 0),FALSE), 'E2 Allocators'!$B$15:$W$358, MATCH('O5 Details by Class &amp; Accounts'!BM$18, 'E2 Allocators'!$B$15:$W$15, 0),FALSE)*$E58)</f>
        <v>0</v>
      </c>
      <c r="BN58" s="2186">
        <f>IF(ISERROR(VLOOKUP(VLOOKUP($A58, 'E4 TB Allocation Details'!$A$18:$L$214, MATCH("Misc ID", 'E4 TB Allocation Details'!$A$18:$L$18, 0),FALSE), 'E2 Allocators'!$B$15:$W$358, MATCH('O5 Details by Class &amp; Accounts'!BN$18, 'E2 Allocators'!$B$15:$W$15, 0),FALSE)*$E58), 0, VLOOKUP(VLOOKUP($A58, 'E4 TB Allocation Details'!$A$18:$L$214, MATCH("Misc ID", 'E4 TB Allocation Details'!$A$18:$L$18, 0),FALSE), 'E2 Allocators'!$B$15:$W$358, MATCH('O5 Details by Class &amp; Accounts'!BN$18, 'E2 Allocators'!$B$15:$W$15, 0),FALSE)*$E58)</f>
        <v>0</v>
      </c>
      <c r="BO58" s="2186">
        <f>IF(ISERROR(VLOOKUP(VLOOKUP($A58, 'E4 TB Allocation Details'!$A$18:$L$214, MATCH("Misc ID", 'E4 TB Allocation Details'!$A$18:$L$18, 0),FALSE), 'E2 Allocators'!$B$15:$W$358, MATCH('O5 Details by Class &amp; Accounts'!BO$18, 'E2 Allocators'!$B$15:$W$15, 0),FALSE)*$E58), 0, VLOOKUP(VLOOKUP($A58, 'E4 TB Allocation Details'!$A$18:$L$214, MATCH("Misc ID", 'E4 TB Allocation Details'!$A$18:$L$18, 0),FALSE), 'E2 Allocators'!$B$15:$W$358, MATCH('O5 Details by Class &amp; Accounts'!BO$18, 'E2 Allocators'!$B$15:$W$15, 0),FALSE)*$E58)</f>
        <v>0</v>
      </c>
      <c r="BP58" s="2186">
        <f>IF(ISERROR(VLOOKUP(VLOOKUP($A58, 'E4 TB Allocation Details'!$A$18:$L$214, MATCH("Misc ID", 'E4 TB Allocation Details'!$A$18:$L$18, 0),FALSE), 'E2 Allocators'!$B$15:$W$358, MATCH('O5 Details by Class &amp; Accounts'!BP$18, 'E2 Allocators'!$B$15:$W$15, 0),FALSE)*$E58), 0, VLOOKUP(VLOOKUP($A58, 'E4 TB Allocation Details'!$A$18:$L$214, MATCH("Misc ID", 'E4 TB Allocation Details'!$A$18:$L$18, 0),FALSE), 'E2 Allocators'!$B$15:$W$358, MATCH('O5 Details by Class &amp; Accounts'!BP$18, 'E2 Allocators'!$B$15:$W$15, 0),FALSE)*$E58)</f>
        <v>0</v>
      </c>
      <c r="BQ58" s="2186">
        <f>IF(ISERROR(VLOOKUP(VLOOKUP($A58, 'E4 TB Allocation Details'!$A$18:$L$214, MATCH("Misc ID", 'E4 TB Allocation Details'!$A$18:$L$18, 0),FALSE), 'E2 Allocators'!$B$15:$W$358, MATCH('O5 Details by Class &amp; Accounts'!BQ$18, 'E2 Allocators'!$B$15:$W$15, 0),FALSE)*$E58), 0, VLOOKUP(VLOOKUP($A58, 'E4 TB Allocation Details'!$A$18:$L$214, MATCH("Misc ID", 'E4 TB Allocation Details'!$A$18:$L$18, 0),FALSE), 'E2 Allocators'!$B$15:$W$358, MATCH('O5 Details by Class &amp; Accounts'!BQ$18, 'E2 Allocators'!$B$15:$W$15, 0),FALSE)*$E58)</f>
        <v>0</v>
      </c>
      <c r="BR58" s="2186">
        <f>IF(ISERROR(VLOOKUP(VLOOKUP($A58, 'E4 TB Allocation Details'!$A$18:$L$214, MATCH("Misc ID", 'E4 TB Allocation Details'!$A$18:$L$18, 0),FALSE), 'E2 Allocators'!$B$15:$W$358, MATCH('O5 Details by Class &amp; Accounts'!BR$18, 'E2 Allocators'!$B$15:$W$15, 0),FALSE)*$E58), 0, VLOOKUP(VLOOKUP($A58, 'E4 TB Allocation Details'!$A$18:$L$214, MATCH("Misc ID", 'E4 TB Allocation Details'!$A$18:$L$18, 0),FALSE), 'E2 Allocators'!$B$15:$W$358, MATCH('O5 Details by Class &amp; Accounts'!BR$18, 'E2 Allocators'!$B$15:$W$15, 0),FALSE)*$E58)</f>
        <v>0</v>
      </c>
      <c r="BS58" s="2186">
        <f>SUM(AY58:BR58)</f>
        <v>0</v>
      </c>
      <c r="BT58" s="2186">
        <f>IF(ISERROR(VLOOKUP(VLOOKUP($A58, 'E4 TB Allocation Details'!$A$18:$L$214, MATCH("A &amp; G ID", 'E4 TB Allocation Details'!$A$18:$L$18, 0),FALSE), 'E2 Allocators'!$B$15:$W$358, MATCH('O5 Details by Class &amp; Accounts'!BT$18, 'E2 Allocators'!$B$15:$W$15, 0),FALSE)*$E58), 0, VLOOKUP(VLOOKUP($A58, 'E4 TB Allocation Details'!$A$18:$L$214, MATCH("A &amp; G ID", 'E4 TB Allocation Details'!$A$18:$L$18, 0),FALSE), 'E2 Allocators'!$B$15:$W$358, MATCH('O5 Details by Class &amp; Accounts'!BT$18, 'E2 Allocators'!$B$15:$W$15, 0),FALSE)*$E58)</f>
        <v>0</v>
      </c>
      <c r="BU58" s="2186">
        <f>IF(ISERROR(VLOOKUP(VLOOKUP($A58, 'E4 TB Allocation Details'!$A$18:$L$214, MATCH("A &amp; G ID", 'E4 TB Allocation Details'!$A$18:$L$18, 0),FALSE), 'E2 Allocators'!$B$15:$W$358, MATCH('O5 Details by Class &amp; Accounts'!BU$18, 'E2 Allocators'!$B$15:$W$15, 0),FALSE)*$E58), 0, VLOOKUP(VLOOKUP($A58, 'E4 TB Allocation Details'!$A$18:$L$214, MATCH("A &amp; G ID", 'E4 TB Allocation Details'!$A$18:$L$18, 0),FALSE), 'E2 Allocators'!$B$15:$W$358, MATCH('O5 Details by Class &amp; Accounts'!BU$18, 'E2 Allocators'!$B$15:$W$15, 0),FALSE)*$E58)</f>
        <v>0</v>
      </c>
      <c r="BV58" s="2186">
        <f>IF(ISERROR(VLOOKUP(VLOOKUP($A58, 'E4 TB Allocation Details'!$A$18:$L$214, MATCH("A &amp; G ID", 'E4 TB Allocation Details'!$A$18:$L$18, 0),FALSE), 'E2 Allocators'!$B$15:$W$358, MATCH('O5 Details by Class &amp; Accounts'!BV$18, 'E2 Allocators'!$B$15:$W$15, 0),FALSE)*$E58), 0, VLOOKUP(VLOOKUP($A58, 'E4 TB Allocation Details'!$A$18:$L$214, MATCH("A &amp; G ID", 'E4 TB Allocation Details'!$A$18:$L$18, 0),FALSE), 'E2 Allocators'!$B$15:$W$358, MATCH('O5 Details by Class &amp; Accounts'!BV$18, 'E2 Allocators'!$B$15:$W$15, 0),FALSE)*$E58)</f>
        <v>0</v>
      </c>
      <c r="BW58" s="2186">
        <f>IF(ISERROR(VLOOKUP(VLOOKUP($A58, 'E4 TB Allocation Details'!$A$18:$L$214, MATCH("A &amp; G ID", 'E4 TB Allocation Details'!$A$18:$L$18, 0),FALSE), 'E2 Allocators'!$B$15:$W$358, MATCH('O5 Details by Class &amp; Accounts'!BW$18, 'E2 Allocators'!$B$15:$W$15, 0),FALSE)*$E58), 0, VLOOKUP(VLOOKUP($A58, 'E4 TB Allocation Details'!$A$18:$L$214, MATCH("A &amp; G ID", 'E4 TB Allocation Details'!$A$18:$L$18, 0),FALSE), 'E2 Allocators'!$B$15:$W$358, MATCH('O5 Details by Class &amp; Accounts'!BW$18, 'E2 Allocators'!$B$15:$W$15, 0),FALSE)*$E58)</f>
        <v>0</v>
      </c>
      <c r="BX58" s="2186">
        <f>IF(ISERROR(VLOOKUP(VLOOKUP($A58, 'E4 TB Allocation Details'!$A$18:$L$214, MATCH("A &amp; G ID", 'E4 TB Allocation Details'!$A$18:$L$18, 0),FALSE), 'E2 Allocators'!$B$15:$W$358, MATCH('O5 Details by Class &amp; Accounts'!BX$18, 'E2 Allocators'!$B$15:$W$15, 0),FALSE)*$E58), 0, VLOOKUP(VLOOKUP($A58, 'E4 TB Allocation Details'!$A$18:$L$214, MATCH("A &amp; G ID", 'E4 TB Allocation Details'!$A$18:$L$18, 0),FALSE), 'E2 Allocators'!$B$15:$W$358, MATCH('O5 Details by Class &amp; Accounts'!BX$18, 'E2 Allocators'!$B$15:$W$15, 0),FALSE)*$E58)</f>
        <v>0</v>
      </c>
      <c r="BY58" s="2186">
        <f>IF(ISERROR(VLOOKUP(VLOOKUP($A58, 'E4 TB Allocation Details'!$A$18:$L$214, MATCH("A &amp; G ID", 'E4 TB Allocation Details'!$A$18:$L$18, 0),FALSE), 'E2 Allocators'!$B$15:$W$358, MATCH('O5 Details by Class &amp; Accounts'!BY$18, 'E2 Allocators'!$B$15:$W$15, 0),FALSE)*$E58), 0, VLOOKUP(VLOOKUP($A58, 'E4 TB Allocation Details'!$A$18:$L$214, MATCH("A &amp; G ID", 'E4 TB Allocation Details'!$A$18:$L$18, 0),FALSE), 'E2 Allocators'!$B$15:$W$358, MATCH('O5 Details by Class &amp; Accounts'!BY$18, 'E2 Allocators'!$B$15:$W$15, 0),FALSE)*$E58)</f>
        <v>0</v>
      </c>
      <c r="BZ58" s="2186">
        <f>IF(ISERROR(VLOOKUP(VLOOKUP($A58, 'E4 TB Allocation Details'!$A$18:$L$214, MATCH("A &amp; G ID", 'E4 TB Allocation Details'!$A$18:$L$18, 0),FALSE), 'E2 Allocators'!$B$15:$W$358, MATCH('O5 Details by Class &amp; Accounts'!BZ$18, 'E2 Allocators'!$B$15:$W$15, 0),FALSE)*$E58), 0, VLOOKUP(VLOOKUP($A58, 'E4 TB Allocation Details'!$A$18:$L$214, MATCH("A &amp; G ID", 'E4 TB Allocation Details'!$A$18:$L$18, 0),FALSE), 'E2 Allocators'!$B$15:$W$358, MATCH('O5 Details by Class &amp; Accounts'!BZ$18, 'E2 Allocators'!$B$15:$W$15, 0),FALSE)*$E58)</f>
        <v>0</v>
      </c>
      <c r="CA58" s="2186">
        <f>IF(ISERROR(VLOOKUP(VLOOKUP($A58, 'E4 TB Allocation Details'!$A$18:$L$214, MATCH("A &amp; G ID", 'E4 TB Allocation Details'!$A$18:$L$18, 0),FALSE), 'E2 Allocators'!$B$15:$W$358, MATCH('O5 Details by Class &amp; Accounts'!CA$18, 'E2 Allocators'!$B$15:$W$15, 0),FALSE)*$E58), 0, VLOOKUP(VLOOKUP($A58, 'E4 TB Allocation Details'!$A$18:$L$214, MATCH("A &amp; G ID", 'E4 TB Allocation Details'!$A$18:$L$18, 0),FALSE), 'E2 Allocators'!$B$15:$W$358, MATCH('O5 Details by Class &amp; Accounts'!CA$18, 'E2 Allocators'!$B$15:$W$15, 0),FALSE)*$E58)</f>
        <v>0</v>
      </c>
      <c r="CB58" s="2186">
        <f>IF(ISERROR(VLOOKUP(VLOOKUP($A58, 'E4 TB Allocation Details'!$A$18:$L$214, MATCH("A &amp; G ID", 'E4 TB Allocation Details'!$A$18:$L$18, 0),FALSE), 'E2 Allocators'!$B$15:$W$358, MATCH('O5 Details by Class &amp; Accounts'!CB$18, 'E2 Allocators'!$B$15:$W$15, 0),FALSE)*$E58), 0, VLOOKUP(VLOOKUP($A58, 'E4 TB Allocation Details'!$A$18:$L$214, MATCH("A &amp; G ID", 'E4 TB Allocation Details'!$A$18:$L$18, 0),FALSE), 'E2 Allocators'!$B$15:$W$358, MATCH('O5 Details by Class &amp; Accounts'!CB$18, 'E2 Allocators'!$B$15:$W$15, 0),FALSE)*$E58)</f>
        <v>0</v>
      </c>
      <c r="CC58" s="2186">
        <f>IF(ISERROR(VLOOKUP(VLOOKUP($A58, 'E4 TB Allocation Details'!$A$18:$L$214, MATCH("A &amp; G ID", 'E4 TB Allocation Details'!$A$18:$L$18, 0),FALSE), 'E2 Allocators'!$B$15:$W$358, MATCH('O5 Details by Class &amp; Accounts'!CC$18, 'E2 Allocators'!$B$15:$W$15, 0),FALSE)*$E58), 0, VLOOKUP(VLOOKUP($A58, 'E4 TB Allocation Details'!$A$18:$L$214, MATCH("A &amp; G ID", 'E4 TB Allocation Details'!$A$18:$L$18, 0),FALSE), 'E2 Allocators'!$B$15:$W$358, MATCH('O5 Details by Class &amp; Accounts'!CC$18, 'E2 Allocators'!$B$15:$W$15, 0),FALSE)*$E58)</f>
        <v>0</v>
      </c>
      <c r="CD58" s="2186">
        <f>IF(ISERROR(VLOOKUP(VLOOKUP($A58, 'E4 TB Allocation Details'!$A$18:$L$214, MATCH("A &amp; G ID", 'E4 TB Allocation Details'!$A$18:$L$18, 0),FALSE), 'E2 Allocators'!$B$15:$W$358, MATCH('O5 Details by Class &amp; Accounts'!CD$18, 'E2 Allocators'!$B$15:$W$15, 0),FALSE)*$E58), 0, VLOOKUP(VLOOKUP($A58, 'E4 TB Allocation Details'!$A$18:$L$214, MATCH("A &amp; G ID", 'E4 TB Allocation Details'!$A$18:$L$18, 0),FALSE), 'E2 Allocators'!$B$15:$W$358, MATCH('O5 Details by Class &amp; Accounts'!CD$18, 'E2 Allocators'!$B$15:$W$15, 0),FALSE)*$E58)</f>
        <v>0</v>
      </c>
      <c r="CE58" s="2186">
        <f>IF(ISERROR(VLOOKUP(VLOOKUP($A58, 'E4 TB Allocation Details'!$A$18:$L$214, MATCH("A &amp; G ID", 'E4 TB Allocation Details'!$A$18:$L$18, 0),FALSE), 'E2 Allocators'!$B$15:$W$358, MATCH('O5 Details by Class &amp; Accounts'!CE$18, 'E2 Allocators'!$B$15:$W$15, 0),FALSE)*$E58), 0, VLOOKUP(VLOOKUP($A58, 'E4 TB Allocation Details'!$A$18:$L$214, MATCH("A &amp; G ID", 'E4 TB Allocation Details'!$A$18:$L$18, 0),FALSE), 'E2 Allocators'!$B$15:$W$358, MATCH('O5 Details by Class &amp; Accounts'!CE$18, 'E2 Allocators'!$B$15:$W$15, 0),FALSE)*$E58)</f>
        <v>0</v>
      </c>
      <c r="CF58" s="2186">
        <f>IF(ISERROR(VLOOKUP(VLOOKUP($A58, 'E4 TB Allocation Details'!$A$18:$L$214, MATCH("A &amp; G ID", 'E4 TB Allocation Details'!$A$18:$L$18, 0),FALSE), 'E2 Allocators'!$B$15:$W$358, MATCH('O5 Details by Class &amp; Accounts'!CF$18, 'E2 Allocators'!$B$15:$W$15, 0),FALSE)*$E58), 0, VLOOKUP(VLOOKUP($A58, 'E4 TB Allocation Details'!$A$18:$L$214, MATCH("A &amp; G ID", 'E4 TB Allocation Details'!$A$18:$L$18, 0),FALSE), 'E2 Allocators'!$B$15:$W$358, MATCH('O5 Details by Class &amp; Accounts'!CF$18, 'E2 Allocators'!$B$15:$W$15, 0),FALSE)*$E58)</f>
        <v>0</v>
      </c>
      <c r="CG58" s="2186">
        <f>IF(ISERROR(VLOOKUP(VLOOKUP($A58, 'E4 TB Allocation Details'!$A$18:$L$214, MATCH("A &amp; G ID", 'E4 TB Allocation Details'!$A$18:$L$18, 0),FALSE), 'E2 Allocators'!$B$15:$W$358, MATCH('O5 Details by Class &amp; Accounts'!CG$18, 'E2 Allocators'!$B$15:$W$15, 0),FALSE)*$E58), 0, VLOOKUP(VLOOKUP($A58, 'E4 TB Allocation Details'!$A$18:$L$214, MATCH("A &amp; G ID", 'E4 TB Allocation Details'!$A$18:$L$18, 0),FALSE), 'E2 Allocators'!$B$15:$W$358, MATCH('O5 Details by Class &amp; Accounts'!CG$18, 'E2 Allocators'!$B$15:$W$15, 0),FALSE)*$E58)</f>
        <v>0</v>
      </c>
      <c r="CH58" s="2186">
        <f>IF(ISERROR(VLOOKUP(VLOOKUP($A58, 'E4 TB Allocation Details'!$A$18:$L$214, MATCH("A &amp; G ID", 'E4 TB Allocation Details'!$A$18:$L$18, 0),FALSE), 'E2 Allocators'!$B$15:$W$358, MATCH('O5 Details by Class &amp; Accounts'!CH$18, 'E2 Allocators'!$B$15:$W$15, 0),FALSE)*$E58), 0, VLOOKUP(VLOOKUP($A58, 'E4 TB Allocation Details'!$A$18:$L$214, MATCH("A &amp; G ID", 'E4 TB Allocation Details'!$A$18:$L$18, 0),FALSE), 'E2 Allocators'!$B$15:$W$358, MATCH('O5 Details by Class &amp; Accounts'!CH$18, 'E2 Allocators'!$B$15:$W$15, 0),FALSE)*$E58)</f>
        <v>0</v>
      </c>
      <c r="CI58" s="2186">
        <f>IF(ISERROR(VLOOKUP(VLOOKUP($A58, 'E4 TB Allocation Details'!$A$18:$L$214, MATCH("A &amp; G ID", 'E4 TB Allocation Details'!$A$18:$L$18, 0),FALSE), 'E2 Allocators'!$B$15:$W$358, MATCH('O5 Details by Class &amp; Accounts'!CI$18, 'E2 Allocators'!$B$15:$W$15, 0),FALSE)*$E58), 0, VLOOKUP(VLOOKUP($A58, 'E4 TB Allocation Details'!$A$18:$L$214, MATCH("A &amp; G ID", 'E4 TB Allocation Details'!$A$18:$L$18, 0),FALSE), 'E2 Allocators'!$B$15:$W$358, MATCH('O5 Details by Class &amp; Accounts'!CI$18, 'E2 Allocators'!$B$15:$W$15, 0),FALSE)*$E58)</f>
        <v>0</v>
      </c>
      <c r="CJ58" s="2186">
        <f>IF(ISERROR(VLOOKUP(VLOOKUP($A58, 'E4 TB Allocation Details'!$A$18:$L$214, MATCH("A &amp; G ID", 'E4 TB Allocation Details'!$A$18:$L$18, 0),FALSE), 'E2 Allocators'!$B$15:$W$358, MATCH('O5 Details by Class &amp; Accounts'!CJ$18, 'E2 Allocators'!$B$15:$W$15, 0),FALSE)*$E58), 0, VLOOKUP(VLOOKUP($A58, 'E4 TB Allocation Details'!$A$18:$L$214, MATCH("A &amp; G ID", 'E4 TB Allocation Details'!$A$18:$L$18, 0),FALSE), 'E2 Allocators'!$B$15:$W$358, MATCH('O5 Details by Class &amp; Accounts'!CJ$18, 'E2 Allocators'!$B$15:$W$15, 0),FALSE)*$E58)</f>
        <v>0</v>
      </c>
      <c r="CK58" s="2186">
        <f>IF(ISERROR(VLOOKUP(VLOOKUP($A58, 'E4 TB Allocation Details'!$A$18:$L$214, MATCH("A &amp; G ID", 'E4 TB Allocation Details'!$A$18:$L$18, 0),FALSE), 'E2 Allocators'!$B$15:$W$358, MATCH('O5 Details by Class &amp; Accounts'!CK$18, 'E2 Allocators'!$B$15:$W$15, 0),FALSE)*$E58), 0, VLOOKUP(VLOOKUP($A58, 'E4 TB Allocation Details'!$A$18:$L$214, MATCH("A &amp; G ID", 'E4 TB Allocation Details'!$A$18:$L$18, 0),FALSE), 'E2 Allocators'!$B$15:$W$358, MATCH('O5 Details by Class &amp; Accounts'!CK$18, 'E2 Allocators'!$B$15:$W$15, 0),FALSE)*$E58)</f>
        <v>0</v>
      </c>
      <c r="CL58" s="2186">
        <f>IF(ISERROR(VLOOKUP(VLOOKUP($A58, 'E4 TB Allocation Details'!$A$18:$L$214, MATCH("A &amp; G ID", 'E4 TB Allocation Details'!$A$18:$L$18, 0),FALSE), 'E2 Allocators'!$B$15:$W$358, MATCH('O5 Details by Class &amp; Accounts'!CL$18, 'E2 Allocators'!$B$15:$W$15, 0),FALSE)*$E58), 0, VLOOKUP(VLOOKUP($A58, 'E4 TB Allocation Details'!$A$18:$L$214, MATCH("A &amp; G ID", 'E4 TB Allocation Details'!$A$18:$L$18, 0),FALSE), 'E2 Allocators'!$B$15:$W$358, MATCH('O5 Details by Class &amp; Accounts'!CL$18, 'E2 Allocators'!$B$15:$W$15, 0),FALSE)*$E58)</f>
        <v>0</v>
      </c>
      <c r="CM58" s="2186">
        <f>IF(ISERROR(VLOOKUP(VLOOKUP($A58, 'E4 TB Allocation Details'!$A$18:$L$214, MATCH("A &amp; G ID", 'E4 TB Allocation Details'!$A$18:$L$18, 0),FALSE), 'E2 Allocators'!$B$15:$W$358, MATCH('O5 Details by Class &amp; Accounts'!CM$18, 'E2 Allocators'!$B$15:$W$15, 0),FALSE)*$E58), 0, VLOOKUP(VLOOKUP($A58, 'E4 TB Allocation Details'!$A$18:$L$214, MATCH("A &amp; G ID", 'E4 TB Allocation Details'!$A$18:$L$18, 0),FALSE), 'E2 Allocators'!$B$15:$W$358, MATCH('O5 Details by Class &amp; Accounts'!CM$18, 'E2 Allocators'!$B$15:$W$15, 0),FALSE)*$E58)</f>
        <v>0</v>
      </c>
      <c r="CN58" s="2186">
        <f t="shared" si="5"/>
        <v>0</v>
      </c>
      <c r="CO58" s="2187">
        <f t="shared" si="7"/>
        <v>0</v>
      </c>
      <c r="CQ58" s="1625" t="s">
        <v>1275</v>
      </c>
    </row>
    <row r="59" spans="1:95" s="54" customFormat="1" ht="12.75" x14ac:dyDescent="0.2">
      <c r="A59" s="989">
        <v>1860</v>
      </c>
      <c r="B59" s="990" t="s">
        <v>93</v>
      </c>
      <c r="C59" s="2184">
        <f>IF(ISERROR(VLOOKUP($A59,'I3 TB Data'!$A$19:$H$483,MATCH('O5 Details by Class &amp; Accounts'!$C$18, 'I3 TB Data'!$A$19:$H$19,0),0)), 0, VLOOKUP($A59,'I3 TB Data'!$A$19:$H$483,MATCH('O5 Details by Class &amp; Accounts'!$C$18,'I3 TB Data'!$A$19:$H$19,0),0))</f>
        <v>9261664</v>
      </c>
      <c r="D59" s="2185">
        <f>'I4 BO ASSETS'!E56</f>
        <v>0</v>
      </c>
      <c r="E59" s="2184">
        <f t="shared" si="6"/>
        <v>9261664</v>
      </c>
      <c r="F59" s="2186">
        <f>IF(ISERROR(VLOOKUP($A59, 'E1 Categorization'!A33:E124, MATCH("Customer Component", 'E1 Categorization'!$A$33:$E$33,0), 0)), 0, IF(VLOOKUP($A59, 'E1 Categorization'!A33:E124, MATCH("Customer Component", 'E1 Categorization'!$A$33:$E$33,0), 0)=0, 'O5 Details by Class &amp; Accounts'!$E59, IF(AND(VLOOKUP($A59, 'E1 Categorization'!A33:E124, MATCH("Customer Component", 'E1 Categorization'!$A$33:$E$33,0), 0) &gt;0, VLOOKUP($A59, 'E1 Categorization'!A33:E124, MATCH("Customer Component", 'E1 Categorization'!$A$33:$E$33,0), 0)&lt;1), 'O5 Details by Class &amp; Accounts'!$E59*(1-VLOOKUP($A59, 'E1 Categorization'!A33:E124, MATCH("Customer Component", 'E1 Categorization'!$A$33:$E$33,0), 0)), 0)))</f>
        <v>0</v>
      </c>
      <c r="G59" s="2186">
        <f>IF(ISERROR(VLOOKUP($A59, 'E1 Categorization'!A33:E124, MATCH("Customer Component", 'E1 Categorization'!$A$33:$E$33,0), 0)),0, IF(VLOOKUP($A59, 'E1 Categorization'!A33:E124, MATCH("Customer Component", 'E1 Categorization'!$A$33:$E$33,0), 0)=0, 0, IF(AND(VLOOKUP($A59, 'E1 Categorization'!A33:E124, MATCH("Customer Component", 'E1 Categorization'!$A$33:$E$33,0), 0) &gt;0, VLOOKUP($A59, 'E1 Categorization'!A33:E124, MATCH("Customer Component", 'E1 Categorization'!$A$33:$E$33,0), 0)&lt;1), 'O5 Details by Class &amp; Accounts'!$E59*(VLOOKUP($A59, 'E1 Categorization'!A33:E124, MATCH("Customer Component", 'E1 Categorization'!$A$33:$E$33,0), 0)), 'O5 Details by Class &amp; Accounts'!$E59)))</f>
        <v>9261664</v>
      </c>
      <c r="H59" s="2186">
        <f>F59+G59</f>
        <v>9261664</v>
      </c>
      <c r="I59" s="2186">
        <f>IF(ISERROR(VLOOKUP(VLOOKUP($A59, 'E4 TB Allocation Details'!$A$18:$L$214, MATCH("Demand ID", 'E4 TB Allocation Details'!$A$18:$L$18, 0),FALSE), 'E2 Allocators'!$B$15:$W$358, MATCH('O5 Details by Class &amp; Accounts'!I$18, 'E2 Allocators'!$B$15:$W$15, 0),FALSE)*$F59), 0, VLOOKUP(VLOOKUP($A59, 'E4 TB Allocation Details'!$A$18:$L$214, MATCH("Demand ID", 'E4 TB Allocation Details'!$A$18:$L$18, 0),FALSE), 'E2 Allocators'!$B$15:$W$358, MATCH('O5 Details by Class &amp; Accounts'!I$18, 'E2 Allocators'!$B$15:$W$15, 0),FALSE)*$F59)</f>
        <v>0</v>
      </c>
      <c r="J59" s="2186">
        <f>IF(ISERROR(VLOOKUP(VLOOKUP($A59, 'E4 TB Allocation Details'!$A$18:$L$214, MATCH("Demand ID", 'E4 TB Allocation Details'!$A$18:$L$18, 0),FALSE), 'E2 Allocators'!$B$15:$W$358, MATCH('O5 Details by Class &amp; Accounts'!J$18, 'E2 Allocators'!$B$15:$W$15, 0),FALSE)*$F59), 0, VLOOKUP(VLOOKUP($A59, 'E4 TB Allocation Details'!$A$18:$L$214, MATCH("Demand ID", 'E4 TB Allocation Details'!$A$18:$L$18, 0),FALSE), 'E2 Allocators'!$B$15:$W$358, MATCH('O5 Details by Class &amp; Accounts'!J$18, 'E2 Allocators'!$B$15:$W$15, 0),FALSE)*$F59)</f>
        <v>0</v>
      </c>
      <c r="K59" s="2186">
        <f>IF(ISERROR(VLOOKUP(VLOOKUP($A59, 'E4 TB Allocation Details'!$A$18:$L$214, MATCH("Demand ID", 'E4 TB Allocation Details'!$A$18:$L$18, 0),FALSE), 'E2 Allocators'!$B$15:$W$358, MATCH('O5 Details by Class &amp; Accounts'!K$18, 'E2 Allocators'!$B$15:$W$15, 0),FALSE)*$F59), 0, VLOOKUP(VLOOKUP($A59, 'E4 TB Allocation Details'!$A$18:$L$214, MATCH("Demand ID", 'E4 TB Allocation Details'!$A$18:$L$18, 0),FALSE), 'E2 Allocators'!$B$15:$W$358, MATCH('O5 Details by Class &amp; Accounts'!K$18, 'E2 Allocators'!$B$15:$W$15, 0),FALSE)*$F59)</f>
        <v>0</v>
      </c>
      <c r="L59" s="2186">
        <f>IF(ISERROR(VLOOKUP(VLOOKUP($A59, 'E4 TB Allocation Details'!$A$18:$L$214, MATCH("Demand ID", 'E4 TB Allocation Details'!$A$18:$L$18, 0),FALSE), 'E2 Allocators'!$B$15:$W$358, MATCH('O5 Details by Class &amp; Accounts'!L$18, 'E2 Allocators'!$B$15:$W$15, 0),FALSE)*$F59), 0, VLOOKUP(VLOOKUP($A59, 'E4 TB Allocation Details'!$A$18:$L$214, MATCH("Demand ID", 'E4 TB Allocation Details'!$A$18:$L$18, 0),FALSE), 'E2 Allocators'!$B$15:$W$358, MATCH('O5 Details by Class &amp; Accounts'!L$18, 'E2 Allocators'!$B$15:$W$15, 0),FALSE)*$F59)</f>
        <v>0</v>
      </c>
      <c r="M59" s="2186">
        <f>IF(ISERROR(VLOOKUP(VLOOKUP($A59, 'E4 TB Allocation Details'!$A$18:$L$214, MATCH("Demand ID", 'E4 TB Allocation Details'!$A$18:$L$18, 0),FALSE), 'E2 Allocators'!$B$15:$W$358, MATCH('O5 Details by Class &amp; Accounts'!M$18, 'E2 Allocators'!$B$15:$W$15, 0),FALSE)*$F59), 0, VLOOKUP(VLOOKUP($A59, 'E4 TB Allocation Details'!$A$18:$L$214, MATCH("Demand ID", 'E4 TB Allocation Details'!$A$18:$L$18, 0),FALSE), 'E2 Allocators'!$B$15:$W$358, MATCH('O5 Details by Class &amp; Accounts'!M$18, 'E2 Allocators'!$B$15:$W$15, 0),FALSE)*$F59)</f>
        <v>0</v>
      </c>
      <c r="N59" s="2186">
        <f>IF(ISERROR(VLOOKUP(VLOOKUP($A59, 'E4 TB Allocation Details'!$A$18:$L$214, MATCH("Demand ID", 'E4 TB Allocation Details'!$A$18:$L$18, 0),FALSE), 'E2 Allocators'!$B$15:$W$358, MATCH('O5 Details by Class &amp; Accounts'!N$18, 'E2 Allocators'!$B$15:$W$15, 0),FALSE)*$F59), 0, VLOOKUP(VLOOKUP($A59, 'E4 TB Allocation Details'!$A$18:$L$214, MATCH("Demand ID", 'E4 TB Allocation Details'!$A$18:$L$18, 0),FALSE), 'E2 Allocators'!$B$15:$W$358, MATCH('O5 Details by Class &amp; Accounts'!N$18, 'E2 Allocators'!$B$15:$W$15, 0),FALSE)*$F59)</f>
        <v>0</v>
      </c>
      <c r="O59" s="2186">
        <f>IF(ISERROR(VLOOKUP(VLOOKUP($A59, 'E4 TB Allocation Details'!$A$18:$L$214, MATCH("Demand ID", 'E4 TB Allocation Details'!$A$18:$L$18, 0),FALSE), 'E2 Allocators'!$B$15:$W$358, MATCH('O5 Details by Class &amp; Accounts'!O$18, 'E2 Allocators'!$B$15:$W$15, 0),FALSE)*$F59), 0, VLOOKUP(VLOOKUP($A59, 'E4 TB Allocation Details'!$A$18:$L$214, MATCH("Demand ID", 'E4 TB Allocation Details'!$A$18:$L$18, 0),FALSE), 'E2 Allocators'!$B$15:$W$358, MATCH('O5 Details by Class &amp; Accounts'!O$18, 'E2 Allocators'!$B$15:$W$15, 0),FALSE)*$F59)</f>
        <v>0</v>
      </c>
      <c r="P59" s="2186">
        <f>IF(ISERROR(VLOOKUP(VLOOKUP($A59, 'E4 TB Allocation Details'!$A$18:$L$214, MATCH("Demand ID", 'E4 TB Allocation Details'!$A$18:$L$18, 0),FALSE), 'E2 Allocators'!$B$15:$W$358, MATCH('O5 Details by Class &amp; Accounts'!P$18, 'E2 Allocators'!$B$15:$W$15, 0),FALSE)*$F59), 0, VLOOKUP(VLOOKUP($A59, 'E4 TB Allocation Details'!$A$18:$L$214, MATCH("Demand ID", 'E4 TB Allocation Details'!$A$18:$L$18, 0),FALSE), 'E2 Allocators'!$B$15:$W$358, MATCH('O5 Details by Class &amp; Accounts'!P$18, 'E2 Allocators'!$B$15:$W$15, 0),FALSE)*$F59)</f>
        <v>0</v>
      </c>
      <c r="Q59" s="2186">
        <f>IF(ISERROR(VLOOKUP(VLOOKUP($A59, 'E4 TB Allocation Details'!$A$18:$L$214, MATCH("Demand ID", 'E4 TB Allocation Details'!$A$18:$L$18, 0),FALSE), 'E2 Allocators'!$B$15:$W$358, MATCH('O5 Details by Class &amp; Accounts'!Q$18, 'E2 Allocators'!$B$15:$W$15, 0),FALSE)*$F59), 0, VLOOKUP(VLOOKUP($A59, 'E4 TB Allocation Details'!$A$18:$L$214, MATCH("Demand ID", 'E4 TB Allocation Details'!$A$18:$L$18, 0),FALSE), 'E2 Allocators'!$B$15:$W$358, MATCH('O5 Details by Class &amp; Accounts'!Q$18, 'E2 Allocators'!$B$15:$W$15, 0),FALSE)*$F59)</f>
        <v>0</v>
      </c>
      <c r="R59" s="2186">
        <f>IF(ISERROR(VLOOKUP(VLOOKUP($A59, 'E4 TB Allocation Details'!$A$18:$L$214, MATCH("Demand ID", 'E4 TB Allocation Details'!$A$18:$L$18, 0),FALSE), 'E2 Allocators'!$B$15:$W$358, MATCH('O5 Details by Class &amp; Accounts'!R$18, 'E2 Allocators'!$B$15:$W$15, 0),FALSE)*$F59), 0, VLOOKUP(VLOOKUP($A59, 'E4 TB Allocation Details'!$A$18:$L$214, MATCH("Demand ID", 'E4 TB Allocation Details'!$A$18:$L$18, 0),FALSE), 'E2 Allocators'!$B$15:$W$358, MATCH('O5 Details by Class &amp; Accounts'!R$18, 'E2 Allocators'!$B$15:$W$15, 0),FALSE)*$F59)</f>
        <v>0</v>
      </c>
      <c r="S59" s="2186">
        <f>IF(ISERROR(VLOOKUP(VLOOKUP($A59, 'E4 TB Allocation Details'!$A$18:$L$214, MATCH("Demand ID", 'E4 TB Allocation Details'!$A$18:$L$18, 0),FALSE), 'E2 Allocators'!$B$15:$W$358, MATCH('O5 Details by Class &amp; Accounts'!S$18, 'E2 Allocators'!$B$15:$W$15, 0),FALSE)*$F59), 0, VLOOKUP(VLOOKUP($A59, 'E4 TB Allocation Details'!$A$18:$L$214, MATCH("Demand ID", 'E4 TB Allocation Details'!$A$18:$L$18, 0),FALSE), 'E2 Allocators'!$B$15:$W$358, MATCH('O5 Details by Class &amp; Accounts'!S$18, 'E2 Allocators'!$B$15:$W$15, 0),FALSE)*$F59)</f>
        <v>0</v>
      </c>
      <c r="T59" s="2186">
        <f>IF(ISERROR(VLOOKUP(VLOOKUP($A59, 'E4 TB Allocation Details'!$A$18:$L$214, MATCH("Demand ID", 'E4 TB Allocation Details'!$A$18:$L$18, 0),FALSE), 'E2 Allocators'!$B$15:$W$358, MATCH('O5 Details by Class &amp; Accounts'!T$18, 'E2 Allocators'!$B$15:$W$15, 0),FALSE)*$F59), 0, VLOOKUP(VLOOKUP($A59, 'E4 TB Allocation Details'!$A$18:$L$214, MATCH("Demand ID", 'E4 TB Allocation Details'!$A$18:$L$18, 0),FALSE), 'E2 Allocators'!$B$15:$W$358, MATCH('O5 Details by Class &amp; Accounts'!T$18, 'E2 Allocators'!$B$15:$W$15, 0),FALSE)*$F59)</f>
        <v>0</v>
      </c>
      <c r="U59" s="2186">
        <f>IF(ISERROR(VLOOKUP(VLOOKUP($A59, 'E4 TB Allocation Details'!$A$18:$L$214, MATCH("Demand ID", 'E4 TB Allocation Details'!$A$18:$L$18, 0),FALSE), 'E2 Allocators'!$B$15:$W$358, MATCH('O5 Details by Class &amp; Accounts'!U$18, 'E2 Allocators'!$B$15:$W$15, 0),FALSE)*$F59), 0, VLOOKUP(VLOOKUP($A59, 'E4 TB Allocation Details'!$A$18:$L$214, MATCH("Demand ID", 'E4 TB Allocation Details'!$A$18:$L$18, 0),FALSE), 'E2 Allocators'!$B$15:$W$358, MATCH('O5 Details by Class &amp; Accounts'!U$18, 'E2 Allocators'!$B$15:$W$15, 0),FALSE)*$F59)</f>
        <v>0</v>
      </c>
      <c r="V59" s="2186">
        <f>IF(ISERROR(VLOOKUP(VLOOKUP($A59, 'E4 TB Allocation Details'!$A$18:$L$214, MATCH("Demand ID", 'E4 TB Allocation Details'!$A$18:$L$18, 0),FALSE), 'E2 Allocators'!$B$15:$W$358, MATCH('O5 Details by Class &amp; Accounts'!V$18, 'E2 Allocators'!$B$15:$W$15, 0),FALSE)*$F59), 0, VLOOKUP(VLOOKUP($A59, 'E4 TB Allocation Details'!$A$18:$L$214, MATCH("Demand ID", 'E4 TB Allocation Details'!$A$18:$L$18, 0),FALSE), 'E2 Allocators'!$B$15:$W$358, MATCH('O5 Details by Class &amp; Accounts'!V$18, 'E2 Allocators'!$B$15:$W$15, 0),FALSE)*$F59)</f>
        <v>0</v>
      </c>
      <c r="W59" s="2186">
        <f>IF(ISERROR(VLOOKUP(VLOOKUP($A59, 'E4 TB Allocation Details'!$A$18:$L$214, MATCH("Demand ID", 'E4 TB Allocation Details'!$A$18:$L$18, 0),FALSE), 'E2 Allocators'!$B$15:$W$358, MATCH('O5 Details by Class &amp; Accounts'!W$18, 'E2 Allocators'!$B$15:$W$15, 0),FALSE)*$F59), 0, VLOOKUP(VLOOKUP($A59, 'E4 TB Allocation Details'!$A$18:$L$214, MATCH("Demand ID", 'E4 TB Allocation Details'!$A$18:$L$18, 0),FALSE), 'E2 Allocators'!$B$15:$W$358, MATCH('O5 Details by Class &amp; Accounts'!W$18, 'E2 Allocators'!$B$15:$W$15, 0),FALSE)*$F59)</f>
        <v>0</v>
      </c>
      <c r="X59" s="2186">
        <f>IF(ISERROR(VLOOKUP(VLOOKUP($A59, 'E4 TB Allocation Details'!$A$18:$L$214, MATCH("Demand ID", 'E4 TB Allocation Details'!$A$18:$L$18, 0),FALSE), 'E2 Allocators'!$B$15:$W$358, MATCH('O5 Details by Class &amp; Accounts'!X$18, 'E2 Allocators'!$B$15:$W$15, 0),FALSE)*$F59), 0, VLOOKUP(VLOOKUP($A59, 'E4 TB Allocation Details'!$A$18:$L$214, MATCH("Demand ID", 'E4 TB Allocation Details'!$A$18:$L$18, 0),FALSE), 'E2 Allocators'!$B$15:$W$358, MATCH('O5 Details by Class &amp; Accounts'!X$18, 'E2 Allocators'!$B$15:$W$15, 0),FALSE)*$F59)</f>
        <v>0</v>
      </c>
      <c r="Y59" s="2186">
        <f>IF(ISERROR(VLOOKUP(VLOOKUP($A59, 'E4 TB Allocation Details'!$A$18:$L$214, MATCH("Demand ID", 'E4 TB Allocation Details'!$A$18:$L$18, 0),FALSE), 'E2 Allocators'!$B$15:$W$358, MATCH('O5 Details by Class &amp; Accounts'!Y$18, 'E2 Allocators'!$B$15:$W$15, 0),FALSE)*$F59), 0, VLOOKUP(VLOOKUP($A59, 'E4 TB Allocation Details'!$A$18:$L$214, MATCH("Demand ID", 'E4 TB Allocation Details'!$A$18:$L$18, 0),FALSE), 'E2 Allocators'!$B$15:$W$358, MATCH('O5 Details by Class &amp; Accounts'!Y$18, 'E2 Allocators'!$B$15:$W$15, 0),FALSE)*$F59)</f>
        <v>0</v>
      </c>
      <c r="Z59" s="2186">
        <f>IF(ISERROR(VLOOKUP(VLOOKUP($A59, 'E4 TB Allocation Details'!$A$18:$L$214, MATCH("Demand ID", 'E4 TB Allocation Details'!$A$18:$L$18, 0),FALSE), 'E2 Allocators'!$B$15:$W$358, MATCH('O5 Details by Class &amp; Accounts'!Z$18, 'E2 Allocators'!$B$15:$W$15, 0),FALSE)*$F59), 0, VLOOKUP(VLOOKUP($A59, 'E4 TB Allocation Details'!$A$18:$L$214, MATCH("Demand ID", 'E4 TB Allocation Details'!$A$18:$L$18, 0),FALSE), 'E2 Allocators'!$B$15:$W$358, MATCH('O5 Details by Class &amp; Accounts'!Z$18, 'E2 Allocators'!$B$15:$W$15, 0),FALSE)*$F59)</f>
        <v>0</v>
      </c>
      <c r="AA59" s="2186">
        <f>IF(ISERROR(VLOOKUP(VLOOKUP($A59, 'E4 TB Allocation Details'!$A$18:$L$214, MATCH("Demand ID", 'E4 TB Allocation Details'!$A$18:$L$18, 0),FALSE), 'E2 Allocators'!$B$15:$W$358, MATCH('O5 Details by Class &amp; Accounts'!AA$18, 'E2 Allocators'!$B$15:$W$15, 0),FALSE)*$F59), 0, VLOOKUP(VLOOKUP($A59, 'E4 TB Allocation Details'!$A$18:$L$214, MATCH("Demand ID", 'E4 TB Allocation Details'!$A$18:$L$18, 0),FALSE), 'E2 Allocators'!$B$15:$W$358, MATCH('O5 Details by Class &amp; Accounts'!AA$18, 'E2 Allocators'!$B$15:$W$15, 0),FALSE)*$F59)</f>
        <v>0</v>
      </c>
      <c r="AB59" s="2186">
        <f>IF(ISERROR(VLOOKUP(VLOOKUP($A59, 'E4 TB Allocation Details'!$A$18:$L$214, MATCH("Demand ID", 'E4 TB Allocation Details'!$A$18:$L$18, 0),FALSE), 'E2 Allocators'!$B$15:$W$358, MATCH('O5 Details by Class &amp; Accounts'!AB$18, 'E2 Allocators'!$B$15:$W$15, 0),FALSE)*$F59), 0, VLOOKUP(VLOOKUP($A59, 'E4 TB Allocation Details'!$A$18:$L$214, MATCH("Demand ID", 'E4 TB Allocation Details'!$A$18:$L$18, 0),FALSE), 'E2 Allocators'!$B$15:$W$358, MATCH('O5 Details by Class &amp; Accounts'!AB$18, 'E2 Allocators'!$B$15:$W$15, 0),FALSE)*$F59)</f>
        <v>0</v>
      </c>
      <c r="AC59" s="2186">
        <f>SUM(I59:AB59)</f>
        <v>0</v>
      </c>
      <c r="AD59" s="2186">
        <f>IF(ISERROR(VLOOKUP(VLOOKUP($A59, 'E4 TB Allocation Details'!$A$18:$L$214, MATCH("Customer ID", 'E4 TB Allocation Details'!$A$18:$L$18, 0),FALSE), 'E2 Allocators'!$B$15:$W$358, MATCH('O5 Details by Class &amp; Accounts'!AD$18, 'E2 Allocators'!$B$15:$W$15, 0),FALSE)*$G59), 0, VLOOKUP(VLOOKUP($A59, 'E4 TB Allocation Details'!$A$18:$L$214, MATCH("Customer ID", 'E4 TB Allocation Details'!$A$18:$L$18, 0),FALSE), 'E2 Allocators'!$B$15:$W$358, MATCH('O5 Details by Class &amp; Accounts'!AD$18, 'E2 Allocators'!$B$15:$W$15, 0),FALSE)*$G59)</f>
        <v>7141521.7416498447</v>
      </c>
      <c r="AE59" s="2186">
        <f>IF(ISERROR(VLOOKUP(VLOOKUP($A59, 'E4 TB Allocation Details'!$A$18:$L$214, MATCH("Customer ID", 'E4 TB Allocation Details'!$A$18:$L$18, 0),FALSE), 'E2 Allocators'!$B$15:$W$358, MATCH('O5 Details by Class &amp; Accounts'!AE$18, 'E2 Allocators'!$B$15:$W$15, 0),FALSE)*$G59), 0, VLOOKUP(VLOOKUP($A59, 'E4 TB Allocation Details'!$A$18:$L$214, MATCH("Customer ID", 'E4 TB Allocation Details'!$A$18:$L$18, 0),FALSE), 'E2 Allocators'!$B$15:$W$358, MATCH('O5 Details by Class &amp; Accounts'!AE$18, 'E2 Allocators'!$B$15:$W$15, 0),FALSE)*$G59)</f>
        <v>1720751.4383761894</v>
      </c>
      <c r="AF59" s="2186">
        <f>IF(ISERROR(VLOOKUP(VLOOKUP($A59, 'E4 TB Allocation Details'!$A$18:$L$214, MATCH("Customer ID", 'E4 TB Allocation Details'!$A$18:$L$18, 0),FALSE), 'E2 Allocators'!$B$15:$W$358, MATCH('O5 Details by Class &amp; Accounts'!AF$18, 'E2 Allocators'!$B$15:$W$15, 0),FALSE)*$G59), 0, VLOOKUP(VLOOKUP($A59, 'E4 TB Allocation Details'!$A$18:$L$214, MATCH("Customer ID", 'E4 TB Allocation Details'!$A$18:$L$18, 0),FALSE), 'E2 Allocators'!$B$15:$W$358, MATCH('O5 Details by Class &amp; Accounts'!AF$18, 'E2 Allocators'!$B$15:$W$15, 0),FALSE)*$G59)</f>
        <v>399390.81997396564</v>
      </c>
      <c r="AG59" s="2186">
        <f>IF(ISERROR(VLOOKUP(VLOOKUP($A59, 'E4 TB Allocation Details'!$A$18:$L$214, MATCH("Customer ID", 'E4 TB Allocation Details'!$A$18:$L$18, 0),FALSE), 'E2 Allocators'!$B$15:$W$358, MATCH('O5 Details by Class &amp; Accounts'!AG$18, 'E2 Allocators'!$B$15:$W$15, 0),FALSE)*$G59), 0, VLOOKUP(VLOOKUP($A59, 'E4 TB Allocation Details'!$A$18:$L$214, MATCH("Customer ID", 'E4 TB Allocation Details'!$A$18:$L$18, 0),FALSE), 'E2 Allocators'!$B$15:$W$358, MATCH('O5 Details by Class &amp; Accounts'!AG$18, 'E2 Allocators'!$B$15:$W$15, 0),FALSE)*$G59)</f>
        <v>0</v>
      </c>
      <c r="AH59" s="2186">
        <f>IF(ISERROR(VLOOKUP(VLOOKUP($A59, 'E4 TB Allocation Details'!$A$18:$L$214, MATCH("Customer ID", 'E4 TB Allocation Details'!$A$18:$L$18, 0),FALSE), 'E2 Allocators'!$B$15:$W$358, MATCH('O5 Details by Class &amp; Accounts'!AH$18, 'E2 Allocators'!$B$15:$W$15, 0),FALSE)*$G59), 0, VLOOKUP(VLOOKUP($A59, 'E4 TB Allocation Details'!$A$18:$L$214, MATCH("Customer ID", 'E4 TB Allocation Details'!$A$18:$L$18, 0),FALSE), 'E2 Allocators'!$B$15:$W$358, MATCH('O5 Details by Class &amp; Accounts'!AH$18, 'E2 Allocators'!$B$15:$W$15, 0),FALSE)*$G59)</f>
        <v>0</v>
      </c>
      <c r="AI59" s="2186">
        <f>IF(ISERROR(VLOOKUP(VLOOKUP($A59, 'E4 TB Allocation Details'!$A$18:$L$214, MATCH("Customer ID", 'E4 TB Allocation Details'!$A$18:$L$18, 0),FALSE), 'E2 Allocators'!$B$15:$W$358, MATCH('O5 Details by Class &amp; Accounts'!AI$18, 'E2 Allocators'!$B$15:$W$15, 0),FALSE)*$G59), 0, VLOOKUP(VLOOKUP($A59, 'E4 TB Allocation Details'!$A$18:$L$214, MATCH("Customer ID", 'E4 TB Allocation Details'!$A$18:$L$18, 0),FALSE), 'E2 Allocators'!$B$15:$W$358, MATCH('O5 Details by Class &amp; Accounts'!AI$18, 'E2 Allocators'!$B$15:$W$15, 0),FALSE)*$G59)</f>
        <v>0</v>
      </c>
      <c r="AJ59" s="2186">
        <f>IF(ISERROR(VLOOKUP(VLOOKUP($A59, 'E4 TB Allocation Details'!$A$18:$L$214, MATCH("Customer ID", 'E4 TB Allocation Details'!$A$18:$L$18, 0),FALSE), 'E2 Allocators'!$B$15:$W$358, MATCH('O5 Details by Class &amp; Accounts'!AJ$18, 'E2 Allocators'!$B$15:$W$15, 0),FALSE)*$G59), 0, VLOOKUP(VLOOKUP($A59, 'E4 TB Allocation Details'!$A$18:$L$214, MATCH("Customer ID", 'E4 TB Allocation Details'!$A$18:$L$18, 0),FALSE), 'E2 Allocators'!$B$15:$W$358, MATCH('O5 Details by Class &amp; Accounts'!AJ$18, 'E2 Allocators'!$B$15:$W$15, 0),FALSE)*$G59)</f>
        <v>0</v>
      </c>
      <c r="AK59" s="2186">
        <f>IF(ISERROR(VLOOKUP(VLOOKUP($A59, 'E4 TB Allocation Details'!$A$18:$L$214, MATCH("Customer ID", 'E4 TB Allocation Details'!$A$18:$L$18, 0),FALSE), 'E2 Allocators'!$B$15:$W$358, MATCH('O5 Details by Class &amp; Accounts'!AK$18, 'E2 Allocators'!$B$15:$W$15, 0),FALSE)*$G59), 0, VLOOKUP(VLOOKUP($A59, 'E4 TB Allocation Details'!$A$18:$L$214, MATCH("Customer ID", 'E4 TB Allocation Details'!$A$18:$L$18, 0),FALSE), 'E2 Allocators'!$B$15:$W$358, MATCH('O5 Details by Class &amp; Accounts'!AK$18, 'E2 Allocators'!$B$15:$W$15, 0),FALSE)*$G59)</f>
        <v>0</v>
      </c>
      <c r="AL59" s="2186">
        <f>IF(ISERROR(VLOOKUP(VLOOKUP($A59, 'E4 TB Allocation Details'!$A$18:$L$214, MATCH("Customer ID", 'E4 TB Allocation Details'!$A$18:$L$18, 0),FALSE), 'E2 Allocators'!$B$15:$W$358, MATCH('O5 Details by Class &amp; Accounts'!AL$18, 'E2 Allocators'!$B$15:$W$15, 0),FALSE)*$G59), 0, VLOOKUP(VLOOKUP($A59, 'E4 TB Allocation Details'!$A$18:$L$214, MATCH("Customer ID", 'E4 TB Allocation Details'!$A$18:$L$18, 0),FALSE), 'E2 Allocators'!$B$15:$W$358, MATCH('O5 Details by Class &amp; Accounts'!AL$18, 'E2 Allocators'!$B$15:$W$15, 0),FALSE)*$G59)</f>
        <v>0</v>
      </c>
      <c r="AM59" s="2186">
        <f>IF(ISERROR(VLOOKUP(VLOOKUP($A59, 'E4 TB Allocation Details'!$A$18:$L$214, MATCH("Customer ID", 'E4 TB Allocation Details'!$A$18:$L$18, 0),FALSE), 'E2 Allocators'!$B$15:$W$358, MATCH('O5 Details by Class &amp; Accounts'!AM$18, 'E2 Allocators'!$B$15:$W$15, 0),FALSE)*$G59), 0, VLOOKUP(VLOOKUP($A59, 'E4 TB Allocation Details'!$A$18:$L$214, MATCH("Customer ID", 'E4 TB Allocation Details'!$A$18:$L$18, 0),FALSE), 'E2 Allocators'!$B$15:$W$358, MATCH('O5 Details by Class &amp; Accounts'!AM$18, 'E2 Allocators'!$B$15:$W$15, 0),FALSE)*$G59)</f>
        <v>0</v>
      </c>
      <c r="AN59" s="2186">
        <f>IF(ISERROR(VLOOKUP(VLOOKUP($A59, 'E4 TB Allocation Details'!$A$18:$L$214, MATCH("Customer ID", 'E4 TB Allocation Details'!$A$18:$L$18, 0),FALSE), 'E2 Allocators'!$B$15:$W$358, MATCH('O5 Details by Class &amp; Accounts'!AN$18, 'E2 Allocators'!$B$15:$W$15, 0),FALSE)*$G59), 0, VLOOKUP(VLOOKUP($A59, 'E4 TB Allocation Details'!$A$18:$L$214, MATCH("Customer ID", 'E4 TB Allocation Details'!$A$18:$L$18, 0),FALSE), 'E2 Allocators'!$B$15:$W$358, MATCH('O5 Details by Class &amp; Accounts'!AN$18, 'E2 Allocators'!$B$15:$W$15, 0),FALSE)*$G59)</f>
        <v>0</v>
      </c>
      <c r="AO59" s="2186">
        <f>IF(ISERROR(VLOOKUP(VLOOKUP($A59, 'E4 TB Allocation Details'!$A$18:$L$214, MATCH("Customer ID", 'E4 TB Allocation Details'!$A$18:$L$18, 0),FALSE), 'E2 Allocators'!$B$15:$W$358, MATCH('O5 Details by Class &amp; Accounts'!AO$18, 'E2 Allocators'!$B$15:$W$15, 0),FALSE)*$G59), 0, VLOOKUP(VLOOKUP($A59, 'E4 TB Allocation Details'!$A$18:$L$214, MATCH("Customer ID", 'E4 TB Allocation Details'!$A$18:$L$18, 0),FALSE), 'E2 Allocators'!$B$15:$W$358, MATCH('O5 Details by Class &amp; Accounts'!AO$18, 'E2 Allocators'!$B$15:$W$15, 0),FALSE)*$G59)</f>
        <v>0</v>
      </c>
      <c r="AP59" s="2186">
        <f>IF(ISERROR(VLOOKUP(VLOOKUP($A59, 'E4 TB Allocation Details'!$A$18:$L$214, MATCH("Customer ID", 'E4 TB Allocation Details'!$A$18:$L$18, 0),FALSE), 'E2 Allocators'!$B$15:$W$358, MATCH('O5 Details by Class &amp; Accounts'!AP$18, 'E2 Allocators'!$B$15:$W$15, 0),FALSE)*$G59), 0, VLOOKUP(VLOOKUP($A59, 'E4 TB Allocation Details'!$A$18:$L$214, MATCH("Customer ID", 'E4 TB Allocation Details'!$A$18:$L$18, 0),FALSE), 'E2 Allocators'!$B$15:$W$358, MATCH('O5 Details by Class &amp; Accounts'!AP$18, 'E2 Allocators'!$B$15:$W$15, 0),FALSE)*$G59)</f>
        <v>0</v>
      </c>
      <c r="AQ59" s="2186">
        <f>IF(ISERROR(VLOOKUP(VLOOKUP($A59, 'E4 TB Allocation Details'!$A$18:$L$214, MATCH("Customer ID", 'E4 TB Allocation Details'!$A$18:$L$18, 0),FALSE), 'E2 Allocators'!$B$15:$W$358, MATCH('O5 Details by Class &amp; Accounts'!AQ$18, 'E2 Allocators'!$B$15:$W$15, 0),FALSE)*$G59), 0, VLOOKUP(VLOOKUP($A59, 'E4 TB Allocation Details'!$A$18:$L$214, MATCH("Customer ID", 'E4 TB Allocation Details'!$A$18:$L$18, 0),FALSE), 'E2 Allocators'!$B$15:$W$358, MATCH('O5 Details by Class &amp; Accounts'!AQ$18, 'E2 Allocators'!$B$15:$W$15, 0),FALSE)*$G59)</f>
        <v>0</v>
      </c>
      <c r="AR59" s="2186">
        <f>IF(ISERROR(VLOOKUP(VLOOKUP($A59, 'E4 TB Allocation Details'!$A$18:$L$214, MATCH("Customer ID", 'E4 TB Allocation Details'!$A$18:$L$18, 0),FALSE), 'E2 Allocators'!$B$15:$W$358, MATCH('O5 Details by Class &amp; Accounts'!AR$18, 'E2 Allocators'!$B$15:$W$15, 0),FALSE)*$G59), 0, VLOOKUP(VLOOKUP($A59, 'E4 TB Allocation Details'!$A$18:$L$214, MATCH("Customer ID", 'E4 TB Allocation Details'!$A$18:$L$18, 0),FALSE), 'E2 Allocators'!$B$15:$W$358, MATCH('O5 Details by Class &amp; Accounts'!AR$18, 'E2 Allocators'!$B$15:$W$15, 0),FALSE)*$G59)</f>
        <v>0</v>
      </c>
      <c r="AS59" s="2186">
        <f>IF(ISERROR(VLOOKUP(VLOOKUP($A59, 'E4 TB Allocation Details'!$A$18:$L$214, MATCH("Customer ID", 'E4 TB Allocation Details'!$A$18:$L$18, 0),FALSE), 'E2 Allocators'!$B$15:$W$358, MATCH('O5 Details by Class &amp; Accounts'!AS$18, 'E2 Allocators'!$B$15:$W$15, 0),FALSE)*$G59), 0, VLOOKUP(VLOOKUP($A59, 'E4 TB Allocation Details'!$A$18:$L$214, MATCH("Customer ID", 'E4 TB Allocation Details'!$A$18:$L$18, 0),FALSE), 'E2 Allocators'!$B$15:$W$358, MATCH('O5 Details by Class &amp; Accounts'!AS$18, 'E2 Allocators'!$B$15:$W$15, 0),FALSE)*$G59)</f>
        <v>0</v>
      </c>
      <c r="AT59" s="2186">
        <f>IF(ISERROR(VLOOKUP(VLOOKUP($A59, 'E4 TB Allocation Details'!$A$18:$L$214, MATCH("Customer ID", 'E4 TB Allocation Details'!$A$18:$L$18, 0),FALSE), 'E2 Allocators'!$B$15:$W$358, MATCH('O5 Details by Class &amp; Accounts'!AT$18, 'E2 Allocators'!$B$15:$W$15, 0),FALSE)*$G59), 0, VLOOKUP(VLOOKUP($A59, 'E4 TB Allocation Details'!$A$18:$L$214, MATCH("Customer ID", 'E4 TB Allocation Details'!$A$18:$L$18, 0),FALSE), 'E2 Allocators'!$B$15:$W$358, MATCH('O5 Details by Class &amp; Accounts'!AT$18, 'E2 Allocators'!$B$15:$W$15, 0),FALSE)*$G59)</f>
        <v>0</v>
      </c>
      <c r="AU59" s="2186">
        <f>IF(ISERROR(VLOOKUP(VLOOKUP($A59, 'E4 TB Allocation Details'!$A$18:$L$214, MATCH("Customer ID", 'E4 TB Allocation Details'!$A$18:$L$18, 0),FALSE), 'E2 Allocators'!$B$15:$W$358, MATCH('O5 Details by Class &amp; Accounts'!AU$18, 'E2 Allocators'!$B$15:$W$15, 0),FALSE)*$G59), 0, VLOOKUP(VLOOKUP($A59, 'E4 TB Allocation Details'!$A$18:$L$214, MATCH("Customer ID", 'E4 TB Allocation Details'!$A$18:$L$18, 0),FALSE), 'E2 Allocators'!$B$15:$W$358, MATCH('O5 Details by Class &amp; Accounts'!AU$18, 'E2 Allocators'!$B$15:$W$15, 0),FALSE)*$G59)</f>
        <v>0</v>
      </c>
      <c r="AV59" s="2186">
        <f>IF(ISERROR(VLOOKUP(VLOOKUP($A59, 'E4 TB Allocation Details'!$A$18:$L$214, MATCH("Customer ID", 'E4 TB Allocation Details'!$A$18:$L$18, 0),FALSE), 'E2 Allocators'!$B$15:$W$358, MATCH('O5 Details by Class &amp; Accounts'!AV$18, 'E2 Allocators'!$B$15:$W$15, 0),FALSE)*$G59), 0, VLOOKUP(VLOOKUP($A59, 'E4 TB Allocation Details'!$A$18:$L$214, MATCH("Customer ID", 'E4 TB Allocation Details'!$A$18:$L$18, 0),FALSE), 'E2 Allocators'!$B$15:$W$358, MATCH('O5 Details by Class &amp; Accounts'!AV$18, 'E2 Allocators'!$B$15:$W$15, 0),FALSE)*$G59)</f>
        <v>0</v>
      </c>
      <c r="AW59" s="2186">
        <f>IF(ISERROR(VLOOKUP(VLOOKUP($A59, 'E4 TB Allocation Details'!$A$18:$L$214, MATCH("Customer ID", 'E4 TB Allocation Details'!$A$18:$L$18, 0),FALSE), 'E2 Allocators'!$B$15:$W$358, MATCH('O5 Details by Class &amp; Accounts'!AW$18, 'E2 Allocators'!$B$15:$W$15, 0),FALSE)*$G59), 0, VLOOKUP(VLOOKUP($A59, 'E4 TB Allocation Details'!$A$18:$L$214, MATCH("Customer ID", 'E4 TB Allocation Details'!$A$18:$L$18, 0),FALSE), 'E2 Allocators'!$B$15:$W$358, MATCH('O5 Details by Class &amp; Accounts'!AW$18, 'E2 Allocators'!$B$15:$W$15, 0),FALSE)*$G59)</f>
        <v>0</v>
      </c>
      <c r="AX59" s="2186">
        <f>SUM(AD59:AW59)</f>
        <v>9261664</v>
      </c>
      <c r="AY59" s="2186">
        <f>IF(ISERROR(VLOOKUP(VLOOKUP($A59, 'E4 TB Allocation Details'!$A$18:$L$214, MATCH("Misc ID", 'E4 TB Allocation Details'!$A$18:$L$18, 0),FALSE), 'E2 Allocators'!$B$15:$W$358, MATCH('O5 Details by Class &amp; Accounts'!AY$18, 'E2 Allocators'!$B$15:$W$15, 0),FALSE)*$E59), 0, VLOOKUP(VLOOKUP($A59, 'E4 TB Allocation Details'!$A$18:$L$214, MATCH("Misc ID", 'E4 TB Allocation Details'!$A$18:$L$18, 0),FALSE), 'E2 Allocators'!$B$15:$W$358, MATCH('O5 Details by Class &amp; Accounts'!AY$18, 'E2 Allocators'!$B$15:$W$15, 0),FALSE)*$E59)</f>
        <v>0</v>
      </c>
      <c r="AZ59" s="2186">
        <f>IF(ISERROR(VLOOKUP(VLOOKUP($A59, 'E4 TB Allocation Details'!$A$18:$L$214, MATCH("Misc ID", 'E4 TB Allocation Details'!$A$18:$L$18, 0),FALSE), 'E2 Allocators'!$B$15:$W$358, MATCH('O5 Details by Class &amp; Accounts'!AZ$18, 'E2 Allocators'!$B$15:$W$15, 0),FALSE)*$E59), 0, VLOOKUP(VLOOKUP($A59, 'E4 TB Allocation Details'!$A$18:$L$214, MATCH("Misc ID", 'E4 TB Allocation Details'!$A$18:$L$18, 0),FALSE), 'E2 Allocators'!$B$15:$W$358, MATCH('O5 Details by Class &amp; Accounts'!AZ$18, 'E2 Allocators'!$B$15:$W$15, 0),FALSE)*$E59)</f>
        <v>0</v>
      </c>
      <c r="BA59" s="2186">
        <f>IF(ISERROR(VLOOKUP(VLOOKUP($A59, 'E4 TB Allocation Details'!$A$18:$L$214, MATCH("Misc ID", 'E4 TB Allocation Details'!$A$18:$L$18, 0),FALSE), 'E2 Allocators'!$B$15:$W$358, MATCH('O5 Details by Class &amp; Accounts'!BA$18, 'E2 Allocators'!$B$15:$W$15, 0),FALSE)*$E59), 0, VLOOKUP(VLOOKUP($A59, 'E4 TB Allocation Details'!$A$18:$L$214, MATCH("Misc ID", 'E4 TB Allocation Details'!$A$18:$L$18, 0),FALSE), 'E2 Allocators'!$B$15:$W$358, MATCH('O5 Details by Class &amp; Accounts'!BA$18, 'E2 Allocators'!$B$15:$W$15, 0),FALSE)*$E59)</f>
        <v>0</v>
      </c>
      <c r="BB59" s="2186">
        <f>IF(ISERROR(VLOOKUP(VLOOKUP($A59, 'E4 TB Allocation Details'!$A$18:$L$214, MATCH("Misc ID", 'E4 TB Allocation Details'!$A$18:$L$18, 0),FALSE), 'E2 Allocators'!$B$15:$W$358, MATCH('O5 Details by Class &amp; Accounts'!BB$18, 'E2 Allocators'!$B$15:$W$15, 0),FALSE)*$E59), 0, VLOOKUP(VLOOKUP($A59, 'E4 TB Allocation Details'!$A$18:$L$214, MATCH("Misc ID", 'E4 TB Allocation Details'!$A$18:$L$18, 0),FALSE), 'E2 Allocators'!$B$15:$W$358, MATCH('O5 Details by Class &amp; Accounts'!BB$18, 'E2 Allocators'!$B$15:$W$15, 0),FALSE)*$E59)</f>
        <v>0</v>
      </c>
      <c r="BC59" s="2186">
        <f>IF(ISERROR(VLOOKUP(VLOOKUP($A59, 'E4 TB Allocation Details'!$A$18:$L$214, MATCH("Misc ID", 'E4 TB Allocation Details'!$A$18:$L$18, 0),FALSE), 'E2 Allocators'!$B$15:$W$358, MATCH('O5 Details by Class &amp; Accounts'!BC$18, 'E2 Allocators'!$B$15:$W$15, 0),FALSE)*$E59), 0, VLOOKUP(VLOOKUP($A59, 'E4 TB Allocation Details'!$A$18:$L$214, MATCH("Misc ID", 'E4 TB Allocation Details'!$A$18:$L$18, 0),FALSE), 'E2 Allocators'!$B$15:$W$358, MATCH('O5 Details by Class &amp; Accounts'!BC$18, 'E2 Allocators'!$B$15:$W$15, 0),FALSE)*$E59)</f>
        <v>0</v>
      </c>
      <c r="BD59" s="2186">
        <f>IF(ISERROR(VLOOKUP(VLOOKUP($A59, 'E4 TB Allocation Details'!$A$18:$L$214, MATCH("Misc ID", 'E4 TB Allocation Details'!$A$18:$L$18, 0),FALSE), 'E2 Allocators'!$B$15:$W$358, MATCH('O5 Details by Class &amp; Accounts'!BD$18, 'E2 Allocators'!$B$15:$W$15, 0),FALSE)*$E59), 0, VLOOKUP(VLOOKUP($A59, 'E4 TB Allocation Details'!$A$18:$L$214, MATCH("Misc ID", 'E4 TB Allocation Details'!$A$18:$L$18, 0),FALSE), 'E2 Allocators'!$B$15:$W$358, MATCH('O5 Details by Class &amp; Accounts'!BD$18, 'E2 Allocators'!$B$15:$W$15, 0),FALSE)*$E59)</f>
        <v>0</v>
      </c>
      <c r="BE59" s="2186">
        <f>IF(ISERROR(VLOOKUP(VLOOKUP($A59, 'E4 TB Allocation Details'!$A$18:$L$214, MATCH("Misc ID", 'E4 TB Allocation Details'!$A$18:$L$18, 0),FALSE), 'E2 Allocators'!$B$15:$W$358, MATCH('O5 Details by Class &amp; Accounts'!BE$18, 'E2 Allocators'!$B$15:$W$15, 0),FALSE)*$E59), 0, VLOOKUP(VLOOKUP($A59, 'E4 TB Allocation Details'!$A$18:$L$214, MATCH("Misc ID", 'E4 TB Allocation Details'!$A$18:$L$18, 0),FALSE), 'E2 Allocators'!$B$15:$W$358, MATCH('O5 Details by Class &amp; Accounts'!BE$18, 'E2 Allocators'!$B$15:$W$15, 0),FALSE)*$E59)</f>
        <v>0</v>
      </c>
      <c r="BF59" s="2186">
        <f>IF(ISERROR(VLOOKUP(VLOOKUP($A59, 'E4 TB Allocation Details'!$A$18:$L$214, MATCH("Misc ID", 'E4 TB Allocation Details'!$A$18:$L$18, 0),FALSE), 'E2 Allocators'!$B$15:$W$358, MATCH('O5 Details by Class &amp; Accounts'!BF$18, 'E2 Allocators'!$B$15:$W$15, 0),FALSE)*$E59), 0, VLOOKUP(VLOOKUP($A59, 'E4 TB Allocation Details'!$A$18:$L$214, MATCH("Misc ID", 'E4 TB Allocation Details'!$A$18:$L$18, 0),FALSE), 'E2 Allocators'!$B$15:$W$358, MATCH('O5 Details by Class &amp; Accounts'!BF$18, 'E2 Allocators'!$B$15:$W$15, 0),FALSE)*$E59)</f>
        <v>0</v>
      </c>
      <c r="BG59" s="2186">
        <f>IF(ISERROR(VLOOKUP(VLOOKUP($A59, 'E4 TB Allocation Details'!$A$18:$L$214, MATCH("Misc ID", 'E4 TB Allocation Details'!$A$18:$L$18, 0),FALSE), 'E2 Allocators'!$B$15:$W$358, MATCH('O5 Details by Class &amp; Accounts'!BG$18, 'E2 Allocators'!$B$15:$W$15, 0),FALSE)*$E59), 0, VLOOKUP(VLOOKUP($A59, 'E4 TB Allocation Details'!$A$18:$L$214, MATCH("Misc ID", 'E4 TB Allocation Details'!$A$18:$L$18, 0),FALSE), 'E2 Allocators'!$B$15:$W$358, MATCH('O5 Details by Class &amp; Accounts'!BG$18, 'E2 Allocators'!$B$15:$W$15, 0),FALSE)*$E59)</f>
        <v>0</v>
      </c>
      <c r="BH59" s="2186">
        <f>IF(ISERROR(VLOOKUP(VLOOKUP($A59, 'E4 TB Allocation Details'!$A$18:$L$214, MATCH("Misc ID", 'E4 TB Allocation Details'!$A$18:$L$18, 0),FALSE), 'E2 Allocators'!$B$15:$W$358, MATCH('O5 Details by Class &amp; Accounts'!BH$18, 'E2 Allocators'!$B$15:$W$15, 0),FALSE)*$E59), 0, VLOOKUP(VLOOKUP($A59, 'E4 TB Allocation Details'!$A$18:$L$214, MATCH("Misc ID", 'E4 TB Allocation Details'!$A$18:$L$18, 0),FALSE), 'E2 Allocators'!$B$15:$W$358, MATCH('O5 Details by Class &amp; Accounts'!BH$18, 'E2 Allocators'!$B$15:$W$15, 0),FALSE)*$E59)</f>
        <v>0</v>
      </c>
      <c r="BI59" s="2186">
        <f>IF(ISERROR(VLOOKUP(VLOOKUP($A59, 'E4 TB Allocation Details'!$A$18:$L$214, MATCH("Misc ID", 'E4 TB Allocation Details'!$A$18:$L$18, 0),FALSE), 'E2 Allocators'!$B$15:$W$358, MATCH('O5 Details by Class &amp; Accounts'!BI$18, 'E2 Allocators'!$B$15:$W$15, 0),FALSE)*$E59), 0, VLOOKUP(VLOOKUP($A59, 'E4 TB Allocation Details'!$A$18:$L$214, MATCH("Misc ID", 'E4 TB Allocation Details'!$A$18:$L$18, 0),FALSE), 'E2 Allocators'!$B$15:$W$358, MATCH('O5 Details by Class &amp; Accounts'!BI$18, 'E2 Allocators'!$B$15:$W$15, 0),FALSE)*$E59)</f>
        <v>0</v>
      </c>
      <c r="BJ59" s="2186">
        <f>IF(ISERROR(VLOOKUP(VLOOKUP($A59, 'E4 TB Allocation Details'!$A$18:$L$214, MATCH("Misc ID", 'E4 TB Allocation Details'!$A$18:$L$18, 0),FALSE), 'E2 Allocators'!$B$15:$W$358, MATCH('O5 Details by Class &amp; Accounts'!BJ$18, 'E2 Allocators'!$B$15:$W$15, 0),FALSE)*$E59), 0, VLOOKUP(VLOOKUP($A59, 'E4 TB Allocation Details'!$A$18:$L$214, MATCH("Misc ID", 'E4 TB Allocation Details'!$A$18:$L$18, 0),FALSE), 'E2 Allocators'!$B$15:$W$358, MATCH('O5 Details by Class &amp; Accounts'!BJ$18, 'E2 Allocators'!$B$15:$W$15, 0),FALSE)*$E59)</f>
        <v>0</v>
      </c>
      <c r="BK59" s="2186">
        <f>IF(ISERROR(VLOOKUP(VLOOKUP($A59, 'E4 TB Allocation Details'!$A$18:$L$214, MATCH("Misc ID", 'E4 TB Allocation Details'!$A$18:$L$18, 0),FALSE), 'E2 Allocators'!$B$15:$W$358, MATCH('O5 Details by Class &amp; Accounts'!BK$18, 'E2 Allocators'!$B$15:$W$15, 0),FALSE)*$E59), 0, VLOOKUP(VLOOKUP($A59, 'E4 TB Allocation Details'!$A$18:$L$214, MATCH("Misc ID", 'E4 TB Allocation Details'!$A$18:$L$18, 0),FALSE), 'E2 Allocators'!$B$15:$W$358, MATCH('O5 Details by Class &amp; Accounts'!BK$18, 'E2 Allocators'!$B$15:$W$15, 0),FALSE)*$E59)</f>
        <v>0</v>
      </c>
      <c r="BL59" s="2186">
        <f>IF(ISERROR(VLOOKUP(VLOOKUP($A59, 'E4 TB Allocation Details'!$A$18:$L$214, MATCH("Misc ID", 'E4 TB Allocation Details'!$A$18:$L$18, 0),FALSE), 'E2 Allocators'!$B$15:$W$358, MATCH('O5 Details by Class &amp; Accounts'!BL$18, 'E2 Allocators'!$B$15:$W$15, 0),FALSE)*$E59), 0, VLOOKUP(VLOOKUP($A59, 'E4 TB Allocation Details'!$A$18:$L$214, MATCH("Misc ID", 'E4 TB Allocation Details'!$A$18:$L$18, 0),FALSE), 'E2 Allocators'!$B$15:$W$358, MATCH('O5 Details by Class &amp; Accounts'!BL$18, 'E2 Allocators'!$B$15:$W$15, 0),FALSE)*$E59)</f>
        <v>0</v>
      </c>
      <c r="BM59" s="2186">
        <f>IF(ISERROR(VLOOKUP(VLOOKUP($A59, 'E4 TB Allocation Details'!$A$18:$L$214, MATCH("Misc ID", 'E4 TB Allocation Details'!$A$18:$L$18, 0),FALSE), 'E2 Allocators'!$B$15:$W$358, MATCH('O5 Details by Class &amp; Accounts'!BM$18, 'E2 Allocators'!$B$15:$W$15, 0),FALSE)*$E59), 0, VLOOKUP(VLOOKUP($A59, 'E4 TB Allocation Details'!$A$18:$L$214, MATCH("Misc ID", 'E4 TB Allocation Details'!$A$18:$L$18, 0),FALSE), 'E2 Allocators'!$B$15:$W$358, MATCH('O5 Details by Class &amp; Accounts'!BM$18, 'E2 Allocators'!$B$15:$W$15, 0),FALSE)*$E59)</f>
        <v>0</v>
      </c>
      <c r="BN59" s="2186">
        <f>IF(ISERROR(VLOOKUP(VLOOKUP($A59, 'E4 TB Allocation Details'!$A$18:$L$214, MATCH("Misc ID", 'E4 TB Allocation Details'!$A$18:$L$18, 0),FALSE), 'E2 Allocators'!$B$15:$W$358, MATCH('O5 Details by Class &amp; Accounts'!BN$18, 'E2 Allocators'!$B$15:$W$15, 0),FALSE)*$E59), 0, VLOOKUP(VLOOKUP($A59, 'E4 TB Allocation Details'!$A$18:$L$214, MATCH("Misc ID", 'E4 TB Allocation Details'!$A$18:$L$18, 0),FALSE), 'E2 Allocators'!$B$15:$W$358, MATCH('O5 Details by Class &amp; Accounts'!BN$18, 'E2 Allocators'!$B$15:$W$15, 0),FALSE)*$E59)</f>
        <v>0</v>
      </c>
      <c r="BO59" s="2186">
        <f>IF(ISERROR(VLOOKUP(VLOOKUP($A59, 'E4 TB Allocation Details'!$A$18:$L$214, MATCH("Misc ID", 'E4 TB Allocation Details'!$A$18:$L$18, 0),FALSE), 'E2 Allocators'!$B$15:$W$358, MATCH('O5 Details by Class &amp; Accounts'!BO$18, 'E2 Allocators'!$B$15:$W$15, 0),FALSE)*$E59), 0, VLOOKUP(VLOOKUP($A59, 'E4 TB Allocation Details'!$A$18:$L$214, MATCH("Misc ID", 'E4 TB Allocation Details'!$A$18:$L$18, 0),FALSE), 'E2 Allocators'!$B$15:$W$358, MATCH('O5 Details by Class &amp; Accounts'!BO$18, 'E2 Allocators'!$B$15:$W$15, 0),FALSE)*$E59)</f>
        <v>0</v>
      </c>
      <c r="BP59" s="2186">
        <f>IF(ISERROR(VLOOKUP(VLOOKUP($A59, 'E4 TB Allocation Details'!$A$18:$L$214, MATCH("Misc ID", 'E4 TB Allocation Details'!$A$18:$L$18, 0),FALSE), 'E2 Allocators'!$B$15:$W$358, MATCH('O5 Details by Class &amp; Accounts'!BP$18, 'E2 Allocators'!$B$15:$W$15, 0),FALSE)*$E59), 0, VLOOKUP(VLOOKUP($A59, 'E4 TB Allocation Details'!$A$18:$L$214, MATCH("Misc ID", 'E4 TB Allocation Details'!$A$18:$L$18, 0),FALSE), 'E2 Allocators'!$B$15:$W$358, MATCH('O5 Details by Class &amp; Accounts'!BP$18, 'E2 Allocators'!$B$15:$W$15, 0),FALSE)*$E59)</f>
        <v>0</v>
      </c>
      <c r="BQ59" s="2186">
        <f>IF(ISERROR(VLOOKUP(VLOOKUP($A59, 'E4 TB Allocation Details'!$A$18:$L$214, MATCH("Misc ID", 'E4 TB Allocation Details'!$A$18:$L$18, 0),FALSE), 'E2 Allocators'!$B$15:$W$358, MATCH('O5 Details by Class &amp; Accounts'!BQ$18, 'E2 Allocators'!$B$15:$W$15, 0),FALSE)*$E59), 0, VLOOKUP(VLOOKUP($A59, 'E4 TB Allocation Details'!$A$18:$L$214, MATCH("Misc ID", 'E4 TB Allocation Details'!$A$18:$L$18, 0),FALSE), 'E2 Allocators'!$B$15:$W$358, MATCH('O5 Details by Class &amp; Accounts'!BQ$18, 'E2 Allocators'!$B$15:$W$15, 0),FALSE)*$E59)</f>
        <v>0</v>
      </c>
      <c r="BR59" s="2186">
        <f>IF(ISERROR(VLOOKUP(VLOOKUP($A59, 'E4 TB Allocation Details'!$A$18:$L$214, MATCH("Misc ID", 'E4 TB Allocation Details'!$A$18:$L$18, 0),FALSE), 'E2 Allocators'!$B$15:$W$358, MATCH('O5 Details by Class &amp; Accounts'!BR$18, 'E2 Allocators'!$B$15:$W$15, 0),FALSE)*$E59), 0, VLOOKUP(VLOOKUP($A59, 'E4 TB Allocation Details'!$A$18:$L$214, MATCH("Misc ID", 'E4 TB Allocation Details'!$A$18:$L$18, 0),FALSE), 'E2 Allocators'!$B$15:$W$358, MATCH('O5 Details by Class &amp; Accounts'!BR$18, 'E2 Allocators'!$B$15:$W$15, 0),FALSE)*$E59)</f>
        <v>0</v>
      </c>
      <c r="BS59" s="2186">
        <f>SUM(AY59:BR59)</f>
        <v>0</v>
      </c>
      <c r="BT59" s="2186">
        <f>IF(ISERROR(VLOOKUP(VLOOKUP($A59, 'E4 TB Allocation Details'!$A$18:$L$214, MATCH("A &amp; G ID", 'E4 TB Allocation Details'!$A$18:$L$18, 0),FALSE), 'E2 Allocators'!$B$15:$W$358, MATCH('O5 Details by Class &amp; Accounts'!BT$18, 'E2 Allocators'!$B$15:$W$15, 0),FALSE)*$E59), 0, VLOOKUP(VLOOKUP($A59, 'E4 TB Allocation Details'!$A$18:$L$214, MATCH("A &amp; G ID", 'E4 TB Allocation Details'!$A$18:$L$18, 0),FALSE), 'E2 Allocators'!$B$15:$W$358, MATCH('O5 Details by Class &amp; Accounts'!BT$18, 'E2 Allocators'!$B$15:$W$15, 0),FALSE)*$E59)</f>
        <v>0</v>
      </c>
      <c r="BU59" s="2186">
        <f>IF(ISERROR(VLOOKUP(VLOOKUP($A59, 'E4 TB Allocation Details'!$A$18:$L$214, MATCH("A &amp; G ID", 'E4 TB Allocation Details'!$A$18:$L$18, 0),FALSE), 'E2 Allocators'!$B$15:$W$358, MATCH('O5 Details by Class &amp; Accounts'!BU$18, 'E2 Allocators'!$B$15:$W$15, 0),FALSE)*$E59), 0, VLOOKUP(VLOOKUP($A59, 'E4 TB Allocation Details'!$A$18:$L$214, MATCH("A &amp; G ID", 'E4 TB Allocation Details'!$A$18:$L$18, 0),FALSE), 'E2 Allocators'!$B$15:$W$358, MATCH('O5 Details by Class &amp; Accounts'!BU$18, 'E2 Allocators'!$B$15:$W$15, 0),FALSE)*$E59)</f>
        <v>0</v>
      </c>
      <c r="BV59" s="2186">
        <f>IF(ISERROR(VLOOKUP(VLOOKUP($A59, 'E4 TB Allocation Details'!$A$18:$L$214, MATCH("A &amp; G ID", 'E4 TB Allocation Details'!$A$18:$L$18, 0),FALSE), 'E2 Allocators'!$B$15:$W$358, MATCH('O5 Details by Class &amp; Accounts'!BV$18, 'E2 Allocators'!$B$15:$W$15, 0),FALSE)*$E59), 0, VLOOKUP(VLOOKUP($A59, 'E4 TB Allocation Details'!$A$18:$L$214, MATCH("A &amp; G ID", 'E4 TB Allocation Details'!$A$18:$L$18, 0),FALSE), 'E2 Allocators'!$B$15:$W$358, MATCH('O5 Details by Class &amp; Accounts'!BV$18, 'E2 Allocators'!$B$15:$W$15, 0),FALSE)*$E59)</f>
        <v>0</v>
      </c>
      <c r="BW59" s="2186">
        <f>IF(ISERROR(VLOOKUP(VLOOKUP($A59, 'E4 TB Allocation Details'!$A$18:$L$214, MATCH("A &amp; G ID", 'E4 TB Allocation Details'!$A$18:$L$18, 0),FALSE), 'E2 Allocators'!$B$15:$W$358, MATCH('O5 Details by Class &amp; Accounts'!BW$18, 'E2 Allocators'!$B$15:$W$15, 0),FALSE)*$E59), 0, VLOOKUP(VLOOKUP($A59, 'E4 TB Allocation Details'!$A$18:$L$214, MATCH("A &amp; G ID", 'E4 TB Allocation Details'!$A$18:$L$18, 0),FALSE), 'E2 Allocators'!$B$15:$W$358, MATCH('O5 Details by Class &amp; Accounts'!BW$18, 'E2 Allocators'!$B$15:$W$15, 0),FALSE)*$E59)</f>
        <v>0</v>
      </c>
      <c r="BX59" s="2186">
        <f>IF(ISERROR(VLOOKUP(VLOOKUP($A59, 'E4 TB Allocation Details'!$A$18:$L$214, MATCH("A &amp; G ID", 'E4 TB Allocation Details'!$A$18:$L$18, 0),FALSE), 'E2 Allocators'!$B$15:$W$358, MATCH('O5 Details by Class &amp; Accounts'!BX$18, 'E2 Allocators'!$B$15:$W$15, 0),FALSE)*$E59), 0, VLOOKUP(VLOOKUP($A59, 'E4 TB Allocation Details'!$A$18:$L$214, MATCH("A &amp; G ID", 'E4 TB Allocation Details'!$A$18:$L$18, 0),FALSE), 'E2 Allocators'!$B$15:$W$358, MATCH('O5 Details by Class &amp; Accounts'!BX$18, 'E2 Allocators'!$B$15:$W$15, 0),FALSE)*$E59)</f>
        <v>0</v>
      </c>
      <c r="BY59" s="2186">
        <f>IF(ISERROR(VLOOKUP(VLOOKUP($A59, 'E4 TB Allocation Details'!$A$18:$L$214, MATCH("A &amp; G ID", 'E4 TB Allocation Details'!$A$18:$L$18, 0),FALSE), 'E2 Allocators'!$B$15:$W$358, MATCH('O5 Details by Class &amp; Accounts'!BY$18, 'E2 Allocators'!$B$15:$W$15, 0),FALSE)*$E59), 0, VLOOKUP(VLOOKUP($A59, 'E4 TB Allocation Details'!$A$18:$L$214, MATCH("A &amp; G ID", 'E4 TB Allocation Details'!$A$18:$L$18, 0),FALSE), 'E2 Allocators'!$B$15:$W$358, MATCH('O5 Details by Class &amp; Accounts'!BY$18, 'E2 Allocators'!$B$15:$W$15, 0),FALSE)*$E59)</f>
        <v>0</v>
      </c>
      <c r="BZ59" s="2186">
        <f>IF(ISERROR(VLOOKUP(VLOOKUP($A59, 'E4 TB Allocation Details'!$A$18:$L$214, MATCH("A &amp; G ID", 'E4 TB Allocation Details'!$A$18:$L$18, 0),FALSE), 'E2 Allocators'!$B$15:$W$358, MATCH('O5 Details by Class &amp; Accounts'!BZ$18, 'E2 Allocators'!$B$15:$W$15, 0),FALSE)*$E59), 0, VLOOKUP(VLOOKUP($A59, 'E4 TB Allocation Details'!$A$18:$L$214, MATCH("A &amp; G ID", 'E4 TB Allocation Details'!$A$18:$L$18, 0),FALSE), 'E2 Allocators'!$B$15:$W$358, MATCH('O5 Details by Class &amp; Accounts'!BZ$18, 'E2 Allocators'!$B$15:$W$15, 0),FALSE)*$E59)</f>
        <v>0</v>
      </c>
      <c r="CA59" s="2186">
        <f>IF(ISERROR(VLOOKUP(VLOOKUP($A59, 'E4 TB Allocation Details'!$A$18:$L$214, MATCH("A &amp; G ID", 'E4 TB Allocation Details'!$A$18:$L$18, 0),FALSE), 'E2 Allocators'!$B$15:$W$358, MATCH('O5 Details by Class &amp; Accounts'!CA$18, 'E2 Allocators'!$B$15:$W$15, 0),FALSE)*$E59), 0, VLOOKUP(VLOOKUP($A59, 'E4 TB Allocation Details'!$A$18:$L$214, MATCH("A &amp; G ID", 'E4 TB Allocation Details'!$A$18:$L$18, 0),FALSE), 'E2 Allocators'!$B$15:$W$358, MATCH('O5 Details by Class &amp; Accounts'!CA$18, 'E2 Allocators'!$B$15:$W$15, 0),FALSE)*$E59)</f>
        <v>0</v>
      </c>
      <c r="CB59" s="2186">
        <f>IF(ISERROR(VLOOKUP(VLOOKUP($A59, 'E4 TB Allocation Details'!$A$18:$L$214, MATCH("A &amp; G ID", 'E4 TB Allocation Details'!$A$18:$L$18, 0),FALSE), 'E2 Allocators'!$B$15:$W$358, MATCH('O5 Details by Class &amp; Accounts'!CB$18, 'E2 Allocators'!$B$15:$W$15, 0),FALSE)*$E59), 0, VLOOKUP(VLOOKUP($A59, 'E4 TB Allocation Details'!$A$18:$L$214, MATCH("A &amp; G ID", 'E4 TB Allocation Details'!$A$18:$L$18, 0),FALSE), 'E2 Allocators'!$B$15:$W$358, MATCH('O5 Details by Class &amp; Accounts'!CB$18, 'E2 Allocators'!$B$15:$W$15, 0),FALSE)*$E59)</f>
        <v>0</v>
      </c>
      <c r="CC59" s="2186">
        <f>IF(ISERROR(VLOOKUP(VLOOKUP($A59, 'E4 TB Allocation Details'!$A$18:$L$214, MATCH("A &amp; G ID", 'E4 TB Allocation Details'!$A$18:$L$18, 0),FALSE), 'E2 Allocators'!$B$15:$W$358, MATCH('O5 Details by Class &amp; Accounts'!CC$18, 'E2 Allocators'!$B$15:$W$15, 0),FALSE)*$E59), 0, VLOOKUP(VLOOKUP($A59, 'E4 TB Allocation Details'!$A$18:$L$214, MATCH("A &amp; G ID", 'E4 TB Allocation Details'!$A$18:$L$18, 0),FALSE), 'E2 Allocators'!$B$15:$W$358, MATCH('O5 Details by Class &amp; Accounts'!CC$18, 'E2 Allocators'!$B$15:$W$15, 0),FALSE)*$E59)</f>
        <v>0</v>
      </c>
      <c r="CD59" s="2186">
        <f>IF(ISERROR(VLOOKUP(VLOOKUP($A59, 'E4 TB Allocation Details'!$A$18:$L$214, MATCH("A &amp; G ID", 'E4 TB Allocation Details'!$A$18:$L$18, 0),FALSE), 'E2 Allocators'!$B$15:$W$358, MATCH('O5 Details by Class &amp; Accounts'!CD$18, 'E2 Allocators'!$B$15:$W$15, 0),FALSE)*$E59), 0, VLOOKUP(VLOOKUP($A59, 'E4 TB Allocation Details'!$A$18:$L$214, MATCH("A &amp; G ID", 'E4 TB Allocation Details'!$A$18:$L$18, 0),FALSE), 'E2 Allocators'!$B$15:$W$358, MATCH('O5 Details by Class &amp; Accounts'!CD$18, 'E2 Allocators'!$B$15:$W$15, 0),FALSE)*$E59)</f>
        <v>0</v>
      </c>
      <c r="CE59" s="2186">
        <f>IF(ISERROR(VLOOKUP(VLOOKUP($A59, 'E4 TB Allocation Details'!$A$18:$L$214, MATCH("A &amp; G ID", 'E4 TB Allocation Details'!$A$18:$L$18, 0),FALSE), 'E2 Allocators'!$B$15:$W$358, MATCH('O5 Details by Class &amp; Accounts'!CE$18, 'E2 Allocators'!$B$15:$W$15, 0),FALSE)*$E59), 0, VLOOKUP(VLOOKUP($A59, 'E4 TB Allocation Details'!$A$18:$L$214, MATCH("A &amp; G ID", 'E4 TB Allocation Details'!$A$18:$L$18, 0),FALSE), 'E2 Allocators'!$B$15:$W$358, MATCH('O5 Details by Class &amp; Accounts'!CE$18, 'E2 Allocators'!$B$15:$W$15, 0),FALSE)*$E59)</f>
        <v>0</v>
      </c>
      <c r="CF59" s="2186">
        <f>IF(ISERROR(VLOOKUP(VLOOKUP($A59, 'E4 TB Allocation Details'!$A$18:$L$214, MATCH("A &amp; G ID", 'E4 TB Allocation Details'!$A$18:$L$18, 0),FALSE), 'E2 Allocators'!$B$15:$W$358, MATCH('O5 Details by Class &amp; Accounts'!CF$18, 'E2 Allocators'!$B$15:$W$15, 0),FALSE)*$E59), 0, VLOOKUP(VLOOKUP($A59, 'E4 TB Allocation Details'!$A$18:$L$214, MATCH("A &amp; G ID", 'E4 TB Allocation Details'!$A$18:$L$18, 0),FALSE), 'E2 Allocators'!$B$15:$W$358, MATCH('O5 Details by Class &amp; Accounts'!CF$18, 'E2 Allocators'!$B$15:$W$15, 0),FALSE)*$E59)</f>
        <v>0</v>
      </c>
      <c r="CG59" s="2186">
        <f>IF(ISERROR(VLOOKUP(VLOOKUP($A59, 'E4 TB Allocation Details'!$A$18:$L$214, MATCH("A &amp; G ID", 'E4 TB Allocation Details'!$A$18:$L$18, 0),FALSE), 'E2 Allocators'!$B$15:$W$358, MATCH('O5 Details by Class &amp; Accounts'!CG$18, 'E2 Allocators'!$B$15:$W$15, 0),FALSE)*$E59), 0, VLOOKUP(VLOOKUP($A59, 'E4 TB Allocation Details'!$A$18:$L$214, MATCH("A &amp; G ID", 'E4 TB Allocation Details'!$A$18:$L$18, 0),FALSE), 'E2 Allocators'!$B$15:$W$358, MATCH('O5 Details by Class &amp; Accounts'!CG$18, 'E2 Allocators'!$B$15:$W$15, 0),FALSE)*$E59)</f>
        <v>0</v>
      </c>
      <c r="CH59" s="2186">
        <f>IF(ISERROR(VLOOKUP(VLOOKUP($A59, 'E4 TB Allocation Details'!$A$18:$L$214, MATCH("A &amp; G ID", 'E4 TB Allocation Details'!$A$18:$L$18, 0),FALSE), 'E2 Allocators'!$B$15:$W$358, MATCH('O5 Details by Class &amp; Accounts'!CH$18, 'E2 Allocators'!$B$15:$W$15, 0),FALSE)*$E59), 0, VLOOKUP(VLOOKUP($A59, 'E4 TB Allocation Details'!$A$18:$L$214, MATCH("A &amp; G ID", 'E4 TB Allocation Details'!$A$18:$L$18, 0),FALSE), 'E2 Allocators'!$B$15:$W$358, MATCH('O5 Details by Class &amp; Accounts'!CH$18, 'E2 Allocators'!$B$15:$W$15, 0),FALSE)*$E59)</f>
        <v>0</v>
      </c>
      <c r="CI59" s="2186">
        <f>IF(ISERROR(VLOOKUP(VLOOKUP($A59, 'E4 TB Allocation Details'!$A$18:$L$214, MATCH("A &amp; G ID", 'E4 TB Allocation Details'!$A$18:$L$18, 0),FALSE), 'E2 Allocators'!$B$15:$W$358, MATCH('O5 Details by Class &amp; Accounts'!CI$18, 'E2 Allocators'!$B$15:$W$15, 0),FALSE)*$E59), 0, VLOOKUP(VLOOKUP($A59, 'E4 TB Allocation Details'!$A$18:$L$214, MATCH("A &amp; G ID", 'E4 TB Allocation Details'!$A$18:$L$18, 0),FALSE), 'E2 Allocators'!$B$15:$W$358, MATCH('O5 Details by Class &amp; Accounts'!CI$18, 'E2 Allocators'!$B$15:$W$15, 0),FALSE)*$E59)</f>
        <v>0</v>
      </c>
      <c r="CJ59" s="2186">
        <f>IF(ISERROR(VLOOKUP(VLOOKUP($A59, 'E4 TB Allocation Details'!$A$18:$L$214, MATCH("A &amp; G ID", 'E4 TB Allocation Details'!$A$18:$L$18, 0),FALSE), 'E2 Allocators'!$B$15:$W$358, MATCH('O5 Details by Class &amp; Accounts'!CJ$18, 'E2 Allocators'!$B$15:$W$15, 0),FALSE)*$E59), 0, VLOOKUP(VLOOKUP($A59, 'E4 TB Allocation Details'!$A$18:$L$214, MATCH("A &amp; G ID", 'E4 TB Allocation Details'!$A$18:$L$18, 0),FALSE), 'E2 Allocators'!$B$15:$W$358, MATCH('O5 Details by Class &amp; Accounts'!CJ$18, 'E2 Allocators'!$B$15:$W$15, 0),FALSE)*$E59)</f>
        <v>0</v>
      </c>
      <c r="CK59" s="2186">
        <f>IF(ISERROR(VLOOKUP(VLOOKUP($A59, 'E4 TB Allocation Details'!$A$18:$L$214, MATCH("A &amp; G ID", 'E4 TB Allocation Details'!$A$18:$L$18, 0),FALSE), 'E2 Allocators'!$B$15:$W$358, MATCH('O5 Details by Class &amp; Accounts'!CK$18, 'E2 Allocators'!$B$15:$W$15, 0),FALSE)*$E59), 0, VLOOKUP(VLOOKUP($A59, 'E4 TB Allocation Details'!$A$18:$L$214, MATCH("A &amp; G ID", 'E4 TB Allocation Details'!$A$18:$L$18, 0),FALSE), 'E2 Allocators'!$B$15:$W$358, MATCH('O5 Details by Class &amp; Accounts'!CK$18, 'E2 Allocators'!$B$15:$W$15, 0),FALSE)*$E59)</f>
        <v>0</v>
      </c>
      <c r="CL59" s="2186">
        <f>IF(ISERROR(VLOOKUP(VLOOKUP($A59, 'E4 TB Allocation Details'!$A$18:$L$214, MATCH("A &amp; G ID", 'E4 TB Allocation Details'!$A$18:$L$18, 0),FALSE), 'E2 Allocators'!$B$15:$W$358, MATCH('O5 Details by Class &amp; Accounts'!CL$18, 'E2 Allocators'!$B$15:$W$15, 0),FALSE)*$E59), 0, VLOOKUP(VLOOKUP($A59, 'E4 TB Allocation Details'!$A$18:$L$214, MATCH("A &amp; G ID", 'E4 TB Allocation Details'!$A$18:$L$18, 0),FALSE), 'E2 Allocators'!$B$15:$W$358, MATCH('O5 Details by Class &amp; Accounts'!CL$18, 'E2 Allocators'!$B$15:$W$15, 0),FALSE)*$E59)</f>
        <v>0</v>
      </c>
      <c r="CM59" s="2186">
        <f>IF(ISERROR(VLOOKUP(VLOOKUP($A59, 'E4 TB Allocation Details'!$A$18:$L$214, MATCH("A &amp; G ID", 'E4 TB Allocation Details'!$A$18:$L$18, 0),FALSE), 'E2 Allocators'!$B$15:$W$358, MATCH('O5 Details by Class &amp; Accounts'!CM$18, 'E2 Allocators'!$B$15:$W$15, 0),FALSE)*$E59), 0, VLOOKUP(VLOOKUP($A59, 'E4 TB Allocation Details'!$A$18:$L$214, MATCH("A &amp; G ID", 'E4 TB Allocation Details'!$A$18:$L$18, 0),FALSE), 'E2 Allocators'!$B$15:$W$358, MATCH('O5 Details by Class &amp; Accounts'!CM$18, 'E2 Allocators'!$B$15:$W$15, 0),FALSE)*$E59)</f>
        <v>0</v>
      </c>
      <c r="CN59" s="2186">
        <f t="shared" si="5"/>
        <v>0</v>
      </c>
      <c r="CO59" s="2187">
        <f t="shared" si="7"/>
        <v>0</v>
      </c>
      <c r="CQ59" s="1625" t="s">
        <v>774</v>
      </c>
    </row>
    <row r="60" spans="1:95" s="54" customFormat="1" ht="12.75" x14ac:dyDescent="0.2">
      <c r="A60" s="1838">
        <v>1905</v>
      </c>
      <c r="B60" s="1807" t="s">
        <v>282</v>
      </c>
      <c r="C60" s="2184">
        <f>IF(ISERROR(VLOOKUP($A60,'I3 TB Data'!$A$19:$H$483,MATCH('O5 Details by Class &amp; Accounts'!$C$18, 'I3 TB Data'!$A$19:$H$19,0),0)), 0, VLOOKUP($A60,'I3 TB Data'!$A$19:$H$483,MATCH('O5 Details by Class &amp; Accounts'!$C$18,'I3 TB Data'!$A$19:$H$19,0),0))</f>
        <v>940079</v>
      </c>
      <c r="D60" s="2185">
        <f>'I4 BO ASSETS'!E62</f>
        <v>0</v>
      </c>
      <c r="E60" s="2184">
        <f t="shared" si="6"/>
        <v>940079</v>
      </c>
      <c r="F60" s="2186">
        <f>IF(ISERROR(VLOOKUP($A60, 'E1 Categorization'!A33:E124, MATCH("Customer Component", 'E1 Categorization'!$A$33:$E$33,0), 0)), 0, IF(VLOOKUP($A60, 'E1 Categorization'!A33:E124, MATCH("Customer Component", 'E1 Categorization'!$A$33:$E$33,0), 0)=0, 'O5 Details by Class &amp; Accounts'!$E60, IF(AND(VLOOKUP($A60, 'E1 Categorization'!A33:E124, MATCH("Customer Component", 'E1 Categorization'!$A$33:$E$33,0), 0) &gt;0, VLOOKUP($A60, 'E1 Categorization'!A33:E124, MATCH("Customer Component", 'E1 Categorization'!$A$33:$E$33,0), 0)&lt;1), 'O5 Details by Class &amp; Accounts'!$E60*(1-VLOOKUP($A60, 'E1 Categorization'!A33:E124, MATCH("Customer Component", 'E1 Categorization'!$A$33:$E$33,0), 0)), 0)))</f>
        <v>0</v>
      </c>
      <c r="G60" s="2186">
        <f>IF(ISERROR(VLOOKUP($A60, 'E1 Categorization'!A33:E124, MATCH("Customer Component", 'E1 Categorization'!$A$33:$E$33,0), 0)),0, IF(VLOOKUP($A60, 'E1 Categorization'!A33:E124, MATCH("Customer Component", 'E1 Categorization'!$A$33:$E$33,0), 0)=0, 0, IF(AND(VLOOKUP($A60, 'E1 Categorization'!A33:E124, MATCH("Customer Component", 'E1 Categorization'!$A$33:$E$33,0), 0) &gt;0, VLOOKUP($A60, 'E1 Categorization'!A33:E124, MATCH("Customer Component", 'E1 Categorization'!$A$33:$E$33,0), 0)&lt;1), 'O5 Details by Class &amp; Accounts'!$E60*(VLOOKUP($A60, 'E1 Categorization'!A33:E124, MATCH("Customer Component", 'E1 Categorization'!$A$33:$E$33,0), 0)), 'O5 Details by Class &amp; Accounts'!$E60)))</f>
        <v>0</v>
      </c>
      <c r="H60" s="2186">
        <f t="shared" ref="H60:H80" si="8">F60+G60</f>
        <v>0</v>
      </c>
      <c r="I60" s="2186">
        <f>IF(ISERROR(VLOOKUP(VLOOKUP($A60, 'E4 TB Allocation Details'!$A$18:$L$214, MATCH("Demand ID", 'E4 TB Allocation Details'!$A$18:$L$18, 0),FALSE), 'E2 Allocators'!$B$15:$W$358, MATCH('O5 Details by Class &amp; Accounts'!I$18, 'E2 Allocators'!$B$15:$W$15, 0),FALSE)*$F60), 0, VLOOKUP(VLOOKUP($A60, 'E4 TB Allocation Details'!$A$18:$L$214, MATCH("Demand ID", 'E4 TB Allocation Details'!$A$18:$L$18, 0),FALSE), 'E2 Allocators'!$B$15:$W$358, MATCH('O5 Details by Class &amp; Accounts'!I$18, 'E2 Allocators'!$B$15:$W$15, 0),FALSE)*$F60)</f>
        <v>0</v>
      </c>
      <c r="J60" s="2186">
        <f>IF(ISERROR(VLOOKUP(VLOOKUP($A60, 'E4 TB Allocation Details'!$A$18:$L$214, MATCH("Demand ID", 'E4 TB Allocation Details'!$A$18:$L$18, 0),FALSE), 'E2 Allocators'!$B$15:$W$358, MATCH('O5 Details by Class &amp; Accounts'!J$18, 'E2 Allocators'!$B$15:$W$15, 0),FALSE)*$F60), 0, VLOOKUP(VLOOKUP($A60, 'E4 TB Allocation Details'!$A$18:$L$214, MATCH("Demand ID", 'E4 TB Allocation Details'!$A$18:$L$18, 0),FALSE), 'E2 Allocators'!$B$15:$W$358, MATCH('O5 Details by Class &amp; Accounts'!J$18, 'E2 Allocators'!$B$15:$W$15, 0),FALSE)*$F60)</f>
        <v>0</v>
      </c>
      <c r="K60" s="2186">
        <f>IF(ISERROR(VLOOKUP(VLOOKUP($A60, 'E4 TB Allocation Details'!$A$18:$L$214, MATCH("Demand ID", 'E4 TB Allocation Details'!$A$18:$L$18, 0),FALSE), 'E2 Allocators'!$B$15:$W$358, MATCH('O5 Details by Class &amp; Accounts'!K$18, 'E2 Allocators'!$B$15:$W$15, 0),FALSE)*$F60), 0, VLOOKUP(VLOOKUP($A60, 'E4 TB Allocation Details'!$A$18:$L$214, MATCH("Demand ID", 'E4 TB Allocation Details'!$A$18:$L$18, 0),FALSE), 'E2 Allocators'!$B$15:$W$358, MATCH('O5 Details by Class &amp; Accounts'!K$18, 'E2 Allocators'!$B$15:$W$15, 0),FALSE)*$F60)</f>
        <v>0</v>
      </c>
      <c r="L60" s="2186">
        <f>IF(ISERROR(VLOOKUP(VLOOKUP($A60, 'E4 TB Allocation Details'!$A$18:$L$214, MATCH("Demand ID", 'E4 TB Allocation Details'!$A$18:$L$18, 0),FALSE), 'E2 Allocators'!$B$15:$W$358, MATCH('O5 Details by Class &amp; Accounts'!L$18, 'E2 Allocators'!$B$15:$W$15, 0),FALSE)*$F60), 0, VLOOKUP(VLOOKUP($A60, 'E4 TB Allocation Details'!$A$18:$L$214, MATCH("Demand ID", 'E4 TB Allocation Details'!$A$18:$L$18, 0),FALSE), 'E2 Allocators'!$B$15:$W$358, MATCH('O5 Details by Class &amp; Accounts'!L$18, 'E2 Allocators'!$B$15:$W$15, 0),FALSE)*$F60)</f>
        <v>0</v>
      </c>
      <c r="M60" s="2186">
        <f>IF(ISERROR(VLOOKUP(VLOOKUP($A60, 'E4 TB Allocation Details'!$A$18:$L$214, MATCH("Demand ID", 'E4 TB Allocation Details'!$A$18:$L$18, 0),FALSE), 'E2 Allocators'!$B$15:$W$358, MATCH('O5 Details by Class &amp; Accounts'!M$18, 'E2 Allocators'!$B$15:$W$15, 0),FALSE)*$F60), 0, VLOOKUP(VLOOKUP($A60, 'E4 TB Allocation Details'!$A$18:$L$214, MATCH("Demand ID", 'E4 TB Allocation Details'!$A$18:$L$18, 0),FALSE), 'E2 Allocators'!$B$15:$W$358, MATCH('O5 Details by Class &amp; Accounts'!M$18, 'E2 Allocators'!$B$15:$W$15, 0),FALSE)*$F60)</f>
        <v>0</v>
      </c>
      <c r="N60" s="2186">
        <f>IF(ISERROR(VLOOKUP(VLOOKUP($A60, 'E4 TB Allocation Details'!$A$18:$L$214, MATCH("Demand ID", 'E4 TB Allocation Details'!$A$18:$L$18, 0),FALSE), 'E2 Allocators'!$B$15:$W$358, MATCH('O5 Details by Class &amp; Accounts'!N$18, 'E2 Allocators'!$B$15:$W$15, 0),FALSE)*$F60), 0, VLOOKUP(VLOOKUP($A60, 'E4 TB Allocation Details'!$A$18:$L$214, MATCH("Demand ID", 'E4 TB Allocation Details'!$A$18:$L$18, 0),FALSE), 'E2 Allocators'!$B$15:$W$358, MATCH('O5 Details by Class &amp; Accounts'!N$18, 'E2 Allocators'!$B$15:$W$15, 0),FALSE)*$F60)</f>
        <v>0</v>
      </c>
      <c r="O60" s="2186">
        <f>IF(ISERROR(VLOOKUP(VLOOKUP($A60, 'E4 TB Allocation Details'!$A$18:$L$214, MATCH("Demand ID", 'E4 TB Allocation Details'!$A$18:$L$18, 0),FALSE), 'E2 Allocators'!$B$15:$W$358, MATCH('O5 Details by Class &amp; Accounts'!O$18, 'E2 Allocators'!$B$15:$W$15, 0),FALSE)*$F60), 0, VLOOKUP(VLOOKUP($A60, 'E4 TB Allocation Details'!$A$18:$L$214, MATCH("Demand ID", 'E4 TB Allocation Details'!$A$18:$L$18, 0),FALSE), 'E2 Allocators'!$B$15:$W$358, MATCH('O5 Details by Class &amp; Accounts'!O$18, 'E2 Allocators'!$B$15:$W$15, 0),FALSE)*$F60)</f>
        <v>0</v>
      </c>
      <c r="P60" s="2186">
        <f>IF(ISERROR(VLOOKUP(VLOOKUP($A60, 'E4 TB Allocation Details'!$A$18:$L$214, MATCH("Demand ID", 'E4 TB Allocation Details'!$A$18:$L$18, 0),FALSE), 'E2 Allocators'!$B$15:$W$358, MATCH('O5 Details by Class &amp; Accounts'!P$18, 'E2 Allocators'!$B$15:$W$15, 0),FALSE)*$F60), 0, VLOOKUP(VLOOKUP($A60, 'E4 TB Allocation Details'!$A$18:$L$214, MATCH("Demand ID", 'E4 TB Allocation Details'!$A$18:$L$18, 0),FALSE), 'E2 Allocators'!$B$15:$W$358, MATCH('O5 Details by Class &amp; Accounts'!P$18, 'E2 Allocators'!$B$15:$W$15, 0),FALSE)*$F60)</f>
        <v>0</v>
      </c>
      <c r="Q60" s="2186">
        <f>IF(ISERROR(VLOOKUP(VLOOKUP($A60, 'E4 TB Allocation Details'!$A$18:$L$214, MATCH("Demand ID", 'E4 TB Allocation Details'!$A$18:$L$18, 0),FALSE), 'E2 Allocators'!$B$15:$W$358, MATCH('O5 Details by Class &amp; Accounts'!Q$18, 'E2 Allocators'!$B$15:$W$15, 0),FALSE)*$F60), 0, VLOOKUP(VLOOKUP($A60, 'E4 TB Allocation Details'!$A$18:$L$214, MATCH("Demand ID", 'E4 TB Allocation Details'!$A$18:$L$18, 0),FALSE), 'E2 Allocators'!$B$15:$W$358, MATCH('O5 Details by Class &amp; Accounts'!Q$18, 'E2 Allocators'!$B$15:$W$15, 0),FALSE)*$F60)</f>
        <v>0</v>
      </c>
      <c r="R60" s="2186">
        <f>IF(ISERROR(VLOOKUP(VLOOKUP($A60, 'E4 TB Allocation Details'!$A$18:$L$214, MATCH("Demand ID", 'E4 TB Allocation Details'!$A$18:$L$18, 0),FALSE), 'E2 Allocators'!$B$15:$W$358, MATCH('O5 Details by Class &amp; Accounts'!R$18, 'E2 Allocators'!$B$15:$W$15, 0),FALSE)*$F60), 0, VLOOKUP(VLOOKUP($A60, 'E4 TB Allocation Details'!$A$18:$L$214, MATCH("Demand ID", 'E4 TB Allocation Details'!$A$18:$L$18, 0),FALSE), 'E2 Allocators'!$B$15:$W$358, MATCH('O5 Details by Class &amp; Accounts'!R$18, 'E2 Allocators'!$B$15:$W$15, 0),FALSE)*$F60)</f>
        <v>0</v>
      </c>
      <c r="S60" s="2186">
        <f>IF(ISERROR(VLOOKUP(VLOOKUP($A60, 'E4 TB Allocation Details'!$A$18:$L$214, MATCH("Demand ID", 'E4 TB Allocation Details'!$A$18:$L$18, 0),FALSE), 'E2 Allocators'!$B$15:$W$358, MATCH('O5 Details by Class &amp; Accounts'!S$18, 'E2 Allocators'!$B$15:$W$15, 0),FALSE)*$F60), 0, VLOOKUP(VLOOKUP($A60, 'E4 TB Allocation Details'!$A$18:$L$214, MATCH("Demand ID", 'E4 TB Allocation Details'!$A$18:$L$18, 0),FALSE), 'E2 Allocators'!$B$15:$W$358, MATCH('O5 Details by Class &amp; Accounts'!S$18, 'E2 Allocators'!$B$15:$W$15, 0),FALSE)*$F60)</f>
        <v>0</v>
      </c>
      <c r="T60" s="2186">
        <f>IF(ISERROR(VLOOKUP(VLOOKUP($A60, 'E4 TB Allocation Details'!$A$18:$L$214, MATCH("Demand ID", 'E4 TB Allocation Details'!$A$18:$L$18, 0),FALSE), 'E2 Allocators'!$B$15:$W$358, MATCH('O5 Details by Class &amp; Accounts'!T$18, 'E2 Allocators'!$B$15:$W$15, 0),FALSE)*$F60), 0, VLOOKUP(VLOOKUP($A60, 'E4 TB Allocation Details'!$A$18:$L$214, MATCH("Demand ID", 'E4 TB Allocation Details'!$A$18:$L$18, 0),FALSE), 'E2 Allocators'!$B$15:$W$358, MATCH('O5 Details by Class &amp; Accounts'!T$18, 'E2 Allocators'!$B$15:$W$15, 0),FALSE)*$F60)</f>
        <v>0</v>
      </c>
      <c r="U60" s="2186">
        <f>IF(ISERROR(VLOOKUP(VLOOKUP($A60, 'E4 TB Allocation Details'!$A$18:$L$214, MATCH("Demand ID", 'E4 TB Allocation Details'!$A$18:$L$18, 0),FALSE), 'E2 Allocators'!$B$15:$W$358, MATCH('O5 Details by Class &amp; Accounts'!U$18, 'E2 Allocators'!$B$15:$W$15, 0),FALSE)*$F60), 0, VLOOKUP(VLOOKUP($A60, 'E4 TB Allocation Details'!$A$18:$L$214, MATCH("Demand ID", 'E4 TB Allocation Details'!$A$18:$L$18, 0),FALSE), 'E2 Allocators'!$B$15:$W$358, MATCH('O5 Details by Class &amp; Accounts'!U$18, 'E2 Allocators'!$B$15:$W$15, 0),FALSE)*$F60)</f>
        <v>0</v>
      </c>
      <c r="V60" s="2186">
        <f>IF(ISERROR(VLOOKUP(VLOOKUP($A60, 'E4 TB Allocation Details'!$A$18:$L$214, MATCH("Demand ID", 'E4 TB Allocation Details'!$A$18:$L$18, 0),FALSE), 'E2 Allocators'!$B$15:$W$358, MATCH('O5 Details by Class &amp; Accounts'!V$18, 'E2 Allocators'!$B$15:$W$15, 0),FALSE)*$F60), 0, VLOOKUP(VLOOKUP($A60, 'E4 TB Allocation Details'!$A$18:$L$214, MATCH("Demand ID", 'E4 TB Allocation Details'!$A$18:$L$18, 0),FALSE), 'E2 Allocators'!$B$15:$W$358, MATCH('O5 Details by Class &amp; Accounts'!V$18, 'E2 Allocators'!$B$15:$W$15, 0),FALSE)*$F60)</f>
        <v>0</v>
      </c>
      <c r="W60" s="2186">
        <f>IF(ISERROR(VLOOKUP(VLOOKUP($A60, 'E4 TB Allocation Details'!$A$18:$L$214, MATCH("Demand ID", 'E4 TB Allocation Details'!$A$18:$L$18, 0),FALSE), 'E2 Allocators'!$B$15:$W$358, MATCH('O5 Details by Class &amp; Accounts'!W$18, 'E2 Allocators'!$B$15:$W$15, 0),FALSE)*$F60), 0, VLOOKUP(VLOOKUP($A60, 'E4 TB Allocation Details'!$A$18:$L$214, MATCH("Demand ID", 'E4 TB Allocation Details'!$A$18:$L$18, 0),FALSE), 'E2 Allocators'!$B$15:$W$358, MATCH('O5 Details by Class &amp; Accounts'!W$18, 'E2 Allocators'!$B$15:$W$15, 0),FALSE)*$F60)</f>
        <v>0</v>
      </c>
      <c r="X60" s="2186">
        <f>IF(ISERROR(VLOOKUP(VLOOKUP($A60, 'E4 TB Allocation Details'!$A$18:$L$214, MATCH("Demand ID", 'E4 TB Allocation Details'!$A$18:$L$18, 0),FALSE), 'E2 Allocators'!$B$15:$W$358, MATCH('O5 Details by Class &amp; Accounts'!X$18, 'E2 Allocators'!$B$15:$W$15, 0),FALSE)*$F60), 0, VLOOKUP(VLOOKUP($A60, 'E4 TB Allocation Details'!$A$18:$L$214, MATCH("Demand ID", 'E4 TB Allocation Details'!$A$18:$L$18, 0),FALSE), 'E2 Allocators'!$B$15:$W$358, MATCH('O5 Details by Class &amp; Accounts'!X$18, 'E2 Allocators'!$B$15:$W$15, 0),FALSE)*$F60)</f>
        <v>0</v>
      </c>
      <c r="Y60" s="2186">
        <f>IF(ISERROR(VLOOKUP(VLOOKUP($A60, 'E4 TB Allocation Details'!$A$18:$L$214, MATCH("Demand ID", 'E4 TB Allocation Details'!$A$18:$L$18, 0),FALSE), 'E2 Allocators'!$B$15:$W$358, MATCH('O5 Details by Class &amp; Accounts'!Y$18, 'E2 Allocators'!$B$15:$W$15, 0),FALSE)*$F60), 0, VLOOKUP(VLOOKUP($A60, 'E4 TB Allocation Details'!$A$18:$L$214, MATCH("Demand ID", 'E4 TB Allocation Details'!$A$18:$L$18, 0),FALSE), 'E2 Allocators'!$B$15:$W$358, MATCH('O5 Details by Class &amp; Accounts'!Y$18, 'E2 Allocators'!$B$15:$W$15, 0),FALSE)*$F60)</f>
        <v>0</v>
      </c>
      <c r="Z60" s="2186">
        <f>IF(ISERROR(VLOOKUP(VLOOKUP($A60, 'E4 TB Allocation Details'!$A$18:$L$214, MATCH("Demand ID", 'E4 TB Allocation Details'!$A$18:$L$18, 0),FALSE), 'E2 Allocators'!$B$15:$W$358, MATCH('O5 Details by Class &amp; Accounts'!Z$18, 'E2 Allocators'!$B$15:$W$15, 0),FALSE)*$F60), 0, VLOOKUP(VLOOKUP($A60, 'E4 TB Allocation Details'!$A$18:$L$214, MATCH("Demand ID", 'E4 TB Allocation Details'!$A$18:$L$18, 0),FALSE), 'E2 Allocators'!$B$15:$W$358, MATCH('O5 Details by Class &amp; Accounts'!Z$18, 'E2 Allocators'!$B$15:$W$15, 0),FALSE)*$F60)</f>
        <v>0</v>
      </c>
      <c r="AA60" s="2186">
        <f>IF(ISERROR(VLOOKUP(VLOOKUP($A60, 'E4 TB Allocation Details'!$A$18:$L$214, MATCH("Demand ID", 'E4 TB Allocation Details'!$A$18:$L$18, 0),FALSE), 'E2 Allocators'!$B$15:$W$358, MATCH('O5 Details by Class &amp; Accounts'!AA$18, 'E2 Allocators'!$B$15:$W$15, 0),FALSE)*$F60), 0, VLOOKUP(VLOOKUP($A60, 'E4 TB Allocation Details'!$A$18:$L$214, MATCH("Demand ID", 'E4 TB Allocation Details'!$A$18:$L$18, 0),FALSE), 'E2 Allocators'!$B$15:$W$358, MATCH('O5 Details by Class &amp; Accounts'!AA$18, 'E2 Allocators'!$B$15:$W$15, 0),FALSE)*$F60)</f>
        <v>0</v>
      </c>
      <c r="AB60" s="2186">
        <f>IF(ISERROR(VLOOKUP(VLOOKUP($A60, 'E4 TB Allocation Details'!$A$18:$L$214, MATCH("Demand ID", 'E4 TB Allocation Details'!$A$18:$L$18, 0),FALSE), 'E2 Allocators'!$B$15:$W$358, MATCH('O5 Details by Class &amp; Accounts'!AB$18, 'E2 Allocators'!$B$15:$W$15, 0),FALSE)*$F60), 0, VLOOKUP(VLOOKUP($A60, 'E4 TB Allocation Details'!$A$18:$L$214, MATCH("Demand ID", 'E4 TB Allocation Details'!$A$18:$L$18, 0),FALSE), 'E2 Allocators'!$B$15:$W$358, MATCH('O5 Details by Class &amp; Accounts'!AB$18, 'E2 Allocators'!$B$15:$W$15, 0),FALSE)*$F60)</f>
        <v>0</v>
      </c>
      <c r="AC60" s="2186">
        <f t="shared" ref="AC60:AC80" si="9">SUM(I60:AB60)</f>
        <v>0</v>
      </c>
      <c r="AD60" s="2186">
        <f>IF(ISERROR(VLOOKUP(VLOOKUP($A60, 'E4 TB Allocation Details'!$A$18:$L$214, MATCH("Customer ID", 'E4 TB Allocation Details'!$A$18:$L$18, 0),FALSE), 'E2 Allocators'!$B$15:$W$358, MATCH('O5 Details by Class &amp; Accounts'!AD$18, 'E2 Allocators'!$B$15:$W$15, 0),FALSE)*$G60), 0, VLOOKUP(VLOOKUP($A60, 'E4 TB Allocation Details'!$A$18:$L$214, MATCH("Customer ID", 'E4 TB Allocation Details'!$A$18:$L$18, 0),FALSE), 'E2 Allocators'!$B$15:$W$358, MATCH('O5 Details by Class &amp; Accounts'!AD$18, 'E2 Allocators'!$B$15:$W$15, 0),FALSE)*$G60)</f>
        <v>0</v>
      </c>
      <c r="AE60" s="2186">
        <f>IF(ISERROR(VLOOKUP(VLOOKUP($A60, 'E4 TB Allocation Details'!$A$18:$L$214, MATCH("Customer ID", 'E4 TB Allocation Details'!$A$18:$L$18, 0),FALSE), 'E2 Allocators'!$B$15:$W$358, MATCH('O5 Details by Class &amp; Accounts'!AE$18, 'E2 Allocators'!$B$15:$W$15, 0),FALSE)*$G60), 0, VLOOKUP(VLOOKUP($A60, 'E4 TB Allocation Details'!$A$18:$L$214, MATCH("Customer ID", 'E4 TB Allocation Details'!$A$18:$L$18, 0),FALSE), 'E2 Allocators'!$B$15:$W$358, MATCH('O5 Details by Class &amp; Accounts'!AE$18, 'E2 Allocators'!$B$15:$W$15, 0),FALSE)*$G60)</f>
        <v>0</v>
      </c>
      <c r="AF60" s="2186">
        <f>IF(ISERROR(VLOOKUP(VLOOKUP($A60, 'E4 TB Allocation Details'!$A$18:$L$214, MATCH("Customer ID", 'E4 TB Allocation Details'!$A$18:$L$18, 0),FALSE), 'E2 Allocators'!$B$15:$W$358, MATCH('O5 Details by Class &amp; Accounts'!AF$18, 'E2 Allocators'!$B$15:$W$15, 0),FALSE)*$G60), 0, VLOOKUP(VLOOKUP($A60, 'E4 TB Allocation Details'!$A$18:$L$214, MATCH("Customer ID", 'E4 TB Allocation Details'!$A$18:$L$18, 0),FALSE), 'E2 Allocators'!$B$15:$W$358, MATCH('O5 Details by Class &amp; Accounts'!AF$18, 'E2 Allocators'!$B$15:$W$15, 0),FALSE)*$G60)</f>
        <v>0</v>
      </c>
      <c r="AG60" s="2186">
        <f>IF(ISERROR(VLOOKUP(VLOOKUP($A60, 'E4 TB Allocation Details'!$A$18:$L$214, MATCH("Customer ID", 'E4 TB Allocation Details'!$A$18:$L$18, 0),FALSE), 'E2 Allocators'!$B$15:$W$358, MATCH('O5 Details by Class &amp; Accounts'!AG$18, 'E2 Allocators'!$B$15:$W$15, 0),FALSE)*$G60), 0, VLOOKUP(VLOOKUP($A60, 'E4 TB Allocation Details'!$A$18:$L$214, MATCH("Customer ID", 'E4 TB Allocation Details'!$A$18:$L$18, 0),FALSE), 'E2 Allocators'!$B$15:$W$358, MATCH('O5 Details by Class &amp; Accounts'!AG$18, 'E2 Allocators'!$B$15:$W$15, 0),FALSE)*$G60)</f>
        <v>0</v>
      </c>
      <c r="AH60" s="2186">
        <f>IF(ISERROR(VLOOKUP(VLOOKUP($A60, 'E4 TB Allocation Details'!$A$18:$L$214, MATCH("Customer ID", 'E4 TB Allocation Details'!$A$18:$L$18, 0),FALSE), 'E2 Allocators'!$B$15:$W$358, MATCH('O5 Details by Class &amp; Accounts'!AH$18, 'E2 Allocators'!$B$15:$W$15, 0),FALSE)*$G60), 0, VLOOKUP(VLOOKUP($A60, 'E4 TB Allocation Details'!$A$18:$L$214, MATCH("Customer ID", 'E4 TB Allocation Details'!$A$18:$L$18, 0),FALSE), 'E2 Allocators'!$B$15:$W$358, MATCH('O5 Details by Class &amp; Accounts'!AH$18, 'E2 Allocators'!$B$15:$W$15, 0),FALSE)*$G60)</f>
        <v>0</v>
      </c>
      <c r="AI60" s="2186">
        <f>IF(ISERROR(VLOOKUP(VLOOKUP($A60, 'E4 TB Allocation Details'!$A$18:$L$214, MATCH("Customer ID", 'E4 TB Allocation Details'!$A$18:$L$18, 0),FALSE), 'E2 Allocators'!$B$15:$W$358, MATCH('O5 Details by Class &amp; Accounts'!AI$18, 'E2 Allocators'!$B$15:$W$15, 0),FALSE)*$G60), 0, VLOOKUP(VLOOKUP($A60, 'E4 TB Allocation Details'!$A$18:$L$214, MATCH("Customer ID", 'E4 TB Allocation Details'!$A$18:$L$18, 0),FALSE), 'E2 Allocators'!$B$15:$W$358, MATCH('O5 Details by Class &amp; Accounts'!AI$18, 'E2 Allocators'!$B$15:$W$15, 0),FALSE)*$G60)</f>
        <v>0</v>
      </c>
      <c r="AJ60" s="2186">
        <f>IF(ISERROR(VLOOKUP(VLOOKUP($A60, 'E4 TB Allocation Details'!$A$18:$L$214, MATCH("Customer ID", 'E4 TB Allocation Details'!$A$18:$L$18, 0),FALSE), 'E2 Allocators'!$B$15:$W$358, MATCH('O5 Details by Class &amp; Accounts'!AJ$18, 'E2 Allocators'!$B$15:$W$15, 0),FALSE)*$G60), 0, VLOOKUP(VLOOKUP($A60, 'E4 TB Allocation Details'!$A$18:$L$214, MATCH("Customer ID", 'E4 TB Allocation Details'!$A$18:$L$18, 0),FALSE), 'E2 Allocators'!$B$15:$W$358, MATCH('O5 Details by Class &amp; Accounts'!AJ$18, 'E2 Allocators'!$B$15:$W$15, 0),FALSE)*$G60)</f>
        <v>0</v>
      </c>
      <c r="AK60" s="2186">
        <f>IF(ISERROR(VLOOKUP(VLOOKUP($A60, 'E4 TB Allocation Details'!$A$18:$L$214, MATCH("Customer ID", 'E4 TB Allocation Details'!$A$18:$L$18, 0),FALSE), 'E2 Allocators'!$B$15:$W$358, MATCH('O5 Details by Class &amp; Accounts'!AK$18, 'E2 Allocators'!$B$15:$W$15, 0),FALSE)*$G60), 0, VLOOKUP(VLOOKUP($A60, 'E4 TB Allocation Details'!$A$18:$L$214, MATCH("Customer ID", 'E4 TB Allocation Details'!$A$18:$L$18, 0),FALSE), 'E2 Allocators'!$B$15:$W$358, MATCH('O5 Details by Class &amp; Accounts'!AK$18, 'E2 Allocators'!$B$15:$W$15, 0),FALSE)*$G60)</f>
        <v>0</v>
      </c>
      <c r="AL60" s="2186">
        <f>IF(ISERROR(VLOOKUP(VLOOKUP($A60, 'E4 TB Allocation Details'!$A$18:$L$214, MATCH("Customer ID", 'E4 TB Allocation Details'!$A$18:$L$18, 0),FALSE), 'E2 Allocators'!$B$15:$W$358, MATCH('O5 Details by Class &amp; Accounts'!AL$18, 'E2 Allocators'!$B$15:$W$15, 0),FALSE)*$G60), 0, VLOOKUP(VLOOKUP($A60, 'E4 TB Allocation Details'!$A$18:$L$214, MATCH("Customer ID", 'E4 TB Allocation Details'!$A$18:$L$18, 0),FALSE), 'E2 Allocators'!$B$15:$W$358, MATCH('O5 Details by Class &amp; Accounts'!AL$18, 'E2 Allocators'!$B$15:$W$15, 0),FALSE)*$G60)</f>
        <v>0</v>
      </c>
      <c r="AM60" s="2186">
        <f>IF(ISERROR(VLOOKUP(VLOOKUP($A60, 'E4 TB Allocation Details'!$A$18:$L$214, MATCH("Customer ID", 'E4 TB Allocation Details'!$A$18:$L$18, 0),FALSE), 'E2 Allocators'!$B$15:$W$358, MATCH('O5 Details by Class &amp; Accounts'!AM$18, 'E2 Allocators'!$B$15:$W$15, 0),FALSE)*$G60), 0, VLOOKUP(VLOOKUP($A60, 'E4 TB Allocation Details'!$A$18:$L$214, MATCH("Customer ID", 'E4 TB Allocation Details'!$A$18:$L$18, 0),FALSE), 'E2 Allocators'!$B$15:$W$358, MATCH('O5 Details by Class &amp; Accounts'!AM$18, 'E2 Allocators'!$B$15:$W$15, 0),FALSE)*$G60)</f>
        <v>0</v>
      </c>
      <c r="AN60" s="2186">
        <f>IF(ISERROR(VLOOKUP(VLOOKUP($A60, 'E4 TB Allocation Details'!$A$18:$L$214, MATCH("Customer ID", 'E4 TB Allocation Details'!$A$18:$L$18, 0),FALSE), 'E2 Allocators'!$B$15:$W$358, MATCH('O5 Details by Class &amp; Accounts'!AN$18, 'E2 Allocators'!$B$15:$W$15, 0),FALSE)*$G60), 0, VLOOKUP(VLOOKUP($A60, 'E4 TB Allocation Details'!$A$18:$L$214, MATCH("Customer ID", 'E4 TB Allocation Details'!$A$18:$L$18, 0),FALSE), 'E2 Allocators'!$B$15:$W$358, MATCH('O5 Details by Class &amp; Accounts'!AN$18, 'E2 Allocators'!$B$15:$W$15, 0),FALSE)*$G60)</f>
        <v>0</v>
      </c>
      <c r="AO60" s="2186">
        <f>IF(ISERROR(VLOOKUP(VLOOKUP($A60, 'E4 TB Allocation Details'!$A$18:$L$214, MATCH("Customer ID", 'E4 TB Allocation Details'!$A$18:$L$18, 0),FALSE), 'E2 Allocators'!$B$15:$W$358, MATCH('O5 Details by Class &amp; Accounts'!AO$18, 'E2 Allocators'!$B$15:$W$15, 0),FALSE)*$G60), 0, VLOOKUP(VLOOKUP($A60, 'E4 TB Allocation Details'!$A$18:$L$214, MATCH("Customer ID", 'E4 TB Allocation Details'!$A$18:$L$18, 0),FALSE), 'E2 Allocators'!$B$15:$W$358, MATCH('O5 Details by Class &amp; Accounts'!AO$18, 'E2 Allocators'!$B$15:$W$15, 0),FALSE)*$G60)</f>
        <v>0</v>
      </c>
      <c r="AP60" s="2186">
        <f>IF(ISERROR(VLOOKUP(VLOOKUP($A60, 'E4 TB Allocation Details'!$A$18:$L$214, MATCH("Customer ID", 'E4 TB Allocation Details'!$A$18:$L$18, 0),FALSE), 'E2 Allocators'!$B$15:$W$358, MATCH('O5 Details by Class &amp; Accounts'!AP$18, 'E2 Allocators'!$B$15:$W$15, 0),FALSE)*$G60), 0, VLOOKUP(VLOOKUP($A60, 'E4 TB Allocation Details'!$A$18:$L$214, MATCH("Customer ID", 'E4 TB Allocation Details'!$A$18:$L$18, 0),FALSE), 'E2 Allocators'!$B$15:$W$358, MATCH('O5 Details by Class &amp; Accounts'!AP$18, 'E2 Allocators'!$B$15:$W$15, 0),FALSE)*$G60)</f>
        <v>0</v>
      </c>
      <c r="AQ60" s="2186">
        <f>IF(ISERROR(VLOOKUP(VLOOKUP($A60, 'E4 TB Allocation Details'!$A$18:$L$214, MATCH("Customer ID", 'E4 TB Allocation Details'!$A$18:$L$18, 0),FALSE), 'E2 Allocators'!$B$15:$W$358, MATCH('O5 Details by Class &amp; Accounts'!AQ$18, 'E2 Allocators'!$B$15:$W$15, 0),FALSE)*$G60), 0, VLOOKUP(VLOOKUP($A60, 'E4 TB Allocation Details'!$A$18:$L$214, MATCH("Customer ID", 'E4 TB Allocation Details'!$A$18:$L$18, 0),FALSE), 'E2 Allocators'!$B$15:$W$358, MATCH('O5 Details by Class &amp; Accounts'!AQ$18, 'E2 Allocators'!$B$15:$W$15, 0),FALSE)*$G60)</f>
        <v>0</v>
      </c>
      <c r="AR60" s="2186">
        <f>IF(ISERROR(VLOOKUP(VLOOKUP($A60, 'E4 TB Allocation Details'!$A$18:$L$214, MATCH("Customer ID", 'E4 TB Allocation Details'!$A$18:$L$18, 0),FALSE), 'E2 Allocators'!$B$15:$W$358, MATCH('O5 Details by Class &amp; Accounts'!AR$18, 'E2 Allocators'!$B$15:$W$15, 0),FALSE)*$G60), 0, VLOOKUP(VLOOKUP($A60, 'E4 TB Allocation Details'!$A$18:$L$214, MATCH("Customer ID", 'E4 TB Allocation Details'!$A$18:$L$18, 0),FALSE), 'E2 Allocators'!$B$15:$W$358, MATCH('O5 Details by Class &amp; Accounts'!AR$18, 'E2 Allocators'!$B$15:$W$15, 0),FALSE)*$G60)</f>
        <v>0</v>
      </c>
      <c r="AS60" s="2186">
        <f>IF(ISERROR(VLOOKUP(VLOOKUP($A60, 'E4 TB Allocation Details'!$A$18:$L$214, MATCH("Customer ID", 'E4 TB Allocation Details'!$A$18:$L$18, 0),FALSE), 'E2 Allocators'!$B$15:$W$358, MATCH('O5 Details by Class &amp; Accounts'!AS$18, 'E2 Allocators'!$B$15:$W$15, 0),FALSE)*$G60), 0, VLOOKUP(VLOOKUP($A60, 'E4 TB Allocation Details'!$A$18:$L$214, MATCH("Customer ID", 'E4 TB Allocation Details'!$A$18:$L$18, 0),FALSE), 'E2 Allocators'!$B$15:$W$358, MATCH('O5 Details by Class &amp; Accounts'!AS$18, 'E2 Allocators'!$B$15:$W$15, 0),FALSE)*$G60)</f>
        <v>0</v>
      </c>
      <c r="AT60" s="2186">
        <f>IF(ISERROR(VLOOKUP(VLOOKUP($A60, 'E4 TB Allocation Details'!$A$18:$L$214, MATCH("Customer ID", 'E4 TB Allocation Details'!$A$18:$L$18, 0),FALSE), 'E2 Allocators'!$B$15:$W$358, MATCH('O5 Details by Class &amp; Accounts'!AT$18, 'E2 Allocators'!$B$15:$W$15, 0),FALSE)*$G60), 0, VLOOKUP(VLOOKUP($A60, 'E4 TB Allocation Details'!$A$18:$L$214, MATCH("Customer ID", 'E4 TB Allocation Details'!$A$18:$L$18, 0),FALSE), 'E2 Allocators'!$B$15:$W$358, MATCH('O5 Details by Class &amp; Accounts'!AT$18, 'E2 Allocators'!$B$15:$W$15, 0),FALSE)*$G60)</f>
        <v>0</v>
      </c>
      <c r="AU60" s="2186">
        <f>IF(ISERROR(VLOOKUP(VLOOKUP($A60, 'E4 TB Allocation Details'!$A$18:$L$214, MATCH("Customer ID", 'E4 TB Allocation Details'!$A$18:$L$18, 0),FALSE), 'E2 Allocators'!$B$15:$W$358, MATCH('O5 Details by Class &amp; Accounts'!AU$18, 'E2 Allocators'!$B$15:$W$15, 0),FALSE)*$G60), 0, VLOOKUP(VLOOKUP($A60, 'E4 TB Allocation Details'!$A$18:$L$214, MATCH("Customer ID", 'E4 TB Allocation Details'!$A$18:$L$18, 0),FALSE), 'E2 Allocators'!$B$15:$W$358, MATCH('O5 Details by Class &amp; Accounts'!AU$18, 'E2 Allocators'!$B$15:$W$15, 0),FALSE)*$G60)</f>
        <v>0</v>
      </c>
      <c r="AV60" s="2186">
        <f>IF(ISERROR(VLOOKUP(VLOOKUP($A60, 'E4 TB Allocation Details'!$A$18:$L$214, MATCH("Customer ID", 'E4 TB Allocation Details'!$A$18:$L$18, 0),FALSE), 'E2 Allocators'!$B$15:$W$358, MATCH('O5 Details by Class &amp; Accounts'!AV$18, 'E2 Allocators'!$B$15:$W$15, 0),FALSE)*$G60), 0, VLOOKUP(VLOOKUP($A60, 'E4 TB Allocation Details'!$A$18:$L$214, MATCH("Customer ID", 'E4 TB Allocation Details'!$A$18:$L$18, 0),FALSE), 'E2 Allocators'!$B$15:$W$358, MATCH('O5 Details by Class &amp; Accounts'!AV$18, 'E2 Allocators'!$B$15:$W$15, 0),FALSE)*$G60)</f>
        <v>0</v>
      </c>
      <c r="AW60" s="2186">
        <f>IF(ISERROR(VLOOKUP(VLOOKUP($A60, 'E4 TB Allocation Details'!$A$18:$L$214, MATCH("Customer ID", 'E4 TB Allocation Details'!$A$18:$L$18, 0),FALSE), 'E2 Allocators'!$B$15:$W$358, MATCH('O5 Details by Class &amp; Accounts'!AW$18, 'E2 Allocators'!$B$15:$W$15, 0),FALSE)*$G60), 0, VLOOKUP(VLOOKUP($A60, 'E4 TB Allocation Details'!$A$18:$L$214, MATCH("Customer ID", 'E4 TB Allocation Details'!$A$18:$L$18, 0),FALSE), 'E2 Allocators'!$B$15:$W$358, MATCH('O5 Details by Class &amp; Accounts'!AW$18, 'E2 Allocators'!$B$15:$W$15, 0),FALSE)*$G60)</f>
        <v>0</v>
      </c>
      <c r="AX60" s="2186">
        <f t="shared" ref="AX60:AX80" si="10">SUM(AD60:AW60)</f>
        <v>0</v>
      </c>
      <c r="AY60" s="2186">
        <f>IF(ISERROR(VLOOKUP(VLOOKUP($A60, 'E4 TB Allocation Details'!$A$18:$L$214, MATCH("Misc ID", 'E4 TB Allocation Details'!$A$18:$L$18, 0),FALSE), 'E2 Allocators'!$B$15:$W$358, MATCH('O5 Details by Class &amp; Accounts'!AY$18, 'E2 Allocators'!$B$15:$W$15, 0),FALSE)*$E60), 0, VLOOKUP(VLOOKUP($A60, 'E4 TB Allocation Details'!$A$18:$L$214, MATCH("Misc ID", 'E4 TB Allocation Details'!$A$18:$L$18, 0),FALSE), 'E2 Allocators'!$B$15:$W$358, MATCH('O5 Details by Class &amp; Accounts'!AY$18, 'E2 Allocators'!$B$15:$W$15, 0),FALSE)*$E60)</f>
        <v>0</v>
      </c>
      <c r="AZ60" s="2186">
        <f>IF(ISERROR(VLOOKUP(VLOOKUP($A60, 'E4 TB Allocation Details'!$A$18:$L$214, MATCH("Misc ID", 'E4 TB Allocation Details'!$A$18:$L$18, 0),FALSE), 'E2 Allocators'!$B$15:$W$358, MATCH('O5 Details by Class &amp; Accounts'!AZ$18, 'E2 Allocators'!$B$15:$W$15, 0),FALSE)*$E60), 0, VLOOKUP(VLOOKUP($A60, 'E4 TB Allocation Details'!$A$18:$L$214, MATCH("Misc ID", 'E4 TB Allocation Details'!$A$18:$L$18, 0),FALSE), 'E2 Allocators'!$B$15:$W$358, MATCH('O5 Details by Class &amp; Accounts'!AZ$18, 'E2 Allocators'!$B$15:$W$15, 0),FALSE)*$E60)</f>
        <v>0</v>
      </c>
      <c r="BA60" s="2186">
        <f>IF(ISERROR(VLOOKUP(VLOOKUP($A60, 'E4 TB Allocation Details'!$A$18:$L$214, MATCH("Misc ID", 'E4 TB Allocation Details'!$A$18:$L$18, 0),FALSE), 'E2 Allocators'!$B$15:$W$358, MATCH('O5 Details by Class &amp; Accounts'!BA$18, 'E2 Allocators'!$B$15:$W$15, 0),FALSE)*$E60), 0, VLOOKUP(VLOOKUP($A60, 'E4 TB Allocation Details'!$A$18:$L$214, MATCH("Misc ID", 'E4 TB Allocation Details'!$A$18:$L$18, 0),FALSE), 'E2 Allocators'!$B$15:$W$358, MATCH('O5 Details by Class &amp; Accounts'!BA$18, 'E2 Allocators'!$B$15:$W$15, 0),FALSE)*$E60)</f>
        <v>0</v>
      </c>
      <c r="BB60" s="2186">
        <f>IF(ISERROR(VLOOKUP(VLOOKUP($A60, 'E4 TB Allocation Details'!$A$18:$L$214, MATCH("Misc ID", 'E4 TB Allocation Details'!$A$18:$L$18, 0),FALSE), 'E2 Allocators'!$B$15:$W$358, MATCH('O5 Details by Class &amp; Accounts'!BB$18, 'E2 Allocators'!$B$15:$W$15, 0),FALSE)*$E60), 0, VLOOKUP(VLOOKUP($A60, 'E4 TB Allocation Details'!$A$18:$L$214, MATCH("Misc ID", 'E4 TB Allocation Details'!$A$18:$L$18, 0),FALSE), 'E2 Allocators'!$B$15:$W$358, MATCH('O5 Details by Class &amp; Accounts'!BB$18, 'E2 Allocators'!$B$15:$W$15, 0),FALSE)*$E60)</f>
        <v>0</v>
      </c>
      <c r="BC60" s="2186">
        <f>IF(ISERROR(VLOOKUP(VLOOKUP($A60, 'E4 TB Allocation Details'!$A$18:$L$214, MATCH("Misc ID", 'E4 TB Allocation Details'!$A$18:$L$18, 0),FALSE), 'E2 Allocators'!$B$15:$W$358, MATCH('O5 Details by Class &amp; Accounts'!BC$18, 'E2 Allocators'!$B$15:$W$15, 0),FALSE)*$E60), 0, VLOOKUP(VLOOKUP($A60, 'E4 TB Allocation Details'!$A$18:$L$214, MATCH("Misc ID", 'E4 TB Allocation Details'!$A$18:$L$18, 0),FALSE), 'E2 Allocators'!$B$15:$W$358, MATCH('O5 Details by Class &amp; Accounts'!BC$18, 'E2 Allocators'!$B$15:$W$15, 0),FALSE)*$E60)</f>
        <v>0</v>
      </c>
      <c r="BD60" s="2186">
        <f>IF(ISERROR(VLOOKUP(VLOOKUP($A60, 'E4 TB Allocation Details'!$A$18:$L$214, MATCH("Misc ID", 'E4 TB Allocation Details'!$A$18:$L$18, 0),FALSE), 'E2 Allocators'!$B$15:$W$358, MATCH('O5 Details by Class &amp; Accounts'!BD$18, 'E2 Allocators'!$B$15:$W$15, 0),FALSE)*$E60), 0, VLOOKUP(VLOOKUP($A60, 'E4 TB Allocation Details'!$A$18:$L$214, MATCH("Misc ID", 'E4 TB Allocation Details'!$A$18:$L$18, 0),FALSE), 'E2 Allocators'!$B$15:$W$358, MATCH('O5 Details by Class &amp; Accounts'!BD$18, 'E2 Allocators'!$B$15:$W$15, 0),FALSE)*$E60)</f>
        <v>0</v>
      </c>
      <c r="BE60" s="2186">
        <f>IF(ISERROR(VLOOKUP(VLOOKUP($A60, 'E4 TB Allocation Details'!$A$18:$L$214, MATCH("Misc ID", 'E4 TB Allocation Details'!$A$18:$L$18, 0),FALSE), 'E2 Allocators'!$B$15:$W$358, MATCH('O5 Details by Class &amp; Accounts'!BE$18, 'E2 Allocators'!$B$15:$W$15, 0),FALSE)*$E60), 0, VLOOKUP(VLOOKUP($A60, 'E4 TB Allocation Details'!$A$18:$L$214, MATCH("Misc ID", 'E4 TB Allocation Details'!$A$18:$L$18, 0),FALSE), 'E2 Allocators'!$B$15:$W$358, MATCH('O5 Details by Class &amp; Accounts'!BE$18, 'E2 Allocators'!$B$15:$W$15, 0),FALSE)*$E60)</f>
        <v>0</v>
      </c>
      <c r="BF60" s="2186">
        <f>IF(ISERROR(VLOOKUP(VLOOKUP($A60, 'E4 TB Allocation Details'!$A$18:$L$214, MATCH("Misc ID", 'E4 TB Allocation Details'!$A$18:$L$18, 0),FALSE), 'E2 Allocators'!$B$15:$W$358, MATCH('O5 Details by Class &amp; Accounts'!BF$18, 'E2 Allocators'!$B$15:$W$15, 0),FALSE)*$E60), 0, VLOOKUP(VLOOKUP($A60, 'E4 TB Allocation Details'!$A$18:$L$214, MATCH("Misc ID", 'E4 TB Allocation Details'!$A$18:$L$18, 0),FALSE), 'E2 Allocators'!$B$15:$W$358, MATCH('O5 Details by Class &amp; Accounts'!BF$18, 'E2 Allocators'!$B$15:$W$15, 0),FALSE)*$E60)</f>
        <v>0</v>
      </c>
      <c r="BG60" s="2186">
        <f>IF(ISERROR(VLOOKUP(VLOOKUP($A60, 'E4 TB Allocation Details'!$A$18:$L$214, MATCH("Misc ID", 'E4 TB Allocation Details'!$A$18:$L$18, 0),FALSE), 'E2 Allocators'!$B$15:$W$358, MATCH('O5 Details by Class &amp; Accounts'!BG$18, 'E2 Allocators'!$B$15:$W$15, 0),FALSE)*$E60), 0, VLOOKUP(VLOOKUP($A60, 'E4 TB Allocation Details'!$A$18:$L$214, MATCH("Misc ID", 'E4 TB Allocation Details'!$A$18:$L$18, 0),FALSE), 'E2 Allocators'!$B$15:$W$358, MATCH('O5 Details by Class &amp; Accounts'!BG$18, 'E2 Allocators'!$B$15:$W$15, 0),FALSE)*$E60)</f>
        <v>0</v>
      </c>
      <c r="BH60" s="2186">
        <f>IF(ISERROR(VLOOKUP(VLOOKUP($A60, 'E4 TB Allocation Details'!$A$18:$L$214, MATCH("Misc ID", 'E4 TB Allocation Details'!$A$18:$L$18, 0),FALSE), 'E2 Allocators'!$B$15:$W$358, MATCH('O5 Details by Class &amp; Accounts'!BH$18, 'E2 Allocators'!$B$15:$W$15, 0),FALSE)*$E60), 0, VLOOKUP(VLOOKUP($A60, 'E4 TB Allocation Details'!$A$18:$L$214, MATCH("Misc ID", 'E4 TB Allocation Details'!$A$18:$L$18, 0),FALSE), 'E2 Allocators'!$B$15:$W$358, MATCH('O5 Details by Class &amp; Accounts'!BH$18, 'E2 Allocators'!$B$15:$W$15, 0),FALSE)*$E60)</f>
        <v>0</v>
      </c>
      <c r="BI60" s="2186">
        <f>IF(ISERROR(VLOOKUP(VLOOKUP($A60, 'E4 TB Allocation Details'!$A$18:$L$214, MATCH("Misc ID", 'E4 TB Allocation Details'!$A$18:$L$18, 0),FALSE), 'E2 Allocators'!$B$15:$W$358, MATCH('O5 Details by Class &amp; Accounts'!BI$18, 'E2 Allocators'!$B$15:$W$15, 0),FALSE)*$E60), 0, VLOOKUP(VLOOKUP($A60, 'E4 TB Allocation Details'!$A$18:$L$214, MATCH("Misc ID", 'E4 TB Allocation Details'!$A$18:$L$18, 0),FALSE), 'E2 Allocators'!$B$15:$W$358, MATCH('O5 Details by Class &amp; Accounts'!BI$18, 'E2 Allocators'!$B$15:$W$15, 0),FALSE)*$E60)</f>
        <v>0</v>
      </c>
      <c r="BJ60" s="2186">
        <f>IF(ISERROR(VLOOKUP(VLOOKUP($A60, 'E4 TB Allocation Details'!$A$18:$L$214, MATCH("Misc ID", 'E4 TB Allocation Details'!$A$18:$L$18, 0),FALSE), 'E2 Allocators'!$B$15:$W$358, MATCH('O5 Details by Class &amp; Accounts'!BJ$18, 'E2 Allocators'!$B$15:$W$15, 0),FALSE)*$E60), 0, VLOOKUP(VLOOKUP($A60, 'E4 TB Allocation Details'!$A$18:$L$214, MATCH("Misc ID", 'E4 TB Allocation Details'!$A$18:$L$18, 0),FALSE), 'E2 Allocators'!$B$15:$W$358, MATCH('O5 Details by Class &amp; Accounts'!BJ$18, 'E2 Allocators'!$B$15:$W$15, 0),FALSE)*$E60)</f>
        <v>0</v>
      </c>
      <c r="BK60" s="2186">
        <f>IF(ISERROR(VLOOKUP(VLOOKUP($A60, 'E4 TB Allocation Details'!$A$18:$L$214, MATCH("Misc ID", 'E4 TB Allocation Details'!$A$18:$L$18, 0),FALSE), 'E2 Allocators'!$B$15:$W$358, MATCH('O5 Details by Class &amp; Accounts'!BK$18, 'E2 Allocators'!$B$15:$W$15, 0),FALSE)*$E60), 0, VLOOKUP(VLOOKUP($A60, 'E4 TB Allocation Details'!$A$18:$L$214, MATCH("Misc ID", 'E4 TB Allocation Details'!$A$18:$L$18, 0),FALSE), 'E2 Allocators'!$B$15:$W$358, MATCH('O5 Details by Class &amp; Accounts'!BK$18, 'E2 Allocators'!$B$15:$W$15, 0),FALSE)*$E60)</f>
        <v>0</v>
      </c>
      <c r="BL60" s="2186">
        <f>IF(ISERROR(VLOOKUP(VLOOKUP($A60, 'E4 TB Allocation Details'!$A$18:$L$214, MATCH("Misc ID", 'E4 TB Allocation Details'!$A$18:$L$18, 0),FALSE), 'E2 Allocators'!$B$15:$W$358, MATCH('O5 Details by Class &amp; Accounts'!BL$18, 'E2 Allocators'!$B$15:$W$15, 0),FALSE)*$E60), 0, VLOOKUP(VLOOKUP($A60, 'E4 TB Allocation Details'!$A$18:$L$214, MATCH("Misc ID", 'E4 TB Allocation Details'!$A$18:$L$18, 0),FALSE), 'E2 Allocators'!$B$15:$W$358, MATCH('O5 Details by Class &amp; Accounts'!BL$18, 'E2 Allocators'!$B$15:$W$15, 0),FALSE)*$E60)</f>
        <v>0</v>
      </c>
      <c r="BM60" s="2186">
        <f>IF(ISERROR(VLOOKUP(VLOOKUP($A60, 'E4 TB Allocation Details'!$A$18:$L$214, MATCH("Misc ID", 'E4 TB Allocation Details'!$A$18:$L$18, 0),FALSE), 'E2 Allocators'!$B$15:$W$358, MATCH('O5 Details by Class &amp; Accounts'!BM$18, 'E2 Allocators'!$B$15:$W$15, 0),FALSE)*$E60), 0, VLOOKUP(VLOOKUP($A60, 'E4 TB Allocation Details'!$A$18:$L$214, MATCH("Misc ID", 'E4 TB Allocation Details'!$A$18:$L$18, 0),FALSE), 'E2 Allocators'!$B$15:$W$358, MATCH('O5 Details by Class &amp; Accounts'!BM$18, 'E2 Allocators'!$B$15:$W$15, 0),FALSE)*$E60)</f>
        <v>0</v>
      </c>
      <c r="BN60" s="2186">
        <f>IF(ISERROR(VLOOKUP(VLOOKUP($A60, 'E4 TB Allocation Details'!$A$18:$L$214, MATCH("Misc ID", 'E4 TB Allocation Details'!$A$18:$L$18, 0),FALSE), 'E2 Allocators'!$B$15:$W$358, MATCH('O5 Details by Class &amp; Accounts'!BN$18, 'E2 Allocators'!$B$15:$W$15, 0),FALSE)*$E60), 0, VLOOKUP(VLOOKUP($A60, 'E4 TB Allocation Details'!$A$18:$L$214, MATCH("Misc ID", 'E4 TB Allocation Details'!$A$18:$L$18, 0),FALSE), 'E2 Allocators'!$B$15:$W$358, MATCH('O5 Details by Class &amp; Accounts'!BN$18, 'E2 Allocators'!$B$15:$W$15, 0),FALSE)*$E60)</f>
        <v>0</v>
      </c>
      <c r="BO60" s="2186">
        <f>IF(ISERROR(VLOOKUP(VLOOKUP($A60, 'E4 TB Allocation Details'!$A$18:$L$214, MATCH("Misc ID", 'E4 TB Allocation Details'!$A$18:$L$18, 0),FALSE), 'E2 Allocators'!$B$15:$W$358, MATCH('O5 Details by Class &amp; Accounts'!BO$18, 'E2 Allocators'!$B$15:$W$15, 0),FALSE)*$E60), 0, VLOOKUP(VLOOKUP($A60, 'E4 TB Allocation Details'!$A$18:$L$214, MATCH("Misc ID", 'E4 TB Allocation Details'!$A$18:$L$18, 0),FALSE), 'E2 Allocators'!$B$15:$W$358, MATCH('O5 Details by Class &amp; Accounts'!BO$18, 'E2 Allocators'!$B$15:$W$15, 0),FALSE)*$E60)</f>
        <v>0</v>
      </c>
      <c r="BP60" s="2186">
        <f>IF(ISERROR(VLOOKUP(VLOOKUP($A60, 'E4 TB Allocation Details'!$A$18:$L$214, MATCH("Misc ID", 'E4 TB Allocation Details'!$A$18:$L$18, 0),FALSE), 'E2 Allocators'!$B$15:$W$358, MATCH('O5 Details by Class &amp; Accounts'!BP$18, 'E2 Allocators'!$B$15:$W$15, 0),FALSE)*$E60), 0, VLOOKUP(VLOOKUP($A60, 'E4 TB Allocation Details'!$A$18:$L$214, MATCH("Misc ID", 'E4 TB Allocation Details'!$A$18:$L$18, 0),FALSE), 'E2 Allocators'!$B$15:$W$358, MATCH('O5 Details by Class &amp; Accounts'!BP$18, 'E2 Allocators'!$B$15:$W$15, 0),FALSE)*$E60)</f>
        <v>0</v>
      </c>
      <c r="BQ60" s="2186">
        <f>IF(ISERROR(VLOOKUP(VLOOKUP($A60, 'E4 TB Allocation Details'!$A$18:$L$214, MATCH("Misc ID", 'E4 TB Allocation Details'!$A$18:$L$18, 0),FALSE), 'E2 Allocators'!$B$15:$W$358, MATCH('O5 Details by Class &amp; Accounts'!BQ$18, 'E2 Allocators'!$B$15:$W$15, 0),FALSE)*$E60), 0, VLOOKUP(VLOOKUP($A60, 'E4 TB Allocation Details'!$A$18:$L$214, MATCH("Misc ID", 'E4 TB Allocation Details'!$A$18:$L$18, 0),FALSE), 'E2 Allocators'!$B$15:$W$358, MATCH('O5 Details by Class &amp; Accounts'!BQ$18, 'E2 Allocators'!$B$15:$W$15, 0),FALSE)*$E60)</f>
        <v>0</v>
      </c>
      <c r="BR60" s="2186">
        <f>IF(ISERROR(VLOOKUP(VLOOKUP($A60, 'E4 TB Allocation Details'!$A$18:$L$214, MATCH("Misc ID", 'E4 TB Allocation Details'!$A$18:$L$18, 0),FALSE), 'E2 Allocators'!$B$15:$W$358, MATCH('O5 Details by Class &amp; Accounts'!BR$18, 'E2 Allocators'!$B$15:$W$15, 0),FALSE)*$E60), 0, VLOOKUP(VLOOKUP($A60, 'E4 TB Allocation Details'!$A$18:$L$214, MATCH("Misc ID", 'E4 TB Allocation Details'!$A$18:$L$18, 0),FALSE), 'E2 Allocators'!$B$15:$W$358, MATCH('O5 Details by Class &amp; Accounts'!BR$18, 'E2 Allocators'!$B$15:$W$15, 0),FALSE)*$E60)</f>
        <v>0</v>
      </c>
      <c r="BS60" s="2186">
        <f t="shared" ref="BS60:BS80" si="11">SUM(AY60:BR60)</f>
        <v>0</v>
      </c>
      <c r="BT60" s="2186">
        <f>IF(ISERROR(VLOOKUP(VLOOKUP($A60, 'E4 TB Allocation Details'!$A$18:$L$214, MATCH("A &amp; G ID", 'E4 TB Allocation Details'!$A$18:$L$18, 0),FALSE), 'E2 Allocators'!$B$15:$W$358, MATCH('O5 Details by Class &amp; Accounts'!BT$18, 'E2 Allocators'!$B$15:$W$15, 0),FALSE)*$E60), 0, VLOOKUP(VLOOKUP($A60, 'E4 TB Allocation Details'!$A$18:$L$214, MATCH("A &amp; G ID", 'E4 TB Allocation Details'!$A$18:$L$18, 0),FALSE), 'E2 Allocators'!$B$15:$W$358, MATCH('O5 Details by Class &amp; Accounts'!BT$18, 'E2 Allocators'!$B$15:$W$15, 0),FALSE)*$E60)</f>
        <v>581603.82342344837</v>
      </c>
      <c r="BU60" s="2186">
        <f>IF(ISERROR(VLOOKUP(VLOOKUP($A60, 'E4 TB Allocation Details'!$A$18:$L$214, MATCH("A &amp; G ID", 'E4 TB Allocation Details'!$A$18:$L$18, 0),FALSE), 'E2 Allocators'!$B$15:$W$358, MATCH('O5 Details by Class &amp; Accounts'!BU$18, 'E2 Allocators'!$B$15:$W$15, 0),FALSE)*$E60), 0, VLOOKUP(VLOOKUP($A60, 'E4 TB Allocation Details'!$A$18:$L$214, MATCH("A &amp; G ID", 'E4 TB Allocation Details'!$A$18:$L$18, 0),FALSE), 'E2 Allocators'!$B$15:$W$358, MATCH('O5 Details by Class &amp; Accounts'!BU$18, 'E2 Allocators'!$B$15:$W$15, 0),FALSE)*$E60)</f>
        <v>133782.41260193207</v>
      </c>
      <c r="BV60" s="2186">
        <f>IF(ISERROR(VLOOKUP(VLOOKUP($A60, 'E4 TB Allocation Details'!$A$18:$L$214, MATCH("A &amp; G ID", 'E4 TB Allocation Details'!$A$18:$L$18, 0),FALSE), 'E2 Allocators'!$B$15:$W$358, MATCH('O5 Details by Class &amp; Accounts'!BV$18, 'E2 Allocators'!$B$15:$W$15, 0),FALSE)*$E60), 0, VLOOKUP(VLOOKUP($A60, 'E4 TB Allocation Details'!$A$18:$L$214, MATCH("A &amp; G ID", 'E4 TB Allocation Details'!$A$18:$L$18, 0),FALSE), 'E2 Allocators'!$B$15:$W$358, MATCH('O5 Details by Class &amp; Accounts'!BV$18, 'E2 Allocators'!$B$15:$W$15, 0),FALSE)*$E60)</f>
        <v>208050.81057359526</v>
      </c>
      <c r="BW60" s="2186">
        <f>IF(ISERROR(VLOOKUP(VLOOKUP($A60, 'E4 TB Allocation Details'!$A$18:$L$214, MATCH("A &amp; G ID", 'E4 TB Allocation Details'!$A$18:$L$18, 0),FALSE), 'E2 Allocators'!$B$15:$W$358, MATCH('O5 Details by Class &amp; Accounts'!BW$18, 'E2 Allocators'!$B$15:$W$15, 0),FALSE)*$E60), 0, VLOOKUP(VLOOKUP($A60, 'E4 TB Allocation Details'!$A$18:$L$214, MATCH("A &amp; G ID", 'E4 TB Allocation Details'!$A$18:$L$18, 0),FALSE), 'E2 Allocators'!$B$15:$W$358, MATCH('O5 Details by Class &amp; Accounts'!BW$18, 'E2 Allocators'!$B$15:$W$15, 0),FALSE)*$E60)</f>
        <v>0</v>
      </c>
      <c r="BX60" s="2186">
        <f>IF(ISERROR(VLOOKUP(VLOOKUP($A60, 'E4 TB Allocation Details'!$A$18:$L$214, MATCH("A &amp; G ID", 'E4 TB Allocation Details'!$A$18:$L$18, 0),FALSE), 'E2 Allocators'!$B$15:$W$358, MATCH('O5 Details by Class &amp; Accounts'!BX$18, 'E2 Allocators'!$B$15:$W$15, 0),FALSE)*$E60), 0, VLOOKUP(VLOOKUP($A60, 'E4 TB Allocation Details'!$A$18:$L$214, MATCH("A &amp; G ID", 'E4 TB Allocation Details'!$A$18:$L$18, 0),FALSE), 'E2 Allocators'!$B$15:$W$358, MATCH('O5 Details by Class &amp; Accounts'!BX$18, 'E2 Allocators'!$B$15:$W$15, 0),FALSE)*$E60)</f>
        <v>0</v>
      </c>
      <c r="BY60" s="2186">
        <f>IF(ISERROR(VLOOKUP(VLOOKUP($A60, 'E4 TB Allocation Details'!$A$18:$L$214, MATCH("A &amp; G ID", 'E4 TB Allocation Details'!$A$18:$L$18, 0),FALSE), 'E2 Allocators'!$B$15:$W$358, MATCH('O5 Details by Class &amp; Accounts'!BY$18, 'E2 Allocators'!$B$15:$W$15, 0),FALSE)*$E60), 0, VLOOKUP(VLOOKUP($A60, 'E4 TB Allocation Details'!$A$18:$L$214, MATCH("A &amp; G ID", 'E4 TB Allocation Details'!$A$18:$L$18, 0),FALSE), 'E2 Allocators'!$B$15:$W$358, MATCH('O5 Details by Class &amp; Accounts'!BY$18, 'E2 Allocators'!$B$15:$W$15, 0),FALSE)*$E60)</f>
        <v>0</v>
      </c>
      <c r="BZ60" s="2186">
        <f>IF(ISERROR(VLOOKUP(VLOOKUP($A60, 'E4 TB Allocation Details'!$A$18:$L$214, MATCH("A &amp; G ID", 'E4 TB Allocation Details'!$A$18:$L$18, 0),FALSE), 'E2 Allocators'!$B$15:$W$358, MATCH('O5 Details by Class &amp; Accounts'!BZ$18, 'E2 Allocators'!$B$15:$W$15, 0),FALSE)*$E60), 0, VLOOKUP(VLOOKUP($A60, 'E4 TB Allocation Details'!$A$18:$L$214, MATCH("A &amp; G ID", 'E4 TB Allocation Details'!$A$18:$L$18, 0),FALSE), 'E2 Allocators'!$B$15:$W$358, MATCH('O5 Details by Class &amp; Accounts'!BZ$18, 'E2 Allocators'!$B$15:$W$15, 0),FALSE)*$E60)</f>
        <v>13617.325347646332</v>
      </c>
      <c r="CA60" s="2186">
        <f>IF(ISERROR(VLOOKUP(VLOOKUP($A60, 'E4 TB Allocation Details'!$A$18:$L$214, MATCH("A &amp; G ID", 'E4 TB Allocation Details'!$A$18:$L$18, 0),FALSE), 'E2 Allocators'!$B$15:$W$358, MATCH('O5 Details by Class &amp; Accounts'!CA$18, 'E2 Allocators'!$B$15:$W$15, 0),FALSE)*$E60), 0, VLOOKUP(VLOOKUP($A60, 'E4 TB Allocation Details'!$A$18:$L$214, MATCH("A &amp; G ID", 'E4 TB Allocation Details'!$A$18:$L$18, 0),FALSE), 'E2 Allocators'!$B$15:$W$358, MATCH('O5 Details by Class &amp; Accounts'!CA$18, 'E2 Allocators'!$B$15:$W$15, 0),FALSE)*$E60)</f>
        <v>1644.2117884136576</v>
      </c>
      <c r="CB60" s="2186">
        <f>IF(ISERROR(VLOOKUP(VLOOKUP($A60, 'E4 TB Allocation Details'!$A$18:$L$214, MATCH("A &amp; G ID", 'E4 TB Allocation Details'!$A$18:$L$18, 0),FALSE), 'E2 Allocators'!$B$15:$W$358, MATCH('O5 Details by Class &amp; Accounts'!CB$18, 'E2 Allocators'!$B$15:$W$15, 0),FALSE)*$E60), 0, VLOOKUP(VLOOKUP($A60, 'E4 TB Allocation Details'!$A$18:$L$214, MATCH("A &amp; G ID", 'E4 TB Allocation Details'!$A$18:$L$18, 0),FALSE), 'E2 Allocators'!$B$15:$W$358, MATCH('O5 Details by Class &amp; Accounts'!CB$18, 'E2 Allocators'!$B$15:$W$15, 0),FALSE)*$E60)</f>
        <v>1380.4162649642758</v>
      </c>
      <c r="CC60" s="2186">
        <f>IF(ISERROR(VLOOKUP(VLOOKUP($A60, 'E4 TB Allocation Details'!$A$18:$L$214, MATCH("A &amp; G ID", 'E4 TB Allocation Details'!$A$18:$L$18, 0),FALSE), 'E2 Allocators'!$B$15:$W$358, MATCH('O5 Details by Class &amp; Accounts'!CC$18, 'E2 Allocators'!$B$15:$W$15, 0),FALSE)*$E60), 0, VLOOKUP(VLOOKUP($A60, 'E4 TB Allocation Details'!$A$18:$L$214, MATCH("A &amp; G ID", 'E4 TB Allocation Details'!$A$18:$L$18, 0),FALSE), 'E2 Allocators'!$B$15:$W$358, MATCH('O5 Details by Class &amp; Accounts'!CC$18, 'E2 Allocators'!$B$15:$W$15, 0),FALSE)*$E60)</f>
        <v>0</v>
      </c>
      <c r="CD60" s="2186">
        <f>IF(ISERROR(VLOOKUP(VLOOKUP($A60, 'E4 TB Allocation Details'!$A$18:$L$214, MATCH("A &amp; G ID", 'E4 TB Allocation Details'!$A$18:$L$18, 0),FALSE), 'E2 Allocators'!$B$15:$W$358, MATCH('O5 Details by Class &amp; Accounts'!CD$18, 'E2 Allocators'!$B$15:$W$15, 0),FALSE)*$E60), 0, VLOOKUP(VLOOKUP($A60, 'E4 TB Allocation Details'!$A$18:$L$214, MATCH("A &amp; G ID", 'E4 TB Allocation Details'!$A$18:$L$18, 0),FALSE), 'E2 Allocators'!$B$15:$W$358, MATCH('O5 Details by Class &amp; Accounts'!CD$18, 'E2 Allocators'!$B$15:$W$15, 0),FALSE)*$E60)</f>
        <v>0</v>
      </c>
      <c r="CE60" s="2186">
        <f>IF(ISERROR(VLOOKUP(VLOOKUP($A60, 'E4 TB Allocation Details'!$A$18:$L$214, MATCH("A &amp; G ID", 'E4 TB Allocation Details'!$A$18:$L$18, 0),FALSE), 'E2 Allocators'!$B$15:$W$358, MATCH('O5 Details by Class &amp; Accounts'!CE$18, 'E2 Allocators'!$B$15:$W$15, 0),FALSE)*$E60), 0, VLOOKUP(VLOOKUP($A60, 'E4 TB Allocation Details'!$A$18:$L$214, MATCH("A &amp; G ID", 'E4 TB Allocation Details'!$A$18:$L$18, 0),FALSE), 'E2 Allocators'!$B$15:$W$358, MATCH('O5 Details by Class &amp; Accounts'!CE$18, 'E2 Allocators'!$B$15:$W$15, 0),FALSE)*$E60)</f>
        <v>0</v>
      </c>
      <c r="CF60" s="2186">
        <f>IF(ISERROR(VLOOKUP(VLOOKUP($A60, 'E4 TB Allocation Details'!$A$18:$L$214, MATCH("A &amp; G ID", 'E4 TB Allocation Details'!$A$18:$L$18, 0),FALSE), 'E2 Allocators'!$B$15:$W$358, MATCH('O5 Details by Class &amp; Accounts'!CF$18, 'E2 Allocators'!$B$15:$W$15, 0),FALSE)*$E60), 0, VLOOKUP(VLOOKUP($A60, 'E4 TB Allocation Details'!$A$18:$L$214, MATCH("A &amp; G ID", 'E4 TB Allocation Details'!$A$18:$L$18, 0),FALSE), 'E2 Allocators'!$B$15:$W$358, MATCH('O5 Details by Class &amp; Accounts'!CF$18, 'E2 Allocators'!$B$15:$W$15, 0),FALSE)*$E60)</f>
        <v>0</v>
      </c>
      <c r="CG60" s="2186">
        <f>IF(ISERROR(VLOOKUP(VLOOKUP($A60, 'E4 TB Allocation Details'!$A$18:$L$214, MATCH("A &amp; G ID", 'E4 TB Allocation Details'!$A$18:$L$18, 0),FALSE), 'E2 Allocators'!$B$15:$W$358, MATCH('O5 Details by Class &amp; Accounts'!CG$18, 'E2 Allocators'!$B$15:$W$15, 0),FALSE)*$E60), 0, VLOOKUP(VLOOKUP($A60, 'E4 TB Allocation Details'!$A$18:$L$214, MATCH("A &amp; G ID", 'E4 TB Allocation Details'!$A$18:$L$18, 0),FALSE), 'E2 Allocators'!$B$15:$W$358, MATCH('O5 Details by Class &amp; Accounts'!CG$18, 'E2 Allocators'!$B$15:$W$15, 0),FALSE)*$E60)</f>
        <v>0</v>
      </c>
      <c r="CH60" s="2186">
        <f>IF(ISERROR(VLOOKUP(VLOOKUP($A60, 'E4 TB Allocation Details'!$A$18:$L$214, MATCH("A &amp; G ID", 'E4 TB Allocation Details'!$A$18:$L$18, 0),FALSE), 'E2 Allocators'!$B$15:$W$358, MATCH('O5 Details by Class &amp; Accounts'!CH$18, 'E2 Allocators'!$B$15:$W$15, 0),FALSE)*$E60), 0, VLOOKUP(VLOOKUP($A60, 'E4 TB Allocation Details'!$A$18:$L$214, MATCH("A &amp; G ID", 'E4 TB Allocation Details'!$A$18:$L$18, 0),FALSE), 'E2 Allocators'!$B$15:$W$358, MATCH('O5 Details by Class &amp; Accounts'!CH$18, 'E2 Allocators'!$B$15:$W$15, 0),FALSE)*$E60)</f>
        <v>0</v>
      </c>
      <c r="CI60" s="2186">
        <f>IF(ISERROR(VLOOKUP(VLOOKUP($A60, 'E4 TB Allocation Details'!$A$18:$L$214, MATCH("A &amp; G ID", 'E4 TB Allocation Details'!$A$18:$L$18, 0),FALSE), 'E2 Allocators'!$B$15:$W$358, MATCH('O5 Details by Class &amp; Accounts'!CI$18, 'E2 Allocators'!$B$15:$W$15, 0),FALSE)*$E60), 0, VLOOKUP(VLOOKUP($A60, 'E4 TB Allocation Details'!$A$18:$L$214, MATCH("A &amp; G ID", 'E4 TB Allocation Details'!$A$18:$L$18, 0),FALSE), 'E2 Allocators'!$B$15:$W$358, MATCH('O5 Details by Class &amp; Accounts'!CI$18, 'E2 Allocators'!$B$15:$W$15, 0),FALSE)*$E60)</f>
        <v>0</v>
      </c>
      <c r="CJ60" s="2186">
        <f>IF(ISERROR(VLOOKUP(VLOOKUP($A60, 'E4 TB Allocation Details'!$A$18:$L$214, MATCH("A &amp; G ID", 'E4 TB Allocation Details'!$A$18:$L$18, 0),FALSE), 'E2 Allocators'!$B$15:$W$358, MATCH('O5 Details by Class &amp; Accounts'!CJ$18, 'E2 Allocators'!$B$15:$W$15, 0),FALSE)*$E60), 0, VLOOKUP(VLOOKUP($A60, 'E4 TB Allocation Details'!$A$18:$L$214, MATCH("A &amp; G ID", 'E4 TB Allocation Details'!$A$18:$L$18, 0),FALSE), 'E2 Allocators'!$B$15:$W$358, MATCH('O5 Details by Class &amp; Accounts'!CJ$18, 'E2 Allocators'!$B$15:$W$15, 0),FALSE)*$E60)</f>
        <v>0</v>
      </c>
      <c r="CK60" s="2186">
        <f>IF(ISERROR(VLOOKUP(VLOOKUP($A60, 'E4 TB Allocation Details'!$A$18:$L$214, MATCH("A &amp; G ID", 'E4 TB Allocation Details'!$A$18:$L$18, 0),FALSE), 'E2 Allocators'!$B$15:$W$358, MATCH('O5 Details by Class &amp; Accounts'!CK$18, 'E2 Allocators'!$B$15:$W$15, 0),FALSE)*$E60), 0, VLOOKUP(VLOOKUP($A60, 'E4 TB Allocation Details'!$A$18:$L$214, MATCH("A &amp; G ID", 'E4 TB Allocation Details'!$A$18:$L$18, 0),FALSE), 'E2 Allocators'!$B$15:$W$358, MATCH('O5 Details by Class &amp; Accounts'!CK$18, 'E2 Allocators'!$B$15:$W$15, 0),FALSE)*$E60)</f>
        <v>0</v>
      </c>
      <c r="CL60" s="2186">
        <f>IF(ISERROR(VLOOKUP(VLOOKUP($A60, 'E4 TB Allocation Details'!$A$18:$L$214, MATCH("A &amp; G ID", 'E4 TB Allocation Details'!$A$18:$L$18, 0),FALSE), 'E2 Allocators'!$B$15:$W$358, MATCH('O5 Details by Class &amp; Accounts'!CL$18, 'E2 Allocators'!$B$15:$W$15, 0),FALSE)*$E60), 0, VLOOKUP(VLOOKUP($A60, 'E4 TB Allocation Details'!$A$18:$L$214, MATCH("A &amp; G ID", 'E4 TB Allocation Details'!$A$18:$L$18, 0),FALSE), 'E2 Allocators'!$B$15:$W$358, MATCH('O5 Details by Class &amp; Accounts'!CL$18, 'E2 Allocators'!$B$15:$W$15, 0),FALSE)*$E60)</f>
        <v>0</v>
      </c>
      <c r="CM60" s="2186">
        <f>IF(ISERROR(VLOOKUP(VLOOKUP($A60, 'E4 TB Allocation Details'!$A$18:$L$214, MATCH("A &amp; G ID", 'E4 TB Allocation Details'!$A$18:$L$18, 0),FALSE), 'E2 Allocators'!$B$15:$W$358, MATCH('O5 Details by Class &amp; Accounts'!CM$18, 'E2 Allocators'!$B$15:$W$15, 0),FALSE)*$E60), 0, VLOOKUP(VLOOKUP($A60, 'E4 TB Allocation Details'!$A$18:$L$214, MATCH("A &amp; G ID", 'E4 TB Allocation Details'!$A$18:$L$18, 0),FALSE), 'E2 Allocators'!$B$15:$W$358, MATCH('O5 Details by Class &amp; Accounts'!CM$18, 'E2 Allocators'!$B$15:$W$15, 0),FALSE)*$E60)</f>
        <v>0</v>
      </c>
      <c r="CN60" s="2186">
        <f t="shared" ref="CN60:CN80" si="12">SUM(BT60:CM60)</f>
        <v>940079</v>
      </c>
      <c r="CO60" s="2187">
        <f t="shared" si="7"/>
        <v>0</v>
      </c>
      <c r="CQ60" s="1625" t="s">
        <v>5</v>
      </c>
    </row>
    <row r="61" spans="1:95" s="54" customFormat="1" ht="12.75" x14ac:dyDescent="0.2">
      <c r="A61" s="1838">
        <v>1906</v>
      </c>
      <c r="B61" s="1807" t="s">
        <v>283</v>
      </c>
      <c r="C61" s="2184">
        <f>IF(ISERROR(VLOOKUP($A61,'I3 TB Data'!$A$19:$H$483,MATCH('O5 Details by Class &amp; Accounts'!$C$18, 'I3 TB Data'!$A$19:$H$19,0),0)), 0, VLOOKUP($A61,'I3 TB Data'!$A$19:$H$483,MATCH('O5 Details by Class &amp; Accounts'!$C$18,'I3 TB Data'!$A$19:$H$19,0),0))</f>
        <v>65314</v>
      </c>
      <c r="D61" s="2185">
        <f>'I4 BO ASSETS'!E63</f>
        <v>0</v>
      </c>
      <c r="E61" s="2184">
        <f t="shared" si="6"/>
        <v>65314</v>
      </c>
      <c r="F61" s="2186">
        <f>IF(ISERROR(VLOOKUP($A61, 'E1 Categorization'!A33:E124, MATCH("Customer Component", 'E1 Categorization'!$A$33:$E$33,0), 0)), 0, IF(VLOOKUP($A61, 'E1 Categorization'!A33:E124, MATCH("Customer Component", 'E1 Categorization'!$A$33:$E$33,0), 0)=0, 'O5 Details by Class &amp; Accounts'!$E61, IF(AND(VLOOKUP($A61, 'E1 Categorization'!A33:E124, MATCH("Customer Component", 'E1 Categorization'!$A$33:$E$33,0), 0) &gt;0, VLOOKUP($A61, 'E1 Categorization'!A33:E124, MATCH("Customer Component", 'E1 Categorization'!$A$33:$E$33,0), 0)&lt;1), 'O5 Details by Class &amp; Accounts'!$E61*(1-VLOOKUP($A61, 'E1 Categorization'!A33:E124, MATCH("Customer Component", 'E1 Categorization'!$A$33:$E$33,0), 0)), 0)))</f>
        <v>0</v>
      </c>
      <c r="G61" s="2186">
        <f>IF(ISERROR(VLOOKUP($A61, 'E1 Categorization'!A33:E124, MATCH("Customer Component", 'E1 Categorization'!$A$33:$E$33,0), 0)),0, IF(VLOOKUP($A61, 'E1 Categorization'!A33:E124, MATCH("Customer Component", 'E1 Categorization'!$A$33:$E$33,0), 0)=0, 0, IF(AND(VLOOKUP($A61, 'E1 Categorization'!A33:E124, MATCH("Customer Component", 'E1 Categorization'!$A$33:$E$33,0), 0) &gt;0, VLOOKUP($A61, 'E1 Categorization'!A33:E124, MATCH("Customer Component", 'E1 Categorization'!$A$33:$E$33,0), 0)&lt;1), 'O5 Details by Class &amp; Accounts'!$E61*(VLOOKUP($A61, 'E1 Categorization'!A33:E124, MATCH("Customer Component", 'E1 Categorization'!$A$33:$E$33,0), 0)), 'O5 Details by Class &amp; Accounts'!$E61)))</f>
        <v>0</v>
      </c>
      <c r="H61" s="2186">
        <f t="shared" si="8"/>
        <v>0</v>
      </c>
      <c r="I61" s="2186">
        <f>IF(ISERROR(VLOOKUP(VLOOKUP($A61, 'E4 TB Allocation Details'!$A$18:$L$214, MATCH("Demand ID", 'E4 TB Allocation Details'!$A$18:$L$18, 0),FALSE), 'E2 Allocators'!$B$15:$W$358, MATCH('O5 Details by Class &amp; Accounts'!I$18, 'E2 Allocators'!$B$15:$W$15, 0),FALSE)*$F61), 0, VLOOKUP(VLOOKUP($A61, 'E4 TB Allocation Details'!$A$18:$L$214, MATCH("Demand ID", 'E4 TB Allocation Details'!$A$18:$L$18, 0),FALSE), 'E2 Allocators'!$B$15:$W$358, MATCH('O5 Details by Class &amp; Accounts'!I$18, 'E2 Allocators'!$B$15:$W$15, 0),FALSE)*$F61)</f>
        <v>0</v>
      </c>
      <c r="J61" s="2186">
        <f>IF(ISERROR(VLOOKUP(VLOOKUP($A61, 'E4 TB Allocation Details'!$A$18:$L$214, MATCH("Demand ID", 'E4 TB Allocation Details'!$A$18:$L$18, 0),FALSE), 'E2 Allocators'!$B$15:$W$358, MATCH('O5 Details by Class &amp; Accounts'!J$18, 'E2 Allocators'!$B$15:$W$15, 0),FALSE)*$F61), 0, VLOOKUP(VLOOKUP($A61, 'E4 TB Allocation Details'!$A$18:$L$214, MATCH("Demand ID", 'E4 TB Allocation Details'!$A$18:$L$18, 0),FALSE), 'E2 Allocators'!$B$15:$W$358, MATCH('O5 Details by Class &amp; Accounts'!J$18, 'E2 Allocators'!$B$15:$W$15, 0),FALSE)*$F61)</f>
        <v>0</v>
      </c>
      <c r="K61" s="2186">
        <f>IF(ISERROR(VLOOKUP(VLOOKUP($A61, 'E4 TB Allocation Details'!$A$18:$L$214, MATCH("Demand ID", 'E4 TB Allocation Details'!$A$18:$L$18, 0),FALSE), 'E2 Allocators'!$B$15:$W$358, MATCH('O5 Details by Class &amp; Accounts'!K$18, 'E2 Allocators'!$B$15:$W$15, 0),FALSE)*$F61), 0, VLOOKUP(VLOOKUP($A61, 'E4 TB Allocation Details'!$A$18:$L$214, MATCH("Demand ID", 'E4 TB Allocation Details'!$A$18:$L$18, 0),FALSE), 'E2 Allocators'!$B$15:$W$358, MATCH('O5 Details by Class &amp; Accounts'!K$18, 'E2 Allocators'!$B$15:$W$15, 0),FALSE)*$F61)</f>
        <v>0</v>
      </c>
      <c r="L61" s="2186">
        <f>IF(ISERROR(VLOOKUP(VLOOKUP($A61, 'E4 TB Allocation Details'!$A$18:$L$214, MATCH("Demand ID", 'E4 TB Allocation Details'!$A$18:$L$18, 0),FALSE), 'E2 Allocators'!$B$15:$W$358, MATCH('O5 Details by Class &amp; Accounts'!L$18, 'E2 Allocators'!$B$15:$W$15, 0),FALSE)*$F61), 0, VLOOKUP(VLOOKUP($A61, 'E4 TB Allocation Details'!$A$18:$L$214, MATCH("Demand ID", 'E4 TB Allocation Details'!$A$18:$L$18, 0),FALSE), 'E2 Allocators'!$B$15:$W$358, MATCH('O5 Details by Class &amp; Accounts'!L$18, 'E2 Allocators'!$B$15:$W$15, 0),FALSE)*$F61)</f>
        <v>0</v>
      </c>
      <c r="M61" s="2186">
        <f>IF(ISERROR(VLOOKUP(VLOOKUP($A61, 'E4 TB Allocation Details'!$A$18:$L$214, MATCH("Demand ID", 'E4 TB Allocation Details'!$A$18:$L$18, 0),FALSE), 'E2 Allocators'!$B$15:$W$358, MATCH('O5 Details by Class &amp; Accounts'!M$18, 'E2 Allocators'!$B$15:$W$15, 0),FALSE)*$F61), 0, VLOOKUP(VLOOKUP($A61, 'E4 TB Allocation Details'!$A$18:$L$214, MATCH("Demand ID", 'E4 TB Allocation Details'!$A$18:$L$18, 0),FALSE), 'E2 Allocators'!$B$15:$W$358, MATCH('O5 Details by Class &amp; Accounts'!M$18, 'E2 Allocators'!$B$15:$W$15, 0),FALSE)*$F61)</f>
        <v>0</v>
      </c>
      <c r="N61" s="2186">
        <f>IF(ISERROR(VLOOKUP(VLOOKUP($A61, 'E4 TB Allocation Details'!$A$18:$L$214, MATCH("Demand ID", 'E4 TB Allocation Details'!$A$18:$L$18, 0),FALSE), 'E2 Allocators'!$B$15:$W$358, MATCH('O5 Details by Class &amp; Accounts'!N$18, 'E2 Allocators'!$B$15:$W$15, 0),FALSE)*$F61), 0, VLOOKUP(VLOOKUP($A61, 'E4 TB Allocation Details'!$A$18:$L$214, MATCH("Demand ID", 'E4 TB Allocation Details'!$A$18:$L$18, 0),FALSE), 'E2 Allocators'!$B$15:$W$358, MATCH('O5 Details by Class &amp; Accounts'!N$18, 'E2 Allocators'!$B$15:$W$15, 0),FALSE)*$F61)</f>
        <v>0</v>
      </c>
      <c r="O61" s="2186">
        <f>IF(ISERROR(VLOOKUP(VLOOKUP($A61, 'E4 TB Allocation Details'!$A$18:$L$214, MATCH("Demand ID", 'E4 TB Allocation Details'!$A$18:$L$18, 0),FALSE), 'E2 Allocators'!$B$15:$W$358, MATCH('O5 Details by Class &amp; Accounts'!O$18, 'E2 Allocators'!$B$15:$W$15, 0),FALSE)*$F61), 0, VLOOKUP(VLOOKUP($A61, 'E4 TB Allocation Details'!$A$18:$L$214, MATCH("Demand ID", 'E4 TB Allocation Details'!$A$18:$L$18, 0),FALSE), 'E2 Allocators'!$B$15:$W$358, MATCH('O5 Details by Class &amp; Accounts'!O$18, 'E2 Allocators'!$B$15:$W$15, 0),FALSE)*$F61)</f>
        <v>0</v>
      </c>
      <c r="P61" s="2186">
        <f>IF(ISERROR(VLOOKUP(VLOOKUP($A61, 'E4 TB Allocation Details'!$A$18:$L$214, MATCH("Demand ID", 'E4 TB Allocation Details'!$A$18:$L$18, 0),FALSE), 'E2 Allocators'!$B$15:$W$358, MATCH('O5 Details by Class &amp; Accounts'!P$18, 'E2 Allocators'!$B$15:$W$15, 0),FALSE)*$F61), 0, VLOOKUP(VLOOKUP($A61, 'E4 TB Allocation Details'!$A$18:$L$214, MATCH("Demand ID", 'E4 TB Allocation Details'!$A$18:$L$18, 0),FALSE), 'E2 Allocators'!$B$15:$W$358, MATCH('O5 Details by Class &amp; Accounts'!P$18, 'E2 Allocators'!$B$15:$W$15, 0),FALSE)*$F61)</f>
        <v>0</v>
      </c>
      <c r="Q61" s="2186">
        <f>IF(ISERROR(VLOOKUP(VLOOKUP($A61, 'E4 TB Allocation Details'!$A$18:$L$214, MATCH("Demand ID", 'E4 TB Allocation Details'!$A$18:$L$18, 0),FALSE), 'E2 Allocators'!$B$15:$W$358, MATCH('O5 Details by Class &amp; Accounts'!Q$18, 'E2 Allocators'!$B$15:$W$15, 0),FALSE)*$F61), 0, VLOOKUP(VLOOKUP($A61, 'E4 TB Allocation Details'!$A$18:$L$214, MATCH("Demand ID", 'E4 TB Allocation Details'!$A$18:$L$18, 0),FALSE), 'E2 Allocators'!$B$15:$W$358, MATCH('O5 Details by Class &amp; Accounts'!Q$18, 'E2 Allocators'!$B$15:$W$15, 0),FALSE)*$F61)</f>
        <v>0</v>
      </c>
      <c r="R61" s="2186">
        <f>IF(ISERROR(VLOOKUP(VLOOKUP($A61, 'E4 TB Allocation Details'!$A$18:$L$214, MATCH("Demand ID", 'E4 TB Allocation Details'!$A$18:$L$18, 0),FALSE), 'E2 Allocators'!$B$15:$W$358, MATCH('O5 Details by Class &amp; Accounts'!R$18, 'E2 Allocators'!$B$15:$W$15, 0),FALSE)*$F61), 0, VLOOKUP(VLOOKUP($A61, 'E4 TB Allocation Details'!$A$18:$L$214, MATCH("Demand ID", 'E4 TB Allocation Details'!$A$18:$L$18, 0),FALSE), 'E2 Allocators'!$B$15:$W$358, MATCH('O5 Details by Class &amp; Accounts'!R$18, 'E2 Allocators'!$B$15:$W$15, 0),FALSE)*$F61)</f>
        <v>0</v>
      </c>
      <c r="S61" s="2186">
        <f>IF(ISERROR(VLOOKUP(VLOOKUP($A61, 'E4 TB Allocation Details'!$A$18:$L$214, MATCH("Demand ID", 'E4 TB Allocation Details'!$A$18:$L$18, 0),FALSE), 'E2 Allocators'!$B$15:$W$358, MATCH('O5 Details by Class &amp; Accounts'!S$18, 'E2 Allocators'!$B$15:$W$15, 0),FALSE)*$F61), 0, VLOOKUP(VLOOKUP($A61, 'E4 TB Allocation Details'!$A$18:$L$214, MATCH("Demand ID", 'E4 TB Allocation Details'!$A$18:$L$18, 0),FALSE), 'E2 Allocators'!$B$15:$W$358, MATCH('O5 Details by Class &amp; Accounts'!S$18, 'E2 Allocators'!$B$15:$W$15, 0),FALSE)*$F61)</f>
        <v>0</v>
      </c>
      <c r="T61" s="2186">
        <f>IF(ISERROR(VLOOKUP(VLOOKUP($A61, 'E4 TB Allocation Details'!$A$18:$L$214, MATCH("Demand ID", 'E4 TB Allocation Details'!$A$18:$L$18, 0),FALSE), 'E2 Allocators'!$B$15:$W$358, MATCH('O5 Details by Class &amp; Accounts'!T$18, 'E2 Allocators'!$B$15:$W$15, 0),FALSE)*$F61), 0, VLOOKUP(VLOOKUP($A61, 'E4 TB Allocation Details'!$A$18:$L$214, MATCH("Demand ID", 'E4 TB Allocation Details'!$A$18:$L$18, 0),FALSE), 'E2 Allocators'!$B$15:$W$358, MATCH('O5 Details by Class &amp; Accounts'!T$18, 'E2 Allocators'!$B$15:$W$15, 0),FALSE)*$F61)</f>
        <v>0</v>
      </c>
      <c r="U61" s="2186">
        <f>IF(ISERROR(VLOOKUP(VLOOKUP($A61, 'E4 TB Allocation Details'!$A$18:$L$214, MATCH("Demand ID", 'E4 TB Allocation Details'!$A$18:$L$18, 0),FALSE), 'E2 Allocators'!$B$15:$W$358, MATCH('O5 Details by Class &amp; Accounts'!U$18, 'E2 Allocators'!$B$15:$W$15, 0),FALSE)*$F61), 0, VLOOKUP(VLOOKUP($A61, 'E4 TB Allocation Details'!$A$18:$L$214, MATCH("Demand ID", 'E4 TB Allocation Details'!$A$18:$L$18, 0),FALSE), 'E2 Allocators'!$B$15:$W$358, MATCH('O5 Details by Class &amp; Accounts'!U$18, 'E2 Allocators'!$B$15:$W$15, 0),FALSE)*$F61)</f>
        <v>0</v>
      </c>
      <c r="V61" s="2186">
        <f>IF(ISERROR(VLOOKUP(VLOOKUP($A61, 'E4 TB Allocation Details'!$A$18:$L$214, MATCH("Demand ID", 'E4 TB Allocation Details'!$A$18:$L$18, 0),FALSE), 'E2 Allocators'!$B$15:$W$358, MATCH('O5 Details by Class &amp; Accounts'!V$18, 'E2 Allocators'!$B$15:$W$15, 0),FALSE)*$F61), 0, VLOOKUP(VLOOKUP($A61, 'E4 TB Allocation Details'!$A$18:$L$214, MATCH("Demand ID", 'E4 TB Allocation Details'!$A$18:$L$18, 0),FALSE), 'E2 Allocators'!$B$15:$W$358, MATCH('O5 Details by Class &amp; Accounts'!V$18, 'E2 Allocators'!$B$15:$W$15, 0),FALSE)*$F61)</f>
        <v>0</v>
      </c>
      <c r="W61" s="2186">
        <f>IF(ISERROR(VLOOKUP(VLOOKUP($A61, 'E4 TB Allocation Details'!$A$18:$L$214, MATCH("Demand ID", 'E4 TB Allocation Details'!$A$18:$L$18, 0),FALSE), 'E2 Allocators'!$B$15:$W$358, MATCH('O5 Details by Class &amp; Accounts'!W$18, 'E2 Allocators'!$B$15:$W$15, 0),FALSE)*$F61), 0, VLOOKUP(VLOOKUP($A61, 'E4 TB Allocation Details'!$A$18:$L$214, MATCH("Demand ID", 'E4 TB Allocation Details'!$A$18:$L$18, 0),FALSE), 'E2 Allocators'!$B$15:$W$358, MATCH('O5 Details by Class &amp; Accounts'!W$18, 'E2 Allocators'!$B$15:$W$15, 0),FALSE)*$F61)</f>
        <v>0</v>
      </c>
      <c r="X61" s="2186">
        <f>IF(ISERROR(VLOOKUP(VLOOKUP($A61, 'E4 TB Allocation Details'!$A$18:$L$214, MATCH("Demand ID", 'E4 TB Allocation Details'!$A$18:$L$18, 0),FALSE), 'E2 Allocators'!$B$15:$W$358, MATCH('O5 Details by Class &amp; Accounts'!X$18, 'E2 Allocators'!$B$15:$W$15, 0),FALSE)*$F61), 0, VLOOKUP(VLOOKUP($A61, 'E4 TB Allocation Details'!$A$18:$L$214, MATCH("Demand ID", 'E4 TB Allocation Details'!$A$18:$L$18, 0),FALSE), 'E2 Allocators'!$B$15:$W$358, MATCH('O5 Details by Class &amp; Accounts'!X$18, 'E2 Allocators'!$B$15:$W$15, 0),FALSE)*$F61)</f>
        <v>0</v>
      </c>
      <c r="Y61" s="2186">
        <f>IF(ISERROR(VLOOKUP(VLOOKUP($A61, 'E4 TB Allocation Details'!$A$18:$L$214, MATCH("Demand ID", 'E4 TB Allocation Details'!$A$18:$L$18, 0),FALSE), 'E2 Allocators'!$B$15:$W$358, MATCH('O5 Details by Class &amp; Accounts'!Y$18, 'E2 Allocators'!$B$15:$W$15, 0),FALSE)*$F61), 0, VLOOKUP(VLOOKUP($A61, 'E4 TB Allocation Details'!$A$18:$L$214, MATCH("Demand ID", 'E4 TB Allocation Details'!$A$18:$L$18, 0),FALSE), 'E2 Allocators'!$B$15:$W$358, MATCH('O5 Details by Class &amp; Accounts'!Y$18, 'E2 Allocators'!$B$15:$W$15, 0),FALSE)*$F61)</f>
        <v>0</v>
      </c>
      <c r="Z61" s="2186">
        <f>IF(ISERROR(VLOOKUP(VLOOKUP($A61, 'E4 TB Allocation Details'!$A$18:$L$214, MATCH("Demand ID", 'E4 TB Allocation Details'!$A$18:$L$18, 0),FALSE), 'E2 Allocators'!$B$15:$W$358, MATCH('O5 Details by Class &amp; Accounts'!Z$18, 'E2 Allocators'!$B$15:$W$15, 0),FALSE)*$F61), 0, VLOOKUP(VLOOKUP($A61, 'E4 TB Allocation Details'!$A$18:$L$214, MATCH("Demand ID", 'E4 TB Allocation Details'!$A$18:$L$18, 0),FALSE), 'E2 Allocators'!$B$15:$W$358, MATCH('O5 Details by Class &amp; Accounts'!Z$18, 'E2 Allocators'!$B$15:$W$15, 0),FALSE)*$F61)</f>
        <v>0</v>
      </c>
      <c r="AA61" s="2186">
        <f>IF(ISERROR(VLOOKUP(VLOOKUP($A61, 'E4 TB Allocation Details'!$A$18:$L$214, MATCH("Demand ID", 'E4 TB Allocation Details'!$A$18:$L$18, 0),FALSE), 'E2 Allocators'!$B$15:$W$358, MATCH('O5 Details by Class &amp; Accounts'!AA$18, 'E2 Allocators'!$B$15:$W$15, 0),FALSE)*$F61), 0, VLOOKUP(VLOOKUP($A61, 'E4 TB Allocation Details'!$A$18:$L$214, MATCH("Demand ID", 'E4 TB Allocation Details'!$A$18:$L$18, 0),FALSE), 'E2 Allocators'!$B$15:$W$358, MATCH('O5 Details by Class &amp; Accounts'!AA$18, 'E2 Allocators'!$B$15:$W$15, 0),FALSE)*$F61)</f>
        <v>0</v>
      </c>
      <c r="AB61" s="2186">
        <f>IF(ISERROR(VLOOKUP(VLOOKUP($A61, 'E4 TB Allocation Details'!$A$18:$L$214, MATCH("Demand ID", 'E4 TB Allocation Details'!$A$18:$L$18, 0),FALSE), 'E2 Allocators'!$B$15:$W$358, MATCH('O5 Details by Class &amp; Accounts'!AB$18, 'E2 Allocators'!$B$15:$W$15, 0),FALSE)*$F61), 0, VLOOKUP(VLOOKUP($A61, 'E4 TB Allocation Details'!$A$18:$L$214, MATCH("Demand ID", 'E4 TB Allocation Details'!$A$18:$L$18, 0),FALSE), 'E2 Allocators'!$B$15:$W$358, MATCH('O5 Details by Class &amp; Accounts'!AB$18, 'E2 Allocators'!$B$15:$W$15, 0),FALSE)*$F61)</f>
        <v>0</v>
      </c>
      <c r="AC61" s="2186">
        <f t="shared" si="9"/>
        <v>0</v>
      </c>
      <c r="AD61" s="2186">
        <f>IF(ISERROR(VLOOKUP(VLOOKUP($A61, 'E4 TB Allocation Details'!$A$18:$L$214, MATCH("Customer ID", 'E4 TB Allocation Details'!$A$18:$L$18, 0),FALSE), 'E2 Allocators'!$B$15:$W$358, MATCH('O5 Details by Class &amp; Accounts'!AD$18, 'E2 Allocators'!$B$15:$W$15, 0),FALSE)*$G61), 0, VLOOKUP(VLOOKUP($A61, 'E4 TB Allocation Details'!$A$18:$L$214, MATCH("Customer ID", 'E4 TB Allocation Details'!$A$18:$L$18, 0),FALSE), 'E2 Allocators'!$B$15:$W$358, MATCH('O5 Details by Class &amp; Accounts'!AD$18, 'E2 Allocators'!$B$15:$W$15, 0),FALSE)*$G61)</f>
        <v>0</v>
      </c>
      <c r="AE61" s="2186">
        <f>IF(ISERROR(VLOOKUP(VLOOKUP($A61, 'E4 TB Allocation Details'!$A$18:$L$214, MATCH("Customer ID", 'E4 TB Allocation Details'!$A$18:$L$18, 0),FALSE), 'E2 Allocators'!$B$15:$W$358, MATCH('O5 Details by Class &amp; Accounts'!AE$18, 'E2 Allocators'!$B$15:$W$15, 0),FALSE)*$G61), 0, VLOOKUP(VLOOKUP($A61, 'E4 TB Allocation Details'!$A$18:$L$214, MATCH("Customer ID", 'E4 TB Allocation Details'!$A$18:$L$18, 0),FALSE), 'E2 Allocators'!$B$15:$W$358, MATCH('O5 Details by Class &amp; Accounts'!AE$18, 'E2 Allocators'!$B$15:$W$15, 0),FALSE)*$G61)</f>
        <v>0</v>
      </c>
      <c r="AF61" s="2186">
        <f>IF(ISERROR(VLOOKUP(VLOOKUP($A61, 'E4 TB Allocation Details'!$A$18:$L$214, MATCH("Customer ID", 'E4 TB Allocation Details'!$A$18:$L$18, 0),FALSE), 'E2 Allocators'!$B$15:$W$358, MATCH('O5 Details by Class &amp; Accounts'!AF$18, 'E2 Allocators'!$B$15:$W$15, 0),FALSE)*$G61), 0, VLOOKUP(VLOOKUP($A61, 'E4 TB Allocation Details'!$A$18:$L$214, MATCH("Customer ID", 'E4 TB Allocation Details'!$A$18:$L$18, 0),FALSE), 'E2 Allocators'!$B$15:$W$358, MATCH('O5 Details by Class &amp; Accounts'!AF$18, 'E2 Allocators'!$B$15:$W$15, 0),FALSE)*$G61)</f>
        <v>0</v>
      </c>
      <c r="AG61" s="2186">
        <f>IF(ISERROR(VLOOKUP(VLOOKUP($A61, 'E4 TB Allocation Details'!$A$18:$L$214, MATCH("Customer ID", 'E4 TB Allocation Details'!$A$18:$L$18, 0),FALSE), 'E2 Allocators'!$B$15:$W$358, MATCH('O5 Details by Class &amp; Accounts'!AG$18, 'E2 Allocators'!$B$15:$W$15, 0),FALSE)*$G61), 0, VLOOKUP(VLOOKUP($A61, 'E4 TB Allocation Details'!$A$18:$L$214, MATCH("Customer ID", 'E4 TB Allocation Details'!$A$18:$L$18, 0),FALSE), 'E2 Allocators'!$B$15:$W$358, MATCH('O5 Details by Class &amp; Accounts'!AG$18, 'E2 Allocators'!$B$15:$W$15, 0),FALSE)*$G61)</f>
        <v>0</v>
      </c>
      <c r="AH61" s="2186">
        <f>IF(ISERROR(VLOOKUP(VLOOKUP($A61, 'E4 TB Allocation Details'!$A$18:$L$214, MATCH("Customer ID", 'E4 TB Allocation Details'!$A$18:$L$18, 0),FALSE), 'E2 Allocators'!$B$15:$W$358, MATCH('O5 Details by Class &amp; Accounts'!AH$18, 'E2 Allocators'!$B$15:$W$15, 0),FALSE)*$G61), 0, VLOOKUP(VLOOKUP($A61, 'E4 TB Allocation Details'!$A$18:$L$214, MATCH("Customer ID", 'E4 TB Allocation Details'!$A$18:$L$18, 0),FALSE), 'E2 Allocators'!$B$15:$W$358, MATCH('O5 Details by Class &amp; Accounts'!AH$18, 'E2 Allocators'!$B$15:$W$15, 0),FALSE)*$G61)</f>
        <v>0</v>
      </c>
      <c r="AI61" s="2186">
        <f>IF(ISERROR(VLOOKUP(VLOOKUP($A61, 'E4 TB Allocation Details'!$A$18:$L$214, MATCH("Customer ID", 'E4 TB Allocation Details'!$A$18:$L$18, 0),FALSE), 'E2 Allocators'!$B$15:$W$358, MATCH('O5 Details by Class &amp; Accounts'!AI$18, 'E2 Allocators'!$B$15:$W$15, 0),FALSE)*$G61), 0, VLOOKUP(VLOOKUP($A61, 'E4 TB Allocation Details'!$A$18:$L$214, MATCH("Customer ID", 'E4 TB Allocation Details'!$A$18:$L$18, 0),FALSE), 'E2 Allocators'!$B$15:$W$358, MATCH('O5 Details by Class &amp; Accounts'!AI$18, 'E2 Allocators'!$B$15:$W$15, 0),FALSE)*$G61)</f>
        <v>0</v>
      </c>
      <c r="AJ61" s="2186">
        <f>IF(ISERROR(VLOOKUP(VLOOKUP($A61, 'E4 TB Allocation Details'!$A$18:$L$214, MATCH("Customer ID", 'E4 TB Allocation Details'!$A$18:$L$18, 0),FALSE), 'E2 Allocators'!$B$15:$W$358, MATCH('O5 Details by Class &amp; Accounts'!AJ$18, 'E2 Allocators'!$B$15:$W$15, 0),FALSE)*$G61), 0, VLOOKUP(VLOOKUP($A61, 'E4 TB Allocation Details'!$A$18:$L$214, MATCH("Customer ID", 'E4 TB Allocation Details'!$A$18:$L$18, 0),FALSE), 'E2 Allocators'!$B$15:$W$358, MATCH('O5 Details by Class &amp; Accounts'!AJ$18, 'E2 Allocators'!$B$15:$W$15, 0),FALSE)*$G61)</f>
        <v>0</v>
      </c>
      <c r="AK61" s="2186">
        <f>IF(ISERROR(VLOOKUP(VLOOKUP($A61, 'E4 TB Allocation Details'!$A$18:$L$214, MATCH("Customer ID", 'E4 TB Allocation Details'!$A$18:$L$18, 0),FALSE), 'E2 Allocators'!$B$15:$W$358, MATCH('O5 Details by Class &amp; Accounts'!AK$18, 'E2 Allocators'!$B$15:$W$15, 0),FALSE)*$G61), 0, VLOOKUP(VLOOKUP($A61, 'E4 TB Allocation Details'!$A$18:$L$214, MATCH("Customer ID", 'E4 TB Allocation Details'!$A$18:$L$18, 0),FALSE), 'E2 Allocators'!$B$15:$W$358, MATCH('O5 Details by Class &amp; Accounts'!AK$18, 'E2 Allocators'!$B$15:$W$15, 0),FALSE)*$G61)</f>
        <v>0</v>
      </c>
      <c r="AL61" s="2186">
        <f>IF(ISERROR(VLOOKUP(VLOOKUP($A61, 'E4 TB Allocation Details'!$A$18:$L$214, MATCH("Customer ID", 'E4 TB Allocation Details'!$A$18:$L$18, 0),FALSE), 'E2 Allocators'!$B$15:$W$358, MATCH('O5 Details by Class &amp; Accounts'!AL$18, 'E2 Allocators'!$B$15:$W$15, 0),FALSE)*$G61), 0, VLOOKUP(VLOOKUP($A61, 'E4 TB Allocation Details'!$A$18:$L$214, MATCH("Customer ID", 'E4 TB Allocation Details'!$A$18:$L$18, 0),FALSE), 'E2 Allocators'!$B$15:$W$358, MATCH('O5 Details by Class &amp; Accounts'!AL$18, 'E2 Allocators'!$B$15:$W$15, 0),FALSE)*$G61)</f>
        <v>0</v>
      </c>
      <c r="AM61" s="2186">
        <f>IF(ISERROR(VLOOKUP(VLOOKUP($A61, 'E4 TB Allocation Details'!$A$18:$L$214, MATCH("Customer ID", 'E4 TB Allocation Details'!$A$18:$L$18, 0),FALSE), 'E2 Allocators'!$B$15:$W$358, MATCH('O5 Details by Class &amp; Accounts'!AM$18, 'E2 Allocators'!$B$15:$W$15, 0),FALSE)*$G61), 0, VLOOKUP(VLOOKUP($A61, 'E4 TB Allocation Details'!$A$18:$L$214, MATCH("Customer ID", 'E4 TB Allocation Details'!$A$18:$L$18, 0),FALSE), 'E2 Allocators'!$B$15:$W$358, MATCH('O5 Details by Class &amp; Accounts'!AM$18, 'E2 Allocators'!$B$15:$W$15, 0),FALSE)*$G61)</f>
        <v>0</v>
      </c>
      <c r="AN61" s="2186">
        <f>IF(ISERROR(VLOOKUP(VLOOKUP($A61, 'E4 TB Allocation Details'!$A$18:$L$214, MATCH("Customer ID", 'E4 TB Allocation Details'!$A$18:$L$18, 0),FALSE), 'E2 Allocators'!$B$15:$W$358, MATCH('O5 Details by Class &amp; Accounts'!AN$18, 'E2 Allocators'!$B$15:$W$15, 0),FALSE)*$G61), 0, VLOOKUP(VLOOKUP($A61, 'E4 TB Allocation Details'!$A$18:$L$214, MATCH("Customer ID", 'E4 TB Allocation Details'!$A$18:$L$18, 0),FALSE), 'E2 Allocators'!$B$15:$W$358, MATCH('O5 Details by Class &amp; Accounts'!AN$18, 'E2 Allocators'!$B$15:$W$15, 0),FALSE)*$G61)</f>
        <v>0</v>
      </c>
      <c r="AO61" s="2186">
        <f>IF(ISERROR(VLOOKUP(VLOOKUP($A61, 'E4 TB Allocation Details'!$A$18:$L$214, MATCH("Customer ID", 'E4 TB Allocation Details'!$A$18:$L$18, 0),FALSE), 'E2 Allocators'!$B$15:$W$358, MATCH('O5 Details by Class &amp; Accounts'!AO$18, 'E2 Allocators'!$B$15:$W$15, 0),FALSE)*$G61), 0, VLOOKUP(VLOOKUP($A61, 'E4 TB Allocation Details'!$A$18:$L$214, MATCH("Customer ID", 'E4 TB Allocation Details'!$A$18:$L$18, 0),FALSE), 'E2 Allocators'!$B$15:$W$358, MATCH('O5 Details by Class &amp; Accounts'!AO$18, 'E2 Allocators'!$B$15:$W$15, 0),FALSE)*$G61)</f>
        <v>0</v>
      </c>
      <c r="AP61" s="2186">
        <f>IF(ISERROR(VLOOKUP(VLOOKUP($A61, 'E4 TB Allocation Details'!$A$18:$L$214, MATCH("Customer ID", 'E4 TB Allocation Details'!$A$18:$L$18, 0),FALSE), 'E2 Allocators'!$B$15:$W$358, MATCH('O5 Details by Class &amp; Accounts'!AP$18, 'E2 Allocators'!$B$15:$W$15, 0),FALSE)*$G61), 0, VLOOKUP(VLOOKUP($A61, 'E4 TB Allocation Details'!$A$18:$L$214, MATCH("Customer ID", 'E4 TB Allocation Details'!$A$18:$L$18, 0),FALSE), 'E2 Allocators'!$B$15:$W$358, MATCH('O5 Details by Class &amp; Accounts'!AP$18, 'E2 Allocators'!$B$15:$W$15, 0),FALSE)*$G61)</f>
        <v>0</v>
      </c>
      <c r="AQ61" s="2186">
        <f>IF(ISERROR(VLOOKUP(VLOOKUP($A61, 'E4 TB Allocation Details'!$A$18:$L$214, MATCH("Customer ID", 'E4 TB Allocation Details'!$A$18:$L$18, 0),FALSE), 'E2 Allocators'!$B$15:$W$358, MATCH('O5 Details by Class &amp; Accounts'!AQ$18, 'E2 Allocators'!$B$15:$W$15, 0),FALSE)*$G61), 0, VLOOKUP(VLOOKUP($A61, 'E4 TB Allocation Details'!$A$18:$L$214, MATCH("Customer ID", 'E4 TB Allocation Details'!$A$18:$L$18, 0),FALSE), 'E2 Allocators'!$B$15:$W$358, MATCH('O5 Details by Class &amp; Accounts'!AQ$18, 'E2 Allocators'!$B$15:$W$15, 0),FALSE)*$G61)</f>
        <v>0</v>
      </c>
      <c r="AR61" s="2186">
        <f>IF(ISERROR(VLOOKUP(VLOOKUP($A61, 'E4 TB Allocation Details'!$A$18:$L$214, MATCH("Customer ID", 'E4 TB Allocation Details'!$A$18:$L$18, 0),FALSE), 'E2 Allocators'!$B$15:$W$358, MATCH('O5 Details by Class &amp; Accounts'!AR$18, 'E2 Allocators'!$B$15:$W$15, 0),FALSE)*$G61), 0, VLOOKUP(VLOOKUP($A61, 'E4 TB Allocation Details'!$A$18:$L$214, MATCH("Customer ID", 'E4 TB Allocation Details'!$A$18:$L$18, 0),FALSE), 'E2 Allocators'!$B$15:$W$358, MATCH('O5 Details by Class &amp; Accounts'!AR$18, 'E2 Allocators'!$B$15:$W$15, 0),FALSE)*$G61)</f>
        <v>0</v>
      </c>
      <c r="AS61" s="2186">
        <f>IF(ISERROR(VLOOKUP(VLOOKUP($A61, 'E4 TB Allocation Details'!$A$18:$L$214, MATCH("Customer ID", 'E4 TB Allocation Details'!$A$18:$L$18, 0),FALSE), 'E2 Allocators'!$B$15:$W$358, MATCH('O5 Details by Class &amp; Accounts'!AS$18, 'E2 Allocators'!$B$15:$W$15, 0),FALSE)*$G61), 0, VLOOKUP(VLOOKUP($A61, 'E4 TB Allocation Details'!$A$18:$L$214, MATCH("Customer ID", 'E4 TB Allocation Details'!$A$18:$L$18, 0),FALSE), 'E2 Allocators'!$B$15:$W$358, MATCH('O5 Details by Class &amp; Accounts'!AS$18, 'E2 Allocators'!$B$15:$W$15, 0),FALSE)*$G61)</f>
        <v>0</v>
      </c>
      <c r="AT61" s="2186">
        <f>IF(ISERROR(VLOOKUP(VLOOKUP($A61, 'E4 TB Allocation Details'!$A$18:$L$214, MATCH("Customer ID", 'E4 TB Allocation Details'!$A$18:$L$18, 0),FALSE), 'E2 Allocators'!$B$15:$W$358, MATCH('O5 Details by Class &amp; Accounts'!AT$18, 'E2 Allocators'!$B$15:$W$15, 0),FALSE)*$G61), 0, VLOOKUP(VLOOKUP($A61, 'E4 TB Allocation Details'!$A$18:$L$214, MATCH("Customer ID", 'E4 TB Allocation Details'!$A$18:$L$18, 0),FALSE), 'E2 Allocators'!$B$15:$W$358, MATCH('O5 Details by Class &amp; Accounts'!AT$18, 'E2 Allocators'!$B$15:$W$15, 0),FALSE)*$G61)</f>
        <v>0</v>
      </c>
      <c r="AU61" s="2186">
        <f>IF(ISERROR(VLOOKUP(VLOOKUP($A61, 'E4 TB Allocation Details'!$A$18:$L$214, MATCH("Customer ID", 'E4 TB Allocation Details'!$A$18:$L$18, 0),FALSE), 'E2 Allocators'!$B$15:$W$358, MATCH('O5 Details by Class &amp; Accounts'!AU$18, 'E2 Allocators'!$B$15:$W$15, 0),FALSE)*$G61), 0, VLOOKUP(VLOOKUP($A61, 'E4 TB Allocation Details'!$A$18:$L$214, MATCH("Customer ID", 'E4 TB Allocation Details'!$A$18:$L$18, 0),FALSE), 'E2 Allocators'!$B$15:$W$358, MATCH('O5 Details by Class &amp; Accounts'!AU$18, 'E2 Allocators'!$B$15:$W$15, 0),FALSE)*$G61)</f>
        <v>0</v>
      </c>
      <c r="AV61" s="2186">
        <f>IF(ISERROR(VLOOKUP(VLOOKUP($A61, 'E4 TB Allocation Details'!$A$18:$L$214, MATCH("Customer ID", 'E4 TB Allocation Details'!$A$18:$L$18, 0),FALSE), 'E2 Allocators'!$B$15:$W$358, MATCH('O5 Details by Class &amp; Accounts'!AV$18, 'E2 Allocators'!$B$15:$W$15, 0),FALSE)*$G61), 0, VLOOKUP(VLOOKUP($A61, 'E4 TB Allocation Details'!$A$18:$L$214, MATCH("Customer ID", 'E4 TB Allocation Details'!$A$18:$L$18, 0),FALSE), 'E2 Allocators'!$B$15:$W$358, MATCH('O5 Details by Class &amp; Accounts'!AV$18, 'E2 Allocators'!$B$15:$W$15, 0),FALSE)*$G61)</f>
        <v>0</v>
      </c>
      <c r="AW61" s="2186">
        <f>IF(ISERROR(VLOOKUP(VLOOKUP($A61, 'E4 TB Allocation Details'!$A$18:$L$214, MATCH("Customer ID", 'E4 TB Allocation Details'!$A$18:$L$18, 0),FALSE), 'E2 Allocators'!$B$15:$W$358, MATCH('O5 Details by Class &amp; Accounts'!AW$18, 'E2 Allocators'!$B$15:$W$15, 0),FALSE)*$G61), 0, VLOOKUP(VLOOKUP($A61, 'E4 TB Allocation Details'!$A$18:$L$214, MATCH("Customer ID", 'E4 TB Allocation Details'!$A$18:$L$18, 0),FALSE), 'E2 Allocators'!$B$15:$W$358, MATCH('O5 Details by Class &amp; Accounts'!AW$18, 'E2 Allocators'!$B$15:$W$15, 0),FALSE)*$G61)</f>
        <v>0</v>
      </c>
      <c r="AX61" s="2186">
        <f t="shared" si="10"/>
        <v>0</v>
      </c>
      <c r="AY61" s="2186">
        <f>IF(ISERROR(VLOOKUP(VLOOKUP($A61, 'E4 TB Allocation Details'!$A$18:$L$214, MATCH("Misc ID", 'E4 TB Allocation Details'!$A$18:$L$18, 0),FALSE), 'E2 Allocators'!$B$15:$W$358, MATCH('O5 Details by Class &amp; Accounts'!AY$18, 'E2 Allocators'!$B$15:$W$15, 0),FALSE)*$E61), 0, VLOOKUP(VLOOKUP($A61, 'E4 TB Allocation Details'!$A$18:$L$214, MATCH("Misc ID", 'E4 TB Allocation Details'!$A$18:$L$18, 0),FALSE), 'E2 Allocators'!$B$15:$W$358, MATCH('O5 Details by Class &amp; Accounts'!AY$18, 'E2 Allocators'!$B$15:$W$15, 0),FALSE)*$E61)</f>
        <v>0</v>
      </c>
      <c r="AZ61" s="2186">
        <f>IF(ISERROR(VLOOKUP(VLOOKUP($A61, 'E4 TB Allocation Details'!$A$18:$L$214, MATCH("Misc ID", 'E4 TB Allocation Details'!$A$18:$L$18, 0),FALSE), 'E2 Allocators'!$B$15:$W$358, MATCH('O5 Details by Class &amp; Accounts'!AZ$18, 'E2 Allocators'!$B$15:$W$15, 0),FALSE)*$E61), 0, VLOOKUP(VLOOKUP($A61, 'E4 TB Allocation Details'!$A$18:$L$214, MATCH("Misc ID", 'E4 TB Allocation Details'!$A$18:$L$18, 0),FALSE), 'E2 Allocators'!$B$15:$W$358, MATCH('O5 Details by Class &amp; Accounts'!AZ$18, 'E2 Allocators'!$B$15:$W$15, 0),FALSE)*$E61)</f>
        <v>0</v>
      </c>
      <c r="BA61" s="2186">
        <f>IF(ISERROR(VLOOKUP(VLOOKUP($A61, 'E4 TB Allocation Details'!$A$18:$L$214, MATCH("Misc ID", 'E4 TB Allocation Details'!$A$18:$L$18, 0),FALSE), 'E2 Allocators'!$B$15:$W$358, MATCH('O5 Details by Class &amp; Accounts'!BA$18, 'E2 Allocators'!$B$15:$W$15, 0),FALSE)*$E61), 0, VLOOKUP(VLOOKUP($A61, 'E4 TB Allocation Details'!$A$18:$L$214, MATCH("Misc ID", 'E4 TB Allocation Details'!$A$18:$L$18, 0),FALSE), 'E2 Allocators'!$B$15:$W$358, MATCH('O5 Details by Class &amp; Accounts'!BA$18, 'E2 Allocators'!$B$15:$W$15, 0),FALSE)*$E61)</f>
        <v>0</v>
      </c>
      <c r="BB61" s="2186">
        <f>IF(ISERROR(VLOOKUP(VLOOKUP($A61, 'E4 TB Allocation Details'!$A$18:$L$214, MATCH("Misc ID", 'E4 TB Allocation Details'!$A$18:$L$18, 0),FALSE), 'E2 Allocators'!$B$15:$W$358, MATCH('O5 Details by Class &amp; Accounts'!BB$18, 'E2 Allocators'!$B$15:$W$15, 0),FALSE)*$E61), 0, VLOOKUP(VLOOKUP($A61, 'E4 TB Allocation Details'!$A$18:$L$214, MATCH("Misc ID", 'E4 TB Allocation Details'!$A$18:$L$18, 0),FALSE), 'E2 Allocators'!$B$15:$W$358, MATCH('O5 Details by Class &amp; Accounts'!BB$18, 'E2 Allocators'!$B$15:$W$15, 0),FALSE)*$E61)</f>
        <v>0</v>
      </c>
      <c r="BC61" s="2186">
        <f>IF(ISERROR(VLOOKUP(VLOOKUP($A61, 'E4 TB Allocation Details'!$A$18:$L$214, MATCH("Misc ID", 'E4 TB Allocation Details'!$A$18:$L$18, 0),FALSE), 'E2 Allocators'!$B$15:$W$358, MATCH('O5 Details by Class &amp; Accounts'!BC$18, 'E2 Allocators'!$B$15:$W$15, 0),FALSE)*$E61), 0, VLOOKUP(VLOOKUP($A61, 'E4 TB Allocation Details'!$A$18:$L$214, MATCH("Misc ID", 'E4 TB Allocation Details'!$A$18:$L$18, 0),FALSE), 'E2 Allocators'!$B$15:$W$358, MATCH('O5 Details by Class &amp; Accounts'!BC$18, 'E2 Allocators'!$B$15:$W$15, 0),FALSE)*$E61)</f>
        <v>0</v>
      </c>
      <c r="BD61" s="2186">
        <f>IF(ISERROR(VLOOKUP(VLOOKUP($A61, 'E4 TB Allocation Details'!$A$18:$L$214, MATCH("Misc ID", 'E4 TB Allocation Details'!$A$18:$L$18, 0),FALSE), 'E2 Allocators'!$B$15:$W$358, MATCH('O5 Details by Class &amp; Accounts'!BD$18, 'E2 Allocators'!$B$15:$W$15, 0),FALSE)*$E61), 0, VLOOKUP(VLOOKUP($A61, 'E4 TB Allocation Details'!$A$18:$L$214, MATCH("Misc ID", 'E4 TB Allocation Details'!$A$18:$L$18, 0),FALSE), 'E2 Allocators'!$B$15:$W$358, MATCH('O5 Details by Class &amp; Accounts'!BD$18, 'E2 Allocators'!$B$15:$W$15, 0),FALSE)*$E61)</f>
        <v>0</v>
      </c>
      <c r="BE61" s="2186">
        <f>IF(ISERROR(VLOOKUP(VLOOKUP($A61, 'E4 TB Allocation Details'!$A$18:$L$214, MATCH("Misc ID", 'E4 TB Allocation Details'!$A$18:$L$18, 0),FALSE), 'E2 Allocators'!$B$15:$W$358, MATCH('O5 Details by Class &amp; Accounts'!BE$18, 'E2 Allocators'!$B$15:$W$15, 0),FALSE)*$E61), 0, VLOOKUP(VLOOKUP($A61, 'E4 TB Allocation Details'!$A$18:$L$214, MATCH("Misc ID", 'E4 TB Allocation Details'!$A$18:$L$18, 0),FALSE), 'E2 Allocators'!$B$15:$W$358, MATCH('O5 Details by Class &amp; Accounts'!BE$18, 'E2 Allocators'!$B$15:$W$15, 0),FALSE)*$E61)</f>
        <v>0</v>
      </c>
      <c r="BF61" s="2186">
        <f>IF(ISERROR(VLOOKUP(VLOOKUP($A61, 'E4 TB Allocation Details'!$A$18:$L$214, MATCH("Misc ID", 'E4 TB Allocation Details'!$A$18:$L$18, 0),FALSE), 'E2 Allocators'!$B$15:$W$358, MATCH('O5 Details by Class &amp; Accounts'!BF$18, 'E2 Allocators'!$B$15:$W$15, 0),FALSE)*$E61), 0, VLOOKUP(VLOOKUP($A61, 'E4 TB Allocation Details'!$A$18:$L$214, MATCH("Misc ID", 'E4 TB Allocation Details'!$A$18:$L$18, 0),FALSE), 'E2 Allocators'!$B$15:$W$358, MATCH('O5 Details by Class &amp; Accounts'!BF$18, 'E2 Allocators'!$B$15:$W$15, 0),FALSE)*$E61)</f>
        <v>0</v>
      </c>
      <c r="BG61" s="2186">
        <f>IF(ISERROR(VLOOKUP(VLOOKUP($A61, 'E4 TB Allocation Details'!$A$18:$L$214, MATCH("Misc ID", 'E4 TB Allocation Details'!$A$18:$L$18, 0),FALSE), 'E2 Allocators'!$B$15:$W$358, MATCH('O5 Details by Class &amp; Accounts'!BG$18, 'E2 Allocators'!$B$15:$W$15, 0),FALSE)*$E61), 0, VLOOKUP(VLOOKUP($A61, 'E4 TB Allocation Details'!$A$18:$L$214, MATCH("Misc ID", 'E4 TB Allocation Details'!$A$18:$L$18, 0),FALSE), 'E2 Allocators'!$B$15:$W$358, MATCH('O5 Details by Class &amp; Accounts'!BG$18, 'E2 Allocators'!$B$15:$W$15, 0),FALSE)*$E61)</f>
        <v>0</v>
      </c>
      <c r="BH61" s="2186">
        <f>IF(ISERROR(VLOOKUP(VLOOKUP($A61, 'E4 TB Allocation Details'!$A$18:$L$214, MATCH("Misc ID", 'E4 TB Allocation Details'!$A$18:$L$18, 0),FALSE), 'E2 Allocators'!$B$15:$W$358, MATCH('O5 Details by Class &amp; Accounts'!BH$18, 'E2 Allocators'!$B$15:$W$15, 0),FALSE)*$E61), 0, VLOOKUP(VLOOKUP($A61, 'E4 TB Allocation Details'!$A$18:$L$214, MATCH("Misc ID", 'E4 TB Allocation Details'!$A$18:$L$18, 0),FALSE), 'E2 Allocators'!$B$15:$W$358, MATCH('O5 Details by Class &amp; Accounts'!BH$18, 'E2 Allocators'!$B$15:$W$15, 0),FALSE)*$E61)</f>
        <v>0</v>
      </c>
      <c r="BI61" s="2186">
        <f>IF(ISERROR(VLOOKUP(VLOOKUP($A61, 'E4 TB Allocation Details'!$A$18:$L$214, MATCH("Misc ID", 'E4 TB Allocation Details'!$A$18:$L$18, 0),FALSE), 'E2 Allocators'!$B$15:$W$358, MATCH('O5 Details by Class &amp; Accounts'!BI$18, 'E2 Allocators'!$B$15:$W$15, 0),FALSE)*$E61), 0, VLOOKUP(VLOOKUP($A61, 'E4 TB Allocation Details'!$A$18:$L$214, MATCH("Misc ID", 'E4 TB Allocation Details'!$A$18:$L$18, 0),FALSE), 'E2 Allocators'!$B$15:$W$358, MATCH('O5 Details by Class &amp; Accounts'!BI$18, 'E2 Allocators'!$B$15:$W$15, 0),FALSE)*$E61)</f>
        <v>0</v>
      </c>
      <c r="BJ61" s="2186">
        <f>IF(ISERROR(VLOOKUP(VLOOKUP($A61, 'E4 TB Allocation Details'!$A$18:$L$214, MATCH("Misc ID", 'E4 TB Allocation Details'!$A$18:$L$18, 0),FALSE), 'E2 Allocators'!$B$15:$W$358, MATCH('O5 Details by Class &amp; Accounts'!BJ$18, 'E2 Allocators'!$B$15:$W$15, 0),FALSE)*$E61), 0, VLOOKUP(VLOOKUP($A61, 'E4 TB Allocation Details'!$A$18:$L$214, MATCH("Misc ID", 'E4 TB Allocation Details'!$A$18:$L$18, 0),FALSE), 'E2 Allocators'!$B$15:$W$358, MATCH('O5 Details by Class &amp; Accounts'!BJ$18, 'E2 Allocators'!$B$15:$W$15, 0),FALSE)*$E61)</f>
        <v>0</v>
      </c>
      <c r="BK61" s="2186">
        <f>IF(ISERROR(VLOOKUP(VLOOKUP($A61, 'E4 TB Allocation Details'!$A$18:$L$214, MATCH("Misc ID", 'E4 TB Allocation Details'!$A$18:$L$18, 0),FALSE), 'E2 Allocators'!$B$15:$W$358, MATCH('O5 Details by Class &amp; Accounts'!BK$18, 'E2 Allocators'!$B$15:$W$15, 0),FALSE)*$E61), 0, VLOOKUP(VLOOKUP($A61, 'E4 TB Allocation Details'!$A$18:$L$214, MATCH("Misc ID", 'E4 TB Allocation Details'!$A$18:$L$18, 0),FALSE), 'E2 Allocators'!$B$15:$W$358, MATCH('O5 Details by Class &amp; Accounts'!BK$18, 'E2 Allocators'!$B$15:$W$15, 0),FALSE)*$E61)</f>
        <v>0</v>
      </c>
      <c r="BL61" s="2186">
        <f>IF(ISERROR(VLOOKUP(VLOOKUP($A61, 'E4 TB Allocation Details'!$A$18:$L$214, MATCH("Misc ID", 'E4 TB Allocation Details'!$A$18:$L$18, 0),FALSE), 'E2 Allocators'!$B$15:$W$358, MATCH('O5 Details by Class &amp; Accounts'!BL$18, 'E2 Allocators'!$B$15:$W$15, 0),FALSE)*$E61), 0, VLOOKUP(VLOOKUP($A61, 'E4 TB Allocation Details'!$A$18:$L$214, MATCH("Misc ID", 'E4 TB Allocation Details'!$A$18:$L$18, 0),FALSE), 'E2 Allocators'!$B$15:$W$358, MATCH('O5 Details by Class &amp; Accounts'!BL$18, 'E2 Allocators'!$B$15:$W$15, 0),FALSE)*$E61)</f>
        <v>0</v>
      </c>
      <c r="BM61" s="2186">
        <f>IF(ISERROR(VLOOKUP(VLOOKUP($A61, 'E4 TB Allocation Details'!$A$18:$L$214, MATCH("Misc ID", 'E4 TB Allocation Details'!$A$18:$L$18, 0),FALSE), 'E2 Allocators'!$B$15:$W$358, MATCH('O5 Details by Class &amp; Accounts'!BM$18, 'E2 Allocators'!$B$15:$W$15, 0),FALSE)*$E61), 0, VLOOKUP(VLOOKUP($A61, 'E4 TB Allocation Details'!$A$18:$L$214, MATCH("Misc ID", 'E4 TB Allocation Details'!$A$18:$L$18, 0),FALSE), 'E2 Allocators'!$B$15:$W$358, MATCH('O5 Details by Class &amp; Accounts'!BM$18, 'E2 Allocators'!$B$15:$W$15, 0),FALSE)*$E61)</f>
        <v>0</v>
      </c>
      <c r="BN61" s="2186">
        <f>IF(ISERROR(VLOOKUP(VLOOKUP($A61, 'E4 TB Allocation Details'!$A$18:$L$214, MATCH("Misc ID", 'E4 TB Allocation Details'!$A$18:$L$18, 0),FALSE), 'E2 Allocators'!$B$15:$W$358, MATCH('O5 Details by Class &amp; Accounts'!BN$18, 'E2 Allocators'!$B$15:$W$15, 0),FALSE)*$E61), 0, VLOOKUP(VLOOKUP($A61, 'E4 TB Allocation Details'!$A$18:$L$214, MATCH("Misc ID", 'E4 TB Allocation Details'!$A$18:$L$18, 0),FALSE), 'E2 Allocators'!$B$15:$W$358, MATCH('O5 Details by Class &amp; Accounts'!BN$18, 'E2 Allocators'!$B$15:$W$15, 0),FALSE)*$E61)</f>
        <v>0</v>
      </c>
      <c r="BO61" s="2186">
        <f>IF(ISERROR(VLOOKUP(VLOOKUP($A61, 'E4 TB Allocation Details'!$A$18:$L$214, MATCH("Misc ID", 'E4 TB Allocation Details'!$A$18:$L$18, 0),FALSE), 'E2 Allocators'!$B$15:$W$358, MATCH('O5 Details by Class &amp; Accounts'!BO$18, 'E2 Allocators'!$B$15:$W$15, 0),FALSE)*$E61), 0, VLOOKUP(VLOOKUP($A61, 'E4 TB Allocation Details'!$A$18:$L$214, MATCH("Misc ID", 'E4 TB Allocation Details'!$A$18:$L$18, 0),FALSE), 'E2 Allocators'!$B$15:$W$358, MATCH('O5 Details by Class &amp; Accounts'!BO$18, 'E2 Allocators'!$B$15:$W$15, 0),FALSE)*$E61)</f>
        <v>0</v>
      </c>
      <c r="BP61" s="2186">
        <f>IF(ISERROR(VLOOKUP(VLOOKUP($A61, 'E4 TB Allocation Details'!$A$18:$L$214, MATCH("Misc ID", 'E4 TB Allocation Details'!$A$18:$L$18, 0),FALSE), 'E2 Allocators'!$B$15:$W$358, MATCH('O5 Details by Class &amp; Accounts'!BP$18, 'E2 Allocators'!$B$15:$W$15, 0),FALSE)*$E61), 0, VLOOKUP(VLOOKUP($A61, 'E4 TB Allocation Details'!$A$18:$L$214, MATCH("Misc ID", 'E4 TB Allocation Details'!$A$18:$L$18, 0),FALSE), 'E2 Allocators'!$B$15:$W$358, MATCH('O5 Details by Class &amp; Accounts'!BP$18, 'E2 Allocators'!$B$15:$W$15, 0),FALSE)*$E61)</f>
        <v>0</v>
      </c>
      <c r="BQ61" s="2186">
        <f>IF(ISERROR(VLOOKUP(VLOOKUP($A61, 'E4 TB Allocation Details'!$A$18:$L$214, MATCH("Misc ID", 'E4 TB Allocation Details'!$A$18:$L$18, 0),FALSE), 'E2 Allocators'!$B$15:$W$358, MATCH('O5 Details by Class &amp; Accounts'!BQ$18, 'E2 Allocators'!$B$15:$W$15, 0),FALSE)*$E61), 0, VLOOKUP(VLOOKUP($A61, 'E4 TB Allocation Details'!$A$18:$L$214, MATCH("Misc ID", 'E4 TB Allocation Details'!$A$18:$L$18, 0),FALSE), 'E2 Allocators'!$B$15:$W$358, MATCH('O5 Details by Class &amp; Accounts'!BQ$18, 'E2 Allocators'!$B$15:$W$15, 0),FALSE)*$E61)</f>
        <v>0</v>
      </c>
      <c r="BR61" s="2186">
        <f>IF(ISERROR(VLOOKUP(VLOOKUP($A61, 'E4 TB Allocation Details'!$A$18:$L$214, MATCH("Misc ID", 'E4 TB Allocation Details'!$A$18:$L$18, 0),FALSE), 'E2 Allocators'!$B$15:$W$358, MATCH('O5 Details by Class &amp; Accounts'!BR$18, 'E2 Allocators'!$B$15:$W$15, 0),FALSE)*$E61), 0, VLOOKUP(VLOOKUP($A61, 'E4 TB Allocation Details'!$A$18:$L$214, MATCH("Misc ID", 'E4 TB Allocation Details'!$A$18:$L$18, 0),FALSE), 'E2 Allocators'!$B$15:$W$358, MATCH('O5 Details by Class &amp; Accounts'!BR$18, 'E2 Allocators'!$B$15:$W$15, 0),FALSE)*$E61)</f>
        <v>0</v>
      </c>
      <c r="BS61" s="2186">
        <f t="shared" si="11"/>
        <v>0</v>
      </c>
      <c r="BT61" s="2186">
        <f>IF(ISERROR(VLOOKUP(VLOOKUP($A61, 'E4 TB Allocation Details'!$A$18:$L$214, MATCH("A &amp; G ID", 'E4 TB Allocation Details'!$A$18:$L$18, 0),FALSE), 'E2 Allocators'!$B$15:$W$358, MATCH('O5 Details by Class &amp; Accounts'!BT$18, 'E2 Allocators'!$B$15:$W$15, 0),FALSE)*$E61), 0, VLOOKUP(VLOOKUP($A61, 'E4 TB Allocation Details'!$A$18:$L$214, MATCH("A &amp; G ID", 'E4 TB Allocation Details'!$A$18:$L$18, 0),FALSE), 'E2 Allocators'!$B$15:$W$358, MATCH('O5 Details by Class &amp; Accounts'!BT$18, 'E2 Allocators'!$B$15:$W$15, 0),FALSE)*$E61)</f>
        <v>40408.170082598488</v>
      </c>
      <c r="BU61" s="2186">
        <f>IF(ISERROR(VLOOKUP(VLOOKUP($A61, 'E4 TB Allocation Details'!$A$18:$L$214, MATCH("A &amp; G ID", 'E4 TB Allocation Details'!$A$18:$L$18, 0),FALSE), 'E2 Allocators'!$B$15:$W$358, MATCH('O5 Details by Class &amp; Accounts'!BU$18, 'E2 Allocators'!$B$15:$W$15, 0),FALSE)*$E61), 0, VLOOKUP(VLOOKUP($A61, 'E4 TB Allocation Details'!$A$18:$L$214, MATCH("A &amp; G ID", 'E4 TB Allocation Details'!$A$18:$L$18, 0),FALSE), 'E2 Allocators'!$B$15:$W$358, MATCH('O5 Details by Class &amp; Accounts'!BU$18, 'E2 Allocators'!$B$15:$W$15, 0),FALSE)*$E61)</f>
        <v>9294.8193680345921</v>
      </c>
      <c r="BV61" s="2186">
        <f>IF(ISERROR(VLOOKUP(VLOOKUP($A61, 'E4 TB Allocation Details'!$A$18:$L$214, MATCH("A &amp; G ID", 'E4 TB Allocation Details'!$A$18:$L$18, 0),FALSE), 'E2 Allocators'!$B$15:$W$358, MATCH('O5 Details by Class &amp; Accounts'!BV$18, 'E2 Allocators'!$B$15:$W$15, 0),FALSE)*$E61), 0, VLOOKUP(VLOOKUP($A61, 'E4 TB Allocation Details'!$A$18:$L$214, MATCH("A &amp; G ID", 'E4 TB Allocation Details'!$A$18:$L$18, 0),FALSE), 'E2 Allocators'!$B$15:$W$358, MATCH('O5 Details by Class &amp; Accounts'!BV$18, 'E2 Allocators'!$B$15:$W$15, 0),FALSE)*$E61)</f>
        <v>14454.775228256138</v>
      </c>
      <c r="BW61" s="2186">
        <f>IF(ISERROR(VLOOKUP(VLOOKUP($A61, 'E4 TB Allocation Details'!$A$18:$L$214, MATCH("A &amp; G ID", 'E4 TB Allocation Details'!$A$18:$L$18, 0),FALSE), 'E2 Allocators'!$B$15:$W$358, MATCH('O5 Details by Class &amp; Accounts'!BW$18, 'E2 Allocators'!$B$15:$W$15, 0),FALSE)*$E61), 0, VLOOKUP(VLOOKUP($A61, 'E4 TB Allocation Details'!$A$18:$L$214, MATCH("A &amp; G ID", 'E4 TB Allocation Details'!$A$18:$L$18, 0),FALSE), 'E2 Allocators'!$B$15:$W$358, MATCH('O5 Details by Class &amp; Accounts'!BW$18, 'E2 Allocators'!$B$15:$W$15, 0),FALSE)*$E61)</f>
        <v>0</v>
      </c>
      <c r="BX61" s="2186">
        <f>IF(ISERROR(VLOOKUP(VLOOKUP($A61, 'E4 TB Allocation Details'!$A$18:$L$214, MATCH("A &amp; G ID", 'E4 TB Allocation Details'!$A$18:$L$18, 0),FALSE), 'E2 Allocators'!$B$15:$W$358, MATCH('O5 Details by Class &amp; Accounts'!BX$18, 'E2 Allocators'!$B$15:$W$15, 0),FALSE)*$E61), 0, VLOOKUP(VLOOKUP($A61, 'E4 TB Allocation Details'!$A$18:$L$214, MATCH("A &amp; G ID", 'E4 TB Allocation Details'!$A$18:$L$18, 0),FALSE), 'E2 Allocators'!$B$15:$W$358, MATCH('O5 Details by Class &amp; Accounts'!BX$18, 'E2 Allocators'!$B$15:$W$15, 0),FALSE)*$E61)</f>
        <v>0</v>
      </c>
      <c r="BY61" s="2186">
        <f>IF(ISERROR(VLOOKUP(VLOOKUP($A61, 'E4 TB Allocation Details'!$A$18:$L$214, MATCH("A &amp; G ID", 'E4 TB Allocation Details'!$A$18:$L$18, 0),FALSE), 'E2 Allocators'!$B$15:$W$358, MATCH('O5 Details by Class &amp; Accounts'!BY$18, 'E2 Allocators'!$B$15:$W$15, 0),FALSE)*$E61), 0, VLOOKUP(VLOOKUP($A61, 'E4 TB Allocation Details'!$A$18:$L$214, MATCH("A &amp; G ID", 'E4 TB Allocation Details'!$A$18:$L$18, 0),FALSE), 'E2 Allocators'!$B$15:$W$358, MATCH('O5 Details by Class &amp; Accounts'!BY$18, 'E2 Allocators'!$B$15:$W$15, 0),FALSE)*$E61)</f>
        <v>0</v>
      </c>
      <c r="BZ61" s="2186">
        <f>IF(ISERROR(VLOOKUP(VLOOKUP($A61, 'E4 TB Allocation Details'!$A$18:$L$214, MATCH("A &amp; G ID", 'E4 TB Allocation Details'!$A$18:$L$18, 0),FALSE), 'E2 Allocators'!$B$15:$W$358, MATCH('O5 Details by Class &amp; Accounts'!BZ$18, 'E2 Allocators'!$B$15:$W$15, 0),FALSE)*$E61), 0, VLOOKUP(VLOOKUP($A61, 'E4 TB Allocation Details'!$A$18:$L$214, MATCH("A &amp; G ID", 'E4 TB Allocation Details'!$A$18:$L$18, 0),FALSE), 'E2 Allocators'!$B$15:$W$358, MATCH('O5 Details by Class &amp; Accounts'!BZ$18, 'E2 Allocators'!$B$15:$W$15, 0),FALSE)*$E61)</f>
        <v>946.09281534442584</v>
      </c>
      <c r="CA61" s="2186">
        <f>IF(ISERROR(VLOOKUP(VLOOKUP($A61, 'E4 TB Allocation Details'!$A$18:$L$214, MATCH("A &amp; G ID", 'E4 TB Allocation Details'!$A$18:$L$18, 0),FALSE), 'E2 Allocators'!$B$15:$W$358, MATCH('O5 Details by Class &amp; Accounts'!CA$18, 'E2 Allocators'!$B$15:$W$15, 0),FALSE)*$E61), 0, VLOOKUP(VLOOKUP($A61, 'E4 TB Allocation Details'!$A$18:$L$214, MATCH("A &amp; G ID", 'E4 TB Allocation Details'!$A$18:$L$18, 0),FALSE), 'E2 Allocators'!$B$15:$W$358, MATCH('O5 Details by Class &amp; Accounts'!CA$18, 'E2 Allocators'!$B$15:$W$15, 0),FALSE)*$E61)</f>
        <v>114.23513209895087</v>
      </c>
      <c r="CB61" s="2186">
        <f>IF(ISERROR(VLOOKUP(VLOOKUP($A61, 'E4 TB Allocation Details'!$A$18:$L$214, MATCH("A &amp; G ID", 'E4 TB Allocation Details'!$A$18:$L$18, 0),FALSE), 'E2 Allocators'!$B$15:$W$358, MATCH('O5 Details by Class &amp; Accounts'!CB$18, 'E2 Allocators'!$B$15:$W$15, 0),FALSE)*$E61), 0, VLOOKUP(VLOOKUP($A61, 'E4 TB Allocation Details'!$A$18:$L$214, MATCH("A &amp; G ID", 'E4 TB Allocation Details'!$A$18:$L$18, 0),FALSE), 'E2 Allocators'!$B$15:$W$358, MATCH('O5 Details by Class &amp; Accounts'!CB$18, 'E2 Allocators'!$B$15:$W$15, 0),FALSE)*$E61)</f>
        <v>95.907373667401046</v>
      </c>
      <c r="CC61" s="2186">
        <f>IF(ISERROR(VLOOKUP(VLOOKUP($A61, 'E4 TB Allocation Details'!$A$18:$L$214, MATCH("A &amp; G ID", 'E4 TB Allocation Details'!$A$18:$L$18, 0),FALSE), 'E2 Allocators'!$B$15:$W$358, MATCH('O5 Details by Class &amp; Accounts'!CC$18, 'E2 Allocators'!$B$15:$W$15, 0),FALSE)*$E61), 0, VLOOKUP(VLOOKUP($A61, 'E4 TB Allocation Details'!$A$18:$L$214, MATCH("A &amp; G ID", 'E4 TB Allocation Details'!$A$18:$L$18, 0),FALSE), 'E2 Allocators'!$B$15:$W$358, MATCH('O5 Details by Class &amp; Accounts'!CC$18, 'E2 Allocators'!$B$15:$W$15, 0),FALSE)*$E61)</f>
        <v>0</v>
      </c>
      <c r="CD61" s="2186">
        <f>IF(ISERROR(VLOOKUP(VLOOKUP($A61, 'E4 TB Allocation Details'!$A$18:$L$214, MATCH("A &amp; G ID", 'E4 TB Allocation Details'!$A$18:$L$18, 0),FALSE), 'E2 Allocators'!$B$15:$W$358, MATCH('O5 Details by Class &amp; Accounts'!CD$18, 'E2 Allocators'!$B$15:$W$15, 0),FALSE)*$E61), 0, VLOOKUP(VLOOKUP($A61, 'E4 TB Allocation Details'!$A$18:$L$214, MATCH("A &amp; G ID", 'E4 TB Allocation Details'!$A$18:$L$18, 0),FALSE), 'E2 Allocators'!$B$15:$W$358, MATCH('O5 Details by Class &amp; Accounts'!CD$18, 'E2 Allocators'!$B$15:$W$15, 0),FALSE)*$E61)</f>
        <v>0</v>
      </c>
      <c r="CE61" s="2186">
        <f>IF(ISERROR(VLOOKUP(VLOOKUP($A61, 'E4 TB Allocation Details'!$A$18:$L$214, MATCH("A &amp; G ID", 'E4 TB Allocation Details'!$A$18:$L$18, 0),FALSE), 'E2 Allocators'!$B$15:$W$358, MATCH('O5 Details by Class &amp; Accounts'!CE$18, 'E2 Allocators'!$B$15:$W$15, 0),FALSE)*$E61), 0, VLOOKUP(VLOOKUP($A61, 'E4 TB Allocation Details'!$A$18:$L$214, MATCH("A &amp; G ID", 'E4 TB Allocation Details'!$A$18:$L$18, 0),FALSE), 'E2 Allocators'!$B$15:$W$358, MATCH('O5 Details by Class &amp; Accounts'!CE$18, 'E2 Allocators'!$B$15:$W$15, 0),FALSE)*$E61)</f>
        <v>0</v>
      </c>
      <c r="CF61" s="2186">
        <f>IF(ISERROR(VLOOKUP(VLOOKUP($A61, 'E4 TB Allocation Details'!$A$18:$L$214, MATCH("A &amp; G ID", 'E4 TB Allocation Details'!$A$18:$L$18, 0),FALSE), 'E2 Allocators'!$B$15:$W$358, MATCH('O5 Details by Class &amp; Accounts'!CF$18, 'E2 Allocators'!$B$15:$W$15, 0),FALSE)*$E61), 0, VLOOKUP(VLOOKUP($A61, 'E4 TB Allocation Details'!$A$18:$L$214, MATCH("A &amp; G ID", 'E4 TB Allocation Details'!$A$18:$L$18, 0),FALSE), 'E2 Allocators'!$B$15:$W$358, MATCH('O5 Details by Class &amp; Accounts'!CF$18, 'E2 Allocators'!$B$15:$W$15, 0),FALSE)*$E61)</f>
        <v>0</v>
      </c>
      <c r="CG61" s="2186">
        <f>IF(ISERROR(VLOOKUP(VLOOKUP($A61, 'E4 TB Allocation Details'!$A$18:$L$214, MATCH("A &amp; G ID", 'E4 TB Allocation Details'!$A$18:$L$18, 0),FALSE), 'E2 Allocators'!$B$15:$W$358, MATCH('O5 Details by Class &amp; Accounts'!CG$18, 'E2 Allocators'!$B$15:$W$15, 0),FALSE)*$E61), 0, VLOOKUP(VLOOKUP($A61, 'E4 TB Allocation Details'!$A$18:$L$214, MATCH("A &amp; G ID", 'E4 TB Allocation Details'!$A$18:$L$18, 0),FALSE), 'E2 Allocators'!$B$15:$W$358, MATCH('O5 Details by Class &amp; Accounts'!CG$18, 'E2 Allocators'!$B$15:$W$15, 0),FALSE)*$E61)</f>
        <v>0</v>
      </c>
      <c r="CH61" s="2186">
        <f>IF(ISERROR(VLOOKUP(VLOOKUP($A61, 'E4 TB Allocation Details'!$A$18:$L$214, MATCH("A &amp; G ID", 'E4 TB Allocation Details'!$A$18:$L$18, 0),FALSE), 'E2 Allocators'!$B$15:$W$358, MATCH('O5 Details by Class &amp; Accounts'!CH$18, 'E2 Allocators'!$B$15:$W$15, 0),FALSE)*$E61), 0, VLOOKUP(VLOOKUP($A61, 'E4 TB Allocation Details'!$A$18:$L$214, MATCH("A &amp; G ID", 'E4 TB Allocation Details'!$A$18:$L$18, 0),FALSE), 'E2 Allocators'!$B$15:$W$358, MATCH('O5 Details by Class &amp; Accounts'!CH$18, 'E2 Allocators'!$B$15:$W$15, 0),FALSE)*$E61)</f>
        <v>0</v>
      </c>
      <c r="CI61" s="2186">
        <f>IF(ISERROR(VLOOKUP(VLOOKUP($A61, 'E4 TB Allocation Details'!$A$18:$L$214, MATCH("A &amp; G ID", 'E4 TB Allocation Details'!$A$18:$L$18, 0),FALSE), 'E2 Allocators'!$B$15:$W$358, MATCH('O5 Details by Class &amp; Accounts'!CI$18, 'E2 Allocators'!$B$15:$W$15, 0),FALSE)*$E61), 0, VLOOKUP(VLOOKUP($A61, 'E4 TB Allocation Details'!$A$18:$L$214, MATCH("A &amp; G ID", 'E4 TB Allocation Details'!$A$18:$L$18, 0),FALSE), 'E2 Allocators'!$B$15:$W$358, MATCH('O5 Details by Class &amp; Accounts'!CI$18, 'E2 Allocators'!$B$15:$W$15, 0),FALSE)*$E61)</f>
        <v>0</v>
      </c>
      <c r="CJ61" s="2186">
        <f>IF(ISERROR(VLOOKUP(VLOOKUP($A61, 'E4 TB Allocation Details'!$A$18:$L$214, MATCH("A &amp; G ID", 'E4 TB Allocation Details'!$A$18:$L$18, 0),FALSE), 'E2 Allocators'!$B$15:$W$358, MATCH('O5 Details by Class &amp; Accounts'!CJ$18, 'E2 Allocators'!$B$15:$W$15, 0),FALSE)*$E61), 0, VLOOKUP(VLOOKUP($A61, 'E4 TB Allocation Details'!$A$18:$L$214, MATCH("A &amp; G ID", 'E4 TB Allocation Details'!$A$18:$L$18, 0),FALSE), 'E2 Allocators'!$B$15:$W$358, MATCH('O5 Details by Class &amp; Accounts'!CJ$18, 'E2 Allocators'!$B$15:$W$15, 0),FALSE)*$E61)</f>
        <v>0</v>
      </c>
      <c r="CK61" s="2186">
        <f>IF(ISERROR(VLOOKUP(VLOOKUP($A61, 'E4 TB Allocation Details'!$A$18:$L$214, MATCH("A &amp; G ID", 'E4 TB Allocation Details'!$A$18:$L$18, 0),FALSE), 'E2 Allocators'!$B$15:$W$358, MATCH('O5 Details by Class &amp; Accounts'!CK$18, 'E2 Allocators'!$B$15:$W$15, 0),FALSE)*$E61), 0, VLOOKUP(VLOOKUP($A61, 'E4 TB Allocation Details'!$A$18:$L$214, MATCH("A &amp; G ID", 'E4 TB Allocation Details'!$A$18:$L$18, 0),FALSE), 'E2 Allocators'!$B$15:$W$358, MATCH('O5 Details by Class &amp; Accounts'!CK$18, 'E2 Allocators'!$B$15:$W$15, 0),FALSE)*$E61)</f>
        <v>0</v>
      </c>
      <c r="CL61" s="2186">
        <f>IF(ISERROR(VLOOKUP(VLOOKUP($A61, 'E4 TB Allocation Details'!$A$18:$L$214, MATCH("A &amp; G ID", 'E4 TB Allocation Details'!$A$18:$L$18, 0),FALSE), 'E2 Allocators'!$B$15:$W$358, MATCH('O5 Details by Class &amp; Accounts'!CL$18, 'E2 Allocators'!$B$15:$W$15, 0),FALSE)*$E61), 0, VLOOKUP(VLOOKUP($A61, 'E4 TB Allocation Details'!$A$18:$L$214, MATCH("A &amp; G ID", 'E4 TB Allocation Details'!$A$18:$L$18, 0),FALSE), 'E2 Allocators'!$B$15:$W$358, MATCH('O5 Details by Class &amp; Accounts'!CL$18, 'E2 Allocators'!$B$15:$W$15, 0),FALSE)*$E61)</f>
        <v>0</v>
      </c>
      <c r="CM61" s="2186">
        <f>IF(ISERROR(VLOOKUP(VLOOKUP($A61, 'E4 TB Allocation Details'!$A$18:$L$214, MATCH("A &amp; G ID", 'E4 TB Allocation Details'!$A$18:$L$18, 0),FALSE), 'E2 Allocators'!$B$15:$W$358, MATCH('O5 Details by Class &amp; Accounts'!CM$18, 'E2 Allocators'!$B$15:$W$15, 0),FALSE)*$E61), 0, VLOOKUP(VLOOKUP($A61, 'E4 TB Allocation Details'!$A$18:$L$214, MATCH("A &amp; G ID", 'E4 TB Allocation Details'!$A$18:$L$18, 0),FALSE), 'E2 Allocators'!$B$15:$W$358, MATCH('O5 Details by Class &amp; Accounts'!CM$18, 'E2 Allocators'!$B$15:$W$15, 0),FALSE)*$E61)</f>
        <v>0</v>
      </c>
      <c r="CN61" s="2186">
        <f t="shared" si="12"/>
        <v>65313.999999999993</v>
      </c>
      <c r="CO61" s="2187">
        <f t="shared" si="7"/>
        <v>0</v>
      </c>
      <c r="CQ61" s="1625" t="s">
        <v>5</v>
      </c>
    </row>
    <row r="62" spans="1:95" s="54" customFormat="1" ht="12.75" x14ac:dyDescent="0.2">
      <c r="A62" s="1838">
        <v>1908</v>
      </c>
      <c r="B62" s="1807" t="s">
        <v>284</v>
      </c>
      <c r="C62" s="2184">
        <f>IF(ISERROR(VLOOKUP($A62,'I3 TB Data'!$A$19:$H$483,MATCH('O5 Details by Class &amp; Accounts'!$C$18, 'I3 TB Data'!$A$19:$H$19,0),0)), 0, VLOOKUP($A62,'I3 TB Data'!$A$19:$H$483,MATCH('O5 Details by Class &amp; Accounts'!$C$18,'I3 TB Data'!$A$19:$H$19,0),0))</f>
        <v>12223707</v>
      </c>
      <c r="D62" s="2185">
        <f>'I4 BO ASSETS'!E64</f>
        <v>0</v>
      </c>
      <c r="E62" s="2184">
        <f t="shared" si="6"/>
        <v>12223707</v>
      </c>
      <c r="F62" s="2186">
        <f>IF(ISERROR(VLOOKUP($A62, 'E1 Categorization'!A33:E124, MATCH("Customer Component", 'E1 Categorization'!$A$33:$E$33,0), 0)), 0, IF(VLOOKUP($A62, 'E1 Categorization'!A33:E124, MATCH("Customer Component", 'E1 Categorization'!$A$33:$E$33,0), 0)=0, 'O5 Details by Class &amp; Accounts'!$E62, IF(AND(VLOOKUP($A62, 'E1 Categorization'!A33:E124, MATCH("Customer Component", 'E1 Categorization'!$A$33:$E$33,0), 0) &gt;0, VLOOKUP($A62, 'E1 Categorization'!A33:E124, MATCH("Customer Component", 'E1 Categorization'!$A$33:$E$33,0), 0)&lt;1), 'O5 Details by Class &amp; Accounts'!$E62*(1-VLOOKUP($A62, 'E1 Categorization'!A33:E124, MATCH("Customer Component", 'E1 Categorization'!$A$33:$E$33,0), 0)), 0)))</f>
        <v>0</v>
      </c>
      <c r="G62" s="2186">
        <f>IF(ISERROR(VLOOKUP($A62, 'E1 Categorization'!A33:E124, MATCH("Customer Component", 'E1 Categorization'!$A$33:$E$33,0), 0)),0, IF(VLOOKUP($A62, 'E1 Categorization'!A33:E124, MATCH("Customer Component", 'E1 Categorization'!$A$33:$E$33,0), 0)=0, 0, IF(AND(VLOOKUP($A62, 'E1 Categorization'!A33:E124, MATCH("Customer Component", 'E1 Categorization'!$A$33:$E$33,0), 0) &gt;0, VLOOKUP($A62, 'E1 Categorization'!A33:E124, MATCH("Customer Component", 'E1 Categorization'!$A$33:$E$33,0), 0)&lt;1), 'O5 Details by Class &amp; Accounts'!$E62*(VLOOKUP($A62, 'E1 Categorization'!A33:E124, MATCH("Customer Component", 'E1 Categorization'!$A$33:$E$33,0), 0)), 'O5 Details by Class &amp; Accounts'!$E62)))</f>
        <v>0</v>
      </c>
      <c r="H62" s="2186">
        <f t="shared" si="8"/>
        <v>0</v>
      </c>
      <c r="I62" s="2186">
        <f>IF(ISERROR(VLOOKUP(VLOOKUP($A62, 'E4 TB Allocation Details'!$A$18:$L$214, MATCH("Demand ID", 'E4 TB Allocation Details'!$A$18:$L$18, 0),FALSE), 'E2 Allocators'!$B$15:$W$358, MATCH('O5 Details by Class &amp; Accounts'!I$18, 'E2 Allocators'!$B$15:$W$15, 0),FALSE)*$F62), 0, VLOOKUP(VLOOKUP($A62, 'E4 TB Allocation Details'!$A$18:$L$214, MATCH("Demand ID", 'E4 TB Allocation Details'!$A$18:$L$18, 0),FALSE), 'E2 Allocators'!$B$15:$W$358, MATCH('O5 Details by Class &amp; Accounts'!I$18, 'E2 Allocators'!$B$15:$W$15, 0),FALSE)*$F62)</f>
        <v>0</v>
      </c>
      <c r="J62" s="2186">
        <f>IF(ISERROR(VLOOKUP(VLOOKUP($A62, 'E4 TB Allocation Details'!$A$18:$L$214, MATCH("Demand ID", 'E4 TB Allocation Details'!$A$18:$L$18, 0),FALSE), 'E2 Allocators'!$B$15:$W$358, MATCH('O5 Details by Class &amp; Accounts'!J$18, 'E2 Allocators'!$B$15:$W$15, 0),FALSE)*$F62), 0, VLOOKUP(VLOOKUP($A62, 'E4 TB Allocation Details'!$A$18:$L$214, MATCH("Demand ID", 'E4 TB Allocation Details'!$A$18:$L$18, 0),FALSE), 'E2 Allocators'!$B$15:$W$358, MATCH('O5 Details by Class &amp; Accounts'!J$18, 'E2 Allocators'!$B$15:$W$15, 0),FALSE)*$F62)</f>
        <v>0</v>
      </c>
      <c r="K62" s="2186">
        <f>IF(ISERROR(VLOOKUP(VLOOKUP($A62, 'E4 TB Allocation Details'!$A$18:$L$214, MATCH("Demand ID", 'E4 TB Allocation Details'!$A$18:$L$18, 0),FALSE), 'E2 Allocators'!$B$15:$W$358, MATCH('O5 Details by Class &amp; Accounts'!K$18, 'E2 Allocators'!$B$15:$W$15, 0),FALSE)*$F62), 0, VLOOKUP(VLOOKUP($A62, 'E4 TB Allocation Details'!$A$18:$L$214, MATCH("Demand ID", 'E4 TB Allocation Details'!$A$18:$L$18, 0),FALSE), 'E2 Allocators'!$B$15:$W$358, MATCH('O5 Details by Class &amp; Accounts'!K$18, 'E2 Allocators'!$B$15:$W$15, 0),FALSE)*$F62)</f>
        <v>0</v>
      </c>
      <c r="L62" s="2186">
        <f>IF(ISERROR(VLOOKUP(VLOOKUP($A62, 'E4 TB Allocation Details'!$A$18:$L$214, MATCH("Demand ID", 'E4 TB Allocation Details'!$A$18:$L$18, 0),FALSE), 'E2 Allocators'!$B$15:$W$358, MATCH('O5 Details by Class &amp; Accounts'!L$18, 'E2 Allocators'!$B$15:$W$15, 0),FALSE)*$F62), 0, VLOOKUP(VLOOKUP($A62, 'E4 TB Allocation Details'!$A$18:$L$214, MATCH("Demand ID", 'E4 TB Allocation Details'!$A$18:$L$18, 0),FALSE), 'E2 Allocators'!$B$15:$W$358, MATCH('O5 Details by Class &amp; Accounts'!L$18, 'E2 Allocators'!$B$15:$W$15, 0),FALSE)*$F62)</f>
        <v>0</v>
      </c>
      <c r="M62" s="2186">
        <f>IF(ISERROR(VLOOKUP(VLOOKUP($A62, 'E4 TB Allocation Details'!$A$18:$L$214, MATCH("Demand ID", 'E4 TB Allocation Details'!$A$18:$L$18, 0),FALSE), 'E2 Allocators'!$B$15:$W$358, MATCH('O5 Details by Class &amp; Accounts'!M$18, 'E2 Allocators'!$B$15:$W$15, 0),FALSE)*$F62), 0, VLOOKUP(VLOOKUP($A62, 'E4 TB Allocation Details'!$A$18:$L$214, MATCH("Demand ID", 'E4 TB Allocation Details'!$A$18:$L$18, 0),FALSE), 'E2 Allocators'!$B$15:$W$358, MATCH('O5 Details by Class &amp; Accounts'!M$18, 'E2 Allocators'!$B$15:$W$15, 0),FALSE)*$F62)</f>
        <v>0</v>
      </c>
      <c r="N62" s="2186">
        <f>IF(ISERROR(VLOOKUP(VLOOKUP($A62, 'E4 TB Allocation Details'!$A$18:$L$214, MATCH("Demand ID", 'E4 TB Allocation Details'!$A$18:$L$18, 0),FALSE), 'E2 Allocators'!$B$15:$W$358, MATCH('O5 Details by Class &amp; Accounts'!N$18, 'E2 Allocators'!$B$15:$W$15, 0),FALSE)*$F62), 0, VLOOKUP(VLOOKUP($A62, 'E4 TB Allocation Details'!$A$18:$L$214, MATCH("Demand ID", 'E4 TB Allocation Details'!$A$18:$L$18, 0),FALSE), 'E2 Allocators'!$B$15:$W$358, MATCH('O5 Details by Class &amp; Accounts'!N$18, 'E2 Allocators'!$B$15:$W$15, 0),FALSE)*$F62)</f>
        <v>0</v>
      </c>
      <c r="O62" s="2186">
        <f>IF(ISERROR(VLOOKUP(VLOOKUP($A62, 'E4 TB Allocation Details'!$A$18:$L$214, MATCH("Demand ID", 'E4 TB Allocation Details'!$A$18:$L$18, 0),FALSE), 'E2 Allocators'!$B$15:$W$358, MATCH('O5 Details by Class &amp; Accounts'!O$18, 'E2 Allocators'!$B$15:$W$15, 0),FALSE)*$F62), 0, VLOOKUP(VLOOKUP($A62, 'E4 TB Allocation Details'!$A$18:$L$214, MATCH("Demand ID", 'E4 TB Allocation Details'!$A$18:$L$18, 0),FALSE), 'E2 Allocators'!$B$15:$W$358, MATCH('O5 Details by Class &amp; Accounts'!O$18, 'E2 Allocators'!$B$15:$W$15, 0),FALSE)*$F62)</f>
        <v>0</v>
      </c>
      <c r="P62" s="2186">
        <f>IF(ISERROR(VLOOKUP(VLOOKUP($A62, 'E4 TB Allocation Details'!$A$18:$L$214, MATCH("Demand ID", 'E4 TB Allocation Details'!$A$18:$L$18, 0),FALSE), 'E2 Allocators'!$B$15:$W$358, MATCH('O5 Details by Class &amp; Accounts'!P$18, 'E2 Allocators'!$B$15:$W$15, 0),FALSE)*$F62), 0, VLOOKUP(VLOOKUP($A62, 'E4 TB Allocation Details'!$A$18:$L$214, MATCH("Demand ID", 'E4 TB Allocation Details'!$A$18:$L$18, 0),FALSE), 'E2 Allocators'!$B$15:$W$358, MATCH('O5 Details by Class &amp; Accounts'!P$18, 'E2 Allocators'!$B$15:$W$15, 0),FALSE)*$F62)</f>
        <v>0</v>
      </c>
      <c r="Q62" s="2186">
        <f>IF(ISERROR(VLOOKUP(VLOOKUP($A62, 'E4 TB Allocation Details'!$A$18:$L$214, MATCH("Demand ID", 'E4 TB Allocation Details'!$A$18:$L$18, 0),FALSE), 'E2 Allocators'!$B$15:$W$358, MATCH('O5 Details by Class &amp; Accounts'!Q$18, 'E2 Allocators'!$B$15:$W$15, 0),FALSE)*$F62), 0, VLOOKUP(VLOOKUP($A62, 'E4 TB Allocation Details'!$A$18:$L$214, MATCH("Demand ID", 'E4 TB Allocation Details'!$A$18:$L$18, 0),FALSE), 'E2 Allocators'!$B$15:$W$358, MATCH('O5 Details by Class &amp; Accounts'!Q$18, 'E2 Allocators'!$B$15:$W$15, 0),FALSE)*$F62)</f>
        <v>0</v>
      </c>
      <c r="R62" s="2186">
        <f>IF(ISERROR(VLOOKUP(VLOOKUP($A62, 'E4 TB Allocation Details'!$A$18:$L$214, MATCH("Demand ID", 'E4 TB Allocation Details'!$A$18:$L$18, 0),FALSE), 'E2 Allocators'!$B$15:$W$358, MATCH('O5 Details by Class &amp; Accounts'!R$18, 'E2 Allocators'!$B$15:$W$15, 0),FALSE)*$F62), 0, VLOOKUP(VLOOKUP($A62, 'E4 TB Allocation Details'!$A$18:$L$214, MATCH("Demand ID", 'E4 TB Allocation Details'!$A$18:$L$18, 0),FALSE), 'E2 Allocators'!$B$15:$W$358, MATCH('O5 Details by Class &amp; Accounts'!R$18, 'E2 Allocators'!$B$15:$W$15, 0),FALSE)*$F62)</f>
        <v>0</v>
      </c>
      <c r="S62" s="2186">
        <f>IF(ISERROR(VLOOKUP(VLOOKUP($A62, 'E4 TB Allocation Details'!$A$18:$L$214, MATCH("Demand ID", 'E4 TB Allocation Details'!$A$18:$L$18, 0),FALSE), 'E2 Allocators'!$B$15:$W$358, MATCH('O5 Details by Class &amp; Accounts'!S$18, 'E2 Allocators'!$B$15:$W$15, 0),FALSE)*$F62), 0, VLOOKUP(VLOOKUP($A62, 'E4 TB Allocation Details'!$A$18:$L$214, MATCH("Demand ID", 'E4 TB Allocation Details'!$A$18:$L$18, 0),FALSE), 'E2 Allocators'!$B$15:$W$358, MATCH('O5 Details by Class &amp; Accounts'!S$18, 'E2 Allocators'!$B$15:$W$15, 0),FALSE)*$F62)</f>
        <v>0</v>
      </c>
      <c r="T62" s="2186">
        <f>IF(ISERROR(VLOOKUP(VLOOKUP($A62, 'E4 TB Allocation Details'!$A$18:$L$214, MATCH("Demand ID", 'E4 TB Allocation Details'!$A$18:$L$18, 0),FALSE), 'E2 Allocators'!$B$15:$W$358, MATCH('O5 Details by Class &amp; Accounts'!T$18, 'E2 Allocators'!$B$15:$W$15, 0),FALSE)*$F62), 0, VLOOKUP(VLOOKUP($A62, 'E4 TB Allocation Details'!$A$18:$L$214, MATCH("Demand ID", 'E4 TB Allocation Details'!$A$18:$L$18, 0),FALSE), 'E2 Allocators'!$B$15:$W$358, MATCH('O5 Details by Class &amp; Accounts'!T$18, 'E2 Allocators'!$B$15:$W$15, 0),FALSE)*$F62)</f>
        <v>0</v>
      </c>
      <c r="U62" s="2186">
        <f>IF(ISERROR(VLOOKUP(VLOOKUP($A62, 'E4 TB Allocation Details'!$A$18:$L$214, MATCH("Demand ID", 'E4 TB Allocation Details'!$A$18:$L$18, 0),FALSE), 'E2 Allocators'!$B$15:$W$358, MATCH('O5 Details by Class &amp; Accounts'!U$18, 'E2 Allocators'!$B$15:$W$15, 0),FALSE)*$F62), 0, VLOOKUP(VLOOKUP($A62, 'E4 TB Allocation Details'!$A$18:$L$214, MATCH("Demand ID", 'E4 TB Allocation Details'!$A$18:$L$18, 0),FALSE), 'E2 Allocators'!$B$15:$W$358, MATCH('O5 Details by Class &amp; Accounts'!U$18, 'E2 Allocators'!$B$15:$W$15, 0),FALSE)*$F62)</f>
        <v>0</v>
      </c>
      <c r="V62" s="2186">
        <f>IF(ISERROR(VLOOKUP(VLOOKUP($A62, 'E4 TB Allocation Details'!$A$18:$L$214, MATCH("Demand ID", 'E4 TB Allocation Details'!$A$18:$L$18, 0),FALSE), 'E2 Allocators'!$B$15:$W$358, MATCH('O5 Details by Class &amp; Accounts'!V$18, 'E2 Allocators'!$B$15:$W$15, 0),FALSE)*$F62), 0, VLOOKUP(VLOOKUP($A62, 'E4 TB Allocation Details'!$A$18:$L$214, MATCH("Demand ID", 'E4 TB Allocation Details'!$A$18:$L$18, 0),FALSE), 'E2 Allocators'!$B$15:$W$358, MATCH('O5 Details by Class &amp; Accounts'!V$18, 'E2 Allocators'!$B$15:$W$15, 0),FALSE)*$F62)</f>
        <v>0</v>
      </c>
      <c r="W62" s="2186">
        <f>IF(ISERROR(VLOOKUP(VLOOKUP($A62, 'E4 TB Allocation Details'!$A$18:$L$214, MATCH("Demand ID", 'E4 TB Allocation Details'!$A$18:$L$18, 0),FALSE), 'E2 Allocators'!$B$15:$W$358, MATCH('O5 Details by Class &amp; Accounts'!W$18, 'E2 Allocators'!$B$15:$W$15, 0),FALSE)*$F62), 0, VLOOKUP(VLOOKUP($A62, 'E4 TB Allocation Details'!$A$18:$L$214, MATCH("Demand ID", 'E4 TB Allocation Details'!$A$18:$L$18, 0),FALSE), 'E2 Allocators'!$B$15:$W$358, MATCH('O5 Details by Class &amp; Accounts'!W$18, 'E2 Allocators'!$B$15:$W$15, 0),FALSE)*$F62)</f>
        <v>0</v>
      </c>
      <c r="X62" s="2186">
        <f>IF(ISERROR(VLOOKUP(VLOOKUP($A62, 'E4 TB Allocation Details'!$A$18:$L$214, MATCH("Demand ID", 'E4 TB Allocation Details'!$A$18:$L$18, 0),FALSE), 'E2 Allocators'!$B$15:$W$358, MATCH('O5 Details by Class &amp; Accounts'!X$18, 'E2 Allocators'!$B$15:$W$15, 0),FALSE)*$F62), 0, VLOOKUP(VLOOKUP($A62, 'E4 TB Allocation Details'!$A$18:$L$214, MATCH("Demand ID", 'E4 TB Allocation Details'!$A$18:$L$18, 0),FALSE), 'E2 Allocators'!$B$15:$W$358, MATCH('O5 Details by Class &amp; Accounts'!X$18, 'E2 Allocators'!$B$15:$W$15, 0),FALSE)*$F62)</f>
        <v>0</v>
      </c>
      <c r="Y62" s="2186">
        <f>IF(ISERROR(VLOOKUP(VLOOKUP($A62, 'E4 TB Allocation Details'!$A$18:$L$214, MATCH("Demand ID", 'E4 TB Allocation Details'!$A$18:$L$18, 0),FALSE), 'E2 Allocators'!$B$15:$W$358, MATCH('O5 Details by Class &amp; Accounts'!Y$18, 'E2 Allocators'!$B$15:$W$15, 0),FALSE)*$F62), 0, VLOOKUP(VLOOKUP($A62, 'E4 TB Allocation Details'!$A$18:$L$214, MATCH("Demand ID", 'E4 TB Allocation Details'!$A$18:$L$18, 0),FALSE), 'E2 Allocators'!$B$15:$W$358, MATCH('O5 Details by Class &amp; Accounts'!Y$18, 'E2 Allocators'!$B$15:$W$15, 0),FALSE)*$F62)</f>
        <v>0</v>
      </c>
      <c r="Z62" s="2186">
        <f>IF(ISERROR(VLOOKUP(VLOOKUP($A62, 'E4 TB Allocation Details'!$A$18:$L$214, MATCH("Demand ID", 'E4 TB Allocation Details'!$A$18:$L$18, 0),FALSE), 'E2 Allocators'!$B$15:$W$358, MATCH('O5 Details by Class &amp; Accounts'!Z$18, 'E2 Allocators'!$B$15:$W$15, 0),FALSE)*$F62), 0, VLOOKUP(VLOOKUP($A62, 'E4 TB Allocation Details'!$A$18:$L$214, MATCH("Demand ID", 'E4 TB Allocation Details'!$A$18:$L$18, 0),FALSE), 'E2 Allocators'!$B$15:$W$358, MATCH('O5 Details by Class &amp; Accounts'!Z$18, 'E2 Allocators'!$B$15:$W$15, 0),FALSE)*$F62)</f>
        <v>0</v>
      </c>
      <c r="AA62" s="2186">
        <f>IF(ISERROR(VLOOKUP(VLOOKUP($A62, 'E4 TB Allocation Details'!$A$18:$L$214, MATCH("Demand ID", 'E4 TB Allocation Details'!$A$18:$L$18, 0),FALSE), 'E2 Allocators'!$B$15:$W$358, MATCH('O5 Details by Class &amp; Accounts'!AA$18, 'E2 Allocators'!$B$15:$W$15, 0),FALSE)*$F62), 0, VLOOKUP(VLOOKUP($A62, 'E4 TB Allocation Details'!$A$18:$L$214, MATCH("Demand ID", 'E4 TB Allocation Details'!$A$18:$L$18, 0),FALSE), 'E2 Allocators'!$B$15:$W$358, MATCH('O5 Details by Class &amp; Accounts'!AA$18, 'E2 Allocators'!$B$15:$W$15, 0),FALSE)*$F62)</f>
        <v>0</v>
      </c>
      <c r="AB62" s="2186">
        <f>IF(ISERROR(VLOOKUP(VLOOKUP($A62, 'E4 TB Allocation Details'!$A$18:$L$214, MATCH("Demand ID", 'E4 TB Allocation Details'!$A$18:$L$18, 0),FALSE), 'E2 Allocators'!$B$15:$W$358, MATCH('O5 Details by Class &amp; Accounts'!AB$18, 'E2 Allocators'!$B$15:$W$15, 0),FALSE)*$F62), 0, VLOOKUP(VLOOKUP($A62, 'E4 TB Allocation Details'!$A$18:$L$214, MATCH("Demand ID", 'E4 TB Allocation Details'!$A$18:$L$18, 0),FALSE), 'E2 Allocators'!$B$15:$W$358, MATCH('O5 Details by Class &amp; Accounts'!AB$18, 'E2 Allocators'!$B$15:$W$15, 0),FALSE)*$F62)</f>
        <v>0</v>
      </c>
      <c r="AC62" s="2186">
        <f t="shared" si="9"/>
        <v>0</v>
      </c>
      <c r="AD62" s="2186">
        <f>IF(ISERROR(VLOOKUP(VLOOKUP($A62, 'E4 TB Allocation Details'!$A$18:$L$214, MATCH("Customer ID", 'E4 TB Allocation Details'!$A$18:$L$18, 0),FALSE), 'E2 Allocators'!$B$15:$W$358, MATCH('O5 Details by Class &amp; Accounts'!AD$18, 'E2 Allocators'!$B$15:$W$15, 0),FALSE)*$G62), 0, VLOOKUP(VLOOKUP($A62, 'E4 TB Allocation Details'!$A$18:$L$214, MATCH("Customer ID", 'E4 TB Allocation Details'!$A$18:$L$18, 0),FALSE), 'E2 Allocators'!$B$15:$W$358, MATCH('O5 Details by Class &amp; Accounts'!AD$18, 'E2 Allocators'!$B$15:$W$15, 0),FALSE)*$G62)</f>
        <v>0</v>
      </c>
      <c r="AE62" s="2186">
        <f>IF(ISERROR(VLOOKUP(VLOOKUP($A62, 'E4 TB Allocation Details'!$A$18:$L$214, MATCH("Customer ID", 'E4 TB Allocation Details'!$A$18:$L$18, 0),FALSE), 'E2 Allocators'!$B$15:$W$358, MATCH('O5 Details by Class &amp; Accounts'!AE$18, 'E2 Allocators'!$B$15:$W$15, 0),FALSE)*$G62), 0, VLOOKUP(VLOOKUP($A62, 'E4 TB Allocation Details'!$A$18:$L$214, MATCH("Customer ID", 'E4 TB Allocation Details'!$A$18:$L$18, 0),FALSE), 'E2 Allocators'!$B$15:$W$358, MATCH('O5 Details by Class &amp; Accounts'!AE$18, 'E2 Allocators'!$B$15:$W$15, 0),FALSE)*$G62)</f>
        <v>0</v>
      </c>
      <c r="AF62" s="2186">
        <f>IF(ISERROR(VLOOKUP(VLOOKUP($A62, 'E4 TB Allocation Details'!$A$18:$L$214, MATCH("Customer ID", 'E4 TB Allocation Details'!$A$18:$L$18, 0),FALSE), 'E2 Allocators'!$B$15:$W$358, MATCH('O5 Details by Class &amp; Accounts'!AF$18, 'E2 Allocators'!$B$15:$W$15, 0),FALSE)*$G62), 0, VLOOKUP(VLOOKUP($A62, 'E4 TB Allocation Details'!$A$18:$L$214, MATCH("Customer ID", 'E4 TB Allocation Details'!$A$18:$L$18, 0),FALSE), 'E2 Allocators'!$B$15:$W$358, MATCH('O5 Details by Class &amp; Accounts'!AF$18, 'E2 Allocators'!$B$15:$W$15, 0),FALSE)*$G62)</f>
        <v>0</v>
      </c>
      <c r="AG62" s="2186">
        <f>IF(ISERROR(VLOOKUP(VLOOKUP($A62, 'E4 TB Allocation Details'!$A$18:$L$214, MATCH("Customer ID", 'E4 TB Allocation Details'!$A$18:$L$18, 0),FALSE), 'E2 Allocators'!$B$15:$W$358, MATCH('O5 Details by Class &amp; Accounts'!AG$18, 'E2 Allocators'!$B$15:$W$15, 0),FALSE)*$G62), 0, VLOOKUP(VLOOKUP($A62, 'E4 TB Allocation Details'!$A$18:$L$214, MATCH("Customer ID", 'E4 TB Allocation Details'!$A$18:$L$18, 0),FALSE), 'E2 Allocators'!$B$15:$W$358, MATCH('O5 Details by Class &amp; Accounts'!AG$18, 'E2 Allocators'!$B$15:$W$15, 0),FALSE)*$G62)</f>
        <v>0</v>
      </c>
      <c r="AH62" s="2186">
        <f>IF(ISERROR(VLOOKUP(VLOOKUP($A62, 'E4 TB Allocation Details'!$A$18:$L$214, MATCH("Customer ID", 'E4 TB Allocation Details'!$A$18:$L$18, 0),FALSE), 'E2 Allocators'!$B$15:$W$358, MATCH('O5 Details by Class &amp; Accounts'!AH$18, 'E2 Allocators'!$B$15:$W$15, 0),FALSE)*$G62), 0, VLOOKUP(VLOOKUP($A62, 'E4 TB Allocation Details'!$A$18:$L$214, MATCH("Customer ID", 'E4 TB Allocation Details'!$A$18:$L$18, 0),FALSE), 'E2 Allocators'!$B$15:$W$358, MATCH('O5 Details by Class &amp; Accounts'!AH$18, 'E2 Allocators'!$B$15:$W$15, 0),FALSE)*$G62)</f>
        <v>0</v>
      </c>
      <c r="AI62" s="2186">
        <f>IF(ISERROR(VLOOKUP(VLOOKUP($A62, 'E4 TB Allocation Details'!$A$18:$L$214, MATCH("Customer ID", 'E4 TB Allocation Details'!$A$18:$L$18, 0),FALSE), 'E2 Allocators'!$B$15:$W$358, MATCH('O5 Details by Class &amp; Accounts'!AI$18, 'E2 Allocators'!$B$15:$W$15, 0),FALSE)*$G62), 0, VLOOKUP(VLOOKUP($A62, 'E4 TB Allocation Details'!$A$18:$L$214, MATCH("Customer ID", 'E4 TB Allocation Details'!$A$18:$L$18, 0),FALSE), 'E2 Allocators'!$B$15:$W$358, MATCH('O5 Details by Class &amp; Accounts'!AI$18, 'E2 Allocators'!$B$15:$W$15, 0),FALSE)*$G62)</f>
        <v>0</v>
      </c>
      <c r="AJ62" s="2186">
        <f>IF(ISERROR(VLOOKUP(VLOOKUP($A62, 'E4 TB Allocation Details'!$A$18:$L$214, MATCH("Customer ID", 'E4 TB Allocation Details'!$A$18:$L$18, 0),FALSE), 'E2 Allocators'!$B$15:$W$358, MATCH('O5 Details by Class &amp; Accounts'!AJ$18, 'E2 Allocators'!$B$15:$W$15, 0),FALSE)*$G62), 0, VLOOKUP(VLOOKUP($A62, 'E4 TB Allocation Details'!$A$18:$L$214, MATCH("Customer ID", 'E4 TB Allocation Details'!$A$18:$L$18, 0),FALSE), 'E2 Allocators'!$B$15:$W$358, MATCH('O5 Details by Class &amp; Accounts'!AJ$18, 'E2 Allocators'!$B$15:$W$15, 0),FALSE)*$G62)</f>
        <v>0</v>
      </c>
      <c r="AK62" s="2186">
        <f>IF(ISERROR(VLOOKUP(VLOOKUP($A62, 'E4 TB Allocation Details'!$A$18:$L$214, MATCH("Customer ID", 'E4 TB Allocation Details'!$A$18:$L$18, 0),FALSE), 'E2 Allocators'!$B$15:$W$358, MATCH('O5 Details by Class &amp; Accounts'!AK$18, 'E2 Allocators'!$B$15:$W$15, 0),FALSE)*$G62), 0, VLOOKUP(VLOOKUP($A62, 'E4 TB Allocation Details'!$A$18:$L$214, MATCH("Customer ID", 'E4 TB Allocation Details'!$A$18:$L$18, 0),FALSE), 'E2 Allocators'!$B$15:$W$358, MATCH('O5 Details by Class &amp; Accounts'!AK$18, 'E2 Allocators'!$B$15:$W$15, 0),FALSE)*$G62)</f>
        <v>0</v>
      </c>
      <c r="AL62" s="2186">
        <f>IF(ISERROR(VLOOKUP(VLOOKUP($A62, 'E4 TB Allocation Details'!$A$18:$L$214, MATCH("Customer ID", 'E4 TB Allocation Details'!$A$18:$L$18, 0),FALSE), 'E2 Allocators'!$B$15:$W$358, MATCH('O5 Details by Class &amp; Accounts'!AL$18, 'E2 Allocators'!$B$15:$W$15, 0),FALSE)*$G62), 0, VLOOKUP(VLOOKUP($A62, 'E4 TB Allocation Details'!$A$18:$L$214, MATCH("Customer ID", 'E4 TB Allocation Details'!$A$18:$L$18, 0),FALSE), 'E2 Allocators'!$B$15:$W$358, MATCH('O5 Details by Class &amp; Accounts'!AL$18, 'E2 Allocators'!$B$15:$W$15, 0),FALSE)*$G62)</f>
        <v>0</v>
      </c>
      <c r="AM62" s="2186">
        <f>IF(ISERROR(VLOOKUP(VLOOKUP($A62, 'E4 TB Allocation Details'!$A$18:$L$214, MATCH("Customer ID", 'E4 TB Allocation Details'!$A$18:$L$18, 0),FALSE), 'E2 Allocators'!$B$15:$W$358, MATCH('O5 Details by Class &amp; Accounts'!AM$18, 'E2 Allocators'!$B$15:$W$15, 0),FALSE)*$G62), 0, VLOOKUP(VLOOKUP($A62, 'E4 TB Allocation Details'!$A$18:$L$214, MATCH("Customer ID", 'E4 TB Allocation Details'!$A$18:$L$18, 0),FALSE), 'E2 Allocators'!$B$15:$W$358, MATCH('O5 Details by Class &amp; Accounts'!AM$18, 'E2 Allocators'!$B$15:$W$15, 0),FALSE)*$G62)</f>
        <v>0</v>
      </c>
      <c r="AN62" s="2186">
        <f>IF(ISERROR(VLOOKUP(VLOOKUP($A62, 'E4 TB Allocation Details'!$A$18:$L$214, MATCH("Customer ID", 'E4 TB Allocation Details'!$A$18:$L$18, 0),FALSE), 'E2 Allocators'!$B$15:$W$358, MATCH('O5 Details by Class &amp; Accounts'!AN$18, 'E2 Allocators'!$B$15:$W$15, 0),FALSE)*$G62), 0, VLOOKUP(VLOOKUP($A62, 'E4 TB Allocation Details'!$A$18:$L$214, MATCH("Customer ID", 'E4 TB Allocation Details'!$A$18:$L$18, 0),FALSE), 'E2 Allocators'!$B$15:$W$358, MATCH('O5 Details by Class &amp; Accounts'!AN$18, 'E2 Allocators'!$B$15:$W$15, 0),FALSE)*$G62)</f>
        <v>0</v>
      </c>
      <c r="AO62" s="2186">
        <f>IF(ISERROR(VLOOKUP(VLOOKUP($A62, 'E4 TB Allocation Details'!$A$18:$L$214, MATCH("Customer ID", 'E4 TB Allocation Details'!$A$18:$L$18, 0),FALSE), 'E2 Allocators'!$B$15:$W$358, MATCH('O5 Details by Class &amp; Accounts'!AO$18, 'E2 Allocators'!$B$15:$W$15, 0),FALSE)*$G62), 0, VLOOKUP(VLOOKUP($A62, 'E4 TB Allocation Details'!$A$18:$L$214, MATCH("Customer ID", 'E4 TB Allocation Details'!$A$18:$L$18, 0),FALSE), 'E2 Allocators'!$B$15:$W$358, MATCH('O5 Details by Class &amp; Accounts'!AO$18, 'E2 Allocators'!$B$15:$W$15, 0),FALSE)*$G62)</f>
        <v>0</v>
      </c>
      <c r="AP62" s="2186">
        <f>IF(ISERROR(VLOOKUP(VLOOKUP($A62, 'E4 TB Allocation Details'!$A$18:$L$214, MATCH("Customer ID", 'E4 TB Allocation Details'!$A$18:$L$18, 0),FALSE), 'E2 Allocators'!$B$15:$W$358, MATCH('O5 Details by Class &amp; Accounts'!AP$18, 'E2 Allocators'!$B$15:$W$15, 0),FALSE)*$G62), 0, VLOOKUP(VLOOKUP($A62, 'E4 TB Allocation Details'!$A$18:$L$214, MATCH("Customer ID", 'E4 TB Allocation Details'!$A$18:$L$18, 0),FALSE), 'E2 Allocators'!$B$15:$W$358, MATCH('O5 Details by Class &amp; Accounts'!AP$18, 'E2 Allocators'!$B$15:$W$15, 0),FALSE)*$G62)</f>
        <v>0</v>
      </c>
      <c r="AQ62" s="2186">
        <f>IF(ISERROR(VLOOKUP(VLOOKUP($A62, 'E4 TB Allocation Details'!$A$18:$L$214, MATCH("Customer ID", 'E4 TB Allocation Details'!$A$18:$L$18, 0),FALSE), 'E2 Allocators'!$B$15:$W$358, MATCH('O5 Details by Class &amp; Accounts'!AQ$18, 'E2 Allocators'!$B$15:$W$15, 0),FALSE)*$G62), 0, VLOOKUP(VLOOKUP($A62, 'E4 TB Allocation Details'!$A$18:$L$214, MATCH("Customer ID", 'E4 TB Allocation Details'!$A$18:$L$18, 0),FALSE), 'E2 Allocators'!$B$15:$W$358, MATCH('O5 Details by Class &amp; Accounts'!AQ$18, 'E2 Allocators'!$B$15:$W$15, 0),FALSE)*$G62)</f>
        <v>0</v>
      </c>
      <c r="AR62" s="2186">
        <f>IF(ISERROR(VLOOKUP(VLOOKUP($A62, 'E4 TB Allocation Details'!$A$18:$L$214, MATCH("Customer ID", 'E4 TB Allocation Details'!$A$18:$L$18, 0),FALSE), 'E2 Allocators'!$B$15:$W$358, MATCH('O5 Details by Class &amp; Accounts'!AR$18, 'E2 Allocators'!$B$15:$W$15, 0),FALSE)*$G62), 0, VLOOKUP(VLOOKUP($A62, 'E4 TB Allocation Details'!$A$18:$L$214, MATCH("Customer ID", 'E4 TB Allocation Details'!$A$18:$L$18, 0),FALSE), 'E2 Allocators'!$B$15:$W$358, MATCH('O5 Details by Class &amp; Accounts'!AR$18, 'E2 Allocators'!$B$15:$W$15, 0),FALSE)*$G62)</f>
        <v>0</v>
      </c>
      <c r="AS62" s="2186">
        <f>IF(ISERROR(VLOOKUP(VLOOKUP($A62, 'E4 TB Allocation Details'!$A$18:$L$214, MATCH("Customer ID", 'E4 TB Allocation Details'!$A$18:$L$18, 0),FALSE), 'E2 Allocators'!$B$15:$W$358, MATCH('O5 Details by Class &amp; Accounts'!AS$18, 'E2 Allocators'!$B$15:$W$15, 0),FALSE)*$G62), 0, VLOOKUP(VLOOKUP($A62, 'E4 TB Allocation Details'!$A$18:$L$214, MATCH("Customer ID", 'E4 TB Allocation Details'!$A$18:$L$18, 0),FALSE), 'E2 Allocators'!$B$15:$W$358, MATCH('O5 Details by Class &amp; Accounts'!AS$18, 'E2 Allocators'!$B$15:$W$15, 0),FALSE)*$G62)</f>
        <v>0</v>
      </c>
      <c r="AT62" s="2186">
        <f>IF(ISERROR(VLOOKUP(VLOOKUP($A62, 'E4 TB Allocation Details'!$A$18:$L$214, MATCH("Customer ID", 'E4 TB Allocation Details'!$A$18:$L$18, 0),FALSE), 'E2 Allocators'!$B$15:$W$358, MATCH('O5 Details by Class &amp; Accounts'!AT$18, 'E2 Allocators'!$B$15:$W$15, 0),FALSE)*$G62), 0, VLOOKUP(VLOOKUP($A62, 'E4 TB Allocation Details'!$A$18:$L$214, MATCH("Customer ID", 'E4 TB Allocation Details'!$A$18:$L$18, 0),FALSE), 'E2 Allocators'!$B$15:$W$358, MATCH('O5 Details by Class &amp; Accounts'!AT$18, 'E2 Allocators'!$B$15:$W$15, 0),FALSE)*$G62)</f>
        <v>0</v>
      </c>
      <c r="AU62" s="2186">
        <f>IF(ISERROR(VLOOKUP(VLOOKUP($A62, 'E4 TB Allocation Details'!$A$18:$L$214, MATCH("Customer ID", 'E4 TB Allocation Details'!$A$18:$L$18, 0),FALSE), 'E2 Allocators'!$B$15:$W$358, MATCH('O5 Details by Class &amp; Accounts'!AU$18, 'E2 Allocators'!$B$15:$W$15, 0),FALSE)*$G62), 0, VLOOKUP(VLOOKUP($A62, 'E4 TB Allocation Details'!$A$18:$L$214, MATCH("Customer ID", 'E4 TB Allocation Details'!$A$18:$L$18, 0),FALSE), 'E2 Allocators'!$B$15:$W$358, MATCH('O5 Details by Class &amp; Accounts'!AU$18, 'E2 Allocators'!$B$15:$W$15, 0),FALSE)*$G62)</f>
        <v>0</v>
      </c>
      <c r="AV62" s="2186">
        <f>IF(ISERROR(VLOOKUP(VLOOKUP($A62, 'E4 TB Allocation Details'!$A$18:$L$214, MATCH("Customer ID", 'E4 TB Allocation Details'!$A$18:$L$18, 0),FALSE), 'E2 Allocators'!$B$15:$W$358, MATCH('O5 Details by Class &amp; Accounts'!AV$18, 'E2 Allocators'!$B$15:$W$15, 0),FALSE)*$G62), 0, VLOOKUP(VLOOKUP($A62, 'E4 TB Allocation Details'!$A$18:$L$214, MATCH("Customer ID", 'E4 TB Allocation Details'!$A$18:$L$18, 0),FALSE), 'E2 Allocators'!$B$15:$W$358, MATCH('O5 Details by Class &amp; Accounts'!AV$18, 'E2 Allocators'!$B$15:$W$15, 0),FALSE)*$G62)</f>
        <v>0</v>
      </c>
      <c r="AW62" s="2186">
        <f>IF(ISERROR(VLOOKUP(VLOOKUP($A62, 'E4 TB Allocation Details'!$A$18:$L$214, MATCH("Customer ID", 'E4 TB Allocation Details'!$A$18:$L$18, 0),FALSE), 'E2 Allocators'!$B$15:$W$358, MATCH('O5 Details by Class &amp; Accounts'!AW$18, 'E2 Allocators'!$B$15:$W$15, 0),FALSE)*$G62), 0, VLOOKUP(VLOOKUP($A62, 'E4 TB Allocation Details'!$A$18:$L$214, MATCH("Customer ID", 'E4 TB Allocation Details'!$A$18:$L$18, 0),FALSE), 'E2 Allocators'!$B$15:$W$358, MATCH('O5 Details by Class &amp; Accounts'!AW$18, 'E2 Allocators'!$B$15:$W$15, 0),FALSE)*$G62)</f>
        <v>0</v>
      </c>
      <c r="AX62" s="2186">
        <f t="shared" si="10"/>
        <v>0</v>
      </c>
      <c r="AY62" s="2186">
        <f>IF(ISERROR(VLOOKUP(VLOOKUP($A62, 'E4 TB Allocation Details'!$A$18:$L$214, MATCH("Misc ID", 'E4 TB Allocation Details'!$A$18:$L$18, 0),FALSE), 'E2 Allocators'!$B$15:$W$358, MATCH('O5 Details by Class &amp; Accounts'!AY$18, 'E2 Allocators'!$B$15:$W$15, 0),FALSE)*$E62), 0, VLOOKUP(VLOOKUP($A62, 'E4 TB Allocation Details'!$A$18:$L$214, MATCH("Misc ID", 'E4 TB Allocation Details'!$A$18:$L$18, 0),FALSE), 'E2 Allocators'!$B$15:$W$358, MATCH('O5 Details by Class &amp; Accounts'!AY$18, 'E2 Allocators'!$B$15:$W$15, 0),FALSE)*$E62)</f>
        <v>0</v>
      </c>
      <c r="AZ62" s="2186">
        <f>IF(ISERROR(VLOOKUP(VLOOKUP($A62, 'E4 TB Allocation Details'!$A$18:$L$214, MATCH("Misc ID", 'E4 TB Allocation Details'!$A$18:$L$18, 0),FALSE), 'E2 Allocators'!$B$15:$W$358, MATCH('O5 Details by Class &amp; Accounts'!AZ$18, 'E2 Allocators'!$B$15:$W$15, 0),FALSE)*$E62), 0, VLOOKUP(VLOOKUP($A62, 'E4 TB Allocation Details'!$A$18:$L$214, MATCH("Misc ID", 'E4 TB Allocation Details'!$A$18:$L$18, 0),FALSE), 'E2 Allocators'!$B$15:$W$358, MATCH('O5 Details by Class &amp; Accounts'!AZ$18, 'E2 Allocators'!$B$15:$W$15, 0),FALSE)*$E62)</f>
        <v>0</v>
      </c>
      <c r="BA62" s="2186">
        <f>IF(ISERROR(VLOOKUP(VLOOKUP($A62, 'E4 TB Allocation Details'!$A$18:$L$214, MATCH("Misc ID", 'E4 TB Allocation Details'!$A$18:$L$18, 0),FALSE), 'E2 Allocators'!$B$15:$W$358, MATCH('O5 Details by Class &amp; Accounts'!BA$18, 'E2 Allocators'!$B$15:$W$15, 0),FALSE)*$E62), 0, VLOOKUP(VLOOKUP($A62, 'E4 TB Allocation Details'!$A$18:$L$214, MATCH("Misc ID", 'E4 TB Allocation Details'!$A$18:$L$18, 0),FALSE), 'E2 Allocators'!$B$15:$W$358, MATCH('O5 Details by Class &amp; Accounts'!BA$18, 'E2 Allocators'!$B$15:$W$15, 0),FALSE)*$E62)</f>
        <v>0</v>
      </c>
      <c r="BB62" s="2186">
        <f>IF(ISERROR(VLOOKUP(VLOOKUP($A62, 'E4 TB Allocation Details'!$A$18:$L$214, MATCH("Misc ID", 'E4 TB Allocation Details'!$A$18:$L$18, 0),FALSE), 'E2 Allocators'!$B$15:$W$358, MATCH('O5 Details by Class &amp; Accounts'!BB$18, 'E2 Allocators'!$B$15:$W$15, 0),FALSE)*$E62), 0, VLOOKUP(VLOOKUP($A62, 'E4 TB Allocation Details'!$A$18:$L$214, MATCH("Misc ID", 'E4 TB Allocation Details'!$A$18:$L$18, 0),FALSE), 'E2 Allocators'!$B$15:$W$358, MATCH('O5 Details by Class &amp; Accounts'!BB$18, 'E2 Allocators'!$B$15:$W$15, 0),FALSE)*$E62)</f>
        <v>0</v>
      </c>
      <c r="BC62" s="2186">
        <f>IF(ISERROR(VLOOKUP(VLOOKUP($A62, 'E4 TB Allocation Details'!$A$18:$L$214, MATCH("Misc ID", 'E4 TB Allocation Details'!$A$18:$L$18, 0),FALSE), 'E2 Allocators'!$B$15:$W$358, MATCH('O5 Details by Class &amp; Accounts'!BC$18, 'E2 Allocators'!$B$15:$W$15, 0),FALSE)*$E62), 0, VLOOKUP(VLOOKUP($A62, 'E4 TB Allocation Details'!$A$18:$L$214, MATCH("Misc ID", 'E4 TB Allocation Details'!$A$18:$L$18, 0),FALSE), 'E2 Allocators'!$B$15:$W$358, MATCH('O5 Details by Class &amp; Accounts'!BC$18, 'E2 Allocators'!$B$15:$W$15, 0),FALSE)*$E62)</f>
        <v>0</v>
      </c>
      <c r="BD62" s="2186">
        <f>IF(ISERROR(VLOOKUP(VLOOKUP($A62, 'E4 TB Allocation Details'!$A$18:$L$214, MATCH("Misc ID", 'E4 TB Allocation Details'!$A$18:$L$18, 0),FALSE), 'E2 Allocators'!$B$15:$W$358, MATCH('O5 Details by Class &amp; Accounts'!BD$18, 'E2 Allocators'!$B$15:$W$15, 0),FALSE)*$E62), 0, VLOOKUP(VLOOKUP($A62, 'E4 TB Allocation Details'!$A$18:$L$214, MATCH("Misc ID", 'E4 TB Allocation Details'!$A$18:$L$18, 0),FALSE), 'E2 Allocators'!$B$15:$W$358, MATCH('O5 Details by Class &amp; Accounts'!BD$18, 'E2 Allocators'!$B$15:$W$15, 0),FALSE)*$E62)</f>
        <v>0</v>
      </c>
      <c r="BE62" s="2186">
        <f>IF(ISERROR(VLOOKUP(VLOOKUP($A62, 'E4 TB Allocation Details'!$A$18:$L$214, MATCH("Misc ID", 'E4 TB Allocation Details'!$A$18:$L$18, 0),FALSE), 'E2 Allocators'!$B$15:$W$358, MATCH('O5 Details by Class &amp; Accounts'!BE$18, 'E2 Allocators'!$B$15:$W$15, 0),FALSE)*$E62), 0, VLOOKUP(VLOOKUP($A62, 'E4 TB Allocation Details'!$A$18:$L$214, MATCH("Misc ID", 'E4 TB Allocation Details'!$A$18:$L$18, 0),FALSE), 'E2 Allocators'!$B$15:$W$358, MATCH('O5 Details by Class &amp; Accounts'!BE$18, 'E2 Allocators'!$B$15:$W$15, 0),FALSE)*$E62)</f>
        <v>0</v>
      </c>
      <c r="BF62" s="2186">
        <f>IF(ISERROR(VLOOKUP(VLOOKUP($A62, 'E4 TB Allocation Details'!$A$18:$L$214, MATCH("Misc ID", 'E4 TB Allocation Details'!$A$18:$L$18, 0),FALSE), 'E2 Allocators'!$B$15:$W$358, MATCH('O5 Details by Class &amp; Accounts'!BF$18, 'E2 Allocators'!$B$15:$W$15, 0),FALSE)*$E62), 0, VLOOKUP(VLOOKUP($A62, 'E4 TB Allocation Details'!$A$18:$L$214, MATCH("Misc ID", 'E4 TB Allocation Details'!$A$18:$L$18, 0),FALSE), 'E2 Allocators'!$B$15:$W$358, MATCH('O5 Details by Class &amp; Accounts'!BF$18, 'E2 Allocators'!$B$15:$W$15, 0),FALSE)*$E62)</f>
        <v>0</v>
      </c>
      <c r="BG62" s="2186">
        <f>IF(ISERROR(VLOOKUP(VLOOKUP($A62, 'E4 TB Allocation Details'!$A$18:$L$214, MATCH("Misc ID", 'E4 TB Allocation Details'!$A$18:$L$18, 0),FALSE), 'E2 Allocators'!$B$15:$W$358, MATCH('O5 Details by Class &amp; Accounts'!BG$18, 'E2 Allocators'!$B$15:$W$15, 0),FALSE)*$E62), 0, VLOOKUP(VLOOKUP($A62, 'E4 TB Allocation Details'!$A$18:$L$214, MATCH("Misc ID", 'E4 TB Allocation Details'!$A$18:$L$18, 0),FALSE), 'E2 Allocators'!$B$15:$W$358, MATCH('O5 Details by Class &amp; Accounts'!BG$18, 'E2 Allocators'!$B$15:$W$15, 0),FALSE)*$E62)</f>
        <v>0</v>
      </c>
      <c r="BH62" s="2186">
        <f>IF(ISERROR(VLOOKUP(VLOOKUP($A62, 'E4 TB Allocation Details'!$A$18:$L$214, MATCH("Misc ID", 'E4 TB Allocation Details'!$A$18:$L$18, 0),FALSE), 'E2 Allocators'!$B$15:$W$358, MATCH('O5 Details by Class &amp; Accounts'!BH$18, 'E2 Allocators'!$B$15:$W$15, 0),FALSE)*$E62), 0, VLOOKUP(VLOOKUP($A62, 'E4 TB Allocation Details'!$A$18:$L$214, MATCH("Misc ID", 'E4 TB Allocation Details'!$A$18:$L$18, 0),FALSE), 'E2 Allocators'!$B$15:$W$358, MATCH('O5 Details by Class &amp; Accounts'!BH$18, 'E2 Allocators'!$B$15:$W$15, 0),FALSE)*$E62)</f>
        <v>0</v>
      </c>
      <c r="BI62" s="2186">
        <f>IF(ISERROR(VLOOKUP(VLOOKUP($A62, 'E4 TB Allocation Details'!$A$18:$L$214, MATCH("Misc ID", 'E4 TB Allocation Details'!$A$18:$L$18, 0),FALSE), 'E2 Allocators'!$B$15:$W$358, MATCH('O5 Details by Class &amp; Accounts'!BI$18, 'E2 Allocators'!$B$15:$W$15, 0),FALSE)*$E62), 0, VLOOKUP(VLOOKUP($A62, 'E4 TB Allocation Details'!$A$18:$L$214, MATCH("Misc ID", 'E4 TB Allocation Details'!$A$18:$L$18, 0),FALSE), 'E2 Allocators'!$B$15:$W$358, MATCH('O5 Details by Class &amp; Accounts'!BI$18, 'E2 Allocators'!$B$15:$W$15, 0),FALSE)*$E62)</f>
        <v>0</v>
      </c>
      <c r="BJ62" s="2186">
        <f>IF(ISERROR(VLOOKUP(VLOOKUP($A62, 'E4 TB Allocation Details'!$A$18:$L$214, MATCH("Misc ID", 'E4 TB Allocation Details'!$A$18:$L$18, 0),FALSE), 'E2 Allocators'!$B$15:$W$358, MATCH('O5 Details by Class &amp; Accounts'!BJ$18, 'E2 Allocators'!$B$15:$W$15, 0),FALSE)*$E62), 0, VLOOKUP(VLOOKUP($A62, 'E4 TB Allocation Details'!$A$18:$L$214, MATCH("Misc ID", 'E4 TB Allocation Details'!$A$18:$L$18, 0),FALSE), 'E2 Allocators'!$B$15:$W$358, MATCH('O5 Details by Class &amp; Accounts'!BJ$18, 'E2 Allocators'!$B$15:$W$15, 0),FALSE)*$E62)</f>
        <v>0</v>
      </c>
      <c r="BK62" s="2186">
        <f>IF(ISERROR(VLOOKUP(VLOOKUP($A62, 'E4 TB Allocation Details'!$A$18:$L$214, MATCH("Misc ID", 'E4 TB Allocation Details'!$A$18:$L$18, 0),FALSE), 'E2 Allocators'!$B$15:$W$358, MATCH('O5 Details by Class &amp; Accounts'!BK$18, 'E2 Allocators'!$B$15:$W$15, 0),FALSE)*$E62), 0, VLOOKUP(VLOOKUP($A62, 'E4 TB Allocation Details'!$A$18:$L$214, MATCH("Misc ID", 'E4 TB Allocation Details'!$A$18:$L$18, 0),FALSE), 'E2 Allocators'!$B$15:$W$358, MATCH('O5 Details by Class &amp; Accounts'!BK$18, 'E2 Allocators'!$B$15:$W$15, 0),FALSE)*$E62)</f>
        <v>0</v>
      </c>
      <c r="BL62" s="2186">
        <f>IF(ISERROR(VLOOKUP(VLOOKUP($A62, 'E4 TB Allocation Details'!$A$18:$L$214, MATCH("Misc ID", 'E4 TB Allocation Details'!$A$18:$L$18, 0),FALSE), 'E2 Allocators'!$B$15:$W$358, MATCH('O5 Details by Class &amp; Accounts'!BL$18, 'E2 Allocators'!$B$15:$W$15, 0),FALSE)*$E62), 0, VLOOKUP(VLOOKUP($A62, 'E4 TB Allocation Details'!$A$18:$L$214, MATCH("Misc ID", 'E4 TB Allocation Details'!$A$18:$L$18, 0),FALSE), 'E2 Allocators'!$B$15:$W$358, MATCH('O5 Details by Class &amp; Accounts'!BL$18, 'E2 Allocators'!$B$15:$W$15, 0),FALSE)*$E62)</f>
        <v>0</v>
      </c>
      <c r="BM62" s="2186">
        <f>IF(ISERROR(VLOOKUP(VLOOKUP($A62, 'E4 TB Allocation Details'!$A$18:$L$214, MATCH("Misc ID", 'E4 TB Allocation Details'!$A$18:$L$18, 0),FALSE), 'E2 Allocators'!$B$15:$W$358, MATCH('O5 Details by Class &amp; Accounts'!BM$18, 'E2 Allocators'!$B$15:$W$15, 0),FALSE)*$E62), 0, VLOOKUP(VLOOKUP($A62, 'E4 TB Allocation Details'!$A$18:$L$214, MATCH("Misc ID", 'E4 TB Allocation Details'!$A$18:$L$18, 0),FALSE), 'E2 Allocators'!$B$15:$W$358, MATCH('O5 Details by Class &amp; Accounts'!BM$18, 'E2 Allocators'!$B$15:$W$15, 0),FALSE)*$E62)</f>
        <v>0</v>
      </c>
      <c r="BN62" s="2186">
        <f>IF(ISERROR(VLOOKUP(VLOOKUP($A62, 'E4 TB Allocation Details'!$A$18:$L$214, MATCH("Misc ID", 'E4 TB Allocation Details'!$A$18:$L$18, 0),FALSE), 'E2 Allocators'!$B$15:$W$358, MATCH('O5 Details by Class &amp; Accounts'!BN$18, 'E2 Allocators'!$B$15:$W$15, 0),FALSE)*$E62), 0, VLOOKUP(VLOOKUP($A62, 'E4 TB Allocation Details'!$A$18:$L$214, MATCH("Misc ID", 'E4 TB Allocation Details'!$A$18:$L$18, 0),FALSE), 'E2 Allocators'!$B$15:$W$358, MATCH('O5 Details by Class &amp; Accounts'!BN$18, 'E2 Allocators'!$B$15:$W$15, 0),FALSE)*$E62)</f>
        <v>0</v>
      </c>
      <c r="BO62" s="2186">
        <f>IF(ISERROR(VLOOKUP(VLOOKUP($A62, 'E4 TB Allocation Details'!$A$18:$L$214, MATCH("Misc ID", 'E4 TB Allocation Details'!$A$18:$L$18, 0),FALSE), 'E2 Allocators'!$B$15:$W$358, MATCH('O5 Details by Class &amp; Accounts'!BO$18, 'E2 Allocators'!$B$15:$W$15, 0),FALSE)*$E62), 0, VLOOKUP(VLOOKUP($A62, 'E4 TB Allocation Details'!$A$18:$L$214, MATCH("Misc ID", 'E4 TB Allocation Details'!$A$18:$L$18, 0),FALSE), 'E2 Allocators'!$B$15:$W$358, MATCH('O5 Details by Class &amp; Accounts'!BO$18, 'E2 Allocators'!$B$15:$W$15, 0),FALSE)*$E62)</f>
        <v>0</v>
      </c>
      <c r="BP62" s="2186">
        <f>IF(ISERROR(VLOOKUP(VLOOKUP($A62, 'E4 TB Allocation Details'!$A$18:$L$214, MATCH("Misc ID", 'E4 TB Allocation Details'!$A$18:$L$18, 0),FALSE), 'E2 Allocators'!$B$15:$W$358, MATCH('O5 Details by Class &amp; Accounts'!BP$18, 'E2 Allocators'!$B$15:$W$15, 0),FALSE)*$E62), 0, VLOOKUP(VLOOKUP($A62, 'E4 TB Allocation Details'!$A$18:$L$214, MATCH("Misc ID", 'E4 TB Allocation Details'!$A$18:$L$18, 0),FALSE), 'E2 Allocators'!$B$15:$W$358, MATCH('O5 Details by Class &amp; Accounts'!BP$18, 'E2 Allocators'!$B$15:$W$15, 0),FALSE)*$E62)</f>
        <v>0</v>
      </c>
      <c r="BQ62" s="2186">
        <f>IF(ISERROR(VLOOKUP(VLOOKUP($A62, 'E4 TB Allocation Details'!$A$18:$L$214, MATCH("Misc ID", 'E4 TB Allocation Details'!$A$18:$L$18, 0),FALSE), 'E2 Allocators'!$B$15:$W$358, MATCH('O5 Details by Class &amp; Accounts'!BQ$18, 'E2 Allocators'!$B$15:$W$15, 0),FALSE)*$E62), 0, VLOOKUP(VLOOKUP($A62, 'E4 TB Allocation Details'!$A$18:$L$214, MATCH("Misc ID", 'E4 TB Allocation Details'!$A$18:$L$18, 0),FALSE), 'E2 Allocators'!$B$15:$W$358, MATCH('O5 Details by Class &amp; Accounts'!BQ$18, 'E2 Allocators'!$B$15:$W$15, 0),FALSE)*$E62)</f>
        <v>0</v>
      </c>
      <c r="BR62" s="2186">
        <f>IF(ISERROR(VLOOKUP(VLOOKUP($A62, 'E4 TB Allocation Details'!$A$18:$L$214, MATCH("Misc ID", 'E4 TB Allocation Details'!$A$18:$L$18, 0),FALSE), 'E2 Allocators'!$B$15:$W$358, MATCH('O5 Details by Class &amp; Accounts'!BR$18, 'E2 Allocators'!$B$15:$W$15, 0),FALSE)*$E62), 0, VLOOKUP(VLOOKUP($A62, 'E4 TB Allocation Details'!$A$18:$L$214, MATCH("Misc ID", 'E4 TB Allocation Details'!$A$18:$L$18, 0),FALSE), 'E2 Allocators'!$B$15:$W$358, MATCH('O5 Details by Class &amp; Accounts'!BR$18, 'E2 Allocators'!$B$15:$W$15, 0),FALSE)*$E62)</f>
        <v>0</v>
      </c>
      <c r="BS62" s="2186">
        <f t="shared" si="11"/>
        <v>0</v>
      </c>
      <c r="BT62" s="2186">
        <f>IF(ISERROR(VLOOKUP(VLOOKUP($A62, 'E4 TB Allocation Details'!$A$18:$L$214, MATCH("A &amp; G ID", 'E4 TB Allocation Details'!$A$18:$L$18, 0),FALSE), 'E2 Allocators'!$B$15:$W$358, MATCH('O5 Details by Class &amp; Accounts'!BT$18, 'E2 Allocators'!$B$15:$W$15, 0),FALSE)*$E62), 0, VLOOKUP(VLOOKUP($A62, 'E4 TB Allocation Details'!$A$18:$L$214, MATCH("A &amp; G ID", 'E4 TB Allocation Details'!$A$18:$L$18, 0),FALSE), 'E2 Allocators'!$B$15:$W$358, MATCH('O5 Details by Class &amp; Accounts'!BT$18, 'E2 Allocators'!$B$15:$W$15, 0),FALSE)*$E62)</f>
        <v>7562507.754782279</v>
      </c>
      <c r="BU62" s="2186">
        <f>IF(ISERROR(VLOOKUP(VLOOKUP($A62, 'E4 TB Allocation Details'!$A$18:$L$214, MATCH("A &amp; G ID", 'E4 TB Allocation Details'!$A$18:$L$18, 0),FALSE), 'E2 Allocators'!$B$15:$W$358, MATCH('O5 Details by Class &amp; Accounts'!BU$18, 'E2 Allocators'!$B$15:$W$15, 0),FALSE)*$E62), 0, VLOOKUP(VLOOKUP($A62, 'E4 TB Allocation Details'!$A$18:$L$214, MATCH("A &amp; G ID", 'E4 TB Allocation Details'!$A$18:$L$18, 0),FALSE), 'E2 Allocators'!$B$15:$W$358, MATCH('O5 Details by Class &amp; Accounts'!BU$18, 'E2 Allocators'!$B$15:$W$15, 0),FALSE)*$E62)</f>
        <v>1739552.7539697464</v>
      </c>
      <c r="BV62" s="2186">
        <f>IF(ISERROR(VLOOKUP(VLOOKUP($A62, 'E4 TB Allocation Details'!$A$18:$L$214, MATCH("A &amp; G ID", 'E4 TB Allocation Details'!$A$18:$L$18, 0),FALSE), 'E2 Allocators'!$B$15:$W$358, MATCH('O5 Details by Class &amp; Accounts'!BV$18, 'E2 Allocators'!$B$15:$W$15, 0),FALSE)*$E62), 0, VLOOKUP(VLOOKUP($A62, 'E4 TB Allocation Details'!$A$18:$L$214, MATCH("A &amp; G ID", 'E4 TB Allocation Details'!$A$18:$L$18, 0),FALSE), 'E2 Allocators'!$B$15:$W$358, MATCH('O5 Details by Class &amp; Accounts'!BV$18, 'E2 Allocators'!$B$15:$W$15, 0),FALSE)*$E62)</f>
        <v>2705253.6537505151</v>
      </c>
      <c r="BW62" s="2186">
        <f>IF(ISERROR(VLOOKUP(VLOOKUP($A62, 'E4 TB Allocation Details'!$A$18:$L$214, MATCH("A &amp; G ID", 'E4 TB Allocation Details'!$A$18:$L$18, 0),FALSE), 'E2 Allocators'!$B$15:$W$358, MATCH('O5 Details by Class &amp; Accounts'!BW$18, 'E2 Allocators'!$B$15:$W$15, 0),FALSE)*$E62), 0, VLOOKUP(VLOOKUP($A62, 'E4 TB Allocation Details'!$A$18:$L$214, MATCH("A &amp; G ID", 'E4 TB Allocation Details'!$A$18:$L$18, 0),FALSE), 'E2 Allocators'!$B$15:$W$358, MATCH('O5 Details by Class &amp; Accounts'!BW$18, 'E2 Allocators'!$B$15:$W$15, 0),FALSE)*$E62)</f>
        <v>0</v>
      </c>
      <c r="BX62" s="2186">
        <f>IF(ISERROR(VLOOKUP(VLOOKUP($A62, 'E4 TB Allocation Details'!$A$18:$L$214, MATCH("A &amp; G ID", 'E4 TB Allocation Details'!$A$18:$L$18, 0),FALSE), 'E2 Allocators'!$B$15:$W$358, MATCH('O5 Details by Class &amp; Accounts'!BX$18, 'E2 Allocators'!$B$15:$W$15, 0),FALSE)*$E62), 0, VLOOKUP(VLOOKUP($A62, 'E4 TB Allocation Details'!$A$18:$L$214, MATCH("A &amp; G ID", 'E4 TB Allocation Details'!$A$18:$L$18, 0),FALSE), 'E2 Allocators'!$B$15:$W$358, MATCH('O5 Details by Class &amp; Accounts'!BX$18, 'E2 Allocators'!$B$15:$W$15, 0),FALSE)*$E62)</f>
        <v>0</v>
      </c>
      <c r="BY62" s="2186">
        <f>IF(ISERROR(VLOOKUP(VLOOKUP($A62, 'E4 TB Allocation Details'!$A$18:$L$214, MATCH("A &amp; G ID", 'E4 TB Allocation Details'!$A$18:$L$18, 0),FALSE), 'E2 Allocators'!$B$15:$W$358, MATCH('O5 Details by Class &amp; Accounts'!BY$18, 'E2 Allocators'!$B$15:$W$15, 0),FALSE)*$E62), 0, VLOOKUP(VLOOKUP($A62, 'E4 TB Allocation Details'!$A$18:$L$214, MATCH("A &amp; G ID", 'E4 TB Allocation Details'!$A$18:$L$18, 0),FALSE), 'E2 Allocators'!$B$15:$W$358, MATCH('O5 Details by Class &amp; Accounts'!BY$18, 'E2 Allocators'!$B$15:$W$15, 0),FALSE)*$E62)</f>
        <v>0</v>
      </c>
      <c r="BZ62" s="2186">
        <f>IF(ISERROR(VLOOKUP(VLOOKUP($A62, 'E4 TB Allocation Details'!$A$18:$L$214, MATCH("A &amp; G ID", 'E4 TB Allocation Details'!$A$18:$L$18, 0),FALSE), 'E2 Allocators'!$B$15:$W$358, MATCH('O5 Details by Class &amp; Accounts'!BZ$18, 'E2 Allocators'!$B$15:$W$15, 0),FALSE)*$E62), 0, VLOOKUP(VLOOKUP($A62, 'E4 TB Allocation Details'!$A$18:$L$214, MATCH("A &amp; G ID", 'E4 TB Allocation Details'!$A$18:$L$18, 0),FALSE), 'E2 Allocators'!$B$15:$W$358, MATCH('O5 Details by Class &amp; Accounts'!BZ$18, 'E2 Allocators'!$B$15:$W$15, 0),FALSE)*$E62)</f>
        <v>177064.05012057701</v>
      </c>
      <c r="CA62" s="2186">
        <f>IF(ISERROR(VLOOKUP(VLOOKUP($A62, 'E4 TB Allocation Details'!$A$18:$L$214, MATCH("A &amp; G ID", 'E4 TB Allocation Details'!$A$18:$L$18, 0),FALSE), 'E2 Allocators'!$B$15:$W$358, MATCH('O5 Details by Class &amp; Accounts'!CA$18, 'E2 Allocators'!$B$15:$W$15, 0),FALSE)*$E62), 0, VLOOKUP(VLOOKUP($A62, 'E4 TB Allocation Details'!$A$18:$L$214, MATCH("A &amp; G ID", 'E4 TB Allocation Details'!$A$18:$L$18, 0),FALSE), 'E2 Allocators'!$B$15:$W$358, MATCH('O5 Details by Class &amp; Accounts'!CA$18, 'E2 Allocators'!$B$15:$W$15, 0),FALSE)*$E62)</f>
        <v>21379.440608198402</v>
      </c>
      <c r="CB62" s="2186">
        <f>IF(ISERROR(VLOOKUP(VLOOKUP($A62, 'E4 TB Allocation Details'!$A$18:$L$214, MATCH("A &amp; G ID", 'E4 TB Allocation Details'!$A$18:$L$18, 0),FALSE), 'E2 Allocators'!$B$15:$W$358, MATCH('O5 Details by Class &amp; Accounts'!CB$18, 'E2 Allocators'!$B$15:$W$15, 0),FALSE)*$E62), 0, VLOOKUP(VLOOKUP($A62, 'E4 TB Allocation Details'!$A$18:$L$214, MATCH("A &amp; G ID", 'E4 TB Allocation Details'!$A$18:$L$18, 0),FALSE), 'E2 Allocators'!$B$15:$W$358, MATCH('O5 Details by Class &amp; Accounts'!CB$18, 'E2 Allocators'!$B$15:$W$15, 0),FALSE)*$E62)</f>
        <v>17949.346768683987</v>
      </c>
      <c r="CC62" s="2186">
        <f>IF(ISERROR(VLOOKUP(VLOOKUP($A62, 'E4 TB Allocation Details'!$A$18:$L$214, MATCH("A &amp; G ID", 'E4 TB Allocation Details'!$A$18:$L$18, 0),FALSE), 'E2 Allocators'!$B$15:$W$358, MATCH('O5 Details by Class &amp; Accounts'!CC$18, 'E2 Allocators'!$B$15:$W$15, 0),FALSE)*$E62), 0, VLOOKUP(VLOOKUP($A62, 'E4 TB Allocation Details'!$A$18:$L$214, MATCH("A &amp; G ID", 'E4 TB Allocation Details'!$A$18:$L$18, 0),FALSE), 'E2 Allocators'!$B$15:$W$358, MATCH('O5 Details by Class &amp; Accounts'!CC$18, 'E2 Allocators'!$B$15:$W$15, 0),FALSE)*$E62)</f>
        <v>0</v>
      </c>
      <c r="CD62" s="2186">
        <f>IF(ISERROR(VLOOKUP(VLOOKUP($A62, 'E4 TB Allocation Details'!$A$18:$L$214, MATCH("A &amp; G ID", 'E4 TB Allocation Details'!$A$18:$L$18, 0),FALSE), 'E2 Allocators'!$B$15:$W$358, MATCH('O5 Details by Class &amp; Accounts'!CD$18, 'E2 Allocators'!$B$15:$W$15, 0),FALSE)*$E62), 0, VLOOKUP(VLOOKUP($A62, 'E4 TB Allocation Details'!$A$18:$L$214, MATCH("A &amp; G ID", 'E4 TB Allocation Details'!$A$18:$L$18, 0),FALSE), 'E2 Allocators'!$B$15:$W$358, MATCH('O5 Details by Class &amp; Accounts'!CD$18, 'E2 Allocators'!$B$15:$W$15, 0),FALSE)*$E62)</f>
        <v>0</v>
      </c>
      <c r="CE62" s="2186">
        <f>IF(ISERROR(VLOOKUP(VLOOKUP($A62, 'E4 TB Allocation Details'!$A$18:$L$214, MATCH("A &amp; G ID", 'E4 TB Allocation Details'!$A$18:$L$18, 0),FALSE), 'E2 Allocators'!$B$15:$W$358, MATCH('O5 Details by Class &amp; Accounts'!CE$18, 'E2 Allocators'!$B$15:$W$15, 0),FALSE)*$E62), 0, VLOOKUP(VLOOKUP($A62, 'E4 TB Allocation Details'!$A$18:$L$214, MATCH("A &amp; G ID", 'E4 TB Allocation Details'!$A$18:$L$18, 0),FALSE), 'E2 Allocators'!$B$15:$W$358, MATCH('O5 Details by Class &amp; Accounts'!CE$18, 'E2 Allocators'!$B$15:$W$15, 0),FALSE)*$E62)</f>
        <v>0</v>
      </c>
      <c r="CF62" s="2186">
        <f>IF(ISERROR(VLOOKUP(VLOOKUP($A62, 'E4 TB Allocation Details'!$A$18:$L$214, MATCH("A &amp; G ID", 'E4 TB Allocation Details'!$A$18:$L$18, 0),FALSE), 'E2 Allocators'!$B$15:$W$358, MATCH('O5 Details by Class &amp; Accounts'!CF$18, 'E2 Allocators'!$B$15:$W$15, 0),FALSE)*$E62), 0, VLOOKUP(VLOOKUP($A62, 'E4 TB Allocation Details'!$A$18:$L$214, MATCH("A &amp; G ID", 'E4 TB Allocation Details'!$A$18:$L$18, 0),FALSE), 'E2 Allocators'!$B$15:$W$358, MATCH('O5 Details by Class &amp; Accounts'!CF$18, 'E2 Allocators'!$B$15:$W$15, 0),FALSE)*$E62)</f>
        <v>0</v>
      </c>
      <c r="CG62" s="2186">
        <f>IF(ISERROR(VLOOKUP(VLOOKUP($A62, 'E4 TB Allocation Details'!$A$18:$L$214, MATCH("A &amp; G ID", 'E4 TB Allocation Details'!$A$18:$L$18, 0),FALSE), 'E2 Allocators'!$B$15:$W$358, MATCH('O5 Details by Class &amp; Accounts'!CG$18, 'E2 Allocators'!$B$15:$W$15, 0),FALSE)*$E62), 0, VLOOKUP(VLOOKUP($A62, 'E4 TB Allocation Details'!$A$18:$L$214, MATCH("A &amp; G ID", 'E4 TB Allocation Details'!$A$18:$L$18, 0),FALSE), 'E2 Allocators'!$B$15:$W$358, MATCH('O5 Details by Class &amp; Accounts'!CG$18, 'E2 Allocators'!$B$15:$W$15, 0),FALSE)*$E62)</f>
        <v>0</v>
      </c>
      <c r="CH62" s="2186">
        <f>IF(ISERROR(VLOOKUP(VLOOKUP($A62, 'E4 TB Allocation Details'!$A$18:$L$214, MATCH("A &amp; G ID", 'E4 TB Allocation Details'!$A$18:$L$18, 0),FALSE), 'E2 Allocators'!$B$15:$W$358, MATCH('O5 Details by Class &amp; Accounts'!CH$18, 'E2 Allocators'!$B$15:$W$15, 0),FALSE)*$E62), 0, VLOOKUP(VLOOKUP($A62, 'E4 TB Allocation Details'!$A$18:$L$214, MATCH("A &amp; G ID", 'E4 TB Allocation Details'!$A$18:$L$18, 0),FALSE), 'E2 Allocators'!$B$15:$W$358, MATCH('O5 Details by Class &amp; Accounts'!CH$18, 'E2 Allocators'!$B$15:$W$15, 0),FALSE)*$E62)</f>
        <v>0</v>
      </c>
      <c r="CI62" s="2186">
        <f>IF(ISERROR(VLOOKUP(VLOOKUP($A62, 'E4 TB Allocation Details'!$A$18:$L$214, MATCH("A &amp; G ID", 'E4 TB Allocation Details'!$A$18:$L$18, 0),FALSE), 'E2 Allocators'!$B$15:$W$358, MATCH('O5 Details by Class &amp; Accounts'!CI$18, 'E2 Allocators'!$B$15:$W$15, 0),FALSE)*$E62), 0, VLOOKUP(VLOOKUP($A62, 'E4 TB Allocation Details'!$A$18:$L$214, MATCH("A &amp; G ID", 'E4 TB Allocation Details'!$A$18:$L$18, 0),FALSE), 'E2 Allocators'!$B$15:$W$358, MATCH('O5 Details by Class &amp; Accounts'!CI$18, 'E2 Allocators'!$B$15:$W$15, 0),FALSE)*$E62)</f>
        <v>0</v>
      </c>
      <c r="CJ62" s="2186">
        <f>IF(ISERROR(VLOOKUP(VLOOKUP($A62, 'E4 TB Allocation Details'!$A$18:$L$214, MATCH("A &amp; G ID", 'E4 TB Allocation Details'!$A$18:$L$18, 0),FALSE), 'E2 Allocators'!$B$15:$W$358, MATCH('O5 Details by Class &amp; Accounts'!CJ$18, 'E2 Allocators'!$B$15:$W$15, 0),FALSE)*$E62), 0, VLOOKUP(VLOOKUP($A62, 'E4 TB Allocation Details'!$A$18:$L$214, MATCH("A &amp; G ID", 'E4 TB Allocation Details'!$A$18:$L$18, 0),FALSE), 'E2 Allocators'!$B$15:$W$358, MATCH('O5 Details by Class &amp; Accounts'!CJ$18, 'E2 Allocators'!$B$15:$W$15, 0),FALSE)*$E62)</f>
        <v>0</v>
      </c>
      <c r="CK62" s="2186">
        <f>IF(ISERROR(VLOOKUP(VLOOKUP($A62, 'E4 TB Allocation Details'!$A$18:$L$214, MATCH("A &amp; G ID", 'E4 TB Allocation Details'!$A$18:$L$18, 0),FALSE), 'E2 Allocators'!$B$15:$W$358, MATCH('O5 Details by Class &amp; Accounts'!CK$18, 'E2 Allocators'!$B$15:$W$15, 0),FALSE)*$E62), 0, VLOOKUP(VLOOKUP($A62, 'E4 TB Allocation Details'!$A$18:$L$214, MATCH("A &amp; G ID", 'E4 TB Allocation Details'!$A$18:$L$18, 0),FALSE), 'E2 Allocators'!$B$15:$W$358, MATCH('O5 Details by Class &amp; Accounts'!CK$18, 'E2 Allocators'!$B$15:$W$15, 0),FALSE)*$E62)</f>
        <v>0</v>
      </c>
      <c r="CL62" s="2186">
        <f>IF(ISERROR(VLOOKUP(VLOOKUP($A62, 'E4 TB Allocation Details'!$A$18:$L$214, MATCH("A &amp; G ID", 'E4 TB Allocation Details'!$A$18:$L$18, 0),FALSE), 'E2 Allocators'!$B$15:$W$358, MATCH('O5 Details by Class &amp; Accounts'!CL$18, 'E2 Allocators'!$B$15:$W$15, 0),FALSE)*$E62), 0, VLOOKUP(VLOOKUP($A62, 'E4 TB Allocation Details'!$A$18:$L$214, MATCH("A &amp; G ID", 'E4 TB Allocation Details'!$A$18:$L$18, 0),FALSE), 'E2 Allocators'!$B$15:$W$358, MATCH('O5 Details by Class &amp; Accounts'!CL$18, 'E2 Allocators'!$B$15:$W$15, 0),FALSE)*$E62)</f>
        <v>0</v>
      </c>
      <c r="CM62" s="2186">
        <f>IF(ISERROR(VLOOKUP(VLOOKUP($A62, 'E4 TB Allocation Details'!$A$18:$L$214, MATCH("A &amp; G ID", 'E4 TB Allocation Details'!$A$18:$L$18, 0),FALSE), 'E2 Allocators'!$B$15:$W$358, MATCH('O5 Details by Class &amp; Accounts'!CM$18, 'E2 Allocators'!$B$15:$W$15, 0),FALSE)*$E62), 0, VLOOKUP(VLOOKUP($A62, 'E4 TB Allocation Details'!$A$18:$L$214, MATCH("A &amp; G ID", 'E4 TB Allocation Details'!$A$18:$L$18, 0),FALSE), 'E2 Allocators'!$B$15:$W$358, MATCH('O5 Details by Class &amp; Accounts'!CM$18, 'E2 Allocators'!$B$15:$W$15, 0),FALSE)*$E62)</f>
        <v>0</v>
      </c>
      <c r="CN62" s="2186">
        <f t="shared" si="12"/>
        <v>12223707</v>
      </c>
      <c r="CO62" s="2187">
        <f t="shared" si="7"/>
        <v>0</v>
      </c>
      <c r="CQ62" s="1625" t="s">
        <v>5</v>
      </c>
    </row>
    <row r="63" spans="1:95" s="54" customFormat="1" ht="12.75" x14ac:dyDescent="0.2">
      <c r="A63" s="1838">
        <v>1910</v>
      </c>
      <c r="B63" s="1807" t="s">
        <v>285</v>
      </c>
      <c r="C63" s="2184">
        <f>IF(ISERROR(VLOOKUP($A63,'I3 TB Data'!$A$19:$H$483,MATCH('O5 Details by Class &amp; Accounts'!$C$18, 'I3 TB Data'!$A$19:$H$19,0),0)), 0, VLOOKUP($A63,'I3 TB Data'!$A$19:$H$483,MATCH('O5 Details by Class &amp; Accounts'!$C$18,'I3 TB Data'!$A$19:$H$19,0),0))</f>
        <v>0</v>
      </c>
      <c r="D63" s="2185">
        <f>'I4 BO ASSETS'!E65</f>
        <v>0</v>
      </c>
      <c r="E63" s="2184">
        <f t="shared" si="6"/>
        <v>0</v>
      </c>
      <c r="F63" s="2186">
        <f>IF(ISERROR(VLOOKUP($A63, 'E1 Categorization'!A33:E124, MATCH("Customer Component", 'E1 Categorization'!$A$33:$E$33,0), 0)), 0, IF(VLOOKUP($A63, 'E1 Categorization'!A33:E124, MATCH("Customer Component", 'E1 Categorization'!$A$33:$E$33,0), 0)=0, 'O5 Details by Class &amp; Accounts'!$E63, IF(AND(VLOOKUP($A63, 'E1 Categorization'!A33:E124, MATCH("Customer Component", 'E1 Categorization'!$A$33:$E$33,0), 0) &gt;0, VLOOKUP($A63, 'E1 Categorization'!A33:E124, MATCH("Customer Component", 'E1 Categorization'!$A$33:$E$33,0), 0)&lt;1), 'O5 Details by Class &amp; Accounts'!$E63*(1-VLOOKUP($A63, 'E1 Categorization'!A33:E124, MATCH("Customer Component", 'E1 Categorization'!$A$33:$E$33,0), 0)), 0)))</f>
        <v>0</v>
      </c>
      <c r="G63" s="2186">
        <f>IF(ISERROR(VLOOKUP($A63, 'E1 Categorization'!A33:E124, MATCH("Customer Component", 'E1 Categorization'!$A$33:$E$33,0), 0)),0, IF(VLOOKUP($A63, 'E1 Categorization'!A33:E124, MATCH("Customer Component", 'E1 Categorization'!$A$33:$E$33,0), 0)=0, 0, IF(AND(VLOOKUP($A63, 'E1 Categorization'!A33:E124, MATCH("Customer Component", 'E1 Categorization'!$A$33:$E$33,0), 0) &gt;0, VLOOKUP($A63, 'E1 Categorization'!A33:E124, MATCH("Customer Component", 'E1 Categorization'!$A$33:$E$33,0), 0)&lt;1), 'O5 Details by Class &amp; Accounts'!$E63*(VLOOKUP($A63, 'E1 Categorization'!A33:E124, MATCH("Customer Component", 'E1 Categorization'!$A$33:$E$33,0), 0)), 'O5 Details by Class &amp; Accounts'!$E63)))</f>
        <v>0</v>
      </c>
      <c r="H63" s="2186">
        <f t="shared" si="8"/>
        <v>0</v>
      </c>
      <c r="I63" s="2186">
        <f>IF(ISERROR(VLOOKUP(VLOOKUP($A63, 'E4 TB Allocation Details'!$A$18:$L$214, MATCH("Demand ID", 'E4 TB Allocation Details'!$A$18:$L$18, 0),FALSE), 'E2 Allocators'!$B$15:$W$358, MATCH('O5 Details by Class &amp; Accounts'!I$18, 'E2 Allocators'!$B$15:$W$15, 0),FALSE)*$F63), 0, VLOOKUP(VLOOKUP($A63, 'E4 TB Allocation Details'!$A$18:$L$214, MATCH("Demand ID", 'E4 TB Allocation Details'!$A$18:$L$18, 0),FALSE), 'E2 Allocators'!$B$15:$W$358, MATCH('O5 Details by Class &amp; Accounts'!I$18, 'E2 Allocators'!$B$15:$W$15, 0),FALSE)*$F63)</f>
        <v>0</v>
      </c>
      <c r="J63" s="2186">
        <f>IF(ISERROR(VLOOKUP(VLOOKUP($A63, 'E4 TB Allocation Details'!$A$18:$L$214, MATCH("Demand ID", 'E4 TB Allocation Details'!$A$18:$L$18, 0),FALSE), 'E2 Allocators'!$B$15:$W$358, MATCH('O5 Details by Class &amp; Accounts'!J$18, 'E2 Allocators'!$B$15:$W$15, 0),FALSE)*$F63), 0, VLOOKUP(VLOOKUP($A63, 'E4 TB Allocation Details'!$A$18:$L$214, MATCH("Demand ID", 'E4 TB Allocation Details'!$A$18:$L$18, 0),FALSE), 'E2 Allocators'!$B$15:$W$358, MATCH('O5 Details by Class &amp; Accounts'!J$18, 'E2 Allocators'!$B$15:$W$15, 0),FALSE)*$F63)</f>
        <v>0</v>
      </c>
      <c r="K63" s="2186">
        <f>IF(ISERROR(VLOOKUP(VLOOKUP($A63, 'E4 TB Allocation Details'!$A$18:$L$214, MATCH("Demand ID", 'E4 TB Allocation Details'!$A$18:$L$18, 0),FALSE), 'E2 Allocators'!$B$15:$W$358, MATCH('O5 Details by Class &amp; Accounts'!K$18, 'E2 Allocators'!$B$15:$W$15, 0),FALSE)*$F63), 0, VLOOKUP(VLOOKUP($A63, 'E4 TB Allocation Details'!$A$18:$L$214, MATCH("Demand ID", 'E4 TB Allocation Details'!$A$18:$L$18, 0),FALSE), 'E2 Allocators'!$B$15:$W$358, MATCH('O5 Details by Class &amp; Accounts'!K$18, 'E2 Allocators'!$B$15:$W$15, 0),FALSE)*$F63)</f>
        <v>0</v>
      </c>
      <c r="L63" s="2186">
        <f>IF(ISERROR(VLOOKUP(VLOOKUP($A63, 'E4 TB Allocation Details'!$A$18:$L$214, MATCH("Demand ID", 'E4 TB Allocation Details'!$A$18:$L$18, 0),FALSE), 'E2 Allocators'!$B$15:$W$358, MATCH('O5 Details by Class &amp; Accounts'!L$18, 'E2 Allocators'!$B$15:$W$15, 0),FALSE)*$F63), 0, VLOOKUP(VLOOKUP($A63, 'E4 TB Allocation Details'!$A$18:$L$214, MATCH("Demand ID", 'E4 TB Allocation Details'!$A$18:$L$18, 0),FALSE), 'E2 Allocators'!$B$15:$W$358, MATCH('O5 Details by Class &amp; Accounts'!L$18, 'E2 Allocators'!$B$15:$W$15, 0),FALSE)*$F63)</f>
        <v>0</v>
      </c>
      <c r="M63" s="2186">
        <f>IF(ISERROR(VLOOKUP(VLOOKUP($A63, 'E4 TB Allocation Details'!$A$18:$L$214, MATCH("Demand ID", 'E4 TB Allocation Details'!$A$18:$L$18, 0),FALSE), 'E2 Allocators'!$B$15:$W$358, MATCH('O5 Details by Class &amp; Accounts'!M$18, 'E2 Allocators'!$B$15:$W$15, 0),FALSE)*$F63), 0, VLOOKUP(VLOOKUP($A63, 'E4 TB Allocation Details'!$A$18:$L$214, MATCH("Demand ID", 'E4 TB Allocation Details'!$A$18:$L$18, 0),FALSE), 'E2 Allocators'!$B$15:$W$358, MATCH('O5 Details by Class &amp; Accounts'!M$18, 'E2 Allocators'!$B$15:$W$15, 0),FALSE)*$F63)</f>
        <v>0</v>
      </c>
      <c r="N63" s="2186">
        <f>IF(ISERROR(VLOOKUP(VLOOKUP($A63, 'E4 TB Allocation Details'!$A$18:$L$214, MATCH("Demand ID", 'E4 TB Allocation Details'!$A$18:$L$18, 0),FALSE), 'E2 Allocators'!$B$15:$W$358, MATCH('O5 Details by Class &amp; Accounts'!N$18, 'E2 Allocators'!$B$15:$W$15, 0),FALSE)*$F63), 0, VLOOKUP(VLOOKUP($A63, 'E4 TB Allocation Details'!$A$18:$L$214, MATCH("Demand ID", 'E4 TB Allocation Details'!$A$18:$L$18, 0),FALSE), 'E2 Allocators'!$B$15:$W$358, MATCH('O5 Details by Class &amp; Accounts'!N$18, 'E2 Allocators'!$B$15:$W$15, 0),FALSE)*$F63)</f>
        <v>0</v>
      </c>
      <c r="O63" s="2186">
        <f>IF(ISERROR(VLOOKUP(VLOOKUP($A63, 'E4 TB Allocation Details'!$A$18:$L$214, MATCH("Demand ID", 'E4 TB Allocation Details'!$A$18:$L$18, 0),FALSE), 'E2 Allocators'!$B$15:$W$358, MATCH('O5 Details by Class &amp; Accounts'!O$18, 'E2 Allocators'!$B$15:$W$15, 0),FALSE)*$F63), 0, VLOOKUP(VLOOKUP($A63, 'E4 TB Allocation Details'!$A$18:$L$214, MATCH("Demand ID", 'E4 TB Allocation Details'!$A$18:$L$18, 0),FALSE), 'E2 Allocators'!$B$15:$W$358, MATCH('O5 Details by Class &amp; Accounts'!O$18, 'E2 Allocators'!$B$15:$W$15, 0),FALSE)*$F63)</f>
        <v>0</v>
      </c>
      <c r="P63" s="2186">
        <f>IF(ISERROR(VLOOKUP(VLOOKUP($A63, 'E4 TB Allocation Details'!$A$18:$L$214, MATCH("Demand ID", 'E4 TB Allocation Details'!$A$18:$L$18, 0),FALSE), 'E2 Allocators'!$B$15:$W$358, MATCH('O5 Details by Class &amp; Accounts'!P$18, 'E2 Allocators'!$B$15:$W$15, 0),FALSE)*$F63), 0, VLOOKUP(VLOOKUP($A63, 'E4 TB Allocation Details'!$A$18:$L$214, MATCH("Demand ID", 'E4 TB Allocation Details'!$A$18:$L$18, 0),FALSE), 'E2 Allocators'!$B$15:$W$358, MATCH('O5 Details by Class &amp; Accounts'!P$18, 'E2 Allocators'!$B$15:$W$15, 0),FALSE)*$F63)</f>
        <v>0</v>
      </c>
      <c r="Q63" s="2186">
        <f>IF(ISERROR(VLOOKUP(VLOOKUP($A63, 'E4 TB Allocation Details'!$A$18:$L$214, MATCH("Demand ID", 'E4 TB Allocation Details'!$A$18:$L$18, 0),FALSE), 'E2 Allocators'!$B$15:$W$358, MATCH('O5 Details by Class &amp; Accounts'!Q$18, 'E2 Allocators'!$B$15:$W$15, 0),FALSE)*$F63), 0, VLOOKUP(VLOOKUP($A63, 'E4 TB Allocation Details'!$A$18:$L$214, MATCH("Demand ID", 'E4 TB Allocation Details'!$A$18:$L$18, 0),FALSE), 'E2 Allocators'!$B$15:$W$358, MATCH('O5 Details by Class &amp; Accounts'!Q$18, 'E2 Allocators'!$B$15:$W$15, 0),FALSE)*$F63)</f>
        <v>0</v>
      </c>
      <c r="R63" s="2186">
        <f>IF(ISERROR(VLOOKUP(VLOOKUP($A63, 'E4 TB Allocation Details'!$A$18:$L$214, MATCH("Demand ID", 'E4 TB Allocation Details'!$A$18:$L$18, 0),FALSE), 'E2 Allocators'!$B$15:$W$358, MATCH('O5 Details by Class &amp; Accounts'!R$18, 'E2 Allocators'!$B$15:$W$15, 0),FALSE)*$F63), 0, VLOOKUP(VLOOKUP($A63, 'E4 TB Allocation Details'!$A$18:$L$214, MATCH("Demand ID", 'E4 TB Allocation Details'!$A$18:$L$18, 0),FALSE), 'E2 Allocators'!$B$15:$W$358, MATCH('O5 Details by Class &amp; Accounts'!R$18, 'E2 Allocators'!$B$15:$W$15, 0),FALSE)*$F63)</f>
        <v>0</v>
      </c>
      <c r="S63" s="2186">
        <f>IF(ISERROR(VLOOKUP(VLOOKUP($A63, 'E4 TB Allocation Details'!$A$18:$L$214, MATCH("Demand ID", 'E4 TB Allocation Details'!$A$18:$L$18, 0),FALSE), 'E2 Allocators'!$B$15:$W$358, MATCH('O5 Details by Class &amp; Accounts'!S$18, 'E2 Allocators'!$B$15:$W$15, 0),FALSE)*$F63), 0, VLOOKUP(VLOOKUP($A63, 'E4 TB Allocation Details'!$A$18:$L$214, MATCH("Demand ID", 'E4 TB Allocation Details'!$A$18:$L$18, 0),FALSE), 'E2 Allocators'!$B$15:$W$358, MATCH('O5 Details by Class &amp; Accounts'!S$18, 'E2 Allocators'!$B$15:$W$15, 0),FALSE)*$F63)</f>
        <v>0</v>
      </c>
      <c r="T63" s="2186">
        <f>IF(ISERROR(VLOOKUP(VLOOKUP($A63, 'E4 TB Allocation Details'!$A$18:$L$214, MATCH("Demand ID", 'E4 TB Allocation Details'!$A$18:$L$18, 0),FALSE), 'E2 Allocators'!$B$15:$W$358, MATCH('O5 Details by Class &amp; Accounts'!T$18, 'E2 Allocators'!$B$15:$W$15, 0),FALSE)*$F63), 0, VLOOKUP(VLOOKUP($A63, 'E4 TB Allocation Details'!$A$18:$L$214, MATCH("Demand ID", 'E4 TB Allocation Details'!$A$18:$L$18, 0),FALSE), 'E2 Allocators'!$B$15:$W$358, MATCH('O5 Details by Class &amp; Accounts'!T$18, 'E2 Allocators'!$B$15:$W$15, 0),FALSE)*$F63)</f>
        <v>0</v>
      </c>
      <c r="U63" s="2186">
        <f>IF(ISERROR(VLOOKUP(VLOOKUP($A63, 'E4 TB Allocation Details'!$A$18:$L$214, MATCH("Demand ID", 'E4 TB Allocation Details'!$A$18:$L$18, 0),FALSE), 'E2 Allocators'!$B$15:$W$358, MATCH('O5 Details by Class &amp; Accounts'!U$18, 'E2 Allocators'!$B$15:$W$15, 0),FALSE)*$F63), 0, VLOOKUP(VLOOKUP($A63, 'E4 TB Allocation Details'!$A$18:$L$214, MATCH("Demand ID", 'E4 TB Allocation Details'!$A$18:$L$18, 0),FALSE), 'E2 Allocators'!$B$15:$W$358, MATCH('O5 Details by Class &amp; Accounts'!U$18, 'E2 Allocators'!$B$15:$W$15, 0),FALSE)*$F63)</f>
        <v>0</v>
      </c>
      <c r="V63" s="2186">
        <f>IF(ISERROR(VLOOKUP(VLOOKUP($A63, 'E4 TB Allocation Details'!$A$18:$L$214, MATCH("Demand ID", 'E4 TB Allocation Details'!$A$18:$L$18, 0),FALSE), 'E2 Allocators'!$B$15:$W$358, MATCH('O5 Details by Class &amp; Accounts'!V$18, 'E2 Allocators'!$B$15:$W$15, 0),FALSE)*$F63), 0, VLOOKUP(VLOOKUP($A63, 'E4 TB Allocation Details'!$A$18:$L$214, MATCH("Demand ID", 'E4 TB Allocation Details'!$A$18:$L$18, 0),FALSE), 'E2 Allocators'!$B$15:$W$358, MATCH('O5 Details by Class &amp; Accounts'!V$18, 'E2 Allocators'!$B$15:$W$15, 0),FALSE)*$F63)</f>
        <v>0</v>
      </c>
      <c r="W63" s="2186">
        <f>IF(ISERROR(VLOOKUP(VLOOKUP($A63, 'E4 TB Allocation Details'!$A$18:$L$214, MATCH("Demand ID", 'E4 TB Allocation Details'!$A$18:$L$18, 0),FALSE), 'E2 Allocators'!$B$15:$W$358, MATCH('O5 Details by Class &amp; Accounts'!W$18, 'E2 Allocators'!$B$15:$W$15, 0),FALSE)*$F63), 0, VLOOKUP(VLOOKUP($A63, 'E4 TB Allocation Details'!$A$18:$L$214, MATCH("Demand ID", 'E4 TB Allocation Details'!$A$18:$L$18, 0),FALSE), 'E2 Allocators'!$B$15:$W$358, MATCH('O5 Details by Class &amp; Accounts'!W$18, 'E2 Allocators'!$B$15:$W$15, 0),FALSE)*$F63)</f>
        <v>0</v>
      </c>
      <c r="X63" s="2186">
        <f>IF(ISERROR(VLOOKUP(VLOOKUP($A63, 'E4 TB Allocation Details'!$A$18:$L$214, MATCH("Demand ID", 'E4 TB Allocation Details'!$A$18:$L$18, 0),FALSE), 'E2 Allocators'!$B$15:$W$358, MATCH('O5 Details by Class &amp; Accounts'!X$18, 'E2 Allocators'!$B$15:$W$15, 0),FALSE)*$F63), 0, VLOOKUP(VLOOKUP($A63, 'E4 TB Allocation Details'!$A$18:$L$214, MATCH("Demand ID", 'E4 TB Allocation Details'!$A$18:$L$18, 0),FALSE), 'E2 Allocators'!$B$15:$W$358, MATCH('O5 Details by Class &amp; Accounts'!X$18, 'E2 Allocators'!$B$15:$W$15, 0),FALSE)*$F63)</f>
        <v>0</v>
      </c>
      <c r="Y63" s="2186">
        <f>IF(ISERROR(VLOOKUP(VLOOKUP($A63, 'E4 TB Allocation Details'!$A$18:$L$214, MATCH("Demand ID", 'E4 TB Allocation Details'!$A$18:$L$18, 0),FALSE), 'E2 Allocators'!$B$15:$W$358, MATCH('O5 Details by Class &amp; Accounts'!Y$18, 'E2 Allocators'!$B$15:$W$15, 0),FALSE)*$F63), 0, VLOOKUP(VLOOKUP($A63, 'E4 TB Allocation Details'!$A$18:$L$214, MATCH("Demand ID", 'E4 TB Allocation Details'!$A$18:$L$18, 0),FALSE), 'E2 Allocators'!$B$15:$W$358, MATCH('O5 Details by Class &amp; Accounts'!Y$18, 'E2 Allocators'!$B$15:$W$15, 0),FALSE)*$F63)</f>
        <v>0</v>
      </c>
      <c r="Z63" s="2186">
        <f>IF(ISERROR(VLOOKUP(VLOOKUP($A63, 'E4 TB Allocation Details'!$A$18:$L$214, MATCH("Demand ID", 'E4 TB Allocation Details'!$A$18:$L$18, 0),FALSE), 'E2 Allocators'!$B$15:$W$358, MATCH('O5 Details by Class &amp; Accounts'!Z$18, 'E2 Allocators'!$B$15:$W$15, 0),FALSE)*$F63), 0, VLOOKUP(VLOOKUP($A63, 'E4 TB Allocation Details'!$A$18:$L$214, MATCH("Demand ID", 'E4 TB Allocation Details'!$A$18:$L$18, 0),FALSE), 'E2 Allocators'!$B$15:$W$358, MATCH('O5 Details by Class &amp; Accounts'!Z$18, 'E2 Allocators'!$B$15:$W$15, 0),FALSE)*$F63)</f>
        <v>0</v>
      </c>
      <c r="AA63" s="2186">
        <f>IF(ISERROR(VLOOKUP(VLOOKUP($A63, 'E4 TB Allocation Details'!$A$18:$L$214, MATCH("Demand ID", 'E4 TB Allocation Details'!$A$18:$L$18, 0),FALSE), 'E2 Allocators'!$B$15:$W$358, MATCH('O5 Details by Class &amp; Accounts'!AA$18, 'E2 Allocators'!$B$15:$W$15, 0),FALSE)*$F63), 0, VLOOKUP(VLOOKUP($A63, 'E4 TB Allocation Details'!$A$18:$L$214, MATCH("Demand ID", 'E4 TB Allocation Details'!$A$18:$L$18, 0),FALSE), 'E2 Allocators'!$B$15:$W$358, MATCH('O5 Details by Class &amp; Accounts'!AA$18, 'E2 Allocators'!$B$15:$W$15, 0),FALSE)*$F63)</f>
        <v>0</v>
      </c>
      <c r="AB63" s="2186">
        <f>IF(ISERROR(VLOOKUP(VLOOKUP($A63, 'E4 TB Allocation Details'!$A$18:$L$214, MATCH("Demand ID", 'E4 TB Allocation Details'!$A$18:$L$18, 0),FALSE), 'E2 Allocators'!$B$15:$W$358, MATCH('O5 Details by Class &amp; Accounts'!AB$18, 'E2 Allocators'!$B$15:$W$15, 0),FALSE)*$F63), 0, VLOOKUP(VLOOKUP($A63, 'E4 TB Allocation Details'!$A$18:$L$214, MATCH("Demand ID", 'E4 TB Allocation Details'!$A$18:$L$18, 0),FALSE), 'E2 Allocators'!$B$15:$W$358, MATCH('O5 Details by Class &amp; Accounts'!AB$18, 'E2 Allocators'!$B$15:$W$15, 0),FALSE)*$F63)</f>
        <v>0</v>
      </c>
      <c r="AC63" s="2186">
        <f t="shared" si="9"/>
        <v>0</v>
      </c>
      <c r="AD63" s="2186">
        <f>IF(ISERROR(VLOOKUP(VLOOKUP($A63, 'E4 TB Allocation Details'!$A$18:$L$214, MATCH("Customer ID", 'E4 TB Allocation Details'!$A$18:$L$18, 0),FALSE), 'E2 Allocators'!$B$15:$W$358, MATCH('O5 Details by Class &amp; Accounts'!AD$18, 'E2 Allocators'!$B$15:$W$15, 0),FALSE)*$G63), 0, VLOOKUP(VLOOKUP($A63, 'E4 TB Allocation Details'!$A$18:$L$214, MATCH("Customer ID", 'E4 TB Allocation Details'!$A$18:$L$18, 0),FALSE), 'E2 Allocators'!$B$15:$W$358, MATCH('O5 Details by Class &amp; Accounts'!AD$18, 'E2 Allocators'!$B$15:$W$15, 0),FALSE)*$G63)</f>
        <v>0</v>
      </c>
      <c r="AE63" s="2186">
        <f>IF(ISERROR(VLOOKUP(VLOOKUP($A63, 'E4 TB Allocation Details'!$A$18:$L$214, MATCH("Customer ID", 'E4 TB Allocation Details'!$A$18:$L$18, 0),FALSE), 'E2 Allocators'!$B$15:$W$358, MATCH('O5 Details by Class &amp; Accounts'!AE$18, 'E2 Allocators'!$B$15:$W$15, 0),FALSE)*$G63), 0, VLOOKUP(VLOOKUP($A63, 'E4 TB Allocation Details'!$A$18:$L$214, MATCH("Customer ID", 'E4 TB Allocation Details'!$A$18:$L$18, 0),FALSE), 'E2 Allocators'!$B$15:$W$358, MATCH('O5 Details by Class &amp; Accounts'!AE$18, 'E2 Allocators'!$B$15:$W$15, 0),FALSE)*$G63)</f>
        <v>0</v>
      </c>
      <c r="AF63" s="2186">
        <f>IF(ISERROR(VLOOKUP(VLOOKUP($A63, 'E4 TB Allocation Details'!$A$18:$L$214, MATCH("Customer ID", 'E4 TB Allocation Details'!$A$18:$L$18, 0),FALSE), 'E2 Allocators'!$B$15:$W$358, MATCH('O5 Details by Class &amp; Accounts'!AF$18, 'E2 Allocators'!$B$15:$W$15, 0),FALSE)*$G63), 0, VLOOKUP(VLOOKUP($A63, 'E4 TB Allocation Details'!$A$18:$L$214, MATCH("Customer ID", 'E4 TB Allocation Details'!$A$18:$L$18, 0),FALSE), 'E2 Allocators'!$B$15:$W$358, MATCH('O5 Details by Class &amp; Accounts'!AF$18, 'E2 Allocators'!$B$15:$W$15, 0),FALSE)*$G63)</f>
        <v>0</v>
      </c>
      <c r="AG63" s="2186">
        <f>IF(ISERROR(VLOOKUP(VLOOKUP($A63, 'E4 TB Allocation Details'!$A$18:$L$214, MATCH("Customer ID", 'E4 TB Allocation Details'!$A$18:$L$18, 0),FALSE), 'E2 Allocators'!$B$15:$W$358, MATCH('O5 Details by Class &amp; Accounts'!AG$18, 'E2 Allocators'!$B$15:$W$15, 0),FALSE)*$G63), 0, VLOOKUP(VLOOKUP($A63, 'E4 TB Allocation Details'!$A$18:$L$214, MATCH("Customer ID", 'E4 TB Allocation Details'!$A$18:$L$18, 0),FALSE), 'E2 Allocators'!$B$15:$W$358, MATCH('O5 Details by Class &amp; Accounts'!AG$18, 'E2 Allocators'!$B$15:$W$15, 0),FALSE)*$G63)</f>
        <v>0</v>
      </c>
      <c r="AH63" s="2186">
        <f>IF(ISERROR(VLOOKUP(VLOOKUP($A63, 'E4 TB Allocation Details'!$A$18:$L$214, MATCH("Customer ID", 'E4 TB Allocation Details'!$A$18:$L$18, 0),FALSE), 'E2 Allocators'!$B$15:$W$358, MATCH('O5 Details by Class &amp; Accounts'!AH$18, 'E2 Allocators'!$B$15:$W$15, 0),FALSE)*$G63), 0, VLOOKUP(VLOOKUP($A63, 'E4 TB Allocation Details'!$A$18:$L$214, MATCH("Customer ID", 'E4 TB Allocation Details'!$A$18:$L$18, 0),FALSE), 'E2 Allocators'!$B$15:$W$358, MATCH('O5 Details by Class &amp; Accounts'!AH$18, 'E2 Allocators'!$B$15:$W$15, 0),FALSE)*$G63)</f>
        <v>0</v>
      </c>
      <c r="AI63" s="2186">
        <f>IF(ISERROR(VLOOKUP(VLOOKUP($A63, 'E4 TB Allocation Details'!$A$18:$L$214, MATCH("Customer ID", 'E4 TB Allocation Details'!$A$18:$L$18, 0),FALSE), 'E2 Allocators'!$B$15:$W$358, MATCH('O5 Details by Class &amp; Accounts'!AI$18, 'E2 Allocators'!$B$15:$W$15, 0),FALSE)*$G63), 0, VLOOKUP(VLOOKUP($A63, 'E4 TB Allocation Details'!$A$18:$L$214, MATCH("Customer ID", 'E4 TB Allocation Details'!$A$18:$L$18, 0),FALSE), 'E2 Allocators'!$B$15:$W$358, MATCH('O5 Details by Class &amp; Accounts'!AI$18, 'E2 Allocators'!$B$15:$W$15, 0),FALSE)*$G63)</f>
        <v>0</v>
      </c>
      <c r="AJ63" s="2186">
        <f>IF(ISERROR(VLOOKUP(VLOOKUP($A63, 'E4 TB Allocation Details'!$A$18:$L$214, MATCH("Customer ID", 'E4 TB Allocation Details'!$A$18:$L$18, 0),FALSE), 'E2 Allocators'!$B$15:$W$358, MATCH('O5 Details by Class &amp; Accounts'!AJ$18, 'E2 Allocators'!$B$15:$W$15, 0),FALSE)*$G63), 0, VLOOKUP(VLOOKUP($A63, 'E4 TB Allocation Details'!$A$18:$L$214, MATCH("Customer ID", 'E4 TB Allocation Details'!$A$18:$L$18, 0),FALSE), 'E2 Allocators'!$B$15:$W$358, MATCH('O5 Details by Class &amp; Accounts'!AJ$18, 'E2 Allocators'!$B$15:$W$15, 0),FALSE)*$G63)</f>
        <v>0</v>
      </c>
      <c r="AK63" s="2186">
        <f>IF(ISERROR(VLOOKUP(VLOOKUP($A63, 'E4 TB Allocation Details'!$A$18:$L$214, MATCH("Customer ID", 'E4 TB Allocation Details'!$A$18:$L$18, 0),FALSE), 'E2 Allocators'!$B$15:$W$358, MATCH('O5 Details by Class &amp; Accounts'!AK$18, 'E2 Allocators'!$B$15:$W$15, 0),FALSE)*$G63), 0, VLOOKUP(VLOOKUP($A63, 'E4 TB Allocation Details'!$A$18:$L$214, MATCH("Customer ID", 'E4 TB Allocation Details'!$A$18:$L$18, 0),FALSE), 'E2 Allocators'!$B$15:$W$358, MATCH('O5 Details by Class &amp; Accounts'!AK$18, 'E2 Allocators'!$B$15:$W$15, 0),FALSE)*$G63)</f>
        <v>0</v>
      </c>
      <c r="AL63" s="2186">
        <f>IF(ISERROR(VLOOKUP(VLOOKUP($A63, 'E4 TB Allocation Details'!$A$18:$L$214, MATCH("Customer ID", 'E4 TB Allocation Details'!$A$18:$L$18, 0),FALSE), 'E2 Allocators'!$B$15:$W$358, MATCH('O5 Details by Class &amp; Accounts'!AL$18, 'E2 Allocators'!$B$15:$W$15, 0),FALSE)*$G63), 0, VLOOKUP(VLOOKUP($A63, 'E4 TB Allocation Details'!$A$18:$L$214, MATCH("Customer ID", 'E4 TB Allocation Details'!$A$18:$L$18, 0),FALSE), 'E2 Allocators'!$B$15:$W$358, MATCH('O5 Details by Class &amp; Accounts'!AL$18, 'E2 Allocators'!$B$15:$W$15, 0),FALSE)*$G63)</f>
        <v>0</v>
      </c>
      <c r="AM63" s="2186">
        <f>IF(ISERROR(VLOOKUP(VLOOKUP($A63, 'E4 TB Allocation Details'!$A$18:$L$214, MATCH("Customer ID", 'E4 TB Allocation Details'!$A$18:$L$18, 0),FALSE), 'E2 Allocators'!$B$15:$W$358, MATCH('O5 Details by Class &amp; Accounts'!AM$18, 'E2 Allocators'!$B$15:$W$15, 0),FALSE)*$G63), 0, VLOOKUP(VLOOKUP($A63, 'E4 TB Allocation Details'!$A$18:$L$214, MATCH("Customer ID", 'E4 TB Allocation Details'!$A$18:$L$18, 0),FALSE), 'E2 Allocators'!$B$15:$W$358, MATCH('O5 Details by Class &amp; Accounts'!AM$18, 'E2 Allocators'!$B$15:$W$15, 0),FALSE)*$G63)</f>
        <v>0</v>
      </c>
      <c r="AN63" s="2186">
        <f>IF(ISERROR(VLOOKUP(VLOOKUP($A63, 'E4 TB Allocation Details'!$A$18:$L$214, MATCH("Customer ID", 'E4 TB Allocation Details'!$A$18:$L$18, 0),FALSE), 'E2 Allocators'!$B$15:$W$358, MATCH('O5 Details by Class &amp; Accounts'!AN$18, 'E2 Allocators'!$B$15:$W$15, 0),FALSE)*$G63), 0, VLOOKUP(VLOOKUP($A63, 'E4 TB Allocation Details'!$A$18:$L$214, MATCH("Customer ID", 'E4 TB Allocation Details'!$A$18:$L$18, 0),FALSE), 'E2 Allocators'!$B$15:$W$358, MATCH('O5 Details by Class &amp; Accounts'!AN$18, 'E2 Allocators'!$B$15:$W$15, 0),FALSE)*$G63)</f>
        <v>0</v>
      </c>
      <c r="AO63" s="2186">
        <f>IF(ISERROR(VLOOKUP(VLOOKUP($A63, 'E4 TB Allocation Details'!$A$18:$L$214, MATCH("Customer ID", 'E4 TB Allocation Details'!$A$18:$L$18, 0),FALSE), 'E2 Allocators'!$B$15:$W$358, MATCH('O5 Details by Class &amp; Accounts'!AO$18, 'E2 Allocators'!$B$15:$W$15, 0),FALSE)*$G63), 0, VLOOKUP(VLOOKUP($A63, 'E4 TB Allocation Details'!$A$18:$L$214, MATCH("Customer ID", 'E4 TB Allocation Details'!$A$18:$L$18, 0),FALSE), 'E2 Allocators'!$B$15:$W$358, MATCH('O5 Details by Class &amp; Accounts'!AO$18, 'E2 Allocators'!$B$15:$W$15, 0),FALSE)*$G63)</f>
        <v>0</v>
      </c>
      <c r="AP63" s="2186">
        <f>IF(ISERROR(VLOOKUP(VLOOKUP($A63, 'E4 TB Allocation Details'!$A$18:$L$214, MATCH("Customer ID", 'E4 TB Allocation Details'!$A$18:$L$18, 0),FALSE), 'E2 Allocators'!$B$15:$W$358, MATCH('O5 Details by Class &amp; Accounts'!AP$18, 'E2 Allocators'!$B$15:$W$15, 0),FALSE)*$G63), 0, VLOOKUP(VLOOKUP($A63, 'E4 TB Allocation Details'!$A$18:$L$214, MATCH("Customer ID", 'E4 TB Allocation Details'!$A$18:$L$18, 0),FALSE), 'E2 Allocators'!$B$15:$W$358, MATCH('O5 Details by Class &amp; Accounts'!AP$18, 'E2 Allocators'!$B$15:$W$15, 0),FALSE)*$G63)</f>
        <v>0</v>
      </c>
      <c r="AQ63" s="2186">
        <f>IF(ISERROR(VLOOKUP(VLOOKUP($A63, 'E4 TB Allocation Details'!$A$18:$L$214, MATCH("Customer ID", 'E4 TB Allocation Details'!$A$18:$L$18, 0),FALSE), 'E2 Allocators'!$B$15:$W$358, MATCH('O5 Details by Class &amp; Accounts'!AQ$18, 'E2 Allocators'!$B$15:$W$15, 0),FALSE)*$G63), 0, VLOOKUP(VLOOKUP($A63, 'E4 TB Allocation Details'!$A$18:$L$214, MATCH("Customer ID", 'E4 TB Allocation Details'!$A$18:$L$18, 0),FALSE), 'E2 Allocators'!$B$15:$W$358, MATCH('O5 Details by Class &amp; Accounts'!AQ$18, 'E2 Allocators'!$B$15:$W$15, 0),FALSE)*$G63)</f>
        <v>0</v>
      </c>
      <c r="AR63" s="2186">
        <f>IF(ISERROR(VLOOKUP(VLOOKUP($A63, 'E4 TB Allocation Details'!$A$18:$L$214, MATCH("Customer ID", 'E4 TB Allocation Details'!$A$18:$L$18, 0),FALSE), 'E2 Allocators'!$B$15:$W$358, MATCH('O5 Details by Class &amp; Accounts'!AR$18, 'E2 Allocators'!$B$15:$W$15, 0),FALSE)*$G63), 0, VLOOKUP(VLOOKUP($A63, 'E4 TB Allocation Details'!$A$18:$L$214, MATCH("Customer ID", 'E4 TB Allocation Details'!$A$18:$L$18, 0),FALSE), 'E2 Allocators'!$B$15:$W$358, MATCH('O5 Details by Class &amp; Accounts'!AR$18, 'E2 Allocators'!$B$15:$W$15, 0),FALSE)*$G63)</f>
        <v>0</v>
      </c>
      <c r="AS63" s="2186">
        <f>IF(ISERROR(VLOOKUP(VLOOKUP($A63, 'E4 TB Allocation Details'!$A$18:$L$214, MATCH("Customer ID", 'E4 TB Allocation Details'!$A$18:$L$18, 0),FALSE), 'E2 Allocators'!$B$15:$W$358, MATCH('O5 Details by Class &amp; Accounts'!AS$18, 'E2 Allocators'!$B$15:$W$15, 0),FALSE)*$G63), 0, VLOOKUP(VLOOKUP($A63, 'E4 TB Allocation Details'!$A$18:$L$214, MATCH("Customer ID", 'E4 TB Allocation Details'!$A$18:$L$18, 0),FALSE), 'E2 Allocators'!$B$15:$W$358, MATCH('O5 Details by Class &amp; Accounts'!AS$18, 'E2 Allocators'!$B$15:$W$15, 0),FALSE)*$G63)</f>
        <v>0</v>
      </c>
      <c r="AT63" s="2186">
        <f>IF(ISERROR(VLOOKUP(VLOOKUP($A63, 'E4 TB Allocation Details'!$A$18:$L$214, MATCH("Customer ID", 'E4 TB Allocation Details'!$A$18:$L$18, 0),FALSE), 'E2 Allocators'!$B$15:$W$358, MATCH('O5 Details by Class &amp; Accounts'!AT$18, 'E2 Allocators'!$B$15:$W$15, 0),FALSE)*$G63), 0, VLOOKUP(VLOOKUP($A63, 'E4 TB Allocation Details'!$A$18:$L$214, MATCH("Customer ID", 'E4 TB Allocation Details'!$A$18:$L$18, 0),FALSE), 'E2 Allocators'!$B$15:$W$358, MATCH('O5 Details by Class &amp; Accounts'!AT$18, 'E2 Allocators'!$B$15:$W$15, 0),FALSE)*$G63)</f>
        <v>0</v>
      </c>
      <c r="AU63" s="2186">
        <f>IF(ISERROR(VLOOKUP(VLOOKUP($A63, 'E4 TB Allocation Details'!$A$18:$L$214, MATCH("Customer ID", 'E4 TB Allocation Details'!$A$18:$L$18, 0),FALSE), 'E2 Allocators'!$B$15:$W$358, MATCH('O5 Details by Class &amp; Accounts'!AU$18, 'E2 Allocators'!$B$15:$W$15, 0),FALSE)*$G63), 0, VLOOKUP(VLOOKUP($A63, 'E4 TB Allocation Details'!$A$18:$L$214, MATCH("Customer ID", 'E4 TB Allocation Details'!$A$18:$L$18, 0),FALSE), 'E2 Allocators'!$B$15:$W$358, MATCH('O5 Details by Class &amp; Accounts'!AU$18, 'E2 Allocators'!$B$15:$W$15, 0),FALSE)*$G63)</f>
        <v>0</v>
      </c>
      <c r="AV63" s="2186">
        <f>IF(ISERROR(VLOOKUP(VLOOKUP($A63, 'E4 TB Allocation Details'!$A$18:$L$214, MATCH("Customer ID", 'E4 TB Allocation Details'!$A$18:$L$18, 0),FALSE), 'E2 Allocators'!$B$15:$W$358, MATCH('O5 Details by Class &amp; Accounts'!AV$18, 'E2 Allocators'!$B$15:$W$15, 0),FALSE)*$G63), 0, VLOOKUP(VLOOKUP($A63, 'E4 TB Allocation Details'!$A$18:$L$214, MATCH("Customer ID", 'E4 TB Allocation Details'!$A$18:$L$18, 0),FALSE), 'E2 Allocators'!$B$15:$W$358, MATCH('O5 Details by Class &amp; Accounts'!AV$18, 'E2 Allocators'!$B$15:$W$15, 0),FALSE)*$G63)</f>
        <v>0</v>
      </c>
      <c r="AW63" s="2186">
        <f>IF(ISERROR(VLOOKUP(VLOOKUP($A63, 'E4 TB Allocation Details'!$A$18:$L$214, MATCH("Customer ID", 'E4 TB Allocation Details'!$A$18:$L$18, 0),FALSE), 'E2 Allocators'!$B$15:$W$358, MATCH('O5 Details by Class &amp; Accounts'!AW$18, 'E2 Allocators'!$B$15:$W$15, 0),FALSE)*$G63), 0, VLOOKUP(VLOOKUP($A63, 'E4 TB Allocation Details'!$A$18:$L$214, MATCH("Customer ID", 'E4 TB Allocation Details'!$A$18:$L$18, 0),FALSE), 'E2 Allocators'!$B$15:$W$358, MATCH('O5 Details by Class &amp; Accounts'!AW$18, 'E2 Allocators'!$B$15:$W$15, 0),FALSE)*$G63)</f>
        <v>0</v>
      </c>
      <c r="AX63" s="2186">
        <f t="shared" si="10"/>
        <v>0</v>
      </c>
      <c r="AY63" s="2186">
        <f>IF(ISERROR(VLOOKUP(VLOOKUP($A63, 'E4 TB Allocation Details'!$A$18:$L$214, MATCH("Misc ID", 'E4 TB Allocation Details'!$A$18:$L$18, 0),FALSE), 'E2 Allocators'!$B$15:$W$358, MATCH('O5 Details by Class &amp; Accounts'!AY$18, 'E2 Allocators'!$B$15:$W$15, 0),FALSE)*$E63), 0, VLOOKUP(VLOOKUP($A63, 'E4 TB Allocation Details'!$A$18:$L$214, MATCH("Misc ID", 'E4 TB Allocation Details'!$A$18:$L$18, 0),FALSE), 'E2 Allocators'!$B$15:$W$358, MATCH('O5 Details by Class &amp; Accounts'!AY$18, 'E2 Allocators'!$B$15:$W$15, 0),FALSE)*$E63)</f>
        <v>0</v>
      </c>
      <c r="AZ63" s="2186">
        <f>IF(ISERROR(VLOOKUP(VLOOKUP($A63, 'E4 TB Allocation Details'!$A$18:$L$214, MATCH("Misc ID", 'E4 TB Allocation Details'!$A$18:$L$18, 0),FALSE), 'E2 Allocators'!$B$15:$W$358, MATCH('O5 Details by Class &amp; Accounts'!AZ$18, 'E2 Allocators'!$B$15:$W$15, 0),FALSE)*$E63), 0, VLOOKUP(VLOOKUP($A63, 'E4 TB Allocation Details'!$A$18:$L$214, MATCH("Misc ID", 'E4 TB Allocation Details'!$A$18:$L$18, 0),FALSE), 'E2 Allocators'!$B$15:$W$358, MATCH('O5 Details by Class &amp; Accounts'!AZ$18, 'E2 Allocators'!$B$15:$W$15, 0),FALSE)*$E63)</f>
        <v>0</v>
      </c>
      <c r="BA63" s="2186">
        <f>IF(ISERROR(VLOOKUP(VLOOKUP($A63, 'E4 TB Allocation Details'!$A$18:$L$214, MATCH("Misc ID", 'E4 TB Allocation Details'!$A$18:$L$18, 0),FALSE), 'E2 Allocators'!$B$15:$W$358, MATCH('O5 Details by Class &amp; Accounts'!BA$18, 'E2 Allocators'!$B$15:$W$15, 0),FALSE)*$E63), 0, VLOOKUP(VLOOKUP($A63, 'E4 TB Allocation Details'!$A$18:$L$214, MATCH("Misc ID", 'E4 TB Allocation Details'!$A$18:$L$18, 0),FALSE), 'E2 Allocators'!$B$15:$W$358, MATCH('O5 Details by Class &amp; Accounts'!BA$18, 'E2 Allocators'!$B$15:$W$15, 0),FALSE)*$E63)</f>
        <v>0</v>
      </c>
      <c r="BB63" s="2186">
        <f>IF(ISERROR(VLOOKUP(VLOOKUP($A63, 'E4 TB Allocation Details'!$A$18:$L$214, MATCH("Misc ID", 'E4 TB Allocation Details'!$A$18:$L$18, 0),FALSE), 'E2 Allocators'!$B$15:$W$358, MATCH('O5 Details by Class &amp; Accounts'!BB$18, 'E2 Allocators'!$B$15:$W$15, 0),FALSE)*$E63), 0, VLOOKUP(VLOOKUP($A63, 'E4 TB Allocation Details'!$A$18:$L$214, MATCH("Misc ID", 'E4 TB Allocation Details'!$A$18:$L$18, 0),FALSE), 'E2 Allocators'!$B$15:$W$358, MATCH('O5 Details by Class &amp; Accounts'!BB$18, 'E2 Allocators'!$B$15:$W$15, 0),FALSE)*$E63)</f>
        <v>0</v>
      </c>
      <c r="BC63" s="2186">
        <f>IF(ISERROR(VLOOKUP(VLOOKUP($A63, 'E4 TB Allocation Details'!$A$18:$L$214, MATCH("Misc ID", 'E4 TB Allocation Details'!$A$18:$L$18, 0),FALSE), 'E2 Allocators'!$B$15:$W$358, MATCH('O5 Details by Class &amp; Accounts'!BC$18, 'E2 Allocators'!$B$15:$W$15, 0),FALSE)*$E63), 0, VLOOKUP(VLOOKUP($A63, 'E4 TB Allocation Details'!$A$18:$L$214, MATCH("Misc ID", 'E4 TB Allocation Details'!$A$18:$L$18, 0),FALSE), 'E2 Allocators'!$B$15:$W$358, MATCH('O5 Details by Class &amp; Accounts'!BC$18, 'E2 Allocators'!$B$15:$W$15, 0),FALSE)*$E63)</f>
        <v>0</v>
      </c>
      <c r="BD63" s="2186">
        <f>IF(ISERROR(VLOOKUP(VLOOKUP($A63, 'E4 TB Allocation Details'!$A$18:$L$214, MATCH("Misc ID", 'E4 TB Allocation Details'!$A$18:$L$18, 0),FALSE), 'E2 Allocators'!$B$15:$W$358, MATCH('O5 Details by Class &amp; Accounts'!BD$18, 'E2 Allocators'!$B$15:$W$15, 0),FALSE)*$E63), 0, VLOOKUP(VLOOKUP($A63, 'E4 TB Allocation Details'!$A$18:$L$214, MATCH("Misc ID", 'E4 TB Allocation Details'!$A$18:$L$18, 0),FALSE), 'E2 Allocators'!$B$15:$W$358, MATCH('O5 Details by Class &amp; Accounts'!BD$18, 'E2 Allocators'!$B$15:$W$15, 0),FALSE)*$E63)</f>
        <v>0</v>
      </c>
      <c r="BE63" s="2186">
        <f>IF(ISERROR(VLOOKUP(VLOOKUP($A63, 'E4 TB Allocation Details'!$A$18:$L$214, MATCH("Misc ID", 'E4 TB Allocation Details'!$A$18:$L$18, 0),FALSE), 'E2 Allocators'!$B$15:$W$358, MATCH('O5 Details by Class &amp; Accounts'!BE$18, 'E2 Allocators'!$B$15:$W$15, 0),FALSE)*$E63), 0, VLOOKUP(VLOOKUP($A63, 'E4 TB Allocation Details'!$A$18:$L$214, MATCH("Misc ID", 'E4 TB Allocation Details'!$A$18:$L$18, 0),FALSE), 'E2 Allocators'!$B$15:$W$358, MATCH('O5 Details by Class &amp; Accounts'!BE$18, 'E2 Allocators'!$B$15:$W$15, 0),FALSE)*$E63)</f>
        <v>0</v>
      </c>
      <c r="BF63" s="2186">
        <f>IF(ISERROR(VLOOKUP(VLOOKUP($A63, 'E4 TB Allocation Details'!$A$18:$L$214, MATCH("Misc ID", 'E4 TB Allocation Details'!$A$18:$L$18, 0),FALSE), 'E2 Allocators'!$B$15:$W$358, MATCH('O5 Details by Class &amp; Accounts'!BF$18, 'E2 Allocators'!$B$15:$W$15, 0),FALSE)*$E63), 0, VLOOKUP(VLOOKUP($A63, 'E4 TB Allocation Details'!$A$18:$L$214, MATCH("Misc ID", 'E4 TB Allocation Details'!$A$18:$L$18, 0),FALSE), 'E2 Allocators'!$B$15:$W$358, MATCH('O5 Details by Class &amp; Accounts'!BF$18, 'E2 Allocators'!$B$15:$W$15, 0),FALSE)*$E63)</f>
        <v>0</v>
      </c>
      <c r="BG63" s="2186">
        <f>IF(ISERROR(VLOOKUP(VLOOKUP($A63, 'E4 TB Allocation Details'!$A$18:$L$214, MATCH("Misc ID", 'E4 TB Allocation Details'!$A$18:$L$18, 0),FALSE), 'E2 Allocators'!$B$15:$W$358, MATCH('O5 Details by Class &amp; Accounts'!BG$18, 'E2 Allocators'!$B$15:$W$15, 0),FALSE)*$E63), 0, VLOOKUP(VLOOKUP($A63, 'E4 TB Allocation Details'!$A$18:$L$214, MATCH("Misc ID", 'E4 TB Allocation Details'!$A$18:$L$18, 0),FALSE), 'E2 Allocators'!$B$15:$W$358, MATCH('O5 Details by Class &amp; Accounts'!BG$18, 'E2 Allocators'!$B$15:$W$15, 0),FALSE)*$E63)</f>
        <v>0</v>
      </c>
      <c r="BH63" s="2186">
        <f>IF(ISERROR(VLOOKUP(VLOOKUP($A63, 'E4 TB Allocation Details'!$A$18:$L$214, MATCH("Misc ID", 'E4 TB Allocation Details'!$A$18:$L$18, 0),FALSE), 'E2 Allocators'!$B$15:$W$358, MATCH('O5 Details by Class &amp; Accounts'!BH$18, 'E2 Allocators'!$B$15:$W$15, 0),FALSE)*$E63), 0, VLOOKUP(VLOOKUP($A63, 'E4 TB Allocation Details'!$A$18:$L$214, MATCH("Misc ID", 'E4 TB Allocation Details'!$A$18:$L$18, 0),FALSE), 'E2 Allocators'!$B$15:$W$358, MATCH('O5 Details by Class &amp; Accounts'!BH$18, 'E2 Allocators'!$B$15:$W$15, 0),FALSE)*$E63)</f>
        <v>0</v>
      </c>
      <c r="BI63" s="2186">
        <f>IF(ISERROR(VLOOKUP(VLOOKUP($A63, 'E4 TB Allocation Details'!$A$18:$L$214, MATCH("Misc ID", 'E4 TB Allocation Details'!$A$18:$L$18, 0),FALSE), 'E2 Allocators'!$B$15:$W$358, MATCH('O5 Details by Class &amp; Accounts'!BI$18, 'E2 Allocators'!$B$15:$W$15, 0),FALSE)*$E63), 0, VLOOKUP(VLOOKUP($A63, 'E4 TB Allocation Details'!$A$18:$L$214, MATCH("Misc ID", 'E4 TB Allocation Details'!$A$18:$L$18, 0),FALSE), 'E2 Allocators'!$B$15:$W$358, MATCH('O5 Details by Class &amp; Accounts'!BI$18, 'E2 Allocators'!$B$15:$W$15, 0),FALSE)*$E63)</f>
        <v>0</v>
      </c>
      <c r="BJ63" s="2186">
        <f>IF(ISERROR(VLOOKUP(VLOOKUP($A63, 'E4 TB Allocation Details'!$A$18:$L$214, MATCH("Misc ID", 'E4 TB Allocation Details'!$A$18:$L$18, 0),FALSE), 'E2 Allocators'!$B$15:$W$358, MATCH('O5 Details by Class &amp; Accounts'!BJ$18, 'E2 Allocators'!$B$15:$W$15, 0),FALSE)*$E63), 0, VLOOKUP(VLOOKUP($A63, 'E4 TB Allocation Details'!$A$18:$L$214, MATCH("Misc ID", 'E4 TB Allocation Details'!$A$18:$L$18, 0),FALSE), 'E2 Allocators'!$B$15:$W$358, MATCH('O5 Details by Class &amp; Accounts'!BJ$18, 'E2 Allocators'!$B$15:$W$15, 0),FALSE)*$E63)</f>
        <v>0</v>
      </c>
      <c r="BK63" s="2186">
        <f>IF(ISERROR(VLOOKUP(VLOOKUP($A63, 'E4 TB Allocation Details'!$A$18:$L$214, MATCH("Misc ID", 'E4 TB Allocation Details'!$A$18:$L$18, 0),FALSE), 'E2 Allocators'!$B$15:$W$358, MATCH('O5 Details by Class &amp; Accounts'!BK$18, 'E2 Allocators'!$B$15:$W$15, 0),FALSE)*$E63), 0, VLOOKUP(VLOOKUP($A63, 'E4 TB Allocation Details'!$A$18:$L$214, MATCH("Misc ID", 'E4 TB Allocation Details'!$A$18:$L$18, 0),FALSE), 'E2 Allocators'!$B$15:$W$358, MATCH('O5 Details by Class &amp; Accounts'!BK$18, 'E2 Allocators'!$B$15:$W$15, 0),FALSE)*$E63)</f>
        <v>0</v>
      </c>
      <c r="BL63" s="2186">
        <f>IF(ISERROR(VLOOKUP(VLOOKUP($A63, 'E4 TB Allocation Details'!$A$18:$L$214, MATCH("Misc ID", 'E4 TB Allocation Details'!$A$18:$L$18, 0),FALSE), 'E2 Allocators'!$B$15:$W$358, MATCH('O5 Details by Class &amp; Accounts'!BL$18, 'E2 Allocators'!$B$15:$W$15, 0),FALSE)*$E63), 0, VLOOKUP(VLOOKUP($A63, 'E4 TB Allocation Details'!$A$18:$L$214, MATCH("Misc ID", 'E4 TB Allocation Details'!$A$18:$L$18, 0),FALSE), 'E2 Allocators'!$B$15:$W$358, MATCH('O5 Details by Class &amp; Accounts'!BL$18, 'E2 Allocators'!$B$15:$W$15, 0),FALSE)*$E63)</f>
        <v>0</v>
      </c>
      <c r="BM63" s="2186">
        <f>IF(ISERROR(VLOOKUP(VLOOKUP($A63, 'E4 TB Allocation Details'!$A$18:$L$214, MATCH("Misc ID", 'E4 TB Allocation Details'!$A$18:$L$18, 0),FALSE), 'E2 Allocators'!$B$15:$W$358, MATCH('O5 Details by Class &amp; Accounts'!BM$18, 'E2 Allocators'!$B$15:$W$15, 0),FALSE)*$E63), 0, VLOOKUP(VLOOKUP($A63, 'E4 TB Allocation Details'!$A$18:$L$214, MATCH("Misc ID", 'E4 TB Allocation Details'!$A$18:$L$18, 0),FALSE), 'E2 Allocators'!$B$15:$W$358, MATCH('O5 Details by Class &amp; Accounts'!BM$18, 'E2 Allocators'!$B$15:$W$15, 0),FALSE)*$E63)</f>
        <v>0</v>
      </c>
      <c r="BN63" s="2186">
        <f>IF(ISERROR(VLOOKUP(VLOOKUP($A63, 'E4 TB Allocation Details'!$A$18:$L$214, MATCH("Misc ID", 'E4 TB Allocation Details'!$A$18:$L$18, 0),FALSE), 'E2 Allocators'!$B$15:$W$358, MATCH('O5 Details by Class &amp; Accounts'!BN$18, 'E2 Allocators'!$B$15:$W$15, 0),FALSE)*$E63), 0, VLOOKUP(VLOOKUP($A63, 'E4 TB Allocation Details'!$A$18:$L$214, MATCH("Misc ID", 'E4 TB Allocation Details'!$A$18:$L$18, 0),FALSE), 'E2 Allocators'!$B$15:$W$358, MATCH('O5 Details by Class &amp; Accounts'!BN$18, 'E2 Allocators'!$B$15:$W$15, 0),FALSE)*$E63)</f>
        <v>0</v>
      </c>
      <c r="BO63" s="2186">
        <f>IF(ISERROR(VLOOKUP(VLOOKUP($A63, 'E4 TB Allocation Details'!$A$18:$L$214, MATCH("Misc ID", 'E4 TB Allocation Details'!$A$18:$L$18, 0),FALSE), 'E2 Allocators'!$B$15:$W$358, MATCH('O5 Details by Class &amp; Accounts'!BO$18, 'E2 Allocators'!$B$15:$W$15, 0),FALSE)*$E63), 0, VLOOKUP(VLOOKUP($A63, 'E4 TB Allocation Details'!$A$18:$L$214, MATCH("Misc ID", 'E4 TB Allocation Details'!$A$18:$L$18, 0),FALSE), 'E2 Allocators'!$B$15:$W$358, MATCH('O5 Details by Class &amp; Accounts'!BO$18, 'E2 Allocators'!$B$15:$W$15, 0),FALSE)*$E63)</f>
        <v>0</v>
      </c>
      <c r="BP63" s="2186">
        <f>IF(ISERROR(VLOOKUP(VLOOKUP($A63, 'E4 TB Allocation Details'!$A$18:$L$214, MATCH("Misc ID", 'E4 TB Allocation Details'!$A$18:$L$18, 0),FALSE), 'E2 Allocators'!$B$15:$W$358, MATCH('O5 Details by Class &amp; Accounts'!BP$18, 'E2 Allocators'!$B$15:$W$15, 0),FALSE)*$E63), 0, VLOOKUP(VLOOKUP($A63, 'E4 TB Allocation Details'!$A$18:$L$214, MATCH("Misc ID", 'E4 TB Allocation Details'!$A$18:$L$18, 0),FALSE), 'E2 Allocators'!$B$15:$W$358, MATCH('O5 Details by Class &amp; Accounts'!BP$18, 'E2 Allocators'!$B$15:$W$15, 0),FALSE)*$E63)</f>
        <v>0</v>
      </c>
      <c r="BQ63" s="2186">
        <f>IF(ISERROR(VLOOKUP(VLOOKUP($A63, 'E4 TB Allocation Details'!$A$18:$L$214, MATCH("Misc ID", 'E4 TB Allocation Details'!$A$18:$L$18, 0),FALSE), 'E2 Allocators'!$B$15:$W$358, MATCH('O5 Details by Class &amp; Accounts'!BQ$18, 'E2 Allocators'!$B$15:$W$15, 0),FALSE)*$E63), 0, VLOOKUP(VLOOKUP($A63, 'E4 TB Allocation Details'!$A$18:$L$214, MATCH("Misc ID", 'E4 TB Allocation Details'!$A$18:$L$18, 0),FALSE), 'E2 Allocators'!$B$15:$W$358, MATCH('O5 Details by Class &amp; Accounts'!BQ$18, 'E2 Allocators'!$B$15:$W$15, 0),FALSE)*$E63)</f>
        <v>0</v>
      </c>
      <c r="BR63" s="2186">
        <f>IF(ISERROR(VLOOKUP(VLOOKUP($A63, 'E4 TB Allocation Details'!$A$18:$L$214, MATCH("Misc ID", 'E4 TB Allocation Details'!$A$18:$L$18, 0),FALSE), 'E2 Allocators'!$B$15:$W$358, MATCH('O5 Details by Class &amp; Accounts'!BR$18, 'E2 Allocators'!$B$15:$W$15, 0),FALSE)*$E63), 0, VLOOKUP(VLOOKUP($A63, 'E4 TB Allocation Details'!$A$18:$L$214, MATCH("Misc ID", 'E4 TB Allocation Details'!$A$18:$L$18, 0),FALSE), 'E2 Allocators'!$B$15:$W$358, MATCH('O5 Details by Class &amp; Accounts'!BR$18, 'E2 Allocators'!$B$15:$W$15, 0),FALSE)*$E63)</f>
        <v>0</v>
      </c>
      <c r="BS63" s="2186">
        <f t="shared" si="11"/>
        <v>0</v>
      </c>
      <c r="BT63" s="2186">
        <f>IF(ISERROR(VLOOKUP(VLOOKUP($A63, 'E4 TB Allocation Details'!$A$18:$L$214, MATCH("A &amp; G ID", 'E4 TB Allocation Details'!$A$18:$L$18, 0),FALSE), 'E2 Allocators'!$B$15:$W$358, MATCH('O5 Details by Class &amp; Accounts'!BT$18, 'E2 Allocators'!$B$15:$W$15, 0),FALSE)*$E63), 0, VLOOKUP(VLOOKUP($A63, 'E4 TB Allocation Details'!$A$18:$L$214, MATCH("A &amp; G ID", 'E4 TB Allocation Details'!$A$18:$L$18, 0),FALSE), 'E2 Allocators'!$B$15:$W$358, MATCH('O5 Details by Class &amp; Accounts'!BT$18, 'E2 Allocators'!$B$15:$W$15, 0),FALSE)*$E63)</f>
        <v>0</v>
      </c>
      <c r="BU63" s="2186">
        <f>IF(ISERROR(VLOOKUP(VLOOKUP($A63, 'E4 TB Allocation Details'!$A$18:$L$214, MATCH("A &amp; G ID", 'E4 TB Allocation Details'!$A$18:$L$18, 0),FALSE), 'E2 Allocators'!$B$15:$W$358, MATCH('O5 Details by Class &amp; Accounts'!BU$18, 'E2 Allocators'!$B$15:$W$15, 0),FALSE)*$E63), 0, VLOOKUP(VLOOKUP($A63, 'E4 TB Allocation Details'!$A$18:$L$214, MATCH("A &amp; G ID", 'E4 TB Allocation Details'!$A$18:$L$18, 0),FALSE), 'E2 Allocators'!$B$15:$W$358, MATCH('O5 Details by Class &amp; Accounts'!BU$18, 'E2 Allocators'!$B$15:$W$15, 0),FALSE)*$E63)</f>
        <v>0</v>
      </c>
      <c r="BV63" s="2186">
        <f>IF(ISERROR(VLOOKUP(VLOOKUP($A63, 'E4 TB Allocation Details'!$A$18:$L$214, MATCH("A &amp; G ID", 'E4 TB Allocation Details'!$A$18:$L$18, 0),FALSE), 'E2 Allocators'!$B$15:$W$358, MATCH('O5 Details by Class &amp; Accounts'!BV$18, 'E2 Allocators'!$B$15:$W$15, 0),FALSE)*$E63), 0, VLOOKUP(VLOOKUP($A63, 'E4 TB Allocation Details'!$A$18:$L$214, MATCH("A &amp; G ID", 'E4 TB Allocation Details'!$A$18:$L$18, 0),FALSE), 'E2 Allocators'!$B$15:$W$358, MATCH('O5 Details by Class &amp; Accounts'!BV$18, 'E2 Allocators'!$B$15:$W$15, 0),FALSE)*$E63)</f>
        <v>0</v>
      </c>
      <c r="BW63" s="2186">
        <f>IF(ISERROR(VLOOKUP(VLOOKUP($A63, 'E4 TB Allocation Details'!$A$18:$L$214, MATCH("A &amp; G ID", 'E4 TB Allocation Details'!$A$18:$L$18, 0),FALSE), 'E2 Allocators'!$B$15:$W$358, MATCH('O5 Details by Class &amp; Accounts'!BW$18, 'E2 Allocators'!$B$15:$W$15, 0),FALSE)*$E63), 0, VLOOKUP(VLOOKUP($A63, 'E4 TB Allocation Details'!$A$18:$L$214, MATCH("A &amp; G ID", 'E4 TB Allocation Details'!$A$18:$L$18, 0),FALSE), 'E2 Allocators'!$B$15:$W$358, MATCH('O5 Details by Class &amp; Accounts'!BW$18, 'E2 Allocators'!$B$15:$W$15, 0),FALSE)*$E63)</f>
        <v>0</v>
      </c>
      <c r="BX63" s="2186">
        <f>IF(ISERROR(VLOOKUP(VLOOKUP($A63, 'E4 TB Allocation Details'!$A$18:$L$214, MATCH("A &amp; G ID", 'E4 TB Allocation Details'!$A$18:$L$18, 0),FALSE), 'E2 Allocators'!$B$15:$W$358, MATCH('O5 Details by Class &amp; Accounts'!BX$18, 'E2 Allocators'!$B$15:$W$15, 0),FALSE)*$E63), 0, VLOOKUP(VLOOKUP($A63, 'E4 TB Allocation Details'!$A$18:$L$214, MATCH("A &amp; G ID", 'E4 TB Allocation Details'!$A$18:$L$18, 0),FALSE), 'E2 Allocators'!$B$15:$W$358, MATCH('O5 Details by Class &amp; Accounts'!BX$18, 'E2 Allocators'!$B$15:$W$15, 0),FALSE)*$E63)</f>
        <v>0</v>
      </c>
      <c r="BY63" s="2186">
        <f>IF(ISERROR(VLOOKUP(VLOOKUP($A63, 'E4 TB Allocation Details'!$A$18:$L$214, MATCH("A &amp; G ID", 'E4 TB Allocation Details'!$A$18:$L$18, 0),FALSE), 'E2 Allocators'!$B$15:$W$358, MATCH('O5 Details by Class &amp; Accounts'!BY$18, 'E2 Allocators'!$B$15:$W$15, 0),FALSE)*$E63), 0, VLOOKUP(VLOOKUP($A63, 'E4 TB Allocation Details'!$A$18:$L$214, MATCH("A &amp; G ID", 'E4 TB Allocation Details'!$A$18:$L$18, 0),FALSE), 'E2 Allocators'!$B$15:$W$358, MATCH('O5 Details by Class &amp; Accounts'!BY$18, 'E2 Allocators'!$B$15:$W$15, 0),FALSE)*$E63)</f>
        <v>0</v>
      </c>
      <c r="BZ63" s="2186">
        <f>IF(ISERROR(VLOOKUP(VLOOKUP($A63, 'E4 TB Allocation Details'!$A$18:$L$214, MATCH("A &amp; G ID", 'E4 TB Allocation Details'!$A$18:$L$18, 0),FALSE), 'E2 Allocators'!$B$15:$W$358, MATCH('O5 Details by Class &amp; Accounts'!BZ$18, 'E2 Allocators'!$B$15:$W$15, 0),FALSE)*$E63), 0, VLOOKUP(VLOOKUP($A63, 'E4 TB Allocation Details'!$A$18:$L$214, MATCH("A &amp; G ID", 'E4 TB Allocation Details'!$A$18:$L$18, 0),FALSE), 'E2 Allocators'!$B$15:$W$358, MATCH('O5 Details by Class &amp; Accounts'!BZ$18, 'E2 Allocators'!$B$15:$W$15, 0),FALSE)*$E63)</f>
        <v>0</v>
      </c>
      <c r="CA63" s="2186">
        <f>IF(ISERROR(VLOOKUP(VLOOKUP($A63, 'E4 TB Allocation Details'!$A$18:$L$214, MATCH("A &amp; G ID", 'E4 TB Allocation Details'!$A$18:$L$18, 0),FALSE), 'E2 Allocators'!$B$15:$W$358, MATCH('O5 Details by Class &amp; Accounts'!CA$18, 'E2 Allocators'!$B$15:$W$15, 0),FALSE)*$E63), 0, VLOOKUP(VLOOKUP($A63, 'E4 TB Allocation Details'!$A$18:$L$214, MATCH("A &amp; G ID", 'E4 TB Allocation Details'!$A$18:$L$18, 0),FALSE), 'E2 Allocators'!$B$15:$W$358, MATCH('O5 Details by Class &amp; Accounts'!CA$18, 'E2 Allocators'!$B$15:$W$15, 0),FALSE)*$E63)</f>
        <v>0</v>
      </c>
      <c r="CB63" s="2186">
        <f>IF(ISERROR(VLOOKUP(VLOOKUP($A63, 'E4 TB Allocation Details'!$A$18:$L$214, MATCH("A &amp; G ID", 'E4 TB Allocation Details'!$A$18:$L$18, 0),FALSE), 'E2 Allocators'!$B$15:$W$358, MATCH('O5 Details by Class &amp; Accounts'!CB$18, 'E2 Allocators'!$B$15:$W$15, 0),FALSE)*$E63), 0, VLOOKUP(VLOOKUP($A63, 'E4 TB Allocation Details'!$A$18:$L$214, MATCH("A &amp; G ID", 'E4 TB Allocation Details'!$A$18:$L$18, 0),FALSE), 'E2 Allocators'!$B$15:$W$358, MATCH('O5 Details by Class &amp; Accounts'!CB$18, 'E2 Allocators'!$B$15:$W$15, 0),FALSE)*$E63)</f>
        <v>0</v>
      </c>
      <c r="CC63" s="2186">
        <f>IF(ISERROR(VLOOKUP(VLOOKUP($A63, 'E4 TB Allocation Details'!$A$18:$L$214, MATCH("A &amp; G ID", 'E4 TB Allocation Details'!$A$18:$L$18, 0),FALSE), 'E2 Allocators'!$B$15:$W$358, MATCH('O5 Details by Class &amp; Accounts'!CC$18, 'E2 Allocators'!$B$15:$W$15, 0),FALSE)*$E63), 0, VLOOKUP(VLOOKUP($A63, 'E4 TB Allocation Details'!$A$18:$L$214, MATCH("A &amp; G ID", 'E4 TB Allocation Details'!$A$18:$L$18, 0),FALSE), 'E2 Allocators'!$B$15:$W$358, MATCH('O5 Details by Class &amp; Accounts'!CC$18, 'E2 Allocators'!$B$15:$W$15, 0),FALSE)*$E63)</f>
        <v>0</v>
      </c>
      <c r="CD63" s="2186">
        <f>IF(ISERROR(VLOOKUP(VLOOKUP($A63, 'E4 TB Allocation Details'!$A$18:$L$214, MATCH("A &amp; G ID", 'E4 TB Allocation Details'!$A$18:$L$18, 0),FALSE), 'E2 Allocators'!$B$15:$W$358, MATCH('O5 Details by Class &amp; Accounts'!CD$18, 'E2 Allocators'!$B$15:$W$15, 0),FALSE)*$E63), 0, VLOOKUP(VLOOKUP($A63, 'E4 TB Allocation Details'!$A$18:$L$214, MATCH("A &amp; G ID", 'E4 TB Allocation Details'!$A$18:$L$18, 0),FALSE), 'E2 Allocators'!$B$15:$W$358, MATCH('O5 Details by Class &amp; Accounts'!CD$18, 'E2 Allocators'!$B$15:$W$15, 0),FALSE)*$E63)</f>
        <v>0</v>
      </c>
      <c r="CE63" s="2186">
        <f>IF(ISERROR(VLOOKUP(VLOOKUP($A63, 'E4 TB Allocation Details'!$A$18:$L$214, MATCH("A &amp; G ID", 'E4 TB Allocation Details'!$A$18:$L$18, 0),FALSE), 'E2 Allocators'!$B$15:$W$358, MATCH('O5 Details by Class &amp; Accounts'!CE$18, 'E2 Allocators'!$B$15:$W$15, 0),FALSE)*$E63), 0, VLOOKUP(VLOOKUP($A63, 'E4 TB Allocation Details'!$A$18:$L$214, MATCH("A &amp; G ID", 'E4 TB Allocation Details'!$A$18:$L$18, 0),FALSE), 'E2 Allocators'!$B$15:$W$358, MATCH('O5 Details by Class &amp; Accounts'!CE$18, 'E2 Allocators'!$B$15:$W$15, 0),FALSE)*$E63)</f>
        <v>0</v>
      </c>
      <c r="CF63" s="2186">
        <f>IF(ISERROR(VLOOKUP(VLOOKUP($A63, 'E4 TB Allocation Details'!$A$18:$L$214, MATCH("A &amp; G ID", 'E4 TB Allocation Details'!$A$18:$L$18, 0),FALSE), 'E2 Allocators'!$B$15:$W$358, MATCH('O5 Details by Class &amp; Accounts'!CF$18, 'E2 Allocators'!$B$15:$W$15, 0),FALSE)*$E63), 0, VLOOKUP(VLOOKUP($A63, 'E4 TB Allocation Details'!$A$18:$L$214, MATCH("A &amp; G ID", 'E4 TB Allocation Details'!$A$18:$L$18, 0),FALSE), 'E2 Allocators'!$B$15:$W$358, MATCH('O5 Details by Class &amp; Accounts'!CF$18, 'E2 Allocators'!$B$15:$W$15, 0),FALSE)*$E63)</f>
        <v>0</v>
      </c>
      <c r="CG63" s="2186">
        <f>IF(ISERROR(VLOOKUP(VLOOKUP($A63, 'E4 TB Allocation Details'!$A$18:$L$214, MATCH("A &amp; G ID", 'E4 TB Allocation Details'!$A$18:$L$18, 0),FALSE), 'E2 Allocators'!$B$15:$W$358, MATCH('O5 Details by Class &amp; Accounts'!CG$18, 'E2 Allocators'!$B$15:$W$15, 0),FALSE)*$E63), 0, VLOOKUP(VLOOKUP($A63, 'E4 TB Allocation Details'!$A$18:$L$214, MATCH("A &amp; G ID", 'E4 TB Allocation Details'!$A$18:$L$18, 0),FALSE), 'E2 Allocators'!$B$15:$W$358, MATCH('O5 Details by Class &amp; Accounts'!CG$18, 'E2 Allocators'!$B$15:$W$15, 0),FALSE)*$E63)</f>
        <v>0</v>
      </c>
      <c r="CH63" s="2186">
        <f>IF(ISERROR(VLOOKUP(VLOOKUP($A63, 'E4 TB Allocation Details'!$A$18:$L$214, MATCH("A &amp; G ID", 'E4 TB Allocation Details'!$A$18:$L$18, 0),FALSE), 'E2 Allocators'!$B$15:$W$358, MATCH('O5 Details by Class &amp; Accounts'!CH$18, 'E2 Allocators'!$B$15:$W$15, 0),FALSE)*$E63), 0, VLOOKUP(VLOOKUP($A63, 'E4 TB Allocation Details'!$A$18:$L$214, MATCH("A &amp; G ID", 'E4 TB Allocation Details'!$A$18:$L$18, 0),FALSE), 'E2 Allocators'!$B$15:$W$358, MATCH('O5 Details by Class &amp; Accounts'!CH$18, 'E2 Allocators'!$B$15:$W$15, 0),FALSE)*$E63)</f>
        <v>0</v>
      </c>
      <c r="CI63" s="2186">
        <f>IF(ISERROR(VLOOKUP(VLOOKUP($A63, 'E4 TB Allocation Details'!$A$18:$L$214, MATCH("A &amp; G ID", 'E4 TB Allocation Details'!$A$18:$L$18, 0),FALSE), 'E2 Allocators'!$B$15:$W$358, MATCH('O5 Details by Class &amp; Accounts'!CI$18, 'E2 Allocators'!$B$15:$W$15, 0),FALSE)*$E63), 0, VLOOKUP(VLOOKUP($A63, 'E4 TB Allocation Details'!$A$18:$L$214, MATCH("A &amp; G ID", 'E4 TB Allocation Details'!$A$18:$L$18, 0),FALSE), 'E2 Allocators'!$B$15:$W$358, MATCH('O5 Details by Class &amp; Accounts'!CI$18, 'E2 Allocators'!$B$15:$W$15, 0),FALSE)*$E63)</f>
        <v>0</v>
      </c>
      <c r="CJ63" s="2186">
        <f>IF(ISERROR(VLOOKUP(VLOOKUP($A63, 'E4 TB Allocation Details'!$A$18:$L$214, MATCH("A &amp; G ID", 'E4 TB Allocation Details'!$A$18:$L$18, 0),FALSE), 'E2 Allocators'!$B$15:$W$358, MATCH('O5 Details by Class &amp; Accounts'!CJ$18, 'E2 Allocators'!$B$15:$W$15, 0),FALSE)*$E63), 0, VLOOKUP(VLOOKUP($A63, 'E4 TB Allocation Details'!$A$18:$L$214, MATCH("A &amp; G ID", 'E4 TB Allocation Details'!$A$18:$L$18, 0),FALSE), 'E2 Allocators'!$B$15:$W$358, MATCH('O5 Details by Class &amp; Accounts'!CJ$18, 'E2 Allocators'!$B$15:$W$15, 0),FALSE)*$E63)</f>
        <v>0</v>
      </c>
      <c r="CK63" s="2186">
        <f>IF(ISERROR(VLOOKUP(VLOOKUP($A63, 'E4 TB Allocation Details'!$A$18:$L$214, MATCH("A &amp; G ID", 'E4 TB Allocation Details'!$A$18:$L$18, 0),FALSE), 'E2 Allocators'!$B$15:$W$358, MATCH('O5 Details by Class &amp; Accounts'!CK$18, 'E2 Allocators'!$B$15:$W$15, 0),FALSE)*$E63), 0, VLOOKUP(VLOOKUP($A63, 'E4 TB Allocation Details'!$A$18:$L$214, MATCH("A &amp; G ID", 'E4 TB Allocation Details'!$A$18:$L$18, 0),FALSE), 'E2 Allocators'!$B$15:$W$358, MATCH('O5 Details by Class &amp; Accounts'!CK$18, 'E2 Allocators'!$B$15:$W$15, 0),FALSE)*$E63)</f>
        <v>0</v>
      </c>
      <c r="CL63" s="2186">
        <f>IF(ISERROR(VLOOKUP(VLOOKUP($A63, 'E4 TB Allocation Details'!$A$18:$L$214, MATCH("A &amp; G ID", 'E4 TB Allocation Details'!$A$18:$L$18, 0),FALSE), 'E2 Allocators'!$B$15:$W$358, MATCH('O5 Details by Class &amp; Accounts'!CL$18, 'E2 Allocators'!$B$15:$W$15, 0),FALSE)*$E63), 0, VLOOKUP(VLOOKUP($A63, 'E4 TB Allocation Details'!$A$18:$L$214, MATCH("A &amp; G ID", 'E4 TB Allocation Details'!$A$18:$L$18, 0),FALSE), 'E2 Allocators'!$B$15:$W$358, MATCH('O5 Details by Class &amp; Accounts'!CL$18, 'E2 Allocators'!$B$15:$W$15, 0),FALSE)*$E63)</f>
        <v>0</v>
      </c>
      <c r="CM63" s="2186">
        <f>IF(ISERROR(VLOOKUP(VLOOKUP($A63, 'E4 TB Allocation Details'!$A$18:$L$214, MATCH("A &amp; G ID", 'E4 TB Allocation Details'!$A$18:$L$18, 0),FALSE), 'E2 Allocators'!$B$15:$W$358, MATCH('O5 Details by Class &amp; Accounts'!CM$18, 'E2 Allocators'!$B$15:$W$15, 0),FALSE)*$E63), 0, VLOOKUP(VLOOKUP($A63, 'E4 TB Allocation Details'!$A$18:$L$214, MATCH("A &amp; G ID", 'E4 TB Allocation Details'!$A$18:$L$18, 0),FALSE), 'E2 Allocators'!$B$15:$W$358, MATCH('O5 Details by Class &amp; Accounts'!CM$18, 'E2 Allocators'!$B$15:$W$15, 0),FALSE)*$E63)</f>
        <v>0</v>
      </c>
      <c r="CN63" s="2186">
        <f t="shared" si="12"/>
        <v>0</v>
      </c>
      <c r="CO63" s="2187">
        <f t="shared" si="7"/>
        <v>0</v>
      </c>
      <c r="CQ63" s="1625" t="s">
        <v>5</v>
      </c>
    </row>
    <row r="64" spans="1:95" s="54" customFormat="1" ht="12.75" x14ac:dyDescent="0.2">
      <c r="A64" s="1838">
        <v>1915</v>
      </c>
      <c r="B64" s="1807" t="s">
        <v>509</v>
      </c>
      <c r="C64" s="2184">
        <f>IF(ISERROR(VLOOKUP($A64,'I3 TB Data'!$A$19:$H$483,MATCH('O5 Details by Class &amp; Accounts'!$C$18, 'I3 TB Data'!$A$19:$H$19,0),0)), 0, VLOOKUP($A64,'I3 TB Data'!$A$19:$H$483,MATCH('O5 Details by Class &amp; Accounts'!$C$18,'I3 TB Data'!$A$19:$H$19,0),0))</f>
        <v>90616</v>
      </c>
      <c r="D64" s="2185">
        <f>'I4 BO ASSETS'!E66</f>
        <v>0</v>
      </c>
      <c r="E64" s="2184">
        <f t="shared" si="6"/>
        <v>90616</v>
      </c>
      <c r="F64" s="2186">
        <f>IF(ISERROR(VLOOKUP($A64, 'E1 Categorization'!A33:E124, MATCH("Customer Component", 'E1 Categorization'!$A$33:$E$33,0), 0)), 0, IF(VLOOKUP($A64, 'E1 Categorization'!A33:E124, MATCH("Customer Component", 'E1 Categorization'!$A$33:$E$33,0), 0)=0, 'O5 Details by Class &amp; Accounts'!$E64, IF(AND(VLOOKUP($A64, 'E1 Categorization'!A33:E124, MATCH("Customer Component", 'E1 Categorization'!$A$33:$E$33,0), 0) &gt;0, VLOOKUP($A64, 'E1 Categorization'!A33:E124, MATCH("Customer Component", 'E1 Categorization'!$A$33:$E$33,0), 0)&lt;1), 'O5 Details by Class &amp; Accounts'!$E64*(1-VLOOKUP($A64, 'E1 Categorization'!A33:E124, MATCH("Customer Component", 'E1 Categorization'!$A$33:$E$33,0), 0)), 0)))</f>
        <v>0</v>
      </c>
      <c r="G64" s="2186">
        <f>IF(ISERROR(VLOOKUP($A64, 'E1 Categorization'!A33:E124, MATCH("Customer Component", 'E1 Categorization'!$A$33:$E$33,0), 0)),0, IF(VLOOKUP($A64, 'E1 Categorization'!A33:E124, MATCH("Customer Component", 'E1 Categorization'!$A$33:$E$33,0), 0)=0, 0, IF(AND(VLOOKUP($A64, 'E1 Categorization'!A33:E124, MATCH("Customer Component", 'E1 Categorization'!$A$33:$E$33,0), 0) &gt;0, VLOOKUP($A64, 'E1 Categorization'!A33:E124, MATCH("Customer Component", 'E1 Categorization'!$A$33:$E$33,0), 0)&lt;1), 'O5 Details by Class &amp; Accounts'!$E64*(VLOOKUP($A64, 'E1 Categorization'!A33:E124, MATCH("Customer Component", 'E1 Categorization'!$A$33:$E$33,0), 0)), 'O5 Details by Class &amp; Accounts'!$E64)))</f>
        <v>0</v>
      </c>
      <c r="H64" s="2186">
        <f t="shared" si="8"/>
        <v>0</v>
      </c>
      <c r="I64" s="2186">
        <f>IF(ISERROR(VLOOKUP(VLOOKUP($A64, 'E4 TB Allocation Details'!$A$18:$L$214, MATCH("Demand ID", 'E4 TB Allocation Details'!$A$18:$L$18, 0),FALSE), 'E2 Allocators'!$B$15:$W$358, MATCH('O5 Details by Class &amp; Accounts'!I$18, 'E2 Allocators'!$B$15:$W$15, 0),FALSE)*$F64), 0, VLOOKUP(VLOOKUP($A64, 'E4 TB Allocation Details'!$A$18:$L$214, MATCH("Demand ID", 'E4 TB Allocation Details'!$A$18:$L$18, 0),FALSE), 'E2 Allocators'!$B$15:$W$358, MATCH('O5 Details by Class &amp; Accounts'!I$18, 'E2 Allocators'!$B$15:$W$15, 0),FALSE)*$F64)</f>
        <v>0</v>
      </c>
      <c r="J64" s="2186">
        <f>IF(ISERROR(VLOOKUP(VLOOKUP($A64, 'E4 TB Allocation Details'!$A$18:$L$214, MATCH("Demand ID", 'E4 TB Allocation Details'!$A$18:$L$18, 0),FALSE), 'E2 Allocators'!$B$15:$W$358, MATCH('O5 Details by Class &amp; Accounts'!J$18, 'E2 Allocators'!$B$15:$W$15, 0),FALSE)*$F64), 0, VLOOKUP(VLOOKUP($A64, 'E4 TB Allocation Details'!$A$18:$L$214, MATCH("Demand ID", 'E4 TB Allocation Details'!$A$18:$L$18, 0),FALSE), 'E2 Allocators'!$B$15:$W$358, MATCH('O5 Details by Class &amp; Accounts'!J$18, 'E2 Allocators'!$B$15:$W$15, 0),FALSE)*$F64)</f>
        <v>0</v>
      </c>
      <c r="K64" s="2186">
        <f>IF(ISERROR(VLOOKUP(VLOOKUP($A64, 'E4 TB Allocation Details'!$A$18:$L$214, MATCH("Demand ID", 'E4 TB Allocation Details'!$A$18:$L$18, 0),FALSE), 'E2 Allocators'!$B$15:$W$358, MATCH('O5 Details by Class &amp; Accounts'!K$18, 'E2 Allocators'!$B$15:$W$15, 0),FALSE)*$F64), 0, VLOOKUP(VLOOKUP($A64, 'E4 TB Allocation Details'!$A$18:$L$214, MATCH("Demand ID", 'E4 TB Allocation Details'!$A$18:$L$18, 0),FALSE), 'E2 Allocators'!$B$15:$W$358, MATCH('O5 Details by Class &amp; Accounts'!K$18, 'E2 Allocators'!$B$15:$W$15, 0),FALSE)*$F64)</f>
        <v>0</v>
      </c>
      <c r="L64" s="2186">
        <f>IF(ISERROR(VLOOKUP(VLOOKUP($A64, 'E4 TB Allocation Details'!$A$18:$L$214, MATCH("Demand ID", 'E4 TB Allocation Details'!$A$18:$L$18, 0),FALSE), 'E2 Allocators'!$B$15:$W$358, MATCH('O5 Details by Class &amp; Accounts'!L$18, 'E2 Allocators'!$B$15:$W$15, 0),FALSE)*$F64), 0, VLOOKUP(VLOOKUP($A64, 'E4 TB Allocation Details'!$A$18:$L$214, MATCH("Demand ID", 'E4 TB Allocation Details'!$A$18:$L$18, 0),FALSE), 'E2 Allocators'!$B$15:$W$358, MATCH('O5 Details by Class &amp; Accounts'!L$18, 'E2 Allocators'!$B$15:$W$15, 0),FALSE)*$F64)</f>
        <v>0</v>
      </c>
      <c r="M64" s="2186">
        <f>IF(ISERROR(VLOOKUP(VLOOKUP($A64, 'E4 TB Allocation Details'!$A$18:$L$214, MATCH("Demand ID", 'E4 TB Allocation Details'!$A$18:$L$18, 0),FALSE), 'E2 Allocators'!$B$15:$W$358, MATCH('O5 Details by Class &amp; Accounts'!M$18, 'E2 Allocators'!$B$15:$W$15, 0),FALSE)*$F64), 0, VLOOKUP(VLOOKUP($A64, 'E4 TB Allocation Details'!$A$18:$L$214, MATCH("Demand ID", 'E4 TB Allocation Details'!$A$18:$L$18, 0),FALSE), 'E2 Allocators'!$B$15:$W$358, MATCH('O5 Details by Class &amp; Accounts'!M$18, 'E2 Allocators'!$B$15:$W$15, 0),FALSE)*$F64)</f>
        <v>0</v>
      </c>
      <c r="N64" s="2186">
        <f>IF(ISERROR(VLOOKUP(VLOOKUP($A64, 'E4 TB Allocation Details'!$A$18:$L$214, MATCH("Demand ID", 'E4 TB Allocation Details'!$A$18:$L$18, 0),FALSE), 'E2 Allocators'!$B$15:$W$358, MATCH('O5 Details by Class &amp; Accounts'!N$18, 'E2 Allocators'!$B$15:$W$15, 0),FALSE)*$F64), 0, VLOOKUP(VLOOKUP($A64, 'E4 TB Allocation Details'!$A$18:$L$214, MATCH("Demand ID", 'E4 TB Allocation Details'!$A$18:$L$18, 0),FALSE), 'E2 Allocators'!$B$15:$W$358, MATCH('O5 Details by Class &amp; Accounts'!N$18, 'E2 Allocators'!$B$15:$W$15, 0),FALSE)*$F64)</f>
        <v>0</v>
      </c>
      <c r="O64" s="2186">
        <f>IF(ISERROR(VLOOKUP(VLOOKUP($A64, 'E4 TB Allocation Details'!$A$18:$L$214, MATCH("Demand ID", 'E4 TB Allocation Details'!$A$18:$L$18, 0),FALSE), 'E2 Allocators'!$B$15:$W$358, MATCH('O5 Details by Class &amp; Accounts'!O$18, 'E2 Allocators'!$B$15:$W$15, 0),FALSE)*$F64), 0, VLOOKUP(VLOOKUP($A64, 'E4 TB Allocation Details'!$A$18:$L$214, MATCH("Demand ID", 'E4 TB Allocation Details'!$A$18:$L$18, 0),FALSE), 'E2 Allocators'!$B$15:$W$358, MATCH('O5 Details by Class &amp; Accounts'!O$18, 'E2 Allocators'!$B$15:$W$15, 0),FALSE)*$F64)</f>
        <v>0</v>
      </c>
      <c r="P64" s="2186">
        <f>IF(ISERROR(VLOOKUP(VLOOKUP($A64, 'E4 TB Allocation Details'!$A$18:$L$214, MATCH("Demand ID", 'E4 TB Allocation Details'!$A$18:$L$18, 0),FALSE), 'E2 Allocators'!$B$15:$W$358, MATCH('O5 Details by Class &amp; Accounts'!P$18, 'E2 Allocators'!$B$15:$W$15, 0),FALSE)*$F64), 0, VLOOKUP(VLOOKUP($A64, 'E4 TB Allocation Details'!$A$18:$L$214, MATCH("Demand ID", 'E4 TB Allocation Details'!$A$18:$L$18, 0),FALSE), 'E2 Allocators'!$B$15:$W$358, MATCH('O5 Details by Class &amp; Accounts'!P$18, 'E2 Allocators'!$B$15:$W$15, 0),FALSE)*$F64)</f>
        <v>0</v>
      </c>
      <c r="Q64" s="2186">
        <f>IF(ISERROR(VLOOKUP(VLOOKUP($A64, 'E4 TB Allocation Details'!$A$18:$L$214, MATCH("Demand ID", 'E4 TB Allocation Details'!$A$18:$L$18, 0),FALSE), 'E2 Allocators'!$B$15:$W$358, MATCH('O5 Details by Class &amp; Accounts'!Q$18, 'E2 Allocators'!$B$15:$W$15, 0),FALSE)*$F64), 0, VLOOKUP(VLOOKUP($A64, 'E4 TB Allocation Details'!$A$18:$L$214, MATCH("Demand ID", 'E4 TB Allocation Details'!$A$18:$L$18, 0),FALSE), 'E2 Allocators'!$B$15:$W$358, MATCH('O5 Details by Class &amp; Accounts'!Q$18, 'E2 Allocators'!$B$15:$W$15, 0),FALSE)*$F64)</f>
        <v>0</v>
      </c>
      <c r="R64" s="2186">
        <f>IF(ISERROR(VLOOKUP(VLOOKUP($A64, 'E4 TB Allocation Details'!$A$18:$L$214, MATCH("Demand ID", 'E4 TB Allocation Details'!$A$18:$L$18, 0),FALSE), 'E2 Allocators'!$B$15:$W$358, MATCH('O5 Details by Class &amp; Accounts'!R$18, 'E2 Allocators'!$B$15:$W$15, 0),FALSE)*$F64), 0, VLOOKUP(VLOOKUP($A64, 'E4 TB Allocation Details'!$A$18:$L$214, MATCH("Demand ID", 'E4 TB Allocation Details'!$A$18:$L$18, 0),FALSE), 'E2 Allocators'!$B$15:$W$358, MATCH('O5 Details by Class &amp; Accounts'!R$18, 'E2 Allocators'!$B$15:$W$15, 0),FALSE)*$F64)</f>
        <v>0</v>
      </c>
      <c r="S64" s="2186">
        <f>IF(ISERROR(VLOOKUP(VLOOKUP($A64, 'E4 TB Allocation Details'!$A$18:$L$214, MATCH("Demand ID", 'E4 TB Allocation Details'!$A$18:$L$18, 0),FALSE), 'E2 Allocators'!$B$15:$W$358, MATCH('O5 Details by Class &amp; Accounts'!S$18, 'E2 Allocators'!$B$15:$W$15, 0),FALSE)*$F64), 0, VLOOKUP(VLOOKUP($A64, 'E4 TB Allocation Details'!$A$18:$L$214, MATCH("Demand ID", 'E4 TB Allocation Details'!$A$18:$L$18, 0),FALSE), 'E2 Allocators'!$B$15:$W$358, MATCH('O5 Details by Class &amp; Accounts'!S$18, 'E2 Allocators'!$B$15:$W$15, 0),FALSE)*$F64)</f>
        <v>0</v>
      </c>
      <c r="T64" s="2186">
        <f>IF(ISERROR(VLOOKUP(VLOOKUP($A64, 'E4 TB Allocation Details'!$A$18:$L$214, MATCH("Demand ID", 'E4 TB Allocation Details'!$A$18:$L$18, 0),FALSE), 'E2 Allocators'!$B$15:$W$358, MATCH('O5 Details by Class &amp; Accounts'!T$18, 'E2 Allocators'!$B$15:$W$15, 0),FALSE)*$F64), 0, VLOOKUP(VLOOKUP($A64, 'E4 TB Allocation Details'!$A$18:$L$214, MATCH("Demand ID", 'E4 TB Allocation Details'!$A$18:$L$18, 0),FALSE), 'E2 Allocators'!$B$15:$W$358, MATCH('O5 Details by Class &amp; Accounts'!T$18, 'E2 Allocators'!$B$15:$W$15, 0),FALSE)*$F64)</f>
        <v>0</v>
      </c>
      <c r="U64" s="2186">
        <f>IF(ISERROR(VLOOKUP(VLOOKUP($A64, 'E4 TB Allocation Details'!$A$18:$L$214, MATCH("Demand ID", 'E4 TB Allocation Details'!$A$18:$L$18, 0),FALSE), 'E2 Allocators'!$B$15:$W$358, MATCH('O5 Details by Class &amp; Accounts'!U$18, 'E2 Allocators'!$B$15:$W$15, 0),FALSE)*$F64), 0, VLOOKUP(VLOOKUP($A64, 'E4 TB Allocation Details'!$A$18:$L$214, MATCH("Demand ID", 'E4 TB Allocation Details'!$A$18:$L$18, 0),FALSE), 'E2 Allocators'!$B$15:$W$358, MATCH('O5 Details by Class &amp; Accounts'!U$18, 'E2 Allocators'!$B$15:$W$15, 0),FALSE)*$F64)</f>
        <v>0</v>
      </c>
      <c r="V64" s="2186">
        <f>IF(ISERROR(VLOOKUP(VLOOKUP($A64, 'E4 TB Allocation Details'!$A$18:$L$214, MATCH("Demand ID", 'E4 TB Allocation Details'!$A$18:$L$18, 0),FALSE), 'E2 Allocators'!$B$15:$W$358, MATCH('O5 Details by Class &amp; Accounts'!V$18, 'E2 Allocators'!$B$15:$W$15, 0),FALSE)*$F64), 0, VLOOKUP(VLOOKUP($A64, 'E4 TB Allocation Details'!$A$18:$L$214, MATCH("Demand ID", 'E4 TB Allocation Details'!$A$18:$L$18, 0),FALSE), 'E2 Allocators'!$B$15:$W$358, MATCH('O5 Details by Class &amp; Accounts'!V$18, 'E2 Allocators'!$B$15:$W$15, 0),FALSE)*$F64)</f>
        <v>0</v>
      </c>
      <c r="W64" s="2186">
        <f>IF(ISERROR(VLOOKUP(VLOOKUP($A64, 'E4 TB Allocation Details'!$A$18:$L$214, MATCH("Demand ID", 'E4 TB Allocation Details'!$A$18:$L$18, 0),FALSE), 'E2 Allocators'!$B$15:$W$358, MATCH('O5 Details by Class &amp; Accounts'!W$18, 'E2 Allocators'!$B$15:$W$15, 0),FALSE)*$F64), 0, VLOOKUP(VLOOKUP($A64, 'E4 TB Allocation Details'!$A$18:$L$214, MATCH("Demand ID", 'E4 TB Allocation Details'!$A$18:$L$18, 0),FALSE), 'E2 Allocators'!$B$15:$W$358, MATCH('O5 Details by Class &amp; Accounts'!W$18, 'E2 Allocators'!$B$15:$W$15, 0),FALSE)*$F64)</f>
        <v>0</v>
      </c>
      <c r="X64" s="2186">
        <f>IF(ISERROR(VLOOKUP(VLOOKUP($A64, 'E4 TB Allocation Details'!$A$18:$L$214, MATCH("Demand ID", 'E4 TB Allocation Details'!$A$18:$L$18, 0),FALSE), 'E2 Allocators'!$B$15:$W$358, MATCH('O5 Details by Class &amp; Accounts'!X$18, 'E2 Allocators'!$B$15:$W$15, 0),FALSE)*$F64), 0, VLOOKUP(VLOOKUP($A64, 'E4 TB Allocation Details'!$A$18:$L$214, MATCH("Demand ID", 'E4 TB Allocation Details'!$A$18:$L$18, 0),FALSE), 'E2 Allocators'!$B$15:$W$358, MATCH('O5 Details by Class &amp; Accounts'!X$18, 'E2 Allocators'!$B$15:$W$15, 0),FALSE)*$F64)</f>
        <v>0</v>
      </c>
      <c r="Y64" s="2186">
        <f>IF(ISERROR(VLOOKUP(VLOOKUP($A64, 'E4 TB Allocation Details'!$A$18:$L$214, MATCH("Demand ID", 'E4 TB Allocation Details'!$A$18:$L$18, 0),FALSE), 'E2 Allocators'!$B$15:$W$358, MATCH('O5 Details by Class &amp; Accounts'!Y$18, 'E2 Allocators'!$B$15:$W$15, 0),FALSE)*$F64), 0, VLOOKUP(VLOOKUP($A64, 'E4 TB Allocation Details'!$A$18:$L$214, MATCH("Demand ID", 'E4 TB Allocation Details'!$A$18:$L$18, 0),FALSE), 'E2 Allocators'!$B$15:$W$358, MATCH('O5 Details by Class &amp; Accounts'!Y$18, 'E2 Allocators'!$B$15:$W$15, 0),FALSE)*$F64)</f>
        <v>0</v>
      </c>
      <c r="Z64" s="2186">
        <f>IF(ISERROR(VLOOKUP(VLOOKUP($A64, 'E4 TB Allocation Details'!$A$18:$L$214, MATCH("Demand ID", 'E4 TB Allocation Details'!$A$18:$L$18, 0),FALSE), 'E2 Allocators'!$B$15:$W$358, MATCH('O5 Details by Class &amp; Accounts'!Z$18, 'E2 Allocators'!$B$15:$W$15, 0),FALSE)*$F64), 0, VLOOKUP(VLOOKUP($A64, 'E4 TB Allocation Details'!$A$18:$L$214, MATCH("Demand ID", 'E4 TB Allocation Details'!$A$18:$L$18, 0),FALSE), 'E2 Allocators'!$B$15:$W$358, MATCH('O5 Details by Class &amp; Accounts'!Z$18, 'E2 Allocators'!$B$15:$W$15, 0),FALSE)*$F64)</f>
        <v>0</v>
      </c>
      <c r="AA64" s="2186">
        <f>IF(ISERROR(VLOOKUP(VLOOKUP($A64, 'E4 TB Allocation Details'!$A$18:$L$214, MATCH("Demand ID", 'E4 TB Allocation Details'!$A$18:$L$18, 0),FALSE), 'E2 Allocators'!$B$15:$W$358, MATCH('O5 Details by Class &amp; Accounts'!AA$18, 'E2 Allocators'!$B$15:$W$15, 0),FALSE)*$F64), 0, VLOOKUP(VLOOKUP($A64, 'E4 TB Allocation Details'!$A$18:$L$214, MATCH("Demand ID", 'E4 TB Allocation Details'!$A$18:$L$18, 0),FALSE), 'E2 Allocators'!$B$15:$W$358, MATCH('O5 Details by Class &amp; Accounts'!AA$18, 'E2 Allocators'!$B$15:$W$15, 0),FALSE)*$F64)</f>
        <v>0</v>
      </c>
      <c r="AB64" s="2186">
        <f>IF(ISERROR(VLOOKUP(VLOOKUP($A64, 'E4 TB Allocation Details'!$A$18:$L$214, MATCH("Demand ID", 'E4 TB Allocation Details'!$A$18:$L$18, 0),FALSE), 'E2 Allocators'!$B$15:$W$358, MATCH('O5 Details by Class &amp; Accounts'!AB$18, 'E2 Allocators'!$B$15:$W$15, 0),FALSE)*$F64), 0, VLOOKUP(VLOOKUP($A64, 'E4 TB Allocation Details'!$A$18:$L$214, MATCH("Demand ID", 'E4 TB Allocation Details'!$A$18:$L$18, 0),FALSE), 'E2 Allocators'!$B$15:$W$358, MATCH('O5 Details by Class &amp; Accounts'!AB$18, 'E2 Allocators'!$B$15:$W$15, 0),FALSE)*$F64)</f>
        <v>0</v>
      </c>
      <c r="AC64" s="2186">
        <f t="shared" si="9"/>
        <v>0</v>
      </c>
      <c r="AD64" s="2186">
        <f>IF(ISERROR(VLOOKUP(VLOOKUP($A64, 'E4 TB Allocation Details'!$A$18:$L$214, MATCH("Customer ID", 'E4 TB Allocation Details'!$A$18:$L$18, 0),FALSE), 'E2 Allocators'!$B$15:$W$358, MATCH('O5 Details by Class &amp; Accounts'!AD$18, 'E2 Allocators'!$B$15:$W$15, 0),FALSE)*$G64), 0, VLOOKUP(VLOOKUP($A64, 'E4 TB Allocation Details'!$A$18:$L$214, MATCH("Customer ID", 'E4 TB Allocation Details'!$A$18:$L$18, 0),FALSE), 'E2 Allocators'!$B$15:$W$358, MATCH('O5 Details by Class &amp; Accounts'!AD$18, 'E2 Allocators'!$B$15:$W$15, 0),FALSE)*$G64)</f>
        <v>0</v>
      </c>
      <c r="AE64" s="2186">
        <f>IF(ISERROR(VLOOKUP(VLOOKUP($A64, 'E4 TB Allocation Details'!$A$18:$L$214, MATCH("Customer ID", 'E4 TB Allocation Details'!$A$18:$L$18, 0),FALSE), 'E2 Allocators'!$B$15:$W$358, MATCH('O5 Details by Class &amp; Accounts'!AE$18, 'E2 Allocators'!$B$15:$W$15, 0),FALSE)*$G64), 0, VLOOKUP(VLOOKUP($A64, 'E4 TB Allocation Details'!$A$18:$L$214, MATCH("Customer ID", 'E4 TB Allocation Details'!$A$18:$L$18, 0),FALSE), 'E2 Allocators'!$B$15:$W$358, MATCH('O5 Details by Class &amp; Accounts'!AE$18, 'E2 Allocators'!$B$15:$W$15, 0),FALSE)*$G64)</f>
        <v>0</v>
      </c>
      <c r="AF64" s="2186">
        <f>IF(ISERROR(VLOOKUP(VLOOKUP($A64, 'E4 TB Allocation Details'!$A$18:$L$214, MATCH("Customer ID", 'E4 TB Allocation Details'!$A$18:$L$18, 0),FALSE), 'E2 Allocators'!$B$15:$W$358, MATCH('O5 Details by Class &amp; Accounts'!AF$18, 'E2 Allocators'!$B$15:$W$15, 0),FALSE)*$G64), 0, VLOOKUP(VLOOKUP($A64, 'E4 TB Allocation Details'!$A$18:$L$214, MATCH("Customer ID", 'E4 TB Allocation Details'!$A$18:$L$18, 0),FALSE), 'E2 Allocators'!$B$15:$W$358, MATCH('O5 Details by Class &amp; Accounts'!AF$18, 'E2 Allocators'!$B$15:$W$15, 0),FALSE)*$G64)</f>
        <v>0</v>
      </c>
      <c r="AG64" s="2186">
        <f>IF(ISERROR(VLOOKUP(VLOOKUP($A64, 'E4 TB Allocation Details'!$A$18:$L$214, MATCH("Customer ID", 'E4 TB Allocation Details'!$A$18:$L$18, 0),FALSE), 'E2 Allocators'!$B$15:$W$358, MATCH('O5 Details by Class &amp; Accounts'!AG$18, 'E2 Allocators'!$B$15:$W$15, 0),FALSE)*$G64), 0, VLOOKUP(VLOOKUP($A64, 'E4 TB Allocation Details'!$A$18:$L$214, MATCH("Customer ID", 'E4 TB Allocation Details'!$A$18:$L$18, 0),FALSE), 'E2 Allocators'!$B$15:$W$358, MATCH('O5 Details by Class &amp; Accounts'!AG$18, 'E2 Allocators'!$B$15:$W$15, 0),FALSE)*$G64)</f>
        <v>0</v>
      </c>
      <c r="AH64" s="2186">
        <f>IF(ISERROR(VLOOKUP(VLOOKUP($A64, 'E4 TB Allocation Details'!$A$18:$L$214, MATCH("Customer ID", 'E4 TB Allocation Details'!$A$18:$L$18, 0),FALSE), 'E2 Allocators'!$B$15:$W$358, MATCH('O5 Details by Class &amp; Accounts'!AH$18, 'E2 Allocators'!$B$15:$W$15, 0),FALSE)*$G64), 0, VLOOKUP(VLOOKUP($A64, 'E4 TB Allocation Details'!$A$18:$L$214, MATCH("Customer ID", 'E4 TB Allocation Details'!$A$18:$L$18, 0),FALSE), 'E2 Allocators'!$B$15:$W$358, MATCH('O5 Details by Class &amp; Accounts'!AH$18, 'E2 Allocators'!$B$15:$W$15, 0),FALSE)*$G64)</f>
        <v>0</v>
      </c>
      <c r="AI64" s="2186">
        <f>IF(ISERROR(VLOOKUP(VLOOKUP($A64, 'E4 TB Allocation Details'!$A$18:$L$214, MATCH("Customer ID", 'E4 TB Allocation Details'!$A$18:$L$18, 0),FALSE), 'E2 Allocators'!$B$15:$W$358, MATCH('O5 Details by Class &amp; Accounts'!AI$18, 'E2 Allocators'!$B$15:$W$15, 0),FALSE)*$G64), 0, VLOOKUP(VLOOKUP($A64, 'E4 TB Allocation Details'!$A$18:$L$214, MATCH("Customer ID", 'E4 TB Allocation Details'!$A$18:$L$18, 0),FALSE), 'E2 Allocators'!$B$15:$W$358, MATCH('O5 Details by Class &amp; Accounts'!AI$18, 'E2 Allocators'!$B$15:$W$15, 0),FALSE)*$G64)</f>
        <v>0</v>
      </c>
      <c r="AJ64" s="2186">
        <f>IF(ISERROR(VLOOKUP(VLOOKUP($A64, 'E4 TB Allocation Details'!$A$18:$L$214, MATCH("Customer ID", 'E4 TB Allocation Details'!$A$18:$L$18, 0),FALSE), 'E2 Allocators'!$B$15:$W$358, MATCH('O5 Details by Class &amp; Accounts'!AJ$18, 'E2 Allocators'!$B$15:$W$15, 0),FALSE)*$G64), 0, VLOOKUP(VLOOKUP($A64, 'E4 TB Allocation Details'!$A$18:$L$214, MATCH("Customer ID", 'E4 TB Allocation Details'!$A$18:$L$18, 0),FALSE), 'E2 Allocators'!$B$15:$W$358, MATCH('O5 Details by Class &amp; Accounts'!AJ$18, 'E2 Allocators'!$B$15:$W$15, 0),FALSE)*$G64)</f>
        <v>0</v>
      </c>
      <c r="AK64" s="2186">
        <f>IF(ISERROR(VLOOKUP(VLOOKUP($A64, 'E4 TB Allocation Details'!$A$18:$L$214, MATCH("Customer ID", 'E4 TB Allocation Details'!$A$18:$L$18, 0),FALSE), 'E2 Allocators'!$B$15:$W$358, MATCH('O5 Details by Class &amp; Accounts'!AK$18, 'E2 Allocators'!$B$15:$W$15, 0),FALSE)*$G64), 0, VLOOKUP(VLOOKUP($A64, 'E4 TB Allocation Details'!$A$18:$L$214, MATCH("Customer ID", 'E4 TB Allocation Details'!$A$18:$L$18, 0),FALSE), 'E2 Allocators'!$B$15:$W$358, MATCH('O5 Details by Class &amp; Accounts'!AK$18, 'E2 Allocators'!$B$15:$W$15, 0),FALSE)*$G64)</f>
        <v>0</v>
      </c>
      <c r="AL64" s="2186">
        <f>IF(ISERROR(VLOOKUP(VLOOKUP($A64, 'E4 TB Allocation Details'!$A$18:$L$214, MATCH("Customer ID", 'E4 TB Allocation Details'!$A$18:$L$18, 0),FALSE), 'E2 Allocators'!$B$15:$W$358, MATCH('O5 Details by Class &amp; Accounts'!AL$18, 'E2 Allocators'!$B$15:$W$15, 0),FALSE)*$G64), 0, VLOOKUP(VLOOKUP($A64, 'E4 TB Allocation Details'!$A$18:$L$214, MATCH("Customer ID", 'E4 TB Allocation Details'!$A$18:$L$18, 0),FALSE), 'E2 Allocators'!$B$15:$W$358, MATCH('O5 Details by Class &amp; Accounts'!AL$18, 'E2 Allocators'!$B$15:$W$15, 0),FALSE)*$G64)</f>
        <v>0</v>
      </c>
      <c r="AM64" s="2186">
        <f>IF(ISERROR(VLOOKUP(VLOOKUP($A64, 'E4 TB Allocation Details'!$A$18:$L$214, MATCH("Customer ID", 'E4 TB Allocation Details'!$A$18:$L$18, 0),FALSE), 'E2 Allocators'!$B$15:$W$358, MATCH('O5 Details by Class &amp; Accounts'!AM$18, 'E2 Allocators'!$B$15:$W$15, 0),FALSE)*$G64), 0, VLOOKUP(VLOOKUP($A64, 'E4 TB Allocation Details'!$A$18:$L$214, MATCH("Customer ID", 'E4 TB Allocation Details'!$A$18:$L$18, 0),FALSE), 'E2 Allocators'!$B$15:$W$358, MATCH('O5 Details by Class &amp; Accounts'!AM$18, 'E2 Allocators'!$B$15:$W$15, 0),FALSE)*$G64)</f>
        <v>0</v>
      </c>
      <c r="AN64" s="2186">
        <f>IF(ISERROR(VLOOKUP(VLOOKUP($A64, 'E4 TB Allocation Details'!$A$18:$L$214, MATCH("Customer ID", 'E4 TB Allocation Details'!$A$18:$L$18, 0),FALSE), 'E2 Allocators'!$B$15:$W$358, MATCH('O5 Details by Class &amp; Accounts'!AN$18, 'E2 Allocators'!$B$15:$W$15, 0),FALSE)*$G64), 0, VLOOKUP(VLOOKUP($A64, 'E4 TB Allocation Details'!$A$18:$L$214, MATCH("Customer ID", 'E4 TB Allocation Details'!$A$18:$L$18, 0),FALSE), 'E2 Allocators'!$B$15:$W$358, MATCH('O5 Details by Class &amp; Accounts'!AN$18, 'E2 Allocators'!$B$15:$W$15, 0),FALSE)*$G64)</f>
        <v>0</v>
      </c>
      <c r="AO64" s="2186">
        <f>IF(ISERROR(VLOOKUP(VLOOKUP($A64, 'E4 TB Allocation Details'!$A$18:$L$214, MATCH("Customer ID", 'E4 TB Allocation Details'!$A$18:$L$18, 0),FALSE), 'E2 Allocators'!$B$15:$W$358, MATCH('O5 Details by Class &amp; Accounts'!AO$18, 'E2 Allocators'!$B$15:$W$15, 0),FALSE)*$G64), 0, VLOOKUP(VLOOKUP($A64, 'E4 TB Allocation Details'!$A$18:$L$214, MATCH("Customer ID", 'E4 TB Allocation Details'!$A$18:$L$18, 0),FALSE), 'E2 Allocators'!$B$15:$W$358, MATCH('O5 Details by Class &amp; Accounts'!AO$18, 'E2 Allocators'!$B$15:$W$15, 0),FALSE)*$G64)</f>
        <v>0</v>
      </c>
      <c r="AP64" s="2186">
        <f>IF(ISERROR(VLOOKUP(VLOOKUP($A64, 'E4 TB Allocation Details'!$A$18:$L$214, MATCH("Customer ID", 'E4 TB Allocation Details'!$A$18:$L$18, 0),FALSE), 'E2 Allocators'!$B$15:$W$358, MATCH('O5 Details by Class &amp; Accounts'!AP$18, 'E2 Allocators'!$B$15:$W$15, 0),FALSE)*$G64), 0, VLOOKUP(VLOOKUP($A64, 'E4 TB Allocation Details'!$A$18:$L$214, MATCH("Customer ID", 'E4 TB Allocation Details'!$A$18:$L$18, 0),FALSE), 'E2 Allocators'!$B$15:$W$358, MATCH('O5 Details by Class &amp; Accounts'!AP$18, 'E2 Allocators'!$B$15:$W$15, 0),FALSE)*$G64)</f>
        <v>0</v>
      </c>
      <c r="AQ64" s="2186">
        <f>IF(ISERROR(VLOOKUP(VLOOKUP($A64, 'E4 TB Allocation Details'!$A$18:$L$214, MATCH("Customer ID", 'E4 TB Allocation Details'!$A$18:$L$18, 0),FALSE), 'E2 Allocators'!$B$15:$W$358, MATCH('O5 Details by Class &amp; Accounts'!AQ$18, 'E2 Allocators'!$B$15:$W$15, 0),FALSE)*$G64), 0, VLOOKUP(VLOOKUP($A64, 'E4 TB Allocation Details'!$A$18:$L$214, MATCH("Customer ID", 'E4 TB Allocation Details'!$A$18:$L$18, 0),FALSE), 'E2 Allocators'!$B$15:$W$358, MATCH('O5 Details by Class &amp; Accounts'!AQ$18, 'E2 Allocators'!$B$15:$W$15, 0),FALSE)*$G64)</f>
        <v>0</v>
      </c>
      <c r="AR64" s="2186">
        <f>IF(ISERROR(VLOOKUP(VLOOKUP($A64, 'E4 TB Allocation Details'!$A$18:$L$214, MATCH("Customer ID", 'E4 TB Allocation Details'!$A$18:$L$18, 0),FALSE), 'E2 Allocators'!$B$15:$W$358, MATCH('O5 Details by Class &amp; Accounts'!AR$18, 'E2 Allocators'!$B$15:$W$15, 0),FALSE)*$G64), 0, VLOOKUP(VLOOKUP($A64, 'E4 TB Allocation Details'!$A$18:$L$214, MATCH("Customer ID", 'E4 TB Allocation Details'!$A$18:$L$18, 0),FALSE), 'E2 Allocators'!$B$15:$W$358, MATCH('O5 Details by Class &amp; Accounts'!AR$18, 'E2 Allocators'!$B$15:$W$15, 0),FALSE)*$G64)</f>
        <v>0</v>
      </c>
      <c r="AS64" s="2186">
        <f>IF(ISERROR(VLOOKUP(VLOOKUP($A64, 'E4 TB Allocation Details'!$A$18:$L$214, MATCH("Customer ID", 'E4 TB Allocation Details'!$A$18:$L$18, 0),FALSE), 'E2 Allocators'!$B$15:$W$358, MATCH('O5 Details by Class &amp; Accounts'!AS$18, 'E2 Allocators'!$B$15:$W$15, 0),FALSE)*$G64), 0, VLOOKUP(VLOOKUP($A64, 'E4 TB Allocation Details'!$A$18:$L$214, MATCH("Customer ID", 'E4 TB Allocation Details'!$A$18:$L$18, 0),FALSE), 'E2 Allocators'!$B$15:$W$358, MATCH('O5 Details by Class &amp; Accounts'!AS$18, 'E2 Allocators'!$B$15:$W$15, 0),FALSE)*$G64)</f>
        <v>0</v>
      </c>
      <c r="AT64" s="2186">
        <f>IF(ISERROR(VLOOKUP(VLOOKUP($A64, 'E4 TB Allocation Details'!$A$18:$L$214, MATCH("Customer ID", 'E4 TB Allocation Details'!$A$18:$L$18, 0),FALSE), 'E2 Allocators'!$B$15:$W$358, MATCH('O5 Details by Class &amp; Accounts'!AT$18, 'E2 Allocators'!$B$15:$W$15, 0),FALSE)*$G64), 0, VLOOKUP(VLOOKUP($A64, 'E4 TB Allocation Details'!$A$18:$L$214, MATCH("Customer ID", 'E4 TB Allocation Details'!$A$18:$L$18, 0),FALSE), 'E2 Allocators'!$B$15:$W$358, MATCH('O5 Details by Class &amp; Accounts'!AT$18, 'E2 Allocators'!$B$15:$W$15, 0),FALSE)*$G64)</f>
        <v>0</v>
      </c>
      <c r="AU64" s="2186">
        <f>IF(ISERROR(VLOOKUP(VLOOKUP($A64, 'E4 TB Allocation Details'!$A$18:$L$214, MATCH("Customer ID", 'E4 TB Allocation Details'!$A$18:$L$18, 0),FALSE), 'E2 Allocators'!$B$15:$W$358, MATCH('O5 Details by Class &amp; Accounts'!AU$18, 'E2 Allocators'!$B$15:$W$15, 0),FALSE)*$G64), 0, VLOOKUP(VLOOKUP($A64, 'E4 TB Allocation Details'!$A$18:$L$214, MATCH("Customer ID", 'E4 TB Allocation Details'!$A$18:$L$18, 0),FALSE), 'E2 Allocators'!$B$15:$W$358, MATCH('O5 Details by Class &amp; Accounts'!AU$18, 'E2 Allocators'!$B$15:$W$15, 0),FALSE)*$G64)</f>
        <v>0</v>
      </c>
      <c r="AV64" s="2186">
        <f>IF(ISERROR(VLOOKUP(VLOOKUP($A64, 'E4 TB Allocation Details'!$A$18:$L$214, MATCH("Customer ID", 'E4 TB Allocation Details'!$A$18:$L$18, 0),FALSE), 'E2 Allocators'!$B$15:$W$358, MATCH('O5 Details by Class &amp; Accounts'!AV$18, 'E2 Allocators'!$B$15:$W$15, 0),FALSE)*$G64), 0, VLOOKUP(VLOOKUP($A64, 'E4 TB Allocation Details'!$A$18:$L$214, MATCH("Customer ID", 'E4 TB Allocation Details'!$A$18:$L$18, 0),FALSE), 'E2 Allocators'!$B$15:$W$358, MATCH('O5 Details by Class &amp; Accounts'!AV$18, 'E2 Allocators'!$B$15:$W$15, 0),FALSE)*$G64)</f>
        <v>0</v>
      </c>
      <c r="AW64" s="2186">
        <f>IF(ISERROR(VLOOKUP(VLOOKUP($A64, 'E4 TB Allocation Details'!$A$18:$L$214, MATCH("Customer ID", 'E4 TB Allocation Details'!$A$18:$L$18, 0),FALSE), 'E2 Allocators'!$B$15:$W$358, MATCH('O5 Details by Class &amp; Accounts'!AW$18, 'E2 Allocators'!$B$15:$W$15, 0),FALSE)*$G64), 0, VLOOKUP(VLOOKUP($A64, 'E4 TB Allocation Details'!$A$18:$L$214, MATCH("Customer ID", 'E4 TB Allocation Details'!$A$18:$L$18, 0),FALSE), 'E2 Allocators'!$B$15:$W$358, MATCH('O5 Details by Class &amp; Accounts'!AW$18, 'E2 Allocators'!$B$15:$W$15, 0),FALSE)*$G64)</f>
        <v>0</v>
      </c>
      <c r="AX64" s="2186">
        <f t="shared" si="10"/>
        <v>0</v>
      </c>
      <c r="AY64" s="2186">
        <f>IF(ISERROR(VLOOKUP(VLOOKUP($A64, 'E4 TB Allocation Details'!$A$18:$L$214, MATCH("Misc ID", 'E4 TB Allocation Details'!$A$18:$L$18, 0),FALSE), 'E2 Allocators'!$B$15:$W$358, MATCH('O5 Details by Class &amp; Accounts'!AY$18, 'E2 Allocators'!$B$15:$W$15, 0),FALSE)*$E64), 0, VLOOKUP(VLOOKUP($A64, 'E4 TB Allocation Details'!$A$18:$L$214, MATCH("Misc ID", 'E4 TB Allocation Details'!$A$18:$L$18, 0),FALSE), 'E2 Allocators'!$B$15:$W$358, MATCH('O5 Details by Class &amp; Accounts'!AY$18, 'E2 Allocators'!$B$15:$W$15, 0),FALSE)*$E64)</f>
        <v>0</v>
      </c>
      <c r="AZ64" s="2186">
        <f>IF(ISERROR(VLOOKUP(VLOOKUP($A64, 'E4 TB Allocation Details'!$A$18:$L$214, MATCH("Misc ID", 'E4 TB Allocation Details'!$A$18:$L$18, 0),FALSE), 'E2 Allocators'!$B$15:$W$358, MATCH('O5 Details by Class &amp; Accounts'!AZ$18, 'E2 Allocators'!$B$15:$W$15, 0),FALSE)*$E64), 0, VLOOKUP(VLOOKUP($A64, 'E4 TB Allocation Details'!$A$18:$L$214, MATCH("Misc ID", 'E4 TB Allocation Details'!$A$18:$L$18, 0),FALSE), 'E2 Allocators'!$B$15:$W$358, MATCH('O5 Details by Class &amp; Accounts'!AZ$18, 'E2 Allocators'!$B$15:$W$15, 0),FALSE)*$E64)</f>
        <v>0</v>
      </c>
      <c r="BA64" s="2186">
        <f>IF(ISERROR(VLOOKUP(VLOOKUP($A64, 'E4 TB Allocation Details'!$A$18:$L$214, MATCH("Misc ID", 'E4 TB Allocation Details'!$A$18:$L$18, 0),FALSE), 'E2 Allocators'!$B$15:$W$358, MATCH('O5 Details by Class &amp; Accounts'!BA$18, 'E2 Allocators'!$B$15:$W$15, 0),FALSE)*$E64), 0, VLOOKUP(VLOOKUP($A64, 'E4 TB Allocation Details'!$A$18:$L$214, MATCH("Misc ID", 'E4 TB Allocation Details'!$A$18:$L$18, 0),FALSE), 'E2 Allocators'!$B$15:$W$358, MATCH('O5 Details by Class &amp; Accounts'!BA$18, 'E2 Allocators'!$B$15:$W$15, 0),FALSE)*$E64)</f>
        <v>0</v>
      </c>
      <c r="BB64" s="2186">
        <f>IF(ISERROR(VLOOKUP(VLOOKUP($A64, 'E4 TB Allocation Details'!$A$18:$L$214, MATCH("Misc ID", 'E4 TB Allocation Details'!$A$18:$L$18, 0),FALSE), 'E2 Allocators'!$B$15:$W$358, MATCH('O5 Details by Class &amp; Accounts'!BB$18, 'E2 Allocators'!$B$15:$W$15, 0),FALSE)*$E64), 0, VLOOKUP(VLOOKUP($A64, 'E4 TB Allocation Details'!$A$18:$L$214, MATCH("Misc ID", 'E4 TB Allocation Details'!$A$18:$L$18, 0),FALSE), 'E2 Allocators'!$B$15:$W$358, MATCH('O5 Details by Class &amp; Accounts'!BB$18, 'E2 Allocators'!$B$15:$W$15, 0),FALSE)*$E64)</f>
        <v>0</v>
      </c>
      <c r="BC64" s="2186">
        <f>IF(ISERROR(VLOOKUP(VLOOKUP($A64, 'E4 TB Allocation Details'!$A$18:$L$214, MATCH("Misc ID", 'E4 TB Allocation Details'!$A$18:$L$18, 0),FALSE), 'E2 Allocators'!$B$15:$W$358, MATCH('O5 Details by Class &amp; Accounts'!BC$18, 'E2 Allocators'!$B$15:$W$15, 0),FALSE)*$E64), 0, VLOOKUP(VLOOKUP($A64, 'E4 TB Allocation Details'!$A$18:$L$214, MATCH("Misc ID", 'E4 TB Allocation Details'!$A$18:$L$18, 0),FALSE), 'E2 Allocators'!$B$15:$W$358, MATCH('O5 Details by Class &amp; Accounts'!BC$18, 'E2 Allocators'!$B$15:$W$15, 0),FALSE)*$E64)</f>
        <v>0</v>
      </c>
      <c r="BD64" s="2186">
        <f>IF(ISERROR(VLOOKUP(VLOOKUP($A64, 'E4 TB Allocation Details'!$A$18:$L$214, MATCH("Misc ID", 'E4 TB Allocation Details'!$A$18:$L$18, 0),FALSE), 'E2 Allocators'!$B$15:$W$358, MATCH('O5 Details by Class &amp; Accounts'!BD$18, 'E2 Allocators'!$B$15:$W$15, 0),FALSE)*$E64), 0, VLOOKUP(VLOOKUP($A64, 'E4 TB Allocation Details'!$A$18:$L$214, MATCH("Misc ID", 'E4 TB Allocation Details'!$A$18:$L$18, 0),FALSE), 'E2 Allocators'!$B$15:$W$358, MATCH('O5 Details by Class &amp; Accounts'!BD$18, 'E2 Allocators'!$B$15:$W$15, 0),FALSE)*$E64)</f>
        <v>0</v>
      </c>
      <c r="BE64" s="2186">
        <f>IF(ISERROR(VLOOKUP(VLOOKUP($A64, 'E4 TB Allocation Details'!$A$18:$L$214, MATCH("Misc ID", 'E4 TB Allocation Details'!$A$18:$L$18, 0),FALSE), 'E2 Allocators'!$B$15:$W$358, MATCH('O5 Details by Class &amp; Accounts'!BE$18, 'E2 Allocators'!$B$15:$W$15, 0),FALSE)*$E64), 0, VLOOKUP(VLOOKUP($A64, 'E4 TB Allocation Details'!$A$18:$L$214, MATCH("Misc ID", 'E4 TB Allocation Details'!$A$18:$L$18, 0),FALSE), 'E2 Allocators'!$B$15:$W$358, MATCH('O5 Details by Class &amp; Accounts'!BE$18, 'E2 Allocators'!$B$15:$W$15, 0),FALSE)*$E64)</f>
        <v>0</v>
      </c>
      <c r="BF64" s="2186">
        <f>IF(ISERROR(VLOOKUP(VLOOKUP($A64, 'E4 TB Allocation Details'!$A$18:$L$214, MATCH("Misc ID", 'E4 TB Allocation Details'!$A$18:$L$18, 0),FALSE), 'E2 Allocators'!$B$15:$W$358, MATCH('O5 Details by Class &amp; Accounts'!BF$18, 'E2 Allocators'!$B$15:$W$15, 0),FALSE)*$E64), 0, VLOOKUP(VLOOKUP($A64, 'E4 TB Allocation Details'!$A$18:$L$214, MATCH("Misc ID", 'E4 TB Allocation Details'!$A$18:$L$18, 0),FALSE), 'E2 Allocators'!$B$15:$W$358, MATCH('O5 Details by Class &amp; Accounts'!BF$18, 'E2 Allocators'!$B$15:$W$15, 0),FALSE)*$E64)</f>
        <v>0</v>
      </c>
      <c r="BG64" s="2186">
        <f>IF(ISERROR(VLOOKUP(VLOOKUP($A64, 'E4 TB Allocation Details'!$A$18:$L$214, MATCH("Misc ID", 'E4 TB Allocation Details'!$A$18:$L$18, 0),FALSE), 'E2 Allocators'!$B$15:$W$358, MATCH('O5 Details by Class &amp; Accounts'!BG$18, 'E2 Allocators'!$B$15:$W$15, 0),FALSE)*$E64), 0, VLOOKUP(VLOOKUP($A64, 'E4 TB Allocation Details'!$A$18:$L$214, MATCH("Misc ID", 'E4 TB Allocation Details'!$A$18:$L$18, 0),FALSE), 'E2 Allocators'!$B$15:$W$358, MATCH('O5 Details by Class &amp; Accounts'!BG$18, 'E2 Allocators'!$B$15:$W$15, 0),FALSE)*$E64)</f>
        <v>0</v>
      </c>
      <c r="BH64" s="2186">
        <f>IF(ISERROR(VLOOKUP(VLOOKUP($A64, 'E4 TB Allocation Details'!$A$18:$L$214, MATCH("Misc ID", 'E4 TB Allocation Details'!$A$18:$L$18, 0),FALSE), 'E2 Allocators'!$B$15:$W$358, MATCH('O5 Details by Class &amp; Accounts'!BH$18, 'E2 Allocators'!$B$15:$W$15, 0),FALSE)*$E64), 0, VLOOKUP(VLOOKUP($A64, 'E4 TB Allocation Details'!$A$18:$L$214, MATCH("Misc ID", 'E4 TB Allocation Details'!$A$18:$L$18, 0),FALSE), 'E2 Allocators'!$B$15:$W$358, MATCH('O5 Details by Class &amp; Accounts'!BH$18, 'E2 Allocators'!$B$15:$W$15, 0),FALSE)*$E64)</f>
        <v>0</v>
      </c>
      <c r="BI64" s="2186">
        <f>IF(ISERROR(VLOOKUP(VLOOKUP($A64, 'E4 TB Allocation Details'!$A$18:$L$214, MATCH("Misc ID", 'E4 TB Allocation Details'!$A$18:$L$18, 0),FALSE), 'E2 Allocators'!$B$15:$W$358, MATCH('O5 Details by Class &amp; Accounts'!BI$18, 'E2 Allocators'!$B$15:$W$15, 0),FALSE)*$E64), 0, VLOOKUP(VLOOKUP($A64, 'E4 TB Allocation Details'!$A$18:$L$214, MATCH("Misc ID", 'E4 TB Allocation Details'!$A$18:$L$18, 0),FALSE), 'E2 Allocators'!$B$15:$W$358, MATCH('O5 Details by Class &amp; Accounts'!BI$18, 'E2 Allocators'!$B$15:$W$15, 0),FALSE)*$E64)</f>
        <v>0</v>
      </c>
      <c r="BJ64" s="2186">
        <f>IF(ISERROR(VLOOKUP(VLOOKUP($A64, 'E4 TB Allocation Details'!$A$18:$L$214, MATCH("Misc ID", 'E4 TB Allocation Details'!$A$18:$L$18, 0),FALSE), 'E2 Allocators'!$B$15:$W$358, MATCH('O5 Details by Class &amp; Accounts'!BJ$18, 'E2 Allocators'!$B$15:$W$15, 0),FALSE)*$E64), 0, VLOOKUP(VLOOKUP($A64, 'E4 TB Allocation Details'!$A$18:$L$214, MATCH("Misc ID", 'E4 TB Allocation Details'!$A$18:$L$18, 0),FALSE), 'E2 Allocators'!$B$15:$W$358, MATCH('O5 Details by Class &amp; Accounts'!BJ$18, 'E2 Allocators'!$B$15:$W$15, 0),FALSE)*$E64)</f>
        <v>0</v>
      </c>
      <c r="BK64" s="2186">
        <f>IF(ISERROR(VLOOKUP(VLOOKUP($A64, 'E4 TB Allocation Details'!$A$18:$L$214, MATCH("Misc ID", 'E4 TB Allocation Details'!$A$18:$L$18, 0),FALSE), 'E2 Allocators'!$B$15:$W$358, MATCH('O5 Details by Class &amp; Accounts'!BK$18, 'E2 Allocators'!$B$15:$W$15, 0),FALSE)*$E64), 0, VLOOKUP(VLOOKUP($A64, 'E4 TB Allocation Details'!$A$18:$L$214, MATCH("Misc ID", 'E4 TB Allocation Details'!$A$18:$L$18, 0),FALSE), 'E2 Allocators'!$B$15:$W$358, MATCH('O5 Details by Class &amp; Accounts'!BK$18, 'E2 Allocators'!$B$15:$W$15, 0),FALSE)*$E64)</f>
        <v>0</v>
      </c>
      <c r="BL64" s="2186">
        <f>IF(ISERROR(VLOOKUP(VLOOKUP($A64, 'E4 TB Allocation Details'!$A$18:$L$214, MATCH("Misc ID", 'E4 TB Allocation Details'!$A$18:$L$18, 0),FALSE), 'E2 Allocators'!$B$15:$W$358, MATCH('O5 Details by Class &amp; Accounts'!BL$18, 'E2 Allocators'!$B$15:$W$15, 0),FALSE)*$E64), 0, VLOOKUP(VLOOKUP($A64, 'E4 TB Allocation Details'!$A$18:$L$214, MATCH("Misc ID", 'E4 TB Allocation Details'!$A$18:$L$18, 0),FALSE), 'E2 Allocators'!$B$15:$W$358, MATCH('O5 Details by Class &amp; Accounts'!BL$18, 'E2 Allocators'!$B$15:$W$15, 0),FALSE)*$E64)</f>
        <v>0</v>
      </c>
      <c r="BM64" s="2186">
        <f>IF(ISERROR(VLOOKUP(VLOOKUP($A64, 'E4 TB Allocation Details'!$A$18:$L$214, MATCH("Misc ID", 'E4 TB Allocation Details'!$A$18:$L$18, 0),FALSE), 'E2 Allocators'!$B$15:$W$358, MATCH('O5 Details by Class &amp; Accounts'!BM$18, 'E2 Allocators'!$B$15:$W$15, 0),FALSE)*$E64), 0, VLOOKUP(VLOOKUP($A64, 'E4 TB Allocation Details'!$A$18:$L$214, MATCH("Misc ID", 'E4 TB Allocation Details'!$A$18:$L$18, 0),FALSE), 'E2 Allocators'!$B$15:$W$358, MATCH('O5 Details by Class &amp; Accounts'!BM$18, 'E2 Allocators'!$B$15:$W$15, 0),FALSE)*$E64)</f>
        <v>0</v>
      </c>
      <c r="BN64" s="2186">
        <f>IF(ISERROR(VLOOKUP(VLOOKUP($A64, 'E4 TB Allocation Details'!$A$18:$L$214, MATCH("Misc ID", 'E4 TB Allocation Details'!$A$18:$L$18, 0),FALSE), 'E2 Allocators'!$B$15:$W$358, MATCH('O5 Details by Class &amp; Accounts'!BN$18, 'E2 Allocators'!$B$15:$W$15, 0),FALSE)*$E64), 0, VLOOKUP(VLOOKUP($A64, 'E4 TB Allocation Details'!$A$18:$L$214, MATCH("Misc ID", 'E4 TB Allocation Details'!$A$18:$L$18, 0),FALSE), 'E2 Allocators'!$B$15:$W$358, MATCH('O5 Details by Class &amp; Accounts'!BN$18, 'E2 Allocators'!$B$15:$W$15, 0),FALSE)*$E64)</f>
        <v>0</v>
      </c>
      <c r="BO64" s="2186">
        <f>IF(ISERROR(VLOOKUP(VLOOKUP($A64, 'E4 TB Allocation Details'!$A$18:$L$214, MATCH("Misc ID", 'E4 TB Allocation Details'!$A$18:$L$18, 0),FALSE), 'E2 Allocators'!$B$15:$W$358, MATCH('O5 Details by Class &amp; Accounts'!BO$18, 'E2 Allocators'!$B$15:$W$15, 0),FALSE)*$E64), 0, VLOOKUP(VLOOKUP($A64, 'E4 TB Allocation Details'!$A$18:$L$214, MATCH("Misc ID", 'E4 TB Allocation Details'!$A$18:$L$18, 0),FALSE), 'E2 Allocators'!$B$15:$W$358, MATCH('O5 Details by Class &amp; Accounts'!BO$18, 'E2 Allocators'!$B$15:$W$15, 0),FALSE)*$E64)</f>
        <v>0</v>
      </c>
      <c r="BP64" s="2186">
        <f>IF(ISERROR(VLOOKUP(VLOOKUP($A64, 'E4 TB Allocation Details'!$A$18:$L$214, MATCH("Misc ID", 'E4 TB Allocation Details'!$A$18:$L$18, 0),FALSE), 'E2 Allocators'!$B$15:$W$358, MATCH('O5 Details by Class &amp; Accounts'!BP$18, 'E2 Allocators'!$B$15:$W$15, 0),FALSE)*$E64), 0, VLOOKUP(VLOOKUP($A64, 'E4 TB Allocation Details'!$A$18:$L$214, MATCH("Misc ID", 'E4 TB Allocation Details'!$A$18:$L$18, 0),FALSE), 'E2 Allocators'!$B$15:$W$358, MATCH('O5 Details by Class &amp; Accounts'!BP$18, 'E2 Allocators'!$B$15:$W$15, 0),FALSE)*$E64)</f>
        <v>0</v>
      </c>
      <c r="BQ64" s="2186">
        <f>IF(ISERROR(VLOOKUP(VLOOKUP($A64, 'E4 TB Allocation Details'!$A$18:$L$214, MATCH("Misc ID", 'E4 TB Allocation Details'!$A$18:$L$18, 0),FALSE), 'E2 Allocators'!$B$15:$W$358, MATCH('O5 Details by Class &amp; Accounts'!BQ$18, 'E2 Allocators'!$B$15:$W$15, 0),FALSE)*$E64), 0, VLOOKUP(VLOOKUP($A64, 'E4 TB Allocation Details'!$A$18:$L$214, MATCH("Misc ID", 'E4 TB Allocation Details'!$A$18:$L$18, 0),FALSE), 'E2 Allocators'!$B$15:$W$358, MATCH('O5 Details by Class &amp; Accounts'!BQ$18, 'E2 Allocators'!$B$15:$W$15, 0),FALSE)*$E64)</f>
        <v>0</v>
      </c>
      <c r="BR64" s="2186">
        <f>IF(ISERROR(VLOOKUP(VLOOKUP($A64, 'E4 TB Allocation Details'!$A$18:$L$214, MATCH("Misc ID", 'E4 TB Allocation Details'!$A$18:$L$18, 0),FALSE), 'E2 Allocators'!$B$15:$W$358, MATCH('O5 Details by Class &amp; Accounts'!BR$18, 'E2 Allocators'!$B$15:$W$15, 0),FALSE)*$E64), 0, VLOOKUP(VLOOKUP($A64, 'E4 TB Allocation Details'!$A$18:$L$214, MATCH("Misc ID", 'E4 TB Allocation Details'!$A$18:$L$18, 0),FALSE), 'E2 Allocators'!$B$15:$W$358, MATCH('O5 Details by Class &amp; Accounts'!BR$18, 'E2 Allocators'!$B$15:$W$15, 0),FALSE)*$E64)</f>
        <v>0</v>
      </c>
      <c r="BS64" s="2186">
        <f t="shared" si="11"/>
        <v>0</v>
      </c>
      <c r="BT64" s="2186">
        <f>IF(ISERROR(VLOOKUP(VLOOKUP($A64, 'E4 TB Allocation Details'!$A$18:$L$214, MATCH("A &amp; G ID", 'E4 TB Allocation Details'!$A$18:$L$18, 0),FALSE), 'E2 Allocators'!$B$15:$W$358, MATCH('O5 Details by Class &amp; Accounts'!BT$18, 'E2 Allocators'!$B$15:$W$15, 0),FALSE)*$E64), 0, VLOOKUP(VLOOKUP($A64, 'E4 TB Allocation Details'!$A$18:$L$214, MATCH("A &amp; G ID", 'E4 TB Allocation Details'!$A$18:$L$18, 0),FALSE), 'E2 Allocators'!$B$15:$W$358, MATCH('O5 Details by Class &amp; Accounts'!BT$18, 'E2 Allocators'!$B$15:$W$15, 0),FALSE)*$E64)</f>
        <v>56061.896993060363</v>
      </c>
      <c r="BU64" s="2186">
        <f>IF(ISERROR(VLOOKUP(VLOOKUP($A64, 'E4 TB Allocation Details'!$A$18:$L$214, MATCH("A &amp; G ID", 'E4 TB Allocation Details'!$A$18:$L$18, 0),FALSE), 'E2 Allocators'!$B$15:$W$358, MATCH('O5 Details by Class &amp; Accounts'!BU$18, 'E2 Allocators'!$B$15:$W$15, 0),FALSE)*$E64), 0, VLOOKUP(VLOOKUP($A64, 'E4 TB Allocation Details'!$A$18:$L$214, MATCH("A &amp; G ID", 'E4 TB Allocation Details'!$A$18:$L$18, 0),FALSE), 'E2 Allocators'!$B$15:$W$358, MATCH('O5 Details by Class &amp; Accounts'!BU$18, 'E2 Allocators'!$B$15:$W$15, 0),FALSE)*$E64)</f>
        <v>12895.540800652579</v>
      </c>
      <c r="BV64" s="2186">
        <f>IF(ISERROR(VLOOKUP(VLOOKUP($A64, 'E4 TB Allocation Details'!$A$18:$L$214, MATCH("A &amp; G ID", 'E4 TB Allocation Details'!$A$18:$L$18, 0),FALSE), 'E2 Allocators'!$B$15:$W$358, MATCH('O5 Details by Class &amp; Accounts'!BV$18, 'E2 Allocators'!$B$15:$W$15, 0),FALSE)*$E64), 0, VLOOKUP(VLOOKUP($A64, 'E4 TB Allocation Details'!$A$18:$L$214, MATCH("A &amp; G ID", 'E4 TB Allocation Details'!$A$18:$L$18, 0),FALSE), 'E2 Allocators'!$B$15:$W$358, MATCH('O5 Details by Class &amp; Accounts'!BV$18, 'E2 Allocators'!$B$15:$W$15, 0),FALSE)*$E64)</f>
        <v>20054.412715247239</v>
      </c>
      <c r="BW64" s="2186">
        <f>IF(ISERROR(VLOOKUP(VLOOKUP($A64, 'E4 TB Allocation Details'!$A$18:$L$214, MATCH("A &amp; G ID", 'E4 TB Allocation Details'!$A$18:$L$18, 0),FALSE), 'E2 Allocators'!$B$15:$W$358, MATCH('O5 Details by Class &amp; Accounts'!BW$18, 'E2 Allocators'!$B$15:$W$15, 0),FALSE)*$E64), 0, VLOOKUP(VLOOKUP($A64, 'E4 TB Allocation Details'!$A$18:$L$214, MATCH("A &amp; G ID", 'E4 TB Allocation Details'!$A$18:$L$18, 0),FALSE), 'E2 Allocators'!$B$15:$W$358, MATCH('O5 Details by Class &amp; Accounts'!BW$18, 'E2 Allocators'!$B$15:$W$15, 0),FALSE)*$E64)</f>
        <v>0</v>
      </c>
      <c r="BX64" s="2186">
        <f>IF(ISERROR(VLOOKUP(VLOOKUP($A64, 'E4 TB Allocation Details'!$A$18:$L$214, MATCH("A &amp; G ID", 'E4 TB Allocation Details'!$A$18:$L$18, 0),FALSE), 'E2 Allocators'!$B$15:$W$358, MATCH('O5 Details by Class &amp; Accounts'!BX$18, 'E2 Allocators'!$B$15:$W$15, 0),FALSE)*$E64), 0, VLOOKUP(VLOOKUP($A64, 'E4 TB Allocation Details'!$A$18:$L$214, MATCH("A &amp; G ID", 'E4 TB Allocation Details'!$A$18:$L$18, 0),FALSE), 'E2 Allocators'!$B$15:$W$358, MATCH('O5 Details by Class &amp; Accounts'!BX$18, 'E2 Allocators'!$B$15:$W$15, 0),FALSE)*$E64)</f>
        <v>0</v>
      </c>
      <c r="BY64" s="2186">
        <f>IF(ISERROR(VLOOKUP(VLOOKUP($A64, 'E4 TB Allocation Details'!$A$18:$L$214, MATCH("A &amp; G ID", 'E4 TB Allocation Details'!$A$18:$L$18, 0),FALSE), 'E2 Allocators'!$B$15:$W$358, MATCH('O5 Details by Class &amp; Accounts'!BY$18, 'E2 Allocators'!$B$15:$W$15, 0),FALSE)*$E64), 0, VLOOKUP(VLOOKUP($A64, 'E4 TB Allocation Details'!$A$18:$L$214, MATCH("A &amp; G ID", 'E4 TB Allocation Details'!$A$18:$L$18, 0),FALSE), 'E2 Allocators'!$B$15:$W$358, MATCH('O5 Details by Class &amp; Accounts'!BY$18, 'E2 Allocators'!$B$15:$W$15, 0),FALSE)*$E64)</f>
        <v>0</v>
      </c>
      <c r="BZ64" s="2186">
        <f>IF(ISERROR(VLOOKUP(VLOOKUP($A64, 'E4 TB Allocation Details'!$A$18:$L$214, MATCH("A &amp; G ID", 'E4 TB Allocation Details'!$A$18:$L$18, 0),FALSE), 'E2 Allocators'!$B$15:$W$358, MATCH('O5 Details by Class &amp; Accounts'!BZ$18, 'E2 Allocators'!$B$15:$W$15, 0),FALSE)*$E64), 0, VLOOKUP(VLOOKUP($A64, 'E4 TB Allocation Details'!$A$18:$L$214, MATCH("A &amp; G ID", 'E4 TB Allocation Details'!$A$18:$L$18, 0),FALSE), 'E2 Allocators'!$B$15:$W$358, MATCH('O5 Details by Class &amp; Accounts'!BZ$18, 'E2 Allocators'!$B$15:$W$15, 0),FALSE)*$E64)</f>
        <v>1312.599849270455</v>
      </c>
      <c r="CA64" s="2186">
        <f>IF(ISERROR(VLOOKUP(VLOOKUP($A64, 'E4 TB Allocation Details'!$A$18:$L$214, MATCH("A &amp; G ID", 'E4 TB Allocation Details'!$A$18:$L$18, 0),FALSE), 'E2 Allocators'!$B$15:$W$358, MATCH('O5 Details by Class &amp; Accounts'!CA$18, 'E2 Allocators'!$B$15:$W$15, 0),FALSE)*$E64), 0, VLOOKUP(VLOOKUP($A64, 'E4 TB Allocation Details'!$A$18:$L$214, MATCH("A &amp; G ID", 'E4 TB Allocation Details'!$A$18:$L$18, 0),FALSE), 'E2 Allocators'!$B$15:$W$358, MATCH('O5 Details by Class &amp; Accounts'!CA$18, 'E2 Allocators'!$B$15:$W$15, 0),FALSE)*$E64)</f>
        <v>158.48869660836164</v>
      </c>
      <c r="CB64" s="2186">
        <f>IF(ISERROR(VLOOKUP(VLOOKUP($A64, 'E4 TB Allocation Details'!$A$18:$L$214, MATCH("A &amp; G ID", 'E4 TB Allocation Details'!$A$18:$L$18, 0),FALSE), 'E2 Allocators'!$B$15:$W$358, MATCH('O5 Details by Class &amp; Accounts'!CB$18, 'E2 Allocators'!$B$15:$W$15, 0),FALSE)*$E64), 0, VLOOKUP(VLOOKUP($A64, 'E4 TB Allocation Details'!$A$18:$L$214, MATCH("A &amp; G ID", 'E4 TB Allocation Details'!$A$18:$L$18, 0),FALSE), 'E2 Allocators'!$B$15:$W$358, MATCH('O5 Details by Class &amp; Accounts'!CB$18, 'E2 Allocators'!$B$15:$W$15, 0),FALSE)*$E64)</f>
        <v>133.06094516099478</v>
      </c>
      <c r="CC64" s="2186">
        <f>IF(ISERROR(VLOOKUP(VLOOKUP($A64, 'E4 TB Allocation Details'!$A$18:$L$214, MATCH("A &amp; G ID", 'E4 TB Allocation Details'!$A$18:$L$18, 0),FALSE), 'E2 Allocators'!$B$15:$W$358, MATCH('O5 Details by Class &amp; Accounts'!CC$18, 'E2 Allocators'!$B$15:$W$15, 0),FALSE)*$E64), 0, VLOOKUP(VLOOKUP($A64, 'E4 TB Allocation Details'!$A$18:$L$214, MATCH("A &amp; G ID", 'E4 TB Allocation Details'!$A$18:$L$18, 0),FALSE), 'E2 Allocators'!$B$15:$W$358, MATCH('O5 Details by Class &amp; Accounts'!CC$18, 'E2 Allocators'!$B$15:$W$15, 0),FALSE)*$E64)</f>
        <v>0</v>
      </c>
      <c r="CD64" s="2186">
        <f>IF(ISERROR(VLOOKUP(VLOOKUP($A64, 'E4 TB Allocation Details'!$A$18:$L$214, MATCH("A &amp; G ID", 'E4 TB Allocation Details'!$A$18:$L$18, 0),FALSE), 'E2 Allocators'!$B$15:$W$358, MATCH('O5 Details by Class &amp; Accounts'!CD$18, 'E2 Allocators'!$B$15:$W$15, 0),FALSE)*$E64), 0, VLOOKUP(VLOOKUP($A64, 'E4 TB Allocation Details'!$A$18:$L$214, MATCH("A &amp; G ID", 'E4 TB Allocation Details'!$A$18:$L$18, 0),FALSE), 'E2 Allocators'!$B$15:$W$358, MATCH('O5 Details by Class &amp; Accounts'!CD$18, 'E2 Allocators'!$B$15:$W$15, 0),FALSE)*$E64)</f>
        <v>0</v>
      </c>
      <c r="CE64" s="2186">
        <f>IF(ISERROR(VLOOKUP(VLOOKUP($A64, 'E4 TB Allocation Details'!$A$18:$L$214, MATCH("A &amp; G ID", 'E4 TB Allocation Details'!$A$18:$L$18, 0),FALSE), 'E2 Allocators'!$B$15:$W$358, MATCH('O5 Details by Class &amp; Accounts'!CE$18, 'E2 Allocators'!$B$15:$W$15, 0),FALSE)*$E64), 0, VLOOKUP(VLOOKUP($A64, 'E4 TB Allocation Details'!$A$18:$L$214, MATCH("A &amp; G ID", 'E4 TB Allocation Details'!$A$18:$L$18, 0),FALSE), 'E2 Allocators'!$B$15:$W$358, MATCH('O5 Details by Class &amp; Accounts'!CE$18, 'E2 Allocators'!$B$15:$W$15, 0),FALSE)*$E64)</f>
        <v>0</v>
      </c>
      <c r="CF64" s="2186">
        <f>IF(ISERROR(VLOOKUP(VLOOKUP($A64, 'E4 TB Allocation Details'!$A$18:$L$214, MATCH("A &amp; G ID", 'E4 TB Allocation Details'!$A$18:$L$18, 0),FALSE), 'E2 Allocators'!$B$15:$W$358, MATCH('O5 Details by Class &amp; Accounts'!CF$18, 'E2 Allocators'!$B$15:$W$15, 0),FALSE)*$E64), 0, VLOOKUP(VLOOKUP($A64, 'E4 TB Allocation Details'!$A$18:$L$214, MATCH("A &amp; G ID", 'E4 TB Allocation Details'!$A$18:$L$18, 0),FALSE), 'E2 Allocators'!$B$15:$W$358, MATCH('O5 Details by Class &amp; Accounts'!CF$18, 'E2 Allocators'!$B$15:$W$15, 0),FALSE)*$E64)</f>
        <v>0</v>
      </c>
      <c r="CG64" s="2186">
        <f>IF(ISERROR(VLOOKUP(VLOOKUP($A64, 'E4 TB Allocation Details'!$A$18:$L$214, MATCH("A &amp; G ID", 'E4 TB Allocation Details'!$A$18:$L$18, 0),FALSE), 'E2 Allocators'!$B$15:$W$358, MATCH('O5 Details by Class &amp; Accounts'!CG$18, 'E2 Allocators'!$B$15:$W$15, 0),FALSE)*$E64), 0, VLOOKUP(VLOOKUP($A64, 'E4 TB Allocation Details'!$A$18:$L$214, MATCH("A &amp; G ID", 'E4 TB Allocation Details'!$A$18:$L$18, 0),FALSE), 'E2 Allocators'!$B$15:$W$358, MATCH('O5 Details by Class &amp; Accounts'!CG$18, 'E2 Allocators'!$B$15:$W$15, 0),FALSE)*$E64)</f>
        <v>0</v>
      </c>
      <c r="CH64" s="2186">
        <f>IF(ISERROR(VLOOKUP(VLOOKUP($A64, 'E4 TB Allocation Details'!$A$18:$L$214, MATCH("A &amp; G ID", 'E4 TB Allocation Details'!$A$18:$L$18, 0),FALSE), 'E2 Allocators'!$B$15:$W$358, MATCH('O5 Details by Class &amp; Accounts'!CH$18, 'E2 Allocators'!$B$15:$W$15, 0),FALSE)*$E64), 0, VLOOKUP(VLOOKUP($A64, 'E4 TB Allocation Details'!$A$18:$L$214, MATCH("A &amp; G ID", 'E4 TB Allocation Details'!$A$18:$L$18, 0),FALSE), 'E2 Allocators'!$B$15:$W$358, MATCH('O5 Details by Class &amp; Accounts'!CH$18, 'E2 Allocators'!$B$15:$W$15, 0),FALSE)*$E64)</f>
        <v>0</v>
      </c>
      <c r="CI64" s="2186">
        <f>IF(ISERROR(VLOOKUP(VLOOKUP($A64, 'E4 TB Allocation Details'!$A$18:$L$214, MATCH("A &amp; G ID", 'E4 TB Allocation Details'!$A$18:$L$18, 0),FALSE), 'E2 Allocators'!$B$15:$W$358, MATCH('O5 Details by Class &amp; Accounts'!CI$18, 'E2 Allocators'!$B$15:$W$15, 0),FALSE)*$E64), 0, VLOOKUP(VLOOKUP($A64, 'E4 TB Allocation Details'!$A$18:$L$214, MATCH("A &amp; G ID", 'E4 TB Allocation Details'!$A$18:$L$18, 0),FALSE), 'E2 Allocators'!$B$15:$W$358, MATCH('O5 Details by Class &amp; Accounts'!CI$18, 'E2 Allocators'!$B$15:$W$15, 0),FALSE)*$E64)</f>
        <v>0</v>
      </c>
      <c r="CJ64" s="2186">
        <f>IF(ISERROR(VLOOKUP(VLOOKUP($A64, 'E4 TB Allocation Details'!$A$18:$L$214, MATCH("A &amp; G ID", 'E4 TB Allocation Details'!$A$18:$L$18, 0),FALSE), 'E2 Allocators'!$B$15:$W$358, MATCH('O5 Details by Class &amp; Accounts'!CJ$18, 'E2 Allocators'!$B$15:$W$15, 0),FALSE)*$E64), 0, VLOOKUP(VLOOKUP($A64, 'E4 TB Allocation Details'!$A$18:$L$214, MATCH("A &amp; G ID", 'E4 TB Allocation Details'!$A$18:$L$18, 0),FALSE), 'E2 Allocators'!$B$15:$W$358, MATCH('O5 Details by Class &amp; Accounts'!CJ$18, 'E2 Allocators'!$B$15:$W$15, 0),FALSE)*$E64)</f>
        <v>0</v>
      </c>
      <c r="CK64" s="2186">
        <f>IF(ISERROR(VLOOKUP(VLOOKUP($A64, 'E4 TB Allocation Details'!$A$18:$L$214, MATCH("A &amp; G ID", 'E4 TB Allocation Details'!$A$18:$L$18, 0),FALSE), 'E2 Allocators'!$B$15:$W$358, MATCH('O5 Details by Class &amp; Accounts'!CK$18, 'E2 Allocators'!$B$15:$W$15, 0),FALSE)*$E64), 0, VLOOKUP(VLOOKUP($A64, 'E4 TB Allocation Details'!$A$18:$L$214, MATCH("A &amp; G ID", 'E4 TB Allocation Details'!$A$18:$L$18, 0),FALSE), 'E2 Allocators'!$B$15:$W$358, MATCH('O5 Details by Class &amp; Accounts'!CK$18, 'E2 Allocators'!$B$15:$W$15, 0),FALSE)*$E64)</f>
        <v>0</v>
      </c>
      <c r="CL64" s="2186">
        <f>IF(ISERROR(VLOOKUP(VLOOKUP($A64, 'E4 TB Allocation Details'!$A$18:$L$214, MATCH("A &amp; G ID", 'E4 TB Allocation Details'!$A$18:$L$18, 0),FALSE), 'E2 Allocators'!$B$15:$W$358, MATCH('O5 Details by Class &amp; Accounts'!CL$18, 'E2 Allocators'!$B$15:$W$15, 0),FALSE)*$E64), 0, VLOOKUP(VLOOKUP($A64, 'E4 TB Allocation Details'!$A$18:$L$214, MATCH("A &amp; G ID", 'E4 TB Allocation Details'!$A$18:$L$18, 0),FALSE), 'E2 Allocators'!$B$15:$W$358, MATCH('O5 Details by Class &amp; Accounts'!CL$18, 'E2 Allocators'!$B$15:$W$15, 0),FALSE)*$E64)</f>
        <v>0</v>
      </c>
      <c r="CM64" s="2186">
        <f>IF(ISERROR(VLOOKUP(VLOOKUP($A64, 'E4 TB Allocation Details'!$A$18:$L$214, MATCH("A &amp; G ID", 'E4 TB Allocation Details'!$A$18:$L$18, 0),FALSE), 'E2 Allocators'!$B$15:$W$358, MATCH('O5 Details by Class &amp; Accounts'!CM$18, 'E2 Allocators'!$B$15:$W$15, 0),FALSE)*$E64), 0, VLOOKUP(VLOOKUP($A64, 'E4 TB Allocation Details'!$A$18:$L$214, MATCH("A &amp; G ID", 'E4 TB Allocation Details'!$A$18:$L$18, 0),FALSE), 'E2 Allocators'!$B$15:$W$358, MATCH('O5 Details by Class &amp; Accounts'!CM$18, 'E2 Allocators'!$B$15:$W$15, 0),FALSE)*$E64)</f>
        <v>0</v>
      </c>
      <c r="CN64" s="2186">
        <f t="shared" si="12"/>
        <v>90615.999999999985</v>
      </c>
      <c r="CO64" s="2187">
        <f t="shared" si="7"/>
        <v>0</v>
      </c>
      <c r="CQ64" s="1625" t="s">
        <v>5</v>
      </c>
    </row>
    <row r="65" spans="1:95" s="54" customFormat="1" ht="12.75" x14ac:dyDescent="0.2">
      <c r="A65" s="1838">
        <v>1920</v>
      </c>
      <c r="B65" s="1807" t="s">
        <v>510</v>
      </c>
      <c r="C65" s="2184">
        <f>IF(ISERROR(VLOOKUP($A65,'I3 TB Data'!$A$19:$H$483,MATCH('O5 Details by Class &amp; Accounts'!$C$18, 'I3 TB Data'!$A$19:$H$19,0),0)), 0, VLOOKUP($A65,'I3 TB Data'!$A$19:$H$483,MATCH('O5 Details by Class &amp; Accounts'!$C$18,'I3 TB Data'!$A$19:$H$19,0),0))</f>
        <v>762482</v>
      </c>
      <c r="D65" s="2185">
        <f>'I4 BO ASSETS'!E67</f>
        <v>0</v>
      </c>
      <c r="E65" s="2184">
        <f t="shared" si="6"/>
        <v>762482</v>
      </c>
      <c r="F65" s="2186">
        <f>IF(ISERROR(VLOOKUP($A65, 'E1 Categorization'!A33:E124, MATCH("Customer Component", 'E1 Categorization'!$A$33:$E$33,0), 0)), 0, IF(VLOOKUP($A65, 'E1 Categorization'!A33:E124, MATCH("Customer Component", 'E1 Categorization'!$A$33:$E$33,0), 0)=0, 'O5 Details by Class &amp; Accounts'!$E65, IF(AND(VLOOKUP($A65, 'E1 Categorization'!A33:E124, MATCH("Customer Component", 'E1 Categorization'!$A$33:$E$33,0), 0) &gt;0, VLOOKUP($A65, 'E1 Categorization'!A33:E124, MATCH("Customer Component", 'E1 Categorization'!$A$33:$E$33,0), 0)&lt;1), 'O5 Details by Class &amp; Accounts'!$E65*(1-VLOOKUP($A65, 'E1 Categorization'!A33:E124, MATCH("Customer Component", 'E1 Categorization'!$A$33:$E$33,0), 0)), 0)))</f>
        <v>0</v>
      </c>
      <c r="G65" s="2186">
        <f>IF(ISERROR(VLOOKUP($A65, 'E1 Categorization'!A33:E124, MATCH("Customer Component", 'E1 Categorization'!$A$33:$E$33,0), 0)),0, IF(VLOOKUP($A65, 'E1 Categorization'!A33:E124, MATCH("Customer Component", 'E1 Categorization'!$A$33:$E$33,0), 0)=0, 0, IF(AND(VLOOKUP($A65, 'E1 Categorization'!A33:E124, MATCH("Customer Component", 'E1 Categorization'!$A$33:$E$33,0), 0) &gt;0, VLOOKUP($A65, 'E1 Categorization'!A33:E124, MATCH("Customer Component", 'E1 Categorization'!$A$33:$E$33,0), 0)&lt;1), 'O5 Details by Class &amp; Accounts'!$E65*(VLOOKUP($A65, 'E1 Categorization'!A33:E124, MATCH("Customer Component", 'E1 Categorization'!$A$33:$E$33,0), 0)), 'O5 Details by Class &amp; Accounts'!$E65)))</f>
        <v>0</v>
      </c>
      <c r="H65" s="2186">
        <f t="shared" si="8"/>
        <v>0</v>
      </c>
      <c r="I65" s="2186">
        <f>IF(ISERROR(VLOOKUP(VLOOKUP($A65, 'E4 TB Allocation Details'!$A$18:$L$214, MATCH("Demand ID", 'E4 TB Allocation Details'!$A$18:$L$18, 0),FALSE), 'E2 Allocators'!$B$15:$W$358, MATCH('O5 Details by Class &amp; Accounts'!I$18, 'E2 Allocators'!$B$15:$W$15, 0),FALSE)*$F65), 0, VLOOKUP(VLOOKUP($A65, 'E4 TB Allocation Details'!$A$18:$L$214, MATCH("Demand ID", 'E4 TB Allocation Details'!$A$18:$L$18, 0),FALSE), 'E2 Allocators'!$B$15:$W$358, MATCH('O5 Details by Class &amp; Accounts'!I$18, 'E2 Allocators'!$B$15:$W$15, 0),FALSE)*$F65)</f>
        <v>0</v>
      </c>
      <c r="J65" s="2186">
        <f>IF(ISERROR(VLOOKUP(VLOOKUP($A65, 'E4 TB Allocation Details'!$A$18:$L$214, MATCH("Demand ID", 'E4 TB Allocation Details'!$A$18:$L$18, 0),FALSE), 'E2 Allocators'!$B$15:$W$358, MATCH('O5 Details by Class &amp; Accounts'!J$18, 'E2 Allocators'!$B$15:$W$15, 0),FALSE)*$F65), 0, VLOOKUP(VLOOKUP($A65, 'E4 TB Allocation Details'!$A$18:$L$214, MATCH("Demand ID", 'E4 TB Allocation Details'!$A$18:$L$18, 0),FALSE), 'E2 Allocators'!$B$15:$W$358, MATCH('O5 Details by Class &amp; Accounts'!J$18, 'E2 Allocators'!$B$15:$W$15, 0),FALSE)*$F65)</f>
        <v>0</v>
      </c>
      <c r="K65" s="2186">
        <f>IF(ISERROR(VLOOKUP(VLOOKUP($A65, 'E4 TB Allocation Details'!$A$18:$L$214, MATCH("Demand ID", 'E4 TB Allocation Details'!$A$18:$L$18, 0),FALSE), 'E2 Allocators'!$B$15:$W$358, MATCH('O5 Details by Class &amp; Accounts'!K$18, 'E2 Allocators'!$B$15:$W$15, 0),FALSE)*$F65), 0, VLOOKUP(VLOOKUP($A65, 'E4 TB Allocation Details'!$A$18:$L$214, MATCH("Demand ID", 'E4 TB Allocation Details'!$A$18:$L$18, 0),FALSE), 'E2 Allocators'!$B$15:$W$358, MATCH('O5 Details by Class &amp; Accounts'!K$18, 'E2 Allocators'!$B$15:$W$15, 0),FALSE)*$F65)</f>
        <v>0</v>
      </c>
      <c r="L65" s="2186">
        <f>IF(ISERROR(VLOOKUP(VLOOKUP($A65, 'E4 TB Allocation Details'!$A$18:$L$214, MATCH("Demand ID", 'E4 TB Allocation Details'!$A$18:$L$18, 0),FALSE), 'E2 Allocators'!$B$15:$W$358, MATCH('O5 Details by Class &amp; Accounts'!L$18, 'E2 Allocators'!$B$15:$W$15, 0),FALSE)*$F65), 0, VLOOKUP(VLOOKUP($A65, 'E4 TB Allocation Details'!$A$18:$L$214, MATCH("Demand ID", 'E4 TB Allocation Details'!$A$18:$L$18, 0),FALSE), 'E2 Allocators'!$B$15:$W$358, MATCH('O5 Details by Class &amp; Accounts'!L$18, 'E2 Allocators'!$B$15:$W$15, 0),FALSE)*$F65)</f>
        <v>0</v>
      </c>
      <c r="M65" s="2186">
        <f>IF(ISERROR(VLOOKUP(VLOOKUP($A65, 'E4 TB Allocation Details'!$A$18:$L$214, MATCH("Demand ID", 'E4 TB Allocation Details'!$A$18:$L$18, 0),FALSE), 'E2 Allocators'!$B$15:$W$358, MATCH('O5 Details by Class &amp; Accounts'!M$18, 'E2 Allocators'!$B$15:$W$15, 0),FALSE)*$F65), 0, VLOOKUP(VLOOKUP($A65, 'E4 TB Allocation Details'!$A$18:$L$214, MATCH("Demand ID", 'E4 TB Allocation Details'!$A$18:$L$18, 0),FALSE), 'E2 Allocators'!$B$15:$W$358, MATCH('O5 Details by Class &amp; Accounts'!M$18, 'E2 Allocators'!$B$15:$W$15, 0),FALSE)*$F65)</f>
        <v>0</v>
      </c>
      <c r="N65" s="2186">
        <f>IF(ISERROR(VLOOKUP(VLOOKUP($A65, 'E4 TB Allocation Details'!$A$18:$L$214, MATCH("Demand ID", 'E4 TB Allocation Details'!$A$18:$L$18, 0),FALSE), 'E2 Allocators'!$B$15:$W$358, MATCH('O5 Details by Class &amp; Accounts'!N$18, 'E2 Allocators'!$B$15:$W$15, 0),FALSE)*$F65), 0, VLOOKUP(VLOOKUP($A65, 'E4 TB Allocation Details'!$A$18:$L$214, MATCH("Demand ID", 'E4 TB Allocation Details'!$A$18:$L$18, 0),FALSE), 'E2 Allocators'!$B$15:$W$358, MATCH('O5 Details by Class &amp; Accounts'!N$18, 'E2 Allocators'!$B$15:$W$15, 0),FALSE)*$F65)</f>
        <v>0</v>
      </c>
      <c r="O65" s="2186">
        <f>IF(ISERROR(VLOOKUP(VLOOKUP($A65, 'E4 TB Allocation Details'!$A$18:$L$214, MATCH("Demand ID", 'E4 TB Allocation Details'!$A$18:$L$18, 0),FALSE), 'E2 Allocators'!$B$15:$W$358, MATCH('O5 Details by Class &amp; Accounts'!O$18, 'E2 Allocators'!$B$15:$W$15, 0),FALSE)*$F65), 0, VLOOKUP(VLOOKUP($A65, 'E4 TB Allocation Details'!$A$18:$L$214, MATCH("Demand ID", 'E4 TB Allocation Details'!$A$18:$L$18, 0),FALSE), 'E2 Allocators'!$B$15:$W$358, MATCH('O5 Details by Class &amp; Accounts'!O$18, 'E2 Allocators'!$B$15:$W$15, 0),FALSE)*$F65)</f>
        <v>0</v>
      </c>
      <c r="P65" s="2186">
        <f>IF(ISERROR(VLOOKUP(VLOOKUP($A65, 'E4 TB Allocation Details'!$A$18:$L$214, MATCH("Demand ID", 'E4 TB Allocation Details'!$A$18:$L$18, 0),FALSE), 'E2 Allocators'!$B$15:$W$358, MATCH('O5 Details by Class &amp; Accounts'!P$18, 'E2 Allocators'!$B$15:$W$15, 0),FALSE)*$F65), 0, VLOOKUP(VLOOKUP($A65, 'E4 TB Allocation Details'!$A$18:$L$214, MATCH("Demand ID", 'E4 TB Allocation Details'!$A$18:$L$18, 0),FALSE), 'E2 Allocators'!$B$15:$W$358, MATCH('O5 Details by Class &amp; Accounts'!P$18, 'E2 Allocators'!$B$15:$W$15, 0),FALSE)*$F65)</f>
        <v>0</v>
      </c>
      <c r="Q65" s="2186">
        <f>IF(ISERROR(VLOOKUP(VLOOKUP($A65, 'E4 TB Allocation Details'!$A$18:$L$214, MATCH("Demand ID", 'E4 TB Allocation Details'!$A$18:$L$18, 0),FALSE), 'E2 Allocators'!$B$15:$W$358, MATCH('O5 Details by Class &amp; Accounts'!Q$18, 'E2 Allocators'!$B$15:$W$15, 0),FALSE)*$F65), 0, VLOOKUP(VLOOKUP($A65, 'E4 TB Allocation Details'!$A$18:$L$214, MATCH("Demand ID", 'E4 TB Allocation Details'!$A$18:$L$18, 0),FALSE), 'E2 Allocators'!$B$15:$W$358, MATCH('O5 Details by Class &amp; Accounts'!Q$18, 'E2 Allocators'!$B$15:$W$15, 0),FALSE)*$F65)</f>
        <v>0</v>
      </c>
      <c r="R65" s="2186">
        <f>IF(ISERROR(VLOOKUP(VLOOKUP($A65, 'E4 TB Allocation Details'!$A$18:$L$214, MATCH("Demand ID", 'E4 TB Allocation Details'!$A$18:$L$18, 0),FALSE), 'E2 Allocators'!$B$15:$W$358, MATCH('O5 Details by Class &amp; Accounts'!R$18, 'E2 Allocators'!$B$15:$W$15, 0),FALSE)*$F65), 0, VLOOKUP(VLOOKUP($A65, 'E4 TB Allocation Details'!$A$18:$L$214, MATCH("Demand ID", 'E4 TB Allocation Details'!$A$18:$L$18, 0),FALSE), 'E2 Allocators'!$B$15:$W$358, MATCH('O5 Details by Class &amp; Accounts'!R$18, 'E2 Allocators'!$B$15:$W$15, 0),FALSE)*$F65)</f>
        <v>0</v>
      </c>
      <c r="S65" s="2186">
        <f>IF(ISERROR(VLOOKUP(VLOOKUP($A65, 'E4 TB Allocation Details'!$A$18:$L$214, MATCH("Demand ID", 'E4 TB Allocation Details'!$A$18:$L$18, 0),FALSE), 'E2 Allocators'!$B$15:$W$358, MATCH('O5 Details by Class &amp; Accounts'!S$18, 'E2 Allocators'!$B$15:$W$15, 0),FALSE)*$F65), 0, VLOOKUP(VLOOKUP($A65, 'E4 TB Allocation Details'!$A$18:$L$214, MATCH("Demand ID", 'E4 TB Allocation Details'!$A$18:$L$18, 0),FALSE), 'E2 Allocators'!$B$15:$W$358, MATCH('O5 Details by Class &amp; Accounts'!S$18, 'E2 Allocators'!$B$15:$W$15, 0),FALSE)*$F65)</f>
        <v>0</v>
      </c>
      <c r="T65" s="2186">
        <f>IF(ISERROR(VLOOKUP(VLOOKUP($A65, 'E4 TB Allocation Details'!$A$18:$L$214, MATCH("Demand ID", 'E4 TB Allocation Details'!$A$18:$L$18, 0),FALSE), 'E2 Allocators'!$B$15:$W$358, MATCH('O5 Details by Class &amp; Accounts'!T$18, 'E2 Allocators'!$B$15:$W$15, 0),FALSE)*$F65), 0, VLOOKUP(VLOOKUP($A65, 'E4 TB Allocation Details'!$A$18:$L$214, MATCH("Demand ID", 'E4 TB Allocation Details'!$A$18:$L$18, 0),FALSE), 'E2 Allocators'!$B$15:$W$358, MATCH('O5 Details by Class &amp; Accounts'!T$18, 'E2 Allocators'!$B$15:$W$15, 0),FALSE)*$F65)</f>
        <v>0</v>
      </c>
      <c r="U65" s="2186">
        <f>IF(ISERROR(VLOOKUP(VLOOKUP($A65, 'E4 TB Allocation Details'!$A$18:$L$214, MATCH("Demand ID", 'E4 TB Allocation Details'!$A$18:$L$18, 0),FALSE), 'E2 Allocators'!$B$15:$W$358, MATCH('O5 Details by Class &amp; Accounts'!U$18, 'E2 Allocators'!$B$15:$W$15, 0),FALSE)*$F65), 0, VLOOKUP(VLOOKUP($A65, 'E4 TB Allocation Details'!$A$18:$L$214, MATCH("Demand ID", 'E4 TB Allocation Details'!$A$18:$L$18, 0),FALSE), 'E2 Allocators'!$B$15:$W$358, MATCH('O5 Details by Class &amp; Accounts'!U$18, 'E2 Allocators'!$B$15:$W$15, 0),FALSE)*$F65)</f>
        <v>0</v>
      </c>
      <c r="V65" s="2186">
        <f>IF(ISERROR(VLOOKUP(VLOOKUP($A65, 'E4 TB Allocation Details'!$A$18:$L$214, MATCH("Demand ID", 'E4 TB Allocation Details'!$A$18:$L$18, 0),FALSE), 'E2 Allocators'!$B$15:$W$358, MATCH('O5 Details by Class &amp; Accounts'!V$18, 'E2 Allocators'!$B$15:$W$15, 0),FALSE)*$F65), 0, VLOOKUP(VLOOKUP($A65, 'E4 TB Allocation Details'!$A$18:$L$214, MATCH("Demand ID", 'E4 TB Allocation Details'!$A$18:$L$18, 0),FALSE), 'E2 Allocators'!$B$15:$W$358, MATCH('O5 Details by Class &amp; Accounts'!V$18, 'E2 Allocators'!$B$15:$W$15, 0),FALSE)*$F65)</f>
        <v>0</v>
      </c>
      <c r="W65" s="2186">
        <f>IF(ISERROR(VLOOKUP(VLOOKUP($A65, 'E4 TB Allocation Details'!$A$18:$L$214, MATCH("Demand ID", 'E4 TB Allocation Details'!$A$18:$L$18, 0),FALSE), 'E2 Allocators'!$B$15:$W$358, MATCH('O5 Details by Class &amp; Accounts'!W$18, 'E2 Allocators'!$B$15:$W$15, 0),FALSE)*$F65), 0, VLOOKUP(VLOOKUP($A65, 'E4 TB Allocation Details'!$A$18:$L$214, MATCH("Demand ID", 'E4 TB Allocation Details'!$A$18:$L$18, 0),FALSE), 'E2 Allocators'!$B$15:$W$358, MATCH('O5 Details by Class &amp; Accounts'!W$18, 'E2 Allocators'!$B$15:$W$15, 0),FALSE)*$F65)</f>
        <v>0</v>
      </c>
      <c r="X65" s="2186">
        <f>IF(ISERROR(VLOOKUP(VLOOKUP($A65, 'E4 TB Allocation Details'!$A$18:$L$214, MATCH("Demand ID", 'E4 TB Allocation Details'!$A$18:$L$18, 0),FALSE), 'E2 Allocators'!$B$15:$W$358, MATCH('O5 Details by Class &amp; Accounts'!X$18, 'E2 Allocators'!$B$15:$W$15, 0),FALSE)*$F65), 0, VLOOKUP(VLOOKUP($A65, 'E4 TB Allocation Details'!$A$18:$L$214, MATCH("Demand ID", 'E4 TB Allocation Details'!$A$18:$L$18, 0),FALSE), 'E2 Allocators'!$B$15:$W$358, MATCH('O5 Details by Class &amp; Accounts'!X$18, 'E2 Allocators'!$B$15:$W$15, 0),FALSE)*$F65)</f>
        <v>0</v>
      </c>
      <c r="Y65" s="2186">
        <f>IF(ISERROR(VLOOKUP(VLOOKUP($A65, 'E4 TB Allocation Details'!$A$18:$L$214, MATCH("Demand ID", 'E4 TB Allocation Details'!$A$18:$L$18, 0),FALSE), 'E2 Allocators'!$B$15:$W$358, MATCH('O5 Details by Class &amp; Accounts'!Y$18, 'E2 Allocators'!$B$15:$W$15, 0),FALSE)*$F65), 0, VLOOKUP(VLOOKUP($A65, 'E4 TB Allocation Details'!$A$18:$L$214, MATCH("Demand ID", 'E4 TB Allocation Details'!$A$18:$L$18, 0),FALSE), 'E2 Allocators'!$B$15:$W$358, MATCH('O5 Details by Class &amp; Accounts'!Y$18, 'E2 Allocators'!$B$15:$W$15, 0),FALSE)*$F65)</f>
        <v>0</v>
      </c>
      <c r="Z65" s="2186">
        <f>IF(ISERROR(VLOOKUP(VLOOKUP($A65, 'E4 TB Allocation Details'!$A$18:$L$214, MATCH("Demand ID", 'E4 TB Allocation Details'!$A$18:$L$18, 0),FALSE), 'E2 Allocators'!$B$15:$W$358, MATCH('O5 Details by Class &amp; Accounts'!Z$18, 'E2 Allocators'!$B$15:$W$15, 0),FALSE)*$F65), 0, VLOOKUP(VLOOKUP($A65, 'E4 TB Allocation Details'!$A$18:$L$214, MATCH("Demand ID", 'E4 TB Allocation Details'!$A$18:$L$18, 0),FALSE), 'E2 Allocators'!$B$15:$W$358, MATCH('O5 Details by Class &amp; Accounts'!Z$18, 'E2 Allocators'!$B$15:$W$15, 0),FALSE)*$F65)</f>
        <v>0</v>
      </c>
      <c r="AA65" s="2186">
        <f>IF(ISERROR(VLOOKUP(VLOOKUP($A65, 'E4 TB Allocation Details'!$A$18:$L$214, MATCH("Demand ID", 'E4 TB Allocation Details'!$A$18:$L$18, 0),FALSE), 'E2 Allocators'!$B$15:$W$358, MATCH('O5 Details by Class &amp; Accounts'!AA$18, 'E2 Allocators'!$B$15:$W$15, 0),FALSE)*$F65), 0, VLOOKUP(VLOOKUP($A65, 'E4 TB Allocation Details'!$A$18:$L$214, MATCH("Demand ID", 'E4 TB Allocation Details'!$A$18:$L$18, 0),FALSE), 'E2 Allocators'!$B$15:$W$358, MATCH('O5 Details by Class &amp; Accounts'!AA$18, 'E2 Allocators'!$B$15:$W$15, 0),FALSE)*$F65)</f>
        <v>0</v>
      </c>
      <c r="AB65" s="2186">
        <f>IF(ISERROR(VLOOKUP(VLOOKUP($A65, 'E4 TB Allocation Details'!$A$18:$L$214, MATCH("Demand ID", 'E4 TB Allocation Details'!$A$18:$L$18, 0),FALSE), 'E2 Allocators'!$B$15:$W$358, MATCH('O5 Details by Class &amp; Accounts'!AB$18, 'E2 Allocators'!$B$15:$W$15, 0),FALSE)*$F65), 0, VLOOKUP(VLOOKUP($A65, 'E4 TB Allocation Details'!$A$18:$L$214, MATCH("Demand ID", 'E4 TB Allocation Details'!$A$18:$L$18, 0),FALSE), 'E2 Allocators'!$B$15:$W$358, MATCH('O5 Details by Class &amp; Accounts'!AB$18, 'E2 Allocators'!$B$15:$W$15, 0),FALSE)*$F65)</f>
        <v>0</v>
      </c>
      <c r="AC65" s="2186">
        <f t="shared" si="9"/>
        <v>0</v>
      </c>
      <c r="AD65" s="2186">
        <f>IF(ISERROR(VLOOKUP(VLOOKUP($A65, 'E4 TB Allocation Details'!$A$18:$L$214, MATCH("Customer ID", 'E4 TB Allocation Details'!$A$18:$L$18, 0),FALSE), 'E2 Allocators'!$B$15:$W$358, MATCH('O5 Details by Class &amp; Accounts'!AD$18, 'E2 Allocators'!$B$15:$W$15, 0),FALSE)*$G65), 0, VLOOKUP(VLOOKUP($A65, 'E4 TB Allocation Details'!$A$18:$L$214, MATCH("Customer ID", 'E4 TB Allocation Details'!$A$18:$L$18, 0),FALSE), 'E2 Allocators'!$B$15:$W$358, MATCH('O5 Details by Class &amp; Accounts'!AD$18, 'E2 Allocators'!$B$15:$W$15, 0),FALSE)*$G65)</f>
        <v>0</v>
      </c>
      <c r="AE65" s="2186">
        <f>IF(ISERROR(VLOOKUP(VLOOKUP($A65, 'E4 TB Allocation Details'!$A$18:$L$214, MATCH("Customer ID", 'E4 TB Allocation Details'!$A$18:$L$18, 0),FALSE), 'E2 Allocators'!$B$15:$W$358, MATCH('O5 Details by Class &amp; Accounts'!AE$18, 'E2 Allocators'!$B$15:$W$15, 0),FALSE)*$G65), 0, VLOOKUP(VLOOKUP($A65, 'E4 TB Allocation Details'!$A$18:$L$214, MATCH("Customer ID", 'E4 TB Allocation Details'!$A$18:$L$18, 0),FALSE), 'E2 Allocators'!$B$15:$W$358, MATCH('O5 Details by Class &amp; Accounts'!AE$18, 'E2 Allocators'!$B$15:$W$15, 0),FALSE)*$G65)</f>
        <v>0</v>
      </c>
      <c r="AF65" s="2186">
        <f>IF(ISERROR(VLOOKUP(VLOOKUP($A65, 'E4 TB Allocation Details'!$A$18:$L$214, MATCH("Customer ID", 'E4 TB Allocation Details'!$A$18:$L$18, 0),FALSE), 'E2 Allocators'!$B$15:$W$358, MATCH('O5 Details by Class &amp; Accounts'!AF$18, 'E2 Allocators'!$B$15:$W$15, 0),FALSE)*$G65), 0, VLOOKUP(VLOOKUP($A65, 'E4 TB Allocation Details'!$A$18:$L$214, MATCH("Customer ID", 'E4 TB Allocation Details'!$A$18:$L$18, 0),FALSE), 'E2 Allocators'!$B$15:$W$358, MATCH('O5 Details by Class &amp; Accounts'!AF$18, 'E2 Allocators'!$B$15:$W$15, 0),FALSE)*$G65)</f>
        <v>0</v>
      </c>
      <c r="AG65" s="2186">
        <f>IF(ISERROR(VLOOKUP(VLOOKUP($A65, 'E4 TB Allocation Details'!$A$18:$L$214, MATCH("Customer ID", 'E4 TB Allocation Details'!$A$18:$L$18, 0),FALSE), 'E2 Allocators'!$B$15:$W$358, MATCH('O5 Details by Class &amp; Accounts'!AG$18, 'E2 Allocators'!$B$15:$W$15, 0),FALSE)*$G65), 0, VLOOKUP(VLOOKUP($A65, 'E4 TB Allocation Details'!$A$18:$L$214, MATCH("Customer ID", 'E4 TB Allocation Details'!$A$18:$L$18, 0),FALSE), 'E2 Allocators'!$B$15:$W$358, MATCH('O5 Details by Class &amp; Accounts'!AG$18, 'E2 Allocators'!$B$15:$W$15, 0),FALSE)*$G65)</f>
        <v>0</v>
      </c>
      <c r="AH65" s="2186">
        <f>IF(ISERROR(VLOOKUP(VLOOKUP($A65, 'E4 TB Allocation Details'!$A$18:$L$214, MATCH("Customer ID", 'E4 TB Allocation Details'!$A$18:$L$18, 0),FALSE), 'E2 Allocators'!$B$15:$W$358, MATCH('O5 Details by Class &amp; Accounts'!AH$18, 'E2 Allocators'!$B$15:$W$15, 0),FALSE)*$G65), 0, VLOOKUP(VLOOKUP($A65, 'E4 TB Allocation Details'!$A$18:$L$214, MATCH("Customer ID", 'E4 TB Allocation Details'!$A$18:$L$18, 0),FALSE), 'E2 Allocators'!$B$15:$W$358, MATCH('O5 Details by Class &amp; Accounts'!AH$18, 'E2 Allocators'!$B$15:$W$15, 0),FALSE)*$G65)</f>
        <v>0</v>
      </c>
      <c r="AI65" s="2186">
        <f>IF(ISERROR(VLOOKUP(VLOOKUP($A65, 'E4 TB Allocation Details'!$A$18:$L$214, MATCH("Customer ID", 'E4 TB Allocation Details'!$A$18:$L$18, 0),FALSE), 'E2 Allocators'!$B$15:$W$358, MATCH('O5 Details by Class &amp; Accounts'!AI$18, 'E2 Allocators'!$B$15:$W$15, 0),FALSE)*$G65), 0, VLOOKUP(VLOOKUP($A65, 'E4 TB Allocation Details'!$A$18:$L$214, MATCH("Customer ID", 'E4 TB Allocation Details'!$A$18:$L$18, 0),FALSE), 'E2 Allocators'!$B$15:$W$358, MATCH('O5 Details by Class &amp; Accounts'!AI$18, 'E2 Allocators'!$B$15:$W$15, 0),FALSE)*$G65)</f>
        <v>0</v>
      </c>
      <c r="AJ65" s="2186">
        <f>IF(ISERROR(VLOOKUP(VLOOKUP($A65, 'E4 TB Allocation Details'!$A$18:$L$214, MATCH("Customer ID", 'E4 TB Allocation Details'!$A$18:$L$18, 0),FALSE), 'E2 Allocators'!$B$15:$W$358, MATCH('O5 Details by Class &amp; Accounts'!AJ$18, 'E2 Allocators'!$B$15:$W$15, 0),FALSE)*$G65), 0, VLOOKUP(VLOOKUP($A65, 'E4 TB Allocation Details'!$A$18:$L$214, MATCH("Customer ID", 'E4 TB Allocation Details'!$A$18:$L$18, 0),FALSE), 'E2 Allocators'!$B$15:$W$358, MATCH('O5 Details by Class &amp; Accounts'!AJ$18, 'E2 Allocators'!$B$15:$W$15, 0),FALSE)*$G65)</f>
        <v>0</v>
      </c>
      <c r="AK65" s="2186">
        <f>IF(ISERROR(VLOOKUP(VLOOKUP($A65, 'E4 TB Allocation Details'!$A$18:$L$214, MATCH("Customer ID", 'E4 TB Allocation Details'!$A$18:$L$18, 0),FALSE), 'E2 Allocators'!$B$15:$W$358, MATCH('O5 Details by Class &amp; Accounts'!AK$18, 'E2 Allocators'!$B$15:$W$15, 0),FALSE)*$G65), 0, VLOOKUP(VLOOKUP($A65, 'E4 TB Allocation Details'!$A$18:$L$214, MATCH("Customer ID", 'E4 TB Allocation Details'!$A$18:$L$18, 0),FALSE), 'E2 Allocators'!$B$15:$W$358, MATCH('O5 Details by Class &amp; Accounts'!AK$18, 'E2 Allocators'!$B$15:$W$15, 0),FALSE)*$G65)</f>
        <v>0</v>
      </c>
      <c r="AL65" s="2186">
        <f>IF(ISERROR(VLOOKUP(VLOOKUP($A65, 'E4 TB Allocation Details'!$A$18:$L$214, MATCH("Customer ID", 'E4 TB Allocation Details'!$A$18:$L$18, 0),FALSE), 'E2 Allocators'!$B$15:$W$358, MATCH('O5 Details by Class &amp; Accounts'!AL$18, 'E2 Allocators'!$B$15:$W$15, 0),FALSE)*$G65), 0, VLOOKUP(VLOOKUP($A65, 'E4 TB Allocation Details'!$A$18:$L$214, MATCH("Customer ID", 'E4 TB Allocation Details'!$A$18:$L$18, 0),FALSE), 'E2 Allocators'!$B$15:$W$358, MATCH('O5 Details by Class &amp; Accounts'!AL$18, 'E2 Allocators'!$B$15:$W$15, 0),FALSE)*$G65)</f>
        <v>0</v>
      </c>
      <c r="AM65" s="2186">
        <f>IF(ISERROR(VLOOKUP(VLOOKUP($A65, 'E4 TB Allocation Details'!$A$18:$L$214, MATCH("Customer ID", 'E4 TB Allocation Details'!$A$18:$L$18, 0),FALSE), 'E2 Allocators'!$B$15:$W$358, MATCH('O5 Details by Class &amp; Accounts'!AM$18, 'E2 Allocators'!$B$15:$W$15, 0),FALSE)*$G65), 0, VLOOKUP(VLOOKUP($A65, 'E4 TB Allocation Details'!$A$18:$L$214, MATCH("Customer ID", 'E4 TB Allocation Details'!$A$18:$L$18, 0),FALSE), 'E2 Allocators'!$B$15:$W$358, MATCH('O5 Details by Class &amp; Accounts'!AM$18, 'E2 Allocators'!$B$15:$W$15, 0),FALSE)*$G65)</f>
        <v>0</v>
      </c>
      <c r="AN65" s="2186">
        <f>IF(ISERROR(VLOOKUP(VLOOKUP($A65, 'E4 TB Allocation Details'!$A$18:$L$214, MATCH("Customer ID", 'E4 TB Allocation Details'!$A$18:$L$18, 0),FALSE), 'E2 Allocators'!$B$15:$W$358, MATCH('O5 Details by Class &amp; Accounts'!AN$18, 'E2 Allocators'!$B$15:$W$15, 0),FALSE)*$G65), 0, VLOOKUP(VLOOKUP($A65, 'E4 TB Allocation Details'!$A$18:$L$214, MATCH("Customer ID", 'E4 TB Allocation Details'!$A$18:$L$18, 0),FALSE), 'E2 Allocators'!$B$15:$W$358, MATCH('O5 Details by Class &amp; Accounts'!AN$18, 'E2 Allocators'!$B$15:$W$15, 0),FALSE)*$G65)</f>
        <v>0</v>
      </c>
      <c r="AO65" s="2186">
        <f>IF(ISERROR(VLOOKUP(VLOOKUP($A65, 'E4 TB Allocation Details'!$A$18:$L$214, MATCH("Customer ID", 'E4 TB Allocation Details'!$A$18:$L$18, 0),FALSE), 'E2 Allocators'!$B$15:$W$358, MATCH('O5 Details by Class &amp; Accounts'!AO$18, 'E2 Allocators'!$B$15:$W$15, 0),FALSE)*$G65), 0, VLOOKUP(VLOOKUP($A65, 'E4 TB Allocation Details'!$A$18:$L$214, MATCH("Customer ID", 'E4 TB Allocation Details'!$A$18:$L$18, 0),FALSE), 'E2 Allocators'!$B$15:$W$358, MATCH('O5 Details by Class &amp; Accounts'!AO$18, 'E2 Allocators'!$B$15:$W$15, 0),FALSE)*$G65)</f>
        <v>0</v>
      </c>
      <c r="AP65" s="2186">
        <f>IF(ISERROR(VLOOKUP(VLOOKUP($A65, 'E4 TB Allocation Details'!$A$18:$L$214, MATCH("Customer ID", 'E4 TB Allocation Details'!$A$18:$L$18, 0),FALSE), 'E2 Allocators'!$B$15:$W$358, MATCH('O5 Details by Class &amp; Accounts'!AP$18, 'E2 Allocators'!$B$15:$W$15, 0),FALSE)*$G65), 0, VLOOKUP(VLOOKUP($A65, 'E4 TB Allocation Details'!$A$18:$L$214, MATCH("Customer ID", 'E4 TB Allocation Details'!$A$18:$L$18, 0),FALSE), 'E2 Allocators'!$B$15:$W$358, MATCH('O5 Details by Class &amp; Accounts'!AP$18, 'E2 Allocators'!$B$15:$W$15, 0),FALSE)*$G65)</f>
        <v>0</v>
      </c>
      <c r="AQ65" s="2186">
        <f>IF(ISERROR(VLOOKUP(VLOOKUP($A65, 'E4 TB Allocation Details'!$A$18:$L$214, MATCH("Customer ID", 'E4 TB Allocation Details'!$A$18:$L$18, 0),FALSE), 'E2 Allocators'!$B$15:$W$358, MATCH('O5 Details by Class &amp; Accounts'!AQ$18, 'E2 Allocators'!$B$15:$W$15, 0),FALSE)*$G65), 0, VLOOKUP(VLOOKUP($A65, 'E4 TB Allocation Details'!$A$18:$L$214, MATCH("Customer ID", 'E4 TB Allocation Details'!$A$18:$L$18, 0),FALSE), 'E2 Allocators'!$B$15:$W$358, MATCH('O5 Details by Class &amp; Accounts'!AQ$18, 'E2 Allocators'!$B$15:$W$15, 0),FALSE)*$G65)</f>
        <v>0</v>
      </c>
      <c r="AR65" s="2186">
        <f>IF(ISERROR(VLOOKUP(VLOOKUP($A65, 'E4 TB Allocation Details'!$A$18:$L$214, MATCH("Customer ID", 'E4 TB Allocation Details'!$A$18:$L$18, 0),FALSE), 'E2 Allocators'!$B$15:$W$358, MATCH('O5 Details by Class &amp; Accounts'!AR$18, 'E2 Allocators'!$B$15:$W$15, 0),FALSE)*$G65), 0, VLOOKUP(VLOOKUP($A65, 'E4 TB Allocation Details'!$A$18:$L$214, MATCH("Customer ID", 'E4 TB Allocation Details'!$A$18:$L$18, 0),FALSE), 'E2 Allocators'!$B$15:$W$358, MATCH('O5 Details by Class &amp; Accounts'!AR$18, 'E2 Allocators'!$B$15:$W$15, 0),FALSE)*$G65)</f>
        <v>0</v>
      </c>
      <c r="AS65" s="2186">
        <f>IF(ISERROR(VLOOKUP(VLOOKUP($A65, 'E4 TB Allocation Details'!$A$18:$L$214, MATCH("Customer ID", 'E4 TB Allocation Details'!$A$18:$L$18, 0),FALSE), 'E2 Allocators'!$B$15:$W$358, MATCH('O5 Details by Class &amp; Accounts'!AS$18, 'E2 Allocators'!$B$15:$W$15, 0),FALSE)*$G65), 0, VLOOKUP(VLOOKUP($A65, 'E4 TB Allocation Details'!$A$18:$L$214, MATCH("Customer ID", 'E4 TB Allocation Details'!$A$18:$L$18, 0),FALSE), 'E2 Allocators'!$B$15:$W$358, MATCH('O5 Details by Class &amp; Accounts'!AS$18, 'E2 Allocators'!$B$15:$W$15, 0),FALSE)*$G65)</f>
        <v>0</v>
      </c>
      <c r="AT65" s="2186">
        <f>IF(ISERROR(VLOOKUP(VLOOKUP($A65, 'E4 TB Allocation Details'!$A$18:$L$214, MATCH("Customer ID", 'E4 TB Allocation Details'!$A$18:$L$18, 0),FALSE), 'E2 Allocators'!$B$15:$W$358, MATCH('O5 Details by Class &amp; Accounts'!AT$18, 'E2 Allocators'!$B$15:$W$15, 0),FALSE)*$G65), 0, VLOOKUP(VLOOKUP($A65, 'E4 TB Allocation Details'!$A$18:$L$214, MATCH("Customer ID", 'E4 TB Allocation Details'!$A$18:$L$18, 0),FALSE), 'E2 Allocators'!$B$15:$W$358, MATCH('O5 Details by Class &amp; Accounts'!AT$18, 'E2 Allocators'!$B$15:$W$15, 0),FALSE)*$G65)</f>
        <v>0</v>
      </c>
      <c r="AU65" s="2186">
        <f>IF(ISERROR(VLOOKUP(VLOOKUP($A65, 'E4 TB Allocation Details'!$A$18:$L$214, MATCH("Customer ID", 'E4 TB Allocation Details'!$A$18:$L$18, 0),FALSE), 'E2 Allocators'!$B$15:$W$358, MATCH('O5 Details by Class &amp; Accounts'!AU$18, 'E2 Allocators'!$B$15:$W$15, 0),FALSE)*$G65), 0, VLOOKUP(VLOOKUP($A65, 'E4 TB Allocation Details'!$A$18:$L$214, MATCH("Customer ID", 'E4 TB Allocation Details'!$A$18:$L$18, 0),FALSE), 'E2 Allocators'!$B$15:$W$358, MATCH('O5 Details by Class &amp; Accounts'!AU$18, 'E2 Allocators'!$B$15:$W$15, 0),FALSE)*$G65)</f>
        <v>0</v>
      </c>
      <c r="AV65" s="2186">
        <f>IF(ISERROR(VLOOKUP(VLOOKUP($A65, 'E4 TB Allocation Details'!$A$18:$L$214, MATCH("Customer ID", 'E4 TB Allocation Details'!$A$18:$L$18, 0),FALSE), 'E2 Allocators'!$B$15:$W$358, MATCH('O5 Details by Class &amp; Accounts'!AV$18, 'E2 Allocators'!$B$15:$W$15, 0),FALSE)*$G65), 0, VLOOKUP(VLOOKUP($A65, 'E4 TB Allocation Details'!$A$18:$L$214, MATCH("Customer ID", 'E4 TB Allocation Details'!$A$18:$L$18, 0),FALSE), 'E2 Allocators'!$B$15:$W$358, MATCH('O5 Details by Class &amp; Accounts'!AV$18, 'E2 Allocators'!$B$15:$W$15, 0),FALSE)*$G65)</f>
        <v>0</v>
      </c>
      <c r="AW65" s="2186">
        <f>IF(ISERROR(VLOOKUP(VLOOKUP($A65, 'E4 TB Allocation Details'!$A$18:$L$214, MATCH("Customer ID", 'E4 TB Allocation Details'!$A$18:$L$18, 0),FALSE), 'E2 Allocators'!$B$15:$W$358, MATCH('O5 Details by Class &amp; Accounts'!AW$18, 'E2 Allocators'!$B$15:$W$15, 0),FALSE)*$G65), 0, VLOOKUP(VLOOKUP($A65, 'E4 TB Allocation Details'!$A$18:$L$214, MATCH("Customer ID", 'E4 TB Allocation Details'!$A$18:$L$18, 0),FALSE), 'E2 Allocators'!$B$15:$W$358, MATCH('O5 Details by Class &amp; Accounts'!AW$18, 'E2 Allocators'!$B$15:$W$15, 0),FALSE)*$G65)</f>
        <v>0</v>
      </c>
      <c r="AX65" s="2186">
        <f t="shared" si="10"/>
        <v>0</v>
      </c>
      <c r="AY65" s="2186">
        <f>IF(ISERROR(VLOOKUP(VLOOKUP($A65, 'E4 TB Allocation Details'!$A$18:$L$214, MATCH("Misc ID", 'E4 TB Allocation Details'!$A$18:$L$18, 0),FALSE), 'E2 Allocators'!$B$15:$W$358, MATCH('O5 Details by Class &amp; Accounts'!AY$18, 'E2 Allocators'!$B$15:$W$15, 0),FALSE)*$E65), 0, VLOOKUP(VLOOKUP($A65, 'E4 TB Allocation Details'!$A$18:$L$214, MATCH("Misc ID", 'E4 TB Allocation Details'!$A$18:$L$18, 0),FALSE), 'E2 Allocators'!$B$15:$W$358, MATCH('O5 Details by Class &amp; Accounts'!AY$18, 'E2 Allocators'!$B$15:$W$15, 0),FALSE)*$E65)</f>
        <v>0</v>
      </c>
      <c r="AZ65" s="2186">
        <f>IF(ISERROR(VLOOKUP(VLOOKUP($A65, 'E4 TB Allocation Details'!$A$18:$L$214, MATCH("Misc ID", 'E4 TB Allocation Details'!$A$18:$L$18, 0),FALSE), 'E2 Allocators'!$B$15:$W$358, MATCH('O5 Details by Class &amp; Accounts'!AZ$18, 'E2 Allocators'!$B$15:$W$15, 0),FALSE)*$E65), 0, VLOOKUP(VLOOKUP($A65, 'E4 TB Allocation Details'!$A$18:$L$214, MATCH("Misc ID", 'E4 TB Allocation Details'!$A$18:$L$18, 0),FALSE), 'E2 Allocators'!$B$15:$W$358, MATCH('O5 Details by Class &amp; Accounts'!AZ$18, 'E2 Allocators'!$B$15:$W$15, 0),FALSE)*$E65)</f>
        <v>0</v>
      </c>
      <c r="BA65" s="2186">
        <f>IF(ISERROR(VLOOKUP(VLOOKUP($A65, 'E4 TB Allocation Details'!$A$18:$L$214, MATCH("Misc ID", 'E4 TB Allocation Details'!$A$18:$L$18, 0),FALSE), 'E2 Allocators'!$B$15:$W$358, MATCH('O5 Details by Class &amp; Accounts'!BA$18, 'E2 Allocators'!$B$15:$W$15, 0),FALSE)*$E65), 0, VLOOKUP(VLOOKUP($A65, 'E4 TB Allocation Details'!$A$18:$L$214, MATCH("Misc ID", 'E4 TB Allocation Details'!$A$18:$L$18, 0),FALSE), 'E2 Allocators'!$B$15:$W$358, MATCH('O5 Details by Class &amp; Accounts'!BA$18, 'E2 Allocators'!$B$15:$W$15, 0),FALSE)*$E65)</f>
        <v>0</v>
      </c>
      <c r="BB65" s="2186">
        <f>IF(ISERROR(VLOOKUP(VLOOKUP($A65, 'E4 TB Allocation Details'!$A$18:$L$214, MATCH("Misc ID", 'E4 TB Allocation Details'!$A$18:$L$18, 0),FALSE), 'E2 Allocators'!$B$15:$W$358, MATCH('O5 Details by Class &amp; Accounts'!BB$18, 'E2 Allocators'!$B$15:$W$15, 0),FALSE)*$E65), 0, VLOOKUP(VLOOKUP($A65, 'E4 TB Allocation Details'!$A$18:$L$214, MATCH("Misc ID", 'E4 TB Allocation Details'!$A$18:$L$18, 0),FALSE), 'E2 Allocators'!$B$15:$W$358, MATCH('O5 Details by Class &amp; Accounts'!BB$18, 'E2 Allocators'!$B$15:$W$15, 0),FALSE)*$E65)</f>
        <v>0</v>
      </c>
      <c r="BC65" s="2186">
        <f>IF(ISERROR(VLOOKUP(VLOOKUP($A65, 'E4 TB Allocation Details'!$A$18:$L$214, MATCH("Misc ID", 'E4 TB Allocation Details'!$A$18:$L$18, 0),FALSE), 'E2 Allocators'!$B$15:$W$358, MATCH('O5 Details by Class &amp; Accounts'!BC$18, 'E2 Allocators'!$B$15:$W$15, 0),FALSE)*$E65), 0, VLOOKUP(VLOOKUP($A65, 'E4 TB Allocation Details'!$A$18:$L$214, MATCH("Misc ID", 'E4 TB Allocation Details'!$A$18:$L$18, 0),FALSE), 'E2 Allocators'!$B$15:$W$358, MATCH('O5 Details by Class &amp; Accounts'!BC$18, 'E2 Allocators'!$B$15:$W$15, 0),FALSE)*$E65)</f>
        <v>0</v>
      </c>
      <c r="BD65" s="2186">
        <f>IF(ISERROR(VLOOKUP(VLOOKUP($A65, 'E4 TB Allocation Details'!$A$18:$L$214, MATCH("Misc ID", 'E4 TB Allocation Details'!$A$18:$L$18, 0),FALSE), 'E2 Allocators'!$B$15:$W$358, MATCH('O5 Details by Class &amp; Accounts'!BD$18, 'E2 Allocators'!$B$15:$W$15, 0),FALSE)*$E65), 0, VLOOKUP(VLOOKUP($A65, 'E4 TB Allocation Details'!$A$18:$L$214, MATCH("Misc ID", 'E4 TB Allocation Details'!$A$18:$L$18, 0),FALSE), 'E2 Allocators'!$B$15:$W$358, MATCH('O5 Details by Class &amp; Accounts'!BD$18, 'E2 Allocators'!$B$15:$W$15, 0),FALSE)*$E65)</f>
        <v>0</v>
      </c>
      <c r="BE65" s="2186">
        <f>IF(ISERROR(VLOOKUP(VLOOKUP($A65, 'E4 TB Allocation Details'!$A$18:$L$214, MATCH("Misc ID", 'E4 TB Allocation Details'!$A$18:$L$18, 0),FALSE), 'E2 Allocators'!$B$15:$W$358, MATCH('O5 Details by Class &amp; Accounts'!BE$18, 'E2 Allocators'!$B$15:$W$15, 0),FALSE)*$E65), 0, VLOOKUP(VLOOKUP($A65, 'E4 TB Allocation Details'!$A$18:$L$214, MATCH("Misc ID", 'E4 TB Allocation Details'!$A$18:$L$18, 0),FALSE), 'E2 Allocators'!$B$15:$W$358, MATCH('O5 Details by Class &amp; Accounts'!BE$18, 'E2 Allocators'!$B$15:$W$15, 0),FALSE)*$E65)</f>
        <v>0</v>
      </c>
      <c r="BF65" s="2186">
        <f>IF(ISERROR(VLOOKUP(VLOOKUP($A65, 'E4 TB Allocation Details'!$A$18:$L$214, MATCH("Misc ID", 'E4 TB Allocation Details'!$A$18:$L$18, 0),FALSE), 'E2 Allocators'!$B$15:$W$358, MATCH('O5 Details by Class &amp; Accounts'!BF$18, 'E2 Allocators'!$B$15:$W$15, 0),FALSE)*$E65), 0, VLOOKUP(VLOOKUP($A65, 'E4 TB Allocation Details'!$A$18:$L$214, MATCH("Misc ID", 'E4 TB Allocation Details'!$A$18:$L$18, 0),FALSE), 'E2 Allocators'!$B$15:$W$358, MATCH('O5 Details by Class &amp; Accounts'!BF$18, 'E2 Allocators'!$B$15:$W$15, 0),FALSE)*$E65)</f>
        <v>0</v>
      </c>
      <c r="BG65" s="2186">
        <f>IF(ISERROR(VLOOKUP(VLOOKUP($A65, 'E4 TB Allocation Details'!$A$18:$L$214, MATCH("Misc ID", 'E4 TB Allocation Details'!$A$18:$L$18, 0),FALSE), 'E2 Allocators'!$B$15:$W$358, MATCH('O5 Details by Class &amp; Accounts'!BG$18, 'E2 Allocators'!$B$15:$W$15, 0),FALSE)*$E65), 0, VLOOKUP(VLOOKUP($A65, 'E4 TB Allocation Details'!$A$18:$L$214, MATCH("Misc ID", 'E4 TB Allocation Details'!$A$18:$L$18, 0),FALSE), 'E2 Allocators'!$B$15:$W$358, MATCH('O5 Details by Class &amp; Accounts'!BG$18, 'E2 Allocators'!$B$15:$W$15, 0),FALSE)*$E65)</f>
        <v>0</v>
      </c>
      <c r="BH65" s="2186">
        <f>IF(ISERROR(VLOOKUP(VLOOKUP($A65, 'E4 TB Allocation Details'!$A$18:$L$214, MATCH("Misc ID", 'E4 TB Allocation Details'!$A$18:$L$18, 0),FALSE), 'E2 Allocators'!$B$15:$W$358, MATCH('O5 Details by Class &amp; Accounts'!BH$18, 'E2 Allocators'!$B$15:$W$15, 0),FALSE)*$E65), 0, VLOOKUP(VLOOKUP($A65, 'E4 TB Allocation Details'!$A$18:$L$214, MATCH("Misc ID", 'E4 TB Allocation Details'!$A$18:$L$18, 0),FALSE), 'E2 Allocators'!$B$15:$W$358, MATCH('O5 Details by Class &amp; Accounts'!BH$18, 'E2 Allocators'!$B$15:$W$15, 0),FALSE)*$E65)</f>
        <v>0</v>
      </c>
      <c r="BI65" s="2186">
        <f>IF(ISERROR(VLOOKUP(VLOOKUP($A65, 'E4 TB Allocation Details'!$A$18:$L$214, MATCH("Misc ID", 'E4 TB Allocation Details'!$A$18:$L$18, 0),FALSE), 'E2 Allocators'!$B$15:$W$358, MATCH('O5 Details by Class &amp; Accounts'!BI$18, 'E2 Allocators'!$B$15:$W$15, 0),FALSE)*$E65), 0, VLOOKUP(VLOOKUP($A65, 'E4 TB Allocation Details'!$A$18:$L$214, MATCH("Misc ID", 'E4 TB Allocation Details'!$A$18:$L$18, 0),FALSE), 'E2 Allocators'!$B$15:$W$358, MATCH('O5 Details by Class &amp; Accounts'!BI$18, 'E2 Allocators'!$B$15:$W$15, 0),FALSE)*$E65)</f>
        <v>0</v>
      </c>
      <c r="BJ65" s="2186">
        <f>IF(ISERROR(VLOOKUP(VLOOKUP($A65, 'E4 TB Allocation Details'!$A$18:$L$214, MATCH("Misc ID", 'E4 TB Allocation Details'!$A$18:$L$18, 0),FALSE), 'E2 Allocators'!$B$15:$W$358, MATCH('O5 Details by Class &amp; Accounts'!BJ$18, 'E2 Allocators'!$B$15:$W$15, 0),FALSE)*$E65), 0, VLOOKUP(VLOOKUP($A65, 'E4 TB Allocation Details'!$A$18:$L$214, MATCH("Misc ID", 'E4 TB Allocation Details'!$A$18:$L$18, 0),FALSE), 'E2 Allocators'!$B$15:$W$358, MATCH('O5 Details by Class &amp; Accounts'!BJ$18, 'E2 Allocators'!$B$15:$W$15, 0),FALSE)*$E65)</f>
        <v>0</v>
      </c>
      <c r="BK65" s="2186">
        <f>IF(ISERROR(VLOOKUP(VLOOKUP($A65, 'E4 TB Allocation Details'!$A$18:$L$214, MATCH("Misc ID", 'E4 TB Allocation Details'!$A$18:$L$18, 0),FALSE), 'E2 Allocators'!$B$15:$W$358, MATCH('O5 Details by Class &amp; Accounts'!BK$18, 'E2 Allocators'!$B$15:$W$15, 0),FALSE)*$E65), 0, VLOOKUP(VLOOKUP($A65, 'E4 TB Allocation Details'!$A$18:$L$214, MATCH("Misc ID", 'E4 TB Allocation Details'!$A$18:$L$18, 0),FALSE), 'E2 Allocators'!$B$15:$W$358, MATCH('O5 Details by Class &amp; Accounts'!BK$18, 'E2 Allocators'!$B$15:$W$15, 0),FALSE)*$E65)</f>
        <v>0</v>
      </c>
      <c r="BL65" s="2186">
        <f>IF(ISERROR(VLOOKUP(VLOOKUP($A65, 'E4 TB Allocation Details'!$A$18:$L$214, MATCH("Misc ID", 'E4 TB Allocation Details'!$A$18:$L$18, 0),FALSE), 'E2 Allocators'!$B$15:$W$358, MATCH('O5 Details by Class &amp; Accounts'!BL$18, 'E2 Allocators'!$B$15:$W$15, 0),FALSE)*$E65), 0, VLOOKUP(VLOOKUP($A65, 'E4 TB Allocation Details'!$A$18:$L$214, MATCH("Misc ID", 'E4 TB Allocation Details'!$A$18:$L$18, 0),FALSE), 'E2 Allocators'!$B$15:$W$358, MATCH('O5 Details by Class &amp; Accounts'!BL$18, 'E2 Allocators'!$B$15:$W$15, 0),FALSE)*$E65)</f>
        <v>0</v>
      </c>
      <c r="BM65" s="2186">
        <f>IF(ISERROR(VLOOKUP(VLOOKUP($A65, 'E4 TB Allocation Details'!$A$18:$L$214, MATCH("Misc ID", 'E4 TB Allocation Details'!$A$18:$L$18, 0),FALSE), 'E2 Allocators'!$B$15:$W$358, MATCH('O5 Details by Class &amp; Accounts'!BM$18, 'E2 Allocators'!$B$15:$W$15, 0),FALSE)*$E65), 0, VLOOKUP(VLOOKUP($A65, 'E4 TB Allocation Details'!$A$18:$L$214, MATCH("Misc ID", 'E4 TB Allocation Details'!$A$18:$L$18, 0),FALSE), 'E2 Allocators'!$B$15:$W$358, MATCH('O5 Details by Class &amp; Accounts'!BM$18, 'E2 Allocators'!$B$15:$W$15, 0),FALSE)*$E65)</f>
        <v>0</v>
      </c>
      <c r="BN65" s="2186">
        <f>IF(ISERROR(VLOOKUP(VLOOKUP($A65, 'E4 TB Allocation Details'!$A$18:$L$214, MATCH("Misc ID", 'E4 TB Allocation Details'!$A$18:$L$18, 0),FALSE), 'E2 Allocators'!$B$15:$W$358, MATCH('O5 Details by Class &amp; Accounts'!BN$18, 'E2 Allocators'!$B$15:$W$15, 0),FALSE)*$E65), 0, VLOOKUP(VLOOKUP($A65, 'E4 TB Allocation Details'!$A$18:$L$214, MATCH("Misc ID", 'E4 TB Allocation Details'!$A$18:$L$18, 0),FALSE), 'E2 Allocators'!$B$15:$W$358, MATCH('O5 Details by Class &amp; Accounts'!BN$18, 'E2 Allocators'!$B$15:$W$15, 0),FALSE)*$E65)</f>
        <v>0</v>
      </c>
      <c r="BO65" s="2186">
        <f>IF(ISERROR(VLOOKUP(VLOOKUP($A65, 'E4 TB Allocation Details'!$A$18:$L$214, MATCH("Misc ID", 'E4 TB Allocation Details'!$A$18:$L$18, 0),FALSE), 'E2 Allocators'!$B$15:$W$358, MATCH('O5 Details by Class &amp; Accounts'!BO$18, 'E2 Allocators'!$B$15:$W$15, 0),FALSE)*$E65), 0, VLOOKUP(VLOOKUP($A65, 'E4 TB Allocation Details'!$A$18:$L$214, MATCH("Misc ID", 'E4 TB Allocation Details'!$A$18:$L$18, 0),FALSE), 'E2 Allocators'!$B$15:$W$358, MATCH('O5 Details by Class &amp; Accounts'!BO$18, 'E2 Allocators'!$B$15:$W$15, 0),FALSE)*$E65)</f>
        <v>0</v>
      </c>
      <c r="BP65" s="2186">
        <f>IF(ISERROR(VLOOKUP(VLOOKUP($A65, 'E4 TB Allocation Details'!$A$18:$L$214, MATCH("Misc ID", 'E4 TB Allocation Details'!$A$18:$L$18, 0),FALSE), 'E2 Allocators'!$B$15:$W$358, MATCH('O5 Details by Class &amp; Accounts'!BP$18, 'E2 Allocators'!$B$15:$W$15, 0),FALSE)*$E65), 0, VLOOKUP(VLOOKUP($A65, 'E4 TB Allocation Details'!$A$18:$L$214, MATCH("Misc ID", 'E4 TB Allocation Details'!$A$18:$L$18, 0),FALSE), 'E2 Allocators'!$B$15:$W$358, MATCH('O5 Details by Class &amp; Accounts'!BP$18, 'E2 Allocators'!$B$15:$W$15, 0),FALSE)*$E65)</f>
        <v>0</v>
      </c>
      <c r="BQ65" s="2186">
        <f>IF(ISERROR(VLOOKUP(VLOOKUP($A65, 'E4 TB Allocation Details'!$A$18:$L$214, MATCH("Misc ID", 'E4 TB Allocation Details'!$A$18:$L$18, 0),FALSE), 'E2 Allocators'!$B$15:$W$358, MATCH('O5 Details by Class &amp; Accounts'!BQ$18, 'E2 Allocators'!$B$15:$W$15, 0),FALSE)*$E65), 0, VLOOKUP(VLOOKUP($A65, 'E4 TB Allocation Details'!$A$18:$L$214, MATCH("Misc ID", 'E4 TB Allocation Details'!$A$18:$L$18, 0),FALSE), 'E2 Allocators'!$B$15:$W$358, MATCH('O5 Details by Class &amp; Accounts'!BQ$18, 'E2 Allocators'!$B$15:$W$15, 0),FALSE)*$E65)</f>
        <v>0</v>
      </c>
      <c r="BR65" s="2186">
        <f>IF(ISERROR(VLOOKUP(VLOOKUP($A65, 'E4 TB Allocation Details'!$A$18:$L$214, MATCH("Misc ID", 'E4 TB Allocation Details'!$A$18:$L$18, 0),FALSE), 'E2 Allocators'!$B$15:$W$358, MATCH('O5 Details by Class &amp; Accounts'!BR$18, 'E2 Allocators'!$B$15:$W$15, 0),FALSE)*$E65), 0, VLOOKUP(VLOOKUP($A65, 'E4 TB Allocation Details'!$A$18:$L$214, MATCH("Misc ID", 'E4 TB Allocation Details'!$A$18:$L$18, 0),FALSE), 'E2 Allocators'!$B$15:$W$358, MATCH('O5 Details by Class &amp; Accounts'!BR$18, 'E2 Allocators'!$B$15:$W$15, 0),FALSE)*$E65)</f>
        <v>0</v>
      </c>
      <c r="BS65" s="2186">
        <f t="shared" si="11"/>
        <v>0</v>
      </c>
      <c r="BT65" s="2186">
        <f>IF(ISERROR(VLOOKUP(VLOOKUP($A65, 'E4 TB Allocation Details'!$A$18:$L$214, MATCH("A &amp; G ID", 'E4 TB Allocation Details'!$A$18:$L$18, 0),FALSE), 'E2 Allocators'!$B$15:$W$358, MATCH('O5 Details by Class &amp; Accounts'!BT$18, 'E2 Allocators'!$B$15:$W$15, 0),FALSE)*$E65), 0, VLOOKUP(VLOOKUP($A65, 'E4 TB Allocation Details'!$A$18:$L$214, MATCH("A &amp; G ID", 'E4 TB Allocation Details'!$A$18:$L$18, 0),FALSE), 'E2 Allocators'!$B$15:$W$358, MATCH('O5 Details by Class &amp; Accounts'!BT$18, 'E2 Allocators'!$B$15:$W$15, 0),FALSE)*$E65)</f>
        <v>471728.91479498823</v>
      </c>
      <c r="BU65" s="2186">
        <f>IF(ISERROR(VLOOKUP(VLOOKUP($A65, 'E4 TB Allocation Details'!$A$18:$L$214, MATCH("A &amp; G ID", 'E4 TB Allocation Details'!$A$18:$L$18, 0),FALSE), 'E2 Allocators'!$B$15:$W$358, MATCH('O5 Details by Class &amp; Accounts'!BU$18, 'E2 Allocators'!$B$15:$W$15, 0),FALSE)*$E65), 0, VLOOKUP(VLOOKUP($A65, 'E4 TB Allocation Details'!$A$18:$L$214, MATCH("A &amp; G ID", 'E4 TB Allocation Details'!$A$18:$L$18, 0),FALSE), 'E2 Allocators'!$B$15:$W$358, MATCH('O5 Details by Class &amp; Accounts'!BU$18, 'E2 Allocators'!$B$15:$W$15, 0),FALSE)*$E65)</f>
        <v>108508.62696171956</v>
      </c>
      <c r="BV65" s="2186">
        <f>IF(ISERROR(VLOOKUP(VLOOKUP($A65, 'E4 TB Allocation Details'!$A$18:$L$214, MATCH("A &amp; G ID", 'E4 TB Allocation Details'!$A$18:$L$18, 0),FALSE), 'E2 Allocators'!$B$15:$W$358, MATCH('O5 Details by Class &amp; Accounts'!BV$18, 'E2 Allocators'!$B$15:$W$15, 0),FALSE)*$E65), 0, VLOOKUP(VLOOKUP($A65, 'E4 TB Allocation Details'!$A$18:$L$214, MATCH("A &amp; G ID", 'E4 TB Allocation Details'!$A$18:$L$18, 0),FALSE), 'E2 Allocators'!$B$15:$W$358, MATCH('O5 Details by Class &amp; Accounts'!BV$18, 'E2 Allocators'!$B$15:$W$15, 0),FALSE)*$E65)</f>
        <v>168746.45444454782</v>
      </c>
      <c r="BW65" s="2186">
        <f>IF(ISERROR(VLOOKUP(VLOOKUP($A65, 'E4 TB Allocation Details'!$A$18:$L$214, MATCH("A &amp; G ID", 'E4 TB Allocation Details'!$A$18:$L$18, 0),FALSE), 'E2 Allocators'!$B$15:$W$358, MATCH('O5 Details by Class &amp; Accounts'!BW$18, 'E2 Allocators'!$B$15:$W$15, 0),FALSE)*$E65), 0, VLOOKUP(VLOOKUP($A65, 'E4 TB Allocation Details'!$A$18:$L$214, MATCH("A &amp; G ID", 'E4 TB Allocation Details'!$A$18:$L$18, 0),FALSE), 'E2 Allocators'!$B$15:$W$358, MATCH('O5 Details by Class &amp; Accounts'!BW$18, 'E2 Allocators'!$B$15:$W$15, 0),FALSE)*$E65)</f>
        <v>0</v>
      </c>
      <c r="BX65" s="2186">
        <f>IF(ISERROR(VLOOKUP(VLOOKUP($A65, 'E4 TB Allocation Details'!$A$18:$L$214, MATCH("A &amp; G ID", 'E4 TB Allocation Details'!$A$18:$L$18, 0),FALSE), 'E2 Allocators'!$B$15:$W$358, MATCH('O5 Details by Class &amp; Accounts'!BX$18, 'E2 Allocators'!$B$15:$W$15, 0),FALSE)*$E65), 0, VLOOKUP(VLOOKUP($A65, 'E4 TB Allocation Details'!$A$18:$L$214, MATCH("A &amp; G ID", 'E4 TB Allocation Details'!$A$18:$L$18, 0),FALSE), 'E2 Allocators'!$B$15:$W$358, MATCH('O5 Details by Class &amp; Accounts'!BX$18, 'E2 Allocators'!$B$15:$W$15, 0),FALSE)*$E65)</f>
        <v>0</v>
      </c>
      <c r="BY65" s="2186">
        <f>IF(ISERROR(VLOOKUP(VLOOKUP($A65, 'E4 TB Allocation Details'!$A$18:$L$214, MATCH("A &amp; G ID", 'E4 TB Allocation Details'!$A$18:$L$18, 0),FALSE), 'E2 Allocators'!$B$15:$W$358, MATCH('O5 Details by Class &amp; Accounts'!BY$18, 'E2 Allocators'!$B$15:$W$15, 0),FALSE)*$E65), 0, VLOOKUP(VLOOKUP($A65, 'E4 TB Allocation Details'!$A$18:$L$214, MATCH("A &amp; G ID", 'E4 TB Allocation Details'!$A$18:$L$18, 0),FALSE), 'E2 Allocators'!$B$15:$W$358, MATCH('O5 Details by Class &amp; Accounts'!BY$18, 'E2 Allocators'!$B$15:$W$15, 0),FALSE)*$E65)</f>
        <v>0</v>
      </c>
      <c r="BZ65" s="2186">
        <f>IF(ISERROR(VLOOKUP(VLOOKUP($A65, 'E4 TB Allocation Details'!$A$18:$L$214, MATCH("A &amp; G ID", 'E4 TB Allocation Details'!$A$18:$L$18, 0),FALSE), 'E2 Allocators'!$B$15:$W$358, MATCH('O5 Details by Class &amp; Accounts'!BZ$18, 'E2 Allocators'!$B$15:$W$15, 0),FALSE)*$E65), 0, VLOOKUP(VLOOKUP($A65, 'E4 TB Allocation Details'!$A$18:$L$214, MATCH("A &amp; G ID", 'E4 TB Allocation Details'!$A$18:$L$18, 0),FALSE), 'E2 Allocators'!$B$15:$W$358, MATCH('O5 Details by Class &amp; Accounts'!BZ$18, 'E2 Allocators'!$B$15:$W$15, 0),FALSE)*$E65)</f>
        <v>11044.779710773319</v>
      </c>
      <c r="CA65" s="2186">
        <f>IF(ISERROR(VLOOKUP(VLOOKUP($A65, 'E4 TB Allocation Details'!$A$18:$L$214, MATCH("A &amp; G ID", 'E4 TB Allocation Details'!$A$18:$L$18, 0),FALSE), 'E2 Allocators'!$B$15:$W$358, MATCH('O5 Details by Class &amp; Accounts'!CA$18, 'E2 Allocators'!$B$15:$W$15, 0),FALSE)*$E65), 0, VLOOKUP(VLOOKUP($A65, 'E4 TB Allocation Details'!$A$18:$L$214, MATCH("A &amp; G ID", 'E4 TB Allocation Details'!$A$18:$L$18, 0),FALSE), 'E2 Allocators'!$B$15:$W$358, MATCH('O5 Details by Class &amp; Accounts'!CA$18, 'E2 Allocators'!$B$15:$W$15, 0),FALSE)*$E65)</f>
        <v>1333.5920628513375</v>
      </c>
      <c r="CB65" s="2186">
        <f>IF(ISERROR(VLOOKUP(VLOOKUP($A65, 'E4 TB Allocation Details'!$A$18:$L$214, MATCH("A &amp; G ID", 'E4 TB Allocation Details'!$A$18:$L$18, 0),FALSE), 'E2 Allocators'!$B$15:$W$358, MATCH('O5 Details by Class &amp; Accounts'!CB$18, 'E2 Allocators'!$B$15:$W$15, 0),FALSE)*$E65), 0, VLOOKUP(VLOOKUP($A65, 'E4 TB Allocation Details'!$A$18:$L$214, MATCH("A &amp; G ID", 'E4 TB Allocation Details'!$A$18:$L$18, 0),FALSE), 'E2 Allocators'!$B$15:$W$358, MATCH('O5 Details by Class &amp; Accounts'!CB$18, 'E2 Allocators'!$B$15:$W$15, 0),FALSE)*$E65)</f>
        <v>1119.6320251196878</v>
      </c>
      <c r="CC65" s="2186">
        <f>IF(ISERROR(VLOOKUP(VLOOKUP($A65, 'E4 TB Allocation Details'!$A$18:$L$214, MATCH("A &amp; G ID", 'E4 TB Allocation Details'!$A$18:$L$18, 0),FALSE), 'E2 Allocators'!$B$15:$W$358, MATCH('O5 Details by Class &amp; Accounts'!CC$18, 'E2 Allocators'!$B$15:$W$15, 0),FALSE)*$E65), 0, VLOOKUP(VLOOKUP($A65, 'E4 TB Allocation Details'!$A$18:$L$214, MATCH("A &amp; G ID", 'E4 TB Allocation Details'!$A$18:$L$18, 0),FALSE), 'E2 Allocators'!$B$15:$W$358, MATCH('O5 Details by Class &amp; Accounts'!CC$18, 'E2 Allocators'!$B$15:$W$15, 0),FALSE)*$E65)</f>
        <v>0</v>
      </c>
      <c r="CD65" s="2186">
        <f>IF(ISERROR(VLOOKUP(VLOOKUP($A65, 'E4 TB Allocation Details'!$A$18:$L$214, MATCH("A &amp; G ID", 'E4 TB Allocation Details'!$A$18:$L$18, 0),FALSE), 'E2 Allocators'!$B$15:$W$358, MATCH('O5 Details by Class &amp; Accounts'!CD$18, 'E2 Allocators'!$B$15:$W$15, 0),FALSE)*$E65), 0, VLOOKUP(VLOOKUP($A65, 'E4 TB Allocation Details'!$A$18:$L$214, MATCH("A &amp; G ID", 'E4 TB Allocation Details'!$A$18:$L$18, 0),FALSE), 'E2 Allocators'!$B$15:$W$358, MATCH('O5 Details by Class &amp; Accounts'!CD$18, 'E2 Allocators'!$B$15:$W$15, 0),FALSE)*$E65)</f>
        <v>0</v>
      </c>
      <c r="CE65" s="2186">
        <f>IF(ISERROR(VLOOKUP(VLOOKUP($A65, 'E4 TB Allocation Details'!$A$18:$L$214, MATCH("A &amp; G ID", 'E4 TB Allocation Details'!$A$18:$L$18, 0),FALSE), 'E2 Allocators'!$B$15:$W$358, MATCH('O5 Details by Class &amp; Accounts'!CE$18, 'E2 Allocators'!$B$15:$W$15, 0),FALSE)*$E65), 0, VLOOKUP(VLOOKUP($A65, 'E4 TB Allocation Details'!$A$18:$L$214, MATCH("A &amp; G ID", 'E4 TB Allocation Details'!$A$18:$L$18, 0),FALSE), 'E2 Allocators'!$B$15:$W$358, MATCH('O5 Details by Class &amp; Accounts'!CE$18, 'E2 Allocators'!$B$15:$W$15, 0),FALSE)*$E65)</f>
        <v>0</v>
      </c>
      <c r="CF65" s="2186">
        <f>IF(ISERROR(VLOOKUP(VLOOKUP($A65, 'E4 TB Allocation Details'!$A$18:$L$214, MATCH("A &amp; G ID", 'E4 TB Allocation Details'!$A$18:$L$18, 0),FALSE), 'E2 Allocators'!$B$15:$W$358, MATCH('O5 Details by Class &amp; Accounts'!CF$18, 'E2 Allocators'!$B$15:$W$15, 0),FALSE)*$E65), 0, VLOOKUP(VLOOKUP($A65, 'E4 TB Allocation Details'!$A$18:$L$214, MATCH("A &amp; G ID", 'E4 TB Allocation Details'!$A$18:$L$18, 0),FALSE), 'E2 Allocators'!$B$15:$W$358, MATCH('O5 Details by Class &amp; Accounts'!CF$18, 'E2 Allocators'!$B$15:$W$15, 0),FALSE)*$E65)</f>
        <v>0</v>
      </c>
      <c r="CG65" s="2186">
        <f>IF(ISERROR(VLOOKUP(VLOOKUP($A65, 'E4 TB Allocation Details'!$A$18:$L$214, MATCH("A &amp; G ID", 'E4 TB Allocation Details'!$A$18:$L$18, 0),FALSE), 'E2 Allocators'!$B$15:$W$358, MATCH('O5 Details by Class &amp; Accounts'!CG$18, 'E2 Allocators'!$B$15:$W$15, 0),FALSE)*$E65), 0, VLOOKUP(VLOOKUP($A65, 'E4 TB Allocation Details'!$A$18:$L$214, MATCH("A &amp; G ID", 'E4 TB Allocation Details'!$A$18:$L$18, 0),FALSE), 'E2 Allocators'!$B$15:$W$358, MATCH('O5 Details by Class &amp; Accounts'!CG$18, 'E2 Allocators'!$B$15:$W$15, 0),FALSE)*$E65)</f>
        <v>0</v>
      </c>
      <c r="CH65" s="2186">
        <f>IF(ISERROR(VLOOKUP(VLOOKUP($A65, 'E4 TB Allocation Details'!$A$18:$L$214, MATCH("A &amp; G ID", 'E4 TB Allocation Details'!$A$18:$L$18, 0),FALSE), 'E2 Allocators'!$B$15:$W$358, MATCH('O5 Details by Class &amp; Accounts'!CH$18, 'E2 Allocators'!$B$15:$W$15, 0),FALSE)*$E65), 0, VLOOKUP(VLOOKUP($A65, 'E4 TB Allocation Details'!$A$18:$L$214, MATCH("A &amp; G ID", 'E4 TB Allocation Details'!$A$18:$L$18, 0),FALSE), 'E2 Allocators'!$B$15:$W$358, MATCH('O5 Details by Class &amp; Accounts'!CH$18, 'E2 Allocators'!$B$15:$W$15, 0),FALSE)*$E65)</f>
        <v>0</v>
      </c>
      <c r="CI65" s="2186">
        <f>IF(ISERROR(VLOOKUP(VLOOKUP($A65, 'E4 TB Allocation Details'!$A$18:$L$214, MATCH("A &amp; G ID", 'E4 TB Allocation Details'!$A$18:$L$18, 0),FALSE), 'E2 Allocators'!$B$15:$W$358, MATCH('O5 Details by Class &amp; Accounts'!CI$18, 'E2 Allocators'!$B$15:$W$15, 0),FALSE)*$E65), 0, VLOOKUP(VLOOKUP($A65, 'E4 TB Allocation Details'!$A$18:$L$214, MATCH("A &amp; G ID", 'E4 TB Allocation Details'!$A$18:$L$18, 0),FALSE), 'E2 Allocators'!$B$15:$W$358, MATCH('O5 Details by Class &amp; Accounts'!CI$18, 'E2 Allocators'!$B$15:$W$15, 0),FALSE)*$E65)</f>
        <v>0</v>
      </c>
      <c r="CJ65" s="2186">
        <f>IF(ISERROR(VLOOKUP(VLOOKUP($A65, 'E4 TB Allocation Details'!$A$18:$L$214, MATCH("A &amp; G ID", 'E4 TB Allocation Details'!$A$18:$L$18, 0),FALSE), 'E2 Allocators'!$B$15:$W$358, MATCH('O5 Details by Class &amp; Accounts'!CJ$18, 'E2 Allocators'!$B$15:$W$15, 0),FALSE)*$E65), 0, VLOOKUP(VLOOKUP($A65, 'E4 TB Allocation Details'!$A$18:$L$214, MATCH("A &amp; G ID", 'E4 TB Allocation Details'!$A$18:$L$18, 0),FALSE), 'E2 Allocators'!$B$15:$W$358, MATCH('O5 Details by Class &amp; Accounts'!CJ$18, 'E2 Allocators'!$B$15:$W$15, 0),FALSE)*$E65)</f>
        <v>0</v>
      </c>
      <c r="CK65" s="2186">
        <f>IF(ISERROR(VLOOKUP(VLOOKUP($A65, 'E4 TB Allocation Details'!$A$18:$L$214, MATCH("A &amp; G ID", 'E4 TB Allocation Details'!$A$18:$L$18, 0),FALSE), 'E2 Allocators'!$B$15:$W$358, MATCH('O5 Details by Class &amp; Accounts'!CK$18, 'E2 Allocators'!$B$15:$W$15, 0),FALSE)*$E65), 0, VLOOKUP(VLOOKUP($A65, 'E4 TB Allocation Details'!$A$18:$L$214, MATCH("A &amp; G ID", 'E4 TB Allocation Details'!$A$18:$L$18, 0),FALSE), 'E2 Allocators'!$B$15:$W$358, MATCH('O5 Details by Class &amp; Accounts'!CK$18, 'E2 Allocators'!$B$15:$W$15, 0),FALSE)*$E65)</f>
        <v>0</v>
      </c>
      <c r="CL65" s="2186">
        <f>IF(ISERROR(VLOOKUP(VLOOKUP($A65, 'E4 TB Allocation Details'!$A$18:$L$214, MATCH("A &amp; G ID", 'E4 TB Allocation Details'!$A$18:$L$18, 0),FALSE), 'E2 Allocators'!$B$15:$W$358, MATCH('O5 Details by Class &amp; Accounts'!CL$18, 'E2 Allocators'!$B$15:$W$15, 0),FALSE)*$E65), 0, VLOOKUP(VLOOKUP($A65, 'E4 TB Allocation Details'!$A$18:$L$214, MATCH("A &amp; G ID", 'E4 TB Allocation Details'!$A$18:$L$18, 0),FALSE), 'E2 Allocators'!$B$15:$W$358, MATCH('O5 Details by Class &amp; Accounts'!CL$18, 'E2 Allocators'!$B$15:$W$15, 0),FALSE)*$E65)</f>
        <v>0</v>
      </c>
      <c r="CM65" s="2186">
        <f>IF(ISERROR(VLOOKUP(VLOOKUP($A65, 'E4 TB Allocation Details'!$A$18:$L$214, MATCH("A &amp; G ID", 'E4 TB Allocation Details'!$A$18:$L$18, 0),FALSE), 'E2 Allocators'!$B$15:$W$358, MATCH('O5 Details by Class &amp; Accounts'!CM$18, 'E2 Allocators'!$B$15:$W$15, 0),FALSE)*$E65), 0, VLOOKUP(VLOOKUP($A65, 'E4 TB Allocation Details'!$A$18:$L$214, MATCH("A &amp; G ID", 'E4 TB Allocation Details'!$A$18:$L$18, 0),FALSE), 'E2 Allocators'!$B$15:$W$358, MATCH('O5 Details by Class &amp; Accounts'!CM$18, 'E2 Allocators'!$B$15:$W$15, 0),FALSE)*$E65)</f>
        <v>0</v>
      </c>
      <c r="CN65" s="2186">
        <f t="shared" si="12"/>
        <v>762481.99999999988</v>
      </c>
      <c r="CO65" s="2187">
        <f t="shared" si="7"/>
        <v>0</v>
      </c>
      <c r="CQ65" s="1625" t="s">
        <v>5</v>
      </c>
    </row>
    <row r="66" spans="1:95" s="54" customFormat="1" ht="12.75" x14ac:dyDescent="0.2">
      <c r="A66" s="1838">
        <v>1925</v>
      </c>
      <c r="B66" s="1807" t="s">
        <v>511</v>
      </c>
      <c r="C66" s="2184">
        <f>IF(ISERROR(VLOOKUP($A66,'I3 TB Data'!$A$19:$H$483,MATCH('O5 Details by Class &amp; Accounts'!$C$18, 'I3 TB Data'!$A$19:$H$19,0),0)), 0, VLOOKUP($A66,'I3 TB Data'!$A$19:$H$483,MATCH('O5 Details by Class &amp; Accounts'!$C$18,'I3 TB Data'!$A$19:$H$19,0),0))</f>
        <v>3178640</v>
      </c>
      <c r="D66" s="2185">
        <f>'I4 BO ASSETS'!E68</f>
        <v>0</v>
      </c>
      <c r="E66" s="2184">
        <f t="shared" si="6"/>
        <v>3178640</v>
      </c>
      <c r="F66" s="2186">
        <f>IF(ISERROR(VLOOKUP($A66, 'E1 Categorization'!A33:E124, MATCH("Customer Component", 'E1 Categorization'!$A$33:$E$33,0), 0)), 0, IF(VLOOKUP($A66, 'E1 Categorization'!A33:E124, MATCH("Customer Component", 'E1 Categorization'!$A$33:$E$33,0), 0)=0, 'O5 Details by Class &amp; Accounts'!$E66, IF(AND(VLOOKUP($A66, 'E1 Categorization'!A33:E124, MATCH("Customer Component", 'E1 Categorization'!$A$33:$E$33,0), 0) &gt;0, VLOOKUP($A66, 'E1 Categorization'!A33:E124, MATCH("Customer Component", 'E1 Categorization'!$A$33:$E$33,0), 0)&lt;1), 'O5 Details by Class &amp; Accounts'!$E66*(1-VLOOKUP($A66, 'E1 Categorization'!A33:E124, MATCH("Customer Component", 'E1 Categorization'!$A$33:$E$33,0), 0)), 0)))</f>
        <v>0</v>
      </c>
      <c r="G66" s="2186">
        <f>IF(ISERROR(VLOOKUP($A66, 'E1 Categorization'!A33:E124, MATCH("Customer Component", 'E1 Categorization'!$A$33:$E$33,0), 0)),0, IF(VLOOKUP($A66, 'E1 Categorization'!A33:E124, MATCH("Customer Component", 'E1 Categorization'!$A$33:$E$33,0), 0)=0, 0, IF(AND(VLOOKUP($A66, 'E1 Categorization'!A33:E124, MATCH("Customer Component", 'E1 Categorization'!$A$33:$E$33,0), 0) &gt;0, VLOOKUP($A66, 'E1 Categorization'!A33:E124, MATCH("Customer Component", 'E1 Categorization'!$A$33:$E$33,0), 0)&lt;1), 'O5 Details by Class &amp; Accounts'!$E66*(VLOOKUP($A66, 'E1 Categorization'!A33:E124, MATCH("Customer Component", 'E1 Categorization'!$A$33:$E$33,0), 0)), 'O5 Details by Class &amp; Accounts'!$E66)))</f>
        <v>0</v>
      </c>
      <c r="H66" s="2186">
        <f t="shared" si="8"/>
        <v>0</v>
      </c>
      <c r="I66" s="2186">
        <f>IF(ISERROR(VLOOKUP(VLOOKUP($A66, 'E4 TB Allocation Details'!$A$18:$L$214, MATCH("Demand ID", 'E4 TB Allocation Details'!$A$18:$L$18, 0),FALSE), 'E2 Allocators'!$B$15:$W$358, MATCH('O5 Details by Class &amp; Accounts'!I$18, 'E2 Allocators'!$B$15:$W$15, 0),FALSE)*$F66), 0, VLOOKUP(VLOOKUP($A66, 'E4 TB Allocation Details'!$A$18:$L$214, MATCH("Demand ID", 'E4 TB Allocation Details'!$A$18:$L$18, 0),FALSE), 'E2 Allocators'!$B$15:$W$358, MATCH('O5 Details by Class &amp; Accounts'!I$18, 'E2 Allocators'!$B$15:$W$15, 0),FALSE)*$F66)</f>
        <v>0</v>
      </c>
      <c r="J66" s="2186">
        <f>IF(ISERROR(VLOOKUP(VLOOKUP($A66, 'E4 TB Allocation Details'!$A$18:$L$214, MATCH("Demand ID", 'E4 TB Allocation Details'!$A$18:$L$18, 0),FALSE), 'E2 Allocators'!$B$15:$W$358, MATCH('O5 Details by Class &amp; Accounts'!J$18, 'E2 Allocators'!$B$15:$W$15, 0),FALSE)*$F66), 0, VLOOKUP(VLOOKUP($A66, 'E4 TB Allocation Details'!$A$18:$L$214, MATCH("Demand ID", 'E4 TB Allocation Details'!$A$18:$L$18, 0),FALSE), 'E2 Allocators'!$B$15:$W$358, MATCH('O5 Details by Class &amp; Accounts'!J$18, 'E2 Allocators'!$B$15:$W$15, 0),FALSE)*$F66)</f>
        <v>0</v>
      </c>
      <c r="K66" s="2186">
        <f>IF(ISERROR(VLOOKUP(VLOOKUP($A66, 'E4 TB Allocation Details'!$A$18:$L$214, MATCH("Demand ID", 'E4 TB Allocation Details'!$A$18:$L$18, 0),FALSE), 'E2 Allocators'!$B$15:$W$358, MATCH('O5 Details by Class &amp; Accounts'!K$18, 'E2 Allocators'!$B$15:$W$15, 0),FALSE)*$F66), 0, VLOOKUP(VLOOKUP($A66, 'E4 TB Allocation Details'!$A$18:$L$214, MATCH("Demand ID", 'E4 TB Allocation Details'!$A$18:$L$18, 0),FALSE), 'E2 Allocators'!$B$15:$W$358, MATCH('O5 Details by Class &amp; Accounts'!K$18, 'E2 Allocators'!$B$15:$W$15, 0),FALSE)*$F66)</f>
        <v>0</v>
      </c>
      <c r="L66" s="2186">
        <f>IF(ISERROR(VLOOKUP(VLOOKUP($A66, 'E4 TB Allocation Details'!$A$18:$L$214, MATCH("Demand ID", 'E4 TB Allocation Details'!$A$18:$L$18, 0),FALSE), 'E2 Allocators'!$B$15:$W$358, MATCH('O5 Details by Class &amp; Accounts'!L$18, 'E2 Allocators'!$B$15:$W$15, 0),FALSE)*$F66), 0, VLOOKUP(VLOOKUP($A66, 'E4 TB Allocation Details'!$A$18:$L$214, MATCH("Demand ID", 'E4 TB Allocation Details'!$A$18:$L$18, 0),FALSE), 'E2 Allocators'!$B$15:$W$358, MATCH('O5 Details by Class &amp; Accounts'!L$18, 'E2 Allocators'!$B$15:$W$15, 0),FALSE)*$F66)</f>
        <v>0</v>
      </c>
      <c r="M66" s="2186">
        <f>IF(ISERROR(VLOOKUP(VLOOKUP($A66, 'E4 TB Allocation Details'!$A$18:$L$214, MATCH("Demand ID", 'E4 TB Allocation Details'!$A$18:$L$18, 0),FALSE), 'E2 Allocators'!$B$15:$W$358, MATCH('O5 Details by Class &amp; Accounts'!M$18, 'E2 Allocators'!$B$15:$W$15, 0),FALSE)*$F66), 0, VLOOKUP(VLOOKUP($A66, 'E4 TB Allocation Details'!$A$18:$L$214, MATCH("Demand ID", 'E4 TB Allocation Details'!$A$18:$L$18, 0),FALSE), 'E2 Allocators'!$B$15:$W$358, MATCH('O5 Details by Class &amp; Accounts'!M$18, 'E2 Allocators'!$B$15:$W$15, 0),FALSE)*$F66)</f>
        <v>0</v>
      </c>
      <c r="N66" s="2186">
        <f>IF(ISERROR(VLOOKUP(VLOOKUP($A66, 'E4 TB Allocation Details'!$A$18:$L$214, MATCH("Demand ID", 'E4 TB Allocation Details'!$A$18:$L$18, 0),FALSE), 'E2 Allocators'!$B$15:$W$358, MATCH('O5 Details by Class &amp; Accounts'!N$18, 'E2 Allocators'!$B$15:$W$15, 0),FALSE)*$F66), 0, VLOOKUP(VLOOKUP($A66, 'E4 TB Allocation Details'!$A$18:$L$214, MATCH("Demand ID", 'E4 TB Allocation Details'!$A$18:$L$18, 0),FALSE), 'E2 Allocators'!$B$15:$W$358, MATCH('O5 Details by Class &amp; Accounts'!N$18, 'E2 Allocators'!$B$15:$W$15, 0),FALSE)*$F66)</f>
        <v>0</v>
      </c>
      <c r="O66" s="2186">
        <f>IF(ISERROR(VLOOKUP(VLOOKUP($A66, 'E4 TB Allocation Details'!$A$18:$L$214, MATCH("Demand ID", 'E4 TB Allocation Details'!$A$18:$L$18, 0),FALSE), 'E2 Allocators'!$B$15:$W$358, MATCH('O5 Details by Class &amp; Accounts'!O$18, 'E2 Allocators'!$B$15:$W$15, 0),FALSE)*$F66), 0, VLOOKUP(VLOOKUP($A66, 'E4 TB Allocation Details'!$A$18:$L$214, MATCH("Demand ID", 'E4 TB Allocation Details'!$A$18:$L$18, 0),FALSE), 'E2 Allocators'!$B$15:$W$358, MATCH('O5 Details by Class &amp; Accounts'!O$18, 'E2 Allocators'!$B$15:$W$15, 0),FALSE)*$F66)</f>
        <v>0</v>
      </c>
      <c r="P66" s="2186">
        <f>IF(ISERROR(VLOOKUP(VLOOKUP($A66, 'E4 TB Allocation Details'!$A$18:$L$214, MATCH("Demand ID", 'E4 TB Allocation Details'!$A$18:$L$18, 0),FALSE), 'E2 Allocators'!$B$15:$W$358, MATCH('O5 Details by Class &amp; Accounts'!P$18, 'E2 Allocators'!$B$15:$W$15, 0),FALSE)*$F66), 0, VLOOKUP(VLOOKUP($A66, 'E4 TB Allocation Details'!$A$18:$L$214, MATCH("Demand ID", 'E4 TB Allocation Details'!$A$18:$L$18, 0),FALSE), 'E2 Allocators'!$B$15:$W$358, MATCH('O5 Details by Class &amp; Accounts'!P$18, 'E2 Allocators'!$B$15:$W$15, 0),FALSE)*$F66)</f>
        <v>0</v>
      </c>
      <c r="Q66" s="2186">
        <f>IF(ISERROR(VLOOKUP(VLOOKUP($A66, 'E4 TB Allocation Details'!$A$18:$L$214, MATCH("Demand ID", 'E4 TB Allocation Details'!$A$18:$L$18, 0),FALSE), 'E2 Allocators'!$B$15:$W$358, MATCH('O5 Details by Class &amp; Accounts'!Q$18, 'E2 Allocators'!$B$15:$W$15, 0),FALSE)*$F66), 0, VLOOKUP(VLOOKUP($A66, 'E4 TB Allocation Details'!$A$18:$L$214, MATCH("Demand ID", 'E4 TB Allocation Details'!$A$18:$L$18, 0),FALSE), 'E2 Allocators'!$B$15:$W$358, MATCH('O5 Details by Class &amp; Accounts'!Q$18, 'E2 Allocators'!$B$15:$W$15, 0),FALSE)*$F66)</f>
        <v>0</v>
      </c>
      <c r="R66" s="2186">
        <f>IF(ISERROR(VLOOKUP(VLOOKUP($A66, 'E4 TB Allocation Details'!$A$18:$L$214, MATCH("Demand ID", 'E4 TB Allocation Details'!$A$18:$L$18, 0),FALSE), 'E2 Allocators'!$B$15:$W$358, MATCH('O5 Details by Class &amp; Accounts'!R$18, 'E2 Allocators'!$B$15:$W$15, 0),FALSE)*$F66), 0, VLOOKUP(VLOOKUP($A66, 'E4 TB Allocation Details'!$A$18:$L$214, MATCH("Demand ID", 'E4 TB Allocation Details'!$A$18:$L$18, 0),FALSE), 'E2 Allocators'!$B$15:$W$358, MATCH('O5 Details by Class &amp; Accounts'!R$18, 'E2 Allocators'!$B$15:$W$15, 0),FALSE)*$F66)</f>
        <v>0</v>
      </c>
      <c r="S66" s="2186">
        <f>IF(ISERROR(VLOOKUP(VLOOKUP($A66, 'E4 TB Allocation Details'!$A$18:$L$214, MATCH("Demand ID", 'E4 TB Allocation Details'!$A$18:$L$18, 0),FALSE), 'E2 Allocators'!$B$15:$W$358, MATCH('O5 Details by Class &amp; Accounts'!S$18, 'E2 Allocators'!$B$15:$W$15, 0),FALSE)*$F66), 0, VLOOKUP(VLOOKUP($A66, 'E4 TB Allocation Details'!$A$18:$L$214, MATCH("Demand ID", 'E4 TB Allocation Details'!$A$18:$L$18, 0),FALSE), 'E2 Allocators'!$B$15:$W$358, MATCH('O5 Details by Class &amp; Accounts'!S$18, 'E2 Allocators'!$B$15:$W$15, 0),FALSE)*$F66)</f>
        <v>0</v>
      </c>
      <c r="T66" s="2186">
        <f>IF(ISERROR(VLOOKUP(VLOOKUP($A66, 'E4 TB Allocation Details'!$A$18:$L$214, MATCH("Demand ID", 'E4 TB Allocation Details'!$A$18:$L$18, 0),FALSE), 'E2 Allocators'!$B$15:$W$358, MATCH('O5 Details by Class &amp; Accounts'!T$18, 'E2 Allocators'!$B$15:$W$15, 0),FALSE)*$F66), 0, VLOOKUP(VLOOKUP($A66, 'E4 TB Allocation Details'!$A$18:$L$214, MATCH("Demand ID", 'E4 TB Allocation Details'!$A$18:$L$18, 0),FALSE), 'E2 Allocators'!$B$15:$W$358, MATCH('O5 Details by Class &amp; Accounts'!T$18, 'E2 Allocators'!$B$15:$W$15, 0),FALSE)*$F66)</f>
        <v>0</v>
      </c>
      <c r="U66" s="2186">
        <f>IF(ISERROR(VLOOKUP(VLOOKUP($A66, 'E4 TB Allocation Details'!$A$18:$L$214, MATCH("Demand ID", 'E4 TB Allocation Details'!$A$18:$L$18, 0),FALSE), 'E2 Allocators'!$B$15:$W$358, MATCH('O5 Details by Class &amp; Accounts'!U$18, 'E2 Allocators'!$B$15:$W$15, 0),FALSE)*$F66), 0, VLOOKUP(VLOOKUP($A66, 'E4 TB Allocation Details'!$A$18:$L$214, MATCH("Demand ID", 'E4 TB Allocation Details'!$A$18:$L$18, 0),FALSE), 'E2 Allocators'!$B$15:$W$358, MATCH('O5 Details by Class &amp; Accounts'!U$18, 'E2 Allocators'!$B$15:$W$15, 0),FALSE)*$F66)</f>
        <v>0</v>
      </c>
      <c r="V66" s="2186">
        <f>IF(ISERROR(VLOOKUP(VLOOKUP($A66, 'E4 TB Allocation Details'!$A$18:$L$214, MATCH("Demand ID", 'E4 TB Allocation Details'!$A$18:$L$18, 0),FALSE), 'E2 Allocators'!$B$15:$W$358, MATCH('O5 Details by Class &amp; Accounts'!V$18, 'E2 Allocators'!$B$15:$W$15, 0),FALSE)*$F66), 0, VLOOKUP(VLOOKUP($A66, 'E4 TB Allocation Details'!$A$18:$L$214, MATCH("Demand ID", 'E4 TB Allocation Details'!$A$18:$L$18, 0),FALSE), 'E2 Allocators'!$B$15:$W$358, MATCH('O5 Details by Class &amp; Accounts'!V$18, 'E2 Allocators'!$B$15:$W$15, 0),FALSE)*$F66)</f>
        <v>0</v>
      </c>
      <c r="W66" s="2186">
        <f>IF(ISERROR(VLOOKUP(VLOOKUP($A66, 'E4 TB Allocation Details'!$A$18:$L$214, MATCH("Demand ID", 'E4 TB Allocation Details'!$A$18:$L$18, 0),FALSE), 'E2 Allocators'!$B$15:$W$358, MATCH('O5 Details by Class &amp; Accounts'!W$18, 'E2 Allocators'!$B$15:$W$15, 0),FALSE)*$F66), 0, VLOOKUP(VLOOKUP($A66, 'E4 TB Allocation Details'!$A$18:$L$214, MATCH("Demand ID", 'E4 TB Allocation Details'!$A$18:$L$18, 0),FALSE), 'E2 Allocators'!$B$15:$W$358, MATCH('O5 Details by Class &amp; Accounts'!W$18, 'E2 Allocators'!$B$15:$W$15, 0),FALSE)*$F66)</f>
        <v>0</v>
      </c>
      <c r="X66" s="2186">
        <f>IF(ISERROR(VLOOKUP(VLOOKUP($A66, 'E4 TB Allocation Details'!$A$18:$L$214, MATCH("Demand ID", 'E4 TB Allocation Details'!$A$18:$L$18, 0),FALSE), 'E2 Allocators'!$B$15:$W$358, MATCH('O5 Details by Class &amp; Accounts'!X$18, 'E2 Allocators'!$B$15:$W$15, 0),FALSE)*$F66), 0, VLOOKUP(VLOOKUP($A66, 'E4 TB Allocation Details'!$A$18:$L$214, MATCH("Demand ID", 'E4 TB Allocation Details'!$A$18:$L$18, 0),FALSE), 'E2 Allocators'!$B$15:$W$358, MATCH('O5 Details by Class &amp; Accounts'!X$18, 'E2 Allocators'!$B$15:$W$15, 0),FALSE)*$F66)</f>
        <v>0</v>
      </c>
      <c r="Y66" s="2186">
        <f>IF(ISERROR(VLOOKUP(VLOOKUP($A66, 'E4 TB Allocation Details'!$A$18:$L$214, MATCH("Demand ID", 'E4 TB Allocation Details'!$A$18:$L$18, 0),FALSE), 'E2 Allocators'!$B$15:$W$358, MATCH('O5 Details by Class &amp; Accounts'!Y$18, 'E2 Allocators'!$B$15:$W$15, 0),FALSE)*$F66), 0, VLOOKUP(VLOOKUP($A66, 'E4 TB Allocation Details'!$A$18:$L$214, MATCH("Demand ID", 'E4 TB Allocation Details'!$A$18:$L$18, 0),FALSE), 'E2 Allocators'!$B$15:$W$358, MATCH('O5 Details by Class &amp; Accounts'!Y$18, 'E2 Allocators'!$B$15:$W$15, 0),FALSE)*$F66)</f>
        <v>0</v>
      </c>
      <c r="Z66" s="2186">
        <f>IF(ISERROR(VLOOKUP(VLOOKUP($A66, 'E4 TB Allocation Details'!$A$18:$L$214, MATCH("Demand ID", 'E4 TB Allocation Details'!$A$18:$L$18, 0),FALSE), 'E2 Allocators'!$B$15:$W$358, MATCH('O5 Details by Class &amp; Accounts'!Z$18, 'E2 Allocators'!$B$15:$W$15, 0),FALSE)*$F66), 0, VLOOKUP(VLOOKUP($A66, 'E4 TB Allocation Details'!$A$18:$L$214, MATCH("Demand ID", 'E4 TB Allocation Details'!$A$18:$L$18, 0),FALSE), 'E2 Allocators'!$B$15:$W$358, MATCH('O5 Details by Class &amp; Accounts'!Z$18, 'E2 Allocators'!$B$15:$W$15, 0),FALSE)*$F66)</f>
        <v>0</v>
      </c>
      <c r="AA66" s="2186">
        <f>IF(ISERROR(VLOOKUP(VLOOKUP($A66, 'E4 TB Allocation Details'!$A$18:$L$214, MATCH("Demand ID", 'E4 TB Allocation Details'!$A$18:$L$18, 0),FALSE), 'E2 Allocators'!$B$15:$W$358, MATCH('O5 Details by Class &amp; Accounts'!AA$18, 'E2 Allocators'!$B$15:$W$15, 0),FALSE)*$F66), 0, VLOOKUP(VLOOKUP($A66, 'E4 TB Allocation Details'!$A$18:$L$214, MATCH("Demand ID", 'E4 TB Allocation Details'!$A$18:$L$18, 0),FALSE), 'E2 Allocators'!$B$15:$W$358, MATCH('O5 Details by Class &amp; Accounts'!AA$18, 'E2 Allocators'!$B$15:$W$15, 0),FALSE)*$F66)</f>
        <v>0</v>
      </c>
      <c r="AB66" s="2186">
        <f>IF(ISERROR(VLOOKUP(VLOOKUP($A66, 'E4 TB Allocation Details'!$A$18:$L$214, MATCH("Demand ID", 'E4 TB Allocation Details'!$A$18:$L$18, 0),FALSE), 'E2 Allocators'!$B$15:$W$358, MATCH('O5 Details by Class &amp; Accounts'!AB$18, 'E2 Allocators'!$B$15:$W$15, 0),FALSE)*$F66), 0, VLOOKUP(VLOOKUP($A66, 'E4 TB Allocation Details'!$A$18:$L$214, MATCH("Demand ID", 'E4 TB Allocation Details'!$A$18:$L$18, 0),FALSE), 'E2 Allocators'!$B$15:$W$358, MATCH('O5 Details by Class &amp; Accounts'!AB$18, 'E2 Allocators'!$B$15:$W$15, 0),FALSE)*$F66)</f>
        <v>0</v>
      </c>
      <c r="AC66" s="2186">
        <f t="shared" si="9"/>
        <v>0</v>
      </c>
      <c r="AD66" s="2186">
        <f>IF(ISERROR(VLOOKUP(VLOOKUP($A66, 'E4 TB Allocation Details'!$A$18:$L$214, MATCH("Customer ID", 'E4 TB Allocation Details'!$A$18:$L$18, 0),FALSE), 'E2 Allocators'!$B$15:$W$358, MATCH('O5 Details by Class &amp; Accounts'!AD$18, 'E2 Allocators'!$B$15:$W$15, 0),FALSE)*$G66), 0, VLOOKUP(VLOOKUP($A66, 'E4 TB Allocation Details'!$A$18:$L$214, MATCH("Customer ID", 'E4 TB Allocation Details'!$A$18:$L$18, 0),FALSE), 'E2 Allocators'!$B$15:$W$358, MATCH('O5 Details by Class &amp; Accounts'!AD$18, 'E2 Allocators'!$B$15:$W$15, 0),FALSE)*$G66)</f>
        <v>0</v>
      </c>
      <c r="AE66" s="2186">
        <f>IF(ISERROR(VLOOKUP(VLOOKUP($A66, 'E4 TB Allocation Details'!$A$18:$L$214, MATCH("Customer ID", 'E4 TB Allocation Details'!$A$18:$L$18, 0),FALSE), 'E2 Allocators'!$B$15:$W$358, MATCH('O5 Details by Class &amp; Accounts'!AE$18, 'E2 Allocators'!$B$15:$W$15, 0),FALSE)*$G66), 0, VLOOKUP(VLOOKUP($A66, 'E4 TB Allocation Details'!$A$18:$L$214, MATCH("Customer ID", 'E4 TB Allocation Details'!$A$18:$L$18, 0),FALSE), 'E2 Allocators'!$B$15:$W$358, MATCH('O5 Details by Class &amp; Accounts'!AE$18, 'E2 Allocators'!$B$15:$W$15, 0),FALSE)*$G66)</f>
        <v>0</v>
      </c>
      <c r="AF66" s="2186">
        <f>IF(ISERROR(VLOOKUP(VLOOKUP($A66, 'E4 TB Allocation Details'!$A$18:$L$214, MATCH("Customer ID", 'E4 TB Allocation Details'!$A$18:$L$18, 0),FALSE), 'E2 Allocators'!$B$15:$W$358, MATCH('O5 Details by Class &amp; Accounts'!AF$18, 'E2 Allocators'!$B$15:$W$15, 0),FALSE)*$G66), 0, VLOOKUP(VLOOKUP($A66, 'E4 TB Allocation Details'!$A$18:$L$214, MATCH("Customer ID", 'E4 TB Allocation Details'!$A$18:$L$18, 0),FALSE), 'E2 Allocators'!$B$15:$W$358, MATCH('O5 Details by Class &amp; Accounts'!AF$18, 'E2 Allocators'!$B$15:$W$15, 0),FALSE)*$G66)</f>
        <v>0</v>
      </c>
      <c r="AG66" s="2186">
        <f>IF(ISERROR(VLOOKUP(VLOOKUP($A66, 'E4 TB Allocation Details'!$A$18:$L$214, MATCH("Customer ID", 'E4 TB Allocation Details'!$A$18:$L$18, 0),FALSE), 'E2 Allocators'!$B$15:$W$358, MATCH('O5 Details by Class &amp; Accounts'!AG$18, 'E2 Allocators'!$B$15:$W$15, 0),FALSE)*$G66), 0, VLOOKUP(VLOOKUP($A66, 'E4 TB Allocation Details'!$A$18:$L$214, MATCH("Customer ID", 'E4 TB Allocation Details'!$A$18:$L$18, 0),FALSE), 'E2 Allocators'!$B$15:$W$358, MATCH('O5 Details by Class &amp; Accounts'!AG$18, 'E2 Allocators'!$B$15:$W$15, 0),FALSE)*$G66)</f>
        <v>0</v>
      </c>
      <c r="AH66" s="2186">
        <f>IF(ISERROR(VLOOKUP(VLOOKUP($A66, 'E4 TB Allocation Details'!$A$18:$L$214, MATCH("Customer ID", 'E4 TB Allocation Details'!$A$18:$L$18, 0),FALSE), 'E2 Allocators'!$B$15:$W$358, MATCH('O5 Details by Class &amp; Accounts'!AH$18, 'E2 Allocators'!$B$15:$W$15, 0),FALSE)*$G66), 0, VLOOKUP(VLOOKUP($A66, 'E4 TB Allocation Details'!$A$18:$L$214, MATCH("Customer ID", 'E4 TB Allocation Details'!$A$18:$L$18, 0),FALSE), 'E2 Allocators'!$B$15:$W$358, MATCH('O5 Details by Class &amp; Accounts'!AH$18, 'E2 Allocators'!$B$15:$W$15, 0),FALSE)*$G66)</f>
        <v>0</v>
      </c>
      <c r="AI66" s="2186">
        <f>IF(ISERROR(VLOOKUP(VLOOKUP($A66, 'E4 TB Allocation Details'!$A$18:$L$214, MATCH("Customer ID", 'E4 TB Allocation Details'!$A$18:$L$18, 0),FALSE), 'E2 Allocators'!$B$15:$W$358, MATCH('O5 Details by Class &amp; Accounts'!AI$18, 'E2 Allocators'!$B$15:$W$15, 0),FALSE)*$G66), 0, VLOOKUP(VLOOKUP($A66, 'E4 TB Allocation Details'!$A$18:$L$214, MATCH("Customer ID", 'E4 TB Allocation Details'!$A$18:$L$18, 0),FALSE), 'E2 Allocators'!$B$15:$W$358, MATCH('O5 Details by Class &amp; Accounts'!AI$18, 'E2 Allocators'!$B$15:$W$15, 0),FALSE)*$G66)</f>
        <v>0</v>
      </c>
      <c r="AJ66" s="2186">
        <f>IF(ISERROR(VLOOKUP(VLOOKUP($A66, 'E4 TB Allocation Details'!$A$18:$L$214, MATCH("Customer ID", 'E4 TB Allocation Details'!$A$18:$L$18, 0),FALSE), 'E2 Allocators'!$B$15:$W$358, MATCH('O5 Details by Class &amp; Accounts'!AJ$18, 'E2 Allocators'!$B$15:$W$15, 0),FALSE)*$G66), 0, VLOOKUP(VLOOKUP($A66, 'E4 TB Allocation Details'!$A$18:$L$214, MATCH("Customer ID", 'E4 TB Allocation Details'!$A$18:$L$18, 0),FALSE), 'E2 Allocators'!$B$15:$W$358, MATCH('O5 Details by Class &amp; Accounts'!AJ$18, 'E2 Allocators'!$B$15:$W$15, 0),FALSE)*$G66)</f>
        <v>0</v>
      </c>
      <c r="AK66" s="2186">
        <f>IF(ISERROR(VLOOKUP(VLOOKUP($A66, 'E4 TB Allocation Details'!$A$18:$L$214, MATCH("Customer ID", 'E4 TB Allocation Details'!$A$18:$L$18, 0),FALSE), 'E2 Allocators'!$B$15:$W$358, MATCH('O5 Details by Class &amp; Accounts'!AK$18, 'E2 Allocators'!$B$15:$W$15, 0),FALSE)*$G66), 0, VLOOKUP(VLOOKUP($A66, 'E4 TB Allocation Details'!$A$18:$L$214, MATCH("Customer ID", 'E4 TB Allocation Details'!$A$18:$L$18, 0),FALSE), 'E2 Allocators'!$B$15:$W$358, MATCH('O5 Details by Class &amp; Accounts'!AK$18, 'E2 Allocators'!$B$15:$W$15, 0),FALSE)*$G66)</f>
        <v>0</v>
      </c>
      <c r="AL66" s="2186">
        <f>IF(ISERROR(VLOOKUP(VLOOKUP($A66, 'E4 TB Allocation Details'!$A$18:$L$214, MATCH("Customer ID", 'E4 TB Allocation Details'!$A$18:$L$18, 0),FALSE), 'E2 Allocators'!$B$15:$W$358, MATCH('O5 Details by Class &amp; Accounts'!AL$18, 'E2 Allocators'!$B$15:$W$15, 0),FALSE)*$G66), 0, VLOOKUP(VLOOKUP($A66, 'E4 TB Allocation Details'!$A$18:$L$214, MATCH("Customer ID", 'E4 TB Allocation Details'!$A$18:$L$18, 0),FALSE), 'E2 Allocators'!$B$15:$W$358, MATCH('O5 Details by Class &amp; Accounts'!AL$18, 'E2 Allocators'!$B$15:$W$15, 0),FALSE)*$G66)</f>
        <v>0</v>
      </c>
      <c r="AM66" s="2186">
        <f>IF(ISERROR(VLOOKUP(VLOOKUP($A66, 'E4 TB Allocation Details'!$A$18:$L$214, MATCH("Customer ID", 'E4 TB Allocation Details'!$A$18:$L$18, 0),FALSE), 'E2 Allocators'!$B$15:$W$358, MATCH('O5 Details by Class &amp; Accounts'!AM$18, 'E2 Allocators'!$B$15:$W$15, 0),FALSE)*$G66), 0, VLOOKUP(VLOOKUP($A66, 'E4 TB Allocation Details'!$A$18:$L$214, MATCH("Customer ID", 'E4 TB Allocation Details'!$A$18:$L$18, 0),FALSE), 'E2 Allocators'!$B$15:$W$358, MATCH('O5 Details by Class &amp; Accounts'!AM$18, 'E2 Allocators'!$B$15:$W$15, 0),FALSE)*$G66)</f>
        <v>0</v>
      </c>
      <c r="AN66" s="2186">
        <f>IF(ISERROR(VLOOKUP(VLOOKUP($A66, 'E4 TB Allocation Details'!$A$18:$L$214, MATCH("Customer ID", 'E4 TB Allocation Details'!$A$18:$L$18, 0),FALSE), 'E2 Allocators'!$B$15:$W$358, MATCH('O5 Details by Class &amp; Accounts'!AN$18, 'E2 Allocators'!$B$15:$W$15, 0),FALSE)*$G66), 0, VLOOKUP(VLOOKUP($A66, 'E4 TB Allocation Details'!$A$18:$L$214, MATCH("Customer ID", 'E4 TB Allocation Details'!$A$18:$L$18, 0),FALSE), 'E2 Allocators'!$B$15:$W$358, MATCH('O5 Details by Class &amp; Accounts'!AN$18, 'E2 Allocators'!$B$15:$W$15, 0),FALSE)*$G66)</f>
        <v>0</v>
      </c>
      <c r="AO66" s="2186">
        <f>IF(ISERROR(VLOOKUP(VLOOKUP($A66, 'E4 TB Allocation Details'!$A$18:$L$214, MATCH("Customer ID", 'E4 TB Allocation Details'!$A$18:$L$18, 0),FALSE), 'E2 Allocators'!$B$15:$W$358, MATCH('O5 Details by Class &amp; Accounts'!AO$18, 'E2 Allocators'!$B$15:$W$15, 0),FALSE)*$G66), 0, VLOOKUP(VLOOKUP($A66, 'E4 TB Allocation Details'!$A$18:$L$214, MATCH("Customer ID", 'E4 TB Allocation Details'!$A$18:$L$18, 0),FALSE), 'E2 Allocators'!$B$15:$W$358, MATCH('O5 Details by Class &amp; Accounts'!AO$18, 'E2 Allocators'!$B$15:$W$15, 0),FALSE)*$G66)</f>
        <v>0</v>
      </c>
      <c r="AP66" s="2186">
        <f>IF(ISERROR(VLOOKUP(VLOOKUP($A66, 'E4 TB Allocation Details'!$A$18:$L$214, MATCH("Customer ID", 'E4 TB Allocation Details'!$A$18:$L$18, 0),FALSE), 'E2 Allocators'!$B$15:$W$358, MATCH('O5 Details by Class &amp; Accounts'!AP$18, 'E2 Allocators'!$B$15:$W$15, 0),FALSE)*$G66), 0, VLOOKUP(VLOOKUP($A66, 'E4 TB Allocation Details'!$A$18:$L$214, MATCH("Customer ID", 'E4 TB Allocation Details'!$A$18:$L$18, 0),FALSE), 'E2 Allocators'!$B$15:$W$358, MATCH('O5 Details by Class &amp; Accounts'!AP$18, 'E2 Allocators'!$B$15:$W$15, 0),FALSE)*$G66)</f>
        <v>0</v>
      </c>
      <c r="AQ66" s="2186">
        <f>IF(ISERROR(VLOOKUP(VLOOKUP($A66, 'E4 TB Allocation Details'!$A$18:$L$214, MATCH("Customer ID", 'E4 TB Allocation Details'!$A$18:$L$18, 0),FALSE), 'E2 Allocators'!$B$15:$W$358, MATCH('O5 Details by Class &amp; Accounts'!AQ$18, 'E2 Allocators'!$B$15:$W$15, 0),FALSE)*$G66), 0, VLOOKUP(VLOOKUP($A66, 'E4 TB Allocation Details'!$A$18:$L$214, MATCH("Customer ID", 'E4 TB Allocation Details'!$A$18:$L$18, 0),FALSE), 'E2 Allocators'!$B$15:$W$358, MATCH('O5 Details by Class &amp; Accounts'!AQ$18, 'E2 Allocators'!$B$15:$W$15, 0),FALSE)*$G66)</f>
        <v>0</v>
      </c>
      <c r="AR66" s="2186">
        <f>IF(ISERROR(VLOOKUP(VLOOKUP($A66, 'E4 TB Allocation Details'!$A$18:$L$214, MATCH("Customer ID", 'E4 TB Allocation Details'!$A$18:$L$18, 0),FALSE), 'E2 Allocators'!$B$15:$W$358, MATCH('O5 Details by Class &amp; Accounts'!AR$18, 'E2 Allocators'!$B$15:$W$15, 0),FALSE)*$G66), 0, VLOOKUP(VLOOKUP($A66, 'E4 TB Allocation Details'!$A$18:$L$214, MATCH("Customer ID", 'E4 TB Allocation Details'!$A$18:$L$18, 0),FALSE), 'E2 Allocators'!$B$15:$W$358, MATCH('O5 Details by Class &amp; Accounts'!AR$18, 'E2 Allocators'!$B$15:$W$15, 0),FALSE)*$G66)</f>
        <v>0</v>
      </c>
      <c r="AS66" s="2186">
        <f>IF(ISERROR(VLOOKUP(VLOOKUP($A66, 'E4 TB Allocation Details'!$A$18:$L$214, MATCH("Customer ID", 'E4 TB Allocation Details'!$A$18:$L$18, 0),FALSE), 'E2 Allocators'!$B$15:$W$358, MATCH('O5 Details by Class &amp; Accounts'!AS$18, 'E2 Allocators'!$B$15:$W$15, 0),FALSE)*$G66), 0, VLOOKUP(VLOOKUP($A66, 'E4 TB Allocation Details'!$A$18:$L$214, MATCH("Customer ID", 'E4 TB Allocation Details'!$A$18:$L$18, 0),FALSE), 'E2 Allocators'!$B$15:$W$358, MATCH('O5 Details by Class &amp; Accounts'!AS$18, 'E2 Allocators'!$B$15:$W$15, 0),FALSE)*$G66)</f>
        <v>0</v>
      </c>
      <c r="AT66" s="2186">
        <f>IF(ISERROR(VLOOKUP(VLOOKUP($A66, 'E4 TB Allocation Details'!$A$18:$L$214, MATCH("Customer ID", 'E4 TB Allocation Details'!$A$18:$L$18, 0),FALSE), 'E2 Allocators'!$B$15:$W$358, MATCH('O5 Details by Class &amp; Accounts'!AT$18, 'E2 Allocators'!$B$15:$W$15, 0),FALSE)*$G66), 0, VLOOKUP(VLOOKUP($A66, 'E4 TB Allocation Details'!$A$18:$L$214, MATCH("Customer ID", 'E4 TB Allocation Details'!$A$18:$L$18, 0),FALSE), 'E2 Allocators'!$B$15:$W$358, MATCH('O5 Details by Class &amp; Accounts'!AT$18, 'E2 Allocators'!$B$15:$W$15, 0),FALSE)*$G66)</f>
        <v>0</v>
      </c>
      <c r="AU66" s="2186">
        <f>IF(ISERROR(VLOOKUP(VLOOKUP($A66, 'E4 TB Allocation Details'!$A$18:$L$214, MATCH("Customer ID", 'E4 TB Allocation Details'!$A$18:$L$18, 0),FALSE), 'E2 Allocators'!$B$15:$W$358, MATCH('O5 Details by Class &amp; Accounts'!AU$18, 'E2 Allocators'!$B$15:$W$15, 0),FALSE)*$G66), 0, VLOOKUP(VLOOKUP($A66, 'E4 TB Allocation Details'!$A$18:$L$214, MATCH("Customer ID", 'E4 TB Allocation Details'!$A$18:$L$18, 0),FALSE), 'E2 Allocators'!$B$15:$W$358, MATCH('O5 Details by Class &amp; Accounts'!AU$18, 'E2 Allocators'!$B$15:$W$15, 0),FALSE)*$G66)</f>
        <v>0</v>
      </c>
      <c r="AV66" s="2186">
        <f>IF(ISERROR(VLOOKUP(VLOOKUP($A66, 'E4 TB Allocation Details'!$A$18:$L$214, MATCH("Customer ID", 'E4 TB Allocation Details'!$A$18:$L$18, 0),FALSE), 'E2 Allocators'!$B$15:$W$358, MATCH('O5 Details by Class &amp; Accounts'!AV$18, 'E2 Allocators'!$B$15:$W$15, 0),FALSE)*$G66), 0, VLOOKUP(VLOOKUP($A66, 'E4 TB Allocation Details'!$A$18:$L$214, MATCH("Customer ID", 'E4 TB Allocation Details'!$A$18:$L$18, 0),FALSE), 'E2 Allocators'!$B$15:$W$358, MATCH('O5 Details by Class &amp; Accounts'!AV$18, 'E2 Allocators'!$B$15:$W$15, 0),FALSE)*$G66)</f>
        <v>0</v>
      </c>
      <c r="AW66" s="2186">
        <f>IF(ISERROR(VLOOKUP(VLOOKUP($A66, 'E4 TB Allocation Details'!$A$18:$L$214, MATCH("Customer ID", 'E4 TB Allocation Details'!$A$18:$L$18, 0),FALSE), 'E2 Allocators'!$B$15:$W$358, MATCH('O5 Details by Class &amp; Accounts'!AW$18, 'E2 Allocators'!$B$15:$W$15, 0),FALSE)*$G66), 0, VLOOKUP(VLOOKUP($A66, 'E4 TB Allocation Details'!$A$18:$L$214, MATCH("Customer ID", 'E4 TB Allocation Details'!$A$18:$L$18, 0),FALSE), 'E2 Allocators'!$B$15:$W$358, MATCH('O5 Details by Class &amp; Accounts'!AW$18, 'E2 Allocators'!$B$15:$W$15, 0),FALSE)*$G66)</f>
        <v>0</v>
      </c>
      <c r="AX66" s="2186">
        <f t="shared" si="10"/>
        <v>0</v>
      </c>
      <c r="AY66" s="2186">
        <f>IF(ISERROR(VLOOKUP(VLOOKUP($A66, 'E4 TB Allocation Details'!$A$18:$L$214, MATCH("Misc ID", 'E4 TB Allocation Details'!$A$18:$L$18, 0),FALSE), 'E2 Allocators'!$B$15:$W$358, MATCH('O5 Details by Class &amp; Accounts'!AY$18, 'E2 Allocators'!$B$15:$W$15, 0),FALSE)*$E66), 0, VLOOKUP(VLOOKUP($A66, 'E4 TB Allocation Details'!$A$18:$L$214, MATCH("Misc ID", 'E4 TB Allocation Details'!$A$18:$L$18, 0),FALSE), 'E2 Allocators'!$B$15:$W$358, MATCH('O5 Details by Class &amp; Accounts'!AY$18, 'E2 Allocators'!$B$15:$W$15, 0),FALSE)*$E66)</f>
        <v>0</v>
      </c>
      <c r="AZ66" s="2186">
        <f>IF(ISERROR(VLOOKUP(VLOOKUP($A66, 'E4 TB Allocation Details'!$A$18:$L$214, MATCH("Misc ID", 'E4 TB Allocation Details'!$A$18:$L$18, 0),FALSE), 'E2 Allocators'!$B$15:$W$358, MATCH('O5 Details by Class &amp; Accounts'!AZ$18, 'E2 Allocators'!$B$15:$W$15, 0),FALSE)*$E66), 0, VLOOKUP(VLOOKUP($A66, 'E4 TB Allocation Details'!$A$18:$L$214, MATCH("Misc ID", 'E4 TB Allocation Details'!$A$18:$L$18, 0),FALSE), 'E2 Allocators'!$B$15:$W$358, MATCH('O5 Details by Class &amp; Accounts'!AZ$18, 'E2 Allocators'!$B$15:$W$15, 0),FALSE)*$E66)</f>
        <v>0</v>
      </c>
      <c r="BA66" s="2186">
        <f>IF(ISERROR(VLOOKUP(VLOOKUP($A66, 'E4 TB Allocation Details'!$A$18:$L$214, MATCH("Misc ID", 'E4 TB Allocation Details'!$A$18:$L$18, 0),FALSE), 'E2 Allocators'!$B$15:$W$358, MATCH('O5 Details by Class &amp; Accounts'!BA$18, 'E2 Allocators'!$B$15:$W$15, 0),FALSE)*$E66), 0, VLOOKUP(VLOOKUP($A66, 'E4 TB Allocation Details'!$A$18:$L$214, MATCH("Misc ID", 'E4 TB Allocation Details'!$A$18:$L$18, 0),FALSE), 'E2 Allocators'!$B$15:$W$358, MATCH('O5 Details by Class &amp; Accounts'!BA$18, 'E2 Allocators'!$B$15:$W$15, 0),FALSE)*$E66)</f>
        <v>0</v>
      </c>
      <c r="BB66" s="2186">
        <f>IF(ISERROR(VLOOKUP(VLOOKUP($A66, 'E4 TB Allocation Details'!$A$18:$L$214, MATCH("Misc ID", 'E4 TB Allocation Details'!$A$18:$L$18, 0),FALSE), 'E2 Allocators'!$B$15:$W$358, MATCH('O5 Details by Class &amp; Accounts'!BB$18, 'E2 Allocators'!$B$15:$W$15, 0),FALSE)*$E66), 0, VLOOKUP(VLOOKUP($A66, 'E4 TB Allocation Details'!$A$18:$L$214, MATCH("Misc ID", 'E4 TB Allocation Details'!$A$18:$L$18, 0),FALSE), 'E2 Allocators'!$B$15:$W$358, MATCH('O5 Details by Class &amp; Accounts'!BB$18, 'E2 Allocators'!$B$15:$W$15, 0),FALSE)*$E66)</f>
        <v>0</v>
      </c>
      <c r="BC66" s="2186">
        <f>IF(ISERROR(VLOOKUP(VLOOKUP($A66, 'E4 TB Allocation Details'!$A$18:$L$214, MATCH("Misc ID", 'E4 TB Allocation Details'!$A$18:$L$18, 0),FALSE), 'E2 Allocators'!$B$15:$W$358, MATCH('O5 Details by Class &amp; Accounts'!BC$18, 'E2 Allocators'!$B$15:$W$15, 0),FALSE)*$E66), 0, VLOOKUP(VLOOKUP($A66, 'E4 TB Allocation Details'!$A$18:$L$214, MATCH("Misc ID", 'E4 TB Allocation Details'!$A$18:$L$18, 0),FALSE), 'E2 Allocators'!$B$15:$W$358, MATCH('O5 Details by Class &amp; Accounts'!BC$18, 'E2 Allocators'!$B$15:$W$15, 0),FALSE)*$E66)</f>
        <v>0</v>
      </c>
      <c r="BD66" s="2186">
        <f>IF(ISERROR(VLOOKUP(VLOOKUP($A66, 'E4 TB Allocation Details'!$A$18:$L$214, MATCH("Misc ID", 'E4 TB Allocation Details'!$A$18:$L$18, 0),FALSE), 'E2 Allocators'!$B$15:$W$358, MATCH('O5 Details by Class &amp; Accounts'!BD$18, 'E2 Allocators'!$B$15:$W$15, 0),FALSE)*$E66), 0, VLOOKUP(VLOOKUP($A66, 'E4 TB Allocation Details'!$A$18:$L$214, MATCH("Misc ID", 'E4 TB Allocation Details'!$A$18:$L$18, 0),FALSE), 'E2 Allocators'!$B$15:$W$358, MATCH('O5 Details by Class &amp; Accounts'!BD$18, 'E2 Allocators'!$B$15:$W$15, 0),FALSE)*$E66)</f>
        <v>0</v>
      </c>
      <c r="BE66" s="2186">
        <f>IF(ISERROR(VLOOKUP(VLOOKUP($A66, 'E4 TB Allocation Details'!$A$18:$L$214, MATCH("Misc ID", 'E4 TB Allocation Details'!$A$18:$L$18, 0),FALSE), 'E2 Allocators'!$B$15:$W$358, MATCH('O5 Details by Class &amp; Accounts'!BE$18, 'E2 Allocators'!$B$15:$W$15, 0),FALSE)*$E66), 0, VLOOKUP(VLOOKUP($A66, 'E4 TB Allocation Details'!$A$18:$L$214, MATCH("Misc ID", 'E4 TB Allocation Details'!$A$18:$L$18, 0),FALSE), 'E2 Allocators'!$B$15:$W$358, MATCH('O5 Details by Class &amp; Accounts'!BE$18, 'E2 Allocators'!$B$15:$W$15, 0),FALSE)*$E66)</f>
        <v>0</v>
      </c>
      <c r="BF66" s="2186">
        <f>IF(ISERROR(VLOOKUP(VLOOKUP($A66, 'E4 TB Allocation Details'!$A$18:$L$214, MATCH("Misc ID", 'E4 TB Allocation Details'!$A$18:$L$18, 0),FALSE), 'E2 Allocators'!$B$15:$W$358, MATCH('O5 Details by Class &amp; Accounts'!BF$18, 'E2 Allocators'!$B$15:$W$15, 0),FALSE)*$E66), 0, VLOOKUP(VLOOKUP($A66, 'E4 TB Allocation Details'!$A$18:$L$214, MATCH("Misc ID", 'E4 TB Allocation Details'!$A$18:$L$18, 0),FALSE), 'E2 Allocators'!$B$15:$W$358, MATCH('O5 Details by Class &amp; Accounts'!BF$18, 'E2 Allocators'!$B$15:$W$15, 0),FALSE)*$E66)</f>
        <v>0</v>
      </c>
      <c r="BG66" s="2186">
        <f>IF(ISERROR(VLOOKUP(VLOOKUP($A66, 'E4 TB Allocation Details'!$A$18:$L$214, MATCH("Misc ID", 'E4 TB Allocation Details'!$A$18:$L$18, 0),FALSE), 'E2 Allocators'!$B$15:$W$358, MATCH('O5 Details by Class &amp; Accounts'!BG$18, 'E2 Allocators'!$B$15:$W$15, 0),FALSE)*$E66), 0, VLOOKUP(VLOOKUP($A66, 'E4 TB Allocation Details'!$A$18:$L$214, MATCH("Misc ID", 'E4 TB Allocation Details'!$A$18:$L$18, 0),FALSE), 'E2 Allocators'!$B$15:$W$358, MATCH('O5 Details by Class &amp; Accounts'!BG$18, 'E2 Allocators'!$B$15:$W$15, 0),FALSE)*$E66)</f>
        <v>0</v>
      </c>
      <c r="BH66" s="2186">
        <f>IF(ISERROR(VLOOKUP(VLOOKUP($A66, 'E4 TB Allocation Details'!$A$18:$L$214, MATCH("Misc ID", 'E4 TB Allocation Details'!$A$18:$L$18, 0),FALSE), 'E2 Allocators'!$B$15:$W$358, MATCH('O5 Details by Class &amp; Accounts'!BH$18, 'E2 Allocators'!$B$15:$W$15, 0),FALSE)*$E66), 0, VLOOKUP(VLOOKUP($A66, 'E4 TB Allocation Details'!$A$18:$L$214, MATCH("Misc ID", 'E4 TB Allocation Details'!$A$18:$L$18, 0),FALSE), 'E2 Allocators'!$B$15:$W$358, MATCH('O5 Details by Class &amp; Accounts'!BH$18, 'E2 Allocators'!$B$15:$W$15, 0),FALSE)*$E66)</f>
        <v>0</v>
      </c>
      <c r="BI66" s="2186">
        <f>IF(ISERROR(VLOOKUP(VLOOKUP($A66, 'E4 TB Allocation Details'!$A$18:$L$214, MATCH("Misc ID", 'E4 TB Allocation Details'!$A$18:$L$18, 0),FALSE), 'E2 Allocators'!$B$15:$W$358, MATCH('O5 Details by Class &amp; Accounts'!BI$18, 'E2 Allocators'!$B$15:$W$15, 0),FALSE)*$E66), 0, VLOOKUP(VLOOKUP($A66, 'E4 TB Allocation Details'!$A$18:$L$214, MATCH("Misc ID", 'E4 TB Allocation Details'!$A$18:$L$18, 0),FALSE), 'E2 Allocators'!$B$15:$W$358, MATCH('O5 Details by Class &amp; Accounts'!BI$18, 'E2 Allocators'!$B$15:$W$15, 0),FALSE)*$E66)</f>
        <v>0</v>
      </c>
      <c r="BJ66" s="2186">
        <f>IF(ISERROR(VLOOKUP(VLOOKUP($A66, 'E4 TB Allocation Details'!$A$18:$L$214, MATCH("Misc ID", 'E4 TB Allocation Details'!$A$18:$L$18, 0),FALSE), 'E2 Allocators'!$B$15:$W$358, MATCH('O5 Details by Class &amp; Accounts'!BJ$18, 'E2 Allocators'!$B$15:$W$15, 0),FALSE)*$E66), 0, VLOOKUP(VLOOKUP($A66, 'E4 TB Allocation Details'!$A$18:$L$214, MATCH("Misc ID", 'E4 TB Allocation Details'!$A$18:$L$18, 0),FALSE), 'E2 Allocators'!$B$15:$W$358, MATCH('O5 Details by Class &amp; Accounts'!BJ$18, 'E2 Allocators'!$B$15:$W$15, 0),FALSE)*$E66)</f>
        <v>0</v>
      </c>
      <c r="BK66" s="2186">
        <f>IF(ISERROR(VLOOKUP(VLOOKUP($A66, 'E4 TB Allocation Details'!$A$18:$L$214, MATCH("Misc ID", 'E4 TB Allocation Details'!$A$18:$L$18, 0),FALSE), 'E2 Allocators'!$B$15:$W$358, MATCH('O5 Details by Class &amp; Accounts'!BK$18, 'E2 Allocators'!$B$15:$W$15, 0),FALSE)*$E66), 0, VLOOKUP(VLOOKUP($A66, 'E4 TB Allocation Details'!$A$18:$L$214, MATCH("Misc ID", 'E4 TB Allocation Details'!$A$18:$L$18, 0),FALSE), 'E2 Allocators'!$B$15:$W$358, MATCH('O5 Details by Class &amp; Accounts'!BK$18, 'E2 Allocators'!$B$15:$W$15, 0),FALSE)*$E66)</f>
        <v>0</v>
      </c>
      <c r="BL66" s="2186">
        <f>IF(ISERROR(VLOOKUP(VLOOKUP($A66, 'E4 TB Allocation Details'!$A$18:$L$214, MATCH("Misc ID", 'E4 TB Allocation Details'!$A$18:$L$18, 0),FALSE), 'E2 Allocators'!$B$15:$W$358, MATCH('O5 Details by Class &amp; Accounts'!BL$18, 'E2 Allocators'!$B$15:$W$15, 0),FALSE)*$E66), 0, VLOOKUP(VLOOKUP($A66, 'E4 TB Allocation Details'!$A$18:$L$214, MATCH("Misc ID", 'E4 TB Allocation Details'!$A$18:$L$18, 0),FALSE), 'E2 Allocators'!$B$15:$W$358, MATCH('O5 Details by Class &amp; Accounts'!BL$18, 'E2 Allocators'!$B$15:$W$15, 0),FALSE)*$E66)</f>
        <v>0</v>
      </c>
      <c r="BM66" s="2186">
        <f>IF(ISERROR(VLOOKUP(VLOOKUP($A66, 'E4 TB Allocation Details'!$A$18:$L$214, MATCH("Misc ID", 'E4 TB Allocation Details'!$A$18:$L$18, 0),FALSE), 'E2 Allocators'!$B$15:$W$358, MATCH('O5 Details by Class &amp; Accounts'!BM$18, 'E2 Allocators'!$B$15:$W$15, 0),FALSE)*$E66), 0, VLOOKUP(VLOOKUP($A66, 'E4 TB Allocation Details'!$A$18:$L$214, MATCH("Misc ID", 'E4 TB Allocation Details'!$A$18:$L$18, 0),FALSE), 'E2 Allocators'!$B$15:$W$358, MATCH('O5 Details by Class &amp; Accounts'!BM$18, 'E2 Allocators'!$B$15:$W$15, 0),FALSE)*$E66)</f>
        <v>0</v>
      </c>
      <c r="BN66" s="2186">
        <f>IF(ISERROR(VLOOKUP(VLOOKUP($A66, 'E4 TB Allocation Details'!$A$18:$L$214, MATCH("Misc ID", 'E4 TB Allocation Details'!$A$18:$L$18, 0),FALSE), 'E2 Allocators'!$B$15:$W$358, MATCH('O5 Details by Class &amp; Accounts'!BN$18, 'E2 Allocators'!$B$15:$W$15, 0),FALSE)*$E66), 0, VLOOKUP(VLOOKUP($A66, 'E4 TB Allocation Details'!$A$18:$L$214, MATCH("Misc ID", 'E4 TB Allocation Details'!$A$18:$L$18, 0),FALSE), 'E2 Allocators'!$B$15:$W$358, MATCH('O5 Details by Class &amp; Accounts'!BN$18, 'E2 Allocators'!$B$15:$W$15, 0),FALSE)*$E66)</f>
        <v>0</v>
      </c>
      <c r="BO66" s="2186">
        <f>IF(ISERROR(VLOOKUP(VLOOKUP($A66, 'E4 TB Allocation Details'!$A$18:$L$214, MATCH("Misc ID", 'E4 TB Allocation Details'!$A$18:$L$18, 0),FALSE), 'E2 Allocators'!$B$15:$W$358, MATCH('O5 Details by Class &amp; Accounts'!BO$18, 'E2 Allocators'!$B$15:$W$15, 0),FALSE)*$E66), 0, VLOOKUP(VLOOKUP($A66, 'E4 TB Allocation Details'!$A$18:$L$214, MATCH("Misc ID", 'E4 TB Allocation Details'!$A$18:$L$18, 0),FALSE), 'E2 Allocators'!$B$15:$W$358, MATCH('O5 Details by Class &amp; Accounts'!BO$18, 'E2 Allocators'!$B$15:$W$15, 0),FALSE)*$E66)</f>
        <v>0</v>
      </c>
      <c r="BP66" s="2186">
        <f>IF(ISERROR(VLOOKUP(VLOOKUP($A66, 'E4 TB Allocation Details'!$A$18:$L$214, MATCH("Misc ID", 'E4 TB Allocation Details'!$A$18:$L$18, 0),FALSE), 'E2 Allocators'!$B$15:$W$358, MATCH('O5 Details by Class &amp; Accounts'!BP$18, 'E2 Allocators'!$B$15:$W$15, 0),FALSE)*$E66), 0, VLOOKUP(VLOOKUP($A66, 'E4 TB Allocation Details'!$A$18:$L$214, MATCH("Misc ID", 'E4 TB Allocation Details'!$A$18:$L$18, 0),FALSE), 'E2 Allocators'!$B$15:$W$358, MATCH('O5 Details by Class &amp; Accounts'!BP$18, 'E2 Allocators'!$B$15:$W$15, 0),FALSE)*$E66)</f>
        <v>0</v>
      </c>
      <c r="BQ66" s="2186">
        <f>IF(ISERROR(VLOOKUP(VLOOKUP($A66, 'E4 TB Allocation Details'!$A$18:$L$214, MATCH("Misc ID", 'E4 TB Allocation Details'!$A$18:$L$18, 0),FALSE), 'E2 Allocators'!$B$15:$W$358, MATCH('O5 Details by Class &amp; Accounts'!BQ$18, 'E2 Allocators'!$B$15:$W$15, 0),FALSE)*$E66), 0, VLOOKUP(VLOOKUP($A66, 'E4 TB Allocation Details'!$A$18:$L$214, MATCH("Misc ID", 'E4 TB Allocation Details'!$A$18:$L$18, 0),FALSE), 'E2 Allocators'!$B$15:$W$358, MATCH('O5 Details by Class &amp; Accounts'!BQ$18, 'E2 Allocators'!$B$15:$W$15, 0),FALSE)*$E66)</f>
        <v>0</v>
      </c>
      <c r="BR66" s="2186">
        <f>IF(ISERROR(VLOOKUP(VLOOKUP($A66, 'E4 TB Allocation Details'!$A$18:$L$214, MATCH("Misc ID", 'E4 TB Allocation Details'!$A$18:$L$18, 0),FALSE), 'E2 Allocators'!$B$15:$W$358, MATCH('O5 Details by Class &amp; Accounts'!BR$18, 'E2 Allocators'!$B$15:$W$15, 0),FALSE)*$E66), 0, VLOOKUP(VLOOKUP($A66, 'E4 TB Allocation Details'!$A$18:$L$214, MATCH("Misc ID", 'E4 TB Allocation Details'!$A$18:$L$18, 0),FALSE), 'E2 Allocators'!$B$15:$W$358, MATCH('O5 Details by Class &amp; Accounts'!BR$18, 'E2 Allocators'!$B$15:$W$15, 0),FALSE)*$E66)</f>
        <v>0</v>
      </c>
      <c r="BS66" s="2186">
        <f t="shared" si="11"/>
        <v>0</v>
      </c>
      <c r="BT66" s="2186">
        <f>IF(ISERROR(VLOOKUP(VLOOKUP($A66, 'E4 TB Allocation Details'!$A$18:$L$214, MATCH("A &amp; G ID", 'E4 TB Allocation Details'!$A$18:$L$18, 0),FALSE), 'E2 Allocators'!$B$15:$W$358, MATCH('O5 Details by Class &amp; Accounts'!BT$18, 'E2 Allocators'!$B$15:$W$15, 0),FALSE)*$E66), 0, VLOOKUP(VLOOKUP($A66, 'E4 TB Allocation Details'!$A$18:$L$214, MATCH("A &amp; G ID", 'E4 TB Allocation Details'!$A$18:$L$18, 0),FALSE), 'E2 Allocators'!$B$15:$W$358, MATCH('O5 Details by Class &amp; Accounts'!BT$18, 'E2 Allocators'!$B$15:$W$15, 0),FALSE)*$E66)</f>
        <v>1966546.6171318686</v>
      </c>
      <c r="BU66" s="2186">
        <f>IF(ISERROR(VLOOKUP(VLOOKUP($A66, 'E4 TB Allocation Details'!$A$18:$L$214, MATCH("A &amp; G ID", 'E4 TB Allocation Details'!$A$18:$L$18, 0),FALSE), 'E2 Allocators'!$B$15:$W$358, MATCH('O5 Details by Class &amp; Accounts'!BU$18, 'E2 Allocators'!$B$15:$W$15, 0),FALSE)*$E66), 0, VLOOKUP(VLOOKUP($A66, 'E4 TB Allocation Details'!$A$18:$L$214, MATCH("A &amp; G ID", 'E4 TB Allocation Details'!$A$18:$L$18, 0),FALSE), 'E2 Allocators'!$B$15:$W$358, MATCH('O5 Details by Class &amp; Accounts'!BU$18, 'E2 Allocators'!$B$15:$W$15, 0),FALSE)*$E66)</f>
        <v>452351.48109148844</v>
      </c>
      <c r="BV66" s="2186">
        <f>IF(ISERROR(VLOOKUP(VLOOKUP($A66, 'E4 TB Allocation Details'!$A$18:$L$214, MATCH("A &amp; G ID", 'E4 TB Allocation Details'!$A$18:$L$18, 0),FALSE), 'E2 Allocators'!$B$15:$W$358, MATCH('O5 Details by Class &amp; Accounts'!BV$18, 'E2 Allocators'!$B$15:$W$15, 0),FALSE)*$E66), 0, VLOOKUP(VLOOKUP($A66, 'E4 TB Allocation Details'!$A$18:$L$214, MATCH("A &amp; G ID", 'E4 TB Allocation Details'!$A$18:$L$18, 0),FALSE), 'E2 Allocators'!$B$15:$W$358, MATCH('O5 Details by Class &amp; Accounts'!BV$18, 'E2 Allocators'!$B$15:$W$15, 0),FALSE)*$E66)</f>
        <v>703471.33434706321</v>
      </c>
      <c r="BW66" s="2186">
        <f>IF(ISERROR(VLOOKUP(VLOOKUP($A66, 'E4 TB Allocation Details'!$A$18:$L$214, MATCH("A &amp; G ID", 'E4 TB Allocation Details'!$A$18:$L$18, 0),FALSE), 'E2 Allocators'!$B$15:$W$358, MATCH('O5 Details by Class &amp; Accounts'!BW$18, 'E2 Allocators'!$B$15:$W$15, 0),FALSE)*$E66), 0, VLOOKUP(VLOOKUP($A66, 'E4 TB Allocation Details'!$A$18:$L$214, MATCH("A &amp; G ID", 'E4 TB Allocation Details'!$A$18:$L$18, 0),FALSE), 'E2 Allocators'!$B$15:$W$358, MATCH('O5 Details by Class &amp; Accounts'!BW$18, 'E2 Allocators'!$B$15:$W$15, 0),FALSE)*$E66)</f>
        <v>0</v>
      </c>
      <c r="BX66" s="2186">
        <f>IF(ISERROR(VLOOKUP(VLOOKUP($A66, 'E4 TB Allocation Details'!$A$18:$L$214, MATCH("A &amp; G ID", 'E4 TB Allocation Details'!$A$18:$L$18, 0),FALSE), 'E2 Allocators'!$B$15:$W$358, MATCH('O5 Details by Class &amp; Accounts'!BX$18, 'E2 Allocators'!$B$15:$W$15, 0),FALSE)*$E66), 0, VLOOKUP(VLOOKUP($A66, 'E4 TB Allocation Details'!$A$18:$L$214, MATCH("A &amp; G ID", 'E4 TB Allocation Details'!$A$18:$L$18, 0),FALSE), 'E2 Allocators'!$B$15:$W$358, MATCH('O5 Details by Class &amp; Accounts'!BX$18, 'E2 Allocators'!$B$15:$W$15, 0),FALSE)*$E66)</f>
        <v>0</v>
      </c>
      <c r="BY66" s="2186">
        <f>IF(ISERROR(VLOOKUP(VLOOKUP($A66, 'E4 TB Allocation Details'!$A$18:$L$214, MATCH("A &amp; G ID", 'E4 TB Allocation Details'!$A$18:$L$18, 0),FALSE), 'E2 Allocators'!$B$15:$W$358, MATCH('O5 Details by Class &amp; Accounts'!BY$18, 'E2 Allocators'!$B$15:$W$15, 0),FALSE)*$E66), 0, VLOOKUP(VLOOKUP($A66, 'E4 TB Allocation Details'!$A$18:$L$214, MATCH("A &amp; G ID", 'E4 TB Allocation Details'!$A$18:$L$18, 0),FALSE), 'E2 Allocators'!$B$15:$W$358, MATCH('O5 Details by Class &amp; Accounts'!BY$18, 'E2 Allocators'!$B$15:$W$15, 0),FALSE)*$E66)</f>
        <v>0</v>
      </c>
      <c r="BZ66" s="2186">
        <f>IF(ISERROR(VLOOKUP(VLOOKUP($A66, 'E4 TB Allocation Details'!$A$18:$L$214, MATCH("A &amp; G ID", 'E4 TB Allocation Details'!$A$18:$L$18, 0),FALSE), 'E2 Allocators'!$B$15:$W$358, MATCH('O5 Details by Class &amp; Accounts'!BZ$18, 'E2 Allocators'!$B$15:$W$15, 0),FALSE)*$E66), 0, VLOOKUP(VLOOKUP($A66, 'E4 TB Allocation Details'!$A$18:$L$214, MATCH("A &amp; G ID", 'E4 TB Allocation Details'!$A$18:$L$18, 0),FALSE), 'E2 Allocators'!$B$15:$W$358, MATCH('O5 Details by Class &amp; Accounts'!BZ$18, 'E2 Allocators'!$B$15:$W$15, 0),FALSE)*$E66)</f>
        <v>46043.550641002017</v>
      </c>
      <c r="CA66" s="2186">
        <f>IF(ISERROR(VLOOKUP(VLOOKUP($A66, 'E4 TB Allocation Details'!$A$18:$L$214, MATCH("A &amp; G ID", 'E4 TB Allocation Details'!$A$18:$L$18, 0),FALSE), 'E2 Allocators'!$B$15:$W$358, MATCH('O5 Details by Class &amp; Accounts'!CA$18, 'E2 Allocators'!$B$15:$W$15, 0),FALSE)*$E66), 0, VLOOKUP(VLOOKUP($A66, 'E4 TB Allocation Details'!$A$18:$L$214, MATCH("A &amp; G ID", 'E4 TB Allocation Details'!$A$18:$L$18, 0),FALSE), 'E2 Allocators'!$B$15:$W$358, MATCH('O5 Details by Class &amp; Accounts'!CA$18, 'E2 Allocators'!$B$15:$W$15, 0),FALSE)*$E66)</f>
        <v>5559.4874038492389</v>
      </c>
      <c r="CB66" s="2186">
        <f>IF(ISERROR(VLOOKUP(VLOOKUP($A66, 'E4 TB Allocation Details'!$A$18:$L$214, MATCH("A &amp; G ID", 'E4 TB Allocation Details'!$A$18:$L$18, 0),FALSE), 'E2 Allocators'!$B$15:$W$358, MATCH('O5 Details by Class &amp; Accounts'!CB$18, 'E2 Allocators'!$B$15:$W$15, 0),FALSE)*$E66), 0, VLOOKUP(VLOOKUP($A66, 'E4 TB Allocation Details'!$A$18:$L$214, MATCH("A &amp; G ID", 'E4 TB Allocation Details'!$A$18:$L$18, 0),FALSE), 'E2 Allocators'!$B$15:$W$358, MATCH('O5 Details by Class &amp; Accounts'!CB$18, 'E2 Allocators'!$B$15:$W$15, 0),FALSE)*$E66)</f>
        <v>4667.5293847283529</v>
      </c>
      <c r="CC66" s="2186">
        <f>IF(ISERROR(VLOOKUP(VLOOKUP($A66, 'E4 TB Allocation Details'!$A$18:$L$214, MATCH("A &amp; G ID", 'E4 TB Allocation Details'!$A$18:$L$18, 0),FALSE), 'E2 Allocators'!$B$15:$W$358, MATCH('O5 Details by Class &amp; Accounts'!CC$18, 'E2 Allocators'!$B$15:$W$15, 0),FALSE)*$E66), 0, VLOOKUP(VLOOKUP($A66, 'E4 TB Allocation Details'!$A$18:$L$214, MATCH("A &amp; G ID", 'E4 TB Allocation Details'!$A$18:$L$18, 0),FALSE), 'E2 Allocators'!$B$15:$W$358, MATCH('O5 Details by Class &amp; Accounts'!CC$18, 'E2 Allocators'!$B$15:$W$15, 0),FALSE)*$E66)</f>
        <v>0</v>
      </c>
      <c r="CD66" s="2186">
        <f>IF(ISERROR(VLOOKUP(VLOOKUP($A66, 'E4 TB Allocation Details'!$A$18:$L$214, MATCH("A &amp; G ID", 'E4 TB Allocation Details'!$A$18:$L$18, 0),FALSE), 'E2 Allocators'!$B$15:$W$358, MATCH('O5 Details by Class &amp; Accounts'!CD$18, 'E2 Allocators'!$B$15:$W$15, 0),FALSE)*$E66), 0, VLOOKUP(VLOOKUP($A66, 'E4 TB Allocation Details'!$A$18:$L$214, MATCH("A &amp; G ID", 'E4 TB Allocation Details'!$A$18:$L$18, 0),FALSE), 'E2 Allocators'!$B$15:$W$358, MATCH('O5 Details by Class &amp; Accounts'!CD$18, 'E2 Allocators'!$B$15:$W$15, 0),FALSE)*$E66)</f>
        <v>0</v>
      </c>
      <c r="CE66" s="2186">
        <f>IF(ISERROR(VLOOKUP(VLOOKUP($A66, 'E4 TB Allocation Details'!$A$18:$L$214, MATCH("A &amp; G ID", 'E4 TB Allocation Details'!$A$18:$L$18, 0),FALSE), 'E2 Allocators'!$B$15:$W$358, MATCH('O5 Details by Class &amp; Accounts'!CE$18, 'E2 Allocators'!$B$15:$W$15, 0),FALSE)*$E66), 0, VLOOKUP(VLOOKUP($A66, 'E4 TB Allocation Details'!$A$18:$L$214, MATCH("A &amp; G ID", 'E4 TB Allocation Details'!$A$18:$L$18, 0),FALSE), 'E2 Allocators'!$B$15:$W$358, MATCH('O5 Details by Class &amp; Accounts'!CE$18, 'E2 Allocators'!$B$15:$W$15, 0),FALSE)*$E66)</f>
        <v>0</v>
      </c>
      <c r="CF66" s="2186">
        <f>IF(ISERROR(VLOOKUP(VLOOKUP($A66, 'E4 TB Allocation Details'!$A$18:$L$214, MATCH("A &amp; G ID", 'E4 TB Allocation Details'!$A$18:$L$18, 0),FALSE), 'E2 Allocators'!$B$15:$W$358, MATCH('O5 Details by Class &amp; Accounts'!CF$18, 'E2 Allocators'!$B$15:$W$15, 0),FALSE)*$E66), 0, VLOOKUP(VLOOKUP($A66, 'E4 TB Allocation Details'!$A$18:$L$214, MATCH("A &amp; G ID", 'E4 TB Allocation Details'!$A$18:$L$18, 0),FALSE), 'E2 Allocators'!$B$15:$W$358, MATCH('O5 Details by Class &amp; Accounts'!CF$18, 'E2 Allocators'!$B$15:$W$15, 0),FALSE)*$E66)</f>
        <v>0</v>
      </c>
      <c r="CG66" s="2186">
        <f>IF(ISERROR(VLOOKUP(VLOOKUP($A66, 'E4 TB Allocation Details'!$A$18:$L$214, MATCH("A &amp; G ID", 'E4 TB Allocation Details'!$A$18:$L$18, 0),FALSE), 'E2 Allocators'!$B$15:$W$358, MATCH('O5 Details by Class &amp; Accounts'!CG$18, 'E2 Allocators'!$B$15:$W$15, 0),FALSE)*$E66), 0, VLOOKUP(VLOOKUP($A66, 'E4 TB Allocation Details'!$A$18:$L$214, MATCH("A &amp; G ID", 'E4 TB Allocation Details'!$A$18:$L$18, 0),FALSE), 'E2 Allocators'!$B$15:$W$358, MATCH('O5 Details by Class &amp; Accounts'!CG$18, 'E2 Allocators'!$B$15:$W$15, 0),FALSE)*$E66)</f>
        <v>0</v>
      </c>
      <c r="CH66" s="2186">
        <f>IF(ISERROR(VLOOKUP(VLOOKUP($A66, 'E4 TB Allocation Details'!$A$18:$L$214, MATCH("A &amp; G ID", 'E4 TB Allocation Details'!$A$18:$L$18, 0),FALSE), 'E2 Allocators'!$B$15:$W$358, MATCH('O5 Details by Class &amp; Accounts'!CH$18, 'E2 Allocators'!$B$15:$W$15, 0),FALSE)*$E66), 0, VLOOKUP(VLOOKUP($A66, 'E4 TB Allocation Details'!$A$18:$L$214, MATCH("A &amp; G ID", 'E4 TB Allocation Details'!$A$18:$L$18, 0),FALSE), 'E2 Allocators'!$B$15:$W$358, MATCH('O5 Details by Class &amp; Accounts'!CH$18, 'E2 Allocators'!$B$15:$W$15, 0),FALSE)*$E66)</f>
        <v>0</v>
      </c>
      <c r="CI66" s="2186">
        <f>IF(ISERROR(VLOOKUP(VLOOKUP($A66, 'E4 TB Allocation Details'!$A$18:$L$214, MATCH("A &amp; G ID", 'E4 TB Allocation Details'!$A$18:$L$18, 0),FALSE), 'E2 Allocators'!$B$15:$W$358, MATCH('O5 Details by Class &amp; Accounts'!CI$18, 'E2 Allocators'!$B$15:$W$15, 0),FALSE)*$E66), 0, VLOOKUP(VLOOKUP($A66, 'E4 TB Allocation Details'!$A$18:$L$214, MATCH("A &amp; G ID", 'E4 TB Allocation Details'!$A$18:$L$18, 0),FALSE), 'E2 Allocators'!$B$15:$W$358, MATCH('O5 Details by Class &amp; Accounts'!CI$18, 'E2 Allocators'!$B$15:$W$15, 0),FALSE)*$E66)</f>
        <v>0</v>
      </c>
      <c r="CJ66" s="2186">
        <f>IF(ISERROR(VLOOKUP(VLOOKUP($A66, 'E4 TB Allocation Details'!$A$18:$L$214, MATCH("A &amp; G ID", 'E4 TB Allocation Details'!$A$18:$L$18, 0),FALSE), 'E2 Allocators'!$B$15:$W$358, MATCH('O5 Details by Class &amp; Accounts'!CJ$18, 'E2 Allocators'!$B$15:$W$15, 0),FALSE)*$E66), 0, VLOOKUP(VLOOKUP($A66, 'E4 TB Allocation Details'!$A$18:$L$214, MATCH("A &amp; G ID", 'E4 TB Allocation Details'!$A$18:$L$18, 0),FALSE), 'E2 Allocators'!$B$15:$W$358, MATCH('O5 Details by Class &amp; Accounts'!CJ$18, 'E2 Allocators'!$B$15:$W$15, 0),FALSE)*$E66)</f>
        <v>0</v>
      </c>
      <c r="CK66" s="2186">
        <f>IF(ISERROR(VLOOKUP(VLOOKUP($A66, 'E4 TB Allocation Details'!$A$18:$L$214, MATCH("A &amp; G ID", 'E4 TB Allocation Details'!$A$18:$L$18, 0),FALSE), 'E2 Allocators'!$B$15:$W$358, MATCH('O5 Details by Class &amp; Accounts'!CK$18, 'E2 Allocators'!$B$15:$W$15, 0),FALSE)*$E66), 0, VLOOKUP(VLOOKUP($A66, 'E4 TB Allocation Details'!$A$18:$L$214, MATCH("A &amp; G ID", 'E4 TB Allocation Details'!$A$18:$L$18, 0),FALSE), 'E2 Allocators'!$B$15:$W$358, MATCH('O5 Details by Class &amp; Accounts'!CK$18, 'E2 Allocators'!$B$15:$W$15, 0),FALSE)*$E66)</f>
        <v>0</v>
      </c>
      <c r="CL66" s="2186">
        <f>IF(ISERROR(VLOOKUP(VLOOKUP($A66, 'E4 TB Allocation Details'!$A$18:$L$214, MATCH("A &amp; G ID", 'E4 TB Allocation Details'!$A$18:$L$18, 0),FALSE), 'E2 Allocators'!$B$15:$W$358, MATCH('O5 Details by Class &amp; Accounts'!CL$18, 'E2 Allocators'!$B$15:$W$15, 0),FALSE)*$E66), 0, VLOOKUP(VLOOKUP($A66, 'E4 TB Allocation Details'!$A$18:$L$214, MATCH("A &amp; G ID", 'E4 TB Allocation Details'!$A$18:$L$18, 0),FALSE), 'E2 Allocators'!$B$15:$W$358, MATCH('O5 Details by Class &amp; Accounts'!CL$18, 'E2 Allocators'!$B$15:$W$15, 0),FALSE)*$E66)</f>
        <v>0</v>
      </c>
      <c r="CM66" s="2186">
        <f>IF(ISERROR(VLOOKUP(VLOOKUP($A66, 'E4 TB Allocation Details'!$A$18:$L$214, MATCH("A &amp; G ID", 'E4 TB Allocation Details'!$A$18:$L$18, 0),FALSE), 'E2 Allocators'!$B$15:$W$358, MATCH('O5 Details by Class &amp; Accounts'!CM$18, 'E2 Allocators'!$B$15:$W$15, 0),FALSE)*$E66), 0, VLOOKUP(VLOOKUP($A66, 'E4 TB Allocation Details'!$A$18:$L$214, MATCH("A &amp; G ID", 'E4 TB Allocation Details'!$A$18:$L$18, 0),FALSE), 'E2 Allocators'!$B$15:$W$358, MATCH('O5 Details by Class &amp; Accounts'!CM$18, 'E2 Allocators'!$B$15:$W$15, 0),FALSE)*$E66)</f>
        <v>0</v>
      </c>
      <c r="CN66" s="2186">
        <f t="shared" si="12"/>
        <v>3178640</v>
      </c>
      <c r="CO66" s="2187">
        <f t="shared" si="7"/>
        <v>0</v>
      </c>
      <c r="CQ66" s="1625" t="s">
        <v>5</v>
      </c>
    </row>
    <row r="67" spans="1:95" s="54" customFormat="1" ht="12.75" x14ac:dyDescent="0.2">
      <c r="A67" s="1838">
        <v>1930</v>
      </c>
      <c r="B67" s="1807" t="s">
        <v>512</v>
      </c>
      <c r="C67" s="2184">
        <f>IF(ISERROR(VLOOKUP($A67,'I3 TB Data'!$A$19:$H$483,MATCH('O5 Details by Class &amp; Accounts'!$C$18, 'I3 TB Data'!$A$19:$H$19,0),0)), 0, VLOOKUP($A67,'I3 TB Data'!$A$19:$H$483,MATCH('O5 Details by Class &amp; Accounts'!$C$18,'I3 TB Data'!$A$19:$H$19,0),0))</f>
        <v>6650783</v>
      </c>
      <c r="D67" s="2185">
        <f>'I4 BO ASSETS'!E69</f>
        <v>0</v>
      </c>
      <c r="E67" s="2184">
        <f t="shared" si="6"/>
        <v>6650783</v>
      </c>
      <c r="F67" s="2186">
        <f>IF(ISERROR(VLOOKUP($A67, 'E1 Categorization'!A33:E124, MATCH("Customer Component", 'E1 Categorization'!$A$33:$E$33,0), 0)), 0, IF(VLOOKUP($A67, 'E1 Categorization'!A33:E124, MATCH("Customer Component", 'E1 Categorization'!$A$33:$E$33,0), 0)=0, 'O5 Details by Class &amp; Accounts'!$E67, IF(AND(VLOOKUP($A67, 'E1 Categorization'!A33:E124, MATCH("Customer Component", 'E1 Categorization'!$A$33:$E$33,0), 0) &gt;0, VLOOKUP($A67, 'E1 Categorization'!A33:E124, MATCH("Customer Component", 'E1 Categorization'!$A$33:$E$33,0), 0)&lt;1), 'O5 Details by Class &amp; Accounts'!$E67*(1-VLOOKUP($A67, 'E1 Categorization'!A33:E124, MATCH("Customer Component", 'E1 Categorization'!$A$33:$E$33,0), 0)), 0)))</f>
        <v>0</v>
      </c>
      <c r="G67" s="2186">
        <f>IF(ISERROR(VLOOKUP($A67, 'E1 Categorization'!A33:E124, MATCH("Customer Component", 'E1 Categorization'!$A$33:$E$33,0), 0)),0, IF(VLOOKUP($A67, 'E1 Categorization'!A33:E124, MATCH("Customer Component", 'E1 Categorization'!$A$33:$E$33,0), 0)=0, 0, IF(AND(VLOOKUP($A67, 'E1 Categorization'!A33:E124, MATCH("Customer Component", 'E1 Categorization'!$A$33:$E$33,0), 0) &gt;0, VLOOKUP($A67, 'E1 Categorization'!A33:E124, MATCH("Customer Component", 'E1 Categorization'!$A$33:$E$33,0), 0)&lt;1), 'O5 Details by Class &amp; Accounts'!$E67*(VLOOKUP($A67, 'E1 Categorization'!A33:E124, MATCH("Customer Component", 'E1 Categorization'!$A$33:$E$33,0), 0)), 'O5 Details by Class &amp; Accounts'!$E67)))</f>
        <v>0</v>
      </c>
      <c r="H67" s="2186">
        <f t="shared" si="8"/>
        <v>0</v>
      </c>
      <c r="I67" s="2186">
        <f>IF(ISERROR(VLOOKUP(VLOOKUP($A67, 'E4 TB Allocation Details'!$A$18:$L$214, MATCH("Demand ID", 'E4 TB Allocation Details'!$A$18:$L$18, 0),FALSE), 'E2 Allocators'!$B$15:$W$358, MATCH('O5 Details by Class &amp; Accounts'!I$18, 'E2 Allocators'!$B$15:$W$15, 0),FALSE)*$F67), 0, VLOOKUP(VLOOKUP($A67, 'E4 TB Allocation Details'!$A$18:$L$214, MATCH("Demand ID", 'E4 TB Allocation Details'!$A$18:$L$18, 0),FALSE), 'E2 Allocators'!$B$15:$W$358, MATCH('O5 Details by Class &amp; Accounts'!I$18, 'E2 Allocators'!$B$15:$W$15, 0),FALSE)*$F67)</f>
        <v>0</v>
      </c>
      <c r="J67" s="2186">
        <f>IF(ISERROR(VLOOKUP(VLOOKUP($A67, 'E4 TB Allocation Details'!$A$18:$L$214, MATCH("Demand ID", 'E4 TB Allocation Details'!$A$18:$L$18, 0),FALSE), 'E2 Allocators'!$B$15:$W$358, MATCH('O5 Details by Class &amp; Accounts'!J$18, 'E2 Allocators'!$B$15:$W$15, 0),FALSE)*$F67), 0, VLOOKUP(VLOOKUP($A67, 'E4 TB Allocation Details'!$A$18:$L$214, MATCH("Demand ID", 'E4 TB Allocation Details'!$A$18:$L$18, 0),FALSE), 'E2 Allocators'!$B$15:$W$358, MATCH('O5 Details by Class &amp; Accounts'!J$18, 'E2 Allocators'!$B$15:$W$15, 0),FALSE)*$F67)</f>
        <v>0</v>
      </c>
      <c r="K67" s="2186">
        <f>IF(ISERROR(VLOOKUP(VLOOKUP($A67, 'E4 TB Allocation Details'!$A$18:$L$214, MATCH("Demand ID", 'E4 TB Allocation Details'!$A$18:$L$18, 0),FALSE), 'E2 Allocators'!$B$15:$W$358, MATCH('O5 Details by Class &amp; Accounts'!K$18, 'E2 Allocators'!$B$15:$W$15, 0),FALSE)*$F67), 0, VLOOKUP(VLOOKUP($A67, 'E4 TB Allocation Details'!$A$18:$L$214, MATCH("Demand ID", 'E4 TB Allocation Details'!$A$18:$L$18, 0),FALSE), 'E2 Allocators'!$B$15:$W$358, MATCH('O5 Details by Class &amp; Accounts'!K$18, 'E2 Allocators'!$B$15:$W$15, 0),FALSE)*$F67)</f>
        <v>0</v>
      </c>
      <c r="L67" s="2186">
        <f>IF(ISERROR(VLOOKUP(VLOOKUP($A67, 'E4 TB Allocation Details'!$A$18:$L$214, MATCH("Demand ID", 'E4 TB Allocation Details'!$A$18:$L$18, 0),FALSE), 'E2 Allocators'!$B$15:$W$358, MATCH('O5 Details by Class &amp; Accounts'!L$18, 'E2 Allocators'!$B$15:$W$15, 0),FALSE)*$F67), 0, VLOOKUP(VLOOKUP($A67, 'E4 TB Allocation Details'!$A$18:$L$214, MATCH("Demand ID", 'E4 TB Allocation Details'!$A$18:$L$18, 0),FALSE), 'E2 Allocators'!$B$15:$W$358, MATCH('O5 Details by Class &amp; Accounts'!L$18, 'E2 Allocators'!$B$15:$W$15, 0),FALSE)*$F67)</f>
        <v>0</v>
      </c>
      <c r="M67" s="2186">
        <f>IF(ISERROR(VLOOKUP(VLOOKUP($A67, 'E4 TB Allocation Details'!$A$18:$L$214, MATCH("Demand ID", 'E4 TB Allocation Details'!$A$18:$L$18, 0),FALSE), 'E2 Allocators'!$B$15:$W$358, MATCH('O5 Details by Class &amp; Accounts'!M$18, 'E2 Allocators'!$B$15:$W$15, 0),FALSE)*$F67), 0, VLOOKUP(VLOOKUP($A67, 'E4 TB Allocation Details'!$A$18:$L$214, MATCH("Demand ID", 'E4 TB Allocation Details'!$A$18:$L$18, 0),FALSE), 'E2 Allocators'!$B$15:$W$358, MATCH('O5 Details by Class &amp; Accounts'!M$18, 'E2 Allocators'!$B$15:$W$15, 0),FALSE)*$F67)</f>
        <v>0</v>
      </c>
      <c r="N67" s="2186">
        <f>IF(ISERROR(VLOOKUP(VLOOKUP($A67, 'E4 TB Allocation Details'!$A$18:$L$214, MATCH("Demand ID", 'E4 TB Allocation Details'!$A$18:$L$18, 0),FALSE), 'E2 Allocators'!$B$15:$W$358, MATCH('O5 Details by Class &amp; Accounts'!N$18, 'E2 Allocators'!$B$15:$W$15, 0),FALSE)*$F67), 0, VLOOKUP(VLOOKUP($A67, 'E4 TB Allocation Details'!$A$18:$L$214, MATCH("Demand ID", 'E4 TB Allocation Details'!$A$18:$L$18, 0),FALSE), 'E2 Allocators'!$B$15:$W$358, MATCH('O5 Details by Class &amp; Accounts'!N$18, 'E2 Allocators'!$B$15:$W$15, 0),FALSE)*$F67)</f>
        <v>0</v>
      </c>
      <c r="O67" s="2186">
        <f>IF(ISERROR(VLOOKUP(VLOOKUP($A67, 'E4 TB Allocation Details'!$A$18:$L$214, MATCH("Demand ID", 'E4 TB Allocation Details'!$A$18:$L$18, 0),FALSE), 'E2 Allocators'!$B$15:$W$358, MATCH('O5 Details by Class &amp; Accounts'!O$18, 'E2 Allocators'!$B$15:$W$15, 0),FALSE)*$F67), 0, VLOOKUP(VLOOKUP($A67, 'E4 TB Allocation Details'!$A$18:$L$214, MATCH("Demand ID", 'E4 TB Allocation Details'!$A$18:$L$18, 0),FALSE), 'E2 Allocators'!$B$15:$W$358, MATCH('O5 Details by Class &amp; Accounts'!O$18, 'E2 Allocators'!$B$15:$W$15, 0),FALSE)*$F67)</f>
        <v>0</v>
      </c>
      <c r="P67" s="2186">
        <f>IF(ISERROR(VLOOKUP(VLOOKUP($A67, 'E4 TB Allocation Details'!$A$18:$L$214, MATCH("Demand ID", 'E4 TB Allocation Details'!$A$18:$L$18, 0),FALSE), 'E2 Allocators'!$B$15:$W$358, MATCH('O5 Details by Class &amp; Accounts'!P$18, 'E2 Allocators'!$B$15:$W$15, 0),FALSE)*$F67), 0, VLOOKUP(VLOOKUP($A67, 'E4 TB Allocation Details'!$A$18:$L$214, MATCH("Demand ID", 'E4 TB Allocation Details'!$A$18:$L$18, 0),FALSE), 'E2 Allocators'!$B$15:$W$358, MATCH('O5 Details by Class &amp; Accounts'!P$18, 'E2 Allocators'!$B$15:$W$15, 0),FALSE)*$F67)</f>
        <v>0</v>
      </c>
      <c r="Q67" s="2186">
        <f>IF(ISERROR(VLOOKUP(VLOOKUP($A67, 'E4 TB Allocation Details'!$A$18:$L$214, MATCH("Demand ID", 'E4 TB Allocation Details'!$A$18:$L$18, 0),FALSE), 'E2 Allocators'!$B$15:$W$358, MATCH('O5 Details by Class &amp; Accounts'!Q$18, 'E2 Allocators'!$B$15:$W$15, 0),FALSE)*$F67), 0, VLOOKUP(VLOOKUP($A67, 'E4 TB Allocation Details'!$A$18:$L$214, MATCH("Demand ID", 'E4 TB Allocation Details'!$A$18:$L$18, 0),FALSE), 'E2 Allocators'!$B$15:$W$358, MATCH('O5 Details by Class &amp; Accounts'!Q$18, 'E2 Allocators'!$B$15:$W$15, 0),FALSE)*$F67)</f>
        <v>0</v>
      </c>
      <c r="R67" s="2186">
        <f>IF(ISERROR(VLOOKUP(VLOOKUP($A67, 'E4 TB Allocation Details'!$A$18:$L$214, MATCH("Demand ID", 'E4 TB Allocation Details'!$A$18:$L$18, 0),FALSE), 'E2 Allocators'!$B$15:$W$358, MATCH('O5 Details by Class &amp; Accounts'!R$18, 'E2 Allocators'!$B$15:$W$15, 0),FALSE)*$F67), 0, VLOOKUP(VLOOKUP($A67, 'E4 TB Allocation Details'!$A$18:$L$214, MATCH("Demand ID", 'E4 TB Allocation Details'!$A$18:$L$18, 0),FALSE), 'E2 Allocators'!$B$15:$W$358, MATCH('O5 Details by Class &amp; Accounts'!R$18, 'E2 Allocators'!$B$15:$W$15, 0),FALSE)*$F67)</f>
        <v>0</v>
      </c>
      <c r="S67" s="2186">
        <f>IF(ISERROR(VLOOKUP(VLOOKUP($A67, 'E4 TB Allocation Details'!$A$18:$L$214, MATCH("Demand ID", 'E4 TB Allocation Details'!$A$18:$L$18, 0),FALSE), 'E2 Allocators'!$B$15:$W$358, MATCH('O5 Details by Class &amp; Accounts'!S$18, 'E2 Allocators'!$B$15:$W$15, 0),FALSE)*$F67), 0, VLOOKUP(VLOOKUP($A67, 'E4 TB Allocation Details'!$A$18:$L$214, MATCH("Demand ID", 'E4 TB Allocation Details'!$A$18:$L$18, 0),FALSE), 'E2 Allocators'!$B$15:$W$358, MATCH('O5 Details by Class &amp; Accounts'!S$18, 'E2 Allocators'!$B$15:$W$15, 0),FALSE)*$F67)</f>
        <v>0</v>
      </c>
      <c r="T67" s="2186">
        <f>IF(ISERROR(VLOOKUP(VLOOKUP($A67, 'E4 TB Allocation Details'!$A$18:$L$214, MATCH("Demand ID", 'E4 TB Allocation Details'!$A$18:$L$18, 0),FALSE), 'E2 Allocators'!$B$15:$W$358, MATCH('O5 Details by Class &amp; Accounts'!T$18, 'E2 Allocators'!$B$15:$W$15, 0),FALSE)*$F67), 0, VLOOKUP(VLOOKUP($A67, 'E4 TB Allocation Details'!$A$18:$L$214, MATCH("Demand ID", 'E4 TB Allocation Details'!$A$18:$L$18, 0),FALSE), 'E2 Allocators'!$B$15:$W$358, MATCH('O5 Details by Class &amp; Accounts'!T$18, 'E2 Allocators'!$B$15:$W$15, 0),FALSE)*$F67)</f>
        <v>0</v>
      </c>
      <c r="U67" s="2186">
        <f>IF(ISERROR(VLOOKUP(VLOOKUP($A67, 'E4 TB Allocation Details'!$A$18:$L$214, MATCH("Demand ID", 'E4 TB Allocation Details'!$A$18:$L$18, 0),FALSE), 'E2 Allocators'!$B$15:$W$358, MATCH('O5 Details by Class &amp; Accounts'!U$18, 'E2 Allocators'!$B$15:$W$15, 0),FALSE)*$F67), 0, VLOOKUP(VLOOKUP($A67, 'E4 TB Allocation Details'!$A$18:$L$214, MATCH("Demand ID", 'E4 TB Allocation Details'!$A$18:$L$18, 0),FALSE), 'E2 Allocators'!$B$15:$W$358, MATCH('O5 Details by Class &amp; Accounts'!U$18, 'E2 Allocators'!$B$15:$W$15, 0),FALSE)*$F67)</f>
        <v>0</v>
      </c>
      <c r="V67" s="2186">
        <f>IF(ISERROR(VLOOKUP(VLOOKUP($A67, 'E4 TB Allocation Details'!$A$18:$L$214, MATCH("Demand ID", 'E4 TB Allocation Details'!$A$18:$L$18, 0),FALSE), 'E2 Allocators'!$B$15:$W$358, MATCH('O5 Details by Class &amp; Accounts'!V$18, 'E2 Allocators'!$B$15:$W$15, 0),FALSE)*$F67), 0, VLOOKUP(VLOOKUP($A67, 'E4 TB Allocation Details'!$A$18:$L$214, MATCH("Demand ID", 'E4 TB Allocation Details'!$A$18:$L$18, 0),FALSE), 'E2 Allocators'!$B$15:$W$358, MATCH('O5 Details by Class &amp; Accounts'!V$18, 'E2 Allocators'!$B$15:$W$15, 0),FALSE)*$F67)</f>
        <v>0</v>
      </c>
      <c r="W67" s="2186">
        <f>IF(ISERROR(VLOOKUP(VLOOKUP($A67, 'E4 TB Allocation Details'!$A$18:$L$214, MATCH("Demand ID", 'E4 TB Allocation Details'!$A$18:$L$18, 0),FALSE), 'E2 Allocators'!$B$15:$W$358, MATCH('O5 Details by Class &amp; Accounts'!W$18, 'E2 Allocators'!$B$15:$W$15, 0),FALSE)*$F67), 0, VLOOKUP(VLOOKUP($A67, 'E4 TB Allocation Details'!$A$18:$L$214, MATCH("Demand ID", 'E4 TB Allocation Details'!$A$18:$L$18, 0),FALSE), 'E2 Allocators'!$B$15:$W$358, MATCH('O5 Details by Class &amp; Accounts'!W$18, 'E2 Allocators'!$B$15:$W$15, 0),FALSE)*$F67)</f>
        <v>0</v>
      </c>
      <c r="X67" s="2186">
        <f>IF(ISERROR(VLOOKUP(VLOOKUP($A67, 'E4 TB Allocation Details'!$A$18:$L$214, MATCH("Demand ID", 'E4 TB Allocation Details'!$A$18:$L$18, 0),FALSE), 'E2 Allocators'!$B$15:$W$358, MATCH('O5 Details by Class &amp; Accounts'!X$18, 'E2 Allocators'!$B$15:$W$15, 0),FALSE)*$F67), 0, VLOOKUP(VLOOKUP($A67, 'E4 TB Allocation Details'!$A$18:$L$214, MATCH("Demand ID", 'E4 TB Allocation Details'!$A$18:$L$18, 0),FALSE), 'E2 Allocators'!$B$15:$W$358, MATCH('O5 Details by Class &amp; Accounts'!X$18, 'E2 Allocators'!$B$15:$W$15, 0),FALSE)*$F67)</f>
        <v>0</v>
      </c>
      <c r="Y67" s="2186">
        <f>IF(ISERROR(VLOOKUP(VLOOKUP($A67, 'E4 TB Allocation Details'!$A$18:$L$214, MATCH("Demand ID", 'E4 TB Allocation Details'!$A$18:$L$18, 0),FALSE), 'E2 Allocators'!$B$15:$W$358, MATCH('O5 Details by Class &amp; Accounts'!Y$18, 'E2 Allocators'!$B$15:$W$15, 0),FALSE)*$F67), 0, VLOOKUP(VLOOKUP($A67, 'E4 TB Allocation Details'!$A$18:$L$214, MATCH("Demand ID", 'E4 TB Allocation Details'!$A$18:$L$18, 0),FALSE), 'E2 Allocators'!$B$15:$W$358, MATCH('O5 Details by Class &amp; Accounts'!Y$18, 'E2 Allocators'!$B$15:$W$15, 0),FALSE)*$F67)</f>
        <v>0</v>
      </c>
      <c r="Z67" s="2186">
        <f>IF(ISERROR(VLOOKUP(VLOOKUP($A67, 'E4 TB Allocation Details'!$A$18:$L$214, MATCH("Demand ID", 'E4 TB Allocation Details'!$A$18:$L$18, 0),FALSE), 'E2 Allocators'!$B$15:$W$358, MATCH('O5 Details by Class &amp; Accounts'!Z$18, 'E2 Allocators'!$B$15:$W$15, 0),FALSE)*$F67), 0, VLOOKUP(VLOOKUP($A67, 'E4 TB Allocation Details'!$A$18:$L$214, MATCH("Demand ID", 'E4 TB Allocation Details'!$A$18:$L$18, 0),FALSE), 'E2 Allocators'!$B$15:$W$358, MATCH('O5 Details by Class &amp; Accounts'!Z$18, 'E2 Allocators'!$B$15:$W$15, 0),FALSE)*$F67)</f>
        <v>0</v>
      </c>
      <c r="AA67" s="2186">
        <f>IF(ISERROR(VLOOKUP(VLOOKUP($A67, 'E4 TB Allocation Details'!$A$18:$L$214, MATCH("Demand ID", 'E4 TB Allocation Details'!$A$18:$L$18, 0),FALSE), 'E2 Allocators'!$B$15:$W$358, MATCH('O5 Details by Class &amp; Accounts'!AA$18, 'E2 Allocators'!$B$15:$W$15, 0),FALSE)*$F67), 0, VLOOKUP(VLOOKUP($A67, 'E4 TB Allocation Details'!$A$18:$L$214, MATCH("Demand ID", 'E4 TB Allocation Details'!$A$18:$L$18, 0),FALSE), 'E2 Allocators'!$B$15:$W$358, MATCH('O5 Details by Class &amp; Accounts'!AA$18, 'E2 Allocators'!$B$15:$W$15, 0),FALSE)*$F67)</f>
        <v>0</v>
      </c>
      <c r="AB67" s="2186">
        <f>IF(ISERROR(VLOOKUP(VLOOKUP($A67, 'E4 TB Allocation Details'!$A$18:$L$214, MATCH("Demand ID", 'E4 TB Allocation Details'!$A$18:$L$18, 0),FALSE), 'E2 Allocators'!$B$15:$W$358, MATCH('O5 Details by Class &amp; Accounts'!AB$18, 'E2 Allocators'!$B$15:$W$15, 0),FALSE)*$F67), 0, VLOOKUP(VLOOKUP($A67, 'E4 TB Allocation Details'!$A$18:$L$214, MATCH("Demand ID", 'E4 TB Allocation Details'!$A$18:$L$18, 0),FALSE), 'E2 Allocators'!$B$15:$W$358, MATCH('O5 Details by Class &amp; Accounts'!AB$18, 'E2 Allocators'!$B$15:$W$15, 0),FALSE)*$F67)</f>
        <v>0</v>
      </c>
      <c r="AC67" s="2186">
        <f t="shared" si="9"/>
        <v>0</v>
      </c>
      <c r="AD67" s="2186">
        <f>IF(ISERROR(VLOOKUP(VLOOKUP($A67, 'E4 TB Allocation Details'!$A$18:$L$214, MATCH("Customer ID", 'E4 TB Allocation Details'!$A$18:$L$18, 0),FALSE), 'E2 Allocators'!$B$15:$W$358, MATCH('O5 Details by Class &amp; Accounts'!AD$18, 'E2 Allocators'!$B$15:$W$15, 0),FALSE)*$G67), 0, VLOOKUP(VLOOKUP($A67, 'E4 TB Allocation Details'!$A$18:$L$214, MATCH("Customer ID", 'E4 TB Allocation Details'!$A$18:$L$18, 0),FALSE), 'E2 Allocators'!$B$15:$W$358, MATCH('O5 Details by Class &amp; Accounts'!AD$18, 'E2 Allocators'!$B$15:$W$15, 0),FALSE)*$G67)</f>
        <v>0</v>
      </c>
      <c r="AE67" s="2186">
        <f>IF(ISERROR(VLOOKUP(VLOOKUP($A67, 'E4 TB Allocation Details'!$A$18:$L$214, MATCH("Customer ID", 'E4 TB Allocation Details'!$A$18:$L$18, 0),FALSE), 'E2 Allocators'!$B$15:$W$358, MATCH('O5 Details by Class &amp; Accounts'!AE$18, 'E2 Allocators'!$B$15:$W$15, 0),FALSE)*$G67), 0, VLOOKUP(VLOOKUP($A67, 'E4 TB Allocation Details'!$A$18:$L$214, MATCH("Customer ID", 'E4 TB Allocation Details'!$A$18:$L$18, 0),FALSE), 'E2 Allocators'!$B$15:$W$358, MATCH('O5 Details by Class &amp; Accounts'!AE$18, 'E2 Allocators'!$B$15:$W$15, 0),FALSE)*$G67)</f>
        <v>0</v>
      </c>
      <c r="AF67" s="2186">
        <f>IF(ISERROR(VLOOKUP(VLOOKUP($A67, 'E4 TB Allocation Details'!$A$18:$L$214, MATCH("Customer ID", 'E4 TB Allocation Details'!$A$18:$L$18, 0),FALSE), 'E2 Allocators'!$B$15:$W$358, MATCH('O5 Details by Class &amp; Accounts'!AF$18, 'E2 Allocators'!$B$15:$W$15, 0),FALSE)*$G67), 0, VLOOKUP(VLOOKUP($A67, 'E4 TB Allocation Details'!$A$18:$L$214, MATCH("Customer ID", 'E4 TB Allocation Details'!$A$18:$L$18, 0),FALSE), 'E2 Allocators'!$B$15:$W$358, MATCH('O5 Details by Class &amp; Accounts'!AF$18, 'E2 Allocators'!$B$15:$W$15, 0),FALSE)*$G67)</f>
        <v>0</v>
      </c>
      <c r="AG67" s="2186">
        <f>IF(ISERROR(VLOOKUP(VLOOKUP($A67, 'E4 TB Allocation Details'!$A$18:$L$214, MATCH("Customer ID", 'E4 TB Allocation Details'!$A$18:$L$18, 0),FALSE), 'E2 Allocators'!$B$15:$W$358, MATCH('O5 Details by Class &amp; Accounts'!AG$18, 'E2 Allocators'!$B$15:$W$15, 0),FALSE)*$G67), 0, VLOOKUP(VLOOKUP($A67, 'E4 TB Allocation Details'!$A$18:$L$214, MATCH("Customer ID", 'E4 TB Allocation Details'!$A$18:$L$18, 0),FALSE), 'E2 Allocators'!$B$15:$W$358, MATCH('O5 Details by Class &amp; Accounts'!AG$18, 'E2 Allocators'!$B$15:$W$15, 0),FALSE)*$G67)</f>
        <v>0</v>
      </c>
      <c r="AH67" s="2186">
        <f>IF(ISERROR(VLOOKUP(VLOOKUP($A67, 'E4 TB Allocation Details'!$A$18:$L$214, MATCH("Customer ID", 'E4 TB Allocation Details'!$A$18:$L$18, 0),FALSE), 'E2 Allocators'!$B$15:$W$358, MATCH('O5 Details by Class &amp; Accounts'!AH$18, 'E2 Allocators'!$B$15:$W$15, 0),FALSE)*$G67), 0, VLOOKUP(VLOOKUP($A67, 'E4 TB Allocation Details'!$A$18:$L$214, MATCH("Customer ID", 'E4 TB Allocation Details'!$A$18:$L$18, 0),FALSE), 'E2 Allocators'!$B$15:$W$358, MATCH('O5 Details by Class &amp; Accounts'!AH$18, 'E2 Allocators'!$B$15:$W$15, 0),FALSE)*$G67)</f>
        <v>0</v>
      </c>
      <c r="AI67" s="2186">
        <f>IF(ISERROR(VLOOKUP(VLOOKUP($A67, 'E4 TB Allocation Details'!$A$18:$L$214, MATCH("Customer ID", 'E4 TB Allocation Details'!$A$18:$L$18, 0),FALSE), 'E2 Allocators'!$B$15:$W$358, MATCH('O5 Details by Class &amp; Accounts'!AI$18, 'E2 Allocators'!$B$15:$W$15, 0),FALSE)*$G67), 0, VLOOKUP(VLOOKUP($A67, 'E4 TB Allocation Details'!$A$18:$L$214, MATCH("Customer ID", 'E4 TB Allocation Details'!$A$18:$L$18, 0),FALSE), 'E2 Allocators'!$B$15:$W$358, MATCH('O5 Details by Class &amp; Accounts'!AI$18, 'E2 Allocators'!$B$15:$W$15, 0),FALSE)*$G67)</f>
        <v>0</v>
      </c>
      <c r="AJ67" s="2186">
        <f>IF(ISERROR(VLOOKUP(VLOOKUP($A67, 'E4 TB Allocation Details'!$A$18:$L$214, MATCH("Customer ID", 'E4 TB Allocation Details'!$A$18:$L$18, 0),FALSE), 'E2 Allocators'!$B$15:$W$358, MATCH('O5 Details by Class &amp; Accounts'!AJ$18, 'E2 Allocators'!$B$15:$W$15, 0),FALSE)*$G67), 0, VLOOKUP(VLOOKUP($A67, 'E4 TB Allocation Details'!$A$18:$L$214, MATCH("Customer ID", 'E4 TB Allocation Details'!$A$18:$L$18, 0),FALSE), 'E2 Allocators'!$B$15:$W$358, MATCH('O5 Details by Class &amp; Accounts'!AJ$18, 'E2 Allocators'!$B$15:$W$15, 0),FALSE)*$G67)</f>
        <v>0</v>
      </c>
      <c r="AK67" s="2186">
        <f>IF(ISERROR(VLOOKUP(VLOOKUP($A67, 'E4 TB Allocation Details'!$A$18:$L$214, MATCH("Customer ID", 'E4 TB Allocation Details'!$A$18:$L$18, 0),FALSE), 'E2 Allocators'!$B$15:$W$358, MATCH('O5 Details by Class &amp; Accounts'!AK$18, 'E2 Allocators'!$B$15:$W$15, 0),FALSE)*$G67), 0, VLOOKUP(VLOOKUP($A67, 'E4 TB Allocation Details'!$A$18:$L$214, MATCH("Customer ID", 'E4 TB Allocation Details'!$A$18:$L$18, 0),FALSE), 'E2 Allocators'!$B$15:$W$358, MATCH('O5 Details by Class &amp; Accounts'!AK$18, 'E2 Allocators'!$B$15:$W$15, 0),FALSE)*$G67)</f>
        <v>0</v>
      </c>
      <c r="AL67" s="2186">
        <f>IF(ISERROR(VLOOKUP(VLOOKUP($A67, 'E4 TB Allocation Details'!$A$18:$L$214, MATCH("Customer ID", 'E4 TB Allocation Details'!$A$18:$L$18, 0),FALSE), 'E2 Allocators'!$B$15:$W$358, MATCH('O5 Details by Class &amp; Accounts'!AL$18, 'E2 Allocators'!$B$15:$W$15, 0),FALSE)*$G67), 0, VLOOKUP(VLOOKUP($A67, 'E4 TB Allocation Details'!$A$18:$L$214, MATCH("Customer ID", 'E4 TB Allocation Details'!$A$18:$L$18, 0),FALSE), 'E2 Allocators'!$B$15:$W$358, MATCH('O5 Details by Class &amp; Accounts'!AL$18, 'E2 Allocators'!$B$15:$W$15, 0),FALSE)*$G67)</f>
        <v>0</v>
      </c>
      <c r="AM67" s="2186">
        <f>IF(ISERROR(VLOOKUP(VLOOKUP($A67, 'E4 TB Allocation Details'!$A$18:$L$214, MATCH("Customer ID", 'E4 TB Allocation Details'!$A$18:$L$18, 0),FALSE), 'E2 Allocators'!$B$15:$W$358, MATCH('O5 Details by Class &amp; Accounts'!AM$18, 'E2 Allocators'!$B$15:$W$15, 0),FALSE)*$G67), 0, VLOOKUP(VLOOKUP($A67, 'E4 TB Allocation Details'!$A$18:$L$214, MATCH("Customer ID", 'E4 TB Allocation Details'!$A$18:$L$18, 0),FALSE), 'E2 Allocators'!$B$15:$W$358, MATCH('O5 Details by Class &amp; Accounts'!AM$18, 'E2 Allocators'!$B$15:$W$15, 0),FALSE)*$G67)</f>
        <v>0</v>
      </c>
      <c r="AN67" s="2186">
        <f>IF(ISERROR(VLOOKUP(VLOOKUP($A67, 'E4 TB Allocation Details'!$A$18:$L$214, MATCH("Customer ID", 'E4 TB Allocation Details'!$A$18:$L$18, 0),FALSE), 'E2 Allocators'!$B$15:$W$358, MATCH('O5 Details by Class &amp; Accounts'!AN$18, 'E2 Allocators'!$B$15:$W$15, 0),FALSE)*$G67), 0, VLOOKUP(VLOOKUP($A67, 'E4 TB Allocation Details'!$A$18:$L$214, MATCH("Customer ID", 'E4 TB Allocation Details'!$A$18:$L$18, 0),FALSE), 'E2 Allocators'!$B$15:$W$358, MATCH('O5 Details by Class &amp; Accounts'!AN$18, 'E2 Allocators'!$B$15:$W$15, 0),FALSE)*$G67)</f>
        <v>0</v>
      </c>
      <c r="AO67" s="2186">
        <f>IF(ISERROR(VLOOKUP(VLOOKUP($A67, 'E4 TB Allocation Details'!$A$18:$L$214, MATCH("Customer ID", 'E4 TB Allocation Details'!$A$18:$L$18, 0),FALSE), 'E2 Allocators'!$B$15:$W$358, MATCH('O5 Details by Class &amp; Accounts'!AO$18, 'E2 Allocators'!$B$15:$W$15, 0),FALSE)*$G67), 0, VLOOKUP(VLOOKUP($A67, 'E4 TB Allocation Details'!$A$18:$L$214, MATCH("Customer ID", 'E4 TB Allocation Details'!$A$18:$L$18, 0),FALSE), 'E2 Allocators'!$B$15:$W$358, MATCH('O5 Details by Class &amp; Accounts'!AO$18, 'E2 Allocators'!$B$15:$W$15, 0),FALSE)*$G67)</f>
        <v>0</v>
      </c>
      <c r="AP67" s="2186">
        <f>IF(ISERROR(VLOOKUP(VLOOKUP($A67, 'E4 TB Allocation Details'!$A$18:$L$214, MATCH("Customer ID", 'E4 TB Allocation Details'!$A$18:$L$18, 0),FALSE), 'E2 Allocators'!$B$15:$W$358, MATCH('O5 Details by Class &amp; Accounts'!AP$18, 'E2 Allocators'!$B$15:$W$15, 0),FALSE)*$G67), 0, VLOOKUP(VLOOKUP($A67, 'E4 TB Allocation Details'!$A$18:$L$214, MATCH("Customer ID", 'E4 TB Allocation Details'!$A$18:$L$18, 0),FALSE), 'E2 Allocators'!$B$15:$W$358, MATCH('O5 Details by Class &amp; Accounts'!AP$18, 'E2 Allocators'!$B$15:$W$15, 0),FALSE)*$G67)</f>
        <v>0</v>
      </c>
      <c r="AQ67" s="2186">
        <f>IF(ISERROR(VLOOKUP(VLOOKUP($A67, 'E4 TB Allocation Details'!$A$18:$L$214, MATCH("Customer ID", 'E4 TB Allocation Details'!$A$18:$L$18, 0),FALSE), 'E2 Allocators'!$B$15:$W$358, MATCH('O5 Details by Class &amp; Accounts'!AQ$18, 'E2 Allocators'!$B$15:$W$15, 0),FALSE)*$G67), 0, VLOOKUP(VLOOKUP($A67, 'E4 TB Allocation Details'!$A$18:$L$214, MATCH("Customer ID", 'E4 TB Allocation Details'!$A$18:$L$18, 0),FALSE), 'E2 Allocators'!$B$15:$W$358, MATCH('O5 Details by Class &amp; Accounts'!AQ$18, 'E2 Allocators'!$B$15:$W$15, 0),FALSE)*$G67)</f>
        <v>0</v>
      </c>
      <c r="AR67" s="2186">
        <f>IF(ISERROR(VLOOKUP(VLOOKUP($A67, 'E4 TB Allocation Details'!$A$18:$L$214, MATCH("Customer ID", 'E4 TB Allocation Details'!$A$18:$L$18, 0),FALSE), 'E2 Allocators'!$B$15:$W$358, MATCH('O5 Details by Class &amp; Accounts'!AR$18, 'E2 Allocators'!$B$15:$W$15, 0),FALSE)*$G67), 0, VLOOKUP(VLOOKUP($A67, 'E4 TB Allocation Details'!$A$18:$L$214, MATCH("Customer ID", 'E4 TB Allocation Details'!$A$18:$L$18, 0),FALSE), 'E2 Allocators'!$B$15:$W$358, MATCH('O5 Details by Class &amp; Accounts'!AR$18, 'E2 Allocators'!$B$15:$W$15, 0),FALSE)*$G67)</f>
        <v>0</v>
      </c>
      <c r="AS67" s="2186">
        <f>IF(ISERROR(VLOOKUP(VLOOKUP($A67, 'E4 TB Allocation Details'!$A$18:$L$214, MATCH("Customer ID", 'E4 TB Allocation Details'!$A$18:$L$18, 0),FALSE), 'E2 Allocators'!$B$15:$W$358, MATCH('O5 Details by Class &amp; Accounts'!AS$18, 'E2 Allocators'!$B$15:$W$15, 0),FALSE)*$G67), 0, VLOOKUP(VLOOKUP($A67, 'E4 TB Allocation Details'!$A$18:$L$214, MATCH("Customer ID", 'E4 TB Allocation Details'!$A$18:$L$18, 0),FALSE), 'E2 Allocators'!$B$15:$W$358, MATCH('O5 Details by Class &amp; Accounts'!AS$18, 'E2 Allocators'!$B$15:$W$15, 0),FALSE)*$G67)</f>
        <v>0</v>
      </c>
      <c r="AT67" s="2186">
        <f>IF(ISERROR(VLOOKUP(VLOOKUP($A67, 'E4 TB Allocation Details'!$A$18:$L$214, MATCH("Customer ID", 'E4 TB Allocation Details'!$A$18:$L$18, 0),FALSE), 'E2 Allocators'!$B$15:$W$358, MATCH('O5 Details by Class &amp; Accounts'!AT$18, 'E2 Allocators'!$B$15:$W$15, 0),FALSE)*$G67), 0, VLOOKUP(VLOOKUP($A67, 'E4 TB Allocation Details'!$A$18:$L$214, MATCH("Customer ID", 'E4 TB Allocation Details'!$A$18:$L$18, 0),FALSE), 'E2 Allocators'!$B$15:$W$358, MATCH('O5 Details by Class &amp; Accounts'!AT$18, 'E2 Allocators'!$B$15:$W$15, 0),FALSE)*$G67)</f>
        <v>0</v>
      </c>
      <c r="AU67" s="2186">
        <f>IF(ISERROR(VLOOKUP(VLOOKUP($A67, 'E4 TB Allocation Details'!$A$18:$L$214, MATCH("Customer ID", 'E4 TB Allocation Details'!$A$18:$L$18, 0),FALSE), 'E2 Allocators'!$B$15:$W$358, MATCH('O5 Details by Class &amp; Accounts'!AU$18, 'E2 Allocators'!$B$15:$W$15, 0),FALSE)*$G67), 0, VLOOKUP(VLOOKUP($A67, 'E4 TB Allocation Details'!$A$18:$L$214, MATCH("Customer ID", 'E4 TB Allocation Details'!$A$18:$L$18, 0),FALSE), 'E2 Allocators'!$B$15:$W$358, MATCH('O5 Details by Class &amp; Accounts'!AU$18, 'E2 Allocators'!$B$15:$W$15, 0),FALSE)*$G67)</f>
        <v>0</v>
      </c>
      <c r="AV67" s="2186">
        <f>IF(ISERROR(VLOOKUP(VLOOKUP($A67, 'E4 TB Allocation Details'!$A$18:$L$214, MATCH("Customer ID", 'E4 TB Allocation Details'!$A$18:$L$18, 0),FALSE), 'E2 Allocators'!$B$15:$W$358, MATCH('O5 Details by Class &amp; Accounts'!AV$18, 'E2 Allocators'!$B$15:$W$15, 0),FALSE)*$G67), 0, VLOOKUP(VLOOKUP($A67, 'E4 TB Allocation Details'!$A$18:$L$214, MATCH("Customer ID", 'E4 TB Allocation Details'!$A$18:$L$18, 0),FALSE), 'E2 Allocators'!$B$15:$W$358, MATCH('O5 Details by Class &amp; Accounts'!AV$18, 'E2 Allocators'!$B$15:$W$15, 0),FALSE)*$G67)</f>
        <v>0</v>
      </c>
      <c r="AW67" s="2186">
        <f>IF(ISERROR(VLOOKUP(VLOOKUP($A67, 'E4 TB Allocation Details'!$A$18:$L$214, MATCH("Customer ID", 'E4 TB Allocation Details'!$A$18:$L$18, 0),FALSE), 'E2 Allocators'!$B$15:$W$358, MATCH('O5 Details by Class &amp; Accounts'!AW$18, 'E2 Allocators'!$B$15:$W$15, 0),FALSE)*$G67), 0, VLOOKUP(VLOOKUP($A67, 'E4 TB Allocation Details'!$A$18:$L$214, MATCH("Customer ID", 'E4 TB Allocation Details'!$A$18:$L$18, 0),FALSE), 'E2 Allocators'!$B$15:$W$358, MATCH('O5 Details by Class &amp; Accounts'!AW$18, 'E2 Allocators'!$B$15:$W$15, 0),FALSE)*$G67)</f>
        <v>0</v>
      </c>
      <c r="AX67" s="2186">
        <f t="shared" si="10"/>
        <v>0</v>
      </c>
      <c r="AY67" s="2186">
        <f>IF(ISERROR(VLOOKUP(VLOOKUP($A67, 'E4 TB Allocation Details'!$A$18:$L$214, MATCH("Misc ID", 'E4 TB Allocation Details'!$A$18:$L$18, 0),FALSE), 'E2 Allocators'!$B$15:$W$358, MATCH('O5 Details by Class &amp; Accounts'!AY$18, 'E2 Allocators'!$B$15:$W$15, 0),FALSE)*$E67), 0, VLOOKUP(VLOOKUP($A67, 'E4 TB Allocation Details'!$A$18:$L$214, MATCH("Misc ID", 'E4 TB Allocation Details'!$A$18:$L$18, 0),FALSE), 'E2 Allocators'!$B$15:$W$358, MATCH('O5 Details by Class &amp; Accounts'!AY$18, 'E2 Allocators'!$B$15:$W$15, 0),FALSE)*$E67)</f>
        <v>0</v>
      </c>
      <c r="AZ67" s="2186">
        <f>IF(ISERROR(VLOOKUP(VLOOKUP($A67, 'E4 TB Allocation Details'!$A$18:$L$214, MATCH("Misc ID", 'E4 TB Allocation Details'!$A$18:$L$18, 0),FALSE), 'E2 Allocators'!$B$15:$W$358, MATCH('O5 Details by Class &amp; Accounts'!AZ$18, 'E2 Allocators'!$B$15:$W$15, 0),FALSE)*$E67), 0, VLOOKUP(VLOOKUP($A67, 'E4 TB Allocation Details'!$A$18:$L$214, MATCH("Misc ID", 'E4 TB Allocation Details'!$A$18:$L$18, 0),FALSE), 'E2 Allocators'!$B$15:$W$358, MATCH('O5 Details by Class &amp; Accounts'!AZ$18, 'E2 Allocators'!$B$15:$W$15, 0),FALSE)*$E67)</f>
        <v>0</v>
      </c>
      <c r="BA67" s="2186">
        <f>IF(ISERROR(VLOOKUP(VLOOKUP($A67, 'E4 TB Allocation Details'!$A$18:$L$214, MATCH("Misc ID", 'E4 TB Allocation Details'!$A$18:$L$18, 0),FALSE), 'E2 Allocators'!$B$15:$W$358, MATCH('O5 Details by Class &amp; Accounts'!BA$18, 'E2 Allocators'!$B$15:$W$15, 0),FALSE)*$E67), 0, VLOOKUP(VLOOKUP($A67, 'E4 TB Allocation Details'!$A$18:$L$214, MATCH("Misc ID", 'E4 TB Allocation Details'!$A$18:$L$18, 0),FALSE), 'E2 Allocators'!$B$15:$W$358, MATCH('O5 Details by Class &amp; Accounts'!BA$18, 'E2 Allocators'!$B$15:$W$15, 0),FALSE)*$E67)</f>
        <v>0</v>
      </c>
      <c r="BB67" s="2186">
        <f>IF(ISERROR(VLOOKUP(VLOOKUP($A67, 'E4 TB Allocation Details'!$A$18:$L$214, MATCH("Misc ID", 'E4 TB Allocation Details'!$A$18:$L$18, 0),FALSE), 'E2 Allocators'!$B$15:$W$358, MATCH('O5 Details by Class &amp; Accounts'!BB$18, 'E2 Allocators'!$B$15:$W$15, 0),FALSE)*$E67), 0, VLOOKUP(VLOOKUP($A67, 'E4 TB Allocation Details'!$A$18:$L$214, MATCH("Misc ID", 'E4 TB Allocation Details'!$A$18:$L$18, 0),FALSE), 'E2 Allocators'!$B$15:$W$358, MATCH('O5 Details by Class &amp; Accounts'!BB$18, 'E2 Allocators'!$B$15:$W$15, 0),FALSE)*$E67)</f>
        <v>0</v>
      </c>
      <c r="BC67" s="2186">
        <f>IF(ISERROR(VLOOKUP(VLOOKUP($A67, 'E4 TB Allocation Details'!$A$18:$L$214, MATCH("Misc ID", 'E4 TB Allocation Details'!$A$18:$L$18, 0),FALSE), 'E2 Allocators'!$B$15:$W$358, MATCH('O5 Details by Class &amp; Accounts'!BC$18, 'E2 Allocators'!$B$15:$W$15, 0),FALSE)*$E67), 0, VLOOKUP(VLOOKUP($A67, 'E4 TB Allocation Details'!$A$18:$L$214, MATCH("Misc ID", 'E4 TB Allocation Details'!$A$18:$L$18, 0),FALSE), 'E2 Allocators'!$B$15:$W$358, MATCH('O5 Details by Class &amp; Accounts'!BC$18, 'E2 Allocators'!$B$15:$W$15, 0),FALSE)*$E67)</f>
        <v>0</v>
      </c>
      <c r="BD67" s="2186">
        <f>IF(ISERROR(VLOOKUP(VLOOKUP($A67, 'E4 TB Allocation Details'!$A$18:$L$214, MATCH("Misc ID", 'E4 TB Allocation Details'!$A$18:$L$18, 0),FALSE), 'E2 Allocators'!$B$15:$W$358, MATCH('O5 Details by Class &amp; Accounts'!BD$18, 'E2 Allocators'!$B$15:$W$15, 0),FALSE)*$E67), 0, VLOOKUP(VLOOKUP($A67, 'E4 TB Allocation Details'!$A$18:$L$214, MATCH("Misc ID", 'E4 TB Allocation Details'!$A$18:$L$18, 0),FALSE), 'E2 Allocators'!$B$15:$W$358, MATCH('O5 Details by Class &amp; Accounts'!BD$18, 'E2 Allocators'!$B$15:$W$15, 0),FALSE)*$E67)</f>
        <v>0</v>
      </c>
      <c r="BE67" s="2186">
        <f>IF(ISERROR(VLOOKUP(VLOOKUP($A67, 'E4 TB Allocation Details'!$A$18:$L$214, MATCH("Misc ID", 'E4 TB Allocation Details'!$A$18:$L$18, 0),FALSE), 'E2 Allocators'!$B$15:$W$358, MATCH('O5 Details by Class &amp; Accounts'!BE$18, 'E2 Allocators'!$B$15:$W$15, 0),FALSE)*$E67), 0, VLOOKUP(VLOOKUP($A67, 'E4 TB Allocation Details'!$A$18:$L$214, MATCH("Misc ID", 'E4 TB Allocation Details'!$A$18:$L$18, 0),FALSE), 'E2 Allocators'!$B$15:$W$358, MATCH('O5 Details by Class &amp; Accounts'!BE$18, 'E2 Allocators'!$B$15:$W$15, 0),FALSE)*$E67)</f>
        <v>0</v>
      </c>
      <c r="BF67" s="2186">
        <f>IF(ISERROR(VLOOKUP(VLOOKUP($A67, 'E4 TB Allocation Details'!$A$18:$L$214, MATCH("Misc ID", 'E4 TB Allocation Details'!$A$18:$L$18, 0),FALSE), 'E2 Allocators'!$B$15:$W$358, MATCH('O5 Details by Class &amp; Accounts'!BF$18, 'E2 Allocators'!$B$15:$W$15, 0),FALSE)*$E67), 0, VLOOKUP(VLOOKUP($A67, 'E4 TB Allocation Details'!$A$18:$L$214, MATCH("Misc ID", 'E4 TB Allocation Details'!$A$18:$L$18, 0),FALSE), 'E2 Allocators'!$B$15:$W$358, MATCH('O5 Details by Class &amp; Accounts'!BF$18, 'E2 Allocators'!$B$15:$W$15, 0),FALSE)*$E67)</f>
        <v>0</v>
      </c>
      <c r="BG67" s="2186">
        <f>IF(ISERROR(VLOOKUP(VLOOKUP($A67, 'E4 TB Allocation Details'!$A$18:$L$214, MATCH("Misc ID", 'E4 TB Allocation Details'!$A$18:$L$18, 0),FALSE), 'E2 Allocators'!$B$15:$W$358, MATCH('O5 Details by Class &amp; Accounts'!BG$18, 'E2 Allocators'!$B$15:$W$15, 0),FALSE)*$E67), 0, VLOOKUP(VLOOKUP($A67, 'E4 TB Allocation Details'!$A$18:$L$214, MATCH("Misc ID", 'E4 TB Allocation Details'!$A$18:$L$18, 0),FALSE), 'E2 Allocators'!$B$15:$W$358, MATCH('O5 Details by Class &amp; Accounts'!BG$18, 'E2 Allocators'!$B$15:$W$15, 0),FALSE)*$E67)</f>
        <v>0</v>
      </c>
      <c r="BH67" s="2186">
        <f>IF(ISERROR(VLOOKUP(VLOOKUP($A67, 'E4 TB Allocation Details'!$A$18:$L$214, MATCH("Misc ID", 'E4 TB Allocation Details'!$A$18:$L$18, 0),FALSE), 'E2 Allocators'!$B$15:$W$358, MATCH('O5 Details by Class &amp; Accounts'!BH$18, 'E2 Allocators'!$B$15:$W$15, 0),FALSE)*$E67), 0, VLOOKUP(VLOOKUP($A67, 'E4 TB Allocation Details'!$A$18:$L$214, MATCH("Misc ID", 'E4 TB Allocation Details'!$A$18:$L$18, 0),FALSE), 'E2 Allocators'!$B$15:$W$358, MATCH('O5 Details by Class &amp; Accounts'!BH$18, 'E2 Allocators'!$B$15:$W$15, 0),FALSE)*$E67)</f>
        <v>0</v>
      </c>
      <c r="BI67" s="2186">
        <f>IF(ISERROR(VLOOKUP(VLOOKUP($A67, 'E4 TB Allocation Details'!$A$18:$L$214, MATCH("Misc ID", 'E4 TB Allocation Details'!$A$18:$L$18, 0),FALSE), 'E2 Allocators'!$B$15:$W$358, MATCH('O5 Details by Class &amp; Accounts'!BI$18, 'E2 Allocators'!$B$15:$W$15, 0),FALSE)*$E67), 0, VLOOKUP(VLOOKUP($A67, 'E4 TB Allocation Details'!$A$18:$L$214, MATCH("Misc ID", 'E4 TB Allocation Details'!$A$18:$L$18, 0),FALSE), 'E2 Allocators'!$B$15:$W$358, MATCH('O5 Details by Class &amp; Accounts'!BI$18, 'E2 Allocators'!$B$15:$W$15, 0),FALSE)*$E67)</f>
        <v>0</v>
      </c>
      <c r="BJ67" s="2186">
        <f>IF(ISERROR(VLOOKUP(VLOOKUP($A67, 'E4 TB Allocation Details'!$A$18:$L$214, MATCH("Misc ID", 'E4 TB Allocation Details'!$A$18:$L$18, 0),FALSE), 'E2 Allocators'!$B$15:$W$358, MATCH('O5 Details by Class &amp; Accounts'!BJ$18, 'E2 Allocators'!$B$15:$W$15, 0),FALSE)*$E67), 0, VLOOKUP(VLOOKUP($A67, 'E4 TB Allocation Details'!$A$18:$L$214, MATCH("Misc ID", 'E4 TB Allocation Details'!$A$18:$L$18, 0),FALSE), 'E2 Allocators'!$B$15:$W$358, MATCH('O5 Details by Class &amp; Accounts'!BJ$18, 'E2 Allocators'!$B$15:$W$15, 0),FALSE)*$E67)</f>
        <v>0</v>
      </c>
      <c r="BK67" s="2186">
        <f>IF(ISERROR(VLOOKUP(VLOOKUP($A67, 'E4 TB Allocation Details'!$A$18:$L$214, MATCH("Misc ID", 'E4 TB Allocation Details'!$A$18:$L$18, 0),FALSE), 'E2 Allocators'!$B$15:$W$358, MATCH('O5 Details by Class &amp; Accounts'!BK$18, 'E2 Allocators'!$B$15:$W$15, 0),FALSE)*$E67), 0, VLOOKUP(VLOOKUP($A67, 'E4 TB Allocation Details'!$A$18:$L$214, MATCH("Misc ID", 'E4 TB Allocation Details'!$A$18:$L$18, 0),FALSE), 'E2 Allocators'!$B$15:$W$358, MATCH('O5 Details by Class &amp; Accounts'!BK$18, 'E2 Allocators'!$B$15:$W$15, 0),FALSE)*$E67)</f>
        <v>0</v>
      </c>
      <c r="BL67" s="2186">
        <f>IF(ISERROR(VLOOKUP(VLOOKUP($A67, 'E4 TB Allocation Details'!$A$18:$L$214, MATCH("Misc ID", 'E4 TB Allocation Details'!$A$18:$L$18, 0),FALSE), 'E2 Allocators'!$B$15:$W$358, MATCH('O5 Details by Class &amp; Accounts'!BL$18, 'E2 Allocators'!$B$15:$W$15, 0),FALSE)*$E67), 0, VLOOKUP(VLOOKUP($A67, 'E4 TB Allocation Details'!$A$18:$L$214, MATCH("Misc ID", 'E4 TB Allocation Details'!$A$18:$L$18, 0),FALSE), 'E2 Allocators'!$B$15:$W$358, MATCH('O5 Details by Class &amp; Accounts'!BL$18, 'E2 Allocators'!$B$15:$W$15, 0),FALSE)*$E67)</f>
        <v>0</v>
      </c>
      <c r="BM67" s="2186">
        <f>IF(ISERROR(VLOOKUP(VLOOKUP($A67, 'E4 TB Allocation Details'!$A$18:$L$214, MATCH("Misc ID", 'E4 TB Allocation Details'!$A$18:$L$18, 0),FALSE), 'E2 Allocators'!$B$15:$W$358, MATCH('O5 Details by Class &amp; Accounts'!BM$18, 'E2 Allocators'!$B$15:$W$15, 0),FALSE)*$E67), 0, VLOOKUP(VLOOKUP($A67, 'E4 TB Allocation Details'!$A$18:$L$214, MATCH("Misc ID", 'E4 TB Allocation Details'!$A$18:$L$18, 0),FALSE), 'E2 Allocators'!$B$15:$W$358, MATCH('O5 Details by Class &amp; Accounts'!BM$18, 'E2 Allocators'!$B$15:$W$15, 0),FALSE)*$E67)</f>
        <v>0</v>
      </c>
      <c r="BN67" s="2186">
        <f>IF(ISERROR(VLOOKUP(VLOOKUP($A67, 'E4 TB Allocation Details'!$A$18:$L$214, MATCH("Misc ID", 'E4 TB Allocation Details'!$A$18:$L$18, 0),FALSE), 'E2 Allocators'!$B$15:$W$358, MATCH('O5 Details by Class &amp; Accounts'!BN$18, 'E2 Allocators'!$B$15:$W$15, 0),FALSE)*$E67), 0, VLOOKUP(VLOOKUP($A67, 'E4 TB Allocation Details'!$A$18:$L$214, MATCH("Misc ID", 'E4 TB Allocation Details'!$A$18:$L$18, 0),FALSE), 'E2 Allocators'!$B$15:$W$358, MATCH('O5 Details by Class &amp; Accounts'!BN$18, 'E2 Allocators'!$B$15:$W$15, 0),FALSE)*$E67)</f>
        <v>0</v>
      </c>
      <c r="BO67" s="2186">
        <f>IF(ISERROR(VLOOKUP(VLOOKUP($A67, 'E4 TB Allocation Details'!$A$18:$L$214, MATCH("Misc ID", 'E4 TB Allocation Details'!$A$18:$L$18, 0),FALSE), 'E2 Allocators'!$B$15:$W$358, MATCH('O5 Details by Class &amp; Accounts'!BO$18, 'E2 Allocators'!$B$15:$W$15, 0),FALSE)*$E67), 0, VLOOKUP(VLOOKUP($A67, 'E4 TB Allocation Details'!$A$18:$L$214, MATCH("Misc ID", 'E4 TB Allocation Details'!$A$18:$L$18, 0),FALSE), 'E2 Allocators'!$B$15:$W$358, MATCH('O5 Details by Class &amp; Accounts'!BO$18, 'E2 Allocators'!$B$15:$W$15, 0),FALSE)*$E67)</f>
        <v>0</v>
      </c>
      <c r="BP67" s="2186">
        <f>IF(ISERROR(VLOOKUP(VLOOKUP($A67, 'E4 TB Allocation Details'!$A$18:$L$214, MATCH("Misc ID", 'E4 TB Allocation Details'!$A$18:$L$18, 0),FALSE), 'E2 Allocators'!$B$15:$W$358, MATCH('O5 Details by Class &amp; Accounts'!BP$18, 'E2 Allocators'!$B$15:$W$15, 0),FALSE)*$E67), 0, VLOOKUP(VLOOKUP($A67, 'E4 TB Allocation Details'!$A$18:$L$214, MATCH("Misc ID", 'E4 TB Allocation Details'!$A$18:$L$18, 0),FALSE), 'E2 Allocators'!$B$15:$W$358, MATCH('O5 Details by Class &amp; Accounts'!BP$18, 'E2 Allocators'!$B$15:$W$15, 0),FALSE)*$E67)</f>
        <v>0</v>
      </c>
      <c r="BQ67" s="2186">
        <f>IF(ISERROR(VLOOKUP(VLOOKUP($A67, 'E4 TB Allocation Details'!$A$18:$L$214, MATCH("Misc ID", 'E4 TB Allocation Details'!$A$18:$L$18, 0),FALSE), 'E2 Allocators'!$B$15:$W$358, MATCH('O5 Details by Class &amp; Accounts'!BQ$18, 'E2 Allocators'!$B$15:$W$15, 0),FALSE)*$E67), 0, VLOOKUP(VLOOKUP($A67, 'E4 TB Allocation Details'!$A$18:$L$214, MATCH("Misc ID", 'E4 TB Allocation Details'!$A$18:$L$18, 0),FALSE), 'E2 Allocators'!$B$15:$W$358, MATCH('O5 Details by Class &amp; Accounts'!BQ$18, 'E2 Allocators'!$B$15:$W$15, 0),FALSE)*$E67)</f>
        <v>0</v>
      </c>
      <c r="BR67" s="2186">
        <f>IF(ISERROR(VLOOKUP(VLOOKUP($A67, 'E4 TB Allocation Details'!$A$18:$L$214, MATCH("Misc ID", 'E4 TB Allocation Details'!$A$18:$L$18, 0),FALSE), 'E2 Allocators'!$B$15:$W$358, MATCH('O5 Details by Class &amp; Accounts'!BR$18, 'E2 Allocators'!$B$15:$W$15, 0),FALSE)*$E67), 0, VLOOKUP(VLOOKUP($A67, 'E4 TB Allocation Details'!$A$18:$L$214, MATCH("Misc ID", 'E4 TB Allocation Details'!$A$18:$L$18, 0),FALSE), 'E2 Allocators'!$B$15:$W$358, MATCH('O5 Details by Class &amp; Accounts'!BR$18, 'E2 Allocators'!$B$15:$W$15, 0),FALSE)*$E67)</f>
        <v>0</v>
      </c>
      <c r="BS67" s="2186">
        <f t="shared" si="11"/>
        <v>0</v>
      </c>
      <c r="BT67" s="2186">
        <f>IF(ISERROR(VLOOKUP(VLOOKUP($A67, 'E4 TB Allocation Details'!$A$18:$L$214, MATCH("A &amp; G ID", 'E4 TB Allocation Details'!$A$18:$L$18, 0),FALSE), 'E2 Allocators'!$B$15:$W$358, MATCH('O5 Details by Class &amp; Accounts'!BT$18, 'E2 Allocators'!$B$15:$W$15, 0),FALSE)*$E67), 0, VLOOKUP(VLOOKUP($A67, 'E4 TB Allocation Details'!$A$18:$L$214, MATCH("A &amp; G ID", 'E4 TB Allocation Details'!$A$18:$L$18, 0),FALSE), 'E2 Allocators'!$B$15:$W$358, MATCH('O5 Details by Class &amp; Accounts'!BT$18, 'E2 Allocators'!$B$15:$W$15, 0),FALSE)*$E67)</f>
        <v>4114676.3426899998</v>
      </c>
      <c r="BU67" s="2186">
        <f>IF(ISERROR(VLOOKUP(VLOOKUP($A67, 'E4 TB Allocation Details'!$A$18:$L$214, MATCH("A &amp; G ID", 'E4 TB Allocation Details'!$A$18:$L$18, 0),FALSE), 'E2 Allocators'!$B$15:$W$358, MATCH('O5 Details by Class &amp; Accounts'!BU$18, 'E2 Allocators'!$B$15:$W$15, 0),FALSE)*$E67), 0, VLOOKUP(VLOOKUP($A67, 'E4 TB Allocation Details'!$A$18:$L$214, MATCH("A &amp; G ID", 'E4 TB Allocation Details'!$A$18:$L$18, 0),FALSE), 'E2 Allocators'!$B$15:$W$358, MATCH('O5 Details by Class &amp; Accounts'!BU$18, 'E2 Allocators'!$B$15:$W$15, 0),FALSE)*$E67)</f>
        <v>946471.30233939434</v>
      </c>
      <c r="BV67" s="2186">
        <f>IF(ISERROR(VLOOKUP(VLOOKUP($A67, 'E4 TB Allocation Details'!$A$18:$L$214, MATCH("A &amp; G ID", 'E4 TB Allocation Details'!$A$18:$L$18, 0),FALSE), 'E2 Allocators'!$B$15:$W$358, MATCH('O5 Details by Class &amp; Accounts'!BV$18, 'E2 Allocators'!$B$15:$W$15, 0),FALSE)*$E67), 0, VLOOKUP(VLOOKUP($A67, 'E4 TB Allocation Details'!$A$18:$L$214, MATCH("A &amp; G ID", 'E4 TB Allocation Details'!$A$18:$L$18, 0),FALSE), 'E2 Allocators'!$B$15:$W$358, MATCH('O5 Details by Class &amp; Accounts'!BV$18, 'E2 Allocators'!$B$15:$W$15, 0),FALSE)*$E67)</f>
        <v>1471898.4192808133</v>
      </c>
      <c r="BW67" s="2186">
        <f>IF(ISERROR(VLOOKUP(VLOOKUP($A67, 'E4 TB Allocation Details'!$A$18:$L$214, MATCH("A &amp; G ID", 'E4 TB Allocation Details'!$A$18:$L$18, 0),FALSE), 'E2 Allocators'!$B$15:$W$358, MATCH('O5 Details by Class &amp; Accounts'!BW$18, 'E2 Allocators'!$B$15:$W$15, 0),FALSE)*$E67), 0, VLOOKUP(VLOOKUP($A67, 'E4 TB Allocation Details'!$A$18:$L$214, MATCH("A &amp; G ID", 'E4 TB Allocation Details'!$A$18:$L$18, 0),FALSE), 'E2 Allocators'!$B$15:$W$358, MATCH('O5 Details by Class &amp; Accounts'!BW$18, 'E2 Allocators'!$B$15:$W$15, 0),FALSE)*$E67)</f>
        <v>0</v>
      </c>
      <c r="BX67" s="2186">
        <f>IF(ISERROR(VLOOKUP(VLOOKUP($A67, 'E4 TB Allocation Details'!$A$18:$L$214, MATCH("A &amp; G ID", 'E4 TB Allocation Details'!$A$18:$L$18, 0),FALSE), 'E2 Allocators'!$B$15:$W$358, MATCH('O5 Details by Class &amp; Accounts'!BX$18, 'E2 Allocators'!$B$15:$W$15, 0),FALSE)*$E67), 0, VLOOKUP(VLOOKUP($A67, 'E4 TB Allocation Details'!$A$18:$L$214, MATCH("A &amp; G ID", 'E4 TB Allocation Details'!$A$18:$L$18, 0),FALSE), 'E2 Allocators'!$B$15:$W$358, MATCH('O5 Details by Class &amp; Accounts'!BX$18, 'E2 Allocators'!$B$15:$W$15, 0),FALSE)*$E67)</f>
        <v>0</v>
      </c>
      <c r="BY67" s="2186">
        <f>IF(ISERROR(VLOOKUP(VLOOKUP($A67, 'E4 TB Allocation Details'!$A$18:$L$214, MATCH("A &amp; G ID", 'E4 TB Allocation Details'!$A$18:$L$18, 0),FALSE), 'E2 Allocators'!$B$15:$W$358, MATCH('O5 Details by Class &amp; Accounts'!BY$18, 'E2 Allocators'!$B$15:$W$15, 0),FALSE)*$E67), 0, VLOOKUP(VLOOKUP($A67, 'E4 TB Allocation Details'!$A$18:$L$214, MATCH("A &amp; G ID", 'E4 TB Allocation Details'!$A$18:$L$18, 0),FALSE), 'E2 Allocators'!$B$15:$W$358, MATCH('O5 Details by Class &amp; Accounts'!BY$18, 'E2 Allocators'!$B$15:$W$15, 0),FALSE)*$E67)</f>
        <v>0</v>
      </c>
      <c r="BZ67" s="2186">
        <f>IF(ISERROR(VLOOKUP(VLOOKUP($A67, 'E4 TB Allocation Details'!$A$18:$L$214, MATCH("A &amp; G ID", 'E4 TB Allocation Details'!$A$18:$L$18, 0),FALSE), 'E2 Allocators'!$B$15:$W$358, MATCH('O5 Details by Class &amp; Accounts'!BZ$18, 'E2 Allocators'!$B$15:$W$15, 0),FALSE)*$E67), 0, VLOOKUP(VLOOKUP($A67, 'E4 TB Allocation Details'!$A$18:$L$214, MATCH("A &amp; G ID", 'E4 TB Allocation Details'!$A$18:$L$18, 0),FALSE), 'E2 Allocators'!$B$15:$W$358, MATCH('O5 Details by Class &amp; Accounts'!BZ$18, 'E2 Allocators'!$B$15:$W$15, 0),FALSE)*$E67)</f>
        <v>96338.579978486188</v>
      </c>
      <c r="CA67" s="2186">
        <f>IF(ISERROR(VLOOKUP(VLOOKUP($A67, 'E4 TB Allocation Details'!$A$18:$L$214, MATCH("A &amp; G ID", 'E4 TB Allocation Details'!$A$18:$L$18, 0),FALSE), 'E2 Allocators'!$B$15:$W$358, MATCH('O5 Details by Class &amp; Accounts'!CA$18, 'E2 Allocators'!$B$15:$W$15, 0),FALSE)*$E67), 0, VLOOKUP(VLOOKUP($A67, 'E4 TB Allocation Details'!$A$18:$L$214, MATCH("A &amp; G ID", 'E4 TB Allocation Details'!$A$18:$L$18, 0),FALSE), 'E2 Allocators'!$B$15:$W$358, MATCH('O5 Details by Class &amp; Accounts'!CA$18, 'E2 Allocators'!$B$15:$W$15, 0),FALSE)*$E67)</f>
        <v>11632.315806204746</v>
      </c>
      <c r="CB67" s="2186">
        <f>IF(ISERROR(VLOOKUP(VLOOKUP($A67, 'E4 TB Allocation Details'!$A$18:$L$214, MATCH("A &amp; G ID", 'E4 TB Allocation Details'!$A$18:$L$18, 0),FALSE), 'E2 Allocators'!$B$15:$W$358, MATCH('O5 Details by Class &amp; Accounts'!CB$18, 'E2 Allocators'!$B$15:$W$15, 0),FALSE)*$E67), 0, VLOOKUP(VLOOKUP($A67, 'E4 TB Allocation Details'!$A$18:$L$214, MATCH("A &amp; G ID", 'E4 TB Allocation Details'!$A$18:$L$18, 0),FALSE), 'E2 Allocators'!$B$15:$W$358, MATCH('O5 Details by Class &amp; Accounts'!CB$18, 'E2 Allocators'!$B$15:$W$15, 0),FALSE)*$E67)</f>
        <v>9766.0399051014865</v>
      </c>
      <c r="CC67" s="2186">
        <f>IF(ISERROR(VLOOKUP(VLOOKUP($A67, 'E4 TB Allocation Details'!$A$18:$L$214, MATCH("A &amp; G ID", 'E4 TB Allocation Details'!$A$18:$L$18, 0),FALSE), 'E2 Allocators'!$B$15:$W$358, MATCH('O5 Details by Class &amp; Accounts'!CC$18, 'E2 Allocators'!$B$15:$W$15, 0),FALSE)*$E67), 0, VLOOKUP(VLOOKUP($A67, 'E4 TB Allocation Details'!$A$18:$L$214, MATCH("A &amp; G ID", 'E4 TB Allocation Details'!$A$18:$L$18, 0),FALSE), 'E2 Allocators'!$B$15:$W$358, MATCH('O5 Details by Class &amp; Accounts'!CC$18, 'E2 Allocators'!$B$15:$W$15, 0),FALSE)*$E67)</f>
        <v>0</v>
      </c>
      <c r="CD67" s="2186">
        <f>IF(ISERROR(VLOOKUP(VLOOKUP($A67, 'E4 TB Allocation Details'!$A$18:$L$214, MATCH("A &amp; G ID", 'E4 TB Allocation Details'!$A$18:$L$18, 0),FALSE), 'E2 Allocators'!$B$15:$W$358, MATCH('O5 Details by Class &amp; Accounts'!CD$18, 'E2 Allocators'!$B$15:$W$15, 0),FALSE)*$E67), 0, VLOOKUP(VLOOKUP($A67, 'E4 TB Allocation Details'!$A$18:$L$214, MATCH("A &amp; G ID", 'E4 TB Allocation Details'!$A$18:$L$18, 0),FALSE), 'E2 Allocators'!$B$15:$W$358, MATCH('O5 Details by Class &amp; Accounts'!CD$18, 'E2 Allocators'!$B$15:$W$15, 0),FALSE)*$E67)</f>
        <v>0</v>
      </c>
      <c r="CE67" s="2186">
        <f>IF(ISERROR(VLOOKUP(VLOOKUP($A67, 'E4 TB Allocation Details'!$A$18:$L$214, MATCH("A &amp; G ID", 'E4 TB Allocation Details'!$A$18:$L$18, 0),FALSE), 'E2 Allocators'!$B$15:$W$358, MATCH('O5 Details by Class &amp; Accounts'!CE$18, 'E2 Allocators'!$B$15:$W$15, 0),FALSE)*$E67), 0, VLOOKUP(VLOOKUP($A67, 'E4 TB Allocation Details'!$A$18:$L$214, MATCH("A &amp; G ID", 'E4 TB Allocation Details'!$A$18:$L$18, 0),FALSE), 'E2 Allocators'!$B$15:$W$358, MATCH('O5 Details by Class &amp; Accounts'!CE$18, 'E2 Allocators'!$B$15:$W$15, 0),FALSE)*$E67)</f>
        <v>0</v>
      </c>
      <c r="CF67" s="2186">
        <f>IF(ISERROR(VLOOKUP(VLOOKUP($A67, 'E4 TB Allocation Details'!$A$18:$L$214, MATCH("A &amp; G ID", 'E4 TB Allocation Details'!$A$18:$L$18, 0),FALSE), 'E2 Allocators'!$B$15:$W$358, MATCH('O5 Details by Class &amp; Accounts'!CF$18, 'E2 Allocators'!$B$15:$W$15, 0),FALSE)*$E67), 0, VLOOKUP(VLOOKUP($A67, 'E4 TB Allocation Details'!$A$18:$L$214, MATCH("A &amp; G ID", 'E4 TB Allocation Details'!$A$18:$L$18, 0),FALSE), 'E2 Allocators'!$B$15:$W$358, MATCH('O5 Details by Class &amp; Accounts'!CF$18, 'E2 Allocators'!$B$15:$W$15, 0),FALSE)*$E67)</f>
        <v>0</v>
      </c>
      <c r="CG67" s="2186">
        <f>IF(ISERROR(VLOOKUP(VLOOKUP($A67, 'E4 TB Allocation Details'!$A$18:$L$214, MATCH("A &amp; G ID", 'E4 TB Allocation Details'!$A$18:$L$18, 0),FALSE), 'E2 Allocators'!$B$15:$W$358, MATCH('O5 Details by Class &amp; Accounts'!CG$18, 'E2 Allocators'!$B$15:$W$15, 0),FALSE)*$E67), 0, VLOOKUP(VLOOKUP($A67, 'E4 TB Allocation Details'!$A$18:$L$214, MATCH("A &amp; G ID", 'E4 TB Allocation Details'!$A$18:$L$18, 0),FALSE), 'E2 Allocators'!$B$15:$W$358, MATCH('O5 Details by Class &amp; Accounts'!CG$18, 'E2 Allocators'!$B$15:$W$15, 0),FALSE)*$E67)</f>
        <v>0</v>
      </c>
      <c r="CH67" s="2186">
        <f>IF(ISERROR(VLOOKUP(VLOOKUP($A67, 'E4 TB Allocation Details'!$A$18:$L$214, MATCH("A &amp; G ID", 'E4 TB Allocation Details'!$A$18:$L$18, 0),FALSE), 'E2 Allocators'!$B$15:$W$358, MATCH('O5 Details by Class &amp; Accounts'!CH$18, 'E2 Allocators'!$B$15:$W$15, 0),FALSE)*$E67), 0, VLOOKUP(VLOOKUP($A67, 'E4 TB Allocation Details'!$A$18:$L$214, MATCH("A &amp; G ID", 'E4 TB Allocation Details'!$A$18:$L$18, 0),FALSE), 'E2 Allocators'!$B$15:$W$358, MATCH('O5 Details by Class &amp; Accounts'!CH$18, 'E2 Allocators'!$B$15:$W$15, 0),FALSE)*$E67)</f>
        <v>0</v>
      </c>
      <c r="CI67" s="2186">
        <f>IF(ISERROR(VLOOKUP(VLOOKUP($A67, 'E4 TB Allocation Details'!$A$18:$L$214, MATCH("A &amp; G ID", 'E4 TB Allocation Details'!$A$18:$L$18, 0),FALSE), 'E2 Allocators'!$B$15:$W$358, MATCH('O5 Details by Class &amp; Accounts'!CI$18, 'E2 Allocators'!$B$15:$W$15, 0),FALSE)*$E67), 0, VLOOKUP(VLOOKUP($A67, 'E4 TB Allocation Details'!$A$18:$L$214, MATCH("A &amp; G ID", 'E4 TB Allocation Details'!$A$18:$L$18, 0),FALSE), 'E2 Allocators'!$B$15:$W$358, MATCH('O5 Details by Class &amp; Accounts'!CI$18, 'E2 Allocators'!$B$15:$W$15, 0),FALSE)*$E67)</f>
        <v>0</v>
      </c>
      <c r="CJ67" s="2186">
        <f>IF(ISERROR(VLOOKUP(VLOOKUP($A67, 'E4 TB Allocation Details'!$A$18:$L$214, MATCH("A &amp; G ID", 'E4 TB Allocation Details'!$A$18:$L$18, 0),FALSE), 'E2 Allocators'!$B$15:$W$358, MATCH('O5 Details by Class &amp; Accounts'!CJ$18, 'E2 Allocators'!$B$15:$W$15, 0),FALSE)*$E67), 0, VLOOKUP(VLOOKUP($A67, 'E4 TB Allocation Details'!$A$18:$L$214, MATCH("A &amp; G ID", 'E4 TB Allocation Details'!$A$18:$L$18, 0),FALSE), 'E2 Allocators'!$B$15:$W$358, MATCH('O5 Details by Class &amp; Accounts'!CJ$18, 'E2 Allocators'!$B$15:$W$15, 0),FALSE)*$E67)</f>
        <v>0</v>
      </c>
      <c r="CK67" s="2186">
        <f>IF(ISERROR(VLOOKUP(VLOOKUP($A67, 'E4 TB Allocation Details'!$A$18:$L$214, MATCH("A &amp; G ID", 'E4 TB Allocation Details'!$A$18:$L$18, 0),FALSE), 'E2 Allocators'!$B$15:$W$358, MATCH('O5 Details by Class &amp; Accounts'!CK$18, 'E2 Allocators'!$B$15:$W$15, 0),FALSE)*$E67), 0, VLOOKUP(VLOOKUP($A67, 'E4 TB Allocation Details'!$A$18:$L$214, MATCH("A &amp; G ID", 'E4 TB Allocation Details'!$A$18:$L$18, 0),FALSE), 'E2 Allocators'!$B$15:$W$358, MATCH('O5 Details by Class &amp; Accounts'!CK$18, 'E2 Allocators'!$B$15:$W$15, 0),FALSE)*$E67)</f>
        <v>0</v>
      </c>
      <c r="CL67" s="2186">
        <f>IF(ISERROR(VLOOKUP(VLOOKUP($A67, 'E4 TB Allocation Details'!$A$18:$L$214, MATCH("A &amp; G ID", 'E4 TB Allocation Details'!$A$18:$L$18, 0),FALSE), 'E2 Allocators'!$B$15:$W$358, MATCH('O5 Details by Class &amp; Accounts'!CL$18, 'E2 Allocators'!$B$15:$W$15, 0),FALSE)*$E67), 0, VLOOKUP(VLOOKUP($A67, 'E4 TB Allocation Details'!$A$18:$L$214, MATCH("A &amp; G ID", 'E4 TB Allocation Details'!$A$18:$L$18, 0),FALSE), 'E2 Allocators'!$B$15:$W$358, MATCH('O5 Details by Class &amp; Accounts'!CL$18, 'E2 Allocators'!$B$15:$W$15, 0),FALSE)*$E67)</f>
        <v>0</v>
      </c>
      <c r="CM67" s="2186">
        <f>IF(ISERROR(VLOOKUP(VLOOKUP($A67, 'E4 TB Allocation Details'!$A$18:$L$214, MATCH("A &amp; G ID", 'E4 TB Allocation Details'!$A$18:$L$18, 0),FALSE), 'E2 Allocators'!$B$15:$W$358, MATCH('O5 Details by Class &amp; Accounts'!CM$18, 'E2 Allocators'!$B$15:$W$15, 0),FALSE)*$E67), 0, VLOOKUP(VLOOKUP($A67, 'E4 TB Allocation Details'!$A$18:$L$214, MATCH("A &amp; G ID", 'E4 TB Allocation Details'!$A$18:$L$18, 0),FALSE), 'E2 Allocators'!$B$15:$W$358, MATCH('O5 Details by Class &amp; Accounts'!CM$18, 'E2 Allocators'!$B$15:$W$15, 0),FALSE)*$E67)</f>
        <v>0</v>
      </c>
      <c r="CN67" s="2186">
        <f t="shared" si="12"/>
        <v>6650782.9999999991</v>
      </c>
      <c r="CO67" s="2187">
        <f t="shared" si="7"/>
        <v>0</v>
      </c>
      <c r="CQ67" s="1625" t="s">
        <v>5</v>
      </c>
    </row>
    <row r="68" spans="1:95" s="54" customFormat="1" ht="12.75" x14ac:dyDescent="0.2">
      <c r="A68" s="1838">
        <v>1935</v>
      </c>
      <c r="B68" s="1807" t="s">
        <v>513</v>
      </c>
      <c r="C68" s="2184">
        <f>IF(ISERROR(VLOOKUP($A68,'I3 TB Data'!$A$19:$H$483,MATCH('O5 Details by Class &amp; Accounts'!$C$18, 'I3 TB Data'!$A$19:$H$19,0),0)), 0, VLOOKUP($A68,'I3 TB Data'!$A$19:$H$483,MATCH('O5 Details by Class &amp; Accounts'!$C$18,'I3 TB Data'!$A$19:$H$19,0),0))</f>
        <v>0</v>
      </c>
      <c r="D68" s="2185">
        <f>'I4 BO ASSETS'!E70</f>
        <v>0</v>
      </c>
      <c r="E68" s="2184">
        <f t="shared" si="6"/>
        <v>0</v>
      </c>
      <c r="F68" s="2186">
        <f>IF(ISERROR(VLOOKUP($A68, 'E1 Categorization'!A33:E124, MATCH("Customer Component", 'E1 Categorization'!$A$33:$E$33,0), 0)), 0, IF(VLOOKUP($A68, 'E1 Categorization'!A33:E124, MATCH("Customer Component", 'E1 Categorization'!$A$33:$E$33,0), 0)=0, 'O5 Details by Class &amp; Accounts'!$E68, IF(AND(VLOOKUP($A68, 'E1 Categorization'!A33:E124, MATCH("Customer Component", 'E1 Categorization'!$A$33:$E$33,0), 0) &gt;0, VLOOKUP($A68, 'E1 Categorization'!A33:E124, MATCH("Customer Component", 'E1 Categorization'!$A$33:$E$33,0), 0)&lt;1), 'O5 Details by Class &amp; Accounts'!$E68*(1-VLOOKUP($A68, 'E1 Categorization'!A33:E124, MATCH("Customer Component", 'E1 Categorization'!$A$33:$E$33,0), 0)), 0)))</f>
        <v>0</v>
      </c>
      <c r="G68" s="2186">
        <f>IF(ISERROR(VLOOKUP($A68, 'E1 Categorization'!A33:E124, MATCH("Customer Component", 'E1 Categorization'!$A$33:$E$33,0), 0)),0, IF(VLOOKUP($A68, 'E1 Categorization'!A33:E124, MATCH("Customer Component", 'E1 Categorization'!$A$33:$E$33,0), 0)=0, 0, IF(AND(VLOOKUP($A68, 'E1 Categorization'!A33:E124, MATCH("Customer Component", 'E1 Categorization'!$A$33:$E$33,0), 0) &gt;0, VLOOKUP($A68, 'E1 Categorization'!A33:E124, MATCH("Customer Component", 'E1 Categorization'!$A$33:$E$33,0), 0)&lt;1), 'O5 Details by Class &amp; Accounts'!$E68*(VLOOKUP($A68, 'E1 Categorization'!A33:E124, MATCH("Customer Component", 'E1 Categorization'!$A$33:$E$33,0), 0)), 'O5 Details by Class &amp; Accounts'!$E68)))</f>
        <v>0</v>
      </c>
      <c r="H68" s="2186">
        <f t="shared" si="8"/>
        <v>0</v>
      </c>
      <c r="I68" s="2186">
        <f>IF(ISERROR(VLOOKUP(VLOOKUP($A68, 'E4 TB Allocation Details'!$A$18:$L$214, MATCH("Demand ID", 'E4 TB Allocation Details'!$A$18:$L$18, 0),FALSE), 'E2 Allocators'!$B$15:$W$358, MATCH('O5 Details by Class &amp; Accounts'!I$18, 'E2 Allocators'!$B$15:$W$15, 0),FALSE)*$F68), 0, VLOOKUP(VLOOKUP($A68, 'E4 TB Allocation Details'!$A$18:$L$214, MATCH("Demand ID", 'E4 TB Allocation Details'!$A$18:$L$18, 0),FALSE), 'E2 Allocators'!$B$15:$W$358, MATCH('O5 Details by Class &amp; Accounts'!I$18, 'E2 Allocators'!$B$15:$W$15, 0),FALSE)*$F68)</f>
        <v>0</v>
      </c>
      <c r="J68" s="2186">
        <f>IF(ISERROR(VLOOKUP(VLOOKUP($A68, 'E4 TB Allocation Details'!$A$18:$L$214, MATCH("Demand ID", 'E4 TB Allocation Details'!$A$18:$L$18, 0),FALSE), 'E2 Allocators'!$B$15:$W$358, MATCH('O5 Details by Class &amp; Accounts'!J$18, 'E2 Allocators'!$B$15:$W$15, 0),FALSE)*$F68), 0, VLOOKUP(VLOOKUP($A68, 'E4 TB Allocation Details'!$A$18:$L$214, MATCH("Demand ID", 'E4 TB Allocation Details'!$A$18:$L$18, 0),FALSE), 'E2 Allocators'!$B$15:$W$358, MATCH('O5 Details by Class &amp; Accounts'!J$18, 'E2 Allocators'!$B$15:$W$15, 0),FALSE)*$F68)</f>
        <v>0</v>
      </c>
      <c r="K68" s="2186">
        <f>IF(ISERROR(VLOOKUP(VLOOKUP($A68, 'E4 TB Allocation Details'!$A$18:$L$214, MATCH("Demand ID", 'E4 TB Allocation Details'!$A$18:$L$18, 0),FALSE), 'E2 Allocators'!$B$15:$W$358, MATCH('O5 Details by Class &amp; Accounts'!K$18, 'E2 Allocators'!$B$15:$W$15, 0),FALSE)*$F68), 0, VLOOKUP(VLOOKUP($A68, 'E4 TB Allocation Details'!$A$18:$L$214, MATCH("Demand ID", 'E4 TB Allocation Details'!$A$18:$L$18, 0),FALSE), 'E2 Allocators'!$B$15:$W$358, MATCH('O5 Details by Class &amp; Accounts'!K$18, 'E2 Allocators'!$B$15:$W$15, 0),FALSE)*$F68)</f>
        <v>0</v>
      </c>
      <c r="L68" s="2186">
        <f>IF(ISERROR(VLOOKUP(VLOOKUP($A68, 'E4 TB Allocation Details'!$A$18:$L$214, MATCH("Demand ID", 'E4 TB Allocation Details'!$A$18:$L$18, 0),FALSE), 'E2 Allocators'!$B$15:$W$358, MATCH('O5 Details by Class &amp; Accounts'!L$18, 'E2 Allocators'!$B$15:$W$15, 0),FALSE)*$F68), 0, VLOOKUP(VLOOKUP($A68, 'E4 TB Allocation Details'!$A$18:$L$214, MATCH("Demand ID", 'E4 TB Allocation Details'!$A$18:$L$18, 0),FALSE), 'E2 Allocators'!$B$15:$W$358, MATCH('O5 Details by Class &amp; Accounts'!L$18, 'E2 Allocators'!$B$15:$W$15, 0),FALSE)*$F68)</f>
        <v>0</v>
      </c>
      <c r="M68" s="2186">
        <f>IF(ISERROR(VLOOKUP(VLOOKUP($A68, 'E4 TB Allocation Details'!$A$18:$L$214, MATCH("Demand ID", 'E4 TB Allocation Details'!$A$18:$L$18, 0),FALSE), 'E2 Allocators'!$B$15:$W$358, MATCH('O5 Details by Class &amp; Accounts'!M$18, 'E2 Allocators'!$B$15:$W$15, 0),FALSE)*$F68), 0, VLOOKUP(VLOOKUP($A68, 'E4 TB Allocation Details'!$A$18:$L$214, MATCH("Demand ID", 'E4 TB Allocation Details'!$A$18:$L$18, 0),FALSE), 'E2 Allocators'!$B$15:$W$358, MATCH('O5 Details by Class &amp; Accounts'!M$18, 'E2 Allocators'!$B$15:$W$15, 0),FALSE)*$F68)</f>
        <v>0</v>
      </c>
      <c r="N68" s="2186">
        <f>IF(ISERROR(VLOOKUP(VLOOKUP($A68, 'E4 TB Allocation Details'!$A$18:$L$214, MATCH("Demand ID", 'E4 TB Allocation Details'!$A$18:$L$18, 0),FALSE), 'E2 Allocators'!$B$15:$W$358, MATCH('O5 Details by Class &amp; Accounts'!N$18, 'E2 Allocators'!$B$15:$W$15, 0),FALSE)*$F68), 0, VLOOKUP(VLOOKUP($A68, 'E4 TB Allocation Details'!$A$18:$L$214, MATCH("Demand ID", 'E4 TB Allocation Details'!$A$18:$L$18, 0),FALSE), 'E2 Allocators'!$B$15:$W$358, MATCH('O5 Details by Class &amp; Accounts'!N$18, 'E2 Allocators'!$B$15:$W$15, 0),FALSE)*$F68)</f>
        <v>0</v>
      </c>
      <c r="O68" s="2186">
        <f>IF(ISERROR(VLOOKUP(VLOOKUP($A68, 'E4 TB Allocation Details'!$A$18:$L$214, MATCH("Demand ID", 'E4 TB Allocation Details'!$A$18:$L$18, 0),FALSE), 'E2 Allocators'!$B$15:$W$358, MATCH('O5 Details by Class &amp; Accounts'!O$18, 'E2 Allocators'!$B$15:$W$15, 0),FALSE)*$F68), 0, VLOOKUP(VLOOKUP($A68, 'E4 TB Allocation Details'!$A$18:$L$214, MATCH("Demand ID", 'E4 TB Allocation Details'!$A$18:$L$18, 0),FALSE), 'E2 Allocators'!$B$15:$W$358, MATCH('O5 Details by Class &amp; Accounts'!O$18, 'E2 Allocators'!$B$15:$W$15, 0),FALSE)*$F68)</f>
        <v>0</v>
      </c>
      <c r="P68" s="2186">
        <f>IF(ISERROR(VLOOKUP(VLOOKUP($A68, 'E4 TB Allocation Details'!$A$18:$L$214, MATCH("Demand ID", 'E4 TB Allocation Details'!$A$18:$L$18, 0),FALSE), 'E2 Allocators'!$B$15:$W$358, MATCH('O5 Details by Class &amp; Accounts'!P$18, 'E2 Allocators'!$B$15:$W$15, 0),FALSE)*$F68), 0, VLOOKUP(VLOOKUP($A68, 'E4 TB Allocation Details'!$A$18:$L$214, MATCH("Demand ID", 'E4 TB Allocation Details'!$A$18:$L$18, 0),FALSE), 'E2 Allocators'!$B$15:$W$358, MATCH('O5 Details by Class &amp; Accounts'!P$18, 'E2 Allocators'!$B$15:$W$15, 0),FALSE)*$F68)</f>
        <v>0</v>
      </c>
      <c r="Q68" s="2186">
        <f>IF(ISERROR(VLOOKUP(VLOOKUP($A68, 'E4 TB Allocation Details'!$A$18:$L$214, MATCH("Demand ID", 'E4 TB Allocation Details'!$A$18:$L$18, 0),FALSE), 'E2 Allocators'!$B$15:$W$358, MATCH('O5 Details by Class &amp; Accounts'!Q$18, 'E2 Allocators'!$B$15:$W$15, 0),FALSE)*$F68), 0, VLOOKUP(VLOOKUP($A68, 'E4 TB Allocation Details'!$A$18:$L$214, MATCH("Demand ID", 'E4 TB Allocation Details'!$A$18:$L$18, 0),FALSE), 'E2 Allocators'!$B$15:$W$358, MATCH('O5 Details by Class &amp; Accounts'!Q$18, 'E2 Allocators'!$B$15:$W$15, 0),FALSE)*$F68)</f>
        <v>0</v>
      </c>
      <c r="R68" s="2186">
        <f>IF(ISERROR(VLOOKUP(VLOOKUP($A68, 'E4 TB Allocation Details'!$A$18:$L$214, MATCH("Demand ID", 'E4 TB Allocation Details'!$A$18:$L$18, 0),FALSE), 'E2 Allocators'!$B$15:$W$358, MATCH('O5 Details by Class &amp; Accounts'!R$18, 'E2 Allocators'!$B$15:$W$15, 0),FALSE)*$F68), 0, VLOOKUP(VLOOKUP($A68, 'E4 TB Allocation Details'!$A$18:$L$214, MATCH("Demand ID", 'E4 TB Allocation Details'!$A$18:$L$18, 0),FALSE), 'E2 Allocators'!$B$15:$W$358, MATCH('O5 Details by Class &amp; Accounts'!R$18, 'E2 Allocators'!$B$15:$W$15, 0),FALSE)*$F68)</f>
        <v>0</v>
      </c>
      <c r="S68" s="2186">
        <f>IF(ISERROR(VLOOKUP(VLOOKUP($A68, 'E4 TB Allocation Details'!$A$18:$L$214, MATCH("Demand ID", 'E4 TB Allocation Details'!$A$18:$L$18, 0),FALSE), 'E2 Allocators'!$B$15:$W$358, MATCH('O5 Details by Class &amp; Accounts'!S$18, 'E2 Allocators'!$B$15:$W$15, 0),FALSE)*$F68), 0, VLOOKUP(VLOOKUP($A68, 'E4 TB Allocation Details'!$A$18:$L$214, MATCH("Demand ID", 'E4 TB Allocation Details'!$A$18:$L$18, 0),FALSE), 'E2 Allocators'!$B$15:$W$358, MATCH('O5 Details by Class &amp; Accounts'!S$18, 'E2 Allocators'!$B$15:$W$15, 0),FALSE)*$F68)</f>
        <v>0</v>
      </c>
      <c r="T68" s="2186">
        <f>IF(ISERROR(VLOOKUP(VLOOKUP($A68, 'E4 TB Allocation Details'!$A$18:$L$214, MATCH("Demand ID", 'E4 TB Allocation Details'!$A$18:$L$18, 0),FALSE), 'E2 Allocators'!$B$15:$W$358, MATCH('O5 Details by Class &amp; Accounts'!T$18, 'E2 Allocators'!$B$15:$W$15, 0),FALSE)*$F68), 0, VLOOKUP(VLOOKUP($A68, 'E4 TB Allocation Details'!$A$18:$L$214, MATCH("Demand ID", 'E4 TB Allocation Details'!$A$18:$L$18, 0),FALSE), 'E2 Allocators'!$B$15:$W$358, MATCH('O5 Details by Class &amp; Accounts'!T$18, 'E2 Allocators'!$B$15:$W$15, 0),FALSE)*$F68)</f>
        <v>0</v>
      </c>
      <c r="U68" s="2186">
        <f>IF(ISERROR(VLOOKUP(VLOOKUP($A68, 'E4 TB Allocation Details'!$A$18:$L$214, MATCH("Demand ID", 'E4 TB Allocation Details'!$A$18:$L$18, 0),FALSE), 'E2 Allocators'!$B$15:$W$358, MATCH('O5 Details by Class &amp; Accounts'!U$18, 'E2 Allocators'!$B$15:$W$15, 0),FALSE)*$F68), 0, VLOOKUP(VLOOKUP($A68, 'E4 TB Allocation Details'!$A$18:$L$214, MATCH("Demand ID", 'E4 TB Allocation Details'!$A$18:$L$18, 0),FALSE), 'E2 Allocators'!$B$15:$W$358, MATCH('O5 Details by Class &amp; Accounts'!U$18, 'E2 Allocators'!$B$15:$W$15, 0),FALSE)*$F68)</f>
        <v>0</v>
      </c>
      <c r="V68" s="2186">
        <f>IF(ISERROR(VLOOKUP(VLOOKUP($A68, 'E4 TB Allocation Details'!$A$18:$L$214, MATCH("Demand ID", 'E4 TB Allocation Details'!$A$18:$L$18, 0),FALSE), 'E2 Allocators'!$B$15:$W$358, MATCH('O5 Details by Class &amp; Accounts'!V$18, 'E2 Allocators'!$B$15:$W$15, 0),FALSE)*$F68), 0, VLOOKUP(VLOOKUP($A68, 'E4 TB Allocation Details'!$A$18:$L$214, MATCH("Demand ID", 'E4 TB Allocation Details'!$A$18:$L$18, 0),FALSE), 'E2 Allocators'!$B$15:$W$358, MATCH('O5 Details by Class &amp; Accounts'!V$18, 'E2 Allocators'!$B$15:$W$15, 0),FALSE)*$F68)</f>
        <v>0</v>
      </c>
      <c r="W68" s="2186">
        <f>IF(ISERROR(VLOOKUP(VLOOKUP($A68, 'E4 TB Allocation Details'!$A$18:$L$214, MATCH("Demand ID", 'E4 TB Allocation Details'!$A$18:$L$18, 0),FALSE), 'E2 Allocators'!$B$15:$W$358, MATCH('O5 Details by Class &amp; Accounts'!W$18, 'E2 Allocators'!$B$15:$W$15, 0),FALSE)*$F68), 0, VLOOKUP(VLOOKUP($A68, 'E4 TB Allocation Details'!$A$18:$L$214, MATCH("Demand ID", 'E4 TB Allocation Details'!$A$18:$L$18, 0),FALSE), 'E2 Allocators'!$B$15:$W$358, MATCH('O5 Details by Class &amp; Accounts'!W$18, 'E2 Allocators'!$B$15:$W$15, 0),FALSE)*$F68)</f>
        <v>0</v>
      </c>
      <c r="X68" s="2186">
        <f>IF(ISERROR(VLOOKUP(VLOOKUP($A68, 'E4 TB Allocation Details'!$A$18:$L$214, MATCH("Demand ID", 'E4 TB Allocation Details'!$A$18:$L$18, 0),FALSE), 'E2 Allocators'!$B$15:$W$358, MATCH('O5 Details by Class &amp; Accounts'!X$18, 'E2 Allocators'!$B$15:$W$15, 0),FALSE)*$F68), 0, VLOOKUP(VLOOKUP($A68, 'E4 TB Allocation Details'!$A$18:$L$214, MATCH("Demand ID", 'E4 TB Allocation Details'!$A$18:$L$18, 0),FALSE), 'E2 Allocators'!$B$15:$W$358, MATCH('O5 Details by Class &amp; Accounts'!X$18, 'E2 Allocators'!$B$15:$W$15, 0),FALSE)*$F68)</f>
        <v>0</v>
      </c>
      <c r="Y68" s="2186">
        <f>IF(ISERROR(VLOOKUP(VLOOKUP($A68, 'E4 TB Allocation Details'!$A$18:$L$214, MATCH("Demand ID", 'E4 TB Allocation Details'!$A$18:$L$18, 0),FALSE), 'E2 Allocators'!$B$15:$W$358, MATCH('O5 Details by Class &amp; Accounts'!Y$18, 'E2 Allocators'!$B$15:$W$15, 0),FALSE)*$F68), 0, VLOOKUP(VLOOKUP($A68, 'E4 TB Allocation Details'!$A$18:$L$214, MATCH("Demand ID", 'E4 TB Allocation Details'!$A$18:$L$18, 0),FALSE), 'E2 Allocators'!$B$15:$W$358, MATCH('O5 Details by Class &amp; Accounts'!Y$18, 'E2 Allocators'!$B$15:$W$15, 0),FALSE)*$F68)</f>
        <v>0</v>
      </c>
      <c r="Z68" s="2186">
        <f>IF(ISERROR(VLOOKUP(VLOOKUP($A68, 'E4 TB Allocation Details'!$A$18:$L$214, MATCH("Demand ID", 'E4 TB Allocation Details'!$A$18:$L$18, 0),FALSE), 'E2 Allocators'!$B$15:$W$358, MATCH('O5 Details by Class &amp; Accounts'!Z$18, 'E2 Allocators'!$B$15:$W$15, 0),FALSE)*$F68), 0, VLOOKUP(VLOOKUP($A68, 'E4 TB Allocation Details'!$A$18:$L$214, MATCH("Demand ID", 'E4 TB Allocation Details'!$A$18:$L$18, 0),FALSE), 'E2 Allocators'!$B$15:$W$358, MATCH('O5 Details by Class &amp; Accounts'!Z$18, 'E2 Allocators'!$B$15:$W$15, 0),FALSE)*$F68)</f>
        <v>0</v>
      </c>
      <c r="AA68" s="2186">
        <f>IF(ISERROR(VLOOKUP(VLOOKUP($A68, 'E4 TB Allocation Details'!$A$18:$L$214, MATCH("Demand ID", 'E4 TB Allocation Details'!$A$18:$L$18, 0),FALSE), 'E2 Allocators'!$B$15:$W$358, MATCH('O5 Details by Class &amp; Accounts'!AA$18, 'E2 Allocators'!$B$15:$W$15, 0),FALSE)*$F68), 0, VLOOKUP(VLOOKUP($A68, 'E4 TB Allocation Details'!$A$18:$L$214, MATCH("Demand ID", 'E4 TB Allocation Details'!$A$18:$L$18, 0),FALSE), 'E2 Allocators'!$B$15:$W$358, MATCH('O5 Details by Class &amp; Accounts'!AA$18, 'E2 Allocators'!$B$15:$W$15, 0),FALSE)*$F68)</f>
        <v>0</v>
      </c>
      <c r="AB68" s="2186">
        <f>IF(ISERROR(VLOOKUP(VLOOKUP($A68, 'E4 TB Allocation Details'!$A$18:$L$214, MATCH("Demand ID", 'E4 TB Allocation Details'!$A$18:$L$18, 0),FALSE), 'E2 Allocators'!$B$15:$W$358, MATCH('O5 Details by Class &amp; Accounts'!AB$18, 'E2 Allocators'!$B$15:$W$15, 0),FALSE)*$F68), 0, VLOOKUP(VLOOKUP($A68, 'E4 TB Allocation Details'!$A$18:$L$214, MATCH("Demand ID", 'E4 TB Allocation Details'!$A$18:$L$18, 0),FALSE), 'E2 Allocators'!$B$15:$W$358, MATCH('O5 Details by Class &amp; Accounts'!AB$18, 'E2 Allocators'!$B$15:$W$15, 0),FALSE)*$F68)</f>
        <v>0</v>
      </c>
      <c r="AC68" s="2186">
        <f t="shared" si="9"/>
        <v>0</v>
      </c>
      <c r="AD68" s="2186">
        <f>IF(ISERROR(VLOOKUP(VLOOKUP($A68, 'E4 TB Allocation Details'!$A$18:$L$214, MATCH("Customer ID", 'E4 TB Allocation Details'!$A$18:$L$18, 0),FALSE), 'E2 Allocators'!$B$15:$W$358, MATCH('O5 Details by Class &amp; Accounts'!AD$18, 'E2 Allocators'!$B$15:$W$15, 0),FALSE)*$G68), 0, VLOOKUP(VLOOKUP($A68, 'E4 TB Allocation Details'!$A$18:$L$214, MATCH("Customer ID", 'E4 TB Allocation Details'!$A$18:$L$18, 0),FALSE), 'E2 Allocators'!$B$15:$W$358, MATCH('O5 Details by Class &amp; Accounts'!AD$18, 'E2 Allocators'!$B$15:$W$15, 0),FALSE)*$G68)</f>
        <v>0</v>
      </c>
      <c r="AE68" s="2186">
        <f>IF(ISERROR(VLOOKUP(VLOOKUP($A68, 'E4 TB Allocation Details'!$A$18:$L$214, MATCH("Customer ID", 'E4 TB Allocation Details'!$A$18:$L$18, 0),FALSE), 'E2 Allocators'!$B$15:$W$358, MATCH('O5 Details by Class &amp; Accounts'!AE$18, 'E2 Allocators'!$B$15:$W$15, 0),FALSE)*$G68), 0, VLOOKUP(VLOOKUP($A68, 'E4 TB Allocation Details'!$A$18:$L$214, MATCH("Customer ID", 'E4 TB Allocation Details'!$A$18:$L$18, 0),FALSE), 'E2 Allocators'!$B$15:$W$358, MATCH('O5 Details by Class &amp; Accounts'!AE$18, 'E2 Allocators'!$B$15:$W$15, 0),FALSE)*$G68)</f>
        <v>0</v>
      </c>
      <c r="AF68" s="2186">
        <f>IF(ISERROR(VLOOKUP(VLOOKUP($A68, 'E4 TB Allocation Details'!$A$18:$L$214, MATCH("Customer ID", 'E4 TB Allocation Details'!$A$18:$L$18, 0),FALSE), 'E2 Allocators'!$B$15:$W$358, MATCH('O5 Details by Class &amp; Accounts'!AF$18, 'E2 Allocators'!$B$15:$W$15, 0),FALSE)*$G68), 0, VLOOKUP(VLOOKUP($A68, 'E4 TB Allocation Details'!$A$18:$L$214, MATCH("Customer ID", 'E4 TB Allocation Details'!$A$18:$L$18, 0),FALSE), 'E2 Allocators'!$B$15:$W$358, MATCH('O5 Details by Class &amp; Accounts'!AF$18, 'E2 Allocators'!$B$15:$W$15, 0),FALSE)*$G68)</f>
        <v>0</v>
      </c>
      <c r="AG68" s="2186">
        <f>IF(ISERROR(VLOOKUP(VLOOKUP($A68, 'E4 TB Allocation Details'!$A$18:$L$214, MATCH("Customer ID", 'E4 TB Allocation Details'!$A$18:$L$18, 0),FALSE), 'E2 Allocators'!$B$15:$W$358, MATCH('O5 Details by Class &amp; Accounts'!AG$18, 'E2 Allocators'!$B$15:$W$15, 0),FALSE)*$G68), 0, VLOOKUP(VLOOKUP($A68, 'E4 TB Allocation Details'!$A$18:$L$214, MATCH("Customer ID", 'E4 TB Allocation Details'!$A$18:$L$18, 0),FALSE), 'E2 Allocators'!$B$15:$W$358, MATCH('O5 Details by Class &amp; Accounts'!AG$18, 'E2 Allocators'!$B$15:$W$15, 0),FALSE)*$G68)</f>
        <v>0</v>
      </c>
      <c r="AH68" s="2186">
        <f>IF(ISERROR(VLOOKUP(VLOOKUP($A68, 'E4 TB Allocation Details'!$A$18:$L$214, MATCH("Customer ID", 'E4 TB Allocation Details'!$A$18:$L$18, 0),FALSE), 'E2 Allocators'!$B$15:$W$358, MATCH('O5 Details by Class &amp; Accounts'!AH$18, 'E2 Allocators'!$B$15:$W$15, 0),FALSE)*$G68), 0, VLOOKUP(VLOOKUP($A68, 'E4 TB Allocation Details'!$A$18:$L$214, MATCH("Customer ID", 'E4 TB Allocation Details'!$A$18:$L$18, 0),FALSE), 'E2 Allocators'!$B$15:$W$358, MATCH('O5 Details by Class &amp; Accounts'!AH$18, 'E2 Allocators'!$B$15:$W$15, 0),FALSE)*$G68)</f>
        <v>0</v>
      </c>
      <c r="AI68" s="2186">
        <f>IF(ISERROR(VLOOKUP(VLOOKUP($A68, 'E4 TB Allocation Details'!$A$18:$L$214, MATCH("Customer ID", 'E4 TB Allocation Details'!$A$18:$L$18, 0),FALSE), 'E2 Allocators'!$B$15:$W$358, MATCH('O5 Details by Class &amp; Accounts'!AI$18, 'E2 Allocators'!$B$15:$W$15, 0),FALSE)*$G68), 0, VLOOKUP(VLOOKUP($A68, 'E4 TB Allocation Details'!$A$18:$L$214, MATCH("Customer ID", 'E4 TB Allocation Details'!$A$18:$L$18, 0),FALSE), 'E2 Allocators'!$B$15:$W$358, MATCH('O5 Details by Class &amp; Accounts'!AI$18, 'E2 Allocators'!$B$15:$W$15, 0),FALSE)*$G68)</f>
        <v>0</v>
      </c>
      <c r="AJ68" s="2186">
        <f>IF(ISERROR(VLOOKUP(VLOOKUP($A68, 'E4 TB Allocation Details'!$A$18:$L$214, MATCH("Customer ID", 'E4 TB Allocation Details'!$A$18:$L$18, 0),FALSE), 'E2 Allocators'!$B$15:$W$358, MATCH('O5 Details by Class &amp; Accounts'!AJ$18, 'E2 Allocators'!$B$15:$W$15, 0),FALSE)*$G68), 0, VLOOKUP(VLOOKUP($A68, 'E4 TB Allocation Details'!$A$18:$L$214, MATCH("Customer ID", 'E4 TB Allocation Details'!$A$18:$L$18, 0),FALSE), 'E2 Allocators'!$B$15:$W$358, MATCH('O5 Details by Class &amp; Accounts'!AJ$18, 'E2 Allocators'!$B$15:$W$15, 0),FALSE)*$G68)</f>
        <v>0</v>
      </c>
      <c r="AK68" s="2186">
        <f>IF(ISERROR(VLOOKUP(VLOOKUP($A68, 'E4 TB Allocation Details'!$A$18:$L$214, MATCH("Customer ID", 'E4 TB Allocation Details'!$A$18:$L$18, 0),FALSE), 'E2 Allocators'!$B$15:$W$358, MATCH('O5 Details by Class &amp; Accounts'!AK$18, 'E2 Allocators'!$B$15:$W$15, 0),FALSE)*$G68), 0, VLOOKUP(VLOOKUP($A68, 'E4 TB Allocation Details'!$A$18:$L$214, MATCH("Customer ID", 'E4 TB Allocation Details'!$A$18:$L$18, 0),FALSE), 'E2 Allocators'!$B$15:$W$358, MATCH('O5 Details by Class &amp; Accounts'!AK$18, 'E2 Allocators'!$B$15:$W$15, 0),FALSE)*$G68)</f>
        <v>0</v>
      </c>
      <c r="AL68" s="2186">
        <f>IF(ISERROR(VLOOKUP(VLOOKUP($A68, 'E4 TB Allocation Details'!$A$18:$L$214, MATCH("Customer ID", 'E4 TB Allocation Details'!$A$18:$L$18, 0),FALSE), 'E2 Allocators'!$B$15:$W$358, MATCH('O5 Details by Class &amp; Accounts'!AL$18, 'E2 Allocators'!$B$15:$W$15, 0),FALSE)*$G68), 0, VLOOKUP(VLOOKUP($A68, 'E4 TB Allocation Details'!$A$18:$L$214, MATCH("Customer ID", 'E4 TB Allocation Details'!$A$18:$L$18, 0),FALSE), 'E2 Allocators'!$B$15:$W$358, MATCH('O5 Details by Class &amp; Accounts'!AL$18, 'E2 Allocators'!$B$15:$W$15, 0),FALSE)*$G68)</f>
        <v>0</v>
      </c>
      <c r="AM68" s="2186">
        <f>IF(ISERROR(VLOOKUP(VLOOKUP($A68, 'E4 TB Allocation Details'!$A$18:$L$214, MATCH("Customer ID", 'E4 TB Allocation Details'!$A$18:$L$18, 0),FALSE), 'E2 Allocators'!$B$15:$W$358, MATCH('O5 Details by Class &amp; Accounts'!AM$18, 'E2 Allocators'!$B$15:$W$15, 0),FALSE)*$G68), 0, VLOOKUP(VLOOKUP($A68, 'E4 TB Allocation Details'!$A$18:$L$214, MATCH("Customer ID", 'E4 TB Allocation Details'!$A$18:$L$18, 0),FALSE), 'E2 Allocators'!$B$15:$W$358, MATCH('O5 Details by Class &amp; Accounts'!AM$18, 'E2 Allocators'!$B$15:$W$15, 0),FALSE)*$G68)</f>
        <v>0</v>
      </c>
      <c r="AN68" s="2186">
        <f>IF(ISERROR(VLOOKUP(VLOOKUP($A68, 'E4 TB Allocation Details'!$A$18:$L$214, MATCH("Customer ID", 'E4 TB Allocation Details'!$A$18:$L$18, 0),FALSE), 'E2 Allocators'!$B$15:$W$358, MATCH('O5 Details by Class &amp; Accounts'!AN$18, 'E2 Allocators'!$B$15:$W$15, 0),FALSE)*$G68), 0, VLOOKUP(VLOOKUP($A68, 'E4 TB Allocation Details'!$A$18:$L$214, MATCH("Customer ID", 'E4 TB Allocation Details'!$A$18:$L$18, 0),FALSE), 'E2 Allocators'!$B$15:$W$358, MATCH('O5 Details by Class &amp; Accounts'!AN$18, 'E2 Allocators'!$B$15:$W$15, 0),FALSE)*$G68)</f>
        <v>0</v>
      </c>
      <c r="AO68" s="2186">
        <f>IF(ISERROR(VLOOKUP(VLOOKUP($A68, 'E4 TB Allocation Details'!$A$18:$L$214, MATCH("Customer ID", 'E4 TB Allocation Details'!$A$18:$L$18, 0),FALSE), 'E2 Allocators'!$B$15:$W$358, MATCH('O5 Details by Class &amp; Accounts'!AO$18, 'E2 Allocators'!$B$15:$W$15, 0),FALSE)*$G68), 0, VLOOKUP(VLOOKUP($A68, 'E4 TB Allocation Details'!$A$18:$L$214, MATCH("Customer ID", 'E4 TB Allocation Details'!$A$18:$L$18, 0),FALSE), 'E2 Allocators'!$B$15:$W$358, MATCH('O5 Details by Class &amp; Accounts'!AO$18, 'E2 Allocators'!$B$15:$W$15, 0),FALSE)*$G68)</f>
        <v>0</v>
      </c>
      <c r="AP68" s="2186">
        <f>IF(ISERROR(VLOOKUP(VLOOKUP($A68, 'E4 TB Allocation Details'!$A$18:$L$214, MATCH("Customer ID", 'E4 TB Allocation Details'!$A$18:$L$18, 0),FALSE), 'E2 Allocators'!$B$15:$W$358, MATCH('O5 Details by Class &amp; Accounts'!AP$18, 'E2 Allocators'!$B$15:$W$15, 0),FALSE)*$G68), 0, VLOOKUP(VLOOKUP($A68, 'E4 TB Allocation Details'!$A$18:$L$214, MATCH("Customer ID", 'E4 TB Allocation Details'!$A$18:$L$18, 0),FALSE), 'E2 Allocators'!$B$15:$W$358, MATCH('O5 Details by Class &amp; Accounts'!AP$18, 'E2 Allocators'!$B$15:$W$15, 0),FALSE)*$G68)</f>
        <v>0</v>
      </c>
      <c r="AQ68" s="2186">
        <f>IF(ISERROR(VLOOKUP(VLOOKUP($A68, 'E4 TB Allocation Details'!$A$18:$L$214, MATCH("Customer ID", 'E4 TB Allocation Details'!$A$18:$L$18, 0),FALSE), 'E2 Allocators'!$B$15:$W$358, MATCH('O5 Details by Class &amp; Accounts'!AQ$18, 'E2 Allocators'!$B$15:$W$15, 0),FALSE)*$G68), 0, VLOOKUP(VLOOKUP($A68, 'E4 TB Allocation Details'!$A$18:$L$214, MATCH("Customer ID", 'E4 TB Allocation Details'!$A$18:$L$18, 0),FALSE), 'E2 Allocators'!$B$15:$W$358, MATCH('O5 Details by Class &amp; Accounts'!AQ$18, 'E2 Allocators'!$B$15:$W$15, 0),FALSE)*$G68)</f>
        <v>0</v>
      </c>
      <c r="AR68" s="2186">
        <f>IF(ISERROR(VLOOKUP(VLOOKUP($A68, 'E4 TB Allocation Details'!$A$18:$L$214, MATCH("Customer ID", 'E4 TB Allocation Details'!$A$18:$L$18, 0),FALSE), 'E2 Allocators'!$B$15:$W$358, MATCH('O5 Details by Class &amp; Accounts'!AR$18, 'E2 Allocators'!$B$15:$W$15, 0),FALSE)*$G68), 0, VLOOKUP(VLOOKUP($A68, 'E4 TB Allocation Details'!$A$18:$L$214, MATCH("Customer ID", 'E4 TB Allocation Details'!$A$18:$L$18, 0),FALSE), 'E2 Allocators'!$B$15:$W$358, MATCH('O5 Details by Class &amp; Accounts'!AR$18, 'E2 Allocators'!$B$15:$W$15, 0),FALSE)*$G68)</f>
        <v>0</v>
      </c>
      <c r="AS68" s="2186">
        <f>IF(ISERROR(VLOOKUP(VLOOKUP($A68, 'E4 TB Allocation Details'!$A$18:$L$214, MATCH("Customer ID", 'E4 TB Allocation Details'!$A$18:$L$18, 0),FALSE), 'E2 Allocators'!$B$15:$W$358, MATCH('O5 Details by Class &amp; Accounts'!AS$18, 'E2 Allocators'!$B$15:$W$15, 0),FALSE)*$G68), 0, VLOOKUP(VLOOKUP($A68, 'E4 TB Allocation Details'!$A$18:$L$214, MATCH("Customer ID", 'E4 TB Allocation Details'!$A$18:$L$18, 0),FALSE), 'E2 Allocators'!$B$15:$W$358, MATCH('O5 Details by Class &amp; Accounts'!AS$18, 'E2 Allocators'!$B$15:$W$15, 0),FALSE)*$G68)</f>
        <v>0</v>
      </c>
      <c r="AT68" s="2186">
        <f>IF(ISERROR(VLOOKUP(VLOOKUP($A68, 'E4 TB Allocation Details'!$A$18:$L$214, MATCH("Customer ID", 'E4 TB Allocation Details'!$A$18:$L$18, 0),FALSE), 'E2 Allocators'!$B$15:$W$358, MATCH('O5 Details by Class &amp; Accounts'!AT$18, 'E2 Allocators'!$B$15:$W$15, 0),FALSE)*$G68), 0, VLOOKUP(VLOOKUP($A68, 'E4 TB Allocation Details'!$A$18:$L$214, MATCH("Customer ID", 'E4 TB Allocation Details'!$A$18:$L$18, 0),FALSE), 'E2 Allocators'!$B$15:$W$358, MATCH('O5 Details by Class &amp; Accounts'!AT$18, 'E2 Allocators'!$B$15:$W$15, 0),FALSE)*$G68)</f>
        <v>0</v>
      </c>
      <c r="AU68" s="2186">
        <f>IF(ISERROR(VLOOKUP(VLOOKUP($A68, 'E4 TB Allocation Details'!$A$18:$L$214, MATCH("Customer ID", 'E4 TB Allocation Details'!$A$18:$L$18, 0),FALSE), 'E2 Allocators'!$B$15:$W$358, MATCH('O5 Details by Class &amp; Accounts'!AU$18, 'E2 Allocators'!$B$15:$W$15, 0),FALSE)*$G68), 0, VLOOKUP(VLOOKUP($A68, 'E4 TB Allocation Details'!$A$18:$L$214, MATCH("Customer ID", 'E4 TB Allocation Details'!$A$18:$L$18, 0),FALSE), 'E2 Allocators'!$B$15:$W$358, MATCH('O5 Details by Class &amp; Accounts'!AU$18, 'E2 Allocators'!$B$15:$W$15, 0),FALSE)*$G68)</f>
        <v>0</v>
      </c>
      <c r="AV68" s="2186">
        <f>IF(ISERROR(VLOOKUP(VLOOKUP($A68, 'E4 TB Allocation Details'!$A$18:$L$214, MATCH("Customer ID", 'E4 TB Allocation Details'!$A$18:$L$18, 0),FALSE), 'E2 Allocators'!$B$15:$W$358, MATCH('O5 Details by Class &amp; Accounts'!AV$18, 'E2 Allocators'!$B$15:$W$15, 0),FALSE)*$G68), 0, VLOOKUP(VLOOKUP($A68, 'E4 TB Allocation Details'!$A$18:$L$214, MATCH("Customer ID", 'E4 TB Allocation Details'!$A$18:$L$18, 0),FALSE), 'E2 Allocators'!$B$15:$W$358, MATCH('O5 Details by Class &amp; Accounts'!AV$18, 'E2 Allocators'!$B$15:$W$15, 0),FALSE)*$G68)</f>
        <v>0</v>
      </c>
      <c r="AW68" s="2186">
        <f>IF(ISERROR(VLOOKUP(VLOOKUP($A68, 'E4 TB Allocation Details'!$A$18:$L$214, MATCH("Customer ID", 'E4 TB Allocation Details'!$A$18:$L$18, 0),FALSE), 'E2 Allocators'!$B$15:$W$358, MATCH('O5 Details by Class &amp; Accounts'!AW$18, 'E2 Allocators'!$B$15:$W$15, 0),FALSE)*$G68), 0, VLOOKUP(VLOOKUP($A68, 'E4 TB Allocation Details'!$A$18:$L$214, MATCH("Customer ID", 'E4 TB Allocation Details'!$A$18:$L$18, 0),FALSE), 'E2 Allocators'!$B$15:$W$358, MATCH('O5 Details by Class &amp; Accounts'!AW$18, 'E2 Allocators'!$B$15:$W$15, 0),FALSE)*$G68)</f>
        <v>0</v>
      </c>
      <c r="AX68" s="2186">
        <f t="shared" si="10"/>
        <v>0</v>
      </c>
      <c r="AY68" s="2186">
        <f>IF(ISERROR(VLOOKUP(VLOOKUP($A68, 'E4 TB Allocation Details'!$A$18:$L$214, MATCH("Misc ID", 'E4 TB Allocation Details'!$A$18:$L$18, 0),FALSE), 'E2 Allocators'!$B$15:$W$358, MATCH('O5 Details by Class &amp; Accounts'!AY$18, 'E2 Allocators'!$B$15:$W$15, 0),FALSE)*$E68), 0, VLOOKUP(VLOOKUP($A68, 'E4 TB Allocation Details'!$A$18:$L$214, MATCH("Misc ID", 'E4 TB Allocation Details'!$A$18:$L$18, 0),FALSE), 'E2 Allocators'!$B$15:$W$358, MATCH('O5 Details by Class &amp; Accounts'!AY$18, 'E2 Allocators'!$B$15:$W$15, 0),FALSE)*$E68)</f>
        <v>0</v>
      </c>
      <c r="AZ68" s="2186">
        <f>IF(ISERROR(VLOOKUP(VLOOKUP($A68, 'E4 TB Allocation Details'!$A$18:$L$214, MATCH("Misc ID", 'E4 TB Allocation Details'!$A$18:$L$18, 0),FALSE), 'E2 Allocators'!$B$15:$W$358, MATCH('O5 Details by Class &amp; Accounts'!AZ$18, 'E2 Allocators'!$B$15:$W$15, 0),FALSE)*$E68), 0, VLOOKUP(VLOOKUP($A68, 'E4 TB Allocation Details'!$A$18:$L$214, MATCH("Misc ID", 'E4 TB Allocation Details'!$A$18:$L$18, 0),FALSE), 'E2 Allocators'!$B$15:$W$358, MATCH('O5 Details by Class &amp; Accounts'!AZ$18, 'E2 Allocators'!$B$15:$W$15, 0),FALSE)*$E68)</f>
        <v>0</v>
      </c>
      <c r="BA68" s="2186">
        <f>IF(ISERROR(VLOOKUP(VLOOKUP($A68, 'E4 TB Allocation Details'!$A$18:$L$214, MATCH("Misc ID", 'E4 TB Allocation Details'!$A$18:$L$18, 0),FALSE), 'E2 Allocators'!$B$15:$W$358, MATCH('O5 Details by Class &amp; Accounts'!BA$18, 'E2 Allocators'!$B$15:$W$15, 0),FALSE)*$E68), 0, VLOOKUP(VLOOKUP($A68, 'E4 TB Allocation Details'!$A$18:$L$214, MATCH("Misc ID", 'E4 TB Allocation Details'!$A$18:$L$18, 0),FALSE), 'E2 Allocators'!$B$15:$W$358, MATCH('O5 Details by Class &amp; Accounts'!BA$18, 'E2 Allocators'!$B$15:$W$15, 0),FALSE)*$E68)</f>
        <v>0</v>
      </c>
      <c r="BB68" s="2186">
        <f>IF(ISERROR(VLOOKUP(VLOOKUP($A68, 'E4 TB Allocation Details'!$A$18:$L$214, MATCH("Misc ID", 'E4 TB Allocation Details'!$A$18:$L$18, 0),FALSE), 'E2 Allocators'!$B$15:$W$358, MATCH('O5 Details by Class &amp; Accounts'!BB$18, 'E2 Allocators'!$B$15:$W$15, 0),FALSE)*$E68), 0, VLOOKUP(VLOOKUP($A68, 'E4 TB Allocation Details'!$A$18:$L$214, MATCH("Misc ID", 'E4 TB Allocation Details'!$A$18:$L$18, 0),FALSE), 'E2 Allocators'!$B$15:$W$358, MATCH('O5 Details by Class &amp; Accounts'!BB$18, 'E2 Allocators'!$B$15:$W$15, 0),FALSE)*$E68)</f>
        <v>0</v>
      </c>
      <c r="BC68" s="2186">
        <f>IF(ISERROR(VLOOKUP(VLOOKUP($A68, 'E4 TB Allocation Details'!$A$18:$L$214, MATCH("Misc ID", 'E4 TB Allocation Details'!$A$18:$L$18, 0),FALSE), 'E2 Allocators'!$B$15:$W$358, MATCH('O5 Details by Class &amp; Accounts'!BC$18, 'E2 Allocators'!$B$15:$W$15, 0),FALSE)*$E68), 0, VLOOKUP(VLOOKUP($A68, 'E4 TB Allocation Details'!$A$18:$L$214, MATCH("Misc ID", 'E4 TB Allocation Details'!$A$18:$L$18, 0),FALSE), 'E2 Allocators'!$B$15:$W$358, MATCH('O5 Details by Class &amp; Accounts'!BC$18, 'E2 Allocators'!$B$15:$W$15, 0),FALSE)*$E68)</f>
        <v>0</v>
      </c>
      <c r="BD68" s="2186">
        <f>IF(ISERROR(VLOOKUP(VLOOKUP($A68, 'E4 TB Allocation Details'!$A$18:$L$214, MATCH("Misc ID", 'E4 TB Allocation Details'!$A$18:$L$18, 0),FALSE), 'E2 Allocators'!$B$15:$W$358, MATCH('O5 Details by Class &amp; Accounts'!BD$18, 'E2 Allocators'!$B$15:$W$15, 0),FALSE)*$E68), 0, VLOOKUP(VLOOKUP($A68, 'E4 TB Allocation Details'!$A$18:$L$214, MATCH("Misc ID", 'E4 TB Allocation Details'!$A$18:$L$18, 0),FALSE), 'E2 Allocators'!$B$15:$W$358, MATCH('O5 Details by Class &amp; Accounts'!BD$18, 'E2 Allocators'!$B$15:$W$15, 0),FALSE)*$E68)</f>
        <v>0</v>
      </c>
      <c r="BE68" s="2186">
        <f>IF(ISERROR(VLOOKUP(VLOOKUP($A68, 'E4 TB Allocation Details'!$A$18:$L$214, MATCH("Misc ID", 'E4 TB Allocation Details'!$A$18:$L$18, 0),FALSE), 'E2 Allocators'!$B$15:$W$358, MATCH('O5 Details by Class &amp; Accounts'!BE$18, 'E2 Allocators'!$B$15:$W$15, 0),FALSE)*$E68), 0, VLOOKUP(VLOOKUP($A68, 'E4 TB Allocation Details'!$A$18:$L$214, MATCH("Misc ID", 'E4 TB Allocation Details'!$A$18:$L$18, 0),FALSE), 'E2 Allocators'!$B$15:$W$358, MATCH('O5 Details by Class &amp; Accounts'!BE$18, 'E2 Allocators'!$B$15:$W$15, 0),FALSE)*$E68)</f>
        <v>0</v>
      </c>
      <c r="BF68" s="2186">
        <f>IF(ISERROR(VLOOKUP(VLOOKUP($A68, 'E4 TB Allocation Details'!$A$18:$L$214, MATCH("Misc ID", 'E4 TB Allocation Details'!$A$18:$L$18, 0),FALSE), 'E2 Allocators'!$B$15:$W$358, MATCH('O5 Details by Class &amp; Accounts'!BF$18, 'E2 Allocators'!$B$15:$W$15, 0),FALSE)*$E68), 0, VLOOKUP(VLOOKUP($A68, 'E4 TB Allocation Details'!$A$18:$L$214, MATCH("Misc ID", 'E4 TB Allocation Details'!$A$18:$L$18, 0),FALSE), 'E2 Allocators'!$B$15:$W$358, MATCH('O5 Details by Class &amp; Accounts'!BF$18, 'E2 Allocators'!$B$15:$W$15, 0),FALSE)*$E68)</f>
        <v>0</v>
      </c>
      <c r="BG68" s="2186">
        <f>IF(ISERROR(VLOOKUP(VLOOKUP($A68, 'E4 TB Allocation Details'!$A$18:$L$214, MATCH("Misc ID", 'E4 TB Allocation Details'!$A$18:$L$18, 0),FALSE), 'E2 Allocators'!$B$15:$W$358, MATCH('O5 Details by Class &amp; Accounts'!BG$18, 'E2 Allocators'!$B$15:$W$15, 0),FALSE)*$E68), 0, VLOOKUP(VLOOKUP($A68, 'E4 TB Allocation Details'!$A$18:$L$214, MATCH("Misc ID", 'E4 TB Allocation Details'!$A$18:$L$18, 0),FALSE), 'E2 Allocators'!$B$15:$W$358, MATCH('O5 Details by Class &amp; Accounts'!BG$18, 'E2 Allocators'!$B$15:$W$15, 0),FALSE)*$E68)</f>
        <v>0</v>
      </c>
      <c r="BH68" s="2186">
        <f>IF(ISERROR(VLOOKUP(VLOOKUP($A68, 'E4 TB Allocation Details'!$A$18:$L$214, MATCH("Misc ID", 'E4 TB Allocation Details'!$A$18:$L$18, 0),FALSE), 'E2 Allocators'!$B$15:$W$358, MATCH('O5 Details by Class &amp; Accounts'!BH$18, 'E2 Allocators'!$B$15:$W$15, 0),FALSE)*$E68), 0, VLOOKUP(VLOOKUP($A68, 'E4 TB Allocation Details'!$A$18:$L$214, MATCH("Misc ID", 'E4 TB Allocation Details'!$A$18:$L$18, 0),FALSE), 'E2 Allocators'!$B$15:$W$358, MATCH('O5 Details by Class &amp; Accounts'!BH$18, 'E2 Allocators'!$B$15:$W$15, 0),FALSE)*$E68)</f>
        <v>0</v>
      </c>
      <c r="BI68" s="2186">
        <f>IF(ISERROR(VLOOKUP(VLOOKUP($A68, 'E4 TB Allocation Details'!$A$18:$L$214, MATCH("Misc ID", 'E4 TB Allocation Details'!$A$18:$L$18, 0),FALSE), 'E2 Allocators'!$B$15:$W$358, MATCH('O5 Details by Class &amp; Accounts'!BI$18, 'E2 Allocators'!$B$15:$W$15, 0),FALSE)*$E68), 0, VLOOKUP(VLOOKUP($A68, 'E4 TB Allocation Details'!$A$18:$L$214, MATCH("Misc ID", 'E4 TB Allocation Details'!$A$18:$L$18, 0),FALSE), 'E2 Allocators'!$B$15:$W$358, MATCH('O5 Details by Class &amp; Accounts'!BI$18, 'E2 Allocators'!$B$15:$W$15, 0),FALSE)*$E68)</f>
        <v>0</v>
      </c>
      <c r="BJ68" s="2186">
        <f>IF(ISERROR(VLOOKUP(VLOOKUP($A68, 'E4 TB Allocation Details'!$A$18:$L$214, MATCH("Misc ID", 'E4 TB Allocation Details'!$A$18:$L$18, 0),FALSE), 'E2 Allocators'!$B$15:$W$358, MATCH('O5 Details by Class &amp; Accounts'!BJ$18, 'E2 Allocators'!$B$15:$W$15, 0),FALSE)*$E68), 0, VLOOKUP(VLOOKUP($A68, 'E4 TB Allocation Details'!$A$18:$L$214, MATCH("Misc ID", 'E4 TB Allocation Details'!$A$18:$L$18, 0),FALSE), 'E2 Allocators'!$B$15:$W$358, MATCH('O5 Details by Class &amp; Accounts'!BJ$18, 'E2 Allocators'!$B$15:$W$15, 0),FALSE)*$E68)</f>
        <v>0</v>
      </c>
      <c r="BK68" s="2186">
        <f>IF(ISERROR(VLOOKUP(VLOOKUP($A68, 'E4 TB Allocation Details'!$A$18:$L$214, MATCH("Misc ID", 'E4 TB Allocation Details'!$A$18:$L$18, 0),FALSE), 'E2 Allocators'!$B$15:$W$358, MATCH('O5 Details by Class &amp; Accounts'!BK$18, 'E2 Allocators'!$B$15:$W$15, 0),FALSE)*$E68), 0, VLOOKUP(VLOOKUP($A68, 'E4 TB Allocation Details'!$A$18:$L$214, MATCH("Misc ID", 'E4 TB Allocation Details'!$A$18:$L$18, 0),FALSE), 'E2 Allocators'!$B$15:$W$358, MATCH('O5 Details by Class &amp; Accounts'!BK$18, 'E2 Allocators'!$B$15:$W$15, 0),FALSE)*$E68)</f>
        <v>0</v>
      </c>
      <c r="BL68" s="2186">
        <f>IF(ISERROR(VLOOKUP(VLOOKUP($A68, 'E4 TB Allocation Details'!$A$18:$L$214, MATCH("Misc ID", 'E4 TB Allocation Details'!$A$18:$L$18, 0),FALSE), 'E2 Allocators'!$B$15:$W$358, MATCH('O5 Details by Class &amp; Accounts'!BL$18, 'E2 Allocators'!$B$15:$W$15, 0),FALSE)*$E68), 0, VLOOKUP(VLOOKUP($A68, 'E4 TB Allocation Details'!$A$18:$L$214, MATCH("Misc ID", 'E4 TB Allocation Details'!$A$18:$L$18, 0),FALSE), 'E2 Allocators'!$B$15:$W$358, MATCH('O5 Details by Class &amp; Accounts'!BL$18, 'E2 Allocators'!$B$15:$W$15, 0),FALSE)*$E68)</f>
        <v>0</v>
      </c>
      <c r="BM68" s="2186">
        <f>IF(ISERROR(VLOOKUP(VLOOKUP($A68, 'E4 TB Allocation Details'!$A$18:$L$214, MATCH("Misc ID", 'E4 TB Allocation Details'!$A$18:$L$18, 0),FALSE), 'E2 Allocators'!$B$15:$W$358, MATCH('O5 Details by Class &amp; Accounts'!BM$18, 'E2 Allocators'!$B$15:$W$15, 0),FALSE)*$E68), 0, VLOOKUP(VLOOKUP($A68, 'E4 TB Allocation Details'!$A$18:$L$214, MATCH("Misc ID", 'E4 TB Allocation Details'!$A$18:$L$18, 0),FALSE), 'E2 Allocators'!$B$15:$W$358, MATCH('O5 Details by Class &amp; Accounts'!BM$18, 'E2 Allocators'!$B$15:$W$15, 0),FALSE)*$E68)</f>
        <v>0</v>
      </c>
      <c r="BN68" s="2186">
        <f>IF(ISERROR(VLOOKUP(VLOOKUP($A68, 'E4 TB Allocation Details'!$A$18:$L$214, MATCH("Misc ID", 'E4 TB Allocation Details'!$A$18:$L$18, 0),FALSE), 'E2 Allocators'!$B$15:$W$358, MATCH('O5 Details by Class &amp; Accounts'!BN$18, 'E2 Allocators'!$B$15:$W$15, 0),FALSE)*$E68), 0, VLOOKUP(VLOOKUP($A68, 'E4 TB Allocation Details'!$A$18:$L$214, MATCH("Misc ID", 'E4 TB Allocation Details'!$A$18:$L$18, 0),FALSE), 'E2 Allocators'!$B$15:$W$358, MATCH('O5 Details by Class &amp; Accounts'!BN$18, 'E2 Allocators'!$B$15:$W$15, 0),FALSE)*$E68)</f>
        <v>0</v>
      </c>
      <c r="BO68" s="2186">
        <f>IF(ISERROR(VLOOKUP(VLOOKUP($A68, 'E4 TB Allocation Details'!$A$18:$L$214, MATCH("Misc ID", 'E4 TB Allocation Details'!$A$18:$L$18, 0),FALSE), 'E2 Allocators'!$B$15:$W$358, MATCH('O5 Details by Class &amp; Accounts'!BO$18, 'E2 Allocators'!$B$15:$W$15, 0),FALSE)*$E68), 0, VLOOKUP(VLOOKUP($A68, 'E4 TB Allocation Details'!$A$18:$L$214, MATCH("Misc ID", 'E4 TB Allocation Details'!$A$18:$L$18, 0),FALSE), 'E2 Allocators'!$B$15:$W$358, MATCH('O5 Details by Class &amp; Accounts'!BO$18, 'E2 Allocators'!$B$15:$W$15, 0),FALSE)*$E68)</f>
        <v>0</v>
      </c>
      <c r="BP68" s="2186">
        <f>IF(ISERROR(VLOOKUP(VLOOKUP($A68, 'E4 TB Allocation Details'!$A$18:$L$214, MATCH("Misc ID", 'E4 TB Allocation Details'!$A$18:$L$18, 0),FALSE), 'E2 Allocators'!$B$15:$W$358, MATCH('O5 Details by Class &amp; Accounts'!BP$18, 'E2 Allocators'!$B$15:$W$15, 0),FALSE)*$E68), 0, VLOOKUP(VLOOKUP($A68, 'E4 TB Allocation Details'!$A$18:$L$214, MATCH("Misc ID", 'E4 TB Allocation Details'!$A$18:$L$18, 0),FALSE), 'E2 Allocators'!$B$15:$W$358, MATCH('O5 Details by Class &amp; Accounts'!BP$18, 'E2 Allocators'!$B$15:$W$15, 0),FALSE)*$E68)</f>
        <v>0</v>
      </c>
      <c r="BQ68" s="2186">
        <f>IF(ISERROR(VLOOKUP(VLOOKUP($A68, 'E4 TB Allocation Details'!$A$18:$L$214, MATCH("Misc ID", 'E4 TB Allocation Details'!$A$18:$L$18, 0),FALSE), 'E2 Allocators'!$B$15:$W$358, MATCH('O5 Details by Class &amp; Accounts'!BQ$18, 'E2 Allocators'!$B$15:$W$15, 0),FALSE)*$E68), 0, VLOOKUP(VLOOKUP($A68, 'E4 TB Allocation Details'!$A$18:$L$214, MATCH("Misc ID", 'E4 TB Allocation Details'!$A$18:$L$18, 0),FALSE), 'E2 Allocators'!$B$15:$W$358, MATCH('O5 Details by Class &amp; Accounts'!BQ$18, 'E2 Allocators'!$B$15:$W$15, 0),FALSE)*$E68)</f>
        <v>0</v>
      </c>
      <c r="BR68" s="2186">
        <f>IF(ISERROR(VLOOKUP(VLOOKUP($A68, 'E4 TB Allocation Details'!$A$18:$L$214, MATCH("Misc ID", 'E4 TB Allocation Details'!$A$18:$L$18, 0),FALSE), 'E2 Allocators'!$B$15:$W$358, MATCH('O5 Details by Class &amp; Accounts'!BR$18, 'E2 Allocators'!$B$15:$W$15, 0),FALSE)*$E68), 0, VLOOKUP(VLOOKUP($A68, 'E4 TB Allocation Details'!$A$18:$L$214, MATCH("Misc ID", 'E4 TB Allocation Details'!$A$18:$L$18, 0),FALSE), 'E2 Allocators'!$B$15:$W$358, MATCH('O5 Details by Class &amp; Accounts'!BR$18, 'E2 Allocators'!$B$15:$W$15, 0),FALSE)*$E68)</f>
        <v>0</v>
      </c>
      <c r="BS68" s="2186">
        <f t="shared" si="11"/>
        <v>0</v>
      </c>
      <c r="BT68" s="2186">
        <f>IF(ISERROR(VLOOKUP(VLOOKUP($A68, 'E4 TB Allocation Details'!$A$18:$L$214, MATCH("A &amp; G ID", 'E4 TB Allocation Details'!$A$18:$L$18, 0),FALSE), 'E2 Allocators'!$B$15:$W$358, MATCH('O5 Details by Class &amp; Accounts'!BT$18, 'E2 Allocators'!$B$15:$W$15, 0),FALSE)*$E68), 0, VLOOKUP(VLOOKUP($A68, 'E4 TB Allocation Details'!$A$18:$L$214, MATCH("A &amp; G ID", 'E4 TB Allocation Details'!$A$18:$L$18, 0),FALSE), 'E2 Allocators'!$B$15:$W$358, MATCH('O5 Details by Class &amp; Accounts'!BT$18, 'E2 Allocators'!$B$15:$W$15, 0),FALSE)*$E68)</f>
        <v>0</v>
      </c>
      <c r="BU68" s="2186">
        <f>IF(ISERROR(VLOOKUP(VLOOKUP($A68, 'E4 TB Allocation Details'!$A$18:$L$214, MATCH("A &amp; G ID", 'E4 TB Allocation Details'!$A$18:$L$18, 0),FALSE), 'E2 Allocators'!$B$15:$W$358, MATCH('O5 Details by Class &amp; Accounts'!BU$18, 'E2 Allocators'!$B$15:$W$15, 0),FALSE)*$E68), 0, VLOOKUP(VLOOKUP($A68, 'E4 TB Allocation Details'!$A$18:$L$214, MATCH("A &amp; G ID", 'E4 TB Allocation Details'!$A$18:$L$18, 0),FALSE), 'E2 Allocators'!$B$15:$W$358, MATCH('O5 Details by Class &amp; Accounts'!BU$18, 'E2 Allocators'!$B$15:$W$15, 0),FALSE)*$E68)</f>
        <v>0</v>
      </c>
      <c r="BV68" s="2186">
        <f>IF(ISERROR(VLOOKUP(VLOOKUP($A68, 'E4 TB Allocation Details'!$A$18:$L$214, MATCH("A &amp; G ID", 'E4 TB Allocation Details'!$A$18:$L$18, 0),FALSE), 'E2 Allocators'!$B$15:$W$358, MATCH('O5 Details by Class &amp; Accounts'!BV$18, 'E2 Allocators'!$B$15:$W$15, 0),FALSE)*$E68), 0, VLOOKUP(VLOOKUP($A68, 'E4 TB Allocation Details'!$A$18:$L$214, MATCH("A &amp; G ID", 'E4 TB Allocation Details'!$A$18:$L$18, 0),FALSE), 'E2 Allocators'!$B$15:$W$358, MATCH('O5 Details by Class &amp; Accounts'!BV$18, 'E2 Allocators'!$B$15:$W$15, 0),FALSE)*$E68)</f>
        <v>0</v>
      </c>
      <c r="BW68" s="2186">
        <f>IF(ISERROR(VLOOKUP(VLOOKUP($A68, 'E4 TB Allocation Details'!$A$18:$L$214, MATCH("A &amp; G ID", 'E4 TB Allocation Details'!$A$18:$L$18, 0),FALSE), 'E2 Allocators'!$B$15:$W$358, MATCH('O5 Details by Class &amp; Accounts'!BW$18, 'E2 Allocators'!$B$15:$W$15, 0),FALSE)*$E68), 0, VLOOKUP(VLOOKUP($A68, 'E4 TB Allocation Details'!$A$18:$L$214, MATCH("A &amp; G ID", 'E4 TB Allocation Details'!$A$18:$L$18, 0),FALSE), 'E2 Allocators'!$B$15:$W$358, MATCH('O5 Details by Class &amp; Accounts'!BW$18, 'E2 Allocators'!$B$15:$W$15, 0),FALSE)*$E68)</f>
        <v>0</v>
      </c>
      <c r="BX68" s="2186">
        <f>IF(ISERROR(VLOOKUP(VLOOKUP($A68, 'E4 TB Allocation Details'!$A$18:$L$214, MATCH("A &amp; G ID", 'E4 TB Allocation Details'!$A$18:$L$18, 0),FALSE), 'E2 Allocators'!$B$15:$W$358, MATCH('O5 Details by Class &amp; Accounts'!BX$18, 'E2 Allocators'!$B$15:$W$15, 0),FALSE)*$E68), 0, VLOOKUP(VLOOKUP($A68, 'E4 TB Allocation Details'!$A$18:$L$214, MATCH("A &amp; G ID", 'E4 TB Allocation Details'!$A$18:$L$18, 0),FALSE), 'E2 Allocators'!$B$15:$W$358, MATCH('O5 Details by Class &amp; Accounts'!BX$18, 'E2 Allocators'!$B$15:$W$15, 0),FALSE)*$E68)</f>
        <v>0</v>
      </c>
      <c r="BY68" s="2186">
        <f>IF(ISERROR(VLOOKUP(VLOOKUP($A68, 'E4 TB Allocation Details'!$A$18:$L$214, MATCH("A &amp; G ID", 'E4 TB Allocation Details'!$A$18:$L$18, 0),FALSE), 'E2 Allocators'!$B$15:$W$358, MATCH('O5 Details by Class &amp; Accounts'!BY$18, 'E2 Allocators'!$B$15:$W$15, 0),FALSE)*$E68), 0, VLOOKUP(VLOOKUP($A68, 'E4 TB Allocation Details'!$A$18:$L$214, MATCH("A &amp; G ID", 'E4 TB Allocation Details'!$A$18:$L$18, 0),FALSE), 'E2 Allocators'!$B$15:$W$358, MATCH('O5 Details by Class &amp; Accounts'!BY$18, 'E2 Allocators'!$B$15:$W$15, 0),FALSE)*$E68)</f>
        <v>0</v>
      </c>
      <c r="BZ68" s="2186">
        <f>IF(ISERROR(VLOOKUP(VLOOKUP($A68, 'E4 TB Allocation Details'!$A$18:$L$214, MATCH("A &amp; G ID", 'E4 TB Allocation Details'!$A$18:$L$18, 0),FALSE), 'E2 Allocators'!$B$15:$W$358, MATCH('O5 Details by Class &amp; Accounts'!BZ$18, 'E2 Allocators'!$B$15:$W$15, 0),FALSE)*$E68), 0, VLOOKUP(VLOOKUP($A68, 'E4 TB Allocation Details'!$A$18:$L$214, MATCH("A &amp; G ID", 'E4 TB Allocation Details'!$A$18:$L$18, 0),FALSE), 'E2 Allocators'!$B$15:$W$358, MATCH('O5 Details by Class &amp; Accounts'!BZ$18, 'E2 Allocators'!$B$15:$W$15, 0),FALSE)*$E68)</f>
        <v>0</v>
      </c>
      <c r="CA68" s="2186">
        <f>IF(ISERROR(VLOOKUP(VLOOKUP($A68, 'E4 TB Allocation Details'!$A$18:$L$214, MATCH("A &amp; G ID", 'E4 TB Allocation Details'!$A$18:$L$18, 0),FALSE), 'E2 Allocators'!$B$15:$W$358, MATCH('O5 Details by Class &amp; Accounts'!CA$18, 'E2 Allocators'!$B$15:$W$15, 0),FALSE)*$E68), 0, VLOOKUP(VLOOKUP($A68, 'E4 TB Allocation Details'!$A$18:$L$214, MATCH("A &amp; G ID", 'E4 TB Allocation Details'!$A$18:$L$18, 0),FALSE), 'E2 Allocators'!$B$15:$W$358, MATCH('O5 Details by Class &amp; Accounts'!CA$18, 'E2 Allocators'!$B$15:$W$15, 0),FALSE)*$E68)</f>
        <v>0</v>
      </c>
      <c r="CB68" s="2186">
        <f>IF(ISERROR(VLOOKUP(VLOOKUP($A68, 'E4 TB Allocation Details'!$A$18:$L$214, MATCH("A &amp; G ID", 'E4 TB Allocation Details'!$A$18:$L$18, 0),FALSE), 'E2 Allocators'!$B$15:$W$358, MATCH('O5 Details by Class &amp; Accounts'!CB$18, 'E2 Allocators'!$B$15:$W$15, 0),FALSE)*$E68), 0, VLOOKUP(VLOOKUP($A68, 'E4 TB Allocation Details'!$A$18:$L$214, MATCH("A &amp; G ID", 'E4 TB Allocation Details'!$A$18:$L$18, 0),FALSE), 'E2 Allocators'!$B$15:$W$358, MATCH('O5 Details by Class &amp; Accounts'!CB$18, 'E2 Allocators'!$B$15:$W$15, 0),FALSE)*$E68)</f>
        <v>0</v>
      </c>
      <c r="CC68" s="2186">
        <f>IF(ISERROR(VLOOKUP(VLOOKUP($A68, 'E4 TB Allocation Details'!$A$18:$L$214, MATCH("A &amp; G ID", 'E4 TB Allocation Details'!$A$18:$L$18, 0),FALSE), 'E2 Allocators'!$B$15:$W$358, MATCH('O5 Details by Class &amp; Accounts'!CC$18, 'E2 Allocators'!$B$15:$W$15, 0),FALSE)*$E68), 0, VLOOKUP(VLOOKUP($A68, 'E4 TB Allocation Details'!$A$18:$L$214, MATCH("A &amp; G ID", 'E4 TB Allocation Details'!$A$18:$L$18, 0),FALSE), 'E2 Allocators'!$B$15:$W$358, MATCH('O5 Details by Class &amp; Accounts'!CC$18, 'E2 Allocators'!$B$15:$W$15, 0),FALSE)*$E68)</f>
        <v>0</v>
      </c>
      <c r="CD68" s="2186">
        <f>IF(ISERROR(VLOOKUP(VLOOKUP($A68, 'E4 TB Allocation Details'!$A$18:$L$214, MATCH("A &amp; G ID", 'E4 TB Allocation Details'!$A$18:$L$18, 0),FALSE), 'E2 Allocators'!$B$15:$W$358, MATCH('O5 Details by Class &amp; Accounts'!CD$18, 'E2 Allocators'!$B$15:$W$15, 0),FALSE)*$E68), 0, VLOOKUP(VLOOKUP($A68, 'E4 TB Allocation Details'!$A$18:$L$214, MATCH("A &amp; G ID", 'E4 TB Allocation Details'!$A$18:$L$18, 0),FALSE), 'E2 Allocators'!$B$15:$W$358, MATCH('O5 Details by Class &amp; Accounts'!CD$18, 'E2 Allocators'!$B$15:$W$15, 0),FALSE)*$E68)</f>
        <v>0</v>
      </c>
      <c r="CE68" s="2186">
        <f>IF(ISERROR(VLOOKUP(VLOOKUP($A68, 'E4 TB Allocation Details'!$A$18:$L$214, MATCH("A &amp; G ID", 'E4 TB Allocation Details'!$A$18:$L$18, 0),FALSE), 'E2 Allocators'!$B$15:$W$358, MATCH('O5 Details by Class &amp; Accounts'!CE$18, 'E2 Allocators'!$B$15:$W$15, 0),FALSE)*$E68), 0, VLOOKUP(VLOOKUP($A68, 'E4 TB Allocation Details'!$A$18:$L$214, MATCH("A &amp; G ID", 'E4 TB Allocation Details'!$A$18:$L$18, 0),FALSE), 'E2 Allocators'!$B$15:$W$358, MATCH('O5 Details by Class &amp; Accounts'!CE$18, 'E2 Allocators'!$B$15:$W$15, 0),FALSE)*$E68)</f>
        <v>0</v>
      </c>
      <c r="CF68" s="2186">
        <f>IF(ISERROR(VLOOKUP(VLOOKUP($A68, 'E4 TB Allocation Details'!$A$18:$L$214, MATCH("A &amp; G ID", 'E4 TB Allocation Details'!$A$18:$L$18, 0),FALSE), 'E2 Allocators'!$B$15:$W$358, MATCH('O5 Details by Class &amp; Accounts'!CF$18, 'E2 Allocators'!$B$15:$W$15, 0),FALSE)*$E68), 0, VLOOKUP(VLOOKUP($A68, 'E4 TB Allocation Details'!$A$18:$L$214, MATCH("A &amp; G ID", 'E4 TB Allocation Details'!$A$18:$L$18, 0),FALSE), 'E2 Allocators'!$B$15:$W$358, MATCH('O5 Details by Class &amp; Accounts'!CF$18, 'E2 Allocators'!$B$15:$W$15, 0),FALSE)*$E68)</f>
        <v>0</v>
      </c>
      <c r="CG68" s="2186">
        <f>IF(ISERROR(VLOOKUP(VLOOKUP($A68, 'E4 TB Allocation Details'!$A$18:$L$214, MATCH("A &amp; G ID", 'E4 TB Allocation Details'!$A$18:$L$18, 0),FALSE), 'E2 Allocators'!$B$15:$W$358, MATCH('O5 Details by Class &amp; Accounts'!CG$18, 'E2 Allocators'!$B$15:$W$15, 0),FALSE)*$E68), 0, VLOOKUP(VLOOKUP($A68, 'E4 TB Allocation Details'!$A$18:$L$214, MATCH("A &amp; G ID", 'E4 TB Allocation Details'!$A$18:$L$18, 0),FALSE), 'E2 Allocators'!$B$15:$W$358, MATCH('O5 Details by Class &amp; Accounts'!CG$18, 'E2 Allocators'!$B$15:$W$15, 0),FALSE)*$E68)</f>
        <v>0</v>
      </c>
      <c r="CH68" s="2186">
        <f>IF(ISERROR(VLOOKUP(VLOOKUP($A68, 'E4 TB Allocation Details'!$A$18:$L$214, MATCH("A &amp; G ID", 'E4 TB Allocation Details'!$A$18:$L$18, 0),FALSE), 'E2 Allocators'!$B$15:$W$358, MATCH('O5 Details by Class &amp; Accounts'!CH$18, 'E2 Allocators'!$B$15:$W$15, 0),FALSE)*$E68), 0, VLOOKUP(VLOOKUP($A68, 'E4 TB Allocation Details'!$A$18:$L$214, MATCH("A &amp; G ID", 'E4 TB Allocation Details'!$A$18:$L$18, 0),FALSE), 'E2 Allocators'!$B$15:$W$358, MATCH('O5 Details by Class &amp; Accounts'!CH$18, 'E2 Allocators'!$B$15:$W$15, 0),FALSE)*$E68)</f>
        <v>0</v>
      </c>
      <c r="CI68" s="2186">
        <f>IF(ISERROR(VLOOKUP(VLOOKUP($A68, 'E4 TB Allocation Details'!$A$18:$L$214, MATCH("A &amp; G ID", 'E4 TB Allocation Details'!$A$18:$L$18, 0),FALSE), 'E2 Allocators'!$B$15:$W$358, MATCH('O5 Details by Class &amp; Accounts'!CI$18, 'E2 Allocators'!$B$15:$W$15, 0),FALSE)*$E68), 0, VLOOKUP(VLOOKUP($A68, 'E4 TB Allocation Details'!$A$18:$L$214, MATCH("A &amp; G ID", 'E4 TB Allocation Details'!$A$18:$L$18, 0),FALSE), 'E2 Allocators'!$B$15:$W$358, MATCH('O5 Details by Class &amp; Accounts'!CI$18, 'E2 Allocators'!$B$15:$W$15, 0),FALSE)*$E68)</f>
        <v>0</v>
      </c>
      <c r="CJ68" s="2186">
        <f>IF(ISERROR(VLOOKUP(VLOOKUP($A68, 'E4 TB Allocation Details'!$A$18:$L$214, MATCH("A &amp; G ID", 'E4 TB Allocation Details'!$A$18:$L$18, 0),FALSE), 'E2 Allocators'!$B$15:$W$358, MATCH('O5 Details by Class &amp; Accounts'!CJ$18, 'E2 Allocators'!$B$15:$W$15, 0),FALSE)*$E68), 0, VLOOKUP(VLOOKUP($A68, 'E4 TB Allocation Details'!$A$18:$L$214, MATCH("A &amp; G ID", 'E4 TB Allocation Details'!$A$18:$L$18, 0),FALSE), 'E2 Allocators'!$B$15:$W$358, MATCH('O5 Details by Class &amp; Accounts'!CJ$18, 'E2 Allocators'!$B$15:$W$15, 0),FALSE)*$E68)</f>
        <v>0</v>
      </c>
      <c r="CK68" s="2186">
        <f>IF(ISERROR(VLOOKUP(VLOOKUP($A68, 'E4 TB Allocation Details'!$A$18:$L$214, MATCH("A &amp; G ID", 'E4 TB Allocation Details'!$A$18:$L$18, 0),FALSE), 'E2 Allocators'!$B$15:$W$358, MATCH('O5 Details by Class &amp; Accounts'!CK$18, 'E2 Allocators'!$B$15:$W$15, 0),FALSE)*$E68), 0, VLOOKUP(VLOOKUP($A68, 'E4 TB Allocation Details'!$A$18:$L$214, MATCH("A &amp; G ID", 'E4 TB Allocation Details'!$A$18:$L$18, 0),FALSE), 'E2 Allocators'!$B$15:$W$358, MATCH('O5 Details by Class &amp; Accounts'!CK$18, 'E2 Allocators'!$B$15:$W$15, 0),FALSE)*$E68)</f>
        <v>0</v>
      </c>
      <c r="CL68" s="2186">
        <f>IF(ISERROR(VLOOKUP(VLOOKUP($A68, 'E4 TB Allocation Details'!$A$18:$L$214, MATCH("A &amp; G ID", 'E4 TB Allocation Details'!$A$18:$L$18, 0),FALSE), 'E2 Allocators'!$B$15:$W$358, MATCH('O5 Details by Class &amp; Accounts'!CL$18, 'E2 Allocators'!$B$15:$W$15, 0),FALSE)*$E68), 0, VLOOKUP(VLOOKUP($A68, 'E4 TB Allocation Details'!$A$18:$L$214, MATCH("A &amp; G ID", 'E4 TB Allocation Details'!$A$18:$L$18, 0),FALSE), 'E2 Allocators'!$B$15:$W$358, MATCH('O5 Details by Class &amp; Accounts'!CL$18, 'E2 Allocators'!$B$15:$W$15, 0),FALSE)*$E68)</f>
        <v>0</v>
      </c>
      <c r="CM68" s="2186">
        <f>IF(ISERROR(VLOOKUP(VLOOKUP($A68, 'E4 TB Allocation Details'!$A$18:$L$214, MATCH("A &amp; G ID", 'E4 TB Allocation Details'!$A$18:$L$18, 0),FALSE), 'E2 Allocators'!$B$15:$W$358, MATCH('O5 Details by Class &amp; Accounts'!CM$18, 'E2 Allocators'!$B$15:$W$15, 0),FALSE)*$E68), 0, VLOOKUP(VLOOKUP($A68, 'E4 TB Allocation Details'!$A$18:$L$214, MATCH("A &amp; G ID", 'E4 TB Allocation Details'!$A$18:$L$18, 0),FALSE), 'E2 Allocators'!$B$15:$W$358, MATCH('O5 Details by Class &amp; Accounts'!CM$18, 'E2 Allocators'!$B$15:$W$15, 0),FALSE)*$E68)</f>
        <v>0</v>
      </c>
      <c r="CN68" s="2186">
        <f t="shared" si="12"/>
        <v>0</v>
      </c>
      <c r="CO68" s="2187">
        <f t="shared" si="7"/>
        <v>0</v>
      </c>
      <c r="CQ68" s="1625" t="s">
        <v>5</v>
      </c>
    </row>
    <row r="69" spans="1:95" s="54" customFormat="1" ht="12.75" x14ac:dyDescent="0.2">
      <c r="A69" s="1838">
        <v>1940</v>
      </c>
      <c r="B69" s="1807" t="s">
        <v>514</v>
      </c>
      <c r="C69" s="2184">
        <f>IF(ISERROR(VLOOKUP($A69,'I3 TB Data'!$A$19:$H$483,MATCH('O5 Details by Class &amp; Accounts'!$C$18, 'I3 TB Data'!$A$19:$H$19,0),0)), 0, VLOOKUP($A69,'I3 TB Data'!$A$19:$H$483,MATCH('O5 Details by Class &amp; Accounts'!$C$18,'I3 TB Data'!$A$19:$H$19,0),0))</f>
        <v>2659604</v>
      </c>
      <c r="D69" s="2185">
        <f>'I4 BO ASSETS'!E71</f>
        <v>0</v>
      </c>
      <c r="E69" s="2184">
        <f t="shared" si="6"/>
        <v>2659604</v>
      </c>
      <c r="F69" s="2186">
        <f>IF(ISERROR(VLOOKUP($A69, 'E1 Categorization'!A33:E124, MATCH("Customer Component", 'E1 Categorization'!$A$33:$E$33,0), 0)), 0, IF(VLOOKUP($A69, 'E1 Categorization'!A33:E124, MATCH("Customer Component", 'E1 Categorization'!$A$33:$E$33,0), 0)=0, 'O5 Details by Class &amp; Accounts'!$E69, IF(AND(VLOOKUP($A69, 'E1 Categorization'!A33:E124, MATCH("Customer Component", 'E1 Categorization'!$A$33:$E$33,0), 0) &gt;0, VLOOKUP($A69, 'E1 Categorization'!A33:E124, MATCH("Customer Component", 'E1 Categorization'!$A$33:$E$33,0), 0)&lt;1), 'O5 Details by Class &amp; Accounts'!$E69*(1-VLOOKUP($A69, 'E1 Categorization'!A33:E124, MATCH("Customer Component", 'E1 Categorization'!$A$33:$E$33,0), 0)), 0)))</f>
        <v>0</v>
      </c>
      <c r="G69" s="2186">
        <f>IF(ISERROR(VLOOKUP($A69, 'E1 Categorization'!A33:E124, MATCH("Customer Component", 'E1 Categorization'!$A$33:$E$33,0), 0)),0, IF(VLOOKUP($A69, 'E1 Categorization'!A33:E124, MATCH("Customer Component", 'E1 Categorization'!$A$33:$E$33,0), 0)=0, 0, IF(AND(VLOOKUP($A69, 'E1 Categorization'!A33:E124, MATCH("Customer Component", 'E1 Categorization'!$A$33:$E$33,0), 0) &gt;0, VLOOKUP($A69, 'E1 Categorization'!A33:E124, MATCH("Customer Component", 'E1 Categorization'!$A$33:$E$33,0), 0)&lt;1), 'O5 Details by Class &amp; Accounts'!$E69*(VLOOKUP($A69, 'E1 Categorization'!A33:E124, MATCH("Customer Component", 'E1 Categorization'!$A$33:$E$33,0), 0)), 'O5 Details by Class &amp; Accounts'!$E69)))</f>
        <v>0</v>
      </c>
      <c r="H69" s="2186">
        <f t="shared" si="8"/>
        <v>0</v>
      </c>
      <c r="I69" s="2186">
        <f>IF(ISERROR(VLOOKUP(VLOOKUP($A69, 'E4 TB Allocation Details'!$A$18:$L$214, MATCH("Demand ID", 'E4 TB Allocation Details'!$A$18:$L$18, 0),FALSE), 'E2 Allocators'!$B$15:$W$358, MATCH('O5 Details by Class &amp; Accounts'!I$18, 'E2 Allocators'!$B$15:$W$15, 0),FALSE)*$F69), 0, VLOOKUP(VLOOKUP($A69, 'E4 TB Allocation Details'!$A$18:$L$214, MATCH("Demand ID", 'E4 TB Allocation Details'!$A$18:$L$18, 0),FALSE), 'E2 Allocators'!$B$15:$W$358, MATCH('O5 Details by Class &amp; Accounts'!I$18, 'E2 Allocators'!$B$15:$W$15, 0),FALSE)*$F69)</f>
        <v>0</v>
      </c>
      <c r="J69" s="2186">
        <f>IF(ISERROR(VLOOKUP(VLOOKUP($A69, 'E4 TB Allocation Details'!$A$18:$L$214, MATCH("Demand ID", 'E4 TB Allocation Details'!$A$18:$L$18, 0),FALSE), 'E2 Allocators'!$B$15:$W$358, MATCH('O5 Details by Class &amp; Accounts'!J$18, 'E2 Allocators'!$B$15:$W$15, 0),FALSE)*$F69), 0, VLOOKUP(VLOOKUP($A69, 'E4 TB Allocation Details'!$A$18:$L$214, MATCH("Demand ID", 'E4 TB Allocation Details'!$A$18:$L$18, 0),FALSE), 'E2 Allocators'!$B$15:$W$358, MATCH('O5 Details by Class &amp; Accounts'!J$18, 'E2 Allocators'!$B$15:$W$15, 0),FALSE)*$F69)</f>
        <v>0</v>
      </c>
      <c r="K69" s="2186">
        <f>IF(ISERROR(VLOOKUP(VLOOKUP($A69, 'E4 TB Allocation Details'!$A$18:$L$214, MATCH("Demand ID", 'E4 TB Allocation Details'!$A$18:$L$18, 0),FALSE), 'E2 Allocators'!$B$15:$W$358, MATCH('O5 Details by Class &amp; Accounts'!K$18, 'E2 Allocators'!$B$15:$W$15, 0),FALSE)*$F69), 0, VLOOKUP(VLOOKUP($A69, 'E4 TB Allocation Details'!$A$18:$L$214, MATCH("Demand ID", 'E4 TB Allocation Details'!$A$18:$L$18, 0),FALSE), 'E2 Allocators'!$B$15:$W$358, MATCH('O5 Details by Class &amp; Accounts'!K$18, 'E2 Allocators'!$B$15:$W$15, 0),FALSE)*$F69)</f>
        <v>0</v>
      </c>
      <c r="L69" s="2186">
        <f>IF(ISERROR(VLOOKUP(VLOOKUP($A69, 'E4 TB Allocation Details'!$A$18:$L$214, MATCH("Demand ID", 'E4 TB Allocation Details'!$A$18:$L$18, 0),FALSE), 'E2 Allocators'!$B$15:$W$358, MATCH('O5 Details by Class &amp; Accounts'!L$18, 'E2 Allocators'!$B$15:$W$15, 0),FALSE)*$F69), 0, VLOOKUP(VLOOKUP($A69, 'E4 TB Allocation Details'!$A$18:$L$214, MATCH("Demand ID", 'E4 TB Allocation Details'!$A$18:$L$18, 0),FALSE), 'E2 Allocators'!$B$15:$W$358, MATCH('O5 Details by Class &amp; Accounts'!L$18, 'E2 Allocators'!$B$15:$W$15, 0),FALSE)*$F69)</f>
        <v>0</v>
      </c>
      <c r="M69" s="2186">
        <f>IF(ISERROR(VLOOKUP(VLOOKUP($A69, 'E4 TB Allocation Details'!$A$18:$L$214, MATCH("Demand ID", 'E4 TB Allocation Details'!$A$18:$L$18, 0),FALSE), 'E2 Allocators'!$B$15:$W$358, MATCH('O5 Details by Class &amp; Accounts'!M$18, 'E2 Allocators'!$B$15:$W$15, 0),FALSE)*$F69), 0, VLOOKUP(VLOOKUP($A69, 'E4 TB Allocation Details'!$A$18:$L$214, MATCH("Demand ID", 'E4 TB Allocation Details'!$A$18:$L$18, 0),FALSE), 'E2 Allocators'!$B$15:$W$358, MATCH('O5 Details by Class &amp; Accounts'!M$18, 'E2 Allocators'!$B$15:$W$15, 0),FALSE)*$F69)</f>
        <v>0</v>
      </c>
      <c r="N69" s="2186">
        <f>IF(ISERROR(VLOOKUP(VLOOKUP($A69, 'E4 TB Allocation Details'!$A$18:$L$214, MATCH("Demand ID", 'E4 TB Allocation Details'!$A$18:$L$18, 0),FALSE), 'E2 Allocators'!$B$15:$W$358, MATCH('O5 Details by Class &amp; Accounts'!N$18, 'E2 Allocators'!$B$15:$W$15, 0),FALSE)*$F69), 0, VLOOKUP(VLOOKUP($A69, 'E4 TB Allocation Details'!$A$18:$L$214, MATCH("Demand ID", 'E4 TB Allocation Details'!$A$18:$L$18, 0),FALSE), 'E2 Allocators'!$B$15:$W$358, MATCH('O5 Details by Class &amp; Accounts'!N$18, 'E2 Allocators'!$B$15:$W$15, 0),FALSE)*$F69)</f>
        <v>0</v>
      </c>
      <c r="O69" s="2186">
        <f>IF(ISERROR(VLOOKUP(VLOOKUP($A69, 'E4 TB Allocation Details'!$A$18:$L$214, MATCH("Demand ID", 'E4 TB Allocation Details'!$A$18:$L$18, 0),FALSE), 'E2 Allocators'!$B$15:$W$358, MATCH('O5 Details by Class &amp; Accounts'!O$18, 'E2 Allocators'!$B$15:$W$15, 0),FALSE)*$F69), 0, VLOOKUP(VLOOKUP($A69, 'E4 TB Allocation Details'!$A$18:$L$214, MATCH("Demand ID", 'E4 TB Allocation Details'!$A$18:$L$18, 0),FALSE), 'E2 Allocators'!$B$15:$W$358, MATCH('O5 Details by Class &amp; Accounts'!O$18, 'E2 Allocators'!$B$15:$W$15, 0),FALSE)*$F69)</f>
        <v>0</v>
      </c>
      <c r="P69" s="2186">
        <f>IF(ISERROR(VLOOKUP(VLOOKUP($A69, 'E4 TB Allocation Details'!$A$18:$L$214, MATCH("Demand ID", 'E4 TB Allocation Details'!$A$18:$L$18, 0),FALSE), 'E2 Allocators'!$B$15:$W$358, MATCH('O5 Details by Class &amp; Accounts'!P$18, 'E2 Allocators'!$B$15:$W$15, 0),FALSE)*$F69), 0, VLOOKUP(VLOOKUP($A69, 'E4 TB Allocation Details'!$A$18:$L$214, MATCH("Demand ID", 'E4 TB Allocation Details'!$A$18:$L$18, 0),FALSE), 'E2 Allocators'!$B$15:$W$358, MATCH('O5 Details by Class &amp; Accounts'!P$18, 'E2 Allocators'!$B$15:$W$15, 0),FALSE)*$F69)</f>
        <v>0</v>
      </c>
      <c r="Q69" s="2186">
        <f>IF(ISERROR(VLOOKUP(VLOOKUP($A69, 'E4 TB Allocation Details'!$A$18:$L$214, MATCH("Demand ID", 'E4 TB Allocation Details'!$A$18:$L$18, 0),FALSE), 'E2 Allocators'!$B$15:$W$358, MATCH('O5 Details by Class &amp; Accounts'!Q$18, 'E2 Allocators'!$B$15:$W$15, 0),FALSE)*$F69), 0, VLOOKUP(VLOOKUP($A69, 'E4 TB Allocation Details'!$A$18:$L$214, MATCH("Demand ID", 'E4 TB Allocation Details'!$A$18:$L$18, 0),FALSE), 'E2 Allocators'!$B$15:$W$358, MATCH('O5 Details by Class &amp; Accounts'!Q$18, 'E2 Allocators'!$B$15:$W$15, 0),FALSE)*$F69)</f>
        <v>0</v>
      </c>
      <c r="R69" s="2186">
        <f>IF(ISERROR(VLOOKUP(VLOOKUP($A69, 'E4 TB Allocation Details'!$A$18:$L$214, MATCH("Demand ID", 'E4 TB Allocation Details'!$A$18:$L$18, 0),FALSE), 'E2 Allocators'!$B$15:$W$358, MATCH('O5 Details by Class &amp; Accounts'!R$18, 'E2 Allocators'!$B$15:$W$15, 0),FALSE)*$F69), 0, VLOOKUP(VLOOKUP($A69, 'E4 TB Allocation Details'!$A$18:$L$214, MATCH("Demand ID", 'E4 TB Allocation Details'!$A$18:$L$18, 0),FALSE), 'E2 Allocators'!$B$15:$W$358, MATCH('O5 Details by Class &amp; Accounts'!R$18, 'E2 Allocators'!$B$15:$W$15, 0),FALSE)*$F69)</f>
        <v>0</v>
      </c>
      <c r="S69" s="2186">
        <f>IF(ISERROR(VLOOKUP(VLOOKUP($A69, 'E4 TB Allocation Details'!$A$18:$L$214, MATCH("Demand ID", 'E4 TB Allocation Details'!$A$18:$L$18, 0),FALSE), 'E2 Allocators'!$B$15:$W$358, MATCH('O5 Details by Class &amp; Accounts'!S$18, 'E2 Allocators'!$B$15:$W$15, 0),FALSE)*$F69), 0, VLOOKUP(VLOOKUP($A69, 'E4 TB Allocation Details'!$A$18:$L$214, MATCH("Demand ID", 'E4 TB Allocation Details'!$A$18:$L$18, 0),FALSE), 'E2 Allocators'!$B$15:$W$358, MATCH('O5 Details by Class &amp; Accounts'!S$18, 'E2 Allocators'!$B$15:$W$15, 0),FALSE)*$F69)</f>
        <v>0</v>
      </c>
      <c r="T69" s="2186">
        <f>IF(ISERROR(VLOOKUP(VLOOKUP($A69, 'E4 TB Allocation Details'!$A$18:$L$214, MATCH("Demand ID", 'E4 TB Allocation Details'!$A$18:$L$18, 0),FALSE), 'E2 Allocators'!$B$15:$W$358, MATCH('O5 Details by Class &amp; Accounts'!T$18, 'E2 Allocators'!$B$15:$W$15, 0),FALSE)*$F69), 0, VLOOKUP(VLOOKUP($A69, 'E4 TB Allocation Details'!$A$18:$L$214, MATCH("Demand ID", 'E4 TB Allocation Details'!$A$18:$L$18, 0),FALSE), 'E2 Allocators'!$B$15:$W$358, MATCH('O5 Details by Class &amp; Accounts'!T$18, 'E2 Allocators'!$B$15:$W$15, 0),FALSE)*$F69)</f>
        <v>0</v>
      </c>
      <c r="U69" s="2186">
        <f>IF(ISERROR(VLOOKUP(VLOOKUP($A69, 'E4 TB Allocation Details'!$A$18:$L$214, MATCH("Demand ID", 'E4 TB Allocation Details'!$A$18:$L$18, 0),FALSE), 'E2 Allocators'!$B$15:$W$358, MATCH('O5 Details by Class &amp; Accounts'!U$18, 'E2 Allocators'!$B$15:$W$15, 0),FALSE)*$F69), 0, VLOOKUP(VLOOKUP($A69, 'E4 TB Allocation Details'!$A$18:$L$214, MATCH("Demand ID", 'E4 TB Allocation Details'!$A$18:$L$18, 0),FALSE), 'E2 Allocators'!$B$15:$W$358, MATCH('O5 Details by Class &amp; Accounts'!U$18, 'E2 Allocators'!$B$15:$W$15, 0),FALSE)*$F69)</f>
        <v>0</v>
      </c>
      <c r="V69" s="2186">
        <f>IF(ISERROR(VLOOKUP(VLOOKUP($A69, 'E4 TB Allocation Details'!$A$18:$L$214, MATCH("Demand ID", 'E4 TB Allocation Details'!$A$18:$L$18, 0),FALSE), 'E2 Allocators'!$B$15:$W$358, MATCH('O5 Details by Class &amp; Accounts'!V$18, 'E2 Allocators'!$B$15:$W$15, 0),FALSE)*$F69), 0, VLOOKUP(VLOOKUP($A69, 'E4 TB Allocation Details'!$A$18:$L$214, MATCH("Demand ID", 'E4 TB Allocation Details'!$A$18:$L$18, 0),FALSE), 'E2 Allocators'!$B$15:$W$358, MATCH('O5 Details by Class &amp; Accounts'!V$18, 'E2 Allocators'!$B$15:$W$15, 0),FALSE)*$F69)</f>
        <v>0</v>
      </c>
      <c r="W69" s="2186">
        <f>IF(ISERROR(VLOOKUP(VLOOKUP($A69, 'E4 TB Allocation Details'!$A$18:$L$214, MATCH("Demand ID", 'E4 TB Allocation Details'!$A$18:$L$18, 0),FALSE), 'E2 Allocators'!$B$15:$W$358, MATCH('O5 Details by Class &amp; Accounts'!W$18, 'E2 Allocators'!$B$15:$W$15, 0),FALSE)*$F69), 0, VLOOKUP(VLOOKUP($A69, 'E4 TB Allocation Details'!$A$18:$L$214, MATCH("Demand ID", 'E4 TB Allocation Details'!$A$18:$L$18, 0),FALSE), 'E2 Allocators'!$B$15:$W$358, MATCH('O5 Details by Class &amp; Accounts'!W$18, 'E2 Allocators'!$B$15:$W$15, 0),FALSE)*$F69)</f>
        <v>0</v>
      </c>
      <c r="X69" s="2186">
        <f>IF(ISERROR(VLOOKUP(VLOOKUP($A69, 'E4 TB Allocation Details'!$A$18:$L$214, MATCH("Demand ID", 'E4 TB Allocation Details'!$A$18:$L$18, 0),FALSE), 'E2 Allocators'!$B$15:$W$358, MATCH('O5 Details by Class &amp; Accounts'!X$18, 'E2 Allocators'!$B$15:$W$15, 0),FALSE)*$F69), 0, VLOOKUP(VLOOKUP($A69, 'E4 TB Allocation Details'!$A$18:$L$214, MATCH("Demand ID", 'E4 TB Allocation Details'!$A$18:$L$18, 0),FALSE), 'E2 Allocators'!$B$15:$W$358, MATCH('O5 Details by Class &amp; Accounts'!X$18, 'E2 Allocators'!$B$15:$W$15, 0),FALSE)*$F69)</f>
        <v>0</v>
      </c>
      <c r="Y69" s="2186">
        <f>IF(ISERROR(VLOOKUP(VLOOKUP($A69, 'E4 TB Allocation Details'!$A$18:$L$214, MATCH("Demand ID", 'E4 TB Allocation Details'!$A$18:$L$18, 0),FALSE), 'E2 Allocators'!$B$15:$W$358, MATCH('O5 Details by Class &amp; Accounts'!Y$18, 'E2 Allocators'!$B$15:$W$15, 0),FALSE)*$F69), 0, VLOOKUP(VLOOKUP($A69, 'E4 TB Allocation Details'!$A$18:$L$214, MATCH("Demand ID", 'E4 TB Allocation Details'!$A$18:$L$18, 0),FALSE), 'E2 Allocators'!$B$15:$W$358, MATCH('O5 Details by Class &amp; Accounts'!Y$18, 'E2 Allocators'!$B$15:$W$15, 0),FALSE)*$F69)</f>
        <v>0</v>
      </c>
      <c r="Z69" s="2186">
        <f>IF(ISERROR(VLOOKUP(VLOOKUP($A69, 'E4 TB Allocation Details'!$A$18:$L$214, MATCH("Demand ID", 'E4 TB Allocation Details'!$A$18:$L$18, 0),FALSE), 'E2 Allocators'!$B$15:$W$358, MATCH('O5 Details by Class &amp; Accounts'!Z$18, 'E2 Allocators'!$B$15:$W$15, 0),FALSE)*$F69), 0, VLOOKUP(VLOOKUP($A69, 'E4 TB Allocation Details'!$A$18:$L$214, MATCH("Demand ID", 'E4 TB Allocation Details'!$A$18:$L$18, 0),FALSE), 'E2 Allocators'!$B$15:$W$358, MATCH('O5 Details by Class &amp; Accounts'!Z$18, 'E2 Allocators'!$B$15:$W$15, 0),FALSE)*$F69)</f>
        <v>0</v>
      </c>
      <c r="AA69" s="2186">
        <f>IF(ISERROR(VLOOKUP(VLOOKUP($A69, 'E4 TB Allocation Details'!$A$18:$L$214, MATCH("Demand ID", 'E4 TB Allocation Details'!$A$18:$L$18, 0),FALSE), 'E2 Allocators'!$B$15:$W$358, MATCH('O5 Details by Class &amp; Accounts'!AA$18, 'E2 Allocators'!$B$15:$W$15, 0),FALSE)*$F69), 0, VLOOKUP(VLOOKUP($A69, 'E4 TB Allocation Details'!$A$18:$L$214, MATCH("Demand ID", 'E4 TB Allocation Details'!$A$18:$L$18, 0),FALSE), 'E2 Allocators'!$B$15:$W$358, MATCH('O5 Details by Class &amp; Accounts'!AA$18, 'E2 Allocators'!$B$15:$W$15, 0),FALSE)*$F69)</f>
        <v>0</v>
      </c>
      <c r="AB69" s="2186">
        <f>IF(ISERROR(VLOOKUP(VLOOKUP($A69, 'E4 TB Allocation Details'!$A$18:$L$214, MATCH("Demand ID", 'E4 TB Allocation Details'!$A$18:$L$18, 0),FALSE), 'E2 Allocators'!$B$15:$W$358, MATCH('O5 Details by Class &amp; Accounts'!AB$18, 'E2 Allocators'!$B$15:$W$15, 0),FALSE)*$F69), 0, VLOOKUP(VLOOKUP($A69, 'E4 TB Allocation Details'!$A$18:$L$214, MATCH("Demand ID", 'E4 TB Allocation Details'!$A$18:$L$18, 0),FALSE), 'E2 Allocators'!$B$15:$W$358, MATCH('O5 Details by Class &amp; Accounts'!AB$18, 'E2 Allocators'!$B$15:$W$15, 0),FALSE)*$F69)</f>
        <v>0</v>
      </c>
      <c r="AC69" s="2186">
        <f t="shared" si="9"/>
        <v>0</v>
      </c>
      <c r="AD69" s="2186">
        <f>IF(ISERROR(VLOOKUP(VLOOKUP($A69, 'E4 TB Allocation Details'!$A$18:$L$214, MATCH("Customer ID", 'E4 TB Allocation Details'!$A$18:$L$18, 0),FALSE), 'E2 Allocators'!$B$15:$W$358, MATCH('O5 Details by Class &amp; Accounts'!AD$18, 'E2 Allocators'!$B$15:$W$15, 0),FALSE)*$G69), 0, VLOOKUP(VLOOKUP($A69, 'E4 TB Allocation Details'!$A$18:$L$214, MATCH("Customer ID", 'E4 TB Allocation Details'!$A$18:$L$18, 0),FALSE), 'E2 Allocators'!$B$15:$W$358, MATCH('O5 Details by Class &amp; Accounts'!AD$18, 'E2 Allocators'!$B$15:$W$15, 0),FALSE)*$G69)</f>
        <v>0</v>
      </c>
      <c r="AE69" s="2186">
        <f>IF(ISERROR(VLOOKUP(VLOOKUP($A69, 'E4 TB Allocation Details'!$A$18:$L$214, MATCH("Customer ID", 'E4 TB Allocation Details'!$A$18:$L$18, 0),FALSE), 'E2 Allocators'!$B$15:$W$358, MATCH('O5 Details by Class &amp; Accounts'!AE$18, 'E2 Allocators'!$B$15:$W$15, 0),FALSE)*$G69), 0, VLOOKUP(VLOOKUP($A69, 'E4 TB Allocation Details'!$A$18:$L$214, MATCH("Customer ID", 'E4 TB Allocation Details'!$A$18:$L$18, 0),FALSE), 'E2 Allocators'!$B$15:$W$358, MATCH('O5 Details by Class &amp; Accounts'!AE$18, 'E2 Allocators'!$B$15:$W$15, 0),FALSE)*$G69)</f>
        <v>0</v>
      </c>
      <c r="AF69" s="2186">
        <f>IF(ISERROR(VLOOKUP(VLOOKUP($A69, 'E4 TB Allocation Details'!$A$18:$L$214, MATCH("Customer ID", 'E4 TB Allocation Details'!$A$18:$L$18, 0),FALSE), 'E2 Allocators'!$B$15:$W$358, MATCH('O5 Details by Class &amp; Accounts'!AF$18, 'E2 Allocators'!$B$15:$W$15, 0),FALSE)*$G69), 0, VLOOKUP(VLOOKUP($A69, 'E4 TB Allocation Details'!$A$18:$L$214, MATCH("Customer ID", 'E4 TB Allocation Details'!$A$18:$L$18, 0),FALSE), 'E2 Allocators'!$B$15:$W$358, MATCH('O5 Details by Class &amp; Accounts'!AF$18, 'E2 Allocators'!$B$15:$W$15, 0),FALSE)*$G69)</f>
        <v>0</v>
      </c>
      <c r="AG69" s="2186">
        <f>IF(ISERROR(VLOOKUP(VLOOKUP($A69, 'E4 TB Allocation Details'!$A$18:$L$214, MATCH("Customer ID", 'E4 TB Allocation Details'!$A$18:$L$18, 0),FALSE), 'E2 Allocators'!$B$15:$W$358, MATCH('O5 Details by Class &amp; Accounts'!AG$18, 'E2 Allocators'!$B$15:$W$15, 0),FALSE)*$G69), 0, VLOOKUP(VLOOKUP($A69, 'E4 TB Allocation Details'!$A$18:$L$214, MATCH("Customer ID", 'E4 TB Allocation Details'!$A$18:$L$18, 0),FALSE), 'E2 Allocators'!$B$15:$W$358, MATCH('O5 Details by Class &amp; Accounts'!AG$18, 'E2 Allocators'!$B$15:$W$15, 0),FALSE)*$G69)</f>
        <v>0</v>
      </c>
      <c r="AH69" s="2186">
        <f>IF(ISERROR(VLOOKUP(VLOOKUP($A69, 'E4 TB Allocation Details'!$A$18:$L$214, MATCH("Customer ID", 'E4 TB Allocation Details'!$A$18:$L$18, 0),FALSE), 'E2 Allocators'!$B$15:$W$358, MATCH('O5 Details by Class &amp; Accounts'!AH$18, 'E2 Allocators'!$B$15:$W$15, 0),FALSE)*$G69), 0, VLOOKUP(VLOOKUP($A69, 'E4 TB Allocation Details'!$A$18:$L$214, MATCH("Customer ID", 'E4 TB Allocation Details'!$A$18:$L$18, 0),FALSE), 'E2 Allocators'!$B$15:$W$358, MATCH('O5 Details by Class &amp; Accounts'!AH$18, 'E2 Allocators'!$B$15:$W$15, 0),FALSE)*$G69)</f>
        <v>0</v>
      </c>
      <c r="AI69" s="2186">
        <f>IF(ISERROR(VLOOKUP(VLOOKUP($A69, 'E4 TB Allocation Details'!$A$18:$L$214, MATCH("Customer ID", 'E4 TB Allocation Details'!$A$18:$L$18, 0),FALSE), 'E2 Allocators'!$B$15:$W$358, MATCH('O5 Details by Class &amp; Accounts'!AI$18, 'E2 Allocators'!$B$15:$W$15, 0),FALSE)*$G69), 0, VLOOKUP(VLOOKUP($A69, 'E4 TB Allocation Details'!$A$18:$L$214, MATCH("Customer ID", 'E4 TB Allocation Details'!$A$18:$L$18, 0),FALSE), 'E2 Allocators'!$B$15:$W$358, MATCH('O5 Details by Class &amp; Accounts'!AI$18, 'E2 Allocators'!$B$15:$W$15, 0),FALSE)*$G69)</f>
        <v>0</v>
      </c>
      <c r="AJ69" s="2186">
        <f>IF(ISERROR(VLOOKUP(VLOOKUP($A69, 'E4 TB Allocation Details'!$A$18:$L$214, MATCH("Customer ID", 'E4 TB Allocation Details'!$A$18:$L$18, 0),FALSE), 'E2 Allocators'!$B$15:$W$358, MATCH('O5 Details by Class &amp; Accounts'!AJ$18, 'E2 Allocators'!$B$15:$W$15, 0),FALSE)*$G69), 0, VLOOKUP(VLOOKUP($A69, 'E4 TB Allocation Details'!$A$18:$L$214, MATCH("Customer ID", 'E4 TB Allocation Details'!$A$18:$L$18, 0),FALSE), 'E2 Allocators'!$B$15:$W$358, MATCH('O5 Details by Class &amp; Accounts'!AJ$18, 'E2 Allocators'!$B$15:$W$15, 0),FALSE)*$G69)</f>
        <v>0</v>
      </c>
      <c r="AK69" s="2186">
        <f>IF(ISERROR(VLOOKUP(VLOOKUP($A69, 'E4 TB Allocation Details'!$A$18:$L$214, MATCH("Customer ID", 'E4 TB Allocation Details'!$A$18:$L$18, 0),FALSE), 'E2 Allocators'!$B$15:$W$358, MATCH('O5 Details by Class &amp; Accounts'!AK$18, 'E2 Allocators'!$B$15:$W$15, 0),FALSE)*$G69), 0, VLOOKUP(VLOOKUP($A69, 'E4 TB Allocation Details'!$A$18:$L$214, MATCH("Customer ID", 'E4 TB Allocation Details'!$A$18:$L$18, 0),FALSE), 'E2 Allocators'!$B$15:$W$358, MATCH('O5 Details by Class &amp; Accounts'!AK$18, 'E2 Allocators'!$B$15:$W$15, 0),FALSE)*$G69)</f>
        <v>0</v>
      </c>
      <c r="AL69" s="2186">
        <f>IF(ISERROR(VLOOKUP(VLOOKUP($A69, 'E4 TB Allocation Details'!$A$18:$L$214, MATCH("Customer ID", 'E4 TB Allocation Details'!$A$18:$L$18, 0),FALSE), 'E2 Allocators'!$B$15:$W$358, MATCH('O5 Details by Class &amp; Accounts'!AL$18, 'E2 Allocators'!$B$15:$W$15, 0),FALSE)*$G69), 0, VLOOKUP(VLOOKUP($A69, 'E4 TB Allocation Details'!$A$18:$L$214, MATCH("Customer ID", 'E4 TB Allocation Details'!$A$18:$L$18, 0),FALSE), 'E2 Allocators'!$B$15:$W$358, MATCH('O5 Details by Class &amp; Accounts'!AL$18, 'E2 Allocators'!$B$15:$W$15, 0),FALSE)*$G69)</f>
        <v>0</v>
      </c>
      <c r="AM69" s="2186">
        <f>IF(ISERROR(VLOOKUP(VLOOKUP($A69, 'E4 TB Allocation Details'!$A$18:$L$214, MATCH("Customer ID", 'E4 TB Allocation Details'!$A$18:$L$18, 0),FALSE), 'E2 Allocators'!$B$15:$W$358, MATCH('O5 Details by Class &amp; Accounts'!AM$18, 'E2 Allocators'!$B$15:$W$15, 0),FALSE)*$G69), 0, VLOOKUP(VLOOKUP($A69, 'E4 TB Allocation Details'!$A$18:$L$214, MATCH("Customer ID", 'E4 TB Allocation Details'!$A$18:$L$18, 0),FALSE), 'E2 Allocators'!$B$15:$W$358, MATCH('O5 Details by Class &amp; Accounts'!AM$18, 'E2 Allocators'!$B$15:$W$15, 0),FALSE)*$G69)</f>
        <v>0</v>
      </c>
      <c r="AN69" s="2186">
        <f>IF(ISERROR(VLOOKUP(VLOOKUP($A69, 'E4 TB Allocation Details'!$A$18:$L$214, MATCH("Customer ID", 'E4 TB Allocation Details'!$A$18:$L$18, 0),FALSE), 'E2 Allocators'!$B$15:$W$358, MATCH('O5 Details by Class &amp; Accounts'!AN$18, 'E2 Allocators'!$B$15:$W$15, 0),FALSE)*$G69), 0, VLOOKUP(VLOOKUP($A69, 'E4 TB Allocation Details'!$A$18:$L$214, MATCH("Customer ID", 'E4 TB Allocation Details'!$A$18:$L$18, 0),FALSE), 'E2 Allocators'!$B$15:$W$358, MATCH('O5 Details by Class &amp; Accounts'!AN$18, 'E2 Allocators'!$B$15:$W$15, 0),FALSE)*$G69)</f>
        <v>0</v>
      </c>
      <c r="AO69" s="2186">
        <f>IF(ISERROR(VLOOKUP(VLOOKUP($A69, 'E4 TB Allocation Details'!$A$18:$L$214, MATCH("Customer ID", 'E4 TB Allocation Details'!$A$18:$L$18, 0),FALSE), 'E2 Allocators'!$B$15:$W$358, MATCH('O5 Details by Class &amp; Accounts'!AO$18, 'E2 Allocators'!$B$15:$W$15, 0),FALSE)*$G69), 0, VLOOKUP(VLOOKUP($A69, 'E4 TB Allocation Details'!$A$18:$L$214, MATCH("Customer ID", 'E4 TB Allocation Details'!$A$18:$L$18, 0),FALSE), 'E2 Allocators'!$B$15:$W$358, MATCH('O5 Details by Class &amp; Accounts'!AO$18, 'E2 Allocators'!$B$15:$W$15, 0),FALSE)*$G69)</f>
        <v>0</v>
      </c>
      <c r="AP69" s="2186">
        <f>IF(ISERROR(VLOOKUP(VLOOKUP($A69, 'E4 TB Allocation Details'!$A$18:$L$214, MATCH("Customer ID", 'E4 TB Allocation Details'!$A$18:$L$18, 0),FALSE), 'E2 Allocators'!$B$15:$W$358, MATCH('O5 Details by Class &amp; Accounts'!AP$18, 'E2 Allocators'!$B$15:$W$15, 0),FALSE)*$G69), 0, VLOOKUP(VLOOKUP($A69, 'E4 TB Allocation Details'!$A$18:$L$214, MATCH("Customer ID", 'E4 TB Allocation Details'!$A$18:$L$18, 0),FALSE), 'E2 Allocators'!$B$15:$W$358, MATCH('O5 Details by Class &amp; Accounts'!AP$18, 'E2 Allocators'!$B$15:$W$15, 0),FALSE)*$G69)</f>
        <v>0</v>
      </c>
      <c r="AQ69" s="2186">
        <f>IF(ISERROR(VLOOKUP(VLOOKUP($A69, 'E4 TB Allocation Details'!$A$18:$L$214, MATCH("Customer ID", 'E4 TB Allocation Details'!$A$18:$L$18, 0),FALSE), 'E2 Allocators'!$B$15:$W$358, MATCH('O5 Details by Class &amp; Accounts'!AQ$18, 'E2 Allocators'!$B$15:$W$15, 0),FALSE)*$G69), 0, VLOOKUP(VLOOKUP($A69, 'E4 TB Allocation Details'!$A$18:$L$214, MATCH("Customer ID", 'E4 TB Allocation Details'!$A$18:$L$18, 0),FALSE), 'E2 Allocators'!$B$15:$W$358, MATCH('O5 Details by Class &amp; Accounts'!AQ$18, 'E2 Allocators'!$B$15:$W$15, 0),FALSE)*$G69)</f>
        <v>0</v>
      </c>
      <c r="AR69" s="2186">
        <f>IF(ISERROR(VLOOKUP(VLOOKUP($A69, 'E4 TB Allocation Details'!$A$18:$L$214, MATCH("Customer ID", 'E4 TB Allocation Details'!$A$18:$L$18, 0),FALSE), 'E2 Allocators'!$B$15:$W$358, MATCH('O5 Details by Class &amp; Accounts'!AR$18, 'E2 Allocators'!$B$15:$W$15, 0),FALSE)*$G69), 0, VLOOKUP(VLOOKUP($A69, 'E4 TB Allocation Details'!$A$18:$L$214, MATCH("Customer ID", 'E4 TB Allocation Details'!$A$18:$L$18, 0),FALSE), 'E2 Allocators'!$B$15:$W$358, MATCH('O5 Details by Class &amp; Accounts'!AR$18, 'E2 Allocators'!$B$15:$W$15, 0),FALSE)*$G69)</f>
        <v>0</v>
      </c>
      <c r="AS69" s="2186">
        <f>IF(ISERROR(VLOOKUP(VLOOKUP($A69, 'E4 TB Allocation Details'!$A$18:$L$214, MATCH("Customer ID", 'E4 TB Allocation Details'!$A$18:$L$18, 0),FALSE), 'E2 Allocators'!$B$15:$W$358, MATCH('O5 Details by Class &amp; Accounts'!AS$18, 'E2 Allocators'!$B$15:$W$15, 0),FALSE)*$G69), 0, VLOOKUP(VLOOKUP($A69, 'E4 TB Allocation Details'!$A$18:$L$214, MATCH("Customer ID", 'E4 TB Allocation Details'!$A$18:$L$18, 0),FALSE), 'E2 Allocators'!$B$15:$W$358, MATCH('O5 Details by Class &amp; Accounts'!AS$18, 'E2 Allocators'!$B$15:$W$15, 0),FALSE)*$G69)</f>
        <v>0</v>
      </c>
      <c r="AT69" s="2186">
        <f>IF(ISERROR(VLOOKUP(VLOOKUP($A69, 'E4 TB Allocation Details'!$A$18:$L$214, MATCH("Customer ID", 'E4 TB Allocation Details'!$A$18:$L$18, 0),FALSE), 'E2 Allocators'!$B$15:$W$358, MATCH('O5 Details by Class &amp; Accounts'!AT$18, 'E2 Allocators'!$B$15:$W$15, 0),FALSE)*$G69), 0, VLOOKUP(VLOOKUP($A69, 'E4 TB Allocation Details'!$A$18:$L$214, MATCH("Customer ID", 'E4 TB Allocation Details'!$A$18:$L$18, 0),FALSE), 'E2 Allocators'!$B$15:$W$358, MATCH('O5 Details by Class &amp; Accounts'!AT$18, 'E2 Allocators'!$B$15:$W$15, 0),FALSE)*$G69)</f>
        <v>0</v>
      </c>
      <c r="AU69" s="2186">
        <f>IF(ISERROR(VLOOKUP(VLOOKUP($A69, 'E4 TB Allocation Details'!$A$18:$L$214, MATCH("Customer ID", 'E4 TB Allocation Details'!$A$18:$L$18, 0),FALSE), 'E2 Allocators'!$B$15:$W$358, MATCH('O5 Details by Class &amp; Accounts'!AU$18, 'E2 Allocators'!$B$15:$W$15, 0),FALSE)*$G69), 0, VLOOKUP(VLOOKUP($A69, 'E4 TB Allocation Details'!$A$18:$L$214, MATCH("Customer ID", 'E4 TB Allocation Details'!$A$18:$L$18, 0),FALSE), 'E2 Allocators'!$B$15:$W$358, MATCH('O5 Details by Class &amp; Accounts'!AU$18, 'E2 Allocators'!$B$15:$W$15, 0),FALSE)*$G69)</f>
        <v>0</v>
      </c>
      <c r="AV69" s="2186">
        <f>IF(ISERROR(VLOOKUP(VLOOKUP($A69, 'E4 TB Allocation Details'!$A$18:$L$214, MATCH("Customer ID", 'E4 TB Allocation Details'!$A$18:$L$18, 0),FALSE), 'E2 Allocators'!$B$15:$W$358, MATCH('O5 Details by Class &amp; Accounts'!AV$18, 'E2 Allocators'!$B$15:$W$15, 0),FALSE)*$G69), 0, VLOOKUP(VLOOKUP($A69, 'E4 TB Allocation Details'!$A$18:$L$214, MATCH("Customer ID", 'E4 TB Allocation Details'!$A$18:$L$18, 0),FALSE), 'E2 Allocators'!$B$15:$W$358, MATCH('O5 Details by Class &amp; Accounts'!AV$18, 'E2 Allocators'!$B$15:$W$15, 0),FALSE)*$G69)</f>
        <v>0</v>
      </c>
      <c r="AW69" s="2186">
        <f>IF(ISERROR(VLOOKUP(VLOOKUP($A69, 'E4 TB Allocation Details'!$A$18:$L$214, MATCH("Customer ID", 'E4 TB Allocation Details'!$A$18:$L$18, 0),FALSE), 'E2 Allocators'!$B$15:$W$358, MATCH('O5 Details by Class &amp; Accounts'!AW$18, 'E2 Allocators'!$B$15:$W$15, 0),FALSE)*$G69), 0, VLOOKUP(VLOOKUP($A69, 'E4 TB Allocation Details'!$A$18:$L$214, MATCH("Customer ID", 'E4 TB Allocation Details'!$A$18:$L$18, 0),FALSE), 'E2 Allocators'!$B$15:$W$358, MATCH('O5 Details by Class &amp; Accounts'!AW$18, 'E2 Allocators'!$B$15:$W$15, 0),FALSE)*$G69)</f>
        <v>0</v>
      </c>
      <c r="AX69" s="2186">
        <f t="shared" si="10"/>
        <v>0</v>
      </c>
      <c r="AY69" s="2186">
        <f>IF(ISERROR(VLOOKUP(VLOOKUP($A69, 'E4 TB Allocation Details'!$A$18:$L$214, MATCH("Misc ID", 'E4 TB Allocation Details'!$A$18:$L$18, 0),FALSE), 'E2 Allocators'!$B$15:$W$358, MATCH('O5 Details by Class &amp; Accounts'!AY$18, 'E2 Allocators'!$B$15:$W$15, 0),FALSE)*$E69), 0, VLOOKUP(VLOOKUP($A69, 'E4 TB Allocation Details'!$A$18:$L$214, MATCH("Misc ID", 'E4 TB Allocation Details'!$A$18:$L$18, 0),FALSE), 'E2 Allocators'!$B$15:$W$358, MATCH('O5 Details by Class &amp; Accounts'!AY$18, 'E2 Allocators'!$B$15:$W$15, 0),FALSE)*$E69)</f>
        <v>0</v>
      </c>
      <c r="AZ69" s="2186">
        <f>IF(ISERROR(VLOOKUP(VLOOKUP($A69, 'E4 TB Allocation Details'!$A$18:$L$214, MATCH("Misc ID", 'E4 TB Allocation Details'!$A$18:$L$18, 0),FALSE), 'E2 Allocators'!$B$15:$W$358, MATCH('O5 Details by Class &amp; Accounts'!AZ$18, 'E2 Allocators'!$B$15:$W$15, 0),FALSE)*$E69), 0, VLOOKUP(VLOOKUP($A69, 'E4 TB Allocation Details'!$A$18:$L$214, MATCH("Misc ID", 'E4 TB Allocation Details'!$A$18:$L$18, 0),FALSE), 'E2 Allocators'!$B$15:$W$358, MATCH('O5 Details by Class &amp; Accounts'!AZ$18, 'E2 Allocators'!$B$15:$W$15, 0),FALSE)*$E69)</f>
        <v>0</v>
      </c>
      <c r="BA69" s="2186">
        <f>IF(ISERROR(VLOOKUP(VLOOKUP($A69, 'E4 TB Allocation Details'!$A$18:$L$214, MATCH("Misc ID", 'E4 TB Allocation Details'!$A$18:$L$18, 0),FALSE), 'E2 Allocators'!$B$15:$W$358, MATCH('O5 Details by Class &amp; Accounts'!BA$18, 'E2 Allocators'!$B$15:$W$15, 0),FALSE)*$E69), 0, VLOOKUP(VLOOKUP($A69, 'E4 TB Allocation Details'!$A$18:$L$214, MATCH("Misc ID", 'E4 TB Allocation Details'!$A$18:$L$18, 0),FALSE), 'E2 Allocators'!$B$15:$W$358, MATCH('O5 Details by Class &amp; Accounts'!BA$18, 'E2 Allocators'!$B$15:$W$15, 0),FALSE)*$E69)</f>
        <v>0</v>
      </c>
      <c r="BB69" s="2186">
        <f>IF(ISERROR(VLOOKUP(VLOOKUP($A69, 'E4 TB Allocation Details'!$A$18:$L$214, MATCH("Misc ID", 'E4 TB Allocation Details'!$A$18:$L$18, 0),FALSE), 'E2 Allocators'!$B$15:$W$358, MATCH('O5 Details by Class &amp; Accounts'!BB$18, 'E2 Allocators'!$B$15:$W$15, 0),FALSE)*$E69), 0, VLOOKUP(VLOOKUP($A69, 'E4 TB Allocation Details'!$A$18:$L$214, MATCH("Misc ID", 'E4 TB Allocation Details'!$A$18:$L$18, 0),FALSE), 'E2 Allocators'!$B$15:$W$358, MATCH('O5 Details by Class &amp; Accounts'!BB$18, 'E2 Allocators'!$B$15:$W$15, 0),FALSE)*$E69)</f>
        <v>0</v>
      </c>
      <c r="BC69" s="2186">
        <f>IF(ISERROR(VLOOKUP(VLOOKUP($A69, 'E4 TB Allocation Details'!$A$18:$L$214, MATCH("Misc ID", 'E4 TB Allocation Details'!$A$18:$L$18, 0),FALSE), 'E2 Allocators'!$B$15:$W$358, MATCH('O5 Details by Class &amp; Accounts'!BC$18, 'E2 Allocators'!$B$15:$W$15, 0),FALSE)*$E69), 0, VLOOKUP(VLOOKUP($A69, 'E4 TB Allocation Details'!$A$18:$L$214, MATCH("Misc ID", 'E4 TB Allocation Details'!$A$18:$L$18, 0),FALSE), 'E2 Allocators'!$B$15:$W$358, MATCH('O5 Details by Class &amp; Accounts'!BC$18, 'E2 Allocators'!$B$15:$W$15, 0),FALSE)*$E69)</f>
        <v>0</v>
      </c>
      <c r="BD69" s="2186">
        <f>IF(ISERROR(VLOOKUP(VLOOKUP($A69, 'E4 TB Allocation Details'!$A$18:$L$214, MATCH("Misc ID", 'E4 TB Allocation Details'!$A$18:$L$18, 0),FALSE), 'E2 Allocators'!$B$15:$W$358, MATCH('O5 Details by Class &amp; Accounts'!BD$18, 'E2 Allocators'!$B$15:$W$15, 0),FALSE)*$E69), 0, VLOOKUP(VLOOKUP($A69, 'E4 TB Allocation Details'!$A$18:$L$214, MATCH("Misc ID", 'E4 TB Allocation Details'!$A$18:$L$18, 0),FALSE), 'E2 Allocators'!$B$15:$W$358, MATCH('O5 Details by Class &amp; Accounts'!BD$18, 'E2 Allocators'!$B$15:$W$15, 0),FALSE)*$E69)</f>
        <v>0</v>
      </c>
      <c r="BE69" s="2186">
        <f>IF(ISERROR(VLOOKUP(VLOOKUP($A69, 'E4 TB Allocation Details'!$A$18:$L$214, MATCH("Misc ID", 'E4 TB Allocation Details'!$A$18:$L$18, 0),FALSE), 'E2 Allocators'!$B$15:$W$358, MATCH('O5 Details by Class &amp; Accounts'!BE$18, 'E2 Allocators'!$B$15:$W$15, 0),FALSE)*$E69), 0, VLOOKUP(VLOOKUP($A69, 'E4 TB Allocation Details'!$A$18:$L$214, MATCH("Misc ID", 'E4 TB Allocation Details'!$A$18:$L$18, 0),FALSE), 'E2 Allocators'!$B$15:$W$358, MATCH('O5 Details by Class &amp; Accounts'!BE$18, 'E2 Allocators'!$B$15:$W$15, 0),FALSE)*$E69)</f>
        <v>0</v>
      </c>
      <c r="BF69" s="2186">
        <f>IF(ISERROR(VLOOKUP(VLOOKUP($A69, 'E4 TB Allocation Details'!$A$18:$L$214, MATCH("Misc ID", 'E4 TB Allocation Details'!$A$18:$L$18, 0),FALSE), 'E2 Allocators'!$B$15:$W$358, MATCH('O5 Details by Class &amp; Accounts'!BF$18, 'E2 Allocators'!$B$15:$W$15, 0),FALSE)*$E69), 0, VLOOKUP(VLOOKUP($A69, 'E4 TB Allocation Details'!$A$18:$L$214, MATCH("Misc ID", 'E4 TB Allocation Details'!$A$18:$L$18, 0),FALSE), 'E2 Allocators'!$B$15:$W$358, MATCH('O5 Details by Class &amp; Accounts'!BF$18, 'E2 Allocators'!$B$15:$W$15, 0),FALSE)*$E69)</f>
        <v>0</v>
      </c>
      <c r="BG69" s="2186">
        <f>IF(ISERROR(VLOOKUP(VLOOKUP($A69, 'E4 TB Allocation Details'!$A$18:$L$214, MATCH("Misc ID", 'E4 TB Allocation Details'!$A$18:$L$18, 0),FALSE), 'E2 Allocators'!$B$15:$W$358, MATCH('O5 Details by Class &amp; Accounts'!BG$18, 'E2 Allocators'!$B$15:$W$15, 0),FALSE)*$E69), 0, VLOOKUP(VLOOKUP($A69, 'E4 TB Allocation Details'!$A$18:$L$214, MATCH("Misc ID", 'E4 TB Allocation Details'!$A$18:$L$18, 0),FALSE), 'E2 Allocators'!$B$15:$W$358, MATCH('O5 Details by Class &amp; Accounts'!BG$18, 'E2 Allocators'!$B$15:$W$15, 0),FALSE)*$E69)</f>
        <v>0</v>
      </c>
      <c r="BH69" s="2186">
        <f>IF(ISERROR(VLOOKUP(VLOOKUP($A69, 'E4 TB Allocation Details'!$A$18:$L$214, MATCH("Misc ID", 'E4 TB Allocation Details'!$A$18:$L$18, 0),FALSE), 'E2 Allocators'!$B$15:$W$358, MATCH('O5 Details by Class &amp; Accounts'!BH$18, 'E2 Allocators'!$B$15:$W$15, 0),FALSE)*$E69), 0, VLOOKUP(VLOOKUP($A69, 'E4 TB Allocation Details'!$A$18:$L$214, MATCH("Misc ID", 'E4 TB Allocation Details'!$A$18:$L$18, 0),FALSE), 'E2 Allocators'!$B$15:$W$358, MATCH('O5 Details by Class &amp; Accounts'!BH$18, 'E2 Allocators'!$B$15:$W$15, 0),FALSE)*$E69)</f>
        <v>0</v>
      </c>
      <c r="BI69" s="2186">
        <f>IF(ISERROR(VLOOKUP(VLOOKUP($A69, 'E4 TB Allocation Details'!$A$18:$L$214, MATCH("Misc ID", 'E4 TB Allocation Details'!$A$18:$L$18, 0),FALSE), 'E2 Allocators'!$B$15:$W$358, MATCH('O5 Details by Class &amp; Accounts'!BI$18, 'E2 Allocators'!$B$15:$W$15, 0),FALSE)*$E69), 0, VLOOKUP(VLOOKUP($A69, 'E4 TB Allocation Details'!$A$18:$L$214, MATCH("Misc ID", 'E4 TB Allocation Details'!$A$18:$L$18, 0),FALSE), 'E2 Allocators'!$B$15:$W$358, MATCH('O5 Details by Class &amp; Accounts'!BI$18, 'E2 Allocators'!$B$15:$W$15, 0),FALSE)*$E69)</f>
        <v>0</v>
      </c>
      <c r="BJ69" s="2186">
        <f>IF(ISERROR(VLOOKUP(VLOOKUP($A69, 'E4 TB Allocation Details'!$A$18:$L$214, MATCH("Misc ID", 'E4 TB Allocation Details'!$A$18:$L$18, 0),FALSE), 'E2 Allocators'!$B$15:$W$358, MATCH('O5 Details by Class &amp; Accounts'!BJ$18, 'E2 Allocators'!$B$15:$W$15, 0),FALSE)*$E69), 0, VLOOKUP(VLOOKUP($A69, 'E4 TB Allocation Details'!$A$18:$L$214, MATCH("Misc ID", 'E4 TB Allocation Details'!$A$18:$L$18, 0),FALSE), 'E2 Allocators'!$B$15:$W$358, MATCH('O5 Details by Class &amp; Accounts'!BJ$18, 'E2 Allocators'!$B$15:$W$15, 0),FALSE)*$E69)</f>
        <v>0</v>
      </c>
      <c r="BK69" s="2186">
        <f>IF(ISERROR(VLOOKUP(VLOOKUP($A69, 'E4 TB Allocation Details'!$A$18:$L$214, MATCH("Misc ID", 'E4 TB Allocation Details'!$A$18:$L$18, 0),FALSE), 'E2 Allocators'!$B$15:$W$358, MATCH('O5 Details by Class &amp; Accounts'!BK$18, 'E2 Allocators'!$B$15:$W$15, 0),FALSE)*$E69), 0, VLOOKUP(VLOOKUP($A69, 'E4 TB Allocation Details'!$A$18:$L$214, MATCH("Misc ID", 'E4 TB Allocation Details'!$A$18:$L$18, 0),FALSE), 'E2 Allocators'!$B$15:$W$358, MATCH('O5 Details by Class &amp; Accounts'!BK$18, 'E2 Allocators'!$B$15:$W$15, 0),FALSE)*$E69)</f>
        <v>0</v>
      </c>
      <c r="BL69" s="2186">
        <f>IF(ISERROR(VLOOKUP(VLOOKUP($A69, 'E4 TB Allocation Details'!$A$18:$L$214, MATCH("Misc ID", 'E4 TB Allocation Details'!$A$18:$L$18, 0),FALSE), 'E2 Allocators'!$B$15:$W$358, MATCH('O5 Details by Class &amp; Accounts'!BL$18, 'E2 Allocators'!$B$15:$W$15, 0),FALSE)*$E69), 0, VLOOKUP(VLOOKUP($A69, 'E4 TB Allocation Details'!$A$18:$L$214, MATCH("Misc ID", 'E4 TB Allocation Details'!$A$18:$L$18, 0),FALSE), 'E2 Allocators'!$B$15:$W$358, MATCH('O5 Details by Class &amp; Accounts'!BL$18, 'E2 Allocators'!$B$15:$W$15, 0),FALSE)*$E69)</f>
        <v>0</v>
      </c>
      <c r="BM69" s="2186">
        <f>IF(ISERROR(VLOOKUP(VLOOKUP($A69, 'E4 TB Allocation Details'!$A$18:$L$214, MATCH("Misc ID", 'E4 TB Allocation Details'!$A$18:$L$18, 0),FALSE), 'E2 Allocators'!$B$15:$W$358, MATCH('O5 Details by Class &amp; Accounts'!BM$18, 'E2 Allocators'!$B$15:$W$15, 0),FALSE)*$E69), 0, VLOOKUP(VLOOKUP($A69, 'E4 TB Allocation Details'!$A$18:$L$214, MATCH("Misc ID", 'E4 TB Allocation Details'!$A$18:$L$18, 0),FALSE), 'E2 Allocators'!$B$15:$W$358, MATCH('O5 Details by Class &amp; Accounts'!BM$18, 'E2 Allocators'!$B$15:$W$15, 0),FALSE)*$E69)</f>
        <v>0</v>
      </c>
      <c r="BN69" s="2186">
        <f>IF(ISERROR(VLOOKUP(VLOOKUP($A69, 'E4 TB Allocation Details'!$A$18:$L$214, MATCH("Misc ID", 'E4 TB Allocation Details'!$A$18:$L$18, 0),FALSE), 'E2 Allocators'!$B$15:$W$358, MATCH('O5 Details by Class &amp; Accounts'!BN$18, 'E2 Allocators'!$B$15:$W$15, 0),FALSE)*$E69), 0, VLOOKUP(VLOOKUP($A69, 'E4 TB Allocation Details'!$A$18:$L$214, MATCH("Misc ID", 'E4 TB Allocation Details'!$A$18:$L$18, 0),FALSE), 'E2 Allocators'!$B$15:$W$358, MATCH('O5 Details by Class &amp; Accounts'!BN$18, 'E2 Allocators'!$B$15:$W$15, 0),FALSE)*$E69)</f>
        <v>0</v>
      </c>
      <c r="BO69" s="2186">
        <f>IF(ISERROR(VLOOKUP(VLOOKUP($A69, 'E4 TB Allocation Details'!$A$18:$L$214, MATCH("Misc ID", 'E4 TB Allocation Details'!$A$18:$L$18, 0),FALSE), 'E2 Allocators'!$B$15:$W$358, MATCH('O5 Details by Class &amp; Accounts'!BO$18, 'E2 Allocators'!$B$15:$W$15, 0),FALSE)*$E69), 0, VLOOKUP(VLOOKUP($A69, 'E4 TB Allocation Details'!$A$18:$L$214, MATCH("Misc ID", 'E4 TB Allocation Details'!$A$18:$L$18, 0),FALSE), 'E2 Allocators'!$B$15:$W$358, MATCH('O5 Details by Class &amp; Accounts'!BO$18, 'E2 Allocators'!$B$15:$W$15, 0),FALSE)*$E69)</f>
        <v>0</v>
      </c>
      <c r="BP69" s="2186">
        <f>IF(ISERROR(VLOOKUP(VLOOKUP($A69, 'E4 TB Allocation Details'!$A$18:$L$214, MATCH("Misc ID", 'E4 TB Allocation Details'!$A$18:$L$18, 0),FALSE), 'E2 Allocators'!$B$15:$W$358, MATCH('O5 Details by Class &amp; Accounts'!BP$18, 'E2 Allocators'!$B$15:$W$15, 0),FALSE)*$E69), 0, VLOOKUP(VLOOKUP($A69, 'E4 TB Allocation Details'!$A$18:$L$214, MATCH("Misc ID", 'E4 TB Allocation Details'!$A$18:$L$18, 0),FALSE), 'E2 Allocators'!$B$15:$W$358, MATCH('O5 Details by Class &amp; Accounts'!BP$18, 'E2 Allocators'!$B$15:$W$15, 0),FALSE)*$E69)</f>
        <v>0</v>
      </c>
      <c r="BQ69" s="2186">
        <f>IF(ISERROR(VLOOKUP(VLOOKUP($A69, 'E4 TB Allocation Details'!$A$18:$L$214, MATCH("Misc ID", 'E4 TB Allocation Details'!$A$18:$L$18, 0),FALSE), 'E2 Allocators'!$B$15:$W$358, MATCH('O5 Details by Class &amp; Accounts'!BQ$18, 'E2 Allocators'!$B$15:$W$15, 0),FALSE)*$E69), 0, VLOOKUP(VLOOKUP($A69, 'E4 TB Allocation Details'!$A$18:$L$214, MATCH("Misc ID", 'E4 TB Allocation Details'!$A$18:$L$18, 0),FALSE), 'E2 Allocators'!$B$15:$W$358, MATCH('O5 Details by Class &amp; Accounts'!BQ$18, 'E2 Allocators'!$B$15:$W$15, 0),FALSE)*$E69)</f>
        <v>0</v>
      </c>
      <c r="BR69" s="2186">
        <f>IF(ISERROR(VLOOKUP(VLOOKUP($A69, 'E4 TB Allocation Details'!$A$18:$L$214, MATCH("Misc ID", 'E4 TB Allocation Details'!$A$18:$L$18, 0),FALSE), 'E2 Allocators'!$B$15:$W$358, MATCH('O5 Details by Class &amp; Accounts'!BR$18, 'E2 Allocators'!$B$15:$W$15, 0),FALSE)*$E69), 0, VLOOKUP(VLOOKUP($A69, 'E4 TB Allocation Details'!$A$18:$L$214, MATCH("Misc ID", 'E4 TB Allocation Details'!$A$18:$L$18, 0),FALSE), 'E2 Allocators'!$B$15:$W$358, MATCH('O5 Details by Class &amp; Accounts'!BR$18, 'E2 Allocators'!$B$15:$W$15, 0),FALSE)*$E69)</f>
        <v>0</v>
      </c>
      <c r="BS69" s="2186">
        <f t="shared" si="11"/>
        <v>0</v>
      </c>
      <c r="BT69" s="2186">
        <f>IF(ISERROR(VLOOKUP(VLOOKUP($A69, 'E4 TB Allocation Details'!$A$18:$L$214, MATCH("A &amp; G ID", 'E4 TB Allocation Details'!$A$18:$L$18, 0),FALSE), 'E2 Allocators'!$B$15:$W$358, MATCH('O5 Details by Class &amp; Accounts'!BT$18, 'E2 Allocators'!$B$15:$W$15, 0),FALSE)*$E69), 0, VLOOKUP(VLOOKUP($A69, 'E4 TB Allocation Details'!$A$18:$L$214, MATCH("A &amp; G ID", 'E4 TB Allocation Details'!$A$18:$L$18, 0),FALSE), 'E2 Allocators'!$B$15:$W$358, MATCH('O5 Details by Class &amp; Accounts'!BT$18, 'E2 Allocators'!$B$15:$W$15, 0),FALSE)*$E69)</f>
        <v>1645431.7724279524</v>
      </c>
      <c r="BU69" s="2186">
        <f>IF(ISERROR(VLOOKUP(VLOOKUP($A69, 'E4 TB Allocation Details'!$A$18:$L$214, MATCH("A &amp; G ID", 'E4 TB Allocation Details'!$A$18:$L$18, 0),FALSE), 'E2 Allocators'!$B$15:$W$358, MATCH('O5 Details by Class &amp; Accounts'!BU$18, 'E2 Allocators'!$B$15:$W$15, 0),FALSE)*$E69), 0, VLOOKUP(VLOOKUP($A69, 'E4 TB Allocation Details'!$A$18:$L$214, MATCH("A &amp; G ID", 'E4 TB Allocation Details'!$A$18:$L$18, 0),FALSE), 'E2 Allocators'!$B$15:$W$358, MATCH('O5 Details by Class &amp; Accounts'!BU$18, 'E2 Allocators'!$B$15:$W$15, 0),FALSE)*$E69)</f>
        <v>378487.59485718637</v>
      </c>
      <c r="BV69" s="2186">
        <f>IF(ISERROR(VLOOKUP(VLOOKUP($A69, 'E4 TB Allocation Details'!$A$18:$L$214, MATCH("A &amp; G ID", 'E4 TB Allocation Details'!$A$18:$L$18, 0),FALSE), 'E2 Allocators'!$B$15:$W$358, MATCH('O5 Details by Class &amp; Accounts'!BV$18, 'E2 Allocators'!$B$15:$W$15, 0),FALSE)*$E69), 0, VLOOKUP(VLOOKUP($A69, 'E4 TB Allocation Details'!$A$18:$L$214, MATCH("A &amp; G ID", 'E4 TB Allocation Details'!$A$18:$L$18, 0),FALSE), 'E2 Allocators'!$B$15:$W$358, MATCH('O5 Details by Class &amp; Accounts'!BV$18, 'E2 Allocators'!$B$15:$W$15, 0),FALSE)*$E69)</f>
        <v>588602.41320652445</v>
      </c>
      <c r="BW69" s="2186">
        <f>IF(ISERROR(VLOOKUP(VLOOKUP($A69, 'E4 TB Allocation Details'!$A$18:$L$214, MATCH("A &amp; G ID", 'E4 TB Allocation Details'!$A$18:$L$18, 0),FALSE), 'E2 Allocators'!$B$15:$W$358, MATCH('O5 Details by Class &amp; Accounts'!BW$18, 'E2 Allocators'!$B$15:$W$15, 0),FALSE)*$E69), 0, VLOOKUP(VLOOKUP($A69, 'E4 TB Allocation Details'!$A$18:$L$214, MATCH("A &amp; G ID", 'E4 TB Allocation Details'!$A$18:$L$18, 0),FALSE), 'E2 Allocators'!$B$15:$W$358, MATCH('O5 Details by Class &amp; Accounts'!BW$18, 'E2 Allocators'!$B$15:$W$15, 0),FALSE)*$E69)</f>
        <v>0</v>
      </c>
      <c r="BX69" s="2186">
        <f>IF(ISERROR(VLOOKUP(VLOOKUP($A69, 'E4 TB Allocation Details'!$A$18:$L$214, MATCH("A &amp; G ID", 'E4 TB Allocation Details'!$A$18:$L$18, 0),FALSE), 'E2 Allocators'!$B$15:$W$358, MATCH('O5 Details by Class &amp; Accounts'!BX$18, 'E2 Allocators'!$B$15:$W$15, 0),FALSE)*$E69), 0, VLOOKUP(VLOOKUP($A69, 'E4 TB Allocation Details'!$A$18:$L$214, MATCH("A &amp; G ID", 'E4 TB Allocation Details'!$A$18:$L$18, 0),FALSE), 'E2 Allocators'!$B$15:$W$358, MATCH('O5 Details by Class &amp; Accounts'!BX$18, 'E2 Allocators'!$B$15:$W$15, 0),FALSE)*$E69)</f>
        <v>0</v>
      </c>
      <c r="BY69" s="2186">
        <f>IF(ISERROR(VLOOKUP(VLOOKUP($A69, 'E4 TB Allocation Details'!$A$18:$L$214, MATCH("A &amp; G ID", 'E4 TB Allocation Details'!$A$18:$L$18, 0),FALSE), 'E2 Allocators'!$B$15:$W$358, MATCH('O5 Details by Class &amp; Accounts'!BY$18, 'E2 Allocators'!$B$15:$W$15, 0),FALSE)*$E69), 0, VLOOKUP(VLOOKUP($A69, 'E4 TB Allocation Details'!$A$18:$L$214, MATCH("A &amp; G ID", 'E4 TB Allocation Details'!$A$18:$L$18, 0),FALSE), 'E2 Allocators'!$B$15:$W$358, MATCH('O5 Details by Class &amp; Accounts'!BY$18, 'E2 Allocators'!$B$15:$W$15, 0),FALSE)*$E69)</f>
        <v>0</v>
      </c>
      <c r="BZ69" s="2186">
        <f>IF(ISERROR(VLOOKUP(VLOOKUP($A69, 'E4 TB Allocation Details'!$A$18:$L$214, MATCH("A &amp; G ID", 'E4 TB Allocation Details'!$A$18:$L$18, 0),FALSE), 'E2 Allocators'!$B$15:$W$358, MATCH('O5 Details by Class &amp; Accounts'!BZ$18, 'E2 Allocators'!$B$15:$W$15, 0),FALSE)*$E69), 0, VLOOKUP(VLOOKUP($A69, 'E4 TB Allocation Details'!$A$18:$L$214, MATCH("A &amp; G ID", 'E4 TB Allocation Details'!$A$18:$L$18, 0),FALSE), 'E2 Allocators'!$B$15:$W$358, MATCH('O5 Details by Class &amp; Accounts'!BZ$18, 'E2 Allocators'!$B$15:$W$15, 0),FALSE)*$E69)</f>
        <v>38525.159017382131</v>
      </c>
      <c r="CA69" s="2186">
        <f>IF(ISERROR(VLOOKUP(VLOOKUP($A69, 'E4 TB Allocation Details'!$A$18:$L$214, MATCH("A &amp; G ID", 'E4 TB Allocation Details'!$A$18:$L$18, 0),FALSE), 'E2 Allocators'!$B$15:$W$358, MATCH('O5 Details by Class &amp; Accounts'!CA$18, 'E2 Allocators'!$B$15:$W$15, 0),FALSE)*$E69), 0, VLOOKUP(VLOOKUP($A69, 'E4 TB Allocation Details'!$A$18:$L$214, MATCH("A &amp; G ID", 'E4 TB Allocation Details'!$A$18:$L$18, 0),FALSE), 'E2 Allocators'!$B$15:$W$358, MATCH('O5 Details by Class &amp; Accounts'!CA$18, 'E2 Allocators'!$B$15:$W$15, 0),FALSE)*$E69)</f>
        <v>4651.6859214088572</v>
      </c>
      <c r="CB69" s="2186">
        <f>IF(ISERROR(VLOOKUP(VLOOKUP($A69, 'E4 TB Allocation Details'!$A$18:$L$214, MATCH("A &amp; G ID", 'E4 TB Allocation Details'!$A$18:$L$18, 0),FALSE), 'E2 Allocators'!$B$15:$W$358, MATCH('O5 Details by Class &amp; Accounts'!CB$18, 'E2 Allocators'!$B$15:$W$15, 0),FALSE)*$E69), 0, VLOOKUP(VLOOKUP($A69, 'E4 TB Allocation Details'!$A$18:$L$214, MATCH("A &amp; G ID", 'E4 TB Allocation Details'!$A$18:$L$18, 0),FALSE), 'E2 Allocators'!$B$15:$W$358, MATCH('O5 Details by Class &amp; Accounts'!CB$18, 'E2 Allocators'!$B$15:$W$15, 0),FALSE)*$E69)</f>
        <v>3905.3745695458019</v>
      </c>
      <c r="CC69" s="2186">
        <f>IF(ISERROR(VLOOKUP(VLOOKUP($A69, 'E4 TB Allocation Details'!$A$18:$L$214, MATCH("A &amp; G ID", 'E4 TB Allocation Details'!$A$18:$L$18, 0),FALSE), 'E2 Allocators'!$B$15:$W$358, MATCH('O5 Details by Class &amp; Accounts'!CC$18, 'E2 Allocators'!$B$15:$W$15, 0),FALSE)*$E69), 0, VLOOKUP(VLOOKUP($A69, 'E4 TB Allocation Details'!$A$18:$L$214, MATCH("A &amp; G ID", 'E4 TB Allocation Details'!$A$18:$L$18, 0),FALSE), 'E2 Allocators'!$B$15:$W$358, MATCH('O5 Details by Class &amp; Accounts'!CC$18, 'E2 Allocators'!$B$15:$W$15, 0),FALSE)*$E69)</f>
        <v>0</v>
      </c>
      <c r="CD69" s="2186">
        <f>IF(ISERROR(VLOOKUP(VLOOKUP($A69, 'E4 TB Allocation Details'!$A$18:$L$214, MATCH("A &amp; G ID", 'E4 TB Allocation Details'!$A$18:$L$18, 0),FALSE), 'E2 Allocators'!$B$15:$W$358, MATCH('O5 Details by Class &amp; Accounts'!CD$18, 'E2 Allocators'!$B$15:$W$15, 0),FALSE)*$E69), 0, VLOOKUP(VLOOKUP($A69, 'E4 TB Allocation Details'!$A$18:$L$214, MATCH("A &amp; G ID", 'E4 TB Allocation Details'!$A$18:$L$18, 0),FALSE), 'E2 Allocators'!$B$15:$W$358, MATCH('O5 Details by Class &amp; Accounts'!CD$18, 'E2 Allocators'!$B$15:$W$15, 0),FALSE)*$E69)</f>
        <v>0</v>
      </c>
      <c r="CE69" s="2186">
        <f>IF(ISERROR(VLOOKUP(VLOOKUP($A69, 'E4 TB Allocation Details'!$A$18:$L$214, MATCH("A &amp; G ID", 'E4 TB Allocation Details'!$A$18:$L$18, 0),FALSE), 'E2 Allocators'!$B$15:$W$358, MATCH('O5 Details by Class &amp; Accounts'!CE$18, 'E2 Allocators'!$B$15:$W$15, 0),FALSE)*$E69), 0, VLOOKUP(VLOOKUP($A69, 'E4 TB Allocation Details'!$A$18:$L$214, MATCH("A &amp; G ID", 'E4 TB Allocation Details'!$A$18:$L$18, 0),FALSE), 'E2 Allocators'!$B$15:$W$358, MATCH('O5 Details by Class &amp; Accounts'!CE$18, 'E2 Allocators'!$B$15:$W$15, 0),FALSE)*$E69)</f>
        <v>0</v>
      </c>
      <c r="CF69" s="2186">
        <f>IF(ISERROR(VLOOKUP(VLOOKUP($A69, 'E4 TB Allocation Details'!$A$18:$L$214, MATCH("A &amp; G ID", 'E4 TB Allocation Details'!$A$18:$L$18, 0),FALSE), 'E2 Allocators'!$B$15:$W$358, MATCH('O5 Details by Class &amp; Accounts'!CF$18, 'E2 Allocators'!$B$15:$W$15, 0),FALSE)*$E69), 0, VLOOKUP(VLOOKUP($A69, 'E4 TB Allocation Details'!$A$18:$L$214, MATCH("A &amp; G ID", 'E4 TB Allocation Details'!$A$18:$L$18, 0),FALSE), 'E2 Allocators'!$B$15:$W$358, MATCH('O5 Details by Class &amp; Accounts'!CF$18, 'E2 Allocators'!$B$15:$W$15, 0),FALSE)*$E69)</f>
        <v>0</v>
      </c>
      <c r="CG69" s="2186">
        <f>IF(ISERROR(VLOOKUP(VLOOKUP($A69, 'E4 TB Allocation Details'!$A$18:$L$214, MATCH("A &amp; G ID", 'E4 TB Allocation Details'!$A$18:$L$18, 0),FALSE), 'E2 Allocators'!$B$15:$W$358, MATCH('O5 Details by Class &amp; Accounts'!CG$18, 'E2 Allocators'!$B$15:$W$15, 0),FALSE)*$E69), 0, VLOOKUP(VLOOKUP($A69, 'E4 TB Allocation Details'!$A$18:$L$214, MATCH("A &amp; G ID", 'E4 TB Allocation Details'!$A$18:$L$18, 0),FALSE), 'E2 Allocators'!$B$15:$W$358, MATCH('O5 Details by Class &amp; Accounts'!CG$18, 'E2 Allocators'!$B$15:$W$15, 0),FALSE)*$E69)</f>
        <v>0</v>
      </c>
      <c r="CH69" s="2186">
        <f>IF(ISERROR(VLOOKUP(VLOOKUP($A69, 'E4 TB Allocation Details'!$A$18:$L$214, MATCH("A &amp; G ID", 'E4 TB Allocation Details'!$A$18:$L$18, 0),FALSE), 'E2 Allocators'!$B$15:$W$358, MATCH('O5 Details by Class &amp; Accounts'!CH$18, 'E2 Allocators'!$B$15:$W$15, 0),FALSE)*$E69), 0, VLOOKUP(VLOOKUP($A69, 'E4 TB Allocation Details'!$A$18:$L$214, MATCH("A &amp; G ID", 'E4 TB Allocation Details'!$A$18:$L$18, 0),FALSE), 'E2 Allocators'!$B$15:$W$358, MATCH('O5 Details by Class &amp; Accounts'!CH$18, 'E2 Allocators'!$B$15:$W$15, 0),FALSE)*$E69)</f>
        <v>0</v>
      </c>
      <c r="CI69" s="2186">
        <f>IF(ISERROR(VLOOKUP(VLOOKUP($A69, 'E4 TB Allocation Details'!$A$18:$L$214, MATCH("A &amp; G ID", 'E4 TB Allocation Details'!$A$18:$L$18, 0),FALSE), 'E2 Allocators'!$B$15:$W$358, MATCH('O5 Details by Class &amp; Accounts'!CI$18, 'E2 Allocators'!$B$15:$W$15, 0),FALSE)*$E69), 0, VLOOKUP(VLOOKUP($A69, 'E4 TB Allocation Details'!$A$18:$L$214, MATCH("A &amp; G ID", 'E4 TB Allocation Details'!$A$18:$L$18, 0),FALSE), 'E2 Allocators'!$B$15:$W$358, MATCH('O5 Details by Class &amp; Accounts'!CI$18, 'E2 Allocators'!$B$15:$W$15, 0),FALSE)*$E69)</f>
        <v>0</v>
      </c>
      <c r="CJ69" s="2186">
        <f>IF(ISERROR(VLOOKUP(VLOOKUP($A69, 'E4 TB Allocation Details'!$A$18:$L$214, MATCH("A &amp; G ID", 'E4 TB Allocation Details'!$A$18:$L$18, 0),FALSE), 'E2 Allocators'!$B$15:$W$358, MATCH('O5 Details by Class &amp; Accounts'!CJ$18, 'E2 Allocators'!$B$15:$W$15, 0),FALSE)*$E69), 0, VLOOKUP(VLOOKUP($A69, 'E4 TB Allocation Details'!$A$18:$L$214, MATCH("A &amp; G ID", 'E4 TB Allocation Details'!$A$18:$L$18, 0),FALSE), 'E2 Allocators'!$B$15:$W$358, MATCH('O5 Details by Class &amp; Accounts'!CJ$18, 'E2 Allocators'!$B$15:$W$15, 0),FALSE)*$E69)</f>
        <v>0</v>
      </c>
      <c r="CK69" s="2186">
        <f>IF(ISERROR(VLOOKUP(VLOOKUP($A69, 'E4 TB Allocation Details'!$A$18:$L$214, MATCH("A &amp; G ID", 'E4 TB Allocation Details'!$A$18:$L$18, 0),FALSE), 'E2 Allocators'!$B$15:$W$358, MATCH('O5 Details by Class &amp; Accounts'!CK$18, 'E2 Allocators'!$B$15:$W$15, 0),FALSE)*$E69), 0, VLOOKUP(VLOOKUP($A69, 'E4 TB Allocation Details'!$A$18:$L$214, MATCH("A &amp; G ID", 'E4 TB Allocation Details'!$A$18:$L$18, 0),FALSE), 'E2 Allocators'!$B$15:$W$358, MATCH('O5 Details by Class &amp; Accounts'!CK$18, 'E2 Allocators'!$B$15:$W$15, 0),FALSE)*$E69)</f>
        <v>0</v>
      </c>
      <c r="CL69" s="2186">
        <f>IF(ISERROR(VLOOKUP(VLOOKUP($A69, 'E4 TB Allocation Details'!$A$18:$L$214, MATCH("A &amp; G ID", 'E4 TB Allocation Details'!$A$18:$L$18, 0),FALSE), 'E2 Allocators'!$B$15:$W$358, MATCH('O5 Details by Class &amp; Accounts'!CL$18, 'E2 Allocators'!$B$15:$W$15, 0),FALSE)*$E69), 0, VLOOKUP(VLOOKUP($A69, 'E4 TB Allocation Details'!$A$18:$L$214, MATCH("A &amp; G ID", 'E4 TB Allocation Details'!$A$18:$L$18, 0),FALSE), 'E2 Allocators'!$B$15:$W$358, MATCH('O5 Details by Class &amp; Accounts'!CL$18, 'E2 Allocators'!$B$15:$W$15, 0),FALSE)*$E69)</f>
        <v>0</v>
      </c>
      <c r="CM69" s="2186">
        <f>IF(ISERROR(VLOOKUP(VLOOKUP($A69, 'E4 TB Allocation Details'!$A$18:$L$214, MATCH("A &amp; G ID", 'E4 TB Allocation Details'!$A$18:$L$18, 0),FALSE), 'E2 Allocators'!$B$15:$W$358, MATCH('O5 Details by Class &amp; Accounts'!CM$18, 'E2 Allocators'!$B$15:$W$15, 0),FALSE)*$E69), 0, VLOOKUP(VLOOKUP($A69, 'E4 TB Allocation Details'!$A$18:$L$214, MATCH("A &amp; G ID", 'E4 TB Allocation Details'!$A$18:$L$18, 0),FALSE), 'E2 Allocators'!$B$15:$W$358, MATCH('O5 Details by Class &amp; Accounts'!CM$18, 'E2 Allocators'!$B$15:$W$15, 0),FALSE)*$E69)</f>
        <v>0</v>
      </c>
      <c r="CN69" s="2186">
        <f t="shared" si="12"/>
        <v>2659604</v>
      </c>
      <c r="CO69" s="2187">
        <f t="shared" si="7"/>
        <v>0</v>
      </c>
      <c r="CQ69" s="1625" t="s">
        <v>5</v>
      </c>
    </row>
    <row r="70" spans="1:95" s="54" customFormat="1" ht="12.75" x14ac:dyDescent="0.2">
      <c r="A70" s="1838">
        <v>1945</v>
      </c>
      <c r="B70" s="1807" t="s">
        <v>515</v>
      </c>
      <c r="C70" s="2184">
        <f>IF(ISERROR(VLOOKUP($A70,'I3 TB Data'!$A$19:$H$483,MATCH('O5 Details by Class &amp; Accounts'!$C$18, 'I3 TB Data'!$A$19:$H$19,0),0)), 0, VLOOKUP($A70,'I3 TB Data'!$A$19:$H$483,MATCH('O5 Details by Class &amp; Accounts'!$C$18,'I3 TB Data'!$A$19:$H$19,0),0))</f>
        <v>0</v>
      </c>
      <c r="D70" s="2185">
        <f>'I4 BO ASSETS'!E72</f>
        <v>0</v>
      </c>
      <c r="E70" s="2184">
        <f t="shared" si="6"/>
        <v>0</v>
      </c>
      <c r="F70" s="2186">
        <f>IF(ISERROR(VLOOKUP($A70, 'E1 Categorization'!A33:E124, MATCH("Customer Component", 'E1 Categorization'!$A$33:$E$33,0), 0)), 0, IF(VLOOKUP($A70, 'E1 Categorization'!A33:E124, MATCH("Customer Component", 'E1 Categorization'!$A$33:$E$33,0), 0)=0, 'O5 Details by Class &amp; Accounts'!$E70, IF(AND(VLOOKUP($A70, 'E1 Categorization'!A33:E124, MATCH("Customer Component", 'E1 Categorization'!$A$33:$E$33,0), 0) &gt;0, VLOOKUP($A70, 'E1 Categorization'!A33:E124, MATCH("Customer Component", 'E1 Categorization'!$A$33:$E$33,0), 0)&lt;1), 'O5 Details by Class &amp; Accounts'!$E70*(1-VLOOKUP($A70, 'E1 Categorization'!A33:E124, MATCH("Customer Component", 'E1 Categorization'!$A$33:$E$33,0), 0)), 0)))</f>
        <v>0</v>
      </c>
      <c r="G70" s="2186">
        <f>IF(ISERROR(VLOOKUP($A70, 'E1 Categorization'!A33:E124, MATCH("Customer Component", 'E1 Categorization'!$A$33:$E$33,0), 0)),0, IF(VLOOKUP($A70, 'E1 Categorization'!A33:E124, MATCH("Customer Component", 'E1 Categorization'!$A$33:$E$33,0), 0)=0, 0, IF(AND(VLOOKUP($A70, 'E1 Categorization'!A33:E124, MATCH("Customer Component", 'E1 Categorization'!$A$33:$E$33,0), 0) &gt;0, VLOOKUP($A70, 'E1 Categorization'!A33:E124, MATCH("Customer Component", 'E1 Categorization'!$A$33:$E$33,0), 0)&lt;1), 'O5 Details by Class &amp; Accounts'!$E70*(VLOOKUP($A70, 'E1 Categorization'!A33:E124, MATCH("Customer Component", 'E1 Categorization'!$A$33:$E$33,0), 0)), 'O5 Details by Class &amp; Accounts'!$E70)))</f>
        <v>0</v>
      </c>
      <c r="H70" s="2186">
        <f t="shared" si="8"/>
        <v>0</v>
      </c>
      <c r="I70" s="2186">
        <f>IF(ISERROR(VLOOKUP(VLOOKUP($A70, 'E4 TB Allocation Details'!$A$18:$L$214, MATCH("Demand ID", 'E4 TB Allocation Details'!$A$18:$L$18, 0),FALSE), 'E2 Allocators'!$B$15:$W$358, MATCH('O5 Details by Class &amp; Accounts'!I$18, 'E2 Allocators'!$B$15:$W$15, 0),FALSE)*$F70), 0, VLOOKUP(VLOOKUP($A70, 'E4 TB Allocation Details'!$A$18:$L$214, MATCH("Demand ID", 'E4 TB Allocation Details'!$A$18:$L$18, 0),FALSE), 'E2 Allocators'!$B$15:$W$358, MATCH('O5 Details by Class &amp; Accounts'!I$18, 'E2 Allocators'!$B$15:$W$15, 0),FALSE)*$F70)</f>
        <v>0</v>
      </c>
      <c r="J70" s="2186">
        <f>IF(ISERROR(VLOOKUP(VLOOKUP($A70, 'E4 TB Allocation Details'!$A$18:$L$214, MATCH("Demand ID", 'E4 TB Allocation Details'!$A$18:$L$18, 0),FALSE), 'E2 Allocators'!$B$15:$W$358, MATCH('O5 Details by Class &amp; Accounts'!J$18, 'E2 Allocators'!$B$15:$W$15, 0),FALSE)*$F70), 0, VLOOKUP(VLOOKUP($A70, 'E4 TB Allocation Details'!$A$18:$L$214, MATCH("Demand ID", 'E4 TB Allocation Details'!$A$18:$L$18, 0),FALSE), 'E2 Allocators'!$B$15:$W$358, MATCH('O5 Details by Class &amp; Accounts'!J$18, 'E2 Allocators'!$B$15:$W$15, 0),FALSE)*$F70)</f>
        <v>0</v>
      </c>
      <c r="K70" s="2186">
        <f>IF(ISERROR(VLOOKUP(VLOOKUP($A70, 'E4 TB Allocation Details'!$A$18:$L$214, MATCH("Demand ID", 'E4 TB Allocation Details'!$A$18:$L$18, 0),FALSE), 'E2 Allocators'!$B$15:$W$358, MATCH('O5 Details by Class &amp; Accounts'!K$18, 'E2 Allocators'!$B$15:$W$15, 0),FALSE)*$F70), 0, VLOOKUP(VLOOKUP($A70, 'E4 TB Allocation Details'!$A$18:$L$214, MATCH("Demand ID", 'E4 TB Allocation Details'!$A$18:$L$18, 0),FALSE), 'E2 Allocators'!$B$15:$W$358, MATCH('O5 Details by Class &amp; Accounts'!K$18, 'E2 Allocators'!$B$15:$W$15, 0),FALSE)*$F70)</f>
        <v>0</v>
      </c>
      <c r="L70" s="2186">
        <f>IF(ISERROR(VLOOKUP(VLOOKUP($A70, 'E4 TB Allocation Details'!$A$18:$L$214, MATCH("Demand ID", 'E4 TB Allocation Details'!$A$18:$L$18, 0),FALSE), 'E2 Allocators'!$B$15:$W$358, MATCH('O5 Details by Class &amp; Accounts'!L$18, 'E2 Allocators'!$B$15:$W$15, 0),FALSE)*$F70), 0, VLOOKUP(VLOOKUP($A70, 'E4 TB Allocation Details'!$A$18:$L$214, MATCH("Demand ID", 'E4 TB Allocation Details'!$A$18:$L$18, 0),FALSE), 'E2 Allocators'!$B$15:$W$358, MATCH('O5 Details by Class &amp; Accounts'!L$18, 'E2 Allocators'!$B$15:$W$15, 0),FALSE)*$F70)</f>
        <v>0</v>
      </c>
      <c r="M70" s="2186">
        <f>IF(ISERROR(VLOOKUP(VLOOKUP($A70, 'E4 TB Allocation Details'!$A$18:$L$214, MATCH("Demand ID", 'E4 TB Allocation Details'!$A$18:$L$18, 0),FALSE), 'E2 Allocators'!$B$15:$W$358, MATCH('O5 Details by Class &amp; Accounts'!M$18, 'E2 Allocators'!$B$15:$W$15, 0),FALSE)*$F70), 0, VLOOKUP(VLOOKUP($A70, 'E4 TB Allocation Details'!$A$18:$L$214, MATCH("Demand ID", 'E4 TB Allocation Details'!$A$18:$L$18, 0),FALSE), 'E2 Allocators'!$B$15:$W$358, MATCH('O5 Details by Class &amp; Accounts'!M$18, 'E2 Allocators'!$B$15:$W$15, 0),FALSE)*$F70)</f>
        <v>0</v>
      </c>
      <c r="N70" s="2186">
        <f>IF(ISERROR(VLOOKUP(VLOOKUP($A70, 'E4 TB Allocation Details'!$A$18:$L$214, MATCH("Demand ID", 'E4 TB Allocation Details'!$A$18:$L$18, 0),FALSE), 'E2 Allocators'!$B$15:$W$358, MATCH('O5 Details by Class &amp; Accounts'!N$18, 'E2 Allocators'!$B$15:$W$15, 0),FALSE)*$F70), 0, VLOOKUP(VLOOKUP($A70, 'E4 TB Allocation Details'!$A$18:$L$214, MATCH("Demand ID", 'E4 TB Allocation Details'!$A$18:$L$18, 0),FALSE), 'E2 Allocators'!$B$15:$W$358, MATCH('O5 Details by Class &amp; Accounts'!N$18, 'E2 Allocators'!$B$15:$W$15, 0),FALSE)*$F70)</f>
        <v>0</v>
      </c>
      <c r="O70" s="2186">
        <f>IF(ISERROR(VLOOKUP(VLOOKUP($A70, 'E4 TB Allocation Details'!$A$18:$L$214, MATCH("Demand ID", 'E4 TB Allocation Details'!$A$18:$L$18, 0),FALSE), 'E2 Allocators'!$B$15:$W$358, MATCH('O5 Details by Class &amp; Accounts'!O$18, 'E2 Allocators'!$B$15:$W$15, 0),FALSE)*$F70), 0, VLOOKUP(VLOOKUP($A70, 'E4 TB Allocation Details'!$A$18:$L$214, MATCH("Demand ID", 'E4 TB Allocation Details'!$A$18:$L$18, 0),FALSE), 'E2 Allocators'!$B$15:$W$358, MATCH('O5 Details by Class &amp; Accounts'!O$18, 'E2 Allocators'!$B$15:$W$15, 0),FALSE)*$F70)</f>
        <v>0</v>
      </c>
      <c r="P70" s="2186">
        <f>IF(ISERROR(VLOOKUP(VLOOKUP($A70, 'E4 TB Allocation Details'!$A$18:$L$214, MATCH("Demand ID", 'E4 TB Allocation Details'!$A$18:$L$18, 0),FALSE), 'E2 Allocators'!$B$15:$W$358, MATCH('O5 Details by Class &amp; Accounts'!P$18, 'E2 Allocators'!$B$15:$W$15, 0),FALSE)*$F70), 0, VLOOKUP(VLOOKUP($A70, 'E4 TB Allocation Details'!$A$18:$L$214, MATCH("Demand ID", 'E4 TB Allocation Details'!$A$18:$L$18, 0),FALSE), 'E2 Allocators'!$B$15:$W$358, MATCH('O5 Details by Class &amp; Accounts'!P$18, 'E2 Allocators'!$B$15:$W$15, 0),FALSE)*$F70)</f>
        <v>0</v>
      </c>
      <c r="Q70" s="2186">
        <f>IF(ISERROR(VLOOKUP(VLOOKUP($A70, 'E4 TB Allocation Details'!$A$18:$L$214, MATCH("Demand ID", 'E4 TB Allocation Details'!$A$18:$L$18, 0),FALSE), 'E2 Allocators'!$B$15:$W$358, MATCH('O5 Details by Class &amp; Accounts'!Q$18, 'E2 Allocators'!$B$15:$W$15, 0),FALSE)*$F70), 0, VLOOKUP(VLOOKUP($A70, 'E4 TB Allocation Details'!$A$18:$L$214, MATCH("Demand ID", 'E4 TB Allocation Details'!$A$18:$L$18, 0),FALSE), 'E2 Allocators'!$B$15:$W$358, MATCH('O5 Details by Class &amp; Accounts'!Q$18, 'E2 Allocators'!$B$15:$W$15, 0),FALSE)*$F70)</f>
        <v>0</v>
      </c>
      <c r="R70" s="2186">
        <f>IF(ISERROR(VLOOKUP(VLOOKUP($A70, 'E4 TB Allocation Details'!$A$18:$L$214, MATCH("Demand ID", 'E4 TB Allocation Details'!$A$18:$L$18, 0),FALSE), 'E2 Allocators'!$B$15:$W$358, MATCH('O5 Details by Class &amp; Accounts'!R$18, 'E2 Allocators'!$B$15:$W$15, 0),FALSE)*$F70), 0, VLOOKUP(VLOOKUP($A70, 'E4 TB Allocation Details'!$A$18:$L$214, MATCH("Demand ID", 'E4 TB Allocation Details'!$A$18:$L$18, 0),FALSE), 'E2 Allocators'!$B$15:$W$358, MATCH('O5 Details by Class &amp; Accounts'!R$18, 'E2 Allocators'!$B$15:$W$15, 0),FALSE)*$F70)</f>
        <v>0</v>
      </c>
      <c r="S70" s="2186">
        <f>IF(ISERROR(VLOOKUP(VLOOKUP($A70, 'E4 TB Allocation Details'!$A$18:$L$214, MATCH("Demand ID", 'E4 TB Allocation Details'!$A$18:$L$18, 0),FALSE), 'E2 Allocators'!$B$15:$W$358, MATCH('O5 Details by Class &amp; Accounts'!S$18, 'E2 Allocators'!$B$15:$W$15, 0),FALSE)*$F70), 0, VLOOKUP(VLOOKUP($A70, 'E4 TB Allocation Details'!$A$18:$L$214, MATCH("Demand ID", 'E4 TB Allocation Details'!$A$18:$L$18, 0),FALSE), 'E2 Allocators'!$B$15:$W$358, MATCH('O5 Details by Class &amp; Accounts'!S$18, 'E2 Allocators'!$B$15:$W$15, 0),FALSE)*$F70)</f>
        <v>0</v>
      </c>
      <c r="T70" s="2186">
        <f>IF(ISERROR(VLOOKUP(VLOOKUP($A70, 'E4 TB Allocation Details'!$A$18:$L$214, MATCH("Demand ID", 'E4 TB Allocation Details'!$A$18:$L$18, 0),FALSE), 'E2 Allocators'!$B$15:$W$358, MATCH('O5 Details by Class &amp; Accounts'!T$18, 'E2 Allocators'!$B$15:$W$15, 0),FALSE)*$F70), 0, VLOOKUP(VLOOKUP($A70, 'E4 TB Allocation Details'!$A$18:$L$214, MATCH("Demand ID", 'E4 TB Allocation Details'!$A$18:$L$18, 0),FALSE), 'E2 Allocators'!$B$15:$W$358, MATCH('O5 Details by Class &amp; Accounts'!T$18, 'E2 Allocators'!$B$15:$W$15, 0),FALSE)*$F70)</f>
        <v>0</v>
      </c>
      <c r="U70" s="2186">
        <f>IF(ISERROR(VLOOKUP(VLOOKUP($A70, 'E4 TB Allocation Details'!$A$18:$L$214, MATCH("Demand ID", 'E4 TB Allocation Details'!$A$18:$L$18, 0),FALSE), 'E2 Allocators'!$B$15:$W$358, MATCH('O5 Details by Class &amp; Accounts'!U$18, 'E2 Allocators'!$B$15:$W$15, 0),FALSE)*$F70), 0, VLOOKUP(VLOOKUP($A70, 'E4 TB Allocation Details'!$A$18:$L$214, MATCH("Demand ID", 'E4 TB Allocation Details'!$A$18:$L$18, 0),FALSE), 'E2 Allocators'!$B$15:$W$358, MATCH('O5 Details by Class &amp; Accounts'!U$18, 'E2 Allocators'!$B$15:$W$15, 0),FALSE)*$F70)</f>
        <v>0</v>
      </c>
      <c r="V70" s="2186">
        <f>IF(ISERROR(VLOOKUP(VLOOKUP($A70, 'E4 TB Allocation Details'!$A$18:$L$214, MATCH("Demand ID", 'E4 TB Allocation Details'!$A$18:$L$18, 0),FALSE), 'E2 Allocators'!$B$15:$W$358, MATCH('O5 Details by Class &amp; Accounts'!V$18, 'E2 Allocators'!$B$15:$W$15, 0),FALSE)*$F70), 0, VLOOKUP(VLOOKUP($A70, 'E4 TB Allocation Details'!$A$18:$L$214, MATCH("Demand ID", 'E4 TB Allocation Details'!$A$18:$L$18, 0),FALSE), 'E2 Allocators'!$B$15:$W$358, MATCH('O5 Details by Class &amp; Accounts'!V$18, 'E2 Allocators'!$B$15:$W$15, 0),FALSE)*$F70)</f>
        <v>0</v>
      </c>
      <c r="W70" s="2186">
        <f>IF(ISERROR(VLOOKUP(VLOOKUP($A70, 'E4 TB Allocation Details'!$A$18:$L$214, MATCH("Demand ID", 'E4 TB Allocation Details'!$A$18:$L$18, 0),FALSE), 'E2 Allocators'!$B$15:$W$358, MATCH('O5 Details by Class &amp; Accounts'!W$18, 'E2 Allocators'!$B$15:$W$15, 0),FALSE)*$F70), 0, VLOOKUP(VLOOKUP($A70, 'E4 TB Allocation Details'!$A$18:$L$214, MATCH("Demand ID", 'E4 TB Allocation Details'!$A$18:$L$18, 0),FALSE), 'E2 Allocators'!$B$15:$W$358, MATCH('O5 Details by Class &amp; Accounts'!W$18, 'E2 Allocators'!$B$15:$W$15, 0),FALSE)*$F70)</f>
        <v>0</v>
      </c>
      <c r="X70" s="2186">
        <f>IF(ISERROR(VLOOKUP(VLOOKUP($A70, 'E4 TB Allocation Details'!$A$18:$L$214, MATCH("Demand ID", 'E4 TB Allocation Details'!$A$18:$L$18, 0),FALSE), 'E2 Allocators'!$B$15:$W$358, MATCH('O5 Details by Class &amp; Accounts'!X$18, 'E2 Allocators'!$B$15:$W$15, 0),FALSE)*$F70), 0, VLOOKUP(VLOOKUP($A70, 'E4 TB Allocation Details'!$A$18:$L$214, MATCH("Demand ID", 'E4 TB Allocation Details'!$A$18:$L$18, 0),FALSE), 'E2 Allocators'!$B$15:$W$358, MATCH('O5 Details by Class &amp; Accounts'!X$18, 'E2 Allocators'!$B$15:$W$15, 0),FALSE)*$F70)</f>
        <v>0</v>
      </c>
      <c r="Y70" s="2186">
        <f>IF(ISERROR(VLOOKUP(VLOOKUP($A70, 'E4 TB Allocation Details'!$A$18:$L$214, MATCH("Demand ID", 'E4 TB Allocation Details'!$A$18:$L$18, 0),FALSE), 'E2 Allocators'!$B$15:$W$358, MATCH('O5 Details by Class &amp; Accounts'!Y$18, 'E2 Allocators'!$B$15:$W$15, 0),FALSE)*$F70), 0, VLOOKUP(VLOOKUP($A70, 'E4 TB Allocation Details'!$A$18:$L$214, MATCH("Demand ID", 'E4 TB Allocation Details'!$A$18:$L$18, 0),FALSE), 'E2 Allocators'!$B$15:$W$358, MATCH('O5 Details by Class &amp; Accounts'!Y$18, 'E2 Allocators'!$B$15:$W$15, 0),FALSE)*$F70)</f>
        <v>0</v>
      </c>
      <c r="Z70" s="2186">
        <f>IF(ISERROR(VLOOKUP(VLOOKUP($A70, 'E4 TB Allocation Details'!$A$18:$L$214, MATCH("Demand ID", 'E4 TB Allocation Details'!$A$18:$L$18, 0),FALSE), 'E2 Allocators'!$B$15:$W$358, MATCH('O5 Details by Class &amp; Accounts'!Z$18, 'E2 Allocators'!$B$15:$W$15, 0),FALSE)*$F70), 0, VLOOKUP(VLOOKUP($A70, 'E4 TB Allocation Details'!$A$18:$L$214, MATCH("Demand ID", 'E4 TB Allocation Details'!$A$18:$L$18, 0),FALSE), 'E2 Allocators'!$B$15:$W$358, MATCH('O5 Details by Class &amp; Accounts'!Z$18, 'E2 Allocators'!$B$15:$W$15, 0),FALSE)*$F70)</f>
        <v>0</v>
      </c>
      <c r="AA70" s="2186">
        <f>IF(ISERROR(VLOOKUP(VLOOKUP($A70, 'E4 TB Allocation Details'!$A$18:$L$214, MATCH("Demand ID", 'E4 TB Allocation Details'!$A$18:$L$18, 0),FALSE), 'E2 Allocators'!$B$15:$W$358, MATCH('O5 Details by Class &amp; Accounts'!AA$18, 'E2 Allocators'!$B$15:$W$15, 0),FALSE)*$F70), 0, VLOOKUP(VLOOKUP($A70, 'E4 TB Allocation Details'!$A$18:$L$214, MATCH("Demand ID", 'E4 TB Allocation Details'!$A$18:$L$18, 0),FALSE), 'E2 Allocators'!$B$15:$W$358, MATCH('O5 Details by Class &amp; Accounts'!AA$18, 'E2 Allocators'!$B$15:$W$15, 0),FALSE)*$F70)</f>
        <v>0</v>
      </c>
      <c r="AB70" s="2186">
        <f>IF(ISERROR(VLOOKUP(VLOOKUP($A70, 'E4 TB Allocation Details'!$A$18:$L$214, MATCH("Demand ID", 'E4 TB Allocation Details'!$A$18:$L$18, 0),FALSE), 'E2 Allocators'!$B$15:$W$358, MATCH('O5 Details by Class &amp; Accounts'!AB$18, 'E2 Allocators'!$B$15:$W$15, 0),FALSE)*$F70), 0, VLOOKUP(VLOOKUP($A70, 'E4 TB Allocation Details'!$A$18:$L$214, MATCH("Demand ID", 'E4 TB Allocation Details'!$A$18:$L$18, 0),FALSE), 'E2 Allocators'!$B$15:$W$358, MATCH('O5 Details by Class &amp; Accounts'!AB$18, 'E2 Allocators'!$B$15:$W$15, 0),FALSE)*$F70)</f>
        <v>0</v>
      </c>
      <c r="AC70" s="2186">
        <f t="shared" si="9"/>
        <v>0</v>
      </c>
      <c r="AD70" s="2186">
        <f>IF(ISERROR(VLOOKUP(VLOOKUP($A70, 'E4 TB Allocation Details'!$A$18:$L$214, MATCH("Customer ID", 'E4 TB Allocation Details'!$A$18:$L$18, 0),FALSE), 'E2 Allocators'!$B$15:$W$358, MATCH('O5 Details by Class &amp; Accounts'!AD$18, 'E2 Allocators'!$B$15:$W$15, 0),FALSE)*$G70), 0, VLOOKUP(VLOOKUP($A70, 'E4 TB Allocation Details'!$A$18:$L$214, MATCH("Customer ID", 'E4 TB Allocation Details'!$A$18:$L$18, 0),FALSE), 'E2 Allocators'!$B$15:$W$358, MATCH('O5 Details by Class &amp; Accounts'!AD$18, 'E2 Allocators'!$B$15:$W$15, 0),FALSE)*$G70)</f>
        <v>0</v>
      </c>
      <c r="AE70" s="2186">
        <f>IF(ISERROR(VLOOKUP(VLOOKUP($A70, 'E4 TB Allocation Details'!$A$18:$L$214, MATCH("Customer ID", 'E4 TB Allocation Details'!$A$18:$L$18, 0),FALSE), 'E2 Allocators'!$B$15:$W$358, MATCH('O5 Details by Class &amp; Accounts'!AE$18, 'E2 Allocators'!$B$15:$W$15, 0),FALSE)*$G70), 0, VLOOKUP(VLOOKUP($A70, 'E4 TB Allocation Details'!$A$18:$L$214, MATCH("Customer ID", 'E4 TB Allocation Details'!$A$18:$L$18, 0),FALSE), 'E2 Allocators'!$B$15:$W$358, MATCH('O5 Details by Class &amp; Accounts'!AE$18, 'E2 Allocators'!$B$15:$W$15, 0),FALSE)*$G70)</f>
        <v>0</v>
      </c>
      <c r="AF70" s="2186">
        <f>IF(ISERROR(VLOOKUP(VLOOKUP($A70, 'E4 TB Allocation Details'!$A$18:$L$214, MATCH("Customer ID", 'E4 TB Allocation Details'!$A$18:$L$18, 0),FALSE), 'E2 Allocators'!$B$15:$W$358, MATCH('O5 Details by Class &amp; Accounts'!AF$18, 'E2 Allocators'!$B$15:$W$15, 0),FALSE)*$G70), 0, VLOOKUP(VLOOKUP($A70, 'E4 TB Allocation Details'!$A$18:$L$214, MATCH("Customer ID", 'E4 TB Allocation Details'!$A$18:$L$18, 0),FALSE), 'E2 Allocators'!$B$15:$W$358, MATCH('O5 Details by Class &amp; Accounts'!AF$18, 'E2 Allocators'!$B$15:$W$15, 0),FALSE)*$G70)</f>
        <v>0</v>
      </c>
      <c r="AG70" s="2186">
        <f>IF(ISERROR(VLOOKUP(VLOOKUP($A70, 'E4 TB Allocation Details'!$A$18:$L$214, MATCH("Customer ID", 'E4 TB Allocation Details'!$A$18:$L$18, 0),FALSE), 'E2 Allocators'!$B$15:$W$358, MATCH('O5 Details by Class &amp; Accounts'!AG$18, 'E2 Allocators'!$B$15:$W$15, 0),FALSE)*$G70), 0, VLOOKUP(VLOOKUP($A70, 'E4 TB Allocation Details'!$A$18:$L$214, MATCH("Customer ID", 'E4 TB Allocation Details'!$A$18:$L$18, 0),FALSE), 'E2 Allocators'!$B$15:$W$358, MATCH('O5 Details by Class &amp; Accounts'!AG$18, 'E2 Allocators'!$B$15:$W$15, 0),FALSE)*$G70)</f>
        <v>0</v>
      </c>
      <c r="AH70" s="2186">
        <f>IF(ISERROR(VLOOKUP(VLOOKUP($A70, 'E4 TB Allocation Details'!$A$18:$L$214, MATCH("Customer ID", 'E4 TB Allocation Details'!$A$18:$L$18, 0),FALSE), 'E2 Allocators'!$B$15:$W$358, MATCH('O5 Details by Class &amp; Accounts'!AH$18, 'E2 Allocators'!$B$15:$W$15, 0),FALSE)*$G70), 0, VLOOKUP(VLOOKUP($A70, 'E4 TB Allocation Details'!$A$18:$L$214, MATCH("Customer ID", 'E4 TB Allocation Details'!$A$18:$L$18, 0),FALSE), 'E2 Allocators'!$B$15:$W$358, MATCH('O5 Details by Class &amp; Accounts'!AH$18, 'E2 Allocators'!$B$15:$W$15, 0),FALSE)*$G70)</f>
        <v>0</v>
      </c>
      <c r="AI70" s="2186">
        <f>IF(ISERROR(VLOOKUP(VLOOKUP($A70, 'E4 TB Allocation Details'!$A$18:$L$214, MATCH("Customer ID", 'E4 TB Allocation Details'!$A$18:$L$18, 0),FALSE), 'E2 Allocators'!$B$15:$W$358, MATCH('O5 Details by Class &amp; Accounts'!AI$18, 'E2 Allocators'!$B$15:$W$15, 0),FALSE)*$G70), 0, VLOOKUP(VLOOKUP($A70, 'E4 TB Allocation Details'!$A$18:$L$214, MATCH("Customer ID", 'E4 TB Allocation Details'!$A$18:$L$18, 0),FALSE), 'E2 Allocators'!$B$15:$W$358, MATCH('O5 Details by Class &amp; Accounts'!AI$18, 'E2 Allocators'!$B$15:$W$15, 0),FALSE)*$G70)</f>
        <v>0</v>
      </c>
      <c r="AJ70" s="2186">
        <f>IF(ISERROR(VLOOKUP(VLOOKUP($A70, 'E4 TB Allocation Details'!$A$18:$L$214, MATCH("Customer ID", 'E4 TB Allocation Details'!$A$18:$L$18, 0),FALSE), 'E2 Allocators'!$B$15:$W$358, MATCH('O5 Details by Class &amp; Accounts'!AJ$18, 'E2 Allocators'!$B$15:$W$15, 0),FALSE)*$G70), 0, VLOOKUP(VLOOKUP($A70, 'E4 TB Allocation Details'!$A$18:$L$214, MATCH("Customer ID", 'E4 TB Allocation Details'!$A$18:$L$18, 0),FALSE), 'E2 Allocators'!$B$15:$W$358, MATCH('O5 Details by Class &amp; Accounts'!AJ$18, 'E2 Allocators'!$B$15:$W$15, 0),FALSE)*$G70)</f>
        <v>0</v>
      </c>
      <c r="AK70" s="2186">
        <f>IF(ISERROR(VLOOKUP(VLOOKUP($A70, 'E4 TB Allocation Details'!$A$18:$L$214, MATCH("Customer ID", 'E4 TB Allocation Details'!$A$18:$L$18, 0),FALSE), 'E2 Allocators'!$B$15:$W$358, MATCH('O5 Details by Class &amp; Accounts'!AK$18, 'E2 Allocators'!$B$15:$W$15, 0),FALSE)*$G70), 0, VLOOKUP(VLOOKUP($A70, 'E4 TB Allocation Details'!$A$18:$L$214, MATCH("Customer ID", 'E4 TB Allocation Details'!$A$18:$L$18, 0),FALSE), 'E2 Allocators'!$B$15:$W$358, MATCH('O5 Details by Class &amp; Accounts'!AK$18, 'E2 Allocators'!$B$15:$W$15, 0),FALSE)*$G70)</f>
        <v>0</v>
      </c>
      <c r="AL70" s="2186">
        <f>IF(ISERROR(VLOOKUP(VLOOKUP($A70, 'E4 TB Allocation Details'!$A$18:$L$214, MATCH("Customer ID", 'E4 TB Allocation Details'!$A$18:$L$18, 0),FALSE), 'E2 Allocators'!$B$15:$W$358, MATCH('O5 Details by Class &amp; Accounts'!AL$18, 'E2 Allocators'!$B$15:$W$15, 0),FALSE)*$G70), 0, VLOOKUP(VLOOKUP($A70, 'E4 TB Allocation Details'!$A$18:$L$214, MATCH("Customer ID", 'E4 TB Allocation Details'!$A$18:$L$18, 0),FALSE), 'E2 Allocators'!$B$15:$W$358, MATCH('O5 Details by Class &amp; Accounts'!AL$18, 'E2 Allocators'!$B$15:$W$15, 0),FALSE)*$G70)</f>
        <v>0</v>
      </c>
      <c r="AM70" s="2186">
        <f>IF(ISERROR(VLOOKUP(VLOOKUP($A70, 'E4 TB Allocation Details'!$A$18:$L$214, MATCH("Customer ID", 'E4 TB Allocation Details'!$A$18:$L$18, 0),FALSE), 'E2 Allocators'!$B$15:$W$358, MATCH('O5 Details by Class &amp; Accounts'!AM$18, 'E2 Allocators'!$B$15:$W$15, 0),FALSE)*$G70), 0, VLOOKUP(VLOOKUP($A70, 'E4 TB Allocation Details'!$A$18:$L$214, MATCH("Customer ID", 'E4 TB Allocation Details'!$A$18:$L$18, 0),FALSE), 'E2 Allocators'!$B$15:$W$358, MATCH('O5 Details by Class &amp; Accounts'!AM$18, 'E2 Allocators'!$B$15:$W$15, 0),FALSE)*$G70)</f>
        <v>0</v>
      </c>
      <c r="AN70" s="2186">
        <f>IF(ISERROR(VLOOKUP(VLOOKUP($A70, 'E4 TB Allocation Details'!$A$18:$L$214, MATCH("Customer ID", 'E4 TB Allocation Details'!$A$18:$L$18, 0),FALSE), 'E2 Allocators'!$B$15:$W$358, MATCH('O5 Details by Class &amp; Accounts'!AN$18, 'E2 Allocators'!$B$15:$W$15, 0),FALSE)*$G70), 0, VLOOKUP(VLOOKUP($A70, 'E4 TB Allocation Details'!$A$18:$L$214, MATCH("Customer ID", 'E4 TB Allocation Details'!$A$18:$L$18, 0),FALSE), 'E2 Allocators'!$B$15:$W$358, MATCH('O5 Details by Class &amp; Accounts'!AN$18, 'E2 Allocators'!$B$15:$W$15, 0),FALSE)*$G70)</f>
        <v>0</v>
      </c>
      <c r="AO70" s="2186">
        <f>IF(ISERROR(VLOOKUP(VLOOKUP($A70, 'E4 TB Allocation Details'!$A$18:$L$214, MATCH("Customer ID", 'E4 TB Allocation Details'!$A$18:$L$18, 0),FALSE), 'E2 Allocators'!$B$15:$W$358, MATCH('O5 Details by Class &amp; Accounts'!AO$18, 'E2 Allocators'!$B$15:$W$15, 0),FALSE)*$G70), 0, VLOOKUP(VLOOKUP($A70, 'E4 TB Allocation Details'!$A$18:$L$214, MATCH("Customer ID", 'E4 TB Allocation Details'!$A$18:$L$18, 0),FALSE), 'E2 Allocators'!$B$15:$W$358, MATCH('O5 Details by Class &amp; Accounts'!AO$18, 'E2 Allocators'!$B$15:$W$15, 0),FALSE)*$G70)</f>
        <v>0</v>
      </c>
      <c r="AP70" s="2186">
        <f>IF(ISERROR(VLOOKUP(VLOOKUP($A70, 'E4 TB Allocation Details'!$A$18:$L$214, MATCH("Customer ID", 'E4 TB Allocation Details'!$A$18:$L$18, 0),FALSE), 'E2 Allocators'!$B$15:$W$358, MATCH('O5 Details by Class &amp; Accounts'!AP$18, 'E2 Allocators'!$B$15:$W$15, 0),FALSE)*$G70), 0, VLOOKUP(VLOOKUP($A70, 'E4 TB Allocation Details'!$A$18:$L$214, MATCH("Customer ID", 'E4 TB Allocation Details'!$A$18:$L$18, 0),FALSE), 'E2 Allocators'!$B$15:$W$358, MATCH('O5 Details by Class &amp; Accounts'!AP$18, 'E2 Allocators'!$B$15:$W$15, 0),FALSE)*$G70)</f>
        <v>0</v>
      </c>
      <c r="AQ70" s="2186">
        <f>IF(ISERROR(VLOOKUP(VLOOKUP($A70, 'E4 TB Allocation Details'!$A$18:$L$214, MATCH("Customer ID", 'E4 TB Allocation Details'!$A$18:$L$18, 0),FALSE), 'E2 Allocators'!$B$15:$W$358, MATCH('O5 Details by Class &amp; Accounts'!AQ$18, 'E2 Allocators'!$B$15:$W$15, 0),FALSE)*$G70), 0, VLOOKUP(VLOOKUP($A70, 'E4 TB Allocation Details'!$A$18:$L$214, MATCH("Customer ID", 'E4 TB Allocation Details'!$A$18:$L$18, 0),FALSE), 'E2 Allocators'!$B$15:$W$358, MATCH('O5 Details by Class &amp; Accounts'!AQ$18, 'E2 Allocators'!$B$15:$W$15, 0),FALSE)*$G70)</f>
        <v>0</v>
      </c>
      <c r="AR70" s="2186">
        <f>IF(ISERROR(VLOOKUP(VLOOKUP($A70, 'E4 TB Allocation Details'!$A$18:$L$214, MATCH("Customer ID", 'E4 TB Allocation Details'!$A$18:$L$18, 0),FALSE), 'E2 Allocators'!$B$15:$W$358, MATCH('O5 Details by Class &amp; Accounts'!AR$18, 'E2 Allocators'!$B$15:$W$15, 0),FALSE)*$G70), 0, VLOOKUP(VLOOKUP($A70, 'E4 TB Allocation Details'!$A$18:$L$214, MATCH("Customer ID", 'E4 TB Allocation Details'!$A$18:$L$18, 0),FALSE), 'E2 Allocators'!$B$15:$W$358, MATCH('O5 Details by Class &amp; Accounts'!AR$18, 'E2 Allocators'!$B$15:$W$15, 0),FALSE)*$G70)</f>
        <v>0</v>
      </c>
      <c r="AS70" s="2186">
        <f>IF(ISERROR(VLOOKUP(VLOOKUP($A70, 'E4 TB Allocation Details'!$A$18:$L$214, MATCH("Customer ID", 'E4 TB Allocation Details'!$A$18:$L$18, 0),FALSE), 'E2 Allocators'!$B$15:$W$358, MATCH('O5 Details by Class &amp; Accounts'!AS$18, 'E2 Allocators'!$B$15:$W$15, 0),FALSE)*$G70), 0, VLOOKUP(VLOOKUP($A70, 'E4 TB Allocation Details'!$A$18:$L$214, MATCH("Customer ID", 'E4 TB Allocation Details'!$A$18:$L$18, 0),FALSE), 'E2 Allocators'!$B$15:$W$358, MATCH('O5 Details by Class &amp; Accounts'!AS$18, 'E2 Allocators'!$B$15:$W$15, 0),FALSE)*$G70)</f>
        <v>0</v>
      </c>
      <c r="AT70" s="2186">
        <f>IF(ISERROR(VLOOKUP(VLOOKUP($A70, 'E4 TB Allocation Details'!$A$18:$L$214, MATCH("Customer ID", 'E4 TB Allocation Details'!$A$18:$L$18, 0),FALSE), 'E2 Allocators'!$B$15:$W$358, MATCH('O5 Details by Class &amp; Accounts'!AT$18, 'E2 Allocators'!$B$15:$W$15, 0),FALSE)*$G70), 0, VLOOKUP(VLOOKUP($A70, 'E4 TB Allocation Details'!$A$18:$L$214, MATCH("Customer ID", 'E4 TB Allocation Details'!$A$18:$L$18, 0),FALSE), 'E2 Allocators'!$B$15:$W$358, MATCH('O5 Details by Class &amp; Accounts'!AT$18, 'E2 Allocators'!$B$15:$W$15, 0),FALSE)*$G70)</f>
        <v>0</v>
      </c>
      <c r="AU70" s="2186">
        <f>IF(ISERROR(VLOOKUP(VLOOKUP($A70, 'E4 TB Allocation Details'!$A$18:$L$214, MATCH("Customer ID", 'E4 TB Allocation Details'!$A$18:$L$18, 0),FALSE), 'E2 Allocators'!$B$15:$W$358, MATCH('O5 Details by Class &amp; Accounts'!AU$18, 'E2 Allocators'!$B$15:$W$15, 0),FALSE)*$G70), 0, VLOOKUP(VLOOKUP($A70, 'E4 TB Allocation Details'!$A$18:$L$214, MATCH("Customer ID", 'E4 TB Allocation Details'!$A$18:$L$18, 0),FALSE), 'E2 Allocators'!$B$15:$W$358, MATCH('O5 Details by Class &amp; Accounts'!AU$18, 'E2 Allocators'!$B$15:$W$15, 0),FALSE)*$G70)</f>
        <v>0</v>
      </c>
      <c r="AV70" s="2186">
        <f>IF(ISERROR(VLOOKUP(VLOOKUP($A70, 'E4 TB Allocation Details'!$A$18:$L$214, MATCH("Customer ID", 'E4 TB Allocation Details'!$A$18:$L$18, 0),FALSE), 'E2 Allocators'!$B$15:$W$358, MATCH('O5 Details by Class &amp; Accounts'!AV$18, 'E2 Allocators'!$B$15:$W$15, 0),FALSE)*$G70), 0, VLOOKUP(VLOOKUP($A70, 'E4 TB Allocation Details'!$A$18:$L$214, MATCH("Customer ID", 'E4 TB Allocation Details'!$A$18:$L$18, 0),FALSE), 'E2 Allocators'!$B$15:$W$358, MATCH('O5 Details by Class &amp; Accounts'!AV$18, 'E2 Allocators'!$B$15:$W$15, 0),FALSE)*$G70)</f>
        <v>0</v>
      </c>
      <c r="AW70" s="2186">
        <f>IF(ISERROR(VLOOKUP(VLOOKUP($A70, 'E4 TB Allocation Details'!$A$18:$L$214, MATCH("Customer ID", 'E4 TB Allocation Details'!$A$18:$L$18, 0),FALSE), 'E2 Allocators'!$B$15:$W$358, MATCH('O5 Details by Class &amp; Accounts'!AW$18, 'E2 Allocators'!$B$15:$W$15, 0),FALSE)*$G70), 0, VLOOKUP(VLOOKUP($A70, 'E4 TB Allocation Details'!$A$18:$L$214, MATCH("Customer ID", 'E4 TB Allocation Details'!$A$18:$L$18, 0),FALSE), 'E2 Allocators'!$B$15:$W$358, MATCH('O5 Details by Class &amp; Accounts'!AW$18, 'E2 Allocators'!$B$15:$W$15, 0),FALSE)*$G70)</f>
        <v>0</v>
      </c>
      <c r="AX70" s="2186">
        <f t="shared" si="10"/>
        <v>0</v>
      </c>
      <c r="AY70" s="2186">
        <f>IF(ISERROR(VLOOKUP(VLOOKUP($A70, 'E4 TB Allocation Details'!$A$18:$L$214, MATCH("Misc ID", 'E4 TB Allocation Details'!$A$18:$L$18, 0),FALSE), 'E2 Allocators'!$B$15:$W$358, MATCH('O5 Details by Class &amp; Accounts'!AY$18, 'E2 Allocators'!$B$15:$W$15, 0),FALSE)*$E70), 0, VLOOKUP(VLOOKUP($A70, 'E4 TB Allocation Details'!$A$18:$L$214, MATCH("Misc ID", 'E4 TB Allocation Details'!$A$18:$L$18, 0),FALSE), 'E2 Allocators'!$B$15:$W$358, MATCH('O5 Details by Class &amp; Accounts'!AY$18, 'E2 Allocators'!$B$15:$W$15, 0),FALSE)*$E70)</f>
        <v>0</v>
      </c>
      <c r="AZ70" s="2186">
        <f>IF(ISERROR(VLOOKUP(VLOOKUP($A70, 'E4 TB Allocation Details'!$A$18:$L$214, MATCH("Misc ID", 'E4 TB Allocation Details'!$A$18:$L$18, 0),FALSE), 'E2 Allocators'!$B$15:$W$358, MATCH('O5 Details by Class &amp; Accounts'!AZ$18, 'E2 Allocators'!$B$15:$W$15, 0),FALSE)*$E70), 0, VLOOKUP(VLOOKUP($A70, 'E4 TB Allocation Details'!$A$18:$L$214, MATCH("Misc ID", 'E4 TB Allocation Details'!$A$18:$L$18, 0),FALSE), 'E2 Allocators'!$B$15:$W$358, MATCH('O5 Details by Class &amp; Accounts'!AZ$18, 'E2 Allocators'!$B$15:$W$15, 0),FALSE)*$E70)</f>
        <v>0</v>
      </c>
      <c r="BA70" s="2186">
        <f>IF(ISERROR(VLOOKUP(VLOOKUP($A70, 'E4 TB Allocation Details'!$A$18:$L$214, MATCH("Misc ID", 'E4 TB Allocation Details'!$A$18:$L$18, 0),FALSE), 'E2 Allocators'!$B$15:$W$358, MATCH('O5 Details by Class &amp; Accounts'!BA$18, 'E2 Allocators'!$B$15:$W$15, 0),FALSE)*$E70), 0, VLOOKUP(VLOOKUP($A70, 'E4 TB Allocation Details'!$A$18:$L$214, MATCH("Misc ID", 'E4 TB Allocation Details'!$A$18:$L$18, 0),FALSE), 'E2 Allocators'!$B$15:$W$358, MATCH('O5 Details by Class &amp; Accounts'!BA$18, 'E2 Allocators'!$B$15:$W$15, 0),FALSE)*$E70)</f>
        <v>0</v>
      </c>
      <c r="BB70" s="2186">
        <f>IF(ISERROR(VLOOKUP(VLOOKUP($A70, 'E4 TB Allocation Details'!$A$18:$L$214, MATCH("Misc ID", 'E4 TB Allocation Details'!$A$18:$L$18, 0),FALSE), 'E2 Allocators'!$B$15:$W$358, MATCH('O5 Details by Class &amp; Accounts'!BB$18, 'E2 Allocators'!$B$15:$W$15, 0),FALSE)*$E70), 0, VLOOKUP(VLOOKUP($A70, 'E4 TB Allocation Details'!$A$18:$L$214, MATCH("Misc ID", 'E4 TB Allocation Details'!$A$18:$L$18, 0),FALSE), 'E2 Allocators'!$B$15:$W$358, MATCH('O5 Details by Class &amp; Accounts'!BB$18, 'E2 Allocators'!$B$15:$W$15, 0),FALSE)*$E70)</f>
        <v>0</v>
      </c>
      <c r="BC70" s="2186">
        <f>IF(ISERROR(VLOOKUP(VLOOKUP($A70, 'E4 TB Allocation Details'!$A$18:$L$214, MATCH("Misc ID", 'E4 TB Allocation Details'!$A$18:$L$18, 0),FALSE), 'E2 Allocators'!$B$15:$W$358, MATCH('O5 Details by Class &amp; Accounts'!BC$18, 'E2 Allocators'!$B$15:$W$15, 0),FALSE)*$E70), 0, VLOOKUP(VLOOKUP($A70, 'E4 TB Allocation Details'!$A$18:$L$214, MATCH("Misc ID", 'E4 TB Allocation Details'!$A$18:$L$18, 0),FALSE), 'E2 Allocators'!$B$15:$W$358, MATCH('O5 Details by Class &amp; Accounts'!BC$18, 'E2 Allocators'!$B$15:$W$15, 0),FALSE)*$E70)</f>
        <v>0</v>
      </c>
      <c r="BD70" s="2186">
        <f>IF(ISERROR(VLOOKUP(VLOOKUP($A70, 'E4 TB Allocation Details'!$A$18:$L$214, MATCH("Misc ID", 'E4 TB Allocation Details'!$A$18:$L$18, 0),FALSE), 'E2 Allocators'!$B$15:$W$358, MATCH('O5 Details by Class &amp; Accounts'!BD$18, 'E2 Allocators'!$B$15:$W$15, 0),FALSE)*$E70), 0, VLOOKUP(VLOOKUP($A70, 'E4 TB Allocation Details'!$A$18:$L$214, MATCH("Misc ID", 'E4 TB Allocation Details'!$A$18:$L$18, 0),FALSE), 'E2 Allocators'!$B$15:$W$358, MATCH('O5 Details by Class &amp; Accounts'!BD$18, 'E2 Allocators'!$B$15:$W$15, 0),FALSE)*$E70)</f>
        <v>0</v>
      </c>
      <c r="BE70" s="2186">
        <f>IF(ISERROR(VLOOKUP(VLOOKUP($A70, 'E4 TB Allocation Details'!$A$18:$L$214, MATCH("Misc ID", 'E4 TB Allocation Details'!$A$18:$L$18, 0),FALSE), 'E2 Allocators'!$B$15:$W$358, MATCH('O5 Details by Class &amp; Accounts'!BE$18, 'E2 Allocators'!$B$15:$W$15, 0),FALSE)*$E70), 0, VLOOKUP(VLOOKUP($A70, 'E4 TB Allocation Details'!$A$18:$L$214, MATCH("Misc ID", 'E4 TB Allocation Details'!$A$18:$L$18, 0),FALSE), 'E2 Allocators'!$B$15:$W$358, MATCH('O5 Details by Class &amp; Accounts'!BE$18, 'E2 Allocators'!$B$15:$W$15, 0),FALSE)*$E70)</f>
        <v>0</v>
      </c>
      <c r="BF70" s="2186">
        <f>IF(ISERROR(VLOOKUP(VLOOKUP($A70, 'E4 TB Allocation Details'!$A$18:$L$214, MATCH("Misc ID", 'E4 TB Allocation Details'!$A$18:$L$18, 0),FALSE), 'E2 Allocators'!$B$15:$W$358, MATCH('O5 Details by Class &amp; Accounts'!BF$18, 'E2 Allocators'!$B$15:$W$15, 0),FALSE)*$E70), 0, VLOOKUP(VLOOKUP($A70, 'E4 TB Allocation Details'!$A$18:$L$214, MATCH("Misc ID", 'E4 TB Allocation Details'!$A$18:$L$18, 0),FALSE), 'E2 Allocators'!$B$15:$W$358, MATCH('O5 Details by Class &amp; Accounts'!BF$18, 'E2 Allocators'!$B$15:$W$15, 0),FALSE)*$E70)</f>
        <v>0</v>
      </c>
      <c r="BG70" s="2186">
        <f>IF(ISERROR(VLOOKUP(VLOOKUP($A70, 'E4 TB Allocation Details'!$A$18:$L$214, MATCH("Misc ID", 'E4 TB Allocation Details'!$A$18:$L$18, 0),FALSE), 'E2 Allocators'!$B$15:$W$358, MATCH('O5 Details by Class &amp; Accounts'!BG$18, 'E2 Allocators'!$B$15:$W$15, 0),FALSE)*$E70), 0, VLOOKUP(VLOOKUP($A70, 'E4 TB Allocation Details'!$A$18:$L$214, MATCH("Misc ID", 'E4 TB Allocation Details'!$A$18:$L$18, 0),FALSE), 'E2 Allocators'!$B$15:$W$358, MATCH('O5 Details by Class &amp; Accounts'!BG$18, 'E2 Allocators'!$B$15:$W$15, 0),FALSE)*$E70)</f>
        <v>0</v>
      </c>
      <c r="BH70" s="2186">
        <f>IF(ISERROR(VLOOKUP(VLOOKUP($A70, 'E4 TB Allocation Details'!$A$18:$L$214, MATCH("Misc ID", 'E4 TB Allocation Details'!$A$18:$L$18, 0),FALSE), 'E2 Allocators'!$B$15:$W$358, MATCH('O5 Details by Class &amp; Accounts'!BH$18, 'E2 Allocators'!$B$15:$W$15, 0),FALSE)*$E70), 0, VLOOKUP(VLOOKUP($A70, 'E4 TB Allocation Details'!$A$18:$L$214, MATCH("Misc ID", 'E4 TB Allocation Details'!$A$18:$L$18, 0),FALSE), 'E2 Allocators'!$B$15:$W$358, MATCH('O5 Details by Class &amp; Accounts'!BH$18, 'E2 Allocators'!$B$15:$W$15, 0),FALSE)*$E70)</f>
        <v>0</v>
      </c>
      <c r="BI70" s="2186">
        <f>IF(ISERROR(VLOOKUP(VLOOKUP($A70, 'E4 TB Allocation Details'!$A$18:$L$214, MATCH("Misc ID", 'E4 TB Allocation Details'!$A$18:$L$18, 0),FALSE), 'E2 Allocators'!$B$15:$W$358, MATCH('O5 Details by Class &amp; Accounts'!BI$18, 'E2 Allocators'!$B$15:$W$15, 0),FALSE)*$E70), 0, VLOOKUP(VLOOKUP($A70, 'E4 TB Allocation Details'!$A$18:$L$214, MATCH("Misc ID", 'E4 TB Allocation Details'!$A$18:$L$18, 0),FALSE), 'E2 Allocators'!$B$15:$W$358, MATCH('O5 Details by Class &amp; Accounts'!BI$18, 'E2 Allocators'!$B$15:$W$15, 0),FALSE)*$E70)</f>
        <v>0</v>
      </c>
      <c r="BJ70" s="2186">
        <f>IF(ISERROR(VLOOKUP(VLOOKUP($A70, 'E4 TB Allocation Details'!$A$18:$L$214, MATCH("Misc ID", 'E4 TB Allocation Details'!$A$18:$L$18, 0),FALSE), 'E2 Allocators'!$B$15:$W$358, MATCH('O5 Details by Class &amp; Accounts'!BJ$18, 'E2 Allocators'!$B$15:$W$15, 0),FALSE)*$E70), 0, VLOOKUP(VLOOKUP($A70, 'E4 TB Allocation Details'!$A$18:$L$214, MATCH("Misc ID", 'E4 TB Allocation Details'!$A$18:$L$18, 0),FALSE), 'E2 Allocators'!$B$15:$W$358, MATCH('O5 Details by Class &amp; Accounts'!BJ$18, 'E2 Allocators'!$B$15:$W$15, 0),FALSE)*$E70)</f>
        <v>0</v>
      </c>
      <c r="BK70" s="2186">
        <f>IF(ISERROR(VLOOKUP(VLOOKUP($A70, 'E4 TB Allocation Details'!$A$18:$L$214, MATCH("Misc ID", 'E4 TB Allocation Details'!$A$18:$L$18, 0),FALSE), 'E2 Allocators'!$B$15:$W$358, MATCH('O5 Details by Class &amp; Accounts'!BK$18, 'E2 Allocators'!$B$15:$W$15, 0),FALSE)*$E70), 0, VLOOKUP(VLOOKUP($A70, 'E4 TB Allocation Details'!$A$18:$L$214, MATCH("Misc ID", 'E4 TB Allocation Details'!$A$18:$L$18, 0),FALSE), 'E2 Allocators'!$B$15:$W$358, MATCH('O5 Details by Class &amp; Accounts'!BK$18, 'E2 Allocators'!$B$15:$W$15, 0),FALSE)*$E70)</f>
        <v>0</v>
      </c>
      <c r="BL70" s="2186">
        <f>IF(ISERROR(VLOOKUP(VLOOKUP($A70, 'E4 TB Allocation Details'!$A$18:$L$214, MATCH("Misc ID", 'E4 TB Allocation Details'!$A$18:$L$18, 0),FALSE), 'E2 Allocators'!$B$15:$W$358, MATCH('O5 Details by Class &amp; Accounts'!BL$18, 'E2 Allocators'!$B$15:$W$15, 0),FALSE)*$E70), 0, VLOOKUP(VLOOKUP($A70, 'E4 TB Allocation Details'!$A$18:$L$214, MATCH("Misc ID", 'E4 TB Allocation Details'!$A$18:$L$18, 0),FALSE), 'E2 Allocators'!$B$15:$W$358, MATCH('O5 Details by Class &amp; Accounts'!BL$18, 'E2 Allocators'!$B$15:$W$15, 0),FALSE)*$E70)</f>
        <v>0</v>
      </c>
      <c r="BM70" s="2186">
        <f>IF(ISERROR(VLOOKUP(VLOOKUP($A70, 'E4 TB Allocation Details'!$A$18:$L$214, MATCH("Misc ID", 'E4 TB Allocation Details'!$A$18:$L$18, 0),FALSE), 'E2 Allocators'!$B$15:$W$358, MATCH('O5 Details by Class &amp; Accounts'!BM$18, 'E2 Allocators'!$B$15:$W$15, 0),FALSE)*$E70), 0, VLOOKUP(VLOOKUP($A70, 'E4 TB Allocation Details'!$A$18:$L$214, MATCH("Misc ID", 'E4 TB Allocation Details'!$A$18:$L$18, 0),FALSE), 'E2 Allocators'!$B$15:$W$358, MATCH('O5 Details by Class &amp; Accounts'!BM$18, 'E2 Allocators'!$B$15:$W$15, 0),FALSE)*$E70)</f>
        <v>0</v>
      </c>
      <c r="BN70" s="2186">
        <f>IF(ISERROR(VLOOKUP(VLOOKUP($A70, 'E4 TB Allocation Details'!$A$18:$L$214, MATCH("Misc ID", 'E4 TB Allocation Details'!$A$18:$L$18, 0),FALSE), 'E2 Allocators'!$B$15:$W$358, MATCH('O5 Details by Class &amp; Accounts'!BN$18, 'E2 Allocators'!$B$15:$W$15, 0),FALSE)*$E70), 0, VLOOKUP(VLOOKUP($A70, 'E4 TB Allocation Details'!$A$18:$L$214, MATCH("Misc ID", 'E4 TB Allocation Details'!$A$18:$L$18, 0),FALSE), 'E2 Allocators'!$B$15:$W$358, MATCH('O5 Details by Class &amp; Accounts'!BN$18, 'E2 Allocators'!$B$15:$W$15, 0),FALSE)*$E70)</f>
        <v>0</v>
      </c>
      <c r="BO70" s="2186">
        <f>IF(ISERROR(VLOOKUP(VLOOKUP($A70, 'E4 TB Allocation Details'!$A$18:$L$214, MATCH("Misc ID", 'E4 TB Allocation Details'!$A$18:$L$18, 0),FALSE), 'E2 Allocators'!$B$15:$W$358, MATCH('O5 Details by Class &amp; Accounts'!BO$18, 'E2 Allocators'!$B$15:$W$15, 0),FALSE)*$E70), 0, VLOOKUP(VLOOKUP($A70, 'E4 TB Allocation Details'!$A$18:$L$214, MATCH("Misc ID", 'E4 TB Allocation Details'!$A$18:$L$18, 0),FALSE), 'E2 Allocators'!$B$15:$W$358, MATCH('O5 Details by Class &amp; Accounts'!BO$18, 'E2 Allocators'!$B$15:$W$15, 0),FALSE)*$E70)</f>
        <v>0</v>
      </c>
      <c r="BP70" s="2186">
        <f>IF(ISERROR(VLOOKUP(VLOOKUP($A70, 'E4 TB Allocation Details'!$A$18:$L$214, MATCH("Misc ID", 'E4 TB Allocation Details'!$A$18:$L$18, 0),FALSE), 'E2 Allocators'!$B$15:$W$358, MATCH('O5 Details by Class &amp; Accounts'!BP$18, 'E2 Allocators'!$B$15:$W$15, 0),FALSE)*$E70), 0, VLOOKUP(VLOOKUP($A70, 'E4 TB Allocation Details'!$A$18:$L$214, MATCH("Misc ID", 'E4 TB Allocation Details'!$A$18:$L$18, 0),FALSE), 'E2 Allocators'!$B$15:$W$358, MATCH('O5 Details by Class &amp; Accounts'!BP$18, 'E2 Allocators'!$B$15:$W$15, 0),FALSE)*$E70)</f>
        <v>0</v>
      </c>
      <c r="BQ70" s="2186">
        <f>IF(ISERROR(VLOOKUP(VLOOKUP($A70, 'E4 TB Allocation Details'!$A$18:$L$214, MATCH("Misc ID", 'E4 TB Allocation Details'!$A$18:$L$18, 0),FALSE), 'E2 Allocators'!$B$15:$W$358, MATCH('O5 Details by Class &amp; Accounts'!BQ$18, 'E2 Allocators'!$B$15:$W$15, 0),FALSE)*$E70), 0, VLOOKUP(VLOOKUP($A70, 'E4 TB Allocation Details'!$A$18:$L$214, MATCH("Misc ID", 'E4 TB Allocation Details'!$A$18:$L$18, 0),FALSE), 'E2 Allocators'!$B$15:$W$358, MATCH('O5 Details by Class &amp; Accounts'!BQ$18, 'E2 Allocators'!$B$15:$W$15, 0),FALSE)*$E70)</f>
        <v>0</v>
      </c>
      <c r="BR70" s="2186">
        <f>IF(ISERROR(VLOOKUP(VLOOKUP($A70, 'E4 TB Allocation Details'!$A$18:$L$214, MATCH("Misc ID", 'E4 TB Allocation Details'!$A$18:$L$18, 0),FALSE), 'E2 Allocators'!$B$15:$W$358, MATCH('O5 Details by Class &amp; Accounts'!BR$18, 'E2 Allocators'!$B$15:$W$15, 0),FALSE)*$E70), 0, VLOOKUP(VLOOKUP($A70, 'E4 TB Allocation Details'!$A$18:$L$214, MATCH("Misc ID", 'E4 TB Allocation Details'!$A$18:$L$18, 0),FALSE), 'E2 Allocators'!$B$15:$W$358, MATCH('O5 Details by Class &amp; Accounts'!BR$18, 'E2 Allocators'!$B$15:$W$15, 0),FALSE)*$E70)</f>
        <v>0</v>
      </c>
      <c r="BS70" s="2186">
        <f t="shared" si="11"/>
        <v>0</v>
      </c>
      <c r="BT70" s="2186">
        <f>IF(ISERROR(VLOOKUP(VLOOKUP($A70, 'E4 TB Allocation Details'!$A$18:$L$214, MATCH("A &amp; G ID", 'E4 TB Allocation Details'!$A$18:$L$18, 0),FALSE), 'E2 Allocators'!$B$15:$W$358, MATCH('O5 Details by Class &amp; Accounts'!BT$18, 'E2 Allocators'!$B$15:$W$15, 0),FALSE)*$E70), 0, VLOOKUP(VLOOKUP($A70, 'E4 TB Allocation Details'!$A$18:$L$214, MATCH("A &amp; G ID", 'E4 TB Allocation Details'!$A$18:$L$18, 0),FALSE), 'E2 Allocators'!$B$15:$W$358, MATCH('O5 Details by Class &amp; Accounts'!BT$18, 'E2 Allocators'!$B$15:$W$15, 0),FALSE)*$E70)</f>
        <v>0</v>
      </c>
      <c r="BU70" s="2186">
        <f>IF(ISERROR(VLOOKUP(VLOOKUP($A70, 'E4 TB Allocation Details'!$A$18:$L$214, MATCH("A &amp; G ID", 'E4 TB Allocation Details'!$A$18:$L$18, 0),FALSE), 'E2 Allocators'!$B$15:$W$358, MATCH('O5 Details by Class &amp; Accounts'!BU$18, 'E2 Allocators'!$B$15:$W$15, 0),FALSE)*$E70), 0, VLOOKUP(VLOOKUP($A70, 'E4 TB Allocation Details'!$A$18:$L$214, MATCH("A &amp; G ID", 'E4 TB Allocation Details'!$A$18:$L$18, 0),FALSE), 'E2 Allocators'!$B$15:$W$358, MATCH('O5 Details by Class &amp; Accounts'!BU$18, 'E2 Allocators'!$B$15:$W$15, 0),FALSE)*$E70)</f>
        <v>0</v>
      </c>
      <c r="BV70" s="2186">
        <f>IF(ISERROR(VLOOKUP(VLOOKUP($A70, 'E4 TB Allocation Details'!$A$18:$L$214, MATCH("A &amp; G ID", 'E4 TB Allocation Details'!$A$18:$L$18, 0),FALSE), 'E2 Allocators'!$B$15:$W$358, MATCH('O5 Details by Class &amp; Accounts'!BV$18, 'E2 Allocators'!$B$15:$W$15, 0),FALSE)*$E70), 0, VLOOKUP(VLOOKUP($A70, 'E4 TB Allocation Details'!$A$18:$L$214, MATCH("A &amp; G ID", 'E4 TB Allocation Details'!$A$18:$L$18, 0),FALSE), 'E2 Allocators'!$B$15:$W$358, MATCH('O5 Details by Class &amp; Accounts'!BV$18, 'E2 Allocators'!$B$15:$W$15, 0),FALSE)*$E70)</f>
        <v>0</v>
      </c>
      <c r="BW70" s="2186">
        <f>IF(ISERROR(VLOOKUP(VLOOKUP($A70, 'E4 TB Allocation Details'!$A$18:$L$214, MATCH("A &amp; G ID", 'E4 TB Allocation Details'!$A$18:$L$18, 0),FALSE), 'E2 Allocators'!$B$15:$W$358, MATCH('O5 Details by Class &amp; Accounts'!BW$18, 'E2 Allocators'!$B$15:$W$15, 0),FALSE)*$E70), 0, VLOOKUP(VLOOKUP($A70, 'E4 TB Allocation Details'!$A$18:$L$214, MATCH("A &amp; G ID", 'E4 TB Allocation Details'!$A$18:$L$18, 0),FALSE), 'E2 Allocators'!$B$15:$W$358, MATCH('O5 Details by Class &amp; Accounts'!BW$18, 'E2 Allocators'!$B$15:$W$15, 0),FALSE)*$E70)</f>
        <v>0</v>
      </c>
      <c r="BX70" s="2186">
        <f>IF(ISERROR(VLOOKUP(VLOOKUP($A70, 'E4 TB Allocation Details'!$A$18:$L$214, MATCH("A &amp; G ID", 'E4 TB Allocation Details'!$A$18:$L$18, 0),FALSE), 'E2 Allocators'!$B$15:$W$358, MATCH('O5 Details by Class &amp; Accounts'!BX$18, 'E2 Allocators'!$B$15:$W$15, 0),FALSE)*$E70), 0, VLOOKUP(VLOOKUP($A70, 'E4 TB Allocation Details'!$A$18:$L$214, MATCH("A &amp; G ID", 'E4 TB Allocation Details'!$A$18:$L$18, 0),FALSE), 'E2 Allocators'!$B$15:$W$358, MATCH('O5 Details by Class &amp; Accounts'!BX$18, 'E2 Allocators'!$B$15:$W$15, 0),FALSE)*$E70)</f>
        <v>0</v>
      </c>
      <c r="BY70" s="2186">
        <f>IF(ISERROR(VLOOKUP(VLOOKUP($A70, 'E4 TB Allocation Details'!$A$18:$L$214, MATCH("A &amp; G ID", 'E4 TB Allocation Details'!$A$18:$L$18, 0),FALSE), 'E2 Allocators'!$B$15:$W$358, MATCH('O5 Details by Class &amp; Accounts'!BY$18, 'E2 Allocators'!$B$15:$W$15, 0),FALSE)*$E70), 0, VLOOKUP(VLOOKUP($A70, 'E4 TB Allocation Details'!$A$18:$L$214, MATCH("A &amp; G ID", 'E4 TB Allocation Details'!$A$18:$L$18, 0),FALSE), 'E2 Allocators'!$B$15:$W$358, MATCH('O5 Details by Class &amp; Accounts'!BY$18, 'E2 Allocators'!$B$15:$W$15, 0),FALSE)*$E70)</f>
        <v>0</v>
      </c>
      <c r="BZ70" s="2186">
        <f>IF(ISERROR(VLOOKUP(VLOOKUP($A70, 'E4 TB Allocation Details'!$A$18:$L$214, MATCH("A &amp; G ID", 'E4 TB Allocation Details'!$A$18:$L$18, 0),FALSE), 'E2 Allocators'!$B$15:$W$358, MATCH('O5 Details by Class &amp; Accounts'!BZ$18, 'E2 Allocators'!$B$15:$W$15, 0),FALSE)*$E70), 0, VLOOKUP(VLOOKUP($A70, 'E4 TB Allocation Details'!$A$18:$L$214, MATCH("A &amp; G ID", 'E4 TB Allocation Details'!$A$18:$L$18, 0),FALSE), 'E2 Allocators'!$B$15:$W$358, MATCH('O5 Details by Class &amp; Accounts'!BZ$18, 'E2 Allocators'!$B$15:$W$15, 0),FALSE)*$E70)</f>
        <v>0</v>
      </c>
      <c r="CA70" s="2186">
        <f>IF(ISERROR(VLOOKUP(VLOOKUP($A70, 'E4 TB Allocation Details'!$A$18:$L$214, MATCH("A &amp; G ID", 'E4 TB Allocation Details'!$A$18:$L$18, 0),FALSE), 'E2 Allocators'!$B$15:$W$358, MATCH('O5 Details by Class &amp; Accounts'!CA$18, 'E2 Allocators'!$B$15:$W$15, 0),FALSE)*$E70), 0, VLOOKUP(VLOOKUP($A70, 'E4 TB Allocation Details'!$A$18:$L$214, MATCH("A &amp; G ID", 'E4 TB Allocation Details'!$A$18:$L$18, 0),FALSE), 'E2 Allocators'!$B$15:$W$358, MATCH('O5 Details by Class &amp; Accounts'!CA$18, 'E2 Allocators'!$B$15:$W$15, 0),FALSE)*$E70)</f>
        <v>0</v>
      </c>
      <c r="CB70" s="2186">
        <f>IF(ISERROR(VLOOKUP(VLOOKUP($A70, 'E4 TB Allocation Details'!$A$18:$L$214, MATCH("A &amp; G ID", 'E4 TB Allocation Details'!$A$18:$L$18, 0),FALSE), 'E2 Allocators'!$B$15:$W$358, MATCH('O5 Details by Class &amp; Accounts'!CB$18, 'E2 Allocators'!$B$15:$W$15, 0),FALSE)*$E70), 0, VLOOKUP(VLOOKUP($A70, 'E4 TB Allocation Details'!$A$18:$L$214, MATCH("A &amp; G ID", 'E4 TB Allocation Details'!$A$18:$L$18, 0),FALSE), 'E2 Allocators'!$B$15:$W$358, MATCH('O5 Details by Class &amp; Accounts'!CB$18, 'E2 Allocators'!$B$15:$W$15, 0),FALSE)*$E70)</f>
        <v>0</v>
      </c>
      <c r="CC70" s="2186">
        <f>IF(ISERROR(VLOOKUP(VLOOKUP($A70, 'E4 TB Allocation Details'!$A$18:$L$214, MATCH("A &amp; G ID", 'E4 TB Allocation Details'!$A$18:$L$18, 0),FALSE), 'E2 Allocators'!$B$15:$W$358, MATCH('O5 Details by Class &amp; Accounts'!CC$18, 'E2 Allocators'!$B$15:$W$15, 0),FALSE)*$E70), 0, VLOOKUP(VLOOKUP($A70, 'E4 TB Allocation Details'!$A$18:$L$214, MATCH("A &amp; G ID", 'E4 TB Allocation Details'!$A$18:$L$18, 0),FALSE), 'E2 Allocators'!$B$15:$W$358, MATCH('O5 Details by Class &amp; Accounts'!CC$18, 'E2 Allocators'!$B$15:$W$15, 0),FALSE)*$E70)</f>
        <v>0</v>
      </c>
      <c r="CD70" s="2186">
        <f>IF(ISERROR(VLOOKUP(VLOOKUP($A70, 'E4 TB Allocation Details'!$A$18:$L$214, MATCH("A &amp; G ID", 'E4 TB Allocation Details'!$A$18:$L$18, 0),FALSE), 'E2 Allocators'!$B$15:$W$358, MATCH('O5 Details by Class &amp; Accounts'!CD$18, 'E2 Allocators'!$B$15:$W$15, 0),FALSE)*$E70), 0, VLOOKUP(VLOOKUP($A70, 'E4 TB Allocation Details'!$A$18:$L$214, MATCH("A &amp; G ID", 'E4 TB Allocation Details'!$A$18:$L$18, 0),FALSE), 'E2 Allocators'!$B$15:$W$358, MATCH('O5 Details by Class &amp; Accounts'!CD$18, 'E2 Allocators'!$B$15:$W$15, 0),FALSE)*$E70)</f>
        <v>0</v>
      </c>
      <c r="CE70" s="2186">
        <f>IF(ISERROR(VLOOKUP(VLOOKUP($A70, 'E4 TB Allocation Details'!$A$18:$L$214, MATCH("A &amp; G ID", 'E4 TB Allocation Details'!$A$18:$L$18, 0),FALSE), 'E2 Allocators'!$B$15:$W$358, MATCH('O5 Details by Class &amp; Accounts'!CE$18, 'E2 Allocators'!$B$15:$W$15, 0),FALSE)*$E70), 0, VLOOKUP(VLOOKUP($A70, 'E4 TB Allocation Details'!$A$18:$L$214, MATCH("A &amp; G ID", 'E4 TB Allocation Details'!$A$18:$L$18, 0),FALSE), 'E2 Allocators'!$B$15:$W$358, MATCH('O5 Details by Class &amp; Accounts'!CE$18, 'E2 Allocators'!$B$15:$W$15, 0),FALSE)*$E70)</f>
        <v>0</v>
      </c>
      <c r="CF70" s="2186">
        <f>IF(ISERROR(VLOOKUP(VLOOKUP($A70, 'E4 TB Allocation Details'!$A$18:$L$214, MATCH("A &amp; G ID", 'E4 TB Allocation Details'!$A$18:$L$18, 0),FALSE), 'E2 Allocators'!$B$15:$W$358, MATCH('O5 Details by Class &amp; Accounts'!CF$18, 'E2 Allocators'!$B$15:$W$15, 0),FALSE)*$E70), 0, VLOOKUP(VLOOKUP($A70, 'E4 TB Allocation Details'!$A$18:$L$214, MATCH("A &amp; G ID", 'E4 TB Allocation Details'!$A$18:$L$18, 0),FALSE), 'E2 Allocators'!$B$15:$W$358, MATCH('O5 Details by Class &amp; Accounts'!CF$18, 'E2 Allocators'!$B$15:$W$15, 0),FALSE)*$E70)</f>
        <v>0</v>
      </c>
      <c r="CG70" s="2186">
        <f>IF(ISERROR(VLOOKUP(VLOOKUP($A70, 'E4 TB Allocation Details'!$A$18:$L$214, MATCH("A &amp; G ID", 'E4 TB Allocation Details'!$A$18:$L$18, 0),FALSE), 'E2 Allocators'!$B$15:$W$358, MATCH('O5 Details by Class &amp; Accounts'!CG$18, 'E2 Allocators'!$B$15:$W$15, 0),FALSE)*$E70), 0, VLOOKUP(VLOOKUP($A70, 'E4 TB Allocation Details'!$A$18:$L$214, MATCH("A &amp; G ID", 'E4 TB Allocation Details'!$A$18:$L$18, 0),FALSE), 'E2 Allocators'!$B$15:$W$358, MATCH('O5 Details by Class &amp; Accounts'!CG$18, 'E2 Allocators'!$B$15:$W$15, 0),FALSE)*$E70)</f>
        <v>0</v>
      </c>
      <c r="CH70" s="2186">
        <f>IF(ISERROR(VLOOKUP(VLOOKUP($A70, 'E4 TB Allocation Details'!$A$18:$L$214, MATCH("A &amp; G ID", 'E4 TB Allocation Details'!$A$18:$L$18, 0),FALSE), 'E2 Allocators'!$B$15:$W$358, MATCH('O5 Details by Class &amp; Accounts'!CH$18, 'E2 Allocators'!$B$15:$W$15, 0),FALSE)*$E70), 0, VLOOKUP(VLOOKUP($A70, 'E4 TB Allocation Details'!$A$18:$L$214, MATCH("A &amp; G ID", 'E4 TB Allocation Details'!$A$18:$L$18, 0),FALSE), 'E2 Allocators'!$B$15:$W$358, MATCH('O5 Details by Class &amp; Accounts'!CH$18, 'E2 Allocators'!$B$15:$W$15, 0),FALSE)*$E70)</f>
        <v>0</v>
      </c>
      <c r="CI70" s="2186">
        <f>IF(ISERROR(VLOOKUP(VLOOKUP($A70, 'E4 TB Allocation Details'!$A$18:$L$214, MATCH("A &amp; G ID", 'E4 TB Allocation Details'!$A$18:$L$18, 0),FALSE), 'E2 Allocators'!$B$15:$W$358, MATCH('O5 Details by Class &amp; Accounts'!CI$18, 'E2 Allocators'!$B$15:$W$15, 0),FALSE)*$E70), 0, VLOOKUP(VLOOKUP($A70, 'E4 TB Allocation Details'!$A$18:$L$214, MATCH("A &amp; G ID", 'E4 TB Allocation Details'!$A$18:$L$18, 0),FALSE), 'E2 Allocators'!$B$15:$W$358, MATCH('O5 Details by Class &amp; Accounts'!CI$18, 'E2 Allocators'!$B$15:$W$15, 0),FALSE)*$E70)</f>
        <v>0</v>
      </c>
      <c r="CJ70" s="2186">
        <f>IF(ISERROR(VLOOKUP(VLOOKUP($A70, 'E4 TB Allocation Details'!$A$18:$L$214, MATCH("A &amp; G ID", 'E4 TB Allocation Details'!$A$18:$L$18, 0),FALSE), 'E2 Allocators'!$B$15:$W$358, MATCH('O5 Details by Class &amp; Accounts'!CJ$18, 'E2 Allocators'!$B$15:$W$15, 0),FALSE)*$E70), 0, VLOOKUP(VLOOKUP($A70, 'E4 TB Allocation Details'!$A$18:$L$214, MATCH("A &amp; G ID", 'E4 TB Allocation Details'!$A$18:$L$18, 0),FALSE), 'E2 Allocators'!$B$15:$W$358, MATCH('O5 Details by Class &amp; Accounts'!CJ$18, 'E2 Allocators'!$B$15:$W$15, 0),FALSE)*$E70)</f>
        <v>0</v>
      </c>
      <c r="CK70" s="2186">
        <f>IF(ISERROR(VLOOKUP(VLOOKUP($A70, 'E4 TB Allocation Details'!$A$18:$L$214, MATCH("A &amp; G ID", 'E4 TB Allocation Details'!$A$18:$L$18, 0),FALSE), 'E2 Allocators'!$B$15:$W$358, MATCH('O5 Details by Class &amp; Accounts'!CK$18, 'E2 Allocators'!$B$15:$W$15, 0),FALSE)*$E70), 0, VLOOKUP(VLOOKUP($A70, 'E4 TB Allocation Details'!$A$18:$L$214, MATCH("A &amp; G ID", 'E4 TB Allocation Details'!$A$18:$L$18, 0),FALSE), 'E2 Allocators'!$B$15:$W$358, MATCH('O5 Details by Class &amp; Accounts'!CK$18, 'E2 Allocators'!$B$15:$W$15, 0),FALSE)*$E70)</f>
        <v>0</v>
      </c>
      <c r="CL70" s="2186">
        <f>IF(ISERROR(VLOOKUP(VLOOKUP($A70, 'E4 TB Allocation Details'!$A$18:$L$214, MATCH("A &amp; G ID", 'E4 TB Allocation Details'!$A$18:$L$18, 0),FALSE), 'E2 Allocators'!$B$15:$W$358, MATCH('O5 Details by Class &amp; Accounts'!CL$18, 'E2 Allocators'!$B$15:$W$15, 0),FALSE)*$E70), 0, VLOOKUP(VLOOKUP($A70, 'E4 TB Allocation Details'!$A$18:$L$214, MATCH("A &amp; G ID", 'E4 TB Allocation Details'!$A$18:$L$18, 0),FALSE), 'E2 Allocators'!$B$15:$W$358, MATCH('O5 Details by Class &amp; Accounts'!CL$18, 'E2 Allocators'!$B$15:$W$15, 0),FALSE)*$E70)</f>
        <v>0</v>
      </c>
      <c r="CM70" s="2186">
        <f>IF(ISERROR(VLOOKUP(VLOOKUP($A70, 'E4 TB Allocation Details'!$A$18:$L$214, MATCH("A &amp; G ID", 'E4 TB Allocation Details'!$A$18:$L$18, 0),FALSE), 'E2 Allocators'!$B$15:$W$358, MATCH('O5 Details by Class &amp; Accounts'!CM$18, 'E2 Allocators'!$B$15:$W$15, 0),FALSE)*$E70), 0, VLOOKUP(VLOOKUP($A70, 'E4 TB Allocation Details'!$A$18:$L$214, MATCH("A &amp; G ID", 'E4 TB Allocation Details'!$A$18:$L$18, 0),FALSE), 'E2 Allocators'!$B$15:$W$358, MATCH('O5 Details by Class &amp; Accounts'!CM$18, 'E2 Allocators'!$B$15:$W$15, 0),FALSE)*$E70)</f>
        <v>0</v>
      </c>
      <c r="CN70" s="2186">
        <f t="shared" si="12"/>
        <v>0</v>
      </c>
      <c r="CO70" s="2187">
        <f t="shared" si="7"/>
        <v>0</v>
      </c>
      <c r="CQ70" s="1625" t="s">
        <v>5</v>
      </c>
    </row>
    <row r="71" spans="1:95" s="54" customFormat="1" ht="12.75" x14ac:dyDescent="0.2">
      <c r="A71" s="1838">
        <v>1950</v>
      </c>
      <c r="B71" s="1807" t="s">
        <v>516</v>
      </c>
      <c r="C71" s="2184">
        <f>IF(ISERROR(VLOOKUP($A71,'I3 TB Data'!$A$19:$H$483,MATCH('O5 Details by Class &amp; Accounts'!$C$18, 'I3 TB Data'!$A$19:$H$19,0),0)), 0, VLOOKUP($A71,'I3 TB Data'!$A$19:$H$483,MATCH('O5 Details by Class &amp; Accounts'!$C$18,'I3 TB Data'!$A$19:$H$19,0),0))</f>
        <v>0</v>
      </c>
      <c r="D71" s="2185">
        <f>'I4 BO ASSETS'!E73</f>
        <v>0</v>
      </c>
      <c r="E71" s="2184">
        <f t="shared" si="6"/>
        <v>0</v>
      </c>
      <c r="F71" s="2186">
        <f>IF(ISERROR(VLOOKUP($A71, 'E1 Categorization'!A33:E124, MATCH("Customer Component", 'E1 Categorization'!$A$33:$E$33,0), 0)), 0, IF(VLOOKUP($A71, 'E1 Categorization'!A33:E124, MATCH("Customer Component", 'E1 Categorization'!$A$33:$E$33,0), 0)=0, 'O5 Details by Class &amp; Accounts'!$E71, IF(AND(VLOOKUP($A71, 'E1 Categorization'!A33:E124, MATCH("Customer Component", 'E1 Categorization'!$A$33:$E$33,0), 0) &gt;0, VLOOKUP($A71, 'E1 Categorization'!A33:E124, MATCH("Customer Component", 'E1 Categorization'!$A$33:$E$33,0), 0)&lt;1), 'O5 Details by Class &amp; Accounts'!$E71*(1-VLOOKUP($A71, 'E1 Categorization'!A33:E124, MATCH("Customer Component", 'E1 Categorization'!$A$33:$E$33,0), 0)), 0)))</f>
        <v>0</v>
      </c>
      <c r="G71" s="2186">
        <f>IF(ISERROR(VLOOKUP($A71, 'E1 Categorization'!A33:E124, MATCH("Customer Component", 'E1 Categorization'!$A$33:$E$33,0), 0)),0, IF(VLOOKUP($A71, 'E1 Categorization'!A33:E124, MATCH("Customer Component", 'E1 Categorization'!$A$33:$E$33,0), 0)=0, 0, IF(AND(VLOOKUP($A71, 'E1 Categorization'!A33:E124, MATCH("Customer Component", 'E1 Categorization'!$A$33:$E$33,0), 0) &gt;0, VLOOKUP($A71, 'E1 Categorization'!A33:E124, MATCH("Customer Component", 'E1 Categorization'!$A$33:$E$33,0), 0)&lt;1), 'O5 Details by Class &amp; Accounts'!$E71*(VLOOKUP($A71, 'E1 Categorization'!A33:E124, MATCH("Customer Component", 'E1 Categorization'!$A$33:$E$33,0), 0)), 'O5 Details by Class &amp; Accounts'!$E71)))</f>
        <v>0</v>
      </c>
      <c r="H71" s="2186">
        <f t="shared" si="8"/>
        <v>0</v>
      </c>
      <c r="I71" s="2186">
        <f>IF(ISERROR(VLOOKUP(VLOOKUP($A71, 'E4 TB Allocation Details'!$A$18:$L$214, MATCH("Demand ID", 'E4 TB Allocation Details'!$A$18:$L$18, 0),FALSE), 'E2 Allocators'!$B$15:$W$358, MATCH('O5 Details by Class &amp; Accounts'!I$18, 'E2 Allocators'!$B$15:$W$15, 0),FALSE)*$F71), 0, VLOOKUP(VLOOKUP($A71, 'E4 TB Allocation Details'!$A$18:$L$214, MATCH("Demand ID", 'E4 TB Allocation Details'!$A$18:$L$18, 0),FALSE), 'E2 Allocators'!$B$15:$W$358, MATCH('O5 Details by Class &amp; Accounts'!I$18, 'E2 Allocators'!$B$15:$W$15, 0),FALSE)*$F71)</f>
        <v>0</v>
      </c>
      <c r="J71" s="2186">
        <f>IF(ISERROR(VLOOKUP(VLOOKUP($A71, 'E4 TB Allocation Details'!$A$18:$L$214, MATCH("Demand ID", 'E4 TB Allocation Details'!$A$18:$L$18, 0),FALSE), 'E2 Allocators'!$B$15:$W$358, MATCH('O5 Details by Class &amp; Accounts'!J$18, 'E2 Allocators'!$B$15:$W$15, 0),FALSE)*$F71), 0, VLOOKUP(VLOOKUP($A71, 'E4 TB Allocation Details'!$A$18:$L$214, MATCH("Demand ID", 'E4 TB Allocation Details'!$A$18:$L$18, 0),FALSE), 'E2 Allocators'!$B$15:$W$358, MATCH('O5 Details by Class &amp; Accounts'!J$18, 'E2 Allocators'!$B$15:$W$15, 0),FALSE)*$F71)</f>
        <v>0</v>
      </c>
      <c r="K71" s="2186">
        <f>IF(ISERROR(VLOOKUP(VLOOKUP($A71, 'E4 TB Allocation Details'!$A$18:$L$214, MATCH("Demand ID", 'E4 TB Allocation Details'!$A$18:$L$18, 0),FALSE), 'E2 Allocators'!$B$15:$W$358, MATCH('O5 Details by Class &amp; Accounts'!K$18, 'E2 Allocators'!$B$15:$W$15, 0),FALSE)*$F71), 0, VLOOKUP(VLOOKUP($A71, 'E4 TB Allocation Details'!$A$18:$L$214, MATCH("Demand ID", 'E4 TB Allocation Details'!$A$18:$L$18, 0),FALSE), 'E2 Allocators'!$B$15:$W$358, MATCH('O5 Details by Class &amp; Accounts'!K$18, 'E2 Allocators'!$B$15:$W$15, 0),FALSE)*$F71)</f>
        <v>0</v>
      </c>
      <c r="L71" s="2186">
        <f>IF(ISERROR(VLOOKUP(VLOOKUP($A71, 'E4 TB Allocation Details'!$A$18:$L$214, MATCH("Demand ID", 'E4 TB Allocation Details'!$A$18:$L$18, 0),FALSE), 'E2 Allocators'!$B$15:$W$358, MATCH('O5 Details by Class &amp; Accounts'!L$18, 'E2 Allocators'!$B$15:$W$15, 0),FALSE)*$F71), 0, VLOOKUP(VLOOKUP($A71, 'E4 TB Allocation Details'!$A$18:$L$214, MATCH("Demand ID", 'E4 TB Allocation Details'!$A$18:$L$18, 0),FALSE), 'E2 Allocators'!$B$15:$W$358, MATCH('O5 Details by Class &amp; Accounts'!L$18, 'E2 Allocators'!$B$15:$W$15, 0),FALSE)*$F71)</f>
        <v>0</v>
      </c>
      <c r="M71" s="2186">
        <f>IF(ISERROR(VLOOKUP(VLOOKUP($A71, 'E4 TB Allocation Details'!$A$18:$L$214, MATCH("Demand ID", 'E4 TB Allocation Details'!$A$18:$L$18, 0),FALSE), 'E2 Allocators'!$B$15:$W$358, MATCH('O5 Details by Class &amp; Accounts'!M$18, 'E2 Allocators'!$B$15:$W$15, 0),FALSE)*$F71), 0, VLOOKUP(VLOOKUP($A71, 'E4 TB Allocation Details'!$A$18:$L$214, MATCH("Demand ID", 'E4 TB Allocation Details'!$A$18:$L$18, 0),FALSE), 'E2 Allocators'!$B$15:$W$358, MATCH('O5 Details by Class &amp; Accounts'!M$18, 'E2 Allocators'!$B$15:$W$15, 0),FALSE)*$F71)</f>
        <v>0</v>
      </c>
      <c r="N71" s="2186">
        <f>IF(ISERROR(VLOOKUP(VLOOKUP($A71, 'E4 TB Allocation Details'!$A$18:$L$214, MATCH("Demand ID", 'E4 TB Allocation Details'!$A$18:$L$18, 0),FALSE), 'E2 Allocators'!$B$15:$W$358, MATCH('O5 Details by Class &amp; Accounts'!N$18, 'E2 Allocators'!$B$15:$W$15, 0),FALSE)*$F71), 0, VLOOKUP(VLOOKUP($A71, 'E4 TB Allocation Details'!$A$18:$L$214, MATCH("Demand ID", 'E4 TB Allocation Details'!$A$18:$L$18, 0),FALSE), 'E2 Allocators'!$B$15:$W$358, MATCH('O5 Details by Class &amp; Accounts'!N$18, 'E2 Allocators'!$B$15:$W$15, 0),FALSE)*$F71)</f>
        <v>0</v>
      </c>
      <c r="O71" s="2186">
        <f>IF(ISERROR(VLOOKUP(VLOOKUP($A71, 'E4 TB Allocation Details'!$A$18:$L$214, MATCH("Demand ID", 'E4 TB Allocation Details'!$A$18:$L$18, 0),FALSE), 'E2 Allocators'!$B$15:$W$358, MATCH('O5 Details by Class &amp; Accounts'!O$18, 'E2 Allocators'!$B$15:$W$15, 0),FALSE)*$F71), 0, VLOOKUP(VLOOKUP($A71, 'E4 TB Allocation Details'!$A$18:$L$214, MATCH("Demand ID", 'E4 TB Allocation Details'!$A$18:$L$18, 0),FALSE), 'E2 Allocators'!$B$15:$W$358, MATCH('O5 Details by Class &amp; Accounts'!O$18, 'E2 Allocators'!$B$15:$W$15, 0),FALSE)*$F71)</f>
        <v>0</v>
      </c>
      <c r="P71" s="2186">
        <f>IF(ISERROR(VLOOKUP(VLOOKUP($A71, 'E4 TB Allocation Details'!$A$18:$L$214, MATCH("Demand ID", 'E4 TB Allocation Details'!$A$18:$L$18, 0),FALSE), 'E2 Allocators'!$B$15:$W$358, MATCH('O5 Details by Class &amp; Accounts'!P$18, 'E2 Allocators'!$B$15:$W$15, 0),FALSE)*$F71), 0, VLOOKUP(VLOOKUP($A71, 'E4 TB Allocation Details'!$A$18:$L$214, MATCH("Demand ID", 'E4 TB Allocation Details'!$A$18:$L$18, 0),FALSE), 'E2 Allocators'!$B$15:$W$358, MATCH('O5 Details by Class &amp; Accounts'!P$18, 'E2 Allocators'!$B$15:$W$15, 0),FALSE)*$F71)</f>
        <v>0</v>
      </c>
      <c r="Q71" s="2186">
        <f>IF(ISERROR(VLOOKUP(VLOOKUP($A71, 'E4 TB Allocation Details'!$A$18:$L$214, MATCH("Demand ID", 'E4 TB Allocation Details'!$A$18:$L$18, 0),FALSE), 'E2 Allocators'!$B$15:$W$358, MATCH('O5 Details by Class &amp; Accounts'!Q$18, 'E2 Allocators'!$B$15:$W$15, 0),FALSE)*$F71), 0, VLOOKUP(VLOOKUP($A71, 'E4 TB Allocation Details'!$A$18:$L$214, MATCH("Demand ID", 'E4 TB Allocation Details'!$A$18:$L$18, 0),FALSE), 'E2 Allocators'!$B$15:$W$358, MATCH('O5 Details by Class &amp; Accounts'!Q$18, 'E2 Allocators'!$B$15:$W$15, 0),FALSE)*$F71)</f>
        <v>0</v>
      </c>
      <c r="R71" s="2186">
        <f>IF(ISERROR(VLOOKUP(VLOOKUP($A71, 'E4 TB Allocation Details'!$A$18:$L$214, MATCH("Demand ID", 'E4 TB Allocation Details'!$A$18:$L$18, 0),FALSE), 'E2 Allocators'!$B$15:$W$358, MATCH('O5 Details by Class &amp; Accounts'!R$18, 'E2 Allocators'!$B$15:$W$15, 0),FALSE)*$F71), 0, VLOOKUP(VLOOKUP($A71, 'E4 TB Allocation Details'!$A$18:$L$214, MATCH("Demand ID", 'E4 TB Allocation Details'!$A$18:$L$18, 0),FALSE), 'E2 Allocators'!$B$15:$W$358, MATCH('O5 Details by Class &amp; Accounts'!R$18, 'E2 Allocators'!$B$15:$W$15, 0),FALSE)*$F71)</f>
        <v>0</v>
      </c>
      <c r="S71" s="2186">
        <f>IF(ISERROR(VLOOKUP(VLOOKUP($A71, 'E4 TB Allocation Details'!$A$18:$L$214, MATCH("Demand ID", 'E4 TB Allocation Details'!$A$18:$L$18, 0),FALSE), 'E2 Allocators'!$B$15:$W$358, MATCH('O5 Details by Class &amp; Accounts'!S$18, 'E2 Allocators'!$B$15:$W$15, 0),FALSE)*$F71), 0, VLOOKUP(VLOOKUP($A71, 'E4 TB Allocation Details'!$A$18:$L$214, MATCH("Demand ID", 'E4 TB Allocation Details'!$A$18:$L$18, 0),FALSE), 'E2 Allocators'!$B$15:$W$358, MATCH('O5 Details by Class &amp; Accounts'!S$18, 'E2 Allocators'!$B$15:$W$15, 0),FALSE)*$F71)</f>
        <v>0</v>
      </c>
      <c r="T71" s="2186">
        <f>IF(ISERROR(VLOOKUP(VLOOKUP($A71, 'E4 TB Allocation Details'!$A$18:$L$214, MATCH("Demand ID", 'E4 TB Allocation Details'!$A$18:$L$18, 0),FALSE), 'E2 Allocators'!$B$15:$W$358, MATCH('O5 Details by Class &amp; Accounts'!T$18, 'E2 Allocators'!$B$15:$W$15, 0),FALSE)*$F71), 0, VLOOKUP(VLOOKUP($A71, 'E4 TB Allocation Details'!$A$18:$L$214, MATCH("Demand ID", 'E4 TB Allocation Details'!$A$18:$L$18, 0),FALSE), 'E2 Allocators'!$B$15:$W$358, MATCH('O5 Details by Class &amp; Accounts'!T$18, 'E2 Allocators'!$B$15:$W$15, 0),FALSE)*$F71)</f>
        <v>0</v>
      </c>
      <c r="U71" s="2186">
        <f>IF(ISERROR(VLOOKUP(VLOOKUP($A71, 'E4 TB Allocation Details'!$A$18:$L$214, MATCH("Demand ID", 'E4 TB Allocation Details'!$A$18:$L$18, 0),FALSE), 'E2 Allocators'!$B$15:$W$358, MATCH('O5 Details by Class &amp; Accounts'!U$18, 'E2 Allocators'!$B$15:$W$15, 0),FALSE)*$F71), 0, VLOOKUP(VLOOKUP($A71, 'E4 TB Allocation Details'!$A$18:$L$214, MATCH("Demand ID", 'E4 TB Allocation Details'!$A$18:$L$18, 0),FALSE), 'E2 Allocators'!$B$15:$W$358, MATCH('O5 Details by Class &amp; Accounts'!U$18, 'E2 Allocators'!$B$15:$W$15, 0),FALSE)*$F71)</f>
        <v>0</v>
      </c>
      <c r="V71" s="2186">
        <f>IF(ISERROR(VLOOKUP(VLOOKUP($A71, 'E4 TB Allocation Details'!$A$18:$L$214, MATCH("Demand ID", 'E4 TB Allocation Details'!$A$18:$L$18, 0),FALSE), 'E2 Allocators'!$B$15:$W$358, MATCH('O5 Details by Class &amp; Accounts'!V$18, 'E2 Allocators'!$B$15:$W$15, 0),FALSE)*$F71), 0, VLOOKUP(VLOOKUP($A71, 'E4 TB Allocation Details'!$A$18:$L$214, MATCH("Demand ID", 'E4 TB Allocation Details'!$A$18:$L$18, 0),FALSE), 'E2 Allocators'!$B$15:$W$358, MATCH('O5 Details by Class &amp; Accounts'!V$18, 'E2 Allocators'!$B$15:$W$15, 0),FALSE)*$F71)</f>
        <v>0</v>
      </c>
      <c r="W71" s="2186">
        <f>IF(ISERROR(VLOOKUP(VLOOKUP($A71, 'E4 TB Allocation Details'!$A$18:$L$214, MATCH("Demand ID", 'E4 TB Allocation Details'!$A$18:$L$18, 0),FALSE), 'E2 Allocators'!$B$15:$W$358, MATCH('O5 Details by Class &amp; Accounts'!W$18, 'E2 Allocators'!$B$15:$W$15, 0),FALSE)*$F71), 0, VLOOKUP(VLOOKUP($A71, 'E4 TB Allocation Details'!$A$18:$L$214, MATCH("Demand ID", 'E4 TB Allocation Details'!$A$18:$L$18, 0),FALSE), 'E2 Allocators'!$B$15:$W$358, MATCH('O5 Details by Class &amp; Accounts'!W$18, 'E2 Allocators'!$B$15:$W$15, 0),FALSE)*$F71)</f>
        <v>0</v>
      </c>
      <c r="X71" s="2186">
        <f>IF(ISERROR(VLOOKUP(VLOOKUP($A71, 'E4 TB Allocation Details'!$A$18:$L$214, MATCH("Demand ID", 'E4 TB Allocation Details'!$A$18:$L$18, 0),FALSE), 'E2 Allocators'!$B$15:$W$358, MATCH('O5 Details by Class &amp; Accounts'!X$18, 'E2 Allocators'!$B$15:$W$15, 0),FALSE)*$F71), 0, VLOOKUP(VLOOKUP($A71, 'E4 TB Allocation Details'!$A$18:$L$214, MATCH("Demand ID", 'E4 TB Allocation Details'!$A$18:$L$18, 0),FALSE), 'E2 Allocators'!$B$15:$W$358, MATCH('O5 Details by Class &amp; Accounts'!X$18, 'E2 Allocators'!$B$15:$W$15, 0),FALSE)*$F71)</f>
        <v>0</v>
      </c>
      <c r="Y71" s="2186">
        <f>IF(ISERROR(VLOOKUP(VLOOKUP($A71, 'E4 TB Allocation Details'!$A$18:$L$214, MATCH("Demand ID", 'E4 TB Allocation Details'!$A$18:$L$18, 0),FALSE), 'E2 Allocators'!$B$15:$W$358, MATCH('O5 Details by Class &amp; Accounts'!Y$18, 'E2 Allocators'!$B$15:$W$15, 0),FALSE)*$F71), 0, VLOOKUP(VLOOKUP($A71, 'E4 TB Allocation Details'!$A$18:$L$214, MATCH("Demand ID", 'E4 TB Allocation Details'!$A$18:$L$18, 0),FALSE), 'E2 Allocators'!$B$15:$W$358, MATCH('O5 Details by Class &amp; Accounts'!Y$18, 'E2 Allocators'!$B$15:$W$15, 0),FALSE)*$F71)</f>
        <v>0</v>
      </c>
      <c r="Z71" s="2186">
        <f>IF(ISERROR(VLOOKUP(VLOOKUP($A71, 'E4 TB Allocation Details'!$A$18:$L$214, MATCH("Demand ID", 'E4 TB Allocation Details'!$A$18:$L$18, 0),FALSE), 'E2 Allocators'!$B$15:$W$358, MATCH('O5 Details by Class &amp; Accounts'!Z$18, 'E2 Allocators'!$B$15:$W$15, 0),FALSE)*$F71), 0, VLOOKUP(VLOOKUP($A71, 'E4 TB Allocation Details'!$A$18:$L$214, MATCH("Demand ID", 'E4 TB Allocation Details'!$A$18:$L$18, 0),FALSE), 'E2 Allocators'!$B$15:$W$358, MATCH('O5 Details by Class &amp; Accounts'!Z$18, 'E2 Allocators'!$B$15:$W$15, 0),FALSE)*$F71)</f>
        <v>0</v>
      </c>
      <c r="AA71" s="2186">
        <f>IF(ISERROR(VLOOKUP(VLOOKUP($A71, 'E4 TB Allocation Details'!$A$18:$L$214, MATCH("Demand ID", 'E4 TB Allocation Details'!$A$18:$L$18, 0),FALSE), 'E2 Allocators'!$B$15:$W$358, MATCH('O5 Details by Class &amp; Accounts'!AA$18, 'E2 Allocators'!$B$15:$W$15, 0),FALSE)*$F71), 0, VLOOKUP(VLOOKUP($A71, 'E4 TB Allocation Details'!$A$18:$L$214, MATCH("Demand ID", 'E4 TB Allocation Details'!$A$18:$L$18, 0),FALSE), 'E2 Allocators'!$B$15:$W$358, MATCH('O5 Details by Class &amp; Accounts'!AA$18, 'E2 Allocators'!$B$15:$W$15, 0),FALSE)*$F71)</f>
        <v>0</v>
      </c>
      <c r="AB71" s="2186">
        <f>IF(ISERROR(VLOOKUP(VLOOKUP($A71, 'E4 TB Allocation Details'!$A$18:$L$214, MATCH("Demand ID", 'E4 TB Allocation Details'!$A$18:$L$18, 0),FALSE), 'E2 Allocators'!$B$15:$W$358, MATCH('O5 Details by Class &amp; Accounts'!AB$18, 'E2 Allocators'!$B$15:$W$15, 0),FALSE)*$F71), 0, VLOOKUP(VLOOKUP($A71, 'E4 TB Allocation Details'!$A$18:$L$214, MATCH("Demand ID", 'E4 TB Allocation Details'!$A$18:$L$18, 0),FALSE), 'E2 Allocators'!$B$15:$W$358, MATCH('O5 Details by Class &amp; Accounts'!AB$18, 'E2 Allocators'!$B$15:$W$15, 0),FALSE)*$F71)</f>
        <v>0</v>
      </c>
      <c r="AC71" s="2186">
        <f t="shared" si="9"/>
        <v>0</v>
      </c>
      <c r="AD71" s="2186">
        <f>IF(ISERROR(VLOOKUP(VLOOKUP($A71, 'E4 TB Allocation Details'!$A$18:$L$214, MATCH("Customer ID", 'E4 TB Allocation Details'!$A$18:$L$18, 0),FALSE), 'E2 Allocators'!$B$15:$W$358, MATCH('O5 Details by Class &amp; Accounts'!AD$18, 'E2 Allocators'!$B$15:$W$15, 0),FALSE)*$G71), 0, VLOOKUP(VLOOKUP($A71, 'E4 TB Allocation Details'!$A$18:$L$214, MATCH("Customer ID", 'E4 TB Allocation Details'!$A$18:$L$18, 0),FALSE), 'E2 Allocators'!$B$15:$W$358, MATCH('O5 Details by Class &amp; Accounts'!AD$18, 'E2 Allocators'!$B$15:$W$15, 0),FALSE)*$G71)</f>
        <v>0</v>
      </c>
      <c r="AE71" s="2186">
        <f>IF(ISERROR(VLOOKUP(VLOOKUP($A71, 'E4 TB Allocation Details'!$A$18:$L$214, MATCH("Customer ID", 'E4 TB Allocation Details'!$A$18:$L$18, 0),FALSE), 'E2 Allocators'!$B$15:$W$358, MATCH('O5 Details by Class &amp; Accounts'!AE$18, 'E2 Allocators'!$B$15:$W$15, 0),FALSE)*$G71), 0, VLOOKUP(VLOOKUP($A71, 'E4 TB Allocation Details'!$A$18:$L$214, MATCH("Customer ID", 'E4 TB Allocation Details'!$A$18:$L$18, 0),FALSE), 'E2 Allocators'!$B$15:$W$358, MATCH('O5 Details by Class &amp; Accounts'!AE$18, 'E2 Allocators'!$B$15:$W$15, 0),FALSE)*$G71)</f>
        <v>0</v>
      </c>
      <c r="AF71" s="2186">
        <f>IF(ISERROR(VLOOKUP(VLOOKUP($A71, 'E4 TB Allocation Details'!$A$18:$L$214, MATCH("Customer ID", 'E4 TB Allocation Details'!$A$18:$L$18, 0),FALSE), 'E2 Allocators'!$B$15:$W$358, MATCH('O5 Details by Class &amp; Accounts'!AF$18, 'E2 Allocators'!$B$15:$W$15, 0),FALSE)*$G71), 0, VLOOKUP(VLOOKUP($A71, 'E4 TB Allocation Details'!$A$18:$L$214, MATCH("Customer ID", 'E4 TB Allocation Details'!$A$18:$L$18, 0),FALSE), 'E2 Allocators'!$B$15:$W$358, MATCH('O5 Details by Class &amp; Accounts'!AF$18, 'E2 Allocators'!$B$15:$W$15, 0),FALSE)*$G71)</f>
        <v>0</v>
      </c>
      <c r="AG71" s="2186">
        <f>IF(ISERROR(VLOOKUP(VLOOKUP($A71, 'E4 TB Allocation Details'!$A$18:$L$214, MATCH("Customer ID", 'E4 TB Allocation Details'!$A$18:$L$18, 0),FALSE), 'E2 Allocators'!$B$15:$W$358, MATCH('O5 Details by Class &amp; Accounts'!AG$18, 'E2 Allocators'!$B$15:$W$15, 0),FALSE)*$G71), 0, VLOOKUP(VLOOKUP($A71, 'E4 TB Allocation Details'!$A$18:$L$214, MATCH("Customer ID", 'E4 TB Allocation Details'!$A$18:$L$18, 0),FALSE), 'E2 Allocators'!$B$15:$W$358, MATCH('O5 Details by Class &amp; Accounts'!AG$18, 'E2 Allocators'!$B$15:$W$15, 0),FALSE)*$G71)</f>
        <v>0</v>
      </c>
      <c r="AH71" s="2186">
        <f>IF(ISERROR(VLOOKUP(VLOOKUP($A71, 'E4 TB Allocation Details'!$A$18:$L$214, MATCH("Customer ID", 'E4 TB Allocation Details'!$A$18:$L$18, 0),FALSE), 'E2 Allocators'!$B$15:$W$358, MATCH('O5 Details by Class &amp; Accounts'!AH$18, 'E2 Allocators'!$B$15:$W$15, 0),FALSE)*$G71), 0, VLOOKUP(VLOOKUP($A71, 'E4 TB Allocation Details'!$A$18:$L$214, MATCH("Customer ID", 'E4 TB Allocation Details'!$A$18:$L$18, 0),FALSE), 'E2 Allocators'!$B$15:$W$358, MATCH('O5 Details by Class &amp; Accounts'!AH$18, 'E2 Allocators'!$B$15:$W$15, 0),FALSE)*$G71)</f>
        <v>0</v>
      </c>
      <c r="AI71" s="2186">
        <f>IF(ISERROR(VLOOKUP(VLOOKUP($A71, 'E4 TB Allocation Details'!$A$18:$L$214, MATCH("Customer ID", 'E4 TB Allocation Details'!$A$18:$L$18, 0),FALSE), 'E2 Allocators'!$B$15:$W$358, MATCH('O5 Details by Class &amp; Accounts'!AI$18, 'E2 Allocators'!$B$15:$W$15, 0),FALSE)*$G71), 0, VLOOKUP(VLOOKUP($A71, 'E4 TB Allocation Details'!$A$18:$L$214, MATCH("Customer ID", 'E4 TB Allocation Details'!$A$18:$L$18, 0),FALSE), 'E2 Allocators'!$B$15:$W$358, MATCH('O5 Details by Class &amp; Accounts'!AI$18, 'E2 Allocators'!$B$15:$W$15, 0),FALSE)*$G71)</f>
        <v>0</v>
      </c>
      <c r="AJ71" s="2186">
        <f>IF(ISERROR(VLOOKUP(VLOOKUP($A71, 'E4 TB Allocation Details'!$A$18:$L$214, MATCH("Customer ID", 'E4 TB Allocation Details'!$A$18:$L$18, 0),FALSE), 'E2 Allocators'!$B$15:$W$358, MATCH('O5 Details by Class &amp; Accounts'!AJ$18, 'E2 Allocators'!$B$15:$W$15, 0),FALSE)*$G71), 0, VLOOKUP(VLOOKUP($A71, 'E4 TB Allocation Details'!$A$18:$L$214, MATCH("Customer ID", 'E4 TB Allocation Details'!$A$18:$L$18, 0),FALSE), 'E2 Allocators'!$B$15:$W$358, MATCH('O5 Details by Class &amp; Accounts'!AJ$18, 'E2 Allocators'!$B$15:$W$15, 0),FALSE)*$G71)</f>
        <v>0</v>
      </c>
      <c r="AK71" s="2186">
        <f>IF(ISERROR(VLOOKUP(VLOOKUP($A71, 'E4 TB Allocation Details'!$A$18:$L$214, MATCH("Customer ID", 'E4 TB Allocation Details'!$A$18:$L$18, 0),FALSE), 'E2 Allocators'!$B$15:$W$358, MATCH('O5 Details by Class &amp; Accounts'!AK$18, 'E2 Allocators'!$B$15:$W$15, 0),FALSE)*$G71), 0, VLOOKUP(VLOOKUP($A71, 'E4 TB Allocation Details'!$A$18:$L$214, MATCH("Customer ID", 'E4 TB Allocation Details'!$A$18:$L$18, 0),FALSE), 'E2 Allocators'!$B$15:$W$358, MATCH('O5 Details by Class &amp; Accounts'!AK$18, 'E2 Allocators'!$B$15:$W$15, 0),FALSE)*$G71)</f>
        <v>0</v>
      </c>
      <c r="AL71" s="2186">
        <f>IF(ISERROR(VLOOKUP(VLOOKUP($A71, 'E4 TB Allocation Details'!$A$18:$L$214, MATCH("Customer ID", 'E4 TB Allocation Details'!$A$18:$L$18, 0),FALSE), 'E2 Allocators'!$B$15:$W$358, MATCH('O5 Details by Class &amp; Accounts'!AL$18, 'E2 Allocators'!$B$15:$W$15, 0),FALSE)*$G71), 0, VLOOKUP(VLOOKUP($A71, 'E4 TB Allocation Details'!$A$18:$L$214, MATCH("Customer ID", 'E4 TB Allocation Details'!$A$18:$L$18, 0),FALSE), 'E2 Allocators'!$B$15:$W$358, MATCH('O5 Details by Class &amp; Accounts'!AL$18, 'E2 Allocators'!$B$15:$W$15, 0),FALSE)*$G71)</f>
        <v>0</v>
      </c>
      <c r="AM71" s="2186">
        <f>IF(ISERROR(VLOOKUP(VLOOKUP($A71, 'E4 TB Allocation Details'!$A$18:$L$214, MATCH("Customer ID", 'E4 TB Allocation Details'!$A$18:$L$18, 0),FALSE), 'E2 Allocators'!$B$15:$W$358, MATCH('O5 Details by Class &amp; Accounts'!AM$18, 'E2 Allocators'!$B$15:$W$15, 0),FALSE)*$G71), 0, VLOOKUP(VLOOKUP($A71, 'E4 TB Allocation Details'!$A$18:$L$214, MATCH("Customer ID", 'E4 TB Allocation Details'!$A$18:$L$18, 0),FALSE), 'E2 Allocators'!$B$15:$W$358, MATCH('O5 Details by Class &amp; Accounts'!AM$18, 'E2 Allocators'!$B$15:$W$15, 0),FALSE)*$G71)</f>
        <v>0</v>
      </c>
      <c r="AN71" s="2186">
        <f>IF(ISERROR(VLOOKUP(VLOOKUP($A71, 'E4 TB Allocation Details'!$A$18:$L$214, MATCH("Customer ID", 'E4 TB Allocation Details'!$A$18:$L$18, 0),FALSE), 'E2 Allocators'!$B$15:$W$358, MATCH('O5 Details by Class &amp; Accounts'!AN$18, 'E2 Allocators'!$B$15:$W$15, 0),FALSE)*$G71), 0, VLOOKUP(VLOOKUP($A71, 'E4 TB Allocation Details'!$A$18:$L$214, MATCH("Customer ID", 'E4 TB Allocation Details'!$A$18:$L$18, 0),FALSE), 'E2 Allocators'!$B$15:$W$358, MATCH('O5 Details by Class &amp; Accounts'!AN$18, 'E2 Allocators'!$B$15:$W$15, 0),FALSE)*$G71)</f>
        <v>0</v>
      </c>
      <c r="AO71" s="2186">
        <f>IF(ISERROR(VLOOKUP(VLOOKUP($A71, 'E4 TB Allocation Details'!$A$18:$L$214, MATCH("Customer ID", 'E4 TB Allocation Details'!$A$18:$L$18, 0),FALSE), 'E2 Allocators'!$B$15:$W$358, MATCH('O5 Details by Class &amp; Accounts'!AO$18, 'E2 Allocators'!$B$15:$W$15, 0),FALSE)*$G71), 0, VLOOKUP(VLOOKUP($A71, 'E4 TB Allocation Details'!$A$18:$L$214, MATCH("Customer ID", 'E4 TB Allocation Details'!$A$18:$L$18, 0),FALSE), 'E2 Allocators'!$B$15:$W$358, MATCH('O5 Details by Class &amp; Accounts'!AO$18, 'E2 Allocators'!$B$15:$W$15, 0),FALSE)*$G71)</f>
        <v>0</v>
      </c>
      <c r="AP71" s="2186">
        <f>IF(ISERROR(VLOOKUP(VLOOKUP($A71, 'E4 TB Allocation Details'!$A$18:$L$214, MATCH("Customer ID", 'E4 TB Allocation Details'!$A$18:$L$18, 0),FALSE), 'E2 Allocators'!$B$15:$W$358, MATCH('O5 Details by Class &amp; Accounts'!AP$18, 'E2 Allocators'!$B$15:$W$15, 0),FALSE)*$G71), 0, VLOOKUP(VLOOKUP($A71, 'E4 TB Allocation Details'!$A$18:$L$214, MATCH("Customer ID", 'E4 TB Allocation Details'!$A$18:$L$18, 0),FALSE), 'E2 Allocators'!$B$15:$W$358, MATCH('O5 Details by Class &amp; Accounts'!AP$18, 'E2 Allocators'!$B$15:$W$15, 0),FALSE)*$G71)</f>
        <v>0</v>
      </c>
      <c r="AQ71" s="2186">
        <f>IF(ISERROR(VLOOKUP(VLOOKUP($A71, 'E4 TB Allocation Details'!$A$18:$L$214, MATCH("Customer ID", 'E4 TB Allocation Details'!$A$18:$L$18, 0),FALSE), 'E2 Allocators'!$B$15:$W$358, MATCH('O5 Details by Class &amp; Accounts'!AQ$18, 'E2 Allocators'!$B$15:$W$15, 0),FALSE)*$G71), 0, VLOOKUP(VLOOKUP($A71, 'E4 TB Allocation Details'!$A$18:$L$214, MATCH("Customer ID", 'E4 TB Allocation Details'!$A$18:$L$18, 0),FALSE), 'E2 Allocators'!$B$15:$W$358, MATCH('O5 Details by Class &amp; Accounts'!AQ$18, 'E2 Allocators'!$B$15:$W$15, 0),FALSE)*$G71)</f>
        <v>0</v>
      </c>
      <c r="AR71" s="2186">
        <f>IF(ISERROR(VLOOKUP(VLOOKUP($A71, 'E4 TB Allocation Details'!$A$18:$L$214, MATCH("Customer ID", 'E4 TB Allocation Details'!$A$18:$L$18, 0),FALSE), 'E2 Allocators'!$B$15:$W$358, MATCH('O5 Details by Class &amp; Accounts'!AR$18, 'E2 Allocators'!$B$15:$W$15, 0),FALSE)*$G71), 0, VLOOKUP(VLOOKUP($A71, 'E4 TB Allocation Details'!$A$18:$L$214, MATCH("Customer ID", 'E4 TB Allocation Details'!$A$18:$L$18, 0),FALSE), 'E2 Allocators'!$B$15:$W$358, MATCH('O5 Details by Class &amp; Accounts'!AR$18, 'E2 Allocators'!$B$15:$W$15, 0),FALSE)*$G71)</f>
        <v>0</v>
      </c>
      <c r="AS71" s="2186">
        <f>IF(ISERROR(VLOOKUP(VLOOKUP($A71, 'E4 TB Allocation Details'!$A$18:$L$214, MATCH("Customer ID", 'E4 TB Allocation Details'!$A$18:$L$18, 0),FALSE), 'E2 Allocators'!$B$15:$W$358, MATCH('O5 Details by Class &amp; Accounts'!AS$18, 'E2 Allocators'!$B$15:$W$15, 0),FALSE)*$G71), 0, VLOOKUP(VLOOKUP($A71, 'E4 TB Allocation Details'!$A$18:$L$214, MATCH("Customer ID", 'E4 TB Allocation Details'!$A$18:$L$18, 0),FALSE), 'E2 Allocators'!$B$15:$W$358, MATCH('O5 Details by Class &amp; Accounts'!AS$18, 'E2 Allocators'!$B$15:$W$15, 0),FALSE)*$G71)</f>
        <v>0</v>
      </c>
      <c r="AT71" s="2186">
        <f>IF(ISERROR(VLOOKUP(VLOOKUP($A71, 'E4 TB Allocation Details'!$A$18:$L$214, MATCH("Customer ID", 'E4 TB Allocation Details'!$A$18:$L$18, 0),FALSE), 'E2 Allocators'!$B$15:$W$358, MATCH('O5 Details by Class &amp; Accounts'!AT$18, 'E2 Allocators'!$B$15:$W$15, 0),FALSE)*$G71), 0, VLOOKUP(VLOOKUP($A71, 'E4 TB Allocation Details'!$A$18:$L$214, MATCH("Customer ID", 'E4 TB Allocation Details'!$A$18:$L$18, 0),FALSE), 'E2 Allocators'!$B$15:$W$358, MATCH('O5 Details by Class &amp; Accounts'!AT$18, 'E2 Allocators'!$B$15:$W$15, 0),FALSE)*$G71)</f>
        <v>0</v>
      </c>
      <c r="AU71" s="2186">
        <f>IF(ISERROR(VLOOKUP(VLOOKUP($A71, 'E4 TB Allocation Details'!$A$18:$L$214, MATCH("Customer ID", 'E4 TB Allocation Details'!$A$18:$L$18, 0),FALSE), 'E2 Allocators'!$B$15:$W$358, MATCH('O5 Details by Class &amp; Accounts'!AU$18, 'E2 Allocators'!$B$15:$W$15, 0),FALSE)*$G71), 0, VLOOKUP(VLOOKUP($A71, 'E4 TB Allocation Details'!$A$18:$L$214, MATCH("Customer ID", 'E4 TB Allocation Details'!$A$18:$L$18, 0),FALSE), 'E2 Allocators'!$B$15:$W$358, MATCH('O5 Details by Class &amp; Accounts'!AU$18, 'E2 Allocators'!$B$15:$W$15, 0),FALSE)*$G71)</f>
        <v>0</v>
      </c>
      <c r="AV71" s="2186">
        <f>IF(ISERROR(VLOOKUP(VLOOKUP($A71, 'E4 TB Allocation Details'!$A$18:$L$214, MATCH("Customer ID", 'E4 TB Allocation Details'!$A$18:$L$18, 0),FALSE), 'E2 Allocators'!$B$15:$W$358, MATCH('O5 Details by Class &amp; Accounts'!AV$18, 'E2 Allocators'!$B$15:$W$15, 0),FALSE)*$G71), 0, VLOOKUP(VLOOKUP($A71, 'E4 TB Allocation Details'!$A$18:$L$214, MATCH("Customer ID", 'E4 TB Allocation Details'!$A$18:$L$18, 0),FALSE), 'E2 Allocators'!$B$15:$W$358, MATCH('O5 Details by Class &amp; Accounts'!AV$18, 'E2 Allocators'!$B$15:$W$15, 0),FALSE)*$G71)</f>
        <v>0</v>
      </c>
      <c r="AW71" s="2186">
        <f>IF(ISERROR(VLOOKUP(VLOOKUP($A71, 'E4 TB Allocation Details'!$A$18:$L$214, MATCH("Customer ID", 'E4 TB Allocation Details'!$A$18:$L$18, 0),FALSE), 'E2 Allocators'!$B$15:$W$358, MATCH('O5 Details by Class &amp; Accounts'!AW$18, 'E2 Allocators'!$B$15:$W$15, 0),FALSE)*$G71), 0, VLOOKUP(VLOOKUP($A71, 'E4 TB Allocation Details'!$A$18:$L$214, MATCH("Customer ID", 'E4 TB Allocation Details'!$A$18:$L$18, 0),FALSE), 'E2 Allocators'!$B$15:$W$358, MATCH('O5 Details by Class &amp; Accounts'!AW$18, 'E2 Allocators'!$B$15:$W$15, 0),FALSE)*$G71)</f>
        <v>0</v>
      </c>
      <c r="AX71" s="2186">
        <f t="shared" si="10"/>
        <v>0</v>
      </c>
      <c r="AY71" s="2186">
        <f>IF(ISERROR(VLOOKUP(VLOOKUP($A71, 'E4 TB Allocation Details'!$A$18:$L$214, MATCH("Misc ID", 'E4 TB Allocation Details'!$A$18:$L$18, 0),FALSE), 'E2 Allocators'!$B$15:$W$358, MATCH('O5 Details by Class &amp; Accounts'!AY$18, 'E2 Allocators'!$B$15:$W$15, 0),FALSE)*$E71), 0, VLOOKUP(VLOOKUP($A71, 'E4 TB Allocation Details'!$A$18:$L$214, MATCH("Misc ID", 'E4 TB Allocation Details'!$A$18:$L$18, 0),FALSE), 'E2 Allocators'!$B$15:$W$358, MATCH('O5 Details by Class &amp; Accounts'!AY$18, 'E2 Allocators'!$B$15:$W$15, 0),FALSE)*$E71)</f>
        <v>0</v>
      </c>
      <c r="AZ71" s="2186">
        <f>IF(ISERROR(VLOOKUP(VLOOKUP($A71, 'E4 TB Allocation Details'!$A$18:$L$214, MATCH("Misc ID", 'E4 TB Allocation Details'!$A$18:$L$18, 0),FALSE), 'E2 Allocators'!$B$15:$W$358, MATCH('O5 Details by Class &amp; Accounts'!AZ$18, 'E2 Allocators'!$B$15:$W$15, 0),FALSE)*$E71), 0, VLOOKUP(VLOOKUP($A71, 'E4 TB Allocation Details'!$A$18:$L$214, MATCH("Misc ID", 'E4 TB Allocation Details'!$A$18:$L$18, 0),FALSE), 'E2 Allocators'!$B$15:$W$358, MATCH('O5 Details by Class &amp; Accounts'!AZ$18, 'E2 Allocators'!$B$15:$W$15, 0),FALSE)*$E71)</f>
        <v>0</v>
      </c>
      <c r="BA71" s="2186">
        <f>IF(ISERROR(VLOOKUP(VLOOKUP($A71, 'E4 TB Allocation Details'!$A$18:$L$214, MATCH("Misc ID", 'E4 TB Allocation Details'!$A$18:$L$18, 0),FALSE), 'E2 Allocators'!$B$15:$W$358, MATCH('O5 Details by Class &amp; Accounts'!BA$18, 'E2 Allocators'!$B$15:$W$15, 0),FALSE)*$E71), 0, VLOOKUP(VLOOKUP($A71, 'E4 TB Allocation Details'!$A$18:$L$214, MATCH("Misc ID", 'E4 TB Allocation Details'!$A$18:$L$18, 0),FALSE), 'E2 Allocators'!$B$15:$W$358, MATCH('O5 Details by Class &amp; Accounts'!BA$18, 'E2 Allocators'!$B$15:$W$15, 0),FALSE)*$E71)</f>
        <v>0</v>
      </c>
      <c r="BB71" s="2186">
        <f>IF(ISERROR(VLOOKUP(VLOOKUP($A71, 'E4 TB Allocation Details'!$A$18:$L$214, MATCH("Misc ID", 'E4 TB Allocation Details'!$A$18:$L$18, 0),FALSE), 'E2 Allocators'!$B$15:$W$358, MATCH('O5 Details by Class &amp; Accounts'!BB$18, 'E2 Allocators'!$B$15:$W$15, 0),FALSE)*$E71), 0, VLOOKUP(VLOOKUP($A71, 'E4 TB Allocation Details'!$A$18:$L$214, MATCH("Misc ID", 'E4 TB Allocation Details'!$A$18:$L$18, 0),FALSE), 'E2 Allocators'!$B$15:$W$358, MATCH('O5 Details by Class &amp; Accounts'!BB$18, 'E2 Allocators'!$B$15:$W$15, 0),FALSE)*$E71)</f>
        <v>0</v>
      </c>
      <c r="BC71" s="2186">
        <f>IF(ISERROR(VLOOKUP(VLOOKUP($A71, 'E4 TB Allocation Details'!$A$18:$L$214, MATCH("Misc ID", 'E4 TB Allocation Details'!$A$18:$L$18, 0),FALSE), 'E2 Allocators'!$B$15:$W$358, MATCH('O5 Details by Class &amp; Accounts'!BC$18, 'E2 Allocators'!$B$15:$W$15, 0),FALSE)*$E71), 0, VLOOKUP(VLOOKUP($A71, 'E4 TB Allocation Details'!$A$18:$L$214, MATCH("Misc ID", 'E4 TB Allocation Details'!$A$18:$L$18, 0),FALSE), 'E2 Allocators'!$B$15:$W$358, MATCH('O5 Details by Class &amp; Accounts'!BC$18, 'E2 Allocators'!$B$15:$W$15, 0),FALSE)*$E71)</f>
        <v>0</v>
      </c>
      <c r="BD71" s="2186">
        <f>IF(ISERROR(VLOOKUP(VLOOKUP($A71, 'E4 TB Allocation Details'!$A$18:$L$214, MATCH("Misc ID", 'E4 TB Allocation Details'!$A$18:$L$18, 0),FALSE), 'E2 Allocators'!$B$15:$W$358, MATCH('O5 Details by Class &amp; Accounts'!BD$18, 'E2 Allocators'!$B$15:$W$15, 0),FALSE)*$E71), 0, VLOOKUP(VLOOKUP($A71, 'E4 TB Allocation Details'!$A$18:$L$214, MATCH("Misc ID", 'E4 TB Allocation Details'!$A$18:$L$18, 0),FALSE), 'E2 Allocators'!$B$15:$W$358, MATCH('O5 Details by Class &amp; Accounts'!BD$18, 'E2 Allocators'!$B$15:$W$15, 0),FALSE)*$E71)</f>
        <v>0</v>
      </c>
      <c r="BE71" s="2186">
        <f>IF(ISERROR(VLOOKUP(VLOOKUP($A71, 'E4 TB Allocation Details'!$A$18:$L$214, MATCH("Misc ID", 'E4 TB Allocation Details'!$A$18:$L$18, 0),FALSE), 'E2 Allocators'!$B$15:$W$358, MATCH('O5 Details by Class &amp; Accounts'!BE$18, 'E2 Allocators'!$B$15:$W$15, 0),FALSE)*$E71), 0, VLOOKUP(VLOOKUP($A71, 'E4 TB Allocation Details'!$A$18:$L$214, MATCH("Misc ID", 'E4 TB Allocation Details'!$A$18:$L$18, 0),FALSE), 'E2 Allocators'!$B$15:$W$358, MATCH('O5 Details by Class &amp; Accounts'!BE$18, 'E2 Allocators'!$B$15:$W$15, 0),FALSE)*$E71)</f>
        <v>0</v>
      </c>
      <c r="BF71" s="2186">
        <f>IF(ISERROR(VLOOKUP(VLOOKUP($A71, 'E4 TB Allocation Details'!$A$18:$L$214, MATCH("Misc ID", 'E4 TB Allocation Details'!$A$18:$L$18, 0),FALSE), 'E2 Allocators'!$B$15:$W$358, MATCH('O5 Details by Class &amp; Accounts'!BF$18, 'E2 Allocators'!$B$15:$W$15, 0),FALSE)*$E71), 0, VLOOKUP(VLOOKUP($A71, 'E4 TB Allocation Details'!$A$18:$L$214, MATCH("Misc ID", 'E4 TB Allocation Details'!$A$18:$L$18, 0),FALSE), 'E2 Allocators'!$B$15:$W$358, MATCH('O5 Details by Class &amp; Accounts'!BF$18, 'E2 Allocators'!$B$15:$W$15, 0),FALSE)*$E71)</f>
        <v>0</v>
      </c>
      <c r="BG71" s="2186">
        <f>IF(ISERROR(VLOOKUP(VLOOKUP($A71, 'E4 TB Allocation Details'!$A$18:$L$214, MATCH("Misc ID", 'E4 TB Allocation Details'!$A$18:$L$18, 0),FALSE), 'E2 Allocators'!$B$15:$W$358, MATCH('O5 Details by Class &amp; Accounts'!BG$18, 'E2 Allocators'!$B$15:$W$15, 0),FALSE)*$E71), 0, VLOOKUP(VLOOKUP($A71, 'E4 TB Allocation Details'!$A$18:$L$214, MATCH("Misc ID", 'E4 TB Allocation Details'!$A$18:$L$18, 0),FALSE), 'E2 Allocators'!$B$15:$W$358, MATCH('O5 Details by Class &amp; Accounts'!BG$18, 'E2 Allocators'!$B$15:$W$15, 0),FALSE)*$E71)</f>
        <v>0</v>
      </c>
      <c r="BH71" s="2186">
        <f>IF(ISERROR(VLOOKUP(VLOOKUP($A71, 'E4 TB Allocation Details'!$A$18:$L$214, MATCH("Misc ID", 'E4 TB Allocation Details'!$A$18:$L$18, 0),FALSE), 'E2 Allocators'!$B$15:$W$358, MATCH('O5 Details by Class &amp; Accounts'!BH$18, 'E2 Allocators'!$B$15:$W$15, 0),FALSE)*$E71), 0, VLOOKUP(VLOOKUP($A71, 'E4 TB Allocation Details'!$A$18:$L$214, MATCH("Misc ID", 'E4 TB Allocation Details'!$A$18:$L$18, 0),FALSE), 'E2 Allocators'!$B$15:$W$358, MATCH('O5 Details by Class &amp; Accounts'!BH$18, 'E2 Allocators'!$B$15:$W$15, 0),FALSE)*$E71)</f>
        <v>0</v>
      </c>
      <c r="BI71" s="2186">
        <f>IF(ISERROR(VLOOKUP(VLOOKUP($A71, 'E4 TB Allocation Details'!$A$18:$L$214, MATCH("Misc ID", 'E4 TB Allocation Details'!$A$18:$L$18, 0),FALSE), 'E2 Allocators'!$B$15:$W$358, MATCH('O5 Details by Class &amp; Accounts'!BI$18, 'E2 Allocators'!$B$15:$W$15, 0),FALSE)*$E71), 0, VLOOKUP(VLOOKUP($A71, 'E4 TB Allocation Details'!$A$18:$L$214, MATCH("Misc ID", 'E4 TB Allocation Details'!$A$18:$L$18, 0),FALSE), 'E2 Allocators'!$B$15:$W$358, MATCH('O5 Details by Class &amp; Accounts'!BI$18, 'E2 Allocators'!$B$15:$W$15, 0),FALSE)*$E71)</f>
        <v>0</v>
      </c>
      <c r="BJ71" s="2186">
        <f>IF(ISERROR(VLOOKUP(VLOOKUP($A71, 'E4 TB Allocation Details'!$A$18:$L$214, MATCH("Misc ID", 'E4 TB Allocation Details'!$A$18:$L$18, 0),FALSE), 'E2 Allocators'!$B$15:$W$358, MATCH('O5 Details by Class &amp; Accounts'!BJ$18, 'E2 Allocators'!$B$15:$W$15, 0),FALSE)*$E71), 0, VLOOKUP(VLOOKUP($A71, 'E4 TB Allocation Details'!$A$18:$L$214, MATCH("Misc ID", 'E4 TB Allocation Details'!$A$18:$L$18, 0),FALSE), 'E2 Allocators'!$B$15:$W$358, MATCH('O5 Details by Class &amp; Accounts'!BJ$18, 'E2 Allocators'!$B$15:$W$15, 0),FALSE)*$E71)</f>
        <v>0</v>
      </c>
      <c r="BK71" s="2186">
        <f>IF(ISERROR(VLOOKUP(VLOOKUP($A71, 'E4 TB Allocation Details'!$A$18:$L$214, MATCH("Misc ID", 'E4 TB Allocation Details'!$A$18:$L$18, 0),FALSE), 'E2 Allocators'!$B$15:$W$358, MATCH('O5 Details by Class &amp; Accounts'!BK$18, 'E2 Allocators'!$B$15:$W$15, 0),FALSE)*$E71), 0, VLOOKUP(VLOOKUP($A71, 'E4 TB Allocation Details'!$A$18:$L$214, MATCH("Misc ID", 'E4 TB Allocation Details'!$A$18:$L$18, 0),FALSE), 'E2 Allocators'!$B$15:$W$358, MATCH('O5 Details by Class &amp; Accounts'!BK$18, 'E2 Allocators'!$B$15:$W$15, 0),FALSE)*$E71)</f>
        <v>0</v>
      </c>
      <c r="BL71" s="2186">
        <f>IF(ISERROR(VLOOKUP(VLOOKUP($A71, 'E4 TB Allocation Details'!$A$18:$L$214, MATCH("Misc ID", 'E4 TB Allocation Details'!$A$18:$L$18, 0),FALSE), 'E2 Allocators'!$B$15:$W$358, MATCH('O5 Details by Class &amp; Accounts'!BL$18, 'E2 Allocators'!$B$15:$W$15, 0),FALSE)*$E71), 0, VLOOKUP(VLOOKUP($A71, 'E4 TB Allocation Details'!$A$18:$L$214, MATCH("Misc ID", 'E4 TB Allocation Details'!$A$18:$L$18, 0),FALSE), 'E2 Allocators'!$B$15:$W$358, MATCH('O5 Details by Class &amp; Accounts'!BL$18, 'E2 Allocators'!$B$15:$W$15, 0),FALSE)*$E71)</f>
        <v>0</v>
      </c>
      <c r="BM71" s="2186">
        <f>IF(ISERROR(VLOOKUP(VLOOKUP($A71, 'E4 TB Allocation Details'!$A$18:$L$214, MATCH("Misc ID", 'E4 TB Allocation Details'!$A$18:$L$18, 0),FALSE), 'E2 Allocators'!$B$15:$W$358, MATCH('O5 Details by Class &amp; Accounts'!BM$18, 'E2 Allocators'!$B$15:$W$15, 0),FALSE)*$E71), 0, VLOOKUP(VLOOKUP($A71, 'E4 TB Allocation Details'!$A$18:$L$214, MATCH("Misc ID", 'E4 TB Allocation Details'!$A$18:$L$18, 0),FALSE), 'E2 Allocators'!$B$15:$W$358, MATCH('O5 Details by Class &amp; Accounts'!BM$18, 'E2 Allocators'!$B$15:$W$15, 0),FALSE)*$E71)</f>
        <v>0</v>
      </c>
      <c r="BN71" s="2186">
        <f>IF(ISERROR(VLOOKUP(VLOOKUP($A71, 'E4 TB Allocation Details'!$A$18:$L$214, MATCH("Misc ID", 'E4 TB Allocation Details'!$A$18:$L$18, 0),FALSE), 'E2 Allocators'!$B$15:$W$358, MATCH('O5 Details by Class &amp; Accounts'!BN$18, 'E2 Allocators'!$B$15:$W$15, 0),FALSE)*$E71), 0, VLOOKUP(VLOOKUP($A71, 'E4 TB Allocation Details'!$A$18:$L$214, MATCH("Misc ID", 'E4 TB Allocation Details'!$A$18:$L$18, 0),FALSE), 'E2 Allocators'!$B$15:$W$358, MATCH('O5 Details by Class &amp; Accounts'!BN$18, 'E2 Allocators'!$B$15:$W$15, 0),FALSE)*$E71)</f>
        <v>0</v>
      </c>
      <c r="BO71" s="2186">
        <f>IF(ISERROR(VLOOKUP(VLOOKUP($A71, 'E4 TB Allocation Details'!$A$18:$L$214, MATCH("Misc ID", 'E4 TB Allocation Details'!$A$18:$L$18, 0),FALSE), 'E2 Allocators'!$B$15:$W$358, MATCH('O5 Details by Class &amp; Accounts'!BO$18, 'E2 Allocators'!$B$15:$W$15, 0),FALSE)*$E71), 0, VLOOKUP(VLOOKUP($A71, 'E4 TB Allocation Details'!$A$18:$L$214, MATCH("Misc ID", 'E4 TB Allocation Details'!$A$18:$L$18, 0),FALSE), 'E2 Allocators'!$B$15:$W$358, MATCH('O5 Details by Class &amp; Accounts'!BO$18, 'E2 Allocators'!$B$15:$W$15, 0),FALSE)*$E71)</f>
        <v>0</v>
      </c>
      <c r="BP71" s="2186">
        <f>IF(ISERROR(VLOOKUP(VLOOKUP($A71, 'E4 TB Allocation Details'!$A$18:$L$214, MATCH("Misc ID", 'E4 TB Allocation Details'!$A$18:$L$18, 0),FALSE), 'E2 Allocators'!$B$15:$W$358, MATCH('O5 Details by Class &amp; Accounts'!BP$18, 'E2 Allocators'!$B$15:$W$15, 0),FALSE)*$E71), 0, VLOOKUP(VLOOKUP($A71, 'E4 TB Allocation Details'!$A$18:$L$214, MATCH("Misc ID", 'E4 TB Allocation Details'!$A$18:$L$18, 0),FALSE), 'E2 Allocators'!$B$15:$W$358, MATCH('O5 Details by Class &amp; Accounts'!BP$18, 'E2 Allocators'!$B$15:$W$15, 0),FALSE)*$E71)</f>
        <v>0</v>
      </c>
      <c r="BQ71" s="2186">
        <f>IF(ISERROR(VLOOKUP(VLOOKUP($A71, 'E4 TB Allocation Details'!$A$18:$L$214, MATCH("Misc ID", 'E4 TB Allocation Details'!$A$18:$L$18, 0),FALSE), 'E2 Allocators'!$B$15:$W$358, MATCH('O5 Details by Class &amp; Accounts'!BQ$18, 'E2 Allocators'!$B$15:$W$15, 0),FALSE)*$E71), 0, VLOOKUP(VLOOKUP($A71, 'E4 TB Allocation Details'!$A$18:$L$214, MATCH("Misc ID", 'E4 TB Allocation Details'!$A$18:$L$18, 0),FALSE), 'E2 Allocators'!$B$15:$W$358, MATCH('O5 Details by Class &amp; Accounts'!BQ$18, 'E2 Allocators'!$B$15:$W$15, 0),FALSE)*$E71)</f>
        <v>0</v>
      </c>
      <c r="BR71" s="2186">
        <f>IF(ISERROR(VLOOKUP(VLOOKUP($A71, 'E4 TB Allocation Details'!$A$18:$L$214, MATCH("Misc ID", 'E4 TB Allocation Details'!$A$18:$L$18, 0),FALSE), 'E2 Allocators'!$B$15:$W$358, MATCH('O5 Details by Class &amp; Accounts'!BR$18, 'E2 Allocators'!$B$15:$W$15, 0),FALSE)*$E71), 0, VLOOKUP(VLOOKUP($A71, 'E4 TB Allocation Details'!$A$18:$L$214, MATCH("Misc ID", 'E4 TB Allocation Details'!$A$18:$L$18, 0),FALSE), 'E2 Allocators'!$B$15:$W$358, MATCH('O5 Details by Class &amp; Accounts'!BR$18, 'E2 Allocators'!$B$15:$W$15, 0),FALSE)*$E71)</f>
        <v>0</v>
      </c>
      <c r="BS71" s="2186">
        <f t="shared" si="11"/>
        <v>0</v>
      </c>
      <c r="BT71" s="2186">
        <f>IF(ISERROR(VLOOKUP(VLOOKUP($A71, 'E4 TB Allocation Details'!$A$18:$L$214, MATCH("A &amp; G ID", 'E4 TB Allocation Details'!$A$18:$L$18, 0),FALSE), 'E2 Allocators'!$B$15:$W$358, MATCH('O5 Details by Class &amp; Accounts'!BT$18, 'E2 Allocators'!$B$15:$W$15, 0),FALSE)*$E71), 0, VLOOKUP(VLOOKUP($A71, 'E4 TB Allocation Details'!$A$18:$L$214, MATCH("A &amp; G ID", 'E4 TB Allocation Details'!$A$18:$L$18, 0),FALSE), 'E2 Allocators'!$B$15:$W$358, MATCH('O5 Details by Class &amp; Accounts'!BT$18, 'E2 Allocators'!$B$15:$W$15, 0),FALSE)*$E71)</f>
        <v>0</v>
      </c>
      <c r="BU71" s="2186">
        <f>IF(ISERROR(VLOOKUP(VLOOKUP($A71, 'E4 TB Allocation Details'!$A$18:$L$214, MATCH("A &amp; G ID", 'E4 TB Allocation Details'!$A$18:$L$18, 0),FALSE), 'E2 Allocators'!$B$15:$W$358, MATCH('O5 Details by Class &amp; Accounts'!BU$18, 'E2 Allocators'!$B$15:$W$15, 0),FALSE)*$E71), 0, VLOOKUP(VLOOKUP($A71, 'E4 TB Allocation Details'!$A$18:$L$214, MATCH("A &amp; G ID", 'E4 TB Allocation Details'!$A$18:$L$18, 0),FALSE), 'E2 Allocators'!$B$15:$W$358, MATCH('O5 Details by Class &amp; Accounts'!BU$18, 'E2 Allocators'!$B$15:$W$15, 0),FALSE)*$E71)</f>
        <v>0</v>
      </c>
      <c r="BV71" s="2186">
        <f>IF(ISERROR(VLOOKUP(VLOOKUP($A71, 'E4 TB Allocation Details'!$A$18:$L$214, MATCH("A &amp; G ID", 'E4 TB Allocation Details'!$A$18:$L$18, 0),FALSE), 'E2 Allocators'!$B$15:$W$358, MATCH('O5 Details by Class &amp; Accounts'!BV$18, 'E2 Allocators'!$B$15:$W$15, 0),FALSE)*$E71), 0, VLOOKUP(VLOOKUP($A71, 'E4 TB Allocation Details'!$A$18:$L$214, MATCH("A &amp; G ID", 'E4 TB Allocation Details'!$A$18:$L$18, 0),FALSE), 'E2 Allocators'!$B$15:$W$358, MATCH('O5 Details by Class &amp; Accounts'!BV$18, 'E2 Allocators'!$B$15:$W$15, 0),FALSE)*$E71)</f>
        <v>0</v>
      </c>
      <c r="BW71" s="2186">
        <f>IF(ISERROR(VLOOKUP(VLOOKUP($A71, 'E4 TB Allocation Details'!$A$18:$L$214, MATCH("A &amp; G ID", 'E4 TB Allocation Details'!$A$18:$L$18, 0),FALSE), 'E2 Allocators'!$B$15:$W$358, MATCH('O5 Details by Class &amp; Accounts'!BW$18, 'E2 Allocators'!$B$15:$W$15, 0),FALSE)*$E71), 0, VLOOKUP(VLOOKUP($A71, 'E4 TB Allocation Details'!$A$18:$L$214, MATCH("A &amp; G ID", 'E4 TB Allocation Details'!$A$18:$L$18, 0),FALSE), 'E2 Allocators'!$B$15:$W$358, MATCH('O5 Details by Class &amp; Accounts'!BW$18, 'E2 Allocators'!$B$15:$W$15, 0),FALSE)*$E71)</f>
        <v>0</v>
      </c>
      <c r="BX71" s="2186">
        <f>IF(ISERROR(VLOOKUP(VLOOKUP($A71, 'E4 TB Allocation Details'!$A$18:$L$214, MATCH("A &amp; G ID", 'E4 TB Allocation Details'!$A$18:$L$18, 0),FALSE), 'E2 Allocators'!$B$15:$W$358, MATCH('O5 Details by Class &amp; Accounts'!BX$18, 'E2 Allocators'!$B$15:$W$15, 0),FALSE)*$E71), 0, VLOOKUP(VLOOKUP($A71, 'E4 TB Allocation Details'!$A$18:$L$214, MATCH("A &amp; G ID", 'E4 TB Allocation Details'!$A$18:$L$18, 0),FALSE), 'E2 Allocators'!$B$15:$W$358, MATCH('O5 Details by Class &amp; Accounts'!BX$18, 'E2 Allocators'!$B$15:$W$15, 0),FALSE)*$E71)</f>
        <v>0</v>
      </c>
      <c r="BY71" s="2186">
        <f>IF(ISERROR(VLOOKUP(VLOOKUP($A71, 'E4 TB Allocation Details'!$A$18:$L$214, MATCH("A &amp; G ID", 'E4 TB Allocation Details'!$A$18:$L$18, 0),FALSE), 'E2 Allocators'!$B$15:$W$358, MATCH('O5 Details by Class &amp; Accounts'!BY$18, 'E2 Allocators'!$B$15:$W$15, 0),FALSE)*$E71), 0, VLOOKUP(VLOOKUP($A71, 'E4 TB Allocation Details'!$A$18:$L$214, MATCH("A &amp; G ID", 'E4 TB Allocation Details'!$A$18:$L$18, 0),FALSE), 'E2 Allocators'!$B$15:$W$358, MATCH('O5 Details by Class &amp; Accounts'!BY$18, 'E2 Allocators'!$B$15:$W$15, 0),FALSE)*$E71)</f>
        <v>0</v>
      </c>
      <c r="BZ71" s="2186">
        <f>IF(ISERROR(VLOOKUP(VLOOKUP($A71, 'E4 TB Allocation Details'!$A$18:$L$214, MATCH("A &amp; G ID", 'E4 TB Allocation Details'!$A$18:$L$18, 0),FALSE), 'E2 Allocators'!$B$15:$W$358, MATCH('O5 Details by Class &amp; Accounts'!BZ$18, 'E2 Allocators'!$B$15:$W$15, 0),FALSE)*$E71), 0, VLOOKUP(VLOOKUP($A71, 'E4 TB Allocation Details'!$A$18:$L$214, MATCH("A &amp; G ID", 'E4 TB Allocation Details'!$A$18:$L$18, 0),FALSE), 'E2 Allocators'!$B$15:$W$358, MATCH('O5 Details by Class &amp; Accounts'!BZ$18, 'E2 Allocators'!$B$15:$W$15, 0),FALSE)*$E71)</f>
        <v>0</v>
      </c>
      <c r="CA71" s="2186">
        <f>IF(ISERROR(VLOOKUP(VLOOKUP($A71, 'E4 TB Allocation Details'!$A$18:$L$214, MATCH("A &amp; G ID", 'E4 TB Allocation Details'!$A$18:$L$18, 0),FALSE), 'E2 Allocators'!$B$15:$W$358, MATCH('O5 Details by Class &amp; Accounts'!CA$18, 'E2 Allocators'!$B$15:$W$15, 0),FALSE)*$E71), 0, VLOOKUP(VLOOKUP($A71, 'E4 TB Allocation Details'!$A$18:$L$214, MATCH("A &amp; G ID", 'E4 TB Allocation Details'!$A$18:$L$18, 0),FALSE), 'E2 Allocators'!$B$15:$W$358, MATCH('O5 Details by Class &amp; Accounts'!CA$18, 'E2 Allocators'!$B$15:$W$15, 0),FALSE)*$E71)</f>
        <v>0</v>
      </c>
      <c r="CB71" s="2186">
        <f>IF(ISERROR(VLOOKUP(VLOOKUP($A71, 'E4 TB Allocation Details'!$A$18:$L$214, MATCH("A &amp; G ID", 'E4 TB Allocation Details'!$A$18:$L$18, 0),FALSE), 'E2 Allocators'!$B$15:$W$358, MATCH('O5 Details by Class &amp; Accounts'!CB$18, 'E2 Allocators'!$B$15:$W$15, 0),FALSE)*$E71), 0, VLOOKUP(VLOOKUP($A71, 'E4 TB Allocation Details'!$A$18:$L$214, MATCH("A &amp; G ID", 'E4 TB Allocation Details'!$A$18:$L$18, 0),FALSE), 'E2 Allocators'!$B$15:$W$358, MATCH('O5 Details by Class &amp; Accounts'!CB$18, 'E2 Allocators'!$B$15:$W$15, 0),FALSE)*$E71)</f>
        <v>0</v>
      </c>
      <c r="CC71" s="2186">
        <f>IF(ISERROR(VLOOKUP(VLOOKUP($A71, 'E4 TB Allocation Details'!$A$18:$L$214, MATCH("A &amp; G ID", 'E4 TB Allocation Details'!$A$18:$L$18, 0),FALSE), 'E2 Allocators'!$B$15:$W$358, MATCH('O5 Details by Class &amp; Accounts'!CC$18, 'E2 Allocators'!$B$15:$W$15, 0),FALSE)*$E71), 0, VLOOKUP(VLOOKUP($A71, 'E4 TB Allocation Details'!$A$18:$L$214, MATCH("A &amp; G ID", 'E4 TB Allocation Details'!$A$18:$L$18, 0),FALSE), 'E2 Allocators'!$B$15:$W$358, MATCH('O5 Details by Class &amp; Accounts'!CC$18, 'E2 Allocators'!$B$15:$W$15, 0),FALSE)*$E71)</f>
        <v>0</v>
      </c>
      <c r="CD71" s="2186">
        <f>IF(ISERROR(VLOOKUP(VLOOKUP($A71, 'E4 TB Allocation Details'!$A$18:$L$214, MATCH("A &amp; G ID", 'E4 TB Allocation Details'!$A$18:$L$18, 0),FALSE), 'E2 Allocators'!$B$15:$W$358, MATCH('O5 Details by Class &amp; Accounts'!CD$18, 'E2 Allocators'!$B$15:$W$15, 0),FALSE)*$E71), 0, VLOOKUP(VLOOKUP($A71, 'E4 TB Allocation Details'!$A$18:$L$214, MATCH("A &amp; G ID", 'E4 TB Allocation Details'!$A$18:$L$18, 0),FALSE), 'E2 Allocators'!$B$15:$W$358, MATCH('O5 Details by Class &amp; Accounts'!CD$18, 'E2 Allocators'!$B$15:$W$15, 0),FALSE)*$E71)</f>
        <v>0</v>
      </c>
      <c r="CE71" s="2186">
        <f>IF(ISERROR(VLOOKUP(VLOOKUP($A71, 'E4 TB Allocation Details'!$A$18:$L$214, MATCH("A &amp; G ID", 'E4 TB Allocation Details'!$A$18:$L$18, 0),FALSE), 'E2 Allocators'!$B$15:$W$358, MATCH('O5 Details by Class &amp; Accounts'!CE$18, 'E2 Allocators'!$B$15:$W$15, 0),FALSE)*$E71), 0, VLOOKUP(VLOOKUP($A71, 'E4 TB Allocation Details'!$A$18:$L$214, MATCH("A &amp; G ID", 'E4 TB Allocation Details'!$A$18:$L$18, 0),FALSE), 'E2 Allocators'!$B$15:$W$358, MATCH('O5 Details by Class &amp; Accounts'!CE$18, 'E2 Allocators'!$B$15:$W$15, 0),FALSE)*$E71)</f>
        <v>0</v>
      </c>
      <c r="CF71" s="2186">
        <f>IF(ISERROR(VLOOKUP(VLOOKUP($A71, 'E4 TB Allocation Details'!$A$18:$L$214, MATCH("A &amp; G ID", 'E4 TB Allocation Details'!$A$18:$L$18, 0),FALSE), 'E2 Allocators'!$B$15:$W$358, MATCH('O5 Details by Class &amp; Accounts'!CF$18, 'E2 Allocators'!$B$15:$W$15, 0),FALSE)*$E71), 0, VLOOKUP(VLOOKUP($A71, 'E4 TB Allocation Details'!$A$18:$L$214, MATCH("A &amp; G ID", 'E4 TB Allocation Details'!$A$18:$L$18, 0),FALSE), 'E2 Allocators'!$B$15:$W$358, MATCH('O5 Details by Class &amp; Accounts'!CF$18, 'E2 Allocators'!$B$15:$W$15, 0),FALSE)*$E71)</f>
        <v>0</v>
      </c>
      <c r="CG71" s="2186">
        <f>IF(ISERROR(VLOOKUP(VLOOKUP($A71, 'E4 TB Allocation Details'!$A$18:$L$214, MATCH("A &amp; G ID", 'E4 TB Allocation Details'!$A$18:$L$18, 0),FALSE), 'E2 Allocators'!$B$15:$W$358, MATCH('O5 Details by Class &amp; Accounts'!CG$18, 'E2 Allocators'!$B$15:$W$15, 0),FALSE)*$E71), 0, VLOOKUP(VLOOKUP($A71, 'E4 TB Allocation Details'!$A$18:$L$214, MATCH("A &amp; G ID", 'E4 TB Allocation Details'!$A$18:$L$18, 0),FALSE), 'E2 Allocators'!$B$15:$W$358, MATCH('O5 Details by Class &amp; Accounts'!CG$18, 'E2 Allocators'!$B$15:$W$15, 0),FALSE)*$E71)</f>
        <v>0</v>
      </c>
      <c r="CH71" s="2186">
        <f>IF(ISERROR(VLOOKUP(VLOOKUP($A71, 'E4 TB Allocation Details'!$A$18:$L$214, MATCH("A &amp; G ID", 'E4 TB Allocation Details'!$A$18:$L$18, 0),FALSE), 'E2 Allocators'!$B$15:$W$358, MATCH('O5 Details by Class &amp; Accounts'!CH$18, 'E2 Allocators'!$B$15:$W$15, 0),FALSE)*$E71), 0, VLOOKUP(VLOOKUP($A71, 'E4 TB Allocation Details'!$A$18:$L$214, MATCH("A &amp; G ID", 'E4 TB Allocation Details'!$A$18:$L$18, 0),FALSE), 'E2 Allocators'!$B$15:$W$358, MATCH('O5 Details by Class &amp; Accounts'!CH$18, 'E2 Allocators'!$B$15:$W$15, 0),FALSE)*$E71)</f>
        <v>0</v>
      </c>
      <c r="CI71" s="2186">
        <f>IF(ISERROR(VLOOKUP(VLOOKUP($A71, 'E4 TB Allocation Details'!$A$18:$L$214, MATCH("A &amp; G ID", 'E4 TB Allocation Details'!$A$18:$L$18, 0),FALSE), 'E2 Allocators'!$B$15:$W$358, MATCH('O5 Details by Class &amp; Accounts'!CI$18, 'E2 Allocators'!$B$15:$W$15, 0),FALSE)*$E71), 0, VLOOKUP(VLOOKUP($A71, 'E4 TB Allocation Details'!$A$18:$L$214, MATCH("A &amp; G ID", 'E4 TB Allocation Details'!$A$18:$L$18, 0),FALSE), 'E2 Allocators'!$B$15:$W$358, MATCH('O5 Details by Class &amp; Accounts'!CI$18, 'E2 Allocators'!$B$15:$W$15, 0),FALSE)*$E71)</f>
        <v>0</v>
      </c>
      <c r="CJ71" s="2186">
        <f>IF(ISERROR(VLOOKUP(VLOOKUP($A71, 'E4 TB Allocation Details'!$A$18:$L$214, MATCH("A &amp; G ID", 'E4 TB Allocation Details'!$A$18:$L$18, 0),FALSE), 'E2 Allocators'!$B$15:$W$358, MATCH('O5 Details by Class &amp; Accounts'!CJ$18, 'E2 Allocators'!$B$15:$W$15, 0),FALSE)*$E71), 0, VLOOKUP(VLOOKUP($A71, 'E4 TB Allocation Details'!$A$18:$L$214, MATCH("A &amp; G ID", 'E4 TB Allocation Details'!$A$18:$L$18, 0),FALSE), 'E2 Allocators'!$B$15:$W$358, MATCH('O5 Details by Class &amp; Accounts'!CJ$18, 'E2 Allocators'!$B$15:$W$15, 0),FALSE)*$E71)</f>
        <v>0</v>
      </c>
      <c r="CK71" s="2186">
        <f>IF(ISERROR(VLOOKUP(VLOOKUP($A71, 'E4 TB Allocation Details'!$A$18:$L$214, MATCH("A &amp; G ID", 'E4 TB Allocation Details'!$A$18:$L$18, 0),FALSE), 'E2 Allocators'!$B$15:$W$358, MATCH('O5 Details by Class &amp; Accounts'!CK$18, 'E2 Allocators'!$B$15:$W$15, 0),FALSE)*$E71), 0, VLOOKUP(VLOOKUP($A71, 'E4 TB Allocation Details'!$A$18:$L$214, MATCH("A &amp; G ID", 'E4 TB Allocation Details'!$A$18:$L$18, 0),FALSE), 'E2 Allocators'!$B$15:$W$358, MATCH('O5 Details by Class &amp; Accounts'!CK$18, 'E2 Allocators'!$B$15:$W$15, 0),FALSE)*$E71)</f>
        <v>0</v>
      </c>
      <c r="CL71" s="2186">
        <f>IF(ISERROR(VLOOKUP(VLOOKUP($A71, 'E4 TB Allocation Details'!$A$18:$L$214, MATCH("A &amp; G ID", 'E4 TB Allocation Details'!$A$18:$L$18, 0),FALSE), 'E2 Allocators'!$B$15:$W$358, MATCH('O5 Details by Class &amp; Accounts'!CL$18, 'E2 Allocators'!$B$15:$W$15, 0),FALSE)*$E71), 0, VLOOKUP(VLOOKUP($A71, 'E4 TB Allocation Details'!$A$18:$L$214, MATCH("A &amp; G ID", 'E4 TB Allocation Details'!$A$18:$L$18, 0),FALSE), 'E2 Allocators'!$B$15:$W$358, MATCH('O5 Details by Class &amp; Accounts'!CL$18, 'E2 Allocators'!$B$15:$W$15, 0),FALSE)*$E71)</f>
        <v>0</v>
      </c>
      <c r="CM71" s="2186">
        <f>IF(ISERROR(VLOOKUP(VLOOKUP($A71, 'E4 TB Allocation Details'!$A$18:$L$214, MATCH("A &amp; G ID", 'E4 TB Allocation Details'!$A$18:$L$18, 0),FALSE), 'E2 Allocators'!$B$15:$W$358, MATCH('O5 Details by Class &amp; Accounts'!CM$18, 'E2 Allocators'!$B$15:$W$15, 0),FALSE)*$E71), 0, VLOOKUP(VLOOKUP($A71, 'E4 TB Allocation Details'!$A$18:$L$214, MATCH("A &amp; G ID", 'E4 TB Allocation Details'!$A$18:$L$18, 0),FALSE), 'E2 Allocators'!$B$15:$W$358, MATCH('O5 Details by Class &amp; Accounts'!CM$18, 'E2 Allocators'!$B$15:$W$15, 0),FALSE)*$E71)</f>
        <v>0</v>
      </c>
      <c r="CN71" s="2186">
        <f t="shared" si="12"/>
        <v>0</v>
      </c>
      <c r="CO71" s="2187">
        <f t="shared" si="7"/>
        <v>0</v>
      </c>
      <c r="CQ71" s="1625" t="s">
        <v>5</v>
      </c>
    </row>
    <row r="72" spans="1:95" s="54" customFormat="1" ht="12.75" x14ac:dyDescent="0.2">
      <c r="A72" s="1838">
        <v>1955</v>
      </c>
      <c r="B72" s="1807" t="s">
        <v>273</v>
      </c>
      <c r="C72" s="2184">
        <f>IF(ISERROR(VLOOKUP($A72,'I3 TB Data'!$A$19:$H$483,MATCH('O5 Details by Class &amp; Accounts'!$C$18, 'I3 TB Data'!$A$19:$H$19,0),0)), 0, VLOOKUP($A72,'I3 TB Data'!$A$19:$H$483,MATCH('O5 Details by Class &amp; Accounts'!$C$18,'I3 TB Data'!$A$19:$H$19,0),0))</f>
        <v>2407599</v>
      </c>
      <c r="D72" s="2185">
        <f>'I4 BO ASSETS'!E74</f>
        <v>0</v>
      </c>
      <c r="E72" s="2184">
        <f t="shared" si="6"/>
        <v>2407599</v>
      </c>
      <c r="F72" s="2186">
        <f>IF(ISERROR(VLOOKUP($A72, 'E1 Categorization'!A33:E124, MATCH("Customer Component", 'E1 Categorization'!$A$33:$E$33,0), 0)), 0, IF(VLOOKUP($A72, 'E1 Categorization'!A33:E124, MATCH("Customer Component", 'E1 Categorization'!$A$33:$E$33,0), 0)=0, 'O5 Details by Class &amp; Accounts'!$E72, IF(AND(VLOOKUP($A72, 'E1 Categorization'!A33:E124, MATCH("Customer Component", 'E1 Categorization'!$A$33:$E$33,0), 0) &gt;0, VLOOKUP($A72, 'E1 Categorization'!A33:E124, MATCH("Customer Component", 'E1 Categorization'!$A$33:$E$33,0), 0)&lt;1), 'O5 Details by Class &amp; Accounts'!$E72*(1-VLOOKUP($A72, 'E1 Categorization'!A33:E124, MATCH("Customer Component", 'E1 Categorization'!$A$33:$E$33,0), 0)), 0)))</f>
        <v>0</v>
      </c>
      <c r="G72" s="2186">
        <f>IF(ISERROR(VLOOKUP($A72, 'E1 Categorization'!A33:E124, MATCH("Customer Component", 'E1 Categorization'!$A$33:$E$33,0), 0)),0, IF(VLOOKUP($A72, 'E1 Categorization'!A33:E124, MATCH("Customer Component", 'E1 Categorization'!$A$33:$E$33,0), 0)=0, 0, IF(AND(VLOOKUP($A72, 'E1 Categorization'!A33:E124, MATCH("Customer Component", 'E1 Categorization'!$A$33:$E$33,0), 0) &gt;0, VLOOKUP($A72, 'E1 Categorization'!A33:E124, MATCH("Customer Component", 'E1 Categorization'!$A$33:$E$33,0), 0)&lt;1), 'O5 Details by Class &amp; Accounts'!$E72*(VLOOKUP($A72, 'E1 Categorization'!A33:E124, MATCH("Customer Component", 'E1 Categorization'!$A$33:$E$33,0), 0)), 'O5 Details by Class &amp; Accounts'!$E72)))</f>
        <v>0</v>
      </c>
      <c r="H72" s="2186">
        <f t="shared" si="8"/>
        <v>0</v>
      </c>
      <c r="I72" s="2186">
        <f>IF(ISERROR(VLOOKUP(VLOOKUP($A72, 'E4 TB Allocation Details'!$A$18:$L$214, MATCH("Demand ID", 'E4 TB Allocation Details'!$A$18:$L$18, 0),FALSE), 'E2 Allocators'!$B$15:$W$358, MATCH('O5 Details by Class &amp; Accounts'!I$18, 'E2 Allocators'!$B$15:$W$15, 0),FALSE)*$F72), 0, VLOOKUP(VLOOKUP($A72, 'E4 TB Allocation Details'!$A$18:$L$214, MATCH("Demand ID", 'E4 TB Allocation Details'!$A$18:$L$18, 0),FALSE), 'E2 Allocators'!$B$15:$W$358, MATCH('O5 Details by Class &amp; Accounts'!I$18, 'E2 Allocators'!$B$15:$W$15, 0),FALSE)*$F72)</f>
        <v>0</v>
      </c>
      <c r="J72" s="2186">
        <f>IF(ISERROR(VLOOKUP(VLOOKUP($A72, 'E4 TB Allocation Details'!$A$18:$L$214, MATCH("Demand ID", 'E4 TB Allocation Details'!$A$18:$L$18, 0),FALSE), 'E2 Allocators'!$B$15:$W$358, MATCH('O5 Details by Class &amp; Accounts'!J$18, 'E2 Allocators'!$B$15:$W$15, 0),FALSE)*$F72), 0, VLOOKUP(VLOOKUP($A72, 'E4 TB Allocation Details'!$A$18:$L$214, MATCH("Demand ID", 'E4 TB Allocation Details'!$A$18:$L$18, 0),FALSE), 'E2 Allocators'!$B$15:$W$358, MATCH('O5 Details by Class &amp; Accounts'!J$18, 'E2 Allocators'!$B$15:$W$15, 0),FALSE)*$F72)</f>
        <v>0</v>
      </c>
      <c r="K72" s="2186">
        <f>IF(ISERROR(VLOOKUP(VLOOKUP($A72, 'E4 TB Allocation Details'!$A$18:$L$214, MATCH("Demand ID", 'E4 TB Allocation Details'!$A$18:$L$18, 0),FALSE), 'E2 Allocators'!$B$15:$W$358, MATCH('O5 Details by Class &amp; Accounts'!K$18, 'E2 Allocators'!$B$15:$W$15, 0),FALSE)*$F72), 0, VLOOKUP(VLOOKUP($A72, 'E4 TB Allocation Details'!$A$18:$L$214, MATCH("Demand ID", 'E4 TB Allocation Details'!$A$18:$L$18, 0),FALSE), 'E2 Allocators'!$B$15:$W$358, MATCH('O5 Details by Class &amp; Accounts'!K$18, 'E2 Allocators'!$B$15:$W$15, 0),FALSE)*$F72)</f>
        <v>0</v>
      </c>
      <c r="L72" s="2186">
        <f>IF(ISERROR(VLOOKUP(VLOOKUP($A72, 'E4 TB Allocation Details'!$A$18:$L$214, MATCH("Demand ID", 'E4 TB Allocation Details'!$A$18:$L$18, 0),FALSE), 'E2 Allocators'!$B$15:$W$358, MATCH('O5 Details by Class &amp; Accounts'!L$18, 'E2 Allocators'!$B$15:$W$15, 0),FALSE)*$F72), 0, VLOOKUP(VLOOKUP($A72, 'E4 TB Allocation Details'!$A$18:$L$214, MATCH("Demand ID", 'E4 TB Allocation Details'!$A$18:$L$18, 0),FALSE), 'E2 Allocators'!$B$15:$W$358, MATCH('O5 Details by Class &amp; Accounts'!L$18, 'E2 Allocators'!$B$15:$W$15, 0),FALSE)*$F72)</f>
        <v>0</v>
      </c>
      <c r="M72" s="2186">
        <f>IF(ISERROR(VLOOKUP(VLOOKUP($A72, 'E4 TB Allocation Details'!$A$18:$L$214, MATCH("Demand ID", 'E4 TB Allocation Details'!$A$18:$L$18, 0),FALSE), 'E2 Allocators'!$B$15:$W$358, MATCH('O5 Details by Class &amp; Accounts'!M$18, 'E2 Allocators'!$B$15:$W$15, 0),FALSE)*$F72), 0, VLOOKUP(VLOOKUP($A72, 'E4 TB Allocation Details'!$A$18:$L$214, MATCH("Demand ID", 'E4 TB Allocation Details'!$A$18:$L$18, 0),FALSE), 'E2 Allocators'!$B$15:$W$358, MATCH('O5 Details by Class &amp; Accounts'!M$18, 'E2 Allocators'!$B$15:$W$15, 0),FALSE)*$F72)</f>
        <v>0</v>
      </c>
      <c r="N72" s="2186">
        <f>IF(ISERROR(VLOOKUP(VLOOKUP($A72, 'E4 TB Allocation Details'!$A$18:$L$214, MATCH("Demand ID", 'E4 TB Allocation Details'!$A$18:$L$18, 0),FALSE), 'E2 Allocators'!$B$15:$W$358, MATCH('O5 Details by Class &amp; Accounts'!N$18, 'E2 Allocators'!$B$15:$W$15, 0),FALSE)*$F72), 0, VLOOKUP(VLOOKUP($A72, 'E4 TB Allocation Details'!$A$18:$L$214, MATCH("Demand ID", 'E4 TB Allocation Details'!$A$18:$L$18, 0),FALSE), 'E2 Allocators'!$B$15:$W$358, MATCH('O5 Details by Class &amp; Accounts'!N$18, 'E2 Allocators'!$B$15:$W$15, 0),FALSE)*$F72)</f>
        <v>0</v>
      </c>
      <c r="O72" s="2186">
        <f>IF(ISERROR(VLOOKUP(VLOOKUP($A72, 'E4 TB Allocation Details'!$A$18:$L$214, MATCH("Demand ID", 'E4 TB Allocation Details'!$A$18:$L$18, 0),FALSE), 'E2 Allocators'!$B$15:$W$358, MATCH('O5 Details by Class &amp; Accounts'!O$18, 'E2 Allocators'!$B$15:$W$15, 0),FALSE)*$F72), 0, VLOOKUP(VLOOKUP($A72, 'E4 TB Allocation Details'!$A$18:$L$214, MATCH("Demand ID", 'E4 TB Allocation Details'!$A$18:$L$18, 0),FALSE), 'E2 Allocators'!$B$15:$W$358, MATCH('O5 Details by Class &amp; Accounts'!O$18, 'E2 Allocators'!$B$15:$W$15, 0),FALSE)*$F72)</f>
        <v>0</v>
      </c>
      <c r="P72" s="2186">
        <f>IF(ISERROR(VLOOKUP(VLOOKUP($A72, 'E4 TB Allocation Details'!$A$18:$L$214, MATCH("Demand ID", 'E4 TB Allocation Details'!$A$18:$L$18, 0),FALSE), 'E2 Allocators'!$B$15:$W$358, MATCH('O5 Details by Class &amp; Accounts'!P$18, 'E2 Allocators'!$B$15:$W$15, 0),FALSE)*$F72), 0, VLOOKUP(VLOOKUP($A72, 'E4 TB Allocation Details'!$A$18:$L$214, MATCH("Demand ID", 'E4 TB Allocation Details'!$A$18:$L$18, 0),FALSE), 'E2 Allocators'!$B$15:$W$358, MATCH('O5 Details by Class &amp; Accounts'!P$18, 'E2 Allocators'!$B$15:$W$15, 0),FALSE)*$F72)</f>
        <v>0</v>
      </c>
      <c r="Q72" s="2186">
        <f>IF(ISERROR(VLOOKUP(VLOOKUP($A72, 'E4 TB Allocation Details'!$A$18:$L$214, MATCH("Demand ID", 'E4 TB Allocation Details'!$A$18:$L$18, 0),FALSE), 'E2 Allocators'!$B$15:$W$358, MATCH('O5 Details by Class &amp; Accounts'!Q$18, 'E2 Allocators'!$B$15:$W$15, 0),FALSE)*$F72), 0, VLOOKUP(VLOOKUP($A72, 'E4 TB Allocation Details'!$A$18:$L$214, MATCH("Demand ID", 'E4 TB Allocation Details'!$A$18:$L$18, 0),FALSE), 'E2 Allocators'!$B$15:$W$358, MATCH('O5 Details by Class &amp; Accounts'!Q$18, 'E2 Allocators'!$B$15:$W$15, 0),FALSE)*$F72)</f>
        <v>0</v>
      </c>
      <c r="R72" s="2186">
        <f>IF(ISERROR(VLOOKUP(VLOOKUP($A72, 'E4 TB Allocation Details'!$A$18:$L$214, MATCH("Demand ID", 'E4 TB Allocation Details'!$A$18:$L$18, 0),FALSE), 'E2 Allocators'!$B$15:$W$358, MATCH('O5 Details by Class &amp; Accounts'!R$18, 'E2 Allocators'!$B$15:$W$15, 0),FALSE)*$F72), 0, VLOOKUP(VLOOKUP($A72, 'E4 TB Allocation Details'!$A$18:$L$214, MATCH("Demand ID", 'E4 TB Allocation Details'!$A$18:$L$18, 0),FALSE), 'E2 Allocators'!$B$15:$W$358, MATCH('O5 Details by Class &amp; Accounts'!R$18, 'E2 Allocators'!$B$15:$W$15, 0),FALSE)*$F72)</f>
        <v>0</v>
      </c>
      <c r="S72" s="2186">
        <f>IF(ISERROR(VLOOKUP(VLOOKUP($A72, 'E4 TB Allocation Details'!$A$18:$L$214, MATCH("Demand ID", 'E4 TB Allocation Details'!$A$18:$L$18, 0),FALSE), 'E2 Allocators'!$B$15:$W$358, MATCH('O5 Details by Class &amp; Accounts'!S$18, 'E2 Allocators'!$B$15:$W$15, 0),FALSE)*$F72), 0, VLOOKUP(VLOOKUP($A72, 'E4 TB Allocation Details'!$A$18:$L$214, MATCH("Demand ID", 'E4 TB Allocation Details'!$A$18:$L$18, 0),FALSE), 'E2 Allocators'!$B$15:$W$358, MATCH('O5 Details by Class &amp; Accounts'!S$18, 'E2 Allocators'!$B$15:$W$15, 0),FALSE)*$F72)</f>
        <v>0</v>
      </c>
      <c r="T72" s="2186">
        <f>IF(ISERROR(VLOOKUP(VLOOKUP($A72, 'E4 TB Allocation Details'!$A$18:$L$214, MATCH("Demand ID", 'E4 TB Allocation Details'!$A$18:$L$18, 0),FALSE), 'E2 Allocators'!$B$15:$W$358, MATCH('O5 Details by Class &amp; Accounts'!T$18, 'E2 Allocators'!$B$15:$W$15, 0),FALSE)*$F72), 0, VLOOKUP(VLOOKUP($A72, 'E4 TB Allocation Details'!$A$18:$L$214, MATCH("Demand ID", 'E4 TB Allocation Details'!$A$18:$L$18, 0),FALSE), 'E2 Allocators'!$B$15:$W$358, MATCH('O5 Details by Class &amp; Accounts'!T$18, 'E2 Allocators'!$B$15:$W$15, 0),FALSE)*$F72)</f>
        <v>0</v>
      </c>
      <c r="U72" s="2186">
        <f>IF(ISERROR(VLOOKUP(VLOOKUP($A72, 'E4 TB Allocation Details'!$A$18:$L$214, MATCH("Demand ID", 'E4 TB Allocation Details'!$A$18:$L$18, 0),FALSE), 'E2 Allocators'!$B$15:$W$358, MATCH('O5 Details by Class &amp; Accounts'!U$18, 'E2 Allocators'!$B$15:$W$15, 0),FALSE)*$F72), 0, VLOOKUP(VLOOKUP($A72, 'E4 TB Allocation Details'!$A$18:$L$214, MATCH("Demand ID", 'E4 TB Allocation Details'!$A$18:$L$18, 0),FALSE), 'E2 Allocators'!$B$15:$W$358, MATCH('O5 Details by Class &amp; Accounts'!U$18, 'E2 Allocators'!$B$15:$W$15, 0),FALSE)*$F72)</f>
        <v>0</v>
      </c>
      <c r="V72" s="2186">
        <f>IF(ISERROR(VLOOKUP(VLOOKUP($A72, 'E4 TB Allocation Details'!$A$18:$L$214, MATCH("Demand ID", 'E4 TB Allocation Details'!$A$18:$L$18, 0),FALSE), 'E2 Allocators'!$B$15:$W$358, MATCH('O5 Details by Class &amp; Accounts'!V$18, 'E2 Allocators'!$B$15:$W$15, 0),FALSE)*$F72), 0, VLOOKUP(VLOOKUP($A72, 'E4 TB Allocation Details'!$A$18:$L$214, MATCH("Demand ID", 'E4 TB Allocation Details'!$A$18:$L$18, 0),FALSE), 'E2 Allocators'!$B$15:$W$358, MATCH('O5 Details by Class &amp; Accounts'!V$18, 'E2 Allocators'!$B$15:$W$15, 0),FALSE)*$F72)</f>
        <v>0</v>
      </c>
      <c r="W72" s="2186">
        <f>IF(ISERROR(VLOOKUP(VLOOKUP($A72, 'E4 TB Allocation Details'!$A$18:$L$214, MATCH("Demand ID", 'E4 TB Allocation Details'!$A$18:$L$18, 0),FALSE), 'E2 Allocators'!$B$15:$W$358, MATCH('O5 Details by Class &amp; Accounts'!W$18, 'E2 Allocators'!$B$15:$W$15, 0),FALSE)*$F72), 0, VLOOKUP(VLOOKUP($A72, 'E4 TB Allocation Details'!$A$18:$L$214, MATCH("Demand ID", 'E4 TB Allocation Details'!$A$18:$L$18, 0),FALSE), 'E2 Allocators'!$B$15:$W$358, MATCH('O5 Details by Class &amp; Accounts'!W$18, 'E2 Allocators'!$B$15:$W$15, 0),FALSE)*$F72)</f>
        <v>0</v>
      </c>
      <c r="X72" s="2186">
        <f>IF(ISERROR(VLOOKUP(VLOOKUP($A72, 'E4 TB Allocation Details'!$A$18:$L$214, MATCH("Demand ID", 'E4 TB Allocation Details'!$A$18:$L$18, 0),FALSE), 'E2 Allocators'!$B$15:$W$358, MATCH('O5 Details by Class &amp; Accounts'!X$18, 'E2 Allocators'!$B$15:$W$15, 0),FALSE)*$F72), 0, VLOOKUP(VLOOKUP($A72, 'E4 TB Allocation Details'!$A$18:$L$214, MATCH("Demand ID", 'E4 TB Allocation Details'!$A$18:$L$18, 0),FALSE), 'E2 Allocators'!$B$15:$W$358, MATCH('O5 Details by Class &amp; Accounts'!X$18, 'E2 Allocators'!$B$15:$W$15, 0),FALSE)*$F72)</f>
        <v>0</v>
      </c>
      <c r="Y72" s="2186">
        <f>IF(ISERROR(VLOOKUP(VLOOKUP($A72, 'E4 TB Allocation Details'!$A$18:$L$214, MATCH("Demand ID", 'E4 TB Allocation Details'!$A$18:$L$18, 0),FALSE), 'E2 Allocators'!$B$15:$W$358, MATCH('O5 Details by Class &amp; Accounts'!Y$18, 'E2 Allocators'!$B$15:$W$15, 0),FALSE)*$F72), 0, VLOOKUP(VLOOKUP($A72, 'E4 TB Allocation Details'!$A$18:$L$214, MATCH("Demand ID", 'E4 TB Allocation Details'!$A$18:$L$18, 0),FALSE), 'E2 Allocators'!$B$15:$W$358, MATCH('O5 Details by Class &amp; Accounts'!Y$18, 'E2 Allocators'!$B$15:$W$15, 0),FALSE)*$F72)</f>
        <v>0</v>
      </c>
      <c r="Z72" s="2186">
        <f>IF(ISERROR(VLOOKUP(VLOOKUP($A72, 'E4 TB Allocation Details'!$A$18:$L$214, MATCH("Demand ID", 'E4 TB Allocation Details'!$A$18:$L$18, 0),FALSE), 'E2 Allocators'!$B$15:$W$358, MATCH('O5 Details by Class &amp; Accounts'!Z$18, 'E2 Allocators'!$B$15:$W$15, 0),FALSE)*$F72), 0, VLOOKUP(VLOOKUP($A72, 'E4 TB Allocation Details'!$A$18:$L$214, MATCH("Demand ID", 'E4 TB Allocation Details'!$A$18:$L$18, 0),FALSE), 'E2 Allocators'!$B$15:$W$358, MATCH('O5 Details by Class &amp; Accounts'!Z$18, 'E2 Allocators'!$B$15:$W$15, 0),FALSE)*$F72)</f>
        <v>0</v>
      </c>
      <c r="AA72" s="2186">
        <f>IF(ISERROR(VLOOKUP(VLOOKUP($A72, 'E4 TB Allocation Details'!$A$18:$L$214, MATCH("Demand ID", 'E4 TB Allocation Details'!$A$18:$L$18, 0),FALSE), 'E2 Allocators'!$B$15:$W$358, MATCH('O5 Details by Class &amp; Accounts'!AA$18, 'E2 Allocators'!$B$15:$W$15, 0),FALSE)*$F72), 0, VLOOKUP(VLOOKUP($A72, 'E4 TB Allocation Details'!$A$18:$L$214, MATCH("Demand ID", 'E4 TB Allocation Details'!$A$18:$L$18, 0),FALSE), 'E2 Allocators'!$B$15:$W$358, MATCH('O5 Details by Class &amp; Accounts'!AA$18, 'E2 Allocators'!$B$15:$W$15, 0),FALSE)*$F72)</f>
        <v>0</v>
      </c>
      <c r="AB72" s="2186">
        <f>IF(ISERROR(VLOOKUP(VLOOKUP($A72, 'E4 TB Allocation Details'!$A$18:$L$214, MATCH("Demand ID", 'E4 TB Allocation Details'!$A$18:$L$18, 0),FALSE), 'E2 Allocators'!$B$15:$W$358, MATCH('O5 Details by Class &amp; Accounts'!AB$18, 'E2 Allocators'!$B$15:$W$15, 0),FALSE)*$F72), 0, VLOOKUP(VLOOKUP($A72, 'E4 TB Allocation Details'!$A$18:$L$214, MATCH("Demand ID", 'E4 TB Allocation Details'!$A$18:$L$18, 0),FALSE), 'E2 Allocators'!$B$15:$W$358, MATCH('O5 Details by Class &amp; Accounts'!AB$18, 'E2 Allocators'!$B$15:$W$15, 0),FALSE)*$F72)</f>
        <v>0</v>
      </c>
      <c r="AC72" s="2186">
        <f t="shared" si="9"/>
        <v>0</v>
      </c>
      <c r="AD72" s="2186">
        <f>IF(ISERROR(VLOOKUP(VLOOKUP($A72, 'E4 TB Allocation Details'!$A$18:$L$214, MATCH("Customer ID", 'E4 TB Allocation Details'!$A$18:$L$18, 0),FALSE), 'E2 Allocators'!$B$15:$W$358, MATCH('O5 Details by Class &amp; Accounts'!AD$18, 'E2 Allocators'!$B$15:$W$15, 0),FALSE)*$G72), 0, VLOOKUP(VLOOKUP($A72, 'E4 TB Allocation Details'!$A$18:$L$214, MATCH("Customer ID", 'E4 TB Allocation Details'!$A$18:$L$18, 0),FALSE), 'E2 Allocators'!$B$15:$W$358, MATCH('O5 Details by Class &amp; Accounts'!AD$18, 'E2 Allocators'!$B$15:$W$15, 0),FALSE)*$G72)</f>
        <v>0</v>
      </c>
      <c r="AE72" s="2186">
        <f>IF(ISERROR(VLOOKUP(VLOOKUP($A72, 'E4 TB Allocation Details'!$A$18:$L$214, MATCH("Customer ID", 'E4 TB Allocation Details'!$A$18:$L$18, 0),FALSE), 'E2 Allocators'!$B$15:$W$358, MATCH('O5 Details by Class &amp; Accounts'!AE$18, 'E2 Allocators'!$B$15:$W$15, 0),FALSE)*$G72), 0, VLOOKUP(VLOOKUP($A72, 'E4 TB Allocation Details'!$A$18:$L$214, MATCH("Customer ID", 'E4 TB Allocation Details'!$A$18:$L$18, 0),FALSE), 'E2 Allocators'!$B$15:$W$358, MATCH('O5 Details by Class &amp; Accounts'!AE$18, 'E2 Allocators'!$B$15:$W$15, 0),FALSE)*$G72)</f>
        <v>0</v>
      </c>
      <c r="AF72" s="2186">
        <f>IF(ISERROR(VLOOKUP(VLOOKUP($A72, 'E4 TB Allocation Details'!$A$18:$L$214, MATCH("Customer ID", 'E4 TB Allocation Details'!$A$18:$L$18, 0),FALSE), 'E2 Allocators'!$B$15:$W$358, MATCH('O5 Details by Class &amp; Accounts'!AF$18, 'E2 Allocators'!$B$15:$W$15, 0),FALSE)*$G72), 0, VLOOKUP(VLOOKUP($A72, 'E4 TB Allocation Details'!$A$18:$L$214, MATCH("Customer ID", 'E4 TB Allocation Details'!$A$18:$L$18, 0),FALSE), 'E2 Allocators'!$B$15:$W$358, MATCH('O5 Details by Class &amp; Accounts'!AF$18, 'E2 Allocators'!$B$15:$W$15, 0),FALSE)*$G72)</f>
        <v>0</v>
      </c>
      <c r="AG72" s="2186">
        <f>IF(ISERROR(VLOOKUP(VLOOKUP($A72, 'E4 TB Allocation Details'!$A$18:$L$214, MATCH("Customer ID", 'E4 TB Allocation Details'!$A$18:$L$18, 0),FALSE), 'E2 Allocators'!$B$15:$W$358, MATCH('O5 Details by Class &amp; Accounts'!AG$18, 'E2 Allocators'!$B$15:$W$15, 0),FALSE)*$G72), 0, VLOOKUP(VLOOKUP($A72, 'E4 TB Allocation Details'!$A$18:$L$214, MATCH("Customer ID", 'E4 TB Allocation Details'!$A$18:$L$18, 0),FALSE), 'E2 Allocators'!$B$15:$W$358, MATCH('O5 Details by Class &amp; Accounts'!AG$18, 'E2 Allocators'!$B$15:$W$15, 0),FALSE)*$G72)</f>
        <v>0</v>
      </c>
      <c r="AH72" s="2186">
        <f>IF(ISERROR(VLOOKUP(VLOOKUP($A72, 'E4 TB Allocation Details'!$A$18:$L$214, MATCH("Customer ID", 'E4 TB Allocation Details'!$A$18:$L$18, 0),FALSE), 'E2 Allocators'!$B$15:$W$358, MATCH('O5 Details by Class &amp; Accounts'!AH$18, 'E2 Allocators'!$B$15:$W$15, 0),FALSE)*$G72), 0, VLOOKUP(VLOOKUP($A72, 'E4 TB Allocation Details'!$A$18:$L$214, MATCH("Customer ID", 'E4 TB Allocation Details'!$A$18:$L$18, 0),FALSE), 'E2 Allocators'!$B$15:$W$358, MATCH('O5 Details by Class &amp; Accounts'!AH$18, 'E2 Allocators'!$B$15:$W$15, 0),FALSE)*$G72)</f>
        <v>0</v>
      </c>
      <c r="AI72" s="2186">
        <f>IF(ISERROR(VLOOKUP(VLOOKUP($A72, 'E4 TB Allocation Details'!$A$18:$L$214, MATCH("Customer ID", 'E4 TB Allocation Details'!$A$18:$L$18, 0),FALSE), 'E2 Allocators'!$B$15:$W$358, MATCH('O5 Details by Class &amp; Accounts'!AI$18, 'E2 Allocators'!$B$15:$W$15, 0),FALSE)*$G72), 0, VLOOKUP(VLOOKUP($A72, 'E4 TB Allocation Details'!$A$18:$L$214, MATCH("Customer ID", 'E4 TB Allocation Details'!$A$18:$L$18, 0),FALSE), 'E2 Allocators'!$B$15:$W$358, MATCH('O5 Details by Class &amp; Accounts'!AI$18, 'E2 Allocators'!$B$15:$W$15, 0),FALSE)*$G72)</f>
        <v>0</v>
      </c>
      <c r="AJ72" s="2186">
        <f>IF(ISERROR(VLOOKUP(VLOOKUP($A72, 'E4 TB Allocation Details'!$A$18:$L$214, MATCH("Customer ID", 'E4 TB Allocation Details'!$A$18:$L$18, 0),FALSE), 'E2 Allocators'!$B$15:$W$358, MATCH('O5 Details by Class &amp; Accounts'!AJ$18, 'E2 Allocators'!$B$15:$W$15, 0),FALSE)*$G72), 0, VLOOKUP(VLOOKUP($A72, 'E4 TB Allocation Details'!$A$18:$L$214, MATCH("Customer ID", 'E4 TB Allocation Details'!$A$18:$L$18, 0),FALSE), 'E2 Allocators'!$B$15:$W$358, MATCH('O5 Details by Class &amp; Accounts'!AJ$18, 'E2 Allocators'!$B$15:$W$15, 0),FALSE)*$G72)</f>
        <v>0</v>
      </c>
      <c r="AK72" s="2186">
        <f>IF(ISERROR(VLOOKUP(VLOOKUP($A72, 'E4 TB Allocation Details'!$A$18:$L$214, MATCH("Customer ID", 'E4 TB Allocation Details'!$A$18:$L$18, 0),FALSE), 'E2 Allocators'!$B$15:$W$358, MATCH('O5 Details by Class &amp; Accounts'!AK$18, 'E2 Allocators'!$B$15:$W$15, 0),FALSE)*$G72), 0, VLOOKUP(VLOOKUP($A72, 'E4 TB Allocation Details'!$A$18:$L$214, MATCH("Customer ID", 'E4 TB Allocation Details'!$A$18:$L$18, 0),FALSE), 'E2 Allocators'!$B$15:$W$358, MATCH('O5 Details by Class &amp; Accounts'!AK$18, 'E2 Allocators'!$B$15:$W$15, 0),FALSE)*$G72)</f>
        <v>0</v>
      </c>
      <c r="AL72" s="2186">
        <f>IF(ISERROR(VLOOKUP(VLOOKUP($A72, 'E4 TB Allocation Details'!$A$18:$L$214, MATCH("Customer ID", 'E4 TB Allocation Details'!$A$18:$L$18, 0),FALSE), 'E2 Allocators'!$B$15:$W$358, MATCH('O5 Details by Class &amp; Accounts'!AL$18, 'E2 Allocators'!$B$15:$W$15, 0),FALSE)*$G72), 0, VLOOKUP(VLOOKUP($A72, 'E4 TB Allocation Details'!$A$18:$L$214, MATCH("Customer ID", 'E4 TB Allocation Details'!$A$18:$L$18, 0),FALSE), 'E2 Allocators'!$B$15:$W$358, MATCH('O5 Details by Class &amp; Accounts'!AL$18, 'E2 Allocators'!$B$15:$W$15, 0),FALSE)*$G72)</f>
        <v>0</v>
      </c>
      <c r="AM72" s="2186">
        <f>IF(ISERROR(VLOOKUP(VLOOKUP($A72, 'E4 TB Allocation Details'!$A$18:$L$214, MATCH("Customer ID", 'E4 TB Allocation Details'!$A$18:$L$18, 0),FALSE), 'E2 Allocators'!$B$15:$W$358, MATCH('O5 Details by Class &amp; Accounts'!AM$18, 'E2 Allocators'!$B$15:$W$15, 0),FALSE)*$G72), 0, VLOOKUP(VLOOKUP($A72, 'E4 TB Allocation Details'!$A$18:$L$214, MATCH("Customer ID", 'E4 TB Allocation Details'!$A$18:$L$18, 0),FALSE), 'E2 Allocators'!$B$15:$W$358, MATCH('O5 Details by Class &amp; Accounts'!AM$18, 'E2 Allocators'!$B$15:$W$15, 0),FALSE)*$G72)</f>
        <v>0</v>
      </c>
      <c r="AN72" s="2186">
        <f>IF(ISERROR(VLOOKUP(VLOOKUP($A72, 'E4 TB Allocation Details'!$A$18:$L$214, MATCH("Customer ID", 'E4 TB Allocation Details'!$A$18:$L$18, 0),FALSE), 'E2 Allocators'!$B$15:$W$358, MATCH('O5 Details by Class &amp; Accounts'!AN$18, 'E2 Allocators'!$B$15:$W$15, 0),FALSE)*$G72), 0, VLOOKUP(VLOOKUP($A72, 'E4 TB Allocation Details'!$A$18:$L$214, MATCH("Customer ID", 'E4 TB Allocation Details'!$A$18:$L$18, 0),FALSE), 'E2 Allocators'!$B$15:$W$358, MATCH('O5 Details by Class &amp; Accounts'!AN$18, 'E2 Allocators'!$B$15:$W$15, 0),FALSE)*$G72)</f>
        <v>0</v>
      </c>
      <c r="AO72" s="2186">
        <f>IF(ISERROR(VLOOKUP(VLOOKUP($A72, 'E4 TB Allocation Details'!$A$18:$L$214, MATCH("Customer ID", 'E4 TB Allocation Details'!$A$18:$L$18, 0),FALSE), 'E2 Allocators'!$B$15:$W$358, MATCH('O5 Details by Class &amp; Accounts'!AO$18, 'E2 Allocators'!$B$15:$W$15, 0),FALSE)*$G72), 0, VLOOKUP(VLOOKUP($A72, 'E4 TB Allocation Details'!$A$18:$L$214, MATCH("Customer ID", 'E4 TB Allocation Details'!$A$18:$L$18, 0),FALSE), 'E2 Allocators'!$B$15:$W$358, MATCH('O5 Details by Class &amp; Accounts'!AO$18, 'E2 Allocators'!$B$15:$W$15, 0),FALSE)*$G72)</f>
        <v>0</v>
      </c>
      <c r="AP72" s="2186">
        <f>IF(ISERROR(VLOOKUP(VLOOKUP($A72, 'E4 TB Allocation Details'!$A$18:$L$214, MATCH("Customer ID", 'E4 TB Allocation Details'!$A$18:$L$18, 0),FALSE), 'E2 Allocators'!$B$15:$W$358, MATCH('O5 Details by Class &amp; Accounts'!AP$18, 'E2 Allocators'!$B$15:$W$15, 0),FALSE)*$G72), 0, VLOOKUP(VLOOKUP($A72, 'E4 TB Allocation Details'!$A$18:$L$214, MATCH("Customer ID", 'E4 TB Allocation Details'!$A$18:$L$18, 0),FALSE), 'E2 Allocators'!$B$15:$W$358, MATCH('O5 Details by Class &amp; Accounts'!AP$18, 'E2 Allocators'!$B$15:$W$15, 0),FALSE)*$G72)</f>
        <v>0</v>
      </c>
      <c r="AQ72" s="2186">
        <f>IF(ISERROR(VLOOKUP(VLOOKUP($A72, 'E4 TB Allocation Details'!$A$18:$L$214, MATCH("Customer ID", 'E4 TB Allocation Details'!$A$18:$L$18, 0),FALSE), 'E2 Allocators'!$B$15:$W$358, MATCH('O5 Details by Class &amp; Accounts'!AQ$18, 'E2 Allocators'!$B$15:$W$15, 0),FALSE)*$G72), 0, VLOOKUP(VLOOKUP($A72, 'E4 TB Allocation Details'!$A$18:$L$214, MATCH("Customer ID", 'E4 TB Allocation Details'!$A$18:$L$18, 0),FALSE), 'E2 Allocators'!$B$15:$W$358, MATCH('O5 Details by Class &amp; Accounts'!AQ$18, 'E2 Allocators'!$B$15:$W$15, 0),FALSE)*$G72)</f>
        <v>0</v>
      </c>
      <c r="AR72" s="2186">
        <f>IF(ISERROR(VLOOKUP(VLOOKUP($A72, 'E4 TB Allocation Details'!$A$18:$L$214, MATCH("Customer ID", 'E4 TB Allocation Details'!$A$18:$L$18, 0),FALSE), 'E2 Allocators'!$B$15:$W$358, MATCH('O5 Details by Class &amp; Accounts'!AR$18, 'E2 Allocators'!$B$15:$W$15, 0),FALSE)*$G72), 0, VLOOKUP(VLOOKUP($A72, 'E4 TB Allocation Details'!$A$18:$L$214, MATCH("Customer ID", 'E4 TB Allocation Details'!$A$18:$L$18, 0),FALSE), 'E2 Allocators'!$B$15:$W$358, MATCH('O5 Details by Class &amp; Accounts'!AR$18, 'E2 Allocators'!$B$15:$W$15, 0),FALSE)*$G72)</f>
        <v>0</v>
      </c>
      <c r="AS72" s="2186">
        <f>IF(ISERROR(VLOOKUP(VLOOKUP($A72, 'E4 TB Allocation Details'!$A$18:$L$214, MATCH("Customer ID", 'E4 TB Allocation Details'!$A$18:$L$18, 0),FALSE), 'E2 Allocators'!$B$15:$W$358, MATCH('O5 Details by Class &amp; Accounts'!AS$18, 'E2 Allocators'!$B$15:$W$15, 0),FALSE)*$G72), 0, VLOOKUP(VLOOKUP($A72, 'E4 TB Allocation Details'!$A$18:$L$214, MATCH("Customer ID", 'E4 TB Allocation Details'!$A$18:$L$18, 0),FALSE), 'E2 Allocators'!$B$15:$W$358, MATCH('O5 Details by Class &amp; Accounts'!AS$18, 'E2 Allocators'!$B$15:$W$15, 0),FALSE)*$G72)</f>
        <v>0</v>
      </c>
      <c r="AT72" s="2186">
        <f>IF(ISERROR(VLOOKUP(VLOOKUP($A72, 'E4 TB Allocation Details'!$A$18:$L$214, MATCH("Customer ID", 'E4 TB Allocation Details'!$A$18:$L$18, 0),FALSE), 'E2 Allocators'!$B$15:$W$358, MATCH('O5 Details by Class &amp; Accounts'!AT$18, 'E2 Allocators'!$B$15:$W$15, 0),FALSE)*$G72), 0, VLOOKUP(VLOOKUP($A72, 'E4 TB Allocation Details'!$A$18:$L$214, MATCH("Customer ID", 'E4 TB Allocation Details'!$A$18:$L$18, 0),FALSE), 'E2 Allocators'!$B$15:$W$358, MATCH('O5 Details by Class &amp; Accounts'!AT$18, 'E2 Allocators'!$B$15:$W$15, 0),FALSE)*$G72)</f>
        <v>0</v>
      </c>
      <c r="AU72" s="2186">
        <f>IF(ISERROR(VLOOKUP(VLOOKUP($A72, 'E4 TB Allocation Details'!$A$18:$L$214, MATCH("Customer ID", 'E4 TB Allocation Details'!$A$18:$L$18, 0),FALSE), 'E2 Allocators'!$B$15:$W$358, MATCH('O5 Details by Class &amp; Accounts'!AU$18, 'E2 Allocators'!$B$15:$W$15, 0),FALSE)*$G72), 0, VLOOKUP(VLOOKUP($A72, 'E4 TB Allocation Details'!$A$18:$L$214, MATCH("Customer ID", 'E4 TB Allocation Details'!$A$18:$L$18, 0),FALSE), 'E2 Allocators'!$B$15:$W$358, MATCH('O5 Details by Class &amp; Accounts'!AU$18, 'E2 Allocators'!$B$15:$W$15, 0),FALSE)*$G72)</f>
        <v>0</v>
      </c>
      <c r="AV72" s="2186">
        <f>IF(ISERROR(VLOOKUP(VLOOKUP($A72, 'E4 TB Allocation Details'!$A$18:$L$214, MATCH("Customer ID", 'E4 TB Allocation Details'!$A$18:$L$18, 0),FALSE), 'E2 Allocators'!$B$15:$W$358, MATCH('O5 Details by Class &amp; Accounts'!AV$18, 'E2 Allocators'!$B$15:$W$15, 0),FALSE)*$G72), 0, VLOOKUP(VLOOKUP($A72, 'E4 TB Allocation Details'!$A$18:$L$214, MATCH("Customer ID", 'E4 TB Allocation Details'!$A$18:$L$18, 0),FALSE), 'E2 Allocators'!$B$15:$W$358, MATCH('O5 Details by Class &amp; Accounts'!AV$18, 'E2 Allocators'!$B$15:$W$15, 0),FALSE)*$G72)</f>
        <v>0</v>
      </c>
      <c r="AW72" s="2186">
        <f>IF(ISERROR(VLOOKUP(VLOOKUP($A72, 'E4 TB Allocation Details'!$A$18:$L$214, MATCH("Customer ID", 'E4 TB Allocation Details'!$A$18:$L$18, 0),FALSE), 'E2 Allocators'!$B$15:$W$358, MATCH('O5 Details by Class &amp; Accounts'!AW$18, 'E2 Allocators'!$B$15:$W$15, 0),FALSE)*$G72), 0, VLOOKUP(VLOOKUP($A72, 'E4 TB Allocation Details'!$A$18:$L$214, MATCH("Customer ID", 'E4 TB Allocation Details'!$A$18:$L$18, 0),FALSE), 'E2 Allocators'!$B$15:$W$358, MATCH('O5 Details by Class &amp; Accounts'!AW$18, 'E2 Allocators'!$B$15:$W$15, 0),FALSE)*$G72)</f>
        <v>0</v>
      </c>
      <c r="AX72" s="2186">
        <f t="shared" si="10"/>
        <v>0</v>
      </c>
      <c r="AY72" s="2186">
        <f>IF(ISERROR(VLOOKUP(VLOOKUP($A72, 'E4 TB Allocation Details'!$A$18:$L$214, MATCH("Misc ID", 'E4 TB Allocation Details'!$A$18:$L$18, 0),FALSE), 'E2 Allocators'!$B$15:$W$358, MATCH('O5 Details by Class &amp; Accounts'!AY$18, 'E2 Allocators'!$B$15:$W$15, 0),FALSE)*$E72), 0, VLOOKUP(VLOOKUP($A72, 'E4 TB Allocation Details'!$A$18:$L$214, MATCH("Misc ID", 'E4 TB Allocation Details'!$A$18:$L$18, 0),FALSE), 'E2 Allocators'!$B$15:$W$358, MATCH('O5 Details by Class &amp; Accounts'!AY$18, 'E2 Allocators'!$B$15:$W$15, 0),FALSE)*$E72)</f>
        <v>0</v>
      </c>
      <c r="AZ72" s="2186">
        <f>IF(ISERROR(VLOOKUP(VLOOKUP($A72, 'E4 TB Allocation Details'!$A$18:$L$214, MATCH("Misc ID", 'E4 TB Allocation Details'!$A$18:$L$18, 0),FALSE), 'E2 Allocators'!$B$15:$W$358, MATCH('O5 Details by Class &amp; Accounts'!AZ$18, 'E2 Allocators'!$B$15:$W$15, 0),FALSE)*$E72), 0, VLOOKUP(VLOOKUP($A72, 'E4 TB Allocation Details'!$A$18:$L$214, MATCH("Misc ID", 'E4 TB Allocation Details'!$A$18:$L$18, 0),FALSE), 'E2 Allocators'!$B$15:$W$358, MATCH('O5 Details by Class &amp; Accounts'!AZ$18, 'E2 Allocators'!$B$15:$W$15, 0),FALSE)*$E72)</f>
        <v>0</v>
      </c>
      <c r="BA72" s="2186">
        <f>IF(ISERROR(VLOOKUP(VLOOKUP($A72, 'E4 TB Allocation Details'!$A$18:$L$214, MATCH("Misc ID", 'E4 TB Allocation Details'!$A$18:$L$18, 0),FALSE), 'E2 Allocators'!$B$15:$W$358, MATCH('O5 Details by Class &amp; Accounts'!BA$18, 'E2 Allocators'!$B$15:$W$15, 0),FALSE)*$E72), 0, VLOOKUP(VLOOKUP($A72, 'E4 TB Allocation Details'!$A$18:$L$214, MATCH("Misc ID", 'E4 TB Allocation Details'!$A$18:$L$18, 0),FALSE), 'E2 Allocators'!$B$15:$W$358, MATCH('O5 Details by Class &amp; Accounts'!BA$18, 'E2 Allocators'!$B$15:$W$15, 0),FALSE)*$E72)</f>
        <v>0</v>
      </c>
      <c r="BB72" s="2186">
        <f>IF(ISERROR(VLOOKUP(VLOOKUP($A72, 'E4 TB Allocation Details'!$A$18:$L$214, MATCH("Misc ID", 'E4 TB Allocation Details'!$A$18:$L$18, 0),FALSE), 'E2 Allocators'!$B$15:$W$358, MATCH('O5 Details by Class &amp; Accounts'!BB$18, 'E2 Allocators'!$B$15:$W$15, 0),FALSE)*$E72), 0, VLOOKUP(VLOOKUP($A72, 'E4 TB Allocation Details'!$A$18:$L$214, MATCH("Misc ID", 'E4 TB Allocation Details'!$A$18:$L$18, 0),FALSE), 'E2 Allocators'!$B$15:$W$358, MATCH('O5 Details by Class &amp; Accounts'!BB$18, 'E2 Allocators'!$B$15:$W$15, 0),FALSE)*$E72)</f>
        <v>0</v>
      </c>
      <c r="BC72" s="2186">
        <f>IF(ISERROR(VLOOKUP(VLOOKUP($A72, 'E4 TB Allocation Details'!$A$18:$L$214, MATCH("Misc ID", 'E4 TB Allocation Details'!$A$18:$L$18, 0),FALSE), 'E2 Allocators'!$B$15:$W$358, MATCH('O5 Details by Class &amp; Accounts'!BC$18, 'E2 Allocators'!$B$15:$W$15, 0),FALSE)*$E72), 0, VLOOKUP(VLOOKUP($A72, 'E4 TB Allocation Details'!$A$18:$L$214, MATCH("Misc ID", 'E4 TB Allocation Details'!$A$18:$L$18, 0),FALSE), 'E2 Allocators'!$B$15:$W$358, MATCH('O5 Details by Class &amp; Accounts'!BC$18, 'E2 Allocators'!$B$15:$W$15, 0),FALSE)*$E72)</f>
        <v>0</v>
      </c>
      <c r="BD72" s="2186">
        <f>IF(ISERROR(VLOOKUP(VLOOKUP($A72, 'E4 TB Allocation Details'!$A$18:$L$214, MATCH("Misc ID", 'E4 TB Allocation Details'!$A$18:$L$18, 0),FALSE), 'E2 Allocators'!$B$15:$W$358, MATCH('O5 Details by Class &amp; Accounts'!BD$18, 'E2 Allocators'!$B$15:$W$15, 0),FALSE)*$E72), 0, VLOOKUP(VLOOKUP($A72, 'E4 TB Allocation Details'!$A$18:$L$214, MATCH("Misc ID", 'E4 TB Allocation Details'!$A$18:$L$18, 0),FALSE), 'E2 Allocators'!$B$15:$W$358, MATCH('O5 Details by Class &amp; Accounts'!BD$18, 'E2 Allocators'!$B$15:$W$15, 0),FALSE)*$E72)</f>
        <v>0</v>
      </c>
      <c r="BE72" s="2186">
        <f>IF(ISERROR(VLOOKUP(VLOOKUP($A72, 'E4 TB Allocation Details'!$A$18:$L$214, MATCH("Misc ID", 'E4 TB Allocation Details'!$A$18:$L$18, 0),FALSE), 'E2 Allocators'!$B$15:$W$358, MATCH('O5 Details by Class &amp; Accounts'!BE$18, 'E2 Allocators'!$B$15:$W$15, 0),FALSE)*$E72), 0, VLOOKUP(VLOOKUP($A72, 'E4 TB Allocation Details'!$A$18:$L$214, MATCH("Misc ID", 'E4 TB Allocation Details'!$A$18:$L$18, 0),FALSE), 'E2 Allocators'!$B$15:$W$358, MATCH('O5 Details by Class &amp; Accounts'!BE$18, 'E2 Allocators'!$B$15:$W$15, 0),FALSE)*$E72)</f>
        <v>0</v>
      </c>
      <c r="BF72" s="2186">
        <f>IF(ISERROR(VLOOKUP(VLOOKUP($A72, 'E4 TB Allocation Details'!$A$18:$L$214, MATCH("Misc ID", 'E4 TB Allocation Details'!$A$18:$L$18, 0),FALSE), 'E2 Allocators'!$B$15:$W$358, MATCH('O5 Details by Class &amp; Accounts'!BF$18, 'E2 Allocators'!$B$15:$W$15, 0),FALSE)*$E72), 0, VLOOKUP(VLOOKUP($A72, 'E4 TB Allocation Details'!$A$18:$L$214, MATCH("Misc ID", 'E4 TB Allocation Details'!$A$18:$L$18, 0),FALSE), 'E2 Allocators'!$B$15:$W$358, MATCH('O5 Details by Class &amp; Accounts'!BF$18, 'E2 Allocators'!$B$15:$W$15, 0),FALSE)*$E72)</f>
        <v>0</v>
      </c>
      <c r="BG72" s="2186">
        <f>IF(ISERROR(VLOOKUP(VLOOKUP($A72, 'E4 TB Allocation Details'!$A$18:$L$214, MATCH("Misc ID", 'E4 TB Allocation Details'!$A$18:$L$18, 0),FALSE), 'E2 Allocators'!$B$15:$W$358, MATCH('O5 Details by Class &amp; Accounts'!BG$18, 'E2 Allocators'!$B$15:$W$15, 0),FALSE)*$E72), 0, VLOOKUP(VLOOKUP($A72, 'E4 TB Allocation Details'!$A$18:$L$214, MATCH("Misc ID", 'E4 TB Allocation Details'!$A$18:$L$18, 0),FALSE), 'E2 Allocators'!$B$15:$W$358, MATCH('O5 Details by Class &amp; Accounts'!BG$18, 'E2 Allocators'!$B$15:$W$15, 0),FALSE)*$E72)</f>
        <v>0</v>
      </c>
      <c r="BH72" s="2186">
        <f>IF(ISERROR(VLOOKUP(VLOOKUP($A72, 'E4 TB Allocation Details'!$A$18:$L$214, MATCH("Misc ID", 'E4 TB Allocation Details'!$A$18:$L$18, 0),FALSE), 'E2 Allocators'!$B$15:$W$358, MATCH('O5 Details by Class &amp; Accounts'!BH$18, 'E2 Allocators'!$B$15:$W$15, 0),FALSE)*$E72), 0, VLOOKUP(VLOOKUP($A72, 'E4 TB Allocation Details'!$A$18:$L$214, MATCH("Misc ID", 'E4 TB Allocation Details'!$A$18:$L$18, 0),FALSE), 'E2 Allocators'!$B$15:$W$358, MATCH('O5 Details by Class &amp; Accounts'!BH$18, 'E2 Allocators'!$B$15:$W$15, 0),FALSE)*$E72)</f>
        <v>0</v>
      </c>
      <c r="BI72" s="2186">
        <f>IF(ISERROR(VLOOKUP(VLOOKUP($A72, 'E4 TB Allocation Details'!$A$18:$L$214, MATCH("Misc ID", 'E4 TB Allocation Details'!$A$18:$L$18, 0),FALSE), 'E2 Allocators'!$B$15:$W$358, MATCH('O5 Details by Class &amp; Accounts'!BI$18, 'E2 Allocators'!$B$15:$W$15, 0),FALSE)*$E72), 0, VLOOKUP(VLOOKUP($A72, 'E4 TB Allocation Details'!$A$18:$L$214, MATCH("Misc ID", 'E4 TB Allocation Details'!$A$18:$L$18, 0),FALSE), 'E2 Allocators'!$B$15:$W$358, MATCH('O5 Details by Class &amp; Accounts'!BI$18, 'E2 Allocators'!$B$15:$W$15, 0),FALSE)*$E72)</f>
        <v>0</v>
      </c>
      <c r="BJ72" s="2186">
        <f>IF(ISERROR(VLOOKUP(VLOOKUP($A72, 'E4 TB Allocation Details'!$A$18:$L$214, MATCH("Misc ID", 'E4 TB Allocation Details'!$A$18:$L$18, 0),FALSE), 'E2 Allocators'!$B$15:$W$358, MATCH('O5 Details by Class &amp; Accounts'!BJ$18, 'E2 Allocators'!$B$15:$W$15, 0),FALSE)*$E72), 0, VLOOKUP(VLOOKUP($A72, 'E4 TB Allocation Details'!$A$18:$L$214, MATCH("Misc ID", 'E4 TB Allocation Details'!$A$18:$L$18, 0),FALSE), 'E2 Allocators'!$B$15:$W$358, MATCH('O5 Details by Class &amp; Accounts'!BJ$18, 'E2 Allocators'!$B$15:$W$15, 0),FALSE)*$E72)</f>
        <v>0</v>
      </c>
      <c r="BK72" s="2186">
        <f>IF(ISERROR(VLOOKUP(VLOOKUP($A72, 'E4 TB Allocation Details'!$A$18:$L$214, MATCH("Misc ID", 'E4 TB Allocation Details'!$A$18:$L$18, 0),FALSE), 'E2 Allocators'!$B$15:$W$358, MATCH('O5 Details by Class &amp; Accounts'!BK$18, 'E2 Allocators'!$B$15:$W$15, 0),FALSE)*$E72), 0, VLOOKUP(VLOOKUP($A72, 'E4 TB Allocation Details'!$A$18:$L$214, MATCH("Misc ID", 'E4 TB Allocation Details'!$A$18:$L$18, 0),FALSE), 'E2 Allocators'!$B$15:$W$358, MATCH('O5 Details by Class &amp; Accounts'!BK$18, 'E2 Allocators'!$B$15:$W$15, 0),FALSE)*$E72)</f>
        <v>0</v>
      </c>
      <c r="BL72" s="2186">
        <f>IF(ISERROR(VLOOKUP(VLOOKUP($A72, 'E4 TB Allocation Details'!$A$18:$L$214, MATCH("Misc ID", 'E4 TB Allocation Details'!$A$18:$L$18, 0),FALSE), 'E2 Allocators'!$B$15:$W$358, MATCH('O5 Details by Class &amp; Accounts'!BL$18, 'E2 Allocators'!$B$15:$W$15, 0),FALSE)*$E72), 0, VLOOKUP(VLOOKUP($A72, 'E4 TB Allocation Details'!$A$18:$L$214, MATCH("Misc ID", 'E4 TB Allocation Details'!$A$18:$L$18, 0),FALSE), 'E2 Allocators'!$B$15:$W$358, MATCH('O5 Details by Class &amp; Accounts'!BL$18, 'E2 Allocators'!$B$15:$W$15, 0),FALSE)*$E72)</f>
        <v>0</v>
      </c>
      <c r="BM72" s="2186">
        <f>IF(ISERROR(VLOOKUP(VLOOKUP($A72, 'E4 TB Allocation Details'!$A$18:$L$214, MATCH("Misc ID", 'E4 TB Allocation Details'!$A$18:$L$18, 0),FALSE), 'E2 Allocators'!$B$15:$W$358, MATCH('O5 Details by Class &amp; Accounts'!BM$18, 'E2 Allocators'!$B$15:$W$15, 0),FALSE)*$E72), 0, VLOOKUP(VLOOKUP($A72, 'E4 TB Allocation Details'!$A$18:$L$214, MATCH("Misc ID", 'E4 TB Allocation Details'!$A$18:$L$18, 0),FALSE), 'E2 Allocators'!$B$15:$W$358, MATCH('O5 Details by Class &amp; Accounts'!BM$18, 'E2 Allocators'!$B$15:$W$15, 0),FALSE)*$E72)</f>
        <v>0</v>
      </c>
      <c r="BN72" s="2186">
        <f>IF(ISERROR(VLOOKUP(VLOOKUP($A72, 'E4 TB Allocation Details'!$A$18:$L$214, MATCH("Misc ID", 'E4 TB Allocation Details'!$A$18:$L$18, 0),FALSE), 'E2 Allocators'!$B$15:$W$358, MATCH('O5 Details by Class &amp; Accounts'!BN$18, 'E2 Allocators'!$B$15:$W$15, 0),FALSE)*$E72), 0, VLOOKUP(VLOOKUP($A72, 'E4 TB Allocation Details'!$A$18:$L$214, MATCH("Misc ID", 'E4 TB Allocation Details'!$A$18:$L$18, 0),FALSE), 'E2 Allocators'!$B$15:$W$358, MATCH('O5 Details by Class &amp; Accounts'!BN$18, 'E2 Allocators'!$B$15:$W$15, 0),FALSE)*$E72)</f>
        <v>0</v>
      </c>
      <c r="BO72" s="2186">
        <f>IF(ISERROR(VLOOKUP(VLOOKUP($A72, 'E4 TB Allocation Details'!$A$18:$L$214, MATCH("Misc ID", 'E4 TB Allocation Details'!$A$18:$L$18, 0),FALSE), 'E2 Allocators'!$B$15:$W$358, MATCH('O5 Details by Class &amp; Accounts'!BO$18, 'E2 Allocators'!$B$15:$W$15, 0),FALSE)*$E72), 0, VLOOKUP(VLOOKUP($A72, 'E4 TB Allocation Details'!$A$18:$L$214, MATCH("Misc ID", 'E4 TB Allocation Details'!$A$18:$L$18, 0),FALSE), 'E2 Allocators'!$B$15:$W$358, MATCH('O5 Details by Class &amp; Accounts'!BO$18, 'E2 Allocators'!$B$15:$W$15, 0),FALSE)*$E72)</f>
        <v>0</v>
      </c>
      <c r="BP72" s="2186">
        <f>IF(ISERROR(VLOOKUP(VLOOKUP($A72, 'E4 TB Allocation Details'!$A$18:$L$214, MATCH("Misc ID", 'E4 TB Allocation Details'!$A$18:$L$18, 0),FALSE), 'E2 Allocators'!$B$15:$W$358, MATCH('O5 Details by Class &amp; Accounts'!BP$18, 'E2 Allocators'!$B$15:$W$15, 0),FALSE)*$E72), 0, VLOOKUP(VLOOKUP($A72, 'E4 TB Allocation Details'!$A$18:$L$214, MATCH("Misc ID", 'E4 TB Allocation Details'!$A$18:$L$18, 0),FALSE), 'E2 Allocators'!$B$15:$W$358, MATCH('O5 Details by Class &amp; Accounts'!BP$18, 'E2 Allocators'!$B$15:$W$15, 0),FALSE)*$E72)</f>
        <v>0</v>
      </c>
      <c r="BQ72" s="2186">
        <f>IF(ISERROR(VLOOKUP(VLOOKUP($A72, 'E4 TB Allocation Details'!$A$18:$L$214, MATCH("Misc ID", 'E4 TB Allocation Details'!$A$18:$L$18, 0),FALSE), 'E2 Allocators'!$B$15:$W$358, MATCH('O5 Details by Class &amp; Accounts'!BQ$18, 'E2 Allocators'!$B$15:$W$15, 0),FALSE)*$E72), 0, VLOOKUP(VLOOKUP($A72, 'E4 TB Allocation Details'!$A$18:$L$214, MATCH("Misc ID", 'E4 TB Allocation Details'!$A$18:$L$18, 0),FALSE), 'E2 Allocators'!$B$15:$W$358, MATCH('O5 Details by Class &amp; Accounts'!BQ$18, 'E2 Allocators'!$B$15:$W$15, 0),FALSE)*$E72)</f>
        <v>0</v>
      </c>
      <c r="BR72" s="2186">
        <f>IF(ISERROR(VLOOKUP(VLOOKUP($A72, 'E4 TB Allocation Details'!$A$18:$L$214, MATCH("Misc ID", 'E4 TB Allocation Details'!$A$18:$L$18, 0),FALSE), 'E2 Allocators'!$B$15:$W$358, MATCH('O5 Details by Class &amp; Accounts'!BR$18, 'E2 Allocators'!$B$15:$W$15, 0),FALSE)*$E72), 0, VLOOKUP(VLOOKUP($A72, 'E4 TB Allocation Details'!$A$18:$L$214, MATCH("Misc ID", 'E4 TB Allocation Details'!$A$18:$L$18, 0),FALSE), 'E2 Allocators'!$B$15:$W$358, MATCH('O5 Details by Class &amp; Accounts'!BR$18, 'E2 Allocators'!$B$15:$W$15, 0),FALSE)*$E72)</f>
        <v>0</v>
      </c>
      <c r="BS72" s="2186">
        <f t="shared" si="11"/>
        <v>0</v>
      </c>
      <c r="BT72" s="2186">
        <f>IF(ISERROR(VLOOKUP(VLOOKUP($A72, 'E4 TB Allocation Details'!$A$18:$L$214, MATCH("A &amp; G ID", 'E4 TB Allocation Details'!$A$18:$L$18, 0),FALSE), 'E2 Allocators'!$B$15:$W$358, MATCH('O5 Details by Class &amp; Accounts'!BT$18, 'E2 Allocators'!$B$15:$W$15, 0),FALSE)*$E72), 0, VLOOKUP(VLOOKUP($A72, 'E4 TB Allocation Details'!$A$18:$L$214, MATCH("A &amp; G ID", 'E4 TB Allocation Details'!$A$18:$L$18, 0),FALSE), 'E2 Allocators'!$B$15:$W$358, MATCH('O5 Details by Class &amp; Accounts'!BT$18, 'E2 Allocators'!$B$15:$W$15, 0),FALSE)*$E72)</f>
        <v>1489522.4589321439</v>
      </c>
      <c r="BU72" s="2186">
        <f>IF(ISERROR(VLOOKUP(VLOOKUP($A72, 'E4 TB Allocation Details'!$A$18:$L$214, MATCH("A &amp; G ID", 'E4 TB Allocation Details'!$A$18:$L$18, 0),FALSE), 'E2 Allocators'!$B$15:$W$358, MATCH('O5 Details by Class &amp; Accounts'!BU$18, 'E2 Allocators'!$B$15:$W$15, 0),FALSE)*$E72), 0, VLOOKUP(VLOOKUP($A72, 'E4 TB Allocation Details'!$A$18:$L$214, MATCH("A &amp; G ID", 'E4 TB Allocation Details'!$A$18:$L$18, 0),FALSE), 'E2 Allocators'!$B$15:$W$358, MATCH('O5 Details by Class &amp; Accounts'!BU$18, 'E2 Allocators'!$B$15:$W$15, 0),FALSE)*$E72)</f>
        <v>342624.82493279717</v>
      </c>
      <c r="BV72" s="2186">
        <f>IF(ISERROR(VLOOKUP(VLOOKUP($A72, 'E4 TB Allocation Details'!$A$18:$L$214, MATCH("A &amp; G ID", 'E4 TB Allocation Details'!$A$18:$L$18, 0),FALSE), 'E2 Allocators'!$B$15:$W$358, MATCH('O5 Details by Class &amp; Accounts'!BV$18, 'E2 Allocators'!$B$15:$W$15, 0),FALSE)*$E72), 0, VLOOKUP(VLOOKUP($A72, 'E4 TB Allocation Details'!$A$18:$L$214, MATCH("A &amp; G ID", 'E4 TB Allocation Details'!$A$18:$L$18, 0),FALSE), 'E2 Allocators'!$B$15:$W$358, MATCH('O5 Details by Class &amp; Accounts'!BV$18, 'E2 Allocators'!$B$15:$W$15, 0),FALSE)*$E72)</f>
        <v>532830.67006727878</v>
      </c>
      <c r="BW72" s="2186">
        <f>IF(ISERROR(VLOOKUP(VLOOKUP($A72, 'E4 TB Allocation Details'!$A$18:$L$214, MATCH("A &amp; G ID", 'E4 TB Allocation Details'!$A$18:$L$18, 0),FALSE), 'E2 Allocators'!$B$15:$W$358, MATCH('O5 Details by Class &amp; Accounts'!BW$18, 'E2 Allocators'!$B$15:$W$15, 0),FALSE)*$E72), 0, VLOOKUP(VLOOKUP($A72, 'E4 TB Allocation Details'!$A$18:$L$214, MATCH("A &amp; G ID", 'E4 TB Allocation Details'!$A$18:$L$18, 0),FALSE), 'E2 Allocators'!$B$15:$W$358, MATCH('O5 Details by Class &amp; Accounts'!BW$18, 'E2 Allocators'!$B$15:$W$15, 0),FALSE)*$E72)</f>
        <v>0</v>
      </c>
      <c r="BX72" s="2186">
        <f>IF(ISERROR(VLOOKUP(VLOOKUP($A72, 'E4 TB Allocation Details'!$A$18:$L$214, MATCH("A &amp; G ID", 'E4 TB Allocation Details'!$A$18:$L$18, 0),FALSE), 'E2 Allocators'!$B$15:$W$358, MATCH('O5 Details by Class &amp; Accounts'!BX$18, 'E2 Allocators'!$B$15:$W$15, 0),FALSE)*$E72), 0, VLOOKUP(VLOOKUP($A72, 'E4 TB Allocation Details'!$A$18:$L$214, MATCH("A &amp; G ID", 'E4 TB Allocation Details'!$A$18:$L$18, 0),FALSE), 'E2 Allocators'!$B$15:$W$358, MATCH('O5 Details by Class &amp; Accounts'!BX$18, 'E2 Allocators'!$B$15:$W$15, 0),FALSE)*$E72)</f>
        <v>0</v>
      </c>
      <c r="BY72" s="2186">
        <f>IF(ISERROR(VLOOKUP(VLOOKUP($A72, 'E4 TB Allocation Details'!$A$18:$L$214, MATCH("A &amp; G ID", 'E4 TB Allocation Details'!$A$18:$L$18, 0),FALSE), 'E2 Allocators'!$B$15:$W$358, MATCH('O5 Details by Class &amp; Accounts'!BY$18, 'E2 Allocators'!$B$15:$W$15, 0),FALSE)*$E72), 0, VLOOKUP(VLOOKUP($A72, 'E4 TB Allocation Details'!$A$18:$L$214, MATCH("A &amp; G ID", 'E4 TB Allocation Details'!$A$18:$L$18, 0),FALSE), 'E2 Allocators'!$B$15:$W$358, MATCH('O5 Details by Class &amp; Accounts'!BY$18, 'E2 Allocators'!$B$15:$W$15, 0),FALSE)*$E72)</f>
        <v>0</v>
      </c>
      <c r="BZ72" s="2186">
        <f>IF(ISERROR(VLOOKUP(VLOOKUP($A72, 'E4 TB Allocation Details'!$A$18:$L$214, MATCH("A &amp; G ID", 'E4 TB Allocation Details'!$A$18:$L$18, 0),FALSE), 'E2 Allocators'!$B$15:$W$358, MATCH('O5 Details by Class &amp; Accounts'!BZ$18, 'E2 Allocators'!$B$15:$W$15, 0),FALSE)*$E72), 0, VLOOKUP(VLOOKUP($A72, 'E4 TB Allocation Details'!$A$18:$L$214, MATCH("A &amp; G ID", 'E4 TB Allocation Details'!$A$18:$L$18, 0),FALSE), 'E2 Allocators'!$B$15:$W$358, MATCH('O5 Details by Class &amp; Accounts'!BZ$18, 'E2 Allocators'!$B$15:$W$15, 0),FALSE)*$E72)</f>
        <v>34874.791256551805</v>
      </c>
      <c r="CA72" s="2186">
        <f>IF(ISERROR(VLOOKUP(VLOOKUP($A72, 'E4 TB Allocation Details'!$A$18:$L$214, MATCH("A &amp; G ID", 'E4 TB Allocation Details'!$A$18:$L$18, 0),FALSE), 'E2 Allocators'!$B$15:$W$358, MATCH('O5 Details by Class &amp; Accounts'!CA$18, 'E2 Allocators'!$B$15:$W$15, 0),FALSE)*$E72), 0, VLOOKUP(VLOOKUP($A72, 'E4 TB Allocation Details'!$A$18:$L$214, MATCH("A &amp; G ID", 'E4 TB Allocation Details'!$A$18:$L$18, 0),FALSE), 'E2 Allocators'!$B$15:$W$358, MATCH('O5 Details by Class &amp; Accounts'!CA$18, 'E2 Allocators'!$B$15:$W$15, 0),FALSE)*$E72)</f>
        <v>4210.9255260174241</v>
      </c>
      <c r="CB72" s="2186">
        <f>IF(ISERROR(VLOOKUP(VLOOKUP($A72, 'E4 TB Allocation Details'!$A$18:$L$214, MATCH("A &amp; G ID", 'E4 TB Allocation Details'!$A$18:$L$18, 0),FALSE), 'E2 Allocators'!$B$15:$W$358, MATCH('O5 Details by Class &amp; Accounts'!CB$18, 'E2 Allocators'!$B$15:$W$15, 0),FALSE)*$E72), 0, VLOOKUP(VLOOKUP($A72, 'E4 TB Allocation Details'!$A$18:$L$214, MATCH("A &amp; G ID", 'E4 TB Allocation Details'!$A$18:$L$18, 0),FALSE), 'E2 Allocators'!$B$15:$W$358, MATCH('O5 Details by Class &amp; Accounts'!CB$18, 'E2 Allocators'!$B$15:$W$15, 0),FALSE)*$E72)</f>
        <v>3535.3292852108443</v>
      </c>
      <c r="CC72" s="2186">
        <f>IF(ISERROR(VLOOKUP(VLOOKUP($A72, 'E4 TB Allocation Details'!$A$18:$L$214, MATCH("A &amp; G ID", 'E4 TB Allocation Details'!$A$18:$L$18, 0),FALSE), 'E2 Allocators'!$B$15:$W$358, MATCH('O5 Details by Class &amp; Accounts'!CC$18, 'E2 Allocators'!$B$15:$W$15, 0),FALSE)*$E72), 0, VLOOKUP(VLOOKUP($A72, 'E4 TB Allocation Details'!$A$18:$L$214, MATCH("A &amp; G ID", 'E4 TB Allocation Details'!$A$18:$L$18, 0),FALSE), 'E2 Allocators'!$B$15:$W$358, MATCH('O5 Details by Class &amp; Accounts'!CC$18, 'E2 Allocators'!$B$15:$W$15, 0),FALSE)*$E72)</f>
        <v>0</v>
      </c>
      <c r="CD72" s="2186">
        <f>IF(ISERROR(VLOOKUP(VLOOKUP($A72, 'E4 TB Allocation Details'!$A$18:$L$214, MATCH("A &amp; G ID", 'E4 TB Allocation Details'!$A$18:$L$18, 0),FALSE), 'E2 Allocators'!$B$15:$W$358, MATCH('O5 Details by Class &amp; Accounts'!CD$18, 'E2 Allocators'!$B$15:$W$15, 0),FALSE)*$E72), 0, VLOOKUP(VLOOKUP($A72, 'E4 TB Allocation Details'!$A$18:$L$214, MATCH("A &amp; G ID", 'E4 TB Allocation Details'!$A$18:$L$18, 0),FALSE), 'E2 Allocators'!$B$15:$W$358, MATCH('O5 Details by Class &amp; Accounts'!CD$18, 'E2 Allocators'!$B$15:$W$15, 0),FALSE)*$E72)</f>
        <v>0</v>
      </c>
      <c r="CE72" s="2186">
        <f>IF(ISERROR(VLOOKUP(VLOOKUP($A72, 'E4 TB Allocation Details'!$A$18:$L$214, MATCH("A &amp; G ID", 'E4 TB Allocation Details'!$A$18:$L$18, 0),FALSE), 'E2 Allocators'!$B$15:$W$358, MATCH('O5 Details by Class &amp; Accounts'!CE$18, 'E2 Allocators'!$B$15:$W$15, 0),FALSE)*$E72), 0, VLOOKUP(VLOOKUP($A72, 'E4 TB Allocation Details'!$A$18:$L$214, MATCH("A &amp; G ID", 'E4 TB Allocation Details'!$A$18:$L$18, 0),FALSE), 'E2 Allocators'!$B$15:$W$358, MATCH('O5 Details by Class &amp; Accounts'!CE$18, 'E2 Allocators'!$B$15:$W$15, 0),FALSE)*$E72)</f>
        <v>0</v>
      </c>
      <c r="CF72" s="2186">
        <f>IF(ISERROR(VLOOKUP(VLOOKUP($A72, 'E4 TB Allocation Details'!$A$18:$L$214, MATCH("A &amp; G ID", 'E4 TB Allocation Details'!$A$18:$L$18, 0),FALSE), 'E2 Allocators'!$B$15:$W$358, MATCH('O5 Details by Class &amp; Accounts'!CF$18, 'E2 Allocators'!$B$15:$W$15, 0),FALSE)*$E72), 0, VLOOKUP(VLOOKUP($A72, 'E4 TB Allocation Details'!$A$18:$L$214, MATCH("A &amp; G ID", 'E4 TB Allocation Details'!$A$18:$L$18, 0),FALSE), 'E2 Allocators'!$B$15:$W$358, MATCH('O5 Details by Class &amp; Accounts'!CF$18, 'E2 Allocators'!$B$15:$W$15, 0),FALSE)*$E72)</f>
        <v>0</v>
      </c>
      <c r="CG72" s="2186">
        <f>IF(ISERROR(VLOOKUP(VLOOKUP($A72, 'E4 TB Allocation Details'!$A$18:$L$214, MATCH("A &amp; G ID", 'E4 TB Allocation Details'!$A$18:$L$18, 0),FALSE), 'E2 Allocators'!$B$15:$W$358, MATCH('O5 Details by Class &amp; Accounts'!CG$18, 'E2 Allocators'!$B$15:$W$15, 0),FALSE)*$E72), 0, VLOOKUP(VLOOKUP($A72, 'E4 TB Allocation Details'!$A$18:$L$214, MATCH("A &amp; G ID", 'E4 TB Allocation Details'!$A$18:$L$18, 0),FALSE), 'E2 Allocators'!$B$15:$W$358, MATCH('O5 Details by Class &amp; Accounts'!CG$18, 'E2 Allocators'!$B$15:$W$15, 0),FALSE)*$E72)</f>
        <v>0</v>
      </c>
      <c r="CH72" s="2186">
        <f>IF(ISERROR(VLOOKUP(VLOOKUP($A72, 'E4 TB Allocation Details'!$A$18:$L$214, MATCH("A &amp; G ID", 'E4 TB Allocation Details'!$A$18:$L$18, 0),FALSE), 'E2 Allocators'!$B$15:$W$358, MATCH('O5 Details by Class &amp; Accounts'!CH$18, 'E2 Allocators'!$B$15:$W$15, 0),FALSE)*$E72), 0, VLOOKUP(VLOOKUP($A72, 'E4 TB Allocation Details'!$A$18:$L$214, MATCH("A &amp; G ID", 'E4 TB Allocation Details'!$A$18:$L$18, 0),FALSE), 'E2 Allocators'!$B$15:$W$358, MATCH('O5 Details by Class &amp; Accounts'!CH$18, 'E2 Allocators'!$B$15:$W$15, 0),FALSE)*$E72)</f>
        <v>0</v>
      </c>
      <c r="CI72" s="2186">
        <f>IF(ISERROR(VLOOKUP(VLOOKUP($A72, 'E4 TB Allocation Details'!$A$18:$L$214, MATCH("A &amp; G ID", 'E4 TB Allocation Details'!$A$18:$L$18, 0),FALSE), 'E2 Allocators'!$B$15:$W$358, MATCH('O5 Details by Class &amp; Accounts'!CI$18, 'E2 Allocators'!$B$15:$W$15, 0),FALSE)*$E72), 0, VLOOKUP(VLOOKUP($A72, 'E4 TB Allocation Details'!$A$18:$L$214, MATCH("A &amp; G ID", 'E4 TB Allocation Details'!$A$18:$L$18, 0),FALSE), 'E2 Allocators'!$B$15:$W$358, MATCH('O5 Details by Class &amp; Accounts'!CI$18, 'E2 Allocators'!$B$15:$W$15, 0),FALSE)*$E72)</f>
        <v>0</v>
      </c>
      <c r="CJ72" s="2186">
        <f>IF(ISERROR(VLOOKUP(VLOOKUP($A72, 'E4 TB Allocation Details'!$A$18:$L$214, MATCH("A &amp; G ID", 'E4 TB Allocation Details'!$A$18:$L$18, 0),FALSE), 'E2 Allocators'!$B$15:$W$358, MATCH('O5 Details by Class &amp; Accounts'!CJ$18, 'E2 Allocators'!$B$15:$W$15, 0),FALSE)*$E72), 0, VLOOKUP(VLOOKUP($A72, 'E4 TB Allocation Details'!$A$18:$L$214, MATCH("A &amp; G ID", 'E4 TB Allocation Details'!$A$18:$L$18, 0),FALSE), 'E2 Allocators'!$B$15:$W$358, MATCH('O5 Details by Class &amp; Accounts'!CJ$18, 'E2 Allocators'!$B$15:$W$15, 0),FALSE)*$E72)</f>
        <v>0</v>
      </c>
      <c r="CK72" s="2186">
        <f>IF(ISERROR(VLOOKUP(VLOOKUP($A72, 'E4 TB Allocation Details'!$A$18:$L$214, MATCH("A &amp; G ID", 'E4 TB Allocation Details'!$A$18:$L$18, 0),FALSE), 'E2 Allocators'!$B$15:$W$358, MATCH('O5 Details by Class &amp; Accounts'!CK$18, 'E2 Allocators'!$B$15:$W$15, 0),FALSE)*$E72), 0, VLOOKUP(VLOOKUP($A72, 'E4 TB Allocation Details'!$A$18:$L$214, MATCH("A &amp; G ID", 'E4 TB Allocation Details'!$A$18:$L$18, 0),FALSE), 'E2 Allocators'!$B$15:$W$358, MATCH('O5 Details by Class &amp; Accounts'!CK$18, 'E2 Allocators'!$B$15:$W$15, 0),FALSE)*$E72)</f>
        <v>0</v>
      </c>
      <c r="CL72" s="2186">
        <f>IF(ISERROR(VLOOKUP(VLOOKUP($A72, 'E4 TB Allocation Details'!$A$18:$L$214, MATCH("A &amp; G ID", 'E4 TB Allocation Details'!$A$18:$L$18, 0),FALSE), 'E2 Allocators'!$B$15:$W$358, MATCH('O5 Details by Class &amp; Accounts'!CL$18, 'E2 Allocators'!$B$15:$W$15, 0),FALSE)*$E72), 0, VLOOKUP(VLOOKUP($A72, 'E4 TB Allocation Details'!$A$18:$L$214, MATCH("A &amp; G ID", 'E4 TB Allocation Details'!$A$18:$L$18, 0),FALSE), 'E2 Allocators'!$B$15:$W$358, MATCH('O5 Details by Class &amp; Accounts'!CL$18, 'E2 Allocators'!$B$15:$W$15, 0),FALSE)*$E72)</f>
        <v>0</v>
      </c>
      <c r="CM72" s="2186">
        <f>IF(ISERROR(VLOOKUP(VLOOKUP($A72, 'E4 TB Allocation Details'!$A$18:$L$214, MATCH("A &amp; G ID", 'E4 TB Allocation Details'!$A$18:$L$18, 0),FALSE), 'E2 Allocators'!$B$15:$W$358, MATCH('O5 Details by Class &amp; Accounts'!CM$18, 'E2 Allocators'!$B$15:$W$15, 0),FALSE)*$E72), 0, VLOOKUP(VLOOKUP($A72, 'E4 TB Allocation Details'!$A$18:$L$214, MATCH("A &amp; G ID", 'E4 TB Allocation Details'!$A$18:$L$18, 0),FALSE), 'E2 Allocators'!$B$15:$W$358, MATCH('O5 Details by Class &amp; Accounts'!CM$18, 'E2 Allocators'!$B$15:$W$15, 0),FALSE)*$E72)</f>
        <v>0</v>
      </c>
      <c r="CN72" s="2186">
        <f t="shared" si="12"/>
        <v>2407598.9999999995</v>
      </c>
      <c r="CO72" s="2187">
        <f t="shared" si="7"/>
        <v>0</v>
      </c>
      <c r="CQ72" s="1625" t="s">
        <v>5</v>
      </c>
    </row>
    <row r="73" spans="1:95" s="54" customFormat="1" ht="12.75" x14ac:dyDescent="0.2">
      <c r="A73" s="1838">
        <v>1960</v>
      </c>
      <c r="B73" s="1807" t="s">
        <v>274</v>
      </c>
      <c r="C73" s="2184">
        <f>IF(ISERROR(VLOOKUP($A73,'I3 TB Data'!$A$19:$H$483,MATCH('O5 Details by Class &amp; Accounts'!$C$18, 'I3 TB Data'!$A$19:$H$19,0),0)), 0, VLOOKUP($A73,'I3 TB Data'!$A$19:$H$483,MATCH('O5 Details by Class &amp; Accounts'!$C$18,'I3 TB Data'!$A$19:$H$19,0),0))</f>
        <v>0</v>
      </c>
      <c r="D73" s="2185">
        <f>'I4 BO ASSETS'!E75</f>
        <v>0</v>
      </c>
      <c r="E73" s="2184">
        <f t="shared" si="6"/>
        <v>0</v>
      </c>
      <c r="F73" s="2186">
        <f>IF(ISERROR(VLOOKUP($A73, 'E1 Categorization'!A33:E124, MATCH("Customer Component", 'E1 Categorization'!$A$33:$E$33,0), 0)), 0, IF(VLOOKUP($A73, 'E1 Categorization'!A33:E124, MATCH("Customer Component", 'E1 Categorization'!$A$33:$E$33,0), 0)=0, 'O5 Details by Class &amp; Accounts'!$E73, IF(AND(VLOOKUP($A73, 'E1 Categorization'!A33:E124, MATCH("Customer Component", 'E1 Categorization'!$A$33:$E$33,0), 0) &gt;0, VLOOKUP($A73, 'E1 Categorization'!A33:E124, MATCH("Customer Component", 'E1 Categorization'!$A$33:$E$33,0), 0)&lt;1), 'O5 Details by Class &amp; Accounts'!$E73*(1-VLOOKUP($A73, 'E1 Categorization'!A33:E124, MATCH("Customer Component", 'E1 Categorization'!$A$33:$E$33,0), 0)), 0)))</f>
        <v>0</v>
      </c>
      <c r="G73" s="2186">
        <f>IF(ISERROR(VLOOKUP($A73, 'E1 Categorization'!A33:E124, MATCH("Customer Component", 'E1 Categorization'!$A$33:$E$33,0), 0)),0, IF(VLOOKUP($A73, 'E1 Categorization'!A33:E124, MATCH("Customer Component", 'E1 Categorization'!$A$33:$E$33,0), 0)=0, 0, IF(AND(VLOOKUP($A73, 'E1 Categorization'!A33:E124, MATCH("Customer Component", 'E1 Categorization'!$A$33:$E$33,0), 0) &gt;0, VLOOKUP($A73, 'E1 Categorization'!A33:E124, MATCH("Customer Component", 'E1 Categorization'!$A$33:$E$33,0), 0)&lt;1), 'O5 Details by Class &amp; Accounts'!$E73*(VLOOKUP($A73, 'E1 Categorization'!A33:E124, MATCH("Customer Component", 'E1 Categorization'!$A$33:$E$33,0), 0)), 'O5 Details by Class &amp; Accounts'!$E73)))</f>
        <v>0</v>
      </c>
      <c r="H73" s="2186">
        <f t="shared" si="8"/>
        <v>0</v>
      </c>
      <c r="I73" s="2186">
        <f>IF(ISERROR(VLOOKUP(VLOOKUP($A73, 'E4 TB Allocation Details'!$A$18:$L$214, MATCH("Demand ID", 'E4 TB Allocation Details'!$A$18:$L$18, 0),FALSE), 'E2 Allocators'!$B$15:$W$358, MATCH('O5 Details by Class &amp; Accounts'!I$18, 'E2 Allocators'!$B$15:$W$15, 0),FALSE)*$F73), 0, VLOOKUP(VLOOKUP($A73, 'E4 TB Allocation Details'!$A$18:$L$214, MATCH("Demand ID", 'E4 TB Allocation Details'!$A$18:$L$18, 0),FALSE), 'E2 Allocators'!$B$15:$W$358, MATCH('O5 Details by Class &amp; Accounts'!I$18, 'E2 Allocators'!$B$15:$W$15, 0),FALSE)*$F73)</f>
        <v>0</v>
      </c>
      <c r="J73" s="2186">
        <f>IF(ISERROR(VLOOKUP(VLOOKUP($A73, 'E4 TB Allocation Details'!$A$18:$L$214, MATCH("Demand ID", 'E4 TB Allocation Details'!$A$18:$L$18, 0),FALSE), 'E2 Allocators'!$B$15:$W$358, MATCH('O5 Details by Class &amp; Accounts'!J$18, 'E2 Allocators'!$B$15:$W$15, 0),FALSE)*$F73), 0, VLOOKUP(VLOOKUP($A73, 'E4 TB Allocation Details'!$A$18:$L$214, MATCH("Demand ID", 'E4 TB Allocation Details'!$A$18:$L$18, 0),FALSE), 'E2 Allocators'!$B$15:$W$358, MATCH('O5 Details by Class &amp; Accounts'!J$18, 'E2 Allocators'!$B$15:$W$15, 0),FALSE)*$F73)</f>
        <v>0</v>
      </c>
      <c r="K73" s="2186">
        <f>IF(ISERROR(VLOOKUP(VLOOKUP($A73, 'E4 TB Allocation Details'!$A$18:$L$214, MATCH("Demand ID", 'E4 TB Allocation Details'!$A$18:$L$18, 0),FALSE), 'E2 Allocators'!$B$15:$W$358, MATCH('O5 Details by Class &amp; Accounts'!K$18, 'E2 Allocators'!$B$15:$W$15, 0),FALSE)*$F73), 0, VLOOKUP(VLOOKUP($A73, 'E4 TB Allocation Details'!$A$18:$L$214, MATCH("Demand ID", 'E4 TB Allocation Details'!$A$18:$L$18, 0),FALSE), 'E2 Allocators'!$B$15:$W$358, MATCH('O5 Details by Class &amp; Accounts'!K$18, 'E2 Allocators'!$B$15:$W$15, 0),FALSE)*$F73)</f>
        <v>0</v>
      </c>
      <c r="L73" s="2186">
        <f>IF(ISERROR(VLOOKUP(VLOOKUP($A73, 'E4 TB Allocation Details'!$A$18:$L$214, MATCH("Demand ID", 'E4 TB Allocation Details'!$A$18:$L$18, 0),FALSE), 'E2 Allocators'!$B$15:$W$358, MATCH('O5 Details by Class &amp; Accounts'!L$18, 'E2 Allocators'!$B$15:$W$15, 0),FALSE)*$F73), 0, VLOOKUP(VLOOKUP($A73, 'E4 TB Allocation Details'!$A$18:$L$214, MATCH("Demand ID", 'E4 TB Allocation Details'!$A$18:$L$18, 0),FALSE), 'E2 Allocators'!$B$15:$W$358, MATCH('O5 Details by Class &amp; Accounts'!L$18, 'E2 Allocators'!$B$15:$W$15, 0),FALSE)*$F73)</f>
        <v>0</v>
      </c>
      <c r="M73" s="2186">
        <f>IF(ISERROR(VLOOKUP(VLOOKUP($A73, 'E4 TB Allocation Details'!$A$18:$L$214, MATCH("Demand ID", 'E4 TB Allocation Details'!$A$18:$L$18, 0),FALSE), 'E2 Allocators'!$B$15:$W$358, MATCH('O5 Details by Class &amp; Accounts'!M$18, 'E2 Allocators'!$B$15:$W$15, 0),FALSE)*$F73), 0, VLOOKUP(VLOOKUP($A73, 'E4 TB Allocation Details'!$A$18:$L$214, MATCH("Demand ID", 'E4 TB Allocation Details'!$A$18:$L$18, 0),FALSE), 'E2 Allocators'!$B$15:$W$358, MATCH('O5 Details by Class &amp; Accounts'!M$18, 'E2 Allocators'!$B$15:$W$15, 0),FALSE)*$F73)</f>
        <v>0</v>
      </c>
      <c r="N73" s="2186">
        <f>IF(ISERROR(VLOOKUP(VLOOKUP($A73, 'E4 TB Allocation Details'!$A$18:$L$214, MATCH("Demand ID", 'E4 TB Allocation Details'!$A$18:$L$18, 0),FALSE), 'E2 Allocators'!$B$15:$W$358, MATCH('O5 Details by Class &amp; Accounts'!N$18, 'E2 Allocators'!$B$15:$W$15, 0),FALSE)*$F73), 0, VLOOKUP(VLOOKUP($A73, 'E4 TB Allocation Details'!$A$18:$L$214, MATCH("Demand ID", 'E4 TB Allocation Details'!$A$18:$L$18, 0),FALSE), 'E2 Allocators'!$B$15:$W$358, MATCH('O5 Details by Class &amp; Accounts'!N$18, 'E2 Allocators'!$B$15:$W$15, 0),FALSE)*$F73)</f>
        <v>0</v>
      </c>
      <c r="O73" s="2186">
        <f>IF(ISERROR(VLOOKUP(VLOOKUP($A73, 'E4 TB Allocation Details'!$A$18:$L$214, MATCH("Demand ID", 'E4 TB Allocation Details'!$A$18:$L$18, 0),FALSE), 'E2 Allocators'!$B$15:$W$358, MATCH('O5 Details by Class &amp; Accounts'!O$18, 'E2 Allocators'!$B$15:$W$15, 0),FALSE)*$F73), 0, VLOOKUP(VLOOKUP($A73, 'E4 TB Allocation Details'!$A$18:$L$214, MATCH("Demand ID", 'E4 TB Allocation Details'!$A$18:$L$18, 0),FALSE), 'E2 Allocators'!$B$15:$W$358, MATCH('O5 Details by Class &amp; Accounts'!O$18, 'E2 Allocators'!$B$15:$W$15, 0),FALSE)*$F73)</f>
        <v>0</v>
      </c>
      <c r="P73" s="2186">
        <f>IF(ISERROR(VLOOKUP(VLOOKUP($A73, 'E4 TB Allocation Details'!$A$18:$L$214, MATCH("Demand ID", 'E4 TB Allocation Details'!$A$18:$L$18, 0),FALSE), 'E2 Allocators'!$B$15:$W$358, MATCH('O5 Details by Class &amp; Accounts'!P$18, 'E2 Allocators'!$B$15:$W$15, 0),FALSE)*$F73), 0, VLOOKUP(VLOOKUP($A73, 'E4 TB Allocation Details'!$A$18:$L$214, MATCH("Demand ID", 'E4 TB Allocation Details'!$A$18:$L$18, 0),FALSE), 'E2 Allocators'!$B$15:$W$358, MATCH('O5 Details by Class &amp; Accounts'!P$18, 'E2 Allocators'!$B$15:$W$15, 0),FALSE)*$F73)</f>
        <v>0</v>
      </c>
      <c r="Q73" s="2186">
        <f>IF(ISERROR(VLOOKUP(VLOOKUP($A73, 'E4 TB Allocation Details'!$A$18:$L$214, MATCH("Demand ID", 'E4 TB Allocation Details'!$A$18:$L$18, 0),FALSE), 'E2 Allocators'!$B$15:$W$358, MATCH('O5 Details by Class &amp; Accounts'!Q$18, 'E2 Allocators'!$B$15:$W$15, 0),FALSE)*$F73), 0, VLOOKUP(VLOOKUP($A73, 'E4 TB Allocation Details'!$A$18:$L$214, MATCH("Demand ID", 'E4 TB Allocation Details'!$A$18:$L$18, 0),FALSE), 'E2 Allocators'!$B$15:$W$358, MATCH('O5 Details by Class &amp; Accounts'!Q$18, 'E2 Allocators'!$B$15:$W$15, 0),FALSE)*$F73)</f>
        <v>0</v>
      </c>
      <c r="R73" s="2186">
        <f>IF(ISERROR(VLOOKUP(VLOOKUP($A73, 'E4 TB Allocation Details'!$A$18:$L$214, MATCH("Demand ID", 'E4 TB Allocation Details'!$A$18:$L$18, 0),FALSE), 'E2 Allocators'!$B$15:$W$358, MATCH('O5 Details by Class &amp; Accounts'!R$18, 'E2 Allocators'!$B$15:$W$15, 0),FALSE)*$F73), 0, VLOOKUP(VLOOKUP($A73, 'E4 TB Allocation Details'!$A$18:$L$214, MATCH("Demand ID", 'E4 TB Allocation Details'!$A$18:$L$18, 0),FALSE), 'E2 Allocators'!$B$15:$W$358, MATCH('O5 Details by Class &amp; Accounts'!R$18, 'E2 Allocators'!$B$15:$W$15, 0),FALSE)*$F73)</f>
        <v>0</v>
      </c>
      <c r="S73" s="2186">
        <f>IF(ISERROR(VLOOKUP(VLOOKUP($A73, 'E4 TB Allocation Details'!$A$18:$L$214, MATCH("Demand ID", 'E4 TB Allocation Details'!$A$18:$L$18, 0),FALSE), 'E2 Allocators'!$B$15:$W$358, MATCH('O5 Details by Class &amp; Accounts'!S$18, 'E2 Allocators'!$B$15:$W$15, 0),FALSE)*$F73), 0, VLOOKUP(VLOOKUP($A73, 'E4 TB Allocation Details'!$A$18:$L$214, MATCH("Demand ID", 'E4 TB Allocation Details'!$A$18:$L$18, 0),FALSE), 'E2 Allocators'!$B$15:$W$358, MATCH('O5 Details by Class &amp; Accounts'!S$18, 'E2 Allocators'!$B$15:$W$15, 0),FALSE)*$F73)</f>
        <v>0</v>
      </c>
      <c r="T73" s="2186">
        <f>IF(ISERROR(VLOOKUP(VLOOKUP($A73, 'E4 TB Allocation Details'!$A$18:$L$214, MATCH("Demand ID", 'E4 TB Allocation Details'!$A$18:$L$18, 0),FALSE), 'E2 Allocators'!$B$15:$W$358, MATCH('O5 Details by Class &amp; Accounts'!T$18, 'E2 Allocators'!$B$15:$W$15, 0),FALSE)*$F73), 0, VLOOKUP(VLOOKUP($A73, 'E4 TB Allocation Details'!$A$18:$L$214, MATCH("Demand ID", 'E4 TB Allocation Details'!$A$18:$L$18, 0),FALSE), 'E2 Allocators'!$B$15:$W$358, MATCH('O5 Details by Class &amp; Accounts'!T$18, 'E2 Allocators'!$B$15:$W$15, 0),FALSE)*$F73)</f>
        <v>0</v>
      </c>
      <c r="U73" s="2186">
        <f>IF(ISERROR(VLOOKUP(VLOOKUP($A73, 'E4 TB Allocation Details'!$A$18:$L$214, MATCH("Demand ID", 'E4 TB Allocation Details'!$A$18:$L$18, 0),FALSE), 'E2 Allocators'!$B$15:$W$358, MATCH('O5 Details by Class &amp; Accounts'!U$18, 'E2 Allocators'!$B$15:$W$15, 0),FALSE)*$F73), 0, VLOOKUP(VLOOKUP($A73, 'E4 TB Allocation Details'!$A$18:$L$214, MATCH("Demand ID", 'E4 TB Allocation Details'!$A$18:$L$18, 0),FALSE), 'E2 Allocators'!$B$15:$W$358, MATCH('O5 Details by Class &amp; Accounts'!U$18, 'E2 Allocators'!$B$15:$W$15, 0),FALSE)*$F73)</f>
        <v>0</v>
      </c>
      <c r="V73" s="2186">
        <f>IF(ISERROR(VLOOKUP(VLOOKUP($A73, 'E4 TB Allocation Details'!$A$18:$L$214, MATCH("Demand ID", 'E4 TB Allocation Details'!$A$18:$L$18, 0),FALSE), 'E2 Allocators'!$B$15:$W$358, MATCH('O5 Details by Class &amp; Accounts'!V$18, 'E2 Allocators'!$B$15:$W$15, 0),FALSE)*$F73), 0, VLOOKUP(VLOOKUP($A73, 'E4 TB Allocation Details'!$A$18:$L$214, MATCH("Demand ID", 'E4 TB Allocation Details'!$A$18:$L$18, 0),FALSE), 'E2 Allocators'!$B$15:$W$358, MATCH('O5 Details by Class &amp; Accounts'!V$18, 'E2 Allocators'!$B$15:$W$15, 0),FALSE)*$F73)</f>
        <v>0</v>
      </c>
      <c r="W73" s="2186">
        <f>IF(ISERROR(VLOOKUP(VLOOKUP($A73, 'E4 TB Allocation Details'!$A$18:$L$214, MATCH("Demand ID", 'E4 TB Allocation Details'!$A$18:$L$18, 0),FALSE), 'E2 Allocators'!$B$15:$W$358, MATCH('O5 Details by Class &amp; Accounts'!W$18, 'E2 Allocators'!$B$15:$W$15, 0),FALSE)*$F73), 0, VLOOKUP(VLOOKUP($A73, 'E4 TB Allocation Details'!$A$18:$L$214, MATCH("Demand ID", 'E4 TB Allocation Details'!$A$18:$L$18, 0),FALSE), 'E2 Allocators'!$B$15:$W$358, MATCH('O5 Details by Class &amp; Accounts'!W$18, 'E2 Allocators'!$B$15:$W$15, 0),FALSE)*$F73)</f>
        <v>0</v>
      </c>
      <c r="X73" s="2186">
        <f>IF(ISERROR(VLOOKUP(VLOOKUP($A73, 'E4 TB Allocation Details'!$A$18:$L$214, MATCH("Demand ID", 'E4 TB Allocation Details'!$A$18:$L$18, 0),FALSE), 'E2 Allocators'!$B$15:$W$358, MATCH('O5 Details by Class &amp; Accounts'!X$18, 'E2 Allocators'!$B$15:$W$15, 0),FALSE)*$F73), 0, VLOOKUP(VLOOKUP($A73, 'E4 TB Allocation Details'!$A$18:$L$214, MATCH("Demand ID", 'E4 TB Allocation Details'!$A$18:$L$18, 0),FALSE), 'E2 Allocators'!$B$15:$W$358, MATCH('O5 Details by Class &amp; Accounts'!X$18, 'E2 Allocators'!$B$15:$W$15, 0),FALSE)*$F73)</f>
        <v>0</v>
      </c>
      <c r="Y73" s="2186">
        <f>IF(ISERROR(VLOOKUP(VLOOKUP($A73, 'E4 TB Allocation Details'!$A$18:$L$214, MATCH("Demand ID", 'E4 TB Allocation Details'!$A$18:$L$18, 0),FALSE), 'E2 Allocators'!$B$15:$W$358, MATCH('O5 Details by Class &amp; Accounts'!Y$18, 'E2 Allocators'!$B$15:$W$15, 0),FALSE)*$F73), 0, VLOOKUP(VLOOKUP($A73, 'E4 TB Allocation Details'!$A$18:$L$214, MATCH("Demand ID", 'E4 TB Allocation Details'!$A$18:$L$18, 0),FALSE), 'E2 Allocators'!$B$15:$W$358, MATCH('O5 Details by Class &amp; Accounts'!Y$18, 'E2 Allocators'!$B$15:$W$15, 0),FALSE)*$F73)</f>
        <v>0</v>
      </c>
      <c r="Z73" s="2186">
        <f>IF(ISERROR(VLOOKUP(VLOOKUP($A73, 'E4 TB Allocation Details'!$A$18:$L$214, MATCH("Demand ID", 'E4 TB Allocation Details'!$A$18:$L$18, 0),FALSE), 'E2 Allocators'!$B$15:$W$358, MATCH('O5 Details by Class &amp; Accounts'!Z$18, 'E2 Allocators'!$B$15:$W$15, 0),FALSE)*$F73), 0, VLOOKUP(VLOOKUP($A73, 'E4 TB Allocation Details'!$A$18:$L$214, MATCH("Demand ID", 'E4 TB Allocation Details'!$A$18:$L$18, 0),FALSE), 'E2 Allocators'!$B$15:$W$358, MATCH('O5 Details by Class &amp; Accounts'!Z$18, 'E2 Allocators'!$B$15:$W$15, 0),FALSE)*$F73)</f>
        <v>0</v>
      </c>
      <c r="AA73" s="2186">
        <f>IF(ISERROR(VLOOKUP(VLOOKUP($A73, 'E4 TB Allocation Details'!$A$18:$L$214, MATCH("Demand ID", 'E4 TB Allocation Details'!$A$18:$L$18, 0),FALSE), 'E2 Allocators'!$B$15:$W$358, MATCH('O5 Details by Class &amp; Accounts'!AA$18, 'E2 Allocators'!$B$15:$W$15, 0),FALSE)*$F73), 0, VLOOKUP(VLOOKUP($A73, 'E4 TB Allocation Details'!$A$18:$L$214, MATCH("Demand ID", 'E4 TB Allocation Details'!$A$18:$L$18, 0),FALSE), 'E2 Allocators'!$B$15:$W$358, MATCH('O5 Details by Class &amp; Accounts'!AA$18, 'E2 Allocators'!$B$15:$W$15, 0),FALSE)*$F73)</f>
        <v>0</v>
      </c>
      <c r="AB73" s="2186">
        <f>IF(ISERROR(VLOOKUP(VLOOKUP($A73, 'E4 TB Allocation Details'!$A$18:$L$214, MATCH("Demand ID", 'E4 TB Allocation Details'!$A$18:$L$18, 0),FALSE), 'E2 Allocators'!$B$15:$W$358, MATCH('O5 Details by Class &amp; Accounts'!AB$18, 'E2 Allocators'!$B$15:$W$15, 0),FALSE)*$F73), 0, VLOOKUP(VLOOKUP($A73, 'E4 TB Allocation Details'!$A$18:$L$214, MATCH("Demand ID", 'E4 TB Allocation Details'!$A$18:$L$18, 0),FALSE), 'E2 Allocators'!$B$15:$W$358, MATCH('O5 Details by Class &amp; Accounts'!AB$18, 'E2 Allocators'!$B$15:$W$15, 0),FALSE)*$F73)</f>
        <v>0</v>
      </c>
      <c r="AC73" s="2186">
        <f t="shared" si="9"/>
        <v>0</v>
      </c>
      <c r="AD73" s="2186">
        <f>IF(ISERROR(VLOOKUP(VLOOKUP($A73, 'E4 TB Allocation Details'!$A$18:$L$214, MATCH("Customer ID", 'E4 TB Allocation Details'!$A$18:$L$18, 0),FALSE), 'E2 Allocators'!$B$15:$W$358, MATCH('O5 Details by Class &amp; Accounts'!AD$18, 'E2 Allocators'!$B$15:$W$15, 0),FALSE)*$G73), 0, VLOOKUP(VLOOKUP($A73, 'E4 TB Allocation Details'!$A$18:$L$214, MATCH("Customer ID", 'E4 TB Allocation Details'!$A$18:$L$18, 0),FALSE), 'E2 Allocators'!$B$15:$W$358, MATCH('O5 Details by Class &amp; Accounts'!AD$18, 'E2 Allocators'!$B$15:$W$15, 0),FALSE)*$G73)</f>
        <v>0</v>
      </c>
      <c r="AE73" s="2186">
        <f>IF(ISERROR(VLOOKUP(VLOOKUP($A73, 'E4 TB Allocation Details'!$A$18:$L$214, MATCH("Customer ID", 'E4 TB Allocation Details'!$A$18:$L$18, 0),FALSE), 'E2 Allocators'!$B$15:$W$358, MATCH('O5 Details by Class &amp; Accounts'!AE$18, 'E2 Allocators'!$B$15:$W$15, 0),FALSE)*$G73), 0, VLOOKUP(VLOOKUP($A73, 'E4 TB Allocation Details'!$A$18:$L$214, MATCH("Customer ID", 'E4 TB Allocation Details'!$A$18:$L$18, 0),FALSE), 'E2 Allocators'!$B$15:$W$358, MATCH('O5 Details by Class &amp; Accounts'!AE$18, 'E2 Allocators'!$B$15:$W$15, 0),FALSE)*$G73)</f>
        <v>0</v>
      </c>
      <c r="AF73" s="2186">
        <f>IF(ISERROR(VLOOKUP(VLOOKUP($A73, 'E4 TB Allocation Details'!$A$18:$L$214, MATCH("Customer ID", 'E4 TB Allocation Details'!$A$18:$L$18, 0),FALSE), 'E2 Allocators'!$B$15:$W$358, MATCH('O5 Details by Class &amp; Accounts'!AF$18, 'E2 Allocators'!$B$15:$W$15, 0),FALSE)*$G73), 0, VLOOKUP(VLOOKUP($A73, 'E4 TB Allocation Details'!$A$18:$L$214, MATCH("Customer ID", 'E4 TB Allocation Details'!$A$18:$L$18, 0),FALSE), 'E2 Allocators'!$B$15:$W$358, MATCH('O5 Details by Class &amp; Accounts'!AF$18, 'E2 Allocators'!$B$15:$W$15, 0),FALSE)*$G73)</f>
        <v>0</v>
      </c>
      <c r="AG73" s="2186">
        <f>IF(ISERROR(VLOOKUP(VLOOKUP($A73, 'E4 TB Allocation Details'!$A$18:$L$214, MATCH("Customer ID", 'E4 TB Allocation Details'!$A$18:$L$18, 0),FALSE), 'E2 Allocators'!$B$15:$W$358, MATCH('O5 Details by Class &amp; Accounts'!AG$18, 'E2 Allocators'!$B$15:$W$15, 0),FALSE)*$G73), 0, VLOOKUP(VLOOKUP($A73, 'E4 TB Allocation Details'!$A$18:$L$214, MATCH("Customer ID", 'E4 TB Allocation Details'!$A$18:$L$18, 0),FALSE), 'E2 Allocators'!$B$15:$W$358, MATCH('O5 Details by Class &amp; Accounts'!AG$18, 'E2 Allocators'!$B$15:$W$15, 0),FALSE)*$G73)</f>
        <v>0</v>
      </c>
      <c r="AH73" s="2186">
        <f>IF(ISERROR(VLOOKUP(VLOOKUP($A73, 'E4 TB Allocation Details'!$A$18:$L$214, MATCH("Customer ID", 'E4 TB Allocation Details'!$A$18:$L$18, 0),FALSE), 'E2 Allocators'!$B$15:$W$358, MATCH('O5 Details by Class &amp; Accounts'!AH$18, 'E2 Allocators'!$B$15:$W$15, 0),FALSE)*$G73), 0, VLOOKUP(VLOOKUP($A73, 'E4 TB Allocation Details'!$A$18:$L$214, MATCH("Customer ID", 'E4 TB Allocation Details'!$A$18:$L$18, 0),FALSE), 'E2 Allocators'!$B$15:$W$358, MATCH('O5 Details by Class &amp; Accounts'!AH$18, 'E2 Allocators'!$B$15:$W$15, 0),FALSE)*$G73)</f>
        <v>0</v>
      </c>
      <c r="AI73" s="2186">
        <f>IF(ISERROR(VLOOKUP(VLOOKUP($A73, 'E4 TB Allocation Details'!$A$18:$L$214, MATCH("Customer ID", 'E4 TB Allocation Details'!$A$18:$L$18, 0),FALSE), 'E2 Allocators'!$B$15:$W$358, MATCH('O5 Details by Class &amp; Accounts'!AI$18, 'E2 Allocators'!$B$15:$W$15, 0),FALSE)*$G73), 0, VLOOKUP(VLOOKUP($A73, 'E4 TB Allocation Details'!$A$18:$L$214, MATCH("Customer ID", 'E4 TB Allocation Details'!$A$18:$L$18, 0),FALSE), 'E2 Allocators'!$B$15:$W$358, MATCH('O5 Details by Class &amp; Accounts'!AI$18, 'E2 Allocators'!$B$15:$W$15, 0),FALSE)*$G73)</f>
        <v>0</v>
      </c>
      <c r="AJ73" s="2186">
        <f>IF(ISERROR(VLOOKUP(VLOOKUP($A73, 'E4 TB Allocation Details'!$A$18:$L$214, MATCH("Customer ID", 'E4 TB Allocation Details'!$A$18:$L$18, 0),FALSE), 'E2 Allocators'!$B$15:$W$358, MATCH('O5 Details by Class &amp; Accounts'!AJ$18, 'E2 Allocators'!$B$15:$W$15, 0),FALSE)*$G73), 0, VLOOKUP(VLOOKUP($A73, 'E4 TB Allocation Details'!$A$18:$L$214, MATCH("Customer ID", 'E4 TB Allocation Details'!$A$18:$L$18, 0),FALSE), 'E2 Allocators'!$B$15:$W$358, MATCH('O5 Details by Class &amp; Accounts'!AJ$18, 'E2 Allocators'!$B$15:$W$15, 0),FALSE)*$G73)</f>
        <v>0</v>
      </c>
      <c r="AK73" s="2186">
        <f>IF(ISERROR(VLOOKUP(VLOOKUP($A73, 'E4 TB Allocation Details'!$A$18:$L$214, MATCH("Customer ID", 'E4 TB Allocation Details'!$A$18:$L$18, 0),FALSE), 'E2 Allocators'!$B$15:$W$358, MATCH('O5 Details by Class &amp; Accounts'!AK$18, 'E2 Allocators'!$B$15:$W$15, 0),FALSE)*$G73), 0, VLOOKUP(VLOOKUP($A73, 'E4 TB Allocation Details'!$A$18:$L$214, MATCH("Customer ID", 'E4 TB Allocation Details'!$A$18:$L$18, 0),FALSE), 'E2 Allocators'!$B$15:$W$358, MATCH('O5 Details by Class &amp; Accounts'!AK$18, 'E2 Allocators'!$B$15:$W$15, 0),FALSE)*$G73)</f>
        <v>0</v>
      </c>
      <c r="AL73" s="2186">
        <f>IF(ISERROR(VLOOKUP(VLOOKUP($A73, 'E4 TB Allocation Details'!$A$18:$L$214, MATCH("Customer ID", 'E4 TB Allocation Details'!$A$18:$L$18, 0),FALSE), 'E2 Allocators'!$B$15:$W$358, MATCH('O5 Details by Class &amp; Accounts'!AL$18, 'E2 Allocators'!$B$15:$W$15, 0),FALSE)*$G73), 0, VLOOKUP(VLOOKUP($A73, 'E4 TB Allocation Details'!$A$18:$L$214, MATCH("Customer ID", 'E4 TB Allocation Details'!$A$18:$L$18, 0),FALSE), 'E2 Allocators'!$B$15:$W$358, MATCH('O5 Details by Class &amp; Accounts'!AL$18, 'E2 Allocators'!$B$15:$W$15, 0),FALSE)*$G73)</f>
        <v>0</v>
      </c>
      <c r="AM73" s="2186">
        <f>IF(ISERROR(VLOOKUP(VLOOKUP($A73, 'E4 TB Allocation Details'!$A$18:$L$214, MATCH("Customer ID", 'E4 TB Allocation Details'!$A$18:$L$18, 0),FALSE), 'E2 Allocators'!$B$15:$W$358, MATCH('O5 Details by Class &amp; Accounts'!AM$18, 'E2 Allocators'!$B$15:$W$15, 0),FALSE)*$G73), 0, VLOOKUP(VLOOKUP($A73, 'E4 TB Allocation Details'!$A$18:$L$214, MATCH("Customer ID", 'E4 TB Allocation Details'!$A$18:$L$18, 0),FALSE), 'E2 Allocators'!$B$15:$W$358, MATCH('O5 Details by Class &amp; Accounts'!AM$18, 'E2 Allocators'!$B$15:$W$15, 0),FALSE)*$G73)</f>
        <v>0</v>
      </c>
      <c r="AN73" s="2186">
        <f>IF(ISERROR(VLOOKUP(VLOOKUP($A73, 'E4 TB Allocation Details'!$A$18:$L$214, MATCH("Customer ID", 'E4 TB Allocation Details'!$A$18:$L$18, 0),FALSE), 'E2 Allocators'!$B$15:$W$358, MATCH('O5 Details by Class &amp; Accounts'!AN$18, 'E2 Allocators'!$B$15:$W$15, 0),FALSE)*$G73), 0, VLOOKUP(VLOOKUP($A73, 'E4 TB Allocation Details'!$A$18:$L$214, MATCH("Customer ID", 'E4 TB Allocation Details'!$A$18:$L$18, 0),FALSE), 'E2 Allocators'!$B$15:$W$358, MATCH('O5 Details by Class &amp; Accounts'!AN$18, 'E2 Allocators'!$B$15:$W$15, 0),FALSE)*$G73)</f>
        <v>0</v>
      </c>
      <c r="AO73" s="2186">
        <f>IF(ISERROR(VLOOKUP(VLOOKUP($A73, 'E4 TB Allocation Details'!$A$18:$L$214, MATCH("Customer ID", 'E4 TB Allocation Details'!$A$18:$L$18, 0),FALSE), 'E2 Allocators'!$B$15:$W$358, MATCH('O5 Details by Class &amp; Accounts'!AO$18, 'E2 Allocators'!$B$15:$W$15, 0),FALSE)*$G73), 0, VLOOKUP(VLOOKUP($A73, 'E4 TB Allocation Details'!$A$18:$L$214, MATCH("Customer ID", 'E4 TB Allocation Details'!$A$18:$L$18, 0),FALSE), 'E2 Allocators'!$B$15:$W$358, MATCH('O5 Details by Class &amp; Accounts'!AO$18, 'E2 Allocators'!$B$15:$W$15, 0),FALSE)*$G73)</f>
        <v>0</v>
      </c>
      <c r="AP73" s="2186">
        <f>IF(ISERROR(VLOOKUP(VLOOKUP($A73, 'E4 TB Allocation Details'!$A$18:$L$214, MATCH("Customer ID", 'E4 TB Allocation Details'!$A$18:$L$18, 0),FALSE), 'E2 Allocators'!$B$15:$W$358, MATCH('O5 Details by Class &amp; Accounts'!AP$18, 'E2 Allocators'!$B$15:$W$15, 0),FALSE)*$G73), 0, VLOOKUP(VLOOKUP($A73, 'E4 TB Allocation Details'!$A$18:$L$214, MATCH("Customer ID", 'E4 TB Allocation Details'!$A$18:$L$18, 0),FALSE), 'E2 Allocators'!$B$15:$W$358, MATCH('O5 Details by Class &amp; Accounts'!AP$18, 'E2 Allocators'!$B$15:$W$15, 0),FALSE)*$G73)</f>
        <v>0</v>
      </c>
      <c r="AQ73" s="2186">
        <f>IF(ISERROR(VLOOKUP(VLOOKUP($A73, 'E4 TB Allocation Details'!$A$18:$L$214, MATCH("Customer ID", 'E4 TB Allocation Details'!$A$18:$L$18, 0),FALSE), 'E2 Allocators'!$B$15:$W$358, MATCH('O5 Details by Class &amp; Accounts'!AQ$18, 'E2 Allocators'!$B$15:$W$15, 0),FALSE)*$G73), 0, VLOOKUP(VLOOKUP($A73, 'E4 TB Allocation Details'!$A$18:$L$214, MATCH("Customer ID", 'E4 TB Allocation Details'!$A$18:$L$18, 0),FALSE), 'E2 Allocators'!$B$15:$W$358, MATCH('O5 Details by Class &amp; Accounts'!AQ$18, 'E2 Allocators'!$B$15:$W$15, 0),FALSE)*$G73)</f>
        <v>0</v>
      </c>
      <c r="AR73" s="2186">
        <f>IF(ISERROR(VLOOKUP(VLOOKUP($A73, 'E4 TB Allocation Details'!$A$18:$L$214, MATCH("Customer ID", 'E4 TB Allocation Details'!$A$18:$L$18, 0),FALSE), 'E2 Allocators'!$B$15:$W$358, MATCH('O5 Details by Class &amp; Accounts'!AR$18, 'E2 Allocators'!$B$15:$W$15, 0),FALSE)*$G73), 0, VLOOKUP(VLOOKUP($A73, 'E4 TB Allocation Details'!$A$18:$L$214, MATCH("Customer ID", 'E4 TB Allocation Details'!$A$18:$L$18, 0),FALSE), 'E2 Allocators'!$B$15:$W$358, MATCH('O5 Details by Class &amp; Accounts'!AR$18, 'E2 Allocators'!$B$15:$W$15, 0),FALSE)*$G73)</f>
        <v>0</v>
      </c>
      <c r="AS73" s="2186">
        <f>IF(ISERROR(VLOOKUP(VLOOKUP($A73, 'E4 TB Allocation Details'!$A$18:$L$214, MATCH("Customer ID", 'E4 TB Allocation Details'!$A$18:$L$18, 0),FALSE), 'E2 Allocators'!$B$15:$W$358, MATCH('O5 Details by Class &amp; Accounts'!AS$18, 'E2 Allocators'!$B$15:$W$15, 0),FALSE)*$G73), 0, VLOOKUP(VLOOKUP($A73, 'E4 TB Allocation Details'!$A$18:$L$214, MATCH("Customer ID", 'E4 TB Allocation Details'!$A$18:$L$18, 0),FALSE), 'E2 Allocators'!$B$15:$W$358, MATCH('O5 Details by Class &amp; Accounts'!AS$18, 'E2 Allocators'!$B$15:$W$15, 0),FALSE)*$G73)</f>
        <v>0</v>
      </c>
      <c r="AT73" s="2186">
        <f>IF(ISERROR(VLOOKUP(VLOOKUP($A73, 'E4 TB Allocation Details'!$A$18:$L$214, MATCH("Customer ID", 'E4 TB Allocation Details'!$A$18:$L$18, 0),FALSE), 'E2 Allocators'!$B$15:$W$358, MATCH('O5 Details by Class &amp; Accounts'!AT$18, 'E2 Allocators'!$B$15:$W$15, 0),FALSE)*$G73), 0, VLOOKUP(VLOOKUP($A73, 'E4 TB Allocation Details'!$A$18:$L$214, MATCH("Customer ID", 'E4 TB Allocation Details'!$A$18:$L$18, 0),FALSE), 'E2 Allocators'!$B$15:$W$358, MATCH('O5 Details by Class &amp; Accounts'!AT$18, 'E2 Allocators'!$B$15:$W$15, 0),FALSE)*$G73)</f>
        <v>0</v>
      </c>
      <c r="AU73" s="2186">
        <f>IF(ISERROR(VLOOKUP(VLOOKUP($A73, 'E4 TB Allocation Details'!$A$18:$L$214, MATCH("Customer ID", 'E4 TB Allocation Details'!$A$18:$L$18, 0),FALSE), 'E2 Allocators'!$B$15:$W$358, MATCH('O5 Details by Class &amp; Accounts'!AU$18, 'E2 Allocators'!$B$15:$W$15, 0),FALSE)*$G73), 0, VLOOKUP(VLOOKUP($A73, 'E4 TB Allocation Details'!$A$18:$L$214, MATCH("Customer ID", 'E4 TB Allocation Details'!$A$18:$L$18, 0),FALSE), 'E2 Allocators'!$B$15:$W$358, MATCH('O5 Details by Class &amp; Accounts'!AU$18, 'E2 Allocators'!$B$15:$W$15, 0),FALSE)*$G73)</f>
        <v>0</v>
      </c>
      <c r="AV73" s="2186">
        <f>IF(ISERROR(VLOOKUP(VLOOKUP($A73, 'E4 TB Allocation Details'!$A$18:$L$214, MATCH("Customer ID", 'E4 TB Allocation Details'!$A$18:$L$18, 0),FALSE), 'E2 Allocators'!$B$15:$W$358, MATCH('O5 Details by Class &amp; Accounts'!AV$18, 'E2 Allocators'!$B$15:$W$15, 0),FALSE)*$G73), 0, VLOOKUP(VLOOKUP($A73, 'E4 TB Allocation Details'!$A$18:$L$214, MATCH("Customer ID", 'E4 TB Allocation Details'!$A$18:$L$18, 0),FALSE), 'E2 Allocators'!$B$15:$W$358, MATCH('O5 Details by Class &amp; Accounts'!AV$18, 'E2 Allocators'!$B$15:$W$15, 0),FALSE)*$G73)</f>
        <v>0</v>
      </c>
      <c r="AW73" s="2186">
        <f>IF(ISERROR(VLOOKUP(VLOOKUP($A73, 'E4 TB Allocation Details'!$A$18:$L$214, MATCH("Customer ID", 'E4 TB Allocation Details'!$A$18:$L$18, 0),FALSE), 'E2 Allocators'!$B$15:$W$358, MATCH('O5 Details by Class &amp; Accounts'!AW$18, 'E2 Allocators'!$B$15:$W$15, 0),FALSE)*$G73), 0, VLOOKUP(VLOOKUP($A73, 'E4 TB Allocation Details'!$A$18:$L$214, MATCH("Customer ID", 'E4 TB Allocation Details'!$A$18:$L$18, 0),FALSE), 'E2 Allocators'!$B$15:$W$358, MATCH('O5 Details by Class &amp; Accounts'!AW$18, 'E2 Allocators'!$B$15:$W$15, 0),FALSE)*$G73)</f>
        <v>0</v>
      </c>
      <c r="AX73" s="2186">
        <f t="shared" si="10"/>
        <v>0</v>
      </c>
      <c r="AY73" s="2186">
        <f>IF(ISERROR(VLOOKUP(VLOOKUP($A73, 'E4 TB Allocation Details'!$A$18:$L$214, MATCH("Misc ID", 'E4 TB Allocation Details'!$A$18:$L$18, 0),FALSE), 'E2 Allocators'!$B$15:$W$358, MATCH('O5 Details by Class &amp; Accounts'!AY$18, 'E2 Allocators'!$B$15:$W$15, 0),FALSE)*$E73), 0, VLOOKUP(VLOOKUP($A73, 'E4 TB Allocation Details'!$A$18:$L$214, MATCH("Misc ID", 'E4 TB Allocation Details'!$A$18:$L$18, 0),FALSE), 'E2 Allocators'!$B$15:$W$358, MATCH('O5 Details by Class &amp; Accounts'!AY$18, 'E2 Allocators'!$B$15:$W$15, 0),FALSE)*$E73)</f>
        <v>0</v>
      </c>
      <c r="AZ73" s="2186">
        <f>IF(ISERROR(VLOOKUP(VLOOKUP($A73, 'E4 TB Allocation Details'!$A$18:$L$214, MATCH("Misc ID", 'E4 TB Allocation Details'!$A$18:$L$18, 0),FALSE), 'E2 Allocators'!$B$15:$W$358, MATCH('O5 Details by Class &amp; Accounts'!AZ$18, 'E2 Allocators'!$B$15:$W$15, 0),FALSE)*$E73), 0, VLOOKUP(VLOOKUP($A73, 'E4 TB Allocation Details'!$A$18:$L$214, MATCH("Misc ID", 'E4 TB Allocation Details'!$A$18:$L$18, 0),FALSE), 'E2 Allocators'!$B$15:$W$358, MATCH('O5 Details by Class &amp; Accounts'!AZ$18, 'E2 Allocators'!$B$15:$W$15, 0),FALSE)*$E73)</f>
        <v>0</v>
      </c>
      <c r="BA73" s="2186">
        <f>IF(ISERROR(VLOOKUP(VLOOKUP($A73, 'E4 TB Allocation Details'!$A$18:$L$214, MATCH("Misc ID", 'E4 TB Allocation Details'!$A$18:$L$18, 0),FALSE), 'E2 Allocators'!$B$15:$W$358, MATCH('O5 Details by Class &amp; Accounts'!BA$18, 'E2 Allocators'!$B$15:$W$15, 0),FALSE)*$E73), 0, VLOOKUP(VLOOKUP($A73, 'E4 TB Allocation Details'!$A$18:$L$214, MATCH("Misc ID", 'E4 TB Allocation Details'!$A$18:$L$18, 0),FALSE), 'E2 Allocators'!$B$15:$W$358, MATCH('O5 Details by Class &amp; Accounts'!BA$18, 'E2 Allocators'!$B$15:$W$15, 0),FALSE)*$E73)</f>
        <v>0</v>
      </c>
      <c r="BB73" s="2186">
        <f>IF(ISERROR(VLOOKUP(VLOOKUP($A73, 'E4 TB Allocation Details'!$A$18:$L$214, MATCH("Misc ID", 'E4 TB Allocation Details'!$A$18:$L$18, 0),FALSE), 'E2 Allocators'!$B$15:$W$358, MATCH('O5 Details by Class &amp; Accounts'!BB$18, 'E2 Allocators'!$B$15:$W$15, 0),FALSE)*$E73), 0, VLOOKUP(VLOOKUP($A73, 'E4 TB Allocation Details'!$A$18:$L$214, MATCH("Misc ID", 'E4 TB Allocation Details'!$A$18:$L$18, 0),FALSE), 'E2 Allocators'!$B$15:$W$358, MATCH('O5 Details by Class &amp; Accounts'!BB$18, 'E2 Allocators'!$B$15:$W$15, 0),FALSE)*$E73)</f>
        <v>0</v>
      </c>
      <c r="BC73" s="2186">
        <f>IF(ISERROR(VLOOKUP(VLOOKUP($A73, 'E4 TB Allocation Details'!$A$18:$L$214, MATCH("Misc ID", 'E4 TB Allocation Details'!$A$18:$L$18, 0),FALSE), 'E2 Allocators'!$B$15:$W$358, MATCH('O5 Details by Class &amp; Accounts'!BC$18, 'E2 Allocators'!$B$15:$W$15, 0),FALSE)*$E73), 0, VLOOKUP(VLOOKUP($A73, 'E4 TB Allocation Details'!$A$18:$L$214, MATCH("Misc ID", 'E4 TB Allocation Details'!$A$18:$L$18, 0),FALSE), 'E2 Allocators'!$B$15:$W$358, MATCH('O5 Details by Class &amp; Accounts'!BC$18, 'E2 Allocators'!$B$15:$W$15, 0),FALSE)*$E73)</f>
        <v>0</v>
      </c>
      <c r="BD73" s="2186">
        <f>IF(ISERROR(VLOOKUP(VLOOKUP($A73, 'E4 TB Allocation Details'!$A$18:$L$214, MATCH("Misc ID", 'E4 TB Allocation Details'!$A$18:$L$18, 0),FALSE), 'E2 Allocators'!$B$15:$W$358, MATCH('O5 Details by Class &amp; Accounts'!BD$18, 'E2 Allocators'!$B$15:$W$15, 0),FALSE)*$E73), 0, VLOOKUP(VLOOKUP($A73, 'E4 TB Allocation Details'!$A$18:$L$214, MATCH("Misc ID", 'E4 TB Allocation Details'!$A$18:$L$18, 0),FALSE), 'E2 Allocators'!$B$15:$W$358, MATCH('O5 Details by Class &amp; Accounts'!BD$18, 'E2 Allocators'!$B$15:$W$15, 0),FALSE)*$E73)</f>
        <v>0</v>
      </c>
      <c r="BE73" s="2186">
        <f>IF(ISERROR(VLOOKUP(VLOOKUP($A73, 'E4 TB Allocation Details'!$A$18:$L$214, MATCH("Misc ID", 'E4 TB Allocation Details'!$A$18:$L$18, 0),FALSE), 'E2 Allocators'!$B$15:$W$358, MATCH('O5 Details by Class &amp; Accounts'!BE$18, 'E2 Allocators'!$B$15:$W$15, 0),FALSE)*$E73), 0, VLOOKUP(VLOOKUP($A73, 'E4 TB Allocation Details'!$A$18:$L$214, MATCH("Misc ID", 'E4 TB Allocation Details'!$A$18:$L$18, 0),FALSE), 'E2 Allocators'!$B$15:$W$358, MATCH('O5 Details by Class &amp; Accounts'!BE$18, 'E2 Allocators'!$B$15:$W$15, 0),FALSE)*$E73)</f>
        <v>0</v>
      </c>
      <c r="BF73" s="2186">
        <f>IF(ISERROR(VLOOKUP(VLOOKUP($A73, 'E4 TB Allocation Details'!$A$18:$L$214, MATCH("Misc ID", 'E4 TB Allocation Details'!$A$18:$L$18, 0),FALSE), 'E2 Allocators'!$B$15:$W$358, MATCH('O5 Details by Class &amp; Accounts'!BF$18, 'E2 Allocators'!$B$15:$W$15, 0),FALSE)*$E73), 0, VLOOKUP(VLOOKUP($A73, 'E4 TB Allocation Details'!$A$18:$L$214, MATCH("Misc ID", 'E4 TB Allocation Details'!$A$18:$L$18, 0),FALSE), 'E2 Allocators'!$B$15:$W$358, MATCH('O5 Details by Class &amp; Accounts'!BF$18, 'E2 Allocators'!$B$15:$W$15, 0),FALSE)*$E73)</f>
        <v>0</v>
      </c>
      <c r="BG73" s="2186">
        <f>IF(ISERROR(VLOOKUP(VLOOKUP($A73, 'E4 TB Allocation Details'!$A$18:$L$214, MATCH("Misc ID", 'E4 TB Allocation Details'!$A$18:$L$18, 0),FALSE), 'E2 Allocators'!$B$15:$W$358, MATCH('O5 Details by Class &amp; Accounts'!BG$18, 'E2 Allocators'!$B$15:$W$15, 0),FALSE)*$E73), 0, VLOOKUP(VLOOKUP($A73, 'E4 TB Allocation Details'!$A$18:$L$214, MATCH("Misc ID", 'E4 TB Allocation Details'!$A$18:$L$18, 0),FALSE), 'E2 Allocators'!$B$15:$W$358, MATCH('O5 Details by Class &amp; Accounts'!BG$18, 'E2 Allocators'!$B$15:$W$15, 0),FALSE)*$E73)</f>
        <v>0</v>
      </c>
      <c r="BH73" s="2186">
        <f>IF(ISERROR(VLOOKUP(VLOOKUP($A73, 'E4 TB Allocation Details'!$A$18:$L$214, MATCH("Misc ID", 'E4 TB Allocation Details'!$A$18:$L$18, 0),FALSE), 'E2 Allocators'!$B$15:$W$358, MATCH('O5 Details by Class &amp; Accounts'!BH$18, 'E2 Allocators'!$B$15:$W$15, 0),FALSE)*$E73), 0, VLOOKUP(VLOOKUP($A73, 'E4 TB Allocation Details'!$A$18:$L$214, MATCH("Misc ID", 'E4 TB Allocation Details'!$A$18:$L$18, 0),FALSE), 'E2 Allocators'!$B$15:$W$358, MATCH('O5 Details by Class &amp; Accounts'!BH$18, 'E2 Allocators'!$B$15:$W$15, 0),FALSE)*$E73)</f>
        <v>0</v>
      </c>
      <c r="BI73" s="2186">
        <f>IF(ISERROR(VLOOKUP(VLOOKUP($A73, 'E4 TB Allocation Details'!$A$18:$L$214, MATCH("Misc ID", 'E4 TB Allocation Details'!$A$18:$L$18, 0),FALSE), 'E2 Allocators'!$B$15:$W$358, MATCH('O5 Details by Class &amp; Accounts'!BI$18, 'E2 Allocators'!$B$15:$W$15, 0),FALSE)*$E73), 0, VLOOKUP(VLOOKUP($A73, 'E4 TB Allocation Details'!$A$18:$L$214, MATCH("Misc ID", 'E4 TB Allocation Details'!$A$18:$L$18, 0),FALSE), 'E2 Allocators'!$B$15:$W$358, MATCH('O5 Details by Class &amp; Accounts'!BI$18, 'E2 Allocators'!$B$15:$W$15, 0),FALSE)*$E73)</f>
        <v>0</v>
      </c>
      <c r="BJ73" s="2186">
        <f>IF(ISERROR(VLOOKUP(VLOOKUP($A73, 'E4 TB Allocation Details'!$A$18:$L$214, MATCH("Misc ID", 'E4 TB Allocation Details'!$A$18:$L$18, 0),FALSE), 'E2 Allocators'!$B$15:$W$358, MATCH('O5 Details by Class &amp; Accounts'!BJ$18, 'E2 Allocators'!$B$15:$W$15, 0),FALSE)*$E73), 0, VLOOKUP(VLOOKUP($A73, 'E4 TB Allocation Details'!$A$18:$L$214, MATCH("Misc ID", 'E4 TB Allocation Details'!$A$18:$L$18, 0),FALSE), 'E2 Allocators'!$B$15:$W$358, MATCH('O5 Details by Class &amp; Accounts'!BJ$18, 'E2 Allocators'!$B$15:$W$15, 0),FALSE)*$E73)</f>
        <v>0</v>
      </c>
      <c r="BK73" s="2186">
        <f>IF(ISERROR(VLOOKUP(VLOOKUP($A73, 'E4 TB Allocation Details'!$A$18:$L$214, MATCH("Misc ID", 'E4 TB Allocation Details'!$A$18:$L$18, 0),FALSE), 'E2 Allocators'!$B$15:$W$358, MATCH('O5 Details by Class &amp; Accounts'!BK$18, 'E2 Allocators'!$B$15:$W$15, 0),FALSE)*$E73), 0, VLOOKUP(VLOOKUP($A73, 'E4 TB Allocation Details'!$A$18:$L$214, MATCH("Misc ID", 'E4 TB Allocation Details'!$A$18:$L$18, 0),FALSE), 'E2 Allocators'!$B$15:$W$358, MATCH('O5 Details by Class &amp; Accounts'!BK$18, 'E2 Allocators'!$B$15:$W$15, 0),FALSE)*$E73)</f>
        <v>0</v>
      </c>
      <c r="BL73" s="2186">
        <f>IF(ISERROR(VLOOKUP(VLOOKUP($A73, 'E4 TB Allocation Details'!$A$18:$L$214, MATCH("Misc ID", 'E4 TB Allocation Details'!$A$18:$L$18, 0),FALSE), 'E2 Allocators'!$B$15:$W$358, MATCH('O5 Details by Class &amp; Accounts'!BL$18, 'E2 Allocators'!$B$15:$W$15, 0),FALSE)*$E73), 0, VLOOKUP(VLOOKUP($A73, 'E4 TB Allocation Details'!$A$18:$L$214, MATCH("Misc ID", 'E4 TB Allocation Details'!$A$18:$L$18, 0),FALSE), 'E2 Allocators'!$B$15:$W$358, MATCH('O5 Details by Class &amp; Accounts'!BL$18, 'E2 Allocators'!$B$15:$W$15, 0),FALSE)*$E73)</f>
        <v>0</v>
      </c>
      <c r="BM73" s="2186">
        <f>IF(ISERROR(VLOOKUP(VLOOKUP($A73, 'E4 TB Allocation Details'!$A$18:$L$214, MATCH("Misc ID", 'E4 TB Allocation Details'!$A$18:$L$18, 0),FALSE), 'E2 Allocators'!$B$15:$W$358, MATCH('O5 Details by Class &amp; Accounts'!BM$18, 'E2 Allocators'!$B$15:$W$15, 0),FALSE)*$E73), 0, VLOOKUP(VLOOKUP($A73, 'E4 TB Allocation Details'!$A$18:$L$214, MATCH("Misc ID", 'E4 TB Allocation Details'!$A$18:$L$18, 0),FALSE), 'E2 Allocators'!$B$15:$W$358, MATCH('O5 Details by Class &amp; Accounts'!BM$18, 'E2 Allocators'!$B$15:$W$15, 0),FALSE)*$E73)</f>
        <v>0</v>
      </c>
      <c r="BN73" s="2186">
        <f>IF(ISERROR(VLOOKUP(VLOOKUP($A73, 'E4 TB Allocation Details'!$A$18:$L$214, MATCH("Misc ID", 'E4 TB Allocation Details'!$A$18:$L$18, 0),FALSE), 'E2 Allocators'!$B$15:$W$358, MATCH('O5 Details by Class &amp; Accounts'!BN$18, 'E2 Allocators'!$B$15:$W$15, 0),FALSE)*$E73), 0, VLOOKUP(VLOOKUP($A73, 'E4 TB Allocation Details'!$A$18:$L$214, MATCH("Misc ID", 'E4 TB Allocation Details'!$A$18:$L$18, 0),FALSE), 'E2 Allocators'!$B$15:$W$358, MATCH('O5 Details by Class &amp; Accounts'!BN$18, 'E2 Allocators'!$B$15:$W$15, 0),FALSE)*$E73)</f>
        <v>0</v>
      </c>
      <c r="BO73" s="2186">
        <f>IF(ISERROR(VLOOKUP(VLOOKUP($A73, 'E4 TB Allocation Details'!$A$18:$L$214, MATCH("Misc ID", 'E4 TB Allocation Details'!$A$18:$L$18, 0),FALSE), 'E2 Allocators'!$B$15:$W$358, MATCH('O5 Details by Class &amp; Accounts'!BO$18, 'E2 Allocators'!$B$15:$W$15, 0),FALSE)*$E73), 0, VLOOKUP(VLOOKUP($A73, 'E4 TB Allocation Details'!$A$18:$L$214, MATCH("Misc ID", 'E4 TB Allocation Details'!$A$18:$L$18, 0),FALSE), 'E2 Allocators'!$B$15:$W$358, MATCH('O5 Details by Class &amp; Accounts'!BO$18, 'E2 Allocators'!$B$15:$W$15, 0),FALSE)*$E73)</f>
        <v>0</v>
      </c>
      <c r="BP73" s="2186">
        <f>IF(ISERROR(VLOOKUP(VLOOKUP($A73, 'E4 TB Allocation Details'!$A$18:$L$214, MATCH("Misc ID", 'E4 TB Allocation Details'!$A$18:$L$18, 0),FALSE), 'E2 Allocators'!$B$15:$W$358, MATCH('O5 Details by Class &amp; Accounts'!BP$18, 'E2 Allocators'!$B$15:$W$15, 0),FALSE)*$E73), 0, VLOOKUP(VLOOKUP($A73, 'E4 TB Allocation Details'!$A$18:$L$214, MATCH("Misc ID", 'E4 TB Allocation Details'!$A$18:$L$18, 0),FALSE), 'E2 Allocators'!$B$15:$W$358, MATCH('O5 Details by Class &amp; Accounts'!BP$18, 'E2 Allocators'!$B$15:$W$15, 0),FALSE)*$E73)</f>
        <v>0</v>
      </c>
      <c r="BQ73" s="2186">
        <f>IF(ISERROR(VLOOKUP(VLOOKUP($A73, 'E4 TB Allocation Details'!$A$18:$L$214, MATCH("Misc ID", 'E4 TB Allocation Details'!$A$18:$L$18, 0),FALSE), 'E2 Allocators'!$B$15:$W$358, MATCH('O5 Details by Class &amp; Accounts'!BQ$18, 'E2 Allocators'!$B$15:$W$15, 0),FALSE)*$E73), 0, VLOOKUP(VLOOKUP($A73, 'E4 TB Allocation Details'!$A$18:$L$214, MATCH("Misc ID", 'E4 TB Allocation Details'!$A$18:$L$18, 0),FALSE), 'E2 Allocators'!$B$15:$W$358, MATCH('O5 Details by Class &amp; Accounts'!BQ$18, 'E2 Allocators'!$B$15:$W$15, 0),FALSE)*$E73)</f>
        <v>0</v>
      </c>
      <c r="BR73" s="2186">
        <f>IF(ISERROR(VLOOKUP(VLOOKUP($A73, 'E4 TB Allocation Details'!$A$18:$L$214, MATCH("Misc ID", 'E4 TB Allocation Details'!$A$18:$L$18, 0),FALSE), 'E2 Allocators'!$B$15:$W$358, MATCH('O5 Details by Class &amp; Accounts'!BR$18, 'E2 Allocators'!$B$15:$W$15, 0),FALSE)*$E73), 0, VLOOKUP(VLOOKUP($A73, 'E4 TB Allocation Details'!$A$18:$L$214, MATCH("Misc ID", 'E4 TB Allocation Details'!$A$18:$L$18, 0),FALSE), 'E2 Allocators'!$B$15:$W$358, MATCH('O5 Details by Class &amp; Accounts'!BR$18, 'E2 Allocators'!$B$15:$W$15, 0),FALSE)*$E73)</f>
        <v>0</v>
      </c>
      <c r="BS73" s="2186">
        <f t="shared" si="11"/>
        <v>0</v>
      </c>
      <c r="BT73" s="2186">
        <f>IF(ISERROR(VLOOKUP(VLOOKUP($A73, 'E4 TB Allocation Details'!$A$18:$L$214, MATCH("A &amp; G ID", 'E4 TB Allocation Details'!$A$18:$L$18, 0),FALSE), 'E2 Allocators'!$B$15:$W$358, MATCH('O5 Details by Class &amp; Accounts'!BT$18, 'E2 Allocators'!$B$15:$W$15, 0),FALSE)*$E73), 0, VLOOKUP(VLOOKUP($A73, 'E4 TB Allocation Details'!$A$18:$L$214, MATCH("A &amp; G ID", 'E4 TB Allocation Details'!$A$18:$L$18, 0),FALSE), 'E2 Allocators'!$B$15:$W$358, MATCH('O5 Details by Class &amp; Accounts'!BT$18, 'E2 Allocators'!$B$15:$W$15, 0),FALSE)*$E73)</f>
        <v>0</v>
      </c>
      <c r="BU73" s="2186">
        <f>IF(ISERROR(VLOOKUP(VLOOKUP($A73, 'E4 TB Allocation Details'!$A$18:$L$214, MATCH("A &amp; G ID", 'E4 TB Allocation Details'!$A$18:$L$18, 0),FALSE), 'E2 Allocators'!$B$15:$W$358, MATCH('O5 Details by Class &amp; Accounts'!BU$18, 'E2 Allocators'!$B$15:$W$15, 0),FALSE)*$E73), 0, VLOOKUP(VLOOKUP($A73, 'E4 TB Allocation Details'!$A$18:$L$214, MATCH("A &amp; G ID", 'E4 TB Allocation Details'!$A$18:$L$18, 0),FALSE), 'E2 Allocators'!$B$15:$W$358, MATCH('O5 Details by Class &amp; Accounts'!BU$18, 'E2 Allocators'!$B$15:$W$15, 0),FALSE)*$E73)</f>
        <v>0</v>
      </c>
      <c r="BV73" s="2186">
        <f>IF(ISERROR(VLOOKUP(VLOOKUP($A73, 'E4 TB Allocation Details'!$A$18:$L$214, MATCH("A &amp; G ID", 'E4 TB Allocation Details'!$A$18:$L$18, 0),FALSE), 'E2 Allocators'!$B$15:$W$358, MATCH('O5 Details by Class &amp; Accounts'!BV$18, 'E2 Allocators'!$B$15:$W$15, 0),FALSE)*$E73), 0, VLOOKUP(VLOOKUP($A73, 'E4 TB Allocation Details'!$A$18:$L$214, MATCH("A &amp; G ID", 'E4 TB Allocation Details'!$A$18:$L$18, 0),FALSE), 'E2 Allocators'!$B$15:$W$358, MATCH('O5 Details by Class &amp; Accounts'!BV$18, 'E2 Allocators'!$B$15:$W$15, 0),FALSE)*$E73)</f>
        <v>0</v>
      </c>
      <c r="BW73" s="2186">
        <f>IF(ISERROR(VLOOKUP(VLOOKUP($A73, 'E4 TB Allocation Details'!$A$18:$L$214, MATCH("A &amp; G ID", 'E4 TB Allocation Details'!$A$18:$L$18, 0),FALSE), 'E2 Allocators'!$B$15:$W$358, MATCH('O5 Details by Class &amp; Accounts'!BW$18, 'E2 Allocators'!$B$15:$W$15, 0),FALSE)*$E73), 0, VLOOKUP(VLOOKUP($A73, 'E4 TB Allocation Details'!$A$18:$L$214, MATCH("A &amp; G ID", 'E4 TB Allocation Details'!$A$18:$L$18, 0),FALSE), 'E2 Allocators'!$B$15:$W$358, MATCH('O5 Details by Class &amp; Accounts'!BW$18, 'E2 Allocators'!$B$15:$W$15, 0),FALSE)*$E73)</f>
        <v>0</v>
      </c>
      <c r="BX73" s="2186">
        <f>IF(ISERROR(VLOOKUP(VLOOKUP($A73, 'E4 TB Allocation Details'!$A$18:$L$214, MATCH("A &amp; G ID", 'E4 TB Allocation Details'!$A$18:$L$18, 0),FALSE), 'E2 Allocators'!$B$15:$W$358, MATCH('O5 Details by Class &amp; Accounts'!BX$18, 'E2 Allocators'!$B$15:$W$15, 0),FALSE)*$E73), 0, VLOOKUP(VLOOKUP($A73, 'E4 TB Allocation Details'!$A$18:$L$214, MATCH("A &amp; G ID", 'E4 TB Allocation Details'!$A$18:$L$18, 0),FALSE), 'E2 Allocators'!$B$15:$W$358, MATCH('O5 Details by Class &amp; Accounts'!BX$18, 'E2 Allocators'!$B$15:$W$15, 0),FALSE)*$E73)</f>
        <v>0</v>
      </c>
      <c r="BY73" s="2186">
        <f>IF(ISERROR(VLOOKUP(VLOOKUP($A73, 'E4 TB Allocation Details'!$A$18:$L$214, MATCH("A &amp; G ID", 'E4 TB Allocation Details'!$A$18:$L$18, 0),FALSE), 'E2 Allocators'!$B$15:$W$358, MATCH('O5 Details by Class &amp; Accounts'!BY$18, 'E2 Allocators'!$B$15:$W$15, 0),FALSE)*$E73), 0, VLOOKUP(VLOOKUP($A73, 'E4 TB Allocation Details'!$A$18:$L$214, MATCH("A &amp; G ID", 'E4 TB Allocation Details'!$A$18:$L$18, 0),FALSE), 'E2 Allocators'!$B$15:$W$358, MATCH('O5 Details by Class &amp; Accounts'!BY$18, 'E2 Allocators'!$B$15:$W$15, 0),FALSE)*$E73)</f>
        <v>0</v>
      </c>
      <c r="BZ73" s="2186">
        <f>IF(ISERROR(VLOOKUP(VLOOKUP($A73, 'E4 TB Allocation Details'!$A$18:$L$214, MATCH("A &amp; G ID", 'E4 TB Allocation Details'!$A$18:$L$18, 0),FALSE), 'E2 Allocators'!$B$15:$W$358, MATCH('O5 Details by Class &amp; Accounts'!BZ$18, 'E2 Allocators'!$B$15:$W$15, 0),FALSE)*$E73), 0, VLOOKUP(VLOOKUP($A73, 'E4 TB Allocation Details'!$A$18:$L$214, MATCH("A &amp; G ID", 'E4 TB Allocation Details'!$A$18:$L$18, 0),FALSE), 'E2 Allocators'!$B$15:$W$358, MATCH('O5 Details by Class &amp; Accounts'!BZ$18, 'E2 Allocators'!$B$15:$W$15, 0),FALSE)*$E73)</f>
        <v>0</v>
      </c>
      <c r="CA73" s="2186">
        <f>IF(ISERROR(VLOOKUP(VLOOKUP($A73, 'E4 TB Allocation Details'!$A$18:$L$214, MATCH("A &amp; G ID", 'E4 TB Allocation Details'!$A$18:$L$18, 0),FALSE), 'E2 Allocators'!$B$15:$W$358, MATCH('O5 Details by Class &amp; Accounts'!CA$18, 'E2 Allocators'!$B$15:$W$15, 0),FALSE)*$E73), 0, VLOOKUP(VLOOKUP($A73, 'E4 TB Allocation Details'!$A$18:$L$214, MATCH("A &amp; G ID", 'E4 TB Allocation Details'!$A$18:$L$18, 0),FALSE), 'E2 Allocators'!$B$15:$W$358, MATCH('O5 Details by Class &amp; Accounts'!CA$18, 'E2 Allocators'!$B$15:$W$15, 0),FALSE)*$E73)</f>
        <v>0</v>
      </c>
      <c r="CB73" s="2186">
        <f>IF(ISERROR(VLOOKUP(VLOOKUP($A73, 'E4 TB Allocation Details'!$A$18:$L$214, MATCH("A &amp; G ID", 'E4 TB Allocation Details'!$A$18:$L$18, 0),FALSE), 'E2 Allocators'!$B$15:$W$358, MATCH('O5 Details by Class &amp; Accounts'!CB$18, 'E2 Allocators'!$B$15:$W$15, 0),FALSE)*$E73), 0, VLOOKUP(VLOOKUP($A73, 'E4 TB Allocation Details'!$A$18:$L$214, MATCH("A &amp; G ID", 'E4 TB Allocation Details'!$A$18:$L$18, 0),FALSE), 'E2 Allocators'!$B$15:$W$358, MATCH('O5 Details by Class &amp; Accounts'!CB$18, 'E2 Allocators'!$B$15:$W$15, 0),FALSE)*$E73)</f>
        <v>0</v>
      </c>
      <c r="CC73" s="2186">
        <f>IF(ISERROR(VLOOKUP(VLOOKUP($A73, 'E4 TB Allocation Details'!$A$18:$L$214, MATCH("A &amp; G ID", 'E4 TB Allocation Details'!$A$18:$L$18, 0),FALSE), 'E2 Allocators'!$B$15:$W$358, MATCH('O5 Details by Class &amp; Accounts'!CC$18, 'E2 Allocators'!$B$15:$W$15, 0),FALSE)*$E73), 0, VLOOKUP(VLOOKUP($A73, 'E4 TB Allocation Details'!$A$18:$L$214, MATCH("A &amp; G ID", 'E4 TB Allocation Details'!$A$18:$L$18, 0),FALSE), 'E2 Allocators'!$B$15:$W$358, MATCH('O5 Details by Class &amp; Accounts'!CC$18, 'E2 Allocators'!$B$15:$W$15, 0),FALSE)*$E73)</f>
        <v>0</v>
      </c>
      <c r="CD73" s="2186">
        <f>IF(ISERROR(VLOOKUP(VLOOKUP($A73, 'E4 TB Allocation Details'!$A$18:$L$214, MATCH("A &amp; G ID", 'E4 TB Allocation Details'!$A$18:$L$18, 0),FALSE), 'E2 Allocators'!$B$15:$W$358, MATCH('O5 Details by Class &amp; Accounts'!CD$18, 'E2 Allocators'!$B$15:$W$15, 0),FALSE)*$E73), 0, VLOOKUP(VLOOKUP($A73, 'E4 TB Allocation Details'!$A$18:$L$214, MATCH("A &amp; G ID", 'E4 TB Allocation Details'!$A$18:$L$18, 0),FALSE), 'E2 Allocators'!$B$15:$W$358, MATCH('O5 Details by Class &amp; Accounts'!CD$18, 'E2 Allocators'!$B$15:$W$15, 0),FALSE)*$E73)</f>
        <v>0</v>
      </c>
      <c r="CE73" s="2186">
        <f>IF(ISERROR(VLOOKUP(VLOOKUP($A73, 'E4 TB Allocation Details'!$A$18:$L$214, MATCH("A &amp; G ID", 'E4 TB Allocation Details'!$A$18:$L$18, 0),FALSE), 'E2 Allocators'!$B$15:$W$358, MATCH('O5 Details by Class &amp; Accounts'!CE$18, 'E2 Allocators'!$B$15:$W$15, 0),FALSE)*$E73), 0, VLOOKUP(VLOOKUP($A73, 'E4 TB Allocation Details'!$A$18:$L$214, MATCH("A &amp; G ID", 'E4 TB Allocation Details'!$A$18:$L$18, 0),FALSE), 'E2 Allocators'!$B$15:$W$358, MATCH('O5 Details by Class &amp; Accounts'!CE$18, 'E2 Allocators'!$B$15:$W$15, 0),FALSE)*$E73)</f>
        <v>0</v>
      </c>
      <c r="CF73" s="2186">
        <f>IF(ISERROR(VLOOKUP(VLOOKUP($A73, 'E4 TB Allocation Details'!$A$18:$L$214, MATCH("A &amp; G ID", 'E4 TB Allocation Details'!$A$18:$L$18, 0),FALSE), 'E2 Allocators'!$B$15:$W$358, MATCH('O5 Details by Class &amp; Accounts'!CF$18, 'E2 Allocators'!$B$15:$W$15, 0),FALSE)*$E73), 0, VLOOKUP(VLOOKUP($A73, 'E4 TB Allocation Details'!$A$18:$L$214, MATCH("A &amp; G ID", 'E4 TB Allocation Details'!$A$18:$L$18, 0),FALSE), 'E2 Allocators'!$B$15:$W$358, MATCH('O5 Details by Class &amp; Accounts'!CF$18, 'E2 Allocators'!$B$15:$W$15, 0),FALSE)*$E73)</f>
        <v>0</v>
      </c>
      <c r="CG73" s="2186">
        <f>IF(ISERROR(VLOOKUP(VLOOKUP($A73, 'E4 TB Allocation Details'!$A$18:$L$214, MATCH("A &amp; G ID", 'E4 TB Allocation Details'!$A$18:$L$18, 0),FALSE), 'E2 Allocators'!$B$15:$W$358, MATCH('O5 Details by Class &amp; Accounts'!CG$18, 'E2 Allocators'!$B$15:$W$15, 0),FALSE)*$E73), 0, VLOOKUP(VLOOKUP($A73, 'E4 TB Allocation Details'!$A$18:$L$214, MATCH("A &amp; G ID", 'E4 TB Allocation Details'!$A$18:$L$18, 0),FALSE), 'E2 Allocators'!$B$15:$W$358, MATCH('O5 Details by Class &amp; Accounts'!CG$18, 'E2 Allocators'!$B$15:$W$15, 0),FALSE)*$E73)</f>
        <v>0</v>
      </c>
      <c r="CH73" s="2186">
        <f>IF(ISERROR(VLOOKUP(VLOOKUP($A73, 'E4 TB Allocation Details'!$A$18:$L$214, MATCH("A &amp; G ID", 'E4 TB Allocation Details'!$A$18:$L$18, 0),FALSE), 'E2 Allocators'!$B$15:$W$358, MATCH('O5 Details by Class &amp; Accounts'!CH$18, 'E2 Allocators'!$B$15:$W$15, 0),FALSE)*$E73), 0, VLOOKUP(VLOOKUP($A73, 'E4 TB Allocation Details'!$A$18:$L$214, MATCH("A &amp; G ID", 'E4 TB Allocation Details'!$A$18:$L$18, 0),FALSE), 'E2 Allocators'!$B$15:$W$358, MATCH('O5 Details by Class &amp; Accounts'!CH$18, 'E2 Allocators'!$B$15:$W$15, 0),FALSE)*$E73)</f>
        <v>0</v>
      </c>
      <c r="CI73" s="2186">
        <f>IF(ISERROR(VLOOKUP(VLOOKUP($A73, 'E4 TB Allocation Details'!$A$18:$L$214, MATCH("A &amp; G ID", 'E4 TB Allocation Details'!$A$18:$L$18, 0),FALSE), 'E2 Allocators'!$B$15:$W$358, MATCH('O5 Details by Class &amp; Accounts'!CI$18, 'E2 Allocators'!$B$15:$W$15, 0),FALSE)*$E73), 0, VLOOKUP(VLOOKUP($A73, 'E4 TB Allocation Details'!$A$18:$L$214, MATCH("A &amp; G ID", 'E4 TB Allocation Details'!$A$18:$L$18, 0),FALSE), 'E2 Allocators'!$B$15:$W$358, MATCH('O5 Details by Class &amp; Accounts'!CI$18, 'E2 Allocators'!$B$15:$W$15, 0),FALSE)*$E73)</f>
        <v>0</v>
      </c>
      <c r="CJ73" s="2186">
        <f>IF(ISERROR(VLOOKUP(VLOOKUP($A73, 'E4 TB Allocation Details'!$A$18:$L$214, MATCH("A &amp; G ID", 'E4 TB Allocation Details'!$A$18:$L$18, 0),FALSE), 'E2 Allocators'!$B$15:$W$358, MATCH('O5 Details by Class &amp; Accounts'!CJ$18, 'E2 Allocators'!$B$15:$W$15, 0),FALSE)*$E73), 0, VLOOKUP(VLOOKUP($A73, 'E4 TB Allocation Details'!$A$18:$L$214, MATCH("A &amp; G ID", 'E4 TB Allocation Details'!$A$18:$L$18, 0),FALSE), 'E2 Allocators'!$B$15:$W$358, MATCH('O5 Details by Class &amp; Accounts'!CJ$18, 'E2 Allocators'!$B$15:$W$15, 0),FALSE)*$E73)</f>
        <v>0</v>
      </c>
      <c r="CK73" s="2186">
        <f>IF(ISERROR(VLOOKUP(VLOOKUP($A73, 'E4 TB Allocation Details'!$A$18:$L$214, MATCH("A &amp; G ID", 'E4 TB Allocation Details'!$A$18:$L$18, 0),FALSE), 'E2 Allocators'!$B$15:$W$358, MATCH('O5 Details by Class &amp; Accounts'!CK$18, 'E2 Allocators'!$B$15:$W$15, 0),FALSE)*$E73), 0, VLOOKUP(VLOOKUP($A73, 'E4 TB Allocation Details'!$A$18:$L$214, MATCH("A &amp; G ID", 'E4 TB Allocation Details'!$A$18:$L$18, 0),FALSE), 'E2 Allocators'!$B$15:$W$358, MATCH('O5 Details by Class &amp; Accounts'!CK$18, 'E2 Allocators'!$B$15:$W$15, 0),FALSE)*$E73)</f>
        <v>0</v>
      </c>
      <c r="CL73" s="2186">
        <f>IF(ISERROR(VLOOKUP(VLOOKUP($A73, 'E4 TB Allocation Details'!$A$18:$L$214, MATCH("A &amp; G ID", 'E4 TB Allocation Details'!$A$18:$L$18, 0),FALSE), 'E2 Allocators'!$B$15:$W$358, MATCH('O5 Details by Class &amp; Accounts'!CL$18, 'E2 Allocators'!$B$15:$W$15, 0),FALSE)*$E73), 0, VLOOKUP(VLOOKUP($A73, 'E4 TB Allocation Details'!$A$18:$L$214, MATCH("A &amp; G ID", 'E4 TB Allocation Details'!$A$18:$L$18, 0),FALSE), 'E2 Allocators'!$B$15:$W$358, MATCH('O5 Details by Class &amp; Accounts'!CL$18, 'E2 Allocators'!$B$15:$W$15, 0),FALSE)*$E73)</f>
        <v>0</v>
      </c>
      <c r="CM73" s="2186">
        <f>IF(ISERROR(VLOOKUP(VLOOKUP($A73, 'E4 TB Allocation Details'!$A$18:$L$214, MATCH("A &amp; G ID", 'E4 TB Allocation Details'!$A$18:$L$18, 0),FALSE), 'E2 Allocators'!$B$15:$W$358, MATCH('O5 Details by Class &amp; Accounts'!CM$18, 'E2 Allocators'!$B$15:$W$15, 0),FALSE)*$E73), 0, VLOOKUP(VLOOKUP($A73, 'E4 TB Allocation Details'!$A$18:$L$214, MATCH("A &amp; G ID", 'E4 TB Allocation Details'!$A$18:$L$18, 0),FALSE), 'E2 Allocators'!$B$15:$W$358, MATCH('O5 Details by Class &amp; Accounts'!CM$18, 'E2 Allocators'!$B$15:$W$15, 0),FALSE)*$E73)</f>
        <v>0</v>
      </c>
      <c r="CN73" s="2186">
        <f t="shared" si="12"/>
        <v>0</v>
      </c>
      <c r="CO73" s="2187">
        <f t="shared" si="7"/>
        <v>0</v>
      </c>
      <c r="CQ73" s="1625" t="s">
        <v>5</v>
      </c>
    </row>
    <row r="74" spans="1:95" s="54" customFormat="1" ht="25.5" x14ac:dyDescent="0.2">
      <c r="A74" s="1838">
        <v>1970</v>
      </c>
      <c r="B74" s="1807" t="s">
        <v>276</v>
      </c>
      <c r="C74" s="2184">
        <f>IF(ISERROR(VLOOKUP($A74,'I3 TB Data'!$A$19:$H$483,MATCH('O5 Details by Class &amp; Accounts'!$C$18, 'I3 TB Data'!$A$19:$H$19,0),0)), 0, VLOOKUP($A74,'I3 TB Data'!$A$19:$H$483,MATCH('O5 Details by Class &amp; Accounts'!$C$18,'I3 TB Data'!$A$19:$H$19,0),0))</f>
        <v>0</v>
      </c>
      <c r="D74" s="2185">
        <f>'I4 BO ASSETS'!E76</f>
        <v>0</v>
      </c>
      <c r="E74" s="2184">
        <f t="shared" si="6"/>
        <v>0</v>
      </c>
      <c r="F74" s="2186">
        <f>IF(ISERROR(VLOOKUP($A74, 'E1 Categorization'!A33:E124, MATCH("Customer Component", 'E1 Categorization'!$A$33:$E$33,0), 0)), 0, IF(VLOOKUP($A74, 'E1 Categorization'!A33:E124, MATCH("Customer Component", 'E1 Categorization'!$A$33:$E$33,0), 0)=0, 'O5 Details by Class &amp; Accounts'!$E74, IF(AND(VLOOKUP($A74, 'E1 Categorization'!A33:E124, MATCH("Customer Component", 'E1 Categorization'!$A$33:$E$33,0), 0) &gt;0, VLOOKUP($A74, 'E1 Categorization'!A33:E124, MATCH("Customer Component", 'E1 Categorization'!$A$33:$E$33,0), 0)&lt;1), 'O5 Details by Class &amp; Accounts'!$E74*(1-VLOOKUP($A74, 'E1 Categorization'!A33:E124, MATCH("Customer Component", 'E1 Categorization'!$A$33:$E$33,0), 0)), 0)))</f>
        <v>0</v>
      </c>
      <c r="G74" s="2186">
        <f>IF(ISERROR(VLOOKUP($A74, 'E1 Categorization'!A33:E124, MATCH("Customer Component", 'E1 Categorization'!$A$33:$E$33,0), 0)),0, IF(VLOOKUP($A74, 'E1 Categorization'!A33:E124, MATCH("Customer Component", 'E1 Categorization'!$A$33:$E$33,0), 0)=0, 0, IF(AND(VLOOKUP($A74, 'E1 Categorization'!A33:E124, MATCH("Customer Component", 'E1 Categorization'!$A$33:$E$33,0), 0) &gt;0, VLOOKUP($A74, 'E1 Categorization'!A33:E124, MATCH("Customer Component", 'E1 Categorization'!$A$33:$E$33,0), 0)&lt;1), 'O5 Details by Class &amp; Accounts'!$E74*(VLOOKUP($A74, 'E1 Categorization'!A33:E124, MATCH("Customer Component", 'E1 Categorization'!$A$33:$E$33,0), 0)), 'O5 Details by Class &amp; Accounts'!$E74)))</f>
        <v>0</v>
      </c>
      <c r="H74" s="2186">
        <f t="shared" si="8"/>
        <v>0</v>
      </c>
      <c r="I74" s="2186">
        <f>IF(ISERROR(VLOOKUP(VLOOKUP($A74, 'E4 TB Allocation Details'!$A$18:$L$214, MATCH("Demand ID", 'E4 TB Allocation Details'!$A$18:$L$18, 0),FALSE), 'E2 Allocators'!$B$15:$W$358, MATCH('O5 Details by Class &amp; Accounts'!I$18, 'E2 Allocators'!$B$15:$W$15, 0),FALSE)*$F74), 0, VLOOKUP(VLOOKUP($A74, 'E4 TB Allocation Details'!$A$18:$L$214, MATCH("Demand ID", 'E4 TB Allocation Details'!$A$18:$L$18, 0),FALSE), 'E2 Allocators'!$B$15:$W$358, MATCH('O5 Details by Class &amp; Accounts'!I$18, 'E2 Allocators'!$B$15:$W$15, 0),FALSE)*$F74)</f>
        <v>0</v>
      </c>
      <c r="J74" s="2186">
        <f>IF(ISERROR(VLOOKUP(VLOOKUP($A74, 'E4 TB Allocation Details'!$A$18:$L$214, MATCH("Demand ID", 'E4 TB Allocation Details'!$A$18:$L$18, 0),FALSE), 'E2 Allocators'!$B$15:$W$358, MATCH('O5 Details by Class &amp; Accounts'!J$18, 'E2 Allocators'!$B$15:$W$15, 0),FALSE)*$F74), 0, VLOOKUP(VLOOKUP($A74, 'E4 TB Allocation Details'!$A$18:$L$214, MATCH("Demand ID", 'E4 TB Allocation Details'!$A$18:$L$18, 0),FALSE), 'E2 Allocators'!$B$15:$W$358, MATCH('O5 Details by Class &amp; Accounts'!J$18, 'E2 Allocators'!$B$15:$W$15, 0),FALSE)*$F74)</f>
        <v>0</v>
      </c>
      <c r="K74" s="2186">
        <f>IF(ISERROR(VLOOKUP(VLOOKUP($A74, 'E4 TB Allocation Details'!$A$18:$L$214, MATCH("Demand ID", 'E4 TB Allocation Details'!$A$18:$L$18, 0),FALSE), 'E2 Allocators'!$B$15:$W$358, MATCH('O5 Details by Class &amp; Accounts'!K$18, 'E2 Allocators'!$B$15:$W$15, 0),FALSE)*$F74), 0, VLOOKUP(VLOOKUP($A74, 'E4 TB Allocation Details'!$A$18:$L$214, MATCH("Demand ID", 'E4 TB Allocation Details'!$A$18:$L$18, 0),FALSE), 'E2 Allocators'!$B$15:$W$358, MATCH('O5 Details by Class &amp; Accounts'!K$18, 'E2 Allocators'!$B$15:$W$15, 0),FALSE)*$F74)</f>
        <v>0</v>
      </c>
      <c r="L74" s="2186">
        <f>IF(ISERROR(VLOOKUP(VLOOKUP($A74, 'E4 TB Allocation Details'!$A$18:$L$214, MATCH("Demand ID", 'E4 TB Allocation Details'!$A$18:$L$18, 0),FALSE), 'E2 Allocators'!$B$15:$W$358, MATCH('O5 Details by Class &amp; Accounts'!L$18, 'E2 Allocators'!$B$15:$W$15, 0),FALSE)*$F74), 0, VLOOKUP(VLOOKUP($A74, 'E4 TB Allocation Details'!$A$18:$L$214, MATCH("Demand ID", 'E4 TB Allocation Details'!$A$18:$L$18, 0),FALSE), 'E2 Allocators'!$B$15:$W$358, MATCH('O5 Details by Class &amp; Accounts'!L$18, 'E2 Allocators'!$B$15:$W$15, 0),FALSE)*$F74)</f>
        <v>0</v>
      </c>
      <c r="M74" s="2186">
        <f>IF(ISERROR(VLOOKUP(VLOOKUP($A74, 'E4 TB Allocation Details'!$A$18:$L$214, MATCH("Demand ID", 'E4 TB Allocation Details'!$A$18:$L$18, 0),FALSE), 'E2 Allocators'!$B$15:$W$358, MATCH('O5 Details by Class &amp; Accounts'!M$18, 'E2 Allocators'!$B$15:$W$15, 0),FALSE)*$F74), 0, VLOOKUP(VLOOKUP($A74, 'E4 TB Allocation Details'!$A$18:$L$214, MATCH("Demand ID", 'E4 TB Allocation Details'!$A$18:$L$18, 0),FALSE), 'E2 Allocators'!$B$15:$W$358, MATCH('O5 Details by Class &amp; Accounts'!M$18, 'E2 Allocators'!$B$15:$W$15, 0),FALSE)*$F74)</f>
        <v>0</v>
      </c>
      <c r="N74" s="2186">
        <f>IF(ISERROR(VLOOKUP(VLOOKUP($A74, 'E4 TB Allocation Details'!$A$18:$L$214, MATCH("Demand ID", 'E4 TB Allocation Details'!$A$18:$L$18, 0),FALSE), 'E2 Allocators'!$B$15:$W$358, MATCH('O5 Details by Class &amp; Accounts'!N$18, 'E2 Allocators'!$B$15:$W$15, 0),FALSE)*$F74), 0, VLOOKUP(VLOOKUP($A74, 'E4 TB Allocation Details'!$A$18:$L$214, MATCH("Demand ID", 'E4 TB Allocation Details'!$A$18:$L$18, 0),FALSE), 'E2 Allocators'!$B$15:$W$358, MATCH('O5 Details by Class &amp; Accounts'!N$18, 'E2 Allocators'!$B$15:$W$15, 0),FALSE)*$F74)</f>
        <v>0</v>
      </c>
      <c r="O74" s="2186">
        <f>IF(ISERROR(VLOOKUP(VLOOKUP($A74, 'E4 TB Allocation Details'!$A$18:$L$214, MATCH("Demand ID", 'E4 TB Allocation Details'!$A$18:$L$18, 0),FALSE), 'E2 Allocators'!$B$15:$W$358, MATCH('O5 Details by Class &amp; Accounts'!O$18, 'E2 Allocators'!$B$15:$W$15, 0),FALSE)*$F74), 0, VLOOKUP(VLOOKUP($A74, 'E4 TB Allocation Details'!$A$18:$L$214, MATCH("Demand ID", 'E4 TB Allocation Details'!$A$18:$L$18, 0),FALSE), 'E2 Allocators'!$B$15:$W$358, MATCH('O5 Details by Class &amp; Accounts'!O$18, 'E2 Allocators'!$B$15:$W$15, 0),FALSE)*$F74)</f>
        <v>0</v>
      </c>
      <c r="P74" s="2186">
        <f>IF(ISERROR(VLOOKUP(VLOOKUP($A74, 'E4 TB Allocation Details'!$A$18:$L$214, MATCH("Demand ID", 'E4 TB Allocation Details'!$A$18:$L$18, 0),FALSE), 'E2 Allocators'!$B$15:$W$358, MATCH('O5 Details by Class &amp; Accounts'!P$18, 'E2 Allocators'!$B$15:$W$15, 0),FALSE)*$F74), 0, VLOOKUP(VLOOKUP($A74, 'E4 TB Allocation Details'!$A$18:$L$214, MATCH("Demand ID", 'E4 TB Allocation Details'!$A$18:$L$18, 0),FALSE), 'E2 Allocators'!$B$15:$W$358, MATCH('O5 Details by Class &amp; Accounts'!P$18, 'E2 Allocators'!$B$15:$W$15, 0),FALSE)*$F74)</f>
        <v>0</v>
      </c>
      <c r="Q74" s="2186">
        <f>IF(ISERROR(VLOOKUP(VLOOKUP($A74, 'E4 TB Allocation Details'!$A$18:$L$214, MATCH("Demand ID", 'E4 TB Allocation Details'!$A$18:$L$18, 0),FALSE), 'E2 Allocators'!$B$15:$W$358, MATCH('O5 Details by Class &amp; Accounts'!Q$18, 'E2 Allocators'!$B$15:$W$15, 0),FALSE)*$F74), 0, VLOOKUP(VLOOKUP($A74, 'E4 TB Allocation Details'!$A$18:$L$214, MATCH("Demand ID", 'E4 TB Allocation Details'!$A$18:$L$18, 0),FALSE), 'E2 Allocators'!$B$15:$W$358, MATCH('O5 Details by Class &amp; Accounts'!Q$18, 'E2 Allocators'!$B$15:$W$15, 0),FALSE)*$F74)</f>
        <v>0</v>
      </c>
      <c r="R74" s="2186">
        <f>IF(ISERROR(VLOOKUP(VLOOKUP($A74, 'E4 TB Allocation Details'!$A$18:$L$214, MATCH("Demand ID", 'E4 TB Allocation Details'!$A$18:$L$18, 0),FALSE), 'E2 Allocators'!$B$15:$W$358, MATCH('O5 Details by Class &amp; Accounts'!R$18, 'E2 Allocators'!$B$15:$W$15, 0),FALSE)*$F74), 0, VLOOKUP(VLOOKUP($A74, 'E4 TB Allocation Details'!$A$18:$L$214, MATCH("Demand ID", 'E4 TB Allocation Details'!$A$18:$L$18, 0),FALSE), 'E2 Allocators'!$B$15:$W$358, MATCH('O5 Details by Class &amp; Accounts'!R$18, 'E2 Allocators'!$B$15:$W$15, 0),FALSE)*$F74)</f>
        <v>0</v>
      </c>
      <c r="S74" s="2186">
        <f>IF(ISERROR(VLOOKUP(VLOOKUP($A74, 'E4 TB Allocation Details'!$A$18:$L$214, MATCH("Demand ID", 'E4 TB Allocation Details'!$A$18:$L$18, 0),FALSE), 'E2 Allocators'!$B$15:$W$358, MATCH('O5 Details by Class &amp; Accounts'!S$18, 'E2 Allocators'!$B$15:$W$15, 0),FALSE)*$F74), 0, VLOOKUP(VLOOKUP($A74, 'E4 TB Allocation Details'!$A$18:$L$214, MATCH("Demand ID", 'E4 TB Allocation Details'!$A$18:$L$18, 0),FALSE), 'E2 Allocators'!$B$15:$W$358, MATCH('O5 Details by Class &amp; Accounts'!S$18, 'E2 Allocators'!$B$15:$W$15, 0),FALSE)*$F74)</f>
        <v>0</v>
      </c>
      <c r="T74" s="2186">
        <f>IF(ISERROR(VLOOKUP(VLOOKUP($A74, 'E4 TB Allocation Details'!$A$18:$L$214, MATCH("Demand ID", 'E4 TB Allocation Details'!$A$18:$L$18, 0),FALSE), 'E2 Allocators'!$B$15:$W$358, MATCH('O5 Details by Class &amp; Accounts'!T$18, 'E2 Allocators'!$B$15:$W$15, 0),FALSE)*$F74), 0, VLOOKUP(VLOOKUP($A74, 'E4 TB Allocation Details'!$A$18:$L$214, MATCH("Demand ID", 'E4 TB Allocation Details'!$A$18:$L$18, 0),FALSE), 'E2 Allocators'!$B$15:$W$358, MATCH('O5 Details by Class &amp; Accounts'!T$18, 'E2 Allocators'!$B$15:$W$15, 0),FALSE)*$F74)</f>
        <v>0</v>
      </c>
      <c r="U74" s="2186">
        <f>IF(ISERROR(VLOOKUP(VLOOKUP($A74, 'E4 TB Allocation Details'!$A$18:$L$214, MATCH("Demand ID", 'E4 TB Allocation Details'!$A$18:$L$18, 0),FALSE), 'E2 Allocators'!$B$15:$W$358, MATCH('O5 Details by Class &amp; Accounts'!U$18, 'E2 Allocators'!$B$15:$W$15, 0),FALSE)*$F74), 0, VLOOKUP(VLOOKUP($A74, 'E4 TB Allocation Details'!$A$18:$L$214, MATCH("Demand ID", 'E4 TB Allocation Details'!$A$18:$L$18, 0),FALSE), 'E2 Allocators'!$B$15:$W$358, MATCH('O5 Details by Class &amp; Accounts'!U$18, 'E2 Allocators'!$B$15:$W$15, 0),FALSE)*$F74)</f>
        <v>0</v>
      </c>
      <c r="V74" s="2186">
        <f>IF(ISERROR(VLOOKUP(VLOOKUP($A74, 'E4 TB Allocation Details'!$A$18:$L$214, MATCH("Demand ID", 'E4 TB Allocation Details'!$A$18:$L$18, 0),FALSE), 'E2 Allocators'!$B$15:$W$358, MATCH('O5 Details by Class &amp; Accounts'!V$18, 'E2 Allocators'!$B$15:$W$15, 0),FALSE)*$F74), 0, VLOOKUP(VLOOKUP($A74, 'E4 TB Allocation Details'!$A$18:$L$214, MATCH("Demand ID", 'E4 TB Allocation Details'!$A$18:$L$18, 0),FALSE), 'E2 Allocators'!$B$15:$W$358, MATCH('O5 Details by Class &amp; Accounts'!V$18, 'E2 Allocators'!$B$15:$W$15, 0),FALSE)*$F74)</f>
        <v>0</v>
      </c>
      <c r="W74" s="2186">
        <f>IF(ISERROR(VLOOKUP(VLOOKUP($A74, 'E4 TB Allocation Details'!$A$18:$L$214, MATCH("Demand ID", 'E4 TB Allocation Details'!$A$18:$L$18, 0),FALSE), 'E2 Allocators'!$B$15:$W$358, MATCH('O5 Details by Class &amp; Accounts'!W$18, 'E2 Allocators'!$B$15:$W$15, 0),FALSE)*$F74), 0, VLOOKUP(VLOOKUP($A74, 'E4 TB Allocation Details'!$A$18:$L$214, MATCH("Demand ID", 'E4 TB Allocation Details'!$A$18:$L$18, 0),FALSE), 'E2 Allocators'!$B$15:$W$358, MATCH('O5 Details by Class &amp; Accounts'!W$18, 'E2 Allocators'!$B$15:$W$15, 0),FALSE)*$F74)</f>
        <v>0</v>
      </c>
      <c r="X74" s="2186">
        <f>IF(ISERROR(VLOOKUP(VLOOKUP($A74, 'E4 TB Allocation Details'!$A$18:$L$214, MATCH("Demand ID", 'E4 TB Allocation Details'!$A$18:$L$18, 0),FALSE), 'E2 Allocators'!$B$15:$W$358, MATCH('O5 Details by Class &amp; Accounts'!X$18, 'E2 Allocators'!$B$15:$W$15, 0),FALSE)*$F74), 0, VLOOKUP(VLOOKUP($A74, 'E4 TB Allocation Details'!$A$18:$L$214, MATCH("Demand ID", 'E4 TB Allocation Details'!$A$18:$L$18, 0),FALSE), 'E2 Allocators'!$B$15:$W$358, MATCH('O5 Details by Class &amp; Accounts'!X$18, 'E2 Allocators'!$B$15:$W$15, 0),FALSE)*$F74)</f>
        <v>0</v>
      </c>
      <c r="Y74" s="2186">
        <f>IF(ISERROR(VLOOKUP(VLOOKUP($A74, 'E4 TB Allocation Details'!$A$18:$L$214, MATCH("Demand ID", 'E4 TB Allocation Details'!$A$18:$L$18, 0),FALSE), 'E2 Allocators'!$B$15:$W$358, MATCH('O5 Details by Class &amp; Accounts'!Y$18, 'E2 Allocators'!$B$15:$W$15, 0),FALSE)*$F74), 0, VLOOKUP(VLOOKUP($A74, 'E4 TB Allocation Details'!$A$18:$L$214, MATCH("Demand ID", 'E4 TB Allocation Details'!$A$18:$L$18, 0),FALSE), 'E2 Allocators'!$B$15:$W$358, MATCH('O5 Details by Class &amp; Accounts'!Y$18, 'E2 Allocators'!$B$15:$W$15, 0),FALSE)*$F74)</f>
        <v>0</v>
      </c>
      <c r="Z74" s="2186">
        <f>IF(ISERROR(VLOOKUP(VLOOKUP($A74, 'E4 TB Allocation Details'!$A$18:$L$214, MATCH("Demand ID", 'E4 TB Allocation Details'!$A$18:$L$18, 0),FALSE), 'E2 Allocators'!$B$15:$W$358, MATCH('O5 Details by Class &amp; Accounts'!Z$18, 'E2 Allocators'!$B$15:$W$15, 0),FALSE)*$F74), 0, VLOOKUP(VLOOKUP($A74, 'E4 TB Allocation Details'!$A$18:$L$214, MATCH("Demand ID", 'E4 TB Allocation Details'!$A$18:$L$18, 0),FALSE), 'E2 Allocators'!$B$15:$W$358, MATCH('O5 Details by Class &amp; Accounts'!Z$18, 'E2 Allocators'!$B$15:$W$15, 0),FALSE)*$F74)</f>
        <v>0</v>
      </c>
      <c r="AA74" s="2186">
        <f>IF(ISERROR(VLOOKUP(VLOOKUP($A74, 'E4 TB Allocation Details'!$A$18:$L$214, MATCH("Demand ID", 'E4 TB Allocation Details'!$A$18:$L$18, 0),FALSE), 'E2 Allocators'!$B$15:$W$358, MATCH('O5 Details by Class &amp; Accounts'!AA$18, 'E2 Allocators'!$B$15:$W$15, 0),FALSE)*$F74), 0, VLOOKUP(VLOOKUP($A74, 'E4 TB Allocation Details'!$A$18:$L$214, MATCH("Demand ID", 'E4 TB Allocation Details'!$A$18:$L$18, 0),FALSE), 'E2 Allocators'!$B$15:$W$358, MATCH('O5 Details by Class &amp; Accounts'!AA$18, 'E2 Allocators'!$B$15:$W$15, 0),FALSE)*$F74)</f>
        <v>0</v>
      </c>
      <c r="AB74" s="2186">
        <f>IF(ISERROR(VLOOKUP(VLOOKUP($A74, 'E4 TB Allocation Details'!$A$18:$L$214, MATCH("Demand ID", 'E4 TB Allocation Details'!$A$18:$L$18, 0),FALSE), 'E2 Allocators'!$B$15:$W$358, MATCH('O5 Details by Class &amp; Accounts'!AB$18, 'E2 Allocators'!$B$15:$W$15, 0),FALSE)*$F74), 0, VLOOKUP(VLOOKUP($A74, 'E4 TB Allocation Details'!$A$18:$L$214, MATCH("Demand ID", 'E4 TB Allocation Details'!$A$18:$L$18, 0),FALSE), 'E2 Allocators'!$B$15:$W$358, MATCH('O5 Details by Class &amp; Accounts'!AB$18, 'E2 Allocators'!$B$15:$W$15, 0),FALSE)*$F74)</f>
        <v>0</v>
      </c>
      <c r="AC74" s="2186">
        <f t="shared" si="9"/>
        <v>0</v>
      </c>
      <c r="AD74" s="2186">
        <f>IF(ISERROR(VLOOKUP(VLOOKUP($A74, 'E4 TB Allocation Details'!$A$18:$L$214, MATCH("Customer ID", 'E4 TB Allocation Details'!$A$18:$L$18, 0),FALSE), 'E2 Allocators'!$B$15:$W$358, MATCH('O5 Details by Class &amp; Accounts'!AD$18, 'E2 Allocators'!$B$15:$W$15, 0),FALSE)*$G74), 0, VLOOKUP(VLOOKUP($A74, 'E4 TB Allocation Details'!$A$18:$L$214, MATCH("Customer ID", 'E4 TB Allocation Details'!$A$18:$L$18, 0),FALSE), 'E2 Allocators'!$B$15:$W$358, MATCH('O5 Details by Class &amp; Accounts'!AD$18, 'E2 Allocators'!$B$15:$W$15, 0),FALSE)*$G74)</f>
        <v>0</v>
      </c>
      <c r="AE74" s="2186">
        <f>IF(ISERROR(VLOOKUP(VLOOKUP($A74, 'E4 TB Allocation Details'!$A$18:$L$214, MATCH("Customer ID", 'E4 TB Allocation Details'!$A$18:$L$18, 0),FALSE), 'E2 Allocators'!$B$15:$W$358, MATCH('O5 Details by Class &amp; Accounts'!AE$18, 'E2 Allocators'!$B$15:$W$15, 0),FALSE)*$G74), 0, VLOOKUP(VLOOKUP($A74, 'E4 TB Allocation Details'!$A$18:$L$214, MATCH("Customer ID", 'E4 TB Allocation Details'!$A$18:$L$18, 0),FALSE), 'E2 Allocators'!$B$15:$W$358, MATCH('O5 Details by Class &amp; Accounts'!AE$18, 'E2 Allocators'!$B$15:$W$15, 0),FALSE)*$G74)</f>
        <v>0</v>
      </c>
      <c r="AF74" s="2186">
        <f>IF(ISERROR(VLOOKUP(VLOOKUP($A74, 'E4 TB Allocation Details'!$A$18:$L$214, MATCH("Customer ID", 'E4 TB Allocation Details'!$A$18:$L$18, 0),FALSE), 'E2 Allocators'!$B$15:$W$358, MATCH('O5 Details by Class &amp; Accounts'!AF$18, 'E2 Allocators'!$B$15:$W$15, 0),FALSE)*$G74), 0, VLOOKUP(VLOOKUP($A74, 'E4 TB Allocation Details'!$A$18:$L$214, MATCH("Customer ID", 'E4 TB Allocation Details'!$A$18:$L$18, 0),FALSE), 'E2 Allocators'!$B$15:$W$358, MATCH('O5 Details by Class &amp; Accounts'!AF$18, 'E2 Allocators'!$B$15:$W$15, 0),FALSE)*$G74)</f>
        <v>0</v>
      </c>
      <c r="AG74" s="2186">
        <f>IF(ISERROR(VLOOKUP(VLOOKUP($A74, 'E4 TB Allocation Details'!$A$18:$L$214, MATCH("Customer ID", 'E4 TB Allocation Details'!$A$18:$L$18, 0),FALSE), 'E2 Allocators'!$B$15:$W$358, MATCH('O5 Details by Class &amp; Accounts'!AG$18, 'E2 Allocators'!$B$15:$W$15, 0),FALSE)*$G74), 0, VLOOKUP(VLOOKUP($A74, 'E4 TB Allocation Details'!$A$18:$L$214, MATCH("Customer ID", 'E4 TB Allocation Details'!$A$18:$L$18, 0),FALSE), 'E2 Allocators'!$B$15:$W$358, MATCH('O5 Details by Class &amp; Accounts'!AG$18, 'E2 Allocators'!$B$15:$W$15, 0),FALSE)*$G74)</f>
        <v>0</v>
      </c>
      <c r="AH74" s="2186">
        <f>IF(ISERROR(VLOOKUP(VLOOKUP($A74, 'E4 TB Allocation Details'!$A$18:$L$214, MATCH("Customer ID", 'E4 TB Allocation Details'!$A$18:$L$18, 0),FALSE), 'E2 Allocators'!$B$15:$W$358, MATCH('O5 Details by Class &amp; Accounts'!AH$18, 'E2 Allocators'!$B$15:$W$15, 0),FALSE)*$G74), 0, VLOOKUP(VLOOKUP($A74, 'E4 TB Allocation Details'!$A$18:$L$214, MATCH("Customer ID", 'E4 TB Allocation Details'!$A$18:$L$18, 0),FALSE), 'E2 Allocators'!$B$15:$W$358, MATCH('O5 Details by Class &amp; Accounts'!AH$18, 'E2 Allocators'!$B$15:$W$15, 0),FALSE)*$G74)</f>
        <v>0</v>
      </c>
      <c r="AI74" s="2186">
        <f>IF(ISERROR(VLOOKUP(VLOOKUP($A74, 'E4 TB Allocation Details'!$A$18:$L$214, MATCH("Customer ID", 'E4 TB Allocation Details'!$A$18:$L$18, 0),FALSE), 'E2 Allocators'!$B$15:$W$358, MATCH('O5 Details by Class &amp; Accounts'!AI$18, 'E2 Allocators'!$B$15:$W$15, 0),FALSE)*$G74), 0, VLOOKUP(VLOOKUP($A74, 'E4 TB Allocation Details'!$A$18:$L$214, MATCH("Customer ID", 'E4 TB Allocation Details'!$A$18:$L$18, 0),FALSE), 'E2 Allocators'!$B$15:$W$358, MATCH('O5 Details by Class &amp; Accounts'!AI$18, 'E2 Allocators'!$B$15:$W$15, 0),FALSE)*$G74)</f>
        <v>0</v>
      </c>
      <c r="AJ74" s="2186">
        <f>IF(ISERROR(VLOOKUP(VLOOKUP($A74, 'E4 TB Allocation Details'!$A$18:$L$214, MATCH("Customer ID", 'E4 TB Allocation Details'!$A$18:$L$18, 0),FALSE), 'E2 Allocators'!$B$15:$W$358, MATCH('O5 Details by Class &amp; Accounts'!AJ$18, 'E2 Allocators'!$B$15:$W$15, 0),FALSE)*$G74), 0, VLOOKUP(VLOOKUP($A74, 'E4 TB Allocation Details'!$A$18:$L$214, MATCH("Customer ID", 'E4 TB Allocation Details'!$A$18:$L$18, 0),FALSE), 'E2 Allocators'!$B$15:$W$358, MATCH('O5 Details by Class &amp; Accounts'!AJ$18, 'E2 Allocators'!$B$15:$W$15, 0),FALSE)*$G74)</f>
        <v>0</v>
      </c>
      <c r="AK74" s="2186">
        <f>IF(ISERROR(VLOOKUP(VLOOKUP($A74, 'E4 TB Allocation Details'!$A$18:$L$214, MATCH("Customer ID", 'E4 TB Allocation Details'!$A$18:$L$18, 0),FALSE), 'E2 Allocators'!$B$15:$W$358, MATCH('O5 Details by Class &amp; Accounts'!AK$18, 'E2 Allocators'!$B$15:$W$15, 0),FALSE)*$G74), 0, VLOOKUP(VLOOKUP($A74, 'E4 TB Allocation Details'!$A$18:$L$214, MATCH("Customer ID", 'E4 TB Allocation Details'!$A$18:$L$18, 0),FALSE), 'E2 Allocators'!$B$15:$W$358, MATCH('O5 Details by Class &amp; Accounts'!AK$18, 'E2 Allocators'!$B$15:$W$15, 0),FALSE)*$G74)</f>
        <v>0</v>
      </c>
      <c r="AL74" s="2186">
        <f>IF(ISERROR(VLOOKUP(VLOOKUP($A74, 'E4 TB Allocation Details'!$A$18:$L$214, MATCH("Customer ID", 'E4 TB Allocation Details'!$A$18:$L$18, 0),FALSE), 'E2 Allocators'!$B$15:$W$358, MATCH('O5 Details by Class &amp; Accounts'!AL$18, 'E2 Allocators'!$B$15:$W$15, 0),FALSE)*$G74), 0, VLOOKUP(VLOOKUP($A74, 'E4 TB Allocation Details'!$A$18:$L$214, MATCH("Customer ID", 'E4 TB Allocation Details'!$A$18:$L$18, 0),FALSE), 'E2 Allocators'!$B$15:$W$358, MATCH('O5 Details by Class &amp; Accounts'!AL$18, 'E2 Allocators'!$B$15:$W$15, 0),FALSE)*$G74)</f>
        <v>0</v>
      </c>
      <c r="AM74" s="2186">
        <f>IF(ISERROR(VLOOKUP(VLOOKUP($A74, 'E4 TB Allocation Details'!$A$18:$L$214, MATCH("Customer ID", 'E4 TB Allocation Details'!$A$18:$L$18, 0),FALSE), 'E2 Allocators'!$B$15:$W$358, MATCH('O5 Details by Class &amp; Accounts'!AM$18, 'E2 Allocators'!$B$15:$W$15, 0),FALSE)*$G74), 0, VLOOKUP(VLOOKUP($A74, 'E4 TB Allocation Details'!$A$18:$L$214, MATCH("Customer ID", 'E4 TB Allocation Details'!$A$18:$L$18, 0),FALSE), 'E2 Allocators'!$B$15:$W$358, MATCH('O5 Details by Class &amp; Accounts'!AM$18, 'E2 Allocators'!$B$15:$W$15, 0),FALSE)*$G74)</f>
        <v>0</v>
      </c>
      <c r="AN74" s="2186">
        <f>IF(ISERROR(VLOOKUP(VLOOKUP($A74, 'E4 TB Allocation Details'!$A$18:$L$214, MATCH("Customer ID", 'E4 TB Allocation Details'!$A$18:$L$18, 0),FALSE), 'E2 Allocators'!$B$15:$W$358, MATCH('O5 Details by Class &amp; Accounts'!AN$18, 'E2 Allocators'!$B$15:$W$15, 0),FALSE)*$G74), 0, VLOOKUP(VLOOKUP($A74, 'E4 TB Allocation Details'!$A$18:$L$214, MATCH("Customer ID", 'E4 TB Allocation Details'!$A$18:$L$18, 0),FALSE), 'E2 Allocators'!$B$15:$W$358, MATCH('O5 Details by Class &amp; Accounts'!AN$18, 'E2 Allocators'!$B$15:$W$15, 0),FALSE)*$G74)</f>
        <v>0</v>
      </c>
      <c r="AO74" s="2186">
        <f>IF(ISERROR(VLOOKUP(VLOOKUP($A74, 'E4 TB Allocation Details'!$A$18:$L$214, MATCH("Customer ID", 'E4 TB Allocation Details'!$A$18:$L$18, 0),FALSE), 'E2 Allocators'!$B$15:$W$358, MATCH('O5 Details by Class &amp; Accounts'!AO$18, 'E2 Allocators'!$B$15:$W$15, 0),FALSE)*$G74), 0, VLOOKUP(VLOOKUP($A74, 'E4 TB Allocation Details'!$A$18:$L$214, MATCH("Customer ID", 'E4 TB Allocation Details'!$A$18:$L$18, 0),FALSE), 'E2 Allocators'!$B$15:$W$358, MATCH('O5 Details by Class &amp; Accounts'!AO$18, 'E2 Allocators'!$B$15:$W$15, 0),FALSE)*$G74)</f>
        <v>0</v>
      </c>
      <c r="AP74" s="2186">
        <f>IF(ISERROR(VLOOKUP(VLOOKUP($A74, 'E4 TB Allocation Details'!$A$18:$L$214, MATCH("Customer ID", 'E4 TB Allocation Details'!$A$18:$L$18, 0),FALSE), 'E2 Allocators'!$B$15:$W$358, MATCH('O5 Details by Class &amp; Accounts'!AP$18, 'E2 Allocators'!$B$15:$W$15, 0),FALSE)*$G74), 0, VLOOKUP(VLOOKUP($A74, 'E4 TB Allocation Details'!$A$18:$L$214, MATCH("Customer ID", 'E4 TB Allocation Details'!$A$18:$L$18, 0),FALSE), 'E2 Allocators'!$B$15:$W$358, MATCH('O5 Details by Class &amp; Accounts'!AP$18, 'E2 Allocators'!$B$15:$W$15, 0),FALSE)*$G74)</f>
        <v>0</v>
      </c>
      <c r="AQ74" s="2186">
        <f>IF(ISERROR(VLOOKUP(VLOOKUP($A74, 'E4 TB Allocation Details'!$A$18:$L$214, MATCH("Customer ID", 'E4 TB Allocation Details'!$A$18:$L$18, 0),FALSE), 'E2 Allocators'!$B$15:$W$358, MATCH('O5 Details by Class &amp; Accounts'!AQ$18, 'E2 Allocators'!$B$15:$W$15, 0),FALSE)*$G74), 0, VLOOKUP(VLOOKUP($A74, 'E4 TB Allocation Details'!$A$18:$L$214, MATCH("Customer ID", 'E4 TB Allocation Details'!$A$18:$L$18, 0),FALSE), 'E2 Allocators'!$B$15:$W$358, MATCH('O5 Details by Class &amp; Accounts'!AQ$18, 'E2 Allocators'!$B$15:$W$15, 0),FALSE)*$G74)</f>
        <v>0</v>
      </c>
      <c r="AR74" s="2186">
        <f>IF(ISERROR(VLOOKUP(VLOOKUP($A74, 'E4 TB Allocation Details'!$A$18:$L$214, MATCH("Customer ID", 'E4 TB Allocation Details'!$A$18:$L$18, 0),FALSE), 'E2 Allocators'!$B$15:$W$358, MATCH('O5 Details by Class &amp; Accounts'!AR$18, 'E2 Allocators'!$B$15:$W$15, 0),FALSE)*$G74), 0, VLOOKUP(VLOOKUP($A74, 'E4 TB Allocation Details'!$A$18:$L$214, MATCH("Customer ID", 'E4 TB Allocation Details'!$A$18:$L$18, 0),FALSE), 'E2 Allocators'!$B$15:$W$358, MATCH('O5 Details by Class &amp; Accounts'!AR$18, 'E2 Allocators'!$B$15:$W$15, 0),FALSE)*$G74)</f>
        <v>0</v>
      </c>
      <c r="AS74" s="2186">
        <f>IF(ISERROR(VLOOKUP(VLOOKUP($A74, 'E4 TB Allocation Details'!$A$18:$L$214, MATCH("Customer ID", 'E4 TB Allocation Details'!$A$18:$L$18, 0),FALSE), 'E2 Allocators'!$B$15:$W$358, MATCH('O5 Details by Class &amp; Accounts'!AS$18, 'E2 Allocators'!$B$15:$W$15, 0),FALSE)*$G74), 0, VLOOKUP(VLOOKUP($A74, 'E4 TB Allocation Details'!$A$18:$L$214, MATCH("Customer ID", 'E4 TB Allocation Details'!$A$18:$L$18, 0),FALSE), 'E2 Allocators'!$B$15:$W$358, MATCH('O5 Details by Class &amp; Accounts'!AS$18, 'E2 Allocators'!$B$15:$W$15, 0),FALSE)*$G74)</f>
        <v>0</v>
      </c>
      <c r="AT74" s="2186">
        <f>IF(ISERROR(VLOOKUP(VLOOKUP($A74, 'E4 TB Allocation Details'!$A$18:$L$214, MATCH("Customer ID", 'E4 TB Allocation Details'!$A$18:$L$18, 0),FALSE), 'E2 Allocators'!$B$15:$W$358, MATCH('O5 Details by Class &amp; Accounts'!AT$18, 'E2 Allocators'!$B$15:$W$15, 0),FALSE)*$G74), 0, VLOOKUP(VLOOKUP($A74, 'E4 TB Allocation Details'!$A$18:$L$214, MATCH("Customer ID", 'E4 TB Allocation Details'!$A$18:$L$18, 0),FALSE), 'E2 Allocators'!$B$15:$W$358, MATCH('O5 Details by Class &amp; Accounts'!AT$18, 'E2 Allocators'!$B$15:$W$15, 0),FALSE)*$G74)</f>
        <v>0</v>
      </c>
      <c r="AU74" s="2186">
        <f>IF(ISERROR(VLOOKUP(VLOOKUP($A74, 'E4 TB Allocation Details'!$A$18:$L$214, MATCH("Customer ID", 'E4 TB Allocation Details'!$A$18:$L$18, 0),FALSE), 'E2 Allocators'!$B$15:$W$358, MATCH('O5 Details by Class &amp; Accounts'!AU$18, 'E2 Allocators'!$B$15:$W$15, 0),FALSE)*$G74), 0, VLOOKUP(VLOOKUP($A74, 'E4 TB Allocation Details'!$A$18:$L$214, MATCH("Customer ID", 'E4 TB Allocation Details'!$A$18:$L$18, 0),FALSE), 'E2 Allocators'!$B$15:$W$358, MATCH('O5 Details by Class &amp; Accounts'!AU$18, 'E2 Allocators'!$B$15:$W$15, 0),FALSE)*$G74)</f>
        <v>0</v>
      </c>
      <c r="AV74" s="2186">
        <f>IF(ISERROR(VLOOKUP(VLOOKUP($A74, 'E4 TB Allocation Details'!$A$18:$L$214, MATCH("Customer ID", 'E4 TB Allocation Details'!$A$18:$L$18, 0),FALSE), 'E2 Allocators'!$B$15:$W$358, MATCH('O5 Details by Class &amp; Accounts'!AV$18, 'E2 Allocators'!$B$15:$W$15, 0),FALSE)*$G74), 0, VLOOKUP(VLOOKUP($A74, 'E4 TB Allocation Details'!$A$18:$L$214, MATCH("Customer ID", 'E4 TB Allocation Details'!$A$18:$L$18, 0),FALSE), 'E2 Allocators'!$B$15:$W$358, MATCH('O5 Details by Class &amp; Accounts'!AV$18, 'E2 Allocators'!$B$15:$W$15, 0),FALSE)*$G74)</f>
        <v>0</v>
      </c>
      <c r="AW74" s="2186">
        <f>IF(ISERROR(VLOOKUP(VLOOKUP($A74, 'E4 TB Allocation Details'!$A$18:$L$214, MATCH("Customer ID", 'E4 TB Allocation Details'!$A$18:$L$18, 0),FALSE), 'E2 Allocators'!$B$15:$W$358, MATCH('O5 Details by Class &amp; Accounts'!AW$18, 'E2 Allocators'!$B$15:$W$15, 0),FALSE)*$G74), 0, VLOOKUP(VLOOKUP($A74, 'E4 TB Allocation Details'!$A$18:$L$214, MATCH("Customer ID", 'E4 TB Allocation Details'!$A$18:$L$18, 0),FALSE), 'E2 Allocators'!$B$15:$W$358, MATCH('O5 Details by Class &amp; Accounts'!AW$18, 'E2 Allocators'!$B$15:$W$15, 0),FALSE)*$G74)</f>
        <v>0</v>
      </c>
      <c r="AX74" s="2186">
        <f t="shared" si="10"/>
        <v>0</v>
      </c>
      <c r="AY74" s="2186">
        <f>IF(ISERROR(VLOOKUP(VLOOKUP($A74, 'E4 TB Allocation Details'!$A$18:$L$214, MATCH("Misc ID", 'E4 TB Allocation Details'!$A$18:$L$18, 0),FALSE), 'E2 Allocators'!$B$15:$W$358, MATCH('O5 Details by Class &amp; Accounts'!AY$18, 'E2 Allocators'!$B$15:$W$15, 0),FALSE)*$E74), 0, VLOOKUP(VLOOKUP($A74, 'E4 TB Allocation Details'!$A$18:$L$214, MATCH("Misc ID", 'E4 TB Allocation Details'!$A$18:$L$18, 0),FALSE), 'E2 Allocators'!$B$15:$W$358, MATCH('O5 Details by Class &amp; Accounts'!AY$18, 'E2 Allocators'!$B$15:$W$15, 0),FALSE)*$E74)</f>
        <v>0</v>
      </c>
      <c r="AZ74" s="2186">
        <f>IF(ISERROR(VLOOKUP(VLOOKUP($A74, 'E4 TB Allocation Details'!$A$18:$L$214, MATCH("Misc ID", 'E4 TB Allocation Details'!$A$18:$L$18, 0),FALSE), 'E2 Allocators'!$B$15:$W$358, MATCH('O5 Details by Class &amp; Accounts'!AZ$18, 'E2 Allocators'!$B$15:$W$15, 0),FALSE)*$E74), 0, VLOOKUP(VLOOKUP($A74, 'E4 TB Allocation Details'!$A$18:$L$214, MATCH("Misc ID", 'E4 TB Allocation Details'!$A$18:$L$18, 0),FALSE), 'E2 Allocators'!$B$15:$W$358, MATCH('O5 Details by Class &amp; Accounts'!AZ$18, 'E2 Allocators'!$B$15:$W$15, 0),FALSE)*$E74)</f>
        <v>0</v>
      </c>
      <c r="BA74" s="2186">
        <f>IF(ISERROR(VLOOKUP(VLOOKUP($A74, 'E4 TB Allocation Details'!$A$18:$L$214, MATCH("Misc ID", 'E4 TB Allocation Details'!$A$18:$L$18, 0),FALSE), 'E2 Allocators'!$B$15:$W$358, MATCH('O5 Details by Class &amp; Accounts'!BA$18, 'E2 Allocators'!$B$15:$W$15, 0),FALSE)*$E74), 0, VLOOKUP(VLOOKUP($A74, 'E4 TB Allocation Details'!$A$18:$L$214, MATCH("Misc ID", 'E4 TB Allocation Details'!$A$18:$L$18, 0),FALSE), 'E2 Allocators'!$B$15:$W$358, MATCH('O5 Details by Class &amp; Accounts'!BA$18, 'E2 Allocators'!$B$15:$W$15, 0),FALSE)*$E74)</f>
        <v>0</v>
      </c>
      <c r="BB74" s="2186">
        <f>IF(ISERROR(VLOOKUP(VLOOKUP($A74, 'E4 TB Allocation Details'!$A$18:$L$214, MATCH("Misc ID", 'E4 TB Allocation Details'!$A$18:$L$18, 0),FALSE), 'E2 Allocators'!$B$15:$W$358, MATCH('O5 Details by Class &amp; Accounts'!BB$18, 'E2 Allocators'!$B$15:$W$15, 0),FALSE)*$E74), 0, VLOOKUP(VLOOKUP($A74, 'E4 TB Allocation Details'!$A$18:$L$214, MATCH("Misc ID", 'E4 TB Allocation Details'!$A$18:$L$18, 0),FALSE), 'E2 Allocators'!$B$15:$W$358, MATCH('O5 Details by Class &amp; Accounts'!BB$18, 'E2 Allocators'!$B$15:$W$15, 0),FALSE)*$E74)</f>
        <v>0</v>
      </c>
      <c r="BC74" s="2186">
        <f>IF(ISERROR(VLOOKUP(VLOOKUP($A74, 'E4 TB Allocation Details'!$A$18:$L$214, MATCH("Misc ID", 'E4 TB Allocation Details'!$A$18:$L$18, 0),FALSE), 'E2 Allocators'!$B$15:$W$358, MATCH('O5 Details by Class &amp; Accounts'!BC$18, 'E2 Allocators'!$B$15:$W$15, 0),FALSE)*$E74), 0, VLOOKUP(VLOOKUP($A74, 'E4 TB Allocation Details'!$A$18:$L$214, MATCH("Misc ID", 'E4 TB Allocation Details'!$A$18:$L$18, 0),FALSE), 'E2 Allocators'!$B$15:$W$358, MATCH('O5 Details by Class &amp; Accounts'!BC$18, 'E2 Allocators'!$B$15:$W$15, 0),FALSE)*$E74)</f>
        <v>0</v>
      </c>
      <c r="BD74" s="2186">
        <f>IF(ISERROR(VLOOKUP(VLOOKUP($A74, 'E4 TB Allocation Details'!$A$18:$L$214, MATCH("Misc ID", 'E4 TB Allocation Details'!$A$18:$L$18, 0),FALSE), 'E2 Allocators'!$B$15:$W$358, MATCH('O5 Details by Class &amp; Accounts'!BD$18, 'E2 Allocators'!$B$15:$W$15, 0),FALSE)*$E74), 0, VLOOKUP(VLOOKUP($A74, 'E4 TB Allocation Details'!$A$18:$L$214, MATCH("Misc ID", 'E4 TB Allocation Details'!$A$18:$L$18, 0),FALSE), 'E2 Allocators'!$B$15:$W$358, MATCH('O5 Details by Class &amp; Accounts'!BD$18, 'E2 Allocators'!$B$15:$W$15, 0),FALSE)*$E74)</f>
        <v>0</v>
      </c>
      <c r="BE74" s="2186">
        <f>IF(ISERROR(VLOOKUP(VLOOKUP($A74, 'E4 TB Allocation Details'!$A$18:$L$214, MATCH("Misc ID", 'E4 TB Allocation Details'!$A$18:$L$18, 0),FALSE), 'E2 Allocators'!$B$15:$W$358, MATCH('O5 Details by Class &amp; Accounts'!BE$18, 'E2 Allocators'!$B$15:$W$15, 0),FALSE)*$E74), 0, VLOOKUP(VLOOKUP($A74, 'E4 TB Allocation Details'!$A$18:$L$214, MATCH("Misc ID", 'E4 TB Allocation Details'!$A$18:$L$18, 0),FALSE), 'E2 Allocators'!$B$15:$W$358, MATCH('O5 Details by Class &amp; Accounts'!BE$18, 'E2 Allocators'!$B$15:$W$15, 0),FALSE)*$E74)</f>
        <v>0</v>
      </c>
      <c r="BF74" s="2186">
        <f>IF(ISERROR(VLOOKUP(VLOOKUP($A74, 'E4 TB Allocation Details'!$A$18:$L$214, MATCH("Misc ID", 'E4 TB Allocation Details'!$A$18:$L$18, 0),FALSE), 'E2 Allocators'!$B$15:$W$358, MATCH('O5 Details by Class &amp; Accounts'!BF$18, 'E2 Allocators'!$B$15:$W$15, 0),FALSE)*$E74), 0, VLOOKUP(VLOOKUP($A74, 'E4 TB Allocation Details'!$A$18:$L$214, MATCH("Misc ID", 'E4 TB Allocation Details'!$A$18:$L$18, 0),FALSE), 'E2 Allocators'!$B$15:$W$358, MATCH('O5 Details by Class &amp; Accounts'!BF$18, 'E2 Allocators'!$B$15:$W$15, 0),FALSE)*$E74)</f>
        <v>0</v>
      </c>
      <c r="BG74" s="2186">
        <f>IF(ISERROR(VLOOKUP(VLOOKUP($A74, 'E4 TB Allocation Details'!$A$18:$L$214, MATCH("Misc ID", 'E4 TB Allocation Details'!$A$18:$L$18, 0),FALSE), 'E2 Allocators'!$B$15:$W$358, MATCH('O5 Details by Class &amp; Accounts'!BG$18, 'E2 Allocators'!$B$15:$W$15, 0),FALSE)*$E74), 0, VLOOKUP(VLOOKUP($A74, 'E4 TB Allocation Details'!$A$18:$L$214, MATCH("Misc ID", 'E4 TB Allocation Details'!$A$18:$L$18, 0),FALSE), 'E2 Allocators'!$B$15:$W$358, MATCH('O5 Details by Class &amp; Accounts'!BG$18, 'E2 Allocators'!$B$15:$W$15, 0),FALSE)*$E74)</f>
        <v>0</v>
      </c>
      <c r="BH74" s="2186">
        <f>IF(ISERROR(VLOOKUP(VLOOKUP($A74, 'E4 TB Allocation Details'!$A$18:$L$214, MATCH("Misc ID", 'E4 TB Allocation Details'!$A$18:$L$18, 0),FALSE), 'E2 Allocators'!$B$15:$W$358, MATCH('O5 Details by Class &amp; Accounts'!BH$18, 'E2 Allocators'!$B$15:$W$15, 0),FALSE)*$E74), 0, VLOOKUP(VLOOKUP($A74, 'E4 TB Allocation Details'!$A$18:$L$214, MATCH("Misc ID", 'E4 TB Allocation Details'!$A$18:$L$18, 0),FALSE), 'E2 Allocators'!$B$15:$W$358, MATCH('O5 Details by Class &amp; Accounts'!BH$18, 'E2 Allocators'!$B$15:$W$15, 0),FALSE)*$E74)</f>
        <v>0</v>
      </c>
      <c r="BI74" s="2186">
        <f>IF(ISERROR(VLOOKUP(VLOOKUP($A74, 'E4 TB Allocation Details'!$A$18:$L$214, MATCH("Misc ID", 'E4 TB Allocation Details'!$A$18:$L$18, 0),FALSE), 'E2 Allocators'!$B$15:$W$358, MATCH('O5 Details by Class &amp; Accounts'!BI$18, 'E2 Allocators'!$B$15:$W$15, 0),FALSE)*$E74), 0, VLOOKUP(VLOOKUP($A74, 'E4 TB Allocation Details'!$A$18:$L$214, MATCH("Misc ID", 'E4 TB Allocation Details'!$A$18:$L$18, 0),FALSE), 'E2 Allocators'!$B$15:$W$358, MATCH('O5 Details by Class &amp; Accounts'!BI$18, 'E2 Allocators'!$B$15:$W$15, 0),FALSE)*$E74)</f>
        <v>0</v>
      </c>
      <c r="BJ74" s="2186">
        <f>IF(ISERROR(VLOOKUP(VLOOKUP($A74, 'E4 TB Allocation Details'!$A$18:$L$214, MATCH("Misc ID", 'E4 TB Allocation Details'!$A$18:$L$18, 0),FALSE), 'E2 Allocators'!$B$15:$W$358, MATCH('O5 Details by Class &amp; Accounts'!BJ$18, 'E2 Allocators'!$B$15:$W$15, 0),FALSE)*$E74), 0, VLOOKUP(VLOOKUP($A74, 'E4 TB Allocation Details'!$A$18:$L$214, MATCH("Misc ID", 'E4 TB Allocation Details'!$A$18:$L$18, 0),FALSE), 'E2 Allocators'!$B$15:$W$358, MATCH('O5 Details by Class &amp; Accounts'!BJ$18, 'E2 Allocators'!$B$15:$W$15, 0),FALSE)*$E74)</f>
        <v>0</v>
      </c>
      <c r="BK74" s="2186">
        <f>IF(ISERROR(VLOOKUP(VLOOKUP($A74, 'E4 TB Allocation Details'!$A$18:$L$214, MATCH("Misc ID", 'E4 TB Allocation Details'!$A$18:$L$18, 0),FALSE), 'E2 Allocators'!$B$15:$W$358, MATCH('O5 Details by Class &amp; Accounts'!BK$18, 'E2 Allocators'!$B$15:$W$15, 0),FALSE)*$E74), 0, VLOOKUP(VLOOKUP($A74, 'E4 TB Allocation Details'!$A$18:$L$214, MATCH("Misc ID", 'E4 TB Allocation Details'!$A$18:$L$18, 0),FALSE), 'E2 Allocators'!$B$15:$W$358, MATCH('O5 Details by Class &amp; Accounts'!BK$18, 'E2 Allocators'!$B$15:$W$15, 0),FALSE)*$E74)</f>
        <v>0</v>
      </c>
      <c r="BL74" s="2186">
        <f>IF(ISERROR(VLOOKUP(VLOOKUP($A74, 'E4 TB Allocation Details'!$A$18:$L$214, MATCH("Misc ID", 'E4 TB Allocation Details'!$A$18:$L$18, 0),FALSE), 'E2 Allocators'!$B$15:$W$358, MATCH('O5 Details by Class &amp; Accounts'!BL$18, 'E2 Allocators'!$B$15:$W$15, 0),FALSE)*$E74), 0, VLOOKUP(VLOOKUP($A74, 'E4 TB Allocation Details'!$A$18:$L$214, MATCH("Misc ID", 'E4 TB Allocation Details'!$A$18:$L$18, 0),FALSE), 'E2 Allocators'!$B$15:$W$358, MATCH('O5 Details by Class &amp; Accounts'!BL$18, 'E2 Allocators'!$B$15:$W$15, 0),FALSE)*$E74)</f>
        <v>0</v>
      </c>
      <c r="BM74" s="2186">
        <f>IF(ISERROR(VLOOKUP(VLOOKUP($A74, 'E4 TB Allocation Details'!$A$18:$L$214, MATCH("Misc ID", 'E4 TB Allocation Details'!$A$18:$L$18, 0),FALSE), 'E2 Allocators'!$B$15:$W$358, MATCH('O5 Details by Class &amp; Accounts'!BM$18, 'E2 Allocators'!$B$15:$W$15, 0),FALSE)*$E74), 0, VLOOKUP(VLOOKUP($A74, 'E4 TB Allocation Details'!$A$18:$L$214, MATCH("Misc ID", 'E4 TB Allocation Details'!$A$18:$L$18, 0),FALSE), 'E2 Allocators'!$B$15:$W$358, MATCH('O5 Details by Class &amp; Accounts'!BM$18, 'E2 Allocators'!$B$15:$W$15, 0),FALSE)*$E74)</f>
        <v>0</v>
      </c>
      <c r="BN74" s="2186">
        <f>IF(ISERROR(VLOOKUP(VLOOKUP($A74, 'E4 TB Allocation Details'!$A$18:$L$214, MATCH("Misc ID", 'E4 TB Allocation Details'!$A$18:$L$18, 0),FALSE), 'E2 Allocators'!$B$15:$W$358, MATCH('O5 Details by Class &amp; Accounts'!BN$18, 'E2 Allocators'!$B$15:$W$15, 0),FALSE)*$E74), 0, VLOOKUP(VLOOKUP($A74, 'E4 TB Allocation Details'!$A$18:$L$214, MATCH("Misc ID", 'E4 TB Allocation Details'!$A$18:$L$18, 0),FALSE), 'E2 Allocators'!$B$15:$W$358, MATCH('O5 Details by Class &amp; Accounts'!BN$18, 'E2 Allocators'!$B$15:$W$15, 0),FALSE)*$E74)</f>
        <v>0</v>
      </c>
      <c r="BO74" s="2186">
        <f>IF(ISERROR(VLOOKUP(VLOOKUP($A74, 'E4 TB Allocation Details'!$A$18:$L$214, MATCH("Misc ID", 'E4 TB Allocation Details'!$A$18:$L$18, 0),FALSE), 'E2 Allocators'!$B$15:$W$358, MATCH('O5 Details by Class &amp; Accounts'!BO$18, 'E2 Allocators'!$B$15:$W$15, 0),FALSE)*$E74), 0, VLOOKUP(VLOOKUP($A74, 'E4 TB Allocation Details'!$A$18:$L$214, MATCH("Misc ID", 'E4 TB Allocation Details'!$A$18:$L$18, 0),FALSE), 'E2 Allocators'!$B$15:$W$358, MATCH('O5 Details by Class &amp; Accounts'!BO$18, 'E2 Allocators'!$B$15:$W$15, 0),FALSE)*$E74)</f>
        <v>0</v>
      </c>
      <c r="BP74" s="2186">
        <f>IF(ISERROR(VLOOKUP(VLOOKUP($A74, 'E4 TB Allocation Details'!$A$18:$L$214, MATCH("Misc ID", 'E4 TB Allocation Details'!$A$18:$L$18, 0),FALSE), 'E2 Allocators'!$B$15:$W$358, MATCH('O5 Details by Class &amp; Accounts'!BP$18, 'E2 Allocators'!$B$15:$W$15, 0),FALSE)*$E74), 0, VLOOKUP(VLOOKUP($A74, 'E4 TB Allocation Details'!$A$18:$L$214, MATCH("Misc ID", 'E4 TB Allocation Details'!$A$18:$L$18, 0),FALSE), 'E2 Allocators'!$B$15:$W$358, MATCH('O5 Details by Class &amp; Accounts'!BP$18, 'E2 Allocators'!$B$15:$W$15, 0),FALSE)*$E74)</f>
        <v>0</v>
      </c>
      <c r="BQ74" s="2186">
        <f>IF(ISERROR(VLOOKUP(VLOOKUP($A74, 'E4 TB Allocation Details'!$A$18:$L$214, MATCH("Misc ID", 'E4 TB Allocation Details'!$A$18:$L$18, 0),FALSE), 'E2 Allocators'!$B$15:$W$358, MATCH('O5 Details by Class &amp; Accounts'!BQ$18, 'E2 Allocators'!$B$15:$W$15, 0),FALSE)*$E74), 0, VLOOKUP(VLOOKUP($A74, 'E4 TB Allocation Details'!$A$18:$L$214, MATCH("Misc ID", 'E4 TB Allocation Details'!$A$18:$L$18, 0),FALSE), 'E2 Allocators'!$B$15:$W$358, MATCH('O5 Details by Class &amp; Accounts'!BQ$18, 'E2 Allocators'!$B$15:$W$15, 0),FALSE)*$E74)</f>
        <v>0</v>
      </c>
      <c r="BR74" s="2186">
        <f>IF(ISERROR(VLOOKUP(VLOOKUP($A74, 'E4 TB Allocation Details'!$A$18:$L$214, MATCH("Misc ID", 'E4 TB Allocation Details'!$A$18:$L$18, 0),FALSE), 'E2 Allocators'!$B$15:$W$358, MATCH('O5 Details by Class &amp; Accounts'!BR$18, 'E2 Allocators'!$B$15:$W$15, 0),FALSE)*$E74), 0, VLOOKUP(VLOOKUP($A74, 'E4 TB Allocation Details'!$A$18:$L$214, MATCH("Misc ID", 'E4 TB Allocation Details'!$A$18:$L$18, 0),FALSE), 'E2 Allocators'!$B$15:$W$358, MATCH('O5 Details by Class &amp; Accounts'!BR$18, 'E2 Allocators'!$B$15:$W$15, 0),FALSE)*$E74)</f>
        <v>0</v>
      </c>
      <c r="BS74" s="2186">
        <f t="shared" si="11"/>
        <v>0</v>
      </c>
      <c r="BT74" s="2186">
        <f>IF(ISERROR(VLOOKUP(VLOOKUP($A74, 'E4 TB Allocation Details'!$A$18:$L$214, MATCH("A &amp; G ID", 'E4 TB Allocation Details'!$A$18:$L$18, 0),FALSE), 'E2 Allocators'!$B$15:$W$358, MATCH('O5 Details by Class &amp; Accounts'!BT$18, 'E2 Allocators'!$B$15:$W$15, 0),FALSE)*$E74), 0, VLOOKUP(VLOOKUP($A74, 'E4 TB Allocation Details'!$A$18:$L$214, MATCH("A &amp; G ID", 'E4 TB Allocation Details'!$A$18:$L$18, 0),FALSE), 'E2 Allocators'!$B$15:$W$358, MATCH('O5 Details by Class &amp; Accounts'!BT$18, 'E2 Allocators'!$B$15:$W$15, 0),FALSE)*$E74)</f>
        <v>0</v>
      </c>
      <c r="BU74" s="2186">
        <f>IF(ISERROR(VLOOKUP(VLOOKUP($A74, 'E4 TB Allocation Details'!$A$18:$L$214, MATCH("A &amp; G ID", 'E4 TB Allocation Details'!$A$18:$L$18, 0),FALSE), 'E2 Allocators'!$B$15:$W$358, MATCH('O5 Details by Class &amp; Accounts'!BU$18, 'E2 Allocators'!$B$15:$W$15, 0),FALSE)*$E74), 0, VLOOKUP(VLOOKUP($A74, 'E4 TB Allocation Details'!$A$18:$L$214, MATCH("A &amp; G ID", 'E4 TB Allocation Details'!$A$18:$L$18, 0),FALSE), 'E2 Allocators'!$B$15:$W$358, MATCH('O5 Details by Class &amp; Accounts'!BU$18, 'E2 Allocators'!$B$15:$W$15, 0),FALSE)*$E74)</f>
        <v>0</v>
      </c>
      <c r="BV74" s="2186">
        <f>IF(ISERROR(VLOOKUP(VLOOKUP($A74, 'E4 TB Allocation Details'!$A$18:$L$214, MATCH("A &amp; G ID", 'E4 TB Allocation Details'!$A$18:$L$18, 0),FALSE), 'E2 Allocators'!$B$15:$W$358, MATCH('O5 Details by Class &amp; Accounts'!BV$18, 'E2 Allocators'!$B$15:$W$15, 0),FALSE)*$E74), 0, VLOOKUP(VLOOKUP($A74, 'E4 TB Allocation Details'!$A$18:$L$214, MATCH("A &amp; G ID", 'E4 TB Allocation Details'!$A$18:$L$18, 0),FALSE), 'E2 Allocators'!$B$15:$W$358, MATCH('O5 Details by Class &amp; Accounts'!BV$18, 'E2 Allocators'!$B$15:$W$15, 0),FALSE)*$E74)</f>
        <v>0</v>
      </c>
      <c r="BW74" s="2186">
        <f>IF(ISERROR(VLOOKUP(VLOOKUP($A74, 'E4 TB Allocation Details'!$A$18:$L$214, MATCH("A &amp; G ID", 'E4 TB Allocation Details'!$A$18:$L$18, 0),FALSE), 'E2 Allocators'!$B$15:$W$358, MATCH('O5 Details by Class &amp; Accounts'!BW$18, 'E2 Allocators'!$B$15:$W$15, 0),FALSE)*$E74), 0, VLOOKUP(VLOOKUP($A74, 'E4 TB Allocation Details'!$A$18:$L$214, MATCH("A &amp; G ID", 'E4 TB Allocation Details'!$A$18:$L$18, 0),FALSE), 'E2 Allocators'!$B$15:$W$358, MATCH('O5 Details by Class &amp; Accounts'!BW$18, 'E2 Allocators'!$B$15:$W$15, 0),FALSE)*$E74)</f>
        <v>0</v>
      </c>
      <c r="BX74" s="2186">
        <f>IF(ISERROR(VLOOKUP(VLOOKUP($A74, 'E4 TB Allocation Details'!$A$18:$L$214, MATCH("A &amp; G ID", 'E4 TB Allocation Details'!$A$18:$L$18, 0),FALSE), 'E2 Allocators'!$B$15:$W$358, MATCH('O5 Details by Class &amp; Accounts'!BX$18, 'E2 Allocators'!$B$15:$W$15, 0),FALSE)*$E74), 0, VLOOKUP(VLOOKUP($A74, 'E4 TB Allocation Details'!$A$18:$L$214, MATCH("A &amp; G ID", 'E4 TB Allocation Details'!$A$18:$L$18, 0),FALSE), 'E2 Allocators'!$B$15:$W$358, MATCH('O5 Details by Class &amp; Accounts'!BX$18, 'E2 Allocators'!$B$15:$W$15, 0),FALSE)*$E74)</f>
        <v>0</v>
      </c>
      <c r="BY74" s="2186">
        <f>IF(ISERROR(VLOOKUP(VLOOKUP($A74, 'E4 TB Allocation Details'!$A$18:$L$214, MATCH("A &amp; G ID", 'E4 TB Allocation Details'!$A$18:$L$18, 0),FALSE), 'E2 Allocators'!$B$15:$W$358, MATCH('O5 Details by Class &amp; Accounts'!BY$18, 'E2 Allocators'!$B$15:$W$15, 0),FALSE)*$E74), 0, VLOOKUP(VLOOKUP($A74, 'E4 TB Allocation Details'!$A$18:$L$214, MATCH("A &amp; G ID", 'E4 TB Allocation Details'!$A$18:$L$18, 0),FALSE), 'E2 Allocators'!$B$15:$W$358, MATCH('O5 Details by Class &amp; Accounts'!BY$18, 'E2 Allocators'!$B$15:$W$15, 0),FALSE)*$E74)</f>
        <v>0</v>
      </c>
      <c r="BZ74" s="2186">
        <f>IF(ISERROR(VLOOKUP(VLOOKUP($A74, 'E4 TB Allocation Details'!$A$18:$L$214, MATCH("A &amp; G ID", 'E4 TB Allocation Details'!$A$18:$L$18, 0),FALSE), 'E2 Allocators'!$B$15:$W$358, MATCH('O5 Details by Class &amp; Accounts'!BZ$18, 'E2 Allocators'!$B$15:$W$15, 0),FALSE)*$E74), 0, VLOOKUP(VLOOKUP($A74, 'E4 TB Allocation Details'!$A$18:$L$214, MATCH("A &amp; G ID", 'E4 TB Allocation Details'!$A$18:$L$18, 0),FALSE), 'E2 Allocators'!$B$15:$W$358, MATCH('O5 Details by Class &amp; Accounts'!BZ$18, 'E2 Allocators'!$B$15:$W$15, 0),FALSE)*$E74)</f>
        <v>0</v>
      </c>
      <c r="CA74" s="2186">
        <f>IF(ISERROR(VLOOKUP(VLOOKUP($A74, 'E4 TB Allocation Details'!$A$18:$L$214, MATCH("A &amp; G ID", 'E4 TB Allocation Details'!$A$18:$L$18, 0),FALSE), 'E2 Allocators'!$B$15:$W$358, MATCH('O5 Details by Class &amp; Accounts'!CA$18, 'E2 Allocators'!$B$15:$W$15, 0),FALSE)*$E74), 0, VLOOKUP(VLOOKUP($A74, 'E4 TB Allocation Details'!$A$18:$L$214, MATCH("A &amp; G ID", 'E4 TB Allocation Details'!$A$18:$L$18, 0),FALSE), 'E2 Allocators'!$B$15:$W$358, MATCH('O5 Details by Class &amp; Accounts'!CA$18, 'E2 Allocators'!$B$15:$W$15, 0),FALSE)*$E74)</f>
        <v>0</v>
      </c>
      <c r="CB74" s="2186">
        <f>IF(ISERROR(VLOOKUP(VLOOKUP($A74, 'E4 TB Allocation Details'!$A$18:$L$214, MATCH("A &amp; G ID", 'E4 TB Allocation Details'!$A$18:$L$18, 0),FALSE), 'E2 Allocators'!$B$15:$W$358, MATCH('O5 Details by Class &amp; Accounts'!CB$18, 'E2 Allocators'!$B$15:$W$15, 0),FALSE)*$E74), 0, VLOOKUP(VLOOKUP($A74, 'E4 TB Allocation Details'!$A$18:$L$214, MATCH("A &amp; G ID", 'E4 TB Allocation Details'!$A$18:$L$18, 0),FALSE), 'E2 Allocators'!$B$15:$W$358, MATCH('O5 Details by Class &amp; Accounts'!CB$18, 'E2 Allocators'!$B$15:$W$15, 0),FALSE)*$E74)</f>
        <v>0</v>
      </c>
      <c r="CC74" s="2186">
        <f>IF(ISERROR(VLOOKUP(VLOOKUP($A74, 'E4 TB Allocation Details'!$A$18:$L$214, MATCH("A &amp; G ID", 'E4 TB Allocation Details'!$A$18:$L$18, 0),FALSE), 'E2 Allocators'!$B$15:$W$358, MATCH('O5 Details by Class &amp; Accounts'!CC$18, 'E2 Allocators'!$B$15:$W$15, 0),FALSE)*$E74), 0, VLOOKUP(VLOOKUP($A74, 'E4 TB Allocation Details'!$A$18:$L$214, MATCH("A &amp; G ID", 'E4 TB Allocation Details'!$A$18:$L$18, 0),FALSE), 'E2 Allocators'!$B$15:$W$358, MATCH('O5 Details by Class &amp; Accounts'!CC$18, 'E2 Allocators'!$B$15:$W$15, 0),FALSE)*$E74)</f>
        <v>0</v>
      </c>
      <c r="CD74" s="2186">
        <f>IF(ISERROR(VLOOKUP(VLOOKUP($A74, 'E4 TB Allocation Details'!$A$18:$L$214, MATCH("A &amp; G ID", 'E4 TB Allocation Details'!$A$18:$L$18, 0),FALSE), 'E2 Allocators'!$B$15:$W$358, MATCH('O5 Details by Class &amp; Accounts'!CD$18, 'E2 Allocators'!$B$15:$W$15, 0),FALSE)*$E74), 0, VLOOKUP(VLOOKUP($A74, 'E4 TB Allocation Details'!$A$18:$L$214, MATCH("A &amp; G ID", 'E4 TB Allocation Details'!$A$18:$L$18, 0),FALSE), 'E2 Allocators'!$B$15:$W$358, MATCH('O5 Details by Class &amp; Accounts'!CD$18, 'E2 Allocators'!$B$15:$W$15, 0),FALSE)*$E74)</f>
        <v>0</v>
      </c>
      <c r="CE74" s="2186">
        <f>IF(ISERROR(VLOOKUP(VLOOKUP($A74, 'E4 TB Allocation Details'!$A$18:$L$214, MATCH("A &amp; G ID", 'E4 TB Allocation Details'!$A$18:$L$18, 0),FALSE), 'E2 Allocators'!$B$15:$W$358, MATCH('O5 Details by Class &amp; Accounts'!CE$18, 'E2 Allocators'!$B$15:$W$15, 0),FALSE)*$E74), 0, VLOOKUP(VLOOKUP($A74, 'E4 TB Allocation Details'!$A$18:$L$214, MATCH("A &amp; G ID", 'E4 TB Allocation Details'!$A$18:$L$18, 0),FALSE), 'E2 Allocators'!$B$15:$W$358, MATCH('O5 Details by Class &amp; Accounts'!CE$18, 'E2 Allocators'!$B$15:$W$15, 0),FALSE)*$E74)</f>
        <v>0</v>
      </c>
      <c r="CF74" s="2186">
        <f>IF(ISERROR(VLOOKUP(VLOOKUP($A74, 'E4 TB Allocation Details'!$A$18:$L$214, MATCH("A &amp; G ID", 'E4 TB Allocation Details'!$A$18:$L$18, 0),FALSE), 'E2 Allocators'!$B$15:$W$358, MATCH('O5 Details by Class &amp; Accounts'!CF$18, 'E2 Allocators'!$B$15:$W$15, 0),FALSE)*$E74), 0, VLOOKUP(VLOOKUP($A74, 'E4 TB Allocation Details'!$A$18:$L$214, MATCH("A &amp; G ID", 'E4 TB Allocation Details'!$A$18:$L$18, 0),FALSE), 'E2 Allocators'!$B$15:$W$358, MATCH('O5 Details by Class &amp; Accounts'!CF$18, 'E2 Allocators'!$B$15:$W$15, 0),FALSE)*$E74)</f>
        <v>0</v>
      </c>
      <c r="CG74" s="2186">
        <f>IF(ISERROR(VLOOKUP(VLOOKUP($A74, 'E4 TB Allocation Details'!$A$18:$L$214, MATCH("A &amp; G ID", 'E4 TB Allocation Details'!$A$18:$L$18, 0),FALSE), 'E2 Allocators'!$B$15:$W$358, MATCH('O5 Details by Class &amp; Accounts'!CG$18, 'E2 Allocators'!$B$15:$W$15, 0),FALSE)*$E74), 0, VLOOKUP(VLOOKUP($A74, 'E4 TB Allocation Details'!$A$18:$L$214, MATCH("A &amp; G ID", 'E4 TB Allocation Details'!$A$18:$L$18, 0),FALSE), 'E2 Allocators'!$B$15:$W$358, MATCH('O5 Details by Class &amp; Accounts'!CG$18, 'E2 Allocators'!$B$15:$W$15, 0),FALSE)*$E74)</f>
        <v>0</v>
      </c>
      <c r="CH74" s="2186">
        <f>IF(ISERROR(VLOOKUP(VLOOKUP($A74, 'E4 TB Allocation Details'!$A$18:$L$214, MATCH("A &amp; G ID", 'E4 TB Allocation Details'!$A$18:$L$18, 0),FALSE), 'E2 Allocators'!$B$15:$W$358, MATCH('O5 Details by Class &amp; Accounts'!CH$18, 'E2 Allocators'!$B$15:$W$15, 0),FALSE)*$E74), 0, VLOOKUP(VLOOKUP($A74, 'E4 TB Allocation Details'!$A$18:$L$214, MATCH("A &amp; G ID", 'E4 TB Allocation Details'!$A$18:$L$18, 0),FALSE), 'E2 Allocators'!$B$15:$W$358, MATCH('O5 Details by Class &amp; Accounts'!CH$18, 'E2 Allocators'!$B$15:$W$15, 0),FALSE)*$E74)</f>
        <v>0</v>
      </c>
      <c r="CI74" s="2186">
        <f>IF(ISERROR(VLOOKUP(VLOOKUP($A74, 'E4 TB Allocation Details'!$A$18:$L$214, MATCH("A &amp; G ID", 'E4 TB Allocation Details'!$A$18:$L$18, 0),FALSE), 'E2 Allocators'!$B$15:$W$358, MATCH('O5 Details by Class &amp; Accounts'!CI$18, 'E2 Allocators'!$B$15:$W$15, 0),FALSE)*$E74), 0, VLOOKUP(VLOOKUP($A74, 'E4 TB Allocation Details'!$A$18:$L$214, MATCH("A &amp; G ID", 'E4 TB Allocation Details'!$A$18:$L$18, 0),FALSE), 'E2 Allocators'!$B$15:$W$358, MATCH('O5 Details by Class &amp; Accounts'!CI$18, 'E2 Allocators'!$B$15:$W$15, 0),FALSE)*$E74)</f>
        <v>0</v>
      </c>
      <c r="CJ74" s="2186">
        <f>IF(ISERROR(VLOOKUP(VLOOKUP($A74, 'E4 TB Allocation Details'!$A$18:$L$214, MATCH("A &amp; G ID", 'E4 TB Allocation Details'!$A$18:$L$18, 0),FALSE), 'E2 Allocators'!$B$15:$W$358, MATCH('O5 Details by Class &amp; Accounts'!CJ$18, 'E2 Allocators'!$B$15:$W$15, 0),FALSE)*$E74), 0, VLOOKUP(VLOOKUP($A74, 'E4 TB Allocation Details'!$A$18:$L$214, MATCH("A &amp; G ID", 'E4 TB Allocation Details'!$A$18:$L$18, 0),FALSE), 'E2 Allocators'!$B$15:$W$358, MATCH('O5 Details by Class &amp; Accounts'!CJ$18, 'E2 Allocators'!$B$15:$W$15, 0),FALSE)*$E74)</f>
        <v>0</v>
      </c>
      <c r="CK74" s="2186">
        <f>IF(ISERROR(VLOOKUP(VLOOKUP($A74, 'E4 TB Allocation Details'!$A$18:$L$214, MATCH("A &amp; G ID", 'E4 TB Allocation Details'!$A$18:$L$18, 0),FALSE), 'E2 Allocators'!$B$15:$W$358, MATCH('O5 Details by Class &amp; Accounts'!CK$18, 'E2 Allocators'!$B$15:$W$15, 0),FALSE)*$E74), 0, VLOOKUP(VLOOKUP($A74, 'E4 TB Allocation Details'!$A$18:$L$214, MATCH("A &amp; G ID", 'E4 TB Allocation Details'!$A$18:$L$18, 0),FALSE), 'E2 Allocators'!$B$15:$W$358, MATCH('O5 Details by Class &amp; Accounts'!CK$18, 'E2 Allocators'!$B$15:$W$15, 0),FALSE)*$E74)</f>
        <v>0</v>
      </c>
      <c r="CL74" s="2186">
        <f>IF(ISERROR(VLOOKUP(VLOOKUP($A74, 'E4 TB Allocation Details'!$A$18:$L$214, MATCH("A &amp; G ID", 'E4 TB Allocation Details'!$A$18:$L$18, 0),FALSE), 'E2 Allocators'!$B$15:$W$358, MATCH('O5 Details by Class &amp; Accounts'!CL$18, 'E2 Allocators'!$B$15:$W$15, 0),FALSE)*$E74), 0, VLOOKUP(VLOOKUP($A74, 'E4 TB Allocation Details'!$A$18:$L$214, MATCH("A &amp; G ID", 'E4 TB Allocation Details'!$A$18:$L$18, 0),FALSE), 'E2 Allocators'!$B$15:$W$358, MATCH('O5 Details by Class &amp; Accounts'!CL$18, 'E2 Allocators'!$B$15:$W$15, 0),FALSE)*$E74)</f>
        <v>0</v>
      </c>
      <c r="CM74" s="2186">
        <f>IF(ISERROR(VLOOKUP(VLOOKUP($A74, 'E4 TB Allocation Details'!$A$18:$L$214, MATCH("A &amp; G ID", 'E4 TB Allocation Details'!$A$18:$L$18, 0),FALSE), 'E2 Allocators'!$B$15:$W$358, MATCH('O5 Details by Class &amp; Accounts'!CM$18, 'E2 Allocators'!$B$15:$W$15, 0),FALSE)*$E74), 0, VLOOKUP(VLOOKUP($A74, 'E4 TB Allocation Details'!$A$18:$L$214, MATCH("A &amp; G ID", 'E4 TB Allocation Details'!$A$18:$L$18, 0),FALSE), 'E2 Allocators'!$B$15:$W$358, MATCH('O5 Details by Class &amp; Accounts'!CM$18, 'E2 Allocators'!$B$15:$W$15, 0),FALSE)*$E74)</f>
        <v>0</v>
      </c>
      <c r="CN74" s="2186">
        <f t="shared" si="12"/>
        <v>0</v>
      </c>
      <c r="CO74" s="2187">
        <f t="shared" si="7"/>
        <v>0</v>
      </c>
      <c r="CQ74" s="1625" t="s">
        <v>5</v>
      </c>
    </row>
    <row r="75" spans="1:95" s="54" customFormat="1" ht="25.5" x14ac:dyDescent="0.2">
      <c r="A75" s="1838">
        <v>1975</v>
      </c>
      <c r="B75" s="1807" t="s">
        <v>1546</v>
      </c>
      <c r="C75" s="2184">
        <f>IF(ISERROR(VLOOKUP($A75,'I3 TB Data'!$A$19:$H$483,MATCH('O5 Details by Class &amp; Accounts'!$C$18, 'I3 TB Data'!$A$19:$H$19,0),0)), 0, VLOOKUP($A75,'I3 TB Data'!$A$19:$H$483,MATCH('O5 Details by Class &amp; Accounts'!$C$18,'I3 TB Data'!$A$19:$H$19,0),0))</f>
        <v>0</v>
      </c>
      <c r="D75" s="2185">
        <f>'I4 BO ASSETS'!E77</f>
        <v>0</v>
      </c>
      <c r="E75" s="2184">
        <f t="shared" si="6"/>
        <v>0</v>
      </c>
      <c r="F75" s="2186">
        <f>IF(ISERROR(VLOOKUP($A75, 'E1 Categorization'!A33:E124, MATCH("Customer Component", 'E1 Categorization'!$A$33:$E$33,0), 0)), 0, IF(VLOOKUP($A75, 'E1 Categorization'!A33:E124, MATCH("Customer Component", 'E1 Categorization'!$A$33:$E$33,0), 0)=0, 'O5 Details by Class &amp; Accounts'!$E75, IF(AND(VLOOKUP($A75, 'E1 Categorization'!A33:E124, MATCH("Customer Component", 'E1 Categorization'!$A$33:$E$33,0), 0) &gt;0, VLOOKUP($A75, 'E1 Categorization'!A33:E124, MATCH("Customer Component", 'E1 Categorization'!$A$33:$E$33,0), 0)&lt;1), 'O5 Details by Class &amp; Accounts'!$E75*(1-VLOOKUP($A75, 'E1 Categorization'!A33:E124, MATCH("Customer Component", 'E1 Categorization'!$A$33:$E$33,0), 0)), 0)))</f>
        <v>0</v>
      </c>
      <c r="G75" s="2186">
        <f>IF(ISERROR(VLOOKUP($A75, 'E1 Categorization'!A33:E124, MATCH("Customer Component", 'E1 Categorization'!$A$33:$E$33,0), 0)),0, IF(VLOOKUP($A75, 'E1 Categorization'!A33:E124, MATCH("Customer Component", 'E1 Categorization'!$A$33:$E$33,0), 0)=0, 0, IF(AND(VLOOKUP($A75, 'E1 Categorization'!A33:E124, MATCH("Customer Component", 'E1 Categorization'!$A$33:$E$33,0), 0) &gt;0, VLOOKUP($A75, 'E1 Categorization'!A33:E124, MATCH("Customer Component", 'E1 Categorization'!$A$33:$E$33,0), 0)&lt;1), 'O5 Details by Class &amp; Accounts'!$E75*(VLOOKUP($A75, 'E1 Categorization'!A33:E124, MATCH("Customer Component", 'E1 Categorization'!$A$33:$E$33,0), 0)), 'O5 Details by Class &amp; Accounts'!$E75)))</f>
        <v>0</v>
      </c>
      <c r="H75" s="2186">
        <f t="shared" si="8"/>
        <v>0</v>
      </c>
      <c r="I75" s="2186">
        <f>IF(ISERROR(VLOOKUP(VLOOKUP($A75, 'E4 TB Allocation Details'!$A$18:$L$214, MATCH("Demand ID", 'E4 TB Allocation Details'!$A$18:$L$18, 0),FALSE), 'E2 Allocators'!$B$15:$W$358, MATCH('O5 Details by Class &amp; Accounts'!I$18, 'E2 Allocators'!$B$15:$W$15, 0),FALSE)*$F75), 0, VLOOKUP(VLOOKUP($A75, 'E4 TB Allocation Details'!$A$18:$L$214, MATCH("Demand ID", 'E4 TB Allocation Details'!$A$18:$L$18, 0),FALSE), 'E2 Allocators'!$B$15:$W$358, MATCH('O5 Details by Class &amp; Accounts'!I$18, 'E2 Allocators'!$B$15:$W$15, 0),FALSE)*$F75)</f>
        <v>0</v>
      </c>
      <c r="J75" s="2186">
        <f>IF(ISERROR(VLOOKUP(VLOOKUP($A75, 'E4 TB Allocation Details'!$A$18:$L$214, MATCH("Demand ID", 'E4 TB Allocation Details'!$A$18:$L$18, 0),FALSE), 'E2 Allocators'!$B$15:$W$358, MATCH('O5 Details by Class &amp; Accounts'!J$18, 'E2 Allocators'!$B$15:$W$15, 0),FALSE)*$F75), 0, VLOOKUP(VLOOKUP($A75, 'E4 TB Allocation Details'!$A$18:$L$214, MATCH("Demand ID", 'E4 TB Allocation Details'!$A$18:$L$18, 0),FALSE), 'E2 Allocators'!$B$15:$W$358, MATCH('O5 Details by Class &amp; Accounts'!J$18, 'E2 Allocators'!$B$15:$W$15, 0),FALSE)*$F75)</f>
        <v>0</v>
      </c>
      <c r="K75" s="2186">
        <f>IF(ISERROR(VLOOKUP(VLOOKUP($A75, 'E4 TB Allocation Details'!$A$18:$L$214, MATCH("Demand ID", 'E4 TB Allocation Details'!$A$18:$L$18, 0),FALSE), 'E2 Allocators'!$B$15:$W$358, MATCH('O5 Details by Class &amp; Accounts'!K$18, 'E2 Allocators'!$B$15:$W$15, 0),FALSE)*$F75), 0, VLOOKUP(VLOOKUP($A75, 'E4 TB Allocation Details'!$A$18:$L$214, MATCH("Demand ID", 'E4 TB Allocation Details'!$A$18:$L$18, 0),FALSE), 'E2 Allocators'!$B$15:$W$358, MATCH('O5 Details by Class &amp; Accounts'!K$18, 'E2 Allocators'!$B$15:$W$15, 0),FALSE)*$F75)</f>
        <v>0</v>
      </c>
      <c r="L75" s="2186">
        <f>IF(ISERROR(VLOOKUP(VLOOKUP($A75, 'E4 TB Allocation Details'!$A$18:$L$214, MATCH("Demand ID", 'E4 TB Allocation Details'!$A$18:$L$18, 0),FALSE), 'E2 Allocators'!$B$15:$W$358, MATCH('O5 Details by Class &amp; Accounts'!L$18, 'E2 Allocators'!$B$15:$W$15, 0),FALSE)*$F75), 0, VLOOKUP(VLOOKUP($A75, 'E4 TB Allocation Details'!$A$18:$L$214, MATCH("Demand ID", 'E4 TB Allocation Details'!$A$18:$L$18, 0),FALSE), 'E2 Allocators'!$B$15:$W$358, MATCH('O5 Details by Class &amp; Accounts'!L$18, 'E2 Allocators'!$B$15:$W$15, 0),FALSE)*$F75)</f>
        <v>0</v>
      </c>
      <c r="M75" s="2186">
        <f>IF(ISERROR(VLOOKUP(VLOOKUP($A75, 'E4 TB Allocation Details'!$A$18:$L$214, MATCH("Demand ID", 'E4 TB Allocation Details'!$A$18:$L$18, 0),FALSE), 'E2 Allocators'!$B$15:$W$358, MATCH('O5 Details by Class &amp; Accounts'!M$18, 'E2 Allocators'!$B$15:$W$15, 0),FALSE)*$F75), 0, VLOOKUP(VLOOKUP($A75, 'E4 TB Allocation Details'!$A$18:$L$214, MATCH("Demand ID", 'E4 TB Allocation Details'!$A$18:$L$18, 0),FALSE), 'E2 Allocators'!$B$15:$W$358, MATCH('O5 Details by Class &amp; Accounts'!M$18, 'E2 Allocators'!$B$15:$W$15, 0),FALSE)*$F75)</f>
        <v>0</v>
      </c>
      <c r="N75" s="2186">
        <f>IF(ISERROR(VLOOKUP(VLOOKUP($A75, 'E4 TB Allocation Details'!$A$18:$L$214, MATCH("Demand ID", 'E4 TB Allocation Details'!$A$18:$L$18, 0),FALSE), 'E2 Allocators'!$B$15:$W$358, MATCH('O5 Details by Class &amp; Accounts'!N$18, 'E2 Allocators'!$B$15:$W$15, 0),FALSE)*$F75), 0, VLOOKUP(VLOOKUP($A75, 'E4 TB Allocation Details'!$A$18:$L$214, MATCH("Demand ID", 'E4 TB Allocation Details'!$A$18:$L$18, 0),FALSE), 'E2 Allocators'!$B$15:$W$358, MATCH('O5 Details by Class &amp; Accounts'!N$18, 'E2 Allocators'!$B$15:$W$15, 0),FALSE)*$F75)</f>
        <v>0</v>
      </c>
      <c r="O75" s="2186">
        <f>IF(ISERROR(VLOOKUP(VLOOKUP($A75, 'E4 TB Allocation Details'!$A$18:$L$214, MATCH("Demand ID", 'E4 TB Allocation Details'!$A$18:$L$18, 0),FALSE), 'E2 Allocators'!$B$15:$W$358, MATCH('O5 Details by Class &amp; Accounts'!O$18, 'E2 Allocators'!$B$15:$W$15, 0),FALSE)*$F75), 0, VLOOKUP(VLOOKUP($A75, 'E4 TB Allocation Details'!$A$18:$L$214, MATCH("Demand ID", 'E4 TB Allocation Details'!$A$18:$L$18, 0),FALSE), 'E2 Allocators'!$B$15:$W$358, MATCH('O5 Details by Class &amp; Accounts'!O$18, 'E2 Allocators'!$B$15:$W$15, 0),FALSE)*$F75)</f>
        <v>0</v>
      </c>
      <c r="P75" s="2186">
        <f>IF(ISERROR(VLOOKUP(VLOOKUP($A75, 'E4 TB Allocation Details'!$A$18:$L$214, MATCH("Demand ID", 'E4 TB Allocation Details'!$A$18:$L$18, 0),FALSE), 'E2 Allocators'!$B$15:$W$358, MATCH('O5 Details by Class &amp; Accounts'!P$18, 'E2 Allocators'!$B$15:$W$15, 0),FALSE)*$F75), 0, VLOOKUP(VLOOKUP($A75, 'E4 TB Allocation Details'!$A$18:$L$214, MATCH("Demand ID", 'E4 TB Allocation Details'!$A$18:$L$18, 0),FALSE), 'E2 Allocators'!$B$15:$W$358, MATCH('O5 Details by Class &amp; Accounts'!P$18, 'E2 Allocators'!$B$15:$W$15, 0),FALSE)*$F75)</f>
        <v>0</v>
      </c>
      <c r="Q75" s="2186">
        <f>IF(ISERROR(VLOOKUP(VLOOKUP($A75, 'E4 TB Allocation Details'!$A$18:$L$214, MATCH("Demand ID", 'E4 TB Allocation Details'!$A$18:$L$18, 0),FALSE), 'E2 Allocators'!$B$15:$W$358, MATCH('O5 Details by Class &amp; Accounts'!Q$18, 'E2 Allocators'!$B$15:$W$15, 0),FALSE)*$F75), 0, VLOOKUP(VLOOKUP($A75, 'E4 TB Allocation Details'!$A$18:$L$214, MATCH("Demand ID", 'E4 TB Allocation Details'!$A$18:$L$18, 0),FALSE), 'E2 Allocators'!$B$15:$W$358, MATCH('O5 Details by Class &amp; Accounts'!Q$18, 'E2 Allocators'!$B$15:$W$15, 0),FALSE)*$F75)</f>
        <v>0</v>
      </c>
      <c r="R75" s="2186">
        <f>IF(ISERROR(VLOOKUP(VLOOKUP($A75, 'E4 TB Allocation Details'!$A$18:$L$214, MATCH("Demand ID", 'E4 TB Allocation Details'!$A$18:$L$18, 0),FALSE), 'E2 Allocators'!$B$15:$W$358, MATCH('O5 Details by Class &amp; Accounts'!R$18, 'E2 Allocators'!$B$15:$W$15, 0),FALSE)*$F75), 0, VLOOKUP(VLOOKUP($A75, 'E4 TB Allocation Details'!$A$18:$L$214, MATCH("Demand ID", 'E4 TB Allocation Details'!$A$18:$L$18, 0),FALSE), 'E2 Allocators'!$B$15:$W$358, MATCH('O5 Details by Class &amp; Accounts'!R$18, 'E2 Allocators'!$B$15:$W$15, 0),FALSE)*$F75)</f>
        <v>0</v>
      </c>
      <c r="S75" s="2186">
        <f>IF(ISERROR(VLOOKUP(VLOOKUP($A75, 'E4 TB Allocation Details'!$A$18:$L$214, MATCH("Demand ID", 'E4 TB Allocation Details'!$A$18:$L$18, 0),FALSE), 'E2 Allocators'!$B$15:$W$358, MATCH('O5 Details by Class &amp; Accounts'!S$18, 'E2 Allocators'!$B$15:$W$15, 0),FALSE)*$F75), 0, VLOOKUP(VLOOKUP($A75, 'E4 TB Allocation Details'!$A$18:$L$214, MATCH("Demand ID", 'E4 TB Allocation Details'!$A$18:$L$18, 0),FALSE), 'E2 Allocators'!$B$15:$W$358, MATCH('O5 Details by Class &amp; Accounts'!S$18, 'E2 Allocators'!$B$15:$W$15, 0),FALSE)*$F75)</f>
        <v>0</v>
      </c>
      <c r="T75" s="2186">
        <f>IF(ISERROR(VLOOKUP(VLOOKUP($A75, 'E4 TB Allocation Details'!$A$18:$L$214, MATCH("Demand ID", 'E4 TB Allocation Details'!$A$18:$L$18, 0),FALSE), 'E2 Allocators'!$B$15:$W$358, MATCH('O5 Details by Class &amp; Accounts'!T$18, 'E2 Allocators'!$B$15:$W$15, 0),FALSE)*$F75), 0, VLOOKUP(VLOOKUP($A75, 'E4 TB Allocation Details'!$A$18:$L$214, MATCH("Demand ID", 'E4 TB Allocation Details'!$A$18:$L$18, 0),FALSE), 'E2 Allocators'!$B$15:$W$358, MATCH('O5 Details by Class &amp; Accounts'!T$18, 'E2 Allocators'!$B$15:$W$15, 0),FALSE)*$F75)</f>
        <v>0</v>
      </c>
      <c r="U75" s="2186">
        <f>IF(ISERROR(VLOOKUP(VLOOKUP($A75, 'E4 TB Allocation Details'!$A$18:$L$214, MATCH("Demand ID", 'E4 TB Allocation Details'!$A$18:$L$18, 0),FALSE), 'E2 Allocators'!$B$15:$W$358, MATCH('O5 Details by Class &amp; Accounts'!U$18, 'E2 Allocators'!$B$15:$W$15, 0),FALSE)*$F75), 0, VLOOKUP(VLOOKUP($A75, 'E4 TB Allocation Details'!$A$18:$L$214, MATCH("Demand ID", 'E4 TB Allocation Details'!$A$18:$L$18, 0),FALSE), 'E2 Allocators'!$B$15:$W$358, MATCH('O5 Details by Class &amp; Accounts'!U$18, 'E2 Allocators'!$B$15:$W$15, 0),FALSE)*$F75)</f>
        <v>0</v>
      </c>
      <c r="V75" s="2186">
        <f>IF(ISERROR(VLOOKUP(VLOOKUP($A75, 'E4 TB Allocation Details'!$A$18:$L$214, MATCH("Demand ID", 'E4 TB Allocation Details'!$A$18:$L$18, 0),FALSE), 'E2 Allocators'!$B$15:$W$358, MATCH('O5 Details by Class &amp; Accounts'!V$18, 'E2 Allocators'!$B$15:$W$15, 0),FALSE)*$F75), 0, VLOOKUP(VLOOKUP($A75, 'E4 TB Allocation Details'!$A$18:$L$214, MATCH("Demand ID", 'E4 TB Allocation Details'!$A$18:$L$18, 0),FALSE), 'E2 Allocators'!$B$15:$W$358, MATCH('O5 Details by Class &amp; Accounts'!V$18, 'E2 Allocators'!$B$15:$W$15, 0),FALSE)*$F75)</f>
        <v>0</v>
      </c>
      <c r="W75" s="2186">
        <f>IF(ISERROR(VLOOKUP(VLOOKUP($A75, 'E4 TB Allocation Details'!$A$18:$L$214, MATCH("Demand ID", 'E4 TB Allocation Details'!$A$18:$L$18, 0),FALSE), 'E2 Allocators'!$B$15:$W$358, MATCH('O5 Details by Class &amp; Accounts'!W$18, 'E2 Allocators'!$B$15:$W$15, 0),FALSE)*$F75), 0, VLOOKUP(VLOOKUP($A75, 'E4 TB Allocation Details'!$A$18:$L$214, MATCH("Demand ID", 'E4 TB Allocation Details'!$A$18:$L$18, 0),FALSE), 'E2 Allocators'!$B$15:$W$358, MATCH('O5 Details by Class &amp; Accounts'!W$18, 'E2 Allocators'!$B$15:$W$15, 0),FALSE)*$F75)</f>
        <v>0</v>
      </c>
      <c r="X75" s="2186">
        <f>IF(ISERROR(VLOOKUP(VLOOKUP($A75, 'E4 TB Allocation Details'!$A$18:$L$214, MATCH("Demand ID", 'E4 TB Allocation Details'!$A$18:$L$18, 0),FALSE), 'E2 Allocators'!$B$15:$W$358, MATCH('O5 Details by Class &amp; Accounts'!X$18, 'E2 Allocators'!$B$15:$W$15, 0),FALSE)*$F75), 0, VLOOKUP(VLOOKUP($A75, 'E4 TB Allocation Details'!$A$18:$L$214, MATCH("Demand ID", 'E4 TB Allocation Details'!$A$18:$L$18, 0),FALSE), 'E2 Allocators'!$B$15:$W$358, MATCH('O5 Details by Class &amp; Accounts'!X$18, 'E2 Allocators'!$B$15:$W$15, 0),FALSE)*$F75)</f>
        <v>0</v>
      </c>
      <c r="Y75" s="2186">
        <f>IF(ISERROR(VLOOKUP(VLOOKUP($A75, 'E4 TB Allocation Details'!$A$18:$L$214, MATCH("Demand ID", 'E4 TB Allocation Details'!$A$18:$L$18, 0),FALSE), 'E2 Allocators'!$B$15:$W$358, MATCH('O5 Details by Class &amp; Accounts'!Y$18, 'E2 Allocators'!$B$15:$W$15, 0),FALSE)*$F75), 0, VLOOKUP(VLOOKUP($A75, 'E4 TB Allocation Details'!$A$18:$L$214, MATCH("Demand ID", 'E4 TB Allocation Details'!$A$18:$L$18, 0),FALSE), 'E2 Allocators'!$B$15:$W$358, MATCH('O5 Details by Class &amp; Accounts'!Y$18, 'E2 Allocators'!$B$15:$W$15, 0),FALSE)*$F75)</f>
        <v>0</v>
      </c>
      <c r="Z75" s="2186">
        <f>IF(ISERROR(VLOOKUP(VLOOKUP($A75, 'E4 TB Allocation Details'!$A$18:$L$214, MATCH("Demand ID", 'E4 TB Allocation Details'!$A$18:$L$18, 0),FALSE), 'E2 Allocators'!$B$15:$W$358, MATCH('O5 Details by Class &amp; Accounts'!Z$18, 'E2 Allocators'!$B$15:$W$15, 0),FALSE)*$F75), 0, VLOOKUP(VLOOKUP($A75, 'E4 TB Allocation Details'!$A$18:$L$214, MATCH("Demand ID", 'E4 TB Allocation Details'!$A$18:$L$18, 0),FALSE), 'E2 Allocators'!$B$15:$W$358, MATCH('O5 Details by Class &amp; Accounts'!Z$18, 'E2 Allocators'!$B$15:$W$15, 0),FALSE)*$F75)</f>
        <v>0</v>
      </c>
      <c r="AA75" s="2186">
        <f>IF(ISERROR(VLOOKUP(VLOOKUP($A75, 'E4 TB Allocation Details'!$A$18:$L$214, MATCH("Demand ID", 'E4 TB Allocation Details'!$A$18:$L$18, 0),FALSE), 'E2 Allocators'!$B$15:$W$358, MATCH('O5 Details by Class &amp; Accounts'!AA$18, 'E2 Allocators'!$B$15:$W$15, 0),FALSE)*$F75), 0, VLOOKUP(VLOOKUP($A75, 'E4 TB Allocation Details'!$A$18:$L$214, MATCH("Demand ID", 'E4 TB Allocation Details'!$A$18:$L$18, 0),FALSE), 'E2 Allocators'!$B$15:$W$358, MATCH('O5 Details by Class &amp; Accounts'!AA$18, 'E2 Allocators'!$B$15:$W$15, 0),FALSE)*$F75)</f>
        <v>0</v>
      </c>
      <c r="AB75" s="2186">
        <f>IF(ISERROR(VLOOKUP(VLOOKUP($A75, 'E4 TB Allocation Details'!$A$18:$L$214, MATCH("Demand ID", 'E4 TB Allocation Details'!$A$18:$L$18, 0),FALSE), 'E2 Allocators'!$B$15:$W$358, MATCH('O5 Details by Class &amp; Accounts'!AB$18, 'E2 Allocators'!$B$15:$W$15, 0),FALSE)*$F75), 0, VLOOKUP(VLOOKUP($A75, 'E4 TB Allocation Details'!$A$18:$L$214, MATCH("Demand ID", 'E4 TB Allocation Details'!$A$18:$L$18, 0),FALSE), 'E2 Allocators'!$B$15:$W$358, MATCH('O5 Details by Class &amp; Accounts'!AB$18, 'E2 Allocators'!$B$15:$W$15, 0),FALSE)*$F75)</f>
        <v>0</v>
      </c>
      <c r="AC75" s="2186">
        <f t="shared" si="9"/>
        <v>0</v>
      </c>
      <c r="AD75" s="2186">
        <f>IF(ISERROR(VLOOKUP(VLOOKUP($A75, 'E4 TB Allocation Details'!$A$18:$L$214, MATCH("Customer ID", 'E4 TB Allocation Details'!$A$18:$L$18, 0),FALSE), 'E2 Allocators'!$B$15:$W$358, MATCH('O5 Details by Class &amp; Accounts'!AD$18, 'E2 Allocators'!$B$15:$W$15, 0),FALSE)*$G75), 0, VLOOKUP(VLOOKUP($A75, 'E4 TB Allocation Details'!$A$18:$L$214, MATCH("Customer ID", 'E4 TB Allocation Details'!$A$18:$L$18, 0),FALSE), 'E2 Allocators'!$B$15:$W$358, MATCH('O5 Details by Class &amp; Accounts'!AD$18, 'E2 Allocators'!$B$15:$W$15, 0),FALSE)*$G75)</f>
        <v>0</v>
      </c>
      <c r="AE75" s="2186">
        <f>IF(ISERROR(VLOOKUP(VLOOKUP($A75, 'E4 TB Allocation Details'!$A$18:$L$214, MATCH("Customer ID", 'E4 TB Allocation Details'!$A$18:$L$18, 0),FALSE), 'E2 Allocators'!$B$15:$W$358, MATCH('O5 Details by Class &amp; Accounts'!AE$18, 'E2 Allocators'!$B$15:$W$15, 0),FALSE)*$G75), 0, VLOOKUP(VLOOKUP($A75, 'E4 TB Allocation Details'!$A$18:$L$214, MATCH("Customer ID", 'E4 TB Allocation Details'!$A$18:$L$18, 0),FALSE), 'E2 Allocators'!$B$15:$W$358, MATCH('O5 Details by Class &amp; Accounts'!AE$18, 'E2 Allocators'!$B$15:$W$15, 0),FALSE)*$G75)</f>
        <v>0</v>
      </c>
      <c r="AF75" s="2186">
        <f>IF(ISERROR(VLOOKUP(VLOOKUP($A75, 'E4 TB Allocation Details'!$A$18:$L$214, MATCH("Customer ID", 'E4 TB Allocation Details'!$A$18:$L$18, 0),FALSE), 'E2 Allocators'!$B$15:$W$358, MATCH('O5 Details by Class &amp; Accounts'!AF$18, 'E2 Allocators'!$B$15:$W$15, 0),FALSE)*$G75), 0, VLOOKUP(VLOOKUP($A75, 'E4 TB Allocation Details'!$A$18:$L$214, MATCH("Customer ID", 'E4 TB Allocation Details'!$A$18:$L$18, 0),FALSE), 'E2 Allocators'!$B$15:$W$358, MATCH('O5 Details by Class &amp; Accounts'!AF$18, 'E2 Allocators'!$B$15:$W$15, 0),FALSE)*$G75)</f>
        <v>0</v>
      </c>
      <c r="AG75" s="2186">
        <f>IF(ISERROR(VLOOKUP(VLOOKUP($A75, 'E4 TB Allocation Details'!$A$18:$L$214, MATCH("Customer ID", 'E4 TB Allocation Details'!$A$18:$L$18, 0),FALSE), 'E2 Allocators'!$B$15:$W$358, MATCH('O5 Details by Class &amp; Accounts'!AG$18, 'E2 Allocators'!$B$15:$W$15, 0),FALSE)*$G75), 0, VLOOKUP(VLOOKUP($A75, 'E4 TB Allocation Details'!$A$18:$L$214, MATCH("Customer ID", 'E4 TB Allocation Details'!$A$18:$L$18, 0),FALSE), 'E2 Allocators'!$B$15:$W$358, MATCH('O5 Details by Class &amp; Accounts'!AG$18, 'E2 Allocators'!$B$15:$W$15, 0),FALSE)*$G75)</f>
        <v>0</v>
      </c>
      <c r="AH75" s="2186">
        <f>IF(ISERROR(VLOOKUP(VLOOKUP($A75, 'E4 TB Allocation Details'!$A$18:$L$214, MATCH("Customer ID", 'E4 TB Allocation Details'!$A$18:$L$18, 0),FALSE), 'E2 Allocators'!$B$15:$W$358, MATCH('O5 Details by Class &amp; Accounts'!AH$18, 'E2 Allocators'!$B$15:$W$15, 0),FALSE)*$G75), 0, VLOOKUP(VLOOKUP($A75, 'E4 TB Allocation Details'!$A$18:$L$214, MATCH("Customer ID", 'E4 TB Allocation Details'!$A$18:$L$18, 0),FALSE), 'E2 Allocators'!$B$15:$W$358, MATCH('O5 Details by Class &amp; Accounts'!AH$18, 'E2 Allocators'!$B$15:$W$15, 0),FALSE)*$G75)</f>
        <v>0</v>
      </c>
      <c r="AI75" s="2186">
        <f>IF(ISERROR(VLOOKUP(VLOOKUP($A75, 'E4 TB Allocation Details'!$A$18:$L$214, MATCH("Customer ID", 'E4 TB Allocation Details'!$A$18:$L$18, 0),FALSE), 'E2 Allocators'!$B$15:$W$358, MATCH('O5 Details by Class &amp; Accounts'!AI$18, 'E2 Allocators'!$B$15:$W$15, 0),FALSE)*$G75), 0, VLOOKUP(VLOOKUP($A75, 'E4 TB Allocation Details'!$A$18:$L$214, MATCH("Customer ID", 'E4 TB Allocation Details'!$A$18:$L$18, 0),FALSE), 'E2 Allocators'!$B$15:$W$358, MATCH('O5 Details by Class &amp; Accounts'!AI$18, 'E2 Allocators'!$B$15:$W$15, 0),FALSE)*$G75)</f>
        <v>0</v>
      </c>
      <c r="AJ75" s="2186">
        <f>IF(ISERROR(VLOOKUP(VLOOKUP($A75, 'E4 TB Allocation Details'!$A$18:$L$214, MATCH("Customer ID", 'E4 TB Allocation Details'!$A$18:$L$18, 0),FALSE), 'E2 Allocators'!$B$15:$W$358, MATCH('O5 Details by Class &amp; Accounts'!AJ$18, 'E2 Allocators'!$B$15:$W$15, 0),FALSE)*$G75), 0, VLOOKUP(VLOOKUP($A75, 'E4 TB Allocation Details'!$A$18:$L$214, MATCH("Customer ID", 'E4 TB Allocation Details'!$A$18:$L$18, 0),FALSE), 'E2 Allocators'!$B$15:$W$358, MATCH('O5 Details by Class &amp; Accounts'!AJ$18, 'E2 Allocators'!$B$15:$W$15, 0),FALSE)*$G75)</f>
        <v>0</v>
      </c>
      <c r="AK75" s="2186">
        <f>IF(ISERROR(VLOOKUP(VLOOKUP($A75, 'E4 TB Allocation Details'!$A$18:$L$214, MATCH("Customer ID", 'E4 TB Allocation Details'!$A$18:$L$18, 0),FALSE), 'E2 Allocators'!$B$15:$W$358, MATCH('O5 Details by Class &amp; Accounts'!AK$18, 'E2 Allocators'!$B$15:$W$15, 0),FALSE)*$G75), 0, VLOOKUP(VLOOKUP($A75, 'E4 TB Allocation Details'!$A$18:$L$214, MATCH("Customer ID", 'E4 TB Allocation Details'!$A$18:$L$18, 0),FALSE), 'E2 Allocators'!$B$15:$W$358, MATCH('O5 Details by Class &amp; Accounts'!AK$18, 'E2 Allocators'!$B$15:$W$15, 0),FALSE)*$G75)</f>
        <v>0</v>
      </c>
      <c r="AL75" s="2186">
        <f>IF(ISERROR(VLOOKUP(VLOOKUP($A75, 'E4 TB Allocation Details'!$A$18:$L$214, MATCH("Customer ID", 'E4 TB Allocation Details'!$A$18:$L$18, 0),FALSE), 'E2 Allocators'!$B$15:$W$358, MATCH('O5 Details by Class &amp; Accounts'!AL$18, 'E2 Allocators'!$B$15:$W$15, 0),FALSE)*$G75), 0, VLOOKUP(VLOOKUP($A75, 'E4 TB Allocation Details'!$A$18:$L$214, MATCH("Customer ID", 'E4 TB Allocation Details'!$A$18:$L$18, 0),FALSE), 'E2 Allocators'!$B$15:$W$358, MATCH('O5 Details by Class &amp; Accounts'!AL$18, 'E2 Allocators'!$B$15:$W$15, 0),FALSE)*$G75)</f>
        <v>0</v>
      </c>
      <c r="AM75" s="2186">
        <f>IF(ISERROR(VLOOKUP(VLOOKUP($A75, 'E4 TB Allocation Details'!$A$18:$L$214, MATCH("Customer ID", 'E4 TB Allocation Details'!$A$18:$L$18, 0),FALSE), 'E2 Allocators'!$B$15:$W$358, MATCH('O5 Details by Class &amp; Accounts'!AM$18, 'E2 Allocators'!$B$15:$W$15, 0),FALSE)*$G75), 0, VLOOKUP(VLOOKUP($A75, 'E4 TB Allocation Details'!$A$18:$L$214, MATCH("Customer ID", 'E4 TB Allocation Details'!$A$18:$L$18, 0),FALSE), 'E2 Allocators'!$B$15:$W$358, MATCH('O5 Details by Class &amp; Accounts'!AM$18, 'E2 Allocators'!$B$15:$W$15, 0),FALSE)*$G75)</f>
        <v>0</v>
      </c>
      <c r="AN75" s="2186">
        <f>IF(ISERROR(VLOOKUP(VLOOKUP($A75, 'E4 TB Allocation Details'!$A$18:$L$214, MATCH("Customer ID", 'E4 TB Allocation Details'!$A$18:$L$18, 0),FALSE), 'E2 Allocators'!$B$15:$W$358, MATCH('O5 Details by Class &amp; Accounts'!AN$18, 'E2 Allocators'!$B$15:$W$15, 0),FALSE)*$G75), 0, VLOOKUP(VLOOKUP($A75, 'E4 TB Allocation Details'!$A$18:$L$214, MATCH("Customer ID", 'E4 TB Allocation Details'!$A$18:$L$18, 0),FALSE), 'E2 Allocators'!$B$15:$W$358, MATCH('O5 Details by Class &amp; Accounts'!AN$18, 'E2 Allocators'!$B$15:$W$15, 0),FALSE)*$G75)</f>
        <v>0</v>
      </c>
      <c r="AO75" s="2186">
        <f>IF(ISERROR(VLOOKUP(VLOOKUP($A75, 'E4 TB Allocation Details'!$A$18:$L$214, MATCH("Customer ID", 'E4 TB Allocation Details'!$A$18:$L$18, 0),FALSE), 'E2 Allocators'!$B$15:$W$358, MATCH('O5 Details by Class &amp; Accounts'!AO$18, 'E2 Allocators'!$B$15:$W$15, 0),FALSE)*$G75), 0, VLOOKUP(VLOOKUP($A75, 'E4 TB Allocation Details'!$A$18:$L$214, MATCH("Customer ID", 'E4 TB Allocation Details'!$A$18:$L$18, 0),FALSE), 'E2 Allocators'!$B$15:$W$358, MATCH('O5 Details by Class &amp; Accounts'!AO$18, 'E2 Allocators'!$B$15:$W$15, 0),FALSE)*$G75)</f>
        <v>0</v>
      </c>
      <c r="AP75" s="2186">
        <f>IF(ISERROR(VLOOKUP(VLOOKUP($A75, 'E4 TB Allocation Details'!$A$18:$L$214, MATCH("Customer ID", 'E4 TB Allocation Details'!$A$18:$L$18, 0),FALSE), 'E2 Allocators'!$B$15:$W$358, MATCH('O5 Details by Class &amp; Accounts'!AP$18, 'E2 Allocators'!$B$15:$W$15, 0),FALSE)*$G75), 0, VLOOKUP(VLOOKUP($A75, 'E4 TB Allocation Details'!$A$18:$L$214, MATCH("Customer ID", 'E4 TB Allocation Details'!$A$18:$L$18, 0),FALSE), 'E2 Allocators'!$B$15:$W$358, MATCH('O5 Details by Class &amp; Accounts'!AP$18, 'E2 Allocators'!$B$15:$W$15, 0),FALSE)*$G75)</f>
        <v>0</v>
      </c>
      <c r="AQ75" s="2186">
        <f>IF(ISERROR(VLOOKUP(VLOOKUP($A75, 'E4 TB Allocation Details'!$A$18:$L$214, MATCH("Customer ID", 'E4 TB Allocation Details'!$A$18:$L$18, 0),FALSE), 'E2 Allocators'!$B$15:$W$358, MATCH('O5 Details by Class &amp; Accounts'!AQ$18, 'E2 Allocators'!$B$15:$W$15, 0),FALSE)*$G75), 0, VLOOKUP(VLOOKUP($A75, 'E4 TB Allocation Details'!$A$18:$L$214, MATCH("Customer ID", 'E4 TB Allocation Details'!$A$18:$L$18, 0),FALSE), 'E2 Allocators'!$B$15:$W$358, MATCH('O5 Details by Class &amp; Accounts'!AQ$18, 'E2 Allocators'!$B$15:$W$15, 0),FALSE)*$G75)</f>
        <v>0</v>
      </c>
      <c r="AR75" s="2186">
        <f>IF(ISERROR(VLOOKUP(VLOOKUP($A75, 'E4 TB Allocation Details'!$A$18:$L$214, MATCH("Customer ID", 'E4 TB Allocation Details'!$A$18:$L$18, 0),FALSE), 'E2 Allocators'!$B$15:$W$358, MATCH('O5 Details by Class &amp; Accounts'!AR$18, 'E2 Allocators'!$B$15:$W$15, 0),FALSE)*$G75), 0, VLOOKUP(VLOOKUP($A75, 'E4 TB Allocation Details'!$A$18:$L$214, MATCH("Customer ID", 'E4 TB Allocation Details'!$A$18:$L$18, 0),FALSE), 'E2 Allocators'!$B$15:$W$358, MATCH('O5 Details by Class &amp; Accounts'!AR$18, 'E2 Allocators'!$B$15:$W$15, 0),FALSE)*$G75)</f>
        <v>0</v>
      </c>
      <c r="AS75" s="2186">
        <f>IF(ISERROR(VLOOKUP(VLOOKUP($A75, 'E4 TB Allocation Details'!$A$18:$L$214, MATCH("Customer ID", 'E4 TB Allocation Details'!$A$18:$L$18, 0),FALSE), 'E2 Allocators'!$B$15:$W$358, MATCH('O5 Details by Class &amp; Accounts'!AS$18, 'E2 Allocators'!$B$15:$W$15, 0),FALSE)*$G75), 0, VLOOKUP(VLOOKUP($A75, 'E4 TB Allocation Details'!$A$18:$L$214, MATCH("Customer ID", 'E4 TB Allocation Details'!$A$18:$L$18, 0),FALSE), 'E2 Allocators'!$B$15:$W$358, MATCH('O5 Details by Class &amp; Accounts'!AS$18, 'E2 Allocators'!$B$15:$W$15, 0),FALSE)*$G75)</f>
        <v>0</v>
      </c>
      <c r="AT75" s="2186">
        <f>IF(ISERROR(VLOOKUP(VLOOKUP($A75, 'E4 TB Allocation Details'!$A$18:$L$214, MATCH("Customer ID", 'E4 TB Allocation Details'!$A$18:$L$18, 0),FALSE), 'E2 Allocators'!$B$15:$W$358, MATCH('O5 Details by Class &amp; Accounts'!AT$18, 'E2 Allocators'!$B$15:$W$15, 0),FALSE)*$G75), 0, VLOOKUP(VLOOKUP($A75, 'E4 TB Allocation Details'!$A$18:$L$214, MATCH("Customer ID", 'E4 TB Allocation Details'!$A$18:$L$18, 0),FALSE), 'E2 Allocators'!$B$15:$W$358, MATCH('O5 Details by Class &amp; Accounts'!AT$18, 'E2 Allocators'!$B$15:$W$15, 0),FALSE)*$G75)</f>
        <v>0</v>
      </c>
      <c r="AU75" s="2186">
        <f>IF(ISERROR(VLOOKUP(VLOOKUP($A75, 'E4 TB Allocation Details'!$A$18:$L$214, MATCH("Customer ID", 'E4 TB Allocation Details'!$A$18:$L$18, 0),FALSE), 'E2 Allocators'!$B$15:$W$358, MATCH('O5 Details by Class &amp; Accounts'!AU$18, 'E2 Allocators'!$B$15:$W$15, 0),FALSE)*$G75), 0, VLOOKUP(VLOOKUP($A75, 'E4 TB Allocation Details'!$A$18:$L$214, MATCH("Customer ID", 'E4 TB Allocation Details'!$A$18:$L$18, 0),FALSE), 'E2 Allocators'!$B$15:$W$358, MATCH('O5 Details by Class &amp; Accounts'!AU$18, 'E2 Allocators'!$B$15:$W$15, 0),FALSE)*$G75)</f>
        <v>0</v>
      </c>
      <c r="AV75" s="2186">
        <f>IF(ISERROR(VLOOKUP(VLOOKUP($A75, 'E4 TB Allocation Details'!$A$18:$L$214, MATCH("Customer ID", 'E4 TB Allocation Details'!$A$18:$L$18, 0),FALSE), 'E2 Allocators'!$B$15:$W$358, MATCH('O5 Details by Class &amp; Accounts'!AV$18, 'E2 Allocators'!$B$15:$W$15, 0),FALSE)*$G75), 0, VLOOKUP(VLOOKUP($A75, 'E4 TB Allocation Details'!$A$18:$L$214, MATCH("Customer ID", 'E4 TB Allocation Details'!$A$18:$L$18, 0),FALSE), 'E2 Allocators'!$B$15:$W$358, MATCH('O5 Details by Class &amp; Accounts'!AV$18, 'E2 Allocators'!$B$15:$W$15, 0),FALSE)*$G75)</f>
        <v>0</v>
      </c>
      <c r="AW75" s="2186">
        <f>IF(ISERROR(VLOOKUP(VLOOKUP($A75, 'E4 TB Allocation Details'!$A$18:$L$214, MATCH("Customer ID", 'E4 TB Allocation Details'!$A$18:$L$18, 0),FALSE), 'E2 Allocators'!$B$15:$W$358, MATCH('O5 Details by Class &amp; Accounts'!AW$18, 'E2 Allocators'!$B$15:$W$15, 0),FALSE)*$G75), 0, VLOOKUP(VLOOKUP($A75, 'E4 TB Allocation Details'!$A$18:$L$214, MATCH("Customer ID", 'E4 TB Allocation Details'!$A$18:$L$18, 0),FALSE), 'E2 Allocators'!$B$15:$W$358, MATCH('O5 Details by Class &amp; Accounts'!AW$18, 'E2 Allocators'!$B$15:$W$15, 0),FALSE)*$G75)</f>
        <v>0</v>
      </c>
      <c r="AX75" s="2186">
        <f t="shared" si="10"/>
        <v>0</v>
      </c>
      <c r="AY75" s="2186">
        <f>IF(ISERROR(VLOOKUP(VLOOKUP($A75, 'E4 TB Allocation Details'!$A$18:$L$214, MATCH("Misc ID", 'E4 TB Allocation Details'!$A$18:$L$18, 0),FALSE), 'E2 Allocators'!$B$15:$W$358, MATCH('O5 Details by Class &amp; Accounts'!AY$18, 'E2 Allocators'!$B$15:$W$15, 0),FALSE)*$E75), 0, VLOOKUP(VLOOKUP($A75, 'E4 TB Allocation Details'!$A$18:$L$214, MATCH("Misc ID", 'E4 TB Allocation Details'!$A$18:$L$18, 0),FALSE), 'E2 Allocators'!$B$15:$W$358, MATCH('O5 Details by Class &amp; Accounts'!AY$18, 'E2 Allocators'!$B$15:$W$15, 0),FALSE)*$E75)</f>
        <v>0</v>
      </c>
      <c r="AZ75" s="2186">
        <f>IF(ISERROR(VLOOKUP(VLOOKUP($A75, 'E4 TB Allocation Details'!$A$18:$L$214, MATCH("Misc ID", 'E4 TB Allocation Details'!$A$18:$L$18, 0),FALSE), 'E2 Allocators'!$B$15:$W$358, MATCH('O5 Details by Class &amp; Accounts'!AZ$18, 'E2 Allocators'!$B$15:$W$15, 0),FALSE)*$E75), 0, VLOOKUP(VLOOKUP($A75, 'E4 TB Allocation Details'!$A$18:$L$214, MATCH("Misc ID", 'E4 TB Allocation Details'!$A$18:$L$18, 0),FALSE), 'E2 Allocators'!$B$15:$W$358, MATCH('O5 Details by Class &amp; Accounts'!AZ$18, 'E2 Allocators'!$B$15:$W$15, 0),FALSE)*$E75)</f>
        <v>0</v>
      </c>
      <c r="BA75" s="2186">
        <f>IF(ISERROR(VLOOKUP(VLOOKUP($A75, 'E4 TB Allocation Details'!$A$18:$L$214, MATCH("Misc ID", 'E4 TB Allocation Details'!$A$18:$L$18, 0),FALSE), 'E2 Allocators'!$B$15:$W$358, MATCH('O5 Details by Class &amp; Accounts'!BA$18, 'E2 Allocators'!$B$15:$W$15, 0),FALSE)*$E75), 0, VLOOKUP(VLOOKUP($A75, 'E4 TB Allocation Details'!$A$18:$L$214, MATCH("Misc ID", 'E4 TB Allocation Details'!$A$18:$L$18, 0),FALSE), 'E2 Allocators'!$B$15:$W$358, MATCH('O5 Details by Class &amp; Accounts'!BA$18, 'E2 Allocators'!$B$15:$W$15, 0),FALSE)*$E75)</f>
        <v>0</v>
      </c>
      <c r="BB75" s="2186">
        <f>IF(ISERROR(VLOOKUP(VLOOKUP($A75, 'E4 TB Allocation Details'!$A$18:$L$214, MATCH("Misc ID", 'E4 TB Allocation Details'!$A$18:$L$18, 0),FALSE), 'E2 Allocators'!$B$15:$W$358, MATCH('O5 Details by Class &amp; Accounts'!BB$18, 'E2 Allocators'!$B$15:$W$15, 0),FALSE)*$E75), 0, VLOOKUP(VLOOKUP($A75, 'E4 TB Allocation Details'!$A$18:$L$214, MATCH("Misc ID", 'E4 TB Allocation Details'!$A$18:$L$18, 0),FALSE), 'E2 Allocators'!$B$15:$W$358, MATCH('O5 Details by Class &amp; Accounts'!BB$18, 'E2 Allocators'!$B$15:$W$15, 0),FALSE)*$E75)</f>
        <v>0</v>
      </c>
      <c r="BC75" s="2186">
        <f>IF(ISERROR(VLOOKUP(VLOOKUP($A75, 'E4 TB Allocation Details'!$A$18:$L$214, MATCH("Misc ID", 'E4 TB Allocation Details'!$A$18:$L$18, 0),FALSE), 'E2 Allocators'!$B$15:$W$358, MATCH('O5 Details by Class &amp; Accounts'!BC$18, 'E2 Allocators'!$B$15:$W$15, 0),FALSE)*$E75), 0, VLOOKUP(VLOOKUP($A75, 'E4 TB Allocation Details'!$A$18:$L$214, MATCH("Misc ID", 'E4 TB Allocation Details'!$A$18:$L$18, 0),FALSE), 'E2 Allocators'!$B$15:$W$358, MATCH('O5 Details by Class &amp; Accounts'!BC$18, 'E2 Allocators'!$B$15:$W$15, 0),FALSE)*$E75)</f>
        <v>0</v>
      </c>
      <c r="BD75" s="2186">
        <f>IF(ISERROR(VLOOKUP(VLOOKUP($A75, 'E4 TB Allocation Details'!$A$18:$L$214, MATCH("Misc ID", 'E4 TB Allocation Details'!$A$18:$L$18, 0),FALSE), 'E2 Allocators'!$B$15:$W$358, MATCH('O5 Details by Class &amp; Accounts'!BD$18, 'E2 Allocators'!$B$15:$W$15, 0),FALSE)*$E75), 0, VLOOKUP(VLOOKUP($A75, 'E4 TB Allocation Details'!$A$18:$L$214, MATCH("Misc ID", 'E4 TB Allocation Details'!$A$18:$L$18, 0),FALSE), 'E2 Allocators'!$B$15:$W$358, MATCH('O5 Details by Class &amp; Accounts'!BD$18, 'E2 Allocators'!$B$15:$W$15, 0),FALSE)*$E75)</f>
        <v>0</v>
      </c>
      <c r="BE75" s="2186">
        <f>IF(ISERROR(VLOOKUP(VLOOKUP($A75, 'E4 TB Allocation Details'!$A$18:$L$214, MATCH("Misc ID", 'E4 TB Allocation Details'!$A$18:$L$18, 0),FALSE), 'E2 Allocators'!$B$15:$W$358, MATCH('O5 Details by Class &amp; Accounts'!BE$18, 'E2 Allocators'!$B$15:$W$15, 0),FALSE)*$E75), 0, VLOOKUP(VLOOKUP($A75, 'E4 TB Allocation Details'!$A$18:$L$214, MATCH("Misc ID", 'E4 TB Allocation Details'!$A$18:$L$18, 0),FALSE), 'E2 Allocators'!$B$15:$W$358, MATCH('O5 Details by Class &amp; Accounts'!BE$18, 'E2 Allocators'!$B$15:$W$15, 0),FALSE)*$E75)</f>
        <v>0</v>
      </c>
      <c r="BF75" s="2186">
        <f>IF(ISERROR(VLOOKUP(VLOOKUP($A75, 'E4 TB Allocation Details'!$A$18:$L$214, MATCH("Misc ID", 'E4 TB Allocation Details'!$A$18:$L$18, 0),FALSE), 'E2 Allocators'!$B$15:$W$358, MATCH('O5 Details by Class &amp; Accounts'!BF$18, 'E2 Allocators'!$B$15:$W$15, 0),FALSE)*$E75), 0, VLOOKUP(VLOOKUP($A75, 'E4 TB Allocation Details'!$A$18:$L$214, MATCH("Misc ID", 'E4 TB Allocation Details'!$A$18:$L$18, 0),FALSE), 'E2 Allocators'!$B$15:$W$358, MATCH('O5 Details by Class &amp; Accounts'!BF$18, 'E2 Allocators'!$B$15:$W$15, 0),FALSE)*$E75)</f>
        <v>0</v>
      </c>
      <c r="BG75" s="2186">
        <f>IF(ISERROR(VLOOKUP(VLOOKUP($A75, 'E4 TB Allocation Details'!$A$18:$L$214, MATCH("Misc ID", 'E4 TB Allocation Details'!$A$18:$L$18, 0),FALSE), 'E2 Allocators'!$B$15:$W$358, MATCH('O5 Details by Class &amp; Accounts'!BG$18, 'E2 Allocators'!$B$15:$W$15, 0),FALSE)*$E75), 0, VLOOKUP(VLOOKUP($A75, 'E4 TB Allocation Details'!$A$18:$L$214, MATCH("Misc ID", 'E4 TB Allocation Details'!$A$18:$L$18, 0),FALSE), 'E2 Allocators'!$B$15:$W$358, MATCH('O5 Details by Class &amp; Accounts'!BG$18, 'E2 Allocators'!$B$15:$W$15, 0),FALSE)*$E75)</f>
        <v>0</v>
      </c>
      <c r="BH75" s="2186">
        <f>IF(ISERROR(VLOOKUP(VLOOKUP($A75, 'E4 TB Allocation Details'!$A$18:$L$214, MATCH("Misc ID", 'E4 TB Allocation Details'!$A$18:$L$18, 0),FALSE), 'E2 Allocators'!$B$15:$W$358, MATCH('O5 Details by Class &amp; Accounts'!BH$18, 'E2 Allocators'!$B$15:$W$15, 0),FALSE)*$E75), 0, VLOOKUP(VLOOKUP($A75, 'E4 TB Allocation Details'!$A$18:$L$214, MATCH("Misc ID", 'E4 TB Allocation Details'!$A$18:$L$18, 0),FALSE), 'E2 Allocators'!$B$15:$W$358, MATCH('O5 Details by Class &amp; Accounts'!BH$18, 'E2 Allocators'!$B$15:$W$15, 0),FALSE)*$E75)</f>
        <v>0</v>
      </c>
      <c r="BI75" s="2186">
        <f>IF(ISERROR(VLOOKUP(VLOOKUP($A75, 'E4 TB Allocation Details'!$A$18:$L$214, MATCH("Misc ID", 'E4 TB Allocation Details'!$A$18:$L$18, 0),FALSE), 'E2 Allocators'!$B$15:$W$358, MATCH('O5 Details by Class &amp; Accounts'!BI$18, 'E2 Allocators'!$B$15:$W$15, 0),FALSE)*$E75), 0, VLOOKUP(VLOOKUP($A75, 'E4 TB Allocation Details'!$A$18:$L$214, MATCH("Misc ID", 'E4 TB Allocation Details'!$A$18:$L$18, 0),FALSE), 'E2 Allocators'!$B$15:$W$358, MATCH('O5 Details by Class &amp; Accounts'!BI$18, 'E2 Allocators'!$B$15:$W$15, 0),FALSE)*$E75)</f>
        <v>0</v>
      </c>
      <c r="BJ75" s="2186">
        <f>IF(ISERROR(VLOOKUP(VLOOKUP($A75, 'E4 TB Allocation Details'!$A$18:$L$214, MATCH("Misc ID", 'E4 TB Allocation Details'!$A$18:$L$18, 0),FALSE), 'E2 Allocators'!$B$15:$W$358, MATCH('O5 Details by Class &amp; Accounts'!BJ$18, 'E2 Allocators'!$B$15:$W$15, 0),FALSE)*$E75), 0, VLOOKUP(VLOOKUP($A75, 'E4 TB Allocation Details'!$A$18:$L$214, MATCH("Misc ID", 'E4 TB Allocation Details'!$A$18:$L$18, 0),FALSE), 'E2 Allocators'!$B$15:$W$358, MATCH('O5 Details by Class &amp; Accounts'!BJ$18, 'E2 Allocators'!$B$15:$W$15, 0),FALSE)*$E75)</f>
        <v>0</v>
      </c>
      <c r="BK75" s="2186">
        <f>IF(ISERROR(VLOOKUP(VLOOKUP($A75, 'E4 TB Allocation Details'!$A$18:$L$214, MATCH("Misc ID", 'E4 TB Allocation Details'!$A$18:$L$18, 0),FALSE), 'E2 Allocators'!$B$15:$W$358, MATCH('O5 Details by Class &amp; Accounts'!BK$18, 'E2 Allocators'!$B$15:$W$15, 0),FALSE)*$E75), 0, VLOOKUP(VLOOKUP($A75, 'E4 TB Allocation Details'!$A$18:$L$214, MATCH("Misc ID", 'E4 TB Allocation Details'!$A$18:$L$18, 0),FALSE), 'E2 Allocators'!$B$15:$W$358, MATCH('O5 Details by Class &amp; Accounts'!BK$18, 'E2 Allocators'!$B$15:$W$15, 0),FALSE)*$E75)</f>
        <v>0</v>
      </c>
      <c r="BL75" s="2186">
        <f>IF(ISERROR(VLOOKUP(VLOOKUP($A75, 'E4 TB Allocation Details'!$A$18:$L$214, MATCH("Misc ID", 'E4 TB Allocation Details'!$A$18:$L$18, 0),FALSE), 'E2 Allocators'!$B$15:$W$358, MATCH('O5 Details by Class &amp; Accounts'!BL$18, 'E2 Allocators'!$B$15:$W$15, 0),FALSE)*$E75), 0, VLOOKUP(VLOOKUP($A75, 'E4 TB Allocation Details'!$A$18:$L$214, MATCH("Misc ID", 'E4 TB Allocation Details'!$A$18:$L$18, 0),FALSE), 'E2 Allocators'!$B$15:$W$358, MATCH('O5 Details by Class &amp; Accounts'!BL$18, 'E2 Allocators'!$B$15:$W$15, 0),FALSE)*$E75)</f>
        <v>0</v>
      </c>
      <c r="BM75" s="2186">
        <f>IF(ISERROR(VLOOKUP(VLOOKUP($A75, 'E4 TB Allocation Details'!$A$18:$L$214, MATCH("Misc ID", 'E4 TB Allocation Details'!$A$18:$L$18, 0),FALSE), 'E2 Allocators'!$B$15:$W$358, MATCH('O5 Details by Class &amp; Accounts'!BM$18, 'E2 Allocators'!$B$15:$W$15, 0),FALSE)*$E75), 0, VLOOKUP(VLOOKUP($A75, 'E4 TB Allocation Details'!$A$18:$L$214, MATCH("Misc ID", 'E4 TB Allocation Details'!$A$18:$L$18, 0),FALSE), 'E2 Allocators'!$B$15:$W$358, MATCH('O5 Details by Class &amp; Accounts'!BM$18, 'E2 Allocators'!$B$15:$W$15, 0),FALSE)*$E75)</f>
        <v>0</v>
      </c>
      <c r="BN75" s="2186">
        <f>IF(ISERROR(VLOOKUP(VLOOKUP($A75, 'E4 TB Allocation Details'!$A$18:$L$214, MATCH("Misc ID", 'E4 TB Allocation Details'!$A$18:$L$18, 0),FALSE), 'E2 Allocators'!$B$15:$W$358, MATCH('O5 Details by Class &amp; Accounts'!BN$18, 'E2 Allocators'!$B$15:$W$15, 0),FALSE)*$E75), 0, VLOOKUP(VLOOKUP($A75, 'E4 TB Allocation Details'!$A$18:$L$214, MATCH("Misc ID", 'E4 TB Allocation Details'!$A$18:$L$18, 0),FALSE), 'E2 Allocators'!$B$15:$W$358, MATCH('O5 Details by Class &amp; Accounts'!BN$18, 'E2 Allocators'!$B$15:$W$15, 0),FALSE)*$E75)</f>
        <v>0</v>
      </c>
      <c r="BO75" s="2186">
        <f>IF(ISERROR(VLOOKUP(VLOOKUP($A75, 'E4 TB Allocation Details'!$A$18:$L$214, MATCH("Misc ID", 'E4 TB Allocation Details'!$A$18:$L$18, 0),FALSE), 'E2 Allocators'!$B$15:$W$358, MATCH('O5 Details by Class &amp; Accounts'!BO$18, 'E2 Allocators'!$B$15:$W$15, 0),FALSE)*$E75), 0, VLOOKUP(VLOOKUP($A75, 'E4 TB Allocation Details'!$A$18:$L$214, MATCH("Misc ID", 'E4 TB Allocation Details'!$A$18:$L$18, 0),FALSE), 'E2 Allocators'!$B$15:$W$358, MATCH('O5 Details by Class &amp; Accounts'!BO$18, 'E2 Allocators'!$B$15:$W$15, 0),FALSE)*$E75)</f>
        <v>0</v>
      </c>
      <c r="BP75" s="2186">
        <f>IF(ISERROR(VLOOKUP(VLOOKUP($A75, 'E4 TB Allocation Details'!$A$18:$L$214, MATCH("Misc ID", 'E4 TB Allocation Details'!$A$18:$L$18, 0),FALSE), 'E2 Allocators'!$B$15:$W$358, MATCH('O5 Details by Class &amp; Accounts'!BP$18, 'E2 Allocators'!$B$15:$W$15, 0),FALSE)*$E75), 0, VLOOKUP(VLOOKUP($A75, 'E4 TB Allocation Details'!$A$18:$L$214, MATCH("Misc ID", 'E4 TB Allocation Details'!$A$18:$L$18, 0),FALSE), 'E2 Allocators'!$B$15:$W$358, MATCH('O5 Details by Class &amp; Accounts'!BP$18, 'E2 Allocators'!$B$15:$W$15, 0),FALSE)*$E75)</f>
        <v>0</v>
      </c>
      <c r="BQ75" s="2186">
        <f>IF(ISERROR(VLOOKUP(VLOOKUP($A75, 'E4 TB Allocation Details'!$A$18:$L$214, MATCH("Misc ID", 'E4 TB Allocation Details'!$A$18:$L$18, 0),FALSE), 'E2 Allocators'!$B$15:$W$358, MATCH('O5 Details by Class &amp; Accounts'!BQ$18, 'E2 Allocators'!$B$15:$W$15, 0),FALSE)*$E75), 0, VLOOKUP(VLOOKUP($A75, 'E4 TB Allocation Details'!$A$18:$L$214, MATCH("Misc ID", 'E4 TB Allocation Details'!$A$18:$L$18, 0),FALSE), 'E2 Allocators'!$B$15:$W$358, MATCH('O5 Details by Class &amp; Accounts'!BQ$18, 'E2 Allocators'!$B$15:$W$15, 0),FALSE)*$E75)</f>
        <v>0</v>
      </c>
      <c r="BR75" s="2186">
        <f>IF(ISERROR(VLOOKUP(VLOOKUP($A75, 'E4 TB Allocation Details'!$A$18:$L$214, MATCH("Misc ID", 'E4 TB Allocation Details'!$A$18:$L$18, 0),FALSE), 'E2 Allocators'!$B$15:$W$358, MATCH('O5 Details by Class &amp; Accounts'!BR$18, 'E2 Allocators'!$B$15:$W$15, 0),FALSE)*$E75), 0, VLOOKUP(VLOOKUP($A75, 'E4 TB Allocation Details'!$A$18:$L$214, MATCH("Misc ID", 'E4 TB Allocation Details'!$A$18:$L$18, 0),FALSE), 'E2 Allocators'!$B$15:$W$358, MATCH('O5 Details by Class &amp; Accounts'!BR$18, 'E2 Allocators'!$B$15:$W$15, 0),FALSE)*$E75)</f>
        <v>0</v>
      </c>
      <c r="BS75" s="2186">
        <f t="shared" si="11"/>
        <v>0</v>
      </c>
      <c r="BT75" s="2186">
        <f>IF(ISERROR(VLOOKUP(VLOOKUP($A75, 'E4 TB Allocation Details'!$A$18:$L$214, MATCH("A &amp; G ID", 'E4 TB Allocation Details'!$A$18:$L$18, 0),FALSE), 'E2 Allocators'!$B$15:$W$358, MATCH('O5 Details by Class &amp; Accounts'!BT$18, 'E2 Allocators'!$B$15:$W$15, 0),FALSE)*$E75), 0, VLOOKUP(VLOOKUP($A75, 'E4 TB Allocation Details'!$A$18:$L$214, MATCH("A &amp; G ID", 'E4 TB Allocation Details'!$A$18:$L$18, 0),FALSE), 'E2 Allocators'!$B$15:$W$358, MATCH('O5 Details by Class &amp; Accounts'!BT$18, 'E2 Allocators'!$B$15:$W$15, 0),FALSE)*$E75)</f>
        <v>0</v>
      </c>
      <c r="BU75" s="2186">
        <f>IF(ISERROR(VLOOKUP(VLOOKUP($A75, 'E4 TB Allocation Details'!$A$18:$L$214, MATCH("A &amp; G ID", 'E4 TB Allocation Details'!$A$18:$L$18, 0),FALSE), 'E2 Allocators'!$B$15:$W$358, MATCH('O5 Details by Class &amp; Accounts'!BU$18, 'E2 Allocators'!$B$15:$W$15, 0),FALSE)*$E75), 0, VLOOKUP(VLOOKUP($A75, 'E4 TB Allocation Details'!$A$18:$L$214, MATCH("A &amp; G ID", 'E4 TB Allocation Details'!$A$18:$L$18, 0),FALSE), 'E2 Allocators'!$B$15:$W$358, MATCH('O5 Details by Class &amp; Accounts'!BU$18, 'E2 Allocators'!$B$15:$W$15, 0),FALSE)*$E75)</f>
        <v>0</v>
      </c>
      <c r="BV75" s="2186">
        <f>IF(ISERROR(VLOOKUP(VLOOKUP($A75, 'E4 TB Allocation Details'!$A$18:$L$214, MATCH("A &amp; G ID", 'E4 TB Allocation Details'!$A$18:$L$18, 0),FALSE), 'E2 Allocators'!$B$15:$W$358, MATCH('O5 Details by Class &amp; Accounts'!BV$18, 'E2 Allocators'!$B$15:$W$15, 0),FALSE)*$E75), 0, VLOOKUP(VLOOKUP($A75, 'E4 TB Allocation Details'!$A$18:$L$214, MATCH("A &amp; G ID", 'E4 TB Allocation Details'!$A$18:$L$18, 0),FALSE), 'E2 Allocators'!$B$15:$W$358, MATCH('O5 Details by Class &amp; Accounts'!BV$18, 'E2 Allocators'!$B$15:$W$15, 0),FALSE)*$E75)</f>
        <v>0</v>
      </c>
      <c r="BW75" s="2186">
        <f>IF(ISERROR(VLOOKUP(VLOOKUP($A75, 'E4 TB Allocation Details'!$A$18:$L$214, MATCH("A &amp; G ID", 'E4 TB Allocation Details'!$A$18:$L$18, 0),FALSE), 'E2 Allocators'!$B$15:$W$358, MATCH('O5 Details by Class &amp; Accounts'!BW$18, 'E2 Allocators'!$B$15:$W$15, 0),FALSE)*$E75), 0, VLOOKUP(VLOOKUP($A75, 'E4 TB Allocation Details'!$A$18:$L$214, MATCH("A &amp; G ID", 'E4 TB Allocation Details'!$A$18:$L$18, 0),FALSE), 'E2 Allocators'!$B$15:$W$358, MATCH('O5 Details by Class &amp; Accounts'!BW$18, 'E2 Allocators'!$B$15:$W$15, 0),FALSE)*$E75)</f>
        <v>0</v>
      </c>
      <c r="BX75" s="2186">
        <f>IF(ISERROR(VLOOKUP(VLOOKUP($A75, 'E4 TB Allocation Details'!$A$18:$L$214, MATCH("A &amp; G ID", 'E4 TB Allocation Details'!$A$18:$L$18, 0),FALSE), 'E2 Allocators'!$B$15:$W$358, MATCH('O5 Details by Class &amp; Accounts'!BX$18, 'E2 Allocators'!$B$15:$W$15, 0),FALSE)*$E75), 0, VLOOKUP(VLOOKUP($A75, 'E4 TB Allocation Details'!$A$18:$L$214, MATCH("A &amp; G ID", 'E4 TB Allocation Details'!$A$18:$L$18, 0),FALSE), 'E2 Allocators'!$B$15:$W$358, MATCH('O5 Details by Class &amp; Accounts'!BX$18, 'E2 Allocators'!$B$15:$W$15, 0),FALSE)*$E75)</f>
        <v>0</v>
      </c>
      <c r="BY75" s="2186">
        <f>IF(ISERROR(VLOOKUP(VLOOKUP($A75, 'E4 TB Allocation Details'!$A$18:$L$214, MATCH("A &amp; G ID", 'E4 TB Allocation Details'!$A$18:$L$18, 0),FALSE), 'E2 Allocators'!$B$15:$W$358, MATCH('O5 Details by Class &amp; Accounts'!BY$18, 'E2 Allocators'!$B$15:$W$15, 0),FALSE)*$E75), 0, VLOOKUP(VLOOKUP($A75, 'E4 TB Allocation Details'!$A$18:$L$214, MATCH("A &amp; G ID", 'E4 TB Allocation Details'!$A$18:$L$18, 0),FALSE), 'E2 Allocators'!$B$15:$W$358, MATCH('O5 Details by Class &amp; Accounts'!BY$18, 'E2 Allocators'!$B$15:$W$15, 0),FALSE)*$E75)</f>
        <v>0</v>
      </c>
      <c r="BZ75" s="2186">
        <f>IF(ISERROR(VLOOKUP(VLOOKUP($A75, 'E4 TB Allocation Details'!$A$18:$L$214, MATCH("A &amp; G ID", 'E4 TB Allocation Details'!$A$18:$L$18, 0),FALSE), 'E2 Allocators'!$B$15:$W$358, MATCH('O5 Details by Class &amp; Accounts'!BZ$18, 'E2 Allocators'!$B$15:$W$15, 0),FALSE)*$E75), 0, VLOOKUP(VLOOKUP($A75, 'E4 TB Allocation Details'!$A$18:$L$214, MATCH("A &amp; G ID", 'E4 TB Allocation Details'!$A$18:$L$18, 0),FALSE), 'E2 Allocators'!$B$15:$W$358, MATCH('O5 Details by Class &amp; Accounts'!BZ$18, 'E2 Allocators'!$B$15:$W$15, 0),FALSE)*$E75)</f>
        <v>0</v>
      </c>
      <c r="CA75" s="2186">
        <f>IF(ISERROR(VLOOKUP(VLOOKUP($A75, 'E4 TB Allocation Details'!$A$18:$L$214, MATCH("A &amp; G ID", 'E4 TB Allocation Details'!$A$18:$L$18, 0),FALSE), 'E2 Allocators'!$B$15:$W$358, MATCH('O5 Details by Class &amp; Accounts'!CA$18, 'E2 Allocators'!$B$15:$W$15, 0),FALSE)*$E75), 0, VLOOKUP(VLOOKUP($A75, 'E4 TB Allocation Details'!$A$18:$L$214, MATCH("A &amp; G ID", 'E4 TB Allocation Details'!$A$18:$L$18, 0),FALSE), 'E2 Allocators'!$B$15:$W$358, MATCH('O5 Details by Class &amp; Accounts'!CA$18, 'E2 Allocators'!$B$15:$W$15, 0),FALSE)*$E75)</f>
        <v>0</v>
      </c>
      <c r="CB75" s="2186">
        <f>IF(ISERROR(VLOOKUP(VLOOKUP($A75, 'E4 TB Allocation Details'!$A$18:$L$214, MATCH("A &amp; G ID", 'E4 TB Allocation Details'!$A$18:$L$18, 0),FALSE), 'E2 Allocators'!$B$15:$W$358, MATCH('O5 Details by Class &amp; Accounts'!CB$18, 'E2 Allocators'!$B$15:$W$15, 0),FALSE)*$E75), 0, VLOOKUP(VLOOKUP($A75, 'E4 TB Allocation Details'!$A$18:$L$214, MATCH("A &amp; G ID", 'E4 TB Allocation Details'!$A$18:$L$18, 0),FALSE), 'E2 Allocators'!$B$15:$W$358, MATCH('O5 Details by Class &amp; Accounts'!CB$18, 'E2 Allocators'!$B$15:$W$15, 0),FALSE)*$E75)</f>
        <v>0</v>
      </c>
      <c r="CC75" s="2186">
        <f>IF(ISERROR(VLOOKUP(VLOOKUP($A75, 'E4 TB Allocation Details'!$A$18:$L$214, MATCH("A &amp; G ID", 'E4 TB Allocation Details'!$A$18:$L$18, 0),FALSE), 'E2 Allocators'!$B$15:$W$358, MATCH('O5 Details by Class &amp; Accounts'!CC$18, 'E2 Allocators'!$B$15:$W$15, 0),FALSE)*$E75), 0, VLOOKUP(VLOOKUP($A75, 'E4 TB Allocation Details'!$A$18:$L$214, MATCH("A &amp; G ID", 'E4 TB Allocation Details'!$A$18:$L$18, 0),FALSE), 'E2 Allocators'!$B$15:$W$358, MATCH('O5 Details by Class &amp; Accounts'!CC$18, 'E2 Allocators'!$B$15:$W$15, 0),FALSE)*$E75)</f>
        <v>0</v>
      </c>
      <c r="CD75" s="2186">
        <f>IF(ISERROR(VLOOKUP(VLOOKUP($A75, 'E4 TB Allocation Details'!$A$18:$L$214, MATCH("A &amp; G ID", 'E4 TB Allocation Details'!$A$18:$L$18, 0),FALSE), 'E2 Allocators'!$B$15:$W$358, MATCH('O5 Details by Class &amp; Accounts'!CD$18, 'E2 Allocators'!$B$15:$W$15, 0),FALSE)*$E75), 0, VLOOKUP(VLOOKUP($A75, 'E4 TB Allocation Details'!$A$18:$L$214, MATCH("A &amp; G ID", 'E4 TB Allocation Details'!$A$18:$L$18, 0),FALSE), 'E2 Allocators'!$B$15:$W$358, MATCH('O5 Details by Class &amp; Accounts'!CD$18, 'E2 Allocators'!$B$15:$W$15, 0),FALSE)*$E75)</f>
        <v>0</v>
      </c>
      <c r="CE75" s="2186">
        <f>IF(ISERROR(VLOOKUP(VLOOKUP($A75, 'E4 TB Allocation Details'!$A$18:$L$214, MATCH("A &amp; G ID", 'E4 TB Allocation Details'!$A$18:$L$18, 0),FALSE), 'E2 Allocators'!$B$15:$W$358, MATCH('O5 Details by Class &amp; Accounts'!CE$18, 'E2 Allocators'!$B$15:$W$15, 0),FALSE)*$E75), 0, VLOOKUP(VLOOKUP($A75, 'E4 TB Allocation Details'!$A$18:$L$214, MATCH("A &amp; G ID", 'E4 TB Allocation Details'!$A$18:$L$18, 0),FALSE), 'E2 Allocators'!$B$15:$W$358, MATCH('O5 Details by Class &amp; Accounts'!CE$18, 'E2 Allocators'!$B$15:$W$15, 0),FALSE)*$E75)</f>
        <v>0</v>
      </c>
      <c r="CF75" s="2186">
        <f>IF(ISERROR(VLOOKUP(VLOOKUP($A75, 'E4 TB Allocation Details'!$A$18:$L$214, MATCH("A &amp; G ID", 'E4 TB Allocation Details'!$A$18:$L$18, 0),FALSE), 'E2 Allocators'!$B$15:$W$358, MATCH('O5 Details by Class &amp; Accounts'!CF$18, 'E2 Allocators'!$B$15:$W$15, 0),FALSE)*$E75), 0, VLOOKUP(VLOOKUP($A75, 'E4 TB Allocation Details'!$A$18:$L$214, MATCH("A &amp; G ID", 'E4 TB Allocation Details'!$A$18:$L$18, 0),FALSE), 'E2 Allocators'!$B$15:$W$358, MATCH('O5 Details by Class &amp; Accounts'!CF$18, 'E2 Allocators'!$B$15:$W$15, 0),FALSE)*$E75)</f>
        <v>0</v>
      </c>
      <c r="CG75" s="2186">
        <f>IF(ISERROR(VLOOKUP(VLOOKUP($A75, 'E4 TB Allocation Details'!$A$18:$L$214, MATCH("A &amp; G ID", 'E4 TB Allocation Details'!$A$18:$L$18, 0),FALSE), 'E2 Allocators'!$B$15:$W$358, MATCH('O5 Details by Class &amp; Accounts'!CG$18, 'E2 Allocators'!$B$15:$W$15, 0),FALSE)*$E75), 0, VLOOKUP(VLOOKUP($A75, 'E4 TB Allocation Details'!$A$18:$L$214, MATCH("A &amp; G ID", 'E4 TB Allocation Details'!$A$18:$L$18, 0),FALSE), 'E2 Allocators'!$B$15:$W$358, MATCH('O5 Details by Class &amp; Accounts'!CG$18, 'E2 Allocators'!$B$15:$W$15, 0),FALSE)*$E75)</f>
        <v>0</v>
      </c>
      <c r="CH75" s="2186">
        <f>IF(ISERROR(VLOOKUP(VLOOKUP($A75, 'E4 TB Allocation Details'!$A$18:$L$214, MATCH("A &amp; G ID", 'E4 TB Allocation Details'!$A$18:$L$18, 0),FALSE), 'E2 Allocators'!$B$15:$W$358, MATCH('O5 Details by Class &amp; Accounts'!CH$18, 'E2 Allocators'!$B$15:$W$15, 0),FALSE)*$E75), 0, VLOOKUP(VLOOKUP($A75, 'E4 TB Allocation Details'!$A$18:$L$214, MATCH("A &amp; G ID", 'E4 TB Allocation Details'!$A$18:$L$18, 0),FALSE), 'E2 Allocators'!$B$15:$W$358, MATCH('O5 Details by Class &amp; Accounts'!CH$18, 'E2 Allocators'!$B$15:$W$15, 0),FALSE)*$E75)</f>
        <v>0</v>
      </c>
      <c r="CI75" s="2186">
        <f>IF(ISERROR(VLOOKUP(VLOOKUP($A75, 'E4 TB Allocation Details'!$A$18:$L$214, MATCH("A &amp; G ID", 'E4 TB Allocation Details'!$A$18:$L$18, 0),FALSE), 'E2 Allocators'!$B$15:$W$358, MATCH('O5 Details by Class &amp; Accounts'!CI$18, 'E2 Allocators'!$B$15:$W$15, 0),FALSE)*$E75), 0, VLOOKUP(VLOOKUP($A75, 'E4 TB Allocation Details'!$A$18:$L$214, MATCH("A &amp; G ID", 'E4 TB Allocation Details'!$A$18:$L$18, 0),FALSE), 'E2 Allocators'!$B$15:$W$358, MATCH('O5 Details by Class &amp; Accounts'!CI$18, 'E2 Allocators'!$B$15:$W$15, 0),FALSE)*$E75)</f>
        <v>0</v>
      </c>
      <c r="CJ75" s="2186">
        <f>IF(ISERROR(VLOOKUP(VLOOKUP($A75, 'E4 TB Allocation Details'!$A$18:$L$214, MATCH("A &amp; G ID", 'E4 TB Allocation Details'!$A$18:$L$18, 0),FALSE), 'E2 Allocators'!$B$15:$W$358, MATCH('O5 Details by Class &amp; Accounts'!CJ$18, 'E2 Allocators'!$B$15:$W$15, 0),FALSE)*$E75), 0, VLOOKUP(VLOOKUP($A75, 'E4 TB Allocation Details'!$A$18:$L$214, MATCH("A &amp; G ID", 'E4 TB Allocation Details'!$A$18:$L$18, 0),FALSE), 'E2 Allocators'!$B$15:$W$358, MATCH('O5 Details by Class &amp; Accounts'!CJ$18, 'E2 Allocators'!$B$15:$W$15, 0),FALSE)*$E75)</f>
        <v>0</v>
      </c>
      <c r="CK75" s="2186">
        <f>IF(ISERROR(VLOOKUP(VLOOKUP($A75, 'E4 TB Allocation Details'!$A$18:$L$214, MATCH("A &amp; G ID", 'E4 TB Allocation Details'!$A$18:$L$18, 0),FALSE), 'E2 Allocators'!$B$15:$W$358, MATCH('O5 Details by Class &amp; Accounts'!CK$18, 'E2 Allocators'!$B$15:$W$15, 0),FALSE)*$E75), 0, VLOOKUP(VLOOKUP($A75, 'E4 TB Allocation Details'!$A$18:$L$214, MATCH("A &amp; G ID", 'E4 TB Allocation Details'!$A$18:$L$18, 0),FALSE), 'E2 Allocators'!$B$15:$W$358, MATCH('O5 Details by Class &amp; Accounts'!CK$18, 'E2 Allocators'!$B$15:$W$15, 0),FALSE)*$E75)</f>
        <v>0</v>
      </c>
      <c r="CL75" s="2186">
        <f>IF(ISERROR(VLOOKUP(VLOOKUP($A75, 'E4 TB Allocation Details'!$A$18:$L$214, MATCH("A &amp; G ID", 'E4 TB Allocation Details'!$A$18:$L$18, 0),FALSE), 'E2 Allocators'!$B$15:$W$358, MATCH('O5 Details by Class &amp; Accounts'!CL$18, 'E2 Allocators'!$B$15:$W$15, 0),FALSE)*$E75), 0, VLOOKUP(VLOOKUP($A75, 'E4 TB Allocation Details'!$A$18:$L$214, MATCH("A &amp; G ID", 'E4 TB Allocation Details'!$A$18:$L$18, 0),FALSE), 'E2 Allocators'!$B$15:$W$358, MATCH('O5 Details by Class &amp; Accounts'!CL$18, 'E2 Allocators'!$B$15:$W$15, 0),FALSE)*$E75)</f>
        <v>0</v>
      </c>
      <c r="CM75" s="2186">
        <f>IF(ISERROR(VLOOKUP(VLOOKUP($A75, 'E4 TB Allocation Details'!$A$18:$L$214, MATCH("A &amp; G ID", 'E4 TB Allocation Details'!$A$18:$L$18, 0),FALSE), 'E2 Allocators'!$B$15:$W$358, MATCH('O5 Details by Class &amp; Accounts'!CM$18, 'E2 Allocators'!$B$15:$W$15, 0),FALSE)*$E75), 0, VLOOKUP(VLOOKUP($A75, 'E4 TB Allocation Details'!$A$18:$L$214, MATCH("A &amp; G ID", 'E4 TB Allocation Details'!$A$18:$L$18, 0),FALSE), 'E2 Allocators'!$B$15:$W$358, MATCH('O5 Details by Class &amp; Accounts'!CM$18, 'E2 Allocators'!$B$15:$W$15, 0),FALSE)*$E75)</f>
        <v>0</v>
      </c>
      <c r="CN75" s="2186">
        <f t="shared" si="12"/>
        <v>0</v>
      </c>
      <c r="CO75" s="2187">
        <f t="shared" si="7"/>
        <v>0</v>
      </c>
      <c r="CQ75" s="1625" t="s">
        <v>5</v>
      </c>
    </row>
    <row r="76" spans="1:95" s="54" customFormat="1" ht="12.75" x14ac:dyDescent="0.2">
      <c r="A76" s="1838">
        <v>1980</v>
      </c>
      <c r="B76" s="1807" t="s">
        <v>1041</v>
      </c>
      <c r="C76" s="2184">
        <f>IF(ISERROR(VLOOKUP($A76,'I3 TB Data'!$A$19:$H$483,MATCH('O5 Details by Class &amp; Accounts'!$C$18, 'I3 TB Data'!$A$19:$H$19,0),0)), 0, VLOOKUP($A76,'I3 TB Data'!$A$19:$H$483,MATCH('O5 Details by Class &amp; Accounts'!$C$18,'I3 TB Data'!$A$19:$H$19,0),0))</f>
        <v>2608457</v>
      </c>
      <c r="D76" s="2185">
        <f>'I4 BO ASSETS'!E78</f>
        <v>0</v>
      </c>
      <c r="E76" s="2184">
        <f t="shared" si="6"/>
        <v>2608457</v>
      </c>
      <c r="F76" s="2186">
        <f>IF(ISERROR(VLOOKUP($A76, 'E1 Categorization'!A33:E124, MATCH("Customer Component", 'E1 Categorization'!$A$33:$E$33,0), 0)), 0, IF(VLOOKUP($A76, 'E1 Categorization'!A33:E124, MATCH("Customer Component", 'E1 Categorization'!$A$33:$E$33,0), 0)=0, 'O5 Details by Class &amp; Accounts'!$E76, IF(AND(VLOOKUP($A76, 'E1 Categorization'!A33:E124, MATCH("Customer Component", 'E1 Categorization'!$A$33:$E$33,0), 0) &gt;0, VLOOKUP($A76, 'E1 Categorization'!A33:E124, MATCH("Customer Component", 'E1 Categorization'!$A$33:$E$33,0), 0)&lt;1), 'O5 Details by Class &amp; Accounts'!$E76*(1-VLOOKUP($A76, 'E1 Categorization'!A33:E124, MATCH("Customer Component", 'E1 Categorization'!$A$33:$E$33,0), 0)), 0)))</f>
        <v>0</v>
      </c>
      <c r="G76" s="2186">
        <f>IF(ISERROR(VLOOKUP($A76, 'E1 Categorization'!A33:E124, MATCH("Customer Component", 'E1 Categorization'!$A$33:$E$33,0), 0)),0, IF(VLOOKUP($A76, 'E1 Categorization'!A33:E124, MATCH("Customer Component", 'E1 Categorization'!$A$33:$E$33,0), 0)=0, 0, IF(AND(VLOOKUP($A76, 'E1 Categorization'!A33:E124, MATCH("Customer Component", 'E1 Categorization'!$A$33:$E$33,0), 0) &gt;0, VLOOKUP($A76, 'E1 Categorization'!A33:E124, MATCH("Customer Component", 'E1 Categorization'!$A$33:$E$33,0), 0)&lt;1), 'O5 Details by Class &amp; Accounts'!$E76*(VLOOKUP($A76, 'E1 Categorization'!A33:E124, MATCH("Customer Component", 'E1 Categorization'!$A$33:$E$33,0), 0)), 'O5 Details by Class &amp; Accounts'!$E76)))</f>
        <v>0</v>
      </c>
      <c r="H76" s="2186">
        <f t="shared" si="8"/>
        <v>0</v>
      </c>
      <c r="I76" s="2186">
        <f>IF(ISERROR(VLOOKUP(VLOOKUP($A76, 'E4 TB Allocation Details'!$A$18:$L$214, MATCH("Demand ID", 'E4 TB Allocation Details'!$A$18:$L$18, 0),FALSE), 'E2 Allocators'!$B$15:$W$358, MATCH('O5 Details by Class &amp; Accounts'!I$18, 'E2 Allocators'!$B$15:$W$15, 0),FALSE)*$F76), 0, VLOOKUP(VLOOKUP($A76, 'E4 TB Allocation Details'!$A$18:$L$214, MATCH("Demand ID", 'E4 TB Allocation Details'!$A$18:$L$18, 0),FALSE), 'E2 Allocators'!$B$15:$W$358, MATCH('O5 Details by Class &amp; Accounts'!I$18, 'E2 Allocators'!$B$15:$W$15, 0),FALSE)*$F76)</f>
        <v>0</v>
      </c>
      <c r="J76" s="2186">
        <f>IF(ISERROR(VLOOKUP(VLOOKUP($A76, 'E4 TB Allocation Details'!$A$18:$L$214, MATCH("Demand ID", 'E4 TB Allocation Details'!$A$18:$L$18, 0),FALSE), 'E2 Allocators'!$B$15:$W$358, MATCH('O5 Details by Class &amp; Accounts'!J$18, 'E2 Allocators'!$B$15:$W$15, 0),FALSE)*$F76), 0, VLOOKUP(VLOOKUP($A76, 'E4 TB Allocation Details'!$A$18:$L$214, MATCH("Demand ID", 'E4 TB Allocation Details'!$A$18:$L$18, 0),FALSE), 'E2 Allocators'!$B$15:$W$358, MATCH('O5 Details by Class &amp; Accounts'!J$18, 'E2 Allocators'!$B$15:$W$15, 0),FALSE)*$F76)</f>
        <v>0</v>
      </c>
      <c r="K76" s="2186">
        <f>IF(ISERROR(VLOOKUP(VLOOKUP($A76, 'E4 TB Allocation Details'!$A$18:$L$214, MATCH("Demand ID", 'E4 TB Allocation Details'!$A$18:$L$18, 0),FALSE), 'E2 Allocators'!$B$15:$W$358, MATCH('O5 Details by Class &amp; Accounts'!K$18, 'E2 Allocators'!$B$15:$W$15, 0),FALSE)*$F76), 0, VLOOKUP(VLOOKUP($A76, 'E4 TB Allocation Details'!$A$18:$L$214, MATCH("Demand ID", 'E4 TB Allocation Details'!$A$18:$L$18, 0),FALSE), 'E2 Allocators'!$B$15:$W$358, MATCH('O5 Details by Class &amp; Accounts'!K$18, 'E2 Allocators'!$B$15:$W$15, 0),FALSE)*$F76)</f>
        <v>0</v>
      </c>
      <c r="L76" s="2186">
        <f>IF(ISERROR(VLOOKUP(VLOOKUP($A76, 'E4 TB Allocation Details'!$A$18:$L$214, MATCH("Demand ID", 'E4 TB Allocation Details'!$A$18:$L$18, 0),FALSE), 'E2 Allocators'!$B$15:$W$358, MATCH('O5 Details by Class &amp; Accounts'!L$18, 'E2 Allocators'!$B$15:$W$15, 0),FALSE)*$F76), 0, VLOOKUP(VLOOKUP($A76, 'E4 TB Allocation Details'!$A$18:$L$214, MATCH("Demand ID", 'E4 TB Allocation Details'!$A$18:$L$18, 0),FALSE), 'E2 Allocators'!$B$15:$W$358, MATCH('O5 Details by Class &amp; Accounts'!L$18, 'E2 Allocators'!$B$15:$W$15, 0),FALSE)*$F76)</f>
        <v>0</v>
      </c>
      <c r="M76" s="2186">
        <f>IF(ISERROR(VLOOKUP(VLOOKUP($A76, 'E4 TB Allocation Details'!$A$18:$L$214, MATCH("Demand ID", 'E4 TB Allocation Details'!$A$18:$L$18, 0),FALSE), 'E2 Allocators'!$B$15:$W$358, MATCH('O5 Details by Class &amp; Accounts'!M$18, 'E2 Allocators'!$B$15:$W$15, 0),FALSE)*$F76), 0, VLOOKUP(VLOOKUP($A76, 'E4 TB Allocation Details'!$A$18:$L$214, MATCH("Demand ID", 'E4 TB Allocation Details'!$A$18:$L$18, 0),FALSE), 'E2 Allocators'!$B$15:$W$358, MATCH('O5 Details by Class &amp; Accounts'!M$18, 'E2 Allocators'!$B$15:$W$15, 0),FALSE)*$F76)</f>
        <v>0</v>
      </c>
      <c r="N76" s="2186">
        <f>IF(ISERROR(VLOOKUP(VLOOKUP($A76, 'E4 TB Allocation Details'!$A$18:$L$214, MATCH("Demand ID", 'E4 TB Allocation Details'!$A$18:$L$18, 0),FALSE), 'E2 Allocators'!$B$15:$W$358, MATCH('O5 Details by Class &amp; Accounts'!N$18, 'E2 Allocators'!$B$15:$W$15, 0),FALSE)*$F76), 0, VLOOKUP(VLOOKUP($A76, 'E4 TB Allocation Details'!$A$18:$L$214, MATCH("Demand ID", 'E4 TB Allocation Details'!$A$18:$L$18, 0),FALSE), 'E2 Allocators'!$B$15:$W$358, MATCH('O5 Details by Class &amp; Accounts'!N$18, 'E2 Allocators'!$B$15:$W$15, 0),FALSE)*$F76)</f>
        <v>0</v>
      </c>
      <c r="O76" s="2186">
        <f>IF(ISERROR(VLOOKUP(VLOOKUP($A76, 'E4 TB Allocation Details'!$A$18:$L$214, MATCH("Demand ID", 'E4 TB Allocation Details'!$A$18:$L$18, 0),FALSE), 'E2 Allocators'!$B$15:$W$358, MATCH('O5 Details by Class &amp; Accounts'!O$18, 'E2 Allocators'!$B$15:$W$15, 0),FALSE)*$F76), 0, VLOOKUP(VLOOKUP($A76, 'E4 TB Allocation Details'!$A$18:$L$214, MATCH("Demand ID", 'E4 TB Allocation Details'!$A$18:$L$18, 0),FALSE), 'E2 Allocators'!$B$15:$W$358, MATCH('O5 Details by Class &amp; Accounts'!O$18, 'E2 Allocators'!$B$15:$W$15, 0),FALSE)*$F76)</f>
        <v>0</v>
      </c>
      <c r="P76" s="2186">
        <f>IF(ISERROR(VLOOKUP(VLOOKUP($A76, 'E4 TB Allocation Details'!$A$18:$L$214, MATCH("Demand ID", 'E4 TB Allocation Details'!$A$18:$L$18, 0),FALSE), 'E2 Allocators'!$B$15:$W$358, MATCH('O5 Details by Class &amp; Accounts'!P$18, 'E2 Allocators'!$B$15:$W$15, 0),FALSE)*$F76), 0, VLOOKUP(VLOOKUP($A76, 'E4 TB Allocation Details'!$A$18:$L$214, MATCH("Demand ID", 'E4 TB Allocation Details'!$A$18:$L$18, 0),FALSE), 'E2 Allocators'!$B$15:$W$358, MATCH('O5 Details by Class &amp; Accounts'!P$18, 'E2 Allocators'!$B$15:$W$15, 0),FALSE)*$F76)</f>
        <v>0</v>
      </c>
      <c r="Q76" s="2186">
        <f>IF(ISERROR(VLOOKUP(VLOOKUP($A76, 'E4 TB Allocation Details'!$A$18:$L$214, MATCH("Demand ID", 'E4 TB Allocation Details'!$A$18:$L$18, 0),FALSE), 'E2 Allocators'!$B$15:$W$358, MATCH('O5 Details by Class &amp; Accounts'!Q$18, 'E2 Allocators'!$B$15:$W$15, 0),FALSE)*$F76), 0, VLOOKUP(VLOOKUP($A76, 'E4 TB Allocation Details'!$A$18:$L$214, MATCH("Demand ID", 'E4 TB Allocation Details'!$A$18:$L$18, 0),FALSE), 'E2 Allocators'!$B$15:$W$358, MATCH('O5 Details by Class &amp; Accounts'!Q$18, 'E2 Allocators'!$B$15:$W$15, 0),FALSE)*$F76)</f>
        <v>0</v>
      </c>
      <c r="R76" s="2186">
        <f>IF(ISERROR(VLOOKUP(VLOOKUP($A76, 'E4 TB Allocation Details'!$A$18:$L$214, MATCH("Demand ID", 'E4 TB Allocation Details'!$A$18:$L$18, 0),FALSE), 'E2 Allocators'!$B$15:$W$358, MATCH('O5 Details by Class &amp; Accounts'!R$18, 'E2 Allocators'!$B$15:$W$15, 0),FALSE)*$F76), 0, VLOOKUP(VLOOKUP($A76, 'E4 TB Allocation Details'!$A$18:$L$214, MATCH("Demand ID", 'E4 TB Allocation Details'!$A$18:$L$18, 0),FALSE), 'E2 Allocators'!$B$15:$W$358, MATCH('O5 Details by Class &amp; Accounts'!R$18, 'E2 Allocators'!$B$15:$W$15, 0),FALSE)*$F76)</f>
        <v>0</v>
      </c>
      <c r="S76" s="2186">
        <f>IF(ISERROR(VLOOKUP(VLOOKUP($A76, 'E4 TB Allocation Details'!$A$18:$L$214, MATCH("Demand ID", 'E4 TB Allocation Details'!$A$18:$L$18, 0),FALSE), 'E2 Allocators'!$B$15:$W$358, MATCH('O5 Details by Class &amp; Accounts'!S$18, 'E2 Allocators'!$B$15:$W$15, 0),FALSE)*$F76), 0, VLOOKUP(VLOOKUP($A76, 'E4 TB Allocation Details'!$A$18:$L$214, MATCH("Demand ID", 'E4 TB Allocation Details'!$A$18:$L$18, 0),FALSE), 'E2 Allocators'!$B$15:$W$358, MATCH('O5 Details by Class &amp; Accounts'!S$18, 'E2 Allocators'!$B$15:$W$15, 0),FALSE)*$F76)</f>
        <v>0</v>
      </c>
      <c r="T76" s="2186">
        <f>IF(ISERROR(VLOOKUP(VLOOKUP($A76, 'E4 TB Allocation Details'!$A$18:$L$214, MATCH("Demand ID", 'E4 TB Allocation Details'!$A$18:$L$18, 0),FALSE), 'E2 Allocators'!$B$15:$W$358, MATCH('O5 Details by Class &amp; Accounts'!T$18, 'E2 Allocators'!$B$15:$W$15, 0),FALSE)*$F76), 0, VLOOKUP(VLOOKUP($A76, 'E4 TB Allocation Details'!$A$18:$L$214, MATCH("Demand ID", 'E4 TB Allocation Details'!$A$18:$L$18, 0),FALSE), 'E2 Allocators'!$B$15:$W$358, MATCH('O5 Details by Class &amp; Accounts'!T$18, 'E2 Allocators'!$B$15:$W$15, 0),FALSE)*$F76)</f>
        <v>0</v>
      </c>
      <c r="U76" s="2186">
        <f>IF(ISERROR(VLOOKUP(VLOOKUP($A76, 'E4 TB Allocation Details'!$A$18:$L$214, MATCH("Demand ID", 'E4 TB Allocation Details'!$A$18:$L$18, 0),FALSE), 'E2 Allocators'!$B$15:$W$358, MATCH('O5 Details by Class &amp; Accounts'!U$18, 'E2 Allocators'!$B$15:$W$15, 0),FALSE)*$F76), 0, VLOOKUP(VLOOKUP($A76, 'E4 TB Allocation Details'!$A$18:$L$214, MATCH("Demand ID", 'E4 TB Allocation Details'!$A$18:$L$18, 0),FALSE), 'E2 Allocators'!$B$15:$W$358, MATCH('O5 Details by Class &amp; Accounts'!U$18, 'E2 Allocators'!$B$15:$W$15, 0),FALSE)*$F76)</f>
        <v>0</v>
      </c>
      <c r="V76" s="2186">
        <f>IF(ISERROR(VLOOKUP(VLOOKUP($A76, 'E4 TB Allocation Details'!$A$18:$L$214, MATCH("Demand ID", 'E4 TB Allocation Details'!$A$18:$L$18, 0),FALSE), 'E2 Allocators'!$B$15:$W$358, MATCH('O5 Details by Class &amp; Accounts'!V$18, 'E2 Allocators'!$B$15:$W$15, 0),FALSE)*$F76), 0, VLOOKUP(VLOOKUP($A76, 'E4 TB Allocation Details'!$A$18:$L$214, MATCH("Demand ID", 'E4 TB Allocation Details'!$A$18:$L$18, 0),FALSE), 'E2 Allocators'!$B$15:$W$358, MATCH('O5 Details by Class &amp; Accounts'!V$18, 'E2 Allocators'!$B$15:$W$15, 0),FALSE)*$F76)</f>
        <v>0</v>
      </c>
      <c r="W76" s="2186">
        <f>IF(ISERROR(VLOOKUP(VLOOKUP($A76, 'E4 TB Allocation Details'!$A$18:$L$214, MATCH("Demand ID", 'E4 TB Allocation Details'!$A$18:$L$18, 0),FALSE), 'E2 Allocators'!$B$15:$W$358, MATCH('O5 Details by Class &amp; Accounts'!W$18, 'E2 Allocators'!$B$15:$W$15, 0),FALSE)*$F76), 0, VLOOKUP(VLOOKUP($A76, 'E4 TB Allocation Details'!$A$18:$L$214, MATCH("Demand ID", 'E4 TB Allocation Details'!$A$18:$L$18, 0),FALSE), 'E2 Allocators'!$B$15:$W$358, MATCH('O5 Details by Class &amp; Accounts'!W$18, 'E2 Allocators'!$B$15:$W$15, 0),FALSE)*$F76)</f>
        <v>0</v>
      </c>
      <c r="X76" s="2186">
        <f>IF(ISERROR(VLOOKUP(VLOOKUP($A76, 'E4 TB Allocation Details'!$A$18:$L$214, MATCH("Demand ID", 'E4 TB Allocation Details'!$A$18:$L$18, 0),FALSE), 'E2 Allocators'!$B$15:$W$358, MATCH('O5 Details by Class &amp; Accounts'!X$18, 'E2 Allocators'!$B$15:$W$15, 0),FALSE)*$F76), 0, VLOOKUP(VLOOKUP($A76, 'E4 TB Allocation Details'!$A$18:$L$214, MATCH("Demand ID", 'E4 TB Allocation Details'!$A$18:$L$18, 0),FALSE), 'E2 Allocators'!$B$15:$W$358, MATCH('O5 Details by Class &amp; Accounts'!X$18, 'E2 Allocators'!$B$15:$W$15, 0),FALSE)*$F76)</f>
        <v>0</v>
      </c>
      <c r="Y76" s="2186">
        <f>IF(ISERROR(VLOOKUP(VLOOKUP($A76, 'E4 TB Allocation Details'!$A$18:$L$214, MATCH("Demand ID", 'E4 TB Allocation Details'!$A$18:$L$18, 0),FALSE), 'E2 Allocators'!$B$15:$W$358, MATCH('O5 Details by Class &amp; Accounts'!Y$18, 'E2 Allocators'!$B$15:$W$15, 0),FALSE)*$F76), 0, VLOOKUP(VLOOKUP($A76, 'E4 TB Allocation Details'!$A$18:$L$214, MATCH("Demand ID", 'E4 TB Allocation Details'!$A$18:$L$18, 0),FALSE), 'E2 Allocators'!$B$15:$W$358, MATCH('O5 Details by Class &amp; Accounts'!Y$18, 'E2 Allocators'!$B$15:$W$15, 0),FALSE)*$F76)</f>
        <v>0</v>
      </c>
      <c r="Z76" s="2186">
        <f>IF(ISERROR(VLOOKUP(VLOOKUP($A76, 'E4 TB Allocation Details'!$A$18:$L$214, MATCH("Demand ID", 'E4 TB Allocation Details'!$A$18:$L$18, 0),FALSE), 'E2 Allocators'!$B$15:$W$358, MATCH('O5 Details by Class &amp; Accounts'!Z$18, 'E2 Allocators'!$B$15:$W$15, 0),FALSE)*$F76), 0, VLOOKUP(VLOOKUP($A76, 'E4 TB Allocation Details'!$A$18:$L$214, MATCH("Demand ID", 'E4 TB Allocation Details'!$A$18:$L$18, 0),FALSE), 'E2 Allocators'!$B$15:$W$358, MATCH('O5 Details by Class &amp; Accounts'!Z$18, 'E2 Allocators'!$B$15:$W$15, 0),FALSE)*$F76)</f>
        <v>0</v>
      </c>
      <c r="AA76" s="2186">
        <f>IF(ISERROR(VLOOKUP(VLOOKUP($A76, 'E4 TB Allocation Details'!$A$18:$L$214, MATCH("Demand ID", 'E4 TB Allocation Details'!$A$18:$L$18, 0),FALSE), 'E2 Allocators'!$B$15:$W$358, MATCH('O5 Details by Class &amp; Accounts'!AA$18, 'E2 Allocators'!$B$15:$W$15, 0),FALSE)*$F76), 0, VLOOKUP(VLOOKUP($A76, 'E4 TB Allocation Details'!$A$18:$L$214, MATCH("Demand ID", 'E4 TB Allocation Details'!$A$18:$L$18, 0),FALSE), 'E2 Allocators'!$B$15:$W$358, MATCH('O5 Details by Class &amp; Accounts'!AA$18, 'E2 Allocators'!$B$15:$W$15, 0),FALSE)*$F76)</f>
        <v>0</v>
      </c>
      <c r="AB76" s="2186">
        <f>IF(ISERROR(VLOOKUP(VLOOKUP($A76, 'E4 TB Allocation Details'!$A$18:$L$214, MATCH("Demand ID", 'E4 TB Allocation Details'!$A$18:$L$18, 0),FALSE), 'E2 Allocators'!$B$15:$W$358, MATCH('O5 Details by Class &amp; Accounts'!AB$18, 'E2 Allocators'!$B$15:$W$15, 0),FALSE)*$F76), 0, VLOOKUP(VLOOKUP($A76, 'E4 TB Allocation Details'!$A$18:$L$214, MATCH("Demand ID", 'E4 TB Allocation Details'!$A$18:$L$18, 0),FALSE), 'E2 Allocators'!$B$15:$W$358, MATCH('O5 Details by Class &amp; Accounts'!AB$18, 'E2 Allocators'!$B$15:$W$15, 0),FALSE)*$F76)</f>
        <v>0</v>
      </c>
      <c r="AC76" s="2186">
        <f t="shared" si="9"/>
        <v>0</v>
      </c>
      <c r="AD76" s="2186">
        <f>IF(ISERROR(VLOOKUP(VLOOKUP($A76, 'E4 TB Allocation Details'!$A$18:$L$214, MATCH("Customer ID", 'E4 TB Allocation Details'!$A$18:$L$18, 0),FALSE), 'E2 Allocators'!$B$15:$W$358, MATCH('O5 Details by Class &amp; Accounts'!AD$18, 'E2 Allocators'!$B$15:$W$15, 0),FALSE)*$G76), 0, VLOOKUP(VLOOKUP($A76, 'E4 TB Allocation Details'!$A$18:$L$214, MATCH("Customer ID", 'E4 TB Allocation Details'!$A$18:$L$18, 0),FALSE), 'E2 Allocators'!$B$15:$W$358, MATCH('O5 Details by Class &amp; Accounts'!AD$18, 'E2 Allocators'!$B$15:$W$15, 0),FALSE)*$G76)</f>
        <v>0</v>
      </c>
      <c r="AE76" s="2186">
        <f>IF(ISERROR(VLOOKUP(VLOOKUP($A76, 'E4 TB Allocation Details'!$A$18:$L$214, MATCH("Customer ID", 'E4 TB Allocation Details'!$A$18:$L$18, 0),FALSE), 'E2 Allocators'!$B$15:$W$358, MATCH('O5 Details by Class &amp; Accounts'!AE$18, 'E2 Allocators'!$B$15:$W$15, 0),FALSE)*$G76), 0, VLOOKUP(VLOOKUP($A76, 'E4 TB Allocation Details'!$A$18:$L$214, MATCH("Customer ID", 'E4 TB Allocation Details'!$A$18:$L$18, 0),FALSE), 'E2 Allocators'!$B$15:$W$358, MATCH('O5 Details by Class &amp; Accounts'!AE$18, 'E2 Allocators'!$B$15:$W$15, 0),FALSE)*$G76)</f>
        <v>0</v>
      </c>
      <c r="AF76" s="2186">
        <f>IF(ISERROR(VLOOKUP(VLOOKUP($A76, 'E4 TB Allocation Details'!$A$18:$L$214, MATCH("Customer ID", 'E4 TB Allocation Details'!$A$18:$L$18, 0),FALSE), 'E2 Allocators'!$B$15:$W$358, MATCH('O5 Details by Class &amp; Accounts'!AF$18, 'E2 Allocators'!$B$15:$W$15, 0),FALSE)*$G76), 0, VLOOKUP(VLOOKUP($A76, 'E4 TB Allocation Details'!$A$18:$L$214, MATCH("Customer ID", 'E4 TB Allocation Details'!$A$18:$L$18, 0),FALSE), 'E2 Allocators'!$B$15:$W$358, MATCH('O5 Details by Class &amp; Accounts'!AF$18, 'E2 Allocators'!$B$15:$W$15, 0),FALSE)*$G76)</f>
        <v>0</v>
      </c>
      <c r="AG76" s="2186">
        <f>IF(ISERROR(VLOOKUP(VLOOKUP($A76, 'E4 TB Allocation Details'!$A$18:$L$214, MATCH("Customer ID", 'E4 TB Allocation Details'!$A$18:$L$18, 0),FALSE), 'E2 Allocators'!$B$15:$W$358, MATCH('O5 Details by Class &amp; Accounts'!AG$18, 'E2 Allocators'!$B$15:$W$15, 0),FALSE)*$G76), 0, VLOOKUP(VLOOKUP($A76, 'E4 TB Allocation Details'!$A$18:$L$214, MATCH("Customer ID", 'E4 TB Allocation Details'!$A$18:$L$18, 0),FALSE), 'E2 Allocators'!$B$15:$W$358, MATCH('O5 Details by Class &amp; Accounts'!AG$18, 'E2 Allocators'!$B$15:$W$15, 0),FALSE)*$G76)</f>
        <v>0</v>
      </c>
      <c r="AH76" s="2186">
        <f>IF(ISERROR(VLOOKUP(VLOOKUP($A76, 'E4 TB Allocation Details'!$A$18:$L$214, MATCH("Customer ID", 'E4 TB Allocation Details'!$A$18:$L$18, 0),FALSE), 'E2 Allocators'!$B$15:$W$358, MATCH('O5 Details by Class &amp; Accounts'!AH$18, 'E2 Allocators'!$B$15:$W$15, 0),FALSE)*$G76), 0, VLOOKUP(VLOOKUP($A76, 'E4 TB Allocation Details'!$A$18:$L$214, MATCH("Customer ID", 'E4 TB Allocation Details'!$A$18:$L$18, 0),FALSE), 'E2 Allocators'!$B$15:$W$358, MATCH('O5 Details by Class &amp; Accounts'!AH$18, 'E2 Allocators'!$B$15:$W$15, 0),FALSE)*$G76)</f>
        <v>0</v>
      </c>
      <c r="AI76" s="2186">
        <f>IF(ISERROR(VLOOKUP(VLOOKUP($A76, 'E4 TB Allocation Details'!$A$18:$L$214, MATCH("Customer ID", 'E4 TB Allocation Details'!$A$18:$L$18, 0),FALSE), 'E2 Allocators'!$B$15:$W$358, MATCH('O5 Details by Class &amp; Accounts'!AI$18, 'E2 Allocators'!$B$15:$W$15, 0),FALSE)*$G76), 0, VLOOKUP(VLOOKUP($A76, 'E4 TB Allocation Details'!$A$18:$L$214, MATCH("Customer ID", 'E4 TB Allocation Details'!$A$18:$L$18, 0),FALSE), 'E2 Allocators'!$B$15:$W$358, MATCH('O5 Details by Class &amp; Accounts'!AI$18, 'E2 Allocators'!$B$15:$W$15, 0),FALSE)*$G76)</f>
        <v>0</v>
      </c>
      <c r="AJ76" s="2186">
        <f>IF(ISERROR(VLOOKUP(VLOOKUP($A76, 'E4 TB Allocation Details'!$A$18:$L$214, MATCH("Customer ID", 'E4 TB Allocation Details'!$A$18:$L$18, 0),FALSE), 'E2 Allocators'!$B$15:$W$358, MATCH('O5 Details by Class &amp; Accounts'!AJ$18, 'E2 Allocators'!$B$15:$W$15, 0),FALSE)*$G76), 0, VLOOKUP(VLOOKUP($A76, 'E4 TB Allocation Details'!$A$18:$L$214, MATCH("Customer ID", 'E4 TB Allocation Details'!$A$18:$L$18, 0),FALSE), 'E2 Allocators'!$B$15:$W$358, MATCH('O5 Details by Class &amp; Accounts'!AJ$18, 'E2 Allocators'!$B$15:$W$15, 0),FALSE)*$G76)</f>
        <v>0</v>
      </c>
      <c r="AK76" s="2186">
        <f>IF(ISERROR(VLOOKUP(VLOOKUP($A76, 'E4 TB Allocation Details'!$A$18:$L$214, MATCH("Customer ID", 'E4 TB Allocation Details'!$A$18:$L$18, 0),FALSE), 'E2 Allocators'!$B$15:$W$358, MATCH('O5 Details by Class &amp; Accounts'!AK$18, 'E2 Allocators'!$B$15:$W$15, 0),FALSE)*$G76), 0, VLOOKUP(VLOOKUP($A76, 'E4 TB Allocation Details'!$A$18:$L$214, MATCH("Customer ID", 'E4 TB Allocation Details'!$A$18:$L$18, 0),FALSE), 'E2 Allocators'!$B$15:$W$358, MATCH('O5 Details by Class &amp; Accounts'!AK$18, 'E2 Allocators'!$B$15:$W$15, 0),FALSE)*$G76)</f>
        <v>0</v>
      </c>
      <c r="AL76" s="2186">
        <f>IF(ISERROR(VLOOKUP(VLOOKUP($A76, 'E4 TB Allocation Details'!$A$18:$L$214, MATCH("Customer ID", 'E4 TB Allocation Details'!$A$18:$L$18, 0),FALSE), 'E2 Allocators'!$B$15:$W$358, MATCH('O5 Details by Class &amp; Accounts'!AL$18, 'E2 Allocators'!$B$15:$W$15, 0),FALSE)*$G76), 0, VLOOKUP(VLOOKUP($A76, 'E4 TB Allocation Details'!$A$18:$L$214, MATCH("Customer ID", 'E4 TB Allocation Details'!$A$18:$L$18, 0),FALSE), 'E2 Allocators'!$B$15:$W$358, MATCH('O5 Details by Class &amp; Accounts'!AL$18, 'E2 Allocators'!$B$15:$W$15, 0),FALSE)*$G76)</f>
        <v>0</v>
      </c>
      <c r="AM76" s="2186">
        <f>IF(ISERROR(VLOOKUP(VLOOKUP($A76, 'E4 TB Allocation Details'!$A$18:$L$214, MATCH("Customer ID", 'E4 TB Allocation Details'!$A$18:$L$18, 0),FALSE), 'E2 Allocators'!$B$15:$W$358, MATCH('O5 Details by Class &amp; Accounts'!AM$18, 'E2 Allocators'!$B$15:$W$15, 0),FALSE)*$G76), 0, VLOOKUP(VLOOKUP($A76, 'E4 TB Allocation Details'!$A$18:$L$214, MATCH("Customer ID", 'E4 TB Allocation Details'!$A$18:$L$18, 0),FALSE), 'E2 Allocators'!$B$15:$W$358, MATCH('O5 Details by Class &amp; Accounts'!AM$18, 'E2 Allocators'!$B$15:$W$15, 0),FALSE)*$G76)</f>
        <v>0</v>
      </c>
      <c r="AN76" s="2186">
        <f>IF(ISERROR(VLOOKUP(VLOOKUP($A76, 'E4 TB Allocation Details'!$A$18:$L$214, MATCH("Customer ID", 'E4 TB Allocation Details'!$A$18:$L$18, 0),FALSE), 'E2 Allocators'!$B$15:$W$358, MATCH('O5 Details by Class &amp; Accounts'!AN$18, 'E2 Allocators'!$B$15:$W$15, 0),FALSE)*$G76), 0, VLOOKUP(VLOOKUP($A76, 'E4 TB Allocation Details'!$A$18:$L$214, MATCH("Customer ID", 'E4 TB Allocation Details'!$A$18:$L$18, 0),FALSE), 'E2 Allocators'!$B$15:$W$358, MATCH('O5 Details by Class &amp; Accounts'!AN$18, 'E2 Allocators'!$B$15:$W$15, 0),FALSE)*$G76)</f>
        <v>0</v>
      </c>
      <c r="AO76" s="2186">
        <f>IF(ISERROR(VLOOKUP(VLOOKUP($A76, 'E4 TB Allocation Details'!$A$18:$L$214, MATCH("Customer ID", 'E4 TB Allocation Details'!$A$18:$L$18, 0),FALSE), 'E2 Allocators'!$B$15:$W$358, MATCH('O5 Details by Class &amp; Accounts'!AO$18, 'E2 Allocators'!$B$15:$W$15, 0),FALSE)*$G76), 0, VLOOKUP(VLOOKUP($A76, 'E4 TB Allocation Details'!$A$18:$L$214, MATCH("Customer ID", 'E4 TB Allocation Details'!$A$18:$L$18, 0),FALSE), 'E2 Allocators'!$B$15:$W$358, MATCH('O5 Details by Class &amp; Accounts'!AO$18, 'E2 Allocators'!$B$15:$W$15, 0),FALSE)*$G76)</f>
        <v>0</v>
      </c>
      <c r="AP76" s="2186">
        <f>IF(ISERROR(VLOOKUP(VLOOKUP($A76, 'E4 TB Allocation Details'!$A$18:$L$214, MATCH("Customer ID", 'E4 TB Allocation Details'!$A$18:$L$18, 0),FALSE), 'E2 Allocators'!$B$15:$W$358, MATCH('O5 Details by Class &amp; Accounts'!AP$18, 'E2 Allocators'!$B$15:$W$15, 0),FALSE)*$G76), 0, VLOOKUP(VLOOKUP($A76, 'E4 TB Allocation Details'!$A$18:$L$214, MATCH("Customer ID", 'E4 TB Allocation Details'!$A$18:$L$18, 0),FALSE), 'E2 Allocators'!$B$15:$W$358, MATCH('O5 Details by Class &amp; Accounts'!AP$18, 'E2 Allocators'!$B$15:$W$15, 0),FALSE)*$G76)</f>
        <v>0</v>
      </c>
      <c r="AQ76" s="2186">
        <f>IF(ISERROR(VLOOKUP(VLOOKUP($A76, 'E4 TB Allocation Details'!$A$18:$L$214, MATCH("Customer ID", 'E4 TB Allocation Details'!$A$18:$L$18, 0),FALSE), 'E2 Allocators'!$B$15:$W$358, MATCH('O5 Details by Class &amp; Accounts'!AQ$18, 'E2 Allocators'!$B$15:$W$15, 0),FALSE)*$G76), 0, VLOOKUP(VLOOKUP($A76, 'E4 TB Allocation Details'!$A$18:$L$214, MATCH("Customer ID", 'E4 TB Allocation Details'!$A$18:$L$18, 0),FALSE), 'E2 Allocators'!$B$15:$W$358, MATCH('O5 Details by Class &amp; Accounts'!AQ$18, 'E2 Allocators'!$B$15:$W$15, 0),FALSE)*$G76)</f>
        <v>0</v>
      </c>
      <c r="AR76" s="2186">
        <f>IF(ISERROR(VLOOKUP(VLOOKUP($A76, 'E4 TB Allocation Details'!$A$18:$L$214, MATCH("Customer ID", 'E4 TB Allocation Details'!$A$18:$L$18, 0),FALSE), 'E2 Allocators'!$B$15:$W$358, MATCH('O5 Details by Class &amp; Accounts'!AR$18, 'E2 Allocators'!$B$15:$W$15, 0),FALSE)*$G76), 0, VLOOKUP(VLOOKUP($A76, 'E4 TB Allocation Details'!$A$18:$L$214, MATCH("Customer ID", 'E4 TB Allocation Details'!$A$18:$L$18, 0),FALSE), 'E2 Allocators'!$B$15:$W$358, MATCH('O5 Details by Class &amp; Accounts'!AR$18, 'E2 Allocators'!$B$15:$W$15, 0),FALSE)*$G76)</f>
        <v>0</v>
      </c>
      <c r="AS76" s="2186">
        <f>IF(ISERROR(VLOOKUP(VLOOKUP($A76, 'E4 TB Allocation Details'!$A$18:$L$214, MATCH("Customer ID", 'E4 TB Allocation Details'!$A$18:$L$18, 0),FALSE), 'E2 Allocators'!$B$15:$W$358, MATCH('O5 Details by Class &amp; Accounts'!AS$18, 'E2 Allocators'!$B$15:$W$15, 0),FALSE)*$G76), 0, VLOOKUP(VLOOKUP($A76, 'E4 TB Allocation Details'!$A$18:$L$214, MATCH("Customer ID", 'E4 TB Allocation Details'!$A$18:$L$18, 0),FALSE), 'E2 Allocators'!$B$15:$W$358, MATCH('O5 Details by Class &amp; Accounts'!AS$18, 'E2 Allocators'!$B$15:$W$15, 0),FALSE)*$G76)</f>
        <v>0</v>
      </c>
      <c r="AT76" s="2186">
        <f>IF(ISERROR(VLOOKUP(VLOOKUP($A76, 'E4 TB Allocation Details'!$A$18:$L$214, MATCH("Customer ID", 'E4 TB Allocation Details'!$A$18:$L$18, 0),FALSE), 'E2 Allocators'!$B$15:$W$358, MATCH('O5 Details by Class &amp; Accounts'!AT$18, 'E2 Allocators'!$B$15:$W$15, 0),FALSE)*$G76), 0, VLOOKUP(VLOOKUP($A76, 'E4 TB Allocation Details'!$A$18:$L$214, MATCH("Customer ID", 'E4 TB Allocation Details'!$A$18:$L$18, 0),FALSE), 'E2 Allocators'!$B$15:$W$358, MATCH('O5 Details by Class &amp; Accounts'!AT$18, 'E2 Allocators'!$B$15:$W$15, 0),FALSE)*$G76)</f>
        <v>0</v>
      </c>
      <c r="AU76" s="2186">
        <f>IF(ISERROR(VLOOKUP(VLOOKUP($A76, 'E4 TB Allocation Details'!$A$18:$L$214, MATCH("Customer ID", 'E4 TB Allocation Details'!$A$18:$L$18, 0),FALSE), 'E2 Allocators'!$B$15:$W$358, MATCH('O5 Details by Class &amp; Accounts'!AU$18, 'E2 Allocators'!$B$15:$W$15, 0),FALSE)*$G76), 0, VLOOKUP(VLOOKUP($A76, 'E4 TB Allocation Details'!$A$18:$L$214, MATCH("Customer ID", 'E4 TB Allocation Details'!$A$18:$L$18, 0),FALSE), 'E2 Allocators'!$B$15:$W$358, MATCH('O5 Details by Class &amp; Accounts'!AU$18, 'E2 Allocators'!$B$15:$W$15, 0),FALSE)*$G76)</f>
        <v>0</v>
      </c>
      <c r="AV76" s="2186">
        <f>IF(ISERROR(VLOOKUP(VLOOKUP($A76, 'E4 TB Allocation Details'!$A$18:$L$214, MATCH("Customer ID", 'E4 TB Allocation Details'!$A$18:$L$18, 0),FALSE), 'E2 Allocators'!$B$15:$W$358, MATCH('O5 Details by Class &amp; Accounts'!AV$18, 'E2 Allocators'!$B$15:$W$15, 0),FALSE)*$G76), 0, VLOOKUP(VLOOKUP($A76, 'E4 TB Allocation Details'!$A$18:$L$214, MATCH("Customer ID", 'E4 TB Allocation Details'!$A$18:$L$18, 0),FALSE), 'E2 Allocators'!$B$15:$W$358, MATCH('O5 Details by Class &amp; Accounts'!AV$18, 'E2 Allocators'!$B$15:$W$15, 0),FALSE)*$G76)</f>
        <v>0</v>
      </c>
      <c r="AW76" s="2186">
        <f>IF(ISERROR(VLOOKUP(VLOOKUP($A76, 'E4 TB Allocation Details'!$A$18:$L$214, MATCH("Customer ID", 'E4 TB Allocation Details'!$A$18:$L$18, 0),FALSE), 'E2 Allocators'!$B$15:$W$358, MATCH('O5 Details by Class &amp; Accounts'!AW$18, 'E2 Allocators'!$B$15:$W$15, 0),FALSE)*$G76), 0, VLOOKUP(VLOOKUP($A76, 'E4 TB Allocation Details'!$A$18:$L$214, MATCH("Customer ID", 'E4 TB Allocation Details'!$A$18:$L$18, 0),FALSE), 'E2 Allocators'!$B$15:$W$358, MATCH('O5 Details by Class &amp; Accounts'!AW$18, 'E2 Allocators'!$B$15:$W$15, 0),FALSE)*$G76)</f>
        <v>0</v>
      </c>
      <c r="AX76" s="2186">
        <f t="shared" si="10"/>
        <v>0</v>
      </c>
      <c r="AY76" s="2186">
        <f>IF(ISERROR(VLOOKUP(VLOOKUP($A76, 'E4 TB Allocation Details'!$A$18:$L$214, MATCH("Misc ID", 'E4 TB Allocation Details'!$A$18:$L$18, 0),FALSE), 'E2 Allocators'!$B$15:$W$358, MATCH('O5 Details by Class &amp; Accounts'!AY$18, 'E2 Allocators'!$B$15:$W$15, 0),FALSE)*$E76), 0, VLOOKUP(VLOOKUP($A76, 'E4 TB Allocation Details'!$A$18:$L$214, MATCH("Misc ID", 'E4 TB Allocation Details'!$A$18:$L$18, 0),FALSE), 'E2 Allocators'!$B$15:$W$358, MATCH('O5 Details by Class &amp; Accounts'!AY$18, 'E2 Allocators'!$B$15:$W$15, 0),FALSE)*$E76)</f>
        <v>0</v>
      </c>
      <c r="AZ76" s="2186">
        <f>IF(ISERROR(VLOOKUP(VLOOKUP($A76, 'E4 TB Allocation Details'!$A$18:$L$214, MATCH("Misc ID", 'E4 TB Allocation Details'!$A$18:$L$18, 0),FALSE), 'E2 Allocators'!$B$15:$W$358, MATCH('O5 Details by Class &amp; Accounts'!AZ$18, 'E2 Allocators'!$B$15:$W$15, 0),FALSE)*$E76), 0, VLOOKUP(VLOOKUP($A76, 'E4 TB Allocation Details'!$A$18:$L$214, MATCH("Misc ID", 'E4 TB Allocation Details'!$A$18:$L$18, 0),FALSE), 'E2 Allocators'!$B$15:$W$358, MATCH('O5 Details by Class &amp; Accounts'!AZ$18, 'E2 Allocators'!$B$15:$W$15, 0),FALSE)*$E76)</f>
        <v>0</v>
      </c>
      <c r="BA76" s="2186">
        <f>IF(ISERROR(VLOOKUP(VLOOKUP($A76, 'E4 TB Allocation Details'!$A$18:$L$214, MATCH("Misc ID", 'E4 TB Allocation Details'!$A$18:$L$18, 0),FALSE), 'E2 Allocators'!$B$15:$W$358, MATCH('O5 Details by Class &amp; Accounts'!BA$18, 'E2 Allocators'!$B$15:$W$15, 0),FALSE)*$E76), 0, VLOOKUP(VLOOKUP($A76, 'E4 TB Allocation Details'!$A$18:$L$214, MATCH("Misc ID", 'E4 TB Allocation Details'!$A$18:$L$18, 0),FALSE), 'E2 Allocators'!$B$15:$W$358, MATCH('O5 Details by Class &amp; Accounts'!BA$18, 'E2 Allocators'!$B$15:$W$15, 0),FALSE)*$E76)</f>
        <v>0</v>
      </c>
      <c r="BB76" s="2186">
        <f>IF(ISERROR(VLOOKUP(VLOOKUP($A76, 'E4 TB Allocation Details'!$A$18:$L$214, MATCH("Misc ID", 'E4 TB Allocation Details'!$A$18:$L$18, 0),FALSE), 'E2 Allocators'!$B$15:$W$358, MATCH('O5 Details by Class &amp; Accounts'!BB$18, 'E2 Allocators'!$B$15:$W$15, 0),FALSE)*$E76), 0, VLOOKUP(VLOOKUP($A76, 'E4 TB Allocation Details'!$A$18:$L$214, MATCH("Misc ID", 'E4 TB Allocation Details'!$A$18:$L$18, 0),FALSE), 'E2 Allocators'!$B$15:$W$358, MATCH('O5 Details by Class &amp; Accounts'!BB$18, 'E2 Allocators'!$B$15:$W$15, 0),FALSE)*$E76)</f>
        <v>0</v>
      </c>
      <c r="BC76" s="2186">
        <f>IF(ISERROR(VLOOKUP(VLOOKUP($A76, 'E4 TB Allocation Details'!$A$18:$L$214, MATCH("Misc ID", 'E4 TB Allocation Details'!$A$18:$L$18, 0),FALSE), 'E2 Allocators'!$B$15:$W$358, MATCH('O5 Details by Class &amp; Accounts'!BC$18, 'E2 Allocators'!$B$15:$W$15, 0),FALSE)*$E76), 0, VLOOKUP(VLOOKUP($A76, 'E4 TB Allocation Details'!$A$18:$L$214, MATCH("Misc ID", 'E4 TB Allocation Details'!$A$18:$L$18, 0),FALSE), 'E2 Allocators'!$B$15:$W$358, MATCH('O5 Details by Class &amp; Accounts'!BC$18, 'E2 Allocators'!$B$15:$W$15, 0),FALSE)*$E76)</f>
        <v>0</v>
      </c>
      <c r="BD76" s="2186">
        <f>IF(ISERROR(VLOOKUP(VLOOKUP($A76, 'E4 TB Allocation Details'!$A$18:$L$214, MATCH("Misc ID", 'E4 TB Allocation Details'!$A$18:$L$18, 0),FALSE), 'E2 Allocators'!$B$15:$W$358, MATCH('O5 Details by Class &amp; Accounts'!BD$18, 'E2 Allocators'!$B$15:$W$15, 0),FALSE)*$E76), 0, VLOOKUP(VLOOKUP($A76, 'E4 TB Allocation Details'!$A$18:$L$214, MATCH("Misc ID", 'E4 TB Allocation Details'!$A$18:$L$18, 0),FALSE), 'E2 Allocators'!$B$15:$W$358, MATCH('O5 Details by Class &amp; Accounts'!BD$18, 'E2 Allocators'!$B$15:$W$15, 0),FALSE)*$E76)</f>
        <v>0</v>
      </c>
      <c r="BE76" s="2186">
        <f>IF(ISERROR(VLOOKUP(VLOOKUP($A76, 'E4 TB Allocation Details'!$A$18:$L$214, MATCH("Misc ID", 'E4 TB Allocation Details'!$A$18:$L$18, 0),FALSE), 'E2 Allocators'!$B$15:$W$358, MATCH('O5 Details by Class &amp; Accounts'!BE$18, 'E2 Allocators'!$B$15:$W$15, 0),FALSE)*$E76), 0, VLOOKUP(VLOOKUP($A76, 'E4 TB Allocation Details'!$A$18:$L$214, MATCH("Misc ID", 'E4 TB Allocation Details'!$A$18:$L$18, 0),FALSE), 'E2 Allocators'!$B$15:$W$358, MATCH('O5 Details by Class &amp; Accounts'!BE$18, 'E2 Allocators'!$B$15:$W$15, 0),FALSE)*$E76)</f>
        <v>0</v>
      </c>
      <c r="BF76" s="2186">
        <f>IF(ISERROR(VLOOKUP(VLOOKUP($A76, 'E4 TB Allocation Details'!$A$18:$L$214, MATCH("Misc ID", 'E4 TB Allocation Details'!$A$18:$L$18, 0),FALSE), 'E2 Allocators'!$B$15:$W$358, MATCH('O5 Details by Class &amp; Accounts'!BF$18, 'E2 Allocators'!$B$15:$W$15, 0),FALSE)*$E76), 0, VLOOKUP(VLOOKUP($A76, 'E4 TB Allocation Details'!$A$18:$L$214, MATCH("Misc ID", 'E4 TB Allocation Details'!$A$18:$L$18, 0),FALSE), 'E2 Allocators'!$B$15:$W$358, MATCH('O5 Details by Class &amp; Accounts'!BF$18, 'E2 Allocators'!$B$15:$W$15, 0),FALSE)*$E76)</f>
        <v>0</v>
      </c>
      <c r="BG76" s="2186">
        <f>IF(ISERROR(VLOOKUP(VLOOKUP($A76, 'E4 TB Allocation Details'!$A$18:$L$214, MATCH("Misc ID", 'E4 TB Allocation Details'!$A$18:$L$18, 0),FALSE), 'E2 Allocators'!$B$15:$W$358, MATCH('O5 Details by Class &amp; Accounts'!BG$18, 'E2 Allocators'!$B$15:$W$15, 0),FALSE)*$E76), 0, VLOOKUP(VLOOKUP($A76, 'E4 TB Allocation Details'!$A$18:$L$214, MATCH("Misc ID", 'E4 TB Allocation Details'!$A$18:$L$18, 0),FALSE), 'E2 Allocators'!$B$15:$W$358, MATCH('O5 Details by Class &amp; Accounts'!BG$18, 'E2 Allocators'!$B$15:$W$15, 0),FALSE)*$E76)</f>
        <v>0</v>
      </c>
      <c r="BH76" s="2186">
        <f>IF(ISERROR(VLOOKUP(VLOOKUP($A76, 'E4 TB Allocation Details'!$A$18:$L$214, MATCH("Misc ID", 'E4 TB Allocation Details'!$A$18:$L$18, 0),FALSE), 'E2 Allocators'!$B$15:$W$358, MATCH('O5 Details by Class &amp; Accounts'!BH$18, 'E2 Allocators'!$B$15:$W$15, 0),FALSE)*$E76), 0, VLOOKUP(VLOOKUP($A76, 'E4 TB Allocation Details'!$A$18:$L$214, MATCH("Misc ID", 'E4 TB Allocation Details'!$A$18:$L$18, 0),FALSE), 'E2 Allocators'!$B$15:$W$358, MATCH('O5 Details by Class &amp; Accounts'!BH$18, 'E2 Allocators'!$B$15:$W$15, 0),FALSE)*$E76)</f>
        <v>0</v>
      </c>
      <c r="BI76" s="2186">
        <f>IF(ISERROR(VLOOKUP(VLOOKUP($A76, 'E4 TB Allocation Details'!$A$18:$L$214, MATCH("Misc ID", 'E4 TB Allocation Details'!$A$18:$L$18, 0),FALSE), 'E2 Allocators'!$B$15:$W$358, MATCH('O5 Details by Class &amp; Accounts'!BI$18, 'E2 Allocators'!$B$15:$W$15, 0),FALSE)*$E76), 0, VLOOKUP(VLOOKUP($A76, 'E4 TB Allocation Details'!$A$18:$L$214, MATCH("Misc ID", 'E4 TB Allocation Details'!$A$18:$L$18, 0),FALSE), 'E2 Allocators'!$B$15:$W$358, MATCH('O5 Details by Class &amp; Accounts'!BI$18, 'E2 Allocators'!$B$15:$W$15, 0),FALSE)*$E76)</f>
        <v>0</v>
      </c>
      <c r="BJ76" s="2186">
        <f>IF(ISERROR(VLOOKUP(VLOOKUP($A76, 'E4 TB Allocation Details'!$A$18:$L$214, MATCH("Misc ID", 'E4 TB Allocation Details'!$A$18:$L$18, 0),FALSE), 'E2 Allocators'!$B$15:$W$358, MATCH('O5 Details by Class &amp; Accounts'!BJ$18, 'E2 Allocators'!$B$15:$W$15, 0),FALSE)*$E76), 0, VLOOKUP(VLOOKUP($A76, 'E4 TB Allocation Details'!$A$18:$L$214, MATCH("Misc ID", 'E4 TB Allocation Details'!$A$18:$L$18, 0),FALSE), 'E2 Allocators'!$B$15:$W$358, MATCH('O5 Details by Class &amp; Accounts'!BJ$18, 'E2 Allocators'!$B$15:$W$15, 0),FALSE)*$E76)</f>
        <v>0</v>
      </c>
      <c r="BK76" s="2186">
        <f>IF(ISERROR(VLOOKUP(VLOOKUP($A76, 'E4 TB Allocation Details'!$A$18:$L$214, MATCH("Misc ID", 'E4 TB Allocation Details'!$A$18:$L$18, 0),FALSE), 'E2 Allocators'!$B$15:$W$358, MATCH('O5 Details by Class &amp; Accounts'!BK$18, 'E2 Allocators'!$B$15:$W$15, 0),FALSE)*$E76), 0, VLOOKUP(VLOOKUP($A76, 'E4 TB Allocation Details'!$A$18:$L$214, MATCH("Misc ID", 'E4 TB Allocation Details'!$A$18:$L$18, 0),FALSE), 'E2 Allocators'!$B$15:$W$358, MATCH('O5 Details by Class &amp; Accounts'!BK$18, 'E2 Allocators'!$B$15:$W$15, 0),FALSE)*$E76)</f>
        <v>0</v>
      </c>
      <c r="BL76" s="2186">
        <f>IF(ISERROR(VLOOKUP(VLOOKUP($A76, 'E4 TB Allocation Details'!$A$18:$L$214, MATCH("Misc ID", 'E4 TB Allocation Details'!$A$18:$L$18, 0),FALSE), 'E2 Allocators'!$B$15:$W$358, MATCH('O5 Details by Class &amp; Accounts'!BL$18, 'E2 Allocators'!$B$15:$W$15, 0),FALSE)*$E76), 0, VLOOKUP(VLOOKUP($A76, 'E4 TB Allocation Details'!$A$18:$L$214, MATCH("Misc ID", 'E4 TB Allocation Details'!$A$18:$L$18, 0),FALSE), 'E2 Allocators'!$B$15:$W$358, MATCH('O5 Details by Class &amp; Accounts'!BL$18, 'E2 Allocators'!$B$15:$W$15, 0),FALSE)*$E76)</f>
        <v>0</v>
      </c>
      <c r="BM76" s="2186">
        <f>IF(ISERROR(VLOOKUP(VLOOKUP($A76, 'E4 TB Allocation Details'!$A$18:$L$214, MATCH("Misc ID", 'E4 TB Allocation Details'!$A$18:$L$18, 0),FALSE), 'E2 Allocators'!$B$15:$W$358, MATCH('O5 Details by Class &amp; Accounts'!BM$18, 'E2 Allocators'!$B$15:$W$15, 0),FALSE)*$E76), 0, VLOOKUP(VLOOKUP($A76, 'E4 TB Allocation Details'!$A$18:$L$214, MATCH("Misc ID", 'E4 TB Allocation Details'!$A$18:$L$18, 0),FALSE), 'E2 Allocators'!$B$15:$W$358, MATCH('O5 Details by Class &amp; Accounts'!BM$18, 'E2 Allocators'!$B$15:$W$15, 0),FALSE)*$E76)</f>
        <v>0</v>
      </c>
      <c r="BN76" s="2186">
        <f>IF(ISERROR(VLOOKUP(VLOOKUP($A76, 'E4 TB Allocation Details'!$A$18:$L$214, MATCH("Misc ID", 'E4 TB Allocation Details'!$A$18:$L$18, 0),FALSE), 'E2 Allocators'!$B$15:$W$358, MATCH('O5 Details by Class &amp; Accounts'!BN$18, 'E2 Allocators'!$B$15:$W$15, 0),FALSE)*$E76), 0, VLOOKUP(VLOOKUP($A76, 'E4 TB Allocation Details'!$A$18:$L$214, MATCH("Misc ID", 'E4 TB Allocation Details'!$A$18:$L$18, 0),FALSE), 'E2 Allocators'!$B$15:$W$358, MATCH('O5 Details by Class &amp; Accounts'!BN$18, 'E2 Allocators'!$B$15:$W$15, 0),FALSE)*$E76)</f>
        <v>0</v>
      </c>
      <c r="BO76" s="2186">
        <f>IF(ISERROR(VLOOKUP(VLOOKUP($A76, 'E4 TB Allocation Details'!$A$18:$L$214, MATCH("Misc ID", 'E4 TB Allocation Details'!$A$18:$L$18, 0),FALSE), 'E2 Allocators'!$B$15:$W$358, MATCH('O5 Details by Class &amp; Accounts'!BO$18, 'E2 Allocators'!$B$15:$W$15, 0),FALSE)*$E76), 0, VLOOKUP(VLOOKUP($A76, 'E4 TB Allocation Details'!$A$18:$L$214, MATCH("Misc ID", 'E4 TB Allocation Details'!$A$18:$L$18, 0),FALSE), 'E2 Allocators'!$B$15:$W$358, MATCH('O5 Details by Class &amp; Accounts'!BO$18, 'E2 Allocators'!$B$15:$W$15, 0),FALSE)*$E76)</f>
        <v>0</v>
      </c>
      <c r="BP76" s="2186">
        <f>IF(ISERROR(VLOOKUP(VLOOKUP($A76, 'E4 TB Allocation Details'!$A$18:$L$214, MATCH("Misc ID", 'E4 TB Allocation Details'!$A$18:$L$18, 0),FALSE), 'E2 Allocators'!$B$15:$W$358, MATCH('O5 Details by Class &amp; Accounts'!BP$18, 'E2 Allocators'!$B$15:$W$15, 0),FALSE)*$E76), 0, VLOOKUP(VLOOKUP($A76, 'E4 TB Allocation Details'!$A$18:$L$214, MATCH("Misc ID", 'E4 TB Allocation Details'!$A$18:$L$18, 0),FALSE), 'E2 Allocators'!$B$15:$W$358, MATCH('O5 Details by Class &amp; Accounts'!BP$18, 'E2 Allocators'!$B$15:$W$15, 0),FALSE)*$E76)</f>
        <v>0</v>
      </c>
      <c r="BQ76" s="2186">
        <f>IF(ISERROR(VLOOKUP(VLOOKUP($A76, 'E4 TB Allocation Details'!$A$18:$L$214, MATCH("Misc ID", 'E4 TB Allocation Details'!$A$18:$L$18, 0),FALSE), 'E2 Allocators'!$B$15:$W$358, MATCH('O5 Details by Class &amp; Accounts'!BQ$18, 'E2 Allocators'!$B$15:$W$15, 0),FALSE)*$E76), 0, VLOOKUP(VLOOKUP($A76, 'E4 TB Allocation Details'!$A$18:$L$214, MATCH("Misc ID", 'E4 TB Allocation Details'!$A$18:$L$18, 0),FALSE), 'E2 Allocators'!$B$15:$W$358, MATCH('O5 Details by Class &amp; Accounts'!BQ$18, 'E2 Allocators'!$B$15:$W$15, 0),FALSE)*$E76)</f>
        <v>0</v>
      </c>
      <c r="BR76" s="2186">
        <f>IF(ISERROR(VLOOKUP(VLOOKUP($A76, 'E4 TB Allocation Details'!$A$18:$L$214, MATCH("Misc ID", 'E4 TB Allocation Details'!$A$18:$L$18, 0),FALSE), 'E2 Allocators'!$B$15:$W$358, MATCH('O5 Details by Class &amp; Accounts'!BR$18, 'E2 Allocators'!$B$15:$W$15, 0),FALSE)*$E76), 0, VLOOKUP(VLOOKUP($A76, 'E4 TB Allocation Details'!$A$18:$L$214, MATCH("Misc ID", 'E4 TB Allocation Details'!$A$18:$L$18, 0),FALSE), 'E2 Allocators'!$B$15:$W$358, MATCH('O5 Details by Class &amp; Accounts'!BR$18, 'E2 Allocators'!$B$15:$W$15, 0),FALSE)*$E76)</f>
        <v>0</v>
      </c>
      <c r="BS76" s="2186">
        <f t="shared" si="11"/>
        <v>0</v>
      </c>
      <c r="BT76" s="2186">
        <f>IF(ISERROR(VLOOKUP(VLOOKUP($A76, 'E4 TB Allocation Details'!$A$18:$L$214, MATCH("A &amp; G ID", 'E4 TB Allocation Details'!$A$18:$L$18, 0),FALSE), 'E2 Allocators'!$B$15:$W$358, MATCH('O5 Details by Class &amp; Accounts'!BT$18, 'E2 Allocators'!$B$15:$W$15, 0),FALSE)*$E76), 0, VLOOKUP(VLOOKUP($A76, 'E4 TB Allocation Details'!$A$18:$L$214, MATCH("A &amp; G ID", 'E4 TB Allocation Details'!$A$18:$L$18, 0),FALSE), 'E2 Allocators'!$B$15:$W$358, MATCH('O5 Details by Class &amp; Accounts'!BT$18, 'E2 Allocators'!$B$15:$W$15, 0),FALSE)*$E76)</f>
        <v>1613788.3778232019</v>
      </c>
      <c r="BU76" s="2186">
        <f>IF(ISERROR(VLOOKUP(VLOOKUP($A76, 'E4 TB Allocation Details'!$A$18:$L$214, MATCH("A &amp; G ID", 'E4 TB Allocation Details'!$A$18:$L$18, 0),FALSE), 'E2 Allocators'!$B$15:$W$358, MATCH('O5 Details by Class &amp; Accounts'!BU$18, 'E2 Allocators'!$B$15:$W$15, 0),FALSE)*$E76), 0, VLOOKUP(VLOOKUP($A76, 'E4 TB Allocation Details'!$A$18:$L$214, MATCH("A &amp; G ID", 'E4 TB Allocation Details'!$A$18:$L$18, 0),FALSE), 'E2 Allocators'!$B$15:$W$358, MATCH('O5 Details by Class &amp; Accounts'!BU$18, 'E2 Allocators'!$B$15:$W$15, 0),FALSE)*$E76)</f>
        <v>371208.8777947363</v>
      </c>
      <c r="BV76" s="2186">
        <f>IF(ISERROR(VLOOKUP(VLOOKUP($A76, 'E4 TB Allocation Details'!$A$18:$L$214, MATCH("A &amp; G ID", 'E4 TB Allocation Details'!$A$18:$L$18, 0),FALSE), 'E2 Allocators'!$B$15:$W$358, MATCH('O5 Details by Class &amp; Accounts'!BV$18, 'E2 Allocators'!$B$15:$W$15, 0),FALSE)*$E76), 0, VLOOKUP(VLOOKUP($A76, 'E4 TB Allocation Details'!$A$18:$L$214, MATCH("A &amp; G ID", 'E4 TB Allocation Details'!$A$18:$L$18, 0),FALSE), 'E2 Allocators'!$B$15:$W$358, MATCH('O5 Details by Class &amp; Accounts'!BV$18, 'E2 Allocators'!$B$15:$W$15, 0),FALSE)*$E76)</f>
        <v>577282.96578943753</v>
      </c>
      <c r="BW76" s="2186">
        <f>IF(ISERROR(VLOOKUP(VLOOKUP($A76, 'E4 TB Allocation Details'!$A$18:$L$214, MATCH("A &amp; G ID", 'E4 TB Allocation Details'!$A$18:$L$18, 0),FALSE), 'E2 Allocators'!$B$15:$W$358, MATCH('O5 Details by Class &amp; Accounts'!BW$18, 'E2 Allocators'!$B$15:$W$15, 0),FALSE)*$E76), 0, VLOOKUP(VLOOKUP($A76, 'E4 TB Allocation Details'!$A$18:$L$214, MATCH("A &amp; G ID", 'E4 TB Allocation Details'!$A$18:$L$18, 0),FALSE), 'E2 Allocators'!$B$15:$W$358, MATCH('O5 Details by Class &amp; Accounts'!BW$18, 'E2 Allocators'!$B$15:$W$15, 0),FALSE)*$E76)</f>
        <v>0</v>
      </c>
      <c r="BX76" s="2186">
        <f>IF(ISERROR(VLOOKUP(VLOOKUP($A76, 'E4 TB Allocation Details'!$A$18:$L$214, MATCH("A &amp; G ID", 'E4 TB Allocation Details'!$A$18:$L$18, 0),FALSE), 'E2 Allocators'!$B$15:$W$358, MATCH('O5 Details by Class &amp; Accounts'!BX$18, 'E2 Allocators'!$B$15:$W$15, 0),FALSE)*$E76), 0, VLOOKUP(VLOOKUP($A76, 'E4 TB Allocation Details'!$A$18:$L$214, MATCH("A &amp; G ID", 'E4 TB Allocation Details'!$A$18:$L$18, 0),FALSE), 'E2 Allocators'!$B$15:$W$358, MATCH('O5 Details by Class &amp; Accounts'!BX$18, 'E2 Allocators'!$B$15:$W$15, 0),FALSE)*$E76)</f>
        <v>0</v>
      </c>
      <c r="BY76" s="2186">
        <f>IF(ISERROR(VLOOKUP(VLOOKUP($A76, 'E4 TB Allocation Details'!$A$18:$L$214, MATCH("A &amp; G ID", 'E4 TB Allocation Details'!$A$18:$L$18, 0),FALSE), 'E2 Allocators'!$B$15:$W$358, MATCH('O5 Details by Class &amp; Accounts'!BY$18, 'E2 Allocators'!$B$15:$W$15, 0),FALSE)*$E76), 0, VLOOKUP(VLOOKUP($A76, 'E4 TB Allocation Details'!$A$18:$L$214, MATCH("A &amp; G ID", 'E4 TB Allocation Details'!$A$18:$L$18, 0),FALSE), 'E2 Allocators'!$B$15:$W$358, MATCH('O5 Details by Class &amp; Accounts'!BY$18, 'E2 Allocators'!$B$15:$W$15, 0),FALSE)*$E76)</f>
        <v>0</v>
      </c>
      <c r="BZ76" s="2186">
        <f>IF(ISERROR(VLOOKUP(VLOOKUP($A76, 'E4 TB Allocation Details'!$A$18:$L$214, MATCH("A &amp; G ID", 'E4 TB Allocation Details'!$A$18:$L$18, 0),FALSE), 'E2 Allocators'!$B$15:$W$358, MATCH('O5 Details by Class &amp; Accounts'!BZ$18, 'E2 Allocators'!$B$15:$W$15, 0),FALSE)*$E76), 0, VLOOKUP(VLOOKUP($A76, 'E4 TB Allocation Details'!$A$18:$L$214, MATCH("A &amp; G ID", 'E4 TB Allocation Details'!$A$18:$L$18, 0),FALSE), 'E2 Allocators'!$B$15:$W$358, MATCH('O5 Details by Class &amp; Accounts'!BZ$18, 'E2 Allocators'!$B$15:$W$15, 0),FALSE)*$E76)</f>
        <v>37784.279432202515</v>
      </c>
      <c r="CA76" s="2186">
        <f>IF(ISERROR(VLOOKUP(VLOOKUP($A76, 'E4 TB Allocation Details'!$A$18:$L$214, MATCH("A &amp; G ID", 'E4 TB Allocation Details'!$A$18:$L$18, 0),FALSE), 'E2 Allocators'!$B$15:$W$358, MATCH('O5 Details by Class &amp; Accounts'!CA$18, 'E2 Allocators'!$B$15:$W$15, 0),FALSE)*$E76), 0, VLOOKUP(VLOOKUP($A76, 'E4 TB Allocation Details'!$A$18:$L$214, MATCH("A &amp; G ID", 'E4 TB Allocation Details'!$A$18:$L$18, 0),FALSE), 'E2 Allocators'!$B$15:$W$358, MATCH('O5 Details by Class &amp; Accounts'!CA$18, 'E2 Allocators'!$B$15:$W$15, 0),FALSE)*$E76)</f>
        <v>4562.2290775244674</v>
      </c>
      <c r="CB76" s="2186">
        <f>IF(ISERROR(VLOOKUP(VLOOKUP($A76, 'E4 TB Allocation Details'!$A$18:$L$214, MATCH("A &amp; G ID", 'E4 TB Allocation Details'!$A$18:$L$18, 0),FALSE), 'E2 Allocators'!$B$15:$W$358, MATCH('O5 Details by Class &amp; Accounts'!CB$18, 'E2 Allocators'!$B$15:$W$15, 0),FALSE)*$E76), 0, VLOOKUP(VLOOKUP($A76, 'E4 TB Allocation Details'!$A$18:$L$214, MATCH("A &amp; G ID", 'E4 TB Allocation Details'!$A$18:$L$18, 0),FALSE), 'E2 Allocators'!$B$15:$W$358, MATCH('O5 Details by Class &amp; Accounts'!CB$18, 'E2 Allocators'!$B$15:$W$15, 0),FALSE)*$E76)</f>
        <v>3830.2700828972033</v>
      </c>
      <c r="CC76" s="2186">
        <f>IF(ISERROR(VLOOKUP(VLOOKUP($A76, 'E4 TB Allocation Details'!$A$18:$L$214, MATCH("A &amp; G ID", 'E4 TB Allocation Details'!$A$18:$L$18, 0),FALSE), 'E2 Allocators'!$B$15:$W$358, MATCH('O5 Details by Class &amp; Accounts'!CC$18, 'E2 Allocators'!$B$15:$W$15, 0),FALSE)*$E76), 0, VLOOKUP(VLOOKUP($A76, 'E4 TB Allocation Details'!$A$18:$L$214, MATCH("A &amp; G ID", 'E4 TB Allocation Details'!$A$18:$L$18, 0),FALSE), 'E2 Allocators'!$B$15:$W$358, MATCH('O5 Details by Class &amp; Accounts'!CC$18, 'E2 Allocators'!$B$15:$W$15, 0),FALSE)*$E76)</f>
        <v>0</v>
      </c>
      <c r="CD76" s="2186">
        <f>IF(ISERROR(VLOOKUP(VLOOKUP($A76, 'E4 TB Allocation Details'!$A$18:$L$214, MATCH("A &amp; G ID", 'E4 TB Allocation Details'!$A$18:$L$18, 0),FALSE), 'E2 Allocators'!$B$15:$W$358, MATCH('O5 Details by Class &amp; Accounts'!CD$18, 'E2 Allocators'!$B$15:$W$15, 0),FALSE)*$E76), 0, VLOOKUP(VLOOKUP($A76, 'E4 TB Allocation Details'!$A$18:$L$214, MATCH("A &amp; G ID", 'E4 TB Allocation Details'!$A$18:$L$18, 0),FALSE), 'E2 Allocators'!$B$15:$W$358, MATCH('O5 Details by Class &amp; Accounts'!CD$18, 'E2 Allocators'!$B$15:$W$15, 0),FALSE)*$E76)</f>
        <v>0</v>
      </c>
      <c r="CE76" s="2186">
        <f>IF(ISERROR(VLOOKUP(VLOOKUP($A76, 'E4 TB Allocation Details'!$A$18:$L$214, MATCH("A &amp; G ID", 'E4 TB Allocation Details'!$A$18:$L$18, 0),FALSE), 'E2 Allocators'!$B$15:$W$358, MATCH('O5 Details by Class &amp; Accounts'!CE$18, 'E2 Allocators'!$B$15:$W$15, 0),FALSE)*$E76), 0, VLOOKUP(VLOOKUP($A76, 'E4 TB Allocation Details'!$A$18:$L$214, MATCH("A &amp; G ID", 'E4 TB Allocation Details'!$A$18:$L$18, 0),FALSE), 'E2 Allocators'!$B$15:$W$358, MATCH('O5 Details by Class &amp; Accounts'!CE$18, 'E2 Allocators'!$B$15:$W$15, 0),FALSE)*$E76)</f>
        <v>0</v>
      </c>
      <c r="CF76" s="2186">
        <f>IF(ISERROR(VLOOKUP(VLOOKUP($A76, 'E4 TB Allocation Details'!$A$18:$L$214, MATCH("A &amp; G ID", 'E4 TB Allocation Details'!$A$18:$L$18, 0),FALSE), 'E2 Allocators'!$B$15:$W$358, MATCH('O5 Details by Class &amp; Accounts'!CF$18, 'E2 Allocators'!$B$15:$W$15, 0),FALSE)*$E76), 0, VLOOKUP(VLOOKUP($A76, 'E4 TB Allocation Details'!$A$18:$L$214, MATCH("A &amp; G ID", 'E4 TB Allocation Details'!$A$18:$L$18, 0),FALSE), 'E2 Allocators'!$B$15:$W$358, MATCH('O5 Details by Class &amp; Accounts'!CF$18, 'E2 Allocators'!$B$15:$W$15, 0),FALSE)*$E76)</f>
        <v>0</v>
      </c>
      <c r="CG76" s="2186">
        <f>IF(ISERROR(VLOOKUP(VLOOKUP($A76, 'E4 TB Allocation Details'!$A$18:$L$214, MATCH("A &amp; G ID", 'E4 TB Allocation Details'!$A$18:$L$18, 0),FALSE), 'E2 Allocators'!$B$15:$W$358, MATCH('O5 Details by Class &amp; Accounts'!CG$18, 'E2 Allocators'!$B$15:$W$15, 0),FALSE)*$E76), 0, VLOOKUP(VLOOKUP($A76, 'E4 TB Allocation Details'!$A$18:$L$214, MATCH("A &amp; G ID", 'E4 TB Allocation Details'!$A$18:$L$18, 0),FALSE), 'E2 Allocators'!$B$15:$W$358, MATCH('O5 Details by Class &amp; Accounts'!CG$18, 'E2 Allocators'!$B$15:$W$15, 0),FALSE)*$E76)</f>
        <v>0</v>
      </c>
      <c r="CH76" s="2186">
        <f>IF(ISERROR(VLOOKUP(VLOOKUP($A76, 'E4 TB Allocation Details'!$A$18:$L$214, MATCH("A &amp; G ID", 'E4 TB Allocation Details'!$A$18:$L$18, 0),FALSE), 'E2 Allocators'!$B$15:$W$358, MATCH('O5 Details by Class &amp; Accounts'!CH$18, 'E2 Allocators'!$B$15:$W$15, 0),FALSE)*$E76), 0, VLOOKUP(VLOOKUP($A76, 'E4 TB Allocation Details'!$A$18:$L$214, MATCH("A &amp; G ID", 'E4 TB Allocation Details'!$A$18:$L$18, 0),FALSE), 'E2 Allocators'!$B$15:$W$358, MATCH('O5 Details by Class &amp; Accounts'!CH$18, 'E2 Allocators'!$B$15:$W$15, 0),FALSE)*$E76)</f>
        <v>0</v>
      </c>
      <c r="CI76" s="2186">
        <f>IF(ISERROR(VLOOKUP(VLOOKUP($A76, 'E4 TB Allocation Details'!$A$18:$L$214, MATCH("A &amp; G ID", 'E4 TB Allocation Details'!$A$18:$L$18, 0),FALSE), 'E2 Allocators'!$B$15:$W$358, MATCH('O5 Details by Class &amp; Accounts'!CI$18, 'E2 Allocators'!$B$15:$W$15, 0),FALSE)*$E76), 0, VLOOKUP(VLOOKUP($A76, 'E4 TB Allocation Details'!$A$18:$L$214, MATCH("A &amp; G ID", 'E4 TB Allocation Details'!$A$18:$L$18, 0),FALSE), 'E2 Allocators'!$B$15:$W$358, MATCH('O5 Details by Class &amp; Accounts'!CI$18, 'E2 Allocators'!$B$15:$W$15, 0),FALSE)*$E76)</f>
        <v>0</v>
      </c>
      <c r="CJ76" s="2186">
        <f>IF(ISERROR(VLOOKUP(VLOOKUP($A76, 'E4 TB Allocation Details'!$A$18:$L$214, MATCH("A &amp; G ID", 'E4 TB Allocation Details'!$A$18:$L$18, 0),FALSE), 'E2 Allocators'!$B$15:$W$358, MATCH('O5 Details by Class &amp; Accounts'!CJ$18, 'E2 Allocators'!$B$15:$W$15, 0),FALSE)*$E76), 0, VLOOKUP(VLOOKUP($A76, 'E4 TB Allocation Details'!$A$18:$L$214, MATCH("A &amp; G ID", 'E4 TB Allocation Details'!$A$18:$L$18, 0),FALSE), 'E2 Allocators'!$B$15:$W$358, MATCH('O5 Details by Class &amp; Accounts'!CJ$18, 'E2 Allocators'!$B$15:$W$15, 0),FALSE)*$E76)</f>
        <v>0</v>
      </c>
      <c r="CK76" s="2186">
        <f>IF(ISERROR(VLOOKUP(VLOOKUP($A76, 'E4 TB Allocation Details'!$A$18:$L$214, MATCH("A &amp; G ID", 'E4 TB Allocation Details'!$A$18:$L$18, 0),FALSE), 'E2 Allocators'!$B$15:$W$358, MATCH('O5 Details by Class &amp; Accounts'!CK$18, 'E2 Allocators'!$B$15:$W$15, 0),FALSE)*$E76), 0, VLOOKUP(VLOOKUP($A76, 'E4 TB Allocation Details'!$A$18:$L$214, MATCH("A &amp; G ID", 'E4 TB Allocation Details'!$A$18:$L$18, 0),FALSE), 'E2 Allocators'!$B$15:$W$358, MATCH('O5 Details by Class &amp; Accounts'!CK$18, 'E2 Allocators'!$B$15:$W$15, 0),FALSE)*$E76)</f>
        <v>0</v>
      </c>
      <c r="CL76" s="2186">
        <f>IF(ISERROR(VLOOKUP(VLOOKUP($A76, 'E4 TB Allocation Details'!$A$18:$L$214, MATCH("A &amp; G ID", 'E4 TB Allocation Details'!$A$18:$L$18, 0),FALSE), 'E2 Allocators'!$B$15:$W$358, MATCH('O5 Details by Class &amp; Accounts'!CL$18, 'E2 Allocators'!$B$15:$W$15, 0),FALSE)*$E76), 0, VLOOKUP(VLOOKUP($A76, 'E4 TB Allocation Details'!$A$18:$L$214, MATCH("A &amp; G ID", 'E4 TB Allocation Details'!$A$18:$L$18, 0),FALSE), 'E2 Allocators'!$B$15:$W$358, MATCH('O5 Details by Class &amp; Accounts'!CL$18, 'E2 Allocators'!$B$15:$W$15, 0),FALSE)*$E76)</f>
        <v>0</v>
      </c>
      <c r="CM76" s="2186">
        <f>IF(ISERROR(VLOOKUP(VLOOKUP($A76, 'E4 TB Allocation Details'!$A$18:$L$214, MATCH("A &amp; G ID", 'E4 TB Allocation Details'!$A$18:$L$18, 0),FALSE), 'E2 Allocators'!$B$15:$W$358, MATCH('O5 Details by Class &amp; Accounts'!CM$18, 'E2 Allocators'!$B$15:$W$15, 0),FALSE)*$E76), 0, VLOOKUP(VLOOKUP($A76, 'E4 TB Allocation Details'!$A$18:$L$214, MATCH("A &amp; G ID", 'E4 TB Allocation Details'!$A$18:$L$18, 0),FALSE), 'E2 Allocators'!$B$15:$W$358, MATCH('O5 Details by Class &amp; Accounts'!CM$18, 'E2 Allocators'!$B$15:$W$15, 0),FALSE)*$E76)</f>
        <v>0</v>
      </c>
      <c r="CN76" s="2186">
        <f t="shared" si="12"/>
        <v>2608457</v>
      </c>
      <c r="CO76" s="2187">
        <f t="shared" si="7"/>
        <v>0</v>
      </c>
      <c r="CQ76" s="1625" t="s">
        <v>5</v>
      </c>
    </row>
    <row r="77" spans="1:95" s="54" customFormat="1" ht="12.75" x14ac:dyDescent="0.2">
      <c r="A77" s="1838">
        <v>1990</v>
      </c>
      <c r="B77" s="1807" t="s">
        <v>1043</v>
      </c>
      <c r="C77" s="2184">
        <f>IF(ISERROR(VLOOKUP($A77,'I3 TB Data'!$A$19:$H$483,MATCH('O5 Details by Class &amp; Accounts'!$C$18, 'I3 TB Data'!$A$19:$H$19,0),0)), 0, VLOOKUP($A77,'I3 TB Data'!$A$19:$H$483,MATCH('O5 Details by Class &amp; Accounts'!$C$18,'I3 TB Data'!$A$19:$H$19,0),0))</f>
        <v>47668</v>
      </c>
      <c r="D77" s="2185">
        <f>'I4 BO ASSETS'!E79</f>
        <v>0</v>
      </c>
      <c r="E77" s="2184">
        <f t="shared" si="6"/>
        <v>47668</v>
      </c>
      <c r="F77" s="2186">
        <f>IF(ISERROR(VLOOKUP($A77, 'E1 Categorization'!A33:E124, MATCH("Customer Component", 'E1 Categorization'!$A$33:$E$33,0), 0)), 0, IF(VLOOKUP($A77, 'E1 Categorization'!A33:E124, MATCH("Customer Component", 'E1 Categorization'!$A$33:$E$33,0), 0)=0, 'O5 Details by Class &amp; Accounts'!$E77, IF(AND(VLOOKUP($A77, 'E1 Categorization'!A33:E124, MATCH("Customer Component", 'E1 Categorization'!$A$33:$E$33,0), 0) &gt;0, VLOOKUP($A77, 'E1 Categorization'!A33:E124, MATCH("Customer Component", 'E1 Categorization'!$A$33:$E$33,0), 0)&lt;1), 'O5 Details by Class &amp; Accounts'!$E77*(1-VLOOKUP($A77, 'E1 Categorization'!A33:E124, MATCH("Customer Component", 'E1 Categorization'!$A$33:$E$33,0), 0)), 0)))</f>
        <v>0</v>
      </c>
      <c r="G77" s="2186">
        <f>IF(ISERROR(VLOOKUP($A77, 'E1 Categorization'!A33:E124, MATCH("Customer Component", 'E1 Categorization'!$A$33:$E$33,0), 0)),0, IF(VLOOKUP($A77, 'E1 Categorization'!A33:E124, MATCH("Customer Component", 'E1 Categorization'!$A$33:$E$33,0), 0)=0, 0, IF(AND(VLOOKUP($A77, 'E1 Categorization'!A33:E124, MATCH("Customer Component", 'E1 Categorization'!$A$33:$E$33,0), 0) &gt;0, VLOOKUP($A77, 'E1 Categorization'!A33:E124, MATCH("Customer Component", 'E1 Categorization'!$A$33:$E$33,0), 0)&lt;1), 'O5 Details by Class &amp; Accounts'!$E77*(VLOOKUP($A77, 'E1 Categorization'!A33:E124, MATCH("Customer Component", 'E1 Categorization'!$A$33:$E$33,0), 0)), 'O5 Details by Class &amp; Accounts'!$E77)))</f>
        <v>0</v>
      </c>
      <c r="H77" s="2186">
        <f t="shared" si="8"/>
        <v>0</v>
      </c>
      <c r="I77" s="2186">
        <f>IF(ISERROR(VLOOKUP(VLOOKUP($A77, 'E4 TB Allocation Details'!$A$18:$L$214, MATCH("Demand ID", 'E4 TB Allocation Details'!$A$18:$L$18, 0),FALSE), 'E2 Allocators'!$B$15:$W$358, MATCH('O5 Details by Class &amp; Accounts'!I$18, 'E2 Allocators'!$B$15:$W$15, 0),FALSE)*$F77), 0, VLOOKUP(VLOOKUP($A77, 'E4 TB Allocation Details'!$A$18:$L$214, MATCH("Demand ID", 'E4 TB Allocation Details'!$A$18:$L$18, 0),FALSE), 'E2 Allocators'!$B$15:$W$358, MATCH('O5 Details by Class &amp; Accounts'!I$18, 'E2 Allocators'!$B$15:$W$15, 0),FALSE)*$F77)</f>
        <v>0</v>
      </c>
      <c r="J77" s="2186">
        <f>IF(ISERROR(VLOOKUP(VLOOKUP($A77, 'E4 TB Allocation Details'!$A$18:$L$214, MATCH("Demand ID", 'E4 TB Allocation Details'!$A$18:$L$18, 0),FALSE), 'E2 Allocators'!$B$15:$W$358, MATCH('O5 Details by Class &amp; Accounts'!J$18, 'E2 Allocators'!$B$15:$W$15, 0),FALSE)*$F77), 0, VLOOKUP(VLOOKUP($A77, 'E4 TB Allocation Details'!$A$18:$L$214, MATCH("Demand ID", 'E4 TB Allocation Details'!$A$18:$L$18, 0),FALSE), 'E2 Allocators'!$B$15:$W$358, MATCH('O5 Details by Class &amp; Accounts'!J$18, 'E2 Allocators'!$B$15:$W$15, 0),FALSE)*$F77)</f>
        <v>0</v>
      </c>
      <c r="K77" s="2186">
        <f>IF(ISERROR(VLOOKUP(VLOOKUP($A77, 'E4 TB Allocation Details'!$A$18:$L$214, MATCH("Demand ID", 'E4 TB Allocation Details'!$A$18:$L$18, 0),FALSE), 'E2 Allocators'!$B$15:$W$358, MATCH('O5 Details by Class &amp; Accounts'!K$18, 'E2 Allocators'!$B$15:$W$15, 0),FALSE)*$F77), 0, VLOOKUP(VLOOKUP($A77, 'E4 TB Allocation Details'!$A$18:$L$214, MATCH("Demand ID", 'E4 TB Allocation Details'!$A$18:$L$18, 0),FALSE), 'E2 Allocators'!$B$15:$W$358, MATCH('O5 Details by Class &amp; Accounts'!K$18, 'E2 Allocators'!$B$15:$W$15, 0),FALSE)*$F77)</f>
        <v>0</v>
      </c>
      <c r="L77" s="2186">
        <f>IF(ISERROR(VLOOKUP(VLOOKUP($A77, 'E4 TB Allocation Details'!$A$18:$L$214, MATCH("Demand ID", 'E4 TB Allocation Details'!$A$18:$L$18, 0),FALSE), 'E2 Allocators'!$B$15:$W$358, MATCH('O5 Details by Class &amp; Accounts'!L$18, 'E2 Allocators'!$B$15:$W$15, 0),FALSE)*$F77), 0, VLOOKUP(VLOOKUP($A77, 'E4 TB Allocation Details'!$A$18:$L$214, MATCH("Demand ID", 'E4 TB Allocation Details'!$A$18:$L$18, 0),FALSE), 'E2 Allocators'!$B$15:$W$358, MATCH('O5 Details by Class &amp; Accounts'!L$18, 'E2 Allocators'!$B$15:$W$15, 0),FALSE)*$F77)</f>
        <v>0</v>
      </c>
      <c r="M77" s="2186">
        <f>IF(ISERROR(VLOOKUP(VLOOKUP($A77, 'E4 TB Allocation Details'!$A$18:$L$214, MATCH("Demand ID", 'E4 TB Allocation Details'!$A$18:$L$18, 0),FALSE), 'E2 Allocators'!$B$15:$W$358, MATCH('O5 Details by Class &amp; Accounts'!M$18, 'E2 Allocators'!$B$15:$W$15, 0),FALSE)*$F77), 0, VLOOKUP(VLOOKUP($A77, 'E4 TB Allocation Details'!$A$18:$L$214, MATCH("Demand ID", 'E4 TB Allocation Details'!$A$18:$L$18, 0),FALSE), 'E2 Allocators'!$B$15:$W$358, MATCH('O5 Details by Class &amp; Accounts'!M$18, 'E2 Allocators'!$B$15:$W$15, 0),FALSE)*$F77)</f>
        <v>0</v>
      </c>
      <c r="N77" s="2186">
        <f>IF(ISERROR(VLOOKUP(VLOOKUP($A77, 'E4 TB Allocation Details'!$A$18:$L$214, MATCH("Demand ID", 'E4 TB Allocation Details'!$A$18:$L$18, 0),FALSE), 'E2 Allocators'!$B$15:$W$358, MATCH('O5 Details by Class &amp; Accounts'!N$18, 'E2 Allocators'!$B$15:$W$15, 0),FALSE)*$F77), 0, VLOOKUP(VLOOKUP($A77, 'E4 TB Allocation Details'!$A$18:$L$214, MATCH("Demand ID", 'E4 TB Allocation Details'!$A$18:$L$18, 0),FALSE), 'E2 Allocators'!$B$15:$W$358, MATCH('O5 Details by Class &amp; Accounts'!N$18, 'E2 Allocators'!$B$15:$W$15, 0),FALSE)*$F77)</f>
        <v>0</v>
      </c>
      <c r="O77" s="2186">
        <f>IF(ISERROR(VLOOKUP(VLOOKUP($A77, 'E4 TB Allocation Details'!$A$18:$L$214, MATCH("Demand ID", 'E4 TB Allocation Details'!$A$18:$L$18, 0),FALSE), 'E2 Allocators'!$B$15:$W$358, MATCH('O5 Details by Class &amp; Accounts'!O$18, 'E2 Allocators'!$B$15:$W$15, 0),FALSE)*$F77), 0, VLOOKUP(VLOOKUP($A77, 'E4 TB Allocation Details'!$A$18:$L$214, MATCH("Demand ID", 'E4 TB Allocation Details'!$A$18:$L$18, 0),FALSE), 'E2 Allocators'!$B$15:$W$358, MATCH('O5 Details by Class &amp; Accounts'!O$18, 'E2 Allocators'!$B$15:$W$15, 0),FALSE)*$F77)</f>
        <v>0</v>
      </c>
      <c r="P77" s="2186">
        <f>IF(ISERROR(VLOOKUP(VLOOKUP($A77, 'E4 TB Allocation Details'!$A$18:$L$214, MATCH("Demand ID", 'E4 TB Allocation Details'!$A$18:$L$18, 0),FALSE), 'E2 Allocators'!$B$15:$W$358, MATCH('O5 Details by Class &amp; Accounts'!P$18, 'E2 Allocators'!$B$15:$W$15, 0),FALSE)*$F77), 0, VLOOKUP(VLOOKUP($A77, 'E4 TB Allocation Details'!$A$18:$L$214, MATCH("Demand ID", 'E4 TB Allocation Details'!$A$18:$L$18, 0),FALSE), 'E2 Allocators'!$B$15:$W$358, MATCH('O5 Details by Class &amp; Accounts'!P$18, 'E2 Allocators'!$B$15:$W$15, 0),FALSE)*$F77)</f>
        <v>0</v>
      </c>
      <c r="Q77" s="2186">
        <f>IF(ISERROR(VLOOKUP(VLOOKUP($A77, 'E4 TB Allocation Details'!$A$18:$L$214, MATCH("Demand ID", 'E4 TB Allocation Details'!$A$18:$L$18, 0),FALSE), 'E2 Allocators'!$B$15:$W$358, MATCH('O5 Details by Class &amp; Accounts'!Q$18, 'E2 Allocators'!$B$15:$W$15, 0),FALSE)*$F77), 0, VLOOKUP(VLOOKUP($A77, 'E4 TB Allocation Details'!$A$18:$L$214, MATCH("Demand ID", 'E4 TB Allocation Details'!$A$18:$L$18, 0),FALSE), 'E2 Allocators'!$B$15:$W$358, MATCH('O5 Details by Class &amp; Accounts'!Q$18, 'E2 Allocators'!$B$15:$W$15, 0),FALSE)*$F77)</f>
        <v>0</v>
      </c>
      <c r="R77" s="2186">
        <f>IF(ISERROR(VLOOKUP(VLOOKUP($A77, 'E4 TB Allocation Details'!$A$18:$L$214, MATCH("Demand ID", 'E4 TB Allocation Details'!$A$18:$L$18, 0),FALSE), 'E2 Allocators'!$B$15:$W$358, MATCH('O5 Details by Class &amp; Accounts'!R$18, 'E2 Allocators'!$B$15:$W$15, 0),FALSE)*$F77), 0, VLOOKUP(VLOOKUP($A77, 'E4 TB Allocation Details'!$A$18:$L$214, MATCH("Demand ID", 'E4 TB Allocation Details'!$A$18:$L$18, 0),FALSE), 'E2 Allocators'!$B$15:$W$358, MATCH('O5 Details by Class &amp; Accounts'!R$18, 'E2 Allocators'!$B$15:$W$15, 0),FALSE)*$F77)</f>
        <v>0</v>
      </c>
      <c r="S77" s="2186">
        <f>IF(ISERROR(VLOOKUP(VLOOKUP($A77, 'E4 TB Allocation Details'!$A$18:$L$214, MATCH("Demand ID", 'E4 TB Allocation Details'!$A$18:$L$18, 0),FALSE), 'E2 Allocators'!$B$15:$W$358, MATCH('O5 Details by Class &amp; Accounts'!S$18, 'E2 Allocators'!$B$15:$W$15, 0),FALSE)*$F77), 0, VLOOKUP(VLOOKUP($A77, 'E4 TB Allocation Details'!$A$18:$L$214, MATCH("Demand ID", 'E4 TB Allocation Details'!$A$18:$L$18, 0),FALSE), 'E2 Allocators'!$B$15:$W$358, MATCH('O5 Details by Class &amp; Accounts'!S$18, 'E2 Allocators'!$B$15:$W$15, 0),FALSE)*$F77)</f>
        <v>0</v>
      </c>
      <c r="T77" s="2186">
        <f>IF(ISERROR(VLOOKUP(VLOOKUP($A77, 'E4 TB Allocation Details'!$A$18:$L$214, MATCH("Demand ID", 'E4 TB Allocation Details'!$A$18:$L$18, 0),FALSE), 'E2 Allocators'!$B$15:$W$358, MATCH('O5 Details by Class &amp; Accounts'!T$18, 'E2 Allocators'!$B$15:$W$15, 0),FALSE)*$F77), 0, VLOOKUP(VLOOKUP($A77, 'E4 TB Allocation Details'!$A$18:$L$214, MATCH("Demand ID", 'E4 TB Allocation Details'!$A$18:$L$18, 0),FALSE), 'E2 Allocators'!$B$15:$W$358, MATCH('O5 Details by Class &amp; Accounts'!T$18, 'E2 Allocators'!$B$15:$W$15, 0),FALSE)*$F77)</f>
        <v>0</v>
      </c>
      <c r="U77" s="2186">
        <f>IF(ISERROR(VLOOKUP(VLOOKUP($A77, 'E4 TB Allocation Details'!$A$18:$L$214, MATCH("Demand ID", 'E4 TB Allocation Details'!$A$18:$L$18, 0),FALSE), 'E2 Allocators'!$B$15:$W$358, MATCH('O5 Details by Class &amp; Accounts'!U$18, 'E2 Allocators'!$B$15:$W$15, 0),FALSE)*$F77), 0, VLOOKUP(VLOOKUP($A77, 'E4 TB Allocation Details'!$A$18:$L$214, MATCH("Demand ID", 'E4 TB Allocation Details'!$A$18:$L$18, 0),FALSE), 'E2 Allocators'!$B$15:$W$358, MATCH('O5 Details by Class &amp; Accounts'!U$18, 'E2 Allocators'!$B$15:$W$15, 0),FALSE)*$F77)</f>
        <v>0</v>
      </c>
      <c r="V77" s="2186">
        <f>IF(ISERROR(VLOOKUP(VLOOKUP($A77, 'E4 TB Allocation Details'!$A$18:$L$214, MATCH("Demand ID", 'E4 TB Allocation Details'!$A$18:$L$18, 0),FALSE), 'E2 Allocators'!$B$15:$W$358, MATCH('O5 Details by Class &amp; Accounts'!V$18, 'E2 Allocators'!$B$15:$W$15, 0),FALSE)*$F77), 0, VLOOKUP(VLOOKUP($A77, 'E4 TB Allocation Details'!$A$18:$L$214, MATCH("Demand ID", 'E4 TB Allocation Details'!$A$18:$L$18, 0),FALSE), 'E2 Allocators'!$B$15:$W$358, MATCH('O5 Details by Class &amp; Accounts'!V$18, 'E2 Allocators'!$B$15:$W$15, 0),FALSE)*$F77)</f>
        <v>0</v>
      </c>
      <c r="W77" s="2186">
        <f>IF(ISERROR(VLOOKUP(VLOOKUP($A77, 'E4 TB Allocation Details'!$A$18:$L$214, MATCH("Demand ID", 'E4 TB Allocation Details'!$A$18:$L$18, 0),FALSE), 'E2 Allocators'!$B$15:$W$358, MATCH('O5 Details by Class &amp; Accounts'!W$18, 'E2 Allocators'!$B$15:$W$15, 0),FALSE)*$F77), 0, VLOOKUP(VLOOKUP($A77, 'E4 TB Allocation Details'!$A$18:$L$214, MATCH("Demand ID", 'E4 TB Allocation Details'!$A$18:$L$18, 0),FALSE), 'E2 Allocators'!$B$15:$W$358, MATCH('O5 Details by Class &amp; Accounts'!W$18, 'E2 Allocators'!$B$15:$W$15, 0),FALSE)*$F77)</f>
        <v>0</v>
      </c>
      <c r="X77" s="2186">
        <f>IF(ISERROR(VLOOKUP(VLOOKUP($A77, 'E4 TB Allocation Details'!$A$18:$L$214, MATCH("Demand ID", 'E4 TB Allocation Details'!$A$18:$L$18, 0),FALSE), 'E2 Allocators'!$B$15:$W$358, MATCH('O5 Details by Class &amp; Accounts'!X$18, 'E2 Allocators'!$B$15:$W$15, 0),FALSE)*$F77), 0, VLOOKUP(VLOOKUP($A77, 'E4 TB Allocation Details'!$A$18:$L$214, MATCH("Demand ID", 'E4 TB Allocation Details'!$A$18:$L$18, 0),FALSE), 'E2 Allocators'!$B$15:$W$358, MATCH('O5 Details by Class &amp; Accounts'!X$18, 'E2 Allocators'!$B$15:$W$15, 0),FALSE)*$F77)</f>
        <v>0</v>
      </c>
      <c r="Y77" s="2186">
        <f>IF(ISERROR(VLOOKUP(VLOOKUP($A77, 'E4 TB Allocation Details'!$A$18:$L$214, MATCH("Demand ID", 'E4 TB Allocation Details'!$A$18:$L$18, 0),FALSE), 'E2 Allocators'!$B$15:$W$358, MATCH('O5 Details by Class &amp; Accounts'!Y$18, 'E2 Allocators'!$B$15:$W$15, 0),FALSE)*$F77), 0, VLOOKUP(VLOOKUP($A77, 'E4 TB Allocation Details'!$A$18:$L$214, MATCH("Demand ID", 'E4 TB Allocation Details'!$A$18:$L$18, 0),FALSE), 'E2 Allocators'!$B$15:$W$358, MATCH('O5 Details by Class &amp; Accounts'!Y$18, 'E2 Allocators'!$B$15:$W$15, 0),FALSE)*$F77)</f>
        <v>0</v>
      </c>
      <c r="Z77" s="2186">
        <f>IF(ISERROR(VLOOKUP(VLOOKUP($A77, 'E4 TB Allocation Details'!$A$18:$L$214, MATCH("Demand ID", 'E4 TB Allocation Details'!$A$18:$L$18, 0),FALSE), 'E2 Allocators'!$B$15:$W$358, MATCH('O5 Details by Class &amp; Accounts'!Z$18, 'E2 Allocators'!$B$15:$W$15, 0),FALSE)*$F77), 0, VLOOKUP(VLOOKUP($A77, 'E4 TB Allocation Details'!$A$18:$L$214, MATCH("Demand ID", 'E4 TB Allocation Details'!$A$18:$L$18, 0),FALSE), 'E2 Allocators'!$B$15:$W$358, MATCH('O5 Details by Class &amp; Accounts'!Z$18, 'E2 Allocators'!$B$15:$W$15, 0),FALSE)*$F77)</f>
        <v>0</v>
      </c>
      <c r="AA77" s="2186">
        <f>IF(ISERROR(VLOOKUP(VLOOKUP($A77, 'E4 TB Allocation Details'!$A$18:$L$214, MATCH("Demand ID", 'E4 TB Allocation Details'!$A$18:$L$18, 0),FALSE), 'E2 Allocators'!$B$15:$W$358, MATCH('O5 Details by Class &amp; Accounts'!AA$18, 'E2 Allocators'!$B$15:$W$15, 0),FALSE)*$F77), 0, VLOOKUP(VLOOKUP($A77, 'E4 TB Allocation Details'!$A$18:$L$214, MATCH("Demand ID", 'E4 TB Allocation Details'!$A$18:$L$18, 0),FALSE), 'E2 Allocators'!$B$15:$W$358, MATCH('O5 Details by Class &amp; Accounts'!AA$18, 'E2 Allocators'!$B$15:$W$15, 0),FALSE)*$F77)</f>
        <v>0</v>
      </c>
      <c r="AB77" s="2186">
        <f>IF(ISERROR(VLOOKUP(VLOOKUP($A77, 'E4 TB Allocation Details'!$A$18:$L$214, MATCH("Demand ID", 'E4 TB Allocation Details'!$A$18:$L$18, 0),FALSE), 'E2 Allocators'!$B$15:$W$358, MATCH('O5 Details by Class &amp; Accounts'!AB$18, 'E2 Allocators'!$B$15:$W$15, 0),FALSE)*$F77), 0, VLOOKUP(VLOOKUP($A77, 'E4 TB Allocation Details'!$A$18:$L$214, MATCH("Demand ID", 'E4 TB Allocation Details'!$A$18:$L$18, 0),FALSE), 'E2 Allocators'!$B$15:$W$358, MATCH('O5 Details by Class &amp; Accounts'!AB$18, 'E2 Allocators'!$B$15:$W$15, 0),FALSE)*$F77)</f>
        <v>0</v>
      </c>
      <c r="AC77" s="2186">
        <f t="shared" si="9"/>
        <v>0</v>
      </c>
      <c r="AD77" s="2186">
        <f>IF(ISERROR(VLOOKUP(VLOOKUP($A77, 'E4 TB Allocation Details'!$A$18:$L$214, MATCH("Customer ID", 'E4 TB Allocation Details'!$A$18:$L$18, 0),FALSE), 'E2 Allocators'!$B$15:$W$358, MATCH('O5 Details by Class &amp; Accounts'!AD$18, 'E2 Allocators'!$B$15:$W$15, 0),FALSE)*$G77), 0, VLOOKUP(VLOOKUP($A77, 'E4 TB Allocation Details'!$A$18:$L$214, MATCH("Customer ID", 'E4 TB Allocation Details'!$A$18:$L$18, 0),FALSE), 'E2 Allocators'!$B$15:$W$358, MATCH('O5 Details by Class &amp; Accounts'!AD$18, 'E2 Allocators'!$B$15:$W$15, 0),FALSE)*$G77)</f>
        <v>0</v>
      </c>
      <c r="AE77" s="2186">
        <f>IF(ISERROR(VLOOKUP(VLOOKUP($A77, 'E4 TB Allocation Details'!$A$18:$L$214, MATCH("Customer ID", 'E4 TB Allocation Details'!$A$18:$L$18, 0),FALSE), 'E2 Allocators'!$B$15:$W$358, MATCH('O5 Details by Class &amp; Accounts'!AE$18, 'E2 Allocators'!$B$15:$W$15, 0),FALSE)*$G77), 0, VLOOKUP(VLOOKUP($A77, 'E4 TB Allocation Details'!$A$18:$L$214, MATCH("Customer ID", 'E4 TB Allocation Details'!$A$18:$L$18, 0),FALSE), 'E2 Allocators'!$B$15:$W$358, MATCH('O5 Details by Class &amp; Accounts'!AE$18, 'E2 Allocators'!$B$15:$W$15, 0),FALSE)*$G77)</f>
        <v>0</v>
      </c>
      <c r="AF77" s="2186">
        <f>IF(ISERROR(VLOOKUP(VLOOKUP($A77, 'E4 TB Allocation Details'!$A$18:$L$214, MATCH("Customer ID", 'E4 TB Allocation Details'!$A$18:$L$18, 0),FALSE), 'E2 Allocators'!$B$15:$W$358, MATCH('O5 Details by Class &amp; Accounts'!AF$18, 'E2 Allocators'!$B$15:$W$15, 0),FALSE)*$G77), 0, VLOOKUP(VLOOKUP($A77, 'E4 TB Allocation Details'!$A$18:$L$214, MATCH("Customer ID", 'E4 TB Allocation Details'!$A$18:$L$18, 0),FALSE), 'E2 Allocators'!$B$15:$W$358, MATCH('O5 Details by Class &amp; Accounts'!AF$18, 'E2 Allocators'!$B$15:$W$15, 0),FALSE)*$G77)</f>
        <v>0</v>
      </c>
      <c r="AG77" s="2186">
        <f>IF(ISERROR(VLOOKUP(VLOOKUP($A77, 'E4 TB Allocation Details'!$A$18:$L$214, MATCH("Customer ID", 'E4 TB Allocation Details'!$A$18:$L$18, 0),FALSE), 'E2 Allocators'!$B$15:$W$358, MATCH('O5 Details by Class &amp; Accounts'!AG$18, 'E2 Allocators'!$B$15:$W$15, 0),FALSE)*$G77), 0, VLOOKUP(VLOOKUP($A77, 'E4 TB Allocation Details'!$A$18:$L$214, MATCH("Customer ID", 'E4 TB Allocation Details'!$A$18:$L$18, 0),FALSE), 'E2 Allocators'!$B$15:$W$358, MATCH('O5 Details by Class &amp; Accounts'!AG$18, 'E2 Allocators'!$B$15:$W$15, 0),FALSE)*$G77)</f>
        <v>0</v>
      </c>
      <c r="AH77" s="2186">
        <f>IF(ISERROR(VLOOKUP(VLOOKUP($A77, 'E4 TB Allocation Details'!$A$18:$L$214, MATCH("Customer ID", 'E4 TB Allocation Details'!$A$18:$L$18, 0),FALSE), 'E2 Allocators'!$B$15:$W$358, MATCH('O5 Details by Class &amp; Accounts'!AH$18, 'E2 Allocators'!$B$15:$W$15, 0),FALSE)*$G77), 0, VLOOKUP(VLOOKUP($A77, 'E4 TB Allocation Details'!$A$18:$L$214, MATCH("Customer ID", 'E4 TB Allocation Details'!$A$18:$L$18, 0),FALSE), 'E2 Allocators'!$B$15:$W$358, MATCH('O5 Details by Class &amp; Accounts'!AH$18, 'E2 Allocators'!$B$15:$W$15, 0),FALSE)*$G77)</f>
        <v>0</v>
      </c>
      <c r="AI77" s="2186">
        <f>IF(ISERROR(VLOOKUP(VLOOKUP($A77, 'E4 TB Allocation Details'!$A$18:$L$214, MATCH("Customer ID", 'E4 TB Allocation Details'!$A$18:$L$18, 0),FALSE), 'E2 Allocators'!$B$15:$W$358, MATCH('O5 Details by Class &amp; Accounts'!AI$18, 'E2 Allocators'!$B$15:$W$15, 0),FALSE)*$G77), 0, VLOOKUP(VLOOKUP($A77, 'E4 TB Allocation Details'!$A$18:$L$214, MATCH("Customer ID", 'E4 TB Allocation Details'!$A$18:$L$18, 0),FALSE), 'E2 Allocators'!$B$15:$W$358, MATCH('O5 Details by Class &amp; Accounts'!AI$18, 'E2 Allocators'!$B$15:$W$15, 0),FALSE)*$G77)</f>
        <v>0</v>
      </c>
      <c r="AJ77" s="2186">
        <f>IF(ISERROR(VLOOKUP(VLOOKUP($A77, 'E4 TB Allocation Details'!$A$18:$L$214, MATCH("Customer ID", 'E4 TB Allocation Details'!$A$18:$L$18, 0),FALSE), 'E2 Allocators'!$B$15:$W$358, MATCH('O5 Details by Class &amp; Accounts'!AJ$18, 'E2 Allocators'!$B$15:$W$15, 0),FALSE)*$G77), 0, VLOOKUP(VLOOKUP($A77, 'E4 TB Allocation Details'!$A$18:$L$214, MATCH("Customer ID", 'E4 TB Allocation Details'!$A$18:$L$18, 0),FALSE), 'E2 Allocators'!$B$15:$W$358, MATCH('O5 Details by Class &amp; Accounts'!AJ$18, 'E2 Allocators'!$B$15:$W$15, 0),FALSE)*$G77)</f>
        <v>0</v>
      </c>
      <c r="AK77" s="2186">
        <f>IF(ISERROR(VLOOKUP(VLOOKUP($A77, 'E4 TB Allocation Details'!$A$18:$L$214, MATCH("Customer ID", 'E4 TB Allocation Details'!$A$18:$L$18, 0),FALSE), 'E2 Allocators'!$B$15:$W$358, MATCH('O5 Details by Class &amp; Accounts'!AK$18, 'E2 Allocators'!$B$15:$W$15, 0),FALSE)*$G77), 0, VLOOKUP(VLOOKUP($A77, 'E4 TB Allocation Details'!$A$18:$L$214, MATCH("Customer ID", 'E4 TB Allocation Details'!$A$18:$L$18, 0),FALSE), 'E2 Allocators'!$B$15:$W$358, MATCH('O5 Details by Class &amp; Accounts'!AK$18, 'E2 Allocators'!$B$15:$W$15, 0),FALSE)*$G77)</f>
        <v>0</v>
      </c>
      <c r="AL77" s="2186">
        <f>IF(ISERROR(VLOOKUP(VLOOKUP($A77, 'E4 TB Allocation Details'!$A$18:$L$214, MATCH("Customer ID", 'E4 TB Allocation Details'!$A$18:$L$18, 0),FALSE), 'E2 Allocators'!$B$15:$W$358, MATCH('O5 Details by Class &amp; Accounts'!AL$18, 'E2 Allocators'!$B$15:$W$15, 0),FALSE)*$G77), 0, VLOOKUP(VLOOKUP($A77, 'E4 TB Allocation Details'!$A$18:$L$214, MATCH("Customer ID", 'E4 TB Allocation Details'!$A$18:$L$18, 0),FALSE), 'E2 Allocators'!$B$15:$W$358, MATCH('O5 Details by Class &amp; Accounts'!AL$18, 'E2 Allocators'!$B$15:$W$15, 0),FALSE)*$G77)</f>
        <v>0</v>
      </c>
      <c r="AM77" s="2186">
        <f>IF(ISERROR(VLOOKUP(VLOOKUP($A77, 'E4 TB Allocation Details'!$A$18:$L$214, MATCH("Customer ID", 'E4 TB Allocation Details'!$A$18:$L$18, 0),FALSE), 'E2 Allocators'!$B$15:$W$358, MATCH('O5 Details by Class &amp; Accounts'!AM$18, 'E2 Allocators'!$B$15:$W$15, 0),FALSE)*$G77), 0, VLOOKUP(VLOOKUP($A77, 'E4 TB Allocation Details'!$A$18:$L$214, MATCH("Customer ID", 'E4 TB Allocation Details'!$A$18:$L$18, 0),FALSE), 'E2 Allocators'!$B$15:$W$358, MATCH('O5 Details by Class &amp; Accounts'!AM$18, 'E2 Allocators'!$B$15:$W$15, 0),FALSE)*$G77)</f>
        <v>0</v>
      </c>
      <c r="AN77" s="2186">
        <f>IF(ISERROR(VLOOKUP(VLOOKUP($A77, 'E4 TB Allocation Details'!$A$18:$L$214, MATCH("Customer ID", 'E4 TB Allocation Details'!$A$18:$L$18, 0),FALSE), 'E2 Allocators'!$B$15:$W$358, MATCH('O5 Details by Class &amp; Accounts'!AN$18, 'E2 Allocators'!$B$15:$W$15, 0),FALSE)*$G77), 0, VLOOKUP(VLOOKUP($A77, 'E4 TB Allocation Details'!$A$18:$L$214, MATCH("Customer ID", 'E4 TB Allocation Details'!$A$18:$L$18, 0),FALSE), 'E2 Allocators'!$B$15:$W$358, MATCH('O5 Details by Class &amp; Accounts'!AN$18, 'E2 Allocators'!$B$15:$W$15, 0),FALSE)*$G77)</f>
        <v>0</v>
      </c>
      <c r="AO77" s="2186">
        <f>IF(ISERROR(VLOOKUP(VLOOKUP($A77, 'E4 TB Allocation Details'!$A$18:$L$214, MATCH("Customer ID", 'E4 TB Allocation Details'!$A$18:$L$18, 0),FALSE), 'E2 Allocators'!$B$15:$W$358, MATCH('O5 Details by Class &amp; Accounts'!AO$18, 'E2 Allocators'!$B$15:$W$15, 0),FALSE)*$G77), 0, VLOOKUP(VLOOKUP($A77, 'E4 TB Allocation Details'!$A$18:$L$214, MATCH("Customer ID", 'E4 TB Allocation Details'!$A$18:$L$18, 0),FALSE), 'E2 Allocators'!$B$15:$W$358, MATCH('O5 Details by Class &amp; Accounts'!AO$18, 'E2 Allocators'!$B$15:$W$15, 0),FALSE)*$G77)</f>
        <v>0</v>
      </c>
      <c r="AP77" s="2186">
        <f>IF(ISERROR(VLOOKUP(VLOOKUP($A77, 'E4 TB Allocation Details'!$A$18:$L$214, MATCH("Customer ID", 'E4 TB Allocation Details'!$A$18:$L$18, 0),FALSE), 'E2 Allocators'!$B$15:$W$358, MATCH('O5 Details by Class &amp; Accounts'!AP$18, 'E2 Allocators'!$B$15:$W$15, 0),FALSE)*$G77), 0, VLOOKUP(VLOOKUP($A77, 'E4 TB Allocation Details'!$A$18:$L$214, MATCH("Customer ID", 'E4 TB Allocation Details'!$A$18:$L$18, 0),FALSE), 'E2 Allocators'!$B$15:$W$358, MATCH('O5 Details by Class &amp; Accounts'!AP$18, 'E2 Allocators'!$B$15:$W$15, 0),FALSE)*$G77)</f>
        <v>0</v>
      </c>
      <c r="AQ77" s="2186">
        <f>IF(ISERROR(VLOOKUP(VLOOKUP($A77, 'E4 TB Allocation Details'!$A$18:$L$214, MATCH("Customer ID", 'E4 TB Allocation Details'!$A$18:$L$18, 0),FALSE), 'E2 Allocators'!$B$15:$W$358, MATCH('O5 Details by Class &amp; Accounts'!AQ$18, 'E2 Allocators'!$B$15:$W$15, 0),FALSE)*$G77), 0, VLOOKUP(VLOOKUP($A77, 'E4 TB Allocation Details'!$A$18:$L$214, MATCH("Customer ID", 'E4 TB Allocation Details'!$A$18:$L$18, 0),FALSE), 'E2 Allocators'!$B$15:$W$358, MATCH('O5 Details by Class &amp; Accounts'!AQ$18, 'E2 Allocators'!$B$15:$W$15, 0),FALSE)*$G77)</f>
        <v>0</v>
      </c>
      <c r="AR77" s="2186">
        <f>IF(ISERROR(VLOOKUP(VLOOKUP($A77, 'E4 TB Allocation Details'!$A$18:$L$214, MATCH("Customer ID", 'E4 TB Allocation Details'!$A$18:$L$18, 0),FALSE), 'E2 Allocators'!$B$15:$W$358, MATCH('O5 Details by Class &amp; Accounts'!AR$18, 'E2 Allocators'!$B$15:$W$15, 0),FALSE)*$G77), 0, VLOOKUP(VLOOKUP($A77, 'E4 TB Allocation Details'!$A$18:$L$214, MATCH("Customer ID", 'E4 TB Allocation Details'!$A$18:$L$18, 0),FALSE), 'E2 Allocators'!$B$15:$W$358, MATCH('O5 Details by Class &amp; Accounts'!AR$18, 'E2 Allocators'!$B$15:$W$15, 0),FALSE)*$G77)</f>
        <v>0</v>
      </c>
      <c r="AS77" s="2186">
        <f>IF(ISERROR(VLOOKUP(VLOOKUP($A77, 'E4 TB Allocation Details'!$A$18:$L$214, MATCH("Customer ID", 'E4 TB Allocation Details'!$A$18:$L$18, 0),FALSE), 'E2 Allocators'!$B$15:$W$358, MATCH('O5 Details by Class &amp; Accounts'!AS$18, 'E2 Allocators'!$B$15:$W$15, 0),FALSE)*$G77), 0, VLOOKUP(VLOOKUP($A77, 'E4 TB Allocation Details'!$A$18:$L$214, MATCH("Customer ID", 'E4 TB Allocation Details'!$A$18:$L$18, 0),FALSE), 'E2 Allocators'!$B$15:$W$358, MATCH('O5 Details by Class &amp; Accounts'!AS$18, 'E2 Allocators'!$B$15:$W$15, 0),FALSE)*$G77)</f>
        <v>0</v>
      </c>
      <c r="AT77" s="2186">
        <f>IF(ISERROR(VLOOKUP(VLOOKUP($A77, 'E4 TB Allocation Details'!$A$18:$L$214, MATCH("Customer ID", 'E4 TB Allocation Details'!$A$18:$L$18, 0),FALSE), 'E2 Allocators'!$B$15:$W$358, MATCH('O5 Details by Class &amp; Accounts'!AT$18, 'E2 Allocators'!$B$15:$W$15, 0),FALSE)*$G77), 0, VLOOKUP(VLOOKUP($A77, 'E4 TB Allocation Details'!$A$18:$L$214, MATCH("Customer ID", 'E4 TB Allocation Details'!$A$18:$L$18, 0),FALSE), 'E2 Allocators'!$B$15:$W$358, MATCH('O5 Details by Class &amp; Accounts'!AT$18, 'E2 Allocators'!$B$15:$W$15, 0),FALSE)*$G77)</f>
        <v>0</v>
      </c>
      <c r="AU77" s="2186">
        <f>IF(ISERROR(VLOOKUP(VLOOKUP($A77, 'E4 TB Allocation Details'!$A$18:$L$214, MATCH("Customer ID", 'E4 TB Allocation Details'!$A$18:$L$18, 0),FALSE), 'E2 Allocators'!$B$15:$W$358, MATCH('O5 Details by Class &amp; Accounts'!AU$18, 'E2 Allocators'!$B$15:$W$15, 0),FALSE)*$G77), 0, VLOOKUP(VLOOKUP($A77, 'E4 TB Allocation Details'!$A$18:$L$214, MATCH("Customer ID", 'E4 TB Allocation Details'!$A$18:$L$18, 0),FALSE), 'E2 Allocators'!$B$15:$W$358, MATCH('O5 Details by Class &amp; Accounts'!AU$18, 'E2 Allocators'!$B$15:$W$15, 0),FALSE)*$G77)</f>
        <v>0</v>
      </c>
      <c r="AV77" s="2186">
        <f>IF(ISERROR(VLOOKUP(VLOOKUP($A77, 'E4 TB Allocation Details'!$A$18:$L$214, MATCH("Customer ID", 'E4 TB Allocation Details'!$A$18:$L$18, 0),FALSE), 'E2 Allocators'!$B$15:$W$358, MATCH('O5 Details by Class &amp; Accounts'!AV$18, 'E2 Allocators'!$B$15:$W$15, 0),FALSE)*$G77), 0, VLOOKUP(VLOOKUP($A77, 'E4 TB Allocation Details'!$A$18:$L$214, MATCH("Customer ID", 'E4 TB Allocation Details'!$A$18:$L$18, 0),FALSE), 'E2 Allocators'!$B$15:$W$358, MATCH('O5 Details by Class &amp; Accounts'!AV$18, 'E2 Allocators'!$B$15:$W$15, 0),FALSE)*$G77)</f>
        <v>0</v>
      </c>
      <c r="AW77" s="2186">
        <f>IF(ISERROR(VLOOKUP(VLOOKUP($A77, 'E4 TB Allocation Details'!$A$18:$L$214, MATCH("Customer ID", 'E4 TB Allocation Details'!$A$18:$L$18, 0),FALSE), 'E2 Allocators'!$B$15:$W$358, MATCH('O5 Details by Class &amp; Accounts'!AW$18, 'E2 Allocators'!$B$15:$W$15, 0),FALSE)*$G77), 0, VLOOKUP(VLOOKUP($A77, 'E4 TB Allocation Details'!$A$18:$L$214, MATCH("Customer ID", 'E4 TB Allocation Details'!$A$18:$L$18, 0),FALSE), 'E2 Allocators'!$B$15:$W$358, MATCH('O5 Details by Class &amp; Accounts'!AW$18, 'E2 Allocators'!$B$15:$W$15, 0),FALSE)*$G77)</f>
        <v>0</v>
      </c>
      <c r="AX77" s="2186">
        <f t="shared" si="10"/>
        <v>0</v>
      </c>
      <c r="AY77" s="2186">
        <f>IF(ISERROR(VLOOKUP(VLOOKUP($A77, 'E4 TB Allocation Details'!$A$18:$L$214, MATCH("Misc ID", 'E4 TB Allocation Details'!$A$18:$L$18, 0),FALSE), 'E2 Allocators'!$B$15:$W$358, MATCH('O5 Details by Class &amp; Accounts'!AY$18, 'E2 Allocators'!$B$15:$W$15, 0),FALSE)*$E77), 0, VLOOKUP(VLOOKUP($A77, 'E4 TB Allocation Details'!$A$18:$L$214, MATCH("Misc ID", 'E4 TB Allocation Details'!$A$18:$L$18, 0),FALSE), 'E2 Allocators'!$B$15:$W$358, MATCH('O5 Details by Class &amp; Accounts'!AY$18, 'E2 Allocators'!$B$15:$W$15, 0),FALSE)*$E77)</f>
        <v>0</v>
      </c>
      <c r="AZ77" s="2186">
        <f>IF(ISERROR(VLOOKUP(VLOOKUP($A77, 'E4 TB Allocation Details'!$A$18:$L$214, MATCH("Misc ID", 'E4 TB Allocation Details'!$A$18:$L$18, 0),FALSE), 'E2 Allocators'!$B$15:$W$358, MATCH('O5 Details by Class &amp; Accounts'!AZ$18, 'E2 Allocators'!$B$15:$W$15, 0),FALSE)*$E77), 0, VLOOKUP(VLOOKUP($A77, 'E4 TB Allocation Details'!$A$18:$L$214, MATCH("Misc ID", 'E4 TB Allocation Details'!$A$18:$L$18, 0),FALSE), 'E2 Allocators'!$B$15:$W$358, MATCH('O5 Details by Class &amp; Accounts'!AZ$18, 'E2 Allocators'!$B$15:$W$15, 0),FALSE)*$E77)</f>
        <v>0</v>
      </c>
      <c r="BA77" s="2186">
        <f>IF(ISERROR(VLOOKUP(VLOOKUP($A77, 'E4 TB Allocation Details'!$A$18:$L$214, MATCH("Misc ID", 'E4 TB Allocation Details'!$A$18:$L$18, 0),FALSE), 'E2 Allocators'!$B$15:$W$358, MATCH('O5 Details by Class &amp; Accounts'!BA$18, 'E2 Allocators'!$B$15:$W$15, 0),FALSE)*$E77), 0, VLOOKUP(VLOOKUP($A77, 'E4 TB Allocation Details'!$A$18:$L$214, MATCH("Misc ID", 'E4 TB Allocation Details'!$A$18:$L$18, 0),FALSE), 'E2 Allocators'!$B$15:$W$358, MATCH('O5 Details by Class &amp; Accounts'!BA$18, 'E2 Allocators'!$B$15:$W$15, 0),FALSE)*$E77)</f>
        <v>0</v>
      </c>
      <c r="BB77" s="2186">
        <f>IF(ISERROR(VLOOKUP(VLOOKUP($A77, 'E4 TB Allocation Details'!$A$18:$L$214, MATCH("Misc ID", 'E4 TB Allocation Details'!$A$18:$L$18, 0),FALSE), 'E2 Allocators'!$B$15:$W$358, MATCH('O5 Details by Class &amp; Accounts'!BB$18, 'E2 Allocators'!$B$15:$W$15, 0),FALSE)*$E77), 0, VLOOKUP(VLOOKUP($A77, 'E4 TB Allocation Details'!$A$18:$L$214, MATCH("Misc ID", 'E4 TB Allocation Details'!$A$18:$L$18, 0),FALSE), 'E2 Allocators'!$B$15:$W$358, MATCH('O5 Details by Class &amp; Accounts'!BB$18, 'E2 Allocators'!$B$15:$W$15, 0),FALSE)*$E77)</f>
        <v>0</v>
      </c>
      <c r="BC77" s="2186">
        <f>IF(ISERROR(VLOOKUP(VLOOKUP($A77, 'E4 TB Allocation Details'!$A$18:$L$214, MATCH("Misc ID", 'E4 TB Allocation Details'!$A$18:$L$18, 0),FALSE), 'E2 Allocators'!$B$15:$W$358, MATCH('O5 Details by Class &amp; Accounts'!BC$18, 'E2 Allocators'!$B$15:$W$15, 0),FALSE)*$E77), 0, VLOOKUP(VLOOKUP($A77, 'E4 TB Allocation Details'!$A$18:$L$214, MATCH("Misc ID", 'E4 TB Allocation Details'!$A$18:$L$18, 0),FALSE), 'E2 Allocators'!$B$15:$W$358, MATCH('O5 Details by Class &amp; Accounts'!BC$18, 'E2 Allocators'!$B$15:$W$15, 0),FALSE)*$E77)</f>
        <v>0</v>
      </c>
      <c r="BD77" s="2186">
        <f>IF(ISERROR(VLOOKUP(VLOOKUP($A77, 'E4 TB Allocation Details'!$A$18:$L$214, MATCH("Misc ID", 'E4 TB Allocation Details'!$A$18:$L$18, 0),FALSE), 'E2 Allocators'!$B$15:$W$358, MATCH('O5 Details by Class &amp; Accounts'!BD$18, 'E2 Allocators'!$B$15:$W$15, 0),FALSE)*$E77), 0, VLOOKUP(VLOOKUP($A77, 'E4 TB Allocation Details'!$A$18:$L$214, MATCH("Misc ID", 'E4 TB Allocation Details'!$A$18:$L$18, 0),FALSE), 'E2 Allocators'!$B$15:$W$358, MATCH('O5 Details by Class &amp; Accounts'!BD$18, 'E2 Allocators'!$B$15:$W$15, 0),FALSE)*$E77)</f>
        <v>0</v>
      </c>
      <c r="BE77" s="2186">
        <f>IF(ISERROR(VLOOKUP(VLOOKUP($A77, 'E4 TB Allocation Details'!$A$18:$L$214, MATCH("Misc ID", 'E4 TB Allocation Details'!$A$18:$L$18, 0),FALSE), 'E2 Allocators'!$B$15:$W$358, MATCH('O5 Details by Class &amp; Accounts'!BE$18, 'E2 Allocators'!$B$15:$W$15, 0),FALSE)*$E77), 0, VLOOKUP(VLOOKUP($A77, 'E4 TB Allocation Details'!$A$18:$L$214, MATCH("Misc ID", 'E4 TB Allocation Details'!$A$18:$L$18, 0),FALSE), 'E2 Allocators'!$B$15:$W$358, MATCH('O5 Details by Class &amp; Accounts'!BE$18, 'E2 Allocators'!$B$15:$W$15, 0),FALSE)*$E77)</f>
        <v>0</v>
      </c>
      <c r="BF77" s="2186">
        <f>IF(ISERROR(VLOOKUP(VLOOKUP($A77, 'E4 TB Allocation Details'!$A$18:$L$214, MATCH("Misc ID", 'E4 TB Allocation Details'!$A$18:$L$18, 0),FALSE), 'E2 Allocators'!$B$15:$W$358, MATCH('O5 Details by Class &amp; Accounts'!BF$18, 'E2 Allocators'!$B$15:$W$15, 0),FALSE)*$E77), 0, VLOOKUP(VLOOKUP($A77, 'E4 TB Allocation Details'!$A$18:$L$214, MATCH("Misc ID", 'E4 TB Allocation Details'!$A$18:$L$18, 0),FALSE), 'E2 Allocators'!$B$15:$W$358, MATCH('O5 Details by Class &amp; Accounts'!BF$18, 'E2 Allocators'!$B$15:$W$15, 0),FALSE)*$E77)</f>
        <v>0</v>
      </c>
      <c r="BG77" s="2186">
        <f>IF(ISERROR(VLOOKUP(VLOOKUP($A77, 'E4 TB Allocation Details'!$A$18:$L$214, MATCH("Misc ID", 'E4 TB Allocation Details'!$A$18:$L$18, 0),FALSE), 'E2 Allocators'!$B$15:$W$358, MATCH('O5 Details by Class &amp; Accounts'!BG$18, 'E2 Allocators'!$B$15:$W$15, 0),FALSE)*$E77), 0, VLOOKUP(VLOOKUP($A77, 'E4 TB Allocation Details'!$A$18:$L$214, MATCH("Misc ID", 'E4 TB Allocation Details'!$A$18:$L$18, 0),FALSE), 'E2 Allocators'!$B$15:$W$358, MATCH('O5 Details by Class &amp; Accounts'!BG$18, 'E2 Allocators'!$B$15:$W$15, 0),FALSE)*$E77)</f>
        <v>0</v>
      </c>
      <c r="BH77" s="2186">
        <f>IF(ISERROR(VLOOKUP(VLOOKUP($A77, 'E4 TB Allocation Details'!$A$18:$L$214, MATCH("Misc ID", 'E4 TB Allocation Details'!$A$18:$L$18, 0),FALSE), 'E2 Allocators'!$B$15:$W$358, MATCH('O5 Details by Class &amp; Accounts'!BH$18, 'E2 Allocators'!$B$15:$W$15, 0),FALSE)*$E77), 0, VLOOKUP(VLOOKUP($A77, 'E4 TB Allocation Details'!$A$18:$L$214, MATCH("Misc ID", 'E4 TB Allocation Details'!$A$18:$L$18, 0),FALSE), 'E2 Allocators'!$B$15:$W$358, MATCH('O5 Details by Class &amp; Accounts'!BH$18, 'E2 Allocators'!$B$15:$W$15, 0),FALSE)*$E77)</f>
        <v>0</v>
      </c>
      <c r="BI77" s="2186">
        <f>IF(ISERROR(VLOOKUP(VLOOKUP($A77, 'E4 TB Allocation Details'!$A$18:$L$214, MATCH("Misc ID", 'E4 TB Allocation Details'!$A$18:$L$18, 0),FALSE), 'E2 Allocators'!$B$15:$W$358, MATCH('O5 Details by Class &amp; Accounts'!BI$18, 'E2 Allocators'!$B$15:$W$15, 0),FALSE)*$E77), 0, VLOOKUP(VLOOKUP($A77, 'E4 TB Allocation Details'!$A$18:$L$214, MATCH("Misc ID", 'E4 TB Allocation Details'!$A$18:$L$18, 0),FALSE), 'E2 Allocators'!$B$15:$W$358, MATCH('O5 Details by Class &amp; Accounts'!BI$18, 'E2 Allocators'!$B$15:$W$15, 0),FALSE)*$E77)</f>
        <v>0</v>
      </c>
      <c r="BJ77" s="2186">
        <f>IF(ISERROR(VLOOKUP(VLOOKUP($A77, 'E4 TB Allocation Details'!$A$18:$L$214, MATCH("Misc ID", 'E4 TB Allocation Details'!$A$18:$L$18, 0),FALSE), 'E2 Allocators'!$B$15:$W$358, MATCH('O5 Details by Class &amp; Accounts'!BJ$18, 'E2 Allocators'!$B$15:$W$15, 0),FALSE)*$E77), 0, VLOOKUP(VLOOKUP($A77, 'E4 TB Allocation Details'!$A$18:$L$214, MATCH("Misc ID", 'E4 TB Allocation Details'!$A$18:$L$18, 0),FALSE), 'E2 Allocators'!$B$15:$W$358, MATCH('O5 Details by Class &amp; Accounts'!BJ$18, 'E2 Allocators'!$B$15:$W$15, 0),FALSE)*$E77)</f>
        <v>0</v>
      </c>
      <c r="BK77" s="2186">
        <f>IF(ISERROR(VLOOKUP(VLOOKUP($A77, 'E4 TB Allocation Details'!$A$18:$L$214, MATCH("Misc ID", 'E4 TB Allocation Details'!$A$18:$L$18, 0),FALSE), 'E2 Allocators'!$B$15:$W$358, MATCH('O5 Details by Class &amp; Accounts'!BK$18, 'E2 Allocators'!$B$15:$W$15, 0),FALSE)*$E77), 0, VLOOKUP(VLOOKUP($A77, 'E4 TB Allocation Details'!$A$18:$L$214, MATCH("Misc ID", 'E4 TB Allocation Details'!$A$18:$L$18, 0),FALSE), 'E2 Allocators'!$B$15:$W$358, MATCH('O5 Details by Class &amp; Accounts'!BK$18, 'E2 Allocators'!$B$15:$W$15, 0),FALSE)*$E77)</f>
        <v>0</v>
      </c>
      <c r="BL77" s="2186">
        <f>IF(ISERROR(VLOOKUP(VLOOKUP($A77, 'E4 TB Allocation Details'!$A$18:$L$214, MATCH("Misc ID", 'E4 TB Allocation Details'!$A$18:$L$18, 0),FALSE), 'E2 Allocators'!$B$15:$W$358, MATCH('O5 Details by Class &amp; Accounts'!BL$18, 'E2 Allocators'!$B$15:$W$15, 0),FALSE)*$E77), 0, VLOOKUP(VLOOKUP($A77, 'E4 TB Allocation Details'!$A$18:$L$214, MATCH("Misc ID", 'E4 TB Allocation Details'!$A$18:$L$18, 0),FALSE), 'E2 Allocators'!$B$15:$W$358, MATCH('O5 Details by Class &amp; Accounts'!BL$18, 'E2 Allocators'!$B$15:$W$15, 0),FALSE)*$E77)</f>
        <v>0</v>
      </c>
      <c r="BM77" s="2186">
        <f>IF(ISERROR(VLOOKUP(VLOOKUP($A77, 'E4 TB Allocation Details'!$A$18:$L$214, MATCH("Misc ID", 'E4 TB Allocation Details'!$A$18:$L$18, 0),FALSE), 'E2 Allocators'!$B$15:$W$358, MATCH('O5 Details by Class &amp; Accounts'!BM$18, 'E2 Allocators'!$B$15:$W$15, 0),FALSE)*$E77), 0, VLOOKUP(VLOOKUP($A77, 'E4 TB Allocation Details'!$A$18:$L$214, MATCH("Misc ID", 'E4 TB Allocation Details'!$A$18:$L$18, 0),FALSE), 'E2 Allocators'!$B$15:$W$358, MATCH('O5 Details by Class &amp; Accounts'!BM$18, 'E2 Allocators'!$B$15:$W$15, 0),FALSE)*$E77)</f>
        <v>0</v>
      </c>
      <c r="BN77" s="2186">
        <f>IF(ISERROR(VLOOKUP(VLOOKUP($A77, 'E4 TB Allocation Details'!$A$18:$L$214, MATCH("Misc ID", 'E4 TB Allocation Details'!$A$18:$L$18, 0),FALSE), 'E2 Allocators'!$B$15:$W$358, MATCH('O5 Details by Class &amp; Accounts'!BN$18, 'E2 Allocators'!$B$15:$W$15, 0),FALSE)*$E77), 0, VLOOKUP(VLOOKUP($A77, 'E4 TB Allocation Details'!$A$18:$L$214, MATCH("Misc ID", 'E4 TB Allocation Details'!$A$18:$L$18, 0),FALSE), 'E2 Allocators'!$B$15:$W$358, MATCH('O5 Details by Class &amp; Accounts'!BN$18, 'E2 Allocators'!$B$15:$W$15, 0),FALSE)*$E77)</f>
        <v>0</v>
      </c>
      <c r="BO77" s="2186">
        <f>IF(ISERROR(VLOOKUP(VLOOKUP($A77, 'E4 TB Allocation Details'!$A$18:$L$214, MATCH("Misc ID", 'E4 TB Allocation Details'!$A$18:$L$18, 0),FALSE), 'E2 Allocators'!$B$15:$W$358, MATCH('O5 Details by Class &amp; Accounts'!BO$18, 'E2 Allocators'!$B$15:$W$15, 0),FALSE)*$E77), 0, VLOOKUP(VLOOKUP($A77, 'E4 TB Allocation Details'!$A$18:$L$214, MATCH("Misc ID", 'E4 TB Allocation Details'!$A$18:$L$18, 0),FALSE), 'E2 Allocators'!$B$15:$W$358, MATCH('O5 Details by Class &amp; Accounts'!BO$18, 'E2 Allocators'!$B$15:$W$15, 0),FALSE)*$E77)</f>
        <v>0</v>
      </c>
      <c r="BP77" s="2186">
        <f>IF(ISERROR(VLOOKUP(VLOOKUP($A77, 'E4 TB Allocation Details'!$A$18:$L$214, MATCH("Misc ID", 'E4 TB Allocation Details'!$A$18:$L$18, 0),FALSE), 'E2 Allocators'!$B$15:$W$358, MATCH('O5 Details by Class &amp; Accounts'!BP$18, 'E2 Allocators'!$B$15:$W$15, 0),FALSE)*$E77), 0, VLOOKUP(VLOOKUP($A77, 'E4 TB Allocation Details'!$A$18:$L$214, MATCH("Misc ID", 'E4 TB Allocation Details'!$A$18:$L$18, 0),FALSE), 'E2 Allocators'!$B$15:$W$358, MATCH('O5 Details by Class &amp; Accounts'!BP$18, 'E2 Allocators'!$B$15:$W$15, 0),FALSE)*$E77)</f>
        <v>0</v>
      </c>
      <c r="BQ77" s="2186">
        <f>IF(ISERROR(VLOOKUP(VLOOKUP($A77, 'E4 TB Allocation Details'!$A$18:$L$214, MATCH("Misc ID", 'E4 TB Allocation Details'!$A$18:$L$18, 0),FALSE), 'E2 Allocators'!$B$15:$W$358, MATCH('O5 Details by Class &amp; Accounts'!BQ$18, 'E2 Allocators'!$B$15:$W$15, 0),FALSE)*$E77), 0, VLOOKUP(VLOOKUP($A77, 'E4 TB Allocation Details'!$A$18:$L$214, MATCH("Misc ID", 'E4 TB Allocation Details'!$A$18:$L$18, 0),FALSE), 'E2 Allocators'!$B$15:$W$358, MATCH('O5 Details by Class &amp; Accounts'!BQ$18, 'E2 Allocators'!$B$15:$W$15, 0),FALSE)*$E77)</f>
        <v>0</v>
      </c>
      <c r="BR77" s="2186">
        <f>IF(ISERROR(VLOOKUP(VLOOKUP($A77, 'E4 TB Allocation Details'!$A$18:$L$214, MATCH("Misc ID", 'E4 TB Allocation Details'!$A$18:$L$18, 0),FALSE), 'E2 Allocators'!$B$15:$W$358, MATCH('O5 Details by Class &amp; Accounts'!BR$18, 'E2 Allocators'!$B$15:$W$15, 0),FALSE)*$E77), 0, VLOOKUP(VLOOKUP($A77, 'E4 TB Allocation Details'!$A$18:$L$214, MATCH("Misc ID", 'E4 TB Allocation Details'!$A$18:$L$18, 0),FALSE), 'E2 Allocators'!$B$15:$W$358, MATCH('O5 Details by Class &amp; Accounts'!BR$18, 'E2 Allocators'!$B$15:$W$15, 0),FALSE)*$E77)</f>
        <v>0</v>
      </c>
      <c r="BS77" s="2186">
        <f t="shared" si="11"/>
        <v>0</v>
      </c>
      <c r="BT77" s="2186">
        <f>IF(ISERROR(VLOOKUP(VLOOKUP($A77, 'E4 TB Allocation Details'!$A$18:$L$214, MATCH("A &amp; G ID", 'E4 TB Allocation Details'!$A$18:$L$18, 0),FALSE), 'E2 Allocators'!$B$15:$W$358, MATCH('O5 Details by Class &amp; Accounts'!BT$18, 'E2 Allocators'!$B$15:$W$15, 0),FALSE)*$E77), 0, VLOOKUP(VLOOKUP($A77, 'E4 TB Allocation Details'!$A$18:$L$214, MATCH("A &amp; G ID", 'E4 TB Allocation Details'!$A$18:$L$18, 0),FALSE), 'E2 Allocators'!$B$15:$W$358, MATCH('O5 Details by Class &amp; Accounts'!BT$18, 'E2 Allocators'!$B$15:$W$15, 0),FALSE)*$E77)</f>
        <v>29491.022621448767</v>
      </c>
      <c r="BU77" s="2186">
        <f>IF(ISERROR(VLOOKUP(VLOOKUP($A77, 'E4 TB Allocation Details'!$A$18:$L$214, MATCH("A &amp; G ID", 'E4 TB Allocation Details'!$A$18:$L$18, 0),FALSE), 'E2 Allocators'!$B$15:$W$358, MATCH('O5 Details by Class &amp; Accounts'!BU$18, 'E2 Allocators'!$B$15:$W$15, 0),FALSE)*$E77), 0, VLOOKUP(VLOOKUP($A77, 'E4 TB Allocation Details'!$A$18:$L$214, MATCH("A &amp; G ID", 'E4 TB Allocation Details'!$A$18:$L$18, 0),FALSE), 'E2 Allocators'!$B$15:$W$358, MATCH('O5 Details by Class &amp; Accounts'!BU$18, 'E2 Allocators'!$B$15:$W$15, 0),FALSE)*$E77)</f>
        <v>6783.6214232090042</v>
      </c>
      <c r="BV77" s="2186">
        <f>IF(ISERROR(VLOOKUP(VLOOKUP($A77, 'E4 TB Allocation Details'!$A$18:$L$214, MATCH("A &amp; G ID", 'E4 TB Allocation Details'!$A$18:$L$18, 0),FALSE), 'E2 Allocators'!$B$15:$W$358, MATCH('O5 Details by Class &amp; Accounts'!BV$18, 'E2 Allocators'!$B$15:$W$15, 0),FALSE)*$E77), 0, VLOOKUP(VLOOKUP($A77, 'E4 TB Allocation Details'!$A$18:$L$214, MATCH("A &amp; G ID", 'E4 TB Allocation Details'!$A$18:$L$18, 0),FALSE), 'E2 Allocators'!$B$15:$W$358, MATCH('O5 Details by Class &amp; Accounts'!BV$18, 'E2 Allocators'!$B$15:$W$15, 0),FALSE)*$E77)</f>
        <v>10549.502795426915</v>
      </c>
      <c r="BW77" s="2186">
        <f>IF(ISERROR(VLOOKUP(VLOOKUP($A77, 'E4 TB Allocation Details'!$A$18:$L$214, MATCH("A &amp; G ID", 'E4 TB Allocation Details'!$A$18:$L$18, 0),FALSE), 'E2 Allocators'!$B$15:$W$358, MATCH('O5 Details by Class &amp; Accounts'!BW$18, 'E2 Allocators'!$B$15:$W$15, 0),FALSE)*$E77), 0, VLOOKUP(VLOOKUP($A77, 'E4 TB Allocation Details'!$A$18:$L$214, MATCH("A &amp; G ID", 'E4 TB Allocation Details'!$A$18:$L$18, 0),FALSE), 'E2 Allocators'!$B$15:$W$358, MATCH('O5 Details by Class &amp; Accounts'!BW$18, 'E2 Allocators'!$B$15:$W$15, 0),FALSE)*$E77)</f>
        <v>0</v>
      </c>
      <c r="BX77" s="2186">
        <f>IF(ISERROR(VLOOKUP(VLOOKUP($A77, 'E4 TB Allocation Details'!$A$18:$L$214, MATCH("A &amp; G ID", 'E4 TB Allocation Details'!$A$18:$L$18, 0),FALSE), 'E2 Allocators'!$B$15:$W$358, MATCH('O5 Details by Class &amp; Accounts'!BX$18, 'E2 Allocators'!$B$15:$W$15, 0),FALSE)*$E77), 0, VLOOKUP(VLOOKUP($A77, 'E4 TB Allocation Details'!$A$18:$L$214, MATCH("A &amp; G ID", 'E4 TB Allocation Details'!$A$18:$L$18, 0),FALSE), 'E2 Allocators'!$B$15:$W$358, MATCH('O5 Details by Class &amp; Accounts'!BX$18, 'E2 Allocators'!$B$15:$W$15, 0),FALSE)*$E77)</f>
        <v>0</v>
      </c>
      <c r="BY77" s="2186">
        <f>IF(ISERROR(VLOOKUP(VLOOKUP($A77, 'E4 TB Allocation Details'!$A$18:$L$214, MATCH("A &amp; G ID", 'E4 TB Allocation Details'!$A$18:$L$18, 0),FALSE), 'E2 Allocators'!$B$15:$W$358, MATCH('O5 Details by Class &amp; Accounts'!BY$18, 'E2 Allocators'!$B$15:$W$15, 0),FALSE)*$E77), 0, VLOOKUP(VLOOKUP($A77, 'E4 TB Allocation Details'!$A$18:$L$214, MATCH("A &amp; G ID", 'E4 TB Allocation Details'!$A$18:$L$18, 0),FALSE), 'E2 Allocators'!$B$15:$W$358, MATCH('O5 Details by Class &amp; Accounts'!BY$18, 'E2 Allocators'!$B$15:$W$15, 0),FALSE)*$E77)</f>
        <v>0</v>
      </c>
      <c r="BZ77" s="2186">
        <f>IF(ISERROR(VLOOKUP(VLOOKUP($A77, 'E4 TB Allocation Details'!$A$18:$L$214, MATCH("A &amp; G ID", 'E4 TB Allocation Details'!$A$18:$L$18, 0),FALSE), 'E2 Allocators'!$B$15:$W$358, MATCH('O5 Details by Class &amp; Accounts'!BZ$18, 'E2 Allocators'!$B$15:$W$15, 0),FALSE)*$E77), 0, VLOOKUP(VLOOKUP($A77, 'E4 TB Allocation Details'!$A$18:$L$214, MATCH("A &amp; G ID", 'E4 TB Allocation Details'!$A$18:$L$18, 0),FALSE), 'E2 Allocators'!$B$15:$W$358, MATCH('O5 Details by Class &amp; Accounts'!BZ$18, 'E2 Allocators'!$B$15:$W$15, 0),FALSE)*$E77)</f>
        <v>690.48523014725924</v>
      </c>
      <c r="CA77" s="2186">
        <f>IF(ISERROR(VLOOKUP(VLOOKUP($A77, 'E4 TB Allocation Details'!$A$18:$L$214, MATCH("A &amp; G ID", 'E4 TB Allocation Details'!$A$18:$L$18, 0),FALSE), 'E2 Allocators'!$B$15:$W$358, MATCH('O5 Details by Class &amp; Accounts'!CA$18, 'E2 Allocators'!$B$15:$W$15, 0),FALSE)*$E77), 0, VLOOKUP(VLOOKUP($A77, 'E4 TB Allocation Details'!$A$18:$L$214, MATCH("A &amp; G ID", 'E4 TB Allocation Details'!$A$18:$L$18, 0),FALSE), 'E2 Allocators'!$B$15:$W$358, MATCH('O5 Details by Class &amp; Accounts'!CA$18, 'E2 Allocators'!$B$15:$W$15, 0),FALSE)*$E77)</f>
        <v>83.37202248970803</v>
      </c>
      <c r="CB77" s="2186">
        <f>IF(ISERROR(VLOOKUP(VLOOKUP($A77, 'E4 TB Allocation Details'!$A$18:$L$214, MATCH("A &amp; G ID", 'E4 TB Allocation Details'!$A$18:$L$18, 0),FALSE), 'E2 Allocators'!$B$15:$W$358, MATCH('O5 Details by Class &amp; Accounts'!CB$18, 'E2 Allocators'!$B$15:$W$15, 0),FALSE)*$E77), 0, VLOOKUP(VLOOKUP($A77, 'E4 TB Allocation Details'!$A$18:$L$214, MATCH("A &amp; G ID", 'E4 TB Allocation Details'!$A$18:$L$18, 0),FALSE), 'E2 Allocators'!$B$15:$W$358, MATCH('O5 Details by Class &amp; Accounts'!CB$18, 'E2 Allocators'!$B$15:$W$15, 0),FALSE)*$E77)</f>
        <v>69.995907278342671</v>
      </c>
      <c r="CC77" s="2186">
        <f>IF(ISERROR(VLOOKUP(VLOOKUP($A77, 'E4 TB Allocation Details'!$A$18:$L$214, MATCH("A &amp; G ID", 'E4 TB Allocation Details'!$A$18:$L$18, 0),FALSE), 'E2 Allocators'!$B$15:$W$358, MATCH('O5 Details by Class &amp; Accounts'!CC$18, 'E2 Allocators'!$B$15:$W$15, 0),FALSE)*$E77), 0, VLOOKUP(VLOOKUP($A77, 'E4 TB Allocation Details'!$A$18:$L$214, MATCH("A &amp; G ID", 'E4 TB Allocation Details'!$A$18:$L$18, 0),FALSE), 'E2 Allocators'!$B$15:$W$358, MATCH('O5 Details by Class &amp; Accounts'!CC$18, 'E2 Allocators'!$B$15:$W$15, 0),FALSE)*$E77)</f>
        <v>0</v>
      </c>
      <c r="CD77" s="2186">
        <f>IF(ISERROR(VLOOKUP(VLOOKUP($A77, 'E4 TB Allocation Details'!$A$18:$L$214, MATCH("A &amp; G ID", 'E4 TB Allocation Details'!$A$18:$L$18, 0),FALSE), 'E2 Allocators'!$B$15:$W$358, MATCH('O5 Details by Class &amp; Accounts'!CD$18, 'E2 Allocators'!$B$15:$W$15, 0),FALSE)*$E77), 0, VLOOKUP(VLOOKUP($A77, 'E4 TB Allocation Details'!$A$18:$L$214, MATCH("A &amp; G ID", 'E4 TB Allocation Details'!$A$18:$L$18, 0),FALSE), 'E2 Allocators'!$B$15:$W$358, MATCH('O5 Details by Class &amp; Accounts'!CD$18, 'E2 Allocators'!$B$15:$W$15, 0),FALSE)*$E77)</f>
        <v>0</v>
      </c>
      <c r="CE77" s="2186">
        <f>IF(ISERROR(VLOOKUP(VLOOKUP($A77, 'E4 TB Allocation Details'!$A$18:$L$214, MATCH("A &amp; G ID", 'E4 TB Allocation Details'!$A$18:$L$18, 0),FALSE), 'E2 Allocators'!$B$15:$W$358, MATCH('O5 Details by Class &amp; Accounts'!CE$18, 'E2 Allocators'!$B$15:$W$15, 0),FALSE)*$E77), 0, VLOOKUP(VLOOKUP($A77, 'E4 TB Allocation Details'!$A$18:$L$214, MATCH("A &amp; G ID", 'E4 TB Allocation Details'!$A$18:$L$18, 0),FALSE), 'E2 Allocators'!$B$15:$W$358, MATCH('O5 Details by Class &amp; Accounts'!CE$18, 'E2 Allocators'!$B$15:$W$15, 0),FALSE)*$E77)</f>
        <v>0</v>
      </c>
      <c r="CF77" s="2186">
        <f>IF(ISERROR(VLOOKUP(VLOOKUP($A77, 'E4 TB Allocation Details'!$A$18:$L$214, MATCH("A &amp; G ID", 'E4 TB Allocation Details'!$A$18:$L$18, 0),FALSE), 'E2 Allocators'!$B$15:$W$358, MATCH('O5 Details by Class &amp; Accounts'!CF$18, 'E2 Allocators'!$B$15:$W$15, 0),FALSE)*$E77), 0, VLOOKUP(VLOOKUP($A77, 'E4 TB Allocation Details'!$A$18:$L$214, MATCH("A &amp; G ID", 'E4 TB Allocation Details'!$A$18:$L$18, 0),FALSE), 'E2 Allocators'!$B$15:$W$358, MATCH('O5 Details by Class &amp; Accounts'!CF$18, 'E2 Allocators'!$B$15:$W$15, 0),FALSE)*$E77)</f>
        <v>0</v>
      </c>
      <c r="CG77" s="2186">
        <f>IF(ISERROR(VLOOKUP(VLOOKUP($A77, 'E4 TB Allocation Details'!$A$18:$L$214, MATCH("A &amp; G ID", 'E4 TB Allocation Details'!$A$18:$L$18, 0),FALSE), 'E2 Allocators'!$B$15:$W$358, MATCH('O5 Details by Class &amp; Accounts'!CG$18, 'E2 Allocators'!$B$15:$W$15, 0),FALSE)*$E77), 0, VLOOKUP(VLOOKUP($A77, 'E4 TB Allocation Details'!$A$18:$L$214, MATCH("A &amp; G ID", 'E4 TB Allocation Details'!$A$18:$L$18, 0),FALSE), 'E2 Allocators'!$B$15:$W$358, MATCH('O5 Details by Class &amp; Accounts'!CG$18, 'E2 Allocators'!$B$15:$W$15, 0),FALSE)*$E77)</f>
        <v>0</v>
      </c>
      <c r="CH77" s="2186">
        <f>IF(ISERROR(VLOOKUP(VLOOKUP($A77, 'E4 TB Allocation Details'!$A$18:$L$214, MATCH("A &amp; G ID", 'E4 TB Allocation Details'!$A$18:$L$18, 0),FALSE), 'E2 Allocators'!$B$15:$W$358, MATCH('O5 Details by Class &amp; Accounts'!CH$18, 'E2 Allocators'!$B$15:$W$15, 0),FALSE)*$E77), 0, VLOOKUP(VLOOKUP($A77, 'E4 TB Allocation Details'!$A$18:$L$214, MATCH("A &amp; G ID", 'E4 TB Allocation Details'!$A$18:$L$18, 0),FALSE), 'E2 Allocators'!$B$15:$W$358, MATCH('O5 Details by Class &amp; Accounts'!CH$18, 'E2 Allocators'!$B$15:$W$15, 0),FALSE)*$E77)</f>
        <v>0</v>
      </c>
      <c r="CI77" s="2186">
        <f>IF(ISERROR(VLOOKUP(VLOOKUP($A77, 'E4 TB Allocation Details'!$A$18:$L$214, MATCH("A &amp; G ID", 'E4 TB Allocation Details'!$A$18:$L$18, 0),FALSE), 'E2 Allocators'!$B$15:$W$358, MATCH('O5 Details by Class &amp; Accounts'!CI$18, 'E2 Allocators'!$B$15:$W$15, 0),FALSE)*$E77), 0, VLOOKUP(VLOOKUP($A77, 'E4 TB Allocation Details'!$A$18:$L$214, MATCH("A &amp; G ID", 'E4 TB Allocation Details'!$A$18:$L$18, 0),FALSE), 'E2 Allocators'!$B$15:$W$358, MATCH('O5 Details by Class &amp; Accounts'!CI$18, 'E2 Allocators'!$B$15:$W$15, 0),FALSE)*$E77)</f>
        <v>0</v>
      </c>
      <c r="CJ77" s="2186">
        <f>IF(ISERROR(VLOOKUP(VLOOKUP($A77, 'E4 TB Allocation Details'!$A$18:$L$214, MATCH("A &amp; G ID", 'E4 TB Allocation Details'!$A$18:$L$18, 0),FALSE), 'E2 Allocators'!$B$15:$W$358, MATCH('O5 Details by Class &amp; Accounts'!CJ$18, 'E2 Allocators'!$B$15:$W$15, 0),FALSE)*$E77), 0, VLOOKUP(VLOOKUP($A77, 'E4 TB Allocation Details'!$A$18:$L$214, MATCH("A &amp; G ID", 'E4 TB Allocation Details'!$A$18:$L$18, 0),FALSE), 'E2 Allocators'!$B$15:$W$358, MATCH('O5 Details by Class &amp; Accounts'!CJ$18, 'E2 Allocators'!$B$15:$W$15, 0),FALSE)*$E77)</f>
        <v>0</v>
      </c>
      <c r="CK77" s="2186">
        <f>IF(ISERROR(VLOOKUP(VLOOKUP($A77, 'E4 TB Allocation Details'!$A$18:$L$214, MATCH("A &amp; G ID", 'E4 TB Allocation Details'!$A$18:$L$18, 0),FALSE), 'E2 Allocators'!$B$15:$W$358, MATCH('O5 Details by Class &amp; Accounts'!CK$18, 'E2 Allocators'!$B$15:$W$15, 0),FALSE)*$E77), 0, VLOOKUP(VLOOKUP($A77, 'E4 TB Allocation Details'!$A$18:$L$214, MATCH("A &amp; G ID", 'E4 TB Allocation Details'!$A$18:$L$18, 0),FALSE), 'E2 Allocators'!$B$15:$W$358, MATCH('O5 Details by Class &amp; Accounts'!CK$18, 'E2 Allocators'!$B$15:$W$15, 0),FALSE)*$E77)</f>
        <v>0</v>
      </c>
      <c r="CL77" s="2186">
        <f>IF(ISERROR(VLOOKUP(VLOOKUP($A77, 'E4 TB Allocation Details'!$A$18:$L$214, MATCH("A &amp; G ID", 'E4 TB Allocation Details'!$A$18:$L$18, 0),FALSE), 'E2 Allocators'!$B$15:$W$358, MATCH('O5 Details by Class &amp; Accounts'!CL$18, 'E2 Allocators'!$B$15:$W$15, 0),FALSE)*$E77), 0, VLOOKUP(VLOOKUP($A77, 'E4 TB Allocation Details'!$A$18:$L$214, MATCH("A &amp; G ID", 'E4 TB Allocation Details'!$A$18:$L$18, 0),FALSE), 'E2 Allocators'!$B$15:$W$358, MATCH('O5 Details by Class &amp; Accounts'!CL$18, 'E2 Allocators'!$B$15:$W$15, 0),FALSE)*$E77)</f>
        <v>0</v>
      </c>
      <c r="CM77" s="2186">
        <f>IF(ISERROR(VLOOKUP(VLOOKUP($A77, 'E4 TB Allocation Details'!$A$18:$L$214, MATCH("A &amp; G ID", 'E4 TB Allocation Details'!$A$18:$L$18, 0),FALSE), 'E2 Allocators'!$B$15:$W$358, MATCH('O5 Details by Class &amp; Accounts'!CM$18, 'E2 Allocators'!$B$15:$W$15, 0),FALSE)*$E77), 0, VLOOKUP(VLOOKUP($A77, 'E4 TB Allocation Details'!$A$18:$L$214, MATCH("A &amp; G ID", 'E4 TB Allocation Details'!$A$18:$L$18, 0),FALSE), 'E2 Allocators'!$B$15:$W$358, MATCH('O5 Details by Class &amp; Accounts'!CM$18, 'E2 Allocators'!$B$15:$W$15, 0),FALSE)*$E77)</f>
        <v>0</v>
      </c>
      <c r="CN77" s="2186">
        <f t="shared" si="12"/>
        <v>47668</v>
      </c>
      <c r="CO77" s="2187">
        <f t="shared" si="7"/>
        <v>0</v>
      </c>
      <c r="CQ77" s="1625" t="s">
        <v>5</v>
      </c>
    </row>
    <row r="78" spans="1:95" s="54" customFormat="1" ht="12.75" x14ac:dyDescent="0.2">
      <c r="A78" s="991">
        <v>1995</v>
      </c>
      <c r="B78" s="990" t="s">
        <v>1044</v>
      </c>
      <c r="C78" s="2184">
        <f>IF(ISERROR(VLOOKUP($A78,'I3 TB Data'!$A$19:$H$483,MATCH('O5 Details by Class &amp; Accounts'!$C$18, 'I3 TB Data'!$A$19:$H$19,0),0)), 0, VLOOKUP($A78,'I3 TB Data'!$A$19:$H$483,MATCH('O5 Details by Class &amp; Accounts'!$C$18,'I3 TB Data'!$A$19:$H$19,0),0))</f>
        <v>-7302139</v>
      </c>
      <c r="D78" s="2185"/>
      <c r="E78" s="2184">
        <f t="shared" si="6"/>
        <v>-7302139</v>
      </c>
      <c r="F78" s="2186"/>
      <c r="G78" s="2186"/>
      <c r="H78" s="2186">
        <f t="shared" si="8"/>
        <v>0</v>
      </c>
      <c r="I78" s="2186">
        <f>'O7 Amortization'!G82</f>
        <v>-2266691.9063141621</v>
      </c>
      <c r="J78" s="2186">
        <f>'O7 Amortization'!H82</f>
        <v>-903982.07772863307</v>
      </c>
      <c r="K78" s="2186">
        <f>'O7 Amortization'!I82</f>
        <v>-1699655.2273196338</v>
      </c>
      <c r="L78" s="2186">
        <f>'O7 Amortization'!J82</f>
        <v>0</v>
      </c>
      <c r="M78" s="2186">
        <f>'O7 Amortization'!K82</f>
        <v>0</v>
      </c>
      <c r="N78" s="2186">
        <f>'O7 Amortization'!L82</f>
        <v>0</v>
      </c>
      <c r="O78" s="2186">
        <f>'O7 Amortization'!M82</f>
        <v>-37733.741278282476</v>
      </c>
      <c r="P78" s="2186">
        <f>'O7 Amortization'!N82</f>
        <v>-217.47142330590853</v>
      </c>
      <c r="Q78" s="2186">
        <f>'O7 Amortization'!O82</f>
        <v>-752.85168598241546</v>
      </c>
      <c r="R78" s="2186">
        <f>'O7 Amortization'!P82</f>
        <v>0</v>
      </c>
      <c r="S78" s="2186">
        <f>'O7 Amortization'!Q82</f>
        <v>0</v>
      </c>
      <c r="T78" s="2186">
        <f>'O7 Amortization'!R82</f>
        <v>0</v>
      </c>
      <c r="U78" s="2186">
        <f>'O7 Amortization'!S82</f>
        <v>0</v>
      </c>
      <c r="V78" s="2186">
        <f>'O7 Amortization'!T82</f>
        <v>0</v>
      </c>
      <c r="W78" s="2186">
        <f>'O7 Amortization'!U82</f>
        <v>0</v>
      </c>
      <c r="X78" s="2186">
        <f>'O7 Amortization'!V82</f>
        <v>0</v>
      </c>
      <c r="Y78" s="2186">
        <f>'O7 Amortization'!W82</f>
        <v>0</v>
      </c>
      <c r="Z78" s="2186">
        <f>'O7 Amortization'!X82</f>
        <v>0</v>
      </c>
      <c r="AA78" s="2186">
        <f>'O7 Amortization'!Y82</f>
        <v>0</v>
      </c>
      <c r="AB78" s="2186">
        <f>'O7 Amortization'!Z82</f>
        <v>0</v>
      </c>
      <c r="AC78" s="2186">
        <f t="shared" si="9"/>
        <v>-4909033.2757499991</v>
      </c>
      <c r="AD78" s="2186">
        <f>'O7 Amortization'!AB82</f>
        <v>-1997326.0328815351</v>
      </c>
      <c r="AE78" s="2186">
        <f>'O7 Amortization'!AC82</f>
        <v>-194935.72633553692</v>
      </c>
      <c r="AF78" s="2186">
        <f>'O7 Amortization'!AD82</f>
        <v>-22801.755026462721</v>
      </c>
      <c r="AG78" s="2186">
        <f>'O7 Amortization'!AE82</f>
        <v>0</v>
      </c>
      <c r="AH78" s="2186">
        <f>'O7 Amortization'!AF82</f>
        <v>0</v>
      </c>
      <c r="AI78" s="2186">
        <f>'O7 Amortization'!AG82</f>
        <v>0</v>
      </c>
      <c r="AJ78" s="2186">
        <f>'O7 Amortization'!AH82</f>
        <v>-114347.44332828291</v>
      </c>
      <c r="AK78" s="2186">
        <f>'O7 Amortization'!AI82</f>
        <v>-16635.750699761975</v>
      </c>
      <c r="AL78" s="2186">
        <f>'O7 Amortization'!AJ82</f>
        <v>-13354.810978420031</v>
      </c>
      <c r="AM78" s="2186">
        <f>'O7 Amortization'!AK82</f>
        <v>0</v>
      </c>
      <c r="AN78" s="2186">
        <f>'O7 Amortization'!AL82</f>
        <v>0</v>
      </c>
      <c r="AO78" s="2186">
        <f>'O7 Amortization'!AM82</f>
        <v>0</v>
      </c>
      <c r="AP78" s="2186">
        <f>'O7 Amortization'!AN82</f>
        <v>0</v>
      </c>
      <c r="AQ78" s="2186">
        <f>'O7 Amortization'!AO82</f>
        <v>0</v>
      </c>
      <c r="AR78" s="2186">
        <f>'O7 Amortization'!AP82</f>
        <v>0</v>
      </c>
      <c r="AS78" s="2186">
        <f>'O7 Amortization'!AQ82</f>
        <v>0</v>
      </c>
      <c r="AT78" s="2186">
        <f>'O7 Amortization'!AR82</f>
        <v>0</v>
      </c>
      <c r="AU78" s="2186">
        <f>'O7 Amortization'!AS82</f>
        <v>0</v>
      </c>
      <c r="AV78" s="2186">
        <f>'O7 Amortization'!AT82</f>
        <v>0</v>
      </c>
      <c r="AW78" s="2186">
        <f>'O7 Amortization'!AU82</f>
        <v>0</v>
      </c>
      <c r="AX78" s="2186">
        <f t="shared" si="10"/>
        <v>-2359401.5192499994</v>
      </c>
      <c r="AY78" s="2186"/>
      <c r="AZ78" s="2186"/>
      <c r="BA78" s="2186"/>
      <c r="BB78" s="2186"/>
      <c r="BC78" s="2186"/>
      <c r="BD78" s="2186"/>
      <c r="BE78" s="2186"/>
      <c r="BF78" s="2186"/>
      <c r="BG78" s="2186"/>
      <c r="BH78" s="2186"/>
      <c r="BI78" s="2186"/>
      <c r="BJ78" s="2186"/>
      <c r="BK78" s="2186"/>
      <c r="BL78" s="2186"/>
      <c r="BM78" s="2186"/>
      <c r="BN78" s="2186"/>
      <c r="BO78" s="2186"/>
      <c r="BP78" s="2186"/>
      <c r="BQ78" s="2186"/>
      <c r="BR78" s="2186"/>
      <c r="BS78" s="2186"/>
      <c r="BT78" s="2186">
        <f>'O7 Amortization'!AW82</f>
        <v>-20852.252777932066</v>
      </c>
      <c r="BU78" s="2186">
        <f>'O7 Amortization'!AX82</f>
        <v>-4796.5033455187931</v>
      </c>
      <c r="BV78" s="2186">
        <f>'O7 Amortization'!AY82</f>
        <v>-7459.2496094642456</v>
      </c>
      <c r="BW78" s="2186">
        <f>'O7 Amortization'!AZ82</f>
        <v>0</v>
      </c>
      <c r="BX78" s="2186">
        <f>'O7 Amortization'!BA82</f>
        <v>0</v>
      </c>
      <c r="BY78" s="2186">
        <f>'O7 Amortization'!BB82</f>
        <v>0</v>
      </c>
      <c r="BZ78" s="2186">
        <f>'O7 Amortization'!BC82</f>
        <v>-488.22222081873429</v>
      </c>
      <c r="CA78" s="2186">
        <f>'O7 Amortization'!BD82</f>
        <v>-58.949956055386991</v>
      </c>
      <c r="CB78" s="2186">
        <f>'O7 Amortization'!BE82</f>
        <v>-49.492090210773213</v>
      </c>
      <c r="CC78" s="2186">
        <f>'O7 Amortization'!BF82</f>
        <v>0</v>
      </c>
      <c r="CD78" s="2186">
        <f>'O7 Amortization'!BG82</f>
        <v>0</v>
      </c>
      <c r="CE78" s="2186">
        <f>'O7 Amortization'!BH82</f>
        <v>0</v>
      </c>
      <c r="CF78" s="2186">
        <f>'O7 Amortization'!BI82</f>
        <v>0</v>
      </c>
      <c r="CG78" s="2186">
        <f>'O7 Amortization'!BJ82</f>
        <v>0</v>
      </c>
      <c r="CH78" s="2186">
        <f>'O7 Amortization'!BK82</f>
        <v>0</v>
      </c>
      <c r="CI78" s="2186">
        <f>'O7 Amortization'!BL82</f>
        <v>0</v>
      </c>
      <c r="CJ78" s="2186">
        <f>'O7 Amortization'!BM82</f>
        <v>0</v>
      </c>
      <c r="CK78" s="2186">
        <f>'O7 Amortization'!BN82</f>
        <v>0</v>
      </c>
      <c r="CL78" s="2186">
        <f>'O7 Amortization'!BO82</f>
        <v>0</v>
      </c>
      <c r="CM78" s="2186">
        <f>'O7 Amortization'!BP82</f>
        <v>0</v>
      </c>
      <c r="CN78" s="2186">
        <f t="shared" si="12"/>
        <v>-33704.670000000006</v>
      </c>
      <c r="CO78" s="2187">
        <f>+E78-AC78-AX78-CN78</f>
        <v>0.46499999853404006</v>
      </c>
      <c r="CQ78" s="1625" t="s">
        <v>1597</v>
      </c>
    </row>
    <row r="79" spans="1:95" s="54" customFormat="1" ht="12.75" x14ac:dyDescent="0.2">
      <c r="A79" s="1838">
        <v>2005</v>
      </c>
      <c r="B79" s="1807" t="s">
        <v>1045</v>
      </c>
      <c r="C79" s="2184">
        <f>IF(ISERROR(VLOOKUP($A79,'I3 TB Data'!$A$19:$H$483,MATCH('O5 Details by Class &amp; Accounts'!$C$18, 'I3 TB Data'!$A$19:$H$19,0),0)), 0, VLOOKUP($A79,'I3 TB Data'!$A$19:$H$483,MATCH('O5 Details by Class &amp; Accounts'!$C$18,'I3 TB Data'!$A$19:$H$19,0),0))</f>
        <v>0</v>
      </c>
      <c r="D79" s="2185">
        <f>'I4 BO ASSETS'!E80</f>
        <v>0</v>
      </c>
      <c r="E79" s="2184">
        <f t="shared" si="6"/>
        <v>0</v>
      </c>
      <c r="F79" s="2186">
        <f>IF(ISERROR(VLOOKUP($A79, 'E1 Categorization'!A33:E124, MATCH("Customer Component", 'E1 Categorization'!$A$33:$E$33,0), 0)), 0, IF(VLOOKUP($A79, 'E1 Categorization'!A33:E124, MATCH("Customer Component", 'E1 Categorization'!$A$33:$E$33,0), 0)=0, 'O5 Details by Class &amp; Accounts'!$E79, IF(AND(VLOOKUP($A79, 'E1 Categorization'!A33:E124, MATCH("Customer Component", 'E1 Categorization'!$A$33:$E$33,0), 0) &gt;0, VLOOKUP($A79, 'E1 Categorization'!A33:E124, MATCH("Customer Component", 'E1 Categorization'!$A$33:$E$33,0), 0)&lt;1), 'O5 Details by Class &amp; Accounts'!$E79*(1-VLOOKUP($A79, 'E1 Categorization'!A33:E124, MATCH("Customer Component", 'E1 Categorization'!$A$33:$E$33,0), 0)), 0)))</f>
        <v>0</v>
      </c>
      <c r="G79" s="2186">
        <f>IF(ISERROR(VLOOKUP($A79, 'E1 Categorization'!A33:E124, MATCH("Customer Component", 'E1 Categorization'!$A$33:$E$33,0), 0)),0, IF(VLOOKUP($A79, 'E1 Categorization'!A33:E124, MATCH("Customer Component", 'E1 Categorization'!$A$33:$E$33,0), 0)=0, 0, IF(AND(VLOOKUP($A79, 'E1 Categorization'!A33:E124, MATCH("Customer Component", 'E1 Categorization'!$A$33:$E$33,0), 0) &gt;0, VLOOKUP($A79, 'E1 Categorization'!A33:E124, MATCH("Customer Component", 'E1 Categorization'!$A$33:$E$33,0), 0)&lt;1), 'O5 Details by Class &amp; Accounts'!$E79*(VLOOKUP($A79, 'E1 Categorization'!A33:E124, MATCH("Customer Component", 'E1 Categorization'!$A$33:$E$33,0), 0)), 'O5 Details by Class &amp; Accounts'!$E79)))</f>
        <v>0</v>
      </c>
      <c r="H79" s="2186">
        <f t="shared" si="8"/>
        <v>0</v>
      </c>
      <c r="I79" s="2186">
        <f>IF(ISERROR(VLOOKUP(VLOOKUP($A79, 'E4 TB Allocation Details'!$A$18:$L$214, MATCH("Demand ID", 'E4 TB Allocation Details'!$A$18:$L$18, 0),FALSE), 'E2 Allocators'!$B$15:$W$358, MATCH('O5 Details by Class &amp; Accounts'!I$18, 'E2 Allocators'!$B$15:$W$15, 0),FALSE)*$F79), 0, VLOOKUP(VLOOKUP($A79, 'E4 TB Allocation Details'!$A$18:$L$214, MATCH("Demand ID", 'E4 TB Allocation Details'!$A$18:$L$18, 0),FALSE), 'E2 Allocators'!$B$15:$W$358, MATCH('O5 Details by Class &amp; Accounts'!I$18, 'E2 Allocators'!$B$15:$W$15, 0),FALSE)*$F79)</f>
        <v>0</v>
      </c>
      <c r="J79" s="2186">
        <f>IF(ISERROR(VLOOKUP(VLOOKUP($A79, 'E4 TB Allocation Details'!$A$18:$L$214, MATCH("Demand ID", 'E4 TB Allocation Details'!$A$18:$L$18, 0),FALSE), 'E2 Allocators'!$B$15:$W$358, MATCH('O5 Details by Class &amp; Accounts'!J$18, 'E2 Allocators'!$B$15:$W$15, 0),FALSE)*$F79), 0, VLOOKUP(VLOOKUP($A79, 'E4 TB Allocation Details'!$A$18:$L$214, MATCH("Demand ID", 'E4 TB Allocation Details'!$A$18:$L$18, 0),FALSE), 'E2 Allocators'!$B$15:$W$358, MATCH('O5 Details by Class &amp; Accounts'!J$18, 'E2 Allocators'!$B$15:$W$15, 0),FALSE)*$F79)</f>
        <v>0</v>
      </c>
      <c r="K79" s="2186">
        <f>IF(ISERROR(VLOOKUP(VLOOKUP($A79, 'E4 TB Allocation Details'!$A$18:$L$214, MATCH("Demand ID", 'E4 TB Allocation Details'!$A$18:$L$18, 0),FALSE), 'E2 Allocators'!$B$15:$W$358, MATCH('O5 Details by Class &amp; Accounts'!K$18, 'E2 Allocators'!$B$15:$W$15, 0),FALSE)*$F79), 0, VLOOKUP(VLOOKUP($A79, 'E4 TB Allocation Details'!$A$18:$L$214, MATCH("Demand ID", 'E4 TB Allocation Details'!$A$18:$L$18, 0),FALSE), 'E2 Allocators'!$B$15:$W$358, MATCH('O5 Details by Class &amp; Accounts'!K$18, 'E2 Allocators'!$B$15:$W$15, 0),FALSE)*$F79)</f>
        <v>0</v>
      </c>
      <c r="L79" s="2186">
        <f>IF(ISERROR(VLOOKUP(VLOOKUP($A79, 'E4 TB Allocation Details'!$A$18:$L$214, MATCH("Demand ID", 'E4 TB Allocation Details'!$A$18:$L$18, 0),FALSE), 'E2 Allocators'!$B$15:$W$358, MATCH('O5 Details by Class &amp; Accounts'!L$18, 'E2 Allocators'!$B$15:$W$15, 0),FALSE)*$F79), 0, VLOOKUP(VLOOKUP($A79, 'E4 TB Allocation Details'!$A$18:$L$214, MATCH("Demand ID", 'E4 TB Allocation Details'!$A$18:$L$18, 0),FALSE), 'E2 Allocators'!$B$15:$W$358, MATCH('O5 Details by Class &amp; Accounts'!L$18, 'E2 Allocators'!$B$15:$W$15, 0),FALSE)*$F79)</f>
        <v>0</v>
      </c>
      <c r="M79" s="2186">
        <f>IF(ISERROR(VLOOKUP(VLOOKUP($A79, 'E4 TB Allocation Details'!$A$18:$L$214, MATCH("Demand ID", 'E4 TB Allocation Details'!$A$18:$L$18, 0),FALSE), 'E2 Allocators'!$B$15:$W$358, MATCH('O5 Details by Class &amp; Accounts'!M$18, 'E2 Allocators'!$B$15:$W$15, 0),FALSE)*$F79), 0, VLOOKUP(VLOOKUP($A79, 'E4 TB Allocation Details'!$A$18:$L$214, MATCH("Demand ID", 'E4 TB Allocation Details'!$A$18:$L$18, 0),FALSE), 'E2 Allocators'!$B$15:$W$358, MATCH('O5 Details by Class &amp; Accounts'!M$18, 'E2 Allocators'!$B$15:$W$15, 0),FALSE)*$F79)</f>
        <v>0</v>
      </c>
      <c r="N79" s="2186">
        <f>IF(ISERROR(VLOOKUP(VLOOKUP($A79, 'E4 TB Allocation Details'!$A$18:$L$214, MATCH("Demand ID", 'E4 TB Allocation Details'!$A$18:$L$18, 0),FALSE), 'E2 Allocators'!$B$15:$W$358, MATCH('O5 Details by Class &amp; Accounts'!N$18, 'E2 Allocators'!$B$15:$W$15, 0),FALSE)*$F79), 0, VLOOKUP(VLOOKUP($A79, 'E4 TB Allocation Details'!$A$18:$L$214, MATCH("Demand ID", 'E4 TB Allocation Details'!$A$18:$L$18, 0),FALSE), 'E2 Allocators'!$B$15:$W$358, MATCH('O5 Details by Class &amp; Accounts'!N$18, 'E2 Allocators'!$B$15:$W$15, 0),FALSE)*$F79)</f>
        <v>0</v>
      </c>
      <c r="O79" s="2186">
        <f>IF(ISERROR(VLOOKUP(VLOOKUP($A79, 'E4 TB Allocation Details'!$A$18:$L$214, MATCH("Demand ID", 'E4 TB Allocation Details'!$A$18:$L$18, 0),FALSE), 'E2 Allocators'!$B$15:$W$358, MATCH('O5 Details by Class &amp; Accounts'!O$18, 'E2 Allocators'!$B$15:$W$15, 0),FALSE)*$F79), 0, VLOOKUP(VLOOKUP($A79, 'E4 TB Allocation Details'!$A$18:$L$214, MATCH("Demand ID", 'E4 TB Allocation Details'!$A$18:$L$18, 0),FALSE), 'E2 Allocators'!$B$15:$W$358, MATCH('O5 Details by Class &amp; Accounts'!O$18, 'E2 Allocators'!$B$15:$W$15, 0),FALSE)*$F79)</f>
        <v>0</v>
      </c>
      <c r="P79" s="2186">
        <f>IF(ISERROR(VLOOKUP(VLOOKUP($A79, 'E4 TB Allocation Details'!$A$18:$L$214, MATCH("Demand ID", 'E4 TB Allocation Details'!$A$18:$L$18, 0),FALSE), 'E2 Allocators'!$B$15:$W$358, MATCH('O5 Details by Class &amp; Accounts'!P$18, 'E2 Allocators'!$B$15:$W$15, 0),FALSE)*$F79), 0, VLOOKUP(VLOOKUP($A79, 'E4 TB Allocation Details'!$A$18:$L$214, MATCH("Demand ID", 'E4 TB Allocation Details'!$A$18:$L$18, 0),FALSE), 'E2 Allocators'!$B$15:$W$358, MATCH('O5 Details by Class &amp; Accounts'!P$18, 'E2 Allocators'!$B$15:$W$15, 0),FALSE)*$F79)</f>
        <v>0</v>
      </c>
      <c r="Q79" s="2186">
        <f>IF(ISERROR(VLOOKUP(VLOOKUP($A79, 'E4 TB Allocation Details'!$A$18:$L$214, MATCH("Demand ID", 'E4 TB Allocation Details'!$A$18:$L$18, 0),FALSE), 'E2 Allocators'!$B$15:$W$358, MATCH('O5 Details by Class &amp; Accounts'!Q$18, 'E2 Allocators'!$B$15:$W$15, 0),FALSE)*$F79), 0, VLOOKUP(VLOOKUP($A79, 'E4 TB Allocation Details'!$A$18:$L$214, MATCH("Demand ID", 'E4 TB Allocation Details'!$A$18:$L$18, 0),FALSE), 'E2 Allocators'!$B$15:$W$358, MATCH('O5 Details by Class &amp; Accounts'!Q$18, 'E2 Allocators'!$B$15:$W$15, 0),FALSE)*$F79)</f>
        <v>0</v>
      </c>
      <c r="R79" s="2186">
        <f>IF(ISERROR(VLOOKUP(VLOOKUP($A79, 'E4 TB Allocation Details'!$A$18:$L$214, MATCH("Demand ID", 'E4 TB Allocation Details'!$A$18:$L$18, 0),FALSE), 'E2 Allocators'!$B$15:$W$358, MATCH('O5 Details by Class &amp; Accounts'!R$18, 'E2 Allocators'!$B$15:$W$15, 0),FALSE)*$F79), 0, VLOOKUP(VLOOKUP($A79, 'E4 TB Allocation Details'!$A$18:$L$214, MATCH("Demand ID", 'E4 TB Allocation Details'!$A$18:$L$18, 0),FALSE), 'E2 Allocators'!$B$15:$W$358, MATCH('O5 Details by Class &amp; Accounts'!R$18, 'E2 Allocators'!$B$15:$W$15, 0),FALSE)*$F79)</f>
        <v>0</v>
      </c>
      <c r="S79" s="2186">
        <f>IF(ISERROR(VLOOKUP(VLOOKUP($A79, 'E4 TB Allocation Details'!$A$18:$L$214, MATCH("Demand ID", 'E4 TB Allocation Details'!$A$18:$L$18, 0),FALSE), 'E2 Allocators'!$B$15:$W$358, MATCH('O5 Details by Class &amp; Accounts'!S$18, 'E2 Allocators'!$B$15:$W$15, 0),FALSE)*$F79), 0, VLOOKUP(VLOOKUP($A79, 'E4 TB Allocation Details'!$A$18:$L$214, MATCH("Demand ID", 'E4 TB Allocation Details'!$A$18:$L$18, 0),FALSE), 'E2 Allocators'!$B$15:$W$358, MATCH('O5 Details by Class &amp; Accounts'!S$18, 'E2 Allocators'!$B$15:$W$15, 0),FALSE)*$F79)</f>
        <v>0</v>
      </c>
      <c r="T79" s="2186">
        <f>IF(ISERROR(VLOOKUP(VLOOKUP($A79, 'E4 TB Allocation Details'!$A$18:$L$214, MATCH("Demand ID", 'E4 TB Allocation Details'!$A$18:$L$18, 0),FALSE), 'E2 Allocators'!$B$15:$W$358, MATCH('O5 Details by Class &amp; Accounts'!T$18, 'E2 Allocators'!$B$15:$W$15, 0),FALSE)*$F79), 0, VLOOKUP(VLOOKUP($A79, 'E4 TB Allocation Details'!$A$18:$L$214, MATCH("Demand ID", 'E4 TB Allocation Details'!$A$18:$L$18, 0),FALSE), 'E2 Allocators'!$B$15:$W$358, MATCH('O5 Details by Class &amp; Accounts'!T$18, 'E2 Allocators'!$B$15:$W$15, 0),FALSE)*$F79)</f>
        <v>0</v>
      </c>
      <c r="U79" s="2186">
        <f>IF(ISERROR(VLOOKUP(VLOOKUP($A79, 'E4 TB Allocation Details'!$A$18:$L$214, MATCH("Demand ID", 'E4 TB Allocation Details'!$A$18:$L$18, 0),FALSE), 'E2 Allocators'!$B$15:$W$358, MATCH('O5 Details by Class &amp; Accounts'!U$18, 'E2 Allocators'!$B$15:$W$15, 0),FALSE)*$F79), 0, VLOOKUP(VLOOKUP($A79, 'E4 TB Allocation Details'!$A$18:$L$214, MATCH("Demand ID", 'E4 TB Allocation Details'!$A$18:$L$18, 0),FALSE), 'E2 Allocators'!$B$15:$W$358, MATCH('O5 Details by Class &amp; Accounts'!U$18, 'E2 Allocators'!$B$15:$W$15, 0),FALSE)*$F79)</f>
        <v>0</v>
      </c>
      <c r="V79" s="2186">
        <f>IF(ISERROR(VLOOKUP(VLOOKUP($A79, 'E4 TB Allocation Details'!$A$18:$L$214, MATCH("Demand ID", 'E4 TB Allocation Details'!$A$18:$L$18, 0),FALSE), 'E2 Allocators'!$B$15:$W$358, MATCH('O5 Details by Class &amp; Accounts'!V$18, 'E2 Allocators'!$B$15:$W$15, 0),FALSE)*$F79), 0, VLOOKUP(VLOOKUP($A79, 'E4 TB Allocation Details'!$A$18:$L$214, MATCH("Demand ID", 'E4 TB Allocation Details'!$A$18:$L$18, 0),FALSE), 'E2 Allocators'!$B$15:$W$358, MATCH('O5 Details by Class &amp; Accounts'!V$18, 'E2 Allocators'!$B$15:$W$15, 0),FALSE)*$F79)</f>
        <v>0</v>
      </c>
      <c r="W79" s="2186">
        <f>IF(ISERROR(VLOOKUP(VLOOKUP($A79, 'E4 TB Allocation Details'!$A$18:$L$214, MATCH("Demand ID", 'E4 TB Allocation Details'!$A$18:$L$18, 0),FALSE), 'E2 Allocators'!$B$15:$W$358, MATCH('O5 Details by Class &amp; Accounts'!W$18, 'E2 Allocators'!$B$15:$W$15, 0),FALSE)*$F79), 0, VLOOKUP(VLOOKUP($A79, 'E4 TB Allocation Details'!$A$18:$L$214, MATCH("Demand ID", 'E4 TB Allocation Details'!$A$18:$L$18, 0),FALSE), 'E2 Allocators'!$B$15:$W$358, MATCH('O5 Details by Class &amp; Accounts'!W$18, 'E2 Allocators'!$B$15:$W$15, 0),FALSE)*$F79)</f>
        <v>0</v>
      </c>
      <c r="X79" s="2186">
        <f>IF(ISERROR(VLOOKUP(VLOOKUP($A79, 'E4 TB Allocation Details'!$A$18:$L$214, MATCH("Demand ID", 'E4 TB Allocation Details'!$A$18:$L$18, 0),FALSE), 'E2 Allocators'!$B$15:$W$358, MATCH('O5 Details by Class &amp; Accounts'!X$18, 'E2 Allocators'!$B$15:$W$15, 0),FALSE)*$F79), 0, VLOOKUP(VLOOKUP($A79, 'E4 TB Allocation Details'!$A$18:$L$214, MATCH("Demand ID", 'E4 TB Allocation Details'!$A$18:$L$18, 0),FALSE), 'E2 Allocators'!$B$15:$W$358, MATCH('O5 Details by Class &amp; Accounts'!X$18, 'E2 Allocators'!$B$15:$W$15, 0),FALSE)*$F79)</f>
        <v>0</v>
      </c>
      <c r="Y79" s="2186">
        <f>IF(ISERROR(VLOOKUP(VLOOKUP($A79, 'E4 TB Allocation Details'!$A$18:$L$214, MATCH("Demand ID", 'E4 TB Allocation Details'!$A$18:$L$18, 0),FALSE), 'E2 Allocators'!$B$15:$W$358, MATCH('O5 Details by Class &amp; Accounts'!Y$18, 'E2 Allocators'!$B$15:$W$15, 0),FALSE)*$F79), 0, VLOOKUP(VLOOKUP($A79, 'E4 TB Allocation Details'!$A$18:$L$214, MATCH("Demand ID", 'E4 TB Allocation Details'!$A$18:$L$18, 0),FALSE), 'E2 Allocators'!$B$15:$W$358, MATCH('O5 Details by Class &amp; Accounts'!Y$18, 'E2 Allocators'!$B$15:$W$15, 0),FALSE)*$F79)</f>
        <v>0</v>
      </c>
      <c r="Z79" s="2186">
        <f>IF(ISERROR(VLOOKUP(VLOOKUP($A79, 'E4 TB Allocation Details'!$A$18:$L$214, MATCH("Demand ID", 'E4 TB Allocation Details'!$A$18:$L$18, 0),FALSE), 'E2 Allocators'!$B$15:$W$358, MATCH('O5 Details by Class &amp; Accounts'!Z$18, 'E2 Allocators'!$B$15:$W$15, 0),FALSE)*$F79), 0, VLOOKUP(VLOOKUP($A79, 'E4 TB Allocation Details'!$A$18:$L$214, MATCH("Demand ID", 'E4 TB Allocation Details'!$A$18:$L$18, 0),FALSE), 'E2 Allocators'!$B$15:$W$358, MATCH('O5 Details by Class &amp; Accounts'!Z$18, 'E2 Allocators'!$B$15:$W$15, 0),FALSE)*$F79)</f>
        <v>0</v>
      </c>
      <c r="AA79" s="2186">
        <f>IF(ISERROR(VLOOKUP(VLOOKUP($A79, 'E4 TB Allocation Details'!$A$18:$L$214, MATCH("Demand ID", 'E4 TB Allocation Details'!$A$18:$L$18, 0),FALSE), 'E2 Allocators'!$B$15:$W$358, MATCH('O5 Details by Class &amp; Accounts'!AA$18, 'E2 Allocators'!$B$15:$W$15, 0),FALSE)*$F79), 0, VLOOKUP(VLOOKUP($A79, 'E4 TB Allocation Details'!$A$18:$L$214, MATCH("Demand ID", 'E4 TB Allocation Details'!$A$18:$L$18, 0),FALSE), 'E2 Allocators'!$B$15:$W$358, MATCH('O5 Details by Class &amp; Accounts'!AA$18, 'E2 Allocators'!$B$15:$W$15, 0),FALSE)*$F79)</f>
        <v>0</v>
      </c>
      <c r="AB79" s="2186">
        <f>IF(ISERROR(VLOOKUP(VLOOKUP($A79, 'E4 TB Allocation Details'!$A$18:$L$214, MATCH("Demand ID", 'E4 TB Allocation Details'!$A$18:$L$18, 0),FALSE), 'E2 Allocators'!$B$15:$W$358, MATCH('O5 Details by Class &amp; Accounts'!AB$18, 'E2 Allocators'!$B$15:$W$15, 0),FALSE)*$F79), 0, VLOOKUP(VLOOKUP($A79, 'E4 TB Allocation Details'!$A$18:$L$214, MATCH("Demand ID", 'E4 TB Allocation Details'!$A$18:$L$18, 0),FALSE), 'E2 Allocators'!$B$15:$W$358, MATCH('O5 Details by Class &amp; Accounts'!AB$18, 'E2 Allocators'!$B$15:$W$15, 0),FALSE)*$F79)</f>
        <v>0</v>
      </c>
      <c r="AC79" s="2186">
        <f t="shared" si="9"/>
        <v>0</v>
      </c>
      <c r="AD79" s="2186">
        <f>IF(ISERROR(VLOOKUP(VLOOKUP($A79, 'E4 TB Allocation Details'!$A$18:$L$214, MATCH("Customer ID", 'E4 TB Allocation Details'!$A$18:$L$18, 0),FALSE), 'E2 Allocators'!$B$15:$W$358, MATCH('O5 Details by Class &amp; Accounts'!AD$18, 'E2 Allocators'!$B$15:$W$15, 0),FALSE)*$G79), 0, VLOOKUP(VLOOKUP($A79, 'E4 TB Allocation Details'!$A$18:$L$214, MATCH("Customer ID", 'E4 TB Allocation Details'!$A$18:$L$18, 0),FALSE), 'E2 Allocators'!$B$15:$W$358, MATCH('O5 Details by Class &amp; Accounts'!AD$18, 'E2 Allocators'!$B$15:$W$15, 0),FALSE)*$G79)</f>
        <v>0</v>
      </c>
      <c r="AE79" s="2186">
        <f>IF(ISERROR(VLOOKUP(VLOOKUP($A79, 'E4 TB Allocation Details'!$A$18:$L$214, MATCH("Customer ID", 'E4 TB Allocation Details'!$A$18:$L$18, 0),FALSE), 'E2 Allocators'!$B$15:$W$358, MATCH('O5 Details by Class &amp; Accounts'!AE$18, 'E2 Allocators'!$B$15:$W$15, 0),FALSE)*$G79), 0, VLOOKUP(VLOOKUP($A79, 'E4 TB Allocation Details'!$A$18:$L$214, MATCH("Customer ID", 'E4 TB Allocation Details'!$A$18:$L$18, 0),FALSE), 'E2 Allocators'!$B$15:$W$358, MATCH('O5 Details by Class &amp; Accounts'!AE$18, 'E2 Allocators'!$B$15:$W$15, 0),FALSE)*$G79)</f>
        <v>0</v>
      </c>
      <c r="AF79" s="2186">
        <f>IF(ISERROR(VLOOKUP(VLOOKUP($A79, 'E4 TB Allocation Details'!$A$18:$L$214, MATCH("Customer ID", 'E4 TB Allocation Details'!$A$18:$L$18, 0),FALSE), 'E2 Allocators'!$B$15:$W$358, MATCH('O5 Details by Class &amp; Accounts'!AF$18, 'E2 Allocators'!$B$15:$W$15, 0),FALSE)*$G79), 0, VLOOKUP(VLOOKUP($A79, 'E4 TB Allocation Details'!$A$18:$L$214, MATCH("Customer ID", 'E4 TB Allocation Details'!$A$18:$L$18, 0),FALSE), 'E2 Allocators'!$B$15:$W$358, MATCH('O5 Details by Class &amp; Accounts'!AF$18, 'E2 Allocators'!$B$15:$W$15, 0),FALSE)*$G79)</f>
        <v>0</v>
      </c>
      <c r="AG79" s="2186">
        <f>IF(ISERROR(VLOOKUP(VLOOKUP($A79, 'E4 TB Allocation Details'!$A$18:$L$214, MATCH("Customer ID", 'E4 TB Allocation Details'!$A$18:$L$18, 0),FALSE), 'E2 Allocators'!$B$15:$W$358, MATCH('O5 Details by Class &amp; Accounts'!AG$18, 'E2 Allocators'!$B$15:$W$15, 0),FALSE)*$G79), 0, VLOOKUP(VLOOKUP($A79, 'E4 TB Allocation Details'!$A$18:$L$214, MATCH("Customer ID", 'E4 TB Allocation Details'!$A$18:$L$18, 0),FALSE), 'E2 Allocators'!$B$15:$W$358, MATCH('O5 Details by Class &amp; Accounts'!AG$18, 'E2 Allocators'!$B$15:$W$15, 0),FALSE)*$G79)</f>
        <v>0</v>
      </c>
      <c r="AH79" s="2186">
        <f>IF(ISERROR(VLOOKUP(VLOOKUP($A79, 'E4 TB Allocation Details'!$A$18:$L$214, MATCH("Customer ID", 'E4 TB Allocation Details'!$A$18:$L$18, 0),FALSE), 'E2 Allocators'!$B$15:$W$358, MATCH('O5 Details by Class &amp; Accounts'!AH$18, 'E2 Allocators'!$B$15:$W$15, 0),FALSE)*$G79), 0, VLOOKUP(VLOOKUP($A79, 'E4 TB Allocation Details'!$A$18:$L$214, MATCH("Customer ID", 'E4 TB Allocation Details'!$A$18:$L$18, 0),FALSE), 'E2 Allocators'!$B$15:$W$358, MATCH('O5 Details by Class &amp; Accounts'!AH$18, 'E2 Allocators'!$B$15:$W$15, 0),FALSE)*$G79)</f>
        <v>0</v>
      </c>
      <c r="AI79" s="2186">
        <f>IF(ISERROR(VLOOKUP(VLOOKUP($A79, 'E4 TB Allocation Details'!$A$18:$L$214, MATCH("Customer ID", 'E4 TB Allocation Details'!$A$18:$L$18, 0),FALSE), 'E2 Allocators'!$B$15:$W$358, MATCH('O5 Details by Class &amp; Accounts'!AI$18, 'E2 Allocators'!$B$15:$W$15, 0),FALSE)*$G79), 0, VLOOKUP(VLOOKUP($A79, 'E4 TB Allocation Details'!$A$18:$L$214, MATCH("Customer ID", 'E4 TB Allocation Details'!$A$18:$L$18, 0),FALSE), 'E2 Allocators'!$B$15:$W$358, MATCH('O5 Details by Class &amp; Accounts'!AI$18, 'E2 Allocators'!$B$15:$W$15, 0),FALSE)*$G79)</f>
        <v>0</v>
      </c>
      <c r="AJ79" s="2186">
        <f>IF(ISERROR(VLOOKUP(VLOOKUP($A79, 'E4 TB Allocation Details'!$A$18:$L$214, MATCH("Customer ID", 'E4 TB Allocation Details'!$A$18:$L$18, 0),FALSE), 'E2 Allocators'!$B$15:$W$358, MATCH('O5 Details by Class &amp; Accounts'!AJ$18, 'E2 Allocators'!$B$15:$W$15, 0),FALSE)*$G79), 0, VLOOKUP(VLOOKUP($A79, 'E4 TB Allocation Details'!$A$18:$L$214, MATCH("Customer ID", 'E4 TB Allocation Details'!$A$18:$L$18, 0),FALSE), 'E2 Allocators'!$B$15:$W$358, MATCH('O5 Details by Class &amp; Accounts'!AJ$18, 'E2 Allocators'!$B$15:$W$15, 0),FALSE)*$G79)</f>
        <v>0</v>
      </c>
      <c r="AK79" s="2186">
        <f>IF(ISERROR(VLOOKUP(VLOOKUP($A79, 'E4 TB Allocation Details'!$A$18:$L$214, MATCH("Customer ID", 'E4 TB Allocation Details'!$A$18:$L$18, 0),FALSE), 'E2 Allocators'!$B$15:$W$358, MATCH('O5 Details by Class &amp; Accounts'!AK$18, 'E2 Allocators'!$B$15:$W$15, 0),FALSE)*$G79), 0, VLOOKUP(VLOOKUP($A79, 'E4 TB Allocation Details'!$A$18:$L$214, MATCH("Customer ID", 'E4 TB Allocation Details'!$A$18:$L$18, 0),FALSE), 'E2 Allocators'!$B$15:$W$358, MATCH('O5 Details by Class &amp; Accounts'!AK$18, 'E2 Allocators'!$B$15:$W$15, 0),FALSE)*$G79)</f>
        <v>0</v>
      </c>
      <c r="AL79" s="2186">
        <f>IF(ISERROR(VLOOKUP(VLOOKUP($A79, 'E4 TB Allocation Details'!$A$18:$L$214, MATCH("Customer ID", 'E4 TB Allocation Details'!$A$18:$L$18, 0),FALSE), 'E2 Allocators'!$B$15:$W$358, MATCH('O5 Details by Class &amp; Accounts'!AL$18, 'E2 Allocators'!$B$15:$W$15, 0),FALSE)*$G79), 0, VLOOKUP(VLOOKUP($A79, 'E4 TB Allocation Details'!$A$18:$L$214, MATCH("Customer ID", 'E4 TB Allocation Details'!$A$18:$L$18, 0),FALSE), 'E2 Allocators'!$B$15:$W$358, MATCH('O5 Details by Class &amp; Accounts'!AL$18, 'E2 Allocators'!$B$15:$W$15, 0),FALSE)*$G79)</f>
        <v>0</v>
      </c>
      <c r="AM79" s="2186">
        <f>IF(ISERROR(VLOOKUP(VLOOKUP($A79, 'E4 TB Allocation Details'!$A$18:$L$214, MATCH("Customer ID", 'E4 TB Allocation Details'!$A$18:$L$18, 0),FALSE), 'E2 Allocators'!$B$15:$W$358, MATCH('O5 Details by Class &amp; Accounts'!AM$18, 'E2 Allocators'!$B$15:$W$15, 0),FALSE)*$G79), 0, VLOOKUP(VLOOKUP($A79, 'E4 TB Allocation Details'!$A$18:$L$214, MATCH("Customer ID", 'E4 TB Allocation Details'!$A$18:$L$18, 0),FALSE), 'E2 Allocators'!$B$15:$W$358, MATCH('O5 Details by Class &amp; Accounts'!AM$18, 'E2 Allocators'!$B$15:$W$15, 0),FALSE)*$G79)</f>
        <v>0</v>
      </c>
      <c r="AN79" s="2186">
        <f>IF(ISERROR(VLOOKUP(VLOOKUP($A79, 'E4 TB Allocation Details'!$A$18:$L$214, MATCH("Customer ID", 'E4 TB Allocation Details'!$A$18:$L$18, 0),FALSE), 'E2 Allocators'!$B$15:$W$358, MATCH('O5 Details by Class &amp; Accounts'!AN$18, 'E2 Allocators'!$B$15:$W$15, 0),FALSE)*$G79), 0, VLOOKUP(VLOOKUP($A79, 'E4 TB Allocation Details'!$A$18:$L$214, MATCH("Customer ID", 'E4 TB Allocation Details'!$A$18:$L$18, 0),FALSE), 'E2 Allocators'!$B$15:$W$358, MATCH('O5 Details by Class &amp; Accounts'!AN$18, 'E2 Allocators'!$B$15:$W$15, 0),FALSE)*$G79)</f>
        <v>0</v>
      </c>
      <c r="AO79" s="2186">
        <f>IF(ISERROR(VLOOKUP(VLOOKUP($A79, 'E4 TB Allocation Details'!$A$18:$L$214, MATCH("Customer ID", 'E4 TB Allocation Details'!$A$18:$L$18, 0),FALSE), 'E2 Allocators'!$B$15:$W$358, MATCH('O5 Details by Class &amp; Accounts'!AO$18, 'E2 Allocators'!$B$15:$W$15, 0),FALSE)*$G79), 0, VLOOKUP(VLOOKUP($A79, 'E4 TB Allocation Details'!$A$18:$L$214, MATCH("Customer ID", 'E4 TB Allocation Details'!$A$18:$L$18, 0),FALSE), 'E2 Allocators'!$B$15:$W$358, MATCH('O5 Details by Class &amp; Accounts'!AO$18, 'E2 Allocators'!$B$15:$W$15, 0),FALSE)*$G79)</f>
        <v>0</v>
      </c>
      <c r="AP79" s="2186">
        <f>IF(ISERROR(VLOOKUP(VLOOKUP($A79, 'E4 TB Allocation Details'!$A$18:$L$214, MATCH("Customer ID", 'E4 TB Allocation Details'!$A$18:$L$18, 0),FALSE), 'E2 Allocators'!$B$15:$W$358, MATCH('O5 Details by Class &amp; Accounts'!AP$18, 'E2 Allocators'!$B$15:$W$15, 0),FALSE)*$G79), 0, VLOOKUP(VLOOKUP($A79, 'E4 TB Allocation Details'!$A$18:$L$214, MATCH("Customer ID", 'E4 TB Allocation Details'!$A$18:$L$18, 0),FALSE), 'E2 Allocators'!$B$15:$W$358, MATCH('O5 Details by Class &amp; Accounts'!AP$18, 'E2 Allocators'!$B$15:$W$15, 0),FALSE)*$G79)</f>
        <v>0</v>
      </c>
      <c r="AQ79" s="2186">
        <f>IF(ISERROR(VLOOKUP(VLOOKUP($A79, 'E4 TB Allocation Details'!$A$18:$L$214, MATCH("Customer ID", 'E4 TB Allocation Details'!$A$18:$L$18, 0),FALSE), 'E2 Allocators'!$B$15:$W$358, MATCH('O5 Details by Class &amp; Accounts'!AQ$18, 'E2 Allocators'!$B$15:$W$15, 0),FALSE)*$G79), 0, VLOOKUP(VLOOKUP($A79, 'E4 TB Allocation Details'!$A$18:$L$214, MATCH("Customer ID", 'E4 TB Allocation Details'!$A$18:$L$18, 0),FALSE), 'E2 Allocators'!$B$15:$W$358, MATCH('O5 Details by Class &amp; Accounts'!AQ$18, 'E2 Allocators'!$B$15:$W$15, 0),FALSE)*$G79)</f>
        <v>0</v>
      </c>
      <c r="AR79" s="2186">
        <f>IF(ISERROR(VLOOKUP(VLOOKUP($A79, 'E4 TB Allocation Details'!$A$18:$L$214, MATCH("Customer ID", 'E4 TB Allocation Details'!$A$18:$L$18, 0),FALSE), 'E2 Allocators'!$B$15:$W$358, MATCH('O5 Details by Class &amp; Accounts'!AR$18, 'E2 Allocators'!$B$15:$W$15, 0),FALSE)*$G79), 0, VLOOKUP(VLOOKUP($A79, 'E4 TB Allocation Details'!$A$18:$L$214, MATCH("Customer ID", 'E4 TB Allocation Details'!$A$18:$L$18, 0),FALSE), 'E2 Allocators'!$B$15:$W$358, MATCH('O5 Details by Class &amp; Accounts'!AR$18, 'E2 Allocators'!$B$15:$W$15, 0),FALSE)*$G79)</f>
        <v>0</v>
      </c>
      <c r="AS79" s="2186">
        <f>IF(ISERROR(VLOOKUP(VLOOKUP($A79, 'E4 TB Allocation Details'!$A$18:$L$214, MATCH("Customer ID", 'E4 TB Allocation Details'!$A$18:$L$18, 0),FALSE), 'E2 Allocators'!$B$15:$W$358, MATCH('O5 Details by Class &amp; Accounts'!AS$18, 'E2 Allocators'!$B$15:$W$15, 0),FALSE)*$G79), 0, VLOOKUP(VLOOKUP($A79, 'E4 TB Allocation Details'!$A$18:$L$214, MATCH("Customer ID", 'E4 TB Allocation Details'!$A$18:$L$18, 0),FALSE), 'E2 Allocators'!$B$15:$W$358, MATCH('O5 Details by Class &amp; Accounts'!AS$18, 'E2 Allocators'!$B$15:$W$15, 0),FALSE)*$G79)</f>
        <v>0</v>
      </c>
      <c r="AT79" s="2186">
        <f>IF(ISERROR(VLOOKUP(VLOOKUP($A79, 'E4 TB Allocation Details'!$A$18:$L$214, MATCH("Customer ID", 'E4 TB Allocation Details'!$A$18:$L$18, 0),FALSE), 'E2 Allocators'!$B$15:$W$358, MATCH('O5 Details by Class &amp; Accounts'!AT$18, 'E2 Allocators'!$B$15:$W$15, 0),FALSE)*$G79), 0, VLOOKUP(VLOOKUP($A79, 'E4 TB Allocation Details'!$A$18:$L$214, MATCH("Customer ID", 'E4 TB Allocation Details'!$A$18:$L$18, 0),FALSE), 'E2 Allocators'!$B$15:$W$358, MATCH('O5 Details by Class &amp; Accounts'!AT$18, 'E2 Allocators'!$B$15:$W$15, 0),FALSE)*$G79)</f>
        <v>0</v>
      </c>
      <c r="AU79" s="2186">
        <f>IF(ISERROR(VLOOKUP(VLOOKUP($A79, 'E4 TB Allocation Details'!$A$18:$L$214, MATCH("Customer ID", 'E4 TB Allocation Details'!$A$18:$L$18, 0),FALSE), 'E2 Allocators'!$B$15:$W$358, MATCH('O5 Details by Class &amp; Accounts'!AU$18, 'E2 Allocators'!$B$15:$W$15, 0),FALSE)*$G79), 0, VLOOKUP(VLOOKUP($A79, 'E4 TB Allocation Details'!$A$18:$L$214, MATCH("Customer ID", 'E4 TB Allocation Details'!$A$18:$L$18, 0),FALSE), 'E2 Allocators'!$B$15:$W$358, MATCH('O5 Details by Class &amp; Accounts'!AU$18, 'E2 Allocators'!$B$15:$W$15, 0),FALSE)*$G79)</f>
        <v>0</v>
      </c>
      <c r="AV79" s="2186">
        <f>IF(ISERROR(VLOOKUP(VLOOKUP($A79, 'E4 TB Allocation Details'!$A$18:$L$214, MATCH("Customer ID", 'E4 TB Allocation Details'!$A$18:$L$18, 0),FALSE), 'E2 Allocators'!$B$15:$W$358, MATCH('O5 Details by Class &amp; Accounts'!AV$18, 'E2 Allocators'!$B$15:$W$15, 0),FALSE)*$G79), 0, VLOOKUP(VLOOKUP($A79, 'E4 TB Allocation Details'!$A$18:$L$214, MATCH("Customer ID", 'E4 TB Allocation Details'!$A$18:$L$18, 0),FALSE), 'E2 Allocators'!$B$15:$W$358, MATCH('O5 Details by Class &amp; Accounts'!AV$18, 'E2 Allocators'!$B$15:$W$15, 0),FALSE)*$G79)</f>
        <v>0</v>
      </c>
      <c r="AW79" s="2186">
        <f>IF(ISERROR(VLOOKUP(VLOOKUP($A79, 'E4 TB Allocation Details'!$A$18:$L$214, MATCH("Customer ID", 'E4 TB Allocation Details'!$A$18:$L$18, 0),FALSE), 'E2 Allocators'!$B$15:$W$358, MATCH('O5 Details by Class &amp; Accounts'!AW$18, 'E2 Allocators'!$B$15:$W$15, 0),FALSE)*$G79), 0, VLOOKUP(VLOOKUP($A79, 'E4 TB Allocation Details'!$A$18:$L$214, MATCH("Customer ID", 'E4 TB Allocation Details'!$A$18:$L$18, 0),FALSE), 'E2 Allocators'!$B$15:$W$358, MATCH('O5 Details by Class &amp; Accounts'!AW$18, 'E2 Allocators'!$B$15:$W$15, 0),FALSE)*$G79)</f>
        <v>0</v>
      </c>
      <c r="AX79" s="2186">
        <f t="shared" si="10"/>
        <v>0</v>
      </c>
      <c r="AY79" s="2186">
        <f>IF(ISERROR(VLOOKUP(VLOOKUP($A79, 'E4 TB Allocation Details'!$A$18:$L$214, MATCH("Misc ID", 'E4 TB Allocation Details'!$A$18:$L$18, 0),FALSE), 'E2 Allocators'!$B$15:$W$358, MATCH('O5 Details by Class &amp; Accounts'!AY$18, 'E2 Allocators'!$B$15:$W$15, 0),FALSE)*$E79), 0, VLOOKUP(VLOOKUP($A79, 'E4 TB Allocation Details'!$A$18:$L$214, MATCH("Misc ID", 'E4 TB Allocation Details'!$A$18:$L$18, 0),FALSE), 'E2 Allocators'!$B$15:$W$358, MATCH('O5 Details by Class &amp; Accounts'!AY$18, 'E2 Allocators'!$B$15:$W$15, 0),FALSE)*$E79)</f>
        <v>0</v>
      </c>
      <c r="AZ79" s="2186">
        <f>IF(ISERROR(VLOOKUP(VLOOKUP($A79, 'E4 TB Allocation Details'!$A$18:$L$214, MATCH("Misc ID", 'E4 TB Allocation Details'!$A$18:$L$18, 0),FALSE), 'E2 Allocators'!$B$15:$W$358, MATCH('O5 Details by Class &amp; Accounts'!AZ$18, 'E2 Allocators'!$B$15:$W$15, 0),FALSE)*$E79), 0, VLOOKUP(VLOOKUP($A79, 'E4 TB Allocation Details'!$A$18:$L$214, MATCH("Misc ID", 'E4 TB Allocation Details'!$A$18:$L$18, 0),FALSE), 'E2 Allocators'!$B$15:$W$358, MATCH('O5 Details by Class &amp; Accounts'!AZ$18, 'E2 Allocators'!$B$15:$W$15, 0),FALSE)*$E79)</f>
        <v>0</v>
      </c>
      <c r="BA79" s="2186">
        <f>IF(ISERROR(VLOOKUP(VLOOKUP($A79, 'E4 TB Allocation Details'!$A$18:$L$214, MATCH("Misc ID", 'E4 TB Allocation Details'!$A$18:$L$18, 0),FALSE), 'E2 Allocators'!$B$15:$W$358, MATCH('O5 Details by Class &amp; Accounts'!BA$18, 'E2 Allocators'!$B$15:$W$15, 0),FALSE)*$E79), 0, VLOOKUP(VLOOKUP($A79, 'E4 TB Allocation Details'!$A$18:$L$214, MATCH("Misc ID", 'E4 TB Allocation Details'!$A$18:$L$18, 0),FALSE), 'E2 Allocators'!$B$15:$W$358, MATCH('O5 Details by Class &amp; Accounts'!BA$18, 'E2 Allocators'!$B$15:$W$15, 0),FALSE)*$E79)</f>
        <v>0</v>
      </c>
      <c r="BB79" s="2186">
        <f>IF(ISERROR(VLOOKUP(VLOOKUP($A79, 'E4 TB Allocation Details'!$A$18:$L$214, MATCH("Misc ID", 'E4 TB Allocation Details'!$A$18:$L$18, 0),FALSE), 'E2 Allocators'!$B$15:$W$358, MATCH('O5 Details by Class &amp; Accounts'!BB$18, 'E2 Allocators'!$B$15:$W$15, 0),FALSE)*$E79), 0, VLOOKUP(VLOOKUP($A79, 'E4 TB Allocation Details'!$A$18:$L$214, MATCH("Misc ID", 'E4 TB Allocation Details'!$A$18:$L$18, 0),FALSE), 'E2 Allocators'!$B$15:$W$358, MATCH('O5 Details by Class &amp; Accounts'!BB$18, 'E2 Allocators'!$B$15:$W$15, 0),FALSE)*$E79)</f>
        <v>0</v>
      </c>
      <c r="BC79" s="2186">
        <f>IF(ISERROR(VLOOKUP(VLOOKUP($A79, 'E4 TB Allocation Details'!$A$18:$L$214, MATCH("Misc ID", 'E4 TB Allocation Details'!$A$18:$L$18, 0),FALSE), 'E2 Allocators'!$B$15:$W$358, MATCH('O5 Details by Class &amp; Accounts'!BC$18, 'E2 Allocators'!$B$15:$W$15, 0),FALSE)*$E79), 0, VLOOKUP(VLOOKUP($A79, 'E4 TB Allocation Details'!$A$18:$L$214, MATCH("Misc ID", 'E4 TB Allocation Details'!$A$18:$L$18, 0),FALSE), 'E2 Allocators'!$B$15:$W$358, MATCH('O5 Details by Class &amp; Accounts'!BC$18, 'E2 Allocators'!$B$15:$W$15, 0),FALSE)*$E79)</f>
        <v>0</v>
      </c>
      <c r="BD79" s="2186">
        <f>IF(ISERROR(VLOOKUP(VLOOKUP($A79, 'E4 TB Allocation Details'!$A$18:$L$214, MATCH("Misc ID", 'E4 TB Allocation Details'!$A$18:$L$18, 0),FALSE), 'E2 Allocators'!$B$15:$W$358, MATCH('O5 Details by Class &amp; Accounts'!BD$18, 'E2 Allocators'!$B$15:$W$15, 0),FALSE)*$E79), 0, VLOOKUP(VLOOKUP($A79, 'E4 TB Allocation Details'!$A$18:$L$214, MATCH("Misc ID", 'E4 TB Allocation Details'!$A$18:$L$18, 0),FALSE), 'E2 Allocators'!$B$15:$W$358, MATCH('O5 Details by Class &amp; Accounts'!BD$18, 'E2 Allocators'!$B$15:$W$15, 0),FALSE)*$E79)</f>
        <v>0</v>
      </c>
      <c r="BE79" s="2186">
        <f>IF(ISERROR(VLOOKUP(VLOOKUP($A79, 'E4 TB Allocation Details'!$A$18:$L$214, MATCH("Misc ID", 'E4 TB Allocation Details'!$A$18:$L$18, 0),FALSE), 'E2 Allocators'!$B$15:$W$358, MATCH('O5 Details by Class &amp; Accounts'!BE$18, 'E2 Allocators'!$B$15:$W$15, 0),FALSE)*$E79), 0, VLOOKUP(VLOOKUP($A79, 'E4 TB Allocation Details'!$A$18:$L$214, MATCH("Misc ID", 'E4 TB Allocation Details'!$A$18:$L$18, 0),FALSE), 'E2 Allocators'!$B$15:$W$358, MATCH('O5 Details by Class &amp; Accounts'!BE$18, 'E2 Allocators'!$B$15:$W$15, 0),FALSE)*$E79)</f>
        <v>0</v>
      </c>
      <c r="BF79" s="2186">
        <f>IF(ISERROR(VLOOKUP(VLOOKUP($A79, 'E4 TB Allocation Details'!$A$18:$L$214, MATCH("Misc ID", 'E4 TB Allocation Details'!$A$18:$L$18, 0),FALSE), 'E2 Allocators'!$B$15:$W$358, MATCH('O5 Details by Class &amp; Accounts'!BF$18, 'E2 Allocators'!$B$15:$W$15, 0),FALSE)*$E79), 0, VLOOKUP(VLOOKUP($A79, 'E4 TB Allocation Details'!$A$18:$L$214, MATCH("Misc ID", 'E4 TB Allocation Details'!$A$18:$L$18, 0),FALSE), 'E2 Allocators'!$B$15:$W$358, MATCH('O5 Details by Class &amp; Accounts'!BF$18, 'E2 Allocators'!$B$15:$W$15, 0),FALSE)*$E79)</f>
        <v>0</v>
      </c>
      <c r="BG79" s="2186">
        <f>IF(ISERROR(VLOOKUP(VLOOKUP($A79, 'E4 TB Allocation Details'!$A$18:$L$214, MATCH("Misc ID", 'E4 TB Allocation Details'!$A$18:$L$18, 0),FALSE), 'E2 Allocators'!$B$15:$W$358, MATCH('O5 Details by Class &amp; Accounts'!BG$18, 'E2 Allocators'!$B$15:$W$15, 0),FALSE)*$E79), 0, VLOOKUP(VLOOKUP($A79, 'E4 TB Allocation Details'!$A$18:$L$214, MATCH("Misc ID", 'E4 TB Allocation Details'!$A$18:$L$18, 0),FALSE), 'E2 Allocators'!$B$15:$W$358, MATCH('O5 Details by Class &amp; Accounts'!BG$18, 'E2 Allocators'!$B$15:$W$15, 0),FALSE)*$E79)</f>
        <v>0</v>
      </c>
      <c r="BH79" s="2186">
        <f>IF(ISERROR(VLOOKUP(VLOOKUP($A79, 'E4 TB Allocation Details'!$A$18:$L$214, MATCH("Misc ID", 'E4 TB Allocation Details'!$A$18:$L$18, 0),FALSE), 'E2 Allocators'!$B$15:$W$358, MATCH('O5 Details by Class &amp; Accounts'!BH$18, 'E2 Allocators'!$B$15:$W$15, 0),FALSE)*$E79), 0, VLOOKUP(VLOOKUP($A79, 'E4 TB Allocation Details'!$A$18:$L$214, MATCH("Misc ID", 'E4 TB Allocation Details'!$A$18:$L$18, 0),FALSE), 'E2 Allocators'!$B$15:$W$358, MATCH('O5 Details by Class &amp; Accounts'!BH$18, 'E2 Allocators'!$B$15:$W$15, 0),FALSE)*$E79)</f>
        <v>0</v>
      </c>
      <c r="BI79" s="2186">
        <f>IF(ISERROR(VLOOKUP(VLOOKUP($A79, 'E4 TB Allocation Details'!$A$18:$L$214, MATCH("Misc ID", 'E4 TB Allocation Details'!$A$18:$L$18, 0),FALSE), 'E2 Allocators'!$B$15:$W$358, MATCH('O5 Details by Class &amp; Accounts'!BI$18, 'E2 Allocators'!$B$15:$W$15, 0),FALSE)*$E79), 0, VLOOKUP(VLOOKUP($A79, 'E4 TB Allocation Details'!$A$18:$L$214, MATCH("Misc ID", 'E4 TB Allocation Details'!$A$18:$L$18, 0),FALSE), 'E2 Allocators'!$B$15:$W$358, MATCH('O5 Details by Class &amp; Accounts'!BI$18, 'E2 Allocators'!$B$15:$W$15, 0),FALSE)*$E79)</f>
        <v>0</v>
      </c>
      <c r="BJ79" s="2186">
        <f>IF(ISERROR(VLOOKUP(VLOOKUP($A79, 'E4 TB Allocation Details'!$A$18:$L$214, MATCH("Misc ID", 'E4 TB Allocation Details'!$A$18:$L$18, 0),FALSE), 'E2 Allocators'!$B$15:$W$358, MATCH('O5 Details by Class &amp; Accounts'!BJ$18, 'E2 Allocators'!$B$15:$W$15, 0),FALSE)*$E79), 0, VLOOKUP(VLOOKUP($A79, 'E4 TB Allocation Details'!$A$18:$L$214, MATCH("Misc ID", 'E4 TB Allocation Details'!$A$18:$L$18, 0),FALSE), 'E2 Allocators'!$B$15:$W$358, MATCH('O5 Details by Class &amp; Accounts'!BJ$18, 'E2 Allocators'!$B$15:$W$15, 0),FALSE)*$E79)</f>
        <v>0</v>
      </c>
      <c r="BK79" s="2186">
        <f>IF(ISERROR(VLOOKUP(VLOOKUP($A79, 'E4 TB Allocation Details'!$A$18:$L$214, MATCH("Misc ID", 'E4 TB Allocation Details'!$A$18:$L$18, 0),FALSE), 'E2 Allocators'!$B$15:$W$358, MATCH('O5 Details by Class &amp; Accounts'!BK$18, 'E2 Allocators'!$B$15:$W$15, 0),FALSE)*$E79), 0, VLOOKUP(VLOOKUP($A79, 'E4 TB Allocation Details'!$A$18:$L$214, MATCH("Misc ID", 'E4 TB Allocation Details'!$A$18:$L$18, 0),FALSE), 'E2 Allocators'!$B$15:$W$358, MATCH('O5 Details by Class &amp; Accounts'!BK$18, 'E2 Allocators'!$B$15:$W$15, 0),FALSE)*$E79)</f>
        <v>0</v>
      </c>
      <c r="BL79" s="2186">
        <f>IF(ISERROR(VLOOKUP(VLOOKUP($A79, 'E4 TB Allocation Details'!$A$18:$L$214, MATCH("Misc ID", 'E4 TB Allocation Details'!$A$18:$L$18, 0),FALSE), 'E2 Allocators'!$B$15:$W$358, MATCH('O5 Details by Class &amp; Accounts'!BL$18, 'E2 Allocators'!$B$15:$W$15, 0),FALSE)*$E79), 0, VLOOKUP(VLOOKUP($A79, 'E4 TB Allocation Details'!$A$18:$L$214, MATCH("Misc ID", 'E4 TB Allocation Details'!$A$18:$L$18, 0),FALSE), 'E2 Allocators'!$B$15:$W$358, MATCH('O5 Details by Class &amp; Accounts'!BL$18, 'E2 Allocators'!$B$15:$W$15, 0),FALSE)*$E79)</f>
        <v>0</v>
      </c>
      <c r="BM79" s="2186">
        <f>IF(ISERROR(VLOOKUP(VLOOKUP($A79, 'E4 TB Allocation Details'!$A$18:$L$214, MATCH("Misc ID", 'E4 TB Allocation Details'!$A$18:$L$18, 0),FALSE), 'E2 Allocators'!$B$15:$W$358, MATCH('O5 Details by Class &amp; Accounts'!BM$18, 'E2 Allocators'!$B$15:$W$15, 0),FALSE)*$E79), 0, VLOOKUP(VLOOKUP($A79, 'E4 TB Allocation Details'!$A$18:$L$214, MATCH("Misc ID", 'E4 TB Allocation Details'!$A$18:$L$18, 0),FALSE), 'E2 Allocators'!$B$15:$W$358, MATCH('O5 Details by Class &amp; Accounts'!BM$18, 'E2 Allocators'!$B$15:$W$15, 0),FALSE)*$E79)</f>
        <v>0</v>
      </c>
      <c r="BN79" s="2186">
        <f>IF(ISERROR(VLOOKUP(VLOOKUP($A79, 'E4 TB Allocation Details'!$A$18:$L$214, MATCH("Misc ID", 'E4 TB Allocation Details'!$A$18:$L$18, 0),FALSE), 'E2 Allocators'!$B$15:$W$358, MATCH('O5 Details by Class &amp; Accounts'!BN$18, 'E2 Allocators'!$B$15:$W$15, 0),FALSE)*$E79), 0, VLOOKUP(VLOOKUP($A79, 'E4 TB Allocation Details'!$A$18:$L$214, MATCH("Misc ID", 'E4 TB Allocation Details'!$A$18:$L$18, 0),FALSE), 'E2 Allocators'!$B$15:$W$358, MATCH('O5 Details by Class &amp; Accounts'!BN$18, 'E2 Allocators'!$B$15:$W$15, 0),FALSE)*$E79)</f>
        <v>0</v>
      </c>
      <c r="BO79" s="2186">
        <f>IF(ISERROR(VLOOKUP(VLOOKUP($A79, 'E4 TB Allocation Details'!$A$18:$L$214, MATCH("Misc ID", 'E4 TB Allocation Details'!$A$18:$L$18, 0),FALSE), 'E2 Allocators'!$B$15:$W$358, MATCH('O5 Details by Class &amp; Accounts'!BO$18, 'E2 Allocators'!$B$15:$W$15, 0),FALSE)*$E79), 0, VLOOKUP(VLOOKUP($A79, 'E4 TB Allocation Details'!$A$18:$L$214, MATCH("Misc ID", 'E4 TB Allocation Details'!$A$18:$L$18, 0),FALSE), 'E2 Allocators'!$B$15:$W$358, MATCH('O5 Details by Class &amp; Accounts'!BO$18, 'E2 Allocators'!$B$15:$W$15, 0),FALSE)*$E79)</f>
        <v>0</v>
      </c>
      <c r="BP79" s="2186">
        <f>IF(ISERROR(VLOOKUP(VLOOKUP($A79, 'E4 TB Allocation Details'!$A$18:$L$214, MATCH("Misc ID", 'E4 TB Allocation Details'!$A$18:$L$18, 0),FALSE), 'E2 Allocators'!$B$15:$W$358, MATCH('O5 Details by Class &amp; Accounts'!BP$18, 'E2 Allocators'!$B$15:$W$15, 0),FALSE)*$E79), 0, VLOOKUP(VLOOKUP($A79, 'E4 TB Allocation Details'!$A$18:$L$214, MATCH("Misc ID", 'E4 TB Allocation Details'!$A$18:$L$18, 0),FALSE), 'E2 Allocators'!$B$15:$W$358, MATCH('O5 Details by Class &amp; Accounts'!BP$18, 'E2 Allocators'!$B$15:$W$15, 0),FALSE)*$E79)</f>
        <v>0</v>
      </c>
      <c r="BQ79" s="2186">
        <f>IF(ISERROR(VLOOKUP(VLOOKUP($A79, 'E4 TB Allocation Details'!$A$18:$L$214, MATCH("Misc ID", 'E4 TB Allocation Details'!$A$18:$L$18, 0),FALSE), 'E2 Allocators'!$B$15:$W$358, MATCH('O5 Details by Class &amp; Accounts'!BQ$18, 'E2 Allocators'!$B$15:$W$15, 0),FALSE)*$E79), 0, VLOOKUP(VLOOKUP($A79, 'E4 TB Allocation Details'!$A$18:$L$214, MATCH("Misc ID", 'E4 TB Allocation Details'!$A$18:$L$18, 0),FALSE), 'E2 Allocators'!$B$15:$W$358, MATCH('O5 Details by Class &amp; Accounts'!BQ$18, 'E2 Allocators'!$B$15:$W$15, 0),FALSE)*$E79)</f>
        <v>0</v>
      </c>
      <c r="BR79" s="2186">
        <f>IF(ISERROR(VLOOKUP(VLOOKUP($A79, 'E4 TB Allocation Details'!$A$18:$L$214, MATCH("Misc ID", 'E4 TB Allocation Details'!$A$18:$L$18, 0),FALSE), 'E2 Allocators'!$B$15:$W$358, MATCH('O5 Details by Class &amp; Accounts'!BR$18, 'E2 Allocators'!$B$15:$W$15, 0),FALSE)*$E79), 0, VLOOKUP(VLOOKUP($A79, 'E4 TB Allocation Details'!$A$18:$L$214, MATCH("Misc ID", 'E4 TB Allocation Details'!$A$18:$L$18, 0),FALSE), 'E2 Allocators'!$B$15:$W$358, MATCH('O5 Details by Class &amp; Accounts'!BR$18, 'E2 Allocators'!$B$15:$W$15, 0),FALSE)*$E79)</f>
        <v>0</v>
      </c>
      <c r="BS79" s="2186">
        <f t="shared" si="11"/>
        <v>0</v>
      </c>
      <c r="BT79" s="2186">
        <f>IF(ISERROR(VLOOKUP(VLOOKUP($A79, 'E4 TB Allocation Details'!$A$18:$L$214, MATCH("A &amp; G ID", 'E4 TB Allocation Details'!$A$18:$L$18, 0),FALSE), 'E2 Allocators'!$B$15:$W$358, MATCH('O5 Details by Class &amp; Accounts'!BT$18, 'E2 Allocators'!$B$15:$W$15, 0),FALSE)*$E79), 0, VLOOKUP(VLOOKUP($A79, 'E4 TB Allocation Details'!$A$18:$L$214, MATCH("A &amp; G ID", 'E4 TB Allocation Details'!$A$18:$L$18, 0),FALSE), 'E2 Allocators'!$B$15:$W$358, MATCH('O5 Details by Class &amp; Accounts'!BT$18, 'E2 Allocators'!$B$15:$W$15, 0),FALSE)*$E79)</f>
        <v>0</v>
      </c>
      <c r="BU79" s="2186">
        <f>IF(ISERROR(VLOOKUP(VLOOKUP($A79, 'E4 TB Allocation Details'!$A$18:$L$214, MATCH("A &amp; G ID", 'E4 TB Allocation Details'!$A$18:$L$18, 0),FALSE), 'E2 Allocators'!$B$15:$W$358, MATCH('O5 Details by Class &amp; Accounts'!BU$18, 'E2 Allocators'!$B$15:$W$15, 0),FALSE)*$E79), 0, VLOOKUP(VLOOKUP($A79, 'E4 TB Allocation Details'!$A$18:$L$214, MATCH("A &amp; G ID", 'E4 TB Allocation Details'!$A$18:$L$18, 0),FALSE), 'E2 Allocators'!$B$15:$W$358, MATCH('O5 Details by Class &amp; Accounts'!BU$18, 'E2 Allocators'!$B$15:$W$15, 0),FALSE)*$E79)</f>
        <v>0</v>
      </c>
      <c r="BV79" s="2186">
        <f>IF(ISERROR(VLOOKUP(VLOOKUP($A79, 'E4 TB Allocation Details'!$A$18:$L$214, MATCH("A &amp; G ID", 'E4 TB Allocation Details'!$A$18:$L$18, 0),FALSE), 'E2 Allocators'!$B$15:$W$358, MATCH('O5 Details by Class &amp; Accounts'!BV$18, 'E2 Allocators'!$B$15:$W$15, 0),FALSE)*$E79), 0, VLOOKUP(VLOOKUP($A79, 'E4 TB Allocation Details'!$A$18:$L$214, MATCH("A &amp; G ID", 'E4 TB Allocation Details'!$A$18:$L$18, 0),FALSE), 'E2 Allocators'!$B$15:$W$358, MATCH('O5 Details by Class &amp; Accounts'!BV$18, 'E2 Allocators'!$B$15:$W$15, 0),FALSE)*$E79)</f>
        <v>0</v>
      </c>
      <c r="BW79" s="2186">
        <f>IF(ISERROR(VLOOKUP(VLOOKUP($A79, 'E4 TB Allocation Details'!$A$18:$L$214, MATCH("A &amp; G ID", 'E4 TB Allocation Details'!$A$18:$L$18, 0),FALSE), 'E2 Allocators'!$B$15:$W$358, MATCH('O5 Details by Class &amp; Accounts'!BW$18, 'E2 Allocators'!$B$15:$W$15, 0),FALSE)*$E79), 0, VLOOKUP(VLOOKUP($A79, 'E4 TB Allocation Details'!$A$18:$L$214, MATCH("A &amp; G ID", 'E4 TB Allocation Details'!$A$18:$L$18, 0),FALSE), 'E2 Allocators'!$B$15:$W$358, MATCH('O5 Details by Class &amp; Accounts'!BW$18, 'E2 Allocators'!$B$15:$W$15, 0),FALSE)*$E79)</f>
        <v>0</v>
      </c>
      <c r="BX79" s="2186">
        <f>IF(ISERROR(VLOOKUP(VLOOKUP($A79, 'E4 TB Allocation Details'!$A$18:$L$214, MATCH("A &amp; G ID", 'E4 TB Allocation Details'!$A$18:$L$18, 0),FALSE), 'E2 Allocators'!$B$15:$W$358, MATCH('O5 Details by Class &amp; Accounts'!BX$18, 'E2 Allocators'!$B$15:$W$15, 0),FALSE)*$E79), 0, VLOOKUP(VLOOKUP($A79, 'E4 TB Allocation Details'!$A$18:$L$214, MATCH("A &amp; G ID", 'E4 TB Allocation Details'!$A$18:$L$18, 0),FALSE), 'E2 Allocators'!$B$15:$W$358, MATCH('O5 Details by Class &amp; Accounts'!BX$18, 'E2 Allocators'!$B$15:$W$15, 0),FALSE)*$E79)</f>
        <v>0</v>
      </c>
      <c r="BY79" s="2186">
        <f>IF(ISERROR(VLOOKUP(VLOOKUP($A79, 'E4 TB Allocation Details'!$A$18:$L$214, MATCH("A &amp; G ID", 'E4 TB Allocation Details'!$A$18:$L$18, 0),FALSE), 'E2 Allocators'!$B$15:$W$358, MATCH('O5 Details by Class &amp; Accounts'!BY$18, 'E2 Allocators'!$B$15:$W$15, 0),FALSE)*$E79), 0, VLOOKUP(VLOOKUP($A79, 'E4 TB Allocation Details'!$A$18:$L$214, MATCH("A &amp; G ID", 'E4 TB Allocation Details'!$A$18:$L$18, 0),FALSE), 'E2 Allocators'!$B$15:$W$358, MATCH('O5 Details by Class &amp; Accounts'!BY$18, 'E2 Allocators'!$B$15:$W$15, 0),FALSE)*$E79)</f>
        <v>0</v>
      </c>
      <c r="BZ79" s="2186">
        <f>IF(ISERROR(VLOOKUP(VLOOKUP($A79, 'E4 TB Allocation Details'!$A$18:$L$214, MATCH("A &amp; G ID", 'E4 TB Allocation Details'!$A$18:$L$18, 0),FALSE), 'E2 Allocators'!$B$15:$W$358, MATCH('O5 Details by Class &amp; Accounts'!BZ$18, 'E2 Allocators'!$B$15:$W$15, 0),FALSE)*$E79), 0, VLOOKUP(VLOOKUP($A79, 'E4 TB Allocation Details'!$A$18:$L$214, MATCH("A &amp; G ID", 'E4 TB Allocation Details'!$A$18:$L$18, 0),FALSE), 'E2 Allocators'!$B$15:$W$358, MATCH('O5 Details by Class &amp; Accounts'!BZ$18, 'E2 Allocators'!$B$15:$W$15, 0),FALSE)*$E79)</f>
        <v>0</v>
      </c>
      <c r="CA79" s="2186">
        <f>IF(ISERROR(VLOOKUP(VLOOKUP($A79, 'E4 TB Allocation Details'!$A$18:$L$214, MATCH("A &amp; G ID", 'E4 TB Allocation Details'!$A$18:$L$18, 0),FALSE), 'E2 Allocators'!$B$15:$W$358, MATCH('O5 Details by Class &amp; Accounts'!CA$18, 'E2 Allocators'!$B$15:$W$15, 0),FALSE)*$E79), 0, VLOOKUP(VLOOKUP($A79, 'E4 TB Allocation Details'!$A$18:$L$214, MATCH("A &amp; G ID", 'E4 TB Allocation Details'!$A$18:$L$18, 0),FALSE), 'E2 Allocators'!$B$15:$W$358, MATCH('O5 Details by Class &amp; Accounts'!CA$18, 'E2 Allocators'!$B$15:$W$15, 0),FALSE)*$E79)</f>
        <v>0</v>
      </c>
      <c r="CB79" s="2186">
        <f>IF(ISERROR(VLOOKUP(VLOOKUP($A79, 'E4 TB Allocation Details'!$A$18:$L$214, MATCH("A &amp; G ID", 'E4 TB Allocation Details'!$A$18:$L$18, 0),FALSE), 'E2 Allocators'!$B$15:$W$358, MATCH('O5 Details by Class &amp; Accounts'!CB$18, 'E2 Allocators'!$B$15:$W$15, 0),FALSE)*$E79), 0, VLOOKUP(VLOOKUP($A79, 'E4 TB Allocation Details'!$A$18:$L$214, MATCH("A &amp; G ID", 'E4 TB Allocation Details'!$A$18:$L$18, 0),FALSE), 'E2 Allocators'!$B$15:$W$358, MATCH('O5 Details by Class &amp; Accounts'!CB$18, 'E2 Allocators'!$B$15:$W$15, 0),FALSE)*$E79)</f>
        <v>0</v>
      </c>
      <c r="CC79" s="2186">
        <f>IF(ISERROR(VLOOKUP(VLOOKUP($A79, 'E4 TB Allocation Details'!$A$18:$L$214, MATCH("A &amp; G ID", 'E4 TB Allocation Details'!$A$18:$L$18, 0),FALSE), 'E2 Allocators'!$B$15:$W$358, MATCH('O5 Details by Class &amp; Accounts'!CC$18, 'E2 Allocators'!$B$15:$W$15, 0),FALSE)*$E79), 0, VLOOKUP(VLOOKUP($A79, 'E4 TB Allocation Details'!$A$18:$L$214, MATCH("A &amp; G ID", 'E4 TB Allocation Details'!$A$18:$L$18, 0),FALSE), 'E2 Allocators'!$B$15:$W$358, MATCH('O5 Details by Class &amp; Accounts'!CC$18, 'E2 Allocators'!$B$15:$W$15, 0),FALSE)*$E79)</f>
        <v>0</v>
      </c>
      <c r="CD79" s="2186">
        <f>IF(ISERROR(VLOOKUP(VLOOKUP($A79, 'E4 TB Allocation Details'!$A$18:$L$214, MATCH("A &amp; G ID", 'E4 TB Allocation Details'!$A$18:$L$18, 0),FALSE), 'E2 Allocators'!$B$15:$W$358, MATCH('O5 Details by Class &amp; Accounts'!CD$18, 'E2 Allocators'!$B$15:$W$15, 0),FALSE)*$E79), 0, VLOOKUP(VLOOKUP($A79, 'E4 TB Allocation Details'!$A$18:$L$214, MATCH("A &amp; G ID", 'E4 TB Allocation Details'!$A$18:$L$18, 0),FALSE), 'E2 Allocators'!$B$15:$W$358, MATCH('O5 Details by Class &amp; Accounts'!CD$18, 'E2 Allocators'!$B$15:$W$15, 0),FALSE)*$E79)</f>
        <v>0</v>
      </c>
      <c r="CE79" s="2186">
        <f>IF(ISERROR(VLOOKUP(VLOOKUP($A79, 'E4 TB Allocation Details'!$A$18:$L$214, MATCH("A &amp; G ID", 'E4 TB Allocation Details'!$A$18:$L$18, 0),FALSE), 'E2 Allocators'!$B$15:$W$358, MATCH('O5 Details by Class &amp; Accounts'!CE$18, 'E2 Allocators'!$B$15:$W$15, 0),FALSE)*$E79), 0, VLOOKUP(VLOOKUP($A79, 'E4 TB Allocation Details'!$A$18:$L$214, MATCH("A &amp; G ID", 'E4 TB Allocation Details'!$A$18:$L$18, 0),FALSE), 'E2 Allocators'!$B$15:$W$358, MATCH('O5 Details by Class &amp; Accounts'!CE$18, 'E2 Allocators'!$B$15:$W$15, 0),FALSE)*$E79)</f>
        <v>0</v>
      </c>
      <c r="CF79" s="2186">
        <f>IF(ISERROR(VLOOKUP(VLOOKUP($A79, 'E4 TB Allocation Details'!$A$18:$L$214, MATCH("A &amp; G ID", 'E4 TB Allocation Details'!$A$18:$L$18, 0),FALSE), 'E2 Allocators'!$B$15:$W$358, MATCH('O5 Details by Class &amp; Accounts'!CF$18, 'E2 Allocators'!$B$15:$W$15, 0),FALSE)*$E79), 0, VLOOKUP(VLOOKUP($A79, 'E4 TB Allocation Details'!$A$18:$L$214, MATCH("A &amp; G ID", 'E4 TB Allocation Details'!$A$18:$L$18, 0),FALSE), 'E2 Allocators'!$B$15:$W$358, MATCH('O5 Details by Class &amp; Accounts'!CF$18, 'E2 Allocators'!$B$15:$W$15, 0),FALSE)*$E79)</f>
        <v>0</v>
      </c>
      <c r="CG79" s="2186">
        <f>IF(ISERROR(VLOOKUP(VLOOKUP($A79, 'E4 TB Allocation Details'!$A$18:$L$214, MATCH("A &amp; G ID", 'E4 TB Allocation Details'!$A$18:$L$18, 0),FALSE), 'E2 Allocators'!$B$15:$W$358, MATCH('O5 Details by Class &amp; Accounts'!CG$18, 'E2 Allocators'!$B$15:$W$15, 0),FALSE)*$E79), 0, VLOOKUP(VLOOKUP($A79, 'E4 TB Allocation Details'!$A$18:$L$214, MATCH("A &amp; G ID", 'E4 TB Allocation Details'!$A$18:$L$18, 0),FALSE), 'E2 Allocators'!$B$15:$W$358, MATCH('O5 Details by Class &amp; Accounts'!CG$18, 'E2 Allocators'!$B$15:$W$15, 0),FALSE)*$E79)</f>
        <v>0</v>
      </c>
      <c r="CH79" s="2186">
        <f>IF(ISERROR(VLOOKUP(VLOOKUP($A79, 'E4 TB Allocation Details'!$A$18:$L$214, MATCH("A &amp; G ID", 'E4 TB Allocation Details'!$A$18:$L$18, 0),FALSE), 'E2 Allocators'!$B$15:$W$358, MATCH('O5 Details by Class &amp; Accounts'!CH$18, 'E2 Allocators'!$B$15:$W$15, 0),FALSE)*$E79), 0, VLOOKUP(VLOOKUP($A79, 'E4 TB Allocation Details'!$A$18:$L$214, MATCH("A &amp; G ID", 'E4 TB Allocation Details'!$A$18:$L$18, 0),FALSE), 'E2 Allocators'!$B$15:$W$358, MATCH('O5 Details by Class &amp; Accounts'!CH$18, 'E2 Allocators'!$B$15:$W$15, 0),FALSE)*$E79)</f>
        <v>0</v>
      </c>
      <c r="CI79" s="2186">
        <f>IF(ISERROR(VLOOKUP(VLOOKUP($A79, 'E4 TB Allocation Details'!$A$18:$L$214, MATCH("A &amp; G ID", 'E4 TB Allocation Details'!$A$18:$L$18, 0),FALSE), 'E2 Allocators'!$B$15:$W$358, MATCH('O5 Details by Class &amp; Accounts'!CI$18, 'E2 Allocators'!$B$15:$W$15, 0),FALSE)*$E79), 0, VLOOKUP(VLOOKUP($A79, 'E4 TB Allocation Details'!$A$18:$L$214, MATCH("A &amp; G ID", 'E4 TB Allocation Details'!$A$18:$L$18, 0),FALSE), 'E2 Allocators'!$B$15:$W$358, MATCH('O5 Details by Class &amp; Accounts'!CI$18, 'E2 Allocators'!$B$15:$W$15, 0),FALSE)*$E79)</f>
        <v>0</v>
      </c>
      <c r="CJ79" s="2186">
        <f>IF(ISERROR(VLOOKUP(VLOOKUP($A79, 'E4 TB Allocation Details'!$A$18:$L$214, MATCH("A &amp; G ID", 'E4 TB Allocation Details'!$A$18:$L$18, 0),FALSE), 'E2 Allocators'!$B$15:$W$358, MATCH('O5 Details by Class &amp; Accounts'!CJ$18, 'E2 Allocators'!$B$15:$W$15, 0),FALSE)*$E79), 0, VLOOKUP(VLOOKUP($A79, 'E4 TB Allocation Details'!$A$18:$L$214, MATCH("A &amp; G ID", 'E4 TB Allocation Details'!$A$18:$L$18, 0),FALSE), 'E2 Allocators'!$B$15:$W$358, MATCH('O5 Details by Class &amp; Accounts'!CJ$18, 'E2 Allocators'!$B$15:$W$15, 0),FALSE)*$E79)</f>
        <v>0</v>
      </c>
      <c r="CK79" s="2186">
        <f>IF(ISERROR(VLOOKUP(VLOOKUP($A79, 'E4 TB Allocation Details'!$A$18:$L$214, MATCH("A &amp; G ID", 'E4 TB Allocation Details'!$A$18:$L$18, 0),FALSE), 'E2 Allocators'!$B$15:$W$358, MATCH('O5 Details by Class &amp; Accounts'!CK$18, 'E2 Allocators'!$B$15:$W$15, 0),FALSE)*$E79), 0, VLOOKUP(VLOOKUP($A79, 'E4 TB Allocation Details'!$A$18:$L$214, MATCH("A &amp; G ID", 'E4 TB Allocation Details'!$A$18:$L$18, 0),FALSE), 'E2 Allocators'!$B$15:$W$358, MATCH('O5 Details by Class &amp; Accounts'!CK$18, 'E2 Allocators'!$B$15:$W$15, 0),FALSE)*$E79)</f>
        <v>0</v>
      </c>
      <c r="CL79" s="2186">
        <f>IF(ISERROR(VLOOKUP(VLOOKUP($A79, 'E4 TB Allocation Details'!$A$18:$L$214, MATCH("A &amp; G ID", 'E4 TB Allocation Details'!$A$18:$L$18, 0),FALSE), 'E2 Allocators'!$B$15:$W$358, MATCH('O5 Details by Class &amp; Accounts'!CL$18, 'E2 Allocators'!$B$15:$W$15, 0),FALSE)*$E79), 0, VLOOKUP(VLOOKUP($A79, 'E4 TB Allocation Details'!$A$18:$L$214, MATCH("A &amp; G ID", 'E4 TB Allocation Details'!$A$18:$L$18, 0),FALSE), 'E2 Allocators'!$B$15:$W$358, MATCH('O5 Details by Class &amp; Accounts'!CL$18, 'E2 Allocators'!$B$15:$W$15, 0),FALSE)*$E79)</f>
        <v>0</v>
      </c>
      <c r="CM79" s="2186">
        <f>IF(ISERROR(VLOOKUP(VLOOKUP($A79, 'E4 TB Allocation Details'!$A$18:$L$214, MATCH("A &amp; G ID", 'E4 TB Allocation Details'!$A$18:$L$18, 0),FALSE), 'E2 Allocators'!$B$15:$W$358, MATCH('O5 Details by Class &amp; Accounts'!CM$18, 'E2 Allocators'!$B$15:$W$15, 0),FALSE)*$E79), 0, VLOOKUP(VLOOKUP($A79, 'E4 TB Allocation Details'!$A$18:$L$214, MATCH("A &amp; G ID", 'E4 TB Allocation Details'!$A$18:$L$18, 0),FALSE), 'E2 Allocators'!$B$15:$W$358, MATCH('O5 Details by Class &amp; Accounts'!CM$18, 'E2 Allocators'!$B$15:$W$15, 0),FALSE)*$E79)</f>
        <v>0</v>
      </c>
      <c r="CN79" s="2186">
        <f t="shared" si="12"/>
        <v>0</v>
      </c>
      <c r="CO79" s="2187">
        <f t="shared" si="7"/>
        <v>0</v>
      </c>
      <c r="CQ79" s="1625" t="s">
        <v>5</v>
      </c>
    </row>
    <row r="80" spans="1:95" s="54" customFormat="1" ht="12.75" x14ac:dyDescent="0.2">
      <c r="A80" s="1838">
        <v>2010</v>
      </c>
      <c r="B80" s="1807" t="s">
        <v>1046</v>
      </c>
      <c r="C80" s="2184">
        <f>IF(ISERROR(VLOOKUP($A80,'I3 TB Data'!$A$19:$H$483,MATCH('O5 Details by Class &amp; Accounts'!$C$18, 'I3 TB Data'!$A$19:$H$19,0),0)), 0, VLOOKUP($A80,'I3 TB Data'!$A$19:$H$483,MATCH('O5 Details by Class &amp; Accounts'!$C$18,'I3 TB Data'!$A$19:$H$19,0),0))</f>
        <v>0</v>
      </c>
      <c r="D80" s="2185">
        <f>'I4 BO ASSETS'!E81</f>
        <v>0</v>
      </c>
      <c r="E80" s="2184">
        <f t="shared" si="6"/>
        <v>0</v>
      </c>
      <c r="F80" s="2186">
        <f>IF(ISERROR(VLOOKUP($A80, 'E1 Categorization'!A33:E124, MATCH("Customer Component", 'E1 Categorization'!$A$33:$E$33,0), 0)), 0, IF(VLOOKUP($A80, 'E1 Categorization'!A33:E124, MATCH("Customer Component", 'E1 Categorization'!$A$33:$E$33,0), 0)=0, 'O5 Details by Class &amp; Accounts'!$E80, IF(AND(VLOOKUP($A80, 'E1 Categorization'!A33:E124, MATCH("Customer Component", 'E1 Categorization'!$A$33:$E$33,0), 0) &gt;0, VLOOKUP($A80, 'E1 Categorization'!A33:E124, MATCH("Customer Component", 'E1 Categorization'!$A$33:$E$33,0), 0)&lt;1), 'O5 Details by Class &amp; Accounts'!$E80*(1-VLOOKUP($A80, 'E1 Categorization'!A33:E124, MATCH("Customer Component", 'E1 Categorization'!$A$33:$E$33,0), 0)), 0)))</f>
        <v>0</v>
      </c>
      <c r="G80" s="2186">
        <f>IF(ISERROR(VLOOKUP($A80, 'E1 Categorization'!A33:E124, MATCH("Customer Component", 'E1 Categorization'!$A$33:$E$33,0), 0)),0, IF(VLOOKUP($A80, 'E1 Categorization'!A33:E124, MATCH("Customer Component", 'E1 Categorization'!$A$33:$E$33,0), 0)=0, 0, IF(AND(VLOOKUP($A80, 'E1 Categorization'!A33:E124, MATCH("Customer Component", 'E1 Categorization'!$A$33:$E$33,0), 0) &gt;0, VLOOKUP($A80, 'E1 Categorization'!A33:E124, MATCH("Customer Component", 'E1 Categorization'!$A$33:$E$33,0), 0)&lt;1), 'O5 Details by Class &amp; Accounts'!$E80*(VLOOKUP($A80, 'E1 Categorization'!A33:E124, MATCH("Customer Component", 'E1 Categorization'!$A$33:$E$33,0), 0)), 'O5 Details by Class &amp; Accounts'!$E80)))</f>
        <v>0</v>
      </c>
      <c r="H80" s="2186">
        <f t="shared" si="8"/>
        <v>0</v>
      </c>
      <c r="I80" s="2186">
        <f>IF(ISERROR(VLOOKUP(VLOOKUP($A80, 'E4 TB Allocation Details'!$A$18:$L$214, MATCH("Demand ID", 'E4 TB Allocation Details'!$A$18:$L$18, 0),FALSE), 'E2 Allocators'!$B$15:$W$358, MATCH('O5 Details by Class &amp; Accounts'!I$18, 'E2 Allocators'!$B$15:$W$15, 0),FALSE)*$F80), 0, VLOOKUP(VLOOKUP($A80, 'E4 TB Allocation Details'!$A$18:$L$214, MATCH("Demand ID", 'E4 TB Allocation Details'!$A$18:$L$18, 0),FALSE), 'E2 Allocators'!$B$15:$W$358, MATCH('O5 Details by Class &amp; Accounts'!I$18, 'E2 Allocators'!$B$15:$W$15, 0),FALSE)*$F80)</f>
        <v>0</v>
      </c>
      <c r="J80" s="2186">
        <f>IF(ISERROR(VLOOKUP(VLOOKUP($A80, 'E4 TB Allocation Details'!$A$18:$L$214, MATCH("Demand ID", 'E4 TB Allocation Details'!$A$18:$L$18, 0),FALSE), 'E2 Allocators'!$B$15:$W$358, MATCH('O5 Details by Class &amp; Accounts'!J$18, 'E2 Allocators'!$B$15:$W$15, 0),FALSE)*$F80), 0, VLOOKUP(VLOOKUP($A80, 'E4 TB Allocation Details'!$A$18:$L$214, MATCH("Demand ID", 'E4 TB Allocation Details'!$A$18:$L$18, 0),FALSE), 'E2 Allocators'!$B$15:$W$358, MATCH('O5 Details by Class &amp; Accounts'!J$18, 'E2 Allocators'!$B$15:$W$15, 0),FALSE)*$F80)</f>
        <v>0</v>
      </c>
      <c r="K80" s="2186">
        <f>IF(ISERROR(VLOOKUP(VLOOKUP($A80, 'E4 TB Allocation Details'!$A$18:$L$214, MATCH("Demand ID", 'E4 TB Allocation Details'!$A$18:$L$18, 0),FALSE), 'E2 Allocators'!$B$15:$W$358, MATCH('O5 Details by Class &amp; Accounts'!K$18, 'E2 Allocators'!$B$15:$W$15, 0),FALSE)*$F80), 0, VLOOKUP(VLOOKUP($A80, 'E4 TB Allocation Details'!$A$18:$L$214, MATCH("Demand ID", 'E4 TB Allocation Details'!$A$18:$L$18, 0),FALSE), 'E2 Allocators'!$B$15:$W$358, MATCH('O5 Details by Class &amp; Accounts'!K$18, 'E2 Allocators'!$B$15:$W$15, 0),FALSE)*$F80)</f>
        <v>0</v>
      </c>
      <c r="L80" s="2186">
        <f>IF(ISERROR(VLOOKUP(VLOOKUP($A80, 'E4 TB Allocation Details'!$A$18:$L$214, MATCH("Demand ID", 'E4 TB Allocation Details'!$A$18:$L$18, 0),FALSE), 'E2 Allocators'!$B$15:$W$358, MATCH('O5 Details by Class &amp; Accounts'!L$18, 'E2 Allocators'!$B$15:$W$15, 0),FALSE)*$F80), 0, VLOOKUP(VLOOKUP($A80, 'E4 TB Allocation Details'!$A$18:$L$214, MATCH("Demand ID", 'E4 TB Allocation Details'!$A$18:$L$18, 0),FALSE), 'E2 Allocators'!$B$15:$W$358, MATCH('O5 Details by Class &amp; Accounts'!L$18, 'E2 Allocators'!$B$15:$W$15, 0),FALSE)*$F80)</f>
        <v>0</v>
      </c>
      <c r="M80" s="2186">
        <f>IF(ISERROR(VLOOKUP(VLOOKUP($A80, 'E4 TB Allocation Details'!$A$18:$L$214, MATCH("Demand ID", 'E4 TB Allocation Details'!$A$18:$L$18, 0),FALSE), 'E2 Allocators'!$B$15:$W$358, MATCH('O5 Details by Class &amp; Accounts'!M$18, 'E2 Allocators'!$B$15:$W$15, 0),FALSE)*$F80), 0, VLOOKUP(VLOOKUP($A80, 'E4 TB Allocation Details'!$A$18:$L$214, MATCH("Demand ID", 'E4 TB Allocation Details'!$A$18:$L$18, 0),FALSE), 'E2 Allocators'!$B$15:$W$358, MATCH('O5 Details by Class &amp; Accounts'!M$18, 'E2 Allocators'!$B$15:$W$15, 0),FALSE)*$F80)</f>
        <v>0</v>
      </c>
      <c r="N80" s="2186">
        <f>IF(ISERROR(VLOOKUP(VLOOKUP($A80, 'E4 TB Allocation Details'!$A$18:$L$214, MATCH("Demand ID", 'E4 TB Allocation Details'!$A$18:$L$18, 0),FALSE), 'E2 Allocators'!$B$15:$W$358, MATCH('O5 Details by Class &amp; Accounts'!N$18, 'E2 Allocators'!$B$15:$W$15, 0),FALSE)*$F80), 0, VLOOKUP(VLOOKUP($A80, 'E4 TB Allocation Details'!$A$18:$L$214, MATCH("Demand ID", 'E4 TB Allocation Details'!$A$18:$L$18, 0),FALSE), 'E2 Allocators'!$B$15:$W$358, MATCH('O5 Details by Class &amp; Accounts'!N$18, 'E2 Allocators'!$B$15:$W$15, 0),FALSE)*$F80)</f>
        <v>0</v>
      </c>
      <c r="O80" s="2186">
        <f>IF(ISERROR(VLOOKUP(VLOOKUP($A80, 'E4 TB Allocation Details'!$A$18:$L$214, MATCH("Demand ID", 'E4 TB Allocation Details'!$A$18:$L$18, 0),FALSE), 'E2 Allocators'!$B$15:$W$358, MATCH('O5 Details by Class &amp; Accounts'!O$18, 'E2 Allocators'!$B$15:$W$15, 0),FALSE)*$F80), 0, VLOOKUP(VLOOKUP($A80, 'E4 TB Allocation Details'!$A$18:$L$214, MATCH("Demand ID", 'E4 TB Allocation Details'!$A$18:$L$18, 0),FALSE), 'E2 Allocators'!$B$15:$W$358, MATCH('O5 Details by Class &amp; Accounts'!O$18, 'E2 Allocators'!$B$15:$W$15, 0),FALSE)*$F80)</f>
        <v>0</v>
      </c>
      <c r="P80" s="2186">
        <f>IF(ISERROR(VLOOKUP(VLOOKUP($A80, 'E4 TB Allocation Details'!$A$18:$L$214, MATCH("Demand ID", 'E4 TB Allocation Details'!$A$18:$L$18, 0),FALSE), 'E2 Allocators'!$B$15:$W$358, MATCH('O5 Details by Class &amp; Accounts'!P$18, 'E2 Allocators'!$B$15:$W$15, 0),FALSE)*$F80), 0, VLOOKUP(VLOOKUP($A80, 'E4 TB Allocation Details'!$A$18:$L$214, MATCH("Demand ID", 'E4 TB Allocation Details'!$A$18:$L$18, 0),FALSE), 'E2 Allocators'!$B$15:$W$358, MATCH('O5 Details by Class &amp; Accounts'!P$18, 'E2 Allocators'!$B$15:$W$15, 0),FALSE)*$F80)</f>
        <v>0</v>
      </c>
      <c r="Q80" s="2186">
        <f>IF(ISERROR(VLOOKUP(VLOOKUP($A80, 'E4 TB Allocation Details'!$A$18:$L$214, MATCH("Demand ID", 'E4 TB Allocation Details'!$A$18:$L$18, 0),FALSE), 'E2 Allocators'!$B$15:$W$358, MATCH('O5 Details by Class &amp; Accounts'!Q$18, 'E2 Allocators'!$B$15:$W$15, 0),FALSE)*$F80), 0, VLOOKUP(VLOOKUP($A80, 'E4 TB Allocation Details'!$A$18:$L$214, MATCH("Demand ID", 'E4 TB Allocation Details'!$A$18:$L$18, 0),FALSE), 'E2 Allocators'!$B$15:$W$358, MATCH('O5 Details by Class &amp; Accounts'!Q$18, 'E2 Allocators'!$B$15:$W$15, 0),FALSE)*$F80)</f>
        <v>0</v>
      </c>
      <c r="R80" s="2186">
        <f>IF(ISERROR(VLOOKUP(VLOOKUP($A80, 'E4 TB Allocation Details'!$A$18:$L$214, MATCH("Demand ID", 'E4 TB Allocation Details'!$A$18:$L$18, 0),FALSE), 'E2 Allocators'!$B$15:$W$358, MATCH('O5 Details by Class &amp; Accounts'!R$18, 'E2 Allocators'!$B$15:$W$15, 0),FALSE)*$F80), 0, VLOOKUP(VLOOKUP($A80, 'E4 TB Allocation Details'!$A$18:$L$214, MATCH("Demand ID", 'E4 TB Allocation Details'!$A$18:$L$18, 0),FALSE), 'E2 Allocators'!$B$15:$W$358, MATCH('O5 Details by Class &amp; Accounts'!R$18, 'E2 Allocators'!$B$15:$W$15, 0),FALSE)*$F80)</f>
        <v>0</v>
      </c>
      <c r="S80" s="2186">
        <f>IF(ISERROR(VLOOKUP(VLOOKUP($A80, 'E4 TB Allocation Details'!$A$18:$L$214, MATCH("Demand ID", 'E4 TB Allocation Details'!$A$18:$L$18, 0),FALSE), 'E2 Allocators'!$B$15:$W$358, MATCH('O5 Details by Class &amp; Accounts'!S$18, 'E2 Allocators'!$B$15:$W$15, 0),FALSE)*$F80), 0, VLOOKUP(VLOOKUP($A80, 'E4 TB Allocation Details'!$A$18:$L$214, MATCH("Demand ID", 'E4 TB Allocation Details'!$A$18:$L$18, 0),FALSE), 'E2 Allocators'!$B$15:$W$358, MATCH('O5 Details by Class &amp; Accounts'!S$18, 'E2 Allocators'!$B$15:$W$15, 0),FALSE)*$F80)</f>
        <v>0</v>
      </c>
      <c r="T80" s="2186">
        <f>IF(ISERROR(VLOOKUP(VLOOKUP($A80, 'E4 TB Allocation Details'!$A$18:$L$214, MATCH("Demand ID", 'E4 TB Allocation Details'!$A$18:$L$18, 0),FALSE), 'E2 Allocators'!$B$15:$W$358, MATCH('O5 Details by Class &amp; Accounts'!T$18, 'E2 Allocators'!$B$15:$W$15, 0),FALSE)*$F80), 0, VLOOKUP(VLOOKUP($A80, 'E4 TB Allocation Details'!$A$18:$L$214, MATCH("Demand ID", 'E4 TB Allocation Details'!$A$18:$L$18, 0),FALSE), 'E2 Allocators'!$B$15:$W$358, MATCH('O5 Details by Class &amp; Accounts'!T$18, 'E2 Allocators'!$B$15:$W$15, 0),FALSE)*$F80)</f>
        <v>0</v>
      </c>
      <c r="U80" s="2186">
        <f>IF(ISERROR(VLOOKUP(VLOOKUP($A80, 'E4 TB Allocation Details'!$A$18:$L$214, MATCH("Demand ID", 'E4 TB Allocation Details'!$A$18:$L$18, 0),FALSE), 'E2 Allocators'!$B$15:$W$358, MATCH('O5 Details by Class &amp; Accounts'!U$18, 'E2 Allocators'!$B$15:$W$15, 0),FALSE)*$F80), 0, VLOOKUP(VLOOKUP($A80, 'E4 TB Allocation Details'!$A$18:$L$214, MATCH("Demand ID", 'E4 TB Allocation Details'!$A$18:$L$18, 0),FALSE), 'E2 Allocators'!$B$15:$W$358, MATCH('O5 Details by Class &amp; Accounts'!U$18, 'E2 Allocators'!$B$15:$W$15, 0),FALSE)*$F80)</f>
        <v>0</v>
      </c>
      <c r="V80" s="2186">
        <f>IF(ISERROR(VLOOKUP(VLOOKUP($A80, 'E4 TB Allocation Details'!$A$18:$L$214, MATCH("Demand ID", 'E4 TB Allocation Details'!$A$18:$L$18, 0),FALSE), 'E2 Allocators'!$B$15:$W$358, MATCH('O5 Details by Class &amp; Accounts'!V$18, 'E2 Allocators'!$B$15:$W$15, 0),FALSE)*$F80), 0, VLOOKUP(VLOOKUP($A80, 'E4 TB Allocation Details'!$A$18:$L$214, MATCH("Demand ID", 'E4 TB Allocation Details'!$A$18:$L$18, 0),FALSE), 'E2 Allocators'!$B$15:$W$358, MATCH('O5 Details by Class &amp; Accounts'!V$18, 'E2 Allocators'!$B$15:$W$15, 0),FALSE)*$F80)</f>
        <v>0</v>
      </c>
      <c r="W80" s="2186">
        <f>IF(ISERROR(VLOOKUP(VLOOKUP($A80, 'E4 TB Allocation Details'!$A$18:$L$214, MATCH("Demand ID", 'E4 TB Allocation Details'!$A$18:$L$18, 0),FALSE), 'E2 Allocators'!$B$15:$W$358, MATCH('O5 Details by Class &amp; Accounts'!W$18, 'E2 Allocators'!$B$15:$W$15, 0),FALSE)*$F80), 0, VLOOKUP(VLOOKUP($A80, 'E4 TB Allocation Details'!$A$18:$L$214, MATCH("Demand ID", 'E4 TB Allocation Details'!$A$18:$L$18, 0),FALSE), 'E2 Allocators'!$B$15:$W$358, MATCH('O5 Details by Class &amp; Accounts'!W$18, 'E2 Allocators'!$B$15:$W$15, 0),FALSE)*$F80)</f>
        <v>0</v>
      </c>
      <c r="X80" s="2186">
        <f>IF(ISERROR(VLOOKUP(VLOOKUP($A80, 'E4 TB Allocation Details'!$A$18:$L$214, MATCH("Demand ID", 'E4 TB Allocation Details'!$A$18:$L$18, 0),FALSE), 'E2 Allocators'!$B$15:$W$358, MATCH('O5 Details by Class &amp; Accounts'!X$18, 'E2 Allocators'!$B$15:$W$15, 0),FALSE)*$F80), 0, VLOOKUP(VLOOKUP($A80, 'E4 TB Allocation Details'!$A$18:$L$214, MATCH("Demand ID", 'E4 TB Allocation Details'!$A$18:$L$18, 0),FALSE), 'E2 Allocators'!$B$15:$W$358, MATCH('O5 Details by Class &amp; Accounts'!X$18, 'E2 Allocators'!$B$15:$W$15, 0),FALSE)*$F80)</f>
        <v>0</v>
      </c>
      <c r="Y80" s="2186">
        <f>IF(ISERROR(VLOOKUP(VLOOKUP($A80, 'E4 TB Allocation Details'!$A$18:$L$214, MATCH("Demand ID", 'E4 TB Allocation Details'!$A$18:$L$18, 0),FALSE), 'E2 Allocators'!$B$15:$W$358, MATCH('O5 Details by Class &amp; Accounts'!Y$18, 'E2 Allocators'!$B$15:$W$15, 0),FALSE)*$F80), 0, VLOOKUP(VLOOKUP($A80, 'E4 TB Allocation Details'!$A$18:$L$214, MATCH("Demand ID", 'E4 TB Allocation Details'!$A$18:$L$18, 0),FALSE), 'E2 Allocators'!$B$15:$W$358, MATCH('O5 Details by Class &amp; Accounts'!Y$18, 'E2 Allocators'!$B$15:$W$15, 0),FALSE)*$F80)</f>
        <v>0</v>
      </c>
      <c r="Z80" s="2186">
        <f>IF(ISERROR(VLOOKUP(VLOOKUP($A80, 'E4 TB Allocation Details'!$A$18:$L$214, MATCH("Demand ID", 'E4 TB Allocation Details'!$A$18:$L$18, 0),FALSE), 'E2 Allocators'!$B$15:$W$358, MATCH('O5 Details by Class &amp; Accounts'!Z$18, 'E2 Allocators'!$B$15:$W$15, 0),FALSE)*$F80), 0, VLOOKUP(VLOOKUP($A80, 'E4 TB Allocation Details'!$A$18:$L$214, MATCH("Demand ID", 'E4 TB Allocation Details'!$A$18:$L$18, 0),FALSE), 'E2 Allocators'!$B$15:$W$358, MATCH('O5 Details by Class &amp; Accounts'!Z$18, 'E2 Allocators'!$B$15:$W$15, 0),FALSE)*$F80)</f>
        <v>0</v>
      </c>
      <c r="AA80" s="2186">
        <f>IF(ISERROR(VLOOKUP(VLOOKUP($A80, 'E4 TB Allocation Details'!$A$18:$L$214, MATCH("Demand ID", 'E4 TB Allocation Details'!$A$18:$L$18, 0),FALSE), 'E2 Allocators'!$B$15:$W$358, MATCH('O5 Details by Class &amp; Accounts'!AA$18, 'E2 Allocators'!$B$15:$W$15, 0),FALSE)*$F80), 0, VLOOKUP(VLOOKUP($A80, 'E4 TB Allocation Details'!$A$18:$L$214, MATCH("Demand ID", 'E4 TB Allocation Details'!$A$18:$L$18, 0),FALSE), 'E2 Allocators'!$B$15:$W$358, MATCH('O5 Details by Class &amp; Accounts'!AA$18, 'E2 Allocators'!$B$15:$W$15, 0),FALSE)*$F80)</f>
        <v>0</v>
      </c>
      <c r="AB80" s="2186">
        <f>IF(ISERROR(VLOOKUP(VLOOKUP($A80, 'E4 TB Allocation Details'!$A$18:$L$214, MATCH("Demand ID", 'E4 TB Allocation Details'!$A$18:$L$18, 0),FALSE), 'E2 Allocators'!$B$15:$W$358, MATCH('O5 Details by Class &amp; Accounts'!AB$18, 'E2 Allocators'!$B$15:$W$15, 0),FALSE)*$F80), 0, VLOOKUP(VLOOKUP($A80, 'E4 TB Allocation Details'!$A$18:$L$214, MATCH("Demand ID", 'E4 TB Allocation Details'!$A$18:$L$18, 0),FALSE), 'E2 Allocators'!$B$15:$W$358, MATCH('O5 Details by Class &amp; Accounts'!AB$18, 'E2 Allocators'!$B$15:$W$15, 0),FALSE)*$F80)</f>
        <v>0</v>
      </c>
      <c r="AC80" s="2186">
        <f t="shared" si="9"/>
        <v>0</v>
      </c>
      <c r="AD80" s="2186">
        <f>IF(ISERROR(VLOOKUP(VLOOKUP($A80, 'E4 TB Allocation Details'!$A$18:$L$214, MATCH("Customer ID", 'E4 TB Allocation Details'!$A$18:$L$18, 0),FALSE), 'E2 Allocators'!$B$15:$W$358, MATCH('O5 Details by Class &amp; Accounts'!AD$18, 'E2 Allocators'!$B$15:$W$15, 0),FALSE)*$G80), 0, VLOOKUP(VLOOKUP($A80, 'E4 TB Allocation Details'!$A$18:$L$214, MATCH("Customer ID", 'E4 TB Allocation Details'!$A$18:$L$18, 0),FALSE), 'E2 Allocators'!$B$15:$W$358, MATCH('O5 Details by Class &amp; Accounts'!AD$18, 'E2 Allocators'!$B$15:$W$15, 0),FALSE)*$G80)</f>
        <v>0</v>
      </c>
      <c r="AE80" s="2186">
        <f>IF(ISERROR(VLOOKUP(VLOOKUP($A80, 'E4 TB Allocation Details'!$A$18:$L$214, MATCH("Customer ID", 'E4 TB Allocation Details'!$A$18:$L$18, 0),FALSE), 'E2 Allocators'!$B$15:$W$358, MATCH('O5 Details by Class &amp; Accounts'!AE$18, 'E2 Allocators'!$B$15:$W$15, 0),FALSE)*$G80), 0, VLOOKUP(VLOOKUP($A80, 'E4 TB Allocation Details'!$A$18:$L$214, MATCH("Customer ID", 'E4 TB Allocation Details'!$A$18:$L$18, 0),FALSE), 'E2 Allocators'!$B$15:$W$358, MATCH('O5 Details by Class &amp; Accounts'!AE$18, 'E2 Allocators'!$B$15:$W$15, 0),FALSE)*$G80)</f>
        <v>0</v>
      </c>
      <c r="AF80" s="2186">
        <f>IF(ISERROR(VLOOKUP(VLOOKUP($A80, 'E4 TB Allocation Details'!$A$18:$L$214, MATCH("Customer ID", 'E4 TB Allocation Details'!$A$18:$L$18, 0),FALSE), 'E2 Allocators'!$B$15:$W$358, MATCH('O5 Details by Class &amp; Accounts'!AF$18, 'E2 Allocators'!$B$15:$W$15, 0),FALSE)*$G80), 0, VLOOKUP(VLOOKUP($A80, 'E4 TB Allocation Details'!$A$18:$L$214, MATCH("Customer ID", 'E4 TB Allocation Details'!$A$18:$L$18, 0),FALSE), 'E2 Allocators'!$B$15:$W$358, MATCH('O5 Details by Class &amp; Accounts'!AF$18, 'E2 Allocators'!$B$15:$W$15, 0),FALSE)*$G80)</f>
        <v>0</v>
      </c>
      <c r="AG80" s="2186">
        <f>IF(ISERROR(VLOOKUP(VLOOKUP($A80, 'E4 TB Allocation Details'!$A$18:$L$214, MATCH("Customer ID", 'E4 TB Allocation Details'!$A$18:$L$18, 0),FALSE), 'E2 Allocators'!$B$15:$W$358, MATCH('O5 Details by Class &amp; Accounts'!AG$18, 'E2 Allocators'!$B$15:$W$15, 0),FALSE)*$G80), 0, VLOOKUP(VLOOKUP($A80, 'E4 TB Allocation Details'!$A$18:$L$214, MATCH("Customer ID", 'E4 TB Allocation Details'!$A$18:$L$18, 0),FALSE), 'E2 Allocators'!$B$15:$W$358, MATCH('O5 Details by Class &amp; Accounts'!AG$18, 'E2 Allocators'!$B$15:$W$15, 0),FALSE)*$G80)</f>
        <v>0</v>
      </c>
      <c r="AH80" s="2186">
        <f>IF(ISERROR(VLOOKUP(VLOOKUP($A80, 'E4 TB Allocation Details'!$A$18:$L$214, MATCH("Customer ID", 'E4 TB Allocation Details'!$A$18:$L$18, 0),FALSE), 'E2 Allocators'!$B$15:$W$358, MATCH('O5 Details by Class &amp; Accounts'!AH$18, 'E2 Allocators'!$B$15:$W$15, 0),FALSE)*$G80), 0, VLOOKUP(VLOOKUP($A80, 'E4 TB Allocation Details'!$A$18:$L$214, MATCH("Customer ID", 'E4 TB Allocation Details'!$A$18:$L$18, 0),FALSE), 'E2 Allocators'!$B$15:$W$358, MATCH('O5 Details by Class &amp; Accounts'!AH$18, 'E2 Allocators'!$B$15:$W$15, 0),FALSE)*$G80)</f>
        <v>0</v>
      </c>
      <c r="AI80" s="2186">
        <f>IF(ISERROR(VLOOKUP(VLOOKUP($A80, 'E4 TB Allocation Details'!$A$18:$L$214, MATCH("Customer ID", 'E4 TB Allocation Details'!$A$18:$L$18, 0),FALSE), 'E2 Allocators'!$B$15:$W$358, MATCH('O5 Details by Class &amp; Accounts'!AI$18, 'E2 Allocators'!$B$15:$W$15, 0),FALSE)*$G80), 0, VLOOKUP(VLOOKUP($A80, 'E4 TB Allocation Details'!$A$18:$L$214, MATCH("Customer ID", 'E4 TB Allocation Details'!$A$18:$L$18, 0),FALSE), 'E2 Allocators'!$B$15:$W$358, MATCH('O5 Details by Class &amp; Accounts'!AI$18, 'E2 Allocators'!$B$15:$W$15, 0),FALSE)*$G80)</f>
        <v>0</v>
      </c>
      <c r="AJ80" s="2186">
        <f>IF(ISERROR(VLOOKUP(VLOOKUP($A80, 'E4 TB Allocation Details'!$A$18:$L$214, MATCH("Customer ID", 'E4 TB Allocation Details'!$A$18:$L$18, 0),FALSE), 'E2 Allocators'!$B$15:$W$358, MATCH('O5 Details by Class &amp; Accounts'!AJ$18, 'E2 Allocators'!$B$15:$W$15, 0),FALSE)*$G80), 0, VLOOKUP(VLOOKUP($A80, 'E4 TB Allocation Details'!$A$18:$L$214, MATCH("Customer ID", 'E4 TB Allocation Details'!$A$18:$L$18, 0),FALSE), 'E2 Allocators'!$B$15:$W$358, MATCH('O5 Details by Class &amp; Accounts'!AJ$18, 'E2 Allocators'!$B$15:$W$15, 0),FALSE)*$G80)</f>
        <v>0</v>
      </c>
      <c r="AK80" s="2186">
        <f>IF(ISERROR(VLOOKUP(VLOOKUP($A80, 'E4 TB Allocation Details'!$A$18:$L$214, MATCH("Customer ID", 'E4 TB Allocation Details'!$A$18:$L$18, 0),FALSE), 'E2 Allocators'!$B$15:$W$358, MATCH('O5 Details by Class &amp; Accounts'!AK$18, 'E2 Allocators'!$B$15:$W$15, 0),FALSE)*$G80), 0, VLOOKUP(VLOOKUP($A80, 'E4 TB Allocation Details'!$A$18:$L$214, MATCH("Customer ID", 'E4 TB Allocation Details'!$A$18:$L$18, 0),FALSE), 'E2 Allocators'!$B$15:$W$358, MATCH('O5 Details by Class &amp; Accounts'!AK$18, 'E2 Allocators'!$B$15:$W$15, 0),FALSE)*$G80)</f>
        <v>0</v>
      </c>
      <c r="AL80" s="2186">
        <f>IF(ISERROR(VLOOKUP(VLOOKUP($A80, 'E4 TB Allocation Details'!$A$18:$L$214, MATCH("Customer ID", 'E4 TB Allocation Details'!$A$18:$L$18, 0),FALSE), 'E2 Allocators'!$B$15:$W$358, MATCH('O5 Details by Class &amp; Accounts'!AL$18, 'E2 Allocators'!$B$15:$W$15, 0),FALSE)*$G80), 0, VLOOKUP(VLOOKUP($A80, 'E4 TB Allocation Details'!$A$18:$L$214, MATCH("Customer ID", 'E4 TB Allocation Details'!$A$18:$L$18, 0),FALSE), 'E2 Allocators'!$B$15:$W$358, MATCH('O5 Details by Class &amp; Accounts'!AL$18, 'E2 Allocators'!$B$15:$W$15, 0),FALSE)*$G80)</f>
        <v>0</v>
      </c>
      <c r="AM80" s="2186">
        <f>IF(ISERROR(VLOOKUP(VLOOKUP($A80, 'E4 TB Allocation Details'!$A$18:$L$214, MATCH("Customer ID", 'E4 TB Allocation Details'!$A$18:$L$18, 0),FALSE), 'E2 Allocators'!$B$15:$W$358, MATCH('O5 Details by Class &amp; Accounts'!AM$18, 'E2 Allocators'!$B$15:$W$15, 0),FALSE)*$G80), 0, VLOOKUP(VLOOKUP($A80, 'E4 TB Allocation Details'!$A$18:$L$214, MATCH("Customer ID", 'E4 TB Allocation Details'!$A$18:$L$18, 0),FALSE), 'E2 Allocators'!$B$15:$W$358, MATCH('O5 Details by Class &amp; Accounts'!AM$18, 'E2 Allocators'!$B$15:$W$15, 0),FALSE)*$G80)</f>
        <v>0</v>
      </c>
      <c r="AN80" s="2186">
        <f>IF(ISERROR(VLOOKUP(VLOOKUP($A80, 'E4 TB Allocation Details'!$A$18:$L$214, MATCH("Customer ID", 'E4 TB Allocation Details'!$A$18:$L$18, 0),FALSE), 'E2 Allocators'!$B$15:$W$358, MATCH('O5 Details by Class &amp; Accounts'!AN$18, 'E2 Allocators'!$B$15:$W$15, 0),FALSE)*$G80), 0, VLOOKUP(VLOOKUP($A80, 'E4 TB Allocation Details'!$A$18:$L$214, MATCH("Customer ID", 'E4 TB Allocation Details'!$A$18:$L$18, 0),FALSE), 'E2 Allocators'!$B$15:$W$358, MATCH('O5 Details by Class &amp; Accounts'!AN$18, 'E2 Allocators'!$B$15:$W$15, 0),FALSE)*$G80)</f>
        <v>0</v>
      </c>
      <c r="AO80" s="2186">
        <f>IF(ISERROR(VLOOKUP(VLOOKUP($A80, 'E4 TB Allocation Details'!$A$18:$L$214, MATCH("Customer ID", 'E4 TB Allocation Details'!$A$18:$L$18, 0),FALSE), 'E2 Allocators'!$B$15:$W$358, MATCH('O5 Details by Class &amp; Accounts'!AO$18, 'E2 Allocators'!$B$15:$W$15, 0),FALSE)*$G80), 0, VLOOKUP(VLOOKUP($A80, 'E4 TB Allocation Details'!$A$18:$L$214, MATCH("Customer ID", 'E4 TB Allocation Details'!$A$18:$L$18, 0),FALSE), 'E2 Allocators'!$B$15:$W$358, MATCH('O5 Details by Class &amp; Accounts'!AO$18, 'E2 Allocators'!$B$15:$W$15, 0),FALSE)*$G80)</f>
        <v>0</v>
      </c>
      <c r="AP80" s="2186">
        <f>IF(ISERROR(VLOOKUP(VLOOKUP($A80, 'E4 TB Allocation Details'!$A$18:$L$214, MATCH("Customer ID", 'E4 TB Allocation Details'!$A$18:$L$18, 0),FALSE), 'E2 Allocators'!$B$15:$W$358, MATCH('O5 Details by Class &amp; Accounts'!AP$18, 'E2 Allocators'!$B$15:$W$15, 0),FALSE)*$G80), 0, VLOOKUP(VLOOKUP($A80, 'E4 TB Allocation Details'!$A$18:$L$214, MATCH("Customer ID", 'E4 TB Allocation Details'!$A$18:$L$18, 0),FALSE), 'E2 Allocators'!$B$15:$W$358, MATCH('O5 Details by Class &amp; Accounts'!AP$18, 'E2 Allocators'!$B$15:$W$15, 0),FALSE)*$G80)</f>
        <v>0</v>
      </c>
      <c r="AQ80" s="2186">
        <f>IF(ISERROR(VLOOKUP(VLOOKUP($A80, 'E4 TB Allocation Details'!$A$18:$L$214, MATCH("Customer ID", 'E4 TB Allocation Details'!$A$18:$L$18, 0),FALSE), 'E2 Allocators'!$B$15:$W$358, MATCH('O5 Details by Class &amp; Accounts'!AQ$18, 'E2 Allocators'!$B$15:$W$15, 0),FALSE)*$G80), 0, VLOOKUP(VLOOKUP($A80, 'E4 TB Allocation Details'!$A$18:$L$214, MATCH("Customer ID", 'E4 TB Allocation Details'!$A$18:$L$18, 0),FALSE), 'E2 Allocators'!$B$15:$W$358, MATCH('O5 Details by Class &amp; Accounts'!AQ$18, 'E2 Allocators'!$B$15:$W$15, 0),FALSE)*$G80)</f>
        <v>0</v>
      </c>
      <c r="AR80" s="2186">
        <f>IF(ISERROR(VLOOKUP(VLOOKUP($A80, 'E4 TB Allocation Details'!$A$18:$L$214, MATCH("Customer ID", 'E4 TB Allocation Details'!$A$18:$L$18, 0),FALSE), 'E2 Allocators'!$B$15:$W$358, MATCH('O5 Details by Class &amp; Accounts'!AR$18, 'E2 Allocators'!$B$15:$W$15, 0),FALSE)*$G80), 0, VLOOKUP(VLOOKUP($A80, 'E4 TB Allocation Details'!$A$18:$L$214, MATCH("Customer ID", 'E4 TB Allocation Details'!$A$18:$L$18, 0),FALSE), 'E2 Allocators'!$B$15:$W$358, MATCH('O5 Details by Class &amp; Accounts'!AR$18, 'E2 Allocators'!$B$15:$W$15, 0),FALSE)*$G80)</f>
        <v>0</v>
      </c>
      <c r="AS80" s="2186">
        <f>IF(ISERROR(VLOOKUP(VLOOKUP($A80, 'E4 TB Allocation Details'!$A$18:$L$214, MATCH("Customer ID", 'E4 TB Allocation Details'!$A$18:$L$18, 0),FALSE), 'E2 Allocators'!$B$15:$W$358, MATCH('O5 Details by Class &amp; Accounts'!AS$18, 'E2 Allocators'!$B$15:$W$15, 0),FALSE)*$G80), 0, VLOOKUP(VLOOKUP($A80, 'E4 TB Allocation Details'!$A$18:$L$214, MATCH("Customer ID", 'E4 TB Allocation Details'!$A$18:$L$18, 0),FALSE), 'E2 Allocators'!$B$15:$W$358, MATCH('O5 Details by Class &amp; Accounts'!AS$18, 'E2 Allocators'!$B$15:$W$15, 0),FALSE)*$G80)</f>
        <v>0</v>
      </c>
      <c r="AT80" s="2186">
        <f>IF(ISERROR(VLOOKUP(VLOOKUP($A80, 'E4 TB Allocation Details'!$A$18:$L$214, MATCH("Customer ID", 'E4 TB Allocation Details'!$A$18:$L$18, 0),FALSE), 'E2 Allocators'!$B$15:$W$358, MATCH('O5 Details by Class &amp; Accounts'!AT$18, 'E2 Allocators'!$B$15:$W$15, 0),FALSE)*$G80), 0, VLOOKUP(VLOOKUP($A80, 'E4 TB Allocation Details'!$A$18:$L$214, MATCH("Customer ID", 'E4 TB Allocation Details'!$A$18:$L$18, 0),FALSE), 'E2 Allocators'!$B$15:$W$358, MATCH('O5 Details by Class &amp; Accounts'!AT$18, 'E2 Allocators'!$B$15:$W$15, 0),FALSE)*$G80)</f>
        <v>0</v>
      </c>
      <c r="AU80" s="2186">
        <f>IF(ISERROR(VLOOKUP(VLOOKUP($A80, 'E4 TB Allocation Details'!$A$18:$L$214, MATCH("Customer ID", 'E4 TB Allocation Details'!$A$18:$L$18, 0),FALSE), 'E2 Allocators'!$B$15:$W$358, MATCH('O5 Details by Class &amp; Accounts'!AU$18, 'E2 Allocators'!$B$15:$W$15, 0),FALSE)*$G80), 0, VLOOKUP(VLOOKUP($A80, 'E4 TB Allocation Details'!$A$18:$L$214, MATCH("Customer ID", 'E4 TB Allocation Details'!$A$18:$L$18, 0),FALSE), 'E2 Allocators'!$B$15:$W$358, MATCH('O5 Details by Class &amp; Accounts'!AU$18, 'E2 Allocators'!$B$15:$W$15, 0),FALSE)*$G80)</f>
        <v>0</v>
      </c>
      <c r="AV80" s="2186">
        <f>IF(ISERROR(VLOOKUP(VLOOKUP($A80, 'E4 TB Allocation Details'!$A$18:$L$214, MATCH("Customer ID", 'E4 TB Allocation Details'!$A$18:$L$18, 0),FALSE), 'E2 Allocators'!$B$15:$W$358, MATCH('O5 Details by Class &amp; Accounts'!AV$18, 'E2 Allocators'!$B$15:$W$15, 0),FALSE)*$G80), 0, VLOOKUP(VLOOKUP($A80, 'E4 TB Allocation Details'!$A$18:$L$214, MATCH("Customer ID", 'E4 TB Allocation Details'!$A$18:$L$18, 0),FALSE), 'E2 Allocators'!$B$15:$W$358, MATCH('O5 Details by Class &amp; Accounts'!AV$18, 'E2 Allocators'!$B$15:$W$15, 0),FALSE)*$G80)</f>
        <v>0</v>
      </c>
      <c r="AW80" s="2186">
        <f>IF(ISERROR(VLOOKUP(VLOOKUP($A80, 'E4 TB Allocation Details'!$A$18:$L$214, MATCH("Customer ID", 'E4 TB Allocation Details'!$A$18:$L$18, 0),FALSE), 'E2 Allocators'!$B$15:$W$358, MATCH('O5 Details by Class &amp; Accounts'!AW$18, 'E2 Allocators'!$B$15:$W$15, 0),FALSE)*$G80), 0, VLOOKUP(VLOOKUP($A80, 'E4 TB Allocation Details'!$A$18:$L$214, MATCH("Customer ID", 'E4 TB Allocation Details'!$A$18:$L$18, 0),FALSE), 'E2 Allocators'!$B$15:$W$358, MATCH('O5 Details by Class &amp; Accounts'!AW$18, 'E2 Allocators'!$B$15:$W$15, 0),FALSE)*$G80)</f>
        <v>0</v>
      </c>
      <c r="AX80" s="2186">
        <f t="shared" si="10"/>
        <v>0</v>
      </c>
      <c r="AY80" s="2186">
        <f>IF(ISERROR(VLOOKUP(VLOOKUP($A80, 'E4 TB Allocation Details'!$A$18:$L$214, MATCH("Misc ID", 'E4 TB Allocation Details'!$A$18:$L$18, 0),FALSE), 'E2 Allocators'!$B$15:$W$358, MATCH('O5 Details by Class &amp; Accounts'!AY$18, 'E2 Allocators'!$B$15:$W$15, 0),FALSE)*$E80), 0, VLOOKUP(VLOOKUP($A80, 'E4 TB Allocation Details'!$A$18:$L$214, MATCH("Misc ID", 'E4 TB Allocation Details'!$A$18:$L$18, 0),FALSE), 'E2 Allocators'!$B$15:$W$358, MATCH('O5 Details by Class &amp; Accounts'!AY$18, 'E2 Allocators'!$B$15:$W$15, 0),FALSE)*$E80)</f>
        <v>0</v>
      </c>
      <c r="AZ80" s="2186">
        <f>IF(ISERROR(VLOOKUP(VLOOKUP($A80, 'E4 TB Allocation Details'!$A$18:$L$214, MATCH("Misc ID", 'E4 TB Allocation Details'!$A$18:$L$18, 0),FALSE), 'E2 Allocators'!$B$15:$W$358, MATCH('O5 Details by Class &amp; Accounts'!AZ$18, 'E2 Allocators'!$B$15:$W$15, 0),FALSE)*$E80), 0, VLOOKUP(VLOOKUP($A80, 'E4 TB Allocation Details'!$A$18:$L$214, MATCH("Misc ID", 'E4 TB Allocation Details'!$A$18:$L$18, 0),FALSE), 'E2 Allocators'!$B$15:$W$358, MATCH('O5 Details by Class &amp; Accounts'!AZ$18, 'E2 Allocators'!$B$15:$W$15, 0),FALSE)*$E80)</f>
        <v>0</v>
      </c>
      <c r="BA80" s="2186">
        <f>IF(ISERROR(VLOOKUP(VLOOKUP($A80, 'E4 TB Allocation Details'!$A$18:$L$214, MATCH("Misc ID", 'E4 TB Allocation Details'!$A$18:$L$18, 0),FALSE), 'E2 Allocators'!$B$15:$W$358, MATCH('O5 Details by Class &amp; Accounts'!BA$18, 'E2 Allocators'!$B$15:$W$15, 0),FALSE)*$E80), 0, VLOOKUP(VLOOKUP($A80, 'E4 TB Allocation Details'!$A$18:$L$214, MATCH("Misc ID", 'E4 TB Allocation Details'!$A$18:$L$18, 0),FALSE), 'E2 Allocators'!$B$15:$W$358, MATCH('O5 Details by Class &amp; Accounts'!BA$18, 'E2 Allocators'!$B$15:$W$15, 0),FALSE)*$E80)</f>
        <v>0</v>
      </c>
      <c r="BB80" s="2186">
        <f>IF(ISERROR(VLOOKUP(VLOOKUP($A80, 'E4 TB Allocation Details'!$A$18:$L$214, MATCH("Misc ID", 'E4 TB Allocation Details'!$A$18:$L$18, 0),FALSE), 'E2 Allocators'!$B$15:$W$358, MATCH('O5 Details by Class &amp; Accounts'!BB$18, 'E2 Allocators'!$B$15:$W$15, 0),FALSE)*$E80), 0, VLOOKUP(VLOOKUP($A80, 'E4 TB Allocation Details'!$A$18:$L$214, MATCH("Misc ID", 'E4 TB Allocation Details'!$A$18:$L$18, 0),FALSE), 'E2 Allocators'!$B$15:$W$358, MATCH('O5 Details by Class &amp; Accounts'!BB$18, 'E2 Allocators'!$B$15:$W$15, 0),FALSE)*$E80)</f>
        <v>0</v>
      </c>
      <c r="BC80" s="2186">
        <f>IF(ISERROR(VLOOKUP(VLOOKUP($A80, 'E4 TB Allocation Details'!$A$18:$L$214, MATCH("Misc ID", 'E4 TB Allocation Details'!$A$18:$L$18, 0),FALSE), 'E2 Allocators'!$B$15:$W$358, MATCH('O5 Details by Class &amp; Accounts'!BC$18, 'E2 Allocators'!$B$15:$W$15, 0),FALSE)*$E80), 0, VLOOKUP(VLOOKUP($A80, 'E4 TB Allocation Details'!$A$18:$L$214, MATCH("Misc ID", 'E4 TB Allocation Details'!$A$18:$L$18, 0),FALSE), 'E2 Allocators'!$B$15:$W$358, MATCH('O5 Details by Class &amp; Accounts'!BC$18, 'E2 Allocators'!$B$15:$W$15, 0),FALSE)*$E80)</f>
        <v>0</v>
      </c>
      <c r="BD80" s="2186">
        <f>IF(ISERROR(VLOOKUP(VLOOKUP($A80, 'E4 TB Allocation Details'!$A$18:$L$214, MATCH("Misc ID", 'E4 TB Allocation Details'!$A$18:$L$18, 0),FALSE), 'E2 Allocators'!$B$15:$W$358, MATCH('O5 Details by Class &amp; Accounts'!BD$18, 'E2 Allocators'!$B$15:$W$15, 0),FALSE)*$E80), 0, VLOOKUP(VLOOKUP($A80, 'E4 TB Allocation Details'!$A$18:$L$214, MATCH("Misc ID", 'E4 TB Allocation Details'!$A$18:$L$18, 0),FALSE), 'E2 Allocators'!$B$15:$W$358, MATCH('O5 Details by Class &amp; Accounts'!BD$18, 'E2 Allocators'!$B$15:$W$15, 0),FALSE)*$E80)</f>
        <v>0</v>
      </c>
      <c r="BE80" s="2186">
        <f>IF(ISERROR(VLOOKUP(VLOOKUP($A80, 'E4 TB Allocation Details'!$A$18:$L$214, MATCH("Misc ID", 'E4 TB Allocation Details'!$A$18:$L$18, 0),FALSE), 'E2 Allocators'!$B$15:$W$358, MATCH('O5 Details by Class &amp; Accounts'!BE$18, 'E2 Allocators'!$B$15:$W$15, 0),FALSE)*$E80), 0, VLOOKUP(VLOOKUP($A80, 'E4 TB Allocation Details'!$A$18:$L$214, MATCH("Misc ID", 'E4 TB Allocation Details'!$A$18:$L$18, 0),FALSE), 'E2 Allocators'!$B$15:$W$358, MATCH('O5 Details by Class &amp; Accounts'!BE$18, 'E2 Allocators'!$B$15:$W$15, 0),FALSE)*$E80)</f>
        <v>0</v>
      </c>
      <c r="BF80" s="2186">
        <f>IF(ISERROR(VLOOKUP(VLOOKUP($A80, 'E4 TB Allocation Details'!$A$18:$L$214, MATCH("Misc ID", 'E4 TB Allocation Details'!$A$18:$L$18, 0),FALSE), 'E2 Allocators'!$B$15:$W$358, MATCH('O5 Details by Class &amp; Accounts'!BF$18, 'E2 Allocators'!$B$15:$W$15, 0),FALSE)*$E80), 0, VLOOKUP(VLOOKUP($A80, 'E4 TB Allocation Details'!$A$18:$L$214, MATCH("Misc ID", 'E4 TB Allocation Details'!$A$18:$L$18, 0),FALSE), 'E2 Allocators'!$B$15:$W$358, MATCH('O5 Details by Class &amp; Accounts'!BF$18, 'E2 Allocators'!$B$15:$W$15, 0),FALSE)*$E80)</f>
        <v>0</v>
      </c>
      <c r="BG80" s="2186">
        <f>IF(ISERROR(VLOOKUP(VLOOKUP($A80, 'E4 TB Allocation Details'!$A$18:$L$214, MATCH("Misc ID", 'E4 TB Allocation Details'!$A$18:$L$18, 0),FALSE), 'E2 Allocators'!$B$15:$W$358, MATCH('O5 Details by Class &amp; Accounts'!BG$18, 'E2 Allocators'!$B$15:$W$15, 0),FALSE)*$E80), 0, VLOOKUP(VLOOKUP($A80, 'E4 TB Allocation Details'!$A$18:$L$214, MATCH("Misc ID", 'E4 TB Allocation Details'!$A$18:$L$18, 0),FALSE), 'E2 Allocators'!$B$15:$W$358, MATCH('O5 Details by Class &amp; Accounts'!BG$18, 'E2 Allocators'!$B$15:$W$15, 0),FALSE)*$E80)</f>
        <v>0</v>
      </c>
      <c r="BH80" s="2186">
        <f>IF(ISERROR(VLOOKUP(VLOOKUP($A80, 'E4 TB Allocation Details'!$A$18:$L$214, MATCH("Misc ID", 'E4 TB Allocation Details'!$A$18:$L$18, 0),FALSE), 'E2 Allocators'!$B$15:$W$358, MATCH('O5 Details by Class &amp; Accounts'!BH$18, 'E2 Allocators'!$B$15:$W$15, 0),FALSE)*$E80), 0, VLOOKUP(VLOOKUP($A80, 'E4 TB Allocation Details'!$A$18:$L$214, MATCH("Misc ID", 'E4 TB Allocation Details'!$A$18:$L$18, 0),FALSE), 'E2 Allocators'!$B$15:$W$358, MATCH('O5 Details by Class &amp; Accounts'!BH$18, 'E2 Allocators'!$B$15:$W$15, 0),FALSE)*$E80)</f>
        <v>0</v>
      </c>
      <c r="BI80" s="2186">
        <f>IF(ISERROR(VLOOKUP(VLOOKUP($A80, 'E4 TB Allocation Details'!$A$18:$L$214, MATCH("Misc ID", 'E4 TB Allocation Details'!$A$18:$L$18, 0),FALSE), 'E2 Allocators'!$B$15:$W$358, MATCH('O5 Details by Class &amp; Accounts'!BI$18, 'E2 Allocators'!$B$15:$W$15, 0),FALSE)*$E80), 0, VLOOKUP(VLOOKUP($A80, 'E4 TB Allocation Details'!$A$18:$L$214, MATCH("Misc ID", 'E4 TB Allocation Details'!$A$18:$L$18, 0),FALSE), 'E2 Allocators'!$B$15:$W$358, MATCH('O5 Details by Class &amp; Accounts'!BI$18, 'E2 Allocators'!$B$15:$W$15, 0),FALSE)*$E80)</f>
        <v>0</v>
      </c>
      <c r="BJ80" s="2186">
        <f>IF(ISERROR(VLOOKUP(VLOOKUP($A80, 'E4 TB Allocation Details'!$A$18:$L$214, MATCH("Misc ID", 'E4 TB Allocation Details'!$A$18:$L$18, 0),FALSE), 'E2 Allocators'!$B$15:$W$358, MATCH('O5 Details by Class &amp; Accounts'!BJ$18, 'E2 Allocators'!$B$15:$W$15, 0),FALSE)*$E80), 0, VLOOKUP(VLOOKUP($A80, 'E4 TB Allocation Details'!$A$18:$L$214, MATCH("Misc ID", 'E4 TB Allocation Details'!$A$18:$L$18, 0),FALSE), 'E2 Allocators'!$B$15:$W$358, MATCH('O5 Details by Class &amp; Accounts'!BJ$18, 'E2 Allocators'!$B$15:$W$15, 0),FALSE)*$E80)</f>
        <v>0</v>
      </c>
      <c r="BK80" s="2186">
        <f>IF(ISERROR(VLOOKUP(VLOOKUP($A80, 'E4 TB Allocation Details'!$A$18:$L$214, MATCH("Misc ID", 'E4 TB Allocation Details'!$A$18:$L$18, 0),FALSE), 'E2 Allocators'!$B$15:$W$358, MATCH('O5 Details by Class &amp; Accounts'!BK$18, 'E2 Allocators'!$B$15:$W$15, 0),FALSE)*$E80), 0, VLOOKUP(VLOOKUP($A80, 'E4 TB Allocation Details'!$A$18:$L$214, MATCH("Misc ID", 'E4 TB Allocation Details'!$A$18:$L$18, 0),FALSE), 'E2 Allocators'!$B$15:$W$358, MATCH('O5 Details by Class &amp; Accounts'!BK$18, 'E2 Allocators'!$B$15:$W$15, 0),FALSE)*$E80)</f>
        <v>0</v>
      </c>
      <c r="BL80" s="2186">
        <f>IF(ISERROR(VLOOKUP(VLOOKUP($A80, 'E4 TB Allocation Details'!$A$18:$L$214, MATCH("Misc ID", 'E4 TB Allocation Details'!$A$18:$L$18, 0),FALSE), 'E2 Allocators'!$B$15:$W$358, MATCH('O5 Details by Class &amp; Accounts'!BL$18, 'E2 Allocators'!$B$15:$W$15, 0),FALSE)*$E80), 0, VLOOKUP(VLOOKUP($A80, 'E4 TB Allocation Details'!$A$18:$L$214, MATCH("Misc ID", 'E4 TB Allocation Details'!$A$18:$L$18, 0),FALSE), 'E2 Allocators'!$B$15:$W$358, MATCH('O5 Details by Class &amp; Accounts'!BL$18, 'E2 Allocators'!$B$15:$W$15, 0),FALSE)*$E80)</f>
        <v>0</v>
      </c>
      <c r="BM80" s="2186">
        <f>IF(ISERROR(VLOOKUP(VLOOKUP($A80, 'E4 TB Allocation Details'!$A$18:$L$214, MATCH("Misc ID", 'E4 TB Allocation Details'!$A$18:$L$18, 0),FALSE), 'E2 Allocators'!$B$15:$W$358, MATCH('O5 Details by Class &amp; Accounts'!BM$18, 'E2 Allocators'!$B$15:$W$15, 0),FALSE)*$E80), 0, VLOOKUP(VLOOKUP($A80, 'E4 TB Allocation Details'!$A$18:$L$214, MATCH("Misc ID", 'E4 TB Allocation Details'!$A$18:$L$18, 0),FALSE), 'E2 Allocators'!$B$15:$W$358, MATCH('O5 Details by Class &amp; Accounts'!BM$18, 'E2 Allocators'!$B$15:$W$15, 0),FALSE)*$E80)</f>
        <v>0</v>
      </c>
      <c r="BN80" s="2186">
        <f>IF(ISERROR(VLOOKUP(VLOOKUP($A80, 'E4 TB Allocation Details'!$A$18:$L$214, MATCH("Misc ID", 'E4 TB Allocation Details'!$A$18:$L$18, 0),FALSE), 'E2 Allocators'!$B$15:$W$358, MATCH('O5 Details by Class &amp; Accounts'!BN$18, 'E2 Allocators'!$B$15:$W$15, 0),FALSE)*$E80), 0, VLOOKUP(VLOOKUP($A80, 'E4 TB Allocation Details'!$A$18:$L$214, MATCH("Misc ID", 'E4 TB Allocation Details'!$A$18:$L$18, 0),FALSE), 'E2 Allocators'!$B$15:$W$358, MATCH('O5 Details by Class &amp; Accounts'!BN$18, 'E2 Allocators'!$B$15:$W$15, 0),FALSE)*$E80)</f>
        <v>0</v>
      </c>
      <c r="BO80" s="2186">
        <f>IF(ISERROR(VLOOKUP(VLOOKUP($A80, 'E4 TB Allocation Details'!$A$18:$L$214, MATCH("Misc ID", 'E4 TB Allocation Details'!$A$18:$L$18, 0),FALSE), 'E2 Allocators'!$B$15:$W$358, MATCH('O5 Details by Class &amp; Accounts'!BO$18, 'E2 Allocators'!$B$15:$W$15, 0),FALSE)*$E80), 0, VLOOKUP(VLOOKUP($A80, 'E4 TB Allocation Details'!$A$18:$L$214, MATCH("Misc ID", 'E4 TB Allocation Details'!$A$18:$L$18, 0),FALSE), 'E2 Allocators'!$B$15:$W$358, MATCH('O5 Details by Class &amp; Accounts'!BO$18, 'E2 Allocators'!$B$15:$W$15, 0),FALSE)*$E80)</f>
        <v>0</v>
      </c>
      <c r="BP80" s="2186">
        <f>IF(ISERROR(VLOOKUP(VLOOKUP($A80, 'E4 TB Allocation Details'!$A$18:$L$214, MATCH("Misc ID", 'E4 TB Allocation Details'!$A$18:$L$18, 0),FALSE), 'E2 Allocators'!$B$15:$W$358, MATCH('O5 Details by Class &amp; Accounts'!BP$18, 'E2 Allocators'!$B$15:$W$15, 0),FALSE)*$E80), 0, VLOOKUP(VLOOKUP($A80, 'E4 TB Allocation Details'!$A$18:$L$214, MATCH("Misc ID", 'E4 TB Allocation Details'!$A$18:$L$18, 0),FALSE), 'E2 Allocators'!$B$15:$W$358, MATCH('O5 Details by Class &amp; Accounts'!BP$18, 'E2 Allocators'!$B$15:$W$15, 0),FALSE)*$E80)</f>
        <v>0</v>
      </c>
      <c r="BQ80" s="2186">
        <f>IF(ISERROR(VLOOKUP(VLOOKUP($A80, 'E4 TB Allocation Details'!$A$18:$L$214, MATCH("Misc ID", 'E4 TB Allocation Details'!$A$18:$L$18, 0),FALSE), 'E2 Allocators'!$B$15:$W$358, MATCH('O5 Details by Class &amp; Accounts'!BQ$18, 'E2 Allocators'!$B$15:$W$15, 0),FALSE)*$E80), 0, VLOOKUP(VLOOKUP($A80, 'E4 TB Allocation Details'!$A$18:$L$214, MATCH("Misc ID", 'E4 TB Allocation Details'!$A$18:$L$18, 0),FALSE), 'E2 Allocators'!$B$15:$W$358, MATCH('O5 Details by Class &amp; Accounts'!BQ$18, 'E2 Allocators'!$B$15:$W$15, 0),FALSE)*$E80)</f>
        <v>0</v>
      </c>
      <c r="BR80" s="2186">
        <f>IF(ISERROR(VLOOKUP(VLOOKUP($A80, 'E4 TB Allocation Details'!$A$18:$L$214, MATCH("Misc ID", 'E4 TB Allocation Details'!$A$18:$L$18, 0),FALSE), 'E2 Allocators'!$B$15:$W$358, MATCH('O5 Details by Class &amp; Accounts'!BR$18, 'E2 Allocators'!$B$15:$W$15, 0),FALSE)*$E80), 0, VLOOKUP(VLOOKUP($A80, 'E4 TB Allocation Details'!$A$18:$L$214, MATCH("Misc ID", 'E4 TB Allocation Details'!$A$18:$L$18, 0),FALSE), 'E2 Allocators'!$B$15:$W$358, MATCH('O5 Details by Class &amp; Accounts'!BR$18, 'E2 Allocators'!$B$15:$W$15, 0),FALSE)*$E80)</f>
        <v>0</v>
      </c>
      <c r="BS80" s="2186">
        <f t="shared" si="11"/>
        <v>0</v>
      </c>
      <c r="BT80" s="2186">
        <f>IF(ISERROR(VLOOKUP(VLOOKUP($A80, 'E4 TB Allocation Details'!$A$18:$L$214, MATCH("A &amp; G ID", 'E4 TB Allocation Details'!$A$18:$L$18, 0),FALSE), 'E2 Allocators'!$B$15:$W$358, MATCH('O5 Details by Class &amp; Accounts'!BT$18, 'E2 Allocators'!$B$15:$W$15, 0),FALSE)*$E80), 0, VLOOKUP(VLOOKUP($A80, 'E4 TB Allocation Details'!$A$18:$L$214, MATCH("A &amp; G ID", 'E4 TB Allocation Details'!$A$18:$L$18, 0),FALSE), 'E2 Allocators'!$B$15:$W$358, MATCH('O5 Details by Class &amp; Accounts'!BT$18, 'E2 Allocators'!$B$15:$W$15, 0),FALSE)*$E80)</f>
        <v>0</v>
      </c>
      <c r="BU80" s="2186">
        <f>IF(ISERROR(VLOOKUP(VLOOKUP($A80, 'E4 TB Allocation Details'!$A$18:$L$214, MATCH("A &amp; G ID", 'E4 TB Allocation Details'!$A$18:$L$18, 0),FALSE), 'E2 Allocators'!$B$15:$W$358, MATCH('O5 Details by Class &amp; Accounts'!BU$18, 'E2 Allocators'!$B$15:$W$15, 0),FALSE)*$E80), 0, VLOOKUP(VLOOKUP($A80, 'E4 TB Allocation Details'!$A$18:$L$214, MATCH("A &amp; G ID", 'E4 TB Allocation Details'!$A$18:$L$18, 0),FALSE), 'E2 Allocators'!$B$15:$W$358, MATCH('O5 Details by Class &amp; Accounts'!BU$18, 'E2 Allocators'!$B$15:$W$15, 0),FALSE)*$E80)</f>
        <v>0</v>
      </c>
      <c r="BV80" s="2186">
        <f>IF(ISERROR(VLOOKUP(VLOOKUP($A80, 'E4 TB Allocation Details'!$A$18:$L$214, MATCH("A &amp; G ID", 'E4 TB Allocation Details'!$A$18:$L$18, 0),FALSE), 'E2 Allocators'!$B$15:$W$358, MATCH('O5 Details by Class &amp; Accounts'!BV$18, 'E2 Allocators'!$B$15:$W$15, 0),FALSE)*$E80), 0, VLOOKUP(VLOOKUP($A80, 'E4 TB Allocation Details'!$A$18:$L$214, MATCH("A &amp; G ID", 'E4 TB Allocation Details'!$A$18:$L$18, 0),FALSE), 'E2 Allocators'!$B$15:$W$358, MATCH('O5 Details by Class &amp; Accounts'!BV$18, 'E2 Allocators'!$B$15:$W$15, 0),FALSE)*$E80)</f>
        <v>0</v>
      </c>
      <c r="BW80" s="2186">
        <f>IF(ISERROR(VLOOKUP(VLOOKUP($A80, 'E4 TB Allocation Details'!$A$18:$L$214, MATCH("A &amp; G ID", 'E4 TB Allocation Details'!$A$18:$L$18, 0),FALSE), 'E2 Allocators'!$B$15:$W$358, MATCH('O5 Details by Class &amp; Accounts'!BW$18, 'E2 Allocators'!$B$15:$W$15, 0),FALSE)*$E80), 0, VLOOKUP(VLOOKUP($A80, 'E4 TB Allocation Details'!$A$18:$L$214, MATCH("A &amp; G ID", 'E4 TB Allocation Details'!$A$18:$L$18, 0),FALSE), 'E2 Allocators'!$B$15:$W$358, MATCH('O5 Details by Class &amp; Accounts'!BW$18, 'E2 Allocators'!$B$15:$W$15, 0),FALSE)*$E80)</f>
        <v>0</v>
      </c>
      <c r="BX80" s="2186">
        <f>IF(ISERROR(VLOOKUP(VLOOKUP($A80, 'E4 TB Allocation Details'!$A$18:$L$214, MATCH("A &amp; G ID", 'E4 TB Allocation Details'!$A$18:$L$18, 0),FALSE), 'E2 Allocators'!$B$15:$W$358, MATCH('O5 Details by Class &amp; Accounts'!BX$18, 'E2 Allocators'!$B$15:$W$15, 0),FALSE)*$E80), 0, VLOOKUP(VLOOKUP($A80, 'E4 TB Allocation Details'!$A$18:$L$214, MATCH("A &amp; G ID", 'E4 TB Allocation Details'!$A$18:$L$18, 0),FALSE), 'E2 Allocators'!$B$15:$W$358, MATCH('O5 Details by Class &amp; Accounts'!BX$18, 'E2 Allocators'!$B$15:$W$15, 0),FALSE)*$E80)</f>
        <v>0</v>
      </c>
      <c r="BY80" s="2186">
        <f>IF(ISERROR(VLOOKUP(VLOOKUP($A80, 'E4 TB Allocation Details'!$A$18:$L$214, MATCH("A &amp; G ID", 'E4 TB Allocation Details'!$A$18:$L$18, 0),FALSE), 'E2 Allocators'!$B$15:$W$358, MATCH('O5 Details by Class &amp; Accounts'!BY$18, 'E2 Allocators'!$B$15:$W$15, 0),FALSE)*$E80), 0, VLOOKUP(VLOOKUP($A80, 'E4 TB Allocation Details'!$A$18:$L$214, MATCH("A &amp; G ID", 'E4 TB Allocation Details'!$A$18:$L$18, 0),FALSE), 'E2 Allocators'!$B$15:$W$358, MATCH('O5 Details by Class &amp; Accounts'!BY$18, 'E2 Allocators'!$B$15:$W$15, 0),FALSE)*$E80)</f>
        <v>0</v>
      </c>
      <c r="BZ80" s="2186">
        <f>IF(ISERROR(VLOOKUP(VLOOKUP($A80, 'E4 TB Allocation Details'!$A$18:$L$214, MATCH("A &amp; G ID", 'E4 TB Allocation Details'!$A$18:$L$18, 0),FALSE), 'E2 Allocators'!$B$15:$W$358, MATCH('O5 Details by Class &amp; Accounts'!BZ$18, 'E2 Allocators'!$B$15:$W$15, 0),FALSE)*$E80), 0, VLOOKUP(VLOOKUP($A80, 'E4 TB Allocation Details'!$A$18:$L$214, MATCH("A &amp; G ID", 'E4 TB Allocation Details'!$A$18:$L$18, 0),FALSE), 'E2 Allocators'!$B$15:$W$358, MATCH('O5 Details by Class &amp; Accounts'!BZ$18, 'E2 Allocators'!$B$15:$W$15, 0),FALSE)*$E80)</f>
        <v>0</v>
      </c>
      <c r="CA80" s="2186">
        <f>IF(ISERROR(VLOOKUP(VLOOKUP($A80, 'E4 TB Allocation Details'!$A$18:$L$214, MATCH("A &amp; G ID", 'E4 TB Allocation Details'!$A$18:$L$18, 0),FALSE), 'E2 Allocators'!$B$15:$W$358, MATCH('O5 Details by Class &amp; Accounts'!CA$18, 'E2 Allocators'!$B$15:$W$15, 0),FALSE)*$E80), 0, VLOOKUP(VLOOKUP($A80, 'E4 TB Allocation Details'!$A$18:$L$214, MATCH("A &amp; G ID", 'E4 TB Allocation Details'!$A$18:$L$18, 0),FALSE), 'E2 Allocators'!$B$15:$W$358, MATCH('O5 Details by Class &amp; Accounts'!CA$18, 'E2 Allocators'!$B$15:$W$15, 0),FALSE)*$E80)</f>
        <v>0</v>
      </c>
      <c r="CB80" s="2186">
        <f>IF(ISERROR(VLOOKUP(VLOOKUP($A80, 'E4 TB Allocation Details'!$A$18:$L$214, MATCH("A &amp; G ID", 'E4 TB Allocation Details'!$A$18:$L$18, 0),FALSE), 'E2 Allocators'!$B$15:$W$358, MATCH('O5 Details by Class &amp; Accounts'!CB$18, 'E2 Allocators'!$B$15:$W$15, 0),FALSE)*$E80), 0, VLOOKUP(VLOOKUP($A80, 'E4 TB Allocation Details'!$A$18:$L$214, MATCH("A &amp; G ID", 'E4 TB Allocation Details'!$A$18:$L$18, 0),FALSE), 'E2 Allocators'!$B$15:$W$358, MATCH('O5 Details by Class &amp; Accounts'!CB$18, 'E2 Allocators'!$B$15:$W$15, 0),FALSE)*$E80)</f>
        <v>0</v>
      </c>
      <c r="CC80" s="2186">
        <f>IF(ISERROR(VLOOKUP(VLOOKUP($A80, 'E4 TB Allocation Details'!$A$18:$L$214, MATCH("A &amp; G ID", 'E4 TB Allocation Details'!$A$18:$L$18, 0),FALSE), 'E2 Allocators'!$B$15:$W$358, MATCH('O5 Details by Class &amp; Accounts'!CC$18, 'E2 Allocators'!$B$15:$W$15, 0),FALSE)*$E80), 0, VLOOKUP(VLOOKUP($A80, 'E4 TB Allocation Details'!$A$18:$L$214, MATCH("A &amp; G ID", 'E4 TB Allocation Details'!$A$18:$L$18, 0),FALSE), 'E2 Allocators'!$B$15:$W$358, MATCH('O5 Details by Class &amp; Accounts'!CC$18, 'E2 Allocators'!$B$15:$W$15, 0),FALSE)*$E80)</f>
        <v>0</v>
      </c>
      <c r="CD80" s="2186">
        <f>IF(ISERROR(VLOOKUP(VLOOKUP($A80, 'E4 TB Allocation Details'!$A$18:$L$214, MATCH("A &amp; G ID", 'E4 TB Allocation Details'!$A$18:$L$18, 0),FALSE), 'E2 Allocators'!$B$15:$W$358, MATCH('O5 Details by Class &amp; Accounts'!CD$18, 'E2 Allocators'!$B$15:$W$15, 0),FALSE)*$E80), 0, VLOOKUP(VLOOKUP($A80, 'E4 TB Allocation Details'!$A$18:$L$214, MATCH("A &amp; G ID", 'E4 TB Allocation Details'!$A$18:$L$18, 0),FALSE), 'E2 Allocators'!$B$15:$W$358, MATCH('O5 Details by Class &amp; Accounts'!CD$18, 'E2 Allocators'!$B$15:$W$15, 0),FALSE)*$E80)</f>
        <v>0</v>
      </c>
      <c r="CE80" s="2186">
        <f>IF(ISERROR(VLOOKUP(VLOOKUP($A80, 'E4 TB Allocation Details'!$A$18:$L$214, MATCH("A &amp; G ID", 'E4 TB Allocation Details'!$A$18:$L$18, 0),FALSE), 'E2 Allocators'!$B$15:$W$358, MATCH('O5 Details by Class &amp; Accounts'!CE$18, 'E2 Allocators'!$B$15:$W$15, 0),FALSE)*$E80), 0, VLOOKUP(VLOOKUP($A80, 'E4 TB Allocation Details'!$A$18:$L$214, MATCH("A &amp; G ID", 'E4 TB Allocation Details'!$A$18:$L$18, 0),FALSE), 'E2 Allocators'!$B$15:$W$358, MATCH('O5 Details by Class &amp; Accounts'!CE$18, 'E2 Allocators'!$B$15:$W$15, 0),FALSE)*$E80)</f>
        <v>0</v>
      </c>
      <c r="CF80" s="2186">
        <f>IF(ISERROR(VLOOKUP(VLOOKUP($A80, 'E4 TB Allocation Details'!$A$18:$L$214, MATCH("A &amp; G ID", 'E4 TB Allocation Details'!$A$18:$L$18, 0),FALSE), 'E2 Allocators'!$B$15:$W$358, MATCH('O5 Details by Class &amp; Accounts'!CF$18, 'E2 Allocators'!$B$15:$W$15, 0),FALSE)*$E80), 0, VLOOKUP(VLOOKUP($A80, 'E4 TB Allocation Details'!$A$18:$L$214, MATCH("A &amp; G ID", 'E4 TB Allocation Details'!$A$18:$L$18, 0),FALSE), 'E2 Allocators'!$B$15:$W$358, MATCH('O5 Details by Class &amp; Accounts'!CF$18, 'E2 Allocators'!$B$15:$W$15, 0),FALSE)*$E80)</f>
        <v>0</v>
      </c>
      <c r="CG80" s="2186">
        <f>IF(ISERROR(VLOOKUP(VLOOKUP($A80, 'E4 TB Allocation Details'!$A$18:$L$214, MATCH("A &amp; G ID", 'E4 TB Allocation Details'!$A$18:$L$18, 0),FALSE), 'E2 Allocators'!$B$15:$W$358, MATCH('O5 Details by Class &amp; Accounts'!CG$18, 'E2 Allocators'!$B$15:$W$15, 0),FALSE)*$E80), 0, VLOOKUP(VLOOKUP($A80, 'E4 TB Allocation Details'!$A$18:$L$214, MATCH("A &amp; G ID", 'E4 TB Allocation Details'!$A$18:$L$18, 0),FALSE), 'E2 Allocators'!$B$15:$W$358, MATCH('O5 Details by Class &amp; Accounts'!CG$18, 'E2 Allocators'!$B$15:$W$15, 0),FALSE)*$E80)</f>
        <v>0</v>
      </c>
      <c r="CH80" s="2186">
        <f>IF(ISERROR(VLOOKUP(VLOOKUP($A80, 'E4 TB Allocation Details'!$A$18:$L$214, MATCH("A &amp; G ID", 'E4 TB Allocation Details'!$A$18:$L$18, 0),FALSE), 'E2 Allocators'!$B$15:$W$358, MATCH('O5 Details by Class &amp; Accounts'!CH$18, 'E2 Allocators'!$B$15:$W$15, 0),FALSE)*$E80), 0, VLOOKUP(VLOOKUP($A80, 'E4 TB Allocation Details'!$A$18:$L$214, MATCH("A &amp; G ID", 'E4 TB Allocation Details'!$A$18:$L$18, 0),FALSE), 'E2 Allocators'!$B$15:$W$358, MATCH('O5 Details by Class &amp; Accounts'!CH$18, 'E2 Allocators'!$B$15:$W$15, 0),FALSE)*$E80)</f>
        <v>0</v>
      </c>
      <c r="CI80" s="2186">
        <f>IF(ISERROR(VLOOKUP(VLOOKUP($A80, 'E4 TB Allocation Details'!$A$18:$L$214, MATCH("A &amp; G ID", 'E4 TB Allocation Details'!$A$18:$L$18, 0),FALSE), 'E2 Allocators'!$B$15:$W$358, MATCH('O5 Details by Class &amp; Accounts'!CI$18, 'E2 Allocators'!$B$15:$W$15, 0),FALSE)*$E80), 0, VLOOKUP(VLOOKUP($A80, 'E4 TB Allocation Details'!$A$18:$L$214, MATCH("A &amp; G ID", 'E4 TB Allocation Details'!$A$18:$L$18, 0),FALSE), 'E2 Allocators'!$B$15:$W$358, MATCH('O5 Details by Class &amp; Accounts'!CI$18, 'E2 Allocators'!$B$15:$W$15, 0),FALSE)*$E80)</f>
        <v>0</v>
      </c>
      <c r="CJ80" s="2186">
        <f>IF(ISERROR(VLOOKUP(VLOOKUP($A80, 'E4 TB Allocation Details'!$A$18:$L$214, MATCH("A &amp; G ID", 'E4 TB Allocation Details'!$A$18:$L$18, 0),FALSE), 'E2 Allocators'!$B$15:$W$358, MATCH('O5 Details by Class &amp; Accounts'!CJ$18, 'E2 Allocators'!$B$15:$W$15, 0),FALSE)*$E80), 0, VLOOKUP(VLOOKUP($A80, 'E4 TB Allocation Details'!$A$18:$L$214, MATCH("A &amp; G ID", 'E4 TB Allocation Details'!$A$18:$L$18, 0),FALSE), 'E2 Allocators'!$B$15:$W$358, MATCH('O5 Details by Class &amp; Accounts'!CJ$18, 'E2 Allocators'!$B$15:$W$15, 0),FALSE)*$E80)</f>
        <v>0</v>
      </c>
      <c r="CK80" s="2186">
        <f>IF(ISERROR(VLOOKUP(VLOOKUP($A80, 'E4 TB Allocation Details'!$A$18:$L$214, MATCH("A &amp; G ID", 'E4 TB Allocation Details'!$A$18:$L$18, 0),FALSE), 'E2 Allocators'!$B$15:$W$358, MATCH('O5 Details by Class &amp; Accounts'!CK$18, 'E2 Allocators'!$B$15:$W$15, 0),FALSE)*$E80), 0, VLOOKUP(VLOOKUP($A80, 'E4 TB Allocation Details'!$A$18:$L$214, MATCH("A &amp; G ID", 'E4 TB Allocation Details'!$A$18:$L$18, 0),FALSE), 'E2 Allocators'!$B$15:$W$358, MATCH('O5 Details by Class &amp; Accounts'!CK$18, 'E2 Allocators'!$B$15:$W$15, 0),FALSE)*$E80)</f>
        <v>0</v>
      </c>
      <c r="CL80" s="2186">
        <f>IF(ISERROR(VLOOKUP(VLOOKUP($A80, 'E4 TB Allocation Details'!$A$18:$L$214, MATCH("A &amp; G ID", 'E4 TB Allocation Details'!$A$18:$L$18, 0),FALSE), 'E2 Allocators'!$B$15:$W$358, MATCH('O5 Details by Class &amp; Accounts'!CL$18, 'E2 Allocators'!$B$15:$W$15, 0),FALSE)*$E80), 0, VLOOKUP(VLOOKUP($A80, 'E4 TB Allocation Details'!$A$18:$L$214, MATCH("A &amp; G ID", 'E4 TB Allocation Details'!$A$18:$L$18, 0),FALSE), 'E2 Allocators'!$B$15:$W$358, MATCH('O5 Details by Class &amp; Accounts'!CL$18, 'E2 Allocators'!$B$15:$W$15, 0),FALSE)*$E80)</f>
        <v>0</v>
      </c>
      <c r="CM80" s="2186">
        <f>IF(ISERROR(VLOOKUP(VLOOKUP($A80, 'E4 TB Allocation Details'!$A$18:$L$214, MATCH("A &amp; G ID", 'E4 TB Allocation Details'!$A$18:$L$18, 0),FALSE), 'E2 Allocators'!$B$15:$W$358, MATCH('O5 Details by Class &amp; Accounts'!CM$18, 'E2 Allocators'!$B$15:$W$15, 0),FALSE)*$E80), 0, VLOOKUP(VLOOKUP($A80, 'E4 TB Allocation Details'!$A$18:$L$214, MATCH("A &amp; G ID", 'E4 TB Allocation Details'!$A$18:$L$18, 0),FALSE), 'E2 Allocators'!$B$15:$W$358, MATCH('O5 Details by Class &amp; Accounts'!CM$18, 'E2 Allocators'!$B$15:$W$15, 0),FALSE)*$E80)</f>
        <v>0</v>
      </c>
      <c r="CN80" s="2186">
        <f t="shared" si="12"/>
        <v>0</v>
      </c>
      <c r="CO80" s="2187">
        <f t="shared" si="7"/>
        <v>0</v>
      </c>
      <c r="CQ80" s="1625" t="s">
        <v>5</v>
      </c>
    </row>
    <row r="81" spans="1:95" s="54" customFormat="1" ht="25.5" x14ac:dyDescent="0.2">
      <c r="A81" s="1838">
        <v>2105</v>
      </c>
      <c r="B81" s="1807" t="s">
        <v>1581</v>
      </c>
      <c r="C81" s="2184">
        <f>IF(ISERROR(VLOOKUP($A81,'I3 TB Data'!$A$19:$H$483,MATCH('O5 Details by Class &amp; Accounts'!$C$18, 'I3 TB Data'!$A$19:$H$19,0),0)), 0, VLOOKUP($A81,'I3 TB Data'!$A$19:$H$483,MATCH('O5 Details by Class &amp; Accounts'!$C$18,'I3 TB Data'!$A$19:$H$19,0),0))</f>
        <v>633492</v>
      </c>
      <c r="D81" s="2185"/>
      <c r="E81" s="2184">
        <f>C81+D81</f>
        <v>633492</v>
      </c>
      <c r="F81" s="2186"/>
      <c r="G81" s="2186"/>
      <c r="H81" s="2186">
        <f t="shared" ref="H81:H89" si="13">F81+G81</f>
        <v>0</v>
      </c>
      <c r="I81" s="2186">
        <f>'O7 Amortization'!G224+'O7 Amortization'!G153</f>
        <v>202827.64309855719</v>
      </c>
      <c r="J81" s="2186">
        <f>'O7 Amortization'!H224+'O7 Amortization'!H153</f>
        <v>79303.817920875183</v>
      </c>
      <c r="K81" s="2186">
        <f>'O7 Amortization'!I224+'O7 Amortization'!I153</f>
        <v>147419.53746059927</v>
      </c>
      <c r="L81" s="2186">
        <f>'O7 Amortization'!J224+'O7 Amortization'!J153</f>
        <v>0</v>
      </c>
      <c r="M81" s="2186">
        <f>'O7 Amortization'!K224+'O7 Amortization'!K153</f>
        <v>0</v>
      </c>
      <c r="N81" s="2186">
        <f>'O7 Amortization'!L224+'O7 Amortization'!L153</f>
        <v>0</v>
      </c>
      <c r="O81" s="2186">
        <f>'O7 Amortization'!M224+'O7 Amortization'!M153</f>
        <v>3361.8703080090354</v>
      </c>
      <c r="P81" s="2186">
        <f>'O7 Amortization'!N224+'O7 Amortization'!N153</f>
        <v>32.620713495886278</v>
      </c>
      <c r="Q81" s="2186">
        <f>'O7 Amortization'!O224+'O7 Amortization'!O153</f>
        <v>84.511248463398218</v>
      </c>
      <c r="R81" s="2186">
        <f>'O7 Amortization'!P224+'O7 Amortization'!P153</f>
        <v>0</v>
      </c>
      <c r="S81" s="2186">
        <f>'O7 Amortization'!Q224+'O7 Amortization'!Q153</f>
        <v>0</v>
      </c>
      <c r="T81" s="2186">
        <f>'O7 Amortization'!R224+'O7 Amortization'!R153</f>
        <v>0</v>
      </c>
      <c r="U81" s="2186">
        <f>'O7 Amortization'!S224+'O7 Amortization'!S153</f>
        <v>0</v>
      </c>
      <c r="V81" s="2186">
        <f>'O7 Amortization'!T224+'O7 Amortization'!T153</f>
        <v>0</v>
      </c>
      <c r="W81" s="2186">
        <f>'O7 Amortization'!U224+'O7 Amortization'!U153</f>
        <v>0</v>
      </c>
      <c r="X81" s="2186">
        <f>'O7 Amortization'!V224+'O7 Amortization'!V153</f>
        <v>0</v>
      </c>
      <c r="Y81" s="2186">
        <f>'O7 Amortization'!W224+'O7 Amortization'!W153</f>
        <v>0</v>
      </c>
      <c r="Z81" s="2186">
        <f>'O7 Amortization'!X224+'O7 Amortization'!X153</f>
        <v>0</v>
      </c>
      <c r="AA81" s="2186">
        <f>'O7 Amortization'!Y224+'O7 Amortization'!Y153</f>
        <v>0</v>
      </c>
      <c r="AB81" s="2186">
        <f>'O7 Amortization'!Z224+'O7 Amortization'!Z153</f>
        <v>0</v>
      </c>
      <c r="AC81" s="2186">
        <f t="shared" ref="AC81:AC89" si="14">SUM(I81:AB81)</f>
        <v>433030.00075000001</v>
      </c>
      <c r="AD81" s="2186">
        <f>'O7 Amortization'!AB224+'O7 Amortization'!AB153</f>
        <v>162858.15437086849</v>
      </c>
      <c r="AE81" s="2186">
        <f>'O7 Amortization'!AC224+'O7 Amortization'!AC153</f>
        <v>15945.487877468182</v>
      </c>
      <c r="AF81" s="2186">
        <f>'O7 Amortization'!AD224+'O7 Amortization'!AD153</f>
        <v>1863.7938715830769</v>
      </c>
      <c r="AG81" s="2186">
        <f>'O7 Amortization'!AE224+'O7 Amortization'!AE153</f>
        <v>0</v>
      </c>
      <c r="AH81" s="2186">
        <f>'O7 Amortization'!AF224+'O7 Amortization'!AF153</f>
        <v>0</v>
      </c>
      <c r="AI81" s="2186">
        <f>'O7 Amortization'!AG224+'O7 Amortization'!AG153</f>
        <v>0</v>
      </c>
      <c r="AJ81" s="2186">
        <f>'O7 Amortization'!AH224+'O7 Amortization'!AH153</f>
        <v>10068.866043604976</v>
      </c>
      <c r="AK81" s="2186">
        <f>'O7 Amortization'!AI224+'O7 Amortization'!AI153</f>
        <v>1353.495764454703</v>
      </c>
      <c r="AL81" s="2186">
        <f>'O7 Amortization'!AJ224+'O7 Amortization'!AJ153</f>
        <v>1086.5563220205811</v>
      </c>
      <c r="AM81" s="2186">
        <f>'O7 Amortization'!AK224+'O7 Amortization'!AK153</f>
        <v>0</v>
      </c>
      <c r="AN81" s="2186">
        <f>'O7 Amortization'!AL224+'O7 Amortization'!AL153</f>
        <v>0</v>
      </c>
      <c r="AO81" s="2186">
        <f>'O7 Amortization'!AM224+'O7 Amortization'!AM153</f>
        <v>0</v>
      </c>
      <c r="AP81" s="2186">
        <f>'O7 Amortization'!AN224+'O7 Amortization'!AN153</f>
        <v>0</v>
      </c>
      <c r="AQ81" s="2186">
        <f>'O7 Amortization'!AO224+'O7 Amortization'!AO153</f>
        <v>0</v>
      </c>
      <c r="AR81" s="2186">
        <f>'O7 Amortization'!AP224+'O7 Amortization'!AP153</f>
        <v>0</v>
      </c>
      <c r="AS81" s="2186">
        <f>'O7 Amortization'!AQ224+'O7 Amortization'!AQ153</f>
        <v>0</v>
      </c>
      <c r="AT81" s="2186">
        <f>'O7 Amortization'!AR224+'O7 Amortization'!AR153</f>
        <v>0</v>
      </c>
      <c r="AU81" s="2186">
        <f>'O7 Amortization'!AS224+'O7 Amortization'!AS153</f>
        <v>0</v>
      </c>
      <c r="AV81" s="2186">
        <f>'O7 Amortization'!AT224+'O7 Amortization'!AT153</f>
        <v>0</v>
      </c>
      <c r="AW81" s="2186">
        <f>'O7 Amortization'!AU224+'O7 Amortization'!AU153</f>
        <v>0</v>
      </c>
      <c r="AX81" s="2186">
        <f t="shared" ref="AX81:AX89" si="15">SUM(AD81:AW81)</f>
        <v>193176.35425</v>
      </c>
      <c r="AY81" s="2186"/>
      <c r="AZ81" s="2186"/>
      <c r="BA81" s="2186"/>
      <c r="BB81" s="2186"/>
      <c r="BC81" s="2186"/>
      <c r="BD81" s="2186"/>
      <c r="BE81" s="2186"/>
      <c r="BF81" s="2186"/>
      <c r="BG81" s="2186"/>
      <c r="BH81" s="2186"/>
      <c r="BI81" s="2186"/>
      <c r="BJ81" s="2186"/>
      <c r="BK81" s="2186"/>
      <c r="BL81" s="2186"/>
      <c r="BM81" s="2186"/>
      <c r="BN81" s="2186"/>
      <c r="BO81" s="2186"/>
      <c r="BP81" s="2186"/>
      <c r="BQ81" s="2186"/>
      <c r="BR81" s="2186"/>
      <c r="BS81" s="2186"/>
      <c r="BT81" s="2186">
        <f>'O7 Amortization'!AW224+'O7 Amortization'!AW153</f>
        <v>4507.5767216263012</v>
      </c>
      <c r="BU81" s="2186">
        <f>'O7 Amortization'!AX224+'O7 Amortization'!AX153</f>
        <v>1036.8475318093338</v>
      </c>
      <c r="BV81" s="2186">
        <f>'O7 Amortization'!AY224+'O7 Amortization'!AY153</f>
        <v>1612.4463988852308</v>
      </c>
      <c r="BW81" s="2186">
        <f>'O7 Amortization'!AZ224+'O7 Amortization'!AZ153</f>
        <v>0</v>
      </c>
      <c r="BX81" s="2186">
        <f>'O7 Amortization'!BA224+'O7 Amortization'!BA153</f>
        <v>0</v>
      </c>
      <c r="BY81" s="2186">
        <f>'O7 Amortization'!BB224+'O7 Amortization'!BB153</f>
        <v>0</v>
      </c>
      <c r="BZ81" s="2186">
        <f>'O7 Amortization'!BC224+'O7 Amortization'!BC153</f>
        <v>105.53771532408342</v>
      </c>
      <c r="CA81" s="2186">
        <f>'O7 Amortization'!BD224+'O7 Amortization'!BD153</f>
        <v>12.743057188399749</v>
      </c>
      <c r="CB81" s="2186">
        <f>'O7 Amortization'!BE224+'O7 Amortization'!BE153</f>
        <v>10.698575166650855</v>
      </c>
      <c r="CC81" s="2186">
        <f>'O7 Amortization'!BF224+'O7 Amortization'!BF153</f>
        <v>0</v>
      </c>
      <c r="CD81" s="2186">
        <f>'O7 Amortization'!BG224+'O7 Amortization'!BG153</f>
        <v>0</v>
      </c>
      <c r="CE81" s="2186">
        <f>'O7 Amortization'!BH224+'O7 Amortization'!BH153</f>
        <v>0</v>
      </c>
      <c r="CF81" s="2186">
        <f>'O7 Amortization'!BI224+'O7 Amortization'!BI153</f>
        <v>0</v>
      </c>
      <c r="CG81" s="2186">
        <f>'O7 Amortization'!BJ224+'O7 Amortization'!BJ153</f>
        <v>0</v>
      </c>
      <c r="CH81" s="2186">
        <f>'O7 Amortization'!BK224+'O7 Amortization'!BK153</f>
        <v>0</v>
      </c>
      <c r="CI81" s="2186">
        <f>'O7 Amortization'!BL224+'O7 Amortization'!BL153</f>
        <v>0</v>
      </c>
      <c r="CJ81" s="2186">
        <f>'O7 Amortization'!BM224+'O7 Amortization'!BM153</f>
        <v>0</v>
      </c>
      <c r="CK81" s="2186">
        <f>'O7 Amortization'!BN224+'O7 Amortization'!BN153</f>
        <v>0</v>
      </c>
      <c r="CL81" s="2186">
        <f>'O7 Amortization'!BO224+'O7 Amortization'!BO153</f>
        <v>0</v>
      </c>
      <c r="CM81" s="2186">
        <f>'O7 Amortization'!BP224+'O7 Amortization'!BP153</f>
        <v>0</v>
      </c>
      <c r="CN81" s="2186">
        <f t="shared" ref="CN81:CN89" si="16">SUM(BT81:CM81)</f>
        <v>7285.8499999999995</v>
      </c>
      <c r="CO81" s="2187">
        <f>+E81-AC81-AX81-CN81</f>
        <v>-0.20500000000993168</v>
      </c>
      <c r="CQ81" s="1625" t="s">
        <v>1597</v>
      </c>
    </row>
    <row r="82" spans="1:95" s="54" customFormat="1" ht="25.5" x14ac:dyDescent="0.2">
      <c r="A82" s="1838">
        <v>2120</v>
      </c>
      <c r="B82" s="1807" t="s">
        <v>97</v>
      </c>
      <c r="C82" s="2184">
        <f>IF(ISERROR(VLOOKUP($A82,'I3 TB Data'!$A$19:$H$483,MATCH('O5 Details by Class &amp; Accounts'!$C$18, 'I3 TB Data'!$A$19:$H$19,0),0)), 0, VLOOKUP($A82,'I3 TB Data'!$A$19:$H$483,MATCH('O5 Details by Class &amp; Accounts'!$C$18,'I3 TB Data'!$A$19:$H$19,0),0))</f>
        <v>-126614278.82287093</v>
      </c>
      <c r="D82" s="2185"/>
      <c r="E82" s="2184">
        <f>C82+D82</f>
        <v>-126614278.82287093</v>
      </c>
      <c r="F82" s="2186"/>
      <c r="G82" s="2186"/>
      <c r="H82" s="2186">
        <f t="shared" si="13"/>
        <v>0</v>
      </c>
      <c r="I82" s="2186">
        <f>'O7 Amortization'!G295</f>
        <v>-30224619.460815698</v>
      </c>
      <c r="J82" s="2186">
        <f>'O7 Amortization'!H295</f>
        <v>-12277525.979107898</v>
      </c>
      <c r="K82" s="2186">
        <f>'O7 Amortization'!I295</f>
        <v>-23223228.992963847</v>
      </c>
      <c r="L82" s="2186">
        <f>'O7 Amortization'!J295</f>
        <v>0</v>
      </c>
      <c r="M82" s="2186">
        <f>'O7 Amortization'!K295</f>
        <v>0</v>
      </c>
      <c r="N82" s="2186">
        <f>'O7 Amortization'!L295</f>
        <v>0</v>
      </c>
      <c r="O82" s="2186">
        <f>'O7 Amortization'!M295</f>
        <v>-539928.19503958256</v>
      </c>
      <c r="P82" s="2186">
        <f>'O7 Amortization'!N295</f>
        <v>-1044.386374183727</v>
      </c>
      <c r="Q82" s="2186">
        <f>'O7 Amortization'!O295</f>
        <v>-7621.6487107455869</v>
      </c>
      <c r="R82" s="2186">
        <f>'O7 Amortization'!P295</f>
        <v>0</v>
      </c>
      <c r="S82" s="2186">
        <f>'O7 Amortization'!Q295</f>
        <v>0</v>
      </c>
      <c r="T82" s="2186">
        <f>'O7 Amortization'!R295</f>
        <v>0</v>
      </c>
      <c r="U82" s="2186">
        <f>'O7 Amortization'!S295</f>
        <v>0</v>
      </c>
      <c r="V82" s="2186">
        <f>'O7 Amortization'!T295</f>
        <v>0</v>
      </c>
      <c r="W82" s="2186">
        <f>'O7 Amortization'!U295</f>
        <v>0</v>
      </c>
      <c r="X82" s="2186">
        <f>'O7 Amortization'!V295</f>
        <v>0</v>
      </c>
      <c r="Y82" s="2186">
        <f>'O7 Amortization'!W295</f>
        <v>0</v>
      </c>
      <c r="Z82" s="2186">
        <f>'O7 Amortization'!X295</f>
        <v>0</v>
      </c>
      <c r="AA82" s="2186">
        <f>'O7 Amortization'!Y295</f>
        <v>0</v>
      </c>
      <c r="AB82" s="2186">
        <f>'O7 Amortization'!Z295</f>
        <v>0</v>
      </c>
      <c r="AC82" s="2186">
        <f t="shared" si="14"/>
        <v>-66273968.663011961</v>
      </c>
      <c r="AD82" s="2186">
        <f>'O7 Amortization'!AB295</f>
        <v>-35202811.610625923</v>
      </c>
      <c r="AE82" s="2186">
        <f>'O7 Amortization'!AC295</f>
        <v>-3288301.7401096565</v>
      </c>
      <c r="AF82" s="2186">
        <f>'O7 Amortization'!AD295</f>
        <v>-505391.13377189357</v>
      </c>
      <c r="AG82" s="2186">
        <f>'O7 Amortization'!AE295</f>
        <v>0</v>
      </c>
      <c r="AH82" s="2186">
        <f>'O7 Amortization'!AF295</f>
        <v>0</v>
      </c>
      <c r="AI82" s="2186">
        <f>'O7 Amortization'!AG295</f>
        <v>0</v>
      </c>
      <c r="AJ82" s="2186">
        <f>'O7 Amortization'!AH295</f>
        <v>-1133454.3875731044</v>
      </c>
      <c r="AK82" s="2186">
        <f>'O7 Amortization'!AI295</f>
        <v>-190786.20389120537</v>
      </c>
      <c r="AL82" s="2186">
        <f>'O7 Amortization'!AJ295</f>
        <v>-153158.92479043984</v>
      </c>
      <c r="AM82" s="2186">
        <f>'O7 Amortization'!AK295</f>
        <v>0</v>
      </c>
      <c r="AN82" s="2186">
        <f>'O7 Amortization'!AL295</f>
        <v>0</v>
      </c>
      <c r="AO82" s="2186">
        <f>'O7 Amortization'!AM295</f>
        <v>0</v>
      </c>
      <c r="AP82" s="2186">
        <f>'O7 Amortization'!AN295</f>
        <v>0</v>
      </c>
      <c r="AQ82" s="2186">
        <f>'O7 Amortization'!AO295</f>
        <v>0</v>
      </c>
      <c r="AR82" s="2186">
        <f>'O7 Amortization'!AP295</f>
        <v>0</v>
      </c>
      <c r="AS82" s="2186">
        <f>'O7 Amortization'!AQ295</f>
        <v>0</v>
      </c>
      <c r="AT82" s="2186">
        <f>'O7 Amortization'!AR295</f>
        <v>0</v>
      </c>
      <c r="AU82" s="2186">
        <f>'O7 Amortization'!AS295</f>
        <v>0</v>
      </c>
      <c r="AV82" s="2186">
        <f>'O7 Amortization'!AT295</f>
        <v>0</v>
      </c>
      <c r="AW82" s="2186">
        <f>'O7 Amortization'!AU295</f>
        <v>0</v>
      </c>
      <c r="AX82" s="2186">
        <f t="shared" si="15"/>
        <v>-40473904.000762224</v>
      </c>
      <c r="AY82" s="2186"/>
      <c r="AZ82" s="2186"/>
      <c r="BA82" s="2186"/>
      <c r="BB82" s="2186"/>
      <c r="BC82" s="2186"/>
      <c r="BD82" s="2186"/>
      <c r="BE82" s="2186"/>
      <c r="BF82" s="2186"/>
      <c r="BG82" s="2186"/>
      <c r="BH82" s="2186"/>
      <c r="BI82" s="2186"/>
      <c r="BJ82" s="2186"/>
      <c r="BK82" s="2186"/>
      <c r="BL82" s="2186"/>
      <c r="BM82" s="2186"/>
      <c r="BN82" s="2186"/>
      <c r="BO82" s="2186"/>
      <c r="BP82" s="2186"/>
      <c r="BQ82" s="2186"/>
      <c r="BR82" s="2186"/>
      <c r="BS82" s="2186"/>
      <c r="BT82" s="2186">
        <f>'O7 Amortization'!AW295</f>
        <v>-12290857.991229713</v>
      </c>
      <c r="BU82" s="2186">
        <f>'O7 Amortization'!AX295</f>
        <v>-2827183.3313194732</v>
      </c>
      <c r="BV82" s="2186">
        <f>'O7 Amortization'!AY295</f>
        <v>-4396674.961090357</v>
      </c>
      <c r="BW82" s="2186">
        <f>'O7 Amortization'!AZ295</f>
        <v>0</v>
      </c>
      <c r="BX82" s="2186">
        <f>'O7 Amortization'!BA295</f>
        <v>0</v>
      </c>
      <c r="BY82" s="2186">
        <f>'O7 Amortization'!BB295</f>
        <v>0</v>
      </c>
      <c r="BZ82" s="2186">
        <f>'O7 Amortization'!BC295</f>
        <v>-287770.82496316009</v>
      </c>
      <c r="CA82" s="2186">
        <f>'O7 Amortization'!BD295</f>
        <v>-34746.631272031183</v>
      </c>
      <c r="CB82" s="2186">
        <f>'O7 Amortization'!BE295</f>
        <v>-29171.920125268567</v>
      </c>
      <c r="CC82" s="2186">
        <f>'O7 Amortization'!BF295</f>
        <v>0</v>
      </c>
      <c r="CD82" s="2186">
        <f>'O7 Amortization'!BG295</f>
        <v>0</v>
      </c>
      <c r="CE82" s="2186">
        <f>'O7 Amortization'!BH295</f>
        <v>0</v>
      </c>
      <c r="CF82" s="2186">
        <f>'O7 Amortization'!BI295</f>
        <v>0</v>
      </c>
      <c r="CG82" s="2186">
        <f>'O7 Amortization'!BJ295</f>
        <v>0</v>
      </c>
      <c r="CH82" s="2186">
        <f>'O7 Amortization'!BK295</f>
        <v>0</v>
      </c>
      <c r="CI82" s="2186">
        <f>'O7 Amortization'!BL295</f>
        <v>0</v>
      </c>
      <c r="CJ82" s="2186">
        <f>'O7 Amortization'!BM295</f>
        <v>0</v>
      </c>
      <c r="CK82" s="2186">
        <f>'O7 Amortization'!BN295</f>
        <v>0</v>
      </c>
      <c r="CL82" s="2186">
        <f>'O7 Amortization'!BO295</f>
        <v>0</v>
      </c>
      <c r="CM82" s="2186">
        <f>'O7 Amortization'!BP295</f>
        <v>0</v>
      </c>
      <c r="CN82" s="2186">
        <f t="shared" si="16"/>
        <v>-19866405.660000004</v>
      </c>
      <c r="CO82" s="2187">
        <f>+E82-AC82-AX82-CN82</f>
        <v>-0.49909673631191254</v>
      </c>
      <c r="CQ82" s="1625" t="s">
        <v>1597</v>
      </c>
    </row>
    <row r="83" spans="1:95" s="54" customFormat="1" ht="12.75" x14ac:dyDescent="0.2">
      <c r="A83" s="992">
        <v>3046</v>
      </c>
      <c r="B83" s="993" t="s">
        <v>943</v>
      </c>
      <c r="C83" s="2184">
        <f>IF(ISERROR(VLOOKUP($A83,'I3 TB Data'!$A$19:$H$483,MATCH('O5 Details by Class &amp; Accounts'!$C$18, 'I3 TB Data'!$A$19:$H$19,0),0)), 0, VLOOKUP($A83,'I3 TB Data'!$A$19:$H$483,MATCH('O5 Details by Class &amp; Accounts'!$C$18,'I3 TB Data'!$A$19:$H$19,0),0))</f>
        <v>-3590632.6924934597</v>
      </c>
      <c r="D83" s="2185"/>
      <c r="E83" s="2184">
        <f t="shared" ref="E83:E120" si="17">C83+D83</f>
        <v>-3590632.6924934597</v>
      </c>
      <c r="F83" s="2186">
        <f>IF(ISERROR(VLOOKUP($A83, 'E1 Categorization'!A33:E124, MATCH("Customer Component", 'E1 Categorization'!$A$33:$E$33,0), 0)), 0, IF(VLOOKUP($A83, 'E1 Categorization'!A33:E124, MATCH("Customer Component", 'E1 Categorization'!$A$33:$E$33,0), 0)=0, 'O5 Details by Class &amp; Accounts'!$E83, IF(AND(VLOOKUP($A83, 'E1 Categorization'!A33:E124, MATCH("Customer Component", 'E1 Categorization'!$A$33:$E$33,0), 0) &gt;0, VLOOKUP($A83, 'E1 Categorization'!A33:E124, MATCH("Customer Component", 'E1 Categorization'!$A$33:$E$33,0), 0)&lt;1), 'O5 Details by Class &amp; Accounts'!$E83*(1-VLOOKUP($A83, 'E1 Categorization'!A33:E124, MATCH("Customer Component", 'E1 Categorization'!$A$33:$E$33,0), 0)), 0)))</f>
        <v>0</v>
      </c>
      <c r="G83" s="2186">
        <f>IF(ISERROR(VLOOKUP($A83, 'E1 Categorization'!A33:E124, MATCH("Customer Component", 'E1 Categorization'!$A$33:$E$33,0), 0)),0, IF(VLOOKUP($A83, 'E1 Categorization'!A33:E124, MATCH("Customer Component", 'E1 Categorization'!$A$33:$E$33,0), 0)=0, 0, IF(AND(VLOOKUP($A83, 'E1 Categorization'!A33:E124, MATCH("Customer Component", 'E1 Categorization'!$A$33:$E$33,0), 0) &gt;0, VLOOKUP($A83, 'E1 Categorization'!A33:E124, MATCH("Customer Component", 'E1 Categorization'!$A$33:$E$33,0), 0)&lt;1), 'O5 Details by Class &amp; Accounts'!$E83*(VLOOKUP($A83, 'E1 Categorization'!A33:E124, MATCH("Customer Component", 'E1 Categorization'!$A$33:$E$33,0), 0)), 'O5 Details by Class &amp; Accounts'!$E83)))</f>
        <v>0</v>
      </c>
      <c r="H83" s="2186">
        <f t="shared" si="13"/>
        <v>0</v>
      </c>
      <c r="I83" s="2186">
        <f>IF(ISERROR(VLOOKUP(VLOOKUP($A83, 'E4 TB Allocation Details'!$A$18:$L$214, MATCH("Demand ID", 'E4 TB Allocation Details'!$A$18:$L$18, 0),FALSE), 'E2 Allocators'!$B$15:$W$358, MATCH('O5 Details by Class &amp; Accounts'!I$18, 'E2 Allocators'!$B$15:$W$15, 0),FALSE)*$F83), 0, VLOOKUP(VLOOKUP($A83, 'E4 TB Allocation Details'!$A$18:$L$214, MATCH("Demand ID", 'E4 TB Allocation Details'!$A$18:$L$18, 0),FALSE), 'E2 Allocators'!$B$15:$W$358, MATCH('O5 Details by Class &amp; Accounts'!I$18, 'E2 Allocators'!$B$15:$W$15, 0),FALSE)*$F83)</f>
        <v>0</v>
      </c>
      <c r="J83" s="2186">
        <f>IF(ISERROR(VLOOKUP(VLOOKUP($A83, 'E4 TB Allocation Details'!$A$18:$L$214, MATCH("Demand ID", 'E4 TB Allocation Details'!$A$18:$L$18, 0),FALSE), 'E2 Allocators'!$B$15:$W$358, MATCH('O5 Details by Class &amp; Accounts'!J$18, 'E2 Allocators'!$B$15:$W$15, 0),FALSE)*$F83), 0, VLOOKUP(VLOOKUP($A83, 'E4 TB Allocation Details'!$A$18:$L$214, MATCH("Demand ID", 'E4 TB Allocation Details'!$A$18:$L$18, 0),FALSE), 'E2 Allocators'!$B$15:$W$358, MATCH('O5 Details by Class &amp; Accounts'!J$18, 'E2 Allocators'!$B$15:$W$15, 0),FALSE)*$F83)</f>
        <v>0</v>
      </c>
      <c r="K83" s="2186">
        <f>IF(ISERROR(VLOOKUP(VLOOKUP($A83, 'E4 TB Allocation Details'!$A$18:$L$214, MATCH("Demand ID", 'E4 TB Allocation Details'!$A$18:$L$18, 0),FALSE), 'E2 Allocators'!$B$15:$W$358, MATCH('O5 Details by Class &amp; Accounts'!K$18, 'E2 Allocators'!$B$15:$W$15, 0),FALSE)*$F83), 0, VLOOKUP(VLOOKUP($A83, 'E4 TB Allocation Details'!$A$18:$L$214, MATCH("Demand ID", 'E4 TB Allocation Details'!$A$18:$L$18, 0),FALSE), 'E2 Allocators'!$B$15:$W$358, MATCH('O5 Details by Class &amp; Accounts'!K$18, 'E2 Allocators'!$B$15:$W$15, 0),FALSE)*$F83)</f>
        <v>0</v>
      </c>
      <c r="L83" s="2186">
        <f>IF(ISERROR(VLOOKUP(VLOOKUP($A83, 'E4 TB Allocation Details'!$A$18:$L$214, MATCH("Demand ID", 'E4 TB Allocation Details'!$A$18:$L$18, 0),FALSE), 'E2 Allocators'!$B$15:$W$358, MATCH('O5 Details by Class &amp; Accounts'!L$18, 'E2 Allocators'!$B$15:$W$15, 0),FALSE)*$F83), 0, VLOOKUP(VLOOKUP($A83, 'E4 TB Allocation Details'!$A$18:$L$214, MATCH("Demand ID", 'E4 TB Allocation Details'!$A$18:$L$18, 0),FALSE), 'E2 Allocators'!$B$15:$W$358, MATCH('O5 Details by Class &amp; Accounts'!L$18, 'E2 Allocators'!$B$15:$W$15, 0),FALSE)*$F83)</f>
        <v>0</v>
      </c>
      <c r="M83" s="2186">
        <f>IF(ISERROR(VLOOKUP(VLOOKUP($A83, 'E4 TB Allocation Details'!$A$18:$L$214, MATCH("Demand ID", 'E4 TB Allocation Details'!$A$18:$L$18, 0),FALSE), 'E2 Allocators'!$B$15:$W$358, MATCH('O5 Details by Class &amp; Accounts'!M$18, 'E2 Allocators'!$B$15:$W$15, 0),FALSE)*$F83), 0, VLOOKUP(VLOOKUP($A83, 'E4 TB Allocation Details'!$A$18:$L$214, MATCH("Demand ID", 'E4 TB Allocation Details'!$A$18:$L$18, 0),FALSE), 'E2 Allocators'!$B$15:$W$358, MATCH('O5 Details by Class &amp; Accounts'!M$18, 'E2 Allocators'!$B$15:$W$15, 0),FALSE)*$F83)</f>
        <v>0</v>
      </c>
      <c r="N83" s="2186">
        <f>IF(ISERROR(VLOOKUP(VLOOKUP($A83, 'E4 TB Allocation Details'!$A$18:$L$214, MATCH("Demand ID", 'E4 TB Allocation Details'!$A$18:$L$18, 0),FALSE), 'E2 Allocators'!$B$15:$W$358, MATCH('O5 Details by Class &amp; Accounts'!N$18, 'E2 Allocators'!$B$15:$W$15, 0),FALSE)*$F83), 0, VLOOKUP(VLOOKUP($A83, 'E4 TB Allocation Details'!$A$18:$L$214, MATCH("Demand ID", 'E4 TB Allocation Details'!$A$18:$L$18, 0),FALSE), 'E2 Allocators'!$B$15:$W$358, MATCH('O5 Details by Class &amp; Accounts'!N$18, 'E2 Allocators'!$B$15:$W$15, 0),FALSE)*$F83)</f>
        <v>0</v>
      </c>
      <c r="O83" s="2186">
        <f>IF(ISERROR(VLOOKUP(VLOOKUP($A83, 'E4 TB Allocation Details'!$A$18:$L$214, MATCH("Demand ID", 'E4 TB Allocation Details'!$A$18:$L$18, 0),FALSE), 'E2 Allocators'!$B$15:$W$358, MATCH('O5 Details by Class &amp; Accounts'!O$18, 'E2 Allocators'!$B$15:$W$15, 0),FALSE)*$F83), 0, VLOOKUP(VLOOKUP($A83, 'E4 TB Allocation Details'!$A$18:$L$214, MATCH("Demand ID", 'E4 TB Allocation Details'!$A$18:$L$18, 0),FALSE), 'E2 Allocators'!$B$15:$W$358, MATCH('O5 Details by Class &amp; Accounts'!O$18, 'E2 Allocators'!$B$15:$W$15, 0),FALSE)*$F83)</f>
        <v>0</v>
      </c>
      <c r="P83" s="2186">
        <f>IF(ISERROR(VLOOKUP(VLOOKUP($A83, 'E4 TB Allocation Details'!$A$18:$L$214, MATCH("Demand ID", 'E4 TB Allocation Details'!$A$18:$L$18, 0),FALSE), 'E2 Allocators'!$B$15:$W$358, MATCH('O5 Details by Class &amp; Accounts'!P$18, 'E2 Allocators'!$B$15:$W$15, 0),FALSE)*$F83), 0, VLOOKUP(VLOOKUP($A83, 'E4 TB Allocation Details'!$A$18:$L$214, MATCH("Demand ID", 'E4 TB Allocation Details'!$A$18:$L$18, 0),FALSE), 'E2 Allocators'!$B$15:$W$358, MATCH('O5 Details by Class &amp; Accounts'!P$18, 'E2 Allocators'!$B$15:$W$15, 0),FALSE)*$F83)</f>
        <v>0</v>
      </c>
      <c r="Q83" s="2186">
        <f>IF(ISERROR(VLOOKUP(VLOOKUP($A83, 'E4 TB Allocation Details'!$A$18:$L$214, MATCH("Demand ID", 'E4 TB Allocation Details'!$A$18:$L$18, 0),FALSE), 'E2 Allocators'!$B$15:$W$358, MATCH('O5 Details by Class &amp; Accounts'!Q$18, 'E2 Allocators'!$B$15:$W$15, 0),FALSE)*$F83), 0, VLOOKUP(VLOOKUP($A83, 'E4 TB Allocation Details'!$A$18:$L$214, MATCH("Demand ID", 'E4 TB Allocation Details'!$A$18:$L$18, 0),FALSE), 'E2 Allocators'!$B$15:$W$358, MATCH('O5 Details by Class &amp; Accounts'!Q$18, 'E2 Allocators'!$B$15:$W$15, 0),FALSE)*$F83)</f>
        <v>0</v>
      </c>
      <c r="R83" s="2186">
        <f>IF(ISERROR(VLOOKUP(VLOOKUP($A83, 'E4 TB Allocation Details'!$A$18:$L$214, MATCH("Demand ID", 'E4 TB Allocation Details'!$A$18:$L$18, 0),FALSE), 'E2 Allocators'!$B$15:$W$358, MATCH('O5 Details by Class &amp; Accounts'!R$18, 'E2 Allocators'!$B$15:$W$15, 0),FALSE)*$F83), 0, VLOOKUP(VLOOKUP($A83, 'E4 TB Allocation Details'!$A$18:$L$214, MATCH("Demand ID", 'E4 TB Allocation Details'!$A$18:$L$18, 0),FALSE), 'E2 Allocators'!$B$15:$W$358, MATCH('O5 Details by Class &amp; Accounts'!R$18, 'E2 Allocators'!$B$15:$W$15, 0),FALSE)*$F83)</f>
        <v>0</v>
      </c>
      <c r="S83" s="2186">
        <f>IF(ISERROR(VLOOKUP(VLOOKUP($A83, 'E4 TB Allocation Details'!$A$18:$L$214, MATCH("Demand ID", 'E4 TB Allocation Details'!$A$18:$L$18, 0),FALSE), 'E2 Allocators'!$B$15:$W$358, MATCH('O5 Details by Class &amp; Accounts'!S$18, 'E2 Allocators'!$B$15:$W$15, 0),FALSE)*$F83), 0, VLOOKUP(VLOOKUP($A83, 'E4 TB Allocation Details'!$A$18:$L$214, MATCH("Demand ID", 'E4 TB Allocation Details'!$A$18:$L$18, 0),FALSE), 'E2 Allocators'!$B$15:$W$358, MATCH('O5 Details by Class &amp; Accounts'!S$18, 'E2 Allocators'!$B$15:$W$15, 0),FALSE)*$F83)</f>
        <v>0</v>
      </c>
      <c r="T83" s="2186">
        <f>IF(ISERROR(VLOOKUP(VLOOKUP($A83, 'E4 TB Allocation Details'!$A$18:$L$214, MATCH("Demand ID", 'E4 TB Allocation Details'!$A$18:$L$18, 0),FALSE), 'E2 Allocators'!$B$15:$W$358, MATCH('O5 Details by Class &amp; Accounts'!T$18, 'E2 Allocators'!$B$15:$W$15, 0),FALSE)*$F83), 0, VLOOKUP(VLOOKUP($A83, 'E4 TB Allocation Details'!$A$18:$L$214, MATCH("Demand ID", 'E4 TB Allocation Details'!$A$18:$L$18, 0),FALSE), 'E2 Allocators'!$B$15:$W$358, MATCH('O5 Details by Class &amp; Accounts'!T$18, 'E2 Allocators'!$B$15:$W$15, 0),FALSE)*$F83)</f>
        <v>0</v>
      </c>
      <c r="U83" s="2186">
        <f>IF(ISERROR(VLOOKUP(VLOOKUP($A83, 'E4 TB Allocation Details'!$A$18:$L$214, MATCH("Demand ID", 'E4 TB Allocation Details'!$A$18:$L$18, 0),FALSE), 'E2 Allocators'!$B$15:$W$358, MATCH('O5 Details by Class &amp; Accounts'!U$18, 'E2 Allocators'!$B$15:$W$15, 0),FALSE)*$F83), 0, VLOOKUP(VLOOKUP($A83, 'E4 TB Allocation Details'!$A$18:$L$214, MATCH("Demand ID", 'E4 TB Allocation Details'!$A$18:$L$18, 0),FALSE), 'E2 Allocators'!$B$15:$W$358, MATCH('O5 Details by Class &amp; Accounts'!U$18, 'E2 Allocators'!$B$15:$W$15, 0),FALSE)*$F83)</f>
        <v>0</v>
      </c>
      <c r="V83" s="2186">
        <f>IF(ISERROR(VLOOKUP(VLOOKUP($A83, 'E4 TB Allocation Details'!$A$18:$L$214, MATCH("Demand ID", 'E4 TB Allocation Details'!$A$18:$L$18, 0),FALSE), 'E2 Allocators'!$B$15:$W$358, MATCH('O5 Details by Class &amp; Accounts'!V$18, 'E2 Allocators'!$B$15:$W$15, 0),FALSE)*$F83), 0, VLOOKUP(VLOOKUP($A83, 'E4 TB Allocation Details'!$A$18:$L$214, MATCH("Demand ID", 'E4 TB Allocation Details'!$A$18:$L$18, 0),FALSE), 'E2 Allocators'!$B$15:$W$358, MATCH('O5 Details by Class &amp; Accounts'!V$18, 'E2 Allocators'!$B$15:$W$15, 0),FALSE)*$F83)</f>
        <v>0</v>
      </c>
      <c r="W83" s="2186">
        <f>IF(ISERROR(VLOOKUP(VLOOKUP($A83, 'E4 TB Allocation Details'!$A$18:$L$214, MATCH("Demand ID", 'E4 TB Allocation Details'!$A$18:$L$18, 0),FALSE), 'E2 Allocators'!$B$15:$W$358, MATCH('O5 Details by Class &amp; Accounts'!W$18, 'E2 Allocators'!$B$15:$W$15, 0),FALSE)*$F83), 0, VLOOKUP(VLOOKUP($A83, 'E4 TB Allocation Details'!$A$18:$L$214, MATCH("Demand ID", 'E4 TB Allocation Details'!$A$18:$L$18, 0),FALSE), 'E2 Allocators'!$B$15:$W$358, MATCH('O5 Details by Class &amp; Accounts'!W$18, 'E2 Allocators'!$B$15:$W$15, 0),FALSE)*$F83)</f>
        <v>0</v>
      </c>
      <c r="X83" s="2186">
        <f>IF(ISERROR(VLOOKUP(VLOOKUP($A83, 'E4 TB Allocation Details'!$A$18:$L$214, MATCH("Demand ID", 'E4 TB Allocation Details'!$A$18:$L$18, 0),FALSE), 'E2 Allocators'!$B$15:$W$358, MATCH('O5 Details by Class &amp; Accounts'!X$18, 'E2 Allocators'!$B$15:$W$15, 0),FALSE)*$F83), 0, VLOOKUP(VLOOKUP($A83, 'E4 TB Allocation Details'!$A$18:$L$214, MATCH("Demand ID", 'E4 TB Allocation Details'!$A$18:$L$18, 0),FALSE), 'E2 Allocators'!$B$15:$W$358, MATCH('O5 Details by Class &amp; Accounts'!X$18, 'E2 Allocators'!$B$15:$W$15, 0),FALSE)*$F83)</f>
        <v>0</v>
      </c>
      <c r="Y83" s="2186">
        <f>IF(ISERROR(VLOOKUP(VLOOKUP($A83, 'E4 TB Allocation Details'!$A$18:$L$214, MATCH("Demand ID", 'E4 TB Allocation Details'!$A$18:$L$18, 0),FALSE), 'E2 Allocators'!$B$15:$W$358, MATCH('O5 Details by Class &amp; Accounts'!Y$18, 'E2 Allocators'!$B$15:$W$15, 0),FALSE)*$F83), 0, VLOOKUP(VLOOKUP($A83, 'E4 TB Allocation Details'!$A$18:$L$214, MATCH("Demand ID", 'E4 TB Allocation Details'!$A$18:$L$18, 0),FALSE), 'E2 Allocators'!$B$15:$W$358, MATCH('O5 Details by Class &amp; Accounts'!Y$18, 'E2 Allocators'!$B$15:$W$15, 0),FALSE)*$F83)</f>
        <v>0</v>
      </c>
      <c r="Z83" s="2186">
        <f>IF(ISERROR(VLOOKUP(VLOOKUP($A83, 'E4 TB Allocation Details'!$A$18:$L$214, MATCH("Demand ID", 'E4 TB Allocation Details'!$A$18:$L$18, 0),FALSE), 'E2 Allocators'!$B$15:$W$358, MATCH('O5 Details by Class &amp; Accounts'!Z$18, 'E2 Allocators'!$B$15:$W$15, 0),FALSE)*$F83), 0, VLOOKUP(VLOOKUP($A83, 'E4 TB Allocation Details'!$A$18:$L$214, MATCH("Demand ID", 'E4 TB Allocation Details'!$A$18:$L$18, 0),FALSE), 'E2 Allocators'!$B$15:$W$358, MATCH('O5 Details by Class &amp; Accounts'!Z$18, 'E2 Allocators'!$B$15:$W$15, 0),FALSE)*$F83)</f>
        <v>0</v>
      </c>
      <c r="AA83" s="2186">
        <f>IF(ISERROR(VLOOKUP(VLOOKUP($A83, 'E4 TB Allocation Details'!$A$18:$L$214, MATCH("Demand ID", 'E4 TB Allocation Details'!$A$18:$L$18, 0),FALSE), 'E2 Allocators'!$B$15:$W$358, MATCH('O5 Details by Class &amp; Accounts'!AA$18, 'E2 Allocators'!$B$15:$W$15, 0),FALSE)*$F83), 0, VLOOKUP(VLOOKUP($A83, 'E4 TB Allocation Details'!$A$18:$L$214, MATCH("Demand ID", 'E4 TB Allocation Details'!$A$18:$L$18, 0),FALSE), 'E2 Allocators'!$B$15:$W$358, MATCH('O5 Details by Class &amp; Accounts'!AA$18, 'E2 Allocators'!$B$15:$W$15, 0),FALSE)*$F83)</f>
        <v>0</v>
      </c>
      <c r="AB83" s="2186">
        <f>IF(ISERROR(VLOOKUP(VLOOKUP($A83, 'E4 TB Allocation Details'!$A$18:$L$214, MATCH("Demand ID", 'E4 TB Allocation Details'!$A$18:$L$18, 0),FALSE), 'E2 Allocators'!$B$15:$W$358, MATCH('O5 Details by Class &amp; Accounts'!AB$18, 'E2 Allocators'!$B$15:$W$15, 0),FALSE)*$F83), 0, VLOOKUP(VLOOKUP($A83, 'E4 TB Allocation Details'!$A$18:$L$214, MATCH("Demand ID", 'E4 TB Allocation Details'!$A$18:$L$18, 0),FALSE), 'E2 Allocators'!$B$15:$W$358, MATCH('O5 Details by Class &amp; Accounts'!AB$18, 'E2 Allocators'!$B$15:$W$15, 0),FALSE)*$F83)</f>
        <v>0</v>
      </c>
      <c r="AC83" s="2186">
        <f t="shared" si="14"/>
        <v>0</v>
      </c>
      <c r="AD83" s="2186">
        <f>IF(ISERROR(VLOOKUP(VLOOKUP($A83, 'E4 TB Allocation Details'!$A$18:$L$214, MATCH("Customer ID", 'E4 TB Allocation Details'!$A$18:$L$18, 0),FALSE), 'E2 Allocators'!$B$15:$W$358, MATCH('O5 Details by Class &amp; Accounts'!AD$18, 'E2 Allocators'!$B$15:$W$15, 0),FALSE)*$G83), 0, VLOOKUP(VLOOKUP($A83, 'E4 TB Allocation Details'!$A$18:$L$214, MATCH("Customer ID", 'E4 TB Allocation Details'!$A$18:$L$18, 0),FALSE), 'E2 Allocators'!$B$15:$W$358, MATCH('O5 Details by Class &amp; Accounts'!AD$18, 'E2 Allocators'!$B$15:$W$15, 0),FALSE)*$G83)</f>
        <v>0</v>
      </c>
      <c r="AE83" s="2186">
        <f>IF(ISERROR(VLOOKUP(VLOOKUP($A83, 'E4 TB Allocation Details'!$A$18:$L$214, MATCH("Customer ID", 'E4 TB Allocation Details'!$A$18:$L$18, 0),FALSE), 'E2 Allocators'!$B$15:$W$358, MATCH('O5 Details by Class &amp; Accounts'!AE$18, 'E2 Allocators'!$B$15:$W$15, 0),FALSE)*$G83), 0, VLOOKUP(VLOOKUP($A83, 'E4 TB Allocation Details'!$A$18:$L$214, MATCH("Customer ID", 'E4 TB Allocation Details'!$A$18:$L$18, 0),FALSE), 'E2 Allocators'!$B$15:$W$358, MATCH('O5 Details by Class &amp; Accounts'!AE$18, 'E2 Allocators'!$B$15:$W$15, 0),FALSE)*$G83)</f>
        <v>0</v>
      </c>
      <c r="AF83" s="2186">
        <f>IF(ISERROR(VLOOKUP(VLOOKUP($A83, 'E4 TB Allocation Details'!$A$18:$L$214, MATCH("Customer ID", 'E4 TB Allocation Details'!$A$18:$L$18, 0),FALSE), 'E2 Allocators'!$B$15:$W$358, MATCH('O5 Details by Class &amp; Accounts'!AF$18, 'E2 Allocators'!$B$15:$W$15, 0),FALSE)*$G83), 0, VLOOKUP(VLOOKUP($A83, 'E4 TB Allocation Details'!$A$18:$L$214, MATCH("Customer ID", 'E4 TB Allocation Details'!$A$18:$L$18, 0),FALSE), 'E2 Allocators'!$B$15:$W$358, MATCH('O5 Details by Class &amp; Accounts'!AF$18, 'E2 Allocators'!$B$15:$W$15, 0),FALSE)*$G83)</f>
        <v>0</v>
      </c>
      <c r="AG83" s="2186">
        <f>IF(ISERROR(VLOOKUP(VLOOKUP($A83, 'E4 TB Allocation Details'!$A$18:$L$214, MATCH("Customer ID", 'E4 TB Allocation Details'!$A$18:$L$18, 0),FALSE), 'E2 Allocators'!$B$15:$W$358, MATCH('O5 Details by Class &amp; Accounts'!AG$18, 'E2 Allocators'!$B$15:$W$15, 0),FALSE)*$G83), 0, VLOOKUP(VLOOKUP($A83, 'E4 TB Allocation Details'!$A$18:$L$214, MATCH("Customer ID", 'E4 TB Allocation Details'!$A$18:$L$18, 0),FALSE), 'E2 Allocators'!$B$15:$W$358, MATCH('O5 Details by Class &amp; Accounts'!AG$18, 'E2 Allocators'!$B$15:$W$15, 0),FALSE)*$G83)</f>
        <v>0</v>
      </c>
      <c r="AH83" s="2186">
        <f>IF(ISERROR(VLOOKUP(VLOOKUP($A83, 'E4 TB Allocation Details'!$A$18:$L$214, MATCH("Customer ID", 'E4 TB Allocation Details'!$A$18:$L$18, 0),FALSE), 'E2 Allocators'!$B$15:$W$358, MATCH('O5 Details by Class &amp; Accounts'!AH$18, 'E2 Allocators'!$B$15:$W$15, 0),FALSE)*$G83), 0, VLOOKUP(VLOOKUP($A83, 'E4 TB Allocation Details'!$A$18:$L$214, MATCH("Customer ID", 'E4 TB Allocation Details'!$A$18:$L$18, 0),FALSE), 'E2 Allocators'!$B$15:$W$358, MATCH('O5 Details by Class &amp; Accounts'!AH$18, 'E2 Allocators'!$B$15:$W$15, 0),FALSE)*$G83)</f>
        <v>0</v>
      </c>
      <c r="AI83" s="2186">
        <f>IF(ISERROR(VLOOKUP(VLOOKUP($A83, 'E4 TB Allocation Details'!$A$18:$L$214, MATCH("Customer ID", 'E4 TB Allocation Details'!$A$18:$L$18, 0),FALSE), 'E2 Allocators'!$B$15:$W$358, MATCH('O5 Details by Class &amp; Accounts'!AI$18, 'E2 Allocators'!$B$15:$W$15, 0),FALSE)*$G83), 0, VLOOKUP(VLOOKUP($A83, 'E4 TB Allocation Details'!$A$18:$L$214, MATCH("Customer ID", 'E4 TB Allocation Details'!$A$18:$L$18, 0),FALSE), 'E2 Allocators'!$B$15:$W$358, MATCH('O5 Details by Class &amp; Accounts'!AI$18, 'E2 Allocators'!$B$15:$W$15, 0),FALSE)*$G83)</f>
        <v>0</v>
      </c>
      <c r="AJ83" s="2186">
        <f>IF(ISERROR(VLOOKUP(VLOOKUP($A83, 'E4 TB Allocation Details'!$A$18:$L$214, MATCH("Customer ID", 'E4 TB Allocation Details'!$A$18:$L$18, 0),FALSE), 'E2 Allocators'!$B$15:$W$358, MATCH('O5 Details by Class &amp; Accounts'!AJ$18, 'E2 Allocators'!$B$15:$W$15, 0),FALSE)*$G83), 0, VLOOKUP(VLOOKUP($A83, 'E4 TB Allocation Details'!$A$18:$L$214, MATCH("Customer ID", 'E4 TB Allocation Details'!$A$18:$L$18, 0),FALSE), 'E2 Allocators'!$B$15:$W$358, MATCH('O5 Details by Class &amp; Accounts'!AJ$18, 'E2 Allocators'!$B$15:$W$15, 0),FALSE)*$G83)</f>
        <v>0</v>
      </c>
      <c r="AK83" s="2186">
        <f>IF(ISERROR(VLOOKUP(VLOOKUP($A83, 'E4 TB Allocation Details'!$A$18:$L$214, MATCH("Customer ID", 'E4 TB Allocation Details'!$A$18:$L$18, 0),FALSE), 'E2 Allocators'!$B$15:$W$358, MATCH('O5 Details by Class &amp; Accounts'!AK$18, 'E2 Allocators'!$B$15:$W$15, 0),FALSE)*$G83), 0, VLOOKUP(VLOOKUP($A83, 'E4 TB Allocation Details'!$A$18:$L$214, MATCH("Customer ID", 'E4 TB Allocation Details'!$A$18:$L$18, 0),FALSE), 'E2 Allocators'!$B$15:$W$358, MATCH('O5 Details by Class &amp; Accounts'!AK$18, 'E2 Allocators'!$B$15:$W$15, 0),FALSE)*$G83)</f>
        <v>0</v>
      </c>
      <c r="AL83" s="2186">
        <f>IF(ISERROR(VLOOKUP(VLOOKUP($A83, 'E4 TB Allocation Details'!$A$18:$L$214, MATCH("Customer ID", 'E4 TB Allocation Details'!$A$18:$L$18, 0),FALSE), 'E2 Allocators'!$B$15:$W$358, MATCH('O5 Details by Class &amp; Accounts'!AL$18, 'E2 Allocators'!$B$15:$W$15, 0),FALSE)*$G83), 0, VLOOKUP(VLOOKUP($A83, 'E4 TB Allocation Details'!$A$18:$L$214, MATCH("Customer ID", 'E4 TB Allocation Details'!$A$18:$L$18, 0),FALSE), 'E2 Allocators'!$B$15:$W$358, MATCH('O5 Details by Class &amp; Accounts'!AL$18, 'E2 Allocators'!$B$15:$W$15, 0),FALSE)*$G83)</f>
        <v>0</v>
      </c>
      <c r="AM83" s="2186">
        <f>IF(ISERROR(VLOOKUP(VLOOKUP($A83, 'E4 TB Allocation Details'!$A$18:$L$214, MATCH("Customer ID", 'E4 TB Allocation Details'!$A$18:$L$18, 0),FALSE), 'E2 Allocators'!$B$15:$W$358, MATCH('O5 Details by Class &amp; Accounts'!AM$18, 'E2 Allocators'!$B$15:$W$15, 0),FALSE)*$G83), 0, VLOOKUP(VLOOKUP($A83, 'E4 TB Allocation Details'!$A$18:$L$214, MATCH("Customer ID", 'E4 TB Allocation Details'!$A$18:$L$18, 0),FALSE), 'E2 Allocators'!$B$15:$W$358, MATCH('O5 Details by Class &amp; Accounts'!AM$18, 'E2 Allocators'!$B$15:$W$15, 0),FALSE)*$G83)</f>
        <v>0</v>
      </c>
      <c r="AN83" s="2186">
        <f>IF(ISERROR(VLOOKUP(VLOOKUP($A83, 'E4 TB Allocation Details'!$A$18:$L$214, MATCH("Customer ID", 'E4 TB Allocation Details'!$A$18:$L$18, 0),FALSE), 'E2 Allocators'!$B$15:$W$358, MATCH('O5 Details by Class &amp; Accounts'!AN$18, 'E2 Allocators'!$B$15:$W$15, 0),FALSE)*$G83), 0, VLOOKUP(VLOOKUP($A83, 'E4 TB Allocation Details'!$A$18:$L$214, MATCH("Customer ID", 'E4 TB Allocation Details'!$A$18:$L$18, 0),FALSE), 'E2 Allocators'!$B$15:$W$358, MATCH('O5 Details by Class &amp; Accounts'!AN$18, 'E2 Allocators'!$B$15:$W$15, 0),FALSE)*$G83)</f>
        <v>0</v>
      </c>
      <c r="AO83" s="2186">
        <f>IF(ISERROR(VLOOKUP(VLOOKUP($A83, 'E4 TB Allocation Details'!$A$18:$L$214, MATCH("Customer ID", 'E4 TB Allocation Details'!$A$18:$L$18, 0),FALSE), 'E2 Allocators'!$B$15:$W$358, MATCH('O5 Details by Class &amp; Accounts'!AO$18, 'E2 Allocators'!$B$15:$W$15, 0),FALSE)*$G83), 0, VLOOKUP(VLOOKUP($A83, 'E4 TB Allocation Details'!$A$18:$L$214, MATCH("Customer ID", 'E4 TB Allocation Details'!$A$18:$L$18, 0),FALSE), 'E2 Allocators'!$B$15:$W$358, MATCH('O5 Details by Class &amp; Accounts'!AO$18, 'E2 Allocators'!$B$15:$W$15, 0),FALSE)*$G83)</f>
        <v>0</v>
      </c>
      <c r="AP83" s="2186">
        <f>IF(ISERROR(VLOOKUP(VLOOKUP($A83, 'E4 TB Allocation Details'!$A$18:$L$214, MATCH("Customer ID", 'E4 TB Allocation Details'!$A$18:$L$18, 0),FALSE), 'E2 Allocators'!$B$15:$W$358, MATCH('O5 Details by Class &amp; Accounts'!AP$18, 'E2 Allocators'!$B$15:$W$15, 0),FALSE)*$G83), 0, VLOOKUP(VLOOKUP($A83, 'E4 TB Allocation Details'!$A$18:$L$214, MATCH("Customer ID", 'E4 TB Allocation Details'!$A$18:$L$18, 0),FALSE), 'E2 Allocators'!$B$15:$W$358, MATCH('O5 Details by Class &amp; Accounts'!AP$18, 'E2 Allocators'!$B$15:$W$15, 0),FALSE)*$G83)</f>
        <v>0</v>
      </c>
      <c r="AQ83" s="2186">
        <f>IF(ISERROR(VLOOKUP(VLOOKUP($A83, 'E4 TB Allocation Details'!$A$18:$L$214, MATCH("Customer ID", 'E4 TB Allocation Details'!$A$18:$L$18, 0),FALSE), 'E2 Allocators'!$B$15:$W$358, MATCH('O5 Details by Class &amp; Accounts'!AQ$18, 'E2 Allocators'!$B$15:$W$15, 0),FALSE)*$G83), 0, VLOOKUP(VLOOKUP($A83, 'E4 TB Allocation Details'!$A$18:$L$214, MATCH("Customer ID", 'E4 TB Allocation Details'!$A$18:$L$18, 0),FALSE), 'E2 Allocators'!$B$15:$W$358, MATCH('O5 Details by Class &amp; Accounts'!AQ$18, 'E2 Allocators'!$B$15:$W$15, 0),FALSE)*$G83)</f>
        <v>0</v>
      </c>
      <c r="AR83" s="2186">
        <f>IF(ISERROR(VLOOKUP(VLOOKUP($A83, 'E4 TB Allocation Details'!$A$18:$L$214, MATCH("Customer ID", 'E4 TB Allocation Details'!$A$18:$L$18, 0),FALSE), 'E2 Allocators'!$B$15:$W$358, MATCH('O5 Details by Class &amp; Accounts'!AR$18, 'E2 Allocators'!$B$15:$W$15, 0),FALSE)*$G83), 0, VLOOKUP(VLOOKUP($A83, 'E4 TB Allocation Details'!$A$18:$L$214, MATCH("Customer ID", 'E4 TB Allocation Details'!$A$18:$L$18, 0),FALSE), 'E2 Allocators'!$B$15:$W$358, MATCH('O5 Details by Class &amp; Accounts'!AR$18, 'E2 Allocators'!$B$15:$W$15, 0),FALSE)*$G83)</f>
        <v>0</v>
      </c>
      <c r="AS83" s="2186">
        <f>IF(ISERROR(VLOOKUP(VLOOKUP($A83, 'E4 TB Allocation Details'!$A$18:$L$214, MATCH("Customer ID", 'E4 TB Allocation Details'!$A$18:$L$18, 0),FALSE), 'E2 Allocators'!$B$15:$W$358, MATCH('O5 Details by Class &amp; Accounts'!AS$18, 'E2 Allocators'!$B$15:$W$15, 0),FALSE)*$G83), 0, VLOOKUP(VLOOKUP($A83, 'E4 TB Allocation Details'!$A$18:$L$214, MATCH("Customer ID", 'E4 TB Allocation Details'!$A$18:$L$18, 0),FALSE), 'E2 Allocators'!$B$15:$W$358, MATCH('O5 Details by Class &amp; Accounts'!AS$18, 'E2 Allocators'!$B$15:$W$15, 0),FALSE)*$G83)</f>
        <v>0</v>
      </c>
      <c r="AT83" s="2186">
        <f>IF(ISERROR(VLOOKUP(VLOOKUP($A83, 'E4 TB Allocation Details'!$A$18:$L$214, MATCH("Customer ID", 'E4 TB Allocation Details'!$A$18:$L$18, 0),FALSE), 'E2 Allocators'!$B$15:$W$358, MATCH('O5 Details by Class &amp; Accounts'!AT$18, 'E2 Allocators'!$B$15:$W$15, 0),FALSE)*$G83), 0, VLOOKUP(VLOOKUP($A83, 'E4 TB Allocation Details'!$A$18:$L$214, MATCH("Customer ID", 'E4 TB Allocation Details'!$A$18:$L$18, 0),FALSE), 'E2 Allocators'!$B$15:$W$358, MATCH('O5 Details by Class &amp; Accounts'!AT$18, 'E2 Allocators'!$B$15:$W$15, 0),FALSE)*$G83)</f>
        <v>0</v>
      </c>
      <c r="AU83" s="2186">
        <f>IF(ISERROR(VLOOKUP(VLOOKUP($A83, 'E4 TB Allocation Details'!$A$18:$L$214, MATCH("Customer ID", 'E4 TB Allocation Details'!$A$18:$L$18, 0),FALSE), 'E2 Allocators'!$B$15:$W$358, MATCH('O5 Details by Class &amp; Accounts'!AU$18, 'E2 Allocators'!$B$15:$W$15, 0),FALSE)*$G83), 0, VLOOKUP(VLOOKUP($A83, 'E4 TB Allocation Details'!$A$18:$L$214, MATCH("Customer ID", 'E4 TB Allocation Details'!$A$18:$L$18, 0),FALSE), 'E2 Allocators'!$B$15:$W$358, MATCH('O5 Details by Class &amp; Accounts'!AU$18, 'E2 Allocators'!$B$15:$W$15, 0),FALSE)*$G83)</f>
        <v>0</v>
      </c>
      <c r="AV83" s="2186">
        <f>IF(ISERROR(VLOOKUP(VLOOKUP($A83, 'E4 TB Allocation Details'!$A$18:$L$214, MATCH("Customer ID", 'E4 TB Allocation Details'!$A$18:$L$18, 0),FALSE), 'E2 Allocators'!$B$15:$W$358, MATCH('O5 Details by Class &amp; Accounts'!AV$18, 'E2 Allocators'!$B$15:$W$15, 0),FALSE)*$G83), 0, VLOOKUP(VLOOKUP($A83, 'E4 TB Allocation Details'!$A$18:$L$214, MATCH("Customer ID", 'E4 TB Allocation Details'!$A$18:$L$18, 0),FALSE), 'E2 Allocators'!$B$15:$W$358, MATCH('O5 Details by Class &amp; Accounts'!AV$18, 'E2 Allocators'!$B$15:$W$15, 0),FALSE)*$G83)</f>
        <v>0</v>
      </c>
      <c r="AW83" s="2186">
        <f>IF(ISERROR(VLOOKUP(VLOOKUP($A83, 'E4 TB Allocation Details'!$A$18:$L$214, MATCH("Customer ID", 'E4 TB Allocation Details'!$A$18:$L$18, 0),FALSE), 'E2 Allocators'!$B$15:$W$358, MATCH('O5 Details by Class &amp; Accounts'!AW$18, 'E2 Allocators'!$B$15:$W$15, 0),FALSE)*$G83), 0, VLOOKUP(VLOOKUP($A83, 'E4 TB Allocation Details'!$A$18:$L$214, MATCH("Customer ID", 'E4 TB Allocation Details'!$A$18:$L$18, 0),FALSE), 'E2 Allocators'!$B$15:$W$358, MATCH('O5 Details by Class &amp; Accounts'!AW$18, 'E2 Allocators'!$B$15:$W$15, 0),FALSE)*$G83)</f>
        <v>0</v>
      </c>
      <c r="AX83" s="2186">
        <f t="shared" si="15"/>
        <v>0</v>
      </c>
      <c r="AY83" s="2186">
        <f>IF(ISERROR(VLOOKUP(VLOOKUP($A83, 'E4 TB Allocation Details'!$A$18:$L$214, MATCH("Misc ID", 'E4 TB Allocation Details'!$A$18:$L$18, 0),FALSE), 'E2 Allocators'!$B$15:$W$358, MATCH('O5 Details by Class &amp; Accounts'!AY$18, 'E2 Allocators'!$B$15:$W$15, 0),FALSE)*$E83), 0, VLOOKUP(VLOOKUP($A83, 'E4 TB Allocation Details'!$A$18:$L$214, MATCH("Misc ID", 'E4 TB Allocation Details'!$A$18:$L$18, 0),FALSE), 'E2 Allocators'!$B$15:$W$358, MATCH('O5 Details by Class &amp; Accounts'!AY$18, 'E2 Allocators'!$B$15:$W$15, 0),FALSE)*$E83)</f>
        <v>-2230369.2226347048</v>
      </c>
      <c r="AZ83" s="2186">
        <f>IF(ISERROR(VLOOKUP(VLOOKUP($A83, 'E4 TB Allocation Details'!$A$18:$L$214, MATCH("Misc ID", 'E4 TB Allocation Details'!$A$18:$L$18, 0),FALSE), 'E2 Allocators'!$B$15:$W$358, MATCH('O5 Details by Class &amp; Accounts'!AZ$18, 'E2 Allocators'!$B$15:$W$15, 0),FALSE)*$E83), 0, VLOOKUP(VLOOKUP($A83, 'E4 TB Allocation Details'!$A$18:$L$214, MATCH("Misc ID", 'E4 TB Allocation Details'!$A$18:$L$18, 0),FALSE), 'E2 Allocators'!$B$15:$W$358, MATCH('O5 Details by Class &amp; Accounts'!AZ$18, 'E2 Allocators'!$B$15:$W$15, 0),FALSE)*$E83)</f>
        <v>-508509.64428933372</v>
      </c>
      <c r="BA83" s="2186">
        <f>IF(ISERROR(VLOOKUP(VLOOKUP($A83, 'E4 TB Allocation Details'!$A$18:$L$214, MATCH("Misc ID", 'E4 TB Allocation Details'!$A$18:$L$18, 0),FALSE), 'E2 Allocators'!$B$15:$W$358, MATCH('O5 Details by Class &amp; Accounts'!BA$18, 'E2 Allocators'!$B$15:$W$15, 0),FALSE)*$E83), 0, VLOOKUP(VLOOKUP($A83, 'E4 TB Allocation Details'!$A$18:$L$214, MATCH("Misc ID", 'E4 TB Allocation Details'!$A$18:$L$18, 0),FALSE), 'E2 Allocators'!$B$15:$W$358, MATCH('O5 Details by Class &amp; Accounts'!BA$18, 'E2 Allocators'!$B$15:$W$15, 0),FALSE)*$E83)</f>
        <v>-790283.64404285746</v>
      </c>
      <c r="BB83" s="2186">
        <f>IF(ISERROR(VLOOKUP(VLOOKUP($A83, 'E4 TB Allocation Details'!$A$18:$L$214, MATCH("Misc ID", 'E4 TB Allocation Details'!$A$18:$L$18, 0),FALSE), 'E2 Allocators'!$B$15:$W$358, MATCH('O5 Details by Class &amp; Accounts'!BB$18, 'E2 Allocators'!$B$15:$W$15, 0),FALSE)*$E83), 0, VLOOKUP(VLOOKUP($A83, 'E4 TB Allocation Details'!$A$18:$L$214, MATCH("Misc ID", 'E4 TB Allocation Details'!$A$18:$L$18, 0),FALSE), 'E2 Allocators'!$B$15:$W$358, MATCH('O5 Details by Class &amp; Accounts'!BB$18, 'E2 Allocators'!$B$15:$W$15, 0),FALSE)*$E83)</f>
        <v>0</v>
      </c>
      <c r="BC83" s="2186">
        <f>IF(ISERROR(VLOOKUP(VLOOKUP($A83, 'E4 TB Allocation Details'!$A$18:$L$214, MATCH("Misc ID", 'E4 TB Allocation Details'!$A$18:$L$18, 0),FALSE), 'E2 Allocators'!$B$15:$W$358, MATCH('O5 Details by Class &amp; Accounts'!BC$18, 'E2 Allocators'!$B$15:$W$15, 0),FALSE)*$E83), 0, VLOOKUP(VLOOKUP($A83, 'E4 TB Allocation Details'!$A$18:$L$214, MATCH("Misc ID", 'E4 TB Allocation Details'!$A$18:$L$18, 0),FALSE), 'E2 Allocators'!$B$15:$W$358, MATCH('O5 Details by Class &amp; Accounts'!BC$18, 'E2 Allocators'!$B$15:$W$15, 0),FALSE)*$E83)</f>
        <v>0</v>
      </c>
      <c r="BD83" s="2186">
        <f>IF(ISERROR(VLOOKUP(VLOOKUP($A83, 'E4 TB Allocation Details'!$A$18:$L$214, MATCH("Misc ID", 'E4 TB Allocation Details'!$A$18:$L$18, 0),FALSE), 'E2 Allocators'!$B$15:$W$358, MATCH('O5 Details by Class &amp; Accounts'!BD$18, 'E2 Allocators'!$B$15:$W$15, 0),FALSE)*$E83), 0, VLOOKUP(VLOOKUP($A83, 'E4 TB Allocation Details'!$A$18:$L$214, MATCH("Misc ID", 'E4 TB Allocation Details'!$A$18:$L$18, 0),FALSE), 'E2 Allocators'!$B$15:$W$358, MATCH('O5 Details by Class &amp; Accounts'!BD$18, 'E2 Allocators'!$B$15:$W$15, 0),FALSE)*$E83)</f>
        <v>0</v>
      </c>
      <c r="BE83" s="2186">
        <f>IF(ISERROR(VLOOKUP(VLOOKUP($A83, 'E4 TB Allocation Details'!$A$18:$L$214, MATCH("Misc ID", 'E4 TB Allocation Details'!$A$18:$L$18, 0),FALSE), 'E2 Allocators'!$B$15:$W$358, MATCH('O5 Details by Class &amp; Accounts'!BE$18, 'E2 Allocators'!$B$15:$W$15, 0),FALSE)*$E83), 0, VLOOKUP(VLOOKUP($A83, 'E4 TB Allocation Details'!$A$18:$L$214, MATCH("Misc ID", 'E4 TB Allocation Details'!$A$18:$L$18, 0),FALSE), 'E2 Allocators'!$B$15:$W$358, MATCH('O5 Details by Class &amp; Accounts'!BE$18, 'E2 Allocators'!$B$15:$W$15, 0),FALSE)*$E83)</f>
        <v>-50215.28000126603</v>
      </c>
      <c r="BF83" s="2186">
        <f>IF(ISERROR(VLOOKUP(VLOOKUP($A83, 'E4 TB Allocation Details'!$A$18:$L$214, MATCH("Misc ID", 'E4 TB Allocation Details'!$A$18:$L$18, 0),FALSE), 'E2 Allocators'!$B$15:$W$358, MATCH('O5 Details by Class &amp; Accounts'!BF$18, 'E2 Allocators'!$B$15:$W$15, 0),FALSE)*$E83), 0, VLOOKUP(VLOOKUP($A83, 'E4 TB Allocation Details'!$A$18:$L$214, MATCH("Misc ID", 'E4 TB Allocation Details'!$A$18:$L$18, 0),FALSE), 'E2 Allocators'!$B$15:$W$358, MATCH('O5 Details by Class &amp; Accounts'!BF$18, 'E2 Allocators'!$B$15:$W$15, 0),FALSE)*$E83)</f>
        <v>-6117.1266255311584</v>
      </c>
      <c r="BG83" s="2186">
        <f>IF(ISERROR(VLOOKUP(VLOOKUP($A83, 'E4 TB Allocation Details'!$A$18:$L$214, MATCH("Misc ID", 'E4 TB Allocation Details'!$A$18:$L$18, 0),FALSE), 'E2 Allocators'!$B$15:$W$358, MATCH('O5 Details by Class &amp; Accounts'!BG$18, 'E2 Allocators'!$B$15:$W$15, 0),FALSE)*$E83), 0, VLOOKUP(VLOOKUP($A83, 'E4 TB Allocation Details'!$A$18:$L$214, MATCH("Misc ID", 'E4 TB Allocation Details'!$A$18:$L$18, 0),FALSE), 'E2 Allocators'!$B$15:$W$358, MATCH('O5 Details by Class &amp; Accounts'!BG$18, 'E2 Allocators'!$B$15:$W$15, 0),FALSE)*$E83)</f>
        <v>-5137.7748997663875</v>
      </c>
      <c r="BH83" s="2186">
        <f>IF(ISERROR(VLOOKUP(VLOOKUP($A83, 'E4 TB Allocation Details'!$A$18:$L$214, MATCH("Misc ID", 'E4 TB Allocation Details'!$A$18:$L$18, 0),FALSE), 'E2 Allocators'!$B$15:$W$358, MATCH('O5 Details by Class &amp; Accounts'!BH$18, 'E2 Allocators'!$B$15:$W$15, 0),FALSE)*$E83), 0, VLOOKUP(VLOOKUP($A83, 'E4 TB Allocation Details'!$A$18:$L$214, MATCH("Misc ID", 'E4 TB Allocation Details'!$A$18:$L$18, 0),FALSE), 'E2 Allocators'!$B$15:$W$358, MATCH('O5 Details by Class &amp; Accounts'!BH$18, 'E2 Allocators'!$B$15:$W$15, 0),FALSE)*$E83)</f>
        <v>0</v>
      </c>
      <c r="BI83" s="2186">
        <f>IF(ISERROR(VLOOKUP(VLOOKUP($A83, 'E4 TB Allocation Details'!$A$18:$L$214, MATCH("Misc ID", 'E4 TB Allocation Details'!$A$18:$L$18, 0),FALSE), 'E2 Allocators'!$B$15:$W$358, MATCH('O5 Details by Class &amp; Accounts'!BI$18, 'E2 Allocators'!$B$15:$W$15, 0),FALSE)*$E83), 0, VLOOKUP(VLOOKUP($A83, 'E4 TB Allocation Details'!$A$18:$L$214, MATCH("Misc ID", 'E4 TB Allocation Details'!$A$18:$L$18, 0),FALSE), 'E2 Allocators'!$B$15:$W$358, MATCH('O5 Details by Class &amp; Accounts'!BI$18, 'E2 Allocators'!$B$15:$W$15, 0),FALSE)*$E83)</f>
        <v>0</v>
      </c>
      <c r="BJ83" s="2186">
        <f>IF(ISERROR(VLOOKUP(VLOOKUP($A83, 'E4 TB Allocation Details'!$A$18:$L$214, MATCH("Misc ID", 'E4 TB Allocation Details'!$A$18:$L$18, 0),FALSE), 'E2 Allocators'!$B$15:$W$358, MATCH('O5 Details by Class &amp; Accounts'!BJ$18, 'E2 Allocators'!$B$15:$W$15, 0),FALSE)*$E83), 0, VLOOKUP(VLOOKUP($A83, 'E4 TB Allocation Details'!$A$18:$L$214, MATCH("Misc ID", 'E4 TB Allocation Details'!$A$18:$L$18, 0),FALSE), 'E2 Allocators'!$B$15:$W$358, MATCH('O5 Details by Class &amp; Accounts'!BJ$18, 'E2 Allocators'!$B$15:$W$15, 0),FALSE)*$E83)</f>
        <v>0</v>
      </c>
      <c r="BK83" s="2186">
        <f>IF(ISERROR(VLOOKUP(VLOOKUP($A83, 'E4 TB Allocation Details'!$A$18:$L$214, MATCH("Misc ID", 'E4 TB Allocation Details'!$A$18:$L$18, 0),FALSE), 'E2 Allocators'!$B$15:$W$358, MATCH('O5 Details by Class &amp; Accounts'!BK$18, 'E2 Allocators'!$B$15:$W$15, 0),FALSE)*$E83), 0, VLOOKUP(VLOOKUP($A83, 'E4 TB Allocation Details'!$A$18:$L$214, MATCH("Misc ID", 'E4 TB Allocation Details'!$A$18:$L$18, 0),FALSE), 'E2 Allocators'!$B$15:$W$358, MATCH('O5 Details by Class &amp; Accounts'!BK$18, 'E2 Allocators'!$B$15:$W$15, 0),FALSE)*$E83)</f>
        <v>0</v>
      </c>
      <c r="BL83" s="2186">
        <f>IF(ISERROR(VLOOKUP(VLOOKUP($A83, 'E4 TB Allocation Details'!$A$18:$L$214, MATCH("Misc ID", 'E4 TB Allocation Details'!$A$18:$L$18, 0),FALSE), 'E2 Allocators'!$B$15:$W$358, MATCH('O5 Details by Class &amp; Accounts'!BL$18, 'E2 Allocators'!$B$15:$W$15, 0),FALSE)*$E83), 0, VLOOKUP(VLOOKUP($A83, 'E4 TB Allocation Details'!$A$18:$L$214, MATCH("Misc ID", 'E4 TB Allocation Details'!$A$18:$L$18, 0),FALSE), 'E2 Allocators'!$B$15:$W$358, MATCH('O5 Details by Class &amp; Accounts'!BL$18, 'E2 Allocators'!$B$15:$W$15, 0),FALSE)*$E83)</f>
        <v>0</v>
      </c>
      <c r="BM83" s="2186">
        <f>IF(ISERROR(VLOOKUP(VLOOKUP($A83, 'E4 TB Allocation Details'!$A$18:$L$214, MATCH("Misc ID", 'E4 TB Allocation Details'!$A$18:$L$18, 0),FALSE), 'E2 Allocators'!$B$15:$W$358, MATCH('O5 Details by Class &amp; Accounts'!BM$18, 'E2 Allocators'!$B$15:$W$15, 0),FALSE)*$E83), 0, VLOOKUP(VLOOKUP($A83, 'E4 TB Allocation Details'!$A$18:$L$214, MATCH("Misc ID", 'E4 TB Allocation Details'!$A$18:$L$18, 0),FALSE), 'E2 Allocators'!$B$15:$W$358, MATCH('O5 Details by Class &amp; Accounts'!BM$18, 'E2 Allocators'!$B$15:$W$15, 0),FALSE)*$E83)</f>
        <v>0</v>
      </c>
      <c r="BN83" s="2186">
        <f>IF(ISERROR(VLOOKUP(VLOOKUP($A83, 'E4 TB Allocation Details'!$A$18:$L$214, MATCH("Misc ID", 'E4 TB Allocation Details'!$A$18:$L$18, 0),FALSE), 'E2 Allocators'!$B$15:$W$358, MATCH('O5 Details by Class &amp; Accounts'!BN$18, 'E2 Allocators'!$B$15:$W$15, 0),FALSE)*$E83), 0, VLOOKUP(VLOOKUP($A83, 'E4 TB Allocation Details'!$A$18:$L$214, MATCH("Misc ID", 'E4 TB Allocation Details'!$A$18:$L$18, 0),FALSE), 'E2 Allocators'!$B$15:$W$358, MATCH('O5 Details by Class &amp; Accounts'!BN$18, 'E2 Allocators'!$B$15:$W$15, 0),FALSE)*$E83)</f>
        <v>0</v>
      </c>
      <c r="BO83" s="2186">
        <f>IF(ISERROR(VLOOKUP(VLOOKUP($A83, 'E4 TB Allocation Details'!$A$18:$L$214, MATCH("Misc ID", 'E4 TB Allocation Details'!$A$18:$L$18, 0),FALSE), 'E2 Allocators'!$B$15:$W$358, MATCH('O5 Details by Class &amp; Accounts'!BO$18, 'E2 Allocators'!$B$15:$W$15, 0),FALSE)*$E83), 0, VLOOKUP(VLOOKUP($A83, 'E4 TB Allocation Details'!$A$18:$L$214, MATCH("Misc ID", 'E4 TB Allocation Details'!$A$18:$L$18, 0),FALSE), 'E2 Allocators'!$B$15:$W$358, MATCH('O5 Details by Class &amp; Accounts'!BO$18, 'E2 Allocators'!$B$15:$W$15, 0),FALSE)*$E83)</f>
        <v>0</v>
      </c>
      <c r="BP83" s="2186">
        <f>IF(ISERROR(VLOOKUP(VLOOKUP($A83, 'E4 TB Allocation Details'!$A$18:$L$214, MATCH("Misc ID", 'E4 TB Allocation Details'!$A$18:$L$18, 0),FALSE), 'E2 Allocators'!$B$15:$W$358, MATCH('O5 Details by Class &amp; Accounts'!BP$18, 'E2 Allocators'!$B$15:$W$15, 0),FALSE)*$E83), 0, VLOOKUP(VLOOKUP($A83, 'E4 TB Allocation Details'!$A$18:$L$214, MATCH("Misc ID", 'E4 TB Allocation Details'!$A$18:$L$18, 0),FALSE), 'E2 Allocators'!$B$15:$W$358, MATCH('O5 Details by Class &amp; Accounts'!BP$18, 'E2 Allocators'!$B$15:$W$15, 0),FALSE)*$E83)</f>
        <v>0</v>
      </c>
      <c r="BQ83" s="2186">
        <f>IF(ISERROR(VLOOKUP(VLOOKUP($A83, 'E4 TB Allocation Details'!$A$18:$L$214, MATCH("Misc ID", 'E4 TB Allocation Details'!$A$18:$L$18, 0),FALSE), 'E2 Allocators'!$B$15:$W$358, MATCH('O5 Details by Class &amp; Accounts'!BQ$18, 'E2 Allocators'!$B$15:$W$15, 0),FALSE)*$E83), 0, VLOOKUP(VLOOKUP($A83, 'E4 TB Allocation Details'!$A$18:$L$214, MATCH("Misc ID", 'E4 TB Allocation Details'!$A$18:$L$18, 0),FALSE), 'E2 Allocators'!$B$15:$W$358, MATCH('O5 Details by Class &amp; Accounts'!BQ$18, 'E2 Allocators'!$B$15:$W$15, 0),FALSE)*$E83)</f>
        <v>0</v>
      </c>
      <c r="BR83" s="2186">
        <f>IF(ISERROR(VLOOKUP(VLOOKUP($A83, 'E4 TB Allocation Details'!$A$18:$L$214, MATCH("Misc ID", 'E4 TB Allocation Details'!$A$18:$L$18, 0),FALSE), 'E2 Allocators'!$B$15:$W$358, MATCH('O5 Details by Class &amp; Accounts'!BR$18, 'E2 Allocators'!$B$15:$W$15, 0),FALSE)*$E83), 0, VLOOKUP(VLOOKUP($A83, 'E4 TB Allocation Details'!$A$18:$L$214, MATCH("Misc ID", 'E4 TB Allocation Details'!$A$18:$L$18, 0),FALSE), 'E2 Allocators'!$B$15:$W$358, MATCH('O5 Details by Class &amp; Accounts'!BR$18, 'E2 Allocators'!$B$15:$W$15, 0),FALSE)*$E83)</f>
        <v>0</v>
      </c>
      <c r="BS83" s="2186">
        <f t="shared" ref="BS83:BS89" si="18">SUM(AY83:BR83)</f>
        <v>-3590632.6924934597</v>
      </c>
      <c r="BT83" s="2186">
        <f>IF(ISERROR(VLOOKUP(VLOOKUP($A83, 'E4 TB Allocation Details'!$A$18:$L$214, MATCH("A &amp; G ID", 'E4 TB Allocation Details'!$A$18:$L$18, 0),FALSE), 'E2 Allocators'!$B$15:$W$358, MATCH('O5 Details by Class &amp; Accounts'!BT$18, 'E2 Allocators'!$B$15:$W$15, 0),FALSE)*$E83), 0, VLOOKUP(VLOOKUP($A83, 'E4 TB Allocation Details'!$A$18:$L$214, MATCH("A &amp; G ID", 'E4 TB Allocation Details'!$A$18:$L$18, 0),FALSE), 'E2 Allocators'!$B$15:$W$358, MATCH('O5 Details by Class &amp; Accounts'!BT$18, 'E2 Allocators'!$B$15:$W$15, 0),FALSE)*$E83)</f>
        <v>0</v>
      </c>
      <c r="BU83" s="2186">
        <f>IF(ISERROR(VLOOKUP(VLOOKUP($A83, 'E4 TB Allocation Details'!$A$18:$L$214, MATCH("A &amp; G ID", 'E4 TB Allocation Details'!$A$18:$L$18, 0),FALSE), 'E2 Allocators'!$B$15:$W$358, MATCH('O5 Details by Class &amp; Accounts'!BU$18, 'E2 Allocators'!$B$15:$W$15, 0),FALSE)*$E83), 0, VLOOKUP(VLOOKUP($A83, 'E4 TB Allocation Details'!$A$18:$L$214, MATCH("A &amp; G ID", 'E4 TB Allocation Details'!$A$18:$L$18, 0),FALSE), 'E2 Allocators'!$B$15:$W$358, MATCH('O5 Details by Class &amp; Accounts'!BU$18, 'E2 Allocators'!$B$15:$W$15, 0),FALSE)*$E83)</f>
        <v>0</v>
      </c>
      <c r="BV83" s="2186">
        <f>IF(ISERROR(VLOOKUP(VLOOKUP($A83, 'E4 TB Allocation Details'!$A$18:$L$214, MATCH("A &amp; G ID", 'E4 TB Allocation Details'!$A$18:$L$18, 0),FALSE), 'E2 Allocators'!$B$15:$W$358, MATCH('O5 Details by Class &amp; Accounts'!BV$18, 'E2 Allocators'!$B$15:$W$15, 0),FALSE)*$E83), 0, VLOOKUP(VLOOKUP($A83, 'E4 TB Allocation Details'!$A$18:$L$214, MATCH("A &amp; G ID", 'E4 TB Allocation Details'!$A$18:$L$18, 0),FALSE), 'E2 Allocators'!$B$15:$W$358, MATCH('O5 Details by Class &amp; Accounts'!BV$18, 'E2 Allocators'!$B$15:$W$15, 0),FALSE)*$E83)</f>
        <v>0</v>
      </c>
      <c r="BW83" s="2186">
        <f>IF(ISERROR(VLOOKUP(VLOOKUP($A83, 'E4 TB Allocation Details'!$A$18:$L$214, MATCH("A &amp; G ID", 'E4 TB Allocation Details'!$A$18:$L$18, 0),FALSE), 'E2 Allocators'!$B$15:$W$358, MATCH('O5 Details by Class &amp; Accounts'!BW$18, 'E2 Allocators'!$B$15:$W$15, 0),FALSE)*$E83), 0, VLOOKUP(VLOOKUP($A83, 'E4 TB Allocation Details'!$A$18:$L$214, MATCH("A &amp; G ID", 'E4 TB Allocation Details'!$A$18:$L$18, 0),FALSE), 'E2 Allocators'!$B$15:$W$358, MATCH('O5 Details by Class &amp; Accounts'!BW$18, 'E2 Allocators'!$B$15:$W$15, 0),FALSE)*$E83)</f>
        <v>0</v>
      </c>
      <c r="BX83" s="2186">
        <f>IF(ISERROR(VLOOKUP(VLOOKUP($A83, 'E4 TB Allocation Details'!$A$18:$L$214, MATCH("A &amp; G ID", 'E4 TB Allocation Details'!$A$18:$L$18, 0),FALSE), 'E2 Allocators'!$B$15:$W$358, MATCH('O5 Details by Class &amp; Accounts'!BX$18, 'E2 Allocators'!$B$15:$W$15, 0),FALSE)*$E83), 0, VLOOKUP(VLOOKUP($A83, 'E4 TB Allocation Details'!$A$18:$L$214, MATCH("A &amp; G ID", 'E4 TB Allocation Details'!$A$18:$L$18, 0),FALSE), 'E2 Allocators'!$B$15:$W$358, MATCH('O5 Details by Class &amp; Accounts'!BX$18, 'E2 Allocators'!$B$15:$W$15, 0),FALSE)*$E83)</f>
        <v>0</v>
      </c>
      <c r="BY83" s="2186">
        <f>IF(ISERROR(VLOOKUP(VLOOKUP($A83, 'E4 TB Allocation Details'!$A$18:$L$214, MATCH("A &amp; G ID", 'E4 TB Allocation Details'!$A$18:$L$18, 0),FALSE), 'E2 Allocators'!$B$15:$W$358, MATCH('O5 Details by Class &amp; Accounts'!BY$18, 'E2 Allocators'!$B$15:$W$15, 0),FALSE)*$E83), 0, VLOOKUP(VLOOKUP($A83, 'E4 TB Allocation Details'!$A$18:$L$214, MATCH("A &amp; G ID", 'E4 TB Allocation Details'!$A$18:$L$18, 0),FALSE), 'E2 Allocators'!$B$15:$W$358, MATCH('O5 Details by Class &amp; Accounts'!BY$18, 'E2 Allocators'!$B$15:$W$15, 0),FALSE)*$E83)</f>
        <v>0</v>
      </c>
      <c r="BZ83" s="2186">
        <f>IF(ISERROR(VLOOKUP(VLOOKUP($A83, 'E4 TB Allocation Details'!$A$18:$L$214, MATCH("A &amp; G ID", 'E4 TB Allocation Details'!$A$18:$L$18, 0),FALSE), 'E2 Allocators'!$B$15:$W$358, MATCH('O5 Details by Class &amp; Accounts'!BZ$18, 'E2 Allocators'!$B$15:$W$15, 0),FALSE)*$E83), 0, VLOOKUP(VLOOKUP($A83, 'E4 TB Allocation Details'!$A$18:$L$214, MATCH("A &amp; G ID", 'E4 TB Allocation Details'!$A$18:$L$18, 0),FALSE), 'E2 Allocators'!$B$15:$W$358, MATCH('O5 Details by Class &amp; Accounts'!BZ$18, 'E2 Allocators'!$B$15:$W$15, 0),FALSE)*$E83)</f>
        <v>0</v>
      </c>
      <c r="CA83" s="2186">
        <f>IF(ISERROR(VLOOKUP(VLOOKUP($A83, 'E4 TB Allocation Details'!$A$18:$L$214, MATCH("A &amp; G ID", 'E4 TB Allocation Details'!$A$18:$L$18, 0),FALSE), 'E2 Allocators'!$B$15:$W$358, MATCH('O5 Details by Class &amp; Accounts'!CA$18, 'E2 Allocators'!$B$15:$W$15, 0),FALSE)*$E83), 0, VLOOKUP(VLOOKUP($A83, 'E4 TB Allocation Details'!$A$18:$L$214, MATCH("A &amp; G ID", 'E4 TB Allocation Details'!$A$18:$L$18, 0),FALSE), 'E2 Allocators'!$B$15:$W$358, MATCH('O5 Details by Class &amp; Accounts'!CA$18, 'E2 Allocators'!$B$15:$W$15, 0),FALSE)*$E83)</f>
        <v>0</v>
      </c>
      <c r="CB83" s="2186">
        <f>IF(ISERROR(VLOOKUP(VLOOKUP($A83, 'E4 TB Allocation Details'!$A$18:$L$214, MATCH("A &amp; G ID", 'E4 TB Allocation Details'!$A$18:$L$18, 0),FALSE), 'E2 Allocators'!$B$15:$W$358, MATCH('O5 Details by Class &amp; Accounts'!CB$18, 'E2 Allocators'!$B$15:$W$15, 0),FALSE)*$E83), 0, VLOOKUP(VLOOKUP($A83, 'E4 TB Allocation Details'!$A$18:$L$214, MATCH("A &amp; G ID", 'E4 TB Allocation Details'!$A$18:$L$18, 0),FALSE), 'E2 Allocators'!$B$15:$W$358, MATCH('O5 Details by Class &amp; Accounts'!CB$18, 'E2 Allocators'!$B$15:$W$15, 0),FALSE)*$E83)</f>
        <v>0</v>
      </c>
      <c r="CC83" s="2186">
        <f>IF(ISERROR(VLOOKUP(VLOOKUP($A83, 'E4 TB Allocation Details'!$A$18:$L$214, MATCH("A &amp; G ID", 'E4 TB Allocation Details'!$A$18:$L$18, 0),FALSE), 'E2 Allocators'!$B$15:$W$358, MATCH('O5 Details by Class &amp; Accounts'!CC$18, 'E2 Allocators'!$B$15:$W$15, 0),FALSE)*$E83), 0, VLOOKUP(VLOOKUP($A83, 'E4 TB Allocation Details'!$A$18:$L$214, MATCH("A &amp; G ID", 'E4 TB Allocation Details'!$A$18:$L$18, 0),FALSE), 'E2 Allocators'!$B$15:$W$358, MATCH('O5 Details by Class &amp; Accounts'!CC$18, 'E2 Allocators'!$B$15:$W$15, 0),FALSE)*$E83)</f>
        <v>0</v>
      </c>
      <c r="CD83" s="2186">
        <f>IF(ISERROR(VLOOKUP(VLOOKUP($A83, 'E4 TB Allocation Details'!$A$18:$L$214, MATCH("A &amp; G ID", 'E4 TB Allocation Details'!$A$18:$L$18, 0),FALSE), 'E2 Allocators'!$B$15:$W$358, MATCH('O5 Details by Class &amp; Accounts'!CD$18, 'E2 Allocators'!$B$15:$W$15, 0),FALSE)*$E83), 0, VLOOKUP(VLOOKUP($A83, 'E4 TB Allocation Details'!$A$18:$L$214, MATCH("A &amp; G ID", 'E4 TB Allocation Details'!$A$18:$L$18, 0),FALSE), 'E2 Allocators'!$B$15:$W$358, MATCH('O5 Details by Class &amp; Accounts'!CD$18, 'E2 Allocators'!$B$15:$W$15, 0),FALSE)*$E83)</f>
        <v>0</v>
      </c>
      <c r="CE83" s="2186">
        <f>IF(ISERROR(VLOOKUP(VLOOKUP($A83, 'E4 TB Allocation Details'!$A$18:$L$214, MATCH("A &amp; G ID", 'E4 TB Allocation Details'!$A$18:$L$18, 0),FALSE), 'E2 Allocators'!$B$15:$W$358, MATCH('O5 Details by Class &amp; Accounts'!CE$18, 'E2 Allocators'!$B$15:$W$15, 0),FALSE)*$E83), 0, VLOOKUP(VLOOKUP($A83, 'E4 TB Allocation Details'!$A$18:$L$214, MATCH("A &amp; G ID", 'E4 TB Allocation Details'!$A$18:$L$18, 0),FALSE), 'E2 Allocators'!$B$15:$W$358, MATCH('O5 Details by Class &amp; Accounts'!CE$18, 'E2 Allocators'!$B$15:$W$15, 0),FALSE)*$E83)</f>
        <v>0</v>
      </c>
      <c r="CF83" s="2186">
        <f>IF(ISERROR(VLOOKUP(VLOOKUP($A83, 'E4 TB Allocation Details'!$A$18:$L$214, MATCH("A &amp; G ID", 'E4 TB Allocation Details'!$A$18:$L$18, 0),FALSE), 'E2 Allocators'!$B$15:$W$358, MATCH('O5 Details by Class &amp; Accounts'!CF$18, 'E2 Allocators'!$B$15:$W$15, 0),FALSE)*$E83), 0, VLOOKUP(VLOOKUP($A83, 'E4 TB Allocation Details'!$A$18:$L$214, MATCH("A &amp; G ID", 'E4 TB Allocation Details'!$A$18:$L$18, 0),FALSE), 'E2 Allocators'!$B$15:$W$358, MATCH('O5 Details by Class &amp; Accounts'!CF$18, 'E2 Allocators'!$B$15:$W$15, 0),FALSE)*$E83)</f>
        <v>0</v>
      </c>
      <c r="CG83" s="2186">
        <f>IF(ISERROR(VLOOKUP(VLOOKUP($A83, 'E4 TB Allocation Details'!$A$18:$L$214, MATCH("A &amp; G ID", 'E4 TB Allocation Details'!$A$18:$L$18, 0),FALSE), 'E2 Allocators'!$B$15:$W$358, MATCH('O5 Details by Class &amp; Accounts'!CG$18, 'E2 Allocators'!$B$15:$W$15, 0),FALSE)*$E83), 0, VLOOKUP(VLOOKUP($A83, 'E4 TB Allocation Details'!$A$18:$L$214, MATCH("A &amp; G ID", 'E4 TB Allocation Details'!$A$18:$L$18, 0),FALSE), 'E2 Allocators'!$B$15:$W$358, MATCH('O5 Details by Class &amp; Accounts'!CG$18, 'E2 Allocators'!$B$15:$W$15, 0),FALSE)*$E83)</f>
        <v>0</v>
      </c>
      <c r="CH83" s="2186">
        <f>IF(ISERROR(VLOOKUP(VLOOKUP($A83, 'E4 TB Allocation Details'!$A$18:$L$214, MATCH("A &amp; G ID", 'E4 TB Allocation Details'!$A$18:$L$18, 0),FALSE), 'E2 Allocators'!$B$15:$W$358, MATCH('O5 Details by Class &amp; Accounts'!CH$18, 'E2 Allocators'!$B$15:$W$15, 0),FALSE)*$E83), 0, VLOOKUP(VLOOKUP($A83, 'E4 TB Allocation Details'!$A$18:$L$214, MATCH("A &amp; G ID", 'E4 TB Allocation Details'!$A$18:$L$18, 0),FALSE), 'E2 Allocators'!$B$15:$W$358, MATCH('O5 Details by Class &amp; Accounts'!CH$18, 'E2 Allocators'!$B$15:$W$15, 0),FALSE)*$E83)</f>
        <v>0</v>
      </c>
      <c r="CI83" s="2186">
        <f>IF(ISERROR(VLOOKUP(VLOOKUP($A83, 'E4 TB Allocation Details'!$A$18:$L$214, MATCH("A &amp; G ID", 'E4 TB Allocation Details'!$A$18:$L$18, 0),FALSE), 'E2 Allocators'!$B$15:$W$358, MATCH('O5 Details by Class &amp; Accounts'!CI$18, 'E2 Allocators'!$B$15:$W$15, 0),FALSE)*$E83), 0, VLOOKUP(VLOOKUP($A83, 'E4 TB Allocation Details'!$A$18:$L$214, MATCH("A &amp; G ID", 'E4 TB Allocation Details'!$A$18:$L$18, 0),FALSE), 'E2 Allocators'!$B$15:$W$358, MATCH('O5 Details by Class &amp; Accounts'!CI$18, 'E2 Allocators'!$B$15:$W$15, 0),FALSE)*$E83)</f>
        <v>0</v>
      </c>
      <c r="CJ83" s="2186">
        <f>IF(ISERROR(VLOOKUP(VLOOKUP($A83, 'E4 TB Allocation Details'!$A$18:$L$214, MATCH("A &amp; G ID", 'E4 TB Allocation Details'!$A$18:$L$18, 0),FALSE), 'E2 Allocators'!$B$15:$W$358, MATCH('O5 Details by Class &amp; Accounts'!CJ$18, 'E2 Allocators'!$B$15:$W$15, 0),FALSE)*$E83), 0, VLOOKUP(VLOOKUP($A83, 'E4 TB Allocation Details'!$A$18:$L$214, MATCH("A &amp; G ID", 'E4 TB Allocation Details'!$A$18:$L$18, 0),FALSE), 'E2 Allocators'!$B$15:$W$358, MATCH('O5 Details by Class &amp; Accounts'!CJ$18, 'E2 Allocators'!$B$15:$W$15, 0),FALSE)*$E83)</f>
        <v>0</v>
      </c>
      <c r="CK83" s="2186">
        <f>IF(ISERROR(VLOOKUP(VLOOKUP($A83, 'E4 TB Allocation Details'!$A$18:$L$214, MATCH("A &amp; G ID", 'E4 TB Allocation Details'!$A$18:$L$18, 0),FALSE), 'E2 Allocators'!$B$15:$W$358, MATCH('O5 Details by Class &amp; Accounts'!CK$18, 'E2 Allocators'!$B$15:$W$15, 0),FALSE)*$E83), 0, VLOOKUP(VLOOKUP($A83, 'E4 TB Allocation Details'!$A$18:$L$214, MATCH("A &amp; G ID", 'E4 TB Allocation Details'!$A$18:$L$18, 0),FALSE), 'E2 Allocators'!$B$15:$W$358, MATCH('O5 Details by Class &amp; Accounts'!CK$18, 'E2 Allocators'!$B$15:$W$15, 0),FALSE)*$E83)</f>
        <v>0</v>
      </c>
      <c r="CL83" s="2186">
        <f>IF(ISERROR(VLOOKUP(VLOOKUP($A83, 'E4 TB Allocation Details'!$A$18:$L$214, MATCH("A &amp; G ID", 'E4 TB Allocation Details'!$A$18:$L$18, 0),FALSE), 'E2 Allocators'!$B$15:$W$358, MATCH('O5 Details by Class &amp; Accounts'!CL$18, 'E2 Allocators'!$B$15:$W$15, 0),FALSE)*$E83), 0, VLOOKUP(VLOOKUP($A83, 'E4 TB Allocation Details'!$A$18:$L$214, MATCH("A &amp; G ID", 'E4 TB Allocation Details'!$A$18:$L$18, 0),FALSE), 'E2 Allocators'!$B$15:$W$358, MATCH('O5 Details by Class &amp; Accounts'!CL$18, 'E2 Allocators'!$B$15:$W$15, 0),FALSE)*$E83)</f>
        <v>0</v>
      </c>
      <c r="CM83" s="2186">
        <f>IF(ISERROR(VLOOKUP(VLOOKUP($A83, 'E4 TB Allocation Details'!$A$18:$L$214, MATCH("A &amp; G ID", 'E4 TB Allocation Details'!$A$18:$L$18, 0),FALSE), 'E2 Allocators'!$B$15:$W$358, MATCH('O5 Details by Class &amp; Accounts'!CM$18, 'E2 Allocators'!$B$15:$W$15, 0),FALSE)*$E83), 0, VLOOKUP(VLOOKUP($A83, 'E4 TB Allocation Details'!$A$18:$L$214, MATCH("A &amp; G ID", 'E4 TB Allocation Details'!$A$18:$L$18, 0),FALSE), 'E2 Allocators'!$B$15:$W$358, MATCH('O5 Details by Class &amp; Accounts'!CM$18, 'E2 Allocators'!$B$15:$W$15, 0),FALSE)*$E83)</f>
        <v>0</v>
      </c>
      <c r="CN83" s="2186">
        <f t="shared" si="16"/>
        <v>0</v>
      </c>
      <c r="CO83" s="2187">
        <f t="shared" ref="CO83:CO89" si="19">+E83-AC83-AX83-BS83-CN83</f>
        <v>0</v>
      </c>
      <c r="CQ83" s="1625" t="s">
        <v>1186</v>
      </c>
    </row>
    <row r="84" spans="1:95" s="54" customFormat="1" ht="12.75" x14ac:dyDescent="0.2">
      <c r="A84" s="994"/>
      <c r="B84" s="1895" t="s">
        <v>1615</v>
      </c>
      <c r="C84" s="2184"/>
      <c r="D84" s="2185"/>
      <c r="E84" s="2184"/>
      <c r="F84" s="2186"/>
      <c r="G84" s="2186"/>
      <c r="H84" s="2186"/>
      <c r="I84" s="2186"/>
      <c r="J84" s="2186"/>
      <c r="K84" s="2186"/>
      <c r="L84" s="2186"/>
      <c r="M84" s="2186"/>
      <c r="N84" s="2186"/>
      <c r="O84" s="2186"/>
      <c r="P84" s="2186"/>
      <c r="Q84" s="2186"/>
      <c r="R84" s="2186"/>
      <c r="S84" s="2186"/>
      <c r="T84" s="2186"/>
      <c r="U84" s="2186"/>
      <c r="V84" s="2186"/>
      <c r="W84" s="2186"/>
      <c r="X84" s="2186"/>
      <c r="Y84" s="2186"/>
      <c r="Z84" s="2186"/>
      <c r="AA84" s="2186"/>
      <c r="AB84" s="2186"/>
      <c r="AC84" s="2186"/>
      <c r="AD84" s="2186"/>
      <c r="AE84" s="2186"/>
      <c r="AF84" s="2186"/>
      <c r="AG84" s="2186"/>
      <c r="AH84" s="2186"/>
      <c r="AI84" s="2186"/>
      <c r="AJ84" s="2186"/>
      <c r="AK84" s="2186"/>
      <c r="AL84" s="2186"/>
      <c r="AM84" s="2186"/>
      <c r="AN84" s="2186"/>
      <c r="AO84" s="2186"/>
      <c r="AP84" s="2186"/>
      <c r="AQ84" s="2186"/>
      <c r="AR84" s="2186"/>
      <c r="AS84" s="2186"/>
      <c r="AT84" s="2186"/>
      <c r="AU84" s="2186"/>
      <c r="AV84" s="2186"/>
      <c r="AW84" s="2186"/>
      <c r="AX84" s="2186"/>
      <c r="AY84" s="2186"/>
      <c r="AZ84" s="2186"/>
      <c r="BA84" s="2186"/>
      <c r="BB84" s="2186"/>
      <c r="BC84" s="2186"/>
      <c r="BD84" s="2186"/>
      <c r="BE84" s="2186"/>
      <c r="BF84" s="2186"/>
      <c r="BG84" s="2186"/>
      <c r="BH84" s="2186"/>
      <c r="BI84" s="2186"/>
      <c r="BJ84" s="2186"/>
      <c r="BK84" s="2186"/>
      <c r="BL84" s="2186"/>
      <c r="BM84" s="2186"/>
      <c r="BN84" s="2186"/>
      <c r="BO84" s="2186"/>
      <c r="BP84" s="2186"/>
      <c r="BQ84" s="2186"/>
      <c r="BR84" s="2186"/>
      <c r="BS84" s="2186"/>
      <c r="BT84" s="2186"/>
      <c r="BU84" s="2186"/>
      <c r="BV84" s="2186"/>
      <c r="BW84" s="2186"/>
      <c r="BX84" s="2186"/>
      <c r="BY84" s="2186"/>
      <c r="BZ84" s="2186"/>
      <c r="CA84" s="2186"/>
      <c r="CB84" s="2186"/>
      <c r="CC84" s="2186"/>
      <c r="CD84" s="2186"/>
      <c r="CE84" s="2186"/>
      <c r="CF84" s="2186"/>
      <c r="CG84" s="2186"/>
      <c r="CH84" s="2186"/>
      <c r="CI84" s="2186"/>
      <c r="CJ84" s="2186"/>
      <c r="CK84" s="2186"/>
      <c r="CL84" s="2186"/>
      <c r="CM84" s="2186"/>
      <c r="CN84" s="2186"/>
      <c r="CO84" s="2187"/>
      <c r="CQ84" s="1625"/>
    </row>
    <row r="85" spans="1:95" s="54" customFormat="1" ht="12.75" x14ac:dyDescent="0.2">
      <c r="A85" s="994">
        <v>4080</v>
      </c>
      <c r="B85" s="995" t="s">
        <v>1595</v>
      </c>
      <c r="C85" s="2184">
        <f>IF(ISERROR(VLOOKUP($A85,'I3 TB Data'!$A$19:$H$483,MATCH('O5 Details by Class &amp; Accounts'!$C$18, 'I3 TB Data'!$A$19:$H$19,0),0)), 0, VLOOKUP($A85,'I3 TB Data'!$A$19:$H$483,MATCH('O5 Details by Class &amp; Accounts'!$C$18,'I3 TB Data'!$A$19:$H$19,0),0))</f>
        <v>-23197535.6434526</v>
      </c>
      <c r="D85" s="2185"/>
      <c r="E85" s="2184">
        <f>C85+D85</f>
        <v>-23197535.6434526</v>
      </c>
      <c r="F85" s="2186">
        <f>IF(ISERROR(VLOOKUP($A85, 'E1 Categorization'!A34:E125, MATCH("Customer Component", 'E1 Categorization'!$A$33:$E$33,0), 0)), 0, IF(VLOOKUP($A85, 'E1 Categorization'!A34:E125, MATCH("Customer Component", 'E1 Categorization'!$A$33:$E$33,0), 0)=0, 'O5 Details by Class &amp; Accounts'!$E85, IF(AND(VLOOKUP($A85, 'E1 Categorization'!A34:E125, MATCH("Customer Component", 'E1 Categorization'!$A$33:$E$33,0), 0) &gt;0, VLOOKUP($A85, 'E1 Categorization'!A34:E125, MATCH("Customer Component", 'E1 Categorization'!$A$33:$E$33,0), 0)&lt;1), 'O5 Details by Class &amp; Accounts'!$E85*(1-VLOOKUP($A85, 'E1 Categorization'!A34:E125, MATCH("Customer Component", 'E1 Categorization'!$A$33:$E$33,0), 0)), 0)))</f>
        <v>0</v>
      </c>
      <c r="G85" s="2186">
        <f>IF(ISERROR(VLOOKUP($A85, 'E1 Categorization'!A34:E125, MATCH("Customer Component", 'E1 Categorization'!$A$33:$E$33,0), 0)),0, IF(VLOOKUP($A85, 'E1 Categorization'!A34:E125, MATCH("Customer Component", 'E1 Categorization'!$A$33:$E$33,0), 0)=0, 0, IF(AND(VLOOKUP($A85, 'E1 Categorization'!A34:E125, MATCH("Customer Component", 'E1 Categorization'!$A$33:$E$33,0), 0) &gt;0, VLOOKUP($A85, 'E1 Categorization'!A34:E125, MATCH("Customer Component", 'E1 Categorization'!$A$33:$E$33,0), 0)&lt;1), 'O5 Details by Class &amp; Accounts'!$E85*(VLOOKUP($A85, 'E1 Categorization'!A34:E125, MATCH("Customer Component", 'E1 Categorization'!$A$33:$E$33,0), 0)), 'O5 Details by Class &amp; Accounts'!$E85)))</f>
        <v>0</v>
      </c>
      <c r="H85" s="2186">
        <f>F85+G85</f>
        <v>0</v>
      </c>
      <c r="I85" s="2186">
        <f>IF(ISERROR(VLOOKUP(VLOOKUP($A85, 'E4 TB Allocation Details'!$A$18:$L$214, MATCH("Demand ID", 'E4 TB Allocation Details'!$A$18:$L$18, 0),FALSE), 'E2 Allocators'!$B$15:$W$358, MATCH('O5 Details by Class &amp; Accounts'!I$18, 'E2 Allocators'!$B$15:$W$15, 0),FALSE)*$F85), 0, VLOOKUP(VLOOKUP($A85, 'E4 TB Allocation Details'!$A$18:$L$214, MATCH("Demand ID", 'E4 TB Allocation Details'!$A$18:$L$18, 0),FALSE), 'E2 Allocators'!$B$15:$W$358, MATCH('O5 Details by Class &amp; Accounts'!I$18, 'E2 Allocators'!$B$15:$W$15, 0),FALSE)*$F85)</f>
        <v>0</v>
      </c>
      <c r="J85" s="2186">
        <f>IF(ISERROR(VLOOKUP(VLOOKUP($A85, 'E4 TB Allocation Details'!$A$18:$L$214, MATCH("Demand ID", 'E4 TB Allocation Details'!$A$18:$L$18, 0),FALSE), 'E2 Allocators'!$B$15:$W$358, MATCH('O5 Details by Class &amp; Accounts'!J$18, 'E2 Allocators'!$B$15:$W$15, 0),FALSE)*$F85), 0, VLOOKUP(VLOOKUP($A85, 'E4 TB Allocation Details'!$A$18:$L$214, MATCH("Demand ID", 'E4 TB Allocation Details'!$A$18:$L$18, 0),FALSE), 'E2 Allocators'!$B$15:$W$358, MATCH('O5 Details by Class &amp; Accounts'!J$18, 'E2 Allocators'!$B$15:$W$15, 0),FALSE)*$F85)</f>
        <v>0</v>
      </c>
      <c r="K85" s="2186">
        <f>IF(ISERROR(VLOOKUP(VLOOKUP($A85, 'E4 TB Allocation Details'!$A$18:$L$214, MATCH("Demand ID", 'E4 TB Allocation Details'!$A$18:$L$18, 0),FALSE), 'E2 Allocators'!$B$15:$W$358, MATCH('O5 Details by Class &amp; Accounts'!K$18, 'E2 Allocators'!$B$15:$W$15, 0),FALSE)*$F85), 0, VLOOKUP(VLOOKUP($A85, 'E4 TB Allocation Details'!$A$18:$L$214, MATCH("Demand ID", 'E4 TB Allocation Details'!$A$18:$L$18, 0),FALSE), 'E2 Allocators'!$B$15:$W$358, MATCH('O5 Details by Class &amp; Accounts'!K$18, 'E2 Allocators'!$B$15:$W$15, 0),FALSE)*$F85)</f>
        <v>0</v>
      </c>
      <c r="L85" s="2186">
        <f>IF(ISERROR(VLOOKUP(VLOOKUP($A85, 'E4 TB Allocation Details'!$A$18:$L$214, MATCH("Demand ID", 'E4 TB Allocation Details'!$A$18:$L$18, 0),FALSE), 'E2 Allocators'!$B$15:$W$358, MATCH('O5 Details by Class &amp; Accounts'!L$18, 'E2 Allocators'!$B$15:$W$15, 0),FALSE)*$F85), 0, VLOOKUP(VLOOKUP($A85, 'E4 TB Allocation Details'!$A$18:$L$214, MATCH("Demand ID", 'E4 TB Allocation Details'!$A$18:$L$18, 0),FALSE), 'E2 Allocators'!$B$15:$W$358, MATCH('O5 Details by Class &amp; Accounts'!L$18, 'E2 Allocators'!$B$15:$W$15, 0),FALSE)*$F85)</f>
        <v>0</v>
      </c>
      <c r="M85" s="2186">
        <f>IF(ISERROR(VLOOKUP(VLOOKUP($A85, 'E4 TB Allocation Details'!$A$18:$L$214, MATCH("Demand ID", 'E4 TB Allocation Details'!$A$18:$L$18, 0),FALSE), 'E2 Allocators'!$B$15:$W$358, MATCH('O5 Details by Class &amp; Accounts'!M$18, 'E2 Allocators'!$B$15:$W$15, 0),FALSE)*$F85), 0, VLOOKUP(VLOOKUP($A85, 'E4 TB Allocation Details'!$A$18:$L$214, MATCH("Demand ID", 'E4 TB Allocation Details'!$A$18:$L$18, 0),FALSE), 'E2 Allocators'!$B$15:$W$358, MATCH('O5 Details by Class &amp; Accounts'!M$18, 'E2 Allocators'!$B$15:$W$15, 0),FALSE)*$F85)</f>
        <v>0</v>
      </c>
      <c r="N85" s="2186">
        <f>IF(ISERROR(VLOOKUP(VLOOKUP($A85, 'E4 TB Allocation Details'!$A$18:$L$214, MATCH("Demand ID", 'E4 TB Allocation Details'!$A$18:$L$18, 0),FALSE), 'E2 Allocators'!$B$15:$W$358, MATCH('O5 Details by Class &amp; Accounts'!N$18, 'E2 Allocators'!$B$15:$W$15, 0),FALSE)*$F85), 0, VLOOKUP(VLOOKUP($A85, 'E4 TB Allocation Details'!$A$18:$L$214, MATCH("Demand ID", 'E4 TB Allocation Details'!$A$18:$L$18, 0),FALSE), 'E2 Allocators'!$B$15:$W$358, MATCH('O5 Details by Class &amp; Accounts'!N$18, 'E2 Allocators'!$B$15:$W$15, 0),FALSE)*$F85)</f>
        <v>0</v>
      </c>
      <c r="O85" s="2186">
        <f>IF(ISERROR(VLOOKUP(VLOOKUP($A85, 'E4 TB Allocation Details'!$A$18:$L$214, MATCH("Demand ID", 'E4 TB Allocation Details'!$A$18:$L$18, 0),FALSE), 'E2 Allocators'!$B$15:$W$358, MATCH('O5 Details by Class &amp; Accounts'!O$18, 'E2 Allocators'!$B$15:$W$15, 0),FALSE)*$F85), 0, VLOOKUP(VLOOKUP($A85, 'E4 TB Allocation Details'!$A$18:$L$214, MATCH("Demand ID", 'E4 TB Allocation Details'!$A$18:$L$18, 0),FALSE), 'E2 Allocators'!$B$15:$W$358, MATCH('O5 Details by Class &amp; Accounts'!O$18, 'E2 Allocators'!$B$15:$W$15, 0),FALSE)*$F85)</f>
        <v>0</v>
      </c>
      <c r="P85" s="2186">
        <f>IF(ISERROR(VLOOKUP(VLOOKUP($A85, 'E4 TB Allocation Details'!$A$18:$L$214, MATCH("Demand ID", 'E4 TB Allocation Details'!$A$18:$L$18, 0),FALSE), 'E2 Allocators'!$B$15:$W$358, MATCH('O5 Details by Class &amp; Accounts'!P$18, 'E2 Allocators'!$B$15:$W$15, 0),FALSE)*$F85), 0, VLOOKUP(VLOOKUP($A85, 'E4 TB Allocation Details'!$A$18:$L$214, MATCH("Demand ID", 'E4 TB Allocation Details'!$A$18:$L$18, 0),FALSE), 'E2 Allocators'!$B$15:$W$358, MATCH('O5 Details by Class &amp; Accounts'!P$18, 'E2 Allocators'!$B$15:$W$15, 0),FALSE)*$F85)</f>
        <v>0</v>
      </c>
      <c r="Q85" s="2186">
        <f>IF(ISERROR(VLOOKUP(VLOOKUP($A85, 'E4 TB Allocation Details'!$A$18:$L$214, MATCH("Demand ID", 'E4 TB Allocation Details'!$A$18:$L$18, 0),FALSE), 'E2 Allocators'!$B$15:$W$358, MATCH('O5 Details by Class &amp; Accounts'!Q$18, 'E2 Allocators'!$B$15:$W$15, 0),FALSE)*$F85), 0, VLOOKUP(VLOOKUP($A85, 'E4 TB Allocation Details'!$A$18:$L$214, MATCH("Demand ID", 'E4 TB Allocation Details'!$A$18:$L$18, 0),FALSE), 'E2 Allocators'!$B$15:$W$358, MATCH('O5 Details by Class &amp; Accounts'!Q$18, 'E2 Allocators'!$B$15:$W$15, 0),FALSE)*$F85)</f>
        <v>0</v>
      </c>
      <c r="R85" s="2186">
        <f>IF(ISERROR(VLOOKUP(VLOOKUP($A85, 'E4 TB Allocation Details'!$A$18:$L$214, MATCH("Demand ID", 'E4 TB Allocation Details'!$A$18:$L$18, 0),FALSE), 'E2 Allocators'!$B$15:$W$358, MATCH('O5 Details by Class &amp; Accounts'!R$18, 'E2 Allocators'!$B$15:$W$15, 0),FALSE)*$F85), 0, VLOOKUP(VLOOKUP($A85, 'E4 TB Allocation Details'!$A$18:$L$214, MATCH("Demand ID", 'E4 TB Allocation Details'!$A$18:$L$18, 0),FALSE), 'E2 Allocators'!$B$15:$W$358, MATCH('O5 Details by Class &amp; Accounts'!R$18, 'E2 Allocators'!$B$15:$W$15, 0),FALSE)*$F85)</f>
        <v>0</v>
      </c>
      <c r="S85" s="2186">
        <f>IF(ISERROR(VLOOKUP(VLOOKUP($A85, 'E4 TB Allocation Details'!$A$18:$L$214, MATCH("Demand ID", 'E4 TB Allocation Details'!$A$18:$L$18, 0),FALSE), 'E2 Allocators'!$B$15:$W$358, MATCH('O5 Details by Class &amp; Accounts'!S$18, 'E2 Allocators'!$B$15:$W$15, 0),FALSE)*$F85), 0, VLOOKUP(VLOOKUP($A85, 'E4 TB Allocation Details'!$A$18:$L$214, MATCH("Demand ID", 'E4 TB Allocation Details'!$A$18:$L$18, 0),FALSE), 'E2 Allocators'!$B$15:$W$358, MATCH('O5 Details by Class &amp; Accounts'!S$18, 'E2 Allocators'!$B$15:$W$15, 0),FALSE)*$F85)</f>
        <v>0</v>
      </c>
      <c r="T85" s="2186">
        <f>IF(ISERROR(VLOOKUP(VLOOKUP($A85, 'E4 TB Allocation Details'!$A$18:$L$214, MATCH("Demand ID", 'E4 TB Allocation Details'!$A$18:$L$18, 0),FALSE), 'E2 Allocators'!$B$15:$W$358, MATCH('O5 Details by Class &amp; Accounts'!T$18, 'E2 Allocators'!$B$15:$W$15, 0),FALSE)*$F85), 0, VLOOKUP(VLOOKUP($A85, 'E4 TB Allocation Details'!$A$18:$L$214, MATCH("Demand ID", 'E4 TB Allocation Details'!$A$18:$L$18, 0),FALSE), 'E2 Allocators'!$B$15:$W$358, MATCH('O5 Details by Class &amp; Accounts'!T$18, 'E2 Allocators'!$B$15:$W$15, 0),FALSE)*$F85)</f>
        <v>0</v>
      </c>
      <c r="U85" s="2186">
        <f>IF(ISERROR(VLOOKUP(VLOOKUP($A85, 'E4 TB Allocation Details'!$A$18:$L$214, MATCH("Demand ID", 'E4 TB Allocation Details'!$A$18:$L$18, 0),FALSE), 'E2 Allocators'!$B$15:$W$358, MATCH('O5 Details by Class &amp; Accounts'!U$18, 'E2 Allocators'!$B$15:$W$15, 0),FALSE)*$F85), 0, VLOOKUP(VLOOKUP($A85, 'E4 TB Allocation Details'!$A$18:$L$214, MATCH("Demand ID", 'E4 TB Allocation Details'!$A$18:$L$18, 0),FALSE), 'E2 Allocators'!$B$15:$W$358, MATCH('O5 Details by Class &amp; Accounts'!U$18, 'E2 Allocators'!$B$15:$W$15, 0),FALSE)*$F85)</f>
        <v>0</v>
      </c>
      <c r="V85" s="2186">
        <f>IF(ISERROR(VLOOKUP(VLOOKUP($A85, 'E4 TB Allocation Details'!$A$18:$L$214, MATCH("Demand ID", 'E4 TB Allocation Details'!$A$18:$L$18, 0),FALSE), 'E2 Allocators'!$B$15:$W$358, MATCH('O5 Details by Class &amp; Accounts'!V$18, 'E2 Allocators'!$B$15:$W$15, 0),FALSE)*$F85), 0, VLOOKUP(VLOOKUP($A85, 'E4 TB Allocation Details'!$A$18:$L$214, MATCH("Demand ID", 'E4 TB Allocation Details'!$A$18:$L$18, 0),FALSE), 'E2 Allocators'!$B$15:$W$358, MATCH('O5 Details by Class &amp; Accounts'!V$18, 'E2 Allocators'!$B$15:$W$15, 0),FALSE)*$F85)</f>
        <v>0</v>
      </c>
      <c r="W85" s="2186">
        <f>IF(ISERROR(VLOOKUP(VLOOKUP($A85, 'E4 TB Allocation Details'!$A$18:$L$214, MATCH("Demand ID", 'E4 TB Allocation Details'!$A$18:$L$18, 0),FALSE), 'E2 Allocators'!$B$15:$W$358, MATCH('O5 Details by Class &amp; Accounts'!W$18, 'E2 Allocators'!$B$15:$W$15, 0),FALSE)*$F85), 0, VLOOKUP(VLOOKUP($A85, 'E4 TB Allocation Details'!$A$18:$L$214, MATCH("Demand ID", 'E4 TB Allocation Details'!$A$18:$L$18, 0),FALSE), 'E2 Allocators'!$B$15:$W$358, MATCH('O5 Details by Class &amp; Accounts'!W$18, 'E2 Allocators'!$B$15:$W$15, 0),FALSE)*$F85)</f>
        <v>0</v>
      </c>
      <c r="X85" s="2186">
        <f>IF(ISERROR(VLOOKUP(VLOOKUP($A85, 'E4 TB Allocation Details'!$A$18:$L$214, MATCH("Demand ID", 'E4 TB Allocation Details'!$A$18:$L$18, 0),FALSE), 'E2 Allocators'!$B$15:$W$358, MATCH('O5 Details by Class &amp; Accounts'!X$18, 'E2 Allocators'!$B$15:$W$15, 0),FALSE)*$F85), 0, VLOOKUP(VLOOKUP($A85, 'E4 TB Allocation Details'!$A$18:$L$214, MATCH("Demand ID", 'E4 TB Allocation Details'!$A$18:$L$18, 0),FALSE), 'E2 Allocators'!$B$15:$W$358, MATCH('O5 Details by Class &amp; Accounts'!X$18, 'E2 Allocators'!$B$15:$W$15, 0),FALSE)*$F85)</f>
        <v>0</v>
      </c>
      <c r="Y85" s="2186">
        <f>IF(ISERROR(VLOOKUP(VLOOKUP($A85, 'E4 TB Allocation Details'!$A$18:$L$214, MATCH("Demand ID", 'E4 TB Allocation Details'!$A$18:$L$18, 0),FALSE), 'E2 Allocators'!$B$15:$W$358, MATCH('O5 Details by Class &amp; Accounts'!Y$18, 'E2 Allocators'!$B$15:$W$15, 0),FALSE)*$F85), 0, VLOOKUP(VLOOKUP($A85, 'E4 TB Allocation Details'!$A$18:$L$214, MATCH("Demand ID", 'E4 TB Allocation Details'!$A$18:$L$18, 0),FALSE), 'E2 Allocators'!$B$15:$W$358, MATCH('O5 Details by Class &amp; Accounts'!Y$18, 'E2 Allocators'!$B$15:$W$15, 0),FALSE)*$F85)</f>
        <v>0</v>
      </c>
      <c r="Z85" s="2186">
        <f>IF(ISERROR(VLOOKUP(VLOOKUP($A85, 'E4 TB Allocation Details'!$A$18:$L$214, MATCH("Demand ID", 'E4 TB Allocation Details'!$A$18:$L$18, 0),FALSE), 'E2 Allocators'!$B$15:$W$358, MATCH('O5 Details by Class &amp; Accounts'!Z$18, 'E2 Allocators'!$B$15:$W$15, 0),FALSE)*$F85), 0, VLOOKUP(VLOOKUP($A85, 'E4 TB Allocation Details'!$A$18:$L$214, MATCH("Demand ID", 'E4 TB Allocation Details'!$A$18:$L$18, 0),FALSE), 'E2 Allocators'!$B$15:$W$358, MATCH('O5 Details by Class &amp; Accounts'!Z$18, 'E2 Allocators'!$B$15:$W$15, 0),FALSE)*$F85)</f>
        <v>0</v>
      </c>
      <c r="AA85" s="2186">
        <f>IF(ISERROR(VLOOKUP(VLOOKUP($A85, 'E4 TB Allocation Details'!$A$18:$L$214, MATCH("Demand ID", 'E4 TB Allocation Details'!$A$18:$L$18, 0),FALSE), 'E2 Allocators'!$B$15:$W$358, MATCH('O5 Details by Class &amp; Accounts'!AA$18, 'E2 Allocators'!$B$15:$W$15, 0),FALSE)*$F85), 0, VLOOKUP(VLOOKUP($A85, 'E4 TB Allocation Details'!$A$18:$L$214, MATCH("Demand ID", 'E4 TB Allocation Details'!$A$18:$L$18, 0),FALSE), 'E2 Allocators'!$B$15:$W$358, MATCH('O5 Details by Class &amp; Accounts'!AA$18, 'E2 Allocators'!$B$15:$W$15, 0),FALSE)*$F85)</f>
        <v>0</v>
      </c>
      <c r="AB85" s="2186">
        <f>IF(ISERROR(VLOOKUP(VLOOKUP($A85, 'E4 TB Allocation Details'!$A$18:$L$214, MATCH("Demand ID", 'E4 TB Allocation Details'!$A$18:$L$18, 0),FALSE), 'E2 Allocators'!$B$15:$W$358, MATCH('O5 Details by Class &amp; Accounts'!AB$18, 'E2 Allocators'!$B$15:$W$15, 0),FALSE)*$F85), 0, VLOOKUP(VLOOKUP($A85, 'E4 TB Allocation Details'!$A$18:$L$214, MATCH("Demand ID", 'E4 TB Allocation Details'!$A$18:$L$18, 0),FALSE), 'E2 Allocators'!$B$15:$W$358, MATCH('O5 Details by Class &amp; Accounts'!AB$18, 'E2 Allocators'!$B$15:$W$15, 0),FALSE)*$F85)</f>
        <v>0</v>
      </c>
      <c r="AC85" s="2186">
        <f>SUM(I85:AB85)</f>
        <v>0</v>
      </c>
      <c r="AD85" s="2186">
        <f>IF(ISERROR(VLOOKUP(VLOOKUP($A85, 'E4 TB Allocation Details'!$A$18:$L$214, MATCH("Customer ID", 'E4 TB Allocation Details'!$A$18:$L$18, 0),FALSE), 'E2 Allocators'!$B$15:$W$358, MATCH('O5 Details by Class &amp; Accounts'!AD$18, 'E2 Allocators'!$B$15:$W$15, 0),FALSE)*$G85), 0, VLOOKUP(VLOOKUP($A85, 'E4 TB Allocation Details'!$A$18:$L$214, MATCH("Customer ID", 'E4 TB Allocation Details'!$A$18:$L$18, 0),FALSE), 'E2 Allocators'!$B$15:$W$358, MATCH('O5 Details by Class &amp; Accounts'!AD$18, 'E2 Allocators'!$B$15:$W$15, 0),FALSE)*$G85)</f>
        <v>0</v>
      </c>
      <c r="AE85" s="2186">
        <f>IF(ISERROR(VLOOKUP(VLOOKUP($A85, 'E4 TB Allocation Details'!$A$18:$L$214, MATCH("Customer ID", 'E4 TB Allocation Details'!$A$18:$L$18, 0),FALSE), 'E2 Allocators'!$B$15:$W$358, MATCH('O5 Details by Class &amp; Accounts'!AE$18, 'E2 Allocators'!$B$15:$W$15, 0),FALSE)*$G85), 0, VLOOKUP(VLOOKUP($A85, 'E4 TB Allocation Details'!$A$18:$L$214, MATCH("Customer ID", 'E4 TB Allocation Details'!$A$18:$L$18, 0),FALSE), 'E2 Allocators'!$B$15:$W$358, MATCH('O5 Details by Class &amp; Accounts'!AE$18, 'E2 Allocators'!$B$15:$W$15, 0),FALSE)*$G85)</f>
        <v>0</v>
      </c>
      <c r="AF85" s="2186">
        <f>IF(ISERROR(VLOOKUP(VLOOKUP($A85, 'E4 TB Allocation Details'!$A$18:$L$214, MATCH("Customer ID", 'E4 TB Allocation Details'!$A$18:$L$18, 0),FALSE), 'E2 Allocators'!$B$15:$W$358, MATCH('O5 Details by Class &amp; Accounts'!AF$18, 'E2 Allocators'!$B$15:$W$15, 0),FALSE)*$G85), 0, VLOOKUP(VLOOKUP($A85, 'E4 TB Allocation Details'!$A$18:$L$214, MATCH("Customer ID", 'E4 TB Allocation Details'!$A$18:$L$18, 0),FALSE), 'E2 Allocators'!$B$15:$W$358, MATCH('O5 Details by Class &amp; Accounts'!AF$18, 'E2 Allocators'!$B$15:$W$15, 0),FALSE)*$G85)</f>
        <v>0</v>
      </c>
      <c r="AG85" s="2186">
        <f>IF(ISERROR(VLOOKUP(VLOOKUP($A85, 'E4 TB Allocation Details'!$A$18:$L$214, MATCH("Customer ID", 'E4 TB Allocation Details'!$A$18:$L$18, 0),FALSE), 'E2 Allocators'!$B$15:$W$358, MATCH('O5 Details by Class &amp; Accounts'!AG$18, 'E2 Allocators'!$B$15:$W$15, 0),FALSE)*$G85), 0, VLOOKUP(VLOOKUP($A85, 'E4 TB Allocation Details'!$A$18:$L$214, MATCH("Customer ID", 'E4 TB Allocation Details'!$A$18:$L$18, 0),FALSE), 'E2 Allocators'!$B$15:$W$358, MATCH('O5 Details by Class &amp; Accounts'!AG$18, 'E2 Allocators'!$B$15:$W$15, 0),FALSE)*$G85)</f>
        <v>0</v>
      </c>
      <c r="AH85" s="2186">
        <f>IF(ISERROR(VLOOKUP(VLOOKUP($A85, 'E4 TB Allocation Details'!$A$18:$L$214, MATCH("Customer ID", 'E4 TB Allocation Details'!$A$18:$L$18, 0),FALSE), 'E2 Allocators'!$B$15:$W$358, MATCH('O5 Details by Class &amp; Accounts'!AH$18, 'E2 Allocators'!$B$15:$W$15, 0),FALSE)*$G85), 0, VLOOKUP(VLOOKUP($A85, 'E4 TB Allocation Details'!$A$18:$L$214, MATCH("Customer ID", 'E4 TB Allocation Details'!$A$18:$L$18, 0),FALSE), 'E2 Allocators'!$B$15:$W$358, MATCH('O5 Details by Class &amp; Accounts'!AH$18, 'E2 Allocators'!$B$15:$W$15, 0),FALSE)*$G85)</f>
        <v>0</v>
      </c>
      <c r="AI85" s="2186">
        <f>IF(ISERROR(VLOOKUP(VLOOKUP($A85, 'E4 TB Allocation Details'!$A$18:$L$214, MATCH("Customer ID", 'E4 TB Allocation Details'!$A$18:$L$18, 0),FALSE), 'E2 Allocators'!$B$15:$W$358, MATCH('O5 Details by Class &amp; Accounts'!AI$18, 'E2 Allocators'!$B$15:$W$15, 0),FALSE)*$G85), 0, VLOOKUP(VLOOKUP($A85, 'E4 TB Allocation Details'!$A$18:$L$214, MATCH("Customer ID", 'E4 TB Allocation Details'!$A$18:$L$18, 0),FALSE), 'E2 Allocators'!$B$15:$W$358, MATCH('O5 Details by Class &amp; Accounts'!AI$18, 'E2 Allocators'!$B$15:$W$15, 0),FALSE)*$G85)</f>
        <v>0</v>
      </c>
      <c r="AJ85" s="2186">
        <f>IF(ISERROR(VLOOKUP(VLOOKUP($A85, 'E4 TB Allocation Details'!$A$18:$L$214, MATCH("Customer ID", 'E4 TB Allocation Details'!$A$18:$L$18, 0),FALSE), 'E2 Allocators'!$B$15:$W$358, MATCH('O5 Details by Class &amp; Accounts'!AJ$18, 'E2 Allocators'!$B$15:$W$15, 0),FALSE)*$G85), 0, VLOOKUP(VLOOKUP($A85, 'E4 TB Allocation Details'!$A$18:$L$214, MATCH("Customer ID", 'E4 TB Allocation Details'!$A$18:$L$18, 0),FALSE), 'E2 Allocators'!$B$15:$W$358, MATCH('O5 Details by Class &amp; Accounts'!AJ$18, 'E2 Allocators'!$B$15:$W$15, 0),FALSE)*$G85)</f>
        <v>0</v>
      </c>
      <c r="AK85" s="2186">
        <f>IF(ISERROR(VLOOKUP(VLOOKUP($A85, 'E4 TB Allocation Details'!$A$18:$L$214, MATCH("Customer ID", 'E4 TB Allocation Details'!$A$18:$L$18, 0),FALSE), 'E2 Allocators'!$B$15:$W$358, MATCH('O5 Details by Class &amp; Accounts'!AK$18, 'E2 Allocators'!$B$15:$W$15, 0),FALSE)*$G85), 0, VLOOKUP(VLOOKUP($A85, 'E4 TB Allocation Details'!$A$18:$L$214, MATCH("Customer ID", 'E4 TB Allocation Details'!$A$18:$L$18, 0),FALSE), 'E2 Allocators'!$B$15:$W$358, MATCH('O5 Details by Class &amp; Accounts'!AK$18, 'E2 Allocators'!$B$15:$W$15, 0),FALSE)*$G85)</f>
        <v>0</v>
      </c>
      <c r="AL85" s="2186">
        <f>IF(ISERROR(VLOOKUP(VLOOKUP($A85, 'E4 TB Allocation Details'!$A$18:$L$214, MATCH("Customer ID", 'E4 TB Allocation Details'!$A$18:$L$18, 0),FALSE), 'E2 Allocators'!$B$15:$W$358, MATCH('O5 Details by Class &amp; Accounts'!AL$18, 'E2 Allocators'!$B$15:$W$15, 0),FALSE)*$G85), 0, VLOOKUP(VLOOKUP($A85, 'E4 TB Allocation Details'!$A$18:$L$214, MATCH("Customer ID", 'E4 TB Allocation Details'!$A$18:$L$18, 0),FALSE), 'E2 Allocators'!$B$15:$W$358, MATCH('O5 Details by Class &amp; Accounts'!AL$18, 'E2 Allocators'!$B$15:$W$15, 0),FALSE)*$G85)</f>
        <v>0</v>
      </c>
      <c r="AM85" s="2186">
        <f>IF(ISERROR(VLOOKUP(VLOOKUP($A85, 'E4 TB Allocation Details'!$A$18:$L$214, MATCH("Customer ID", 'E4 TB Allocation Details'!$A$18:$L$18, 0),FALSE), 'E2 Allocators'!$B$15:$W$358, MATCH('O5 Details by Class &amp; Accounts'!AM$18, 'E2 Allocators'!$B$15:$W$15, 0),FALSE)*$G85), 0, VLOOKUP(VLOOKUP($A85, 'E4 TB Allocation Details'!$A$18:$L$214, MATCH("Customer ID", 'E4 TB Allocation Details'!$A$18:$L$18, 0),FALSE), 'E2 Allocators'!$B$15:$W$358, MATCH('O5 Details by Class &amp; Accounts'!AM$18, 'E2 Allocators'!$B$15:$W$15, 0),FALSE)*$G85)</f>
        <v>0</v>
      </c>
      <c r="AN85" s="2186">
        <f>IF(ISERROR(VLOOKUP(VLOOKUP($A85, 'E4 TB Allocation Details'!$A$18:$L$214, MATCH("Customer ID", 'E4 TB Allocation Details'!$A$18:$L$18, 0),FALSE), 'E2 Allocators'!$B$15:$W$358, MATCH('O5 Details by Class &amp; Accounts'!AN$18, 'E2 Allocators'!$B$15:$W$15, 0),FALSE)*$G85), 0, VLOOKUP(VLOOKUP($A85, 'E4 TB Allocation Details'!$A$18:$L$214, MATCH("Customer ID", 'E4 TB Allocation Details'!$A$18:$L$18, 0),FALSE), 'E2 Allocators'!$B$15:$W$358, MATCH('O5 Details by Class &amp; Accounts'!AN$18, 'E2 Allocators'!$B$15:$W$15, 0),FALSE)*$G85)</f>
        <v>0</v>
      </c>
      <c r="AO85" s="2186">
        <f>IF(ISERROR(VLOOKUP(VLOOKUP($A85, 'E4 TB Allocation Details'!$A$18:$L$214, MATCH("Customer ID", 'E4 TB Allocation Details'!$A$18:$L$18, 0),FALSE), 'E2 Allocators'!$B$15:$W$358, MATCH('O5 Details by Class &amp; Accounts'!AO$18, 'E2 Allocators'!$B$15:$W$15, 0),FALSE)*$G85), 0, VLOOKUP(VLOOKUP($A85, 'E4 TB Allocation Details'!$A$18:$L$214, MATCH("Customer ID", 'E4 TB Allocation Details'!$A$18:$L$18, 0),FALSE), 'E2 Allocators'!$B$15:$W$358, MATCH('O5 Details by Class &amp; Accounts'!AO$18, 'E2 Allocators'!$B$15:$W$15, 0),FALSE)*$G85)</f>
        <v>0</v>
      </c>
      <c r="AP85" s="2186">
        <f>IF(ISERROR(VLOOKUP(VLOOKUP($A85, 'E4 TB Allocation Details'!$A$18:$L$214, MATCH("Customer ID", 'E4 TB Allocation Details'!$A$18:$L$18, 0),FALSE), 'E2 Allocators'!$B$15:$W$358, MATCH('O5 Details by Class &amp; Accounts'!AP$18, 'E2 Allocators'!$B$15:$W$15, 0),FALSE)*$G85), 0, VLOOKUP(VLOOKUP($A85, 'E4 TB Allocation Details'!$A$18:$L$214, MATCH("Customer ID", 'E4 TB Allocation Details'!$A$18:$L$18, 0),FALSE), 'E2 Allocators'!$B$15:$W$358, MATCH('O5 Details by Class &amp; Accounts'!AP$18, 'E2 Allocators'!$B$15:$W$15, 0),FALSE)*$G85)</f>
        <v>0</v>
      </c>
      <c r="AQ85" s="2186">
        <f>IF(ISERROR(VLOOKUP(VLOOKUP($A85, 'E4 TB Allocation Details'!$A$18:$L$214, MATCH("Customer ID", 'E4 TB Allocation Details'!$A$18:$L$18, 0),FALSE), 'E2 Allocators'!$B$15:$W$358, MATCH('O5 Details by Class &amp; Accounts'!AQ$18, 'E2 Allocators'!$B$15:$W$15, 0),FALSE)*$G85), 0, VLOOKUP(VLOOKUP($A85, 'E4 TB Allocation Details'!$A$18:$L$214, MATCH("Customer ID", 'E4 TB Allocation Details'!$A$18:$L$18, 0),FALSE), 'E2 Allocators'!$B$15:$W$358, MATCH('O5 Details by Class &amp; Accounts'!AQ$18, 'E2 Allocators'!$B$15:$W$15, 0),FALSE)*$G85)</f>
        <v>0</v>
      </c>
      <c r="AR85" s="2186">
        <f>IF(ISERROR(VLOOKUP(VLOOKUP($A85, 'E4 TB Allocation Details'!$A$18:$L$214, MATCH("Customer ID", 'E4 TB Allocation Details'!$A$18:$L$18, 0),FALSE), 'E2 Allocators'!$B$15:$W$358, MATCH('O5 Details by Class &amp; Accounts'!AR$18, 'E2 Allocators'!$B$15:$W$15, 0),FALSE)*$G85), 0, VLOOKUP(VLOOKUP($A85, 'E4 TB Allocation Details'!$A$18:$L$214, MATCH("Customer ID", 'E4 TB Allocation Details'!$A$18:$L$18, 0),FALSE), 'E2 Allocators'!$B$15:$W$358, MATCH('O5 Details by Class &amp; Accounts'!AR$18, 'E2 Allocators'!$B$15:$W$15, 0),FALSE)*$G85)</f>
        <v>0</v>
      </c>
      <c r="AS85" s="2186">
        <f>IF(ISERROR(VLOOKUP(VLOOKUP($A85, 'E4 TB Allocation Details'!$A$18:$L$214, MATCH("Customer ID", 'E4 TB Allocation Details'!$A$18:$L$18, 0),FALSE), 'E2 Allocators'!$B$15:$W$358, MATCH('O5 Details by Class &amp; Accounts'!AS$18, 'E2 Allocators'!$B$15:$W$15, 0),FALSE)*$G85), 0, VLOOKUP(VLOOKUP($A85, 'E4 TB Allocation Details'!$A$18:$L$214, MATCH("Customer ID", 'E4 TB Allocation Details'!$A$18:$L$18, 0),FALSE), 'E2 Allocators'!$B$15:$W$358, MATCH('O5 Details by Class &amp; Accounts'!AS$18, 'E2 Allocators'!$B$15:$W$15, 0),FALSE)*$G85)</f>
        <v>0</v>
      </c>
      <c r="AT85" s="2186">
        <f>IF(ISERROR(VLOOKUP(VLOOKUP($A85, 'E4 TB Allocation Details'!$A$18:$L$214, MATCH("Customer ID", 'E4 TB Allocation Details'!$A$18:$L$18, 0),FALSE), 'E2 Allocators'!$B$15:$W$358, MATCH('O5 Details by Class &amp; Accounts'!AT$18, 'E2 Allocators'!$B$15:$W$15, 0),FALSE)*$G85), 0, VLOOKUP(VLOOKUP($A85, 'E4 TB Allocation Details'!$A$18:$L$214, MATCH("Customer ID", 'E4 TB Allocation Details'!$A$18:$L$18, 0),FALSE), 'E2 Allocators'!$B$15:$W$358, MATCH('O5 Details by Class &amp; Accounts'!AT$18, 'E2 Allocators'!$B$15:$W$15, 0),FALSE)*$G85)</f>
        <v>0</v>
      </c>
      <c r="AU85" s="2186">
        <f>IF(ISERROR(VLOOKUP(VLOOKUP($A85, 'E4 TB Allocation Details'!$A$18:$L$214, MATCH("Customer ID", 'E4 TB Allocation Details'!$A$18:$L$18, 0),FALSE), 'E2 Allocators'!$B$15:$W$358, MATCH('O5 Details by Class &amp; Accounts'!AU$18, 'E2 Allocators'!$B$15:$W$15, 0),FALSE)*$G85), 0, VLOOKUP(VLOOKUP($A85, 'E4 TB Allocation Details'!$A$18:$L$214, MATCH("Customer ID", 'E4 TB Allocation Details'!$A$18:$L$18, 0),FALSE), 'E2 Allocators'!$B$15:$W$358, MATCH('O5 Details by Class &amp; Accounts'!AU$18, 'E2 Allocators'!$B$15:$W$15, 0),FALSE)*$G85)</f>
        <v>0</v>
      </c>
      <c r="AV85" s="2186">
        <f>IF(ISERROR(VLOOKUP(VLOOKUP($A85, 'E4 TB Allocation Details'!$A$18:$L$214, MATCH("Customer ID", 'E4 TB Allocation Details'!$A$18:$L$18, 0),FALSE), 'E2 Allocators'!$B$15:$W$358, MATCH('O5 Details by Class &amp; Accounts'!AV$18, 'E2 Allocators'!$B$15:$W$15, 0),FALSE)*$G85), 0, VLOOKUP(VLOOKUP($A85, 'E4 TB Allocation Details'!$A$18:$L$214, MATCH("Customer ID", 'E4 TB Allocation Details'!$A$18:$L$18, 0),FALSE), 'E2 Allocators'!$B$15:$W$358, MATCH('O5 Details by Class &amp; Accounts'!AV$18, 'E2 Allocators'!$B$15:$W$15, 0),FALSE)*$G85)</f>
        <v>0</v>
      </c>
      <c r="AW85" s="2186">
        <f>IF(ISERROR(VLOOKUP(VLOOKUP($A85, 'E4 TB Allocation Details'!$A$18:$L$214, MATCH("Customer ID", 'E4 TB Allocation Details'!$A$18:$L$18, 0),FALSE), 'E2 Allocators'!$B$15:$W$358, MATCH('O5 Details by Class &amp; Accounts'!AW$18, 'E2 Allocators'!$B$15:$W$15, 0),FALSE)*$G85), 0, VLOOKUP(VLOOKUP($A85, 'E4 TB Allocation Details'!$A$18:$L$214, MATCH("Customer ID", 'E4 TB Allocation Details'!$A$18:$L$18, 0),FALSE), 'E2 Allocators'!$B$15:$W$358, MATCH('O5 Details by Class &amp; Accounts'!AW$18, 'E2 Allocators'!$B$15:$W$15, 0),FALSE)*$G85)</f>
        <v>0</v>
      </c>
      <c r="AX85" s="2186">
        <f>SUM(AD85:AW85)</f>
        <v>0</v>
      </c>
      <c r="AY85" s="2186">
        <f>IF(ISERROR(VLOOKUP(VLOOKUP($A85, 'E4 TB Allocation Details'!$A$18:$L$214, MATCH("Misc ID", 'E4 TB Allocation Details'!$A$18:$L$18, 0),FALSE), 'E2 Allocators'!$B$15:$W$358, MATCH('O5 Details by Class &amp; Accounts'!AY$18, 'E2 Allocators'!$B$15:$W$15, 0),FALSE)*$E85), 0, VLOOKUP(VLOOKUP($A85, 'E4 TB Allocation Details'!$A$18:$L$214, MATCH("Misc ID", 'E4 TB Allocation Details'!$A$18:$L$18, 0),FALSE), 'E2 Allocators'!$B$15:$W$358, MATCH('O5 Details by Class &amp; Accounts'!AY$18, 'E2 Allocators'!$B$15:$W$15, 0),FALSE)*$E85)</f>
        <v>0</v>
      </c>
      <c r="AZ85" s="2186">
        <f>IF(ISERROR(VLOOKUP(VLOOKUP($A85, 'E4 TB Allocation Details'!$A$18:$L$214, MATCH("Misc ID", 'E4 TB Allocation Details'!$A$18:$L$18, 0),FALSE), 'E2 Allocators'!$B$15:$W$358, MATCH('O5 Details by Class &amp; Accounts'!AZ$18, 'E2 Allocators'!$B$15:$W$15, 0),FALSE)*$E85), 0, VLOOKUP(VLOOKUP($A85, 'E4 TB Allocation Details'!$A$18:$L$214, MATCH("Misc ID", 'E4 TB Allocation Details'!$A$18:$L$18, 0),FALSE), 'E2 Allocators'!$B$15:$W$358, MATCH('O5 Details by Class &amp; Accounts'!AZ$18, 'E2 Allocators'!$B$15:$W$15, 0),FALSE)*$E85)</f>
        <v>0</v>
      </c>
      <c r="BA85" s="2186">
        <f>IF(ISERROR(VLOOKUP(VLOOKUP($A85, 'E4 TB Allocation Details'!$A$18:$L$214, MATCH("Misc ID", 'E4 TB Allocation Details'!$A$18:$L$18, 0),FALSE), 'E2 Allocators'!$B$15:$W$358, MATCH('O5 Details by Class &amp; Accounts'!BA$18, 'E2 Allocators'!$B$15:$W$15, 0),FALSE)*$E85), 0, VLOOKUP(VLOOKUP($A85, 'E4 TB Allocation Details'!$A$18:$L$214, MATCH("Misc ID", 'E4 TB Allocation Details'!$A$18:$L$18, 0),FALSE), 'E2 Allocators'!$B$15:$W$358, MATCH('O5 Details by Class &amp; Accounts'!BA$18, 'E2 Allocators'!$B$15:$W$15, 0),FALSE)*$E85)</f>
        <v>0</v>
      </c>
      <c r="BB85" s="2186">
        <f>IF(ISERROR(VLOOKUP(VLOOKUP($A85, 'E4 TB Allocation Details'!$A$18:$L$214, MATCH("Misc ID", 'E4 TB Allocation Details'!$A$18:$L$18, 0),FALSE), 'E2 Allocators'!$B$15:$W$358, MATCH('O5 Details by Class &amp; Accounts'!BB$18, 'E2 Allocators'!$B$15:$W$15, 0),FALSE)*$E85), 0, VLOOKUP(VLOOKUP($A85, 'E4 TB Allocation Details'!$A$18:$L$214, MATCH("Misc ID", 'E4 TB Allocation Details'!$A$18:$L$18, 0),FALSE), 'E2 Allocators'!$B$15:$W$358, MATCH('O5 Details by Class &amp; Accounts'!BB$18, 'E2 Allocators'!$B$15:$W$15, 0),FALSE)*$E85)</f>
        <v>0</v>
      </c>
      <c r="BC85" s="2186">
        <f>IF(ISERROR(VLOOKUP(VLOOKUP($A85, 'E4 TB Allocation Details'!$A$18:$L$214, MATCH("Misc ID", 'E4 TB Allocation Details'!$A$18:$L$18, 0),FALSE), 'E2 Allocators'!$B$15:$W$358, MATCH('O5 Details by Class &amp; Accounts'!BC$18, 'E2 Allocators'!$B$15:$W$15, 0),FALSE)*$E85), 0, VLOOKUP(VLOOKUP($A85, 'E4 TB Allocation Details'!$A$18:$L$214, MATCH("Misc ID", 'E4 TB Allocation Details'!$A$18:$L$18, 0),FALSE), 'E2 Allocators'!$B$15:$W$358, MATCH('O5 Details by Class &amp; Accounts'!BC$18, 'E2 Allocators'!$B$15:$W$15, 0),FALSE)*$E85)</f>
        <v>0</v>
      </c>
      <c r="BD85" s="2186">
        <f>IF(ISERROR(VLOOKUP(VLOOKUP($A85, 'E4 TB Allocation Details'!$A$18:$L$214, MATCH("Misc ID", 'E4 TB Allocation Details'!$A$18:$L$18, 0),FALSE), 'E2 Allocators'!$B$15:$W$358, MATCH('O5 Details by Class &amp; Accounts'!BD$18, 'E2 Allocators'!$B$15:$W$15, 0),FALSE)*$E85), 0, VLOOKUP(VLOOKUP($A85, 'E4 TB Allocation Details'!$A$18:$L$214, MATCH("Misc ID", 'E4 TB Allocation Details'!$A$18:$L$18, 0),FALSE), 'E2 Allocators'!$B$15:$W$358, MATCH('O5 Details by Class &amp; Accounts'!BD$18, 'E2 Allocators'!$B$15:$W$15, 0),FALSE)*$E85)</f>
        <v>0</v>
      </c>
      <c r="BE85" s="2186">
        <f>IF(ISERROR(VLOOKUP(VLOOKUP($A85, 'E4 TB Allocation Details'!$A$18:$L$214, MATCH("Misc ID", 'E4 TB Allocation Details'!$A$18:$L$18, 0),FALSE), 'E2 Allocators'!$B$15:$W$358, MATCH('O5 Details by Class &amp; Accounts'!BE$18, 'E2 Allocators'!$B$15:$W$15, 0),FALSE)*$E85), 0, VLOOKUP(VLOOKUP($A85, 'E4 TB Allocation Details'!$A$18:$L$214, MATCH("Misc ID", 'E4 TB Allocation Details'!$A$18:$L$18, 0),FALSE), 'E2 Allocators'!$B$15:$W$358, MATCH('O5 Details by Class &amp; Accounts'!BE$18, 'E2 Allocators'!$B$15:$W$15, 0),FALSE)*$E85)</f>
        <v>0</v>
      </c>
      <c r="BF85" s="2186">
        <f>IF(ISERROR(VLOOKUP(VLOOKUP($A85, 'E4 TB Allocation Details'!$A$18:$L$214, MATCH("Misc ID", 'E4 TB Allocation Details'!$A$18:$L$18, 0),FALSE), 'E2 Allocators'!$B$15:$W$358, MATCH('O5 Details by Class &amp; Accounts'!BF$18, 'E2 Allocators'!$B$15:$W$15, 0),FALSE)*$E85), 0, VLOOKUP(VLOOKUP($A85, 'E4 TB Allocation Details'!$A$18:$L$214, MATCH("Misc ID", 'E4 TB Allocation Details'!$A$18:$L$18, 0),FALSE), 'E2 Allocators'!$B$15:$W$358, MATCH('O5 Details by Class &amp; Accounts'!BF$18, 'E2 Allocators'!$B$15:$W$15, 0),FALSE)*$E85)</f>
        <v>0</v>
      </c>
      <c r="BG85" s="2186">
        <f>IF(ISERROR(VLOOKUP(VLOOKUP($A85, 'E4 TB Allocation Details'!$A$18:$L$214, MATCH("Misc ID", 'E4 TB Allocation Details'!$A$18:$L$18, 0),FALSE), 'E2 Allocators'!$B$15:$W$358, MATCH('O5 Details by Class &amp; Accounts'!BG$18, 'E2 Allocators'!$B$15:$W$15, 0),FALSE)*$E85), 0, VLOOKUP(VLOOKUP($A85, 'E4 TB Allocation Details'!$A$18:$L$214, MATCH("Misc ID", 'E4 TB Allocation Details'!$A$18:$L$18, 0),FALSE), 'E2 Allocators'!$B$15:$W$358, MATCH('O5 Details by Class &amp; Accounts'!BG$18, 'E2 Allocators'!$B$15:$W$15, 0),FALSE)*$E85)</f>
        <v>0</v>
      </c>
      <c r="BH85" s="2186">
        <f>IF(ISERROR(VLOOKUP(VLOOKUP($A85, 'E4 TB Allocation Details'!$A$18:$L$214, MATCH("Misc ID", 'E4 TB Allocation Details'!$A$18:$L$18, 0),FALSE), 'E2 Allocators'!$B$15:$W$358, MATCH('O5 Details by Class &amp; Accounts'!BH$18, 'E2 Allocators'!$B$15:$W$15, 0),FALSE)*$E85), 0, VLOOKUP(VLOOKUP($A85, 'E4 TB Allocation Details'!$A$18:$L$214, MATCH("Misc ID", 'E4 TB Allocation Details'!$A$18:$L$18, 0),FALSE), 'E2 Allocators'!$B$15:$W$358, MATCH('O5 Details by Class &amp; Accounts'!BH$18, 'E2 Allocators'!$B$15:$W$15, 0),FALSE)*$E85)</f>
        <v>0</v>
      </c>
      <c r="BI85" s="2186">
        <f>IF(ISERROR(VLOOKUP(VLOOKUP($A85, 'E4 TB Allocation Details'!$A$18:$L$214, MATCH("Misc ID", 'E4 TB Allocation Details'!$A$18:$L$18, 0),FALSE), 'E2 Allocators'!$B$15:$W$358, MATCH('O5 Details by Class &amp; Accounts'!BI$18, 'E2 Allocators'!$B$15:$W$15, 0),FALSE)*$E85), 0, VLOOKUP(VLOOKUP($A85, 'E4 TB Allocation Details'!$A$18:$L$214, MATCH("Misc ID", 'E4 TB Allocation Details'!$A$18:$L$18, 0),FALSE), 'E2 Allocators'!$B$15:$W$358, MATCH('O5 Details by Class &amp; Accounts'!BI$18, 'E2 Allocators'!$B$15:$W$15, 0),FALSE)*$E85)</f>
        <v>0</v>
      </c>
      <c r="BJ85" s="2186">
        <f>IF(ISERROR(VLOOKUP(VLOOKUP($A85, 'E4 TB Allocation Details'!$A$18:$L$214, MATCH("Misc ID", 'E4 TB Allocation Details'!$A$18:$L$18, 0),FALSE), 'E2 Allocators'!$B$15:$W$358, MATCH('O5 Details by Class &amp; Accounts'!BJ$18, 'E2 Allocators'!$B$15:$W$15, 0),FALSE)*$E85), 0, VLOOKUP(VLOOKUP($A85, 'E4 TB Allocation Details'!$A$18:$L$214, MATCH("Misc ID", 'E4 TB Allocation Details'!$A$18:$L$18, 0),FALSE), 'E2 Allocators'!$B$15:$W$358, MATCH('O5 Details by Class &amp; Accounts'!BJ$18, 'E2 Allocators'!$B$15:$W$15, 0),FALSE)*$E85)</f>
        <v>0</v>
      </c>
      <c r="BK85" s="2186">
        <f>IF(ISERROR(VLOOKUP(VLOOKUP($A85, 'E4 TB Allocation Details'!$A$18:$L$214, MATCH("Misc ID", 'E4 TB Allocation Details'!$A$18:$L$18, 0),FALSE), 'E2 Allocators'!$B$15:$W$358, MATCH('O5 Details by Class &amp; Accounts'!BK$18, 'E2 Allocators'!$B$15:$W$15, 0),FALSE)*$E85), 0, VLOOKUP(VLOOKUP($A85, 'E4 TB Allocation Details'!$A$18:$L$214, MATCH("Misc ID", 'E4 TB Allocation Details'!$A$18:$L$18, 0),FALSE), 'E2 Allocators'!$B$15:$W$358, MATCH('O5 Details by Class &amp; Accounts'!BK$18, 'E2 Allocators'!$B$15:$W$15, 0),FALSE)*$E85)</f>
        <v>0</v>
      </c>
      <c r="BL85" s="2186">
        <f>IF(ISERROR(VLOOKUP(VLOOKUP($A85, 'E4 TB Allocation Details'!$A$18:$L$214, MATCH("Misc ID", 'E4 TB Allocation Details'!$A$18:$L$18, 0),FALSE), 'E2 Allocators'!$B$15:$W$358, MATCH('O5 Details by Class &amp; Accounts'!BL$18, 'E2 Allocators'!$B$15:$W$15, 0),FALSE)*$E85), 0, VLOOKUP(VLOOKUP($A85, 'E4 TB Allocation Details'!$A$18:$L$214, MATCH("Misc ID", 'E4 TB Allocation Details'!$A$18:$L$18, 0),FALSE), 'E2 Allocators'!$B$15:$W$358, MATCH('O5 Details by Class &amp; Accounts'!BL$18, 'E2 Allocators'!$B$15:$W$15, 0),FALSE)*$E85)</f>
        <v>0</v>
      </c>
      <c r="BM85" s="2186">
        <f>IF(ISERROR(VLOOKUP(VLOOKUP($A85, 'E4 TB Allocation Details'!$A$18:$L$214, MATCH("Misc ID", 'E4 TB Allocation Details'!$A$18:$L$18, 0),FALSE), 'E2 Allocators'!$B$15:$W$358, MATCH('O5 Details by Class &amp; Accounts'!BM$18, 'E2 Allocators'!$B$15:$W$15, 0),FALSE)*$E85), 0, VLOOKUP(VLOOKUP($A85, 'E4 TB Allocation Details'!$A$18:$L$214, MATCH("Misc ID", 'E4 TB Allocation Details'!$A$18:$L$18, 0),FALSE), 'E2 Allocators'!$B$15:$W$358, MATCH('O5 Details by Class &amp; Accounts'!BM$18, 'E2 Allocators'!$B$15:$W$15, 0),FALSE)*$E85)</f>
        <v>0</v>
      </c>
      <c r="BN85" s="2186">
        <f>IF(ISERROR(VLOOKUP(VLOOKUP($A85, 'E4 TB Allocation Details'!$A$18:$L$214, MATCH("Misc ID", 'E4 TB Allocation Details'!$A$18:$L$18, 0),FALSE), 'E2 Allocators'!$B$15:$W$358, MATCH('O5 Details by Class &amp; Accounts'!BN$18, 'E2 Allocators'!$B$15:$W$15, 0),FALSE)*$E85), 0, VLOOKUP(VLOOKUP($A85, 'E4 TB Allocation Details'!$A$18:$L$214, MATCH("Misc ID", 'E4 TB Allocation Details'!$A$18:$L$18, 0),FALSE), 'E2 Allocators'!$B$15:$W$358, MATCH('O5 Details by Class &amp; Accounts'!BN$18, 'E2 Allocators'!$B$15:$W$15, 0),FALSE)*$E85)</f>
        <v>0</v>
      </c>
      <c r="BO85" s="2186">
        <f>IF(ISERROR(VLOOKUP(VLOOKUP($A85, 'E4 TB Allocation Details'!$A$18:$L$214, MATCH("Misc ID", 'E4 TB Allocation Details'!$A$18:$L$18, 0),FALSE), 'E2 Allocators'!$B$15:$W$358, MATCH('O5 Details by Class &amp; Accounts'!BO$18, 'E2 Allocators'!$B$15:$W$15, 0),FALSE)*$E85), 0, VLOOKUP(VLOOKUP($A85, 'E4 TB Allocation Details'!$A$18:$L$214, MATCH("Misc ID", 'E4 TB Allocation Details'!$A$18:$L$18, 0),FALSE), 'E2 Allocators'!$B$15:$W$358, MATCH('O5 Details by Class &amp; Accounts'!BO$18, 'E2 Allocators'!$B$15:$W$15, 0),FALSE)*$E85)</f>
        <v>0</v>
      </c>
      <c r="BP85" s="2186">
        <f>IF(ISERROR(VLOOKUP(VLOOKUP($A85, 'E4 TB Allocation Details'!$A$18:$L$214, MATCH("Misc ID", 'E4 TB Allocation Details'!$A$18:$L$18, 0),FALSE), 'E2 Allocators'!$B$15:$W$358, MATCH('O5 Details by Class &amp; Accounts'!BP$18, 'E2 Allocators'!$B$15:$W$15, 0),FALSE)*$E85), 0, VLOOKUP(VLOOKUP($A85, 'E4 TB Allocation Details'!$A$18:$L$214, MATCH("Misc ID", 'E4 TB Allocation Details'!$A$18:$L$18, 0),FALSE), 'E2 Allocators'!$B$15:$W$358, MATCH('O5 Details by Class &amp; Accounts'!BP$18, 'E2 Allocators'!$B$15:$W$15, 0),FALSE)*$E85)</f>
        <v>0</v>
      </c>
      <c r="BQ85" s="2186">
        <f>IF(ISERROR(VLOOKUP(VLOOKUP($A85, 'E4 TB Allocation Details'!$A$18:$L$214, MATCH("Misc ID", 'E4 TB Allocation Details'!$A$18:$L$18, 0),FALSE), 'E2 Allocators'!$B$15:$W$358, MATCH('O5 Details by Class &amp; Accounts'!BQ$18, 'E2 Allocators'!$B$15:$W$15, 0),FALSE)*$E85), 0, VLOOKUP(VLOOKUP($A85, 'E4 TB Allocation Details'!$A$18:$L$214, MATCH("Misc ID", 'E4 TB Allocation Details'!$A$18:$L$18, 0),FALSE), 'E2 Allocators'!$B$15:$W$358, MATCH('O5 Details by Class &amp; Accounts'!BQ$18, 'E2 Allocators'!$B$15:$W$15, 0),FALSE)*$E85)</f>
        <v>0</v>
      </c>
      <c r="BR85" s="2186">
        <f>IF(ISERROR(VLOOKUP(VLOOKUP($A85, 'E4 TB Allocation Details'!$A$18:$L$214, MATCH("Misc ID", 'E4 TB Allocation Details'!$A$18:$L$18, 0),FALSE), 'E2 Allocators'!$B$15:$W$358, MATCH('O5 Details by Class &amp; Accounts'!BR$18, 'E2 Allocators'!$B$15:$W$15, 0),FALSE)*$E85), 0, VLOOKUP(VLOOKUP($A85, 'E4 TB Allocation Details'!$A$18:$L$214, MATCH("Misc ID", 'E4 TB Allocation Details'!$A$18:$L$18, 0),FALSE), 'E2 Allocators'!$B$15:$W$358, MATCH('O5 Details by Class &amp; Accounts'!BR$18, 'E2 Allocators'!$B$15:$W$15, 0),FALSE)*$E85)</f>
        <v>0</v>
      </c>
      <c r="BS85" s="2186">
        <f>SUM(AY85:BR85)</f>
        <v>0</v>
      </c>
      <c r="BT85" s="2186">
        <f>IF(ISERROR(VLOOKUP(VLOOKUP($A85, 'E4 TB Allocation Details'!$A$18:$L$214, MATCH("A &amp; G ID", 'E4 TB Allocation Details'!$A$18:$L$18, 0),FALSE), 'E2 Allocators'!$B$15:$W$358, MATCH('O5 Details by Class &amp; Accounts'!BT$18, 'E2 Allocators'!$B$15:$W$15, 0),FALSE)*$E85), 0, VLOOKUP(VLOOKUP($A85, 'E4 TB Allocation Details'!$A$18:$L$214, MATCH("A &amp; G ID", 'E4 TB Allocation Details'!$A$18:$L$18, 0),FALSE), 'E2 Allocators'!$B$15:$W$358, MATCH('O5 Details by Class &amp; Accounts'!BT$18, 'E2 Allocators'!$B$15:$W$15, 0),FALSE)*$E85)</f>
        <v>-13924632.384231815</v>
      </c>
      <c r="BU85" s="2186">
        <f>IF(ISERROR(VLOOKUP(VLOOKUP($A85, 'E4 TB Allocation Details'!$A$18:$L$214, MATCH("A &amp; G ID", 'E4 TB Allocation Details'!$A$18:$L$18, 0),FALSE), 'E2 Allocators'!$B$15:$W$358, MATCH('O5 Details by Class &amp; Accounts'!BU$18, 'E2 Allocators'!$B$15:$W$15, 0),FALSE)*$E85), 0, VLOOKUP(VLOOKUP($A85, 'E4 TB Allocation Details'!$A$18:$L$214, MATCH("A &amp; G ID", 'E4 TB Allocation Details'!$A$18:$L$18, 0),FALSE), 'E2 Allocators'!$B$15:$W$358, MATCH('O5 Details by Class &amp; Accounts'!BU$18, 'E2 Allocators'!$B$15:$W$15, 0),FALSE)*$E85)</f>
        <v>-3760940.419836456</v>
      </c>
      <c r="BV85" s="2186">
        <f>IF(ISERROR(VLOOKUP(VLOOKUP($A85, 'E4 TB Allocation Details'!$A$18:$L$214, MATCH("A &amp; G ID", 'E4 TB Allocation Details'!$A$18:$L$18, 0),FALSE), 'E2 Allocators'!$B$15:$W$358, MATCH('O5 Details by Class &amp; Accounts'!BV$18, 'E2 Allocators'!$B$15:$W$15, 0),FALSE)*$E85), 0, VLOOKUP(VLOOKUP($A85, 'E4 TB Allocation Details'!$A$18:$L$214, MATCH("A &amp; G ID", 'E4 TB Allocation Details'!$A$18:$L$18, 0),FALSE), 'E2 Allocators'!$B$15:$W$358, MATCH('O5 Details by Class &amp; Accounts'!BV$18, 'E2 Allocators'!$B$15:$W$15, 0),FALSE)*$E85)</f>
        <v>-4719697.2417543996</v>
      </c>
      <c r="BW85" s="2186">
        <f>IF(ISERROR(VLOOKUP(VLOOKUP($A85, 'E4 TB Allocation Details'!$A$18:$L$214, MATCH("A &amp; G ID", 'E4 TB Allocation Details'!$A$18:$L$18, 0),FALSE), 'E2 Allocators'!$B$15:$W$358, MATCH('O5 Details by Class &amp; Accounts'!BW$18, 'E2 Allocators'!$B$15:$W$15, 0),FALSE)*$E85), 0, VLOOKUP(VLOOKUP($A85, 'E4 TB Allocation Details'!$A$18:$L$214, MATCH("A &amp; G ID", 'E4 TB Allocation Details'!$A$18:$L$18, 0),FALSE), 'E2 Allocators'!$B$15:$W$358, MATCH('O5 Details by Class &amp; Accounts'!BW$18, 'E2 Allocators'!$B$15:$W$15, 0),FALSE)*$E85)</f>
        <v>0</v>
      </c>
      <c r="BX85" s="2186">
        <f>IF(ISERROR(VLOOKUP(VLOOKUP($A85, 'E4 TB Allocation Details'!$A$18:$L$214, MATCH("A &amp; G ID", 'E4 TB Allocation Details'!$A$18:$L$18, 0),FALSE), 'E2 Allocators'!$B$15:$W$358, MATCH('O5 Details by Class &amp; Accounts'!BX$18, 'E2 Allocators'!$B$15:$W$15, 0),FALSE)*$E85), 0, VLOOKUP(VLOOKUP($A85, 'E4 TB Allocation Details'!$A$18:$L$214, MATCH("A &amp; G ID", 'E4 TB Allocation Details'!$A$18:$L$18, 0),FALSE), 'E2 Allocators'!$B$15:$W$358, MATCH('O5 Details by Class &amp; Accounts'!BX$18, 'E2 Allocators'!$B$15:$W$15, 0),FALSE)*$E85)</f>
        <v>0</v>
      </c>
      <c r="BY85" s="2186">
        <f>IF(ISERROR(VLOOKUP(VLOOKUP($A85, 'E4 TB Allocation Details'!$A$18:$L$214, MATCH("A &amp; G ID", 'E4 TB Allocation Details'!$A$18:$L$18, 0),FALSE), 'E2 Allocators'!$B$15:$W$358, MATCH('O5 Details by Class &amp; Accounts'!BY$18, 'E2 Allocators'!$B$15:$W$15, 0),FALSE)*$E85), 0, VLOOKUP(VLOOKUP($A85, 'E4 TB Allocation Details'!$A$18:$L$214, MATCH("A &amp; G ID", 'E4 TB Allocation Details'!$A$18:$L$18, 0),FALSE), 'E2 Allocators'!$B$15:$W$358, MATCH('O5 Details by Class &amp; Accounts'!BY$18, 'E2 Allocators'!$B$15:$W$15, 0),FALSE)*$E85)</f>
        <v>0</v>
      </c>
      <c r="BZ85" s="2186">
        <f>IF(ISERROR(VLOOKUP(VLOOKUP($A85, 'E4 TB Allocation Details'!$A$18:$L$214, MATCH("A &amp; G ID", 'E4 TB Allocation Details'!$A$18:$L$18, 0),FALSE), 'E2 Allocators'!$B$15:$W$358, MATCH('O5 Details by Class &amp; Accounts'!BZ$18, 'E2 Allocators'!$B$15:$W$15, 0),FALSE)*$E85), 0, VLOOKUP(VLOOKUP($A85, 'E4 TB Allocation Details'!$A$18:$L$214, MATCH("A &amp; G ID", 'E4 TB Allocation Details'!$A$18:$L$18, 0),FALSE), 'E2 Allocators'!$B$15:$W$358, MATCH('O5 Details by Class &amp; Accounts'!BZ$18, 'E2 Allocators'!$B$15:$W$15, 0),FALSE)*$E85)</f>
        <v>-723748.41192349233</v>
      </c>
      <c r="CA85" s="2186">
        <f>IF(ISERROR(VLOOKUP(VLOOKUP($A85, 'E4 TB Allocation Details'!$A$18:$L$214, MATCH("A &amp; G ID", 'E4 TB Allocation Details'!$A$18:$L$18, 0),FALSE), 'E2 Allocators'!$B$15:$W$358, MATCH('O5 Details by Class &amp; Accounts'!CA$18, 'E2 Allocators'!$B$15:$W$15, 0),FALSE)*$E85), 0, VLOOKUP(VLOOKUP($A85, 'E4 TB Allocation Details'!$A$18:$L$214, MATCH("A &amp; G ID", 'E4 TB Allocation Details'!$A$18:$L$18, 0),FALSE), 'E2 Allocators'!$B$15:$W$358, MATCH('O5 Details by Class &amp; Accounts'!CA$18, 'E2 Allocators'!$B$15:$W$15, 0),FALSE)*$E85)</f>
        <v>-30778.805637549169</v>
      </c>
      <c r="CB85" s="2186">
        <f>IF(ISERROR(VLOOKUP(VLOOKUP($A85, 'E4 TB Allocation Details'!$A$18:$L$214, MATCH("A &amp; G ID", 'E4 TB Allocation Details'!$A$18:$L$18, 0),FALSE), 'E2 Allocators'!$B$15:$W$358, MATCH('O5 Details by Class &amp; Accounts'!CB$18, 'E2 Allocators'!$B$15:$W$15, 0),FALSE)*$E85), 0, VLOOKUP(VLOOKUP($A85, 'E4 TB Allocation Details'!$A$18:$L$214, MATCH("A &amp; G ID", 'E4 TB Allocation Details'!$A$18:$L$18, 0),FALSE), 'E2 Allocators'!$B$15:$W$358, MATCH('O5 Details by Class &amp; Accounts'!CB$18, 'E2 Allocators'!$B$15:$W$15, 0),FALSE)*$E85)</f>
        <v>-37738.380068886821</v>
      </c>
      <c r="CC85" s="2186">
        <f>IF(ISERROR(VLOOKUP(VLOOKUP($A85, 'E4 TB Allocation Details'!$A$18:$L$214, MATCH("A &amp; G ID", 'E4 TB Allocation Details'!$A$18:$L$18, 0),FALSE), 'E2 Allocators'!$B$15:$W$358, MATCH('O5 Details by Class &amp; Accounts'!CC$18, 'E2 Allocators'!$B$15:$W$15, 0),FALSE)*$E85), 0, VLOOKUP(VLOOKUP($A85, 'E4 TB Allocation Details'!$A$18:$L$214, MATCH("A &amp; G ID", 'E4 TB Allocation Details'!$A$18:$L$18, 0),FALSE), 'E2 Allocators'!$B$15:$W$358, MATCH('O5 Details by Class &amp; Accounts'!CC$18, 'E2 Allocators'!$B$15:$W$15, 0),FALSE)*$E85)</f>
        <v>0</v>
      </c>
      <c r="CD85" s="2186">
        <f>IF(ISERROR(VLOOKUP(VLOOKUP($A85, 'E4 TB Allocation Details'!$A$18:$L$214, MATCH("A &amp; G ID", 'E4 TB Allocation Details'!$A$18:$L$18, 0),FALSE), 'E2 Allocators'!$B$15:$W$358, MATCH('O5 Details by Class &amp; Accounts'!CD$18, 'E2 Allocators'!$B$15:$W$15, 0),FALSE)*$E85), 0, VLOOKUP(VLOOKUP($A85, 'E4 TB Allocation Details'!$A$18:$L$214, MATCH("A &amp; G ID", 'E4 TB Allocation Details'!$A$18:$L$18, 0),FALSE), 'E2 Allocators'!$B$15:$W$358, MATCH('O5 Details by Class &amp; Accounts'!CD$18, 'E2 Allocators'!$B$15:$W$15, 0),FALSE)*$E85)</f>
        <v>0</v>
      </c>
      <c r="CE85" s="2186">
        <f>IF(ISERROR(VLOOKUP(VLOOKUP($A85, 'E4 TB Allocation Details'!$A$18:$L$214, MATCH("A &amp; G ID", 'E4 TB Allocation Details'!$A$18:$L$18, 0),FALSE), 'E2 Allocators'!$B$15:$W$358, MATCH('O5 Details by Class &amp; Accounts'!CE$18, 'E2 Allocators'!$B$15:$W$15, 0),FALSE)*$E85), 0, VLOOKUP(VLOOKUP($A85, 'E4 TB Allocation Details'!$A$18:$L$214, MATCH("A &amp; G ID", 'E4 TB Allocation Details'!$A$18:$L$18, 0),FALSE), 'E2 Allocators'!$B$15:$W$358, MATCH('O5 Details by Class &amp; Accounts'!CE$18, 'E2 Allocators'!$B$15:$W$15, 0),FALSE)*$E85)</f>
        <v>0</v>
      </c>
      <c r="CF85" s="2186">
        <f>IF(ISERROR(VLOOKUP(VLOOKUP($A85, 'E4 TB Allocation Details'!$A$18:$L$214, MATCH("A &amp; G ID", 'E4 TB Allocation Details'!$A$18:$L$18, 0),FALSE), 'E2 Allocators'!$B$15:$W$358, MATCH('O5 Details by Class &amp; Accounts'!CF$18, 'E2 Allocators'!$B$15:$W$15, 0),FALSE)*$E85), 0, VLOOKUP(VLOOKUP($A85, 'E4 TB Allocation Details'!$A$18:$L$214, MATCH("A &amp; G ID", 'E4 TB Allocation Details'!$A$18:$L$18, 0),FALSE), 'E2 Allocators'!$B$15:$W$358, MATCH('O5 Details by Class &amp; Accounts'!CF$18, 'E2 Allocators'!$B$15:$W$15, 0),FALSE)*$E85)</f>
        <v>0</v>
      </c>
      <c r="CG85" s="2186">
        <f>IF(ISERROR(VLOOKUP(VLOOKUP($A85, 'E4 TB Allocation Details'!$A$18:$L$214, MATCH("A &amp; G ID", 'E4 TB Allocation Details'!$A$18:$L$18, 0),FALSE), 'E2 Allocators'!$B$15:$W$358, MATCH('O5 Details by Class &amp; Accounts'!CG$18, 'E2 Allocators'!$B$15:$W$15, 0),FALSE)*$E85), 0, VLOOKUP(VLOOKUP($A85, 'E4 TB Allocation Details'!$A$18:$L$214, MATCH("A &amp; G ID", 'E4 TB Allocation Details'!$A$18:$L$18, 0),FALSE), 'E2 Allocators'!$B$15:$W$358, MATCH('O5 Details by Class &amp; Accounts'!CG$18, 'E2 Allocators'!$B$15:$W$15, 0),FALSE)*$E85)</f>
        <v>0</v>
      </c>
      <c r="CH85" s="2186">
        <f>IF(ISERROR(VLOOKUP(VLOOKUP($A85, 'E4 TB Allocation Details'!$A$18:$L$214, MATCH("A &amp; G ID", 'E4 TB Allocation Details'!$A$18:$L$18, 0),FALSE), 'E2 Allocators'!$B$15:$W$358, MATCH('O5 Details by Class &amp; Accounts'!CH$18, 'E2 Allocators'!$B$15:$W$15, 0),FALSE)*$E85), 0, VLOOKUP(VLOOKUP($A85, 'E4 TB Allocation Details'!$A$18:$L$214, MATCH("A &amp; G ID", 'E4 TB Allocation Details'!$A$18:$L$18, 0),FALSE), 'E2 Allocators'!$B$15:$W$358, MATCH('O5 Details by Class &amp; Accounts'!CH$18, 'E2 Allocators'!$B$15:$W$15, 0),FALSE)*$E85)</f>
        <v>0</v>
      </c>
      <c r="CI85" s="2186">
        <f>IF(ISERROR(VLOOKUP(VLOOKUP($A85, 'E4 TB Allocation Details'!$A$18:$L$214, MATCH("A &amp; G ID", 'E4 TB Allocation Details'!$A$18:$L$18, 0),FALSE), 'E2 Allocators'!$B$15:$W$358, MATCH('O5 Details by Class &amp; Accounts'!CI$18, 'E2 Allocators'!$B$15:$W$15, 0),FALSE)*$E85), 0, VLOOKUP(VLOOKUP($A85, 'E4 TB Allocation Details'!$A$18:$L$214, MATCH("A &amp; G ID", 'E4 TB Allocation Details'!$A$18:$L$18, 0),FALSE), 'E2 Allocators'!$B$15:$W$358, MATCH('O5 Details by Class &amp; Accounts'!CI$18, 'E2 Allocators'!$B$15:$W$15, 0),FALSE)*$E85)</f>
        <v>0</v>
      </c>
      <c r="CJ85" s="2186">
        <f>IF(ISERROR(VLOOKUP(VLOOKUP($A85, 'E4 TB Allocation Details'!$A$18:$L$214, MATCH("A &amp; G ID", 'E4 TB Allocation Details'!$A$18:$L$18, 0),FALSE), 'E2 Allocators'!$B$15:$W$358, MATCH('O5 Details by Class &amp; Accounts'!CJ$18, 'E2 Allocators'!$B$15:$W$15, 0),FALSE)*$E85), 0, VLOOKUP(VLOOKUP($A85, 'E4 TB Allocation Details'!$A$18:$L$214, MATCH("A &amp; G ID", 'E4 TB Allocation Details'!$A$18:$L$18, 0),FALSE), 'E2 Allocators'!$B$15:$W$358, MATCH('O5 Details by Class &amp; Accounts'!CJ$18, 'E2 Allocators'!$B$15:$W$15, 0),FALSE)*$E85)</f>
        <v>0</v>
      </c>
      <c r="CK85" s="2186">
        <f>IF(ISERROR(VLOOKUP(VLOOKUP($A85, 'E4 TB Allocation Details'!$A$18:$L$214, MATCH("A &amp; G ID", 'E4 TB Allocation Details'!$A$18:$L$18, 0),FALSE), 'E2 Allocators'!$B$15:$W$358, MATCH('O5 Details by Class &amp; Accounts'!CK$18, 'E2 Allocators'!$B$15:$W$15, 0),FALSE)*$E85), 0, VLOOKUP(VLOOKUP($A85, 'E4 TB Allocation Details'!$A$18:$L$214, MATCH("A &amp; G ID", 'E4 TB Allocation Details'!$A$18:$L$18, 0),FALSE), 'E2 Allocators'!$B$15:$W$358, MATCH('O5 Details by Class &amp; Accounts'!CK$18, 'E2 Allocators'!$B$15:$W$15, 0),FALSE)*$E85)</f>
        <v>0</v>
      </c>
      <c r="CL85" s="2186">
        <f>IF(ISERROR(VLOOKUP(VLOOKUP($A85, 'E4 TB Allocation Details'!$A$18:$L$214, MATCH("A &amp; G ID", 'E4 TB Allocation Details'!$A$18:$L$18, 0),FALSE), 'E2 Allocators'!$B$15:$W$358, MATCH('O5 Details by Class &amp; Accounts'!CL$18, 'E2 Allocators'!$B$15:$W$15, 0),FALSE)*$E85), 0, VLOOKUP(VLOOKUP($A85, 'E4 TB Allocation Details'!$A$18:$L$214, MATCH("A &amp; G ID", 'E4 TB Allocation Details'!$A$18:$L$18, 0),FALSE), 'E2 Allocators'!$B$15:$W$358, MATCH('O5 Details by Class &amp; Accounts'!CL$18, 'E2 Allocators'!$B$15:$W$15, 0),FALSE)*$E85)</f>
        <v>0</v>
      </c>
      <c r="CM85" s="2186">
        <f>IF(ISERROR(VLOOKUP(VLOOKUP($A85, 'E4 TB Allocation Details'!$A$18:$L$214, MATCH("A &amp; G ID", 'E4 TB Allocation Details'!$A$18:$L$18, 0),FALSE), 'E2 Allocators'!$B$15:$W$358, MATCH('O5 Details by Class &amp; Accounts'!CM$18, 'E2 Allocators'!$B$15:$W$15, 0),FALSE)*$E85), 0, VLOOKUP(VLOOKUP($A85, 'E4 TB Allocation Details'!$A$18:$L$214, MATCH("A &amp; G ID", 'E4 TB Allocation Details'!$A$18:$L$18, 0),FALSE), 'E2 Allocators'!$B$15:$W$358, MATCH('O5 Details by Class &amp; Accounts'!CM$18, 'E2 Allocators'!$B$15:$W$15, 0),FALSE)*$E85)</f>
        <v>0</v>
      </c>
      <c r="CN85" s="2186">
        <f>SUM(BT85:CM85)</f>
        <v>-23197535.6434526</v>
      </c>
      <c r="CO85" s="2187">
        <f>+E85-AC85-AX85-BS85-CN85</f>
        <v>0</v>
      </c>
      <c r="CQ85" s="1625" t="s">
        <v>1081</v>
      </c>
    </row>
    <row r="86" spans="1:95" s="54" customFormat="1" ht="12.75" x14ac:dyDescent="0.2">
      <c r="A86" s="994">
        <v>4082</v>
      </c>
      <c r="B86" s="995" t="s">
        <v>1596</v>
      </c>
      <c r="C86" s="2184">
        <f>IF(ISERROR(VLOOKUP($A86,'I3 TB Data'!$A$19:$H$483,MATCH('O5 Details by Class &amp; Accounts'!$C$18, 'I3 TB Data'!$A$19:$H$19,0),0)), 0, VLOOKUP($A86,'I3 TB Data'!$A$19:$H$483,MATCH('O5 Details by Class &amp; Accounts'!$C$18,'I3 TB Data'!$A$19:$H$19,0),0))</f>
        <v>-35915</v>
      </c>
      <c r="D86" s="2185"/>
      <c r="E86" s="2184">
        <f t="shared" si="17"/>
        <v>-35915</v>
      </c>
      <c r="F86" s="2186">
        <f>IF(ISERROR(VLOOKUP($A86, 'E1 Categorization'!A33:E124, MATCH("Customer Component", 'E1 Categorization'!$A$33:$E$33,0), 0)), 0, IF(VLOOKUP($A86, 'E1 Categorization'!A33:E124, MATCH("Customer Component", 'E1 Categorization'!$A$33:$E$33,0), 0)=0, 'O5 Details by Class &amp; Accounts'!$E86, IF(AND(VLOOKUP($A86, 'E1 Categorization'!A33:E124, MATCH("Customer Component", 'E1 Categorization'!$A$33:$E$33,0), 0) &gt;0, VLOOKUP($A86, 'E1 Categorization'!A33:E124, MATCH("Customer Component", 'E1 Categorization'!$A$33:$E$33,0), 0)&lt;1), 'O5 Details by Class &amp; Accounts'!$E86*(1-VLOOKUP($A86, 'E1 Categorization'!A33:E124, MATCH("Customer Component", 'E1 Categorization'!$A$33:$E$33,0), 0)), 0)))</f>
        <v>0</v>
      </c>
      <c r="G86" s="2186">
        <f>IF(ISERROR(VLOOKUP($A86, 'E1 Categorization'!A33:E124, MATCH("Customer Component", 'E1 Categorization'!$A$33:$E$33,0), 0)),0, IF(VLOOKUP($A86, 'E1 Categorization'!A33:E124, MATCH("Customer Component", 'E1 Categorization'!$A$33:$E$33,0), 0)=0, 0, IF(AND(VLOOKUP($A86, 'E1 Categorization'!A33:E124, MATCH("Customer Component", 'E1 Categorization'!$A$33:$E$33,0), 0) &gt;0, VLOOKUP($A86, 'E1 Categorization'!A33:E124, MATCH("Customer Component", 'E1 Categorization'!$A$33:$E$33,0), 0)&lt;1), 'O5 Details by Class &amp; Accounts'!$E86*(VLOOKUP($A86, 'E1 Categorization'!A33:E124, MATCH("Customer Component", 'E1 Categorization'!$A$33:$E$33,0), 0)), 'O5 Details by Class &amp; Accounts'!$E86)))</f>
        <v>0</v>
      </c>
      <c r="H86" s="2186">
        <f t="shared" si="13"/>
        <v>0</v>
      </c>
      <c r="I86" s="2186">
        <f>IF(ISERROR(VLOOKUP(VLOOKUP($A86, 'E4 TB Allocation Details'!$A$18:$L$214, MATCH("Demand ID", 'E4 TB Allocation Details'!$A$18:$L$18, 0),FALSE), 'E2 Allocators'!$B$15:$W$358, MATCH('O5 Details by Class &amp; Accounts'!I$18, 'E2 Allocators'!$B$15:$W$15, 0),FALSE)*$F86), 0, VLOOKUP(VLOOKUP($A86, 'E4 TB Allocation Details'!$A$18:$L$214, MATCH("Demand ID", 'E4 TB Allocation Details'!$A$18:$L$18, 0),FALSE), 'E2 Allocators'!$B$15:$W$358, MATCH('O5 Details by Class &amp; Accounts'!I$18, 'E2 Allocators'!$B$15:$W$15, 0),FALSE)*$F86)</f>
        <v>0</v>
      </c>
      <c r="J86" s="2186">
        <f>IF(ISERROR(VLOOKUP(VLOOKUP($A86, 'E4 TB Allocation Details'!$A$18:$L$214, MATCH("Demand ID", 'E4 TB Allocation Details'!$A$18:$L$18, 0),FALSE), 'E2 Allocators'!$B$15:$W$358, MATCH('O5 Details by Class &amp; Accounts'!J$18, 'E2 Allocators'!$B$15:$W$15, 0),FALSE)*$F86), 0, VLOOKUP(VLOOKUP($A86, 'E4 TB Allocation Details'!$A$18:$L$214, MATCH("Demand ID", 'E4 TB Allocation Details'!$A$18:$L$18, 0),FALSE), 'E2 Allocators'!$B$15:$W$358, MATCH('O5 Details by Class &amp; Accounts'!J$18, 'E2 Allocators'!$B$15:$W$15, 0),FALSE)*$F86)</f>
        <v>0</v>
      </c>
      <c r="K86" s="2186">
        <f>IF(ISERROR(VLOOKUP(VLOOKUP($A86, 'E4 TB Allocation Details'!$A$18:$L$214, MATCH("Demand ID", 'E4 TB Allocation Details'!$A$18:$L$18, 0),FALSE), 'E2 Allocators'!$B$15:$W$358, MATCH('O5 Details by Class &amp; Accounts'!K$18, 'E2 Allocators'!$B$15:$W$15, 0),FALSE)*$F86), 0, VLOOKUP(VLOOKUP($A86, 'E4 TB Allocation Details'!$A$18:$L$214, MATCH("Demand ID", 'E4 TB Allocation Details'!$A$18:$L$18, 0),FALSE), 'E2 Allocators'!$B$15:$W$358, MATCH('O5 Details by Class &amp; Accounts'!K$18, 'E2 Allocators'!$B$15:$W$15, 0),FALSE)*$F86)</f>
        <v>0</v>
      </c>
      <c r="L86" s="2186">
        <f>IF(ISERROR(VLOOKUP(VLOOKUP($A86, 'E4 TB Allocation Details'!$A$18:$L$214, MATCH("Demand ID", 'E4 TB Allocation Details'!$A$18:$L$18, 0),FALSE), 'E2 Allocators'!$B$15:$W$358, MATCH('O5 Details by Class &amp; Accounts'!L$18, 'E2 Allocators'!$B$15:$W$15, 0),FALSE)*$F86), 0, VLOOKUP(VLOOKUP($A86, 'E4 TB Allocation Details'!$A$18:$L$214, MATCH("Demand ID", 'E4 TB Allocation Details'!$A$18:$L$18, 0),FALSE), 'E2 Allocators'!$B$15:$W$358, MATCH('O5 Details by Class &amp; Accounts'!L$18, 'E2 Allocators'!$B$15:$W$15, 0),FALSE)*$F86)</f>
        <v>0</v>
      </c>
      <c r="M86" s="2186">
        <f>IF(ISERROR(VLOOKUP(VLOOKUP($A86, 'E4 TB Allocation Details'!$A$18:$L$214, MATCH("Demand ID", 'E4 TB Allocation Details'!$A$18:$L$18, 0),FALSE), 'E2 Allocators'!$B$15:$W$358, MATCH('O5 Details by Class &amp; Accounts'!M$18, 'E2 Allocators'!$B$15:$W$15, 0),FALSE)*$F86), 0, VLOOKUP(VLOOKUP($A86, 'E4 TB Allocation Details'!$A$18:$L$214, MATCH("Demand ID", 'E4 TB Allocation Details'!$A$18:$L$18, 0),FALSE), 'E2 Allocators'!$B$15:$W$358, MATCH('O5 Details by Class &amp; Accounts'!M$18, 'E2 Allocators'!$B$15:$W$15, 0),FALSE)*$F86)</f>
        <v>0</v>
      </c>
      <c r="N86" s="2186">
        <f>IF(ISERROR(VLOOKUP(VLOOKUP($A86, 'E4 TB Allocation Details'!$A$18:$L$214, MATCH("Demand ID", 'E4 TB Allocation Details'!$A$18:$L$18, 0),FALSE), 'E2 Allocators'!$B$15:$W$358, MATCH('O5 Details by Class &amp; Accounts'!N$18, 'E2 Allocators'!$B$15:$W$15, 0),FALSE)*$F86), 0, VLOOKUP(VLOOKUP($A86, 'E4 TB Allocation Details'!$A$18:$L$214, MATCH("Demand ID", 'E4 TB Allocation Details'!$A$18:$L$18, 0),FALSE), 'E2 Allocators'!$B$15:$W$358, MATCH('O5 Details by Class &amp; Accounts'!N$18, 'E2 Allocators'!$B$15:$W$15, 0),FALSE)*$F86)</f>
        <v>0</v>
      </c>
      <c r="O86" s="2186">
        <f>IF(ISERROR(VLOOKUP(VLOOKUP($A86, 'E4 TB Allocation Details'!$A$18:$L$214, MATCH("Demand ID", 'E4 TB Allocation Details'!$A$18:$L$18, 0),FALSE), 'E2 Allocators'!$B$15:$W$358, MATCH('O5 Details by Class &amp; Accounts'!O$18, 'E2 Allocators'!$B$15:$W$15, 0),FALSE)*$F86), 0, VLOOKUP(VLOOKUP($A86, 'E4 TB Allocation Details'!$A$18:$L$214, MATCH("Demand ID", 'E4 TB Allocation Details'!$A$18:$L$18, 0),FALSE), 'E2 Allocators'!$B$15:$W$358, MATCH('O5 Details by Class &amp; Accounts'!O$18, 'E2 Allocators'!$B$15:$W$15, 0),FALSE)*$F86)</f>
        <v>0</v>
      </c>
      <c r="P86" s="2186">
        <f>IF(ISERROR(VLOOKUP(VLOOKUP($A86, 'E4 TB Allocation Details'!$A$18:$L$214, MATCH("Demand ID", 'E4 TB Allocation Details'!$A$18:$L$18, 0),FALSE), 'E2 Allocators'!$B$15:$W$358, MATCH('O5 Details by Class &amp; Accounts'!P$18, 'E2 Allocators'!$B$15:$W$15, 0),FALSE)*$F86), 0, VLOOKUP(VLOOKUP($A86, 'E4 TB Allocation Details'!$A$18:$L$214, MATCH("Demand ID", 'E4 TB Allocation Details'!$A$18:$L$18, 0),FALSE), 'E2 Allocators'!$B$15:$W$358, MATCH('O5 Details by Class &amp; Accounts'!P$18, 'E2 Allocators'!$B$15:$W$15, 0),FALSE)*$F86)</f>
        <v>0</v>
      </c>
      <c r="Q86" s="2186">
        <f>IF(ISERROR(VLOOKUP(VLOOKUP($A86, 'E4 TB Allocation Details'!$A$18:$L$214, MATCH("Demand ID", 'E4 TB Allocation Details'!$A$18:$L$18, 0),FALSE), 'E2 Allocators'!$B$15:$W$358, MATCH('O5 Details by Class &amp; Accounts'!Q$18, 'E2 Allocators'!$B$15:$W$15, 0),FALSE)*$F86), 0, VLOOKUP(VLOOKUP($A86, 'E4 TB Allocation Details'!$A$18:$L$214, MATCH("Demand ID", 'E4 TB Allocation Details'!$A$18:$L$18, 0),FALSE), 'E2 Allocators'!$B$15:$W$358, MATCH('O5 Details by Class &amp; Accounts'!Q$18, 'E2 Allocators'!$B$15:$W$15, 0),FALSE)*$F86)</f>
        <v>0</v>
      </c>
      <c r="R86" s="2186">
        <f>IF(ISERROR(VLOOKUP(VLOOKUP($A86, 'E4 TB Allocation Details'!$A$18:$L$214, MATCH("Demand ID", 'E4 TB Allocation Details'!$A$18:$L$18, 0),FALSE), 'E2 Allocators'!$B$15:$W$358, MATCH('O5 Details by Class &amp; Accounts'!R$18, 'E2 Allocators'!$B$15:$W$15, 0),FALSE)*$F86), 0, VLOOKUP(VLOOKUP($A86, 'E4 TB Allocation Details'!$A$18:$L$214, MATCH("Demand ID", 'E4 TB Allocation Details'!$A$18:$L$18, 0),FALSE), 'E2 Allocators'!$B$15:$W$358, MATCH('O5 Details by Class &amp; Accounts'!R$18, 'E2 Allocators'!$B$15:$W$15, 0),FALSE)*$F86)</f>
        <v>0</v>
      </c>
      <c r="S86" s="2186">
        <f>IF(ISERROR(VLOOKUP(VLOOKUP($A86, 'E4 TB Allocation Details'!$A$18:$L$214, MATCH("Demand ID", 'E4 TB Allocation Details'!$A$18:$L$18, 0),FALSE), 'E2 Allocators'!$B$15:$W$358, MATCH('O5 Details by Class &amp; Accounts'!S$18, 'E2 Allocators'!$B$15:$W$15, 0),FALSE)*$F86), 0, VLOOKUP(VLOOKUP($A86, 'E4 TB Allocation Details'!$A$18:$L$214, MATCH("Demand ID", 'E4 TB Allocation Details'!$A$18:$L$18, 0),FALSE), 'E2 Allocators'!$B$15:$W$358, MATCH('O5 Details by Class &amp; Accounts'!S$18, 'E2 Allocators'!$B$15:$W$15, 0),FALSE)*$F86)</f>
        <v>0</v>
      </c>
      <c r="T86" s="2186">
        <f>IF(ISERROR(VLOOKUP(VLOOKUP($A86, 'E4 TB Allocation Details'!$A$18:$L$214, MATCH("Demand ID", 'E4 TB Allocation Details'!$A$18:$L$18, 0),FALSE), 'E2 Allocators'!$B$15:$W$358, MATCH('O5 Details by Class &amp; Accounts'!T$18, 'E2 Allocators'!$B$15:$W$15, 0),FALSE)*$F86), 0, VLOOKUP(VLOOKUP($A86, 'E4 TB Allocation Details'!$A$18:$L$214, MATCH("Demand ID", 'E4 TB Allocation Details'!$A$18:$L$18, 0),FALSE), 'E2 Allocators'!$B$15:$W$358, MATCH('O5 Details by Class &amp; Accounts'!T$18, 'E2 Allocators'!$B$15:$W$15, 0),FALSE)*$F86)</f>
        <v>0</v>
      </c>
      <c r="U86" s="2186">
        <f>IF(ISERROR(VLOOKUP(VLOOKUP($A86, 'E4 TB Allocation Details'!$A$18:$L$214, MATCH("Demand ID", 'E4 TB Allocation Details'!$A$18:$L$18, 0),FALSE), 'E2 Allocators'!$B$15:$W$358, MATCH('O5 Details by Class &amp; Accounts'!U$18, 'E2 Allocators'!$B$15:$W$15, 0),FALSE)*$F86), 0, VLOOKUP(VLOOKUP($A86, 'E4 TB Allocation Details'!$A$18:$L$214, MATCH("Demand ID", 'E4 TB Allocation Details'!$A$18:$L$18, 0),FALSE), 'E2 Allocators'!$B$15:$W$358, MATCH('O5 Details by Class &amp; Accounts'!U$18, 'E2 Allocators'!$B$15:$W$15, 0),FALSE)*$F86)</f>
        <v>0</v>
      </c>
      <c r="V86" s="2186">
        <f>IF(ISERROR(VLOOKUP(VLOOKUP($A86, 'E4 TB Allocation Details'!$A$18:$L$214, MATCH("Demand ID", 'E4 TB Allocation Details'!$A$18:$L$18, 0),FALSE), 'E2 Allocators'!$B$15:$W$358, MATCH('O5 Details by Class &amp; Accounts'!V$18, 'E2 Allocators'!$B$15:$W$15, 0),FALSE)*$F86), 0, VLOOKUP(VLOOKUP($A86, 'E4 TB Allocation Details'!$A$18:$L$214, MATCH("Demand ID", 'E4 TB Allocation Details'!$A$18:$L$18, 0),FALSE), 'E2 Allocators'!$B$15:$W$358, MATCH('O5 Details by Class &amp; Accounts'!V$18, 'E2 Allocators'!$B$15:$W$15, 0),FALSE)*$F86)</f>
        <v>0</v>
      </c>
      <c r="W86" s="2186">
        <f>IF(ISERROR(VLOOKUP(VLOOKUP($A86, 'E4 TB Allocation Details'!$A$18:$L$214, MATCH("Demand ID", 'E4 TB Allocation Details'!$A$18:$L$18, 0),FALSE), 'E2 Allocators'!$B$15:$W$358, MATCH('O5 Details by Class &amp; Accounts'!W$18, 'E2 Allocators'!$B$15:$W$15, 0),FALSE)*$F86), 0, VLOOKUP(VLOOKUP($A86, 'E4 TB Allocation Details'!$A$18:$L$214, MATCH("Demand ID", 'E4 TB Allocation Details'!$A$18:$L$18, 0),FALSE), 'E2 Allocators'!$B$15:$W$358, MATCH('O5 Details by Class &amp; Accounts'!W$18, 'E2 Allocators'!$B$15:$W$15, 0),FALSE)*$F86)</f>
        <v>0</v>
      </c>
      <c r="X86" s="2186">
        <f>IF(ISERROR(VLOOKUP(VLOOKUP($A86, 'E4 TB Allocation Details'!$A$18:$L$214, MATCH("Demand ID", 'E4 TB Allocation Details'!$A$18:$L$18, 0),FALSE), 'E2 Allocators'!$B$15:$W$358, MATCH('O5 Details by Class &amp; Accounts'!X$18, 'E2 Allocators'!$B$15:$W$15, 0),FALSE)*$F86), 0, VLOOKUP(VLOOKUP($A86, 'E4 TB Allocation Details'!$A$18:$L$214, MATCH("Demand ID", 'E4 TB Allocation Details'!$A$18:$L$18, 0),FALSE), 'E2 Allocators'!$B$15:$W$358, MATCH('O5 Details by Class &amp; Accounts'!X$18, 'E2 Allocators'!$B$15:$W$15, 0),FALSE)*$F86)</f>
        <v>0</v>
      </c>
      <c r="Y86" s="2186">
        <f>IF(ISERROR(VLOOKUP(VLOOKUP($A86, 'E4 TB Allocation Details'!$A$18:$L$214, MATCH("Demand ID", 'E4 TB Allocation Details'!$A$18:$L$18, 0),FALSE), 'E2 Allocators'!$B$15:$W$358, MATCH('O5 Details by Class &amp; Accounts'!Y$18, 'E2 Allocators'!$B$15:$W$15, 0),FALSE)*$F86), 0, VLOOKUP(VLOOKUP($A86, 'E4 TB Allocation Details'!$A$18:$L$214, MATCH("Demand ID", 'E4 TB Allocation Details'!$A$18:$L$18, 0),FALSE), 'E2 Allocators'!$B$15:$W$358, MATCH('O5 Details by Class &amp; Accounts'!Y$18, 'E2 Allocators'!$B$15:$W$15, 0),FALSE)*$F86)</f>
        <v>0</v>
      </c>
      <c r="Z86" s="2186">
        <f>IF(ISERROR(VLOOKUP(VLOOKUP($A86, 'E4 TB Allocation Details'!$A$18:$L$214, MATCH("Demand ID", 'E4 TB Allocation Details'!$A$18:$L$18, 0),FALSE), 'E2 Allocators'!$B$15:$W$358, MATCH('O5 Details by Class &amp; Accounts'!Z$18, 'E2 Allocators'!$B$15:$W$15, 0),FALSE)*$F86), 0, VLOOKUP(VLOOKUP($A86, 'E4 TB Allocation Details'!$A$18:$L$214, MATCH("Demand ID", 'E4 TB Allocation Details'!$A$18:$L$18, 0),FALSE), 'E2 Allocators'!$B$15:$W$358, MATCH('O5 Details by Class &amp; Accounts'!Z$18, 'E2 Allocators'!$B$15:$W$15, 0),FALSE)*$F86)</f>
        <v>0</v>
      </c>
      <c r="AA86" s="2186">
        <f>IF(ISERROR(VLOOKUP(VLOOKUP($A86, 'E4 TB Allocation Details'!$A$18:$L$214, MATCH("Demand ID", 'E4 TB Allocation Details'!$A$18:$L$18, 0),FALSE), 'E2 Allocators'!$B$15:$W$358, MATCH('O5 Details by Class &amp; Accounts'!AA$18, 'E2 Allocators'!$B$15:$W$15, 0),FALSE)*$F86), 0, VLOOKUP(VLOOKUP($A86, 'E4 TB Allocation Details'!$A$18:$L$214, MATCH("Demand ID", 'E4 TB Allocation Details'!$A$18:$L$18, 0),FALSE), 'E2 Allocators'!$B$15:$W$358, MATCH('O5 Details by Class &amp; Accounts'!AA$18, 'E2 Allocators'!$B$15:$W$15, 0),FALSE)*$F86)</f>
        <v>0</v>
      </c>
      <c r="AB86" s="2186">
        <f>IF(ISERROR(VLOOKUP(VLOOKUP($A86, 'E4 TB Allocation Details'!$A$18:$L$214, MATCH("Demand ID", 'E4 TB Allocation Details'!$A$18:$L$18, 0),FALSE), 'E2 Allocators'!$B$15:$W$358, MATCH('O5 Details by Class &amp; Accounts'!AB$18, 'E2 Allocators'!$B$15:$W$15, 0),FALSE)*$F86), 0, VLOOKUP(VLOOKUP($A86, 'E4 TB Allocation Details'!$A$18:$L$214, MATCH("Demand ID", 'E4 TB Allocation Details'!$A$18:$L$18, 0),FALSE), 'E2 Allocators'!$B$15:$W$358, MATCH('O5 Details by Class &amp; Accounts'!AB$18, 'E2 Allocators'!$B$15:$W$15, 0),FALSE)*$F86)</f>
        <v>0</v>
      </c>
      <c r="AC86" s="2186">
        <f t="shared" si="14"/>
        <v>0</v>
      </c>
      <c r="AD86" s="2186">
        <f>IF(ISERROR(VLOOKUP(VLOOKUP($A86, 'E4 TB Allocation Details'!$A$18:$L$214, MATCH("Customer ID", 'E4 TB Allocation Details'!$A$18:$L$18, 0),FALSE), 'E2 Allocators'!$B$15:$W$358, MATCH('O5 Details by Class &amp; Accounts'!AD$18, 'E2 Allocators'!$B$15:$W$15, 0),FALSE)*$G86), 0, VLOOKUP(VLOOKUP($A86, 'E4 TB Allocation Details'!$A$18:$L$214, MATCH("Customer ID", 'E4 TB Allocation Details'!$A$18:$L$18, 0),FALSE), 'E2 Allocators'!$B$15:$W$358, MATCH('O5 Details by Class &amp; Accounts'!AD$18, 'E2 Allocators'!$B$15:$W$15, 0),FALSE)*$G86)</f>
        <v>0</v>
      </c>
      <c r="AE86" s="2186">
        <f>IF(ISERROR(VLOOKUP(VLOOKUP($A86, 'E4 TB Allocation Details'!$A$18:$L$214, MATCH("Customer ID", 'E4 TB Allocation Details'!$A$18:$L$18, 0),FALSE), 'E2 Allocators'!$B$15:$W$358, MATCH('O5 Details by Class &amp; Accounts'!AE$18, 'E2 Allocators'!$B$15:$W$15, 0),FALSE)*$G86), 0, VLOOKUP(VLOOKUP($A86, 'E4 TB Allocation Details'!$A$18:$L$214, MATCH("Customer ID", 'E4 TB Allocation Details'!$A$18:$L$18, 0),FALSE), 'E2 Allocators'!$B$15:$W$358, MATCH('O5 Details by Class &amp; Accounts'!AE$18, 'E2 Allocators'!$B$15:$W$15, 0),FALSE)*$G86)</f>
        <v>0</v>
      </c>
      <c r="AF86" s="2186">
        <f>IF(ISERROR(VLOOKUP(VLOOKUP($A86, 'E4 TB Allocation Details'!$A$18:$L$214, MATCH("Customer ID", 'E4 TB Allocation Details'!$A$18:$L$18, 0),FALSE), 'E2 Allocators'!$B$15:$W$358, MATCH('O5 Details by Class &amp; Accounts'!AF$18, 'E2 Allocators'!$B$15:$W$15, 0),FALSE)*$G86), 0, VLOOKUP(VLOOKUP($A86, 'E4 TB Allocation Details'!$A$18:$L$214, MATCH("Customer ID", 'E4 TB Allocation Details'!$A$18:$L$18, 0),FALSE), 'E2 Allocators'!$B$15:$W$358, MATCH('O5 Details by Class &amp; Accounts'!AF$18, 'E2 Allocators'!$B$15:$W$15, 0),FALSE)*$G86)</f>
        <v>0</v>
      </c>
      <c r="AG86" s="2186">
        <f>IF(ISERROR(VLOOKUP(VLOOKUP($A86, 'E4 TB Allocation Details'!$A$18:$L$214, MATCH("Customer ID", 'E4 TB Allocation Details'!$A$18:$L$18, 0),FALSE), 'E2 Allocators'!$B$15:$W$358, MATCH('O5 Details by Class &amp; Accounts'!AG$18, 'E2 Allocators'!$B$15:$W$15, 0),FALSE)*$G86), 0, VLOOKUP(VLOOKUP($A86, 'E4 TB Allocation Details'!$A$18:$L$214, MATCH("Customer ID", 'E4 TB Allocation Details'!$A$18:$L$18, 0),FALSE), 'E2 Allocators'!$B$15:$W$358, MATCH('O5 Details by Class &amp; Accounts'!AG$18, 'E2 Allocators'!$B$15:$W$15, 0),FALSE)*$G86)</f>
        <v>0</v>
      </c>
      <c r="AH86" s="2186">
        <f>IF(ISERROR(VLOOKUP(VLOOKUP($A86, 'E4 TB Allocation Details'!$A$18:$L$214, MATCH("Customer ID", 'E4 TB Allocation Details'!$A$18:$L$18, 0),FALSE), 'E2 Allocators'!$B$15:$W$358, MATCH('O5 Details by Class &amp; Accounts'!AH$18, 'E2 Allocators'!$B$15:$W$15, 0),FALSE)*$G86), 0, VLOOKUP(VLOOKUP($A86, 'E4 TB Allocation Details'!$A$18:$L$214, MATCH("Customer ID", 'E4 TB Allocation Details'!$A$18:$L$18, 0),FALSE), 'E2 Allocators'!$B$15:$W$358, MATCH('O5 Details by Class &amp; Accounts'!AH$18, 'E2 Allocators'!$B$15:$W$15, 0),FALSE)*$G86)</f>
        <v>0</v>
      </c>
      <c r="AI86" s="2186">
        <f>IF(ISERROR(VLOOKUP(VLOOKUP($A86, 'E4 TB Allocation Details'!$A$18:$L$214, MATCH("Customer ID", 'E4 TB Allocation Details'!$A$18:$L$18, 0),FALSE), 'E2 Allocators'!$B$15:$W$358, MATCH('O5 Details by Class &amp; Accounts'!AI$18, 'E2 Allocators'!$B$15:$W$15, 0),FALSE)*$G86), 0, VLOOKUP(VLOOKUP($A86, 'E4 TB Allocation Details'!$A$18:$L$214, MATCH("Customer ID", 'E4 TB Allocation Details'!$A$18:$L$18, 0),FALSE), 'E2 Allocators'!$B$15:$W$358, MATCH('O5 Details by Class &amp; Accounts'!AI$18, 'E2 Allocators'!$B$15:$W$15, 0),FALSE)*$G86)</f>
        <v>0</v>
      </c>
      <c r="AJ86" s="2186">
        <f>IF(ISERROR(VLOOKUP(VLOOKUP($A86, 'E4 TB Allocation Details'!$A$18:$L$214, MATCH("Customer ID", 'E4 TB Allocation Details'!$A$18:$L$18, 0),FALSE), 'E2 Allocators'!$B$15:$W$358, MATCH('O5 Details by Class &amp; Accounts'!AJ$18, 'E2 Allocators'!$B$15:$W$15, 0),FALSE)*$G86), 0, VLOOKUP(VLOOKUP($A86, 'E4 TB Allocation Details'!$A$18:$L$214, MATCH("Customer ID", 'E4 TB Allocation Details'!$A$18:$L$18, 0),FALSE), 'E2 Allocators'!$B$15:$W$358, MATCH('O5 Details by Class &amp; Accounts'!AJ$18, 'E2 Allocators'!$B$15:$W$15, 0),FALSE)*$G86)</f>
        <v>0</v>
      </c>
      <c r="AK86" s="2186">
        <f>IF(ISERROR(VLOOKUP(VLOOKUP($A86, 'E4 TB Allocation Details'!$A$18:$L$214, MATCH("Customer ID", 'E4 TB Allocation Details'!$A$18:$L$18, 0),FALSE), 'E2 Allocators'!$B$15:$W$358, MATCH('O5 Details by Class &amp; Accounts'!AK$18, 'E2 Allocators'!$B$15:$W$15, 0),FALSE)*$G86), 0, VLOOKUP(VLOOKUP($A86, 'E4 TB Allocation Details'!$A$18:$L$214, MATCH("Customer ID", 'E4 TB Allocation Details'!$A$18:$L$18, 0),FALSE), 'E2 Allocators'!$B$15:$W$358, MATCH('O5 Details by Class &amp; Accounts'!AK$18, 'E2 Allocators'!$B$15:$W$15, 0),FALSE)*$G86)</f>
        <v>0</v>
      </c>
      <c r="AL86" s="2186">
        <f>IF(ISERROR(VLOOKUP(VLOOKUP($A86, 'E4 TB Allocation Details'!$A$18:$L$214, MATCH("Customer ID", 'E4 TB Allocation Details'!$A$18:$L$18, 0),FALSE), 'E2 Allocators'!$B$15:$W$358, MATCH('O5 Details by Class &amp; Accounts'!AL$18, 'E2 Allocators'!$B$15:$W$15, 0),FALSE)*$G86), 0, VLOOKUP(VLOOKUP($A86, 'E4 TB Allocation Details'!$A$18:$L$214, MATCH("Customer ID", 'E4 TB Allocation Details'!$A$18:$L$18, 0),FALSE), 'E2 Allocators'!$B$15:$W$358, MATCH('O5 Details by Class &amp; Accounts'!AL$18, 'E2 Allocators'!$B$15:$W$15, 0),FALSE)*$G86)</f>
        <v>0</v>
      </c>
      <c r="AM86" s="2186">
        <f>IF(ISERROR(VLOOKUP(VLOOKUP($A86, 'E4 TB Allocation Details'!$A$18:$L$214, MATCH("Customer ID", 'E4 TB Allocation Details'!$A$18:$L$18, 0),FALSE), 'E2 Allocators'!$B$15:$W$358, MATCH('O5 Details by Class &amp; Accounts'!AM$18, 'E2 Allocators'!$B$15:$W$15, 0),FALSE)*$G86), 0, VLOOKUP(VLOOKUP($A86, 'E4 TB Allocation Details'!$A$18:$L$214, MATCH("Customer ID", 'E4 TB Allocation Details'!$A$18:$L$18, 0),FALSE), 'E2 Allocators'!$B$15:$W$358, MATCH('O5 Details by Class &amp; Accounts'!AM$18, 'E2 Allocators'!$B$15:$W$15, 0),FALSE)*$G86)</f>
        <v>0</v>
      </c>
      <c r="AN86" s="2186">
        <f>IF(ISERROR(VLOOKUP(VLOOKUP($A86, 'E4 TB Allocation Details'!$A$18:$L$214, MATCH("Customer ID", 'E4 TB Allocation Details'!$A$18:$L$18, 0),FALSE), 'E2 Allocators'!$B$15:$W$358, MATCH('O5 Details by Class &amp; Accounts'!AN$18, 'E2 Allocators'!$B$15:$W$15, 0),FALSE)*$G86), 0, VLOOKUP(VLOOKUP($A86, 'E4 TB Allocation Details'!$A$18:$L$214, MATCH("Customer ID", 'E4 TB Allocation Details'!$A$18:$L$18, 0),FALSE), 'E2 Allocators'!$B$15:$W$358, MATCH('O5 Details by Class &amp; Accounts'!AN$18, 'E2 Allocators'!$B$15:$W$15, 0),FALSE)*$G86)</f>
        <v>0</v>
      </c>
      <c r="AO86" s="2186">
        <f>IF(ISERROR(VLOOKUP(VLOOKUP($A86, 'E4 TB Allocation Details'!$A$18:$L$214, MATCH("Customer ID", 'E4 TB Allocation Details'!$A$18:$L$18, 0),FALSE), 'E2 Allocators'!$B$15:$W$358, MATCH('O5 Details by Class &amp; Accounts'!AO$18, 'E2 Allocators'!$B$15:$W$15, 0),FALSE)*$G86), 0, VLOOKUP(VLOOKUP($A86, 'E4 TB Allocation Details'!$A$18:$L$214, MATCH("Customer ID", 'E4 TB Allocation Details'!$A$18:$L$18, 0),FALSE), 'E2 Allocators'!$B$15:$W$358, MATCH('O5 Details by Class &amp; Accounts'!AO$18, 'E2 Allocators'!$B$15:$W$15, 0),FALSE)*$G86)</f>
        <v>0</v>
      </c>
      <c r="AP86" s="2186">
        <f>IF(ISERROR(VLOOKUP(VLOOKUP($A86, 'E4 TB Allocation Details'!$A$18:$L$214, MATCH("Customer ID", 'E4 TB Allocation Details'!$A$18:$L$18, 0),FALSE), 'E2 Allocators'!$B$15:$W$358, MATCH('O5 Details by Class &amp; Accounts'!AP$18, 'E2 Allocators'!$B$15:$W$15, 0),FALSE)*$G86), 0, VLOOKUP(VLOOKUP($A86, 'E4 TB Allocation Details'!$A$18:$L$214, MATCH("Customer ID", 'E4 TB Allocation Details'!$A$18:$L$18, 0),FALSE), 'E2 Allocators'!$B$15:$W$358, MATCH('O5 Details by Class &amp; Accounts'!AP$18, 'E2 Allocators'!$B$15:$W$15, 0),FALSE)*$G86)</f>
        <v>0</v>
      </c>
      <c r="AQ86" s="2186">
        <f>IF(ISERROR(VLOOKUP(VLOOKUP($A86, 'E4 TB Allocation Details'!$A$18:$L$214, MATCH("Customer ID", 'E4 TB Allocation Details'!$A$18:$L$18, 0),FALSE), 'E2 Allocators'!$B$15:$W$358, MATCH('O5 Details by Class &amp; Accounts'!AQ$18, 'E2 Allocators'!$B$15:$W$15, 0),FALSE)*$G86), 0, VLOOKUP(VLOOKUP($A86, 'E4 TB Allocation Details'!$A$18:$L$214, MATCH("Customer ID", 'E4 TB Allocation Details'!$A$18:$L$18, 0),FALSE), 'E2 Allocators'!$B$15:$W$358, MATCH('O5 Details by Class &amp; Accounts'!AQ$18, 'E2 Allocators'!$B$15:$W$15, 0),FALSE)*$G86)</f>
        <v>0</v>
      </c>
      <c r="AR86" s="2186">
        <f>IF(ISERROR(VLOOKUP(VLOOKUP($A86, 'E4 TB Allocation Details'!$A$18:$L$214, MATCH("Customer ID", 'E4 TB Allocation Details'!$A$18:$L$18, 0),FALSE), 'E2 Allocators'!$B$15:$W$358, MATCH('O5 Details by Class &amp; Accounts'!AR$18, 'E2 Allocators'!$B$15:$W$15, 0),FALSE)*$G86), 0, VLOOKUP(VLOOKUP($A86, 'E4 TB Allocation Details'!$A$18:$L$214, MATCH("Customer ID", 'E4 TB Allocation Details'!$A$18:$L$18, 0),FALSE), 'E2 Allocators'!$B$15:$W$358, MATCH('O5 Details by Class &amp; Accounts'!AR$18, 'E2 Allocators'!$B$15:$W$15, 0),FALSE)*$G86)</f>
        <v>0</v>
      </c>
      <c r="AS86" s="2186">
        <f>IF(ISERROR(VLOOKUP(VLOOKUP($A86, 'E4 TB Allocation Details'!$A$18:$L$214, MATCH("Customer ID", 'E4 TB Allocation Details'!$A$18:$L$18, 0),FALSE), 'E2 Allocators'!$B$15:$W$358, MATCH('O5 Details by Class &amp; Accounts'!AS$18, 'E2 Allocators'!$B$15:$W$15, 0),FALSE)*$G86), 0, VLOOKUP(VLOOKUP($A86, 'E4 TB Allocation Details'!$A$18:$L$214, MATCH("Customer ID", 'E4 TB Allocation Details'!$A$18:$L$18, 0),FALSE), 'E2 Allocators'!$B$15:$W$358, MATCH('O5 Details by Class &amp; Accounts'!AS$18, 'E2 Allocators'!$B$15:$W$15, 0),FALSE)*$G86)</f>
        <v>0</v>
      </c>
      <c r="AT86" s="2186">
        <f>IF(ISERROR(VLOOKUP(VLOOKUP($A86, 'E4 TB Allocation Details'!$A$18:$L$214, MATCH("Customer ID", 'E4 TB Allocation Details'!$A$18:$L$18, 0),FALSE), 'E2 Allocators'!$B$15:$W$358, MATCH('O5 Details by Class &amp; Accounts'!AT$18, 'E2 Allocators'!$B$15:$W$15, 0),FALSE)*$G86), 0, VLOOKUP(VLOOKUP($A86, 'E4 TB Allocation Details'!$A$18:$L$214, MATCH("Customer ID", 'E4 TB Allocation Details'!$A$18:$L$18, 0),FALSE), 'E2 Allocators'!$B$15:$W$358, MATCH('O5 Details by Class &amp; Accounts'!AT$18, 'E2 Allocators'!$B$15:$W$15, 0),FALSE)*$G86)</f>
        <v>0</v>
      </c>
      <c r="AU86" s="2186">
        <f>IF(ISERROR(VLOOKUP(VLOOKUP($A86, 'E4 TB Allocation Details'!$A$18:$L$214, MATCH("Customer ID", 'E4 TB Allocation Details'!$A$18:$L$18, 0),FALSE), 'E2 Allocators'!$B$15:$W$358, MATCH('O5 Details by Class &amp; Accounts'!AU$18, 'E2 Allocators'!$B$15:$W$15, 0),FALSE)*$G86), 0, VLOOKUP(VLOOKUP($A86, 'E4 TB Allocation Details'!$A$18:$L$214, MATCH("Customer ID", 'E4 TB Allocation Details'!$A$18:$L$18, 0),FALSE), 'E2 Allocators'!$B$15:$W$358, MATCH('O5 Details by Class &amp; Accounts'!AU$18, 'E2 Allocators'!$B$15:$W$15, 0),FALSE)*$G86)</f>
        <v>0</v>
      </c>
      <c r="AV86" s="2186">
        <f>IF(ISERROR(VLOOKUP(VLOOKUP($A86, 'E4 TB Allocation Details'!$A$18:$L$214, MATCH("Customer ID", 'E4 TB Allocation Details'!$A$18:$L$18, 0),FALSE), 'E2 Allocators'!$B$15:$W$358, MATCH('O5 Details by Class &amp; Accounts'!AV$18, 'E2 Allocators'!$B$15:$W$15, 0),FALSE)*$G86), 0, VLOOKUP(VLOOKUP($A86, 'E4 TB Allocation Details'!$A$18:$L$214, MATCH("Customer ID", 'E4 TB Allocation Details'!$A$18:$L$18, 0),FALSE), 'E2 Allocators'!$B$15:$W$358, MATCH('O5 Details by Class &amp; Accounts'!AV$18, 'E2 Allocators'!$B$15:$W$15, 0),FALSE)*$G86)</f>
        <v>0</v>
      </c>
      <c r="AW86" s="2186">
        <f>IF(ISERROR(VLOOKUP(VLOOKUP($A86, 'E4 TB Allocation Details'!$A$18:$L$214, MATCH("Customer ID", 'E4 TB Allocation Details'!$A$18:$L$18, 0),FALSE), 'E2 Allocators'!$B$15:$W$358, MATCH('O5 Details by Class &amp; Accounts'!AW$18, 'E2 Allocators'!$B$15:$W$15, 0),FALSE)*$G86), 0, VLOOKUP(VLOOKUP($A86, 'E4 TB Allocation Details'!$A$18:$L$214, MATCH("Customer ID", 'E4 TB Allocation Details'!$A$18:$L$18, 0),FALSE), 'E2 Allocators'!$B$15:$W$358, MATCH('O5 Details by Class &amp; Accounts'!AW$18, 'E2 Allocators'!$B$15:$W$15, 0),FALSE)*$G86)</f>
        <v>0</v>
      </c>
      <c r="AX86" s="2186">
        <f t="shared" si="15"/>
        <v>0</v>
      </c>
      <c r="AY86" s="2186">
        <f>IF(ISERROR(VLOOKUP(VLOOKUP($A86, 'E4 TB Allocation Details'!$A$18:$L$214, MATCH("Misc ID", 'E4 TB Allocation Details'!$A$18:$L$18, 0),FALSE), 'E2 Allocators'!$B$15:$W$358, MATCH('O5 Details by Class &amp; Accounts'!AY$18, 'E2 Allocators'!$B$15:$W$15, 0),FALSE)*$E86), 0, VLOOKUP(VLOOKUP($A86, 'E4 TB Allocation Details'!$A$18:$L$214, MATCH("Misc ID", 'E4 TB Allocation Details'!$A$18:$L$18, 0),FALSE), 'E2 Allocators'!$B$15:$W$358, MATCH('O5 Details by Class &amp; Accounts'!AY$18, 'E2 Allocators'!$B$15:$W$15, 0),FALSE)*$E86)</f>
        <v>-24480.829094885758</v>
      </c>
      <c r="AZ86" s="2186">
        <f>IF(ISERROR(VLOOKUP(VLOOKUP($A86, 'E4 TB Allocation Details'!$A$18:$L$214, MATCH("Misc ID", 'E4 TB Allocation Details'!$A$18:$L$18, 0),FALSE), 'E2 Allocators'!$B$15:$W$358, MATCH('O5 Details by Class &amp; Accounts'!AZ$18, 'E2 Allocators'!$B$15:$W$15, 0),FALSE)*$E86), 0, VLOOKUP(VLOOKUP($A86, 'E4 TB Allocation Details'!$A$18:$L$214, MATCH("Misc ID", 'E4 TB Allocation Details'!$A$18:$L$18, 0),FALSE), 'E2 Allocators'!$B$15:$W$358, MATCH('O5 Details by Class &amp; Accounts'!AZ$18, 'E2 Allocators'!$B$15:$W$15, 0),FALSE)*$E86)</f>
        <v>-4674.8102366463072</v>
      </c>
      <c r="BA86" s="2186">
        <f>IF(ISERROR(VLOOKUP(VLOOKUP($A86, 'E4 TB Allocation Details'!$A$18:$L$214, MATCH("Misc ID", 'E4 TB Allocation Details'!$A$18:$L$18, 0),FALSE), 'E2 Allocators'!$B$15:$W$358, MATCH('O5 Details by Class &amp; Accounts'!BA$18, 'E2 Allocators'!$B$15:$W$15, 0),FALSE)*$E86), 0, VLOOKUP(VLOOKUP($A86, 'E4 TB Allocation Details'!$A$18:$L$214, MATCH("Misc ID", 'E4 TB Allocation Details'!$A$18:$L$18, 0),FALSE), 'E2 Allocators'!$B$15:$W$358, MATCH('O5 Details by Class &amp; Accounts'!BA$18, 'E2 Allocators'!$B$15:$W$15, 0),FALSE)*$E86)</f>
        <v>-6024.3325356943242</v>
      </c>
      <c r="BB86" s="2186">
        <f>IF(ISERROR(VLOOKUP(VLOOKUP($A86, 'E4 TB Allocation Details'!$A$18:$L$214, MATCH("Misc ID", 'E4 TB Allocation Details'!$A$18:$L$18, 0),FALSE), 'E2 Allocators'!$B$15:$W$358, MATCH('O5 Details by Class &amp; Accounts'!BB$18, 'E2 Allocators'!$B$15:$W$15, 0),FALSE)*$E86), 0, VLOOKUP(VLOOKUP($A86, 'E4 TB Allocation Details'!$A$18:$L$214, MATCH("Misc ID", 'E4 TB Allocation Details'!$A$18:$L$18, 0),FALSE), 'E2 Allocators'!$B$15:$W$358, MATCH('O5 Details by Class &amp; Accounts'!BB$18, 'E2 Allocators'!$B$15:$W$15, 0),FALSE)*$E86)</f>
        <v>0</v>
      </c>
      <c r="BC86" s="2186">
        <f>IF(ISERROR(VLOOKUP(VLOOKUP($A86, 'E4 TB Allocation Details'!$A$18:$L$214, MATCH("Misc ID", 'E4 TB Allocation Details'!$A$18:$L$18, 0),FALSE), 'E2 Allocators'!$B$15:$W$358, MATCH('O5 Details by Class &amp; Accounts'!BC$18, 'E2 Allocators'!$B$15:$W$15, 0),FALSE)*$E86), 0, VLOOKUP(VLOOKUP($A86, 'E4 TB Allocation Details'!$A$18:$L$214, MATCH("Misc ID", 'E4 TB Allocation Details'!$A$18:$L$18, 0),FALSE), 'E2 Allocators'!$B$15:$W$358, MATCH('O5 Details by Class &amp; Accounts'!BC$18, 'E2 Allocators'!$B$15:$W$15, 0),FALSE)*$E86)</f>
        <v>0</v>
      </c>
      <c r="BD86" s="2186">
        <f>IF(ISERROR(VLOOKUP(VLOOKUP($A86, 'E4 TB Allocation Details'!$A$18:$L$214, MATCH("Misc ID", 'E4 TB Allocation Details'!$A$18:$L$18, 0),FALSE), 'E2 Allocators'!$B$15:$W$358, MATCH('O5 Details by Class &amp; Accounts'!BD$18, 'E2 Allocators'!$B$15:$W$15, 0),FALSE)*$E86), 0, VLOOKUP(VLOOKUP($A86, 'E4 TB Allocation Details'!$A$18:$L$214, MATCH("Misc ID", 'E4 TB Allocation Details'!$A$18:$L$18, 0),FALSE), 'E2 Allocators'!$B$15:$W$358, MATCH('O5 Details by Class &amp; Accounts'!BD$18, 'E2 Allocators'!$B$15:$W$15, 0),FALSE)*$E86)</f>
        <v>0</v>
      </c>
      <c r="BE86" s="2186">
        <f>IF(ISERROR(VLOOKUP(VLOOKUP($A86, 'E4 TB Allocation Details'!$A$18:$L$214, MATCH("Misc ID", 'E4 TB Allocation Details'!$A$18:$L$18, 0),FALSE), 'E2 Allocators'!$B$15:$W$358, MATCH('O5 Details by Class &amp; Accounts'!BE$18, 'E2 Allocators'!$B$15:$W$15, 0),FALSE)*$E86), 0, VLOOKUP(VLOOKUP($A86, 'E4 TB Allocation Details'!$A$18:$L$214, MATCH("Misc ID", 'E4 TB Allocation Details'!$A$18:$L$18, 0),FALSE), 'E2 Allocators'!$B$15:$W$358, MATCH('O5 Details by Class &amp; Accounts'!BE$18, 'E2 Allocators'!$B$15:$W$15, 0),FALSE)*$E86)</f>
        <v>-598.13551961716212</v>
      </c>
      <c r="BF86" s="2186">
        <f>IF(ISERROR(VLOOKUP(VLOOKUP($A86, 'E4 TB Allocation Details'!$A$18:$L$214, MATCH("Misc ID", 'E4 TB Allocation Details'!$A$18:$L$18, 0),FALSE), 'E2 Allocators'!$B$15:$W$358, MATCH('O5 Details by Class &amp; Accounts'!BF$18, 'E2 Allocators'!$B$15:$W$15, 0),FALSE)*$E86), 0, VLOOKUP(VLOOKUP($A86, 'E4 TB Allocation Details'!$A$18:$L$214, MATCH("Misc ID", 'E4 TB Allocation Details'!$A$18:$L$18, 0),FALSE), 'E2 Allocators'!$B$15:$W$358, MATCH('O5 Details by Class &amp; Accounts'!BF$18, 'E2 Allocators'!$B$15:$W$15, 0),FALSE)*$E86)</f>
        <v>-71.3280790210448</v>
      </c>
      <c r="BG86" s="2186">
        <f>IF(ISERROR(VLOOKUP(VLOOKUP($A86, 'E4 TB Allocation Details'!$A$18:$L$214, MATCH("Misc ID", 'E4 TB Allocation Details'!$A$18:$L$18, 0),FALSE), 'E2 Allocators'!$B$15:$W$358, MATCH('O5 Details by Class &amp; Accounts'!BG$18, 'E2 Allocators'!$B$15:$W$15, 0),FALSE)*$E86), 0, VLOOKUP(VLOOKUP($A86, 'E4 TB Allocation Details'!$A$18:$L$214, MATCH("Misc ID", 'E4 TB Allocation Details'!$A$18:$L$18, 0),FALSE), 'E2 Allocators'!$B$15:$W$358, MATCH('O5 Details by Class &amp; Accounts'!BG$18, 'E2 Allocators'!$B$15:$W$15, 0),FALSE)*$E86)</f>
        <v>-65.564534135397977</v>
      </c>
      <c r="BH86" s="2186">
        <f>IF(ISERROR(VLOOKUP(VLOOKUP($A86, 'E4 TB Allocation Details'!$A$18:$L$214, MATCH("Misc ID", 'E4 TB Allocation Details'!$A$18:$L$18, 0),FALSE), 'E2 Allocators'!$B$15:$W$358, MATCH('O5 Details by Class &amp; Accounts'!BH$18, 'E2 Allocators'!$B$15:$W$15, 0),FALSE)*$E86), 0, VLOOKUP(VLOOKUP($A86, 'E4 TB Allocation Details'!$A$18:$L$214, MATCH("Misc ID", 'E4 TB Allocation Details'!$A$18:$L$18, 0),FALSE), 'E2 Allocators'!$B$15:$W$358, MATCH('O5 Details by Class &amp; Accounts'!BH$18, 'E2 Allocators'!$B$15:$W$15, 0),FALSE)*$E86)</f>
        <v>0</v>
      </c>
      <c r="BI86" s="2186">
        <f>IF(ISERROR(VLOOKUP(VLOOKUP($A86, 'E4 TB Allocation Details'!$A$18:$L$214, MATCH("Misc ID", 'E4 TB Allocation Details'!$A$18:$L$18, 0),FALSE), 'E2 Allocators'!$B$15:$W$358, MATCH('O5 Details by Class &amp; Accounts'!BI$18, 'E2 Allocators'!$B$15:$W$15, 0),FALSE)*$E86), 0, VLOOKUP(VLOOKUP($A86, 'E4 TB Allocation Details'!$A$18:$L$214, MATCH("Misc ID", 'E4 TB Allocation Details'!$A$18:$L$18, 0),FALSE), 'E2 Allocators'!$B$15:$W$358, MATCH('O5 Details by Class &amp; Accounts'!BI$18, 'E2 Allocators'!$B$15:$W$15, 0),FALSE)*$E86)</f>
        <v>0</v>
      </c>
      <c r="BJ86" s="2186">
        <f>IF(ISERROR(VLOOKUP(VLOOKUP($A86, 'E4 TB Allocation Details'!$A$18:$L$214, MATCH("Misc ID", 'E4 TB Allocation Details'!$A$18:$L$18, 0),FALSE), 'E2 Allocators'!$B$15:$W$358, MATCH('O5 Details by Class &amp; Accounts'!BJ$18, 'E2 Allocators'!$B$15:$W$15, 0),FALSE)*$E86), 0, VLOOKUP(VLOOKUP($A86, 'E4 TB Allocation Details'!$A$18:$L$214, MATCH("Misc ID", 'E4 TB Allocation Details'!$A$18:$L$18, 0),FALSE), 'E2 Allocators'!$B$15:$W$358, MATCH('O5 Details by Class &amp; Accounts'!BJ$18, 'E2 Allocators'!$B$15:$W$15, 0),FALSE)*$E86)</f>
        <v>0</v>
      </c>
      <c r="BK86" s="2186">
        <f>IF(ISERROR(VLOOKUP(VLOOKUP($A86, 'E4 TB Allocation Details'!$A$18:$L$214, MATCH("Misc ID", 'E4 TB Allocation Details'!$A$18:$L$18, 0),FALSE), 'E2 Allocators'!$B$15:$W$358, MATCH('O5 Details by Class &amp; Accounts'!BK$18, 'E2 Allocators'!$B$15:$W$15, 0),FALSE)*$E86), 0, VLOOKUP(VLOOKUP($A86, 'E4 TB Allocation Details'!$A$18:$L$214, MATCH("Misc ID", 'E4 TB Allocation Details'!$A$18:$L$18, 0),FALSE), 'E2 Allocators'!$B$15:$W$358, MATCH('O5 Details by Class &amp; Accounts'!BK$18, 'E2 Allocators'!$B$15:$W$15, 0),FALSE)*$E86)</f>
        <v>0</v>
      </c>
      <c r="BL86" s="2186">
        <f>IF(ISERROR(VLOOKUP(VLOOKUP($A86, 'E4 TB Allocation Details'!$A$18:$L$214, MATCH("Misc ID", 'E4 TB Allocation Details'!$A$18:$L$18, 0),FALSE), 'E2 Allocators'!$B$15:$W$358, MATCH('O5 Details by Class &amp; Accounts'!BL$18, 'E2 Allocators'!$B$15:$W$15, 0),FALSE)*$E86), 0, VLOOKUP(VLOOKUP($A86, 'E4 TB Allocation Details'!$A$18:$L$214, MATCH("Misc ID", 'E4 TB Allocation Details'!$A$18:$L$18, 0),FALSE), 'E2 Allocators'!$B$15:$W$358, MATCH('O5 Details by Class &amp; Accounts'!BL$18, 'E2 Allocators'!$B$15:$W$15, 0),FALSE)*$E86)</f>
        <v>0</v>
      </c>
      <c r="BM86" s="2186">
        <f>IF(ISERROR(VLOOKUP(VLOOKUP($A86, 'E4 TB Allocation Details'!$A$18:$L$214, MATCH("Misc ID", 'E4 TB Allocation Details'!$A$18:$L$18, 0),FALSE), 'E2 Allocators'!$B$15:$W$358, MATCH('O5 Details by Class &amp; Accounts'!BM$18, 'E2 Allocators'!$B$15:$W$15, 0),FALSE)*$E86), 0, VLOOKUP(VLOOKUP($A86, 'E4 TB Allocation Details'!$A$18:$L$214, MATCH("Misc ID", 'E4 TB Allocation Details'!$A$18:$L$18, 0),FALSE), 'E2 Allocators'!$B$15:$W$358, MATCH('O5 Details by Class &amp; Accounts'!BM$18, 'E2 Allocators'!$B$15:$W$15, 0),FALSE)*$E86)</f>
        <v>0</v>
      </c>
      <c r="BN86" s="2186">
        <f>IF(ISERROR(VLOOKUP(VLOOKUP($A86, 'E4 TB Allocation Details'!$A$18:$L$214, MATCH("Misc ID", 'E4 TB Allocation Details'!$A$18:$L$18, 0),FALSE), 'E2 Allocators'!$B$15:$W$358, MATCH('O5 Details by Class &amp; Accounts'!BN$18, 'E2 Allocators'!$B$15:$W$15, 0),FALSE)*$E86), 0, VLOOKUP(VLOOKUP($A86, 'E4 TB Allocation Details'!$A$18:$L$214, MATCH("Misc ID", 'E4 TB Allocation Details'!$A$18:$L$18, 0),FALSE), 'E2 Allocators'!$B$15:$W$358, MATCH('O5 Details by Class &amp; Accounts'!BN$18, 'E2 Allocators'!$B$15:$W$15, 0),FALSE)*$E86)</f>
        <v>0</v>
      </c>
      <c r="BO86" s="2186">
        <f>IF(ISERROR(VLOOKUP(VLOOKUP($A86, 'E4 TB Allocation Details'!$A$18:$L$214, MATCH("Misc ID", 'E4 TB Allocation Details'!$A$18:$L$18, 0),FALSE), 'E2 Allocators'!$B$15:$W$358, MATCH('O5 Details by Class &amp; Accounts'!BO$18, 'E2 Allocators'!$B$15:$W$15, 0),FALSE)*$E86), 0, VLOOKUP(VLOOKUP($A86, 'E4 TB Allocation Details'!$A$18:$L$214, MATCH("Misc ID", 'E4 TB Allocation Details'!$A$18:$L$18, 0),FALSE), 'E2 Allocators'!$B$15:$W$358, MATCH('O5 Details by Class &amp; Accounts'!BO$18, 'E2 Allocators'!$B$15:$W$15, 0),FALSE)*$E86)</f>
        <v>0</v>
      </c>
      <c r="BP86" s="2186">
        <f>IF(ISERROR(VLOOKUP(VLOOKUP($A86, 'E4 TB Allocation Details'!$A$18:$L$214, MATCH("Misc ID", 'E4 TB Allocation Details'!$A$18:$L$18, 0),FALSE), 'E2 Allocators'!$B$15:$W$358, MATCH('O5 Details by Class &amp; Accounts'!BP$18, 'E2 Allocators'!$B$15:$W$15, 0),FALSE)*$E86), 0, VLOOKUP(VLOOKUP($A86, 'E4 TB Allocation Details'!$A$18:$L$214, MATCH("Misc ID", 'E4 TB Allocation Details'!$A$18:$L$18, 0),FALSE), 'E2 Allocators'!$B$15:$W$358, MATCH('O5 Details by Class &amp; Accounts'!BP$18, 'E2 Allocators'!$B$15:$W$15, 0),FALSE)*$E86)</f>
        <v>0</v>
      </c>
      <c r="BQ86" s="2186">
        <f>IF(ISERROR(VLOOKUP(VLOOKUP($A86, 'E4 TB Allocation Details'!$A$18:$L$214, MATCH("Misc ID", 'E4 TB Allocation Details'!$A$18:$L$18, 0),FALSE), 'E2 Allocators'!$B$15:$W$358, MATCH('O5 Details by Class &amp; Accounts'!BQ$18, 'E2 Allocators'!$B$15:$W$15, 0),FALSE)*$E86), 0, VLOOKUP(VLOOKUP($A86, 'E4 TB Allocation Details'!$A$18:$L$214, MATCH("Misc ID", 'E4 TB Allocation Details'!$A$18:$L$18, 0),FALSE), 'E2 Allocators'!$B$15:$W$358, MATCH('O5 Details by Class &amp; Accounts'!BQ$18, 'E2 Allocators'!$B$15:$W$15, 0),FALSE)*$E86)</f>
        <v>0</v>
      </c>
      <c r="BR86" s="2186">
        <f>IF(ISERROR(VLOOKUP(VLOOKUP($A86, 'E4 TB Allocation Details'!$A$18:$L$214, MATCH("Misc ID", 'E4 TB Allocation Details'!$A$18:$L$18, 0),FALSE), 'E2 Allocators'!$B$15:$W$358, MATCH('O5 Details by Class &amp; Accounts'!BR$18, 'E2 Allocators'!$B$15:$W$15, 0),FALSE)*$E86), 0, VLOOKUP(VLOOKUP($A86, 'E4 TB Allocation Details'!$A$18:$L$214, MATCH("Misc ID", 'E4 TB Allocation Details'!$A$18:$L$18, 0),FALSE), 'E2 Allocators'!$B$15:$W$358, MATCH('O5 Details by Class &amp; Accounts'!BR$18, 'E2 Allocators'!$B$15:$W$15, 0),FALSE)*$E86)</f>
        <v>0</v>
      </c>
      <c r="BS86" s="2186">
        <f t="shared" si="18"/>
        <v>-35914.999999999993</v>
      </c>
      <c r="BT86" s="2186">
        <f>IF(ISERROR(VLOOKUP(VLOOKUP($A86, 'E4 TB Allocation Details'!$A$18:$L$214, MATCH("A &amp; G ID", 'E4 TB Allocation Details'!$A$18:$L$18, 0),FALSE), 'E2 Allocators'!$B$15:$W$358, MATCH('O5 Details by Class &amp; Accounts'!BT$18, 'E2 Allocators'!$B$15:$W$15, 0),FALSE)*$E86), 0, VLOOKUP(VLOOKUP($A86, 'E4 TB Allocation Details'!$A$18:$L$214, MATCH("A &amp; G ID", 'E4 TB Allocation Details'!$A$18:$L$18, 0),FALSE), 'E2 Allocators'!$B$15:$W$358, MATCH('O5 Details by Class &amp; Accounts'!BT$18, 'E2 Allocators'!$B$15:$W$15, 0),FALSE)*$E86)</f>
        <v>0</v>
      </c>
      <c r="BU86" s="2186">
        <f>IF(ISERROR(VLOOKUP(VLOOKUP($A86, 'E4 TB Allocation Details'!$A$18:$L$214, MATCH("A &amp; G ID", 'E4 TB Allocation Details'!$A$18:$L$18, 0),FALSE), 'E2 Allocators'!$B$15:$W$358, MATCH('O5 Details by Class &amp; Accounts'!BU$18, 'E2 Allocators'!$B$15:$W$15, 0),FALSE)*$E86), 0, VLOOKUP(VLOOKUP($A86, 'E4 TB Allocation Details'!$A$18:$L$214, MATCH("A &amp; G ID", 'E4 TB Allocation Details'!$A$18:$L$18, 0),FALSE), 'E2 Allocators'!$B$15:$W$358, MATCH('O5 Details by Class &amp; Accounts'!BU$18, 'E2 Allocators'!$B$15:$W$15, 0),FALSE)*$E86)</f>
        <v>0</v>
      </c>
      <c r="BV86" s="2186">
        <f>IF(ISERROR(VLOOKUP(VLOOKUP($A86, 'E4 TB Allocation Details'!$A$18:$L$214, MATCH("A &amp; G ID", 'E4 TB Allocation Details'!$A$18:$L$18, 0),FALSE), 'E2 Allocators'!$B$15:$W$358, MATCH('O5 Details by Class &amp; Accounts'!BV$18, 'E2 Allocators'!$B$15:$W$15, 0),FALSE)*$E86), 0, VLOOKUP(VLOOKUP($A86, 'E4 TB Allocation Details'!$A$18:$L$214, MATCH("A &amp; G ID", 'E4 TB Allocation Details'!$A$18:$L$18, 0),FALSE), 'E2 Allocators'!$B$15:$W$358, MATCH('O5 Details by Class &amp; Accounts'!BV$18, 'E2 Allocators'!$B$15:$W$15, 0),FALSE)*$E86)</f>
        <v>0</v>
      </c>
      <c r="BW86" s="2186">
        <f>IF(ISERROR(VLOOKUP(VLOOKUP($A86, 'E4 TB Allocation Details'!$A$18:$L$214, MATCH("A &amp; G ID", 'E4 TB Allocation Details'!$A$18:$L$18, 0),FALSE), 'E2 Allocators'!$B$15:$W$358, MATCH('O5 Details by Class &amp; Accounts'!BW$18, 'E2 Allocators'!$B$15:$W$15, 0),FALSE)*$E86), 0, VLOOKUP(VLOOKUP($A86, 'E4 TB Allocation Details'!$A$18:$L$214, MATCH("A &amp; G ID", 'E4 TB Allocation Details'!$A$18:$L$18, 0),FALSE), 'E2 Allocators'!$B$15:$W$358, MATCH('O5 Details by Class &amp; Accounts'!BW$18, 'E2 Allocators'!$B$15:$W$15, 0),FALSE)*$E86)</f>
        <v>0</v>
      </c>
      <c r="BX86" s="2186">
        <f>IF(ISERROR(VLOOKUP(VLOOKUP($A86, 'E4 TB Allocation Details'!$A$18:$L$214, MATCH("A &amp; G ID", 'E4 TB Allocation Details'!$A$18:$L$18, 0),FALSE), 'E2 Allocators'!$B$15:$W$358, MATCH('O5 Details by Class &amp; Accounts'!BX$18, 'E2 Allocators'!$B$15:$W$15, 0),FALSE)*$E86), 0, VLOOKUP(VLOOKUP($A86, 'E4 TB Allocation Details'!$A$18:$L$214, MATCH("A &amp; G ID", 'E4 TB Allocation Details'!$A$18:$L$18, 0),FALSE), 'E2 Allocators'!$B$15:$W$358, MATCH('O5 Details by Class &amp; Accounts'!BX$18, 'E2 Allocators'!$B$15:$W$15, 0),FALSE)*$E86)</f>
        <v>0</v>
      </c>
      <c r="BY86" s="2186">
        <f>IF(ISERROR(VLOOKUP(VLOOKUP($A86, 'E4 TB Allocation Details'!$A$18:$L$214, MATCH("A &amp; G ID", 'E4 TB Allocation Details'!$A$18:$L$18, 0),FALSE), 'E2 Allocators'!$B$15:$W$358, MATCH('O5 Details by Class &amp; Accounts'!BY$18, 'E2 Allocators'!$B$15:$W$15, 0),FALSE)*$E86), 0, VLOOKUP(VLOOKUP($A86, 'E4 TB Allocation Details'!$A$18:$L$214, MATCH("A &amp; G ID", 'E4 TB Allocation Details'!$A$18:$L$18, 0),FALSE), 'E2 Allocators'!$B$15:$W$358, MATCH('O5 Details by Class &amp; Accounts'!BY$18, 'E2 Allocators'!$B$15:$W$15, 0),FALSE)*$E86)</f>
        <v>0</v>
      </c>
      <c r="BZ86" s="2186">
        <f>IF(ISERROR(VLOOKUP(VLOOKUP($A86, 'E4 TB Allocation Details'!$A$18:$L$214, MATCH("A &amp; G ID", 'E4 TB Allocation Details'!$A$18:$L$18, 0),FALSE), 'E2 Allocators'!$B$15:$W$358, MATCH('O5 Details by Class &amp; Accounts'!BZ$18, 'E2 Allocators'!$B$15:$W$15, 0),FALSE)*$E86), 0, VLOOKUP(VLOOKUP($A86, 'E4 TB Allocation Details'!$A$18:$L$214, MATCH("A &amp; G ID", 'E4 TB Allocation Details'!$A$18:$L$18, 0),FALSE), 'E2 Allocators'!$B$15:$W$358, MATCH('O5 Details by Class &amp; Accounts'!BZ$18, 'E2 Allocators'!$B$15:$W$15, 0),FALSE)*$E86)</f>
        <v>0</v>
      </c>
      <c r="CA86" s="2186">
        <f>IF(ISERROR(VLOOKUP(VLOOKUP($A86, 'E4 TB Allocation Details'!$A$18:$L$214, MATCH("A &amp; G ID", 'E4 TB Allocation Details'!$A$18:$L$18, 0),FALSE), 'E2 Allocators'!$B$15:$W$358, MATCH('O5 Details by Class &amp; Accounts'!CA$18, 'E2 Allocators'!$B$15:$W$15, 0),FALSE)*$E86), 0, VLOOKUP(VLOOKUP($A86, 'E4 TB Allocation Details'!$A$18:$L$214, MATCH("A &amp; G ID", 'E4 TB Allocation Details'!$A$18:$L$18, 0),FALSE), 'E2 Allocators'!$B$15:$W$358, MATCH('O5 Details by Class &amp; Accounts'!CA$18, 'E2 Allocators'!$B$15:$W$15, 0),FALSE)*$E86)</f>
        <v>0</v>
      </c>
      <c r="CB86" s="2186">
        <f>IF(ISERROR(VLOOKUP(VLOOKUP($A86, 'E4 TB Allocation Details'!$A$18:$L$214, MATCH("A &amp; G ID", 'E4 TB Allocation Details'!$A$18:$L$18, 0),FALSE), 'E2 Allocators'!$B$15:$W$358, MATCH('O5 Details by Class &amp; Accounts'!CB$18, 'E2 Allocators'!$B$15:$W$15, 0),FALSE)*$E86), 0, VLOOKUP(VLOOKUP($A86, 'E4 TB Allocation Details'!$A$18:$L$214, MATCH("A &amp; G ID", 'E4 TB Allocation Details'!$A$18:$L$18, 0),FALSE), 'E2 Allocators'!$B$15:$W$358, MATCH('O5 Details by Class &amp; Accounts'!CB$18, 'E2 Allocators'!$B$15:$W$15, 0),FALSE)*$E86)</f>
        <v>0</v>
      </c>
      <c r="CC86" s="2186">
        <f>IF(ISERROR(VLOOKUP(VLOOKUP($A86, 'E4 TB Allocation Details'!$A$18:$L$214, MATCH("A &amp; G ID", 'E4 TB Allocation Details'!$A$18:$L$18, 0),FALSE), 'E2 Allocators'!$B$15:$W$358, MATCH('O5 Details by Class &amp; Accounts'!CC$18, 'E2 Allocators'!$B$15:$W$15, 0),FALSE)*$E86), 0, VLOOKUP(VLOOKUP($A86, 'E4 TB Allocation Details'!$A$18:$L$214, MATCH("A &amp; G ID", 'E4 TB Allocation Details'!$A$18:$L$18, 0),FALSE), 'E2 Allocators'!$B$15:$W$358, MATCH('O5 Details by Class &amp; Accounts'!CC$18, 'E2 Allocators'!$B$15:$W$15, 0),FALSE)*$E86)</f>
        <v>0</v>
      </c>
      <c r="CD86" s="2186">
        <f>IF(ISERROR(VLOOKUP(VLOOKUP($A86, 'E4 TB Allocation Details'!$A$18:$L$214, MATCH("A &amp; G ID", 'E4 TB Allocation Details'!$A$18:$L$18, 0),FALSE), 'E2 Allocators'!$B$15:$W$358, MATCH('O5 Details by Class &amp; Accounts'!CD$18, 'E2 Allocators'!$B$15:$W$15, 0),FALSE)*$E86), 0, VLOOKUP(VLOOKUP($A86, 'E4 TB Allocation Details'!$A$18:$L$214, MATCH("A &amp; G ID", 'E4 TB Allocation Details'!$A$18:$L$18, 0),FALSE), 'E2 Allocators'!$B$15:$W$358, MATCH('O5 Details by Class &amp; Accounts'!CD$18, 'E2 Allocators'!$B$15:$W$15, 0),FALSE)*$E86)</f>
        <v>0</v>
      </c>
      <c r="CE86" s="2186">
        <f>IF(ISERROR(VLOOKUP(VLOOKUP($A86, 'E4 TB Allocation Details'!$A$18:$L$214, MATCH("A &amp; G ID", 'E4 TB Allocation Details'!$A$18:$L$18, 0),FALSE), 'E2 Allocators'!$B$15:$W$358, MATCH('O5 Details by Class &amp; Accounts'!CE$18, 'E2 Allocators'!$B$15:$W$15, 0),FALSE)*$E86), 0, VLOOKUP(VLOOKUP($A86, 'E4 TB Allocation Details'!$A$18:$L$214, MATCH("A &amp; G ID", 'E4 TB Allocation Details'!$A$18:$L$18, 0),FALSE), 'E2 Allocators'!$B$15:$W$358, MATCH('O5 Details by Class &amp; Accounts'!CE$18, 'E2 Allocators'!$B$15:$W$15, 0),FALSE)*$E86)</f>
        <v>0</v>
      </c>
      <c r="CF86" s="2186">
        <f>IF(ISERROR(VLOOKUP(VLOOKUP($A86, 'E4 TB Allocation Details'!$A$18:$L$214, MATCH("A &amp; G ID", 'E4 TB Allocation Details'!$A$18:$L$18, 0),FALSE), 'E2 Allocators'!$B$15:$W$358, MATCH('O5 Details by Class &amp; Accounts'!CF$18, 'E2 Allocators'!$B$15:$W$15, 0),FALSE)*$E86), 0, VLOOKUP(VLOOKUP($A86, 'E4 TB Allocation Details'!$A$18:$L$214, MATCH("A &amp; G ID", 'E4 TB Allocation Details'!$A$18:$L$18, 0),FALSE), 'E2 Allocators'!$B$15:$W$358, MATCH('O5 Details by Class &amp; Accounts'!CF$18, 'E2 Allocators'!$B$15:$W$15, 0),FALSE)*$E86)</f>
        <v>0</v>
      </c>
      <c r="CG86" s="2186">
        <f>IF(ISERROR(VLOOKUP(VLOOKUP($A86, 'E4 TB Allocation Details'!$A$18:$L$214, MATCH("A &amp; G ID", 'E4 TB Allocation Details'!$A$18:$L$18, 0),FALSE), 'E2 Allocators'!$B$15:$W$358, MATCH('O5 Details by Class &amp; Accounts'!CG$18, 'E2 Allocators'!$B$15:$W$15, 0),FALSE)*$E86), 0, VLOOKUP(VLOOKUP($A86, 'E4 TB Allocation Details'!$A$18:$L$214, MATCH("A &amp; G ID", 'E4 TB Allocation Details'!$A$18:$L$18, 0),FALSE), 'E2 Allocators'!$B$15:$W$358, MATCH('O5 Details by Class &amp; Accounts'!CG$18, 'E2 Allocators'!$B$15:$W$15, 0),FALSE)*$E86)</f>
        <v>0</v>
      </c>
      <c r="CH86" s="2186">
        <f>IF(ISERROR(VLOOKUP(VLOOKUP($A86, 'E4 TB Allocation Details'!$A$18:$L$214, MATCH("A &amp; G ID", 'E4 TB Allocation Details'!$A$18:$L$18, 0),FALSE), 'E2 Allocators'!$B$15:$W$358, MATCH('O5 Details by Class &amp; Accounts'!CH$18, 'E2 Allocators'!$B$15:$W$15, 0),FALSE)*$E86), 0, VLOOKUP(VLOOKUP($A86, 'E4 TB Allocation Details'!$A$18:$L$214, MATCH("A &amp; G ID", 'E4 TB Allocation Details'!$A$18:$L$18, 0),FALSE), 'E2 Allocators'!$B$15:$W$358, MATCH('O5 Details by Class &amp; Accounts'!CH$18, 'E2 Allocators'!$B$15:$W$15, 0),FALSE)*$E86)</f>
        <v>0</v>
      </c>
      <c r="CI86" s="2186">
        <f>IF(ISERROR(VLOOKUP(VLOOKUP($A86, 'E4 TB Allocation Details'!$A$18:$L$214, MATCH("A &amp; G ID", 'E4 TB Allocation Details'!$A$18:$L$18, 0),FALSE), 'E2 Allocators'!$B$15:$W$358, MATCH('O5 Details by Class &amp; Accounts'!CI$18, 'E2 Allocators'!$B$15:$W$15, 0),FALSE)*$E86), 0, VLOOKUP(VLOOKUP($A86, 'E4 TB Allocation Details'!$A$18:$L$214, MATCH("A &amp; G ID", 'E4 TB Allocation Details'!$A$18:$L$18, 0),FALSE), 'E2 Allocators'!$B$15:$W$358, MATCH('O5 Details by Class &amp; Accounts'!CI$18, 'E2 Allocators'!$B$15:$W$15, 0),FALSE)*$E86)</f>
        <v>0</v>
      </c>
      <c r="CJ86" s="2186">
        <f>IF(ISERROR(VLOOKUP(VLOOKUP($A86, 'E4 TB Allocation Details'!$A$18:$L$214, MATCH("A &amp; G ID", 'E4 TB Allocation Details'!$A$18:$L$18, 0),FALSE), 'E2 Allocators'!$B$15:$W$358, MATCH('O5 Details by Class &amp; Accounts'!CJ$18, 'E2 Allocators'!$B$15:$W$15, 0),FALSE)*$E86), 0, VLOOKUP(VLOOKUP($A86, 'E4 TB Allocation Details'!$A$18:$L$214, MATCH("A &amp; G ID", 'E4 TB Allocation Details'!$A$18:$L$18, 0),FALSE), 'E2 Allocators'!$B$15:$W$358, MATCH('O5 Details by Class &amp; Accounts'!CJ$18, 'E2 Allocators'!$B$15:$W$15, 0),FALSE)*$E86)</f>
        <v>0</v>
      </c>
      <c r="CK86" s="2186">
        <f>IF(ISERROR(VLOOKUP(VLOOKUP($A86, 'E4 TB Allocation Details'!$A$18:$L$214, MATCH("A &amp; G ID", 'E4 TB Allocation Details'!$A$18:$L$18, 0),FALSE), 'E2 Allocators'!$B$15:$W$358, MATCH('O5 Details by Class &amp; Accounts'!CK$18, 'E2 Allocators'!$B$15:$W$15, 0),FALSE)*$E86), 0, VLOOKUP(VLOOKUP($A86, 'E4 TB Allocation Details'!$A$18:$L$214, MATCH("A &amp; G ID", 'E4 TB Allocation Details'!$A$18:$L$18, 0),FALSE), 'E2 Allocators'!$B$15:$W$358, MATCH('O5 Details by Class &amp; Accounts'!CK$18, 'E2 Allocators'!$B$15:$W$15, 0),FALSE)*$E86)</f>
        <v>0</v>
      </c>
      <c r="CL86" s="2186">
        <f>IF(ISERROR(VLOOKUP(VLOOKUP($A86, 'E4 TB Allocation Details'!$A$18:$L$214, MATCH("A &amp; G ID", 'E4 TB Allocation Details'!$A$18:$L$18, 0),FALSE), 'E2 Allocators'!$B$15:$W$358, MATCH('O5 Details by Class &amp; Accounts'!CL$18, 'E2 Allocators'!$B$15:$W$15, 0),FALSE)*$E86), 0, VLOOKUP(VLOOKUP($A86, 'E4 TB Allocation Details'!$A$18:$L$214, MATCH("A &amp; G ID", 'E4 TB Allocation Details'!$A$18:$L$18, 0),FALSE), 'E2 Allocators'!$B$15:$W$358, MATCH('O5 Details by Class &amp; Accounts'!CL$18, 'E2 Allocators'!$B$15:$W$15, 0),FALSE)*$E86)</f>
        <v>0</v>
      </c>
      <c r="CM86" s="2186">
        <f>IF(ISERROR(VLOOKUP(VLOOKUP($A86, 'E4 TB Allocation Details'!$A$18:$L$214, MATCH("A &amp; G ID", 'E4 TB Allocation Details'!$A$18:$L$18, 0),FALSE), 'E2 Allocators'!$B$15:$W$358, MATCH('O5 Details by Class &amp; Accounts'!CM$18, 'E2 Allocators'!$B$15:$W$15, 0),FALSE)*$E86), 0, VLOOKUP(VLOOKUP($A86, 'E4 TB Allocation Details'!$A$18:$L$214, MATCH("A &amp; G ID", 'E4 TB Allocation Details'!$A$18:$L$18, 0),FALSE), 'E2 Allocators'!$B$15:$W$358, MATCH('O5 Details by Class &amp; Accounts'!CM$18, 'E2 Allocators'!$B$15:$W$15, 0),FALSE)*$E86)</f>
        <v>0</v>
      </c>
      <c r="CN86" s="2186">
        <f t="shared" si="16"/>
        <v>0</v>
      </c>
      <c r="CO86" s="2187">
        <f t="shared" si="19"/>
        <v>-7.2759576141834259E-12</v>
      </c>
      <c r="CQ86" s="1625" t="s">
        <v>1274</v>
      </c>
    </row>
    <row r="87" spans="1:95" s="54" customFormat="1" ht="25.5" x14ac:dyDescent="0.2">
      <c r="A87" s="994">
        <v>4084</v>
      </c>
      <c r="B87" s="995" t="s">
        <v>517</v>
      </c>
      <c r="C87" s="2184">
        <f>IF(ISERROR(VLOOKUP($A87,'I3 TB Data'!$A$19:$H$483,MATCH('O5 Details by Class &amp; Accounts'!$C$18, 'I3 TB Data'!$A$19:$H$19,0),0)), 0, VLOOKUP($A87,'I3 TB Data'!$A$19:$H$483,MATCH('O5 Details by Class &amp; Accounts'!$C$18,'I3 TB Data'!$A$19:$H$19,0),0))</f>
        <v>-930</v>
      </c>
      <c r="D87" s="2185"/>
      <c r="E87" s="2184">
        <f t="shared" si="17"/>
        <v>-930</v>
      </c>
      <c r="F87" s="2186">
        <f>IF(ISERROR(VLOOKUP($A87, 'E1 Categorization'!A33:E124, MATCH("Customer Component", 'E1 Categorization'!$A$33:$E$33,0), 0)), 0, IF(VLOOKUP($A87, 'E1 Categorization'!A33:E124, MATCH("Customer Component", 'E1 Categorization'!$A$33:$E$33,0), 0)=0, 'O5 Details by Class &amp; Accounts'!$E87, IF(AND(VLOOKUP($A87, 'E1 Categorization'!A33:E124, MATCH("Customer Component", 'E1 Categorization'!$A$33:$E$33,0), 0) &gt;0, VLOOKUP($A87, 'E1 Categorization'!A33:E124, MATCH("Customer Component", 'E1 Categorization'!$A$33:$E$33,0), 0)&lt;1), 'O5 Details by Class &amp; Accounts'!$E87*(1-VLOOKUP($A87, 'E1 Categorization'!A33:E124, MATCH("Customer Component", 'E1 Categorization'!$A$33:$E$33,0), 0)), 0)))</f>
        <v>0</v>
      </c>
      <c r="G87" s="2186">
        <f>IF(ISERROR(VLOOKUP($A87, 'E1 Categorization'!A33:E124, MATCH("Customer Component", 'E1 Categorization'!$A$33:$E$33,0), 0)),0, IF(VLOOKUP($A87, 'E1 Categorization'!A33:E124, MATCH("Customer Component", 'E1 Categorization'!$A$33:$E$33,0), 0)=0, 0, IF(AND(VLOOKUP($A87, 'E1 Categorization'!A33:E124, MATCH("Customer Component", 'E1 Categorization'!$A$33:$E$33,0), 0) &gt;0, VLOOKUP($A87, 'E1 Categorization'!A33:E124, MATCH("Customer Component", 'E1 Categorization'!$A$33:$E$33,0), 0)&lt;1), 'O5 Details by Class &amp; Accounts'!$E87*(VLOOKUP($A87, 'E1 Categorization'!A33:E124, MATCH("Customer Component", 'E1 Categorization'!$A$33:$E$33,0), 0)), 'O5 Details by Class &amp; Accounts'!$E87)))</f>
        <v>0</v>
      </c>
      <c r="H87" s="2186">
        <f t="shared" si="13"/>
        <v>0</v>
      </c>
      <c r="I87" s="2186">
        <f>IF(ISERROR(VLOOKUP(VLOOKUP($A87, 'E4 TB Allocation Details'!$A$18:$L$214, MATCH("Demand ID", 'E4 TB Allocation Details'!$A$18:$L$18, 0),FALSE), 'E2 Allocators'!$B$15:$W$358, MATCH('O5 Details by Class &amp; Accounts'!I$18, 'E2 Allocators'!$B$15:$W$15, 0),FALSE)*$F87), 0, VLOOKUP(VLOOKUP($A87, 'E4 TB Allocation Details'!$A$18:$L$214, MATCH("Demand ID", 'E4 TB Allocation Details'!$A$18:$L$18, 0),FALSE), 'E2 Allocators'!$B$15:$W$358, MATCH('O5 Details by Class &amp; Accounts'!I$18, 'E2 Allocators'!$B$15:$W$15, 0),FALSE)*$F87)</f>
        <v>0</v>
      </c>
      <c r="J87" s="2186">
        <f>IF(ISERROR(VLOOKUP(VLOOKUP($A87, 'E4 TB Allocation Details'!$A$18:$L$214, MATCH("Demand ID", 'E4 TB Allocation Details'!$A$18:$L$18, 0),FALSE), 'E2 Allocators'!$B$15:$W$358, MATCH('O5 Details by Class &amp; Accounts'!J$18, 'E2 Allocators'!$B$15:$W$15, 0),FALSE)*$F87), 0, VLOOKUP(VLOOKUP($A87, 'E4 TB Allocation Details'!$A$18:$L$214, MATCH("Demand ID", 'E4 TB Allocation Details'!$A$18:$L$18, 0),FALSE), 'E2 Allocators'!$B$15:$W$358, MATCH('O5 Details by Class &amp; Accounts'!J$18, 'E2 Allocators'!$B$15:$W$15, 0),FALSE)*$F87)</f>
        <v>0</v>
      </c>
      <c r="K87" s="2186">
        <f>IF(ISERROR(VLOOKUP(VLOOKUP($A87, 'E4 TB Allocation Details'!$A$18:$L$214, MATCH("Demand ID", 'E4 TB Allocation Details'!$A$18:$L$18, 0),FALSE), 'E2 Allocators'!$B$15:$W$358, MATCH('O5 Details by Class &amp; Accounts'!K$18, 'E2 Allocators'!$B$15:$W$15, 0),FALSE)*$F87), 0, VLOOKUP(VLOOKUP($A87, 'E4 TB Allocation Details'!$A$18:$L$214, MATCH("Demand ID", 'E4 TB Allocation Details'!$A$18:$L$18, 0),FALSE), 'E2 Allocators'!$B$15:$W$358, MATCH('O5 Details by Class &amp; Accounts'!K$18, 'E2 Allocators'!$B$15:$W$15, 0),FALSE)*$F87)</f>
        <v>0</v>
      </c>
      <c r="L87" s="2186">
        <f>IF(ISERROR(VLOOKUP(VLOOKUP($A87, 'E4 TB Allocation Details'!$A$18:$L$214, MATCH("Demand ID", 'E4 TB Allocation Details'!$A$18:$L$18, 0),FALSE), 'E2 Allocators'!$B$15:$W$358, MATCH('O5 Details by Class &amp; Accounts'!L$18, 'E2 Allocators'!$B$15:$W$15, 0),FALSE)*$F87), 0, VLOOKUP(VLOOKUP($A87, 'E4 TB Allocation Details'!$A$18:$L$214, MATCH("Demand ID", 'E4 TB Allocation Details'!$A$18:$L$18, 0),FALSE), 'E2 Allocators'!$B$15:$W$358, MATCH('O5 Details by Class &amp; Accounts'!L$18, 'E2 Allocators'!$B$15:$W$15, 0),FALSE)*$F87)</f>
        <v>0</v>
      </c>
      <c r="M87" s="2186">
        <f>IF(ISERROR(VLOOKUP(VLOOKUP($A87, 'E4 TB Allocation Details'!$A$18:$L$214, MATCH("Demand ID", 'E4 TB Allocation Details'!$A$18:$L$18, 0),FALSE), 'E2 Allocators'!$B$15:$W$358, MATCH('O5 Details by Class &amp; Accounts'!M$18, 'E2 Allocators'!$B$15:$W$15, 0),FALSE)*$F87), 0, VLOOKUP(VLOOKUP($A87, 'E4 TB Allocation Details'!$A$18:$L$214, MATCH("Demand ID", 'E4 TB Allocation Details'!$A$18:$L$18, 0),FALSE), 'E2 Allocators'!$B$15:$W$358, MATCH('O5 Details by Class &amp; Accounts'!M$18, 'E2 Allocators'!$B$15:$W$15, 0),FALSE)*$F87)</f>
        <v>0</v>
      </c>
      <c r="N87" s="2186">
        <f>IF(ISERROR(VLOOKUP(VLOOKUP($A87, 'E4 TB Allocation Details'!$A$18:$L$214, MATCH("Demand ID", 'E4 TB Allocation Details'!$A$18:$L$18, 0),FALSE), 'E2 Allocators'!$B$15:$W$358, MATCH('O5 Details by Class &amp; Accounts'!N$18, 'E2 Allocators'!$B$15:$W$15, 0),FALSE)*$F87), 0, VLOOKUP(VLOOKUP($A87, 'E4 TB Allocation Details'!$A$18:$L$214, MATCH("Demand ID", 'E4 TB Allocation Details'!$A$18:$L$18, 0),FALSE), 'E2 Allocators'!$B$15:$W$358, MATCH('O5 Details by Class &amp; Accounts'!N$18, 'E2 Allocators'!$B$15:$W$15, 0),FALSE)*$F87)</f>
        <v>0</v>
      </c>
      <c r="O87" s="2186">
        <f>IF(ISERROR(VLOOKUP(VLOOKUP($A87, 'E4 TB Allocation Details'!$A$18:$L$214, MATCH("Demand ID", 'E4 TB Allocation Details'!$A$18:$L$18, 0),FALSE), 'E2 Allocators'!$B$15:$W$358, MATCH('O5 Details by Class &amp; Accounts'!O$18, 'E2 Allocators'!$B$15:$W$15, 0),FALSE)*$F87), 0, VLOOKUP(VLOOKUP($A87, 'E4 TB Allocation Details'!$A$18:$L$214, MATCH("Demand ID", 'E4 TB Allocation Details'!$A$18:$L$18, 0),FALSE), 'E2 Allocators'!$B$15:$W$358, MATCH('O5 Details by Class &amp; Accounts'!O$18, 'E2 Allocators'!$B$15:$W$15, 0),FALSE)*$F87)</f>
        <v>0</v>
      </c>
      <c r="P87" s="2186">
        <f>IF(ISERROR(VLOOKUP(VLOOKUP($A87, 'E4 TB Allocation Details'!$A$18:$L$214, MATCH("Demand ID", 'E4 TB Allocation Details'!$A$18:$L$18, 0),FALSE), 'E2 Allocators'!$B$15:$W$358, MATCH('O5 Details by Class &amp; Accounts'!P$18, 'E2 Allocators'!$B$15:$W$15, 0),FALSE)*$F87), 0, VLOOKUP(VLOOKUP($A87, 'E4 TB Allocation Details'!$A$18:$L$214, MATCH("Demand ID", 'E4 TB Allocation Details'!$A$18:$L$18, 0),FALSE), 'E2 Allocators'!$B$15:$W$358, MATCH('O5 Details by Class &amp; Accounts'!P$18, 'E2 Allocators'!$B$15:$W$15, 0),FALSE)*$F87)</f>
        <v>0</v>
      </c>
      <c r="Q87" s="2186">
        <f>IF(ISERROR(VLOOKUP(VLOOKUP($A87, 'E4 TB Allocation Details'!$A$18:$L$214, MATCH("Demand ID", 'E4 TB Allocation Details'!$A$18:$L$18, 0),FALSE), 'E2 Allocators'!$B$15:$W$358, MATCH('O5 Details by Class &amp; Accounts'!Q$18, 'E2 Allocators'!$B$15:$W$15, 0),FALSE)*$F87), 0, VLOOKUP(VLOOKUP($A87, 'E4 TB Allocation Details'!$A$18:$L$214, MATCH("Demand ID", 'E4 TB Allocation Details'!$A$18:$L$18, 0),FALSE), 'E2 Allocators'!$B$15:$W$358, MATCH('O5 Details by Class &amp; Accounts'!Q$18, 'E2 Allocators'!$B$15:$W$15, 0),FALSE)*$F87)</f>
        <v>0</v>
      </c>
      <c r="R87" s="2186">
        <f>IF(ISERROR(VLOOKUP(VLOOKUP($A87, 'E4 TB Allocation Details'!$A$18:$L$214, MATCH("Demand ID", 'E4 TB Allocation Details'!$A$18:$L$18, 0),FALSE), 'E2 Allocators'!$B$15:$W$358, MATCH('O5 Details by Class &amp; Accounts'!R$18, 'E2 Allocators'!$B$15:$W$15, 0),FALSE)*$F87), 0, VLOOKUP(VLOOKUP($A87, 'E4 TB Allocation Details'!$A$18:$L$214, MATCH("Demand ID", 'E4 TB Allocation Details'!$A$18:$L$18, 0),FALSE), 'E2 Allocators'!$B$15:$W$358, MATCH('O5 Details by Class &amp; Accounts'!R$18, 'E2 Allocators'!$B$15:$W$15, 0),FALSE)*$F87)</f>
        <v>0</v>
      </c>
      <c r="S87" s="2186">
        <f>IF(ISERROR(VLOOKUP(VLOOKUP($A87, 'E4 TB Allocation Details'!$A$18:$L$214, MATCH("Demand ID", 'E4 TB Allocation Details'!$A$18:$L$18, 0),FALSE), 'E2 Allocators'!$B$15:$W$358, MATCH('O5 Details by Class &amp; Accounts'!S$18, 'E2 Allocators'!$B$15:$W$15, 0),FALSE)*$F87), 0, VLOOKUP(VLOOKUP($A87, 'E4 TB Allocation Details'!$A$18:$L$214, MATCH("Demand ID", 'E4 TB Allocation Details'!$A$18:$L$18, 0),FALSE), 'E2 Allocators'!$B$15:$W$358, MATCH('O5 Details by Class &amp; Accounts'!S$18, 'E2 Allocators'!$B$15:$W$15, 0),FALSE)*$F87)</f>
        <v>0</v>
      </c>
      <c r="T87" s="2186">
        <f>IF(ISERROR(VLOOKUP(VLOOKUP($A87, 'E4 TB Allocation Details'!$A$18:$L$214, MATCH("Demand ID", 'E4 TB Allocation Details'!$A$18:$L$18, 0),FALSE), 'E2 Allocators'!$B$15:$W$358, MATCH('O5 Details by Class &amp; Accounts'!T$18, 'E2 Allocators'!$B$15:$W$15, 0),FALSE)*$F87), 0, VLOOKUP(VLOOKUP($A87, 'E4 TB Allocation Details'!$A$18:$L$214, MATCH("Demand ID", 'E4 TB Allocation Details'!$A$18:$L$18, 0),FALSE), 'E2 Allocators'!$B$15:$W$358, MATCH('O5 Details by Class &amp; Accounts'!T$18, 'E2 Allocators'!$B$15:$W$15, 0),FALSE)*$F87)</f>
        <v>0</v>
      </c>
      <c r="U87" s="2186">
        <f>IF(ISERROR(VLOOKUP(VLOOKUP($A87, 'E4 TB Allocation Details'!$A$18:$L$214, MATCH("Demand ID", 'E4 TB Allocation Details'!$A$18:$L$18, 0),FALSE), 'E2 Allocators'!$B$15:$W$358, MATCH('O5 Details by Class &amp; Accounts'!U$18, 'E2 Allocators'!$B$15:$W$15, 0),FALSE)*$F87), 0, VLOOKUP(VLOOKUP($A87, 'E4 TB Allocation Details'!$A$18:$L$214, MATCH("Demand ID", 'E4 TB Allocation Details'!$A$18:$L$18, 0),FALSE), 'E2 Allocators'!$B$15:$W$358, MATCH('O5 Details by Class &amp; Accounts'!U$18, 'E2 Allocators'!$B$15:$W$15, 0),FALSE)*$F87)</f>
        <v>0</v>
      </c>
      <c r="V87" s="2186">
        <f>IF(ISERROR(VLOOKUP(VLOOKUP($A87, 'E4 TB Allocation Details'!$A$18:$L$214, MATCH("Demand ID", 'E4 TB Allocation Details'!$A$18:$L$18, 0),FALSE), 'E2 Allocators'!$B$15:$W$358, MATCH('O5 Details by Class &amp; Accounts'!V$18, 'E2 Allocators'!$B$15:$W$15, 0),FALSE)*$F87), 0, VLOOKUP(VLOOKUP($A87, 'E4 TB Allocation Details'!$A$18:$L$214, MATCH("Demand ID", 'E4 TB Allocation Details'!$A$18:$L$18, 0),FALSE), 'E2 Allocators'!$B$15:$W$358, MATCH('O5 Details by Class &amp; Accounts'!V$18, 'E2 Allocators'!$B$15:$W$15, 0),FALSE)*$F87)</f>
        <v>0</v>
      </c>
      <c r="W87" s="2186">
        <f>IF(ISERROR(VLOOKUP(VLOOKUP($A87, 'E4 TB Allocation Details'!$A$18:$L$214, MATCH("Demand ID", 'E4 TB Allocation Details'!$A$18:$L$18, 0),FALSE), 'E2 Allocators'!$B$15:$W$358, MATCH('O5 Details by Class &amp; Accounts'!W$18, 'E2 Allocators'!$B$15:$W$15, 0),FALSE)*$F87), 0, VLOOKUP(VLOOKUP($A87, 'E4 TB Allocation Details'!$A$18:$L$214, MATCH("Demand ID", 'E4 TB Allocation Details'!$A$18:$L$18, 0),FALSE), 'E2 Allocators'!$B$15:$W$358, MATCH('O5 Details by Class &amp; Accounts'!W$18, 'E2 Allocators'!$B$15:$W$15, 0),FALSE)*$F87)</f>
        <v>0</v>
      </c>
      <c r="X87" s="2186">
        <f>IF(ISERROR(VLOOKUP(VLOOKUP($A87, 'E4 TB Allocation Details'!$A$18:$L$214, MATCH("Demand ID", 'E4 TB Allocation Details'!$A$18:$L$18, 0),FALSE), 'E2 Allocators'!$B$15:$W$358, MATCH('O5 Details by Class &amp; Accounts'!X$18, 'E2 Allocators'!$B$15:$W$15, 0),FALSE)*$F87), 0, VLOOKUP(VLOOKUP($A87, 'E4 TB Allocation Details'!$A$18:$L$214, MATCH("Demand ID", 'E4 TB Allocation Details'!$A$18:$L$18, 0),FALSE), 'E2 Allocators'!$B$15:$W$358, MATCH('O5 Details by Class &amp; Accounts'!X$18, 'E2 Allocators'!$B$15:$W$15, 0),FALSE)*$F87)</f>
        <v>0</v>
      </c>
      <c r="Y87" s="2186">
        <f>IF(ISERROR(VLOOKUP(VLOOKUP($A87, 'E4 TB Allocation Details'!$A$18:$L$214, MATCH("Demand ID", 'E4 TB Allocation Details'!$A$18:$L$18, 0),FALSE), 'E2 Allocators'!$B$15:$W$358, MATCH('O5 Details by Class &amp; Accounts'!Y$18, 'E2 Allocators'!$B$15:$W$15, 0),FALSE)*$F87), 0, VLOOKUP(VLOOKUP($A87, 'E4 TB Allocation Details'!$A$18:$L$214, MATCH("Demand ID", 'E4 TB Allocation Details'!$A$18:$L$18, 0),FALSE), 'E2 Allocators'!$B$15:$W$358, MATCH('O5 Details by Class &amp; Accounts'!Y$18, 'E2 Allocators'!$B$15:$W$15, 0),FALSE)*$F87)</f>
        <v>0</v>
      </c>
      <c r="Z87" s="2186">
        <f>IF(ISERROR(VLOOKUP(VLOOKUP($A87, 'E4 TB Allocation Details'!$A$18:$L$214, MATCH("Demand ID", 'E4 TB Allocation Details'!$A$18:$L$18, 0),FALSE), 'E2 Allocators'!$B$15:$W$358, MATCH('O5 Details by Class &amp; Accounts'!Z$18, 'E2 Allocators'!$B$15:$W$15, 0),FALSE)*$F87), 0, VLOOKUP(VLOOKUP($A87, 'E4 TB Allocation Details'!$A$18:$L$214, MATCH("Demand ID", 'E4 TB Allocation Details'!$A$18:$L$18, 0),FALSE), 'E2 Allocators'!$B$15:$W$358, MATCH('O5 Details by Class &amp; Accounts'!Z$18, 'E2 Allocators'!$B$15:$W$15, 0),FALSE)*$F87)</f>
        <v>0</v>
      </c>
      <c r="AA87" s="2186">
        <f>IF(ISERROR(VLOOKUP(VLOOKUP($A87, 'E4 TB Allocation Details'!$A$18:$L$214, MATCH("Demand ID", 'E4 TB Allocation Details'!$A$18:$L$18, 0),FALSE), 'E2 Allocators'!$B$15:$W$358, MATCH('O5 Details by Class &amp; Accounts'!AA$18, 'E2 Allocators'!$B$15:$W$15, 0),FALSE)*$F87), 0, VLOOKUP(VLOOKUP($A87, 'E4 TB Allocation Details'!$A$18:$L$214, MATCH("Demand ID", 'E4 TB Allocation Details'!$A$18:$L$18, 0),FALSE), 'E2 Allocators'!$B$15:$W$358, MATCH('O5 Details by Class &amp; Accounts'!AA$18, 'E2 Allocators'!$B$15:$W$15, 0),FALSE)*$F87)</f>
        <v>0</v>
      </c>
      <c r="AB87" s="2186">
        <f>IF(ISERROR(VLOOKUP(VLOOKUP($A87, 'E4 TB Allocation Details'!$A$18:$L$214, MATCH("Demand ID", 'E4 TB Allocation Details'!$A$18:$L$18, 0),FALSE), 'E2 Allocators'!$B$15:$W$358, MATCH('O5 Details by Class &amp; Accounts'!AB$18, 'E2 Allocators'!$B$15:$W$15, 0),FALSE)*$F87), 0, VLOOKUP(VLOOKUP($A87, 'E4 TB Allocation Details'!$A$18:$L$214, MATCH("Demand ID", 'E4 TB Allocation Details'!$A$18:$L$18, 0),FALSE), 'E2 Allocators'!$B$15:$W$358, MATCH('O5 Details by Class &amp; Accounts'!AB$18, 'E2 Allocators'!$B$15:$W$15, 0),FALSE)*$F87)</f>
        <v>0</v>
      </c>
      <c r="AC87" s="2186">
        <f t="shared" si="14"/>
        <v>0</v>
      </c>
      <c r="AD87" s="2186">
        <f>IF(ISERROR(VLOOKUP(VLOOKUP($A87, 'E4 TB Allocation Details'!$A$18:$L$214, MATCH("Customer ID", 'E4 TB Allocation Details'!$A$18:$L$18, 0),FALSE), 'E2 Allocators'!$B$15:$W$358, MATCH('O5 Details by Class &amp; Accounts'!AD$18, 'E2 Allocators'!$B$15:$W$15, 0),FALSE)*$G87), 0, VLOOKUP(VLOOKUP($A87, 'E4 TB Allocation Details'!$A$18:$L$214, MATCH("Customer ID", 'E4 TB Allocation Details'!$A$18:$L$18, 0),FALSE), 'E2 Allocators'!$B$15:$W$358, MATCH('O5 Details by Class &amp; Accounts'!AD$18, 'E2 Allocators'!$B$15:$W$15, 0),FALSE)*$G87)</f>
        <v>0</v>
      </c>
      <c r="AE87" s="2186">
        <f>IF(ISERROR(VLOOKUP(VLOOKUP($A87, 'E4 TB Allocation Details'!$A$18:$L$214, MATCH("Customer ID", 'E4 TB Allocation Details'!$A$18:$L$18, 0),FALSE), 'E2 Allocators'!$B$15:$W$358, MATCH('O5 Details by Class &amp; Accounts'!AE$18, 'E2 Allocators'!$B$15:$W$15, 0),FALSE)*$G87), 0, VLOOKUP(VLOOKUP($A87, 'E4 TB Allocation Details'!$A$18:$L$214, MATCH("Customer ID", 'E4 TB Allocation Details'!$A$18:$L$18, 0),FALSE), 'E2 Allocators'!$B$15:$W$358, MATCH('O5 Details by Class &amp; Accounts'!AE$18, 'E2 Allocators'!$B$15:$W$15, 0),FALSE)*$G87)</f>
        <v>0</v>
      </c>
      <c r="AF87" s="2186">
        <f>IF(ISERROR(VLOOKUP(VLOOKUP($A87, 'E4 TB Allocation Details'!$A$18:$L$214, MATCH("Customer ID", 'E4 TB Allocation Details'!$A$18:$L$18, 0),FALSE), 'E2 Allocators'!$B$15:$W$358, MATCH('O5 Details by Class &amp; Accounts'!AF$18, 'E2 Allocators'!$B$15:$W$15, 0),FALSE)*$G87), 0, VLOOKUP(VLOOKUP($A87, 'E4 TB Allocation Details'!$A$18:$L$214, MATCH("Customer ID", 'E4 TB Allocation Details'!$A$18:$L$18, 0),FALSE), 'E2 Allocators'!$B$15:$W$358, MATCH('O5 Details by Class &amp; Accounts'!AF$18, 'E2 Allocators'!$B$15:$W$15, 0),FALSE)*$G87)</f>
        <v>0</v>
      </c>
      <c r="AG87" s="2186">
        <f>IF(ISERROR(VLOOKUP(VLOOKUP($A87, 'E4 TB Allocation Details'!$A$18:$L$214, MATCH("Customer ID", 'E4 TB Allocation Details'!$A$18:$L$18, 0),FALSE), 'E2 Allocators'!$B$15:$W$358, MATCH('O5 Details by Class &amp; Accounts'!AG$18, 'E2 Allocators'!$B$15:$W$15, 0),FALSE)*$G87), 0, VLOOKUP(VLOOKUP($A87, 'E4 TB Allocation Details'!$A$18:$L$214, MATCH("Customer ID", 'E4 TB Allocation Details'!$A$18:$L$18, 0),FALSE), 'E2 Allocators'!$B$15:$W$358, MATCH('O5 Details by Class &amp; Accounts'!AG$18, 'E2 Allocators'!$B$15:$W$15, 0),FALSE)*$G87)</f>
        <v>0</v>
      </c>
      <c r="AH87" s="2186">
        <f>IF(ISERROR(VLOOKUP(VLOOKUP($A87, 'E4 TB Allocation Details'!$A$18:$L$214, MATCH("Customer ID", 'E4 TB Allocation Details'!$A$18:$L$18, 0),FALSE), 'E2 Allocators'!$B$15:$W$358, MATCH('O5 Details by Class &amp; Accounts'!AH$18, 'E2 Allocators'!$B$15:$W$15, 0),FALSE)*$G87), 0, VLOOKUP(VLOOKUP($A87, 'E4 TB Allocation Details'!$A$18:$L$214, MATCH("Customer ID", 'E4 TB Allocation Details'!$A$18:$L$18, 0),FALSE), 'E2 Allocators'!$B$15:$W$358, MATCH('O5 Details by Class &amp; Accounts'!AH$18, 'E2 Allocators'!$B$15:$W$15, 0),FALSE)*$G87)</f>
        <v>0</v>
      </c>
      <c r="AI87" s="2186">
        <f>IF(ISERROR(VLOOKUP(VLOOKUP($A87, 'E4 TB Allocation Details'!$A$18:$L$214, MATCH("Customer ID", 'E4 TB Allocation Details'!$A$18:$L$18, 0),FALSE), 'E2 Allocators'!$B$15:$W$358, MATCH('O5 Details by Class &amp; Accounts'!AI$18, 'E2 Allocators'!$B$15:$W$15, 0),FALSE)*$G87), 0, VLOOKUP(VLOOKUP($A87, 'E4 TB Allocation Details'!$A$18:$L$214, MATCH("Customer ID", 'E4 TB Allocation Details'!$A$18:$L$18, 0),FALSE), 'E2 Allocators'!$B$15:$W$358, MATCH('O5 Details by Class &amp; Accounts'!AI$18, 'E2 Allocators'!$B$15:$W$15, 0),FALSE)*$G87)</f>
        <v>0</v>
      </c>
      <c r="AJ87" s="2186">
        <f>IF(ISERROR(VLOOKUP(VLOOKUP($A87, 'E4 TB Allocation Details'!$A$18:$L$214, MATCH("Customer ID", 'E4 TB Allocation Details'!$A$18:$L$18, 0),FALSE), 'E2 Allocators'!$B$15:$W$358, MATCH('O5 Details by Class &amp; Accounts'!AJ$18, 'E2 Allocators'!$B$15:$W$15, 0),FALSE)*$G87), 0, VLOOKUP(VLOOKUP($A87, 'E4 TB Allocation Details'!$A$18:$L$214, MATCH("Customer ID", 'E4 TB Allocation Details'!$A$18:$L$18, 0),FALSE), 'E2 Allocators'!$B$15:$W$358, MATCH('O5 Details by Class &amp; Accounts'!AJ$18, 'E2 Allocators'!$B$15:$W$15, 0),FALSE)*$G87)</f>
        <v>0</v>
      </c>
      <c r="AK87" s="2186">
        <f>IF(ISERROR(VLOOKUP(VLOOKUP($A87, 'E4 TB Allocation Details'!$A$18:$L$214, MATCH("Customer ID", 'E4 TB Allocation Details'!$A$18:$L$18, 0),FALSE), 'E2 Allocators'!$B$15:$W$358, MATCH('O5 Details by Class &amp; Accounts'!AK$18, 'E2 Allocators'!$B$15:$W$15, 0),FALSE)*$G87), 0, VLOOKUP(VLOOKUP($A87, 'E4 TB Allocation Details'!$A$18:$L$214, MATCH("Customer ID", 'E4 TB Allocation Details'!$A$18:$L$18, 0),FALSE), 'E2 Allocators'!$B$15:$W$358, MATCH('O5 Details by Class &amp; Accounts'!AK$18, 'E2 Allocators'!$B$15:$W$15, 0),FALSE)*$G87)</f>
        <v>0</v>
      </c>
      <c r="AL87" s="2186">
        <f>IF(ISERROR(VLOOKUP(VLOOKUP($A87, 'E4 TB Allocation Details'!$A$18:$L$214, MATCH("Customer ID", 'E4 TB Allocation Details'!$A$18:$L$18, 0),FALSE), 'E2 Allocators'!$B$15:$W$358, MATCH('O5 Details by Class &amp; Accounts'!AL$18, 'E2 Allocators'!$B$15:$W$15, 0),FALSE)*$G87), 0, VLOOKUP(VLOOKUP($A87, 'E4 TB Allocation Details'!$A$18:$L$214, MATCH("Customer ID", 'E4 TB Allocation Details'!$A$18:$L$18, 0),FALSE), 'E2 Allocators'!$B$15:$W$358, MATCH('O5 Details by Class &amp; Accounts'!AL$18, 'E2 Allocators'!$B$15:$W$15, 0),FALSE)*$G87)</f>
        <v>0</v>
      </c>
      <c r="AM87" s="2186">
        <f>IF(ISERROR(VLOOKUP(VLOOKUP($A87, 'E4 TB Allocation Details'!$A$18:$L$214, MATCH("Customer ID", 'E4 TB Allocation Details'!$A$18:$L$18, 0),FALSE), 'E2 Allocators'!$B$15:$W$358, MATCH('O5 Details by Class &amp; Accounts'!AM$18, 'E2 Allocators'!$B$15:$W$15, 0),FALSE)*$G87), 0, VLOOKUP(VLOOKUP($A87, 'E4 TB Allocation Details'!$A$18:$L$214, MATCH("Customer ID", 'E4 TB Allocation Details'!$A$18:$L$18, 0),FALSE), 'E2 Allocators'!$B$15:$W$358, MATCH('O5 Details by Class &amp; Accounts'!AM$18, 'E2 Allocators'!$B$15:$W$15, 0),FALSE)*$G87)</f>
        <v>0</v>
      </c>
      <c r="AN87" s="2186">
        <f>IF(ISERROR(VLOOKUP(VLOOKUP($A87, 'E4 TB Allocation Details'!$A$18:$L$214, MATCH("Customer ID", 'E4 TB Allocation Details'!$A$18:$L$18, 0),FALSE), 'E2 Allocators'!$B$15:$W$358, MATCH('O5 Details by Class &amp; Accounts'!AN$18, 'E2 Allocators'!$B$15:$W$15, 0),FALSE)*$G87), 0, VLOOKUP(VLOOKUP($A87, 'E4 TB Allocation Details'!$A$18:$L$214, MATCH("Customer ID", 'E4 TB Allocation Details'!$A$18:$L$18, 0),FALSE), 'E2 Allocators'!$B$15:$W$358, MATCH('O5 Details by Class &amp; Accounts'!AN$18, 'E2 Allocators'!$B$15:$W$15, 0),FALSE)*$G87)</f>
        <v>0</v>
      </c>
      <c r="AO87" s="2186">
        <f>IF(ISERROR(VLOOKUP(VLOOKUP($A87, 'E4 TB Allocation Details'!$A$18:$L$214, MATCH("Customer ID", 'E4 TB Allocation Details'!$A$18:$L$18, 0),FALSE), 'E2 Allocators'!$B$15:$W$358, MATCH('O5 Details by Class &amp; Accounts'!AO$18, 'E2 Allocators'!$B$15:$W$15, 0),FALSE)*$G87), 0, VLOOKUP(VLOOKUP($A87, 'E4 TB Allocation Details'!$A$18:$L$214, MATCH("Customer ID", 'E4 TB Allocation Details'!$A$18:$L$18, 0),FALSE), 'E2 Allocators'!$B$15:$W$358, MATCH('O5 Details by Class &amp; Accounts'!AO$18, 'E2 Allocators'!$B$15:$W$15, 0),FALSE)*$G87)</f>
        <v>0</v>
      </c>
      <c r="AP87" s="2186">
        <f>IF(ISERROR(VLOOKUP(VLOOKUP($A87, 'E4 TB Allocation Details'!$A$18:$L$214, MATCH("Customer ID", 'E4 TB Allocation Details'!$A$18:$L$18, 0),FALSE), 'E2 Allocators'!$B$15:$W$358, MATCH('O5 Details by Class &amp; Accounts'!AP$18, 'E2 Allocators'!$B$15:$W$15, 0),FALSE)*$G87), 0, VLOOKUP(VLOOKUP($A87, 'E4 TB Allocation Details'!$A$18:$L$214, MATCH("Customer ID", 'E4 TB Allocation Details'!$A$18:$L$18, 0),FALSE), 'E2 Allocators'!$B$15:$W$358, MATCH('O5 Details by Class &amp; Accounts'!AP$18, 'E2 Allocators'!$B$15:$W$15, 0),FALSE)*$G87)</f>
        <v>0</v>
      </c>
      <c r="AQ87" s="2186">
        <f>IF(ISERROR(VLOOKUP(VLOOKUP($A87, 'E4 TB Allocation Details'!$A$18:$L$214, MATCH("Customer ID", 'E4 TB Allocation Details'!$A$18:$L$18, 0),FALSE), 'E2 Allocators'!$B$15:$W$358, MATCH('O5 Details by Class &amp; Accounts'!AQ$18, 'E2 Allocators'!$B$15:$W$15, 0),FALSE)*$G87), 0, VLOOKUP(VLOOKUP($A87, 'E4 TB Allocation Details'!$A$18:$L$214, MATCH("Customer ID", 'E4 TB Allocation Details'!$A$18:$L$18, 0),FALSE), 'E2 Allocators'!$B$15:$W$358, MATCH('O5 Details by Class &amp; Accounts'!AQ$18, 'E2 Allocators'!$B$15:$W$15, 0),FALSE)*$G87)</f>
        <v>0</v>
      </c>
      <c r="AR87" s="2186">
        <f>IF(ISERROR(VLOOKUP(VLOOKUP($A87, 'E4 TB Allocation Details'!$A$18:$L$214, MATCH("Customer ID", 'E4 TB Allocation Details'!$A$18:$L$18, 0),FALSE), 'E2 Allocators'!$B$15:$W$358, MATCH('O5 Details by Class &amp; Accounts'!AR$18, 'E2 Allocators'!$B$15:$W$15, 0),FALSE)*$G87), 0, VLOOKUP(VLOOKUP($A87, 'E4 TB Allocation Details'!$A$18:$L$214, MATCH("Customer ID", 'E4 TB Allocation Details'!$A$18:$L$18, 0),FALSE), 'E2 Allocators'!$B$15:$W$358, MATCH('O5 Details by Class &amp; Accounts'!AR$18, 'E2 Allocators'!$B$15:$W$15, 0),FALSE)*$G87)</f>
        <v>0</v>
      </c>
      <c r="AS87" s="2186">
        <f>IF(ISERROR(VLOOKUP(VLOOKUP($A87, 'E4 TB Allocation Details'!$A$18:$L$214, MATCH("Customer ID", 'E4 TB Allocation Details'!$A$18:$L$18, 0),FALSE), 'E2 Allocators'!$B$15:$W$358, MATCH('O5 Details by Class &amp; Accounts'!AS$18, 'E2 Allocators'!$B$15:$W$15, 0),FALSE)*$G87), 0, VLOOKUP(VLOOKUP($A87, 'E4 TB Allocation Details'!$A$18:$L$214, MATCH("Customer ID", 'E4 TB Allocation Details'!$A$18:$L$18, 0),FALSE), 'E2 Allocators'!$B$15:$W$358, MATCH('O5 Details by Class &amp; Accounts'!AS$18, 'E2 Allocators'!$B$15:$W$15, 0),FALSE)*$G87)</f>
        <v>0</v>
      </c>
      <c r="AT87" s="2186">
        <f>IF(ISERROR(VLOOKUP(VLOOKUP($A87, 'E4 TB Allocation Details'!$A$18:$L$214, MATCH("Customer ID", 'E4 TB Allocation Details'!$A$18:$L$18, 0),FALSE), 'E2 Allocators'!$B$15:$W$358, MATCH('O5 Details by Class &amp; Accounts'!AT$18, 'E2 Allocators'!$B$15:$W$15, 0),FALSE)*$G87), 0, VLOOKUP(VLOOKUP($A87, 'E4 TB Allocation Details'!$A$18:$L$214, MATCH("Customer ID", 'E4 TB Allocation Details'!$A$18:$L$18, 0),FALSE), 'E2 Allocators'!$B$15:$W$358, MATCH('O5 Details by Class &amp; Accounts'!AT$18, 'E2 Allocators'!$B$15:$W$15, 0),FALSE)*$G87)</f>
        <v>0</v>
      </c>
      <c r="AU87" s="2186">
        <f>IF(ISERROR(VLOOKUP(VLOOKUP($A87, 'E4 TB Allocation Details'!$A$18:$L$214, MATCH("Customer ID", 'E4 TB Allocation Details'!$A$18:$L$18, 0),FALSE), 'E2 Allocators'!$B$15:$W$358, MATCH('O5 Details by Class &amp; Accounts'!AU$18, 'E2 Allocators'!$B$15:$W$15, 0),FALSE)*$G87), 0, VLOOKUP(VLOOKUP($A87, 'E4 TB Allocation Details'!$A$18:$L$214, MATCH("Customer ID", 'E4 TB Allocation Details'!$A$18:$L$18, 0),FALSE), 'E2 Allocators'!$B$15:$W$358, MATCH('O5 Details by Class &amp; Accounts'!AU$18, 'E2 Allocators'!$B$15:$W$15, 0),FALSE)*$G87)</f>
        <v>0</v>
      </c>
      <c r="AV87" s="2186">
        <f>IF(ISERROR(VLOOKUP(VLOOKUP($A87, 'E4 TB Allocation Details'!$A$18:$L$214, MATCH("Customer ID", 'E4 TB Allocation Details'!$A$18:$L$18, 0),FALSE), 'E2 Allocators'!$B$15:$W$358, MATCH('O5 Details by Class &amp; Accounts'!AV$18, 'E2 Allocators'!$B$15:$W$15, 0),FALSE)*$G87), 0, VLOOKUP(VLOOKUP($A87, 'E4 TB Allocation Details'!$A$18:$L$214, MATCH("Customer ID", 'E4 TB Allocation Details'!$A$18:$L$18, 0),FALSE), 'E2 Allocators'!$B$15:$W$358, MATCH('O5 Details by Class &amp; Accounts'!AV$18, 'E2 Allocators'!$B$15:$W$15, 0),FALSE)*$G87)</f>
        <v>0</v>
      </c>
      <c r="AW87" s="2186">
        <f>IF(ISERROR(VLOOKUP(VLOOKUP($A87, 'E4 TB Allocation Details'!$A$18:$L$214, MATCH("Customer ID", 'E4 TB Allocation Details'!$A$18:$L$18, 0),FALSE), 'E2 Allocators'!$B$15:$W$358, MATCH('O5 Details by Class &amp; Accounts'!AW$18, 'E2 Allocators'!$B$15:$W$15, 0),FALSE)*$G87), 0, VLOOKUP(VLOOKUP($A87, 'E4 TB Allocation Details'!$A$18:$L$214, MATCH("Customer ID", 'E4 TB Allocation Details'!$A$18:$L$18, 0),FALSE), 'E2 Allocators'!$B$15:$W$358, MATCH('O5 Details by Class &amp; Accounts'!AW$18, 'E2 Allocators'!$B$15:$W$15, 0),FALSE)*$G87)</f>
        <v>0</v>
      </c>
      <c r="AX87" s="2186">
        <f t="shared" si="15"/>
        <v>0</v>
      </c>
      <c r="AY87" s="2186">
        <f>IF(ISERROR(VLOOKUP(VLOOKUP($A87, 'E4 TB Allocation Details'!$A$18:$L$214, MATCH("Misc ID", 'E4 TB Allocation Details'!$A$18:$L$18, 0),FALSE), 'E2 Allocators'!$B$15:$W$358, MATCH('O5 Details by Class &amp; Accounts'!AY$18, 'E2 Allocators'!$B$15:$W$15, 0),FALSE)*$E87), 0, VLOOKUP(VLOOKUP($A87, 'E4 TB Allocation Details'!$A$18:$L$214, MATCH("Misc ID", 'E4 TB Allocation Details'!$A$18:$L$18, 0),FALSE), 'E2 Allocators'!$B$15:$W$358, MATCH('O5 Details by Class &amp; Accounts'!AY$18, 'E2 Allocators'!$B$15:$W$15, 0),FALSE)*$E87)</f>
        <v>-633.91816951813314</v>
      </c>
      <c r="AZ87" s="2186">
        <f>IF(ISERROR(VLOOKUP(VLOOKUP($A87, 'E4 TB Allocation Details'!$A$18:$L$214, MATCH("Misc ID", 'E4 TB Allocation Details'!$A$18:$L$18, 0),FALSE), 'E2 Allocators'!$B$15:$W$358, MATCH('O5 Details by Class &amp; Accounts'!AZ$18, 'E2 Allocators'!$B$15:$W$15, 0),FALSE)*$E87), 0, VLOOKUP(VLOOKUP($A87, 'E4 TB Allocation Details'!$A$18:$L$214, MATCH("Misc ID", 'E4 TB Allocation Details'!$A$18:$L$18, 0),FALSE), 'E2 Allocators'!$B$15:$W$358, MATCH('O5 Details by Class &amp; Accounts'!AZ$18, 'E2 Allocators'!$B$15:$W$15, 0),FALSE)*$E87)</f>
        <v>-121.05174773997119</v>
      </c>
      <c r="BA87" s="2186">
        <f>IF(ISERROR(VLOOKUP(VLOOKUP($A87, 'E4 TB Allocation Details'!$A$18:$L$214, MATCH("Misc ID", 'E4 TB Allocation Details'!$A$18:$L$18, 0),FALSE), 'E2 Allocators'!$B$15:$W$358, MATCH('O5 Details by Class &amp; Accounts'!BA$18, 'E2 Allocators'!$B$15:$W$15, 0),FALSE)*$E87), 0, VLOOKUP(VLOOKUP($A87, 'E4 TB Allocation Details'!$A$18:$L$214, MATCH("Misc ID", 'E4 TB Allocation Details'!$A$18:$L$18, 0),FALSE), 'E2 Allocators'!$B$15:$W$358, MATCH('O5 Details by Class &amp; Accounts'!BA$18, 'E2 Allocators'!$B$15:$W$15, 0),FALSE)*$E87)</f>
        <v>-155.99691655842187</v>
      </c>
      <c r="BB87" s="2186">
        <f>IF(ISERROR(VLOOKUP(VLOOKUP($A87, 'E4 TB Allocation Details'!$A$18:$L$214, MATCH("Misc ID", 'E4 TB Allocation Details'!$A$18:$L$18, 0),FALSE), 'E2 Allocators'!$B$15:$W$358, MATCH('O5 Details by Class &amp; Accounts'!BB$18, 'E2 Allocators'!$B$15:$W$15, 0),FALSE)*$E87), 0, VLOOKUP(VLOOKUP($A87, 'E4 TB Allocation Details'!$A$18:$L$214, MATCH("Misc ID", 'E4 TB Allocation Details'!$A$18:$L$18, 0),FALSE), 'E2 Allocators'!$B$15:$W$358, MATCH('O5 Details by Class &amp; Accounts'!BB$18, 'E2 Allocators'!$B$15:$W$15, 0),FALSE)*$E87)</f>
        <v>0</v>
      </c>
      <c r="BC87" s="2186">
        <f>IF(ISERROR(VLOOKUP(VLOOKUP($A87, 'E4 TB Allocation Details'!$A$18:$L$214, MATCH("Misc ID", 'E4 TB Allocation Details'!$A$18:$L$18, 0),FALSE), 'E2 Allocators'!$B$15:$W$358, MATCH('O5 Details by Class &amp; Accounts'!BC$18, 'E2 Allocators'!$B$15:$W$15, 0),FALSE)*$E87), 0, VLOOKUP(VLOOKUP($A87, 'E4 TB Allocation Details'!$A$18:$L$214, MATCH("Misc ID", 'E4 TB Allocation Details'!$A$18:$L$18, 0),FALSE), 'E2 Allocators'!$B$15:$W$358, MATCH('O5 Details by Class &amp; Accounts'!BC$18, 'E2 Allocators'!$B$15:$W$15, 0),FALSE)*$E87)</f>
        <v>0</v>
      </c>
      <c r="BD87" s="2186">
        <f>IF(ISERROR(VLOOKUP(VLOOKUP($A87, 'E4 TB Allocation Details'!$A$18:$L$214, MATCH("Misc ID", 'E4 TB Allocation Details'!$A$18:$L$18, 0),FALSE), 'E2 Allocators'!$B$15:$W$358, MATCH('O5 Details by Class &amp; Accounts'!BD$18, 'E2 Allocators'!$B$15:$W$15, 0),FALSE)*$E87), 0, VLOOKUP(VLOOKUP($A87, 'E4 TB Allocation Details'!$A$18:$L$214, MATCH("Misc ID", 'E4 TB Allocation Details'!$A$18:$L$18, 0),FALSE), 'E2 Allocators'!$B$15:$W$358, MATCH('O5 Details by Class &amp; Accounts'!BD$18, 'E2 Allocators'!$B$15:$W$15, 0),FALSE)*$E87)</f>
        <v>0</v>
      </c>
      <c r="BE87" s="2186">
        <f>IF(ISERROR(VLOOKUP(VLOOKUP($A87, 'E4 TB Allocation Details'!$A$18:$L$214, MATCH("Misc ID", 'E4 TB Allocation Details'!$A$18:$L$18, 0),FALSE), 'E2 Allocators'!$B$15:$W$358, MATCH('O5 Details by Class &amp; Accounts'!BE$18, 'E2 Allocators'!$B$15:$W$15, 0),FALSE)*$E87), 0, VLOOKUP(VLOOKUP($A87, 'E4 TB Allocation Details'!$A$18:$L$214, MATCH("Misc ID", 'E4 TB Allocation Details'!$A$18:$L$18, 0),FALSE), 'E2 Allocators'!$B$15:$W$358, MATCH('O5 Details by Class &amp; Accounts'!BE$18, 'E2 Allocators'!$B$15:$W$15, 0),FALSE)*$E87)</f>
        <v>-15.488404099790081</v>
      </c>
      <c r="BF87" s="2186">
        <f>IF(ISERROR(VLOOKUP(VLOOKUP($A87, 'E4 TB Allocation Details'!$A$18:$L$214, MATCH("Misc ID", 'E4 TB Allocation Details'!$A$18:$L$18, 0),FALSE), 'E2 Allocators'!$B$15:$W$358, MATCH('O5 Details by Class &amp; Accounts'!BF$18, 'E2 Allocators'!$B$15:$W$15, 0),FALSE)*$E87), 0, VLOOKUP(VLOOKUP($A87, 'E4 TB Allocation Details'!$A$18:$L$214, MATCH("Misc ID", 'E4 TB Allocation Details'!$A$18:$L$18, 0),FALSE), 'E2 Allocators'!$B$15:$W$358, MATCH('O5 Details by Class &amp; Accounts'!BF$18, 'E2 Allocators'!$B$15:$W$15, 0),FALSE)*$E87)</f>
        <v>-1.8470030207314956</v>
      </c>
      <c r="BG87" s="2186">
        <f>IF(ISERROR(VLOOKUP(VLOOKUP($A87, 'E4 TB Allocation Details'!$A$18:$L$214, MATCH("Misc ID", 'E4 TB Allocation Details'!$A$18:$L$18, 0),FALSE), 'E2 Allocators'!$B$15:$W$358, MATCH('O5 Details by Class &amp; Accounts'!BG$18, 'E2 Allocators'!$B$15:$W$15, 0),FALSE)*$E87), 0, VLOOKUP(VLOOKUP($A87, 'E4 TB Allocation Details'!$A$18:$L$214, MATCH("Misc ID", 'E4 TB Allocation Details'!$A$18:$L$18, 0),FALSE), 'E2 Allocators'!$B$15:$W$358, MATCH('O5 Details by Class &amp; Accounts'!BG$18, 'E2 Allocators'!$B$15:$W$15, 0),FALSE)*$E87)</f>
        <v>-1.6977590629519732</v>
      </c>
      <c r="BH87" s="2186">
        <f>IF(ISERROR(VLOOKUP(VLOOKUP($A87, 'E4 TB Allocation Details'!$A$18:$L$214, MATCH("Misc ID", 'E4 TB Allocation Details'!$A$18:$L$18, 0),FALSE), 'E2 Allocators'!$B$15:$W$358, MATCH('O5 Details by Class &amp; Accounts'!BH$18, 'E2 Allocators'!$B$15:$W$15, 0),FALSE)*$E87), 0, VLOOKUP(VLOOKUP($A87, 'E4 TB Allocation Details'!$A$18:$L$214, MATCH("Misc ID", 'E4 TB Allocation Details'!$A$18:$L$18, 0),FALSE), 'E2 Allocators'!$B$15:$W$358, MATCH('O5 Details by Class &amp; Accounts'!BH$18, 'E2 Allocators'!$B$15:$W$15, 0),FALSE)*$E87)</f>
        <v>0</v>
      </c>
      <c r="BI87" s="2186">
        <f>IF(ISERROR(VLOOKUP(VLOOKUP($A87, 'E4 TB Allocation Details'!$A$18:$L$214, MATCH("Misc ID", 'E4 TB Allocation Details'!$A$18:$L$18, 0),FALSE), 'E2 Allocators'!$B$15:$W$358, MATCH('O5 Details by Class &amp; Accounts'!BI$18, 'E2 Allocators'!$B$15:$W$15, 0),FALSE)*$E87), 0, VLOOKUP(VLOOKUP($A87, 'E4 TB Allocation Details'!$A$18:$L$214, MATCH("Misc ID", 'E4 TB Allocation Details'!$A$18:$L$18, 0),FALSE), 'E2 Allocators'!$B$15:$W$358, MATCH('O5 Details by Class &amp; Accounts'!BI$18, 'E2 Allocators'!$B$15:$W$15, 0),FALSE)*$E87)</f>
        <v>0</v>
      </c>
      <c r="BJ87" s="2186">
        <f>IF(ISERROR(VLOOKUP(VLOOKUP($A87, 'E4 TB Allocation Details'!$A$18:$L$214, MATCH("Misc ID", 'E4 TB Allocation Details'!$A$18:$L$18, 0),FALSE), 'E2 Allocators'!$B$15:$W$358, MATCH('O5 Details by Class &amp; Accounts'!BJ$18, 'E2 Allocators'!$B$15:$W$15, 0),FALSE)*$E87), 0, VLOOKUP(VLOOKUP($A87, 'E4 TB Allocation Details'!$A$18:$L$214, MATCH("Misc ID", 'E4 TB Allocation Details'!$A$18:$L$18, 0),FALSE), 'E2 Allocators'!$B$15:$W$358, MATCH('O5 Details by Class &amp; Accounts'!BJ$18, 'E2 Allocators'!$B$15:$W$15, 0),FALSE)*$E87)</f>
        <v>0</v>
      </c>
      <c r="BK87" s="2186">
        <f>IF(ISERROR(VLOOKUP(VLOOKUP($A87, 'E4 TB Allocation Details'!$A$18:$L$214, MATCH("Misc ID", 'E4 TB Allocation Details'!$A$18:$L$18, 0),FALSE), 'E2 Allocators'!$B$15:$W$358, MATCH('O5 Details by Class &amp; Accounts'!BK$18, 'E2 Allocators'!$B$15:$W$15, 0),FALSE)*$E87), 0, VLOOKUP(VLOOKUP($A87, 'E4 TB Allocation Details'!$A$18:$L$214, MATCH("Misc ID", 'E4 TB Allocation Details'!$A$18:$L$18, 0),FALSE), 'E2 Allocators'!$B$15:$W$358, MATCH('O5 Details by Class &amp; Accounts'!BK$18, 'E2 Allocators'!$B$15:$W$15, 0),FALSE)*$E87)</f>
        <v>0</v>
      </c>
      <c r="BL87" s="2186">
        <f>IF(ISERROR(VLOOKUP(VLOOKUP($A87, 'E4 TB Allocation Details'!$A$18:$L$214, MATCH("Misc ID", 'E4 TB Allocation Details'!$A$18:$L$18, 0),FALSE), 'E2 Allocators'!$B$15:$W$358, MATCH('O5 Details by Class &amp; Accounts'!BL$18, 'E2 Allocators'!$B$15:$W$15, 0),FALSE)*$E87), 0, VLOOKUP(VLOOKUP($A87, 'E4 TB Allocation Details'!$A$18:$L$214, MATCH("Misc ID", 'E4 TB Allocation Details'!$A$18:$L$18, 0),FALSE), 'E2 Allocators'!$B$15:$W$358, MATCH('O5 Details by Class &amp; Accounts'!BL$18, 'E2 Allocators'!$B$15:$W$15, 0),FALSE)*$E87)</f>
        <v>0</v>
      </c>
      <c r="BM87" s="2186">
        <f>IF(ISERROR(VLOOKUP(VLOOKUP($A87, 'E4 TB Allocation Details'!$A$18:$L$214, MATCH("Misc ID", 'E4 TB Allocation Details'!$A$18:$L$18, 0),FALSE), 'E2 Allocators'!$B$15:$W$358, MATCH('O5 Details by Class &amp; Accounts'!BM$18, 'E2 Allocators'!$B$15:$W$15, 0),FALSE)*$E87), 0, VLOOKUP(VLOOKUP($A87, 'E4 TB Allocation Details'!$A$18:$L$214, MATCH("Misc ID", 'E4 TB Allocation Details'!$A$18:$L$18, 0),FALSE), 'E2 Allocators'!$B$15:$W$358, MATCH('O5 Details by Class &amp; Accounts'!BM$18, 'E2 Allocators'!$B$15:$W$15, 0),FALSE)*$E87)</f>
        <v>0</v>
      </c>
      <c r="BN87" s="2186">
        <f>IF(ISERROR(VLOOKUP(VLOOKUP($A87, 'E4 TB Allocation Details'!$A$18:$L$214, MATCH("Misc ID", 'E4 TB Allocation Details'!$A$18:$L$18, 0),FALSE), 'E2 Allocators'!$B$15:$W$358, MATCH('O5 Details by Class &amp; Accounts'!BN$18, 'E2 Allocators'!$B$15:$W$15, 0),FALSE)*$E87), 0, VLOOKUP(VLOOKUP($A87, 'E4 TB Allocation Details'!$A$18:$L$214, MATCH("Misc ID", 'E4 TB Allocation Details'!$A$18:$L$18, 0),FALSE), 'E2 Allocators'!$B$15:$W$358, MATCH('O5 Details by Class &amp; Accounts'!BN$18, 'E2 Allocators'!$B$15:$W$15, 0),FALSE)*$E87)</f>
        <v>0</v>
      </c>
      <c r="BO87" s="2186">
        <f>IF(ISERROR(VLOOKUP(VLOOKUP($A87, 'E4 TB Allocation Details'!$A$18:$L$214, MATCH("Misc ID", 'E4 TB Allocation Details'!$A$18:$L$18, 0),FALSE), 'E2 Allocators'!$B$15:$W$358, MATCH('O5 Details by Class &amp; Accounts'!BO$18, 'E2 Allocators'!$B$15:$W$15, 0),FALSE)*$E87), 0, VLOOKUP(VLOOKUP($A87, 'E4 TB Allocation Details'!$A$18:$L$214, MATCH("Misc ID", 'E4 TB Allocation Details'!$A$18:$L$18, 0),FALSE), 'E2 Allocators'!$B$15:$W$358, MATCH('O5 Details by Class &amp; Accounts'!BO$18, 'E2 Allocators'!$B$15:$W$15, 0),FALSE)*$E87)</f>
        <v>0</v>
      </c>
      <c r="BP87" s="2186">
        <f>IF(ISERROR(VLOOKUP(VLOOKUP($A87, 'E4 TB Allocation Details'!$A$18:$L$214, MATCH("Misc ID", 'E4 TB Allocation Details'!$A$18:$L$18, 0),FALSE), 'E2 Allocators'!$B$15:$W$358, MATCH('O5 Details by Class &amp; Accounts'!BP$18, 'E2 Allocators'!$B$15:$W$15, 0),FALSE)*$E87), 0, VLOOKUP(VLOOKUP($A87, 'E4 TB Allocation Details'!$A$18:$L$214, MATCH("Misc ID", 'E4 TB Allocation Details'!$A$18:$L$18, 0),FALSE), 'E2 Allocators'!$B$15:$W$358, MATCH('O5 Details by Class &amp; Accounts'!BP$18, 'E2 Allocators'!$B$15:$W$15, 0),FALSE)*$E87)</f>
        <v>0</v>
      </c>
      <c r="BQ87" s="2186">
        <f>IF(ISERROR(VLOOKUP(VLOOKUP($A87, 'E4 TB Allocation Details'!$A$18:$L$214, MATCH("Misc ID", 'E4 TB Allocation Details'!$A$18:$L$18, 0),FALSE), 'E2 Allocators'!$B$15:$W$358, MATCH('O5 Details by Class &amp; Accounts'!BQ$18, 'E2 Allocators'!$B$15:$W$15, 0),FALSE)*$E87), 0, VLOOKUP(VLOOKUP($A87, 'E4 TB Allocation Details'!$A$18:$L$214, MATCH("Misc ID", 'E4 TB Allocation Details'!$A$18:$L$18, 0),FALSE), 'E2 Allocators'!$B$15:$W$358, MATCH('O5 Details by Class &amp; Accounts'!BQ$18, 'E2 Allocators'!$B$15:$W$15, 0),FALSE)*$E87)</f>
        <v>0</v>
      </c>
      <c r="BR87" s="2186">
        <f>IF(ISERROR(VLOOKUP(VLOOKUP($A87, 'E4 TB Allocation Details'!$A$18:$L$214, MATCH("Misc ID", 'E4 TB Allocation Details'!$A$18:$L$18, 0),FALSE), 'E2 Allocators'!$B$15:$W$358, MATCH('O5 Details by Class &amp; Accounts'!BR$18, 'E2 Allocators'!$B$15:$W$15, 0),FALSE)*$E87), 0, VLOOKUP(VLOOKUP($A87, 'E4 TB Allocation Details'!$A$18:$L$214, MATCH("Misc ID", 'E4 TB Allocation Details'!$A$18:$L$18, 0),FALSE), 'E2 Allocators'!$B$15:$W$358, MATCH('O5 Details by Class &amp; Accounts'!BR$18, 'E2 Allocators'!$B$15:$W$15, 0),FALSE)*$E87)</f>
        <v>0</v>
      </c>
      <c r="BS87" s="2186">
        <f t="shared" si="18"/>
        <v>-929.99999999999966</v>
      </c>
      <c r="BT87" s="2186">
        <f>IF(ISERROR(VLOOKUP(VLOOKUP($A87, 'E4 TB Allocation Details'!$A$18:$L$214, MATCH("A &amp; G ID", 'E4 TB Allocation Details'!$A$18:$L$18, 0),FALSE), 'E2 Allocators'!$B$15:$W$358, MATCH('O5 Details by Class &amp; Accounts'!BT$18, 'E2 Allocators'!$B$15:$W$15, 0),FALSE)*$E87), 0, VLOOKUP(VLOOKUP($A87, 'E4 TB Allocation Details'!$A$18:$L$214, MATCH("A &amp; G ID", 'E4 TB Allocation Details'!$A$18:$L$18, 0),FALSE), 'E2 Allocators'!$B$15:$W$358, MATCH('O5 Details by Class &amp; Accounts'!BT$18, 'E2 Allocators'!$B$15:$W$15, 0),FALSE)*$E87)</f>
        <v>0</v>
      </c>
      <c r="BU87" s="2186">
        <f>IF(ISERROR(VLOOKUP(VLOOKUP($A87, 'E4 TB Allocation Details'!$A$18:$L$214, MATCH("A &amp; G ID", 'E4 TB Allocation Details'!$A$18:$L$18, 0),FALSE), 'E2 Allocators'!$B$15:$W$358, MATCH('O5 Details by Class &amp; Accounts'!BU$18, 'E2 Allocators'!$B$15:$W$15, 0),FALSE)*$E87), 0, VLOOKUP(VLOOKUP($A87, 'E4 TB Allocation Details'!$A$18:$L$214, MATCH("A &amp; G ID", 'E4 TB Allocation Details'!$A$18:$L$18, 0),FALSE), 'E2 Allocators'!$B$15:$W$358, MATCH('O5 Details by Class &amp; Accounts'!BU$18, 'E2 Allocators'!$B$15:$W$15, 0),FALSE)*$E87)</f>
        <v>0</v>
      </c>
      <c r="BV87" s="2186">
        <f>IF(ISERROR(VLOOKUP(VLOOKUP($A87, 'E4 TB Allocation Details'!$A$18:$L$214, MATCH("A &amp; G ID", 'E4 TB Allocation Details'!$A$18:$L$18, 0),FALSE), 'E2 Allocators'!$B$15:$W$358, MATCH('O5 Details by Class &amp; Accounts'!BV$18, 'E2 Allocators'!$B$15:$W$15, 0),FALSE)*$E87), 0, VLOOKUP(VLOOKUP($A87, 'E4 TB Allocation Details'!$A$18:$L$214, MATCH("A &amp; G ID", 'E4 TB Allocation Details'!$A$18:$L$18, 0),FALSE), 'E2 Allocators'!$B$15:$W$358, MATCH('O5 Details by Class &amp; Accounts'!BV$18, 'E2 Allocators'!$B$15:$W$15, 0),FALSE)*$E87)</f>
        <v>0</v>
      </c>
      <c r="BW87" s="2186">
        <f>IF(ISERROR(VLOOKUP(VLOOKUP($A87, 'E4 TB Allocation Details'!$A$18:$L$214, MATCH("A &amp; G ID", 'E4 TB Allocation Details'!$A$18:$L$18, 0),FALSE), 'E2 Allocators'!$B$15:$W$358, MATCH('O5 Details by Class &amp; Accounts'!BW$18, 'E2 Allocators'!$B$15:$W$15, 0),FALSE)*$E87), 0, VLOOKUP(VLOOKUP($A87, 'E4 TB Allocation Details'!$A$18:$L$214, MATCH("A &amp; G ID", 'E4 TB Allocation Details'!$A$18:$L$18, 0),FALSE), 'E2 Allocators'!$B$15:$W$358, MATCH('O5 Details by Class &amp; Accounts'!BW$18, 'E2 Allocators'!$B$15:$W$15, 0),FALSE)*$E87)</f>
        <v>0</v>
      </c>
      <c r="BX87" s="2186">
        <f>IF(ISERROR(VLOOKUP(VLOOKUP($A87, 'E4 TB Allocation Details'!$A$18:$L$214, MATCH("A &amp; G ID", 'E4 TB Allocation Details'!$A$18:$L$18, 0),FALSE), 'E2 Allocators'!$B$15:$W$358, MATCH('O5 Details by Class &amp; Accounts'!BX$18, 'E2 Allocators'!$B$15:$W$15, 0),FALSE)*$E87), 0, VLOOKUP(VLOOKUP($A87, 'E4 TB Allocation Details'!$A$18:$L$214, MATCH("A &amp; G ID", 'E4 TB Allocation Details'!$A$18:$L$18, 0),FALSE), 'E2 Allocators'!$B$15:$W$358, MATCH('O5 Details by Class &amp; Accounts'!BX$18, 'E2 Allocators'!$B$15:$W$15, 0),FALSE)*$E87)</f>
        <v>0</v>
      </c>
      <c r="BY87" s="2186">
        <f>IF(ISERROR(VLOOKUP(VLOOKUP($A87, 'E4 TB Allocation Details'!$A$18:$L$214, MATCH("A &amp; G ID", 'E4 TB Allocation Details'!$A$18:$L$18, 0),FALSE), 'E2 Allocators'!$B$15:$W$358, MATCH('O5 Details by Class &amp; Accounts'!BY$18, 'E2 Allocators'!$B$15:$W$15, 0),FALSE)*$E87), 0, VLOOKUP(VLOOKUP($A87, 'E4 TB Allocation Details'!$A$18:$L$214, MATCH("A &amp; G ID", 'E4 TB Allocation Details'!$A$18:$L$18, 0),FALSE), 'E2 Allocators'!$B$15:$W$358, MATCH('O5 Details by Class &amp; Accounts'!BY$18, 'E2 Allocators'!$B$15:$W$15, 0),FALSE)*$E87)</f>
        <v>0</v>
      </c>
      <c r="BZ87" s="2186">
        <f>IF(ISERROR(VLOOKUP(VLOOKUP($A87, 'E4 TB Allocation Details'!$A$18:$L$214, MATCH("A &amp; G ID", 'E4 TB Allocation Details'!$A$18:$L$18, 0),FALSE), 'E2 Allocators'!$B$15:$W$358, MATCH('O5 Details by Class &amp; Accounts'!BZ$18, 'E2 Allocators'!$B$15:$W$15, 0),FALSE)*$E87), 0, VLOOKUP(VLOOKUP($A87, 'E4 TB Allocation Details'!$A$18:$L$214, MATCH("A &amp; G ID", 'E4 TB Allocation Details'!$A$18:$L$18, 0),FALSE), 'E2 Allocators'!$B$15:$W$358, MATCH('O5 Details by Class &amp; Accounts'!BZ$18, 'E2 Allocators'!$B$15:$W$15, 0),FALSE)*$E87)</f>
        <v>0</v>
      </c>
      <c r="CA87" s="2186">
        <f>IF(ISERROR(VLOOKUP(VLOOKUP($A87, 'E4 TB Allocation Details'!$A$18:$L$214, MATCH("A &amp; G ID", 'E4 TB Allocation Details'!$A$18:$L$18, 0),FALSE), 'E2 Allocators'!$B$15:$W$358, MATCH('O5 Details by Class &amp; Accounts'!CA$18, 'E2 Allocators'!$B$15:$W$15, 0),FALSE)*$E87), 0, VLOOKUP(VLOOKUP($A87, 'E4 TB Allocation Details'!$A$18:$L$214, MATCH("A &amp; G ID", 'E4 TB Allocation Details'!$A$18:$L$18, 0),FALSE), 'E2 Allocators'!$B$15:$W$358, MATCH('O5 Details by Class &amp; Accounts'!CA$18, 'E2 Allocators'!$B$15:$W$15, 0),FALSE)*$E87)</f>
        <v>0</v>
      </c>
      <c r="CB87" s="2186">
        <f>IF(ISERROR(VLOOKUP(VLOOKUP($A87, 'E4 TB Allocation Details'!$A$18:$L$214, MATCH("A &amp; G ID", 'E4 TB Allocation Details'!$A$18:$L$18, 0),FALSE), 'E2 Allocators'!$B$15:$W$358, MATCH('O5 Details by Class &amp; Accounts'!CB$18, 'E2 Allocators'!$B$15:$W$15, 0),FALSE)*$E87), 0, VLOOKUP(VLOOKUP($A87, 'E4 TB Allocation Details'!$A$18:$L$214, MATCH("A &amp; G ID", 'E4 TB Allocation Details'!$A$18:$L$18, 0),FALSE), 'E2 Allocators'!$B$15:$W$358, MATCH('O5 Details by Class &amp; Accounts'!CB$18, 'E2 Allocators'!$B$15:$W$15, 0),FALSE)*$E87)</f>
        <v>0</v>
      </c>
      <c r="CC87" s="2186">
        <f>IF(ISERROR(VLOOKUP(VLOOKUP($A87, 'E4 TB Allocation Details'!$A$18:$L$214, MATCH("A &amp; G ID", 'E4 TB Allocation Details'!$A$18:$L$18, 0),FALSE), 'E2 Allocators'!$B$15:$W$358, MATCH('O5 Details by Class &amp; Accounts'!CC$18, 'E2 Allocators'!$B$15:$W$15, 0),FALSE)*$E87), 0, VLOOKUP(VLOOKUP($A87, 'E4 TB Allocation Details'!$A$18:$L$214, MATCH("A &amp; G ID", 'E4 TB Allocation Details'!$A$18:$L$18, 0),FALSE), 'E2 Allocators'!$B$15:$W$358, MATCH('O5 Details by Class &amp; Accounts'!CC$18, 'E2 Allocators'!$B$15:$W$15, 0),FALSE)*$E87)</f>
        <v>0</v>
      </c>
      <c r="CD87" s="2186">
        <f>IF(ISERROR(VLOOKUP(VLOOKUP($A87, 'E4 TB Allocation Details'!$A$18:$L$214, MATCH("A &amp; G ID", 'E4 TB Allocation Details'!$A$18:$L$18, 0),FALSE), 'E2 Allocators'!$B$15:$W$358, MATCH('O5 Details by Class &amp; Accounts'!CD$18, 'E2 Allocators'!$B$15:$W$15, 0),FALSE)*$E87), 0, VLOOKUP(VLOOKUP($A87, 'E4 TB Allocation Details'!$A$18:$L$214, MATCH("A &amp; G ID", 'E4 TB Allocation Details'!$A$18:$L$18, 0),FALSE), 'E2 Allocators'!$B$15:$W$358, MATCH('O5 Details by Class &amp; Accounts'!CD$18, 'E2 Allocators'!$B$15:$W$15, 0),FALSE)*$E87)</f>
        <v>0</v>
      </c>
      <c r="CE87" s="2186">
        <f>IF(ISERROR(VLOOKUP(VLOOKUP($A87, 'E4 TB Allocation Details'!$A$18:$L$214, MATCH("A &amp; G ID", 'E4 TB Allocation Details'!$A$18:$L$18, 0),FALSE), 'E2 Allocators'!$B$15:$W$358, MATCH('O5 Details by Class &amp; Accounts'!CE$18, 'E2 Allocators'!$B$15:$W$15, 0),FALSE)*$E87), 0, VLOOKUP(VLOOKUP($A87, 'E4 TB Allocation Details'!$A$18:$L$214, MATCH("A &amp; G ID", 'E4 TB Allocation Details'!$A$18:$L$18, 0),FALSE), 'E2 Allocators'!$B$15:$W$358, MATCH('O5 Details by Class &amp; Accounts'!CE$18, 'E2 Allocators'!$B$15:$W$15, 0),FALSE)*$E87)</f>
        <v>0</v>
      </c>
      <c r="CF87" s="2186">
        <f>IF(ISERROR(VLOOKUP(VLOOKUP($A87, 'E4 TB Allocation Details'!$A$18:$L$214, MATCH("A &amp; G ID", 'E4 TB Allocation Details'!$A$18:$L$18, 0),FALSE), 'E2 Allocators'!$B$15:$W$358, MATCH('O5 Details by Class &amp; Accounts'!CF$18, 'E2 Allocators'!$B$15:$W$15, 0),FALSE)*$E87), 0, VLOOKUP(VLOOKUP($A87, 'E4 TB Allocation Details'!$A$18:$L$214, MATCH("A &amp; G ID", 'E4 TB Allocation Details'!$A$18:$L$18, 0),FALSE), 'E2 Allocators'!$B$15:$W$358, MATCH('O5 Details by Class &amp; Accounts'!CF$18, 'E2 Allocators'!$B$15:$W$15, 0),FALSE)*$E87)</f>
        <v>0</v>
      </c>
      <c r="CG87" s="2186">
        <f>IF(ISERROR(VLOOKUP(VLOOKUP($A87, 'E4 TB Allocation Details'!$A$18:$L$214, MATCH("A &amp; G ID", 'E4 TB Allocation Details'!$A$18:$L$18, 0),FALSE), 'E2 Allocators'!$B$15:$W$358, MATCH('O5 Details by Class &amp; Accounts'!CG$18, 'E2 Allocators'!$B$15:$W$15, 0),FALSE)*$E87), 0, VLOOKUP(VLOOKUP($A87, 'E4 TB Allocation Details'!$A$18:$L$214, MATCH("A &amp; G ID", 'E4 TB Allocation Details'!$A$18:$L$18, 0),FALSE), 'E2 Allocators'!$B$15:$W$358, MATCH('O5 Details by Class &amp; Accounts'!CG$18, 'E2 Allocators'!$B$15:$W$15, 0),FALSE)*$E87)</f>
        <v>0</v>
      </c>
      <c r="CH87" s="2186">
        <f>IF(ISERROR(VLOOKUP(VLOOKUP($A87, 'E4 TB Allocation Details'!$A$18:$L$214, MATCH("A &amp; G ID", 'E4 TB Allocation Details'!$A$18:$L$18, 0),FALSE), 'E2 Allocators'!$B$15:$W$358, MATCH('O5 Details by Class &amp; Accounts'!CH$18, 'E2 Allocators'!$B$15:$W$15, 0),FALSE)*$E87), 0, VLOOKUP(VLOOKUP($A87, 'E4 TB Allocation Details'!$A$18:$L$214, MATCH("A &amp; G ID", 'E4 TB Allocation Details'!$A$18:$L$18, 0),FALSE), 'E2 Allocators'!$B$15:$W$358, MATCH('O5 Details by Class &amp; Accounts'!CH$18, 'E2 Allocators'!$B$15:$W$15, 0),FALSE)*$E87)</f>
        <v>0</v>
      </c>
      <c r="CI87" s="2186">
        <f>IF(ISERROR(VLOOKUP(VLOOKUP($A87, 'E4 TB Allocation Details'!$A$18:$L$214, MATCH("A &amp; G ID", 'E4 TB Allocation Details'!$A$18:$L$18, 0),FALSE), 'E2 Allocators'!$B$15:$W$358, MATCH('O5 Details by Class &amp; Accounts'!CI$18, 'E2 Allocators'!$B$15:$W$15, 0),FALSE)*$E87), 0, VLOOKUP(VLOOKUP($A87, 'E4 TB Allocation Details'!$A$18:$L$214, MATCH("A &amp; G ID", 'E4 TB Allocation Details'!$A$18:$L$18, 0),FALSE), 'E2 Allocators'!$B$15:$W$358, MATCH('O5 Details by Class &amp; Accounts'!CI$18, 'E2 Allocators'!$B$15:$W$15, 0),FALSE)*$E87)</f>
        <v>0</v>
      </c>
      <c r="CJ87" s="2186">
        <f>IF(ISERROR(VLOOKUP(VLOOKUP($A87, 'E4 TB Allocation Details'!$A$18:$L$214, MATCH("A &amp; G ID", 'E4 TB Allocation Details'!$A$18:$L$18, 0),FALSE), 'E2 Allocators'!$B$15:$W$358, MATCH('O5 Details by Class &amp; Accounts'!CJ$18, 'E2 Allocators'!$B$15:$W$15, 0),FALSE)*$E87), 0, VLOOKUP(VLOOKUP($A87, 'E4 TB Allocation Details'!$A$18:$L$214, MATCH("A &amp; G ID", 'E4 TB Allocation Details'!$A$18:$L$18, 0),FALSE), 'E2 Allocators'!$B$15:$W$358, MATCH('O5 Details by Class &amp; Accounts'!CJ$18, 'E2 Allocators'!$B$15:$W$15, 0),FALSE)*$E87)</f>
        <v>0</v>
      </c>
      <c r="CK87" s="2186">
        <f>IF(ISERROR(VLOOKUP(VLOOKUP($A87, 'E4 TB Allocation Details'!$A$18:$L$214, MATCH("A &amp; G ID", 'E4 TB Allocation Details'!$A$18:$L$18, 0),FALSE), 'E2 Allocators'!$B$15:$W$358, MATCH('O5 Details by Class &amp; Accounts'!CK$18, 'E2 Allocators'!$B$15:$W$15, 0),FALSE)*$E87), 0, VLOOKUP(VLOOKUP($A87, 'E4 TB Allocation Details'!$A$18:$L$214, MATCH("A &amp; G ID", 'E4 TB Allocation Details'!$A$18:$L$18, 0),FALSE), 'E2 Allocators'!$B$15:$W$358, MATCH('O5 Details by Class &amp; Accounts'!CK$18, 'E2 Allocators'!$B$15:$W$15, 0),FALSE)*$E87)</f>
        <v>0</v>
      </c>
      <c r="CL87" s="2186">
        <f>IF(ISERROR(VLOOKUP(VLOOKUP($A87, 'E4 TB Allocation Details'!$A$18:$L$214, MATCH("A &amp; G ID", 'E4 TB Allocation Details'!$A$18:$L$18, 0),FALSE), 'E2 Allocators'!$B$15:$W$358, MATCH('O5 Details by Class &amp; Accounts'!CL$18, 'E2 Allocators'!$B$15:$W$15, 0),FALSE)*$E87), 0, VLOOKUP(VLOOKUP($A87, 'E4 TB Allocation Details'!$A$18:$L$214, MATCH("A &amp; G ID", 'E4 TB Allocation Details'!$A$18:$L$18, 0),FALSE), 'E2 Allocators'!$B$15:$W$358, MATCH('O5 Details by Class &amp; Accounts'!CL$18, 'E2 Allocators'!$B$15:$W$15, 0),FALSE)*$E87)</f>
        <v>0</v>
      </c>
      <c r="CM87" s="2186">
        <f>IF(ISERROR(VLOOKUP(VLOOKUP($A87, 'E4 TB Allocation Details'!$A$18:$L$214, MATCH("A &amp; G ID", 'E4 TB Allocation Details'!$A$18:$L$18, 0),FALSE), 'E2 Allocators'!$B$15:$W$358, MATCH('O5 Details by Class &amp; Accounts'!CM$18, 'E2 Allocators'!$B$15:$W$15, 0),FALSE)*$E87), 0, VLOOKUP(VLOOKUP($A87, 'E4 TB Allocation Details'!$A$18:$L$214, MATCH("A &amp; G ID", 'E4 TB Allocation Details'!$A$18:$L$18, 0),FALSE), 'E2 Allocators'!$B$15:$W$358, MATCH('O5 Details by Class &amp; Accounts'!CM$18, 'E2 Allocators'!$B$15:$W$15, 0),FALSE)*$E87)</f>
        <v>0</v>
      </c>
      <c r="CN87" s="2186">
        <f t="shared" si="16"/>
        <v>0</v>
      </c>
      <c r="CO87" s="2187">
        <f t="shared" si="19"/>
        <v>-3.4106051316484809E-13</v>
      </c>
      <c r="CQ87" s="1625" t="s">
        <v>1274</v>
      </c>
    </row>
    <row r="88" spans="1:95" s="54" customFormat="1" ht="12.75" x14ac:dyDescent="0.2">
      <c r="A88" s="994">
        <v>4086</v>
      </c>
      <c r="B88" s="995" t="s">
        <v>403</v>
      </c>
      <c r="C88" s="2184">
        <f>IF(ISERROR(VLOOKUP($A88,'I3 TB Data'!$A$19:$H$483,MATCH('O5 Details by Class &amp; Accounts'!$C$18, 'I3 TB Data'!$A$19:$H$19,0),0)), 0, VLOOKUP($A88,'I3 TB Data'!$A$19:$H$483,MATCH('O5 Details by Class &amp; Accounts'!$C$18,'I3 TB Data'!$A$19:$H$19,0),0))</f>
        <v>-140473</v>
      </c>
      <c r="D88" s="2185"/>
      <c r="E88" s="2184">
        <f>C88+D88</f>
        <v>-140473</v>
      </c>
      <c r="F88" s="2186">
        <f>IF(ISERROR(VLOOKUP($A88, 'E1 Categorization'!A35:E126, MATCH("Customer Component", 'E1 Categorization'!$A$33:$E$33,0), 0)), 0, IF(VLOOKUP($A88, 'E1 Categorization'!A35:E126, MATCH("Customer Component", 'E1 Categorization'!$A$33:$E$33,0), 0)=0, 'O5 Details by Class &amp; Accounts'!$E88, IF(AND(VLOOKUP($A88, 'E1 Categorization'!A35:E126, MATCH("Customer Component", 'E1 Categorization'!$A$33:$E$33,0), 0) &gt;0, VLOOKUP($A88, 'E1 Categorization'!A35:E126, MATCH("Customer Component", 'E1 Categorization'!$A$33:$E$33,0), 0)&lt;1), 'O5 Details by Class &amp; Accounts'!$E88*(1-VLOOKUP($A88, 'E1 Categorization'!A35:E126, MATCH("Customer Component", 'E1 Categorization'!$A$33:$E$33,0), 0)), 0)))</f>
        <v>0</v>
      </c>
      <c r="G88" s="2186">
        <f>IF(ISERROR(VLOOKUP($A88, 'E1 Categorization'!A35:E126, MATCH("Customer Component", 'E1 Categorization'!$A$33:$E$33,0), 0)),0, IF(VLOOKUP($A88, 'E1 Categorization'!A35:E126, MATCH("Customer Component", 'E1 Categorization'!$A$33:$E$33,0), 0)=0, 0, IF(AND(VLOOKUP($A88, 'E1 Categorization'!A35:E126, MATCH("Customer Component", 'E1 Categorization'!$A$33:$E$33,0), 0) &gt;0, VLOOKUP($A88, 'E1 Categorization'!A35:E126, MATCH("Customer Component", 'E1 Categorization'!$A$33:$E$33,0), 0)&lt;1), 'O5 Details by Class &amp; Accounts'!$E88*(VLOOKUP($A88, 'E1 Categorization'!A35:E126, MATCH("Customer Component", 'E1 Categorization'!$A$33:$E$33,0), 0)), 'O5 Details by Class &amp; Accounts'!$E88)))</f>
        <v>0</v>
      </c>
      <c r="H88" s="2186">
        <f>F88+G88</f>
        <v>0</v>
      </c>
      <c r="I88" s="2186">
        <f>IF(ISERROR(VLOOKUP(VLOOKUP($A88, 'E4 TB Allocation Details'!$A$18:$L$214, MATCH("Demand ID", 'E4 TB Allocation Details'!$A$18:$L$18, 0),FALSE), 'E2 Allocators'!$B$15:$W$358, MATCH('O5 Details by Class &amp; Accounts'!I$18, 'E2 Allocators'!$B$15:$W$15, 0),FALSE)*$F88), 0, VLOOKUP(VLOOKUP($A88, 'E4 TB Allocation Details'!$A$18:$L$214, MATCH("Demand ID", 'E4 TB Allocation Details'!$A$18:$L$18, 0),FALSE), 'E2 Allocators'!$B$15:$W$358, MATCH('O5 Details by Class &amp; Accounts'!I$18, 'E2 Allocators'!$B$15:$W$15, 0),FALSE)*$F88)</f>
        <v>0</v>
      </c>
      <c r="J88" s="2186">
        <f>IF(ISERROR(VLOOKUP(VLOOKUP($A88, 'E4 TB Allocation Details'!$A$18:$L$214, MATCH("Demand ID", 'E4 TB Allocation Details'!$A$18:$L$18, 0),FALSE), 'E2 Allocators'!$B$15:$W$358, MATCH('O5 Details by Class &amp; Accounts'!J$18, 'E2 Allocators'!$B$15:$W$15, 0),FALSE)*$F88), 0, VLOOKUP(VLOOKUP($A88, 'E4 TB Allocation Details'!$A$18:$L$214, MATCH("Demand ID", 'E4 TB Allocation Details'!$A$18:$L$18, 0),FALSE), 'E2 Allocators'!$B$15:$W$358, MATCH('O5 Details by Class &amp; Accounts'!J$18, 'E2 Allocators'!$B$15:$W$15, 0),FALSE)*$F88)</f>
        <v>0</v>
      </c>
      <c r="K88" s="2186">
        <f>IF(ISERROR(VLOOKUP(VLOOKUP($A88, 'E4 TB Allocation Details'!$A$18:$L$214, MATCH("Demand ID", 'E4 TB Allocation Details'!$A$18:$L$18, 0),FALSE), 'E2 Allocators'!$B$15:$W$358, MATCH('O5 Details by Class &amp; Accounts'!K$18, 'E2 Allocators'!$B$15:$W$15, 0),FALSE)*$F88), 0, VLOOKUP(VLOOKUP($A88, 'E4 TB Allocation Details'!$A$18:$L$214, MATCH("Demand ID", 'E4 TB Allocation Details'!$A$18:$L$18, 0),FALSE), 'E2 Allocators'!$B$15:$W$358, MATCH('O5 Details by Class &amp; Accounts'!K$18, 'E2 Allocators'!$B$15:$W$15, 0),FALSE)*$F88)</f>
        <v>0</v>
      </c>
      <c r="L88" s="2186">
        <f>IF(ISERROR(VLOOKUP(VLOOKUP($A88, 'E4 TB Allocation Details'!$A$18:$L$214, MATCH("Demand ID", 'E4 TB Allocation Details'!$A$18:$L$18, 0),FALSE), 'E2 Allocators'!$B$15:$W$358, MATCH('O5 Details by Class &amp; Accounts'!L$18, 'E2 Allocators'!$B$15:$W$15, 0),FALSE)*$F88), 0, VLOOKUP(VLOOKUP($A88, 'E4 TB Allocation Details'!$A$18:$L$214, MATCH("Demand ID", 'E4 TB Allocation Details'!$A$18:$L$18, 0),FALSE), 'E2 Allocators'!$B$15:$W$358, MATCH('O5 Details by Class &amp; Accounts'!L$18, 'E2 Allocators'!$B$15:$W$15, 0),FALSE)*$F88)</f>
        <v>0</v>
      </c>
      <c r="M88" s="2186">
        <f>IF(ISERROR(VLOOKUP(VLOOKUP($A88, 'E4 TB Allocation Details'!$A$18:$L$214, MATCH("Demand ID", 'E4 TB Allocation Details'!$A$18:$L$18, 0),FALSE), 'E2 Allocators'!$B$15:$W$358, MATCH('O5 Details by Class &amp; Accounts'!M$18, 'E2 Allocators'!$B$15:$W$15, 0),FALSE)*$F88), 0, VLOOKUP(VLOOKUP($A88, 'E4 TB Allocation Details'!$A$18:$L$214, MATCH("Demand ID", 'E4 TB Allocation Details'!$A$18:$L$18, 0),FALSE), 'E2 Allocators'!$B$15:$W$358, MATCH('O5 Details by Class &amp; Accounts'!M$18, 'E2 Allocators'!$B$15:$W$15, 0),FALSE)*$F88)</f>
        <v>0</v>
      </c>
      <c r="N88" s="2186">
        <f>IF(ISERROR(VLOOKUP(VLOOKUP($A88, 'E4 TB Allocation Details'!$A$18:$L$214, MATCH("Demand ID", 'E4 TB Allocation Details'!$A$18:$L$18, 0),FALSE), 'E2 Allocators'!$B$15:$W$358, MATCH('O5 Details by Class &amp; Accounts'!N$18, 'E2 Allocators'!$B$15:$W$15, 0),FALSE)*$F88), 0, VLOOKUP(VLOOKUP($A88, 'E4 TB Allocation Details'!$A$18:$L$214, MATCH("Demand ID", 'E4 TB Allocation Details'!$A$18:$L$18, 0),FALSE), 'E2 Allocators'!$B$15:$W$358, MATCH('O5 Details by Class &amp; Accounts'!N$18, 'E2 Allocators'!$B$15:$W$15, 0),FALSE)*$F88)</f>
        <v>0</v>
      </c>
      <c r="O88" s="2186">
        <f>IF(ISERROR(VLOOKUP(VLOOKUP($A88, 'E4 TB Allocation Details'!$A$18:$L$214, MATCH("Demand ID", 'E4 TB Allocation Details'!$A$18:$L$18, 0),FALSE), 'E2 Allocators'!$B$15:$W$358, MATCH('O5 Details by Class &amp; Accounts'!O$18, 'E2 Allocators'!$B$15:$W$15, 0),FALSE)*$F88), 0, VLOOKUP(VLOOKUP($A88, 'E4 TB Allocation Details'!$A$18:$L$214, MATCH("Demand ID", 'E4 TB Allocation Details'!$A$18:$L$18, 0),FALSE), 'E2 Allocators'!$B$15:$W$358, MATCH('O5 Details by Class &amp; Accounts'!O$18, 'E2 Allocators'!$B$15:$W$15, 0),FALSE)*$F88)</f>
        <v>0</v>
      </c>
      <c r="P88" s="2186">
        <f>IF(ISERROR(VLOOKUP(VLOOKUP($A88, 'E4 TB Allocation Details'!$A$18:$L$214, MATCH("Demand ID", 'E4 TB Allocation Details'!$A$18:$L$18, 0),FALSE), 'E2 Allocators'!$B$15:$W$358, MATCH('O5 Details by Class &amp; Accounts'!P$18, 'E2 Allocators'!$B$15:$W$15, 0),FALSE)*$F88), 0, VLOOKUP(VLOOKUP($A88, 'E4 TB Allocation Details'!$A$18:$L$214, MATCH("Demand ID", 'E4 TB Allocation Details'!$A$18:$L$18, 0),FALSE), 'E2 Allocators'!$B$15:$W$358, MATCH('O5 Details by Class &amp; Accounts'!P$18, 'E2 Allocators'!$B$15:$W$15, 0),FALSE)*$F88)</f>
        <v>0</v>
      </c>
      <c r="Q88" s="2186">
        <f>IF(ISERROR(VLOOKUP(VLOOKUP($A88, 'E4 TB Allocation Details'!$A$18:$L$214, MATCH("Demand ID", 'E4 TB Allocation Details'!$A$18:$L$18, 0),FALSE), 'E2 Allocators'!$B$15:$W$358, MATCH('O5 Details by Class &amp; Accounts'!Q$18, 'E2 Allocators'!$B$15:$W$15, 0),FALSE)*$F88), 0, VLOOKUP(VLOOKUP($A88, 'E4 TB Allocation Details'!$A$18:$L$214, MATCH("Demand ID", 'E4 TB Allocation Details'!$A$18:$L$18, 0),FALSE), 'E2 Allocators'!$B$15:$W$358, MATCH('O5 Details by Class &amp; Accounts'!Q$18, 'E2 Allocators'!$B$15:$W$15, 0),FALSE)*$F88)</f>
        <v>0</v>
      </c>
      <c r="R88" s="2186">
        <f>IF(ISERROR(VLOOKUP(VLOOKUP($A88, 'E4 TB Allocation Details'!$A$18:$L$214, MATCH("Demand ID", 'E4 TB Allocation Details'!$A$18:$L$18, 0),FALSE), 'E2 Allocators'!$B$15:$W$358, MATCH('O5 Details by Class &amp; Accounts'!R$18, 'E2 Allocators'!$B$15:$W$15, 0),FALSE)*$F88), 0, VLOOKUP(VLOOKUP($A88, 'E4 TB Allocation Details'!$A$18:$L$214, MATCH("Demand ID", 'E4 TB Allocation Details'!$A$18:$L$18, 0),FALSE), 'E2 Allocators'!$B$15:$W$358, MATCH('O5 Details by Class &amp; Accounts'!R$18, 'E2 Allocators'!$B$15:$W$15, 0),FALSE)*$F88)</f>
        <v>0</v>
      </c>
      <c r="S88" s="2186">
        <f>IF(ISERROR(VLOOKUP(VLOOKUP($A88, 'E4 TB Allocation Details'!$A$18:$L$214, MATCH("Demand ID", 'E4 TB Allocation Details'!$A$18:$L$18, 0),FALSE), 'E2 Allocators'!$B$15:$W$358, MATCH('O5 Details by Class &amp; Accounts'!S$18, 'E2 Allocators'!$B$15:$W$15, 0),FALSE)*$F88), 0, VLOOKUP(VLOOKUP($A88, 'E4 TB Allocation Details'!$A$18:$L$214, MATCH("Demand ID", 'E4 TB Allocation Details'!$A$18:$L$18, 0),FALSE), 'E2 Allocators'!$B$15:$W$358, MATCH('O5 Details by Class &amp; Accounts'!S$18, 'E2 Allocators'!$B$15:$W$15, 0),FALSE)*$F88)</f>
        <v>0</v>
      </c>
      <c r="T88" s="2186">
        <f>IF(ISERROR(VLOOKUP(VLOOKUP($A88, 'E4 TB Allocation Details'!$A$18:$L$214, MATCH("Demand ID", 'E4 TB Allocation Details'!$A$18:$L$18, 0),FALSE), 'E2 Allocators'!$B$15:$W$358, MATCH('O5 Details by Class &amp; Accounts'!T$18, 'E2 Allocators'!$B$15:$W$15, 0),FALSE)*$F88), 0, VLOOKUP(VLOOKUP($A88, 'E4 TB Allocation Details'!$A$18:$L$214, MATCH("Demand ID", 'E4 TB Allocation Details'!$A$18:$L$18, 0),FALSE), 'E2 Allocators'!$B$15:$W$358, MATCH('O5 Details by Class &amp; Accounts'!T$18, 'E2 Allocators'!$B$15:$W$15, 0),FALSE)*$F88)</f>
        <v>0</v>
      </c>
      <c r="U88" s="2186">
        <f>IF(ISERROR(VLOOKUP(VLOOKUP($A88, 'E4 TB Allocation Details'!$A$18:$L$214, MATCH("Demand ID", 'E4 TB Allocation Details'!$A$18:$L$18, 0),FALSE), 'E2 Allocators'!$B$15:$W$358, MATCH('O5 Details by Class &amp; Accounts'!U$18, 'E2 Allocators'!$B$15:$W$15, 0),FALSE)*$F88), 0, VLOOKUP(VLOOKUP($A88, 'E4 TB Allocation Details'!$A$18:$L$214, MATCH("Demand ID", 'E4 TB Allocation Details'!$A$18:$L$18, 0),FALSE), 'E2 Allocators'!$B$15:$W$358, MATCH('O5 Details by Class &amp; Accounts'!U$18, 'E2 Allocators'!$B$15:$W$15, 0),FALSE)*$F88)</f>
        <v>0</v>
      </c>
      <c r="V88" s="2186">
        <f>IF(ISERROR(VLOOKUP(VLOOKUP($A88, 'E4 TB Allocation Details'!$A$18:$L$214, MATCH("Demand ID", 'E4 TB Allocation Details'!$A$18:$L$18, 0),FALSE), 'E2 Allocators'!$B$15:$W$358, MATCH('O5 Details by Class &amp; Accounts'!V$18, 'E2 Allocators'!$B$15:$W$15, 0),FALSE)*$F88), 0, VLOOKUP(VLOOKUP($A88, 'E4 TB Allocation Details'!$A$18:$L$214, MATCH("Demand ID", 'E4 TB Allocation Details'!$A$18:$L$18, 0),FALSE), 'E2 Allocators'!$B$15:$W$358, MATCH('O5 Details by Class &amp; Accounts'!V$18, 'E2 Allocators'!$B$15:$W$15, 0),FALSE)*$F88)</f>
        <v>0</v>
      </c>
      <c r="W88" s="2186">
        <f>IF(ISERROR(VLOOKUP(VLOOKUP($A88, 'E4 TB Allocation Details'!$A$18:$L$214, MATCH("Demand ID", 'E4 TB Allocation Details'!$A$18:$L$18, 0),FALSE), 'E2 Allocators'!$B$15:$W$358, MATCH('O5 Details by Class &amp; Accounts'!W$18, 'E2 Allocators'!$B$15:$W$15, 0),FALSE)*$F88), 0, VLOOKUP(VLOOKUP($A88, 'E4 TB Allocation Details'!$A$18:$L$214, MATCH("Demand ID", 'E4 TB Allocation Details'!$A$18:$L$18, 0),FALSE), 'E2 Allocators'!$B$15:$W$358, MATCH('O5 Details by Class &amp; Accounts'!W$18, 'E2 Allocators'!$B$15:$W$15, 0),FALSE)*$F88)</f>
        <v>0</v>
      </c>
      <c r="X88" s="2186">
        <f>IF(ISERROR(VLOOKUP(VLOOKUP($A88, 'E4 TB Allocation Details'!$A$18:$L$214, MATCH("Demand ID", 'E4 TB Allocation Details'!$A$18:$L$18, 0),FALSE), 'E2 Allocators'!$B$15:$W$358, MATCH('O5 Details by Class &amp; Accounts'!X$18, 'E2 Allocators'!$B$15:$W$15, 0),FALSE)*$F88), 0, VLOOKUP(VLOOKUP($A88, 'E4 TB Allocation Details'!$A$18:$L$214, MATCH("Demand ID", 'E4 TB Allocation Details'!$A$18:$L$18, 0),FALSE), 'E2 Allocators'!$B$15:$W$358, MATCH('O5 Details by Class &amp; Accounts'!X$18, 'E2 Allocators'!$B$15:$W$15, 0),FALSE)*$F88)</f>
        <v>0</v>
      </c>
      <c r="Y88" s="2186">
        <f>IF(ISERROR(VLOOKUP(VLOOKUP($A88, 'E4 TB Allocation Details'!$A$18:$L$214, MATCH("Demand ID", 'E4 TB Allocation Details'!$A$18:$L$18, 0),FALSE), 'E2 Allocators'!$B$15:$W$358, MATCH('O5 Details by Class &amp; Accounts'!Y$18, 'E2 Allocators'!$B$15:$W$15, 0),FALSE)*$F88), 0, VLOOKUP(VLOOKUP($A88, 'E4 TB Allocation Details'!$A$18:$L$214, MATCH("Demand ID", 'E4 TB Allocation Details'!$A$18:$L$18, 0),FALSE), 'E2 Allocators'!$B$15:$W$358, MATCH('O5 Details by Class &amp; Accounts'!Y$18, 'E2 Allocators'!$B$15:$W$15, 0),FALSE)*$F88)</f>
        <v>0</v>
      </c>
      <c r="Z88" s="2186">
        <f>IF(ISERROR(VLOOKUP(VLOOKUP($A88, 'E4 TB Allocation Details'!$A$18:$L$214, MATCH("Demand ID", 'E4 TB Allocation Details'!$A$18:$L$18, 0),FALSE), 'E2 Allocators'!$B$15:$W$358, MATCH('O5 Details by Class &amp; Accounts'!Z$18, 'E2 Allocators'!$B$15:$W$15, 0),FALSE)*$F88), 0, VLOOKUP(VLOOKUP($A88, 'E4 TB Allocation Details'!$A$18:$L$214, MATCH("Demand ID", 'E4 TB Allocation Details'!$A$18:$L$18, 0),FALSE), 'E2 Allocators'!$B$15:$W$358, MATCH('O5 Details by Class &amp; Accounts'!Z$18, 'E2 Allocators'!$B$15:$W$15, 0),FALSE)*$F88)</f>
        <v>0</v>
      </c>
      <c r="AA88" s="2186">
        <f>IF(ISERROR(VLOOKUP(VLOOKUP($A88, 'E4 TB Allocation Details'!$A$18:$L$214, MATCH("Demand ID", 'E4 TB Allocation Details'!$A$18:$L$18, 0),FALSE), 'E2 Allocators'!$B$15:$W$358, MATCH('O5 Details by Class &amp; Accounts'!AA$18, 'E2 Allocators'!$B$15:$W$15, 0),FALSE)*$F88), 0, VLOOKUP(VLOOKUP($A88, 'E4 TB Allocation Details'!$A$18:$L$214, MATCH("Demand ID", 'E4 TB Allocation Details'!$A$18:$L$18, 0),FALSE), 'E2 Allocators'!$B$15:$W$358, MATCH('O5 Details by Class &amp; Accounts'!AA$18, 'E2 Allocators'!$B$15:$W$15, 0),FALSE)*$F88)</f>
        <v>0</v>
      </c>
      <c r="AB88" s="2186">
        <f>IF(ISERROR(VLOOKUP(VLOOKUP($A88, 'E4 TB Allocation Details'!$A$18:$L$214, MATCH("Demand ID", 'E4 TB Allocation Details'!$A$18:$L$18, 0),FALSE), 'E2 Allocators'!$B$15:$W$358, MATCH('O5 Details by Class &amp; Accounts'!AB$18, 'E2 Allocators'!$B$15:$W$15, 0),FALSE)*$F88), 0, VLOOKUP(VLOOKUP($A88, 'E4 TB Allocation Details'!$A$18:$L$214, MATCH("Demand ID", 'E4 TB Allocation Details'!$A$18:$L$18, 0),FALSE), 'E2 Allocators'!$B$15:$W$358, MATCH('O5 Details by Class &amp; Accounts'!AB$18, 'E2 Allocators'!$B$15:$W$15, 0),FALSE)*$F88)</f>
        <v>0</v>
      </c>
      <c r="AC88" s="2186">
        <f>SUM(I88:AB88)</f>
        <v>0</v>
      </c>
      <c r="AD88" s="2186">
        <f>IF(ISERROR(VLOOKUP(VLOOKUP($A88, 'E4 TB Allocation Details'!$A$18:$L$214, MATCH("Customer ID", 'E4 TB Allocation Details'!$A$18:$L$18, 0),FALSE), 'E2 Allocators'!$B$15:$W$358, MATCH('O5 Details by Class &amp; Accounts'!AD$18, 'E2 Allocators'!$B$15:$W$15, 0),FALSE)*$G88), 0, VLOOKUP(VLOOKUP($A88, 'E4 TB Allocation Details'!$A$18:$L$214, MATCH("Customer ID", 'E4 TB Allocation Details'!$A$18:$L$18, 0),FALSE), 'E2 Allocators'!$B$15:$W$358, MATCH('O5 Details by Class &amp; Accounts'!AD$18, 'E2 Allocators'!$B$15:$W$15, 0),FALSE)*$G88)</f>
        <v>0</v>
      </c>
      <c r="AE88" s="2186">
        <f>IF(ISERROR(VLOOKUP(VLOOKUP($A88, 'E4 TB Allocation Details'!$A$18:$L$214, MATCH("Customer ID", 'E4 TB Allocation Details'!$A$18:$L$18, 0),FALSE), 'E2 Allocators'!$B$15:$W$358, MATCH('O5 Details by Class &amp; Accounts'!AE$18, 'E2 Allocators'!$B$15:$W$15, 0),FALSE)*$G88), 0, VLOOKUP(VLOOKUP($A88, 'E4 TB Allocation Details'!$A$18:$L$214, MATCH("Customer ID", 'E4 TB Allocation Details'!$A$18:$L$18, 0),FALSE), 'E2 Allocators'!$B$15:$W$358, MATCH('O5 Details by Class &amp; Accounts'!AE$18, 'E2 Allocators'!$B$15:$W$15, 0),FALSE)*$G88)</f>
        <v>0</v>
      </c>
      <c r="AF88" s="2186">
        <f>IF(ISERROR(VLOOKUP(VLOOKUP($A88, 'E4 TB Allocation Details'!$A$18:$L$214, MATCH("Customer ID", 'E4 TB Allocation Details'!$A$18:$L$18, 0),FALSE), 'E2 Allocators'!$B$15:$W$358, MATCH('O5 Details by Class &amp; Accounts'!AF$18, 'E2 Allocators'!$B$15:$W$15, 0),FALSE)*$G88), 0, VLOOKUP(VLOOKUP($A88, 'E4 TB Allocation Details'!$A$18:$L$214, MATCH("Customer ID", 'E4 TB Allocation Details'!$A$18:$L$18, 0),FALSE), 'E2 Allocators'!$B$15:$W$358, MATCH('O5 Details by Class &amp; Accounts'!AF$18, 'E2 Allocators'!$B$15:$W$15, 0),FALSE)*$G88)</f>
        <v>0</v>
      </c>
      <c r="AG88" s="2186">
        <f>IF(ISERROR(VLOOKUP(VLOOKUP($A88, 'E4 TB Allocation Details'!$A$18:$L$214, MATCH("Customer ID", 'E4 TB Allocation Details'!$A$18:$L$18, 0),FALSE), 'E2 Allocators'!$B$15:$W$358, MATCH('O5 Details by Class &amp; Accounts'!AG$18, 'E2 Allocators'!$B$15:$W$15, 0),FALSE)*$G88), 0, VLOOKUP(VLOOKUP($A88, 'E4 TB Allocation Details'!$A$18:$L$214, MATCH("Customer ID", 'E4 TB Allocation Details'!$A$18:$L$18, 0),FALSE), 'E2 Allocators'!$B$15:$W$358, MATCH('O5 Details by Class &amp; Accounts'!AG$18, 'E2 Allocators'!$B$15:$W$15, 0),FALSE)*$G88)</f>
        <v>0</v>
      </c>
      <c r="AH88" s="2186">
        <f>IF(ISERROR(VLOOKUP(VLOOKUP($A88, 'E4 TB Allocation Details'!$A$18:$L$214, MATCH("Customer ID", 'E4 TB Allocation Details'!$A$18:$L$18, 0),FALSE), 'E2 Allocators'!$B$15:$W$358, MATCH('O5 Details by Class &amp; Accounts'!AH$18, 'E2 Allocators'!$B$15:$W$15, 0),FALSE)*$G88), 0, VLOOKUP(VLOOKUP($A88, 'E4 TB Allocation Details'!$A$18:$L$214, MATCH("Customer ID", 'E4 TB Allocation Details'!$A$18:$L$18, 0),FALSE), 'E2 Allocators'!$B$15:$W$358, MATCH('O5 Details by Class &amp; Accounts'!AH$18, 'E2 Allocators'!$B$15:$W$15, 0),FALSE)*$G88)</f>
        <v>0</v>
      </c>
      <c r="AI88" s="2186">
        <f>IF(ISERROR(VLOOKUP(VLOOKUP($A88, 'E4 TB Allocation Details'!$A$18:$L$214, MATCH("Customer ID", 'E4 TB Allocation Details'!$A$18:$L$18, 0),FALSE), 'E2 Allocators'!$B$15:$W$358, MATCH('O5 Details by Class &amp; Accounts'!AI$18, 'E2 Allocators'!$B$15:$W$15, 0),FALSE)*$G88), 0, VLOOKUP(VLOOKUP($A88, 'E4 TB Allocation Details'!$A$18:$L$214, MATCH("Customer ID", 'E4 TB Allocation Details'!$A$18:$L$18, 0),FALSE), 'E2 Allocators'!$B$15:$W$358, MATCH('O5 Details by Class &amp; Accounts'!AI$18, 'E2 Allocators'!$B$15:$W$15, 0),FALSE)*$G88)</f>
        <v>0</v>
      </c>
      <c r="AJ88" s="2186">
        <f>IF(ISERROR(VLOOKUP(VLOOKUP($A88, 'E4 TB Allocation Details'!$A$18:$L$214, MATCH("Customer ID", 'E4 TB Allocation Details'!$A$18:$L$18, 0),FALSE), 'E2 Allocators'!$B$15:$W$358, MATCH('O5 Details by Class &amp; Accounts'!AJ$18, 'E2 Allocators'!$B$15:$W$15, 0),FALSE)*$G88), 0, VLOOKUP(VLOOKUP($A88, 'E4 TB Allocation Details'!$A$18:$L$214, MATCH("Customer ID", 'E4 TB Allocation Details'!$A$18:$L$18, 0),FALSE), 'E2 Allocators'!$B$15:$W$358, MATCH('O5 Details by Class &amp; Accounts'!AJ$18, 'E2 Allocators'!$B$15:$W$15, 0),FALSE)*$G88)</f>
        <v>0</v>
      </c>
      <c r="AK88" s="2186">
        <f>IF(ISERROR(VLOOKUP(VLOOKUP($A88, 'E4 TB Allocation Details'!$A$18:$L$214, MATCH("Customer ID", 'E4 TB Allocation Details'!$A$18:$L$18, 0),FALSE), 'E2 Allocators'!$B$15:$W$358, MATCH('O5 Details by Class &amp; Accounts'!AK$18, 'E2 Allocators'!$B$15:$W$15, 0),FALSE)*$G88), 0, VLOOKUP(VLOOKUP($A88, 'E4 TB Allocation Details'!$A$18:$L$214, MATCH("Customer ID", 'E4 TB Allocation Details'!$A$18:$L$18, 0),FALSE), 'E2 Allocators'!$B$15:$W$358, MATCH('O5 Details by Class &amp; Accounts'!AK$18, 'E2 Allocators'!$B$15:$W$15, 0),FALSE)*$G88)</f>
        <v>0</v>
      </c>
      <c r="AL88" s="2186">
        <f>IF(ISERROR(VLOOKUP(VLOOKUP($A88, 'E4 TB Allocation Details'!$A$18:$L$214, MATCH("Customer ID", 'E4 TB Allocation Details'!$A$18:$L$18, 0),FALSE), 'E2 Allocators'!$B$15:$W$358, MATCH('O5 Details by Class &amp; Accounts'!AL$18, 'E2 Allocators'!$B$15:$W$15, 0),FALSE)*$G88), 0, VLOOKUP(VLOOKUP($A88, 'E4 TB Allocation Details'!$A$18:$L$214, MATCH("Customer ID", 'E4 TB Allocation Details'!$A$18:$L$18, 0),FALSE), 'E2 Allocators'!$B$15:$W$358, MATCH('O5 Details by Class &amp; Accounts'!AL$18, 'E2 Allocators'!$B$15:$W$15, 0),FALSE)*$G88)</f>
        <v>0</v>
      </c>
      <c r="AM88" s="2186">
        <f>IF(ISERROR(VLOOKUP(VLOOKUP($A88, 'E4 TB Allocation Details'!$A$18:$L$214, MATCH("Customer ID", 'E4 TB Allocation Details'!$A$18:$L$18, 0),FALSE), 'E2 Allocators'!$B$15:$W$358, MATCH('O5 Details by Class &amp; Accounts'!AM$18, 'E2 Allocators'!$B$15:$W$15, 0),FALSE)*$G88), 0, VLOOKUP(VLOOKUP($A88, 'E4 TB Allocation Details'!$A$18:$L$214, MATCH("Customer ID", 'E4 TB Allocation Details'!$A$18:$L$18, 0),FALSE), 'E2 Allocators'!$B$15:$W$358, MATCH('O5 Details by Class &amp; Accounts'!AM$18, 'E2 Allocators'!$B$15:$W$15, 0),FALSE)*$G88)</f>
        <v>0</v>
      </c>
      <c r="AN88" s="2186">
        <f>IF(ISERROR(VLOOKUP(VLOOKUP($A88, 'E4 TB Allocation Details'!$A$18:$L$214, MATCH("Customer ID", 'E4 TB Allocation Details'!$A$18:$L$18, 0),FALSE), 'E2 Allocators'!$B$15:$W$358, MATCH('O5 Details by Class &amp; Accounts'!AN$18, 'E2 Allocators'!$B$15:$W$15, 0),FALSE)*$G88), 0, VLOOKUP(VLOOKUP($A88, 'E4 TB Allocation Details'!$A$18:$L$214, MATCH("Customer ID", 'E4 TB Allocation Details'!$A$18:$L$18, 0),FALSE), 'E2 Allocators'!$B$15:$W$358, MATCH('O5 Details by Class &amp; Accounts'!AN$18, 'E2 Allocators'!$B$15:$W$15, 0),FALSE)*$G88)</f>
        <v>0</v>
      </c>
      <c r="AO88" s="2186">
        <f>IF(ISERROR(VLOOKUP(VLOOKUP($A88, 'E4 TB Allocation Details'!$A$18:$L$214, MATCH("Customer ID", 'E4 TB Allocation Details'!$A$18:$L$18, 0),FALSE), 'E2 Allocators'!$B$15:$W$358, MATCH('O5 Details by Class &amp; Accounts'!AO$18, 'E2 Allocators'!$B$15:$W$15, 0),FALSE)*$G88), 0, VLOOKUP(VLOOKUP($A88, 'E4 TB Allocation Details'!$A$18:$L$214, MATCH("Customer ID", 'E4 TB Allocation Details'!$A$18:$L$18, 0),FALSE), 'E2 Allocators'!$B$15:$W$358, MATCH('O5 Details by Class &amp; Accounts'!AO$18, 'E2 Allocators'!$B$15:$W$15, 0),FALSE)*$G88)</f>
        <v>0</v>
      </c>
      <c r="AP88" s="2186">
        <f>IF(ISERROR(VLOOKUP(VLOOKUP($A88, 'E4 TB Allocation Details'!$A$18:$L$214, MATCH("Customer ID", 'E4 TB Allocation Details'!$A$18:$L$18, 0),FALSE), 'E2 Allocators'!$B$15:$W$358, MATCH('O5 Details by Class &amp; Accounts'!AP$18, 'E2 Allocators'!$B$15:$W$15, 0),FALSE)*$G88), 0, VLOOKUP(VLOOKUP($A88, 'E4 TB Allocation Details'!$A$18:$L$214, MATCH("Customer ID", 'E4 TB Allocation Details'!$A$18:$L$18, 0),FALSE), 'E2 Allocators'!$B$15:$W$358, MATCH('O5 Details by Class &amp; Accounts'!AP$18, 'E2 Allocators'!$B$15:$W$15, 0),FALSE)*$G88)</f>
        <v>0</v>
      </c>
      <c r="AQ88" s="2186">
        <f>IF(ISERROR(VLOOKUP(VLOOKUP($A88, 'E4 TB Allocation Details'!$A$18:$L$214, MATCH("Customer ID", 'E4 TB Allocation Details'!$A$18:$L$18, 0),FALSE), 'E2 Allocators'!$B$15:$W$358, MATCH('O5 Details by Class &amp; Accounts'!AQ$18, 'E2 Allocators'!$B$15:$W$15, 0),FALSE)*$G88), 0, VLOOKUP(VLOOKUP($A88, 'E4 TB Allocation Details'!$A$18:$L$214, MATCH("Customer ID", 'E4 TB Allocation Details'!$A$18:$L$18, 0),FALSE), 'E2 Allocators'!$B$15:$W$358, MATCH('O5 Details by Class &amp; Accounts'!AQ$18, 'E2 Allocators'!$B$15:$W$15, 0),FALSE)*$G88)</f>
        <v>0</v>
      </c>
      <c r="AR88" s="2186">
        <f>IF(ISERROR(VLOOKUP(VLOOKUP($A88, 'E4 TB Allocation Details'!$A$18:$L$214, MATCH("Customer ID", 'E4 TB Allocation Details'!$A$18:$L$18, 0),FALSE), 'E2 Allocators'!$B$15:$W$358, MATCH('O5 Details by Class &amp; Accounts'!AR$18, 'E2 Allocators'!$B$15:$W$15, 0),FALSE)*$G88), 0, VLOOKUP(VLOOKUP($A88, 'E4 TB Allocation Details'!$A$18:$L$214, MATCH("Customer ID", 'E4 TB Allocation Details'!$A$18:$L$18, 0),FALSE), 'E2 Allocators'!$B$15:$W$358, MATCH('O5 Details by Class &amp; Accounts'!AR$18, 'E2 Allocators'!$B$15:$W$15, 0),FALSE)*$G88)</f>
        <v>0</v>
      </c>
      <c r="AS88" s="2186">
        <f>IF(ISERROR(VLOOKUP(VLOOKUP($A88, 'E4 TB Allocation Details'!$A$18:$L$214, MATCH("Customer ID", 'E4 TB Allocation Details'!$A$18:$L$18, 0),FALSE), 'E2 Allocators'!$B$15:$W$358, MATCH('O5 Details by Class &amp; Accounts'!AS$18, 'E2 Allocators'!$B$15:$W$15, 0),FALSE)*$G88), 0, VLOOKUP(VLOOKUP($A88, 'E4 TB Allocation Details'!$A$18:$L$214, MATCH("Customer ID", 'E4 TB Allocation Details'!$A$18:$L$18, 0),FALSE), 'E2 Allocators'!$B$15:$W$358, MATCH('O5 Details by Class &amp; Accounts'!AS$18, 'E2 Allocators'!$B$15:$W$15, 0),FALSE)*$G88)</f>
        <v>0</v>
      </c>
      <c r="AT88" s="2186">
        <f>IF(ISERROR(VLOOKUP(VLOOKUP($A88, 'E4 TB Allocation Details'!$A$18:$L$214, MATCH("Customer ID", 'E4 TB Allocation Details'!$A$18:$L$18, 0),FALSE), 'E2 Allocators'!$B$15:$W$358, MATCH('O5 Details by Class &amp; Accounts'!AT$18, 'E2 Allocators'!$B$15:$W$15, 0),FALSE)*$G88), 0, VLOOKUP(VLOOKUP($A88, 'E4 TB Allocation Details'!$A$18:$L$214, MATCH("Customer ID", 'E4 TB Allocation Details'!$A$18:$L$18, 0),FALSE), 'E2 Allocators'!$B$15:$W$358, MATCH('O5 Details by Class &amp; Accounts'!AT$18, 'E2 Allocators'!$B$15:$W$15, 0),FALSE)*$G88)</f>
        <v>0</v>
      </c>
      <c r="AU88" s="2186">
        <f>IF(ISERROR(VLOOKUP(VLOOKUP($A88, 'E4 TB Allocation Details'!$A$18:$L$214, MATCH("Customer ID", 'E4 TB Allocation Details'!$A$18:$L$18, 0),FALSE), 'E2 Allocators'!$B$15:$W$358, MATCH('O5 Details by Class &amp; Accounts'!AU$18, 'E2 Allocators'!$B$15:$W$15, 0),FALSE)*$G88), 0, VLOOKUP(VLOOKUP($A88, 'E4 TB Allocation Details'!$A$18:$L$214, MATCH("Customer ID", 'E4 TB Allocation Details'!$A$18:$L$18, 0),FALSE), 'E2 Allocators'!$B$15:$W$358, MATCH('O5 Details by Class &amp; Accounts'!AU$18, 'E2 Allocators'!$B$15:$W$15, 0),FALSE)*$G88)</f>
        <v>0</v>
      </c>
      <c r="AV88" s="2186">
        <f>IF(ISERROR(VLOOKUP(VLOOKUP($A88, 'E4 TB Allocation Details'!$A$18:$L$214, MATCH("Customer ID", 'E4 TB Allocation Details'!$A$18:$L$18, 0),FALSE), 'E2 Allocators'!$B$15:$W$358, MATCH('O5 Details by Class &amp; Accounts'!AV$18, 'E2 Allocators'!$B$15:$W$15, 0),FALSE)*$G88), 0, VLOOKUP(VLOOKUP($A88, 'E4 TB Allocation Details'!$A$18:$L$214, MATCH("Customer ID", 'E4 TB Allocation Details'!$A$18:$L$18, 0),FALSE), 'E2 Allocators'!$B$15:$W$358, MATCH('O5 Details by Class &amp; Accounts'!AV$18, 'E2 Allocators'!$B$15:$W$15, 0),FALSE)*$G88)</f>
        <v>0</v>
      </c>
      <c r="AW88" s="2186">
        <f>IF(ISERROR(VLOOKUP(VLOOKUP($A88, 'E4 TB Allocation Details'!$A$18:$L$214, MATCH("Customer ID", 'E4 TB Allocation Details'!$A$18:$L$18, 0),FALSE), 'E2 Allocators'!$B$15:$W$358, MATCH('O5 Details by Class &amp; Accounts'!AW$18, 'E2 Allocators'!$B$15:$W$15, 0),FALSE)*$G88), 0, VLOOKUP(VLOOKUP($A88, 'E4 TB Allocation Details'!$A$18:$L$214, MATCH("Customer ID", 'E4 TB Allocation Details'!$A$18:$L$18, 0),FALSE), 'E2 Allocators'!$B$15:$W$358, MATCH('O5 Details by Class &amp; Accounts'!AW$18, 'E2 Allocators'!$B$15:$W$15, 0),FALSE)*$G88)</f>
        <v>0</v>
      </c>
      <c r="AX88" s="2186">
        <f>SUM(AD88:AW88)</f>
        <v>0</v>
      </c>
      <c r="AY88" s="2186">
        <f>IF(ISERROR(VLOOKUP(VLOOKUP($A88, 'E4 TB Allocation Details'!$A$18:$L$214, MATCH("Misc ID", 'E4 TB Allocation Details'!$A$18:$L$18, 0),FALSE), 'E2 Allocators'!$B$15:$W$358, MATCH('O5 Details by Class &amp; Accounts'!AY$18, 'E2 Allocators'!$B$15:$W$15, 0),FALSE)*$E88), 0, VLOOKUP(VLOOKUP($A88, 'E4 TB Allocation Details'!$A$18:$L$214, MATCH("Misc ID", 'E4 TB Allocation Details'!$A$18:$L$18, 0),FALSE), 'E2 Allocators'!$B$15:$W$358, MATCH('O5 Details by Class &amp; Accounts'!AY$18, 'E2 Allocators'!$B$15:$W$15, 0),FALSE)*$E88)</f>
        <v>-103682.45238095238</v>
      </c>
      <c r="AZ88" s="2186">
        <f>IF(ISERROR(VLOOKUP(VLOOKUP($A88, 'E4 TB Allocation Details'!$A$18:$L$214, MATCH("Misc ID", 'E4 TB Allocation Details'!$A$18:$L$18, 0),FALSE), 'E2 Allocators'!$B$15:$W$358, MATCH('O5 Details by Class &amp; Accounts'!AZ$18, 'E2 Allocators'!$B$15:$W$15, 0),FALSE)*$E88), 0, VLOOKUP(VLOOKUP($A88, 'E4 TB Allocation Details'!$A$18:$L$214, MATCH("Misc ID", 'E4 TB Allocation Details'!$A$18:$L$18, 0),FALSE), 'E2 Allocators'!$B$15:$W$358, MATCH('O5 Details by Class &amp; Accounts'!AZ$18, 'E2 Allocators'!$B$15:$W$15, 0),FALSE)*$E88)</f>
        <v>-10084.279244120366</v>
      </c>
      <c r="BA88" s="2186">
        <f>IF(ISERROR(VLOOKUP(VLOOKUP($A88, 'E4 TB Allocation Details'!$A$18:$L$214, MATCH("Misc ID", 'E4 TB Allocation Details'!$A$18:$L$18, 0),FALSE), 'E2 Allocators'!$B$15:$W$358, MATCH('O5 Details by Class &amp; Accounts'!BA$18, 'E2 Allocators'!$B$15:$W$15, 0),FALSE)*$E88), 0, VLOOKUP(VLOOKUP($A88, 'E4 TB Allocation Details'!$A$18:$L$214, MATCH("Misc ID", 'E4 TB Allocation Details'!$A$18:$L$18, 0),FALSE), 'E2 Allocators'!$B$15:$W$358, MATCH('O5 Details by Class &amp; Accounts'!BA$18, 'E2 Allocators'!$B$15:$W$15, 0),FALSE)*$E88)</f>
        <v>-1202.2269008250316</v>
      </c>
      <c r="BB88" s="2186">
        <f>IF(ISERROR(VLOOKUP(VLOOKUP($A88, 'E4 TB Allocation Details'!$A$18:$L$214, MATCH("Misc ID", 'E4 TB Allocation Details'!$A$18:$L$18, 0),FALSE), 'E2 Allocators'!$B$15:$W$358, MATCH('O5 Details by Class &amp; Accounts'!BB$18, 'E2 Allocators'!$B$15:$W$15, 0),FALSE)*$E88), 0, VLOOKUP(VLOOKUP($A88, 'E4 TB Allocation Details'!$A$18:$L$214, MATCH("Misc ID", 'E4 TB Allocation Details'!$A$18:$L$18, 0),FALSE), 'E2 Allocators'!$B$15:$W$358, MATCH('O5 Details by Class &amp; Accounts'!BB$18, 'E2 Allocators'!$B$15:$W$15, 0),FALSE)*$E88)</f>
        <v>0</v>
      </c>
      <c r="BC88" s="2186">
        <f>IF(ISERROR(VLOOKUP(VLOOKUP($A88, 'E4 TB Allocation Details'!$A$18:$L$214, MATCH("Misc ID", 'E4 TB Allocation Details'!$A$18:$L$18, 0),FALSE), 'E2 Allocators'!$B$15:$W$358, MATCH('O5 Details by Class &amp; Accounts'!BC$18, 'E2 Allocators'!$B$15:$W$15, 0),FALSE)*$E88), 0, VLOOKUP(VLOOKUP($A88, 'E4 TB Allocation Details'!$A$18:$L$214, MATCH("Misc ID", 'E4 TB Allocation Details'!$A$18:$L$18, 0),FALSE), 'E2 Allocators'!$B$15:$W$358, MATCH('O5 Details by Class &amp; Accounts'!BC$18, 'E2 Allocators'!$B$15:$W$15, 0),FALSE)*$E88)</f>
        <v>0</v>
      </c>
      <c r="BD88" s="2186">
        <f>IF(ISERROR(VLOOKUP(VLOOKUP($A88, 'E4 TB Allocation Details'!$A$18:$L$214, MATCH("Misc ID", 'E4 TB Allocation Details'!$A$18:$L$18, 0),FALSE), 'E2 Allocators'!$B$15:$W$358, MATCH('O5 Details by Class &amp; Accounts'!BD$18, 'E2 Allocators'!$B$15:$W$15, 0),FALSE)*$E88), 0, VLOOKUP(VLOOKUP($A88, 'E4 TB Allocation Details'!$A$18:$L$214, MATCH("Misc ID", 'E4 TB Allocation Details'!$A$18:$L$18, 0),FALSE), 'E2 Allocators'!$B$15:$W$358, MATCH('O5 Details by Class &amp; Accounts'!BD$18, 'E2 Allocators'!$B$15:$W$15, 0),FALSE)*$E88)</f>
        <v>0</v>
      </c>
      <c r="BE88" s="2186">
        <f>IF(ISERROR(VLOOKUP(VLOOKUP($A88, 'E4 TB Allocation Details'!$A$18:$L$214, MATCH("Misc ID", 'E4 TB Allocation Details'!$A$18:$L$18, 0),FALSE), 'E2 Allocators'!$B$15:$W$358, MATCH('O5 Details by Class &amp; Accounts'!BE$18, 'E2 Allocators'!$B$15:$W$15, 0),FALSE)*$E88), 0, VLOOKUP(VLOOKUP($A88, 'E4 TB Allocation Details'!$A$18:$L$214, MATCH("Misc ID", 'E4 TB Allocation Details'!$A$18:$L$18, 0),FALSE), 'E2 Allocators'!$B$15:$W$358, MATCH('O5 Details by Class &amp; Accounts'!BE$18, 'E2 Allocators'!$B$15:$W$15, 0),FALSE)*$E88)</f>
        <v>-23943.550956831332</v>
      </c>
      <c r="BF88" s="2186">
        <f>IF(ISERROR(VLOOKUP(VLOOKUP($A88, 'E4 TB Allocation Details'!$A$18:$L$214, MATCH("Misc ID", 'E4 TB Allocation Details'!$A$18:$L$18, 0),FALSE), 'E2 Allocators'!$B$15:$W$358, MATCH('O5 Details by Class &amp; Accounts'!BF$18, 'E2 Allocators'!$B$15:$W$15, 0),FALSE)*$E88), 0, VLOOKUP(VLOOKUP($A88, 'E4 TB Allocation Details'!$A$18:$L$214, MATCH("Misc ID", 'E4 TB Allocation Details'!$A$18:$L$18, 0),FALSE), 'E2 Allocators'!$B$15:$W$358, MATCH('O5 Details by Class &amp; Accounts'!BF$18, 'E2 Allocators'!$B$15:$W$15, 0),FALSE)*$E88)</f>
        <v>-865.60336859402275</v>
      </c>
      <c r="BG88" s="2186">
        <f>IF(ISERROR(VLOOKUP(VLOOKUP($A88, 'E4 TB Allocation Details'!$A$18:$L$214, MATCH("Misc ID", 'E4 TB Allocation Details'!$A$18:$L$18, 0),FALSE), 'E2 Allocators'!$B$15:$W$358, MATCH('O5 Details by Class &amp; Accounts'!BG$18, 'E2 Allocators'!$B$15:$W$15, 0),FALSE)*$E88), 0, VLOOKUP(VLOOKUP($A88, 'E4 TB Allocation Details'!$A$18:$L$214, MATCH("Misc ID", 'E4 TB Allocation Details'!$A$18:$L$18, 0),FALSE), 'E2 Allocators'!$B$15:$W$358, MATCH('O5 Details by Class &amp; Accounts'!BG$18, 'E2 Allocators'!$B$15:$W$15, 0),FALSE)*$E88)</f>
        <v>-694.88714867686826</v>
      </c>
      <c r="BH88" s="2186">
        <f>IF(ISERROR(VLOOKUP(VLOOKUP($A88, 'E4 TB Allocation Details'!$A$18:$L$214, MATCH("Misc ID", 'E4 TB Allocation Details'!$A$18:$L$18, 0),FALSE), 'E2 Allocators'!$B$15:$W$358, MATCH('O5 Details by Class &amp; Accounts'!BH$18, 'E2 Allocators'!$B$15:$W$15, 0),FALSE)*$E88), 0, VLOOKUP(VLOOKUP($A88, 'E4 TB Allocation Details'!$A$18:$L$214, MATCH("Misc ID", 'E4 TB Allocation Details'!$A$18:$L$18, 0),FALSE), 'E2 Allocators'!$B$15:$W$358, MATCH('O5 Details by Class &amp; Accounts'!BH$18, 'E2 Allocators'!$B$15:$W$15, 0),FALSE)*$E88)</f>
        <v>0</v>
      </c>
      <c r="BI88" s="2186">
        <f>IF(ISERROR(VLOOKUP(VLOOKUP($A88, 'E4 TB Allocation Details'!$A$18:$L$214, MATCH("Misc ID", 'E4 TB Allocation Details'!$A$18:$L$18, 0),FALSE), 'E2 Allocators'!$B$15:$W$358, MATCH('O5 Details by Class &amp; Accounts'!BI$18, 'E2 Allocators'!$B$15:$W$15, 0),FALSE)*$E88), 0, VLOOKUP(VLOOKUP($A88, 'E4 TB Allocation Details'!$A$18:$L$214, MATCH("Misc ID", 'E4 TB Allocation Details'!$A$18:$L$18, 0),FALSE), 'E2 Allocators'!$B$15:$W$358, MATCH('O5 Details by Class &amp; Accounts'!BI$18, 'E2 Allocators'!$B$15:$W$15, 0),FALSE)*$E88)</f>
        <v>0</v>
      </c>
      <c r="BJ88" s="2186">
        <f>IF(ISERROR(VLOOKUP(VLOOKUP($A88, 'E4 TB Allocation Details'!$A$18:$L$214, MATCH("Misc ID", 'E4 TB Allocation Details'!$A$18:$L$18, 0),FALSE), 'E2 Allocators'!$B$15:$W$358, MATCH('O5 Details by Class &amp; Accounts'!BJ$18, 'E2 Allocators'!$B$15:$W$15, 0),FALSE)*$E88), 0, VLOOKUP(VLOOKUP($A88, 'E4 TB Allocation Details'!$A$18:$L$214, MATCH("Misc ID", 'E4 TB Allocation Details'!$A$18:$L$18, 0),FALSE), 'E2 Allocators'!$B$15:$W$358, MATCH('O5 Details by Class &amp; Accounts'!BJ$18, 'E2 Allocators'!$B$15:$W$15, 0),FALSE)*$E88)</f>
        <v>0</v>
      </c>
      <c r="BK88" s="2186">
        <f>IF(ISERROR(VLOOKUP(VLOOKUP($A88, 'E4 TB Allocation Details'!$A$18:$L$214, MATCH("Misc ID", 'E4 TB Allocation Details'!$A$18:$L$18, 0),FALSE), 'E2 Allocators'!$B$15:$W$358, MATCH('O5 Details by Class &amp; Accounts'!BK$18, 'E2 Allocators'!$B$15:$W$15, 0),FALSE)*$E88), 0, VLOOKUP(VLOOKUP($A88, 'E4 TB Allocation Details'!$A$18:$L$214, MATCH("Misc ID", 'E4 TB Allocation Details'!$A$18:$L$18, 0),FALSE), 'E2 Allocators'!$B$15:$W$358, MATCH('O5 Details by Class &amp; Accounts'!BK$18, 'E2 Allocators'!$B$15:$W$15, 0),FALSE)*$E88)</f>
        <v>0</v>
      </c>
      <c r="BL88" s="2186">
        <f>IF(ISERROR(VLOOKUP(VLOOKUP($A88, 'E4 TB Allocation Details'!$A$18:$L$214, MATCH("Misc ID", 'E4 TB Allocation Details'!$A$18:$L$18, 0),FALSE), 'E2 Allocators'!$B$15:$W$358, MATCH('O5 Details by Class &amp; Accounts'!BL$18, 'E2 Allocators'!$B$15:$W$15, 0),FALSE)*$E88), 0, VLOOKUP(VLOOKUP($A88, 'E4 TB Allocation Details'!$A$18:$L$214, MATCH("Misc ID", 'E4 TB Allocation Details'!$A$18:$L$18, 0),FALSE), 'E2 Allocators'!$B$15:$W$358, MATCH('O5 Details by Class &amp; Accounts'!BL$18, 'E2 Allocators'!$B$15:$W$15, 0),FALSE)*$E88)</f>
        <v>0</v>
      </c>
      <c r="BM88" s="2186">
        <f>IF(ISERROR(VLOOKUP(VLOOKUP($A88, 'E4 TB Allocation Details'!$A$18:$L$214, MATCH("Misc ID", 'E4 TB Allocation Details'!$A$18:$L$18, 0),FALSE), 'E2 Allocators'!$B$15:$W$358, MATCH('O5 Details by Class &amp; Accounts'!BM$18, 'E2 Allocators'!$B$15:$W$15, 0),FALSE)*$E88), 0, VLOOKUP(VLOOKUP($A88, 'E4 TB Allocation Details'!$A$18:$L$214, MATCH("Misc ID", 'E4 TB Allocation Details'!$A$18:$L$18, 0),FALSE), 'E2 Allocators'!$B$15:$W$358, MATCH('O5 Details by Class &amp; Accounts'!BM$18, 'E2 Allocators'!$B$15:$W$15, 0),FALSE)*$E88)</f>
        <v>0</v>
      </c>
      <c r="BN88" s="2186">
        <f>IF(ISERROR(VLOOKUP(VLOOKUP($A88, 'E4 TB Allocation Details'!$A$18:$L$214, MATCH("Misc ID", 'E4 TB Allocation Details'!$A$18:$L$18, 0),FALSE), 'E2 Allocators'!$B$15:$W$358, MATCH('O5 Details by Class &amp; Accounts'!BN$18, 'E2 Allocators'!$B$15:$W$15, 0),FALSE)*$E88), 0, VLOOKUP(VLOOKUP($A88, 'E4 TB Allocation Details'!$A$18:$L$214, MATCH("Misc ID", 'E4 TB Allocation Details'!$A$18:$L$18, 0),FALSE), 'E2 Allocators'!$B$15:$W$358, MATCH('O5 Details by Class &amp; Accounts'!BN$18, 'E2 Allocators'!$B$15:$W$15, 0),FALSE)*$E88)</f>
        <v>0</v>
      </c>
      <c r="BO88" s="2186">
        <f>IF(ISERROR(VLOOKUP(VLOOKUP($A88, 'E4 TB Allocation Details'!$A$18:$L$214, MATCH("Misc ID", 'E4 TB Allocation Details'!$A$18:$L$18, 0),FALSE), 'E2 Allocators'!$B$15:$W$358, MATCH('O5 Details by Class &amp; Accounts'!BO$18, 'E2 Allocators'!$B$15:$W$15, 0),FALSE)*$E88), 0, VLOOKUP(VLOOKUP($A88, 'E4 TB Allocation Details'!$A$18:$L$214, MATCH("Misc ID", 'E4 TB Allocation Details'!$A$18:$L$18, 0),FALSE), 'E2 Allocators'!$B$15:$W$358, MATCH('O5 Details by Class &amp; Accounts'!BO$18, 'E2 Allocators'!$B$15:$W$15, 0),FALSE)*$E88)</f>
        <v>0</v>
      </c>
      <c r="BP88" s="2186">
        <f>IF(ISERROR(VLOOKUP(VLOOKUP($A88, 'E4 TB Allocation Details'!$A$18:$L$214, MATCH("Misc ID", 'E4 TB Allocation Details'!$A$18:$L$18, 0),FALSE), 'E2 Allocators'!$B$15:$W$358, MATCH('O5 Details by Class &amp; Accounts'!BP$18, 'E2 Allocators'!$B$15:$W$15, 0),FALSE)*$E88), 0, VLOOKUP(VLOOKUP($A88, 'E4 TB Allocation Details'!$A$18:$L$214, MATCH("Misc ID", 'E4 TB Allocation Details'!$A$18:$L$18, 0),FALSE), 'E2 Allocators'!$B$15:$W$358, MATCH('O5 Details by Class &amp; Accounts'!BP$18, 'E2 Allocators'!$B$15:$W$15, 0),FALSE)*$E88)</f>
        <v>0</v>
      </c>
      <c r="BQ88" s="2186">
        <f>IF(ISERROR(VLOOKUP(VLOOKUP($A88, 'E4 TB Allocation Details'!$A$18:$L$214, MATCH("Misc ID", 'E4 TB Allocation Details'!$A$18:$L$18, 0),FALSE), 'E2 Allocators'!$B$15:$W$358, MATCH('O5 Details by Class &amp; Accounts'!BQ$18, 'E2 Allocators'!$B$15:$W$15, 0),FALSE)*$E88), 0, VLOOKUP(VLOOKUP($A88, 'E4 TB Allocation Details'!$A$18:$L$214, MATCH("Misc ID", 'E4 TB Allocation Details'!$A$18:$L$18, 0),FALSE), 'E2 Allocators'!$B$15:$W$358, MATCH('O5 Details by Class &amp; Accounts'!BQ$18, 'E2 Allocators'!$B$15:$W$15, 0),FALSE)*$E88)</f>
        <v>0</v>
      </c>
      <c r="BR88" s="2186">
        <f>IF(ISERROR(VLOOKUP(VLOOKUP($A88, 'E4 TB Allocation Details'!$A$18:$L$214, MATCH("Misc ID", 'E4 TB Allocation Details'!$A$18:$L$18, 0),FALSE), 'E2 Allocators'!$B$15:$W$358, MATCH('O5 Details by Class &amp; Accounts'!BR$18, 'E2 Allocators'!$B$15:$W$15, 0),FALSE)*$E88), 0, VLOOKUP(VLOOKUP($A88, 'E4 TB Allocation Details'!$A$18:$L$214, MATCH("Misc ID", 'E4 TB Allocation Details'!$A$18:$L$18, 0),FALSE), 'E2 Allocators'!$B$15:$W$358, MATCH('O5 Details by Class &amp; Accounts'!BR$18, 'E2 Allocators'!$B$15:$W$15, 0),FALSE)*$E88)</f>
        <v>0</v>
      </c>
      <c r="BS88" s="2186">
        <f>SUM(AY88:BR88)</f>
        <v>-140473</v>
      </c>
      <c r="BT88" s="2186">
        <f>IF(ISERROR(VLOOKUP(VLOOKUP($A88, 'E4 TB Allocation Details'!$A$18:$L$214, MATCH("A &amp; G ID", 'E4 TB Allocation Details'!$A$18:$L$18, 0),FALSE), 'E2 Allocators'!$B$15:$W$358, MATCH('O5 Details by Class &amp; Accounts'!BT$18, 'E2 Allocators'!$B$15:$W$15, 0),FALSE)*$E88), 0, VLOOKUP(VLOOKUP($A88, 'E4 TB Allocation Details'!$A$18:$L$214, MATCH("A &amp; G ID", 'E4 TB Allocation Details'!$A$18:$L$18, 0),FALSE), 'E2 Allocators'!$B$15:$W$358, MATCH('O5 Details by Class &amp; Accounts'!BT$18, 'E2 Allocators'!$B$15:$W$15, 0),FALSE)*$E88)</f>
        <v>0</v>
      </c>
      <c r="BU88" s="2186">
        <f>IF(ISERROR(VLOOKUP(VLOOKUP($A88, 'E4 TB Allocation Details'!$A$18:$L$214, MATCH("A &amp; G ID", 'E4 TB Allocation Details'!$A$18:$L$18, 0),FALSE), 'E2 Allocators'!$B$15:$W$358, MATCH('O5 Details by Class &amp; Accounts'!BU$18, 'E2 Allocators'!$B$15:$W$15, 0),FALSE)*$E88), 0, VLOOKUP(VLOOKUP($A88, 'E4 TB Allocation Details'!$A$18:$L$214, MATCH("A &amp; G ID", 'E4 TB Allocation Details'!$A$18:$L$18, 0),FALSE), 'E2 Allocators'!$B$15:$W$358, MATCH('O5 Details by Class &amp; Accounts'!BU$18, 'E2 Allocators'!$B$15:$W$15, 0),FALSE)*$E88)</f>
        <v>0</v>
      </c>
      <c r="BV88" s="2186">
        <f>IF(ISERROR(VLOOKUP(VLOOKUP($A88, 'E4 TB Allocation Details'!$A$18:$L$214, MATCH("A &amp; G ID", 'E4 TB Allocation Details'!$A$18:$L$18, 0),FALSE), 'E2 Allocators'!$B$15:$W$358, MATCH('O5 Details by Class &amp; Accounts'!BV$18, 'E2 Allocators'!$B$15:$W$15, 0),FALSE)*$E88), 0, VLOOKUP(VLOOKUP($A88, 'E4 TB Allocation Details'!$A$18:$L$214, MATCH("A &amp; G ID", 'E4 TB Allocation Details'!$A$18:$L$18, 0),FALSE), 'E2 Allocators'!$B$15:$W$358, MATCH('O5 Details by Class &amp; Accounts'!BV$18, 'E2 Allocators'!$B$15:$W$15, 0),FALSE)*$E88)</f>
        <v>0</v>
      </c>
      <c r="BW88" s="2186">
        <f>IF(ISERROR(VLOOKUP(VLOOKUP($A88, 'E4 TB Allocation Details'!$A$18:$L$214, MATCH("A &amp; G ID", 'E4 TB Allocation Details'!$A$18:$L$18, 0),FALSE), 'E2 Allocators'!$B$15:$W$358, MATCH('O5 Details by Class &amp; Accounts'!BW$18, 'E2 Allocators'!$B$15:$W$15, 0),FALSE)*$E88), 0, VLOOKUP(VLOOKUP($A88, 'E4 TB Allocation Details'!$A$18:$L$214, MATCH("A &amp; G ID", 'E4 TB Allocation Details'!$A$18:$L$18, 0),FALSE), 'E2 Allocators'!$B$15:$W$358, MATCH('O5 Details by Class &amp; Accounts'!BW$18, 'E2 Allocators'!$B$15:$W$15, 0),FALSE)*$E88)</f>
        <v>0</v>
      </c>
      <c r="BX88" s="2186">
        <f>IF(ISERROR(VLOOKUP(VLOOKUP($A88, 'E4 TB Allocation Details'!$A$18:$L$214, MATCH("A &amp; G ID", 'E4 TB Allocation Details'!$A$18:$L$18, 0),FALSE), 'E2 Allocators'!$B$15:$W$358, MATCH('O5 Details by Class &amp; Accounts'!BX$18, 'E2 Allocators'!$B$15:$W$15, 0),FALSE)*$E88), 0, VLOOKUP(VLOOKUP($A88, 'E4 TB Allocation Details'!$A$18:$L$214, MATCH("A &amp; G ID", 'E4 TB Allocation Details'!$A$18:$L$18, 0),FALSE), 'E2 Allocators'!$B$15:$W$358, MATCH('O5 Details by Class &amp; Accounts'!BX$18, 'E2 Allocators'!$B$15:$W$15, 0),FALSE)*$E88)</f>
        <v>0</v>
      </c>
      <c r="BY88" s="2186">
        <f>IF(ISERROR(VLOOKUP(VLOOKUP($A88, 'E4 TB Allocation Details'!$A$18:$L$214, MATCH("A &amp; G ID", 'E4 TB Allocation Details'!$A$18:$L$18, 0),FALSE), 'E2 Allocators'!$B$15:$W$358, MATCH('O5 Details by Class &amp; Accounts'!BY$18, 'E2 Allocators'!$B$15:$W$15, 0),FALSE)*$E88), 0, VLOOKUP(VLOOKUP($A88, 'E4 TB Allocation Details'!$A$18:$L$214, MATCH("A &amp; G ID", 'E4 TB Allocation Details'!$A$18:$L$18, 0),FALSE), 'E2 Allocators'!$B$15:$W$358, MATCH('O5 Details by Class &amp; Accounts'!BY$18, 'E2 Allocators'!$B$15:$W$15, 0),FALSE)*$E88)</f>
        <v>0</v>
      </c>
      <c r="BZ88" s="2186">
        <f>IF(ISERROR(VLOOKUP(VLOOKUP($A88, 'E4 TB Allocation Details'!$A$18:$L$214, MATCH("A &amp; G ID", 'E4 TB Allocation Details'!$A$18:$L$18, 0),FALSE), 'E2 Allocators'!$B$15:$W$358, MATCH('O5 Details by Class &amp; Accounts'!BZ$18, 'E2 Allocators'!$B$15:$W$15, 0),FALSE)*$E88), 0, VLOOKUP(VLOOKUP($A88, 'E4 TB Allocation Details'!$A$18:$L$214, MATCH("A &amp; G ID", 'E4 TB Allocation Details'!$A$18:$L$18, 0),FALSE), 'E2 Allocators'!$B$15:$W$358, MATCH('O5 Details by Class &amp; Accounts'!BZ$18, 'E2 Allocators'!$B$15:$W$15, 0),FALSE)*$E88)</f>
        <v>0</v>
      </c>
      <c r="CA88" s="2186">
        <f>IF(ISERROR(VLOOKUP(VLOOKUP($A88, 'E4 TB Allocation Details'!$A$18:$L$214, MATCH("A &amp; G ID", 'E4 TB Allocation Details'!$A$18:$L$18, 0),FALSE), 'E2 Allocators'!$B$15:$W$358, MATCH('O5 Details by Class &amp; Accounts'!CA$18, 'E2 Allocators'!$B$15:$W$15, 0),FALSE)*$E88), 0, VLOOKUP(VLOOKUP($A88, 'E4 TB Allocation Details'!$A$18:$L$214, MATCH("A &amp; G ID", 'E4 TB Allocation Details'!$A$18:$L$18, 0),FALSE), 'E2 Allocators'!$B$15:$W$358, MATCH('O5 Details by Class &amp; Accounts'!CA$18, 'E2 Allocators'!$B$15:$W$15, 0),FALSE)*$E88)</f>
        <v>0</v>
      </c>
      <c r="CB88" s="2186">
        <f>IF(ISERROR(VLOOKUP(VLOOKUP($A88, 'E4 TB Allocation Details'!$A$18:$L$214, MATCH("A &amp; G ID", 'E4 TB Allocation Details'!$A$18:$L$18, 0),FALSE), 'E2 Allocators'!$B$15:$W$358, MATCH('O5 Details by Class &amp; Accounts'!CB$18, 'E2 Allocators'!$B$15:$W$15, 0),FALSE)*$E88), 0, VLOOKUP(VLOOKUP($A88, 'E4 TB Allocation Details'!$A$18:$L$214, MATCH("A &amp; G ID", 'E4 TB Allocation Details'!$A$18:$L$18, 0),FALSE), 'E2 Allocators'!$B$15:$W$358, MATCH('O5 Details by Class &amp; Accounts'!CB$18, 'E2 Allocators'!$B$15:$W$15, 0),FALSE)*$E88)</f>
        <v>0</v>
      </c>
      <c r="CC88" s="2186">
        <f>IF(ISERROR(VLOOKUP(VLOOKUP($A88, 'E4 TB Allocation Details'!$A$18:$L$214, MATCH("A &amp; G ID", 'E4 TB Allocation Details'!$A$18:$L$18, 0),FALSE), 'E2 Allocators'!$B$15:$W$358, MATCH('O5 Details by Class &amp; Accounts'!CC$18, 'E2 Allocators'!$B$15:$W$15, 0),FALSE)*$E88), 0, VLOOKUP(VLOOKUP($A88, 'E4 TB Allocation Details'!$A$18:$L$214, MATCH("A &amp; G ID", 'E4 TB Allocation Details'!$A$18:$L$18, 0),FALSE), 'E2 Allocators'!$B$15:$W$358, MATCH('O5 Details by Class &amp; Accounts'!CC$18, 'E2 Allocators'!$B$15:$W$15, 0),FALSE)*$E88)</f>
        <v>0</v>
      </c>
      <c r="CD88" s="2186">
        <f>IF(ISERROR(VLOOKUP(VLOOKUP($A88, 'E4 TB Allocation Details'!$A$18:$L$214, MATCH("A &amp; G ID", 'E4 TB Allocation Details'!$A$18:$L$18, 0),FALSE), 'E2 Allocators'!$B$15:$W$358, MATCH('O5 Details by Class &amp; Accounts'!CD$18, 'E2 Allocators'!$B$15:$W$15, 0),FALSE)*$E88), 0, VLOOKUP(VLOOKUP($A88, 'E4 TB Allocation Details'!$A$18:$L$214, MATCH("A &amp; G ID", 'E4 TB Allocation Details'!$A$18:$L$18, 0),FALSE), 'E2 Allocators'!$B$15:$W$358, MATCH('O5 Details by Class &amp; Accounts'!CD$18, 'E2 Allocators'!$B$15:$W$15, 0),FALSE)*$E88)</f>
        <v>0</v>
      </c>
      <c r="CE88" s="2186">
        <f>IF(ISERROR(VLOOKUP(VLOOKUP($A88, 'E4 TB Allocation Details'!$A$18:$L$214, MATCH("A &amp; G ID", 'E4 TB Allocation Details'!$A$18:$L$18, 0),FALSE), 'E2 Allocators'!$B$15:$W$358, MATCH('O5 Details by Class &amp; Accounts'!CE$18, 'E2 Allocators'!$B$15:$W$15, 0),FALSE)*$E88), 0, VLOOKUP(VLOOKUP($A88, 'E4 TB Allocation Details'!$A$18:$L$214, MATCH("A &amp; G ID", 'E4 TB Allocation Details'!$A$18:$L$18, 0),FALSE), 'E2 Allocators'!$B$15:$W$358, MATCH('O5 Details by Class &amp; Accounts'!CE$18, 'E2 Allocators'!$B$15:$W$15, 0),FALSE)*$E88)</f>
        <v>0</v>
      </c>
      <c r="CF88" s="2186">
        <f>IF(ISERROR(VLOOKUP(VLOOKUP($A88, 'E4 TB Allocation Details'!$A$18:$L$214, MATCH("A &amp; G ID", 'E4 TB Allocation Details'!$A$18:$L$18, 0),FALSE), 'E2 Allocators'!$B$15:$W$358, MATCH('O5 Details by Class &amp; Accounts'!CF$18, 'E2 Allocators'!$B$15:$W$15, 0),FALSE)*$E88), 0, VLOOKUP(VLOOKUP($A88, 'E4 TB Allocation Details'!$A$18:$L$214, MATCH("A &amp; G ID", 'E4 TB Allocation Details'!$A$18:$L$18, 0),FALSE), 'E2 Allocators'!$B$15:$W$358, MATCH('O5 Details by Class &amp; Accounts'!CF$18, 'E2 Allocators'!$B$15:$W$15, 0),FALSE)*$E88)</f>
        <v>0</v>
      </c>
      <c r="CG88" s="2186">
        <f>IF(ISERROR(VLOOKUP(VLOOKUP($A88, 'E4 TB Allocation Details'!$A$18:$L$214, MATCH("A &amp; G ID", 'E4 TB Allocation Details'!$A$18:$L$18, 0),FALSE), 'E2 Allocators'!$B$15:$W$358, MATCH('O5 Details by Class &amp; Accounts'!CG$18, 'E2 Allocators'!$B$15:$W$15, 0),FALSE)*$E88), 0, VLOOKUP(VLOOKUP($A88, 'E4 TB Allocation Details'!$A$18:$L$214, MATCH("A &amp; G ID", 'E4 TB Allocation Details'!$A$18:$L$18, 0),FALSE), 'E2 Allocators'!$B$15:$W$358, MATCH('O5 Details by Class &amp; Accounts'!CG$18, 'E2 Allocators'!$B$15:$W$15, 0),FALSE)*$E88)</f>
        <v>0</v>
      </c>
      <c r="CH88" s="2186">
        <f>IF(ISERROR(VLOOKUP(VLOOKUP($A88, 'E4 TB Allocation Details'!$A$18:$L$214, MATCH("A &amp; G ID", 'E4 TB Allocation Details'!$A$18:$L$18, 0),FALSE), 'E2 Allocators'!$B$15:$W$358, MATCH('O5 Details by Class &amp; Accounts'!CH$18, 'E2 Allocators'!$B$15:$W$15, 0),FALSE)*$E88), 0, VLOOKUP(VLOOKUP($A88, 'E4 TB Allocation Details'!$A$18:$L$214, MATCH("A &amp; G ID", 'E4 TB Allocation Details'!$A$18:$L$18, 0),FALSE), 'E2 Allocators'!$B$15:$W$358, MATCH('O5 Details by Class &amp; Accounts'!CH$18, 'E2 Allocators'!$B$15:$W$15, 0),FALSE)*$E88)</f>
        <v>0</v>
      </c>
      <c r="CI88" s="2186">
        <f>IF(ISERROR(VLOOKUP(VLOOKUP($A88, 'E4 TB Allocation Details'!$A$18:$L$214, MATCH("A &amp; G ID", 'E4 TB Allocation Details'!$A$18:$L$18, 0),FALSE), 'E2 Allocators'!$B$15:$W$358, MATCH('O5 Details by Class &amp; Accounts'!CI$18, 'E2 Allocators'!$B$15:$W$15, 0),FALSE)*$E88), 0, VLOOKUP(VLOOKUP($A88, 'E4 TB Allocation Details'!$A$18:$L$214, MATCH("A &amp; G ID", 'E4 TB Allocation Details'!$A$18:$L$18, 0),FALSE), 'E2 Allocators'!$B$15:$W$358, MATCH('O5 Details by Class &amp; Accounts'!CI$18, 'E2 Allocators'!$B$15:$W$15, 0),FALSE)*$E88)</f>
        <v>0</v>
      </c>
      <c r="CJ88" s="2186">
        <f>IF(ISERROR(VLOOKUP(VLOOKUP($A88, 'E4 TB Allocation Details'!$A$18:$L$214, MATCH("A &amp; G ID", 'E4 TB Allocation Details'!$A$18:$L$18, 0),FALSE), 'E2 Allocators'!$B$15:$W$358, MATCH('O5 Details by Class &amp; Accounts'!CJ$18, 'E2 Allocators'!$B$15:$W$15, 0),FALSE)*$E88), 0, VLOOKUP(VLOOKUP($A88, 'E4 TB Allocation Details'!$A$18:$L$214, MATCH("A &amp; G ID", 'E4 TB Allocation Details'!$A$18:$L$18, 0),FALSE), 'E2 Allocators'!$B$15:$W$358, MATCH('O5 Details by Class &amp; Accounts'!CJ$18, 'E2 Allocators'!$B$15:$W$15, 0),FALSE)*$E88)</f>
        <v>0</v>
      </c>
      <c r="CK88" s="2186">
        <f>IF(ISERROR(VLOOKUP(VLOOKUP($A88, 'E4 TB Allocation Details'!$A$18:$L$214, MATCH("A &amp; G ID", 'E4 TB Allocation Details'!$A$18:$L$18, 0),FALSE), 'E2 Allocators'!$B$15:$W$358, MATCH('O5 Details by Class &amp; Accounts'!CK$18, 'E2 Allocators'!$B$15:$W$15, 0),FALSE)*$E88), 0, VLOOKUP(VLOOKUP($A88, 'E4 TB Allocation Details'!$A$18:$L$214, MATCH("A &amp; G ID", 'E4 TB Allocation Details'!$A$18:$L$18, 0),FALSE), 'E2 Allocators'!$B$15:$W$358, MATCH('O5 Details by Class &amp; Accounts'!CK$18, 'E2 Allocators'!$B$15:$W$15, 0),FALSE)*$E88)</f>
        <v>0</v>
      </c>
      <c r="CL88" s="2186">
        <f>IF(ISERROR(VLOOKUP(VLOOKUP($A88, 'E4 TB Allocation Details'!$A$18:$L$214, MATCH("A &amp; G ID", 'E4 TB Allocation Details'!$A$18:$L$18, 0),FALSE), 'E2 Allocators'!$B$15:$W$358, MATCH('O5 Details by Class &amp; Accounts'!CL$18, 'E2 Allocators'!$B$15:$W$15, 0),FALSE)*$E88), 0, VLOOKUP(VLOOKUP($A88, 'E4 TB Allocation Details'!$A$18:$L$214, MATCH("A &amp; G ID", 'E4 TB Allocation Details'!$A$18:$L$18, 0),FALSE), 'E2 Allocators'!$B$15:$W$358, MATCH('O5 Details by Class &amp; Accounts'!CL$18, 'E2 Allocators'!$B$15:$W$15, 0),FALSE)*$E88)</f>
        <v>0</v>
      </c>
      <c r="CM88" s="2186">
        <f>IF(ISERROR(VLOOKUP(VLOOKUP($A88, 'E4 TB Allocation Details'!$A$18:$L$214, MATCH("A &amp; G ID", 'E4 TB Allocation Details'!$A$18:$L$18, 0),FALSE), 'E2 Allocators'!$B$15:$W$358, MATCH('O5 Details by Class &amp; Accounts'!CM$18, 'E2 Allocators'!$B$15:$W$15, 0),FALSE)*$E88), 0, VLOOKUP(VLOOKUP($A88, 'E4 TB Allocation Details'!$A$18:$L$214, MATCH("A &amp; G ID", 'E4 TB Allocation Details'!$A$18:$L$18, 0),FALSE), 'E2 Allocators'!$B$15:$W$358, MATCH('O5 Details by Class &amp; Accounts'!CM$18, 'E2 Allocators'!$B$15:$W$15, 0),FALSE)*$E88)</f>
        <v>0</v>
      </c>
      <c r="CN88" s="2186">
        <f>SUM(BT88:CM88)</f>
        <v>0</v>
      </c>
      <c r="CO88" s="2187">
        <f>+E88-AC88-AX88-BS88-CN88</f>
        <v>0</v>
      </c>
      <c r="CQ88" s="1625"/>
    </row>
    <row r="89" spans="1:95" s="54" customFormat="1" ht="12.75" x14ac:dyDescent="0.2">
      <c r="A89" s="994">
        <v>4090</v>
      </c>
      <c r="B89" s="995" t="s">
        <v>522</v>
      </c>
      <c r="C89" s="2184">
        <f>IF(ISERROR(VLOOKUP($A89,'I3 TB Data'!$A$19:$H$483,MATCH('O5 Details by Class &amp; Accounts'!$C$18, 'I3 TB Data'!$A$19:$H$19,0),0)), 0, VLOOKUP($A89,'I3 TB Data'!$A$19:$H$483,MATCH('O5 Details by Class &amp; Accounts'!$C$18,'I3 TB Data'!$A$19:$H$19,0),0))</f>
        <v>0</v>
      </c>
      <c r="D89" s="2185"/>
      <c r="E89" s="2184">
        <f t="shared" si="17"/>
        <v>0</v>
      </c>
      <c r="F89" s="2186">
        <f>IF(ISERROR(VLOOKUP($A89, 'E1 Categorization'!A33:E124, MATCH("Customer Component", 'E1 Categorization'!$A$33:$E$33,0), 0)), 0, IF(VLOOKUP($A89, 'E1 Categorization'!A33:E124, MATCH("Customer Component", 'E1 Categorization'!$A$33:$E$33,0), 0)=0, 'O5 Details by Class &amp; Accounts'!$E89, IF(AND(VLOOKUP($A89, 'E1 Categorization'!A33:E124, MATCH("Customer Component", 'E1 Categorization'!$A$33:$E$33,0), 0) &gt;0, VLOOKUP($A89, 'E1 Categorization'!A33:E124, MATCH("Customer Component", 'E1 Categorization'!$A$33:$E$33,0), 0)&lt;1), 'O5 Details by Class &amp; Accounts'!$E89*(1-VLOOKUP($A89, 'E1 Categorization'!A33:E124, MATCH("Customer Component", 'E1 Categorization'!$A$33:$E$33,0), 0)), 0)))</f>
        <v>0</v>
      </c>
      <c r="G89" s="2186">
        <f>IF(ISERROR(VLOOKUP($A89, 'E1 Categorization'!A33:E124, MATCH("Customer Component", 'E1 Categorization'!$A$33:$E$33,0), 0)),0, IF(VLOOKUP($A89, 'E1 Categorization'!A33:E124, MATCH("Customer Component", 'E1 Categorization'!$A$33:$E$33,0), 0)=0, 0, IF(AND(VLOOKUP($A89, 'E1 Categorization'!A33:E124, MATCH("Customer Component", 'E1 Categorization'!$A$33:$E$33,0), 0) &gt;0, VLOOKUP($A89, 'E1 Categorization'!A33:E124, MATCH("Customer Component", 'E1 Categorization'!$A$33:$E$33,0), 0)&lt;1), 'O5 Details by Class &amp; Accounts'!$E89*(VLOOKUP($A89, 'E1 Categorization'!A33:E124, MATCH("Customer Component", 'E1 Categorization'!$A$33:$E$33,0), 0)), 'O5 Details by Class &amp; Accounts'!$E89)))</f>
        <v>0</v>
      </c>
      <c r="H89" s="2186">
        <f t="shared" si="13"/>
        <v>0</v>
      </c>
      <c r="I89" s="2186">
        <f>IF(ISERROR(VLOOKUP(VLOOKUP($A89, 'E4 TB Allocation Details'!$A$18:$L$214, MATCH("Demand ID", 'E4 TB Allocation Details'!$A$18:$L$18, 0),FALSE), 'E2 Allocators'!$B$15:$W$358, MATCH('O5 Details by Class &amp; Accounts'!I$18, 'E2 Allocators'!$B$15:$W$15, 0),FALSE)*$F89), 0, VLOOKUP(VLOOKUP($A89, 'E4 TB Allocation Details'!$A$18:$L$214, MATCH("Demand ID", 'E4 TB Allocation Details'!$A$18:$L$18, 0),FALSE), 'E2 Allocators'!$B$15:$W$358, MATCH('O5 Details by Class &amp; Accounts'!I$18, 'E2 Allocators'!$B$15:$W$15, 0),FALSE)*$F89)</f>
        <v>0</v>
      </c>
      <c r="J89" s="2186">
        <f>IF(ISERROR(VLOOKUP(VLOOKUP($A89, 'E4 TB Allocation Details'!$A$18:$L$214, MATCH("Demand ID", 'E4 TB Allocation Details'!$A$18:$L$18, 0),FALSE), 'E2 Allocators'!$B$15:$W$358, MATCH('O5 Details by Class &amp; Accounts'!J$18, 'E2 Allocators'!$B$15:$W$15, 0),FALSE)*$F89), 0, VLOOKUP(VLOOKUP($A89, 'E4 TB Allocation Details'!$A$18:$L$214, MATCH("Demand ID", 'E4 TB Allocation Details'!$A$18:$L$18, 0),FALSE), 'E2 Allocators'!$B$15:$W$358, MATCH('O5 Details by Class &amp; Accounts'!J$18, 'E2 Allocators'!$B$15:$W$15, 0),FALSE)*$F89)</f>
        <v>0</v>
      </c>
      <c r="K89" s="2186">
        <f>IF(ISERROR(VLOOKUP(VLOOKUP($A89, 'E4 TB Allocation Details'!$A$18:$L$214, MATCH("Demand ID", 'E4 TB Allocation Details'!$A$18:$L$18, 0),FALSE), 'E2 Allocators'!$B$15:$W$358, MATCH('O5 Details by Class &amp; Accounts'!K$18, 'E2 Allocators'!$B$15:$W$15, 0),FALSE)*$F89), 0, VLOOKUP(VLOOKUP($A89, 'E4 TB Allocation Details'!$A$18:$L$214, MATCH("Demand ID", 'E4 TB Allocation Details'!$A$18:$L$18, 0),FALSE), 'E2 Allocators'!$B$15:$W$358, MATCH('O5 Details by Class &amp; Accounts'!K$18, 'E2 Allocators'!$B$15:$W$15, 0),FALSE)*$F89)</f>
        <v>0</v>
      </c>
      <c r="L89" s="2186">
        <f>IF(ISERROR(VLOOKUP(VLOOKUP($A89, 'E4 TB Allocation Details'!$A$18:$L$214, MATCH("Demand ID", 'E4 TB Allocation Details'!$A$18:$L$18, 0),FALSE), 'E2 Allocators'!$B$15:$W$358, MATCH('O5 Details by Class &amp; Accounts'!L$18, 'E2 Allocators'!$B$15:$W$15, 0),FALSE)*$F89), 0, VLOOKUP(VLOOKUP($A89, 'E4 TB Allocation Details'!$A$18:$L$214, MATCH("Demand ID", 'E4 TB Allocation Details'!$A$18:$L$18, 0),FALSE), 'E2 Allocators'!$B$15:$W$358, MATCH('O5 Details by Class &amp; Accounts'!L$18, 'E2 Allocators'!$B$15:$W$15, 0),FALSE)*$F89)</f>
        <v>0</v>
      </c>
      <c r="M89" s="2186">
        <f>IF(ISERROR(VLOOKUP(VLOOKUP($A89, 'E4 TB Allocation Details'!$A$18:$L$214, MATCH("Demand ID", 'E4 TB Allocation Details'!$A$18:$L$18, 0),FALSE), 'E2 Allocators'!$B$15:$W$358, MATCH('O5 Details by Class &amp; Accounts'!M$18, 'E2 Allocators'!$B$15:$W$15, 0),FALSE)*$F89), 0, VLOOKUP(VLOOKUP($A89, 'E4 TB Allocation Details'!$A$18:$L$214, MATCH("Demand ID", 'E4 TB Allocation Details'!$A$18:$L$18, 0),FALSE), 'E2 Allocators'!$B$15:$W$358, MATCH('O5 Details by Class &amp; Accounts'!M$18, 'E2 Allocators'!$B$15:$W$15, 0),FALSE)*$F89)</f>
        <v>0</v>
      </c>
      <c r="N89" s="2186">
        <f>IF(ISERROR(VLOOKUP(VLOOKUP($A89, 'E4 TB Allocation Details'!$A$18:$L$214, MATCH("Demand ID", 'E4 TB Allocation Details'!$A$18:$L$18, 0),FALSE), 'E2 Allocators'!$B$15:$W$358, MATCH('O5 Details by Class &amp; Accounts'!N$18, 'E2 Allocators'!$B$15:$W$15, 0),FALSE)*$F89), 0, VLOOKUP(VLOOKUP($A89, 'E4 TB Allocation Details'!$A$18:$L$214, MATCH("Demand ID", 'E4 TB Allocation Details'!$A$18:$L$18, 0),FALSE), 'E2 Allocators'!$B$15:$W$358, MATCH('O5 Details by Class &amp; Accounts'!N$18, 'E2 Allocators'!$B$15:$W$15, 0),FALSE)*$F89)</f>
        <v>0</v>
      </c>
      <c r="O89" s="2186">
        <f>IF(ISERROR(VLOOKUP(VLOOKUP($A89, 'E4 TB Allocation Details'!$A$18:$L$214, MATCH("Demand ID", 'E4 TB Allocation Details'!$A$18:$L$18, 0),FALSE), 'E2 Allocators'!$B$15:$W$358, MATCH('O5 Details by Class &amp; Accounts'!O$18, 'E2 Allocators'!$B$15:$W$15, 0),FALSE)*$F89), 0, VLOOKUP(VLOOKUP($A89, 'E4 TB Allocation Details'!$A$18:$L$214, MATCH("Demand ID", 'E4 TB Allocation Details'!$A$18:$L$18, 0),FALSE), 'E2 Allocators'!$B$15:$W$358, MATCH('O5 Details by Class &amp; Accounts'!O$18, 'E2 Allocators'!$B$15:$W$15, 0),FALSE)*$F89)</f>
        <v>0</v>
      </c>
      <c r="P89" s="2186">
        <f>IF(ISERROR(VLOOKUP(VLOOKUP($A89, 'E4 TB Allocation Details'!$A$18:$L$214, MATCH("Demand ID", 'E4 TB Allocation Details'!$A$18:$L$18, 0),FALSE), 'E2 Allocators'!$B$15:$W$358, MATCH('O5 Details by Class &amp; Accounts'!P$18, 'E2 Allocators'!$B$15:$W$15, 0),FALSE)*$F89), 0, VLOOKUP(VLOOKUP($A89, 'E4 TB Allocation Details'!$A$18:$L$214, MATCH("Demand ID", 'E4 TB Allocation Details'!$A$18:$L$18, 0),FALSE), 'E2 Allocators'!$B$15:$W$358, MATCH('O5 Details by Class &amp; Accounts'!P$18, 'E2 Allocators'!$B$15:$W$15, 0),FALSE)*$F89)</f>
        <v>0</v>
      </c>
      <c r="Q89" s="2186">
        <f>IF(ISERROR(VLOOKUP(VLOOKUP($A89, 'E4 TB Allocation Details'!$A$18:$L$214, MATCH("Demand ID", 'E4 TB Allocation Details'!$A$18:$L$18, 0),FALSE), 'E2 Allocators'!$B$15:$W$358, MATCH('O5 Details by Class &amp; Accounts'!Q$18, 'E2 Allocators'!$B$15:$W$15, 0),FALSE)*$F89), 0, VLOOKUP(VLOOKUP($A89, 'E4 TB Allocation Details'!$A$18:$L$214, MATCH("Demand ID", 'E4 TB Allocation Details'!$A$18:$L$18, 0),FALSE), 'E2 Allocators'!$B$15:$W$358, MATCH('O5 Details by Class &amp; Accounts'!Q$18, 'E2 Allocators'!$B$15:$W$15, 0),FALSE)*$F89)</f>
        <v>0</v>
      </c>
      <c r="R89" s="2186">
        <f>IF(ISERROR(VLOOKUP(VLOOKUP($A89, 'E4 TB Allocation Details'!$A$18:$L$214, MATCH("Demand ID", 'E4 TB Allocation Details'!$A$18:$L$18, 0),FALSE), 'E2 Allocators'!$B$15:$W$358, MATCH('O5 Details by Class &amp; Accounts'!R$18, 'E2 Allocators'!$B$15:$W$15, 0),FALSE)*$F89), 0, VLOOKUP(VLOOKUP($A89, 'E4 TB Allocation Details'!$A$18:$L$214, MATCH("Demand ID", 'E4 TB Allocation Details'!$A$18:$L$18, 0),FALSE), 'E2 Allocators'!$B$15:$W$358, MATCH('O5 Details by Class &amp; Accounts'!R$18, 'E2 Allocators'!$B$15:$W$15, 0),FALSE)*$F89)</f>
        <v>0</v>
      </c>
      <c r="S89" s="2186">
        <f>IF(ISERROR(VLOOKUP(VLOOKUP($A89, 'E4 TB Allocation Details'!$A$18:$L$214, MATCH("Demand ID", 'E4 TB Allocation Details'!$A$18:$L$18, 0),FALSE), 'E2 Allocators'!$B$15:$W$358, MATCH('O5 Details by Class &amp; Accounts'!S$18, 'E2 Allocators'!$B$15:$W$15, 0),FALSE)*$F89), 0, VLOOKUP(VLOOKUP($A89, 'E4 TB Allocation Details'!$A$18:$L$214, MATCH("Demand ID", 'E4 TB Allocation Details'!$A$18:$L$18, 0),FALSE), 'E2 Allocators'!$B$15:$W$358, MATCH('O5 Details by Class &amp; Accounts'!S$18, 'E2 Allocators'!$B$15:$W$15, 0),FALSE)*$F89)</f>
        <v>0</v>
      </c>
      <c r="T89" s="2186">
        <f>IF(ISERROR(VLOOKUP(VLOOKUP($A89, 'E4 TB Allocation Details'!$A$18:$L$214, MATCH("Demand ID", 'E4 TB Allocation Details'!$A$18:$L$18, 0),FALSE), 'E2 Allocators'!$B$15:$W$358, MATCH('O5 Details by Class &amp; Accounts'!T$18, 'E2 Allocators'!$B$15:$W$15, 0),FALSE)*$F89), 0, VLOOKUP(VLOOKUP($A89, 'E4 TB Allocation Details'!$A$18:$L$214, MATCH("Demand ID", 'E4 TB Allocation Details'!$A$18:$L$18, 0),FALSE), 'E2 Allocators'!$B$15:$W$358, MATCH('O5 Details by Class &amp; Accounts'!T$18, 'E2 Allocators'!$B$15:$W$15, 0),FALSE)*$F89)</f>
        <v>0</v>
      </c>
      <c r="U89" s="2186">
        <f>IF(ISERROR(VLOOKUP(VLOOKUP($A89, 'E4 TB Allocation Details'!$A$18:$L$214, MATCH("Demand ID", 'E4 TB Allocation Details'!$A$18:$L$18, 0),FALSE), 'E2 Allocators'!$B$15:$W$358, MATCH('O5 Details by Class &amp; Accounts'!U$18, 'E2 Allocators'!$B$15:$W$15, 0),FALSE)*$F89), 0, VLOOKUP(VLOOKUP($A89, 'E4 TB Allocation Details'!$A$18:$L$214, MATCH("Demand ID", 'E4 TB Allocation Details'!$A$18:$L$18, 0),FALSE), 'E2 Allocators'!$B$15:$W$358, MATCH('O5 Details by Class &amp; Accounts'!U$18, 'E2 Allocators'!$B$15:$W$15, 0),FALSE)*$F89)</f>
        <v>0</v>
      </c>
      <c r="V89" s="2186">
        <f>IF(ISERROR(VLOOKUP(VLOOKUP($A89, 'E4 TB Allocation Details'!$A$18:$L$214, MATCH("Demand ID", 'E4 TB Allocation Details'!$A$18:$L$18, 0),FALSE), 'E2 Allocators'!$B$15:$W$358, MATCH('O5 Details by Class &amp; Accounts'!V$18, 'E2 Allocators'!$B$15:$W$15, 0),FALSE)*$F89), 0, VLOOKUP(VLOOKUP($A89, 'E4 TB Allocation Details'!$A$18:$L$214, MATCH("Demand ID", 'E4 TB Allocation Details'!$A$18:$L$18, 0),FALSE), 'E2 Allocators'!$B$15:$W$358, MATCH('O5 Details by Class &amp; Accounts'!V$18, 'E2 Allocators'!$B$15:$W$15, 0),FALSE)*$F89)</f>
        <v>0</v>
      </c>
      <c r="W89" s="2186">
        <f>IF(ISERROR(VLOOKUP(VLOOKUP($A89, 'E4 TB Allocation Details'!$A$18:$L$214, MATCH("Demand ID", 'E4 TB Allocation Details'!$A$18:$L$18, 0),FALSE), 'E2 Allocators'!$B$15:$W$358, MATCH('O5 Details by Class &amp; Accounts'!W$18, 'E2 Allocators'!$B$15:$W$15, 0),FALSE)*$F89), 0, VLOOKUP(VLOOKUP($A89, 'E4 TB Allocation Details'!$A$18:$L$214, MATCH("Demand ID", 'E4 TB Allocation Details'!$A$18:$L$18, 0),FALSE), 'E2 Allocators'!$B$15:$W$358, MATCH('O5 Details by Class &amp; Accounts'!W$18, 'E2 Allocators'!$B$15:$W$15, 0),FALSE)*$F89)</f>
        <v>0</v>
      </c>
      <c r="X89" s="2186">
        <f>IF(ISERROR(VLOOKUP(VLOOKUP($A89, 'E4 TB Allocation Details'!$A$18:$L$214, MATCH("Demand ID", 'E4 TB Allocation Details'!$A$18:$L$18, 0),FALSE), 'E2 Allocators'!$B$15:$W$358, MATCH('O5 Details by Class &amp; Accounts'!X$18, 'E2 Allocators'!$B$15:$W$15, 0),FALSE)*$F89), 0, VLOOKUP(VLOOKUP($A89, 'E4 TB Allocation Details'!$A$18:$L$214, MATCH("Demand ID", 'E4 TB Allocation Details'!$A$18:$L$18, 0),FALSE), 'E2 Allocators'!$B$15:$W$358, MATCH('O5 Details by Class &amp; Accounts'!X$18, 'E2 Allocators'!$B$15:$W$15, 0),FALSE)*$F89)</f>
        <v>0</v>
      </c>
      <c r="Y89" s="2186">
        <f>IF(ISERROR(VLOOKUP(VLOOKUP($A89, 'E4 TB Allocation Details'!$A$18:$L$214, MATCH("Demand ID", 'E4 TB Allocation Details'!$A$18:$L$18, 0),FALSE), 'E2 Allocators'!$B$15:$W$358, MATCH('O5 Details by Class &amp; Accounts'!Y$18, 'E2 Allocators'!$B$15:$W$15, 0),FALSE)*$F89), 0, VLOOKUP(VLOOKUP($A89, 'E4 TB Allocation Details'!$A$18:$L$214, MATCH("Demand ID", 'E4 TB Allocation Details'!$A$18:$L$18, 0),FALSE), 'E2 Allocators'!$B$15:$W$358, MATCH('O5 Details by Class &amp; Accounts'!Y$18, 'E2 Allocators'!$B$15:$W$15, 0),FALSE)*$F89)</f>
        <v>0</v>
      </c>
      <c r="Z89" s="2186">
        <f>IF(ISERROR(VLOOKUP(VLOOKUP($A89, 'E4 TB Allocation Details'!$A$18:$L$214, MATCH("Demand ID", 'E4 TB Allocation Details'!$A$18:$L$18, 0),FALSE), 'E2 Allocators'!$B$15:$W$358, MATCH('O5 Details by Class &amp; Accounts'!Z$18, 'E2 Allocators'!$B$15:$W$15, 0),FALSE)*$F89), 0, VLOOKUP(VLOOKUP($A89, 'E4 TB Allocation Details'!$A$18:$L$214, MATCH("Demand ID", 'E4 TB Allocation Details'!$A$18:$L$18, 0),FALSE), 'E2 Allocators'!$B$15:$W$358, MATCH('O5 Details by Class &amp; Accounts'!Z$18, 'E2 Allocators'!$B$15:$W$15, 0),FALSE)*$F89)</f>
        <v>0</v>
      </c>
      <c r="AA89" s="2186">
        <f>IF(ISERROR(VLOOKUP(VLOOKUP($A89, 'E4 TB Allocation Details'!$A$18:$L$214, MATCH("Demand ID", 'E4 TB Allocation Details'!$A$18:$L$18, 0),FALSE), 'E2 Allocators'!$B$15:$W$358, MATCH('O5 Details by Class &amp; Accounts'!AA$18, 'E2 Allocators'!$B$15:$W$15, 0),FALSE)*$F89), 0, VLOOKUP(VLOOKUP($A89, 'E4 TB Allocation Details'!$A$18:$L$214, MATCH("Demand ID", 'E4 TB Allocation Details'!$A$18:$L$18, 0),FALSE), 'E2 Allocators'!$B$15:$W$358, MATCH('O5 Details by Class &amp; Accounts'!AA$18, 'E2 Allocators'!$B$15:$W$15, 0),FALSE)*$F89)</f>
        <v>0</v>
      </c>
      <c r="AB89" s="2186">
        <f>IF(ISERROR(VLOOKUP(VLOOKUP($A89, 'E4 TB Allocation Details'!$A$18:$L$214, MATCH("Demand ID", 'E4 TB Allocation Details'!$A$18:$L$18, 0),FALSE), 'E2 Allocators'!$B$15:$W$358, MATCH('O5 Details by Class &amp; Accounts'!AB$18, 'E2 Allocators'!$B$15:$W$15, 0),FALSE)*$F89), 0, VLOOKUP(VLOOKUP($A89, 'E4 TB Allocation Details'!$A$18:$L$214, MATCH("Demand ID", 'E4 TB Allocation Details'!$A$18:$L$18, 0),FALSE), 'E2 Allocators'!$B$15:$W$358, MATCH('O5 Details by Class &amp; Accounts'!AB$18, 'E2 Allocators'!$B$15:$W$15, 0),FALSE)*$F89)</f>
        <v>0</v>
      </c>
      <c r="AC89" s="2186">
        <f t="shared" si="14"/>
        <v>0</v>
      </c>
      <c r="AD89" s="2186">
        <f>IF(ISERROR(VLOOKUP(VLOOKUP($A89, 'E4 TB Allocation Details'!$A$18:$L$214, MATCH("Customer ID", 'E4 TB Allocation Details'!$A$18:$L$18, 0),FALSE), 'E2 Allocators'!$B$15:$W$358, MATCH('O5 Details by Class &amp; Accounts'!AD$18, 'E2 Allocators'!$B$15:$W$15, 0),FALSE)*$G89), 0, VLOOKUP(VLOOKUP($A89, 'E4 TB Allocation Details'!$A$18:$L$214, MATCH("Customer ID", 'E4 TB Allocation Details'!$A$18:$L$18, 0),FALSE), 'E2 Allocators'!$B$15:$W$358, MATCH('O5 Details by Class &amp; Accounts'!AD$18, 'E2 Allocators'!$B$15:$W$15, 0),FALSE)*$G89)</f>
        <v>0</v>
      </c>
      <c r="AE89" s="2186">
        <f>IF(ISERROR(VLOOKUP(VLOOKUP($A89, 'E4 TB Allocation Details'!$A$18:$L$214, MATCH("Customer ID", 'E4 TB Allocation Details'!$A$18:$L$18, 0),FALSE), 'E2 Allocators'!$B$15:$W$358, MATCH('O5 Details by Class &amp; Accounts'!AE$18, 'E2 Allocators'!$B$15:$W$15, 0),FALSE)*$G89), 0, VLOOKUP(VLOOKUP($A89, 'E4 TB Allocation Details'!$A$18:$L$214, MATCH("Customer ID", 'E4 TB Allocation Details'!$A$18:$L$18, 0),FALSE), 'E2 Allocators'!$B$15:$W$358, MATCH('O5 Details by Class &amp; Accounts'!AE$18, 'E2 Allocators'!$B$15:$W$15, 0),FALSE)*$G89)</f>
        <v>0</v>
      </c>
      <c r="AF89" s="2186">
        <f>IF(ISERROR(VLOOKUP(VLOOKUP($A89, 'E4 TB Allocation Details'!$A$18:$L$214, MATCH("Customer ID", 'E4 TB Allocation Details'!$A$18:$L$18, 0),FALSE), 'E2 Allocators'!$B$15:$W$358, MATCH('O5 Details by Class &amp; Accounts'!AF$18, 'E2 Allocators'!$B$15:$W$15, 0),FALSE)*$G89), 0, VLOOKUP(VLOOKUP($A89, 'E4 TB Allocation Details'!$A$18:$L$214, MATCH("Customer ID", 'E4 TB Allocation Details'!$A$18:$L$18, 0),FALSE), 'E2 Allocators'!$B$15:$W$358, MATCH('O5 Details by Class &amp; Accounts'!AF$18, 'E2 Allocators'!$B$15:$W$15, 0),FALSE)*$G89)</f>
        <v>0</v>
      </c>
      <c r="AG89" s="2186">
        <f>IF(ISERROR(VLOOKUP(VLOOKUP($A89, 'E4 TB Allocation Details'!$A$18:$L$214, MATCH("Customer ID", 'E4 TB Allocation Details'!$A$18:$L$18, 0),FALSE), 'E2 Allocators'!$B$15:$W$358, MATCH('O5 Details by Class &amp; Accounts'!AG$18, 'E2 Allocators'!$B$15:$W$15, 0),FALSE)*$G89), 0, VLOOKUP(VLOOKUP($A89, 'E4 TB Allocation Details'!$A$18:$L$214, MATCH("Customer ID", 'E4 TB Allocation Details'!$A$18:$L$18, 0),FALSE), 'E2 Allocators'!$B$15:$W$358, MATCH('O5 Details by Class &amp; Accounts'!AG$18, 'E2 Allocators'!$B$15:$W$15, 0),FALSE)*$G89)</f>
        <v>0</v>
      </c>
      <c r="AH89" s="2186">
        <f>IF(ISERROR(VLOOKUP(VLOOKUP($A89, 'E4 TB Allocation Details'!$A$18:$L$214, MATCH("Customer ID", 'E4 TB Allocation Details'!$A$18:$L$18, 0),FALSE), 'E2 Allocators'!$B$15:$W$358, MATCH('O5 Details by Class &amp; Accounts'!AH$18, 'E2 Allocators'!$B$15:$W$15, 0),FALSE)*$G89), 0, VLOOKUP(VLOOKUP($A89, 'E4 TB Allocation Details'!$A$18:$L$214, MATCH("Customer ID", 'E4 TB Allocation Details'!$A$18:$L$18, 0),FALSE), 'E2 Allocators'!$B$15:$W$358, MATCH('O5 Details by Class &amp; Accounts'!AH$18, 'E2 Allocators'!$B$15:$W$15, 0),FALSE)*$G89)</f>
        <v>0</v>
      </c>
      <c r="AI89" s="2186">
        <f>IF(ISERROR(VLOOKUP(VLOOKUP($A89, 'E4 TB Allocation Details'!$A$18:$L$214, MATCH("Customer ID", 'E4 TB Allocation Details'!$A$18:$L$18, 0),FALSE), 'E2 Allocators'!$B$15:$W$358, MATCH('O5 Details by Class &amp; Accounts'!AI$18, 'E2 Allocators'!$B$15:$W$15, 0),FALSE)*$G89), 0, VLOOKUP(VLOOKUP($A89, 'E4 TB Allocation Details'!$A$18:$L$214, MATCH("Customer ID", 'E4 TB Allocation Details'!$A$18:$L$18, 0),FALSE), 'E2 Allocators'!$B$15:$W$358, MATCH('O5 Details by Class &amp; Accounts'!AI$18, 'E2 Allocators'!$B$15:$W$15, 0),FALSE)*$G89)</f>
        <v>0</v>
      </c>
      <c r="AJ89" s="2186">
        <f>IF(ISERROR(VLOOKUP(VLOOKUP($A89, 'E4 TB Allocation Details'!$A$18:$L$214, MATCH("Customer ID", 'E4 TB Allocation Details'!$A$18:$L$18, 0),FALSE), 'E2 Allocators'!$B$15:$W$358, MATCH('O5 Details by Class &amp; Accounts'!AJ$18, 'E2 Allocators'!$B$15:$W$15, 0),FALSE)*$G89), 0, VLOOKUP(VLOOKUP($A89, 'E4 TB Allocation Details'!$A$18:$L$214, MATCH("Customer ID", 'E4 TB Allocation Details'!$A$18:$L$18, 0),FALSE), 'E2 Allocators'!$B$15:$W$358, MATCH('O5 Details by Class &amp; Accounts'!AJ$18, 'E2 Allocators'!$B$15:$W$15, 0),FALSE)*$G89)</f>
        <v>0</v>
      </c>
      <c r="AK89" s="2186">
        <f>IF(ISERROR(VLOOKUP(VLOOKUP($A89, 'E4 TB Allocation Details'!$A$18:$L$214, MATCH("Customer ID", 'E4 TB Allocation Details'!$A$18:$L$18, 0),FALSE), 'E2 Allocators'!$B$15:$W$358, MATCH('O5 Details by Class &amp; Accounts'!AK$18, 'E2 Allocators'!$B$15:$W$15, 0),FALSE)*$G89), 0, VLOOKUP(VLOOKUP($A89, 'E4 TB Allocation Details'!$A$18:$L$214, MATCH("Customer ID", 'E4 TB Allocation Details'!$A$18:$L$18, 0),FALSE), 'E2 Allocators'!$B$15:$W$358, MATCH('O5 Details by Class &amp; Accounts'!AK$18, 'E2 Allocators'!$B$15:$W$15, 0),FALSE)*$G89)</f>
        <v>0</v>
      </c>
      <c r="AL89" s="2186">
        <f>IF(ISERROR(VLOOKUP(VLOOKUP($A89, 'E4 TB Allocation Details'!$A$18:$L$214, MATCH("Customer ID", 'E4 TB Allocation Details'!$A$18:$L$18, 0),FALSE), 'E2 Allocators'!$B$15:$W$358, MATCH('O5 Details by Class &amp; Accounts'!AL$18, 'E2 Allocators'!$B$15:$W$15, 0),FALSE)*$G89), 0, VLOOKUP(VLOOKUP($A89, 'E4 TB Allocation Details'!$A$18:$L$214, MATCH("Customer ID", 'E4 TB Allocation Details'!$A$18:$L$18, 0),FALSE), 'E2 Allocators'!$B$15:$W$358, MATCH('O5 Details by Class &amp; Accounts'!AL$18, 'E2 Allocators'!$B$15:$W$15, 0),FALSE)*$G89)</f>
        <v>0</v>
      </c>
      <c r="AM89" s="2186">
        <f>IF(ISERROR(VLOOKUP(VLOOKUP($A89, 'E4 TB Allocation Details'!$A$18:$L$214, MATCH("Customer ID", 'E4 TB Allocation Details'!$A$18:$L$18, 0),FALSE), 'E2 Allocators'!$B$15:$W$358, MATCH('O5 Details by Class &amp; Accounts'!AM$18, 'E2 Allocators'!$B$15:$W$15, 0),FALSE)*$G89), 0, VLOOKUP(VLOOKUP($A89, 'E4 TB Allocation Details'!$A$18:$L$214, MATCH("Customer ID", 'E4 TB Allocation Details'!$A$18:$L$18, 0),FALSE), 'E2 Allocators'!$B$15:$W$358, MATCH('O5 Details by Class &amp; Accounts'!AM$18, 'E2 Allocators'!$B$15:$W$15, 0),FALSE)*$G89)</f>
        <v>0</v>
      </c>
      <c r="AN89" s="2186">
        <f>IF(ISERROR(VLOOKUP(VLOOKUP($A89, 'E4 TB Allocation Details'!$A$18:$L$214, MATCH("Customer ID", 'E4 TB Allocation Details'!$A$18:$L$18, 0),FALSE), 'E2 Allocators'!$B$15:$W$358, MATCH('O5 Details by Class &amp; Accounts'!AN$18, 'E2 Allocators'!$B$15:$W$15, 0),FALSE)*$G89), 0, VLOOKUP(VLOOKUP($A89, 'E4 TB Allocation Details'!$A$18:$L$214, MATCH("Customer ID", 'E4 TB Allocation Details'!$A$18:$L$18, 0),FALSE), 'E2 Allocators'!$B$15:$W$358, MATCH('O5 Details by Class &amp; Accounts'!AN$18, 'E2 Allocators'!$B$15:$W$15, 0),FALSE)*$G89)</f>
        <v>0</v>
      </c>
      <c r="AO89" s="2186">
        <f>IF(ISERROR(VLOOKUP(VLOOKUP($A89, 'E4 TB Allocation Details'!$A$18:$L$214, MATCH("Customer ID", 'E4 TB Allocation Details'!$A$18:$L$18, 0),FALSE), 'E2 Allocators'!$B$15:$W$358, MATCH('O5 Details by Class &amp; Accounts'!AO$18, 'E2 Allocators'!$B$15:$W$15, 0),FALSE)*$G89), 0, VLOOKUP(VLOOKUP($A89, 'E4 TB Allocation Details'!$A$18:$L$214, MATCH("Customer ID", 'E4 TB Allocation Details'!$A$18:$L$18, 0),FALSE), 'E2 Allocators'!$B$15:$W$358, MATCH('O5 Details by Class &amp; Accounts'!AO$18, 'E2 Allocators'!$B$15:$W$15, 0),FALSE)*$G89)</f>
        <v>0</v>
      </c>
      <c r="AP89" s="2186">
        <f>IF(ISERROR(VLOOKUP(VLOOKUP($A89, 'E4 TB Allocation Details'!$A$18:$L$214, MATCH("Customer ID", 'E4 TB Allocation Details'!$A$18:$L$18, 0),FALSE), 'E2 Allocators'!$B$15:$W$358, MATCH('O5 Details by Class &amp; Accounts'!AP$18, 'E2 Allocators'!$B$15:$W$15, 0),FALSE)*$G89), 0, VLOOKUP(VLOOKUP($A89, 'E4 TB Allocation Details'!$A$18:$L$214, MATCH("Customer ID", 'E4 TB Allocation Details'!$A$18:$L$18, 0),FALSE), 'E2 Allocators'!$B$15:$W$358, MATCH('O5 Details by Class &amp; Accounts'!AP$18, 'E2 Allocators'!$B$15:$W$15, 0),FALSE)*$G89)</f>
        <v>0</v>
      </c>
      <c r="AQ89" s="2186">
        <f>IF(ISERROR(VLOOKUP(VLOOKUP($A89, 'E4 TB Allocation Details'!$A$18:$L$214, MATCH("Customer ID", 'E4 TB Allocation Details'!$A$18:$L$18, 0),FALSE), 'E2 Allocators'!$B$15:$W$358, MATCH('O5 Details by Class &amp; Accounts'!AQ$18, 'E2 Allocators'!$B$15:$W$15, 0),FALSE)*$G89), 0, VLOOKUP(VLOOKUP($A89, 'E4 TB Allocation Details'!$A$18:$L$214, MATCH("Customer ID", 'E4 TB Allocation Details'!$A$18:$L$18, 0),FALSE), 'E2 Allocators'!$B$15:$W$358, MATCH('O5 Details by Class &amp; Accounts'!AQ$18, 'E2 Allocators'!$B$15:$W$15, 0),FALSE)*$G89)</f>
        <v>0</v>
      </c>
      <c r="AR89" s="2186">
        <f>IF(ISERROR(VLOOKUP(VLOOKUP($A89, 'E4 TB Allocation Details'!$A$18:$L$214, MATCH("Customer ID", 'E4 TB Allocation Details'!$A$18:$L$18, 0),FALSE), 'E2 Allocators'!$B$15:$W$358, MATCH('O5 Details by Class &amp; Accounts'!AR$18, 'E2 Allocators'!$B$15:$W$15, 0),FALSE)*$G89), 0, VLOOKUP(VLOOKUP($A89, 'E4 TB Allocation Details'!$A$18:$L$214, MATCH("Customer ID", 'E4 TB Allocation Details'!$A$18:$L$18, 0),FALSE), 'E2 Allocators'!$B$15:$W$358, MATCH('O5 Details by Class &amp; Accounts'!AR$18, 'E2 Allocators'!$B$15:$W$15, 0),FALSE)*$G89)</f>
        <v>0</v>
      </c>
      <c r="AS89" s="2186">
        <f>IF(ISERROR(VLOOKUP(VLOOKUP($A89, 'E4 TB Allocation Details'!$A$18:$L$214, MATCH("Customer ID", 'E4 TB Allocation Details'!$A$18:$L$18, 0),FALSE), 'E2 Allocators'!$B$15:$W$358, MATCH('O5 Details by Class &amp; Accounts'!AS$18, 'E2 Allocators'!$B$15:$W$15, 0),FALSE)*$G89), 0, VLOOKUP(VLOOKUP($A89, 'E4 TB Allocation Details'!$A$18:$L$214, MATCH("Customer ID", 'E4 TB Allocation Details'!$A$18:$L$18, 0),FALSE), 'E2 Allocators'!$B$15:$W$358, MATCH('O5 Details by Class &amp; Accounts'!AS$18, 'E2 Allocators'!$B$15:$W$15, 0),FALSE)*$G89)</f>
        <v>0</v>
      </c>
      <c r="AT89" s="2186">
        <f>IF(ISERROR(VLOOKUP(VLOOKUP($A89, 'E4 TB Allocation Details'!$A$18:$L$214, MATCH("Customer ID", 'E4 TB Allocation Details'!$A$18:$L$18, 0),FALSE), 'E2 Allocators'!$B$15:$W$358, MATCH('O5 Details by Class &amp; Accounts'!AT$18, 'E2 Allocators'!$B$15:$W$15, 0),FALSE)*$G89), 0, VLOOKUP(VLOOKUP($A89, 'E4 TB Allocation Details'!$A$18:$L$214, MATCH("Customer ID", 'E4 TB Allocation Details'!$A$18:$L$18, 0),FALSE), 'E2 Allocators'!$B$15:$W$358, MATCH('O5 Details by Class &amp; Accounts'!AT$18, 'E2 Allocators'!$B$15:$W$15, 0),FALSE)*$G89)</f>
        <v>0</v>
      </c>
      <c r="AU89" s="2186">
        <f>IF(ISERROR(VLOOKUP(VLOOKUP($A89, 'E4 TB Allocation Details'!$A$18:$L$214, MATCH("Customer ID", 'E4 TB Allocation Details'!$A$18:$L$18, 0),FALSE), 'E2 Allocators'!$B$15:$W$358, MATCH('O5 Details by Class &amp; Accounts'!AU$18, 'E2 Allocators'!$B$15:$W$15, 0),FALSE)*$G89), 0, VLOOKUP(VLOOKUP($A89, 'E4 TB Allocation Details'!$A$18:$L$214, MATCH("Customer ID", 'E4 TB Allocation Details'!$A$18:$L$18, 0),FALSE), 'E2 Allocators'!$B$15:$W$358, MATCH('O5 Details by Class &amp; Accounts'!AU$18, 'E2 Allocators'!$B$15:$W$15, 0),FALSE)*$G89)</f>
        <v>0</v>
      </c>
      <c r="AV89" s="2186">
        <f>IF(ISERROR(VLOOKUP(VLOOKUP($A89, 'E4 TB Allocation Details'!$A$18:$L$214, MATCH("Customer ID", 'E4 TB Allocation Details'!$A$18:$L$18, 0),FALSE), 'E2 Allocators'!$B$15:$W$358, MATCH('O5 Details by Class &amp; Accounts'!AV$18, 'E2 Allocators'!$B$15:$W$15, 0),FALSE)*$G89), 0, VLOOKUP(VLOOKUP($A89, 'E4 TB Allocation Details'!$A$18:$L$214, MATCH("Customer ID", 'E4 TB Allocation Details'!$A$18:$L$18, 0),FALSE), 'E2 Allocators'!$B$15:$W$358, MATCH('O5 Details by Class &amp; Accounts'!AV$18, 'E2 Allocators'!$B$15:$W$15, 0),FALSE)*$G89)</f>
        <v>0</v>
      </c>
      <c r="AW89" s="2186">
        <f>IF(ISERROR(VLOOKUP(VLOOKUP($A89, 'E4 TB Allocation Details'!$A$18:$L$214, MATCH("Customer ID", 'E4 TB Allocation Details'!$A$18:$L$18, 0),FALSE), 'E2 Allocators'!$B$15:$W$358, MATCH('O5 Details by Class &amp; Accounts'!AW$18, 'E2 Allocators'!$B$15:$W$15, 0),FALSE)*$G89), 0, VLOOKUP(VLOOKUP($A89, 'E4 TB Allocation Details'!$A$18:$L$214, MATCH("Customer ID", 'E4 TB Allocation Details'!$A$18:$L$18, 0),FALSE), 'E2 Allocators'!$B$15:$W$358, MATCH('O5 Details by Class &amp; Accounts'!AW$18, 'E2 Allocators'!$B$15:$W$15, 0),FALSE)*$G89)</f>
        <v>0</v>
      </c>
      <c r="AX89" s="2186">
        <f t="shared" si="15"/>
        <v>0</v>
      </c>
      <c r="AY89" s="2186">
        <f>IF(ISERROR(VLOOKUP(VLOOKUP($A89, 'E4 TB Allocation Details'!$A$18:$L$214, MATCH("Misc ID", 'E4 TB Allocation Details'!$A$18:$L$18, 0),FALSE), 'E2 Allocators'!$B$15:$W$358, MATCH('O5 Details by Class &amp; Accounts'!AY$18, 'E2 Allocators'!$B$15:$W$15, 0),FALSE)*$E89), 0, VLOOKUP(VLOOKUP($A89, 'E4 TB Allocation Details'!$A$18:$L$214, MATCH("Misc ID", 'E4 TB Allocation Details'!$A$18:$L$18, 0),FALSE), 'E2 Allocators'!$B$15:$W$358, MATCH('O5 Details by Class &amp; Accounts'!AY$18, 'E2 Allocators'!$B$15:$W$15, 0),FALSE)*$E89)</f>
        <v>0</v>
      </c>
      <c r="AZ89" s="2186">
        <f>IF(ISERROR(VLOOKUP(VLOOKUP($A89, 'E4 TB Allocation Details'!$A$18:$L$214, MATCH("Misc ID", 'E4 TB Allocation Details'!$A$18:$L$18, 0),FALSE), 'E2 Allocators'!$B$15:$W$358, MATCH('O5 Details by Class &amp; Accounts'!AZ$18, 'E2 Allocators'!$B$15:$W$15, 0),FALSE)*$E89), 0, VLOOKUP(VLOOKUP($A89, 'E4 TB Allocation Details'!$A$18:$L$214, MATCH("Misc ID", 'E4 TB Allocation Details'!$A$18:$L$18, 0),FALSE), 'E2 Allocators'!$B$15:$W$358, MATCH('O5 Details by Class &amp; Accounts'!AZ$18, 'E2 Allocators'!$B$15:$W$15, 0),FALSE)*$E89)</f>
        <v>0</v>
      </c>
      <c r="BA89" s="2186">
        <f>IF(ISERROR(VLOOKUP(VLOOKUP($A89, 'E4 TB Allocation Details'!$A$18:$L$214, MATCH("Misc ID", 'E4 TB Allocation Details'!$A$18:$L$18, 0),FALSE), 'E2 Allocators'!$B$15:$W$358, MATCH('O5 Details by Class &amp; Accounts'!BA$18, 'E2 Allocators'!$B$15:$W$15, 0),FALSE)*$E89), 0, VLOOKUP(VLOOKUP($A89, 'E4 TB Allocation Details'!$A$18:$L$214, MATCH("Misc ID", 'E4 TB Allocation Details'!$A$18:$L$18, 0),FALSE), 'E2 Allocators'!$B$15:$W$358, MATCH('O5 Details by Class &amp; Accounts'!BA$18, 'E2 Allocators'!$B$15:$W$15, 0),FALSE)*$E89)</f>
        <v>0</v>
      </c>
      <c r="BB89" s="2186">
        <f>IF(ISERROR(VLOOKUP(VLOOKUP($A89, 'E4 TB Allocation Details'!$A$18:$L$214, MATCH("Misc ID", 'E4 TB Allocation Details'!$A$18:$L$18, 0),FALSE), 'E2 Allocators'!$B$15:$W$358, MATCH('O5 Details by Class &amp; Accounts'!BB$18, 'E2 Allocators'!$B$15:$W$15, 0),FALSE)*$E89), 0, VLOOKUP(VLOOKUP($A89, 'E4 TB Allocation Details'!$A$18:$L$214, MATCH("Misc ID", 'E4 TB Allocation Details'!$A$18:$L$18, 0),FALSE), 'E2 Allocators'!$B$15:$W$358, MATCH('O5 Details by Class &amp; Accounts'!BB$18, 'E2 Allocators'!$B$15:$W$15, 0),FALSE)*$E89)</f>
        <v>0</v>
      </c>
      <c r="BC89" s="2186">
        <f>IF(ISERROR(VLOOKUP(VLOOKUP($A89, 'E4 TB Allocation Details'!$A$18:$L$214, MATCH("Misc ID", 'E4 TB Allocation Details'!$A$18:$L$18, 0),FALSE), 'E2 Allocators'!$B$15:$W$358, MATCH('O5 Details by Class &amp; Accounts'!BC$18, 'E2 Allocators'!$B$15:$W$15, 0),FALSE)*$E89), 0, VLOOKUP(VLOOKUP($A89, 'E4 TB Allocation Details'!$A$18:$L$214, MATCH("Misc ID", 'E4 TB Allocation Details'!$A$18:$L$18, 0),FALSE), 'E2 Allocators'!$B$15:$W$358, MATCH('O5 Details by Class &amp; Accounts'!BC$18, 'E2 Allocators'!$B$15:$W$15, 0),FALSE)*$E89)</f>
        <v>0</v>
      </c>
      <c r="BD89" s="2186">
        <f>IF(ISERROR(VLOOKUP(VLOOKUP($A89, 'E4 TB Allocation Details'!$A$18:$L$214, MATCH("Misc ID", 'E4 TB Allocation Details'!$A$18:$L$18, 0),FALSE), 'E2 Allocators'!$B$15:$W$358, MATCH('O5 Details by Class &amp; Accounts'!BD$18, 'E2 Allocators'!$B$15:$W$15, 0),FALSE)*$E89), 0, VLOOKUP(VLOOKUP($A89, 'E4 TB Allocation Details'!$A$18:$L$214, MATCH("Misc ID", 'E4 TB Allocation Details'!$A$18:$L$18, 0),FALSE), 'E2 Allocators'!$B$15:$W$358, MATCH('O5 Details by Class &amp; Accounts'!BD$18, 'E2 Allocators'!$B$15:$W$15, 0),FALSE)*$E89)</f>
        <v>0</v>
      </c>
      <c r="BE89" s="2186">
        <f>IF(ISERROR(VLOOKUP(VLOOKUP($A89, 'E4 TB Allocation Details'!$A$18:$L$214, MATCH("Misc ID", 'E4 TB Allocation Details'!$A$18:$L$18, 0),FALSE), 'E2 Allocators'!$B$15:$W$358, MATCH('O5 Details by Class &amp; Accounts'!BE$18, 'E2 Allocators'!$B$15:$W$15, 0),FALSE)*$E89), 0, VLOOKUP(VLOOKUP($A89, 'E4 TB Allocation Details'!$A$18:$L$214, MATCH("Misc ID", 'E4 TB Allocation Details'!$A$18:$L$18, 0),FALSE), 'E2 Allocators'!$B$15:$W$358, MATCH('O5 Details by Class &amp; Accounts'!BE$18, 'E2 Allocators'!$B$15:$W$15, 0),FALSE)*$E89)</f>
        <v>0</v>
      </c>
      <c r="BF89" s="2186">
        <f>IF(ISERROR(VLOOKUP(VLOOKUP($A89, 'E4 TB Allocation Details'!$A$18:$L$214, MATCH("Misc ID", 'E4 TB Allocation Details'!$A$18:$L$18, 0),FALSE), 'E2 Allocators'!$B$15:$W$358, MATCH('O5 Details by Class &amp; Accounts'!BF$18, 'E2 Allocators'!$B$15:$W$15, 0),FALSE)*$E89), 0, VLOOKUP(VLOOKUP($A89, 'E4 TB Allocation Details'!$A$18:$L$214, MATCH("Misc ID", 'E4 TB Allocation Details'!$A$18:$L$18, 0),FALSE), 'E2 Allocators'!$B$15:$W$358, MATCH('O5 Details by Class &amp; Accounts'!BF$18, 'E2 Allocators'!$B$15:$W$15, 0),FALSE)*$E89)</f>
        <v>0</v>
      </c>
      <c r="BG89" s="2186">
        <f>IF(ISERROR(VLOOKUP(VLOOKUP($A89, 'E4 TB Allocation Details'!$A$18:$L$214, MATCH("Misc ID", 'E4 TB Allocation Details'!$A$18:$L$18, 0),FALSE), 'E2 Allocators'!$B$15:$W$358, MATCH('O5 Details by Class &amp; Accounts'!BG$18, 'E2 Allocators'!$B$15:$W$15, 0),FALSE)*$E89), 0, VLOOKUP(VLOOKUP($A89, 'E4 TB Allocation Details'!$A$18:$L$214, MATCH("Misc ID", 'E4 TB Allocation Details'!$A$18:$L$18, 0),FALSE), 'E2 Allocators'!$B$15:$W$358, MATCH('O5 Details by Class &amp; Accounts'!BG$18, 'E2 Allocators'!$B$15:$W$15, 0),FALSE)*$E89)</f>
        <v>0</v>
      </c>
      <c r="BH89" s="2186">
        <f>IF(ISERROR(VLOOKUP(VLOOKUP($A89, 'E4 TB Allocation Details'!$A$18:$L$214, MATCH("Misc ID", 'E4 TB Allocation Details'!$A$18:$L$18, 0),FALSE), 'E2 Allocators'!$B$15:$W$358, MATCH('O5 Details by Class &amp; Accounts'!BH$18, 'E2 Allocators'!$B$15:$W$15, 0),FALSE)*$E89), 0, VLOOKUP(VLOOKUP($A89, 'E4 TB Allocation Details'!$A$18:$L$214, MATCH("Misc ID", 'E4 TB Allocation Details'!$A$18:$L$18, 0),FALSE), 'E2 Allocators'!$B$15:$W$358, MATCH('O5 Details by Class &amp; Accounts'!BH$18, 'E2 Allocators'!$B$15:$W$15, 0),FALSE)*$E89)</f>
        <v>0</v>
      </c>
      <c r="BI89" s="2186">
        <f>IF(ISERROR(VLOOKUP(VLOOKUP($A89, 'E4 TB Allocation Details'!$A$18:$L$214, MATCH("Misc ID", 'E4 TB Allocation Details'!$A$18:$L$18, 0),FALSE), 'E2 Allocators'!$B$15:$W$358, MATCH('O5 Details by Class &amp; Accounts'!BI$18, 'E2 Allocators'!$B$15:$W$15, 0),FALSE)*$E89), 0, VLOOKUP(VLOOKUP($A89, 'E4 TB Allocation Details'!$A$18:$L$214, MATCH("Misc ID", 'E4 TB Allocation Details'!$A$18:$L$18, 0),FALSE), 'E2 Allocators'!$B$15:$W$358, MATCH('O5 Details by Class &amp; Accounts'!BI$18, 'E2 Allocators'!$B$15:$W$15, 0),FALSE)*$E89)</f>
        <v>0</v>
      </c>
      <c r="BJ89" s="2186">
        <f>IF(ISERROR(VLOOKUP(VLOOKUP($A89, 'E4 TB Allocation Details'!$A$18:$L$214, MATCH("Misc ID", 'E4 TB Allocation Details'!$A$18:$L$18, 0),FALSE), 'E2 Allocators'!$B$15:$W$358, MATCH('O5 Details by Class &amp; Accounts'!BJ$18, 'E2 Allocators'!$B$15:$W$15, 0),FALSE)*$E89), 0, VLOOKUP(VLOOKUP($A89, 'E4 TB Allocation Details'!$A$18:$L$214, MATCH("Misc ID", 'E4 TB Allocation Details'!$A$18:$L$18, 0),FALSE), 'E2 Allocators'!$B$15:$W$358, MATCH('O5 Details by Class &amp; Accounts'!BJ$18, 'E2 Allocators'!$B$15:$W$15, 0),FALSE)*$E89)</f>
        <v>0</v>
      </c>
      <c r="BK89" s="2186">
        <f>IF(ISERROR(VLOOKUP(VLOOKUP($A89, 'E4 TB Allocation Details'!$A$18:$L$214, MATCH("Misc ID", 'E4 TB Allocation Details'!$A$18:$L$18, 0),FALSE), 'E2 Allocators'!$B$15:$W$358, MATCH('O5 Details by Class &amp; Accounts'!BK$18, 'E2 Allocators'!$B$15:$W$15, 0),FALSE)*$E89), 0, VLOOKUP(VLOOKUP($A89, 'E4 TB Allocation Details'!$A$18:$L$214, MATCH("Misc ID", 'E4 TB Allocation Details'!$A$18:$L$18, 0),FALSE), 'E2 Allocators'!$B$15:$W$358, MATCH('O5 Details by Class &amp; Accounts'!BK$18, 'E2 Allocators'!$B$15:$W$15, 0),FALSE)*$E89)</f>
        <v>0</v>
      </c>
      <c r="BL89" s="2186">
        <f>IF(ISERROR(VLOOKUP(VLOOKUP($A89, 'E4 TB Allocation Details'!$A$18:$L$214, MATCH("Misc ID", 'E4 TB Allocation Details'!$A$18:$L$18, 0),FALSE), 'E2 Allocators'!$B$15:$W$358, MATCH('O5 Details by Class &amp; Accounts'!BL$18, 'E2 Allocators'!$B$15:$W$15, 0),FALSE)*$E89), 0, VLOOKUP(VLOOKUP($A89, 'E4 TB Allocation Details'!$A$18:$L$214, MATCH("Misc ID", 'E4 TB Allocation Details'!$A$18:$L$18, 0),FALSE), 'E2 Allocators'!$B$15:$W$358, MATCH('O5 Details by Class &amp; Accounts'!BL$18, 'E2 Allocators'!$B$15:$W$15, 0),FALSE)*$E89)</f>
        <v>0</v>
      </c>
      <c r="BM89" s="2186">
        <f>IF(ISERROR(VLOOKUP(VLOOKUP($A89, 'E4 TB Allocation Details'!$A$18:$L$214, MATCH("Misc ID", 'E4 TB Allocation Details'!$A$18:$L$18, 0),FALSE), 'E2 Allocators'!$B$15:$W$358, MATCH('O5 Details by Class &amp; Accounts'!BM$18, 'E2 Allocators'!$B$15:$W$15, 0),FALSE)*$E89), 0, VLOOKUP(VLOOKUP($A89, 'E4 TB Allocation Details'!$A$18:$L$214, MATCH("Misc ID", 'E4 TB Allocation Details'!$A$18:$L$18, 0),FALSE), 'E2 Allocators'!$B$15:$W$358, MATCH('O5 Details by Class &amp; Accounts'!BM$18, 'E2 Allocators'!$B$15:$W$15, 0),FALSE)*$E89)</f>
        <v>0</v>
      </c>
      <c r="BN89" s="2186">
        <f>IF(ISERROR(VLOOKUP(VLOOKUP($A89, 'E4 TB Allocation Details'!$A$18:$L$214, MATCH("Misc ID", 'E4 TB Allocation Details'!$A$18:$L$18, 0),FALSE), 'E2 Allocators'!$B$15:$W$358, MATCH('O5 Details by Class &amp; Accounts'!BN$18, 'E2 Allocators'!$B$15:$W$15, 0),FALSE)*$E89), 0, VLOOKUP(VLOOKUP($A89, 'E4 TB Allocation Details'!$A$18:$L$214, MATCH("Misc ID", 'E4 TB Allocation Details'!$A$18:$L$18, 0),FALSE), 'E2 Allocators'!$B$15:$W$358, MATCH('O5 Details by Class &amp; Accounts'!BN$18, 'E2 Allocators'!$B$15:$W$15, 0),FALSE)*$E89)</f>
        <v>0</v>
      </c>
      <c r="BO89" s="2186">
        <f>IF(ISERROR(VLOOKUP(VLOOKUP($A89, 'E4 TB Allocation Details'!$A$18:$L$214, MATCH("Misc ID", 'E4 TB Allocation Details'!$A$18:$L$18, 0),FALSE), 'E2 Allocators'!$B$15:$W$358, MATCH('O5 Details by Class &amp; Accounts'!BO$18, 'E2 Allocators'!$B$15:$W$15, 0),FALSE)*$E89), 0, VLOOKUP(VLOOKUP($A89, 'E4 TB Allocation Details'!$A$18:$L$214, MATCH("Misc ID", 'E4 TB Allocation Details'!$A$18:$L$18, 0),FALSE), 'E2 Allocators'!$B$15:$W$358, MATCH('O5 Details by Class &amp; Accounts'!BO$18, 'E2 Allocators'!$B$15:$W$15, 0),FALSE)*$E89)</f>
        <v>0</v>
      </c>
      <c r="BP89" s="2186">
        <f>IF(ISERROR(VLOOKUP(VLOOKUP($A89, 'E4 TB Allocation Details'!$A$18:$L$214, MATCH("Misc ID", 'E4 TB Allocation Details'!$A$18:$L$18, 0),FALSE), 'E2 Allocators'!$B$15:$W$358, MATCH('O5 Details by Class &amp; Accounts'!BP$18, 'E2 Allocators'!$B$15:$W$15, 0),FALSE)*$E89), 0, VLOOKUP(VLOOKUP($A89, 'E4 TB Allocation Details'!$A$18:$L$214, MATCH("Misc ID", 'E4 TB Allocation Details'!$A$18:$L$18, 0),FALSE), 'E2 Allocators'!$B$15:$W$358, MATCH('O5 Details by Class &amp; Accounts'!BP$18, 'E2 Allocators'!$B$15:$W$15, 0),FALSE)*$E89)</f>
        <v>0</v>
      </c>
      <c r="BQ89" s="2186">
        <f>IF(ISERROR(VLOOKUP(VLOOKUP($A89, 'E4 TB Allocation Details'!$A$18:$L$214, MATCH("Misc ID", 'E4 TB Allocation Details'!$A$18:$L$18, 0),FALSE), 'E2 Allocators'!$B$15:$W$358, MATCH('O5 Details by Class &amp; Accounts'!BQ$18, 'E2 Allocators'!$B$15:$W$15, 0),FALSE)*$E89), 0, VLOOKUP(VLOOKUP($A89, 'E4 TB Allocation Details'!$A$18:$L$214, MATCH("Misc ID", 'E4 TB Allocation Details'!$A$18:$L$18, 0),FALSE), 'E2 Allocators'!$B$15:$W$358, MATCH('O5 Details by Class &amp; Accounts'!BQ$18, 'E2 Allocators'!$B$15:$W$15, 0),FALSE)*$E89)</f>
        <v>0</v>
      </c>
      <c r="BR89" s="2186">
        <f>IF(ISERROR(VLOOKUP(VLOOKUP($A89, 'E4 TB Allocation Details'!$A$18:$L$214, MATCH("Misc ID", 'E4 TB Allocation Details'!$A$18:$L$18, 0),FALSE), 'E2 Allocators'!$B$15:$W$358, MATCH('O5 Details by Class &amp; Accounts'!BR$18, 'E2 Allocators'!$B$15:$W$15, 0),FALSE)*$E89), 0, VLOOKUP(VLOOKUP($A89, 'E4 TB Allocation Details'!$A$18:$L$214, MATCH("Misc ID", 'E4 TB Allocation Details'!$A$18:$L$18, 0),FALSE), 'E2 Allocators'!$B$15:$W$358, MATCH('O5 Details by Class &amp; Accounts'!BR$18, 'E2 Allocators'!$B$15:$W$15, 0),FALSE)*$E89)</f>
        <v>0</v>
      </c>
      <c r="BS89" s="2186">
        <f t="shared" si="18"/>
        <v>0</v>
      </c>
      <c r="BT89" s="2186">
        <f>IF(ISERROR(VLOOKUP(VLOOKUP($A89, 'E4 TB Allocation Details'!$A$18:$L$214, MATCH("A &amp; G ID", 'E4 TB Allocation Details'!$A$18:$L$18, 0),FALSE), 'E2 Allocators'!$B$15:$W$358, MATCH('O5 Details by Class &amp; Accounts'!BT$18, 'E2 Allocators'!$B$15:$W$15, 0),FALSE)*$E89), 0, VLOOKUP(VLOOKUP($A89, 'E4 TB Allocation Details'!$A$18:$L$214, MATCH("A &amp; G ID", 'E4 TB Allocation Details'!$A$18:$L$18, 0),FALSE), 'E2 Allocators'!$B$15:$W$358, MATCH('O5 Details by Class &amp; Accounts'!BT$18, 'E2 Allocators'!$B$15:$W$15, 0),FALSE)*$E89)</f>
        <v>0</v>
      </c>
      <c r="BU89" s="2186">
        <f>IF(ISERROR(VLOOKUP(VLOOKUP($A89, 'E4 TB Allocation Details'!$A$18:$L$214, MATCH("A &amp; G ID", 'E4 TB Allocation Details'!$A$18:$L$18, 0),FALSE), 'E2 Allocators'!$B$15:$W$358, MATCH('O5 Details by Class &amp; Accounts'!BU$18, 'E2 Allocators'!$B$15:$W$15, 0),FALSE)*$E89), 0, VLOOKUP(VLOOKUP($A89, 'E4 TB Allocation Details'!$A$18:$L$214, MATCH("A &amp; G ID", 'E4 TB Allocation Details'!$A$18:$L$18, 0),FALSE), 'E2 Allocators'!$B$15:$W$358, MATCH('O5 Details by Class &amp; Accounts'!BU$18, 'E2 Allocators'!$B$15:$W$15, 0),FALSE)*$E89)</f>
        <v>0</v>
      </c>
      <c r="BV89" s="2186">
        <f>IF(ISERROR(VLOOKUP(VLOOKUP($A89, 'E4 TB Allocation Details'!$A$18:$L$214, MATCH("A &amp; G ID", 'E4 TB Allocation Details'!$A$18:$L$18, 0),FALSE), 'E2 Allocators'!$B$15:$W$358, MATCH('O5 Details by Class &amp; Accounts'!BV$18, 'E2 Allocators'!$B$15:$W$15, 0),FALSE)*$E89), 0, VLOOKUP(VLOOKUP($A89, 'E4 TB Allocation Details'!$A$18:$L$214, MATCH("A &amp; G ID", 'E4 TB Allocation Details'!$A$18:$L$18, 0),FALSE), 'E2 Allocators'!$B$15:$W$358, MATCH('O5 Details by Class &amp; Accounts'!BV$18, 'E2 Allocators'!$B$15:$W$15, 0),FALSE)*$E89)</f>
        <v>0</v>
      </c>
      <c r="BW89" s="2186">
        <f>IF(ISERROR(VLOOKUP(VLOOKUP($A89, 'E4 TB Allocation Details'!$A$18:$L$214, MATCH("A &amp; G ID", 'E4 TB Allocation Details'!$A$18:$L$18, 0),FALSE), 'E2 Allocators'!$B$15:$W$358, MATCH('O5 Details by Class &amp; Accounts'!BW$18, 'E2 Allocators'!$B$15:$W$15, 0),FALSE)*$E89), 0, VLOOKUP(VLOOKUP($A89, 'E4 TB Allocation Details'!$A$18:$L$214, MATCH("A &amp; G ID", 'E4 TB Allocation Details'!$A$18:$L$18, 0),FALSE), 'E2 Allocators'!$B$15:$W$358, MATCH('O5 Details by Class &amp; Accounts'!BW$18, 'E2 Allocators'!$B$15:$W$15, 0),FALSE)*$E89)</f>
        <v>0</v>
      </c>
      <c r="BX89" s="2186">
        <f>IF(ISERROR(VLOOKUP(VLOOKUP($A89, 'E4 TB Allocation Details'!$A$18:$L$214, MATCH("A &amp; G ID", 'E4 TB Allocation Details'!$A$18:$L$18, 0),FALSE), 'E2 Allocators'!$B$15:$W$358, MATCH('O5 Details by Class &amp; Accounts'!BX$18, 'E2 Allocators'!$B$15:$W$15, 0),FALSE)*$E89), 0, VLOOKUP(VLOOKUP($A89, 'E4 TB Allocation Details'!$A$18:$L$214, MATCH("A &amp; G ID", 'E4 TB Allocation Details'!$A$18:$L$18, 0),FALSE), 'E2 Allocators'!$B$15:$W$358, MATCH('O5 Details by Class &amp; Accounts'!BX$18, 'E2 Allocators'!$B$15:$W$15, 0),FALSE)*$E89)</f>
        <v>0</v>
      </c>
      <c r="BY89" s="2186">
        <f>IF(ISERROR(VLOOKUP(VLOOKUP($A89, 'E4 TB Allocation Details'!$A$18:$L$214, MATCH("A &amp; G ID", 'E4 TB Allocation Details'!$A$18:$L$18, 0),FALSE), 'E2 Allocators'!$B$15:$W$358, MATCH('O5 Details by Class &amp; Accounts'!BY$18, 'E2 Allocators'!$B$15:$W$15, 0),FALSE)*$E89), 0, VLOOKUP(VLOOKUP($A89, 'E4 TB Allocation Details'!$A$18:$L$214, MATCH("A &amp; G ID", 'E4 TB Allocation Details'!$A$18:$L$18, 0),FALSE), 'E2 Allocators'!$B$15:$W$358, MATCH('O5 Details by Class &amp; Accounts'!BY$18, 'E2 Allocators'!$B$15:$W$15, 0),FALSE)*$E89)</f>
        <v>0</v>
      </c>
      <c r="BZ89" s="2186">
        <f>IF(ISERROR(VLOOKUP(VLOOKUP($A89, 'E4 TB Allocation Details'!$A$18:$L$214, MATCH("A &amp; G ID", 'E4 TB Allocation Details'!$A$18:$L$18, 0),FALSE), 'E2 Allocators'!$B$15:$W$358, MATCH('O5 Details by Class &amp; Accounts'!BZ$18, 'E2 Allocators'!$B$15:$W$15, 0),FALSE)*$E89), 0, VLOOKUP(VLOOKUP($A89, 'E4 TB Allocation Details'!$A$18:$L$214, MATCH("A &amp; G ID", 'E4 TB Allocation Details'!$A$18:$L$18, 0),FALSE), 'E2 Allocators'!$B$15:$W$358, MATCH('O5 Details by Class &amp; Accounts'!BZ$18, 'E2 Allocators'!$B$15:$W$15, 0),FALSE)*$E89)</f>
        <v>0</v>
      </c>
      <c r="CA89" s="2186">
        <f>IF(ISERROR(VLOOKUP(VLOOKUP($A89, 'E4 TB Allocation Details'!$A$18:$L$214, MATCH("A &amp; G ID", 'E4 TB Allocation Details'!$A$18:$L$18, 0),FALSE), 'E2 Allocators'!$B$15:$W$358, MATCH('O5 Details by Class &amp; Accounts'!CA$18, 'E2 Allocators'!$B$15:$W$15, 0),FALSE)*$E89), 0, VLOOKUP(VLOOKUP($A89, 'E4 TB Allocation Details'!$A$18:$L$214, MATCH("A &amp; G ID", 'E4 TB Allocation Details'!$A$18:$L$18, 0),FALSE), 'E2 Allocators'!$B$15:$W$358, MATCH('O5 Details by Class &amp; Accounts'!CA$18, 'E2 Allocators'!$B$15:$W$15, 0),FALSE)*$E89)</f>
        <v>0</v>
      </c>
      <c r="CB89" s="2186">
        <f>IF(ISERROR(VLOOKUP(VLOOKUP($A89, 'E4 TB Allocation Details'!$A$18:$L$214, MATCH("A &amp; G ID", 'E4 TB Allocation Details'!$A$18:$L$18, 0),FALSE), 'E2 Allocators'!$B$15:$W$358, MATCH('O5 Details by Class &amp; Accounts'!CB$18, 'E2 Allocators'!$B$15:$W$15, 0),FALSE)*$E89), 0, VLOOKUP(VLOOKUP($A89, 'E4 TB Allocation Details'!$A$18:$L$214, MATCH("A &amp; G ID", 'E4 TB Allocation Details'!$A$18:$L$18, 0),FALSE), 'E2 Allocators'!$B$15:$W$358, MATCH('O5 Details by Class &amp; Accounts'!CB$18, 'E2 Allocators'!$B$15:$W$15, 0),FALSE)*$E89)</f>
        <v>0</v>
      </c>
      <c r="CC89" s="2186">
        <f>IF(ISERROR(VLOOKUP(VLOOKUP($A89, 'E4 TB Allocation Details'!$A$18:$L$214, MATCH("A &amp; G ID", 'E4 TB Allocation Details'!$A$18:$L$18, 0),FALSE), 'E2 Allocators'!$B$15:$W$358, MATCH('O5 Details by Class &amp; Accounts'!CC$18, 'E2 Allocators'!$B$15:$W$15, 0),FALSE)*$E89), 0, VLOOKUP(VLOOKUP($A89, 'E4 TB Allocation Details'!$A$18:$L$214, MATCH("A &amp; G ID", 'E4 TB Allocation Details'!$A$18:$L$18, 0),FALSE), 'E2 Allocators'!$B$15:$W$358, MATCH('O5 Details by Class &amp; Accounts'!CC$18, 'E2 Allocators'!$B$15:$W$15, 0),FALSE)*$E89)</f>
        <v>0</v>
      </c>
      <c r="CD89" s="2186">
        <f>IF(ISERROR(VLOOKUP(VLOOKUP($A89, 'E4 TB Allocation Details'!$A$18:$L$214, MATCH("A &amp; G ID", 'E4 TB Allocation Details'!$A$18:$L$18, 0),FALSE), 'E2 Allocators'!$B$15:$W$358, MATCH('O5 Details by Class &amp; Accounts'!CD$18, 'E2 Allocators'!$B$15:$W$15, 0),FALSE)*$E89), 0, VLOOKUP(VLOOKUP($A89, 'E4 TB Allocation Details'!$A$18:$L$214, MATCH("A &amp; G ID", 'E4 TB Allocation Details'!$A$18:$L$18, 0),FALSE), 'E2 Allocators'!$B$15:$W$358, MATCH('O5 Details by Class &amp; Accounts'!CD$18, 'E2 Allocators'!$B$15:$W$15, 0),FALSE)*$E89)</f>
        <v>0</v>
      </c>
      <c r="CE89" s="2186">
        <f>IF(ISERROR(VLOOKUP(VLOOKUP($A89, 'E4 TB Allocation Details'!$A$18:$L$214, MATCH("A &amp; G ID", 'E4 TB Allocation Details'!$A$18:$L$18, 0),FALSE), 'E2 Allocators'!$B$15:$W$358, MATCH('O5 Details by Class &amp; Accounts'!CE$18, 'E2 Allocators'!$B$15:$W$15, 0),FALSE)*$E89), 0, VLOOKUP(VLOOKUP($A89, 'E4 TB Allocation Details'!$A$18:$L$214, MATCH("A &amp; G ID", 'E4 TB Allocation Details'!$A$18:$L$18, 0),FALSE), 'E2 Allocators'!$B$15:$W$358, MATCH('O5 Details by Class &amp; Accounts'!CE$18, 'E2 Allocators'!$B$15:$W$15, 0),FALSE)*$E89)</f>
        <v>0</v>
      </c>
      <c r="CF89" s="2186">
        <f>IF(ISERROR(VLOOKUP(VLOOKUP($A89, 'E4 TB Allocation Details'!$A$18:$L$214, MATCH("A &amp; G ID", 'E4 TB Allocation Details'!$A$18:$L$18, 0),FALSE), 'E2 Allocators'!$B$15:$W$358, MATCH('O5 Details by Class &amp; Accounts'!CF$18, 'E2 Allocators'!$B$15:$W$15, 0),FALSE)*$E89), 0, VLOOKUP(VLOOKUP($A89, 'E4 TB Allocation Details'!$A$18:$L$214, MATCH("A &amp; G ID", 'E4 TB Allocation Details'!$A$18:$L$18, 0),FALSE), 'E2 Allocators'!$B$15:$W$358, MATCH('O5 Details by Class &amp; Accounts'!CF$18, 'E2 Allocators'!$B$15:$W$15, 0),FALSE)*$E89)</f>
        <v>0</v>
      </c>
      <c r="CG89" s="2186">
        <f>IF(ISERROR(VLOOKUP(VLOOKUP($A89, 'E4 TB Allocation Details'!$A$18:$L$214, MATCH("A &amp; G ID", 'E4 TB Allocation Details'!$A$18:$L$18, 0),FALSE), 'E2 Allocators'!$B$15:$W$358, MATCH('O5 Details by Class &amp; Accounts'!CG$18, 'E2 Allocators'!$B$15:$W$15, 0),FALSE)*$E89), 0, VLOOKUP(VLOOKUP($A89, 'E4 TB Allocation Details'!$A$18:$L$214, MATCH("A &amp; G ID", 'E4 TB Allocation Details'!$A$18:$L$18, 0),FALSE), 'E2 Allocators'!$B$15:$W$358, MATCH('O5 Details by Class &amp; Accounts'!CG$18, 'E2 Allocators'!$B$15:$W$15, 0),FALSE)*$E89)</f>
        <v>0</v>
      </c>
      <c r="CH89" s="2186">
        <f>IF(ISERROR(VLOOKUP(VLOOKUP($A89, 'E4 TB Allocation Details'!$A$18:$L$214, MATCH("A &amp; G ID", 'E4 TB Allocation Details'!$A$18:$L$18, 0),FALSE), 'E2 Allocators'!$B$15:$W$358, MATCH('O5 Details by Class &amp; Accounts'!CH$18, 'E2 Allocators'!$B$15:$W$15, 0),FALSE)*$E89), 0, VLOOKUP(VLOOKUP($A89, 'E4 TB Allocation Details'!$A$18:$L$214, MATCH("A &amp; G ID", 'E4 TB Allocation Details'!$A$18:$L$18, 0),FALSE), 'E2 Allocators'!$B$15:$W$358, MATCH('O5 Details by Class &amp; Accounts'!CH$18, 'E2 Allocators'!$B$15:$W$15, 0),FALSE)*$E89)</f>
        <v>0</v>
      </c>
      <c r="CI89" s="2186">
        <f>IF(ISERROR(VLOOKUP(VLOOKUP($A89, 'E4 TB Allocation Details'!$A$18:$L$214, MATCH("A &amp; G ID", 'E4 TB Allocation Details'!$A$18:$L$18, 0),FALSE), 'E2 Allocators'!$B$15:$W$358, MATCH('O5 Details by Class &amp; Accounts'!CI$18, 'E2 Allocators'!$B$15:$W$15, 0),FALSE)*$E89), 0, VLOOKUP(VLOOKUP($A89, 'E4 TB Allocation Details'!$A$18:$L$214, MATCH("A &amp; G ID", 'E4 TB Allocation Details'!$A$18:$L$18, 0),FALSE), 'E2 Allocators'!$B$15:$W$358, MATCH('O5 Details by Class &amp; Accounts'!CI$18, 'E2 Allocators'!$B$15:$W$15, 0),FALSE)*$E89)</f>
        <v>0</v>
      </c>
      <c r="CJ89" s="2186">
        <f>IF(ISERROR(VLOOKUP(VLOOKUP($A89, 'E4 TB Allocation Details'!$A$18:$L$214, MATCH("A &amp; G ID", 'E4 TB Allocation Details'!$A$18:$L$18, 0),FALSE), 'E2 Allocators'!$B$15:$W$358, MATCH('O5 Details by Class &amp; Accounts'!CJ$18, 'E2 Allocators'!$B$15:$W$15, 0),FALSE)*$E89), 0, VLOOKUP(VLOOKUP($A89, 'E4 TB Allocation Details'!$A$18:$L$214, MATCH("A &amp; G ID", 'E4 TB Allocation Details'!$A$18:$L$18, 0),FALSE), 'E2 Allocators'!$B$15:$W$358, MATCH('O5 Details by Class &amp; Accounts'!CJ$18, 'E2 Allocators'!$B$15:$W$15, 0),FALSE)*$E89)</f>
        <v>0</v>
      </c>
      <c r="CK89" s="2186">
        <f>IF(ISERROR(VLOOKUP(VLOOKUP($A89, 'E4 TB Allocation Details'!$A$18:$L$214, MATCH("A &amp; G ID", 'E4 TB Allocation Details'!$A$18:$L$18, 0),FALSE), 'E2 Allocators'!$B$15:$W$358, MATCH('O5 Details by Class &amp; Accounts'!CK$18, 'E2 Allocators'!$B$15:$W$15, 0),FALSE)*$E89), 0, VLOOKUP(VLOOKUP($A89, 'E4 TB Allocation Details'!$A$18:$L$214, MATCH("A &amp; G ID", 'E4 TB Allocation Details'!$A$18:$L$18, 0),FALSE), 'E2 Allocators'!$B$15:$W$358, MATCH('O5 Details by Class &amp; Accounts'!CK$18, 'E2 Allocators'!$B$15:$W$15, 0),FALSE)*$E89)</f>
        <v>0</v>
      </c>
      <c r="CL89" s="2186">
        <f>IF(ISERROR(VLOOKUP(VLOOKUP($A89, 'E4 TB Allocation Details'!$A$18:$L$214, MATCH("A &amp; G ID", 'E4 TB Allocation Details'!$A$18:$L$18, 0),FALSE), 'E2 Allocators'!$B$15:$W$358, MATCH('O5 Details by Class &amp; Accounts'!CL$18, 'E2 Allocators'!$B$15:$W$15, 0),FALSE)*$E89), 0, VLOOKUP(VLOOKUP($A89, 'E4 TB Allocation Details'!$A$18:$L$214, MATCH("A &amp; G ID", 'E4 TB Allocation Details'!$A$18:$L$18, 0),FALSE), 'E2 Allocators'!$B$15:$W$358, MATCH('O5 Details by Class &amp; Accounts'!CL$18, 'E2 Allocators'!$B$15:$W$15, 0),FALSE)*$E89)</f>
        <v>0</v>
      </c>
      <c r="CM89" s="2186">
        <f>IF(ISERROR(VLOOKUP(VLOOKUP($A89, 'E4 TB Allocation Details'!$A$18:$L$214, MATCH("A &amp; G ID", 'E4 TB Allocation Details'!$A$18:$L$18, 0),FALSE), 'E2 Allocators'!$B$15:$W$358, MATCH('O5 Details by Class &amp; Accounts'!CM$18, 'E2 Allocators'!$B$15:$W$15, 0),FALSE)*$E89), 0, VLOOKUP(VLOOKUP($A89, 'E4 TB Allocation Details'!$A$18:$L$214, MATCH("A &amp; G ID", 'E4 TB Allocation Details'!$A$18:$L$18, 0),FALSE), 'E2 Allocators'!$B$15:$W$358, MATCH('O5 Details by Class &amp; Accounts'!CM$18, 'E2 Allocators'!$B$15:$W$15, 0),FALSE)*$E89)</f>
        <v>0</v>
      </c>
      <c r="CN89" s="2186">
        <f t="shared" si="16"/>
        <v>0</v>
      </c>
      <c r="CO89" s="2187">
        <f t="shared" si="19"/>
        <v>0</v>
      </c>
      <c r="CQ89" s="1625" t="s">
        <v>1274</v>
      </c>
    </row>
    <row r="90" spans="1:95" s="54" customFormat="1" ht="12.75" x14ac:dyDescent="0.2">
      <c r="A90" s="994">
        <v>4205</v>
      </c>
      <c r="B90" s="995" t="s">
        <v>525</v>
      </c>
      <c r="C90" s="2184">
        <f>IF(ISERROR(VLOOKUP($A90,'I3 TB Data'!$A$19:$H$483,MATCH('O5 Details by Class &amp; Accounts'!$C$18, 'I3 TB Data'!$A$19:$H$19,0),0)), 0, VLOOKUP($A90,'I3 TB Data'!$A$19:$H$483,MATCH('O5 Details by Class &amp; Accounts'!$C$18,'I3 TB Data'!$A$19:$H$19,0),0))</f>
        <v>0</v>
      </c>
      <c r="D90" s="2186"/>
      <c r="E90" s="2184">
        <f t="shared" si="17"/>
        <v>0</v>
      </c>
      <c r="F90" s="2186">
        <f>IF(ISERROR(VLOOKUP($A90, 'E1 Categorization'!A33:E124, MATCH("Customer Component", 'E1 Categorization'!$A$33:$E$33,0), 0)), 0, IF(VLOOKUP($A90, 'E1 Categorization'!A33:E124, MATCH("Customer Component", 'E1 Categorization'!$A$33:$E$33,0), 0)=0, 'O5 Details by Class &amp; Accounts'!$E90, IF(AND(VLOOKUP($A90, 'E1 Categorization'!A33:E124, MATCH("Customer Component", 'E1 Categorization'!$A$33:$E$33,0), 0) &gt;0, VLOOKUP($A90, 'E1 Categorization'!A33:E124, MATCH("Customer Component", 'E1 Categorization'!$A$33:$E$33,0), 0)&lt;1), 'O5 Details by Class &amp; Accounts'!$E90*(1-VLOOKUP($A90, 'E1 Categorization'!A33:E124, MATCH("Customer Component", 'E1 Categorization'!$A$33:$E$33,0), 0)), 0)))</f>
        <v>0</v>
      </c>
      <c r="G90" s="2186">
        <f>IF(ISERROR(VLOOKUP($A90, 'E1 Categorization'!A33:E124, MATCH("Customer Component", 'E1 Categorization'!$A$33:$E$33,0), 0)),0, IF(VLOOKUP($A90, 'E1 Categorization'!A33:E124, MATCH("Customer Component", 'E1 Categorization'!$A$33:$E$33,0), 0)=0, 0, IF(AND(VLOOKUP($A90, 'E1 Categorization'!A33:E124, MATCH("Customer Component", 'E1 Categorization'!$A$33:$E$33,0), 0) &gt;0, VLOOKUP($A90, 'E1 Categorization'!A33:E124, MATCH("Customer Component", 'E1 Categorization'!$A$33:$E$33,0), 0)&lt;1), 'O5 Details by Class &amp; Accounts'!$E90*(VLOOKUP($A90, 'E1 Categorization'!A33:E124, MATCH("Customer Component", 'E1 Categorization'!$A$33:$E$33,0), 0)), 'O5 Details by Class &amp; Accounts'!$E90)))</f>
        <v>0</v>
      </c>
      <c r="H90" s="2186">
        <f t="shared" ref="H90:H113" si="20">F90+G90</f>
        <v>0</v>
      </c>
      <c r="I90" s="2186">
        <f>IF(ISERROR(VLOOKUP(VLOOKUP($A90, 'E4 TB Allocation Details'!$A$18:$L$214, MATCH("Demand ID", 'E4 TB Allocation Details'!$A$18:$L$18, 0),FALSE), 'E2 Allocators'!$B$15:$W$358, MATCH('O5 Details by Class &amp; Accounts'!I$18, 'E2 Allocators'!$B$15:$W$15, 0),FALSE)*$F90), 0, VLOOKUP(VLOOKUP($A90, 'E4 TB Allocation Details'!$A$18:$L$214, MATCH("Demand ID", 'E4 TB Allocation Details'!$A$18:$L$18, 0),FALSE), 'E2 Allocators'!$B$15:$W$358, MATCH('O5 Details by Class &amp; Accounts'!I$18, 'E2 Allocators'!$B$15:$W$15, 0),FALSE)*$F90)</f>
        <v>0</v>
      </c>
      <c r="J90" s="2186">
        <f>IF(ISERROR(VLOOKUP(VLOOKUP($A90, 'E4 TB Allocation Details'!$A$18:$L$214, MATCH("Demand ID", 'E4 TB Allocation Details'!$A$18:$L$18, 0),FALSE), 'E2 Allocators'!$B$15:$W$358, MATCH('O5 Details by Class &amp; Accounts'!J$18, 'E2 Allocators'!$B$15:$W$15, 0),FALSE)*$F90), 0, VLOOKUP(VLOOKUP($A90, 'E4 TB Allocation Details'!$A$18:$L$214, MATCH("Demand ID", 'E4 TB Allocation Details'!$A$18:$L$18, 0),FALSE), 'E2 Allocators'!$B$15:$W$358, MATCH('O5 Details by Class &amp; Accounts'!J$18, 'E2 Allocators'!$B$15:$W$15, 0),FALSE)*$F90)</f>
        <v>0</v>
      </c>
      <c r="K90" s="2186">
        <f>IF(ISERROR(VLOOKUP(VLOOKUP($A90, 'E4 TB Allocation Details'!$A$18:$L$214, MATCH("Demand ID", 'E4 TB Allocation Details'!$A$18:$L$18, 0),FALSE), 'E2 Allocators'!$B$15:$W$358, MATCH('O5 Details by Class &amp; Accounts'!K$18, 'E2 Allocators'!$B$15:$W$15, 0),FALSE)*$F90), 0, VLOOKUP(VLOOKUP($A90, 'E4 TB Allocation Details'!$A$18:$L$214, MATCH("Demand ID", 'E4 TB Allocation Details'!$A$18:$L$18, 0),FALSE), 'E2 Allocators'!$B$15:$W$358, MATCH('O5 Details by Class &amp; Accounts'!K$18, 'E2 Allocators'!$B$15:$W$15, 0),FALSE)*$F90)</f>
        <v>0</v>
      </c>
      <c r="L90" s="2186">
        <f>IF(ISERROR(VLOOKUP(VLOOKUP($A90, 'E4 TB Allocation Details'!$A$18:$L$214, MATCH("Demand ID", 'E4 TB Allocation Details'!$A$18:$L$18, 0),FALSE), 'E2 Allocators'!$B$15:$W$358, MATCH('O5 Details by Class &amp; Accounts'!L$18, 'E2 Allocators'!$B$15:$W$15, 0),FALSE)*$F90), 0, VLOOKUP(VLOOKUP($A90, 'E4 TB Allocation Details'!$A$18:$L$214, MATCH("Demand ID", 'E4 TB Allocation Details'!$A$18:$L$18, 0),FALSE), 'E2 Allocators'!$B$15:$W$358, MATCH('O5 Details by Class &amp; Accounts'!L$18, 'E2 Allocators'!$B$15:$W$15, 0),FALSE)*$F90)</f>
        <v>0</v>
      </c>
      <c r="M90" s="2186">
        <f>IF(ISERROR(VLOOKUP(VLOOKUP($A90, 'E4 TB Allocation Details'!$A$18:$L$214, MATCH("Demand ID", 'E4 TB Allocation Details'!$A$18:$L$18, 0),FALSE), 'E2 Allocators'!$B$15:$W$358, MATCH('O5 Details by Class &amp; Accounts'!M$18, 'E2 Allocators'!$B$15:$W$15, 0),FALSE)*$F90), 0, VLOOKUP(VLOOKUP($A90, 'E4 TB Allocation Details'!$A$18:$L$214, MATCH("Demand ID", 'E4 TB Allocation Details'!$A$18:$L$18, 0),FALSE), 'E2 Allocators'!$B$15:$W$358, MATCH('O5 Details by Class &amp; Accounts'!M$18, 'E2 Allocators'!$B$15:$W$15, 0),FALSE)*$F90)</f>
        <v>0</v>
      </c>
      <c r="N90" s="2186">
        <f>IF(ISERROR(VLOOKUP(VLOOKUP($A90, 'E4 TB Allocation Details'!$A$18:$L$214, MATCH("Demand ID", 'E4 TB Allocation Details'!$A$18:$L$18, 0),FALSE), 'E2 Allocators'!$B$15:$W$358, MATCH('O5 Details by Class &amp; Accounts'!N$18, 'E2 Allocators'!$B$15:$W$15, 0),FALSE)*$F90), 0, VLOOKUP(VLOOKUP($A90, 'E4 TB Allocation Details'!$A$18:$L$214, MATCH("Demand ID", 'E4 TB Allocation Details'!$A$18:$L$18, 0),FALSE), 'E2 Allocators'!$B$15:$W$358, MATCH('O5 Details by Class &amp; Accounts'!N$18, 'E2 Allocators'!$B$15:$W$15, 0),FALSE)*$F90)</f>
        <v>0</v>
      </c>
      <c r="O90" s="2186">
        <f>IF(ISERROR(VLOOKUP(VLOOKUP($A90, 'E4 TB Allocation Details'!$A$18:$L$214, MATCH("Demand ID", 'E4 TB Allocation Details'!$A$18:$L$18, 0),FALSE), 'E2 Allocators'!$B$15:$W$358, MATCH('O5 Details by Class &amp; Accounts'!O$18, 'E2 Allocators'!$B$15:$W$15, 0),FALSE)*$F90), 0, VLOOKUP(VLOOKUP($A90, 'E4 TB Allocation Details'!$A$18:$L$214, MATCH("Demand ID", 'E4 TB Allocation Details'!$A$18:$L$18, 0),FALSE), 'E2 Allocators'!$B$15:$W$358, MATCH('O5 Details by Class &amp; Accounts'!O$18, 'E2 Allocators'!$B$15:$W$15, 0),FALSE)*$F90)</f>
        <v>0</v>
      </c>
      <c r="P90" s="2186">
        <f>IF(ISERROR(VLOOKUP(VLOOKUP($A90, 'E4 TB Allocation Details'!$A$18:$L$214, MATCH("Demand ID", 'E4 TB Allocation Details'!$A$18:$L$18, 0),FALSE), 'E2 Allocators'!$B$15:$W$358, MATCH('O5 Details by Class &amp; Accounts'!P$18, 'E2 Allocators'!$B$15:$W$15, 0),FALSE)*$F90), 0, VLOOKUP(VLOOKUP($A90, 'E4 TB Allocation Details'!$A$18:$L$214, MATCH("Demand ID", 'E4 TB Allocation Details'!$A$18:$L$18, 0),FALSE), 'E2 Allocators'!$B$15:$W$358, MATCH('O5 Details by Class &amp; Accounts'!P$18, 'E2 Allocators'!$B$15:$W$15, 0),FALSE)*$F90)</f>
        <v>0</v>
      </c>
      <c r="Q90" s="2186">
        <f>IF(ISERROR(VLOOKUP(VLOOKUP($A90, 'E4 TB Allocation Details'!$A$18:$L$214, MATCH("Demand ID", 'E4 TB Allocation Details'!$A$18:$L$18, 0),FALSE), 'E2 Allocators'!$B$15:$W$358, MATCH('O5 Details by Class &amp; Accounts'!Q$18, 'E2 Allocators'!$B$15:$W$15, 0),FALSE)*$F90), 0, VLOOKUP(VLOOKUP($A90, 'E4 TB Allocation Details'!$A$18:$L$214, MATCH("Demand ID", 'E4 TB Allocation Details'!$A$18:$L$18, 0),FALSE), 'E2 Allocators'!$B$15:$W$358, MATCH('O5 Details by Class &amp; Accounts'!Q$18, 'E2 Allocators'!$B$15:$W$15, 0),FALSE)*$F90)</f>
        <v>0</v>
      </c>
      <c r="R90" s="2186">
        <f>IF(ISERROR(VLOOKUP(VLOOKUP($A90, 'E4 TB Allocation Details'!$A$18:$L$214, MATCH("Demand ID", 'E4 TB Allocation Details'!$A$18:$L$18, 0),FALSE), 'E2 Allocators'!$B$15:$W$358, MATCH('O5 Details by Class &amp; Accounts'!R$18, 'E2 Allocators'!$B$15:$W$15, 0),FALSE)*$F90), 0, VLOOKUP(VLOOKUP($A90, 'E4 TB Allocation Details'!$A$18:$L$214, MATCH("Demand ID", 'E4 TB Allocation Details'!$A$18:$L$18, 0),FALSE), 'E2 Allocators'!$B$15:$W$358, MATCH('O5 Details by Class &amp; Accounts'!R$18, 'E2 Allocators'!$B$15:$W$15, 0),FALSE)*$F90)</f>
        <v>0</v>
      </c>
      <c r="S90" s="2186">
        <f>IF(ISERROR(VLOOKUP(VLOOKUP($A90, 'E4 TB Allocation Details'!$A$18:$L$214, MATCH("Demand ID", 'E4 TB Allocation Details'!$A$18:$L$18, 0),FALSE), 'E2 Allocators'!$B$15:$W$358, MATCH('O5 Details by Class &amp; Accounts'!S$18, 'E2 Allocators'!$B$15:$W$15, 0),FALSE)*$F90), 0, VLOOKUP(VLOOKUP($A90, 'E4 TB Allocation Details'!$A$18:$L$214, MATCH("Demand ID", 'E4 TB Allocation Details'!$A$18:$L$18, 0),FALSE), 'E2 Allocators'!$B$15:$W$358, MATCH('O5 Details by Class &amp; Accounts'!S$18, 'E2 Allocators'!$B$15:$W$15, 0),FALSE)*$F90)</f>
        <v>0</v>
      </c>
      <c r="T90" s="2186">
        <f>IF(ISERROR(VLOOKUP(VLOOKUP($A90, 'E4 TB Allocation Details'!$A$18:$L$214, MATCH("Demand ID", 'E4 TB Allocation Details'!$A$18:$L$18, 0),FALSE), 'E2 Allocators'!$B$15:$W$358, MATCH('O5 Details by Class &amp; Accounts'!T$18, 'E2 Allocators'!$B$15:$W$15, 0),FALSE)*$F90), 0, VLOOKUP(VLOOKUP($A90, 'E4 TB Allocation Details'!$A$18:$L$214, MATCH("Demand ID", 'E4 TB Allocation Details'!$A$18:$L$18, 0),FALSE), 'E2 Allocators'!$B$15:$W$358, MATCH('O5 Details by Class &amp; Accounts'!T$18, 'E2 Allocators'!$B$15:$W$15, 0),FALSE)*$F90)</f>
        <v>0</v>
      </c>
      <c r="U90" s="2186">
        <f>IF(ISERROR(VLOOKUP(VLOOKUP($A90, 'E4 TB Allocation Details'!$A$18:$L$214, MATCH("Demand ID", 'E4 TB Allocation Details'!$A$18:$L$18, 0),FALSE), 'E2 Allocators'!$B$15:$W$358, MATCH('O5 Details by Class &amp; Accounts'!U$18, 'E2 Allocators'!$B$15:$W$15, 0),FALSE)*$F90), 0, VLOOKUP(VLOOKUP($A90, 'E4 TB Allocation Details'!$A$18:$L$214, MATCH("Demand ID", 'E4 TB Allocation Details'!$A$18:$L$18, 0),FALSE), 'E2 Allocators'!$B$15:$W$358, MATCH('O5 Details by Class &amp; Accounts'!U$18, 'E2 Allocators'!$B$15:$W$15, 0),FALSE)*$F90)</f>
        <v>0</v>
      </c>
      <c r="V90" s="2186">
        <f>IF(ISERROR(VLOOKUP(VLOOKUP($A90, 'E4 TB Allocation Details'!$A$18:$L$214, MATCH("Demand ID", 'E4 TB Allocation Details'!$A$18:$L$18, 0),FALSE), 'E2 Allocators'!$B$15:$W$358, MATCH('O5 Details by Class &amp; Accounts'!V$18, 'E2 Allocators'!$B$15:$W$15, 0),FALSE)*$F90), 0, VLOOKUP(VLOOKUP($A90, 'E4 TB Allocation Details'!$A$18:$L$214, MATCH("Demand ID", 'E4 TB Allocation Details'!$A$18:$L$18, 0),FALSE), 'E2 Allocators'!$B$15:$W$358, MATCH('O5 Details by Class &amp; Accounts'!V$18, 'E2 Allocators'!$B$15:$W$15, 0),FALSE)*$F90)</f>
        <v>0</v>
      </c>
      <c r="W90" s="2186">
        <f>IF(ISERROR(VLOOKUP(VLOOKUP($A90, 'E4 TB Allocation Details'!$A$18:$L$214, MATCH("Demand ID", 'E4 TB Allocation Details'!$A$18:$L$18, 0),FALSE), 'E2 Allocators'!$B$15:$W$358, MATCH('O5 Details by Class &amp; Accounts'!W$18, 'E2 Allocators'!$B$15:$W$15, 0),FALSE)*$F90), 0, VLOOKUP(VLOOKUP($A90, 'E4 TB Allocation Details'!$A$18:$L$214, MATCH("Demand ID", 'E4 TB Allocation Details'!$A$18:$L$18, 0),FALSE), 'E2 Allocators'!$B$15:$W$358, MATCH('O5 Details by Class &amp; Accounts'!W$18, 'E2 Allocators'!$B$15:$W$15, 0),FALSE)*$F90)</f>
        <v>0</v>
      </c>
      <c r="X90" s="2186">
        <f>IF(ISERROR(VLOOKUP(VLOOKUP($A90, 'E4 TB Allocation Details'!$A$18:$L$214, MATCH("Demand ID", 'E4 TB Allocation Details'!$A$18:$L$18, 0),FALSE), 'E2 Allocators'!$B$15:$W$358, MATCH('O5 Details by Class &amp; Accounts'!X$18, 'E2 Allocators'!$B$15:$W$15, 0),FALSE)*$F90), 0, VLOOKUP(VLOOKUP($A90, 'E4 TB Allocation Details'!$A$18:$L$214, MATCH("Demand ID", 'E4 TB Allocation Details'!$A$18:$L$18, 0),FALSE), 'E2 Allocators'!$B$15:$W$358, MATCH('O5 Details by Class &amp; Accounts'!X$18, 'E2 Allocators'!$B$15:$W$15, 0),FALSE)*$F90)</f>
        <v>0</v>
      </c>
      <c r="Y90" s="2186">
        <f>IF(ISERROR(VLOOKUP(VLOOKUP($A90, 'E4 TB Allocation Details'!$A$18:$L$214, MATCH("Demand ID", 'E4 TB Allocation Details'!$A$18:$L$18, 0),FALSE), 'E2 Allocators'!$B$15:$W$358, MATCH('O5 Details by Class &amp; Accounts'!Y$18, 'E2 Allocators'!$B$15:$W$15, 0),FALSE)*$F90), 0, VLOOKUP(VLOOKUP($A90, 'E4 TB Allocation Details'!$A$18:$L$214, MATCH("Demand ID", 'E4 TB Allocation Details'!$A$18:$L$18, 0),FALSE), 'E2 Allocators'!$B$15:$W$358, MATCH('O5 Details by Class &amp; Accounts'!Y$18, 'E2 Allocators'!$B$15:$W$15, 0),FALSE)*$F90)</f>
        <v>0</v>
      </c>
      <c r="Z90" s="2186">
        <f>IF(ISERROR(VLOOKUP(VLOOKUP($A90, 'E4 TB Allocation Details'!$A$18:$L$214, MATCH("Demand ID", 'E4 TB Allocation Details'!$A$18:$L$18, 0),FALSE), 'E2 Allocators'!$B$15:$W$358, MATCH('O5 Details by Class &amp; Accounts'!Z$18, 'E2 Allocators'!$B$15:$W$15, 0),FALSE)*$F90), 0, VLOOKUP(VLOOKUP($A90, 'E4 TB Allocation Details'!$A$18:$L$214, MATCH("Demand ID", 'E4 TB Allocation Details'!$A$18:$L$18, 0),FALSE), 'E2 Allocators'!$B$15:$W$358, MATCH('O5 Details by Class &amp; Accounts'!Z$18, 'E2 Allocators'!$B$15:$W$15, 0),FALSE)*$F90)</f>
        <v>0</v>
      </c>
      <c r="AA90" s="2186">
        <f>IF(ISERROR(VLOOKUP(VLOOKUP($A90, 'E4 TB Allocation Details'!$A$18:$L$214, MATCH("Demand ID", 'E4 TB Allocation Details'!$A$18:$L$18, 0),FALSE), 'E2 Allocators'!$B$15:$W$358, MATCH('O5 Details by Class &amp; Accounts'!AA$18, 'E2 Allocators'!$B$15:$W$15, 0),FALSE)*$F90), 0, VLOOKUP(VLOOKUP($A90, 'E4 TB Allocation Details'!$A$18:$L$214, MATCH("Demand ID", 'E4 TB Allocation Details'!$A$18:$L$18, 0),FALSE), 'E2 Allocators'!$B$15:$W$358, MATCH('O5 Details by Class &amp; Accounts'!AA$18, 'E2 Allocators'!$B$15:$W$15, 0),FALSE)*$F90)</f>
        <v>0</v>
      </c>
      <c r="AB90" s="2186">
        <f>IF(ISERROR(VLOOKUP(VLOOKUP($A90, 'E4 TB Allocation Details'!$A$18:$L$214, MATCH("Demand ID", 'E4 TB Allocation Details'!$A$18:$L$18, 0),FALSE), 'E2 Allocators'!$B$15:$W$358, MATCH('O5 Details by Class &amp; Accounts'!AB$18, 'E2 Allocators'!$B$15:$W$15, 0),FALSE)*$F90), 0, VLOOKUP(VLOOKUP($A90, 'E4 TB Allocation Details'!$A$18:$L$214, MATCH("Demand ID", 'E4 TB Allocation Details'!$A$18:$L$18, 0),FALSE), 'E2 Allocators'!$B$15:$W$358, MATCH('O5 Details by Class &amp; Accounts'!AB$18, 'E2 Allocators'!$B$15:$W$15, 0),FALSE)*$F90)</f>
        <v>0</v>
      </c>
      <c r="AC90" s="2186">
        <f t="shared" ref="AC90:AC113" si="21">SUM(I90:AB90)</f>
        <v>0</v>
      </c>
      <c r="AD90" s="2186">
        <f>IF(ISERROR(VLOOKUP(VLOOKUP($A90, 'E4 TB Allocation Details'!$A$18:$L$214, MATCH("Customer ID", 'E4 TB Allocation Details'!$A$18:$L$18, 0),FALSE), 'E2 Allocators'!$B$15:$W$358, MATCH('O5 Details by Class &amp; Accounts'!AD$18, 'E2 Allocators'!$B$15:$W$15, 0),FALSE)*$G90), 0, VLOOKUP(VLOOKUP($A90, 'E4 TB Allocation Details'!$A$18:$L$214, MATCH("Customer ID", 'E4 TB Allocation Details'!$A$18:$L$18, 0),FALSE), 'E2 Allocators'!$B$15:$W$358, MATCH('O5 Details by Class &amp; Accounts'!AD$18, 'E2 Allocators'!$B$15:$W$15, 0),FALSE)*$G90)</f>
        <v>0</v>
      </c>
      <c r="AE90" s="2186">
        <f>IF(ISERROR(VLOOKUP(VLOOKUP($A90, 'E4 TB Allocation Details'!$A$18:$L$214, MATCH("Customer ID", 'E4 TB Allocation Details'!$A$18:$L$18, 0),FALSE), 'E2 Allocators'!$B$15:$W$358, MATCH('O5 Details by Class &amp; Accounts'!AE$18, 'E2 Allocators'!$B$15:$W$15, 0),FALSE)*$G90), 0, VLOOKUP(VLOOKUP($A90, 'E4 TB Allocation Details'!$A$18:$L$214, MATCH("Customer ID", 'E4 TB Allocation Details'!$A$18:$L$18, 0),FALSE), 'E2 Allocators'!$B$15:$W$358, MATCH('O5 Details by Class &amp; Accounts'!AE$18, 'E2 Allocators'!$B$15:$W$15, 0),FALSE)*$G90)</f>
        <v>0</v>
      </c>
      <c r="AF90" s="2186">
        <f>IF(ISERROR(VLOOKUP(VLOOKUP($A90, 'E4 TB Allocation Details'!$A$18:$L$214, MATCH("Customer ID", 'E4 TB Allocation Details'!$A$18:$L$18, 0),FALSE), 'E2 Allocators'!$B$15:$W$358, MATCH('O5 Details by Class &amp; Accounts'!AF$18, 'E2 Allocators'!$B$15:$W$15, 0),FALSE)*$G90), 0, VLOOKUP(VLOOKUP($A90, 'E4 TB Allocation Details'!$A$18:$L$214, MATCH("Customer ID", 'E4 TB Allocation Details'!$A$18:$L$18, 0),FALSE), 'E2 Allocators'!$B$15:$W$358, MATCH('O5 Details by Class &amp; Accounts'!AF$18, 'E2 Allocators'!$B$15:$W$15, 0),FALSE)*$G90)</f>
        <v>0</v>
      </c>
      <c r="AG90" s="2186">
        <f>IF(ISERROR(VLOOKUP(VLOOKUP($A90, 'E4 TB Allocation Details'!$A$18:$L$214, MATCH("Customer ID", 'E4 TB Allocation Details'!$A$18:$L$18, 0),FALSE), 'E2 Allocators'!$B$15:$W$358, MATCH('O5 Details by Class &amp; Accounts'!AG$18, 'E2 Allocators'!$B$15:$W$15, 0),FALSE)*$G90), 0, VLOOKUP(VLOOKUP($A90, 'E4 TB Allocation Details'!$A$18:$L$214, MATCH("Customer ID", 'E4 TB Allocation Details'!$A$18:$L$18, 0),FALSE), 'E2 Allocators'!$B$15:$W$358, MATCH('O5 Details by Class &amp; Accounts'!AG$18, 'E2 Allocators'!$B$15:$W$15, 0),FALSE)*$G90)</f>
        <v>0</v>
      </c>
      <c r="AH90" s="2186">
        <f>IF(ISERROR(VLOOKUP(VLOOKUP($A90, 'E4 TB Allocation Details'!$A$18:$L$214, MATCH("Customer ID", 'E4 TB Allocation Details'!$A$18:$L$18, 0),FALSE), 'E2 Allocators'!$B$15:$W$358, MATCH('O5 Details by Class &amp; Accounts'!AH$18, 'E2 Allocators'!$B$15:$W$15, 0),FALSE)*$G90), 0, VLOOKUP(VLOOKUP($A90, 'E4 TB Allocation Details'!$A$18:$L$214, MATCH("Customer ID", 'E4 TB Allocation Details'!$A$18:$L$18, 0),FALSE), 'E2 Allocators'!$B$15:$W$358, MATCH('O5 Details by Class &amp; Accounts'!AH$18, 'E2 Allocators'!$B$15:$W$15, 0),FALSE)*$G90)</f>
        <v>0</v>
      </c>
      <c r="AI90" s="2186">
        <f>IF(ISERROR(VLOOKUP(VLOOKUP($A90, 'E4 TB Allocation Details'!$A$18:$L$214, MATCH("Customer ID", 'E4 TB Allocation Details'!$A$18:$L$18, 0),FALSE), 'E2 Allocators'!$B$15:$W$358, MATCH('O5 Details by Class &amp; Accounts'!AI$18, 'E2 Allocators'!$B$15:$W$15, 0),FALSE)*$G90), 0, VLOOKUP(VLOOKUP($A90, 'E4 TB Allocation Details'!$A$18:$L$214, MATCH("Customer ID", 'E4 TB Allocation Details'!$A$18:$L$18, 0),FALSE), 'E2 Allocators'!$B$15:$W$358, MATCH('O5 Details by Class &amp; Accounts'!AI$18, 'E2 Allocators'!$B$15:$W$15, 0),FALSE)*$G90)</f>
        <v>0</v>
      </c>
      <c r="AJ90" s="2186">
        <f>IF(ISERROR(VLOOKUP(VLOOKUP($A90, 'E4 TB Allocation Details'!$A$18:$L$214, MATCH("Customer ID", 'E4 TB Allocation Details'!$A$18:$L$18, 0),FALSE), 'E2 Allocators'!$B$15:$W$358, MATCH('O5 Details by Class &amp; Accounts'!AJ$18, 'E2 Allocators'!$B$15:$W$15, 0),FALSE)*$G90), 0, VLOOKUP(VLOOKUP($A90, 'E4 TB Allocation Details'!$A$18:$L$214, MATCH("Customer ID", 'E4 TB Allocation Details'!$A$18:$L$18, 0),FALSE), 'E2 Allocators'!$B$15:$W$358, MATCH('O5 Details by Class &amp; Accounts'!AJ$18, 'E2 Allocators'!$B$15:$W$15, 0),FALSE)*$G90)</f>
        <v>0</v>
      </c>
      <c r="AK90" s="2186">
        <f>IF(ISERROR(VLOOKUP(VLOOKUP($A90, 'E4 TB Allocation Details'!$A$18:$L$214, MATCH("Customer ID", 'E4 TB Allocation Details'!$A$18:$L$18, 0),FALSE), 'E2 Allocators'!$B$15:$W$358, MATCH('O5 Details by Class &amp; Accounts'!AK$18, 'E2 Allocators'!$B$15:$W$15, 0),FALSE)*$G90), 0, VLOOKUP(VLOOKUP($A90, 'E4 TB Allocation Details'!$A$18:$L$214, MATCH("Customer ID", 'E4 TB Allocation Details'!$A$18:$L$18, 0),FALSE), 'E2 Allocators'!$B$15:$W$358, MATCH('O5 Details by Class &amp; Accounts'!AK$18, 'E2 Allocators'!$B$15:$W$15, 0),FALSE)*$G90)</f>
        <v>0</v>
      </c>
      <c r="AL90" s="2186">
        <f>IF(ISERROR(VLOOKUP(VLOOKUP($A90, 'E4 TB Allocation Details'!$A$18:$L$214, MATCH("Customer ID", 'E4 TB Allocation Details'!$A$18:$L$18, 0),FALSE), 'E2 Allocators'!$B$15:$W$358, MATCH('O5 Details by Class &amp; Accounts'!AL$18, 'E2 Allocators'!$B$15:$W$15, 0),FALSE)*$G90), 0, VLOOKUP(VLOOKUP($A90, 'E4 TB Allocation Details'!$A$18:$L$214, MATCH("Customer ID", 'E4 TB Allocation Details'!$A$18:$L$18, 0),FALSE), 'E2 Allocators'!$B$15:$W$358, MATCH('O5 Details by Class &amp; Accounts'!AL$18, 'E2 Allocators'!$B$15:$W$15, 0),FALSE)*$G90)</f>
        <v>0</v>
      </c>
      <c r="AM90" s="2186">
        <f>IF(ISERROR(VLOOKUP(VLOOKUP($A90, 'E4 TB Allocation Details'!$A$18:$L$214, MATCH("Customer ID", 'E4 TB Allocation Details'!$A$18:$L$18, 0),FALSE), 'E2 Allocators'!$B$15:$W$358, MATCH('O5 Details by Class &amp; Accounts'!AM$18, 'E2 Allocators'!$B$15:$W$15, 0),FALSE)*$G90), 0, VLOOKUP(VLOOKUP($A90, 'E4 TB Allocation Details'!$A$18:$L$214, MATCH("Customer ID", 'E4 TB Allocation Details'!$A$18:$L$18, 0),FALSE), 'E2 Allocators'!$B$15:$W$358, MATCH('O5 Details by Class &amp; Accounts'!AM$18, 'E2 Allocators'!$B$15:$W$15, 0),FALSE)*$G90)</f>
        <v>0</v>
      </c>
      <c r="AN90" s="2186">
        <f>IF(ISERROR(VLOOKUP(VLOOKUP($A90, 'E4 TB Allocation Details'!$A$18:$L$214, MATCH("Customer ID", 'E4 TB Allocation Details'!$A$18:$L$18, 0),FALSE), 'E2 Allocators'!$B$15:$W$358, MATCH('O5 Details by Class &amp; Accounts'!AN$18, 'E2 Allocators'!$B$15:$W$15, 0),FALSE)*$G90), 0, VLOOKUP(VLOOKUP($A90, 'E4 TB Allocation Details'!$A$18:$L$214, MATCH("Customer ID", 'E4 TB Allocation Details'!$A$18:$L$18, 0),FALSE), 'E2 Allocators'!$B$15:$W$358, MATCH('O5 Details by Class &amp; Accounts'!AN$18, 'E2 Allocators'!$B$15:$W$15, 0),FALSE)*$G90)</f>
        <v>0</v>
      </c>
      <c r="AO90" s="2186">
        <f>IF(ISERROR(VLOOKUP(VLOOKUP($A90, 'E4 TB Allocation Details'!$A$18:$L$214, MATCH("Customer ID", 'E4 TB Allocation Details'!$A$18:$L$18, 0),FALSE), 'E2 Allocators'!$B$15:$W$358, MATCH('O5 Details by Class &amp; Accounts'!AO$18, 'E2 Allocators'!$B$15:$W$15, 0),FALSE)*$G90), 0, VLOOKUP(VLOOKUP($A90, 'E4 TB Allocation Details'!$A$18:$L$214, MATCH("Customer ID", 'E4 TB Allocation Details'!$A$18:$L$18, 0),FALSE), 'E2 Allocators'!$B$15:$W$358, MATCH('O5 Details by Class &amp; Accounts'!AO$18, 'E2 Allocators'!$B$15:$W$15, 0),FALSE)*$G90)</f>
        <v>0</v>
      </c>
      <c r="AP90" s="2186">
        <f>IF(ISERROR(VLOOKUP(VLOOKUP($A90, 'E4 TB Allocation Details'!$A$18:$L$214, MATCH("Customer ID", 'E4 TB Allocation Details'!$A$18:$L$18, 0),FALSE), 'E2 Allocators'!$B$15:$W$358, MATCH('O5 Details by Class &amp; Accounts'!AP$18, 'E2 Allocators'!$B$15:$W$15, 0),FALSE)*$G90), 0, VLOOKUP(VLOOKUP($A90, 'E4 TB Allocation Details'!$A$18:$L$214, MATCH("Customer ID", 'E4 TB Allocation Details'!$A$18:$L$18, 0),FALSE), 'E2 Allocators'!$B$15:$W$358, MATCH('O5 Details by Class &amp; Accounts'!AP$18, 'E2 Allocators'!$B$15:$W$15, 0),FALSE)*$G90)</f>
        <v>0</v>
      </c>
      <c r="AQ90" s="2186">
        <f>IF(ISERROR(VLOOKUP(VLOOKUP($A90, 'E4 TB Allocation Details'!$A$18:$L$214, MATCH("Customer ID", 'E4 TB Allocation Details'!$A$18:$L$18, 0),FALSE), 'E2 Allocators'!$B$15:$W$358, MATCH('O5 Details by Class &amp; Accounts'!AQ$18, 'E2 Allocators'!$B$15:$W$15, 0),FALSE)*$G90), 0, VLOOKUP(VLOOKUP($A90, 'E4 TB Allocation Details'!$A$18:$L$214, MATCH("Customer ID", 'E4 TB Allocation Details'!$A$18:$L$18, 0),FALSE), 'E2 Allocators'!$B$15:$W$358, MATCH('O5 Details by Class &amp; Accounts'!AQ$18, 'E2 Allocators'!$B$15:$W$15, 0),FALSE)*$G90)</f>
        <v>0</v>
      </c>
      <c r="AR90" s="2186">
        <f>IF(ISERROR(VLOOKUP(VLOOKUP($A90, 'E4 TB Allocation Details'!$A$18:$L$214, MATCH("Customer ID", 'E4 TB Allocation Details'!$A$18:$L$18, 0),FALSE), 'E2 Allocators'!$B$15:$W$358, MATCH('O5 Details by Class &amp; Accounts'!AR$18, 'E2 Allocators'!$B$15:$W$15, 0),FALSE)*$G90), 0, VLOOKUP(VLOOKUP($A90, 'E4 TB Allocation Details'!$A$18:$L$214, MATCH("Customer ID", 'E4 TB Allocation Details'!$A$18:$L$18, 0),FALSE), 'E2 Allocators'!$B$15:$W$358, MATCH('O5 Details by Class &amp; Accounts'!AR$18, 'E2 Allocators'!$B$15:$W$15, 0),FALSE)*$G90)</f>
        <v>0</v>
      </c>
      <c r="AS90" s="2186">
        <f>IF(ISERROR(VLOOKUP(VLOOKUP($A90, 'E4 TB Allocation Details'!$A$18:$L$214, MATCH("Customer ID", 'E4 TB Allocation Details'!$A$18:$L$18, 0),FALSE), 'E2 Allocators'!$B$15:$W$358, MATCH('O5 Details by Class &amp; Accounts'!AS$18, 'E2 Allocators'!$B$15:$W$15, 0),FALSE)*$G90), 0, VLOOKUP(VLOOKUP($A90, 'E4 TB Allocation Details'!$A$18:$L$214, MATCH("Customer ID", 'E4 TB Allocation Details'!$A$18:$L$18, 0),FALSE), 'E2 Allocators'!$B$15:$W$358, MATCH('O5 Details by Class &amp; Accounts'!AS$18, 'E2 Allocators'!$B$15:$W$15, 0),FALSE)*$G90)</f>
        <v>0</v>
      </c>
      <c r="AT90" s="2186">
        <f>IF(ISERROR(VLOOKUP(VLOOKUP($A90, 'E4 TB Allocation Details'!$A$18:$L$214, MATCH("Customer ID", 'E4 TB Allocation Details'!$A$18:$L$18, 0),FALSE), 'E2 Allocators'!$B$15:$W$358, MATCH('O5 Details by Class &amp; Accounts'!AT$18, 'E2 Allocators'!$B$15:$W$15, 0),FALSE)*$G90), 0, VLOOKUP(VLOOKUP($A90, 'E4 TB Allocation Details'!$A$18:$L$214, MATCH("Customer ID", 'E4 TB Allocation Details'!$A$18:$L$18, 0),FALSE), 'E2 Allocators'!$B$15:$W$358, MATCH('O5 Details by Class &amp; Accounts'!AT$18, 'E2 Allocators'!$B$15:$W$15, 0),FALSE)*$G90)</f>
        <v>0</v>
      </c>
      <c r="AU90" s="2186">
        <f>IF(ISERROR(VLOOKUP(VLOOKUP($A90, 'E4 TB Allocation Details'!$A$18:$L$214, MATCH("Customer ID", 'E4 TB Allocation Details'!$A$18:$L$18, 0),FALSE), 'E2 Allocators'!$B$15:$W$358, MATCH('O5 Details by Class &amp; Accounts'!AU$18, 'E2 Allocators'!$B$15:$W$15, 0),FALSE)*$G90), 0, VLOOKUP(VLOOKUP($A90, 'E4 TB Allocation Details'!$A$18:$L$214, MATCH("Customer ID", 'E4 TB Allocation Details'!$A$18:$L$18, 0),FALSE), 'E2 Allocators'!$B$15:$W$358, MATCH('O5 Details by Class &amp; Accounts'!AU$18, 'E2 Allocators'!$B$15:$W$15, 0),FALSE)*$G90)</f>
        <v>0</v>
      </c>
      <c r="AV90" s="2186">
        <f>IF(ISERROR(VLOOKUP(VLOOKUP($A90, 'E4 TB Allocation Details'!$A$18:$L$214, MATCH("Customer ID", 'E4 TB Allocation Details'!$A$18:$L$18, 0),FALSE), 'E2 Allocators'!$B$15:$W$358, MATCH('O5 Details by Class &amp; Accounts'!AV$18, 'E2 Allocators'!$B$15:$W$15, 0),FALSE)*$G90), 0, VLOOKUP(VLOOKUP($A90, 'E4 TB Allocation Details'!$A$18:$L$214, MATCH("Customer ID", 'E4 TB Allocation Details'!$A$18:$L$18, 0),FALSE), 'E2 Allocators'!$B$15:$W$358, MATCH('O5 Details by Class &amp; Accounts'!AV$18, 'E2 Allocators'!$B$15:$W$15, 0),FALSE)*$G90)</f>
        <v>0</v>
      </c>
      <c r="AW90" s="2186">
        <f>IF(ISERROR(VLOOKUP(VLOOKUP($A90, 'E4 TB Allocation Details'!$A$18:$L$214, MATCH("Customer ID", 'E4 TB Allocation Details'!$A$18:$L$18, 0),FALSE), 'E2 Allocators'!$B$15:$W$358, MATCH('O5 Details by Class &amp; Accounts'!AW$18, 'E2 Allocators'!$B$15:$W$15, 0),FALSE)*$G90), 0, VLOOKUP(VLOOKUP($A90, 'E4 TB Allocation Details'!$A$18:$L$214, MATCH("Customer ID", 'E4 TB Allocation Details'!$A$18:$L$18, 0),FALSE), 'E2 Allocators'!$B$15:$W$358, MATCH('O5 Details by Class &amp; Accounts'!AW$18, 'E2 Allocators'!$B$15:$W$15, 0),FALSE)*$G90)</f>
        <v>0</v>
      </c>
      <c r="AX90" s="2186">
        <f t="shared" ref="AX90:AX113" si="22">SUM(AD90:AW90)</f>
        <v>0</v>
      </c>
      <c r="AY90" s="2186">
        <f>IF(ISERROR(VLOOKUP(VLOOKUP($A90, 'E4 TB Allocation Details'!$A$18:$L$214, MATCH("Misc ID", 'E4 TB Allocation Details'!$A$18:$L$18, 0),FALSE), 'E2 Allocators'!$B$15:$W$358, MATCH('O5 Details by Class &amp; Accounts'!AY$18, 'E2 Allocators'!$B$15:$W$15, 0),FALSE)*$E90), 0, VLOOKUP(VLOOKUP($A90, 'E4 TB Allocation Details'!$A$18:$L$214, MATCH("Misc ID", 'E4 TB Allocation Details'!$A$18:$L$18, 0),FALSE), 'E2 Allocators'!$B$15:$W$358, MATCH('O5 Details by Class &amp; Accounts'!AY$18, 'E2 Allocators'!$B$15:$W$15, 0),FALSE)*$E90)</f>
        <v>0</v>
      </c>
      <c r="AZ90" s="2186">
        <f>IF(ISERROR(VLOOKUP(VLOOKUP($A90, 'E4 TB Allocation Details'!$A$18:$L$214, MATCH("Misc ID", 'E4 TB Allocation Details'!$A$18:$L$18, 0),FALSE), 'E2 Allocators'!$B$15:$W$358, MATCH('O5 Details by Class &amp; Accounts'!AZ$18, 'E2 Allocators'!$B$15:$W$15, 0),FALSE)*$E90), 0, VLOOKUP(VLOOKUP($A90, 'E4 TB Allocation Details'!$A$18:$L$214, MATCH("Misc ID", 'E4 TB Allocation Details'!$A$18:$L$18, 0),FALSE), 'E2 Allocators'!$B$15:$W$358, MATCH('O5 Details by Class &amp; Accounts'!AZ$18, 'E2 Allocators'!$B$15:$W$15, 0),FALSE)*$E90)</f>
        <v>0</v>
      </c>
      <c r="BA90" s="2186">
        <f>IF(ISERROR(VLOOKUP(VLOOKUP($A90, 'E4 TB Allocation Details'!$A$18:$L$214, MATCH("Misc ID", 'E4 TB Allocation Details'!$A$18:$L$18, 0),FALSE), 'E2 Allocators'!$B$15:$W$358, MATCH('O5 Details by Class &amp; Accounts'!BA$18, 'E2 Allocators'!$B$15:$W$15, 0),FALSE)*$E90), 0, VLOOKUP(VLOOKUP($A90, 'E4 TB Allocation Details'!$A$18:$L$214, MATCH("Misc ID", 'E4 TB Allocation Details'!$A$18:$L$18, 0),FALSE), 'E2 Allocators'!$B$15:$W$358, MATCH('O5 Details by Class &amp; Accounts'!BA$18, 'E2 Allocators'!$B$15:$W$15, 0),FALSE)*$E90)</f>
        <v>0</v>
      </c>
      <c r="BB90" s="2186">
        <f>IF(ISERROR(VLOOKUP(VLOOKUP($A90, 'E4 TB Allocation Details'!$A$18:$L$214, MATCH("Misc ID", 'E4 TB Allocation Details'!$A$18:$L$18, 0),FALSE), 'E2 Allocators'!$B$15:$W$358, MATCH('O5 Details by Class &amp; Accounts'!BB$18, 'E2 Allocators'!$B$15:$W$15, 0),FALSE)*$E90), 0, VLOOKUP(VLOOKUP($A90, 'E4 TB Allocation Details'!$A$18:$L$214, MATCH("Misc ID", 'E4 TB Allocation Details'!$A$18:$L$18, 0),FALSE), 'E2 Allocators'!$B$15:$W$358, MATCH('O5 Details by Class &amp; Accounts'!BB$18, 'E2 Allocators'!$B$15:$W$15, 0),FALSE)*$E90)</f>
        <v>0</v>
      </c>
      <c r="BC90" s="2186">
        <f>IF(ISERROR(VLOOKUP(VLOOKUP($A90, 'E4 TB Allocation Details'!$A$18:$L$214, MATCH("Misc ID", 'E4 TB Allocation Details'!$A$18:$L$18, 0),FALSE), 'E2 Allocators'!$B$15:$W$358, MATCH('O5 Details by Class &amp; Accounts'!BC$18, 'E2 Allocators'!$B$15:$W$15, 0),FALSE)*$E90), 0, VLOOKUP(VLOOKUP($A90, 'E4 TB Allocation Details'!$A$18:$L$214, MATCH("Misc ID", 'E4 TB Allocation Details'!$A$18:$L$18, 0),FALSE), 'E2 Allocators'!$B$15:$W$358, MATCH('O5 Details by Class &amp; Accounts'!BC$18, 'E2 Allocators'!$B$15:$W$15, 0),FALSE)*$E90)</f>
        <v>0</v>
      </c>
      <c r="BD90" s="2186">
        <f>IF(ISERROR(VLOOKUP(VLOOKUP($A90, 'E4 TB Allocation Details'!$A$18:$L$214, MATCH("Misc ID", 'E4 TB Allocation Details'!$A$18:$L$18, 0),FALSE), 'E2 Allocators'!$B$15:$W$358, MATCH('O5 Details by Class &amp; Accounts'!BD$18, 'E2 Allocators'!$B$15:$W$15, 0),FALSE)*$E90), 0, VLOOKUP(VLOOKUP($A90, 'E4 TB Allocation Details'!$A$18:$L$214, MATCH("Misc ID", 'E4 TB Allocation Details'!$A$18:$L$18, 0),FALSE), 'E2 Allocators'!$B$15:$W$358, MATCH('O5 Details by Class &amp; Accounts'!BD$18, 'E2 Allocators'!$B$15:$W$15, 0),FALSE)*$E90)</f>
        <v>0</v>
      </c>
      <c r="BE90" s="2186">
        <f>IF(ISERROR(VLOOKUP(VLOOKUP($A90, 'E4 TB Allocation Details'!$A$18:$L$214, MATCH("Misc ID", 'E4 TB Allocation Details'!$A$18:$L$18, 0),FALSE), 'E2 Allocators'!$B$15:$W$358, MATCH('O5 Details by Class &amp; Accounts'!BE$18, 'E2 Allocators'!$B$15:$W$15, 0),FALSE)*$E90), 0, VLOOKUP(VLOOKUP($A90, 'E4 TB Allocation Details'!$A$18:$L$214, MATCH("Misc ID", 'E4 TB Allocation Details'!$A$18:$L$18, 0),FALSE), 'E2 Allocators'!$B$15:$W$358, MATCH('O5 Details by Class &amp; Accounts'!BE$18, 'E2 Allocators'!$B$15:$W$15, 0),FALSE)*$E90)</f>
        <v>0</v>
      </c>
      <c r="BF90" s="2186">
        <f>IF(ISERROR(VLOOKUP(VLOOKUP($A90, 'E4 TB Allocation Details'!$A$18:$L$214, MATCH("Misc ID", 'E4 TB Allocation Details'!$A$18:$L$18, 0),FALSE), 'E2 Allocators'!$B$15:$W$358, MATCH('O5 Details by Class &amp; Accounts'!BF$18, 'E2 Allocators'!$B$15:$W$15, 0),FALSE)*$E90), 0, VLOOKUP(VLOOKUP($A90, 'E4 TB Allocation Details'!$A$18:$L$214, MATCH("Misc ID", 'E4 TB Allocation Details'!$A$18:$L$18, 0),FALSE), 'E2 Allocators'!$B$15:$W$358, MATCH('O5 Details by Class &amp; Accounts'!BF$18, 'E2 Allocators'!$B$15:$W$15, 0),FALSE)*$E90)</f>
        <v>0</v>
      </c>
      <c r="BG90" s="2186">
        <f>IF(ISERROR(VLOOKUP(VLOOKUP($A90, 'E4 TB Allocation Details'!$A$18:$L$214, MATCH("Misc ID", 'E4 TB Allocation Details'!$A$18:$L$18, 0),FALSE), 'E2 Allocators'!$B$15:$W$358, MATCH('O5 Details by Class &amp; Accounts'!BG$18, 'E2 Allocators'!$B$15:$W$15, 0),FALSE)*$E90), 0, VLOOKUP(VLOOKUP($A90, 'E4 TB Allocation Details'!$A$18:$L$214, MATCH("Misc ID", 'E4 TB Allocation Details'!$A$18:$L$18, 0),FALSE), 'E2 Allocators'!$B$15:$W$358, MATCH('O5 Details by Class &amp; Accounts'!BG$18, 'E2 Allocators'!$B$15:$W$15, 0),FALSE)*$E90)</f>
        <v>0</v>
      </c>
      <c r="BH90" s="2186">
        <f>IF(ISERROR(VLOOKUP(VLOOKUP($A90, 'E4 TB Allocation Details'!$A$18:$L$214, MATCH("Misc ID", 'E4 TB Allocation Details'!$A$18:$L$18, 0),FALSE), 'E2 Allocators'!$B$15:$W$358, MATCH('O5 Details by Class &amp; Accounts'!BH$18, 'E2 Allocators'!$B$15:$W$15, 0),FALSE)*$E90), 0, VLOOKUP(VLOOKUP($A90, 'E4 TB Allocation Details'!$A$18:$L$214, MATCH("Misc ID", 'E4 TB Allocation Details'!$A$18:$L$18, 0),FALSE), 'E2 Allocators'!$B$15:$W$358, MATCH('O5 Details by Class &amp; Accounts'!BH$18, 'E2 Allocators'!$B$15:$W$15, 0),FALSE)*$E90)</f>
        <v>0</v>
      </c>
      <c r="BI90" s="2186">
        <f>IF(ISERROR(VLOOKUP(VLOOKUP($A90, 'E4 TB Allocation Details'!$A$18:$L$214, MATCH("Misc ID", 'E4 TB Allocation Details'!$A$18:$L$18, 0),FALSE), 'E2 Allocators'!$B$15:$W$358, MATCH('O5 Details by Class &amp; Accounts'!BI$18, 'E2 Allocators'!$B$15:$W$15, 0),FALSE)*$E90), 0, VLOOKUP(VLOOKUP($A90, 'E4 TB Allocation Details'!$A$18:$L$214, MATCH("Misc ID", 'E4 TB Allocation Details'!$A$18:$L$18, 0),FALSE), 'E2 Allocators'!$B$15:$W$358, MATCH('O5 Details by Class &amp; Accounts'!BI$18, 'E2 Allocators'!$B$15:$W$15, 0),FALSE)*$E90)</f>
        <v>0</v>
      </c>
      <c r="BJ90" s="2186">
        <f>IF(ISERROR(VLOOKUP(VLOOKUP($A90, 'E4 TB Allocation Details'!$A$18:$L$214, MATCH("Misc ID", 'E4 TB Allocation Details'!$A$18:$L$18, 0),FALSE), 'E2 Allocators'!$B$15:$W$358, MATCH('O5 Details by Class &amp; Accounts'!BJ$18, 'E2 Allocators'!$B$15:$W$15, 0),FALSE)*$E90), 0, VLOOKUP(VLOOKUP($A90, 'E4 TB Allocation Details'!$A$18:$L$214, MATCH("Misc ID", 'E4 TB Allocation Details'!$A$18:$L$18, 0),FALSE), 'E2 Allocators'!$B$15:$W$358, MATCH('O5 Details by Class &amp; Accounts'!BJ$18, 'E2 Allocators'!$B$15:$W$15, 0),FALSE)*$E90)</f>
        <v>0</v>
      </c>
      <c r="BK90" s="2186">
        <f>IF(ISERROR(VLOOKUP(VLOOKUP($A90, 'E4 TB Allocation Details'!$A$18:$L$214, MATCH("Misc ID", 'E4 TB Allocation Details'!$A$18:$L$18, 0),FALSE), 'E2 Allocators'!$B$15:$W$358, MATCH('O5 Details by Class &amp; Accounts'!BK$18, 'E2 Allocators'!$B$15:$W$15, 0),FALSE)*$E90), 0, VLOOKUP(VLOOKUP($A90, 'E4 TB Allocation Details'!$A$18:$L$214, MATCH("Misc ID", 'E4 TB Allocation Details'!$A$18:$L$18, 0),FALSE), 'E2 Allocators'!$B$15:$W$358, MATCH('O5 Details by Class &amp; Accounts'!BK$18, 'E2 Allocators'!$B$15:$W$15, 0),FALSE)*$E90)</f>
        <v>0</v>
      </c>
      <c r="BL90" s="2186">
        <f>IF(ISERROR(VLOOKUP(VLOOKUP($A90, 'E4 TB Allocation Details'!$A$18:$L$214, MATCH("Misc ID", 'E4 TB Allocation Details'!$A$18:$L$18, 0),FALSE), 'E2 Allocators'!$B$15:$W$358, MATCH('O5 Details by Class &amp; Accounts'!BL$18, 'E2 Allocators'!$B$15:$W$15, 0),FALSE)*$E90), 0, VLOOKUP(VLOOKUP($A90, 'E4 TB Allocation Details'!$A$18:$L$214, MATCH("Misc ID", 'E4 TB Allocation Details'!$A$18:$L$18, 0),FALSE), 'E2 Allocators'!$B$15:$W$358, MATCH('O5 Details by Class &amp; Accounts'!BL$18, 'E2 Allocators'!$B$15:$W$15, 0),FALSE)*$E90)</f>
        <v>0</v>
      </c>
      <c r="BM90" s="2186">
        <f>IF(ISERROR(VLOOKUP(VLOOKUP($A90, 'E4 TB Allocation Details'!$A$18:$L$214, MATCH("Misc ID", 'E4 TB Allocation Details'!$A$18:$L$18, 0),FALSE), 'E2 Allocators'!$B$15:$W$358, MATCH('O5 Details by Class &amp; Accounts'!BM$18, 'E2 Allocators'!$B$15:$W$15, 0),FALSE)*$E90), 0, VLOOKUP(VLOOKUP($A90, 'E4 TB Allocation Details'!$A$18:$L$214, MATCH("Misc ID", 'E4 TB Allocation Details'!$A$18:$L$18, 0),FALSE), 'E2 Allocators'!$B$15:$W$358, MATCH('O5 Details by Class &amp; Accounts'!BM$18, 'E2 Allocators'!$B$15:$W$15, 0),FALSE)*$E90)</f>
        <v>0</v>
      </c>
      <c r="BN90" s="2186">
        <f>IF(ISERROR(VLOOKUP(VLOOKUP($A90, 'E4 TB Allocation Details'!$A$18:$L$214, MATCH("Misc ID", 'E4 TB Allocation Details'!$A$18:$L$18, 0),FALSE), 'E2 Allocators'!$B$15:$W$358, MATCH('O5 Details by Class &amp; Accounts'!BN$18, 'E2 Allocators'!$B$15:$W$15, 0),FALSE)*$E90), 0, VLOOKUP(VLOOKUP($A90, 'E4 TB Allocation Details'!$A$18:$L$214, MATCH("Misc ID", 'E4 TB Allocation Details'!$A$18:$L$18, 0),FALSE), 'E2 Allocators'!$B$15:$W$358, MATCH('O5 Details by Class &amp; Accounts'!BN$18, 'E2 Allocators'!$B$15:$W$15, 0),FALSE)*$E90)</f>
        <v>0</v>
      </c>
      <c r="BO90" s="2186">
        <f>IF(ISERROR(VLOOKUP(VLOOKUP($A90, 'E4 TB Allocation Details'!$A$18:$L$214, MATCH("Misc ID", 'E4 TB Allocation Details'!$A$18:$L$18, 0),FALSE), 'E2 Allocators'!$B$15:$W$358, MATCH('O5 Details by Class &amp; Accounts'!BO$18, 'E2 Allocators'!$B$15:$W$15, 0),FALSE)*$E90), 0, VLOOKUP(VLOOKUP($A90, 'E4 TB Allocation Details'!$A$18:$L$214, MATCH("Misc ID", 'E4 TB Allocation Details'!$A$18:$L$18, 0),FALSE), 'E2 Allocators'!$B$15:$W$358, MATCH('O5 Details by Class &amp; Accounts'!BO$18, 'E2 Allocators'!$B$15:$W$15, 0),FALSE)*$E90)</f>
        <v>0</v>
      </c>
      <c r="BP90" s="2186">
        <f>IF(ISERROR(VLOOKUP(VLOOKUP($A90, 'E4 TB Allocation Details'!$A$18:$L$214, MATCH("Misc ID", 'E4 TB Allocation Details'!$A$18:$L$18, 0),FALSE), 'E2 Allocators'!$B$15:$W$358, MATCH('O5 Details by Class &amp; Accounts'!BP$18, 'E2 Allocators'!$B$15:$W$15, 0),FALSE)*$E90), 0, VLOOKUP(VLOOKUP($A90, 'E4 TB Allocation Details'!$A$18:$L$214, MATCH("Misc ID", 'E4 TB Allocation Details'!$A$18:$L$18, 0),FALSE), 'E2 Allocators'!$B$15:$W$358, MATCH('O5 Details by Class &amp; Accounts'!BP$18, 'E2 Allocators'!$B$15:$W$15, 0),FALSE)*$E90)</f>
        <v>0</v>
      </c>
      <c r="BQ90" s="2186">
        <f>IF(ISERROR(VLOOKUP(VLOOKUP($A90, 'E4 TB Allocation Details'!$A$18:$L$214, MATCH("Misc ID", 'E4 TB Allocation Details'!$A$18:$L$18, 0),FALSE), 'E2 Allocators'!$B$15:$W$358, MATCH('O5 Details by Class &amp; Accounts'!BQ$18, 'E2 Allocators'!$B$15:$W$15, 0),FALSE)*$E90), 0, VLOOKUP(VLOOKUP($A90, 'E4 TB Allocation Details'!$A$18:$L$214, MATCH("Misc ID", 'E4 TB Allocation Details'!$A$18:$L$18, 0),FALSE), 'E2 Allocators'!$B$15:$W$358, MATCH('O5 Details by Class &amp; Accounts'!BQ$18, 'E2 Allocators'!$B$15:$W$15, 0),FALSE)*$E90)</f>
        <v>0</v>
      </c>
      <c r="BR90" s="2186">
        <f>IF(ISERROR(VLOOKUP(VLOOKUP($A90, 'E4 TB Allocation Details'!$A$18:$L$214, MATCH("Misc ID", 'E4 TB Allocation Details'!$A$18:$L$18, 0),FALSE), 'E2 Allocators'!$B$15:$W$358, MATCH('O5 Details by Class &amp; Accounts'!BR$18, 'E2 Allocators'!$B$15:$W$15, 0),FALSE)*$E90), 0, VLOOKUP(VLOOKUP($A90, 'E4 TB Allocation Details'!$A$18:$L$214, MATCH("Misc ID", 'E4 TB Allocation Details'!$A$18:$L$18, 0),FALSE), 'E2 Allocators'!$B$15:$W$358, MATCH('O5 Details by Class &amp; Accounts'!BR$18, 'E2 Allocators'!$B$15:$W$15, 0),FALSE)*$E90)</f>
        <v>0</v>
      </c>
      <c r="BS90" s="2186">
        <f t="shared" ref="BS90:BS113" si="23">SUM(AY90:BR90)</f>
        <v>0</v>
      </c>
      <c r="BT90" s="2186">
        <f>IF(ISERROR(VLOOKUP(VLOOKUP($A90, 'E4 TB Allocation Details'!$A$18:$L$214, MATCH("A &amp; G ID", 'E4 TB Allocation Details'!$A$18:$L$18, 0),FALSE), 'E2 Allocators'!$B$15:$W$358, MATCH('O5 Details by Class &amp; Accounts'!BT$18, 'E2 Allocators'!$B$15:$W$15, 0),FALSE)*$E90), 0, VLOOKUP(VLOOKUP($A90, 'E4 TB Allocation Details'!$A$18:$L$214, MATCH("A &amp; G ID", 'E4 TB Allocation Details'!$A$18:$L$18, 0),FALSE), 'E2 Allocators'!$B$15:$W$358, MATCH('O5 Details by Class &amp; Accounts'!BT$18, 'E2 Allocators'!$B$15:$W$15, 0),FALSE)*$E90)</f>
        <v>0</v>
      </c>
      <c r="BU90" s="2186">
        <f>IF(ISERROR(VLOOKUP(VLOOKUP($A90, 'E4 TB Allocation Details'!$A$18:$L$214, MATCH("A &amp; G ID", 'E4 TB Allocation Details'!$A$18:$L$18, 0),FALSE), 'E2 Allocators'!$B$15:$W$358, MATCH('O5 Details by Class &amp; Accounts'!BU$18, 'E2 Allocators'!$B$15:$W$15, 0),FALSE)*$E90), 0, VLOOKUP(VLOOKUP($A90, 'E4 TB Allocation Details'!$A$18:$L$214, MATCH("A &amp; G ID", 'E4 TB Allocation Details'!$A$18:$L$18, 0),FALSE), 'E2 Allocators'!$B$15:$W$358, MATCH('O5 Details by Class &amp; Accounts'!BU$18, 'E2 Allocators'!$B$15:$W$15, 0),FALSE)*$E90)</f>
        <v>0</v>
      </c>
      <c r="BV90" s="2186">
        <f>IF(ISERROR(VLOOKUP(VLOOKUP($A90, 'E4 TB Allocation Details'!$A$18:$L$214, MATCH("A &amp; G ID", 'E4 TB Allocation Details'!$A$18:$L$18, 0),FALSE), 'E2 Allocators'!$B$15:$W$358, MATCH('O5 Details by Class &amp; Accounts'!BV$18, 'E2 Allocators'!$B$15:$W$15, 0),FALSE)*$E90), 0, VLOOKUP(VLOOKUP($A90, 'E4 TB Allocation Details'!$A$18:$L$214, MATCH("A &amp; G ID", 'E4 TB Allocation Details'!$A$18:$L$18, 0),FALSE), 'E2 Allocators'!$B$15:$W$358, MATCH('O5 Details by Class &amp; Accounts'!BV$18, 'E2 Allocators'!$B$15:$W$15, 0),FALSE)*$E90)</f>
        <v>0</v>
      </c>
      <c r="BW90" s="2186">
        <f>IF(ISERROR(VLOOKUP(VLOOKUP($A90, 'E4 TB Allocation Details'!$A$18:$L$214, MATCH("A &amp; G ID", 'E4 TB Allocation Details'!$A$18:$L$18, 0),FALSE), 'E2 Allocators'!$B$15:$W$358, MATCH('O5 Details by Class &amp; Accounts'!BW$18, 'E2 Allocators'!$B$15:$W$15, 0),FALSE)*$E90), 0, VLOOKUP(VLOOKUP($A90, 'E4 TB Allocation Details'!$A$18:$L$214, MATCH("A &amp; G ID", 'E4 TB Allocation Details'!$A$18:$L$18, 0),FALSE), 'E2 Allocators'!$B$15:$W$358, MATCH('O5 Details by Class &amp; Accounts'!BW$18, 'E2 Allocators'!$B$15:$W$15, 0),FALSE)*$E90)</f>
        <v>0</v>
      </c>
      <c r="BX90" s="2186">
        <f>IF(ISERROR(VLOOKUP(VLOOKUP($A90, 'E4 TB Allocation Details'!$A$18:$L$214, MATCH("A &amp; G ID", 'E4 TB Allocation Details'!$A$18:$L$18, 0),FALSE), 'E2 Allocators'!$B$15:$W$358, MATCH('O5 Details by Class &amp; Accounts'!BX$18, 'E2 Allocators'!$B$15:$W$15, 0),FALSE)*$E90), 0, VLOOKUP(VLOOKUP($A90, 'E4 TB Allocation Details'!$A$18:$L$214, MATCH("A &amp; G ID", 'E4 TB Allocation Details'!$A$18:$L$18, 0),FALSE), 'E2 Allocators'!$B$15:$W$358, MATCH('O5 Details by Class &amp; Accounts'!BX$18, 'E2 Allocators'!$B$15:$W$15, 0),FALSE)*$E90)</f>
        <v>0</v>
      </c>
      <c r="BY90" s="2186">
        <f>IF(ISERROR(VLOOKUP(VLOOKUP($A90, 'E4 TB Allocation Details'!$A$18:$L$214, MATCH("A &amp; G ID", 'E4 TB Allocation Details'!$A$18:$L$18, 0),FALSE), 'E2 Allocators'!$B$15:$W$358, MATCH('O5 Details by Class &amp; Accounts'!BY$18, 'E2 Allocators'!$B$15:$W$15, 0),FALSE)*$E90), 0, VLOOKUP(VLOOKUP($A90, 'E4 TB Allocation Details'!$A$18:$L$214, MATCH("A &amp; G ID", 'E4 TB Allocation Details'!$A$18:$L$18, 0),FALSE), 'E2 Allocators'!$B$15:$W$358, MATCH('O5 Details by Class &amp; Accounts'!BY$18, 'E2 Allocators'!$B$15:$W$15, 0),FALSE)*$E90)</f>
        <v>0</v>
      </c>
      <c r="BZ90" s="2186">
        <f>IF(ISERROR(VLOOKUP(VLOOKUP($A90, 'E4 TB Allocation Details'!$A$18:$L$214, MATCH("A &amp; G ID", 'E4 TB Allocation Details'!$A$18:$L$18, 0),FALSE), 'E2 Allocators'!$B$15:$W$358, MATCH('O5 Details by Class &amp; Accounts'!BZ$18, 'E2 Allocators'!$B$15:$W$15, 0),FALSE)*$E90), 0, VLOOKUP(VLOOKUP($A90, 'E4 TB Allocation Details'!$A$18:$L$214, MATCH("A &amp; G ID", 'E4 TB Allocation Details'!$A$18:$L$18, 0),FALSE), 'E2 Allocators'!$B$15:$W$358, MATCH('O5 Details by Class &amp; Accounts'!BZ$18, 'E2 Allocators'!$B$15:$W$15, 0),FALSE)*$E90)</f>
        <v>0</v>
      </c>
      <c r="CA90" s="2186">
        <f>IF(ISERROR(VLOOKUP(VLOOKUP($A90, 'E4 TB Allocation Details'!$A$18:$L$214, MATCH("A &amp; G ID", 'E4 TB Allocation Details'!$A$18:$L$18, 0),FALSE), 'E2 Allocators'!$B$15:$W$358, MATCH('O5 Details by Class &amp; Accounts'!CA$18, 'E2 Allocators'!$B$15:$W$15, 0),FALSE)*$E90), 0, VLOOKUP(VLOOKUP($A90, 'E4 TB Allocation Details'!$A$18:$L$214, MATCH("A &amp; G ID", 'E4 TB Allocation Details'!$A$18:$L$18, 0),FALSE), 'E2 Allocators'!$B$15:$W$358, MATCH('O5 Details by Class &amp; Accounts'!CA$18, 'E2 Allocators'!$B$15:$W$15, 0),FALSE)*$E90)</f>
        <v>0</v>
      </c>
      <c r="CB90" s="2186">
        <f>IF(ISERROR(VLOOKUP(VLOOKUP($A90, 'E4 TB Allocation Details'!$A$18:$L$214, MATCH("A &amp; G ID", 'E4 TB Allocation Details'!$A$18:$L$18, 0),FALSE), 'E2 Allocators'!$B$15:$W$358, MATCH('O5 Details by Class &amp; Accounts'!CB$18, 'E2 Allocators'!$B$15:$W$15, 0),FALSE)*$E90), 0, VLOOKUP(VLOOKUP($A90, 'E4 TB Allocation Details'!$A$18:$L$214, MATCH("A &amp; G ID", 'E4 TB Allocation Details'!$A$18:$L$18, 0),FALSE), 'E2 Allocators'!$B$15:$W$358, MATCH('O5 Details by Class &amp; Accounts'!CB$18, 'E2 Allocators'!$B$15:$W$15, 0),FALSE)*$E90)</f>
        <v>0</v>
      </c>
      <c r="CC90" s="2186">
        <f>IF(ISERROR(VLOOKUP(VLOOKUP($A90, 'E4 TB Allocation Details'!$A$18:$L$214, MATCH("A &amp; G ID", 'E4 TB Allocation Details'!$A$18:$L$18, 0),FALSE), 'E2 Allocators'!$B$15:$W$358, MATCH('O5 Details by Class &amp; Accounts'!CC$18, 'E2 Allocators'!$B$15:$W$15, 0),FALSE)*$E90), 0, VLOOKUP(VLOOKUP($A90, 'E4 TB Allocation Details'!$A$18:$L$214, MATCH("A &amp; G ID", 'E4 TB Allocation Details'!$A$18:$L$18, 0),FALSE), 'E2 Allocators'!$B$15:$W$358, MATCH('O5 Details by Class &amp; Accounts'!CC$18, 'E2 Allocators'!$B$15:$W$15, 0),FALSE)*$E90)</f>
        <v>0</v>
      </c>
      <c r="CD90" s="2186">
        <f>IF(ISERROR(VLOOKUP(VLOOKUP($A90, 'E4 TB Allocation Details'!$A$18:$L$214, MATCH("A &amp; G ID", 'E4 TB Allocation Details'!$A$18:$L$18, 0),FALSE), 'E2 Allocators'!$B$15:$W$358, MATCH('O5 Details by Class &amp; Accounts'!CD$18, 'E2 Allocators'!$B$15:$W$15, 0),FALSE)*$E90), 0, VLOOKUP(VLOOKUP($A90, 'E4 TB Allocation Details'!$A$18:$L$214, MATCH("A &amp; G ID", 'E4 TB Allocation Details'!$A$18:$L$18, 0),FALSE), 'E2 Allocators'!$B$15:$W$358, MATCH('O5 Details by Class &amp; Accounts'!CD$18, 'E2 Allocators'!$B$15:$W$15, 0),FALSE)*$E90)</f>
        <v>0</v>
      </c>
      <c r="CE90" s="2186">
        <f>IF(ISERROR(VLOOKUP(VLOOKUP($A90, 'E4 TB Allocation Details'!$A$18:$L$214, MATCH("A &amp; G ID", 'E4 TB Allocation Details'!$A$18:$L$18, 0),FALSE), 'E2 Allocators'!$B$15:$W$358, MATCH('O5 Details by Class &amp; Accounts'!CE$18, 'E2 Allocators'!$B$15:$W$15, 0),FALSE)*$E90), 0, VLOOKUP(VLOOKUP($A90, 'E4 TB Allocation Details'!$A$18:$L$214, MATCH("A &amp; G ID", 'E4 TB Allocation Details'!$A$18:$L$18, 0),FALSE), 'E2 Allocators'!$B$15:$W$358, MATCH('O5 Details by Class &amp; Accounts'!CE$18, 'E2 Allocators'!$B$15:$W$15, 0),FALSE)*$E90)</f>
        <v>0</v>
      </c>
      <c r="CF90" s="2186">
        <f>IF(ISERROR(VLOOKUP(VLOOKUP($A90, 'E4 TB Allocation Details'!$A$18:$L$214, MATCH("A &amp; G ID", 'E4 TB Allocation Details'!$A$18:$L$18, 0),FALSE), 'E2 Allocators'!$B$15:$W$358, MATCH('O5 Details by Class &amp; Accounts'!CF$18, 'E2 Allocators'!$B$15:$W$15, 0),FALSE)*$E90), 0, VLOOKUP(VLOOKUP($A90, 'E4 TB Allocation Details'!$A$18:$L$214, MATCH("A &amp; G ID", 'E4 TB Allocation Details'!$A$18:$L$18, 0),FALSE), 'E2 Allocators'!$B$15:$W$358, MATCH('O5 Details by Class &amp; Accounts'!CF$18, 'E2 Allocators'!$B$15:$W$15, 0),FALSE)*$E90)</f>
        <v>0</v>
      </c>
      <c r="CG90" s="2186">
        <f>IF(ISERROR(VLOOKUP(VLOOKUP($A90, 'E4 TB Allocation Details'!$A$18:$L$214, MATCH("A &amp; G ID", 'E4 TB Allocation Details'!$A$18:$L$18, 0),FALSE), 'E2 Allocators'!$B$15:$W$358, MATCH('O5 Details by Class &amp; Accounts'!CG$18, 'E2 Allocators'!$B$15:$W$15, 0),FALSE)*$E90), 0, VLOOKUP(VLOOKUP($A90, 'E4 TB Allocation Details'!$A$18:$L$214, MATCH("A &amp; G ID", 'E4 TB Allocation Details'!$A$18:$L$18, 0),FALSE), 'E2 Allocators'!$B$15:$W$358, MATCH('O5 Details by Class &amp; Accounts'!CG$18, 'E2 Allocators'!$B$15:$W$15, 0),FALSE)*$E90)</f>
        <v>0</v>
      </c>
      <c r="CH90" s="2186">
        <f>IF(ISERROR(VLOOKUP(VLOOKUP($A90, 'E4 TB Allocation Details'!$A$18:$L$214, MATCH("A &amp; G ID", 'E4 TB Allocation Details'!$A$18:$L$18, 0),FALSE), 'E2 Allocators'!$B$15:$W$358, MATCH('O5 Details by Class &amp; Accounts'!CH$18, 'E2 Allocators'!$B$15:$W$15, 0),FALSE)*$E90), 0, VLOOKUP(VLOOKUP($A90, 'E4 TB Allocation Details'!$A$18:$L$214, MATCH("A &amp; G ID", 'E4 TB Allocation Details'!$A$18:$L$18, 0),FALSE), 'E2 Allocators'!$B$15:$W$358, MATCH('O5 Details by Class &amp; Accounts'!CH$18, 'E2 Allocators'!$B$15:$W$15, 0),FALSE)*$E90)</f>
        <v>0</v>
      </c>
      <c r="CI90" s="2186">
        <f>IF(ISERROR(VLOOKUP(VLOOKUP($A90, 'E4 TB Allocation Details'!$A$18:$L$214, MATCH("A &amp; G ID", 'E4 TB Allocation Details'!$A$18:$L$18, 0),FALSE), 'E2 Allocators'!$B$15:$W$358, MATCH('O5 Details by Class &amp; Accounts'!CI$18, 'E2 Allocators'!$B$15:$W$15, 0),FALSE)*$E90), 0, VLOOKUP(VLOOKUP($A90, 'E4 TB Allocation Details'!$A$18:$L$214, MATCH("A &amp; G ID", 'E4 TB Allocation Details'!$A$18:$L$18, 0),FALSE), 'E2 Allocators'!$B$15:$W$358, MATCH('O5 Details by Class &amp; Accounts'!CI$18, 'E2 Allocators'!$B$15:$W$15, 0),FALSE)*$E90)</f>
        <v>0</v>
      </c>
      <c r="CJ90" s="2186">
        <f>IF(ISERROR(VLOOKUP(VLOOKUP($A90, 'E4 TB Allocation Details'!$A$18:$L$214, MATCH("A &amp; G ID", 'E4 TB Allocation Details'!$A$18:$L$18, 0),FALSE), 'E2 Allocators'!$B$15:$W$358, MATCH('O5 Details by Class &amp; Accounts'!CJ$18, 'E2 Allocators'!$B$15:$W$15, 0),FALSE)*$E90), 0, VLOOKUP(VLOOKUP($A90, 'E4 TB Allocation Details'!$A$18:$L$214, MATCH("A &amp; G ID", 'E4 TB Allocation Details'!$A$18:$L$18, 0),FALSE), 'E2 Allocators'!$B$15:$W$358, MATCH('O5 Details by Class &amp; Accounts'!CJ$18, 'E2 Allocators'!$B$15:$W$15, 0),FALSE)*$E90)</f>
        <v>0</v>
      </c>
      <c r="CK90" s="2186">
        <f>IF(ISERROR(VLOOKUP(VLOOKUP($A90, 'E4 TB Allocation Details'!$A$18:$L$214, MATCH("A &amp; G ID", 'E4 TB Allocation Details'!$A$18:$L$18, 0),FALSE), 'E2 Allocators'!$B$15:$W$358, MATCH('O5 Details by Class &amp; Accounts'!CK$18, 'E2 Allocators'!$B$15:$W$15, 0),FALSE)*$E90), 0, VLOOKUP(VLOOKUP($A90, 'E4 TB Allocation Details'!$A$18:$L$214, MATCH("A &amp; G ID", 'E4 TB Allocation Details'!$A$18:$L$18, 0),FALSE), 'E2 Allocators'!$B$15:$W$358, MATCH('O5 Details by Class &amp; Accounts'!CK$18, 'E2 Allocators'!$B$15:$W$15, 0),FALSE)*$E90)</f>
        <v>0</v>
      </c>
      <c r="CL90" s="2186">
        <f>IF(ISERROR(VLOOKUP(VLOOKUP($A90, 'E4 TB Allocation Details'!$A$18:$L$214, MATCH("A &amp; G ID", 'E4 TB Allocation Details'!$A$18:$L$18, 0),FALSE), 'E2 Allocators'!$B$15:$W$358, MATCH('O5 Details by Class &amp; Accounts'!CL$18, 'E2 Allocators'!$B$15:$W$15, 0),FALSE)*$E90), 0, VLOOKUP(VLOOKUP($A90, 'E4 TB Allocation Details'!$A$18:$L$214, MATCH("A &amp; G ID", 'E4 TB Allocation Details'!$A$18:$L$18, 0),FALSE), 'E2 Allocators'!$B$15:$W$358, MATCH('O5 Details by Class &amp; Accounts'!CL$18, 'E2 Allocators'!$B$15:$W$15, 0),FALSE)*$E90)</f>
        <v>0</v>
      </c>
      <c r="CM90" s="2186">
        <f>IF(ISERROR(VLOOKUP(VLOOKUP($A90, 'E4 TB Allocation Details'!$A$18:$L$214, MATCH("A &amp; G ID", 'E4 TB Allocation Details'!$A$18:$L$18, 0),FALSE), 'E2 Allocators'!$B$15:$W$358, MATCH('O5 Details by Class &amp; Accounts'!CM$18, 'E2 Allocators'!$B$15:$W$15, 0),FALSE)*$E90), 0, VLOOKUP(VLOOKUP($A90, 'E4 TB Allocation Details'!$A$18:$L$214, MATCH("A &amp; G ID", 'E4 TB Allocation Details'!$A$18:$L$18, 0),FALSE), 'E2 Allocators'!$B$15:$W$358, MATCH('O5 Details by Class &amp; Accounts'!CM$18, 'E2 Allocators'!$B$15:$W$15, 0),FALSE)*$E90)</f>
        <v>0</v>
      </c>
      <c r="CN90" s="2186">
        <f t="shared" ref="CN90:CN113" si="24">SUM(BT90:CM90)</f>
        <v>0</v>
      </c>
      <c r="CO90" s="2187">
        <f t="shared" ref="CO90:CO120" si="25">+E90-AC90-AX90-BS90-CN90</f>
        <v>0</v>
      </c>
      <c r="CQ90" s="1625" t="s">
        <v>1186</v>
      </c>
    </row>
    <row r="91" spans="1:95" s="54" customFormat="1" ht="12.75" x14ac:dyDescent="0.2">
      <c r="A91" s="994">
        <v>4210</v>
      </c>
      <c r="B91" s="995" t="s">
        <v>526</v>
      </c>
      <c r="C91" s="2184">
        <f>IF(ISERROR(VLOOKUP($A91,'I3 TB Data'!$A$19:$H$483,MATCH('O5 Details by Class &amp; Accounts'!$C$18, 'I3 TB Data'!$A$19:$H$19,0),0)), 0, VLOOKUP($A91,'I3 TB Data'!$A$19:$H$483,MATCH('O5 Details by Class &amp; Accounts'!$C$18,'I3 TB Data'!$A$19:$H$19,0),0))</f>
        <v>-1110954.7392</v>
      </c>
      <c r="D91" s="2185"/>
      <c r="E91" s="2184">
        <f t="shared" si="17"/>
        <v>-1110954.7392</v>
      </c>
      <c r="F91" s="2186">
        <f>IF(ISERROR(VLOOKUP($A91, 'E1 Categorization'!A33:E124, MATCH("Customer Component", 'E1 Categorization'!$A$33:$E$33,0), 0)), 0, IF(VLOOKUP($A91, 'E1 Categorization'!A33:E124, MATCH("Customer Component", 'E1 Categorization'!$A$33:$E$33,0), 0)=0, 'O5 Details by Class &amp; Accounts'!$E91, IF(AND(VLOOKUP($A91, 'E1 Categorization'!A33:E124, MATCH("Customer Component", 'E1 Categorization'!$A$33:$E$33,0), 0) &gt;0, VLOOKUP($A91, 'E1 Categorization'!A33:E124, MATCH("Customer Component", 'E1 Categorization'!$A$33:$E$33,0), 0)&lt;1), 'O5 Details by Class &amp; Accounts'!$E91*(1-VLOOKUP($A91, 'E1 Categorization'!A33:E124, MATCH("Customer Component", 'E1 Categorization'!$A$33:$E$33,0), 0)), 0)))</f>
        <v>0</v>
      </c>
      <c r="G91" s="2186">
        <f>IF(ISERROR(VLOOKUP($A91, 'E1 Categorization'!A33:E124, MATCH("Customer Component", 'E1 Categorization'!$A$33:$E$33,0), 0)),0, IF(VLOOKUP($A91, 'E1 Categorization'!A33:E124, MATCH("Customer Component", 'E1 Categorization'!$A$33:$E$33,0), 0)=0, 0, IF(AND(VLOOKUP($A91, 'E1 Categorization'!A33:E124, MATCH("Customer Component", 'E1 Categorization'!$A$33:$E$33,0), 0) &gt;0, VLOOKUP($A91, 'E1 Categorization'!A33:E124, MATCH("Customer Component", 'E1 Categorization'!$A$33:$E$33,0), 0)&lt;1), 'O5 Details by Class &amp; Accounts'!$E91*(VLOOKUP($A91, 'E1 Categorization'!A33:E124, MATCH("Customer Component", 'E1 Categorization'!$A$33:$E$33,0), 0)), 'O5 Details by Class &amp; Accounts'!$E91)))</f>
        <v>0</v>
      </c>
      <c r="H91" s="2186">
        <f t="shared" si="20"/>
        <v>0</v>
      </c>
      <c r="I91" s="2186">
        <f>IF(ISERROR(VLOOKUP(VLOOKUP($A91, 'E4 TB Allocation Details'!$A$18:$L$214, MATCH("Demand ID", 'E4 TB Allocation Details'!$A$18:$L$18, 0),FALSE), 'E2 Allocators'!$B$15:$W$358, MATCH('O5 Details by Class &amp; Accounts'!I$18, 'E2 Allocators'!$B$15:$W$15, 0),FALSE)*$F91), 0, VLOOKUP(VLOOKUP($A91, 'E4 TB Allocation Details'!$A$18:$L$214, MATCH("Demand ID", 'E4 TB Allocation Details'!$A$18:$L$18, 0),FALSE), 'E2 Allocators'!$B$15:$W$358, MATCH('O5 Details by Class &amp; Accounts'!I$18, 'E2 Allocators'!$B$15:$W$15, 0),FALSE)*$F91)</f>
        <v>0</v>
      </c>
      <c r="J91" s="2186">
        <f>IF(ISERROR(VLOOKUP(VLOOKUP($A91, 'E4 TB Allocation Details'!$A$18:$L$214, MATCH("Demand ID", 'E4 TB Allocation Details'!$A$18:$L$18, 0),FALSE), 'E2 Allocators'!$B$15:$W$358, MATCH('O5 Details by Class &amp; Accounts'!J$18, 'E2 Allocators'!$B$15:$W$15, 0),FALSE)*$F91), 0, VLOOKUP(VLOOKUP($A91, 'E4 TB Allocation Details'!$A$18:$L$214, MATCH("Demand ID", 'E4 TB Allocation Details'!$A$18:$L$18, 0),FALSE), 'E2 Allocators'!$B$15:$W$358, MATCH('O5 Details by Class &amp; Accounts'!J$18, 'E2 Allocators'!$B$15:$W$15, 0),FALSE)*$F91)</f>
        <v>0</v>
      </c>
      <c r="K91" s="2186">
        <f>IF(ISERROR(VLOOKUP(VLOOKUP($A91, 'E4 TB Allocation Details'!$A$18:$L$214, MATCH("Demand ID", 'E4 TB Allocation Details'!$A$18:$L$18, 0),FALSE), 'E2 Allocators'!$B$15:$W$358, MATCH('O5 Details by Class &amp; Accounts'!K$18, 'E2 Allocators'!$B$15:$W$15, 0),FALSE)*$F91), 0, VLOOKUP(VLOOKUP($A91, 'E4 TB Allocation Details'!$A$18:$L$214, MATCH("Demand ID", 'E4 TB Allocation Details'!$A$18:$L$18, 0),FALSE), 'E2 Allocators'!$B$15:$W$358, MATCH('O5 Details by Class &amp; Accounts'!K$18, 'E2 Allocators'!$B$15:$W$15, 0),FALSE)*$F91)</f>
        <v>0</v>
      </c>
      <c r="L91" s="2186">
        <f>IF(ISERROR(VLOOKUP(VLOOKUP($A91, 'E4 TB Allocation Details'!$A$18:$L$214, MATCH("Demand ID", 'E4 TB Allocation Details'!$A$18:$L$18, 0),FALSE), 'E2 Allocators'!$B$15:$W$358, MATCH('O5 Details by Class &amp; Accounts'!L$18, 'E2 Allocators'!$B$15:$W$15, 0),FALSE)*$F91), 0, VLOOKUP(VLOOKUP($A91, 'E4 TB Allocation Details'!$A$18:$L$214, MATCH("Demand ID", 'E4 TB Allocation Details'!$A$18:$L$18, 0),FALSE), 'E2 Allocators'!$B$15:$W$358, MATCH('O5 Details by Class &amp; Accounts'!L$18, 'E2 Allocators'!$B$15:$W$15, 0),FALSE)*$F91)</f>
        <v>0</v>
      </c>
      <c r="M91" s="2186">
        <f>IF(ISERROR(VLOOKUP(VLOOKUP($A91, 'E4 TB Allocation Details'!$A$18:$L$214, MATCH("Demand ID", 'E4 TB Allocation Details'!$A$18:$L$18, 0),FALSE), 'E2 Allocators'!$B$15:$W$358, MATCH('O5 Details by Class &amp; Accounts'!M$18, 'E2 Allocators'!$B$15:$W$15, 0),FALSE)*$F91), 0, VLOOKUP(VLOOKUP($A91, 'E4 TB Allocation Details'!$A$18:$L$214, MATCH("Demand ID", 'E4 TB Allocation Details'!$A$18:$L$18, 0),FALSE), 'E2 Allocators'!$B$15:$W$358, MATCH('O5 Details by Class &amp; Accounts'!M$18, 'E2 Allocators'!$B$15:$W$15, 0),FALSE)*$F91)</f>
        <v>0</v>
      </c>
      <c r="N91" s="2186">
        <f>IF(ISERROR(VLOOKUP(VLOOKUP($A91, 'E4 TB Allocation Details'!$A$18:$L$214, MATCH("Demand ID", 'E4 TB Allocation Details'!$A$18:$L$18, 0),FALSE), 'E2 Allocators'!$B$15:$W$358, MATCH('O5 Details by Class &amp; Accounts'!N$18, 'E2 Allocators'!$B$15:$W$15, 0),FALSE)*$F91), 0, VLOOKUP(VLOOKUP($A91, 'E4 TB Allocation Details'!$A$18:$L$214, MATCH("Demand ID", 'E4 TB Allocation Details'!$A$18:$L$18, 0),FALSE), 'E2 Allocators'!$B$15:$W$358, MATCH('O5 Details by Class &amp; Accounts'!N$18, 'E2 Allocators'!$B$15:$W$15, 0),FALSE)*$F91)</f>
        <v>0</v>
      </c>
      <c r="O91" s="2186">
        <f>IF(ISERROR(VLOOKUP(VLOOKUP($A91, 'E4 TB Allocation Details'!$A$18:$L$214, MATCH("Demand ID", 'E4 TB Allocation Details'!$A$18:$L$18, 0),FALSE), 'E2 Allocators'!$B$15:$W$358, MATCH('O5 Details by Class &amp; Accounts'!O$18, 'E2 Allocators'!$B$15:$W$15, 0),FALSE)*$F91), 0, VLOOKUP(VLOOKUP($A91, 'E4 TB Allocation Details'!$A$18:$L$214, MATCH("Demand ID", 'E4 TB Allocation Details'!$A$18:$L$18, 0),FALSE), 'E2 Allocators'!$B$15:$W$358, MATCH('O5 Details by Class &amp; Accounts'!O$18, 'E2 Allocators'!$B$15:$W$15, 0),FALSE)*$F91)</f>
        <v>0</v>
      </c>
      <c r="P91" s="2186">
        <f>IF(ISERROR(VLOOKUP(VLOOKUP($A91, 'E4 TB Allocation Details'!$A$18:$L$214, MATCH("Demand ID", 'E4 TB Allocation Details'!$A$18:$L$18, 0),FALSE), 'E2 Allocators'!$B$15:$W$358, MATCH('O5 Details by Class &amp; Accounts'!P$18, 'E2 Allocators'!$B$15:$W$15, 0),FALSE)*$F91), 0, VLOOKUP(VLOOKUP($A91, 'E4 TB Allocation Details'!$A$18:$L$214, MATCH("Demand ID", 'E4 TB Allocation Details'!$A$18:$L$18, 0),FALSE), 'E2 Allocators'!$B$15:$W$358, MATCH('O5 Details by Class &amp; Accounts'!P$18, 'E2 Allocators'!$B$15:$W$15, 0),FALSE)*$F91)</f>
        <v>0</v>
      </c>
      <c r="Q91" s="2186">
        <f>IF(ISERROR(VLOOKUP(VLOOKUP($A91, 'E4 TB Allocation Details'!$A$18:$L$214, MATCH("Demand ID", 'E4 TB Allocation Details'!$A$18:$L$18, 0),FALSE), 'E2 Allocators'!$B$15:$W$358, MATCH('O5 Details by Class &amp; Accounts'!Q$18, 'E2 Allocators'!$B$15:$W$15, 0),FALSE)*$F91), 0, VLOOKUP(VLOOKUP($A91, 'E4 TB Allocation Details'!$A$18:$L$214, MATCH("Demand ID", 'E4 TB Allocation Details'!$A$18:$L$18, 0),FALSE), 'E2 Allocators'!$B$15:$W$358, MATCH('O5 Details by Class &amp; Accounts'!Q$18, 'E2 Allocators'!$B$15:$W$15, 0),FALSE)*$F91)</f>
        <v>0</v>
      </c>
      <c r="R91" s="2186">
        <f>IF(ISERROR(VLOOKUP(VLOOKUP($A91, 'E4 TB Allocation Details'!$A$18:$L$214, MATCH("Demand ID", 'E4 TB Allocation Details'!$A$18:$L$18, 0),FALSE), 'E2 Allocators'!$B$15:$W$358, MATCH('O5 Details by Class &amp; Accounts'!R$18, 'E2 Allocators'!$B$15:$W$15, 0),FALSE)*$F91), 0, VLOOKUP(VLOOKUP($A91, 'E4 TB Allocation Details'!$A$18:$L$214, MATCH("Demand ID", 'E4 TB Allocation Details'!$A$18:$L$18, 0),FALSE), 'E2 Allocators'!$B$15:$W$358, MATCH('O5 Details by Class &amp; Accounts'!R$18, 'E2 Allocators'!$B$15:$W$15, 0),FALSE)*$F91)</f>
        <v>0</v>
      </c>
      <c r="S91" s="2186">
        <f>IF(ISERROR(VLOOKUP(VLOOKUP($A91, 'E4 TB Allocation Details'!$A$18:$L$214, MATCH("Demand ID", 'E4 TB Allocation Details'!$A$18:$L$18, 0),FALSE), 'E2 Allocators'!$B$15:$W$358, MATCH('O5 Details by Class &amp; Accounts'!S$18, 'E2 Allocators'!$B$15:$W$15, 0),FALSE)*$F91), 0, VLOOKUP(VLOOKUP($A91, 'E4 TB Allocation Details'!$A$18:$L$214, MATCH("Demand ID", 'E4 TB Allocation Details'!$A$18:$L$18, 0),FALSE), 'E2 Allocators'!$B$15:$W$358, MATCH('O5 Details by Class &amp; Accounts'!S$18, 'E2 Allocators'!$B$15:$W$15, 0),FALSE)*$F91)</f>
        <v>0</v>
      </c>
      <c r="T91" s="2186">
        <f>IF(ISERROR(VLOOKUP(VLOOKUP($A91, 'E4 TB Allocation Details'!$A$18:$L$214, MATCH("Demand ID", 'E4 TB Allocation Details'!$A$18:$L$18, 0),FALSE), 'E2 Allocators'!$B$15:$W$358, MATCH('O5 Details by Class &amp; Accounts'!T$18, 'E2 Allocators'!$B$15:$W$15, 0),FALSE)*$F91), 0, VLOOKUP(VLOOKUP($A91, 'E4 TB Allocation Details'!$A$18:$L$214, MATCH("Demand ID", 'E4 TB Allocation Details'!$A$18:$L$18, 0),FALSE), 'E2 Allocators'!$B$15:$W$358, MATCH('O5 Details by Class &amp; Accounts'!T$18, 'E2 Allocators'!$B$15:$W$15, 0),FALSE)*$F91)</f>
        <v>0</v>
      </c>
      <c r="U91" s="2186">
        <f>IF(ISERROR(VLOOKUP(VLOOKUP($A91, 'E4 TB Allocation Details'!$A$18:$L$214, MATCH("Demand ID", 'E4 TB Allocation Details'!$A$18:$L$18, 0),FALSE), 'E2 Allocators'!$B$15:$W$358, MATCH('O5 Details by Class &amp; Accounts'!U$18, 'E2 Allocators'!$B$15:$W$15, 0),FALSE)*$F91), 0, VLOOKUP(VLOOKUP($A91, 'E4 TB Allocation Details'!$A$18:$L$214, MATCH("Demand ID", 'E4 TB Allocation Details'!$A$18:$L$18, 0),FALSE), 'E2 Allocators'!$B$15:$W$358, MATCH('O5 Details by Class &amp; Accounts'!U$18, 'E2 Allocators'!$B$15:$W$15, 0),FALSE)*$F91)</f>
        <v>0</v>
      </c>
      <c r="V91" s="2186">
        <f>IF(ISERROR(VLOOKUP(VLOOKUP($A91, 'E4 TB Allocation Details'!$A$18:$L$214, MATCH("Demand ID", 'E4 TB Allocation Details'!$A$18:$L$18, 0),FALSE), 'E2 Allocators'!$B$15:$W$358, MATCH('O5 Details by Class &amp; Accounts'!V$18, 'E2 Allocators'!$B$15:$W$15, 0),FALSE)*$F91), 0, VLOOKUP(VLOOKUP($A91, 'E4 TB Allocation Details'!$A$18:$L$214, MATCH("Demand ID", 'E4 TB Allocation Details'!$A$18:$L$18, 0),FALSE), 'E2 Allocators'!$B$15:$W$358, MATCH('O5 Details by Class &amp; Accounts'!V$18, 'E2 Allocators'!$B$15:$W$15, 0),FALSE)*$F91)</f>
        <v>0</v>
      </c>
      <c r="W91" s="2186">
        <f>IF(ISERROR(VLOOKUP(VLOOKUP($A91, 'E4 TB Allocation Details'!$A$18:$L$214, MATCH("Demand ID", 'E4 TB Allocation Details'!$A$18:$L$18, 0),FALSE), 'E2 Allocators'!$B$15:$W$358, MATCH('O5 Details by Class &amp; Accounts'!W$18, 'E2 Allocators'!$B$15:$W$15, 0),FALSE)*$F91), 0, VLOOKUP(VLOOKUP($A91, 'E4 TB Allocation Details'!$A$18:$L$214, MATCH("Demand ID", 'E4 TB Allocation Details'!$A$18:$L$18, 0),FALSE), 'E2 Allocators'!$B$15:$W$358, MATCH('O5 Details by Class &amp; Accounts'!W$18, 'E2 Allocators'!$B$15:$W$15, 0),FALSE)*$F91)</f>
        <v>0</v>
      </c>
      <c r="X91" s="2186">
        <f>IF(ISERROR(VLOOKUP(VLOOKUP($A91, 'E4 TB Allocation Details'!$A$18:$L$214, MATCH("Demand ID", 'E4 TB Allocation Details'!$A$18:$L$18, 0),FALSE), 'E2 Allocators'!$B$15:$W$358, MATCH('O5 Details by Class &amp; Accounts'!X$18, 'E2 Allocators'!$B$15:$W$15, 0),FALSE)*$F91), 0, VLOOKUP(VLOOKUP($A91, 'E4 TB Allocation Details'!$A$18:$L$214, MATCH("Demand ID", 'E4 TB Allocation Details'!$A$18:$L$18, 0),FALSE), 'E2 Allocators'!$B$15:$W$358, MATCH('O5 Details by Class &amp; Accounts'!X$18, 'E2 Allocators'!$B$15:$W$15, 0),FALSE)*$F91)</f>
        <v>0</v>
      </c>
      <c r="Y91" s="2186">
        <f>IF(ISERROR(VLOOKUP(VLOOKUP($A91, 'E4 TB Allocation Details'!$A$18:$L$214, MATCH("Demand ID", 'E4 TB Allocation Details'!$A$18:$L$18, 0),FALSE), 'E2 Allocators'!$B$15:$W$358, MATCH('O5 Details by Class &amp; Accounts'!Y$18, 'E2 Allocators'!$B$15:$W$15, 0),FALSE)*$F91), 0, VLOOKUP(VLOOKUP($A91, 'E4 TB Allocation Details'!$A$18:$L$214, MATCH("Demand ID", 'E4 TB Allocation Details'!$A$18:$L$18, 0),FALSE), 'E2 Allocators'!$B$15:$W$358, MATCH('O5 Details by Class &amp; Accounts'!Y$18, 'E2 Allocators'!$B$15:$W$15, 0),FALSE)*$F91)</f>
        <v>0</v>
      </c>
      <c r="Z91" s="2186">
        <f>IF(ISERROR(VLOOKUP(VLOOKUP($A91, 'E4 TB Allocation Details'!$A$18:$L$214, MATCH("Demand ID", 'E4 TB Allocation Details'!$A$18:$L$18, 0),FALSE), 'E2 Allocators'!$B$15:$W$358, MATCH('O5 Details by Class &amp; Accounts'!Z$18, 'E2 Allocators'!$B$15:$W$15, 0),FALSE)*$F91), 0, VLOOKUP(VLOOKUP($A91, 'E4 TB Allocation Details'!$A$18:$L$214, MATCH("Demand ID", 'E4 TB Allocation Details'!$A$18:$L$18, 0),FALSE), 'E2 Allocators'!$B$15:$W$358, MATCH('O5 Details by Class &amp; Accounts'!Z$18, 'E2 Allocators'!$B$15:$W$15, 0),FALSE)*$F91)</f>
        <v>0</v>
      </c>
      <c r="AA91" s="2186">
        <f>IF(ISERROR(VLOOKUP(VLOOKUP($A91, 'E4 TB Allocation Details'!$A$18:$L$214, MATCH("Demand ID", 'E4 TB Allocation Details'!$A$18:$L$18, 0),FALSE), 'E2 Allocators'!$B$15:$W$358, MATCH('O5 Details by Class &amp; Accounts'!AA$18, 'E2 Allocators'!$B$15:$W$15, 0),FALSE)*$F91), 0, VLOOKUP(VLOOKUP($A91, 'E4 TB Allocation Details'!$A$18:$L$214, MATCH("Demand ID", 'E4 TB Allocation Details'!$A$18:$L$18, 0),FALSE), 'E2 Allocators'!$B$15:$W$358, MATCH('O5 Details by Class &amp; Accounts'!AA$18, 'E2 Allocators'!$B$15:$W$15, 0),FALSE)*$F91)</f>
        <v>0</v>
      </c>
      <c r="AB91" s="2186">
        <f>IF(ISERROR(VLOOKUP(VLOOKUP($A91, 'E4 TB Allocation Details'!$A$18:$L$214, MATCH("Demand ID", 'E4 TB Allocation Details'!$A$18:$L$18, 0),FALSE), 'E2 Allocators'!$B$15:$W$358, MATCH('O5 Details by Class &amp; Accounts'!AB$18, 'E2 Allocators'!$B$15:$W$15, 0),FALSE)*$F91), 0, VLOOKUP(VLOOKUP($A91, 'E4 TB Allocation Details'!$A$18:$L$214, MATCH("Demand ID", 'E4 TB Allocation Details'!$A$18:$L$18, 0),FALSE), 'E2 Allocators'!$B$15:$W$358, MATCH('O5 Details by Class &amp; Accounts'!AB$18, 'E2 Allocators'!$B$15:$W$15, 0),FALSE)*$F91)</f>
        <v>0</v>
      </c>
      <c r="AC91" s="2186">
        <f t="shared" si="21"/>
        <v>0</v>
      </c>
      <c r="AD91" s="2186">
        <f>IF(ISERROR(VLOOKUP(VLOOKUP($A91, 'E4 TB Allocation Details'!$A$18:$L$214, MATCH("Customer ID", 'E4 TB Allocation Details'!$A$18:$L$18, 0),FALSE), 'E2 Allocators'!$B$15:$W$358, MATCH('O5 Details by Class &amp; Accounts'!AD$18, 'E2 Allocators'!$B$15:$W$15, 0),FALSE)*$G91), 0, VLOOKUP(VLOOKUP($A91, 'E4 TB Allocation Details'!$A$18:$L$214, MATCH("Customer ID", 'E4 TB Allocation Details'!$A$18:$L$18, 0),FALSE), 'E2 Allocators'!$B$15:$W$358, MATCH('O5 Details by Class &amp; Accounts'!AD$18, 'E2 Allocators'!$B$15:$W$15, 0),FALSE)*$G91)</f>
        <v>0</v>
      </c>
      <c r="AE91" s="2186">
        <f>IF(ISERROR(VLOOKUP(VLOOKUP($A91, 'E4 TB Allocation Details'!$A$18:$L$214, MATCH("Customer ID", 'E4 TB Allocation Details'!$A$18:$L$18, 0),FALSE), 'E2 Allocators'!$B$15:$W$358, MATCH('O5 Details by Class &amp; Accounts'!AE$18, 'E2 Allocators'!$B$15:$W$15, 0),FALSE)*$G91), 0, VLOOKUP(VLOOKUP($A91, 'E4 TB Allocation Details'!$A$18:$L$214, MATCH("Customer ID", 'E4 TB Allocation Details'!$A$18:$L$18, 0),FALSE), 'E2 Allocators'!$B$15:$W$358, MATCH('O5 Details by Class &amp; Accounts'!AE$18, 'E2 Allocators'!$B$15:$W$15, 0),FALSE)*$G91)</f>
        <v>0</v>
      </c>
      <c r="AF91" s="2186">
        <f>IF(ISERROR(VLOOKUP(VLOOKUP($A91, 'E4 TB Allocation Details'!$A$18:$L$214, MATCH("Customer ID", 'E4 TB Allocation Details'!$A$18:$L$18, 0),FALSE), 'E2 Allocators'!$B$15:$W$358, MATCH('O5 Details by Class &amp; Accounts'!AF$18, 'E2 Allocators'!$B$15:$W$15, 0),FALSE)*$G91), 0, VLOOKUP(VLOOKUP($A91, 'E4 TB Allocation Details'!$A$18:$L$214, MATCH("Customer ID", 'E4 TB Allocation Details'!$A$18:$L$18, 0),FALSE), 'E2 Allocators'!$B$15:$W$358, MATCH('O5 Details by Class &amp; Accounts'!AF$18, 'E2 Allocators'!$B$15:$W$15, 0),FALSE)*$G91)</f>
        <v>0</v>
      </c>
      <c r="AG91" s="2186">
        <f>IF(ISERROR(VLOOKUP(VLOOKUP($A91, 'E4 TB Allocation Details'!$A$18:$L$214, MATCH("Customer ID", 'E4 TB Allocation Details'!$A$18:$L$18, 0),FALSE), 'E2 Allocators'!$B$15:$W$358, MATCH('O5 Details by Class &amp; Accounts'!AG$18, 'E2 Allocators'!$B$15:$W$15, 0),FALSE)*$G91), 0, VLOOKUP(VLOOKUP($A91, 'E4 TB Allocation Details'!$A$18:$L$214, MATCH("Customer ID", 'E4 TB Allocation Details'!$A$18:$L$18, 0),FALSE), 'E2 Allocators'!$B$15:$W$358, MATCH('O5 Details by Class &amp; Accounts'!AG$18, 'E2 Allocators'!$B$15:$W$15, 0),FALSE)*$G91)</f>
        <v>0</v>
      </c>
      <c r="AH91" s="2186">
        <f>IF(ISERROR(VLOOKUP(VLOOKUP($A91, 'E4 TB Allocation Details'!$A$18:$L$214, MATCH("Customer ID", 'E4 TB Allocation Details'!$A$18:$L$18, 0),FALSE), 'E2 Allocators'!$B$15:$W$358, MATCH('O5 Details by Class &amp; Accounts'!AH$18, 'E2 Allocators'!$B$15:$W$15, 0),FALSE)*$G91), 0, VLOOKUP(VLOOKUP($A91, 'E4 TB Allocation Details'!$A$18:$L$214, MATCH("Customer ID", 'E4 TB Allocation Details'!$A$18:$L$18, 0),FALSE), 'E2 Allocators'!$B$15:$W$358, MATCH('O5 Details by Class &amp; Accounts'!AH$18, 'E2 Allocators'!$B$15:$W$15, 0),FALSE)*$G91)</f>
        <v>0</v>
      </c>
      <c r="AI91" s="2186">
        <f>IF(ISERROR(VLOOKUP(VLOOKUP($A91, 'E4 TB Allocation Details'!$A$18:$L$214, MATCH("Customer ID", 'E4 TB Allocation Details'!$A$18:$L$18, 0),FALSE), 'E2 Allocators'!$B$15:$W$358, MATCH('O5 Details by Class &amp; Accounts'!AI$18, 'E2 Allocators'!$B$15:$W$15, 0),FALSE)*$G91), 0, VLOOKUP(VLOOKUP($A91, 'E4 TB Allocation Details'!$A$18:$L$214, MATCH("Customer ID", 'E4 TB Allocation Details'!$A$18:$L$18, 0),FALSE), 'E2 Allocators'!$B$15:$W$358, MATCH('O5 Details by Class &amp; Accounts'!AI$18, 'E2 Allocators'!$B$15:$W$15, 0),FALSE)*$G91)</f>
        <v>0</v>
      </c>
      <c r="AJ91" s="2186">
        <f>IF(ISERROR(VLOOKUP(VLOOKUP($A91, 'E4 TB Allocation Details'!$A$18:$L$214, MATCH("Customer ID", 'E4 TB Allocation Details'!$A$18:$L$18, 0),FALSE), 'E2 Allocators'!$B$15:$W$358, MATCH('O5 Details by Class &amp; Accounts'!AJ$18, 'E2 Allocators'!$B$15:$W$15, 0),FALSE)*$G91), 0, VLOOKUP(VLOOKUP($A91, 'E4 TB Allocation Details'!$A$18:$L$214, MATCH("Customer ID", 'E4 TB Allocation Details'!$A$18:$L$18, 0),FALSE), 'E2 Allocators'!$B$15:$W$358, MATCH('O5 Details by Class &amp; Accounts'!AJ$18, 'E2 Allocators'!$B$15:$W$15, 0),FALSE)*$G91)</f>
        <v>0</v>
      </c>
      <c r="AK91" s="2186">
        <f>IF(ISERROR(VLOOKUP(VLOOKUP($A91, 'E4 TB Allocation Details'!$A$18:$L$214, MATCH("Customer ID", 'E4 TB Allocation Details'!$A$18:$L$18, 0),FALSE), 'E2 Allocators'!$B$15:$W$358, MATCH('O5 Details by Class &amp; Accounts'!AK$18, 'E2 Allocators'!$B$15:$W$15, 0),FALSE)*$G91), 0, VLOOKUP(VLOOKUP($A91, 'E4 TB Allocation Details'!$A$18:$L$214, MATCH("Customer ID", 'E4 TB Allocation Details'!$A$18:$L$18, 0),FALSE), 'E2 Allocators'!$B$15:$W$358, MATCH('O5 Details by Class &amp; Accounts'!AK$18, 'E2 Allocators'!$B$15:$W$15, 0),FALSE)*$G91)</f>
        <v>0</v>
      </c>
      <c r="AL91" s="2186">
        <f>IF(ISERROR(VLOOKUP(VLOOKUP($A91, 'E4 TB Allocation Details'!$A$18:$L$214, MATCH("Customer ID", 'E4 TB Allocation Details'!$A$18:$L$18, 0),FALSE), 'E2 Allocators'!$B$15:$W$358, MATCH('O5 Details by Class &amp; Accounts'!AL$18, 'E2 Allocators'!$B$15:$W$15, 0),FALSE)*$G91), 0, VLOOKUP(VLOOKUP($A91, 'E4 TB Allocation Details'!$A$18:$L$214, MATCH("Customer ID", 'E4 TB Allocation Details'!$A$18:$L$18, 0),FALSE), 'E2 Allocators'!$B$15:$W$358, MATCH('O5 Details by Class &amp; Accounts'!AL$18, 'E2 Allocators'!$B$15:$W$15, 0),FALSE)*$G91)</f>
        <v>0</v>
      </c>
      <c r="AM91" s="2186">
        <f>IF(ISERROR(VLOOKUP(VLOOKUP($A91, 'E4 TB Allocation Details'!$A$18:$L$214, MATCH("Customer ID", 'E4 TB Allocation Details'!$A$18:$L$18, 0),FALSE), 'E2 Allocators'!$B$15:$W$358, MATCH('O5 Details by Class &amp; Accounts'!AM$18, 'E2 Allocators'!$B$15:$W$15, 0),FALSE)*$G91), 0, VLOOKUP(VLOOKUP($A91, 'E4 TB Allocation Details'!$A$18:$L$214, MATCH("Customer ID", 'E4 TB Allocation Details'!$A$18:$L$18, 0),FALSE), 'E2 Allocators'!$B$15:$W$358, MATCH('O5 Details by Class &amp; Accounts'!AM$18, 'E2 Allocators'!$B$15:$W$15, 0),FALSE)*$G91)</f>
        <v>0</v>
      </c>
      <c r="AN91" s="2186">
        <f>IF(ISERROR(VLOOKUP(VLOOKUP($A91, 'E4 TB Allocation Details'!$A$18:$L$214, MATCH("Customer ID", 'E4 TB Allocation Details'!$A$18:$L$18, 0),FALSE), 'E2 Allocators'!$B$15:$W$358, MATCH('O5 Details by Class &amp; Accounts'!AN$18, 'E2 Allocators'!$B$15:$W$15, 0),FALSE)*$G91), 0, VLOOKUP(VLOOKUP($A91, 'E4 TB Allocation Details'!$A$18:$L$214, MATCH("Customer ID", 'E4 TB Allocation Details'!$A$18:$L$18, 0),FALSE), 'E2 Allocators'!$B$15:$W$358, MATCH('O5 Details by Class &amp; Accounts'!AN$18, 'E2 Allocators'!$B$15:$W$15, 0),FALSE)*$G91)</f>
        <v>0</v>
      </c>
      <c r="AO91" s="2186">
        <f>IF(ISERROR(VLOOKUP(VLOOKUP($A91, 'E4 TB Allocation Details'!$A$18:$L$214, MATCH("Customer ID", 'E4 TB Allocation Details'!$A$18:$L$18, 0),FALSE), 'E2 Allocators'!$B$15:$W$358, MATCH('O5 Details by Class &amp; Accounts'!AO$18, 'E2 Allocators'!$B$15:$W$15, 0),FALSE)*$G91), 0, VLOOKUP(VLOOKUP($A91, 'E4 TB Allocation Details'!$A$18:$L$214, MATCH("Customer ID", 'E4 TB Allocation Details'!$A$18:$L$18, 0),FALSE), 'E2 Allocators'!$B$15:$W$358, MATCH('O5 Details by Class &amp; Accounts'!AO$18, 'E2 Allocators'!$B$15:$W$15, 0),FALSE)*$G91)</f>
        <v>0</v>
      </c>
      <c r="AP91" s="2186">
        <f>IF(ISERROR(VLOOKUP(VLOOKUP($A91, 'E4 TB Allocation Details'!$A$18:$L$214, MATCH("Customer ID", 'E4 TB Allocation Details'!$A$18:$L$18, 0),FALSE), 'E2 Allocators'!$B$15:$W$358, MATCH('O5 Details by Class &amp; Accounts'!AP$18, 'E2 Allocators'!$B$15:$W$15, 0),FALSE)*$G91), 0, VLOOKUP(VLOOKUP($A91, 'E4 TB Allocation Details'!$A$18:$L$214, MATCH("Customer ID", 'E4 TB Allocation Details'!$A$18:$L$18, 0),FALSE), 'E2 Allocators'!$B$15:$W$358, MATCH('O5 Details by Class &amp; Accounts'!AP$18, 'E2 Allocators'!$B$15:$W$15, 0),FALSE)*$G91)</f>
        <v>0</v>
      </c>
      <c r="AQ91" s="2186">
        <f>IF(ISERROR(VLOOKUP(VLOOKUP($A91, 'E4 TB Allocation Details'!$A$18:$L$214, MATCH("Customer ID", 'E4 TB Allocation Details'!$A$18:$L$18, 0),FALSE), 'E2 Allocators'!$B$15:$W$358, MATCH('O5 Details by Class &amp; Accounts'!AQ$18, 'E2 Allocators'!$B$15:$W$15, 0),FALSE)*$G91), 0, VLOOKUP(VLOOKUP($A91, 'E4 TB Allocation Details'!$A$18:$L$214, MATCH("Customer ID", 'E4 TB Allocation Details'!$A$18:$L$18, 0),FALSE), 'E2 Allocators'!$B$15:$W$358, MATCH('O5 Details by Class &amp; Accounts'!AQ$18, 'E2 Allocators'!$B$15:$W$15, 0),FALSE)*$G91)</f>
        <v>0</v>
      </c>
      <c r="AR91" s="2186">
        <f>IF(ISERROR(VLOOKUP(VLOOKUP($A91, 'E4 TB Allocation Details'!$A$18:$L$214, MATCH("Customer ID", 'E4 TB Allocation Details'!$A$18:$L$18, 0),FALSE), 'E2 Allocators'!$B$15:$W$358, MATCH('O5 Details by Class &amp; Accounts'!AR$18, 'E2 Allocators'!$B$15:$W$15, 0),FALSE)*$G91), 0, VLOOKUP(VLOOKUP($A91, 'E4 TB Allocation Details'!$A$18:$L$214, MATCH("Customer ID", 'E4 TB Allocation Details'!$A$18:$L$18, 0),FALSE), 'E2 Allocators'!$B$15:$W$358, MATCH('O5 Details by Class &amp; Accounts'!AR$18, 'E2 Allocators'!$B$15:$W$15, 0),FALSE)*$G91)</f>
        <v>0</v>
      </c>
      <c r="AS91" s="2186">
        <f>IF(ISERROR(VLOOKUP(VLOOKUP($A91, 'E4 TB Allocation Details'!$A$18:$L$214, MATCH("Customer ID", 'E4 TB Allocation Details'!$A$18:$L$18, 0),FALSE), 'E2 Allocators'!$B$15:$W$358, MATCH('O5 Details by Class &amp; Accounts'!AS$18, 'E2 Allocators'!$B$15:$W$15, 0),FALSE)*$G91), 0, VLOOKUP(VLOOKUP($A91, 'E4 TB Allocation Details'!$A$18:$L$214, MATCH("Customer ID", 'E4 TB Allocation Details'!$A$18:$L$18, 0),FALSE), 'E2 Allocators'!$B$15:$W$358, MATCH('O5 Details by Class &amp; Accounts'!AS$18, 'E2 Allocators'!$B$15:$W$15, 0),FALSE)*$G91)</f>
        <v>0</v>
      </c>
      <c r="AT91" s="2186">
        <f>IF(ISERROR(VLOOKUP(VLOOKUP($A91, 'E4 TB Allocation Details'!$A$18:$L$214, MATCH("Customer ID", 'E4 TB Allocation Details'!$A$18:$L$18, 0),FALSE), 'E2 Allocators'!$B$15:$W$358, MATCH('O5 Details by Class &amp; Accounts'!AT$18, 'E2 Allocators'!$B$15:$W$15, 0),FALSE)*$G91), 0, VLOOKUP(VLOOKUP($A91, 'E4 TB Allocation Details'!$A$18:$L$214, MATCH("Customer ID", 'E4 TB Allocation Details'!$A$18:$L$18, 0),FALSE), 'E2 Allocators'!$B$15:$W$358, MATCH('O5 Details by Class &amp; Accounts'!AT$18, 'E2 Allocators'!$B$15:$W$15, 0),FALSE)*$G91)</f>
        <v>0</v>
      </c>
      <c r="AU91" s="2186">
        <f>IF(ISERROR(VLOOKUP(VLOOKUP($A91, 'E4 TB Allocation Details'!$A$18:$L$214, MATCH("Customer ID", 'E4 TB Allocation Details'!$A$18:$L$18, 0),FALSE), 'E2 Allocators'!$B$15:$W$358, MATCH('O5 Details by Class &amp; Accounts'!AU$18, 'E2 Allocators'!$B$15:$W$15, 0),FALSE)*$G91), 0, VLOOKUP(VLOOKUP($A91, 'E4 TB Allocation Details'!$A$18:$L$214, MATCH("Customer ID", 'E4 TB Allocation Details'!$A$18:$L$18, 0),FALSE), 'E2 Allocators'!$B$15:$W$358, MATCH('O5 Details by Class &amp; Accounts'!AU$18, 'E2 Allocators'!$B$15:$W$15, 0),FALSE)*$G91)</f>
        <v>0</v>
      </c>
      <c r="AV91" s="2186">
        <f>IF(ISERROR(VLOOKUP(VLOOKUP($A91, 'E4 TB Allocation Details'!$A$18:$L$214, MATCH("Customer ID", 'E4 TB Allocation Details'!$A$18:$L$18, 0),FALSE), 'E2 Allocators'!$B$15:$W$358, MATCH('O5 Details by Class &amp; Accounts'!AV$18, 'E2 Allocators'!$B$15:$W$15, 0),FALSE)*$G91), 0, VLOOKUP(VLOOKUP($A91, 'E4 TB Allocation Details'!$A$18:$L$214, MATCH("Customer ID", 'E4 TB Allocation Details'!$A$18:$L$18, 0),FALSE), 'E2 Allocators'!$B$15:$W$358, MATCH('O5 Details by Class &amp; Accounts'!AV$18, 'E2 Allocators'!$B$15:$W$15, 0),FALSE)*$G91)</f>
        <v>0</v>
      </c>
      <c r="AW91" s="2186">
        <f>IF(ISERROR(VLOOKUP(VLOOKUP($A91, 'E4 TB Allocation Details'!$A$18:$L$214, MATCH("Customer ID", 'E4 TB Allocation Details'!$A$18:$L$18, 0),FALSE), 'E2 Allocators'!$B$15:$W$358, MATCH('O5 Details by Class &amp; Accounts'!AW$18, 'E2 Allocators'!$B$15:$W$15, 0),FALSE)*$G91), 0, VLOOKUP(VLOOKUP($A91, 'E4 TB Allocation Details'!$A$18:$L$214, MATCH("Customer ID", 'E4 TB Allocation Details'!$A$18:$L$18, 0),FALSE), 'E2 Allocators'!$B$15:$W$358, MATCH('O5 Details by Class &amp; Accounts'!AW$18, 'E2 Allocators'!$B$15:$W$15, 0),FALSE)*$G91)</f>
        <v>0</v>
      </c>
      <c r="AX91" s="2186">
        <f t="shared" si="22"/>
        <v>0</v>
      </c>
      <c r="AY91" s="2186">
        <f>IF(ISERROR(VLOOKUP(VLOOKUP($A91, 'E4 TB Allocation Details'!$A$18:$L$214, MATCH("Misc ID", 'E4 TB Allocation Details'!$A$18:$L$18, 0),FALSE), 'E2 Allocators'!$B$15:$W$358, MATCH('O5 Details by Class &amp; Accounts'!AY$18, 'E2 Allocators'!$B$15:$W$15, 0),FALSE)*$E91), 0, VLOOKUP(VLOOKUP($A91, 'E4 TB Allocation Details'!$A$18:$L$214, MATCH("Misc ID", 'E4 TB Allocation Details'!$A$18:$L$18, 0),FALSE), 'E2 Allocators'!$B$15:$W$358, MATCH('O5 Details by Class &amp; Accounts'!AY$18, 'E2 Allocators'!$B$15:$W$15, 0),FALSE)*$E91)</f>
        <v>-656577.8041826745</v>
      </c>
      <c r="AZ91" s="2186">
        <f>IF(ISERROR(VLOOKUP(VLOOKUP($A91, 'E4 TB Allocation Details'!$A$18:$L$214, MATCH("Misc ID", 'E4 TB Allocation Details'!$A$18:$L$18, 0),FALSE), 'E2 Allocators'!$B$15:$W$358, MATCH('O5 Details by Class &amp; Accounts'!AZ$18, 'E2 Allocators'!$B$15:$W$15, 0),FALSE)*$E91), 0, VLOOKUP(VLOOKUP($A91, 'E4 TB Allocation Details'!$A$18:$L$214, MATCH("Misc ID", 'E4 TB Allocation Details'!$A$18:$L$18, 0),FALSE), 'E2 Allocators'!$B$15:$W$358, MATCH('O5 Details by Class &amp; Accounts'!AZ$18, 'E2 Allocators'!$B$15:$W$15, 0),FALSE)*$E91)</f>
        <v>-164700.12588359846</v>
      </c>
      <c r="BA91" s="2186">
        <f>IF(ISERROR(VLOOKUP(VLOOKUP($A91, 'E4 TB Allocation Details'!$A$18:$L$214, MATCH("Misc ID", 'E4 TB Allocation Details'!$A$18:$L$18, 0),FALSE), 'E2 Allocators'!$B$15:$W$358, MATCH('O5 Details by Class &amp; Accounts'!BA$18, 'E2 Allocators'!$B$15:$W$15, 0),FALSE)*$E91), 0, VLOOKUP(VLOOKUP($A91, 'E4 TB Allocation Details'!$A$18:$L$214, MATCH("Misc ID", 'E4 TB Allocation Details'!$A$18:$L$18, 0),FALSE), 'E2 Allocators'!$B$15:$W$358, MATCH('O5 Details by Class &amp; Accounts'!BA$18, 'E2 Allocators'!$B$15:$W$15, 0),FALSE)*$E91)</f>
        <v>-265809.02893196617</v>
      </c>
      <c r="BB91" s="2186">
        <f>IF(ISERROR(VLOOKUP(VLOOKUP($A91, 'E4 TB Allocation Details'!$A$18:$L$214, MATCH("Misc ID", 'E4 TB Allocation Details'!$A$18:$L$18, 0),FALSE), 'E2 Allocators'!$B$15:$W$358, MATCH('O5 Details by Class &amp; Accounts'!BB$18, 'E2 Allocators'!$B$15:$W$15, 0),FALSE)*$E91), 0, VLOOKUP(VLOOKUP($A91, 'E4 TB Allocation Details'!$A$18:$L$214, MATCH("Misc ID", 'E4 TB Allocation Details'!$A$18:$L$18, 0),FALSE), 'E2 Allocators'!$B$15:$W$358, MATCH('O5 Details by Class &amp; Accounts'!BB$18, 'E2 Allocators'!$B$15:$W$15, 0),FALSE)*$E91)</f>
        <v>0</v>
      </c>
      <c r="BC91" s="2186">
        <f>IF(ISERROR(VLOOKUP(VLOOKUP($A91, 'E4 TB Allocation Details'!$A$18:$L$214, MATCH("Misc ID", 'E4 TB Allocation Details'!$A$18:$L$18, 0),FALSE), 'E2 Allocators'!$B$15:$W$358, MATCH('O5 Details by Class &amp; Accounts'!BC$18, 'E2 Allocators'!$B$15:$W$15, 0),FALSE)*$E91), 0, VLOOKUP(VLOOKUP($A91, 'E4 TB Allocation Details'!$A$18:$L$214, MATCH("Misc ID", 'E4 TB Allocation Details'!$A$18:$L$18, 0),FALSE), 'E2 Allocators'!$B$15:$W$358, MATCH('O5 Details by Class &amp; Accounts'!BC$18, 'E2 Allocators'!$B$15:$W$15, 0),FALSE)*$E91)</f>
        <v>0</v>
      </c>
      <c r="BD91" s="2186">
        <f>IF(ISERROR(VLOOKUP(VLOOKUP($A91, 'E4 TB Allocation Details'!$A$18:$L$214, MATCH("Misc ID", 'E4 TB Allocation Details'!$A$18:$L$18, 0),FALSE), 'E2 Allocators'!$B$15:$W$358, MATCH('O5 Details by Class &amp; Accounts'!BD$18, 'E2 Allocators'!$B$15:$W$15, 0),FALSE)*$E91), 0, VLOOKUP(VLOOKUP($A91, 'E4 TB Allocation Details'!$A$18:$L$214, MATCH("Misc ID", 'E4 TB Allocation Details'!$A$18:$L$18, 0),FALSE), 'E2 Allocators'!$B$15:$W$358, MATCH('O5 Details by Class &amp; Accounts'!BD$18, 'E2 Allocators'!$B$15:$W$15, 0),FALSE)*$E91)</f>
        <v>0</v>
      </c>
      <c r="BE91" s="2186">
        <f>IF(ISERROR(VLOOKUP(VLOOKUP($A91, 'E4 TB Allocation Details'!$A$18:$L$214, MATCH("Misc ID", 'E4 TB Allocation Details'!$A$18:$L$18, 0),FALSE), 'E2 Allocators'!$B$15:$W$358, MATCH('O5 Details by Class &amp; Accounts'!BE$18, 'E2 Allocators'!$B$15:$W$15, 0),FALSE)*$E91), 0, VLOOKUP(VLOOKUP($A91, 'E4 TB Allocation Details'!$A$18:$L$214, MATCH("Misc ID", 'E4 TB Allocation Details'!$A$18:$L$18, 0),FALSE), 'E2 Allocators'!$B$15:$W$358, MATCH('O5 Details by Class &amp; Accounts'!BE$18, 'E2 Allocators'!$B$15:$W$15, 0),FALSE)*$E91)</f>
        <v>-18766.325098982827</v>
      </c>
      <c r="BF91" s="2186">
        <f>IF(ISERROR(VLOOKUP(VLOOKUP($A91, 'E4 TB Allocation Details'!$A$18:$L$214, MATCH("Misc ID", 'E4 TB Allocation Details'!$A$18:$L$18, 0),FALSE), 'E2 Allocators'!$B$15:$W$358, MATCH('O5 Details by Class &amp; Accounts'!BF$18, 'E2 Allocators'!$B$15:$W$15, 0),FALSE)*$E91), 0, VLOOKUP(VLOOKUP($A91, 'E4 TB Allocation Details'!$A$18:$L$214, MATCH("Misc ID", 'E4 TB Allocation Details'!$A$18:$L$18, 0),FALSE), 'E2 Allocators'!$B$15:$W$358, MATCH('O5 Details by Class &amp; Accounts'!BF$18, 'E2 Allocators'!$B$15:$W$15, 0),FALSE)*$E91)</f>
        <v>-2792.7677188805274</v>
      </c>
      <c r="BG91" s="2186">
        <f>IF(ISERROR(VLOOKUP(VLOOKUP($A91, 'E4 TB Allocation Details'!$A$18:$L$214, MATCH("Misc ID", 'E4 TB Allocation Details'!$A$18:$L$18, 0),FALSE), 'E2 Allocators'!$B$15:$W$358, MATCH('O5 Details by Class &amp; Accounts'!BG$18, 'E2 Allocators'!$B$15:$W$15, 0),FALSE)*$E91), 0, VLOOKUP(VLOOKUP($A91, 'E4 TB Allocation Details'!$A$18:$L$214, MATCH("Misc ID", 'E4 TB Allocation Details'!$A$18:$L$18, 0),FALSE), 'E2 Allocators'!$B$15:$W$358, MATCH('O5 Details by Class &amp; Accounts'!BG$18, 'E2 Allocators'!$B$15:$W$15, 0),FALSE)*$E91)</f>
        <v>-2308.6873838974834</v>
      </c>
      <c r="BH91" s="2186">
        <f>IF(ISERROR(VLOOKUP(VLOOKUP($A91, 'E4 TB Allocation Details'!$A$18:$L$214, MATCH("Misc ID", 'E4 TB Allocation Details'!$A$18:$L$18, 0),FALSE), 'E2 Allocators'!$B$15:$W$358, MATCH('O5 Details by Class &amp; Accounts'!BH$18, 'E2 Allocators'!$B$15:$W$15, 0),FALSE)*$E91), 0, VLOOKUP(VLOOKUP($A91, 'E4 TB Allocation Details'!$A$18:$L$214, MATCH("Misc ID", 'E4 TB Allocation Details'!$A$18:$L$18, 0),FALSE), 'E2 Allocators'!$B$15:$W$358, MATCH('O5 Details by Class &amp; Accounts'!BH$18, 'E2 Allocators'!$B$15:$W$15, 0),FALSE)*$E91)</f>
        <v>0</v>
      </c>
      <c r="BI91" s="2186">
        <f>IF(ISERROR(VLOOKUP(VLOOKUP($A91, 'E4 TB Allocation Details'!$A$18:$L$214, MATCH("Misc ID", 'E4 TB Allocation Details'!$A$18:$L$18, 0),FALSE), 'E2 Allocators'!$B$15:$W$358, MATCH('O5 Details by Class &amp; Accounts'!BI$18, 'E2 Allocators'!$B$15:$W$15, 0),FALSE)*$E91), 0, VLOOKUP(VLOOKUP($A91, 'E4 TB Allocation Details'!$A$18:$L$214, MATCH("Misc ID", 'E4 TB Allocation Details'!$A$18:$L$18, 0),FALSE), 'E2 Allocators'!$B$15:$W$358, MATCH('O5 Details by Class &amp; Accounts'!BI$18, 'E2 Allocators'!$B$15:$W$15, 0),FALSE)*$E91)</f>
        <v>0</v>
      </c>
      <c r="BJ91" s="2186">
        <f>IF(ISERROR(VLOOKUP(VLOOKUP($A91, 'E4 TB Allocation Details'!$A$18:$L$214, MATCH("Misc ID", 'E4 TB Allocation Details'!$A$18:$L$18, 0),FALSE), 'E2 Allocators'!$B$15:$W$358, MATCH('O5 Details by Class &amp; Accounts'!BJ$18, 'E2 Allocators'!$B$15:$W$15, 0),FALSE)*$E91), 0, VLOOKUP(VLOOKUP($A91, 'E4 TB Allocation Details'!$A$18:$L$214, MATCH("Misc ID", 'E4 TB Allocation Details'!$A$18:$L$18, 0),FALSE), 'E2 Allocators'!$B$15:$W$358, MATCH('O5 Details by Class &amp; Accounts'!BJ$18, 'E2 Allocators'!$B$15:$W$15, 0),FALSE)*$E91)</f>
        <v>0</v>
      </c>
      <c r="BK91" s="2186">
        <f>IF(ISERROR(VLOOKUP(VLOOKUP($A91, 'E4 TB Allocation Details'!$A$18:$L$214, MATCH("Misc ID", 'E4 TB Allocation Details'!$A$18:$L$18, 0),FALSE), 'E2 Allocators'!$B$15:$W$358, MATCH('O5 Details by Class &amp; Accounts'!BK$18, 'E2 Allocators'!$B$15:$W$15, 0),FALSE)*$E91), 0, VLOOKUP(VLOOKUP($A91, 'E4 TB Allocation Details'!$A$18:$L$214, MATCH("Misc ID", 'E4 TB Allocation Details'!$A$18:$L$18, 0),FALSE), 'E2 Allocators'!$B$15:$W$358, MATCH('O5 Details by Class &amp; Accounts'!BK$18, 'E2 Allocators'!$B$15:$W$15, 0),FALSE)*$E91)</f>
        <v>0</v>
      </c>
      <c r="BL91" s="2186">
        <f>IF(ISERROR(VLOOKUP(VLOOKUP($A91, 'E4 TB Allocation Details'!$A$18:$L$214, MATCH("Misc ID", 'E4 TB Allocation Details'!$A$18:$L$18, 0),FALSE), 'E2 Allocators'!$B$15:$W$358, MATCH('O5 Details by Class &amp; Accounts'!BL$18, 'E2 Allocators'!$B$15:$W$15, 0),FALSE)*$E91), 0, VLOOKUP(VLOOKUP($A91, 'E4 TB Allocation Details'!$A$18:$L$214, MATCH("Misc ID", 'E4 TB Allocation Details'!$A$18:$L$18, 0),FALSE), 'E2 Allocators'!$B$15:$W$358, MATCH('O5 Details by Class &amp; Accounts'!BL$18, 'E2 Allocators'!$B$15:$W$15, 0),FALSE)*$E91)</f>
        <v>0</v>
      </c>
      <c r="BM91" s="2186">
        <f>IF(ISERROR(VLOOKUP(VLOOKUP($A91, 'E4 TB Allocation Details'!$A$18:$L$214, MATCH("Misc ID", 'E4 TB Allocation Details'!$A$18:$L$18, 0),FALSE), 'E2 Allocators'!$B$15:$W$358, MATCH('O5 Details by Class &amp; Accounts'!BM$18, 'E2 Allocators'!$B$15:$W$15, 0),FALSE)*$E91), 0, VLOOKUP(VLOOKUP($A91, 'E4 TB Allocation Details'!$A$18:$L$214, MATCH("Misc ID", 'E4 TB Allocation Details'!$A$18:$L$18, 0),FALSE), 'E2 Allocators'!$B$15:$W$358, MATCH('O5 Details by Class &amp; Accounts'!BM$18, 'E2 Allocators'!$B$15:$W$15, 0),FALSE)*$E91)</f>
        <v>0</v>
      </c>
      <c r="BN91" s="2186">
        <f>IF(ISERROR(VLOOKUP(VLOOKUP($A91, 'E4 TB Allocation Details'!$A$18:$L$214, MATCH("Misc ID", 'E4 TB Allocation Details'!$A$18:$L$18, 0),FALSE), 'E2 Allocators'!$B$15:$W$358, MATCH('O5 Details by Class &amp; Accounts'!BN$18, 'E2 Allocators'!$B$15:$W$15, 0),FALSE)*$E91), 0, VLOOKUP(VLOOKUP($A91, 'E4 TB Allocation Details'!$A$18:$L$214, MATCH("Misc ID", 'E4 TB Allocation Details'!$A$18:$L$18, 0),FALSE), 'E2 Allocators'!$B$15:$W$358, MATCH('O5 Details by Class &amp; Accounts'!BN$18, 'E2 Allocators'!$B$15:$W$15, 0),FALSE)*$E91)</f>
        <v>0</v>
      </c>
      <c r="BO91" s="2186">
        <f>IF(ISERROR(VLOOKUP(VLOOKUP($A91, 'E4 TB Allocation Details'!$A$18:$L$214, MATCH("Misc ID", 'E4 TB Allocation Details'!$A$18:$L$18, 0),FALSE), 'E2 Allocators'!$B$15:$W$358, MATCH('O5 Details by Class &amp; Accounts'!BO$18, 'E2 Allocators'!$B$15:$W$15, 0),FALSE)*$E91), 0, VLOOKUP(VLOOKUP($A91, 'E4 TB Allocation Details'!$A$18:$L$214, MATCH("Misc ID", 'E4 TB Allocation Details'!$A$18:$L$18, 0),FALSE), 'E2 Allocators'!$B$15:$W$358, MATCH('O5 Details by Class &amp; Accounts'!BO$18, 'E2 Allocators'!$B$15:$W$15, 0),FALSE)*$E91)</f>
        <v>0</v>
      </c>
      <c r="BP91" s="2186">
        <f>IF(ISERROR(VLOOKUP(VLOOKUP($A91, 'E4 TB Allocation Details'!$A$18:$L$214, MATCH("Misc ID", 'E4 TB Allocation Details'!$A$18:$L$18, 0),FALSE), 'E2 Allocators'!$B$15:$W$358, MATCH('O5 Details by Class &amp; Accounts'!BP$18, 'E2 Allocators'!$B$15:$W$15, 0),FALSE)*$E91), 0, VLOOKUP(VLOOKUP($A91, 'E4 TB Allocation Details'!$A$18:$L$214, MATCH("Misc ID", 'E4 TB Allocation Details'!$A$18:$L$18, 0),FALSE), 'E2 Allocators'!$B$15:$W$358, MATCH('O5 Details by Class &amp; Accounts'!BP$18, 'E2 Allocators'!$B$15:$W$15, 0),FALSE)*$E91)</f>
        <v>0</v>
      </c>
      <c r="BQ91" s="2186">
        <f>IF(ISERROR(VLOOKUP(VLOOKUP($A91, 'E4 TB Allocation Details'!$A$18:$L$214, MATCH("Misc ID", 'E4 TB Allocation Details'!$A$18:$L$18, 0),FALSE), 'E2 Allocators'!$B$15:$W$358, MATCH('O5 Details by Class &amp; Accounts'!BQ$18, 'E2 Allocators'!$B$15:$W$15, 0),FALSE)*$E91), 0, VLOOKUP(VLOOKUP($A91, 'E4 TB Allocation Details'!$A$18:$L$214, MATCH("Misc ID", 'E4 TB Allocation Details'!$A$18:$L$18, 0),FALSE), 'E2 Allocators'!$B$15:$W$358, MATCH('O5 Details by Class &amp; Accounts'!BQ$18, 'E2 Allocators'!$B$15:$W$15, 0),FALSE)*$E91)</f>
        <v>0</v>
      </c>
      <c r="BR91" s="2186">
        <f>IF(ISERROR(VLOOKUP(VLOOKUP($A91, 'E4 TB Allocation Details'!$A$18:$L$214, MATCH("Misc ID", 'E4 TB Allocation Details'!$A$18:$L$18, 0),FALSE), 'E2 Allocators'!$B$15:$W$358, MATCH('O5 Details by Class &amp; Accounts'!BR$18, 'E2 Allocators'!$B$15:$W$15, 0),FALSE)*$E91), 0, VLOOKUP(VLOOKUP($A91, 'E4 TB Allocation Details'!$A$18:$L$214, MATCH("Misc ID", 'E4 TB Allocation Details'!$A$18:$L$18, 0),FALSE), 'E2 Allocators'!$B$15:$W$358, MATCH('O5 Details by Class &amp; Accounts'!BR$18, 'E2 Allocators'!$B$15:$W$15, 0),FALSE)*$E91)</f>
        <v>0</v>
      </c>
      <c r="BS91" s="2186">
        <f t="shared" si="23"/>
        <v>-1110954.7391999997</v>
      </c>
      <c r="BT91" s="2186">
        <f>IF(ISERROR(VLOOKUP(VLOOKUP($A91, 'E4 TB Allocation Details'!$A$18:$L$214, MATCH("A &amp; G ID", 'E4 TB Allocation Details'!$A$18:$L$18, 0),FALSE), 'E2 Allocators'!$B$15:$W$358, MATCH('O5 Details by Class &amp; Accounts'!BT$18, 'E2 Allocators'!$B$15:$W$15, 0),FALSE)*$E91), 0, VLOOKUP(VLOOKUP($A91, 'E4 TB Allocation Details'!$A$18:$L$214, MATCH("A &amp; G ID", 'E4 TB Allocation Details'!$A$18:$L$18, 0),FALSE), 'E2 Allocators'!$B$15:$W$358, MATCH('O5 Details by Class &amp; Accounts'!BT$18, 'E2 Allocators'!$B$15:$W$15, 0),FALSE)*$E91)</f>
        <v>0</v>
      </c>
      <c r="BU91" s="2186">
        <f>IF(ISERROR(VLOOKUP(VLOOKUP($A91, 'E4 TB Allocation Details'!$A$18:$L$214, MATCH("A &amp; G ID", 'E4 TB Allocation Details'!$A$18:$L$18, 0),FALSE), 'E2 Allocators'!$B$15:$W$358, MATCH('O5 Details by Class &amp; Accounts'!BU$18, 'E2 Allocators'!$B$15:$W$15, 0),FALSE)*$E91), 0, VLOOKUP(VLOOKUP($A91, 'E4 TB Allocation Details'!$A$18:$L$214, MATCH("A &amp; G ID", 'E4 TB Allocation Details'!$A$18:$L$18, 0),FALSE), 'E2 Allocators'!$B$15:$W$358, MATCH('O5 Details by Class &amp; Accounts'!BU$18, 'E2 Allocators'!$B$15:$W$15, 0),FALSE)*$E91)</f>
        <v>0</v>
      </c>
      <c r="BV91" s="2186">
        <f>IF(ISERROR(VLOOKUP(VLOOKUP($A91, 'E4 TB Allocation Details'!$A$18:$L$214, MATCH("A &amp; G ID", 'E4 TB Allocation Details'!$A$18:$L$18, 0),FALSE), 'E2 Allocators'!$B$15:$W$358, MATCH('O5 Details by Class &amp; Accounts'!BV$18, 'E2 Allocators'!$B$15:$W$15, 0),FALSE)*$E91), 0, VLOOKUP(VLOOKUP($A91, 'E4 TB Allocation Details'!$A$18:$L$214, MATCH("A &amp; G ID", 'E4 TB Allocation Details'!$A$18:$L$18, 0),FALSE), 'E2 Allocators'!$B$15:$W$358, MATCH('O5 Details by Class &amp; Accounts'!BV$18, 'E2 Allocators'!$B$15:$W$15, 0),FALSE)*$E91)</f>
        <v>0</v>
      </c>
      <c r="BW91" s="2186">
        <f>IF(ISERROR(VLOOKUP(VLOOKUP($A91, 'E4 TB Allocation Details'!$A$18:$L$214, MATCH("A &amp; G ID", 'E4 TB Allocation Details'!$A$18:$L$18, 0),FALSE), 'E2 Allocators'!$B$15:$W$358, MATCH('O5 Details by Class &amp; Accounts'!BW$18, 'E2 Allocators'!$B$15:$W$15, 0),FALSE)*$E91), 0, VLOOKUP(VLOOKUP($A91, 'E4 TB Allocation Details'!$A$18:$L$214, MATCH("A &amp; G ID", 'E4 TB Allocation Details'!$A$18:$L$18, 0),FALSE), 'E2 Allocators'!$B$15:$W$358, MATCH('O5 Details by Class &amp; Accounts'!BW$18, 'E2 Allocators'!$B$15:$W$15, 0),FALSE)*$E91)</f>
        <v>0</v>
      </c>
      <c r="BX91" s="2186">
        <f>IF(ISERROR(VLOOKUP(VLOOKUP($A91, 'E4 TB Allocation Details'!$A$18:$L$214, MATCH("A &amp; G ID", 'E4 TB Allocation Details'!$A$18:$L$18, 0),FALSE), 'E2 Allocators'!$B$15:$W$358, MATCH('O5 Details by Class &amp; Accounts'!BX$18, 'E2 Allocators'!$B$15:$W$15, 0),FALSE)*$E91), 0, VLOOKUP(VLOOKUP($A91, 'E4 TB Allocation Details'!$A$18:$L$214, MATCH("A &amp; G ID", 'E4 TB Allocation Details'!$A$18:$L$18, 0),FALSE), 'E2 Allocators'!$B$15:$W$358, MATCH('O5 Details by Class &amp; Accounts'!BX$18, 'E2 Allocators'!$B$15:$W$15, 0),FALSE)*$E91)</f>
        <v>0</v>
      </c>
      <c r="BY91" s="2186">
        <f>IF(ISERROR(VLOOKUP(VLOOKUP($A91, 'E4 TB Allocation Details'!$A$18:$L$214, MATCH("A &amp; G ID", 'E4 TB Allocation Details'!$A$18:$L$18, 0),FALSE), 'E2 Allocators'!$B$15:$W$358, MATCH('O5 Details by Class &amp; Accounts'!BY$18, 'E2 Allocators'!$B$15:$W$15, 0),FALSE)*$E91), 0, VLOOKUP(VLOOKUP($A91, 'E4 TB Allocation Details'!$A$18:$L$214, MATCH("A &amp; G ID", 'E4 TB Allocation Details'!$A$18:$L$18, 0),FALSE), 'E2 Allocators'!$B$15:$W$358, MATCH('O5 Details by Class &amp; Accounts'!BY$18, 'E2 Allocators'!$B$15:$W$15, 0),FALSE)*$E91)</f>
        <v>0</v>
      </c>
      <c r="BZ91" s="2186">
        <f>IF(ISERROR(VLOOKUP(VLOOKUP($A91, 'E4 TB Allocation Details'!$A$18:$L$214, MATCH("A &amp; G ID", 'E4 TB Allocation Details'!$A$18:$L$18, 0),FALSE), 'E2 Allocators'!$B$15:$W$358, MATCH('O5 Details by Class &amp; Accounts'!BZ$18, 'E2 Allocators'!$B$15:$W$15, 0),FALSE)*$E91), 0, VLOOKUP(VLOOKUP($A91, 'E4 TB Allocation Details'!$A$18:$L$214, MATCH("A &amp; G ID", 'E4 TB Allocation Details'!$A$18:$L$18, 0),FALSE), 'E2 Allocators'!$B$15:$W$358, MATCH('O5 Details by Class &amp; Accounts'!BZ$18, 'E2 Allocators'!$B$15:$W$15, 0),FALSE)*$E91)</f>
        <v>0</v>
      </c>
      <c r="CA91" s="2186">
        <f>IF(ISERROR(VLOOKUP(VLOOKUP($A91, 'E4 TB Allocation Details'!$A$18:$L$214, MATCH("A &amp; G ID", 'E4 TB Allocation Details'!$A$18:$L$18, 0),FALSE), 'E2 Allocators'!$B$15:$W$358, MATCH('O5 Details by Class &amp; Accounts'!CA$18, 'E2 Allocators'!$B$15:$W$15, 0),FALSE)*$E91), 0, VLOOKUP(VLOOKUP($A91, 'E4 TB Allocation Details'!$A$18:$L$214, MATCH("A &amp; G ID", 'E4 TB Allocation Details'!$A$18:$L$18, 0),FALSE), 'E2 Allocators'!$B$15:$W$358, MATCH('O5 Details by Class &amp; Accounts'!CA$18, 'E2 Allocators'!$B$15:$W$15, 0),FALSE)*$E91)</f>
        <v>0</v>
      </c>
      <c r="CB91" s="2186">
        <f>IF(ISERROR(VLOOKUP(VLOOKUP($A91, 'E4 TB Allocation Details'!$A$18:$L$214, MATCH("A &amp; G ID", 'E4 TB Allocation Details'!$A$18:$L$18, 0),FALSE), 'E2 Allocators'!$B$15:$W$358, MATCH('O5 Details by Class &amp; Accounts'!CB$18, 'E2 Allocators'!$B$15:$W$15, 0),FALSE)*$E91), 0, VLOOKUP(VLOOKUP($A91, 'E4 TB Allocation Details'!$A$18:$L$214, MATCH("A &amp; G ID", 'E4 TB Allocation Details'!$A$18:$L$18, 0),FALSE), 'E2 Allocators'!$B$15:$W$358, MATCH('O5 Details by Class &amp; Accounts'!CB$18, 'E2 Allocators'!$B$15:$W$15, 0),FALSE)*$E91)</f>
        <v>0</v>
      </c>
      <c r="CC91" s="2186">
        <f>IF(ISERROR(VLOOKUP(VLOOKUP($A91, 'E4 TB Allocation Details'!$A$18:$L$214, MATCH("A &amp; G ID", 'E4 TB Allocation Details'!$A$18:$L$18, 0),FALSE), 'E2 Allocators'!$B$15:$W$358, MATCH('O5 Details by Class &amp; Accounts'!CC$18, 'E2 Allocators'!$B$15:$W$15, 0),FALSE)*$E91), 0, VLOOKUP(VLOOKUP($A91, 'E4 TB Allocation Details'!$A$18:$L$214, MATCH("A &amp; G ID", 'E4 TB Allocation Details'!$A$18:$L$18, 0),FALSE), 'E2 Allocators'!$B$15:$W$358, MATCH('O5 Details by Class &amp; Accounts'!CC$18, 'E2 Allocators'!$B$15:$W$15, 0),FALSE)*$E91)</f>
        <v>0</v>
      </c>
      <c r="CD91" s="2186">
        <f>IF(ISERROR(VLOOKUP(VLOOKUP($A91, 'E4 TB Allocation Details'!$A$18:$L$214, MATCH("A &amp; G ID", 'E4 TB Allocation Details'!$A$18:$L$18, 0),FALSE), 'E2 Allocators'!$B$15:$W$358, MATCH('O5 Details by Class &amp; Accounts'!CD$18, 'E2 Allocators'!$B$15:$W$15, 0),FALSE)*$E91), 0, VLOOKUP(VLOOKUP($A91, 'E4 TB Allocation Details'!$A$18:$L$214, MATCH("A &amp; G ID", 'E4 TB Allocation Details'!$A$18:$L$18, 0),FALSE), 'E2 Allocators'!$B$15:$W$358, MATCH('O5 Details by Class &amp; Accounts'!CD$18, 'E2 Allocators'!$B$15:$W$15, 0),FALSE)*$E91)</f>
        <v>0</v>
      </c>
      <c r="CE91" s="2186">
        <f>IF(ISERROR(VLOOKUP(VLOOKUP($A91, 'E4 TB Allocation Details'!$A$18:$L$214, MATCH("A &amp; G ID", 'E4 TB Allocation Details'!$A$18:$L$18, 0),FALSE), 'E2 Allocators'!$B$15:$W$358, MATCH('O5 Details by Class &amp; Accounts'!CE$18, 'E2 Allocators'!$B$15:$W$15, 0),FALSE)*$E91), 0, VLOOKUP(VLOOKUP($A91, 'E4 TB Allocation Details'!$A$18:$L$214, MATCH("A &amp; G ID", 'E4 TB Allocation Details'!$A$18:$L$18, 0),FALSE), 'E2 Allocators'!$B$15:$W$358, MATCH('O5 Details by Class &amp; Accounts'!CE$18, 'E2 Allocators'!$B$15:$W$15, 0),FALSE)*$E91)</f>
        <v>0</v>
      </c>
      <c r="CF91" s="2186">
        <f>IF(ISERROR(VLOOKUP(VLOOKUP($A91, 'E4 TB Allocation Details'!$A$18:$L$214, MATCH("A &amp; G ID", 'E4 TB Allocation Details'!$A$18:$L$18, 0),FALSE), 'E2 Allocators'!$B$15:$W$358, MATCH('O5 Details by Class &amp; Accounts'!CF$18, 'E2 Allocators'!$B$15:$W$15, 0),FALSE)*$E91), 0, VLOOKUP(VLOOKUP($A91, 'E4 TB Allocation Details'!$A$18:$L$214, MATCH("A &amp; G ID", 'E4 TB Allocation Details'!$A$18:$L$18, 0),FALSE), 'E2 Allocators'!$B$15:$W$358, MATCH('O5 Details by Class &amp; Accounts'!CF$18, 'E2 Allocators'!$B$15:$W$15, 0),FALSE)*$E91)</f>
        <v>0</v>
      </c>
      <c r="CG91" s="2186">
        <f>IF(ISERROR(VLOOKUP(VLOOKUP($A91, 'E4 TB Allocation Details'!$A$18:$L$214, MATCH("A &amp; G ID", 'E4 TB Allocation Details'!$A$18:$L$18, 0),FALSE), 'E2 Allocators'!$B$15:$W$358, MATCH('O5 Details by Class &amp; Accounts'!CG$18, 'E2 Allocators'!$B$15:$W$15, 0),FALSE)*$E91), 0, VLOOKUP(VLOOKUP($A91, 'E4 TB Allocation Details'!$A$18:$L$214, MATCH("A &amp; G ID", 'E4 TB Allocation Details'!$A$18:$L$18, 0),FALSE), 'E2 Allocators'!$B$15:$W$358, MATCH('O5 Details by Class &amp; Accounts'!CG$18, 'E2 Allocators'!$B$15:$W$15, 0),FALSE)*$E91)</f>
        <v>0</v>
      </c>
      <c r="CH91" s="2186">
        <f>IF(ISERROR(VLOOKUP(VLOOKUP($A91, 'E4 TB Allocation Details'!$A$18:$L$214, MATCH("A &amp; G ID", 'E4 TB Allocation Details'!$A$18:$L$18, 0),FALSE), 'E2 Allocators'!$B$15:$W$358, MATCH('O5 Details by Class &amp; Accounts'!CH$18, 'E2 Allocators'!$B$15:$W$15, 0),FALSE)*$E91), 0, VLOOKUP(VLOOKUP($A91, 'E4 TB Allocation Details'!$A$18:$L$214, MATCH("A &amp; G ID", 'E4 TB Allocation Details'!$A$18:$L$18, 0),FALSE), 'E2 Allocators'!$B$15:$W$358, MATCH('O5 Details by Class &amp; Accounts'!CH$18, 'E2 Allocators'!$B$15:$W$15, 0),FALSE)*$E91)</f>
        <v>0</v>
      </c>
      <c r="CI91" s="2186">
        <f>IF(ISERROR(VLOOKUP(VLOOKUP($A91, 'E4 TB Allocation Details'!$A$18:$L$214, MATCH("A &amp; G ID", 'E4 TB Allocation Details'!$A$18:$L$18, 0),FALSE), 'E2 Allocators'!$B$15:$W$358, MATCH('O5 Details by Class &amp; Accounts'!CI$18, 'E2 Allocators'!$B$15:$W$15, 0),FALSE)*$E91), 0, VLOOKUP(VLOOKUP($A91, 'E4 TB Allocation Details'!$A$18:$L$214, MATCH("A &amp; G ID", 'E4 TB Allocation Details'!$A$18:$L$18, 0),FALSE), 'E2 Allocators'!$B$15:$W$358, MATCH('O5 Details by Class &amp; Accounts'!CI$18, 'E2 Allocators'!$B$15:$W$15, 0),FALSE)*$E91)</f>
        <v>0</v>
      </c>
      <c r="CJ91" s="2186">
        <f>IF(ISERROR(VLOOKUP(VLOOKUP($A91, 'E4 TB Allocation Details'!$A$18:$L$214, MATCH("A &amp; G ID", 'E4 TB Allocation Details'!$A$18:$L$18, 0),FALSE), 'E2 Allocators'!$B$15:$W$358, MATCH('O5 Details by Class &amp; Accounts'!CJ$18, 'E2 Allocators'!$B$15:$W$15, 0),FALSE)*$E91), 0, VLOOKUP(VLOOKUP($A91, 'E4 TB Allocation Details'!$A$18:$L$214, MATCH("A &amp; G ID", 'E4 TB Allocation Details'!$A$18:$L$18, 0),FALSE), 'E2 Allocators'!$B$15:$W$358, MATCH('O5 Details by Class &amp; Accounts'!CJ$18, 'E2 Allocators'!$B$15:$W$15, 0),FALSE)*$E91)</f>
        <v>0</v>
      </c>
      <c r="CK91" s="2186">
        <f>IF(ISERROR(VLOOKUP(VLOOKUP($A91, 'E4 TB Allocation Details'!$A$18:$L$214, MATCH("A &amp; G ID", 'E4 TB Allocation Details'!$A$18:$L$18, 0),FALSE), 'E2 Allocators'!$B$15:$W$358, MATCH('O5 Details by Class &amp; Accounts'!CK$18, 'E2 Allocators'!$B$15:$W$15, 0),FALSE)*$E91), 0, VLOOKUP(VLOOKUP($A91, 'E4 TB Allocation Details'!$A$18:$L$214, MATCH("A &amp; G ID", 'E4 TB Allocation Details'!$A$18:$L$18, 0),FALSE), 'E2 Allocators'!$B$15:$W$358, MATCH('O5 Details by Class &amp; Accounts'!CK$18, 'E2 Allocators'!$B$15:$W$15, 0),FALSE)*$E91)</f>
        <v>0</v>
      </c>
      <c r="CL91" s="2186">
        <f>IF(ISERROR(VLOOKUP(VLOOKUP($A91, 'E4 TB Allocation Details'!$A$18:$L$214, MATCH("A &amp; G ID", 'E4 TB Allocation Details'!$A$18:$L$18, 0),FALSE), 'E2 Allocators'!$B$15:$W$358, MATCH('O5 Details by Class &amp; Accounts'!CL$18, 'E2 Allocators'!$B$15:$W$15, 0),FALSE)*$E91), 0, VLOOKUP(VLOOKUP($A91, 'E4 TB Allocation Details'!$A$18:$L$214, MATCH("A &amp; G ID", 'E4 TB Allocation Details'!$A$18:$L$18, 0),FALSE), 'E2 Allocators'!$B$15:$W$358, MATCH('O5 Details by Class &amp; Accounts'!CL$18, 'E2 Allocators'!$B$15:$W$15, 0),FALSE)*$E91)</f>
        <v>0</v>
      </c>
      <c r="CM91" s="2186">
        <f>IF(ISERROR(VLOOKUP(VLOOKUP($A91, 'E4 TB Allocation Details'!$A$18:$L$214, MATCH("A &amp; G ID", 'E4 TB Allocation Details'!$A$18:$L$18, 0),FALSE), 'E2 Allocators'!$B$15:$W$358, MATCH('O5 Details by Class &amp; Accounts'!CM$18, 'E2 Allocators'!$B$15:$W$15, 0),FALSE)*$E91), 0, VLOOKUP(VLOOKUP($A91, 'E4 TB Allocation Details'!$A$18:$L$214, MATCH("A &amp; G ID", 'E4 TB Allocation Details'!$A$18:$L$18, 0),FALSE), 'E2 Allocators'!$B$15:$W$358, MATCH('O5 Details by Class &amp; Accounts'!CM$18, 'E2 Allocators'!$B$15:$W$15, 0),FALSE)*$E91)</f>
        <v>0</v>
      </c>
      <c r="CN91" s="2186">
        <f t="shared" si="24"/>
        <v>0</v>
      </c>
      <c r="CO91" s="2187">
        <f t="shared" si="25"/>
        <v>-2.3283064365386963E-10</v>
      </c>
      <c r="CQ91" s="1625" t="s">
        <v>1186</v>
      </c>
    </row>
    <row r="92" spans="1:95" s="54" customFormat="1" ht="12.75" x14ac:dyDescent="0.2">
      <c r="A92" s="994">
        <v>4215</v>
      </c>
      <c r="B92" s="995" t="s">
        <v>527</v>
      </c>
      <c r="C92" s="2184">
        <f>IF(ISERROR(VLOOKUP($A92,'I3 TB Data'!$A$19:$H$483,MATCH('O5 Details by Class &amp; Accounts'!$C$18, 'I3 TB Data'!$A$19:$H$19,0),0)), 0, VLOOKUP($A92,'I3 TB Data'!$A$19:$H$483,MATCH('O5 Details by Class &amp; Accounts'!$C$18,'I3 TB Data'!$A$19:$H$19,0),0))</f>
        <v>0</v>
      </c>
      <c r="D92" s="2185"/>
      <c r="E92" s="2184">
        <f t="shared" si="17"/>
        <v>0</v>
      </c>
      <c r="F92" s="2186">
        <f>IF(ISERROR(VLOOKUP($A92, 'E1 Categorization'!A33:E124, MATCH("Customer Component", 'E1 Categorization'!$A$33:$E$33,0), 0)), 0, IF(VLOOKUP($A92, 'E1 Categorization'!A33:E124, MATCH("Customer Component", 'E1 Categorization'!$A$33:$E$33,0), 0)=0, 'O5 Details by Class &amp; Accounts'!$E92, IF(AND(VLOOKUP($A92, 'E1 Categorization'!A33:E124, MATCH("Customer Component", 'E1 Categorization'!$A$33:$E$33,0), 0) &gt;0, VLOOKUP($A92, 'E1 Categorization'!A33:E124, MATCH("Customer Component", 'E1 Categorization'!$A$33:$E$33,0), 0)&lt;1), 'O5 Details by Class &amp; Accounts'!$E92*(1-VLOOKUP($A92, 'E1 Categorization'!A33:E124, MATCH("Customer Component", 'E1 Categorization'!$A$33:$E$33,0), 0)), 0)))</f>
        <v>0</v>
      </c>
      <c r="G92" s="2186">
        <f>IF(ISERROR(VLOOKUP($A92, 'E1 Categorization'!A33:E124, MATCH("Customer Component", 'E1 Categorization'!$A$33:$E$33,0), 0)),0, IF(VLOOKUP($A92, 'E1 Categorization'!A33:E124, MATCH("Customer Component", 'E1 Categorization'!$A$33:$E$33,0), 0)=0, 0, IF(AND(VLOOKUP($A92, 'E1 Categorization'!A33:E124, MATCH("Customer Component", 'E1 Categorization'!$A$33:$E$33,0), 0) &gt;0, VLOOKUP($A92, 'E1 Categorization'!A33:E124, MATCH("Customer Component", 'E1 Categorization'!$A$33:$E$33,0), 0)&lt;1), 'O5 Details by Class &amp; Accounts'!$E92*(VLOOKUP($A92, 'E1 Categorization'!A33:E124, MATCH("Customer Component", 'E1 Categorization'!$A$33:$E$33,0), 0)), 'O5 Details by Class &amp; Accounts'!$E92)))</f>
        <v>0</v>
      </c>
      <c r="H92" s="2186">
        <f t="shared" si="20"/>
        <v>0</v>
      </c>
      <c r="I92" s="2186">
        <f>IF(ISERROR(VLOOKUP(VLOOKUP($A92, 'E4 TB Allocation Details'!$A$18:$L$214, MATCH("Demand ID", 'E4 TB Allocation Details'!$A$18:$L$18, 0),FALSE), 'E2 Allocators'!$B$15:$W$358, MATCH('O5 Details by Class &amp; Accounts'!I$18, 'E2 Allocators'!$B$15:$W$15, 0),FALSE)*$F92), 0, VLOOKUP(VLOOKUP($A92, 'E4 TB Allocation Details'!$A$18:$L$214, MATCH("Demand ID", 'E4 TB Allocation Details'!$A$18:$L$18, 0),FALSE), 'E2 Allocators'!$B$15:$W$358, MATCH('O5 Details by Class &amp; Accounts'!I$18, 'E2 Allocators'!$B$15:$W$15, 0),FALSE)*$F92)</f>
        <v>0</v>
      </c>
      <c r="J92" s="2186">
        <f>IF(ISERROR(VLOOKUP(VLOOKUP($A92, 'E4 TB Allocation Details'!$A$18:$L$214, MATCH("Demand ID", 'E4 TB Allocation Details'!$A$18:$L$18, 0),FALSE), 'E2 Allocators'!$B$15:$W$358, MATCH('O5 Details by Class &amp; Accounts'!J$18, 'E2 Allocators'!$B$15:$W$15, 0),FALSE)*$F92), 0, VLOOKUP(VLOOKUP($A92, 'E4 TB Allocation Details'!$A$18:$L$214, MATCH("Demand ID", 'E4 TB Allocation Details'!$A$18:$L$18, 0),FALSE), 'E2 Allocators'!$B$15:$W$358, MATCH('O5 Details by Class &amp; Accounts'!J$18, 'E2 Allocators'!$B$15:$W$15, 0),FALSE)*$F92)</f>
        <v>0</v>
      </c>
      <c r="K92" s="2186">
        <f>IF(ISERROR(VLOOKUP(VLOOKUP($A92, 'E4 TB Allocation Details'!$A$18:$L$214, MATCH("Demand ID", 'E4 TB Allocation Details'!$A$18:$L$18, 0),FALSE), 'E2 Allocators'!$B$15:$W$358, MATCH('O5 Details by Class &amp; Accounts'!K$18, 'E2 Allocators'!$B$15:$W$15, 0),FALSE)*$F92), 0, VLOOKUP(VLOOKUP($A92, 'E4 TB Allocation Details'!$A$18:$L$214, MATCH("Demand ID", 'E4 TB Allocation Details'!$A$18:$L$18, 0),FALSE), 'E2 Allocators'!$B$15:$W$358, MATCH('O5 Details by Class &amp; Accounts'!K$18, 'E2 Allocators'!$B$15:$W$15, 0),FALSE)*$F92)</f>
        <v>0</v>
      </c>
      <c r="L92" s="2186">
        <f>IF(ISERROR(VLOOKUP(VLOOKUP($A92, 'E4 TB Allocation Details'!$A$18:$L$214, MATCH("Demand ID", 'E4 TB Allocation Details'!$A$18:$L$18, 0),FALSE), 'E2 Allocators'!$B$15:$W$358, MATCH('O5 Details by Class &amp; Accounts'!L$18, 'E2 Allocators'!$B$15:$W$15, 0),FALSE)*$F92), 0, VLOOKUP(VLOOKUP($A92, 'E4 TB Allocation Details'!$A$18:$L$214, MATCH("Demand ID", 'E4 TB Allocation Details'!$A$18:$L$18, 0),FALSE), 'E2 Allocators'!$B$15:$W$358, MATCH('O5 Details by Class &amp; Accounts'!L$18, 'E2 Allocators'!$B$15:$W$15, 0),FALSE)*$F92)</f>
        <v>0</v>
      </c>
      <c r="M92" s="2186">
        <f>IF(ISERROR(VLOOKUP(VLOOKUP($A92, 'E4 TB Allocation Details'!$A$18:$L$214, MATCH("Demand ID", 'E4 TB Allocation Details'!$A$18:$L$18, 0),FALSE), 'E2 Allocators'!$B$15:$W$358, MATCH('O5 Details by Class &amp; Accounts'!M$18, 'E2 Allocators'!$B$15:$W$15, 0),FALSE)*$F92), 0, VLOOKUP(VLOOKUP($A92, 'E4 TB Allocation Details'!$A$18:$L$214, MATCH("Demand ID", 'E4 TB Allocation Details'!$A$18:$L$18, 0),FALSE), 'E2 Allocators'!$B$15:$W$358, MATCH('O5 Details by Class &amp; Accounts'!M$18, 'E2 Allocators'!$B$15:$W$15, 0),FALSE)*$F92)</f>
        <v>0</v>
      </c>
      <c r="N92" s="2186">
        <f>IF(ISERROR(VLOOKUP(VLOOKUP($A92, 'E4 TB Allocation Details'!$A$18:$L$214, MATCH("Demand ID", 'E4 TB Allocation Details'!$A$18:$L$18, 0),FALSE), 'E2 Allocators'!$B$15:$W$358, MATCH('O5 Details by Class &amp; Accounts'!N$18, 'E2 Allocators'!$B$15:$W$15, 0),FALSE)*$F92), 0, VLOOKUP(VLOOKUP($A92, 'E4 TB Allocation Details'!$A$18:$L$214, MATCH("Demand ID", 'E4 TB Allocation Details'!$A$18:$L$18, 0),FALSE), 'E2 Allocators'!$B$15:$W$358, MATCH('O5 Details by Class &amp; Accounts'!N$18, 'E2 Allocators'!$B$15:$W$15, 0),FALSE)*$F92)</f>
        <v>0</v>
      </c>
      <c r="O92" s="2186">
        <f>IF(ISERROR(VLOOKUP(VLOOKUP($A92, 'E4 TB Allocation Details'!$A$18:$L$214, MATCH("Demand ID", 'E4 TB Allocation Details'!$A$18:$L$18, 0),FALSE), 'E2 Allocators'!$B$15:$W$358, MATCH('O5 Details by Class &amp; Accounts'!O$18, 'E2 Allocators'!$B$15:$W$15, 0),FALSE)*$F92), 0, VLOOKUP(VLOOKUP($A92, 'E4 TB Allocation Details'!$A$18:$L$214, MATCH("Demand ID", 'E4 TB Allocation Details'!$A$18:$L$18, 0),FALSE), 'E2 Allocators'!$B$15:$W$358, MATCH('O5 Details by Class &amp; Accounts'!O$18, 'E2 Allocators'!$B$15:$W$15, 0),FALSE)*$F92)</f>
        <v>0</v>
      </c>
      <c r="P92" s="2186">
        <f>IF(ISERROR(VLOOKUP(VLOOKUP($A92, 'E4 TB Allocation Details'!$A$18:$L$214, MATCH("Demand ID", 'E4 TB Allocation Details'!$A$18:$L$18, 0),FALSE), 'E2 Allocators'!$B$15:$W$358, MATCH('O5 Details by Class &amp; Accounts'!P$18, 'E2 Allocators'!$B$15:$W$15, 0),FALSE)*$F92), 0, VLOOKUP(VLOOKUP($A92, 'E4 TB Allocation Details'!$A$18:$L$214, MATCH("Demand ID", 'E4 TB Allocation Details'!$A$18:$L$18, 0),FALSE), 'E2 Allocators'!$B$15:$W$358, MATCH('O5 Details by Class &amp; Accounts'!P$18, 'E2 Allocators'!$B$15:$W$15, 0),FALSE)*$F92)</f>
        <v>0</v>
      </c>
      <c r="Q92" s="2186">
        <f>IF(ISERROR(VLOOKUP(VLOOKUP($A92, 'E4 TB Allocation Details'!$A$18:$L$214, MATCH("Demand ID", 'E4 TB Allocation Details'!$A$18:$L$18, 0),FALSE), 'E2 Allocators'!$B$15:$W$358, MATCH('O5 Details by Class &amp; Accounts'!Q$18, 'E2 Allocators'!$B$15:$W$15, 0),FALSE)*$F92), 0, VLOOKUP(VLOOKUP($A92, 'E4 TB Allocation Details'!$A$18:$L$214, MATCH("Demand ID", 'E4 TB Allocation Details'!$A$18:$L$18, 0),FALSE), 'E2 Allocators'!$B$15:$W$358, MATCH('O5 Details by Class &amp; Accounts'!Q$18, 'E2 Allocators'!$B$15:$W$15, 0),FALSE)*$F92)</f>
        <v>0</v>
      </c>
      <c r="R92" s="2186">
        <f>IF(ISERROR(VLOOKUP(VLOOKUP($A92, 'E4 TB Allocation Details'!$A$18:$L$214, MATCH("Demand ID", 'E4 TB Allocation Details'!$A$18:$L$18, 0),FALSE), 'E2 Allocators'!$B$15:$W$358, MATCH('O5 Details by Class &amp; Accounts'!R$18, 'E2 Allocators'!$B$15:$W$15, 0),FALSE)*$F92), 0, VLOOKUP(VLOOKUP($A92, 'E4 TB Allocation Details'!$A$18:$L$214, MATCH("Demand ID", 'E4 TB Allocation Details'!$A$18:$L$18, 0),FALSE), 'E2 Allocators'!$B$15:$W$358, MATCH('O5 Details by Class &amp; Accounts'!R$18, 'E2 Allocators'!$B$15:$W$15, 0),FALSE)*$F92)</f>
        <v>0</v>
      </c>
      <c r="S92" s="2186">
        <f>IF(ISERROR(VLOOKUP(VLOOKUP($A92, 'E4 TB Allocation Details'!$A$18:$L$214, MATCH("Demand ID", 'E4 TB Allocation Details'!$A$18:$L$18, 0),FALSE), 'E2 Allocators'!$B$15:$W$358, MATCH('O5 Details by Class &amp; Accounts'!S$18, 'E2 Allocators'!$B$15:$W$15, 0),FALSE)*$F92), 0, VLOOKUP(VLOOKUP($A92, 'E4 TB Allocation Details'!$A$18:$L$214, MATCH("Demand ID", 'E4 TB Allocation Details'!$A$18:$L$18, 0),FALSE), 'E2 Allocators'!$B$15:$W$358, MATCH('O5 Details by Class &amp; Accounts'!S$18, 'E2 Allocators'!$B$15:$W$15, 0),FALSE)*$F92)</f>
        <v>0</v>
      </c>
      <c r="T92" s="2186">
        <f>IF(ISERROR(VLOOKUP(VLOOKUP($A92, 'E4 TB Allocation Details'!$A$18:$L$214, MATCH("Demand ID", 'E4 TB Allocation Details'!$A$18:$L$18, 0),FALSE), 'E2 Allocators'!$B$15:$W$358, MATCH('O5 Details by Class &amp; Accounts'!T$18, 'E2 Allocators'!$B$15:$W$15, 0),FALSE)*$F92), 0, VLOOKUP(VLOOKUP($A92, 'E4 TB Allocation Details'!$A$18:$L$214, MATCH("Demand ID", 'E4 TB Allocation Details'!$A$18:$L$18, 0),FALSE), 'E2 Allocators'!$B$15:$W$358, MATCH('O5 Details by Class &amp; Accounts'!T$18, 'E2 Allocators'!$B$15:$W$15, 0),FALSE)*$F92)</f>
        <v>0</v>
      </c>
      <c r="U92" s="2186">
        <f>IF(ISERROR(VLOOKUP(VLOOKUP($A92, 'E4 TB Allocation Details'!$A$18:$L$214, MATCH("Demand ID", 'E4 TB Allocation Details'!$A$18:$L$18, 0),FALSE), 'E2 Allocators'!$B$15:$W$358, MATCH('O5 Details by Class &amp; Accounts'!U$18, 'E2 Allocators'!$B$15:$W$15, 0),FALSE)*$F92), 0, VLOOKUP(VLOOKUP($A92, 'E4 TB Allocation Details'!$A$18:$L$214, MATCH("Demand ID", 'E4 TB Allocation Details'!$A$18:$L$18, 0),FALSE), 'E2 Allocators'!$B$15:$W$358, MATCH('O5 Details by Class &amp; Accounts'!U$18, 'E2 Allocators'!$B$15:$W$15, 0),FALSE)*$F92)</f>
        <v>0</v>
      </c>
      <c r="V92" s="2186">
        <f>IF(ISERROR(VLOOKUP(VLOOKUP($A92, 'E4 TB Allocation Details'!$A$18:$L$214, MATCH("Demand ID", 'E4 TB Allocation Details'!$A$18:$L$18, 0),FALSE), 'E2 Allocators'!$B$15:$W$358, MATCH('O5 Details by Class &amp; Accounts'!V$18, 'E2 Allocators'!$B$15:$W$15, 0),FALSE)*$F92), 0, VLOOKUP(VLOOKUP($A92, 'E4 TB Allocation Details'!$A$18:$L$214, MATCH("Demand ID", 'E4 TB Allocation Details'!$A$18:$L$18, 0),FALSE), 'E2 Allocators'!$B$15:$W$358, MATCH('O5 Details by Class &amp; Accounts'!V$18, 'E2 Allocators'!$B$15:$W$15, 0),FALSE)*$F92)</f>
        <v>0</v>
      </c>
      <c r="W92" s="2186">
        <f>IF(ISERROR(VLOOKUP(VLOOKUP($A92, 'E4 TB Allocation Details'!$A$18:$L$214, MATCH("Demand ID", 'E4 TB Allocation Details'!$A$18:$L$18, 0),FALSE), 'E2 Allocators'!$B$15:$W$358, MATCH('O5 Details by Class &amp; Accounts'!W$18, 'E2 Allocators'!$B$15:$W$15, 0),FALSE)*$F92), 0, VLOOKUP(VLOOKUP($A92, 'E4 TB Allocation Details'!$A$18:$L$214, MATCH("Demand ID", 'E4 TB Allocation Details'!$A$18:$L$18, 0),FALSE), 'E2 Allocators'!$B$15:$W$358, MATCH('O5 Details by Class &amp; Accounts'!W$18, 'E2 Allocators'!$B$15:$W$15, 0),FALSE)*$F92)</f>
        <v>0</v>
      </c>
      <c r="X92" s="2186">
        <f>IF(ISERROR(VLOOKUP(VLOOKUP($A92, 'E4 TB Allocation Details'!$A$18:$L$214, MATCH("Demand ID", 'E4 TB Allocation Details'!$A$18:$L$18, 0),FALSE), 'E2 Allocators'!$B$15:$W$358, MATCH('O5 Details by Class &amp; Accounts'!X$18, 'E2 Allocators'!$B$15:$W$15, 0),FALSE)*$F92), 0, VLOOKUP(VLOOKUP($A92, 'E4 TB Allocation Details'!$A$18:$L$214, MATCH("Demand ID", 'E4 TB Allocation Details'!$A$18:$L$18, 0),FALSE), 'E2 Allocators'!$B$15:$W$358, MATCH('O5 Details by Class &amp; Accounts'!X$18, 'E2 Allocators'!$B$15:$W$15, 0),FALSE)*$F92)</f>
        <v>0</v>
      </c>
      <c r="Y92" s="2186">
        <f>IF(ISERROR(VLOOKUP(VLOOKUP($A92, 'E4 TB Allocation Details'!$A$18:$L$214, MATCH("Demand ID", 'E4 TB Allocation Details'!$A$18:$L$18, 0),FALSE), 'E2 Allocators'!$B$15:$W$358, MATCH('O5 Details by Class &amp; Accounts'!Y$18, 'E2 Allocators'!$B$15:$W$15, 0),FALSE)*$F92), 0, VLOOKUP(VLOOKUP($A92, 'E4 TB Allocation Details'!$A$18:$L$214, MATCH("Demand ID", 'E4 TB Allocation Details'!$A$18:$L$18, 0),FALSE), 'E2 Allocators'!$B$15:$W$358, MATCH('O5 Details by Class &amp; Accounts'!Y$18, 'E2 Allocators'!$B$15:$W$15, 0),FALSE)*$F92)</f>
        <v>0</v>
      </c>
      <c r="Z92" s="2186">
        <f>IF(ISERROR(VLOOKUP(VLOOKUP($A92, 'E4 TB Allocation Details'!$A$18:$L$214, MATCH("Demand ID", 'E4 TB Allocation Details'!$A$18:$L$18, 0),FALSE), 'E2 Allocators'!$B$15:$W$358, MATCH('O5 Details by Class &amp; Accounts'!Z$18, 'E2 Allocators'!$B$15:$W$15, 0),FALSE)*$F92), 0, VLOOKUP(VLOOKUP($A92, 'E4 TB Allocation Details'!$A$18:$L$214, MATCH("Demand ID", 'E4 TB Allocation Details'!$A$18:$L$18, 0),FALSE), 'E2 Allocators'!$B$15:$W$358, MATCH('O5 Details by Class &amp; Accounts'!Z$18, 'E2 Allocators'!$B$15:$W$15, 0),FALSE)*$F92)</f>
        <v>0</v>
      </c>
      <c r="AA92" s="2186">
        <f>IF(ISERROR(VLOOKUP(VLOOKUP($A92, 'E4 TB Allocation Details'!$A$18:$L$214, MATCH("Demand ID", 'E4 TB Allocation Details'!$A$18:$L$18, 0),FALSE), 'E2 Allocators'!$B$15:$W$358, MATCH('O5 Details by Class &amp; Accounts'!AA$18, 'E2 Allocators'!$B$15:$W$15, 0),FALSE)*$F92), 0, VLOOKUP(VLOOKUP($A92, 'E4 TB Allocation Details'!$A$18:$L$214, MATCH("Demand ID", 'E4 TB Allocation Details'!$A$18:$L$18, 0),FALSE), 'E2 Allocators'!$B$15:$W$358, MATCH('O5 Details by Class &amp; Accounts'!AA$18, 'E2 Allocators'!$B$15:$W$15, 0),FALSE)*$F92)</f>
        <v>0</v>
      </c>
      <c r="AB92" s="2186">
        <f>IF(ISERROR(VLOOKUP(VLOOKUP($A92, 'E4 TB Allocation Details'!$A$18:$L$214, MATCH("Demand ID", 'E4 TB Allocation Details'!$A$18:$L$18, 0),FALSE), 'E2 Allocators'!$B$15:$W$358, MATCH('O5 Details by Class &amp; Accounts'!AB$18, 'E2 Allocators'!$B$15:$W$15, 0),FALSE)*$F92), 0, VLOOKUP(VLOOKUP($A92, 'E4 TB Allocation Details'!$A$18:$L$214, MATCH("Demand ID", 'E4 TB Allocation Details'!$A$18:$L$18, 0),FALSE), 'E2 Allocators'!$B$15:$W$358, MATCH('O5 Details by Class &amp; Accounts'!AB$18, 'E2 Allocators'!$B$15:$W$15, 0),FALSE)*$F92)</f>
        <v>0</v>
      </c>
      <c r="AC92" s="2186">
        <f t="shared" si="21"/>
        <v>0</v>
      </c>
      <c r="AD92" s="2186">
        <f>IF(ISERROR(VLOOKUP(VLOOKUP($A92, 'E4 TB Allocation Details'!$A$18:$L$214, MATCH("Customer ID", 'E4 TB Allocation Details'!$A$18:$L$18, 0),FALSE), 'E2 Allocators'!$B$15:$W$358, MATCH('O5 Details by Class &amp; Accounts'!AD$18, 'E2 Allocators'!$B$15:$W$15, 0),FALSE)*$G92), 0, VLOOKUP(VLOOKUP($A92, 'E4 TB Allocation Details'!$A$18:$L$214, MATCH("Customer ID", 'E4 TB Allocation Details'!$A$18:$L$18, 0),FALSE), 'E2 Allocators'!$B$15:$W$358, MATCH('O5 Details by Class &amp; Accounts'!AD$18, 'E2 Allocators'!$B$15:$W$15, 0),FALSE)*$G92)</f>
        <v>0</v>
      </c>
      <c r="AE92" s="2186">
        <f>IF(ISERROR(VLOOKUP(VLOOKUP($A92, 'E4 TB Allocation Details'!$A$18:$L$214, MATCH("Customer ID", 'E4 TB Allocation Details'!$A$18:$L$18, 0),FALSE), 'E2 Allocators'!$B$15:$W$358, MATCH('O5 Details by Class &amp; Accounts'!AE$18, 'E2 Allocators'!$B$15:$W$15, 0),FALSE)*$G92), 0, VLOOKUP(VLOOKUP($A92, 'E4 TB Allocation Details'!$A$18:$L$214, MATCH("Customer ID", 'E4 TB Allocation Details'!$A$18:$L$18, 0),FALSE), 'E2 Allocators'!$B$15:$W$358, MATCH('O5 Details by Class &amp; Accounts'!AE$18, 'E2 Allocators'!$B$15:$W$15, 0),FALSE)*$G92)</f>
        <v>0</v>
      </c>
      <c r="AF92" s="2186">
        <f>IF(ISERROR(VLOOKUP(VLOOKUP($A92, 'E4 TB Allocation Details'!$A$18:$L$214, MATCH("Customer ID", 'E4 TB Allocation Details'!$A$18:$L$18, 0),FALSE), 'E2 Allocators'!$B$15:$W$358, MATCH('O5 Details by Class &amp; Accounts'!AF$18, 'E2 Allocators'!$B$15:$W$15, 0),FALSE)*$G92), 0, VLOOKUP(VLOOKUP($A92, 'E4 TB Allocation Details'!$A$18:$L$214, MATCH("Customer ID", 'E4 TB Allocation Details'!$A$18:$L$18, 0),FALSE), 'E2 Allocators'!$B$15:$W$358, MATCH('O5 Details by Class &amp; Accounts'!AF$18, 'E2 Allocators'!$B$15:$W$15, 0),FALSE)*$G92)</f>
        <v>0</v>
      </c>
      <c r="AG92" s="2186">
        <f>IF(ISERROR(VLOOKUP(VLOOKUP($A92, 'E4 TB Allocation Details'!$A$18:$L$214, MATCH("Customer ID", 'E4 TB Allocation Details'!$A$18:$L$18, 0),FALSE), 'E2 Allocators'!$B$15:$W$358, MATCH('O5 Details by Class &amp; Accounts'!AG$18, 'E2 Allocators'!$B$15:$W$15, 0),FALSE)*$G92), 0, VLOOKUP(VLOOKUP($A92, 'E4 TB Allocation Details'!$A$18:$L$214, MATCH("Customer ID", 'E4 TB Allocation Details'!$A$18:$L$18, 0),FALSE), 'E2 Allocators'!$B$15:$W$358, MATCH('O5 Details by Class &amp; Accounts'!AG$18, 'E2 Allocators'!$B$15:$W$15, 0),FALSE)*$G92)</f>
        <v>0</v>
      </c>
      <c r="AH92" s="2186">
        <f>IF(ISERROR(VLOOKUP(VLOOKUP($A92, 'E4 TB Allocation Details'!$A$18:$L$214, MATCH("Customer ID", 'E4 TB Allocation Details'!$A$18:$L$18, 0),FALSE), 'E2 Allocators'!$B$15:$W$358, MATCH('O5 Details by Class &amp; Accounts'!AH$18, 'E2 Allocators'!$B$15:$W$15, 0),FALSE)*$G92), 0, VLOOKUP(VLOOKUP($A92, 'E4 TB Allocation Details'!$A$18:$L$214, MATCH("Customer ID", 'E4 TB Allocation Details'!$A$18:$L$18, 0),FALSE), 'E2 Allocators'!$B$15:$W$358, MATCH('O5 Details by Class &amp; Accounts'!AH$18, 'E2 Allocators'!$B$15:$W$15, 0),FALSE)*$G92)</f>
        <v>0</v>
      </c>
      <c r="AI92" s="2186">
        <f>IF(ISERROR(VLOOKUP(VLOOKUP($A92, 'E4 TB Allocation Details'!$A$18:$L$214, MATCH("Customer ID", 'E4 TB Allocation Details'!$A$18:$L$18, 0),FALSE), 'E2 Allocators'!$B$15:$W$358, MATCH('O5 Details by Class &amp; Accounts'!AI$18, 'E2 Allocators'!$B$15:$W$15, 0),FALSE)*$G92), 0, VLOOKUP(VLOOKUP($A92, 'E4 TB Allocation Details'!$A$18:$L$214, MATCH("Customer ID", 'E4 TB Allocation Details'!$A$18:$L$18, 0),FALSE), 'E2 Allocators'!$B$15:$W$358, MATCH('O5 Details by Class &amp; Accounts'!AI$18, 'E2 Allocators'!$B$15:$W$15, 0),FALSE)*$G92)</f>
        <v>0</v>
      </c>
      <c r="AJ92" s="2186">
        <f>IF(ISERROR(VLOOKUP(VLOOKUP($A92, 'E4 TB Allocation Details'!$A$18:$L$214, MATCH("Customer ID", 'E4 TB Allocation Details'!$A$18:$L$18, 0),FALSE), 'E2 Allocators'!$B$15:$W$358, MATCH('O5 Details by Class &amp; Accounts'!AJ$18, 'E2 Allocators'!$B$15:$W$15, 0),FALSE)*$G92), 0, VLOOKUP(VLOOKUP($A92, 'E4 TB Allocation Details'!$A$18:$L$214, MATCH("Customer ID", 'E4 TB Allocation Details'!$A$18:$L$18, 0),FALSE), 'E2 Allocators'!$B$15:$W$358, MATCH('O5 Details by Class &amp; Accounts'!AJ$18, 'E2 Allocators'!$B$15:$W$15, 0),FALSE)*$G92)</f>
        <v>0</v>
      </c>
      <c r="AK92" s="2186">
        <f>IF(ISERROR(VLOOKUP(VLOOKUP($A92, 'E4 TB Allocation Details'!$A$18:$L$214, MATCH("Customer ID", 'E4 TB Allocation Details'!$A$18:$L$18, 0),FALSE), 'E2 Allocators'!$B$15:$W$358, MATCH('O5 Details by Class &amp; Accounts'!AK$18, 'E2 Allocators'!$B$15:$W$15, 0),FALSE)*$G92), 0, VLOOKUP(VLOOKUP($A92, 'E4 TB Allocation Details'!$A$18:$L$214, MATCH("Customer ID", 'E4 TB Allocation Details'!$A$18:$L$18, 0),FALSE), 'E2 Allocators'!$B$15:$W$358, MATCH('O5 Details by Class &amp; Accounts'!AK$18, 'E2 Allocators'!$B$15:$W$15, 0),FALSE)*$G92)</f>
        <v>0</v>
      </c>
      <c r="AL92" s="2186">
        <f>IF(ISERROR(VLOOKUP(VLOOKUP($A92, 'E4 TB Allocation Details'!$A$18:$L$214, MATCH("Customer ID", 'E4 TB Allocation Details'!$A$18:$L$18, 0),FALSE), 'E2 Allocators'!$B$15:$W$358, MATCH('O5 Details by Class &amp; Accounts'!AL$18, 'E2 Allocators'!$B$15:$W$15, 0),FALSE)*$G92), 0, VLOOKUP(VLOOKUP($A92, 'E4 TB Allocation Details'!$A$18:$L$214, MATCH("Customer ID", 'E4 TB Allocation Details'!$A$18:$L$18, 0),FALSE), 'E2 Allocators'!$B$15:$W$358, MATCH('O5 Details by Class &amp; Accounts'!AL$18, 'E2 Allocators'!$B$15:$W$15, 0),FALSE)*$G92)</f>
        <v>0</v>
      </c>
      <c r="AM92" s="2186">
        <f>IF(ISERROR(VLOOKUP(VLOOKUP($A92, 'E4 TB Allocation Details'!$A$18:$L$214, MATCH("Customer ID", 'E4 TB Allocation Details'!$A$18:$L$18, 0),FALSE), 'E2 Allocators'!$B$15:$W$358, MATCH('O5 Details by Class &amp; Accounts'!AM$18, 'E2 Allocators'!$B$15:$W$15, 0),FALSE)*$G92), 0, VLOOKUP(VLOOKUP($A92, 'E4 TB Allocation Details'!$A$18:$L$214, MATCH("Customer ID", 'E4 TB Allocation Details'!$A$18:$L$18, 0),FALSE), 'E2 Allocators'!$B$15:$W$358, MATCH('O5 Details by Class &amp; Accounts'!AM$18, 'E2 Allocators'!$B$15:$W$15, 0),FALSE)*$G92)</f>
        <v>0</v>
      </c>
      <c r="AN92" s="2186">
        <f>IF(ISERROR(VLOOKUP(VLOOKUP($A92, 'E4 TB Allocation Details'!$A$18:$L$214, MATCH("Customer ID", 'E4 TB Allocation Details'!$A$18:$L$18, 0),FALSE), 'E2 Allocators'!$B$15:$W$358, MATCH('O5 Details by Class &amp; Accounts'!AN$18, 'E2 Allocators'!$B$15:$W$15, 0),FALSE)*$G92), 0, VLOOKUP(VLOOKUP($A92, 'E4 TB Allocation Details'!$A$18:$L$214, MATCH("Customer ID", 'E4 TB Allocation Details'!$A$18:$L$18, 0),FALSE), 'E2 Allocators'!$B$15:$W$358, MATCH('O5 Details by Class &amp; Accounts'!AN$18, 'E2 Allocators'!$B$15:$W$15, 0),FALSE)*$G92)</f>
        <v>0</v>
      </c>
      <c r="AO92" s="2186">
        <f>IF(ISERROR(VLOOKUP(VLOOKUP($A92, 'E4 TB Allocation Details'!$A$18:$L$214, MATCH("Customer ID", 'E4 TB Allocation Details'!$A$18:$L$18, 0),FALSE), 'E2 Allocators'!$B$15:$W$358, MATCH('O5 Details by Class &amp; Accounts'!AO$18, 'E2 Allocators'!$B$15:$W$15, 0),FALSE)*$G92), 0, VLOOKUP(VLOOKUP($A92, 'E4 TB Allocation Details'!$A$18:$L$214, MATCH("Customer ID", 'E4 TB Allocation Details'!$A$18:$L$18, 0),FALSE), 'E2 Allocators'!$B$15:$W$358, MATCH('O5 Details by Class &amp; Accounts'!AO$18, 'E2 Allocators'!$B$15:$W$15, 0),FALSE)*$G92)</f>
        <v>0</v>
      </c>
      <c r="AP92" s="2186">
        <f>IF(ISERROR(VLOOKUP(VLOOKUP($A92, 'E4 TB Allocation Details'!$A$18:$L$214, MATCH("Customer ID", 'E4 TB Allocation Details'!$A$18:$L$18, 0),FALSE), 'E2 Allocators'!$B$15:$W$358, MATCH('O5 Details by Class &amp; Accounts'!AP$18, 'E2 Allocators'!$B$15:$W$15, 0),FALSE)*$G92), 0, VLOOKUP(VLOOKUP($A92, 'E4 TB Allocation Details'!$A$18:$L$214, MATCH("Customer ID", 'E4 TB Allocation Details'!$A$18:$L$18, 0),FALSE), 'E2 Allocators'!$B$15:$W$358, MATCH('O5 Details by Class &amp; Accounts'!AP$18, 'E2 Allocators'!$B$15:$W$15, 0),FALSE)*$G92)</f>
        <v>0</v>
      </c>
      <c r="AQ92" s="2186">
        <f>IF(ISERROR(VLOOKUP(VLOOKUP($A92, 'E4 TB Allocation Details'!$A$18:$L$214, MATCH("Customer ID", 'E4 TB Allocation Details'!$A$18:$L$18, 0),FALSE), 'E2 Allocators'!$B$15:$W$358, MATCH('O5 Details by Class &amp; Accounts'!AQ$18, 'E2 Allocators'!$B$15:$W$15, 0),FALSE)*$G92), 0, VLOOKUP(VLOOKUP($A92, 'E4 TB Allocation Details'!$A$18:$L$214, MATCH("Customer ID", 'E4 TB Allocation Details'!$A$18:$L$18, 0),FALSE), 'E2 Allocators'!$B$15:$W$358, MATCH('O5 Details by Class &amp; Accounts'!AQ$18, 'E2 Allocators'!$B$15:$W$15, 0),FALSE)*$G92)</f>
        <v>0</v>
      </c>
      <c r="AR92" s="2186">
        <f>IF(ISERROR(VLOOKUP(VLOOKUP($A92, 'E4 TB Allocation Details'!$A$18:$L$214, MATCH("Customer ID", 'E4 TB Allocation Details'!$A$18:$L$18, 0),FALSE), 'E2 Allocators'!$B$15:$W$358, MATCH('O5 Details by Class &amp; Accounts'!AR$18, 'E2 Allocators'!$B$15:$W$15, 0),FALSE)*$G92), 0, VLOOKUP(VLOOKUP($A92, 'E4 TB Allocation Details'!$A$18:$L$214, MATCH("Customer ID", 'E4 TB Allocation Details'!$A$18:$L$18, 0),FALSE), 'E2 Allocators'!$B$15:$W$358, MATCH('O5 Details by Class &amp; Accounts'!AR$18, 'E2 Allocators'!$B$15:$W$15, 0),FALSE)*$G92)</f>
        <v>0</v>
      </c>
      <c r="AS92" s="2186">
        <f>IF(ISERROR(VLOOKUP(VLOOKUP($A92, 'E4 TB Allocation Details'!$A$18:$L$214, MATCH("Customer ID", 'E4 TB Allocation Details'!$A$18:$L$18, 0),FALSE), 'E2 Allocators'!$B$15:$W$358, MATCH('O5 Details by Class &amp; Accounts'!AS$18, 'E2 Allocators'!$B$15:$W$15, 0),FALSE)*$G92), 0, VLOOKUP(VLOOKUP($A92, 'E4 TB Allocation Details'!$A$18:$L$214, MATCH("Customer ID", 'E4 TB Allocation Details'!$A$18:$L$18, 0),FALSE), 'E2 Allocators'!$B$15:$W$358, MATCH('O5 Details by Class &amp; Accounts'!AS$18, 'E2 Allocators'!$B$15:$W$15, 0),FALSE)*$G92)</f>
        <v>0</v>
      </c>
      <c r="AT92" s="2186">
        <f>IF(ISERROR(VLOOKUP(VLOOKUP($A92, 'E4 TB Allocation Details'!$A$18:$L$214, MATCH("Customer ID", 'E4 TB Allocation Details'!$A$18:$L$18, 0),FALSE), 'E2 Allocators'!$B$15:$W$358, MATCH('O5 Details by Class &amp; Accounts'!AT$18, 'E2 Allocators'!$B$15:$W$15, 0),FALSE)*$G92), 0, VLOOKUP(VLOOKUP($A92, 'E4 TB Allocation Details'!$A$18:$L$214, MATCH("Customer ID", 'E4 TB Allocation Details'!$A$18:$L$18, 0),FALSE), 'E2 Allocators'!$B$15:$W$358, MATCH('O5 Details by Class &amp; Accounts'!AT$18, 'E2 Allocators'!$B$15:$W$15, 0),FALSE)*$G92)</f>
        <v>0</v>
      </c>
      <c r="AU92" s="2186">
        <f>IF(ISERROR(VLOOKUP(VLOOKUP($A92, 'E4 TB Allocation Details'!$A$18:$L$214, MATCH("Customer ID", 'E4 TB Allocation Details'!$A$18:$L$18, 0),FALSE), 'E2 Allocators'!$B$15:$W$358, MATCH('O5 Details by Class &amp; Accounts'!AU$18, 'E2 Allocators'!$B$15:$W$15, 0),FALSE)*$G92), 0, VLOOKUP(VLOOKUP($A92, 'E4 TB Allocation Details'!$A$18:$L$214, MATCH("Customer ID", 'E4 TB Allocation Details'!$A$18:$L$18, 0),FALSE), 'E2 Allocators'!$B$15:$W$358, MATCH('O5 Details by Class &amp; Accounts'!AU$18, 'E2 Allocators'!$B$15:$W$15, 0),FALSE)*$G92)</f>
        <v>0</v>
      </c>
      <c r="AV92" s="2186">
        <f>IF(ISERROR(VLOOKUP(VLOOKUP($A92, 'E4 TB Allocation Details'!$A$18:$L$214, MATCH("Customer ID", 'E4 TB Allocation Details'!$A$18:$L$18, 0),FALSE), 'E2 Allocators'!$B$15:$W$358, MATCH('O5 Details by Class &amp; Accounts'!AV$18, 'E2 Allocators'!$B$15:$W$15, 0),FALSE)*$G92), 0, VLOOKUP(VLOOKUP($A92, 'E4 TB Allocation Details'!$A$18:$L$214, MATCH("Customer ID", 'E4 TB Allocation Details'!$A$18:$L$18, 0),FALSE), 'E2 Allocators'!$B$15:$W$358, MATCH('O5 Details by Class &amp; Accounts'!AV$18, 'E2 Allocators'!$B$15:$W$15, 0),FALSE)*$G92)</f>
        <v>0</v>
      </c>
      <c r="AW92" s="2186">
        <f>IF(ISERROR(VLOOKUP(VLOOKUP($A92, 'E4 TB Allocation Details'!$A$18:$L$214, MATCH("Customer ID", 'E4 TB Allocation Details'!$A$18:$L$18, 0),FALSE), 'E2 Allocators'!$B$15:$W$358, MATCH('O5 Details by Class &amp; Accounts'!AW$18, 'E2 Allocators'!$B$15:$W$15, 0),FALSE)*$G92), 0, VLOOKUP(VLOOKUP($A92, 'E4 TB Allocation Details'!$A$18:$L$214, MATCH("Customer ID", 'E4 TB Allocation Details'!$A$18:$L$18, 0),FALSE), 'E2 Allocators'!$B$15:$W$358, MATCH('O5 Details by Class &amp; Accounts'!AW$18, 'E2 Allocators'!$B$15:$W$15, 0),FALSE)*$G92)</f>
        <v>0</v>
      </c>
      <c r="AX92" s="2186">
        <f t="shared" si="22"/>
        <v>0</v>
      </c>
      <c r="AY92" s="2186">
        <f>IF(ISERROR(VLOOKUP(VLOOKUP($A92, 'E4 TB Allocation Details'!$A$18:$L$214, MATCH("Misc ID", 'E4 TB Allocation Details'!$A$18:$L$18, 0),FALSE), 'E2 Allocators'!$B$15:$W$358, MATCH('O5 Details by Class &amp; Accounts'!AY$18, 'E2 Allocators'!$B$15:$W$15, 0),FALSE)*$E92), 0, VLOOKUP(VLOOKUP($A92, 'E4 TB Allocation Details'!$A$18:$L$214, MATCH("Misc ID", 'E4 TB Allocation Details'!$A$18:$L$18, 0),FALSE), 'E2 Allocators'!$B$15:$W$358, MATCH('O5 Details by Class &amp; Accounts'!AY$18, 'E2 Allocators'!$B$15:$W$15, 0),FALSE)*$E92)</f>
        <v>0</v>
      </c>
      <c r="AZ92" s="2186">
        <f>IF(ISERROR(VLOOKUP(VLOOKUP($A92, 'E4 TB Allocation Details'!$A$18:$L$214, MATCH("Misc ID", 'E4 TB Allocation Details'!$A$18:$L$18, 0),FALSE), 'E2 Allocators'!$B$15:$W$358, MATCH('O5 Details by Class &amp; Accounts'!AZ$18, 'E2 Allocators'!$B$15:$W$15, 0),FALSE)*$E92), 0, VLOOKUP(VLOOKUP($A92, 'E4 TB Allocation Details'!$A$18:$L$214, MATCH("Misc ID", 'E4 TB Allocation Details'!$A$18:$L$18, 0),FALSE), 'E2 Allocators'!$B$15:$W$358, MATCH('O5 Details by Class &amp; Accounts'!AZ$18, 'E2 Allocators'!$B$15:$W$15, 0),FALSE)*$E92)</f>
        <v>0</v>
      </c>
      <c r="BA92" s="2186">
        <f>IF(ISERROR(VLOOKUP(VLOOKUP($A92, 'E4 TB Allocation Details'!$A$18:$L$214, MATCH("Misc ID", 'E4 TB Allocation Details'!$A$18:$L$18, 0),FALSE), 'E2 Allocators'!$B$15:$W$358, MATCH('O5 Details by Class &amp; Accounts'!BA$18, 'E2 Allocators'!$B$15:$W$15, 0),FALSE)*$E92), 0, VLOOKUP(VLOOKUP($A92, 'E4 TB Allocation Details'!$A$18:$L$214, MATCH("Misc ID", 'E4 TB Allocation Details'!$A$18:$L$18, 0),FALSE), 'E2 Allocators'!$B$15:$W$358, MATCH('O5 Details by Class &amp; Accounts'!BA$18, 'E2 Allocators'!$B$15:$W$15, 0),FALSE)*$E92)</f>
        <v>0</v>
      </c>
      <c r="BB92" s="2186">
        <f>IF(ISERROR(VLOOKUP(VLOOKUP($A92, 'E4 TB Allocation Details'!$A$18:$L$214, MATCH("Misc ID", 'E4 TB Allocation Details'!$A$18:$L$18, 0),FALSE), 'E2 Allocators'!$B$15:$W$358, MATCH('O5 Details by Class &amp; Accounts'!BB$18, 'E2 Allocators'!$B$15:$W$15, 0),FALSE)*$E92), 0, VLOOKUP(VLOOKUP($A92, 'E4 TB Allocation Details'!$A$18:$L$214, MATCH("Misc ID", 'E4 TB Allocation Details'!$A$18:$L$18, 0),FALSE), 'E2 Allocators'!$B$15:$W$358, MATCH('O5 Details by Class &amp; Accounts'!BB$18, 'E2 Allocators'!$B$15:$W$15, 0),FALSE)*$E92)</f>
        <v>0</v>
      </c>
      <c r="BC92" s="2186">
        <f>IF(ISERROR(VLOOKUP(VLOOKUP($A92, 'E4 TB Allocation Details'!$A$18:$L$214, MATCH("Misc ID", 'E4 TB Allocation Details'!$A$18:$L$18, 0),FALSE), 'E2 Allocators'!$B$15:$W$358, MATCH('O5 Details by Class &amp; Accounts'!BC$18, 'E2 Allocators'!$B$15:$W$15, 0),FALSE)*$E92), 0, VLOOKUP(VLOOKUP($A92, 'E4 TB Allocation Details'!$A$18:$L$214, MATCH("Misc ID", 'E4 TB Allocation Details'!$A$18:$L$18, 0),FALSE), 'E2 Allocators'!$B$15:$W$358, MATCH('O5 Details by Class &amp; Accounts'!BC$18, 'E2 Allocators'!$B$15:$W$15, 0),FALSE)*$E92)</f>
        <v>0</v>
      </c>
      <c r="BD92" s="2186">
        <f>IF(ISERROR(VLOOKUP(VLOOKUP($A92, 'E4 TB Allocation Details'!$A$18:$L$214, MATCH("Misc ID", 'E4 TB Allocation Details'!$A$18:$L$18, 0),FALSE), 'E2 Allocators'!$B$15:$W$358, MATCH('O5 Details by Class &amp; Accounts'!BD$18, 'E2 Allocators'!$B$15:$W$15, 0),FALSE)*$E92), 0, VLOOKUP(VLOOKUP($A92, 'E4 TB Allocation Details'!$A$18:$L$214, MATCH("Misc ID", 'E4 TB Allocation Details'!$A$18:$L$18, 0),FALSE), 'E2 Allocators'!$B$15:$W$358, MATCH('O5 Details by Class &amp; Accounts'!BD$18, 'E2 Allocators'!$B$15:$W$15, 0),FALSE)*$E92)</f>
        <v>0</v>
      </c>
      <c r="BE92" s="2186">
        <f>IF(ISERROR(VLOOKUP(VLOOKUP($A92, 'E4 TB Allocation Details'!$A$18:$L$214, MATCH("Misc ID", 'E4 TB Allocation Details'!$A$18:$L$18, 0),FALSE), 'E2 Allocators'!$B$15:$W$358, MATCH('O5 Details by Class &amp; Accounts'!BE$18, 'E2 Allocators'!$B$15:$W$15, 0),FALSE)*$E92), 0, VLOOKUP(VLOOKUP($A92, 'E4 TB Allocation Details'!$A$18:$L$214, MATCH("Misc ID", 'E4 TB Allocation Details'!$A$18:$L$18, 0),FALSE), 'E2 Allocators'!$B$15:$W$358, MATCH('O5 Details by Class &amp; Accounts'!BE$18, 'E2 Allocators'!$B$15:$W$15, 0),FALSE)*$E92)</f>
        <v>0</v>
      </c>
      <c r="BF92" s="2186">
        <f>IF(ISERROR(VLOOKUP(VLOOKUP($A92, 'E4 TB Allocation Details'!$A$18:$L$214, MATCH("Misc ID", 'E4 TB Allocation Details'!$A$18:$L$18, 0),FALSE), 'E2 Allocators'!$B$15:$W$358, MATCH('O5 Details by Class &amp; Accounts'!BF$18, 'E2 Allocators'!$B$15:$W$15, 0),FALSE)*$E92), 0, VLOOKUP(VLOOKUP($A92, 'E4 TB Allocation Details'!$A$18:$L$214, MATCH("Misc ID", 'E4 TB Allocation Details'!$A$18:$L$18, 0),FALSE), 'E2 Allocators'!$B$15:$W$358, MATCH('O5 Details by Class &amp; Accounts'!BF$18, 'E2 Allocators'!$B$15:$W$15, 0),FALSE)*$E92)</f>
        <v>0</v>
      </c>
      <c r="BG92" s="2186">
        <f>IF(ISERROR(VLOOKUP(VLOOKUP($A92, 'E4 TB Allocation Details'!$A$18:$L$214, MATCH("Misc ID", 'E4 TB Allocation Details'!$A$18:$L$18, 0),FALSE), 'E2 Allocators'!$B$15:$W$358, MATCH('O5 Details by Class &amp; Accounts'!BG$18, 'E2 Allocators'!$B$15:$W$15, 0),FALSE)*$E92), 0, VLOOKUP(VLOOKUP($A92, 'E4 TB Allocation Details'!$A$18:$L$214, MATCH("Misc ID", 'E4 TB Allocation Details'!$A$18:$L$18, 0),FALSE), 'E2 Allocators'!$B$15:$W$358, MATCH('O5 Details by Class &amp; Accounts'!BG$18, 'E2 Allocators'!$B$15:$W$15, 0),FALSE)*$E92)</f>
        <v>0</v>
      </c>
      <c r="BH92" s="2186">
        <f>IF(ISERROR(VLOOKUP(VLOOKUP($A92, 'E4 TB Allocation Details'!$A$18:$L$214, MATCH("Misc ID", 'E4 TB Allocation Details'!$A$18:$L$18, 0),FALSE), 'E2 Allocators'!$B$15:$W$358, MATCH('O5 Details by Class &amp; Accounts'!BH$18, 'E2 Allocators'!$B$15:$W$15, 0),FALSE)*$E92), 0, VLOOKUP(VLOOKUP($A92, 'E4 TB Allocation Details'!$A$18:$L$214, MATCH("Misc ID", 'E4 TB Allocation Details'!$A$18:$L$18, 0),FALSE), 'E2 Allocators'!$B$15:$W$358, MATCH('O5 Details by Class &amp; Accounts'!BH$18, 'E2 Allocators'!$B$15:$W$15, 0),FALSE)*$E92)</f>
        <v>0</v>
      </c>
      <c r="BI92" s="2186">
        <f>IF(ISERROR(VLOOKUP(VLOOKUP($A92, 'E4 TB Allocation Details'!$A$18:$L$214, MATCH("Misc ID", 'E4 TB Allocation Details'!$A$18:$L$18, 0),FALSE), 'E2 Allocators'!$B$15:$W$358, MATCH('O5 Details by Class &amp; Accounts'!BI$18, 'E2 Allocators'!$B$15:$W$15, 0),FALSE)*$E92), 0, VLOOKUP(VLOOKUP($A92, 'E4 TB Allocation Details'!$A$18:$L$214, MATCH("Misc ID", 'E4 TB Allocation Details'!$A$18:$L$18, 0),FALSE), 'E2 Allocators'!$B$15:$W$358, MATCH('O5 Details by Class &amp; Accounts'!BI$18, 'E2 Allocators'!$B$15:$W$15, 0),FALSE)*$E92)</f>
        <v>0</v>
      </c>
      <c r="BJ92" s="2186">
        <f>IF(ISERROR(VLOOKUP(VLOOKUP($A92, 'E4 TB Allocation Details'!$A$18:$L$214, MATCH("Misc ID", 'E4 TB Allocation Details'!$A$18:$L$18, 0),FALSE), 'E2 Allocators'!$B$15:$W$358, MATCH('O5 Details by Class &amp; Accounts'!BJ$18, 'E2 Allocators'!$B$15:$W$15, 0),FALSE)*$E92), 0, VLOOKUP(VLOOKUP($A92, 'E4 TB Allocation Details'!$A$18:$L$214, MATCH("Misc ID", 'E4 TB Allocation Details'!$A$18:$L$18, 0),FALSE), 'E2 Allocators'!$B$15:$W$358, MATCH('O5 Details by Class &amp; Accounts'!BJ$18, 'E2 Allocators'!$B$15:$W$15, 0),FALSE)*$E92)</f>
        <v>0</v>
      </c>
      <c r="BK92" s="2186">
        <f>IF(ISERROR(VLOOKUP(VLOOKUP($A92, 'E4 TB Allocation Details'!$A$18:$L$214, MATCH("Misc ID", 'E4 TB Allocation Details'!$A$18:$L$18, 0),FALSE), 'E2 Allocators'!$B$15:$W$358, MATCH('O5 Details by Class &amp; Accounts'!BK$18, 'E2 Allocators'!$B$15:$W$15, 0),FALSE)*$E92), 0, VLOOKUP(VLOOKUP($A92, 'E4 TB Allocation Details'!$A$18:$L$214, MATCH("Misc ID", 'E4 TB Allocation Details'!$A$18:$L$18, 0),FALSE), 'E2 Allocators'!$B$15:$W$358, MATCH('O5 Details by Class &amp; Accounts'!BK$18, 'E2 Allocators'!$B$15:$W$15, 0),FALSE)*$E92)</f>
        <v>0</v>
      </c>
      <c r="BL92" s="2186">
        <f>IF(ISERROR(VLOOKUP(VLOOKUP($A92, 'E4 TB Allocation Details'!$A$18:$L$214, MATCH("Misc ID", 'E4 TB Allocation Details'!$A$18:$L$18, 0),FALSE), 'E2 Allocators'!$B$15:$W$358, MATCH('O5 Details by Class &amp; Accounts'!BL$18, 'E2 Allocators'!$B$15:$W$15, 0),FALSE)*$E92), 0, VLOOKUP(VLOOKUP($A92, 'E4 TB Allocation Details'!$A$18:$L$214, MATCH("Misc ID", 'E4 TB Allocation Details'!$A$18:$L$18, 0),FALSE), 'E2 Allocators'!$B$15:$W$358, MATCH('O5 Details by Class &amp; Accounts'!BL$18, 'E2 Allocators'!$B$15:$W$15, 0),FALSE)*$E92)</f>
        <v>0</v>
      </c>
      <c r="BM92" s="2186">
        <f>IF(ISERROR(VLOOKUP(VLOOKUP($A92, 'E4 TB Allocation Details'!$A$18:$L$214, MATCH("Misc ID", 'E4 TB Allocation Details'!$A$18:$L$18, 0),FALSE), 'E2 Allocators'!$B$15:$W$358, MATCH('O5 Details by Class &amp; Accounts'!BM$18, 'E2 Allocators'!$B$15:$W$15, 0),FALSE)*$E92), 0, VLOOKUP(VLOOKUP($A92, 'E4 TB Allocation Details'!$A$18:$L$214, MATCH("Misc ID", 'E4 TB Allocation Details'!$A$18:$L$18, 0),FALSE), 'E2 Allocators'!$B$15:$W$358, MATCH('O5 Details by Class &amp; Accounts'!BM$18, 'E2 Allocators'!$B$15:$W$15, 0),FALSE)*$E92)</f>
        <v>0</v>
      </c>
      <c r="BN92" s="2186">
        <f>IF(ISERROR(VLOOKUP(VLOOKUP($A92, 'E4 TB Allocation Details'!$A$18:$L$214, MATCH("Misc ID", 'E4 TB Allocation Details'!$A$18:$L$18, 0),FALSE), 'E2 Allocators'!$B$15:$W$358, MATCH('O5 Details by Class &amp; Accounts'!BN$18, 'E2 Allocators'!$B$15:$W$15, 0),FALSE)*$E92), 0, VLOOKUP(VLOOKUP($A92, 'E4 TB Allocation Details'!$A$18:$L$214, MATCH("Misc ID", 'E4 TB Allocation Details'!$A$18:$L$18, 0),FALSE), 'E2 Allocators'!$B$15:$W$358, MATCH('O5 Details by Class &amp; Accounts'!BN$18, 'E2 Allocators'!$B$15:$W$15, 0),FALSE)*$E92)</f>
        <v>0</v>
      </c>
      <c r="BO92" s="2186">
        <f>IF(ISERROR(VLOOKUP(VLOOKUP($A92, 'E4 TB Allocation Details'!$A$18:$L$214, MATCH("Misc ID", 'E4 TB Allocation Details'!$A$18:$L$18, 0),FALSE), 'E2 Allocators'!$B$15:$W$358, MATCH('O5 Details by Class &amp; Accounts'!BO$18, 'E2 Allocators'!$B$15:$W$15, 0),FALSE)*$E92), 0, VLOOKUP(VLOOKUP($A92, 'E4 TB Allocation Details'!$A$18:$L$214, MATCH("Misc ID", 'E4 TB Allocation Details'!$A$18:$L$18, 0),FALSE), 'E2 Allocators'!$B$15:$W$358, MATCH('O5 Details by Class &amp; Accounts'!BO$18, 'E2 Allocators'!$B$15:$W$15, 0),FALSE)*$E92)</f>
        <v>0</v>
      </c>
      <c r="BP92" s="2186">
        <f>IF(ISERROR(VLOOKUP(VLOOKUP($A92, 'E4 TB Allocation Details'!$A$18:$L$214, MATCH("Misc ID", 'E4 TB Allocation Details'!$A$18:$L$18, 0),FALSE), 'E2 Allocators'!$B$15:$W$358, MATCH('O5 Details by Class &amp; Accounts'!BP$18, 'E2 Allocators'!$B$15:$W$15, 0),FALSE)*$E92), 0, VLOOKUP(VLOOKUP($A92, 'E4 TB Allocation Details'!$A$18:$L$214, MATCH("Misc ID", 'E4 TB Allocation Details'!$A$18:$L$18, 0),FALSE), 'E2 Allocators'!$B$15:$W$358, MATCH('O5 Details by Class &amp; Accounts'!BP$18, 'E2 Allocators'!$B$15:$W$15, 0),FALSE)*$E92)</f>
        <v>0</v>
      </c>
      <c r="BQ92" s="2186">
        <f>IF(ISERROR(VLOOKUP(VLOOKUP($A92, 'E4 TB Allocation Details'!$A$18:$L$214, MATCH("Misc ID", 'E4 TB Allocation Details'!$A$18:$L$18, 0),FALSE), 'E2 Allocators'!$B$15:$W$358, MATCH('O5 Details by Class &amp; Accounts'!BQ$18, 'E2 Allocators'!$B$15:$W$15, 0),FALSE)*$E92), 0, VLOOKUP(VLOOKUP($A92, 'E4 TB Allocation Details'!$A$18:$L$214, MATCH("Misc ID", 'E4 TB Allocation Details'!$A$18:$L$18, 0),FALSE), 'E2 Allocators'!$B$15:$W$358, MATCH('O5 Details by Class &amp; Accounts'!BQ$18, 'E2 Allocators'!$B$15:$W$15, 0),FALSE)*$E92)</f>
        <v>0</v>
      </c>
      <c r="BR92" s="2186">
        <f>IF(ISERROR(VLOOKUP(VLOOKUP($A92, 'E4 TB Allocation Details'!$A$18:$L$214, MATCH("Misc ID", 'E4 TB Allocation Details'!$A$18:$L$18, 0),FALSE), 'E2 Allocators'!$B$15:$W$358, MATCH('O5 Details by Class &amp; Accounts'!BR$18, 'E2 Allocators'!$B$15:$W$15, 0),FALSE)*$E92), 0, VLOOKUP(VLOOKUP($A92, 'E4 TB Allocation Details'!$A$18:$L$214, MATCH("Misc ID", 'E4 TB Allocation Details'!$A$18:$L$18, 0),FALSE), 'E2 Allocators'!$B$15:$W$358, MATCH('O5 Details by Class &amp; Accounts'!BR$18, 'E2 Allocators'!$B$15:$W$15, 0),FALSE)*$E92)</f>
        <v>0</v>
      </c>
      <c r="BS92" s="2186">
        <f t="shared" si="23"/>
        <v>0</v>
      </c>
      <c r="BT92" s="2186">
        <f>IF(ISERROR(VLOOKUP(VLOOKUP($A92, 'E4 TB Allocation Details'!$A$18:$L$214, MATCH("A &amp; G ID", 'E4 TB Allocation Details'!$A$18:$L$18, 0),FALSE), 'E2 Allocators'!$B$15:$W$358, MATCH('O5 Details by Class &amp; Accounts'!BT$18, 'E2 Allocators'!$B$15:$W$15, 0),FALSE)*$E92), 0, VLOOKUP(VLOOKUP($A92, 'E4 TB Allocation Details'!$A$18:$L$214, MATCH("A &amp; G ID", 'E4 TB Allocation Details'!$A$18:$L$18, 0),FALSE), 'E2 Allocators'!$B$15:$W$358, MATCH('O5 Details by Class &amp; Accounts'!BT$18, 'E2 Allocators'!$B$15:$W$15, 0),FALSE)*$E92)</f>
        <v>0</v>
      </c>
      <c r="BU92" s="2186">
        <f>IF(ISERROR(VLOOKUP(VLOOKUP($A92, 'E4 TB Allocation Details'!$A$18:$L$214, MATCH("A &amp; G ID", 'E4 TB Allocation Details'!$A$18:$L$18, 0),FALSE), 'E2 Allocators'!$B$15:$W$358, MATCH('O5 Details by Class &amp; Accounts'!BU$18, 'E2 Allocators'!$B$15:$W$15, 0),FALSE)*$E92), 0, VLOOKUP(VLOOKUP($A92, 'E4 TB Allocation Details'!$A$18:$L$214, MATCH("A &amp; G ID", 'E4 TB Allocation Details'!$A$18:$L$18, 0),FALSE), 'E2 Allocators'!$B$15:$W$358, MATCH('O5 Details by Class &amp; Accounts'!BU$18, 'E2 Allocators'!$B$15:$W$15, 0),FALSE)*$E92)</f>
        <v>0</v>
      </c>
      <c r="BV92" s="2186">
        <f>IF(ISERROR(VLOOKUP(VLOOKUP($A92, 'E4 TB Allocation Details'!$A$18:$L$214, MATCH("A &amp; G ID", 'E4 TB Allocation Details'!$A$18:$L$18, 0),FALSE), 'E2 Allocators'!$B$15:$W$358, MATCH('O5 Details by Class &amp; Accounts'!BV$18, 'E2 Allocators'!$B$15:$W$15, 0),FALSE)*$E92), 0, VLOOKUP(VLOOKUP($A92, 'E4 TB Allocation Details'!$A$18:$L$214, MATCH("A &amp; G ID", 'E4 TB Allocation Details'!$A$18:$L$18, 0),FALSE), 'E2 Allocators'!$B$15:$W$358, MATCH('O5 Details by Class &amp; Accounts'!BV$18, 'E2 Allocators'!$B$15:$W$15, 0),FALSE)*$E92)</f>
        <v>0</v>
      </c>
      <c r="BW92" s="2186">
        <f>IF(ISERROR(VLOOKUP(VLOOKUP($A92, 'E4 TB Allocation Details'!$A$18:$L$214, MATCH("A &amp; G ID", 'E4 TB Allocation Details'!$A$18:$L$18, 0),FALSE), 'E2 Allocators'!$B$15:$W$358, MATCH('O5 Details by Class &amp; Accounts'!BW$18, 'E2 Allocators'!$B$15:$W$15, 0),FALSE)*$E92), 0, VLOOKUP(VLOOKUP($A92, 'E4 TB Allocation Details'!$A$18:$L$214, MATCH("A &amp; G ID", 'E4 TB Allocation Details'!$A$18:$L$18, 0),FALSE), 'E2 Allocators'!$B$15:$W$358, MATCH('O5 Details by Class &amp; Accounts'!BW$18, 'E2 Allocators'!$B$15:$W$15, 0),FALSE)*$E92)</f>
        <v>0</v>
      </c>
      <c r="BX92" s="2186">
        <f>IF(ISERROR(VLOOKUP(VLOOKUP($A92, 'E4 TB Allocation Details'!$A$18:$L$214, MATCH("A &amp; G ID", 'E4 TB Allocation Details'!$A$18:$L$18, 0),FALSE), 'E2 Allocators'!$B$15:$W$358, MATCH('O5 Details by Class &amp; Accounts'!BX$18, 'E2 Allocators'!$B$15:$W$15, 0),FALSE)*$E92), 0, VLOOKUP(VLOOKUP($A92, 'E4 TB Allocation Details'!$A$18:$L$214, MATCH("A &amp; G ID", 'E4 TB Allocation Details'!$A$18:$L$18, 0),FALSE), 'E2 Allocators'!$B$15:$W$358, MATCH('O5 Details by Class &amp; Accounts'!BX$18, 'E2 Allocators'!$B$15:$W$15, 0),FALSE)*$E92)</f>
        <v>0</v>
      </c>
      <c r="BY92" s="2186">
        <f>IF(ISERROR(VLOOKUP(VLOOKUP($A92, 'E4 TB Allocation Details'!$A$18:$L$214, MATCH("A &amp; G ID", 'E4 TB Allocation Details'!$A$18:$L$18, 0),FALSE), 'E2 Allocators'!$B$15:$W$358, MATCH('O5 Details by Class &amp; Accounts'!BY$18, 'E2 Allocators'!$B$15:$W$15, 0),FALSE)*$E92), 0, VLOOKUP(VLOOKUP($A92, 'E4 TB Allocation Details'!$A$18:$L$214, MATCH("A &amp; G ID", 'E4 TB Allocation Details'!$A$18:$L$18, 0),FALSE), 'E2 Allocators'!$B$15:$W$358, MATCH('O5 Details by Class &amp; Accounts'!BY$18, 'E2 Allocators'!$B$15:$W$15, 0),FALSE)*$E92)</f>
        <v>0</v>
      </c>
      <c r="BZ92" s="2186">
        <f>IF(ISERROR(VLOOKUP(VLOOKUP($A92, 'E4 TB Allocation Details'!$A$18:$L$214, MATCH("A &amp; G ID", 'E4 TB Allocation Details'!$A$18:$L$18, 0),FALSE), 'E2 Allocators'!$B$15:$W$358, MATCH('O5 Details by Class &amp; Accounts'!BZ$18, 'E2 Allocators'!$B$15:$W$15, 0),FALSE)*$E92), 0, VLOOKUP(VLOOKUP($A92, 'E4 TB Allocation Details'!$A$18:$L$214, MATCH("A &amp; G ID", 'E4 TB Allocation Details'!$A$18:$L$18, 0),FALSE), 'E2 Allocators'!$B$15:$W$358, MATCH('O5 Details by Class &amp; Accounts'!BZ$18, 'E2 Allocators'!$B$15:$W$15, 0),FALSE)*$E92)</f>
        <v>0</v>
      </c>
      <c r="CA92" s="2186">
        <f>IF(ISERROR(VLOOKUP(VLOOKUP($A92, 'E4 TB Allocation Details'!$A$18:$L$214, MATCH("A &amp; G ID", 'E4 TB Allocation Details'!$A$18:$L$18, 0),FALSE), 'E2 Allocators'!$B$15:$W$358, MATCH('O5 Details by Class &amp; Accounts'!CA$18, 'E2 Allocators'!$B$15:$W$15, 0),FALSE)*$E92), 0, VLOOKUP(VLOOKUP($A92, 'E4 TB Allocation Details'!$A$18:$L$214, MATCH("A &amp; G ID", 'E4 TB Allocation Details'!$A$18:$L$18, 0),FALSE), 'E2 Allocators'!$B$15:$W$358, MATCH('O5 Details by Class &amp; Accounts'!CA$18, 'E2 Allocators'!$B$15:$W$15, 0),FALSE)*$E92)</f>
        <v>0</v>
      </c>
      <c r="CB92" s="2186">
        <f>IF(ISERROR(VLOOKUP(VLOOKUP($A92, 'E4 TB Allocation Details'!$A$18:$L$214, MATCH("A &amp; G ID", 'E4 TB Allocation Details'!$A$18:$L$18, 0),FALSE), 'E2 Allocators'!$B$15:$W$358, MATCH('O5 Details by Class &amp; Accounts'!CB$18, 'E2 Allocators'!$B$15:$W$15, 0),FALSE)*$E92), 0, VLOOKUP(VLOOKUP($A92, 'E4 TB Allocation Details'!$A$18:$L$214, MATCH("A &amp; G ID", 'E4 TB Allocation Details'!$A$18:$L$18, 0),FALSE), 'E2 Allocators'!$B$15:$W$358, MATCH('O5 Details by Class &amp; Accounts'!CB$18, 'E2 Allocators'!$B$15:$W$15, 0),FALSE)*$E92)</f>
        <v>0</v>
      </c>
      <c r="CC92" s="2186">
        <f>IF(ISERROR(VLOOKUP(VLOOKUP($A92, 'E4 TB Allocation Details'!$A$18:$L$214, MATCH("A &amp; G ID", 'E4 TB Allocation Details'!$A$18:$L$18, 0),FALSE), 'E2 Allocators'!$B$15:$W$358, MATCH('O5 Details by Class &amp; Accounts'!CC$18, 'E2 Allocators'!$B$15:$W$15, 0),FALSE)*$E92), 0, VLOOKUP(VLOOKUP($A92, 'E4 TB Allocation Details'!$A$18:$L$214, MATCH("A &amp; G ID", 'E4 TB Allocation Details'!$A$18:$L$18, 0),FALSE), 'E2 Allocators'!$B$15:$W$358, MATCH('O5 Details by Class &amp; Accounts'!CC$18, 'E2 Allocators'!$B$15:$W$15, 0),FALSE)*$E92)</f>
        <v>0</v>
      </c>
      <c r="CD92" s="2186">
        <f>IF(ISERROR(VLOOKUP(VLOOKUP($A92, 'E4 TB Allocation Details'!$A$18:$L$214, MATCH("A &amp; G ID", 'E4 TB Allocation Details'!$A$18:$L$18, 0),FALSE), 'E2 Allocators'!$B$15:$W$358, MATCH('O5 Details by Class &amp; Accounts'!CD$18, 'E2 Allocators'!$B$15:$W$15, 0),FALSE)*$E92), 0, VLOOKUP(VLOOKUP($A92, 'E4 TB Allocation Details'!$A$18:$L$214, MATCH("A &amp; G ID", 'E4 TB Allocation Details'!$A$18:$L$18, 0),FALSE), 'E2 Allocators'!$B$15:$W$358, MATCH('O5 Details by Class &amp; Accounts'!CD$18, 'E2 Allocators'!$B$15:$W$15, 0),FALSE)*$E92)</f>
        <v>0</v>
      </c>
      <c r="CE92" s="2186">
        <f>IF(ISERROR(VLOOKUP(VLOOKUP($A92, 'E4 TB Allocation Details'!$A$18:$L$214, MATCH("A &amp; G ID", 'E4 TB Allocation Details'!$A$18:$L$18, 0),FALSE), 'E2 Allocators'!$B$15:$W$358, MATCH('O5 Details by Class &amp; Accounts'!CE$18, 'E2 Allocators'!$B$15:$W$15, 0),FALSE)*$E92), 0, VLOOKUP(VLOOKUP($A92, 'E4 TB Allocation Details'!$A$18:$L$214, MATCH("A &amp; G ID", 'E4 TB Allocation Details'!$A$18:$L$18, 0),FALSE), 'E2 Allocators'!$B$15:$W$358, MATCH('O5 Details by Class &amp; Accounts'!CE$18, 'E2 Allocators'!$B$15:$W$15, 0),FALSE)*$E92)</f>
        <v>0</v>
      </c>
      <c r="CF92" s="2186">
        <f>IF(ISERROR(VLOOKUP(VLOOKUP($A92, 'E4 TB Allocation Details'!$A$18:$L$214, MATCH("A &amp; G ID", 'E4 TB Allocation Details'!$A$18:$L$18, 0),FALSE), 'E2 Allocators'!$B$15:$W$358, MATCH('O5 Details by Class &amp; Accounts'!CF$18, 'E2 Allocators'!$B$15:$W$15, 0),FALSE)*$E92), 0, VLOOKUP(VLOOKUP($A92, 'E4 TB Allocation Details'!$A$18:$L$214, MATCH("A &amp; G ID", 'E4 TB Allocation Details'!$A$18:$L$18, 0),FALSE), 'E2 Allocators'!$B$15:$W$358, MATCH('O5 Details by Class &amp; Accounts'!CF$18, 'E2 Allocators'!$B$15:$W$15, 0),FALSE)*$E92)</f>
        <v>0</v>
      </c>
      <c r="CG92" s="2186">
        <f>IF(ISERROR(VLOOKUP(VLOOKUP($A92, 'E4 TB Allocation Details'!$A$18:$L$214, MATCH("A &amp; G ID", 'E4 TB Allocation Details'!$A$18:$L$18, 0),FALSE), 'E2 Allocators'!$B$15:$W$358, MATCH('O5 Details by Class &amp; Accounts'!CG$18, 'E2 Allocators'!$B$15:$W$15, 0),FALSE)*$E92), 0, VLOOKUP(VLOOKUP($A92, 'E4 TB Allocation Details'!$A$18:$L$214, MATCH("A &amp; G ID", 'E4 TB Allocation Details'!$A$18:$L$18, 0),FALSE), 'E2 Allocators'!$B$15:$W$358, MATCH('O5 Details by Class &amp; Accounts'!CG$18, 'E2 Allocators'!$B$15:$W$15, 0),FALSE)*$E92)</f>
        <v>0</v>
      </c>
      <c r="CH92" s="2186">
        <f>IF(ISERROR(VLOOKUP(VLOOKUP($A92, 'E4 TB Allocation Details'!$A$18:$L$214, MATCH("A &amp; G ID", 'E4 TB Allocation Details'!$A$18:$L$18, 0),FALSE), 'E2 Allocators'!$B$15:$W$358, MATCH('O5 Details by Class &amp; Accounts'!CH$18, 'E2 Allocators'!$B$15:$W$15, 0),FALSE)*$E92), 0, VLOOKUP(VLOOKUP($A92, 'E4 TB Allocation Details'!$A$18:$L$214, MATCH("A &amp; G ID", 'E4 TB Allocation Details'!$A$18:$L$18, 0),FALSE), 'E2 Allocators'!$B$15:$W$358, MATCH('O5 Details by Class &amp; Accounts'!CH$18, 'E2 Allocators'!$B$15:$W$15, 0),FALSE)*$E92)</f>
        <v>0</v>
      </c>
      <c r="CI92" s="2186">
        <f>IF(ISERROR(VLOOKUP(VLOOKUP($A92, 'E4 TB Allocation Details'!$A$18:$L$214, MATCH("A &amp; G ID", 'E4 TB Allocation Details'!$A$18:$L$18, 0),FALSE), 'E2 Allocators'!$B$15:$W$358, MATCH('O5 Details by Class &amp; Accounts'!CI$18, 'E2 Allocators'!$B$15:$W$15, 0),FALSE)*$E92), 0, VLOOKUP(VLOOKUP($A92, 'E4 TB Allocation Details'!$A$18:$L$214, MATCH("A &amp; G ID", 'E4 TB Allocation Details'!$A$18:$L$18, 0),FALSE), 'E2 Allocators'!$B$15:$W$358, MATCH('O5 Details by Class &amp; Accounts'!CI$18, 'E2 Allocators'!$B$15:$W$15, 0),FALSE)*$E92)</f>
        <v>0</v>
      </c>
      <c r="CJ92" s="2186">
        <f>IF(ISERROR(VLOOKUP(VLOOKUP($A92, 'E4 TB Allocation Details'!$A$18:$L$214, MATCH("A &amp; G ID", 'E4 TB Allocation Details'!$A$18:$L$18, 0),FALSE), 'E2 Allocators'!$B$15:$W$358, MATCH('O5 Details by Class &amp; Accounts'!CJ$18, 'E2 Allocators'!$B$15:$W$15, 0),FALSE)*$E92), 0, VLOOKUP(VLOOKUP($A92, 'E4 TB Allocation Details'!$A$18:$L$214, MATCH("A &amp; G ID", 'E4 TB Allocation Details'!$A$18:$L$18, 0),FALSE), 'E2 Allocators'!$B$15:$W$358, MATCH('O5 Details by Class &amp; Accounts'!CJ$18, 'E2 Allocators'!$B$15:$W$15, 0),FALSE)*$E92)</f>
        <v>0</v>
      </c>
      <c r="CK92" s="2186">
        <f>IF(ISERROR(VLOOKUP(VLOOKUP($A92, 'E4 TB Allocation Details'!$A$18:$L$214, MATCH("A &amp; G ID", 'E4 TB Allocation Details'!$A$18:$L$18, 0),FALSE), 'E2 Allocators'!$B$15:$W$358, MATCH('O5 Details by Class &amp; Accounts'!CK$18, 'E2 Allocators'!$B$15:$W$15, 0),FALSE)*$E92), 0, VLOOKUP(VLOOKUP($A92, 'E4 TB Allocation Details'!$A$18:$L$214, MATCH("A &amp; G ID", 'E4 TB Allocation Details'!$A$18:$L$18, 0),FALSE), 'E2 Allocators'!$B$15:$W$358, MATCH('O5 Details by Class &amp; Accounts'!CK$18, 'E2 Allocators'!$B$15:$W$15, 0),FALSE)*$E92)</f>
        <v>0</v>
      </c>
      <c r="CL92" s="2186">
        <f>IF(ISERROR(VLOOKUP(VLOOKUP($A92, 'E4 TB Allocation Details'!$A$18:$L$214, MATCH("A &amp; G ID", 'E4 TB Allocation Details'!$A$18:$L$18, 0),FALSE), 'E2 Allocators'!$B$15:$W$358, MATCH('O5 Details by Class &amp; Accounts'!CL$18, 'E2 Allocators'!$B$15:$W$15, 0),FALSE)*$E92), 0, VLOOKUP(VLOOKUP($A92, 'E4 TB Allocation Details'!$A$18:$L$214, MATCH("A &amp; G ID", 'E4 TB Allocation Details'!$A$18:$L$18, 0),FALSE), 'E2 Allocators'!$B$15:$W$358, MATCH('O5 Details by Class &amp; Accounts'!CL$18, 'E2 Allocators'!$B$15:$W$15, 0),FALSE)*$E92)</f>
        <v>0</v>
      </c>
      <c r="CM92" s="2186">
        <f>IF(ISERROR(VLOOKUP(VLOOKUP($A92, 'E4 TB Allocation Details'!$A$18:$L$214, MATCH("A &amp; G ID", 'E4 TB Allocation Details'!$A$18:$L$18, 0),FALSE), 'E2 Allocators'!$B$15:$W$358, MATCH('O5 Details by Class &amp; Accounts'!CM$18, 'E2 Allocators'!$B$15:$W$15, 0),FALSE)*$E92), 0, VLOOKUP(VLOOKUP($A92, 'E4 TB Allocation Details'!$A$18:$L$214, MATCH("A &amp; G ID", 'E4 TB Allocation Details'!$A$18:$L$18, 0),FALSE), 'E2 Allocators'!$B$15:$W$358, MATCH('O5 Details by Class &amp; Accounts'!CM$18, 'E2 Allocators'!$B$15:$W$15, 0),FALSE)*$E92)</f>
        <v>0</v>
      </c>
      <c r="CN92" s="2186">
        <f t="shared" si="24"/>
        <v>0</v>
      </c>
      <c r="CO92" s="2187">
        <f t="shared" si="25"/>
        <v>0</v>
      </c>
      <c r="CQ92" s="1625" t="s">
        <v>1186</v>
      </c>
    </row>
    <row r="93" spans="1:95" s="54" customFormat="1" ht="12.75" x14ac:dyDescent="0.2">
      <c r="A93" s="994">
        <v>4220</v>
      </c>
      <c r="B93" s="995" t="s">
        <v>528</v>
      </c>
      <c r="C93" s="2184">
        <f>IF(ISERROR(VLOOKUP($A93,'I3 TB Data'!$A$19:$H$483,MATCH('O5 Details by Class &amp; Accounts'!$C$18, 'I3 TB Data'!$A$19:$H$19,0),0)), 0, VLOOKUP($A93,'I3 TB Data'!$A$19:$H$483,MATCH('O5 Details by Class &amp; Accounts'!$C$18,'I3 TB Data'!$A$19:$H$19,0),0))</f>
        <v>0</v>
      </c>
      <c r="D93" s="2185"/>
      <c r="E93" s="2184">
        <f t="shared" si="17"/>
        <v>0</v>
      </c>
      <c r="F93" s="2186">
        <f>IF(ISERROR(VLOOKUP($A93, 'E1 Categorization'!A33:E124, MATCH("Customer Component", 'E1 Categorization'!$A$33:$E$33,0), 0)), 0, IF(VLOOKUP($A93, 'E1 Categorization'!A33:E124, MATCH("Customer Component", 'E1 Categorization'!$A$33:$E$33,0), 0)=0, 'O5 Details by Class &amp; Accounts'!$E93, IF(AND(VLOOKUP($A93, 'E1 Categorization'!A33:E124, MATCH("Customer Component", 'E1 Categorization'!$A$33:$E$33,0), 0) &gt;0, VLOOKUP($A93, 'E1 Categorization'!A33:E124, MATCH("Customer Component", 'E1 Categorization'!$A$33:$E$33,0), 0)&lt;1), 'O5 Details by Class &amp; Accounts'!$E93*(1-VLOOKUP($A93, 'E1 Categorization'!A33:E124, MATCH("Customer Component", 'E1 Categorization'!$A$33:$E$33,0), 0)), 0)))</f>
        <v>0</v>
      </c>
      <c r="G93" s="2186">
        <f>IF(ISERROR(VLOOKUP($A93, 'E1 Categorization'!A33:E124, MATCH("Customer Component", 'E1 Categorization'!$A$33:$E$33,0), 0)),0, IF(VLOOKUP($A93, 'E1 Categorization'!A33:E124, MATCH("Customer Component", 'E1 Categorization'!$A$33:$E$33,0), 0)=0, 0, IF(AND(VLOOKUP($A93, 'E1 Categorization'!A33:E124, MATCH("Customer Component", 'E1 Categorization'!$A$33:$E$33,0), 0) &gt;0, VLOOKUP($A93, 'E1 Categorization'!A33:E124, MATCH("Customer Component", 'E1 Categorization'!$A$33:$E$33,0), 0)&lt;1), 'O5 Details by Class &amp; Accounts'!$E93*(VLOOKUP($A93, 'E1 Categorization'!A33:E124, MATCH("Customer Component", 'E1 Categorization'!$A$33:$E$33,0), 0)), 'O5 Details by Class &amp; Accounts'!$E93)))</f>
        <v>0</v>
      </c>
      <c r="H93" s="2186">
        <f t="shared" si="20"/>
        <v>0</v>
      </c>
      <c r="I93" s="2186">
        <f>IF(ISERROR(VLOOKUP(VLOOKUP($A93, 'E4 TB Allocation Details'!$A$18:$L$214, MATCH("Demand ID", 'E4 TB Allocation Details'!$A$18:$L$18, 0),FALSE), 'E2 Allocators'!$B$15:$W$358, MATCH('O5 Details by Class &amp; Accounts'!I$18, 'E2 Allocators'!$B$15:$W$15, 0),FALSE)*$F93), 0, VLOOKUP(VLOOKUP($A93, 'E4 TB Allocation Details'!$A$18:$L$214, MATCH("Demand ID", 'E4 TB Allocation Details'!$A$18:$L$18, 0),FALSE), 'E2 Allocators'!$B$15:$W$358, MATCH('O5 Details by Class &amp; Accounts'!I$18, 'E2 Allocators'!$B$15:$W$15, 0),FALSE)*$F93)</f>
        <v>0</v>
      </c>
      <c r="J93" s="2186">
        <f>IF(ISERROR(VLOOKUP(VLOOKUP($A93, 'E4 TB Allocation Details'!$A$18:$L$214, MATCH("Demand ID", 'E4 TB Allocation Details'!$A$18:$L$18, 0),FALSE), 'E2 Allocators'!$B$15:$W$358, MATCH('O5 Details by Class &amp; Accounts'!J$18, 'E2 Allocators'!$B$15:$W$15, 0),FALSE)*$F93), 0, VLOOKUP(VLOOKUP($A93, 'E4 TB Allocation Details'!$A$18:$L$214, MATCH("Demand ID", 'E4 TB Allocation Details'!$A$18:$L$18, 0),FALSE), 'E2 Allocators'!$B$15:$W$358, MATCH('O5 Details by Class &amp; Accounts'!J$18, 'E2 Allocators'!$B$15:$W$15, 0),FALSE)*$F93)</f>
        <v>0</v>
      </c>
      <c r="K93" s="2186">
        <f>IF(ISERROR(VLOOKUP(VLOOKUP($A93, 'E4 TB Allocation Details'!$A$18:$L$214, MATCH("Demand ID", 'E4 TB Allocation Details'!$A$18:$L$18, 0),FALSE), 'E2 Allocators'!$B$15:$W$358, MATCH('O5 Details by Class &amp; Accounts'!K$18, 'E2 Allocators'!$B$15:$W$15, 0),FALSE)*$F93), 0, VLOOKUP(VLOOKUP($A93, 'E4 TB Allocation Details'!$A$18:$L$214, MATCH("Demand ID", 'E4 TB Allocation Details'!$A$18:$L$18, 0),FALSE), 'E2 Allocators'!$B$15:$W$358, MATCH('O5 Details by Class &amp; Accounts'!K$18, 'E2 Allocators'!$B$15:$W$15, 0),FALSE)*$F93)</f>
        <v>0</v>
      </c>
      <c r="L93" s="2186">
        <f>IF(ISERROR(VLOOKUP(VLOOKUP($A93, 'E4 TB Allocation Details'!$A$18:$L$214, MATCH("Demand ID", 'E4 TB Allocation Details'!$A$18:$L$18, 0),FALSE), 'E2 Allocators'!$B$15:$W$358, MATCH('O5 Details by Class &amp; Accounts'!L$18, 'E2 Allocators'!$B$15:$W$15, 0),FALSE)*$F93), 0, VLOOKUP(VLOOKUP($A93, 'E4 TB Allocation Details'!$A$18:$L$214, MATCH("Demand ID", 'E4 TB Allocation Details'!$A$18:$L$18, 0),FALSE), 'E2 Allocators'!$B$15:$W$358, MATCH('O5 Details by Class &amp; Accounts'!L$18, 'E2 Allocators'!$B$15:$W$15, 0),FALSE)*$F93)</f>
        <v>0</v>
      </c>
      <c r="M93" s="2186">
        <f>IF(ISERROR(VLOOKUP(VLOOKUP($A93, 'E4 TB Allocation Details'!$A$18:$L$214, MATCH("Demand ID", 'E4 TB Allocation Details'!$A$18:$L$18, 0),FALSE), 'E2 Allocators'!$B$15:$W$358, MATCH('O5 Details by Class &amp; Accounts'!M$18, 'E2 Allocators'!$B$15:$W$15, 0),FALSE)*$F93), 0, VLOOKUP(VLOOKUP($A93, 'E4 TB Allocation Details'!$A$18:$L$214, MATCH("Demand ID", 'E4 TB Allocation Details'!$A$18:$L$18, 0),FALSE), 'E2 Allocators'!$B$15:$W$358, MATCH('O5 Details by Class &amp; Accounts'!M$18, 'E2 Allocators'!$B$15:$W$15, 0),FALSE)*$F93)</f>
        <v>0</v>
      </c>
      <c r="N93" s="2186">
        <f>IF(ISERROR(VLOOKUP(VLOOKUP($A93, 'E4 TB Allocation Details'!$A$18:$L$214, MATCH("Demand ID", 'E4 TB Allocation Details'!$A$18:$L$18, 0),FALSE), 'E2 Allocators'!$B$15:$W$358, MATCH('O5 Details by Class &amp; Accounts'!N$18, 'E2 Allocators'!$B$15:$W$15, 0),FALSE)*$F93), 0, VLOOKUP(VLOOKUP($A93, 'E4 TB Allocation Details'!$A$18:$L$214, MATCH("Demand ID", 'E4 TB Allocation Details'!$A$18:$L$18, 0),FALSE), 'E2 Allocators'!$B$15:$W$358, MATCH('O5 Details by Class &amp; Accounts'!N$18, 'E2 Allocators'!$B$15:$W$15, 0),FALSE)*$F93)</f>
        <v>0</v>
      </c>
      <c r="O93" s="2186">
        <f>IF(ISERROR(VLOOKUP(VLOOKUP($A93, 'E4 TB Allocation Details'!$A$18:$L$214, MATCH("Demand ID", 'E4 TB Allocation Details'!$A$18:$L$18, 0),FALSE), 'E2 Allocators'!$B$15:$W$358, MATCH('O5 Details by Class &amp; Accounts'!O$18, 'E2 Allocators'!$B$15:$W$15, 0),FALSE)*$F93), 0, VLOOKUP(VLOOKUP($A93, 'E4 TB Allocation Details'!$A$18:$L$214, MATCH("Demand ID", 'E4 TB Allocation Details'!$A$18:$L$18, 0),FALSE), 'E2 Allocators'!$B$15:$W$358, MATCH('O5 Details by Class &amp; Accounts'!O$18, 'E2 Allocators'!$B$15:$W$15, 0),FALSE)*$F93)</f>
        <v>0</v>
      </c>
      <c r="P93" s="2186">
        <f>IF(ISERROR(VLOOKUP(VLOOKUP($A93, 'E4 TB Allocation Details'!$A$18:$L$214, MATCH("Demand ID", 'E4 TB Allocation Details'!$A$18:$L$18, 0),FALSE), 'E2 Allocators'!$B$15:$W$358, MATCH('O5 Details by Class &amp; Accounts'!P$18, 'E2 Allocators'!$B$15:$W$15, 0),FALSE)*$F93), 0, VLOOKUP(VLOOKUP($A93, 'E4 TB Allocation Details'!$A$18:$L$214, MATCH("Demand ID", 'E4 TB Allocation Details'!$A$18:$L$18, 0),FALSE), 'E2 Allocators'!$B$15:$W$358, MATCH('O5 Details by Class &amp; Accounts'!P$18, 'E2 Allocators'!$B$15:$W$15, 0),FALSE)*$F93)</f>
        <v>0</v>
      </c>
      <c r="Q93" s="2186">
        <f>IF(ISERROR(VLOOKUP(VLOOKUP($A93, 'E4 TB Allocation Details'!$A$18:$L$214, MATCH("Demand ID", 'E4 TB Allocation Details'!$A$18:$L$18, 0),FALSE), 'E2 Allocators'!$B$15:$W$358, MATCH('O5 Details by Class &amp; Accounts'!Q$18, 'E2 Allocators'!$B$15:$W$15, 0),FALSE)*$F93), 0, VLOOKUP(VLOOKUP($A93, 'E4 TB Allocation Details'!$A$18:$L$214, MATCH("Demand ID", 'E4 TB Allocation Details'!$A$18:$L$18, 0),FALSE), 'E2 Allocators'!$B$15:$W$358, MATCH('O5 Details by Class &amp; Accounts'!Q$18, 'E2 Allocators'!$B$15:$W$15, 0),FALSE)*$F93)</f>
        <v>0</v>
      </c>
      <c r="R93" s="2186">
        <f>IF(ISERROR(VLOOKUP(VLOOKUP($A93, 'E4 TB Allocation Details'!$A$18:$L$214, MATCH("Demand ID", 'E4 TB Allocation Details'!$A$18:$L$18, 0),FALSE), 'E2 Allocators'!$B$15:$W$358, MATCH('O5 Details by Class &amp; Accounts'!R$18, 'E2 Allocators'!$B$15:$W$15, 0),FALSE)*$F93), 0, VLOOKUP(VLOOKUP($A93, 'E4 TB Allocation Details'!$A$18:$L$214, MATCH("Demand ID", 'E4 TB Allocation Details'!$A$18:$L$18, 0),FALSE), 'E2 Allocators'!$B$15:$W$358, MATCH('O5 Details by Class &amp; Accounts'!R$18, 'E2 Allocators'!$B$15:$W$15, 0),FALSE)*$F93)</f>
        <v>0</v>
      </c>
      <c r="S93" s="2186">
        <f>IF(ISERROR(VLOOKUP(VLOOKUP($A93, 'E4 TB Allocation Details'!$A$18:$L$214, MATCH("Demand ID", 'E4 TB Allocation Details'!$A$18:$L$18, 0),FALSE), 'E2 Allocators'!$B$15:$W$358, MATCH('O5 Details by Class &amp; Accounts'!S$18, 'E2 Allocators'!$B$15:$W$15, 0),FALSE)*$F93), 0, VLOOKUP(VLOOKUP($A93, 'E4 TB Allocation Details'!$A$18:$L$214, MATCH("Demand ID", 'E4 TB Allocation Details'!$A$18:$L$18, 0),FALSE), 'E2 Allocators'!$B$15:$W$358, MATCH('O5 Details by Class &amp; Accounts'!S$18, 'E2 Allocators'!$B$15:$W$15, 0),FALSE)*$F93)</f>
        <v>0</v>
      </c>
      <c r="T93" s="2186">
        <f>IF(ISERROR(VLOOKUP(VLOOKUP($A93, 'E4 TB Allocation Details'!$A$18:$L$214, MATCH("Demand ID", 'E4 TB Allocation Details'!$A$18:$L$18, 0),FALSE), 'E2 Allocators'!$B$15:$W$358, MATCH('O5 Details by Class &amp; Accounts'!T$18, 'E2 Allocators'!$B$15:$W$15, 0),FALSE)*$F93), 0, VLOOKUP(VLOOKUP($A93, 'E4 TB Allocation Details'!$A$18:$L$214, MATCH("Demand ID", 'E4 TB Allocation Details'!$A$18:$L$18, 0),FALSE), 'E2 Allocators'!$B$15:$W$358, MATCH('O5 Details by Class &amp; Accounts'!T$18, 'E2 Allocators'!$B$15:$W$15, 0),FALSE)*$F93)</f>
        <v>0</v>
      </c>
      <c r="U93" s="2186">
        <f>IF(ISERROR(VLOOKUP(VLOOKUP($A93, 'E4 TB Allocation Details'!$A$18:$L$214, MATCH("Demand ID", 'E4 TB Allocation Details'!$A$18:$L$18, 0),FALSE), 'E2 Allocators'!$B$15:$W$358, MATCH('O5 Details by Class &amp; Accounts'!U$18, 'E2 Allocators'!$B$15:$W$15, 0),FALSE)*$F93), 0, VLOOKUP(VLOOKUP($A93, 'E4 TB Allocation Details'!$A$18:$L$214, MATCH("Demand ID", 'E4 TB Allocation Details'!$A$18:$L$18, 0),FALSE), 'E2 Allocators'!$B$15:$W$358, MATCH('O5 Details by Class &amp; Accounts'!U$18, 'E2 Allocators'!$B$15:$W$15, 0),FALSE)*$F93)</f>
        <v>0</v>
      </c>
      <c r="V93" s="2186">
        <f>IF(ISERROR(VLOOKUP(VLOOKUP($A93, 'E4 TB Allocation Details'!$A$18:$L$214, MATCH("Demand ID", 'E4 TB Allocation Details'!$A$18:$L$18, 0),FALSE), 'E2 Allocators'!$B$15:$W$358, MATCH('O5 Details by Class &amp; Accounts'!V$18, 'E2 Allocators'!$B$15:$W$15, 0),FALSE)*$F93), 0, VLOOKUP(VLOOKUP($A93, 'E4 TB Allocation Details'!$A$18:$L$214, MATCH("Demand ID", 'E4 TB Allocation Details'!$A$18:$L$18, 0),FALSE), 'E2 Allocators'!$B$15:$W$358, MATCH('O5 Details by Class &amp; Accounts'!V$18, 'E2 Allocators'!$B$15:$W$15, 0),FALSE)*$F93)</f>
        <v>0</v>
      </c>
      <c r="W93" s="2186">
        <f>IF(ISERROR(VLOOKUP(VLOOKUP($A93, 'E4 TB Allocation Details'!$A$18:$L$214, MATCH("Demand ID", 'E4 TB Allocation Details'!$A$18:$L$18, 0),FALSE), 'E2 Allocators'!$B$15:$W$358, MATCH('O5 Details by Class &amp; Accounts'!W$18, 'E2 Allocators'!$B$15:$W$15, 0),FALSE)*$F93), 0, VLOOKUP(VLOOKUP($A93, 'E4 TB Allocation Details'!$A$18:$L$214, MATCH("Demand ID", 'E4 TB Allocation Details'!$A$18:$L$18, 0),FALSE), 'E2 Allocators'!$B$15:$W$358, MATCH('O5 Details by Class &amp; Accounts'!W$18, 'E2 Allocators'!$B$15:$W$15, 0),FALSE)*$F93)</f>
        <v>0</v>
      </c>
      <c r="X93" s="2186">
        <f>IF(ISERROR(VLOOKUP(VLOOKUP($A93, 'E4 TB Allocation Details'!$A$18:$L$214, MATCH("Demand ID", 'E4 TB Allocation Details'!$A$18:$L$18, 0),FALSE), 'E2 Allocators'!$B$15:$W$358, MATCH('O5 Details by Class &amp; Accounts'!X$18, 'E2 Allocators'!$B$15:$W$15, 0),FALSE)*$F93), 0, VLOOKUP(VLOOKUP($A93, 'E4 TB Allocation Details'!$A$18:$L$214, MATCH("Demand ID", 'E4 TB Allocation Details'!$A$18:$L$18, 0),FALSE), 'E2 Allocators'!$B$15:$W$358, MATCH('O5 Details by Class &amp; Accounts'!X$18, 'E2 Allocators'!$B$15:$W$15, 0),FALSE)*$F93)</f>
        <v>0</v>
      </c>
      <c r="Y93" s="2186">
        <f>IF(ISERROR(VLOOKUP(VLOOKUP($A93, 'E4 TB Allocation Details'!$A$18:$L$214, MATCH("Demand ID", 'E4 TB Allocation Details'!$A$18:$L$18, 0),FALSE), 'E2 Allocators'!$B$15:$W$358, MATCH('O5 Details by Class &amp; Accounts'!Y$18, 'E2 Allocators'!$B$15:$W$15, 0),FALSE)*$F93), 0, VLOOKUP(VLOOKUP($A93, 'E4 TB Allocation Details'!$A$18:$L$214, MATCH("Demand ID", 'E4 TB Allocation Details'!$A$18:$L$18, 0),FALSE), 'E2 Allocators'!$B$15:$W$358, MATCH('O5 Details by Class &amp; Accounts'!Y$18, 'E2 Allocators'!$B$15:$W$15, 0),FALSE)*$F93)</f>
        <v>0</v>
      </c>
      <c r="Z93" s="2186">
        <f>IF(ISERROR(VLOOKUP(VLOOKUP($A93, 'E4 TB Allocation Details'!$A$18:$L$214, MATCH("Demand ID", 'E4 TB Allocation Details'!$A$18:$L$18, 0),FALSE), 'E2 Allocators'!$B$15:$W$358, MATCH('O5 Details by Class &amp; Accounts'!Z$18, 'E2 Allocators'!$B$15:$W$15, 0),FALSE)*$F93), 0, VLOOKUP(VLOOKUP($A93, 'E4 TB Allocation Details'!$A$18:$L$214, MATCH("Demand ID", 'E4 TB Allocation Details'!$A$18:$L$18, 0),FALSE), 'E2 Allocators'!$B$15:$W$358, MATCH('O5 Details by Class &amp; Accounts'!Z$18, 'E2 Allocators'!$B$15:$W$15, 0),FALSE)*$F93)</f>
        <v>0</v>
      </c>
      <c r="AA93" s="2186">
        <f>IF(ISERROR(VLOOKUP(VLOOKUP($A93, 'E4 TB Allocation Details'!$A$18:$L$214, MATCH("Demand ID", 'E4 TB Allocation Details'!$A$18:$L$18, 0),FALSE), 'E2 Allocators'!$B$15:$W$358, MATCH('O5 Details by Class &amp; Accounts'!AA$18, 'E2 Allocators'!$B$15:$W$15, 0),FALSE)*$F93), 0, VLOOKUP(VLOOKUP($A93, 'E4 TB Allocation Details'!$A$18:$L$214, MATCH("Demand ID", 'E4 TB Allocation Details'!$A$18:$L$18, 0),FALSE), 'E2 Allocators'!$B$15:$W$358, MATCH('O5 Details by Class &amp; Accounts'!AA$18, 'E2 Allocators'!$B$15:$W$15, 0),FALSE)*$F93)</f>
        <v>0</v>
      </c>
      <c r="AB93" s="2186">
        <f>IF(ISERROR(VLOOKUP(VLOOKUP($A93, 'E4 TB Allocation Details'!$A$18:$L$214, MATCH("Demand ID", 'E4 TB Allocation Details'!$A$18:$L$18, 0),FALSE), 'E2 Allocators'!$B$15:$W$358, MATCH('O5 Details by Class &amp; Accounts'!AB$18, 'E2 Allocators'!$B$15:$W$15, 0),FALSE)*$F93), 0, VLOOKUP(VLOOKUP($A93, 'E4 TB Allocation Details'!$A$18:$L$214, MATCH("Demand ID", 'E4 TB Allocation Details'!$A$18:$L$18, 0),FALSE), 'E2 Allocators'!$B$15:$W$358, MATCH('O5 Details by Class &amp; Accounts'!AB$18, 'E2 Allocators'!$B$15:$W$15, 0),FALSE)*$F93)</f>
        <v>0</v>
      </c>
      <c r="AC93" s="2186">
        <f t="shared" si="21"/>
        <v>0</v>
      </c>
      <c r="AD93" s="2186">
        <f>IF(ISERROR(VLOOKUP(VLOOKUP($A93, 'E4 TB Allocation Details'!$A$18:$L$214, MATCH("Customer ID", 'E4 TB Allocation Details'!$A$18:$L$18, 0),FALSE), 'E2 Allocators'!$B$15:$W$358, MATCH('O5 Details by Class &amp; Accounts'!AD$18, 'E2 Allocators'!$B$15:$W$15, 0),FALSE)*$G93), 0, VLOOKUP(VLOOKUP($A93, 'E4 TB Allocation Details'!$A$18:$L$214, MATCH("Customer ID", 'E4 TB Allocation Details'!$A$18:$L$18, 0),FALSE), 'E2 Allocators'!$B$15:$W$358, MATCH('O5 Details by Class &amp; Accounts'!AD$18, 'E2 Allocators'!$B$15:$W$15, 0),FALSE)*$G93)</f>
        <v>0</v>
      </c>
      <c r="AE93" s="2186">
        <f>IF(ISERROR(VLOOKUP(VLOOKUP($A93, 'E4 TB Allocation Details'!$A$18:$L$214, MATCH("Customer ID", 'E4 TB Allocation Details'!$A$18:$L$18, 0),FALSE), 'E2 Allocators'!$B$15:$W$358, MATCH('O5 Details by Class &amp; Accounts'!AE$18, 'E2 Allocators'!$B$15:$W$15, 0),FALSE)*$G93), 0, VLOOKUP(VLOOKUP($A93, 'E4 TB Allocation Details'!$A$18:$L$214, MATCH("Customer ID", 'E4 TB Allocation Details'!$A$18:$L$18, 0),FALSE), 'E2 Allocators'!$B$15:$W$358, MATCH('O5 Details by Class &amp; Accounts'!AE$18, 'E2 Allocators'!$B$15:$W$15, 0),FALSE)*$G93)</f>
        <v>0</v>
      </c>
      <c r="AF93" s="2186">
        <f>IF(ISERROR(VLOOKUP(VLOOKUP($A93, 'E4 TB Allocation Details'!$A$18:$L$214, MATCH("Customer ID", 'E4 TB Allocation Details'!$A$18:$L$18, 0),FALSE), 'E2 Allocators'!$B$15:$W$358, MATCH('O5 Details by Class &amp; Accounts'!AF$18, 'E2 Allocators'!$B$15:$W$15, 0),FALSE)*$G93), 0, VLOOKUP(VLOOKUP($A93, 'E4 TB Allocation Details'!$A$18:$L$214, MATCH("Customer ID", 'E4 TB Allocation Details'!$A$18:$L$18, 0),FALSE), 'E2 Allocators'!$B$15:$W$358, MATCH('O5 Details by Class &amp; Accounts'!AF$18, 'E2 Allocators'!$B$15:$W$15, 0),FALSE)*$G93)</f>
        <v>0</v>
      </c>
      <c r="AG93" s="2186">
        <f>IF(ISERROR(VLOOKUP(VLOOKUP($A93, 'E4 TB Allocation Details'!$A$18:$L$214, MATCH("Customer ID", 'E4 TB Allocation Details'!$A$18:$L$18, 0),FALSE), 'E2 Allocators'!$B$15:$W$358, MATCH('O5 Details by Class &amp; Accounts'!AG$18, 'E2 Allocators'!$B$15:$W$15, 0),FALSE)*$G93), 0, VLOOKUP(VLOOKUP($A93, 'E4 TB Allocation Details'!$A$18:$L$214, MATCH("Customer ID", 'E4 TB Allocation Details'!$A$18:$L$18, 0),FALSE), 'E2 Allocators'!$B$15:$W$358, MATCH('O5 Details by Class &amp; Accounts'!AG$18, 'E2 Allocators'!$B$15:$W$15, 0),FALSE)*$G93)</f>
        <v>0</v>
      </c>
      <c r="AH93" s="2186">
        <f>IF(ISERROR(VLOOKUP(VLOOKUP($A93, 'E4 TB Allocation Details'!$A$18:$L$214, MATCH("Customer ID", 'E4 TB Allocation Details'!$A$18:$L$18, 0),FALSE), 'E2 Allocators'!$B$15:$W$358, MATCH('O5 Details by Class &amp; Accounts'!AH$18, 'E2 Allocators'!$B$15:$W$15, 0),FALSE)*$G93), 0, VLOOKUP(VLOOKUP($A93, 'E4 TB Allocation Details'!$A$18:$L$214, MATCH("Customer ID", 'E4 TB Allocation Details'!$A$18:$L$18, 0),FALSE), 'E2 Allocators'!$B$15:$W$358, MATCH('O5 Details by Class &amp; Accounts'!AH$18, 'E2 Allocators'!$B$15:$W$15, 0),FALSE)*$G93)</f>
        <v>0</v>
      </c>
      <c r="AI93" s="2186">
        <f>IF(ISERROR(VLOOKUP(VLOOKUP($A93, 'E4 TB Allocation Details'!$A$18:$L$214, MATCH("Customer ID", 'E4 TB Allocation Details'!$A$18:$L$18, 0),FALSE), 'E2 Allocators'!$B$15:$W$358, MATCH('O5 Details by Class &amp; Accounts'!AI$18, 'E2 Allocators'!$B$15:$W$15, 0),FALSE)*$G93), 0, VLOOKUP(VLOOKUP($A93, 'E4 TB Allocation Details'!$A$18:$L$214, MATCH("Customer ID", 'E4 TB Allocation Details'!$A$18:$L$18, 0),FALSE), 'E2 Allocators'!$B$15:$W$358, MATCH('O5 Details by Class &amp; Accounts'!AI$18, 'E2 Allocators'!$B$15:$W$15, 0),FALSE)*$G93)</f>
        <v>0</v>
      </c>
      <c r="AJ93" s="2186">
        <f>IF(ISERROR(VLOOKUP(VLOOKUP($A93, 'E4 TB Allocation Details'!$A$18:$L$214, MATCH("Customer ID", 'E4 TB Allocation Details'!$A$18:$L$18, 0),FALSE), 'E2 Allocators'!$B$15:$W$358, MATCH('O5 Details by Class &amp; Accounts'!AJ$18, 'E2 Allocators'!$B$15:$W$15, 0),FALSE)*$G93), 0, VLOOKUP(VLOOKUP($A93, 'E4 TB Allocation Details'!$A$18:$L$214, MATCH("Customer ID", 'E4 TB Allocation Details'!$A$18:$L$18, 0),FALSE), 'E2 Allocators'!$B$15:$W$358, MATCH('O5 Details by Class &amp; Accounts'!AJ$18, 'E2 Allocators'!$B$15:$W$15, 0),FALSE)*$G93)</f>
        <v>0</v>
      </c>
      <c r="AK93" s="2186">
        <f>IF(ISERROR(VLOOKUP(VLOOKUP($A93, 'E4 TB Allocation Details'!$A$18:$L$214, MATCH("Customer ID", 'E4 TB Allocation Details'!$A$18:$L$18, 0),FALSE), 'E2 Allocators'!$B$15:$W$358, MATCH('O5 Details by Class &amp; Accounts'!AK$18, 'E2 Allocators'!$B$15:$W$15, 0),FALSE)*$G93), 0, VLOOKUP(VLOOKUP($A93, 'E4 TB Allocation Details'!$A$18:$L$214, MATCH("Customer ID", 'E4 TB Allocation Details'!$A$18:$L$18, 0),FALSE), 'E2 Allocators'!$B$15:$W$358, MATCH('O5 Details by Class &amp; Accounts'!AK$18, 'E2 Allocators'!$B$15:$W$15, 0),FALSE)*$G93)</f>
        <v>0</v>
      </c>
      <c r="AL93" s="2186">
        <f>IF(ISERROR(VLOOKUP(VLOOKUP($A93, 'E4 TB Allocation Details'!$A$18:$L$214, MATCH("Customer ID", 'E4 TB Allocation Details'!$A$18:$L$18, 0),FALSE), 'E2 Allocators'!$B$15:$W$358, MATCH('O5 Details by Class &amp; Accounts'!AL$18, 'E2 Allocators'!$B$15:$W$15, 0),FALSE)*$G93), 0, VLOOKUP(VLOOKUP($A93, 'E4 TB Allocation Details'!$A$18:$L$214, MATCH("Customer ID", 'E4 TB Allocation Details'!$A$18:$L$18, 0),FALSE), 'E2 Allocators'!$B$15:$W$358, MATCH('O5 Details by Class &amp; Accounts'!AL$18, 'E2 Allocators'!$B$15:$W$15, 0),FALSE)*$G93)</f>
        <v>0</v>
      </c>
      <c r="AM93" s="2186">
        <f>IF(ISERROR(VLOOKUP(VLOOKUP($A93, 'E4 TB Allocation Details'!$A$18:$L$214, MATCH("Customer ID", 'E4 TB Allocation Details'!$A$18:$L$18, 0),FALSE), 'E2 Allocators'!$B$15:$W$358, MATCH('O5 Details by Class &amp; Accounts'!AM$18, 'E2 Allocators'!$B$15:$W$15, 0),FALSE)*$G93), 0, VLOOKUP(VLOOKUP($A93, 'E4 TB Allocation Details'!$A$18:$L$214, MATCH("Customer ID", 'E4 TB Allocation Details'!$A$18:$L$18, 0),FALSE), 'E2 Allocators'!$B$15:$W$358, MATCH('O5 Details by Class &amp; Accounts'!AM$18, 'E2 Allocators'!$B$15:$W$15, 0),FALSE)*$G93)</f>
        <v>0</v>
      </c>
      <c r="AN93" s="2186">
        <f>IF(ISERROR(VLOOKUP(VLOOKUP($A93, 'E4 TB Allocation Details'!$A$18:$L$214, MATCH("Customer ID", 'E4 TB Allocation Details'!$A$18:$L$18, 0),FALSE), 'E2 Allocators'!$B$15:$W$358, MATCH('O5 Details by Class &amp; Accounts'!AN$18, 'E2 Allocators'!$B$15:$W$15, 0),FALSE)*$G93), 0, VLOOKUP(VLOOKUP($A93, 'E4 TB Allocation Details'!$A$18:$L$214, MATCH("Customer ID", 'E4 TB Allocation Details'!$A$18:$L$18, 0),FALSE), 'E2 Allocators'!$B$15:$W$358, MATCH('O5 Details by Class &amp; Accounts'!AN$18, 'E2 Allocators'!$B$15:$W$15, 0),FALSE)*$G93)</f>
        <v>0</v>
      </c>
      <c r="AO93" s="2186">
        <f>IF(ISERROR(VLOOKUP(VLOOKUP($A93, 'E4 TB Allocation Details'!$A$18:$L$214, MATCH("Customer ID", 'E4 TB Allocation Details'!$A$18:$L$18, 0),FALSE), 'E2 Allocators'!$B$15:$W$358, MATCH('O5 Details by Class &amp; Accounts'!AO$18, 'E2 Allocators'!$B$15:$W$15, 0),FALSE)*$G93), 0, VLOOKUP(VLOOKUP($A93, 'E4 TB Allocation Details'!$A$18:$L$214, MATCH("Customer ID", 'E4 TB Allocation Details'!$A$18:$L$18, 0),FALSE), 'E2 Allocators'!$B$15:$W$358, MATCH('O5 Details by Class &amp; Accounts'!AO$18, 'E2 Allocators'!$B$15:$W$15, 0),FALSE)*$G93)</f>
        <v>0</v>
      </c>
      <c r="AP93" s="2186">
        <f>IF(ISERROR(VLOOKUP(VLOOKUP($A93, 'E4 TB Allocation Details'!$A$18:$L$214, MATCH("Customer ID", 'E4 TB Allocation Details'!$A$18:$L$18, 0),FALSE), 'E2 Allocators'!$B$15:$W$358, MATCH('O5 Details by Class &amp; Accounts'!AP$18, 'E2 Allocators'!$B$15:$W$15, 0),FALSE)*$G93), 0, VLOOKUP(VLOOKUP($A93, 'E4 TB Allocation Details'!$A$18:$L$214, MATCH("Customer ID", 'E4 TB Allocation Details'!$A$18:$L$18, 0),FALSE), 'E2 Allocators'!$B$15:$W$358, MATCH('O5 Details by Class &amp; Accounts'!AP$18, 'E2 Allocators'!$B$15:$W$15, 0),FALSE)*$G93)</f>
        <v>0</v>
      </c>
      <c r="AQ93" s="2186">
        <f>IF(ISERROR(VLOOKUP(VLOOKUP($A93, 'E4 TB Allocation Details'!$A$18:$L$214, MATCH("Customer ID", 'E4 TB Allocation Details'!$A$18:$L$18, 0),FALSE), 'E2 Allocators'!$B$15:$W$358, MATCH('O5 Details by Class &amp; Accounts'!AQ$18, 'E2 Allocators'!$B$15:$W$15, 0),FALSE)*$G93), 0, VLOOKUP(VLOOKUP($A93, 'E4 TB Allocation Details'!$A$18:$L$214, MATCH("Customer ID", 'E4 TB Allocation Details'!$A$18:$L$18, 0),FALSE), 'E2 Allocators'!$B$15:$W$358, MATCH('O5 Details by Class &amp; Accounts'!AQ$18, 'E2 Allocators'!$B$15:$W$15, 0),FALSE)*$G93)</f>
        <v>0</v>
      </c>
      <c r="AR93" s="2186">
        <f>IF(ISERROR(VLOOKUP(VLOOKUP($A93, 'E4 TB Allocation Details'!$A$18:$L$214, MATCH("Customer ID", 'E4 TB Allocation Details'!$A$18:$L$18, 0),FALSE), 'E2 Allocators'!$B$15:$W$358, MATCH('O5 Details by Class &amp; Accounts'!AR$18, 'E2 Allocators'!$B$15:$W$15, 0),FALSE)*$G93), 0, VLOOKUP(VLOOKUP($A93, 'E4 TB Allocation Details'!$A$18:$L$214, MATCH("Customer ID", 'E4 TB Allocation Details'!$A$18:$L$18, 0),FALSE), 'E2 Allocators'!$B$15:$W$358, MATCH('O5 Details by Class &amp; Accounts'!AR$18, 'E2 Allocators'!$B$15:$W$15, 0),FALSE)*$G93)</f>
        <v>0</v>
      </c>
      <c r="AS93" s="2186">
        <f>IF(ISERROR(VLOOKUP(VLOOKUP($A93, 'E4 TB Allocation Details'!$A$18:$L$214, MATCH("Customer ID", 'E4 TB Allocation Details'!$A$18:$L$18, 0),FALSE), 'E2 Allocators'!$B$15:$W$358, MATCH('O5 Details by Class &amp; Accounts'!AS$18, 'E2 Allocators'!$B$15:$W$15, 0),FALSE)*$G93), 0, VLOOKUP(VLOOKUP($A93, 'E4 TB Allocation Details'!$A$18:$L$214, MATCH("Customer ID", 'E4 TB Allocation Details'!$A$18:$L$18, 0),FALSE), 'E2 Allocators'!$B$15:$W$358, MATCH('O5 Details by Class &amp; Accounts'!AS$18, 'E2 Allocators'!$B$15:$W$15, 0),FALSE)*$G93)</f>
        <v>0</v>
      </c>
      <c r="AT93" s="2186">
        <f>IF(ISERROR(VLOOKUP(VLOOKUP($A93, 'E4 TB Allocation Details'!$A$18:$L$214, MATCH("Customer ID", 'E4 TB Allocation Details'!$A$18:$L$18, 0),FALSE), 'E2 Allocators'!$B$15:$W$358, MATCH('O5 Details by Class &amp; Accounts'!AT$18, 'E2 Allocators'!$B$15:$W$15, 0),FALSE)*$G93), 0, VLOOKUP(VLOOKUP($A93, 'E4 TB Allocation Details'!$A$18:$L$214, MATCH("Customer ID", 'E4 TB Allocation Details'!$A$18:$L$18, 0),FALSE), 'E2 Allocators'!$B$15:$W$358, MATCH('O5 Details by Class &amp; Accounts'!AT$18, 'E2 Allocators'!$B$15:$W$15, 0),FALSE)*$G93)</f>
        <v>0</v>
      </c>
      <c r="AU93" s="2186">
        <f>IF(ISERROR(VLOOKUP(VLOOKUP($A93, 'E4 TB Allocation Details'!$A$18:$L$214, MATCH("Customer ID", 'E4 TB Allocation Details'!$A$18:$L$18, 0),FALSE), 'E2 Allocators'!$B$15:$W$358, MATCH('O5 Details by Class &amp; Accounts'!AU$18, 'E2 Allocators'!$B$15:$W$15, 0),FALSE)*$G93), 0, VLOOKUP(VLOOKUP($A93, 'E4 TB Allocation Details'!$A$18:$L$214, MATCH("Customer ID", 'E4 TB Allocation Details'!$A$18:$L$18, 0),FALSE), 'E2 Allocators'!$B$15:$W$358, MATCH('O5 Details by Class &amp; Accounts'!AU$18, 'E2 Allocators'!$B$15:$W$15, 0),FALSE)*$G93)</f>
        <v>0</v>
      </c>
      <c r="AV93" s="2186">
        <f>IF(ISERROR(VLOOKUP(VLOOKUP($A93, 'E4 TB Allocation Details'!$A$18:$L$214, MATCH("Customer ID", 'E4 TB Allocation Details'!$A$18:$L$18, 0),FALSE), 'E2 Allocators'!$B$15:$W$358, MATCH('O5 Details by Class &amp; Accounts'!AV$18, 'E2 Allocators'!$B$15:$W$15, 0),FALSE)*$G93), 0, VLOOKUP(VLOOKUP($A93, 'E4 TB Allocation Details'!$A$18:$L$214, MATCH("Customer ID", 'E4 TB Allocation Details'!$A$18:$L$18, 0),FALSE), 'E2 Allocators'!$B$15:$W$358, MATCH('O5 Details by Class &amp; Accounts'!AV$18, 'E2 Allocators'!$B$15:$W$15, 0),FALSE)*$G93)</f>
        <v>0</v>
      </c>
      <c r="AW93" s="2186">
        <f>IF(ISERROR(VLOOKUP(VLOOKUP($A93, 'E4 TB Allocation Details'!$A$18:$L$214, MATCH("Customer ID", 'E4 TB Allocation Details'!$A$18:$L$18, 0),FALSE), 'E2 Allocators'!$B$15:$W$358, MATCH('O5 Details by Class &amp; Accounts'!AW$18, 'E2 Allocators'!$B$15:$W$15, 0),FALSE)*$G93), 0, VLOOKUP(VLOOKUP($A93, 'E4 TB Allocation Details'!$A$18:$L$214, MATCH("Customer ID", 'E4 TB Allocation Details'!$A$18:$L$18, 0),FALSE), 'E2 Allocators'!$B$15:$W$358, MATCH('O5 Details by Class &amp; Accounts'!AW$18, 'E2 Allocators'!$B$15:$W$15, 0),FALSE)*$G93)</f>
        <v>0</v>
      </c>
      <c r="AX93" s="2186">
        <f t="shared" si="22"/>
        <v>0</v>
      </c>
      <c r="AY93" s="2186">
        <f>IF(ISERROR(VLOOKUP(VLOOKUP($A93, 'E4 TB Allocation Details'!$A$18:$L$214, MATCH("Misc ID", 'E4 TB Allocation Details'!$A$18:$L$18, 0),FALSE), 'E2 Allocators'!$B$15:$W$358, MATCH('O5 Details by Class &amp; Accounts'!AY$18, 'E2 Allocators'!$B$15:$W$15, 0),FALSE)*$E93), 0, VLOOKUP(VLOOKUP($A93, 'E4 TB Allocation Details'!$A$18:$L$214, MATCH("Misc ID", 'E4 TB Allocation Details'!$A$18:$L$18, 0),FALSE), 'E2 Allocators'!$B$15:$W$358, MATCH('O5 Details by Class &amp; Accounts'!AY$18, 'E2 Allocators'!$B$15:$W$15, 0),FALSE)*$E93)</f>
        <v>0</v>
      </c>
      <c r="AZ93" s="2186">
        <f>IF(ISERROR(VLOOKUP(VLOOKUP($A93, 'E4 TB Allocation Details'!$A$18:$L$214, MATCH("Misc ID", 'E4 TB Allocation Details'!$A$18:$L$18, 0),FALSE), 'E2 Allocators'!$B$15:$W$358, MATCH('O5 Details by Class &amp; Accounts'!AZ$18, 'E2 Allocators'!$B$15:$W$15, 0),FALSE)*$E93), 0, VLOOKUP(VLOOKUP($A93, 'E4 TB Allocation Details'!$A$18:$L$214, MATCH("Misc ID", 'E4 TB Allocation Details'!$A$18:$L$18, 0),FALSE), 'E2 Allocators'!$B$15:$W$358, MATCH('O5 Details by Class &amp; Accounts'!AZ$18, 'E2 Allocators'!$B$15:$W$15, 0),FALSE)*$E93)</f>
        <v>0</v>
      </c>
      <c r="BA93" s="2186">
        <f>IF(ISERROR(VLOOKUP(VLOOKUP($A93, 'E4 TB Allocation Details'!$A$18:$L$214, MATCH("Misc ID", 'E4 TB Allocation Details'!$A$18:$L$18, 0),FALSE), 'E2 Allocators'!$B$15:$W$358, MATCH('O5 Details by Class &amp; Accounts'!BA$18, 'E2 Allocators'!$B$15:$W$15, 0),FALSE)*$E93), 0, VLOOKUP(VLOOKUP($A93, 'E4 TB Allocation Details'!$A$18:$L$214, MATCH("Misc ID", 'E4 TB Allocation Details'!$A$18:$L$18, 0),FALSE), 'E2 Allocators'!$B$15:$W$358, MATCH('O5 Details by Class &amp; Accounts'!BA$18, 'E2 Allocators'!$B$15:$W$15, 0),FALSE)*$E93)</f>
        <v>0</v>
      </c>
      <c r="BB93" s="2186">
        <f>IF(ISERROR(VLOOKUP(VLOOKUP($A93, 'E4 TB Allocation Details'!$A$18:$L$214, MATCH("Misc ID", 'E4 TB Allocation Details'!$A$18:$L$18, 0),FALSE), 'E2 Allocators'!$B$15:$W$358, MATCH('O5 Details by Class &amp; Accounts'!BB$18, 'E2 Allocators'!$B$15:$W$15, 0),FALSE)*$E93), 0, VLOOKUP(VLOOKUP($A93, 'E4 TB Allocation Details'!$A$18:$L$214, MATCH("Misc ID", 'E4 TB Allocation Details'!$A$18:$L$18, 0),FALSE), 'E2 Allocators'!$B$15:$W$358, MATCH('O5 Details by Class &amp; Accounts'!BB$18, 'E2 Allocators'!$B$15:$W$15, 0),FALSE)*$E93)</f>
        <v>0</v>
      </c>
      <c r="BC93" s="2186">
        <f>IF(ISERROR(VLOOKUP(VLOOKUP($A93, 'E4 TB Allocation Details'!$A$18:$L$214, MATCH("Misc ID", 'E4 TB Allocation Details'!$A$18:$L$18, 0),FALSE), 'E2 Allocators'!$B$15:$W$358, MATCH('O5 Details by Class &amp; Accounts'!BC$18, 'E2 Allocators'!$B$15:$W$15, 0),FALSE)*$E93), 0, VLOOKUP(VLOOKUP($A93, 'E4 TB Allocation Details'!$A$18:$L$214, MATCH("Misc ID", 'E4 TB Allocation Details'!$A$18:$L$18, 0),FALSE), 'E2 Allocators'!$B$15:$W$358, MATCH('O5 Details by Class &amp; Accounts'!BC$18, 'E2 Allocators'!$B$15:$W$15, 0),FALSE)*$E93)</f>
        <v>0</v>
      </c>
      <c r="BD93" s="2186">
        <f>IF(ISERROR(VLOOKUP(VLOOKUP($A93, 'E4 TB Allocation Details'!$A$18:$L$214, MATCH("Misc ID", 'E4 TB Allocation Details'!$A$18:$L$18, 0),FALSE), 'E2 Allocators'!$B$15:$W$358, MATCH('O5 Details by Class &amp; Accounts'!BD$18, 'E2 Allocators'!$B$15:$W$15, 0),FALSE)*$E93), 0, VLOOKUP(VLOOKUP($A93, 'E4 TB Allocation Details'!$A$18:$L$214, MATCH("Misc ID", 'E4 TB Allocation Details'!$A$18:$L$18, 0),FALSE), 'E2 Allocators'!$B$15:$W$358, MATCH('O5 Details by Class &amp; Accounts'!BD$18, 'E2 Allocators'!$B$15:$W$15, 0),FALSE)*$E93)</f>
        <v>0</v>
      </c>
      <c r="BE93" s="2186">
        <f>IF(ISERROR(VLOOKUP(VLOOKUP($A93, 'E4 TB Allocation Details'!$A$18:$L$214, MATCH("Misc ID", 'E4 TB Allocation Details'!$A$18:$L$18, 0),FALSE), 'E2 Allocators'!$B$15:$W$358, MATCH('O5 Details by Class &amp; Accounts'!BE$18, 'E2 Allocators'!$B$15:$W$15, 0),FALSE)*$E93), 0, VLOOKUP(VLOOKUP($A93, 'E4 TB Allocation Details'!$A$18:$L$214, MATCH("Misc ID", 'E4 TB Allocation Details'!$A$18:$L$18, 0),FALSE), 'E2 Allocators'!$B$15:$W$358, MATCH('O5 Details by Class &amp; Accounts'!BE$18, 'E2 Allocators'!$B$15:$W$15, 0),FALSE)*$E93)</f>
        <v>0</v>
      </c>
      <c r="BF93" s="2186">
        <f>IF(ISERROR(VLOOKUP(VLOOKUP($A93, 'E4 TB Allocation Details'!$A$18:$L$214, MATCH("Misc ID", 'E4 TB Allocation Details'!$A$18:$L$18, 0),FALSE), 'E2 Allocators'!$B$15:$W$358, MATCH('O5 Details by Class &amp; Accounts'!BF$18, 'E2 Allocators'!$B$15:$W$15, 0),FALSE)*$E93), 0, VLOOKUP(VLOOKUP($A93, 'E4 TB Allocation Details'!$A$18:$L$214, MATCH("Misc ID", 'E4 TB Allocation Details'!$A$18:$L$18, 0),FALSE), 'E2 Allocators'!$B$15:$W$358, MATCH('O5 Details by Class &amp; Accounts'!BF$18, 'E2 Allocators'!$B$15:$W$15, 0),FALSE)*$E93)</f>
        <v>0</v>
      </c>
      <c r="BG93" s="2186">
        <f>IF(ISERROR(VLOOKUP(VLOOKUP($A93, 'E4 TB Allocation Details'!$A$18:$L$214, MATCH("Misc ID", 'E4 TB Allocation Details'!$A$18:$L$18, 0),FALSE), 'E2 Allocators'!$B$15:$W$358, MATCH('O5 Details by Class &amp; Accounts'!BG$18, 'E2 Allocators'!$B$15:$W$15, 0),FALSE)*$E93), 0, VLOOKUP(VLOOKUP($A93, 'E4 TB Allocation Details'!$A$18:$L$214, MATCH("Misc ID", 'E4 TB Allocation Details'!$A$18:$L$18, 0),FALSE), 'E2 Allocators'!$B$15:$W$358, MATCH('O5 Details by Class &amp; Accounts'!BG$18, 'E2 Allocators'!$B$15:$W$15, 0),FALSE)*$E93)</f>
        <v>0</v>
      </c>
      <c r="BH93" s="2186">
        <f>IF(ISERROR(VLOOKUP(VLOOKUP($A93, 'E4 TB Allocation Details'!$A$18:$L$214, MATCH("Misc ID", 'E4 TB Allocation Details'!$A$18:$L$18, 0),FALSE), 'E2 Allocators'!$B$15:$W$358, MATCH('O5 Details by Class &amp; Accounts'!BH$18, 'E2 Allocators'!$B$15:$W$15, 0),FALSE)*$E93), 0, VLOOKUP(VLOOKUP($A93, 'E4 TB Allocation Details'!$A$18:$L$214, MATCH("Misc ID", 'E4 TB Allocation Details'!$A$18:$L$18, 0),FALSE), 'E2 Allocators'!$B$15:$W$358, MATCH('O5 Details by Class &amp; Accounts'!BH$18, 'E2 Allocators'!$B$15:$W$15, 0),FALSE)*$E93)</f>
        <v>0</v>
      </c>
      <c r="BI93" s="2186">
        <f>IF(ISERROR(VLOOKUP(VLOOKUP($A93, 'E4 TB Allocation Details'!$A$18:$L$214, MATCH("Misc ID", 'E4 TB Allocation Details'!$A$18:$L$18, 0),FALSE), 'E2 Allocators'!$B$15:$W$358, MATCH('O5 Details by Class &amp; Accounts'!BI$18, 'E2 Allocators'!$B$15:$W$15, 0),FALSE)*$E93), 0, VLOOKUP(VLOOKUP($A93, 'E4 TB Allocation Details'!$A$18:$L$214, MATCH("Misc ID", 'E4 TB Allocation Details'!$A$18:$L$18, 0),FALSE), 'E2 Allocators'!$B$15:$W$358, MATCH('O5 Details by Class &amp; Accounts'!BI$18, 'E2 Allocators'!$B$15:$W$15, 0),FALSE)*$E93)</f>
        <v>0</v>
      </c>
      <c r="BJ93" s="2186">
        <f>IF(ISERROR(VLOOKUP(VLOOKUP($A93, 'E4 TB Allocation Details'!$A$18:$L$214, MATCH("Misc ID", 'E4 TB Allocation Details'!$A$18:$L$18, 0),FALSE), 'E2 Allocators'!$B$15:$W$358, MATCH('O5 Details by Class &amp; Accounts'!BJ$18, 'E2 Allocators'!$B$15:$W$15, 0),FALSE)*$E93), 0, VLOOKUP(VLOOKUP($A93, 'E4 TB Allocation Details'!$A$18:$L$214, MATCH("Misc ID", 'E4 TB Allocation Details'!$A$18:$L$18, 0),FALSE), 'E2 Allocators'!$B$15:$W$358, MATCH('O5 Details by Class &amp; Accounts'!BJ$18, 'E2 Allocators'!$B$15:$W$15, 0),FALSE)*$E93)</f>
        <v>0</v>
      </c>
      <c r="BK93" s="2186">
        <f>IF(ISERROR(VLOOKUP(VLOOKUP($A93, 'E4 TB Allocation Details'!$A$18:$L$214, MATCH("Misc ID", 'E4 TB Allocation Details'!$A$18:$L$18, 0),FALSE), 'E2 Allocators'!$B$15:$W$358, MATCH('O5 Details by Class &amp; Accounts'!BK$18, 'E2 Allocators'!$B$15:$W$15, 0),FALSE)*$E93), 0, VLOOKUP(VLOOKUP($A93, 'E4 TB Allocation Details'!$A$18:$L$214, MATCH("Misc ID", 'E4 TB Allocation Details'!$A$18:$L$18, 0),FALSE), 'E2 Allocators'!$B$15:$W$358, MATCH('O5 Details by Class &amp; Accounts'!BK$18, 'E2 Allocators'!$B$15:$W$15, 0),FALSE)*$E93)</f>
        <v>0</v>
      </c>
      <c r="BL93" s="2186">
        <f>IF(ISERROR(VLOOKUP(VLOOKUP($A93, 'E4 TB Allocation Details'!$A$18:$L$214, MATCH("Misc ID", 'E4 TB Allocation Details'!$A$18:$L$18, 0),FALSE), 'E2 Allocators'!$B$15:$W$358, MATCH('O5 Details by Class &amp; Accounts'!BL$18, 'E2 Allocators'!$B$15:$W$15, 0),FALSE)*$E93), 0, VLOOKUP(VLOOKUP($A93, 'E4 TB Allocation Details'!$A$18:$L$214, MATCH("Misc ID", 'E4 TB Allocation Details'!$A$18:$L$18, 0),FALSE), 'E2 Allocators'!$B$15:$W$358, MATCH('O5 Details by Class &amp; Accounts'!BL$18, 'E2 Allocators'!$B$15:$W$15, 0),FALSE)*$E93)</f>
        <v>0</v>
      </c>
      <c r="BM93" s="2186">
        <f>IF(ISERROR(VLOOKUP(VLOOKUP($A93, 'E4 TB Allocation Details'!$A$18:$L$214, MATCH("Misc ID", 'E4 TB Allocation Details'!$A$18:$L$18, 0),FALSE), 'E2 Allocators'!$B$15:$W$358, MATCH('O5 Details by Class &amp; Accounts'!BM$18, 'E2 Allocators'!$B$15:$W$15, 0),FALSE)*$E93), 0, VLOOKUP(VLOOKUP($A93, 'E4 TB Allocation Details'!$A$18:$L$214, MATCH("Misc ID", 'E4 TB Allocation Details'!$A$18:$L$18, 0),FALSE), 'E2 Allocators'!$B$15:$W$358, MATCH('O5 Details by Class &amp; Accounts'!BM$18, 'E2 Allocators'!$B$15:$W$15, 0),FALSE)*$E93)</f>
        <v>0</v>
      </c>
      <c r="BN93" s="2186">
        <f>IF(ISERROR(VLOOKUP(VLOOKUP($A93, 'E4 TB Allocation Details'!$A$18:$L$214, MATCH("Misc ID", 'E4 TB Allocation Details'!$A$18:$L$18, 0),FALSE), 'E2 Allocators'!$B$15:$W$358, MATCH('O5 Details by Class &amp; Accounts'!BN$18, 'E2 Allocators'!$B$15:$W$15, 0),FALSE)*$E93), 0, VLOOKUP(VLOOKUP($A93, 'E4 TB Allocation Details'!$A$18:$L$214, MATCH("Misc ID", 'E4 TB Allocation Details'!$A$18:$L$18, 0),FALSE), 'E2 Allocators'!$B$15:$W$358, MATCH('O5 Details by Class &amp; Accounts'!BN$18, 'E2 Allocators'!$B$15:$W$15, 0),FALSE)*$E93)</f>
        <v>0</v>
      </c>
      <c r="BO93" s="2186">
        <f>IF(ISERROR(VLOOKUP(VLOOKUP($A93, 'E4 TB Allocation Details'!$A$18:$L$214, MATCH("Misc ID", 'E4 TB Allocation Details'!$A$18:$L$18, 0),FALSE), 'E2 Allocators'!$B$15:$W$358, MATCH('O5 Details by Class &amp; Accounts'!BO$18, 'E2 Allocators'!$B$15:$W$15, 0),FALSE)*$E93), 0, VLOOKUP(VLOOKUP($A93, 'E4 TB Allocation Details'!$A$18:$L$214, MATCH("Misc ID", 'E4 TB Allocation Details'!$A$18:$L$18, 0),FALSE), 'E2 Allocators'!$B$15:$W$358, MATCH('O5 Details by Class &amp; Accounts'!BO$18, 'E2 Allocators'!$B$15:$W$15, 0),FALSE)*$E93)</f>
        <v>0</v>
      </c>
      <c r="BP93" s="2186">
        <f>IF(ISERROR(VLOOKUP(VLOOKUP($A93, 'E4 TB Allocation Details'!$A$18:$L$214, MATCH("Misc ID", 'E4 TB Allocation Details'!$A$18:$L$18, 0),FALSE), 'E2 Allocators'!$B$15:$W$358, MATCH('O5 Details by Class &amp; Accounts'!BP$18, 'E2 Allocators'!$B$15:$W$15, 0),FALSE)*$E93), 0, VLOOKUP(VLOOKUP($A93, 'E4 TB Allocation Details'!$A$18:$L$214, MATCH("Misc ID", 'E4 TB Allocation Details'!$A$18:$L$18, 0),FALSE), 'E2 Allocators'!$B$15:$W$358, MATCH('O5 Details by Class &amp; Accounts'!BP$18, 'E2 Allocators'!$B$15:$W$15, 0),FALSE)*$E93)</f>
        <v>0</v>
      </c>
      <c r="BQ93" s="2186">
        <f>IF(ISERROR(VLOOKUP(VLOOKUP($A93, 'E4 TB Allocation Details'!$A$18:$L$214, MATCH("Misc ID", 'E4 TB Allocation Details'!$A$18:$L$18, 0),FALSE), 'E2 Allocators'!$B$15:$W$358, MATCH('O5 Details by Class &amp; Accounts'!BQ$18, 'E2 Allocators'!$B$15:$W$15, 0),FALSE)*$E93), 0, VLOOKUP(VLOOKUP($A93, 'E4 TB Allocation Details'!$A$18:$L$214, MATCH("Misc ID", 'E4 TB Allocation Details'!$A$18:$L$18, 0),FALSE), 'E2 Allocators'!$B$15:$W$358, MATCH('O5 Details by Class &amp; Accounts'!BQ$18, 'E2 Allocators'!$B$15:$W$15, 0),FALSE)*$E93)</f>
        <v>0</v>
      </c>
      <c r="BR93" s="2186">
        <f>IF(ISERROR(VLOOKUP(VLOOKUP($A93, 'E4 TB Allocation Details'!$A$18:$L$214, MATCH("Misc ID", 'E4 TB Allocation Details'!$A$18:$L$18, 0),FALSE), 'E2 Allocators'!$B$15:$W$358, MATCH('O5 Details by Class &amp; Accounts'!BR$18, 'E2 Allocators'!$B$15:$W$15, 0),FALSE)*$E93), 0, VLOOKUP(VLOOKUP($A93, 'E4 TB Allocation Details'!$A$18:$L$214, MATCH("Misc ID", 'E4 TB Allocation Details'!$A$18:$L$18, 0),FALSE), 'E2 Allocators'!$B$15:$W$358, MATCH('O5 Details by Class &amp; Accounts'!BR$18, 'E2 Allocators'!$B$15:$W$15, 0),FALSE)*$E93)</f>
        <v>0</v>
      </c>
      <c r="BS93" s="2186">
        <f t="shared" si="23"/>
        <v>0</v>
      </c>
      <c r="BT93" s="2186">
        <f>IF(ISERROR(VLOOKUP(VLOOKUP($A93, 'E4 TB Allocation Details'!$A$18:$L$214, MATCH("A &amp; G ID", 'E4 TB Allocation Details'!$A$18:$L$18, 0),FALSE), 'E2 Allocators'!$B$15:$W$358, MATCH('O5 Details by Class &amp; Accounts'!BT$18, 'E2 Allocators'!$B$15:$W$15, 0),FALSE)*$E93), 0, VLOOKUP(VLOOKUP($A93, 'E4 TB Allocation Details'!$A$18:$L$214, MATCH("A &amp; G ID", 'E4 TB Allocation Details'!$A$18:$L$18, 0),FALSE), 'E2 Allocators'!$B$15:$W$358, MATCH('O5 Details by Class &amp; Accounts'!BT$18, 'E2 Allocators'!$B$15:$W$15, 0),FALSE)*$E93)</f>
        <v>0</v>
      </c>
      <c r="BU93" s="2186">
        <f>IF(ISERROR(VLOOKUP(VLOOKUP($A93, 'E4 TB Allocation Details'!$A$18:$L$214, MATCH("A &amp; G ID", 'E4 TB Allocation Details'!$A$18:$L$18, 0),FALSE), 'E2 Allocators'!$B$15:$W$358, MATCH('O5 Details by Class &amp; Accounts'!BU$18, 'E2 Allocators'!$B$15:$W$15, 0),FALSE)*$E93), 0, VLOOKUP(VLOOKUP($A93, 'E4 TB Allocation Details'!$A$18:$L$214, MATCH("A &amp; G ID", 'E4 TB Allocation Details'!$A$18:$L$18, 0),FALSE), 'E2 Allocators'!$B$15:$W$358, MATCH('O5 Details by Class &amp; Accounts'!BU$18, 'E2 Allocators'!$B$15:$W$15, 0),FALSE)*$E93)</f>
        <v>0</v>
      </c>
      <c r="BV93" s="2186">
        <f>IF(ISERROR(VLOOKUP(VLOOKUP($A93, 'E4 TB Allocation Details'!$A$18:$L$214, MATCH("A &amp; G ID", 'E4 TB Allocation Details'!$A$18:$L$18, 0),FALSE), 'E2 Allocators'!$B$15:$W$358, MATCH('O5 Details by Class &amp; Accounts'!BV$18, 'E2 Allocators'!$B$15:$W$15, 0),FALSE)*$E93), 0, VLOOKUP(VLOOKUP($A93, 'E4 TB Allocation Details'!$A$18:$L$214, MATCH("A &amp; G ID", 'E4 TB Allocation Details'!$A$18:$L$18, 0),FALSE), 'E2 Allocators'!$B$15:$W$358, MATCH('O5 Details by Class &amp; Accounts'!BV$18, 'E2 Allocators'!$B$15:$W$15, 0),FALSE)*$E93)</f>
        <v>0</v>
      </c>
      <c r="BW93" s="2186">
        <f>IF(ISERROR(VLOOKUP(VLOOKUP($A93, 'E4 TB Allocation Details'!$A$18:$L$214, MATCH("A &amp; G ID", 'E4 TB Allocation Details'!$A$18:$L$18, 0),FALSE), 'E2 Allocators'!$B$15:$W$358, MATCH('O5 Details by Class &amp; Accounts'!BW$18, 'E2 Allocators'!$B$15:$W$15, 0),FALSE)*$E93), 0, VLOOKUP(VLOOKUP($A93, 'E4 TB Allocation Details'!$A$18:$L$214, MATCH("A &amp; G ID", 'E4 TB Allocation Details'!$A$18:$L$18, 0),FALSE), 'E2 Allocators'!$B$15:$W$358, MATCH('O5 Details by Class &amp; Accounts'!BW$18, 'E2 Allocators'!$B$15:$W$15, 0),FALSE)*$E93)</f>
        <v>0</v>
      </c>
      <c r="BX93" s="2186">
        <f>IF(ISERROR(VLOOKUP(VLOOKUP($A93, 'E4 TB Allocation Details'!$A$18:$L$214, MATCH("A &amp; G ID", 'E4 TB Allocation Details'!$A$18:$L$18, 0),FALSE), 'E2 Allocators'!$B$15:$W$358, MATCH('O5 Details by Class &amp; Accounts'!BX$18, 'E2 Allocators'!$B$15:$W$15, 0),FALSE)*$E93), 0, VLOOKUP(VLOOKUP($A93, 'E4 TB Allocation Details'!$A$18:$L$214, MATCH("A &amp; G ID", 'E4 TB Allocation Details'!$A$18:$L$18, 0),FALSE), 'E2 Allocators'!$B$15:$W$358, MATCH('O5 Details by Class &amp; Accounts'!BX$18, 'E2 Allocators'!$B$15:$W$15, 0),FALSE)*$E93)</f>
        <v>0</v>
      </c>
      <c r="BY93" s="2186">
        <f>IF(ISERROR(VLOOKUP(VLOOKUP($A93, 'E4 TB Allocation Details'!$A$18:$L$214, MATCH("A &amp; G ID", 'E4 TB Allocation Details'!$A$18:$L$18, 0),FALSE), 'E2 Allocators'!$B$15:$W$358, MATCH('O5 Details by Class &amp; Accounts'!BY$18, 'E2 Allocators'!$B$15:$W$15, 0),FALSE)*$E93), 0, VLOOKUP(VLOOKUP($A93, 'E4 TB Allocation Details'!$A$18:$L$214, MATCH("A &amp; G ID", 'E4 TB Allocation Details'!$A$18:$L$18, 0),FALSE), 'E2 Allocators'!$B$15:$W$358, MATCH('O5 Details by Class &amp; Accounts'!BY$18, 'E2 Allocators'!$B$15:$W$15, 0),FALSE)*$E93)</f>
        <v>0</v>
      </c>
      <c r="BZ93" s="2186">
        <f>IF(ISERROR(VLOOKUP(VLOOKUP($A93, 'E4 TB Allocation Details'!$A$18:$L$214, MATCH("A &amp; G ID", 'E4 TB Allocation Details'!$A$18:$L$18, 0),FALSE), 'E2 Allocators'!$B$15:$W$358, MATCH('O5 Details by Class &amp; Accounts'!BZ$18, 'E2 Allocators'!$B$15:$W$15, 0),FALSE)*$E93), 0, VLOOKUP(VLOOKUP($A93, 'E4 TB Allocation Details'!$A$18:$L$214, MATCH("A &amp; G ID", 'E4 TB Allocation Details'!$A$18:$L$18, 0),FALSE), 'E2 Allocators'!$B$15:$W$358, MATCH('O5 Details by Class &amp; Accounts'!BZ$18, 'E2 Allocators'!$B$15:$W$15, 0),FALSE)*$E93)</f>
        <v>0</v>
      </c>
      <c r="CA93" s="2186">
        <f>IF(ISERROR(VLOOKUP(VLOOKUP($A93, 'E4 TB Allocation Details'!$A$18:$L$214, MATCH("A &amp; G ID", 'E4 TB Allocation Details'!$A$18:$L$18, 0),FALSE), 'E2 Allocators'!$B$15:$W$358, MATCH('O5 Details by Class &amp; Accounts'!CA$18, 'E2 Allocators'!$B$15:$W$15, 0),FALSE)*$E93), 0, VLOOKUP(VLOOKUP($A93, 'E4 TB Allocation Details'!$A$18:$L$214, MATCH("A &amp; G ID", 'E4 TB Allocation Details'!$A$18:$L$18, 0),FALSE), 'E2 Allocators'!$B$15:$W$358, MATCH('O5 Details by Class &amp; Accounts'!CA$18, 'E2 Allocators'!$B$15:$W$15, 0),FALSE)*$E93)</f>
        <v>0</v>
      </c>
      <c r="CB93" s="2186">
        <f>IF(ISERROR(VLOOKUP(VLOOKUP($A93, 'E4 TB Allocation Details'!$A$18:$L$214, MATCH("A &amp; G ID", 'E4 TB Allocation Details'!$A$18:$L$18, 0),FALSE), 'E2 Allocators'!$B$15:$W$358, MATCH('O5 Details by Class &amp; Accounts'!CB$18, 'E2 Allocators'!$B$15:$W$15, 0),FALSE)*$E93), 0, VLOOKUP(VLOOKUP($A93, 'E4 TB Allocation Details'!$A$18:$L$214, MATCH("A &amp; G ID", 'E4 TB Allocation Details'!$A$18:$L$18, 0),FALSE), 'E2 Allocators'!$B$15:$W$358, MATCH('O5 Details by Class &amp; Accounts'!CB$18, 'E2 Allocators'!$B$15:$W$15, 0),FALSE)*$E93)</f>
        <v>0</v>
      </c>
      <c r="CC93" s="2186">
        <f>IF(ISERROR(VLOOKUP(VLOOKUP($A93, 'E4 TB Allocation Details'!$A$18:$L$214, MATCH("A &amp; G ID", 'E4 TB Allocation Details'!$A$18:$L$18, 0),FALSE), 'E2 Allocators'!$B$15:$W$358, MATCH('O5 Details by Class &amp; Accounts'!CC$18, 'E2 Allocators'!$B$15:$W$15, 0),FALSE)*$E93), 0, VLOOKUP(VLOOKUP($A93, 'E4 TB Allocation Details'!$A$18:$L$214, MATCH("A &amp; G ID", 'E4 TB Allocation Details'!$A$18:$L$18, 0),FALSE), 'E2 Allocators'!$B$15:$W$358, MATCH('O5 Details by Class &amp; Accounts'!CC$18, 'E2 Allocators'!$B$15:$W$15, 0),FALSE)*$E93)</f>
        <v>0</v>
      </c>
      <c r="CD93" s="2186">
        <f>IF(ISERROR(VLOOKUP(VLOOKUP($A93, 'E4 TB Allocation Details'!$A$18:$L$214, MATCH("A &amp; G ID", 'E4 TB Allocation Details'!$A$18:$L$18, 0),FALSE), 'E2 Allocators'!$B$15:$W$358, MATCH('O5 Details by Class &amp; Accounts'!CD$18, 'E2 Allocators'!$B$15:$W$15, 0),FALSE)*$E93), 0, VLOOKUP(VLOOKUP($A93, 'E4 TB Allocation Details'!$A$18:$L$214, MATCH("A &amp; G ID", 'E4 TB Allocation Details'!$A$18:$L$18, 0),FALSE), 'E2 Allocators'!$B$15:$W$358, MATCH('O5 Details by Class &amp; Accounts'!CD$18, 'E2 Allocators'!$B$15:$W$15, 0),FALSE)*$E93)</f>
        <v>0</v>
      </c>
      <c r="CE93" s="2186">
        <f>IF(ISERROR(VLOOKUP(VLOOKUP($A93, 'E4 TB Allocation Details'!$A$18:$L$214, MATCH("A &amp; G ID", 'E4 TB Allocation Details'!$A$18:$L$18, 0),FALSE), 'E2 Allocators'!$B$15:$W$358, MATCH('O5 Details by Class &amp; Accounts'!CE$18, 'E2 Allocators'!$B$15:$W$15, 0),FALSE)*$E93), 0, VLOOKUP(VLOOKUP($A93, 'E4 TB Allocation Details'!$A$18:$L$214, MATCH("A &amp; G ID", 'E4 TB Allocation Details'!$A$18:$L$18, 0),FALSE), 'E2 Allocators'!$B$15:$W$358, MATCH('O5 Details by Class &amp; Accounts'!CE$18, 'E2 Allocators'!$B$15:$W$15, 0),FALSE)*$E93)</f>
        <v>0</v>
      </c>
      <c r="CF93" s="2186">
        <f>IF(ISERROR(VLOOKUP(VLOOKUP($A93, 'E4 TB Allocation Details'!$A$18:$L$214, MATCH("A &amp; G ID", 'E4 TB Allocation Details'!$A$18:$L$18, 0),FALSE), 'E2 Allocators'!$B$15:$W$358, MATCH('O5 Details by Class &amp; Accounts'!CF$18, 'E2 Allocators'!$B$15:$W$15, 0),FALSE)*$E93), 0, VLOOKUP(VLOOKUP($A93, 'E4 TB Allocation Details'!$A$18:$L$214, MATCH("A &amp; G ID", 'E4 TB Allocation Details'!$A$18:$L$18, 0),FALSE), 'E2 Allocators'!$B$15:$W$358, MATCH('O5 Details by Class &amp; Accounts'!CF$18, 'E2 Allocators'!$B$15:$W$15, 0),FALSE)*$E93)</f>
        <v>0</v>
      </c>
      <c r="CG93" s="2186">
        <f>IF(ISERROR(VLOOKUP(VLOOKUP($A93, 'E4 TB Allocation Details'!$A$18:$L$214, MATCH("A &amp; G ID", 'E4 TB Allocation Details'!$A$18:$L$18, 0),FALSE), 'E2 Allocators'!$B$15:$W$358, MATCH('O5 Details by Class &amp; Accounts'!CG$18, 'E2 Allocators'!$B$15:$W$15, 0),FALSE)*$E93), 0, VLOOKUP(VLOOKUP($A93, 'E4 TB Allocation Details'!$A$18:$L$214, MATCH("A &amp; G ID", 'E4 TB Allocation Details'!$A$18:$L$18, 0),FALSE), 'E2 Allocators'!$B$15:$W$358, MATCH('O5 Details by Class &amp; Accounts'!CG$18, 'E2 Allocators'!$B$15:$W$15, 0),FALSE)*$E93)</f>
        <v>0</v>
      </c>
      <c r="CH93" s="2186">
        <f>IF(ISERROR(VLOOKUP(VLOOKUP($A93, 'E4 TB Allocation Details'!$A$18:$L$214, MATCH("A &amp; G ID", 'E4 TB Allocation Details'!$A$18:$L$18, 0),FALSE), 'E2 Allocators'!$B$15:$W$358, MATCH('O5 Details by Class &amp; Accounts'!CH$18, 'E2 Allocators'!$B$15:$W$15, 0),FALSE)*$E93), 0, VLOOKUP(VLOOKUP($A93, 'E4 TB Allocation Details'!$A$18:$L$214, MATCH("A &amp; G ID", 'E4 TB Allocation Details'!$A$18:$L$18, 0),FALSE), 'E2 Allocators'!$B$15:$W$358, MATCH('O5 Details by Class &amp; Accounts'!CH$18, 'E2 Allocators'!$B$15:$W$15, 0),FALSE)*$E93)</f>
        <v>0</v>
      </c>
      <c r="CI93" s="2186">
        <f>IF(ISERROR(VLOOKUP(VLOOKUP($A93, 'E4 TB Allocation Details'!$A$18:$L$214, MATCH("A &amp; G ID", 'E4 TB Allocation Details'!$A$18:$L$18, 0),FALSE), 'E2 Allocators'!$B$15:$W$358, MATCH('O5 Details by Class &amp; Accounts'!CI$18, 'E2 Allocators'!$B$15:$W$15, 0),FALSE)*$E93), 0, VLOOKUP(VLOOKUP($A93, 'E4 TB Allocation Details'!$A$18:$L$214, MATCH("A &amp; G ID", 'E4 TB Allocation Details'!$A$18:$L$18, 0),FALSE), 'E2 Allocators'!$B$15:$W$358, MATCH('O5 Details by Class &amp; Accounts'!CI$18, 'E2 Allocators'!$B$15:$W$15, 0),FALSE)*$E93)</f>
        <v>0</v>
      </c>
      <c r="CJ93" s="2186">
        <f>IF(ISERROR(VLOOKUP(VLOOKUP($A93, 'E4 TB Allocation Details'!$A$18:$L$214, MATCH("A &amp; G ID", 'E4 TB Allocation Details'!$A$18:$L$18, 0),FALSE), 'E2 Allocators'!$B$15:$W$358, MATCH('O5 Details by Class &amp; Accounts'!CJ$18, 'E2 Allocators'!$B$15:$W$15, 0),FALSE)*$E93), 0, VLOOKUP(VLOOKUP($A93, 'E4 TB Allocation Details'!$A$18:$L$214, MATCH("A &amp; G ID", 'E4 TB Allocation Details'!$A$18:$L$18, 0),FALSE), 'E2 Allocators'!$B$15:$W$358, MATCH('O5 Details by Class &amp; Accounts'!CJ$18, 'E2 Allocators'!$B$15:$W$15, 0),FALSE)*$E93)</f>
        <v>0</v>
      </c>
      <c r="CK93" s="2186">
        <f>IF(ISERROR(VLOOKUP(VLOOKUP($A93, 'E4 TB Allocation Details'!$A$18:$L$214, MATCH("A &amp; G ID", 'E4 TB Allocation Details'!$A$18:$L$18, 0),FALSE), 'E2 Allocators'!$B$15:$W$358, MATCH('O5 Details by Class &amp; Accounts'!CK$18, 'E2 Allocators'!$B$15:$W$15, 0),FALSE)*$E93), 0, VLOOKUP(VLOOKUP($A93, 'E4 TB Allocation Details'!$A$18:$L$214, MATCH("A &amp; G ID", 'E4 TB Allocation Details'!$A$18:$L$18, 0),FALSE), 'E2 Allocators'!$B$15:$W$358, MATCH('O5 Details by Class &amp; Accounts'!CK$18, 'E2 Allocators'!$B$15:$W$15, 0),FALSE)*$E93)</f>
        <v>0</v>
      </c>
      <c r="CL93" s="2186">
        <f>IF(ISERROR(VLOOKUP(VLOOKUP($A93, 'E4 TB Allocation Details'!$A$18:$L$214, MATCH("A &amp; G ID", 'E4 TB Allocation Details'!$A$18:$L$18, 0),FALSE), 'E2 Allocators'!$B$15:$W$358, MATCH('O5 Details by Class &amp; Accounts'!CL$18, 'E2 Allocators'!$B$15:$W$15, 0),FALSE)*$E93), 0, VLOOKUP(VLOOKUP($A93, 'E4 TB Allocation Details'!$A$18:$L$214, MATCH("A &amp; G ID", 'E4 TB Allocation Details'!$A$18:$L$18, 0),FALSE), 'E2 Allocators'!$B$15:$W$358, MATCH('O5 Details by Class &amp; Accounts'!CL$18, 'E2 Allocators'!$B$15:$W$15, 0),FALSE)*$E93)</f>
        <v>0</v>
      </c>
      <c r="CM93" s="2186">
        <f>IF(ISERROR(VLOOKUP(VLOOKUP($A93, 'E4 TB Allocation Details'!$A$18:$L$214, MATCH("A &amp; G ID", 'E4 TB Allocation Details'!$A$18:$L$18, 0),FALSE), 'E2 Allocators'!$B$15:$W$358, MATCH('O5 Details by Class &amp; Accounts'!CM$18, 'E2 Allocators'!$B$15:$W$15, 0),FALSE)*$E93), 0, VLOOKUP(VLOOKUP($A93, 'E4 TB Allocation Details'!$A$18:$L$214, MATCH("A &amp; G ID", 'E4 TB Allocation Details'!$A$18:$L$18, 0),FALSE), 'E2 Allocators'!$B$15:$W$358, MATCH('O5 Details by Class &amp; Accounts'!CM$18, 'E2 Allocators'!$B$15:$W$15, 0),FALSE)*$E93)</f>
        <v>0</v>
      </c>
      <c r="CN93" s="2186">
        <f t="shared" si="24"/>
        <v>0</v>
      </c>
      <c r="CO93" s="2187">
        <f t="shared" si="25"/>
        <v>0</v>
      </c>
      <c r="CQ93" s="1625" t="s">
        <v>1186</v>
      </c>
    </row>
    <row r="94" spans="1:95" s="54" customFormat="1" ht="12.75" x14ac:dyDescent="0.2">
      <c r="A94" s="994">
        <v>4225</v>
      </c>
      <c r="B94" s="995" t="s">
        <v>529</v>
      </c>
      <c r="C94" s="2184">
        <f>IF(ISERROR(VLOOKUP($A94,'I3 TB Data'!$A$19:$H$483,MATCH('O5 Details by Class &amp; Accounts'!$C$18, 'I3 TB Data'!$A$19:$H$19,0),0)), 0, VLOOKUP($A94,'I3 TB Data'!$A$19:$H$483,MATCH('O5 Details by Class &amp; Accounts'!$C$18,'I3 TB Data'!$A$19:$H$19,0),0))</f>
        <v>-156800</v>
      </c>
      <c r="D94" s="2185"/>
      <c r="E94" s="2184">
        <f t="shared" si="17"/>
        <v>-156800</v>
      </c>
      <c r="F94" s="2186">
        <f>IF(ISERROR(VLOOKUP($A94, 'E1 Categorization'!A33:E124, MATCH("Customer Component", 'E1 Categorization'!$A$33:$E$33,0), 0)), 0, IF(VLOOKUP($A94, 'E1 Categorization'!A33:E124, MATCH("Customer Component", 'E1 Categorization'!$A$33:$E$33,0), 0)=0, 'O5 Details by Class &amp; Accounts'!$E94, IF(AND(VLOOKUP($A94, 'E1 Categorization'!A33:E124, MATCH("Customer Component", 'E1 Categorization'!$A$33:$E$33,0), 0) &gt;0, VLOOKUP($A94, 'E1 Categorization'!A33:E124, MATCH("Customer Component", 'E1 Categorization'!$A$33:$E$33,0), 0)&lt;1), 'O5 Details by Class &amp; Accounts'!$E94*(1-VLOOKUP($A94, 'E1 Categorization'!A33:E124, MATCH("Customer Component", 'E1 Categorization'!$A$33:$E$33,0), 0)), 0)))</f>
        <v>0</v>
      </c>
      <c r="G94" s="2186">
        <f>IF(ISERROR(VLOOKUP($A94, 'E1 Categorization'!A33:E124, MATCH("Customer Component", 'E1 Categorization'!$A$33:$E$33,0), 0)),0, IF(VLOOKUP($A94, 'E1 Categorization'!A33:E124, MATCH("Customer Component", 'E1 Categorization'!$A$33:$E$33,0), 0)=0, 0, IF(AND(VLOOKUP($A94, 'E1 Categorization'!A33:E124, MATCH("Customer Component", 'E1 Categorization'!$A$33:$E$33,0), 0) &gt;0, VLOOKUP($A94, 'E1 Categorization'!A33:E124, MATCH("Customer Component", 'E1 Categorization'!$A$33:$E$33,0), 0)&lt;1), 'O5 Details by Class &amp; Accounts'!$E94*(VLOOKUP($A94, 'E1 Categorization'!A33:E124, MATCH("Customer Component", 'E1 Categorization'!$A$33:$E$33,0), 0)), 'O5 Details by Class &amp; Accounts'!$E94)))</f>
        <v>0</v>
      </c>
      <c r="H94" s="2186">
        <f t="shared" si="20"/>
        <v>0</v>
      </c>
      <c r="I94" s="2186">
        <f>IF(ISERROR(VLOOKUP(VLOOKUP($A94, 'E4 TB Allocation Details'!$A$18:$L$214, MATCH("Demand ID", 'E4 TB Allocation Details'!$A$18:$L$18, 0),FALSE), 'E2 Allocators'!$B$15:$W$358, MATCH('O5 Details by Class &amp; Accounts'!I$18, 'E2 Allocators'!$B$15:$W$15, 0),FALSE)*$F94), 0, VLOOKUP(VLOOKUP($A94, 'E4 TB Allocation Details'!$A$18:$L$214, MATCH("Demand ID", 'E4 TB Allocation Details'!$A$18:$L$18, 0),FALSE), 'E2 Allocators'!$B$15:$W$358, MATCH('O5 Details by Class &amp; Accounts'!I$18, 'E2 Allocators'!$B$15:$W$15, 0),FALSE)*$F94)</f>
        <v>0</v>
      </c>
      <c r="J94" s="2186">
        <f>IF(ISERROR(VLOOKUP(VLOOKUP($A94, 'E4 TB Allocation Details'!$A$18:$L$214, MATCH("Demand ID", 'E4 TB Allocation Details'!$A$18:$L$18, 0),FALSE), 'E2 Allocators'!$B$15:$W$358, MATCH('O5 Details by Class &amp; Accounts'!J$18, 'E2 Allocators'!$B$15:$W$15, 0),FALSE)*$F94), 0, VLOOKUP(VLOOKUP($A94, 'E4 TB Allocation Details'!$A$18:$L$214, MATCH("Demand ID", 'E4 TB Allocation Details'!$A$18:$L$18, 0),FALSE), 'E2 Allocators'!$B$15:$W$358, MATCH('O5 Details by Class &amp; Accounts'!J$18, 'E2 Allocators'!$B$15:$W$15, 0),FALSE)*$F94)</f>
        <v>0</v>
      </c>
      <c r="K94" s="2186">
        <f>IF(ISERROR(VLOOKUP(VLOOKUP($A94, 'E4 TB Allocation Details'!$A$18:$L$214, MATCH("Demand ID", 'E4 TB Allocation Details'!$A$18:$L$18, 0),FALSE), 'E2 Allocators'!$B$15:$W$358, MATCH('O5 Details by Class &amp; Accounts'!K$18, 'E2 Allocators'!$B$15:$W$15, 0),FALSE)*$F94), 0, VLOOKUP(VLOOKUP($A94, 'E4 TB Allocation Details'!$A$18:$L$214, MATCH("Demand ID", 'E4 TB Allocation Details'!$A$18:$L$18, 0),FALSE), 'E2 Allocators'!$B$15:$W$358, MATCH('O5 Details by Class &amp; Accounts'!K$18, 'E2 Allocators'!$B$15:$W$15, 0),FALSE)*$F94)</f>
        <v>0</v>
      </c>
      <c r="L94" s="2186">
        <f>IF(ISERROR(VLOOKUP(VLOOKUP($A94, 'E4 TB Allocation Details'!$A$18:$L$214, MATCH("Demand ID", 'E4 TB Allocation Details'!$A$18:$L$18, 0),FALSE), 'E2 Allocators'!$B$15:$W$358, MATCH('O5 Details by Class &amp; Accounts'!L$18, 'E2 Allocators'!$B$15:$W$15, 0),FALSE)*$F94), 0, VLOOKUP(VLOOKUP($A94, 'E4 TB Allocation Details'!$A$18:$L$214, MATCH("Demand ID", 'E4 TB Allocation Details'!$A$18:$L$18, 0),FALSE), 'E2 Allocators'!$B$15:$W$358, MATCH('O5 Details by Class &amp; Accounts'!L$18, 'E2 Allocators'!$B$15:$W$15, 0),FALSE)*$F94)</f>
        <v>0</v>
      </c>
      <c r="M94" s="2186">
        <f>IF(ISERROR(VLOOKUP(VLOOKUP($A94, 'E4 TB Allocation Details'!$A$18:$L$214, MATCH("Demand ID", 'E4 TB Allocation Details'!$A$18:$L$18, 0),FALSE), 'E2 Allocators'!$B$15:$W$358, MATCH('O5 Details by Class &amp; Accounts'!M$18, 'E2 Allocators'!$B$15:$W$15, 0),FALSE)*$F94), 0, VLOOKUP(VLOOKUP($A94, 'E4 TB Allocation Details'!$A$18:$L$214, MATCH("Demand ID", 'E4 TB Allocation Details'!$A$18:$L$18, 0),FALSE), 'E2 Allocators'!$B$15:$W$358, MATCH('O5 Details by Class &amp; Accounts'!M$18, 'E2 Allocators'!$B$15:$W$15, 0),FALSE)*$F94)</f>
        <v>0</v>
      </c>
      <c r="N94" s="2186">
        <f>IF(ISERROR(VLOOKUP(VLOOKUP($A94, 'E4 TB Allocation Details'!$A$18:$L$214, MATCH("Demand ID", 'E4 TB Allocation Details'!$A$18:$L$18, 0),FALSE), 'E2 Allocators'!$B$15:$W$358, MATCH('O5 Details by Class &amp; Accounts'!N$18, 'E2 Allocators'!$B$15:$W$15, 0),FALSE)*$F94), 0, VLOOKUP(VLOOKUP($A94, 'E4 TB Allocation Details'!$A$18:$L$214, MATCH("Demand ID", 'E4 TB Allocation Details'!$A$18:$L$18, 0),FALSE), 'E2 Allocators'!$B$15:$W$358, MATCH('O5 Details by Class &amp; Accounts'!N$18, 'E2 Allocators'!$B$15:$W$15, 0),FALSE)*$F94)</f>
        <v>0</v>
      </c>
      <c r="O94" s="2186">
        <f>IF(ISERROR(VLOOKUP(VLOOKUP($A94, 'E4 TB Allocation Details'!$A$18:$L$214, MATCH("Demand ID", 'E4 TB Allocation Details'!$A$18:$L$18, 0),FALSE), 'E2 Allocators'!$B$15:$W$358, MATCH('O5 Details by Class &amp; Accounts'!O$18, 'E2 Allocators'!$B$15:$W$15, 0),FALSE)*$F94), 0, VLOOKUP(VLOOKUP($A94, 'E4 TB Allocation Details'!$A$18:$L$214, MATCH("Demand ID", 'E4 TB Allocation Details'!$A$18:$L$18, 0),FALSE), 'E2 Allocators'!$B$15:$W$358, MATCH('O5 Details by Class &amp; Accounts'!O$18, 'E2 Allocators'!$B$15:$W$15, 0),FALSE)*$F94)</f>
        <v>0</v>
      </c>
      <c r="P94" s="2186">
        <f>IF(ISERROR(VLOOKUP(VLOOKUP($A94, 'E4 TB Allocation Details'!$A$18:$L$214, MATCH("Demand ID", 'E4 TB Allocation Details'!$A$18:$L$18, 0),FALSE), 'E2 Allocators'!$B$15:$W$358, MATCH('O5 Details by Class &amp; Accounts'!P$18, 'E2 Allocators'!$B$15:$W$15, 0),FALSE)*$F94), 0, VLOOKUP(VLOOKUP($A94, 'E4 TB Allocation Details'!$A$18:$L$214, MATCH("Demand ID", 'E4 TB Allocation Details'!$A$18:$L$18, 0),FALSE), 'E2 Allocators'!$B$15:$W$358, MATCH('O5 Details by Class &amp; Accounts'!P$18, 'E2 Allocators'!$B$15:$W$15, 0),FALSE)*$F94)</f>
        <v>0</v>
      </c>
      <c r="Q94" s="2186">
        <f>IF(ISERROR(VLOOKUP(VLOOKUP($A94, 'E4 TB Allocation Details'!$A$18:$L$214, MATCH("Demand ID", 'E4 TB Allocation Details'!$A$18:$L$18, 0),FALSE), 'E2 Allocators'!$B$15:$W$358, MATCH('O5 Details by Class &amp; Accounts'!Q$18, 'E2 Allocators'!$B$15:$W$15, 0),FALSE)*$F94), 0, VLOOKUP(VLOOKUP($A94, 'E4 TB Allocation Details'!$A$18:$L$214, MATCH("Demand ID", 'E4 TB Allocation Details'!$A$18:$L$18, 0),FALSE), 'E2 Allocators'!$B$15:$W$358, MATCH('O5 Details by Class &amp; Accounts'!Q$18, 'E2 Allocators'!$B$15:$W$15, 0),FALSE)*$F94)</f>
        <v>0</v>
      </c>
      <c r="R94" s="2186">
        <f>IF(ISERROR(VLOOKUP(VLOOKUP($A94, 'E4 TB Allocation Details'!$A$18:$L$214, MATCH("Demand ID", 'E4 TB Allocation Details'!$A$18:$L$18, 0),FALSE), 'E2 Allocators'!$B$15:$W$358, MATCH('O5 Details by Class &amp; Accounts'!R$18, 'E2 Allocators'!$B$15:$W$15, 0),FALSE)*$F94), 0, VLOOKUP(VLOOKUP($A94, 'E4 TB Allocation Details'!$A$18:$L$214, MATCH("Demand ID", 'E4 TB Allocation Details'!$A$18:$L$18, 0),FALSE), 'E2 Allocators'!$B$15:$W$358, MATCH('O5 Details by Class &amp; Accounts'!R$18, 'E2 Allocators'!$B$15:$W$15, 0),FALSE)*$F94)</f>
        <v>0</v>
      </c>
      <c r="S94" s="2186">
        <f>IF(ISERROR(VLOOKUP(VLOOKUP($A94, 'E4 TB Allocation Details'!$A$18:$L$214, MATCH("Demand ID", 'E4 TB Allocation Details'!$A$18:$L$18, 0),FALSE), 'E2 Allocators'!$B$15:$W$358, MATCH('O5 Details by Class &amp; Accounts'!S$18, 'E2 Allocators'!$B$15:$W$15, 0),FALSE)*$F94), 0, VLOOKUP(VLOOKUP($A94, 'E4 TB Allocation Details'!$A$18:$L$214, MATCH("Demand ID", 'E4 TB Allocation Details'!$A$18:$L$18, 0),FALSE), 'E2 Allocators'!$B$15:$W$358, MATCH('O5 Details by Class &amp; Accounts'!S$18, 'E2 Allocators'!$B$15:$W$15, 0),FALSE)*$F94)</f>
        <v>0</v>
      </c>
      <c r="T94" s="2186">
        <f>IF(ISERROR(VLOOKUP(VLOOKUP($A94, 'E4 TB Allocation Details'!$A$18:$L$214, MATCH("Demand ID", 'E4 TB Allocation Details'!$A$18:$L$18, 0),FALSE), 'E2 Allocators'!$B$15:$W$358, MATCH('O5 Details by Class &amp; Accounts'!T$18, 'E2 Allocators'!$B$15:$W$15, 0),FALSE)*$F94), 0, VLOOKUP(VLOOKUP($A94, 'E4 TB Allocation Details'!$A$18:$L$214, MATCH("Demand ID", 'E4 TB Allocation Details'!$A$18:$L$18, 0),FALSE), 'E2 Allocators'!$B$15:$W$358, MATCH('O5 Details by Class &amp; Accounts'!T$18, 'E2 Allocators'!$B$15:$W$15, 0),FALSE)*$F94)</f>
        <v>0</v>
      </c>
      <c r="U94" s="2186">
        <f>IF(ISERROR(VLOOKUP(VLOOKUP($A94, 'E4 TB Allocation Details'!$A$18:$L$214, MATCH("Demand ID", 'E4 TB Allocation Details'!$A$18:$L$18, 0),FALSE), 'E2 Allocators'!$B$15:$W$358, MATCH('O5 Details by Class &amp; Accounts'!U$18, 'E2 Allocators'!$B$15:$W$15, 0),FALSE)*$F94), 0, VLOOKUP(VLOOKUP($A94, 'E4 TB Allocation Details'!$A$18:$L$214, MATCH("Demand ID", 'E4 TB Allocation Details'!$A$18:$L$18, 0),FALSE), 'E2 Allocators'!$B$15:$W$358, MATCH('O5 Details by Class &amp; Accounts'!U$18, 'E2 Allocators'!$B$15:$W$15, 0),FALSE)*$F94)</f>
        <v>0</v>
      </c>
      <c r="V94" s="2186">
        <f>IF(ISERROR(VLOOKUP(VLOOKUP($A94, 'E4 TB Allocation Details'!$A$18:$L$214, MATCH("Demand ID", 'E4 TB Allocation Details'!$A$18:$L$18, 0),FALSE), 'E2 Allocators'!$B$15:$W$358, MATCH('O5 Details by Class &amp; Accounts'!V$18, 'E2 Allocators'!$B$15:$W$15, 0),FALSE)*$F94), 0, VLOOKUP(VLOOKUP($A94, 'E4 TB Allocation Details'!$A$18:$L$214, MATCH("Demand ID", 'E4 TB Allocation Details'!$A$18:$L$18, 0),FALSE), 'E2 Allocators'!$B$15:$W$358, MATCH('O5 Details by Class &amp; Accounts'!V$18, 'E2 Allocators'!$B$15:$W$15, 0),FALSE)*$F94)</f>
        <v>0</v>
      </c>
      <c r="W94" s="2186">
        <f>IF(ISERROR(VLOOKUP(VLOOKUP($A94, 'E4 TB Allocation Details'!$A$18:$L$214, MATCH("Demand ID", 'E4 TB Allocation Details'!$A$18:$L$18, 0),FALSE), 'E2 Allocators'!$B$15:$W$358, MATCH('O5 Details by Class &amp; Accounts'!W$18, 'E2 Allocators'!$B$15:$W$15, 0),FALSE)*$F94), 0, VLOOKUP(VLOOKUP($A94, 'E4 TB Allocation Details'!$A$18:$L$214, MATCH("Demand ID", 'E4 TB Allocation Details'!$A$18:$L$18, 0),FALSE), 'E2 Allocators'!$B$15:$W$358, MATCH('O5 Details by Class &amp; Accounts'!W$18, 'E2 Allocators'!$B$15:$W$15, 0),FALSE)*$F94)</f>
        <v>0</v>
      </c>
      <c r="X94" s="2186">
        <f>IF(ISERROR(VLOOKUP(VLOOKUP($A94, 'E4 TB Allocation Details'!$A$18:$L$214, MATCH("Demand ID", 'E4 TB Allocation Details'!$A$18:$L$18, 0),FALSE), 'E2 Allocators'!$B$15:$W$358, MATCH('O5 Details by Class &amp; Accounts'!X$18, 'E2 Allocators'!$B$15:$W$15, 0),FALSE)*$F94), 0, VLOOKUP(VLOOKUP($A94, 'E4 TB Allocation Details'!$A$18:$L$214, MATCH("Demand ID", 'E4 TB Allocation Details'!$A$18:$L$18, 0),FALSE), 'E2 Allocators'!$B$15:$W$358, MATCH('O5 Details by Class &amp; Accounts'!X$18, 'E2 Allocators'!$B$15:$W$15, 0),FALSE)*$F94)</f>
        <v>0</v>
      </c>
      <c r="Y94" s="2186">
        <f>IF(ISERROR(VLOOKUP(VLOOKUP($A94, 'E4 TB Allocation Details'!$A$18:$L$214, MATCH("Demand ID", 'E4 TB Allocation Details'!$A$18:$L$18, 0),FALSE), 'E2 Allocators'!$B$15:$W$358, MATCH('O5 Details by Class &amp; Accounts'!Y$18, 'E2 Allocators'!$B$15:$W$15, 0),FALSE)*$F94), 0, VLOOKUP(VLOOKUP($A94, 'E4 TB Allocation Details'!$A$18:$L$214, MATCH("Demand ID", 'E4 TB Allocation Details'!$A$18:$L$18, 0),FALSE), 'E2 Allocators'!$B$15:$W$358, MATCH('O5 Details by Class &amp; Accounts'!Y$18, 'E2 Allocators'!$B$15:$W$15, 0),FALSE)*$F94)</f>
        <v>0</v>
      </c>
      <c r="Z94" s="2186">
        <f>IF(ISERROR(VLOOKUP(VLOOKUP($A94, 'E4 TB Allocation Details'!$A$18:$L$214, MATCH("Demand ID", 'E4 TB Allocation Details'!$A$18:$L$18, 0),FALSE), 'E2 Allocators'!$B$15:$W$358, MATCH('O5 Details by Class &amp; Accounts'!Z$18, 'E2 Allocators'!$B$15:$W$15, 0),FALSE)*$F94), 0, VLOOKUP(VLOOKUP($A94, 'E4 TB Allocation Details'!$A$18:$L$214, MATCH("Demand ID", 'E4 TB Allocation Details'!$A$18:$L$18, 0),FALSE), 'E2 Allocators'!$B$15:$W$358, MATCH('O5 Details by Class &amp; Accounts'!Z$18, 'E2 Allocators'!$B$15:$W$15, 0),FALSE)*$F94)</f>
        <v>0</v>
      </c>
      <c r="AA94" s="2186">
        <f>IF(ISERROR(VLOOKUP(VLOOKUP($A94, 'E4 TB Allocation Details'!$A$18:$L$214, MATCH("Demand ID", 'E4 TB Allocation Details'!$A$18:$L$18, 0),FALSE), 'E2 Allocators'!$B$15:$W$358, MATCH('O5 Details by Class &amp; Accounts'!AA$18, 'E2 Allocators'!$B$15:$W$15, 0),FALSE)*$F94), 0, VLOOKUP(VLOOKUP($A94, 'E4 TB Allocation Details'!$A$18:$L$214, MATCH("Demand ID", 'E4 TB Allocation Details'!$A$18:$L$18, 0),FALSE), 'E2 Allocators'!$B$15:$W$358, MATCH('O5 Details by Class &amp; Accounts'!AA$18, 'E2 Allocators'!$B$15:$W$15, 0),FALSE)*$F94)</f>
        <v>0</v>
      </c>
      <c r="AB94" s="2186">
        <f>IF(ISERROR(VLOOKUP(VLOOKUP($A94, 'E4 TB Allocation Details'!$A$18:$L$214, MATCH("Demand ID", 'E4 TB Allocation Details'!$A$18:$L$18, 0),FALSE), 'E2 Allocators'!$B$15:$W$358, MATCH('O5 Details by Class &amp; Accounts'!AB$18, 'E2 Allocators'!$B$15:$W$15, 0),FALSE)*$F94), 0, VLOOKUP(VLOOKUP($A94, 'E4 TB Allocation Details'!$A$18:$L$214, MATCH("Demand ID", 'E4 TB Allocation Details'!$A$18:$L$18, 0),FALSE), 'E2 Allocators'!$B$15:$W$358, MATCH('O5 Details by Class &amp; Accounts'!AB$18, 'E2 Allocators'!$B$15:$W$15, 0),FALSE)*$F94)</f>
        <v>0</v>
      </c>
      <c r="AC94" s="2186">
        <f t="shared" si="21"/>
        <v>0</v>
      </c>
      <c r="AD94" s="2186">
        <f>IF(ISERROR(VLOOKUP(VLOOKUP($A94, 'E4 TB Allocation Details'!$A$18:$L$214, MATCH("Customer ID", 'E4 TB Allocation Details'!$A$18:$L$18, 0),FALSE), 'E2 Allocators'!$B$15:$W$358, MATCH('O5 Details by Class &amp; Accounts'!AD$18, 'E2 Allocators'!$B$15:$W$15, 0),FALSE)*$G94), 0, VLOOKUP(VLOOKUP($A94, 'E4 TB Allocation Details'!$A$18:$L$214, MATCH("Customer ID", 'E4 TB Allocation Details'!$A$18:$L$18, 0),FALSE), 'E2 Allocators'!$B$15:$W$358, MATCH('O5 Details by Class &amp; Accounts'!AD$18, 'E2 Allocators'!$B$15:$W$15, 0),FALSE)*$G94)</f>
        <v>0</v>
      </c>
      <c r="AE94" s="2186">
        <f>IF(ISERROR(VLOOKUP(VLOOKUP($A94, 'E4 TB Allocation Details'!$A$18:$L$214, MATCH("Customer ID", 'E4 TB Allocation Details'!$A$18:$L$18, 0),FALSE), 'E2 Allocators'!$B$15:$W$358, MATCH('O5 Details by Class &amp; Accounts'!AE$18, 'E2 Allocators'!$B$15:$W$15, 0),FALSE)*$G94), 0, VLOOKUP(VLOOKUP($A94, 'E4 TB Allocation Details'!$A$18:$L$214, MATCH("Customer ID", 'E4 TB Allocation Details'!$A$18:$L$18, 0),FALSE), 'E2 Allocators'!$B$15:$W$358, MATCH('O5 Details by Class &amp; Accounts'!AE$18, 'E2 Allocators'!$B$15:$W$15, 0),FALSE)*$G94)</f>
        <v>0</v>
      </c>
      <c r="AF94" s="2186">
        <f>IF(ISERROR(VLOOKUP(VLOOKUP($A94, 'E4 TB Allocation Details'!$A$18:$L$214, MATCH("Customer ID", 'E4 TB Allocation Details'!$A$18:$L$18, 0),FALSE), 'E2 Allocators'!$B$15:$W$358, MATCH('O5 Details by Class &amp; Accounts'!AF$18, 'E2 Allocators'!$B$15:$W$15, 0),FALSE)*$G94), 0, VLOOKUP(VLOOKUP($A94, 'E4 TB Allocation Details'!$A$18:$L$214, MATCH("Customer ID", 'E4 TB Allocation Details'!$A$18:$L$18, 0),FALSE), 'E2 Allocators'!$B$15:$W$358, MATCH('O5 Details by Class &amp; Accounts'!AF$18, 'E2 Allocators'!$B$15:$W$15, 0),FALSE)*$G94)</f>
        <v>0</v>
      </c>
      <c r="AG94" s="2186">
        <f>IF(ISERROR(VLOOKUP(VLOOKUP($A94, 'E4 TB Allocation Details'!$A$18:$L$214, MATCH("Customer ID", 'E4 TB Allocation Details'!$A$18:$L$18, 0),FALSE), 'E2 Allocators'!$B$15:$W$358, MATCH('O5 Details by Class &amp; Accounts'!AG$18, 'E2 Allocators'!$B$15:$W$15, 0),FALSE)*$G94), 0, VLOOKUP(VLOOKUP($A94, 'E4 TB Allocation Details'!$A$18:$L$214, MATCH("Customer ID", 'E4 TB Allocation Details'!$A$18:$L$18, 0),FALSE), 'E2 Allocators'!$B$15:$W$358, MATCH('O5 Details by Class &amp; Accounts'!AG$18, 'E2 Allocators'!$B$15:$W$15, 0),FALSE)*$G94)</f>
        <v>0</v>
      </c>
      <c r="AH94" s="2186">
        <f>IF(ISERROR(VLOOKUP(VLOOKUP($A94, 'E4 TB Allocation Details'!$A$18:$L$214, MATCH("Customer ID", 'E4 TB Allocation Details'!$A$18:$L$18, 0),FALSE), 'E2 Allocators'!$B$15:$W$358, MATCH('O5 Details by Class &amp; Accounts'!AH$18, 'E2 Allocators'!$B$15:$W$15, 0),FALSE)*$G94), 0, VLOOKUP(VLOOKUP($A94, 'E4 TB Allocation Details'!$A$18:$L$214, MATCH("Customer ID", 'E4 TB Allocation Details'!$A$18:$L$18, 0),FALSE), 'E2 Allocators'!$B$15:$W$358, MATCH('O5 Details by Class &amp; Accounts'!AH$18, 'E2 Allocators'!$B$15:$W$15, 0),FALSE)*$G94)</f>
        <v>0</v>
      </c>
      <c r="AI94" s="2186">
        <f>IF(ISERROR(VLOOKUP(VLOOKUP($A94, 'E4 TB Allocation Details'!$A$18:$L$214, MATCH("Customer ID", 'E4 TB Allocation Details'!$A$18:$L$18, 0),FALSE), 'E2 Allocators'!$B$15:$W$358, MATCH('O5 Details by Class &amp; Accounts'!AI$18, 'E2 Allocators'!$B$15:$W$15, 0),FALSE)*$G94), 0, VLOOKUP(VLOOKUP($A94, 'E4 TB Allocation Details'!$A$18:$L$214, MATCH("Customer ID", 'E4 TB Allocation Details'!$A$18:$L$18, 0),FALSE), 'E2 Allocators'!$B$15:$W$358, MATCH('O5 Details by Class &amp; Accounts'!AI$18, 'E2 Allocators'!$B$15:$W$15, 0),FALSE)*$G94)</f>
        <v>0</v>
      </c>
      <c r="AJ94" s="2186">
        <f>IF(ISERROR(VLOOKUP(VLOOKUP($A94, 'E4 TB Allocation Details'!$A$18:$L$214, MATCH("Customer ID", 'E4 TB Allocation Details'!$A$18:$L$18, 0),FALSE), 'E2 Allocators'!$B$15:$W$358, MATCH('O5 Details by Class &amp; Accounts'!AJ$18, 'E2 Allocators'!$B$15:$W$15, 0),FALSE)*$G94), 0, VLOOKUP(VLOOKUP($A94, 'E4 TB Allocation Details'!$A$18:$L$214, MATCH("Customer ID", 'E4 TB Allocation Details'!$A$18:$L$18, 0),FALSE), 'E2 Allocators'!$B$15:$W$358, MATCH('O5 Details by Class &amp; Accounts'!AJ$18, 'E2 Allocators'!$B$15:$W$15, 0),FALSE)*$G94)</f>
        <v>0</v>
      </c>
      <c r="AK94" s="2186">
        <f>IF(ISERROR(VLOOKUP(VLOOKUP($A94, 'E4 TB Allocation Details'!$A$18:$L$214, MATCH("Customer ID", 'E4 TB Allocation Details'!$A$18:$L$18, 0),FALSE), 'E2 Allocators'!$B$15:$W$358, MATCH('O5 Details by Class &amp; Accounts'!AK$18, 'E2 Allocators'!$B$15:$W$15, 0),FALSE)*$G94), 0, VLOOKUP(VLOOKUP($A94, 'E4 TB Allocation Details'!$A$18:$L$214, MATCH("Customer ID", 'E4 TB Allocation Details'!$A$18:$L$18, 0),FALSE), 'E2 Allocators'!$B$15:$W$358, MATCH('O5 Details by Class &amp; Accounts'!AK$18, 'E2 Allocators'!$B$15:$W$15, 0),FALSE)*$G94)</f>
        <v>0</v>
      </c>
      <c r="AL94" s="2186">
        <f>IF(ISERROR(VLOOKUP(VLOOKUP($A94, 'E4 TB Allocation Details'!$A$18:$L$214, MATCH("Customer ID", 'E4 TB Allocation Details'!$A$18:$L$18, 0),FALSE), 'E2 Allocators'!$B$15:$W$358, MATCH('O5 Details by Class &amp; Accounts'!AL$18, 'E2 Allocators'!$B$15:$W$15, 0),FALSE)*$G94), 0, VLOOKUP(VLOOKUP($A94, 'E4 TB Allocation Details'!$A$18:$L$214, MATCH("Customer ID", 'E4 TB Allocation Details'!$A$18:$L$18, 0),FALSE), 'E2 Allocators'!$B$15:$W$358, MATCH('O5 Details by Class &amp; Accounts'!AL$18, 'E2 Allocators'!$B$15:$W$15, 0),FALSE)*$G94)</f>
        <v>0</v>
      </c>
      <c r="AM94" s="2186">
        <f>IF(ISERROR(VLOOKUP(VLOOKUP($A94, 'E4 TB Allocation Details'!$A$18:$L$214, MATCH("Customer ID", 'E4 TB Allocation Details'!$A$18:$L$18, 0),FALSE), 'E2 Allocators'!$B$15:$W$358, MATCH('O5 Details by Class &amp; Accounts'!AM$18, 'E2 Allocators'!$B$15:$W$15, 0),FALSE)*$G94), 0, VLOOKUP(VLOOKUP($A94, 'E4 TB Allocation Details'!$A$18:$L$214, MATCH("Customer ID", 'E4 TB Allocation Details'!$A$18:$L$18, 0),FALSE), 'E2 Allocators'!$B$15:$W$358, MATCH('O5 Details by Class &amp; Accounts'!AM$18, 'E2 Allocators'!$B$15:$W$15, 0),FALSE)*$G94)</f>
        <v>0</v>
      </c>
      <c r="AN94" s="2186">
        <f>IF(ISERROR(VLOOKUP(VLOOKUP($A94, 'E4 TB Allocation Details'!$A$18:$L$214, MATCH("Customer ID", 'E4 TB Allocation Details'!$A$18:$L$18, 0),FALSE), 'E2 Allocators'!$B$15:$W$358, MATCH('O5 Details by Class &amp; Accounts'!AN$18, 'E2 Allocators'!$B$15:$W$15, 0),FALSE)*$G94), 0, VLOOKUP(VLOOKUP($A94, 'E4 TB Allocation Details'!$A$18:$L$214, MATCH("Customer ID", 'E4 TB Allocation Details'!$A$18:$L$18, 0),FALSE), 'E2 Allocators'!$B$15:$W$358, MATCH('O5 Details by Class &amp; Accounts'!AN$18, 'E2 Allocators'!$B$15:$W$15, 0),FALSE)*$G94)</f>
        <v>0</v>
      </c>
      <c r="AO94" s="2186">
        <f>IF(ISERROR(VLOOKUP(VLOOKUP($A94, 'E4 TB Allocation Details'!$A$18:$L$214, MATCH("Customer ID", 'E4 TB Allocation Details'!$A$18:$L$18, 0),FALSE), 'E2 Allocators'!$B$15:$W$358, MATCH('O5 Details by Class &amp; Accounts'!AO$18, 'E2 Allocators'!$B$15:$W$15, 0),FALSE)*$G94), 0, VLOOKUP(VLOOKUP($A94, 'E4 TB Allocation Details'!$A$18:$L$214, MATCH("Customer ID", 'E4 TB Allocation Details'!$A$18:$L$18, 0),FALSE), 'E2 Allocators'!$B$15:$W$358, MATCH('O5 Details by Class &amp; Accounts'!AO$18, 'E2 Allocators'!$B$15:$W$15, 0),FALSE)*$G94)</f>
        <v>0</v>
      </c>
      <c r="AP94" s="2186">
        <f>IF(ISERROR(VLOOKUP(VLOOKUP($A94, 'E4 TB Allocation Details'!$A$18:$L$214, MATCH("Customer ID", 'E4 TB Allocation Details'!$A$18:$L$18, 0),FALSE), 'E2 Allocators'!$B$15:$W$358, MATCH('O5 Details by Class &amp; Accounts'!AP$18, 'E2 Allocators'!$B$15:$W$15, 0),FALSE)*$G94), 0, VLOOKUP(VLOOKUP($A94, 'E4 TB Allocation Details'!$A$18:$L$214, MATCH("Customer ID", 'E4 TB Allocation Details'!$A$18:$L$18, 0),FALSE), 'E2 Allocators'!$B$15:$W$358, MATCH('O5 Details by Class &amp; Accounts'!AP$18, 'E2 Allocators'!$B$15:$W$15, 0),FALSE)*$G94)</f>
        <v>0</v>
      </c>
      <c r="AQ94" s="2186">
        <f>IF(ISERROR(VLOOKUP(VLOOKUP($A94, 'E4 TB Allocation Details'!$A$18:$L$214, MATCH("Customer ID", 'E4 TB Allocation Details'!$A$18:$L$18, 0),FALSE), 'E2 Allocators'!$B$15:$W$358, MATCH('O5 Details by Class &amp; Accounts'!AQ$18, 'E2 Allocators'!$B$15:$W$15, 0),FALSE)*$G94), 0, VLOOKUP(VLOOKUP($A94, 'E4 TB Allocation Details'!$A$18:$L$214, MATCH("Customer ID", 'E4 TB Allocation Details'!$A$18:$L$18, 0),FALSE), 'E2 Allocators'!$B$15:$W$358, MATCH('O5 Details by Class &amp; Accounts'!AQ$18, 'E2 Allocators'!$B$15:$W$15, 0),FALSE)*$G94)</f>
        <v>0</v>
      </c>
      <c r="AR94" s="2186">
        <f>IF(ISERROR(VLOOKUP(VLOOKUP($A94, 'E4 TB Allocation Details'!$A$18:$L$214, MATCH("Customer ID", 'E4 TB Allocation Details'!$A$18:$L$18, 0),FALSE), 'E2 Allocators'!$B$15:$W$358, MATCH('O5 Details by Class &amp; Accounts'!AR$18, 'E2 Allocators'!$B$15:$W$15, 0),FALSE)*$G94), 0, VLOOKUP(VLOOKUP($A94, 'E4 TB Allocation Details'!$A$18:$L$214, MATCH("Customer ID", 'E4 TB Allocation Details'!$A$18:$L$18, 0),FALSE), 'E2 Allocators'!$B$15:$W$358, MATCH('O5 Details by Class &amp; Accounts'!AR$18, 'E2 Allocators'!$B$15:$W$15, 0),FALSE)*$G94)</f>
        <v>0</v>
      </c>
      <c r="AS94" s="2186">
        <f>IF(ISERROR(VLOOKUP(VLOOKUP($A94, 'E4 TB Allocation Details'!$A$18:$L$214, MATCH("Customer ID", 'E4 TB Allocation Details'!$A$18:$L$18, 0),FALSE), 'E2 Allocators'!$B$15:$W$358, MATCH('O5 Details by Class &amp; Accounts'!AS$18, 'E2 Allocators'!$B$15:$W$15, 0),FALSE)*$G94), 0, VLOOKUP(VLOOKUP($A94, 'E4 TB Allocation Details'!$A$18:$L$214, MATCH("Customer ID", 'E4 TB Allocation Details'!$A$18:$L$18, 0),FALSE), 'E2 Allocators'!$B$15:$W$358, MATCH('O5 Details by Class &amp; Accounts'!AS$18, 'E2 Allocators'!$B$15:$W$15, 0),FALSE)*$G94)</f>
        <v>0</v>
      </c>
      <c r="AT94" s="2186">
        <f>IF(ISERROR(VLOOKUP(VLOOKUP($A94, 'E4 TB Allocation Details'!$A$18:$L$214, MATCH("Customer ID", 'E4 TB Allocation Details'!$A$18:$L$18, 0),FALSE), 'E2 Allocators'!$B$15:$W$358, MATCH('O5 Details by Class &amp; Accounts'!AT$18, 'E2 Allocators'!$B$15:$W$15, 0),FALSE)*$G94), 0, VLOOKUP(VLOOKUP($A94, 'E4 TB Allocation Details'!$A$18:$L$214, MATCH("Customer ID", 'E4 TB Allocation Details'!$A$18:$L$18, 0),FALSE), 'E2 Allocators'!$B$15:$W$358, MATCH('O5 Details by Class &amp; Accounts'!AT$18, 'E2 Allocators'!$B$15:$W$15, 0),FALSE)*$G94)</f>
        <v>0</v>
      </c>
      <c r="AU94" s="2186">
        <f>IF(ISERROR(VLOOKUP(VLOOKUP($A94, 'E4 TB Allocation Details'!$A$18:$L$214, MATCH("Customer ID", 'E4 TB Allocation Details'!$A$18:$L$18, 0),FALSE), 'E2 Allocators'!$B$15:$W$358, MATCH('O5 Details by Class &amp; Accounts'!AU$18, 'E2 Allocators'!$B$15:$W$15, 0),FALSE)*$G94), 0, VLOOKUP(VLOOKUP($A94, 'E4 TB Allocation Details'!$A$18:$L$214, MATCH("Customer ID", 'E4 TB Allocation Details'!$A$18:$L$18, 0),FALSE), 'E2 Allocators'!$B$15:$W$358, MATCH('O5 Details by Class &amp; Accounts'!AU$18, 'E2 Allocators'!$B$15:$W$15, 0),FALSE)*$G94)</f>
        <v>0</v>
      </c>
      <c r="AV94" s="2186">
        <f>IF(ISERROR(VLOOKUP(VLOOKUP($A94, 'E4 TB Allocation Details'!$A$18:$L$214, MATCH("Customer ID", 'E4 TB Allocation Details'!$A$18:$L$18, 0),FALSE), 'E2 Allocators'!$B$15:$W$358, MATCH('O5 Details by Class &amp; Accounts'!AV$18, 'E2 Allocators'!$B$15:$W$15, 0),FALSE)*$G94), 0, VLOOKUP(VLOOKUP($A94, 'E4 TB Allocation Details'!$A$18:$L$214, MATCH("Customer ID", 'E4 TB Allocation Details'!$A$18:$L$18, 0),FALSE), 'E2 Allocators'!$B$15:$W$358, MATCH('O5 Details by Class &amp; Accounts'!AV$18, 'E2 Allocators'!$B$15:$W$15, 0),FALSE)*$G94)</f>
        <v>0</v>
      </c>
      <c r="AW94" s="2186">
        <f>IF(ISERROR(VLOOKUP(VLOOKUP($A94, 'E4 TB Allocation Details'!$A$18:$L$214, MATCH("Customer ID", 'E4 TB Allocation Details'!$A$18:$L$18, 0),FALSE), 'E2 Allocators'!$B$15:$W$358, MATCH('O5 Details by Class &amp; Accounts'!AW$18, 'E2 Allocators'!$B$15:$W$15, 0),FALSE)*$G94), 0, VLOOKUP(VLOOKUP($A94, 'E4 TB Allocation Details'!$A$18:$L$214, MATCH("Customer ID", 'E4 TB Allocation Details'!$A$18:$L$18, 0),FALSE), 'E2 Allocators'!$B$15:$W$358, MATCH('O5 Details by Class &amp; Accounts'!AW$18, 'E2 Allocators'!$B$15:$W$15, 0),FALSE)*$G94)</f>
        <v>0</v>
      </c>
      <c r="AX94" s="2186">
        <f t="shared" si="22"/>
        <v>0</v>
      </c>
      <c r="AY94" s="2186">
        <f>IF(ISERROR(VLOOKUP(VLOOKUP($A94, 'E4 TB Allocation Details'!$A$18:$L$214, MATCH("Misc ID", 'E4 TB Allocation Details'!$A$18:$L$18, 0),FALSE), 'E2 Allocators'!$B$15:$W$358, MATCH('O5 Details by Class &amp; Accounts'!AY$18, 'E2 Allocators'!$B$15:$W$15, 0),FALSE)*$E94), 0, VLOOKUP(VLOOKUP($A94, 'E4 TB Allocation Details'!$A$18:$L$214, MATCH("Misc ID", 'E4 TB Allocation Details'!$A$18:$L$18, 0),FALSE), 'E2 Allocators'!$B$15:$W$358, MATCH('O5 Details by Class &amp; Accounts'!AY$18, 'E2 Allocators'!$B$15:$W$15, 0),FALSE)*$E94)</f>
        <v>-110682.16816441552</v>
      </c>
      <c r="AZ94" s="2186">
        <f>IF(ISERROR(VLOOKUP(VLOOKUP($A94, 'E4 TB Allocation Details'!$A$18:$L$214, MATCH("Misc ID", 'E4 TB Allocation Details'!$A$18:$L$18, 0),FALSE), 'E2 Allocators'!$B$15:$W$358, MATCH('O5 Details by Class &amp; Accounts'!AZ$18, 'E2 Allocators'!$B$15:$W$15, 0),FALSE)*$E94), 0, VLOOKUP(VLOOKUP($A94, 'E4 TB Allocation Details'!$A$18:$L$214, MATCH("Misc ID", 'E4 TB Allocation Details'!$A$18:$L$18, 0),FALSE), 'E2 Allocators'!$B$15:$W$358, MATCH('O5 Details by Class &amp; Accounts'!AZ$18, 'E2 Allocators'!$B$15:$W$15, 0),FALSE)*$E94)</f>
        <v>-22436.54958783949</v>
      </c>
      <c r="BA94" s="2186">
        <f>IF(ISERROR(VLOOKUP(VLOOKUP($A94, 'E4 TB Allocation Details'!$A$18:$L$214, MATCH("Misc ID", 'E4 TB Allocation Details'!$A$18:$L$18, 0),FALSE), 'E2 Allocators'!$B$15:$W$358, MATCH('O5 Details by Class &amp; Accounts'!BA$18, 'E2 Allocators'!$B$15:$W$15, 0),FALSE)*$E94), 0, VLOOKUP(VLOOKUP($A94, 'E4 TB Allocation Details'!$A$18:$L$214, MATCH("Misc ID", 'E4 TB Allocation Details'!$A$18:$L$18, 0),FALSE), 'E2 Allocators'!$B$15:$W$358, MATCH('O5 Details by Class &amp; Accounts'!BA$18, 'E2 Allocators'!$B$15:$W$15, 0),FALSE)*$E94)</f>
        <v>-23505.555994673479</v>
      </c>
      <c r="BB94" s="2186">
        <f>IF(ISERROR(VLOOKUP(VLOOKUP($A94, 'E4 TB Allocation Details'!$A$18:$L$214, MATCH("Misc ID", 'E4 TB Allocation Details'!$A$18:$L$18, 0),FALSE), 'E2 Allocators'!$B$15:$W$358, MATCH('O5 Details by Class &amp; Accounts'!BB$18, 'E2 Allocators'!$B$15:$W$15, 0),FALSE)*$E94), 0, VLOOKUP(VLOOKUP($A94, 'E4 TB Allocation Details'!$A$18:$L$214, MATCH("Misc ID", 'E4 TB Allocation Details'!$A$18:$L$18, 0),FALSE), 'E2 Allocators'!$B$15:$W$358, MATCH('O5 Details by Class &amp; Accounts'!BB$18, 'E2 Allocators'!$B$15:$W$15, 0),FALSE)*$E94)</f>
        <v>0</v>
      </c>
      <c r="BC94" s="2186">
        <f>IF(ISERROR(VLOOKUP(VLOOKUP($A94, 'E4 TB Allocation Details'!$A$18:$L$214, MATCH("Misc ID", 'E4 TB Allocation Details'!$A$18:$L$18, 0),FALSE), 'E2 Allocators'!$B$15:$W$358, MATCH('O5 Details by Class &amp; Accounts'!BC$18, 'E2 Allocators'!$B$15:$W$15, 0),FALSE)*$E94), 0, VLOOKUP(VLOOKUP($A94, 'E4 TB Allocation Details'!$A$18:$L$214, MATCH("Misc ID", 'E4 TB Allocation Details'!$A$18:$L$18, 0),FALSE), 'E2 Allocators'!$B$15:$W$358, MATCH('O5 Details by Class &amp; Accounts'!BC$18, 'E2 Allocators'!$B$15:$W$15, 0),FALSE)*$E94)</f>
        <v>0</v>
      </c>
      <c r="BD94" s="2186">
        <f>IF(ISERROR(VLOOKUP(VLOOKUP($A94, 'E4 TB Allocation Details'!$A$18:$L$214, MATCH("Misc ID", 'E4 TB Allocation Details'!$A$18:$L$18, 0),FALSE), 'E2 Allocators'!$B$15:$W$358, MATCH('O5 Details by Class &amp; Accounts'!BD$18, 'E2 Allocators'!$B$15:$W$15, 0),FALSE)*$E94), 0, VLOOKUP(VLOOKUP($A94, 'E4 TB Allocation Details'!$A$18:$L$214, MATCH("Misc ID", 'E4 TB Allocation Details'!$A$18:$L$18, 0),FALSE), 'E2 Allocators'!$B$15:$W$358, MATCH('O5 Details by Class &amp; Accounts'!BD$18, 'E2 Allocators'!$B$15:$W$15, 0),FALSE)*$E94)</f>
        <v>0</v>
      </c>
      <c r="BE94" s="2186">
        <f>IF(ISERROR(VLOOKUP(VLOOKUP($A94, 'E4 TB Allocation Details'!$A$18:$L$214, MATCH("Misc ID", 'E4 TB Allocation Details'!$A$18:$L$18, 0),FALSE), 'E2 Allocators'!$B$15:$W$358, MATCH('O5 Details by Class &amp; Accounts'!BE$18, 'E2 Allocators'!$B$15:$W$15, 0),FALSE)*$E94), 0, VLOOKUP(VLOOKUP($A94, 'E4 TB Allocation Details'!$A$18:$L$214, MATCH("Misc ID", 'E4 TB Allocation Details'!$A$18:$L$18, 0),FALSE), 'E2 Allocators'!$B$15:$W$358, MATCH('O5 Details by Class &amp; Accounts'!BE$18, 'E2 Allocators'!$B$15:$W$15, 0),FALSE)*$E94)</f>
        <v>-25.008823915987456</v>
      </c>
      <c r="BF94" s="2186">
        <f>IF(ISERROR(VLOOKUP(VLOOKUP($A94, 'E4 TB Allocation Details'!$A$18:$L$214, MATCH("Misc ID", 'E4 TB Allocation Details'!$A$18:$L$18, 0),FALSE), 'E2 Allocators'!$B$15:$W$358, MATCH('O5 Details by Class &amp; Accounts'!BF$18, 'E2 Allocators'!$B$15:$W$15, 0),FALSE)*$E94), 0, VLOOKUP(VLOOKUP($A94, 'E4 TB Allocation Details'!$A$18:$L$214, MATCH("Misc ID", 'E4 TB Allocation Details'!$A$18:$L$18, 0),FALSE), 'E2 Allocators'!$B$15:$W$358, MATCH('O5 Details by Class &amp; Accounts'!BF$18, 'E2 Allocators'!$B$15:$W$15, 0),FALSE)*$E94)</f>
        <v>-99.833936373160881</v>
      </c>
      <c r="BG94" s="2186">
        <f>IF(ISERROR(VLOOKUP(VLOOKUP($A94, 'E4 TB Allocation Details'!$A$18:$L$214, MATCH("Misc ID", 'E4 TB Allocation Details'!$A$18:$L$18, 0),FALSE), 'E2 Allocators'!$B$15:$W$358, MATCH('O5 Details by Class &amp; Accounts'!BG$18, 'E2 Allocators'!$B$15:$W$15, 0),FALSE)*$E94), 0, VLOOKUP(VLOOKUP($A94, 'E4 TB Allocation Details'!$A$18:$L$214, MATCH("Misc ID", 'E4 TB Allocation Details'!$A$18:$L$18, 0),FALSE), 'E2 Allocators'!$B$15:$W$358, MATCH('O5 Details by Class &amp; Accounts'!BG$18, 'E2 Allocators'!$B$15:$W$15, 0),FALSE)*$E94)</f>
        <v>-50.883492782367398</v>
      </c>
      <c r="BH94" s="2186">
        <f>IF(ISERROR(VLOOKUP(VLOOKUP($A94, 'E4 TB Allocation Details'!$A$18:$L$214, MATCH("Misc ID", 'E4 TB Allocation Details'!$A$18:$L$18, 0),FALSE), 'E2 Allocators'!$B$15:$W$358, MATCH('O5 Details by Class &amp; Accounts'!BH$18, 'E2 Allocators'!$B$15:$W$15, 0),FALSE)*$E94), 0, VLOOKUP(VLOOKUP($A94, 'E4 TB Allocation Details'!$A$18:$L$214, MATCH("Misc ID", 'E4 TB Allocation Details'!$A$18:$L$18, 0),FALSE), 'E2 Allocators'!$B$15:$W$358, MATCH('O5 Details by Class &amp; Accounts'!BH$18, 'E2 Allocators'!$B$15:$W$15, 0),FALSE)*$E94)</f>
        <v>0</v>
      </c>
      <c r="BI94" s="2186">
        <f>IF(ISERROR(VLOOKUP(VLOOKUP($A94, 'E4 TB Allocation Details'!$A$18:$L$214, MATCH("Misc ID", 'E4 TB Allocation Details'!$A$18:$L$18, 0),FALSE), 'E2 Allocators'!$B$15:$W$358, MATCH('O5 Details by Class &amp; Accounts'!BI$18, 'E2 Allocators'!$B$15:$W$15, 0),FALSE)*$E94), 0, VLOOKUP(VLOOKUP($A94, 'E4 TB Allocation Details'!$A$18:$L$214, MATCH("Misc ID", 'E4 TB Allocation Details'!$A$18:$L$18, 0),FALSE), 'E2 Allocators'!$B$15:$W$358, MATCH('O5 Details by Class &amp; Accounts'!BI$18, 'E2 Allocators'!$B$15:$W$15, 0),FALSE)*$E94)</f>
        <v>0</v>
      </c>
      <c r="BJ94" s="2186">
        <f>IF(ISERROR(VLOOKUP(VLOOKUP($A94, 'E4 TB Allocation Details'!$A$18:$L$214, MATCH("Misc ID", 'E4 TB Allocation Details'!$A$18:$L$18, 0),FALSE), 'E2 Allocators'!$B$15:$W$358, MATCH('O5 Details by Class &amp; Accounts'!BJ$18, 'E2 Allocators'!$B$15:$W$15, 0),FALSE)*$E94), 0, VLOOKUP(VLOOKUP($A94, 'E4 TB Allocation Details'!$A$18:$L$214, MATCH("Misc ID", 'E4 TB Allocation Details'!$A$18:$L$18, 0),FALSE), 'E2 Allocators'!$B$15:$W$358, MATCH('O5 Details by Class &amp; Accounts'!BJ$18, 'E2 Allocators'!$B$15:$W$15, 0),FALSE)*$E94)</f>
        <v>0</v>
      </c>
      <c r="BK94" s="2186">
        <f>IF(ISERROR(VLOOKUP(VLOOKUP($A94, 'E4 TB Allocation Details'!$A$18:$L$214, MATCH("Misc ID", 'E4 TB Allocation Details'!$A$18:$L$18, 0),FALSE), 'E2 Allocators'!$B$15:$W$358, MATCH('O5 Details by Class &amp; Accounts'!BK$18, 'E2 Allocators'!$B$15:$W$15, 0),FALSE)*$E94), 0, VLOOKUP(VLOOKUP($A94, 'E4 TB Allocation Details'!$A$18:$L$214, MATCH("Misc ID", 'E4 TB Allocation Details'!$A$18:$L$18, 0),FALSE), 'E2 Allocators'!$B$15:$W$358, MATCH('O5 Details by Class &amp; Accounts'!BK$18, 'E2 Allocators'!$B$15:$W$15, 0),FALSE)*$E94)</f>
        <v>0</v>
      </c>
      <c r="BL94" s="2186">
        <f>IF(ISERROR(VLOOKUP(VLOOKUP($A94, 'E4 TB Allocation Details'!$A$18:$L$214, MATCH("Misc ID", 'E4 TB Allocation Details'!$A$18:$L$18, 0),FALSE), 'E2 Allocators'!$B$15:$W$358, MATCH('O5 Details by Class &amp; Accounts'!BL$18, 'E2 Allocators'!$B$15:$W$15, 0),FALSE)*$E94), 0, VLOOKUP(VLOOKUP($A94, 'E4 TB Allocation Details'!$A$18:$L$214, MATCH("Misc ID", 'E4 TB Allocation Details'!$A$18:$L$18, 0),FALSE), 'E2 Allocators'!$B$15:$W$358, MATCH('O5 Details by Class &amp; Accounts'!BL$18, 'E2 Allocators'!$B$15:$W$15, 0),FALSE)*$E94)</f>
        <v>0</v>
      </c>
      <c r="BM94" s="2186">
        <f>IF(ISERROR(VLOOKUP(VLOOKUP($A94, 'E4 TB Allocation Details'!$A$18:$L$214, MATCH("Misc ID", 'E4 TB Allocation Details'!$A$18:$L$18, 0),FALSE), 'E2 Allocators'!$B$15:$W$358, MATCH('O5 Details by Class &amp; Accounts'!BM$18, 'E2 Allocators'!$B$15:$W$15, 0),FALSE)*$E94), 0, VLOOKUP(VLOOKUP($A94, 'E4 TB Allocation Details'!$A$18:$L$214, MATCH("Misc ID", 'E4 TB Allocation Details'!$A$18:$L$18, 0),FALSE), 'E2 Allocators'!$B$15:$W$358, MATCH('O5 Details by Class &amp; Accounts'!BM$18, 'E2 Allocators'!$B$15:$W$15, 0),FALSE)*$E94)</f>
        <v>0</v>
      </c>
      <c r="BN94" s="2186">
        <f>IF(ISERROR(VLOOKUP(VLOOKUP($A94, 'E4 TB Allocation Details'!$A$18:$L$214, MATCH("Misc ID", 'E4 TB Allocation Details'!$A$18:$L$18, 0),FALSE), 'E2 Allocators'!$B$15:$W$358, MATCH('O5 Details by Class &amp; Accounts'!BN$18, 'E2 Allocators'!$B$15:$W$15, 0),FALSE)*$E94), 0, VLOOKUP(VLOOKUP($A94, 'E4 TB Allocation Details'!$A$18:$L$214, MATCH("Misc ID", 'E4 TB Allocation Details'!$A$18:$L$18, 0),FALSE), 'E2 Allocators'!$B$15:$W$358, MATCH('O5 Details by Class &amp; Accounts'!BN$18, 'E2 Allocators'!$B$15:$W$15, 0),FALSE)*$E94)</f>
        <v>0</v>
      </c>
      <c r="BO94" s="2186">
        <f>IF(ISERROR(VLOOKUP(VLOOKUP($A94, 'E4 TB Allocation Details'!$A$18:$L$214, MATCH("Misc ID", 'E4 TB Allocation Details'!$A$18:$L$18, 0),FALSE), 'E2 Allocators'!$B$15:$W$358, MATCH('O5 Details by Class &amp; Accounts'!BO$18, 'E2 Allocators'!$B$15:$W$15, 0),FALSE)*$E94), 0, VLOOKUP(VLOOKUP($A94, 'E4 TB Allocation Details'!$A$18:$L$214, MATCH("Misc ID", 'E4 TB Allocation Details'!$A$18:$L$18, 0),FALSE), 'E2 Allocators'!$B$15:$W$358, MATCH('O5 Details by Class &amp; Accounts'!BO$18, 'E2 Allocators'!$B$15:$W$15, 0),FALSE)*$E94)</f>
        <v>0</v>
      </c>
      <c r="BP94" s="2186">
        <f>IF(ISERROR(VLOOKUP(VLOOKUP($A94, 'E4 TB Allocation Details'!$A$18:$L$214, MATCH("Misc ID", 'E4 TB Allocation Details'!$A$18:$L$18, 0),FALSE), 'E2 Allocators'!$B$15:$W$358, MATCH('O5 Details by Class &amp; Accounts'!BP$18, 'E2 Allocators'!$B$15:$W$15, 0),FALSE)*$E94), 0, VLOOKUP(VLOOKUP($A94, 'E4 TB Allocation Details'!$A$18:$L$214, MATCH("Misc ID", 'E4 TB Allocation Details'!$A$18:$L$18, 0),FALSE), 'E2 Allocators'!$B$15:$W$358, MATCH('O5 Details by Class &amp; Accounts'!BP$18, 'E2 Allocators'!$B$15:$W$15, 0),FALSE)*$E94)</f>
        <v>0</v>
      </c>
      <c r="BQ94" s="2186">
        <f>IF(ISERROR(VLOOKUP(VLOOKUP($A94, 'E4 TB Allocation Details'!$A$18:$L$214, MATCH("Misc ID", 'E4 TB Allocation Details'!$A$18:$L$18, 0),FALSE), 'E2 Allocators'!$B$15:$W$358, MATCH('O5 Details by Class &amp; Accounts'!BQ$18, 'E2 Allocators'!$B$15:$W$15, 0),FALSE)*$E94), 0, VLOOKUP(VLOOKUP($A94, 'E4 TB Allocation Details'!$A$18:$L$214, MATCH("Misc ID", 'E4 TB Allocation Details'!$A$18:$L$18, 0),FALSE), 'E2 Allocators'!$B$15:$W$358, MATCH('O5 Details by Class &amp; Accounts'!BQ$18, 'E2 Allocators'!$B$15:$W$15, 0),FALSE)*$E94)</f>
        <v>0</v>
      </c>
      <c r="BR94" s="2186">
        <f>IF(ISERROR(VLOOKUP(VLOOKUP($A94, 'E4 TB Allocation Details'!$A$18:$L$214, MATCH("Misc ID", 'E4 TB Allocation Details'!$A$18:$L$18, 0),FALSE), 'E2 Allocators'!$B$15:$W$358, MATCH('O5 Details by Class &amp; Accounts'!BR$18, 'E2 Allocators'!$B$15:$W$15, 0),FALSE)*$E94), 0, VLOOKUP(VLOOKUP($A94, 'E4 TB Allocation Details'!$A$18:$L$214, MATCH("Misc ID", 'E4 TB Allocation Details'!$A$18:$L$18, 0),FALSE), 'E2 Allocators'!$B$15:$W$358, MATCH('O5 Details by Class &amp; Accounts'!BR$18, 'E2 Allocators'!$B$15:$W$15, 0),FALSE)*$E94)</f>
        <v>0</v>
      </c>
      <c r="BS94" s="2186">
        <f t="shared" si="23"/>
        <v>-156800</v>
      </c>
      <c r="BT94" s="2186">
        <f>IF(ISERROR(VLOOKUP(VLOOKUP($A94, 'E4 TB Allocation Details'!$A$18:$L$214, MATCH("A &amp; G ID", 'E4 TB Allocation Details'!$A$18:$L$18, 0),FALSE), 'E2 Allocators'!$B$15:$W$358, MATCH('O5 Details by Class &amp; Accounts'!BT$18, 'E2 Allocators'!$B$15:$W$15, 0),FALSE)*$E94), 0, VLOOKUP(VLOOKUP($A94, 'E4 TB Allocation Details'!$A$18:$L$214, MATCH("A &amp; G ID", 'E4 TB Allocation Details'!$A$18:$L$18, 0),FALSE), 'E2 Allocators'!$B$15:$W$358, MATCH('O5 Details by Class &amp; Accounts'!BT$18, 'E2 Allocators'!$B$15:$W$15, 0),FALSE)*$E94)</f>
        <v>0</v>
      </c>
      <c r="BU94" s="2186">
        <f>IF(ISERROR(VLOOKUP(VLOOKUP($A94, 'E4 TB Allocation Details'!$A$18:$L$214, MATCH("A &amp; G ID", 'E4 TB Allocation Details'!$A$18:$L$18, 0),FALSE), 'E2 Allocators'!$B$15:$W$358, MATCH('O5 Details by Class &amp; Accounts'!BU$18, 'E2 Allocators'!$B$15:$W$15, 0),FALSE)*$E94), 0, VLOOKUP(VLOOKUP($A94, 'E4 TB Allocation Details'!$A$18:$L$214, MATCH("A &amp; G ID", 'E4 TB Allocation Details'!$A$18:$L$18, 0),FALSE), 'E2 Allocators'!$B$15:$W$358, MATCH('O5 Details by Class &amp; Accounts'!BU$18, 'E2 Allocators'!$B$15:$W$15, 0),FALSE)*$E94)</f>
        <v>0</v>
      </c>
      <c r="BV94" s="2186">
        <f>IF(ISERROR(VLOOKUP(VLOOKUP($A94, 'E4 TB Allocation Details'!$A$18:$L$214, MATCH("A &amp; G ID", 'E4 TB Allocation Details'!$A$18:$L$18, 0),FALSE), 'E2 Allocators'!$B$15:$W$358, MATCH('O5 Details by Class &amp; Accounts'!BV$18, 'E2 Allocators'!$B$15:$W$15, 0),FALSE)*$E94), 0, VLOOKUP(VLOOKUP($A94, 'E4 TB Allocation Details'!$A$18:$L$214, MATCH("A &amp; G ID", 'E4 TB Allocation Details'!$A$18:$L$18, 0),FALSE), 'E2 Allocators'!$B$15:$W$358, MATCH('O5 Details by Class &amp; Accounts'!BV$18, 'E2 Allocators'!$B$15:$W$15, 0),FALSE)*$E94)</f>
        <v>0</v>
      </c>
      <c r="BW94" s="2186">
        <f>IF(ISERROR(VLOOKUP(VLOOKUP($A94, 'E4 TB Allocation Details'!$A$18:$L$214, MATCH("A &amp; G ID", 'E4 TB Allocation Details'!$A$18:$L$18, 0),FALSE), 'E2 Allocators'!$B$15:$W$358, MATCH('O5 Details by Class &amp; Accounts'!BW$18, 'E2 Allocators'!$B$15:$W$15, 0),FALSE)*$E94), 0, VLOOKUP(VLOOKUP($A94, 'E4 TB Allocation Details'!$A$18:$L$214, MATCH("A &amp; G ID", 'E4 TB Allocation Details'!$A$18:$L$18, 0),FALSE), 'E2 Allocators'!$B$15:$W$358, MATCH('O5 Details by Class &amp; Accounts'!BW$18, 'E2 Allocators'!$B$15:$W$15, 0),FALSE)*$E94)</f>
        <v>0</v>
      </c>
      <c r="BX94" s="2186">
        <f>IF(ISERROR(VLOOKUP(VLOOKUP($A94, 'E4 TB Allocation Details'!$A$18:$L$214, MATCH("A &amp; G ID", 'E4 TB Allocation Details'!$A$18:$L$18, 0),FALSE), 'E2 Allocators'!$B$15:$W$358, MATCH('O5 Details by Class &amp; Accounts'!BX$18, 'E2 Allocators'!$B$15:$W$15, 0),FALSE)*$E94), 0, VLOOKUP(VLOOKUP($A94, 'E4 TB Allocation Details'!$A$18:$L$214, MATCH("A &amp; G ID", 'E4 TB Allocation Details'!$A$18:$L$18, 0),FALSE), 'E2 Allocators'!$B$15:$W$358, MATCH('O5 Details by Class &amp; Accounts'!BX$18, 'E2 Allocators'!$B$15:$W$15, 0),FALSE)*$E94)</f>
        <v>0</v>
      </c>
      <c r="BY94" s="2186">
        <f>IF(ISERROR(VLOOKUP(VLOOKUP($A94, 'E4 TB Allocation Details'!$A$18:$L$214, MATCH("A &amp; G ID", 'E4 TB Allocation Details'!$A$18:$L$18, 0),FALSE), 'E2 Allocators'!$B$15:$W$358, MATCH('O5 Details by Class &amp; Accounts'!BY$18, 'E2 Allocators'!$B$15:$W$15, 0),FALSE)*$E94), 0, VLOOKUP(VLOOKUP($A94, 'E4 TB Allocation Details'!$A$18:$L$214, MATCH("A &amp; G ID", 'E4 TB Allocation Details'!$A$18:$L$18, 0),FALSE), 'E2 Allocators'!$B$15:$W$358, MATCH('O5 Details by Class &amp; Accounts'!BY$18, 'E2 Allocators'!$B$15:$W$15, 0),FALSE)*$E94)</f>
        <v>0</v>
      </c>
      <c r="BZ94" s="2186">
        <f>IF(ISERROR(VLOOKUP(VLOOKUP($A94, 'E4 TB Allocation Details'!$A$18:$L$214, MATCH("A &amp; G ID", 'E4 TB Allocation Details'!$A$18:$L$18, 0),FALSE), 'E2 Allocators'!$B$15:$W$358, MATCH('O5 Details by Class &amp; Accounts'!BZ$18, 'E2 Allocators'!$B$15:$W$15, 0),FALSE)*$E94), 0, VLOOKUP(VLOOKUP($A94, 'E4 TB Allocation Details'!$A$18:$L$214, MATCH("A &amp; G ID", 'E4 TB Allocation Details'!$A$18:$L$18, 0),FALSE), 'E2 Allocators'!$B$15:$W$358, MATCH('O5 Details by Class &amp; Accounts'!BZ$18, 'E2 Allocators'!$B$15:$W$15, 0),FALSE)*$E94)</f>
        <v>0</v>
      </c>
      <c r="CA94" s="2186">
        <f>IF(ISERROR(VLOOKUP(VLOOKUP($A94, 'E4 TB Allocation Details'!$A$18:$L$214, MATCH("A &amp; G ID", 'E4 TB Allocation Details'!$A$18:$L$18, 0),FALSE), 'E2 Allocators'!$B$15:$W$358, MATCH('O5 Details by Class &amp; Accounts'!CA$18, 'E2 Allocators'!$B$15:$W$15, 0),FALSE)*$E94), 0, VLOOKUP(VLOOKUP($A94, 'E4 TB Allocation Details'!$A$18:$L$214, MATCH("A &amp; G ID", 'E4 TB Allocation Details'!$A$18:$L$18, 0),FALSE), 'E2 Allocators'!$B$15:$W$358, MATCH('O5 Details by Class &amp; Accounts'!CA$18, 'E2 Allocators'!$B$15:$W$15, 0),FALSE)*$E94)</f>
        <v>0</v>
      </c>
      <c r="CB94" s="2186">
        <f>IF(ISERROR(VLOOKUP(VLOOKUP($A94, 'E4 TB Allocation Details'!$A$18:$L$214, MATCH("A &amp; G ID", 'E4 TB Allocation Details'!$A$18:$L$18, 0),FALSE), 'E2 Allocators'!$B$15:$W$358, MATCH('O5 Details by Class &amp; Accounts'!CB$18, 'E2 Allocators'!$B$15:$W$15, 0),FALSE)*$E94), 0, VLOOKUP(VLOOKUP($A94, 'E4 TB Allocation Details'!$A$18:$L$214, MATCH("A &amp; G ID", 'E4 TB Allocation Details'!$A$18:$L$18, 0),FALSE), 'E2 Allocators'!$B$15:$W$358, MATCH('O5 Details by Class &amp; Accounts'!CB$18, 'E2 Allocators'!$B$15:$W$15, 0),FALSE)*$E94)</f>
        <v>0</v>
      </c>
      <c r="CC94" s="2186">
        <f>IF(ISERROR(VLOOKUP(VLOOKUP($A94, 'E4 TB Allocation Details'!$A$18:$L$214, MATCH("A &amp; G ID", 'E4 TB Allocation Details'!$A$18:$L$18, 0),FALSE), 'E2 Allocators'!$B$15:$W$358, MATCH('O5 Details by Class &amp; Accounts'!CC$18, 'E2 Allocators'!$B$15:$W$15, 0),FALSE)*$E94), 0, VLOOKUP(VLOOKUP($A94, 'E4 TB Allocation Details'!$A$18:$L$214, MATCH("A &amp; G ID", 'E4 TB Allocation Details'!$A$18:$L$18, 0),FALSE), 'E2 Allocators'!$B$15:$W$358, MATCH('O5 Details by Class &amp; Accounts'!CC$18, 'E2 Allocators'!$B$15:$W$15, 0),FALSE)*$E94)</f>
        <v>0</v>
      </c>
      <c r="CD94" s="2186">
        <f>IF(ISERROR(VLOOKUP(VLOOKUP($A94, 'E4 TB Allocation Details'!$A$18:$L$214, MATCH("A &amp; G ID", 'E4 TB Allocation Details'!$A$18:$L$18, 0),FALSE), 'E2 Allocators'!$B$15:$W$358, MATCH('O5 Details by Class &amp; Accounts'!CD$18, 'E2 Allocators'!$B$15:$W$15, 0),FALSE)*$E94), 0, VLOOKUP(VLOOKUP($A94, 'E4 TB Allocation Details'!$A$18:$L$214, MATCH("A &amp; G ID", 'E4 TB Allocation Details'!$A$18:$L$18, 0),FALSE), 'E2 Allocators'!$B$15:$W$358, MATCH('O5 Details by Class &amp; Accounts'!CD$18, 'E2 Allocators'!$B$15:$W$15, 0),FALSE)*$E94)</f>
        <v>0</v>
      </c>
      <c r="CE94" s="2186">
        <f>IF(ISERROR(VLOOKUP(VLOOKUP($A94, 'E4 TB Allocation Details'!$A$18:$L$214, MATCH("A &amp; G ID", 'E4 TB Allocation Details'!$A$18:$L$18, 0),FALSE), 'E2 Allocators'!$B$15:$W$358, MATCH('O5 Details by Class &amp; Accounts'!CE$18, 'E2 Allocators'!$B$15:$W$15, 0),FALSE)*$E94), 0, VLOOKUP(VLOOKUP($A94, 'E4 TB Allocation Details'!$A$18:$L$214, MATCH("A &amp; G ID", 'E4 TB Allocation Details'!$A$18:$L$18, 0),FALSE), 'E2 Allocators'!$B$15:$W$358, MATCH('O5 Details by Class &amp; Accounts'!CE$18, 'E2 Allocators'!$B$15:$W$15, 0),FALSE)*$E94)</f>
        <v>0</v>
      </c>
      <c r="CF94" s="2186">
        <f>IF(ISERROR(VLOOKUP(VLOOKUP($A94, 'E4 TB Allocation Details'!$A$18:$L$214, MATCH("A &amp; G ID", 'E4 TB Allocation Details'!$A$18:$L$18, 0),FALSE), 'E2 Allocators'!$B$15:$W$358, MATCH('O5 Details by Class &amp; Accounts'!CF$18, 'E2 Allocators'!$B$15:$W$15, 0),FALSE)*$E94), 0, VLOOKUP(VLOOKUP($A94, 'E4 TB Allocation Details'!$A$18:$L$214, MATCH("A &amp; G ID", 'E4 TB Allocation Details'!$A$18:$L$18, 0),FALSE), 'E2 Allocators'!$B$15:$W$358, MATCH('O5 Details by Class &amp; Accounts'!CF$18, 'E2 Allocators'!$B$15:$W$15, 0),FALSE)*$E94)</f>
        <v>0</v>
      </c>
      <c r="CG94" s="2186">
        <f>IF(ISERROR(VLOOKUP(VLOOKUP($A94, 'E4 TB Allocation Details'!$A$18:$L$214, MATCH("A &amp; G ID", 'E4 TB Allocation Details'!$A$18:$L$18, 0),FALSE), 'E2 Allocators'!$B$15:$W$358, MATCH('O5 Details by Class &amp; Accounts'!CG$18, 'E2 Allocators'!$B$15:$W$15, 0),FALSE)*$E94), 0, VLOOKUP(VLOOKUP($A94, 'E4 TB Allocation Details'!$A$18:$L$214, MATCH("A &amp; G ID", 'E4 TB Allocation Details'!$A$18:$L$18, 0),FALSE), 'E2 Allocators'!$B$15:$W$358, MATCH('O5 Details by Class &amp; Accounts'!CG$18, 'E2 Allocators'!$B$15:$W$15, 0),FALSE)*$E94)</f>
        <v>0</v>
      </c>
      <c r="CH94" s="2186">
        <f>IF(ISERROR(VLOOKUP(VLOOKUP($A94, 'E4 TB Allocation Details'!$A$18:$L$214, MATCH("A &amp; G ID", 'E4 TB Allocation Details'!$A$18:$L$18, 0),FALSE), 'E2 Allocators'!$B$15:$W$358, MATCH('O5 Details by Class &amp; Accounts'!CH$18, 'E2 Allocators'!$B$15:$W$15, 0),FALSE)*$E94), 0, VLOOKUP(VLOOKUP($A94, 'E4 TB Allocation Details'!$A$18:$L$214, MATCH("A &amp; G ID", 'E4 TB Allocation Details'!$A$18:$L$18, 0),FALSE), 'E2 Allocators'!$B$15:$W$358, MATCH('O5 Details by Class &amp; Accounts'!CH$18, 'E2 Allocators'!$B$15:$W$15, 0),FALSE)*$E94)</f>
        <v>0</v>
      </c>
      <c r="CI94" s="2186">
        <f>IF(ISERROR(VLOOKUP(VLOOKUP($A94, 'E4 TB Allocation Details'!$A$18:$L$214, MATCH("A &amp; G ID", 'E4 TB Allocation Details'!$A$18:$L$18, 0),FALSE), 'E2 Allocators'!$B$15:$W$358, MATCH('O5 Details by Class &amp; Accounts'!CI$18, 'E2 Allocators'!$B$15:$W$15, 0),FALSE)*$E94), 0, VLOOKUP(VLOOKUP($A94, 'E4 TB Allocation Details'!$A$18:$L$214, MATCH("A &amp; G ID", 'E4 TB Allocation Details'!$A$18:$L$18, 0),FALSE), 'E2 Allocators'!$B$15:$W$358, MATCH('O5 Details by Class &amp; Accounts'!CI$18, 'E2 Allocators'!$B$15:$W$15, 0),FALSE)*$E94)</f>
        <v>0</v>
      </c>
      <c r="CJ94" s="2186">
        <f>IF(ISERROR(VLOOKUP(VLOOKUP($A94, 'E4 TB Allocation Details'!$A$18:$L$214, MATCH("A &amp; G ID", 'E4 TB Allocation Details'!$A$18:$L$18, 0),FALSE), 'E2 Allocators'!$B$15:$W$358, MATCH('O5 Details by Class &amp; Accounts'!CJ$18, 'E2 Allocators'!$B$15:$W$15, 0),FALSE)*$E94), 0, VLOOKUP(VLOOKUP($A94, 'E4 TB Allocation Details'!$A$18:$L$214, MATCH("A &amp; G ID", 'E4 TB Allocation Details'!$A$18:$L$18, 0),FALSE), 'E2 Allocators'!$B$15:$W$358, MATCH('O5 Details by Class &amp; Accounts'!CJ$18, 'E2 Allocators'!$B$15:$W$15, 0),FALSE)*$E94)</f>
        <v>0</v>
      </c>
      <c r="CK94" s="2186">
        <f>IF(ISERROR(VLOOKUP(VLOOKUP($A94, 'E4 TB Allocation Details'!$A$18:$L$214, MATCH("A &amp; G ID", 'E4 TB Allocation Details'!$A$18:$L$18, 0),FALSE), 'E2 Allocators'!$B$15:$W$358, MATCH('O5 Details by Class &amp; Accounts'!CK$18, 'E2 Allocators'!$B$15:$W$15, 0),FALSE)*$E94), 0, VLOOKUP(VLOOKUP($A94, 'E4 TB Allocation Details'!$A$18:$L$214, MATCH("A &amp; G ID", 'E4 TB Allocation Details'!$A$18:$L$18, 0),FALSE), 'E2 Allocators'!$B$15:$W$358, MATCH('O5 Details by Class &amp; Accounts'!CK$18, 'E2 Allocators'!$B$15:$W$15, 0),FALSE)*$E94)</f>
        <v>0</v>
      </c>
      <c r="CL94" s="2186">
        <f>IF(ISERROR(VLOOKUP(VLOOKUP($A94, 'E4 TB Allocation Details'!$A$18:$L$214, MATCH("A &amp; G ID", 'E4 TB Allocation Details'!$A$18:$L$18, 0),FALSE), 'E2 Allocators'!$B$15:$W$358, MATCH('O5 Details by Class &amp; Accounts'!CL$18, 'E2 Allocators'!$B$15:$W$15, 0),FALSE)*$E94), 0, VLOOKUP(VLOOKUP($A94, 'E4 TB Allocation Details'!$A$18:$L$214, MATCH("A &amp; G ID", 'E4 TB Allocation Details'!$A$18:$L$18, 0),FALSE), 'E2 Allocators'!$B$15:$W$358, MATCH('O5 Details by Class &amp; Accounts'!CL$18, 'E2 Allocators'!$B$15:$W$15, 0),FALSE)*$E94)</f>
        <v>0</v>
      </c>
      <c r="CM94" s="2186">
        <f>IF(ISERROR(VLOOKUP(VLOOKUP($A94, 'E4 TB Allocation Details'!$A$18:$L$214, MATCH("A &amp; G ID", 'E4 TB Allocation Details'!$A$18:$L$18, 0),FALSE), 'E2 Allocators'!$B$15:$W$358, MATCH('O5 Details by Class &amp; Accounts'!CM$18, 'E2 Allocators'!$B$15:$W$15, 0),FALSE)*$E94), 0, VLOOKUP(VLOOKUP($A94, 'E4 TB Allocation Details'!$A$18:$L$214, MATCH("A &amp; G ID", 'E4 TB Allocation Details'!$A$18:$L$18, 0),FALSE), 'E2 Allocators'!$B$15:$W$358, MATCH('O5 Details by Class &amp; Accounts'!CM$18, 'E2 Allocators'!$B$15:$W$15, 0),FALSE)*$E94)</f>
        <v>0</v>
      </c>
      <c r="CN94" s="2186">
        <f t="shared" si="24"/>
        <v>0</v>
      </c>
      <c r="CO94" s="2187">
        <f t="shared" si="25"/>
        <v>0</v>
      </c>
      <c r="CQ94" s="1625" t="s">
        <v>1346</v>
      </c>
    </row>
    <row r="95" spans="1:95" s="54" customFormat="1" ht="12.75" x14ac:dyDescent="0.2">
      <c r="A95" s="994">
        <v>4235</v>
      </c>
      <c r="B95" s="995" t="s">
        <v>531</v>
      </c>
      <c r="C95" s="2184">
        <f>IF(ISERROR(VLOOKUP($A95,'I3 TB Data'!$A$19:$H$483,MATCH('O5 Details by Class &amp; Accounts'!$C$18, 'I3 TB Data'!$A$19:$H$19,0),0)), 0, VLOOKUP($A95,'I3 TB Data'!$A$19:$H$483,MATCH('O5 Details by Class &amp; Accounts'!$C$18,'I3 TB Data'!$A$19:$H$19,0),0))</f>
        <v>0</v>
      </c>
      <c r="D95" s="2185"/>
      <c r="E95" s="2184">
        <f t="shared" si="17"/>
        <v>0</v>
      </c>
      <c r="F95" s="2186">
        <f>IF(ISERROR(VLOOKUP($A95, 'E1 Categorization'!A33:E124, MATCH("Customer Component", 'E1 Categorization'!$A$33:$E$33,0), 0)), 0, IF(VLOOKUP($A95, 'E1 Categorization'!A33:E124, MATCH("Customer Component", 'E1 Categorization'!$A$33:$E$33,0), 0)=0, 'O5 Details by Class &amp; Accounts'!$E95, IF(AND(VLOOKUP($A95, 'E1 Categorization'!A33:E124, MATCH("Customer Component", 'E1 Categorization'!$A$33:$E$33,0), 0) &gt;0, VLOOKUP($A95, 'E1 Categorization'!A33:E124, MATCH("Customer Component", 'E1 Categorization'!$A$33:$E$33,0), 0)&lt;1), 'O5 Details by Class &amp; Accounts'!$E95*(1-VLOOKUP($A95, 'E1 Categorization'!A33:E124, MATCH("Customer Component", 'E1 Categorization'!$A$33:$E$33,0), 0)), 0)))</f>
        <v>0</v>
      </c>
      <c r="G95" s="2186">
        <f>IF(ISERROR(VLOOKUP($A95, 'E1 Categorization'!A33:E124, MATCH("Customer Component", 'E1 Categorization'!$A$33:$E$33,0), 0)),0, IF(VLOOKUP($A95, 'E1 Categorization'!A33:E124, MATCH("Customer Component", 'E1 Categorization'!$A$33:$E$33,0), 0)=0, 0, IF(AND(VLOOKUP($A95, 'E1 Categorization'!A33:E124, MATCH("Customer Component", 'E1 Categorization'!$A$33:$E$33,0), 0) &gt;0, VLOOKUP($A95, 'E1 Categorization'!A33:E124, MATCH("Customer Component", 'E1 Categorization'!$A$33:$E$33,0), 0)&lt;1), 'O5 Details by Class &amp; Accounts'!$E95*(VLOOKUP($A95, 'E1 Categorization'!A33:E124, MATCH("Customer Component", 'E1 Categorization'!$A$33:$E$33,0), 0)), 'O5 Details by Class &amp; Accounts'!$E95)))</f>
        <v>0</v>
      </c>
      <c r="H95" s="2186">
        <f t="shared" si="20"/>
        <v>0</v>
      </c>
      <c r="I95" s="2186">
        <f>IF(ISERROR(VLOOKUP(VLOOKUP($A95, 'E4 TB Allocation Details'!$A$18:$L$214, MATCH("Demand ID", 'E4 TB Allocation Details'!$A$18:$L$18, 0),FALSE), 'E2 Allocators'!$B$15:$W$358, MATCH('O5 Details by Class &amp; Accounts'!I$18, 'E2 Allocators'!$B$15:$W$15, 0),FALSE)*$F95), 0, VLOOKUP(VLOOKUP($A95, 'E4 TB Allocation Details'!$A$18:$L$214, MATCH("Demand ID", 'E4 TB Allocation Details'!$A$18:$L$18, 0),FALSE), 'E2 Allocators'!$B$15:$W$358, MATCH('O5 Details by Class &amp; Accounts'!I$18, 'E2 Allocators'!$B$15:$W$15, 0),FALSE)*$F95)</f>
        <v>0</v>
      </c>
      <c r="J95" s="2186">
        <f>IF(ISERROR(VLOOKUP(VLOOKUP($A95, 'E4 TB Allocation Details'!$A$18:$L$214, MATCH("Demand ID", 'E4 TB Allocation Details'!$A$18:$L$18, 0),FALSE), 'E2 Allocators'!$B$15:$W$358, MATCH('O5 Details by Class &amp; Accounts'!J$18, 'E2 Allocators'!$B$15:$W$15, 0),FALSE)*$F95), 0, VLOOKUP(VLOOKUP($A95, 'E4 TB Allocation Details'!$A$18:$L$214, MATCH("Demand ID", 'E4 TB Allocation Details'!$A$18:$L$18, 0),FALSE), 'E2 Allocators'!$B$15:$W$358, MATCH('O5 Details by Class &amp; Accounts'!J$18, 'E2 Allocators'!$B$15:$W$15, 0),FALSE)*$F95)</f>
        <v>0</v>
      </c>
      <c r="K95" s="2186">
        <f>IF(ISERROR(VLOOKUP(VLOOKUP($A95, 'E4 TB Allocation Details'!$A$18:$L$214, MATCH("Demand ID", 'E4 TB Allocation Details'!$A$18:$L$18, 0),FALSE), 'E2 Allocators'!$B$15:$W$358, MATCH('O5 Details by Class &amp; Accounts'!K$18, 'E2 Allocators'!$B$15:$W$15, 0),FALSE)*$F95), 0, VLOOKUP(VLOOKUP($A95, 'E4 TB Allocation Details'!$A$18:$L$214, MATCH("Demand ID", 'E4 TB Allocation Details'!$A$18:$L$18, 0),FALSE), 'E2 Allocators'!$B$15:$W$358, MATCH('O5 Details by Class &amp; Accounts'!K$18, 'E2 Allocators'!$B$15:$W$15, 0),FALSE)*$F95)</f>
        <v>0</v>
      </c>
      <c r="L95" s="2186">
        <f>IF(ISERROR(VLOOKUP(VLOOKUP($A95, 'E4 TB Allocation Details'!$A$18:$L$214, MATCH("Demand ID", 'E4 TB Allocation Details'!$A$18:$L$18, 0),FALSE), 'E2 Allocators'!$B$15:$W$358, MATCH('O5 Details by Class &amp; Accounts'!L$18, 'E2 Allocators'!$B$15:$W$15, 0),FALSE)*$F95), 0, VLOOKUP(VLOOKUP($A95, 'E4 TB Allocation Details'!$A$18:$L$214, MATCH("Demand ID", 'E4 TB Allocation Details'!$A$18:$L$18, 0),FALSE), 'E2 Allocators'!$B$15:$W$358, MATCH('O5 Details by Class &amp; Accounts'!L$18, 'E2 Allocators'!$B$15:$W$15, 0),FALSE)*$F95)</f>
        <v>0</v>
      </c>
      <c r="M95" s="2186">
        <f>IF(ISERROR(VLOOKUP(VLOOKUP($A95, 'E4 TB Allocation Details'!$A$18:$L$214, MATCH("Demand ID", 'E4 TB Allocation Details'!$A$18:$L$18, 0),FALSE), 'E2 Allocators'!$B$15:$W$358, MATCH('O5 Details by Class &amp; Accounts'!M$18, 'E2 Allocators'!$B$15:$W$15, 0),FALSE)*$F95), 0, VLOOKUP(VLOOKUP($A95, 'E4 TB Allocation Details'!$A$18:$L$214, MATCH("Demand ID", 'E4 TB Allocation Details'!$A$18:$L$18, 0),FALSE), 'E2 Allocators'!$B$15:$W$358, MATCH('O5 Details by Class &amp; Accounts'!M$18, 'E2 Allocators'!$B$15:$W$15, 0),FALSE)*$F95)</f>
        <v>0</v>
      </c>
      <c r="N95" s="2186">
        <f>IF(ISERROR(VLOOKUP(VLOOKUP($A95, 'E4 TB Allocation Details'!$A$18:$L$214, MATCH("Demand ID", 'E4 TB Allocation Details'!$A$18:$L$18, 0),FALSE), 'E2 Allocators'!$B$15:$W$358, MATCH('O5 Details by Class &amp; Accounts'!N$18, 'E2 Allocators'!$B$15:$W$15, 0),FALSE)*$F95), 0, VLOOKUP(VLOOKUP($A95, 'E4 TB Allocation Details'!$A$18:$L$214, MATCH("Demand ID", 'E4 TB Allocation Details'!$A$18:$L$18, 0),FALSE), 'E2 Allocators'!$B$15:$W$358, MATCH('O5 Details by Class &amp; Accounts'!N$18, 'E2 Allocators'!$B$15:$W$15, 0),FALSE)*$F95)</f>
        <v>0</v>
      </c>
      <c r="O95" s="2186">
        <f>IF(ISERROR(VLOOKUP(VLOOKUP($A95, 'E4 TB Allocation Details'!$A$18:$L$214, MATCH("Demand ID", 'E4 TB Allocation Details'!$A$18:$L$18, 0),FALSE), 'E2 Allocators'!$B$15:$W$358, MATCH('O5 Details by Class &amp; Accounts'!O$18, 'E2 Allocators'!$B$15:$W$15, 0),FALSE)*$F95), 0, VLOOKUP(VLOOKUP($A95, 'E4 TB Allocation Details'!$A$18:$L$214, MATCH("Demand ID", 'E4 TB Allocation Details'!$A$18:$L$18, 0),FALSE), 'E2 Allocators'!$B$15:$W$358, MATCH('O5 Details by Class &amp; Accounts'!O$18, 'E2 Allocators'!$B$15:$W$15, 0),FALSE)*$F95)</f>
        <v>0</v>
      </c>
      <c r="P95" s="2186">
        <f>IF(ISERROR(VLOOKUP(VLOOKUP($A95, 'E4 TB Allocation Details'!$A$18:$L$214, MATCH("Demand ID", 'E4 TB Allocation Details'!$A$18:$L$18, 0),FALSE), 'E2 Allocators'!$B$15:$W$358, MATCH('O5 Details by Class &amp; Accounts'!P$18, 'E2 Allocators'!$B$15:$W$15, 0),FALSE)*$F95), 0, VLOOKUP(VLOOKUP($A95, 'E4 TB Allocation Details'!$A$18:$L$214, MATCH("Demand ID", 'E4 TB Allocation Details'!$A$18:$L$18, 0),FALSE), 'E2 Allocators'!$B$15:$W$358, MATCH('O5 Details by Class &amp; Accounts'!P$18, 'E2 Allocators'!$B$15:$W$15, 0),FALSE)*$F95)</f>
        <v>0</v>
      </c>
      <c r="Q95" s="2186">
        <f>IF(ISERROR(VLOOKUP(VLOOKUP($A95, 'E4 TB Allocation Details'!$A$18:$L$214, MATCH("Demand ID", 'E4 TB Allocation Details'!$A$18:$L$18, 0),FALSE), 'E2 Allocators'!$B$15:$W$358, MATCH('O5 Details by Class &amp; Accounts'!Q$18, 'E2 Allocators'!$B$15:$W$15, 0),FALSE)*$F95), 0, VLOOKUP(VLOOKUP($A95, 'E4 TB Allocation Details'!$A$18:$L$214, MATCH("Demand ID", 'E4 TB Allocation Details'!$A$18:$L$18, 0),FALSE), 'E2 Allocators'!$B$15:$W$358, MATCH('O5 Details by Class &amp; Accounts'!Q$18, 'E2 Allocators'!$B$15:$W$15, 0),FALSE)*$F95)</f>
        <v>0</v>
      </c>
      <c r="R95" s="2186">
        <f>IF(ISERROR(VLOOKUP(VLOOKUP($A95, 'E4 TB Allocation Details'!$A$18:$L$214, MATCH("Demand ID", 'E4 TB Allocation Details'!$A$18:$L$18, 0),FALSE), 'E2 Allocators'!$B$15:$W$358, MATCH('O5 Details by Class &amp; Accounts'!R$18, 'E2 Allocators'!$B$15:$W$15, 0),FALSE)*$F95), 0, VLOOKUP(VLOOKUP($A95, 'E4 TB Allocation Details'!$A$18:$L$214, MATCH("Demand ID", 'E4 TB Allocation Details'!$A$18:$L$18, 0),FALSE), 'E2 Allocators'!$B$15:$W$358, MATCH('O5 Details by Class &amp; Accounts'!R$18, 'E2 Allocators'!$B$15:$W$15, 0),FALSE)*$F95)</f>
        <v>0</v>
      </c>
      <c r="S95" s="2186">
        <f>IF(ISERROR(VLOOKUP(VLOOKUP($A95, 'E4 TB Allocation Details'!$A$18:$L$214, MATCH("Demand ID", 'E4 TB Allocation Details'!$A$18:$L$18, 0),FALSE), 'E2 Allocators'!$B$15:$W$358, MATCH('O5 Details by Class &amp; Accounts'!S$18, 'E2 Allocators'!$B$15:$W$15, 0),FALSE)*$F95), 0, VLOOKUP(VLOOKUP($A95, 'E4 TB Allocation Details'!$A$18:$L$214, MATCH("Demand ID", 'E4 TB Allocation Details'!$A$18:$L$18, 0),FALSE), 'E2 Allocators'!$B$15:$W$358, MATCH('O5 Details by Class &amp; Accounts'!S$18, 'E2 Allocators'!$B$15:$W$15, 0),FALSE)*$F95)</f>
        <v>0</v>
      </c>
      <c r="T95" s="2186">
        <f>IF(ISERROR(VLOOKUP(VLOOKUP($A95, 'E4 TB Allocation Details'!$A$18:$L$214, MATCH("Demand ID", 'E4 TB Allocation Details'!$A$18:$L$18, 0),FALSE), 'E2 Allocators'!$B$15:$W$358, MATCH('O5 Details by Class &amp; Accounts'!T$18, 'E2 Allocators'!$B$15:$W$15, 0),FALSE)*$F95), 0, VLOOKUP(VLOOKUP($A95, 'E4 TB Allocation Details'!$A$18:$L$214, MATCH("Demand ID", 'E4 TB Allocation Details'!$A$18:$L$18, 0),FALSE), 'E2 Allocators'!$B$15:$W$358, MATCH('O5 Details by Class &amp; Accounts'!T$18, 'E2 Allocators'!$B$15:$W$15, 0),FALSE)*$F95)</f>
        <v>0</v>
      </c>
      <c r="U95" s="2186">
        <f>IF(ISERROR(VLOOKUP(VLOOKUP($A95, 'E4 TB Allocation Details'!$A$18:$L$214, MATCH("Demand ID", 'E4 TB Allocation Details'!$A$18:$L$18, 0),FALSE), 'E2 Allocators'!$B$15:$W$358, MATCH('O5 Details by Class &amp; Accounts'!U$18, 'E2 Allocators'!$B$15:$W$15, 0),FALSE)*$F95), 0, VLOOKUP(VLOOKUP($A95, 'E4 TB Allocation Details'!$A$18:$L$214, MATCH("Demand ID", 'E4 TB Allocation Details'!$A$18:$L$18, 0),FALSE), 'E2 Allocators'!$B$15:$W$358, MATCH('O5 Details by Class &amp; Accounts'!U$18, 'E2 Allocators'!$B$15:$W$15, 0),FALSE)*$F95)</f>
        <v>0</v>
      </c>
      <c r="V95" s="2186">
        <f>IF(ISERROR(VLOOKUP(VLOOKUP($A95, 'E4 TB Allocation Details'!$A$18:$L$214, MATCH("Demand ID", 'E4 TB Allocation Details'!$A$18:$L$18, 0),FALSE), 'E2 Allocators'!$B$15:$W$358, MATCH('O5 Details by Class &amp; Accounts'!V$18, 'E2 Allocators'!$B$15:$W$15, 0),FALSE)*$F95), 0, VLOOKUP(VLOOKUP($A95, 'E4 TB Allocation Details'!$A$18:$L$214, MATCH("Demand ID", 'E4 TB Allocation Details'!$A$18:$L$18, 0),FALSE), 'E2 Allocators'!$B$15:$W$358, MATCH('O5 Details by Class &amp; Accounts'!V$18, 'E2 Allocators'!$B$15:$W$15, 0),FALSE)*$F95)</f>
        <v>0</v>
      </c>
      <c r="W95" s="2186">
        <f>IF(ISERROR(VLOOKUP(VLOOKUP($A95, 'E4 TB Allocation Details'!$A$18:$L$214, MATCH("Demand ID", 'E4 TB Allocation Details'!$A$18:$L$18, 0),FALSE), 'E2 Allocators'!$B$15:$W$358, MATCH('O5 Details by Class &amp; Accounts'!W$18, 'E2 Allocators'!$B$15:$W$15, 0),FALSE)*$F95), 0, VLOOKUP(VLOOKUP($A95, 'E4 TB Allocation Details'!$A$18:$L$214, MATCH("Demand ID", 'E4 TB Allocation Details'!$A$18:$L$18, 0),FALSE), 'E2 Allocators'!$B$15:$W$358, MATCH('O5 Details by Class &amp; Accounts'!W$18, 'E2 Allocators'!$B$15:$W$15, 0),FALSE)*$F95)</f>
        <v>0</v>
      </c>
      <c r="X95" s="2186">
        <f>IF(ISERROR(VLOOKUP(VLOOKUP($A95, 'E4 TB Allocation Details'!$A$18:$L$214, MATCH("Demand ID", 'E4 TB Allocation Details'!$A$18:$L$18, 0),FALSE), 'E2 Allocators'!$B$15:$W$358, MATCH('O5 Details by Class &amp; Accounts'!X$18, 'E2 Allocators'!$B$15:$W$15, 0),FALSE)*$F95), 0, VLOOKUP(VLOOKUP($A95, 'E4 TB Allocation Details'!$A$18:$L$214, MATCH("Demand ID", 'E4 TB Allocation Details'!$A$18:$L$18, 0),FALSE), 'E2 Allocators'!$B$15:$W$358, MATCH('O5 Details by Class &amp; Accounts'!X$18, 'E2 Allocators'!$B$15:$W$15, 0),FALSE)*$F95)</f>
        <v>0</v>
      </c>
      <c r="Y95" s="2186">
        <f>IF(ISERROR(VLOOKUP(VLOOKUP($A95, 'E4 TB Allocation Details'!$A$18:$L$214, MATCH("Demand ID", 'E4 TB Allocation Details'!$A$18:$L$18, 0),FALSE), 'E2 Allocators'!$B$15:$W$358, MATCH('O5 Details by Class &amp; Accounts'!Y$18, 'E2 Allocators'!$B$15:$W$15, 0),FALSE)*$F95), 0, VLOOKUP(VLOOKUP($A95, 'E4 TB Allocation Details'!$A$18:$L$214, MATCH("Demand ID", 'E4 TB Allocation Details'!$A$18:$L$18, 0),FALSE), 'E2 Allocators'!$B$15:$W$358, MATCH('O5 Details by Class &amp; Accounts'!Y$18, 'E2 Allocators'!$B$15:$W$15, 0),FALSE)*$F95)</f>
        <v>0</v>
      </c>
      <c r="Z95" s="2186">
        <f>IF(ISERROR(VLOOKUP(VLOOKUP($A95, 'E4 TB Allocation Details'!$A$18:$L$214, MATCH("Demand ID", 'E4 TB Allocation Details'!$A$18:$L$18, 0),FALSE), 'E2 Allocators'!$B$15:$W$358, MATCH('O5 Details by Class &amp; Accounts'!Z$18, 'E2 Allocators'!$B$15:$W$15, 0),FALSE)*$F95), 0, VLOOKUP(VLOOKUP($A95, 'E4 TB Allocation Details'!$A$18:$L$214, MATCH("Demand ID", 'E4 TB Allocation Details'!$A$18:$L$18, 0),FALSE), 'E2 Allocators'!$B$15:$W$358, MATCH('O5 Details by Class &amp; Accounts'!Z$18, 'E2 Allocators'!$B$15:$W$15, 0),FALSE)*$F95)</f>
        <v>0</v>
      </c>
      <c r="AA95" s="2186">
        <f>IF(ISERROR(VLOOKUP(VLOOKUP($A95, 'E4 TB Allocation Details'!$A$18:$L$214, MATCH("Demand ID", 'E4 TB Allocation Details'!$A$18:$L$18, 0),FALSE), 'E2 Allocators'!$B$15:$W$358, MATCH('O5 Details by Class &amp; Accounts'!AA$18, 'E2 Allocators'!$B$15:$W$15, 0),FALSE)*$F95), 0, VLOOKUP(VLOOKUP($A95, 'E4 TB Allocation Details'!$A$18:$L$214, MATCH("Demand ID", 'E4 TB Allocation Details'!$A$18:$L$18, 0),FALSE), 'E2 Allocators'!$B$15:$W$358, MATCH('O5 Details by Class &amp; Accounts'!AA$18, 'E2 Allocators'!$B$15:$W$15, 0),FALSE)*$F95)</f>
        <v>0</v>
      </c>
      <c r="AB95" s="2186">
        <f>IF(ISERROR(VLOOKUP(VLOOKUP($A95, 'E4 TB Allocation Details'!$A$18:$L$214, MATCH("Demand ID", 'E4 TB Allocation Details'!$A$18:$L$18, 0),FALSE), 'E2 Allocators'!$B$15:$W$358, MATCH('O5 Details by Class &amp; Accounts'!AB$18, 'E2 Allocators'!$B$15:$W$15, 0),FALSE)*$F95), 0, VLOOKUP(VLOOKUP($A95, 'E4 TB Allocation Details'!$A$18:$L$214, MATCH("Demand ID", 'E4 TB Allocation Details'!$A$18:$L$18, 0),FALSE), 'E2 Allocators'!$B$15:$W$358, MATCH('O5 Details by Class &amp; Accounts'!AB$18, 'E2 Allocators'!$B$15:$W$15, 0),FALSE)*$F95)</f>
        <v>0</v>
      </c>
      <c r="AC95" s="2186">
        <f t="shared" si="21"/>
        <v>0</v>
      </c>
      <c r="AD95" s="2186">
        <f>IF(ISERROR(VLOOKUP(VLOOKUP($A95, 'E4 TB Allocation Details'!$A$18:$L$214, MATCH("Customer ID", 'E4 TB Allocation Details'!$A$18:$L$18, 0),FALSE), 'E2 Allocators'!$B$15:$W$358, MATCH('O5 Details by Class &amp; Accounts'!AD$18, 'E2 Allocators'!$B$15:$W$15, 0),FALSE)*$G95), 0, VLOOKUP(VLOOKUP($A95, 'E4 TB Allocation Details'!$A$18:$L$214, MATCH("Customer ID", 'E4 TB Allocation Details'!$A$18:$L$18, 0),FALSE), 'E2 Allocators'!$B$15:$W$358, MATCH('O5 Details by Class &amp; Accounts'!AD$18, 'E2 Allocators'!$B$15:$W$15, 0),FALSE)*$G95)</f>
        <v>0</v>
      </c>
      <c r="AE95" s="2186">
        <f>IF(ISERROR(VLOOKUP(VLOOKUP($A95, 'E4 TB Allocation Details'!$A$18:$L$214, MATCH("Customer ID", 'E4 TB Allocation Details'!$A$18:$L$18, 0),FALSE), 'E2 Allocators'!$B$15:$W$358, MATCH('O5 Details by Class &amp; Accounts'!AE$18, 'E2 Allocators'!$B$15:$W$15, 0),FALSE)*$G95), 0, VLOOKUP(VLOOKUP($A95, 'E4 TB Allocation Details'!$A$18:$L$214, MATCH("Customer ID", 'E4 TB Allocation Details'!$A$18:$L$18, 0),FALSE), 'E2 Allocators'!$B$15:$W$358, MATCH('O5 Details by Class &amp; Accounts'!AE$18, 'E2 Allocators'!$B$15:$W$15, 0),FALSE)*$G95)</f>
        <v>0</v>
      </c>
      <c r="AF95" s="2186">
        <f>IF(ISERROR(VLOOKUP(VLOOKUP($A95, 'E4 TB Allocation Details'!$A$18:$L$214, MATCH("Customer ID", 'E4 TB Allocation Details'!$A$18:$L$18, 0),FALSE), 'E2 Allocators'!$B$15:$W$358, MATCH('O5 Details by Class &amp; Accounts'!AF$18, 'E2 Allocators'!$B$15:$W$15, 0),FALSE)*$G95), 0, VLOOKUP(VLOOKUP($A95, 'E4 TB Allocation Details'!$A$18:$L$214, MATCH("Customer ID", 'E4 TB Allocation Details'!$A$18:$L$18, 0),FALSE), 'E2 Allocators'!$B$15:$W$358, MATCH('O5 Details by Class &amp; Accounts'!AF$18, 'E2 Allocators'!$B$15:$W$15, 0),FALSE)*$G95)</f>
        <v>0</v>
      </c>
      <c r="AG95" s="2186">
        <f>IF(ISERROR(VLOOKUP(VLOOKUP($A95, 'E4 TB Allocation Details'!$A$18:$L$214, MATCH("Customer ID", 'E4 TB Allocation Details'!$A$18:$L$18, 0),FALSE), 'E2 Allocators'!$B$15:$W$358, MATCH('O5 Details by Class &amp; Accounts'!AG$18, 'E2 Allocators'!$B$15:$W$15, 0),FALSE)*$G95), 0, VLOOKUP(VLOOKUP($A95, 'E4 TB Allocation Details'!$A$18:$L$214, MATCH("Customer ID", 'E4 TB Allocation Details'!$A$18:$L$18, 0),FALSE), 'E2 Allocators'!$B$15:$W$358, MATCH('O5 Details by Class &amp; Accounts'!AG$18, 'E2 Allocators'!$B$15:$W$15, 0),FALSE)*$G95)</f>
        <v>0</v>
      </c>
      <c r="AH95" s="2186">
        <f>IF(ISERROR(VLOOKUP(VLOOKUP($A95, 'E4 TB Allocation Details'!$A$18:$L$214, MATCH("Customer ID", 'E4 TB Allocation Details'!$A$18:$L$18, 0),FALSE), 'E2 Allocators'!$B$15:$W$358, MATCH('O5 Details by Class &amp; Accounts'!AH$18, 'E2 Allocators'!$B$15:$W$15, 0),FALSE)*$G95), 0, VLOOKUP(VLOOKUP($A95, 'E4 TB Allocation Details'!$A$18:$L$214, MATCH("Customer ID", 'E4 TB Allocation Details'!$A$18:$L$18, 0),FALSE), 'E2 Allocators'!$B$15:$W$358, MATCH('O5 Details by Class &amp; Accounts'!AH$18, 'E2 Allocators'!$B$15:$W$15, 0),FALSE)*$G95)</f>
        <v>0</v>
      </c>
      <c r="AI95" s="2186">
        <f>IF(ISERROR(VLOOKUP(VLOOKUP($A95, 'E4 TB Allocation Details'!$A$18:$L$214, MATCH("Customer ID", 'E4 TB Allocation Details'!$A$18:$L$18, 0),FALSE), 'E2 Allocators'!$B$15:$W$358, MATCH('O5 Details by Class &amp; Accounts'!AI$18, 'E2 Allocators'!$B$15:$W$15, 0),FALSE)*$G95), 0, VLOOKUP(VLOOKUP($A95, 'E4 TB Allocation Details'!$A$18:$L$214, MATCH("Customer ID", 'E4 TB Allocation Details'!$A$18:$L$18, 0),FALSE), 'E2 Allocators'!$B$15:$W$358, MATCH('O5 Details by Class &amp; Accounts'!AI$18, 'E2 Allocators'!$B$15:$W$15, 0),FALSE)*$G95)</f>
        <v>0</v>
      </c>
      <c r="AJ95" s="2186">
        <f>IF(ISERROR(VLOOKUP(VLOOKUP($A95, 'E4 TB Allocation Details'!$A$18:$L$214, MATCH("Customer ID", 'E4 TB Allocation Details'!$A$18:$L$18, 0),FALSE), 'E2 Allocators'!$B$15:$W$358, MATCH('O5 Details by Class &amp; Accounts'!AJ$18, 'E2 Allocators'!$B$15:$W$15, 0),FALSE)*$G95), 0, VLOOKUP(VLOOKUP($A95, 'E4 TB Allocation Details'!$A$18:$L$214, MATCH("Customer ID", 'E4 TB Allocation Details'!$A$18:$L$18, 0),FALSE), 'E2 Allocators'!$B$15:$W$358, MATCH('O5 Details by Class &amp; Accounts'!AJ$18, 'E2 Allocators'!$B$15:$W$15, 0),FALSE)*$G95)</f>
        <v>0</v>
      </c>
      <c r="AK95" s="2186">
        <f>IF(ISERROR(VLOOKUP(VLOOKUP($A95, 'E4 TB Allocation Details'!$A$18:$L$214, MATCH("Customer ID", 'E4 TB Allocation Details'!$A$18:$L$18, 0),FALSE), 'E2 Allocators'!$B$15:$W$358, MATCH('O5 Details by Class &amp; Accounts'!AK$18, 'E2 Allocators'!$B$15:$W$15, 0),FALSE)*$G95), 0, VLOOKUP(VLOOKUP($A95, 'E4 TB Allocation Details'!$A$18:$L$214, MATCH("Customer ID", 'E4 TB Allocation Details'!$A$18:$L$18, 0),FALSE), 'E2 Allocators'!$B$15:$W$358, MATCH('O5 Details by Class &amp; Accounts'!AK$18, 'E2 Allocators'!$B$15:$W$15, 0),FALSE)*$G95)</f>
        <v>0</v>
      </c>
      <c r="AL95" s="2186">
        <f>IF(ISERROR(VLOOKUP(VLOOKUP($A95, 'E4 TB Allocation Details'!$A$18:$L$214, MATCH("Customer ID", 'E4 TB Allocation Details'!$A$18:$L$18, 0),FALSE), 'E2 Allocators'!$B$15:$W$358, MATCH('O5 Details by Class &amp; Accounts'!AL$18, 'E2 Allocators'!$B$15:$W$15, 0),FALSE)*$G95), 0, VLOOKUP(VLOOKUP($A95, 'E4 TB Allocation Details'!$A$18:$L$214, MATCH("Customer ID", 'E4 TB Allocation Details'!$A$18:$L$18, 0),FALSE), 'E2 Allocators'!$B$15:$W$358, MATCH('O5 Details by Class &amp; Accounts'!AL$18, 'E2 Allocators'!$B$15:$W$15, 0),FALSE)*$G95)</f>
        <v>0</v>
      </c>
      <c r="AM95" s="2186">
        <f>IF(ISERROR(VLOOKUP(VLOOKUP($A95, 'E4 TB Allocation Details'!$A$18:$L$214, MATCH("Customer ID", 'E4 TB Allocation Details'!$A$18:$L$18, 0),FALSE), 'E2 Allocators'!$B$15:$W$358, MATCH('O5 Details by Class &amp; Accounts'!AM$18, 'E2 Allocators'!$B$15:$W$15, 0),FALSE)*$G95), 0, VLOOKUP(VLOOKUP($A95, 'E4 TB Allocation Details'!$A$18:$L$214, MATCH("Customer ID", 'E4 TB Allocation Details'!$A$18:$L$18, 0),FALSE), 'E2 Allocators'!$B$15:$W$358, MATCH('O5 Details by Class &amp; Accounts'!AM$18, 'E2 Allocators'!$B$15:$W$15, 0),FALSE)*$G95)</f>
        <v>0</v>
      </c>
      <c r="AN95" s="2186">
        <f>IF(ISERROR(VLOOKUP(VLOOKUP($A95, 'E4 TB Allocation Details'!$A$18:$L$214, MATCH("Customer ID", 'E4 TB Allocation Details'!$A$18:$L$18, 0),FALSE), 'E2 Allocators'!$B$15:$W$358, MATCH('O5 Details by Class &amp; Accounts'!AN$18, 'E2 Allocators'!$B$15:$W$15, 0),FALSE)*$G95), 0, VLOOKUP(VLOOKUP($A95, 'E4 TB Allocation Details'!$A$18:$L$214, MATCH("Customer ID", 'E4 TB Allocation Details'!$A$18:$L$18, 0),FALSE), 'E2 Allocators'!$B$15:$W$358, MATCH('O5 Details by Class &amp; Accounts'!AN$18, 'E2 Allocators'!$B$15:$W$15, 0),FALSE)*$G95)</f>
        <v>0</v>
      </c>
      <c r="AO95" s="2186">
        <f>IF(ISERROR(VLOOKUP(VLOOKUP($A95, 'E4 TB Allocation Details'!$A$18:$L$214, MATCH("Customer ID", 'E4 TB Allocation Details'!$A$18:$L$18, 0),FALSE), 'E2 Allocators'!$B$15:$W$358, MATCH('O5 Details by Class &amp; Accounts'!AO$18, 'E2 Allocators'!$B$15:$W$15, 0),FALSE)*$G95), 0, VLOOKUP(VLOOKUP($A95, 'E4 TB Allocation Details'!$A$18:$L$214, MATCH("Customer ID", 'E4 TB Allocation Details'!$A$18:$L$18, 0),FALSE), 'E2 Allocators'!$B$15:$W$358, MATCH('O5 Details by Class &amp; Accounts'!AO$18, 'E2 Allocators'!$B$15:$W$15, 0),FALSE)*$G95)</f>
        <v>0</v>
      </c>
      <c r="AP95" s="2186">
        <f>IF(ISERROR(VLOOKUP(VLOOKUP($A95, 'E4 TB Allocation Details'!$A$18:$L$214, MATCH("Customer ID", 'E4 TB Allocation Details'!$A$18:$L$18, 0),FALSE), 'E2 Allocators'!$B$15:$W$358, MATCH('O5 Details by Class &amp; Accounts'!AP$18, 'E2 Allocators'!$B$15:$W$15, 0),FALSE)*$G95), 0, VLOOKUP(VLOOKUP($A95, 'E4 TB Allocation Details'!$A$18:$L$214, MATCH("Customer ID", 'E4 TB Allocation Details'!$A$18:$L$18, 0),FALSE), 'E2 Allocators'!$B$15:$W$358, MATCH('O5 Details by Class &amp; Accounts'!AP$18, 'E2 Allocators'!$B$15:$W$15, 0),FALSE)*$G95)</f>
        <v>0</v>
      </c>
      <c r="AQ95" s="2186">
        <f>IF(ISERROR(VLOOKUP(VLOOKUP($A95, 'E4 TB Allocation Details'!$A$18:$L$214, MATCH("Customer ID", 'E4 TB Allocation Details'!$A$18:$L$18, 0),FALSE), 'E2 Allocators'!$B$15:$W$358, MATCH('O5 Details by Class &amp; Accounts'!AQ$18, 'E2 Allocators'!$B$15:$W$15, 0),FALSE)*$G95), 0, VLOOKUP(VLOOKUP($A95, 'E4 TB Allocation Details'!$A$18:$L$214, MATCH("Customer ID", 'E4 TB Allocation Details'!$A$18:$L$18, 0),FALSE), 'E2 Allocators'!$B$15:$W$358, MATCH('O5 Details by Class &amp; Accounts'!AQ$18, 'E2 Allocators'!$B$15:$W$15, 0),FALSE)*$G95)</f>
        <v>0</v>
      </c>
      <c r="AR95" s="2186">
        <f>IF(ISERROR(VLOOKUP(VLOOKUP($A95, 'E4 TB Allocation Details'!$A$18:$L$214, MATCH("Customer ID", 'E4 TB Allocation Details'!$A$18:$L$18, 0),FALSE), 'E2 Allocators'!$B$15:$W$358, MATCH('O5 Details by Class &amp; Accounts'!AR$18, 'E2 Allocators'!$B$15:$W$15, 0),FALSE)*$G95), 0, VLOOKUP(VLOOKUP($A95, 'E4 TB Allocation Details'!$A$18:$L$214, MATCH("Customer ID", 'E4 TB Allocation Details'!$A$18:$L$18, 0),FALSE), 'E2 Allocators'!$B$15:$W$358, MATCH('O5 Details by Class &amp; Accounts'!AR$18, 'E2 Allocators'!$B$15:$W$15, 0),FALSE)*$G95)</f>
        <v>0</v>
      </c>
      <c r="AS95" s="2186">
        <f>IF(ISERROR(VLOOKUP(VLOOKUP($A95, 'E4 TB Allocation Details'!$A$18:$L$214, MATCH("Customer ID", 'E4 TB Allocation Details'!$A$18:$L$18, 0),FALSE), 'E2 Allocators'!$B$15:$W$358, MATCH('O5 Details by Class &amp; Accounts'!AS$18, 'E2 Allocators'!$B$15:$W$15, 0),FALSE)*$G95), 0, VLOOKUP(VLOOKUP($A95, 'E4 TB Allocation Details'!$A$18:$L$214, MATCH("Customer ID", 'E4 TB Allocation Details'!$A$18:$L$18, 0),FALSE), 'E2 Allocators'!$B$15:$W$358, MATCH('O5 Details by Class &amp; Accounts'!AS$18, 'E2 Allocators'!$B$15:$W$15, 0),FALSE)*$G95)</f>
        <v>0</v>
      </c>
      <c r="AT95" s="2186">
        <f>IF(ISERROR(VLOOKUP(VLOOKUP($A95, 'E4 TB Allocation Details'!$A$18:$L$214, MATCH("Customer ID", 'E4 TB Allocation Details'!$A$18:$L$18, 0),FALSE), 'E2 Allocators'!$B$15:$W$358, MATCH('O5 Details by Class &amp; Accounts'!AT$18, 'E2 Allocators'!$B$15:$W$15, 0),FALSE)*$G95), 0, VLOOKUP(VLOOKUP($A95, 'E4 TB Allocation Details'!$A$18:$L$214, MATCH("Customer ID", 'E4 TB Allocation Details'!$A$18:$L$18, 0),FALSE), 'E2 Allocators'!$B$15:$W$358, MATCH('O5 Details by Class &amp; Accounts'!AT$18, 'E2 Allocators'!$B$15:$W$15, 0),FALSE)*$G95)</f>
        <v>0</v>
      </c>
      <c r="AU95" s="2186">
        <f>IF(ISERROR(VLOOKUP(VLOOKUP($A95, 'E4 TB Allocation Details'!$A$18:$L$214, MATCH("Customer ID", 'E4 TB Allocation Details'!$A$18:$L$18, 0),FALSE), 'E2 Allocators'!$B$15:$W$358, MATCH('O5 Details by Class &amp; Accounts'!AU$18, 'E2 Allocators'!$B$15:$W$15, 0),FALSE)*$G95), 0, VLOOKUP(VLOOKUP($A95, 'E4 TB Allocation Details'!$A$18:$L$214, MATCH("Customer ID", 'E4 TB Allocation Details'!$A$18:$L$18, 0),FALSE), 'E2 Allocators'!$B$15:$W$358, MATCH('O5 Details by Class &amp; Accounts'!AU$18, 'E2 Allocators'!$B$15:$W$15, 0),FALSE)*$G95)</f>
        <v>0</v>
      </c>
      <c r="AV95" s="2186">
        <f>IF(ISERROR(VLOOKUP(VLOOKUP($A95, 'E4 TB Allocation Details'!$A$18:$L$214, MATCH("Customer ID", 'E4 TB Allocation Details'!$A$18:$L$18, 0),FALSE), 'E2 Allocators'!$B$15:$W$358, MATCH('O5 Details by Class &amp; Accounts'!AV$18, 'E2 Allocators'!$B$15:$W$15, 0),FALSE)*$G95), 0, VLOOKUP(VLOOKUP($A95, 'E4 TB Allocation Details'!$A$18:$L$214, MATCH("Customer ID", 'E4 TB Allocation Details'!$A$18:$L$18, 0),FALSE), 'E2 Allocators'!$B$15:$W$358, MATCH('O5 Details by Class &amp; Accounts'!AV$18, 'E2 Allocators'!$B$15:$W$15, 0),FALSE)*$G95)</f>
        <v>0</v>
      </c>
      <c r="AW95" s="2186">
        <f>IF(ISERROR(VLOOKUP(VLOOKUP($A95, 'E4 TB Allocation Details'!$A$18:$L$214, MATCH("Customer ID", 'E4 TB Allocation Details'!$A$18:$L$18, 0),FALSE), 'E2 Allocators'!$B$15:$W$358, MATCH('O5 Details by Class &amp; Accounts'!AW$18, 'E2 Allocators'!$B$15:$W$15, 0),FALSE)*$G95), 0, VLOOKUP(VLOOKUP($A95, 'E4 TB Allocation Details'!$A$18:$L$214, MATCH("Customer ID", 'E4 TB Allocation Details'!$A$18:$L$18, 0),FALSE), 'E2 Allocators'!$B$15:$W$358, MATCH('O5 Details by Class &amp; Accounts'!AW$18, 'E2 Allocators'!$B$15:$W$15, 0),FALSE)*$G95)</f>
        <v>0</v>
      </c>
      <c r="AX95" s="2186">
        <f t="shared" si="22"/>
        <v>0</v>
      </c>
      <c r="AY95" s="2186">
        <f>IF(ISERROR(VLOOKUP(VLOOKUP($A95, 'E4 TB Allocation Details'!$A$18:$L$214, MATCH("Misc ID", 'E4 TB Allocation Details'!$A$18:$L$18, 0),FALSE), 'E2 Allocators'!$B$15:$W$358, MATCH('O5 Details by Class &amp; Accounts'!AY$18, 'E2 Allocators'!$B$15:$W$15, 0),FALSE)*$E95), 0, VLOOKUP(VLOOKUP($A95, 'E4 TB Allocation Details'!$A$18:$L$214, MATCH("Misc ID", 'E4 TB Allocation Details'!$A$18:$L$18, 0),FALSE), 'E2 Allocators'!$B$15:$W$358, MATCH('O5 Details by Class &amp; Accounts'!AY$18, 'E2 Allocators'!$B$15:$W$15, 0),FALSE)*$E95)</f>
        <v>0</v>
      </c>
      <c r="AZ95" s="2186">
        <f>IF(ISERROR(VLOOKUP(VLOOKUP($A95, 'E4 TB Allocation Details'!$A$18:$L$214, MATCH("Misc ID", 'E4 TB Allocation Details'!$A$18:$L$18, 0),FALSE), 'E2 Allocators'!$B$15:$W$358, MATCH('O5 Details by Class &amp; Accounts'!AZ$18, 'E2 Allocators'!$B$15:$W$15, 0),FALSE)*$E95), 0, VLOOKUP(VLOOKUP($A95, 'E4 TB Allocation Details'!$A$18:$L$214, MATCH("Misc ID", 'E4 TB Allocation Details'!$A$18:$L$18, 0),FALSE), 'E2 Allocators'!$B$15:$W$358, MATCH('O5 Details by Class &amp; Accounts'!AZ$18, 'E2 Allocators'!$B$15:$W$15, 0),FALSE)*$E95)</f>
        <v>0</v>
      </c>
      <c r="BA95" s="2186">
        <f>IF(ISERROR(VLOOKUP(VLOOKUP($A95, 'E4 TB Allocation Details'!$A$18:$L$214, MATCH("Misc ID", 'E4 TB Allocation Details'!$A$18:$L$18, 0),FALSE), 'E2 Allocators'!$B$15:$W$358, MATCH('O5 Details by Class &amp; Accounts'!BA$18, 'E2 Allocators'!$B$15:$W$15, 0),FALSE)*$E95), 0, VLOOKUP(VLOOKUP($A95, 'E4 TB Allocation Details'!$A$18:$L$214, MATCH("Misc ID", 'E4 TB Allocation Details'!$A$18:$L$18, 0),FALSE), 'E2 Allocators'!$B$15:$W$358, MATCH('O5 Details by Class &amp; Accounts'!BA$18, 'E2 Allocators'!$B$15:$W$15, 0),FALSE)*$E95)</f>
        <v>0</v>
      </c>
      <c r="BB95" s="2186">
        <f>IF(ISERROR(VLOOKUP(VLOOKUP($A95, 'E4 TB Allocation Details'!$A$18:$L$214, MATCH("Misc ID", 'E4 TB Allocation Details'!$A$18:$L$18, 0),FALSE), 'E2 Allocators'!$B$15:$W$358, MATCH('O5 Details by Class &amp; Accounts'!BB$18, 'E2 Allocators'!$B$15:$W$15, 0),FALSE)*$E95), 0, VLOOKUP(VLOOKUP($A95, 'E4 TB Allocation Details'!$A$18:$L$214, MATCH("Misc ID", 'E4 TB Allocation Details'!$A$18:$L$18, 0),FALSE), 'E2 Allocators'!$B$15:$W$358, MATCH('O5 Details by Class &amp; Accounts'!BB$18, 'E2 Allocators'!$B$15:$W$15, 0),FALSE)*$E95)</f>
        <v>0</v>
      </c>
      <c r="BC95" s="2186">
        <f>IF(ISERROR(VLOOKUP(VLOOKUP($A95, 'E4 TB Allocation Details'!$A$18:$L$214, MATCH("Misc ID", 'E4 TB Allocation Details'!$A$18:$L$18, 0),FALSE), 'E2 Allocators'!$B$15:$W$358, MATCH('O5 Details by Class &amp; Accounts'!BC$18, 'E2 Allocators'!$B$15:$W$15, 0),FALSE)*$E95), 0, VLOOKUP(VLOOKUP($A95, 'E4 TB Allocation Details'!$A$18:$L$214, MATCH("Misc ID", 'E4 TB Allocation Details'!$A$18:$L$18, 0),FALSE), 'E2 Allocators'!$B$15:$W$358, MATCH('O5 Details by Class &amp; Accounts'!BC$18, 'E2 Allocators'!$B$15:$W$15, 0),FALSE)*$E95)</f>
        <v>0</v>
      </c>
      <c r="BD95" s="2186">
        <f>IF(ISERROR(VLOOKUP(VLOOKUP($A95, 'E4 TB Allocation Details'!$A$18:$L$214, MATCH("Misc ID", 'E4 TB Allocation Details'!$A$18:$L$18, 0),FALSE), 'E2 Allocators'!$B$15:$W$358, MATCH('O5 Details by Class &amp; Accounts'!BD$18, 'E2 Allocators'!$B$15:$W$15, 0),FALSE)*$E95), 0, VLOOKUP(VLOOKUP($A95, 'E4 TB Allocation Details'!$A$18:$L$214, MATCH("Misc ID", 'E4 TB Allocation Details'!$A$18:$L$18, 0),FALSE), 'E2 Allocators'!$B$15:$W$358, MATCH('O5 Details by Class &amp; Accounts'!BD$18, 'E2 Allocators'!$B$15:$W$15, 0),FALSE)*$E95)</f>
        <v>0</v>
      </c>
      <c r="BE95" s="2186">
        <f>IF(ISERROR(VLOOKUP(VLOOKUP($A95, 'E4 TB Allocation Details'!$A$18:$L$214, MATCH("Misc ID", 'E4 TB Allocation Details'!$A$18:$L$18, 0),FALSE), 'E2 Allocators'!$B$15:$W$358, MATCH('O5 Details by Class &amp; Accounts'!BE$18, 'E2 Allocators'!$B$15:$W$15, 0),FALSE)*$E95), 0, VLOOKUP(VLOOKUP($A95, 'E4 TB Allocation Details'!$A$18:$L$214, MATCH("Misc ID", 'E4 TB Allocation Details'!$A$18:$L$18, 0),FALSE), 'E2 Allocators'!$B$15:$W$358, MATCH('O5 Details by Class &amp; Accounts'!BE$18, 'E2 Allocators'!$B$15:$W$15, 0),FALSE)*$E95)</f>
        <v>0</v>
      </c>
      <c r="BF95" s="2186">
        <f>IF(ISERROR(VLOOKUP(VLOOKUP($A95, 'E4 TB Allocation Details'!$A$18:$L$214, MATCH("Misc ID", 'E4 TB Allocation Details'!$A$18:$L$18, 0),FALSE), 'E2 Allocators'!$B$15:$W$358, MATCH('O5 Details by Class &amp; Accounts'!BF$18, 'E2 Allocators'!$B$15:$W$15, 0),FALSE)*$E95), 0, VLOOKUP(VLOOKUP($A95, 'E4 TB Allocation Details'!$A$18:$L$214, MATCH("Misc ID", 'E4 TB Allocation Details'!$A$18:$L$18, 0),FALSE), 'E2 Allocators'!$B$15:$W$358, MATCH('O5 Details by Class &amp; Accounts'!BF$18, 'E2 Allocators'!$B$15:$W$15, 0),FALSE)*$E95)</f>
        <v>0</v>
      </c>
      <c r="BG95" s="2186">
        <f>IF(ISERROR(VLOOKUP(VLOOKUP($A95, 'E4 TB Allocation Details'!$A$18:$L$214, MATCH("Misc ID", 'E4 TB Allocation Details'!$A$18:$L$18, 0),FALSE), 'E2 Allocators'!$B$15:$W$358, MATCH('O5 Details by Class &amp; Accounts'!BG$18, 'E2 Allocators'!$B$15:$W$15, 0),FALSE)*$E95), 0, VLOOKUP(VLOOKUP($A95, 'E4 TB Allocation Details'!$A$18:$L$214, MATCH("Misc ID", 'E4 TB Allocation Details'!$A$18:$L$18, 0),FALSE), 'E2 Allocators'!$B$15:$W$358, MATCH('O5 Details by Class &amp; Accounts'!BG$18, 'E2 Allocators'!$B$15:$W$15, 0),FALSE)*$E95)</f>
        <v>0</v>
      </c>
      <c r="BH95" s="2186">
        <f>IF(ISERROR(VLOOKUP(VLOOKUP($A95, 'E4 TB Allocation Details'!$A$18:$L$214, MATCH("Misc ID", 'E4 TB Allocation Details'!$A$18:$L$18, 0),FALSE), 'E2 Allocators'!$B$15:$W$358, MATCH('O5 Details by Class &amp; Accounts'!BH$18, 'E2 Allocators'!$B$15:$W$15, 0),FALSE)*$E95), 0, VLOOKUP(VLOOKUP($A95, 'E4 TB Allocation Details'!$A$18:$L$214, MATCH("Misc ID", 'E4 TB Allocation Details'!$A$18:$L$18, 0),FALSE), 'E2 Allocators'!$B$15:$W$358, MATCH('O5 Details by Class &amp; Accounts'!BH$18, 'E2 Allocators'!$B$15:$W$15, 0),FALSE)*$E95)</f>
        <v>0</v>
      </c>
      <c r="BI95" s="2186">
        <f>IF(ISERROR(VLOOKUP(VLOOKUP($A95, 'E4 TB Allocation Details'!$A$18:$L$214, MATCH("Misc ID", 'E4 TB Allocation Details'!$A$18:$L$18, 0),FALSE), 'E2 Allocators'!$B$15:$W$358, MATCH('O5 Details by Class &amp; Accounts'!BI$18, 'E2 Allocators'!$B$15:$W$15, 0),FALSE)*$E95), 0, VLOOKUP(VLOOKUP($A95, 'E4 TB Allocation Details'!$A$18:$L$214, MATCH("Misc ID", 'E4 TB Allocation Details'!$A$18:$L$18, 0),FALSE), 'E2 Allocators'!$B$15:$W$358, MATCH('O5 Details by Class &amp; Accounts'!BI$18, 'E2 Allocators'!$B$15:$W$15, 0),FALSE)*$E95)</f>
        <v>0</v>
      </c>
      <c r="BJ95" s="2186">
        <f>IF(ISERROR(VLOOKUP(VLOOKUP($A95, 'E4 TB Allocation Details'!$A$18:$L$214, MATCH("Misc ID", 'E4 TB Allocation Details'!$A$18:$L$18, 0),FALSE), 'E2 Allocators'!$B$15:$W$358, MATCH('O5 Details by Class &amp; Accounts'!BJ$18, 'E2 Allocators'!$B$15:$W$15, 0),FALSE)*$E95), 0, VLOOKUP(VLOOKUP($A95, 'E4 TB Allocation Details'!$A$18:$L$214, MATCH("Misc ID", 'E4 TB Allocation Details'!$A$18:$L$18, 0),FALSE), 'E2 Allocators'!$B$15:$W$358, MATCH('O5 Details by Class &amp; Accounts'!BJ$18, 'E2 Allocators'!$B$15:$W$15, 0),FALSE)*$E95)</f>
        <v>0</v>
      </c>
      <c r="BK95" s="2186">
        <f>IF(ISERROR(VLOOKUP(VLOOKUP($A95, 'E4 TB Allocation Details'!$A$18:$L$214, MATCH("Misc ID", 'E4 TB Allocation Details'!$A$18:$L$18, 0),FALSE), 'E2 Allocators'!$B$15:$W$358, MATCH('O5 Details by Class &amp; Accounts'!BK$18, 'E2 Allocators'!$B$15:$W$15, 0),FALSE)*$E95), 0, VLOOKUP(VLOOKUP($A95, 'E4 TB Allocation Details'!$A$18:$L$214, MATCH("Misc ID", 'E4 TB Allocation Details'!$A$18:$L$18, 0),FALSE), 'E2 Allocators'!$B$15:$W$358, MATCH('O5 Details by Class &amp; Accounts'!BK$18, 'E2 Allocators'!$B$15:$W$15, 0),FALSE)*$E95)</f>
        <v>0</v>
      </c>
      <c r="BL95" s="2186">
        <f>IF(ISERROR(VLOOKUP(VLOOKUP($A95, 'E4 TB Allocation Details'!$A$18:$L$214, MATCH("Misc ID", 'E4 TB Allocation Details'!$A$18:$L$18, 0),FALSE), 'E2 Allocators'!$B$15:$W$358, MATCH('O5 Details by Class &amp; Accounts'!BL$18, 'E2 Allocators'!$B$15:$W$15, 0),FALSE)*$E95), 0, VLOOKUP(VLOOKUP($A95, 'E4 TB Allocation Details'!$A$18:$L$214, MATCH("Misc ID", 'E4 TB Allocation Details'!$A$18:$L$18, 0),FALSE), 'E2 Allocators'!$B$15:$W$358, MATCH('O5 Details by Class &amp; Accounts'!BL$18, 'E2 Allocators'!$B$15:$W$15, 0),FALSE)*$E95)</f>
        <v>0</v>
      </c>
      <c r="BM95" s="2186">
        <f>IF(ISERROR(VLOOKUP(VLOOKUP($A95, 'E4 TB Allocation Details'!$A$18:$L$214, MATCH("Misc ID", 'E4 TB Allocation Details'!$A$18:$L$18, 0),FALSE), 'E2 Allocators'!$B$15:$W$358, MATCH('O5 Details by Class &amp; Accounts'!BM$18, 'E2 Allocators'!$B$15:$W$15, 0),FALSE)*$E95), 0, VLOOKUP(VLOOKUP($A95, 'E4 TB Allocation Details'!$A$18:$L$214, MATCH("Misc ID", 'E4 TB Allocation Details'!$A$18:$L$18, 0),FALSE), 'E2 Allocators'!$B$15:$W$358, MATCH('O5 Details by Class &amp; Accounts'!BM$18, 'E2 Allocators'!$B$15:$W$15, 0),FALSE)*$E95)</f>
        <v>0</v>
      </c>
      <c r="BN95" s="2186">
        <f>IF(ISERROR(VLOOKUP(VLOOKUP($A95, 'E4 TB Allocation Details'!$A$18:$L$214, MATCH("Misc ID", 'E4 TB Allocation Details'!$A$18:$L$18, 0),FALSE), 'E2 Allocators'!$B$15:$W$358, MATCH('O5 Details by Class &amp; Accounts'!BN$18, 'E2 Allocators'!$B$15:$W$15, 0),FALSE)*$E95), 0, VLOOKUP(VLOOKUP($A95, 'E4 TB Allocation Details'!$A$18:$L$214, MATCH("Misc ID", 'E4 TB Allocation Details'!$A$18:$L$18, 0),FALSE), 'E2 Allocators'!$B$15:$W$358, MATCH('O5 Details by Class &amp; Accounts'!BN$18, 'E2 Allocators'!$B$15:$W$15, 0),FALSE)*$E95)</f>
        <v>0</v>
      </c>
      <c r="BO95" s="2186">
        <f>IF(ISERROR(VLOOKUP(VLOOKUP($A95, 'E4 TB Allocation Details'!$A$18:$L$214, MATCH("Misc ID", 'E4 TB Allocation Details'!$A$18:$L$18, 0),FALSE), 'E2 Allocators'!$B$15:$W$358, MATCH('O5 Details by Class &amp; Accounts'!BO$18, 'E2 Allocators'!$B$15:$W$15, 0),FALSE)*$E95), 0, VLOOKUP(VLOOKUP($A95, 'E4 TB Allocation Details'!$A$18:$L$214, MATCH("Misc ID", 'E4 TB Allocation Details'!$A$18:$L$18, 0),FALSE), 'E2 Allocators'!$B$15:$W$358, MATCH('O5 Details by Class &amp; Accounts'!BO$18, 'E2 Allocators'!$B$15:$W$15, 0),FALSE)*$E95)</f>
        <v>0</v>
      </c>
      <c r="BP95" s="2186">
        <f>IF(ISERROR(VLOOKUP(VLOOKUP($A95, 'E4 TB Allocation Details'!$A$18:$L$214, MATCH("Misc ID", 'E4 TB Allocation Details'!$A$18:$L$18, 0),FALSE), 'E2 Allocators'!$B$15:$W$358, MATCH('O5 Details by Class &amp; Accounts'!BP$18, 'E2 Allocators'!$B$15:$W$15, 0),FALSE)*$E95), 0, VLOOKUP(VLOOKUP($A95, 'E4 TB Allocation Details'!$A$18:$L$214, MATCH("Misc ID", 'E4 TB Allocation Details'!$A$18:$L$18, 0),FALSE), 'E2 Allocators'!$B$15:$W$358, MATCH('O5 Details by Class &amp; Accounts'!BP$18, 'E2 Allocators'!$B$15:$W$15, 0),FALSE)*$E95)</f>
        <v>0</v>
      </c>
      <c r="BQ95" s="2186">
        <f>IF(ISERROR(VLOOKUP(VLOOKUP($A95, 'E4 TB Allocation Details'!$A$18:$L$214, MATCH("Misc ID", 'E4 TB Allocation Details'!$A$18:$L$18, 0),FALSE), 'E2 Allocators'!$B$15:$W$358, MATCH('O5 Details by Class &amp; Accounts'!BQ$18, 'E2 Allocators'!$B$15:$W$15, 0),FALSE)*$E95), 0, VLOOKUP(VLOOKUP($A95, 'E4 TB Allocation Details'!$A$18:$L$214, MATCH("Misc ID", 'E4 TB Allocation Details'!$A$18:$L$18, 0),FALSE), 'E2 Allocators'!$B$15:$W$358, MATCH('O5 Details by Class &amp; Accounts'!BQ$18, 'E2 Allocators'!$B$15:$W$15, 0),FALSE)*$E95)</f>
        <v>0</v>
      </c>
      <c r="BR95" s="2186">
        <f>IF(ISERROR(VLOOKUP(VLOOKUP($A95, 'E4 TB Allocation Details'!$A$18:$L$214, MATCH("Misc ID", 'E4 TB Allocation Details'!$A$18:$L$18, 0),FALSE), 'E2 Allocators'!$B$15:$W$358, MATCH('O5 Details by Class &amp; Accounts'!BR$18, 'E2 Allocators'!$B$15:$W$15, 0),FALSE)*$E95), 0, VLOOKUP(VLOOKUP($A95, 'E4 TB Allocation Details'!$A$18:$L$214, MATCH("Misc ID", 'E4 TB Allocation Details'!$A$18:$L$18, 0),FALSE), 'E2 Allocators'!$B$15:$W$358, MATCH('O5 Details by Class &amp; Accounts'!BR$18, 'E2 Allocators'!$B$15:$W$15, 0),FALSE)*$E95)</f>
        <v>0</v>
      </c>
      <c r="BS95" s="2186">
        <f t="shared" si="23"/>
        <v>0</v>
      </c>
      <c r="BT95" s="2186">
        <f>IF(ISERROR(VLOOKUP(VLOOKUP($A95, 'E4 TB Allocation Details'!$A$18:$L$214, MATCH("A &amp; G ID", 'E4 TB Allocation Details'!$A$18:$L$18, 0),FALSE), 'E2 Allocators'!$B$15:$W$358, MATCH('O5 Details by Class &amp; Accounts'!BT$18, 'E2 Allocators'!$B$15:$W$15, 0),FALSE)*$E95), 0, VLOOKUP(VLOOKUP($A95, 'E4 TB Allocation Details'!$A$18:$L$214, MATCH("A &amp; G ID", 'E4 TB Allocation Details'!$A$18:$L$18, 0),FALSE), 'E2 Allocators'!$B$15:$W$358, MATCH('O5 Details by Class &amp; Accounts'!BT$18, 'E2 Allocators'!$B$15:$W$15, 0),FALSE)*$E95)</f>
        <v>0</v>
      </c>
      <c r="BU95" s="2186">
        <f>IF(ISERROR(VLOOKUP(VLOOKUP($A95, 'E4 TB Allocation Details'!$A$18:$L$214, MATCH("A &amp; G ID", 'E4 TB Allocation Details'!$A$18:$L$18, 0),FALSE), 'E2 Allocators'!$B$15:$W$358, MATCH('O5 Details by Class &amp; Accounts'!BU$18, 'E2 Allocators'!$B$15:$W$15, 0),FALSE)*$E95), 0, VLOOKUP(VLOOKUP($A95, 'E4 TB Allocation Details'!$A$18:$L$214, MATCH("A &amp; G ID", 'E4 TB Allocation Details'!$A$18:$L$18, 0),FALSE), 'E2 Allocators'!$B$15:$W$358, MATCH('O5 Details by Class &amp; Accounts'!BU$18, 'E2 Allocators'!$B$15:$W$15, 0),FALSE)*$E95)</f>
        <v>0</v>
      </c>
      <c r="BV95" s="2186">
        <f>IF(ISERROR(VLOOKUP(VLOOKUP($A95, 'E4 TB Allocation Details'!$A$18:$L$214, MATCH("A &amp; G ID", 'E4 TB Allocation Details'!$A$18:$L$18, 0),FALSE), 'E2 Allocators'!$B$15:$W$358, MATCH('O5 Details by Class &amp; Accounts'!BV$18, 'E2 Allocators'!$B$15:$W$15, 0),FALSE)*$E95), 0, VLOOKUP(VLOOKUP($A95, 'E4 TB Allocation Details'!$A$18:$L$214, MATCH("A &amp; G ID", 'E4 TB Allocation Details'!$A$18:$L$18, 0),FALSE), 'E2 Allocators'!$B$15:$W$358, MATCH('O5 Details by Class &amp; Accounts'!BV$18, 'E2 Allocators'!$B$15:$W$15, 0),FALSE)*$E95)</f>
        <v>0</v>
      </c>
      <c r="BW95" s="2186">
        <f>IF(ISERROR(VLOOKUP(VLOOKUP($A95, 'E4 TB Allocation Details'!$A$18:$L$214, MATCH("A &amp; G ID", 'E4 TB Allocation Details'!$A$18:$L$18, 0),FALSE), 'E2 Allocators'!$B$15:$W$358, MATCH('O5 Details by Class &amp; Accounts'!BW$18, 'E2 Allocators'!$B$15:$W$15, 0),FALSE)*$E95), 0, VLOOKUP(VLOOKUP($A95, 'E4 TB Allocation Details'!$A$18:$L$214, MATCH("A &amp; G ID", 'E4 TB Allocation Details'!$A$18:$L$18, 0),FALSE), 'E2 Allocators'!$B$15:$W$358, MATCH('O5 Details by Class &amp; Accounts'!BW$18, 'E2 Allocators'!$B$15:$W$15, 0),FALSE)*$E95)</f>
        <v>0</v>
      </c>
      <c r="BX95" s="2186">
        <f>IF(ISERROR(VLOOKUP(VLOOKUP($A95, 'E4 TB Allocation Details'!$A$18:$L$214, MATCH("A &amp; G ID", 'E4 TB Allocation Details'!$A$18:$L$18, 0),FALSE), 'E2 Allocators'!$B$15:$W$358, MATCH('O5 Details by Class &amp; Accounts'!BX$18, 'E2 Allocators'!$B$15:$W$15, 0),FALSE)*$E95), 0, VLOOKUP(VLOOKUP($A95, 'E4 TB Allocation Details'!$A$18:$L$214, MATCH("A &amp; G ID", 'E4 TB Allocation Details'!$A$18:$L$18, 0),FALSE), 'E2 Allocators'!$B$15:$W$358, MATCH('O5 Details by Class &amp; Accounts'!BX$18, 'E2 Allocators'!$B$15:$W$15, 0),FALSE)*$E95)</f>
        <v>0</v>
      </c>
      <c r="BY95" s="2186">
        <f>IF(ISERROR(VLOOKUP(VLOOKUP($A95, 'E4 TB Allocation Details'!$A$18:$L$214, MATCH("A &amp; G ID", 'E4 TB Allocation Details'!$A$18:$L$18, 0),FALSE), 'E2 Allocators'!$B$15:$W$358, MATCH('O5 Details by Class &amp; Accounts'!BY$18, 'E2 Allocators'!$B$15:$W$15, 0),FALSE)*$E95), 0, VLOOKUP(VLOOKUP($A95, 'E4 TB Allocation Details'!$A$18:$L$214, MATCH("A &amp; G ID", 'E4 TB Allocation Details'!$A$18:$L$18, 0),FALSE), 'E2 Allocators'!$B$15:$W$358, MATCH('O5 Details by Class &amp; Accounts'!BY$18, 'E2 Allocators'!$B$15:$W$15, 0),FALSE)*$E95)</f>
        <v>0</v>
      </c>
      <c r="BZ95" s="2186">
        <f>IF(ISERROR(VLOOKUP(VLOOKUP($A95, 'E4 TB Allocation Details'!$A$18:$L$214, MATCH("A &amp; G ID", 'E4 TB Allocation Details'!$A$18:$L$18, 0),FALSE), 'E2 Allocators'!$B$15:$W$358, MATCH('O5 Details by Class &amp; Accounts'!BZ$18, 'E2 Allocators'!$B$15:$W$15, 0),FALSE)*$E95), 0, VLOOKUP(VLOOKUP($A95, 'E4 TB Allocation Details'!$A$18:$L$214, MATCH("A &amp; G ID", 'E4 TB Allocation Details'!$A$18:$L$18, 0),FALSE), 'E2 Allocators'!$B$15:$W$358, MATCH('O5 Details by Class &amp; Accounts'!BZ$18, 'E2 Allocators'!$B$15:$W$15, 0),FALSE)*$E95)</f>
        <v>0</v>
      </c>
      <c r="CA95" s="2186">
        <f>IF(ISERROR(VLOOKUP(VLOOKUP($A95, 'E4 TB Allocation Details'!$A$18:$L$214, MATCH("A &amp; G ID", 'E4 TB Allocation Details'!$A$18:$L$18, 0),FALSE), 'E2 Allocators'!$B$15:$W$358, MATCH('O5 Details by Class &amp; Accounts'!CA$18, 'E2 Allocators'!$B$15:$W$15, 0),FALSE)*$E95), 0, VLOOKUP(VLOOKUP($A95, 'E4 TB Allocation Details'!$A$18:$L$214, MATCH("A &amp; G ID", 'E4 TB Allocation Details'!$A$18:$L$18, 0),FALSE), 'E2 Allocators'!$B$15:$W$358, MATCH('O5 Details by Class &amp; Accounts'!CA$18, 'E2 Allocators'!$B$15:$W$15, 0),FALSE)*$E95)</f>
        <v>0</v>
      </c>
      <c r="CB95" s="2186">
        <f>IF(ISERROR(VLOOKUP(VLOOKUP($A95, 'E4 TB Allocation Details'!$A$18:$L$214, MATCH("A &amp; G ID", 'E4 TB Allocation Details'!$A$18:$L$18, 0),FALSE), 'E2 Allocators'!$B$15:$W$358, MATCH('O5 Details by Class &amp; Accounts'!CB$18, 'E2 Allocators'!$B$15:$W$15, 0),FALSE)*$E95), 0, VLOOKUP(VLOOKUP($A95, 'E4 TB Allocation Details'!$A$18:$L$214, MATCH("A &amp; G ID", 'E4 TB Allocation Details'!$A$18:$L$18, 0),FALSE), 'E2 Allocators'!$B$15:$W$358, MATCH('O5 Details by Class &amp; Accounts'!CB$18, 'E2 Allocators'!$B$15:$W$15, 0),FALSE)*$E95)</f>
        <v>0</v>
      </c>
      <c r="CC95" s="2186">
        <f>IF(ISERROR(VLOOKUP(VLOOKUP($A95, 'E4 TB Allocation Details'!$A$18:$L$214, MATCH("A &amp; G ID", 'E4 TB Allocation Details'!$A$18:$L$18, 0),FALSE), 'E2 Allocators'!$B$15:$W$358, MATCH('O5 Details by Class &amp; Accounts'!CC$18, 'E2 Allocators'!$B$15:$W$15, 0),FALSE)*$E95), 0, VLOOKUP(VLOOKUP($A95, 'E4 TB Allocation Details'!$A$18:$L$214, MATCH("A &amp; G ID", 'E4 TB Allocation Details'!$A$18:$L$18, 0),FALSE), 'E2 Allocators'!$B$15:$W$358, MATCH('O5 Details by Class &amp; Accounts'!CC$18, 'E2 Allocators'!$B$15:$W$15, 0),FALSE)*$E95)</f>
        <v>0</v>
      </c>
      <c r="CD95" s="2186">
        <f>IF(ISERROR(VLOOKUP(VLOOKUP($A95, 'E4 TB Allocation Details'!$A$18:$L$214, MATCH("A &amp; G ID", 'E4 TB Allocation Details'!$A$18:$L$18, 0),FALSE), 'E2 Allocators'!$B$15:$W$358, MATCH('O5 Details by Class &amp; Accounts'!CD$18, 'E2 Allocators'!$B$15:$W$15, 0),FALSE)*$E95), 0, VLOOKUP(VLOOKUP($A95, 'E4 TB Allocation Details'!$A$18:$L$214, MATCH("A &amp; G ID", 'E4 TB Allocation Details'!$A$18:$L$18, 0),FALSE), 'E2 Allocators'!$B$15:$W$358, MATCH('O5 Details by Class &amp; Accounts'!CD$18, 'E2 Allocators'!$B$15:$W$15, 0),FALSE)*$E95)</f>
        <v>0</v>
      </c>
      <c r="CE95" s="2186">
        <f>IF(ISERROR(VLOOKUP(VLOOKUP($A95, 'E4 TB Allocation Details'!$A$18:$L$214, MATCH("A &amp; G ID", 'E4 TB Allocation Details'!$A$18:$L$18, 0),FALSE), 'E2 Allocators'!$B$15:$W$358, MATCH('O5 Details by Class &amp; Accounts'!CE$18, 'E2 Allocators'!$B$15:$W$15, 0),FALSE)*$E95), 0, VLOOKUP(VLOOKUP($A95, 'E4 TB Allocation Details'!$A$18:$L$214, MATCH("A &amp; G ID", 'E4 TB Allocation Details'!$A$18:$L$18, 0),FALSE), 'E2 Allocators'!$B$15:$W$358, MATCH('O5 Details by Class &amp; Accounts'!CE$18, 'E2 Allocators'!$B$15:$W$15, 0),FALSE)*$E95)</f>
        <v>0</v>
      </c>
      <c r="CF95" s="2186">
        <f>IF(ISERROR(VLOOKUP(VLOOKUP($A95, 'E4 TB Allocation Details'!$A$18:$L$214, MATCH("A &amp; G ID", 'E4 TB Allocation Details'!$A$18:$L$18, 0),FALSE), 'E2 Allocators'!$B$15:$W$358, MATCH('O5 Details by Class &amp; Accounts'!CF$18, 'E2 Allocators'!$B$15:$W$15, 0),FALSE)*$E95), 0, VLOOKUP(VLOOKUP($A95, 'E4 TB Allocation Details'!$A$18:$L$214, MATCH("A &amp; G ID", 'E4 TB Allocation Details'!$A$18:$L$18, 0),FALSE), 'E2 Allocators'!$B$15:$W$358, MATCH('O5 Details by Class &amp; Accounts'!CF$18, 'E2 Allocators'!$B$15:$W$15, 0),FALSE)*$E95)</f>
        <v>0</v>
      </c>
      <c r="CG95" s="2186">
        <f>IF(ISERROR(VLOOKUP(VLOOKUP($A95, 'E4 TB Allocation Details'!$A$18:$L$214, MATCH("A &amp; G ID", 'E4 TB Allocation Details'!$A$18:$L$18, 0),FALSE), 'E2 Allocators'!$B$15:$W$358, MATCH('O5 Details by Class &amp; Accounts'!CG$18, 'E2 Allocators'!$B$15:$W$15, 0),FALSE)*$E95), 0, VLOOKUP(VLOOKUP($A95, 'E4 TB Allocation Details'!$A$18:$L$214, MATCH("A &amp; G ID", 'E4 TB Allocation Details'!$A$18:$L$18, 0),FALSE), 'E2 Allocators'!$B$15:$W$358, MATCH('O5 Details by Class &amp; Accounts'!CG$18, 'E2 Allocators'!$B$15:$W$15, 0),FALSE)*$E95)</f>
        <v>0</v>
      </c>
      <c r="CH95" s="2186">
        <f>IF(ISERROR(VLOOKUP(VLOOKUP($A95, 'E4 TB Allocation Details'!$A$18:$L$214, MATCH("A &amp; G ID", 'E4 TB Allocation Details'!$A$18:$L$18, 0),FALSE), 'E2 Allocators'!$B$15:$W$358, MATCH('O5 Details by Class &amp; Accounts'!CH$18, 'E2 Allocators'!$B$15:$W$15, 0),FALSE)*$E95), 0, VLOOKUP(VLOOKUP($A95, 'E4 TB Allocation Details'!$A$18:$L$214, MATCH("A &amp; G ID", 'E4 TB Allocation Details'!$A$18:$L$18, 0),FALSE), 'E2 Allocators'!$B$15:$W$358, MATCH('O5 Details by Class &amp; Accounts'!CH$18, 'E2 Allocators'!$B$15:$W$15, 0),FALSE)*$E95)</f>
        <v>0</v>
      </c>
      <c r="CI95" s="2186">
        <f>IF(ISERROR(VLOOKUP(VLOOKUP($A95, 'E4 TB Allocation Details'!$A$18:$L$214, MATCH("A &amp; G ID", 'E4 TB Allocation Details'!$A$18:$L$18, 0),FALSE), 'E2 Allocators'!$B$15:$W$358, MATCH('O5 Details by Class &amp; Accounts'!CI$18, 'E2 Allocators'!$B$15:$W$15, 0),FALSE)*$E95), 0, VLOOKUP(VLOOKUP($A95, 'E4 TB Allocation Details'!$A$18:$L$214, MATCH("A &amp; G ID", 'E4 TB Allocation Details'!$A$18:$L$18, 0),FALSE), 'E2 Allocators'!$B$15:$W$358, MATCH('O5 Details by Class &amp; Accounts'!CI$18, 'E2 Allocators'!$B$15:$W$15, 0),FALSE)*$E95)</f>
        <v>0</v>
      </c>
      <c r="CJ95" s="2186">
        <f>IF(ISERROR(VLOOKUP(VLOOKUP($A95, 'E4 TB Allocation Details'!$A$18:$L$214, MATCH("A &amp; G ID", 'E4 TB Allocation Details'!$A$18:$L$18, 0),FALSE), 'E2 Allocators'!$B$15:$W$358, MATCH('O5 Details by Class &amp; Accounts'!CJ$18, 'E2 Allocators'!$B$15:$W$15, 0),FALSE)*$E95), 0, VLOOKUP(VLOOKUP($A95, 'E4 TB Allocation Details'!$A$18:$L$214, MATCH("A &amp; G ID", 'E4 TB Allocation Details'!$A$18:$L$18, 0),FALSE), 'E2 Allocators'!$B$15:$W$358, MATCH('O5 Details by Class &amp; Accounts'!CJ$18, 'E2 Allocators'!$B$15:$W$15, 0),FALSE)*$E95)</f>
        <v>0</v>
      </c>
      <c r="CK95" s="2186">
        <f>IF(ISERROR(VLOOKUP(VLOOKUP($A95, 'E4 TB Allocation Details'!$A$18:$L$214, MATCH("A &amp; G ID", 'E4 TB Allocation Details'!$A$18:$L$18, 0),FALSE), 'E2 Allocators'!$B$15:$W$358, MATCH('O5 Details by Class &amp; Accounts'!CK$18, 'E2 Allocators'!$B$15:$W$15, 0),FALSE)*$E95), 0, VLOOKUP(VLOOKUP($A95, 'E4 TB Allocation Details'!$A$18:$L$214, MATCH("A &amp; G ID", 'E4 TB Allocation Details'!$A$18:$L$18, 0),FALSE), 'E2 Allocators'!$B$15:$W$358, MATCH('O5 Details by Class &amp; Accounts'!CK$18, 'E2 Allocators'!$B$15:$W$15, 0),FALSE)*$E95)</f>
        <v>0</v>
      </c>
      <c r="CL95" s="2186">
        <f>IF(ISERROR(VLOOKUP(VLOOKUP($A95, 'E4 TB Allocation Details'!$A$18:$L$214, MATCH("A &amp; G ID", 'E4 TB Allocation Details'!$A$18:$L$18, 0),FALSE), 'E2 Allocators'!$B$15:$W$358, MATCH('O5 Details by Class &amp; Accounts'!CL$18, 'E2 Allocators'!$B$15:$W$15, 0),FALSE)*$E95), 0, VLOOKUP(VLOOKUP($A95, 'E4 TB Allocation Details'!$A$18:$L$214, MATCH("A &amp; G ID", 'E4 TB Allocation Details'!$A$18:$L$18, 0),FALSE), 'E2 Allocators'!$B$15:$W$358, MATCH('O5 Details by Class &amp; Accounts'!CL$18, 'E2 Allocators'!$B$15:$W$15, 0),FALSE)*$E95)</f>
        <v>0</v>
      </c>
      <c r="CM95" s="2186">
        <f>IF(ISERROR(VLOOKUP(VLOOKUP($A95, 'E4 TB Allocation Details'!$A$18:$L$214, MATCH("A &amp; G ID", 'E4 TB Allocation Details'!$A$18:$L$18, 0),FALSE), 'E2 Allocators'!$B$15:$W$358, MATCH('O5 Details by Class &amp; Accounts'!CM$18, 'E2 Allocators'!$B$15:$W$15, 0),FALSE)*$E95), 0, VLOOKUP(VLOOKUP($A95, 'E4 TB Allocation Details'!$A$18:$L$214, MATCH("A &amp; G ID", 'E4 TB Allocation Details'!$A$18:$L$18, 0),FALSE), 'E2 Allocators'!$B$15:$W$358, MATCH('O5 Details by Class &amp; Accounts'!CM$18, 'E2 Allocators'!$B$15:$W$15, 0),FALSE)*$E95)</f>
        <v>0</v>
      </c>
      <c r="CN95" s="2186">
        <f t="shared" si="24"/>
        <v>0</v>
      </c>
      <c r="CO95" s="2187">
        <f t="shared" si="25"/>
        <v>0</v>
      </c>
      <c r="CQ95" s="1625" t="s">
        <v>1274</v>
      </c>
    </row>
    <row r="96" spans="1:95" s="54" customFormat="1" ht="12.75" x14ac:dyDescent="0.2">
      <c r="A96" s="994" t="s">
        <v>1300</v>
      </c>
      <c r="B96" s="995" t="s">
        <v>1302</v>
      </c>
      <c r="C96" s="2184">
        <f>IF(ISERROR(VLOOKUP($A96,'I3 TB Data'!$A$19:$H$483,MATCH('O5 Details by Class &amp; Accounts'!$C$18, 'I3 TB Data'!$A$19:$H$19,0),0)), 0, VLOOKUP($A96,'I3 TB Data'!$A$19:$H$483,MATCH('O5 Details by Class &amp; Accounts'!$C$18,'I3 TB Data'!$A$19:$H$19,0),0))</f>
        <v>0</v>
      </c>
      <c r="D96" s="2185"/>
      <c r="E96" s="2184">
        <f>C96+D96</f>
        <v>0</v>
      </c>
      <c r="F96" s="2186">
        <f>IF(ISERROR(VLOOKUP($A96, 'E1 Categorization'!A34:E125, MATCH("Customer Component", 'E1 Categorization'!$A$33:$E$33,0), 0)), 0, IF(VLOOKUP($A96, 'E1 Categorization'!A34:E125, MATCH("Customer Component", 'E1 Categorization'!$A$33:$E$33,0), 0)=0, 'O5 Details by Class &amp; Accounts'!$E96, IF(AND(VLOOKUP($A96, 'E1 Categorization'!A34:E125, MATCH("Customer Component", 'E1 Categorization'!$A$33:$E$33,0), 0) &gt;0, VLOOKUP($A96, 'E1 Categorization'!A34:E125, MATCH("Customer Component", 'E1 Categorization'!$A$33:$E$33,0), 0)&lt;1), 'O5 Details by Class &amp; Accounts'!$E96*(1-VLOOKUP($A96, 'E1 Categorization'!A34:E125, MATCH("Customer Component", 'E1 Categorization'!$A$33:$E$33,0), 0)), 0)))</f>
        <v>0</v>
      </c>
      <c r="G96" s="2186">
        <f>IF(ISERROR(VLOOKUP($A96, 'E1 Categorization'!A34:E125, MATCH("Customer Component", 'E1 Categorization'!$A$33:$E$33,0), 0)),0, IF(VLOOKUP($A96, 'E1 Categorization'!A34:E125, MATCH("Customer Component", 'E1 Categorization'!$A$33:$E$33,0), 0)=0, 0, IF(AND(VLOOKUP($A96, 'E1 Categorization'!A34:E125, MATCH("Customer Component", 'E1 Categorization'!$A$33:$E$33,0), 0) &gt;0, VLOOKUP($A96, 'E1 Categorization'!A34:E125, MATCH("Customer Component", 'E1 Categorization'!$A$33:$E$33,0), 0)&lt;1), 'O5 Details by Class &amp; Accounts'!$E96*(VLOOKUP($A96, 'E1 Categorization'!A34:E125, MATCH("Customer Component", 'E1 Categorization'!$A$33:$E$33,0), 0)), 'O5 Details by Class &amp; Accounts'!$E96)))</f>
        <v>0</v>
      </c>
      <c r="H96" s="2186">
        <f>F96+G96</f>
        <v>0</v>
      </c>
      <c r="I96" s="2186">
        <f>IF(ISERROR(VLOOKUP(VLOOKUP($A96, 'E4 TB Allocation Details'!$A$18:$L$214, MATCH("Demand ID", 'E4 TB Allocation Details'!$A$18:$L$18, 0),FALSE), 'E2 Allocators'!$B$15:$W$358, MATCH('O5 Details by Class &amp; Accounts'!I$18, 'E2 Allocators'!$B$15:$W$15, 0),FALSE)*$F96), 0, VLOOKUP(VLOOKUP($A96, 'E4 TB Allocation Details'!$A$18:$L$214, MATCH("Demand ID", 'E4 TB Allocation Details'!$A$18:$L$18, 0),FALSE), 'E2 Allocators'!$B$15:$W$358, MATCH('O5 Details by Class &amp; Accounts'!I$18, 'E2 Allocators'!$B$15:$W$15, 0),FALSE)*$F96)</f>
        <v>0</v>
      </c>
      <c r="J96" s="2186">
        <f>IF(ISERROR(VLOOKUP(VLOOKUP($A96, 'E4 TB Allocation Details'!$A$18:$L$214, MATCH("Demand ID", 'E4 TB Allocation Details'!$A$18:$L$18, 0),FALSE), 'E2 Allocators'!$B$15:$W$358, MATCH('O5 Details by Class &amp; Accounts'!J$18, 'E2 Allocators'!$B$15:$W$15, 0),FALSE)*$F96), 0, VLOOKUP(VLOOKUP($A96, 'E4 TB Allocation Details'!$A$18:$L$214, MATCH("Demand ID", 'E4 TB Allocation Details'!$A$18:$L$18, 0),FALSE), 'E2 Allocators'!$B$15:$W$358, MATCH('O5 Details by Class &amp; Accounts'!J$18, 'E2 Allocators'!$B$15:$W$15, 0),FALSE)*$F96)</f>
        <v>0</v>
      </c>
      <c r="K96" s="2186">
        <f>IF(ISERROR(VLOOKUP(VLOOKUP($A96, 'E4 TB Allocation Details'!$A$18:$L$214, MATCH("Demand ID", 'E4 TB Allocation Details'!$A$18:$L$18, 0),FALSE), 'E2 Allocators'!$B$15:$W$358, MATCH('O5 Details by Class &amp; Accounts'!K$18, 'E2 Allocators'!$B$15:$W$15, 0),FALSE)*$F96), 0, VLOOKUP(VLOOKUP($A96, 'E4 TB Allocation Details'!$A$18:$L$214, MATCH("Demand ID", 'E4 TB Allocation Details'!$A$18:$L$18, 0),FALSE), 'E2 Allocators'!$B$15:$W$358, MATCH('O5 Details by Class &amp; Accounts'!K$18, 'E2 Allocators'!$B$15:$W$15, 0),FALSE)*$F96)</f>
        <v>0</v>
      </c>
      <c r="L96" s="2186">
        <f>IF(ISERROR(VLOOKUP(VLOOKUP($A96, 'E4 TB Allocation Details'!$A$18:$L$214, MATCH("Demand ID", 'E4 TB Allocation Details'!$A$18:$L$18, 0),FALSE), 'E2 Allocators'!$B$15:$W$358, MATCH('O5 Details by Class &amp; Accounts'!L$18, 'E2 Allocators'!$B$15:$W$15, 0),FALSE)*$F96), 0, VLOOKUP(VLOOKUP($A96, 'E4 TB Allocation Details'!$A$18:$L$214, MATCH("Demand ID", 'E4 TB Allocation Details'!$A$18:$L$18, 0),FALSE), 'E2 Allocators'!$B$15:$W$358, MATCH('O5 Details by Class &amp; Accounts'!L$18, 'E2 Allocators'!$B$15:$W$15, 0),FALSE)*$F96)</f>
        <v>0</v>
      </c>
      <c r="M96" s="2186">
        <f>IF(ISERROR(VLOOKUP(VLOOKUP($A96, 'E4 TB Allocation Details'!$A$18:$L$214, MATCH("Demand ID", 'E4 TB Allocation Details'!$A$18:$L$18, 0),FALSE), 'E2 Allocators'!$B$15:$W$358, MATCH('O5 Details by Class &amp; Accounts'!M$18, 'E2 Allocators'!$B$15:$W$15, 0),FALSE)*$F96), 0, VLOOKUP(VLOOKUP($A96, 'E4 TB Allocation Details'!$A$18:$L$214, MATCH("Demand ID", 'E4 TB Allocation Details'!$A$18:$L$18, 0),FALSE), 'E2 Allocators'!$B$15:$W$358, MATCH('O5 Details by Class &amp; Accounts'!M$18, 'E2 Allocators'!$B$15:$W$15, 0),FALSE)*$F96)</f>
        <v>0</v>
      </c>
      <c r="N96" s="2186">
        <f>IF(ISERROR(VLOOKUP(VLOOKUP($A96, 'E4 TB Allocation Details'!$A$18:$L$214, MATCH("Demand ID", 'E4 TB Allocation Details'!$A$18:$L$18, 0),FALSE), 'E2 Allocators'!$B$15:$W$358, MATCH('O5 Details by Class &amp; Accounts'!N$18, 'E2 Allocators'!$B$15:$W$15, 0),FALSE)*$F96), 0, VLOOKUP(VLOOKUP($A96, 'E4 TB Allocation Details'!$A$18:$L$214, MATCH("Demand ID", 'E4 TB Allocation Details'!$A$18:$L$18, 0),FALSE), 'E2 Allocators'!$B$15:$W$358, MATCH('O5 Details by Class &amp; Accounts'!N$18, 'E2 Allocators'!$B$15:$W$15, 0),FALSE)*$F96)</f>
        <v>0</v>
      </c>
      <c r="O96" s="2186">
        <f>IF(ISERROR(VLOOKUP(VLOOKUP($A96, 'E4 TB Allocation Details'!$A$18:$L$214, MATCH("Demand ID", 'E4 TB Allocation Details'!$A$18:$L$18, 0),FALSE), 'E2 Allocators'!$B$15:$W$358, MATCH('O5 Details by Class &amp; Accounts'!O$18, 'E2 Allocators'!$B$15:$W$15, 0),FALSE)*$F96), 0, VLOOKUP(VLOOKUP($A96, 'E4 TB Allocation Details'!$A$18:$L$214, MATCH("Demand ID", 'E4 TB Allocation Details'!$A$18:$L$18, 0),FALSE), 'E2 Allocators'!$B$15:$W$358, MATCH('O5 Details by Class &amp; Accounts'!O$18, 'E2 Allocators'!$B$15:$W$15, 0),FALSE)*$F96)</f>
        <v>0</v>
      </c>
      <c r="P96" s="2186">
        <f>IF(ISERROR(VLOOKUP(VLOOKUP($A96, 'E4 TB Allocation Details'!$A$18:$L$214, MATCH("Demand ID", 'E4 TB Allocation Details'!$A$18:$L$18, 0),FALSE), 'E2 Allocators'!$B$15:$W$358, MATCH('O5 Details by Class &amp; Accounts'!P$18, 'E2 Allocators'!$B$15:$W$15, 0),FALSE)*$F96), 0, VLOOKUP(VLOOKUP($A96, 'E4 TB Allocation Details'!$A$18:$L$214, MATCH("Demand ID", 'E4 TB Allocation Details'!$A$18:$L$18, 0),FALSE), 'E2 Allocators'!$B$15:$W$358, MATCH('O5 Details by Class &amp; Accounts'!P$18, 'E2 Allocators'!$B$15:$W$15, 0),FALSE)*$F96)</f>
        <v>0</v>
      </c>
      <c r="Q96" s="2186">
        <f>IF(ISERROR(VLOOKUP(VLOOKUP($A96, 'E4 TB Allocation Details'!$A$18:$L$214, MATCH("Demand ID", 'E4 TB Allocation Details'!$A$18:$L$18, 0),FALSE), 'E2 Allocators'!$B$15:$W$358, MATCH('O5 Details by Class &amp; Accounts'!Q$18, 'E2 Allocators'!$B$15:$W$15, 0),FALSE)*$F96), 0, VLOOKUP(VLOOKUP($A96, 'E4 TB Allocation Details'!$A$18:$L$214, MATCH("Demand ID", 'E4 TB Allocation Details'!$A$18:$L$18, 0),FALSE), 'E2 Allocators'!$B$15:$W$358, MATCH('O5 Details by Class &amp; Accounts'!Q$18, 'E2 Allocators'!$B$15:$W$15, 0),FALSE)*$F96)</f>
        <v>0</v>
      </c>
      <c r="R96" s="2186">
        <f>IF(ISERROR(VLOOKUP(VLOOKUP($A96, 'E4 TB Allocation Details'!$A$18:$L$214, MATCH("Demand ID", 'E4 TB Allocation Details'!$A$18:$L$18, 0),FALSE), 'E2 Allocators'!$B$15:$W$358, MATCH('O5 Details by Class &amp; Accounts'!R$18, 'E2 Allocators'!$B$15:$W$15, 0),FALSE)*$F96), 0, VLOOKUP(VLOOKUP($A96, 'E4 TB Allocation Details'!$A$18:$L$214, MATCH("Demand ID", 'E4 TB Allocation Details'!$A$18:$L$18, 0),FALSE), 'E2 Allocators'!$B$15:$W$358, MATCH('O5 Details by Class &amp; Accounts'!R$18, 'E2 Allocators'!$B$15:$W$15, 0),FALSE)*$F96)</f>
        <v>0</v>
      </c>
      <c r="S96" s="2186">
        <f>IF(ISERROR(VLOOKUP(VLOOKUP($A96, 'E4 TB Allocation Details'!$A$18:$L$214, MATCH("Demand ID", 'E4 TB Allocation Details'!$A$18:$L$18, 0),FALSE), 'E2 Allocators'!$B$15:$W$358, MATCH('O5 Details by Class &amp; Accounts'!S$18, 'E2 Allocators'!$B$15:$W$15, 0),FALSE)*$F96), 0, VLOOKUP(VLOOKUP($A96, 'E4 TB Allocation Details'!$A$18:$L$214, MATCH("Demand ID", 'E4 TB Allocation Details'!$A$18:$L$18, 0),FALSE), 'E2 Allocators'!$B$15:$W$358, MATCH('O5 Details by Class &amp; Accounts'!S$18, 'E2 Allocators'!$B$15:$W$15, 0),FALSE)*$F96)</f>
        <v>0</v>
      </c>
      <c r="T96" s="2186">
        <f>IF(ISERROR(VLOOKUP(VLOOKUP($A96, 'E4 TB Allocation Details'!$A$18:$L$214, MATCH("Demand ID", 'E4 TB Allocation Details'!$A$18:$L$18, 0),FALSE), 'E2 Allocators'!$B$15:$W$358, MATCH('O5 Details by Class &amp; Accounts'!T$18, 'E2 Allocators'!$B$15:$W$15, 0),FALSE)*$F96), 0, VLOOKUP(VLOOKUP($A96, 'E4 TB Allocation Details'!$A$18:$L$214, MATCH("Demand ID", 'E4 TB Allocation Details'!$A$18:$L$18, 0),FALSE), 'E2 Allocators'!$B$15:$W$358, MATCH('O5 Details by Class &amp; Accounts'!T$18, 'E2 Allocators'!$B$15:$W$15, 0),FALSE)*$F96)</f>
        <v>0</v>
      </c>
      <c r="U96" s="2186">
        <f>IF(ISERROR(VLOOKUP(VLOOKUP($A96, 'E4 TB Allocation Details'!$A$18:$L$214, MATCH("Demand ID", 'E4 TB Allocation Details'!$A$18:$L$18, 0),FALSE), 'E2 Allocators'!$B$15:$W$358, MATCH('O5 Details by Class &amp; Accounts'!U$18, 'E2 Allocators'!$B$15:$W$15, 0),FALSE)*$F96), 0, VLOOKUP(VLOOKUP($A96, 'E4 TB Allocation Details'!$A$18:$L$214, MATCH("Demand ID", 'E4 TB Allocation Details'!$A$18:$L$18, 0),FALSE), 'E2 Allocators'!$B$15:$W$358, MATCH('O5 Details by Class &amp; Accounts'!U$18, 'E2 Allocators'!$B$15:$W$15, 0),FALSE)*$F96)</f>
        <v>0</v>
      </c>
      <c r="V96" s="2186">
        <f>IF(ISERROR(VLOOKUP(VLOOKUP($A96, 'E4 TB Allocation Details'!$A$18:$L$214, MATCH("Demand ID", 'E4 TB Allocation Details'!$A$18:$L$18, 0),FALSE), 'E2 Allocators'!$B$15:$W$358, MATCH('O5 Details by Class &amp; Accounts'!V$18, 'E2 Allocators'!$B$15:$W$15, 0),FALSE)*$F96), 0, VLOOKUP(VLOOKUP($A96, 'E4 TB Allocation Details'!$A$18:$L$214, MATCH("Demand ID", 'E4 TB Allocation Details'!$A$18:$L$18, 0),FALSE), 'E2 Allocators'!$B$15:$W$358, MATCH('O5 Details by Class &amp; Accounts'!V$18, 'E2 Allocators'!$B$15:$W$15, 0),FALSE)*$F96)</f>
        <v>0</v>
      </c>
      <c r="W96" s="2186">
        <f>IF(ISERROR(VLOOKUP(VLOOKUP($A96, 'E4 TB Allocation Details'!$A$18:$L$214, MATCH("Demand ID", 'E4 TB Allocation Details'!$A$18:$L$18, 0),FALSE), 'E2 Allocators'!$B$15:$W$358, MATCH('O5 Details by Class &amp; Accounts'!W$18, 'E2 Allocators'!$B$15:$W$15, 0),FALSE)*$F96), 0, VLOOKUP(VLOOKUP($A96, 'E4 TB Allocation Details'!$A$18:$L$214, MATCH("Demand ID", 'E4 TB Allocation Details'!$A$18:$L$18, 0),FALSE), 'E2 Allocators'!$B$15:$W$358, MATCH('O5 Details by Class &amp; Accounts'!W$18, 'E2 Allocators'!$B$15:$W$15, 0),FALSE)*$F96)</f>
        <v>0</v>
      </c>
      <c r="X96" s="2186">
        <f>IF(ISERROR(VLOOKUP(VLOOKUP($A96, 'E4 TB Allocation Details'!$A$18:$L$214, MATCH("Demand ID", 'E4 TB Allocation Details'!$A$18:$L$18, 0),FALSE), 'E2 Allocators'!$B$15:$W$358, MATCH('O5 Details by Class &amp; Accounts'!X$18, 'E2 Allocators'!$B$15:$W$15, 0),FALSE)*$F96), 0, VLOOKUP(VLOOKUP($A96, 'E4 TB Allocation Details'!$A$18:$L$214, MATCH("Demand ID", 'E4 TB Allocation Details'!$A$18:$L$18, 0),FALSE), 'E2 Allocators'!$B$15:$W$358, MATCH('O5 Details by Class &amp; Accounts'!X$18, 'E2 Allocators'!$B$15:$W$15, 0),FALSE)*$F96)</f>
        <v>0</v>
      </c>
      <c r="Y96" s="2186">
        <f>IF(ISERROR(VLOOKUP(VLOOKUP($A96, 'E4 TB Allocation Details'!$A$18:$L$214, MATCH("Demand ID", 'E4 TB Allocation Details'!$A$18:$L$18, 0),FALSE), 'E2 Allocators'!$B$15:$W$358, MATCH('O5 Details by Class &amp; Accounts'!Y$18, 'E2 Allocators'!$B$15:$W$15, 0),FALSE)*$F96), 0, VLOOKUP(VLOOKUP($A96, 'E4 TB Allocation Details'!$A$18:$L$214, MATCH("Demand ID", 'E4 TB Allocation Details'!$A$18:$L$18, 0),FALSE), 'E2 Allocators'!$B$15:$W$358, MATCH('O5 Details by Class &amp; Accounts'!Y$18, 'E2 Allocators'!$B$15:$W$15, 0),FALSE)*$F96)</f>
        <v>0</v>
      </c>
      <c r="Z96" s="2186">
        <f>IF(ISERROR(VLOOKUP(VLOOKUP($A96, 'E4 TB Allocation Details'!$A$18:$L$214, MATCH("Demand ID", 'E4 TB Allocation Details'!$A$18:$L$18, 0),FALSE), 'E2 Allocators'!$B$15:$W$358, MATCH('O5 Details by Class &amp; Accounts'!Z$18, 'E2 Allocators'!$B$15:$W$15, 0),FALSE)*$F96), 0, VLOOKUP(VLOOKUP($A96, 'E4 TB Allocation Details'!$A$18:$L$214, MATCH("Demand ID", 'E4 TB Allocation Details'!$A$18:$L$18, 0),FALSE), 'E2 Allocators'!$B$15:$W$358, MATCH('O5 Details by Class &amp; Accounts'!Z$18, 'E2 Allocators'!$B$15:$W$15, 0),FALSE)*$F96)</f>
        <v>0</v>
      </c>
      <c r="AA96" s="2186">
        <f>IF(ISERROR(VLOOKUP(VLOOKUP($A96, 'E4 TB Allocation Details'!$A$18:$L$214, MATCH("Demand ID", 'E4 TB Allocation Details'!$A$18:$L$18, 0),FALSE), 'E2 Allocators'!$B$15:$W$358, MATCH('O5 Details by Class &amp; Accounts'!AA$18, 'E2 Allocators'!$B$15:$W$15, 0),FALSE)*$F96), 0, VLOOKUP(VLOOKUP($A96, 'E4 TB Allocation Details'!$A$18:$L$214, MATCH("Demand ID", 'E4 TB Allocation Details'!$A$18:$L$18, 0),FALSE), 'E2 Allocators'!$B$15:$W$358, MATCH('O5 Details by Class &amp; Accounts'!AA$18, 'E2 Allocators'!$B$15:$W$15, 0),FALSE)*$F96)</f>
        <v>0</v>
      </c>
      <c r="AB96" s="2186">
        <f>IF(ISERROR(VLOOKUP(VLOOKUP($A96, 'E4 TB Allocation Details'!$A$18:$L$214, MATCH("Demand ID", 'E4 TB Allocation Details'!$A$18:$L$18, 0),FALSE), 'E2 Allocators'!$B$15:$W$358, MATCH('O5 Details by Class &amp; Accounts'!AB$18, 'E2 Allocators'!$B$15:$W$15, 0),FALSE)*$F96), 0, VLOOKUP(VLOOKUP($A96, 'E4 TB Allocation Details'!$A$18:$L$214, MATCH("Demand ID", 'E4 TB Allocation Details'!$A$18:$L$18, 0),FALSE), 'E2 Allocators'!$B$15:$W$358, MATCH('O5 Details by Class &amp; Accounts'!AB$18, 'E2 Allocators'!$B$15:$W$15, 0),FALSE)*$F96)</f>
        <v>0</v>
      </c>
      <c r="AC96" s="2186">
        <f>SUM(I96:AB96)</f>
        <v>0</v>
      </c>
      <c r="AD96" s="2186">
        <f>IF(ISERROR(VLOOKUP(VLOOKUP($A96, 'E4 TB Allocation Details'!$A$18:$L$214, MATCH("Customer ID", 'E4 TB Allocation Details'!$A$18:$L$18, 0),FALSE), 'E2 Allocators'!$B$15:$W$358, MATCH('O5 Details by Class &amp; Accounts'!AD$18, 'E2 Allocators'!$B$15:$W$15, 0),FALSE)*$G96), 0, VLOOKUP(VLOOKUP($A96, 'E4 TB Allocation Details'!$A$18:$L$214, MATCH("Customer ID", 'E4 TB Allocation Details'!$A$18:$L$18, 0),FALSE), 'E2 Allocators'!$B$15:$W$358, MATCH('O5 Details by Class &amp; Accounts'!AD$18, 'E2 Allocators'!$B$15:$W$15, 0),FALSE)*$G96)</f>
        <v>0</v>
      </c>
      <c r="AE96" s="2186">
        <f>IF(ISERROR(VLOOKUP(VLOOKUP($A96, 'E4 TB Allocation Details'!$A$18:$L$214, MATCH("Customer ID", 'E4 TB Allocation Details'!$A$18:$L$18, 0),FALSE), 'E2 Allocators'!$B$15:$W$358, MATCH('O5 Details by Class &amp; Accounts'!AE$18, 'E2 Allocators'!$B$15:$W$15, 0),FALSE)*$G96), 0, VLOOKUP(VLOOKUP($A96, 'E4 TB Allocation Details'!$A$18:$L$214, MATCH("Customer ID", 'E4 TB Allocation Details'!$A$18:$L$18, 0),FALSE), 'E2 Allocators'!$B$15:$W$358, MATCH('O5 Details by Class &amp; Accounts'!AE$18, 'E2 Allocators'!$B$15:$W$15, 0),FALSE)*$G96)</f>
        <v>0</v>
      </c>
      <c r="AF96" s="2186">
        <f>IF(ISERROR(VLOOKUP(VLOOKUP($A96, 'E4 TB Allocation Details'!$A$18:$L$214, MATCH("Customer ID", 'E4 TB Allocation Details'!$A$18:$L$18, 0),FALSE), 'E2 Allocators'!$B$15:$W$358, MATCH('O5 Details by Class &amp; Accounts'!AF$18, 'E2 Allocators'!$B$15:$W$15, 0),FALSE)*$G96), 0, VLOOKUP(VLOOKUP($A96, 'E4 TB Allocation Details'!$A$18:$L$214, MATCH("Customer ID", 'E4 TB Allocation Details'!$A$18:$L$18, 0),FALSE), 'E2 Allocators'!$B$15:$W$358, MATCH('O5 Details by Class &amp; Accounts'!AF$18, 'E2 Allocators'!$B$15:$W$15, 0),FALSE)*$G96)</f>
        <v>0</v>
      </c>
      <c r="AG96" s="2186">
        <f>IF(ISERROR(VLOOKUP(VLOOKUP($A96, 'E4 TB Allocation Details'!$A$18:$L$214, MATCH("Customer ID", 'E4 TB Allocation Details'!$A$18:$L$18, 0),FALSE), 'E2 Allocators'!$B$15:$W$358, MATCH('O5 Details by Class &amp; Accounts'!AG$18, 'E2 Allocators'!$B$15:$W$15, 0),FALSE)*$G96), 0, VLOOKUP(VLOOKUP($A96, 'E4 TB Allocation Details'!$A$18:$L$214, MATCH("Customer ID", 'E4 TB Allocation Details'!$A$18:$L$18, 0),FALSE), 'E2 Allocators'!$B$15:$W$358, MATCH('O5 Details by Class &amp; Accounts'!AG$18, 'E2 Allocators'!$B$15:$W$15, 0),FALSE)*$G96)</f>
        <v>0</v>
      </c>
      <c r="AH96" s="2186">
        <f>IF(ISERROR(VLOOKUP(VLOOKUP($A96, 'E4 TB Allocation Details'!$A$18:$L$214, MATCH("Customer ID", 'E4 TB Allocation Details'!$A$18:$L$18, 0),FALSE), 'E2 Allocators'!$B$15:$W$358, MATCH('O5 Details by Class &amp; Accounts'!AH$18, 'E2 Allocators'!$B$15:$W$15, 0),FALSE)*$G96), 0, VLOOKUP(VLOOKUP($A96, 'E4 TB Allocation Details'!$A$18:$L$214, MATCH("Customer ID", 'E4 TB Allocation Details'!$A$18:$L$18, 0),FALSE), 'E2 Allocators'!$B$15:$W$358, MATCH('O5 Details by Class &amp; Accounts'!AH$18, 'E2 Allocators'!$B$15:$W$15, 0),FALSE)*$G96)</f>
        <v>0</v>
      </c>
      <c r="AI96" s="2186">
        <f>IF(ISERROR(VLOOKUP(VLOOKUP($A96, 'E4 TB Allocation Details'!$A$18:$L$214, MATCH("Customer ID", 'E4 TB Allocation Details'!$A$18:$L$18, 0),FALSE), 'E2 Allocators'!$B$15:$W$358, MATCH('O5 Details by Class &amp; Accounts'!AI$18, 'E2 Allocators'!$B$15:$W$15, 0),FALSE)*$G96), 0, VLOOKUP(VLOOKUP($A96, 'E4 TB Allocation Details'!$A$18:$L$214, MATCH("Customer ID", 'E4 TB Allocation Details'!$A$18:$L$18, 0),FALSE), 'E2 Allocators'!$B$15:$W$358, MATCH('O5 Details by Class &amp; Accounts'!AI$18, 'E2 Allocators'!$B$15:$W$15, 0),FALSE)*$G96)</f>
        <v>0</v>
      </c>
      <c r="AJ96" s="2186">
        <f>IF(ISERROR(VLOOKUP(VLOOKUP($A96, 'E4 TB Allocation Details'!$A$18:$L$214, MATCH("Customer ID", 'E4 TB Allocation Details'!$A$18:$L$18, 0),FALSE), 'E2 Allocators'!$B$15:$W$358, MATCH('O5 Details by Class &amp; Accounts'!AJ$18, 'E2 Allocators'!$B$15:$W$15, 0),FALSE)*$G96), 0, VLOOKUP(VLOOKUP($A96, 'E4 TB Allocation Details'!$A$18:$L$214, MATCH("Customer ID", 'E4 TB Allocation Details'!$A$18:$L$18, 0),FALSE), 'E2 Allocators'!$B$15:$W$358, MATCH('O5 Details by Class &amp; Accounts'!AJ$18, 'E2 Allocators'!$B$15:$W$15, 0),FALSE)*$G96)</f>
        <v>0</v>
      </c>
      <c r="AK96" s="2186">
        <f>IF(ISERROR(VLOOKUP(VLOOKUP($A96, 'E4 TB Allocation Details'!$A$18:$L$214, MATCH("Customer ID", 'E4 TB Allocation Details'!$A$18:$L$18, 0),FALSE), 'E2 Allocators'!$B$15:$W$358, MATCH('O5 Details by Class &amp; Accounts'!AK$18, 'E2 Allocators'!$B$15:$W$15, 0),FALSE)*$G96), 0, VLOOKUP(VLOOKUP($A96, 'E4 TB Allocation Details'!$A$18:$L$214, MATCH("Customer ID", 'E4 TB Allocation Details'!$A$18:$L$18, 0),FALSE), 'E2 Allocators'!$B$15:$W$358, MATCH('O5 Details by Class &amp; Accounts'!AK$18, 'E2 Allocators'!$B$15:$W$15, 0),FALSE)*$G96)</f>
        <v>0</v>
      </c>
      <c r="AL96" s="2186">
        <f>IF(ISERROR(VLOOKUP(VLOOKUP($A96, 'E4 TB Allocation Details'!$A$18:$L$214, MATCH("Customer ID", 'E4 TB Allocation Details'!$A$18:$L$18, 0),FALSE), 'E2 Allocators'!$B$15:$W$358, MATCH('O5 Details by Class &amp; Accounts'!AL$18, 'E2 Allocators'!$B$15:$W$15, 0),FALSE)*$G96), 0, VLOOKUP(VLOOKUP($A96, 'E4 TB Allocation Details'!$A$18:$L$214, MATCH("Customer ID", 'E4 TB Allocation Details'!$A$18:$L$18, 0),FALSE), 'E2 Allocators'!$B$15:$W$358, MATCH('O5 Details by Class &amp; Accounts'!AL$18, 'E2 Allocators'!$B$15:$W$15, 0),FALSE)*$G96)</f>
        <v>0</v>
      </c>
      <c r="AM96" s="2186">
        <f>IF(ISERROR(VLOOKUP(VLOOKUP($A96, 'E4 TB Allocation Details'!$A$18:$L$214, MATCH("Customer ID", 'E4 TB Allocation Details'!$A$18:$L$18, 0),FALSE), 'E2 Allocators'!$B$15:$W$358, MATCH('O5 Details by Class &amp; Accounts'!AM$18, 'E2 Allocators'!$B$15:$W$15, 0),FALSE)*$G96), 0, VLOOKUP(VLOOKUP($A96, 'E4 TB Allocation Details'!$A$18:$L$214, MATCH("Customer ID", 'E4 TB Allocation Details'!$A$18:$L$18, 0),FALSE), 'E2 Allocators'!$B$15:$W$358, MATCH('O5 Details by Class &amp; Accounts'!AM$18, 'E2 Allocators'!$B$15:$W$15, 0),FALSE)*$G96)</f>
        <v>0</v>
      </c>
      <c r="AN96" s="2186">
        <f>IF(ISERROR(VLOOKUP(VLOOKUP($A96, 'E4 TB Allocation Details'!$A$18:$L$214, MATCH("Customer ID", 'E4 TB Allocation Details'!$A$18:$L$18, 0),FALSE), 'E2 Allocators'!$B$15:$W$358, MATCH('O5 Details by Class &amp; Accounts'!AN$18, 'E2 Allocators'!$B$15:$W$15, 0),FALSE)*$G96), 0, VLOOKUP(VLOOKUP($A96, 'E4 TB Allocation Details'!$A$18:$L$214, MATCH("Customer ID", 'E4 TB Allocation Details'!$A$18:$L$18, 0),FALSE), 'E2 Allocators'!$B$15:$W$358, MATCH('O5 Details by Class &amp; Accounts'!AN$18, 'E2 Allocators'!$B$15:$W$15, 0),FALSE)*$G96)</f>
        <v>0</v>
      </c>
      <c r="AO96" s="2186">
        <f>IF(ISERROR(VLOOKUP(VLOOKUP($A96, 'E4 TB Allocation Details'!$A$18:$L$214, MATCH("Customer ID", 'E4 TB Allocation Details'!$A$18:$L$18, 0),FALSE), 'E2 Allocators'!$B$15:$W$358, MATCH('O5 Details by Class &amp; Accounts'!AO$18, 'E2 Allocators'!$B$15:$W$15, 0),FALSE)*$G96), 0, VLOOKUP(VLOOKUP($A96, 'E4 TB Allocation Details'!$A$18:$L$214, MATCH("Customer ID", 'E4 TB Allocation Details'!$A$18:$L$18, 0),FALSE), 'E2 Allocators'!$B$15:$W$358, MATCH('O5 Details by Class &amp; Accounts'!AO$18, 'E2 Allocators'!$B$15:$W$15, 0),FALSE)*$G96)</f>
        <v>0</v>
      </c>
      <c r="AP96" s="2186">
        <f>IF(ISERROR(VLOOKUP(VLOOKUP($A96, 'E4 TB Allocation Details'!$A$18:$L$214, MATCH("Customer ID", 'E4 TB Allocation Details'!$A$18:$L$18, 0),FALSE), 'E2 Allocators'!$B$15:$W$358, MATCH('O5 Details by Class &amp; Accounts'!AP$18, 'E2 Allocators'!$B$15:$W$15, 0),FALSE)*$G96), 0, VLOOKUP(VLOOKUP($A96, 'E4 TB Allocation Details'!$A$18:$L$214, MATCH("Customer ID", 'E4 TB Allocation Details'!$A$18:$L$18, 0),FALSE), 'E2 Allocators'!$B$15:$W$358, MATCH('O5 Details by Class &amp; Accounts'!AP$18, 'E2 Allocators'!$B$15:$W$15, 0),FALSE)*$G96)</f>
        <v>0</v>
      </c>
      <c r="AQ96" s="2186">
        <f>IF(ISERROR(VLOOKUP(VLOOKUP($A96, 'E4 TB Allocation Details'!$A$18:$L$214, MATCH("Customer ID", 'E4 TB Allocation Details'!$A$18:$L$18, 0),FALSE), 'E2 Allocators'!$B$15:$W$358, MATCH('O5 Details by Class &amp; Accounts'!AQ$18, 'E2 Allocators'!$B$15:$W$15, 0),FALSE)*$G96), 0, VLOOKUP(VLOOKUP($A96, 'E4 TB Allocation Details'!$A$18:$L$214, MATCH("Customer ID", 'E4 TB Allocation Details'!$A$18:$L$18, 0),FALSE), 'E2 Allocators'!$B$15:$W$358, MATCH('O5 Details by Class &amp; Accounts'!AQ$18, 'E2 Allocators'!$B$15:$W$15, 0),FALSE)*$G96)</f>
        <v>0</v>
      </c>
      <c r="AR96" s="2186">
        <f>IF(ISERROR(VLOOKUP(VLOOKUP($A96, 'E4 TB Allocation Details'!$A$18:$L$214, MATCH("Customer ID", 'E4 TB Allocation Details'!$A$18:$L$18, 0),FALSE), 'E2 Allocators'!$B$15:$W$358, MATCH('O5 Details by Class &amp; Accounts'!AR$18, 'E2 Allocators'!$B$15:$W$15, 0),FALSE)*$G96), 0, VLOOKUP(VLOOKUP($A96, 'E4 TB Allocation Details'!$A$18:$L$214, MATCH("Customer ID", 'E4 TB Allocation Details'!$A$18:$L$18, 0),FALSE), 'E2 Allocators'!$B$15:$W$358, MATCH('O5 Details by Class &amp; Accounts'!AR$18, 'E2 Allocators'!$B$15:$W$15, 0),FALSE)*$G96)</f>
        <v>0</v>
      </c>
      <c r="AS96" s="2186">
        <f>IF(ISERROR(VLOOKUP(VLOOKUP($A96, 'E4 TB Allocation Details'!$A$18:$L$214, MATCH("Customer ID", 'E4 TB Allocation Details'!$A$18:$L$18, 0),FALSE), 'E2 Allocators'!$B$15:$W$358, MATCH('O5 Details by Class &amp; Accounts'!AS$18, 'E2 Allocators'!$B$15:$W$15, 0),FALSE)*$G96), 0, VLOOKUP(VLOOKUP($A96, 'E4 TB Allocation Details'!$A$18:$L$214, MATCH("Customer ID", 'E4 TB Allocation Details'!$A$18:$L$18, 0),FALSE), 'E2 Allocators'!$B$15:$W$358, MATCH('O5 Details by Class &amp; Accounts'!AS$18, 'E2 Allocators'!$B$15:$W$15, 0),FALSE)*$G96)</f>
        <v>0</v>
      </c>
      <c r="AT96" s="2186">
        <f>IF(ISERROR(VLOOKUP(VLOOKUP($A96, 'E4 TB Allocation Details'!$A$18:$L$214, MATCH("Customer ID", 'E4 TB Allocation Details'!$A$18:$L$18, 0),FALSE), 'E2 Allocators'!$B$15:$W$358, MATCH('O5 Details by Class &amp; Accounts'!AT$18, 'E2 Allocators'!$B$15:$W$15, 0),FALSE)*$G96), 0, VLOOKUP(VLOOKUP($A96, 'E4 TB Allocation Details'!$A$18:$L$214, MATCH("Customer ID", 'E4 TB Allocation Details'!$A$18:$L$18, 0),FALSE), 'E2 Allocators'!$B$15:$W$358, MATCH('O5 Details by Class &amp; Accounts'!AT$18, 'E2 Allocators'!$B$15:$W$15, 0),FALSE)*$G96)</f>
        <v>0</v>
      </c>
      <c r="AU96" s="2186">
        <f>IF(ISERROR(VLOOKUP(VLOOKUP($A96, 'E4 TB Allocation Details'!$A$18:$L$214, MATCH("Customer ID", 'E4 TB Allocation Details'!$A$18:$L$18, 0),FALSE), 'E2 Allocators'!$B$15:$W$358, MATCH('O5 Details by Class &amp; Accounts'!AU$18, 'E2 Allocators'!$B$15:$W$15, 0),FALSE)*$G96), 0, VLOOKUP(VLOOKUP($A96, 'E4 TB Allocation Details'!$A$18:$L$214, MATCH("Customer ID", 'E4 TB Allocation Details'!$A$18:$L$18, 0),FALSE), 'E2 Allocators'!$B$15:$W$358, MATCH('O5 Details by Class &amp; Accounts'!AU$18, 'E2 Allocators'!$B$15:$W$15, 0),FALSE)*$G96)</f>
        <v>0</v>
      </c>
      <c r="AV96" s="2186">
        <f>IF(ISERROR(VLOOKUP(VLOOKUP($A96, 'E4 TB Allocation Details'!$A$18:$L$214, MATCH("Customer ID", 'E4 TB Allocation Details'!$A$18:$L$18, 0),FALSE), 'E2 Allocators'!$B$15:$W$358, MATCH('O5 Details by Class &amp; Accounts'!AV$18, 'E2 Allocators'!$B$15:$W$15, 0),FALSE)*$G96), 0, VLOOKUP(VLOOKUP($A96, 'E4 TB Allocation Details'!$A$18:$L$214, MATCH("Customer ID", 'E4 TB Allocation Details'!$A$18:$L$18, 0),FALSE), 'E2 Allocators'!$B$15:$W$358, MATCH('O5 Details by Class &amp; Accounts'!AV$18, 'E2 Allocators'!$B$15:$W$15, 0),FALSE)*$G96)</f>
        <v>0</v>
      </c>
      <c r="AW96" s="2186">
        <f>IF(ISERROR(VLOOKUP(VLOOKUP($A96, 'E4 TB Allocation Details'!$A$18:$L$214, MATCH("Customer ID", 'E4 TB Allocation Details'!$A$18:$L$18, 0),FALSE), 'E2 Allocators'!$B$15:$W$358, MATCH('O5 Details by Class &amp; Accounts'!AW$18, 'E2 Allocators'!$B$15:$W$15, 0),FALSE)*$G96), 0, VLOOKUP(VLOOKUP($A96, 'E4 TB Allocation Details'!$A$18:$L$214, MATCH("Customer ID", 'E4 TB Allocation Details'!$A$18:$L$18, 0),FALSE), 'E2 Allocators'!$B$15:$W$358, MATCH('O5 Details by Class &amp; Accounts'!AW$18, 'E2 Allocators'!$B$15:$W$15, 0),FALSE)*$G96)</f>
        <v>0</v>
      </c>
      <c r="AX96" s="2186">
        <f>SUM(AD96:AW96)</f>
        <v>0</v>
      </c>
      <c r="AY96" s="2186">
        <f>IF(ISERROR(VLOOKUP(VLOOKUP($A96, 'E4 TB Allocation Details'!$A$18:$L$214, MATCH("Misc ID", 'E4 TB Allocation Details'!$A$18:$L$18, 0),FALSE), 'E2 Allocators'!$B$15:$W$358, MATCH('O5 Details by Class &amp; Accounts'!AY$18, 'E2 Allocators'!$B$15:$W$15, 0),FALSE)*$E96), 0, VLOOKUP(VLOOKUP($A96, 'E4 TB Allocation Details'!$A$18:$L$214, MATCH("Misc ID", 'E4 TB Allocation Details'!$A$18:$L$18, 0),FALSE), 'E2 Allocators'!$B$15:$W$358, MATCH('O5 Details by Class &amp; Accounts'!AY$18, 'E2 Allocators'!$B$15:$W$15, 0),FALSE)*$E96)</f>
        <v>0</v>
      </c>
      <c r="AZ96" s="2186">
        <f>IF(ISERROR(VLOOKUP(VLOOKUP($A96, 'E4 TB Allocation Details'!$A$18:$L$214, MATCH("Misc ID", 'E4 TB Allocation Details'!$A$18:$L$18, 0),FALSE), 'E2 Allocators'!$B$15:$W$358, MATCH('O5 Details by Class &amp; Accounts'!AZ$18, 'E2 Allocators'!$B$15:$W$15, 0),FALSE)*$E96), 0, VLOOKUP(VLOOKUP($A96, 'E4 TB Allocation Details'!$A$18:$L$214, MATCH("Misc ID", 'E4 TB Allocation Details'!$A$18:$L$18, 0),FALSE), 'E2 Allocators'!$B$15:$W$358, MATCH('O5 Details by Class &amp; Accounts'!AZ$18, 'E2 Allocators'!$B$15:$W$15, 0),FALSE)*$E96)</f>
        <v>0</v>
      </c>
      <c r="BA96" s="2186">
        <f>IF(ISERROR(VLOOKUP(VLOOKUP($A96, 'E4 TB Allocation Details'!$A$18:$L$214, MATCH("Misc ID", 'E4 TB Allocation Details'!$A$18:$L$18, 0),FALSE), 'E2 Allocators'!$B$15:$W$358, MATCH('O5 Details by Class &amp; Accounts'!BA$18, 'E2 Allocators'!$B$15:$W$15, 0),FALSE)*$E96), 0, VLOOKUP(VLOOKUP($A96, 'E4 TB Allocation Details'!$A$18:$L$214, MATCH("Misc ID", 'E4 TB Allocation Details'!$A$18:$L$18, 0),FALSE), 'E2 Allocators'!$B$15:$W$358, MATCH('O5 Details by Class &amp; Accounts'!BA$18, 'E2 Allocators'!$B$15:$W$15, 0),FALSE)*$E96)</f>
        <v>0</v>
      </c>
      <c r="BB96" s="2186">
        <f>IF(ISERROR(VLOOKUP(VLOOKUP($A96, 'E4 TB Allocation Details'!$A$18:$L$214, MATCH("Misc ID", 'E4 TB Allocation Details'!$A$18:$L$18, 0),FALSE), 'E2 Allocators'!$B$15:$W$358, MATCH('O5 Details by Class &amp; Accounts'!BB$18, 'E2 Allocators'!$B$15:$W$15, 0),FALSE)*$E96), 0, VLOOKUP(VLOOKUP($A96, 'E4 TB Allocation Details'!$A$18:$L$214, MATCH("Misc ID", 'E4 TB Allocation Details'!$A$18:$L$18, 0),FALSE), 'E2 Allocators'!$B$15:$W$358, MATCH('O5 Details by Class &amp; Accounts'!BB$18, 'E2 Allocators'!$B$15:$W$15, 0),FALSE)*$E96)</f>
        <v>0</v>
      </c>
      <c r="BC96" s="2186">
        <f>IF(ISERROR(VLOOKUP(VLOOKUP($A96, 'E4 TB Allocation Details'!$A$18:$L$214, MATCH("Misc ID", 'E4 TB Allocation Details'!$A$18:$L$18, 0),FALSE), 'E2 Allocators'!$B$15:$W$358, MATCH('O5 Details by Class &amp; Accounts'!BC$18, 'E2 Allocators'!$B$15:$W$15, 0),FALSE)*$E96), 0, VLOOKUP(VLOOKUP($A96, 'E4 TB Allocation Details'!$A$18:$L$214, MATCH("Misc ID", 'E4 TB Allocation Details'!$A$18:$L$18, 0),FALSE), 'E2 Allocators'!$B$15:$W$358, MATCH('O5 Details by Class &amp; Accounts'!BC$18, 'E2 Allocators'!$B$15:$W$15, 0),FALSE)*$E96)</f>
        <v>0</v>
      </c>
      <c r="BD96" s="2186">
        <f>IF(ISERROR(VLOOKUP(VLOOKUP($A96, 'E4 TB Allocation Details'!$A$18:$L$214, MATCH("Misc ID", 'E4 TB Allocation Details'!$A$18:$L$18, 0),FALSE), 'E2 Allocators'!$B$15:$W$358, MATCH('O5 Details by Class &amp; Accounts'!BD$18, 'E2 Allocators'!$B$15:$W$15, 0),FALSE)*$E96), 0, VLOOKUP(VLOOKUP($A96, 'E4 TB Allocation Details'!$A$18:$L$214, MATCH("Misc ID", 'E4 TB Allocation Details'!$A$18:$L$18, 0),FALSE), 'E2 Allocators'!$B$15:$W$358, MATCH('O5 Details by Class &amp; Accounts'!BD$18, 'E2 Allocators'!$B$15:$W$15, 0),FALSE)*$E96)</f>
        <v>0</v>
      </c>
      <c r="BE96" s="2186">
        <f>IF(ISERROR(VLOOKUP(VLOOKUP($A96, 'E4 TB Allocation Details'!$A$18:$L$214, MATCH("Misc ID", 'E4 TB Allocation Details'!$A$18:$L$18, 0),FALSE), 'E2 Allocators'!$B$15:$W$358, MATCH('O5 Details by Class &amp; Accounts'!BE$18, 'E2 Allocators'!$B$15:$W$15, 0),FALSE)*$E96), 0, VLOOKUP(VLOOKUP($A96, 'E4 TB Allocation Details'!$A$18:$L$214, MATCH("Misc ID", 'E4 TB Allocation Details'!$A$18:$L$18, 0),FALSE), 'E2 Allocators'!$B$15:$W$358, MATCH('O5 Details by Class &amp; Accounts'!BE$18, 'E2 Allocators'!$B$15:$W$15, 0),FALSE)*$E96)</f>
        <v>0</v>
      </c>
      <c r="BF96" s="2186">
        <f>IF(ISERROR(VLOOKUP(VLOOKUP($A96, 'E4 TB Allocation Details'!$A$18:$L$214, MATCH("Misc ID", 'E4 TB Allocation Details'!$A$18:$L$18, 0),FALSE), 'E2 Allocators'!$B$15:$W$358, MATCH('O5 Details by Class &amp; Accounts'!BF$18, 'E2 Allocators'!$B$15:$W$15, 0),FALSE)*$E96), 0, VLOOKUP(VLOOKUP($A96, 'E4 TB Allocation Details'!$A$18:$L$214, MATCH("Misc ID", 'E4 TB Allocation Details'!$A$18:$L$18, 0),FALSE), 'E2 Allocators'!$B$15:$W$358, MATCH('O5 Details by Class &amp; Accounts'!BF$18, 'E2 Allocators'!$B$15:$W$15, 0),FALSE)*$E96)</f>
        <v>0</v>
      </c>
      <c r="BG96" s="2186">
        <f>IF(ISERROR(VLOOKUP(VLOOKUP($A96, 'E4 TB Allocation Details'!$A$18:$L$214, MATCH("Misc ID", 'E4 TB Allocation Details'!$A$18:$L$18, 0),FALSE), 'E2 Allocators'!$B$15:$W$358, MATCH('O5 Details by Class &amp; Accounts'!BG$18, 'E2 Allocators'!$B$15:$W$15, 0),FALSE)*$E96), 0, VLOOKUP(VLOOKUP($A96, 'E4 TB Allocation Details'!$A$18:$L$214, MATCH("Misc ID", 'E4 TB Allocation Details'!$A$18:$L$18, 0),FALSE), 'E2 Allocators'!$B$15:$W$358, MATCH('O5 Details by Class &amp; Accounts'!BG$18, 'E2 Allocators'!$B$15:$W$15, 0),FALSE)*$E96)</f>
        <v>0</v>
      </c>
      <c r="BH96" s="2186">
        <f>IF(ISERROR(VLOOKUP(VLOOKUP($A96, 'E4 TB Allocation Details'!$A$18:$L$214, MATCH("Misc ID", 'E4 TB Allocation Details'!$A$18:$L$18, 0),FALSE), 'E2 Allocators'!$B$15:$W$358, MATCH('O5 Details by Class &amp; Accounts'!BH$18, 'E2 Allocators'!$B$15:$W$15, 0),FALSE)*$E96), 0, VLOOKUP(VLOOKUP($A96, 'E4 TB Allocation Details'!$A$18:$L$214, MATCH("Misc ID", 'E4 TB Allocation Details'!$A$18:$L$18, 0),FALSE), 'E2 Allocators'!$B$15:$W$358, MATCH('O5 Details by Class &amp; Accounts'!BH$18, 'E2 Allocators'!$B$15:$W$15, 0),FALSE)*$E96)</f>
        <v>0</v>
      </c>
      <c r="BI96" s="2186">
        <f>IF(ISERROR(VLOOKUP(VLOOKUP($A96, 'E4 TB Allocation Details'!$A$18:$L$214, MATCH("Misc ID", 'E4 TB Allocation Details'!$A$18:$L$18, 0),FALSE), 'E2 Allocators'!$B$15:$W$358, MATCH('O5 Details by Class &amp; Accounts'!BI$18, 'E2 Allocators'!$B$15:$W$15, 0),FALSE)*$E96), 0, VLOOKUP(VLOOKUP($A96, 'E4 TB Allocation Details'!$A$18:$L$214, MATCH("Misc ID", 'E4 TB Allocation Details'!$A$18:$L$18, 0),FALSE), 'E2 Allocators'!$B$15:$W$358, MATCH('O5 Details by Class &amp; Accounts'!BI$18, 'E2 Allocators'!$B$15:$W$15, 0),FALSE)*$E96)</f>
        <v>0</v>
      </c>
      <c r="BJ96" s="2186">
        <f>IF(ISERROR(VLOOKUP(VLOOKUP($A96, 'E4 TB Allocation Details'!$A$18:$L$214, MATCH("Misc ID", 'E4 TB Allocation Details'!$A$18:$L$18, 0),FALSE), 'E2 Allocators'!$B$15:$W$358, MATCH('O5 Details by Class &amp; Accounts'!BJ$18, 'E2 Allocators'!$B$15:$W$15, 0),FALSE)*$E96), 0, VLOOKUP(VLOOKUP($A96, 'E4 TB Allocation Details'!$A$18:$L$214, MATCH("Misc ID", 'E4 TB Allocation Details'!$A$18:$L$18, 0),FALSE), 'E2 Allocators'!$B$15:$W$358, MATCH('O5 Details by Class &amp; Accounts'!BJ$18, 'E2 Allocators'!$B$15:$W$15, 0),FALSE)*$E96)</f>
        <v>0</v>
      </c>
      <c r="BK96" s="2186">
        <f>IF(ISERROR(VLOOKUP(VLOOKUP($A96, 'E4 TB Allocation Details'!$A$18:$L$214, MATCH("Misc ID", 'E4 TB Allocation Details'!$A$18:$L$18, 0),FALSE), 'E2 Allocators'!$B$15:$W$358, MATCH('O5 Details by Class &amp; Accounts'!BK$18, 'E2 Allocators'!$B$15:$W$15, 0),FALSE)*$E96), 0, VLOOKUP(VLOOKUP($A96, 'E4 TB Allocation Details'!$A$18:$L$214, MATCH("Misc ID", 'E4 TB Allocation Details'!$A$18:$L$18, 0),FALSE), 'E2 Allocators'!$B$15:$W$358, MATCH('O5 Details by Class &amp; Accounts'!BK$18, 'E2 Allocators'!$B$15:$W$15, 0),FALSE)*$E96)</f>
        <v>0</v>
      </c>
      <c r="BL96" s="2186">
        <f>IF(ISERROR(VLOOKUP(VLOOKUP($A96, 'E4 TB Allocation Details'!$A$18:$L$214, MATCH("Misc ID", 'E4 TB Allocation Details'!$A$18:$L$18, 0),FALSE), 'E2 Allocators'!$B$15:$W$358, MATCH('O5 Details by Class &amp; Accounts'!BL$18, 'E2 Allocators'!$B$15:$W$15, 0),FALSE)*$E96), 0, VLOOKUP(VLOOKUP($A96, 'E4 TB Allocation Details'!$A$18:$L$214, MATCH("Misc ID", 'E4 TB Allocation Details'!$A$18:$L$18, 0),FALSE), 'E2 Allocators'!$B$15:$W$358, MATCH('O5 Details by Class &amp; Accounts'!BL$18, 'E2 Allocators'!$B$15:$W$15, 0),FALSE)*$E96)</f>
        <v>0</v>
      </c>
      <c r="BM96" s="2186">
        <f>IF(ISERROR(VLOOKUP(VLOOKUP($A96, 'E4 TB Allocation Details'!$A$18:$L$214, MATCH("Misc ID", 'E4 TB Allocation Details'!$A$18:$L$18, 0),FALSE), 'E2 Allocators'!$B$15:$W$358, MATCH('O5 Details by Class &amp; Accounts'!BM$18, 'E2 Allocators'!$B$15:$W$15, 0),FALSE)*$E96), 0, VLOOKUP(VLOOKUP($A96, 'E4 TB Allocation Details'!$A$18:$L$214, MATCH("Misc ID", 'E4 TB Allocation Details'!$A$18:$L$18, 0),FALSE), 'E2 Allocators'!$B$15:$W$358, MATCH('O5 Details by Class &amp; Accounts'!BM$18, 'E2 Allocators'!$B$15:$W$15, 0),FALSE)*$E96)</f>
        <v>0</v>
      </c>
      <c r="BN96" s="2186">
        <f>IF(ISERROR(VLOOKUP(VLOOKUP($A96, 'E4 TB Allocation Details'!$A$18:$L$214, MATCH("Misc ID", 'E4 TB Allocation Details'!$A$18:$L$18, 0),FALSE), 'E2 Allocators'!$B$15:$W$358, MATCH('O5 Details by Class &amp; Accounts'!BN$18, 'E2 Allocators'!$B$15:$W$15, 0),FALSE)*$E96), 0, VLOOKUP(VLOOKUP($A96, 'E4 TB Allocation Details'!$A$18:$L$214, MATCH("Misc ID", 'E4 TB Allocation Details'!$A$18:$L$18, 0),FALSE), 'E2 Allocators'!$B$15:$W$358, MATCH('O5 Details by Class &amp; Accounts'!BN$18, 'E2 Allocators'!$B$15:$W$15, 0),FALSE)*$E96)</f>
        <v>0</v>
      </c>
      <c r="BO96" s="2186">
        <f>IF(ISERROR(VLOOKUP(VLOOKUP($A96, 'E4 TB Allocation Details'!$A$18:$L$214, MATCH("Misc ID", 'E4 TB Allocation Details'!$A$18:$L$18, 0),FALSE), 'E2 Allocators'!$B$15:$W$358, MATCH('O5 Details by Class &amp; Accounts'!BO$18, 'E2 Allocators'!$B$15:$W$15, 0),FALSE)*$E96), 0, VLOOKUP(VLOOKUP($A96, 'E4 TB Allocation Details'!$A$18:$L$214, MATCH("Misc ID", 'E4 TB Allocation Details'!$A$18:$L$18, 0),FALSE), 'E2 Allocators'!$B$15:$W$358, MATCH('O5 Details by Class &amp; Accounts'!BO$18, 'E2 Allocators'!$B$15:$W$15, 0),FALSE)*$E96)</f>
        <v>0</v>
      </c>
      <c r="BP96" s="2186">
        <f>IF(ISERROR(VLOOKUP(VLOOKUP($A96, 'E4 TB Allocation Details'!$A$18:$L$214, MATCH("Misc ID", 'E4 TB Allocation Details'!$A$18:$L$18, 0),FALSE), 'E2 Allocators'!$B$15:$W$358, MATCH('O5 Details by Class &amp; Accounts'!BP$18, 'E2 Allocators'!$B$15:$W$15, 0),FALSE)*$E96), 0, VLOOKUP(VLOOKUP($A96, 'E4 TB Allocation Details'!$A$18:$L$214, MATCH("Misc ID", 'E4 TB Allocation Details'!$A$18:$L$18, 0),FALSE), 'E2 Allocators'!$B$15:$W$358, MATCH('O5 Details by Class &amp; Accounts'!BP$18, 'E2 Allocators'!$B$15:$W$15, 0),FALSE)*$E96)</f>
        <v>0</v>
      </c>
      <c r="BQ96" s="2186">
        <f>IF(ISERROR(VLOOKUP(VLOOKUP($A96, 'E4 TB Allocation Details'!$A$18:$L$214, MATCH("Misc ID", 'E4 TB Allocation Details'!$A$18:$L$18, 0),FALSE), 'E2 Allocators'!$B$15:$W$358, MATCH('O5 Details by Class &amp; Accounts'!BQ$18, 'E2 Allocators'!$B$15:$W$15, 0),FALSE)*$E96), 0, VLOOKUP(VLOOKUP($A96, 'E4 TB Allocation Details'!$A$18:$L$214, MATCH("Misc ID", 'E4 TB Allocation Details'!$A$18:$L$18, 0),FALSE), 'E2 Allocators'!$B$15:$W$358, MATCH('O5 Details by Class &amp; Accounts'!BQ$18, 'E2 Allocators'!$B$15:$W$15, 0),FALSE)*$E96)</f>
        <v>0</v>
      </c>
      <c r="BR96" s="2186">
        <f>IF(ISERROR(VLOOKUP(VLOOKUP($A96, 'E4 TB Allocation Details'!$A$18:$L$214, MATCH("Misc ID", 'E4 TB Allocation Details'!$A$18:$L$18, 0),FALSE), 'E2 Allocators'!$B$15:$W$358, MATCH('O5 Details by Class &amp; Accounts'!BR$18, 'E2 Allocators'!$B$15:$W$15, 0),FALSE)*$E96), 0, VLOOKUP(VLOOKUP($A96, 'E4 TB Allocation Details'!$A$18:$L$214, MATCH("Misc ID", 'E4 TB Allocation Details'!$A$18:$L$18, 0),FALSE), 'E2 Allocators'!$B$15:$W$358, MATCH('O5 Details by Class &amp; Accounts'!BR$18, 'E2 Allocators'!$B$15:$W$15, 0),FALSE)*$E96)</f>
        <v>0</v>
      </c>
      <c r="BS96" s="2186">
        <f>SUM(AY96:BR96)</f>
        <v>0</v>
      </c>
      <c r="BT96" s="2186">
        <f>IF(ISERROR(VLOOKUP(VLOOKUP($A96, 'E4 TB Allocation Details'!$A$18:$L$214, MATCH("A &amp; G ID", 'E4 TB Allocation Details'!$A$18:$L$18, 0),FALSE), 'E2 Allocators'!$B$15:$W$358, MATCH('O5 Details by Class &amp; Accounts'!BT$18, 'E2 Allocators'!$B$15:$W$15, 0),FALSE)*$E96), 0, VLOOKUP(VLOOKUP($A96, 'E4 TB Allocation Details'!$A$18:$L$214, MATCH("A &amp; G ID", 'E4 TB Allocation Details'!$A$18:$L$18, 0),FALSE), 'E2 Allocators'!$B$15:$W$358, MATCH('O5 Details by Class &amp; Accounts'!BT$18, 'E2 Allocators'!$B$15:$W$15, 0),FALSE)*$E96)</f>
        <v>0</v>
      </c>
      <c r="BU96" s="2186">
        <f>IF(ISERROR(VLOOKUP(VLOOKUP($A96, 'E4 TB Allocation Details'!$A$18:$L$214, MATCH("A &amp; G ID", 'E4 TB Allocation Details'!$A$18:$L$18, 0),FALSE), 'E2 Allocators'!$B$15:$W$358, MATCH('O5 Details by Class &amp; Accounts'!BU$18, 'E2 Allocators'!$B$15:$W$15, 0),FALSE)*$E96), 0, VLOOKUP(VLOOKUP($A96, 'E4 TB Allocation Details'!$A$18:$L$214, MATCH("A &amp; G ID", 'E4 TB Allocation Details'!$A$18:$L$18, 0),FALSE), 'E2 Allocators'!$B$15:$W$358, MATCH('O5 Details by Class &amp; Accounts'!BU$18, 'E2 Allocators'!$B$15:$W$15, 0),FALSE)*$E96)</f>
        <v>0</v>
      </c>
      <c r="BV96" s="2186">
        <f>IF(ISERROR(VLOOKUP(VLOOKUP($A96, 'E4 TB Allocation Details'!$A$18:$L$214, MATCH("A &amp; G ID", 'E4 TB Allocation Details'!$A$18:$L$18, 0),FALSE), 'E2 Allocators'!$B$15:$W$358, MATCH('O5 Details by Class &amp; Accounts'!BV$18, 'E2 Allocators'!$B$15:$W$15, 0),FALSE)*$E96), 0, VLOOKUP(VLOOKUP($A96, 'E4 TB Allocation Details'!$A$18:$L$214, MATCH("A &amp; G ID", 'E4 TB Allocation Details'!$A$18:$L$18, 0),FALSE), 'E2 Allocators'!$B$15:$W$358, MATCH('O5 Details by Class &amp; Accounts'!BV$18, 'E2 Allocators'!$B$15:$W$15, 0),FALSE)*$E96)</f>
        <v>0</v>
      </c>
      <c r="BW96" s="2186">
        <f>IF(ISERROR(VLOOKUP(VLOOKUP($A96, 'E4 TB Allocation Details'!$A$18:$L$214, MATCH("A &amp; G ID", 'E4 TB Allocation Details'!$A$18:$L$18, 0),FALSE), 'E2 Allocators'!$B$15:$W$358, MATCH('O5 Details by Class &amp; Accounts'!BW$18, 'E2 Allocators'!$B$15:$W$15, 0),FALSE)*$E96), 0, VLOOKUP(VLOOKUP($A96, 'E4 TB Allocation Details'!$A$18:$L$214, MATCH("A &amp; G ID", 'E4 TB Allocation Details'!$A$18:$L$18, 0),FALSE), 'E2 Allocators'!$B$15:$W$358, MATCH('O5 Details by Class &amp; Accounts'!BW$18, 'E2 Allocators'!$B$15:$W$15, 0),FALSE)*$E96)</f>
        <v>0</v>
      </c>
      <c r="BX96" s="2186">
        <f>IF(ISERROR(VLOOKUP(VLOOKUP($A96, 'E4 TB Allocation Details'!$A$18:$L$214, MATCH("A &amp; G ID", 'E4 TB Allocation Details'!$A$18:$L$18, 0),FALSE), 'E2 Allocators'!$B$15:$W$358, MATCH('O5 Details by Class &amp; Accounts'!BX$18, 'E2 Allocators'!$B$15:$W$15, 0),FALSE)*$E96), 0, VLOOKUP(VLOOKUP($A96, 'E4 TB Allocation Details'!$A$18:$L$214, MATCH("A &amp; G ID", 'E4 TB Allocation Details'!$A$18:$L$18, 0),FALSE), 'E2 Allocators'!$B$15:$W$358, MATCH('O5 Details by Class &amp; Accounts'!BX$18, 'E2 Allocators'!$B$15:$W$15, 0),FALSE)*$E96)</f>
        <v>0</v>
      </c>
      <c r="BY96" s="2186">
        <f>IF(ISERROR(VLOOKUP(VLOOKUP($A96, 'E4 TB Allocation Details'!$A$18:$L$214, MATCH("A &amp; G ID", 'E4 TB Allocation Details'!$A$18:$L$18, 0),FALSE), 'E2 Allocators'!$B$15:$W$358, MATCH('O5 Details by Class &amp; Accounts'!BY$18, 'E2 Allocators'!$B$15:$W$15, 0),FALSE)*$E96), 0, VLOOKUP(VLOOKUP($A96, 'E4 TB Allocation Details'!$A$18:$L$214, MATCH("A &amp; G ID", 'E4 TB Allocation Details'!$A$18:$L$18, 0),FALSE), 'E2 Allocators'!$B$15:$W$358, MATCH('O5 Details by Class &amp; Accounts'!BY$18, 'E2 Allocators'!$B$15:$W$15, 0),FALSE)*$E96)</f>
        <v>0</v>
      </c>
      <c r="BZ96" s="2186">
        <f>IF(ISERROR(VLOOKUP(VLOOKUP($A96, 'E4 TB Allocation Details'!$A$18:$L$214, MATCH("A &amp; G ID", 'E4 TB Allocation Details'!$A$18:$L$18, 0),FALSE), 'E2 Allocators'!$B$15:$W$358, MATCH('O5 Details by Class &amp; Accounts'!BZ$18, 'E2 Allocators'!$B$15:$W$15, 0),FALSE)*$E96), 0, VLOOKUP(VLOOKUP($A96, 'E4 TB Allocation Details'!$A$18:$L$214, MATCH("A &amp; G ID", 'E4 TB Allocation Details'!$A$18:$L$18, 0),FALSE), 'E2 Allocators'!$B$15:$W$358, MATCH('O5 Details by Class &amp; Accounts'!BZ$18, 'E2 Allocators'!$B$15:$W$15, 0),FALSE)*$E96)</f>
        <v>0</v>
      </c>
      <c r="CA96" s="2186">
        <f>IF(ISERROR(VLOOKUP(VLOOKUP($A96, 'E4 TB Allocation Details'!$A$18:$L$214, MATCH("A &amp; G ID", 'E4 TB Allocation Details'!$A$18:$L$18, 0),FALSE), 'E2 Allocators'!$B$15:$W$358, MATCH('O5 Details by Class &amp; Accounts'!CA$18, 'E2 Allocators'!$B$15:$W$15, 0),FALSE)*$E96), 0, VLOOKUP(VLOOKUP($A96, 'E4 TB Allocation Details'!$A$18:$L$214, MATCH("A &amp; G ID", 'E4 TB Allocation Details'!$A$18:$L$18, 0),FALSE), 'E2 Allocators'!$B$15:$W$358, MATCH('O5 Details by Class &amp; Accounts'!CA$18, 'E2 Allocators'!$B$15:$W$15, 0),FALSE)*$E96)</f>
        <v>0</v>
      </c>
      <c r="CB96" s="2186">
        <f>IF(ISERROR(VLOOKUP(VLOOKUP($A96, 'E4 TB Allocation Details'!$A$18:$L$214, MATCH("A &amp; G ID", 'E4 TB Allocation Details'!$A$18:$L$18, 0),FALSE), 'E2 Allocators'!$B$15:$W$358, MATCH('O5 Details by Class &amp; Accounts'!CB$18, 'E2 Allocators'!$B$15:$W$15, 0),FALSE)*$E96), 0, VLOOKUP(VLOOKUP($A96, 'E4 TB Allocation Details'!$A$18:$L$214, MATCH("A &amp; G ID", 'E4 TB Allocation Details'!$A$18:$L$18, 0),FALSE), 'E2 Allocators'!$B$15:$W$358, MATCH('O5 Details by Class &amp; Accounts'!CB$18, 'E2 Allocators'!$B$15:$W$15, 0),FALSE)*$E96)</f>
        <v>0</v>
      </c>
      <c r="CC96" s="2186">
        <f>IF(ISERROR(VLOOKUP(VLOOKUP($A96, 'E4 TB Allocation Details'!$A$18:$L$214, MATCH("A &amp; G ID", 'E4 TB Allocation Details'!$A$18:$L$18, 0),FALSE), 'E2 Allocators'!$B$15:$W$358, MATCH('O5 Details by Class &amp; Accounts'!CC$18, 'E2 Allocators'!$B$15:$W$15, 0),FALSE)*$E96), 0, VLOOKUP(VLOOKUP($A96, 'E4 TB Allocation Details'!$A$18:$L$214, MATCH("A &amp; G ID", 'E4 TB Allocation Details'!$A$18:$L$18, 0),FALSE), 'E2 Allocators'!$B$15:$W$358, MATCH('O5 Details by Class &amp; Accounts'!CC$18, 'E2 Allocators'!$B$15:$W$15, 0),FALSE)*$E96)</f>
        <v>0</v>
      </c>
      <c r="CD96" s="2186">
        <f>IF(ISERROR(VLOOKUP(VLOOKUP($A96, 'E4 TB Allocation Details'!$A$18:$L$214, MATCH("A &amp; G ID", 'E4 TB Allocation Details'!$A$18:$L$18, 0),FALSE), 'E2 Allocators'!$B$15:$W$358, MATCH('O5 Details by Class &amp; Accounts'!CD$18, 'E2 Allocators'!$B$15:$W$15, 0),FALSE)*$E96), 0, VLOOKUP(VLOOKUP($A96, 'E4 TB Allocation Details'!$A$18:$L$214, MATCH("A &amp; G ID", 'E4 TB Allocation Details'!$A$18:$L$18, 0),FALSE), 'E2 Allocators'!$B$15:$W$358, MATCH('O5 Details by Class &amp; Accounts'!CD$18, 'E2 Allocators'!$B$15:$W$15, 0),FALSE)*$E96)</f>
        <v>0</v>
      </c>
      <c r="CE96" s="2186">
        <f>IF(ISERROR(VLOOKUP(VLOOKUP($A96, 'E4 TB Allocation Details'!$A$18:$L$214, MATCH("A &amp; G ID", 'E4 TB Allocation Details'!$A$18:$L$18, 0),FALSE), 'E2 Allocators'!$B$15:$W$358, MATCH('O5 Details by Class &amp; Accounts'!CE$18, 'E2 Allocators'!$B$15:$W$15, 0),FALSE)*$E96), 0, VLOOKUP(VLOOKUP($A96, 'E4 TB Allocation Details'!$A$18:$L$214, MATCH("A &amp; G ID", 'E4 TB Allocation Details'!$A$18:$L$18, 0),FALSE), 'E2 Allocators'!$B$15:$W$358, MATCH('O5 Details by Class &amp; Accounts'!CE$18, 'E2 Allocators'!$B$15:$W$15, 0),FALSE)*$E96)</f>
        <v>0</v>
      </c>
      <c r="CF96" s="2186">
        <f>IF(ISERROR(VLOOKUP(VLOOKUP($A96, 'E4 TB Allocation Details'!$A$18:$L$214, MATCH("A &amp; G ID", 'E4 TB Allocation Details'!$A$18:$L$18, 0),FALSE), 'E2 Allocators'!$B$15:$W$358, MATCH('O5 Details by Class &amp; Accounts'!CF$18, 'E2 Allocators'!$B$15:$W$15, 0),FALSE)*$E96), 0, VLOOKUP(VLOOKUP($A96, 'E4 TB Allocation Details'!$A$18:$L$214, MATCH("A &amp; G ID", 'E4 TB Allocation Details'!$A$18:$L$18, 0),FALSE), 'E2 Allocators'!$B$15:$W$358, MATCH('O5 Details by Class &amp; Accounts'!CF$18, 'E2 Allocators'!$B$15:$W$15, 0),FALSE)*$E96)</f>
        <v>0</v>
      </c>
      <c r="CG96" s="2186">
        <f>IF(ISERROR(VLOOKUP(VLOOKUP($A96, 'E4 TB Allocation Details'!$A$18:$L$214, MATCH("A &amp; G ID", 'E4 TB Allocation Details'!$A$18:$L$18, 0),FALSE), 'E2 Allocators'!$B$15:$W$358, MATCH('O5 Details by Class &amp; Accounts'!CG$18, 'E2 Allocators'!$B$15:$W$15, 0),FALSE)*$E96), 0, VLOOKUP(VLOOKUP($A96, 'E4 TB Allocation Details'!$A$18:$L$214, MATCH("A &amp; G ID", 'E4 TB Allocation Details'!$A$18:$L$18, 0),FALSE), 'E2 Allocators'!$B$15:$W$358, MATCH('O5 Details by Class &amp; Accounts'!CG$18, 'E2 Allocators'!$B$15:$W$15, 0),FALSE)*$E96)</f>
        <v>0</v>
      </c>
      <c r="CH96" s="2186">
        <f>IF(ISERROR(VLOOKUP(VLOOKUP($A96, 'E4 TB Allocation Details'!$A$18:$L$214, MATCH("A &amp; G ID", 'E4 TB Allocation Details'!$A$18:$L$18, 0),FALSE), 'E2 Allocators'!$B$15:$W$358, MATCH('O5 Details by Class &amp; Accounts'!CH$18, 'E2 Allocators'!$B$15:$W$15, 0),FALSE)*$E96), 0, VLOOKUP(VLOOKUP($A96, 'E4 TB Allocation Details'!$A$18:$L$214, MATCH("A &amp; G ID", 'E4 TB Allocation Details'!$A$18:$L$18, 0),FALSE), 'E2 Allocators'!$B$15:$W$358, MATCH('O5 Details by Class &amp; Accounts'!CH$18, 'E2 Allocators'!$B$15:$W$15, 0),FALSE)*$E96)</f>
        <v>0</v>
      </c>
      <c r="CI96" s="2186">
        <f>IF(ISERROR(VLOOKUP(VLOOKUP($A96, 'E4 TB Allocation Details'!$A$18:$L$214, MATCH("A &amp; G ID", 'E4 TB Allocation Details'!$A$18:$L$18, 0),FALSE), 'E2 Allocators'!$B$15:$W$358, MATCH('O5 Details by Class &amp; Accounts'!CI$18, 'E2 Allocators'!$B$15:$W$15, 0),FALSE)*$E96), 0, VLOOKUP(VLOOKUP($A96, 'E4 TB Allocation Details'!$A$18:$L$214, MATCH("A &amp; G ID", 'E4 TB Allocation Details'!$A$18:$L$18, 0),FALSE), 'E2 Allocators'!$B$15:$W$358, MATCH('O5 Details by Class &amp; Accounts'!CI$18, 'E2 Allocators'!$B$15:$W$15, 0),FALSE)*$E96)</f>
        <v>0</v>
      </c>
      <c r="CJ96" s="2186">
        <f>IF(ISERROR(VLOOKUP(VLOOKUP($A96, 'E4 TB Allocation Details'!$A$18:$L$214, MATCH("A &amp; G ID", 'E4 TB Allocation Details'!$A$18:$L$18, 0),FALSE), 'E2 Allocators'!$B$15:$W$358, MATCH('O5 Details by Class &amp; Accounts'!CJ$18, 'E2 Allocators'!$B$15:$W$15, 0),FALSE)*$E96), 0, VLOOKUP(VLOOKUP($A96, 'E4 TB Allocation Details'!$A$18:$L$214, MATCH("A &amp; G ID", 'E4 TB Allocation Details'!$A$18:$L$18, 0),FALSE), 'E2 Allocators'!$B$15:$W$358, MATCH('O5 Details by Class &amp; Accounts'!CJ$18, 'E2 Allocators'!$B$15:$W$15, 0),FALSE)*$E96)</f>
        <v>0</v>
      </c>
      <c r="CK96" s="2186">
        <f>IF(ISERROR(VLOOKUP(VLOOKUP($A96, 'E4 TB Allocation Details'!$A$18:$L$214, MATCH("A &amp; G ID", 'E4 TB Allocation Details'!$A$18:$L$18, 0),FALSE), 'E2 Allocators'!$B$15:$W$358, MATCH('O5 Details by Class &amp; Accounts'!CK$18, 'E2 Allocators'!$B$15:$W$15, 0),FALSE)*$E96), 0, VLOOKUP(VLOOKUP($A96, 'E4 TB Allocation Details'!$A$18:$L$214, MATCH("A &amp; G ID", 'E4 TB Allocation Details'!$A$18:$L$18, 0),FALSE), 'E2 Allocators'!$B$15:$W$358, MATCH('O5 Details by Class &amp; Accounts'!CK$18, 'E2 Allocators'!$B$15:$W$15, 0),FALSE)*$E96)</f>
        <v>0</v>
      </c>
      <c r="CL96" s="2186">
        <f>IF(ISERROR(VLOOKUP(VLOOKUP($A96, 'E4 TB Allocation Details'!$A$18:$L$214, MATCH("A &amp; G ID", 'E4 TB Allocation Details'!$A$18:$L$18, 0),FALSE), 'E2 Allocators'!$B$15:$W$358, MATCH('O5 Details by Class &amp; Accounts'!CL$18, 'E2 Allocators'!$B$15:$W$15, 0),FALSE)*$E96), 0, VLOOKUP(VLOOKUP($A96, 'E4 TB Allocation Details'!$A$18:$L$214, MATCH("A &amp; G ID", 'E4 TB Allocation Details'!$A$18:$L$18, 0),FALSE), 'E2 Allocators'!$B$15:$W$358, MATCH('O5 Details by Class &amp; Accounts'!CL$18, 'E2 Allocators'!$B$15:$W$15, 0),FALSE)*$E96)</f>
        <v>0</v>
      </c>
      <c r="CM96" s="2186">
        <f>IF(ISERROR(VLOOKUP(VLOOKUP($A96, 'E4 TB Allocation Details'!$A$18:$L$214, MATCH("A &amp; G ID", 'E4 TB Allocation Details'!$A$18:$L$18, 0),FALSE), 'E2 Allocators'!$B$15:$W$358, MATCH('O5 Details by Class &amp; Accounts'!CM$18, 'E2 Allocators'!$B$15:$W$15, 0),FALSE)*$E96), 0, VLOOKUP(VLOOKUP($A96, 'E4 TB Allocation Details'!$A$18:$L$214, MATCH("A &amp; G ID", 'E4 TB Allocation Details'!$A$18:$L$18, 0),FALSE), 'E2 Allocators'!$B$15:$W$358, MATCH('O5 Details by Class &amp; Accounts'!CM$18, 'E2 Allocators'!$B$15:$W$15, 0),FALSE)*$E96)</f>
        <v>0</v>
      </c>
      <c r="CN96" s="2186">
        <f>SUM(BT96:CM96)</f>
        <v>0</v>
      </c>
      <c r="CO96" s="2187">
        <f>+E96-AC96-AX96-BS96-CN96</f>
        <v>0</v>
      </c>
      <c r="CQ96" s="1625"/>
    </row>
    <row r="97" spans="1:95" s="54" customFormat="1" ht="12.75" x14ac:dyDescent="0.2">
      <c r="A97" s="994" t="s">
        <v>430</v>
      </c>
      <c r="B97" s="995" t="s">
        <v>1301</v>
      </c>
      <c r="C97" s="2184">
        <f>IF(ISERROR(VLOOKUP($A97,'I3 TB Data'!$A$19:$H$483,MATCH('O5 Details by Class &amp; Accounts'!$C$18, 'I3 TB Data'!$A$19:$H$19,0),0)), 0, VLOOKUP($A97,'I3 TB Data'!$A$19:$H$483,MATCH('O5 Details by Class &amp; Accounts'!$C$18,'I3 TB Data'!$A$19:$H$19,0),0))</f>
        <v>-218602</v>
      </c>
      <c r="D97" s="2185"/>
      <c r="E97" s="2184">
        <f>C97+D97</f>
        <v>-218602</v>
      </c>
      <c r="F97" s="2186">
        <f>IF(ISERROR(VLOOKUP($A97, 'E1 Categorization'!A36:E127, MATCH("Customer Component", 'E1 Categorization'!$A$33:$E$33,0), 0)), 0, IF(VLOOKUP($A97, 'E1 Categorization'!A36:E127, MATCH("Customer Component", 'E1 Categorization'!$A$33:$E$33,0), 0)=0, 'O5 Details by Class &amp; Accounts'!$E97, IF(AND(VLOOKUP($A97, 'E1 Categorization'!A36:E127, MATCH("Customer Component", 'E1 Categorization'!$A$33:$E$33,0), 0) &gt;0, VLOOKUP($A97, 'E1 Categorization'!A36:E127, MATCH("Customer Component", 'E1 Categorization'!$A$33:$E$33,0), 0)&lt;1), 'O5 Details by Class &amp; Accounts'!$E97*(1-VLOOKUP($A97, 'E1 Categorization'!A36:E127, MATCH("Customer Component", 'E1 Categorization'!$A$33:$E$33,0), 0)), 0)))</f>
        <v>0</v>
      </c>
      <c r="G97" s="2186">
        <f>IF(ISERROR(VLOOKUP($A97, 'E1 Categorization'!A36:E127, MATCH("Customer Component", 'E1 Categorization'!$A$33:$E$33,0), 0)),0, IF(VLOOKUP($A97, 'E1 Categorization'!A36:E127, MATCH("Customer Component", 'E1 Categorization'!$A$33:$E$33,0), 0)=0, 0, IF(AND(VLOOKUP($A97, 'E1 Categorization'!A36:E127, MATCH("Customer Component", 'E1 Categorization'!$A$33:$E$33,0), 0) &gt;0, VLOOKUP($A97, 'E1 Categorization'!A36:E127, MATCH("Customer Component", 'E1 Categorization'!$A$33:$E$33,0), 0)&lt;1), 'O5 Details by Class &amp; Accounts'!$E97*(VLOOKUP($A97, 'E1 Categorization'!A36:E127, MATCH("Customer Component", 'E1 Categorization'!$A$33:$E$33,0), 0)), 'O5 Details by Class &amp; Accounts'!$E97)))</f>
        <v>0</v>
      </c>
      <c r="H97" s="2186">
        <f>F97+G97</f>
        <v>0</v>
      </c>
      <c r="I97" s="2186">
        <f>IF(ISERROR(VLOOKUP(VLOOKUP($A97, 'E4 TB Allocation Details'!$A$18:$L$214, MATCH("Demand ID", 'E4 TB Allocation Details'!$A$18:$L$18, 0),FALSE), 'E2 Allocators'!$B$15:$W$358, MATCH('O5 Details by Class &amp; Accounts'!I$18, 'E2 Allocators'!$B$15:$W$15, 0),FALSE)*$F97), 0, VLOOKUP(VLOOKUP($A97, 'E4 TB Allocation Details'!$A$18:$L$214, MATCH("Demand ID", 'E4 TB Allocation Details'!$A$18:$L$18, 0),FALSE), 'E2 Allocators'!$B$15:$W$358, MATCH('O5 Details by Class &amp; Accounts'!I$18, 'E2 Allocators'!$B$15:$W$15, 0),FALSE)*$F97)</f>
        <v>0</v>
      </c>
      <c r="J97" s="2186">
        <f>IF(ISERROR(VLOOKUP(VLOOKUP($A97, 'E4 TB Allocation Details'!$A$18:$L$214, MATCH("Demand ID", 'E4 TB Allocation Details'!$A$18:$L$18, 0),FALSE), 'E2 Allocators'!$B$15:$W$358, MATCH('O5 Details by Class &amp; Accounts'!J$18, 'E2 Allocators'!$B$15:$W$15, 0),FALSE)*$F97), 0, VLOOKUP(VLOOKUP($A97, 'E4 TB Allocation Details'!$A$18:$L$214, MATCH("Demand ID", 'E4 TB Allocation Details'!$A$18:$L$18, 0),FALSE), 'E2 Allocators'!$B$15:$W$358, MATCH('O5 Details by Class &amp; Accounts'!J$18, 'E2 Allocators'!$B$15:$W$15, 0),FALSE)*$F97)</f>
        <v>0</v>
      </c>
      <c r="K97" s="2186">
        <f>IF(ISERROR(VLOOKUP(VLOOKUP($A97, 'E4 TB Allocation Details'!$A$18:$L$214, MATCH("Demand ID", 'E4 TB Allocation Details'!$A$18:$L$18, 0),FALSE), 'E2 Allocators'!$B$15:$W$358, MATCH('O5 Details by Class &amp; Accounts'!K$18, 'E2 Allocators'!$B$15:$W$15, 0),FALSE)*$F97), 0, VLOOKUP(VLOOKUP($A97, 'E4 TB Allocation Details'!$A$18:$L$214, MATCH("Demand ID", 'E4 TB Allocation Details'!$A$18:$L$18, 0),FALSE), 'E2 Allocators'!$B$15:$W$358, MATCH('O5 Details by Class &amp; Accounts'!K$18, 'E2 Allocators'!$B$15:$W$15, 0),FALSE)*$F97)</f>
        <v>0</v>
      </c>
      <c r="L97" s="2186">
        <f>IF(ISERROR(VLOOKUP(VLOOKUP($A97, 'E4 TB Allocation Details'!$A$18:$L$214, MATCH("Demand ID", 'E4 TB Allocation Details'!$A$18:$L$18, 0),FALSE), 'E2 Allocators'!$B$15:$W$358, MATCH('O5 Details by Class &amp; Accounts'!L$18, 'E2 Allocators'!$B$15:$W$15, 0),FALSE)*$F97), 0, VLOOKUP(VLOOKUP($A97, 'E4 TB Allocation Details'!$A$18:$L$214, MATCH("Demand ID", 'E4 TB Allocation Details'!$A$18:$L$18, 0),FALSE), 'E2 Allocators'!$B$15:$W$358, MATCH('O5 Details by Class &amp; Accounts'!L$18, 'E2 Allocators'!$B$15:$W$15, 0),FALSE)*$F97)</f>
        <v>0</v>
      </c>
      <c r="M97" s="2186">
        <f>IF(ISERROR(VLOOKUP(VLOOKUP($A97, 'E4 TB Allocation Details'!$A$18:$L$214, MATCH("Demand ID", 'E4 TB Allocation Details'!$A$18:$L$18, 0),FALSE), 'E2 Allocators'!$B$15:$W$358, MATCH('O5 Details by Class &amp; Accounts'!M$18, 'E2 Allocators'!$B$15:$W$15, 0),FALSE)*$F97), 0, VLOOKUP(VLOOKUP($A97, 'E4 TB Allocation Details'!$A$18:$L$214, MATCH("Demand ID", 'E4 TB Allocation Details'!$A$18:$L$18, 0),FALSE), 'E2 Allocators'!$B$15:$W$358, MATCH('O5 Details by Class &amp; Accounts'!M$18, 'E2 Allocators'!$B$15:$W$15, 0),FALSE)*$F97)</f>
        <v>0</v>
      </c>
      <c r="N97" s="2186">
        <f>IF(ISERROR(VLOOKUP(VLOOKUP($A97, 'E4 TB Allocation Details'!$A$18:$L$214, MATCH("Demand ID", 'E4 TB Allocation Details'!$A$18:$L$18, 0),FALSE), 'E2 Allocators'!$B$15:$W$358, MATCH('O5 Details by Class &amp; Accounts'!N$18, 'E2 Allocators'!$B$15:$W$15, 0),FALSE)*$F97), 0, VLOOKUP(VLOOKUP($A97, 'E4 TB Allocation Details'!$A$18:$L$214, MATCH("Demand ID", 'E4 TB Allocation Details'!$A$18:$L$18, 0),FALSE), 'E2 Allocators'!$B$15:$W$358, MATCH('O5 Details by Class &amp; Accounts'!N$18, 'E2 Allocators'!$B$15:$W$15, 0),FALSE)*$F97)</f>
        <v>0</v>
      </c>
      <c r="O97" s="2186">
        <f>IF(ISERROR(VLOOKUP(VLOOKUP($A97, 'E4 TB Allocation Details'!$A$18:$L$214, MATCH("Demand ID", 'E4 TB Allocation Details'!$A$18:$L$18, 0),FALSE), 'E2 Allocators'!$B$15:$W$358, MATCH('O5 Details by Class &amp; Accounts'!O$18, 'E2 Allocators'!$B$15:$W$15, 0),FALSE)*$F97), 0, VLOOKUP(VLOOKUP($A97, 'E4 TB Allocation Details'!$A$18:$L$214, MATCH("Demand ID", 'E4 TB Allocation Details'!$A$18:$L$18, 0),FALSE), 'E2 Allocators'!$B$15:$W$358, MATCH('O5 Details by Class &amp; Accounts'!O$18, 'E2 Allocators'!$B$15:$W$15, 0),FALSE)*$F97)</f>
        <v>0</v>
      </c>
      <c r="P97" s="2186">
        <f>IF(ISERROR(VLOOKUP(VLOOKUP($A97, 'E4 TB Allocation Details'!$A$18:$L$214, MATCH("Demand ID", 'E4 TB Allocation Details'!$A$18:$L$18, 0),FALSE), 'E2 Allocators'!$B$15:$W$358, MATCH('O5 Details by Class &amp; Accounts'!P$18, 'E2 Allocators'!$B$15:$W$15, 0),FALSE)*$F97), 0, VLOOKUP(VLOOKUP($A97, 'E4 TB Allocation Details'!$A$18:$L$214, MATCH("Demand ID", 'E4 TB Allocation Details'!$A$18:$L$18, 0),FALSE), 'E2 Allocators'!$B$15:$W$358, MATCH('O5 Details by Class &amp; Accounts'!P$18, 'E2 Allocators'!$B$15:$W$15, 0),FALSE)*$F97)</f>
        <v>0</v>
      </c>
      <c r="Q97" s="2186">
        <f>IF(ISERROR(VLOOKUP(VLOOKUP($A97, 'E4 TB Allocation Details'!$A$18:$L$214, MATCH("Demand ID", 'E4 TB Allocation Details'!$A$18:$L$18, 0),FALSE), 'E2 Allocators'!$B$15:$W$358, MATCH('O5 Details by Class &amp; Accounts'!Q$18, 'E2 Allocators'!$B$15:$W$15, 0),FALSE)*$F97), 0, VLOOKUP(VLOOKUP($A97, 'E4 TB Allocation Details'!$A$18:$L$214, MATCH("Demand ID", 'E4 TB Allocation Details'!$A$18:$L$18, 0),FALSE), 'E2 Allocators'!$B$15:$W$358, MATCH('O5 Details by Class &amp; Accounts'!Q$18, 'E2 Allocators'!$B$15:$W$15, 0),FALSE)*$F97)</f>
        <v>0</v>
      </c>
      <c r="R97" s="2186">
        <f>IF(ISERROR(VLOOKUP(VLOOKUP($A97, 'E4 TB Allocation Details'!$A$18:$L$214, MATCH("Demand ID", 'E4 TB Allocation Details'!$A$18:$L$18, 0),FALSE), 'E2 Allocators'!$B$15:$W$358, MATCH('O5 Details by Class &amp; Accounts'!R$18, 'E2 Allocators'!$B$15:$W$15, 0),FALSE)*$F97), 0, VLOOKUP(VLOOKUP($A97, 'E4 TB Allocation Details'!$A$18:$L$214, MATCH("Demand ID", 'E4 TB Allocation Details'!$A$18:$L$18, 0),FALSE), 'E2 Allocators'!$B$15:$W$358, MATCH('O5 Details by Class &amp; Accounts'!R$18, 'E2 Allocators'!$B$15:$W$15, 0),FALSE)*$F97)</f>
        <v>0</v>
      </c>
      <c r="S97" s="2186">
        <f>IF(ISERROR(VLOOKUP(VLOOKUP($A97, 'E4 TB Allocation Details'!$A$18:$L$214, MATCH("Demand ID", 'E4 TB Allocation Details'!$A$18:$L$18, 0),FALSE), 'E2 Allocators'!$B$15:$W$358, MATCH('O5 Details by Class &amp; Accounts'!S$18, 'E2 Allocators'!$B$15:$W$15, 0),FALSE)*$F97), 0, VLOOKUP(VLOOKUP($A97, 'E4 TB Allocation Details'!$A$18:$L$214, MATCH("Demand ID", 'E4 TB Allocation Details'!$A$18:$L$18, 0),FALSE), 'E2 Allocators'!$B$15:$W$358, MATCH('O5 Details by Class &amp; Accounts'!S$18, 'E2 Allocators'!$B$15:$W$15, 0),FALSE)*$F97)</f>
        <v>0</v>
      </c>
      <c r="T97" s="2186">
        <f>IF(ISERROR(VLOOKUP(VLOOKUP($A97, 'E4 TB Allocation Details'!$A$18:$L$214, MATCH("Demand ID", 'E4 TB Allocation Details'!$A$18:$L$18, 0),FALSE), 'E2 Allocators'!$B$15:$W$358, MATCH('O5 Details by Class &amp; Accounts'!T$18, 'E2 Allocators'!$B$15:$W$15, 0),FALSE)*$F97), 0, VLOOKUP(VLOOKUP($A97, 'E4 TB Allocation Details'!$A$18:$L$214, MATCH("Demand ID", 'E4 TB Allocation Details'!$A$18:$L$18, 0),FALSE), 'E2 Allocators'!$B$15:$W$358, MATCH('O5 Details by Class &amp; Accounts'!T$18, 'E2 Allocators'!$B$15:$W$15, 0),FALSE)*$F97)</f>
        <v>0</v>
      </c>
      <c r="U97" s="2186">
        <f>IF(ISERROR(VLOOKUP(VLOOKUP($A97, 'E4 TB Allocation Details'!$A$18:$L$214, MATCH("Demand ID", 'E4 TB Allocation Details'!$A$18:$L$18, 0),FALSE), 'E2 Allocators'!$B$15:$W$358, MATCH('O5 Details by Class &amp; Accounts'!U$18, 'E2 Allocators'!$B$15:$W$15, 0),FALSE)*$F97), 0, VLOOKUP(VLOOKUP($A97, 'E4 TB Allocation Details'!$A$18:$L$214, MATCH("Demand ID", 'E4 TB Allocation Details'!$A$18:$L$18, 0),FALSE), 'E2 Allocators'!$B$15:$W$358, MATCH('O5 Details by Class &amp; Accounts'!U$18, 'E2 Allocators'!$B$15:$W$15, 0),FALSE)*$F97)</f>
        <v>0</v>
      </c>
      <c r="V97" s="2186">
        <f>IF(ISERROR(VLOOKUP(VLOOKUP($A97, 'E4 TB Allocation Details'!$A$18:$L$214, MATCH("Demand ID", 'E4 TB Allocation Details'!$A$18:$L$18, 0),FALSE), 'E2 Allocators'!$B$15:$W$358, MATCH('O5 Details by Class &amp; Accounts'!V$18, 'E2 Allocators'!$B$15:$W$15, 0),FALSE)*$F97), 0, VLOOKUP(VLOOKUP($A97, 'E4 TB Allocation Details'!$A$18:$L$214, MATCH("Demand ID", 'E4 TB Allocation Details'!$A$18:$L$18, 0),FALSE), 'E2 Allocators'!$B$15:$W$358, MATCH('O5 Details by Class &amp; Accounts'!V$18, 'E2 Allocators'!$B$15:$W$15, 0),FALSE)*$F97)</f>
        <v>0</v>
      </c>
      <c r="W97" s="2186">
        <f>IF(ISERROR(VLOOKUP(VLOOKUP($A97, 'E4 TB Allocation Details'!$A$18:$L$214, MATCH("Demand ID", 'E4 TB Allocation Details'!$A$18:$L$18, 0),FALSE), 'E2 Allocators'!$B$15:$W$358, MATCH('O5 Details by Class &amp; Accounts'!W$18, 'E2 Allocators'!$B$15:$W$15, 0),FALSE)*$F97), 0, VLOOKUP(VLOOKUP($A97, 'E4 TB Allocation Details'!$A$18:$L$214, MATCH("Demand ID", 'E4 TB Allocation Details'!$A$18:$L$18, 0),FALSE), 'E2 Allocators'!$B$15:$W$358, MATCH('O5 Details by Class &amp; Accounts'!W$18, 'E2 Allocators'!$B$15:$W$15, 0),FALSE)*$F97)</f>
        <v>0</v>
      </c>
      <c r="X97" s="2186">
        <f>IF(ISERROR(VLOOKUP(VLOOKUP($A97, 'E4 TB Allocation Details'!$A$18:$L$214, MATCH("Demand ID", 'E4 TB Allocation Details'!$A$18:$L$18, 0),FALSE), 'E2 Allocators'!$B$15:$W$358, MATCH('O5 Details by Class &amp; Accounts'!X$18, 'E2 Allocators'!$B$15:$W$15, 0),FALSE)*$F97), 0, VLOOKUP(VLOOKUP($A97, 'E4 TB Allocation Details'!$A$18:$L$214, MATCH("Demand ID", 'E4 TB Allocation Details'!$A$18:$L$18, 0),FALSE), 'E2 Allocators'!$B$15:$W$358, MATCH('O5 Details by Class &amp; Accounts'!X$18, 'E2 Allocators'!$B$15:$W$15, 0),FALSE)*$F97)</f>
        <v>0</v>
      </c>
      <c r="Y97" s="2186">
        <f>IF(ISERROR(VLOOKUP(VLOOKUP($A97, 'E4 TB Allocation Details'!$A$18:$L$214, MATCH("Demand ID", 'E4 TB Allocation Details'!$A$18:$L$18, 0),FALSE), 'E2 Allocators'!$B$15:$W$358, MATCH('O5 Details by Class &amp; Accounts'!Y$18, 'E2 Allocators'!$B$15:$W$15, 0),FALSE)*$F97), 0, VLOOKUP(VLOOKUP($A97, 'E4 TB Allocation Details'!$A$18:$L$214, MATCH("Demand ID", 'E4 TB Allocation Details'!$A$18:$L$18, 0),FALSE), 'E2 Allocators'!$B$15:$W$358, MATCH('O5 Details by Class &amp; Accounts'!Y$18, 'E2 Allocators'!$B$15:$W$15, 0),FALSE)*$F97)</f>
        <v>0</v>
      </c>
      <c r="Z97" s="2186">
        <f>IF(ISERROR(VLOOKUP(VLOOKUP($A97, 'E4 TB Allocation Details'!$A$18:$L$214, MATCH("Demand ID", 'E4 TB Allocation Details'!$A$18:$L$18, 0),FALSE), 'E2 Allocators'!$B$15:$W$358, MATCH('O5 Details by Class &amp; Accounts'!Z$18, 'E2 Allocators'!$B$15:$W$15, 0),FALSE)*$F97), 0, VLOOKUP(VLOOKUP($A97, 'E4 TB Allocation Details'!$A$18:$L$214, MATCH("Demand ID", 'E4 TB Allocation Details'!$A$18:$L$18, 0),FALSE), 'E2 Allocators'!$B$15:$W$358, MATCH('O5 Details by Class &amp; Accounts'!Z$18, 'E2 Allocators'!$B$15:$W$15, 0),FALSE)*$F97)</f>
        <v>0</v>
      </c>
      <c r="AA97" s="2186">
        <f>IF(ISERROR(VLOOKUP(VLOOKUP($A97, 'E4 TB Allocation Details'!$A$18:$L$214, MATCH("Demand ID", 'E4 TB Allocation Details'!$A$18:$L$18, 0),FALSE), 'E2 Allocators'!$B$15:$W$358, MATCH('O5 Details by Class &amp; Accounts'!AA$18, 'E2 Allocators'!$B$15:$W$15, 0),FALSE)*$F97), 0, VLOOKUP(VLOOKUP($A97, 'E4 TB Allocation Details'!$A$18:$L$214, MATCH("Demand ID", 'E4 TB Allocation Details'!$A$18:$L$18, 0),FALSE), 'E2 Allocators'!$B$15:$W$358, MATCH('O5 Details by Class &amp; Accounts'!AA$18, 'E2 Allocators'!$B$15:$W$15, 0),FALSE)*$F97)</f>
        <v>0</v>
      </c>
      <c r="AB97" s="2186">
        <f>IF(ISERROR(VLOOKUP(VLOOKUP($A97, 'E4 TB Allocation Details'!$A$18:$L$214, MATCH("Demand ID", 'E4 TB Allocation Details'!$A$18:$L$18, 0),FALSE), 'E2 Allocators'!$B$15:$W$358, MATCH('O5 Details by Class &amp; Accounts'!AB$18, 'E2 Allocators'!$B$15:$W$15, 0),FALSE)*$F97), 0, VLOOKUP(VLOOKUP($A97, 'E4 TB Allocation Details'!$A$18:$L$214, MATCH("Demand ID", 'E4 TB Allocation Details'!$A$18:$L$18, 0),FALSE), 'E2 Allocators'!$B$15:$W$358, MATCH('O5 Details by Class &amp; Accounts'!AB$18, 'E2 Allocators'!$B$15:$W$15, 0),FALSE)*$F97)</f>
        <v>0</v>
      </c>
      <c r="AC97" s="2186">
        <f>SUM(I97:AB97)</f>
        <v>0</v>
      </c>
      <c r="AD97" s="2186">
        <f>IF(ISERROR(VLOOKUP(VLOOKUP($A97, 'E4 TB Allocation Details'!$A$18:$L$214, MATCH("Customer ID", 'E4 TB Allocation Details'!$A$18:$L$18, 0),FALSE), 'E2 Allocators'!$B$15:$W$358, MATCH('O5 Details by Class &amp; Accounts'!AD$18, 'E2 Allocators'!$B$15:$W$15, 0),FALSE)*$G97), 0, VLOOKUP(VLOOKUP($A97, 'E4 TB Allocation Details'!$A$18:$L$214, MATCH("Customer ID", 'E4 TB Allocation Details'!$A$18:$L$18, 0),FALSE), 'E2 Allocators'!$B$15:$W$358, MATCH('O5 Details by Class &amp; Accounts'!AD$18, 'E2 Allocators'!$B$15:$W$15, 0),FALSE)*$G97)</f>
        <v>0</v>
      </c>
      <c r="AE97" s="2186">
        <f>IF(ISERROR(VLOOKUP(VLOOKUP($A97, 'E4 TB Allocation Details'!$A$18:$L$214, MATCH("Customer ID", 'E4 TB Allocation Details'!$A$18:$L$18, 0),FALSE), 'E2 Allocators'!$B$15:$W$358, MATCH('O5 Details by Class &amp; Accounts'!AE$18, 'E2 Allocators'!$B$15:$W$15, 0),FALSE)*$G97), 0, VLOOKUP(VLOOKUP($A97, 'E4 TB Allocation Details'!$A$18:$L$214, MATCH("Customer ID", 'E4 TB Allocation Details'!$A$18:$L$18, 0),FALSE), 'E2 Allocators'!$B$15:$W$358, MATCH('O5 Details by Class &amp; Accounts'!AE$18, 'E2 Allocators'!$B$15:$W$15, 0),FALSE)*$G97)</f>
        <v>0</v>
      </c>
      <c r="AF97" s="2186">
        <f>IF(ISERROR(VLOOKUP(VLOOKUP($A97, 'E4 TB Allocation Details'!$A$18:$L$214, MATCH("Customer ID", 'E4 TB Allocation Details'!$A$18:$L$18, 0),FALSE), 'E2 Allocators'!$B$15:$W$358, MATCH('O5 Details by Class &amp; Accounts'!AF$18, 'E2 Allocators'!$B$15:$W$15, 0),FALSE)*$G97), 0, VLOOKUP(VLOOKUP($A97, 'E4 TB Allocation Details'!$A$18:$L$214, MATCH("Customer ID", 'E4 TB Allocation Details'!$A$18:$L$18, 0),FALSE), 'E2 Allocators'!$B$15:$W$358, MATCH('O5 Details by Class &amp; Accounts'!AF$18, 'E2 Allocators'!$B$15:$W$15, 0),FALSE)*$G97)</f>
        <v>0</v>
      </c>
      <c r="AG97" s="2186">
        <f>IF(ISERROR(VLOOKUP(VLOOKUP($A97, 'E4 TB Allocation Details'!$A$18:$L$214, MATCH("Customer ID", 'E4 TB Allocation Details'!$A$18:$L$18, 0),FALSE), 'E2 Allocators'!$B$15:$W$358, MATCH('O5 Details by Class &amp; Accounts'!AG$18, 'E2 Allocators'!$B$15:$W$15, 0),FALSE)*$G97), 0, VLOOKUP(VLOOKUP($A97, 'E4 TB Allocation Details'!$A$18:$L$214, MATCH("Customer ID", 'E4 TB Allocation Details'!$A$18:$L$18, 0),FALSE), 'E2 Allocators'!$B$15:$W$358, MATCH('O5 Details by Class &amp; Accounts'!AG$18, 'E2 Allocators'!$B$15:$W$15, 0),FALSE)*$G97)</f>
        <v>0</v>
      </c>
      <c r="AH97" s="2186">
        <f>IF(ISERROR(VLOOKUP(VLOOKUP($A97, 'E4 TB Allocation Details'!$A$18:$L$214, MATCH("Customer ID", 'E4 TB Allocation Details'!$A$18:$L$18, 0),FALSE), 'E2 Allocators'!$B$15:$W$358, MATCH('O5 Details by Class &amp; Accounts'!AH$18, 'E2 Allocators'!$B$15:$W$15, 0),FALSE)*$G97), 0, VLOOKUP(VLOOKUP($A97, 'E4 TB Allocation Details'!$A$18:$L$214, MATCH("Customer ID", 'E4 TB Allocation Details'!$A$18:$L$18, 0),FALSE), 'E2 Allocators'!$B$15:$W$358, MATCH('O5 Details by Class &amp; Accounts'!AH$18, 'E2 Allocators'!$B$15:$W$15, 0),FALSE)*$G97)</f>
        <v>0</v>
      </c>
      <c r="AI97" s="2186">
        <f>IF(ISERROR(VLOOKUP(VLOOKUP($A97, 'E4 TB Allocation Details'!$A$18:$L$214, MATCH("Customer ID", 'E4 TB Allocation Details'!$A$18:$L$18, 0),FALSE), 'E2 Allocators'!$B$15:$W$358, MATCH('O5 Details by Class &amp; Accounts'!AI$18, 'E2 Allocators'!$B$15:$W$15, 0),FALSE)*$G97), 0, VLOOKUP(VLOOKUP($A97, 'E4 TB Allocation Details'!$A$18:$L$214, MATCH("Customer ID", 'E4 TB Allocation Details'!$A$18:$L$18, 0),FALSE), 'E2 Allocators'!$B$15:$W$358, MATCH('O5 Details by Class &amp; Accounts'!AI$18, 'E2 Allocators'!$B$15:$W$15, 0),FALSE)*$G97)</f>
        <v>0</v>
      </c>
      <c r="AJ97" s="2186">
        <f>IF(ISERROR(VLOOKUP(VLOOKUP($A97, 'E4 TB Allocation Details'!$A$18:$L$214, MATCH("Customer ID", 'E4 TB Allocation Details'!$A$18:$L$18, 0),FALSE), 'E2 Allocators'!$B$15:$W$358, MATCH('O5 Details by Class &amp; Accounts'!AJ$18, 'E2 Allocators'!$B$15:$W$15, 0),FALSE)*$G97), 0, VLOOKUP(VLOOKUP($A97, 'E4 TB Allocation Details'!$A$18:$L$214, MATCH("Customer ID", 'E4 TB Allocation Details'!$A$18:$L$18, 0),FALSE), 'E2 Allocators'!$B$15:$W$358, MATCH('O5 Details by Class &amp; Accounts'!AJ$18, 'E2 Allocators'!$B$15:$W$15, 0),FALSE)*$G97)</f>
        <v>0</v>
      </c>
      <c r="AK97" s="2186">
        <f>IF(ISERROR(VLOOKUP(VLOOKUP($A97, 'E4 TB Allocation Details'!$A$18:$L$214, MATCH("Customer ID", 'E4 TB Allocation Details'!$A$18:$L$18, 0),FALSE), 'E2 Allocators'!$B$15:$W$358, MATCH('O5 Details by Class &amp; Accounts'!AK$18, 'E2 Allocators'!$B$15:$W$15, 0),FALSE)*$G97), 0, VLOOKUP(VLOOKUP($A97, 'E4 TB Allocation Details'!$A$18:$L$214, MATCH("Customer ID", 'E4 TB Allocation Details'!$A$18:$L$18, 0),FALSE), 'E2 Allocators'!$B$15:$W$358, MATCH('O5 Details by Class &amp; Accounts'!AK$18, 'E2 Allocators'!$B$15:$W$15, 0),FALSE)*$G97)</f>
        <v>0</v>
      </c>
      <c r="AL97" s="2186">
        <f>IF(ISERROR(VLOOKUP(VLOOKUP($A97, 'E4 TB Allocation Details'!$A$18:$L$214, MATCH("Customer ID", 'E4 TB Allocation Details'!$A$18:$L$18, 0),FALSE), 'E2 Allocators'!$B$15:$W$358, MATCH('O5 Details by Class &amp; Accounts'!AL$18, 'E2 Allocators'!$B$15:$W$15, 0),FALSE)*$G97), 0, VLOOKUP(VLOOKUP($A97, 'E4 TB Allocation Details'!$A$18:$L$214, MATCH("Customer ID", 'E4 TB Allocation Details'!$A$18:$L$18, 0),FALSE), 'E2 Allocators'!$B$15:$W$358, MATCH('O5 Details by Class &amp; Accounts'!AL$18, 'E2 Allocators'!$B$15:$W$15, 0),FALSE)*$G97)</f>
        <v>0</v>
      </c>
      <c r="AM97" s="2186">
        <f>IF(ISERROR(VLOOKUP(VLOOKUP($A97, 'E4 TB Allocation Details'!$A$18:$L$214, MATCH("Customer ID", 'E4 TB Allocation Details'!$A$18:$L$18, 0),FALSE), 'E2 Allocators'!$B$15:$W$358, MATCH('O5 Details by Class &amp; Accounts'!AM$18, 'E2 Allocators'!$B$15:$W$15, 0),FALSE)*$G97), 0, VLOOKUP(VLOOKUP($A97, 'E4 TB Allocation Details'!$A$18:$L$214, MATCH("Customer ID", 'E4 TB Allocation Details'!$A$18:$L$18, 0),FALSE), 'E2 Allocators'!$B$15:$W$358, MATCH('O5 Details by Class &amp; Accounts'!AM$18, 'E2 Allocators'!$B$15:$W$15, 0),FALSE)*$G97)</f>
        <v>0</v>
      </c>
      <c r="AN97" s="2186">
        <f>IF(ISERROR(VLOOKUP(VLOOKUP($A97, 'E4 TB Allocation Details'!$A$18:$L$214, MATCH("Customer ID", 'E4 TB Allocation Details'!$A$18:$L$18, 0),FALSE), 'E2 Allocators'!$B$15:$W$358, MATCH('O5 Details by Class &amp; Accounts'!AN$18, 'E2 Allocators'!$B$15:$W$15, 0),FALSE)*$G97), 0, VLOOKUP(VLOOKUP($A97, 'E4 TB Allocation Details'!$A$18:$L$214, MATCH("Customer ID", 'E4 TB Allocation Details'!$A$18:$L$18, 0),FALSE), 'E2 Allocators'!$B$15:$W$358, MATCH('O5 Details by Class &amp; Accounts'!AN$18, 'E2 Allocators'!$B$15:$W$15, 0),FALSE)*$G97)</f>
        <v>0</v>
      </c>
      <c r="AO97" s="2186">
        <f>IF(ISERROR(VLOOKUP(VLOOKUP($A97, 'E4 TB Allocation Details'!$A$18:$L$214, MATCH("Customer ID", 'E4 TB Allocation Details'!$A$18:$L$18, 0),FALSE), 'E2 Allocators'!$B$15:$W$358, MATCH('O5 Details by Class &amp; Accounts'!AO$18, 'E2 Allocators'!$B$15:$W$15, 0),FALSE)*$G97), 0, VLOOKUP(VLOOKUP($A97, 'E4 TB Allocation Details'!$A$18:$L$214, MATCH("Customer ID", 'E4 TB Allocation Details'!$A$18:$L$18, 0),FALSE), 'E2 Allocators'!$B$15:$W$358, MATCH('O5 Details by Class &amp; Accounts'!AO$18, 'E2 Allocators'!$B$15:$W$15, 0),FALSE)*$G97)</f>
        <v>0</v>
      </c>
      <c r="AP97" s="2186">
        <f>IF(ISERROR(VLOOKUP(VLOOKUP($A97, 'E4 TB Allocation Details'!$A$18:$L$214, MATCH("Customer ID", 'E4 TB Allocation Details'!$A$18:$L$18, 0),FALSE), 'E2 Allocators'!$B$15:$W$358, MATCH('O5 Details by Class &amp; Accounts'!AP$18, 'E2 Allocators'!$B$15:$W$15, 0),FALSE)*$G97), 0, VLOOKUP(VLOOKUP($A97, 'E4 TB Allocation Details'!$A$18:$L$214, MATCH("Customer ID", 'E4 TB Allocation Details'!$A$18:$L$18, 0),FALSE), 'E2 Allocators'!$B$15:$W$358, MATCH('O5 Details by Class &amp; Accounts'!AP$18, 'E2 Allocators'!$B$15:$W$15, 0),FALSE)*$G97)</f>
        <v>0</v>
      </c>
      <c r="AQ97" s="2186">
        <f>IF(ISERROR(VLOOKUP(VLOOKUP($A97, 'E4 TB Allocation Details'!$A$18:$L$214, MATCH("Customer ID", 'E4 TB Allocation Details'!$A$18:$L$18, 0),FALSE), 'E2 Allocators'!$B$15:$W$358, MATCH('O5 Details by Class &amp; Accounts'!AQ$18, 'E2 Allocators'!$B$15:$W$15, 0),FALSE)*$G97), 0, VLOOKUP(VLOOKUP($A97, 'E4 TB Allocation Details'!$A$18:$L$214, MATCH("Customer ID", 'E4 TB Allocation Details'!$A$18:$L$18, 0),FALSE), 'E2 Allocators'!$B$15:$W$358, MATCH('O5 Details by Class &amp; Accounts'!AQ$18, 'E2 Allocators'!$B$15:$W$15, 0),FALSE)*$G97)</f>
        <v>0</v>
      </c>
      <c r="AR97" s="2186">
        <f>IF(ISERROR(VLOOKUP(VLOOKUP($A97, 'E4 TB Allocation Details'!$A$18:$L$214, MATCH("Customer ID", 'E4 TB Allocation Details'!$A$18:$L$18, 0),FALSE), 'E2 Allocators'!$B$15:$W$358, MATCH('O5 Details by Class &amp; Accounts'!AR$18, 'E2 Allocators'!$B$15:$W$15, 0),FALSE)*$G97), 0, VLOOKUP(VLOOKUP($A97, 'E4 TB Allocation Details'!$A$18:$L$214, MATCH("Customer ID", 'E4 TB Allocation Details'!$A$18:$L$18, 0),FALSE), 'E2 Allocators'!$B$15:$W$358, MATCH('O5 Details by Class &amp; Accounts'!AR$18, 'E2 Allocators'!$B$15:$W$15, 0),FALSE)*$G97)</f>
        <v>0</v>
      </c>
      <c r="AS97" s="2186">
        <f>IF(ISERROR(VLOOKUP(VLOOKUP($A97, 'E4 TB Allocation Details'!$A$18:$L$214, MATCH("Customer ID", 'E4 TB Allocation Details'!$A$18:$L$18, 0),FALSE), 'E2 Allocators'!$B$15:$W$358, MATCH('O5 Details by Class &amp; Accounts'!AS$18, 'E2 Allocators'!$B$15:$W$15, 0),FALSE)*$G97), 0, VLOOKUP(VLOOKUP($A97, 'E4 TB Allocation Details'!$A$18:$L$214, MATCH("Customer ID", 'E4 TB Allocation Details'!$A$18:$L$18, 0),FALSE), 'E2 Allocators'!$B$15:$W$358, MATCH('O5 Details by Class &amp; Accounts'!AS$18, 'E2 Allocators'!$B$15:$W$15, 0),FALSE)*$G97)</f>
        <v>0</v>
      </c>
      <c r="AT97" s="2186">
        <f>IF(ISERROR(VLOOKUP(VLOOKUP($A97, 'E4 TB Allocation Details'!$A$18:$L$214, MATCH("Customer ID", 'E4 TB Allocation Details'!$A$18:$L$18, 0),FALSE), 'E2 Allocators'!$B$15:$W$358, MATCH('O5 Details by Class &amp; Accounts'!AT$18, 'E2 Allocators'!$B$15:$W$15, 0),FALSE)*$G97), 0, VLOOKUP(VLOOKUP($A97, 'E4 TB Allocation Details'!$A$18:$L$214, MATCH("Customer ID", 'E4 TB Allocation Details'!$A$18:$L$18, 0),FALSE), 'E2 Allocators'!$B$15:$W$358, MATCH('O5 Details by Class &amp; Accounts'!AT$18, 'E2 Allocators'!$B$15:$W$15, 0),FALSE)*$G97)</f>
        <v>0</v>
      </c>
      <c r="AU97" s="2186">
        <f>IF(ISERROR(VLOOKUP(VLOOKUP($A97, 'E4 TB Allocation Details'!$A$18:$L$214, MATCH("Customer ID", 'E4 TB Allocation Details'!$A$18:$L$18, 0),FALSE), 'E2 Allocators'!$B$15:$W$358, MATCH('O5 Details by Class &amp; Accounts'!AU$18, 'E2 Allocators'!$B$15:$W$15, 0),FALSE)*$G97), 0, VLOOKUP(VLOOKUP($A97, 'E4 TB Allocation Details'!$A$18:$L$214, MATCH("Customer ID", 'E4 TB Allocation Details'!$A$18:$L$18, 0),FALSE), 'E2 Allocators'!$B$15:$W$358, MATCH('O5 Details by Class &amp; Accounts'!AU$18, 'E2 Allocators'!$B$15:$W$15, 0),FALSE)*$G97)</f>
        <v>0</v>
      </c>
      <c r="AV97" s="2186">
        <f>IF(ISERROR(VLOOKUP(VLOOKUP($A97, 'E4 TB Allocation Details'!$A$18:$L$214, MATCH("Customer ID", 'E4 TB Allocation Details'!$A$18:$L$18, 0),FALSE), 'E2 Allocators'!$B$15:$W$358, MATCH('O5 Details by Class &amp; Accounts'!AV$18, 'E2 Allocators'!$B$15:$W$15, 0),FALSE)*$G97), 0, VLOOKUP(VLOOKUP($A97, 'E4 TB Allocation Details'!$A$18:$L$214, MATCH("Customer ID", 'E4 TB Allocation Details'!$A$18:$L$18, 0),FALSE), 'E2 Allocators'!$B$15:$W$358, MATCH('O5 Details by Class &amp; Accounts'!AV$18, 'E2 Allocators'!$B$15:$W$15, 0),FALSE)*$G97)</f>
        <v>0</v>
      </c>
      <c r="AW97" s="2186">
        <f>IF(ISERROR(VLOOKUP(VLOOKUP($A97, 'E4 TB Allocation Details'!$A$18:$L$214, MATCH("Customer ID", 'E4 TB Allocation Details'!$A$18:$L$18, 0),FALSE), 'E2 Allocators'!$B$15:$W$358, MATCH('O5 Details by Class &amp; Accounts'!AW$18, 'E2 Allocators'!$B$15:$W$15, 0),FALSE)*$G97), 0, VLOOKUP(VLOOKUP($A97, 'E4 TB Allocation Details'!$A$18:$L$214, MATCH("Customer ID", 'E4 TB Allocation Details'!$A$18:$L$18, 0),FALSE), 'E2 Allocators'!$B$15:$W$358, MATCH('O5 Details by Class &amp; Accounts'!AW$18, 'E2 Allocators'!$B$15:$W$15, 0),FALSE)*$G97)</f>
        <v>0</v>
      </c>
      <c r="AX97" s="2186">
        <f>SUM(AD97:AW97)</f>
        <v>0</v>
      </c>
      <c r="AY97" s="2186">
        <f>IF(ISERROR(VLOOKUP(VLOOKUP($A97, 'E4 TB Allocation Details'!$A$18:$L$214, MATCH("Misc ID", 'E4 TB Allocation Details'!$A$18:$L$18, 0),FALSE), 'E2 Allocators'!$B$15:$W$358, MATCH('O5 Details by Class &amp; Accounts'!AY$18, 'E2 Allocators'!$B$15:$W$15, 0),FALSE)*$E97), 0, VLOOKUP(VLOOKUP($A97, 'E4 TB Allocation Details'!$A$18:$L$214, MATCH("Misc ID", 'E4 TB Allocation Details'!$A$18:$L$18, 0),FALSE), 'E2 Allocators'!$B$15:$W$358, MATCH('O5 Details by Class &amp; Accounts'!AY$18, 'E2 Allocators'!$B$15:$W$15, 0),FALSE)*$E97)</f>
        <v>-149006.2147236591</v>
      </c>
      <c r="AZ97" s="2186">
        <f>IF(ISERROR(VLOOKUP(VLOOKUP($A97, 'E4 TB Allocation Details'!$A$18:$L$214, MATCH("Misc ID", 'E4 TB Allocation Details'!$A$18:$L$18, 0),FALSE), 'E2 Allocators'!$B$15:$W$358, MATCH('O5 Details by Class &amp; Accounts'!AZ$18, 'E2 Allocators'!$B$15:$W$15, 0),FALSE)*$E97), 0, VLOOKUP(VLOOKUP($A97, 'E4 TB Allocation Details'!$A$18:$L$214, MATCH("Misc ID", 'E4 TB Allocation Details'!$A$18:$L$18, 0),FALSE), 'E2 Allocators'!$B$15:$W$358, MATCH('O5 Details by Class &amp; Accounts'!AZ$18, 'E2 Allocators'!$B$15:$W$15, 0),FALSE)*$E97)</f>
        <v>-28453.929203713098</v>
      </c>
      <c r="BA97" s="2186">
        <f>IF(ISERROR(VLOOKUP(VLOOKUP($A97, 'E4 TB Allocation Details'!$A$18:$L$214, MATCH("Misc ID", 'E4 TB Allocation Details'!$A$18:$L$18, 0),FALSE), 'E2 Allocators'!$B$15:$W$358, MATCH('O5 Details by Class &amp; Accounts'!BA$18, 'E2 Allocators'!$B$15:$W$15, 0),FALSE)*$E97), 0, VLOOKUP(VLOOKUP($A97, 'E4 TB Allocation Details'!$A$18:$L$214, MATCH("Misc ID", 'E4 TB Allocation Details'!$A$18:$L$18, 0),FALSE), 'E2 Allocators'!$B$15:$W$358, MATCH('O5 Details by Class &amp; Accounts'!BA$18, 'E2 Allocators'!$B$15:$W$15, 0),FALSE)*$E97)</f>
        <v>-36667.997799466815</v>
      </c>
      <c r="BB97" s="2186">
        <f>IF(ISERROR(VLOOKUP(VLOOKUP($A97, 'E4 TB Allocation Details'!$A$18:$L$214, MATCH("Misc ID", 'E4 TB Allocation Details'!$A$18:$L$18, 0),FALSE), 'E2 Allocators'!$B$15:$W$358, MATCH('O5 Details by Class &amp; Accounts'!BB$18, 'E2 Allocators'!$B$15:$W$15, 0),FALSE)*$E97), 0, VLOOKUP(VLOOKUP($A97, 'E4 TB Allocation Details'!$A$18:$L$214, MATCH("Misc ID", 'E4 TB Allocation Details'!$A$18:$L$18, 0),FALSE), 'E2 Allocators'!$B$15:$W$358, MATCH('O5 Details by Class &amp; Accounts'!BB$18, 'E2 Allocators'!$B$15:$W$15, 0),FALSE)*$E97)</f>
        <v>0</v>
      </c>
      <c r="BC97" s="2186">
        <f>IF(ISERROR(VLOOKUP(VLOOKUP($A97, 'E4 TB Allocation Details'!$A$18:$L$214, MATCH("Misc ID", 'E4 TB Allocation Details'!$A$18:$L$18, 0),FALSE), 'E2 Allocators'!$B$15:$W$358, MATCH('O5 Details by Class &amp; Accounts'!BC$18, 'E2 Allocators'!$B$15:$W$15, 0),FALSE)*$E97), 0, VLOOKUP(VLOOKUP($A97, 'E4 TB Allocation Details'!$A$18:$L$214, MATCH("Misc ID", 'E4 TB Allocation Details'!$A$18:$L$18, 0),FALSE), 'E2 Allocators'!$B$15:$W$358, MATCH('O5 Details by Class &amp; Accounts'!BC$18, 'E2 Allocators'!$B$15:$W$15, 0),FALSE)*$E97)</f>
        <v>0</v>
      </c>
      <c r="BD97" s="2186">
        <f>IF(ISERROR(VLOOKUP(VLOOKUP($A97, 'E4 TB Allocation Details'!$A$18:$L$214, MATCH("Misc ID", 'E4 TB Allocation Details'!$A$18:$L$18, 0),FALSE), 'E2 Allocators'!$B$15:$W$358, MATCH('O5 Details by Class &amp; Accounts'!BD$18, 'E2 Allocators'!$B$15:$W$15, 0),FALSE)*$E97), 0, VLOOKUP(VLOOKUP($A97, 'E4 TB Allocation Details'!$A$18:$L$214, MATCH("Misc ID", 'E4 TB Allocation Details'!$A$18:$L$18, 0),FALSE), 'E2 Allocators'!$B$15:$W$358, MATCH('O5 Details by Class &amp; Accounts'!BD$18, 'E2 Allocators'!$B$15:$W$15, 0),FALSE)*$E97)</f>
        <v>0</v>
      </c>
      <c r="BE97" s="2186">
        <f>IF(ISERROR(VLOOKUP(VLOOKUP($A97, 'E4 TB Allocation Details'!$A$18:$L$214, MATCH("Misc ID", 'E4 TB Allocation Details'!$A$18:$L$18, 0),FALSE), 'E2 Allocators'!$B$15:$W$358, MATCH('O5 Details by Class &amp; Accounts'!BE$18, 'E2 Allocators'!$B$15:$W$15, 0),FALSE)*$E97), 0, VLOOKUP(VLOOKUP($A97, 'E4 TB Allocation Details'!$A$18:$L$214, MATCH("Misc ID", 'E4 TB Allocation Details'!$A$18:$L$18, 0),FALSE), 'E2 Allocators'!$B$15:$W$358, MATCH('O5 Details by Class &amp; Accounts'!BE$18, 'E2 Allocators'!$B$15:$W$15, 0),FALSE)*$E97)</f>
        <v>-3640.640981744421</v>
      </c>
      <c r="BF97" s="2186">
        <f>IF(ISERROR(VLOOKUP(VLOOKUP($A97, 'E4 TB Allocation Details'!$A$18:$L$214, MATCH("Misc ID", 'E4 TB Allocation Details'!$A$18:$L$18, 0),FALSE), 'E2 Allocators'!$B$15:$W$358, MATCH('O5 Details by Class &amp; Accounts'!BF$18, 'E2 Allocators'!$B$15:$W$15, 0),FALSE)*$E97), 0, VLOOKUP(VLOOKUP($A97, 'E4 TB Allocation Details'!$A$18:$L$214, MATCH("Misc ID", 'E4 TB Allocation Details'!$A$18:$L$18, 0),FALSE), 'E2 Allocators'!$B$15:$W$358, MATCH('O5 Details by Class &amp; Accounts'!BF$18, 'E2 Allocators'!$B$15:$W$15, 0),FALSE)*$E97)</f>
        <v>-434.14898315908215</v>
      </c>
      <c r="BG97" s="2186">
        <f>IF(ISERROR(VLOOKUP(VLOOKUP($A97, 'E4 TB Allocation Details'!$A$18:$L$214, MATCH("Misc ID", 'E4 TB Allocation Details'!$A$18:$L$18, 0),FALSE), 'E2 Allocators'!$B$15:$W$358, MATCH('O5 Details by Class &amp; Accounts'!BG$18, 'E2 Allocators'!$B$15:$W$15, 0),FALSE)*$E97), 0, VLOOKUP(VLOOKUP($A97, 'E4 TB Allocation Details'!$A$18:$L$214, MATCH("Misc ID", 'E4 TB Allocation Details'!$A$18:$L$18, 0),FALSE), 'E2 Allocators'!$B$15:$W$358, MATCH('O5 Details by Class &amp; Accounts'!BG$18, 'E2 Allocators'!$B$15:$W$15, 0),FALSE)*$E97)</f>
        <v>-399.06830825744868</v>
      </c>
      <c r="BH97" s="2186">
        <f>IF(ISERROR(VLOOKUP(VLOOKUP($A97, 'E4 TB Allocation Details'!$A$18:$L$214, MATCH("Misc ID", 'E4 TB Allocation Details'!$A$18:$L$18, 0),FALSE), 'E2 Allocators'!$B$15:$W$358, MATCH('O5 Details by Class &amp; Accounts'!BH$18, 'E2 Allocators'!$B$15:$W$15, 0),FALSE)*$E97), 0, VLOOKUP(VLOOKUP($A97, 'E4 TB Allocation Details'!$A$18:$L$214, MATCH("Misc ID", 'E4 TB Allocation Details'!$A$18:$L$18, 0),FALSE), 'E2 Allocators'!$B$15:$W$358, MATCH('O5 Details by Class &amp; Accounts'!BH$18, 'E2 Allocators'!$B$15:$W$15, 0),FALSE)*$E97)</f>
        <v>0</v>
      </c>
      <c r="BI97" s="2186">
        <f>IF(ISERROR(VLOOKUP(VLOOKUP($A97, 'E4 TB Allocation Details'!$A$18:$L$214, MATCH("Misc ID", 'E4 TB Allocation Details'!$A$18:$L$18, 0),FALSE), 'E2 Allocators'!$B$15:$W$358, MATCH('O5 Details by Class &amp; Accounts'!BI$18, 'E2 Allocators'!$B$15:$W$15, 0),FALSE)*$E97), 0, VLOOKUP(VLOOKUP($A97, 'E4 TB Allocation Details'!$A$18:$L$214, MATCH("Misc ID", 'E4 TB Allocation Details'!$A$18:$L$18, 0),FALSE), 'E2 Allocators'!$B$15:$W$358, MATCH('O5 Details by Class &amp; Accounts'!BI$18, 'E2 Allocators'!$B$15:$W$15, 0),FALSE)*$E97)</f>
        <v>0</v>
      </c>
      <c r="BJ97" s="2186">
        <f>IF(ISERROR(VLOOKUP(VLOOKUP($A97, 'E4 TB Allocation Details'!$A$18:$L$214, MATCH("Misc ID", 'E4 TB Allocation Details'!$A$18:$L$18, 0),FALSE), 'E2 Allocators'!$B$15:$W$358, MATCH('O5 Details by Class &amp; Accounts'!BJ$18, 'E2 Allocators'!$B$15:$W$15, 0),FALSE)*$E97), 0, VLOOKUP(VLOOKUP($A97, 'E4 TB Allocation Details'!$A$18:$L$214, MATCH("Misc ID", 'E4 TB Allocation Details'!$A$18:$L$18, 0),FALSE), 'E2 Allocators'!$B$15:$W$358, MATCH('O5 Details by Class &amp; Accounts'!BJ$18, 'E2 Allocators'!$B$15:$W$15, 0),FALSE)*$E97)</f>
        <v>0</v>
      </c>
      <c r="BK97" s="2186">
        <f>IF(ISERROR(VLOOKUP(VLOOKUP($A97, 'E4 TB Allocation Details'!$A$18:$L$214, MATCH("Misc ID", 'E4 TB Allocation Details'!$A$18:$L$18, 0),FALSE), 'E2 Allocators'!$B$15:$W$358, MATCH('O5 Details by Class &amp; Accounts'!BK$18, 'E2 Allocators'!$B$15:$W$15, 0),FALSE)*$E97), 0, VLOOKUP(VLOOKUP($A97, 'E4 TB Allocation Details'!$A$18:$L$214, MATCH("Misc ID", 'E4 TB Allocation Details'!$A$18:$L$18, 0),FALSE), 'E2 Allocators'!$B$15:$W$358, MATCH('O5 Details by Class &amp; Accounts'!BK$18, 'E2 Allocators'!$B$15:$W$15, 0),FALSE)*$E97)</f>
        <v>0</v>
      </c>
      <c r="BL97" s="2186">
        <f>IF(ISERROR(VLOOKUP(VLOOKUP($A97, 'E4 TB Allocation Details'!$A$18:$L$214, MATCH("Misc ID", 'E4 TB Allocation Details'!$A$18:$L$18, 0),FALSE), 'E2 Allocators'!$B$15:$W$358, MATCH('O5 Details by Class &amp; Accounts'!BL$18, 'E2 Allocators'!$B$15:$W$15, 0),FALSE)*$E97), 0, VLOOKUP(VLOOKUP($A97, 'E4 TB Allocation Details'!$A$18:$L$214, MATCH("Misc ID", 'E4 TB Allocation Details'!$A$18:$L$18, 0),FALSE), 'E2 Allocators'!$B$15:$W$358, MATCH('O5 Details by Class &amp; Accounts'!BL$18, 'E2 Allocators'!$B$15:$W$15, 0),FALSE)*$E97)</f>
        <v>0</v>
      </c>
      <c r="BM97" s="2186">
        <f>IF(ISERROR(VLOOKUP(VLOOKUP($A97, 'E4 TB Allocation Details'!$A$18:$L$214, MATCH("Misc ID", 'E4 TB Allocation Details'!$A$18:$L$18, 0),FALSE), 'E2 Allocators'!$B$15:$W$358, MATCH('O5 Details by Class &amp; Accounts'!BM$18, 'E2 Allocators'!$B$15:$W$15, 0),FALSE)*$E97), 0, VLOOKUP(VLOOKUP($A97, 'E4 TB Allocation Details'!$A$18:$L$214, MATCH("Misc ID", 'E4 TB Allocation Details'!$A$18:$L$18, 0),FALSE), 'E2 Allocators'!$B$15:$W$358, MATCH('O5 Details by Class &amp; Accounts'!BM$18, 'E2 Allocators'!$B$15:$W$15, 0),FALSE)*$E97)</f>
        <v>0</v>
      </c>
      <c r="BN97" s="2186">
        <f>IF(ISERROR(VLOOKUP(VLOOKUP($A97, 'E4 TB Allocation Details'!$A$18:$L$214, MATCH("Misc ID", 'E4 TB Allocation Details'!$A$18:$L$18, 0),FALSE), 'E2 Allocators'!$B$15:$W$358, MATCH('O5 Details by Class &amp; Accounts'!BN$18, 'E2 Allocators'!$B$15:$W$15, 0),FALSE)*$E97), 0, VLOOKUP(VLOOKUP($A97, 'E4 TB Allocation Details'!$A$18:$L$214, MATCH("Misc ID", 'E4 TB Allocation Details'!$A$18:$L$18, 0),FALSE), 'E2 Allocators'!$B$15:$W$358, MATCH('O5 Details by Class &amp; Accounts'!BN$18, 'E2 Allocators'!$B$15:$W$15, 0),FALSE)*$E97)</f>
        <v>0</v>
      </c>
      <c r="BO97" s="2186">
        <f>IF(ISERROR(VLOOKUP(VLOOKUP($A97, 'E4 TB Allocation Details'!$A$18:$L$214, MATCH("Misc ID", 'E4 TB Allocation Details'!$A$18:$L$18, 0),FALSE), 'E2 Allocators'!$B$15:$W$358, MATCH('O5 Details by Class &amp; Accounts'!BO$18, 'E2 Allocators'!$B$15:$W$15, 0),FALSE)*$E97), 0, VLOOKUP(VLOOKUP($A97, 'E4 TB Allocation Details'!$A$18:$L$214, MATCH("Misc ID", 'E4 TB Allocation Details'!$A$18:$L$18, 0),FALSE), 'E2 Allocators'!$B$15:$W$358, MATCH('O5 Details by Class &amp; Accounts'!BO$18, 'E2 Allocators'!$B$15:$W$15, 0),FALSE)*$E97)</f>
        <v>0</v>
      </c>
      <c r="BP97" s="2186">
        <f>IF(ISERROR(VLOOKUP(VLOOKUP($A97, 'E4 TB Allocation Details'!$A$18:$L$214, MATCH("Misc ID", 'E4 TB Allocation Details'!$A$18:$L$18, 0),FALSE), 'E2 Allocators'!$B$15:$W$358, MATCH('O5 Details by Class &amp; Accounts'!BP$18, 'E2 Allocators'!$B$15:$W$15, 0),FALSE)*$E97), 0, VLOOKUP(VLOOKUP($A97, 'E4 TB Allocation Details'!$A$18:$L$214, MATCH("Misc ID", 'E4 TB Allocation Details'!$A$18:$L$18, 0),FALSE), 'E2 Allocators'!$B$15:$W$358, MATCH('O5 Details by Class &amp; Accounts'!BP$18, 'E2 Allocators'!$B$15:$W$15, 0),FALSE)*$E97)</f>
        <v>0</v>
      </c>
      <c r="BQ97" s="2186">
        <f>IF(ISERROR(VLOOKUP(VLOOKUP($A97, 'E4 TB Allocation Details'!$A$18:$L$214, MATCH("Misc ID", 'E4 TB Allocation Details'!$A$18:$L$18, 0),FALSE), 'E2 Allocators'!$B$15:$W$358, MATCH('O5 Details by Class &amp; Accounts'!BQ$18, 'E2 Allocators'!$B$15:$W$15, 0),FALSE)*$E97), 0, VLOOKUP(VLOOKUP($A97, 'E4 TB Allocation Details'!$A$18:$L$214, MATCH("Misc ID", 'E4 TB Allocation Details'!$A$18:$L$18, 0),FALSE), 'E2 Allocators'!$B$15:$W$358, MATCH('O5 Details by Class &amp; Accounts'!BQ$18, 'E2 Allocators'!$B$15:$W$15, 0),FALSE)*$E97)</f>
        <v>0</v>
      </c>
      <c r="BR97" s="2186">
        <f>IF(ISERROR(VLOOKUP(VLOOKUP($A97, 'E4 TB Allocation Details'!$A$18:$L$214, MATCH("Misc ID", 'E4 TB Allocation Details'!$A$18:$L$18, 0),FALSE), 'E2 Allocators'!$B$15:$W$358, MATCH('O5 Details by Class &amp; Accounts'!BR$18, 'E2 Allocators'!$B$15:$W$15, 0),FALSE)*$E97), 0, VLOOKUP(VLOOKUP($A97, 'E4 TB Allocation Details'!$A$18:$L$214, MATCH("Misc ID", 'E4 TB Allocation Details'!$A$18:$L$18, 0),FALSE), 'E2 Allocators'!$B$15:$W$358, MATCH('O5 Details by Class &amp; Accounts'!BR$18, 'E2 Allocators'!$B$15:$W$15, 0),FALSE)*$E97)</f>
        <v>0</v>
      </c>
      <c r="BS97" s="2186">
        <f>SUM(AY97:BR97)</f>
        <v>-218601.99999999994</v>
      </c>
      <c r="BT97" s="2186">
        <f>IF(ISERROR(VLOOKUP(VLOOKUP($A97, 'E4 TB Allocation Details'!$A$18:$L$214, MATCH("A &amp; G ID", 'E4 TB Allocation Details'!$A$18:$L$18, 0),FALSE), 'E2 Allocators'!$B$15:$W$358, MATCH('O5 Details by Class &amp; Accounts'!BT$18, 'E2 Allocators'!$B$15:$W$15, 0),FALSE)*$E97), 0, VLOOKUP(VLOOKUP($A97, 'E4 TB Allocation Details'!$A$18:$L$214, MATCH("A &amp; G ID", 'E4 TB Allocation Details'!$A$18:$L$18, 0),FALSE), 'E2 Allocators'!$B$15:$W$358, MATCH('O5 Details by Class &amp; Accounts'!BT$18, 'E2 Allocators'!$B$15:$W$15, 0),FALSE)*$E97)</f>
        <v>0</v>
      </c>
      <c r="BU97" s="2186">
        <f>IF(ISERROR(VLOOKUP(VLOOKUP($A97, 'E4 TB Allocation Details'!$A$18:$L$214, MATCH("A &amp; G ID", 'E4 TB Allocation Details'!$A$18:$L$18, 0),FALSE), 'E2 Allocators'!$B$15:$W$358, MATCH('O5 Details by Class &amp; Accounts'!BU$18, 'E2 Allocators'!$B$15:$W$15, 0),FALSE)*$E97), 0, VLOOKUP(VLOOKUP($A97, 'E4 TB Allocation Details'!$A$18:$L$214, MATCH("A &amp; G ID", 'E4 TB Allocation Details'!$A$18:$L$18, 0),FALSE), 'E2 Allocators'!$B$15:$W$358, MATCH('O5 Details by Class &amp; Accounts'!BU$18, 'E2 Allocators'!$B$15:$W$15, 0),FALSE)*$E97)</f>
        <v>0</v>
      </c>
      <c r="BV97" s="2186">
        <f>IF(ISERROR(VLOOKUP(VLOOKUP($A97, 'E4 TB Allocation Details'!$A$18:$L$214, MATCH("A &amp; G ID", 'E4 TB Allocation Details'!$A$18:$L$18, 0),FALSE), 'E2 Allocators'!$B$15:$W$358, MATCH('O5 Details by Class &amp; Accounts'!BV$18, 'E2 Allocators'!$B$15:$W$15, 0),FALSE)*$E97), 0, VLOOKUP(VLOOKUP($A97, 'E4 TB Allocation Details'!$A$18:$L$214, MATCH("A &amp; G ID", 'E4 TB Allocation Details'!$A$18:$L$18, 0),FALSE), 'E2 Allocators'!$B$15:$W$358, MATCH('O5 Details by Class &amp; Accounts'!BV$18, 'E2 Allocators'!$B$15:$W$15, 0),FALSE)*$E97)</f>
        <v>0</v>
      </c>
      <c r="BW97" s="2186">
        <f>IF(ISERROR(VLOOKUP(VLOOKUP($A97, 'E4 TB Allocation Details'!$A$18:$L$214, MATCH("A &amp; G ID", 'E4 TB Allocation Details'!$A$18:$L$18, 0),FALSE), 'E2 Allocators'!$B$15:$W$358, MATCH('O5 Details by Class &amp; Accounts'!BW$18, 'E2 Allocators'!$B$15:$W$15, 0),FALSE)*$E97), 0, VLOOKUP(VLOOKUP($A97, 'E4 TB Allocation Details'!$A$18:$L$214, MATCH("A &amp; G ID", 'E4 TB Allocation Details'!$A$18:$L$18, 0),FALSE), 'E2 Allocators'!$B$15:$W$358, MATCH('O5 Details by Class &amp; Accounts'!BW$18, 'E2 Allocators'!$B$15:$W$15, 0),FALSE)*$E97)</f>
        <v>0</v>
      </c>
      <c r="BX97" s="2186">
        <f>IF(ISERROR(VLOOKUP(VLOOKUP($A97, 'E4 TB Allocation Details'!$A$18:$L$214, MATCH("A &amp; G ID", 'E4 TB Allocation Details'!$A$18:$L$18, 0),FALSE), 'E2 Allocators'!$B$15:$W$358, MATCH('O5 Details by Class &amp; Accounts'!BX$18, 'E2 Allocators'!$B$15:$W$15, 0),FALSE)*$E97), 0, VLOOKUP(VLOOKUP($A97, 'E4 TB Allocation Details'!$A$18:$L$214, MATCH("A &amp; G ID", 'E4 TB Allocation Details'!$A$18:$L$18, 0),FALSE), 'E2 Allocators'!$B$15:$W$358, MATCH('O5 Details by Class &amp; Accounts'!BX$18, 'E2 Allocators'!$B$15:$W$15, 0),FALSE)*$E97)</f>
        <v>0</v>
      </c>
      <c r="BY97" s="2186">
        <f>IF(ISERROR(VLOOKUP(VLOOKUP($A97, 'E4 TB Allocation Details'!$A$18:$L$214, MATCH("A &amp; G ID", 'E4 TB Allocation Details'!$A$18:$L$18, 0),FALSE), 'E2 Allocators'!$B$15:$W$358, MATCH('O5 Details by Class &amp; Accounts'!BY$18, 'E2 Allocators'!$B$15:$W$15, 0),FALSE)*$E97), 0, VLOOKUP(VLOOKUP($A97, 'E4 TB Allocation Details'!$A$18:$L$214, MATCH("A &amp; G ID", 'E4 TB Allocation Details'!$A$18:$L$18, 0),FALSE), 'E2 Allocators'!$B$15:$W$358, MATCH('O5 Details by Class &amp; Accounts'!BY$18, 'E2 Allocators'!$B$15:$W$15, 0),FALSE)*$E97)</f>
        <v>0</v>
      </c>
      <c r="BZ97" s="2186">
        <f>IF(ISERROR(VLOOKUP(VLOOKUP($A97, 'E4 TB Allocation Details'!$A$18:$L$214, MATCH("A &amp; G ID", 'E4 TB Allocation Details'!$A$18:$L$18, 0),FALSE), 'E2 Allocators'!$B$15:$W$358, MATCH('O5 Details by Class &amp; Accounts'!BZ$18, 'E2 Allocators'!$B$15:$W$15, 0),FALSE)*$E97), 0, VLOOKUP(VLOOKUP($A97, 'E4 TB Allocation Details'!$A$18:$L$214, MATCH("A &amp; G ID", 'E4 TB Allocation Details'!$A$18:$L$18, 0),FALSE), 'E2 Allocators'!$B$15:$W$358, MATCH('O5 Details by Class &amp; Accounts'!BZ$18, 'E2 Allocators'!$B$15:$W$15, 0),FALSE)*$E97)</f>
        <v>0</v>
      </c>
      <c r="CA97" s="2186">
        <f>IF(ISERROR(VLOOKUP(VLOOKUP($A97, 'E4 TB Allocation Details'!$A$18:$L$214, MATCH("A &amp; G ID", 'E4 TB Allocation Details'!$A$18:$L$18, 0),FALSE), 'E2 Allocators'!$B$15:$W$358, MATCH('O5 Details by Class &amp; Accounts'!CA$18, 'E2 Allocators'!$B$15:$W$15, 0),FALSE)*$E97), 0, VLOOKUP(VLOOKUP($A97, 'E4 TB Allocation Details'!$A$18:$L$214, MATCH("A &amp; G ID", 'E4 TB Allocation Details'!$A$18:$L$18, 0),FALSE), 'E2 Allocators'!$B$15:$W$358, MATCH('O5 Details by Class &amp; Accounts'!CA$18, 'E2 Allocators'!$B$15:$W$15, 0),FALSE)*$E97)</f>
        <v>0</v>
      </c>
      <c r="CB97" s="2186">
        <f>IF(ISERROR(VLOOKUP(VLOOKUP($A97, 'E4 TB Allocation Details'!$A$18:$L$214, MATCH("A &amp; G ID", 'E4 TB Allocation Details'!$A$18:$L$18, 0),FALSE), 'E2 Allocators'!$B$15:$W$358, MATCH('O5 Details by Class &amp; Accounts'!CB$18, 'E2 Allocators'!$B$15:$W$15, 0),FALSE)*$E97), 0, VLOOKUP(VLOOKUP($A97, 'E4 TB Allocation Details'!$A$18:$L$214, MATCH("A &amp; G ID", 'E4 TB Allocation Details'!$A$18:$L$18, 0),FALSE), 'E2 Allocators'!$B$15:$W$358, MATCH('O5 Details by Class &amp; Accounts'!CB$18, 'E2 Allocators'!$B$15:$W$15, 0),FALSE)*$E97)</f>
        <v>0</v>
      </c>
      <c r="CC97" s="2186">
        <f>IF(ISERROR(VLOOKUP(VLOOKUP($A97, 'E4 TB Allocation Details'!$A$18:$L$214, MATCH("A &amp; G ID", 'E4 TB Allocation Details'!$A$18:$L$18, 0),FALSE), 'E2 Allocators'!$B$15:$W$358, MATCH('O5 Details by Class &amp; Accounts'!CC$18, 'E2 Allocators'!$B$15:$W$15, 0),FALSE)*$E97), 0, VLOOKUP(VLOOKUP($A97, 'E4 TB Allocation Details'!$A$18:$L$214, MATCH("A &amp; G ID", 'E4 TB Allocation Details'!$A$18:$L$18, 0),FALSE), 'E2 Allocators'!$B$15:$W$358, MATCH('O5 Details by Class &amp; Accounts'!CC$18, 'E2 Allocators'!$B$15:$W$15, 0),FALSE)*$E97)</f>
        <v>0</v>
      </c>
      <c r="CD97" s="2186">
        <f>IF(ISERROR(VLOOKUP(VLOOKUP($A97, 'E4 TB Allocation Details'!$A$18:$L$214, MATCH("A &amp; G ID", 'E4 TB Allocation Details'!$A$18:$L$18, 0),FALSE), 'E2 Allocators'!$B$15:$W$358, MATCH('O5 Details by Class &amp; Accounts'!CD$18, 'E2 Allocators'!$B$15:$W$15, 0),FALSE)*$E97), 0, VLOOKUP(VLOOKUP($A97, 'E4 TB Allocation Details'!$A$18:$L$214, MATCH("A &amp; G ID", 'E4 TB Allocation Details'!$A$18:$L$18, 0),FALSE), 'E2 Allocators'!$B$15:$W$358, MATCH('O5 Details by Class &amp; Accounts'!CD$18, 'E2 Allocators'!$B$15:$W$15, 0),FALSE)*$E97)</f>
        <v>0</v>
      </c>
      <c r="CE97" s="2186">
        <f>IF(ISERROR(VLOOKUP(VLOOKUP($A97, 'E4 TB Allocation Details'!$A$18:$L$214, MATCH("A &amp; G ID", 'E4 TB Allocation Details'!$A$18:$L$18, 0),FALSE), 'E2 Allocators'!$B$15:$W$358, MATCH('O5 Details by Class &amp; Accounts'!CE$18, 'E2 Allocators'!$B$15:$W$15, 0),FALSE)*$E97), 0, VLOOKUP(VLOOKUP($A97, 'E4 TB Allocation Details'!$A$18:$L$214, MATCH("A &amp; G ID", 'E4 TB Allocation Details'!$A$18:$L$18, 0),FALSE), 'E2 Allocators'!$B$15:$W$358, MATCH('O5 Details by Class &amp; Accounts'!CE$18, 'E2 Allocators'!$B$15:$W$15, 0),FALSE)*$E97)</f>
        <v>0</v>
      </c>
      <c r="CF97" s="2186">
        <f>IF(ISERROR(VLOOKUP(VLOOKUP($A97, 'E4 TB Allocation Details'!$A$18:$L$214, MATCH("A &amp; G ID", 'E4 TB Allocation Details'!$A$18:$L$18, 0),FALSE), 'E2 Allocators'!$B$15:$W$358, MATCH('O5 Details by Class &amp; Accounts'!CF$18, 'E2 Allocators'!$B$15:$W$15, 0),FALSE)*$E97), 0, VLOOKUP(VLOOKUP($A97, 'E4 TB Allocation Details'!$A$18:$L$214, MATCH("A &amp; G ID", 'E4 TB Allocation Details'!$A$18:$L$18, 0),FALSE), 'E2 Allocators'!$B$15:$W$358, MATCH('O5 Details by Class &amp; Accounts'!CF$18, 'E2 Allocators'!$B$15:$W$15, 0),FALSE)*$E97)</f>
        <v>0</v>
      </c>
      <c r="CG97" s="2186">
        <f>IF(ISERROR(VLOOKUP(VLOOKUP($A97, 'E4 TB Allocation Details'!$A$18:$L$214, MATCH("A &amp; G ID", 'E4 TB Allocation Details'!$A$18:$L$18, 0),FALSE), 'E2 Allocators'!$B$15:$W$358, MATCH('O5 Details by Class &amp; Accounts'!CG$18, 'E2 Allocators'!$B$15:$W$15, 0),FALSE)*$E97), 0, VLOOKUP(VLOOKUP($A97, 'E4 TB Allocation Details'!$A$18:$L$214, MATCH("A &amp; G ID", 'E4 TB Allocation Details'!$A$18:$L$18, 0),FALSE), 'E2 Allocators'!$B$15:$W$358, MATCH('O5 Details by Class &amp; Accounts'!CG$18, 'E2 Allocators'!$B$15:$W$15, 0),FALSE)*$E97)</f>
        <v>0</v>
      </c>
      <c r="CH97" s="2186">
        <f>IF(ISERROR(VLOOKUP(VLOOKUP($A97, 'E4 TB Allocation Details'!$A$18:$L$214, MATCH("A &amp; G ID", 'E4 TB Allocation Details'!$A$18:$L$18, 0),FALSE), 'E2 Allocators'!$B$15:$W$358, MATCH('O5 Details by Class &amp; Accounts'!CH$18, 'E2 Allocators'!$B$15:$W$15, 0),FALSE)*$E97), 0, VLOOKUP(VLOOKUP($A97, 'E4 TB Allocation Details'!$A$18:$L$214, MATCH("A &amp; G ID", 'E4 TB Allocation Details'!$A$18:$L$18, 0),FALSE), 'E2 Allocators'!$B$15:$W$358, MATCH('O5 Details by Class &amp; Accounts'!CH$18, 'E2 Allocators'!$B$15:$W$15, 0),FALSE)*$E97)</f>
        <v>0</v>
      </c>
      <c r="CI97" s="2186">
        <f>IF(ISERROR(VLOOKUP(VLOOKUP($A97, 'E4 TB Allocation Details'!$A$18:$L$214, MATCH("A &amp; G ID", 'E4 TB Allocation Details'!$A$18:$L$18, 0),FALSE), 'E2 Allocators'!$B$15:$W$358, MATCH('O5 Details by Class &amp; Accounts'!CI$18, 'E2 Allocators'!$B$15:$W$15, 0),FALSE)*$E97), 0, VLOOKUP(VLOOKUP($A97, 'E4 TB Allocation Details'!$A$18:$L$214, MATCH("A &amp; G ID", 'E4 TB Allocation Details'!$A$18:$L$18, 0),FALSE), 'E2 Allocators'!$B$15:$W$358, MATCH('O5 Details by Class &amp; Accounts'!CI$18, 'E2 Allocators'!$B$15:$W$15, 0),FALSE)*$E97)</f>
        <v>0</v>
      </c>
      <c r="CJ97" s="2186">
        <f>IF(ISERROR(VLOOKUP(VLOOKUP($A97, 'E4 TB Allocation Details'!$A$18:$L$214, MATCH("A &amp; G ID", 'E4 TB Allocation Details'!$A$18:$L$18, 0),FALSE), 'E2 Allocators'!$B$15:$W$358, MATCH('O5 Details by Class &amp; Accounts'!CJ$18, 'E2 Allocators'!$B$15:$W$15, 0),FALSE)*$E97), 0, VLOOKUP(VLOOKUP($A97, 'E4 TB Allocation Details'!$A$18:$L$214, MATCH("A &amp; G ID", 'E4 TB Allocation Details'!$A$18:$L$18, 0),FALSE), 'E2 Allocators'!$B$15:$W$358, MATCH('O5 Details by Class &amp; Accounts'!CJ$18, 'E2 Allocators'!$B$15:$W$15, 0),FALSE)*$E97)</f>
        <v>0</v>
      </c>
      <c r="CK97" s="2186">
        <f>IF(ISERROR(VLOOKUP(VLOOKUP($A97, 'E4 TB Allocation Details'!$A$18:$L$214, MATCH("A &amp; G ID", 'E4 TB Allocation Details'!$A$18:$L$18, 0),FALSE), 'E2 Allocators'!$B$15:$W$358, MATCH('O5 Details by Class &amp; Accounts'!CK$18, 'E2 Allocators'!$B$15:$W$15, 0),FALSE)*$E97), 0, VLOOKUP(VLOOKUP($A97, 'E4 TB Allocation Details'!$A$18:$L$214, MATCH("A &amp; G ID", 'E4 TB Allocation Details'!$A$18:$L$18, 0),FALSE), 'E2 Allocators'!$B$15:$W$358, MATCH('O5 Details by Class &amp; Accounts'!CK$18, 'E2 Allocators'!$B$15:$W$15, 0),FALSE)*$E97)</f>
        <v>0</v>
      </c>
      <c r="CL97" s="2186">
        <f>IF(ISERROR(VLOOKUP(VLOOKUP($A97, 'E4 TB Allocation Details'!$A$18:$L$214, MATCH("A &amp; G ID", 'E4 TB Allocation Details'!$A$18:$L$18, 0),FALSE), 'E2 Allocators'!$B$15:$W$358, MATCH('O5 Details by Class &amp; Accounts'!CL$18, 'E2 Allocators'!$B$15:$W$15, 0),FALSE)*$E97), 0, VLOOKUP(VLOOKUP($A97, 'E4 TB Allocation Details'!$A$18:$L$214, MATCH("A &amp; G ID", 'E4 TB Allocation Details'!$A$18:$L$18, 0),FALSE), 'E2 Allocators'!$B$15:$W$358, MATCH('O5 Details by Class &amp; Accounts'!CL$18, 'E2 Allocators'!$B$15:$W$15, 0),FALSE)*$E97)</f>
        <v>0</v>
      </c>
      <c r="CM97" s="2186">
        <f>IF(ISERROR(VLOOKUP(VLOOKUP($A97, 'E4 TB Allocation Details'!$A$18:$L$214, MATCH("A &amp; G ID", 'E4 TB Allocation Details'!$A$18:$L$18, 0),FALSE), 'E2 Allocators'!$B$15:$W$358, MATCH('O5 Details by Class &amp; Accounts'!CM$18, 'E2 Allocators'!$B$15:$W$15, 0),FALSE)*$E97), 0, VLOOKUP(VLOOKUP($A97, 'E4 TB Allocation Details'!$A$18:$L$214, MATCH("A &amp; G ID", 'E4 TB Allocation Details'!$A$18:$L$18, 0),FALSE), 'E2 Allocators'!$B$15:$W$358, MATCH('O5 Details by Class &amp; Accounts'!CM$18, 'E2 Allocators'!$B$15:$W$15, 0),FALSE)*$E97)</f>
        <v>0</v>
      </c>
      <c r="CN97" s="2186">
        <f>SUM(BT97:CM97)</f>
        <v>0</v>
      </c>
      <c r="CO97" s="2187">
        <f>+E97-AC97-AX97-BS97-CN97</f>
        <v>-5.8207660913467407E-11</v>
      </c>
      <c r="CQ97" s="1625"/>
    </row>
    <row r="98" spans="1:95" s="54" customFormat="1" ht="12.75" x14ac:dyDescent="0.2">
      <c r="A98" s="992">
        <v>4240</v>
      </c>
      <c r="B98" s="993" t="s">
        <v>532</v>
      </c>
      <c r="C98" s="2184">
        <f>IF(ISERROR(VLOOKUP($A98,'I3 TB Data'!$A$19:$H$483,MATCH('O5 Details by Class &amp; Accounts'!$C$18, 'I3 TB Data'!$A$19:$H$19,0),0)), 0, VLOOKUP($A98,'I3 TB Data'!$A$19:$H$483,MATCH('O5 Details by Class &amp; Accounts'!$C$18,'I3 TB Data'!$A$19:$H$19,0),0))</f>
        <v>0</v>
      </c>
      <c r="D98" s="2185"/>
      <c r="E98" s="2184">
        <f t="shared" si="17"/>
        <v>0</v>
      </c>
      <c r="F98" s="2186">
        <f>IF(ISERROR(VLOOKUP($A98, 'E1 Categorization'!A33:E124, MATCH("Customer Component", 'E1 Categorization'!$A$33:$E$33,0), 0)), 0, IF(VLOOKUP($A98, 'E1 Categorization'!A33:E124, MATCH("Customer Component", 'E1 Categorization'!$A$33:$E$33,0), 0)=0, 'O5 Details by Class &amp; Accounts'!$E98, IF(AND(VLOOKUP($A98, 'E1 Categorization'!A33:E124, MATCH("Customer Component", 'E1 Categorization'!$A$33:$E$33,0), 0) &gt;0, VLOOKUP($A98, 'E1 Categorization'!A33:E124, MATCH("Customer Component", 'E1 Categorization'!$A$33:$E$33,0), 0)&lt;1), 'O5 Details by Class &amp; Accounts'!$E98*(1-VLOOKUP($A98, 'E1 Categorization'!A33:E124, MATCH("Customer Component", 'E1 Categorization'!$A$33:$E$33,0), 0)), 0)))</f>
        <v>0</v>
      </c>
      <c r="G98" s="2186">
        <f>IF(ISERROR(VLOOKUP($A98, 'E1 Categorization'!A33:E124, MATCH("Customer Component", 'E1 Categorization'!$A$33:$E$33,0), 0)),0, IF(VLOOKUP($A98, 'E1 Categorization'!A33:E124, MATCH("Customer Component", 'E1 Categorization'!$A$33:$E$33,0), 0)=0, 0, IF(AND(VLOOKUP($A98, 'E1 Categorization'!A33:E124, MATCH("Customer Component", 'E1 Categorization'!$A$33:$E$33,0), 0) &gt;0, VLOOKUP($A98, 'E1 Categorization'!A33:E124, MATCH("Customer Component", 'E1 Categorization'!$A$33:$E$33,0), 0)&lt;1), 'O5 Details by Class &amp; Accounts'!$E98*(VLOOKUP($A98, 'E1 Categorization'!A33:E124, MATCH("Customer Component", 'E1 Categorization'!$A$33:$E$33,0), 0)), 'O5 Details by Class &amp; Accounts'!$E98)))</f>
        <v>0</v>
      </c>
      <c r="H98" s="2186">
        <f t="shared" si="20"/>
        <v>0</v>
      </c>
      <c r="I98" s="2186">
        <f>IF(ISERROR(VLOOKUP(VLOOKUP($A98, 'E4 TB Allocation Details'!$A$18:$L$214, MATCH("Demand ID", 'E4 TB Allocation Details'!$A$18:$L$18, 0),FALSE), 'E2 Allocators'!$B$15:$W$358, MATCH('O5 Details by Class &amp; Accounts'!I$18, 'E2 Allocators'!$B$15:$W$15, 0),FALSE)*$F98), 0, VLOOKUP(VLOOKUP($A98, 'E4 TB Allocation Details'!$A$18:$L$214, MATCH("Demand ID", 'E4 TB Allocation Details'!$A$18:$L$18, 0),FALSE), 'E2 Allocators'!$B$15:$W$358, MATCH('O5 Details by Class &amp; Accounts'!I$18, 'E2 Allocators'!$B$15:$W$15, 0),FALSE)*$F98)</f>
        <v>0</v>
      </c>
      <c r="J98" s="2186">
        <f>IF(ISERROR(VLOOKUP(VLOOKUP($A98, 'E4 TB Allocation Details'!$A$18:$L$214, MATCH("Demand ID", 'E4 TB Allocation Details'!$A$18:$L$18, 0),FALSE), 'E2 Allocators'!$B$15:$W$358, MATCH('O5 Details by Class &amp; Accounts'!J$18, 'E2 Allocators'!$B$15:$W$15, 0),FALSE)*$F98), 0, VLOOKUP(VLOOKUP($A98, 'E4 TB Allocation Details'!$A$18:$L$214, MATCH("Demand ID", 'E4 TB Allocation Details'!$A$18:$L$18, 0),FALSE), 'E2 Allocators'!$B$15:$W$358, MATCH('O5 Details by Class &amp; Accounts'!J$18, 'E2 Allocators'!$B$15:$W$15, 0),FALSE)*$F98)</f>
        <v>0</v>
      </c>
      <c r="K98" s="2186">
        <f>IF(ISERROR(VLOOKUP(VLOOKUP($A98, 'E4 TB Allocation Details'!$A$18:$L$214, MATCH("Demand ID", 'E4 TB Allocation Details'!$A$18:$L$18, 0),FALSE), 'E2 Allocators'!$B$15:$W$358, MATCH('O5 Details by Class &amp; Accounts'!K$18, 'E2 Allocators'!$B$15:$W$15, 0),FALSE)*$F98), 0, VLOOKUP(VLOOKUP($A98, 'E4 TB Allocation Details'!$A$18:$L$214, MATCH("Demand ID", 'E4 TB Allocation Details'!$A$18:$L$18, 0),FALSE), 'E2 Allocators'!$B$15:$W$358, MATCH('O5 Details by Class &amp; Accounts'!K$18, 'E2 Allocators'!$B$15:$W$15, 0),FALSE)*$F98)</f>
        <v>0</v>
      </c>
      <c r="L98" s="2186">
        <f>IF(ISERROR(VLOOKUP(VLOOKUP($A98, 'E4 TB Allocation Details'!$A$18:$L$214, MATCH("Demand ID", 'E4 TB Allocation Details'!$A$18:$L$18, 0),FALSE), 'E2 Allocators'!$B$15:$W$358, MATCH('O5 Details by Class &amp; Accounts'!L$18, 'E2 Allocators'!$B$15:$W$15, 0),FALSE)*$F98), 0, VLOOKUP(VLOOKUP($A98, 'E4 TB Allocation Details'!$A$18:$L$214, MATCH("Demand ID", 'E4 TB Allocation Details'!$A$18:$L$18, 0),FALSE), 'E2 Allocators'!$B$15:$W$358, MATCH('O5 Details by Class &amp; Accounts'!L$18, 'E2 Allocators'!$B$15:$W$15, 0),FALSE)*$F98)</f>
        <v>0</v>
      </c>
      <c r="M98" s="2186"/>
      <c r="N98" s="2186"/>
      <c r="O98" s="2186"/>
      <c r="P98" s="2186"/>
      <c r="Q98" s="2186"/>
      <c r="R98" s="2186"/>
      <c r="S98" s="2186"/>
      <c r="T98" s="2186"/>
      <c r="U98" s="2186"/>
      <c r="V98" s="2186"/>
      <c r="W98" s="2186"/>
      <c r="X98" s="2186"/>
      <c r="Y98" s="2186"/>
      <c r="Z98" s="2186"/>
      <c r="AA98" s="2186"/>
      <c r="AB98" s="2186"/>
      <c r="AC98" s="2186">
        <f t="shared" si="21"/>
        <v>0</v>
      </c>
      <c r="AD98" s="2186">
        <f>IF(ISERROR(VLOOKUP(VLOOKUP($A98, 'E4 TB Allocation Details'!$A$18:$L$214, MATCH("Customer ID", 'E4 TB Allocation Details'!$A$18:$L$18, 0),FALSE), 'E2 Allocators'!$B$15:$W$358, MATCH('O5 Details by Class &amp; Accounts'!AD$18, 'E2 Allocators'!$B$15:$W$15, 0),FALSE)*$G98), 0, VLOOKUP(VLOOKUP($A98, 'E4 TB Allocation Details'!$A$18:$L$214, MATCH("Customer ID", 'E4 TB Allocation Details'!$A$18:$L$18, 0),FALSE), 'E2 Allocators'!$B$15:$W$358, MATCH('O5 Details by Class &amp; Accounts'!AD$18, 'E2 Allocators'!$B$15:$W$15, 0),FALSE)*$G98)</f>
        <v>0</v>
      </c>
      <c r="AE98" s="2186">
        <f>IF(ISERROR(VLOOKUP(VLOOKUP($A98, 'E4 TB Allocation Details'!$A$18:$L$214, MATCH("Customer ID", 'E4 TB Allocation Details'!$A$18:$L$18, 0),FALSE), 'E2 Allocators'!$B$15:$W$358, MATCH('O5 Details by Class &amp; Accounts'!AE$18, 'E2 Allocators'!$B$15:$W$15, 0),FALSE)*$G98), 0, VLOOKUP(VLOOKUP($A98, 'E4 TB Allocation Details'!$A$18:$L$214, MATCH("Customer ID", 'E4 TB Allocation Details'!$A$18:$L$18, 0),FALSE), 'E2 Allocators'!$B$15:$W$358, MATCH('O5 Details by Class &amp; Accounts'!AE$18, 'E2 Allocators'!$B$15:$W$15, 0),FALSE)*$G98)</f>
        <v>0</v>
      </c>
      <c r="AF98" s="2186">
        <f>IF(ISERROR(VLOOKUP(VLOOKUP($A98, 'E4 TB Allocation Details'!$A$18:$L$214, MATCH("Customer ID", 'E4 TB Allocation Details'!$A$18:$L$18, 0),FALSE), 'E2 Allocators'!$B$15:$W$358, MATCH('O5 Details by Class &amp; Accounts'!AF$18, 'E2 Allocators'!$B$15:$W$15, 0),FALSE)*$G98), 0, VLOOKUP(VLOOKUP($A98, 'E4 TB Allocation Details'!$A$18:$L$214, MATCH("Customer ID", 'E4 TB Allocation Details'!$A$18:$L$18, 0),FALSE), 'E2 Allocators'!$B$15:$W$358, MATCH('O5 Details by Class &amp; Accounts'!AF$18, 'E2 Allocators'!$B$15:$W$15, 0),FALSE)*$G98)</f>
        <v>0</v>
      </c>
      <c r="AG98" s="2186">
        <f>IF(ISERROR(VLOOKUP(VLOOKUP($A98, 'E4 TB Allocation Details'!$A$18:$L$214, MATCH("Customer ID", 'E4 TB Allocation Details'!$A$18:$L$18, 0),FALSE), 'E2 Allocators'!$B$15:$W$358, MATCH('O5 Details by Class &amp; Accounts'!AG$18, 'E2 Allocators'!$B$15:$W$15, 0),FALSE)*$G98), 0, VLOOKUP(VLOOKUP($A98, 'E4 TB Allocation Details'!$A$18:$L$214, MATCH("Customer ID", 'E4 TB Allocation Details'!$A$18:$L$18, 0),FALSE), 'E2 Allocators'!$B$15:$W$358, MATCH('O5 Details by Class &amp; Accounts'!AG$18, 'E2 Allocators'!$B$15:$W$15, 0),FALSE)*$G98)</f>
        <v>0</v>
      </c>
      <c r="AH98" s="2186">
        <f>IF(ISERROR(VLOOKUP(VLOOKUP($A98, 'E4 TB Allocation Details'!$A$18:$L$214, MATCH("Customer ID", 'E4 TB Allocation Details'!$A$18:$L$18, 0),FALSE), 'E2 Allocators'!$B$15:$W$358, MATCH('O5 Details by Class &amp; Accounts'!AH$18, 'E2 Allocators'!$B$15:$W$15, 0),FALSE)*$G98), 0, VLOOKUP(VLOOKUP($A98, 'E4 TB Allocation Details'!$A$18:$L$214, MATCH("Customer ID", 'E4 TB Allocation Details'!$A$18:$L$18, 0),FALSE), 'E2 Allocators'!$B$15:$W$358, MATCH('O5 Details by Class &amp; Accounts'!AH$18, 'E2 Allocators'!$B$15:$W$15, 0),FALSE)*$G98)</f>
        <v>0</v>
      </c>
      <c r="AI98" s="2186">
        <f>IF(ISERROR(VLOOKUP(VLOOKUP($A98, 'E4 TB Allocation Details'!$A$18:$L$214, MATCH("Customer ID", 'E4 TB Allocation Details'!$A$18:$L$18, 0),FALSE), 'E2 Allocators'!$B$15:$W$358, MATCH('O5 Details by Class &amp; Accounts'!AI$18, 'E2 Allocators'!$B$15:$W$15, 0),FALSE)*$G98), 0, VLOOKUP(VLOOKUP($A98, 'E4 TB Allocation Details'!$A$18:$L$214, MATCH("Customer ID", 'E4 TB Allocation Details'!$A$18:$L$18, 0),FALSE), 'E2 Allocators'!$B$15:$W$358, MATCH('O5 Details by Class &amp; Accounts'!AI$18, 'E2 Allocators'!$B$15:$W$15, 0),FALSE)*$G98)</f>
        <v>0</v>
      </c>
      <c r="AJ98" s="2186">
        <f>IF(ISERROR(VLOOKUP(VLOOKUP($A98, 'E4 TB Allocation Details'!$A$18:$L$214, MATCH("Customer ID", 'E4 TB Allocation Details'!$A$18:$L$18, 0),FALSE), 'E2 Allocators'!$B$15:$W$358, MATCH('O5 Details by Class &amp; Accounts'!AJ$18, 'E2 Allocators'!$B$15:$W$15, 0),FALSE)*$G98), 0, VLOOKUP(VLOOKUP($A98, 'E4 TB Allocation Details'!$A$18:$L$214, MATCH("Customer ID", 'E4 TB Allocation Details'!$A$18:$L$18, 0),FALSE), 'E2 Allocators'!$B$15:$W$358, MATCH('O5 Details by Class &amp; Accounts'!AJ$18, 'E2 Allocators'!$B$15:$W$15, 0),FALSE)*$G98)</f>
        <v>0</v>
      </c>
      <c r="AK98" s="2186">
        <f>IF(ISERROR(VLOOKUP(VLOOKUP($A98, 'E4 TB Allocation Details'!$A$18:$L$214, MATCH("Customer ID", 'E4 TB Allocation Details'!$A$18:$L$18, 0),FALSE), 'E2 Allocators'!$B$15:$W$358, MATCH('O5 Details by Class &amp; Accounts'!AK$18, 'E2 Allocators'!$B$15:$W$15, 0),FALSE)*$G98), 0, VLOOKUP(VLOOKUP($A98, 'E4 TB Allocation Details'!$A$18:$L$214, MATCH("Customer ID", 'E4 TB Allocation Details'!$A$18:$L$18, 0),FALSE), 'E2 Allocators'!$B$15:$W$358, MATCH('O5 Details by Class &amp; Accounts'!AK$18, 'E2 Allocators'!$B$15:$W$15, 0),FALSE)*$G98)</f>
        <v>0</v>
      </c>
      <c r="AL98" s="2186">
        <f>IF(ISERROR(VLOOKUP(VLOOKUP($A98, 'E4 TB Allocation Details'!$A$18:$L$214, MATCH("Customer ID", 'E4 TB Allocation Details'!$A$18:$L$18, 0),FALSE), 'E2 Allocators'!$B$15:$W$358, MATCH('O5 Details by Class &amp; Accounts'!AL$18, 'E2 Allocators'!$B$15:$W$15, 0),FALSE)*$G98), 0, VLOOKUP(VLOOKUP($A98, 'E4 TB Allocation Details'!$A$18:$L$214, MATCH("Customer ID", 'E4 TB Allocation Details'!$A$18:$L$18, 0),FALSE), 'E2 Allocators'!$B$15:$W$358, MATCH('O5 Details by Class &amp; Accounts'!AL$18, 'E2 Allocators'!$B$15:$W$15, 0),FALSE)*$G98)</f>
        <v>0</v>
      </c>
      <c r="AM98" s="2186">
        <f>IF(ISERROR(VLOOKUP(VLOOKUP($A98, 'E4 TB Allocation Details'!$A$18:$L$214, MATCH("Customer ID", 'E4 TB Allocation Details'!$A$18:$L$18, 0),FALSE), 'E2 Allocators'!$B$15:$W$358, MATCH('O5 Details by Class &amp; Accounts'!AM$18, 'E2 Allocators'!$B$15:$W$15, 0),FALSE)*$G98), 0, VLOOKUP(VLOOKUP($A98, 'E4 TB Allocation Details'!$A$18:$L$214, MATCH("Customer ID", 'E4 TB Allocation Details'!$A$18:$L$18, 0),FALSE), 'E2 Allocators'!$B$15:$W$358, MATCH('O5 Details by Class &amp; Accounts'!AM$18, 'E2 Allocators'!$B$15:$W$15, 0),FALSE)*$G98)</f>
        <v>0</v>
      </c>
      <c r="AN98" s="2186">
        <f>IF(ISERROR(VLOOKUP(VLOOKUP($A98, 'E4 TB Allocation Details'!$A$18:$L$214, MATCH("Customer ID", 'E4 TB Allocation Details'!$A$18:$L$18, 0),FALSE), 'E2 Allocators'!$B$15:$W$358, MATCH('O5 Details by Class &amp; Accounts'!AN$18, 'E2 Allocators'!$B$15:$W$15, 0),FALSE)*$G98), 0, VLOOKUP(VLOOKUP($A98, 'E4 TB Allocation Details'!$A$18:$L$214, MATCH("Customer ID", 'E4 TB Allocation Details'!$A$18:$L$18, 0),FALSE), 'E2 Allocators'!$B$15:$W$358, MATCH('O5 Details by Class &amp; Accounts'!AN$18, 'E2 Allocators'!$B$15:$W$15, 0),FALSE)*$G98)</f>
        <v>0</v>
      </c>
      <c r="AO98" s="2186">
        <f>IF(ISERROR(VLOOKUP(VLOOKUP($A98, 'E4 TB Allocation Details'!$A$18:$L$214, MATCH("Customer ID", 'E4 TB Allocation Details'!$A$18:$L$18, 0),FALSE), 'E2 Allocators'!$B$15:$W$358, MATCH('O5 Details by Class &amp; Accounts'!AO$18, 'E2 Allocators'!$B$15:$W$15, 0),FALSE)*$G98), 0, VLOOKUP(VLOOKUP($A98, 'E4 TB Allocation Details'!$A$18:$L$214, MATCH("Customer ID", 'E4 TB Allocation Details'!$A$18:$L$18, 0),FALSE), 'E2 Allocators'!$B$15:$W$358, MATCH('O5 Details by Class &amp; Accounts'!AO$18, 'E2 Allocators'!$B$15:$W$15, 0),FALSE)*$G98)</f>
        <v>0</v>
      </c>
      <c r="AP98" s="2186">
        <f>IF(ISERROR(VLOOKUP(VLOOKUP($A98, 'E4 TB Allocation Details'!$A$18:$L$214, MATCH("Customer ID", 'E4 TB Allocation Details'!$A$18:$L$18, 0),FALSE), 'E2 Allocators'!$B$15:$W$358, MATCH('O5 Details by Class &amp; Accounts'!AP$18, 'E2 Allocators'!$B$15:$W$15, 0),FALSE)*$G98), 0, VLOOKUP(VLOOKUP($A98, 'E4 TB Allocation Details'!$A$18:$L$214, MATCH("Customer ID", 'E4 TB Allocation Details'!$A$18:$L$18, 0),FALSE), 'E2 Allocators'!$B$15:$W$358, MATCH('O5 Details by Class &amp; Accounts'!AP$18, 'E2 Allocators'!$B$15:$W$15, 0),FALSE)*$G98)</f>
        <v>0</v>
      </c>
      <c r="AQ98" s="2186">
        <f>IF(ISERROR(VLOOKUP(VLOOKUP($A98, 'E4 TB Allocation Details'!$A$18:$L$214, MATCH("Customer ID", 'E4 TB Allocation Details'!$A$18:$L$18, 0),FALSE), 'E2 Allocators'!$B$15:$W$358, MATCH('O5 Details by Class &amp; Accounts'!AQ$18, 'E2 Allocators'!$B$15:$W$15, 0),FALSE)*$G98), 0, VLOOKUP(VLOOKUP($A98, 'E4 TB Allocation Details'!$A$18:$L$214, MATCH("Customer ID", 'E4 TB Allocation Details'!$A$18:$L$18, 0),FALSE), 'E2 Allocators'!$B$15:$W$358, MATCH('O5 Details by Class &amp; Accounts'!AQ$18, 'E2 Allocators'!$B$15:$W$15, 0),FALSE)*$G98)</f>
        <v>0</v>
      </c>
      <c r="AR98" s="2186">
        <f>IF(ISERROR(VLOOKUP(VLOOKUP($A98, 'E4 TB Allocation Details'!$A$18:$L$214, MATCH("Customer ID", 'E4 TB Allocation Details'!$A$18:$L$18, 0),FALSE), 'E2 Allocators'!$B$15:$W$358, MATCH('O5 Details by Class &amp; Accounts'!AR$18, 'E2 Allocators'!$B$15:$W$15, 0),FALSE)*$G98), 0, VLOOKUP(VLOOKUP($A98, 'E4 TB Allocation Details'!$A$18:$L$214, MATCH("Customer ID", 'E4 TB Allocation Details'!$A$18:$L$18, 0),FALSE), 'E2 Allocators'!$B$15:$W$358, MATCH('O5 Details by Class &amp; Accounts'!AR$18, 'E2 Allocators'!$B$15:$W$15, 0),FALSE)*$G98)</f>
        <v>0</v>
      </c>
      <c r="AS98" s="2186">
        <f>IF(ISERROR(VLOOKUP(VLOOKUP($A98, 'E4 TB Allocation Details'!$A$18:$L$214, MATCH("Customer ID", 'E4 TB Allocation Details'!$A$18:$L$18, 0),FALSE), 'E2 Allocators'!$B$15:$W$358, MATCH('O5 Details by Class &amp; Accounts'!AS$18, 'E2 Allocators'!$B$15:$W$15, 0),FALSE)*$G98), 0, VLOOKUP(VLOOKUP($A98, 'E4 TB Allocation Details'!$A$18:$L$214, MATCH("Customer ID", 'E4 TB Allocation Details'!$A$18:$L$18, 0),FALSE), 'E2 Allocators'!$B$15:$W$358, MATCH('O5 Details by Class &amp; Accounts'!AS$18, 'E2 Allocators'!$B$15:$W$15, 0),FALSE)*$G98)</f>
        <v>0</v>
      </c>
      <c r="AT98" s="2186">
        <f>IF(ISERROR(VLOOKUP(VLOOKUP($A98, 'E4 TB Allocation Details'!$A$18:$L$214, MATCH("Customer ID", 'E4 TB Allocation Details'!$A$18:$L$18, 0),FALSE), 'E2 Allocators'!$B$15:$W$358, MATCH('O5 Details by Class &amp; Accounts'!AT$18, 'E2 Allocators'!$B$15:$W$15, 0),FALSE)*$G98), 0, VLOOKUP(VLOOKUP($A98, 'E4 TB Allocation Details'!$A$18:$L$214, MATCH("Customer ID", 'E4 TB Allocation Details'!$A$18:$L$18, 0),FALSE), 'E2 Allocators'!$B$15:$W$358, MATCH('O5 Details by Class &amp; Accounts'!AT$18, 'E2 Allocators'!$B$15:$W$15, 0),FALSE)*$G98)</f>
        <v>0</v>
      </c>
      <c r="AU98" s="2186">
        <f>IF(ISERROR(VLOOKUP(VLOOKUP($A98, 'E4 TB Allocation Details'!$A$18:$L$214, MATCH("Customer ID", 'E4 TB Allocation Details'!$A$18:$L$18, 0),FALSE), 'E2 Allocators'!$B$15:$W$358, MATCH('O5 Details by Class &amp; Accounts'!AU$18, 'E2 Allocators'!$B$15:$W$15, 0),FALSE)*$G98), 0, VLOOKUP(VLOOKUP($A98, 'E4 TB Allocation Details'!$A$18:$L$214, MATCH("Customer ID", 'E4 TB Allocation Details'!$A$18:$L$18, 0),FALSE), 'E2 Allocators'!$B$15:$W$358, MATCH('O5 Details by Class &amp; Accounts'!AU$18, 'E2 Allocators'!$B$15:$W$15, 0),FALSE)*$G98)</f>
        <v>0</v>
      </c>
      <c r="AV98" s="2186">
        <f>IF(ISERROR(VLOOKUP(VLOOKUP($A98, 'E4 TB Allocation Details'!$A$18:$L$214, MATCH("Customer ID", 'E4 TB Allocation Details'!$A$18:$L$18, 0),FALSE), 'E2 Allocators'!$B$15:$W$358, MATCH('O5 Details by Class &amp; Accounts'!AV$18, 'E2 Allocators'!$B$15:$W$15, 0),FALSE)*$G98), 0, VLOOKUP(VLOOKUP($A98, 'E4 TB Allocation Details'!$A$18:$L$214, MATCH("Customer ID", 'E4 TB Allocation Details'!$A$18:$L$18, 0),FALSE), 'E2 Allocators'!$B$15:$W$358, MATCH('O5 Details by Class &amp; Accounts'!AV$18, 'E2 Allocators'!$B$15:$W$15, 0),FALSE)*$G98)</f>
        <v>0</v>
      </c>
      <c r="AW98" s="2186">
        <f>IF(ISERROR(VLOOKUP(VLOOKUP($A98, 'E4 TB Allocation Details'!$A$18:$L$214, MATCH("Customer ID", 'E4 TB Allocation Details'!$A$18:$L$18, 0),FALSE), 'E2 Allocators'!$B$15:$W$358, MATCH('O5 Details by Class &amp; Accounts'!AW$18, 'E2 Allocators'!$B$15:$W$15, 0),FALSE)*$G98), 0, VLOOKUP(VLOOKUP($A98, 'E4 TB Allocation Details'!$A$18:$L$214, MATCH("Customer ID", 'E4 TB Allocation Details'!$A$18:$L$18, 0),FALSE), 'E2 Allocators'!$B$15:$W$358, MATCH('O5 Details by Class &amp; Accounts'!AW$18, 'E2 Allocators'!$B$15:$W$15, 0),FALSE)*$G98)</f>
        <v>0</v>
      </c>
      <c r="AX98" s="2186">
        <f t="shared" si="22"/>
        <v>0</v>
      </c>
      <c r="AY98" s="2186">
        <f>IF(ISERROR(VLOOKUP(VLOOKUP($A98, 'E4 TB Allocation Details'!$A$18:$L$214, MATCH("Misc ID", 'E4 TB Allocation Details'!$A$18:$L$18, 0),FALSE), 'E2 Allocators'!$B$15:$W$358, MATCH('O5 Details by Class &amp; Accounts'!AY$18, 'E2 Allocators'!$B$15:$W$15, 0),FALSE)*$E98), 0, VLOOKUP(VLOOKUP($A98, 'E4 TB Allocation Details'!$A$18:$L$214, MATCH("Misc ID", 'E4 TB Allocation Details'!$A$18:$L$18, 0),FALSE), 'E2 Allocators'!$B$15:$W$358, MATCH('O5 Details by Class &amp; Accounts'!AY$18, 'E2 Allocators'!$B$15:$W$15, 0),FALSE)*$E98)</f>
        <v>0</v>
      </c>
      <c r="AZ98" s="2186">
        <f>IF(ISERROR(VLOOKUP(VLOOKUP($A98, 'E4 TB Allocation Details'!$A$18:$L$214, MATCH("Misc ID", 'E4 TB Allocation Details'!$A$18:$L$18, 0),FALSE), 'E2 Allocators'!$B$15:$W$358, MATCH('O5 Details by Class &amp; Accounts'!AZ$18, 'E2 Allocators'!$B$15:$W$15, 0),FALSE)*$E98), 0, VLOOKUP(VLOOKUP($A98, 'E4 TB Allocation Details'!$A$18:$L$214, MATCH("Misc ID", 'E4 TB Allocation Details'!$A$18:$L$18, 0),FALSE), 'E2 Allocators'!$B$15:$W$358, MATCH('O5 Details by Class &amp; Accounts'!AZ$18, 'E2 Allocators'!$B$15:$W$15, 0),FALSE)*$E98)</f>
        <v>0</v>
      </c>
      <c r="BA98" s="2186">
        <f>IF(ISERROR(VLOOKUP(VLOOKUP($A98, 'E4 TB Allocation Details'!$A$18:$L$214, MATCH("Misc ID", 'E4 TB Allocation Details'!$A$18:$L$18, 0),FALSE), 'E2 Allocators'!$B$15:$W$358, MATCH('O5 Details by Class &amp; Accounts'!BA$18, 'E2 Allocators'!$B$15:$W$15, 0),FALSE)*$E98), 0, VLOOKUP(VLOOKUP($A98, 'E4 TB Allocation Details'!$A$18:$L$214, MATCH("Misc ID", 'E4 TB Allocation Details'!$A$18:$L$18, 0),FALSE), 'E2 Allocators'!$B$15:$W$358, MATCH('O5 Details by Class &amp; Accounts'!BA$18, 'E2 Allocators'!$B$15:$W$15, 0),FALSE)*$E98)</f>
        <v>0</v>
      </c>
      <c r="BB98" s="2186">
        <f>IF(ISERROR(VLOOKUP(VLOOKUP($A98, 'E4 TB Allocation Details'!$A$18:$L$214, MATCH("Misc ID", 'E4 TB Allocation Details'!$A$18:$L$18, 0),FALSE), 'E2 Allocators'!$B$15:$W$358, MATCH('O5 Details by Class &amp; Accounts'!BB$18, 'E2 Allocators'!$B$15:$W$15, 0),FALSE)*$E98), 0, VLOOKUP(VLOOKUP($A98, 'E4 TB Allocation Details'!$A$18:$L$214, MATCH("Misc ID", 'E4 TB Allocation Details'!$A$18:$L$18, 0),FALSE), 'E2 Allocators'!$B$15:$W$358, MATCH('O5 Details by Class &amp; Accounts'!BB$18, 'E2 Allocators'!$B$15:$W$15, 0),FALSE)*$E98)</f>
        <v>0</v>
      </c>
      <c r="BC98" s="2186">
        <f>IF(ISERROR(VLOOKUP(VLOOKUP($A98, 'E4 TB Allocation Details'!$A$18:$L$214, MATCH("Misc ID", 'E4 TB Allocation Details'!$A$18:$L$18, 0),FALSE), 'E2 Allocators'!$B$15:$W$358, MATCH('O5 Details by Class &amp; Accounts'!BC$18, 'E2 Allocators'!$B$15:$W$15, 0),FALSE)*$E98), 0, VLOOKUP(VLOOKUP($A98, 'E4 TB Allocation Details'!$A$18:$L$214, MATCH("Misc ID", 'E4 TB Allocation Details'!$A$18:$L$18, 0),FALSE), 'E2 Allocators'!$B$15:$W$358, MATCH('O5 Details by Class &amp; Accounts'!BC$18, 'E2 Allocators'!$B$15:$W$15, 0),FALSE)*$E98)</f>
        <v>0</v>
      </c>
      <c r="BD98" s="2186">
        <f>IF(ISERROR(VLOOKUP(VLOOKUP($A98, 'E4 TB Allocation Details'!$A$18:$L$214, MATCH("Misc ID", 'E4 TB Allocation Details'!$A$18:$L$18, 0),FALSE), 'E2 Allocators'!$B$15:$W$358, MATCH('O5 Details by Class &amp; Accounts'!BD$18, 'E2 Allocators'!$B$15:$W$15, 0),FALSE)*$E98), 0, VLOOKUP(VLOOKUP($A98, 'E4 TB Allocation Details'!$A$18:$L$214, MATCH("Misc ID", 'E4 TB Allocation Details'!$A$18:$L$18, 0),FALSE), 'E2 Allocators'!$B$15:$W$358, MATCH('O5 Details by Class &amp; Accounts'!BD$18, 'E2 Allocators'!$B$15:$W$15, 0),FALSE)*$E98)</f>
        <v>0</v>
      </c>
      <c r="BE98" s="2186">
        <f>IF(ISERROR(VLOOKUP(VLOOKUP($A98, 'E4 TB Allocation Details'!$A$18:$L$214, MATCH("Misc ID", 'E4 TB Allocation Details'!$A$18:$L$18, 0),FALSE), 'E2 Allocators'!$B$15:$W$358, MATCH('O5 Details by Class &amp; Accounts'!BE$18, 'E2 Allocators'!$B$15:$W$15, 0),FALSE)*$E98), 0, VLOOKUP(VLOOKUP($A98, 'E4 TB Allocation Details'!$A$18:$L$214, MATCH("Misc ID", 'E4 TB Allocation Details'!$A$18:$L$18, 0),FALSE), 'E2 Allocators'!$B$15:$W$358, MATCH('O5 Details by Class &amp; Accounts'!BE$18, 'E2 Allocators'!$B$15:$W$15, 0),FALSE)*$E98)</f>
        <v>0</v>
      </c>
      <c r="BF98" s="2186">
        <f>IF(ISERROR(VLOOKUP(VLOOKUP($A98, 'E4 TB Allocation Details'!$A$18:$L$214, MATCH("Misc ID", 'E4 TB Allocation Details'!$A$18:$L$18, 0),FALSE), 'E2 Allocators'!$B$15:$W$358, MATCH('O5 Details by Class &amp; Accounts'!BF$18, 'E2 Allocators'!$B$15:$W$15, 0),FALSE)*$E98), 0, VLOOKUP(VLOOKUP($A98, 'E4 TB Allocation Details'!$A$18:$L$214, MATCH("Misc ID", 'E4 TB Allocation Details'!$A$18:$L$18, 0),FALSE), 'E2 Allocators'!$B$15:$W$358, MATCH('O5 Details by Class &amp; Accounts'!BF$18, 'E2 Allocators'!$B$15:$W$15, 0),FALSE)*$E98)</f>
        <v>0</v>
      </c>
      <c r="BG98" s="2186">
        <f>IF(ISERROR(VLOOKUP(VLOOKUP($A98, 'E4 TB Allocation Details'!$A$18:$L$214, MATCH("Misc ID", 'E4 TB Allocation Details'!$A$18:$L$18, 0),FALSE), 'E2 Allocators'!$B$15:$W$358, MATCH('O5 Details by Class &amp; Accounts'!BG$18, 'E2 Allocators'!$B$15:$W$15, 0),FALSE)*$E98), 0, VLOOKUP(VLOOKUP($A98, 'E4 TB Allocation Details'!$A$18:$L$214, MATCH("Misc ID", 'E4 TB Allocation Details'!$A$18:$L$18, 0),FALSE), 'E2 Allocators'!$B$15:$W$358, MATCH('O5 Details by Class &amp; Accounts'!BG$18, 'E2 Allocators'!$B$15:$W$15, 0),FALSE)*$E98)</f>
        <v>0</v>
      </c>
      <c r="BH98" s="2186">
        <f>IF(ISERROR(VLOOKUP(VLOOKUP($A98, 'E4 TB Allocation Details'!$A$18:$L$214, MATCH("Misc ID", 'E4 TB Allocation Details'!$A$18:$L$18, 0),FALSE), 'E2 Allocators'!$B$15:$W$358, MATCH('O5 Details by Class &amp; Accounts'!BH$18, 'E2 Allocators'!$B$15:$W$15, 0),FALSE)*$E98), 0, VLOOKUP(VLOOKUP($A98, 'E4 TB Allocation Details'!$A$18:$L$214, MATCH("Misc ID", 'E4 TB Allocation Details'!$A$18:$L$18, 0),FALSE), 'E2 Allocators'!$B$15:$W$358, MATCH('O5 Details by Class &amp; Accounts'!BH$18, 'E2 Allocators'!$B$15:$W$15, 0),FALSE)*$E98)</f>
        <v>0</v>
      </c>
      <c r="BI98" s="2186">
        <f>IF(ISERROR(VLOOKUP(VLOOKUP($A98, 'E4 TB Allocation Details'!$A$18:$L$214, MATCH("Misc ID", 'E4 TB Allocation Details'!$A$18:$L$18, 0),FALSE), 'E2 Allocators'!$B$15:$W$358, MATCH('O5 Details by Class &amp; Accounts'!BI$18, 'E2 Allocators'!$B$15:$W$15, 0),FALSE)*$E98), 0, VLOOKUP(VLOOKUP($A98, 'E4 TB Allocation Details'!$A$18:$L$214, MATCH("Misc ID", 'E4 TB Allocation Details'!$A$18:$L$18, 0),FALSE), 'E2 Allocators'!$B$15:$W$358, MATCH('O5 Details by Class &amp; Accounts'!BI$18, 'E2 Allocators'!$B$15:$W$15, 0),FALSE)*$E98)</f>
        <v>0</v>
      </c>
      <c r="BJ98" s="2186">
        <f>IF(ISERROR(VLOOKUP(VLOOKUP($A98, 'E4 TB Allocation Details'!$A$18:$L$214, MATCH("Misc ID", 'E4 TB Allocation Details'!$A$18:$L$18, 0),FALSE), 'E2 Allocators'!$B$15:$W$358, MATCH('O5 Details by Class &amp; Accounts'!BJ$18, 'E2 Allocators'!$B$15:$W$15, 0),FALSE)*$E98), 0, VLOOKUP(VLOOKUP($A98, 'E4 TB Allocation Details'!$A$18:$L$214, MATCH("Misc ID", 'E4 TB Allocation Details'!$A$18:$L$18, 0),FALSE), 'E2 Allocators'!$B$15:$W$358, MATCH('O5 Details by Class &amp; Accounts'!BJ$18, 'E2 Allocators'!$B$15:$W$15, 0),FALSE)*$E98)</f>
        <v>0</v>
      </c>
      <c r="BK98" s="2186">
        <f>IF(ISERROR(VLOOKUP(VLOOKUP($A98, 'E4 TB Allocation Details'!$A$18:$L$214, MATCH("Misc ID", 'E4 TB Allocation Details'!$A$18:$L$18, 0),FALSE), 'E2 Allocators'!$B$15:$W$358, MATCH('O5 Details by Class &amp; Accounts'!BK$18, 'E2 Allocators'!$B$15:$W$15, 0),FALSE)*$E98), 0, VLOOKUP(VLOOKUP($A98, 'E4 TB Allocation Details'!$A$18:$L$214, MATCH("Misc ID", 'E4 TB Allocation Details'!$A$18:$L$18, 0),FALSE), 'E2 Allocators'!$B$15:$W$358, MATCH('O5 Details by Class &amp; Accounts'!BK$18, 'E2 Allocators'!$B$15:$W$15, 0),FALSE)*$E98)</f>
        <v>0</v>
      </c>
      <c r="BL98" s="2186">
        <f>IF(ISERROR(VLOOKUP(VLOOKUP($A98, 'E4 TB Allocation Details'!$A$18:$L$214, MATCH("Misc ID", 'E4 TB Allocation Details'!$A$18:$L$18, 0),FALSE), 'E2 Allocators'!$B$15:$W$358, MATCH('O5 Details by Class &amp; Accounts'!BL$18, 'E2 Allocators'!$B$15:$W$15, 0),FALSE)*$E98), 0, VLOOKUP(VLOOKUP($A98, 'E4 TB Allocation Details'!$A$18:$L$214, MATCH("Misc ID", 'E4 TB Allocation Details'!$A$18:$L$18, 0),FALSE), 'E2 Allocators'!$B$15:$W$358, MATCH('O5 Details by Class &amp; Accounts'!BL$18, 'E2 Allocators'!$B$15:$W$15, 0),FALSE)*$E98)</f>
        <v>0</v>
      </c>
      <c r="BM98" s="2186">
        <f>IF(ISERROR(VLOOKUP(VLOOKUP($A98, 'E4 TB Allocation Details'!$A$18:$L$214, MATCH("Misc ID", 'E4 TB Allocation Details'!$A$18:$L$18, 0),FALSE), 'E2 Allocators'!$B$15:$W$358, MATCH('O5 Details by Class &amp; Accounts'!BM$18, 'E2 Allocators'!$B$15:$W$15, 0),FALSE)*$E98), 0, VLOOKUP(VLOOKUP($A98, 'E4 TB Allocation Details'!$A$18:$L$214, MATCH("Misc ID", 'E4 TB Allocation Details'!$A$18:$L$18, 0),FALSE), 'E2 Allocators'!$B$15:$W$358, MATCH('O5 Details by Class &amp; Accounts'!BM$18, 'E2 Allocators'!$B$15:$W$15, 0),FALSE)*$E98)</f>
        <v>0</v>
      </c>
      <c r="BN98" s="2186">
        <f>IF(ISERROR(VLOOKUP(VLOOKUP($A98, 'E4 TB Allocation Details'!$A$18:$L$214, MATCH("Misc ID", 'E4 TB Allocation Details'!$A$18:$L$18, 0),FALSE), 'E2 Allocators'!$B$15:$W$358, MATCH('O5 Details by Class &amp; Accounts'!BN$18, 'E2 Allocators'!$B$15:$W$15, 0),FALSE)*$E98), 0, VLOOKUP(VLOOKUP($A98, 'E4 TB Allocation Details'!$A$18:$L$214, MATCH("Misc ID", 'E4 TB Allocation Details'!$A$18:$L$18, 0),FALSE), 'E2 Allocators'!$B$15:$W$358, MATCH('O5 Details by Class &amp; Accounts'!BN$18, 'E2 Allocators'!$B$15:$W$15, 0),FALSE)*$E98)</f>
        <v>0</v>
      </c>
      <c r="BO98" s="2186">
        <f>IF(ISERROR(VLOOKUP(VLOOKUP($A98, 'E4 TB Allocation Details'!$A$18:$L$214, MATCH("Misc ID", 'E4 TB Allocation Details'!$A$18:$L$18, 0),FALSE), 'E2 Allocators'!$B$15:$W$358, MATCH('O5 Details by Class &amp; Accounts'!BO$18, 'E2 Allocators'!$B$15:$W$15, 0),FALSE)*$E98), 0, VLOOKUP(VLOOKUP($A98, 'E4 TB Allocation Details'!$A$18:$L$214, MATCH("Misc ID", 'E4 TB Allocation Details'!$A$18:$L$18, 0),FALSE), 'E2 Allocators'!$B$15:$W$358, MATCH('O5 Details by Class &amp; Accounts'!BO$18, 'E2 Allocators'!$B$15:$W$15, 0),FALSE)*$E98)</f>
        <v>0</v>
      </c>
      <c r="BP98" s="2186">
        <f>IF(ISERROR(VLOOKUP(VLOOKUP($A98, 'E4 TB Allocation Details'!$A$18:$L$214, MATCH("Misc ID", 'E4 TB Allocation Details'!$A$18:$L$18, 0),FALSE), 'E2 Allocators'!$B$15:$W$358, MATCH('O5 Details by Class &amp; Accounts'!BP$18, 'E2 Allocators'!$B$15:$W$15, 0),FALSE)*$E98), 0, VLOOKUP(VLOOKUP($A98, 'E4 TB Allocation Details'!$A$18:$L$214, MATCH("Misc ID", 'E4 TB Allocation Details'!$A$18:$L$18, 0),FALSE), 'E2 Allocators'!$B$15:$W$358, MATCH('O5 Details by Class &amp; Accounts'!BP$18, 'E2 Allocators'!$B$15:$W$15, 0),FALSE)*$E98)</f>
        <v>0</v>
      </c>
      <c r="BQ98" s="2186">
        <f>IF(ISERROR(VLOOKUP(VLOOKUP($A98, 'E4 TB Allocation Details'!$A$18:$L$214, MATCH("Misc ID", 'E4 TB Allocation Details'!$A$18:$L$18, 0),FALSE), 'E2 Allocators'!$B$15:$W$358, MATCH('O5 Details by Class &amp; Accounts'!BQ$18, 'E2 Allocators'!$B$15:$W$15, 0),FALSE)*$E98), 0, VLOOKUP(VLOOKUP($A98, 'E4 TB Allocation Details'!$A$18:$L$214, MATCH("Misc ID", 'E4 TB Allocation Details'!$A$18:$L$18, 0),FALSE), 'E2 Allocators'!$B$15:$W$358, MATCH('O5 Details by Class &amp; Accounts'!BQ$18, 'E2 Allocators'!$B$15:$W$15, 0),FALSE)*$E98)</f>
        <v>0</v>
      </c>
      <c r="BR98" s="2186">
        <f>IF(ISERROR(VLOOKUP(VLOOKUP($A98, 'E4 TB Allocation Details'!$A$18:$L$214, MATCH("Misc ID", 'E4 TB Allocation Details'!$A$18:$L$18, 0),FALSE), 'E2 Allocators'!$B$15:$W$358, MATCH('O5 Details by Class &amp; Accounts'!BR$18, 'E2 Allocators'!$B$15:$W$15, 0),FALSE)*$E98), 0, VLOOKUP(VLOOKUP($A98, 'E4 TB Allocation Details'!$A$18:$L$214, MATCH("Misc ID", 'E4 TB Allocation Details'!$A$18:$L$18, 0),FALSE), 'E2 Allocators'!$B$15:$W$358, MATCH('O5 Details by Class &amp; Accounts'!BR$18, 'E2 Allocators'!$B$15:$W$15, 0),FALSE)*$E98)</f>
        <v>0</v>
      </c>
      <c r="BS98" s="2186">
        <f t="shared" si="23"/>
        <v>0</v>
      </c>
      <c r="BT98" s="2186">
        <f>IF(ISERROR(VLOOKUP(VLOOKUP($A98, 'E4 TB Allocation Details'!$A$18:$L$214, MATCH("A &amp; G ID", 'E4 TB Allocation Details'!$A$18:$L$18, 0),FALSE), 'E2 Allocators'!$B$15:$W$358, MATCH('O5 Details by Class &amp; Accounts'!BT$18, 'E2 Allocators'!$B$15:$W$15, 0),FALSE)*$E98), 0, VLOOKUP(VLOOKUP($A98, 'E4 TB Allocation Details'!$A$18:$L$214, MATCH("A &amp; G ID", 'E4 TB Allocation Details'!$A$18:$L$18, 0),FALSE), 'E2 Allocators'!$B$15:$W$358, MATCH('O5 Details by Class &amp; Accounts'!BT$18, 'E2 Allocators'!$B$15:$W$15, 0),FALSE)*$E98)</f>
        <v>0</v>
      </c>
      <c r="BU98" s="2186">
        <f>IF(ISERROR(VLOOKUP(VLOOKUP($A98, 'E4 TB Allocation Details'!$A$18:$L$214, MATCH("A &amp; G ID", 'E4 TB Allocation Details'!$A$18:$L$18, 0),FALSE), 'E2 Allocators'!$B$15:$W$358, MATCH('O5 Details by Class &amp; Accounts'!BU$18, 'E2 Allocators'!$B$15:$W$15, 0),FALSE)*$E98), 0, VLOOKUP(VLOOKUP($A98, 'E4 TB Allocation Details'!$A$18:$L$214, MATCH("A &amp; G ID", 'E4 TB Allocation Details'!$A$18:$L$18, 0),FALSE), 'E2 Allocators'!$B$15:$W$358, MATCH('O5 Details by Class &amp; Accounts'!BU$18, 'E2 Allocators'!$B$15:$W$15, 0),FALSE)*$E98)</f>
        <v>0</v>
      </c>
      <c r="BV98" s="2186">
        <f>IF(ISERROR(VLOOKUP(VLOOKUP($A98, 'E4 TB Allocation Details'!$A$18:$L$214, MATCH("A &amp; G ID", 'E4 TB Allocation Details'!$A$18:$L$18, 0),FALSE), 'E2 Allocators'!$B$15:$W$358, MATCH('O5 Details by Class &amp; Accounts'!BV$18, 'E2 Allocators'!$B$15:$W$15, 0),FALSE)*$E98), 0, VLOOKUP(VLOOKUP($A98, 'E4 TB Allocation Details'!$A$18:$L$214, MATCH("A &amp; G ID", 'E4 TB Allocation Details'!$A$18:$L$18, 0),FALSE), 'E2 Allocators'!$B$15:$W$358, MATCH('O5 Details by Class &amp; Accounts'!BV$18, 'E2 Allocators'!$B$15:$W$15, 0),FALSE)*$E98)</f>
        <v>0</v>
      </c>
      <c r="BW98" s="2186">
        <f>IF(ISERROR(VLOOKUP(VLOOKUP($A98, 'E4 TB Allocation Details'!$A$18:$L$214, MATCH("A &amp; G ID", 'E4 TB Allocation Details'!$A$18:$L$18, 0),FALSE), 'E2 Allocators'!$B$15:$W$358, MATCH('O5 Details by Class &amp; Accounts'!BW$18, 'E2 Allocators'!$B$15:$W$15, 0),FALSE)*$E98), 0, VLOOKUP(VLOOKUP($A98, 'E4 TB Allocation Details'!$A$18:$L$214, MATCH("A &amp; G ID", 'E4 TB Allocation Details'!$A$18:$L$18, 0),FALSE), 'E2 Allocators'!$B$15:$W$358, MATCH('O5 Details by Class &amp; Accounts'!BW$18, 'E2 Allocators'!$B$15:$W$15, 0),FALSE)*$E98)</f>
        <v>0</v>
      </c>
      <c r="BX98" s="2186">
        <f>IF(ISERROR(VLOOKUP(VLOOKUP($A98, 'E4 TB Allocation Details'!$A$18:$L$214, MATCH("A &amp; G ID", 'E4 TB Allocation Details'!$A$18:$L$18, 0),FALSE), 'E2 Allocators'!$B$15:$W$358, MATCH('O5 Details by Class &amp; Accounts'!BX$18, 'E2 Allocators'!$B$15:$W$15, 0),FALSE)*$E98), 0, VLOOKUP(VLOOKUP($A98, 'E4 TB Allocation Details'!$A$18:$L$214, MATCH("A &amp; G ID", 'E4 TB Allocation Details'!$A$18:$L$18, 0),FALSE), 'E2 Allocators'!$B$15:$W$358, MATCH('O5 Details by Class &amp; Accounts'!BX$18, 'E2 Allocators'!$B$15:$W$15, 0),FALSE)*$E98)</f>
        <v>0</v>
      </c>
      <c r="BY98" s="2186">
        <f>IF(ISERROR(VLOOKUP(VLOOKUP($A98, 'E4 TB Allocation Details'!$A$18:$L$214, MATCH("A &amp; G ID", 'E4 TB Allocation Details'!$A$18:$L$18, 0),FALSE), 'E2 Allocators'!$B$15:$W$358, MATCH('O5 Details by Class &amp; Accounts'!BY$18, 'E2 Allocators'!$B$15:$W$15, 0),FALSE)*$E98), 0, VLOOKUP(VLOOKUP($A98, 'E4 TB Allocation Details'!$A$18:$L$214, MATCH("A &amp; G ID", 'E4 TB Allocation Details'!$A$18:$L$18, 0),FALSE), 'E2 Allocators'!$B$15:$W$358, MATCH('O5 Details by Class &amp; Accounts'!BY$18, 'E2 Allocators'!$B$15:$W$15, 0),FALSE)*$E98)</f>
        <v>0</v>
      </c>
      <c r="BZ98" s="2186">
        <f>IF(ISERROR(VLOOKUP(VLOOKUP($A98, 'E4 TB Allocation Details'!$A$18:$L$214, MATCH("A &amp; G ID", 'E4 TB Allocation Details'!$A$18:$L$18, 0),FALSE), 'E2 Allocators'!$B$15:$W$358, MATCH('O5 Details by Class &amp; Accounts'!BZ$18, 'E2 Allocators'!$B$15:$W$15, 0),FALSE)*$E98), 0, VLOOKUP(VLOOKUP($A98, 'E4 TB Allocation Details'!$A$18:$L$214, MATCH("A &amp; G ID", 'E4 TB Allocation Details'!$A$18:$L$18, 0),FALSE), 'E2 Allocators'!$B$15:$W$358, MATCH('O5 Details by Class &amp; Accounts'!BZ$18, 'E2 Allocators'!$B$15:$W$15, 0),FALSE)*$E98)</f>
        <v>0</v>
      </c>
      <c r="CA98" s="2186">
        <f>IF(ISERROR(VLOOKUP(VLOOKUP($A98, 'E4 TB Allocation Details'!$A$18:$L$214, MATCH("A &amp; G ID", 'E4 TB Allocation Details'!$A$18:$L$18, 0),FALSE), 'E2 Allocators'!$B$15:$W$358, MATCH('O5 Details by Class &amp; Accounts'!CA$18, 'E2 Allocators'!$B$15:$W$15, 0),FALSE)*$E98), 0, VLOOKUP(VLOOKUP($A98, 'E4 TB Allocation Details'!$A$18:$L$214, MATCH("A &amp; G ID", 'E4 TB Allocation Details'!$A$18:$L$18, 0),FALSE), 'E2 Allocators'!$B$15:$W$358, MATCH('O5 Details by Class &amp; Accounts'!CA$18, 'E2 Allocators'!$B$15:$W$15, 0),FALSE)*$E98)</f>
        <v>0</v>
      </c>
      <c r="CB98" s="2186">
        <f>IF(ISERROR(VLOOKUP(VLOOKUP($A98, 'E4 TB Allocation Details'!$A$18:$L$214, MATCH("A &amp; G ID", 'E4 TB Allocation Details'!$A$18:$L$18, 0),FALSE), 'E2 Allocators'!$B$15:$W$358, MATCH('O5 Details by Class &amp; Accounts'!CB$18, 'E2 Allocators'!$B$15:$W$15, 0),FALSE)*$E98), 0, VLOOKUP(VLOOKUP($A98, 'E4 TB Allocation Details'!$A$18:$L$214, MATCH("A &amp; G ID", 'E4 TB Allocation Details'!$A$18:$L$18, 0),FALSE), 'E2 Allocators'!$B$15:$W$358, MATCH('O5 Details by Class &amp; Accounts'!CB$18, 'E2 Allocators'!$B$15:$W$15, 0),FALSE)*$E98)</f>
        <v>0</v>
      </c>
      <c r="CC98" s="2186">
        <f>IF(ISERROR(VLOOKUP(VLOOKUP($A98, 'E4 TB Allocation Details'!$A$18:$L$214, MATCH("A &amp; G ID", 'E4 TB Allocation Details'!$A$18:$L$18, 0),FALSE), 'E2 Allocators'!$B$15:$W$358, MATCH('O5 Details by Class &amp; Accounts'!CC$18, 'E2 Allocators'!$B$15:$W$15, 0),FALSE)*$E98), 0, VLOOKUP(VLOOKUP($A98, 'E4 TB Allocation Details'!$A$18:$L$214, MATCH("A &amp; G ID", 'E4 TB Allocation Details'!$A$18:$L$18, 0),FALSE), 'E2 Allocators'!$B$15:$W$358, MATCH('O5 Details by Class &amp; Accounts'!CC$18, 'E2 Allocators'!$B$15:$W$15, 0),FALSE)*$E98)</f>
        <v>0</v>
      </c>
      <c r="CD98" s="2186">
        <f>IF(ISERROR(VLOOKUP(VLOOKUP($A98, 'E4 TB Allocation Details'!$A$18:$L$214, MATCH("A &amp; G ID", 'E4 TB Allocation Details'!$A$18:$L$18, 0),FALSE), 'E2 Allocators'!$B$15:$W$358, MATCH('O5 Details by Class &amp; Accounts'!CD$18, 'E2 Allocators'!$B$15:$W$15, 0),FALSE)*$E98), 0, VLOOKUP(VLOOKUP($A98, 'E4 TB Allocation Details'!$A$18:$L$214, MATCH("A &amp; G ID", 'E4 TB Allocation Details'!$A$18:$L$18, 0),FALSE), 'E2 Allocators'!$B$15:$W$358, MATCH('O5 Details by Class &amp; Accounts'!CD$18, 'E2 Allocators'!$B$15:$W$15, 0),FALSE)*$E98)</f>
        <v>0</v>
      </c>
      <c r="CE98" s="2186">
        <f>IF(ISERROR(VLOOKUP(VLOOKUP($A98, 'E4 TB Allocation Details'!$A$18:$L$214, MATCH("A &amp; G ID", 'E4 TB Allocation Details'!$A$18:$L$18, 0),FALSE), 'E2 Allocators'!$B$15:$W$358, MATCH('O5 Details by Class &amp; Accounts'!CE$18, 'E2 Allocators'!$B$15:$W$15, 0),FALSE)*$E98), 0, VLOOKUP(VLOOKUP($A98, 'E4 TB Allocation Details'!$A$18:$L$214, MATCH("A &amp; G ID", 'E4 TB Allocation Details'!$A$18:$L$18, 0),FALSE), 'E2 Allocators'!$B$15:$W$358, MATCH('O5 Details by Class &amp; Accounts'!CE$18, 'E2 Allocators'!$B$15:$W$15, 0),FALSE)*$E98)</f>
        <v>0</v>
      </c>
      <c r="CF98" s="2186">
        <f>IF(ISERROR(VLOOKUP(VLOOKUP($A98, 'E4 TB Allocation Details'!$A$18:$L$214, MATCH("A &amp; G ID", 'E4 TB Allocation Details'!$A$18:$L$18, 0),FALSE), 'E2 Allocators'!$B$15:$W$358, MATCH('O5 Details by Class &amp; Accounts'!CF$18, 'E2 Allocators'!$B$15:$W$15, 0),FALSE)*$E98), 0, VLOOKUP(VLOOKUP($A98, 'E4 TB Allocation Details'!$A$18:$L$214, MATCH("A &amp; G ID", 'E4 TB Allocation Details'!$A$18:$L$18, 0),FALSE), 'E2 Allocators'!$B$15:$W$358, MATCH('O5 Details by Class &amp; Accounts'!CF$18, 'E2 Allocators'!$B$15:$W$15, 0),FALSE)*$E98)</f>
        <v>0</v>
      </c>
      <c r="CG98" s="2186">
        <f>IF(ISERROR(VLOOKUP(VLOOKUP($A98, 'E4 TB Allocation Details'!$A$18:$L$214, MATCH("A &amp; G ID", 'E4 TB Allocation Details'!$A$18:$L$18, 0),FALSE), 'E2 Allocators'!$B$15:$W$358, MATCH('O5 Details by Class &amp; Accounts'!CG$18, 'E2 Allocators'!$B$15:$W$15, 0),FALSE)*$E98), 0, VLOOKUP(VLOOKUP($A98, 'E4 TB Allocation Details'!$A$18:$L$214, MATCH("A &amp; G ID", 'E4 TB Allocation Details'!$A$18:$L$18, 0),FALSE), 'E2 Allocators'!$B$15:$W$358, MATCH('O5 Details by Class &amp; Accounts'!CG$18, 'E2 Allocators'!$B$15:$W$15, 0),FALSE)*$E98)</f>
        <v>0</v>
      </c>
      <c r="CH98" s="2186">
        <f>IF(ISERROR(VLOOKUP(VLOOKUP($A98, 'E4 TB Allocation Details'!$A$18:$L$214, MATCH("A &amp; G ID", 'E4 TB Allocation Details'!$A$18:$L$18, 0),FALSE), 'E2 Allocators'!$B$15:$W$358, MATCH('O5 Details by Class &amp; Accounts'!CH$18, 'E2 Allocators'!$B$15:$W$15, 0),FALSE)*$E98), 0, VLOOKUP(VLOOKUP($A98, 'E4 TB Allocation Details'!$A$18:$L$214, MATCH("A &amp; G ID", 'E4 TB Allocation Details'!$A$18:$L$18, 0),FALSE), 'E2 Allocators'!$B$15:$W$358, MATCH('O5 Details by Class &amp; Accounts'!CH$18, 'E2 Allocators'!$B$15:$W$15, 0),FALSE)*$E98)</f>
        <v>0</v>
      </c>
      <c r="CI98" s="2186">
        <f>IF(ISERROR(VLOOKUP(VLOOKUP($A98, 'E4 TB Allocation Details'!$A$18:$L$214, MATCH("A &amp; G ID", 'E4 TB Allocation Details'!$A$18:$L$18, 0),FALSE), 'E2 Allocators'!$B$15:$W$358, MATCH('O5 Details by Class &amp; Accounts'!CI$18, 'E2 Allocators'!$B$15:$W$15, 0),FALSE)*$E98), 0, VLOOKUP(VLOOKUP($A98, 'E4 TB Allocation Details'!$A$18:$L$214, MATCH("A &amp; G ID", 'E4 TB Allocation Details'!$A$18:$L$18, 0),FALSE), 'E2 Allocators'!$B$15:$W$358, MATCH('O5 Details by Class &amp; Accounts'!CI$18, 'E2 Allocators'!$B$15:$W$15, 0),FALSE)*$E98)</f>
        <v>0</v>
      </c>
      <c r="CJ98" s="2186">
        <f>IF(ISERROR(VLOOKUP(VLOOKUP($A98, 'E4 TB Allocation Details'!$A$18:$L$214, MATCH("A &amp; G ID", 'E4 TB Allocation Details'!$A$18:$L$18, 0),FALSE), 'E2 Allocators'!$B$15:$W$358, MATCH('O5 Details by Class &amp; Accounts'!CJ$18, 'E2 Allocators'!$B$15:$W$15, 0),FALSE)*$E98), 0, VLOOKUP(VLOOKUP($A98, 'E4 TB Allocation Details'!$A$18:$L$214, MATCH("A &amp; G ID", 'E4 TB Allocation Details'!$A$18:$L$18, 0),FALSE), 'E2 Allocators'!$B$15:$W$358, MATCH('O5 Details by Class &amp; Accounts'!CJ$18, 'E2 Allocators'!$B$15:$W$15, 0),FALSE)*$E98)</f>
        <v>0</v>
      </c>
      <c r="CK98" s="2186">
        <f>IF(ISERROR(VLOOKUP(VLOOKUP($A98, 'E4 TB Allocation Details'!$A$18:$L$214, MATCH("A &amp; G ID", 'E4 TB Allocation Details'!$A$18:$L$18, 0),FALSE), 'E2 Allocators'!$B$15:$W$358, MATCH('O5 Details by Class &amp; Accounts'!CK$18, 'E2 Allocators'!$B$15:$W$15, 0),FALSE)*$E98), 0, VLOOKUP(VLOOKUP($A98, 'E4 TB Allocation Details'!$A$18:$L$214, MATCH("A &amp; G ID", 'E4 TB Allocation Details'!$A$18:$L$18, 0),FALSE), 'E2 Allocators'!$B$15:$W$358, MATCH('O5 Details by Class &amp; Accounts'!CK$18, 'E2 Allocators'!$B$15:$W$15, 0),FALSE)*$E98)</f>
        <v>0</v>
      </c>
      <c r="CL98" s="2186">
        <f>IF(ISERROR(VLOOKUP(VLOOKUP($A98, 'E4 TB Allocation Details'!$A$18:$L$214, MATCH("A &amp; G ID", 'E4 TB Allocation Details'!$A$18:$L$18, 0),FALSE), 'E2 Allocators'!$B$15:$W$358, MATCH('O5 Details by Class &amp; Accounts'!CL$18, 'E2 Allocators'!$B$15:$W$15, 0),FALSE)*$E98), 0, VLOOKUP(VLOOKUP($A98, 'E4 TB Allocation Details'!$A$18:$L$214, MATCH("A &amp; G ID", 'E4 TB Allocation Details'!$A$18:$L$18, 0),FALSE), 'E2 Allocators'!$B$15:$W$358, MATCH('O5 Details by Class &amp; Accounts'!CL$18, 'E2 Allocators'!$B$15:$W$15, 0),FALSE)*$E98)</f>
        <v>0</v>
      </c>
      <c r="CM98" s="2186">
        <f>IF(ISERROR(VLOOKUP(VLOOKUP($A98, 'E4 TB Allocation Details'!$A$18:$L$214, MATCH("A &amp; G ID", 'E4 TB Allocation Details'!$A$18:$L$18, 0),FALSE), 'E2 Allocators'!$B$15:$W$358, MATCH('O5 Details by Class &amp; Accounts'!CM$18, 'E2 Allocators'!$B$15:$W$15, 0),FALSE)*$E98), 0, VLOOKUP(VLOOKUP($A98, 'E4 TB Allocation Details'!$A$18:$L$214, MATCH("A &amp; G ID", 'E4 TB Allocation Details'!$A$18:$L$18, 0),FALSE), 'E2 Allocators'!$B$15:$W$358, MATCH('O5 Details by Class &amp; Accounts'!CM$18, 'E2 Allocators'!$B$15:$W$15, 0),FALSE)*$E98)</f>
        <v>0</v>
      </c>
      <c r="CN98" s="2186">
        <f t="shared" si="24"/>
        <v>0</v>
      </c>
      <c r="CO98" s="2187">
        <f t="shared" si="25"/>
        <v>0</v>
      </c>
      <c r="CQ98" s="1625" t="s">
        <v>1186</v>
      </c>
    </row>
    <row r="99" spans="1:95" s="54" customFormat="1" ht="25.5" x14ac:dyDescent="0.2">
      <c r="A99" s="994">
        <v>4245</v>
      </c>
      <c r="B99" s="995" t="s">
        <v>533</v>
      </c>
      <c r="C99" s="2184">
        <f>IF(ISERROR(VLOOKUP($A99,'I3 TB Data'!$A$19:$H$483,MATCH('O5 Details by Class &amp; Accounts'!$C$18, 'I3 TB Data'!$A$19:$H$19,0),0)), 0, VLOOKUP($A99,'I3 TB Data'!$A$19:$H$483,MATCH('O5 Details by Class &amp; Accounts'!$C$18,'I3 TB Data'!$A$19:$H$19,0),0))</f>
        <v>-207802.02615000005</v>
      </c>
      <c r="D99" s="2185"/>
      <c r="E99" s="2184">
        <f t="shared" si="17"/>
        <v>-207802.02615000005</v>
      </c>
      <c r="F99" s="2186">
        <f>IF(ISERROR(VLOOKUP($A99, 'E1 Categorization'!A33:E124, MATCH("Customer Component", 'E1 Categorization'!$A$33:$E$33,0), 0)), 0, IF(VLOOKUP($A99, 'E1 Categorization'!A33:E124, MATCH("Customer Component", 'E1 Categorization'!$A$33:$E$33,0), 0)=0, 'O5 Details by Class &amp; Accounts'!$E99, IF(AND(VLOOKUP($A99, 'E1 Categorization'!A33:E124, MATCH("Customer Component", 'E1 Categorization'!$A$33:$E$33,0), 0) &gt;0, VLOOKUP($A99, 'E1 Categorization'!A33:E124, MATCH("Customer Component", 'E1 Categorization'!$A$33:$E$33,0), 0)&lt;1), 'O5 Details by Class &amp; Accounts'!$E99*(1-VLOOKUP($A99, 'E1 Categorization'!A33:E124, MATCH("Customer Component", 'E1 Categorization'!$A$33:$E$33,0), 0)), 0)))</f>
        <v>0</v>
      </c>
      <c r="G99" s="2186">
        <f>IF(ISERROR(VLOOKUP($A99, 'E1 Categorization'!A33:E124, MATCH("Customer Component", 'E1 Categorization'!$A$33:$E$33,0), 0)),0, IF(VLOOKUP($A99, 'E1 Categorization'!A33:E124, MATCH("Customer Component", 'E1 Categorization'!$A$33:$E$33,0), 0)=0, 0, IF(AND(VLOOKUP($A99, 'E1 Categorization'!A33:E124, MATCH("Customer Component", 'E1 Categorization'!$A$33:$E$33,0), 0) &gt;0, VLOOKUP($A99, 'E1 Categorization'!A33:E124, MATCH("Customer Component", 'E1 Categorization'!$A$33:$E$33,0), 0)&lt;1), 'O5 Details by Class &amp; Accounts'!$E99*(VLOOKUP($A99, 'E1 Categorization'!A33:E124, MATCH("Customer Component", 'E1 Categorization'!$A$33:$E$33,0), 0)), 'O5 Details by Class &amp; Accounts'!$E99)))</f>
        <v>0</v>
      </c>
      <c r="H99" s="2186">
        <f t="shared" si="20"/>
        <v>0</v>
      </c>
      <c r="I99" s="2186">
        <f>IF(ISERROR(VLOOKUP(VLOOKUP($A99, 'E4 TB Allocation Details'!$A$18:$L$214, MATCH("Demand ID", 'E4 TB Allocation Details'!$A$18:$L$18, 0),FALSE), 'E2 Allocators'!$B$15:$W$358, MATCH('O5 Details by Class &amp; Accounts'!I$18, 'E2 Allocators'!$B$15:$W$15, 0),FALSE)*$F99), 0, VLOOKUP(VLOOKUP($A99, 'E4 TB Allocation Details'!$A$18:$L$214, MATCH("Demand ID", 'E4 TB Allocation Details'!$A$18:$L$18, 0),FALSE), 'E2 Allocators'!$B$15:$W$358, MATCH('O5 Details by Class &amp; Accounts'!I$18, 'E2 Allocators'!$B$15:$W$15, 0),FALSE)*$F99)</f>
        <v>0</v>
      </c>
      <c r="J99" s="2186">
        <f>IF(ISERROR(VLOOKUP(VLOOKUP($A99, 'E4 TB Allocation Details'!$A$18:$L$214, MATCH("Demand ID", 'E4 TB Allocation Details'!$A$18:$L$18, 0),FALSE), 'E2 Allocators'!$B$15:$W$358, MATCH('O5 Details by Class &amp; Accounts'!J$18, 'E2 Allocators'!$B$15:$W$15, 0),FALSE)*$F99), 0, VLOOKUP(VLOOKUP($A99, 'E4 TB Allocation Details'!$A$18:$L$214, MATCH("Demand ID", 'E4 TB Allocation Details'!$A$18:$L$18, 0),FALSE), 'E2 Allocators'!$B$15:$W$358, MATCH('O5 Details by Class &amp; Accounts'!J$18, 'E2 Allocators'!$B$15:$W$15, 0),FALSE)*$F99)</f>
        <v>0</v>
      </c>
      <c r="K99" s="2186">
        <f>IF(ISERROR(VLOOKUP(VLOOKUP($A99, 'E4 TB Allocation Details'!$A$18:$L$214, MATCH("Demand ID", 'E4 TB Allocation Details'!$A$18:$L$18, 0),FALSE), 'E2 Allocators'!$B$15:$W$358, MATCH('O5 Details by Class &amp; Accounts'!K$18, 'E2 Allocators'!$B$15:$W$15, 0),FALSE)*$F99), 0, VLOOKUP(VLOOKUP($A99, 'E4 TB Allocation Details'!$A$18:$L$214, MATCH("Demand ID", 'E4 TB Allocation Details'!$A$18:$L$18, 0),FALSE), 'E2 Allocators'!$B$15:$W$358, MATCH('O5 Details by Class &amp; Accounts'!K$18, 'E2 Allocators'!$B$15:$W$15, 0),FALSE)*$F99)</f>
        <v>0</v>
      </c>
      <c r="L99" s="2186">
        <f>IF(ISERROR(VLOOKUP(VLOOKUP($A99, 'E4 TB Allocation Details'!$A$18:$L$214, MATCH("Demand ID", 'E4 TB Allocation Details'!$A$18:$L$18, 0),FALSE), 'E2 Allocators'!$B$15:$W$358, MATCH('O5 Details by Class &amp; Accounts'!L$18, 'E2 Allocators'!$B$15:$W$15, 0),FALSE)*$F99), 0, VLOOKUP(VLOOKUP($A99, 'E4 TB Allocation Details'!$A$18:$L$214, MATCH("Demand ID", 'E4 TB Allocation Details'!$A$18:$L$18, 0),FALSE), 'E2 Allocators'!$B$15:$W$358, MATCH('O5 Details by Class &amp; Accounts'!L$18, 'E2 Allocators'!$B$15:$W$15, 0),FALSE)*$F99)</f>
        <v>0</v>
      </c>
      <c r="M99" s="2186">
        <f>IF(ISERROR(VLOOKUP(VLOOKUP($A99, 'E4 TB Allocation Details'!$A$18:$L$214, MATCH("Demand ID", 'E4 TB Allocation Details'!$A$18:$L$18, 0),FALSE), 'E2 Allocators'!$B$15:$W$358, MATCH('O5 Details by Class &amp; Accounts'!M$18, 'E2 Allocators'!$B$15:$W$15, 0),FALSE)*$F99), 0, VLOOKUP(VLOOKUP($A99, 'E4 TB Allocation Details'!$A$18:$L$214, MATCH("Demand ID", 'E4 TB Allocation Details'!$A$18:$L$18, 0),FALSE), 'E2 Allocators'!$B$15:$W$358, MATCH('O5 Details by Class &amp; Accounts'!M$18, 'E2 Allocators'!$B$15:$W$15, 0),FALSE)*$F99)</f>
        <v>0</v>
      </c>
      <c r="N99" s="2186">
        <f>IF(ISERROR(VLOOKUP(VLOOKUP($A99, 'E4 TB Allocation Details'!$A$18:$L$214, MATCH("Demand ID", 'E4 TB Allocation Details'!$A$18:$L$18, 0),FALSE), 'E2 Allocators'!$B$15:$W$358, MATCH('O5 Details by Class &amp; Accounts'!N$18, 'E2 Allocators'!$B$15:$W$15, 0),FALSE)*$F99), 0, VLOOKUP(VLOOKUP($A99, 'E4 TB Allocation Details'!$A$18:$L$214, MATCH("Demand ID", 'E4 TB Allocation Details'!$A$18:$L$18, 0),FALSE), 'E2 Allocators'!$B$15:$W$358, MATCH('O5 Details by Class &amp; Accounts'!N$18, 'E2 Allocators'!$B$15:$W$15, 0),FALSE)*$F99)</f>
        <v>0</v>
      </c>
      <c r="O99" s="2186">
        <f>IF(ISERROR(VLOOKUP(VLOOKUP($A99, 'E4 TB Allocation Details'!$A$18:$L$214, MATCH("Demand ID", 'E4 TB Allocation Details'!$A$18:$L$18, 0),FALSE), 'E2 Allocators'!$B$15:$W$358, MATCH('O5 Details by Class &amp; Accounts'!O$18, 'E2 Allocators'!$B$15:$W$15, 0),FALSE)*$F99), 0, VLOOKUP(VLOOKUP($A99, 'E4 TB Allocation Details'!$A$18:$L$214, MATCH("Demand ID", 'E4 TB Allocation Details'!$A$18:$L$18, 0),FALSE), 'E2 Allocators'!$B$15:$W$358, MATCH('O5 Details by Class &amp; Accounts'!O$18, 'E2 Allocators'!$B$15:$W$15, 0),FALSE)*$F99)</f>
        <v>0</v>
      </c>
      <c r="P99" s="2186">
        <f>IF(ISERROR(VLOOKUP(VLOOKUP($A99, 'E4 TB Allocation Details'!$A$18:$L$214, MATCH("Demand ID", 'E4 TB Allocation Details'!$A$18:$L$18, 0),FALSE), 'E2 Allocators'!$B$15:$W$358, MATCH('O5 Details by Class &amp; Accounts'!P$18, 'E2 Allocators'!$B$15:$W$15, 0),FALSE)*$F99), 0, VLOOKUP(VLOOKUP($A99, 'E4 TB Allocation Details'!$A$18:$L$214, MATCH("Demand ID", 'E4 TB Allocation Details'!$A$18:$L$18, 0),FALSE), 'E2 Allocators'!$B$15:$W$358, MATCH('O5 Details by Class &amp; Accounts'!P$18, 'E2 Allocators'!$B$15:$W$15, 0),FALSE)*$F99)</f>
        <v>0</v>
      </c>
      <c r="Q99" s="2186">
        <f>IF(ISERROR(VLOOKUP(VLOOKUP($A99, 'E4 TB Allocation Details'!$A$18:$L$214, MATCH("Demand ID", 'E4 TB Allocation Details'!$A$18:$L$18, 0),FALSE), 'E2 Allocators'!$B$15:$W$358, MATCH('O5 Details by Class &amp; Accounts'!Q$18, 'E2 Allocators'!$B$15:$W$15, 0),FALSE)*$F99), 0, VLOOKUP(VLOOKUP($A99, 'E4 TB Allocation Details'!$A$18:$L$214, MATCH("Demand ID", 'E4 TB Allocation Details'!$A$18:$L$18, 0),FALSE), 'E2 Allocators'!$B$15:$W$358, MATCH('O5 Details by Class &amp; Accounts'!Q$18, 'E2 Allocators'!$B$15:$W$15, 0),FALSE)*$F99)</f>
        <v>0</v>
      </c>
      <c r="R99" s="2186">
        <f>IF(ISERROR(VLOOKUP(VLOOKUP($A99, 'E4 TB Allocation Details'!$A$18:$L$214, MATCH("Demand ID", 'E4 TB Allocation Details'!$A$18:$L$18, 0),FALSE), 'E2 Allocators'!$B$15:$W$358, MATCH('O5 Details by Class &amp; Accounts'!R$18, 'E2 Allocators'!$B$15:$W$15, 0),FALSE)*$F99), 0, VLOOKUP(VLOOKUP($A99, 'E4 TB Allocation Details'!$A$18:$L$214, MATCH("Demand ID", 'E4 TB Allocation Details'!$A$18:$L$18, 0),FALSE), 'E2 Allocators'!$B$15:$W$358, MATCH('O5 Details by Class &amp; Accounts'!R$18, 'E2 Allocators'!$B$15:$W$15, 0),FALSE)*$F99)</f>
        <v>0</v>
      </c>
      <c r="S99" s="2186">
        <f>IF(ISERROR(VLOOKUP(VLOOKUP($A99, 'E4 TB Allocation Details'!$A$18:$L$214, MATCH("Demand ID", 'E4 TB Allocation Details'!$A$18:$L$18, 0),FALSE), 'E2 Allocators'!$B$15:$W$358, MATCH('O5 Details by Class &amp; Accounts'!S$18, 'E2 Allocators'!$B$15:$W$15, 0),FALSE)*$F99), 0, VLOOKUP(VLOOKUP($A99, 'E4 TB Allocation Details'!$A$18:$L$214, MATCH("Demand ID", 'E4 TB Allocation Details'!$A$18:$L$18, 0),FALSE), 'E2 Allocators'!$B$15:$W$358, MATCH('O5 Details by Class &amp; Accounts'!S$18, 'E2 Allocators'!$B$15:$W$15, 0),FALSE)*$F99)</f>
        <v>0</v>
      </c>
      <c r="T99" s="2186">
        <f>IF(ISERROR(VLOOKUP(VLOOKUP($A99, 'E4 TB Allocation Details'!$A$18:$L$214, MATCH("Demand ID", 'E4 TB Allocation Details'!$A$18:$L$18, 0),FALSE), 'E2 Allocators'!$B$15:$W$358, MATCH('O5 Details by Class &amp; Accounts'!T$18, 'E2 Allocators'!$B$15:$W$15, 0),FALSE)*$F99), 0, VLOOKUP(VLOOKUP($A99, 'E4 TB Allocation Details'!$A$18:$L$214, MATCH("Demand ID", 'E4 TB Allocation Details'!$A$18:$L$18, 0),FALSE), 'E2 Allocators'!$B$15:$W$358, MATCH('O5 Details by Class &amp; Accounts'!T$18, 'E2 Allocators'!$B$15:$W$15, 0),FALSE)*$F99)</f>
        <v>0</v>
      </c>
      <c r="U99" s="2186">
        <f>IF(ISERROR(VLOOKUP(VLOOKUP($A99, 'E4 TB Allocation Details'!$A$18:$L$214, MATCH("Demand ID", 'E4 TB Allocation Details'!$A$18:$L$18, 0),FALSE), 'E2 Allocators'!$B$15:$W$358, MATCH('O5 Details by Class &amp; Accounts'!U$18, 'E2 Allocators'!$B$15:$W$15, 0),FALSE)*$F99), 0, VLOOKUP(VLOOKUP($A99, 'E4 TB Allocation Details'!$A$18:$L$214, MATCH("Demand ID", 'E4 TB Allocation Details'!$A$18:$L$18, 0),FALSE), 'E2 Allocators'!$B$15:$W$358, MATCH('O5 Details by Class &amp; Accounts'!U$18, 'E2 Allocators'!$B$15:$W$15, 0),FALSE)*$F99)</f>
        <v>0</v>
      </c>
      <c r="V99" s="2186">
        <f>IF(ISERROR(VLOOKUP(VLOOKUP($A99, 'E4 TB Allocation Details'!$A$18:$L$214, MATCH("Demand ID", 'E4 TB Allocation Details'!$A$18:$L$18, 0),FALSE), 'E2 Allocators'!$B$15:$W$358, MATCH('O5 Details by Class &amp; Accounts'!V$18, 'E2 Allocators'!$B$15:$W$15, 0),FALSE)*$F99), 0, VLOOKUP(VLOOKUP($A99, 'E4 TB Allocation Details'!$A$18:$L$214, MATCH("Demand ID", 'E4 TB Allocation Details'!$A$18:$L$18, 0),FALSE), 'E2 Allocators'!$B$15:$W$358, MATCH('O5 Details by Class &amp; Accounts'!V$18, 'E2 Allocators'!$B$15:$W$15, 0),FALSE)*$F99)</f>
        <v>0</v>
      </c>
      <c r="W99" s="2186">
        <f>IF(ISERROR(VLOOKUP(VLOOKUP($A99, 'E4 TB Allocation Details'!$A$18:$L$214, MATCH("Demand ID", 'E4 TB Allocation Details'!$A$18:$L$18, 0),FALSE), 'E2 Allocators'!$B$15:$W$358, MATCH('O5 Details by Class &amp; Accounts'!W$18, 'E2 Allocators'!$B$15:$W$15, 0),FALSE)*$F99), 0, VLOOKUP(VLOOKUP($A99, 'E4 TB Allocation Details'!$A$18:$L$214, MATCH("Demand ID", 'E4 TB Allocation Details'!$A$18:$L$18, 0),FALSE), 'E2 Allocators'!$B$15:$W$358, MATCH('O5 Details by Class &amp; Accounts'!W$18, 'E2 Allocators'!$B$15:$W$15, 0),FALSE)*$F99)</f>
        <v>0</v>
      </c>
      <c r="X99" s="2186">
        <f>IF(ISERROR(VLOOKUP(VLOOKUP($A99, 'E4 TB Allocation Details'!$A$18:$L$214, MATCH("Demand ID", 'E4 TB Allocation Details'!$A$18:$L$18, 0),FALSE), 'E2 Allocators'!$B$15:$W$358, MATCH('O5 Details by Class &amp; Accounts'!X$18, 'E2 Allocators'!$B$15:$W$15, 0),FALSE)*$F99), 0, VLOOKUP(VLOOKUP($A99, 'E4 TB Allocation Details'!$A$18:$L$214, MATCH("Demand ID", 'E4 TB Allocation Details'!$A$18:$L$18, 0),FALSE), 'E2 Allocators'!$B$15:$W$358, MATCH('O5 Details by Class &amp; Accounts'!X$18, 'E2 Allocators'!$B$15:$W$15, 0),FALSE)*$F99)</f>
        <v>0</v>
      </c>
      <c r="Y99" s="2186">
        <f>IF(ISERROR(VLOOKUP(VLOOKUP($A99, 'E4 TB Allocation Details'!$A$18:$L$214, MATCH("Demand ID", 'E4 TB Allocation Details'!$A$18:$L$18, 0),FALSE), 'E2 Allocators'!$B$15:$W$358, MATCH('O5 Details by Class &amp; Accounts'!Y$18, 'E2 Allocators'!$B$15:$W$15, 0),FALSE)*$F99), 0, VLOOKUP(VLOOKUP($A99, 'E4 TB Allocation Details'!$A$18:$L$214, MATCH("Demand ID", 'E4 TB Allocation Details'!$A$18:$L$18, 0),FALSE), 'E2 Allocators'!$B$15:$W$358, MATCH('O5 Details by Class &amp; Accounts'!Y$18, 'E2 Allocators'!$B$15:$W$15, 0),FALSE)*$F99)</f>
        <v>0</v>
      </c>
      <c r="Z99" s="2186">
        <f>IF(ISERROR(VLOOKUP(VLOOKUP($A99, 'E4 TB Allocation Details'!$A$18:$L$214, MATCH("Demand ID", 'E4 TB Allocation Details'!$A$18:$L$18, 0),FALSE), 'E2 Allocators'!$B$15:$W$358, MATCH('O5 Details by Class &amp; Accounts'!Z$18, 'E2 Allocators'!$B$15:$W$15, 0),FALSE)*$F99), 0, VLOOKUP(VLOOKUP($A99, 'E4 TB Allocation Details'!$A$18:$L$214, MATCH("Demand ID", 'E4 TB Allocation Details'!$A$18:$L$18, 0),FALSE), 'E2 Allocators'!$B$15:$W$358, MATCH('O5 Details by Class &amp; Accounts'!Z$18, 'E2 Allocators'!$B$15:$W$15, 0),FALSE)*$F99)</f>
        <v>0</v>
      </c>
      <c r="AA99" s="2186">
        <f>IF(ISERROR(VLOOKUP(VLOOKUP($A99, 'E4 TB Allocation Details'!$A$18:$L$214, MATCH("Demand ID", 'E4 TB Allocation Details'!$A$18:$L$18, 0),FALSE), 'E2 Allocators'!$B$15:$W$358, MATCH('O5 Details by Class &amp; Accounts'!AA$18, 'E2 Allocators'!$B$15:$W$15, 0),FALSE)*$F99), 0, VLOOKUP(VLOOKUP($A99, 'E4 TB Allocation Details'!$A$18:$L$214, MATCH("Demand ID", 'E4 TB Allocation Details'!$A$18:$L$18, 0),FALSE), 'E2 Allocators'!$B$15:$W$358, MATCH('O5 Details by Class &amp; Accounts'!AA$18, 'E2 Allocators'!$B$15:$W$15, 0),FALSE)*$F99)</f>
        <v>0</v>
      </c>
      <c r="AB99" s="2186">
        <f>IF(ISERROR(VLOOKUP(VLOOKUP($A99, 'E4 TB Allocation Details'!$A$18:$L$214, MATCH("Demand ID", 'E4 TB Allocation Details'!$A$18:$L$18, 0),FALSE), 'E2 Allocators'!$B$15:$W$358, MATCH('O5 Details by Class &amp; Accounts'!AB$18, 'E2 Allocators'!$B$15:$W$15, 0),FALSE)*$F99), 0, VLOOKUP(VLOOKUP($A99, 'E4 TB Allocation Details'!$A$18:$L$214, MATCH("Demand ID", 'E4 TB Allocation Details'!$A$18:$L$18, 0),FALSE), 'E2 Allocators'!$B$15:$W$358, MATCH('O5 Details by Class &amp; Accounts'!AB$18, 'E2 Allocators'!$B$15:$W$15, 0),FALSE)*$F99)</f>
        <v>0</v>
      </c>
      <c r="AC99" s="2186">
        <f t="shared" si="21"/>
        <v>0</v>
      </c>
      <c r="AD99" s="2186">
        <f>IF(ISERROR(VLOOKUP(VLOOKUP($A99, 'E4 TB Allocation Details'!$A$18:$L$214, MATCH("Customer ID", 'E4 TB Allocation Details'!$A$18:$L$18, 0),FALSE), 'E2 Allocators'!$B$15:$W$358, MATCH('O5 Details by Class &amp; Accounts'!AD$18, 'E2 Allocators'!$B$15:$W$15, 0),FALSE)*$G99), 0, VLOOKUP(VLOOKUP($A99, 'E4 TB Allocation Details'!$A$18:$L$214, MATCH("Customer ID", 'E4 TB Allocation Details'!$A$18:$L$18, 0),FALSE), 'E2 Allocators'!$B$15:$W$358, MATCH('O5 Details by Class &amp; Accounts'!AD$18, 'E2 Allocators'!$B$15:$W$15, 0),FALSE)*$G99)</f>
        <v>0</v>
      </c>
      <c r="AE99" s="2186">
        <f>IF(ISERROR(VLOOKUP(VLOOKUP($A99, 'E4 TB Allocation Details'!$A$18:$L$214, MATCH("Customer ID", 'E4 TB Allocation Details'!$A$18:$L$18, 0),FALSE), 'E2 Allocators'!$B$15:$W$358, MATCH('O5 Details by Class &amp; Accounts'!AE$18, 'E2 Allocators'!$B$15:$W$15, 0),FALSE)*$G99), 0, VLOOKUP(VLOOKUP($A99, 'E4 TB Allocation Details'!$A$18:$L$214, MATCH("Customer ID", 'E4 TB Allocation Details'!$A$18:$L$18, 0),FALSE), 'E2 Allocators'!$B$15:$W$358, MATCH('O5 Details by Class &amp; Accounts'!AE$18, 'E2 Allocators'!$B$15:$W$15, 0),FALSE)*$G99)</f>
        <v>0</v>
      </c>
      <c r="AF99" s="2186">
        <f>IF(ISERROR(VLOOKUP(VLOOKUP($A99, 'E4 TB Allocation Details'!$A$18:$L$214, MATCH("Customer ID", 'E4 TB Allocation Details'!$A$18:$L$18, 0),FALSE), 'E2 Allocators'!$B$15:$W$358, MATCH('O5 Details by Class &amp; Accounts'!AF$18, 'E2 Allocators'!$B$15:$W$15, 0),FALSE)*$G99), 0, VLOOKUP(VLOOKUP($A99, 'E4 TB Allocation Details'!$A$18:$L$214, MATCH("Customer ID", 'E4 TB Allocation Details'!$A$18:$L$18, 0),FALSE), 'E2 Allocators'!$B$15:$W$358, MATCH('O5 Details by Class &amp; Accounts'!AF$18, 'E2 Allocators'!$B$15:$W$15, 0),FALSE)*$G99)</f>
        <v>0</v>
      </c>
      <c r="AG99" s="2186">
        <f>IF(ISERROR(VLOOKUP(VLOOKUP($A99, 'E4 TB Allocation Details'!$A$18:$L$214, MATCH("Customer ID", 'E4 TB Allocation Details'!$A$18:$L$18, 0),FALSE), 'E2 Allocators'!$B$15:$W$358, MATCH('O5 Details by Class &amp; Accounts'!AG$18, 'E2 Allocators'!$B$15:$W$15, 0),FALSE)*$G99), 0, VLOOKUP(VLOOKUP($A99, 'E4 TB Allocation Details'!$A$18:$L$214, MATCH("Customer ID", 'E4 TB Allocation Details'!$A$18:$L$18, 0),FALSE), 'E2 Allocators'!$B$15:$W$358, MATCH('O5 Details by Class &amp; Accounts'!AG$18, 'E2 Allocators'!$B$15:$W$15, 0),FALSE)*$G99)</f>
        <v>0</v>
      </c>
      <c r="AH99" s="2186">
        <f>IF(ISERROR(VLOOKUP(VLOOKUP($A99, 'E4 TB Allocation Details'!$A$18:$L$214, MATCH("Customer ID", 'E4 TB Allocation Details'!$A$18:$L$18, 0),FALSE), 'E2 Allocators'!$B$15:$W$358, MATCH('O5 Details by Class &amp; Accounts'!AH$18, 'E2 Allocators'!$B$15:$W$15, 0),FALSE)*$G99), 0, VLOOKUP(VLOOKUP($A99, 'E4 TB Allocation Details'!$A$18:$L$214, MATCH("Customer ID", 'E4 TB Allocation Details'!$A$18:$L$18, 0),FALSE), 'E2 Allocators'!$B$15:$W$358, MATCH('O5 Details by Class &amp; Accounts'!AH$18, 'E2 Allocators'!$B$15:$W$15, 0),FALSE)*$G99)</f>
        <v>0</v>
      </c>
      <c r="AI99" s="2186">
        <f>IF(ISERROR(VLOOKUP(VLOOKUP($A99, 'E4 TB Allocation Details'!$A$18:$L$214, MATCH("Customer ID", 'E4 TB Allocation Details'!$A$18:$L$18, 0),FALSE), 'E2 Allocators'!$B$15:$W$358, MATCH('O5 Details by Class &amp; Accounts'!AI$18, 'E2 Allocators'!$B$15:$W$15, 0),FALSE)*$G99), 0, VLOOKUP(VLOOKUP($A99, 'E4 TB Allocation Details'!$A$18:$L$214, MATCH("Customer ID", 'E4 TB Allocation Details'!$A$18:$L$18, 0),FALSE), 'E2 Allocators'!$B$15:$W$358, MATCH('O5 Details by Class &amp; Accounts'!AI$18, 'E2 Allocators'!$B$15:$W$15, 0),FALSE)*$G99)</f>
        <v>0</v>
      </c>
      <c r="AJ99" s="2186">
        <f>IF(ISERROR(VLOOKUP(VLOOKUP($A99, 'E4 TB Allocation Details'!$A$18:$L$214, MATCH("Customer ID", 'E4 TB Allocation Details'!$A$18:$L$18, 0),FALSE), 'E2 Allocators'!$B$15:$W$358, MATCH('O5 Details by Class &amp; Accounts'!AJ$18, 'E2 Allocators'!$B$15:$W$15, 0),FALSE)*$G99), 0, VLOOKUP(VLOOKUP($A99, 'E4 TB Allocation Details'!$A$18:$L$214, MATCH("Customer ID", 'E4 TB Allocation Details'!$A$18:$L$18, 0),FALSE), 'E2 Allocators'!$B$15:$W$358, MATCH('O5 Details by Class &amp; Accounts'!AJ$18, 'E2 Allocators'!$B$15:$W$15, 0),FALSE)*$G99)</f>
        <v>0</v>
      </c>
      <c r="AK99" s="2186">
        <f>IF(ISERROR(VLOOKUP(VLOOKUP($A99, 'E4 TB Allocation Details'!$A$18:$L$214, MATCH("Customer ID", 'E4 TB Allocation Details'!$A$18:$L$18, 0),FALSE), 'E2 Allocators'!$B$15:$W$358, MATCH('O5 Details by Class &amp; Accounts'!AK$18, 'E2 Allocators'!$B$15:$W$15, 0),FALSE)*$G99), 0, VLOOKUP(VLOOKUP($A99, 'E4 TB Allocation Details'!$A$18:$L$214, MATCH("Customer ID", 'E4 TB Allocation Details'!$A$18:$L$18, 0),FALSE), 'E2 Allocators'!$B$15:$W$358, MATCH('O5 Details by Class &amp; Accounts'!AK$18, 'E2 Allocators'!$B$15:$W$15, 0),FALSE)*$G99)</f>
        <v>0</v>
      </c>
      <c r="AL99" s="2186">
        <f>IF(ISERROR(VLOOKUP(VLOOKUP($A99, 'E4 TB Allocation Details'!$A$18:$L$214, MATCH("Customer ID", 'E4 TB Allocation Details'!$A$18:$L$18, 0),FALSE), 'E2 Allocators'!$B$15:$W$358, MATCH('O5 Details by Class &amp; Accounts'!AL$18, 'E2 Allocators'!$B$15:$W$15, 0),FALSE)*$G99), 0, VLOOKUP(VLOOKUP($A99, 'E4 TB Allocation Details'!$A$18:$L$214, MATCH("Customer ID", 'E4 TB Allocation Details'!$A$18:$L$18, 0),FALSE), 'E2 Allocators'!$B$15:$W$358, MATCH('O5 Details by Class &amp; Accounts'!AL$18, 'E2 Allocators'!$B$15:$W$15, 0),FALSE)*$G99)</f>
        <v>0</v>
      </c>
      <c r="AM99" s="2186">
        <f>IF(ISERROR(VLOOKUP(VLOOKUP($A99, 'E4 TB Allocation Details'!$A$18:$L$214, MATCH("Customer ID", 'E4 TB Allocation Details'!$A$18:$L$18, 0),FALSE), 'E2 Allocators'!$B$15:$W$358, MATCH('O5 Details by Class &amp; Accounts'!AM$18, 'E2 Allocators'!$B$15:$W$15, 0),FALSE)*$G99), 0, VLOOKUP(VLOOKUP($A99, 'E4 TB Allocation Details'!$A$18:$L$214, MATCH("Customer ID", 'E4 TB Allocation Details'!$A$18:$L$18, 0),FALSE), 'E2 Allocators'!$B$15:$W$358, MATCH('O5 Details by Class &amp; Accounts'!AM$18, 'E2 Allocators'!$B$15:$W$15, 0),FALSE)*$G99)</f>
        <v>0</v>
      </c>
      <c r="AN99" s="2186">
        <f>IF(ISERROR(VLOOKUP(VLOOKUP($A99, 'E4 TB Allocation Details'!$A$18:$L$214, MATCH("Customer ID", 'E4 TB Allocation Details'!$A$18:$L$18, 0),FALSE), 'E2 Allocators'!$B$15:$W$358, MATCH('O5 Details by Class &amp; Accounts'!AN$18, 'E2 Allocators'!$B$15:$W$15, 0),FALSE)*$G99), 0, VLOOKUP(VLOOKUP($A99, 'E4 TB Allocation Details'!$A$18:$L$214, MATCH("Customer ID", 'E4 TB Allocation Details'!$A$18:$L$18, 0),FALSE), 'E2 Allocators'!$B$15:$W$358, MATCH('O5 Details by Class &amp; Accounts'!AN$18, 'E2 Allocators'!$B$15:$W$15, 0),FALSE)*$G99)</f>
        <v>0</v>
      </c>
      <c r="AO99" s="2186">
        <f>IF(ISERROR(VLOOKUP(VLOOKUP($A99, 'E4 TB Allocation Details'!$A$18:$L$214, MATCH("Customer ID", 'E4 TB Allocation Details'!$A$18:$L$18, 0),FALSE), 'E2 Allocators'!$B$15:$W$358, MATCH('O5 Details by Class &amp; Accounts'!AO$18, 'E2 Allocators'!$B$15:$W$15, 0),FALSE)*$G99), 0, VLOOKUP(VLOOKUP($A99, 'E4 TB Allocation Details'!$A$18:$L$214, MATCH("Customer ID", 'E4 TB Allocation Details'!$A$18:$L$18, 0),FALSE), 'E2 Allocators'!$B$15:$W$358, MATCH('O5 Details by Class &amp; Accounts'!AO$18, 'E2 Allocators'!$B$15:$W$15, 0),FALSE)*$G99)</f>
        <v>0</v>
      </c>
      <c r="AP99" s="2186">
        <f>IF(ISERROR(VLOOKUP(VLOOKUP($A99, 'E4 TB Allocation Details'!$A$18:$L$214, MATCH("Customer ID", 'E4 TB Allocation Details'!$A$18:$L$18, 0),FALSE), 'E2 Allocators'!$B$15:$W$358, MATCH('O5 Details by Class &amp; Accounts'!AP$18, 'E2 Allocators'!$B$15:$W$15, 0),FALSE)*$G99), 0, VLOOKUP(VLOOKUP($A99, 'E4 TB Allocation Details'!$A$18:$L$214, MATCH("Customer ID", 'E4 TB Allocation Details'!$A$18:$L$18, 0),FALSE), 'E2 Allocators'!$B$15:$W$358, MATCH('O5 Details by Class &amp; Accounts'!AP$18, 'E2 Allocators'!$B$15:$W$15, 0),FALSE)*$G99)</f>
        <v>0</v>
      </c>
      <c r="AQ99" s="2186">
        <f>IF(ISERROR(VLOOKUP(VLOOKUP($A99, 'E4 TB Allocation Details'!$A$18:$L$214, MATCH("Customer ID", 'E4 TB Allocation Details'!$A$18:$L$18, 0),FALSE), 'E2 Allocators'!$B$15:$W$358, MATCH('O5 Details by Class &amp; Accounts'!AQ$18, 'E2 Allocators'!$B$15:$W$15, 0),FALSE)*$G99), 0, VLOOKUP(VLOOKUP($A99, 'E4 TB Allocation Details'!$A$18:$L$214, MATCH("Customer ID", 'E4 TB Allocation Details'!$A$18:$L$18, 0),FALSE), 'E2 Allocators'!$B$15:$W$358, MATCH('O5 Details by Class &amp; Accounts'!AQ$18, 'E2 Allocators'!$B$15:$W$15, 0),FALSE)*$G99)</f>
        <v>0</v>
      </c>
      <c r="AR99" s="2186">
        <f>IF(ISERROR(VLOOKUP(VLOOKUP($A99, 'E4 TB Allocation Details'!$A$18:$L$214, MATCH("Customer ID", 'E4 TB Allocation Details'!$A$18:$L$18, 0),FALSE), 'E2 Allocators'!$B$15:$W$358, MATCH('O5 Details by Class &amp; Accounts'!AR$18, 'E2 Allocators'!$B$15:$W$15, 0),FALSE)*$G99), 0, VLOOKUP(VLOOKUP($A99, 'E4 TB Allocation Details'!$A$18:$L$214, MATCH("Customer ID", 'E4 TB Allocation Details'!$A$18:$L$18, 0),FALSE), 'E2 Allocators'!$B$15:$W$358, MATCH('O5 Details by Class &amp; Accounts'!AR$18, 'E2 Allocators'!$B$15:$W$15, 0),FALSE)*$G99)</f>
        <v>0</v>
      </c>
      <c r="AS99" s="2186">
        <f>IF(ISERROR(VLOOKUP(VLOOKUP($A99, 'E4 TB Allocation Details'!$A$18:$L$214, MATCH("Customer ID", 'E4 TB Allocation Details'!$A$18:$L$18, 0),FALSE), 'E2 Allocators'!$B$15:$W$358, MATCH('O5 Details by Class &amp; Accounts'!AS$18, 'E2 Allocators'!$B$15:$W$15, 0),FALSE)*$G99), 0, VLOOKUP(VLOOKUP($A99, 'E4 TB Allocation Details'!$A$18:$L$214, MATCH("Customer ID", 'E4 TB Allocation Details'!$A$18:$L$18, 0),FALSE), 'E2 Allocators'!$B$15:$W$358, MATCH('O5 Details by Class &amp; Accounts'!AS$18, 'E2 Allocators'!$B$15:$W$15, 0),FALSE)*$G99)</f>
        <v>0</v>
      </c>
      <c r="AT99" s="2186">
        <f>IF(ISERROR(VLOOKUP(VLOOKUP($A99, 'E4 TB Allocation Details'!$A$18:$L$214, MATCH("Customer ID", 'E4 TB Allocation Details'!$A$18:$L$18, 0),FALSE), 'E2 Allocators'!$B$15:$W$358, MATCH('O5 Details by Class &amp; Accounts'!AT$18, 'E2 Allocators'!$B$15:$W$15, 0),FALSE)*$G99), 0, VLOOKUP(VLOOKUP($A99, 'E4 TB Allocation Details'!$A$18:$L$214, MATCH("Customer ID", 'E4 TB Allocation Details'!$A$18:$L$18, 0),FALSE), 'E2 Allocators'!$B$15:$W$358, MATCH('O5 Details by Class &amp; Accounts'!AT$18, 'E2 Allocators'!$B$15:$W$15, 0),FALSE)*$G99)</f>
        <v>0</v>
      </c>
      <c r="AU99" s="2186">
        <f>IF(ISERROR(VLOOKUP(VLOOKUP($A99, 'E4 TB Allocation Details'!$A$18:$L$214, MATCH("Customer ID", 'E4 TB Allocation Details'!$A$18:$L$18, 0),FALSE), 'E2 Allocators'!$B$15:$W$358, MATCH('O5 Details by Class &amp; Accounts'!AU$18, 'E2 Allocators'!$B$15:$W$15, 0),FALSE)*$G99), 0, VLOOKUP(VLOOKUP($A99, 'E4 TB Allocation Details'!$A$18:$L$214, MATCH("Customer ID", 'E4 TB Allocation Details'!$A$18:$L$18, 0),FALSE), 'E2 Allocators'!$B$15:$W$358, MATCH('O5 Details by Class &amp; Accounts'!AU$18, 'E2 Allocators'!$B$15:$W$15, 0),FALSE)*$G99)</f>
        <v>0</v>
      </c>
      <c r="AV99" s="2186">
        <f>IF(ISERROR(VLOOKUP(VLOOKUP($A99, 'E4 TB Allocation Details'!$A$18:$L$214, MATCH("Customer ID", 'E4 TB Allocation Details'!$A$18:$L$18, 0),FALSE), 'E2 Allocators'!$B$15:$W$358, MATCH('O5 Details by Class &amp; Accounts'!AV$18, 'E2 Allocators'!$B$15:$W$15, 0),FALSE)*$G99), 0, VLOOKUP(VLOOKUP($A99, 'E4 TB Allocation Details'!$A$18:$L$214, MATCH("Customer ID", 'E4 TB Allocation Details'!$A$18:$L$18, 0),FALSE), 'E2 Allocators'!$B$15:$W$358, MATCH('O5 Details by Class &amp; Accounts'!AV$18, 'E2 Allocators'!$B$15:$W$15, 0),FALSE)*$G99)</f>
        <v>0</v>
      </c>
      <c r="AW99" s="2186">
        <f>IF(ISERROR(VLOOKUP(VLOOKUP($A99, 'E4 TB Allocation Details'!$A$18:$L$214, MATCH("Customer ID", 'E4 TB Allocation Details'!$A$18:$L$18, 0),FALSE), 'E2 Allocators'!$B$15:$W$358, MATCH('O5 Details by Class &amp; Accounts'!AW$18, 'E2 Allocators'!$B$15:$W$15, 0),FALSE)*$G99), 0, VLOOKUP(VLOOKUP($A99, 'E4 TB Allocation Details'!$A$18:$L$214, MATCH("Customer ID", 'E4 TB Allocation Details'!$A$18:$L$18, 0),FALSE), 'E2 Allocators'!$B$15:$W$358, MATCH('O5 Details by Class &amp; Accounts'!AW$18, 'E2 Allocators'!$B$15:$W$15, 0),FALSE)*$G99)</f>
        <v>0</v>
      </c>
      <c r="AX99" s="2186">
        <f t="shared" si="22"/>
        <v>0</v>
      </c>
      <c r="AY99" s="2186">
        <f>IF(ISERROR(VLOOKUP(VLOOKUP($A99, 'E4 TB Allocation Details'!$A$18:$L$214, MATCH("Misc ID", 'E4 TB Allocation Details'!$A$18:$L$18, 0),FALSE), 'E2 Allocators'!$B$15:$W$358, MATCH('O5 Details by Class &amp; Accounts'!AY$18, 'E2 Allocators'!$B$15:$W$15, 0),FALSE)*$E99), 0, VLOOKUP(VLOOKUP($A99, 'E4 TB Allocation Details'!$A$18:$L$214, MATCH("Misc ID", 'E4 TB Allocation Details'!$A$18:$L$18, 0),FALSE), 'E2 Allocators'!$B$15:$W$358, MATCH('O5 Details by Class &amp; Accounts'!AY$18, 'E2 Allocators'!$B$15:$W$15, 0),FALSE)*$E99)</f>
        <v>-141644.60219265299</v>
      </c>
      <c r="AZ99" s="2186">
        <f>IF(ISERROR(VLOOKUP(VLOOKUP($A99, 'E4 TB Allocation Details'!$A$18:$L$214, MATCH("Misc ID", 'E4 TB Allocation Details'!$A$18:$L$18, 0),FALSE), 'E2 Allocators'!$B$15:$W$358, MATCH('O5 Details by Class &amp; Accounts'!AZ$18, 'E2 Allocators'!$B$15:$W$15, 0),FALSE)*$E99), 0, VLOOKUP(VLOOKUP($A99, 'E4 TB Allocation Details'!$A$18:$L$214, MATCH("Misc ID", 'E4 TB Allocation Details'!$A$18:$L$18, 0),FALSE), 'E2 Allocators'!$B$15:$W$358, MATCH('O5 Details by Class &amp; Accounts'!AZ$18, 'E2 Allocators'!$B$15:$W$15, 0),FALSE)*$E99)</f>
        <v>-27048.170375660971</v>
      </c>
      <c r="BA99" s="2186">
        <f>IF(ISERROR(VLOOKUP(VLOOKUP($A99, 'E4 TB Allocation Details'!$A$18:$L$214, MATCH("Misc ID", 'E4 TB Allocation Details'!$A$18:$L$18, 0),FALSE), 'E2 Allocators'!$B$15:$W$358, MATCH('O5 Details by Class &amp; Accounts'!BA$18, 'E2 Allocators'!$B$15:$W$15, 0),FALSE)*$E99), 0, VLOOKUP(VLOOKUP($A99, 'E4 TB Allocation Details'!$A$18:$L$214, MATCH("Misc ID", 'E4 TB Allocation Details'!$A$18:$L$18, 0),FALSE), 'E2 Allocators'!$B$15:$W$358, MATCH('O5 Details by Class &amp; Accounts'!BA$18, 'E2 Allocators'!$B$15:$W$15, 0),FALSE)*$E99)</f>
        <v>-34856.425090314573</v>
      </c>
      <c r="BB99" s="2186">
        <f>IF(ISERROR(VLOOKUP(VLOOKUP($A99, 'E4 TB Allocation Details'!$A$18:$L$214, MATCH("Misc ID", 'E4 TB Allocation Details'!$A$18:$L$18, 0),FALSE), 'E2 Allocators'!$B$15:$W$358, MATCH('O5 Details by Class &amp; Accounts'!BB$18, 'E2 Allocators'!$B$15:$W$15, 0),FALSE)*$E99), 0, VLOOKUP(VLOOKUP($A99, 'E4 TB Allocation Details'!$A$18:$L$214, MATCH("Misc ID", 'E4 TB Allocation Details'!$A$18:$L$18, 0),FALSE), 'E2 Allocators'!$B$15:$W$358, MATCH('O5 Details by Class &amp; Accounts'!BB$18, 'E2 Allocators'!$B$15:$W$15, 0),FALSE)*$E99)</f>
        <v>0</v>
      </c>
      <c r="BC99" s="2186">
        <f>IF(ISERROR(VLOOKUP(VLOOKUP($A99, 'E4 TB Allocation Details'!$A$18:$L$214, MATCH("Misc ID", 'E4 TB Allocation Details'!$A$18:$L$18, 0),FALSE), 'E2 Allocators'!$B$15:$W$358, MATCH('O5 Details by Class &amp; Accounts'!BC$18, 'E2 Allocators'!$B$15:$W$15, 0),FALSE)*$E99), 0, VLOOKUP(VLOOKUP($A99, 'E4 TB Allocation Details'!$A$18:$L$214, MATCH("Misc ID", 'E4 TB Allocation Details'!$A$18:$L$18, 0),FALSE), 'E2 Allocators'!$B$15:$W$358, MATCH('O5 Details by Class &amp; Accounts'!BC$18, 'E2 Allocators'!$B$15:$W$15, 0),FALSE)*$E99)</f>
        <v>0</v>
      </c>
      <c r="BD99" s="2186">
        <f>IF(ISERROR(VLOOKUP(VLOOKUP($A99, 'E4 TB Allocation Details'!$A$18:$L$214, MATCH("Misc ID", 'E4 TB Allocation Details'!$A$18:$L$18, 0),FALSE), 'E2 Allocators'!$B$15:$W$358, MATCH('O5 Details by Class &amp; Accounts'!BD$18, 'E2 Allocators'!$B$15:$W$15, 0),FALSE)*$E99), 0, VLOOKUP(VLOOKUP($A99, 'E4 TB Allocation Details'!$A$18:$L$214, MATCH("Misc ID", 'E4 TB Allocation Details'!$A$18:$L$18, 0),FALSE), 'E2 Allocators'!$B$15:$W$358, MATCH('O5 Details by Class &amp; Accounts'!BD$18, 'E2 Allocators'!$B$15:$W$15, 0),FALSE)*$E99)</f>
        <v>0</v>
      </c>
      <c r="BE99" s="2186">
        <f>IF(ISERROR(VLOOKUP(VLOOKUP($A99, 'E4 TB Allocation Details'!$A$18:$L$214, MATCH("Misc ID", 'E4 TB Allocation Details'!$A$18:$L$18, 0),FALSE), 'E2 Allocators'!$B$15:$W$358, MATCH('O5 Details by Class &amp; Accounts'!BE$18, 'E2 Allocators'!$B$15:$W$15, 0),FALSE)*$E99), 0, VLOOKUP(VLOOKUP($A99, 'E4 TB Allocation Details'!$A$18:$L$214, MATCH("Misc ID", 'E4 TB Allocation Details'!$A$18:$L$18, 0),FALSE), 'E2 Allocators'!$B$15:$W$358, MATCH('O5 Details by Class &amp; Accounts'!BE$18, 'E2 Allocators'!$B$15:$W$15, 0),FALSE)*$E99)</f>
        <v>-3460.7760793186521</v>
      </c>
      <c r="BF99" s="2186">
        <f>IF(ISERROR(VLOOKUP(VLOOKUP($A99, 'E4 TB Allocation Details'!$A$18:$L$214, MATCH("Misc ID", 'E4 TB Allocation Details'!$A$18:$L$18, 0),FALSE), 'E2 Allocators'!$B$15:$W$358, MATCH('O5 Details by Class &amp; Accounts'!BF$18, 'E2 Allocators'!$B$15:$W$15, 0),FALSE)*$E99), 0, VLOOKUP(VLOOKUP($A99, 'E4 TB Allocation Details'!$A$18:$L$214, MATCH("Misc ID", 'E4 TB Allocation Details'!$A$18:$L$18, 0),FALSE), 'E2 Allocators'!$B$15:$W$358, MATCH('O5 Details by Class &amp; Accounts'!BF$18, 'E2 Allocators'!$B$15:$W$15, 0),FALSE)*$E99)</f>
        <v>-412.69996775610252</v>
      </c>
      <c r="BG99" s="2186">
        <f>IF(ISERROR(VLOOKUP(VLOOKUP($A99, 'E4 TB Allocation Details'!$A$18:$L$214, MATCH("Misc ID", 'E4 TB Allocation Details'!$A$18:$L$18, 0),FALSE), 'E2 Allocators'!$B$15:$W$358, MATCH('O5 Details by Class &amp; Accounts'!BG$18, 'E2 Allocators'!$B$15:$W$15, 0),FALSE)*$E99), 0, VLOOKUP(VLOOKUP($A99, 'E4 TB Allocation Details'!$A$18:$L$214, MATCH("Misc ID", 'E4 TB Allocation Details'!$A$18:$L$18, 0),FALSE), 'E2 Allocators'!$B$15:$W$358, MATCH('O5 Details by Class &amp; Accounts'!BG$18, 'E2 Allocators'!$B$15:$W$15, 0),FALSE)*$E99)</f>
        <v>-379.35244429671565</v>
      </c>
      <c r="BH99" s="2186">
        <f>IF(ISERROR(VLOOKUP(VLOOKUP($A99, 'E4 TB Allocation Details'!$A$18:$L$214, MATCH("Misc ID", 'E4 TB Allocation Details'!$A$18:$L$18, 0),FALSE), 'E2 Allocators'!$B$15:$W$358, MATCH('O5 Details by Class &amp; Accounts'!BH$18, 'E2 Allocators'!$B$15:$W$15, 0),FALSE)*$E99), 0, VLOOKUP(VLOOKUP($A99, 'E4 TB Allocation Details'!$A$18:$L$214, MATCH("Misc ID", 'E4 TB Allocation Details'!$A$18:$L$18, 0),FALSE), 'E2 Allocators'!$B$15:$W$358, MATCH('O5 Details by Class &amp; Accounts'!BH$18, 'E2 Allocators'!$B$15:$W$15, 0),FALSE)*$E99)</f>
        <v>0</v>
      </c>
      <c r="BI99" s="2186">
        <f>IF(ISERROR(VLOOKUP(VLOOKUP($A99, 'E4 TB Allocation Details'!$A$18:$L$214, MATCH("Misc ID", 'E4 TB Allocation Details'!$A$18:$L$18, 0),FALSE), 'E2 Allocators'!$B$15:$W$358, MATCH('O5 Details by Class &amp; Accounts'!BI$18, 'E2 Allocators'!$B$15:$W$15, 0),FALSE)*$E99), 0, VLOOKUP(VLOOKUP($A99, 'E4 TB Allocation Details'!$A$18:$L$214, MATCH("Misc ID", 'E4 TB Allocation Details'!$A$18:$L$18, 0),FALSE), 'E2 Allocators'!$B$15:$W$358, MATCH('O5 Details by Class &amp; Accounts'!BI$18, 'E2 Allocators'!$B$15:$W$15, 0),FALSE)*$E99)</f>
        <v>0</v>
      </c>
      <c r="BJ99" s="2186">
        <f>IF(ISERROR(VLOOKUP(VLOOKUP($A99, 'E4 TB Allocation Details'!$A$18:$L$214, MATCH("Misc ID", 'E4 TB Allocation Details'!$A$18:$L$18, 0),FALSE), 'E2 Allocators'!$B$15:$W$358, MATCH('O5 Details by Class &amp; Accounts'!BJ$18, 'E2 Allocators'!$B$15:$W$15, 0),FALSE)*$E99), 0, VLOOKUP(VLOOKUP($A99, 'E4 TB Allocation Details'!$A$18:$L$214, MATCH("Misc ID", 'E4 TB Allocation Details'!$A$18:$L$18, 0),FALSE), 'E2 Allocators'!$B$15:$W$358, MATCH('O5 Details by Class &amp; Accounts'!BJ$18, 'E2 Allocators'!$B$15:$W$15, 0),FALSE)*$E99)</f>
        <v>0</v>
      </c>
      <c r="BK99" s="2186">
        <f>IF(ISERROR(VLOOKUP(VLOOKUP($A99, 'E4 TB Allocation Details'!$A$18:$L$214, MATCH("Misc ID", 'E4 TB Allocation Details'!$A$18:$L$18, 0),FALSE), 'E2 Allocators'!$B$15:$W$358, MATCH('O5 Details by Class &amp; Accounts'!BK$18, 'E2 Allocators'!$B$15:$W$15, 0),FALSE)*$E99), 0, VLOOKUP(VLOOKUP($A99, 'E4 TB Allocation Details'!$A$18:$L$214, MATCH("Misc ID", 'E4 TB Allocation Details'!$A$18:$L$18, 0),FALSE), 'E2 Allocators'!$B$15:$W$358, MATCH('O5 Details by Class &amp; Accounts'!BK$18, 'E2 Allocators'!$B$15:$W$15, 0),FALSE)*$E99)</f>
        <v>0</v>
      </c>
      <c r="BL99" s="2186">
        <f>IF(ISERROR(VLOOKUP(VLOOKUP($A99, 'E4 TB Allocation Details'!$A$18:$L$214, MATCH("Misc ID", 'E4 TB Allocation Details'!$A$18:$L$18, 0),FALSE), 'E2 Allocators'!$B$15:$W$358, MATCH('O5 Details by Class &amp; Accounts'!BL$18, 'E2 Allocators'!$B$15:$W$15, 0),FALSE)*$E99), 0, VLOOKUP(VLOOKUP($A99, 'E4 TB Allocation Details'!$A$18:$L$214, MATCH("Misc ID", 'E4 TB Allocation Details'!$A$18:$L$18, 0),FALSE), 'E2 Allocators'!$B$15:$W$358, MATCH('O5 Details by Class &amp; Accounts'!BL$18, 'E2 Allocators'!$B$15:$W$15, 0),FALSE)*$E99)</f>
        <v>0</v>
      </c>
      <c r="BM99" s="2186">
        <f>IF(ISERROR(VLOOKUP(VLOOKUP($A99, 'E4 TB Allocation Details'!$A$18:$L$214, MATCH("Misc ID", 'E4 TB Allocation Details'!$A$18:$L$18, 0),FALSE), 'E2 Allocators'!$B$15:$W$358, MATCH('O5 Details by Class &amp; Accounts'!BM$18, 'E2 Allocators'!$B$15:$W$15, 0),FALSE)*$E99), 0, VLOOKUP(VLOOKUP($A99, 'E4 TB Allocation Details'!$A$18:$L$214, MATCH("Misc ID", 'E4 TB Allocation Details'!$A$18:$L$18, 0),FALSE), 'E2 Allocators'!$B$15:$W$358, MATCH('O5 Details by Class &amp; Accounts'!BM$18, 'E2 Allocators'!$B$15:$W$15, 0),FALSE)*$E99)</f>
        <v>0</v>
      </c>
      <c r="BN99" s="2186">
        <f>IF(ISERROR(VLOOKUP(VLOOKUP($A99, 'E4 TB Allocation Details'!$A$18:$L$214, MATCH("Misc ID", 'E4 TB Allocation Details'!$A$18:$L$18, 0),FALSE), 'E2 Allocators'!$B$15:$W$358, MATCH('O5 Details by Class &amp; Accounts'!BN$18, 'E2 Allocators'!$B$15:$W$15, 0),FALSE)*$E99), 0, VLOOKUP(VLOOKUP($A99, 'E4 TB Allocation Details'!$A$18:$L$214, MATCH("Misc ID", 'E4 TB Allocation Details'!$A$18:$L$18, 0),FALSE), 'E2 Allocators'!$B$15:$W$358, MATCH('O5 Details by Class &amp; Accounts'!BN$18, 'E2 Allocators'!$B$15:$W$15, 0),FALSE)*$E99)</f>
        <v>0</v>
      </c>
      <c r="BO99" s="2186">
        <f>IF(ISERROR(VLOOKUP(VLOOKUP($A99, 'E4 TB Allocation Details'!$A$18:$L$214, MATCH("Misc ID", 'E4 TB Allocation Details'!$A$18:$L$18, 0),FALSE), 'E2 Allocators'!$B$15:$W$358, MATCH('O5 Details by Class &amp; Accounts'!BO$18, 'E2 Allocators'!$B$15:$W$15, 0),FALSE)*$E99), 0, VLOOKUP(VLOOKUP($A99, 'E4 TB Allocation Details'!$A$18:$L$214, MATCH("Misc ID", 'E4 TB Allocation Details'!$A$18:$L$18, 0),FALSE), 'E2 Allocators'!$B$15:$W$358, MATCH('O5 Details by Class &amp; Accounts'!BO$18, 'E2 Allocators'!$B$15:$W$15, 0),FALSE)*$E99)</f>
        <v>0</v>
      </c>
      <c r="BP99" s="2186">
        <f>IF(ISERROR(VLOOKUP(VLOOKUP($A99, 'E4 TB Allocation Details'!$A$18:$L$214, MATCH("Misc ID", 'E4 TB Allocation Details'!$A$18:$L$18, 0),FALSE), 'E2 Allocators'!$B$15:$W$358, MATCH('O5 Details by Class &amp; Accounts'!BP$18, 'E2 Allocators'!$B$15:$W$15, 0),FALSE)*$E99), 0, VLOOKUP(VLOOKUP($A99, 'E4 TB Allocation Details'!$A$18:$L$214, MATCH("Misc ID", 'E4 TB Allocation Details'!$A$18:$L$18, 0),FALSE), 'E2 Allocators'!$B$15:$W$358, MATCH('O5 Details by Class &amp; Accounts'!BP$18, 'E2 Allocators'!$B$15:$W$15, 0),FALSE)*$E99)</f>
        <v>0</v>
      </c>
      <c r="BQ99" s="2186">
        <f>IF(ISERROR(VLOOKUP(VLOOKUP($A99, 'E4 TB Allocation Details'!$A$18:$L$214, MATCH("Misc ID", 'E4 TB Allocation Details'!$A$18:$L$18, 0),FALSE), 'E2 Allocators'!$B$15:$W$358, MATCH('O5 Details by Class &amp; Accounts'!BQ$18, 'E2 Allocators'!$B$15:$W$15, 0),FALSE)*$E99), 0, VLOOKUP(VLOOKUP($A99, 'E4 TB Allocation Details'!$A$18:$L$214, MATCH("Misc ID", 'E4 TB Allocation Details'!$A$18:$L$18, 0),FALSE), 'E2 Allocators'!$B$15:$W$358, MATCH('O5 Details by Class &amp; Accounts'!BQ$18, 'E2 Allocators'!$B$15:$W$15, 0),FALSE)*$E99)</f>
        <v>0</v>
      </c>
      <c r="BR99" s="2186">
        <f>IF(ISERROR(VLOOKUP(VLOOKUP($A99, 'E4 TB Allocation Details'!$A$18:$L$214, MATCH("Misc ID", 'E4 TB Allocation Details'!$A$18:$L$18, 0),FALSE), 'E2 Allocators'!$B$15:$W$358, MATCH('O5 Details by Class &amp; Accounts'!BR$18, 'E2 Allocators'!$B$15:$W$15, 0),FALSE)*$E99), 0, VLOOKUP(VLOOKUP($A99, 'E4 TB Allocation Details'!$A$18:$L$214, MATCH("Misc ID", 'E4 TB Allocation Details'!$A$18:$L$18, 0),FALSE), 'E2 Allocators'!$B$15:$W$358, MATCH('O5 Details by Class &amp; Accounts'!BR$18, 'E2 Allocators'!$B$15:$W$15, 0),FALSE)*$E99)</f>
        <v>0</v>
      </c>
      <c r="BS99" s="2186">
        <f t="shared" si="23"/>
        <v>-207802.02614999999</v>
      </c>
      <c r="BT99" s="2186">
        <f>IF(ISERROR(VLOOKUP(VLOOKUP($A99, 'E4 TB Allocation Details'!$A$18:$L$214, MATCH("A &amp; G ID", 'E4 TB Allocation Details'!$A$18:$L$18, 0),FALSE), 'E2 Allocators'!$B$15:$W$358, MATCH('O5 Details by Class &amp; Accounts'!BT$18, 'E2 Allocators'!$B$15:$W$15, 0),FALSE)*$E99), 0, VLOOKUP(VLOOKUP($A99, 'E4 TB Allocation Details'!$A$18:$L$214, MATCH("A &amp; G ID", 'E4 TB Allocation Details'!$A$18:$L$18, 0),FALSE), 'E2 Allocators'!$B$15:$W$358, MATCH('O5 Details by Class &amp; Accounts'!BT$18, 'E2 Allocators'!$B$15:$W$15, 0),FALSE)*$E99)</f>
        <v>0</v>
      </c>
      <c r="BU99" s="2186">
        <f>IF(ISERROR(VLOOKUP(VLOOKUP($A99, 'E4 TB Allocation Details'!$A$18:$L$214, MATCH("A &amp; G ID", 'E4 TB Allocation Details'!$A$18:$L$18, 0),FALSE), 'E2 Allocators'!$B$15:$W$358, MATCH('O5 Details by Class &amp; Accounts'!BU$18, 'E2 Allocators'!$B$15:$W$15, 0),FALSE)*$E99), 0, VLOOKUP(VLOOKUP($A99, 'E4 TB Allocation Details'!$A$18:$L$214, MATCH("A &amp; G ID", 'E4 TB Allocation Details'!$A$18:$L$18, 0),FALSE), 'E2 Allocators'!$B$15:$W$358, MATCH('O5 Details by Class &amp; Accounts'!BU$18, 'E2 Allocators'!$B$15:$W$15, 0),FALSE)*$E99)</f>
        <v>0</v>
      </c>
      <c r="BV99" s="2186">
        <f>IF(ISERROR(VLOOKUP(VLOOKUP($A99, 'E4 TB Allocation Details'!$A$18:$L$214, MATCH("A &amp; G ID", 'E4 TB Allocation Details'!$A$18:$L$18, 0),FALSE), 'E2 Allocators'!$B$15:$W$358, MATCH('O5 Details by Class &amp; Accounts'!BV$18, 'E2 Allocators'!$B$15:$W$15, 0),FALSE)*$E99), 0, VLOOKUP(VLOOKUP($A99, 'E4 TB Allocation Details'!$A$18:$L$214, MATCH("A &amp; G ID", 'E4 TB Allocation Details'!$A$18:$L$18, 0),FALSE), 'E2 Allocators'!$B$15:$W$358, MATCH('O5 Details by Class &amp; Accounts'!BV$18, 'E2 Allocators'!$B$15:$W$15, 0),FALSE)*$E99)</f>
        <v>0</v>
      </c>
      <c r="BW99" s="2186">
        <f>IF(ISERROR(VLOOKUP(VLOOKUP($A99, 'E4 TB Allocation Details'!$A$18:$L$214, MATCH("A &amp; G ID", 'E4 TB Allocation Details'!$A$18:$L$18, 0),FALSE), 'E2 Allocators'!$B$15:$W$358, MATCH('O5 Details by Class &amp; Accounts'!BW$18, 'E2 Allocators'!$B$15:$W$15, 0),FALSE)*$E99), 0, VLOOKUP(VLOOKUP($A99, 'E4 TB Allocation Details'!$A$18:$L$214, MATCH("A &amp; G ID", 'E4 TB Allocation Details'!$A$18:$L$18, 0),FALSE), 'E2 Allocators'!$B$15:$W$358, MATCH('O5 Details by Class &amp; Accounts'!BW$18, 'E2 Allocators'!$B$15:$W$15, 0),FALSE)*$E99)</f>
        <v>0</v>
      </c>
      <c r="BX99" s="2186">
        <f>IF(ISERROR(VLOOKUP(VLOOKUP($A99, 'E4 TB Allocation Details'!$A$18:$L$214, MATCH("A &amp; G ID", 'E4 TB Allocation Details'!$A$18:$L$18, 0),FALSE), 'E2 Allocators'!$B$15:$W$358, MATCH('O5 Details by Class &amp; Accounts'!BX$18, 'E2 Allocators'!$B$15:$W$15, 0),FALSE)*$E99), 0, VLOOKUP(VLOOKUP($A99, 'E4 TB Allocation Details'!$A$18:$L$214, MATCH("A &amp; G ID", 'E4 TB Allocation Details'!$A$18:$L$18, 0),FALSE), 'E2 Allocators'!$B$15:$W$358, MATCH('O5 Details by Class &amp; Accounts'!BX$18, 'E2 Allocators'!$B$15:$W$15, 0),FALSE)*$E99)</f>
        <v>0</v>
      </c>
      <c r="BY99" s="2186">
        <f>IF(ISERROR(VLOOKUP(VLOOKUP($A99, 'E4 TB Allocation Details'!$A$18:$L$214, MATCH("A &amp; G ID", 'E4 TB Allocation Details'!$A$18:$L$18, 0),FALSE), 'E2 Allocators'!$B$15:$W$358, MATCH('O5 Details by Class &amp; Accounts'!BY$18, 'E2 Allocators'!$B$15:$W$15, 0),FALSE)*$E99), 0, VLOOKUP(VLOOKUP($A99, 'E4 TB Allocation Details'!$A$18:$L$214, MATCH("A &amp; G ID", 'E4 TB Allocation Details'!$A$18:$L$18, 0),FALSE), 'E2 Allocators'!$B$15:$W$358, MATCH('O5 Details by Class &amp; Accounts'!BY$18, 'E2 Allocators'!$B$15:$W$15, 0),FALSE)*$E99)</f>
        <v>0</v>
      </c>
      <c r="BZ99" s="2186">
        <f>IF(ISERROR(VLOOKUP(VLOOKUP($A99, 'E4 TB Allocation Details'!$A$18:$L$214, MATCH("A &amp; G ID", 'E4 TB Allocation Details'!$A$18:$L$18, 0),FALSE), 'E2 Allocators'!$B$15:$W$358, MATCH('O5 Details by Class &amp; Accounts'!BZ$18, 'E2 Allocators'!$B$15:$W$15, 0),FALSE)*$E99), 0, VLOOKUP(VLOOKUP($A99, 'E4 TB Allocation Details'!$A$18:$L$214, MATCH("A &amp; G ID", 'E4 TB Allocation Details'!$A$18:$L$18, 0),FALSE), 'E2 Allocators'!$B$15:$W$358, MATCH('O5 Details by Class &amp; Accounts'!BZ$18, 'E2 Allocators'!$B$15:$W$15, 0),FALSE)*$E99)</f>
        <v>0</v>
      </c>
      <c r="CA99" s="2186">
        <f>IF(ISERROR(VLOOKUP(VLOOKUP($A99, 'E4 TB Allocation Details'!$A$18:$L$214, MATCH("A &amp; G ID", 'E4 TB Allocation Details'!$A$18:$L$18, 0),FALSE), 'E2 Allocators'!$B$15:$W$358, MATCH('O5 Details by Class &amp; Accounts'!CA$18, 'E2 Allocators'!$B$15:$W$15, 0),FALSE)*$E99), 0, VLOOKUP(VLOOKUP($A99, 'E4 TB Allocation Details'!$A$18:$L$214, MATCH("A &amp; G ID", 'E4 TB Allocation Details'!$A$18:$L$18, 0),FALSE), 'E2 Allocators'!$B$15:$W$358, MATCH('O5 Details by Class &amp; Accounts'!CA$18, 'E2 Allocators'!$B$15:$W$15, 0),FALSE)*$E99)</f>
        <v>0</v>
      </c>
      <c r="CB99" s="2186">
        <f>IF(ISERROR(VLOOKUP(VLOOKUP($A99, 'E4 TB Allocation Details'!$A$18:$L$214, MATCH("A &amp; G ID", 'E4 TB Allocation Details'!$A$18:$L$18, 0),FALSE), 'E2 Allocators'!$B$15:$W$358, MATCH('O5 Details by Class &amp; Accounts'!CB$18, 'E2 Allocators'!$B$15:$W$15, 0),FALSE)*$E99), 0, VLOOKUP(VLOOKUP($A99, 'E4 TB Allocation Details'!$A$18:$L$214, MATCH("A &amp; G ID", 'E4 TB Allocation Details'!$A$18:$L$18, 0),FALSE), 'E2 Allocators'!$B$15:$W$358, MATCH('O5 Details by Class &amp; Accounts'!CB$18, 'E2 Allocators'!$B$15:$W$15, 0),FALSE)*$E99)</f>
        <v>0</v>
      </c>
      <c r="CC99" s="2186">
        <f>IF(ISERROR(VLOOKUP(VLOOKUP($A99, 'E4 TB Allocation Details'!$A$18:$L$214, MATCH("A &amp; G ID", 'E4 TB Allocation Details'!$A$18:$L$18, 0),FALSE), 'E2 Allocators'!$B$15:$W$358, MATCH('O5 Details by Class &amp; Accounts'!CC$18, 'E2 Allocators'!$B$15:$W$15, 0),FALSE)*$E99), 0, VLOOKUP(VLOOKUP($A99, 'E4 TB Allocation Details'!$A$18:$L$214, MATCH("A &amp; G ID", 'E4 TB Allocation Details'!$A$18:$L$18, 0),FALSE), 'E2 Allocators'!$B$15:$W$358, MATCH('O5 Details by Class &amp; Accounts'!CC$18, 'E2 Allocators'!$B$15:$W$15, 0),FALSE)*$E99)</f>
        <v>0</v>
      </c>
      <c r="CD99" s="2186">
        <f>IF(ISERROR(VLOOKUP(VLOOKUP($A99, 'E4 TB Allocation Details'!$A$18:$L$214, MATCH("A &amp; G ID", 'E4 TB Allocation Details'!$A$18:$L$18, 0),FALSE), 'E2 Allocators'!$B$15:$W$358, MATCH('O5 Details by Class &amp; Accounts'!CD$18, 'E2 Allocators'!$B$15:$W$15, 0),FALSE)*$E99), 0, VLOOKUP(VLOOKUP($A99, 'E4 TB Allocation Details'!$A$18:$L$214, MATCH("A &amp; G ID", 'E4 TB Allocation Details'!$A$18:$L$18, 0),FALSE), 'E2 Allocators'!$B$15:$W$358, MATCH('O5 Details by Class &amp; Accounts'!CD$18, 'E2 Allocators'!$B$15:$W$15, 0),FALSE)*$E99)</f>
        <v>0</v>
      </c>
      <c r="CE99" s="2186">
        <f>IF(ISERROR(VLOOKUP(VLOOKUP($A99, 'E4 TB Allocation Details'!$A$18:$L$214, MATCH("A &amp; G ID", 'E4 TB Allocation Details'!$A$18:$L$18, 0),FALSE), 'E2 Allocators'!$B$15:$W$358, MATCH('O5 Details by Class &amp; Accounts'!CE$18, 'E2 Allocators'!$B$15:$W$15, 0),FALSE)*$E99), 0, VLOOKUP(VLOOKUP($A99, 'E4 TB Allocation Details'!$A$18:$L$214, MATCH("A &amp; G ID", 'E4 TB Allocation Details'!$A$18:$L$18, 0),FALSE), 'E2 Allocators'!$B$15:$W$358, MATCH('O5 Details by Class &amp; Accounts'!CE$18, 'E2 Allocators'!$B$15:$W$15, 0),FALSE)*$E99)</f>
        <v>0</v>
      </c>
      <c r="CF99" s="2186">
        <f>IF(ISERROR(VLOOKUP(VLOOKUP($A99, 'E4 TB Allocation Details'!$A$18:$L$214, MATCH("A &amp; G ID", 'E4 TB Allocation Details'!$A$18:$L$18, 0),FALSE), 'E2 Allocators'!$B$15:$W$358, MATCH('O5 Details by Class &amp; Accounts'!CF$18, 'E2 Allocators'!$B$15:$W$15, 0),FALSE)*$E99), 0, VLOOKUP(VLOOKUP($A99, 'E4 TB Allocation Details'!$A$18:$L$214, MATCH("A &amp; G ID", 'E4 TB Allocation Details'!$A$18:$L$18, 0),FALSE), 'E2 Allocators'!$B$15:$W$358, MATCH('O5 Details by Class &amp; Accounts'!CF$18, 'E2 Allocators'!$B$15:$W$15, 0),FALSE)*$E99)</f>
        <v>0</v>
      </c>
      <c r="CG99" s="2186">
        <f>IF(ISERROR(VLOOKUP(VLOOKUP($A99, 'E4 TB Allocation Details'!$A$18:$L$214, MATCH("A &amp; G ID", 'E4 TB Allocation Details'!$A$18:$L$18, 0),FALSE), 'E2 Allocators'!$B$15:$W$358, MATCH('O5 Details by Class &amp; Accounts'!CG$18, 'E2 Allocators'!$B$15:$W$15, 0),FALSE)*$E99), 0, VLOOKUP(VLOOKUP($A99, 'E4 TB Allocation Details'!$A$18:$L$214, MATCH("A &amp; G ID", 'E4 TB Allocation Details'!$A$18:$L$18, 0),FALSE), 'E2 Allocators'!$B$15:$W$358, MATCH('O5 Details by Class &amp; Accounts'!CG$18, 'E2 Allocators'!$B$15:$W$15, 0),FALSE)*$E99)</f>
        <v>0</v>
      </c>
      <c r="CH99" s="2186">
        <f>IF(ISERROR(VLOOKUP(VLOOKUP($A99, 'E4 TB Allocation Details'!$A$18:$L$214, MATCH("A &amp; G ID", 'E4 TB Allocation Details'!$A$18:$L$18, 0),FALSE), 'E2 Allocators'!$B$15:$W$358, MATCH('O5 Details by Class &amp; Accounts'!CH$18, 'E2 Allocators'!$B$15:$W$15, 0),FALSE)*$E99), 0, VLOOKUP(VLOOKUP($A99, 'E4 TB Allocation Details'!$A$18:$L$214, MATCH("A &amp; G ID", 'E4 TB Allocation Details'!$A$18:$L$18, 0),FALSE), 'E2 Allocators'!$B$15:$W$358, MATCH('O5 Details by Class &amp; Accounts'!CH$18, 'E2 Allocators'!$B$15:$W$15, 0),FALSE)*$E99)</f>
        <v>0</v>
      </c>
      <c r="CI99" s="2186">
        <f>IF(ISERROR(VLOOKUP(VLOOKUP($A99, 'E4 TB Allocation Details'!$A$18:$L$214, MATCH("A &amp; G ID", 'E4 TB Allocation Details'!$A$18:$L$18, 0),FALSE), 'E2 Allocators'!$B$15:$W$358, MATCH('O5 Details by Class &amp; Accounts'!CI$18, 'E2 Allocators'!$B$15:$W$15, 0),FALSE)*$E99), 0, VLOOKUP(VLOOKUP($A99, 'E4 TB Allocation Details'!$A$18:$L$214, MATCH("A &amp; G ID", 'E4 TB Allocation Details'!$A$18:$L$18, 0),FALSE), 'E2 Allocators'!$B$15:$W$358, MATCH('O5 Details by Class &amp; Accounts'!CI$18, 'E2 Allocators'!$B$15:$W$15, 0),FALSE)*$E99)</f>
        <v>0</v>
      </c>
      <c r="CJ99" s="2186">
        <f>IF(ISERROR(VLOOKUP(VLOOKUP($A99, 'E4 TB Allocation Details'!$A$18:$L$214, MATCH("A &amp; G ID", 'E4 TB Allocation Details'!$A$18:$L$18, 0),FALSE), 'E2 Allocators'!$B$15:$W$358, MATCH('O5 Details by Class &amp; Accounts'!CJ$18, 'E2 Allocators'!$B$15:$W$15, 0),FALSE)*$E99), 0, VLOOKUP(VLOOKUP($A99, 'E4 TB Allocation Details'!$A$18:$L$214, MATCH("A &amp; G ID", 'E4 TB Allocation Details'!$A$18:$L$18, 0),FALSE), 'E2 Allocators'!$B$15:$W$358, MATCH('O5 Details by Class &amp; Accounts'!CJ$18, 'E2 Allocators'!$B$15:$W$15, 0),FALSE)*$E99)</f>
        <v>0</v>
      </c>
      <c r="CK99" s="2186">
        <f>IF(ISERROR(VLOOKUP(VLOOKUP($A99, 'E4 TB Allocation Details'!$A$18:$L$214, MATCH("A &amp; G ID", 'E4 TB Allocation Details'!$A$18:$L$18, 0),FALSE), 'E2 Allocators'!$B$15:$W$358, MATCH('O5 Details by Class &amp; Accounts'!CK$18, 'E2 Allocators'!$B$15:$W$15, 0),FALSE)*$E99), 0, VLOOKUP(VLOOKUP($A99, 'E4 TB Allocation Details'!$A$18:$L$214, MATCH("A &amp; G ID", 'E4 TB Allocation Details'!$A$18:$L$18, 0),FALSE), 'E2 Allocators'!$B$15:$W$358, MATCH('O5 Details by Class &amp; Accounts'!CK$18, 'E2 Allocators'!$B$15:$W$15, 0),FALSE)*$E99)</f>
        <v>0</v>
      </c>
      <c r="CL99" s="2186">
        <f>IF(ISERROR(VLOOKUP(VLOOKUP($A99, 'E4 TB Allocation Details'!$A$18:$L$214, MATCH("A &amp; G ID", 'E4 TB Allocation Details'!$A$18:$L$18, 0),FALSE), 'E2 Allocators'!$B$15:$W$358, MATCH('O5 Details by Class &amp; Accounts'!CL$18, 'E2 Allocators'!$B$15:$W$15, 0),FALSE)*$E99), 0, VLOOKUP(VLOOKUP($A99, 'E4 TB Allocation Details'!$A$18:$L$214, MATCH("A &amp; G ID", 'E4 TB Allocation Details'!$A$18:$L$18, 0),FALSE), 'E2 Allocators'!$B$15:$W$358, MATCH('O5 Details by Class &amp; Accounts'!CL$18, 'E2 Allocators'!$B$15:$W$15, 0),FALSE)*$E99)</f>
        <v>0</v>
      </c>
      <c r="CM99" s="2186">
        <f>IF(ISERROR(VLOOKUP(VLOOKUP($A99, 'E4 TB Allocation Details'!$A$18:$L$214, MATCH("A &amp; G ID", 'E4 TB Allocation Details'!$A$18:$L$18, 0),FALSE), 'E2 Allocators'!$B$15:$W$358, MATCH('O5 Details by Class &amp; Accounts'!CM$18, 'E2 Allocators'!$B$15:$W$15, 0),FALSE)*$E99), 0, VLOOKUP(VLOOKUP($A99, 'E4 TB Allocation Details'!$A$18:$L$214, MATCH("A &amp; G ID", 'E4 TB Allocation Details'!$A$18:$L$18, 0),FALSE), 'E2 Allocators'!$B$15:$W$358, MATCH('O5 Details by Class &amp; Accounts'!CM$18, 'E2 Allocators'!$B$15:$W$15, 0),FALSE)*$E99)</f>
        <v>0</v>
      </c>
      <c r="CN99" s="2186">
        <f t="shared" si="24"/>
        <v>0</v>
      </c>
      <c r="CO99" s="2187">
        <f t="shared" si="25"/>
        <v>-5.8207660913467407E-11</v>
      </c>
      <c r="CQ99" s="1625" t="s">
        <v>1186</v>
      </c>
    </row>
    <row r="100" spans="1:95" s="54" customFormat="1" ht="12.75" x14ac:dyDescent="0.2">
      <c r="A100" s="992">
        <v>4305</v>
      </c>
      <c r="B100" s="993" t="s">
        <v>1395</v>
      </c>
      <c r="C100" s="2184">
        <f>IF(ISERROR(VLOOKUP($A100,'I3 TB Data'!$A$19:$H$483,MATCH('O5 Details by Class &amp; Accounts'!$C$18, 'I3 TB Data'!$A$19:$H$19,0),0)), 0, VLOOKUP($A100,'I3 TB Data'!$A$19:$H$483,MATCH('O5 Details by Class &amp; Accounts'!$C$18,'I3 TB Data'!$A$19:$H$19,0),0))</f>
        <v>0</v>
      </c>
      <c r="D100" s="2185"/>
      <c r="E100" s="2184">
        <f t="shared" si="17"/>
        <v>0</v>
      </c>
      <c r="F100" s="2186">
        <f>IF(ISERROR(VLOOKUP($A100, 'E1 Categorization'!A33:E124, MATCH("Customer Component", 'E1 Categorization'!$A$33:$E$33,0), 0)), 0, IF(VLOOKUP($A100, 'E1 Categorization'!A33:E124, MATCH("Customer Component", 'E1 Categorization'!$A$33:$E$33,0), 0)=0, 'O5 Details by Class &amp; Accounts'!$E100, IF(AND(VLOOKUP($A100, 'E1 Categorization'!A33:E124, MATCH("Customer Component", 'E1 Categorization'!$A$33:$E$33,0), 0) &gt;0, VLOOKUP($A100, 'E1 Categorization'!A33:E124, MATCH("Customer Component", 'E1 Categorization'!$A$33:$E$33,0), 0)&lt;1), 'O5 Details by Class &amp; Accounts'!$E100*(1-VLOOKUP($A100, 'E1 Categorization'!A33:E124, MATCH("Customer Component", 'E1 Categorization'!$A$33:$E$33,0), 0)), 0)))</f>
        <v>0</v>
      </c>
      <c r="G100" s="2186">
        <f>IF(ISERROR(VLOOKUP($A100, 'E1 Categorization'!A33:E124, MATCH("Customer Component", 'E1 Categorization'!$A$33:$E$33,0), 0)),0, IF(VLOOKUP($A100, 'E1 Categorization'!A33:E124, MATCH("Customer Component", 'E1 Categorization'!$A$33:$E$33,0), 0)=0, 0, IF(AND(VLOOKUP($A100, 'E1 Categorization'!A33:E124, MATCH("Customer Component", 'E1 Categorization'!$A$33:$E$33,0), 0) &gt;0, VLOOKUP($A100, 'E1 Categorization'!A33:E124, MATCH("Customer Component", 'E1 Categorization'!$A$33:$E$33,0), 0)&lt;1), 'O5 Details by Class &amp; Accounts'!$E100*(VLOOKUP($A100, 'E1 Categorization'!A33:E124, MATCH("Customer Component", 'E1 Categorization'!$A$33:$E$33,0), 0)), 'O5 Details by Class &amp; Accounts'!$E100)))</f>
        <v>0</v>
      </c>
      <c r="H100" s="2186">
        <f t="shared" si="20"/>
        <v>0</v>
      </c>
      <c r="I100" s="2186">
        <f>IF(ISERROR(VLOOKUP(VLOOKUP($A100, 'E4 TB Allocation Details'!$A$18:$L$214, MATCH("Demand ID", 'E4 TB Allocation Details'!$A$18:$L$18, 0),FALSE), 'E2 Allocators'!$B$15:$W$358, MATCH('O5 Details by Class &amp; Accounts'!I$18, 'E2 Allocators'!$B$15:$W$15, 0),FALSE)*$F100), 0, VLOOKUP(VLOOKUP($A100, 'E4 TB Allocation Details'!$A$18:$L$214, MATCH("Demand ID", 'E4 TB Allocation Details'!$A$18:$L$18, 0),FALSE), 'E2 Allocators'!$B$15:$W$358, MATCH('O5 Details by Class &amp; Accounts'!I$18, 'E2 Allocators'!$B$15:$W$15, 0),FALSE)*$F100)</f>
        <v>0</v>
      </c>
      <c r="J100" s="2186">
        <f>IF(ISERROR(VLOOKUP(VLOOKUP($A100, 'E4 TB Allocation Details'!$A$18:$L$214, MATCH("Demand ID", 'E4 TB Allocation Details'!$A$18:$L$18, 0),FALSE), 'E2 Allocators'!$B$15:$W$358, MATCH('O5 Details by Class &amp; Accounts'!J$18, 'E2 Allocators'!$B$15:$W$15, 0),FALSE)*$F100), 0, VLOOKUP(VLOOKUP($A100, 'E4 TB Allocation Details'!$A$18:$L$214, MATCH("Demand ID", 'E4 TB Allocation Details'!$A$18:$L$18, 0),FALSE), 'E2 Allocators'!$B$15:$W$358, MATCH('O5 Details by Class &amp; Accounts'!J$18, 'E2 Allocators'!$B$15:$W$15, 0),FALSE)*$F100)</f>
        <v>0</v>
      </c>
      <c r="K100" s="2186">
        <f>IF(ISERROR(VLOOKUP(VLOOKUP($A100, 'E4 TB Allocation Details'!$A$18:$L$214, MATCH("Demand ID", 'E4 TB Allocation Details'!$A$18:$L$18, 0),FALSE), 'E2 Allocators'!$B$15:$W$358, MATCH('O5 Details by Class &amp; Accounts'!K$18, 'E2 Allocators'!$B$15:$W$15, 0),FALSE)*$F100), 0, VLOOKUP(VLOOKUP($A100, 'E4 TB Allocation Details'!$A$18:$L$214, MATCH("Demand ID", 'E4 TB Allocation Details'!$A$18:$L$18, 0),FALSE), 'E2 Allocators'!$B$15:$W$358, MATCH('O5 Details by Class &amp; Accounts'!K$18, 'E2 Allocators'!$B$15:$W$15, 0),FALSE)*$F100)</f>
        <v>0</v>
      </c>
      <c r="L100" s="2186">
        <f>IF(ISERROR(VLOOKUP(VLOOKUP($A100, 'E4 TB Allocation Details'!$A$18:$L$214, MATCH("Demand ID", 'E4 TB Allocation Details'!$A$18:$L$18, 0),FALSE), 'E2 Allocators'!$B$15:$W$358, MATCH('O5 Details by Class &amp; Accounts'!L$18, 'E2 Allocators'!$B$15:$W$15, 0),FALSE)*$F100), 0, VLOOKUP(VLOOKUP($A100, 'E4 TB Allocation Details'!$A$18:$L$214, MATCH("Demand ID", 'E4 TB Allocation Details'!$A$18:$L$18, 0),FALSE), 'E2 Allocators'!$B$15:$W$358, MATCH('O5 Details by Class &amp; Accounts'!L$18, 'E2 Allocators'!$B$15:$W$15, 0),FALSE)*$F100)</f>
        <v>0</v>
      </c>
      <c r="M100" s="2186"/>
      <c r="N100" s="2186"/>
      <c r="O100" s="2186"/>
      <c r="P100" s="2186"/>
      <c r="Q100" s="2186"/>
      <c r="R100" s="2186"/>
      <c r="S100" s="2186"/>
      <c r="T100" s="2186"/>
      <c r="U100" s="2186"/>
      <c r="V100" s="2186"/>
      <c r="W100" s="2186"/>
      <c r="X100" s="2186"/>
      <c r="Y100" s="2186"/>
      <c r="Z100" s="2186"/>
      <c r="AA100" s="2186"/>
      <c r="AB100" s="2186"/>
      <c r="AC100" s="2186">
        <f t="shared" si="21"/>
        <v>0</v>
      </c>
      <c r="AD100" s="2186">
        <f>IF(ISERROR(VLOOKUP(VLOOKUP($A100, 'E4 TB Allocation Details'!$A$18:$L$214, MATCH("Customer ID", 'E4 TB Allocation Details'!$A$18:$L$18, 0),FALSE), 'E2 Allocators'!$B$15:$W$358, MATCH('O5 Details by Class &amp; Accounts'!AD$18, 'E2 Allocators'!$B$15:$W$15, 0),FALSE)*$G100), 0, VLOOKUP(VLOOKUP($A100, 'E4 TB Allocation Details'!$A$18:$L$214, MATCH("Customer ID", 'E4 TB Allocation Details'!$A$18:$L$18, 0),FALSE), 'E2 Allocators'!$B$15:$W$358, MATCH('O5 Details by Class &amp; Accounts'!AD$18, 'E2 Allocators'!$B$15:$W$15, 0),FALSE)*$G100)</f>
        <v>0</v>
      </c>
      <c r="AE100" s="2186">
        <f>IF(ISERROR(VLOOKUP(VLOOKUP($A100, 'E4 TB Allocation Details'!$A$18:$L$214, MATCH("Customer ID", 'E4 TB Allocation Details'!$A$18:$L$18, 0),FALSE), 'E2 Allocators'!$B$15:$W$358, MATCH('O5 Details by Class &amp; Accounts'!AE$18, 'E2 Allocators'!$B$15:$W$15, 0),FALSE)*$G100), 0, VLOOKUP(VLOOKUP($A100, 'E4 TB Allocation Details'!$A$18:$L$214, MATCH("Customer ID", 'E4 TB Allocation Details'!$A$18:$L$18, 0),FALSE), 'E2 Allocators'!$B$15:$W$358, MATCH('O5 Details by Class &amp; Accounts'!AE$18, 'E2 Allocators'!$B$15:$W$15, 0),FALSE)*$G100)</f>
        <v>0</v>
      </c>
      <c r="AF100" s="2186">
        <f>IF(ISERROR(VLOOKUP(VLOOKUP($A100, 'E4 TB Allocation Details'!$A$18:$L$214, MATCH("Customer ID", 'E4 TB Allocation Details'!$A$18:$L$18, 0),FALSE), 'E2 Allocators'!$B$15:$W$358, MATCH('O5 Details by Class &amp; Accounts'!AF$18, 'E2 Allocators'!$B$15:$W$15, 0),FALSE)*$G100), 0, VLOOKUP(VLOOKUP($A100, 'E4 TB Allocation Details'!$A$18:$L$214, MATCH("Customer ID", 'E4 TB Allocation Details'!$A$18:$L$18, 0),FALSE), 'E2 Allocators'!$B$15:$W$358, MATCH('O5 Details by Class &amp; Accounts'!AF$18, 'E2 Allocators'!$B$15:$W$15, 0),FALSE)*$G100)</f>
        <v>0</v>
      </c>
      <c r="AG100" s="2186">
        <f>IF(ISERROR(VLOOKUP(VLOOKUP($A100, 'E4 TB Allocation Details'!$A$18:$L$214, MATCH("Customer ID", 'E4 TB Allocation Details'!$A$18:$L$18, 0),FALSE), 'E2 Allocators'!$B$15:$W$358, MATCH('O5 Details by Class &amp; Accounts'!AG$18, 'E2 Allocators'!$B$15:$W$15, 0),FALSE)*$G100), 0, VLOOKUP(VLOOKUP($A100, 'E4 TB Allocation Details'!$A$18:$L$214, MATCH("Customer ID", 'E4 TB Allocation Details'!$A$18:$L$18, 0),FALSE), 'E2 Allocators'!$B$15:$W$358, MATCH('O5 Details by Class &amp; Accounts'!AG$18, 'E2 Allocators'!$B$15:$W$15, 0),FALSE)*$G100)</f>
        <v>0</v>
      </c>
      <c r="AH100" s="2186">
        <f>IF(ISERROR(VLOOKUP(VLOOKUP($A100, 'E4 TB Allocation Details'!$A$18:$L$214, MATCH("Customer ID", 'E4 TB Allocation Details'!$A$18:$L$18, 0),FALSE), 'E2 Allocators'!$B$15:$W$358, MATCH('O5 Details by Class &amp; Accounts'!AH$18, 'E2 Allocators'!$B$15:$W$15, 0),FALSE)*$G100), 0, VLOOKUP(VLOOKUP($A100, 'E4 TB Allocation Details'!$A$18:$L$214, MATCH("Customer ID", 'E4 TB Allocation Details'!$A$18:$L$18, 0),FALSE), 'E2 Allocators'!$B$15:$W$358, MATCH('O5 Details by Class &amp; Accounts'!AH$18, 'E2 Allocators'!$B$15:$W$15, 0),FALSE)*$G100)</f>
        <v>0</v>
      </c>
      <c r="AI100" s="2186">
        <f>IF(ISERROR(VLOOKUP(VLOOKUP($A100, 'E4 TB Allocation Details'!$A$18:$L$214, MATCH("Customer ID", 'E4 TB Allocation Details'!$A$18:$L$18, 0),FALSE), 'E2 Allocators'!$B$15:$W$358, MATCH('O5 Details by Class &amp; Accounts'!AI$18, 'E2 Allocators'!$B$15:$W$15, 0),FALSE)*$G100), 0, VLOOKUP(VLOOKUP($A100, 'E4 TB Allocation Details'!$A$18:$L$214, MATCH("Customer ID", 'E4 TB Allocation Details'!$A$18:$L$18, 0),FALSE), 'E2 Allocators'!$B$15:$W$358, MATCH('O5 Details by Class &amp; Accounts'!AI$18, 'E2 Allocators'!$B$15:$W$15, 0),FALSE)*$G100)</f>
        <v>0</v>
      </c>
      <c r="AJ100" s="2186">
        <f>IF(ISERROR(VLOOKUP(VLOOKUP($A100, 'E4 TB Allocation Details'!$A$18:$L$214, MATCH("Customer ID", 'E4 TB Allocation Details'!$A$18:$L$18, 0),FALSE), 'E2 Allocators'!$B$15:$W$358, MATCH('O5 Details by Class &amp; Accounts'!AJ$18, 'E2 Allocators'!$B$15:$W$15, 0),FALSE)*$G100), 0, VLOOKUP(VLOOKUP($A100, 'E4 TB Allocation Details'!$A$18:$L$214, MATCH("Customer ID", 'E4 TB Allocation Details'!$A$18:$L$18, 0),FALSE), 'E2 Allocators'!$B$15:$W$358, MATCH('O5 Details by Class &amp; Accounts'!AJ$18, 'E2 Allocators'!$B$15:$W$15, 0),FALSE)*$G100)</f>
        <v>0</v>
      </c>
      <c r="AK100" s="2186">
        <f>IF(ISERROR(VLOOKUP(VLOOKUP($A100, 'E4 TB Allocation Details'!$A$18:$L$214, MATCH("Customer ID", 'E4 TB Allocation Details'!$A$18:$L$18, 0),FALSE), 'E2 Allocators'!$B$15:$W$358, MATCH('O5 Details by Class &amp; Accounts'!AK$18, 'E2 Allocators'!$B$15:$W$15, 0),FALSE)*$G100), 0, VLOOKUP(VLOOKUP($A100, 'E4 TB Allocation Details'!$A$18:$L$214, MATCH("Customer ID", 'E4 TB Allocation Details'!$A$18:$L$18, 0),FALSE), 'E2 Allocators'!$B$15:$W$358, MATCH('O5 Details by Class &amp; Accounts'!AK$18, 'E2 Allocators'!$B$15:$W$15, 0),FALSE)*$G100)</f>
        <v>0</v>
      </c>
      <c r="AL100" s="2186">
        <f>IF(ISERROR(VLOOKUP(VLOOKUP($A100, 'E4 TB Allocation Details'!$A$18:$L$214, MATCH("Customer ID", 'E4 TB Allocation Details'!$A$18:$L$18, 0),FALSE), 'E2 Allocators'!$B$15:$W$358, MATCH('O5 Details by Class &amp; Accounts'!AL$18, 'E2 Allocators'!$B$15:$W$15, 0),FALSE)*$G100), 0, VLOOKUP(VLOOKUP($A100, 'E4 TB Allocation Details'!$A$18:$L$214, MATCH("Customer ID", 'E4 TB Allocation Details'!$A$18:$L$18, 0),FALSE), 'E2 Allocators'!$B$15:$W$358, MATCH('O5 Details by Class &amp; Accounts'!AL$18, 'E2 Allocators'!$B$15:$W$15, 0),FALSE)*$G100)</f>
        <v>0</v>
      </c>
      <c r="AM100" s="2186">
        <f>IF(ISERROR(VLOOKUP(VLOOKUP($A100, 'E4 TB Allocation Details'!$A$18:$L$214, MATCH("Customer ID", 'E4 TB Allocation Details'!$A$18:$L$18, 0),FALSE), 'E2 Allocators'!$B$15:$W$358, MATCH('O5 Details by Class &amp; Accounts'!AM$18, 'E2 Allocators'!$B$15:$W$15, 0),FALSE)*$G100), 0, VLOOKUP(VLOOKUP($A100, 'E4 TB Allocation Details'!$A$18:$L$214, MATCH("Customer ID", 'E4 TB Allocation Details'!$A$18:$L$18, 0),FALSE), 'E2 Allocators'!$B$15:$W$358, MATCH('O5 Details by Class &amp; Accounts'!AM$18, 'E2 Allocators'!$B$15:$W$15, 0),FALSE)*$G100)</f>
        <v>0</v>
      </c>
      <c r="AN100" s="2186">
        <f>IF(ISERROR(VLOOKUP(VLOOKUP($A100, 'E4 TB Allocation Details'!$A$18:$L$214, MATCH("Customer ID", 'E4 TB Allocation Details'!$A$18:$L$18, 0),FALSE), 'E2 Allocators'!$B$15:$W$358, MATCH('O5 Details by Class &amp; Accounts'!AN$18, 'E2 Allocators'!$B$15:$W$15, 0),FALSE)*$G100), 0, VLOOKUP(VLOOKUP($A100, 'E4 TB Allocation Details'!$A$18:$L$214, MATCH("Customer ID", 'E4 TB Allocation Details'!$A$18:$L$18, 0),FALSE), 'E2 Allocators'!$B$15:$W$358, MATCH('O5 Details by Class &amp; Accounts'!AN$18, 'E2 Allocators'!$B$15:$W$15, 0),FALSE)*$G100)</f>
        <v>0</v>
      </c>
      <c r="AO100" s="2186">
        <f>IF(ISERROR(VLOOKUP(VLOOKUP($A100, 'E4 TB Allocation Details'!$A$18:$L$214, MATCH("Customer ID", 'E4 TB Allocation Details'!$A$18:$L$18, 0),FALSE), 'E2 Allocators'!$B$15:$W$358, MATCH('O5 Details by Class &amp; Accounts'!AO$18, 'E2 Allocators'!$B$15:$W$15, 0),FALSE)*$G100), 0, VLOOKUP(VLOOKUP($A100, 'E4 TB Allocation Details'!$A$18:$L$214, MATCH("Customer ID", 'E4 TB Allocation Details'!$A$18:$L$18, 0),FALSE), 'E2 Allocators'!$B$15:$W$358, MATCH('O5 Details by Class &amp; Accounts'!AO$18, 'E2 Allocators'!$B$15:$W$15, 0),FALSE)*$G100)</f>
        <v>0</v>
      </c>
      <c r="AP100" s="2186">
        <f>IF(ISERROR(VLOOKUP(VLOOKUP($A100, 'E4 TB Allocation Details'!$A$18:$L$214, MATCH("Customer ID", 'E4 TB Allocation Details'!$A$18:$L$18, 0),FALSE), 'E2 Allocators'!$B$15:$W$358, MATCH('O5 Details by Class &amp; Accounts'!AP$18, 'E2 Allocators'!$B$15:$W$15, 0),FALSE)*$G100), 0, VLOOKUP(VLOOKUP($A100, 'E4 TB Allocation Details'!$A$18:$L$214, MATCH("Customer ID", 'E4 TB Allocation Details'!$A$18:$L$18, 0),FALSE), 'E2 Allocators'!$B$15:$W$358, MATCH('O5 Details by Class &amp; Accounts'!AP$18, 'E2 Allocators'!$B$15:$W$15, 0),FALSE)*$G100)</f>
        <v>0</v>
      </c>
      <c r="AQ100" s="2186">
        <f>IF(ISERROR(VLOOKUP(VLOOKUP($A100, 'E4 TB Allocation Details'!$A$18:$L$214, MATCH("Customer ID", 'E4 TB Allocation Details'!$A$18:$L$18, 0),FALSE), 'E2 Allocators'!$B$15:$W$358, MATCH('O5 Details by Class &amp; Accounts'!AQ$18, 'E2 Allocators'!$B$15:$W$15, 0),FALSE)*$G100), 0, VLOOKUP(VLOOKUP($A100, 'E4 TB Allocation Details'!$A$18:$L$214, MATCH("Customer ID", 'E4 TB Allocation Details'!$A$18:$L$18, 0),FALSE), 'E2 Allocators'!$B$15:$W$358, MATCH('O5 Details by Class &amp; Accounts'!AQ$18, 'E2 Allocators'!$B$15:$W$15, 0),FALSE)*$G100)</f>
        <v>0</v>
      </c>
      <c r="AR100" s="2186">
        <f>IF(ISERROR(VLOOKUP(VLOOKUP($A100, 'E4 TB Allocation Details'!$A$18:$L$214, MATCH("Customer ID", 'E4 TB Allocation Details'!$A$18:$L$18, 0),FALSE), 'E2 Allocators'!$B$15:$W$358, MATCH('O5 Details by Class &amp; Accounts'!AR$18, 'E2 Allocators'!$B$15:$W$15, 0),FALSE)*$G100), 0, VLOOKUP(VLOOKUP($A100, 'E4 TB Allocation Details'!$A$18:$L$214, MATCH("Customer ID", 'E4 TB Allocation Details'!$A$18:$L$18, 0),FALSE), 'E2 Allocators'!$B$15:$W$358, MATCH('O5 Details by Class &amp; Accounts'!AR$18, 'E2 Allocators'!$B$15:$W$15, 0),FALSE)*$G100)</f>
        <v>0</v>
      </c>
      <c r="AS100" s="2186">
        <f>IF(ISERROR(VLOOKUP(VLOOKUP($A100, 'E4 TB Allocation Details'!$A$18:$L$214, MATCH("Customer ID", 'E4 TB Allocation Details'!$A$18:$L$18, 0),FALSE), 'E2 Allocators'!$B$15:$W$358, MATCH('O5 Details by Class &amp; Accounts'!AS$18, 'E2 Allocators'!$B$15:$W$15, 0),FALSE)*$G100), 0, VLOOKUP(VLOOKUP($A100, 'E4 TB Allocation Details'!$A$18:$L$214, MATCH("Customer ID", 'E4 TB Allocation Details'!$A$18:$L$18, 0),FALSE), 'E2 Allocators'!$B$15:$W$358, MATCH('O5 Details by Class &amp; Accounts'!AS$18, 'E2 Allocators'!$B$15:$W$15, 0),FALSE)*$G100)</f>
        <v>0</v>
      </c>
      <c r="AT100" s="2186">
        <f>IF(ISERROR(VLOOKUP(VLOOKUP($A100, 'E4 TB Allocation Details'!$A$18:$L$214, MATCH("Customer ID", 'E4 TB Allocation Details'!$A$18:$L$18, 0),FALSE), 'E2 Allocators'!$B$15:$W$358, MATCH('O5 Details by Class &amp; Accounts'!AT$18, 'E2 Allocators'!$B$15:$W$15, 0),FALSE)*$G100), 0, VLOOKUP(VLOOKUP($A100, 'E4 TB Allocation Details'!$A$18:$L$214, MATCH("Customer ID", 'E4 TB Allocation Details'!$A$18:$L$18, 0),FALSE), 'E2 Allocators'!$B$15:$W$358, MATCH('O5 Details by Class &amp; Accounts'!AT$18, 'E2 Allocators'!$B$15:$W$15, 0),FALSE)*$G100)</f>
        <v>0</v>
      </c>
      <c r="AU100" s="2186">
        <f>IF(ISERROR(VLOOKUP(VLOOKUP($A100, 'E4 TB Allocation Details'!$A$18:$L$214, MATCH("Customer ID", 'E4 TB Allocation Details'!$A$18:$L$18, 0),FALSE), 'E2 Allocators'!$B$15:$W$358, MATCH('O5 Details by Class &amp; Accounts'!AU$18, 'E2 Allocators'!$B$15:$W$15, 0),FALSE)*$G100), 0, VLOOKUP(VLOOKUP($A100, 'E4 TB Allocation Details'!$A$18:$L$214, MATCH("Customer ID", 'E4 TB Allocation Details'!$A$18:$L$18, 0),FALSE), 'E2 Allocators'!$B$15:$W$358, MATCH('O5 Details by Class &amp; Accounts'!AU$18, 'E2 Allocators'!$B$15:$W$15, 0),FALSE)*$G100)</f>
        <v>0</v>
      </c>
      <c r="AV100" s="2186">
        <f>IF(ISERROR(VLOOKUP(VLOOKUP($A100, 'E4 TB Allocation Details'!$A$18:$L$214, MATCH("Customer ID", 'E4 TB Allocation Details'!$A$18:$L$18, 0),FALSE), 'E2 Allocators'!$B$15:$W$358, MATCH('O5 Details by Class &amp; Accounts'!AV$18, 'E2 Allocators'!$B$15:$W$15, 0),FALSE)*$G100), 0, VLOOKUP(VLOOKUP($A100, 'E4 TB Allocation Details'!$A$18:$L$214, MATCH("Customer ID", 'E4 TB Allocation Details'!$A$18:$L$18, 0),FALSE), 'E2 Allocators'!$B$15:$W$358, MATCH('O5 Details by Class &amp; Accounts'!AV$18, 'E2 Allocators'!$B$15:$W$15, 0),FALSE)*$G100)</f>
        <v>0</v>
      </c>
      <c r="AW100" s="2186">
        <f>IF(ISERROR(VLOOKUP(VLOOKUP($A100, 'E4 TB Allocation Details'!$A$18:$L$214, MATCH("Customer ID", 'E4 TB Allocation Details'!$A$18:$L$18, 0),FALSE), 'E2 Allocators'!$B$15:$W$358, MATCH('O5 Details by Class &amp; Accounts'!AW$18, 'E2 Allocators'!$B$15:$W$15, 0),FALSE)*$G100), 0, VLOOKUP(VLOOKUP($A100, 'E4 TB Allocation Details'!$A$18:$L$214, MATCH("Customer ID", 'E4 TB Allocation Details'!$A$18:$L$18, 0),FALSE), 'E2 Allocators'!$B$15:$W$358, MATCH('O5 Details by Class &amp; Accounts'!AW$18, 'E2 Allocators'!$B$15:$W$15, 0),FALSE)*$G100)</f>
        <v>0</v>
      </c>
      <c r="AX100" s="2186">
        <f t="shared" si="22"/>
        <v>0</v>
      </c>
      <c r="AY100" s="2186">
        <f>IF(ISERROR(VLOOKUP(VLOOKUP($A100, 'E4 TB Allocation Details'!$A$18:$L$214, MATCH("Misc ID", 'E4 TB Allocation Details'!$A$18:$L$18, 0),FALSE), 'E2 Allocators'!$B$15:$W$358, MATCH('O5 Details by Class &amp; Accounts'!AY$18, 'E2 Allocators'!$B$15:$W$15, 0),FALSE)*$E100), 0, VLOOKUP(VLOOKUP($A100, 'E4 TB Allocation Details'!$A$18:$L$214, MATCH("Misc ID", 'E4 TB Allocation Details'!$A$18:$L$18, 0),FALSE), 'E2 Allocators'!$B$15:$W$358, MATCH('O5 Details by Class &amp; Accounts'!AY$18, 'E2 Allocators'!$B$15:$W$15, 0),FALSE)*$E100)</f>
        <v>0</v>
      </c>
      <c r="AZ100" s="2186">
        <f>IF(ISERROR(VLOOKUP(VLOOKUP($A100, 'E4 TB Allocation Details'!$A$18:$L$214, MATCH("Misc ID", 'E4 TB Allocation Details'!$A$18:$L$18, 0),FALSE), 'E2 Allocators'!$B$15:$W$358, MATCH('O5 Details by Class &amp; Accounts'!AZ$18, 'E2 Allocators'!$B$15:$W$15, 0),FALSE)*$E100), 0, VLOOKUP(VLOOKUP($A100, 'E4 TB Allocation Details'!$A$18:$L$214, MATCH("Misc ID", 'E4 TB Allocation Details'!$A$18:$L$18, 0),FALSE), 'E2 Allocators'!$B$15:$W$358, MATCH('O5 Details by Class &amp; Accounts'!AZ$18, 'E2 Allocators'!$B$15:$W$15, 0),FALSE)*$E100)</f>
        <v>0</v>
      </c>
      <c r="BA100" s="2186">
        <f>IF(ISERROR(VLOOKUP(VLOOKUP($A100, 'E4 TB Allocation Details'!$A$18:$L$214, MATCH("Misc ID", 'E4 TB Allocation Details'!$A$18:$L$18, 0),FALSE), 'E2 Allocators'!$B$15:$W$358, MATCH('O5 Details by Class &amp; Accounts'!BA$18, 'E2 Allocators'!$B$15:$W$15, 0),FALSE)*$E100), 0, VLOOKUP(VLOOKUP($A100, 'E4 TB Allocation Details'!$A$18:$L$214, MATCH("Misc ID", 'E4 TB Allocation Details'!$A$18:$L$18, 0),FALSE), 'E2 Allocators'!$B$15:$W$358, MATCH('O5 Details by Class &amp; Accounts'!BA$18, 'E2 Allocators'!$B$15:$W$15, 0),FALSE)*$E100)</f>
        <v>0</v>
      </c>
      <c r="BB100" s="2186">
        <f>IF(ISERROR(VLOOKUP(VLOOKUP($A100, 'E4 TB Allocation Details'!$A$18:$L$214, MATCH("Misc ID", 'E4 TB Allocation Details'!$A$18:$L$18, 0),FALSE), 'E2 Allocators'!$B$15:$W$358, MATCH('O5 Details by Class &amp; Accounts'!BB$18, 'E2 Allocators'!$B$15:$W$15, 0),FALSE)*$E100), 0, VLOOKUP(VLOOKUP($A100, 'E4 TB Allocation Details'!$A$18:$L$214, MATCH("Misc ID", 'E4 TB Allocation Details'!$A$18:$L$18, 0),FALSE), 'E2 Allocators'!$B$15:$W$358, MATCH('O5 Details by Class &amp; Accounts'!BB$18, 'E2 Allocators'!$B$15:$W$15, 0),FALSE)*$E100)</f>
        <v>0</v>
      </c>
      <c r="BC100" s="2186">
        <f>IF(ISERROR(VLOOKUP(VLOOKUP($A100, 'E4 TB Allocation Details'!$A$18:$L$214, MATCH("Misc ID", 'E4 TB Allocation Details'!$A$18:$L$18, 0),FALSE), 'E2 Allocators'!$B$15:$W$358, MATCH('O5 Details by Class &amp; Accounts'!BC$18, 'E2 Allocators'!$B$15:$W$15, 0),FALSE)*$E100), 0, VLOOKUP(VLOOKUP($A100, 'E4 TB Allocation Details'!$A$18:$L$214, MATCH("Misc ID", 'E4 TB Allocation Details'!$A$18:$L$18, 0),FALSE), 'E2 Allocators'!$B$15:$W$358, MATCH('O5 Details by Class &amp; Accounts'!BC$18, 'E2 Allocators'!$B$15:$W$15, 0),FALSE)*$E100)</f>
        <v>0</v>
      </c>
      <c r="BD100" s="2186">
        <f>IF(ISERROR(VLOOKUP(VLOOKUP($A100, 'E4 TB Allocation Details'!$A$18:$L$214, MATCH("Misc ID", 'E4 TB Allocation Details'!$A$18:$L$18, 0),FALSE), 'E2 Allocators'!$B$15:$W$358, MATCH('O5 Details by Class &amp; Accounts'!BD$18, 'E2 Allocators'!$B$15:$W$15, 0),FALSE)*$E100), 0, VLOOKUP(VLOOKUP($A100, 'E4 TB Allocation Details'!$A$18:$L$214, MATCH("Misc ID", 'E4 TB Allocation Details'!$A$18:$L$18, 0),FALSE), 'E2 Allocators'!$B$15:$W$358, MATCH('O5 Details by Class &amp; Accounts'!BD$18, 'E2 Allocators'!$B$15:$W$15, 0),FALSE)*$E100)</f>
        <v>0</v>
      </c>
      <c r="BE100" s="2186">
        <f>IF(ISERROR(VLOOKUP(VLOOKUP($A100, 'E4 TB Allocation Details'!$A$18:$L$214, MATCH("Misc ID", 'E4 TB Allocation Details'!$A$18:$L$18, 0),FALSE), 'E2 Allocators'!$B$15:$W$358, MATCH('O5 Details by Class &amp; Accounts'!BE$18, 'E2 Allocators'!$B$15:$W$15, 0),FALSE)*$E100), 0, VLOOKUP(VLOOKUP($A100, 'E4 TB Allocation Details'!$A$18:$L$214, MATCH("Misc ID", 'E4 TB Allocation Details'!$A$18:$L$18, 0),FALSE), 'E2 Allocators'!$B$15:$W$358, MATCH('O5 Details by Class &amp; Accounts'!BE$18, 'E2 Allocators'!$B$15:$W$15, 0),FALSE)*$E100)</f>
        <v>0</v>
      </c>
      <c r="BF100" s="2186">
        <f>IF(ISERROR(VLOOKUP(VLOOKUP($A100, 'E4 TB Allocation Details'!$A$18:$L$214, MATCH("Misc ID", 'E4 TB Allocation Details'!$A$18:$L$18, 0),FALSE), 'E2 Allocators'!$B$15:$W$358, MATCH('O5 Details by Class &amp; Accounts'!BF$18, 'E2 Allocators'!$B$15:$W$15, 0),FALSE)*$E100), 0, VLOOKUP(VLOOKUP($A100, 'E4 TB Allocation Details'!$A$18:$L$214, MATCH("Misc ID", 'E4 TB Allocation Details'!$A$18:$L$18, 0),FALSE), 'E2 Allocators'!$B$15:$W$358, MATCH('O5 Details by Class &amp; Accounts'!BF$18, 'E2 Allocators'!$B$15:$W$15, 0),FALSE)*$E100)</f>
        <v>0</v>
      </c>
      <c r="BG100" s="2186">
        <f>IF(ISERROR(VLOOKUP(VLOOKUP($A100, 'E4 TB Allocation Details'!$A$18:$L$214, MATCH("Misc ID", 'E4 TB Allocation Details'!$A$18:$L$18, 0),FALSE), 'E2 Allocators'!$B$15:$W$358, MATCH('O5 Details by Class &amp; Accounts'!BG$18, 'E2 Allocators'!$B$15:$W$15, 0),FALSE)*$E100), 0, VLOOKUP(VLOOKUP($A100, 'E4 TB Allocation Details'!$A$18:$L$214, MATCH("Misc ID", 'E4 TB Allocation Details'!$A$18:$L$18, 0),FALSE), 'E2 Allocators'!$B$15:$W$358, MATCH('O5 Details by Class &amp; Accounts'!BG$18, 'E2 Allocators'!$B$15:$W$15, 0),FALSE)*$E100)</f>
        <v>0</v>
      </c>
      <c r="BH100" s="2186">
        <f>IF(ISERROR(VLOOKUP(VLOOKUP($A100, 'E4 TB Allocation Details'!$A$18:$L$214, MATCH("Misc ID", 'E4 TB Allocation Details'!$A$18:$L$18, 0),FALSE), 'E2 Allocators'!$B$15:$W$358, MATCH('O5 Details by Class &amp; Accounts'!BH$18, 'E2 Allocators'!$B$15:$W$15, 0),FALSE)*$E100), 0, VLOOKUP(VLOOKUP($A100, 'E4 TB Allocation Details'!$A$18:$L$214, MATCH("Misc ID", 'E4 TB Allocation Details'!$A$18:$L$18, 0),FALSE), 'E2 Allocators'!$B$15:$W$358, MATCH('O5 Details by Class &amp; Accounts'!BH$18, 'E2 Allocators'!$B$15:$W$15, 0),FALSE)*$E100)</f>
        <v>0</v>
      </c>
      <c r="BI100" s="2186">
        <f>IF(ISERROR(VLOOKUP(VLOOKUP($A100, 'E4 TB Allocation Details'!$A$18:$L$214, MATCH("Misc ID", 'E4 TB Allocation Details'!$A$18:$L$18, 0),FALSE), 'E2 Allocators'!$B$15:$W$358, MATCH('O5 Details by Class &amp; Accounts'!BI$18, 'E2 Allocators'!$B$15:$W$15, 0),FALSE)*$E100), 0, VLOOKUP(VLOOKUP($A100, 'E4 TB Allocation Details'!$A$18:$L$214, MATCH("Misc ID", 'E4 TB Allocation Details'!$A$18:$L$18, 0),FALSE), 'E2 Allocators'!$B$15:$W$358, MATCH('O5 Details by Class &amp; Accounts'!BI$18, 'E2 Allocators'!$B$15:$W$15, 0),FALSE)*$E100)</f>
        <v>0</v>
      </c>
      <c r="BJ100" s="2186">
        <f>IF(ISERROR(VLOOKUP(VLOOKUP($A100, 'E4 TB Allocation Details'!$A$18:$L$214, MATCH("Misc ID", 'E4 TB Allocation Details'!$A$18:$L$18, 0),FALSE), 'E2 Allocators'!$B$15:$W$358, MATCH('O5 Details by Class &amp; Accounts'!BJ$18, 'E2 Allocators'!$B$15:$W$15, 0),FALSE)*$E100), 0, VLOOKUP(VLOOKUP($A100, 'E4 TB Allocation Details'!$A$18:$L$214, MATCH("Misc ID", 'E4 TB Allocation Details'!$A$18:$L$18, 0),FALSE), 'E2 Allocators'!$B$15:$W$358, MATCH('O5 Details by Class &amp; Accounts'!BJ$18, 'E2 Allocators'!$B$15:$W$15, 0),FALSE)*$E100)</f>
        <v>0</v>
      </c>
      <c r="BK100" s="2186">
        <f>IF(ISERROR(VLOOKUP(VLOOKUP($A100, 'E4 TB Allocation Details'!$A$18:$L$214, MATCH("Misc ID", 'E4 TB Allocation Details'!$A$18:$L$18, 0),FALSE), 'E2 Allocators'!$B$15:$W$358, MATCH('O5 Details by Class &amp; Accounts'!BK$18, 'E2 Allocators'!$B$15:$W$15, 0),FALSE)*$E100), 0, VLOOKUP(VLOOKUP($A100, 'E4 TB Allocation Details'!$A$18:$L$214, MATCH("Misc ID", 'E4 TB Allocation Details'!$A$18:$L$18, 0),FALSE), 'E2 Allocators'!$B$15:$W$358, MATCH('O5 Details by Class &amp; Accounts'!BK$18, 'E2 Allocators'!$B$15:$W$15, 0),FALSE)*$E100)</f>
        <v>0</v>
      </c>
      <c r="BL100" s="2186">
        <f>IF(ISERROR(VLOOKUP(VLOOKUP($A100, 'E4 TB Allocation Details'!$A$18:$L$214, MATCH("Misc ID", 'E4 TB Allocation Details'!$A$18:$L$18, 0),FALSE), 'E2 Allocators'!$B$15:$W$358, MATCH('O5 Details by Class &amp; Accounts'!BL$18, 'E2 Allocators'!$B$15:$W$15, 0),FALSE)*$E100), 0, VLOOKUP(VLOOKUP($A100, 'E4 TB Allocation Details'!$A$18:$L$214, MATCH("Misc ID", 'E4 TB Allocation Details'!$A$18:$L$18, 0),FALSE), 'E2 Allocators'!$B$15:$W$358, MATCH('O5 Details by Class &amp; Accounts'!BL$18, 'E2 Allocators'!$B$15:$W$15, 0),FALSE)*$E100)</f>
        <v>0</v>
      </c>
      <c r="BM100" s="2186">
        <f>IF(ISERROR(VLOOKUP(VLOOKUP($A100, 'E4 TB Allocation Details'!$A$18:$L$214, MATCH("Misc ID", 'E4 TB Allocation Details'!$A$18:$L$18, 0),FALSE), 'E2 Allocators'!$B$15:$W$358, MATCH('O5 Details by Class &amp; Accounts'!BM$18, 'E2 Allocators'!$B$15:$W$15, 0),FALSE)*$E100), 0, VLOOKUP(VLOOKUP($A100, 'E4 TB Allocation Details'!$A$18:$L$214, MATCH("Misc ID", 'E4 TB Allocation Details'!$A$18:$L$18, 0),FALSE), 'E2 Allocators'!$B$15:$W$358, MATCH('O5 Details by Class &amp; Accounts'!BM$18, 'E2 Allocators'!$B$15:$W$15, 0),FALSE)*$E100)</f>
        <v>0</v>
      </c>
      <c r="BN100" s="2186">
        <f>IF(ISERROR(VLOOKUP(VLOOKUP($A100, 'E4 TB Allocation Details'!$A$18:$L$214, MATCH("Misc ID", 'E4 TB Allocation Details'!$A$18:$L$18, 0),FALSE), 'E2 Allocators'!$B$15:$W$358, MATCH('O5 Details by Class &amp; Accounts'!BN$18, 'E2 Allocators'!$B$15:$W$15, 0),FALSE)*$E100), 0, VLOOKUP(VLOOKUP($A100, 'E4 TB Allocation Details'!$A$18:$L$214, MATCH("Misc ID", 'E4 TB Allocation Details'!$A$18:$L$18, 0),FALSE), 'E2 Allocators'!$B$15:$W$358, MATCH('O5 Details by Class &amp; Accounts'!BN$18, 'E2 Allocators'!$B$15:$W$15, 0),FALSE)*$E100)</f>
        <v>0</v>
      </c>
      <c r="BO100" s="2186">
        <f>IF(ISERROR(VLOOKUP(VLOOKUP($A100, 'E4 TB Allocation Details'!$A$18:$L$214, MATCH("Misc ID", 'E4 TB Allocation Details'!$A$18:$L$18, 0),FALSE), 'E2 Allocators'!$B$15:$W$358, MATCH('O5 Details by Class &amp; Accounts'!BO$18, 'E2 Allocators'!$B$15:$W$15, 0),FALSE)*$E100), 0, VLOOKUP(VLOOKUP($A100, 'E4 TB Allocation Details'!$A$18:$L$214, MATCH("Misc ID", 'E4 TB Allocation Details'!$A$18:$L$18, 0),FALSE), 'E2 Allocators'!$B$15:$W$358, MATCH('O5 Details by Class &amp; Accounts'!BO$18, 'E2 Allocators'!$B$15:$W$15, 0),FALSE)*$E100)</f>
        <v>0</v>
      </c>
      <c r="BP100" s="2186">
        <f>IF(ISERROR(VLOOKUP(VLOOKUP($A100, 'E4 TB Allocation Details'!$A$18:$L$214, MATCH("Misc ID", 'E4 TB Allocation Details'!$A$18:$L$18, 0),FALSE), 'E2 Allocators'!$B$15:$W$358, MATCH('O5 Details by Class &amp; Accounts'!BP$18, 'E2 Allocators'!$B$15:$W$15, 0),FALSE)*$E100), 0, VLOOKUP(VLOOKUP($A100, 'E4 TB Allocation Details'!$A$18:$L$214, MATCH("Misc ID", 'E4 TB Allocation Details'!$A$18:$L$18, 0),FALSE), 'E2 Allocators'!$B$15:$W$358, MATCH('O5 Details by Class &amp; Accounts'!BP$18, 'E2 Allocators'!$B$15:$W$15, 0),FALSE)*$E100)</f>
        <v>0</v>
      </c>
      <c r="BQ100" s="2186">
        <f>IF(ISERROR(VLOOKUP(VLOOKUP($A100, 'E4 TB Allocation Details'!$A$18:$L$214, MATCH("Misc ID", 'E4 TB Allocation Details'!$A$18:$L$18, 0),FALSE), 'E2 Allocators'!$B$15:$W$358, MATCH('O5 Details by Class &amp; Accounts'!BQ$18, 'E2 Allocators'!$B$15:$W$15, 0),FALSE)*$E100), 0, VLOOKUP(VLOOKUP($A100, 'E4 TB Allocation Details'!$A$18:$L$214, MATCH("Misc ID", 'E4 TB Allocation Details'!$A$18:$L$18, 0),FALSE), 'E2 Allocators'!$B$15:$W$358, MATCH('O5 Details by Class &amp; Accounts'!BQ$18, 'E2 Allocators'!$B$15:$W$15, 0),FALSE)*$E100)</f>
        <v>0</v>
      </c>
      <c r="BR100" s="2186">
        <f>IF(ISERROR(VLOOKUP(VLOOKUP($A100, 'E4 TB Allocation Details'!$A$18:$L$214, MATCH("Misc ID", 'E4 TB Allocation Details'!$A$18:$L$18, 0),FALSE), 'E2 Allocators'!$B$15:$W$358, MATCH('O5 Details by Class &amp; Accounts'!BR$18, 'E2 Allocators'!$B$15:$W$15, 0),FALSE)*$E100), 0, VLOOKUP(VLOOKUP($A100, 'E4 TB Allocation Details'!$A$18:$L$214, MATCH("Misc ID", 'E4 TB Allocation Details'!$A$18:$L$18, 0),FALSE), 'E2 Allocators'!$B$15:$W$358, MATCH('O5 Details by Class &amp; Accounts'!BR$18, 'E2 Allocators'!$B$15:$W$15, 0),FALSE)*$E100)</f>
        <v>0</v>
      </c>
      <c r="BS100" s="2186">
        <f t="shared" si="23"/>
        <v>0</v>
      </c>
      <c r="BT100" s="2186">
        <f>IF(ISERROR(VLOOKUP(VLOOKUP($A100, 'E4 TB Allocation Details'!$A$18:$L$214, MATCH("A &amp; G ID", 'E4 TB Allocation Details'!$A$18:$L$18, 0),FALSE), 'E2 Allocators'!$B$15:$W$358, MATCH('O5 Details by Class &amp; Accounts'!BT$18, 'E2 Allocators'!$B$15:$W$15, 0),FALSE)*$E100), 0, VLOOKUP(VLOOKUP($A100, 'E4 TB Allocation Details'!$A$18:$L$214, MATCH("A &amp; G ID", 'E4 TB Allocation Details'!$A$18:$L$18, 0),FALSE), 'E2 Allocators'!$B$15:$W$358, MATCH('O5 Details by Class &amp; Accounts'!BT$18, 'E2 Allocators'!$B$15:$W$15, 0),FALSE)*$E100)</f>
        <v>0</v>
      </c>
      <c r="BU100" s="2186">
        <f>IF(ISERROR(VLOOKUP(VLOOKUP($A100, 'E4 TB Allocation Details'!$A$18:$L$214, MATCH("A &amp; G ID", 'E4 TB Allocation Details'!$A$18:$L$18, 0),FALSE), 'E2 Allocators'!$B$15:$W$358, MATCH('O5 Details by Class &amp; Accounts'!BU$18, 'E2 Allocators'!$B$15:$W$15, 0),FALSE)*$E100), 0, VLOOKUP(VLOOKUP($A100, 'E4 TB Allocation Details'!$A$18:$L$214, MATCH("A &amp; G ID", 'E4 TB Allocation Details'!$A$18:$L$18, 0),FALSE), 'E2 Allocators'!$B$15:$W$358, MATCH('O5 Details by Class &amp; Accounts'!BU$18, 'E2 Allocators'!$B$15:$W$15, 0),FALSE)*$E100)</f>
        <v>0</v>
      </c>
      <c r="BV100" s="2186">
        <f>IF(ISERROR(VLOOKUP(VLOOKUP($A100, 'E4 TB Allocation Details'!$A$18:$L$214, MATCH("A &amp; G ID", 'E4 TB Allocation Details'!$A$18:$L$18, 0),FALSE), 'E2 Allocators'!$B$15:$W$358, MATCH('O5 Details by Class &amp; Accounts'!BV$18, 'E2 Allocators'!$B$15:$W$15, 0),FALSE)*$E100), 0, VLOOKUP(VLOOKUP($A100, 'E4 TB Allocation Details'!$A$18:$L$214, MATCH("A &amp; G ID", 'E4 TB Allocation Details'!$A$18:$L$18, 0),FALSE), 'E2 Allocators'!$B$15:$W$358, MATCH('O5 Details by Class &amp; Accounts'!BV$18, 'E2 Allocators'!$B$15:$W$15, 0),FALSE)*$E100)</f>
        <v>0</v>
      </c>
      <c r="BW100" s="2186">
        <f>IF(ISERROR(VLOOKUP(VLOOKUP($A100, 'E4 TB Allocation Details'!$A$18:$L$214, MATCH("A &amp; G ID", 'E4 TB Allocation Details'!$A$18:$L$18, 0),FALSE), 'E2 Allocators'!$B$15:$W$358, MATCH('O5 Details by Class &amp; Accounts'!BW$18, 'E2 Allocators'!$B$15:$W$15, 0),FALSE)*$E100), 0, VLOOKUP(VLOOKUP($A100, 'E4 TB Allocation Details'!$A$18:$L$214, MATCH("A &amp; G ID", 'E4 TB Allocation Details'!$A$18:$L$18, 0),FALSE), 'E2 Allocators'!$B$15:$W$358, MATCH('O5 Details by Class &amp; Accounts'!BW$18, 'E2 Allocators'!$B$15:$W$15, 0),FALSE)*$E100)</f>
        <v>0</v>
      </c>
      <c r="BX100" s="2186">
        <f>IF(ISERROR(VLOOKUP(VLOOKUP($A100, 'E4 TB Allocation Details'!$A$18:$L$214, MATCH("A &amp; G ID", 'E4 TB Allocation Details'!$A$18:$L$18, 0),FALSE), 'E2 Allocators'!$B$15:$W$358, MATCH('O5 Details by Class &amp; Accounts'!BX$18, 'E2 Allocators'!$B$15:$W$15, 0),FALSE)*$E100), 0, VLOOKUP(VLOOKUP($A100, 'E4 TB Allocation Details'!$A$18:$L$214, MATCH("A &amp; G ID", 'E4 TB Allocation Details'!$A$18:$L$18, 0),FALSE), 'E2 Allocators'!$B$15:$W$358, MATCH('O5 Details by Class &amp; Accounts'!BX$18, 'E2 Allocators'!$B$15:$W$15, 0),FALSE)*$E100)</f>
        <v>0</v>
      </c>
      <c r="BY100" s="2186">
        <f>IF(ISERROR(VLOOKUP(VLOOKUP($A100, 'E4 TB Allocation Details'!$A$18:$L$214, MATCH("A &amp; G ID", 'E4 TB Allocation Details'!$A$18:$L$18, 0),FALSE), 'E2 Allocators'!$B$15:$W$358, MATCH('O5 Details by Class &amp; Accounts'!BY$18, 'E2 Allocators'!$B$15:$W$15, 0),FALSE)*$E100), 0, VLOOKUP(VLOOKUP($A100, 'E4 TB Allocation Details'!$A$18:$L$214, MATCH("A &amp; G ID", 'E4 TB Allocation Details'!$A$18:$L$18, 0),FALSE), 'E2 Allocators'!$B$15:$W$358, MATCH('O5 Details by Class &amp; Accounts'!BY$18, 'E2 Allocators'!$B$15:$W$15, 0),FALSE)*$E100)</f>
        <v>0</v>
      </c>
      <c r="BZ100" s="2186">
        <f>IF(ISERROR(VLOOKUP(VLOOKUP($A100, 'E4 TB Allocation Details'!$A$18:$L$214, MATCH("A &amp; G ID", 'E4 TB Allocation Details'!$A$18:$L$18, 0),FALSE), 'E2 Allocators'!$B$15:$W$358, MATCH('O5 Details by Class &amp; Accounts'!BZ$18, 'E2 Allocators'!$B$15:$W$15, 0),FALSE)*$E100), 0, VLOOKUP(VLOOKUP($A100, 'E4 TB Allocation Details'!$A$18:$L$214, MATCH("A &amp; G ID", 'E4 TB Allocation Details'!$A$18:$L$18, 0),FALSE), 'E2 Allocators'!$B$15:$W$358, MATCH('O5 Details by Class &amp; Accounts'!BZ$18, 'E2 Allocators'!$B$15:$W$15, 0),FALSE)*$E100)</f>
        <v>0</v>
      </c>
      <c r="CA100" s="2186">
        <f>IF(ISERROR(VLOOKUP(VLOOKUP($A100, 'E4 TB Allocation Details'!$A$18:$L$214, MATCH("A &amp; G ID", 'E4 TB Allocation Details'!$A$18:$L$18, 0),FALSE), 'E2 Allocators'!$B$15:$W$358, MATCH('O5 Details by Class &amp; Accounts'!CA$18, 'E2 Allocators'!$B$15:$W$15, 0),FALSE)*$E100), 0, VLOOKUP(VLOOKUP($A100, 'E4 TB Allocation Details'!$A$18:$L$214, MATCH("A &amp; G ID", 'E4 TB Allocation Details'!$A$18:$L$18, 0),FALSE), 'E2 Allocators'!$B$15:$W$358, MATCH('O5 Details by Class &amp; Accounts'!CA$18, 'E2 Allocators'!$B$15:$W$15, 0),FALSE)*$E100)</f>
        <v>0</v>
      </c>
      <c r="CB100" s="2186">
        <f>IF(ISERROR(VLOOKUP(VLOOKUP($A100, 'E4 TB Allocation Details'!$A$18:$L$214, MATCH("A &amp; G ID", 'E4 TB Allocation Details'!$A$18:$L$18, 0),FALSE), 'E2 Allocators'!$B$15:$W$358, MATCH('O5 Details by Class &amp; Accounts'!CB$18, 'E2 Allocators'!$B$15:$W$15, 0),FALSE)*$E100), 0, VLOOKUP(VLOOKUP($A100, 'E4 TB Allocation Details'!$A$18:$L$214, MATCH("A &amp; G ID", 'E4 TB Allocation Details'!$A$18:$L$18, 0),FALSE), 'E2 Allocators'!$B$15:$W$358, MATCH('O5 Details by Class &amp; Accounts'!CB$18, 'E2 Allocators'!$B$15:$W$15, 0),FALSE)*$E100)</f>
        <v>0</v>
      </c>
      <c r="CC100" s="2186">
        <f>IF(ISERROR(VLOOKUP(VLOOKUP($A100, 'E4 TB Allocation Details'!$A$18:$L$214, MATCH("A &amp; G ID", 'E4 TB Allocation Details'!$A$18:$L$18, 0),FALSE), 'E2 Allocators'!$B$15:$W$358, MATCH('O5 Details by Class &amp; Accounts'!CC$18, 'E2 Allocators'!$B$15:$W$15, 0),FALSE)*$E100), 0, VLOOKUP(VLOOKUP($A100, 'E4 TB Allocation Details'!$A$18:$L$214, MATCH("A &amp; G ID", 'E4 TB Allocation Details'!$A$18:$L$18, 0),FALSE), 'E2 Allocators'!$B$15:$W$358, MATCH('O5 Details by Class &amp; Accounts'!CC$18, 'E2 Allocators'!$B$15:$W$15, 0),FALSE)*$E100)</f>
        <v>0</v>
      </c>
      <c r="CD100" s="2186">
        <f>IF(ISERROR(VLOOKUP(VLOOKUP($A100, 'E4 TB Allocation Details'!$A$18:$L$214, MATCH("A &amp; G ID", 'E4 TB Allocation Details'!$A$18:$L$18, 0),FALSE), 'E2 Allocators'!$B$15:$W$358, MATCH('O5 Details by Class &amp; Accounts'!CD$18, 'E2 Allocators'!$B$15:$W$15, 0),FALSE)*$E100), 0, VLOOKUP(VLOOKUP($A100, 'E4 TB Allocation Details'!$A$18:$L$214, MATCH("A &amp; G ID", 'E4 TB Allocation Details'!$A$18:$L$18, 0),FALSE), 'E2 Allocators'!$B$15:$W$358, MATCH('O5 Details by Class &amp; Accounts'!CD$18, 'E2 Allocators'!$B$15:$W$15, 0),FALSE)*$E100)</f>
        <v>0</v>
      </c>
      <c r="CE100" s="2186">
        <f>IF(ISERROR(VLOOKUP(VLOOKUP($A100, 'E4 TB Allocation Details'!$A$18:$L$214, MATCH("A &amp; G ID", 'E4 TB Allocation Details'!$A$18:$L$18, 0),FALSE), 'E2 Allocators'!$B$15:$W$358, MATCH('O5 Details by Class &amp; Accounts'!CE$18, 'E2 Allocators'!$B$15:$W$15, 0),FALSE)*$E100), 0, VLOOKUP(VLOOKUP($A100, 'E4 TB Allocation Details'!$A$18:$L$214, MATCH("A &amp; G ID", 'E4 TB Allocation Details'!$A$18:$L$18, 0),FALSE), 'E2 Allocators'!$B$15:$W$358, MATCH('O5 Details by Class &amp; Accounts'!CE$18, 'E2 Allocators'!$B$15:$W$15, 0),FALSE)*$E100)</f>
        <v>0</v>
      </c>
      <c r="CF100" s="2186">
        <f>IF(ISERROR(VLOOKUP(VLOOKUP($A100, 'E4 TB Allocation Details'!$A$18:$L$214, MATCH("A &amp; G ID", 'E4 TB Allocation Details'!$A$18:$L$18, 0),FALSE), 'E2 Allocators'!$B$15:$W$358, MATCH('O5 Details by Class &amp; Accounts'!CF$18, 'E2 Allocators'!$B$15:$W$15, 0),FALSE)*$E100), 0, VLOOKUP(VLOOKUP($A100, 'E4 TB Allocation Details'!$A$18:$L$214, MATCH("A &amp; G ID", 'E4 TB Allocation Details'!$A$18:$L$18, 0),FALSE), 'E2 Allocators'!$B$15:$W$358, MATCH('O5 Details by Class &amp; Accounts'!CF$18, 'E2 Allocators'!$B$15:$W$15, 0),FALSE)*$E100)</f>
        <v>0</v>
      </c>
      <c r="CG100" s="2186">
        <f>IF(ISERROR(VLOOKUP(VLOOKUP($A100, 'E4 TB Allocation Details'!$A$18:$L$214, MATCH("A &amp; G ID", 'E4 TB Allocation Details'!$A$18:$L$18, 0),FALSE), 'E2 Allocators'!$B$15:$W$358, MATCH('O5 Details by Class &amp; Accounts'!CG$18, 'E2 Allocators'!$B$15:$W$15, 0),FALSE)*$E100), 0, VLOOKUP(VLOOKUP($A100, 'E4 TB Allocation Details'!$A$18:$L$214, MATCH("A &amp; G ID", 'E4 TB Allocation Details'!$A$18:$L$18, 0),FALSE), 'E2 Allocators'!$B$15:$W$358, MATCH('O5 Details by Class &amp; Accounts'!CG$18, 'E2 Allocators'!$B$15:$W$15, 0),FALSE)*$E100)</f>
        <v>0</v>
      </c>
      <c r="CH100" s="2186">
        <f>IF(ISERROR(VLOOKUP(VLOOKUP($A100, 'E4 TB Allocation Details'!$A$18:$L$214, MATCH("A &amp; G ID", 'E4 TB Allocation Details'!$A$18:$L$18, 0),FALSE), 'E2 Allocators'!$B$15:$W$358, MATCH('O5 Details by Class &amp; Accounts'!CH$18, 'E2 Allocators'!$B$15:$W$15, 0),FALSE)*$E100), 0, VLOOKUP(VLOOKUP($A100, 'E4 TB Allocation Details'!$A$18:$L$214, MATCH("A &amp; G ID", 'E4 TB Allocation Details'!$A$18:$L$18, 0),FALSE), 'E2 Allocators'!$B$15:$W$358, MATCH('O5 Details by Class &amp; Accounts'!CH$18, 'E2 Allocators'!$B$15:$W$15, 0),FALSE)*$E100)</f>
        <v>0</v>
      </c>
      <c r="CI100" s="2186">
        <f>IF(ISERROR(VLOOKUP(VLOOKUP($A100, 'E4 TB Allocation Details'!$A$18:$L$214, MATCH("A &amp; G ID", 'E4 TB Allocation Details'!$A$18:$L$18, 0),FALSE), 'E2 Allocators'!$B$15:$W$358, MATCH('O5 Details by Class &amp; Accounts'!CI$18, 'E2 Allocators'!$B$15:$W$15, 0),FALSE)*$E100), 0, VLOOKUP(VLOOKUP($A100, 'E4 TB Allocation Details'!$A$18:$L$214, MATCH("A &amp; G ID", 'E4 TB Allocation Details'!$A$18:$L$18, 0),FALSE), 'E2 Allocators'!$B$15:$W$358, MATCH('O5 Details by Class &amp; Accounts'!CI$18, 'E2 Allocators'!$B$15:$W$15, 0),FALSE)*$E100)</f>
        <v>0</v>
      </c>
      <c r="CJ100" s="2186">
        <f>IF(ISERROR(VLOOKUP(VLOOKUP($A100, 'E4 TB Allocation Details'!$A$18:$L$214, MATCH("A &amp; G ID", 'E4 TB Allocation Details'!$A$18:$L$18, 0),FALSE), 'E2 Allocators'!$B$15:$W$358, MATCH('O5 Details by Class &amp; Accounts'!CJ$18, 'E2 Allocators'!$B$15:$W$15, 0),FALSE)*$E100), 0, VLOOKUP(VLOOKUP($A100, 'E4 TB Allocation Details'!$A$18:$L$214, MATCH("A &amp; G ID", 'E4 TB Allocation Details'!$A$18:$L$18, 0),FALSE), 'E2 Allocators'!$B$15:$W$358, MATCH('O5 Details by Class &amp; Accounts'!CJ$18, 'E2 Allocators'!$B$15:$W$15, 0),FALSE)*$E100)</f>
        <v>0</v>
      </c>
      <c r="CK100" s="2186">
        <f>IF(ISERROR(VLOOKUP(VLOOKUP($A100, 'E4 TB Allocation Details'!$A$18:$L$214, MATCH("A &amp; G ID", 'E4 TB Allocation Details'!$A$18:$L$18, 0),FALSE), 'E2 Allocators'!$B$15:$W$358, MATCH('O5 Details by Class &amp; Accounts'!CK$18, 'E2 Allocators'!$B$15:$W$15, 0),FALSE)*$E100), 0, VLOOKUP(VLOOKUP($A100, 'E4 TB Allocation Details'!$A$18:$L$214, MATCH("A &amp; G ID", 'E4 TB Allocation Details'!$A$18:$L$18, 0),FALSE), 'E2 Allocators'!$B$15:$W$358, MATCH('O5 Details by Class &amp; Accounts'!CK$18, 'E2 Allocators'!$B$15:$W$15, 0),FALSE)*$E100)</f>
        <v>0</v>
      </c>
      <c r="CL100" s="2186">
        <f>IF(ISERROR(VLOOKUP(VLOOKUP($A100, 'E4 TB Allocation Details'!$A$18:$L$214, MATCH("A &amp; G ID", 'E4 TB Allocation Details'!$A$18:$L$18, 0),FALSE), 'E2 Allocators'!$B$15:$W$358, MATCH('O5 Details by Class &amp; Accounts'!CL$18, 'E2 Allocators'!$B$15:$W$15, 0),FALSE)*$E100), 0, VLOOKUP(VLOOKUP($A100, 'E4 TB Allocation Details'!$A$18:$L$214, MATCH("A &amp; G ID", 'E4 TB Allocation Details'!$A$18:$L$18, 0),FALSE), 'E2 Allocators'!$B$15:$W$358, MATCH('O5 Details by Class &amp; Accounts'!CL$18, 'E2 Allocators'!$B$15:$W$15, 0),FALSE)*$E100)</f>
        <v>0</v>
      </c>
      <c r="CM100" s="2186">
        <f>IF(ISERROR(VLOOKUP(VLOOKUP($A100, 'E4 TB Allocation Details'!$A$18:$L$214, MATCH("A &amp; G ID", 'E4 TB Allocation Details'!$A$18:$L$18, 0),FALSE), 'E2 Allocators'!$B$15:$W$358, MATCH('O5 Details by Class &amp; Accounts'!CM$18, 'E2 Allocators'!$B$15:$W$15, 0),FALSE)*$E100), 0, VLOOKUP(VLOOKUP($A100, 'E4 TB Allocation Details'!$A$18:$L$214, MATCH("A &amp; G ID", 'E4 TB Allocation Details'!$A$18:$L$18, 0),FALSE), 'E2 Allocators'!$B$15:$W$358, MATCH('O5 Details by Class &amp; Accounts'!CM$18, 'E2 Allocators'!$B$15:$W$15, 0),FALSE)*$E100)</f>
        <v>0</v>
      </c>
      <c r="CN100" s="2186">
        <f t="shared" si="24"/>
        <v>0</v>
      </c>
      <c r="CO100" s="2187">
        <f t="shared" si="25"/>
        <v>0</v>
      </c>
      <c r="CQ100" s="1625" t="s">
        <v>1186</v>
      </c>
    </row>
    <row r="101" spans="1:95" s="54" customFormat="1" ht="12.75" x14ac:dyDescent="0.2">
      <c r="A101" s="992">
        <v>4310</v>
      </c>
      <c r="B101" s="993" t="s">
        <v>1396</v>
      </c>
      <c r="C101" s="2184">
        <f>IF(ISERROR(VLOOKUP($A101,'I3 TB Data'!$A$19:$H$483,MATCH('O5 Details by Class &amp; Accounts'!$C$18, 'I3 TB Data'!$A$19:$H$19,0),0)), 0, VLOOKUP($A101,'I3 TB Data'!$A$19:$H$483,MATCH('O5 Details by Class &amp; Accounts'!$C$18,'I3 TB Data'!$A$19:$H$19,0),0))</f>
        <v>531690</v>
      </c>
      <c r="D101" s="2185"/>
      <c r="E101" s="2184">
        <f t="shared" si="17"/>
        <v>531690</v>
      </c>
      <c r="F101" s="2186">
        <f>IF(ISERROR(VLOOKUP($A101, 'E1 Categorization'!A33:E124, MATCH("Customer Component", 'E1 Categorization'!$A$33:$E$33,0), 0)), 0, IF(VLOOKUP($A101, 'E1 Categorization'!A33:E124, MATCH("Customer Component", 'E1 Categorization'!$A$33:$E$33,0), 0)=0, 'O5 Details by Class &amp; Accounts'!$E101, IF(AND(VLOOKUP($A101, 'E1 Categorization'!A33:E124, MATCH("Customer Component", 'E1 Categorization'!$A$33:$E$33,0), 0) &gt;0, VLOOKUP($A101, 'E1 Categorization'!A33:E124, MATCH("Customer Component", 'E1 Categorization'!$A$33:$E$33,0), 0)&lt;1), 'O5 Details by Class &amp; Accounts'!$E101*(1-VLOOKUP($A101, 'E1 Categorization'!A33:E124, MATCH("Customer Component", 'E1 Categorization'!$A$33:$E$33,0), 0)), 0)))</f>
        <v>0</v>
      </c>
      <c r="G101" s="2186">
        <f>IF(ISERROR(VLOOKUP($A101, 'E1 Categorization'!A33:E124, MATCH("Customer Component", 'E1 Categorization'!$A$33:$E$33,0), 0)),0, IF(VLOOKUP($A101, 'E1 Categorization'!A33:E124, MATCH("Customer Component", 'E1 Categorization'!$A$33:$E$33,0), 0)=0, 0, IF(AND(VLOOKUP($A101, 'E1 Categorization'!A33:E124, MATCH("Customer Component", 'E1 Categorization'!$A$33:$E$33,0), 0) &gt;0, VLOOKUP($A101, 'E1 Categorization'!A33:E124, MATCH("Customer Component", 'E1 Categorization'!$A$33:$E$33,0), 0)&lt;1), 'O5 Details by Class &amp; Accounts'!$E101*(VLOOKUP($A101, 'E1 Categorization'!A33:E124, MATCH("Customer Component", 'E1 Categorization'!$A$33:$E$33,0), 0)), 'O5 Details by Class &amp; Accounts'!$E101)))</f>
        <v>0</v>
      </c>
      <c r="H101" s="2186">
        <f t="shared" si="20"/>
        <v>0</v>
      </c>
      <c r="I101" s="2186">
        <f>IF(ISERROR(VLOOKUP(VLOOKUP($A101, 'E4 TB Allocation Details'!$A$18:$L$214, MATCH("Demand ID", 'E4 TB Allocation Details'!$A$18:$L$18, 0),FALSE), 'E2 Allocators'!$B$15:$W$358, MATCH('O5 Details by Class &amp; Accounts'!I$18, 'E2 Allocators'!$B$15:$W$15, 0),FALSE)*$F101), 0, VLOOKUP(VLOOKUP($A101, 'E4 TB Allocation Details'!$A$18:$L$214, MATCH("Demand ID", 'E4 TB Allocation Details'!$A$18:$L$18, 0),FALSE), 'E2 Allocators'!$B$15:$W$358, MATCH('O5 Details by Class &amp; Accounts'!I$18, 'E2 Allocators'!$B$15:$W$15, 0),FALSE)*$F101)</f>
        <v>0</v>
      </c>
      <c r="J101" s="2186">
        <f>IF(ISERROR(VLOOKUP(VLOOKUP($A101, 'E4 TB Allocation Details'!$A$18:$L$214, MATCH("Demand ID", 'E4 TB Allocation Details'!$A$18:$L$18, 0),FALSE), 'E2 Allocators'!$B$15:$W$358, MATCH('O5 Details by Class &amp; Accounts'!J$18, 'E2 Allocators'!$B$15:$W$15, 0),FALSE)*$F101), 0, VLOOKUP(VLOOKUP($A101, 'E4 TB Allocation Details'!$A$18:$L$214, MATCH("Demand ID", 'E4 TB Allocation Details'!$A$18:$L$18, 0),FALSE), 'E2 Allocators'!$B$15:$W$358, MATCH('O5 Details by Class &amp; Accounts'!J$18, 'E2 Allocators'!$B$15:$W$15, 0),FALSE)*$F101)</f>
        <v>0</v>
      </c>
      <c r="K101" s="2186">
        <f>IF(ISERROR(VLOOKUP(VLOOKUP($A101, 'E4 TB Allocation Details'!$A$18:$L$214, MATCH("Demand ID", 'E4 TB Allocation Details'!$A$18:$L$18, 0),FALSE), 'E2 Allocators'!$B$15:$W$358, MATCH('O5 Details by Class &amp; Accounts'!K$18, 'E2 Allocators'!$B$15:$W$15, 0),FALSE)*$F101), 0, VLOOKUP(VLOOKUP($A101, 'E4 TB Allocation Details'!$A$18:$L$214, MATCH("Demand ID", 'E4 TB Allocation Details'!$A$18:$L$18, 0),FALSE), 'E2 Allocators'!$B$15:$W$358, MATCH('O5 Details by Class &amp; Accounts'!K$18, 'E2 Allocators'!$B$15:$W$15, 0),FALSE)*$F101)</f>
        <v>0</v>
      </c>
      <c r="L101" s="2186">
        <f>IF(ISERROR(VLOOKUP(VLOOKUP($A101, 'E4 TB Allocation Details'!$A$18:$L$214, MATCH("Demand ID", 'E4 TB Allocation Details'!$A$18:$L$18, 0),FALSE), 'E2 Allocators'!$B$15:$W$358, MATCH('O5 Details by Class &amp; Accounts'!L$18, 'E2 Allocators'!$B$15:$W$15, 0),FALSE)*$F101), 0, VLOOKUP(VLOOKUP($A101, 'E4 TB Allocation Details'!$A$18:$L$214, MATCH("Demand ID", 'E4 TB Allocation Details'!$A$18:$L$18, 0),FALSE), 'E2 Allocators'!$B$15:$W$358, MATCH('O5 Details by Class &amp; Accounts'!L$18, 'E2 Allocators'!$B$15:$W$15, 0),FALSE)*$F101)</f>
        <v>0</v>
      </c>
      <c r="M101" s="2186"/>
      <c r="N101" s="2186"/>
      <c r="O101" s="2186"/>
      <c r="P101" s="2186"/>
      <c r="Q101" s="2186"/>
      <c r="R101" s="2186"/>
      <c r="S101" s="2186"/>
      <c r="T101" s="2186"/>
      <c r="U101" s="2186"/>
      <c r="V101" s="2186"/>
      <c r="W101" s="2186"/>
      <c r="X101" s="2186"/>
      <c r="Y101" s="2186"/>
      <c r="Z101" s="2186"/>
      <c r="AA101" s="2186"/>
      <c r="AB101" s="2186"/>
      <c r="AC101" s="2186">
        <f t="shared" si="21"/>
        <v>0</v>
      </c>
      <c r="AD101" s="2186">
        <f>IF(ISERROR(VLOOKUP(VLOOKUP($A101, 'E4 TB Allocation Details'!$A$18:$L$214, MATCH("Customer ID", 'E4 TB Allocation Details'!$A$18:$L$18, 0),FALSE), 'E2 Allocators'!$B$15:$W$358, MATCH('O5 Details by Class &amp; Accounts'!AD$18, 'E2 Allocators'!$B$15:$W$15, 0),FALSE)*$G101), 0, VLOOKUP(VLOOKUP($A101, 'E4 TB Allocation Details'!$A$18:$L$214, MATCH("Customer ID", 'E4 TB Allocation Details'!$A$18:$L$18, 0),FALSE), 'E2 Allocators'!$B$15:$W$358, MATCH('O5 Details by Class &amp; Accounts'!AD$18, 'E2 Allocators'!$B$15:$W$15, 0),FALSE)*$G101)</f>
        <v>0</v>
      </c>
      <c r="AE101" s="2186">
        <f>IF(ISERROR(VLOOKUP(VLOOKUP($A101, 'E4 TB Allocation Details'!$A$18:$L$214, MATCH("Customer ID", 'E4 TB Allocation Details'!$A$18:$L$18, 0),FALSE), 'E2 Allocators'!$B$15:$W$358, MATCH('O5 Details by Class &amp; Accounts'!AE$18, 'E2 Allocators'!$B$15:$W$15, 0),FALSE)*$G101), 0, VLOOKUP(VLOOKUP($A101, 'E4 TB Allocation Details'!$A$18:$L$214, MATCH("Customer ID", 'E4 TB Allocation Details'!$A$18:$L$18, 0),FALSE), 'E2 Allocators'!$B$15:$W$358, MATCH('O5 Details by Class &amp; Accounts'!AE$18, 'E2 Allocators'!$B$15:$W$15, 0),FALSE)*$G101)</f>
        <v>0</v>
      </c>
      <c r="AF101" s="2186">
        <f>IF(ISERROR(VLOOKUP(VLOOKUP($A101, 'E4 TB Allocation Details'!$A$18:$L$214, MATCH("Customer ID", 'E4 TB Allocation Details'!$A$18:$L$18, 0),FALSE), 'E2 Allocators'!$B$15:$W$358, MATCH('O5 Details by Class &amp; Accounts'!AF$18, 'E2 Allocators'!$B$15:$W$15, 0),FALSE)*$G101), 0, VLOOKUP(VLOOKUP($A101, 'E4 TB Allocation Details'!$A$18:$L$214, MATCH("Customer ID", 'E4 TB Allocation Details'!$A$18:$L$18, 0),FALSE), 'E2 Allocators'!$B$15:$W$358, MATCH('O5 Details by Class &amp; Accounts'!AF$18, 'E2 Allocators'!$B$15:$W$15, 0),FALSE)*$G101)</f>
        <v>0</v>
      </c>
      <c r="AG101" s="2186">
        <f>IF(ISERROR(VLOOKUP(VLOOKUP($A101, 'E4 TB Allocation Details'!$A$18:$L$214, MATCH("Customer ID", 'E4 TB Allocation Details'!$A$18:$L$18, 0),FALSE), 'E2 Allocators'!$B$15:$W$358, MATCH('O5 Details by Class &amp; Accounts'!AG$18, 'E2 Allocators'!$B$15:$W$15, 0),FALSE)*$G101), 0, VLOOKUP(VLOOKUP($A101, 'E4 TB Allocation Details'!$A$18:$L$214, MATCH("Customer ID", 'E4 TB Allocation Details'!$A$18:$L$18, 0),FALSE), 'E2 Allocators'!$B$15:$W$358, MATCH('O5 Details by Class &amp; Accounts'!AG$18, 'E2 Allocators'!$B$15:$W$15, 0),FALSE)*$G101)</f>
        <v>0</v>
      </c>
      <c r="AH101" s="2186">
        <f>IF(ISERROR(VLOOKUP(VLOOKUP($A101, 'E4 TB Allocation Details'!$A$18:$L$214, MATCH("Customer ID", 'E4 TB Allocation Details'!$A$18:$L$18, 0),FALSE), 'E2 Allocators'!$B$15:$W$358, MATCH('O5 Details by Class &amp; Accounts'!AH$18, 'E2 Allocators'!$B$15:$W$15, 0),FALSE)*$G101), 0, VLOOKUP(VLOOKUP($A101, 'E4 TB Allocation Details'!$A$18:$L$214, MATCH("Customer ID", 'E4 TB Allocation Details'!$A$18:$L$18, 0),FALSE), 'E2 Allocators'!$B$15:$W$358, MATCH('O5 Details by Class &amp; Accounts'!AH$18, 'E2 Allocators'!$B$15:$W$15, 0),FALSE)*$G101)</f>
        <v>0</v>
      </c>
      <c r="AI101" s="2186">
        <f>IF(ISERROR(VLOOKUP(VLOOKUP($A101, 'E4 TB Allocation Details'!$A$18:$L$214, MATCH("Customer ID", 'E4 TB Allocation Details'!$A$18:$L$18, 0),FALSE), 'E2 Allocators'!$B$15:$W$358, MATCH('O5 Details by Class &amp; Accounts'!AI$18, 'E2 Allocators'!$B$15:$W$15, 0),FALSE)*$G101), 0, VLOOKUP(VLOOKUP($A101, 'E4 TB Allocation Details'!$A$18:$L$214, MATCH("Customer ID", 'E4 TB Allocation Details'!$A$18:$L$18, 0),FALSE), 'E2 Allocators'!$B$15:$W$358, MATCH('O5 Details by Class &amp; Accounts'!AI$18, 'E2 Allocators'!$B$15:$W$15, 0),FALSE)*$G101)</f>
        <v>0</v>
      </c>
      <c r="AJ101" s="2186">
        <f>IF(ISERROR(VLOOKUP(VLOOKUP($A101, 'E4 TB Allocation Details'!$A$18:$L$214, MATCH("Customer ID", 'E4 TB Allocation Details'!$A$18:$L$18, 0),FALSE), 'E2 Allocators'!$B$15:$W$358, MATCH('O5 Details by Class &amp; Accounts'!AJ$18, 'E2 Allocators'!$B$15:$W$15, 0),FALSE)*$G101), 0, VLOOKUP(VLOOKUP($A101, 'E4 TB Allocation Details'!$A$18:$L$214, MATCH("Customer ID", 'E4 TB Allocation Details'!$A$18:$L$18, 0),FALSE), 'E2 Allocators'!$B$15:$W$358, MATCH('O5 Details by Class &amp; Accounts'!AJ$18, 'E2 Allocators'!$B$15:$W$15, 0),FALSE)*$G101)</f>
        <v>0</v>
      </c>
      <c r="AK101" s="2186">
        <f>IF(ISERROR(VLOOKUP(VLOOKUP($A101, 'E4 TB Allocation Details'!$A$18:$L$214, MATCH("Customer ID", 'E4 TB Allocation Details'!$A$18:$L$18, 0),FALSE), 'E2 Allocators'!$B$15:$W$358, MATCH('O5 Details by Class &amp; Accounts'!AK$18, 'E2 Allocators'!$B$15:$W$15, 0),FALSE)*$G101), 0, VLOOKUP(VLOOKUP($A101, 'E4 TB Allocation Details'!$A$18:$L$214, MATCH("Customer ID", 'E4 TB Allocation Details'!$A$18:$L$18, 0),FALSE), 'E2 Allocators'!$B$15:$W$358, MATCH('O5 Details by Class &amp; Accounts'!AK$18, 'E2 Allocators'!$B$15:$W$15, 0),FALSE)*$G101)</f>
        <v>0</v>
      </c>
      <c r="AL101" s="2186">
        <f>IF(ISERROR(VLOOKUP(VLOOKUP($A101, 'E4 TB Allocation Details'!$A$18:$L$214, MATCH("Customer ID", 'E4 TB Allocation Details'!$A$18:$L$18, 0),FALSE), 'E2 Allocators'!$B$15:$W$358, MATCH('O5 Details by Class &amp; Accounts'!AL$18, 'E2 Allocators'!$B$15:$W$15, 0),FALSE)*$G101), 0, VLOOKUP(VLOOKUP($A101, 'E4 TB Allocation Details'!$A$18:$L$214, MATCH("Customer ID", 'E4 TB Allocation Details'!$A$18:$L$18, 0),FALSE), 'E2 Allocators'!$B$15:$W$358, MATCH('O5 Details by Class &amp; Accounts'!AL$18, 'E2 Allocators'!$B$15:$W$15, 0),FALSE)*$G101)</f>
        <v>0</v>
      </c>
      <c r="AM101" s="2186">
        <f>IF(ISERROR(VLOOKUP(VLOOKUP($A101, 'E4 TB Allocation Details'!$A$18:$L$214, MATCH("Customer ID", 'E4 TB Allocation Details'!$A$18:$L$18, 0),FALSE), 'E2 Allocators'!$B$15:$W$358, MATCH('O5 Details by Class &amp; Accounts'!AM$18, 'E2 Allocators'!$B$15:$W$15, 0),FALSE)*$G101), 0, VLOOKUP(VLOOKUP($A101, 'E4 TB Allocation Details'!$A$18:$L$214, MATCH("Customer ID", 'E4 TB Allocation Details'!$A$18:$L$18, 0),FALSE), 'E2 Allocators'!$B$15:$W$358, MATCH('O5 Details by Class &amp; Accounts'!AM$18, 'E2 Allocators'!$B$15:$W$15, 0),FALSE)*$G101)</f>
        <v>0</v>
      </c>
      <c r="AN101" s="2186">
        <f>IF(ISERROR(VLOOKUP(VLOOKUP($A101, 'E4 TB Allocation Details'!$A$18:$L$214, MATCH("Customer ID", 'E4 TB Allocation Details'!$A$18:$L$18, 0),FALSE), 'E2 Allocators'!$B$15:$W$358, MATCH('O5 Details by Class &amp; Accounts'!AN$18, 'E2 Allocators'!$B$15:$W$15, 0),FALSE)*$G101), 0, VLOOKUP(VLOOKUP($A101, 'E4 TB Allocation Details'!$A$18:$L$214, MATCH("Customer ID", 'E4 TB Allocation Details'!$A$18:$L$18, 0),FALSE), 'E2 Allocators'!$B$15:$W$358, MATCH('O5 Details by Class &amp; Accounts'!AN$18, 'E2 Allocators'!$B$15:$W$15, 0),FALSE)*$G101)</f>
        <v>0</v>
      </c>
      <c r="AO101" s="2186">
        <f>IF(ISERROR(VLOOKUP(VLOOKUP($A101, 'E4 TB Allocation Details'!$A$18:$L$214, MATCH("Customer ID", 'E4 TB Allocation Details'!$A$18:$L$18, 0),FALSE), 'E2 Allocators'!$B$15:$W$358, MATCH('O5 Details by Class &amp; Accounts'!AO$18, 'E2 Allocators'!$B$15:$W$15, 0),FALSE)*$G101), 0, VLOOKUP(VLOOKUP($A101, 'E4 TB Allocation Details'!$A$18:$L$214, MATCH("Customer ID", 'E4 TB Allocation Details'!$A$18:$L$18, 0),FALSE), 'E2 Allocators'!$B$15:$W$358, MATCH('O5 Details by Class &amp; Accounts'!AO$18, 'E2 Allocators'!$B$15:$W$15, 0),FALSE)*$G101)</f>
        <v>0</v>
      </c>
      <c r="AP101" s="2186">
        <f>IF(ISERROR(VLOOKUP(VLOOKUP($A101, 'E4 TB Allocation Details'!$A$18:$L$214, MATCH("Customer ID", 'E4 TB Allocation Details'!$A$18:$L$18, 0),FALSE), 'E2 Allocators'!$B$15:$W$358, MATCH('O5 Details by Class &amp; Accounts'!AP$18, 'E2 Allocators'!$B$15:$W$15, 0),FALSE)*$G101), 0, VLOOKUP(VLOOKUP($A101, 'E4 TB Allocation Details'!$A$18:$L$214, MATCH("Customer ID", 'E4 TB Allocation Details'!$A$18:$L$18, 0),FALSE), 'E2 Allocators'!$B$15:$W$358, MATCH('O5 Details by Class &amp; Accounts'!AP$18, 'E2 Allocators'!$B$15:$W$15, 0),FALSE)*$G101)</f>
        <v>0</v>
      </c>
      <c r="AQ101" s="2186">
        <f>IF(ISERROR(VLOOKUP(VLOOKUP($A101, 'E4 TB Allocation Details'!$A$18:$L$214, MATCH("Customer ID", 'E4 TB Allocation Details'!$A$18:$L$18, 0),FALSE), 'E2 Allocators'!$B$15:$W$358, MATCH('O5 Details by Class &amp; Accounts'!AQ$18, 'E2 Allocators'!$B$15:$W$15, 0),FALSE)*$G101), 0, VLOOKUP(VLOOKUP($A101, 'E4 TB Allocation Details'!$A$18:$L$214, MATCH("Customer ID", 'E4 TB Allocation Details'!$A$18:$L$18, 0),FALSE), 'E2 Allocators'!$B$15:$W$358, MATCH('O5 Details by Class &amp; Accounts'!AQ$18, 'E2 Allocators'!$B$15:$W$15, 0),FALSE)*$G101)</f>
        <v>0</v>
      </c>
      <c r="AR101" s="2186">
        <f>IF(ISERROR(VLOOKUP(VLOOKUP($A101, 'E4 TB Allocation Details'!$A$18:$L$214, MATCH("Customer ID", 'E4 TB Allocation Details'!$A$18:$L$18, 0),FALSE), 'E2 Allocators'!$B$15:$W$358, MATCH('O5 Details by Class &amp; Accounts'!AR$18, 'E2 Allocators'!$B$15:$W$15, 0),FALSE)*$G101), 0, VLOOKUP(VLOOKUP($A101, 'E4 TB Allocation Details'!$A$18:$L$214, MATCH("Customer ID", 'E4 TB Allocation Details'!$A$18:$L$18, 0),FALSE), 'E2 Allocators'!$B$15:$W$358, MATCH('O5 Details by Class &amp; Accounts'!AR$18, 'E2 Allocators'!$B$15:$W$15, 0),FALSE)*$G101)</f>
        <v>0</v>
      </c>
      <c r="AS101" s="2186">
        <f>IF(ISERROR(VLOOKUP(VLOOKUP($A101, 'E4 TB Allocation Details'!$A$18:$L$214, MATCH("Customer ID", 'E4 TB Allocation Details'!$A$18:$L$18, 0),FALSE), 'E2 Allocators'!$B$15:$W$358, MATCH('O5 Details by Class &amp; Accounts'!AS$18, 'E2 Allocators'!$B$15:$W$15, 0),FALSE)*$G101), 0, VLOOKUP(VLOOKUP($A101, 'E4 TB Allocation Details'!$A$18:$L$214, MATCH("Customer ID", 'E4 TB Allocation Details'!$A$18:$L$18, 0),FALSE), 'E2 Allocators'!$B$15:$W$358, MATCH('O5 Details by Class &amp; Accounts'!AS$18, 'E2 Allocators'!$B$15:$W$15, 0),FALSE)*$G101)</f>
        <v>0</v>
      </c>
      <c r="AT101" s="2186">
        <f>IF(ISERROR(VLOOKUP(VLOOKUP($A101, 'E4 TB Allocation Details'!$A$18:$L$214, MATCH("Customer ID", 'E4 TB Allocation Details'!$A$18:$L$18, 0),FALSE), 'E2 Allocators'!$B$15:$W$358, MATCH('O5 Details by Class &amp; Accounts'!AT$18, 'E2 Allocators'!$B$15:$W$15, 0),FALSE)*$G101), 0, VLOOKUP(VLOOKUP($A101, 'E4 TB Allocation Details'!$A$18:$L$214, MATCH("Customer ID", 'E4 TB Allocation Details'!$A$18:$L$18, 0),FALSE), 'E2 Allocators'!$B$15:$W$358, MATCH('O5 Details by Class &amp; Accounts'!AT$18, 'E2 Allocators'!$B$15:$W$15, 0),FALSE)*$G101)</f>
        <v>0</v>
      </c>
      <c r="AU101" s="2186">
        <f>IF(ISERROR(VLOOKUP(VLOOKUP($A101, 'E4 TB Allocation Details'!$A$18:$L$214, MATCH("Customer ID", 'E4 TB Allocation Details'!$A$18:$L$18, 0),FALSE), 'E2 Allocators'!$B$15:$W$358, MATCH('O5 Details by Class &amp; Accounts'!AU$18, 'E2 Allocators'!$B$15:$W$15, 0),FALSE)*$G101), 0, VLOOKUP(VLOOKUP($A101, 'E4 TB Allocation Details'!$A$18:$L$214, MATCH("Customer ID", 'E4 TB Allocation Details'!$A$18:$L$18, 0),FALSE), 'E2 Allocators'!$B$15:$W$358, MATCH('O5 Details by Class &amp; Accounts'!AU$18, 'E2 Allocators'!$B$15:$W$15, 0),FALSE)*$G101)</f>
        <v>0</v>
      </c>
      <c r="AV101" s="2186">
        <f>IF(ISERROR(VLOOKUP(VLOOKUP($A101, 'E4 TB Allocation Details'!$A$18:$L$214, MATCH("Customer ID", 'E4 TB Allocation Details'!$A$18:$L$18, 0),FALSE), 'E2 Allocators'!$B$15:$W$358, MATCH('O5 Details by Class &amp; Accounts'!AV$18, 'E2 Allocators'!$B$15:$W$15, 0),FALSE)*$G101), 0, VLOOKUP(VLOOKUP($A101, 'E4 TB Allocation Details'!$A$18:$L$214, MATCH("Customer ID", 'E4 TB Allocation Details'!$A$18:$L$18, 0),FALSE), 'E2 Allocators'!$B$15:$W$358, MATCH('O5 Details by Class &amp; Accounts'!AV$18, 'E2 Allocators'!$B$15:$W$15, 0),FALSE)*$G101)</f>
        <v>0</v>
      </c>
      <c r="AW101" s="2186">
        <f>IF(ISERROR(VLOOKUP(VLOOKUP($A101, 'E4 TB Allocation Details'!$A$18:$L$214, MATCH("Customer ID", 'E4 TB Allocation Details'!$A$18:$L$18, 0),FALSE), 'E2 Allocators'!$B$15:$W$358, MATCH('O5 Details by Class &amp; Accounts'!AW$18, 'E2 Allocators'!$B$15:$W$15, 0),FALSE)*$G101), 0, VLOOKUP(VLOOKUP($A101, 'E4 TB Allocation Details'!$A$18:$L$214, MATCH("Customer ID", 'E4 TB Allocation Details'!$A$18:$L$18, 0),FALSE), 'E2 Allocators'!$B$15:$W$358, MATCH('O5 Details by Class &amp; Accounts'!AW$18, 'E2 Allocators'!$B$15:$W$15, 0),FALSE)*$G101)</f>
        <v>0</v>
      </c>
      <c r="AX101" s="2186">
        <f t="shared" si="22"/>
        <v>0</v>
      </c>
      <c r="AY101" s="2186">
        <f>IF(ISERROR(VLOOKUP(VLOOKUP($A101, 'E4 TB Allocation Details'!$A$18:$L$214, MATCH("Misc ID", 'E4 TB Allocation Details'!$A$18:$L$18, 0),FALSE), 'E2 Allocators'!$B$15:$W$358, MATCH('O5 Details by Class &amp; Accounts'!AY$18, 'E2 Allocators'!$B$15:$W$15, 0),FALSE)*$E101), 0, VLOOKUP(VLOOKUP($A101, 'E4 TB Allocation Details'!$A$18:$L$214, MATCH("Misc ID", 'E4 TB Allocation Details'!$A$18:$L$18, 0),FALSE), 'E2 Allocators'!$B$15:$W$358, MATCH('O5 Details by Class &amp; Accounts'!AY$18, 'E2 Allocators'!$B$15:$W$15, 0),FALSE)*$E101)</f>
        <v>362417.15220547986</v>
      </c>
      <c r="AZ101" s="2186">
        <f>IF(ISERROR(VLOOKUP(VLOOKUP($A101, 'E4 TB Allocation Details'!$A$18:$L$214, MATCH("Misc ID", 'E4 TB Allocation Details'!$A$18:$L$18, 0),FALSE), 'E2 Allocators'!$B$15:$W$358, MATCH('O5 Details by Class &amp; Accounts'!AZ$18, 'E2 Allocators'!$B$15:$W$15, 0),FALSE)*$E101), 0, VLOOKUP(VLOOKUP($A101, 'E4 TB Allocation Details'!$A$18:$L$214, MATCH("Misc ID", 'E4 TB Allocation Details'!$A$18:$L$18, 0),FALSE), 'E2 Allocators'!$B$15:$W$358, MATCH('O5 Details by Class &amp; Accounts'!AZ$18, 'E2 Allocators'!$B$15:$W$15, 0),FALSE)*$E101)</f>
        <v>69206.455651468044</v>
      </c>
      <c r="BA101" s="2186">
        <f>IF(ISERROR(VLOOKUP(VLOOKUP($A101, 'E4 TB Allocation Details'!$A$18:$L$214, MATCH("Misc ID", 'E4 TB Allocation Details'!$A$18:$L$18, 0),FALSE), 'E2 Allocators'!$B$15:$W$358, MATCH('O5 Details by Class &amp; Accounts'!BA$18, 'E2 Allocators'!$B$15:$W$15, 0),FALSE)*$E101), 0, VLOOKUP(VLOOKUP($A101, 'E4 TB Allocation Details'!$A$18:$L$214, MATCH("Misc ID", 'E4 TB Allocation Details'!$A$18:$L$18, 0),FALSE), 'E2 Allocators'!$B$15:$W$358, MATCH('O5 Details by Class &amp; Accounts'!BA$18, 'E2 Allocators'!$B$15:$W$15, 0),FALSE)*$E101)</f>
        <v>89184.946844029371</v>
      </c>
      <c r="BB101" s="2186">
        <f>IF(ISERROR(VLOOKUP(VLOOKUP($A101, 'E4 TB Allocation Details'!$A$18:$L$214, MATCH("Misc ID", 'E4 TB Allocation Details'!$A$18:$L$18, 0),FALSE), 'E2 Allocators'!$B$15:$W$358, MATCH('O5 Details by Class &amp; Accounts'!BB$18, 'E2 Allocators'!$B$15:$W$15, 0),FALSE)*$E101), 0, VLOOKUP(VLOOKUP($A101, 'E4 TB Allocation Details'!$A$18:$L$214, MATCH("Misc ID", 'E4 TB Allocation Details'!$A$18:$L$18, 0),FALSE), 'E2 Allocators'!$B$15:$W$358, MATCH('O5 Details by Class &amp; Accounts'!BB$18, 'E2 Allocators'!$B$15:$W$15, 0),FALSE)*$E101)</f>
        <v>0</v>
      </c>
      <c r="BC101" s="2186">
        <f>IF(ISERROR(VLOOKUP(VLOOKUP($A101, 'E4 TB Allocation Details'!$A$18:$L$214, MATCH("Misc ID", 'E4 TB Allocation Details'!$A$18:$L$18, 0),FALSE), 'E2 Allocators'!$B$15:$W$358, MATCH('O5 Details by Class &amp; Accounts'!BC$18, 'E2 Allocators'!$B$15:$W$15, 0),FALSE)*$E101), 0, VLOOKUP(VLOOKUP($A101, 'E4 TB Allocation Details'!$A$18:$L$214, MATCH("Misc ID", 'E4 TB Allocation Details'!$A$18:$L$18, 0),FALSE), 'E2 Allocators'!$B$15:$W$358, MATCH('O5 Details by Class &amp; Accounts'!BC$18, 'E2 Allocators'!$B$15:$W$15, 0),FALSE)*$E101)</f>
        <v>0</v>
      </c>
      <c r="BD101" s="2186">
        <f>IF(ISERROR(VLOOKUP(VLOOKUP($A101, 'E4 TB Allocation Details'!$A$18:$L$214, MATCH("Misc ID", 'E4 TB Allocation Details'!$A$18:$L$18, 0),FALSE), 'E2 Allocators'!$B$15:$W$358, MATCH('O5 Details by Class &amp; Accounts'!BD$18, 'E2 Allocators'!$B$15:$W$15, 0),FALSE)*$E101), 0, VLOOKUP(VLOOKUP($A101, 'E4 TB Allocation Details'!$A$18:$L$214, MATCH("Misc ID", 'E4 TB Allocation Details'!$A$18:$L$18, 0),FALSE), 'E2 Allocators'!$B$15:$W$358, MATCH('O5 Details by Class &amp; Accounts'!BD$18, 'E2 Allocators'!$B$15:$W$15, 0),FALSE)*$E101)</f>
        <v>0</v>
      </c>
      <c r="BE101" s="2186">
        <f>IF(ISERROR(VLOOKUP(VLOOKUP($A101, 'E4 TB Allocation Details'!$A$18:$L$214, MATCH("Misc ID", 'E4 TB Allocation Details'!$A$18:$L$18, 0),FALSE), 'E2 Allocators'!$B$15:$W$358, MATCH('O5 Details by Class &amp; Accounts'!BE$18, 'E2 Allocators'!$B$15:$W$15, 0),FALSE)*$E101), 0, VLOOKUP(VLOOKUP($A101, 'E4 TB Allocation Details'!$A$18:$L$214, MATCH("Misc ID", 'E4 TB Allocation Details'!$A$18:$L$18, 0),FALSE), 'E2 Allocators'!$B$15:$W$358, MATCH('O5 Details by Class &amp; Accounts'!BE$18, 'E2 Allocators'!$B$15:$W$15, 0),FALSE)*$E101)</f>
        <v>8854.8705116316014</v>
      </c>
      <c r="BF101" s="2186">
        <f>IF(ISERROR(VLOOKUP(VLOOKUP($A101, 'E4 TB Allocation Details'!$A$18:$L$214, MATCH("Misc ID", 'E4 TB Allocation Details'!$A$18:$L$18, 0),FALSE), 'E2 Allocators'!$B$15:$W$358, MATCH('O5 Details by Class &amp; Accounts'!BF$18, 'E2 Allocators'!$B$15:$W$15, 0),FALSE)*$E101), 0, VLOOKUP(VLOOKUP($A101, 'E4 TB Allocation Details'!$A$18:$L$214, MATCH("Misc ID", 'E4 TB Allocation Details'!$A$18:$L$18, 0),FALSE), 'E2 Allocators'!$B$15:$W$358, MATCH('O5 Details by Class &amp; Accounts'!BF$18, 'E2 Allocators'!$B$15:$W$15, 0),FALSE)*$E101)</f>
        <v>1055.9495011749773</v>
      </c>
      <c r="BG101" s="2186">
        <f>IF(ISERROR(VLOOKUP(VLOOKUP($A101, 'E4 TB Allocation Details'!$A$18:$L$214, MATCH("Misc ID", 'E4 TB Allocation Details'!$A$18:$L$18, 0),FALSE), 'E2 Allocators'!$B$15:$W$358, MATCH('O5 Details by Class &amp; Accounts'!BG$18, 'E2 Allocators'!$B$15:$W$15, 0),FALSE)*$E101), 0, VLOOKUP(VLOOKUP($A101, 'E4 TB Allocation Details'!$A$18:$L$214, MATCH("Misc ID", 'E4 TB Allocation Details'!$A$18:$L$18, 0),FALSE), 'E2 Allocators'!$B$15:$W$358, MATCH('O5 Details by Class &amp; Accounts'!BG$18, 'E2 Allocators'!$B$15:$W$15, 0),FALSE)*$E101)</f>
        <v>970.62528621605884</v>
      </c>
      <c r="BH101" s="2186">
        <f>IF(ISERROR(VLOOKUP(VLOOKUP($A101, 'E4 TB Allocation Details'!$A$18:$L$214, MATCH("Misc ID", 'E4 TB Allocation Details'!$A$18:$L$18, 0),FALSE), 'E2 Allocators'!$B$15:$W$358, MATCH('O5 Details by Class &amp; Accounts'!BH$18, 'E2 Allocators'!$B$15:$W$15, 0),FALSE)*$E101), 0, VLOOKUP(VLOOKUP($A101, 'E4 TB Allocation Details'!$A$18:$L$214, MATCH("Misc ID", 'E4 TB Allocation Details'!$A$18:$L$18, 0),FALSE), 'E2 Allocators'!$B$15:$W$358, MATCH('O5 Details by Class &amp; Accounts'!BH$18, 'E2 Allocators'!$B$15:$W$15, 0),FALSE)*$E101)</f>
        <v>0</v>
      </c>
      <c r="BI101" s="2186">
        <f>IF(ISERROR(VLOOKUP(VLOOKUP($A101, 'E4 TB Allocation Details'!$A$18:$L$214, MATCH("Misc ID", 'E4 TB Allocation Details'!$A$18:$L$18, 0),FALSE), 'E2 Allocators'!$B$15:$W$358, MATCH('O5 Details by Class &amp; Accounts'!BI$18, 'E2 Allocators'!$B$15:$W$15, 0),FALSE)*$E101), 0, VLOOKUP(VLOOKUP($A101, 'E4 TB Allocation Details'!$A$18:$L$214, MATCH("Misc ID", 'E4 TB Allocation Details'!$A$18:$L$18, 0),FALSE), 'E2 Allocators'!$B$15:$W$358, MATCH('O5 Details by Class &amp; Accounts'!BI$18, 'E2 Allocators'!$B$15:$W$15, 0),FALSE)*$E101)</f>
        <v>0</v>
      </c>
      <c r="BJ101" s="2186">
        <f>IF(ISERROR(VLOOKUP(VLOOKUP($A101, 'E4 TB Allocation Details'!$A$18:$L$214, MATCH("Misc ID", 'E4 TB Allocation Details'!$A$18:$L$18, 0),FALSE), 'E2 Allocators'!$B$15:$W$358, MATCH('O5 Details by Class &amp; Accounts'!BJ$18, 'E2 Allocators'!$B$15:$W$15, 0),FALSE)*$E101), 0, VLOOKUP(VLOOKUP($A101, 'E4 TB Allocation Details'!$A$18:$L$214, MATCH("Misc ID", 'E4 TB Allocation Details'!$A$18:$L$18, 0),FALSE), 'E2 Allocators'!$B$15:$W$358, MATCH('O5 Details by Class &amp; Accounts'!BJ$18, 'E2 Allocators'!$B$15:$W$15, 0),FALSE)*$E101)</f>
        <v>0</v>
      </c>
      <c r="BK101" s="2186">
        <f>IF(ISERROR(VLOOKUP(VLOOKUP($A101, 'E4 TB Allocation Details'!$A$18:$L$214, MATCH("Misc ID", 'E4 TB Allocation Details'!$A$18:$L$18, 0),FALSE), 'E2 Allocators'!$B$15:$W$358, MATCH('O5 Details by Class &amp; Accounts'!BK$18, 'E2 Allocators'!$B$15:$W$15, 0),FALSE)*$E101), 0, VLOOKUP(VLOOKUP($A101, 'E4 TB Allocation Details'!$A$18:$L$214, MATCH("Misc ID", 'E4 TB Allocation Details'!$A$18:$L$18, 0),FALSE), 'E2 Allocators'!$B$15:$W$358, MATCH('O5 Details by Class &amp; Accounts'!BK$18, 'E2 Allocators'!$B$15:$W$15, 0),FALSE)*$E101)</f>
        <v>0</v>
      </c>
      <c r="BL101" s="2186">
        <f>IF(ISERROR(VLOOKUP(VLOOKUP($A101, 'E4 TB Allocation Details'!$A$18:$L$214, MATCH("Misc ID", 'E4 TB Allocation Details'!$A$18:$L$18, 0),FALSE), 'E2 Allocators'!$B$15:$W$358, MATCH('O5 Details by Class &amp; Accounts'!BL$18, 'E2 Allocators'!$B$15:$W$15, 0),FALSE)*$E101), 0, VLOOKUP(VLOOKUP($A101, 'E4 TB Allocation Details'!$A$18:$L$214, MATCH("Misc ID", 'E4 TB Allocation Details'!$A$18:$L$18, 0),FALSE), 'E2 Allocators'!$B$15:$W$358, MATCH('O5 Details by Class &amp; Accounts'!BL$18, 'E2 Allocators'!$B$15:$W$15, 0),FALSE)*$E101)</f>
        <v>0</v>
      </c>
      <c r="BM101" s="2186">
        <f>IF(ISERROR(VLOOKUP(VLOOKUP($A101, 'E4 TB Allocation Details'!$A$18:$L$214, MATCH("Misc ID", 'E4 TB Allocation Details'!$A$18:$L$18, 0),FALSE), 'E2 Allocators'!$B$15:$W$358, MATCH('O5 Details by Class &amp; Accounts'!BM$18, 'E2 Allocators'!$B$15:$W$15, 0),FALSE)*$E101), 0, VLOOKUP(VLOOKUP($A101, 'E4 TB Allocation Details'!$A$18:$L$214, MATCH("Misc ID", 'E4 TB Allocation Details'!$A$18:$L$18, 0),FALSE), 'E2 Allocators'!$B$15:$W$358, MATCH('O5 Details by Class &amp; Accounts'!BM$18, 'E2 Allocators'!$B$15:$W$15, 0),FALSE)*$E101)</f>
        <v>0</v>
      </c>
      <c r="BN101" s="2186">
        <f>IF(ISERROR(VLOOKUP(VLOOKUP($A101, 'E4 TB Allocation Details'!$A$18:$L$214, MATCH("Misc ID", 'E4 TB Allocation Details'!$A$18:$L$18, 0),FALSE), 'E2 Allocators'!$B$15:$W$358, MATCH('O5 Details by Class &amp; Accounts'!BN$18, 'E2 Allocators'!$B$15:$W$15, 0),FALSE)*$E101), 0, VLOOKUP(VLOOKUP($A101, 'E4 TB Allocation Details'!$A$18:$L$214, MATCH("Misc ID", 'E4 TB Allocation Details'!$A$18:$L$18, 0),FALSE), 'E2 Allocators'!$B$15:$W$358, MATCH('O5 Details by Class &amp; Accounts'!BN$18, 'E2 Allocators'!$B$15:$W$15, 0),FALSE)*$E101)</f>
        <v>0</v>
      </c>
      <c r="BO101" s="2186">
        <f>IF(ISERROR(VLOOKUP(VLOOKUP($A101, 'E4 TB Allocation Details'!$A$18:$L$214, MATCH("Misc ID", 'E4 TB Allocation Details'!$A$18:$L$18, 0),FALSE), 'E2 Allocators'!$B$15:$W$358, MATCH('O5 Details by Class &amp; Accounts'!BO$18, 'E2 Allocators'!$B$15:$W$15, 0),FALSE)*$E101), 0, VLOOKUP(VLOOKUP($A101, 'E4 TB Allocation Details'!$A$18:$L$214, MATCH("Misc ID", 'E4 TB Allocation Details'!$A$18:$L$18, 0),FALSE), 'E2 Allocators'!$B$15:$W$358, MATCH('O5 Details by Class &amp; Accounts'!BO$18, 'E2 Allocators'!$B$15:$W$15, 0),FALSE)*$E101)</f>
        <v>0</v>
      </c>
      <c r="BP101" s="2186">
        <f>IF(ISERROR(VLOOKUP(VLOOKUP($A101, 'E4 TB Allocation Details'!$A$18:$L$214, MATCH("Misc ID", 'E4 TB Allocation Details'!$A$18:$L$18, 0),FALSE), 'E2 Allocators'!$B$15:$W$358, MATCH('O5 Details by Class &amp; Accounts'!BP$18, 'E2 Allocators'!$B$15:$W$15, 0),FALSE)*$E101), 0, VLOOKUP(VLOOKUP($A101, 'E4 TB Allocation Details'!$A$18:$L$214, MATCH("Misc ID", 'E4 TB Allocation Details'!$A$18:$L$18, 0),FALSE), 'E2 Allocators'!$B$15:$W$358, MATCH('O5 Details by Class &amp; Accounts'!BP$18, 'E2 Allocators'!$B$15:$W$15, 0),FALSE)*$E101)</f>
        <v>0</v>
      </c>
      <c r="BQ101" s="2186">
        <f>IF(ISERROR(VLOOKUP(VLOOKUP($A101, 'E4 TB Allocation Details'!$A$18:$L$214, MATCH("Misc ID", 'E4 TB Allocation Details'!$A$18:$L$18, 0),FALSE), 'E2 Allocators'!$B$15:$W$358, MATCH('O5 Details by Class &amp; Accounts'!BQ$18, 'E2 Allocators'!$B$15:$W$15, 0),FALSE)*$E101), 0, VLOOKUP(VLOOKUP($A101, 'E4 TB Allocation Details'!$A$18:$L$214, MATCH("Misc ID", 'E4 TB Allocation Details'!$A$18:$L$18, 0),FALSE), 'E2 Allocators'!$B$15:$W$358, MATCH('O5 Details by Class &amp; Accounts'!BQ$18, 'E2 Allocators'!$B$15:$W$15, 0),FALSE)*$E101)</f>
        <v>0</v>
      </c>
      <c r="BR101" s="2186">
        <f>IF(ISERROR(VLOOKUP(VLOOKUP($A101, 'E4 TB Allocation Details'!$A$18:$L$214, MATCH("Misc ID", 'E4 TB Allocation Details'!$A$18:$L$18, 0),FALSE), 'E2 Allocators'!$B$15:$W$358, MATCH('O5 Details by Class &amp; Accounts'!BR$18, 'E2 Allocators'!$B$15:$W$15, 0),FALSE)*$E101), 0, VLOOKUP(VLOOKUP($A101, 'E4 TB Allocation Details'!$A$18:$L$214, MATCH("Misc ID", 'E4 TB Allocation Details'!$A$18:$L$18, 0),FALSE), 'E2 Allocators'!$B$15:$W$358, MATCH('O5 Details by Class &amp; Accounts'!BR$18, 'E2 Allocators'!$B$15:$W$15, 0),FALSE)*$E101)</f>
        <v>0</v>
      </c>
      <c r="BS101" s="2186">
        <f t="shared" si="23"/>
        <v>531689.99999999988</v>
      </c>
      <c r="BT101" s="2186">
        <f>IF(ISERROR(VLOOKUP(VLOOKUP($A101, 'E4 TB Allocation Details'!$A$18:$L$214, MATCH("A &amp; G ID", 'E4 TB Allocation Details'!$A$18:$L$18, 0),FALSE), 'E2 Allocators'!$B$15:$W$358, MATCH('O5 Details by Class &amp; Accounts'!BT$18, 'E2 Allocators'!$B$15:$W$15, 0),FALSE)*$E101), 0, VLOOKUP(VLOOKUP($A101, 'E4 TB Allocation Details'!$A$18:$L$214, MATCH("A &amp; G ID", 'E4 TB Allocation Details'!$A$18:$L$18, 0),FALSE), 'E2 Allocators'!$B$15:$W$358, MATCH('O5 Details by Class &amp; Accounts'!BT$18, 'E2 Allocators'!$B$15:$W$15, 0),FALSE)*$E101)</f>
        <v>0</v>
      </c>
      <c r="BU101" s="2186">
        <f>IF(ISERROR(VLOOKUP(VLOOKUP($A101, 'E4 TB Allocation Details'!$A$18:$L$214, MATCH("A &amp; G ID", 'E4 TB Allocation Details'!$A$18:$L$18, 0),FALSE), 'E2 Allocators'!$B$15:$W$358, MATCH('O5 Details by Class &amp; Accounts'!BU$18, 'E2 Allocators'!$B$15:$W$15, 0),FALSE)*$E101), 0, VLOOKUP(VLOOKUP($A101, 'E4 TB Allocation Details'!$A$18:$L$214, MATCH("A &amp; G ID", 'E4 TB Allocation Details'!$A$18:$L$18, 0),FALSE), 'E2 Allocators'!$B$15:$W$358, MATCH('O5 Details by Class &amp; Accounts'!BU$18, 'E2 Allocators'!$B$15:$W$15, 0),FALSE)*$E101)</f>
        <v>0</v>
      </c>
      <c r="BV101" s="2186">
        <f>IF(ISERROR(VLOOKUP(VLOOKUP($A101, 'E4 TB Allocation Details'!$A$18:$L$214, MATCH("A &amp; G ID", 'E4 TB Allocation Details'!$A$18:$L$18, 0),FALSE), 'E2 Allocators'!$B$15:$W$358, MATCH('O5 Details by Class &amp; Accounts'!BV$18, 'E2 Allocators'!$B$15:$W$15, 0),FALSE)*$E101), 0, VLOOKUP(VLOOKUP($A101, 'E4 TB Allocation Details'!$A$18:$L$214, MATCH("A &amp; G ID", 'E4 TB Allocation Details'!$A$18:$L$18, 0),FALSE), 'E2 Allocators'!$B$15:$W$358, MATCH('O5 Details by Class &amp; Accounts'!BV$18, 'E2 Allocators'!$B$15:$W$15, 0),FALSE)*$E101)</f>
        <v>0</v>
      </c>
      <c r="BW101" s="2186">
        <f>IF(ISERROR(VLOOKUP(VLOOKUP($A101, 'E4 TB Allocation Details'!$A$18:$L$214, MATCH("A &amp; G ID", 'E4 TB Allocation Details'!$A$18:$L$18, 0),FALSE), 'E2 Allocators'!$B$15:$W$358, MATCH('O5 Details by Class &amp; Accounts'!BW$18, 'E2 Allocators'!$B$15:$W$15, 0),FALSE)*$E101), 0, VLOOKUP(VLOOKUP($A101, 'E4 TB Allocation Details'!$A$18:$L$214, MATCH("A &amp; G ID", 'E4 TB Allocation Details'!$A$18:$L$18, 0),FALSE), 'E2 Allocators'!$B$15:$W$358, MATCH('O5 Details by Class &amp; Accounts'!BW$18, 'E2 Allocators'!$B$15:$W$15, 0),FALSE)*$E101)</f>
        <v>0</v>
      </c>
      <c r="BX101" s="2186">
        <f>IF(ISERROR(VLOOKUP(VLOOKUP($A101, 'E4 TB Allocation Details'!$A$18:$L$214, MATCH("A &amp; G ID", 'E4 TB Allocation Details'!$A$18:$L$18, 0),FALSE), 'E2 Allocators'!$B$15:$W$358, MATCH('O5 Details by Class &amp; Accounts'!BX$18, 'E2 Allocators'!$B$15:$W$15, 0),FALSE)*$E101), 0, VLOOKUP(VLOOKUP($A101, 'E4 TB Allocation Details'!$A$18:$L$214, MATCH("A &amp; G ID", 'E4 TB Allocation Details'!$A$18:$L$18, 0),FALSE), 'E2 Allocators'!$B$15:$W$358, MATCH('O5 Details by Class &amp; Accounts'!BX$18, 'E2 Allocators'!$B$15:$W$15, 0),FALSE)*$E101)</f>
        <v>0</v>
      </c>
      <c r="BY101" s="2186">
        <f>IF(ISERROR(VLOOKUP(VLOOKUP($A101, 'E4 TB Allocation Details'!$A$18:$L$214, MATCH("A &amp; G ID", 'E4 TB Allocation Details'!$A$18:$L$18, 0),FALSE), 'E2 Allocators'!$B$15:$W$358, MATCH('O5 Details by Class &amp; Accounts'!BY$18, 'E2 Allocators'!$B$15:$W$15, 0),FALSE)*$E101), 0, VLOOKUP(VLOOKUP($A101, 'E4 TB Allocation Details'!$A$18:$L$214, MATCH("A &amp; G ID", 'E4 TB Allocation Details'!$A$18:$L$18, 0),FALSE), 'E2 Allocators'!$B$15:$W$358, MATCH('O5 Details by Class &amp; Accounts'!BY$18, 'E2 Allocators'!$B$15:$W$15, 0),FALSE)*$E101)</f>
        <v>0</v>
      </c>
      <c r="BZ101" s="2186">
        <f>IF(ISERROR(VLOOKUP(VLOOKUP($A101, 'E4 TB Allocation Details'!$A$18:$L$214, MATCH("A &amp; G ID", 'E4 TB Allocation Details'!$A$18:$L$18, 0),FALSE), 'E2 Allocators'!$B$15:$W$358, MATCH('O5 Details by Class &amp; Accounts'!BZ$18, 'E2 Allocators'!$B$15:$W$15, 0),FALSE)*$E101), 0, VLOOKUP(VLOOKUP($A101, 'E4 TB Allocation Details'!$A$18:$L$214, MATCH("A &amp; G ID", 'E4 TB Allocation Details'!$A$18:$L$18, 0),FALSE), 'E2 Allocators'!$B$15:$W$358, MATCH('O5 Details by Class &amp; Accounts'!BZ$18, 'E2 Allocators'!$B$15:$W$15, 0),FALSE)*$E101)</f>
        <v>0</v>
      </c>
      <c r="CA101" s="2186">
        <f>IF(ISERROR(VLOOKUP(VLOOKUP($A101, 'E4 TB Allocation Details'!$A$18:$L$214, MATCH("A &amp; G ID", 'E4 TB Allocation Details'!$A$18:$L$18, 0),FALSE), 'E2 Allocators'!$B$15:$W$358, MATCH('O5 Details by Class &amp; Accounts'!CA$18, 'E2 Allocators'!$B$15:$W$15, 0),FALSE)*$E101), 0, VLOOKUP(VLOOKUP($A101, 'E4 TB Allocation Details'!$A$18:$L$214, MATCH("A &amp; G ID", 'E4 TB Allocation Details'!$A$18:$L$18, 0),FALSE), 'E2 Allocators'!$B$15:$W$358, MATCH('O5 Details by Class &amp; Accounts'!CA$18, 'E2 Allocators'!$B$15:$W$15, 0),FALSE)*$E101)</f>
        <v>0</v>
      </c>
      <c r="CB101" s="2186">
        <f>IF(ISERROR(VLOOKUP(VLOOKUP($A101, 'E4 TB Allocation Details'!$A$18:$L$214, MATCH("A &amp; G ID", 'E4 TB Allocation Details'!$A$18:$L$18, 0),FALSE), 'E2 Allocators'!$B$15:$W$358, MATCH('O5 Details by Class &amp; Accounts'!CB$18, 'E2 Allocators'!$B$15:$W$15, 0),FALSE)*$E101), 0, VLOOKUP(VLOOKUP($A101, 'E4 TB Allocation Details'!$A$18:$L$214, MATCH("A &amp; G ID", 'E4 TB Allocation Details'!$A$18:$L$18, 0),FALSE), 'E2 Allocators'!$B$15:$W$358, MATCH('O5 Details by Class &amp; Accounts'!CB$18, 'E2 Allocators'!$B$15:$W$15, 0),FALSE)*$E101)</f>
        <v>0</v>
      </c>
      <c r="CC101" s="2186">
        <f>IF(ISERROR(VLOOKUP(VLOOKUP($A101, 'E4 TB Allocation Details'!$A$18:$L$214, MATCH("A &amp; G ID", 'E4 TB Allocation Details'!$A$18:$L$18, 0),FALSE), 'E2 Allocators'!$B$15:$W$358, MATCH('O5 Details by Class &amp; Accounts'!CC$18, 'E2 Allocators'!$B$15:$W$15, 0),FALSE)*$E101), 0, VLOOKUP(VLOOKUP($A101, 'E4 TB Allocation Details'!$A$18:$L$214, MATCH("A &amp; G ID", 'E4 TB Allocation Details'!$A$18:$L$18, 0),FALSE), 'E2 Allocators'!$B$15:$W$358, MATCH('O5 Details by Class &amp; Accounts'!CC$18, 'E2 Allocators'!$B$15:$W$15, 0),FALSE)*$E101)</f>
        <v>0</v>
      </c>
      <c r="CD101" s="2186">
        <f>IF(ISERROR(VLOOKUP(VLOOKUP($A101, 'E4 TB Allocation Details'!$A$18:$L$214, MATCH("A &amp; G ID", 'E4 TB Allocation Details'!$A$18:$L$18, 0),FALSE), 'E2 Allocators'!$B$15:$W$358, MATCH('O5 Details by Class &amp; Accounts'!CD$18, 'E2 Allocators'!$B$15:$W$15, 0),FALSE)*$E101), 0, VLOOKUP(VLOOKUP($A101, 'E4 TB Allocation Details'!$A$18:$L$214, MATCH("A &amp; G ID", 'E4 TB Allocation Details'!$A$18:$L$18, 0),FALSE), 'E2 Allocators'!$B$15:$W$358, MATCH('O5 Details by Class &amp; Accounts'!CD$18, 'E2 Allocators'!$B$15:$W$15, 0),FALSE)*$E101)</f>
        <v>0</v>
      </c>
      <c r="CE101" s="2186">
        <f>IF(ISERROR(VLOOKUP(VLOOKUP($A101, 'E4 TB Allocation Details'!$A$18:$L$214, MATCH("A &amp; G ID", 'E4 TB Allocation Details'!$A$18:$L$18, 0),FALSE), 'E2 Allocators'!$B$15:$W$358, MATCH('O5 Details by Class &amp; Accounts'!CE$18, 'E2 Allocators'!$B$15:$W$15, 0),FALSE)*$E101), 0, VLOOKUP(VLOOKUP($A101, 'E4 TB Allocation Details'!$A$18:$L$214, MATCH("A &amp; G ID", 'E4 TB Allocation Details'!$A$18:$L$18, 0),FALSE), 'E2 Allocators'!$B$15:$W$358, MATCH('O5 Details by Class &amp; Accounts'!CE$18, 'E2 Allocators'!$B$15:$W$15, 0),FALSE)*$E101)</f>
        <v>0</v>
      </c>
      <c r="CF101" s="2186">
        <f>IF(ISERROR(VLOOKUP(VLOOKUP($A101, 'E4 TB Allocation Details'!$A$18:$L$214, MATCH("A &amp; G ID", 'E4 TB Allocation Details'!$A$18:$L$18, 0),FALSE), 'E2 Allocators'!$B$15:$W$358, MATCH('O5 Details by Class &amp; Accounts'!CF$18, 'E2 Allocators'!$B$15:$W$15, 0),FALSE)*$E101), 0, VLOOKUP(VLOOKUP($A101, 'E4 TB Allocation Details'!$A$18:$L$214, MATCH("A &amp; G ID", 'E4 TB Allocation Details'!$A$18:$L$18, 0),FALSE), 'E2 Allocators'!$B$15:$W$358, MATCH('O5 Details by Class &amp; Accounts'!CF$18, 'E2 Allocators'!$B$15:$W$15, 0),FALSE)*$E101)</f>
        <v>0</v>
      </c>
      <c r="CG101" s="2186">
        <f>IF(ISERROR(VLOOKUP(VLOOKUP($A101, 'E4 TB Allocation Details'!$A$18:$L$214, MATCH("A &amp; G ID", 'E4 TB Allocation Details'!$A$18:$L$18, 0),FALSE), 'E2 Allocators'!$B$15:$W$358, MATCH('O5 Details by Class &amp; Accounts'!CG$18, 'E2 Allocators'!$B$15:$W$15, 0),FALSE)*$E101), 0, VLOOKUP(VLOOKUP($A101, 'E4 TB Allocation Details'!$A$18:$L$214, MATCH("A &amp; G ID", 'E4 TB Allocation Details'!$A$18:$L$18, 0),FALSE), 'E2 Allocators'!$B$15:$W$358, MATCH('O5 Details by Class &amp; Accounts'!CG$18, 'E2 Allocators'!$B$15:$W$15, 0),FALSE)*$E101)</f>
        <v>0</v>
      </c>
      <c r="CH101" s="2186">
        <f>IF(ISERROR(VLOOKUP(VLOOKUP($A101, 'E4 TB Allocation Details'!$A$18:$L$214, MATCH("A &amp; G ID", 'E4 TB Allocation Details'!$A$18:$L$18, 0),FALSE), 'E2 Allocators'!$B$15:$W$358, MATCH('O5 Details by Class &amp; Accounts'!CH$18, 'E2 Allocators'!$B$15:$W$15, 0),FALSE)*$E101), 0, VLOOKUP(VLOOKUP($A101, 'E4 TB Allocation Details'!$A$18:$L$214, MATCH("A &amp; G ID", 'E4 TB Allocation Details'!$A$18:$L$18, 0),FALSE), 'E2 Allocators'!$B$15:$W$358, MATCH('O5 Details by Class &amp; Accounts'!CH$18, 'E2 Allocators'!$B$15:$W$15, 0),FALSE)*$E101)</f>
        <v>0</v>
      </c>
      <c r="CI101" s="2186">
        <f>IF(ISERROR(VLOOKUP(VLOOKUP($A101, 'E4 TB Allocation Details'!$A$18:$L$214, MATCH("A &amp; G ID", 'E4 TB Allocation Details'!$A$18:$L$18, 0),FALSE), 'E2 Allocators'!$B$15:$W$358, MATCH('O5 Details by Class &amp; Accounts'!CI$18, 'E2 Allocators'!$B$15:$W$15, 0),FALSE)*$E101), 0, VLOOKUP(VLOOKUP($A101, 'E4 TB Allocation Details'!$A$18:$L$214, MATCH("A &amp; G ID", 'E4 TB Allocation Details'!$A$18:$L$18, 0),FALSE), 'E2 Allocators'!$B$15:$W$358, MATCH('O5 Details by Class &amp; Accounts'!CI$18, 'E2 Allocators'!$B$15:$W$15, 0),FALSE)*$E101)</f>
        <v>0</v>
      </c>
      <c r="CJ101" s="2186">
        <f>IF(ISERROR(VLOOKUP(VLOOKUP($A101, 'E4 TB Allocation Details'!$A$18:$L$214, MATCH("A &amp; G ID", 'E4 TB Allocation Details'!$A$18:$L$18, 0),FALSE), 'E2 Allocators'!$B$15:$W$358, MATCH('O5 Details by Class &amp; Accounts'!CJ$18, 'E2 Allocators'!$B$15:$W$15, 0),FALSE)*$E101), 0, VLOOKUP(VLOOKUP($A101, 'E4 TB Allocation Details'!$A$18:$L$214, MATCH("A &amp; G ID", 'E4 TB Allocation Details'!$A$18:$L$18, 0),FALSE), 'E2 Allocators'!$B$15:$W$358, MATCH('O5 Details by Class &amp; Accounts'!CJ$18, 'E2 Allocators'!$B$15:$W$15, 0),FALSE)*$E101)</f>
        <v>0</v>
      </c>
      <c r="CK101" s="2186">
        <f>IF(ISERROR(VLOOKUP(VLOOKUP($A101, 'E4 TB Allocation Details'!$A$18:$L$214, MATCH("A &amp; G ID", 'E4 TB Allocation Details'!$A$18:$L$18, 0),FALSE), 'E2 Allocators'!$B$15:$W$358, MATCH('O5 Details by Class &amp; Accounts'!CK$18, 'E2 Allocators'!$B$15:$W$15, 0),FALSE)*$E101), 0, VLOOKUP(VLOOKUP($A101, 'E4 TB Allocation Details'!$A$18:$L$214, MATCH("A &amp; G ID", 'E4 TB Allocation Details'!$A$18:$L$18, 0),FALSE), 'E2 Allocators'!$B$15:$W$358, MATCH('O5 Details by Class &amp; Accounts'!CK$18, 'E2 Allocators'!$B$15:$W$15, 0),FALSE)*$E101)</f>
        <v>0</v>
      </c>
      <c r="CL101" s="2186">
        <f>IF(ISERROR(VLOOKUP(VLOOKUP($A101, 'E4 TB Allocation Details'!$A$18:$L$214, MATCH("A &amp; G ID", 'E4 TB Allocation Details'!$A$18:$L$18, 0),FALSE), 'E2 Allocators'!$B$15:$W$358, MATCH('O5 Details by Class &amp; Accounts'!CL$18, 'E2 Allocators'!$B$15:$W$15, 0),FALSE)*$E101), 0, VLOOKUP(VLOOKUP($A101, 'E4 TB Allocation Details'!$A$18:$L$214, MATCH("A &amp; G ID", 'E4 TB Allocation Details'!$A$18:$L$18, 0),FALSE), 'E2 Allocators'!$B$15:$W$358, MATCH('O5 Details by Class &amp; Accounts'!CL$18, 'E2 Allocators'!$B$15:$W$15, 0),FALSE)*$E101)</f>
        <v>0</v>
      </c>
      <c r="CM101" s="2186">
        <f>IF(ISERROR(VLOOKUP(VLOOKUP($A101, 'E4 TB Allocation Details'!$A$18:$L$214, MATCH("A &amp; G ID", 'E4 TB Allocation Details'!$A$18:$L$18, 0),FALSE), 'E2 Allocators'!$B$15:$W$358, MATCH('O5 Details by Class &amp; Accounts'!CM$18, 'E2 Allocators'!$B$15:$W$15, 0),FALSE)*$E101), 0, VLOOKUP(VLOOKUP($A101, 'E4 TB Allocation Details'!$A$18:$L$214, MATCH("A &amp; G ID", 'E4 TB Allocation Details'!$A$18:$L$18, 0),FALSE), 'E2 Allocators'!$B$15:$W$358, MATCH('O5 Details by Class &amp; Accounts'!CM$18, 'E2 Allocators'!$B$15:$W$15, 0),FALSE)*$E101)</f>
        <v>0</v>
      </c>
      <c r="CN101" s="2186">
        <f t="shared" si="24"/>
        <v>0</v>
      </c>
      <c r="CO101" s="2187">
        <f t="shared" si="25"/>
        <v>1.1641532182693481E-10</v>
      </c>
      <c r="CQ101" s="1625" t="s">
        <v>1186</v>
      </c>
    </row>
    <row r="102" spans="1:95" s="54" customFormat="1" ht="25.5" x14ac:dyDescent="0.2">
      <c r="A102" s="994">
        <v>4315</v>
      </c>
      <c r="B102" s="995" t="s">
        <v>1397</v>
      </c>
      <c r="C102" s="2184">
        <f>IF(ISERROR(VLOOKUP($A102,'I3 TB Data'!$A$19:$H$483,MATCH('O5 Details by Class &amp; Accounts'!$C$18, 'I3 TB Data'!$A$19:$H$19,0),0)), 0, VLOOKUP($A102,'I3 TB Data'!$A$19:$H$483,MATCH('O5 Details by Class &amp; Accounts'!$C$18,'I3 TB Data'!$A$19:$H$19,0),0))</f>
        <v>0</v>
      </c>
      <c r="D102" s="2185"/>
      <c r="E102" s="2184">
        <f t="shared" si="17"/>
        <v>0</v>
      </c>
      <c r="F102" s="2186">
        <f>IF(ISERROR(VLOOKUP($A102, 'E1 Categorization'!A33:E124, MATCH("Customer Component", 'E1 Categorization'!$A$33:$E$33,0), 0)), 0, IF(VLOOKUP($A102, 'E1 Categorization'!A33:E124, MATCH("Customer Component", 'E1 Categorization'!$A$33:$E$33,0), 0)=0, 'O5 Details by Class &amp; Accounts'!$E102, IF(AND(VLOOKUP($A102, 'E1 Categorization'!A33:E124, MATCH("Customer Component", 'E1 Categorization'!$A$33:$E$33,0), 0) &gt;0, VLOOKUP($A102, 'E1 Categorization'!A33:E124, MATCH("Customer Component", 'E1 Categorization'!$A$33:$E$33,0), 0)&lt;1), 'O5 Details by Class &amp; Accounts'!$E102*(1-VLOOKUP($A102, 'E1 Categorization'!A33:E124, MATCH("Customer Component", 'E1 Categorization'!$A$33:$E$33,0), 0)), 0)))</f>
        <v>0</v>
      </c>
      <c r="G102" s="2186">
        <f>IF(ISERROR(VLOOKUP($A102, 'E1 Categorization'!A33:E124, MATCH("Customer Component", 'E1 Categorization'!$A$33:$E$33,0), 0)),0, IF(VLOOKUP($A102, 'E1 Categorization'!A33:E124, MATCH("Customer Component", 'E1 Categorization'!$A$33:$E$33,0), 0)=0, 0, IF(AND(VLOOKUP($A102, 'E1 Categorization'!A33:E124, MATCH("Customer Component", 'E1 Categorization'!$A$33:$E$33,0), 0) &gt;0, VLOOKUP($A102, 'E1 Categorization'!A33:E124, MATCH("Customer Component", 'E1 Categorization'!$A$33:$E$33,0), 0)&lt;1), 'O5 Details by Class &amp; Accounts'!$E102*(VLOOKUP($A102, 'E1 Categorization'!A33:E124, MATCH("Customer Component", 'E1 Categorization'!$A$33:$E$33,0), 0)), 'O5 Details by Class &amp; Accounts'!$E102)))</f>
        <v>0</v>
      </c>
      <c r="H102" s="2186">
        <f t="shared" si="20"/>
        <v>0</v>
      </c>
      <c r="I102" s="2186">
        <f>IF(ISERROR(VLOOKUP(VLOOKUP($A102, 'E4 TB Allocation Details'!$A$18:$L$214, MATCH("Demand ID", 'E4 TB Allocation Details'!$A$18:$L$18, 0),FALSE), 'E2 Allocators'!$B$15:$W$358, MATCH('O5 Details by Class &amp; Accounts'!I$18, 'E2 Allocators'!$B$15:$W$15, 0),FALSE)*$F102), 0, VLOOKUP(VLOOKUP($A102, 'E4 TB Allocation Details'!$A$18:$L$214, MATCH("Demand ID", 'E4 TB Allocation Details'!$A$18:$L$18, 0),FALSE), 'E2 Allocators'!$B$15:$W$358, MATCH('O5 Details by Class &amp; Accounts'!I$18, 'E2 Allocators'!$B$15:$W$15, 0),FALSE)*$F102)</f>
        <v>0</v>
      </c>
      <c r="J102" s="2186">
        <f>IF(ISERROR(VLOOKUP(VLOOKUP($A102, 'E4 TB Allocation Details'!$A$18:$L$214, MATCH("Demand ID", 'E4 TB Allocation Details'!$A$18:$L$18, 0),FALSE), 'E2 Allocators'!$B$15:$W$358, MATCH('O5 Details by Class &amp; Accounts'!J$18, 'E2 Allocators'!$B$15:$W$15, 0),FALSE)*$F102), 0, VLOOKUP(VLOOKUP($A102, 'E4 TB Allocation Details'!$A$18:$L$214, MATCH("Demand ID", 'E4 TB Allocation Details'!$A$18:$L$18, 0),FALSE), 'E2 Allocators'!$B$15:$W$358, MATCH('O5 Details by Class &amp; Accounts'!J$18, 'E2 Allocators'!$B$15:$W$15, 0),FALSE)*$F102)</f>
        <v>0</v>
      </c>
      <c r="K102" s="2186">
        <f>IF(ISERROR(VLOOKUP(VLOOKUP($A102, 'E4 TB Allocation Details'!$A$18:$L$214, MATCH("Demand ID", 'E4 TB Allocation Details'!$A$18:$L$18, 0),FALSE), 'E2 Allocators'!$B$15:$W$358, MATCH('O5 Details by Class &amp; Accounts'!K$18, 'E2 Allocators'!$B$15:$W$15, 0),FALSE)*$F102), 0, VLOOKUP(VLOOKUP($A102, 'E4 TB Allocation Details'!$A$18:$L$214, MATCH("Demand ID", 'E4 TB Allocation Details'!$A$18:$L$18, 0),FALSE), 'E2 Allocators'!$B$15:$W$358, MATCH('O5 Details by Class &amp; Accounts'!K$18, 'E2 Allocators'!$B$15:$W$15, 0),FALSE)*$F102)</f>
        <v>0</v>
      </c>
      <c r="L102" s="2186">
        <f>IF(ISERROR(VLOOKUP(VLOOKUP($A102, 'E4 TB Allocation Details'!$A$18:$L$214, MATCH("Demand ID", 'E4 TB Allocation Details'!$A$18:$L$18, 0),FALSE), 'E2 Allocators'!$B$15:$W$358, MATCH('O5 Details by Class &amp; Accounts'!L$18, 'E2 Allocators'!$B$15:$W$15, 0),FALSE)*$F102), 0, VLOOKUP(VLOOKUP($A102, 'E4 TB Allocation Details'!$A$18:$L$214, MATCH("Demand ID", 'E4 TB Allocation Details'!$A$18:$L$18, 0),FALSE), 'E2 Allocators'!$B$15:$W$358, MATCH('O5 Details by Class &amp; Accounts'!L$18, 'E2 Allocators'!$B$15:$W$15, 0),FALSE)*$F102)</f>
        <v>0</v>
      </c>
      <c r="M102" s="2186">
        <f>IF(ISERROR(VLOOKUP(VLOOKUP($A102, 'E4 TB Allocation Details'!$A$18:$L$214, MATCH("Demand ID", 'E4 TB Allocation Details'!$A$18:$L$18, 0),FALSE), 'E2 Allocators'!$B$15:$W$358, MATCH('O5 Details by Class &amp; Accounts'!M$18, 'E2 Allocators'!$B$15:$W$15, 0),FALSE)*$F102), 0, VLOOKUP(VLOOKUP($A102, 'E4 TB Allocation Details'!$A$18:$L$214, MATCH("Demand ID", 'E4 TB Allocation Details'!$A$18:$L$18, 0),FALSE), 'E2 Allocators'!$B$15:$W$358, MATCH('O5 Details by Class &amp; Accounts'!M$18, 'E2 Allocators'!$B$15:$W$15, 0),FALSE)*$F102)</f>
        <v>0</v>
      </c>
      <c r="N102" s="2186">
        <f>IF(ISERROR(VLOOKUP(VLOOKUP($A102, 'E4 TB Allocation Details'!$A$18:$L$214, MATCH("Demand ID", 'E4 TB Allocation Details'!$A$18:$L$18, 0),FALSE), 'E2 Allocators'!$B$15:$W$358, MATCH('O5 Details by Class &amp; Accounts'!N$18, 'E2 Allocators'!$B$15:$W$15, 0),FALSE)*$F102), 0, VLOOKUP(VLOOKUP($A102, 'E4 TB Allocation Details'!$A$18:$L$214, MATCH("Demand ID", 'E4 TB Allocation Details'!$A$18:$L$18, 0),FALSE), 'E2 Allocators'!$B$15:$W$358, MATCH('O5 Details by Class &amp; Accounts'!N$18, 'E2 Allocators'!$B$15:$W$15, 0),FALSE)*$F102)</f>
        <v>0</v>
      </c>
      <c r="O102" s="2186">
        <f>IF(ISERROR(VLOOKUP(VLOOKUP($A102, 'E4 TB Allocation Details'!$A$18:$L$214, MATCH("Demand ID", 'E4 TB Allocation Details'!$A$18:$L$18, 0),FALSE), 'E2 Allocators'!$B$15:$W$358, MATCH('O5 Details by Class &amp; Accounts'!O$18, 'E2 Allocators'!$B$15:$W$15, 0),FALSE)*$F102), 0, VLOOKUP(VLOOKUP($A102, 'E4 TB Allocation Details'!$A$18:$L$214, MATCH("Demand ID", 'E4 TB Allocation Details'!$A$18:$L$18, 0),FALSE), 'E2 Allocators'!$B$15:$W$358, MATCH('O5 Details by Class &amp; Accounts'!O$18, 'E2 Allocators'!$B$15:$W$15, 0),FALSE)*$F102)</f>
        <v>0</v>
      </c>
      <c r="P102" s="2186">
        <f>IF(ISERROR(VLOOKUP(VLOOKUP($A102, 'E4 TB Allocation Details'!$A$18:$L$214, MATCH("Demand ID", 'E4 TB Allocation Details'!$A$18:$L$18, 0),FALSE), 'E2 Allocators'!$B$15:$W$358, MATCH('O5 Details by Class &amp; Accounts'!P$18, 'E2 Allocators'!$B$15:$W$15, 0),FALSE)*$F102), 0, VLOOKUP(VLOOKUP($A102, 'E4 TB Allocation Details'!$A$18:$L$214, MATCH("Demand ID", 'E4 TB Allocation Details'!$A$18:$L$18, 0),FALSE), 'E2 Allocators'!$B$15:$W$358, MATCH('O5 Details by Class &amp; Accounts'!P$18, 'E2 Allocators'!$B$15:$W$15, 0),FALSE)*$F102)</f>
        <v>0</v>
      </c>
      <c r="Q102" s="2186">
        <f>IF(ISERROR(VLOOKUP(VLOOKUP($A102, 'E4 TB Allocation Details'!$A$18:$L$214, MATCH("Demand ID", 'E4 TB Allocation Details'!$A$18:$L$18, 0),FALSE), 'E2 Allocators'!$B$15:$W$358, MATCH('O5 Details by Class &amp; Accounts'!Q$18, 'E2 Allocators'!$B$15:$W$15, 0),FALSE)*$F102), 0, VLOOKUP(VLOOKUP($A102, 'E4 TB Allocation Details'!$A$18:$L$214, MATCH("Demand ID", 'E4 TB Allocation Details'!$A$18:$L$18, 0),FALSE), 'E2 Allocators'!$B$15:$W$358, MATCH('O5 Details by Class &amp; Accounts'!Q$18, 'E2 Allocators'!$B$15:$W$15, 0),FALSE)*$F102)</f>
        <v>0</v>
      </c>
      <c r="R102" s="2186">
        <f>IF(ISERROR(VLOOKUP(VLOOKUP($A102, 'E4 TB Allocation Details'!$A$18:$L$214, MATCH("Demand ID", 'E4 TB Allocation Details'!$A$18:$L$18, 0),FALSE), 'E2 Allocators'!$B$15:$W$358, MATCH('O5 Details by Class &amp; Accounts'!R$18, 'E2 Allocators'!$B$15:$W$15, 0),FALSE)*$F102), 0, VLOOKUP(VLOOKUP($A102, 'E4 TB Allocation Details'!$A$18:$L$214, MATCH("Demand ID", 'E4 TB Allocation Details'!$A$18:$L$18, 0),FALSE), 'E2 Allocators'!$B$15:$W$358, MATCH('O5 Details by Class &amp; Accounts'!R$18, 'E2 Allocators'!$B$15:$W$15, 0),FALSE)*$F102)</f>
        <v>0</v>
      </c>
      <c r="S102" s="2186">
        <f>IF(ISERROR(VLOOKUP(VLOOKUP($A102, 'E4 TB Allocation Details'!$A$18:$L$214, MATCH("Demand ID", 'E4 TB Allocation Details'!$A$18:$L$18, 0),FALSE), 'E2 Allocators'!$B$15:$W$358, MATCH('O5 Details by Class &amp; Accounts'!S$18, 'E2 Allocators'!$B$15:$W$15, 0),FALSE)*$F102), 0, VLOOKUP(VLOOKUP($A102, 'E4 TB Allocation Details'!$A$18:$L$214, MATCH("Demand ID", 'E4 TB Allocation Details'!$A$18:$L$18, 0),FALSE), 'E2 Allocators'!$B$15:$W$358, MATCH('O5 Details by Class &amp; Accounts'!S$18, 'E2 Allocators'!$B$15:$W$15, 0),FALSE)*$F102)</f>
        <v>0</v>
      </c>
      <c r="T102" s="2186">
        <f>IF(ISERROR(VLOOKUP(VLOOKUP($A102, 'E4 TB Allocation Details'!$A$18:$L$214, MATCH("Demand ID", 'E4 TB Allocation Details'!$A$18:$L$18, 0),FALSE), 'E2 Allocators'!$B$15:$W$358, MATCH('O5 Details by Class &amp; Accounts'!T$18, 'E2 Allocators'!$B$15:$W$15, 0),FALSE)*$F102), 0, VLOOKUP(VLOOKUP($A102, 'E4 TB Allocation Details'!$A$18:$L$214, MATCH("Demand ID", 'E4 TB Allocation Details'!$A$18:$L$18, 0),FALSE), 'E2 Allocators'!$B$15:$W$358, MATCH('O5 Details by Class &amp; Accounts'!T$18, 'E2 Allocators'!$B$15:$W$15, 0),FALSE)*$F102)</f>
        <v>0</v>
      </c>
      <c r="U102" s="2186">
        <f>IF(ISERROR(VLOOKUP(VLOOKUP($A102, 'E4 TB Allocation Details'!$A$18:$L$214, MATCH("Demand ID", 'E4 TB Allocation Details'!$A$18:$L$18, 0),FALSE), 'E2 Allocators'!$B$15:$W$358, MATCH('O5 Details by Class &amp; Accounts'!U$18, 'E2 Allocators'!$B$15:$W$15, 0),FALSE)*$F102), 0, VLOOKUP(VLOOKUP($A102, 'E4 TB Allocation Details'!$A$18:$L$214, MATCH("Demand ID", 'E4 TB Allocation Details'!$A$18:$L$18, 0),FALSE), 'E2 Allocators'!$B$15:$W$358, MATCH('O5 Details by Class &amp; Accounts'!U$18, 'E2 Allocators'!$B$15:$W$15, 0),FALSE)*$F102)</f>
        <v>0</v>
      </c>
      <c r="V102" s="2186">
        <f>IF(ISERROR(VLOOKUP(VLOOKUP($A102, 'E4 TB Allocation Details'!$A$18:$L$214, MATCH("Demand ID", 'E4 TB Allocation Details'!$A$18:$L$18, 0),FALSE), 'E2 Allocators'!$B$15:$W$358, MATCH('O5 Details by Class &amp; Accounts'!V$18, 'E2 Allocators'!$B$15:$W$15, 0),FALSE)*$F102), 0, VLOOKUP(VLOOKUP($A102, 'E4 TB Allocation Details'!$A$18:$L$214, MATCH("Demand ID", 'E4 TB Allocation Details'!$A$18:$L$18, 0),FALSE), 'E2 Allocators'!$B$15:$W$358, MATCH('O5 Details by Class &amp; Accounts'!V$18, 'E2 Allocators'!$B$15:$W$15, 0),FALSE)*$F102)</f>
        <v>0</v>
      </c>
      <c r="W102" s="2186">
        <f>IF(ISERROR(VLOOKUP(VLOOKUP($A102, 'E4 TB Allocation Details'!$A$18:$L$214, MATCH("Demand ID", 'E4 TB Allocation Details'!$A$18:$L$18, 0),FALSE), 'E2 Allocators'!$B$15:$W$358, MATCH('O5 Details by Class &amp; Accounts'!W$18, 'E2 Allocators'!$B$15:$W$15, 0),FALSE)*$F102), 0, VLOOKUP(VLOOKUP($A102, 'E4 TB Allocation Details'!$A$18:$L$214, MATCH("Demand ID", 'E4 TB Allocation Details'!$A$18:$L$18, 0),FALSE), 'E2 Allocators'!$B$15:$W$358, MATCH('O5 Details by Class &amp; Accounts'!W$18, 'E2 Allocators'!$B$15:$W$15, 0),FALSE)*$F102)</f>
        <v>0</v>
      </c>
      <c r="X102" s="2186">
        <f>IF(ISERROR(VLOOKUP(VLOOKUP($A102, 'E4 TB Allocation Details'!$A$18:$L$214, MATCH("Demand ID", 'E4 TB Allocation Details'!$A$18:$L$18, 0),FALSE), 'E2 Allocators'!$B$15:$W$358, MATCH('O5 Details by Class &amp; Accounts'!X$18, 'E2 Allocators'!$B$15:$W$15, 0),FALSE)*$F102), 0, VLOOKUP(VLOOKUP($A102, 'E4 TB Allocation Details'!$A$18:$L$214, MATCH("Demand ID", 'E4 TB Allocation Details'!$A$18:$L$18, 0),FALSE), 'E2 Allocators'!$B$15:$W$358, MATCH('O5 Details by Class &amp; Accounts'!X$18, 'E2 Allocators'!$B$15:$W$15, 0),FALSE)*$F102)</f>
        <v>0</v>
      </c>
      <c r="Y102" s="2186">
        <f>IF(ISERROR(VLOOKUP(VLOOKUP($A102, 'E4 TB Allocation Details'!$A$18:$L$214, MATCH("Demand ID", 'E4 TB Allocation Details'!$A$18:$L$18, 0),FALSE), 'E2 Allocators'!$B$15:$W$358, MATCH('O5 Details by Class &amp; Accounts'!Y$18, 'E2 Allocators'!$B$15:$W$15, 0),FALSE)*$F102), 0, VLOOKUP(VLOOKUP($A102, 'E4 TB Allocation Details'!$A$18:$L$214, MATCH("Demand ID", 'E4 TB Allocation Details'!$A$18:$L$18, 0),FALSE), 'E2 Allocators'!$B$15:$W$358, MATCH('O5 Details by Class &amp; Accounts'!Y$18, 'E2 Allocators'!$B$15:$W$15, 0),FALSE)*$F102)</f>
        <v>0</v>
      </c>
      <c r="Z102" s="2186">
        <f>IF(ISERROR(VLOOKUP(VLOOKUP($A102, 'E4 TB Allocation Details'!$A$18:$L$214, MATCH("Demand ID", 'E4 TB Allocation Details'!$A$18:$L$18, 0),FALSE), 'E2 Allocators'!$B$15:$W$358, MATCH('O5 Details by Class &amp; Accounts'!Z$18, 'E2 Allocators'!$B$15:$W$15, 0),FALSE)*$F102), 0, VLOOKUP(VLOOKUP($A102, 'E4 TB Allocation Details'!$A$18:$L$214, MATCH("Demand ID", 'E4 TB Allocation Details'!$A$18:$L$18, 0),FALSE), 'E2 Allocators'!$B$15:$W$358, MATCH('O5 Details by Class &amp; Accounts'!Z$18, 'E2 Allocators'!$B$15:$W$15, 0),FALSE)*$F102)</f>
        <v>0</v>
      </c>
      <c r="AA102" s="2186">
        <f>IF(ISERROR(VLOOKUP(VLOOKUP($A102, 'E4 TB Allocation Details'!$A$18:$L$214, MATCH("Demand ID", 'E4 TB Allocation Details'!$A$18:$L$18, 0),FALSE), 'E2 Allocators'!$B$15:$W$358, MATCH('O5 Details by Class &amp; Accounts'!AA$18, 'E2 Allocators'!$B$15:$W$15, 0),FALSE)*$F102), 0, VLOOKUP(VLOOKUP($A102, 'E4 TB Allocation Details'!$A$18:$L$214, MATCH("Demand ID", 'E4 TB Allocation Details'!$A$18:$L$18, 0),FALSE), 'E2 Allocators'!$B$15:$W$358, MATCH('O5 Details by Class &amp; Accounts'!AA$18, 'E2 Allocators'!$B$15:$W$15, 0),FALSE)*$F102)</f>
        <v>0</v>
      </c>
      <c r="AB102" s="2186">
        <f>IF(ISERROR(VLOOKUP(VLOOKUP($A102, 'E4 TB Allocation Details'!$A$18:$L$214, MATCH("Demand ID", 'E4 TB Allocation Details'!$A$18:$L$18, 0),FALSE), 'E2 Allocators'!$B$15:$W$358, MATCH('O5 Details by Class &amp; Accounts'!AB$18, 'E2 Allocators'!$B$15:$W$15, 0),FALSE)*$F102), 0, VLOOKUP(VLOOKUP($A102, 'E4 TB Allocation Details'!$A$18:$L$214, MATCH("Demand ID", 'E4 TB Allocation Details'!$A$18:$L$18, 0),FALSE), 'E2 Allocators'!$B$15:$W$358, MATCH('O5 Details by Class &amp; Accounts'!AB$18, 'E2 Allocators'!$B$15:$W$15, 0),FALSE)*$F102)</f>
        <v>0</v>
      </c>
      <c r="AC102" s="2186">
        <f t="shared" si="21"/>
        <v>0</v>
      </c>
      <c r="AD102" s="2186">
        <f>IF(ISERROR(VLOOKUP(VLOOKUP($A102, 'E4 TB Allocation Details'!$A$18:$L$214, MATCH("Customer ID", 'E4 TB Allocation Details'!$A$18:$L$18, 0),FALSE), 'E2 Allocators'!$B$15:$W$358, MATCH('O5 Details by Class &amp; Accounts'!AD$18, 'E2 Allocators'!$B$15:$W$15, 0),FALSE)*$G102), 0, VLOOKUP(VLOOKUP($A102, 'E4 TB Allocation Details'!$A$18:$L$214, MATCH("Customer ID", 'E4 TB Allocation Details'!$A$18:$L$18, 0),FALSE), 'E2 Allocators'!$B$15:$W$358, MATCH('O5 Details by Class &amp; Accounts'!AD$18, 'E2 Allocators'!$B$15:$W$15, 0),FALSE)*$G102)</f>
        <v>0</v>
      </c>
      <c r="AE102" s="2186">
        <f>IF(ISERROR(VLOOKUP(VLOOKUP($A102, 'E4 TB Allocation Details'!$A$18:$L$214, MATCH("Customer ID", 'E4 TB Allocation Details'!$A$18:$L$18, 0),FALSE), 'E2 Allocators'!$B$15:$W$358, MATCH('O5 Details by Class &amp; Accounts'!AE$18, 'E2 Allocators'!$B$15:$W$15, 0),FALSE)*$G102), 0, VLOOKUP(VLOOKUP($A102, 'E4 TB Allocation Details'!$A$18:$L$214, MATCH("Customer ID", 'E4 TB Allocation Details'!$A$18:$L$18, 0),FALSE), 'E2 Allocators'!$B$15:$W$358, MATCH('O5 Details by Class &amp; Accounts'!AE$18, 'E2 Allocators'!$B$15:$W$15, 0),FALSE)*$G102)</f>
        <v>0</v>
      </c>
      <c r="AF102" s="2186">
        <f>IF(ISERROR(VLOOKUP(VLOOKUP($A102, 'E4 TB Allocation Details'!$A$18:$L$214, MATCH("Customer ID", 'E4 TB Allocation Details'!$A$18:$L$18, 0),FALSE), 'E2 Allocators'!$B$15:$W$358, MATCH('O5 Details by Class &amp; Accounts'!AF$18, 'E2 Allocators'!$B$15:$W$15, 0),FALSE)*$G102), 0, VLOOKUP(VLOOKUP($A102, 'E4 TB Allocation Details'!$A$18:$L$214, MATCH("Customer ID", 'E4 TB Allocation Details'!$A$18:$L$18, 0),FALSE), 'E2 Allocators'!$B$15:$W$358, MATCH('O5 Details by Class &amp; Accounts'!AF$18, 'E2 Allocators'!$B$15:$W$15, 0),FALSE)*$G102)</f>
        <v>0</v>
      </c>
      <c r="AG102" s="2186">
        <f>IF(ISERROR(VLOOKUP(VLOOKUP($A102, 'E4 TB Allocation Details'!$A$18:$L$214, MATCH("Customer ID", 'E4 TB Allocation Details'!$A$18:$L$18, 0),FALSE), 'E2 Allocators'!$B$15:$W$358, MATCH('O5 Details by Class &amp; Accounts'!AG$18, 'E2 Allocators'!$B$15:$W$15, 0),FALSE)*$G102), 0, VLOOKUP(VLOOKUP($A102, 'E4 TB Allocation Details'!$A$18:$L$214, MATCH("Customer ID", 'E4 TB Allocation Details'!$A$18:$L$18, 0),FALSE), 'E2 Allocators'!$B$15:$W$358, MATCH('O5 Details by Class &amp; Accounts'!AG$18, 'E2 Allocators'!$B$15:$W$15, 0),FALSE)*$G102)</f>
        <v>0</v>
      </c>
      <c r="AH102" s="2186">
        <f>IF(ISERROR(VLOOKUP(VLOOKUP($A102, 'E4 TB Allocation Details'!$A$18:$L$214, MATCH("Customer ID", 'E4 TB Allocation Details'!$A$18:$L$18, 0),FALSE), 'E2 Allocators'!$B$15:$W$358, MATCH('O5 Details by Class &amp; Accounts'!AH$18, 'E2 Allocators'!$B$15:$W$15, 0),FALSE)*$G102), 0, VLOOKUP(VLOOKUP($A102, 'E4 TB Allocation Details'!$A$18:$L$214, MATCH("Customer ID", 'E4 TB Allocation Details'!$A$18:$L$18, 0),FALSE), 'E2 Allocators'!$B$15:$W$358, MATCH('O5 Details by Class &amp; Accounts'!AH$18, 'E2 Allocators'!$B$15:$W$15, 0),FALSE)*$G102)</f>
        <v>0</v>
      </c>
      <c r="AI102" s="2186">
        <f>IF(ISERROR(VLOOKUP(VLOOKUP($A102, 'E4 TB Allocation Details'!$A$18:$L$214, MATCH("Customer ID", 'E4 TB Allocation Details'!$A$18:$L$18, 0),FALSE), 'E2 Allocators'!$B$15:$W$358, MATCH('O5 Details by Class &amp; Accounts'!AI$18, 'E2 Allocators'!$B$15:$W$15, 0),FALSE)*$G102), 0, VLOOKUP(VLOOKUP($A102, 'E4 TB Allocation Details'!$A$18:$L$214, MATCH("Customer ID", 'E4 TB Allocation Details'!$A$18:$L$18, 0),FALSE), 'E2 Allocators'!$B$15:$W$358, MATCH('O5 Details by Class &amp; Accounts'!AI$18, 'E2 Allocators'!$B$15:$W$15, 0),FALSE)*$G102)</f>
        <v>0</v>
      </c>
      <c r="AJ102" s="2186">
        <f>IF(ISERROR(VLOOKUP(VLOOKUP($A102, 'E4 TB Allocation Details'!$A$18:$L$214, MATCH("Customer ID", 'E4 TB Allocation Details'!$A$18:$L$18, 0),FALSE), 'E2 Allocators'!$B$15:$W$358, MATCH('O5 Details by Class &amp; Accounts'!AJ$18, 'E2 Allocators'!$B$15:$W$15, 0),FALSE)*$G102), 0, VLOOKUP(VLOOKUP($A102, 'E4 TB Allocation Details'!$A$18:$L$214, MATCH("Customer ID", 'E4 TB Allocation Details'!$A$18:$L$18, 0),FALSE), 'E2 Allocators'!$B$15:$W$358, MATCH('O5 Details by Class &amp; Accounts'!AJ$18, 'E2 Allocators'!$B$15:$W$15, 0),FALSE)*$G102)</f>
        <v>0</v>
      </c>
      <c r="AK102" s="2186">
        <f>IF(ISERROR(VLOOKUP(VLOOKUP($A102, 'E4 TB Allocation Details'!$A$18:$L$214, MATCH("Customer ID", 'E4 TB Allocation Details'!$A$18:$L$18, 0),FALSE), 'E2 Allocators'!$B$15:$W$358, MATCH('O5 Details by Class &amp; Accounts'!AK$18, 'E2 Allocators'!$B$15:$W$15, 0),FALSE)*$G102), 0, VLOOKUP(VLOOKUP($A102, 'E4 TB Allocation Details'!$A$18:$L$214, MATCH("Customer ID", 'E4 TB Allocation Details'!$A$18:$L$18, 0),FALSE), 'E2 Allocators'!$B$15:$W$358, MATCH('O5 Details by Class &amp; Accounts'!AK$18, 'E2 Allocators'!$B$15:$W$15, 0),FALSE)*$G102)</f>
        <v>0</v>
      </c>
      <c r="AL102" s="2186">
        <f>IF(ISERROR(VLOOKUP(VLOOKUP($A102, 'E4 TB Allocation Details'!$A$18:$L$214, MATCH("Customer ID", 'E4 TB Allocation Details'!$A$18:$L$18, 0),FALSE), 'E2 Allocators'!$B$15:$W$358, MATCH('O5 Details by Class &amp; Accounts'!AL$18, 'E2 Allocators'!$B$15:$W$15, 0),FALSE)*$G102), 0, VLOOKUP(VLOOKUP($A102, 'E4 TB Allocation Details'!$A$18:$L$214, MATCH("Customer ID", 'E4 TB Allocation Details'!$A$18:$L$18, 0),FALSE), 'E2 Allocators'!$B$15:$W$358, MATCH('O5 Details by Class &amp; Accounts'!AL$18, 'E2 Allocators'!$B$15:$W$15, 0),FALSE)*$G102)</f>
        <v>0</v>
      </c>
      <c r="AM102" s="2186">
        <f>IF(ISERROR(VLOOKUP(VLOOKUP($A102, 'E4 TB Allocation Details'!$A$18:$L$214, MATCH("Customer ID", 'E4 TB Allocation Details'!$A$18:$L$18, 0),FALSE), 'E2 Allocators'!$B$15:$W$358, MATCH('O5 Details by Class &amp; Accounts'!AM$18, 'E2 Allocators'!$B$15:$W$15, 0),FALSE)*$G102), 0, VLOOKUP(VLOOKUP($A102, 'E4 TB Allocation Details'!$A$18:$L$214, MATCH("Customer ID", 'E4 TB Allocation Details'!$A$18:$L$18, 0),FALSE), 'E2 Allocators'!$B$15:$W$358, MATCH('O5 Details by Class &amp; Accounts'!AM$18, 'E2 Allocators'!$B$15:$W$15, 0),FALSE)*$G102)</f>
        <v>0</v>
      </c>
      <c r="AN102" s="2186">
        <f>IF(ISERROR(VLOOKUP(VLOOKUP($A102, 'E4 TB Allocation Details'!$A$18:$L$214, MATCH("Customer ID", 'E4 TB Allocation Details'!$A$18:$L$18, 0),FALSE), 'E2 Allocators'!$B$15:$W$358, MATCH('O5 Details by Class &amp; Accounts'!AN$18, 'E2 Allocators'!$B$15:$W$15, 0),FALSE)*$G102), 0, VLOOKUP(VLOOKUP($A102, 'E4 TB Allocation Details'!$A$18:$L$214, MATCH("Customer ID", 'E4 TB Allocation Details'!$A$18:$L$18, 0),FALSE), 'E2 Allocators'!$B$15:$W$358, MATCH('O5 Details by Class &amp; Accounts'!AN$18, 'E2 Allocators'!$B$15:$W$15, 0),FALSE)*$G102)</f>
        <v>0</v>
      </c>
      <c r="AO102" s="2186">
        <f>IF(ISERROR(VLOOKUP(VLOOKUP($A102, 'E4 TB Allocation Details'!$A$18:$L$214, MATCH("Customer ID", 'E4 TB Allocation Details'!$A$18:$L$18, 0),FALSE), 'E2 Allocators'!$B$15:$W$358, MATCH('O5 Details by Class &amp; Accounts'!AO$18, 'E2 Allocators'!$B$15:$W$15, 0),FALSE)*$G102), 0, VLOOKUP(VLOOKUP($A102, 'E4 TB Allocation Details'!$A$18:$L$214, MATCH("Customer ID", 'E4 TB Allocation Details'!$A$18:$L$18, 0),FALSE), 'E2 Allocators'!$B$15:$W$358, MATCH('O5 Details by Class &amp; Accounts'!AO$18, 'E2 Allocators'!$B$15:$W$15, 0),FALSE)*$G102)</f>
        <v>0</v>
      </c>
      <c r="AP102" s="2186">
        <f>IF(ISERROR(VLOOKUP(VLOOKUP($A102, 'E4 TB Allocation Details'!$A$18:$L$214, MATCH("Customer ID", 'E4 TB Allocation Details'!$A$18:$L$18, 0),FALSE), 'E2 Allocators'!$B$15:$W$358, MATCH('O5 Details by Class &amp; Accounts'!AP$18, 'E2 Allocators'!$B$15:$W$15, 0),FALSE)*$G102), 0, VLOOKUP(VLOOKUP($A102, 'E4 TB Allocation Details'!$A$18:$L$214, MATCH("Customer ID", 'E4 TB Allocation Details'!$A$18:$L$18, 0),FALSE), 'E2 Allocators'!$B$15:$W$358, MATCH('O5 Details by Class &amp; Accounts'!AP$18, 'E2 Allocators'!$B$15:$W$15, 0),FALSE)*$G102)</f>
        <v>0</v>
      </c>
      <c r="AQ102" s="2186">
        <f>IF(ISERROR(VLOOKUP(VLOOKUP($A102, 'E4 TB Allocation Details'!$A$18:$L$214, MATCH("Customer ID", 'E4 TB Allocation Details'!$A$18:$L$18, 0),FALSE), 'E2 Allocators'!$B$15:$W$358, MATCH('O5 Details by Class &amp; Accounts'!AQ$18, 'E2 Allocators'!$B$15:$W$15, 0),FALSE)*$G102), 0, VLOOKUP(VLOOKUP($A102, 'E4 TB Allocation Details'!$A$18:$L$214, MATCH("Customer ID", 'E4 TB Allocation Details'!$A$18:$L$18, 0),FALSE), 'E2 Allocators'!$B$15:$W$358, MATCH('O5 Details by Class &amp; Accounts'!AQ$18, 'E2 Allocators'!$B$15:$W$15, 0),FALSE)*$G102)</f>
        <v>0</v>
      </c>
      <c r="AR102" s="2186">
        <f>IF(ISERROR(VLOOKUP(VLOOKUP($A102, 'E4 TB Allocation Details'!$A$18:$L$214, MATCH("Customer ID", 'E4 TB Allocation Details'!$A$18:$L$18, 0),FALSE), 'E2 Allocators'!$B$15:$W$358, MATCH('O5 Details by Class &amp; Accounts'!AR$18, 'E2 Allocators'!$B$15:$W$15, 0),FALSE)*$G102), 0, VLOOKUP(VLOOKUP($A102, 'E4 TB Allocation Details'!$A$18:$L$214, MATCH("Customer ID", 'E4 TB Allocation Details'!$A$18:$L$18, 0),FALSE), 'E2 Allocators'!$B$15:$W$358, MATCH('O5 Details by Class &amp; Accounts'!AR$18, 'E2 Allocators'!$B$15:$W$15, 0),FALSE)*$G102)</f>
        <v>0</v>
      </c>
      <c r="AS102" s="2186">
        <f>IF(ISERROR(VLOOKUP(VLOOKUP($A102, 'E4 TB Allocation Details'!$A$18:$L$214, MATCH("Customer ID", 'E4 TB Allocation Details'!$A$18:$L$18, 0),FALSE), 'E2 Allocators'!$B$15:$W$358, MATCH('O5 Details by Class &amp; Accounts'!AS$18, 'E2 Allocators'!$B$15:$W$15, 0),FALSE)*$G102), 0, VLOOKUP(VLOOKUP($A102, 'E4 TB Allocation Details'!$A$18:$L$214, MATCH("Customer ID", 'E4 TB Allocation Details'!$A$18:$L$18, 0),FALSE), 'E2 Allocators'!$B$15:$W$358, MATCH('O5 Details by Class &amp; Accounts'!AS$18, 'E2 Allocators'!$B$15:$W$15, 0),FALSE)*$G102)</f>
        <v>0</v>
      </c>
      <c r="AT102" s="2186">
        <f>IF(ISERROR(VLOOKUP(VLOOKUP($A102, 'E4 TB Allocation Details'!$A$18:$L$214, MATCH("Customer ID", 'E4 TB Allocation Details'!$A$18:$L$18, 0),FALSE), 'E2 Allocators'!$B$15:$W$358, MATCH('O5 Details by Class &amp; Accounts'!AT$18, 'E2 Allocators'!$B$15:$W$15, 0),FALSE)*$G102), 0, VLOOKUP(VLOOKUP($A102, 'E4 TB Allocation Details'!$A$18:$L$214, MATCH("Customer ID", 'E4 TB Allocation Details'!$A$18:$L$18, 0),FALSE), 'E2 Allocators'!$B$15:$W$358, MATCH('O5 Details by Class &amp; Accounts'!AT$18, 'E2 Allocators'!$B$15:$W$15, 0),FALSE)*$G102)</f>
        <v>0</v>
      </c>
      <c r="AU102" s="2186">
        <f>IF(ISERROR(VLOOKUP(VLOOKUP($A102, 'E4 TB Allocation Details'!$A$18:$L$214, MATCH("Customer ID", 'E4 TB Allocation Details'!$A$18:$L$18, 0),FALSE), 'E2 Allocators'!$B$15:$W$358, MATCH('O5 Details by Class &amp; Accounts'!AU$18, 'E2 Allocators'!$B$15:$W$15, 0),FALSE)*$G102), 0, VLOOKUP(VLOOKUP($A102, 'E4 TB Allocation Details'!$A$18:$L$214, MATCH("Customer ID", 'E4 TB Allocation Details'!$A$18:$L$18, 0),FALSE), 'E2 Allocators'!$B$15:$W$358, MATCH('O5 Details by Class &amp; Accounts'!AU$18, 'E2 Allocators'!$B$15:$W$15, 0),FALSE)*$G102)</f>
        <v>0</v>
      </c>
      <c r="AV102" s="2186">
        <f>IF(ISERROR(VLOOKUP(VLOOKUP($A102, 'E4 TB Allocation Details'!$A$18:$L$214, MATCH("Customer ID", 'E4 TB Allocation Details'!$A$18:$L$18, 0),FALSE), 'E2 Allocators'!$B$15:$W$358, MATCH('O5 Details by Class &amp; Accounts'!AV$18, 'E2 Allocators'!$B$15:$W$15, 0),FALSE)*$G102), 0, VLOOKUP(VLOOKUP($A102, 'E4 TB Allocation Details'!$A$18:$L$214, MATCH("Customer ID", 'E4 TB Allocation Details'!$A$18:$L$18, 0),FALSE), 'E2 Allocators'!$B$15:$W$358, MATCH('O5 Details by Class &amp; Accounts'!AV$18, 'E2 Allocators'!$B$15:$W$15, 0),FALSE)*$G102)</f>
        <v>0</v>
      </c>
      <c r="AW102" s="2186">
        <f>IF(ISERROR(VLOOKUP(VLOOKUP($A102, 'E4 TB Allocation Details'!$A$18:$L$214, MATCH("Customer ID", 'E4 TB Allocation Details'!$A$18:$L$18, 0),FALSE), 'E2 Allocators'!$B$15:$W$358, MATCH('O5 Details by Class &amp; Accounts'!AW$18, 'E2 Allocators'!$B$15:$W$15, 0),FALSE)*$G102), 0, VLOOKUP(VLOOKUP($A102, 'E4 TB Allocation Details'!$A$18:$L$214, MATCH("Customer ID", 'E4 TB Allocation Details'!$A$18:$L$18, 0),FALSE), 'E2 Allocators'!$B$15:$W$358, MATCH('O5 Details by Class &amp; Accounts'!AW$18, 'E2 Allocators'!$B$15:$W$15, 0),FALSE)*$G102)</f>
        <v>0</v>
      </c>
      <c r="AX102" s="2186">
        <f t="shared" si="22"/>
        <v>0</v>
      </c>
      <c r="AY102" s="2186">
        <f>IF(ISERROR(VLOOKUP(VLOOKUP($A102, 'E4 TB Allocation Details'!$A$18:$L$214, MATCH("Misc ID", 'E4 TB Allocation Details'!$A$18:$L$18, 0),FALSE), 'E2 Allocators'!$B$15:$W$358, MATCH('O5 Details by Class &amp; Accounts'!AY$18, 'E2 Allocators'!$B$15:$W$15, 0),FALSE)*$E102), 0, VLOOKUP(VLOOKUP($A102, 'E4 TB Allocation Details'!$A$18:$L$214, MATCH("Misc ID", 'E4 TB Allocation Details'!$A$18:$L$18, 0),FALSE), 'E2 Allocators'!$B$15:$W$358, MATCH('O5 Details by Class &amp; Accounts'!AY$18, 'E2 Allocators'!$B$15:$W$15, 0),FALSE)*$E102)</f>
        <v>0</v>
      </c>
      <c r="AZ102" s="2186">
        <f>IF(ISERROR(VLOOKUP(VLOOKUP($A102, 'E4 TB Allocation Details'!$A$18:$L$214, MATCH("Misc ID", 'E4 TB Allocation Details'!$A$18:$L$18, 0),FALSE), 'E2 Allocators'!$B$15:$W$358, MATCH('O5 Details by Class &amp; Accounts'!AZ$18, 'E2 Allocators'!$B$15:$W$15, 0),FALSE)*$E102), 0, VLOOKUP(VLOOKUP($A102, 'E4 TB Allocation Details'!$A$18:$L$214, MATCH("Misc ID", 'E4 TB Allocation Details'!$A$18:$L$18, 0),FALSE), 'E2 Allocators'!$B$15:$W$358, MATCH('O5 Details by Class &amp; Accounts'!AZ$18, 'E2 Allocators'!$B$15:$W$15, 0),FALSE)*$E102)</f>
        <v>0</v>
      </c>
      <c r="BA102" s="2186">
        <f>IF(ISERROR(VLOOKUP(VLOOKUP($A102, 'E4 TB Allocation Details'!$A$18:$L$214, MATCH("Misc ID", 'E4 TB Allocation Details'!$A$18:$L$18, 0),FALSE), 'E2 Allocators'!$B$15:$W$358, MATCH('O5 Details by Class &amp; Accounts'!BA$18, 'E2 Allocators'!$B$15:$W$15, 0),FALSE)*$E102), 0, VLOOKUP(VLOOKUP($A102, 'E4 TB Allocation Details'!$A$18:$L$214, MATCH("Misc ID", 'E4 TB Allocation Details'!$A$18:$L$18, 0),FALSE), 'E2 Allocators'!$B$15:$W$358, MATCH('O5 Details by Class &amp; Accounts'!BA$18, 'E2 Allocators'!$B$15:$W$15, 0),FALSE)*$E102)</f>
        <v>0</v>
      </c>
      <c r="BB102" s="2186">
        <f>IF(ISERROR(VLOOKUP(VLOOKUP($A102, 'E4 TB Allocation Details'!$A$18:$L$214, MATCH("Misc ID", 'E4 TB Allocation Details'!$A$18:$L$18, 0),FALSE), 'E2 Allocators'!$B$15:$W$358, MATCH('O5 Details by Class &amp; Accounts'!BB$18, 'E2 Allocators'!$B$15:$W$15, 0),FALSE)*$E102), 0, VLOOKUP(VLOOKUP($A102, 'E4 TB Allocation Details'!$A$18:$L$214, MATCH("Misc ID", 'E4 TB Allocation Details'!$A$18:$L$18, 0),FALSE), 'E2 Allocators'!$B$15:$W$358, MATCH('O5 Details by Class &amp; Accounts'!BB$18, 'E2 Allocators'!$B$15:$W$15, 0),FALSE)*$E102)</f>
        <v>0</v>
      </c>
      <c r="BC102" s="2186">
        <f>IF(ISERROR(VLOOKUP(VLOOKUP($A102, 'E4 TB Allocation Details'!$A$18:$L$214, MATCH("Misc ID", 'E4 TB Allocation Details'!$A$18:$L$18, 0),FALSE), 'E2 Allocators'!$B$15:$W$358, MATCH('O5 Details by Class &amp; Accounts'!BC$18, 'E2 Allocators'!$B$15:$W$15, 0),FALSE)*$E102), 0, VLOOKUP(VLOOKUP($A102, 'E4 TB Allocation Details'!$A$18:$L$214, MATCH("Misc ID", 'E4 TB Allocation Details'!$A$18:$L$18, 0),FALSE), 'E2 Allocators'!$B$15:$W$358, MATCH('O5 Details by Class &amp; Accounts'!BC$18, 'E2 Allocators'!$B$15:$W$15, 0),FALSE)*$E102)</f>
        <v>0</v>
      </c>
      <c r="BD102" s="2186">
        <f>IF(ISERROR(VLOOKUP(VLOOKUP($A102, 'E4 TB Allocation Details'!$A$18:$L$214, MATCH("Misc ID", 'E4 TB Allocation Details'!$A$18:$L$18, 0),FALSE), 'E2 Allocators'!$B$15:$W$358, MATCH('O5 Details by Class &amp; Accounts'!BD$18, 'E2 Allocators'!$B$15:$W$15, 0),FALSE)*$E102), 0, VLOOKUP(VLOOKUP($A102, 'E4 TB Allocation Details'!$A$18:$L$214, MATCH("Misc ID", 'E4 TB Allocation Details'!$A$18:$L$18, 0),FALSE), 'E2 Allocators'!$B$15:$W$358, MATCH('O5 Details by Class &amp; Accounts'!BD$18, 'E2 Allocators'!$B$15:$W$15, 0),FALSE)*$E102)</f>
        <v>0</v>
      </c>
      <c r="BE102" s="2186">
        <f>IF(ISERROR(VLOOKUP(VLOOKUP($A102, 'E4 TB Allocation Details'!$A$18:$L$214, MATCH("Misc ID", 'E4 TB Allocation Details'!$A$18:$L$18, 0),FALSE), 'E2 Allocators'!$B$15:$W$358, MATCH('O5 Details by Class &amp; Accounts'!BE$18, 'E2 Allocators'!$B$15:$W$15, 0),FALSE)*$E102), 0, VLOOKUP(VLOOKUP($A102, 'E4 TB Allocation Details'!$A$18:$L$214, MATCH("Misc ID", 'E4 TB Allocation Details'!$A$18:$L$18, 0),FALSE), 'E2 Allocators'!$B$15:$W$358, MATCH('O5 Details by Class &amp; Accounts'!BE$18, 'E2 Allocators'!$B$15:$W$15, 0),FALSE)*$E102)</f>
        <v>0</v>
      </c>
      <c r="BF102" s="2186">
        <f>IF(ISERROR(VLOOKUP(VLOOKUP($A102, 'E4 TB Allocation Details'!$A$18:$L$214, MATCH("Misc ID", 'E4 TB Allocation Details'!$A$18:$L$18, 0),FALSE), 'E2 Allocators'!$B$15:$W$358, MATCH('O5 Details by Class &amp; Accounts'!BF$18, 'E2 Allocators'!$B$15:$W$15, 0),FALSE)*$E102), 0, VLOOKUP(VLOOKUP($A102, 'E4 TB Allocation Details'!$A$18:$L$214, MATCH("Misc ID", 'E4 TB Allocation Details'!$A$18:$L$18, 0),FALSE), 'E2 Allocators'!$B$15:$W$358, MATCH('O5 Details by Class &amp; Accounts'!BF$18, 'E2 Allocators'!$B$15:$W$15, 0),FALSE)*$E102)</f>
        <v>0</v>
      </c>
      <c r="BG102" s="2186">
        <f>IF(ISERROR(VLOOKUP(VLOOKUP($A102, 'E4 TB Allocation Details'!$A$18:$L$214, MATCH("Misc ID", 'E4 TB Allocation Details'!$A$18:$L$18, 0),FALSE), 'E2 Allocators'!$B$15:$W$358, MATCH('O5 Details by Class &amp; Accounts'!BG$18, 'E2 Allocators'!$B$15:$W$15, 0),FALSE)*$E102), 0, VLOOKUP(VLOOKUP($A102, 'E4 TB Allocation Details'!$A$18:$L$214, MATCH("Misc ID", 'E4 TB Allocation Details'!$A$18:$L$18, 0),FALSE), 'E2 Allocators'!$B$15:$W$358, MATCH('O5 Details by Class &amp; Accounts'!BG$18, 'E2 Allocators'!$B$15:$W$15, 0),FALSE)*$E102)</f>
        <v>0</v>
      </c>
      <c r="BH102" s="2186">
        <f>IF(ISERROR(VLOOKUP(VLOOKUP($A102, 'E4 TB Allocation Details'!$A$18:$L$214, MATCH("Misc ID", 'E4 TB Allocation Details'!$A$18:$L$18, 0),FALSE), 'E2 Allocators'!$B$15:$W$358, MATCH('O5 Details by Class &amp; Accounts'!BH$18, 'E2 Allocators'!$B$15:$W$15, 0),FALSE)*$E102), 0, VLOOKUP(VLOOKUP($A102, 'E4 TB Allocation Details'!$A$18:$L$214, MATCH("Misc ID", 'E4 TB Allocation Details'!$A$18:$L$18, 0),FALSE), 'E2 Allocators'!$B$15:$W$358, MATCH('O5 Details by Class &amp; Accounts'!BH$18, 'E2 Allocators'!$B$15:$W$15, 0),FALSE)*$E102)</f>
        <v>0</v>
      </c>
      <c r="BI102" s="2186">
        <f>IF(ISERROR(VLOOKUP(VLOOKUP($A102, 'E4 TB Allocation Details'!$A$18:$L$214, MATCH("Misc ID", 'E4 TB Allocation Details'!$A$18:$L$18, 0),FALSE), 'E2 Allocators'!$B$15:$W$358, MATCH('O5 Details by Class &amp; Accounts'!BI$18, 'E2 Allocators'!$B$15:$W$15, 0),FALSE)*$E102), 0, VLOOKUP(VLOOKUP($A102, 'E4 TB Allocation Details'!$A$18:$L$214, MATCH("Misc ID", 'E4 TB Allocation Details'!$A$18:$L$18, 0),FALSE), 'E2 Allocators'!$B$15:$W$358, MATCH('O5 Details by Class &amp; Accounts'!BI$18, 'E2 Allocators'!$B$15:$W$15, 0),FALSE)*$E102)</f>
        <v>0</v>
      </c>
      <c r="BJ102" s="2186">
        <f>IF(ISERROR(VLOOKUP(VLOOKUP($A102, 'E4 TB Allocation Details'!$A$18:$L$214, MATCH("Misc ID", 'E4 TB Allocation Details'!$A$18:$L$18, 0),FALSE), 'E2 Allocators'!$B$15:$W$358, MATCH('O5 Details by Class &amp; Accounts'!BJ$18, 'E2 Allocators'!$B$15:$W$15, 0),FALSE)*$E102), 0, VLOOKUP(VLOOKUP($A102, 'E4 TB Allocation Details'!$A$18:$L$214, MATCH("Misc ID", 'E4 TB Allocation Details'!$A$18:$L$18, 0),FALSE), 'E2 Allocators'!$B$15:$W$358, MATCH('O5 Details by Class &amp; Accounts'!BJ$18, 'E2 Allocators'!$B$15:$W$15, 0),FALSE)*$E102)</f>
        <v>0</v>
      </c>
      <c r="BK102" s="2186">
        <f>IF(ISERROR(VLOOKUP(VLOOKUP($A102, 'E4 TB Allocation Details'!$A$18:$L$214, MATCH("Misc ID", 'E4 TB Allocation Details'!$A$18:$L$18, 0),FALSE), 'E2 Allocators'!$B$15:$W$358, MATCH('O5 Details by Class &amp; Accounts'!BK$18, 'E2 Allocators'!$B$15:$W$15, 0),FALSE)*$E102), 0, VLOOKUP(VLOOKUP($A102, 'E4 TB Allocation Details'!$A$18:$L$214, MATCH("Misc ID", 'E4 TB Allocation Details'!$A$18:$L$18, 0),FALSE), 'E2 Allocators'!$B$15:$W$358, MATCH('O5 Details by Class &amp; Accounts'!BK$18, 'E2 Allocators'!$B$15:$W$15, 0),FALSE)*$E102)</f>
        <v>0</v>
      </c>
      <c r="BL102" s="2186">
        <f>IF(ISERROR(VLOOKUP(VLOOKUP($A102, 'E4 TB Allocation Details'!$A$18:$L$214, MATCH("Misc ID", 'E4 TB Allocation Details'!$A$18:$L$18, 0),FALSE), 'E2 Allocators'!$B$15:$W$358, MATCH('O5 Details by Class &amp; Accounts'!BL$18, 'E2 Allocators'!$B$15:$W$15, 0),FALSE)*$E102), 0, VLOOKUP(VLOOKUP($A102, 'E4 TB Allocation Details'!$A$18:$L$214, MATCH("Misc ID", 'E4 TB Allocation Details'!$A$18:$L$18, 0),FALSE), 'E2 Allocators'!$B$15:$W$358, MATCH('O5 Details by Class &amp; Accounts'!BL$18, 'E2 Allocators'!$B$15:$W$15, 0),FALSE)*$E102)</f>
        <v>0</v>
      </c>
      <c r="BM102" s="2186">
        <f>IF(ISERROR(VLOOKUP(VLOOKUP($A102, 'E4 TB Allocation Details'!$A$18:$L$214, MATCH("Misc ID", 'E4 TB Allocation Details'!$A$18:$L$18, 0),FALSE), 'E2 Allocators'!$B$15:$W$358, MATCH('O5 Details by Class &amp; Accounts'!BM$18, 'E2 Allocators'!$B$15:$W$15, 0),FALSE)*$E102), 0, VLOOKUP(VLOOKUP($A102, 'E4 TB Allocation Details'!$A$18:$L$214, MATCH("Misc ID", 'E4 TB Allocation Details'!$A$18:$L$18, 0),FALSE), 'E2 Allocators'!$B$15:$W$358, MATCH('O5 Details by Class &amp; Accounts'!BM$18, 'E2 Allocators'!$B$15:$W$15, 0),FALSE)*$E102)</f>
        <v>0</v>
      </c>
      <c r="BN102" s="2186">
        <f>IF(ISERROR(VLOOKUP(VLOOKUP($A102, 'E4 TB Allocation Details'!$A$18:$L$214, MATCH("Misc ID", 'E4 TB Allocation Details'!$A$18:$L$18, 0),FALSE), 'E2 Allocators'!$B$15:$W$358, MATCH('O5 Details by Class &amp; Accounts'!BN$18, 'E2 Allocators'!$B$15:$W$15, 0),FALSE)*$E102), 0, VLOOKUP(VLOOKUP($A102, 'E4 TB Allocation Details'!$A$18:$L$214, MATCH("Misc ID", 'E4 TB Allocation Details'!$A$18:$L$18, 0),FALSE), 'E2 Allocators'!$B$15:$W$358, MATCH('O5 Details by Class &amp; Accounts'!BN$18, 'E2 Allocators'!$B$15:$W$15, 0),FALSE)*$E102)</f>
        <v>0</v>
      </c>
      <c r="BO102" s="2186">
        <f>IF(ISERROR(VLOOKUP(VLOOKUP($A102, 'E4 TB Allocation Details'!$A$18:$L$214, MATCH("Misc ID", 'E4 TB Allocation Details'!$A$18:$L$18, 0),FALSE), 'E2 Allocators'!$B$15:$W$358, MATCH('O5 Details by Class &amp; Accounts'!BO$18, 'E2 Allocators'!$B$15:$W$15, 0),FALSE)*$E102), 0, VLOOKUP(VLOOKUP($A102, 'E4 TB Allocation Details'!$A$18:$L$214, MATCH("Misc ID", 'E4 TB Allocation Details'!$A$18:$L$18, 0),FALSE), 'E2 Allocators'!$B$15:$W$358, MATCH('O5 Details by Class &amp; Accounts'!BO$18, 'E2 Allocators'!$B$15:$W$15, 0),FALSE)*$E102)</f>
        <v>0</v>
      </c>
      <c r="BP102" s="2186">
        <f>IF(ISERROR(VLOOKUP(VLOOKUP($A102, 'E4 TB Allocation Details'!$A$18:$L$214, MATCH("Misc ID", 'E4 TB Allocation Details'!$A$18:$L$18, 0),FALSE), 'E2 Allocators'!$B$15:$W$358, MATCH('O5 Details by Class &amp; Accounts'!BP$18, 'E2 Allocators'!$B$15:$W$15, 0),FALSE)*$E102), 0, VLOOKUP(VLOOKUP($A102, 'E4 TB Allocation Details'!$A$18:$L$214, MATCH("Misc ID", 'E4 TB Allocation Details'!$A$18:$L$18, 0),FALSE), 'E2 Allocators'!$B$15:$W$358, MATCH('O5 Details by Class &amp; Accounts'!BP$18, 'E2 Allocators'!$B$15:$W$15, 0),FALSE)*$E102)</f>
        <v>0</v>
      </c>
      <c r="BQ102" s="2186">
        <f>IF(ISERROR(VLOOKUP(VLOOKUP($A102, 'E4 TB Allocation Details'!$A$18:$L$214, MATCH("Misc ID", 'E4 TB Allocation Details'!$A$18:$L$18, 0),FALSE), 'E2 Allocators'!$B$15:$W$358, MATCH('O5 Details by Class &amp; Accounts'!BQ$18, 'E2 Allocators'!$B$15:$W$15, 0),FALSE)*$E102), 0, VLOOKUP(VLOOKUP($A102, 'E4 TB Allocation Details'!$A$18:$L$214, MATCH("Misc ID", 'E4 TB Allocation Details'!$A$18:$L$18, 0),FALSE), 'E2 Allocators'!$B$15:$W$358, MATCH('O5 Details by Class &amp; Accounts'!BQ$18, 'E2 Allocators'!$B$15:$W$15, 0),FALSE)*$E102)</f>
        <v>0</v>
      </c>
      <c r="BR102" s="2186">
        <f>IF(ISERROR(VLOOKUP(VLOOKUP($A102, 'E4 TB Allocation Details'!$A$18:$L$214, MATCH("Misc ID", 'E4 TB Allocation Details'!$A$18:$L$18, 0),FALSE), 'E2 Allocators'!$B$15:$W$358, MATCH('O5 Details by Class &amp; Accounts'!BR$18, 'E2 Allocators'!$B$15:$W$15, 0),FALSE)*$E102), 0, VLOOKUP(VLOOKUP($A102, 'E4 TB Allocation Details'!$A$18:$L$214, MATCH("Misc ID", 'E4 TB Allocation Details'!$A$18:$L$18, 0),FALSE), 'E2 Allocators'!$B$15:$W$358, MATCH('O5 Details by Class &amp; Accounts'!BR$18, 'E2 Allocators'!$B$15:$W$15, 0),FALSE)*$E102)</f>
        <v>0</v>
      </c>
      <c r="BS102" s="2186">
        <f t="shared" si="23"/>
        <v>0</v>
      </c>
      <c r="BT102" s="2186">
        <f>IF(ISERROR(VLOOKUP(VLOOKUP($A102, 'E4 TB Allocation Details'!$A$18:$L$214, MATCH("A &amp; G ID", 'E4 TB Allocation Details'!$A$18:$L$18, 0),FALSE), 'E2 Allocators'!$B$15:$W$358, MATCH('O5 Details by Class &amp; Accounts'!BT$18, 'E2 Allocators'!$B$15:$W$15, 0),FALSE)*$E102), 0, VLOOKUP(VLOOKUP($A102, 'E4 TB Allocation Details'!$A$18:$L$214, MATCH("A &amp; G ID", 'E4 TB Allocation Details'!$A$18:$L$18, 0),FALSE), 'E2 Allocators'!$B$15:$W$358, MATCH('O5 Details by Class &amp; Accounts'!BT$18, 'E2 Allocators'!$B$15:$W$15, 0),FALSE)*$E102)</f>
        <v>0</v>
      </c>
      <c r="BU102" s="2186">
        <f>IF(ISERROR(VLOOKUP(VLOOKUP($A102, 'E4 TB Allocation Details'!$A$18:$L$214, MATCH("A &amp; G ID", 'E4 TB Allocation Details'!$A$18:$L$18, 0),FALSE), 'E2 Allocators'!$B$15:$W$358, MATCH('O5 Details by Class &amp; Accounts'!BU$18, 'E2 Allocators'!$B$15:$W$15, 0),FALSE)*$E102), 0, VLOOKUP(VLOOKUP($A102, 'E4 TB Allocation Details'!$A$18:$L$214, MATCH("A &amp; G ID", 'E4 TB Allocation Details'!$A$18:$L$18, 0),FALSE), 'E2 Allocators'!$B$15:$W$358, MATCH('O5 Details by Class &amp; Accounts'!BU$18, 'E2 Allocators'!$B$15:$W$15, 0),FALSE)*$E102)</f>
        <v>0</v>
      </c>
      <c r="BV102" s="2186">
        <f>IF(ISERROR(VLOOKUP(VLOOKUP($A102, 'E4 TB Allocation Details'!$A$18:$L$214, MATCH("A &amp; G ID", 'E4 TB Allocation Details'!$A$18:$L$18, 0),FALSE), 'E2 Allocators'!$B$15:$W$358, MATCH('O5 Details by Class &amp; Accounts'!BV$18, 'E2 Allocators'!$B$15:$W$15, 0),FALSE)*$E102), 0, VLOOKUP(VLOOKUP($A102, 'E4 TB Allocation Details'!$A$18:$L$214, MATCH("A &amp; G ID", 'E4 TB Allocation Details'!$A$18:$L$18, 0),FALSE), 'E2 Allocators'!$B$15:$W$358, MATCH('O5 Details by Class &amp; Accounts'!BV$18, 'E2 Allocators'!$B$15:$W$15, 0),FALSE)*$E102)</f>
        <v>0</v>
      </c>
      <c r="BW102" s="2186">
        <f>IF(ISERROR(VLOOKUP(VLOOKUP($A102, 'E4 TB Allocation Details'!$A$18:$L$214, MATCH("A &amp; G ID", 'E4 TB Allocation Details'!$A$18:$L$18, 0),FALSE), 'E2 Allocators'!$B$15:$W$358, MATCH('O5 Details by Class &amp; Accounts'!BW$18, 'E2 Allocators'!$B$15:$W$15, 0),FALSE)*$E102), 0, VLOOKUP(VLOOKUP($A102, 'E4 TB Allocation Details'!$A$18:$L$214, MATCH("A &amp; G ID", 'E4 TB Allocation Details'!$A$18:$L$18, 0),FALSE), 'E2 Allocators'!$B$15:$W$358, MATCH('O5 Details by Class &amp; Accounts'!BW$18, 'E2 Allocators'!$B$15:$W$15, 0),FALSE)*$E102)</f>
        <v>0</v>
      </c>
      <c r="BX102" s="2186">
        <f>IF(ISERROR(VLOOKUP(VLOOKUP($A102, 'E4 TB Allocation Details'!$A$18:$L$214, MATCH("A &amp; G ID", 'E4 TB Allocation Details'!$A$18:$L$18, 0),FALSE), 'E2 Allocators'!$B$15:$W$358, MATCH('O5 Details by Class &amp; Accounts'!BX$18, 'E2 Allocators'!$B$15:$W$15, 0),FALSE)*$E102), 0, VLOOKUP(VLOOKUP($A102, 'E4 TB Allocation Details'!$A$18:$L$214, MATCH("A &amp; G ID", 'E4 TB Allocation Details'!$A$18:$L$18, 0),FALSE), 'E2 Allocators'!$B$15:$W$358, MATCH('O5 Details by Class &amp; Accounts'!BX$18, 'E2 Allocators'!$B$15:$W$15, 0),FALSE)*$E102)</f>
        <v>0</v>
      </c>
      <c r="BY102" s="2186">
        <f>IF(ISERROR(VLOOKUP(VLOOKUP($A102, 'E4 TB Allocation Details'!$A$18:$L$214, MATCH("A &amp; G ID", 'E4 TB Allocation Details'!$A$18:$L$18, 0),FALSE), 'E2 Allocators'!$B$15:$W$358, MATCH('O5 Details by Class &amp; Accounts'!BY$18, 'E2 Allocators'!$B$15:$W$15, 0),FALSE)*$E102), 0, VLOOKUP(VLOOKUP($A102, 'E4 TB Allocation Details'!$A$18:$L$214, MATCH("A &amp; G ID", 'E4 TB Allocation Details'!$A$18:$L$18, 0),FALSE), 'E2 Allocators'!$B$15:$W$358, MATCH('O5 Details by Class &amp; Accounts'!BY$18, 'E2 Allocators'!$B$15:$W$15, 0),FALSE)*$E102)</f>
        <v>0</v>
      </c>
      <c r="BZ102" s="2186">
        <f>IF(ISERROR(VLOOKUP(VLOOKUP($A102, 'E4 TB Allocation Details'!$A$18:$L$214, MATCH("A &amp; G ID", 'E4 TB Allocation Details'!$A$18:$L$18, 0),FALSE), 'E2 Allocators'!$B$15:$W$358, MATCH('O5 Details by Class &amp; Accounts'!BZ$18, 'E2 Allocators'!$B$15:$W$15, 0),FALSE)*$E102), 0, VLOOKUP(VLOOKUP($A102, 'E4 TB Allocation Details'!$A$18:$L$214, MATCH("A &amp; G ID", 'E4 TB Allocation Details'!$A$18:$L$18, 0),FALSE), 'E2 Allocators'!$B$15:$W$358, MATCH('O5 Details by Class &amp; Accounts'!BZ$18, 'E2 Allocators'!$B$15:$W$15, 0),FALSE)*$E102)</f>
        <v>0</v>
      </c>
      <c r="CA102" s="2186">
        <f>IF(ISERROR(VLOOKUP(VLOOKUP($A102, 'E4 TB Allocation Details'!$A$18:$L$214, MATCH("A &amp; G ID", 'E4 TB Allocation Details'!$A$18:$L$18, 0),FALSE), 'E2 Allocators'!$B$15:$W$358, MATCH('O5 Details by Class &amp; Accounts'!CA$18, 'E2 Allocators'!$B$15:$W$15, 0),FALSE)*$E102), 0, VLOOKUP(VLOOKUP($A102, 'E4 TB Allocation Details'!$A$18:$L$214, MATCH("A &amp; G ID", 'E4 TB Allocation Details'!$A$18:$L$18, 0),FALSE), 'E2 Allocators'!$B$15:$W$358, MATCH('O5 Details by Class &amp; Accounts'!CA$18, 'E2 Allocators'!$B$15:$W$15, 0),FALSE)*$E102)</f>
        <v>0</v>
      </c>
      <c r="CB102" s="2186">
        <f>IF(ISERROR(VLOOKUP(VLOOKUP($A102, 'E4 TB Allocation Details'!$A$18:$L$214, MATCH("A &amp; G ID", 'E4 TB Allocation Details'!$A$18:$L$18, 0),FALSE), 'E2 Allocators'!$B$15:$W$358, MATCH('O5 Details by Class &amp; Accounts'!CB$18, 'E2 Allocators'!$B$15:$W$15, 0),FALSE)*$E102), 0, VLOOKUP(VLOOKUP($A102, 'E4 TB Allocation Details'!$A$18:$L$214, MATCH("A &amp; G ID", 'E4 TB Allocation Details'!$A$18:$L$18, 0),FALSE), 'E2 Allocators'!$B$15:$W$358, MATCH('O5 Details by Class &amp; Accounts'!CB$18, 'E2 Allocators'!$B$15:$W$15, 0),FALSE)*$E102)</f>
        <v>0</v>
      </c>
      <c r="CC102" s="2186">
        <f>IF(ISERROR(VLOOKUP(VLOOKUP($A102, 'E4 TB Allocation Details'!$A$18:$L$214, MATCH("A &amp; G ID", 'E4 TB Allocation Details'!$A$18:$L$18, 0),FALSE), 'E2 Allocators'!$B$15:$W$358, MATCH('O5 Details by Class &amp; Accounts'!CC$18, 'E2 Allocators'!$B$15:$W$15, 0),FALSE)*$E102), 0, VLOOKUP(VLOOKUP($A102, 'E4 TB Allocation Details'!$A$18:$L$214, MATCH("A &amp; G ID", 'E4 TB Allocation Details'!$A$18:$L$18, 0),FALSE), 'E2 Allocators'!$B$15:$W$358, MATCH('O5 Details by Class &amp; Accounts'!CC$18, 'E2 Allocators'!$B$15:$W$15, 0),FALSE)*$E102)</f>
        <v>0</v>
      </c>
      <c r="CD102" s="2186">
        <f>IF(ISERROR(VLOOKUP(VLOOKUP($A102, 'E4 TB Allocation Details'!$A$18:$L$214, MATCH("A &amp; G ID", 'E4 TB Allocation Details'!$A$18:$L$18, 0),FALSE), 'E2 Allocators'!$B$15:$W$358, MATCH('O5 Details by Class &amp; Accounts'!CD$18, 'E2 Allocators'!$B$15:$W$15, 0),FALSE)*$E102), 0, VLOOKUP(VLOOKUP($A102, 'E4 TB Allocation Details'!$A$18:$L$214, MATCH("A &amp; G ID", 'E4 TB Allocation Details'!$A$18:$L$18, 0),FALSE), 'E2 Allocators'!$B$15:$W$358, MATCH('O5 Details by Class &amp; Accounts'!CD$18, 'E2 Allocators'!$B$15:$W$15, 0),FALSE)*$E102)</f>
        <v>0</v>
      </c>
      <c r="CE102" s="2186">
        <f>IF(ISERROR(VLOOKUP(VLOOKUP($A102, 'E4 TB Allocation Details'!$A$18:$L$214, MATCH("A &amp; G ID", 'E4 TB Allocation Details'!$A$18:$L$18, 0),FALSE), 'E2 Allocators'!$B$15:$W$358, MATCH('O5 Details by Class &amp; Accounts'!CE$18, 'E2 Allocators'!$B$15:$W$15, 0),FALSE)*$E102), 0, VLOOKUP(VLOOKUP($A102, 'E4 TB Allocation Details'!$A$18:$L$214, MATCH("A &amp; G ID", 'E4 TB Allocation Details'!$A$18:$L$18, 0),FALSE), 'E2 Allocators'!$B$15:$W$358, MATCH('O5 Details by Class &amp; Accounts'!CE$18, 'E2 Allocators'!$B$15:$W$15, 0),FALSE)*$E102)</f>
        <v>0</v>
      </c>
      <c r="CF102" s="2186">
        <f>IF(ISERROR(VLOOKUP(VLOOKUP($A102, 'E4 TB Allocation Details'!$A$18:$L$214, MATCH("A &amp; G ID", 'E4 TB Allocation Details'!$A$18:$L$18, 0),FALSE), 'E2 Allocators'!$B$15:$W$358, MATCH('O5 Details by Class &amp; Accounts'!CF$18, 'E2 Allocators'!$B$15:$W$15, 0),FALSE)*$E102), 0, VLOOKUP(VLOOKUP($A102, 'E4 TB Allocation Details'!$A$18:$L$214, MATCH("A &amp; G ID", 'E4 TB Allocation Details'!$A$18:$L$18, 0),FALSE), 'E2 Allocators'!$B$15:$W$358, MATCH('O5 Details by Class &amp; Accounts'!CF$18, 'E2 Allocators'!$B$15:$W$15, 0),FALSE)*$E102)</f>
        <v>0</v>
      </c>
      <c r="CG102" s="2186">
        <f>IF(ISERROR(VLOOKUP(VLOOKUP($A102, 'E4 TB Allocation Details'!$A$18:$L$214, MATCH("A &amp; G ID", 'E4 TB Allocation Details'!$A$18:$L$18, 0),FALSE), 'E2 Allocators'!$B$15:$W$358, MATCH('O5 Details by Class &amp; Accounts'!CG$18, 'E2 Allocators'!$B$15:$W$15, 0),FALSE)*$E102), 0, VLOOKUP(VLOOKUP($A102, 'E4 TB Allocation Details'!$A$18:$L$214, MATCH("A &amp; G ID", 'E4 TB Allocation Details'!$A$18:$L$18, 0),FALSE), 'E2 Allocators'!$B$15:$W$358, MATCH('O5 Details by Class &amp; Accounts'!CG$18, 'E2 Allocators'!$B$15:$W$15, 0),FALSE)*$E102)</f>
        <v>0</v>
      </c>
      <c r="CH102" s="2186">
        <f>IF(ISERROR(VLOOKUP(VLOOKUP($A102, 'E4 TB Allocation Details'!$A$18:$L$214, MATCH("A &amp; G ID", 'E4 TB Allocation Details'!$A$18:$L$18, 0),FALSE), 'E2 Allocators'!$B$15:$W$358, MATCH('O5 Details by Class &amp; Accounts'!CH$18, 'E2 Allocators'!$B$15:$W$15, 0),FALSE)*$E102), 0, VLOOKUP(VLOOKUP($A102, 'E4 TB Allocation Details'!$A$18:$L$214, MATCH("A &amp; G ID", 'E4 TB Allocation Details'!$A$18:$L$18, 0),FALSE), 'E2 Allocators'!$B$15:$W$358, MATCH('O5 Details by Class &amp; Accounts'!CH$18, 'E2 Allocators'!$B$15:$W$15, 0),FALSE)*$E102)</f>
        <v>0</v>
      </c>
      <c r="CI102" s="2186">
        <f>IF(ISERROR(VLOOKUP(VLOOKUP($A102, 'E4 TB Allocation Details'!$A$18:$L$214, MATCH("A &amp; G ID", 'E4 TB Allocation Details'!$A$18:$L$18, 0),FALSE), 'E2 Allocators'!$B$15:$W$358, MATCH('O5 Details by Class &amp; Accounts'!CI$18, 'E2 Allocators'!$B$15:$W$15, 0),FALSE)*$E102), 0, VLOOKUP(VLOOKUP($A102, 'E4 TB Allocation Details'!$A$18:$L$214, MATCH("A &amp; G ID", 'E4 TB Allocation Details'!$A$18:$L$18, 0),FALSE), 'E2 Allocators'!$B$15:$W$358, MATCH('O5 Details by Class &amp; Accounts'!CI$18, 'E2 Allocators'!$B$15:$W$15, 0),FALSE)*$E102)</f>
        <v>0</v>
      </c>
      <c r="CJ102" s="2186">
        <f>IF(ISERROR(VLOOKUP(VLOOKUP($A102, 'E4 TB Allocation Details'!$A$18:$L$214, MATCH("A &amp; G ID", 'E4 TB Allocation Details'!$A$18:$L$18, 0),FALSE), 'E2 Allocators'!$B$15:$W$358, MATCH('O5 Details by Class &amp; Accounts'!CJ$18, 'E2 Allocators'!$B$15:$W$15, 0),FALSE)*$E102), 0, VLOOKUP(VLOOKUP($A102, 'E4 TB Allocation Details'!$A$18:$L$214, MATCH("A &amp; G ID", 'E4 TB Allocation Details'!$A$18:$L$18, 0),FALSE), 'E2 Allocators'!$B$15:$W$358, MATCH('O5 Details by Class &amp; Accounts'!CJ$18, 'E2 Allocators'!$B$15:$W$15, 0),FALSE)*$E102)</f>
        <v>0</v>
      </c>
      <c r="CK102" s="2186">
        <f>IF(ISERROR(VLOOKUP(VLOOKUP($A102, 'E4 TB Allocation Details'!$A$18:$L$214, MATCH("A &amp; G ID", 'E4 TB Allocation Details'!$A$18:$L$18, 0),FALSE), 'E2 Allocators'!$B$15:$W$358, MATCH('O5 Details by Class &amp; Accounts'!CK$18, 'E2 Allocators'!$B$15:$W$15, 0),FALSE)*$E102), 0, VLOOKUP(VLOOKUP($A102, 'E4 TB Allocation Details'!$A$18:$L$214, MATCH("A &amp; G ID", 'E4 TB Allocation Details'!$A$18:$L$18, 0),FALSE), 'E2 Allocators'!$B$15:$W$358, MATCH('O5 Details by Class &amp; Accounts'!CK$18, 'E2 Allocators'!$B$15:$W$15, 0),FALSE)*$E102)</f>
        <v>0</v>
      </c>
      <c r="CL102" s="2186">
        <f>IF(ISERROR(VLOOKUP(VLOOKUP($A102, 'E4 TB Allocation Details'!$A$18:$L$214, MATCH("A &amp; G ID", 'E4 TB Allocation Details'!$A$18:$L$18, 0),FALSE), 'E2 Allocators'!$B$15:$W$358, MATCH('O5 Details by Class &amp; Accounts'!CL$18, 'E2 Allocators'!$B$15:$W$15, 0),FALSE)*$E102), 0, VLOOKUP(VLOOKUP($A102, 'E4 TB Allocation Details'!$A$18:$L$214, MATCH("A &amp; G ID", 'E4 TB Allocation Details'!$A$18:$L$18, 0),FALSE), 'E2 Allocators'!$B$15:$W$358, MATCH('O5 Details by Class &amp; Accounts'!CL$18, 'E2 Allocators'!$B$15:$W$15, 0),FALSE)*$E102)</f>
        <v>0</v>
      </c>
      <c r="CM102" s="2186">
        <f>IF(ISERROR(VLOOKUP(VLOOKUP($A102, 'E4 TB Allocation Details'!$A$18:$L$214, MATCH("A &amp; G ID", 'E4 TB Allocation Details'!$A$18:$L$18, 0),FALSE), 'E2 Allocators'!$B$15:$W$358, MATCH('O5 Details by Class &amp; Accounts'!CM$18, 'E2 Allocators'!$B$15:$W$15, 0),FALSE)*$E102), 0, VLOOKUP(VLOOKUP($A102, 'E4 TB Allocation Details'!$A$18:$L$214, MATCH("A &amp; G ID", 'E4 TB Allocation Details'!$A$18:$L$18, 0),FALSE), 'E2 Allocators'!$B$15:$W$358, MATCH('O5 Details by Class &amp; Accounts'!CM$18, 'E2 Allocators'!$B$15:$W$15, 0),FALSE)*$E102)</f>
        <v>0</v>
      </c>
      <c r="CN102" s="2186">
        <f t="shared" si="24"/>
        <v>0</v>
      </c>
      <c r="CO102" s="2187">
        <f t="shared" si="25"/>
        <v>0</v>
      </c>
      <c r="CQ102" s="1625" t="s">
        <v>1186</v>
      </c>
    </row>
    <row r="103" spans="1:95" s="54" customFormat="1" ht="12.75" x14ac:dyDescent="0.2">
      <c r="A103" s="994">
        <v>4320</v>
      </c>
      <c r="B103" s="995" t="s">
        <v>1401</v>
      </c>
      <c r="C103" s="2184">
        <f>IF(ISERROR(VLOOKUP($A103,'I3 TB Data'!$A$19:$H$483,MATCH('O5 Details by Class &amp; Accounts'!$C$18, 'I3 TB Data'!$A$19:$H$19,0),0)), 0, VLOOKUP($A103,'I3 TB Data'!$A$19:$H$483,MATCH('O5 Details by Class &amp; Accounts'!$C$18,'I3 TB Data'!$A$19:$H$19,0),0))</f>
        <v>0</v>
      </c>
      <c r="D103" s="2186"/>
      <c r="E103" s="2184">
        <f t="shared" si="17"/>
        <v>0</v>
      </c>
      <c r="F103" s="2186">
        <f>IF(ISERROR(VLOOKUP($A103, 'E1 Categorization'!A33:E124, MATCH("Customer Component", 'E1 Categorization'!$A$33:$E$33,0), 0)), 0, IF(VLOOKUP($A103, 'E1 Categorization'!A33:E124, MATCH("Customer Component", 'E1 Categorization'!$A$33:$E$33,0), 0)=0, 'O5 Details by Class &amp; Accounts'!$E103, IF(AND(VLOOKUP($A103, 'E1 Categorization'!A33:E124, MATCH("Customer Component", 'E1 Categorization'!$A$33:$E$33,0), 0) &gt;0, VLOOKUP($A103, 'E1 Categorization'!A33:E124, MATCH("Customer Component", 'E1 Categorization'!$A$33:$E$33,0), 0)&lt;1), 'O5 Details by Class &amp; Accounts'!$E103*(1-VLOOKUP($A103, 'E1 Categorization'!A33:E124, MATCH("Customer Component", 'E1 Categorization'!$A$33:$E$33,0), 0)), 0)))</f>
        <v>0</v>
      </c>
      <c r="G103" s="2186">
        <f>IF(ISERROR(VLOOKUP($A103, 'E1 Categorization'!A33:E124, MATCH("Customer Component", 'E1 Categorization'!$A$33:$E$33,0), 0)),0, IF(VLOOKUP($A103, 'E1 Categorization'!A33:E124, MATCH("Customer Component", 'E1 Categorization'!$A$33:$E$33,0), 0)=0, 0, IF(AND(VLOOKUP($A103, 'E1 Categorization'!A33:E124, MATCH("Customer Component", 'E1 Categorization'!$A$33:$E$33,0), 0) &gt;0, VLOOKUP($A103, 'E1 Categorization'!A33:E124, MATCH("Customer Component", 'E1 Categorization'!$A$33:$E$33,0), 0)&lt;1), 'O5 Details by Class &amp; Accounts'!$E103*(VLOOKUP($A103, 'E1 Categorization'!A33:E124, MATCH("Customer Component", 'E1 Categorization'!$A$33:$E$33,0), 0)), 'O5 Details by Class &amp; Accounts'!$E103)))</f>
        <v>0</v>
      </c>
      <c r="H103" s="2186">
        <f t="shared" si="20"/>
        <v>0</v>
      </c>
      <c r="I103" s="2186">
        <f>IF(ISERROR(VLOOKUP(VLOOKUP($A103, 'E4 TB Allocation Details'!$A$18:$L$214, MATCH("Demand ID", 'E4 TB Allocation Details'!$A$18:$L$18, 0),FALSE), 'E2 Allocators'!$B$15:$W$358, MATCH('O5 Details by Class &amp; Accounts'!I$18, 'E2 Allocators'!$B$15:$W$15, 0),FALSE)*$F103), 0, VLOOKUP(VLOOKUP($A103, 'E4 TB Allocation Details'!$A$18:$L$214, MATCH("Demand ID", 'E4 TB Allocation Details'!$A$18:$L$18, 0),FALSE), 'E2 Allocators'!$B$15:$W$358, MATCH('O5 Details by Class &amp; Accounts'!I$18, 'E2 Allocators'!$B$15:$W$15, 0),FALSE)*$F103)</f>
        <v>0</v>
      </c>
      <c r="J103" s="2186">
        <f>IF(ISERROR(VLOOKUP(VLOOKUP($A103, 'E4 TB Allocation Details'!$A$18:$L$214, MATCH("Demand ID", 'E4 TB Allocation Details'!$A$18:$L$18, 0),FALSE), 'E2 Allocators'!$B$15:$W$358, MATCH('O5 Details by Class &amp; Accounts'!J$18, 'E2 Allocators'!$B$15:$W$15, 0),FALSE)*$F103), 0, VLOOKUP(VLOOKUP($A103, 'E4 TB Allocation Details'!$A$18:$L$214, MATCH("Demand ID", 'E4 TB Allocation Details'!$A$18:$L$18, 0),FALSE), 'E2 Allocators'!$B$15:$W$358, MATCH('O5 Details by Class &amp; Accounts'!J$18, 'E2 Allocators'!$B$15:$W$15, 0),FALSE)*$F103)</f>
        <v>0</v>
      </c>
      <c r="K103" s="2186">
        <f>IF(ISERROR(VLOOKUP(VLOOKUP($A103, 'E4 TB Allocation Details'!$A$18:$L$214, MATCH("Demand ID", 'E4 TB Allocation Details'!$A$18:$L$18, 0),FALSE), 'E2 Allocators'!$B$15:$W$358, MATCH('O5 Details by Class &amp; Accounts'!K$18, 'E2 Allocators'!$B$15:$W$15, 0),FALSE)*$F103), 0, VLOOKUP(VLOOKUP($A103, 'E4 TB Allocation Details'!$A$18:$L$214, MATCH("Demand ID", 'E4 TB Allocation Details'!$A$18:$L$18, 0),FALSE), 'E2 Allocators'!$B$15:$W$358, MATCH('O5 Details by Class &amp; Accounts'!K$18, 'E2 Allocators'!$B$15:$W$15, 0),FALSE)*$F103)</f>
        <v>0</v>
      </c>
      <c r="L103" s="2186">
        <f>IF(ISERROR(VLOOKUP(VLOOKUP($A103, 'E4 TB Allocation Details'!$A$18:$L$214, MATCH("Demand ID", 'E4 TB Allocation Details'!$A$18:$L$18, 0),FALSE), 'E2 Allocators'!$B$15:$W$358, MATCH('O5 Details by Class &amp; Accounts'!L$18, 'E2 Allocators'!$B$15:$W$15, 0),FALSE)*$F103), 0, VLOOKUP(VLOOKUP($A103, 'E4 TB Allocation Details'!$A$18:$L$214, MATCH("Demand ID", 'E4 TB Allocation Details'!$A$18:$L$18, 0),FALSE), 'E2 Allocators'!$B$15:$W$358, MATCH('O5 Details by Class &amp; Accounts'!L$18, 'E2 Allocators'!$B$15:$W$15, 0),FALSE)*$F103)</f>
        <v>0</v>
      </c>
      <c r="M103" s="2186">
        <f>IF(ISERROR(VLOOKUP(VLOOKUP($A103, 'E4 TB Allocation Details'!$A$18:$L$214, MATCH("Demand ID", 'E4 TB Allocation Details'!$A$18:$L$18, 0),FALSE), 'E2 Allocators'!$B$15:$W$358, MATCH('O5 Details by Class &amp; Accounts'!M$18, 'E2 Allocators'!$B$15:$W$15, 0),FALSE)*$F103), 0, VLOOKUP(VLOOKUP($A103, 'E4 TB Allocation Details'!$A$18:$L$214, MATCH("Demand ID", 'E4 TB Allocation Details'!$A$18:$L$18, 0),FALSE), 'E2 Allocators'!$B$15:$W$358, MATCH('O5 Details by Class &amp; Accounts'!M$18, 'E2 Allocators'!$B$15:$W$15, 0),FALSE)*$F103)</f>
        <v>0</v>
      </c>
      <c r="N103" s="2186">
        <f>IF(ISERROR(VLOOKUP(VLOOKUP($A103, 'E4 TB Allocation Details'!$A$18:$L$214, MATCH("Demand ID", 'E4 TB Allocation Details'!$A$18:$L$18, 0),FALSE), 'E2 Allocators'!$B$15:$W$358, MATCH('O5 Details by Class &amp; Accounts'!N$18, 'E2 Allocators'!$B$15:$W$15, 0),FALSE)*$F103), 0, VLOOKUP(VLOOKUP($A103, 'E4 TB Allocation Details'!$A$18:$L$214, MATCH("Demand ID", 'E4 TB Allocation Details'!$A$18:$L$18, 0),FALSE), 'E2 Allocators'!$B$15:$W$358, MATCH('O5 Details by Class &amp; Accounts'!N$18, 'E2 Allocators'!$B$15:$W$15, 0),FALSE)*$F103)</f>
        <v>0</v>
      </c>
      <c r="O103" s="2186">
        <f>IF(ISERROR(VLOOKUP(VLOOKUP($A103, 'E4 TB Allocation Details'!$A$18:$L$214, MATCH("Demand ID", 'E4 TB Allocation Details'!$A$18:$L$18, 0),FALSE), 'E2 Allocators'!$B$15:$W$358, MATCH('O5 Details by Class &amp; Accounts'!O$18, 'E2 Allocators'!$B$15:$W$15, 0),FALSE)*$F103), 0, VLOOKUP(VLOOKUP($A103, 'E4 TB Allocation Details'!$A$18:$L$214, MATCH("Demand ID", 'E4 TB Allocation Details'!$A$18:$L$18, 0),FALSE), 'E2 Allocators'!$B$15:$W$358, MATCH('O5 Details by Class &amp; Accounts'!O$18, 'E2 Allocators'!$B$15:$W$15, 0),FALSE)*$F103)</f>
        <v>0</v>
      </c>
      <c r="P103" s="2186">
        <f>IF(ISERROR(VLOOKUP(VLOOKUP($A103, 'E4 TB Allocation Details'!$A$18:$L$214, MATCH("Demand ID", 'E4 TB Allocation Details'!$A$18:$L$18, 0),FALSE), 'E2 Allocators'!$B$15:$W$358, MATCH('O5 Details by Class &amp; Accounts'!P$18, 'E2 Allocators'!$B$15:$W$15, 0),FALSE)*$F103), 0, VLOOKUP(VLOOKUP($A103, 'E4 TB Allocation Details'!$A$18:$L$214, MATCH("Demand ID", 'E4 TB Allocation Details'!$A$18:$L$18, 0),FALSE), 'E2 Allocators'!$B$15:$W$358, MATCH('O5 Details by Class &amp; Accounts'!P$18, 'E2 Allocators'!$B$15:$W$15, 0),FALSE)*$F103)</f>
        <v>0</v>
      </c>
      <c r="Q103" s="2186">
        <f>IF(ISERROR(VLOOKUP(VLOOKUP($A103, 'E4 TB Allocation Details'!$A$18:$L$214, MATCH("Demand ID", 'E4 TB Allocation Details'!$A$18:$L$18, 0),FALSE), 'E2 Allocators'!$B$15:$W$358, MATCH('O5 Details by Class &amp; Accounts'!Q$18, 'E2 Allocators'!$B$15:$W$15, 0),FALSE)*$F103), 0, VLOOKUP(VLOOKUP($A103, 'E4 TB Allocation Details'!$A$18:$L$214, MATCH("Demand ID", 'E4 TB Allocation Details'!$A$18:$L$18, 0),FALSE), 'E2 Allocators'!$B$15:$W$358, MATCH('O5 Details by Class &amp; Accounts'!Q$18, 'E2 Allocators'!$B$15:$W$15, 0),FALSE)*$F103)</f>
        <v>0</v>
      </c>
      <c r="R103" s="2186">
        <f>IF(ISERROR(VLOOKUP(VLOOKUP($A103, 'E4 TB Allocation Details'!$A$18:$L$214, MATCH("Demand ID", 'E4 TB Allocation Details'!$A$18:$L$18, 0),FALSE), 'E2 Allocators'!$B$15:$W$358, MATCH('O5 Details by Class &amp; Accounts'!R$18, 'E2 Allocators'!$B$15:$W$15, 0),FALSE)*$F103), 0, VLOOKUP(VLOOKUP($A103, 'E4 TB Allocation Details'!$A$18:$L$214, MATCH("Demand ID", 'E4 TB Allocation Details'!$A$18:$L$18, 0),FALSE), 'E2 Allocators'!$B$15:$W$358, MATCH('O5 Details by Class &amp; Accounts'!R$18, 'E2 Allocators'!$B$15:$W$15, 0),FALSE)*$F103)</f>
        <v>0</v>
      </c>
      <c r="S103" s="2186">
        <f>IF(ISERROR(VLOOKUP(VLOOKUP($A103, 'E4 TB Allocation Details'!$A$18:$L$214, MATCH("Demand ID", 'E4 TB Allocation Details'!$A$18:$L$18, 0),FALSE), 'E2 Allocators'!$B$15:$W$358, MATCH('O5 Details by Class &amp; Accounts'!S$18, 'E2 Allocators'!$B$15:$W$15, 0),FALSE)*$F103), 0, VLOOKUP(VLOOKUP($A103, 'E4 TB Allocation Details'!$A$18:$L$214, MATCH("Demand ID", 'E4 TB Allocation Details'!$A$18:$L$18, 0),FALSE), 'E2 Allocators'!$B$15:$W$358, MATCH('O5 Details by Class &amp; Accounts'!S$18, 'E2 Allocators'!$B$15:$W$15, 0),FALSE)*$F103)</f>
        <v>0</v>
      </c>
      <c r="T103" s="2186">
        <f>IF(ISERROR(VLOOKUP(VLOOKUP($A103, 'E4 TB Allocation Details'!$A$18:$L$214, MATCH("Demand ID", 'E4 TB Allocation Details'!$A$18:$L$18, 0),FALSE), 'E2 Allocators'!$B$15:$W$358, MATCH('O5 Details by Class &amp; Accounts'!T$18, 'E2 Allocators'!$B$15:$W$15, 0),FALSE)*$F103), 0, VLOOKUP(VLOOKUP($A103, 'E4 TB Allocation Details'!$A$18:$L$214, MATCH("Demand ID", 'E4 TB Allocation Details'!$A$18:$L$18, 0),FALSE), 'E2 Allocators'!$B$15:$W$358, MATCH('O5 Details by Class &amp; Accounts'!T$18, 'E2 Allocators'!$B$15:$W$15, 0),FALSE)*$F103)</f>
        <v>0</v>
      </c>
      <c r="U103" s="2186">
        <f>IF(ISERROR(VLOOKUP(VLOOKUP($A103, 'E4 TB Allocation Details'!$A$18:$L$214, MATCH("Demand ID", 'E4 TB Allocation Details'!$A$18:$L$18, 0),FALSE), 'E2 Allocators'!$B$15:$W$358, MATCH('O5 Details by Class &amp; Accounts'!U$18, 'E2 Allocators'!$B$15:$W$15, 0),FALSE)*$F103), 0, VLOOKUP(VLOOKUP($A103, 'E4 TB Allocation Details'!$A$18:$L$214, MATCH("Demand ID", 'E4 TB Allocation Details'!$A$18:$L$18, 0),FALSE), 'E2 Allocators'!$B$15:$W$358, MATCH('O5 Details by Class &amp; Accounts'!U$18, 'E2 Allocators'!$B$15:$W$15, 0),FALSE)*$F103)</f>
        <v>0</v>
      </c>
      <c r="V103" s="2186">
        <f>IF(ISERROR(VLOOKUP(VLOOKUP($A103, 'E4 TB Allocation Details'!$A$18:$L$214, MATCH("Demand ID", 'E4 TB Allocation Details'!$A$18:$L$18, 0),FALSE), 'E2 Allocators'!$B$15:$W$358, MATCH('O5 Details by Class &amp; Accounts'!V$18, 'E2 Allocators'!$B$15:$W$15, 0),FALSE)*$F103), 0, VLOOKUP(VLOOKUP($A103, 'E4 TB Allocation Details'!$A$18:$L$214, MATCH("Demand ID", 'E4 TB Allocation Details'!$A$18:$L$18, 0),FALSE), 'E2 Allocators'!$B$15:$W$358, MATCH('O5 Details by Class &amp; Accounts'!V$18, 'E2 Allocators'!$B$15:$W$15, 0),FALSE)*$F103)</f>
        <v>0</v>
      </c>
      <c r="W103" s="2186">
        <f>IF(ISERROR(VLOOKUP(VLOOKUP($A103, 'E4 TB Allocation Details'!$A$18:$L$214, MATCH("Demand ID", 'E4 TB Allocation Details'!$A$18:$L$18, 0),FALSE), 'E2 Allocators'!$B$15:$W$358, MATCH('O5 Details by Class &amp; Accounts'!W$18, 'E2 Allocators'!$B$15:$W$15, 0),FALSE)*$F103), 0, VLOOKUP(VLOOKUP($A103, 'E4 TB Allocation Details'!$A$18:$L$214, MATCH("Demand ID", 'E4 TB Allocation Details'!$A$18:$L$18, 0),FALSE), 'E2 Allocators'!$B$15:$W$358, MATCH('O5 Details by Class &amp; Accounts'!W$18, 'E2 Allocators'!$B$15:$W$15, 0),FALSE)*$F103)</f>
        <v>0</v>
      </c>
      <c r="X103" s="2186">
        <f>IF(ISERROR(VLOOKUP(VLOOKUP($A103, 'E4 TB Allocation Details'!$A$18:$L$214, MATCH("Demand ID", 'E4 TB Allocation Details'!$A$18:$L$18, 0),FALSE), 'E2 Allocators'!$B$15:$W$358, MATCH('O5 Details by Class &amp; Accounts'!X$18, 'E2 Allocators'!$B$15:$W$15, 0),FALSE)*$F103), 0, VLOOKUP(VLOOKUP($A103, 'E4 TB Allocation Details'!$A$18:$L$214, MATCH("Demand ID", 'E4 TB Allocation Details'!$A$18:$L$18, 0),FALSE), 'E2 Allocators'!$B$15:$W$358, MATCH('O5 Details by Class &amp; Accounts'!X$18, 'E2 Allocators'!$B$15:$W$15, 0),FALSE)*$F103)</f>
        <v>0</v>
      </c>
      <c r="Y103" s="2186">
        <f>IF(ISERROR(VLOOKUP(VLOOKUP($A103, 'E4 TB Allocation Details'!$A$18:$L$214, MATCH("Demand ID", 'E4 TB Allocation Details'!$A$18:$L$18, 0),FALSE), 'E2 Allocators'!$B$15:$W$358, MATCH('O5 Details by Class &amp; Accounts'!Y$18, 'E2 Allocators'!$B$15:$W$15, 0),FALSE)*$F103), 0, VLOOKUP(VLOOKUP($A103, 'E4 TB Allocation Details'!$A$18:$L$214, MATCH("Demand ID", 'E4 TB Allocation Details'!$A$18:$L$18, 0),FALSE), 'E2 Allocators'!$B$15:$W$358, MATCH('O5 Details by Class &amp; Accounts'!Y$18, 'E2 Allocators'!$B$15:$W$15, 0),FALSE)*$F103)</f>
        <v>0</v>
      </c>
      <c r="Z103" s="2186">
        <f>IF(ISERROR(VLOOKUP(VLOOKUP($A103, 'E4 TB Allocation Details'!$A$18:$L$214, MATCH("Demand ID", 'E4 TB Allocation Details'!$A$18:$L$18, 0),FALSE), 'E2 Allocators'!$B$15:$W$358, MATCH('O5 Details by Class &amp; Accounts'!Z$18, 'E2 Allocators'!$B$15:$W$15, 0),FALSE)*$F103), 0, VLOOKUP(VLOOKUP($A103, 'E4 TB Allocation Details'!$A$18:$L$214, MATCH("Demand ID", 'E4 TB Allocation Details'!$A$18:$L$18, 0),FALSE), 'E2 Allocators'!$B$15:$W$358, MATCH('O5 Details by Class &amp; Accounts'!Z$18, 'E2 Allocators'!$B$15:$W$15, 0),FALSE)*$F103)</f>
        <v>0</v>
      </c>
      <c r="AA103" s="2186">
        <f>IF(ISERROR(VLOOKUP(VLOOKUP($A103, 'E4 TB Allocation Details'!$A$18:$L$214, MATCH("Demand ID", 'E4 TB Allocation Details'!$A$18:$L$18, 0),FALSE), 'E2 Allocators'!$B$15:$W$358, MATCH('O5 Details by Class &amp; Accounts'!AA$18, 'E2 Allocators'!$B$15:$W$15, 0),FALSE)*$F103), 0, VLOOKUP(VLOOKUP($A103, 'E4 TB Allocation Details'!$A$18:$L$214, MATCH("Demand ID", 'E4 TB Allocation Details'!$A$18:$L$18, 0),FALSE), 'E2 Allocators'!$B$15:$W$358, MATCH('O5 Details by Class &amp; Accounts'!AA$18, 'E2 Allocators'!$B$15:$W$15, 0),FALSE)*$F103)</f>
        <v>0</v>
      </c>
      <c r="AB103" s="2186">
        <f>IF(ISERROR(VLOOKUP(VLOOKUP($A103, 'E4 TB Allocation Details'!$A$18:$L$214, MATCH("Demand ID", 'E4 TB Allocation Details'!$A$18:$L$18, 0),FALSE), 'E2 Allocators'!$B$15:$W$358, MATCH('O5 Details by Class &amp; Accounts'!AB$18, 'E2 Allocators'!$B$15:$W$15, 0),FALSE)*$F103), 0, VLOOKUP(VLOOKUP($A103, 'E4 TB Allocation Details'!$A$18:$L$214, MATCH("Demand ID", 'E4 TB Allocation Details'!$A$18:$L$18, 0),FALSE), 'E2 Allocators'!$B$15:$W$358, MATCH('O5 Details by Class &amp; Accounts'!AB$18, 'E2 Allocators'!$B$15:$W$15, 0),FALSE)*$F103)</f>
        <v>0</v>
      </c>
      <c r="AC103" s="2186">
        <f t="shared" si="21"/>
        <v>0</v>
      </c>
      <c r="AD103" s="2186">
        <f>IF(ISERROR(VLOOKUP(VLOOKUP($A103, 'E4 TB Allocation Details'!$A$18:$L$214, MATCH("Customer ID", 'E4 TB Allocation Details'!$A$18:$L$18, 0),FALSE), 'E2 Allocators'!$B$15:$W$358, MATCH('O5 Details by Class &amp; Accounts'!AD$18, 'E2 Allocators'!$B$15:$W$15, 0),FALSE)*$G103), 0, VLOOKUP(VLOOKUP($A103, 'E4 TB Allocation Details'!$A$18:$L$214, MATCH("Customer ID", 'E4 TB Allocation Details'!$A$18:$L$18, 0),FALSE), 'E2 Allocators'!$B$15:$W$358, MATCH('O5 Details by Class &amp; Accounts'!AD$18, 'E2 Allocators'!$B$15:$W$15, 0),FALSE)*$G103)</f>
        <v>0</v>
      </c>
      <c r="AE103" s="2186">
        <f>IF(ISERROR(VLOOKUP(VLOOKUP($A103, 'E4 TB Allocation Details'!$A$18:$L$214, MATCH("Customer ID", 'E4 TB Allocation Details'!$A$18:$L$18, 0),FALSE), 'E2 Allocators'!$B$15:$W$358, MATCH('O5 Details by Class &amp; Accounts'!AE$18, 'E2 Allocators'!$B$15:$W$15, 0),FALSE)*$G103), 0, VLOOKUP(VLOOKUP($A103, 'E4 TB Allocation Details'!$A$18:$L$214, MATCH("Customer ID", 'E4 TB Allocation Details'!$A$18:$L$18, 0),FALSE), 'E2 Allocators'!$B$15:$W$358, MATCH('O5 Details by Class &amp; Accounts'!AE$18, 'E2 Allocators'!$B$15:$W$15, 0),FALSE)*$G103)</f>
        <v>0</v>
      </c>
      <c r="AF103" s="2186">
        <f>IF(ISERROR(VLOOKUP(VLOOKUP($A103, 'E4 TB Allocation Details'!$A$18:$L$214, MATCH("Customer ID", 'E4 TB Allocation Details'!$A$18:$L$18, 0),FALSE), 'E2 Allocators'!$B$15:$W$358, MATCH('O5 Details by Class &amp; Accounts'!AF$18, 'E2 Allocators'!$B$15:$W$15, 0),FALSE)*$G103), 0, VLOOKUP(VLOOKUP($A103, 'E4 TB Allocation Details'!$A$18:$L$214, MATCH("Customer ID", 'E4 TB Allocation Details'!$A$18:$L$18, 0),FALSE), 'E2 Allocators'!$B$15:$W$358, MATCH('O5 Details by Class &amp; Accounts'!AF$18, 'E2 Allocators'!$B$15:$W$15, 0),FALSE)*$G103)</f>
        <v>0</v>
      </c>
      <c r="AG103" s="2186">
        <f>IF(ISERROR(VLOOKUP(VLOOKUP($A103, 'E4 TB Allocation Details'!$A$18:$L$214, MATCH("Customer ID", 'E4 TB Allocation Details'!$A$18:$L$18, 0),FALSE), 'E2 Allocators'!$B$15:$W$358, MATCH('O5 Details by Class &amp; Accounts'!AG$18, 'E2 Allocators'!$B$15:$W$15, 0),FALSE)*$G103), 0, VLOOKUP(VLOOKUP($A103, 'E4 TB Allocation Details'!$A$18:$L$214, MATCH("Customer ID", 'E4 TB Allocation Details'!$A$18:$L$18, 0),FALSE), 'E2 Allocators'!$B$15:$W$358, MATCH('O5 Details by Class &amp; Accounts'!AG$18, 'E2 Allocators'!$B$15:$W$15, 0),FALSE)*$G103)</f>
        <v>0</v>
      </c>
      <c r="AH103" s="2186">
        <f>IF(ISERROR(VLOOKUP(VLOOKUP($A103, 'E4 TB Allocation Details'!$A$18:$L$214, MATCH("Customer ID", 'E4 TB Allocation Details'!$A$18:$L$18, 0),FALSE), 'E2 Allocators'!$B$15:$W$358, MATCH('O5 Details by Class &amp; Accounts'!AH$18, 'E2 Allocators'!$B$15:$W$15, 0),FALSE)*$G103), 0, VLOOKUP(VLOOKUP($A103, 'E4 TB Allocation Details'!$A$18:$L$214, MATCH("Customer ID", 'E4 TB Allocation Details'!$A$18:$L$18, 0),FALSE), 'E2 Allocators'!$B$15:$W$358, MATCH('O5 Details by Class &amp; Accounts'!AH$18, 'E2 Allocators'!$B$15:$W$15, 0),FALSE)*$G103)</f>
        <v>0</v>
      </c>
      <c r="AI103" s="2186">
        <f>IF(ISERROR(VLOOKUP(VLOOKUP($A103, 'E4 TB Allocation Details'!$A$18:$L$214, MATCH("Customer ID", 'E4 TB Allocation Details'!$A$18:$L$18, 0),FALSE), 'E2 Allocators'!$B$15:$W$358, MATCH('O5 Details by Class &amp; Accounts'!AI$18, 'E2 Allocators'!$B$15:$W$15, 0),FALSE)*$G103), 0, VLOOKUP(VLOOKUP($A103, 'E4 TB Allocation Details'!$A$18:$L$214, MATCH("Customer ID", 'E4 TB Allocation Details'!$A$18:$L$18, 0),FALSE), 'E2 Allocators'!$B$15:$W$358, MATCH('O5 Details by Class &amp; Accounts'!AI$18, 'E2 Allocators'!$B$15:$W$15, 0),FALSE)*$G103)</f>
        <v>0</v>
      </c>
      <c r="AJ103" s="2186">
        <f>IF(ISERROR(VLOOKUP(VLOOKUP($A103, 'E4 TB Allocation Details'!$A$18:$L$214, MATCH("Customer ID", 'E4 TB Allocation Details'!$A$18:$L$18, 0),FALSE), 'E2 Allocators'!$B$15:$W$358, MATCH('O5 Details by Class &amp; Accounts'!AJ$18, 'E2 Allocators'!$B$15:$W$15, 0),FALSE)*$G103), 0, VLOOKUP(VLOOKUP($A103, 'E4 TB Allocation Details'!$A$18:$L$214, MATCH("Customer ID", 'E4 TB Allocation Details'!$A$18:$L$18, 0),FALSE), 'E2 Allocators'!$B$15:$W$358, MATCH('O5 Details by Class &amp; Accounts'!AJ$18, 'E2 Allocators'!$B$15:$W$15, 0),FALSE)*$G103)</f>
        <v>0</v>
      </c>
      <c r="AK103" s="2186">
        <f>IF(ISERROR(VLOOKUP(VLOOKUP($A103, 'E4 TB Allocation Details'!$A$18:$L$214, MATCH("Customer ID", 'E4 TB Allocation Details'!$A$18:$L$18, 0),FALSE), 'E2 Allocators'!$B$15:$W$358, MATCH('O5 Details by Class &amp; Accounts'!AK$18, 'E2 Allocators'!$B$15:$W$15, 0),FALSE)*$G103), 0, VLOOKUP(VLOOKUP($A103, 'E4 TB Allocation Details'!$A$18:$L$214, MATCH("Customer ID", 'E4 TB Allocation Details'!$A$18:$L$18, 0),FALSE), 'E2 Allocators'!$B$15:$W$358, MATCH('O5 Details by Class &amp; Accounts'!AK$18, 'E2 Allocators'!$B$15:$W$15, 0),FALSE)*$G103)</f>
        <v>0</v>
      </c>
      <c r="AL103" s="2186">
        <f>IF(ISERROR(VLOOKUP(VLOOKUP($A103, 'E4 TB Allocation Details'!$A$18:$L$214, MATCH("Customer ID", 'E4 TB Allocation Details'!$A$18:$L$18, 0),FALSE), 'E2 Allocators'!$B$15:$W$358, MATCH('O5 Details by Class &amp; Accounts'!AL$18, 'E2 Allocators'!$B$15:$W$15, 0),FALSE)*$G103), 0, VLOOKUP(VLOOKUP($A103, 'E4 TB Allocation Details'!$A$18:$L$214, MATCH("Customer ID", 'E4 TB Allocation Details'!$A$18:$L$18, 0),FALSE), 'E2 Allocators'!$B$15:$W$358, MATCH('O5 Details by Class &amp; Accounts'!AL$18, 'E2 Allocators'!$B$15:$W$15, 0),FALSE)*$G103)</f>
        <v>0</v>
      </c>
      <c r="AM103" s="2186">
        <f>IF(ISERROR(VLOOKUP(VLOOKUP($A103, 'E4 TB Allocation Details'!$A$18:$L$214, MATCH("Customer ID", 'E4 TB Allocation Details'!$A$18:$L$18, 0),FALSE), 'E2 Allocators'!$B$15:$W$358, MATCH('O5 Details by Class &amp; Accounts'!AM$18, 'E2 Allocators'!$B$15:$W$15, 0),FALSE)*$G103), 0, VLOOKUP(VLOOKUP($A103, 'E4 TB Allocation Details'!$A$18:$L$214, MATCH("Customer ID", 'E4 TB Allocation Details'!$A$18:$L$18, 0),FALSE), 'E2 Allocators'!$B$15:$W$358, MATCH('O5 Details by Class &amp; Accounts'!AM$18, 'E2 Allocators'!$B$15:$W$15, 0),FALSE)*$G103)</f>
        <v>0</v>
      </c>
      <c r="AN103" s="2186">
        <f>IF(ISERROR(VLOOKUP(VLOOKUP($A103, 'E4 TB Allocation Details'!$A$18:$L$214, MATCH("Customer ID", 'E4 TB Allocation Details'!$A$18:$L$18, 0),FALSE), 'E2 Allocators'!$B$15:$W$358, MATCH('O5 Details by Class &amp; Accounts'!AN$18, 'E2 Allocators'!$B$15:$W$15, 0),FALSE)*$G103), 0, VLOOKUP(VLOOKUP($A103, 'E4 TB Allocation Details'!$A$18:$L$214, MATCH("Customer ID", 'E4 TB Allocation Details'!$A$18:$L$18, 0),FALSE), 'E2 Allocators'!$B$15:$W$358, MATCH('O5 Details by Class &amp; Accounts'!AN$18, 'E2 Allocators'!$B$15:$W$15, 0),FALSE)*$G103)</f>
        <v>0</v>
      </c>
      <c r="AO103" s="2186">
        <f>IF(ISERROR(VLOOKUP(VLOOKUP($A103, 'E4 TB Allocation Details'!$A$18:$L$214, MATCH("Customer ID", 'E4 TB Allocation Details'!$A$18:$L$18, 0),FALSE), 'E2 Allocators'!$B$15:$W$358, MATCH('O5 Details by Class &amp; Accounts'!AO$18, 'E2 Allocators'!$B$15:$W$15, 0),FALSE)*$G103), 0, VLOOKUP(VLOOKUP($A103, 'E4 TB Allocation Details'!$A$18:$L$214, MATCH("Customer ID", 'E4 TB Allocation Details'!$A$18:$L$18, 0),FALSE), 'E2 Allocators'!$B$15:$W$358, MATCH('O5 Details by Class &amp; Accounts'!AO$18, 'E2 Allocators'!$B$15:$W$15, 0),FALSE)*$G103)</f>
        <v>0</v>
      </c>
      <c r="AP103" s="2186">
        <f>IF(ISERROR(VLOOKUP(VLOOKUP($A103, 'E4 TB Allocation Details'!$A$18:$L$214, MATCH("Customer ID", 'E4 TB Allocation Details'!$A$18:$L$18, 0),FALSE), 'E2 Allocators'!$B$15:$W$358, MATCH('O5 Details by Class &amp; Accounts'!AP$18, 'E2 Allocators'!$B$15:$W$15, 0),FALSE)*$G103), 0, VLOOKUP(VLOOKUP($A103, 'E4 TB Allocation Details'!$A$18:$L$214, MATCH("Customer ID", 'E4 TB Allocation Details'!$A$18:$L$18, 0),FALSE), 'E2 Allocators'!$B$15:$W$358, MATCH('O5 Details by Class &amp; Accounts'!AP$18, 'E2 Allocators'!$B$15:$W$15, 0),FALSE)*$G103)</f>
        <v>0</v>
      </c>
      <c r="AQ103" s="2186">
        <f>IF(ISERROR(VLOOKUP(VLOOKUP($A103, 'E4 TB Allocation Details'!$A$18:$L$214, MATCH("Customer ID", 'E4 TB Allocation Details'!$A$18:$L$18, 0),FALSE), 'E2 Allocators'!$B$15:$W$358, MATCH('O5 Details by Class &amp; Accounts'!AQ$18, 'E2 Allocators'!$B$15:$W$15, 0),FALSE)*$G103), 0, VLOOKUP(VLOOKUP($A103, 'E4 TB Allocation Details'!$A$18:$L$214, MATCH("Customer ID", 'E4 TB Allocation Details'!$A$18:$L$18, 0),FALSE), 'E2 Allocators'!$B$15:$W$358, MATCH('O5 Details by Class &amp; Accounts'!AQ$18, 'E2 Allocators'!$B$15:$W$15, 0),FALSE)*$G103)</f>
        <v>0</v>
      </c>
      <c r="AR103" s="2186">
        <f>IF(ISERROR(VLOOKUP(VLOOKUP($A103, 'E4 TB Allocation Details'!$A$18:$L$214, MATCH("Customer ID", 'E4 TB Allocation Details'!$A$18:$L$18, 0),FALSE), 'E2 Allocators'!$B$15:$W$358, MATCH('O5 Details by Class &amp; Accounts'!AR$18, 'E2 Allocators'!$B$15:$W$15, 0),FALSE)*$G103), 0, VLOOKUP(VLOOKUP($A103, 'E4 TB Allocation Details'!$A$18:$L$214, MATCH("Customer ID", 'E4 TB Allocation Details'!$A$18:$L$18, 0),FALSE), 'E2 Allocators'!$B$15:$W$358, MATCH('O5 Details by Class &amp; Accounts'!AR$18, 'E2 Allocators'!$B$15:$W$15, 0),FALSE)*$G103)</f>
        <v>0</v>
      </c>
      <c r="AS103" s="2186">
        <f>IF(ISERROR(VLOOKUP(VLOOKUP($A103, 'E4 TB Allocation Details'!$A$18:$L$214, MATCH("Customer ID", 'E4 TB Allocation Details'!$A$18:$L$18, 0),FALSE), 'E2 Allocators'!$B$15:$W$358, MATCH('O5 Details by Class &amp; Accounts'!AS$18, 'E2 Allocators'!$B$15:$W$15, 0),FALSE)*$G103), 0, VLOOKUP(VLOOKUP($A103, 'E4 TB Allocation Details'!$A$18:$L$214, MATCH("Customer ID", 'E4 TB Allocation Details'!$A$18:$L$18, 0),FALSE), 'E2 Allocators'!$B$15:$W$358, MATCH('O5 Details by Class &amp; Accounts'!AS$18, 'E2 Allocators'!$B$15:$W$15, 0),FALSE)*$G103)</f>
        <v>0</v>
      </c>
      <c r="AT103" s="2186">
        <f>IF(ISERROR(VLOOKUP(VLOOKUP($A103, 'E4 TB Allocation Details'!$A$18:$L$214, MATCH("Customer ID", 'E4 TB Allocation Details'!$A$18:$L$18, 0),FALSE), 'E2 Allocators'!$B$15:$W$358, MATCH('O5 Details by Class &amp; Accounts'!AT$18, 'E2 Allocators'!$B$15:$W$15, 0),FALSE)*$G103), 0, VLOOKUP(VLOOKUP($A103, 'E4 TB Allocation Details'!$A$18:$L$214, MATCH("Customer ID", 'E4 TB Allocation Details'!$A$18:$L$18, 0),FALSE), 'E2 Allocators'!$B$15:$W$358, MATCH('O5 Details by Class &amp; Accounts'!AT$18, 'E2 Allocators'!$B$15:$W$15, 0),FALSE)*$G103)</f>
        <v>0</v>
      </c>
      <c r="AU103" s="2186">
        <f>IF(ISERROR(VLOOKUP(VLOOKUP($A103, 'E4 TB Allocation Details'!$A$18:$L$214, MATCH("Customer ID", 'E4 TB Allocation Details'!$A$18:$L$18, 0),FALSE), 'E2 Allocators'!$B$15:$W$358, MATCH('O5 Details by Class &amp; Accounts'!AU$18, 'E2 Allocators'!$B$15:$W$15, 0),FALSE)*$G103), 0, VLOOKUP(VLOOKUP($A103, 'E4 TB Allocation Details'!$A$18:$L$214, MATCH("Customer ID", 'E4 TB Allocation Details'!$A$18:$L$18, 0),FALSE), 'E2 Allocators'!$B$15:$W$358, MATCH('O5 Details by Class &amp; Accounts'!AU$18, 'E2 Allocators'!$B$15:$W$15, 0),FALSE)*$G103)</f>
        <v>0</v>
      </c>
      <c r="AV103" s="2186">
        <f>IF(ISERROR(VLOOKUP(VLOOKUP($A103, 'E4 TB Allocation Details'!$A$18:$L$214, MATCH("Customer ID", 'E4 TB Allocation Details'!$A$18:$L$18, 0),FALSE), 'E2 Allocators'!$B$15:$W$358, MATCH('O5 Details by Class &amp; Accounts'!AV$18, 'E2 Allocators'!$B$15:$W$15, 0),FALSE)*$G103), 0, VLOOKUP(VLOOKUP($A103, 'E4 TB Allocation Details'!$A$18:$L$214, MATCH("Customer ID", 'E4 TB Allocation Details'!$A$18:$L$18, 0),FALSE), 'E2 Allocators'!$B$15:$W$358, MATCH('O5 Details by Class &amp; Accounts'!AV$18, 'E2 Allocators'!$B$15:$W$15, 0),FALSE)*$G103)</f>
        <v>0</v>
      </c>
      <c r="AW103" s="2186">
        <f>IF(ISERROR(VLOOKUP(VLOOKUP($A103, 'E4 TB Allocation Details'!$A$18:$L$214, MATCH("Customer ID", 'E4 TB Allocation Details'!$A$18:$L$18, 0),FALSE), 'E2 Allocators'!$B$15:$W$358, MATCH('O5 Details by Class &amp; Accounts'!AW$18, 'E2 Allocators'!$B$15:$W$15, 0),FALSE)*$G103), 0, VLOOKUP(VLOOKUP($A103, 'E4 TB Allocation Details'!$A$18:$L$214, MATCH("Customer ID", 'E4 TB Allocation Details'!$A$18:$L$18, 0),FALSE), 'E2 Allocators'!$B$15:$W$358, MATCH('O5 Details by Class &amp; Accounts'!AW$18, 'E2 Allocators'!$B$15:$W$15, 0),FALSE)*$G103)</f>
        <v>0</v>
      </c>
      <c r="AX103" s="2186">
        <f t="shared" si="22"/>
        <v>0</v>
      </c>
      <c r="AY103" s="2186">
        <f>IF(ISERROR(VLOOKUP(VLOOKUP($A103, 'E4 TB Allocation Details'!$A$18:$L$214, MATCH("Misc ID", 'E4 TB Allocation Details'!$A$18:$L$18, 0),FALSE), 'E2 Allocators'!$B$15:$W$358, MATCH('O5 Details by Class &amp; Accounts'!AY$18, 'E2 Allocators'!$B$15:$W$15, 0),FALSE)*$E103), 0, VLOOKUP(VLOOKUP($A103, 'E4 TB Allocation Details'!$A$18:$L$214, MATCH("Misc ID", 'E4 TB Allocation Details'!$A$18:$L$18, 0),FALSE), 'E2 Allocators'!$B$15:$W$358, MATCH('O5 Details by Class &amp; Accounts'!AY$18, 'E2 Allocators'!$B$15:$W$15, 0),FALSE)*$E103)</f>
        <v>0</v>
      </c>
      <c r="AZ103" s="2186">
        <f>IF(ISERROR(VLOOKUP(VLOOKUP($A103, 'E4 TB Allocation Details'!$A$18:$L$214, MATCH("Misc ID", 'E4 TB Allocation Details'!$A$18:$L$18, 0),FALSE), 'E2 Allocators'!$B$15:$W$358, MATCH('O5 Details by Class &amp; Accounts'!AZ$18, 'E2 Allocators'!$B$15:$W$15, 0),FALSE)*$E103), 0, VLOOKUP(VLOOKUP($A103, 'E4 TB Allocation Details'!$A$18:$L$214, MATCH("Misc ID", 'E4 TB Allocation Details'!$A$18:$L$18, 0),FALSE), 'E2 Allocators'!$B$15:$W$358, MATCH('O5 Details by Class &amp; Accounts'!AZ$18, 'E2 Allocators'!$B$15:$W$15, 0),FALSE)*$E103)</f>
        <v>0</v>
      </c>
      <c r="BA103" s="2186">
        <f>IF(ISERROR(VLOOKUP(VLOOKUP($A103, 'E4 TB Allocation Details'!$A$18:$L$214, MATCH("Misc ID", 'E4 TB Allocation Details'!$A$18:$L$18, 0),FALSE), 'E2 Allocators'!$B$15:$W$358, MATCH('O5 Details by Class &amp; Accounts'!BA$18, 'E2 Allocators'!$B$15:$W$15, 0),FALSE)*$E103), 0, VLOOKUP(VLOOKUP($A103, 'E4 TB Allocation Details'!$A$18:$L$214, MATCH("Misc ID", 'E4 TB Allocation Details'!$A$18:$L$18, 0),FALSE), 'E2 Allocators'!$B$15:$W$358, MATCH('O5 Details by Class &amp; Accounts'!BA$18, 'E2 Allocators'!$B$15:$W$15, 0),FALSE)*$E103)</f>
        <v>0</v>
      </c>
      <c r="BB103" s="2186">
        <f>IF(ISERROR(VLOOKUP(VLOOKUP($A103, 'E4 TB Allocation Details'!$A$18:$L$214, MATCH("Misc ID", 'E4 TB Allocation Details'!$A$18:$L$18, 0),FALSE), 'E2 Allocators'!$B$15:$W$358, MATCH('O5 Details by Class &amp; Accounts'!BB$18, 'E2 Allocators'!$B$15:$W$15, 0),FALSE)*$E103), 0, VLOOKUP(VLOOKUP($A103, 'E4 TB Allocation Details'!$A$18:$L$214, MATCH("Misc ID", 'E4 TB Allocation Details'!$A$18:$L$18, 0),FALSE), 'E2 Allocators'!$B$15:$W$358, MATCH('O5 Details by Class &amp; Accounts'!BB$18, 'E2 Allocators'!$B$15:$W$15, 0),FALSE)*$E103)</f>
        <v>0</v>
      </c>
      <c r="BC103" s="2186">
        <f>IF(ISERROR(VLOOKUP(VLOOKUP($A103, 'E4 TB Allocation Details'!$A$18:$L$214, MATCH("Misc ID", 'E4 TB Allocation Details'!$A$18:$L$18, 0),FALSE), 'E2 Allocators'!$B$15:$W$358, MATCH('O5 Details by Class &amp; Accounts'!BC$18, 'E2 Allocators'!$B$15:$W$15, 0),FALSE)*$E103), 0, VLOOKUP(VLOOKUP($A103, 'E4 TB Allocation Details'!$A$18:$L$214, MATCH("Misc ID", 'E4 TB Allocation Details'!$A$18:$L$18, 0),FALSE), 'E2 Allocators'!$B$15:$W$358, MATCH('O5 Details by Class &amp; Accounts'!BC$18, 'E2 Allocators'!$B$15:$W$15, 0),FALSE)*$E103)</f>
        <v>0</v>
      </c>
      <c r="BD103" s="2186">
        <f>IF(ISERROR(VLOOKUP(VLOOKUP($A103, 'E4 TB Allocation Details'!$A$18:$L$214, MATCH("Misc ID", 'E4 TB Allocation Details'!$A$18:$L$18, 0),FALSE), 'E2 Allocators'!$B$15:$W$358, MATCH('O5 Details by Class &amp; Accounts'!BD$18, 'E2 Allocators'!$B$15:$W$15, 0),FALSE)*$E103), 0, VLOOKUP(VLOOKUP($A103, 'E4 TB Allocation Details'!$A$18:$L$214, MATCH("Misc ID", 'E4 TB Allocation Details'!$A$18:$L$18, 0),FALSE), 'E2 Allocators'!$B$15:$W$358, MATCH('O5 Details by Class &amp; Accounts'!BD$18, 'E2 Allocators'!$B$15:$W$15, 0),FALSE)*$E103)</f>
        <v>0</v>
      </c>
      <c r="BE103" s="2186">
        <f>IF(ISERROR(VLOOKUP(VLOOKUP($A103, 'E4 TB Allocation Details'!$A$18:$L$214, MATCH("Misc ID", 'E4 TB Allocation Details'!$A$18:$L$18, 0),FALSE), 'E2 Allocators'!$B$15:$W$358, MATCH('O5 Details by Class &amp; Accounts'!BE$18, 'E2 Allocators'!$B$15:$W$15, 0),FALSE)*$E103), 0, VLOOKUP(VLOOKUP($A103, 'E4 TB Allocation Details'!$A$18:$L$214, MATCH("Misc ID", 'E4 TB Allocation Details'!$A$18:$L$18, 0),FALSE), 'E2 Allocators'!$B$15:$W$358, MATCH('O5 Details by Class &amp; Accounts'!BE$18, 'E2 Allocators'!$B$15:$W$15, 0),FALSE)*$E103)</f>
        <v>0</v>
      </c>
      <c r="BF103" s="2186">
        <f>IF(ISERROR(VLOOKUP(VLOOKUP($A103, 'E4 TB Allocation Details'!$A$18:$L$214, MATCH("Misc ID", 'E4 TB Allocation Details'!$A$18:$L$18, 0),FALSE), 'E2 Allocators'!$B$15:$W$358, MATCH('O5 Details by Class &amp; Accounts'!BF$18, 'E2 Allocators'!$B$15:$W$15, 0),FALSE)*$E103), 0, VLOOKUP(VLOOKUP($A103, 'E4 TB Allocation Details'!$A$18:$L$214, MATCH("Misc ID", 'E4 TB Allocation Details'!$A$18:$L$18, 0),FALSE), 'E2 Allocators'!$B$15:$W$358, MATCH('O5 Details by Class &amp; Accounts'!BF$18, 'E2 Allocators'!$B$15:$W$15, 0),FALSE)*$E103)</f>
        <v>0</v>
      </c>
      <c r="BG103" s="2186">
        <f>IF(ISERROR(VLOOKUP(VLOOKUP($A103, 'E4 TB Allocation Details'!$A$18:$L$214, MATCH("Misc ID", 'E4 TB Allocation Details'!$A$18:$L$18, 0),FALSE), 'E2 Allocators'!$B$15:$W$358, MATCH('O5 Details by Class &amp; Accounts'!BG$18, 'E2 Allocators'!$B$15:$W$15, 0),FALSE)*$E103), 0, VLOOKUP(VLOOKUP($A103, 'E4 TB Allocation Details'!$A$18:$L$214, MATCH("Misc ID", 'E4 TB Allocation Details'!$A$18:$L$18, 0),FALSE), 'E2 Allocators'!$B$15:$W$358, MATCH('O5 Details by Class &amp; Accounts'!BG$18, 'E2 Allocators'!$B$15:$W$15, 0),FALSE)*$E103)</f>
        <v>0</v>
      </c>
      <c r="BH103" s="2186">
        <f>IF(ISERROR(VLOOKUP(VLOOKUP($A103, 'E4 TB Allocation Details'!$A$18:$L$214, MATCH("Misc ID", 'E4 TB Allocation Details'!$A$18:$L$18, 0),FALSE), 'E2 Allocators'!$B$15:$W$358, MATCH('O5 Details by Class &amp; Accounts'!BH$18, 'E2 Allocators'!$B$15:$W$15, 0),FALSE)*$E103), 0, VLOOKUP(VLOOKUP($A103, 'E4 TB Allocation Details'!$A$18:$L$214, MATCH("Misc ID", 'E4 TB Allocation Details'!$A$18:$L$18, 0),FALSE), 'E2 Allocators'!$B$15:$W$358, MATCH('O5 Details by Class &amp; Accounts'!BH$18, 'E2 Allocators'!$B$15:$W$15, 0),FALSE)*$E103)</f>
        <v>0</v>
      </c>
      <c r="BI103" s="2186">
        <f>IF(ISERROR(VLOOKUP(VLOOKUP($A103, 'E4 TB Allocation Details'!$A$18:$L$214, MATCH("Misc ID", 'E4 TB Allocation Details'!$A$18:$L$18, 0),FALSE), 'E2 Allocators'!$B$15:$W$358, MATCH('O5 Details by Class &amp; Accounts'!BI$18, 'E2 Allocators'!$B$15:$W$15, 0),FALSE)*$E103), 0, VLOOKUP(VLOOKUP($A103, 'E4 TB Allocation Details'!$A$18:$L$214, MATCH("Misc ID", 'E4 TB Allocation Details'!$A$18:$L$18, 0),FALSE), 'E2 Allocators'!$B$15:$W$358, MATCH('O5 Details by Class &amp; Accounts'!BI$18, 'E2 Allocators'!$B$15:$W$15, 0),FALSE)*$E103)</f>
        <v>0</v>
      </c>
      <c r="BJ103" s="2186">
        <f>IF(ISERROR(VLOOKUP(VLOOKUP($A103, 'E4 TB Allocation Details'!$A$18:$L$214, MATCH("Misc ID", 'E4 TB Allocation Details'!$A$18:$L$18, 0),FALSE), 'E2 Allocators'!$B$15:$W$358, MATCH('O5 Details by Class &amp; Accounts'!BJ$18, 'E2 Allocators'!$B$15:$W$15, 0),FALSE)*$E103), 0, VLOOKUP(VLOOKUP($A103, 'E4 TB Allocation Details'!$A$18:$L$214, MATCH("Misc ID", 'E4 TB Allocation Details'!$A$18:$L$18, 0),FALSE), 'E2 Allocators'!$B$15:$W$358, MATCH('O5 Details by Class &amp; Accounts'!BJ$18, 'E2 Allocators'!$B$15:$W$15, 0),FALSE)*$E103)</f>
        <v>0</v>
      </c>
      <c r="BK103" s="2186">
        <f>IF(ISERROR(VLOOKUP(VLOOKUP($A103, 'E4 TB Allocation Details'!$A$18:$L$214, MATCH("Misc ID", 'E4 TB Allocation Details'!$A$18:$L$18, 0),FALSE), 'E2 Allocators'!$B$15:$W$358, MATCH('O5 Details by Class &amp; Accounts'!BK$18, 'E2 Allocators'!$B$15:$W$15, 0),FALSE)*$E103), 0, VLOOKUP(VLOOKUP($A103, 'E4 TB Allocation Details'!$A$18:$L$214, MATCH("Misc ID", 'E4 TB Allocation Details'!$A$18:$L$18, 0),FALSE), 'E2 Allocators'!$B$15:$W$358, MATCH('O5 Details by Class &amp; Accounts'!BK$18, 'E2 Allocators'!$B$15:$W$15, 0),FALSE)*$E103)</f>
        <v>0</v>
      </c>
      <c r="BL103" s="2186">
        <f>IF(ISERROR(VLOOKUP(VLOOKUP($A103, 'E4 TB Allocation Details'!$A$18:$L$214, MATCH("Misc ID", 'E4 TB Allocation Details'!$A$18:$L$18, 0),FALSE), 'E2 Allocators'!$B$15:$W$358, MATCH('O5 Details by Class &amp; Accounts'!BL$18, 'E2 Allocators'!$B$15:$W$15, 0),FALSE)*$E103), 0, VLOOKUP(VLOOKUP($A103, 'E4 TB Allocation Details'!$A$18:$L$214, MATCH("Misc ID", 'E4 TB Allocation Details'!$A$18:$L$18, 0),FALSE), 'E2 Allocators'!$B$15:$W$358, MATCH('O5 Details by Class &amp; Accounts'!BL$18, 'E2 Allocators'!$B$15:$W$15, 0),FALSE)*$E103)</f>
        <v>0</v>
      </c>
      <c r="BM103" s="2186">
        <f>IF(ISERROR(VLOOKUP(VLOOKUP($A103, 'E4 TB Allocation Details'!$A$18:$L$214, MATCH("Misc ID", 'E4 TB Allocation Details'!$A$18:$L$18, 0),FALSE), 'E2 Allocators'!$B$15:$W$358, MATCH('O5 Details by Class &amp; Accounts'!BM$18, 'E2 Allocators'!$B$15:$W$15, 0),FALSE)*$E103), 0, VLOOKUP(VLOOKUP($A103, 'E4 TB Allocation Details'!$A$18:$L$214, MATCH("Misc ID", 'E4 TB Allocation Details'!$A$18:$L$18, 0),FALSE), 'E2 Allocators'!$B$15:$W$358, MATCH('O5 Details by Class &amp; Accounts'!BM$18, 'E2 Allocators'!$B$15:$W$15, 0),FALSE)*$E103)</f>
        <v>0</v>
      </c>
      <c r="BN103" s="2186">
        <f>IF(ISERROR(VLOOKUP(VLOOKUP($A103, 'E4 TB Allocation Details'!$A$18:$L$214, MATCH("Misc ID", 'E4 TB Allocation Details'!$A$18:$L$18, 0),FALSE), 'E2 Allocators'!$B$15:$W$358, MATCH('O5 Details by Class &amp; Accounts'!BN$18, 'E2 Allocators'!$B$15:$W$15, 0),FALSE)*$E103), 0, VLOOKUP(VLOOKUP($A103, 'E4 TB Allocation Details'!$A$18:$L$214, MATCH("Misc ID", 'E4 TB Allocation Details'!$A$18:$L$18, 0),FALSE), 'E2 Allocators'!$B$15:$W$358, MATCH('O5 Details by Class &amp; Accounts'!BN$18, 'E2 Allocators'!$B$15:$W$15, 0),FALSE)*$E103)</f>
        <v>0</v>
      </c>
      <c r="BO103" s="2186">
        <f>IF(ISERROR(VLOOKUP(VLOOKUP($A103, 'E4 TB Allocation Details'!$A$18:$L$214, MATCH("Misc ID", 'E4 TB Allocation Details'!$A$18:$L$18, 0),FALSE), 'E2 Allocators'!$B$15:$W$358, MATCH('O5 Details by Class &amp; Accounts'!BO$18, 'E2 Allocators'!$B$15:$W$15, 0),FALSE)*$E103), 0, VLOOKUP(VLOOKUP($A103, 'E4 TB Allocation Details'!$A$18:$L$214, MATCH("Misc ID", 'E4 TB Allocation Details'!$A$18:$L$18, 0),FALSE), 'E2 Allocators'!$B$15:$W$358, MATCH('O5 Details by Class &amp; Accounts'!BO$18, 'E2 Allocators'!$B$15:$W$15, 0),FALSE)*$E103)</f>
        <v>0</v>
      </c>
      <c r="BP103" s="2186">
        <f>IF(ISERROR(VLOOKUP(VLOOKUP($A103, 'E4 TB Allocation Details'!$A$18:$L$214, MATCH("Misc ID", 'E4 TB Allocation Details'!$A$18:$L$18, 0),FALSE), 'E2 Allocators'!$B$15:$W$358, MATCH('O5 Details by Class &amp; Accounts'!BP$18, 'E2 Allocators'!$B$15:$W$15, 0),FALSE)*$E103), 0, VLOOKUP(VLOOKUP($A103, 'E4 TB Allocation Details'!$A$18:$L$214, MATCH("Misc ID", 'E4 TB Allocation Details'!$A$18:$L$18, 0),FALSE), 'E2 Allocators'!$B$15:$W$358, MATCH('O5 Details by Class &amp; Accounts'!BP$18, 'E2 Allocators'!$B$15:$W$15, 0),FALSE)*$E103)</f>
        <v>0</v>
      </c>
      <c r="BQ103" s="2186">
        <f>IF(ISERROR(VLOOKUP(VLOOKUP($A103, 'E4 TB Allocation Details'!$A$18:$L$214, MATCH("Misc ID", 'E4 TB Allocation Details'!$A$18:$L$18, 0),FALSE), 'E2 Allocators'!$B$15:$W$358, MATCH('O5 Details by Class &amp; Accounts'!BQ$18, 'E2 Allocators'!$B$15:$W$15, 0),FALSE)*$E103), 0, VLOOKUP(VLOOKUP($A103, 'E4 TB Allocation Details'!$A$18:$L$214, MATCH("Misc ID", 'E4 TB Allocation Details'!$A$18:$L$18, 0),FALSE), 'E2 Allocators'!$B$15:$W$358, MATCH('O5 Details by Class &amp; Accounts'!BQ$18, 'E2 Allocators'!$B$15:$W$15, 0),FALSE)*$E103)</f>
        <v>0</v>
      </c>
      <c r="BR103" s="2186">
        <f>IF(ISERROR(VLOOKUP(VLOOKUP($A103, 'E4 TB Allocation Details'!$A$18:$L$214, MATCH("Misc ID", 'E4 TB Allocation Details'!$A$18:$L$18, 0),FALSE), 'E2 Allocators'!$B$15:$W$358, MATCH('O5 Details by Class &amp; Accounts'!BR$18, 'E2 Allocators'!$B$15:$W$15, 0),FALSE)*$E103), 0, VLOOKUP(VLOOKUP($A103, 'E4 TB Allocation Details'!$A$18:$L$214, MATCH("Misc ID", 'E4 TB Allocation Details'!$A$18:$L$18, 0),FALSE), 'E2 Allocators'!$B$15:$W$358, MATCH('O5 Details by Class &amp; Accounts'!BR$18, 'E2 Allocators'!$B$15:$W$15, 0),FALSE)*$E103)</f>
        <v>0</v>
      </c>
      <c r="BS103" s="2186">
        <f t="shared" si="23"/>
        <v>0</v>
      </c>
      <c r="BT103" s="2186">
        <f>IF(ISERROR(VLOOKUP(VLOOKUP($A103, 'E4 TB Allocation Details'!$A$18:$L$214, MATCH("A &amp; G ID", 'E4 TB Allocation Details'!$A$18:$L$18, 0),FALSE), 'E2 Allocators'!$B$15:$W$358, MATCH('O5 Details by Class &amp; Accounts'!BT$18, 'E2 Allocators'!$B$15:$W$15, 0),FALSE)*$E103), 0, VLOOKUP(VLOOKUP($A103, 'E4 TB Allocation Details'!$A$18:$L$214, MATCH("A &amp; G ID", 'E4 TB Allocation Details'!$A$18:$L$18, 0),FALSE), 'E2 Allocators'!$B$15:$W$358, MATCH('O5 Details by Class &amp; Accounts'!BT$18, 'E2 Allocators'!$B$15:$W$15, 0),FALSE)*$E103)</f>
        <v>0</v>
      </c>
      <c r="BU103" s="2186">
        <f>IF(ISERROR(VLOOKUP(VLOOKUP($A103, 'E4 TB Allocation Details'!$A$18:$L$214, MATCH("A &amp; G ID", 'E4 TB Allocation Details'!$A$18:$L$18, 0),FALSE), 'E2 Allocators'!$B$15:$W$358, MATCH('O5 Details by Class &amp; Accounts'!BU$18, 'E2 Allocators'!$B$15:$W$15, 0),FALSE)*$E103), 0, VLOOKUP(VLOOKUP($A103, 'E4 TB Allocation Details'!$A$18:$L$214, MATCH("A &amp; G ID", 'E4 TB Allocation Details'!$A$18:$L$18, 0),FALSE), 'E2 Allocators'!$B$15:$W$358, MATCH('O5 Details by Class &amp; Accounts'!BU$18, 'E2 Allocators'!$B$15:$W$15, 0),FALSE)*$E103)</f>
        <v>0</v>
      </c>
      <c r="BV103" s="2186">
        <f>IF(ISERROR(VLOOKUP(VLOOKUP($A103, 'E4 TB Allocation Details'!$A$18:$L$214, MATCH("A &amp; G ID", 'E4 TB Allocation Details'!$A$18:$L$18, 0),FALSE), 'E2 Allocators'!$B$15:$W$358, MATCH('O5 Details by Class &amp; Accounts'!BV$18, 'E2 Allocators'!$B$15:$W$15, 0),FALSE)*$E103), 0, VLOOKUP(VLOOKUP($A103, 'E4 TB Allocation Details'!$A$18:$L$214, MATCH("A &amp; G ID", 'E4 TB Allocation Details'!$A$18:$L$18, 0),FALSE), 'E2 Allocators'!$B$15:$W$358, MATCH('O5 Details by Class &amp; Accounts'!BV$18, 'E2 Allocators'!$B$15:$W$15, 0),FALSE)*$E103)</f>
        <v>0</v>
      </c>
      <c r="BW103" s="2186">
        <f>IF(ISERROR(VLOOKUP(VLOOKUP($A103, 'E4 TB Allocation Details'!$A$18:$L$214, MATCH("A &amp; G ID", 'E4 TB Allocation Details'!$A$18:$L$18, 0),FALSE), 'E2 Allocators'!$B$15:$W$358, MATCH('O5 Details by Class &amp; Accounts'!BW$18, 'E2 Allocators'!$B$15:$W$15, 0),FALSE)*$E103), 0, VLOOKUP(VLOOKUP($A103, 'E4 TB Allocation Details'!$A$18:$L$214, MATCH("A &amp; G ID", 'E4 TB Allocation Details'!$A$18:$L$18, 0),FALSE), 'E2 Allocators'!$B$15:$W$358, MATCH('O5 Details by Class &amp; Accounts'!BW$18, 'E2 Allocators'!$B$15:$W$15, 0),FALSE)*$E103)</f>
        <v>0</v>
      </c>
      <c r="BX103" s="2186">
        <f>IF(ISERROR(VLOOKUP(VLOOKUP($A103, 'E4 TB Allocation Details'!$A$18:$L$214, MATCH("A &amp; G ID", 'E4 TB Allocation Details'!$A$18:$L$18, 0),FALSE), 'E2 Allocators'!$B$15:$W$358, MATCH('O5 Details by Class &amp; Accounts'!BX$18, 'E2 Allocators'!$B$15:$W$15, 0),FALSE)*$E103), 0, VLOOKUP(VLOOKUP($A103, 'E4 TB Allocation Details'!$A$18:$L$214, MATCH("A &amp; G ID", 'E4 TB Allocation Details'!$A$18:$L$18, 0),FALSE), 'E2 Allocators'!$B$15:$W$358, MATCH('O5 Details by Class &amp; Accounts'!BX$18, 'E2 Allocators'!$B$15:$W$15, 0),FALSE)*$E103)</f>
        <v>0</v>
      </c>
      <c r="BY103" s="2186">
        <f>IF(ISERROR(VLOOKUP(VLOOKUP($A103, 'E4 TB Allocation Details'!$A$18:$L$214, MATCH("A &amp; G ID", 'E4 TB Allocation Details'!$A$18:$L$18, 0),FALSE), 'E2 Allocators'!$B$15:$W$358, MATCH('O5 Details by Class &amp; Accounts'!BY$18, 'E2 Allocators'!$B$15:$W$15, 0),FALSE)*$E103), 0, VLOOKUP(VLOOKUP($A103, 'E4 TB Allocation Details'!$A$18:$L$214, MATCH("A &amp; G ID", 'E4 TB Allocation Details'!$A$18:$L$18, 0),FALSE), 'E2 Allocators'!$B$15:$W$358, MATCH('O5 Details by Class &amp; Accounts'!BY$18, 'E2 Allocators'!$B$15:$W$15, 0),FALSE)*$E103)</f>
        <v>0</v>
      </c>
      <c r="BZ103" s="2186">
        <f>IF(ISERROR(VLOOKUP(VLOOKUP($A103, 'E4 TB Allocation Details'!$A$18:$L$214, MATCH("A &amp; G ID", 'E4 TB Allocation Details'!$A$18:$L$18, 0),FALSE), 'E2 Allocators'!$B$15:$W$358, MATCH('O5 Details by Class &amp; Accounts'!BZ$18, 'E2 Allocators'!$B$15:$W$15, 0),FALSE)*$E103), 0, VLOOKUP(VLOOKUP($A103, 'E4 TB Allocation Details'!$A$18:$L$214, MATCH("A &amp; G ID", 'E4 TB Allocation Details'!$A$18:$L$18, 0),FALSE), 'E2 Allocators'!$B$15:$W$358, MATCH('O5 Details by Class &amp; Accounts'!BZ$18, 'E2 Allocators'!$B$15:$W$15, 0),FALSE)*$E103)</f>
        <v>0</v>
      </c>
      <c r="CA103" s="2186">
        <f>IF(ISERROR(VLOOKUP(VLOOKUP($A103, 'E4 TB Allocation Details'!$A$18:$L$214, MATCH("A &amp; G ID", 'E4 TB Allocation Details'!$A$18:$L$18, 0),FALSE), 'E2 Allocators'!$B$15:$W$358, MATCH('O5 Details by Class &amp; Accounts'!CA$18, 'E2 Allocators'!$B$15:$W$15, 0),FALSE)*$E103), 0, VLOOKUP(VLOOKUP($A103, 'E4 TB Allocation Details'!$A$18:$L$214, MATCH("A &amp; G ID", 'E4 TB Allocation Details'!$A$18:$L$18, 0),FALSE), 'E2 Allocators'!$B$15:$W$358, MATCH('O5 Details by Class &amp; Accounts'!CA$18, 'E2 Allocators'!$B$15:$W$15, 0),FALSE)*$E103)</f>
        <v>0</v>
      </c>
      <c r="CB103" s="2186">
        <f>IF(ISERROR(VLOOKUP(VLOOKUP($A103, 'E4 TB Allocation Details'!$A$18:$L$214, MATCH("A &amp; G ID", 'E4 TB Allocation Details'!$A$18:$L$18, 0),FALSE), 'E2 Allocators'!$B$15:$W$358, MATCH('O5 Details by Class &amp; Accounts'!CB$18, 'E2 Allocators'!$B$15:$W$15, 0),FALSE)*$E103), 0, VLOOKUP(VLOOKUP($A103, 'E4 TB Allocation Details'!$A$18:$L$214, MATCH("A &amp; G ID", 'E4 TB Allocation Details'!$A$18:$L$18, 0),FALSE), 'E2 Allocators'!$B$15:$W$358, MATCH('O5 Details by Class &amp; Accounts'!CB$18, 'E2 Allocators'!$B$15:$W$15, 0),FALSE)*$E103)</f>
        <v>0</v>
      </c>
      <c r="CC103" s="2186">
        <f>IF(ISERROR(VLOOKUP(VLOOKUP($A103, 'E4 TB Allocation Details'!$A$18:$L$214, MATCH("A &amp; G ID", 'E4 TB Allocation Details'!$A$18:$L$18, 0),FALSE), 'E2 Allocators'!$B$15:$W$358, MATCH('O5 Details by Class &amp; Accounts'!CC$18, 'E2 Allocators'!$B$15:$W$15, 0),FALSE)*$E103), 0, VLOOKUP(VLOOKUP($A103, 'E4 TB Allocation Details'!$A$18:$L$214, MATCH("A &amp; G ID", 'E4 TB Allocation Details'!$A$18:$L$18, 0),FALSE), 'E2 Allocators'!$B$15:$W$358, MATCH('O5 Details by Class &amp; Accounts'!CC$18, 'E2 Allocators'!$B$15:$W$15, 0),FALSE)*$E103)</f>
        <v>0</v>
      </c>
      <c r="CD103" s="2186">
        <f>IF(ISERROR(VLOOKUP(VLOOKUP($A103, 'E4 TB Allocation Details'!$A$18:$L$214, MATCH("A &amp; G ID", 'E4 TB Allocation Details'!$A$18:$L$18, 0),FALSE), 'E2 Allocators'!$B$15:$W$358, MATCH('O5 Details by Class &amp; Accounts'!CD$18, 'E2 Allocators'!$B$15:$W$15, 0),FALSE)*$E103), 0, VLOOKUP(VLOOKUP($A103, 'E4 TB Allocation Details'!$A$18:$L$214, MATCH("A &amp; G ID", 'E4 TB Allocation Details'!$A$18:$L$18, 0),FALSE), 'E2 Allocators'!$B$15:$W$358, MATCH('O5 Details by Class &amp; Accounts'!CD$18, 'E2 Allocators'!$B$15:$W$15, 0),FALSE)*$E103)</f>
        <v>0</v>
      </c>
      <c r="CE103" s="2186">
        <f>IF(ISERROR(VLOOKUP(VLOOKUP($A103, 'E4 TB Allocation Details'!$A$18:$L$214, MATCH("A &amp; G ID", 'E4 TB Allocation Details'!$A$18:$L$18, 0),FALSE), 'E2 Allocators'!$B$15:$W$358, MATCH('O5 Details by Class &amp; Accounts'!CE$18, 'E2 Allocators'!$B$15:$W$15, 0),FALSE)*$E103), 0, VLOOKUP(VLOOKUP($A103, 'E4 TB Allocation Details'!$A$18:$L$214, MATCH("A &amp; G ID", 'E4 TB Allocation Details'!$A$18:$L$18, 0),FALSE), 'E2 Allocators'!$B$15:$W$358, MATCH('O5 Details by Class &amp; Accounts'!CE$18, 'E2 Allocators'!$B$15:$W$15, 0),FALSE)*$E103)</f>
        <v>0</v>
      </c>
      <c r="CF103" s="2186">
        <f>IF(ISERROR(VLOOKUP(VLOOKUP($A103, 'E4 TB Allocation Details'!$A$18:$L$214, MATCH("A &amp; G ID", 'E4 TB Allocation Details'!$A$18:$L$18, 0),FALSE), 'E2 Allocators'!$B$15:$W$358, MATCH('O5 Details by Class &amp; Accounts'!CF$18, 'E2 Allocators'!$B$15:$W$15, 0),FALSE)*$E103), 0, VLOOKUP(VLOOKUP($A103, 'E4 TB Allocation Details'!$A$18:$L$214, MATCH("A &amp; G ID", 'E4 TB Allocation Details'!$A$18:$L$18, 0),FALSE), 'E2 Allocators'!$B$15:$W$358, MATCH('O5 Details by Class &amp; Accounts'!CF$18, 'E2 Allocators'!$B$15:$W$15, 0),FALSE)*$E103)</f>
        <v>0</v>
      </c>
      <c r="CG103" s="2186">
        <f>IF(ISERROR(VLOOKUP(VLOOKUP($A103, 'E4 TB Allocation Details'!$A$18:$L$214, MATCH("A &amp; G ID", 'E4 TB Allocation Details'!$A$18:$L$18, 0),FALSE), 'E2 Allocators'!$B$15:$W$358, MATCH('O5 Details by Class &amp; Accounts'!CG$18, 'E2 Allocators'!$B$15:$W$15, 0),FALSE)*$E103), 0, VLOOKUP(VLOOKUP($A103, 'E4 TB Allocation Details'!$A$18:$L$214, MATCH("A &amp; G ID", 'E4 TB Allocation Details'!$A$18:$L$18, 0),FALSE), 'E2 Allocators'!$B$15:$W$358, MATCH('O5 Details by Class &amp; Accounts'!CG$18, 'E2 Allocators'!$B$15:$W$15, 0),FALSE)*$E103)</f>
        <v>0</v>
      </c>
      <c r="CH103" s="2186">
        <f>IF(ISERROR(VLOOKUP(VLOOKUP($A103, 'E4 TB Allocation Details'!$A$18:$L$214, MATCH("A &amp; G ID", 'E4 TB Allocation Details'!$A$18:$L$18, 0),FALSE), 'E2 Allocators'!$B$15:$W$358, MATCH('O5 Details by Class &amp; Accounts'!CH$18, 'E2 Allocators'!$B$15:$W$15, 0),FALSE)*$E103), 0, VLOOKUP(VLOOKUP($A103, 'E4 TB Allocation Details'!$A$18:$L$214, MATCH("A &amp; G ID", 'E4 TB Allocation Details'!$A$18:$L$18, 0),FALSE), 'E2 Allocators'!$B$15:$W$358, MATCH('O5 Details by Class &amp; Accounts'!CH$18, 'E2 Allocators'!$B$15:$W$15, 0),FALSE)*$E103)</f>
        <v>0</v>
      </c>
      <c r="CI103" s="2186">
        <f>IF(ISERROR(VLOOKUP(VLOOKUP($A103, 'E4 TB Allocation Details'!$A$18:$L$214, MATCH("A &amp; G ID", 'E4 TB Allocation Details'!$A$18:$L$18, 0),FALSE), 'E2 Allocators'!$B$15:$W$358, MATCH('O5 Details by Class &amp; Accounts'!CI$18, 'E2 Allocators'!$B$15:$W$15, 0),FALSE)*$E103), 0, VLOOKUP(VLOOKUP($A103, 'E4 TB Allocation Details'!$A$18:$L$214, MATCH("A &amp; G ID", 'E4 TB Allocation Details'!$A$18:$L$18, 0),FALSE), 'E2 Allocators'!$B$15:$W$358, MATCH('O5 Details by Class &amp; Accounts'!CI$18, 'E2 Allocators'!$B$15:$W$15, 0),FALSE)*$E103)</f>
        <v>0</v>
      </c>
      <c r="CJ103" s="2186">
        <f>IF(ISERROR(VLOOKUP(VLOOKUP($A103, 'E4 TB Allocation Details'!$A$18:$L$214, MATCH("A &amp; G ID", 'E4 TB Allocation Details'!$A$18:$L$18, 0),FALSE), 'E2 Allocators'!$B$15:$W$358, MATCH('O5 Details by Class &amp; Accounts'!CJ$18, 'E2 Allocators'!$B$15:$W$15, 0),FALSE)*$E103), 0, VLOOKUP(VLOOKUP($A103, 'E4 TB Allocation Details'!$A$18:$L$214, MATCH("A &amp; G ID", 'E4 TB Allocation Details'!$A$18:$L$18, 0),FALSE), 'E2 Allocators'!$B$15:$W$358, MATCH('O5 Details by Class &amp; Accounts'!CJ$18, 'E2 Allocators'!$B$15:$W$15, 0),FALSE)*$E103)</f>
        <v>0</v>
      </c>
      <c r="CK103" s="2186">
        <f>IF(ISERROR(VLOOKUP(VLOOKUP($A103, 'E4 TB Allocation Details'!$A$18:$L$214, MATCH("A &amp; G ID", 'E4 TB Allocation Details'!$A$18:$L$18, 0),FALSE), 'E2 Allocators'!$B$15:$W$358, MATCH('O5 Details by Class &amp; Accounts'!CK$18, 'E2 Allocators'!$B$15:$W$15, 0),FALSE)*$E103), 0, VLOOKUP(VLOOKUP($A103, 'E4 TB Allocation Details'!$A$18:$L$214, MATCH("A &amp; G ID", 'E4 TB Allocation Details'!$A$18:$L$18, 0),FALSE), 'E2 Allocators'!$B$15:$W$358, MATCH('O5 Details by Class &amp; Accounts'!CK$18, 'E2 Allocators'!$B$15:$W$15, 0),FALSE)*$E103)</f>
        <v>0</v>
      </c>
      <c r="CL103" s="2186">
        <f>IF(ISERROR(VLOOKUP(VLOOKUP($A103, 'E4 TB Allocation Details'!$A$18:$L$214, MATCH("A &amp; G ID", 'E4 TB Allocation Details'!$A$18:$L$18, 0),FALSE), 'E2 Allocators'!$B$15:$W$358, MATCH('O5 Details by Class &amp; Accounts'!CL$18, 'E2 Allocators'!$B$15:$W$15, 0),FALSE)*$E103), 0, VLOOKUP(VLOOKUP($A103, 'E4 TB Allocation Details'!$A$18:$L$214, MATCH("A &amp; G ID", 'E4 TB Allocation Details'!$A$18:$L$18, 0),FALSE), 'E2 Allocators'!$B$15:$W$358, MATCH('O5 Details by Class &amp; Accounts'!CL$18, 'E2 Allocators'!$B$15:$W$15, 0),FALSE)*$E103)</f>
        <v>0</v>
      </c>
      <c r="CM103" s="2186">
        <f>IF(ISERROR(VLOOKUP(VLOOKUP($A103, 'E4 TB Allocation Details'!$A$18:$L$214, MATCH("A &amp; G ID", 'E4 TB Allocation Details'!$A$18:$L$18, 0),FALSE), 'E2 Allocators'!$B$15:$W$358, MATCH('O5 Details by Class &amp; Accounts'!CM$18, 'E2 Allocators'!$B$15:$W$15, 0),FALSE)*$E103), 0, VLOOKUP(VLOOKUP($A103, 'E4 TB Allocation Details'!$A$18:$L$214, MATCH("A &amp; G ID", 'E4 TB Allocation Details'!$A$18:$L$18, 0),FALSE), 'E2 Allocators'!$B$15:$W$358, MATCH('O5 Details by Class &amp; Accounts'!CM$18, 'E2 Allocators'!$B$15:$W$15, 0),FALSE)*$E103)</f>
        <v>0</v>
      </c>
      <c r="CN103" s="2186">
        <f t="shared" si="24"/>
        <v>0</v>
      </c>
      <c r="CO103" s="2187">
        <f t="shared" si="25"/>
        <v>0</v>
      </c>
      <c r="CQ103" s="1625" t="s">
        <v>1186</v>
      </c>
    </row>
    <row r="104" spans="1:95" s="54" customFormat="1" ht="12.75" x14ac:dyDescent="0.2">
      <c r="A104" s="994">
        <v>4325</v>
      </c>
      <c r="B104" s="995" t="s">
        <v>1387</v>
      </c>
      <c r="C104" s="2184">
        <f>IF(ISERROR(VLOOKUP($A104,'I3 TB Data'!$A$19:$H$483,MATCH('O5 Details by Class &amp; Accounts'!$C$18, 'I3 TB Data'!$A$19:$H$19,0),0)), 0, VLOOKUP($A104,'I3 TB Data'!$A$19:$H$483,MATCH('O5 Details by Class &amp; Accounts'!$C$18,'I3 TB Data'!$A$19:$H$19,0),0))</f>
        <v>0</v>
      </c>
      <c r="D104" s="2185"/>
      <c r="E104" s="2184">
        <f t="shared" si="17"/>
        <v>0</v>
      </c>
      <c r="F104" s="2186">
        <f>IF(ISERROR(VLOOKUP($A104, 'E1 Categorization'!A33:E124, MATCH("Customer Component", 'E1 Categorization'!$A$33:$E$33,0), 0)), 0, IF(VLOOKUP($A104, 'E1 Categorization'!A33:E124, MATCH("Customer Component", 'E1 Categorization'!$A$33:$E$33,0), 0)=0, 'O5 Details by Class &amp; Accounts'!$E104, IF(AND(VLOOKUP($A104, 'E1 Categorization'!A33:E124, MATCH("Customer Component", 'E1 Categorization'!$A$33:$E$33,0), 0) &gt;0, VLOOKUP($A104, 'E1 Categorization'!A33:E124, MATCH("Customer Component", 'E1 Categorization'!$A$33:$E$33,0), 0)&lt;1), 'O5 Details by Class &amp; Accounts'!$E104*(1-VLOOKUP($A104, 'E1 Categorization'!A33:E124, MATCH("Customer Component", 'E1 Categorization'!$A$33:$E$33,0), 0)), 0)))</f>
        <v>0</v>
      </c>
      <c r="G104" s="2186">
        <f>IF(ISERROR(VLOOKUP($A104, 'E1 Categorization'!A33:E124, MATCH("Customer Component", 'E1 Categorization'!$A$33:$E$33,0), 0)),0, IF(VLOOKUP($A104, 'E1 Categorization'!A33:E124, MATCH("Customer Component", 'E1 Categorization'!$A$33:$E$33,0), 0)=0, 0, IF(AND(VLOOKUP($A104, 'E1 Categorization'!A33:E124, MATCH("Customer Component", 'E1 Categorization'!$A$33:$E$33,0), 0) &gt;0, VLOOKUP($A104, 'E1 Categorization'!A33:E124, MATCH("Customer Component", 'E1 Categorization'!$A$33:$E$33,0), 0)&lt;1), 'O5 Details by Class &amp; Accounts'!$E104*(VLOOKUP($A104, 'E1 Categorization'!A33:E124, MATCH("Customer Component", 'E1 Categorization'!$A$33:$E$33,0), 0)), 'O5 Details by Class &amp; Accounts'!$E104)))</f>
        <v>0</v>
      </c>
      <c r="H104" s="2186">
        <f t="shared" si="20"/>
        <v>0</v>
      </c>
      <c r="I104" s="2186">
        <f>IF(ISERROR(VLOOKUP(VLOOKUP($A104, 'E4 TB Allocation Details'!$A$18:$L$214, MATCH("Demand ID", 'E4 TB Allocation Details'!$A$18:$L$18, 0),FALSE), 'E2 Allocators'!$B$15:$W$358, MATCH('O5 Details by Class &amp; Accounts'!I$18, 'E2 Allocators'!$B$15:$W$15, 0),FALSE)*$F104), 0, VLOOKUP(VLOOKUP($A104, 'E4 TB Allocation Details'!$A$18:$L$214, MATCH("Demand ID", 'E4 TB Allocation Details'!$A$18:$L$18, 0),FALSE), 'E2 Allocators'!$B$15:$W$358, MATCH('O5 Details by Class &amp; Accounts'!I$18, 'E2 Allocators'!$B$15:$W$15, 0),FALSE)*$F104)</f>
        <v>0</v>
      </c>
      <c r="J104" s="2186">
        <f>IF(ISERROR(VLOOKUP(VLOOKUP($A104, 'E4 TB Allocation Details'!$A$18:$L$214, MATCH("Demand ID", 'E4 TB Allocation Details'!$A$18:$L$18, 0),FALSE), 'E2 Allocators'!$B$15:$W$358, MATCH('O5 Details by Class &amp; Accounts'!J$18, 'E2 Allocators'!$B$15:$W$15, 0),FALSE)*$F104), 0, VLOOKUP(VLOOKUP($A104, 'E4 TB Allocation Details'!$A$18:$L$214, MATCH("Demand ID", 'E4 TB Allocation Details'!$A$18:$L$18, 0),FALSE), 'E2 Allocators'!$B$15:$W$358, MATCH('O5 Details by Class &amp; Accounts'!J$18, 'E2 Allocators'!$B$15:$W$15, 0),FALSE)*$F104)</f>
        <v>0</v>
      </c>
      <c r="K104" s="2186">
        <f>IF(ISERROR(VLOOKUP(VLOOKUP($A104, 'E4 TB Allocation Details'!$A$18:$L$214, MATCH("Demand ID", 'E4 TB Allocation Details'!$A$18:$L$18, 0),FALSE), 'E2 Allocators'!$B$15:$W$358, MATCH('O5 Details by Class &amp; Accounts'!K$18, 'E2 Allocators'!$B$15:$W$15, 0),FALSE)*$F104), 0, VLOOKUP(VLOOKUP($A104, 'E4 TB Allocation Details'!$A$18:$L$214, MATCH("Demand ID", 'E4 TB Allocation Details'!$A$18:$L$18, 0),FALSE), 'E2 Allocators'!$B$15:$W$358, MATCH('O5 Details by Class &amp; Accounts'!K$18, 'E2 Allocators'!$B$15:$W$15, 0),FALSE)*$F104)</f>
        <v>0</v>
      </c>
      <c r="L104" s="2186">
        <f>IF(ISERROR(VLOOKUP(VLOOKUP($A104, 'E4 TB Allocation Details'!$A$18:$L$214, MATCH("Demand ID", 'E4 TB Allocation Details'!$A$18:$L$18, 0),FALSE), 'E2 Allocators'!$B$15:$W$358, MATCH('O5 Details by Class &amp; Accounts'!L$18, 'E2 Allocators'!$B$15:$W$15, 0),FALSE)*$F104), 0, VLOOKUP(VLOOKUP($A104, 'E4 TB Allocation Details'!$A$18:$L$214, MATCH("Demand ID", 'E4 TB Allocation Details'!$A$18:$L$18, 0),FALSE), 'E2 Allocators'!$B$15:$W$358, MATCH('O5 Details by Class &amp; Accounts'!L$18, 'E2 Allocators'!$B$15:$W$15, 0),FALSE)*$F104)</f>
        <v>0</v>
      </c>
      <c r="M104" s="2186">
        <f>IF(ISERROR(VLOOKUP(VLOOKUP($A104, 'E4 TB Allocation Details'!$A$18:$L$214, MATCH("Demand ID", 'E4 TB Allocation Details'!$A$18:$L$18, 0),FALSE), 'E2 Allocators'!$B$15:$W$358, MATCH('O5 Details by Class &amp; Accounts'!M$18, 'E2 Allocators'!$B$15:$W$15, 0),FALSE)*$F104), 0, VLOOKUP(VLOOKUP($A104, 'E4 TB Allocation Details'!$A$18:$L$214, MATCH("Demand ID", 'E4 TB Allocation Details'!$A$18:$L$18, 0),FALSE), 'E2 Allocators'!$B$15:$W$358, MATCH('O5 Details by Class &amp; Accounts'!M$18, 'E2 Allocators'!$B$15:$W$15, 0),FALSE)*$F104)</f>
        <v>0</v>
      </c>
      <c r="N104" s="2186">
        <f>IF(ISERROR(VLOOKUP(VLOOKUP($A104, 'E4 TB Allocation Details'!$A$18:$L$214, MATCH("Demand ID", 'E4 TB Allocation Details'!$A$18:$L$18, 0),FALSE), 'E2 Allocators'!$B$15:$W$358, MATCH('O5 Details by Class &amp; Accounts'!N$18, 'E2 Allocators'!$B$15:$W$15, 0),FALSE)*$F104), 0, VLOOKUP(VLOOKUP($A104, 'E4 TB Allocation Details'!$A$18:$L$214, MATCH("Demand ID", 'E4 TB Allocation Details'!$A$18:$L$18, 0),FALSE), 'E2 Allocators'!$B$15:$W$358, MATCH('O5 Details by Class &amp; Accounts'!N$18, 'E2 Allocators'!$B$15:$W$15, 0),FALSE)*$F104)</f>
        <v>0</v>
      </c>
      <c r="O104" s="2186">
        <f>IF(ISERROR(VLOOKUP(VLOOKUP($A104, 'E4 TB Allocation Details'!$A$18:$L$214, MATCH("Demand ID", 'E4 TB Allocation Details'!$A$18:$L$18, 0),FALSE), 'E2 Allocators'!$B$15:$W$358, MATCH('O5 Details by Class &amp; Accounts'!O$18, 'E2 Allocators'!$B$15:$W$15, 0),FALSE)*$F104), 0, VLOOKUP(VLOOKUP($A104, 'E4 TB Allocation Details'!$A$18:$L$214, MATCH("Demand ID", 'E4 TB Allocation Details'!$A$18:$L$18, 0),FALSE), 'E2 Allocators'!$B$15:$W$358, MATCH('O5 Details by Class &amp; Accounts'!O$18, 'E2 Allocators'!$B$15:$W$15, 0),FALSE)*$F104)</f>
        <v>0</v>
      </c>
      <c r="P104" s="2186">
        <f>IF(ISERROR(VLOOKUP(VLOOKUP($A104, 'E4 TB Allocation Details'!$A$18:$L$214, MATCH("Demand ID", 'E4 TB Allocation Details'!$A$18:$L$18, 0),FALSE), 'E2 Allocators'!$B$15:$W$358, MATCH('O5 Details by Class &amp; Accounts'!P$18, 'E2 Allocators'!$B$15:$W$15, 0),FALSE)*$F104), 0, VLOOKUP(VLOOKUP($A104, 'E4 TB Allocation Details'!$A$18:$L$214, MATCH("Demand ID", 'E4 TB Allocation Details'!$A$18:$L$18, 0),FALSE), 'E2 Allocators'!$B$15:$W$358, MATCH('O5 Details by Class &amp; Accounts'!P$18, 'E2 Allocators'!$B$15:$W$15, 0),FALSE)*$F104)</f>
        <v>0</v>
      </c>
      <c r="Q104" s="2186">
        <f>IF(ISERROR(VLOOKUP(VLOOKUP($A104, 'E4 TB Allocation Details'!$A$18:$L$214, MATCH("Demand ID", 'E4 TB Allocation Details'!$A$18:$L$18, 0),FALSE), 'E2 Allocators'!$B$15:$W$358, MATCH('O5 Details by Class &amp; Accounts'!Q$18, 'E2 Allocators'!$B$15:$W$15, 0),FALSE)*$F104), 0, VLOOKUP(VLOOKUP($A104, 'E4 TB Allocation Details'!$A$18:$L$214, MATCH("Demand ID", 'E4 TB Allocation Details'!$A$18:$L$18, 0),FALSE), 'E2 Allocators'!$B$15:$W$358, MATCH('O5 Details by Class &amp; Accounts'!Q$18, 'E2 Allocators'!$B$15:$W$15, 0),FALSE)*$F104)</f>
        <v>0</v>
      </c>
      <c r="R104" s="2186">
        <f>IF(ISERROR(VLOOKUP(VLOOKUP($A104, 'E4 TB Allocation Details'!$A$18:$L$214, MATCH("Demand ID", 'E4 TB Allocation Details'!$A$18:$L$18, 0),FALSE), 'E2 Allocators'!$B$15:$W$358, MATCH('O5 Details by Class &amp; Accounts'!R$18, 'E2 Allocators'!$B$15:$W$15, 0),FALSE)*$F104), 0, VLOOKUP(VLOOKUP($A104, 'E4 TB Allocation Details'!$A$18:$L$214, MATCH("Demand ID", 'E4 TB Allocation Details'!$A$18:$L$18, 0),FALSE), 'E2 Allocators'!$B$15:$W$358, MATCH('O5 Details by Class &amp; Accounts'!R$18, 'E2 Allocators'!$B$15:$W$15, 0),FALSE)*$F104)</f>
        <v>0</v>
      </c>
      <c r="S104" s="2186">
        <f>IF(ISERROR(VLOOKUP(VLOOKUP($A104, 'E4 TB Allocation Details'!$A$18:$L$214, MATCH("Demand ID", 'E4 TB Allocation Details'!$A$18:$L$18, 0),FALSE), 'E2 Allocators'!$B$15:$W$358, MATCH('O5 Details by Class &amp; Accounts'!S$18, 'E2 Allocators'!$B$15:$W$15, 0),FALSE)*$F104), 0, VLOOKUP(VLOOKUP($A104, 'E4 TB Allocation Details'!$A$18:$L$214, MATCH("Demand ID", 'E4 TB Allocation Details'!$A$18:$L$18, 0),FALSE), 'E2 Allocators'!$B$15:$W$358, MATCH('O5 Details by Class &amp; Accounts'!S$18, 'E2 Allocators'!$B$15:$W$15, 0),FALSE)*$F104)</f>
        <v>0</v>
      </c>
      <c r="T104" s="2186">
        <f>IF(ISERROR(VLOOKUP(VLOOKUP($A104, 'E4 TB Allocation Details'!$A$18:$L$214, MATCH("Demand ID", 'E4 TB Allocation Details'!$A$18:$L$18, 0),FALSE), 'E2 Allocators'!$B$15:$W$358, MATCH('O5 Details by Class &amp; Accounts'!T$18, 'E2 Allocators'!$B$15:$W$15, 0),FALSE)*$F104), 0, VLOOKUP(VLOOKUP($A104, 'E4 TB Allocation Details'!$A$18:$L$214, MATCH("Demand ID", 'E4 TB Allocation Details'!$A$18:$L$18, 0),FALSE), 'E2 Allocators'!$B$15:$W$358, MATCH('O5 Details by Class &amp; Accounts'!T$18, 'E2 Allocators'!$B$15:$W$15, 0),FALSE)*$F104)</f>
        <v>0</v>
      </c>
      <c r="U104" s="2186">
        <f>IF(ISERROR(VLOOKUP(VLOOKUP($A104, 'E4 TB Allocation Details'!$A$18:$L$214, MATCH("Demand ID", 'E4 TB Allocation Details'!$A$18:$L$18, 0),FALSE), 'E2 Allocators'!$B$15:$W$358, MATCH('O5 Details by Class &amp; Accounts'!U$18, 'E2 Allocators'!$B$15:$W$15, 0),FALSE)*$F104), 0, VLOOKUP(VLOOKUP($A104, 'E4 TB Allocation Details'!$A$18:$L$214, MATCH("Demand ID", 'E4 TB Allocation Details'!$A$18:$L$18, 0),FALSE), 'E2 Allocators'!$B$15:$W$358, MATCH('O5 Details by Class &amp; Accounts'!U$18, 'E2 Allocators'!$B$15:$W$15, 0),FALSE)*$F104)</f>
        <v>0</v>
      </c>
      <c r="V104" s="2186">
        <f>IF(ISERROR(VLOOKUP(VLOOKUP($A104, 'E4 TB Allocation Details'!$A$18:$L$214, MATCH("Demand ID", 'E4 TB Allocation Details'!$A$18:$L$18, 0),FALSE), 'E2 Allocators'!$B$15:$W$358, MATCH('O5 Details by Class &amp; Accounts'!V$18, 'E2 Allocators'!$B$15:$W$15, 0),FALSE)*$F104), 0, VLOOKUP(VLOOKUP($A104, 'E4 TB Allocation Details'!$A$18:$L$214, MATCH("Demand ID", 'E4 TB Allocation Details'!$A$18:$L$18, 0),FALSE), 'E2 Allocators'!$B$15:$W$358, MATCH('O5 Details by Class &amp; Accounts'!V$18, 'E2 Allocators'!$B$15:$W$15, 0),FALSE)*$F104)</f>
        <v>0</v>
      </c>
      <c r="W104" s="2186">
        <f>IF(ISERROR(VLOOKUP(VLOOKUP($A104, 'E4 TB Allocation Details'!$A$18:$L$214, MATCH("Demand ID", 'E4 TB Allocation Details'!$A$18:$L$18, 0),FALSE), 'E2 Allocators'!$B$15:$W$358, MATCH('O5 Details by Class &amp; Accounts'!W$18, 'E2 Allocators'!$B$15:$W$15, 0),FALSE)*$F104), 0, VLOOKUP(VLOOKUP($A104, 'E4 TB Allocation Details'!$A$18:$L$214, MATCH("Demand ID", 'E4 TB Allocation Details'!$A$18:$L$18, 0),FALSE), 'E2 Allocators'!$B$15:$W$358, MATCH('O5 Details by Class &amp; Accounts'!W$18, 'E2 Allocators'!$B$15:$W$15, 0),FALSE)*$F104)</f>
        <v>0</v>
      </c>
      <c r="X104" s="2186">
        <f>IF(ISERROR(VLOOKUP(VLOOKUP($A104, 'E4 TB Allocation Details'!$A$18:$L$214, MATCH("Demand ID", 'E4 TB Allocation Details'!$A$18:$L$18, 0),FALSE), 'E2 Allocators'!$B$15:$W$358, MATCH('O5 Details by Class &amp; Accounts'!X$18, 'E2 Allocators'!$B$15:$W$15, 0),FALSE)*$F104), 0, VLOOKUP(VLOOKUP($A104, 'E4 TB Allocation Details'!$A$18:$L$214, MATCH("Demand ID", 'E4 TB Allocation Details'!$A$18:$L$18, 0),FALSE), 'E2 Allocators'!$B$15:$W$358, MATCH('O5 Details by Class &amp; Accounts'!X$18, 'E2 Allocators'!$B$15:$W$15, 0),FALSE)*$F104)</f>
        <v>0</v>
      </c>
      <c r="Y104" s="2186">
        <f>IF(ISERROR(VLOOKUP(VLOOKUP($A104, 'E4 TB Allocation Details'!$A$18:$L$214, MATCH("Demand ID", 'E4 TB Allocation Details'!$A$18:$L$18, 0),FALSE), 'E2 Allocators'!$B$15:$W$358, MATCH('O5 Details by Class &amp; Accounts'!Y$18, 'E2 Allocators'!$B$15:$W$15, 0),FALSE)*$F104), 0, VLOOKUP(VLOOKUP($A104, 'E4 TB Allocation Details'!$A$18:$L$214, MATCH("Demand ID", 'E4 TB Allocation Details'!$A$18:$L$18, 0),FALSE), 'E2 Allocators'!$B$15:$W$358, MATCH('O5 Details by Class &amp; Accounts'!Y$18, 'E2 Allocators'!$B$15:$W$15, 0),FALSE)*$F104)</f>
        <v>0</v>
      </c>
      <c r="Z104" s="2186">
        <f>IF(ISERROR(VLOOKUP(VLOOKUP($A104, 'E4 TB Allocation Details'!$A$18:$L$214, MATCH("Demand ID", 'E4 TB Allocation Details'!$A$18:$L$18, 0),FALSE), 'E2 Allocators'!$B$15:$W$358, MATCH('O5 Details by Class &amp; Accounts'!Z$18, 'E2 Allocators'!$B$15:$W$15, 0),FALSE)*$F104), 0, VLOOKUP(VLOOKUP($A104, 'E4 TB Allocation Details'!$A$18:$L$214, MATCH("Demand ID", 'E4 TB Allocation Details'!$A$18:$L$18, 0),FALSE), 'E2 Allocators'!$B$15:$W$358, MATCH('O5 Details by Class &amp; Accounts'!Z$18, 'E2 Allocators'!$B$15:$W$15, 0),FALSE)*$F104)</f>
        <v>0</v>
      </c>
      <c r="AA104" s="2186">
        <f>IF(ISERROR(VLOOKUP(VLOOKUP($A104, 'E4 TB Allocation Details'!$A$18:$L$214, MATCH("Demand ID", 'E4 TB Allocation Details'!$A$18:$L$18, 0),FALSE), 'E2 Allocators'!$B$15:$W$358, MATCH('O5 Details by Class &amp; Accounts'!AA$18, 'E2 Allocators'!$B$15:$W$15, 0),FALSE)*$F104), 0, VLOOKUP(VLOOKUP($A104, 'E4 TB Allocation Details'!$A$18:$L$214, MATCH("Demand ID", 'E4 TB Allocation Details'!$A$18:$L$18, 0),FALSE), 'E2 Allocators'!$B$15:$W$358, MATCH('O5 Details by Class &amp; Accounts'!AA$18, 'E2 Allocators'!$B$15:$W$15, 0),FALSE)*$F104)</f>
        <v>0</v>
      </c>
      <c r="AB104" s="2186">
        <f>IF(ISERROR(VLOOKUP(VLOOKUP($A104, 'E4 TB Allocation Details'!$A$18:$L$214, MATCH("Demand ID", 'E4 TB Allocation Details'!$A$18:$L$18, 0),FALSE), 'E2 Allocators'!$B$15:$W$358, MATCH('O5 Details by Class &amp; Accounts'!AB$18, 'E2 Allocators'!$B$15:$W$15, 0),FALSE)*$F104), 0, VLOOKUP(VLOOKUP($A104, 'E4 TB Allocation Details'!$A$18:$L$214, MATCH("Demand ID", 'E4 TB Allocation Details'!$A$18:$L$18, 0),FALSE), 'E2 Allocators'!$B$15:$W$358, MATCH('O5 Details by Class &amp; Accounts'!AB$18, 'E2 Allocators'!$B$15:$W$15, 0),FALSE)*$F104)</f>
        <v>0</v>
      </c>
      <c r="AC104" s="2186">
        <f t="shared" si="21"/>
        <v>0</v>
      </c>
      <c r="AD104" s="2186">
        <f>IF(ISERROR(VLOOKUP(VLOOKUP($A104, 'E4 TB Allocation Details'!$A$18:$L$214, MATCH("Customer ID", 'E4 TB Allocation Details'!$A$18:$L$18, 0),FALSE), 'E2 Allocators'!$B$15:$W$358, MATCH('O5 Details by Class &amp; Accounts'!AD$18, 'E2 Allocators'!$B$15:$W$15, 0),FALSE)*$G104), 0, VLOOKUP(VLOOKUP($A104, 'E4 TB Allocation Details'!$A$18:$L$214, MATCH("Customer ID", 'E4 TB Allocation Details'!$A$18:$L$18, 0),FALSE), 'E2 Allocators'!$B$15:$W$358, MATCH('O5 Details by Class &amp; Accounts'!AD$18, 'E2 Allocators'!$B$15:$W$15, 0),FALSE)*$G104)</f>
        <v>0</v>
      </c>
      <c r="AE104" s="2186">
        <f>IF(ISERROR(VLOOKUP(VLOOKUP($A104, 'E4 TB Allocation Details'!$A$18:$L$214, MATCH("Customer ID", 'E4 TB Allocation Details'!$A$18:$L$18, 0),FALSE), 'E2 Allocators'!$B$15:$W$358, MATCH('O5 Details by Class &amp; Accounts'!AE$18, 'E2 Allocators'!$B$15:$W$15, 0),FALSE)*$G104), 0, VLOOKUP(VLOOKUP($A104, 'E4 TB Allocation Details'!$A$18:$L$214, MATCH("Customer ID", 'E4 TB Allocation Details'!$A$18:$L$18, 0),FALSE), 'E2 Allocators'!$B$15:$W$358, MATCH('O5 Details by Class &amp; Accounts'!AE$18, 'E2 Allocators'!$B$15:$W$15, 0),FALSE)*$G104)</f>
        <v>0</v>
      </c>
      <c r="AF104" s="2186">
        <f>IF(ISERROR(VLOOKUP(VLOOKUP($A104, 'E4 TB Allocation Details'!$A$18:$L$214, MATCH("Customer ID", 'E4 TB Allocation Details'!$A$18:$L$18, 0),FALSE), 'E2 Allocators'!$B$15:$W$358, MATCH('O5 Details by Class &amp; Accounts'!AF$18, 'E2 Allocators'!$B$15:$W$15, 0),FALSE)*$G104), 0, VLOOKUP(VLOOKUP($A104, 'E4 TB Allocation Details'!$A$18:$L$214, MATCH("Customer ID", 'E4 TB Allocation Details'!$A$18:$L$18, 0),FALSE), 'E2 Allocators'!$B$15:$W$358, MATCH('O5 Details by Class &amp; Accounts'!AF$18, 'E2 Allocators'!$B$15:$W$15, 0),FALSE)*$G104)</f>
        <v>0</v>
      </c>
      <c r="AG104" s="2186">
        <f>IF(ISERROR(VLOOKUP(VLOOKUP($A104, 'E4 TB Allocation Details'!$A$18:$L$214, MATCH("Customer ID", 'E4 TB Allocation Details'!$A$18:$L$18, 0),FALSE), 'E2 Allocators'!$B$15:$W$358, MATCH('O5 Details by Class &amp; Accounts'!AG$18, 'E2 Allocators'!$B$15:$W$15, 0),FALSE)*$G104), 0, VLOOKUP(VLOOKUP($A104, 'E4 TB Allocation Details'!$A$18:$L$214, MATCH("Customer ID", 'E4 TB Allocation Details'!$A$18:$L$18, 0),FALSE), 'E2 Allocators'!$B$15:$W$358, MATCH('O5 Details by Class &amp; Accounts'!AG$18, 'E2 Allocators'!$B$15:$W$15, 0),FALSE)*$G104)</f>
        <v>0</v>
      </c>
      <c r="AH104" s="2186">
        <f>IF(ISERROR(VLOOKUP(VLOOKUP($A104, 'E4 TB Allocation Details'!$A$18:$L$214, MATCH("Customer ID", 'E4 TB Allocation Details'!$A$18:$L$18, 0),FALSE), 'E2 Allocators'!$B$15:$W$358, MATCH('O5 Details by Class &amp; Accounts'!AH$18, 'E2 Allocators'!$B$15:$W$15, 0),FALSE)*$G104), 0, VLOOKUP(VLOOKUP($A104, 'E4 TB Allocation Details'!$A$18:$L$214, MATCH("Customer ID", 'E4 TB Allocation Details'!$A$18:$L$18, 0),FALSE), 'E2 Allocators'!$B$15:$W$358, MATCH('O5 Details by Class &amp; Accounts'!AH$18, 'E2 Allocators'!$B$15:$W$15, 0),FALSE)*$G104)</f>
        <v>0</v>
      </c>
      <c r="AI104" s="2186">
        <f>IF(ISERROR(VLOOKUP(VLOOKUP($A104, 'E4 TB Allocation Details'!$A$18:$L$214, MATCH("Customer ID", 'E4 TB Allocation Details'!$A$18:$L$18, 0),FALSE), 'E2 Allocators'!$B$15:$W$358, MATCH('O5 Details by Class &amp; Accounts'!AI$18, 'E2 Allocators'!$B$15:$W$15, 0),FALSE)*$G104), 0, VLOOKUP(VLOOKUP($A104, 'E4 TB Allocation Details'!$A$18:$L$214, MATCH("Customer ID", 'E4 TB Allocation Details'!$A$18:$L$18, 0),FALSE), 'E2 Allocators'!$B$15:$W$358, MATCH('O5 Details by Class &amp; Accounts'!AI$18, 'E2 Allocators'!$B$15:$W$15, 0),FALSE)*$G104)</f>
        <v>0</v>
      </c>
      <c r="AJ104" s="2186">
        <f>IF(ISERROR(VLOOKUP(VLOOKUP($A104, 'E4 TB Allocation Details'!$A$18:$L$214, MATCH("Customer ID", 'E4 TB Allocation Details'!$A$18:$L$18, 0),FALSE), 'E2 Allocators'!$B$15:$W$358, MATCH('O5 Details by Class &amp; Accounts'!AJ$18, 'E2 Allocators'!$B$15:$W$15, 0),FALSE)*$G104), 0, VLOOKUP(VLOOKUP($A104, 'E4 TB Allocation Details'!$A$18:$L$214, MATCH("Customer ID", 'E4 TB Allocation Details'!$A$18:$L$18, 0),FALSE), 'E2 Allocators'!$B$15:$W$358, MATCH('O5 Details by Class &amp; Accounts'!AJ$18, 'E2 Allocators'!$B$15:$W$15, 0),FALSE)*$G104)</f>
        <v>0</v>
      </c>
      <c r="AK104" s="2186">
        <f>IF(ISERROR(VLOOKUP(VLOOKUP($A104, 'E4 TB Allocation Details'!$A$18:$L$214, MATCH("Customer ID", 'E4 TB Allocation Details'!$A$18:$L$18, 0),FALSE), 'E2 Allocators'!$B$15:$W$358, MATCH('O5 Details by Class &amp; Accounts'!AK$18, 'E2 Allocators'!$B$15:$W$15, 0),FALSE)*$G104), 0, VLOOKUP(VLOOKUP($A104, 'E4 TB Allocation Details'!$A$18:$L$214, MATCH("Customer ID", 'E4 TB Allocation Details'!$A$18:$L$18, 0),FALSE), 'E2 Allocators'!$B$15:$W$358, MATCH('O5 Details by Class &amp; Accounts'!AK$18, 'E2 Allocators'!$B$15:$W$15, 0),FALSE)*$G104)</f>
        <v>0</v>
      </c>
      <c r="AL104" s="2186">
        <f>IF(ISERROR(VLOOKUP(VLOOKUP($A104, 'E4 TB Allocation Details'!$A$18:$L$214, MATCH("Customer ID", 'E4 TB Allocation Details'!$A$18:$L$18, 0),FALSE), 'E2 Allocators'!$B$15:$W$358, MATCH('O5 Details by Class &amp; Accounts'!AL$18, 'E2 Allocators'!$B$15:$W$15, 0),FALSE)*$G104), 0, VLOOKUP(VLOOKUP($A104, 'E4 TB Allocation Details'!$A$18:$L$214, MATCH("Customer ID", 'E4 TB Allocation Details'!$A$18:$L$18, 0),FALSE), 'E2 Allocators'!$B$15:$W$358, MATCH('O5 Details by Class &amp; Accounts'!AL$18, 'E2 Allocators'!$B$15:$W$15, 0),FALSE)*$G104)</f>
        <v>0</v>
      </c>
      <c r="AM104" s="2186">
        <f>IF(ISERROR(VLOOKUP(VLOOKUP($A104, 'E4 TB Allocation Details'!$A$18:$L$214, MATCH("Customer ID", 'E4 TB Allocation Details'!$A$18:$L$18, 0),FALSE), 'E2 Allocators'!$B$15:$W$358, MATCH('O5 Details by Class &amp; Accounts'!AM$18, 'E2 Allocators'!$B$15:$W$15, 0),FALSE)*$G104), 0, VLOOKUP(VLOOKUP($A104, 'E4 TB Allocation Details'!$A$18:$L$214, MATCH("Customer ID", 'E4 TB Allocation Details'!$A$18:$L$18, 0),FALSE), 'E2 Allocators'!$B$15:$W$358, MATCH('O5 Details by Class &amp; Accounts'!AM$18, 'E2 Allocators'!$B$15:$W$15, 0),FALSE)*$G104)</f>
        <v>0</v>
      </c>
      <c r="AN104" s="2186">
        <f>IF(ISERROR(VLOOKUP(VLOOKUP($A104, 'E4 TB Allocation Details'!$A$18:$L$214, MATCH("Customer ID", 'E4 TB Allocation Details'!$A$18:$L$18, 0),FALSE), 'E2 Allocators'!$B$15:$W$358, MATCH('O5 Details by Class &amp; Accounts'!AN$18, 'E2 Allocators'!$B$15:$W$15, 0),FALSE)*$G104), 0, VLOOKUP(VLOOKUP($A104, 'E4 TB Allocation Details'!$A$18:$L$214, MATCH("Customer ID", 'E4 TB Allocation Details'!$A$18:$L$18, 0),FALSE), 'E2 Allocators'!$B$15:$W$358, MATCH('O5 Details by Class &amp; Accounts'!AN$18, 'E2 Allocators'!$B$15:$W$15, 0),FALSE)*$G104)</f>
        <v>0</v>
      </c>
      <c r="AO104" s="2186">
        <f>IF(ISERROR(VLOOKUP(VLOOKUP($A104, 'E4 TB Allocation Details'!$A$18:$L$214, MATCH("Customer ID", 'E4 TB Allocation Details'!$A$18:$L$18, 0),FALSE), 'E2 Allocators'!$B$15:$W$358, MATCH('O5 Details by Class &amp; Accounts'!AO$18, 'E2 Allocators'!$B$15:$W$15, 0),FALSE)*$G104), 0, VLOOKUP(VLOOKUP($A104, 'E4 TB Allocation Details'!$A$18:$L$214, MATCH("Customer ID", 'E4 TB Allocation Details'!$A$18:$L$18, 0),FALSE), 'E2 Allocators'!$B$15:$W$358, MATCH('O5 Details by Class &amp; Accounts'!AO$18, 'E2 Allocators'!$B$15:$W$15, 0),FALSE)*$G104)</f>
        <v>0</v>
      </c>
      <c r="AP104" s="2186">
        <f>IF(ISERROR(VLOOKUP(VLOOKUP($A104, 'E4 TB Allocation Details'!$A$18:$L$214, MATCH("Customer ID", 'E4 TB Allocation Details'!$A$18:$L$18, 0),FALSE), 'E2 Allocators'!$B$15:$W$358, MATCH('O5 Details by Class &amp; Accounts'!AP$18, 'E2 Allocators'!$B$15:$W$15, 0),FALSE)*$G104), 0, VLOOKUP(VLOOKUP($A104, 'E4 TB Allocation Details'!$A$18:$L$214, MATCH("Customer ID", 'E4 TB Allocation Details'!$A$18:$L$18, 0),FALSE), 'E2 Allocators'!$B$15:$W$358, MATCH('O5 Details by Class &amp; Accounts'!AP$18, 'E2 Allocators'!$B$15:$W$15, 0),FALSE)*$G104)</f>
        <v>0</v>
      </c>
      <c r="AQ104" s="2186">
        <f>IF(ISERROR(VLOOKUP(VLOOKUP($A104, 'E4 TB Allocation Details'!$A$18:$L$214, MATCH("Customer ID", 'E4 TB Allocation Details'!$A$18:$L$18, 0),FALSE), 'E2 Allocators'!$B$15:$W$358, MATCH('O5 Details by Class &amp; Accounts'!AQ$18, 'E2 Allocators'!$B$15:$W$15, 0),FALSE)*$G104), 0, VLOOKUP(VLOOKUP($A104, 'E4 TB Allocation Details'!$A$18:$L$214, MATCH("Customer ID", 'E4 TB Allocation Details'!$A$18:$L$18, 0),FALSE), 'E2 Allocators'!$B$15:$W$358, MATCH('O5 Details by Class &amp; Accounts'!AQ$18, 'E2 Allocators'!$B$15:$W$15, 0),FALSE)*$G104)</f>
        <v>0</v>
      </c>
      <c r="AR104" s="2186">
        <f>IF(ISERROR(VLOOKUP(VLOOKUP($A104, 'E4 TB Allocation Details'!$A$18:$L$214, MATCH("Customer ID", 'E4 TB Allocation Details'!$A$18:$L$18, 0),FALSE), 'E2 Allocators'!$B$15:$W$358, MATCH('O5 Details by Class &amp; Accounts'!AR$18, 'E2 Allocators'!$B$15:$W$15, 0),FALSE)*$G104), 0, VLOOKUP(VLOOKUP($A104, 'E4 TB Allocation Details'!$A$18:$L$214, MATCH("Customer ID", 'E4 TB Allocation Details'!$A$18:$L$18, 0),FALSE), 'E2 Allocators'!$B$15:$W$358, MATCH('O5 Details by Class &amp; Accounts'!AR$18, 'E2 Allocators'!$B$15:$W$15, 0),FALSE)*$G104)</f>
        <v>0</v>
      </c>
      <c r="AS104" s="2186">
        <f>IF(ISERROR(VLOOKUP(VLOOKUP($A104, 'E4 TB Allocation Details'!$A$18:$L$214, MATCH("Customer ID", 'E4 TB Allocation Details'!$A$18:$L$18, 0),FALSE), 'E2 Allocators'!$B$15:$W$358, MATCH('O5 Details by Class &amp; Accounts'!AS$18, 'E2 Allocators'!$B$15:$W$15, 0),FALSE)*$G104), 0, VLOOKUP(VLOOKUP($A104, 'E4 TB Allocation Details'!$A$18:$L$214, MATCH("Customer ID", 'E4 TB Allocation Details'!$A$18:$L$18, 0),FALSE), 'E2 Allocators'!$B$15:$W$358, MATCH('O5 Details by Class &amp; Accounts'!AS$18, 'E2 Allocators'!$B$15:$W$15, 0),FALSE)*$G104)</f>
        <v>0</v>
      </c>
      <c r="AT104" s="2186">
        <f>IF(ISERROR(VLOOKUP(VLOOKUP($A104, 'E4 TB Allocation Details'!$A$18:$L$214, MATCH("Customer ID", 'E4 TB Allocation Details'!$A$18:$L$18, 0),FALSE), 'E2 Allocators'!$B$15:$W$358, MATCH('O5 Details by Class &amp; Accounts'!AT$18, 'E2 Allocators'!$B$15:$W$15, 0),FALSE)*$G104), 0, VLOOKUP(VLOOKUP($A104, 'E4 TB Allocation Details'!$A$18:$L$214, MATCH("Customer ID", 'E4 TB Allocation Details'!$A$18:$L$18, 0),FALSE), 'E2 Allocators'!$B$15:$W$358, MATCH('O5 Details by Class &amp; Accounts'!AT$18, 'E2 Allocators'!$B$15:$W$15, 0),FALSE)*$G104)</f>
        <v>0</v>
      </c>
      <c r="AU104" s="2186">
        <f>IF(ISERROR(VLOOKUP(VLOOKUP($A104, 'E4 TB Allocation Details'!$A$18:$L$214, MATCH("Customer ID", 'E4 TB Allocation Details'!$A$18:$L$18, 0),FALSE), 'E2 Allocators'!$B$15:$W$358, MATCH('O5 Details by Class &amp; Accounts'!AU$18, 'E2 Allocators'!$B$15:$W$15, 0),FALSE)*$G104), 0, VLOOKUP(VLOOKUP($A104, 'E4 TB Allocation Details'!$A$18:$L$214, MATCH("Customer ID", 'E4 TB Allocation Details'!$A$18:$L$18, 0),FALSE), 'E2 Allocators'!$B$15:$W$358, MATCH('O5 Details by Class &amp; Accounts'!AU$18, 'E2 Allocators'!$B$15:$W$15, 0),FALSE)*$G104)</f>
        <v>0</v>
      </c>
      <c r="AV104" s="2186">
        <f>IF(ISERROR(VLOOKUP(VLOOKUP($A104, 'E4 TB Allocation Details'!$A$18:$L$214, MATCH("Customer ID", 'E4 TB Allocation Details'!$A$18:$L$18, 0),FALSE), 'E2 Allocators'!$B$15:$W$358, MATCH('O5 Details by Class &amp; Accounts'!AV$18, 'E2 Allocators'!$B$15:$W$15, 0),FALSE)*$G104), 0, VLOOKUP(VLOOKUP($A104, 'E4 TB Allocation Details'!$A$18:$L$214, MATCH("Customer ID", 'E4 TB Allocation Details'!$A$18:$L$18, 0),FALSE), 'E2 Allocators'!$B$15:$W$358, MATCH('O5 Details by Class &amp; Accounts'!AV$18, 'E2 Allocators'!$B$15:$W$15, 0),FALSE)*$G104)</f>
        <v>0</v>
      </c>
      <c r="AW104" s="2186">
        <f>IF(ISERROR(VLOOKUP(VLOOKUP($A104, 'E4 TB Allocation Details'!$A$18:$L$214, MATCH("Customer ID", 'E4 TB Allocation Details'!$A$18:$L$18, 0),FALSE), 'E2 Allocators'!$B$15:$W$358, MATCH('O5 Details by Class &amp; Accounts'!AW$18, 'E2 Allocators'!$B$15:$W$15, 0),FALSE)*$G104), 0, VLOOKUP(VLOOKUP($A104, 'E4 TB Allocation Details'!$A$18:$L$214, MATCH("Customer ID", 'E4 TB Allocation Details'!$A$18:$L$18, 0),FALSE), 'E2 Allocators'!$B$15:$W$358, MATCH('O5 Details by Class &amp; Accounts'!AW$18, 'E2 Allocators'!$B$15:$W$15, 0),FALSE)*$G104)</f>
        <v>0</v>
      </c>
      <c r="AX104" s="2186">
        <f t="shared" si="22"/>
        <v>0</v>
      </c>
      <c r="AY104" s="2186">
        <f>IF(ISERROR(VLOOKUP(VLOOKUP($A104, 'E4 TB Allocation Details'!$A$18:$L$214, MATCH("Misc ID", 'E4 TB Allocation Details'!$A$18:$L$18, 0),FALSE), 'E2 Allocators'!$B$15:$W$358, MATCH('O5 Details by Class &amp; Accounts'!AY$18, 'E2 Allocators'!$B$15:$W$15, 0),FALSE)*$E104), 0, VLOOKUP(VLOOKUP($A104, 'E4 TB Allocation Details'!$A$18:$L$214, MATCH("Misc ID", 'E4 TB Allocation Details'!$A$18:$L$18, 0),FALSE), 'E2 Allocators'!$B$15:$W$358, MATCH('O5 Details by Class &amp; Accounts'!AY$18, 'E2 Allocators'!$B$15:$W$15, 0),FALSE)*$E104)</f>
        <v>0</v>
      </c>
      <c r="AZ104" s="2186">
        <f>IF(ISERROR(VLOOKUP(VLOOKUP($A104, 'E4 TB Allocation Details'!$A$18:$L$214, MATCH("Misc ID", 'E4 TB Allocation Details'!$A$18:$L$18, 0),FALSE), 'E2 Allocators'!$B$15:$W$358, MATCH('O5 Details by Class &amp; Accounts'!AZ$18, 'E2 Allocators'!$B$15:$W$15, 0),FALSE)*$E104), 0, VLOOKUP(VLOOKUP($A104, 'E4 TB Allocation Details'!$A$18:$L$214, MATCH("Misc ID", 'E4 TB Allocation Details'!$A$18:$L$18, 0),FALSE), 'E2 Allocators'!$B$15:$W$358, MATCH('O5 Details by Class &amp; Accounts'!AZ$18, 'E2 Allocators'!$B$15:$W$15, 0),FALSE)*$E104)</f>
        <v>0</v>
      </c>
      <c r="BA104" s="2186">
        <f>IF(ISERROR(VLOOKUP(VLOOKUP($A104, 'E4 TB Allocation Details'!$A$18:$L$214, MATCH("Misc ID", 'E4 TB Allocation Details'!$A$18:$L$18, 0),FALSE), 'E2 Allocators'!$B$15:$W$358, MATCH('O5 Details by Class &amp; Accounts'!BA$18, 'E2 Allocators'!$B$15:$W$15, 0),FALSE)*$E104), 0, VLOOKUP(VLOOKUP($A104, 'E4 TB Allocation Details'!$A$18:$L$214, MATCH("Misc ID", 'E4 TB Allocation Details'!$A$18:$L$18, 0),FALSE), 'E2 Allocators'!$B$15:$W$358, MATCH('O5 Details by Class &amp; Accounts'!BA$18, 'E2 Allocators'!$B$15:$W$15, 0),FALSE)*$E104)</f>
        <v>0</v>
      </c>
      <c r="BB104" s="2186">
        <f>IF(ISERROR(VLOOKUP(VLOOKUP($A104, 'E4 TB Allocation Details'!$A$18:$L$214, MATCH("Misc ID", 'E4 TB Allocation Details'!$A$18:$L$18, 0),FALSE), 'E2 Allocators'!$B$15:$W$358, MATCH('O5 Details by Class &amp; Accounts'!BB$18, 'E2 Allocators'!$B$15:$W$15, 0),FALSE)*$E104), 0, VLOOKUP(VLOOKUP($A104, 'E4 TB Allocation Details'!$A$18:$L$214, MATCH("Misc ID", 'E4 TB Allocation Details'!$A$18:$L$18, 0),FALSE), 'E2 Allocators'!$B$15:$W$358, MATCH('O5 Details by Class &amp; Accounts'!BB$18, 'E2 Allocators'!$B$15:$W$15, 0),FALSE)*$E104)</f>
        <v>0</v>
      </c>
      <c r="BC104" s="2186">
        <f>IF(ISERROR(VLOOKUP(VLOOKUP($A104, 'E4 TB Allocation Details'!$A$18:$L$214, MATCH("Misc ID", 'E4 TB Allocation Details'!$A$18:$L$18, 0),FALSE), 'E2 Allocators'!$B$15:$W$358, MATCH('O5 Details by Class &amp; Accounts'!BC$18, 'E2 Allocators'!$B$15:$W$15, 0),FALSE)*$E104), 0, VLOOKUP(VLOOKUP($A104, 'E4 TB Allocation Details'!$A$18:$L$214, MATCH("Misc ID", 'E4 TB Allocation Details'!$A$18:$L$18, 0),FALSE), 'E2 Allocators'!$B$15:$W$358, MATCH('O5 Details by Class &amp; Accounts'!BC$18, 'E2 Allocators'!$B$15:$W$15, 0),FALSE)*$E104)</f>
        <v>0</v>
      </c>
      <c r="BD104" s="2186">
        <f>IF(ISERROR(VLOOKUP(VLOOKUP($A104, 'E4 TB Allocation Details'!$A$18:$L$214, MATCH("Misc ID", 'E4 TB Allocation Details'!$A$18:$L$18, 0),FALSE), 'E2 Allocators'!$B$15:$W$358, MATCH('O5 Details by Class &amp; Accounts'!BD$18, 'E2 Allocators'!$B$15:$W$15, 0),FALSE)*$E104), 0, VLOOKUP(VLOOKUP($A104, 'E4 TB Allocation Details'!$A$18:$L$214, MATCH("Misc ID", 'E4 TB Allocation Details'!$A$18:$L$18, 0),FALSE), 'E2 Allocators'!$B$15:$W$358, MATCH('O5 Details by Class &amp; Accounts'!BD$18, 'E2 Allocators'!$B$15:$W$15, 0),FALSE)*$E104)</f>
        <v>0</v>
      </c>
      <c r="BE104" s="2186">
        <f>IF(ISERROR(VLOOKUP(VLOOKUP($A104, 'E4 TB Allocation Details'!$A$18:$L$214, MATCH("Misc ID", 'E4 TB Allocation Details'!$A$18:$L$18, 0),FALSE), 'E2 Allocators'!$B$15:$W$358, MATCH('O5 Details by Class &amp; Accounts'!BE$18, 'E2 Allocators'!$B$15:$W$15, 0),FALSE)*$E104), 0, VLOOKUP(VLOOKUP($A104, 'E4 TB Allocation Details'!$A$18:$L$214, MATCH("Misc ID", 'E4 TB Allocation Details'!$A$18:$L$18, 0),FALSE), 'E2 Allocators'!$B$15:$W$358, MATCH('O5 Details by Class &amp; Accounts'!BE$18, 'E2 Allocators'!$B$15:$W$15, 0),FALSE)*$E104)</f>
        <v>0</v>
      </c>
      <c r="BF104" s="2186">
        <f>IF(ISERROR(VLOOKUP(VLOOKUP($A104, 'E4 TB Allocation Details'!$A$18:$L$214, MATCH("Misc ID", 'E4 TB Allocation Details'!$A$18:$L$18, 0),FALSE), 'E2 Allocators'!$B$15:$W$358, MATCH('O5 Details by Class &amp; Accounts'!BF$18, 'E2 Allocators'!$B$15:$W$15, 0),FALSE)*$E104), 0, VLOOKUP(VLOOKUP($A104, 'E4 TB Allocation Details'!$A$18:$L$214, MATCH("Misc ID", 'E4 TB Allocation Details'!$A$18:$L$18, 0),FALSE), 'E2 Allocators'!$B$15:$W$358, MATCH('O5 Details by Class &amp; Accounts'!BF$18, 'E2 Allocators'!$B$15:$W$15, 0),FALSE)*$E104)</f>
        <v>0</v>
      </c>
      <c r="BG104" s="2186">
        <f>IF(ISERROR(VLOOKUP(VLOOKUP($A104, 'E4 TB Allocation Details'!$A$18:$L$214, MATCH("Misc ID", 'E4 TB Allocation Details'!$A$18:$L$18, 0),FALSE), 'E2 Allocators'!$B$15:$W$358, MATCH('O5 Details by Class &amp; Accounts'!BG$18, 'E2 Allocators'!$B$15:$W$15, 0),FALSE)*$E104), 0, VLOOKUP(VLOOKUP($A104, 'E4 TB Allocation Details'!$A$18:$L$214, MATCH("Misc ID", 'E4 TB Allocation Details'!$A$18:$L$18, 0),FALSE), 'E2 Allocators'!$B$15:$W$358, MATCH('O5 Details by Class &amp; Accounts'!BG$18, 'E2 Allocators'!$B$15:$W$15, 0),FALSE)*$E104)</f>
        <v>0</v>
      </c>
      <c r="BH104" s="2186">
        <f>IF(ISERROR(VLOOKUP(VLOOKUP($A104, 'E4 TB Allocation Details'!$A$18:$L$214, MATCH("Misc ID", 'E4 TB Allocation Details'!$A$18:$L$18, 0),FALSE), 'E2 Allocators'!$B$15:$W$358, MATCH('O5 Details by Class &amp; Accounts'!BH$18, 'E2 Allocators'!$B$15:$W$15, 0),FALSE)*$E104), 0, VLOOKUP(VLOOKUP($A104, 'E4 TB Allocation Details'!$A$18:$L$214, MATCH("Misc ID", 'E4 TB Allocation Details'!$A$18:$L$18, 0),FALSE), 'E2 Allocators'!$B$15:$W$358, MATCH('O5 Details by Class &amp; Accounts'!BH$18, 'E2 Allocators'!$B$15:$W$15, 0),FALSE)*$E104)</f>
        <v>0</v>
      </c>
      <c r="BI104" s="2186">
        <f>IF(ISERROR(VLOOKUP(VLOOKUP($A104, 'E4 TB Allocation Details'!$A$18:$L$214, MATCH("Misc ID", 'E4 TB Allocation Details'!$A$18:$L$18, 0),FALSE), 'E2 Allocators'!$B$15:$W$358, MATCH('O5 Details by Class &amp; Accounts'!BI$18, 'E2 Allocators'!$B$15:$W$15, 0),FALSE)*$E104), 0, VLOOKUP(VLOOKUP($A104, 'E4 TB Allocation Details'!$A$18:$L$214, MATCH("Misc ID", 'E4 TB Allocation Details'!$A$18:$L$18, 0),FALSE), 'E2 Allocators'!$B$15:$W$358, MATCH('O5 Details by Class &amp; Accounts'!BI$18, 'E2 Allocators'!$B$15:$W$15, 0),FALSE)*$E104)</f>
        <v>0</v>
      </c>
      <c r="BJ104" s="2186">
        <f>IF(ISERROR(VLOOKUP(VLOOKUP($A104, 'E4 TB Allocation Details'!$A$18:$L$214, MATCH("Misc ID", 'E4 TB Allocation Details'!$A$18:$L$18, 0),FALSE), 'E2 Allocators'!$B$15:$W$358, MATCH('O5 Details by Class &amp; Accounts'!BJ$18, 'E2 Allocators'!$B$15:$W$15, 0),FALSE)*$E104), 0, VLOOKUP(VLOOKUP($A104, 'E4 TB Allocation Details'!$A$18:$L$214, MATCH("Misc ID", 'E4 TB Allocation Details'!$A$18:$L$18, 0),FALSE), 'E2 Allocators'!$B$15:$W$358, MATCH('O5 Details by Class &amp; Accounts'!BJ$18, 'E2 Allocators'!$B$15:$W$15, 0),FALSE)*$E104)</f>
        <v>0</v>
      </c>
      <c r="BK104" s="2186">
        <f>IF(ISERROR(VLOOKUP(VLOOKUP($A104, 'E4 TB Allocation Details'!$A$18:$L$214, MATCH("Misc ID", 'E4 TB Allocation Details'!$A$18:$L$18, 0),FALSE), 'E2 Allocators'!$B$15:$W$358, MATCH('O5 Details by Class &amp; Accounts'!BK$18, 'E2 Allocators'!$B$15:$W$15, 0),FALSE)*$E104), 0, VLOOKUP(VLOOKUP($A104, 'E4 TB Allocation Details'!$A$18:$L$214, MATCH("Misc ID", 'E4 TB Allocation Details'!$A$18:$L$18, 0),FALSE), 'E2 Allocators'!$B$15:$W$358, MATCH('O5 Details by Class &amp; Accounts'!BK$18, 'E2 Allocators'!$B$15:$W$15, 0),FALSE)*$E104)</f>
        <v>0</v>
      </c>
      <c r="BL104" s="2186">
        <f>IF(ISERROR(VLOOKUP(VLOOKUP($A104, 'E4 TB Allocation Details'!$A$18:$L$214, MATCH("Misc ID", 'E4 TB Allocation Details'!$A$18:$L$18, 0),FALSE), 'E2 Allocators'!$B$15:$W$358, MATCH('O5 Details by Class &amp; Accounts'!BL$18, 'E2 Allocators'!$B$15:$W$15, 0),FALSE)*$E104), 0, VLOOKUP(VLOOKUP($A104, 'E4 TB Allocation Details'!$A$18:$L$214, MATCH("Misc ID", 'E4 TB Allocation Details'!$A$18:$L$18, 0),FALSE), 'E2 Allocators'!$B$15:$W$358, MATCH('O5 Details by Class &amp; Accounts'!BL$18, 'E2 Allocators'!$B$15:$W$15, 0),FALSE)*$E104)</f>
        <v>0</v>
      </c>
      <c r="BM104" s="2186">
        <f>IF(ISERROR(VLOOKUP(VLOOKUP($A104, 'E4 TB Allocation Details'!$A$18:$L$214, MATCH("Misc ID", 'E4 TB Allocation Details'!$A$18:$L$18, 0),FALSE), 'E2 Allocators'!$B$15:$W$358, MATCH('O5 Details by Class &amp; Accounts'!BM$18, 'E2 Allocators'!$B$15:$W$15, 0),FALSE)*$E104), 0, VLOOKUP(VLOOKUP($A104, 'E4 TB Allocation Details'!$A$18:$L$214, MATCH("Misc ID", 'E4 TB Allocation Details'!$A$18:$L$18, 0),FALSE), 'E2 Allocators'!$B$15:$W$358, MATCH('O5 Details by Class &amp; Accounts'!BM$18, 'E2 Allocators'!$B$15:$W$15, 0),FALSE)*$E104)</f>
        <v>0</v>
      </c>
      <c r="BN104" s="2186">
        <f>IF(ISERROR(VLOOKUP(VLOOKUP($A104, 'E4 TB Allocation Details'!$A$18:$L$214, MATCH("Misc ID", 'E4 TB Allocation Details'!$A$18:$L$18, 0),FALSE), 'E2 Allocators'!$B$15:$W$358, MATCH('O5 Details by Class &amp; Accounts'!BN$18, 'E2 Allocators'!$B$15:$W$15, 0),FALSE)*$E104), 0, VLOOKUP(VLOOKUP($A104, 'E4 TB Allocation Details'!$A$18:$L$214, MATCH("Misc ID", 'E4 TB Allocation Details'!$A$18:$L$18, 0),FALSE), 'E2 Allocators'!$B$15:$W$358, MATCH('O5 Details by Class &amp; Accounts'!BN$18, 'E2 Allocators'!$B$15:$W$15, 0),FALSE)*$E104)</f>
        <v>0</v>
      </c>
      <c r="BO104" s="2186">
        <f>IF(ISERROR(VLOOKUP(VLOOKUP($A104, 'E4 TB Allocation Details'!$A$18:$L$214, MATCH("Misc ID", 'E4 TB Allocation Details'!$A$18:$L$18, 0),FALSE), 'E2 Allocators'!$B$15:$W$358, MATCH('O5 Details by Class &amp; Accounts'!BO$18, 'E2 Allocators'!$B$15:$W$15, 0),FALSE)*$E104), 0, VLOOKUP(VLOOKUP($A104, 'E4 TB Allocation Details'!$A$18:$L$214, MATCH("Misc ID", 'E4 TB Allocation Details'!$A$18:$L$18, 0),FALSE), 'E2 Allocators'!$B$15:$W$358, MATCH('O5 Details by Class &amp; Accounts'!BO$18, 'E2 Allocators'!$B$15:$W$15, 0),FALSE)*$E104)</f>
        <v>0</v>
      </c>
      <c r="BP104" s="2186">
        <f>IF(ISERROR(VLOOKUP(VLOOKUP($A104, 'E4 TB Allocation Details'!$A$18:$L$214, MATCH("Misc ID", 'E4 TB Allocation Details'!$A$18:$L$18, 0),FALSE), 'E2 Allocators'!$B$15:$W$358, MATCH('O5 Details by Class &amp; Accounts'!BP$18, 'E2 Allocators'!$B$15:$W$15, 0),FALSE)*$E104), 0, VLOOKUP(VLOOKUP($A104, 'E4 TB Allocation Details'!$A$18:$L$214, MATCH("Misc ID", 'E4 TB Allocation Details'!$A$18:$L$18, 0),FALSE), 'E2 Allocators'!$B$15:$W$358, MATCH('O5 Details by Class &amp; Accounts'!BP$18, 'E2 Allocators'!$B$15:$W$15, 0),FALSE)*$E104)</f>
        <v>0</v>
      </c>
      <c r="BQ104" s="2186">
        <f>IF(ISERROR(VLOOKUP(VLOOKUP($A104, 'E4 TB Allocation Details'!$A$18:$L$214, MATCH("Misc ID", 'E4 TB Allocation Details'!$A$18:$L$18, 0),FALSE), 'E2 Allocators'!$B$15:$W$358, MATCH('O5 Details by Class &amp; Accounts'!BQ$18, 'E2 Allocators'!$B$15:$W$15, 0),FALSE)*$E104), 0, VLOOKUP(VLOOKUP($A104, 'E4 TB Allocation Details'!$A$18:$L$214, MATCH("Misc ID", 'E4 TB Allocation Details'!$A$18:$L$18, 0),FALSE), 'E2 Allocators'!$B$15:$W$358, MATCH('O5 Details by Class &amp; Accounts'!BQ$18, 'E2 Allocators'!$B$15:$W$15, 0),FALSE)*$E104)</f>
        <v>0</v>
      </c>
      <c r="BR104" s="2186">
        <f>IF(ISERROR(VLOOKUP(VLOOKUP($A104, 'E4 TB Allocation Details'!$A$18:$L$214, MATCH("Misc ID", 'E4 TB Allocation Details'!$A$18:$L$18, 0),FALSE), 'E2 Allocators'!$B$15:$W$358, MATCH('O5 Details by Class &amp; Accounts'!BR$18, 'E2 Allocators'!$B$15:$W$15, 0),FALSE)*$E104), 0, VLOOKUP(VLOOKUP($A104, 'E4 TB Allocation Details'!$A$18:$L$214, MATCH("Misc ID", 'E4 TB Allocation Details'!$A$18:$L$18, 0),FALSE), 'E2 Allocators'!$B$15:$W$358, MATCH('O5 Details by Class &amp; Accounts'!BR$18, 'E2 Allocators'!$B$15:$W$15, 0),FALSE)*$E104)</f>
        <v>0</v>
      </c>
      <c r="BS104" s="2186">
        <f t="shared" si="23"/>
        <v>0</v>
      </c>
      <c r="BT104" s="2186">
        <f>IF(ISERROR(VLOOKUP(VLOOKUP($A104, 'E4 TB Allocation Details'!$A$18:$L$214, MATCH("A &amp; G ID", 'E4 TB Allocation Details'!$A$18:$L$18, 0),FALSE), 'E2 Allocators'!$B$15:$W$358, MATCH('O5 Details by Class &amp; Accounts'!BT$18, 'E2 Allocators'!$B$15:$W$15, 0),FALSE)*$E104), 0, VLOOKUP(VLOOKUP($A104, 'E4 TB Allocation Details'!$A$18:$L$214, MATCH("A &amp; G ID", 'E4 TB Allocation Details'!$A$18:$L$18, 0),FALSE), 'E2 Allocators'!$B$15:$W$358, MATCH('O5 Details by Class &amp; Accounts'!BT$18, 'E2 Allocators'!$B$15:$W$15, 0),FALSE)*$E104)</f>
        <v>0</v>
      </c>
      <c r="BU104" s="2186">
        <f>IF(ISERROR(VLOOKUP(VLOOKUP($A104, 'E4 TB Allocation Details'!$A$18:$L$214, MATCH("A &amp; G ID", 'E4 TB Allocation Details'!$A$18:$L$18, 0),FALSE), 'E2 Allocators'!$B$15:$W$358, MATCH('O5 Details by Class &amp; Accounts'!BU$18, 'E2 Allocators'!$B$15:$W$15, 0),FALSE)*$E104), 0, VLOOKUP(VLOOKUP($A104, 'E4 TB Allocation Details'!$A$18:$L$214, MATCH("A &amp; G ID", 'E4 TB Allocation Details'!$A$18:$L$18, 0),FALSE), 'E2 Allocators'!$B$15:$W$358, MATCH('O5 Details by Class &amp; Accounts'!BU$18, 'E2 Allocators'!$B$15:$W$15, 0),FALSE)*$E104)</f>
        <v>0</v>
      </c>
      <c r="BV104" s="2186">
        <f>IF(ISERROR(VLOOKUP(VLOOKUP($A104, 'E4 TB Allocation Details'!$A$18:$L$214, MATCH("A &amp; G ID", 'E4 TB Allocation Details'!$A$18:$L$18, 0),FALSE), 'E2 Allocators'!$B$15:$W$358, MATCH('O5 Details by Class &amp; Accounts'!BV$18, 'E2 Allocators'!$B$15:$W$15, 0),FALSE)*$E104), 0, VLOOKUP(VLOOKUP($A104, 'E4 TB Allocation Details'!$A$18:$L$214, MATCH("A &amp; G ID", 'E4 TB Allocation Details'!$A$18:$L$18, 0),FALSE), 'E2 Allocators'!$B$15:$W$358, MATCH('O5 Details by Class &amp; Accounts'!BV$18, 'E2 Allocators'!$B$15:$W$15, 0),FALSE)*$E104)</f>
        <v>0</v>
      </c>
      <c r="BW104" s="2186">
        <f>IF(ISERROR(VLOOKUP(VLOOKUP($A104, 'E4 TB Allocation Details'!$A$18:$L$214, MATCH("A &amp; G ID", 'E4 TB Allocation Details'!$A$18:$L$18, 0),FALSE), 'E2 Allocators'!$B$15:$W$358, MATCH('O5 Details by Class &amp; Accounts'!BW$18, 'E2 Allocators'!$B$15:$W$15, 0),FALSE)*$E104), 0, VLOOKUP(VLOOKUP($A104, 'E4 TB Allocation Details'!$A$18:$L$214, MATCH("A &amp; G ID", 'E4 TB Allocation Details'!$A$18:$L$18, 0),FALSE), 'E2 Allocators'!$B$15:$W$358, MATCH('O5 Details by Class &amp; Accounts'!BW$18, 'E2 Allocators'!$B$15:$W$15, 0),FALSE)*$E104)</f>
        <v>0</v>
      </c>
      <c r="BX104" s="2186">
        <f>IF(ISERROR(VLOOKUP(VLOOKUP($A104, 'E4 TB Allocation Details'!$A$18:$L$214, MATCH("A &amp; G ID", 'E4 TB Allocation Details'!$A$18:$L$18, 0),FALSE), 'E2 Allocators'!$B$15:$W$358, MATCH('O5 Details by Class &amp; Accounts'!BX$18, 'E2 Allocators'!$B$15:$W$15, 0),FALSE)*$E104), 0, VLOOKUP(VLOOKUP($A104, 'E4 TB Allocation Details'!$A$18:$L$214, MATCH("A &amp; G ID", 'E4 TB Allocation Details'!$A$18:$L$18, 0),FALSE), 'E2 Allocators'!$B$15:$W$358, MATCH('O5 Details by Class &amp; Accounts'!BX$18, 'E2 Allocators'!$B$15:$W$15, 0),FALSE)*$E104)</f>
        <v>0</v>
      </c>
      <c r="BY104" s="2186">
        <f>IF(ISERROR(VLOOKUP(VLOOKUP($A104, 'E4 TB Allocation Details'!$A$18:$L$214, MATCH("A &amp; G ID", 'E4 TB Allocation Details'!$A$18:$L$18, 0),FALSE), 'E2 Allocators'!$B$15:$W$358, MATCH('O5 Details by Class &amp; Accounts'!BY$18, 'E2 Allocators'!$B$15:$W$15, 0),FALSE)*$E104), 0, VLOOKUP(VLOOKUP($A104, 'E4 TB Allocation Details'!$A$18:$L$214, MATCH("A &amp; G ID", 'E4 TB Allocation Details'!$A$18:$L$18, 0),FALSE), 'E2 Allocators'!$B$15:$W$358, MATCH('O5 Details by Class &amp; Accounts'!BY$18, 'E2 Allocators'!$B$15:$W$15, 0),FALSE)*$E104)</f>
        <v>0</v>
      </c>
      <c r="BZ104" s="2186">
        <f>IF(ISERROR(VLOOKUP(VLOOKUP($A104, 'E4 TB Allocation Details'!$A$18:$L$214, MATCH("A &amp; G ID", 'E4 TB Allocation Details'!$A$18:$L$18, 0),FALSE), 'E2 Allocators'!$B$15:$W$358, MATCH('O5 Details by Class &amp; Accounts'!BZ$18, 'E2 Allocators'!$B$15:$W$15, 0),FALSE)*$E104), 0, VLOOKUP(VLOOKUP($A104, 'E4 TB Allocation Details'!$A$18:$L$214, MATCH("A &amp; G ID", 'E4 TB Allocation Details'!$A$18:$L$18, 0),FALSE), 'E2 Allocators'!$B$15:$W$358, MATCH('O5 Details by Class &amp; Accounts'!BZ$18, 'E2 Allocators'!$B$15:$W$15, 0),FALSE)*$E104)</f>
        <v>0</v>
      </c>
      <c r="CA104" s="2186">
        <f>IF(ISERROR(VLOOKUP(VLOOKUP($A104, 'E4 TB Allocation Details'!$A$18:$L$214, MATCH("A &amp; G ID", 'E4 TB Allocation Details'!$A$18:$L$18, 0),FALSE), 'E2 Allocators'!$B$15:$W$358, MATCH('O5 Details by Class &amp; Accounts'!CA$18, 'E2 Allocators'!$B$15:$W$15, 0),FALSE)*$E104), 0, VLOOKUP(VLOOKUP($A104, 'E4 TB Allocation Details'!$A$18:$L$214, MATCH("A &amp; G ID", 'E4 TB Allocation Details'!$A$18:$L$18, 0),FALSE), 'E2 Allocators'!$B$15:$W$358, MATCH('O5 Details by Class &amp; Accounts'!CA$18, 'E2 Allocators'!$B$15:$W$15, 0),FALSE)*$E104)</f>
        <v>0</v>
      </c>
      <c r="CB104" s="2186">
        <f>IF(ISERROR(VLOOKUP(VLOOKUP($A104, 'E4 TB Allocation Details'!$A$18:$L$214, MATCH("A &amp; G ID", 'E4 TB Allocation Details'!$A$18:$L$18, 0),FALSE), 'E2 Allocators'!$B$15:$W$358, MATCH('O5 Details by Class &amp; Accounts'!CB$18, 'E2 Allocators'!$B$15:$W$15, 0),FALSE)*$E104), 0, VLOOKUP(VLOOKUP($A104, 'E4 TB Allocation Details'!$A$18:$L$214, MATCH("A &amp; G ID", 'E4 TB Allocation Details'!$A$18:$L$18, 0),FALSE), 'E2 Allocators'!$B$15:$W$358, MATCH('O5 Details by Class &amp; Accounts'!CB$18, 'E2 Allocators'!$B$15:$W$15, 0),FALSE)*$E104)</f>
        <v>0</v>
      </c>
      <c r="CC104" s="2186">
        <f>IF(ISERROR(VLOOKUP(VLOOKUP($A104, 'E4 TB Allocation Details'!$A$18:$L$214, MATCH("A &amp; G ID", 'E4 TB Allocation Details'!$A$18:$L$18, 0),FALSE), 'E2 Allocators'!$B$15:$W$358, MATCH('O5 Details by Class &amp; Accounts'!CC$18, 'E2 Allocators'!$B$15:$W$15, 0),FALSE)*$E104), 0, VLOOKUP(VLOOKUP($A104, 'E4 TB Allocation Details'!$A$18:$L$214, MATCH("A &amp; G ID", 'E4 TB Allocation Details'!$A$18:$L$18, 0),FALSE), 'E2 Allocators'!$B$15:$W$358, MATCH('O5 Details by Class &amp; Accounts'!CC$18, 'E2 Allocators'!$B$15:$W$15, 0),FALSE)*$E104)</f>
        <v>0</v>
      </c>
      <c r="CD104" s="2186">
        <f>IF(ISERROR(VLOOKUP(VLOOKUP($A104, 'E4 TB Allocation Details'!$A$18:$L$214, MATCH("A &amp; G ID", 'E4 TB Allocation Details'!$A$18:$L$18, 0),FALSE), 'E2 Allocators'!$B$15:$W$358, MATCH('O5 Details by Class &amp; Accounts'!CD$18, 'E2 Allocators'!$B$15:$W$15, 0),FALSE)*$E104), 0, VLOOKUP(VLOOKUP($A104, 'E4 TB Allocation Details'!$A$18:$L$214, MATCH("A &amp; G ID", 'E4 TB Allocation Details'!$A$18:$L$18, 0),FALSE), 'E2 Allocators'!$B$15:$W$358, MATCH('O5 Details by Class &amp; Accounts'!CD$18, 'E2 Allocators'!$B$15:$W$15, 0),FALSE)*$E104)</f>
        <v>0</v>
      </c>
      <c r="CE104" s="2186">
        <f>IF(ISERROR(VLOOKUP(VLOOKUP($A104, 'E4 TB Allocation Details'!$A$18:$L$214, MATCH("A &amp; G ID", 'E4 TB Allocation Details'!$A$18:$L$18, 0),FALSE), 'E2 Allocators'!$B$15:$W$358, MATCH('O5 Details by Class &amp; Accounts'!CE$18, 'E2 Allocators'!$B$15:$W$15, 0),FALSE)*$E104), 0, VLOOKUP(VLOOKUP($A104, 'E4 TB Allocation Details'!$A$18:$L$214, MATCH("A &amp; G ID", 'E4 TB Allocation Details'!$A$18:$L$18, 0),FALSE), 'E2 Allocators'!$B$15:$W$358, MATCH('O5 Details by Class &amp; Accounts'!CE$18, 'E2 Allocators'!$B$15:$W$15, 0),FALSE)*$E104)</f>
        <v>0</v>
      </c>
      <c r="CF104" s="2186">
        <f>IF(ISERROR(VLOOKUP(VLOOKUP($A104, 'E4 TB Allocation Details'!$A$18:$L$214, MATCH("A &amp; G ID", 'E4 TB Allocation Details'!$A$18:$L$18, 0),FALSE), 'E2 Allocators'!$B$15:$W$358, MATCH('O5 Details by Class &amp; Accounts'!CF$18, 'E2 Allocators'!$B$15:$W$15, 0),FALSE)*$E104), 0, VLOOKUP(VLOOKUP($A104, 'E4 TB Allocation Details'!$A$18:$L$214, MATCH("A &amp; G ID", 'E4 TB Allocation Details'!$A$18:$L$18, 0),FALSE), 'E2 Allocators'!$B$15:$W$358, MATCH('O5 Details by Class &amp; Accounts'!CF$18, 'E2 Allocators'!$B$15:$W$15, 0),FALSE)*$E104)</f>
        <v>0</v>
      </c>
      <c r="CG104" s="2186">
        <f>IF(ISERROR(VLOOKUP(VLOOKUP($A104, 'E4 TB Allocation Details'!$A$18:$L$214, MATCH("A &amp; G ID", 'E4 TB Allocation Details'!$A$18:$L$18, 0),FALSE), 'E2 Allocators'!$B$15:$W$358, MATCH('O5 Details by Class &amp; Accounts'!CG$18, 'E2 Allocators'!$B$15:$W$15, 0),FALSE)*$E104), 0, VLOOKUP(VLOOKUP($A104, 'E4 TB Allocation Details'!$A$18:$L$214, MATCH("A &amp; G ID", 'E4 TB Allocation Details'!$A$18:$L$18, 0),FALSE), 'E2 Allocators'!$B$15:$W$358, MATCH('O5 Details by Class &amp; Accounts'!CG$18, 'E2 Allocators'!$B$15:$W$15, 0),FALSE)*$E104)</f>
        <v>0</v>
      </c>
      <c r="CH104" s="2186">
        <f>IF(ISERROR(VLOOKUP(VLOOKUP($A104, 'E4 TB Allocation Details'!$A$18:$L$214, MATCH("A &amp; G ID", 'E4 TB Allocation Details'!$A$18:$L$18, 0),FALSE), 'E2 Allocators'!$B$15:$W$358, MATCH('O5 Details by Class &amp; Accounts'!CH$18, 'E2 Allocators'!$B$15:$W$15, 0),FALSE)*$E104), 0, VLOOKUP(VLOOKUP($A104, 'E4 TB Allocation Details'!$A$18:$L$214, MATCH("A &amp; G ID", 'E4 TB Allocation Details'!$A$18:$L$18, 0),FALSE), 'E2 Allocators'!$B$15:$W$358, MATCH('O5 Details by Class &amp; Accounts'!CH$18, 'E2 Allocators'!$B$15:$W$15, 0),FALSE)*$E104)</f>
        <v>0</v>
      </c>
      <c r="CI104" s="2186">
        <f>IF(ISERROR(VLOOKUP(VLOOKUP($A104, 'E4 TB Allocation Details'!$A$18:$L$214, MATCH("A &amp; G ID", 'E4 TB Allocation Details'!$A$18:$L$18, 0),FALSE), 'E2 Allocators'!$B$15:$W$358, MATCH('O5 Details by Class &amp; Accounts'!CI$18, 'E2 Allocators'!$B$15:$W$15, 0),FALSE)*$E104), 0, VLOOKUP(VLOOKUP($A104, 'E4 TB Allocation Details'!$A$18:$L$214, MATCH("A &amp; G ID", 'E4 TB Allocation Details'!$A$18:$L$18, 0),FALSE), 'E2 Allocators'!$B$15:$W$358, MATCH('O5 Details by Class &amp; Accounts'!CI$18, 'E2 Allocators'!$B$15:$W$15, 0),FALSE)*$E104)</f>
        <v>0</v>
      </c>
      <c r="CJ104" s="2186">
        <f>IF(ISERROR(VLOOKUP(VLOOKUP($A104, 'E4 TB Allocation Details'!$A$18:$L$214, MATCH("A &amp; G ID", 'E4 TB Allocation Details'!$A$18:$L$18, 0),FALSE), 'E2 Allocators'!$B$15:$W$358, MATCH('O5 Details by Class &amp; Accounts'!CJ$18, 'E2 Allocators'!$B$15:$W$15, 0),FALSE)*$E104), 0, VLOOKUP(VLOOKUP($A104, 'E4 TB Allocation Details'!$A$18:$L$214, MATCH("A &amp; G ID", 'E4 TB Allocation Details'!$A$18:$L$18, 0),FALSE), 'E2 Allocators'!$B$15:$W$358, MATCH('O5 Details by Class &amp; Accounts'!CJ$18, 'E2 Allocators'!$B$15:$W$15, 0),FALSE)*$E104)</f>
        <v>0</v>
      </c>
      <c r="CK104" s="2186">
        <f>IF(ISERROR(VLOOKUP(VLOOKUP($A104, 'E4 TB Allocation Details'!$A$18:$L$214, MATCH("A &amp; G ID", 'E4 TB Allocation Details'!$A$18:$L$18, 0),FALSE), 'E2 Allocators'!$B$15:$W$358, MATCH('O5 Details by Class &amp; Accounts'!CK$18, 'E2 Allocators'!$B$15:$W$15, 0),FALSE)*$E104), 0, VLOOKUP(VLOOKUP($A104, 'E4 TB Allocation Details'!$A$18:$L$214, MATCH("A &amp; G ID", 'E4 TB Allocation Details'!$A$18:$L$18, 0),FALSE), 'E2 Allocators'!$B$15:$W$358, MATCH('O5 Details by Class &amp; Accounts'!CK$18, 'E2 Allocators'!$B$15:$W$15, 0),FALSE)*$E104)</f>
        <v>0</v>
      </c>
      <c r="CL104" s="2186">
        <f>IF(ISERROR(VLOOKUP(VLOOKUP($A104, 'E4 TB Allocation Details'!$A$18:$L$214, MATCH("A &amp; G ID", 'E4 TB Allocation Details'!$A$18:$L$18, 0),FALSE), 'E2 Allocators'!$B$15:$W$358, MATCH('O5 Details by Class &amp; Accounts'!CL$18, 'E2 Allocators'!$B$15:$W$15, 0),FALSE)*$E104), 0, VLOOKUP(VLOOKUP($A104, 'E4 TB Allocation Details'!$A$18:$L$214, MATCH("A &amp; G ID", 'E4 TB Allocation Details'!$A$18:$L$18, 0),FALSE), 'E2 Allocators'!$B$15:$W$358, MATCH('O5 Details by Class &amp; Accounts'!CL$18, 'E2 Allocators'!$B$15:$W$15, 0),FALSE)*$E104)</f>
        <v>0</v>
      </c>
      <c r="CM104" s="2186">
        <f>IF(ISERROR(VLOOKUP(VLOOKUP($A104, 'E4 TB Allocation Details'!$A$18:$L$214, MATCH("A &amp; G ID", 'E4 TB Allocation Details'!$A$18:$L$18, 0),FALSE), 'E2 Allocators'!$B$15:$W$358, MATCH('O5 Details by Class &amp; Accounts'!CM$18, 'E2 Allocators'!$B$15:$W$15, 0),FALSE)*$E104), 0, VLOOKUP(VLOOKUP($A104, 'E4 TB Allocation Details'!$A$18:$L$214, MATCH("A &amp; G ID", 'E4 TB Allocation Details'!$A$18:$L$18, 0),FALSE), 'E2 Allocators'!$B$15:$W$358, MATCH('O5 Details by Class &amp; Accounts'!CM$18, 'E2 Allocators'!$B$15:$W$15, 0),FALSE)*$E104)</f>
        <v>0</v>
      </c>
      <c r="CN104" s="2186">
        <f t="shared" si="24"/>
        <v>0</v>
      </c>
      <c r="CO104" s="2187">
        <f t="shared" si="25"/>
        <v>0</v>
      </c>
      <c r="CQ104" s="1625" t="s">
        <v>1186</v>
      </c>
    </row>
    <row r="105" spans="1:95" s="54" customFormat="1" ht="25.5" x14ac:dyDescent="0.2">
      <c r="A105" s="994">
        <v>4330</v>
      </c>
      <c r="B105" s="995" t="s">
        <v>1388</v>
      </c>
      <c r="C105" s="2184">
        <f>IF(ISERROR(VLOOKUP($A105,'I3 TB Data'!$A$19:$H$483,MATCH('O5 Details by Class &amp; Accounts'!$C$18, 'I3 TB Data'!$A$19:$H$19,0),0)), 0, VLOOKUP($A105,'I3 TB Data'!$A$19:$H$483,MATCH('O5 Details by Class &amp; Accounts'!$C$18,'I3 TB Data'!$A$19:$H$19,0),0))</f>
        <v>0</v>
      </c>
      <c r="D105" s="2185"/>
      <c r="E105" s="2184">
        <f t="shared" si="17"/>
        <v>0</v>
      </c>
      <c r="F105" s="2186">
        <f>IF(ISERROR(VLOOKUP($A105, 'E1 Categorization'!A33:E124, MATCH("Customer Component", 'E1 Categorization'!$A$33:$E$33,0), 0)), 0, IF(VLOOKUP($A105, 'E1 Categorization'!A33:E124, MATCH("Customer Component", 'E1 Categorization'!$A$33:$E$33,0), 0)=0, 'O5 Details by Class &amp; Accounts'!$E105, IF(AND(VLOOKUP($A105, 'E1 Categorization'!A33:E124, MATCH("Customer Component", 'E1 Categorization'!$A$33:$E$33,0), 0) &gt;0, VLOOKUP($A105, 'E1 Categorization'!A33:E124, MATCH("Customer Component", 'E1 Categorization'!$A$33:$E$33,0), 0)&lt;1), 'O5 Details by Class &amp; Accounts'!$E105*(1-VLOOKUP($A105, 'E1 Categorization'!A33:E124, MATCH("Customer Component", 'E1 Categorization'!$A$33:$E$33,0), 0)), 0)))</f>
        <v>0</v>
      </c>
      <c r="G105" s="2186">
        <f>IF(ISERROR(VLOOKUP($A105, 'E1 Categorization'!A33:E124, MATCH("Customer Component", 'E1 Categorization'!$A$33:$E$33,0), 0)),0, IF(VLOOKUP($A105, 'E1 Categorization'!A33:E124, MATCH("Customer Component", 'E1 Categorization'!$A$33:$E$33,0), 0)=0, 0, IF(AND(VLOOKUP($A105, 'E1 Categorization'!A33:E124, MATCH("Customer Component", 'E1 Categorization'!$A$33:$E$33,0), 0) &gt;0, VLOOKUP($A105, 'E1 Categorization'!A33:E124, MATCH("Customer Component", 'E1 Categorization'!$A$33:$E$33,0), 0)&lt;1), 'O5 Details by Class &amp; Accounts'!$E105*(VLOOKUP($A105, 'E1 Categorization'!A33:E124, MATCH("Customer Component", 'E1 Categorization'!$A$33:$E$33,0), 0)), 'O5 Details by Class &amp; Accounts'!$E105)))</f>
        <v>0</v>
      </c>
      <c r="H105" s="2186">
        <f t="shared" si="20"/>
        <v>0</v>
      </c>
      <c r="I105" s="2186">
        <f>IF(ISERROR(VLOOKUP(VLOOKUP($A105, 'E4 TB Allocation Details'!$A$18:$L$214, MATCH("Demand ID", 'E4 TB Allocation Details'!$A$18:$L$18, 0),FALSE), 'E2 Allocators'!$B$15:$W$358, MATCH('O5 Details by Class &amp; Accounts'!I$18, 'E2 Allocators'!$B$15:$W$15, 0),FALSE)*$F105), 0, VLOOKUP(VLOOKUP($A105, 'E4 TB Allocation Details'!$A$18:$L$214, MATCH("Demand ID", 'E4 TB Allocation Details'!$A$18:$L$18, 0),FALSE), 'E2 Allocators'!$B$15:$W$358, MATCH('O5 Details by Class &amp; Accounts'!I$18, 'E2 Allocators'!$B$15:$W$15, 0),FALSE)*$F105)</f>
        <v>0</v>
      </c>
      <c r="J105" s="2186">
        <f>IF(ISERROR(VLOOKUP(VLOOKUP($A105, 'E4 TB Allocation Details'!$A$18:$L$214, MATCH("Demand ID", 'E4 TB Allocation Details'!$A$18:$L$18, 0),FALSE), 'E2 Allocators'!$B$15:$W$358, MATCH('O5 Details by Class &amp; Accounts'!J$18, 'E2 Allocators'!$B$15:$W$15, 0),FALSE)*$F105), 0, VLOOKUP(VLOOKUP($A105, 'E4 TB Allocation Details'!$A$18:$L$214, MATCH("Demand ID", 'E4 TB Allocation Details'!$A$18:$L$18, 0),FALSE), 'E2 Allocators'!$B$15:$W$358, MATCH('O5 Details by Class &amp; Accounts'!J$18, 'E2 Allocators'!$B$15:$W$15, 0),FALSE)*$F105)</f>
        <v>0</v>
      </c>
      <c r="K105" s="2186">
        <f>IF(ISERROR(VLOOKUP(VLOOKUP($A105, 'E4 TB Allocation Details'!$A$18:$L$214, MATCH("Demand ID", 'E4 TB Allocation Details'!$A$18:$L$18, 0),FALSE), 'E2 Allocators'!$B$15:$W$358, MATCH('O5 Details by Class &amp; Accounts'!K$18, 'E2 Allocators'!$B$15:$W$15, 0),FALSE)*$F105), 0, VLOOKUP(VLOOKUP($A105, 'E4 TB Allocation Details'!$A$18:$L$214, MATCH("Demand ID", 'E4 TB Allocation Details'!$A$18:$L$18, 0),FALSE), 'E2 Allocators'!$B$15:$W$358, MATCH('O5 Details by Class &amp; Accounts'!K$18, 'E2 Allocators'!$B$15:$W$15, 0),FALSE)*$F105)</f>
        <v>0</v>
      </c>
      <c r="L105" s="2186">
        <f>IF(ISERROR(VLOOKUP(VLOOKUP($A105, 'E4 TB Allocation Details'!$A$18:$L$214, MATCH("Demand ID", 'E4 TB Allocation Details'!$A$18:$L$18, 0),FALSE), 'E2 Allocators'!$B$15:$W$358, MATCH('O5 Details by Class &amp; Accounts'!L$18, 'E2 Allocators'!$B$15:$W$15, 0),FALSE)*$F105), 0, VLOOKUP(VLOOKUP($A105, 'E4 TB Allocation Details'!$A$18:$L$214, MATCH("Demand ID", 'E4 TB Allocation Details'!$A$18:$L$18, 0),FALSE), 'E2 Allocators'!$B$15:$W$358, MATCH('O5 Details by Class &amp; Accounts'!L$18, 'E2 Allocators'!$B$15:$W$15, 0),FALSE)*$F105)</f>
        <v>0</v>
      </c>
      <c r="M105" s="2186">
        <f>IF(ISERROR(VLOOKUP(VLOOKUP($A105, 'E4 TB Allocation Details'!$A$18:$L$214, MATCH("Demand ID", 'E4 TB Allocation Details'!$A$18:$L$18, 0),FALSE), 'E2 Allocators'!$B$15:$W$358, MATCH('O5 Details by Class &amp; Accounts'!M$18, 'E2 Allocators'!$B$15:$W$15, 0),FALSE)*$F105), 0, VLOOKUP(VLOOKUP($A105, 'E4 TB Allocation Details'!$A$18:$L$214, MATCH("Demand ID", 'E4 TB Allocation Details'!$A$18:$L$18, 0),FALSE), 'E2 Allocators'!$B$15:$W$358, MATCH('O5 Details by Class &amp; Accounts'!M$18, 'E2 Allocators'!$B$15:$W$15, 0),FALSE)*$F105)</f>
        <v>0</v>
      </c>
      <c r="N105" s="2186">
        <f>IF(ISERROR(VLOOKUP(VLOOKUP($A105, 'E4 TB Allocation Details'!$A$18:$L$214, MATCH("Demand ID", 'E4 TB Allocation Details'!$A$18:$L$18, 0),FALSE), 'E2 Allocators'!$B$15:$W$358, MATCH('O5 Details by Class &amp; Accounts'!N$18, 'E2 Allocators'!$B$15:$W$15, 0),FALSE)*$F105), 0, VLOOKUP(VLOOKUP($A105, 'E4 TB Allocation Details'!$A$18:$L$214, MATCH("Demand ID", 'E4 TB Allocation Details'!$A$18:$L$18, 0),FALSE), 'E2 Allocators'!$B$15:$W$358, MATCH('O5 Details by Class &amp; Accounts'!N$18, 'E2 Allocators'!$B$15:$W$15, 0),FALSE)*$F105)</f>
        <v>0</v>
      </c>
      <c r="O105" s="2186">
        <f>IF(ISERROR(VLOOKUP(VLOOKUP($A105, 'E4 TB Allocation Details'!$A$18:$L$214, MATCH("Demand ID", 'E4 TB Allocation Details'!$A$18:$L$18, 0),FALSE), 'E2 Allocators'!$B$15:$W$358, MATCH('O5 Details by Class &amp; Accounts'!O$18, 'E2 Allocators'!$B$15:$W$15, 0),FALSE)*$F105), 0, VLOOKUP(VLOOKUP($A105, 'E4 TB Allocation Details'!$A$18:$L$214, MATCH("Demand ID", 'E4 TB Allocation Details'!$A$18:$L$18, 0),FALSE), 'E2 Allocators'!$B$15:$W$358, MATCH('O5 Details by Class &amp; Accounts'!O$18, 'E2 Allocators'!$B$15:$W$15, 0),FALSE)*$F105)</f>
        <v>0</v>
      </c>
      <c r="P105" s="2186">
        <f>IF(ISERROR(VLOOKUP(VLOOKUP($A105, 'E4 TB Allocation Details'!$A$18:$L$214, MATCH("Demand ID", 'E4 TB Allocation Details'!$A$18:$L$18, 0),FALSE), 'E2 Allocators'!$B$15:$W$358, MATCH('O5 Details by Class &amp; Accounts'!P$18, 'E2 Allocators'!$B$15:$W$15, 0),FALSE)*$F105), 0, VLOOKUP(VLOOKUP($A105, 'E4 TB Allocation Details'!$A$18:$L$214, MATCH("Demand ID", 'E4 TB Allocation Details'!$A$18:$L$18, 0),FALSE), 'E2 Allocators'!$B$15:$W$358, MATCH('O5 Details by Class &amp; Accounts'!P$18, 'E2 Allocators'!$B$15:$W$15, 0),FALSE)*$F105)</f>
        <v>0</v>
      </c>
      <c r="Q105" s="2186">
        <f>IF(ISERROR(VLOOKUP(VLOOKUP($A105, 'E4 TB Allocation Details'!$A$18:$L$214, MATCH("Demand ID", 'E4 TB Allocation Details'!$A$18:$L$18, 0),FALSE), 'E2 Allocators'!$B$15:$W$358, MATCH('O5 Details by Class &amp; Accounts'!Q$18, 'E2 Allocators'!$B$15:$W$15, 0),FALSE)*$F105), 0, VLOOKUP(VLOOKUP($A105, 'E4 TB Allocation Details'!$A$18:$L$214, MATCH("Demand ID", 'E4 TB Allocation Details'!$A$18:$L$18, 0),FALSE), 'E2 Allocators'!$B$15:$W$358, MATCH('O5 Details by Class &amp; Accounts'!Q$18, 'E2 Allocators'!$B$15:$W$15, 0),FALSE)*$F105)</f>
        <v>0</v>
      </c>
      <c r="R105" s="2186">
        <f>IF(ISERROR(VLOOKUP(VLOOKUP($A105, 'E4 TB Allocation Details'!$A$18:$L$214, MATCH("Demand ID", 'E4 TB Allocation Details'!$A$18:$L$18, 0),FALSE), 'E2 Allocators'!$B$15:$W$358, MATCH('O5 Details by Class &amp; Accounts'!R$18, 'E2 Allocators'!$B$15:$W$15, 0),FALSE)*$F105), 0, VLOOKUP(VLOOKUP($A105, 'E4 TB Allocation Details'!$A$18:$L$214, MATCH("Demand ID", 'E4 TB Allocation Details'!$A$18:$L$18, 0),FALSE), 'E2 Allocators'!$B$15:$W$358, MATCH('O5 Details by Class &amp; Accounts'!R$18, 'E2 Allocators'!$B$15:$W$15, 0),FALSE)*$F105)</f>
        <v>0</v>
      </c>
      <c r="S105" s="2186">
        <f>IF(ISERROR(VLOOKUP(VLOOKUP($A105, 'E4 TB Allocation Details'!$A$18:$L$214, MATCH("Demand ID", 'E4 TB Allocation Details'!$A$18:$L$18, 0),FALSE), 'E2 Allocators'!$B$15:$W$358, MATCH('O5 Details by Class &amp; Accounts'!S$18, 'E2 Allocators'!$B$15:$W$15, 0),FALSE)*$F105), 0, VLOOKUP(VLOOKUP($A105, 'E4 TB Allocation Details'!$A$18:$L$214, MATCH("Demand ID", 'E4 TB Allocation Details'!$A$18:$L$18, 0),FALSE), 'E2 Allocators'!$B$15:$W$358, MATCH('O5 Details by Class &amp; Accounts'!S$18, 'E2 Allocators'!$B$15:$W$15, 0),FALSE)*$F105)</f>
        <v>0</v>
      </c>
      <c r="T105" s="2186">
        <f>IF(ISERROR(VLOOKUP(VLOOKUP($A105, 'E4 TB Allocation Details'!$A$18:$L$214, MATCH("Demand ID", 'E4 TB Allocation Details'!$A$18:$L$18, 0),FALSE), 'E2 Allocators'!$B$15:$W$358, MATCH('O5 Details by Class &amp; Accounts'!T$18, 'E2 Allocators'!$B$15:$W$15, 0),FALSE)*$F105), 0, VLOOKUP(VLOOKUP($A105, 'E4 TB Allocation Details'!$A$18:$L$214, MATCH("Demand ID", 'E4 TB Allocation Details'!$A$18:$L$18, 0),FALSE), 'E2 Allocators'!$B$15:$W$358, MATCH('O5 Details by Class &amp; Accounts'!T$18, 'E2 Allocators'!$B$15:$W$15, 0),FALSE)*$F105)</f>
        <v>0</v>
      </c>
      <c r="U105" s="2186">
        <f>IF(ISERROR(VLOOKUP(VLOOKUP($A105, 'E4 TB Allocation Details'!$A$18:$L$214, MATCH("Demand ID", 'E4 TB Allocation Details'!$A$18:$L$18, 0),FALSE), 'E2 Allocators'!$B$15:$W$358, MATCH('O5 Details by Class &amp; Accounts'!U$18, 'E2 Allocators'!$B$15:$W$15, 0),FALSE)*$F105), 0, VLOOKUP(VLOOKUP($A105, 'E4 TB Allocation Details'!$A$18:$L$214, MATCH("Demand ID", 'E4 TB Allocation Details'!$A$18:$L$18, 0),FALSE), 'E2 Allocators'!$B$15:$W$358, MATCH('O5 Details by Class &amp; Accounts'!U$18, 'E2 Allocators'!$B$15:$W$15, 0),FALSE)*$F105)</f>
        <v>0</v>
      </c>
      <c r="V105" s="2186">
        <f>IF(ISERROR(VLOOKUP(VLOOKUP($A105, 'E4 TB Allocation Details'!$A$18:$L$214, MATCH("Demand ID", 'E4 TB Allocation Details'!$A$18:$L$18, 0),FALSE), 'E2 Allocators'!$B$15:$W$358, MATCH('O5 Details by Class &amp; Accounts'!V$18, 'E2 Allocators'!$B$15:$W$15, 0),FALSE)*$F105), 0, VLOOKUP(VLOOKUP($A105, 'E4 TB Allocation Details'!$A$18:$L$214, MATCH("Demand ID", 'E4 TB Allocation Details'!$A$18:$L$18, 0),FALSE), 'E2 Allocators'!$B$15:$W$358, MATCH('O5 Details by Class &amp; Accounts'!V$18, 'E2 Allocators'!$B$15:$W$15, 0),FALSE)*$F105)</f>
        <v>0</v>
      </c>
      <c r="W105" s="2186">
        <f>IF(ISERROR(VLOOKUP(VLOOKUP($A105, 'E4 TB Allocation Details'!$A$18:$L$214, MATCH("Demand ID", 'E4 TB Allocation Details'!$A$18:$L$18, 0),FALSE), 'E2 Allocators'!$B$15:$W$358, MATCH('O5 Details by Class &amp; Accounts'!W$18, 'E2 Allocators'!$B$15:$W$15, 0),FALSE)*$F105), 0, VLOOKUP(VLOOKUP($A105, 'E4 TB Allocation Details'!$A$18:$L$214, MATCH("Demand ID", 'E4 TB Allocation Details'!$A$18:$L$18, 0),FALSE), 'E2 Allocators'!$B$15:$W$358, MATCH('O5 Details by Class &amp; Accounts'!W$18, 'E2 Allocators'!$B$15:$W$15, 0),FALSE)*$F105)</f>
        <v>0</v>
      </c>
      <c r="X105" s="2186">
        <f>IF(ISERROR(VLOOKUP(VLOOKUP($A105, 'E4 TB Allocation Details'!$A$18:$L$214, MATCH("Demand ID", 'E4 TB Allocation Details'!$A$18:$L$18, 0),FALSE), 'E2 Allocators'!$B$15:$W$358, MATCH('O5 Details by Class &amp; Accounts'!X$18, 'E2 Allocators'!$B$15:$W$15, 0),FALSE)*$F105), 0, VLOOKUP(VLOOKUP($A105, 'E4 TB Allocation Details'!$A$18:$L$214, MATCH("Demand ID", 'E4 TB Allocation Details'!$A$18:$L$18, 0),FALSE), 'E2 Allocators'!$B$15:$W$358, MATCH('O5 Details by Class &amp; Accounts'!X$18, 'E2 Allocators'!$B$15:$W$15, 0),FALSE)*$F105)</f>
        <v>0</v>
      </c>
      <c r="Y105" s="2186">
        <f>IF(ISERROR(VLOOKUP(VLOOKUP($A105, 'E4 TB Allocation Details'!$A$18:$L$214, MATCH("Demand ID", 'E4 TB Allocation Details'!$A$18:$L$18, 0),FALSE), 'E2 Allocators'!$B$15:$W$358, MATCH('O5 Details by Class &amp; Accounts'!Y$18, 'E2 Allocators'!$B$15:$W$15, 0),FALSE)*$F105), 0, VLOOKUP(VLOOKUP($A105, 'E4 TB Allocation Details'!$A$18:$L$214, MATCH("Demand ID", 'E4 TB Allocation Details'!$A$18:$L$18, 0),FALSE), 'E2 Allocators'!$B$15:$W$358, MATCH('O5 Details by Class &amp; Accounts'!Y$18, 'E2 Allocators'!$B$15:$W$15, 0),FALSE)*$F105)</f>
        <v>0</v>
      </c>
      <c r="Z105" s="2186">
        <f>IF(ISERROR(VLOOKUP(VLOOKUP($A105, 'E4 TB Allocation Details'!$A$18:$L$214, MATCH("Demand ID", 'E4 TB Allocation Details'!$A$18:$L$18, 0),FALSE), 'E2 Allocators'!$B$15:$W$358, MATCH('O5 Details by Class &amp; Accounts'!Z$18, 'E2 Allocators'!$B$15:$W$15, 0),FALSE)*$F105), 0, VLOOKUP(VLOOKUP($A105, 'E4 TB Allocation Details'!$A$18:$L$214, MATCH("Demand ID", 'E4 TB Allocation Details'!$A$18:$L$18, 0),FALSE), 'E2 Allocators'!$B$15:$W$358, MATCH('O5 Details by Class &amp; Accounts'!Z$18, 'E2 Allocators'!$B$15:$W$15, 0),FALSE)*$F105)</f>
        <v>0</v>
      </c>
      <c r="AA105" s="2186">
        <f>IF(ISERROR(VLOOKUP(VLOOKUP($A105, 'E4 TB Allocation Details'!$A$18:$L$214, MATCH("Demand ID", 'E4 TB Allocation Details'!$A$18:$L$18, 0),FALSE), 'E2 Allocators'!$B$15:$W$358, MATCH('O5 Details by Class &amp; Accounts'!AA$18, 'E2 Allocators'!$B$15:$W$15, 0),FALSE)*$F105), 0, VLOOKUP(VLOOKUP($A105, 'E4 TB Allocation Details'!$A$18:$L$214, MATCH("Demand ID", 'E4 TB Allocation Details'!$A$18:$L$18, 0),FALSE), 'E2 Allocators'!$B$15:$W$358, MATCH('O5 Details by Class &amp; Accounts'!AA$18, 'E2 Allocators'!$B$15:$W$15, 0),FALSE)*$F105)</f>
        <v>0</v>
      </c>
      <c r="AB105" s="2186">
        <f>IF(ISERROR(VLOOKUP(VLOOKUP($A105, 'E4 TB Allocation Details'!$A$18:$L$214, MATCH("Demand ID", 'E4 TB Allocation Details'!$A$18:$L$18, 0),FALSE), 'E2 Allocators'!$B$15:$W$358, MATCH('O5 Details by Class &amp; Accounts'!AB$18, 'E2 Allocators'!$B$15:$W$15, 0),FALSE)*$F105), 0, VLOOKUP(VLOOKUP($A105, 'E4 TB Allocation Details'!$A$18:$L$214, MATCH("Demand ID", 'E4 TB Allocation Details'!$A$18:$L$18, 0),FALSE), 'E2 Allocators'!$B$15:$W$358, MATCH('O5 Details by Class &amp; Accounts'!AB$18, 'E2 Allocators'!$B$15:$W$15, 0),FALSE)*$F105)</f>
        <v>0</v>
      </c>
      <c r="AC105" s="2186">
        <f t="shared" si="21"/>
        <v>0</v>
      </c>
      <c r="AD105" s="2186">
        <f>IF(ISERROR(VLOOKUP(VLOOKUP($A105, 'E4 TB Allocation Details'!$A$18:$L$214, MATCH("Customer ID", 'E4 TB Allocation Details'!$A$18:$L$18, 0),FALSE), 'E2 Allocators'!$B$15:$W$358, MATCH('O5 Details by Class &amp; Accounts'!AD$18, 'E2 Allocators'!$B$15:$W$15, 0),FALSE)*$G105), 0, VLOOKUP(VLOOKUP($A105, 'E4 TB Allocation Details'!$A$18:$L$214, MATCH("Customer ID", 'E4 TB Allocation Details'!$A$18:$L$18, 0),FALSE), 'E2 Allocators'!$B$15:$W$358, MATCH('O5 Details by Class &amp; Accounts'!AD$18, 'E2 Allocators'!$B$15:$W$15, 0),FALSE)*$G105)</f>
        <v>0</v>
      </c>
      <c r="AE105" s="2186">
        <f>IF(ISERROR(VLOOKUP(VLOOKUP($A105, 'E4 TB Allocation Details'!$A$18:$L$214, MATCH("Customer ID", 'E4 TB Allocation Details'!$A$18:$L$18, 0),FALSE), 'E2 Allocators'!$B$15:$W$358, MATCH('O5 Details by Class &amp; Accounts'!AE$18, 'E2 Allocators'!$B$15:$W$15, 0),FALSE)*$G105), 0, VLOOKUP(VLOOKUP($A105, 'E4 TB Allocation Details'!$A$18:$L$214, MATCH("Customer ID", 'E4 TB Allocation Details'!$A$18:$L$18, 0),FALSE), 'E2 Allocators'!$B$15:$W$358, MATCH('O5 Details by Class &amp; Accounts'!AE$18, 'E2 Allocators'!$B$15:$W$15, 0),FALSE)*$G105)</f>
        <v>0</v>
      </c>
      <c r="AF105" s="2186">
        <f>IF(ISERROR(VLOOKUP(VLOOKUP($A105, 'E4 TB Allocation Details'!$A$18:$L$214, MATCH("Customer ID", 'E4 TB Allocation Details'!$A$18:$L$18, 0),FALSE), 'E2 Allocators'!$B$15:$W$358, MATCH('O5 Details by Class &amp; Accounts'!AF$18, 'E2 Allocators'!$B$15:$W$15, 0),FALSE)*$G105), 0, VLOOKUP(VLOOKUP($A105, 'E4 TB Allocation Details'!$A$18:$L$214, MATCH("Customer ID", 'E4 TB Allocation Details'!$A$18:$L$18, 0),FALSE), 'E2 Allocators'!$B$15:$W$358, MATCH('O5 Details by Class &amp; Accounts'!AF$18, 'E2 Allocators'!$B$15:$W$15, 0),FALSE)*$G105)</f>
        <v>0</v>
      </c>
      <c r="AG105" s="2186">
        <f>IF(ISERROR(VLOOKUP(VLOOKUP($A105, 'E4 TB Allocation Details'!$A$18:$L$214, MATCH("Customer ID", 'E4 TB Allocation Details'!$A$18:$L$18, 0),FALSE), 'E2 Allocators'!$B$15:$W$358, MATCH('O5 Details by Class &amp; Accounts'!AG$18, 'E2 Allocators'!$B$15:$W$15, 0),FALSE)*$G105), 0, VLOOKUP(VLOOKUP($A105, 'E4 TB Allocation Details'!$A$18:$L$214, MATCH("Customer ID", 'E4 TB Allocation Details'!$A$18:$L$18, 0),FALSE), 'E2 Allocators'!$B$15:$W$358, MATCH('O5 Details by Class &amp; Accounts'!AG$18, 'E2 Allocators'!$B$15:$W$15, 0),FALSE)*$G105)</f>
        <v>0</v>
      </c>
      <c r="AH105" s="2186">
        <f>IF(ISERROR(VLOOKUP(VLOOKUP($A105, 'E4 TB Allocation Details'!$A$18:$L$214, MATCH("Customer ID", 'E4 TB Allocation Details'!$A$18:$L$18, 0),FALSE), 'E2 Allocators'!$B$15:$W$358, MATCH('O5 Details by Class &amp; Accounts'!AH$18, 'E2 Allocators'!$B$15:$W$15, 0),FALSE)*$G105), 0, VLOOKUP(VLOOKUP($A105, 'E4 TB Allocation Details'!$A$18:$L$214, MATCH("Customer ID", 'E4 TB Allocation Details'!$A$18:$L$18, 0),FALSE), 'E2 Allocators'!$B$15:$W$358, MATCH('O5 Details by Class &amp; Accounts'!AH$18, 'E2 Allocators'!$B$15:$W$15, 0),FALSE)*$G105)</f>
        <v>0</v>
      </c>
      <c r="AI105" s="2186">
        <f>IF(ISERROR(VLOOKUP(VLOOKUP($A105, 'E4 TB Allocation Details'!$A$18:$L$214, MATCH("Customer ID", 'E4 TB Allocation Details'!$A$18:$L$18, 0),FALSE), 'E2 Allocators'!$B$15:$W$358, MATCH('O5 Details by Class &amp; Accounts'!AI$18, 'E2 Allocators'!$B$15:$W$15, 0),FALSE)*$G105), 0, VLOOKUP(VLOOKUP($A105, 'E4 TB Allocation Details'!$A$18:$L$214, MATCH("Customer ID", 'E4 TB Allocation Details'!$A$18:$L$18, 0),FALSE), 'E2 Allocators'!$B$15:$W$358, MATCH('O5 Details by Class &amp; Accounts'!AI$18, 'E2 Allocators'!$B$15:$W$15, 0),FALSE)*$G105)</f>
        <v>0</v>
      </c>
      <c r="AJ105" s="2186">
        <f>IF(ISERROR(VLOOKUP(VLOOKUP($A105, 'E4 TB Allocation Details'!$A$18:$L$214, MATCH("Customer ID", 'E4 TB Allocation Details'!$A$18:$L$18, 0),FALSE), 'E2 Allocators'!$B$15:$W$358, MATCH('O5 Details by Class &amp; Accounts'!AJ$18, 'E2 Allocators'!$B$15:$W$15, 0),FALSE)*$G105), 0, VLOOKUP(VLOOKUP($A105, 'E4 TB Allocation Details'!$A$18:$L$214, MATCH("Customer ID", 'E4 TB Allocation Details'!$A$18:$L$18, 0),FALSE), 'E2 Allocators'!$B$15:$W$358, MATCH('O5 Details by Class &amp; Accounts'!AJ$18, 'E2 Allocators'!$B$15:$W$15, 0),FALSE)*$G105)</f>
        <v>0</v>
      </c>
      <c r="AK105" s="2186">
        <f>IF(ISERROR(VLOOKUP(VLOOKUP($A105, 'E4 TB Allocation Details'!$A$18:$L$214, MATCH("Customer ID", 'E4 TB Allocation Details'!$A$18:$L$18, 0),FALSE), 'E2 Allocators'!$B$15:$W$358, MATCH('O5 Details by Class &amp; Accounts'!AK$18, 'E2 Allocators'!$B$15:$W$15, 0),FALSE)*$G105), 0, VLOOKUP(VLOOKUP($A105, 'E4 TB Allocation Details'!$A$18:$L$214, MATCH("Customer ID", 'E4 TB Allocation Details'!$A$18:$L$18, 0),FALSE), 'E2 Allocators'!$B$15:$W$358, MATCH('O5 Details by Class &amp; Accounts'!AK$18, 'E2 Allocators'!$B$15:$W$15, 0),FALSE)*$G105)</f>
        <v>0</v>
      </c>
      <c r="AL105" s="2186">
        <f>IF(ISERROR(VLOOKUP(VLOOKUP($A105, 'E4 TB Allocation Details'!$A$18:$L$214, MATCH("Customer ID", 'E4 TB Allocation Details'!$A$18:$L$18, 0),FALSE), 'E2 Allocators'!$B$15:$W$358, MATCH('O5 Details by Class &amp; Accounts'!AL$18, 'E2 Allocators'!$B$15:$W$15, 0),FALSE)*$G105), 0, VLOOKUP(VLOOKUP($A105, 'E4 TB Allocation Details'!$A$18:$L$214, MATCH("Customer ID", 'E4 TB Allocation Details'!$A$18:$L$18, 0),FALSE), 'E2 Allocators'!$B$15:$W$358, MATCH('O5 Details by Class &amp; Accounts'!AL$18, 'E2 Allocators'!$B$15:$W$15, 0),FALSE)*$G105)</f>
        <v>0</v>
      </c>
      <c r="AM105" s="2186">
        <f>IF(ISERROR(VLOOKUP(VLOOKUP($A105, 'E4 TB Allocation Details'!$A$18:$L$214, MATCH("Customer ID", 'E4 TB Allocation Details'!$A$18:$L$18, 0),FALSE), 'E2 Allocators'!$B$15:$W$358, MATCH('O5 Details by Class &amp; Accounts'!AM$18, 'E2 Allocators'!$B$15:$W$15, 0),FALSE)*$G105), 0, VLOOKUP(VLOOKUP($A105, 'E4 TB Allocation Details'!$A$18:$L$214, MATCH("Customer ID", 'E4 TB Allocation Details'!$A$18:$L$18, 0),FALSE), 'E2 Allocators'!$B$15:$W$358, MATCH('O5 Details by Class &amp; Accounts'!AM$18, 'E2 Allocators'!$B$15:$W$15, 0),FALSE)*$G105)</f>
        <v>0</v>
      </c>
      <c r="AN105" s="2186">
        <f>IF(ISERROR(VLOOKUP(VLOOKUP($A105, 'E4 TB Allocation Details'!$A$18:$L$214, MATCH("Customer ID", 'E4 TB Allocation Details'!$A$18:$L$18, 0),FALSE), 'E2 Allocators'!$B$15:$W$358, MATCH('O5 Details by Class &amp; Accounts'!AN$18, 'E2 Allocators'!$B$15:$W$15, 0),FALSE)*$G105), 0, VLOOKUP(VLOOKUP($A105, 'E4 TB Allocation Details'!$A$18:$L$214, MATCH("Customer ID", 'E4 TB Allocation Details'!$A$18:$L$18, 0),FALSE), 'E2 Allocators'!$B$15:$W$358, MATCH('O5 Details by Class &amp; Accounts'!AN$18, 'E2 Allocators'!$B$15:$W$15, 0),FALSE)*$G105)</f>
        <v>0</v>
      </c>
      <c r="AO105" s="2186">
        <f>IF(ISERROR(VLOOKUP(VLOOKUP($A105, 'E4 TB Allocation Details'!$A$18:$L$214, MATCH("Customer ID", 'E4 TB Allocation Details'!$A$18:$L$18, 0),FALSE), 'E2 Allocators'!$B$15:$W$358, MATCH('O5 Details by Class &amp; Accounts'!AO$18, 'E2 Allocators'!$B$15:$W$15, 0),FALSE)*$G105), 0, VLOOKUP(VLOOKUP($A105, 'E4 TB Allocation Details'!$A$18:$L$214, MATCH("Customer ID", 'E4 TB Allocation Details'!$A$18:$L$18, 0),FALSE), 'E2 Allocators'!$B$15:$W$358, MATCH('O5 Details by Class &amp; Accounts'!AO$18, 'E2 Allocators'!$B$15:$W$15, 0),FALSE)*$G105)</f>
        <v>0</v>
      </c>
      <c r="AP105" s="2186">
        <f>IF(ISERROR(VLOOKUP(VLOOKUP($A105, 'E4 TB Allocation Details'!$A$18:$L$214, MATCH("Customer ID", 'E4 TB Allocation Details'!$A$18:$L$18, 0),FALSE), 'E2 Allocators'!$B$15:$W$358, MATCH('O5 Details by Class &amp; Accounts'!AP$18, 'E2 Allocators'!$B$15:$W$15, 0),FALSE)*$G105), 0, VLOOKUP(VLOOKUP($A105, 'E4 TB Allocation Details'!$A$18:$L$214, MATCH("Customer ID", 'E4 TB Allocation Details'!$A$18:$L$18, 0),FALSE), 'E2 Allocators'!$B$15:$W$358, MATCH('O5 Details by Class &amp; Accounts'!AP$18, 'E2 Allocators'!$B$15:$W$15, 0),FALSE)*$G105)</f>
        <v>0</v>
      </c>
      <c r="AQ105" s="2186">
        <f>IF(ISERROR(VLOOKUP(VLOOKUP($A105, 'E4 TB Allocation Details'!$A$18:$L$214, MATCH("Customer ID", 'E4 TB Allocation Details'!$A$18:$L$18, 0),FALSE), 'E2 Allocators'!$B$15:$W$358, MATCH('O5 Details by Class &amp; Accounts'!AQ$18, 'E2 Allocators'!$B$15:$W$15, 0),FALSE)*$G105), 0, VLOOKUP(VLOOKUP($A105, 'E4 TB Allocation Details'!$A$18:$L$214, MATCH("Customer ID", 'E4 TB Allocation Details'!$A$18:$L$18, 0),FALSE), 'E2 Allocators'!$B$15:$W$358, MATCH('O5 Details by Class &amp; Accounts'!AQ$18, 'E2 Allocators'!$B$15:$W$15, 0),FALSE)*$G105)</f>
        <v>0</v>
      </c>
      <c r="AR105" s="2186">
        <f>IF(ISERROR(VLOOKUP(VLOOKUP($A105, 'E4 TB Allocation Details'!$A$18:$L$214, MATCH("Customer ID", 'E4 TB Allocation Details'!$A$18:$L$18, 0),FALSE), 'E2 Allocators'!$B$15:$W$358, MATCH('O5 Details by Class &amp; Accounts'!AR$18, 'E2 Allocators'!$B$15:$W$15, 0),FALSE)*$G105), 0, VLOOKUP(VLOOKUP($A105, 'E4 TB Allocation Details'!$A$18:$L$214, MATCH("Customer ID", 'E4 TB Allocation Details'!$A$18:$L$18, 0),FALSE), 'E2 Allocators'!$B$15:$W$358, MATCH('O5 Details by Class &amp; Accounts'!AR$18, 'E2 Allocators'!$B$15:$W$15, 0),FALSE)*$G105)</f>
        <v>0</v>
      </c>
      <c r="AS105" s="2186">
        <f>IF(ISERROR(VLOOKUP(VLOOKUP($A105, 'E4 TB Allocation Details'!$A$18:$L$214, MATCH("Customer ID", 'E4 TB Allocation Details'!$A$18:$L$18, 0),FALSE), 'E2 Allocators'!$B$15:$W$358, MATCH('O5 Details by Class &amp; Accounts'!AS$18, 'E2 Allocators'!$B$15:$W$15, 0),FALSE)*$G105), 0, VLOOKUP(VLOOKUP($A105, 'E4 TB Allocation Details'!$A$18:$L$214, MATCH("Customer ID", 'E4 TB Allocation Details'!$A$18:$L$18, 0),FALSE), 'E2 Allocators'!$B$15:$W$358, MATCH('O5 Details by Class &amp; Accounts'!AS$18, 'E2 Allocators'!$B$15:$W$15, 0),FALSE)*$G105)</f>
        <v>0</v>
      </c>
      <c r="AT105" s="2186">
        <f>IF(ISERROR(VLOOKUP(VLOOKUP($A105, 'E4 TB Allocation Details'!$A$18:$L$214, MATCH("Customer ID", 'E4 TB Allocation Details'!$A$18:$L$18, 0),FALSE), 'E2 Allocators'!$B$15:$W$358, MATCH('O5 Details by Class &amp; Accounts'!AT$18, 'E2 Allocators'!$B$15:$W$15, 0),FALSE)*$G105), 0, VLOOKUP(VLOOKUP($A105, 'E4 TB Allocation Details'!$A$18:$L$214, MATCH("Customer ID", 'E4 TB Allocation Details'!$A$18:$L$18, 0),FALSE), 'E2 Allocators'!$B$15:$W$358, MATCH('O5 Details by Class &amp; Accounts'!AT$18, 'E2 Allocators'!$B$15:$W$15, 0),FALSE)*$G105)</f>
        <v>0</v>
      </c>
      <c r="AU105" s="2186">
        <f>IF(ISERROR(VLOOKUP(VLOOKUP($A105, 'E4 TB Allocation Details'!$A$18:$L$214, MATCH("Customer ID", 'E4 TB Allocation Details'!$A$18:$L$18, 0),FALSE), 'E2 Allocators'!$B$15:$W$358, MATCH('O5 Details by Class &amp; Accounts'!AU$18, 'E2 Allocators'!$B$15:$W$15, 0),FALSE)*$G105), 0, VLOOKUP(VLOOKUP($A105, 'E4 TB Allocation Details'!$A$18:$L$214, MATCH("Customer ID", 'E4 TB Allocation Details'!$A$18:$L$18, 0),FALSE), 'E2 Allocators'!$B$15:$W$358, MATCH('O5 Details by Class &amp; Accounts'!AU$18, 'E2 Allocators'!$B$15:$W$15, 0),FALSE)*$G105)</f>
        <v>0</v>
      </c>
      <c r="AV105" s="2186">
        <f>IF(ISERROR(VLOOKUP(VLOOKUP($A105, 'E4 TB Allocation Details'!$A$18:$L$214, MATCH("Customer ID", 'E4 TB Allocation Details'!$A$18:$L$18, 0),FALSE), 'E2 Allocators'!$B$15:$W$358, MATCH('O5 Details by Class &amp; Accounts'!AV$18, 'E2 Allocators'!$B$15:$W$15, 0),FALSE)*$G105), 0, VLOOKUP(VLOOKUP($A105, 'E4 TB Allocation Details'!$A$18:$L$214, MATCH("Customer ID", 'E4 TB Allocation Details'!$A$18:$L$18, 0),FALSE), 'E2 Allocators'!$B$15:$W$358, MATCH('O5 Details by Class &amp; Accounts'!AV$18, 'E2 Allocators'!$B$15:$W$15, 0),FALSE)*$G105)</f>
        <v>0</v>
      </c>
      <c r="AW105" s="2186">
        <f>IF(ISERROR(VLOOKUP(VLOOKUP($A105, 'E4 TB Allocation Details'!$A$18:$L$214, MATCH("Customer ID", 'E4 TB Allocation Details'!$A$18:$L$18, 0),FALSE), 'E2 Allocators'!$B$15:$W$358, MATCH('O5 Details by Class &amp; Accounts'!AW$18, 'E2 Allocators'!$B$15:$W$15, 0),FALSE)*$G105), 0, VLOOKUP(VLOOKUP($A105, 'E4 TB Allocation Details'!$A$18:$L$214, MATCH("Customer ID", 'E4 TB Allocation Details'!$A$18:$L$18, 0),FALSE), 'E2 Allocators'!$B$15:$W$358, MATCH('O5 Details by Class &amp; Accounts'!AW$18, 'E2 Allocators'!$B$15:$W$15, 0),FALSE)*$G105)</f>
        <v>0</v>
      </c>
      <c r="AX105" s="2186">
        <f t="shared" si="22"/>
        <v>0</v>
      </c>
      <c r="AY105" s="2186">
        <f>IF(ISERROR(VLOOKUP(VLOOKUP($A105, 'E4 TB Allocation Details'!$A$18:$L$214, MATCH("Misc ID", 'E4 TB Allocation Details'!$A$18:$L$18, 0),FALSE), 'E2 Allocators'!$B$15:$W$358, MATCH('O5 Details by Class &amp; Accounts'!AY$18, 'E2 Allocators'!$B$15:$W$15, 0),FALSE)*$E105), 0, VLOOKUP(VLOOKUP($A105, 'E4 TB Allocation Details'!$A$18:$L$214, MATCH("Misc ID", 'E4 TB Allocation Details'!$A$18:$L$18, 0),FALSE), 'E2 Allocators'!$B$15:$W$358, MATCH('O5 Details by Class &amp; Accounts'!AY$18, 'E2 Allocators'!$B$15:$W$15, 0),FALSE)*$E105)</f>
        <v>0</v>
      </c>
      <c r="AZ105" s="2186">
        <f>IF(ISERROR(VLOOKUP(VLOOKUP($A105, 'E4 TB Allocation Details'!$A$18:$L$214, MATCH("Misc ID", 'E4 TB Allocation Details'!$A$18:$L$18, 0),FALSE), 'E2 Allocators'!$B$15:$W$358, MATCH('O5 Details by Class &amp; Accounts'!AZ$18, 'E2 Allocators'!$B$15:$W$15, 0),FALSE)*$E105), 0, VLOOKUP(VLOOKUP($A105, 'E4 TB Allocation Details'!$A$18:$L$214, MATCH("Misc ID", 'E4 TB Allocation Details'!$A$18:$L$18, 0),FALSE), 'E2 Allocators'!$B$15:$W$358, MATCH('O5 Details by Class &amp; Accounts'!AZ$18, 'E2 Allocators'!$B$15:$W$15, 0),FALSE)*$E105)</f>
        <v>0</v>
      </c>
      <c r="BA105" s="2186">
        <f>IF(ISERROR(VLOOKUP(VLOOKUP($A105, 'E4 TB Allocation Details'!$A$18:$L$214, MATCH("Misc ID", 'E4 TB Allocation Details'!$A$18:$L$18, 0),FALSE), 'E2 Allocators'!$B$15:$W$358, MATCH('O5 Details by Class &amp; Accounts'!BA$18, 'E2 Allocators'!$B$15:$W$15, 0),FALSE)*$E105), 0, VLOOKUP(VLOOKUP($A105, 'E4 TB Allocation Details'!$A$18:$L$214, MATCH("Misc ID", 'E4 TB Allocation Details'!$A$18:$L$18, 0),FALSE), 'E2 Allocators'!$B$15:$W$358, MATCH('O5 Details by Class &amp; Accounts'!BA$18, 'E2 Allocators'!$B$15:$W$15, 0),FALSE)*$E105)</f>
        <v>0</v>
      </c>
      <c r="BB105" s="2186">
        <f>IF(ISERROR(VLOOKUP(VLOOKUP($A105, 'E4 TB Allocation Details'!$A$18:$L$214, MATCH("Misc ID", 'E4 TB Allocation Details'!$A$18:$L$18, 0),FALSE), 'E2 Allocators'!$B$15:$W$358, MATCH('O5 Details by Class &amp; Accounts'!BB$18, 'E2 Allocators'!$B$15:$W$15, 0),FALSE)*$E105), 0, VLOOKUP(VLOOKUP($A105, 'E4 TB Allocation Details'!$A$18:$L$214, MATCH("Misc ID", 'E4 TB Allocation Details'!$A$18:$L$18, 0),FALSE), 'E2 Allocators'!$B$15:$W$358, MATCH('O5 Details by Class &amp; Accounts'!BB$18, 'E2 Allocators'!$B$15:$W$15, 0),FALSE)*$E105)</f>
        <v>0</v>
      </c>
      <c r="BC105" s="2186">
        <f>IF(ISERROR(VLOOKUP(VLOOKUP($A105, 'E4 TB Allocation Details'!$A$18:$L$214, MATCH("Misc ID", 'E4 TB Allocation Details'!$A$18:$L$18, 0),FALSE), 'E2 Allocators'!$B$15:$W$358, MATCH('O5 Details by Class &amp; Accounts'!BC$18, 'E2 Allocators'!$B$15:$W$15, 0),FALSE)*$E105), 0, VLOOKUP(VLOOKUP($A105, 'E4 TB Allocation Details'!$A$18:$L$214, MATCH("Misc ID", 'E4 TB Allocation Details'!$A$18:$L$18, 0),FALSE), 'E2 Allocators'!$B$15:$W$358, MATCH('O5 Details by Class &amp; Accounts'!BC$18, 'E2 Allocators'!$B$15:$W$15, 0),FALSE)*$E105)</f>
        <v>0</v>
      </c>
      <c r="BD105" s="2186">
        <f>IF(ISERROR(VLOOKUP(VLOOKUP($A105, 'E4 TB Allocation Details'!$A$18:$L$214, MATCH("Misc ID", 'E4 TB Allocation Details'!$A$18:$L$18, 0),FALSE), 'E2 Allocators'!$B$15:$W$358, MATCH('O5 Details by Class &amp; Accounts'!BD$18, 'E2 Allocators'!$B$15:$W$15, 0),FALSE)*$E105), 0, VLOOKUP(VLOOKUP($A105, 'E4 TB Allocation Details'!$A$18:$L$214, MATCH("Misc ID", 'E4 TB Allocation Details'!$A$18:$L$18, 0),FALSE), 'E2 Allocators'!$B$15:$W$358, MATCH('O5 Details by Class &amp; Accounts'!BD$18, 'E2 Allocators'!$B$15:$W$15, 0),FALSE)*$E105)</f>
        <v>0</v>
      </c>
      <c r="BE105" s="2186">
        <f>IF(ISERROR(VLOOKUP(VLOOKUP($A105, 'E4 TB Allocation Details'!$A$18:$L$214, MATCH("Misc ID", 'E4 TB Allocation Details'!$A$18:$L$18, 0),FALSE), 'E2 Allocators'!$B$15:$W$358, MATCH('O5 Details by Class &amp; Accounts'!BE$18, 'E2 Allocators'!$B$15:$W$15, 0),FALSE)*$E105), 0, VLOOKUP(VLOOKUP($A105, 'E4 TB Allocation Details'!$A$18:$L$214, MATCH("Misc ID", 'E4 TB Allocation Details'!$A$18:$L$18, 0),FALSE), 'E2 Allocators'!$B$15:$W$358, MATCH('O5 Details by Class &amp; Accounts'!BE$18, 'E2 Allocators'!$B$15:$W$15, 0),FALSE)*$E105)</f>
        <v>0</v>
      </c>
      <c r="BF105" s="2186">
        <f>IF(ISERROR(VLOOKUP(VLOOKUP($A105, 'E4 TB Allocation Details'!$A$18:$L$214, MATCH("Misc ID", 'E4 TB Allocation Details'!$A$18:$L$18, 0),FALSE), 'E2 Allocators'!$B$15:$W$358, MATCH('O5 Details by Class &amp; Accounts'!BF$18, 'E2 Allocators'!$B$15:$W$15, 0),FALSE)*$E105), 0, VLOOKUP(VLOOKUP($A105, 'E4 TB Allocation Details'!$A$18:$L$214, MATCH("Misc ID", 'E4 TB Allocation Details'!$A$18:$L$18, 0),FALSE), 'E2 Allocators'!$B$15:$W$358, MATCH('O5 Details by Class &amp; Accounts'!BF$18, 'E2 Allocators'!$B$15:$W$15, 0),FALSE)*$E105)</f>
        <v>0</v>
      </c>
      <c r="BG105" s="2186">
        <f>IF(ISERROR(VLOOKUP(VLOOKUP($A105, 'E4 TB Allocation Details'!$A$18:$L$214, MATCH("Misc ID", 'E4 TB Allocation Details'!$A$18:$L$18, 0),FALSE), 'E2 Allocators'!$B$15:$W$358, MATCH('O5 Details by Class &amp; Accounts'!BG$18, 'E2 Allocators'!$B$15:$W$15, 0),FALSE)*$E105), 0, VLOOKUP(VLOOKUP($A105, 'E4 TB Allocation Details'!$A$18:$L$214, MATCH("Misc ID", 'E4 TB Allocation Details'!$A$18:$L$18, 0),FALSE), 'E2 Allocators'!$B$15:$W$358, MATCH('O5 Details by Class &amp; Accounts'!BG$18, 'E2 Allocators'!$B$15:$W$15, 0),FALSE)*$E105)</f>
        <v>0</v>
      </c>
      <c r="BH105" s="2186">
        <f>IF(ISERROR(VLOOKUP(VLOOKUP($A105, 'E4 TB Allocation Details'!$A$18:$L$214, MATCH("Misc ID", 'E4 TB Allocation Details'!$A$18:$L$18, 0),FALSE), 'E2 Allocators'!$B$15:$W$358, MATCH('O5 Details by Class &amp; Accounts'!BH$18, 'E2 Allocators'!$B$15:$W$15, 0),FALSE)*$E105), 0, VLOOKUP(VLOOKUP($A105, 'E4 TB Allocation Details'!$A$18:$L$214, MATCH("Misc ID", 'E4 TB Allocation Details'!$A$18:$L$18, 0),FALSE), 'E2 Allocators'!$B$15:$W$358, MATCH('O5 Details by Class &amp; Accounts'!BH$18, 'E2 Allocators'!$B$15:$W$15, 0),FALSE)*$E105)</f>
        <v>0</v>
      </c>
      <c r="BI105" s="2186">
        <f>IF(ISERROR(VLOOKUP(VLOOKUP($A105, 'E4 TB Allocation Details'!$A$18:$L$214, MATCH("Misc ID", 'E4 TB Allocation Details'!$A$18:$L$18, 0),FALSE), 'E2 Allocators'!$B$15:$W$358, MATCH('O5 Details by Class &amp; Accounts'!BI$18, 'E2 Allocators'!$B$15:$W$15, 0),FALSE)*$E105), 0, VLOOKUP(VLOOKUP($A105, 'E4 TB Allocation Details'!$A$18:$L$214, MATCH("Misc ID", 'E4 TB Allocation Details'!$A$18:$L$18, 0),FALSE), 'E2 Allocators'!$B$15:$W$358, MATCH('O5 Details by Class &amp; Accounts'!BI$18, 'E2 Allocators'!$B$15:$W$15, 0),FALSE)*$E105)</f>
        <v>0</v>
      </c>
      <c r="BJ105" s="2186">
        <f>IF(ISERROR(VLOOKUP(VLOOKUP($A105, 'E4 TB Allocation Details'!$A$18:$L$214, MATCH("Misc ID", 'E4 TB Allocation Details'!$A$18:$L$18, 0),FALSE), 'E2 Allocators'!$B$15:$W$358, MATCH('O5 Details by Class &amp; Accounts'!BJ$18, 'E2 Allocators'!$B$15:$W$15, 0),FALSE)*$E105), 0, VLOOKUP(VLOOKUP($A105, 'E4 TB Allocation Details'!$A$18:$L$214, MATCH("Misc ID", 'E4 TB Allocation Details'!$A$18:$L$18, 0),FALSE), 'E2 Allocators'!$B$15:$W$358, MATCH('O5 Details by Class &amp; Accounts'!BJ$18, 'E2 Allocators'!$B$15:$W$15, 0),FALSE)*$E105)</f>
        <v>0</v>
      </c>
      <c r="BK105" s="2186">
        <f>IF(ISERROR(VLOOKUP(VLOOKUP($A105, 'E4 TB Allocation Details'!$A$18:$L$214, MATCH("Misc ID", 'E4 TB Allocation Details'!$A$18:$L$18, 0),FALSE), 'E2 Allocators'!$B$15:$W$358, MATCH('O5 Details by Class &amp; Accounts'!BK$18, 'E2 Allocators'!$B$15:$W$15, 0),FALSE)*$E105), 0, VLOOKUP(VLOOKUP($A105, 'E4 TB Allocation Details'!$A$18:$L$214, MATCH("Misc ID", 'E4 TB Allocation Details'!$A$18:$L$18, 0),FALSE), 'E2 Allocators'!$B$15:$W$358, MATCH('O5 Details by Class &amp; Accounts'!BK$18, 'E2 Allocators'!$B$15:$W$15, 0),FALSE)*$E105)</f>
        <v>0</v>
      </c>
      <c r="BL105" s="2186">
        <f>IF(ISERROR(VLOOKUP(VLOOKUP($A105, 'E4 TB Allocation Details'!$A$18:$L$214, MATCH("Misc ID", 'E4 TB Allocation Details'!$A$18:$L$18, 0),FALSE), 'E2 Allocators'!$B$15:$W$358, MATCH('O5 Details by Class &amp; Accounts'!BL$18, 'E2 Allocators'!$B$15:$W$15, 0),FALSE)*$E105), 0, VLOOKUP(VLOOKUP($A105, 'E4 TB Allocation Details'!$A$18:$L$214, MATCH("Misc ID", 'E4 TB Allocation Details'!$A$18:$L$18, 0),FALSE), 'E2 Allocators'!$B$15:$W$358, MATCH('O5 Details by Class &amp; Accounts'!BL$18, 'E2 Allocators'!$B$15:$W$15, 0),FALSE)*$E105)</f>
        <v>0</v>
      </c>
      <c r="BM105" s="2186">
        <f>IF(ISERROR(VLOOKUP(VLOOKUP($A105, 'E4 TB Allocation Details'!$A$18:$L$214, MATCH("Misc ID", 'E4 TB Allocation Details'!$A$18:$L$18, 0),FALSE), 'E2 Allocators'!$B$15:$W$358, MATCH('O5 Details by Class &amp; Accounts'!BM$18, 'E2 Allocators'!$B$15:$W$15, 0),FALSE)*$E105), 0, VLOOKUP(VLOOKUP($A105, 'E4 TB Allocation Details'!$A$18:$L$214, MATCH("Misc ID", 'E4 TB Allocation Details'!$A$18:$L$18, 0),FALSE), 'E2 Allocators'!$B$15:$W$358, MATCH('O5 Details by Class &amp; Accounts'!BM$18, 'E2 Allocators'!$B$15:$W$15, 0),FALSE)*$E105)</f>
        <v>0</v>
      </c>
      <c r="BN105" s="2186">
        <f>IF(ISERROR(VLOOKUP(VLOOKUP($A105, 'E4 TB Allocation Details'!$A$18:$L$214, MATCH("Misc ID", 'E4 TB Allocation Details'!$A$18:$L$18, 0),FALSE), 'E2 Allocators'!$B$15:$W$358, MATCH('O5 Details by Class &amp; Accounts'!BN$18, 'E2 Allocators'!$B$15:$W$15, 0),FALSE)*$E105), 0, VLOOKUP(VLOOKUP($A105, 'E4 TB Allocation Details'!$A$18:$L$214, MATCH("Misc ID", 'E4 TB Allocation Details'!$A$18:$L$18, 0),FALSE), 'E2 Allocators'!$B$15:$W$358, MATCH('O5 Details by Class &amp; Accounts'!BN$18, 'E2 Allocators'!$B$15:$W$15, 0),FALSE)*$E105)</f>
        <v>0</v>
      </c>
      <c r="BO105" s="2186">
        <f>IF(ISERROR(VLOOKUP(VLOOKUP($A105, 'E4 TB Allocation Details'!$A$18:$L$214, MATCH("Misc ID", 'E4 TB Allocation Details'!$A$18:$L$18, 0),FALSE), 'E2 Allocators'!$B$15:$W$358, MATCH('O5 Details by Class &amp; Accounts'!BO$18, 'E2 Allocators'!$B$15:$W$15, 0),FALSE)*$E105), 0, VLOOKUP(VLOOKUP($A105, 'E4 TB Allocation Details'!$A$18:$L$214, MATCH("Misc ID", 'E4 TB Allocation Details'!$A$18:$L$18, 0),FALSE), 'E2 Allocators'!$B$15:$W$358, MATCH('O5 Details by Class &amp; Accounts'!BO$18, 'E2 Allocators'!$B$15:$W$15, 0),FALSE)*$E105)</f>
        <v>0</v>
      </c>
      <c r="BP105" s="2186">
        <f>IF(ISERROR(VLOOKUP(VLOOKUP($A105, 'E4 TB Allocation Details'!$A$18:$L$214, MATCH("Misc ID", 'E4 TB Allocation Details'!$A$18:$L$18, 0),FALSE), 'E2 Allocators'!$B$15:$W$358, MATCH('O5 Details by Class &amp; Accounts'!BP$18, 'E2 Allocators'!$B$15:$W$15, 0),FALSE)*$E105), 0, VLOOKUP(VLOOKUP($A105, 'E4 TB Allocation Details'!$A$18:$L$214, MATCH("Misc ID", 'E4 TB Allocation Details'!$A$18:$L$18, 0),FALSE), 'E2 Allocators'!$B$15:$W$358, MATCH('O5 Details by Class &amp; Accounts'!BP$18, 'E2 Allocators'!$B$15:$W$15, 0),FALSE)*$E105)</f>
        <v>0</v>
      </c>
      <c r="BQ105" s="2186">
        <f>IF(ISERROR(VLOOKUP(VLOOKUP($A105, 'E4 TB Allocation Details'!$A$18:$L$214, MATCH("Misc ID", 'E4 TB Allocation Details'!$A$18:$L$18, 0),FALSE), 'E2 Allocators'!$B$15:$W$358, MATCH('O5 Details by Class &amp; Accounts'!BQ$18, 'E2 Allocators'!$B$15:$W$15, 0),FALSE)*$E105), 0, VLOOKUP(VLOOKUP($A105, 'E4 TB Allocation Details'!$A$18:$L$214, MATCH("Misc ID", 'E4 TB Allocation Details'!$A$18:$L$18, 0),FALSE), 'E2 Allocators'!$B$15:$W$358, MATCH('O5 Details by Class &amp; Accounts'!BQ$18, 'E2 Allocators'!$B$15:$W$15, 0),FALSE)*$E105)</f>
        <v>0</v>
      </c>
      <c r="BR105" s="2186">
        <f>IF(ISERROR(VLOOKUP(VLOOKUP($A105, 'E4 TB Allocation Details'!$A$18:$L$214, MATCH("Misc ID", 'E4 TB Allocation Details'!$A$18:$L$18, 0),FALSE), 'E2 Allocators'!$B$15:$W$358, MATCH('O5 Details by Class &amp; Accounts'!BR$18, 'E2 Allocators'!$B$15:$W$15, 0),FALSE)*$E105), 0, VLOOKUP(VLOOKUP($A105, 'E4 TB Allocation Details'!$A$18:$L$214, MATCH("Misc ID", 'E4 TB Allocation Details'!$A$18:$L$18, 0),FALSE), 'E2 Allocators'!$B$15:$W$358, MATCH('O5 Details by Class &amp; Accounts'!BR$18, 'E2 Allocators'!$B$15:$W$15, 0),FALSE)*$E105)</f>
        <v>0</v>
      </c>
      <c r="BS105" s="2186">
        <f t="shared" si="23"/>
        <v>0</v>
      </c>
      <c r="BT105" s="2186">
        <f>IF(ISERROR(VLOOKUP(VLOOKUP($A105, 'E4 TB Allocation Details'!$A$18:$L$214, MATCH("A &amp; G ID", 'E4 TB Allocation Details'!$A$18:$L$18, 0),FALSE), 'E2 Allocators'!$B$15:$W$358, MATCH('O5 Details by Class &amp; Accounts'!BT$18, 'E2 Allocators'!$B$15:$W$15, 0),FALSE)*$E105), 0, VLOOKUP(VLOOKUP($A105, 'E4 TB Allocation Details'!$A$18:$L$214, MATCH("A &amp; G ID", 'E4 TB Allocation Details'!$A$18:$L$18, 0),FALSE), 'E2 Allocators'!$B$15:$W$358, MATCH('O5 Details by Class &amp; Accounts'!BT$18, 'E2 Allocators'!$B$15:$W$15, 0),FALSE)*$E105)</f>
        <v>0</v>
      </c>
      <c r="BU105" s="2186">
        <f>IF(ISERROR(VLOOKUP(VLOOKUP($A105, 'E4 TB Allocation Details'!$A$18:$L$214, MATCH("A &amp; G ID", 'E4 TB Allocation Details'!$A$18:$L$18, 0),FALSE), 'E2 Allocators'!$B$15:$W$358, MATCH('O5 Details by Class &amp; Accounts'!BU$18, 'E2 Allocators'!$B$15:$W$15, 0),FALSE)*$E105), 0, VLOOKUP(VLOOKUP($A105, 'E4 TB Allocation Details'!$A$18:$L$214, MATCH("A &amp; G ID", 'E4 TB Allocation Details'!$A$18:$L$18, 0),FALSE), 'E2 Allocators'!$B$15:$W$358, MATCH('O5 Details by Class &amp; Accounts'!BU$18, 'E2 Allocators'!$B$15:$W$15, 0),FALSE)*$E105)</f>
        <v>0</v>
      </c>
      <c r="BV105" s="2186">
        <f>IF(ISERROR(VLOOKUP(VLOOKUP($A105, 'E4 TB Allocation Details'!$A$18:$L$214, MATCH("A &amp; G ID", 'E4 TB Allocation Details'!$A$18:$L$18, 0),FALSE), 'E2 Allocators'!$B$15:$W$358, MATCH('O5 Details by Class &amp; Accounts'!BV$18, 'E2 Allocators'!$B$15:$W$15, 0),FALSE)*$E105), 0, VLOOKUP(VLOOKUP($A105, 'E4 TB Allocation Details'!$A$18:$L$214, MATCH("A &amp; G ID", 'E4 TB Allocation Details'!$A$18:$L$18, 0),FALSE), 'E2 Allocators'!$B$15:$W$358, MATCH('O5 Details by Class &amp; Accounts'!BV$18, 'E2 Allocators'!$B$15:$W$15, 0),FALSE)*$E105)</f>
        <v>0</v>
      </c>
      <c r="BW105" s="2186">
        <f>IF(ISERROR(VLOOKUP(VLOOKUP($A105, 'E4 TB Allocation Details'!$A$18:$L$214, MATCH("A &amp; G ID", 'E4 TB Allocation Details'!$A$18:$L$18, 0),FALSE), 'E2 Allocators'!$B$15:$W$358, MATCH('O5 Details by Class &amp; Accounts'!BW$18, 'E2 Allocators'!$B$15:$W$15, 0),FALSE)*$E105), 0, VLOOKUP(VLOOKUP($A105, 'E4 TB Allocation Details'!$A$18:$L$214, MATCH("A &amp; G ID", 'E4 TB Allocation Details'!$A$18:$L$18, 0),FALSE), 'E2 Allocators'!$B$15:$W$358, MATCH('O5 Details by Class &amp; Accounts'!BW$18, 'E2 Allocators'!$B$15:$W$15, 0),FALSE)*$E105)</f>
        <v>0</v>
      </c>
      <c r="BX105" s="2186">
        <f>IF(ISERROR(VLOOKUP(VLOOKUP($A105, 'E4 TB Allocation Details'!$A$18:$L$214, MATCH("A &amp; G ID", 'E4 TB Allocation Details'!$A$18:$L$18, 0),FALSE), 'E2 Allocators'!$B$15:$W$358, MATCH('O5 Details by Class &amp; Accounts'!BX$18, 'E2 Allocators'!$B$15:$W$15, 0),FALSE)*$E105), 0, VLOOKUP(VLOOKUP($A105, 'E4 TB Allocation Details'!$A$18:$L$214, MATCH("A &amp; G ID", 'E4 TB Allocation Details'!$A$18:$L$18, 0),FALSE), 'E2 Allocators'!$B$15:$W$358, MATCH('O5 Details by Class &amp; Accounts'!BX$18, 'E2 Allocators'!$B$15:$W$15, 0),FALSE)*$E105)</f>
        <v>0</v>
      </c>
      <c r="BY105" s="2186">
        <f>IF(ISERROR(VLOOKUP(VLOOKUP($A105, 'E4 TB Allocation Details'!$A$18:$L$214, MATCH("A &amp; G ID", 'E4 TB Allocation Details'!$A$18:$L$18, 0),FALSE), 'E2 Allocators'!$B$15:$W$358, MATCH('O5 Details by Class &amp; Accounts'!BY$18, 'E2 Allocators'!$B$15:$W$15, 0),FALSE)*$E105), 0, VLOOKUP(VLOOKUP($A105, 'E4 TB Allocation Details'!$A$18:$L$214, MATCH("A &amp; G ID", 'E4 TB Allocation Details'!$A$18:$L$18, 0),FALSE), 'E2 Allocators'!$B$15:$W$358, MATCH('O5 Details by Class &amp; Accounts'!BY$18, 'E2 Allocators'!$B$15:$W$15, 0),FALSE)*$E105)</f>
        <v>0</v>
      </c>
      <c r="BZ105" s="2186">
        <f>IF(ISERROR(VLOOKUP(VLOOKUP($A105, 'E4 TB Allocation Details'!$A$18:$L$214, MATCH("A &amp; G ID", 'E4 TB Allocation Details'!$A$18:$L$18, 0),FALSE), 'E2 Allocators'!$B$15:$W$358, MATCH('O5 Details by Class &amp; Accounts'!BZ$18, 'E2 Allocators'!$B$15:$W$15, 0),FALSE)*$E105), 0, VLOOKUP(VLOOKUP($A105, 'E4 TB Allocation Details'!$A$18:$L$214, MATCH("A &amp; G ID", 'E4 TB Allocation Details'!$A$18:$L$18, 0),FALSE), 'E2 Allocators'!$B$15:$W$358, MATCH('O5 Details by Class &amp; Accounts'!BZ$18, 'E2 Allocators'!$B$15:$W$15, 0),FALSE)*$E105)</f>
        <v>0</v>
      </c>
      <c r="CA105" s="2186">
        <f>IF(ISERROR(VLOOKUP(VLOOKUP($A105, 'E4 TB Allocation Details'!$A$18:$L$214, MATCH("A &amp; G ID", 'E4 TB Allocation Details'!$A$18:$L$18, 0),FALSE), 'E2 Allocators'!$B$15:$W$358, MATCH('O5 Details by Class &amp; Accounts'!CA$18, 'E2 Allocators'!$B$15:$W$15, 0),FALSE)*$E105), 0, VLOOKUP(VLOOKUP($A105, 'E4 TB Allocation Details'!$A$18:$L$214, MATCH("A &amp; G ID", 'E4 TB Allocation Details'!$A$18:$L$18, 0),FALSE), 'E2 Allocators'!$B$15:$W$358, MATCH('O5 Details by Class &amp; Accounts'!CA$18, 'E2 Allocators'!$B$15:$W$15, 0),FALSE)*$E105)</f>
        <v>0</v>
      </c>
      <c r="CB105" s="2186">
        <f>IF(ISERROR(VLOOKUP(VLOOKUP($A105, 'E4 TB Allocation Details'!$A$18:$L$214, MATCH("A &amp; G ID", 'E4 TB Allocation Details'!$A$18:$L$18, 0),FALSE), 'E2 Allocators'!$B$15:$W$358, MATCH('O5 Details by Class &amp; Accounts'!CB$18, 'E2 Allocators'!$B$15:$W$15, 0),FALSE)*$E105), 0, VLOOKUP(VLOOKUP($A105, 'E4 TB Allocation Details'!$A$18:$L$214, MATCH("A &amp; G ID", 'E4 TB Allocation Details'!$A$18:$L$18, 0),FALSE), 'E2 Allocators'!$B$15:$W$358, MATCH('O5 Details by Class &amp; Accounts'!CB$18, 'E2 Allocators'!$B$15:$W$15, 0),FALSE)*$E105)</f>
        <v>0</v>
      </c>
      <c r="CC105" s="2186">
        <f>IF(ISERROR(VLOOKUP(VLOOKUP($A105, 'E4 TB Allocation Details'!$A$18:$L$214, MATCH("A &amp; G ID", 'E4 TB Allocation Details'!$A$18:$L$18, 0),FALSE), 'E2 Allocators'!$B$15:$W$358, MATCH('O5 Details by Class &amp; Accounts'!CC$18, 'E2 Allocators'!$B$15:$W$15, 0),FALSE)*$E105), 0, VLOOKUP(VLOOKUP($A105, 'E4 TB Allocation Details'!$A$18:$L$214, MATCH("A &amp; G ID", 'E4 TB Allocation Details'!$A$18:$L$18, 0),FALSE), 'E2 Allocators'!$B$15:$W$358, MATCH('O5 Details by Class &amp; Accounts'!CC$18, 'E2 Allocators'!$B$15:$W$15, 0),FALSE)*$E105)</f>
        <v>0</v>
      </c>
      <c r="CD105" s="2186">
        <f>IF(ISERROR(VLOOKUP(VLOOKUP($A105, 'E4 TB Allocation Details'!$A$18:$L$214, MATCH("A &amp; G ID", 'E4 TB Allocation Details'!$A$18:$L$18, 0),FALSE), 'E2 Allocators'!$B$15:$W$358, MATCH('O5 Details by Class &amp; Accounts'!CD$18, 'E2 Allocators'!$B$15:$W$15, 0),FALSE)*$E105), 0, VLOOKUP(VLOOKUP($A105, 'E4 TB Allocation Details'!$A$18:$L$214, MATCH("A &amp; G ID", 'E4 TB Allocation Details'!$A$18:$L$18, 0),FALSE), 'E2 Allocators'!$B$15:$W$358, MATCH('O5 Details by Class &amp; Accounts'!CD$18, 'E2 Allocators'!$B$15:$W$15, 0),FALSE)*$E105)</f>
        <v>0</v>
      </c>
      <c r="CE105" s="2186">
        <f>IF(ISERROR(VLOOKUP(VLOOKUP($A105, 'E4 TB Allocation Details'!$A$18:$L$214, MATCH("A &amp; G ID", 'E4 TB Allocation Details'!$A$18:$L$18, 0),FALSE), 'E2 Allocators'!$B$15:$W$358, MATCH('O5 Details by Class &amp; Accounts'!CE$18, 'E2 Allocators'!$B$15:$W$15, 0),FALSE)*$E105), 0, VLOOKUP(VLOOKUP($A105, 'E4 TB Allocation Details'!$A$18:$L$214, MATCH("A &amp; G ID", 'E4 TB Allocation Details'!$A$18:$L$18, 0),FALSE), 'E2 Allocators'!$B$15:$W$358, MATCH('O5 Details by Class &amp; Accounts'!CE$18, 'E2 Allocators'!$B$15:$W$15, 0),FALSE)*$E105)</f>
        <v>0</v>
      </c>
      <c r="CF105" s="2186">
        <f>IF(ISERROR(VLOOKUP(VLOOKUP($A105, 'E4 TB Allocation Details'!$A$18:$L$214, MATCH("A &amp; G ID", 'E4 TB Allocation Details'!$A$18:$L$18, 0),FALSE), 'E2 Allocators'!$B$15:$W$358, MATCH('O5 Details by Class &amp; Accounts'!CF$18, 'E2 Allocators'!$B$15:$W$15, 0),FALSE)*$E105), 0, VLOOKUP(VLOOKUP($A105, 'E4 TB Allocation Details'!$A$18:$L$214, MATCH("A &amp; G ID", 'E4 TB Allocation Details'!$A$18:$L$18, 0),FALSE), 'E2 Allocators'!$B$15:$W$358, MATCH('O5 Details by Class &amp; Accounts'!CF$18, 'E2 Allocators'!$B$15:$W$15, 0),FALSE)*$E105)</f>
        <v>0</v>
      </c>
      <c r="CG105" s="2186">
        <f>IF(ISERROR(VLOOKUP(VLOOKUP($A105, 'E4 TB Allocation Details'!$A$18:$L$214, MATCH("A &amp; G ID", 'E4 TB Allocation Details'!$A$18:$L$18, 0),FALSE), 'E2 Allocators'!$B$15:$W$358, MATCH('O5 Details by Class &amp; Accounts'!CG$18, 'E2 Allocators'!$B$15:$W$15, 0),FALSE)*$E105), 0, VLOOKUP(VLOOKUP($A105, 'E4 TB Allocation Details'!$A$18:$L$214, MATCH("A &amp; G ID", 'E4 TB Allocation Details'!$A$18:$L$18, 0),FALSE), 'E2 Allocators'!$B$15:$W$358, MATCH('O5 Details by Class &amp; Accounts'!CG$18, 'E2 Allocators'!$B$15:$W$15, 0),FALSE)*$E105)</f>
        <v>0</v>
      </c>
      <c r="CH105" s="2186">
        <f>IF(ISERROR(VLOOKUP(VLOOKUP($A105, 'E4 TB Allocation Details'!$A$18:$L$214, MATCH("A &amp; G ID", 'E4 TB Allocation Details'!$A$18:$L$18, 0),FALSE), 'E2 Allocators'!$B$15:$W$358, MATCH('O5 Details by Class &amp; Accounts'!CH$18, 'E2 Allocators'!$B$15:$W$15, 0),FALSE)*$E105), 0, VLOOKUP(VLOOKUP($A105, 'E4 TB Allocation Details'!$A$18:$L$214, MATCH("A &amp; G ID", 'E4 TB Allocation Details'!$A$18:$L$18, 0),FALSE), 'E2 Allocators'!$B$15:$W$358, MATCH('O5 Details by Class &amp; Accounts'!CH$18, 'E2 Allocators'!$B$15:$W$15, 0),FALSE)*$E105)</f>
        <v>0</v>
      </c>
      <c r="CI105" s="2186">
        <f>IF(ISERROR(VLOOKUP(VLOOKUP($A105, 'E4 TB Allocation Details'!$A$18:$L$214, MATCH("A &amp; G ID", 'E4 TB Allocation Details'!$A$18:$L$18, 0),FALSE), 'E2 Allocators'!$B$15:$W$358, MATCH('O5 Details by Class &amp; Accounts'!CI$18, 'E2 Allocators'!$B$15:$W$15, 0),FALSE)*$E105), 0, VLOOKUP(VLOOKUP($A105, 'E4 TB Allocation Details'!$A$18:$L$214, MATCH("A &amp; G ID", 'E4 TB Allocation Details'!$A$18:$L$18, 0),FALSE), 'E2 Allocators'!$B$15:$W$358, MATCH('O5 Details by Class &amp; Accounts'!CI$18, 'E2 Allocators'!$B$15:$W$15, 0),FALSE)*$E105)</f>
        <v>0</v>
      </c>
      <c r="CJ105" s="2186">
        <f>IF(ISERROR(VLOOKUP(VLOOKUP($A105, 'E4 TB Allocation Details'!$A$18:$L$214, MATCH("A &amp; G ID", 'E4 TB Allocation Details'!$A$18:$L$18, 0),FALSE), 'E2 Allocators'!$B$15:$W$358, MATCH('O5 Details by Class &amp; Accounts'!CJ$18, 'E2 Allocators'!$B$15:$W$15, 0),FALSE)*$E105), 0, VLOOKUP(VLOOKUP($A105, 'E4 TB Allocation Details'!$A$18:$L$214, MATCH("A &amp; G ID", 'E4 TB Allocation Details'!$A$18:$L$18, 0),FALSE), 'E2 Allocators'!$B$15:$W$358, MATCH('O5 Details by Class &amp; Accounts'!CJ$18, 'E2 Allocators'!$B$15:$W$15, 0),FALSE)*$E105)</f>
        <v>0</v>
      </c>
      <c r="CK105" s="2186">
        <f>IF(ISERROR(VLOOKUP(VLOOKUP($A105, 'E4 TB Allocation Details'!$A$18:$L$214, MATCH("A &amp; G ID", 'E4 TB Allocation Details'!$A$18:$L$18, 0),FALSE), 'E2 Allocators'!$B$15:$W$358, MATCH('O5 Details by Class &amp; Accounts'!CK$18, 'E2 Allocators'!$B$15:$W$15, 0),FALSE)*$E105), 0, VLOOKUP(VLOOKUP($A105, 'E4 TB Allocation Details'!$A$18:$L$214, MATCH("A &amp; G ID", 'E4 TB Allocation Details'!$A$18:$L$18, 0),FALSE), 'E2 Allocators'!$B$15:$W$358, MATCH('O5 Details by Class &amp; Accounts'!CK$18, 'E2 Allocators'!$B$15:$W$15, 0),FALSE)*$E105)</f>
        <v>0</v>
      </c>
      <c r="CL105" s="2186">
        <f>IF(ISERROR(VLOOKUP(VLOOKUP($A105, 'E4 TB Allocation Details'!$A$18:$L$214, MATCH("A &amp; G ID", 'E4 TB Allocation Details'!$A$18:$L$18, 0),FALSE), 'E2 Allocators'!$B$15:$W$358, MATCH('O5 Details by Class &amp; Accounts'!CL$18, 'E2 Allocators'!$B$15:$W$15, 0),FALSE)*$E105), 0, VLOOKUP(VLOOKUP($A105, 'E4 TB Allocation Details'!$A$18:$L$214, MATCH("A &amp; G ID", 'E4 TB Allocation Details'!$A$18:$L$18, 0),FALSE), 'E2 Allocators'!$B$15:$W$358, MATCH('O5 Details by Class &amp; Accounts'!CL$18, 'E2 Allocators'!$B$15:$W$15, 0),FALSE)*$E105)</f>
        <v>0</v>
      </c>
      <c r="CM105" s="2186">
        <f>IF(ISERROR(VLOOKUP(VLOOKUP($A105, 'E4 TB Allocation Details'!$A$18:$L$214, MATCH("A &amp; G ID", 'E4 TB Allocation Details'!$A$18:$L$18, 0),FALSE), 'E2 Allocators'!$B$15:$W$358, MATCH('O5 Details by Class &amp; Accounts'!CM$18, 'E2 Allocators'!$B$15:$W$15, 0),FALSE)*$E105), 0, VLOOKUP(VLOOKUP($A105, 'E4 TB Allocation Details'!$A$18:$L$214, MATCH("A &amp; G ID", 'E4 TB Allocation Details'!$A$18:$L$18, 0),FALSE), 'E2 Allocators'!$B$15:$W$358, MATCH('O5 Details by Class &amp; Accounts'!CM$18, 'E2 Allocators'!$B$15:$W$15, 0),FALSE)*$E105)</f>
        <v>0</v>
      </c>
      <c r="CN105" s="2186">
        <f t="shared" si="24"/>
        <v>0</v>
      </c>
      <c r="CO105" s="2187">
        <f t="shared" si="25"/>
        <v>0</v>
      </c>
      <c r="CQ105" s="1625" t="s">
        <v>1186</v>
      </c>
    </row>
    <row r="106" spans="1:95" s="54" customFormat="1" ht="25.5" x14ac:dyDescent="0.2">
      <c r="A106" s="994">
        <v>4335</v>
      </c>
      <c r="B106" s="995" t="s">
        <v>1391</v>
      </c>
      <c r="C106" s="2184">
        <f>IF(ISERROR(VLOOKUP($A106,'I3 TB Data'!$A$19:$H$483,MATCH('O5 Details by Class &amp; Accounts'!$C$18, 'I3 TB Data'!$A$19:$H$19,0),0)), 0, VLOOKUP($A106,'I3 TB Data'!$A$19:$H$483,MATCH('O5 Details by Class &amp; Accounts'!$C$18,'I3 TB Data'!$A$19:$H$19,0),0))</f>
        <v>0</v>
      </c>
      <c r="D106" s="2185"/>
      <c r="E106" s="2184">
        <f t="shared" si="17"/>
        <v>0</v>
      </c>
      <c r="F106" s="2186">
        <f>IF(ISERROR(VLOOKUP($A106, 'E1 Categorization'!A33:E124, MATCH("Customer Component", 'E1 Categorization'!$A$33:$E$33,0), 0)), 0, IF(VLOOKUP($A106, 'E1 Categorization'!A33:E124, MATCH("Customer Component", 'E1 Categorization'!$A$33:$E$33,0), 0)=0, 'O5 Details by Class &amp; Accounts'!$E106, IF(AND(VLOOKUP($A106, 'E1 Categorization'!A33:E124, MATCH("Customer Component", 'E1 Categorization'!$A$33:$E$33,0), 0) &gt;0, VLOOKUP($A106, 'E1 Categorization'!A33:E124, MATCH("Customer Component", 'E1 Categorization'!$A$33:$E$33,0), 0)&lt;1), 'O5 Details by Class &amp; Accounts'!$E106*(1-VLOOKUP($A106, 'E1 Categorization'!A33:E124, MATCH("Customer Component", 'E1 Categorization'!$A$33:$E$33,0), 0)), 0)))</f>
        <v>0</v>
      </c>
      <c r="G106" s="2186">
        <f>IF(ISERROR(VLOOKUP($A106, 'E1 Categorization'!A33:E124, MATCH("Customer Component", 'E1 Categorization'!$A$33:$E$33,0), 0)),0, IF(VLOOKUP($A106, 'E1 Categorization'!A33:E124, MATCH("Customer Component", 'E1 Categorization'!$A$33:$E$33,0), 0)=0, 0, IF(AND(VLOOKUP($A106, 'E1 Categorization'!A33:E124, MATCH("Customer Component", 'E1 Categorization'!$A$33:$E$33,0), 0) &gt;0, VLOOKUP($A106, 'E1 Categorization'!A33:E124, MATCH("Customer Component", 'E1 Categorization'!$A$33:$E$33,0), 0)&lt;1), 'O5 Details by Class &amp; Accounts'!$E106*(VLOOKUP($A106, 'E1 Categorization'!A33:E124, MATCH("Customer Component", 'E1 Categorization'!$A$33:$E$33,0), 0)), 'O5 Details by Class &amp; Accounts'!$E106)))</f>
        <v>0</v>
      </c>
      <c r="H106" s="2186">
        <f t="shared" si="20"/>
        <v>0</v>
      </c>
      <c r="I106" s="2186">
        <f>IF(ISERROR(VLOOKUP(VLOOKUP($A106, 'E4 TB Allocation Details'!$A$18:$L$214, MATCH("Demand ID", 'E4 TB Allocation Details'!$A$18:$L$18, 0),FALSE), 'E2 Allocators'!$B$15:$W$358, MATCH('O5 Details by Class &amp; Accounts'!I$18, 'E2 Allocators'!$B$15:$W$15, 0),FALSE)*$F106), 0, VLOOKUP(VLOOKUP($A106, 'E4 TB Allocation Details'!$A$18:$L$214, MATCH("Demand ID", 'E4 TB Allocation Details'!$A$18:$L$18, 0),FALSE), 'E2 Allocators'!$B$15:$W$358, MATCH('O5 Details by Class &amp; Accounts'!I$18, 'E2 Allocators'!$B$15:$W$15, 0),FALSE)*$F106)</f>
        <v>0</v>
      </c>
      <c r="J106" s="2186">
        <f>IF(ISERROR(VLOOKUP(VLOOKUP($A106, 'E4 TB Allocation Details'!$A$18:$L$214, MATCH("Demand ID", 'E4 TB Allocation Details'!$A$18:$L$18, 0),FALSE), 'E2 Allocators'!$B$15:$W$358, MATCH('O5 Details by Class &amp; Accounts'!J$18, 'E2 Allocators'!$B$15:$W$15, 0),FALSE)*$F106), 0, VLOOKUP(VLOOKUP($A106, 'E4 TB Allocation Details'!$A$18:$L$214, MATCH("Demand ID", 'E4 TB Allocation Details'!$A$18:$L$18, 0),FALSE), 'E2 Allocators'!$B$15:$W$358, MATCH('O5 Details by Class &amp; Accounts'!J$18, 'E2 Allocators'!$B$15:$W$15, 0),FALSE)*$F106)</f>
        <v>0</v>
      </c>
      <c r="K106" s="2186">
        <f>IF(ISERROR(VLOOKUP(VLOOKUP($A106, 'E4 TB Allocation Details'!$A$18:$L$214, MATCH("Demand ID", 'E4 TB Allocation Details'!$A$18:$L$18, 0),FALSE), 'E2 Allocators'!$B$15:$W$358, MATCH('O5 Details by Class &amp; Accounts'!K$18, 'E2 Allocators'!$B$15:$W$15, 0),FALSE)*$F106), 0, VLOOKUP(VLOOKUP($A106, 'E4 TB Allocation Details'!$A$18:$L$214, MATCH("Demand ID", 'E4 TB Allocation Details'!$A$18:$L$18, 0),FALSE), 'E2 Allocators'!$B$15:$W$358, MATCH('O5 Details by Class &amp; Accounts'!K$18, 'E2 Allocators'!$B$15:$W$15, 0),FALSE)*$F106)</f>
        <v>0</v>
      </c>
      <c r="L106" s="2186">
        <f>IF(ISERROR(VLOOKUP(VLOOKUP($A106, 'E4 TB Allocation Details'!$A$18:$L$214, MATCH("Demand ID", 'E4 TB Allocation Details'!$A$18:$L$18, 0),FALSE), 'E2 Allocators'!$B$15:$W$358, MATCH('O5 Details by Class &amp; Accounts'!L$18, 'E2 Allocators'!$B$15:$W$15, 0),FALSE)*$F106), 0, VLOOKUP(VLOOKUP($A106, 'E4 TB Allocation Details'!$A$18:$L$214, MATCH("Demand ID", 'E4 TB Allocation Details'!$A$18:$L$18, 0),FALSE), 'E2 Allocators'!$B$15:$W$358, MATCH('O5 Details by Class &amp; Accounts'!L$18, 'E2 Allocators'!$B$15:$W$15, 0),FALSE)*$F106)</f>
        <v>0</v>
      </c>
      <c r="M106" s="2186">
        <f>IF(ISERROR(VLOOKUP(VLOOKUP($A106, 'E4 TB Allocation Details'!$A$18:$L$214, MATCH("Demand ID", 'E4 TB Allocation Details'!$A$18:$L$18, 0),FALSE), 'E2 Allocators'!$B$15:$W$358, MATCH('O5 Details by Class &amp; Accounts'!M$18, 'E2 Allocators'!$B$15:$W$15, 0),FALSE)*$F106), 0, VLOOKUP(VLOOKUP($A106, 'E4 TB Allocation Details'!$A$18:$L$214, MATCH("Demand ID", 'E4 TB Allocation Details'!$A$18:$L$18, 0),FALSE), 'E2 Allocators'!$B$15:$W$358, MATCH('O5 Details by Class &amp; Accounts'!M$18, 'E2 Allocators'!$B$15:$W$15, 0),FALSE)*$F106)</f>
        <v>0</v>
      </c>
      <c r="N106" s="2186">
        <f>IF(ISERROR(VLOOKUP(VLOOKUP($A106, 'E4 TB Allocation Details'!$A$18:$L$214, MATCH("Demand ID", 'E4 TB Allocation Details'!$A$18:$L$18, 0),FALSE), 'E2 Allocators'!$B$15:$W$358, MATCH('O5 Details by Class &amp; Accounts'!N$18, 'E2 Allocators'!$B$15:$W$15, 0),FALSE)*$F106), 0, VLOOKUP(VLOOKUP($A106, 'E4 TB Allocation Details'!$A$18:$L$214, MATCH("Demand ID", 'E4 TB Allocation Details'!$A$18:$L$18, 0),FALSE), 'E2 Allocators'!$B$15:$W$358, MATCH('O5 Details by Class &amp; Accounts'!N$18, 'E2 Allocators'!$B$15:$W$15, 0),FALSE)*$F106)</f>
        <v>0</v>
      </c>
      <c r="O106" s="2186">
        <f>IF(ISERROR(VLOOKUP(VLOOKUP($A106, 'E4 TB Allocation Details'!$A$18:$L$214, MATCH("Demand ID", 'E4 TB Allocation Details'!$A$18:$L$18, 0),FALSE), 'E2 Allocators'!$B$15:$W$358, MATCH('O5 Details by Class &amp; Accounts'!O$18, 'E2 Allocators'!$B$15:$W$15, 0),FALSE)*$F106), 0, VLOOKUP(VLOOKUP($A106, 'E4 TB Allocation Details'!$A$18:$L$214, MATCH("Demand ID", 'E4 TB Allocation Details'!$A$18:$L$18, 0),FALSE), 'E2 Allocators'!$B$15:$W$358, MATCH('O5 Details by Class &amp; Accounts'!O$18, 'E2 Allocators'!$B$15:$W$15, 0),FALSE)*$F106)</f>
        <v>0</v>
      </c>
      <c r="P106" s="2186">
        <f>IF(ISERROR(VLOOKUP(VLOOKUP($A106, 'E4 TB Allocation Details'!$A$18:$L$214, MATCH("Demand ID", 'E4 TB Allocation Details'!$A$18:$L$18, 0),FALSE), 'E2 Allocators'!$B$15:$W$358, MATCH('O5 Details by Class &amp; Accounts'!P$18, 'E2 Allocators'!$B$15:$W$15, 0),FALSE)*$F106), 0, VLOOKUP(VLOOKUP($A106, 'E4 TB Allocation Details'!$A$18:$L$214, MATCH("Demand ID", 'E4 TB Allocation Details'!$A$18:$L$18, 0),FALSE), 'E2 Allocators'!$B$15:$W$358, MATCH('O5 Details by Class &amp; Accounts'!P$18, 'E2 Allocators'!$B$15:$W$15, 0),FALSE)*$F106)</f>
        <v>0</v>
      </c>
      <c r="Q106" s="2186">
        <f>IF(ISERROR(VLOOKUP(VLOOKUP($A106, 'E4 TB Allocation Details'!$A$18:$L$214, MATCH("Demand ID", 'E4 TB Allocation Details'!$A$18:$L$18, 0),FALSE), 'E2 Allocators'!$B$15:$W$358, MATCH('O5 Details by Class &amp; Accounts'!Q$18, 'E2 Allocators'!$B$15:$W$15, 0),FALSE)*$F106), 0, VLOOKUP(VLOOKUP($A106, 'E4 TB Allocation Details'!$A$18:$L$214, MATCH("Demand ID", 'E4 TB Allocation Details'!$A$18:$L$18, 0),FALSE), 'E2 Allocators'!$B$15:$W$358, MATCH('O5 Details by Class &amp; Accounts'!Q$18, 'E2 Allocators'!$B$15:$W$15, 0),FALSE)*$F106)</f>
        <v>0</v>
      </c>
      <c r="R106" s="2186">
        <f>IF(ISERROR(VLOOKUP(VLOOKUP($A106, 'E4 TB Allocation Details'!$A$18:$L$214, MATCH("Demand ID", 'E4 TB Allocation Details'!$A$18:$L$18, 0),FALSE), 'E2 Allocators'!$B$15:$W$358, MATCH('O5 Details by Class &amp; Accounts'!R$18, 'E2 Allocators'!$B$15:$W$15, 0),FALSE)*$F106), 0, VLOOKUP(VLOOKUP($A106, 'E4 TB Allocation Details'!$A$18:$L$214, MATCH("Demand ID", 'E4 TB Allocation Details'!$A$18:$L$18, 0),FALSE), 'E2 Allocators'!$B$15:$W$358, MATCH('O5 Details by Class &amp; Accounts'!R$18, 'E2 Allocators'!$B$15:$W$15, 0),FALSE)*$F106)</f>
        <v>0</v>
      </c>
      <c r="S106" s="2186">
        <f>IF(ISERROR(VLOOKUP(VLOOKUP($A106, 'E4 TB Allocation Details'!$A$18:$L$214, MATCH("Demand ID", 'E4 TB Allocation Details'!$A$18:$L$18, 0),FALSE), 'E2 Allocators'!$B$15:$W$358, MATCH('O5 Details by Class &amp; Accounts'!S$18, 'E2 Allocators'!$B$15:$W$15, 0),FALSE)*$F106), 0, VLOOKUP(VLOOKUP($A106, 'E4 TB Allocation Details'!$A$18:$L$214, MATCH("Demand ID", 'E4 TB Allocation Details'!$A$18:$L$18, 0),FALSE), 'E2 Allocators'!$B$15:$W$358, MATCH('O5 Details by Class &amp; Accounts'!S$18, 'E2 Allocators'!$B$15:$W$15, 0),FALSE)*$F106)</f>
        <v>0</v>
      </c>
      <c r="T106" s="2186">
        <f>IF(ISERROR(VLOOKUP(VLOOKUP($A106, 'E4 TB Allocation Details'!$A$18:$L$214, MATCH("Demand ID", 'E4 TB Allocation Details'!$A$18:$L$18, 0),FALSE), 'E2 Allocators'!$B$15:$W$358, MATCH('O5 Details by Class &amp; Accounts'!T$18, 'E2 Allocators'!$B$15:$W$15, 0),FALSE)*$F106), 0, VLOOKUP(VLOOKUP($A106, 'E4 TB Allocation Details'!$A$18:$L$214, MATCH("Demand ID", 'E4 TB Allocation Details'!$A$18:$L$18, 0),FALSE), 'E2 Allocators'!$B$15:$W$358, MATCH('O5 Details by Class &amp; Accounts'!T$18, 'E2 Allocators'!$B$15:$W$15, 0),FALSE)*$F106)</f>
        <v>0</v>
      </c>
      <c r="U106" s="2186">
        <f>IF(ISERROR(VLOOKUP(VLOOKUP($A106, 'E4 TB Allocation Details'!$A$18:$L$214, MATCH("Demand ID", 'E4 TB Allocation Details'!$A$18:$L$18, 0),FALSE), 'E2 Allocators'!$B$15:$W$358, MATCH('O5 Details by Class &amp; Accounts'!U$18, 'E2 Allocators'!$B$15:$W$15, 0),FALSE)*$F106), 0, VLOOKUP(VLOOKUP($A106, 'E4 TB Allocation Details'!$A$18:$L$214, MATCH("Demand ID", 'E4 TB Allocation Details'!$A$18:$L$18, 0),FALSE), 'E2 Allocators'!$B$15:$W$358, MATCH('O5 Details by Class &amp; Accounts'!U$18, 'E2 Allocators'!$B$15:$W$15, 0),FALSE)*$F106)</f>
        <v>0</v>
      </c>
      <c r="V106" s="2186">
        <f>IF(ISERROR(VLOOKUP(VLOOKUP($A106, 'E4 TB Allocation Details'!$A$18:$L$214, MATCH("Demand ID", 'E4 TB Allocation Details'!$A$18:$L$18, 0),FALSE), 'E2 Allocators'!$B$15:$W$358, MATCH('O5 Details by Class &amp; Accounts'!V$18, 'E2 Allocators'!$B$15:$W$15, 0),FALSE)*$F106), 0, VLOOKUP(VLOOKUP($A106, 'E4 TB Allocation Details'!$A$18:$L$214, MATCH("Demand ID", 'E4 TB Allocation Details'!$A$18:$L$18, 0),FALSE), 'E2 Allocators'!$B$15:$W$358, MATCH('O5 Details by Class &amp; Accounts'!V$18, 'E2 Allocators'!$B$15:$W$15, 0),FALSE)*$F106)</f>
        <v>0</v>
      </c>
      <c r="W106" s="2186">
        <f>IF(ISERROR(VLOOKUP(VLOOKUP($A106, 'E4 TB Allocation Details'!$A$18:$L$214, MATCH("Demand ID", 'E4 TB Allocation Details'!$A$18:$L$18, 0),FALSE), 'E2 Allocators'!$B$15:$W$358, MATCH('O5 Details by Class &amp; Accounts'!W$18, 'E2 Allocators'!$B$15:$W$15, 0),FALSE)*$F106), 0, VLOOKUP(VLOOKUP($A106, 'E4 TB Allocation Details'!$A$18:$L$214, MATCH("Demand ID", 'E4 TB Allocation Details'!$A$18:$L$18, 0),FALSE), 'E2 Allocators'!$B$15:$W$358, MATCH('O5 Details by Class &amp; Accounts'!W$18, 'E2 Allocators'!$B$15:$W$15, 0),FALSE)*$F106)</f>
        <v>0</v>
      </c>
      <c r="X106" s="2186">
        <f>IF(ISERROR(VLOOKUP(VLOOKUP($A106, 'E4 TB Allocation Details'!$A$18:$L$214, MATCH("Demand ID", 'E4 TB Allocation Details'!$A$18:$L$18, 0),FALSE), 'E2 Allocators'!$B$15:$W$358, MATCH('O5 Details by Class &amp; Accounts'!X$18, 'E2 Allocators'!$B$15:$W$15, 0),FALSE)*$F106), 0, VLOOKUP(VLOOKUP($A106, 'E4 TB Allocation Details'!$A$18:$L$214, MATCH("Demand ID", 'E4 TB Allocation Details'!$A$18:$L$18, 0),FALSE), 'E2 Allocators'!$B$15:$W$358, MATCH('O5 Details by Class &amp; Accounts'!X$18, 'E2 Allocators'!$B$15:$W$15, 0),FALSE)*$F106)</f>
        <v>0</v>
      </c>
      <c r="Y106" s="2186">
        <f>IF(ISERROR(VLOOKUP(VLOOKUP($A106, 'E4 TB Allocation Details'!$A$18:$L$214, MATCH("Demand ID", 'E4 TB Allocation Details'!$A$18:$L$18, 0),FALSE), 'E2 Allocators'!$B$15:$W$358, MATCH('O5 Details by Class &amp; Accounts'!Y$18, 'E2 Allocators'!$B$15:$W$15, 0),FALSE)*$F106), 0, VLOOKUP(VLOOKUP($A106, 'E4 TB Allocation Details'!$A$18:$L$214, MATCH("Demand ID", 'E4 TB Allocation Details'!$A$18:$L$18, 0),FALSE), 'E2 Allocators'!$B$15:$W$358, MATCH('O5 Details by Class &amp; Accounts'!Y$18, 'E2 Allocators'!$B$15:$W$15, 0),FALSE)*$F106)</f>
        <v>0</v>
      </c>
      <c r="Z106" s="2186">
        <f>IF(ISERROR(VLOOKUP(VLOOKUP($A106, 'E4 TB Allocation Details'!$A$18:$L$214, MATCH("Demand ID", 'E4 TB Allocation Details'!$A$18:$L$18, 0),FALSE), 'E2 Allocators'!$B$15:$W$358, MATCH('O5 Details by Class &amp; Accounts'!Z$18, 'E2 Allocators'!$B$15:$W$15, 0),FALSE)*$F106), 0, VLOOKUP(VLOOKUP($A106, 'E4 TB Allocation Details'!$A$18:$L$214, MATCH("Demand ID", 'E4 TB Allocation Details'!$A$18:$L$18, 0),FALSE), 'E2 Allocators'!$B$15:$W$358, MATCH('O5 Details by Class &amp; Accounts'!Z$18, 'E2 Allocators'!$B$15:$W$15, 0),FALSE)*$F106)</f>
        <v>0</v>
      </c>
      <c r="AA106" s="2186">
        <f>IF(ISERROR(VLOOKUP(VLOOKUP($A106, 'E4 TB Allocation Details'!$A$18:$L$214, MATCH("Demand ID", 'E4 TB Allocation Details'!$A$18:$L$18, 0),FALSE), 'E2 Allocators'!$B$15:$W$358, MATCH('O5 Details by Class &amp; Accounts'!AA$18, 'E2 Allocators'!$B$15:$W$15, 0),FALSE)*$F106), 0, VLOOKUP(VLOOKUP($A106, 'E4 TB Allocation Details'!$A$18:$L$214, MATCH("Demand ID", 'E4 TB Allocation Details'!$A$18:$L$18, 0),FALSE), 'E2 Allocators'!$B$15:$W$358, MATCH('O5 Details by Class &amp; Accounts'!AA$18, 'E2 Allocators'!$B$15:$W$15, 0),FALSE)*$F106)</f>
        <v>0</v>
      </c>
      <c r="AB106" s="2186">
        <f>IF(ISERROR(VLOOKUP(VLOOKUP($A106, 'E4 TB Allocation Details'!$A$18:$L$214, MATCH("Demand ID", 'E4 TB Allocation Details'!$A$18:$L$18, 0),FALSE), 'E2 Allocators'!$B$15:$W$358, MATCH('O5 Details by Class &amp; Accounts'!AB$18, 'E2 Allocators'!$B$15:$W$15, 0),FALSE)*$F106), 0, VLOOKUP(VLOOKUP($A106, 'E4 TB Allocation Details'!$A$18:$L$214, MATCH("Demand ID", 'E4 TB Allocation Details'!$A$18:$L$18, 0),FALSE), 'E2 Allocators'!$B$15:$W$358, MATCH('O5 Details by Class &amp; Accounts'!AB$18, 'E2 Allocators'!$B$15:$W$15, 0),FALSE)*$F106)</f>
        <v>0</v>
      </c>
      <c r="AC106" s="2186">
        <f t="shared" si="21"/>
        <v>0</v>
      </c>
      <c r="AD106" s="2186">
        <f>IF(ISERROR(VLOOKUP(VLOOKUP($A106, 'E4 TB Allocation Details'!$A$18:$L$214, MATCH("Customer ID", 'E4 TB Allocation Details'!$A$18:$L$18, 0),FALSE), 'E2 Allocators'!$B$15:$W$358, MATCH('O5 Details by Class &amp; Accounts'!AD$18, 'E2 Allocators'!$B$15:$W$15, 0),FALSE)*$G106), 0, VLOOKUP(VLOOKUP($A106, 'E4 TB Allocation Details'!$A$18:$L$214, MATCH("Customer ID", 'E4 TB Allocation Details'!$A$18:$L$18, 0),FALSE), 'E2 Allocators'!$B$15:$W$358, MATCH('O5 Details by Class &amp; Accounts'!AD$18, 'E2 Allocators'!$B$15:$W$15, 0),FALSE)*$G106)</f>
        <v>0</v>
      </c>
      <c r="AE106" s="2186">
        <f>IF(ISERROR(VLOOKUP(VLOOKUP($A106, 'E4 TB Allocation Details'!$A$18:$L$214, MATCH("Customer ID", 'E4 TB Allocation Details'!$A$18:$L$18, 0),FALSE), 'E2 Allocators'!$B$15:$W$358, MATCH('O5 Details by Class &amp; Accounts'!AE$18, 'E2 Allocators'!$B$15:$W$15, 0),FALSE)*$G106), 0, VLOOKUP(VLOOKUP($A106, 'E4 TB Allocation Details'!$A$18:$L$214, MATCH("Customer ID", 'E4 TB Allocation Details'!$A$18:$L$18, 0),FALSE), 'E2 Allocators'!$B$15:$W$358, MATCH('O5 Details by Class &amp; Accounts'!AE$18, 'E2 Allocators'!$B$15:$W$15, 0),FALSE)*$G106)</f>
        <v>0</v>
      </c>
      <c r="AF106" s="2186">
        <f>IF(ISERROR(VLOOKUP(VLOOKUP($A106, 'E4 TB Allocation Details'!$A$18:$L$214, MATCH("Customer ID", 'E4 TB Allocation Details'!$A$18:$L$18, 0),FALSE), 'E2 Allocators'!$B$15:$W$358, MATCH('O5 Details by Class &amp; Accounts'!AF$18, 'E2 Allocators'!$B$15:$W$15, 0),FALSE)*$G106), 0, VLOOKUP(VLOOKUP($A106, 'E4 TB Allocation Details'!$A$18:$L$214, MATCH("Customer ID", 'E4 TB Allocation Details'!$A$18:$L$18, 0),FALSE), 'E2 Allocators'!$B$15:$W$358, MATCH('O5 Details by Class &amp; Accounts'!AF$18, 'E2 Allocators'!$B$15:$W$15, 0),FALSE)*$G106)</f>
        <v>0</v>
      </c>
      <c r="AG106" s="2186">
        <f>IF(ISERROR(VLOOKUP(VLOOKUP($A106, 'E4 TB Allocation Details'!$A$18:$L$214, MATCH("Customer ID", 'E4 TB Allocation Details'!$A$18:$L$18, 0),FALSE), 'E2 Allocators'!$B$15:$W$358, MATCH('O5 Details by Class &amp; Accounts'!AG$18, 'E2 Allocators'!$B$15:$W$15, 0),FALSE)*$G106), 0, VLOOKUP(VLOOKUP($A106, 'E4 TB Allocation Details'!$A$18:$L$214, MATCH("Customer ID", 'E4 TB Allocation Details'!$A$18:$L$18, 0),FALSE), 'E2 Allocators'!$B$15:$W$358, MATCH('O5 Details by Class &amp; Accounts'!AG$18, 'E2 Allocators'!$B$15:$W$15, 0),FALSE)*$G106)</f>
        <v>0</v>
      </c>
      <c r="AH106" s="2186">
        <f>IF(ISERROR(VLOOKUP(VLOOKUP($A106, 'E4 TB Allocation Details'!$A$18:$L$214, MATCH("Customer ID", 'E4 TB Allocation Details'!$A$18:$L$18, 0),FALSE), 'E2 Allocators'!$B$15:$W$358, MATCH('O5 Details by Class &amp; Accounts'!AH$18, 'E2 Allocators'!$B$15:$W$15, 0),FALSE)*$G106), 0, VLOOKUP(VLOOKUP($A106, 'E4 TB Allocation Details'!$A$18:$L$214, MATCH("Customer ID", 'E4 TB Allocation Details'!$A$18:$L$18, 0),FALSE), 'E2 Allocators'!$B$15:$W$358, MATCH('O5 Details by Class &amp; Accounts'!AH$18, 'E2 Allocators'!$B$15:$W$15, 0),FALSE)*$G106)</f>
        <v>0</v>
      </c>
      <c r="AI106" s="2186">
        <f>IF(ISERROR(VLOOKUP(VLOOKUP($A106, 'E4 TB Allocation Details'!$A$18:$L$214, MATCH("Customer ID", 'E4 TB Allocation Details'!$A$18:$L$18, 0),FALSE), 'E2 Allocators'!$B$15:$W$358, MATCH('O5 Details by Class &amp; Accounts'!AI$18, 'E2 Allocators'!$B$15:$W$15, 0),FALSE)*$G106), 0, VLOOKUP(VLOOKUP($A106, 'E4 TB Allocation Details'!$A$18:$L$214, MATCH("Customer ID", 'E4 TB Allocation Details'!$A$18:$L$18, 0),FALSE), 'E2 Allocators'!$B$15:$W$358, MATCH('O5 Details by Class &amp; Accounts'!AI$18, 'E2 Allocators'!$B$15:$W$15, 0),FALSE)*$G106)</f>
        <v>0</v>
      </c>
      <c r="AJ106" s="2186">
        <f>IF(ISERROR(VLOOKUP(VLOOKUP($A106, 'E4 TB Allocation Details'!$A$18:$L$214, MATCH("Customer ID", 'E4 TB Allocation Details'!$A$18:$L$18, 0),FALSE), 'E2 Allocators'!$B$15:$W$358, MATCH('O5 Details by Class &amp; Accounts'!AJ$18, 'E2 Allocators'!$B$15:$W$15, 0),FALSE)*$G106), 0, VLOOKUP(VLOOKUP($A106, 'E4 TB Allocation Details'!$A$18:$L$214, MATCH("Customer ID", 'E4 TB Allocation Details'!$A$18:$L$18, 0),FALSE), 'E2 Allocators'!$B$15:$W$358, MATCH('O5 Details by Class &amp; Accounts'!AJ$18, 'E2 Allocators'!$B$15:$W$15, 0),FALSE)*$G106)</f>
        <v>0</v>
      </c>
      <c r="AK106" s="2186">
        <f>IF(ISERROR(VLOOKUP(VLOOKUP($A106, 'E4 TB Allocation Details'!$A$18:$L$214, MATCH("Customer ID", 'E4 TB Allocation Details'!$A$18:$L$18, 0),FALSE), 'E2 Allocators'!$B$15:$W$358, MATCH('O5 Details by Class &amp; Accounts'!AK$18, 'E2 Allocators'!$B$15:$W$15, 0),FALSE)*$G106), 0, VLOOKUP(VLOOKUP($A106, 'E4 TB Allocation Details'!$A$18:$L$214, MATCH("Customer ID", 'E4 TB Allocation Details'!$A$18:$L$18, 0),FALSE), 'E2 Allocators'!$B$15:$W$358, MATCH('O5 Details by Class &amp; Accounts'!AK$18, 'E2 Allocators'!$B$15:$W$15, 0),FALSE)*$G106)</f>
        <v>0</v>
      </c>
      <c r="AL106" s="2186">
        <f>IF(ISERROR(VLOOKUP(VLOOKUP($A106, 'E4 TB Allocation Details'!$A$18:$L$214, MATCH("Customer ID", 'E4 TB Allocation Details'!$A$18:$L$18, 0),FALSE), 'E2 Allocators'!$B$15:$W$358, MATCH('O5 Details by Class &amp; Accounts'!AL$18, 'E2 Allocators'!$B$15:$W$15, 0),FALSE)*$G106), 0, VLOOKUP(VLOOKUP($A106, 'E4 TB Allocation Details'!$A$18:$L$214, MATCH("Customer ID", 'E4 TB Allocation Details'!$A$18:$L$18, 0),FALSE), 'E2 Allocators'!$B$15:$W$358, MATCH('O5 Details by Class &amp; Accounts'!AL$18, 'E2 Allocators'!$B$15:$W$15, 0),FALSE)*$G106)</f>
        <v>0</v>
      </c>
      <c r="AM106" s="2186">
        <f>IF(ISERROR(VLOOKUP(VLOOKUP($A106, 'E4 TB Allocation Details'!$A$18:$L$214, MATCH("Customer ID", 'E4 TB Allocation Details'!$A$18:$L$18, 0),FALSE), 'E2 Allocators'!$B$15:$W$358, MATCH('O5 Details by Class &amp; Accounts'!AM$18, 'E2 Allocators'!$B$15:$W$15, 0),FALSE)*$G106), 0, VLOOKUP(VLOOKUP($A106, 'E4 TB Allocation Details'!$A$18:$L$214, MATCH("Customer ID", 'E4 TB Allocation Details'!$A$18:$L$18, 0),FALSE), 'E2 Allocators'!$B$15:$W$358, MATCH('O5 Details by Class &amp; Accounts'!AM$18, 'E2 Allocators'!$B$15:$W$15, 0),FALSE)*$G106)</f>
        <v>0</v>
      </c>
      <c r="AN106" s="2186">
        <f>IF(ISERROR(VLOOKUP(VLOOKUP($A106, 'E4 TB Allocation Details'!$A$18:$L$214, MATCH("Customer ID", 'E4 TB Allocation Details'!$A$18:$L$18, 0),FALSE), 'E2 Allocators'!$B$15:$W$358, MATCH('O5 Details by Class &amp; Accounts'!AN$18, 'E2 Allocators'!$B$15:$W$15, 0),FALSE)*$G106), 0, VLOOKUP(VLOOKUP($A106, 'E4 TB Allocation Details'!$A$18:$L$214, MATCH("Customer ID", 'E4 TB Allocation Details'!$A$18:$L$18, 0),FALSE), 'E2 Allocators'!$B$15:$W$358, MATCH('O5 Details by Class &amp; Accounts'!AN$18, 'E2 Allocators'!$B$15:$W$15, 0),FALSE)*$G106)</f>
        <v>0</v>
      </c>
      <c r="AO106" s="2186">
        <f>IF(ISERROR(VLOOKUP(VLOOKUP($A106, 'E4 TB Allocation Details'!$A$18:$L$214, MATCH("Customer ID", 'E4 TB Allocation Details'!$A$18:$L$18, 0),FALSE), 'E2 Allocators'!$B$15:$W$358, MATCH('O5 Details by Class &amp; Accounts'!AO$18, 'E2 Allocators'!$B$15:$W$15, 0),FALSE)*$G106), 0, VLOOKUP(VLOOKUP($A106, 'E4 TB Allocation Details'!$A$18:$L$214, MATCH("Customer ID", 'E4 TB Allocation Details'!$A$18:$L$18, 0),FALSE), 'E2 Allocators'!$B$15:$W$358, MATCH('O5 Details by Class &amp; Accounts'!AO$18, 'E2 Allocators'!$B$15:$W$15, 0),FALSE)*$G106)</f>
        <v>0</v>
      </c>
      <c r="AP106" s="2186">
        <f>IF(ISERROR(VLOOKUP(VLOOKUP($A106, 'E4 TB Allocation Details'!$A$18:$L$214, MATCH("Customer ID", 'E4 TB Allocation Details'!$A$18:$L$18, 0),FALSE), 'E2 Allocators'!$B$15:$W$358, MATCH('O5 Details by Class &amp; Accounts'!AP$18, 'E2 Allocators'!$B$15:$W$15, 0),FALSE)*$G106), 0, VLOOKUP(VLOOKUP($A106, 'E4 TB Allocation Details'!$A$18:$L$214, MATCH("Customer ID", 'E4 TB Allocation Details'!$A$18:$L$18, 0),FALSE), 'E2 Allocators'!$B$15:$W$358, MATCH('O5 Details by Class &amp; Accounts'!AP$18, 'E2 Allocators'!$B$15:$W$15, 0),FALSE)*$G106)</f>
        <v>0</v>
      </c>
      <c r="AQ106" s="2186">
        <f>IF(ISERROR(VLOOKUP(VLOOKUP($A106, 'E4 TB Allocation Details'!$A$18:$L$214, MATCH("Customer ID", 'E4 TB Allocation Details'!$A$18:$L$18, 0),FALSE), 'E2 Allocators'!$B$15:$W$358, MATCH('O5 Details by Class &amp; Accounts'!AQ$18, 'E2 Allocators'!$B$15:$W$15, 0),FALSE)*$G106), 0, VLOOKUP(VLOOKUP($A106, 'E4 TB Allocation Details'!$A$18:$L$214, MATCH("Customer ID", 'E4 TB Allocation Details'!$A$18:$L$18, 0),FALSE), 'E2 Allocators'!$B$15:$W$358, MATCH('O5 Details by Class &amp; Accounts'!AQ$18, 'E2 Allocators'!$B$15:$W$15, 0),FALSE)*$G106)</f>
        <v>0</v>
      </c>
      <c r="AR106" s="2186">
        <f>IF(ISERROR(VLOOKUP(VLOOKUP($A106, 'E4 TB Allocation Details'!$A$18:$L$214, MATCH("Customer ID", 'E4 TB Allocation Details'!$A$18:$L$18, 0),FALSE), 'E2 Allocators'!$B$15:$W$358, MATCH('O5 Details by Class &amp; Accounts'!AR$18, 'E2 Allocators'!$B$15:$W$15, 0),FALSE)*$G106), 0, VLOOKUP(VLOOKUP($A106, 'E4 TB Allocation Details'!$A$18:$L$214, MATCH("Customer ID", 'E4 TB Allocation Details'!$A$18:$L$18, 0),FALSE), 'E2 Allocators'!$B$15:$W$358, MATCH('O5 Details by Class &amp; Accounts'!AR$18, 'E2 Allocators'!$B$15:$W$15, 0),FALSE)*$G106)</f>
        <v>0</v>
      </c>
      <c r="AS106" s="2186">
        <f>IF(ISERROR(VLOOKUP(VLOOKUP($A106, 'E4 TB Allocation Details'!$A$18:$L$214, MATCH("Customer ID", 'E4 TB Allocation Details'!$A$18:$L$18, 0),FALSE), 'E2 Allocators'!$B$15:$W$358, MATCH('O5 Details by Class &amp; Accounts'!AS$18, 'E2 Allocators'!$B$15:$W$15, 0),FALSE)*$G106), 0, VLOOKUP(VLOOKUP($A106, 'E4 TB Allocation Details'!$A$18:$L$214, MATCH("Customer ID", 'E4 TB Allocation Details'!$A$18:$L$18, 0),FALSE), 'E2 Allocators'!$B$15:$W$358, MATCH('O5 Details by Class &amp; Accounts'!AS$18, 'E2 Allocators'!$B$15:$W$15, 0),FALSE)*$G106)</f>
        <v>0</v>
      </c>
      <c r="AT106" s="2186">
        <f>IF(ISERROR(VLOOKUP(VLOOKUP($A106, 'E4 TB Allocation Details'!$A$18:$L$214, MATCH("Customer ID", 'E4 TB Allocation Details'!$A$18:$L$18, 0),FALSE), 'E2 Allocators'!$B$15:$W$358, MATCH('O5 Details by Class &amp; Accounts'!AT$18, 'E2 Allocators'!$B$15:$W$15, 0),FALSE)*$G106), 0, VLOOKUP(VLOOKUP($A106, 'E4 TB Allocation Details'!$A$18:$L$214, MATCH("Customer ID", 'E4 TB Allocation Details'!$A$18:$L$18, 0),FALSE), 'E2 Allocators'!$B$15:$W$358, MATCH('O5 Details by Class &amp; Accounts'!AT$18, 'E2 Allocators'!$B$15:$W$15, 0),FALSE)*$G106)</f>
        <v>0</v>
      </c>
      <c r="AU106" s="2186">
        <f>IF(ISERROR(VLOOKUP(VLOOKUP($A106, 'E4 TB Allocation Details'!$A$18:$L$214, MATCH("Customer ID", 'E4 TB Allocation Details'!$A$18:$L$18, 0),FALSE), 'E2 Allocators'!$B$15:$W$358, MATCH('O5 Details by Class &amp; Accounts'!AU$18, 'E2 Allocators'!$B$15:$W$15, 0),FALSE)*$G106), 0, VLOOKUP(VLOOKUP($A106, 'E4 TB Allocation Details'!$A$18:$L$214, MATCH("Customer ID", 'E4 TB Allocation Details'!$A$18:$L$18, 0),FALSE), 'E2 Allocators'!$B$15:$W$358, MATCH('O5 Details by Class &amp; Accounts'!AU$18, 'E2 Allocators'!$B$15:$W$15, 0),FALSE)*$G106)</f>
        <v>0</v>
      </c>
      <c r="AV106" s="2186">
        <f>IF(ISERROR(VLOOKUP(VLOOKUP($A106, 'E4 TB Allocation Details'!$A$18:$L$214, MATCH("Customer ID", 'E4 TB Allocation Details'!$A$18:$L$18, 0),FALSE), 'E2 Allocators'!$B$15:$W$358, MATCH('O5 Details by Class &amp; Accounts'!AV$18, 'E2 Allocators'!$B$15:$W$15, 0),FALSE)*$G106), 0, VLOOKUP(VLOOKUP($A106, 'E4 TB Allocation Details'!$A$18:$L$214, MATCH("Customer ID", 'E4 TB Allocation Details'!$A$18:$L$18, 0),FALSE), 'E2 Allocators'!$B$15:$W$358, MATCH('O5 Details by Class &amp; Accounts'!AV$18, 'E2 Allocators'!$B$15:$W$15, 0),FALSE)*$G106)</f>
        <v>0</v>
      </c>
      <c r="AW106" s="2186">
        <f>IF(ISERROR(VLOOKUP(VLOOKUP($A106, 'E4 TB Allocation Details'!$A$18:$L$214, MATCH("Customer ID", 'E4 TB Allocation Details'!$A$18:$L$18, 0),FALSE), 'E2 Allocators'!$B$15:$W$358, MATCH('O5 Details by Class &amp; Accounts'!AW$18, 'E2 Allocators'!$B$15:$W$15, 0),FALSE)*$G106), 0, VLOOKUP(VLOOKUP($A106, 'E4 TB Allocation Details'!$A$18:$L$214, MATCH("Customer ID", 'E4 TB Allocation Details'!$A$18:$L$18, 0),FALSE), 'E2 Allocators'!$B$15:$W$358, MATCH('O5 Details by Class &amp; Accounts'!AW$18, 'E2 Allocators'!$B$15:$W$15, 0),FALSE)*$G106)</f>
        <v>0</v>
      </c>
      <c r="AX106" s="2186">
        <f t="shared" si="22"/>
        <v>0</v>
      </c>
      <c r="AY106" s="2186">
        <f>IF(ISERROR(VLOOKUP(VLOOKUP($A106, 'E4 TB Allocation Details'!$A$18:$L$214, MATCH("Misc ID", 'E4 TB Allocation Details'!$A$18:$L$18, 0),FALSE), 'E2 Allocators'!$B$15:$W$358, MATCH('O5 Details by Class &amp; Accounts'!AY$18, 'E2 Allocators'!$B$15:$W$15, 0),FALSE)*$E106), 0, VLOOKUP(VLOOKUP($A106, 'E4 TB Allocation Details'!$A$18:$L$214, MATCH("Misc ID", 'E4 TB Allocation Details'!$A$18:$L$18, 0),FALSE), 'E2 Allocators'!$B$15:$W$358, MATCH('O5 Details by Class &amp; Accounts'!AY$18, 'E2 Allocators'!$B$15:$W$15, 0),FALSE)*$E106)</f>
        <v>0</v>
      </c>
      <c r="AZ106" s="2186">
        <f>IF(ISERROR(VLOOKUP(VLOOKUP($A106, 'E4 TB Allocation Details'!$A$18:$L$214, MATCH("Misc ID", 'E4 TB Allocation Details'!$A$18:$L$18, 0),FALSE), 'E2 Allocators'!$B$15:$W$358, MATCH('O5 Details by Class &amp; Accounts'!AZ$18, 'E2 Allocators'!$B$15:$W$15, 0),FALSE)*$E106), 0, VLOOKUP(VLOOKUP($A106, 'E4 TB Allocation Details'!$A$18:$L$214, MATCH("Misc ID", 'E4 TB Allocation Details'!$A$18:$L$18, 0),FALSE), 'E2 Allocators'!$B$15:$W$358, MATCH('O5 Details by Class &amp; Accounts'!AZ$18, 'E2 Allocators'!$B$15:$W$15, 0),FALSE)*$E106)</f>
        <v>0</v>
      </c>
      <c r="BA106" s="2186">
        <f>IF(ISERROR(VLOOKUP(VLOOKUP($A106, 'E4 TB Allocation Details'!$A$18:$L$214, MATCH("Misc ID", 'E4 TB Allocation Details'!$A$18:$L$18, 0),FALSE), 'E2 Allocators'!$B$15:$W$358, MATCH('O5 Details by Class &amp; Accounts'!BA$18, 'E2 Allocators'!$B$15:$W$15, 0),FALSE)*$E106), 0, VLOOKUP(VLOOKUP($A106, 'E4 TB Allocation Details'!$A$18:$L$214, MATCH("Misc ID", 'E4 TB Allocation Details'!$A$18:$L$18, 0),FALSE), 'E2 Allocators'!$B$15:$W$358, MATCH('O5 Details by Class &amp; Accounts'!BA$18, 'E2 Allocators'!$B$15:$W$15, 0),FALSE)*$E106)</f>
        <v>0</v>
      </c>
      <c r="BB106" s="2186">
        <f>IF(ISERROR(VLOOKUP(VLOOKUP($A106, 'E4 TB Allocation Details'!$A$18:$L$214, MATCH("Misc ID", 'E4 TB Allocation Details'!$A$18:$L$18, 0),FALSE), 'E2 Allocators'!$B$15:$W$358, MATCH('O5 Details by Class &amp; Accounts'!BB$18, 'E2 Allocators'!$B$15:$W$15, 0),FALSE)*$E106), 0, VLOOKUP(VLOOKUP($A106, 'E4 TB Allocation Details'!$A$18:$L$214, MATCH("Misc ID", 'E4 TB Allocation Details'!$A$18:$L$18, 0),FALSE), 'E2 Allocators'!$B$15:$W$358, MATCH('O5 Details by Class &amp; Accounts'!BB$18, 'E2 Allocators'!$B$15:$W$15, 0),FALSE)*$E106)</f>
        <v>0</v>
      </c>
      <c r="BC106" s="2186">
        <f>IF(ISERROR(VLOOKUP(VLOOKUP($A106, 'E4 TB Allocation Details'!$A$18:$L$214, MATCH("Misc ID", 'E4 TB Allocation Details'!$A$18:$L$18, 0),FALSE), 'E2 Allocators'!$B$15:$W$358, MATCH('O5 Details by Class &amp; Accounts'!BC$18, 'E2 Allocators'!$B$15:$W$15, 0),FALSE)*$E106), 0, VLOOKUP(VLOOKUP($A106, 'E4 TB Allocation Details'!$A$18:$L$214, MATCH("Misc ID", 'E4 TB Allocation Details'!$A$18:$L$18, 0),FALSE), 'E2 Allocators'!$B$15:$W$358, MATCH('O5 Details by Class &amp; Accounts'!BC$18, 'E2 Allocators'!$B$15:$W$15, 0),FALSE)*$E106)</f>
        <v>0</v>
      </c>
      <c r="BD106" s="2186">
        <f>IF(ISERROR(VLOOKUP(VLOOKUP($A106, 'E4 TB Allocation Details'!$A$18:$L$214, MATCH("Misc ID", 'E4 TB Allocation Details'!$A$18:$L$18, 0),FALSE), 'E2 Allocators'!$B$15:$W$358, MATCH('O5 Details by Class &amp; Accounts'!BD$18, 'E2 Allocators'!$B$15:$W$15, 0),FALSE)*$E106), 0, VLOOKUP(VLOOKUP($A106, 'E4 TB Allocation Details'!$A$18:$L$214, MATCH("Misc ID", 'E4 TB Allocation Details'!$A$18:$L$18, 0),FALSE), 'E2 Allocators'!$B$15:$W$358, MATCH('O5 Details by Class &amp; Accounts'!BD$18, 'E2 Allocators'!$B$15:$W$15, 0),FALSE)*$E106)</f>
        <v>0</v>
      </c>
      <c r="BE106" s="2186">
        <f>IF(ISERROR(VLOOKUP(VLOOKUP($A106, 'E4 TB Allocation Details'!$A$18:$L$214, MATCH("Misc ID", 'E4 TB Allocation Details'!$A$18:$L$18, 0),FALSE), 'E2 Allocators'!$B$15:$W$358, MATCH('O5 Details by Class &amp; Accounts'!BE$18, 'E2 Allocators'!$B$15:$W$15, 0),FALSE)*$E106), 0, VLOOKUP(VLOOKUP($A106, 'E4 TB Allocation Details'!$A$18:$L$214, MATCH("Misc ID", 'E4 TB Allocation Details'!$A$18:$L$18, 0),FALSE), 'E2 Allocators'!$B$15:$W$358, MATCH('O5 Details by Class &amp; Accounts'!BE$18, 'E2 Allocators'!$B$15:$W$15, 0),FALSE)*$E106)</f>
        <v>0</v>
      </c>
      <c r="BF106" s="2186">
        <f>IF(ISERROR(VLOOKUP(VLOOKUP($A106, 'E4 TB Allocation Details'!$A$18:$L$214, MATCH("Misc ID", 'E4 TB Allocation Details'!$A$18:$L$18, 0),FALSE), 'E2 Allocators'!$B$15:$W$358, MATCH('O5 Details by Class &amp; Accounts'!BF$18, 'E2 Allocators'!$B$15:$W$15, 0),FALSE)*$E106), 0, VLOOKUP(VLOOKUP($A106, 'E4 TB Allocation Details'!$A$18:$L$214, MATCH("Misc ID", 'E4 TB Allocation Details'!$A$18:$L$18, 0),FALSE), 'E2 Allocators'!$B$15:$W$358, MATCH('O5 Details by Class &amp; Accounts'!BF$18, 'E2 Allocators'!$B$15:$W$15, 0),FALSE)*$E106)</f>
        <v>0</v>
      </c>
      <c r="BG106" s="2186">
        <f>IF(ISERROR(VLOOKUP(VLOOKUP($A106, 'E4 TB Allocation Details'!$A$18:$L$214, MATCH("Misc ID", 'E4 TB Allocation Details'!$A$18:$L$18, 0),FALSE), 'E2 Allocators'!$B$15:$W$358, MATCH('O5 Details by Class &amp; Accounts'!BG$18, 'E2 Allocators'!$B$15:$W$15, 0),FALSE)*$E106), 0, VLOOKUP(VLOOKUP($A106, 'E4 TB Allocation Details'!$A$18:$L$214, MATCH("Misc ID", 'E4 TB Allocation Details'!$A$18:$L$18, 0),FALSE), 'E2 Allocators'!$B$15:$W$358, MATCH('O5 Details by Class &amp; Accounts'!BG$18, 'E2 Allocators'!$B$15:$W$15, 0),FALSE)*$E106)</f>
        <v>0</v>
      </c>
      <c r="BH106" s="2186">
        <f>IF(ISERROR(VLOOKUP(VLOOKUP($A106, 'E4 TB Allocation Details'!$A$18:$L$214, MATCH("Misc ID", 'E4 TB Allocation Details'!$A$18:$L$18, 0),FALSE), 'E2 Allocators'!$B$15:$W$358, MATCH('O5 Details by Class &amp; Accounts'!BH$18, 'E2 Allocators'!$B$15:$W$15, 0),FALSE)*$E106), 0, VLOOKUP(VLOOKUP($A106, 'E4 TB Allocation Details'!$A$18:$L$214, MATCH("Misc ID", 'E4 TB Allocation Details'!$A$18:$L$18, 0),FALSE), 'E2 Allocators'!$B$15:$W$358, MATCH('O5 Details by Class &amp; Accounts'!BH$18, 'E2 Allocators'!$B$15:$W$15, 0),FALSE)*$E106)</f>
        <v>0</v>
      </c>
      <c r="BI106" s="2186">
        <f>IF(ISERROR(VLOOKUP(VLOOKUP($A106, 'E4 TB Allocation Details'!$A$18:$L$214, MATCH("Misc ID", 'E4 TB Allocation Details'!$A$18:$L$18, 0),FALSE), 'E2 Allocators'!$B$15:$W$358, MATCH('O5 Details by Class &amp; Accounts'!BI$18, 'E2 Allocators'!$B$15:$W$15, 0),FALSE)*$E106), 0, VLOOKUP(VLOOKUP($A106, 'E4 TB Allocation Details'!$A$18:$L$214, MATCH("Misc ID", 'E4 TB Allocation Details'!$A$18:$L$18, 0),FALSE), 'E2 Allocators'!$B$15:$W$358, MATCH('O5 Details by Class &amp; Accounts'!BI$18, 'E2 Allocators'!$B$15:$W$15, 0),FALSE)*$E106)</f>
        <v>0</v>
      </c>
      <c r="BJ106" s="2186">
        <f>IF(ISERROR(VLOOKUP(VLOOKUP($A106, 'E4 TB Allocation Details'!$A$18:$L$214, MATCH("Misc ID", 'E4 TB Allocation Details'!$A$18:$L$18, 0),FALSE), 'E2 Allocators'!$B$15:$W$358, MATCH('O5 Details by Class &amp; Accounts'!BJ$18, 'E2 Allocators'!$B$15:$W$15, 0),FALSE)*$E106), 0, VLOOKUP(VLOOKUP($A106, 'E4 TB Allocation Details'!$A$18:$L$214, MATCH("Misc ID", 'E4 TB Allocation Details'!$A$18:$L$18, 0),FALSE), 'E2 Allocators'!$B$15:$W$358, MATCH('O5 Details by Class &amp; Accounts'!BJ$18, 'E2 Allocators'!$B$15:$W$15, 0),FALSE)*$E106)</f>
        <v>0</v>
      </c>
      <c r="BK106" s="2186">
        <f>IF(ISERROR(VLOOKUP(VLOOKUP($A106, 'E4 TB Allocation Details'!$A$18:$L$214, MATCH("Misc ID", 'E4 TB Allocation Details'!$A$18:$L$18, 0),FALSE), 'E2 Allocators'!$B$15:$W$358, MATCH('O5 Details by Class &amp; Accounts'!BK$18, 'E2 Allocators'!$B$15:$W$15, 0),FALSE)*$E106), 0, VLOOKUP(VLOOKUP($A106, 'E4 TB Allocation Details'!$A$18:$L$214, MATCH("Misc ID", 'E4 TB Allocation Details'!$A$18:$L$18, 0),FALSE), 'E2 Allocators'!$B$15:$W$358, MATCH('O5 Details by Class &amp; Accounts'!BK$18, 'E2 Allocators'!$B$15:$W$15, 0),FALSE)*$E106)</f>
        <v>0</v>
      </c>
      <c r="BL106" s="2186">
        <f>IF(ISERROR(VLOOKUP(VLOOKUP($A106, 'E4 TB Allocation Details'!$A$18:$L$214, MATCH("Misc ID", 'E4 TB Allocation Details'!$A$18:$L$18, 0),FALSE), 'E2 Allocators'!$B$15:$W$358, MATCH('O5 Details by Class &amp; Accounts'!BL$18, 'E2 Allocators'!$B$15:$W$15, 0),FALSE)*$E106), 0, VLOOKUP(VLOOKUP($A106, 'E4 TB Allocation Details'!$A$18:$L$214, MATCH("Misc ID", 'E4 TB Allocation Details'!$A$18:$L$18, 0),FALSE), 'E2 Allocators'!$B$15:$W$358, MATCH('O5 Details by Class &amp; Accounts'!BL$18, 'E2 Allocators'!$B$15:$W$15, 0),FALSE)*$E106)</f>
        <v>0</v>
      </c>
      <c r="BM106" s="2186">
        <f>IF(ISERROR(VLOOKUP(VLOOKUP($A106, 'E4 TB Allocation Details'!$A$18:$L$214, MATCH("Misc ID", 'E4 TB Allocation Details'!$A$18:$L$18, 0),FALSE), 'E2 Allocators'!$B$15:$W$358, MATCH('O5 Details by Class &amp; Accounts'!BM$18, 'E2 Allocators'!$B$15:$W$15, 0),FALSE)*$E106), 0, VLOOKUP(VLOOKUP($A106, 'E4 TB Allocation Details'!$A$18:$L$214, MATCH("Misc ID", 'E4 TB Allocation Details'!$A$18:$L$18, 0),FALSE), 'E2 Allocators'!$B$15:$W$358, MATCH('O5 Details by Class &amp; Accounts'!BM$18, 'E2 Allocators'!$B$15:$W$15, 0),FALSE)*$E106)</f>
        <v>0</v>
      </c>
      <c r="BN106" s="2186">
        <f>IF(ISERROR(VLOOKUP(VLOOKUP($A106, 'E4 TB Allocation Details'!$A$18:$L$214, MATCH("Misc ID", 'E4 TB Allocation Details'!$A$18:$L$18, 0),FALSE), 'E2 Allocators'!$B$15:$W$358, MATCH('O5 Details by Class &amp; Accounts'!BN$18, 'E2 Allocators'!$B$15:$W$15, 0),FALSE)*$E106), 0, VLOOKUP(VLOOKUP($A106, 'E4 TB Allocation Details'!$A$18:$L$214, MATCH("Misc ID", 'E4 TB Allocation Details'!$A$18:$L$18, 0),FALSE), 'E2 Allocators'!$B$15:$W$358, MATCH('O5 Details by Class &amp; Accounts'!BN$18, 'E2 Allocators'!$B$15:$W$15, 0),FALSE)*$E106)</f>
        <v>0</v>
      </c>
      <c r="BO106" s="2186">
        <f>IF(ISERROR(VLOOKUP(VLOOKUP($A106, 'E4 TB Allocation Details'!$A$18:$L$214, MATCH("Misc ID", 'E4 TB Allocation Details'!$A$18:$L$18, 0),FALSE), 'E2 Allocators'!$B$15:$W$358, MATCH('O5 Details by Class &amp; Accounts'!BO$18, 'E2 Allocators'!$B$15:$W$15, 0),FALSE)*$E106), 0, VLOOKUP(VLOOKUP($A106, 'E4 TB Allocation Details'!$A$18:$L$214, MATCH("Misc ID", 'E4 TB Allocation Details'!$A$18:$L$18, 0),FALSE), 'E2 Allocators'!$B$15:$W$358, MATCH('O5 Details by Class &amp; Accounts'!BO$18, 'E2 Allocators'!$B$15:$W$15, 0),FALSE)*$E106)</f>
        <v>0</v>
      </c>
      <c r="BP106" s="2186">
        <f>IF(ISERROR(VLOOKUP(VLOOKUP($A106, 'E4 TB Allocation Details'!$A$18:$L$214, MATCH("Misc ID", 'E4 TB Allocation Details'!$A$18:$L$18, 0),FALSE), 'E2 Allocators'!$B$15:$W$358, MATCH('O5 Details by Class &amp; Accounts'!BP$18, 'E2 Allocators'!$B$15:$W$15, 0),FALSE)*$E106), 0, VLOOKUP(VLOOKUP($A106, 'E4 TB Allocation Details'!$A$18:$L$214, MATCH("Misc ID", 'E4 TB Allocation Details'!$A$18:$L$18, 0),FALSE), 'E2 Allocators'!$B$15:$W$358, MATCH('O5 Details by Class &amp; Accounts'!BP$18, 'E2 Allocators'!$B$15:$W$15, 0),FALSE)*$E106)</f>
        <v>0</v>
      </c>
      <c r="BQ106" s="2186">
        <f>IF(ISERROR(VLOOKUP(VLOOKUP($A106, 'E4 TB Allocation Details'!$A$18:$L$214, MATCH("Misc ID", 'E4 TB Allocation Details'!$A$18:$L$18, 0),FALSE), 'E2 Allocators'!$B$15:$W$358, MATCH('O5 Details by Class &amp; Accounts'!BQ$18, 'E2 Allocators'!$B$15:$W$15, 0),FALSE)*$E106), 0, VLOOKUP(VLOOKUP($A106, 'E4 TB Allocation Details'!$A$18:$L$214, MATCH("Misc ID", 'E4 TB Allocation Details'!$A$18:$L$18, 0),FALSE), 'E2 Allocators'!$B$15:$W$358, MATCH('O5 Details by Class &amp; Accounts'!BQ$18, 'E2 Allocators'!$B$15:$W$15, 0),FALSE)*$E106)</f>
        <v>0</v>
      </c>
      <c r="BR106" s="2186">
        <f>IF(ISERROR(VLOOKUP(VLOOKUP($A106, 'E4 TB Allocation Details'!$A$18:$L$214, MATCH("Misc ID", 'E4 TB Allocation Details'!$A$18:$L$18, 0),FALSE), 'E2 Allocators'!$B$15:$W$358, MATCH('O5 Details by Class &amp; Accounts'!BR$18, 'E2 Allocators'!$B$15:$W$15, 0),FALSE)*$E106), 0, VLOOKUP(VLOOKUP($A106, 'E4 TB Allocation Details'!$A$18:$L$214, MATCH("Misc ID", 'E4 TB Allocation Details'!$A$18:$L$18, 0),FALSE), 'E2 Allocators'!$B$15:$W$358, MATCH('O5 Details by Class &amp; Accounts'!BR$18, 'E2 Allocators'!$B$15:$W$15, 0),FALSE)*$E106)</f>
        <v>0</v>
      </c>
      <c r="BS106" s="2186">
        <f t="shared" si="23"/>
        <v>0</v>
      </c>
      <c r="BT106" s="2186">
        <f>IF(ISERROR(VLOOKUP(VLOOKUP($A106, 'E4 TB Allocation Details'!$A$18:$L$214, MATCH("A &amp; G ID", 'E4 TB Allocation Details'!$A$18:$L$18, 0),FALSE), 'E2 Allocators'!$B$15:$W$358, MATCH('O5 Details by Class &amp; Accounts'!BT$18, 'E2 Allocators'!$B$15:$W$15, 0),FALSE)*$E106), 0, VLOOKUP(VLOOKUP($A106, 'E4 TB Allocation Details'!$A$18:$L$214, MATCH("A &amp; G ID", 'E4 TB Allocation Details'!$A$18:$L$18, 0),FALSE), 'E2 Allocators'!$B$15:$W$358, MATCH('O5 Details by Class &amp; Accounts'!BT$18, 'E2 Allocators'!$B$15:$W$15, 0),FALSE)*$E106)</f>
        <v>0</v>
      </c>
      <c r="BU106" s="2186">
        <f>IF(ISERROR(VLOOKUP(VLOOKUP($A106, 'E4 TB Allocation Details'!$A$18:$L$214, MATCH("A &amp; G ID", 'E4 TB Allocation Details'!$A$18:$L$18, 0),FALSE), 'E2 Allocators'!$B$15:$W$358, MATCH('O5 Details by Class &amp; Accounts'!BU$18, 'E2 Allocators'!$B$15:$W$15, 0),FALSE)*$E106), 0, VLOOKUP(VLOOKUP($A106, 'E4 TB Allocation Details'!$A$18:$L$214, MATCH("A &amp; G ID", 'E4 TB Allocation Details'!$A$18:$L$18, 0),FALSE), 'E2 Allocators'!$B$15:$W$358, MATCH('O5 Details by Class &amp; Accounts'!BU$18, 'E2 Allocators'!$B$15:$W$15, 0),FALSE)*$E106)</f>
        <v>0</v>
      </c>
      <c r="BV106" s="2186">
        <f>IF(ISERROR(VLOOKUP(VLOOKUP($A106, 'E4 TB Allocation Details'!$A$18:$L$214, MATCH("A &amp; G ID", 'E4 TB Allocation Details'!$A$18:$L$18, 0),FALSE), 'E2 Allocators'!$B$15:$W$358, MATCH('O5 Details by Class &amp; Accounts'!BV$18, 'E2 Allocators'!$B$15:$W$15, 0),FALSE)*$E106), 0, VLOOKUP(VLOOKUP($A106, 'E4 TB Allocation Details'!$A$18:$L$214, MATCH("A &amp; G ID", 'E4 TB Allocation Details'!$A$18:$L$18, 0),FALSE), 'E2 Allocators'!$B$15:$W$358, MATCH('O5 Details by Class &amp; Accounts'!BV$18, 'E2 Allocators'!$B$15:$W$15, 0),FALSE)*$E106)</f>
        <v>0</v>
      </c>
      <c r="BW106" s="2186">
        <f>IF(ISERROR(VLOOKUP(VLOOKUP($A106, 'E4 TB Allocation Details'!$A$18:$L$214, MATCH("A &amp; G ID", 'E4 TB Allocation Details'!$A$18:$L$18, 0),FALSE), 'E2 Allocators'!$B$15:$W$358, MATCH('O5 Details by Class &amp; Accounts'!BW$18, 'E2 Allocators'!$B$15:$W$15, 0),FALSE)*$E106), 0, VLOOKUP(VLOOKUP($A106, 'E4 TB Allocation Details'!$A$18:$L$214, MATCH("A &amp; G ID", 'E4 TB Allocation Details'!$A$18:$L$18, 0),FALSE), 'E2 Allocators'!$B$15:$W$358, MATCH('O5 Details by Class &amp; Accounts'!BW$18, 'E2 Allocators'!$B$15:$W$15, 0),FALSE)*$E106)</f>
        <v>0</v>
      </c>
      <c r="BX106" s="2186">
        <f>IF(ISERROR(VLOOKUP(VLOOKUP($A106, 'E4 TB Allocation Details'!$A$18:$L$214, MATCH("A &amp; G ID", 'E4 TB Allocation Details'!$A$18:$L$18, 0),FALSE), 'E2 Allocators'!$B$15:$W$358, MATCH('O5 Details by Class &amp; Accounts'!BX$18, 'E2 Allocators'!$B$15:$W$15, 0),FALSE)*$E106), 0, VLOOKUP(VLOOKUP($A106, 'E4 TB Allocation Details'!$A$18:$L$214, MATCH("A &amp; G ID", 'E4 TB Allocation Details'!$A$18:$L$18, 0),FALSE), 'E2 Allocators'!$B$15:$W$358, MATCH('O5 Details by Class &amp; Accounts'!BX$18, 'E2 Allocators'!$B$15:$W$15, 0),FALSE)*$E106)</f>
        <v>0</v>
      </c>
      <c r="BY106" s="2186">
        <f>IF(ISERROR(VLOOKUP(VLOOKUP($A106, 'E4 TB Allocation Details'!$A$18:$L$214, MATCH("A &amp; G ID", 'E4 TB Allocation Details'!$A$18:$L$18, 0),FALSE), 'E2 Allocators'!$B$15:$W$358, MATCH('O5 Details by Class &amp; Accounts'!BY$18, 'E2 Allocators'!$B$15:$W$15, 0),FALSE)*$E106), 0, VLOOKUP(VLOOKUP($A106, 'E4 TB Allocation Details'!$A$18:$L$214, MATCH("A &amp; G ID", 'E4 TB Allocation Details'!$A$18:$L$18, 0),FALSE), 'E2 Allocators'!$B$15:$W$358, MATCH('O5 Details by Class &amp; Accounts'!BY$18, 'E2 Allocators'!$B$15:$W$15, 0),FALSE)*$E106)</f>
        <v>0</v>
      </c>
      <c r="BZ106" s="2186">
        <f>IF(ISERROR(VLOOKUP(VLOOKUP($A106, 'E4 TB Allocation Details'!$A$18:$L$214, MATCH("A &amp; G ID", 'E4 TB Allocation Details'!$A$18:$L$18, 0),FALSE), 'E2 Allocators'!$B$15:$W$358, MATCH('O5 Details by Class &amp; Accounts'!BZ$18, 'E2 Allocators'!$B$15:$W$15, 0),FALSE)*$E106), 0, VLOOKUP(VLOOKUP($A106, 'E4 TB Allocation Details'!$A$18:$L$214, MATCH("A &amp; G ID", 'E4 TB Allocation Details'!$A$18:$L$18, 0),FALSE), 'E2 Allocators'!$B$15:$W$358, MATCH('O5 Details by Class &amp; Accounts'!BZ$18, 'E2 Allocators'!$B$15:$W$15, 0),FALSE)*$E106)</f>
        <v>0</v>
      </c>
      <c r="CA106" s="2186">
        <f>IF(ISERROR(VLOOKUP(VLOOKUP($A106, 'E4 TB Allocation Details'!$A$18:$L$214, MATCH("A &amp; G ID", 'E4 TB Allocation Details'!$A$18:$L$18, 0),FALSE), 'E2 Allocators'!$B$15:$W$358, MATCH('O5 Details by Class &amp; Accounts'!CA$18, 'E2 Allocators'!$B$15:$W$15, 0),FALSE)*$E106), 0, VLOOKUP(VLOOKUP($A106, 'E4 TB Allocation Details'!$A$18:$L$214, MATCH("A &amp; G ID", 'E4 TB Allocation Details'!$A$18:$L$18, 0),FALSE), 'E2 Allocators'!$B$15:$W$358, MATCH('O5 Details by Class &amp; Accounts'!CA$18, 'E2 Allocators'!$B$15:$W$15, 0),FALSE)*$E106)</f>
        <v>0</v>
      </c>
      <c r="CB106" s="2186">
        <f>IF(ISERROR(VLOOKUP(VLOOKUP($A106, 'E4 TB Allocation Details'!$A$18:$L$214, MATCH("A &amp; G ID", 'E4 TB Allocation Details'!$A$18:$L$18, 0),FALSE), 'E2 Allocators'!$B$15:$W$358, MATCH('O5 Details by Class &amp; Accounts'!CB$18, 'E2 Allocators'!$B$15:$W$15, 0),FALSE)*$E106), 0, VLOOKUP(VLOOKUP($A106, 'E4 TB Allocation Details'!$A$18:$L$214, MATCH("A &amp; G ID", 'E4 TB Allocation Details'!$A$18:$L$18, 0),FALSE), 'E2 Allocators'!$B$15:$W$358, MATCH('O5 Details by Class &amp; Accounts'!CB$18, 'E2 Allocators'!$B$15:$W$15, 0),FALSE)*$E106)</f>
        <v>0</v>
      </c>
      <c r="CC106" s="2186">
        <f>IF(ISERROR(VLOOKUP(VLOOKUP($A106, 'E4 TB Allocation Details'!$A$18:$L$214, MATCH("A &amp; G ID", 'E4 TB Allocation Details'!$A$18:$L$18, 0),FALSE), 'E2 Allocators'!$B$15:$W$358, MATCH('O5 Details by Class &amp; Accounts'!CC$18, 'E2 Allocators'!$B$15:$W$15, 0),FALSE)*$E106), 0, VLOOKUP(VLOOKUP($A106, 'E4 TB Allocation Details'!$A$18:$L$214, MATCH("A &amp; G ID", 'E4 TB Allocation Details'!$A$18:$L$18, 0),FALSE), 'E2 Allocators'!$B$15:$W$358, MATCH('O5 Details by Class &amp; Accounts'!CC$18, 'E2 Allocators'!$B$15:$W$15, 0),FALSE)*$E106)</f>
        <v>0</v>
      </c>
      <c r="CD106" s="2186">
        <f>IF(ISERROR(VLOOKUP(VLOOKUP($A106, 'E4 TB Allocation Details'!$A$18:$L$214, MATCH("A &amp; G ID", 'E4 TB Allocation Details'!$A$18:$L$18, 0),FALSE), 'E2 Allocators'!$B$15:$W$358, MATCH('O5 Details by Class &amp; Accounts'!CD$18, 'E2 Allocators'!$B$15:$W$15, 0),FALSE)*$E106), 0, VLOOKUP(VLOOKUP($A106, 'E4 TB Allocation Details'!$A$18:$L$214, MATCH("A &amp; G ID", 'E4 TB Allocation Details'!$A$18:$L$18, 0),FALSE), 'E2 Allocators'!$B$15:$W$358, MATCH('O5 Details by Class &amp; Accounts'!CD$18, 'E2 Allocators'!$B$15:$W$15, 0),FALSE)*$E106)</f>
        <v>0</v>
      </c>
      <c r="CE106" s="2186">
        <f>IF(ISERROR(VLOOKUP(VLOOKUP($A106, 'E4 TB Allocation Details'!$A$18:$L$214, MATCH("A &amp; G ID", 'E4 TB Allocation Details'!$A$18:$L$18, 0),FALSE), 'E2 Allocators'!$B$15:$W$358, MATCH('O5 Details by Class &amp; Accounts'!CE$18, 'E2 Allocators'!$B$15:$W$15, 0),FALSE)*$E106), 0, VLOOKUP(VLOOKUP($A106, 'E4 TB Allocation Details'!$A$18:$L$214, MATCH("A &amp; G ID", 'E4 TB Allocation Details'!$A$18:$L$18, 0),FALSE), 'E2 Allocators'!$B$15:$W$358, MATCH('O5 Details by Class &amp; Accounts'!CE$18, 'E2 Allocators'!$B$15:$W$15, 0),FALSE)*$E106)</f>
        <v>0</v>
      </c>
      <c r="CF106" s="2186">
        <f>IF(ISERROR(VLOOKUP(VLOOKUP($A106, 'E4 TB Allocation Details'!$A$18:$L$214, MATCH("A &amp; G ID", 'E4 TB Allocation Details'!$A$18:$L$18, 0),FALSE), 'E2 Allocators'!$B$15:$W$358, MATCH('O5 Details by Class &amp; Accounts'!CF$18, 'E2 Allocators'!$B$15:$W$15, 0),FALSE)*$E106), 0, VLOOKUP(VLOOKUP($A106, 'E4 TB Allocation Details'!$A$18:$L$214, MATCH("A &amp; G ID", 'E4 TB Allocation Details'!$A$18:$L$18, 0),FALSE), 'E2 Allocators'!$B$15:$W$358, MATCH('O5 Details by Class &amp; Accounts'!CF$18, 'E2 Allocators'!$B$15:$W$15, 0),FALSE)*$E106)</f>
        <v>0</v>
      </c>
      <c r="CG106" s="2186">
        <f>IF(ISERROR(VLOOKUP(VLOOKUP($A106, 'E4 TB Allocation Details'!$A$18:$L$214, MATCH("A &amp; G ID", 'E4 TB Allocation Details'!$A$18:$L$18, 0),FALSE), 'E2 Allocators'!$B$15:$W$358, MATCH('O5 Details by Class &amp; Accounts'!CG$18, 'E2 Allocators'!$B$15:$W$15, 0),FALSE)*$E106), 0, VLOOKUP(VLOOKUP($A106, 'E4 TB Allocation Details'!$A$18:$L$214, MATCH("A &amp; G ID", 'E4 TB Allocation Details'!$A$18:$L$18, 0),FALSE), 'E2 Allocators'!$B$15:$W$358, MATCH('O5 Details by Class &amp; Accounts'!CG$18, 'E2 Allocators'!$B$15:$W$15, 0),FALSE)*$E106)</f>
        <v>0</v>
      </c>
      <c r="CH106" s="2186">
        <f>IF(ISERROR(VLOOKUP(VLOOKUP($A106, 'E4 TB Allocation Details'!$A$18:$L$214, MATCH("A &amp; G ID", 'E4 TB Allocation Details'!$A$18:$L$18, 0),FALSE), 'E2 Allocators'!$B$15:$W$358, MATCH('O5 Details by Class &amp; Accounts'!CH$18, 'E2 Allocators'!$B$15:$W$15, 0),FALSE)*$E106), 0, VLOOKUP(VLOOKUP($A106, 'E4 TB Allocation Details'!$A$18:$L$214, MATCH("A &amp; G ID", 'E4 TB Allocation Details'!$A$18:$L$18, 0),FALSE), 'E2 Allocators'!$B$15:$W$358, MATCH('O5 Details by Class &amp; Accounts'!CH$18, 'E2 Allocators'!$B$15:$W$15, 0),FALSE)*$E106)</f>
        <v>0</v>
      </c>
      <c r="CI106" s="2186">
        <f>IF(ISERROR(VLOOKUP(VLOOKUP($A106, 'E4 TB Allocation Details'!$A$18:$L$214, MATCH("A &amp; G ID", 'E4 TB Allocation Details'!$A$18:$L$18, 0),FALSE), 'E2 Allocators'!$B$15:$W$358, MATCH('O5 Details by Class &amp; Accounts'!CI$18, 'E2 Allocators'!$B$15:$W$15, 0),FALSE)*$E106), 0, VLOOKUP(VLOOKUP($A106, 'E4 TB Allocation Details'!$A$18:$L$214, MATCH("A &amp; G ID", 'E4 TB Allocation Details'!$A$18:$L$18, 0),FALSE), 'E2 Allocators'!$B$15:$W$358, MATCH('O5 Details by Class &amp; Accounts'!CI$18, 'E2 Allocators'!$B$15:$W$15, 0),FALSE)*$E106)</f>
        <v>0</v>
      </c>
      <c r="CJ106" s="2186">
        <f>IF(ISERROR(VLOOKUP(VLOOKUP($A106, 'E4 TB Allocation Details'!$A$18:$L$214, MATCH("A &amp; G ID", 'E4 TB Allocation Details'!$A$18:$L$18, 0),FALSE), 'E2 Allocators'!$B$15:$W$358, MATCH('O5 Details by Class &amp; Accounts'!CJ$18, 'E2 Allocators'!$B$15:$W$15, 0),FALSE)*$E106), 0, VLOOKUP(VLOOKUP($A106, 'E4 TB Allocation Details'!$A$18:$L$214, MATCH("A &amp; G ID", 'E4 TB Allocation Details'!$A$18:$L$18, 0),FALSE), 'E2 Allocators'!$B$15:$W$358, MATCH('O5 Details by Class &amp; Accounts'!CJ$18, 'E2 Allocators'!$B$15:$W$15, 0),FALSE)*$E106)</f>
        <v>0</v>
      </c>
      <c r="CK106" s="2186">
        <f>IF(ISERROR(VLOOKUP(VLOOKUP($A106, 'E4 TB Allocation Details'!$A$18:$L$214, MATCH("A &amp; G ID", 'E4 TB Allocation Details'!$A$18:$L$18, 0),FALSE), 'E2 Allocators'!$B$15:$W$358, MATCH('O5 Details by Class &amp; Accounts'!CK$18, 'E2 Allocators'!$B$15:$W$15, 0),FALSE)*$E106), 0, VLOOKUP(VLOOKUP($A106, 'E4 TB Allocation Details'!$A$18:$L$214, MATCH("A &amp; G ID", 'E4 TB Allocation Details'!$A$18:$L$18, 0),FALSE), 'E2 Allocators'!$B$15:$W$358, MATCH('O5 Details by Class &amp; Accounts'!CK$18, 'E2 Allocators'!$B$15:$W$15, 0),FALSE)*$E106)</f>
        <v>0</v>
      </c>
      <c r="CL106" s="2186">
        <f>IF(ISERROR(VLOOKUP(VLOOKUP($A106, 'E4 TB Allocation Details'!$A$18:$L$214, MATCH("A &amp; G ID", 'E4 TB Allocation Details'!$A$18:$L$18, 0),FALSE), 'E2 Allocators'!$B$15:$W$358, MATCH('O5 Details by Class &amp; Accounts'!CL$18, 'E2 Allocators'!$B$15:$W$15, 0),FALSE)*$E106), 0, VLOOKUP(VLOOKUP($A106, 'E4 TB Allocation Details'!$A$18:$L$214, MATCH("A &amp; G ID", 'E4 TB Allocation Details'!$A$18:$L$18, 0),FALSE), 'E2 Allocators'!$B$15:$W$358, MATCH('O5 Details by Class &amp; Accounts'!CL$18, 'E2 Allocators'!$B$15:$W$15, 0),FALSE)*$E106)</f>
        <v>0</v>
      </c>
      <c r="CM106" s="2186">
        <f>IF(ISERROR(VLOOKUP(VLOOKUP($A106, 'E4 TB Allocation Details'!$A$18:$L$214, MATCH("A &amp; G ID", 'E4 TB Allocation Details'!$A$18:$L$18, 0),FALSE), 'E2 Allocators'!$B$15:$W$358, MATCH('O5 Details by Class &amp; Accounts'!CM$18, 'E2 Allocators'!$B$15:$W$15, 0),FALSE)*$E106), 0, VLOOKUP(VLOOKUP($A106, 'E4 TB Allocation Details'!$A$18:$L$214, MATCH("A &amp; G ID", 'E4 TB Allocation Details'!$A$18:$L$18, 0),FALSE), 'E2 Allocators'!$B$15:$W$358, MATCH('O5 Details by Class &amp; Accounts'!CM$18, 'E2 Allocators'!$B$15:$W$15, 0),FALSE)*$E106)</f>
        <v>0</v>
      </c>
      <c r="CN106" s="2186">
        <f t="shared" si="24"/>
        <v>0</v>
      </c>
      <c r="CO106" s="2187">
        <f t="shared" si="25"/>
        <v>0</v>
      </c>
      <c r="CQ106" s="1625" t="s">
        <v>1186</v>
      </c>
    </row>
    <row r="107" spans="1:95" s="54" customFormat="1" ht="25.5" x14ac:dyDescent="0.2">
      <c r="A107" s="994">
        <v>4340</v>
      </c>
      <c r="B107" s="995" t="s">
        <v>1392</v>
      </c>
      <c r="C107" s="2184">
        <f>IF(ISERROR(VLOOKUP($A107,'I3 TB Data'!$A$19:$H$483,MATCH('O5 Details by Class &amp; Accounts'!$C$18, 'I3 TB Data'!$A$19:$H$19,0),0)), 0, VLOOKUP($A107,'I3 TB Data'!$A$19:$H$483,MATCH('O5 Details by Class &amp; Accounts'!$C$18,'I3 TB Data'!$A$19:$H$19,0),0))</f>
        <v>0</v>
      </c>
      <c r="D107" s="2185"/>
      <c r="E107" s="2184">
        <f t="shared" si="17"/>
        <v>0</v>
      </c>
      <c r="F107" s="2186">
        <f>IF(ISERROR(VLOOKUP($A107, 'E1 Categorization'!A33:E124, MATCH("Customer Component", 'E1 Categorization'!$A$33:$E$33,0), 0)), 0, IF(VLOOKUP($A107, 'E1 Categorization'!A33:E124, MATCH("Customer Component", 'E1 Categorization'!$A$33:$E$33,0), 0)=0, 'O5 Details by Class &amp; Accounts'!$E107, IF(AND(VLOOKUP($A107, 'E1 Categorization'!A33:E124, MATCH("Customer Component", 'E1 Categorization'!$A$33:$E$33,0), 0) &gt;0, VLOOKUP($A107, 'E1 Categorization'!A33:E124, MATCH("Customer Component", 'E1 Categorization'!$A$33:$E$33,0), 0)&lt;1), 'O5 Details by Class &amp; Accounts'!$E107*(1-VLOOKUP($A107, 'E1 Categorization'!A33:E124, MATCH("Customer Component", 'E1 Categorization'!$A$33:$E$33,0), 0)), 0)))</f>
        <v>0</v>
      </c>
      <c r="G107" s="2186">
        <f>IF(ISERROR(VLOOKUP($A107, 'E1 Categorization'!A33:E124, MATCH("Customer Component", 'E1 Categorization'!$A$33:$E$33,0), 0)),0, IF(VLOOKUP($A107, 'E1 Categorization'!A33:E124, MATCH("Customer Component", 'E1 Categorization'!$A$33:$E$33,0), 0)=0, 0, IF(AND(VLOOKUP($A107, 'E1 Categorization'!A33:E124, MATCH("Customer Component", 'E1 Categorization'!$A$33:$E$33,0), 0) &gt;0, VLOOKUP($A107, 'E1 Categorization'!A33:E124, MATCH("Customer Component", 'E1 Categorization'!$A$33:$E$33,0), 0)&lt;1), 'O5 Details by Class &amp; Accounts'!$E107*(VLOOKUP($A107, 'E1 Categorization'!A33:E124, MATCH("Customer Component", 'E1 Categorization'!$A$33:$E$33,0), 0)), 'O5 Details by Class &amp; Accounts'!$E107)))</f>
        <v>0</v>
      </c>
      <c r="H107" s="2186">
        <f t="shared" si="20"/>
        <v>0</v>
      </c>
      <c r="I107" s="2186">
        <f>IF(ISERROR(VLOOKUP(VLOOKUP($A107, 'E4 TB Allocation Details'!$A$18:$L$214, MATCH("Demand ID", 'E4 TB Allocation Details'!$A$18:$L$18, 0),FALSE), 'E2 Allocators'!$B$15:$W$358, MATCH('O5 Details by Class &amp; Accounts'!I$18, 'E2 Allocators'!$B$15:$W$15, 0),FALSE)*$F107), 0, VLOOKUP(VLOOKUP($A107, 'E4 TB Allocation Details'!$A$18:$L$214, MATCH("Demand ID", 'E4 TB Allocation Details'!$A$18:$L$18, 0),FALSE), 'E2 Allocators'!$B$15:$W$358, MATCH('O5 Details by Class &amp; Accounts'!I$18, 'E2 Allocators'!$B$15:$W$15, 0),FALSE)*$F107)</f>
        <v>0</v>
      </c>
      <c r="J107" s="2186">
        <f>IF(ISERROR(VLOOKUP(VLOOKUP($A107, 'E4 TB Allocation Details'!$A$18:$L$214, MATCH("Demand ID", 'E4 TB Allocation Details'!$A$18:$L$18, 0),FALSE), 'E2 Allocators'!$B$15:$W$358, MATCH('O5 Details by Class &amp; Accounts'!J$18, 'E2 Allocators'!$B$15:$W$15, 0),FALSE)*$F107), 0, VLOOKUP(VLOOKUP($A107, 'E4 TB Allocation Details'!$A$18:$L$214, MATCH("Demand ID", 'E4 TB Allocation Details'!$A$18:$L$18, 0),FALSE), 'E2 Allocators'!$B$15:$W$358, MATCH('O5 Details by Class &amp; Accounts'!J$18, 'E2 Allocators'!$B$15:$W$15, 0),FALSE)*$F107)</f>
        <v>0</v>
      </c>
      <c r="K107" s="2186">
        <f>IF(ISERROR(VLOOKUP(VLOOKUP($A107, 'E4 TB Allocation Details'!$A$18:$L$214, MATCH("Demand ID", 'E4 TB Allocation Details'!$A$18:$L$18, 0),FALSE), 'E2 Allocators'!$B$15:$W$358, MATCH('O5 Details by Class &amp; Accounts'!K$18, 'E2 Allocators'!$B$15:$W$15, 0),FALSE)*$F107), 0, VLOOKUP(VLOOKUP($A107, 'E4 TB Allocation Details'!$A$18:$L$214, MATCH("Demand ID", 'E4 TB Allocation Details'!$A$18:$L$18, 0),FALSE), 'E2 Allocators'!$B$15:$W$358, MATCH('O5 Details by Class &amp; Accounts'!K$18, 'E2 Allocators'!$B$15:$W$15, 0),FALSE)*$F107)</f>
        <v>0</v>
      </c>
      <c r="L107" s="2186">
        <f>IF(ISERROR(VLOOKUP(VLOOKUP($A107, 'E4 TB Allocation Details'!$A$18:$L$214, MATCH("Demand ID", 'E4 TB Allocation Details'!$A$18:$L$18, 0),FALSE), 'E2 Allocators'!$B$15:$W$358, MATCH('O5 Details by Class &amp; Accounts'!L$18, 'E2 Allocators'!$B$15:$W$15, 0),FALSE)*$F107), 0, VLOOKUP(VLOOKUP($A107, 'E4 TB Allocation Details'!$A$18:$L$214, MATCH("Demand ID", 'E4 TB Allocation Details'!$A$18:$L$18, 0),FALSE), 'E2 Allocators'!$B$15:$W$358, MATCH('O5 Details by Class &amp; Accounts'!L$18, 'E2 Allocators'!$B$15:$W$15, 0),FALSE)*$F107)</f>
        <v>0</v>
      </c>
      <c r="M107" s="2186">
        <f>IF(ISERROR(VLOOKUP(VLOOKUP($A107, 'E4 TB Allocation Details'!$A$18:$L$214, MATCH("Demand ID", 'E4 TB Allocation Details'!$A$18:$L$18, 0),FALSE), 'E2 Allocators'!$B$15:$W$358, MATCH('O5 Details by Class &amp; Accounts'!M$18, 'E2 Allocators'!$B$15:$W$15, 0),FALSE)*$F107), 0, VLOOKUP(VLOOKUP($A107, 'E4 TB Allocation Details'!$A$18:$L$214, MATCH("Demand ID", 'E4 TB Allocation Details'!$A$18:$L$18, 0),FALSE), 'E2 Allocators'!$B$15:$W$358, MATCH('O5 Details by Class &amp; Accounts'!M$18, 'E2 Allocators'!$B$15:$W$15, 0),FALSE)*$F107)</f>
        <v>0</v>
      </c>
      <c r="N107" s="2186">
        <f>IF(ISERROR(VLOOKUP(VLOOKUP($A107, 'E4 TB Allocation Details'!$A$18:$L$214, MATCH("Demand ID", 'E4 TB Allocation Details'!$A$18:$L$18, 0),FALSE), 'E2 Allocators'!$B$15:$W$358, MATCH('O5 Details by Class &amp; Accounts'!N$18, 'E2 Allocators'!$B$15:$W$15, 0),FALSE)*$F107), 0, VLOOKUP(VLOOKUP($A107, 'E4 TB Allocation Details'!$A$18:$L$214, MATCH("Demand ID", 'E4 TB Allocation Details'!$A$18:$L$18, 0),FALSE), 'E2 Allocators'!$B$15:$W$358, MATCH('O5 Details by Class &amp; Accounts'!N$18, 'E2 Allocators'!$B$15:$W$15, 0),FALSE)*$F107)</f>
        <v>0</v>
      </c>
      <c r="O107" s="2186">
        <f>IF(ISERROR(VLOOKUP(VLOOKUP($A107, 'E4 TB Allocation Details'!$A$18:$L$214, MATCH("Demand ID", 'E4 TB Allocation Details'!$A$18:$L$18, 0),FALSE), 'E2 Allocators'!$B$15:$W$358, MATCH('O5 Details by Class &amp; Accounts'!O$18, 'E2 Allocators'!$B$15:$W$15, 0),FALSE)*$F107), 0, VLOOKUP(VLOOKUP($A107, 'E4 TB Allocation Details'!$A$18:$L$214, MATCH("Demand ID", 'E4 TB Allocation Details'!$A$18:$L$18, 0),FALSE), 'E2 Allocators'!$B$15:$W$358, MATCH('O5 Details by Class &amp; Accounts'!O$18, 'E2 Allocators'!$B$15:$W$15, 0),FALSE)*$F107)</f>
        <v>0</v>
      </c>
      <c r="P107" s="2186">
        <f>IF(ISERROR(VLOOKUP(VLOOKUP($A107, 'E4 TB Allocation Details'!$A$18:$L$214, MATCH("Demand ID", 'E4 TB Allocation Details'!$A$18:$L$18, 0),FALSE), 'E2 Allocators'!$B$15:$W$358, MATCH('O5 Details by Class &amp; Accounts'!P$18, 'E2 Allocators'!$B$15:$W$15, 0),FALSE)*$F107), 0, VLOOKUP(VLOOKUP($A107, 'E4 TB Allocation Details'!$A$18:$L$214, MATCH("Demand ID", 'E4 TB Allocation Details'!$A$18:$L$18, 0),FALSE), 'E2 Allocators'!$B$15:$W$358, MATCH('O5 Details by Class &amp; Accounts'!P$18, 'E2 Allocators'!$B$15:$W$15, 0),FALSE)*$F107)</f>
        <v>0</v>
      </c>
      <c r="Q107" s="2186">
        <f>IF(ISERROR(VLOOKUP(VLOOKUP($A107, 'E4 TB Allocation Details'!$A$18:$L$214, MATCH("Demand ID", 'E4 TB Allocation Details'!$A$18:$L$18, 0),FALSE), 'E2 Allocators'!$B$15:$W$358, MATCH('O5 Details by Class &amp; Accounts'!Q$18, 'E2 Allocators'!$B$15:$W$15, 0),FALSE)*$F107), 0, VLOOKUP(VLOOKUP($A107, 'E4 TB Allocation Details'!$A$18:$L$214, MATCH("Demand ID", 'E4 TB Allocation Details'!$A$18:$L$18, 0),FALSE), 'E2 Allocators'!$B$15:$W$358, MATCH('O5 Details by Class &amp; Accounts'!Q$18, 'E2 Allocators'!$B$15:$W$15, 0),FALSE)*$F107)</f>
        <v>0</v>
      </c>
      <c r="R107" s="2186">
        <f>IF(ISERROR(VLOOKUP(VLOOKUP($A107, 'E4 TB Allocation Details'!$A$18:$L$214, MATCH("Demand ID", 'E4 TB Allocation Details'!$A$18:$L$18, 0),FALSE), 'E2 Allocators'!$B$15:$W$358, MATCH('O5 Details by Class &amp; Accounts'!R$18, 'E2 Allocators'!$B$15:$W$15, 0),FALSE)*$F107), 0, VLOOKUP(VLOOKUP($A107, 'E4 TB Allocation Details'!$A$18:$L$214, MATCH("Demand ID", 'E4 TB Allocation Details'!$A$18:$L$18, 0),FALSE), 'E2 Allocators'!$B$15:$W$358, MATCH('O5 Details by Class &amp; Accounts'!R$18, 'E2 Allocators'!$B$15:$W$15, 0),FALSE)*$F107)</f>
        <v>0</v>
      </c>
      <c r="S107" s="2186">
        <f>IF(ISERROR(VLOOKUP(VLOOKUP($A107, 'E4 TB Allocation Details'!$A$18:$L$214, MATCH("Demand ID", 'E4 TB Allocation Details'!$A$18:$L$18, 0),FALSE), 'E2 Allocators'!$B$15:$W$358, MATCH('O5 Details by Class &amp; Accounts'!S$18, 'E2 Allocators'!$B$15:$W$15, 0),FALSE)*$F107), 0, VLOOKUP(VLOOKUP($A107, 'E4 TB Allocation Details'!$A$18:$L$214, MATCH("Demand ID", 'E4 TB Allocation Details'!$A$18:$L$18, 0),FALSE), 'E2 Allocators'!$B$15:$W$358, MATCH('O5 Details by Class &amp; Accounts'!S$18, 'E2 Allocators'!$B$15:$W$15, 0),FALSE)*$F107)</f>
        <v>0</v>
      </c>
      <c r="T107" s="2186">
        <f>IF(ISERROR(VLOOKUP(VLOOKUP($A107, 'E4 TB Allocation Details'!$A$18:$L$214, MATCH("Demand ID", 'E4 TB Allocation Details'!$A$18:$L$18, 0),FALSE), 'E2 Allocators'!$B$15:$W$358, MATCH('O5 Details by Class &amp; Accounts'!T$18, 'E2 Allocators'!$B$15:$W$15, 0),FALSE)*$F107), 0, VLOOKUP(VLOOKUP($A107, 'E4 TB Allocation Details'!$A$18:$L$214, MATCH("Demand ID", 'E4 TB Allocation Details'!$A$18:$L$18, 0),FALSE), 'E2 Allocators'!$B$15:$W$358, MATCH('O5 Details by Class &amp; Accounts'!T$18, 'E2 Allocators'!$B$15:$W$15, 0),FALSE)*$F107)</f>
        <v>0</v>
      </c>
      <c r="U107" s="2186">
        <f>IF(ISERROR(VLOOKUP(VLOOKUP($A107, 'E4 TB Allocation Details'!$A$18:$L$214, MATCH("Demand ID", 'E4 TB Allocation Details'!$A$18:$L$18, 0),FALSE), 'E2 Allocators'!$B$15:$W$358, MATCH('O5 Details by Class &amp; Accounts'!U$18, 'E2 Allocators'!$B$15:$W$15, 0),FALSE)*$F107), 0, VLOOKUP(VLOOKUP($A107, 'E4 TB Allocation Details'!$A$18:$L$214, MATCH("Demand ID", 'E4 TB Allocation Details'!$A$18:$L$18, 0),FALSE), 'E2 Allocators'!$B$15:$W$358, MATCH('O5 Details by Class &amp; Accounts'!U$18, 'E2 Allocators'!$B$15:$W$15, 0),FALSE)*$F107)</f>
        <v>0</v>
      </c>
      <c r="V107" s="2186">
        <f>IF(ISERROR(VLOOKUP(VLOOKUP($A107, 'E4 TB Allocation Details'!$A$18:$L$214, MATCH("Demand ID", 'E4 TB Allocation Details'!$A$18:$L$18, 0),FALSE), 'E2 Allocators'!$B$15:$W$358, MATCH('O5 Details by Class &amp; Accounts'!V$18, 'E2 Allocators'!$B$15:$W$15, 0),FALSE)*$F107), 0, VLOOKUP(VLOOKUP($A107, 'E4 TB Allocation Details'!$A$18:$L$214, MATCH("Demand ID", 'E4 TB Allocation Details'!$A$18:$L$18, 0),FALSE), 'E2 Allocators'!$B$15:$W$358, MATCH('O5 Details by Class &amp; Accounts'!V$18, 'E2 Allocators'!$B$15:$W$15, 0),FALSE)*$F107)</f>
        <v>0</v>
      </c>
      <c r="W107" s="2186">
        <f>IF(ISERROR(VLOOKUP(VLOOKUP($A107, 'E4 TB Allocation Details'!$A$18:$L$214, MATCH("Demand ID", 'E4 TB Allocation Details'!$A$18:$L$18, 0),FALSE), 'E2 Allocators'!$B$15:$W$358, MATCH('O5 Details by Class &amp; Accounts'!W$18, 'E2 Allocators'!$B$15:$W$15, 0),FALSE)*$F107), 0, VLOOKUP(VLOOKUP($A107, 'E4 TB Allocation Details'!$A$18:$L$214, MATCH("Demand ID", 'E4 TB Allocation Details'!$A$18:$L$18, 0),FALSE), 'E2 Allocators'!$B$15:$W$358, MATCH('O5 Details by Class &amp; Accounts'!W$18, 'E2 Allocators'!$B$15:$W$15, 0),FALSE)*$F107)</f>
        <v>0</v>
      </c>
      <c r="X107" s="2186">
        <f>IF(ISERROR(VLOOKUP(VLOOKUP($A107, 'E4 TB Allocation Details'!$A$18:$L$214, MATCH("Demand ID", 'E4 TB Allocation Details'!$A$18:$L$18, 0),FALSE), 'E2 Allocators'!$B$15:$W$358, MATCH('O5 Details by Class &amp; Accounts'!X$18, 'E2 Allocators'!$B$15:$W$15, 0),FALSE)*$F107), 0, VLOOKUP(VLOOKUP($A107, 'E4 TB Allocation Details'!$A$18:$L$214, MATCH("Demand ID", 'E4 TB Allocation Details'!$A$18:$L$18, 0),FALSE), 'E2 Allocators'!$B$15:$W$358, MATCH('O5 Details by Class &amp; Accounts'!X$18, 'E2 Allocators'!$B$15:$W$15, 0),FALSE)*$F107)</f>
        <v>0</v>
      </c>
      <c r="Y107" s="2186">
        <f>IF(ISERROR(VLOOKUP(VLOOKUP($A107, 'E4 TB Allocation Details'!$A$18:$L$214, MATCH("Demand ID", 'E4 TB Allocation Details'!$A$18:$L$18, 0),FALSE), 'E2 Allocators'!$B$15:$W$358, MATCH('O5 Details by Class &amp; Accounts'!Y$18, 'E2 Allocators'!$B$15:$W$15, 0),FALSE)*$F107), 0, VLOOKUP(VLOOKUP($A107, 'E4 TB Allocation Details'!$A$18:$L$214, MATCH("Demand ID", 'E4 TB Allocation Details'!$A$18:$L$18, 0),FALSE), 'E2 Allocators'!$B$15:$W$358, MATCH('O5 Details by Class &amp; Accounts'!Y$18, 'E2 Allocators'!$B$15:$W$15, 0),FALSE)*$F107)</f>
        <v>0</v>
      </c>
      <c r="Z107" s="2186">
        <f>IF(ISERROR(VLOOKUP(VLOOKUP($A107, 'E4 TB Allocation Details'!$A$18:$L$214, MATCH("Demand ID", 'E4 TB Allocation Details'!$A$18:$L$18, 0),FALSE), 'E2 Allocators'!$B$15:$W$358, MATCH('O5 Details by Class &amp; Accounts'!Z$18, 'E2 Allocators'!$B$15:$W$15, 0),FALSE)*$F107), 0, VLOOKUP(VLOOKUP($A107, 'E4 TB Allocation Details'!$A$18:$L$214, MATCH("Demand ID", 'E4 TB Allocation Details'!$A$18:$L$18, 0),FALSE), 'E2 Allocators'!$B$15:$W$358, MATCH('O5 Details by Class &amp; Accounts'!Z$18, 'E2 Allocators'!$B$15:$W$15, 0),FALSE)*$F107)</f>
        <v>0</v>
      </c>
      <c r="AA107" s="2186">
        <f>IF(ISERROR(VLOOKUP(VLOOKUP($A107, 'E4 TB Allocation Details'!$A$18:$L$214, MATCH("Demand ID", 'E4 TB Allocation Details'!$A$18:$L$18, 0),FALSE), 'E2 Allocators'!$B$15:$W$358, MATCH('O5 Details by Class &amp; Accounts'!AA$18, 'E2 Allocators'!$B$15:$W$15, 0),FALSE)*$F107), 0, VLOOKUP(VLOOKUP($A107, 'E4 TB Allocation Details'!$A$18:$L$214, MATCH("Demand ID", 'E4 TB Allocation Details'!$A$18:$L$18, 0),FALSE), 'E2 Allocators'!$B$15:$W$358, MATCH('O5 Details by Class &amp; Accounts'!AA$18, 'E2 Allocators'!$B$15:$W$15, 0),FALSE)*$F107)</f>
        <v>0</v>
      </c>
      <c r="AB107" s="2186">
        <f>IF(ISERROR(VLOOKUP(VLOOKUP($A107, 'E4 TB Allocation Details'!$A$18:$L$214, MATCH("Demand ID", 'E4 TB Allocation Details'!$A$18:$L$18, 0),FALSE), 'E2 Allocators'!$B$15:$W$358, MATCH('O5 Details by Class &amp; Accounts'!AB$18, 'E2 Allocators'!$B$15:$W$15, 0),FALSE)*$F107), 0, VLOOKUP(VLOOKUP($A107, 'E4 TB Allocation Details'!$A$18:$L$214, MATCH("Demand ID", 'E4 TB Allocation Details'!$A$18:$L$18, 0),FALSE), 'E2 Allocators'!$B$15:$W$358, MATCH('O5 Details by Class &amp; Accounts'!AB$18, 'E2 Allocators'!$B$15:$W$15, 0),FALSE)*$F107)</f>
        <v>0</v>
      </c>
      <c r="AC107" s="2186">
        <f t="shared" si="21"/>
        <v>0</v>
      </c>
      <c r="AD107" s="2186">
        <f>IF(ISERROR(VLOOKUP(VLOOKUP($A107, 'E4 TB Allocation Details'!$A$18:$L$214, MATCH("Customer ID", 'E4 TB Allocation Details'!$A$18:$L$18, 0),FALSE), 'E2 Allocators'!$B$15:$W$358, MATCH('O5 Details by Class &amp; Accounts'!AD$18, 'E2 Allocators'!$B$15:$W$15, 0),FALSE)*$G107), 0, VLOOKUP(VLOOKUP($A107, 'E4 TB Allocation Details'!$A$18:$L$214, MATCH("Customer ID", 'E4 TB Allocation Details'!$A$18:$L$18, 0),FALSE), 'E2 Allocators'!$B$15:$W$358, MATCH('O5 Details by Class &amp; Accounts'!AD$18, 'E2 Allocators'!$B$15:$W$15, 0),FALSE)*$G107)</f>
        <v>0</v>
      </c>
      <c r="AE107" s="2186">
        <f>IF(ISERROR(VLOOKUP(VLOOKUP($A107, 'E4 TB Allocation Details'!$A$18:$L$214, MATCH("Customer ID", 'E4 TB Allocation Details'!$A$18:$L$18, 0),FALSE), 'E2 Allocators'!$B$15:$W$358, MATCH('O5 Details by Class &amp; Accounts'!AE$18, 'E2 Allocators'!$B$15:$W$15, 0),FALSE)*$G107), 0, VLOOKUP(VLOOKUP($A107, 'E4 TB Allocation Details'!$A$18:$L$214, MATCH("Customer ID", 'E4 TB Allocation Details'!$A$18:$L$18, 0),FALSE), 'E2 Allocators'!$B$15:$W$358, MATCH('O5 Details by Class &amp; Accounts'!AE$18, 'E2 Allocators'!$B$15:$W$15, 0),FALSE)*$G107)</f>
        <v>0</v>
      </c>
      <c r="AF107" s="2186">
        <f>IF(ISERROR(VLOOKUP(VLOOKUP($A107, 'E4 TB Allocation Details'!$A$18:$L$214, MATCH("Customer ID", 'E4 TB Allocation Details'!$A$18:$L$18, 0),FALSE), 'E2 Allocators'!$B$15:$W$358, MATCH('O5 Details by Class &amp; Accounts'!AF$18, 'E2 Allocators'!$B$15:$W$15, 0),FALSE)*$G107), 0, VLOOKUP(VLOOKUP($A107, 'E4 TB Allocation Details'!$A$18:$L$214, MATCH("Customer ID", 'E4 TB Allocation Details'!$A$18:$L$18, 0),FALSE), 'E2 Allocators'!$B$15:$W$358, MATCH('O5 Details by Class &amp; Accounts'!AF$18, 'E2 Allocators'!$B$15:$W$15, 0),FALSE)*$G107)</f>
        <v>0</v>
      </c>
      <c r="AG107" s="2186">
        <f>IF(ISERROR(VLOOKUP(VLOOKUP($A107, 'E4 TB Allocation Details'!$A$18:$L$214, MATCH("Customer ID", 'E4 TB Allocation Details'!$A$18:$L$18, 0),FALSE), 'E2 Allocators'!$B$15:$W$358, MATCH('O5 Details by Class &amp; Accounts'!AG$18, 'E2 Allocators'!$B$15:$W$15, 0),FALSE)*$G107), 0, VLOOKUP(VLOOKUP($A107, 'E4 TB Allocation Details'!$A$18:$L$214, MATCH("Customer ID", 'E4 TB Allocation Details'!$A$18:$L$18, 0),FALSE), 'E2 Allocators'!$B$15:$W$358, MATCH('O5 Details by Class &amp; Accounts'!AG$18, 'E2 Allocators'!$B$15:$W$15, 0),FALSE)*$G107)</f>
        <v>0</v>
      </c>
      <c r="AH107" s="2186">
        <f>IF(ISERROR(VLOOKUP(VLOOKUP($A107, 'E4 TB Allocation Details'!$A$18:$L$214, MATCH("Customer ID", 'E4 TB Allocation Details'!$A$18:$L$18, 0),FALSE), 'E2 Allocators'!$B$15:$W$358, MATCH('O5 Details by Class &amp; Accounts'!AH$18, 'E2 Allocators'!$B$15:$W$15, 0),FALSE)*$G107), 0, VLOOKUP(VLOOKUP($A107, 'E4 TB Allocation Details'!$A$18:$L$214, MATCH("Customer ID", 'E4 TB Allocation Details'!$A$18:$L$18, 0),FALSE), 'E2 Allocators'!$B$15:$W$358, MATCH('O5 Details by Class &amp; Accounts'!AH$18, 'E2 Allocators'!$B$15:$W$15, 0),FALSE)*$G107)</f>
        <v>0</v>
      </c>
      <c r="AI107" s="2186">
        <f>IF(ISERROR(VLOOKUP(VLOOKUP($A107, 'E4 TB Allocation Details'!$A$18:$L$214, MATCH("Customer ID", 'E4 TB Allocation Details'!$A$18:$L$18, 0),FALSE), 'E2 Allocators'!$B$15:$W$358, MATCH('O5 Details by Class &amp; Accounts'!AI$18, 'E2 Allocators'!$B$15:$W$15, 0),FALSE)*$G107), 0, VLOOKUP(VLOOKUP($A107, 'E4 TB Allocation Details'!$A$18:$L$214, MATCH("Customer ID", 'E4 TB Allocation Details'!$A$18:$L$18, 0),FALSE), 'E2 Allocators'!$B$15:$W$358, MATCH('O5 Details by Class &amp; Accounts'!AI$18, 'E2 Allocators'!$B$15:$W$15, 0),FALSE)*$G107)</f>
        <v>0</v>
      </c>
      <c r="AJ107" s="2186">
        <f>IF(ISERROR(VLOOKUP(VLOOKUP($A107, 'E4 TB Allocation Details'!$A$18:$L$214, MATCH("Customer ID", 'E4 TB Allocation Details'!$A$18:$L$18, 0),FALSE), 'E2 Allocators'!$B$15:$W$358, MATCH('O5 Details by Class &amp; Accounts'!AJ$18, 'E2 Allocators'!$B$15:$W$15, 0),FALSE)*$G107), 0, VLOOKUP(VLOOKUP($A107, 'E4 TB Allocation Details'!$A$18:$L$214, MATCH("Customer ID", 'E4 TB Allocation Details'!$A$18:$L$18, 0),FALSE), 'E2 Allocators'!$B$15:$W$358, MATCH('O5 Details by Class &amp; Accounts'!AJ$18, 'E2 Allocators'!$B$15:$W$15, 0),FALSE)*$G107)</f>
        <v>0</v>
      </c>
      <c r="AK107" s="2186">
        <f>IF(ISERROR(VLOOKUP(VLOOKUP($A107, 'E4 TB Allocation Details'!$A$18:$L$214, MATCH("Customer ID", 'E4 TB Allocation Details'!$A$18:$L$18, 0),FALSE), 'E2 Allocators'!$B$15:$W$358, MATCH('O5 Details by Class &amp; Accounts'!AK$18, 'E2 Allocators'!$B$15:$W$15, 0),FALSE)*$G107), 0, VLOOKUP(VLOOKUP($A107, 'E4 TB Allocation Details'!$A$18:$L$214, MATCH("Customer ID", 'E4 TB Allocation Details'!$A$18:$L$18, 0),FALSE), 'E2 Allocators'!$B$15:$W$358, MATCH('O5 Details by Class &amp; Accounts'!AK$18, 'E2 Allocators'!$B$15:$W$15, 0),FALSE)*$G107)</f>
        <v>0</v>
      </c>
      <c r="AL107" s="2186">
        <f>IF(ISERROR(VLOOKUP(VLOOKUP($A107, 'E4 TB Allocation Details'!$A$18:$L$214, MATCH("Customer ID", 'E4 TB Allocation Details'!$A$18:$L$18, 0),FALSE), 'E2 Allocators'!$B$15:$W$358, MATCH('O5 Details by Class &amp; Accounts'!AL$18, 'E2 Allocators'!$B$15:$W$15, 0),FALSE)*$G107), 0, VLOOKUP(VLOOKUP($A107, 'E4 TB Allocation Details'!$A$18:$L$214, MATCH("Customer ID", 'E4 TB Allocation Details'!$A$18:$L$18, 0),FALSE), 'E2 Allocators'!$B$15:$W$358, MATCH('O5 Details by Class &amp; Accounts'!AL$18, 'E2 Allocators'!$B$15:$W$15, 0),FALSE)*$G107)</f>
        <v>0</v>
      </c>
      <c r="AM107" s="2186">
        <f>IF(ISERROR(VLOOKUP(VLOOKUP($A107, 'E4 TB Allocation Details'!$A$18:$L$214, MATCH("Customer ID", 'E4 TB Allocation Details'!$A$18:$L$18, 0),FALSE), 'E2 Allocators'!$B$15:$W$358, MATCH('O5 Details by Class &amp; Accounts'!AM$18, 'E2 Allocators'!$B$15:$W$15, 0),FALSE)*$G107), 0, VLOOKUP(VLOOKUP($A107, 'E4 TB Allocation Details'!$A$18:$L$214, MATCH("Customer ID", 'E4 TB Allocation Details'!$A$18:$L$18, 0),FALSE), 'E2 Allocators'!$B$15:$W$358, MATCH('O5 Details by Class &amp; Accounts'!AM$18, 'E2 Allocators'!$B$15:$W$15, 0),FALSE)*$G107)</f>
        <v>0</v>
      </c>
      <c r="AN107" s="2186">
        <f>IF(ISERROR(VLOOKUP(VLOOKUP($A107, 'E4 TB Allocation Details'!$A$18:$L$214, MATCH("Customer ID", 'E4 TB Allocation Details'!$A$18:$L$18, 0),FALSE), 'E2 Allocators'!$B$15:$W$358, MATCH('O5 Details by Class &amp; Accounts'!AN$18, 'E2 Allocators'!$B$15:$W$15, 0),FALSE)*$G107), 0, VLOOKUP(VLOOKUP($A107, 'E4 TB Allocation Details'!$A$18:$L$214, MATCH("Customer ID", 'E4 TB Allocation Details'!$A$18:$L$18, 0),FALSE), 'E2 Allocators'!$B$15:$W$358, MATCH('O5 Details by Class &amp; Accounts'!AN$18, 'E2 Allocators'!$B$15:$W$15, 0),FALSE)*$G107)</f>
        <v>0</v>
      </c>
      <c r="AO107" s="2186">
        <f>IF(ISERROR(VLOOKUP(VLOOKUP($A107, 'E4 TB Allocation Details'!$A$18:$L$214, MATCH("Customer ID", 'E4 TB Allocation Details'!$A$18:$L$18, 0),FALSE), 'E2 Allocators'!$B$15:$W$358, MATCH('O5 Details by Class &amp; Accounts'!AO$18, 'E2 Allocators'!$B$15:$W$15, 0),FALSE)*$G107), 0, VLOOKUP(VLOOKUP($A107, 'E4 TB Allocation Details'!$A$18:$L$214, MATCH("Customer ID", 'E4 TB Allocation Details'!$A$18:$L$18, 0),FALSE), 'E2 Allocators'!$B$15:$W$358, MATCH('O5 Details by Class &amp; Accounts'!AO$18, 'E2 Allocators'!$B$15:$W$15, 0),FALSE)*$G107)</f>
        <v>0</v>
      </c>
      <c r="AP107" s="2186">
        <f>IF(ISERROR(VLOOKUP(VLOOKUP($A107, 'E4 TB Allocation Details'!$A$18:$L$214, MATCH("Customer ID", 'E4 TB Allocation Details'!$A$18:$L$18, 0),FALSE), 'E2 Allocators'!$B$15:$W$358, MATCH('O5 Details by Class &amp; Accounts'!AP$18, 'E2 Allocators'!$B$15:$W$15, 0),FALSE)*$G107), 0, VLOOKUP(VLOOKUP($A107, 'E4 TB Allocation Details'!$A$18:$L$214, MATCH("Customer ID", 'E4 TB Allocation Details'!$A$18:$L$18, 0),FALSE), 'E2 Allocators'!$B$15:$W$358, MATCH('O5 Details by Class &amp; Accounts'!AP$18, 'E2 Allocators'!$B$15:$W$15, 0),FALSE)*$G107)</f>
        <v>0</v>
      </c>
      <c r="AQ107" s="2186">
        <f>IF(ISERROR(VLOOKUP(VLOOKUP($A107, 'E4 TB Allocation Details'!$A$18:$L$214, MATCH("Customer ID", 'E4 TB Allocation Details'!$A$18:$L$18, 0),FALSE), 'E2 Allocators'!$B$15:$W$358, MATCH('O5 Details by Class &amp; Accounts'!AQ$18, 'E2 Allocators'!$B$15:$W$15, 0),FALSE)*$G107), 0, VLOOKUP(VLOOKUP($A107, 'E4 TB Allocation Details'!$A$18:$L$214, MATCH("Customer ID", 'E4 TB Allocation Details'!$A$18:$L$18, 0),FALSE), 'E2 Allocators'!$B$15:$W$358, MATCH('O5 Details by Class &amp; Accounts'!AQ$18, 'E2 Allocators'!$B$15:$W$15, 0),FALSE)*$G107)</f>
        <v>0</v>
      </c>
      <c r="AR107" s="2186">
        <f>IF(ISERROR(VLOOKUP(VLOOKUP($A107, 'E4 TB Allocation Details'!$A$18:$L$214, MATCH("Customer ID", 'E4 TB Allocation Details'!$A$18:$L$18, 0),FALSE), 'E2 Allocators'!$B$15:$W$358, MATCH('O5 Details by Class &amp; Accounts'!AR$18, 'E2 Allocators'!$B$15:$W$15, 0),FALSE)*$G107), 0, VLOOKUP(VLOOKUP($A107, 'E4 TB Allocation Details'!$A$18:$L$214, MATCH("Customer ID", 'E4 TB Allocation Details'!$A$18:$L$18, 0),FALSE), 'E2 Allocators'!$B$15:$W$358, MATCH('O5 Details by Class &amp; Accounts'!AR$18, 'E2 Allocators'!$B$15:$W$15, 0),FALSE)*$G107)</f>
        <v>0</v>
      </c>
      <c r="AS107" s="2186">
        <f>IF(ISERROR(VLOOKUP(VLOOKUP($A107, 'E4 TB Allocation Details'!$A$18:$L$214, MATCH("Customer ID", 'E4 TB Allocation Details'!$A$18:$L$18, 0),FALSE), 'E2 Allocators'!$B$15:$W$358, MATCH('O5 Details by Class &amp; Accounts'!AS$18, 'E2 Allocators'!$B$15:$W$15, 0),FALSE)*$G107), 0, VLOOKUP(VLOOKUP($A107, 'E4 TB Allocation Details'!$A$18:$L$214, MATCH("Customer ID", 'E4 TB Allocation Details'!$A$18:$L$18, 0),FALSE), 'E2 Allocators'!$B$15:$W$358, MATCH('O5 Details by Class &amp; Accounts'!AS$18, 'E2 Allocators'!$B$15:$W$15, 0),FALSE)*$G107)</f>
        <v>0</v>
      </c>
      <c r="AT107" s="2186">
        <f>IF(ISERROR(VLOOKUP(VLOOKUP($A107, 'E4 TB Allocation Details'!$A$18:$L$214, MATCH("Customer ID", 'E4 TB Allocation Details'!$A$18:$L$18, 0),FALSE), 'E2 Allocators'!$B$15:$W$358, MATCH('O5 Details by Class &amp; Accounts'!AT$18, 'E2 Allocators'!$B$15:$W$15, 0),FALSE)*$G107), 0, VLOOKUP(VLOOKUP($A107, 'E4 TB Allocation Details'!$A$18:$L$214, MATCH("Customer ID", 'E4 TB Allocation Details'!$A$18:$L$18, 0),FALSE), 'E2 Allocators'!$B$15:$W$358, MATCH('O5 Details by Class &amp; Accounts'!AT$18, 'E2 Allocators'!$B$15:$W$15, 0),FALSE)*$G107)</f>
        <v>0</v>
      </c>
      <c r="AU107" s="2186">
        <f>IF(ISERROR(VLOOKUP(VLOOKUP($A107, 'E4 TB Allocation Details'!$A$18:$L$214, MATCH("Customer ID", 'E4 TB Allocation Details'!$A$18:$L$18, 0),FALSE), 'E2 Allocators'!$B$15:$W$358, MATCH('O5 Details by Class &amp; Accounts'!AU$18, 'E2 Allocators'!$B$15:$W$15, 0),FALSE)*$G107), 0, VLOOKUP(VLOOKUP($A107, 'E4 TB Allocation Details'!$A$18:$L$214, MATCH("Customer ID", 'E4 TB Allocation Details'!$A$18:$L$18, 0),FALSE), 'E2 Allocators'!$B$15:$W$358, MATCH('O5 Details by Class &amp; Accounts'!AU$18, 'E2 Allocators'!$B$15:$W$15, 0),FALSE)*$G107)</f>
        <v>0</v>
      </c>
      <c r="AV107" s="2186">
        <f>IF(ISERROR(VLOOKUP(VLOOKUP($A107, 'E4 TB Allocation Details'!$A$18:$L$214, MATCH("Customer ID", 'E4 TB Allocation Details'!$A$18:$L$18, 0),FALSE), 'E2 Allocators'!$B$15:$W$358, MATCH('O5 Details by Class &amp; Accounts'!AV$18, 'E2 Allocators'!$B$15:$W$15, 0),FALSE)*$G107), 0, VLOOKUP(VLOOKUP($A107, 'E4 TB Allocation Details'!$A$18:$L$214, MATCH("Customer ID", 'E4 TB Allocation Details'!$A$18:$L$18, 0),FALSE), 'E2 Allocators'!$B$15:$W$358, MATCH('O5 Details by Class &amp; Accounts'!AV$18, 'E2 Allocators'!$B$15:$W$15, 0),FALSE)*$G107)</f>
        <v>0</v>
      </c>
      <c r="AW107" s="2186">
        <f>IF(ISERROR(VLOOKUP(VLOOKUP($A107, 'E4 TB Allocation Details'!$A$18:$L$214, MATCH("Customer ID", 'E4 TB Allocation Details'!$A$18:$L$18, 0),FALSE), 'E2 Allocators'!$B$15:$W$358, MATCH('O5 Details by Class &amp; Accounts'!AW$18, 'E2 Allocators'!$B$15:$W$15, 0),FALSE)*$G107), 0, VLOOKUP(VLOOKUP($A107, 'E4 TB Allocation Details'!$A$18:$L$214, MATCH("Customer ID", 'E4 TB Allocation Details'!$A$18:$L$18, 0),FALSE), 'E2 Allocators'!$B$15:$W$358, MATCH('O5 Details by Class &amp; Accounts'!AW$18, 'E2 Allocators'!$B$15:$W$15, 0),FALSE)*$G107)</f>
        <v>0</v>
      </c>
      <c r="AX107" s="2186">
        <f t="shared" si="22"/>
        <v>0</v>
      </c>
      <c r="AY107" s="2186">
        <f>IF(ISERROR(VLOOKUP(VLOOKUP($A107, 'E4 TB Allocation Details'!$A$18:$L$214, MATCH("Misc ID", 'E4 TB Allocation Details'!$A$18:$L$18, 0),FALSE), 'E2 Allocators'!$B$15:$W$358, MATCH('O5 Details by Class &amp; Accounts'!AY$18, 'E2 Allocators'!$B$15:$W$15, 0),FALSE)*$E107), 0, VLOOKUP(VLOOKUP($A107, 'E4 TB Allocation Details'!$A$18:$L$214, MATCH("Misc ID", 'E4 TB Allocation Details'!$A$18:$L$18, 0),FALSE), 'E2 Allocators'!$B$15:$W$358, MATCH('O5 Details by Class &amp; Accounts'!AY$18, 'E2 Allocators'!$B$15:$W$15, 0),FALSE)*$E107)</f>
        <v>0</v>
      </c>
      <c r="AZ107" s="2186">
        <f>IF(ISERROR(VLOOKUP(VLOOKUP($A107, 'E4 TB Allocation Details'!$A$18:$L$214, MATCH("Misc ID", 'E4 TB Allocation Details'!$A$18:$L$18, 0),FALSE), 'E2 Allocators'!$B$15:$W$358, MATCH('O5 Details by Class &amp; Accounts'!AZ$18, 'E2 Allocators'!$B$15:$W$15, 0),FALSE)*$E107), 0, VLOOKUP(VLOOKUP($A107, 'E4 TB Allocation Details'!$A$18:$L$214, MATCH("Misc ID", 'E4 TB Allocation Details'!$A$18:$L$18, 0),FALSE), 'E2 Allocators'!$B$15:$W$358, MATCH('O5 Details by Class &amp; Accounts'!AZ$18, 'E2 Allocators'!$B$15:$W$15, 0),FALSE)*$E107)</f>
        <v>0</v>
      </c>
      <c r="BA107" s="2186">
        <f>IF(ISERROR(VLOOKUP(VLOOKUP($A107, 'E4 TB Allocation Details'!$A$18:$L$214, MATCH("Misc ID", 'E4 TB Allocation Details'!$A$18:$L$18, 0),FALSE), 'E2 Allocators'!$B$15:$W$358, MATCH('O5 Details by Class &amp; Accounts'!BA$18, 'E2 Allocators'!$B$15:$W$15, 0),FALSE)*$E107), 0, VLOOKUP(VLOOKUP($A107, 'E4 TB Allocation Details'!$A$18:$L$214, MATCH("Misc ID", 'E4 TB Allocation Details'!$A$18:$L$18, 0),FALSE), 'E2 Allocators'!$B$15:$W$358, MATCH('O5 Details by Class &amp; Accounts'!BA$18, 'E2 Allocators'!$B$15:$W$15, 0),FALSE)*$E107)</f>
        <v>0</v>
      </c>
      <c r="BB107" s="2186">
        <f>IF(ISERROR(VLOOKUP(VLOOKUP($A107, 'E4 TB Allocation Details'!$A$18:$L$214, MATCH("Misc ID", 'E4 TB Allocation Details'!$A$18:$L$18, 0),FALSE), 'E2 Allocators'!$B$15:$W$358, MATCH('O5 Details by Class &amp; Accounts'!BB$18, 'E2 Allocators'!$B$15:$W$15, 0),FALSE)*$E107), 0, VLOOKUP(VLOOKUP($A107, 'E4 TB Allocation Details'!$A$18:$L$214, MATCH("Misc ID", 'E4 TB Allocation Details'!$A$18:$L$18, 0),FALSE), 'E2 Allocators'!$B$15:$W$358, MATCH('O5 Details by Class &amp; Accounts'!BB$18, 'E2 Allocators'!$B$15:$W$15, 0),FALSE)*$E107)</f>
        <v>0</v>
      </c>
      <c r="BC107" s="2186">
        <f>IF(ISERROR(VLOOKUP(VLOOKUP($A107, 'E4 TB Allocation Details'!$A$18:$L$214, MATCH("Misc ID", 'E4 TB Allocation Details'!$A$18:$L$18, 0),FALSE), 'E2 Allocators'!$B$15:$W$358, MATCH('O5 Details by Class &amp; Accounts'!BC$18, 'E2 Allocators'!$B$15:$W$15, 0),FALSE)*$E107), 0, VLOOKUP(VLOOKUP($A107, 'E4 TB Allocation Details'!$A$18:$L$214, MATCH("Misc ID", 'E4 TB Allocation Details'!$A$18:$L$18, 0),FALSE), 'E2 Allocators'!$B$15:$W$358, MATCH('O5 Details by Class &amp; Accounts'!BC$18, 'E2 Allocators'!$B$15:$W$15, 0),FALSE)*$E107)</f>
        <v>0</v>
      </c>
      <c r="BD107" s="2186">
        <f>IF(ISERROR(VLOOKUP(VLOOKUP($A107, 'E4 TB Allocation Details'!$A$18:$L$214, MATCH("Misc ID", 'E4 TB Allocation Details'!$A$18:$L$18, 0),FALSE), 'E2 Allocators'!$B$15:$W$358, MATCH('O5 Details by Class &amp; Accounts'!BD$18, 'E2 Allocators'!$B$15:$W$15, 0),FALSE)*$E107), 0, VLOOKUP(VLOOKUP($A107, 'E4 TB Allocation Details'!$A$18:$L$214, MATCH("Misc ID", 'E4 TB Allocation Details'!$A$18:$L$18, 0),FALSE), 'E2 Allocators'!$B$15:$W$358, MATCH('O5 Details by Class &amp; Accounts'!BD$18, 'E2 Allocators'!$B$15:$W$15, 0),FALSE)*$E107)</f>
        <v>0</v>
      </c>
      <c r="BE107" s="2186">
        <f>IF(ISERROR(VLOOKUP(VLOOKUP($A107, 'E4 TB Allocation Details'!$A$18:$L$214, MATCH("Misc ID", 'E4 TB Allocation Details'!$A$18:$L$18, 0),FALSE), 'E2 Allocators'!$B$15:$W$358, MATCH('O5 Details by Class &amp; Accounts'!BE$18, 'E2 Allocators'!$B$15:$W$15, 0),FALSE)*$E107), 0, VLOOKUP(VLOOKUP($A107, 'E4 TB Allocation Details'!$A$18:$L$214, MATCH("Misc ID", 'E4 TB Allocation Details'!$A$18:$L$18, 0),FALSE), 'E2 Allocators'!$B$15:$W$358, MATCH('O5 Details by Class &amp; Accounts'!BE$18, 'E2 Allocators'!$B$15:$W$15, 0),FALSE)*$E107)</f>
        <v>0</v>
      </c>
      <c r="BF107" s="2186">
        <f>IF(ISERROR(VLOOKUP(VLOOKUP($A107, 'E4 TB Allocation Details'!$A$18:$L$214, MATCH("Misc ID", 'E4 TB Allocation Details'!$A$18:$L$18, 0),FALSE), 'E2 Allocators'!$B$15:$W$358, MATCH('O5 Details by Class &amp; Accounts'!BF$18, 'E2 Allocators'!$B$15:$W$15, 0),FALSE)*$E107), 0, VLOOKUP(VLOOKUP($A107, 'E4 TB Allocation Details'!$A$18:$L$214, MATCH("Misc ID", 'E4 TB Allocation Details'!$A$18:$L$18, 0),FALSE), 'E2 Allocators'!$B$15:$W$358, MATCH('O5 Details by Class &amp; Accounts'!BF$18, 'E2 Allocators'!$B$15:$W$15, 0),FALSE)*$E107)</f>
        <v>0</v>
      </c>
      <c r="BG107" s="2186">
        <f>IF(ISERROR(VLOOKUP(VLOOKUP($A107, 'E4 TB Allocation Details'!$A$18:$L$214, MATCH("Misc ID", 'E4 TB Allocation Details'!$A$18:$L$18, 0),FALSE), 'E2 Allocators'!$B$15:$W$358, MATCH('O5 Details by Class &amp; Accounts'!BG$18, 'E2 Allocators'!$B$15:$W$15, 0),FALSE)*$E107), 0, VLOOKUP(VLOOKUP($A107, 'E4 TB Allocation Details'!$A$18:$L$214, MATCH("Misc ID", 'E4 TB Allocation Details'!$A$18:$L$18, 0),FALSE), 'E2 Allocators'!$B$15:$W$358, MATCH('O5 Details by Class &amp; Accounts'!BG$18, 'E2 Allocators'!$B$15:$W$15, 0),FALSE)*$E107)</f>
        <v>0</v>
      </c>
      <c r="BH107" s="2186">
        <f>IF(ISERROR(VLOOKUP(VLOOKUP($A107, 'E4 TB Allocation Details'!$A$18:$L$214, MATCH("Misc ID", 'E4 TB Allocation Details'!$A$18:$L$18, 0),FALSE), 'E2 Allocators'!$B$15:$W$358, MATCH('O5 Details by Class &amp; Accounts'!BH$18, 'E2 Allocators'!$B$15:$W$15, 0),FALSE)*$E107), 0, VLOOKUP(VLOOKUP($A107, 'E4 TB Allocation Details'!$A$18:$L$214, MATCH("Misc ID", 'E4 TB Allocation Details'!$A$18:$L$18, 0),FALSE), 'E2 Allocators'!$B$15:$W$358, MATCH('O5 Details by Class &amp; Accounts'!BH$18, 'E2 Allocators'!$B$15:$W$15, 0),FALSE)*$E107)</f>
        <v>0</v>
      </c>
      <c r="BI107" s="2186">
        <f>IF(ISERROR(VLOOKUP(VLOOKUP($A107, 'E4 TB Allocation Details'!$A$18:$L$214, MATCH("Misc ID", 'E4 TB Allocation Details'!$A$18:$L$18, 0),FALSE), 'E2 Allocators'!$B$15:$W$358, MATCH('O5 Details by Class &amp; Accounts'!BI$18, 'E2 Allocators'!$B$15:$W$15, 0),FALSE)*$E107), 0, VLOOKUP(VLOOKUP($A107, 'E4 TB Allocation Details'!$A$18:$L$214, MATCH("Misc ID", 'E4 TB Allocation Details'!$A$18:$L$18, 0),FALSE), 'E2 Allocators'!$B$15:$W$358, MATCH('O5 Details by Class &amp; Accounts'!BI$18, 'E2 Allocators'!$B$15:$W$15, 0),FALSE)*$E107)</f>
        <v>0</v>
      </c>
      <c r="BJ107" s="2186">
        <f>IF(ISERROR(VLOOKUP(VLOOKUP($A107, 'E4 TB Allocation Details'!$A$18:$L$214, MATCH("Misc ID", 'E4 TB Allocation Details'!$A$18:$L$18, 0),FALSE), 'E2 Allocators'!$B$15:$W$358, MATCH('O5 Details by Class &amp; Accounts'!BJ$18, 'E2 Allocators'!$B$15:$W$15, 0),FALSE)*$E107), 0, VLOOKUP(VLOOKUP($A107, 'E4 TB Allocation Details'!$A$18:$L$214, MATCH("Misc ID", 'E4 TB Allocation Details'!$A$18:$L$18, 0),FALSE), 'E2 Allocators'!$B$15:$W$358, MATCH('O5 Details by Class &amp; Accounts'!BJ$18, 'E2 Allocators'!$B$15:$W$15, 0),FALSE)*$E107)</f>
        <v>0</v>
      </c>
      <c r="BK107" s="2186">
        <f>IF(ISERROR(VLOOKUP(VLOOKUP($A107, 'E4 TB Allocation Details'!$A$18:$L$214, MATCH("Misc ID", 'E4 TB Allocation Details'!$A$18:$L$18, 0),FALSE), 'E2 Allocators'!$B$15:$W$358, MATCH('O5 Details by Class &amp; Accounts'!BK$18, 'E2 Allocators'!$B$15:$W$15, 0),FALSE)*$E107), 0, VLOOKUP(VLOOKUP($A107, 'E4 TB Allocation Details'!$A$18:$L$214, MATCH("Misc ID", 'E4 TB Allocation Details'!$A$18:$L$18, 0),FALSE), 'E2 Allocators'!$B$15:$W$358, MATCH('O5 Details by Class &amp; Accounts'!BK$18, 'E2 Allocators'!$B$15:$W$15, 0),FALSE)*$E107)</f>
        <v>0</v>
      </c>
      <c r="BL107" s="2186">
        <f>IF(ISERROR(VLOOKUP(VLOOKUP($A107, 'E4 TB Allocation Details'!$A$18:$L$214, MATCH("Misc ID", 'E4 TB Allocation Details'!$A$18:$L$18, 0),FALSE), 'E2 Allocators'!$B$15:$W$358, MATCH('O5 Details by Class &amp; Accounts'!BL$18, 'E2 Allocators'!$B$15:$W$15, 0),FALSE)*$E107), 0, VLOOKUP(VLOOKUP($A107, 'E4 TB Allocation Details'!$A$18:$L$214, MATCH("Misc ID", 'E4 TB Allocation Details'!$A$18:$L$18, 0),FALSE), 'E2 Allocators'!$B$15:$W$358, MATCH('O5 Details by Class &amp; Accounts'!BL$18, 'E2 Allocators'!$B$15:$W$15, 0),FALSE)*$E107)</f>
        <v>0</v>
      </c>
      <c r="BM107" s="2186">
        <f>IF(ISERROR(VLOOKUP(VLOOKUP($A107, 'E4 TB Allocation Details'!$A$18:$L$214, MATCH("Misc ID", 'E4 TB Allocation Details'!$A$18:$L$18, 0),FALSE), 'E2 Allocators'!$B$15:$W$358, MATCH('O5 Details by Class &amp; Accounts'!BM$18, 'E2 Allocators'!$B$15:$W$15, 0),FALSE)*$E107), 0, VLOOKUP(VLOOKUP($A107, 'E4 TB Allocation Details'!$A$18:$L$214, MATCH("Misc ID", 'E4 TB Allocation Details'!$A$18:$L$18, 0),FALSE), 'E2 Allocators'!$B$15:$W$358, MATCH('O5 Details by Class &amp; Accounts'!BM$18, 'E2 Allocators'!$B$15:$W$15, 0),FALSE)*$E107)</f>
        <v>0</v>
      </c>
      <c r="BN107" s="2186">
        <f>IF(ISERROR(VLOOKUP(VLOOKUP($A107, 'E4 TB Allocation Details'!$A$18:$L$214, MATCH("Misc ID", 'E4 TB Allocation Details'!$A$18:$L$18, 0),FALSE), 'E2 Allocators'!$B$15:$W$358, MATCH('O5 Details by Class &amp; Accounts'!BN$18, 'E2 Allocators'!$B$15:$W$15, 0),FALSE)*$E107), 0, VLOOKUP(VLOOKUP($A107, 'E4 TB Allocation Details'!$A$18:$L$214, MATCH("Misc ID", 'E4 TB Allocation Details'!$A$18:$L$18, 0),FALSE), 'E2 Allocators'!$B$15:$W$358, MATCH('O5 Details by Class &amp; Accounts'!BN$18, 'E2 Allocators'!$B$15:$W$15, 0),FALSE)*$E107)</f>
        <v>0</v>
      </c>
      <c r="BO107" s="2186">
        <f>IF(ISERROR(VLOOKUP(VLOOKUP($A107, 'E4 TB Allocation Details'!$A$18:$L$214, MATCH("Misc ID", 'E4 TB Allocation Details'!$A$18:$L$18, 0),FALSE), 'E2 Allocators'!$B$15:$W$358, MATCH('O5 Details by Class &amp; Accounts'!BO$18, 'E2 Allocators'!$B$15:$W$15, 0),FALSE)*$E107), 0, VLOOKUP(VLOOKUP($A107, 'E4 TB Allocation Details'!$A$18:$L$214, MATCH("Misc ID", 'E4 TB Allocation Details'!$A$18:$L$18, 0),FALSE), 'E2 Allocators'!$B$15:$W$358, MATCH('O5 Details by Class &amp; Accounts'!BO$18, 'E2 Allocators'!$B$15:$W$15, 0),FALSE)*$E107)</f>
        <v>0</v>
      </c>
      <c r="BP107" s="2186">
        <f>IF(ISERROR(VLOOKUP(VLOOKUP($A107, 'E4 TB Allocation Details'!$A$18:$L$214, MATCH("Misc ID", 'E4 TB Allocation Details'!$A$18:$L$18, 0),FALSE), 'E2 Allocators'!$B$15:$W$358, MATCH('O5 Details by Class &amp; Accounts'!BP$18, 'E2 Allocators'!$B$15:$W$15, 0),FALSE)*$E107), 0, VLOOKUP(VLOOKUP($A107, 'E4 TB Allocation Details'!$A$18:$L$214, MATCH("Misc ID", 'E4 TB Allocation Details'!$A$18:$L$18, 0),FALSE), 'E2 Allocators'!$B$15:$W$358, MATCH('O5 Details by Class &amp; Accounts'!BP$18, 'E2 Allocators'!$B$15:$W$15, 0),FALSE)*$E107)</f>
        <v>0</v>
      </c>
      <c r="BQ107" s="2186">
        <f>IF(ISERROR(VLOOKUP(VLOOKUP($A107, 'E4 TB Allocation Details'!$A$18:$L$214, MATCH("Misc ID", 'E4 TB Allocation Details'!$A$18:$L$18, 0),FALSE), 'E2 Allocators'!$B$15:$W$358, MATCH('O5 Details by Class &amp; Accounts'!BQ$18, 'E2 Allocators'!$B$15:$W$15, 0),FALSE)*$E107), 0, VLOOKUP(VLOOKUP($A107, 'E4 TB Allocation Details'!$A$18:$L$214, MATCH("Misc ID", 'E4 TB Allocation Details'!$A$18:$L$18, 0),FALSE), 'E2 Allocators'!$B$15:$W$358, MATCH('O5 Details by Class &amp; Accounts'!BQ$18, 'E2 Allocators'!$B$15:$W$15, 0),FALSE)*$E107)</f>
        <v>0</v>
      </c>
      <c r="BR107" s="2186">
        <f>IF(ISERROR(VLOOKUP(VLOOKUP($A107, 'E4 TB Allocation Details'!$A$18:$L$214, MATCH("Misc ID", 'E4 TB Allocation Details'!$A$18:$L$18, 0),FALSE), 'E2 Allocators'!$B$15:$W$358, MATCH('O5 Details by Class &amp; Accounts'!BR$18, 'E2 Allocators'!$B$15:$W$15, 0),FALSE)*$E107), 0, VLOOKUP(VLOOKUP($A107, 'E4 TB Allocation Details'!$A$18:$L$214, MATCH("Misc ID", 'E4 TB Allocation Details'!$A$18:$L$18, 0),FALSE), 'E2 Allocators'!$B$15:$W$358, MATCH('O5 Details by Class &amp; Accounts'!BR$18, 'E2 Allocators'!$B$15:$W$15, 0),FALSE)*$E107)</f>
        <v>0</v>
      </c>
      <c r="BS107" s="2186">
        <f t="shared" si="23"/>
        <v>0</v>
      </c>
      <c r="BT107" s="2186">
        <f>IF(ISERROR(VLOOKUP(VLOOKUP($A107, 'E4 TB Allocation Details'!$A$18:$L$214, MATCH("A &amp; G ID", 'E4 TB Allocation Details'!$A$18:$L$18, 0),FALSE), 'E2 Allocators'!$B$15:$W$358, MATCH('O5 Details by Class &amp; Accounts'!BT$18, 'E2 Allocators'!$B$15:$W$15, 0),FALSE)*$E107), 0, VLOOKUP(VLOOKUP($A107, 'E4 TB Allocation Details'!$A$18:$L$214, MATCH("A &amp; G ID", 'E4 TB Allocation Details'!$A$18:$L$18, 0),FALSE), 'E2 Allocators'!$B$15:$W$358, MATCH('O5 Details by Class &amp; Accounts'!BT$18, 'E2 Allocators'!$B$15:$W$15, 0),FALSE)*$E107)</f>
        <v>0</v>
      </c>
      <c r="BU107" s="2186">
        <f>IF(ISERROR(VLOOKUP(VLOOKUP($A107, 'E4 TB Allocation Details'!$A$18:$L$214, MATCH("A &amp; G ID", 'E4 TB Allocation Details'!$A$18:$L$18, 0),FALSE), 'E2 Allocators'!$B$15:$W$358, MATCH('O5 Details by Class &amp; Accounts'!BU$18, 'E2 Allocators'!$B$15:$W$15, 0),FALSE)*$E107), 0, VLOOKUP(VLOOKUP($A107, 'E4 TB Allocation Details'!$A$18:$L$214, MATCH("A &amp; G ID", 'E4 TB Allocation Details'!$A$18:$L$18, 0),FALSE), 'E2 Allocators'!$B$15:$W$358, MATCH('O5 Details by Class &amp; Accounts'!BU$18, 'E2 Allocators'!$B$15:$W$15, 0),FALSE)*$E107)</f>
        <v>0</v>
      </c>
      <c r="BV107" s="2186">
        <f>IF(ISERROR(VLOOKUP(VLOOKUP($A107, 'E4 TB Allocation Details'!$A$18:$L$214, MATCH("A &amp; G ID", 'E4 TB Allocation Details'!$A$18:$L$18, 0),FALSE), 'E2 Allocators'!$B$15:$W$358, MATCH('O5 Details by Class &amp; Accounts'!BV$18, 'E2 Allocators'!$B$15:$W$15, 0),FALSE)*$E107), 0, VLOOKUP(VLOOKUP($A107, 'E4 TB Allocation Details'!$A$18:$L$214, MATCH("A &amp; G ID", 'E4 TB Allocation Details'!$A$18:$L$18, 0),FALSE), 'E2 Allocators'!$B$15:$W$358, MATCH('O5 Details by Class &amp; Accounts'!BV$18, 'E2 Allocators'!$B$15:$W$15, 0),FALSE)*$E107)</f>
        <v>0</v>
      </c>
      <c r="BW107" s="2186">
        <f>IF(ISERROR(VLOOKUP(VLOOKUP($A107, 'E4 TB Allocation Details'!$A$18:$L$214, MATCH("A &amp; G ID", 'E4 TB Allocation Details'!$A$18:$L$18, 0),FALSE), 'E2 Allocators'!$B$15:$W$358, MATCH('O5 Details by Class &amp; Accounts'!BW$18, 'E2 Allocators'!$B$15:$W$15, 0),FALSE)*$E107), 0, VLOOKUP(VLOOKUP($A107, 'E4 TB Allocation Details'!$A$18:$L$214, MATCH("A &amp; G ID", 'E4 TB Allocation Details'!$A$18:$L$18, 0),FALSE), 'E2 Allocators'!$B$15:$W$358, MATCH('O5 Details by Class &amp; Accounts'!BW$18, 'E2 Allocators'!$B$15:$W$15, 0),FALSE)*$E107)</f>
        <v>0</v>
      </c>
      <c r="BX107" s="2186">
        <f>IF(ISERROR(VLOOKUP(VLOOKUP($A107, 'E4 TB Allocation Details'!$A$18:$L$214, MATCH("A &amp; G ID", 'E4 TB Allocation Details'!$A$18:$L$18, 0),FALSE), 'E2 Allocators'!$B$15:$W$358, MATCH('O5 Details by Class &amp; Accounts'!BX$18, 'E2 Allocators'!$B$15:$W$15, 0),FALSE)*$E107), 0, VLOOKUP(VLOOKUP($A107, 'E4 TB Allocation Details'!$A$18:$L$214, MATCH("A &amp; G ID", 'E4 TB Allocation Details'!$A$18:$L$18, 0),FALSE), 'E2 Allocators'!$B$15:$W$358, MATCH('O5 Details by Class &amp; Accounts'!BX$18, 'E2 Allocators'!$B$15:$W$15, 0),FALSE)*$E107)</f>
        <v>0</v>
      </c>
      <c r="BY107" s="2186">
        <f>IF(ISERROR(VLOOKUP(VLOOKUP($A107, 'E4 TB Allocation Details'!$A$18:$L$214, MATCH("A &amp; G ID", 'E4 TB Allocation Details'!$A$18:$L$18, 0),FALSE), 'E2 Allocators'!$B$15:$W$358, MATCH('O5 Details by Class &amp; Accounts'!BY$18, 'E2 Allocators'!$B$15:$W$15, 0),FALSE)*$E107), 0, VLOOKUP(VLOOKUP($A107, 'E4 TB Allocation Details'!$A$18:$L$214, MATCH("A &amp; G ID", 'E4 TB Allocation Details'!$A$18:$L$18, 0),FALSE), 'E2 Allocators'!$B$15:$W$358, MATCH('O5 Details by Class &amp; Accounts'!BY$18, 'E2 Allocators'!$B$15:$W$15, 0),FALSE)*$E107)</f>
        <v>0</v>
      </c>
      <c r="BZ107" s="2186">
        <f>IF(ISERROR(VLOOKUP(VLOOKUP($A107, 'E4 TB Allocation Details'!$A$18:$L$214, MATCH("A &amp; G ID", 'E4 TB Allocation Details'!$A$18:$L$18, 0),FALSE), 'E2 Allocators'!$B$15:$W$358, MATCH('O5 Details by Class &amp; Accounts'!BZ$18, 'E2 Allocators'!$B$15:$W$15, 0),FALSE)*$E107), 0, VLOOKUP(VLOOKUP($A107, 'E4 TB Allocation Details'!$A$18:$L$214, MATCH("A &amp; G ID", 'E4 TB Allocation Details'!$A$18:$L$18, 0),FALSE), 'E2 Allocators'!$B$15:$W$358, MATCH('O5 Details by Class &amp; Accounts'!BZ$18, 'E2 Allocators'!$B$15:$W$15, 0),FALSE)*$E107)</f>
        <v>0</v>
      </c>
      <c r="CA107" s="2186">
        <f>IF(ISERROR(VLOOKUP(VLOOKUP($A107, 'E4 TB Allocation Details'!$A$18:$L$214, MATCH("A &amp; G ID", 'E4 TB Allocation Details'!$A$18:$L$18, 0),FALSE), 'E2 Allocators'!$B$15:$W$358, MATCH('O5 Details by Class &amp; Accounts'!CA$18, 'E2 Allocators'!$B$15:$W$15, 0),FALSE)*$E107), 0, VLOOKUP(VLOOKUP($A107, 'E4 TB Allocation Details'!$A$18:$L$214, MATCH("A &amp; G ID", 'E4 TB Allocation Details'!$A$18:$L$18, 0),FALSE), 'E2 Allocators'!$B$15:$W$358, MATCH('O5 Details by Class &amp; Accounts'!CA$18, 'E2 Allocators'!$B$15:$W$15, 0),FALSE)*$E107)</f>
        <v>0</v>
      </c>
      <c r="CB107" s="2186">
        <f>IF(ISERROR(VLOOKUP(VLOOKUP($A107, 'E4 TB Allocation Details'!$A$18:$L$214, MATCH("A &amp; G ID", 'E4 TB Allocation Details'!$A$18:$L$18, 0),FALSE), 'E2 Allocators'!$B$15:$W$358, MATCH('O5 Details by Class &amp; Accounts'!CB$18, 'E2 Allocators'!$B$15:$W$15, 0),FALSE)*$E107), 0, VLOOKUP(VLOOKUP($A107, 'E4 TB Allocation Details'!$A$18:$L$214, MATCH("A &amp; G ID", 'E4 TB Allocation Details'!$A$18:$L$18, 0),FALSE), 'E2 Allocators'!$B$15:$W$358, MATCH('O5 Details by Class &amp; Accounts'!CB$18, 'E2 Allocators'!$B$15:$W$15, 0),FALSE)*$E107)</f>
        <v>0</v>
      </c>
      <c r="CC107" s="2186">
        <f>IF(ISERROR(VLOOKUP(VLOOKUP($A107, 'E4 TB Allocation Details'!$A$18:$L$214, MATCH("A &amp; G ID", 'E4 TB Allocation Details'!$A$18:$L$18, 0),FALSE), 'E2 Allocators'!$B$15:$W$358, MATCH('O5 Details by Class &amp; Accounts'!CC$18, 'E2 Allocators'!$B$15:$W$15, 0),FALSE)*$E107), 0, VLOOKUP(VLOOKUP($A107, 'E4 TB Allocation Details'!$A$18:$L$214, MATCH("A &amp; G ID", 'E4 TB Allocation Details'!$A$18:$L$18, 0),FALSE), 'E2 Allocators'!$B$15:$W$358, MATCH('O5 Details by Class &amp; Accounts'!CC$18, 'E2 Allocators'!$B$15:$W$15, 0),FALSE)*$E107)</f>
        <v>0</v>
      </c>
      <c r="CD107" s="2186">
        <f>IF(ISERROR(VLOOKUP(VLOOKUP($A107, 'E4 TB Allocation Details'!$A$18:$L$214, MATCH("A &amp; G ID", 'E4 TB Allocation Details'!$A$18:$L$18, 0),FALSE), 'E2 Allocators'!$B$15:$W$358, MATCH('O5 Details by Class &amp; Accounts'!CD$18, 'E2 Allocators'!$B$15:$W$15, 0),FALSE)*$E107), 0, VLOOKUP(VLOOKUP($A107, 'E4 TB Allocation Details'!$A$18:$L$214, MATCH("A &amp; G ID", 'E4 TB Allocation Details'!$A$18:$L$18, 0),FALSE), 'E2 Allocators'!$B$15:$W$358, MATCH('O5 Details by Class &amp; Accounts'!CD$18, 'E2 Allocators'!$B$15:$W$15, 0),FALSE)*$E107)</f>
        <v>0</v>
      </c>
      <c r="CE107" s="2186">
        <f>IF(ISERROR(VLOOKUP(VLOOKUP($A107, 'E4 TB Allocation Details'!$A$18:$L$214, MATCH("A &amp; G ID", 'E4 TB Allocation Details'!$A$18:$L$18, 0),FALSE), 'E2 Allocators'!$B$15:$W$358, MATCH('O5 Details by Class &amp; Accounts'!CE$18, 'E2 Allocators'!$B$15:$W$15, 0),FALSE)*$E107), 0, VLOOKUP(VLOOKUP($A107, 'E4 TB Allocation Details'!$A$18:$L$214, MATCH("A &amp; G ID", 'E4 TB Allocation Details'!$A$18:$L$18, 0),FALSE), 'E2 Allocators'!$B$15:$W$358, MATCH('O5 Details by Class &amp; Accounts'!CE$18, 'E2 Allocators'!$B$15:$W$15, 0),FALSE)*$E107)</f>
        <v>0</v>
      </c>
      <c r="CF107" s="2186">
        <f>IF(ISERROR(VLOOKUP(VLOOKUP($A107, 'E4 TB Allocation Details'!$A$18:$L$214, MATCH("A &amp; G ID", 'E4 TB Allocation Details'!$A$18:$L$18, 0),FALSE), 'E2 Allocators'!$B$15:$W$358, MATCH('O5 Details by Class &amp; Accounts'!CF$18, 'E2 Allocators'!$B$15:$W$15, 0),FALSE)*$E107), 0, VLOOKUP(VLOOKUP($A107, 'E4 TB Allocation Details'!$A$18:$L$214, MATCH("A &amp; G ID", 'E4 TB Allocation Details'!$A$18:$L$18, 0),FALSE), 'E2 Allocators'!$B$15:$W$358, MATCH('O5 Details by Class &amp; Accounts'!CF$18, 'E2 Allocators'!$B$15:$W$15, 0),FALSE)*$E107)</f>
        <v>0</v>
      </c>
      <c r="CG107" s="2186">
        <f>IF(ISERROR(VLOOKUP(VLOOKUP($A107, 'E4 TB Allocation Details'!$A$18:$L$214, MATCH("A &amp; G ID", 'E4 TB Allocation Details'!$A$18:$L$18, 0),FALSE), 'E2 Allocators'!$B$15:$W$358, MATCH('O5 Details by Class &amp; Accounts'!CG$18, 'E2 Allocators'!$B$15:$W$15, 0),FALSE)*$E107), 0, VLOOKUP(VLOOKUP($A107, 'E4 TB Allocation Details'!$A$18:$L$214, MATCH("A &amp; G ID", 'E4 TB Allocation Details'!$A$18:$L$18, 0),FALSE), 'E2 Allocators'!$B$15:$W$358, MATCH('O5 Details by Class &amp; Accounts'!CG$18, 'E2 Allocators'!$B$15:$W$15, 0),FALSE)*$E107)</f>
        <v>0</v>
      </c>
      <c r="CH107" s="2186">
        <f>IF(ISERROR(VLOOKUP(VLOOKUP($A107, 'E4 TB Allocation Details'!$A$18:$L$214, MATCH("A &amp; G ID", 'E4 TB Allocation Details'!$A$18:$L$18, 0),FALSE), 'E2 Allocators'!$B$15:$W$358, MATCH('O5 Details by Class &amp; Accounts'!CH$18, 'E2 Allocators'!$B$15:$W$15, 0),FALSE)*$E107), 0, VLOOKUP(VLOOKUP($A107, 'E4 TB Allocation Details'!$A$18:$L$214, MATCH("A &amp; G ID", 'E4 TB Allocation Details'!$A$18:$L$18, 0),FALSE), 'E2 Allocators'!$B$15:$W$358, MATCH('O5 Details by Class &amp; Accounts'!CH$18, 'E2 Allocators'!$B$15:$W$15, 0),FALSE)*$E107)</f>
        <v>0</v>
      </c>
      <c r="CI107" s="2186">
        <f>IF(ISERROR(VLOOKUP(VLOOKUP($A107, 'E4 TB Allocation Details'!$A$18:$L$214, MATCH("A &amp; G ID", 'E4 TB Allocation Details'!$A$18:$L$18, 0),FALSE), 'E2 Allocators'!$B$15:$W$358, MATCH('O5 Details by Class &amp; Accounts'!CI$18, 'E2 Allocators'!$B$15:$W$15, 0),FALSE)*$E107), 0, VLOOKUP(VLOOKUP($A107, 'E4 TB Allocation Details'!$A$18:$L$214, MATCH("A &amp; G ID", 'E4 TB Allocation Details'!$A$18:$L$18, 0),FALSE), 'E2 Allocators'!$B$15:$W$358, MATCH('O5 Details by Class &amp; Accounts'!CI$18, 'E2 Allocators'!$B$15:$W$15, 0),FALSE)*$E107)</f>
        <v>0</v>
      </c>
      <c r="CJ107" s="2186">
        <f>IF(ISERROR(VLOOKUP(VLOOKUP($A107, 'E4 TB Allocation Details'!$A$18:$L$214, MATCH("A &amp; G ID", 'E4 TB Allocation Details'!$A$18:$L$18, 0),FALSE), 'E2 Allocators'!$B$15:$W$358, MATCH('O5 Details by Class &amp; Accounts'!CJ$18, 'E2 Allocators'!$B$15:$W$15, 0),FALSE)*$E107), 0, VLOOKUP(VLOOKUP($A107, 'E4 TB Allocation Details'!$A$18:$L$214, MATCH("A &amp; G ID", 'E4 TB Allocation Details'!$A$18:$L$18, 0),FALSE), 'E2 Allocators'!$B$15:$W$358, MATCH('O5 Details by Class &amp; Accounts'!CJ$18, 'E2 Allocators'!$B$15:$W$15, 0),FALSE)*$E107)</f>
        <v>0</v>
      </c>
      <c r="CK107" s="2186">
        <f>IF(ISERROR(VLOOKUP(VLOOKUP($A107, 'E4 TB Allocation Details'!$A$18:$L$214, MATCH("A &amp; G ID", 'E4 TB Allocation Details'!$A$18:$L$18, 0),FALSE), 'E2 Allocators'!$B$15:$W$358, MATCH('O5 Details by Class &amp; Accounts'!CK$18, 'E2 Allocators'!$B$15:$W$15, 0),FALSE)*$E107), 0, VLOOKUP(VLOOKUP($A107, 'E4 TB Allocation Details'!$A$18:$L$214, MATCH("A &amp; G ID", 'E4 TB Allocation Details'!$A$18:$L$18, 0),FALSE), 'E2 Allocators'!$B$15:$W$358, MATCH('O5 Details by Class &amp; Accounts'!CK$18, 'E2 Allocators'!$B$15:$W$15, 0),FALSE)*$E107)</f>
        <v>0</v>
      </c>
      <c r="CL107" s="2186">
        <f>IF(ISERROR(VLOOKUP(VLOOKUP($A107, 'E4 TB Allocation Details'!$A$18:$L$214, MATCH("A &amp; G ID", 'E4 TB Allocation Details'!$A$18:$L$18, 0),FALSE), 'E2 Allocators'!$B$15:$W$358, MATCH('O5 Details by Class &amp; Accounts'!CL$18, 'E2 Allocators'!$B$15:$W$15, 0),FALSE)*$E107), 0, VLOOKUP(VLOOKUP($A107, 'E4 TB Allocation Details'!$A$18:$L$214, MATCH("A &amp; G ID", 'E4 TB Allocation Details'!$A$18:$L$18, 0),FALSE), 'E2 Allocators'!$B$15:$W$358, MATCH('O5 Details by Class &amp; Accounts'!CL$18, 'E2 Allocators'!$B$15:$W$15, 0),FALSE)*$E107)</f>
        <v>0</v>
      </c>
      <c r="CM107" s="2186">
        <f>IF(ISERROR(VLOOKUP(VLOOKUP($A107, 'E4 TB Allocation Details'!$A$18:$L$214, MATCH("A &amp; G ID", 'E4 TB Allocation Details'!$A$18:$L$18, 0),FALSE), 'E2 Allocators'!$B$15:$W$358, MATCH('O5 Details by Class &amp; Accounts'!CM$18, 'E2 Allocators'!$B$15:$W$15, 0),FALSE)*$E107), 0, VLOOKUP(VLOOKUP($A107, 'E4 TB Allocation Details'!$A$18:$L$214, MATCH("A &amp; G ID", 'E4 TB Allocation Details'!$A$18:$L$18, 0),FALSE), 'E2 Allocators'!$B$15:$W$358, MATCH('O5 Details by Class &amp; Accounts'!CM$18, 'E2 Allocators'!$B$15:$W$15, 0),FALSE)*$E107)</f>
        <v>0</v>
      </c>
      <c r="CN107" s="2186">
        <f t="shared" si="24"/>
        <v>0</v>
      </c>
      <c r="CO107" s="2187">
        <f t="shared" si="25"/>
        <v>0</v>
      </c>
      <c r="CQ107" s="1625" t="s">
        <v>1186</v>
      </c>
    </row>
    <row r="108" spans="1:95" s="54" customFormat="1" ht="25.5" x14ac:dyDescent="0.2">
      <c r="A108" s="994">
        <v>4345</v>
      </c>
      <c r="B108" s="995" t="s">
        <v>1393</v>
      </c>
      <c r="C108" s="2184">
        <f>IF(ISERROR(VLOOKUP($A108,'I3 TB Data'!$A$19:$H$483,MATCH('O5 Details by Class &amp; Accounts'!$C$18, 'I3 TB Data'!$A$19:$H$19,0),0)), 0, VLOOKUP($A108,'I3 TB Data'!$A$19:$H$483,MATCH('O5 Details by Class &amp; Accounts'!$C$18,'I3 TB Data'!$A$19:$H$19,0),0))</f>
        <v>0</v>
      </c>
      <c r="D108" s="2185"/>
      <c r="E108" s="2184">
        <f t="shared" si="17"/>
        <v>0</v>
      </c>
      <c r="F108" s="2186">
        <f>IF(ISERROR(VLOOKUP($A108, 'E1 Categorization'!A33:E124, MATCH("Customer Component", 'E1 Categorization'!$A$33:$E$33,0), 0)), 0, IF(VLOOKUP($A108, 'E1 Categorization'!A33:E124, MATCH("Customer Component", 'E1 Categorization'!$A$33:$E$33,0), 0)=0, 'O5 Details by Class &amp; Accounts'!$E108, IF(AND(VLOOKUP($A108, 'E1 Categorization'!A33:E124, MATCH("Customer Component", 'E1 Categorization'!$A$33:$E$33,0), 0) &gt;0, VLOOKUP($A108, 'E1 Categorization'!A33:E124, MATCH("Customer Component", 'E1 Categorization'!$A$33:$E$33,0), 0)&lt;1), 'O5 Details by Class &amp; Accounts'!$E108*(1-VLOOKUP($A108, 'E1 Categorization'!A33:E124, MATCH("Customer Component", 'E1 Categorization'!$A$33:$E$33,0), 0)), 0)))</f>
        <v>0</v>
      </c>
      <c r="G108" s="2186">
        <f>IF(ISERROR(VLOOKUP($A108, 'E1 Categorization'!A33:E124, MATCH("Customer Component", 'E1 Categorization'!$A$33:$E$33,0), 0)),0, IF(VLOOKUP($A108, 'E1 Categorization'!A33:E124, MATCH("Customer Component", 'E1 Categorization'!$A$33:$E$33,0), 0)=0, 0, IF(AND(VLOOKUP($A108, 'E1 Categorization'!A33:E124, MATCH("Customer Component", 'E1 Categorization'!$A$33:$E$33,0), 0) &gt;0, VLOOKUP($A108, 'E1 Categorization'!A33:E124, MATCH("Customer Component", 'E1 Categorization'!$A$33:$E$33,0), 0)&lt;1), 'O5 Details by Class &amp; Accounts'!$E108*(VLOOKUP($A108, 'E1 Categorization'!A33:E124, MATCH("Customer Component", 'E1 Categorization'!$A$33:$E$33,0), 0)), 'O5 Details by Class &amp; Accounts'!$E108)))</f>
        <v>0</v>
      </c>
      <c r="H108" s="2186">
        <f t="shared" si="20"/>
        <v>0</v>
      </c>
      <c r="I108" s="2186">
        <f>IF(ISERROR(VLOOKUP(VLOOKUP($A108, 'E4 TB Allocation Details'!$A$18:$L$214, MATCH("Demand ID", 'E4 TB Allocation Details'!$A$18:$L$18, 0),FALSE), 'E2 Allocators'!$B$15:$W$358, MATCH('O5 Details by Class &amp; Accounts'!I$18, 'E2 Allocators'!$B$15:$W$15, 0),FALSE)*$F108), 0, VLOOKUP(VLOOKUP($A108, 'E4 TB Allocation Details'!$A$18:$L$214, MATCH("Demand ID", 'E4 TB Allocation Details'!$A$18:$L$18, 0),FALSE), 'E2 Allocators'!$B$15:$W$358, MATCH('O5 Details by Class &amp; Accounts'!I$18, 'E2 Allocators'!$B$15:$W$15, 0),FALSE)*$F108)</f>
        <v>0</v>
      </c>
      <c r="J108" s="2186">
        <f>IF(ISERROR(VLOOKUP(VLOOKUP($A108, 'E4 TB Allocation Details'!$A$18:$L$214, MATCH("Demand ID", 'E4 TB Allocation Details'!$A$18:$L$18, 0),FALSE), 'E2 Allocators'!$B$15:$W$358, MATCH('O5 Details by Class &amp; Accounts'!J$18, 'E2 Allocators'!$B$15:$W$15, 0),FALSE)*$F108), 0, VLOOKUP(VLOOKUP($A108, 'E4 TB Allocation Details'!$A$18:$L$214, MATCH("Demand ID", 'E4 TB Allocation Details'!$A$18:$L$18, 0),FALSE), 'E2 Allocators'!$B$15:$W$358, MATCH('O5 Details by Class &amp; Accounts'!J$18, 'E2 Allocators'!$B$15:$W$15, 0),FALSE)*$F108)</f>
        <v>0</v>
      </c>
      <c r="K108" s="2186">
        <f>IF(ISERROR(VLOOKUP(VLOOKUP($A108, 'E4 TB Allocation Details'!$A$18:$L$214, MATCH("Demand ID", 'E4 TB Allocation Details'!$A$18:$L$18, 0),FALSE), 'E2 Allocators'!$B$15:$W$358, MATCH('O5 Details by Class &amp; Accounts'!K$18, 'E2 Allocators'!$B$15:$W$15, 0),FALSE)*$F108), 0, VLOOKUP(VLOOKUP($A108, 'E4 TB Allocation Details'!$A$18:$L$214, MATCH("Demand ID", 'E4 TB Allocation Details'!$A$18:$L$18, 0),FALSE), 'E2 Allocators'!$B$15:$W$358, MATCH('O5 Details by Class &amp; Accounts'!K$18, 'E2 Allocators'!$B$15:$W$15, 0),FALSE)*$F108)</f>
        <v>0</v>
      </c>
      <c r="L108" s="2186">
        <f>IF(ISERROR(VLOOKUP(VLOOKUP($A108, 'E4 TB Allocation Details'!$A$18:$L$214, MATCH("Demand ID", 'E4 TB Allocation Details'!$A$18:$L$18, 0),FALSE), 'E2 Allocators'!$B$15:$W$358, MATCH('O5 Details by Class &amp; Accounts'!L$18, 'E2 Allocators'!$B$15:$W$15, 0),FALSE)*$F108), 0, VLOOKUP(VLOOKUP($A108, 'E4 TB Allocation Details'!$A$18:$L$214, MATCH("Demand ID", 'E4 TB Allocation Details'!$A$18:$L$18, 0),FALSE), 'E2 Allocators'!$B$15:$W$358, MATCH('O5 Details by Class &amp; Accounts'!L$18, 'E2 Allocators'!$B$15:$W$15, 0),FALSE)*$F108)</f>
        <v>0</v>
      </c>
      <c r="M108" s="2186">
        <f>IF(ISERROR(VLOOKUP(VLOOKUP($A108, 'E4 TB Allocation Details'!$A$18:$L$214, MATCH("Demand ID", 'E4 TB Allocation Details'!$A$18:$L$18, 0),FALSE), 'E2 Allocators'!$B$15:$W$358, MATCH('O5 Details by Class &amp; Accounts'!M$18, 'E2 Allocators'!$B$15:$W$15, 0),FALSE)*$F108), 0, VLOOKUP(VLOOKUP($A108, 'E4 TB Allocation Details'!$A$18:$L$214, MATCH("Demand ID", 'E4 TB Allocation Details'!$A$18:$L$18, 0),FALSE), 'E2 Allocators'!$B$15:$W$358, MATCH('O5 Details by Class &amp; Accounts'!M$18, 'E2 Allocators'!$B$15:$W$15, 0),FALSE)*$F108)</f>
        <v>0</v>
      </c>
      <c r="N108" s="2186">
        <f>IF(ISERROR(VLOOKUP(VLOOKUP($A108, 'E4 TB Allocation Details'!$A$18:$L$214, MATCH("Demand ID", 'E4 TB Allocation Details'!$A$18:$L$18, 0),FALSE), 'E2 Allocators'!$B$15:$W$358, MATCH('O5 Details by Class &amp; Accounts'!N$18, 'E2 Allocators'!$B$15:$W$15, 0),FALSE)*$F108), 0, VLOOKUP(VLOOKUP($A108, 'E4 TB Allocation Details'!$A$18:$L$214, MATCH("Demand ID", 'E4 TB Allocation Details'!$A$18:$L$18, 0),FALSE), 'E2 Allocators'!$B$15:$W$358, MATCH('O5 Details by Class &amp; Accounts'!N$18, 'E2 Allocators'!$B$15:$W$15, 0),FALSE)*$F108)</f>
        <v>0</v>
      </c>
      <c r="O108" s="2186">
        <f>IF(ISERROR(VLOOKUP(VLOOKUP($A108, 'E4 TB Allocation Details'!$A$18:$L$214, MATCH("Demand ID", 'E4 TB Allocation Details'!$A$18:$L$18, 0),FALSE), 'E2 Allocators'!$B$15:$W$358, MATCH('O5 Details by Class &amp; Accounts'!O$18, 'E2 Allocators'!$B$15:$W$15, 0),FALSE)*$F108), 0, VLOOKUP(VLOOKUP($A108, 'E4 TB Allocation Details'!$A$18:$L$214, MATCH("Demand ID", 'E4 TB Allocation Details'!$A$18:$L$18, 0),FALSE), 'E2 Allocators'!$B$15:$W$358, MATCH('O5 Details by Class &amp; Accounts'!O$18, 'E2 Allocators'!$B$15:$W$15, 0),FALSE)*$F108)</f>
        <v>0</v>
      </c>
      <c r="P108" s="2186">
        <f>IF(ISERROR(VLOOKUP(VLOOKUP($A108, 'E4 TB Allocation Details'!$A$18:$L$214, MATCH("Demand ID", 'E4 TB Allocation Details'!$A$18:$L$18, 0),FALSE), 'E2 Allocators'!$B$15:$W$358, MATCH('O5 Details by Class &amp; Accounts'!P$18, 'E2 Allocators'!$B$15:$W$15, 0),FALSE)*$F108), 0, VLOOKUP(VLOOKUP($A108, 'E4 TB Allocation Details'!$A$18:$L$214, MATCH("Demand ID", 'E4 TB Allocation Details'!$A$18:$L$18, 0),FALSE), 'E2 Allocators'!$B$15:$W$358, MATCH('O5 Details by Class &amp; Accounts'!P$18, 'E2 Allocators'!$B$15:$W$15, 0),FALSE)*$F108)</f>
        <v>0</v>
      </c>
      <c r="Q108" s="2186">
        <f>IF(ISERROR(VLOOKUP(VLOOKUP($A108, 'E4 TB Allocation Details'!$A$18:$L$214, MATCH("Demand ID", 'E4 TB Allocation Details'!$A$18:$L$18, 0),FALSE), 'E2 Allocators'!$B$15:$W$358, MATCH('O5 Details by Class &amp; Accounts'!Q$18, 'E2 Allocators'!$B$15:$W$15, 0),FALSE)*$F108), 0, VLOOKUP(VLOOKUP($A108, 'E4 TB Allocation Details'!$A$18:$L$214, MATCH("Demand ID", 'E4 TB Allocation Details'!$A$18:$L$18, 0),FALSE), 'E2 Allocators'!$B$15:$W$358, MATCH('O5 Details by Class &amp; Accounts'!Q$18, 'E2 Allocators'!$B$15:$W$15, 0),FALSE)*$F108)</f>
        <v>0</v>
      </c>
      <c r="R108" s="2186">
        <f>IF(ISERROR(VLOOKUP(VLOOKUP($A108, 'E4 TB Allocation Details'!$A$18:$L$214, MATCH("Demand ID", 'E4 TB Allocation Details'!$A$18:$L$18, 0),FALSE), 'E2 Allocators'!$B$15:$W$358, MATCH('O5 Details by Class &amp; Accounts'!R$18, 'E2 Allocators'!$B$15:$W$15, 0),FALSE)*$F108), 0, VLOOKUP(VLOOKUP($A108, 'E4 TB Allocation Details'!$A$18:$L$214, MATCH("Demand ID", 'E4 TB Allocation Details'!$A$18:$L$18, 0),FALSE), 'E2 Allocators'!$B$15:$W$358, MATCH('O5 Details by Class &amp; Accounts'!R$18, 'E2 Allocators'!$B$15:$W$15, 0),FALSE)*$F108)</f>
        <v>0</v>
      </c>
      <c r="S108" s="2186">
        <f>IF(ISERROR(VLOOKUP(VLOOKUP($A108, 'E4 TB Allocation Details'!$A$18:$L$214, MATCH("Demand ID", 'E4 TB Allocation Details'!$A$18:$L$18, 0),FALSE), 'E2 Allocators'!$B$15:$W$358, MATCH('O5 Details by Class &amp; Accounts'!S$18, 'E2 Allocators'!$B$15:$W$15, 0),FALSE)*$F108), 0, VLOOKUP(VLOOKUP($A108, 'E4 TB Allocation Details'!$A$18:$L$214, MATCH("Demand ID", 'E4 TB Allocation Details'!$A$18:$L$18, 0),FALSE), 'E2 Allocators'!$B$15:$W$358, MATCH('O5 Details by Class &amp; Accounts'!S$18, 'E2 Allocators'!$B$15:$W$15, 0),FALSE)*$F108)</f>
        <v>0</v>
      </c>
      <c r="T108" s="2186">
        <f>IF(ISERROR(VLOOKUP(VLOOKUP($A108, 'E4 TB Allocation Details'!$A$18:$L$214, MATCH("Demand ID", 'E4 TB Allocation Details'!$A$18:$L$18, 0),FALSE), 'E2 Allocators'!$B$15:$W$358, MATCH('O5 Details by Class &amp; Accounts'!T$18, 'E2 Allocators'!$B$15:$W$15, 0),FALSE)*$F108), 0, VLOOKUP(VLOOKUP($A108, 'E4 TB Allocation Details'!$A$18:$L$214, MATCH("Demand ID", 'E4 TB Allocation Details'!$A$18:$L$18, 0),FALSE), 'E2 Allocators'!$B$15:$W$358, MATCH('O5 Details by Class &amp; Accounts'!T$18, 'E2 Allocators'!$B$15:$W$15, 0),FALSE)*$F108)</f>
        <v>0</v>
      </c>
      <c r="U108" s="2186">
        <f>IF(ISERROR(VLOOKUP(VLOOKUP($A108, 'E4 TB Allocation Details'!$A$18:$L$214, MATCH("Demand ID", 'E4 TB Allocation Details'!$A$18:$L$18, 0),FALSE), 'E2 Allocators'!$B$15:$W$358, MATCH('O5 Details by Class &amp; Accounts'!U$18, 'E2 Allocators'!$B$15:$W$15, 0),FALSE)*$F108), 0, VLOOKUP(VLOOKUP($A108, 'E4 TB Allocation Details'!$A$18:$L$214, MATCH("Demand ID", 'E4 TB Allocation Details'!$A$18:$L$18, 0),FALSE), 'E2 Allocators'!$B$15:$W$358, MATCH('O5 Details by Class &amp; Accounts'!U$18, 'E2 Allocators'!$B$15:$W$15, 0),FALSE)*$F108)</f>
        <v>0</v>
      </c>
      <c r="V108" s="2186">
        <f>IF(ISERROR(VLOOKUP(VLOOKUP($A108, 'E4 TB Allocation Details'!$A$18:$L$214, MATCH("Demand ID", 'E4 TB Allocation Details'!$A$18:$L$18, 0),FALSE), 'E2 Allocators'!$B$15:$W$358, MATCH('O5 Details by Class &amp; Accounts'!V$18, 'E2 Allocators'!$B$15:$W$15, 0),FALSE)*$F108), 0, VLOOKUP(VLOOKUP($A108, 'E4 TB Allocation Details'!$A$18:$L$214, MATCH("Demand ID", 'E4 TB Allocation Details'!$A$18:$L$18, 0),FALSE), 'E2 Allocators'!$B$15:$W$358, MATCH('O5 Details by Class &amp; Accounts'!V$18, 'E2 Allocators'!$B$15:$W$15, 0),FALSE)*$F108)</f>
        <v>0</v>
      </c>
      <c r="W108" s="2186">
        <f>IF(ISERROR(VLOOKUP(VLOOKUP($A108, 'E4 TB Allocation Details'!$A$18:$L$214, MATCH("Demand ID", 'E4 TB Allocation Details'!$A$18:$L$18, 0),FALSE), 'E2 Allocators'!$B$15:$W$358, MATCH('O5 Details by Class &amp; Accounts'!W$18, 'E2 Allocators'!$B$15:$W$15, 0),FALSE)*$F108), 0, VLOOKUP(VLOOKUP($A108, 'E4 TB Allocation Details'!$A$18:$L$214, MATCH("Demand ID", 'E4 TB Allocation Details'!$A$18:$L$18, 0),FALSE), 'E2 Allocators'!$B$15:$W$358, MATCH('O5 Details by Class &amp; Accounts'!W$18, 'E2 Allocators'!$B$15:$W$15, 0),FALSE)*$F108)</f>
        <v>0</v>
      </c>
      <c r="X108" s="2186">
        <f>IF(ISERROR(VLOOKUP(VLOOKUP($A108, 'E4 TB Allocation Details'!$A$18:$L$214, MATCH("Demand ID", 'E4 TB Allocation Details'!$A$18:$L$18, 0),FALSE), 'E2 Allocators'!$B$15:$W$358, MATCH('O5 Details by Class &amp; Accounts'!X$18, 'E2 Allocators'!$B$15:$W$15, 0),FALSE)*$F108), 0, VLOOKUP(VLOOKUP($A108, 'E4 TB Allocation Details'!$A$18:$L$214, MATCH("Demand ID", 'E4 TB Allocation Details'!$A$18:$L$18, 0),FALSE), 'E2 Allocators'!$B$15:$W$358, MATCH('O5 Details by Class &amp; Accounts'!X$18, 'E2 Allocators'!$B$15:$W$15, 0),FALSE)*$F108)</f>
        <v>0</v>
      </c>
      <c r="Y108" s="2186">
        <f>IF(ISERROR(VLOOKUP(VLOOKUP($A108, 'E4 TB Allocation Details'!$A$18:$L$214, MATCH("Demand ID", 'E4 TB Allocation Details'!$A$18:$L$18, 0),FALSE), 'E2 Allocators'!$B$15:$W$358, MATCH('O5 Details by Class &amp; Accounts'!Y$18, 'E2 Allocators'!$B$15:$W$15, 0),FALSE)*$F108), 0, VLOOKUP(VLOOKUP($A108, 'E4 TB Allocation Details'!$A$18:$L$214, MATCH("Demand ID", 'E4 TB Allocation Details'!$A$18:$L$18, 0),FALSE), 'E2 Allocators'!$B$15:$W$358, MATCH('O5 Details by Class &amp; Accounts'!Y$18, 'E2 Allocators'!$B$15:$W$15, 0),FALSE)*$F108)</f>
        <v>0</v>
      </c>
      <c r="Z108" s="2186">
        <f>IF(ISERROR(VLOOKUP(VLOOKUP($A108, 'E4 TB Allocation Details'!$A$18:$L$214, MATCH("Demand ID", 'E4 TB Allocation Details'!$A$18:$L$18, 0),FALSE), 'E2 Allocators'!$B$15:$W$358, MATCH('O5 Details by Class &amp; Accounts'!Z$18, 'E2 Allocators'!$B$15:$W$15, 0),FALSE)*$F108), 0, VLOOKUP(VLOOKUP($A108, 'E4 TB Allocation Details'!$A$18:$L$214, MATCH("Demand ID", 'E4 TB Allocation Details'!$A$18:$L$18, 0),FALSE), 'E2 Allocators'!$B$15:$W$358, MATCH('O5 Details by Class &amp; Accounts'!Z$18, 'E2 Allocators'!$B$15:$W$15, 0),FALSE)*$F108)</f>
        <v>0</v>
      </c>
      <c r="AA108" s="2186">
        <f>IF(ISERROR(VLOOKUP(VLOOKUP($A108, 'E4 TB Allocation Details'!$A$18:$L$214, MATCH("Demand ID", 'E4 TB Allocation Details'!$A$18:$L$18, 0),FALSE), 'E2 Allocators'!$B$15:$W$358, MATCH('O5 Details by Class &amp; Accounts'!AA$18, 'E2 Allocators'!$B$15:$W$15, 0),FALSE)*$F108), 0, VLOOKUP(VLOOKUP($A108, 'E4 TB Allocation Details'!$A$18:$L$214, MATCH("Demand ID", 'E4 TB Allocation Details'!$A$18:$L$18, 0),FALSE), 'E2 Allocators'!$B$15:$W$358, MATCH('O5 Details by Class &amp; Accounts'!AA$18, 'E2 Allocators'!$B$15:$W$15, 0),FALSE)*$F108)</f>
        <v>0</v>
      </c>
      <c r="AB108" s="2186">
        <f>IF(ISERROR(VLOOKUP(VLOOKUP($A108, 'E4 TB Allocation Details'!$A$18:$L$214, MATCH("Demand ID", 'E4 TB Allocation Details'!$A$18:$L$18, 0),FALSE), 'E2 Allocators'!$B$15:$W$358, MATCH('O5 Details by Class &amp; Accounts'!AB$18, 'E2 Allocators'!$B$15:$W$15, 0),FALSE)*$F108), 0, VLOOKUP(VLOOKUP($A108, 'E4 TB Allocation Details'!$A$18:$L$214, MATCH("Demand ID", 'E4 TB Allocation Details'!$A$18:$L$18, 0),FALSE), 'E2 Allocators'!$B$15:$W$358, MATCH('O5 Details by Class &amp; Accounts'!AB$18, 'E2 Allocators'!$B$15:$W$15, 0),FALSE)*$F108)</f>
        <v>0</v>
      </c>
      <c r="AC108" s="2186">
        <f t="shared" si="21"/>
        <v>0</v>
      </c>
      <c r="AD108" s="2186">
        <f>IF(ISERROR(VLOOKUP(VLOOKUP($A108, 'E4 TB Allocation Details'!$A$18:$L$214, MATCH("Customer ID", 'E4 TB Allocation Details'!$A$18:$L$18, 0),FALSE), 'E2 Allocators'!$B$15:$W$358, MATCH('O5 Details by Class &amp; Accounts'!AD$18, 'E2 Allocators'!$B$15:$W$15, 0),FALSE)*$G108), 0, VLOOKUP(VLOOKUP($A108, 'E4 TB Allocation Details'!$A$18:$L$214, MATCH("Customer ID", 'E4 TB Allocation Details'!$A$18:$L$18, 0),FALSE), 'E2 Allocators'!$B$15:$W$358, MATCH('O5 Details by Class &amp; Accounts'!AD$18, 'E2 Allocators'!$B$15:$W$15, 0),FALSE)*$G108)</f>
        <v>0</v>
      </c>
      <c r="AE108" s="2186">
        <f>IF(ISERROR(VLOOKUP(VLOOKUP($A108, 'E4 TB Allocation Details'!$A$18:$L$214, MATCH("Customer ID", 'E4 TB Allocation Details'!$A$18:$L$18, 0),FALSE), 'E2 Allocators'!$B$15:$W$358, MATCH('O5 Details by Class &amp; Accounts'!AE$18, 'E2 Allocators'!$B$15:$W$15, 0),FALSE)*$G108), 0, VLOOKUP(VLOOKUP($A108, 'E4 TB Allocation Details'!$A$18:$L$214, MATCH("Customer ID", 'E4 TB Allocation Details'!$A$18:$L$18, 0),FALSE), 'E2 Allocators'!$B$15:$W$358, MATCH('O5 Details by Class &amp; Accounts'!AE$18, 'E2 Allocators'!$B$15:$W$15, 0),FALSE)*$G108)</f>
        <v>0</v>
      </c>
      <c r="AF108" s="2186">
        <f>IF(ISERROR(VLOOKUP(VLOOKUP($A108, 'E4 TB Allocation Details'!$A$18:$L$214, MATCH("Customer ID", 'E4 TB Allocation Details'!$A$18:$L$18, 0),FALSE), 'E2 Allocators'!$B$15:$W$358, MATCH('O5 Details by Class &amp; Accounts'!AF$18, 'E2 Allocators'!$B$15:$W$15, 0),FALSE)*$G108), 0, VLOOKUP(VLOOKUP($A108, 'E4 TB Allocation Details'!$A$18:$L$214, MATCH("Customer ID", 'E4 TB Allocation Details'!$A$18:$L$18, 0),FALSE), 'E2 Allocators'!$B$15:$W$358, MATCH('O5 Details by Class &amp; Accounts'!AF$18, 'E2 Allocators'!$B$15:$W$15, 0),FALSE)*$G108)</f>
        <v>0</v>
      </c>
      <c r="AG108" s="2186">
        <f>IF(ISERROR(VLOOKUP(VLOOKUP($A108, 'E4 TB Allocation Details'!$A$18:$L$214, MATCH("Customer ID", 'E4 TB Allocation Details'!$A$18:$L$18, 0),FALSE), 'E2 Allocators'!$B$15:$W$358, MATCH('O5 Details by Class &amp; Accounts'!AG$18, 'E2 Allocators'!$B$15:$W$15, 0),FALSE)*$G108), 0, VLOOKUP(VLOOKUP($A108, 'E4 TB Allocation Details'!$A$18:$L$214, MATCH("Customer ID", 'E4 TB Allocation Details'!$A$18:$L$18, 0),FALSE), 'E2 Allocators'!$B$15:$W$358, MATCH('O5 Details by Class &amp; Accounts'!AG$18, 'E2 Allocators'!$B$15:$W$15, 0),FALSE)*$G108)</f>
        <v>0</v>
      </c>
      <c r="AH108" s="2186">
        <f>IF(ISERROR(VLOOKUP(VLOOKUP($A108, 'E4 TB Allocation Details'!$A$18:$L$214, MATCH("Customer ID", 'E4 TB Allocation Details'!$A$18:$L$18, 0),FALSE), 'E2 Allocators'!$B$15:$W$358, MATCH('O5 Details by Class &amp; Accounts'!AH$18, 'E2 Allocators'!$B$15:$W$15, 0),FALSE)*$G108), 0, VLOOKUP(VLOOKUP($A108, 'E4 TB Allocation Details'!$A$18:$L$214, MATCH("Customer ID", 'E4 TB Allocation Details'!$A$18:$L$18, 0),FALSE), 'E2 Allocators'!$B$15:$W$358, MATCH('O5 Details by Class &amp; Accounts'!AH$18, 'E2 Allocators'!$B$15:$W$15, 0),FALSE)*$G108)</f>
        <v>0</v>
      </c>
      <c r="AI108" s="2186">
        <f>IF(ISERROR(VLOOKUP(VLOOKUP($A108, 'E4 TB Allocation Details'!$A$18:$L$214, MATCH("Customer ID", 'E4 TB Allocation Details'!$A$18:$L$18, 0),FALSE), 'E2 Allocators'!$B$15:$W$358, MATCH('O5 Details by Class &amp; Accounts'!AI$18, 'E2 Allocators'!$B$15:$W$15, 0),FALSE)*$G108), 0, VLOOKUP(VLOOKUP($A108, 'E4 TB Allocation Details'!$A$18:$L$214, MATCH("Customer ID", 'E4 TB Allocation Details'!$A$18:$L$18, 0),FALSE), 'E2 Allocators'!$B$15:$W$358, MATCH('O5 Details by Class &amp; Accounts'!AI$18, 'E2 Allocators'!$B$15:$W$15, 0),FALSE)*$G108)</f>
        <v>0</v>
      </c>
      <c r="AJ108" s="2186">
        <f>IF(ISERROR(VLOOKUP(VLOOKUP($A108, 'E4 TB Allocation Details'!$A$18:$L$214, MATCH("Customer ID", 'E4 TB Allocation Details'!$A$18:$L$18, 0),FALSE), 'E2 Allocators'!$B$15:$W$358, MATCH('O5 Details by Class &amp; Accounts'!AJ$18, 'E2 Allocators'!$B$15:$W$15, 0),FALSE)*$G108), 0, VLOOKUP(VLOOKUP($A108, 'E4 TB Allocation Details'!$A$18:$L$214, MATCH("Customer ID", 'E4 TB Allocation Details'!$A$18:$L$18, 0),FALSE), 'E2 Allocators'!$B$15:$W$358, MATCH('O5 Details by Class &amp; Accounts'!AJ$18, 'E2 Allocators'!$B$15:$W$15, 0),FALSE)*$G108)</f>
        <v>0</v>
      </c>
      <c r="AK108" s="2186">
        <f>IF(ISERROR(VLOOKUP(VLOOKUP($A108, 'E4 TB Allocation Details'!$A$18:$L$214, MATCH("Customer ID", 'E4 TB Allocation Details'!$A$18:$L$18, 0),FALSE), 'E2 Allocators'!$B$15:$W$358, MATCH('O5 Details by Class &amp; Accounts'!AK$18, 'E2 Allocators'!$B$15:$W$15, 0),FALSE)*$G108), 0, VLOOKUP(VLOOKUP($A108, 'E4 TB Allocation Details'!$A$18:$L$214, MATCH("Customer ID", 'E4 TB Allocation Details'!$A$18:$L$18, 0),FALSE), 'E2 Allocators'!$B$15:$W$358, MATCH('O5 Details by Class &amp; Accounts'!AK$18, 'E2 Allocators'!$B$15:$W$15, 0),FALSE)*$G108)</f>
        <v>0</v>
      </c>
      <c r="AL108" s="2186">
        <f>IF(ISERROR(VLOOKUP(VLOOKUP($A108, 'E4 TB Allocation Details'!$A$18:$L$214, MATCH("Customer ID", 'E4 TB Allocation Details'!$A$18:$L$18, 0),FALSE), 'E2 Allocators'!$B$15:$W$358, MATCH('O5 Details by Class &amp; Accounts'!AL$18, 'E2 Allocators'!$B$15:$W$15, 0),FALSE)*$G108), 0, VLOOKUP(VLOOKUP($A108, 'E4 TB Allocation Details'!$A$18:$L$214, MATCH("Customer ID", 'E4 TB Allocation Details'!$A$18:$L$18, 0),FALSE), 'E2 Allocators'!$B$15:$W$358, MATCH('O5 Details by Class &amp; Accounts'!AL$18, 'E2 Allocators'!$B$15:$W$15, 0),FALSE)*$G108)</f>
        <v>0</v>
      </c>
      <c r="AM108" s="2186">
        <f>IF(ISERROR(VLOOKUP(VLOOKUP($A108, 'E4 TB Allocation Details'!$A$18:$L$214, MATCH("Customer ID", 'E4 TB Allocation Details'!$A$18:$L$18, 0),FALSE), 'E2 Allocators'!$B$15:$W$358, MATCH('O5 Details by Class &amp; Accounts'!AM$18, 'E2 Allocators'!$B$15:$W$15, 0),FALSE)*$G108), 0, VLOOKUP(VLOOKUP($A108, 'E4 TB Allocation Details'!$A$18:$L$214, MATCH("Customer ID", 'E4 TB Allocation Details'!$A$18:$L$18, 0),FALSE), 'E2 Allocators'!$B$15:$W$358, MATCH('O5 Details by Class &amp; Accounts'!AM$18, 'E2 Allocators'!$B$15:$W$15, 0),FALSE)*$G108)</f>
        <v>0</v>
      </c>
      <c r="AN108" s="2186">
        <f>IF(ISERROR(VLOOKUP(VLOOKUP($A108, 'E4 TB Allocation Details'!$A$18:$L$214, MATCH("Customer ID", 'E4 TB Allocation Details'!$A$18:$L$18, 0),FALSE), 'E2 Allocators'!$B$15:$W$358, MATCH('O5 Details by Class &amp; Accounts'!AN$18, 'E2 Allocators'!$B$15:$W$15, 0),FALSE)*$G108), 0, VLOOKUP(VLOOKUP($A108, 'E4 TB Allocation Details'!$A$18:$L$214, MATCH("Customer ID", 'E4 TB Allocation Details'!$A$18:$L$18, 0),FALSE), 'E2 Allocators'!$B$15:$W$358, MATCH('O5 Details by Class &amp; Accounts'!AN$18, 'E2 Allocators'!$B$15:$W$15, 0),FALSE)*$G108)</f>
        <v>0</v>
      </c>
      <c r="AO108" s="2186">
        <f>IF(ISERROR(VLOOKUP(VLOOKUP($A108, 'E4 TB Allocation Details'!$A$18:$L$214, MATCH("Customer ID", 'E4 TB Allocation Details'!$A$18:$L$18, 0),FALSE), 'E2 Allocators'!$B$15:$W$358, MATCH('O5 Details by Class &amp; Accounts'!AO$18, 'E2 Allocators'!$B$15:$W$15, 0),FALSE)*$G108), 0, VLOOKUP(VLOOKUP($A108, 'E4 TB Allocation Details'!$A$18:$L$214, MATCH("Customer ID", 'E4 TB Allocation Details'!$A$18:$L$18, 0),FALSE), 'E2 Allocators'!$B$15:$W$358, MATCH('O5 Details by Class &amp; Accounts'!AO$18, 'E2 Allocators'!$B$15:$W$15, 0),FALSE)*$G108)</f>
        <v>0</v>
      </c>
      <c r="AP108" s="2186">
        <f>IF(ISERROR(VLOOKUP(VLOOKUP($A108, 'E4 TB Allocation Details'!$A$18:$L$214, MATCH("Customer ID", 'E4 TB Allocation Details'!$A$18:$L$18, 0),FALSE), 'E2 Allocators'!$B$15:$W$358, MATCH('O5 Details by Class &amp; Accounts'!AP$18, 'E2 Allocators'!$B$15:$W$15, 0),FALSE)*$G108), 0, VLOOKUP(VLOOKUP($A108, 'E4 TB Allocation Details'!$A$18:$L$214, MATCH("Customer ID", 'E4 TB Allocation Details'!$A$18:$L$18, 0),FALSE), 'E2 Allocators'!$B$15:$W$358, MATCH('O5 Details by Class &amp; Accounts'!AP$18, 'E2 Allocators'!$B$15:$W$15, 0),FALSE)*$G108)</f>
        <v>0</v>
      </c>
      <c r="AQ108" s="2186">
        <f>IF(ISERROR(VLOOKUP(VLOOKUP($A108, 'E4 TB Allocation Details'!$A$18:$L$214, MATCH("Customer ID", 'E4 TB Allocation Details'!$A$18:$L$18, 0),FALSE), 'E2 Allocators'!$B$15:$W$358, MATCH('O5 Details by Class &amp; Accounts'!AQ$18, 'E2 Allocators'!$B$15:$W$15, 0),FALSE)*$G108), 0, VLOOKUP(VLOOKUP($A108, 'E4 TB Allocation Details'!$A$18:$L$214, MATCH("Customer ID", 'E4 TB Allocation Details'!$A$18:$L$18, 0),FALSE), 'E2 Allocators'!$B$15:$W$358, MATCH('O5 Details by Class &amp; Accounts'!AQ$18, 'E2 Allocators'!$B$15:$W$15, 0),FALSE)*$G108)</f>
        <v>0</v>
      </c>
      <c r="AR108" s="2186">
        <f>IF(ISERROR(VLOOKUP(VLOOKUP($A108, 'E4 TB Allocation Details'!$A$18:$L$214, MATCH("Customer ID", 'E4 TB Allocation Details'!$A$18:$L$18, 0),FALSE), 'E2 Allocators'!$B$15:$W$358, MATCH('O5 Details by Class &amp; Accounts'!AR$18, 'E2 Allocators'!$B$15:$W$15, 0),FALSE)*$G108), 0, VLOOKUP(VLOOKUP($A108, 'E4 TB Allocation Details'!$A$18:$L$214, MATCH("Customer ID", 'E4 TB Allocation Details'!$A$18:$L$18, 0),FALSE), 'E2 Allocators'!$B$15:$W$358, MATCH('O5 Details by Class &amp; Accounts'!AR$18, 'E2 Allocators'!$B$15:$W$15, 0),FALSE)*$G108)</f>
        <v>0</v>
      </c>
      <c r="AS108" s="2186">
        <f>IF(ISERROR(VLOOKUP(VLOOKUP($A108, 'E4 TB Allocation Details'!$A$18:$L$214, MATCH("Customer ID", 'E4 TB Allocation Details'!$A$18:$L$18, 0),FALSE), 'E2 Allocators'!$B$15:$W$358, MATCH('O5 Details by Class &amp; Accounts'!AS$18, 'E2 Allocators'!$B$15:$W$15, 0),FALSE)*$G108), 0, VLOOKUP(VLOOKUP($A108, 'E4 TB Allocation Details'!$A$18:$L$214, MATCH("Customer ID", 'E4 TB Allocation Details'!$A$18:$L$18, 0),FALSE), 'E2 Allocators'!$B$15:$W$358, MATCH('O5 Details by Class &amp; Accounts'!AS$18, 'E2 Allocators'!$B$15:$W$15, 0),FALSE)*$G108)</f>
        <v>0</v>
      </c>
      <c r="AT108" s="2186">
        <f>IF(ISERROR(VLOOKUP(VLOOKUP($A108, 'E4 TB Allocation Details'!$A$18:$L$214, MATCH("Customer ID", 'E4 TB Allocation Details'!$A$18:$L$18, 0),FALSE), 'E2 Allocators'!$B$15:$W$358, MATCH('O5 Details by Class &amp; Accounts'!AT$18, 'E2 Allocators'!$B$15:$W$15, 0),FALSE)*$G108), 0, VLOOKUP(VLOOKUP($A108, 'E4 TB Allocation Details'!$A$18:$L$214, MATCH("Customer ID", 'E4 TB Allocation Details'!$A$18:$L$18, 0),FALSE), 'E2 Allocators'!$B$15:$W$358, MATCH('O5 Details by Class &amp; Accounts'!AT$18, 'E2 Allocators'!$B$15:$W$15, 0),FALSE)*$G108)</f>
        <v>0</v>
      </c>
      <c r="AU108" s="2186">
        <f>IF(ISERROR(VLOOKUP(VLOOKUP($A108, 'E4 TB Allocation Details'!$A$18:$L$214, MATCH("Customer ID", 'E4 TB Allocation Details'!$A$18:$L$18, 0),FALSE), 'E2 Allocators'!$B$15:$W$358, MATCH('O5 Details by Class &amp; Accounts'!AU$18, 'E2 Allocators'!$B$15:$W$15, 0),FALSE)*$G108), 0, VLOOKUP(VLOOKUP($A108, 'E4 TB Allocation Details'!$A$18:$L$214, MATCH("Customer ID", 'E4 TB Allocation Details'!$A$18:$L$18, 0),FALSE), 'E2 Allocators'!$B$15:$W$358, MATCH('O5 Details by Class &amp; Accounts'!AU$18, 'E2 Allocators'!$B$15:$W$15, 0),FALSE)*$G108)</f>
        <v>0</v>
      </c>
      <c r="AV108" s="2186">
        <f>IF(ISERROR(VLOOKUP(VLOOKUP($A108, 'E4 TB Allocation Details'!$A$18:$L$214, MATCH("Customer ID", 'E4 TB Allocation Details'!$A$18:$L$18, 0),FALSE), 'E2 Allocators'!$B$15:$W$358, MATCH('O5 Details by Class &amp; Accounts'!AV$18, 'E2 Allocators'!$B$15:$W$15, 0),FALSE)*$G108), 0, VLOOKUP(VLOOKUP($A108, 'E4 TB Allocation Details'!$A$18:$L$214, MATCH("Customer ID", 'E4 TB Allocation Details'!$A$18:$L$18, 0),FALSE), 'E2 Allocators'!$B$15:$W$358, MATCH('O5 Details by Class &amp; Accounts'!AV$18, 'E2 Allocators'!$B$15:$W$15, 0),FALSE)*$G108)</f>
        <v>0</v>
      </c>
      <c r="AW108" s="2186">
        <f>IF(ISERROR(VLOOKUP(VLOOKUP($A108, 'E4 TB Allocation Details'!$A$18:$L$214, MATCH("Customer ID", 'E4 TB Allocation Details'!$A$18:$L$18, 0),FALSE), 'E2 Allocators'!$B$15:$W$358, MATCH('O5 Details by Class &amp; Accounts'!AW$18, 'E2 Allocators'!$B$15:$W$15, 0),FALSE)*$G108), 0, VLOOKUP(VLOOKUP($A108, 'E4 TB Allocation Details'!$A$18:$L$214, MATCH("Customer ID", 'E4 TB Allocation Details'!$A$18:$L$18, 0),FALSE), 'E2 Allocators'!$B$15:$W$358, MATCH('O5 Details by Class &amp; Accounts'!AW$18, 'E2 Allocators'!$B$15:$W$15, 0),FALSE)*$G108)</f>
        <v>0</v>
      </c>
      <c r="AX108" s="2186">
        <f t="shared" si="22"/>
        <v>0</v>
      </c>
      <c r="AY108" s="2186">
        <f>IF(ISERROR(VLOOKUP(VLOOKUP($A108, 'E4 TB Allocation Details'!$A$18:$L$214, MATCH("Misc ID", 'E4 TB Allocation Details'!$A$18:$L$18, 0),FALSE), 'E2 Allocators'!$B$15:$W$358, MATCH('O5 Details by Class &amp; Accounts'!AY$18, 'E2 Allocators'!$B$15:$W$15, 0),FALSE)*$E108), 0, VLOOKUP(VLOOKUP($A108, 'E4 TB Allocation Details'!$A$18:$L$214, MATCH("Misc ID", 'E4 TB Allocation Details'!$A$18:$L$18, 0),FALSE), 'E2 Allocators'!$B$15:$W$358, MATCH('O5 Details by Class &amp; Accounts'!AY$18, 'E2 Allocators'!$B$15:$W$15, 0),FALSE)*$E108)</f>
        <v>0</v>
      </c>
      <c r="AZ108" s="2186">
        <f>IF(ISERROR(VLOOKUP(VLOOKUP($A108, 'E4 TB Allocation Details'!$A$18:$L$214, MATCH("Misc ID", 'E4 TB Allocation Details'!$A$18:$L$18, 0),FALSE), 'E2 Allocators'!$B$15:$W$358, MATCH('O5 Details by Class &amp; Accounts'!AZ$18, 'E2 Allocators'!$B$15:$W$15, 0),FALSE)*$E108), 0, VLOOKUP(VLOOKUP($A108, 'E4 TB Allocation Details'!$A$18:$L$214, MATCH("Misc ID", 'E4 TB Allocation Details'!$A$18:$L$18, 0),FALSE), 'E2 Allocators'!$B$15:$W$358, MATCH('O5 Details by Class &amp; Accounts'!AZ$18, 'E2 Allocators'!$B$15:$W$15, 0),FALSE)*$E108)</f>
        <v>0</v>
      </c>
      <c r="BA108" s="2186">
        <f>IF(ISERROR(VLOOKUP(VLOOKUP($A108, 'E4 TB Allocation Details'!$A$18:$L$214, MATCH("Misc ID", 'E4 TB Allocation Details'!$A$18:$L$18, 0),FALSE), 'E2 Allocators'!$B$15:$W$358, MATCH('O5 Details by Class &amp; Accounts'!BA$18, 'E2 Allocators'!$B$15:$W$15, 0),FALSE)*$E108), 0, VLOOKUP(VLOOKUP($A108, 'E4 TB Allocation Details'!$A$18:$L$214, MATCH("Misc ID", 'E4 TB Allocation Details'!$A$18:$L$18, 0),FALSE), 'E2 Allocators'!$B$15:$W$358, MATCH('O5 Details by Class &amp; Accounts'!BA$18, 'E2 Allocators'!$B$15:$W$15, 0),FALSE)*$E108)</f>
        <v>0</v>
      </c>
      <c r="BB108" s="2186">
        <f>IF(ISERROR(VLOOKUP(VLOOKUP($A108, 'E4 TB Allocation Details'!$A$18:$L$214, MATCH("Misc ID", 'E4 TB Allocation Details'!$A$18:$L$18, 0),FALSE), 'E2 Allocators'!$B$15:$W$358, MATCH('O5 Details by Class &amp; Accounts'!BB$18, 'E2 Allocators'!$B$15:$W$15, 0),FALSE)*$E108), 0, VLOOKUP(VLOOKUP($A108, 'E4 TB Allocation Details'!$A$18:$L$214, MATCH("Misc ID", 'E4 TB Allocation Details'!$A$18:$L$18, 0),FALSE), 'E2 Allocators'!$B$15:$W$358, MATCH('O5 Details by Class &amp; Accounts'!BB$18, 'E2 Allocators'!$B$15:$W$15, 0),FALSE)*$E108)</f>
        <v>0</v>
      </c>
      <c r="BC108" s="2186">
        <f>IF(ISERROR(VLOOKUP(VLOOKUP($A108, 'E4 TB Allocation Details'!$A$18:$L$214, MATCH("Misc ID", 'E4 TB Allocation Details'!$A$18:$L$18, 0),FALSE), 'E2 Allocators'!$B$15:$W$358, MATCH('O5 Details by Class &amp; Accounts'!BC$18, 'E2 Allocators'!$B$15:$W$15, 0),FALSE)*$E108), 0, VLOOKUP(VLOOKUP($A108, 'E4 TB Allocation Details'!$A$18:$L$214, MATCH("Misc ID", 'E4 TB Allocation Details'!$A$18:$L$18, 0),FALSE), 'E2 Allocators'!$B$15:$W$358, MATCH('O5 Details by Class &amp; Accounts'!BC$18, 'E2 Allocators'!$B$15:$W$15, 0),FALSE)*$E108)</f>
        <v>0</v>
      </c>
      <c r="BD108" s="2186">
        <f>IF(ISERROR(VLOOKUP(VLOOKUP($A108, 'E4 TB Allocation Details'!$A$18:$L$214, MATCH("Misc ID", 'E4 TB Allocation Details'!$A$18:$L$18, 0),FALSE), 'E2 Allocators'!$B$15:$W$358, MATCH('O5 Details by Class &amp; Accounts'!BD$18, 'E2 Allocators'!$B$15:$W$15, 0),FALSE)*$E108), 0, VLOOKUP(VLOOKUP($A108, 'E4 TB Allocation Details'!$A$18:$L$214, MATCH("Misc ID", 'E4 TB Allocation Details'!$A$18:$L$18, 0),FALSE), 'E2 Allocators'!$B$15:$W$358, MATCH('O5 Details by Class &amp; Accounts'!BD$18, 'E2 Allocators'!$B$15:$W$15, 0),FALSE)*$E108)</f>
        <v>0</v>
      </c>
      <c r="BE108" s="2186">
        <f>IF(ISERROR(VLOOKUP(VLOOKUP($A108, 'E4 TB Allocation Details'!$A$18:$L$214, MATCH("Misc ID", 'E4 TB Allocation Details'!$A$18:$L$18, 0),FALSE), 'E2 Allocators'!$B$15:$W$358, MATCH('O5 Details by Class &amp; Accounts'!BE$18, 'E2 Allocators'!$B$15:$W$15, 0),FALSE)*$E108), 0, VLOOKUP(VLOOKUP($A108, 'E4 TB Allocation Details'!$A$18:$L$214, MATCH("Misc ID", 'E4 TB Allocation Details'!$A$18:$L$18, 0),FALSE), 'E2 Allocators'!$B$15:$W$358, MATCH('O5 Details by Class &amp; Accounts'!BE$18, 'E2 Allocators'!$B$15:$W$15, 0),FALSE)*$E108)</f>
        <v>0</v>
      </c>
      <c r="BF108" s="2186">
        <f>IF(ISERROR(VLOOKUP(VLOOKUP($A108, 'E4 TB Allocation Details'!$A$18:$L$214, MATCH("Misc ID", 'E4 TB Allocation Details'!$A$18:$L$18, 0),FALSE), 'E2 Allocators'!$B$15:$W$358, MATCH('O5 Details by Class &amp; Accounts'!BF$18, 'E2 Allocators'!$B$15:$W$15, 0),FALSE)*$E108), 0, VLOOKUP(VLOOKUP($A108, 'E4 TB Allocation Details'!$A$18:$L$214, MATCH("Misc ID", 'E4 TB Allocation Details'!$A$18:$L$18, 0),FALSE), 'E2 Allocators'!$B$15:$W$358, MATCH('O5 Details by Class &amp; Accounts'!BF$18, 'E2 Allocators'!$B$15:$W$15, 0),FALSE)*$E108)</f>
        <v>0</v>
      </c>
      <c r="BG108" s="2186">
        <f>IF(ISERROR(VLOOKUP(VLOOKUP($A108, 'E4 TB Allocation Details'!$A$18:$L$214, MATCH("Misc ID", 'E4 TB Allocation Details'!$A$18:$L$18, 0),FALSE), 'E2 Allocators'!$B$15:$W$358, MATCH('O5 Details by Class &amp; Accounts'!BG$18, 'E2 Allocators'!$B$15:$W$15, 0),FALSE)*$E108), 0, VLOOKUP(VLOOKUP($A108, 'E4 TB Allocation Details'!$A$18:$L$214, MATCH("Misc ID", 'E4 TB Allocation Details'!$A$18:$L$18, 0),FALSE), 'E2 Allocators'!$B$15:$W$358, MATCH('O5 Details by Class &amp; Accounts'!BG$18, 'E2 Allocators'!$B$15:$W$15, 0),FALSE)*$E108)</f>
        <v>0</v>
      </c>
      <c r="BH108" s="2186">
        <f>IF(ISERROR(VLOOKUP(VLOOKUP($A108, 'E4 TB Allocation Details'!$A$18:$L$214, MATCH("Misc ID", 'E4 TB Allocation Details'!$A$18:$L$18, 0),FALSE), 'E2 Allocators'!$B$15:$W$358, MATCH('O5 Details by Class &amp; Accounts'!BH$18, 'E2 Allocators'!$B$15:$W$15, 0),FALSE)*$E108), 0, VLOOKUP(VLOOKUP($A108, 'E4 TB Allocation Details'!$A$18:$L$214, MATCH("Misc ID", 'E4 TB Allocation Details'!$A$18:$L$18, 0),FALSE), 'E2 Allocators'!$B$15:$W$358, MATCH('O5 Details by Class &amp; Accounts'!BH$18, 'E2 Allocators'!$B$15:$W$15, 0),FALSE)*$E108)</f>
        <v>0</v>
      </c>
      <c r="BI108" s="2186">
        <f>IF(ISERROR(VLOOKUP(VLOOKUP($A108, 'E4 TB Allocation Details'!$A$18:$L$214, MATCH("Misc ID", 'E4 TB Allocation Details'!$A$18:$L$18, 0),FALSE), 'E2 Allocators'!$B$15:$W$358, MATCH('O5 Details by Class &amp; Accounts'!BI$18, 'E2 Allocators'!$B$15:$W$15, 0),FALSE)*$E108), 0, VLOOKUP(VLOOKUP($A108, 'E4 TB Allocation Details'!$A$18:$L$214, MATCH("Misc ID", 'E4 TB Allocation Details'!$A$18:$L$18, 0),FALSE), 'E2 Allocators'!$B$15:$W$358, MATCH('O5 Details by Class &amp; Accounts'!BI$18, 'E2 Allocators'!$B$15:$W$15, 0),FALSE)*$E108)</f>
        <v>0</v>
      </c>
      <c r="BJ108" s="2186">
        <f>IF(ISERROR(VLOOKUP(VLOOKUP($A108, 'E4 TB Allocation Details'!$A$18:$L$214, MATCH("Misc ID", 'E4 TB Allocation Details'!$A$18:$L$18, 0),FALSE), 'E2 Allocators'!$B$15:$W$358, MATCH('O5 Details by Class &amp; Accounts'!BJ$18, 'E2 Allocators'!$B$15:$W$15, 0),FALSE)*$E108), 0, VLOOKUP(VLOOKUP($A108, 'E4 TB Allocation Details'!$A$18:$L$214, MATCH("Misc ID", 'E4 TB Allocation Details'!$A$18:$L$18, 0),FALSE), 'E2 Allocators'!$B$15:$W$358, MATCH('O5 Details by Class &amp; Accounts'!BJ$18, 'E2 Allocators'!$B$15:$W$15, 0),FALSE)*$E108)</f>
        <v>0</v>
      </c>
      <c r="BK108" s="2186">
        <f>IF(ISERROR(VLOOKUP(VLOOKUP($A108, 'E4 TB Allocation Details'!$A$18:$L$214, MATCH("Misc ID", 'E4 TB Allocation Details'!$A$18:$L$18, 0),FALSE), 'E2 Allocators'!$B$15:$W$358, MATCH('O5 Details by Class &amp; Accounts'!BK$18, 'E2 Allocators'!$B$15:$W$15, 0),FALSE)*$E108), 0, VLOOKUP(VLOOKUP($A108, 'E4 TB Allocation Details'!$A$18:$L$214, MATCH("Misc ID", 'E4 TB Allocation Details'!$A$18:$L$18, 0),FALSE), 'E2 Allocators'!$B$15:$W$358, MATCH('O5 Details by Class &amp; Accounts'!BK$18, 'E2 Allocators'!$B$15:$W$15, 0),FALSE)*$E108)</f>
        <v>0</v>
      </c>
      <c r="BL108" s="2186">
        <f>IF(ISERROR(VLOOKUP(VLOOKUP($A108, 'E4 TB Allocation Details'!$A$18:$L$214, MATCH("Misc ID", 'E4 TB Allocation Details'!$A$18:$L$18, 0),FALSE), 'E2 Allocators'!$B$15:$W$358, MATCH('O5 Details by Class &amp; Accounts'!BL$18, 'E2 Allocators'!$B$15:$W$15, 0),FALSE)*$E108), 0, VLOOKUP(VLOOKUP($A108, 'E4 TB Allocation Details'!$A$18:$L$214, MATCH("Misc ID", 'E4 TB Allocation Details'!$A$18:$L$18, 0),FALSE), 'E2 Allocators'!$B$15:$W$358, MATCH('O5 Details by Class &amp; Accounts'!BL$18, 'E2 Allocators'!$B$15:$W$15, 0),FALSE)*$E108)</f>
        <v>0</v>
      </c>
      <c r="BM108" s="2186">
        <f>IF(ISERROR(VLOOKUP(VLOOKUP($A108, 'E4 TB Allocation Details'!$A$18:$L$214, MATCH("Misc ID", 'E4 TB Allocation Details'!$A$18:$L$18, 0),FALSE), 'E2 Allocators'!$B$15:$W$358, MATCH('O5 Details by Class &amp; Accounts'!BM$18, 'E2 Allocators'!$B$15:$W$15, 0),FALSE)*$E108), 0, VLOOKUP(VLOOKUP($A108, 'E4 TB Allocation Details'!$A$18:$L$214, MATCH("Misc ID", 'E4 TB Allocation Details'!$A$18:$L$18, 0),FALSE), 'E2 Allocators'!$B$15:$W$358, MATCH('O5 Details by Class &amp; Accounts'!BM$18, 'E2 Allocators'!$B$15:$W$15, 0),FALSE)*$E108)</f>
        <v>0</v>
      </c>
      <c r="BN108" s="2186">
        <f>IF(ISERROR(VLOOKUP(VLOOKUP($A108, 'E4 TB Allocation Details'!$A$18:$L$214, MATCH("Misc ID", 'E4 TB Allocation Details'!$A$18:$L$18, 0),FALSE), 'E2 Allocators'!$B$15:$W$358, MATCH('O5 Details by Class &amp; Accounts'!BN$18, 'E2 Allocators'!$B$15:$W$15, 0),FALSE)*$E108), 0, VLOOKUP(VLOOKUP($A108, 'E4 TB Allocation Details'!$A$18:$L$214, MATCH("Misc ID", 'E4 TB Allocation Details'!$A$18:$L$18, 0),FALSE), 'E2 Allocators'!$B$15:$W$358, MATCH('O5 Details by Class &amp; Accounts'!BN$18, 'E2 Allocators'!$B$15:$W$15, 0),FALSE)*$E108)</f>
        <v>0</v>
      </c>
      <c r="BO108" s="2186">
        <f>IF(ISERROR(VLOOKUP(VLOOKUP($A108, 'E4 TB Allocation Details'!$A$18:$L$214, MATCH("Misc ID", 'E4 TB Allocation Details'!$A$18:$L$18, 0),FALSE), 'E2 Allocators'!$B$15:$W$358, MATCH('O5 Details by Class &amp; Accounts'!BO$18, 'E2 Allocators'!$B$15:$W$15, 0),FALSE)*$E108), 0, VLOOKUP(VLOOKUP($A108, 'E4 TB Allocation Details'!$A$18:$L$214, MATCH("Misc ID", 'E4 TB Allocation Details'!$A$18:$L$18, 0),FALSE), 'E2 Allocators'!$B$15:$W$358, MATCH('O5 Details by Class &amp; Accounts'!BO$18, 'E2 Allocators'!$B$15:$W$15, 0),FALSE)*$E108)</f>
        <v>0</v>
      </c>
      <c r="BP108" s="2186">
        <f>IF(ISERROR(VLOOKUP(VLOOKUP($A108, 'E4 TB Allocation Details'!$A$18:$L$214, MATCH("Misc ID", 'E4 TB Allocation Details'!$A$18:$L$18, 0),FALSE), 'E2 Allocators'!$B$15:$W$358, MATCH('O5 Details by Class &amp; Accounts'!BP$18, 'E2 Allocators'!$B$15:$W$15, 0),FALSE)*$E108), 0, VLOOKUP(VLOOKUP($A108, 'E4 TB Allocation Details'!$A$18:$L$214, MATCH("Misc ID", 'E4 TB Allocation Details'!$A$18:$L$18, 0),FALSE), 'E2 Allocators'!$B$15:$W$358, MATCH('O5 Details by Class &amp; Accounts'!BP$18, 'E2 Allocators'!$B$15:$W$15, 0),FALSE)*$E108)</f>
        <v>0</v>
      </c>
      <c r="BQ108" s="2186">
        <f>IF(ISERROR(VLOOKUP(VLOOKUP($A108, 'E4 TB Allocation Details'!$A$18:$L$214, MATCH("Misc ID", 'E4 TB Allocation Details'!$A$18:$L$18, 0),FALSE), 'E2 Allocators'!$B$15:$W$358, MATCH('O5 Details by Class &amp; Accounts'!BQ$18, 'E2 Allocators'!$B$15:$W$15, 0),FALSE)*$E108), 0, VLOOKUP(VLOOKUP($A108, 'E4 TB Allocation Details'!$A$18:$L$214, MATCH("Misc ID", 'E4 TB Allocation Details'!$A$18:$L$18, 0),FALSE), 'E2 Allocators'!$B$15:$W$358, MATCH('O5 Details by Class &amp; Accounts'!BQ$18, 'E2 Allocators'!$B$15:$W$15, 0),FALSE)*$E108)</f>
        <v>0</v>
      </c>
      <c r="BR108" s="2186">
        <f>IF(ISERROR(VLOOKUP(VLOOKUP($A108, 'E4 TB Allocation Details'!$A$18:$L$214, MATCH("Misc ID", 'E4 TB Allocation Details'!$A$18:$L$18, 0),FALSE), 'E2 Allocators'!$B$15:$W$358, MATCH('O5 Details by Class &amp; Accounts'!BR$18, 'E2 Allocators'!$B$15:$W$15, 0),FALSE)*$E108), 0, VLOOKUP(VLOOKUP($A108, 'E4 TB Allocation Details'!$A$18:$L$214, MATCH("Misc ID", 'E4 TB Allocation Details'!$A$18:$L$18, 0),FALSE), 'E2 Allocators'!$B$15:$W$358, MATCH('O5 Details by Class &amp; Accounts'!BR$18, 'E2 Allocators'!$B$15:$W$15, 0),FALSE)*$E108)</f>
        <v>0</v>
      </c>
      <c r="BS108" s="2186">
        <f t="shared" si="23"/>
        <v>0</v>
      </c>
      <c r="BT108" s="2186">
        <f>IF(ISERROR(VLOOKUP(VLOOKUP($A108, 'E4 TB Allocation Details'!$A$18:$L$214, MATCH("A &amp; G ID", 'E4 TB Allocation Details'!$A$18:$L$18, 0),FALSE), 'E2 Allocators'!$B$15:$W$358, MATCH('O5 Details by Class &amp; Accounts'!BT$18, 'E2 Allocators'!$B$15:$W$15, 0),FALSE)*$E108), 0, VLOOKUP(VLOOKUP($A108, 'E4 TB Allocation Details'!$A$18:$L$214, MATCH("A &amp; G ID", 'E4 TB Allocation Details'!$A$18:$L$18, 0),FALSE), 'E2 Allocators'!$B$15:$W$358, MATCH('O5 Details by Class &amp; Accounts'!BT$18, 'E2 Allocators'!$B$15:$W$15, 0),FALSE)*$E108)</f>
        <v>0</v>
      </c>
      <c r="BU108" s="2186">
        <f>IF(ISERROR(VLOOKUP(VLOOKUP($A108, 'E4 TB Allocation Details'!$A$18:$L$214, MATCH("A &amp; G ID", 'E4 TB Allocation Details'!$A$18:$L$18, 0),FALSE), 'E2 Allocators'!$B$15:$W$358, MATCH('O5 Details by Class &amp; Accounts'!BU$18, 'E2 Allocators'!$B$15:$W$15, 0),FALSE)*$E108), 0, VLOOKUP(VLOOKUP($A108, 'E4 TB Allocation Details'!$A$18:$L$214, MATCH("A &amp; G ID", 'E4 TB Allocation Details'!$A$18:$L$18, 0),FALSE), 'E2 Allocators'!$B$15:$W$358, MATCH('O5 Details by Class &amp; Accounts'!BU$18, 'E2 Allocators'!$B$15:$W$15, 0),FALSE)*$E108)</f>
        <v>0</v>
      </c>
      <c r="BV108" s="2186">
        <f>IF(ISERROR(VLOOKUP(VLOOKUP($A108, 'E4 TB Allocation Details'!$A$18:$L$214, MATCH("A &amp; G ID", 'E4 TB Allocation Details'!$A$18:$L$18, 0),FALSE), 'E2 Allocators'!$B$15:$W$358, MATCH('O5 Details by Class &amp; Accounts'!BV$18, 'E2 Allocators'!$B$15:$W$15, 0),FALSE)*$E108), 0, VLOOKUP(VLOOKUP($A108, 'E4 TB Allocation Details'!$A$18:$L$214, MATCH("A &amp; G ID", 'E4 TB Allocation Details'!$A$18:$L$18, 0),FALSE), 'E2 Allocators'!$B$15:$W$358, MATCH('O5 Details by Class &amp; Accounts'!BV$18, 'E2 Allocators'!$B$15:$W$15, 0),FALSE)*$E108)</f>
        <v>0</v>
      </c>
      <c r="BW108" s="2186">
        <f>IF(ISERROR(VLOOKUP(VLOOKUP($A108, 'E4 TB Allocation Details'!$A$18:$L$214, MATCH("A &amp; G ID", 'E4 TB Allocation Details'!$A$18:$L$18, 0),FALSE), 'E2 Allocators'!$B$15:$W$358, MATCH('O5 Details by Class &amp; Accounts'!BW$18, 'E2 Allocators'!$B$15:$W$15, 0),FALSE)*$E108), 0, VLOOKUP(VLOOKUP($A108, 'E4 TB Allocation Details'!$A$18:$L$214, MATCH("A &amp; G ID", 'E4 TB Allocation Details'!$A$18:$L$18, 0),FALSE), 'E2 Allocators'!$B$15:$W$358, MATCH('O5 Details by Class &amp; Accounts'!BW$18, 'E2 Allocators'!$B$15:$W$15, 0),FALSE)*$E108)</f>
        <v>0</v>
      </c>
      <c r="BX108" s="2186">
        <f>IF(ISERROR(VLOOKUP(VLOOKUP($A108, 'E4 TB Allocation Details'!$A$18:$L$214, MATCH("A &amp; G ID", 'E4 TB Allocation Details'!$A$18:$L$18, 0),FALSE), 'E2 Allocators'!$B$15:$W$358, MATCH('O5 Details by Class &amp; Accounts'!BX$18, 'E2 Allocators'!$B$15:$W$15, 0),FALSE)*$E108), 0, VLOOKUP(VLOOKUP($A108, 'E4 TB Allocation Details'!$A$18:$L$214, MATCH("A &amp; G ID", 'E4 TB Allocation Details'!$A$18:$L$18, 0),FALSE), 'E2 Allocators'!$B$15:$W$358, MATCH('O5 Details by Class &amp; Accounts'!BX$18, 'E2 Allocators'!$B$15:$W$15, 0),FALSE)*$E108)</f>
        <v>0</v>
      </c>
      <c r="BY108" s="2186">
        <f>IF(ISERROR(VLOOKUP(VLOOKUP($A108, 'E4 TB Allocation Details'!$A$18:$L$214, MATCH("A &amp; G ID", 'E4 TB Allocation Details'!$A$18:$L$18, 0),FALSE), 'E2 Allocators'!$B$15:$W$358, MATCH('O5 Details by Class &amp; Accounts'!BY$18, 'E2 Allocators'!$B$15:$W$15, 0),FALSE)*$E108), 0, VLOOKUP(VLOOKUP($A108, 'E4 TB Allocation Details'!$A$18:$L$214, MATCH("A &amp; G ID", 'E4 TB Allocation Details'!$A$18:$L$18, 0),FALSE), 'E2 Allocators'!$B$15:$W$358, MATCH('O5 Details by Class &amp; Accounts'!BY$18, 'E2 Allocators'!$B$15:$W$15, 0),FALSE)*$E108)</f>
        <v>0</v>
      </c>
      <c r="BZ108" s="2186">
        <f>IF(ISERROR(VLOOKUP(VLOOKUP($A108, 'E4 TB Allocation Details'!$A$18:$L$214, MATCH("A &amp; G ID", 'E4 TB Allocation Details'!$A$18:$L$18, 0),FALSE), 'E2 Allocators'!$B$15:$W$358, MATCH('O5 Details by Class &amp; Accounts'!BZ$18, 'E2 Allocators'!$B$15:$W$15, 0),FALSE)*$E108), 0, VLOOKUP(VLOOKUP($A108, 'E4 TB Allocation Details'!$A$18:$L$214, MATCH("A &amp; G ID", 'E4 TB Allocation Details'!$A$18:$L$18, 0),FALSE), 'E2 Allocators'!$B$15:$W$358, MATCH('O5 Details by Class &amp; Accounts'!BZ$18, 'E2 Allocators'!$B$15:$W$15, 0),FALSE)*$E108)</f>
        <v>0</v>
      </c>
      <c r="CA108" s="2186">
        <f>IF(ISERROR(VLOOKUP(VLOOKUP($A108, 'E4 TB Allocation Details'!$A$18:$L$214, MATCH("A &amp; G ID", 'E4 TB Allocation Details'!$A$18:$L$18, 0),FALSE), 'E2 Allocators'!$B$15:$W$358, MATCH('O5 Details by Class &amp; Accounts'!CA$18, 'E2 Allocators'!$B$15:$W$15, 0),FALSE)*$E108), 0, VLOOKUP(VLOOKUP($A108, 'E4 TB Allocation Details'!$A$18:$L$214, MATCH("A &amp; G ID", 'E4 TB Allocation Details'!$A$18:$L$18, 0),FALSE), 'E2 Allocators'!$B$15:$W$358, MATCH('O5 Details by Class &amp; Accounts'!CA$18, 'E2 Allocators'!$B$15:$W$15, 0),FALSE)*$E108)</f>
        <v>0</v>
      </c>
      <c r="CB108" s="2186">
        <f>IF(ISERROR(VLOOKUP(VLOOKUP($A108, 'E4 TB Allocation Details'!$A$18:$L$214, MATCH("A &amp; G ID", 'E4 TB Allocation Details'!$A$18:$L$18, 0),FALSE), 'E2 Allocators'!$B$15:$W$358, MATCH('O5 Details by Class &amp; Accounts'!CB$18, 'E2 Allocators'!$B$15:$W$15, 0),FALSE)*$E108), 0, VLOOKUP(VLOOKUP($A108, 'E4 TB Allocation Details'!$A$18:$L$214, MATCH("A &amp; G ID", 'E4 TB Allocation Details'!$A$18:$L$18, 0),FALSE), 'E2 Allocators'!$B$15:$W$358, MATCH('O5 Details by Class &amp; Accounts'!CB$18, 'E2 Allocators'!$B$15:$W$15, 0),FALSE)*$E108)</f>
        <v>0</v>
      </c>
      <c r="CC108" s="2186">
        <f>IF(ISERROR(VLOOKUP(VLOOKUP($A108, 'E4 TB Allocation Details'!$A$18:$L$214, MATCH("A &amp; G ID", 'E4 TB Allocation Details'!$A$18:$L$18, 0),FALSE), 'E2 Allocators'!$B$15:$W$358, MATCH('O5 Details by Class &amp; Accounts'!CC$18, 'E2 Allocators'!$B$15:$W$15, 0),FALSE)*$E108), 0, VLOOKUP(VLOOKUP($A108, 'E4 TB Allocation Details'!$A$18:$L$214, MATCH("A &amp; G ID", 'E4 TB Allocation Details'!$A$18:$L$18, 0),FALSE), 'E2 Allocators'!$B$15:$W$358, MATCH('O5 Details by Class &amp; Accounts'!CC$18, 'E2 Allocators'!$B$15:$W$15, 0),FALSE)*$E108)</f>
        <v>0</v>
      </c>
      <c r="CD108" s="2186">
        <f>IF(ISERROR(VLOOKUP(VLOOKUP($A108, 'E4 TB Allocation Details'!$A$18:$L$214, MATCH("A &amp; G ID", 'E4 TB Allocation Details'!$A$18:$L$18, 0),FALSE), 'E2 Allocators'!$B$15:$W$358, MATCH('O5 Details by Class &amp; Accounts'!CD$18, 'E2 Allocators'!$B$15:$W$15, 0),FALSE)*$E108), 0, VLOOKUP(VLOOKUP($A108, 'E4 TB Allocation Details'!$A$18:$L$214, MATCH("A &amp; G ID", 'E4 TB Allocation Details'!$A$18:$L$18, 0),FALSE), 'E2 Allocators'!$B$15:$W$358, MATCH('O5 Details by Class &amp; Accounts'!CD$18, 'E2 Allocators'!$B$15:$W$15, 0),FALSE)*$E108)</f>
        <v>0</v>
      </c>
      <c r="CE108" s="2186">
        <f>IF(ISERROR(VLOOKUP(VLOOKUP($A108, 'E4 TB Allocation Details'!$A$18:$L$214, MATCH("A &amp; G ID", 'E4 TB Allocation Details'!$A$18:$L$18, 0),FALSE), 'E2 Allocators'!$B$15:$W$358, MATCH('O5 Details by Class &amp; Accounts'!CE$18, 'E2 Allocators'!$B$15:$W$15, 0),FALSE)*$E108), 0, VLOOKUP(VLOOKUP($A108, 'E4 TB Allocation Details'!$A$18:$L$214, MATCH("A &amp; G ID", 'E4 TB Allocation Details'!$A$18:$L$18, 0),FALSE), 'E2 Allocators'!$B$15:$W$358, MATCH('O5 Details by Class &amp; Accounts'!CE$18, 'E2 Allocators'!$B$15:$W$15, 0),FALSE)*$E108)</f>
        <v>0</v>
      </c>
      <c r="CF108" s="2186">
        <f>IF(ISERROR(VLOOKUP(VLOOKUP($A108, 'E4 TB Allocation Details'!$A$18:$L$214, MATCH("A &amp; G ID", 'E4 TB Allocation Details'!$A$18:$L$18, 0),FALSE), 'E2 Allocators'!$B$15:$W$358, MATCH('O5 Details by Class &amp; Accounts'!CF$18, 'E2 Allocators'!$B$15:$W$15, 0),FALSE)*$E108), 0, VLOOKUP(VLOOKUP($A108, 'E4 TB Allocation Details'!$A$18:$L$214, MATCH("A &amp; G ID", 'E4 TB Allocation Details'!$A$18:$L$18, 0),FALSE), 'E2 Allocators'!$B$15:$W$358, MATCH('O5 Details by Class &amp; Accounts'!CF$18, 'E2 Allocators'!$B$15:$W$15, 0),FALSE)*$E108)</f>
        <v>0</v>
      </c>
      <c r="CG108" s="2186">
        <f>IF(ISERROR(VLOOKUP(VLOOKUP($A108, 'E4 TB Allocation Details'!$A$18:$L$214, MATCH("A &amp; G ID", 'E4 TB Allocation Details'!$A$18:$L$18, 0),FALSE), 'E2 Allocators'!$B$15:$W$358, MATCH('O5 Details by Class &amp; Accounts'!CG$18, 'E2 Allocators'!$B$15:$W$15, 0),FALSE)*$E108), 0, VLOOKUP(VLOOKUP($A108, 'E4 TB Allocation Details'!$A$18:$L$214, MATCH("A &amp; G ID", 'E4 TB Allocation Details'!$A$18:$L$18, 0),FALSE), 'E2 Allocators'!$B$15:$W$358, MATCH('O5 Details by Class &amp; Accounts'!CG$18, 'E2 Allocators'!$B$15:$W$15, 0),FALSE)*$E108)</f>
        <v>0</v>
      </c>
      <c r="CH108" s="2186">
        <f>IF(ISERROR(VLOOKUP(VLOOKUP($A108, 'E4 TB Allocation Details'!$A$18:$L$214, MATCH("A &amp; G ID", 'E4 TB Allocation Details'!$A$18:$L$18, 0),FALSE), 'E2 Allocators'!$B$15:$W$358, MATCH('O5 Details by Class &amp; Accounts'!CH$18, 'E2 Allocators'!$B$15:$W$15, 0),FALSE)*$E108), 0, VLOOKUP(VLOOKUP($A108, 'E4 TB Allocation Details'!$A$18:$L$214, MATCH("A &amp; G ID", 'E4 TB Allocation Details'!$A$18:$L$18, 0),FALSE), 'E2 Allocators'!$B$15:$W$358, MATCH('O5 Details by Class &amp; Accounts'!CH$18, 'E2 Allocators'!$B$15:$W$15, 0),FALSE)*$E108)</f>
        <v>0</v>
      </c>
      <c r="CI108" s="2186">
        <f>IF(ISERROR(VLOOKUP(VLOOKUP($A108, 'E4 TB Allocation Details'!$A$18:$L$214, MATCH("A &amp; G ID", 'E4 TB Allocation Details'!$A$18:$L$18, 0),FALSE), 'E2 Allocators'!$B$15:$W$358, MATCH('O5 Details by Class &amp; Accounts'!CI$18, 'E2 Allocators'!$B$15:$W$15, 0),FALSE)*$E108), 0, VLOOKUP(VLOOKUP($A108, 'E4 TB Allocation Details'!$A$18:$L$214, MATCH("A &amp; G ID", 'E4 TB Allocation Details'!$A$18:$L$18, 0),FALSE), 'E2 Allocators'!$B$15:$W$358, MATCH('O5 Details by Class &amp; Accounts'!CI$18, 'E2 Allocators'!$B$15:$W$15, 0),FALSE)*$E108)</f>
        <v>0</v>
      </c>
      <c r="CJ108" s="2186">
        <f>IF(ISERROR(VLOOKUP(VLOOKUP($A108, 'E4 TB Allocation Details'!$A$18:$L$214, MATCH("A &amp; G ID", 'E4 TB Allocation Details'!$A$18:$L$18, 0),FALSE), 'E2 Allocators'!$B$15:$W$358, MATCH('O5 Details by Class &amp; Accounts'!CJ$18, 'E2 Allocators'!$B$15:$W$15, 0),FALSE)*$E108), 0, VLOOKUP(VLOOKUP($A108, 'E4 TB Allocation Details'!$A$18:$L$214, MATCH("A &amp; G ID", 'E4 TB Allocation Details'!$A$18:$L$18, 0),FALSE), 'E2 Allocators'!$B$15:$W$358, MATCH('O5 Details by Class &amp; Accounts'!CJ$18, 'E2 Allocators'!$B$15:$W$15, 0),FALSE)*$E108)</f>
        <v>0</v>
      </c>
      <c r="CK108" s="2186">
        <f>IF(ISERROR(VLOOKUP(VLOOKUP($A108, 'E4 TB Allocation Details'!$A$18:$L$214, MATCH("A &amp; G ID", 'E4 TB Allocation Details'!$A$18:$L$18, 0),FALSE), 'E2 Allocators'!$B$15:$W$358, MATCH('O5 Details by Class &amp; Accounts'!CK$18, 'E2 Allocators'!$B$15:$W$15, 0),FALSE)*$E108), 0, VLOOKUP(VLOOKUP($A108, 'E4 TB Allocation Details'!$A$18:$L$214, MATCH("A &amp; G ID", 'E4 TB Allocation Details'!$A$18:$L$18, 0),FALSE), 'E2 Allocators'!$B$15:$W$358, MATCH('O5 Details by Class &amp; Accounts'!CK$18, 'E2 Allocators'!$B$15:$W$15, 0),FALSE)*$E108)</f>
        <v>0</v>
      </c>
      <c r="CL108" s="2186">
        <f>IF(ISERROR(VLOOKUP(VLOOKUP($A108, 'E4 TB Allocation Details'!$A$18:$L$214, MATCH("A &amp; G ID", 'E4 TB Allocation Details'!$A$18:$L$18, 0),FALSE), 'E2 Allocators'!$B$15:$W$358, MATCH('O5 Details by Class &amp; Accounts'!CL$18, 'E2 Allocators'!$B$15:$W$15, 0),FALSE)*$E108), 0, VLOOKUP(VLOOKUP($A108, 'E4 TB Allocation Details'!$A$18:$L$214, MATCH("A &amp; G ID", 'E4 TB Allocation Details'!$A$18:$L$18, 0),FALSE), 'E2 Allocators'!$B$15:$W$358, MATCH('O5 Details by Class &amp; Accounts'!CL$18, 'E2 Allocators'!$B$15:$W$15, 0),FALSE)*$E108)</f>
        <v>0</v>
      </c>
      <c r="CM108" s="2186">
        <f>IF(ISERROR(VLOOKUP(VLOOKUP($A108, 'E4 TB Allocation Details'!$A$18:$L$214, MATCH("A &amp; G ID", 'E4 TB Allocation Details'!$A$18:$L$18, 0),FALSE), 'E2 Allocators'!$B$15:$W$358, MATCH('O5 Details by Class &amp; Accounts'!CM$18, 'E2 Allocators'!$B$15:$W$15, 0),FALSE)*$E108), 0, VLOOKUP(VLOOKUP($A108, 'E4 TB Allocation Details'!$A$18:$L$214, MATCH("A &amp; G ID", 'E4 TB Allocation Details'!$A$18:$L$18, 0),FALSE), 'E2 Allocators'!$B$15:$W$358, MATCH('O5 Details by Class &amp; Accounts'!CM$18, 'E2 Allocators'!$B$15:$W$15, 0),FALSE)*$E108)</f>
        <v>0</v>
      </c>
      <c r="CN108" s="2186">
        <f t="shared" si="24"/>
        <v>0</v>
      </c>
      <c r="CO108" s="2187">
        <f t="shared" si="25"/>
        <v>0</v>
      </c>
      <c r="CQ108" s="1625" t="s">
        <v>1186</v>
      </c>
    </row>
    <row r="109" spans="1:95" s="54" customFormat="1" ht="25.5" x14ac:dyDescent="0.2">
      <c r="A109" s="994">
        <v>4350</v>
      </c>
      <c r="B109" s="995" t="s">
        <v>1394</v>
      </c>
      <c r="C109" s="2184">
        <f>IF(ISERROR(VLOOKUP($A109,'I3 TB Data'!$A$19:$H$483,MATCH('O5 Details by Class &amp; Accounts'!$C$18, 'I3 TB Data'!$A$19:$H$19,0),0)), 0, VLOOKUP($A109,'I3 TB Data'!$A$19:$H$483,MATCH('O5 Details by Class &amp; Accounts'!$C$18,'I3 TB Data'!$A$19:$H$19,0),0))</f>
        <v>0</v>
      </c>
      <c r="D109" s="2186"/>
      <c r="E109" s="2184">
        <f t="shared" si="17"/>
        <v>0</v>
      </c>
      <c r="F109" s="2186">
        <f>IF(ISERROR(VLOOKUP($A109, 'E1 Categorization'!A33:E124, MATCH("Customer Component", 'E1 Categorization'!$A$33:$E$33,0), 0)), 0, IF(VLOOKUP($A109, 'E1 Categorization'!A33:E124, MATCH("Customer Component", 'E1 Categorization'!$A$33:$E$33,0), 0)=0, 'O5 Details by Class &amp; Accounts'!$E109, IF(AND(VLOOKUP($A109, 'E1 Categorization'!A33:E124, MATCH("Customer Component", 'E1 Categorization'!$A$33:$E$33,0), 0) &gt;0, VLOOKUP($A109, 'E1 Categorization'!A33:E124, MATCH("Customer Component", 'E1 Categorization'!$A$33:$E$33,0), 0)&lt;1), 'O5 Details by Class &amp; Accounts'!$E109*(1-VLOOKUP($A109, 'E1 Categorization'!A33:E124, MATCH("Customer Component", 'E1 Categorization'!$A$33:$E$33,0), 0)), 0)))</f>
        <v>0</v>
      </c>
      <c r="G109" s="2186">
        <f>IF(ISERROR(VLOOKUP($A109, 'E1 Categorization'!A33:E124, MATCH("Customer Component", 'E1 Categorization'!$A$33:$E$33,0), 0)),0, IF(VLOOKUP($A109, 'E1 Categorization'!A33:E124, MATCH("Customer Component", 'E1 Categorization'!$A$33:$E$33,0), 0)=0, 0, IF(AND(VLOOKUP($A109, 'E1 Categorization'!A33:E124, MATCH("Customer Component", 'E1 Categorization'!$A$33:$E$33,0), 0) &gt;0, VLOOKUP($A109, 'E1 Categorization'!A33:E124, MATCH("Customer Component", 'E1 Categorization'!$A$33:$E$33,0), 0)&lt;1), 'O5 Details by Class &amp; Accounts'!$E109*(VLOOKUP($A109, 'E1 Categorization'!A33:E124, MATCH("Customer Component", 'E1 Categorization'!$A$33:$E$33,0), 0)), 'O5 Details by Class &amp; Accounts'!$E109)))</f>
        <v>0</v>
      </c>
      <c r="H109" s="2186">
        <f t="shared" si="20"/>
        <v>0</v>
      </c>
      <c r="I109" s="2186">
        <f>IF(ISERROR(VLOOKUP(VLOOKUP($A109, 'E4 TB Allocation Details'!$A$18:$L$214, MATCH("Demand ID", 'E4 TB Allocation Details'!$A$18:$L$18, 0),FALSE), 'E2 Allocators'!$B$15:$W$358, MATCH('O5 Details by Class &amp; Accounts'!I$18, 'E2 Allocators'!$B$15:$W$15, 0),FALSE)*$F109), 0, VLOOKUP(VLOOKUP($A109, 'E4 TB Allocation Details'!$A$18:$L$214, MATCH("Demand ID", 'E4 TB Allocation Details'!$A$18:$L$18, 0),FALSE), 'E2 Allocators'!$B$15:$W$358, MATCH('O5 Details by Class &amp; Accounts'!I$18, 'E2 Allocators'!$B$15:$W$15, 0),FALSE)*$F109)</f>
        <v>0</v>
      </c>
      <c r="J109" s="2186">
        <f>IF(ISERROR(VLOOKUP(VLOOKUP($A109, 'E4 TB Allocation Details'!$A$18:$L$214, MATCH("Demand ID", 'E4 TB Allocation Details'!$A$18:$L$18, 0),FALSE), 'E2 Allocators'!$B$15:$W$358, MATCH('O5 Details by Class &amp; Accounts'!J$18, 'E2 Allocators'!$B$15:$W$15, 0),FALSE)*$F109), 0, VLOOKUP(VLOOKUP($A109, 'E4 TB Allocation Details'!$A$18:$L$214, MATCH("Demand ID", 'E4 TB Allocation Details'!$A$18:$L$18, 0),FALSE), 'E2 Allocators'!$B$15:$W$358, MATCH('O5 Details by Class &amp; Accounts'!J$18, 'E2 Allocators'!$B$15:$W$15, 0),FALSE)*$F109)</f>
        <v>0</v>
      </c>
      <c r="K109" s="2186">
        <f>IF(ISERROR(VLOOKUP(VLOOKUP($A109, 'E4 TB Allocation Details'!$A$18:$L$214, MATCH("Demand ID", 'E4 TB Allocation Details'!$A$18:$L$18, 0),FALSE), 'E2 Allocators'!$B$15:$W$358, MATCH('O5 Details by Class &amp; Accounts'!K$18, 'E2 Allocators'!$B$15:$W$15, 0),FALSE)*$F109), 0, VLOOKUP(VLOOKUP($A109, 'E4 TB Allocation Details'!$A$18:$L$214, MATCH("Demand ID", 'E4 TB Allocation Details'!$A$18:$L$18, 0),FALSE), 'E2 Allocators'!$B$15:$W$358, MATCH('O5 Details by Class &amp; Accounts'!K$18, 'E2 Allocators'!$B$15:$W$15, 0),FALSE)*$F109)</f>
        <v>0</v>
      </c>
      <c r="L109" s="2186">
        <f>IF(ISERROR(VLOOKUP(VLOOKUP($A109, 'E4 TB Allocation Details'!$A$18:$L$214, MATCH("Demand ID", 'E4 TB Allocation Details'!$A$18:$L$18, 0),FALSE), 'E2 Allocators'!$B$15:$W$358, MATCH('O5 Details by Class &amp; Accounts'!L$18, 'E2 Allocators'!$B$15:$W$15, 0),FALSE)*$F109), 0, VLOOKUP(VLOOKUP($A109, 'E4 TB Allocation Details'!$A$18:$L$214, MATCH("Demand ID", 'E4 TB Allocation Details'!$A$18:$L$18, 0),FALSE), 'E2 Allocators'!$B$15:$W$358, MATCH('O5 Details by Class &amp; Accounts'!L$18, 'E2 Allocators'!$B$15:$W$15, 0),FALSE)*$F109)</f>
        <v>0</v>
      </c>
      <c r="M109" s="2186">
        <f>IF(ISERROR(VLOOKUP(VLOOKUP($A109, 'E4 TB Allocation Details'!$A$18:$L$214, MATCH("Demand ID", 'E4 TB Allocation Details'!$A$18:$L$18, 0),FALSE), 'E2 Allocators'!$B$15:$W$358, MATCH('O5 Details by Class &amp; Accounts'!M$18, 'E2 Allocators'!$B$15:$W$15, 0),FALSE)*$F109), 0, VLOOKUP(VLOOKUP($A109, 'E4 TB Allocation Details'!$A$18:$L$214, MATCH("Demand ID", 'E4 TB Allocation Details'!$A$18:$L$18, 0),FALSE), 'E2 Allocators'!$B$15:$W$358, MATCH('O5 Details by Class &amp; Accounts'!M$18, 'E2 Allocators'!$B$15:$W$15, 0),FALSE)*$F109)</f>
        <v>0</v>
      </c>
      <c r="N109" s="2186">
        <f>IF(ISERROR(VLOOKUP(VLOOKUP($A109, 'E4 TB Allocation Details'!$A$18:$L$214, MATCH("Demand ID", 'E4 TB Allocation Details'!$A$18:$L$18, 0),FALSE), 'E2 Allocators'!$B$15:$W$358, MATCH('O5 Details by Class &amp; Accounts'!N$18, 'E2 Allocators'!$B$15:$W$15, 0),FALSE)*$F109), 0, VLOOKUP(VLOOKUP($A109, 'E4 TB Allocation Details'!$A$18:$L$214, MATCH("Demand ID", 'E4 TB Allocation Details'!$A$18:$L$18, 0),FALSE), 'E2 Allocators'!$B$15:$W$358, MATCH('O5 Details by Class &amp; Accounts'!N$18, 'E2 Allocators'!$B$15:$W$15, 0),FALSE)*$F109)</f>
        <v>0</v>
      </c>
      <c r="O109" s="2186">
        <f>IF(ISERROR(VLOOKUP(VLOOKUP($A109, 'E4 TB Allocation Details'!$A$18:$L$214, MATCH("Demand ID", 'E4 TB Allocation Details'!$A$18:$L$18, 0),FALSE), 'E2 Allocators'!$B$15:$W$358, MATCH('O5 Details by Class &amp; Accounts'!O$18, 'E2 Allocators'!$B$15:$W$15, 0),FALSE)*$F109), 0, VLOOKUP(VLOOKUP($A109, 'E4 TB Allocation Details'!$A$18:$L$214, MATCH("Demand ID", 'E4 TB Allocation Details'!$A$18:$L$18, 0),FALSE), 'E2 Allocators'!$B$15:$W$358, MATCH('O5 Details by Class &amp; Accounts'!O$18, 'E2 Allocators'!$B$15:$W$15, 0),FALSE)*$F109)</f>
        <v>0</v>
      </c>
      <c r="P109" s="2186">
        <f>IF(ISERROR(VLOOKUP(VLOOKUP($A109, 'E4 TB Allocation Details'!$A$18:$L$214, MATCH("Demand ID", 'E4 TB Allocation Details'!$A$18:$L$18, 0),FALSE), 'E2 Allocators'!$B$15:$W$358, MATCH('O5 Details by Class &amp; Accounts'!P$18, 'E2 Allocators'!$B$15:$W$15, 0),FALSE)*$F109), 0, VLOOKUP(VLOOKUP($A109, 'E4 TB Allocation Details'!$A$18:$L$214, MATCH("Demand ID", 'E4 TB Allocation Details'!$A$18:$L$18, 0),FALSE), 'E2 Allocators'!$B$15:$W$358, MATCH('O5 Details by Class &amp; Accounts'!P$18, 'E2 Allocators'!$B$15:$W$15, 0),FALSE)*$F109)</f>
        <v>0</v>
      </c>
      <c r="Q109" s="2186">
        <f>IF(ISERROR(VLOOKUP(VLOOKUP($A109, 'E4 TB Allocation Details'!$A$18:$L$214, MATCH("Demand ID", 'E4 TB Allocation Details'!$A$18:$L$18, 0),FALSE), 'E2 Allocators'!$B$15:$W$358, MATCH('O5 Details by Class &amp; Accounts'!Q$18, 'E2 Allocators'!$B$15:$W$15, 0),FALSE)*$F109), 0, VLOOKUP(VLOOKUP($A109, 'E4 TB Allocation Details'!$A$18:$L$214, MATCH("Demand ID", 'E4 TB Allocation Details'!$A$18:$L$18, 0),FALSE), 'E2 Allocators'!$B$15:$W$358, MATCH('O5 Details by Class &amp; Accounts'!Q$18, 'E2 Allocators'!$B$15:$W$15, 0),FALSE)*$F109)</f>
        <v>0</v>
      </c>
      <c r="R109" s="2186">
        <f>IF(ISERROR(VLOOKUP(VLOOKUP($A109, 'E4 TB Allocation Details'!$A$18:$L$214, MATCH("Demand ID", 'E4 TB Allocation Details'!$A$18:$L$18, 0),FALSE), 'E2 Allocators'!$B$15:$W$358, MATCH('O5 Details by Class &amp; Accounts'!R$18, 'E2 Allocators'!$B$15:$W$15, 0),FALSE)*$F109), 0, VLOOKUP(VLOOKUP($A109, 'E4 TB Allocation Details'!$A$18:$L$214, MATCH("Demand ID", 'E4 TB Allocation Details'!$A$18:$L$18, 0),FALSE), 'E2 Allocators'!$B$15:$W$358, MATCH('O5 Details by Class &amp; Accounts'!R$18, 'E2 Allocators'!$B$15:$W$15, 0),FALSE)*$F109)</f>
        <v>0</v>
      </c>
      <c r="S109" s="2186">
        <f>IF(ISERROR(VLOOKUP(VLOOKUP($A109, 'E4 TB Allocation Details'!$A$18:$L$214, MATCH("Demand ID", 'E4 TB Allocation Details'!$A$18:$L$18, 0),FALSE), 'E2 Allocators'!$B$15:$W$358, MATCH('O5 Details by Class &amp; Accounts'!S$18, 'E2 Allocators'!$B$15:$W$15, 0),FALSE)*$F109), 0, VLOOKUP(VLOOKUP($A109, 'E4 TB Allocation Details'!$A$18:$L$214, MATCH("Demand ID", 'E4 TB Allocation Details'!$A$18:$L$18, 0),FALSE), 'E2 Allocators'!$B$15:$W$358, MATCH('O5 Details by Class &amp; Accounts'!S$18, 'E2 Allocators'!$B$15:$W$15, 0),FALSE)*$F109)</f>
        <v>0</v>
      </c>
      <c r="T109" s="2186">
        <f>IF(ISERROR(VLOOKUP(VLOOKUP($A109, 'E4 TB Allocation Details'!$A$18:$L$214, MATCH("Demand ID", 'E4 TB Allocation Details'!$A$18:$L$18, 0),FALSE), 'E2 Allocators'!$B$15:$W$358, MATCH('O5 Details by Class &amp; Accounts'!T$18, 'E2 Allocators'!$B$15:$W$15, 0),FALSE)*$F109), 0, VLOOKUP(VLOOKUP($A109, 'E4 TB Allocation Details'!$A$18:$L$214, MATCH("Demand ID", 'E4 TB Allocation Details'!$A$18:$L$18, 0),FALSE), 'E2 Allocators'!$B$15:$W$358, MATCH('O5 Details by Class &amp; Accounts'!T$18, 'E2 Allocators'!$B$15:$W$15, 0),FALSE)*$F109)</f>
        <v>0</v>
      </c>
      <c r="U109" s="2186">
        <f>IF(ISERROR(VLOOKUP(VLOOKUP($A109, 'E4 TB Allocation Details'!$A$18:$L$214, MATCH("Demand ID", 'E4 TB Allocation Details'!$A$18:$L$18, 0),FALSE), 'E2 Allocators'!$B$15:$W$358, MATCH('O5 Details by Class &amp; Accounts'!U$18, 'E2 Allocators'!$B$15:$W$15, 0),FALSE)*$F109), 0, VLOOKUP(VLOOKUP($A109, 'E4 TB Allocation Details'!$A$18:$L$214, MATCH("Demand ID", 'E4 TB Allocation Details'!$A$18:$L$18, 0),FALSE), 'E2 Allocators'!$B$15:$W$358, MATCH('O5 Details by Class &amp; Accounts'!U$18, 'E2 Allocators'!$B$15:$W$15, 0),FALSE)*$F109)</f>
        <v>0</v>
      </c>
      <c r="V109" s="2186">
        <f>IF(ISERROR(VLOOKUP(VLOOKUP($A109, 'E4 TB Allocation Details'!$A$18:$L$214, MATCH("Demand ID", 'E4 TB Allocation Details'!$A$18:$L$18, 0),FALSE), 'E2 Allocators'!$B$15:$W$358, MATCH('O5 Details by Class &amp; Accounts'!V$18, 'E2 Allocators'!$B$15:$W$15, 0),FALSE)*$F109), 0, VLOOKUP(VLOOKUP($A109, 'E4 TB Allocation Details'!$A$18:$L$214, MATCH("Demand ID", 'E4 TB Allocation Details'!$A$18:$L$18, 0),FALSE), 'E2 Allocators'!$B$15:$W$358, MATCH('O5 Details by Class &amp; Accounts'!V$18, 'E2 Allocators'!$B$15:$W$15, 0),FALSE)*$F109)</f>
        <v>0</v>
      </c>
      <c r="W109" s="2186">
        <f>IF(ISERROR(VLOOKUP(VLOOKUP($A109, 'E4 TB Allocation Details'!$A$18:$L$214, MATCH("Demand ID", 'E4 TB Allocation Details'!$A$18:$L$18, 0),FALSE), 'E2 Allocators'!$B$15:$W$358, MATCH('O5 Details by Class &amp; Accounts'!W$18, 'E2 Allocators'!$B$15:$W$15, 0),FALSE)*$F109), 0, VLOOKUP(VLOOKUP($A109, 'E4 TB Allocation Details'!$A$18:$L$214, MATCH("Demand ID", 'E4 TB Allocation Details'!$A$18:$L$18, 0),FALSE), 'E2 Allocators'!$B$15:$W$358, MATCH('O5 Details by Class &amp; Accounts'!W$18, 'E2 Allocators'!$B$15:$W$15, 0),FALSE)*$F109)</f>
        <v>0</v>
      </c>
      <c r="X109" s="2186">
        <f>IF(ISERROR(VLOOKUP(VLOOKUP($A109, 'E4 TB Allocation Details'!$A$18:$L$214, MATCH("Demand ID", 'E4 TB Allocation Details'!$A$18:$L$18, 0),FALSE), 'E2 Allocators'!$B$15:$W$358, MATCH('O5 Details by Class &amp; Accounts'!X$18, 'E2 Allocators'!$B$15:$W$15, 0),FALSE)*$F109), 0, VLOOKUP(VLOOKUP($A109, 'E4 TB Allocation Details'!$A$18:$L$214, MATCH("Demand ID", 'E4 TB Allocation Details'!$A$18:$L$18, 0),FALSE), 'E2 Allocators'!$B$15:$W$358, MATCH('O5 Details by Class &amp; Accounts'!X$18, 'E2 Allocators'!$B$15:$W$15, 0),FALSE)*$F109)</f>
        <v>0</v>
      </c>
      <c r="Y109" s="2186">
        <f>IF(ISERROR(VLOOKUP(VLOOKUP($A109, 'E4 TB Allocation Details'!$A$18:$L$214, MATCH("Demand ID", 'E4 TB Allocation Details'!$A$18:$L$18, 0),FALSE), 'E2 Allocators'!$B$15:$W$358, MATCH('O5 Details by Class &amp; Accounts'!Y$18, 'E2 Allocators'!$B$15:$W$15, 0),FALSE)*$F109), 0, VLOOKUP(VLOOKUP($A109, 'E4 TB Allocation Details'!$A$18:$L$214, MATCH("Demand ID", 'E4 TB Allocation Details'!$A$18:$L$18, 0),FALSE), 'E2 Allocators'!$B$15:$W$358, MATCH('O5 Details by Class &amp; Accounts'!Y$18, 'E2 Allocators'!$B$15:$W$15, 0),FALSE)*$F109)</f>
        <v>0</v>
      </c>
      <c r="Z109" s="2186">
        <f>IF(ISERROR(VLOOKUP(VLOOKUP($A109, 'E4 TB Allocation Details'!$A$18:$L$214, MATCH("Demand ID", 'E4 TB Allocation Details'!$A$18:$L$18, 0),FALSE), 'E2 Allocators'!$B$15:$W$358, MATCH('O5 Details by Class &amp; Accounts'!Z$18, 'E2 Allocators'!$B$15:$W$15, 0),FALSE)*$F109), 0, VLOOKUP(VLOOKUP($A109, 'E4 TB Allocation Details'!$A$18:$L$214, MATCH("Demand ID", 'E4 TB Allocation Details'!$A$18:$L$18, 0),FALSE), 'E2 Allocators'!$B$15:$W$358, MATCH('O5 Details by Class &amp; Accounts'!Z$18, 'E2 Allocators'!$B$15:$W$15, 0),FALSE)*$F109)</f>
        <v>0</v>
      </c>
      <c r="AA109" s="2186">
        <f>IF(ISERROR(VLOOKUP(VLOOKUP($A109, 'E4 TB Allocation Details'!$A$18:$L$214, MATCH("Demand ID", 'E4 TB Allocation Details'!$A$18:$L$18, 0),FALSE), 'E2 Allocators'!$B$15:$W$358, MATCH('O5 Details by Class &amp; Accounts'!AA$18, 'E2 Allocators'!$B$15:$W$15, 0),FALSE)*$F109), 0, VLOOKUP(VLOOKUP($A109, 'E4 TB Allocation Details'!$A$18:$L$214, MATCH("Demand ID", 'E4 TB Allocation Details'!$A$18:$L$18, 0),FALSE), 'E2 Allocators'!$B$15:$W$358, MATCH('O5 Details by Class &amp; Accounts'!AA$18, 'E2 Allocators'!$B$15:$W$15, 0),FALSE)*$F109)</f>
        <v>0</v>
      </c>
      <c r="AB109" s="2186">
        <f>IF(ISERROR(VLOOKUP(VLOOKUP($A109, 'E4 TB Allocation Details'!$A$18:$L$214, MATCH("Demand ID", 'E4 TB Allocation Details'!$A$18:$L$18, 0),FALSE), 'E2 Allocators'!$B$15:$W$358, MATCH('O5 Details by Class &amp; Accounts'!AB$18, 'E2 Allocators'!$B$15:$W$15, 0),FALSE)*$F109), 0, VLOOKUP(VLOOKUP($A109, 'E4 TB Allocation Details'!$A$18:$L$214, MATCH("Demand ID", 'E4 TB Allocation Details'!$A$18:$L$18, 0),FALSE), 'E2 Allocators'!$B$15:$W$358, MATCH('O5 Details by Class &amp; Accounts'!AB$18, 'E2 Allocators'!$B$15:$W$15, 0),FALSE)*$F109)</f>
        <v>0</v>
      </c>
      <c r="AC109" s="2186">
        <f t="shared" si="21"/>
        <v>0</v>
      </c>
      <c r="AD109" s="2186">
        <f>IF(ISERROR(VLOOKUP(VLOOKUP($A109, 'E4 TB Allocation Details'!$A$18:$L$214, MATCH("Customer ID", 'E4 TB Allocation Details'!$A$18:$L$18, 0),FALSE), 'E2 Allocators'!$B$15:$W$358, MATCH('O5 Details by Class &amp; Accounts'!AD$18, 'E2 Allocators'!$B$15:$W$15, 0),FALSE)*$G109), 0, VLOOKUP(VLOOKUP($A109, 'E4 TB Allocation Details'!$A$18:$L$214, MATCH("Customer ID", 'E4 TB Allocation Details'!$A$18:$L$18, 0),FALSE), 'E2 Allocators'!$B$15:$W$358, MATCH('O5 Details by Class &amp; Accounts'!AD$18, 'E2 Allocators'!$B$15:$W$15, 0),FALSE)*$G109)</f>
        <v>0</v>
      </c>
      <c r="AE109" s="2186">
        <f>IF(ISERROR(VLOOKUP(VLOOKUP($A109, 'E4 TB Allocation Details'!$A$18:$L$214, MATCH("Customer ID", 'E4 TB Allocation Details'!$A$18:$L$18, 0),FALSE), 'E2 Allocators'!$B$15:$W$358, MATCH('O5 Details by Class &amp; Accounts'!AE$18, 'E2 Allocators'!$B$15:$W$15, 0),FALSE)*$G109), 0, VLOOKUP(VLOOKUP($A109, 'E4 TB Allocation Details'!$A$18:$L$214, MATCH("Customer ID", 'E4 TB Allocation Details'!$A$18:$L$18, 0),FALSE), 'E2 Allocators'!$B$15:$W$358, MATCH('O5 Details by Class &amp; Accounts'!AE$18, 'E2 Allocators'!$B$15:$W$15, 0),FALSE)*$G109)</f>
        <v>0</v>
      </c>
      <c r="AF109" s="2186">
        <f>IF(ISERROR(VLOOKUP(VLOOKUP($A109, 'E4 TB Allocation Details'!$A$18:$L$214, MATCH("Customer ID", 'E4 TB Allocation Details'!$A$18:$L$18, 0),FALSE), 'E2 Allocators'!$B$15:$W$358, MATCH('O5 Details by Class &amp; Accounts'!AF$18, 'E2 Allocators'!$B$15:$W$15, 0),FALSE)*$G109), 0, VLOOKUP(VLOOKUP($A109, 'E4 TB Allocation Details'!$A$18:$L$214, MATCH("Customer ID", 'E4 TB Allocation Details'!$A$18:$L$18, 0),FALSE), 'E2 Allocators'!$B$15:$W$358, MATCH('O5 Details by Class &amp; Accounts'!AF$18, 'E2 Allocators'!$B$15:$W$15, 0),FALSE)*$G109)</f>
        <v>0</v>
      </c>
      <c r="AG109" s="2186">
        <f>IF(ISERROR(VLOOKUP(VLOOKUP($A109, 'E4 TB Allocation Details'!$A$18:$L$214, MATCH("Customer ID", 'E4 TB Allocation Details'!$A$18:$L$18, 0),FALSE), 'E2 Allocators'!$B$15:$W$358, MATCH('O5 Details by Class &amp; Accounts'!AG$18, 'E2 Allocators'!$B$15:$W$15, 0),FALSE)*$G109), 0, VLOOKUP(VLOOKUP($A109, 'E4 TB Allocation Details'!$A$18:$L$214, MATCH("Customer ID", 'E4 TB Allocation Details'!$A$18:$L$18, 0),FALSE), 'E2 Allocators'!$B$15:$W$358, MATCH('O5 Details by Class &amp; Accounts'!AG$18, 'E2 Allocators'!$B$15:$W$15, 0),FALSE)*$G109)</f>
        <v>0</v>
      </c>
      <c r="AH109" s="2186">
        <f>IF(ISERROR(VLOOKUP(VLOOKUP($A109, 'E4 TB Allocation Details'!$A$18:$L$214, MATCH("Customer ID", 'E4 TB Allocation Details'!$A$18:$L$18, 0),FALSE), 'E2 Allocators'!$B$15:$W$358, MATCH('O5 Details by Class &amp; Accounts'!AH$18, 'E2 Allocators'!$B$15:$W$15, 0),FALSE)*$G109), 0, VLOOKUP(VLOOKUP($A109, 'E4 TB Allocation Details'!$A$18:$L$214, MATCH("Customer ID", 'E4 TB Allocation Details'!$A$18:$L$18, 0),FALSE), 'E2 Allocators'!$B$15:$W$358, MATCH('O5 Details by Class &amp; Accounts'!AH$18, 'E2 Allocators'!$B$15:$W$15, 0),FALSE)*$G109)</f>
        <v>0</v>
      </c>
      <c r="AI109" s="2186">
        <f>IF(ISERROR(VLOOKUP(VLOOKUP($A109, 'E4 TB Allocation Details'!$A$18:$L$214, MATCH("Customer ID", 'E4 TB Allocation Details'!$A$18:$L$18, 0),FALSE), 'E2 Allocators'!$B$15:$W$358, MATCH('O5 Details by Class &amp; Accounts'!AI$18, 'E2 Allocators'!$B$15:$W$15, 0),FALSE)*$G109), 0, VLOOKUP(VLOOKUP($A109, 'E4 TB Allocation Details'!$A$18:$L$214, MATCH("Customer ID", 'E4 TB Allocation Details'!$A$18:$L$18, 0),FALSE), 'E2 Allocators'!$B$15:$W$358, MATCH('O5 Details by Class &amp; Accounts'!AI$18, 'E2 Allocators'!$B$15:$W$15, 0),FALSE)*$G109)</f>
        <v>0</v>
      </c>
      <c r="AJ109" s="2186">
        <f>IF(ISERROR(VLOOKUP(VLOOKUP($A109, 'E4 TB Allocation Details'!$A$18:$L$214, MATCH("Customer ID", 'E4 TB Allocation Details'!$A$18:$L$18, 0),FALSE), 'E2 Allocators'!$B$15:$W$358, MATCH('O5 Details by Class &amp; Accounts'!AJ$18, 'E2 Allocators'!$B$15:$W$15, 0),FALSE)*$G109), 0, VLOOKUP(VLOOKUP($A109, 'E4 TB Allocation Details'!$A$18:$L$214, MATCH("Customer ID", 'E4 TB Allocation Details'!$A$18:$L$18, 0),FALSE), 'E2 Allocators'!$B$15:$W$358, MATCH('O5 Details by Class &amp; Accounts'!AJ$18, 'E2 Allocators'!$B$15:$W$15, 0),FALSE)*$G109)</f>
        <v>0</v>
      </c>
      <c r="AK109" s="2186">
        <f>IF(ISERROR(VLOOKUP(VLOOKUP($A109, 'E4 TB Allocation Details'!$A$18:$L$214, MATCH("Customer ID", 'E4 TB Allocation Details'!$A$18:$L$18, 0),FALSE), 'E2 Allocators'!$B$15:$W$358, MATCH('O5 Details by Class &amp; Accounts'!AK$18, 'E2 Allocators'!$B$15:$W$15, 0),FALSE)*$G109), 0, VLOOKUP(VLOOKUP($A109, 'E4 TB Allocation Details'!$A$18:$L$214, MATCH("Customer ID", 'E4 TB Allocation Details'!$A$18:$L$18, 0),FALSE), 'E2 Allocators'!$B$15:$W$358, MATCH('O5 Details by Class &amp; Accounts'!AK$18, 'E2 Allocators'!$B$15:$W$15, 0),FALSE)*$G109)</f>
        <v>0</v>
      </c>
      <c r="AL109" s="2186">
        <f>IF(ISERROR(VLOOKUP(VLOOKUP($A109, 'E4 TB Allocation Details'!$A$18:$L$214, MATCH("Customer ID", 'E4 TB Allocation Details'!$A$18:$L$18, 0),FALSE), 'E2 Allocators'!$B$15:$W$358, MATCH('O5 Details by Class &amp; Accounts'!AL$18, 'E2 Allocators'!$B$15:$W$15, 0),FALSE)*$G109), 0, VLOOKUP(VLOOKUP($A109, 'E4 TB Allocation Details'!$A$18:$L$214, MATCH("Customer ID", 'E4 TB Allocation Details'!$A$18:$L$18, 0),FALSE), 'E2 Allocators'!$B$15:$W$358, MATCH('O5 Details by Class &amp; Accounts'!AL$18, 'E2 Allocators'!$B$15:$W$15, 0),FALSE)*$G109)</f>
        <v>0</v>
      </c>
      <c r="AM109" s="2186">
        <f>IF(ISERROR(VLOOKUP(VLOOKUP($A109, 'E4 TB Allocation Details'!$A$18:$L$214, MATCH("Customer ID", 'E4 TB Allocation Details'!$A$18:$L$18, 0),FALSE), 'E2 Allocators'!$B$15:$W$358, MATCH('O5 Details by Class &amp; Accounts'!AM$18, 'E2 Allocators'!$B$15:$W$15, 0),FALSE)*$G109), 0, VLOOKUP(VLOOKUP($A109, 'E4 TB Allocation Details'!$A$18:$L$214, MATCH("Customer ID", 'E4 TB Allocation Details'!$A$18:$L$18, 0),FALSE), 'E2 Allocators'!$B$15:$W$358, MATCH('O5 Details by Class &amp; Accounts'!AM$18, 'E2 Allocators'!$B$15:$W$15, 0),FALSE)*$G109)</f>
        <v>0</v>
      </c>
      <c r="AN109" s="2186">
        <f>IF(ISERROR(VLOOKUP(VLOOKUP($A109, 'E4 TB Allocation Details'!$A$18:$L$214, MATCH("Customer ID", 'E4 TB Allocation Details'!$A$18:$L$18, 0),FALSE), 'E2 Allocators'!$B$15:$W$358, MATCH('O5 Details by Class &amp; Accounts'!AN$18, 'E2 Allocators'!$B$15:$W$15, 0),FALSE)*$G109), 0, VLOOKUP(VLOOKUP($A109, 'E4 TB Allocation Details'!$A$18:$L$214, MATCH("Customer ID", 'E4 TB Allocation Details'!$A$18:$L$18, 0),FALSE), 'E2 Allocators'!$B$15:$W$358, MATCH('O5 Details by Class &amp; Accounts'!AN$18, 'E2 Allocators'!$B$15:$W$15, 0),FALSE)*$G109)</f>
        <v>0</v>
      </c>
      <c r="AO109" s="2186">
        <f>IF(ISERROR(VLOOKUP(VLOOKUP($A109, 'E4 TB Allocation Details'!$A$18:$L$214, MATCH("Customer ID", 'E4 TB Allocation Details'!$A$18:$L$18, 0),FALSE), 'E2 Allocators'!$B$15:$W$358, MATCH('O5 Details by Class &amp; Accounts'!AO$18, 'E2 Allocators'!$B$15:$W$15, 0),FALSE)*$G109), 0, VLOOKUP(VLOOKUP($A109, 'E4 TB Allocation Details'!$A$18:$L$214, MATCH("Customer ID", 'E4 TB Allocation Details'!$A$18:$L$18, 0),FALSE), 'E2 Allocators'!$B$15:$W$358, MATCH('O5 Details by Class &amp; Accounts'!AO$18, 'E2 Allocators'!$B$15:$W$15, 0),FALSE)*$G109)</f>
        <v>0</v>
      </c>
      <c r="AP109" s="2186">
        <f>IF(ISERROR(VLOOKUP(VLOOKUP($A109, 'E4 TB Allocation Details'!$A$18:$L$214, MATCH("Customer ID", 'E4 TB Allocation Details'!$A$18:$L$18, 0),FALSE), 'E2 Allocators'!$B$15:$W$358, MATCH('O5 Details by Class &amp; Accounts'!AP$18, 'E2 Allocators'!$B$15:$W$15, 0),FALSE)*$G109), 0, VLOOKUP(VLOOKUP($A109, 'E4 TB Allocation Details'!$A$18:$L$214, MATCH("Customer ID", 'E4 TB Allocation Details'!$A$18:$L$18, 0),FALSE), 'E2 Allocators'!$B$15:$W$358, MATCH('O5 Details by Class &amp; Accounts'!AP$18, 'E2 Allocators'!$B$15:$W$15, 0),FALSE)*$G109)</f>
        <v>0</v>
      </c>
      <c r="AQ109" s="2186">
        <f>IF(ISERROR(VLOOKUP(VLOOKUP($A109, 'E4 TB Allocation Details'!$A$18:$L$214, MATCH("Customer ID", 'E4 TB Allocation Details'!$A$18:$L$18, 0),FALSE), 'E2 Allocators'!$B$15:$W$358, MATCH('O5 Details by Class &amp; Accounts'!AQ$18, 'E2 Allocators'!$B$15:$W$15, 0),FALSE)*$G109), 0, VLOOKUP(VLOOKUP($A109, 'E4 TB Allocation Details'!$A$18:$L$214, MATCH("Customer ID", 'E4 TB Allocation Details'!$A$18:$L$18, 0),FALSE), 'E2 Allocators'!$B$15:$W$358, MATCH('O5 Details by Class &amp; Accounts'!AQ$18, 'E2 Allocators'!$B$15:$W$15, 0),FALSE)*$G109)</f>
        <v>0</v>
      </c>
      <c r="AR109" s="2186">
        <f>IF(ISERROR(VLOOKUP(VLOOKUP($A109, 'E4 TB Allocation Details'!$A$18:$L$214, MATCH("Customer ID", 'E4 TB Allocation Details'!$A$18:$L$18, 0),FALSE), 'E2 Allocators'!$B$15:$W$358, MATCH('O5 Details by Class &amp; Accounts'!AR$18, 'E2 Allocators'!$B$15:$W$15, 0),FALSE)*$G109), 0, VLOOKUP(VLOOKUP($A109, 'E4 TB Allocation Details'!$A$18:$L$214, MATCH("Customer ID", 'E4 TB Allocation Details'!$A$18:$L$18, 0),FALSE), 'E2 Allocators'!$B$15:$W$358, MATCH('O5 Details by Class &amp; Accounts'!AR$18, 'E2 Allocators'!$B$15:$W$15, 0),FALSE)*$G109)</f>
        <v>0</v>
      </c>
      <c r="AS109" s="2186">
        <f>IF(ISERROR(VLOOKUP(VLOOKUP($A109, 'E4 TB Allocation Details'!$A$18:$L$214, MATCH("Customer ID", 'E4 TB Allocation Details'!$A$18:$L$18, 0),FALSE), 'E2 Allocators'!$B$15:$W$358, MATCH('O5 Details by Class &amp; Accounts'!AS$18, 'E2 Allocators'!$B$15:$W$15, 0),FALSE)*$G109), 0, VLOOKUP(VLOOKUP($A109, 'E4 TB Allocation Details'!$A$18:$L$214, MATCH("Customer ID", 'E4 TB Allocation Details'!$A$18:$L$18, 0),FALSE), 'E2 Allocators'!$B$15:$W$358, MATCH('O5 Details by Class &amp; Accounts'!AS$18, 'E2 Allocators'!$B$15:$W$15, 0),FALSE)*$G109)</f>
        <v>0</v>
      </c>
      <c r="AT109" s="2186">
        <f>IF(ISERROR(VLOOKUP(VLOOKUP($A109, 'E4 TB Allocation Details'!$A$18:$L$214, MATCH("Customer ID", 'E4 TB Allocation Details'!$A$18:$L$18, 0),FALSE), 'E2 Allocators'!$B$15:$W$358, MATCH('O5 Details by Class &amp; Accounts'!AT$18, 'E2 Allocators'!$B$15:$W$15, 0),FALSE)*$G109), 0, VLOOKUP(VLOOKUP($A109, 'E4 TB Allocation Details'!$A$18:$L$214, MATCH("Customer ID", 'E4 TB Allocation Details'!$A$18:$L$18, 0),FALSE), 'E2 Allocators'!$B$15:$W$358, MATCH('O5 Details by Class &amp; Accounts'!AT$18, 'E2 Allocators'!$B$15:$W$15, 0),FALSE)*$G109)</f>
        <v>0</v>
      </c>
      <c r="AU109" s="2186">
        <f>IF(ISERROR(VLOOKUP(VLOOKUP($A109, 'E4 TB Allocation Details'!$A$18:$L$214, MATCH("Customer ID", 'E4 TB Allocation Details'!$A$18:$L$18, 0),FALSE), 'E2 Allocators'!$B$15:$W$358, MATCH('O5 Details by Class &amp; Accounts'!AU$18, 'E2 Allocators'!$B$15:$W$15, 0),FALSE)*$G109), 0, VLOOKUP(VLOOKUP($A109, 'E4 TB Allocation Details'!$A$18:$L$214, MATCH("Customer ID", 'E4 TB Allocation Details'!$A$18:$L$18, 0),FALSE), 'E2 Allocators'!$B$15:$W$358, MATCH('O5 Details by Class &amp; Accounts'!AU$18, 'E2 Allocators'!$B$15:$W$15, 0),FALSE)*$G109)</f>
        <v>0</v>
      </c>
      <c r="AV109" s="2186">
        <f>IF(ISERROR(VLOOKUP(VLOOKUP($A109, 'E4 TB Allocation Details'!$A$18:$L$214, MATCH("Customer ID", 'E4 TB Allocation Details'!$A$18:$L$18, 0),FALSE), 'E2 Allocators'!$B$15:$W$358, MATCH('O5 Details by Class &amp; Accounts'!AV$18, 'E2 Allocators'!$B$15:$W$15, 0),FALSE)*$G109), 0, VLOOKUP(VLOOKUP($A109, 'E4 TB Allocation Details'!$A$18:$L$214, MATCH("Customer ID", 'E4 TB Allocation Details'!$A$18:$L$18, 0),FALSE), 'E2 Allocators'!$B$15:$W$358, MATCH('O5 Details by Class &amp; Accounts'!AV$18, 'E2 Allocators'!$B$15:$W$15, 0),FALSE)*$G109)</f>
        <v>0</v>
      </c>
      <c r="AW109" s="2186">
        <f>IF(ISERROR(VLOOKUP(VLOOKUP($A109, 'E4 TB Allocation Details'!$A$18:$L$214, MATCH("Customer ID", 'E4 TB Allocation Details'!$A$18:$L$18, 0),FALSE), 'E2 Allocators'!$B$15:$W$358, MATCH('O5 Details by Class &amp; Accounts'!AW$18, 'E2 Allocators'!$B$15:$W$15, 0),FALSE)*$G109), 0, VLOOKUP(VLOOKUP($A109, 'E4 TB Allocation Details'!$A$18:$L$214, MATCH("Customer ID", 'E4 TB Allocation Details'!$A$18:$L$18, 0),FALSE), 'E2 Allocators'!$B$15:$W$358, MATCH('O5 Details by Class &amp; Accounts'!AW$18, 'E2 Allocators'!$B$15:$W$15, 0),FALSE)*$G109)</f>
        <v>0</v>
      </c>
      <c r="AX109" s="2186">
        <f t="shared" si="22"/>
        <v>0</v>
      </c>
      <c r="AY109" s="2186">
        <f>IF(ISERROR(VLOOKUP(VLOOKUP($A109, 'E4 TB Allocation Details'!$A$18:$L$214, MATCH("Misc ID", 'E4 TB Allocation Details'!$A$18:$L$18, 0),FALSE), 'E2 Allocators'!$B$15:$W$358, MATCH('O5 Details by Class &amp; Accounts'!AY$18, 'E2 Allocators'!$B$15:$W$15, 0),FALSE)*$E109), 0, VLOOKUP(VLOOKUP($A109, 'E4 TB Allocation Details'!$A$18:$L$214, MATCH("Misc ID", 'E4 TB Allocation Details'!$A$18:$L$18, 0),FALSE), 'E2 Allocators'!$B$15:$W$358, MATCH('O5 Details by Class &amp; Accounts'!AY$18, 'E2 Allocators'!$B$15:$W$15, 0),FALSE)*$E109)</f>
        <v>0</v>
      </c>
      <c r="AZ109" s="2186">
        <f>IF(ISERROR(VLOOKUP(VLOOKUP($A109, 'E4 TB Allocation Details'!$A$18:$L$214, MATCH("Misc ID", 'E4 TB Allocation Details'!$A$18:$L$18, 0),FALSE), 'E2 Allocators'!$B$15:$W$358, MATCH('O5 Details by Class &amp; Accounts'!AZ$18, 'E2 Allocators'!$B$15:$W$15, 0),FALSE)*$E109), 0, VLOOKUP(VLOOKUP($A109, 'E4 TB Allocation Details'!$A$18:$L$214, MATCH("Misc ID", 'E4 TB Allocation Details'!$A$18:$L$18, 0),FALSE), 'E2 Allocators'!$B$15:$W$358, MATCH('O5 Details by Class &amp; Accounts'!AZ$18, 'E2 Allocators'!$B$15:$W$15, 0),FALSE)*$E109)</f>
        <v>0</v>
      </c>
      <c r="BA109" s="2186">
        <f>IF(ISERROR(VLOOKUP(VLOOKUP($A109, 'E4 TB Allocation Details'!$A$18:$L$214, MATCH("Misc ID", 'E4 TB Allocation Details'!$A$18:$L$18, 0),FALSE), 'E2 Allocators'!$B$15:$W$358, MATCH('O5 Details by Class &amp; Accounts'!BA$18, 'E2 Allocators'!$B$15:$W$15, 0),FALSE)*$E109), 0, VLOOKUP(VLOOKUP($A109, 'E4 TB Allocation Details'!$A$18:$L$214, MATCH("Misc ID", 'E4 TB Allocation Details'!$A$18:$L$18, 0),FALSE), 'E2 Allocators'!$B$15:$W$358, MATCH('O5 Details by Class &amp; Accounts'!BA$18, 'E2 Allocators'!$B$15:$W$15, 0),FALSE)*$E109)</f>
        <v>0</v>
      </c>
      <c r="BB109" s="2186">
        <f>IF(ISERROR(VLOOKUP(VLOOKUP($A109, 'E4 TB Allocation Details'!$A$18:$L$214, MATCH("Misc ID", 'E4 TB Allocation Details'!$A$18:$L$18, 0),FALSE), 'E2 Allocators'!$B$15:$W$358, MATCH('O5 Details by Class &amp; Accounts'!BB$18, 'E2 Allocators'!$B$15:$W$15, 0),FALSE)*$E109), 0, VLOOKUP(VLOOKUP($A109, 'E4 TB Allocation Details'!$A$18:$L$214, MATCH("Misc ID", 'E4 TB Allocation Details'!$A$18:$L$18, 0),FALSE), 'E2 Allocators'!$B$15:$W$358, MATCH('O5 Details by Class &amp; Accounts'!BB$18, 'E2 Allocators'!$B$15:$W$15, 0),FALSE)*$E109)</f>
        <v>0</v>
      </c>
      <c r="BC109" s="2186">
        <f>IF(ISERROR(VLOOKUP(VLOOKUP($A109, 'E4 TB Allocation Details'!$A$18:$L$214, MATCH("Misc ID", 'E4 TB Allocation Details'!$A$18:$L$18, 0),FALSE), 'E2 Allocators'!$B$15:$W$358, MATCH('O5 Details by Class &amp; Accounts'!BC$18, 'E2 Allocators'!$B$15:$W$15, 0),FALSE)*$E109), 0, VLOOKUP(VLOOKUP($A109, 'E4 TB Allocation Details'!$A$18:$L$214, MATCH("Misc ID", 'E4 TB Allocation Details'!$A$18:$L$18, 0),FALSE), 'E2 Allocators'!$B$15:$W$358, MATCH('O5 Details by Class &amp; Accounts'!BC$18, 'E2 Allocators'!$B$15:$W$15, 0),FALSE)*$E109)</f>
        <v>0</v>
      </c>
      <c r="BD109" s="2186">
        <f>IF(ISERROR(VLOOKUP(VLOOKUP($A109, 'E4 TB Allocation Details'!$A$18:$L$214, MATCH("Misc ID", 'E4 TB Allocation Details'!$A$18:$L$18, 0),FALSE), 'E2 Allocators'!$B$15:$W$358, MATCH('O5 Details by Class &amp; Accounts'!BD$18, 'E2 Allocators'!$B$15:$W$15, 0),FALSE)*$E109), 0, VLOOKUP(VLOOKUP($A109, 'E4 TB Allocation Details'!$A$18:$L$214, MATCH("Misc ID", 'E4 TB Allocation Details'!$A$18:$L$18, 0),FALSE), 'E2 Allocators'!$B$15:$W$358, MATCH('O5 Details by Class &amp; Accounts'!BD$18, 'E2 Allocators'!$B$15:$W$15, 0),FALSE)*$E109)</f>
        <v>0</v>
      </c>
      <c r="BE109" s="2186">
        <f>IF(ISERROR(VLOOKUP(VLOOKUP($A109, 'E4 TB Allocation Details'!$A$18:$L$214, MATCH("Misc ID", 'E4 TB Allocation Details'!$A$18:$L$18, 0),FALSE), 'E2 Allocators'!$B$15:$W$358, MATCH('O5 Details by Class &amp; Accounts'!BE$18, 'E2 Allocators'!$B$15:$W$15, 0),FALSE)*$E109), 0, VLOOKUP(VLOOKUP($A109, 'E4 TB Allocation Details'!$A$18:$L$214, MATCH("Misc ID", 'E4 TB Allocation Details'!$A$18:$L$18, 0),FALSE), 'E2 Allocators'!$B$15:$W$358, MATCH('O5 Details by Class &amp; Accounts'!BE$18, 'E2 Allocators'!$B$15:$W$15, 0),FALSE)*$E109)</f>
        <v>0</v>
      </c>
      <c r="BF109" s="2186">
        <f>IF(ISERROR(VLOOKUP(VLOOKUP($A109, 'E4 TB Allocation Details'!$A$18:$L$214, MATCH("Misc ID", 'E4 TB Allocation Details'!$A$18:$L$18, 0),FALSE), 'E2 Allocators'!$B$15:$W$358, MATCH('O5 Details by Class &amp; Accounts'!BF$18, 'E2 Allocators'!$B$15:$W$15, 0),FALSE)*$E109), 0, VLOOKUP(VLOOKUP($A109, 'E4 TB Allocation Details'!$A$18:$L$214, MATCH("Misc ID", 'E4 TB Allocation Details'!$A$18:$L$18, 0),FALSE), 'E2 Allocators'!$B$15:$W$358, MATCH('O5 Details by Class &amp; Accounts'!BF$18, 'E2 Allocators'!$B$15:$W$15, 0),FALSE)*$E109)</f>
        <v>0</v>
      </c>
      <c r="BG109" s="2186">
        <f>IF(ISERROR(VLOOKUP(VLOOKUP($A109, 'E4 TB Allocation Details'!$A$18:$L$214, MATCH("Misc ID", 'E4 TB Allocation Details'!$A$18:$L$18, 0),FALSE), 'E2 Allocators'!$B$15:$W$358, MATCH('O5 Details by Class &amp; Accounts'!BG$18, 'E2 Allocators'!$B$15:$W$15, 0),FALSE)*$E109), 0, VLOOKUP(VLOOKUP($A109, 'E4 TB Allocation Details'!$A$18:$L$214, MATCH("Misc ID", 'E4 TB Allocation Details'!$A$18:$L$18, 0),FALSE), 'E2 Allocators'!$B$15:$W$358, MATCH('O5 Details by Class &amp; Accounts'!BG$18, 'E2 Allocators'!$B$15:$W$15, 0),FALSE)*$E109)</f>
        <v>0</v>
      </c>
      <c r="BH109" s="2186">
        <f>IF(ISERROR(VLOOKUP(VLOOKUP($A109, 'E4 TB Allocation Details'!$A$18:$L$214, MATCH("Misc ID", 'E4 TB Allocation Details'!$A$18:$L$18, 0),FALSE), 'E2 Allocators'!$B$15:$W$358, MATCH('O5 Details by Class &amp; Accounts'!BH$18, 'E2 Allocators'!$B$15:$W$15, 0),FALSE)*$E109), 0, VLOOKUP(VLOOKUP($A109, 'E4 TB Allocation Details'!$A$18:$L$214, MATCH("Misc ID", 'E4 TB Allocation Details'!$A$18:$L$18, 0),FALSE), 'E2 Allocators'!$B$15:$W$358, MATCH('O5 Details by Class &amp; Accounts'!BH$18, 'E2 Allocators'!$B$15:$W$15, 0),FALSE)*$E109)</f>
        <v>0</v>
      </c>
      <c r="BI109" s="2186">
        <f>IF(ISERROR(VLOOKUP(VLOOKUP($A109, 'E4 TB Allocation Details'!$A$18:$L$214, MATCH("Misc ID", 'E4 TB Allocation Details'!$A$18:$L$18, 0),FALSE), 'E2 Allocators'!$B$15:$W$358, MATCH('O5 Details by Class &amp; Accounts'!BI$18, 'E2 Allocators'!$B$15:$W$15, 0),FALSE)*$E109), 0, VLOOKUP(VLOOKUP($A109, 'E4 TB Allocation Details'!$A$18:$L$214, MATCH("Misc ID", 'E4 TB Allocation Details'!$A$18:$L$18, 0),FALSE), 'E2 Allocators'!$B$15:$W$358, MATCH('O5 Details by Class &amp; Accounts'!BI$18, 'E2 Allocators'!$B$15:$W$15, 0),FALSE)*$E109)</f>
        <v>0</v>
      </c>
      <c r="BJ109" s="2186">
        <f>IF(ISERROR(VLOOKUP(VLOOKUP($A109, 'E4 TB Allocation Details'!$A$18:$L$214, MATCH("Misc ID", 'E4 TB Allocation Details'!$A$18:$L$18, 0),FALSE), 'E2 Allocators'!$B$15:$W$358, MATCH('O5 Details by Class &amp; Accounts'!BJ$18, 'E2 Allocators'!$B$15:$W$15, 0),FALSE)*$E109), 0, VLOOKUP(VLOOKUP($A109, 'E4 TB Allocation Details'!$A$18:$L$214, MATCH("Misc ID", 'E4 TB Allocation Details'!$A$18:$L$18, 0),FALSE), 'E2 Allocators'!$B$15:$W$358, MATCH('O5 Details by Class &amp; Accounts'!BJ$18, 'E2 Allocators'!$B$15:$W$15, 0),FALSE)*$E109)</f>
        <v>0</v>
      </c>
      <c r="BK109" s="2186">
        <f>IF(ISERROR(VLOOKUP(VLOOKUP($A109, 'E4 TB Allocation Details'!$A$18:$L$214, MATCH("Misc ID", 'E4 TB Allocation Details'!$A$18:$L$18, 0),FALSE), 'E2 Allocators'!$B$15:$W$358, MATCH('O5 Details by Class &amp; Accounts'!BK$18, 'E2 Allocators'!$B$15:$W$15, 0),FALSE)*$E109), 0, VLOOKUP(VLOOKUP($A109, 'E4 TB Allocation Details'!$A$18:$L$214, MATCH("Misc ID", 'E4 TB Allocation Details'!$A$18:$L$18, 0),FALSE), 'E2 Allocators'!$B$15:$W$358, MATCH('O5 Details by Class &amp; Accounts'!BK$18, 'E2 Allocators'!$B$15:$W$15, 0),FALSE)*$E109)</f>
        <v>0</v>
      </c>
      <c r="BL109" s="2186">
        <f>IF(ISERROR(VLOOKUP(VLOOKUP($A109, 'E4 TB Allocation Details'!$A$18:$L$214, MATCH("Misc ID", 'E4 TB Allocation Details'!$A$18:$L$18, 0),FALSE), 'E2 Allocators'!$B$15:$W$358, MATCH('O5 Details by Class &amp; Accounts'!BL$18, 'E2 Allocators'!$B$15:$W$15, 0),FALSE)*$E109), 0, VLOOKUP(VLOOKUP($A109, 'E4 TB Allocation Details'!$A$18:$L$214, MATCH("Misc ID", 'E4 TB Allocation Details'!$A$18:$L$18, 0),FALSE), 'E2 Allocators'!$B$15:$W$358, MATCH('O5 Details by Class &amp; Accounts'!BL$18, 'E2 Allocators'!$B$15:$W$15, 0),FALSE)*$E109)</f>
        <v>0</v>
      </c>
      <c r="BM109" s="2186">
        <f>IF(ISERROR(VLOOKUP(VLOOKUP($A109, 'E4 TB Allocation Details'!$A$18:$L$214, MATCH("Misc ID", 'E4 TB Allocation Details'!$A$18:$L$18, 0),FALSE), 'E2 Allocators'!$B$15:$W$358, MATCH('O5 Details by Class &amp; Accounts'!BM$18, 'E2 Allocators'!$B$15:$W$15, 0),FALSE)*$E109), 0, VLOOKUP(VLOOKUP($A109, 'E4 TB Allocation Details'!$A$18:$L$214, MATCH("Misc ID", 'E4 TB Allocation Details'!$A$18:$L$18, 0),FALSE), 'E2 Allocators'!$B$15:$W$358, MATCH('O5 Details by Class &amp; Accounts'!BM$18, 'E2 Allocators'!$B$15:$W$15, 0),FALSE)*$E109)</f>
        <v>0</v>
      </c>
      <c r="BN109" s="2186">
        <f>IF(ISERROR(VLOOKUP(VLOOKUP($A109, 'E4 TB Allocation Details'!$A$18:$L$214, MATCH("Misc ID", 'E4 TB Allocation Details'!$A$18:$L$18, 0),FALSE), 'E2 Allocators'!$B$15:$W$358, MATCH('O5 Details by Class &amp; Accounts'!BN$18, 'E2 Allocators'!$B$15:$W$15, 0),FALSE)*$E109), 0, VLOOKUP(VLOOKUP($A109, 'E4 TB Allocation Details'!$A$18:$L$214, MATCH("Misc ID", 'E4 TB Allocation Details'!$A$18:$L$18, 0),FALSE), 'E2 Allocators'!$B$15:$W$358, MATCH('O5 Details by Class &amp; Accounts'!BN$18, 'E2 Allocators'!$B$15:$W$15, 0),FALSE)*$E109)</f>
        <v>0</v>
      </c>
      <c r="BO109" s="2186">
        <f>IF(ISERROR(VLOOKUP(VLOOKUP($A109, 'E4 TB Allocation Details'!$A$18:$L$214, MATCH("Misc ID", 'E4 TB Allocation Details'!$A$18:$L$18, 0),FALSE), 'E2 Allocators'!$B$15:$W$358, MATCH('O5 Details by Class &amp; Accounts'!BO$18, 'E2 Allocators'!$B$15:$W$15, 0),FALSE)*$E109), 0, VLOOKUP(VLOOKUP($A109, 'E4 TB Allocation Details'!$A$18:$L$214, MATCH("Misc ID", 'E4 TB Allocation Details'!$A$18:$L$18, 0),FALSE), 'E2 Allocators'!$B$15:$W$358, MATCH('O5 Details by Class &amp; Accounts'!BO$18, 'E2 Allocators'!$B$15:$W$15, 0),FALSE)*$E109)</f>
        <v>0</v>
      </c>
      <c r="BP109" s="2186">
        <f>IF(ISERROR(VLOOKUP(VLOOKUP($A109, 'E4 TB Allocation Details'!$A$18:$L$214, MATCH("Misc ID", 'E4 TB Allocation Details'!$A$18:$L$18, 0),FALSE), 'E2 Allocators'!$B$15:$W$358, MATCH('O5 Details by Class &amp; Accounts'!BP$18, 'E2 Allocators'!$B$15:$W$15, 0),FALSE)*$E109), 0, VLOOKUP(VLOOKUP($A109, 'E4 TB Allocation Details'!$A$18:$L$214, MATCH("Misc ID", 'E4 TB Allocation Details'!$A$18:$L$18, 0),FALSE), 'E2 Allocators'!$B$15:$W$358, MATCH('O5 Details by Class &amp; Accounts'!BP$18, 'E2 Allocators'!$B$15:$W$15, 0),FALSE)*$E109)</f>
        <v>0</v>
      </c>
      <c r="BQ109" s="2186">
        <f>IF(ISERROR(VLOOKUP(VLOOKUP($A109, 'E4 TB Allocation Details'!$A$18:$L$214, MATCH("Misc ID", 'E4 TB Allocation Details'!$A$18:$L$18, 0),FALSE), 'E2 Allocators'!$B$15:$W$358, MATCH('O5 Details by Class &amp; Accounts'!BQ$18, 'E2 Allocators'!$B$15:$W$15, 0),FALSE)*$E109), 0, VLOOKUP(VLOOKUP($A109, 'E4 TB Allocation Details'!$A$18:$L$214, MATCH("Misc ID", 'E4 TB Allocation Details'!$A$18:$L$18, 0),FALSE), 'E2 Allocators'!$B$15:$W$358, MATCH('O5 Details by Class &amp; Accounts'!BQ$18, 'E2 Allocators'!$B$15:$W$15, 0),FALSE)*$E109)</f>
        <v>0</v>
      </c>
      <c r="BR109" s="2186">
        <f>IF(ISERROR(VLOOKUP(VLOOKUP($A109, 'E4 TB Allocation Details'!$A$18:$L$214, MATCH("Misc ID", 'E4 TB Allocation Details'!$A$18:$L$18, 0),FALSE), 'E2 Allocators'!$B$15:$W$358, MATCH('O5 Details by Class &amp; Accounts'!BR$18, 'E2 Allocators'!$B$15:$W$15, 0),FALSE)*$E109), 0, VLOOKUP(VLOOKUP($A109, 'E4 TB Allocation Details'!$A$18:$L$214, MATCH("Misc ID", 'E4 TB Allocation Details'!$A$18:$L$18, 0),FALSE), 'E2 Allocators'!$B$15:$W$358, MATCH('O5 Details by Class &amp; Accounts'!BR$18, 'E2 Allocators'!$B$15:$W$15, 0),FALSE)*$E109)</f>
        <v>0</v>
      </c>
      <c r="BS109" s="2186">
        <f t="shared" si="23"/>
        <v>0</v>
      </c>
      <c r="BT109" s="2186">
        <f>IF(ISERROR(VLOOKUP(VLOOKUP($A109, 'E4 TB Allocation Details'!$A$18:$L$214, MATCH("A &amp; G ID", 'E4 TB Allocation Details'!$A$18:$L$18, 0),FALSE), 'E2 Allocators'!$B$15:$W$358, MATCH('O5 Details by Class &amp; Accounts'!BT$18, 'E2 Allocators'!$B$15:$W$15, 0),FALSE)*$E109), 0, VLOOKUP(VLOOKUP($A109, 'E4 TB Allocation Details'!$A$18:$L$214, MATCH("A &amp; G ID", 'E4 TB Allocation Details'!$A$18:$L$18, 0),FALSE), 'E2 Allocators'!$B$15:$W$358, MATCH('O5 Details by Class &amp; Accounts'!BT$18, 'E2 Allocators'!$B$15:$W$15, 0),FALSE)*$E109)</f>
        <v>0</v>
      </c>
      <c r="BU109" s="2186">
        <f>IF(ISERROR(VLOOKUP(VLOOKUP($A109, 'E4 TB Allocation Details'!$A$18:$L$214, MATCH("A &amp; G ID", 'E4 TB Allocation Details'!$A$18:$L$18, 0),FALSE), 'E2 Allocators'!$B$15:$W$358, MATCH('O5 Details by Class &amp; Accounts'!BU$18, 'E2 Allocators'!$B$15:$W$15, 0),FALSE)*$E109), 0, VLOOKUP(VLOOKUP($A109, 'E4 TB Allocation Details'!$A$18:$L$214, MATCH("A &amp; G ID", 'E4 TB Allocation Details'!$A$18:$L$18, 0),FALSE), 'E2 Allocators'!$B$15:$W$358, MATCH('O5 Details by Class &amp; Accounts'!BU$18, 'E2 Allocators'!$B$15:$W$15, 0),FALSE)*$E109)</f>
        <v>0</v>
      </c>
      <c r="BV109" s="2186">
        <f>IF(ISERROR(VLOOKUP(VLOOKUP($A109, 'E4 TB Allocation Details'!$A$18:$L$214, MATCH("A &amp; G ID", 'E4 TB Allocation Details'!$A$18:$L$18, 0),FALSE), 'E2 Allocators'!$B$15:$W$358, MATCH('O5 Details by Class &amp; Accounts'!BV$18, 'E2 Allocators'!$B$15:$W$15, 0),FALSE)*$E109), 0, VLOOKUP(VLOOKUP($A109, 'E4 TB Allocation Details'!$A$18:$L$214, MATCH("A &amp; G ID", 'E4 TB Allocation Details'!$A$18:$L$18, 0),FALSE), 'E2 Allocators'!$B$15:$W$358, MATCH('O5 Details by Class &amp; Accounts'!BV$18, 'E2 Allocators'!$B$15:$W$15, 0),FALSE)*$E109)</f>
        <v>0</v>
      </c>
      <c r="BW109" s="2186">
        <f>IF(ISERROR(VLOOKUP(VLOOKUP($A109, 'E4 TB Allocation Details'!$A$18:$L$214, MATCH("A &amp; G ID", 'E4 TB Allocation Details'!$A$18:$L$18, 0),FALSE), 'E2 Allocators'!$B$15:$W$358, MATCH('O5 Details by Class &amp; Accounts'!BW$18, 'E2 Allocators'!$B$15:$W$15, 0),FALSE)*$E109), 0, VLOOKUP(VLOOKUP($A109, 'E4 TB Allocation Details'!$A$18:$L$214, MATCH("A &amp; G ID", 'E4 TB Allocation Details'!$A$18:$L$18, 0),FALSE), 'E2 Allocators'!$B$15:$W$358, MATCH('O5 Details by Class &amp; Accounts'!BW$18, 'E2 Allocators'!$B$15:$W$15, 0),FALSE)*$E109)</f>
        <v>0</v>
      </c>
      <c r="BX109" s="2186">
        <f>IF(ISERROR(VLOOKUP(VLOOKUP($A109, 'E4 TB Allocation Details'!$A$18:$L$214, MATCH("A &amp; G ID", 'E4 TB Allocation Details'!$A$18:$L$18, 0),FALSE), 'E2 Allocators'!$B$15:$W$358, MATCH('O5 Details by Class &amp; Accounts'!BX$18, 'E2 Allocators'!$B$15:$W$15, 0),FALSE)*$E109), 0, VLOOKUP(VLOOKUP($A109, 'E4 TB Allocation Details'!$A$18:$L$214, MATCH("A &amp; G ID", 'E4 TB Allocation Details'!$A$18:$L$18, 0),FALSE), 'E2 Allocators'!$B$15:$W$358, MATCH('O5 Details by Class &amp; Accounts'!BX$18, 'E2 Allocators'!$B$15:$W$15, 0),FALSE)*$E109)</f>
        <v>0</v>
      </c>
      <c r="BY109" s="2186">
        <f>IF(ISERROR(VLOOKUP(VLOOKUP($A109, 'E4 TB Allocation Details'!$A$18:$L$214, MATCH("A &amp; G ID", 'E4 TB Allocation Details'!$A$18:$L$18, 0),FALSE), 'E2 Allocators'!$B$15:$W$358, MATCH('O5 Details by Class &amp; Accounts'!BY$18, 'E2 Allocators'!$B$15:$W$15, 0),FALSE)*$E109), 0, VLOOKUP(VLOOKUP($A109, 'E4 TB Allocation Details'!$A$18:$L$214, MATCH("A &amp; G ID", 'E4 TB Allocation Details'!$A$18:$L$18, 0),FALSE), 'E2 Allocators'!$B$15:$W$358, MATCH('O5 Details by Class &amp; Accounts'!BY$18, 'E2 Allocators'!$B$15:$W$15, 0),FALSE)*$E109)</f>
        <v>0</v>
      </c>
      <c r="BZ109" s="2186">
        <f>IF(ISERROR(VLOOKUP(VLOOKUP($A109, 'E4 TB Allocation Details'!$A$18:$L$214, MATCH("A &amp; G ID", 'E4 TB Allocation Details'!$A$18:$L$18, 0),FALSE), 'E2 Allocators'!$B$15:$W$358, MATCH('O5 Details by Class &amp; Accounts'!BZ$18, 'E2 Allocators'!$B$15:$W$15, 0),FALSE)*$E109), 0, VLOOKUP(VLOOKUP($A109, 'E4 TB Allocation Details'!$A$18:$L$214, MATCH("A &amp; G ID", 'E4 TB Allocation Details'!$A$18:$L$18, 0),FALSE), 'E2 Allocators'!$B$15:$W$358, MATCH('O5 Details by Class &amp; Accounts'!BZ$18, 'E2 Allocators'!$B$15:$W$15, 0),FALSE)*$E109)</f>
        <v>0</v>
      </c>
      <c r="CA109" s="2186">
        <f>IF(ISERROR(VLOOKUP(VLOOKUP($A109, 'E4 TB Allocation Details'!$A$18:$L$214, MATCH("A &amp; G ID", 'E4 TB Allocation Details'!$A$18:$L$18, 0),FALSE), 'E2 Allocators'!$B$15:$W$358, MATCH('O5 Details by Class &amp; Accounts'!CA$18, 'E2 Allocators'!$B$15:$W$15, 0),FALSE)*$E109), 0, VLOOKUP(VLOOKUP($A109, 'E4 TB Allocation Details'!$A$18:$L$214, MATCH("A &amp; G ID", 'E4 TB Allocation Details'!$A$18:$L$18, 0),FALSE), 'E2 Allocators'!$B$15:$W$358, MATCH('O5 Details by Class &amp; Accounts'!CA$18, 'E2 Allocators'!$B$15:$W$15, 0),FALSE)*$E109)</f>
        <v>0</v>
      </c>
      <c r="CB109" s="2186">
        <f>IF(ISERROR(VLOOKUP(VLOOKUP($A109, 'E4 TB Allocation Details'!$A$18:$L$214, MATCH("A &amp; G ID", 'E4 TB Allocation Details'!$A$18:$L$18, 0),FALSE), 'E2 Allocators'!$B$15:$W$358, MATCH('O5 Details by Class &amp; Accounts'!CB$18, 'E2 Allocators'!$B$15:$W$15, 0),FALSE)*$E109), 0, VLOOKUP(VLOOKUP($A109, 'E4 TB Allocation Details'!$A$18:$L$214, MATCH("A &amp; G ID", 'E4 TB Allocation Details'!$A$18:$L$18, 0),FALSE), 'E2 Allocators'!$B$15:$W$358, MATCH('O5 Details by Class &amp; Accounts'!CB$18, 'E2 Allocators'!$B$15:$W$15, 0),FALSE)*$E109)</f>
        <v>0</v>
      </c>
      <c r="CC109" s="2186">
        <f>IF(ISERROR(VLOOKUP(VLOOKUP($A109, 'E4 TB Allocation Details'!$A$18:$L$214, MATCH("A &amp; G ID", 'E4 TB Allocation Details'!$A$18:$L$18, 0),FALSE), 'E2 Allocators'!$B$15:$W$358, MATCH('O5 Details by Class &amp; Accounts'!CC$18, 'E2 Allocators'!$B$15:$W$15, 0),FALSE)*$E109), 0, VLOOKUP(VLOOKUP($A109, 'E4 TB Allocation Details'!$A$18:$L$214, MATCH("A &amp; G ID", 'E4 TB Allocation Details'!$A$18:$L$18, 0),FALSE), 'E2 Allocators'!$B$15:$W$358, MATCH('O5 Details by Class &amp; Accounts'!CC$18, 'E2 Allocators'!$B$15:$W$15, 0),FALSE)*$E109)</f>
        <v>0</v>
      </c>
      <c r="CD109" s="2186">
        <f>IF(ISERROR(VLOOKUP(VLOOKUP($A109, 'E4 TB Allocation Details'!$A$18:$L$214, MATCH("A &amp; G ID", 'E4 TB Allocation Details'!$A$18:$L$18, 0),FALSE), 'E2 Allocators'!$B$15:$W$358, MATCH('O5 Details by Class &amp; Accounts'!CD$18, 'E2 Allocators'!$B$15:$W$15, 0),FALSE)*$E109), 0, VLOOKUP(VLOOKUP($A109, 'E4 TB Allocation Details'!$A$18:$L$214, MATCH("A &amp; G ID", 'E4 TB Allocation Details'!$A$18:$L$18, 0),FALSE), 'E2 Allocators'!$B$15:$W$358, MATCH('O5 Details by Class &amp; Accounts'!CD$18, 'E2 Allocators'!$B$15:$W$15, 0),FALSE)*$E109)</f>
        <v>0</v>
      </c>
      <c r="CE109" s="2186">
        <f>IF(ISERROR(VLOOKUP(VLOOKUP($A109, 'E4 TB Allocation Details'!$A$18:$L$214, MATCH("A &amp; G ID", 'E4 TB Allocation Details'!$A$18:$L$18, 0),FALSE), 'E2 Allocators'!$B$15:$W$358, MATCH('O5 Details by Class &amp; Accounts'!CE$18, 'E2 Allocators'!$B$15:$W$15, 0),FALSE)*$E109), 0, VLOOKUP(VLOOKUP($A109, 'E4 TB Allocation Details'!$A$18:$L$214, MATCH("A &amp; G ID", 'E4 TB Allocation Details'!$A$18:$L$18, 0),FALSE), 'E2 Allocators'!$B$15:$W$358, MATCH('O5 Details by Class &amp; Accounts'!CE$18, 'E2 Allocators'!$B$15:$W$15, 0),FALSE)*$E109)</f>
        <v>0</v>
      </c>
      <c r="CF109" s="2186">
        <f>IF(ISERROR(VLOOKUP(VLOOKUP($A109, 'E4 TB Allocation Details'!$A$18:$L$214, MATCH("A &amp; G ID", 'E4 TB Allocation Details'!$A$18:$L$18, 0),FALSE), 'E2 Allocators'!$B$15:$W$358, MATCH('O5 Details by Class &amp; Accounts'!CF$18, 'E2 Allocators'!$B$15:$W$15, 0),FALSE)*$E109), 0, VLOOKUP(VLOOKUP($A109, 'E4 TB Allocation Details'!$A$18:$L$214, MATCH("A &amp; G ID", 'E4 TB Allocation Details'!$A$18:$L$18, 0),FALSE), 'E2 Allocators'!$B$15:$W$358, MATCH('O5 Details by Class &amp; Accounts'!CF$18, 'E2 Allocators'!$B$15:$W$15, 0),FALSE)*$E109)</f>
        <v>0</v>
      </c>
      <c r="CG109" s="2186">
        <f>IF(ISERROR(VLOOKUP(VLOOKUP($A109, 'E4 TB Allocation Details'!$A$18:$L$214, MATCH("A &amp; G ID", 'E4 TB Allocation Details'!$A$18:$L$18, 0),FALSE), 'E2 Allocators'!$B$15:$W$358, MATCH('O5 Details by Class &amp; Accounts'!CG$18, 'E2 Allocators'!$B$15:$W$15, 0),FALSE)*$E109), 0, VLOOKUP(VLOOKUP($A109, 'E4 TB Allocation Details'!$A$18:$L$214, MATCH("A &amp; G ID", 'E4 TB Allocation Details'!$A$18:$L$18, 0),FALSE), 'E2 Allocators'!$B$15:$W$358, MATCH('O5 Details by Class &amp; Accounts'!CG$18, 'E2 Allocators'!$B$15:$W$15, 0),FALSE)*$E109)</f>
        <v>0</v>
      </c>
      <c r="CH109" s="2186">
        <f>IF(ISERROR(VLOOKUP(VLOOKUP($A109, 'E4 TB Allocation Details'!$A$18:$L$214, MATCH("A &amp; G ID", 'E4 TB Allocation Details'!$A$18:$L$18, 0),FALSE), 'E2 Allocators'!$B$15:$W$358, MATCH('O5 Details by Class &amp; Accounts'!CH$18, 'E2 Allocators'!$B$15:$W$15, 0),FALSE)*$E109), 0, VLOOKUP(VLOOKUP($A109, 'E4 TB Allocation Details'!$A$18:$L$214, MATCH("A &amp; G ID", 'E4 TB Allocation Details'!$A$18:$L$18, 0),FALSE), 'E2 Allocators'!$B$15:$W$358, MATCH('O5 Details by Class &amp; Accounts'!CH$18, 'E2 Allocators'!$B$15:$W$15, 0),FALSE)*$E109)</f>
        <v>0</v>
      </c>
      <c r="CI109" s="2186">
        <f>IF(ISERROR(VLOOKUP(VLOOKUP($A109, 'E4 TB Allocation Details'!$A$18:$L$214, MATCH("A &amp; G ID", 'E4 TB Allocation Details'!$A$18:$L$18, 0),FALSE), 'E2 Allocators'!$B$15:$W$358, MATCH('O5 Details by Class &amp; Accounts'!CI$18, 'E2 Allocators'!$B$15:$W$15, 0),FALSE)*$E109), 0, VLOOKUP(VLOOKUP($A109, 'E4 TB Allocation Details'!$A$18:$L$214, MATCH("A &amp; G ID", 'E4 TB Allocation Details'!$A$18:$L$18, 0),FALSE), 'E2 Allocators'!$B$15:$W$358, MATCH('O5 Details by Class &amp; Accounts'!CI$18, 'E2 Allocators'!$B$15:$W$15, 0),FALSE)*$E109)</f>
        <v>0</v>
      </c>
      <c r="CJ109" s="2186">
        <f>IF(ISERROR(VLOOKUP(VLOOKUP($A109, 'E4 TB Allocation Details'!$A$18:$L$214, MATCH("A &amp; G ID", 'E4 TB Allocation Details'!$A$18:$L$18, 0),FALSE), 'E2 Allocators'!$B$15:$W$358, MATCH('O5 Details by Class &amp; Accounts'!CJ$18, 'E2 Allocators'!$B$15:$W$15, 0),FALSE)*$E109), 0, VLOOKUP(VLOOKUP($A109, 'E4 TB Allocation Details'!$A$18:$L$214, MATCH("A &amp; G ID", 'E4 TB Allocation Details'!$A$18:$L$18, 0),FALSE), 'E2 Allocators'!$B$15:$W$358, MATCH('O5 Details by Class &amp; Accounts'!CJ$18, 'E2 Allocators'!$B$15:$W$15, 0),FALSE)*$E109)</f>
        <v>0</v>
      </c>
      <c r="CK109" s="2186">
        <f>IF(ISERROR(VLOOKUP(VLOOKUP($A109, 'E4 TB Allocation Details'!$A$18:$L$214, MATCH("A &amp; G ID", 'E4 TB Allocation Details'!$A$18:$L$18, 0),FALSE), 'E2 Allocators'!$B$15:$W$358, MATCH('O5 Details by Class &amp; Accounts'!CK$18, 'E2 Allocators'!$B$15:$W$15, 0),FALSE)*$E109), 0, VLOOKUP(VLOOKUP($A109, 'E4 TB Allocation Details'!$A$18:$L$214, MATCH("A &amp; G ID", 'E4 TB Allocation Details'!$A$18:$L$18, 0),FALSE), 'E2 Allocators'!$B$15:$W$358, MATCH('O5 Details by Class &amp; Accounts'!CK$18, 'E2 Allocators'!$B$15:$W$15, 0),FALSE)*$E109)</f>
        <v>0</v>
      </c>
      <c r="CL109" s="2186">
        <f>IF(ISERROR(VLOOKUP(VLOOKUP($A109, 'E4 TB Allocation Details'!$A$18:$L$214, MATCH("A &amp; G ID", 'E4 TB Allocation Details'!$A$18:$L$18, 0),FALSE), 'E2 Allocators'!$B$15:$W$358, MATCH('O5 Details by Class &amp; Accounts'!CL$18, 'E2 Allocators'!$B$15:$W$15, 0),FALSE)*$E109), 0, VLOOKUP(VLOOKUP($A109, 'E4 TB Allocation Details'!$A$18:$L$214, MATCH("A &amp; G ID", 'E4 TB Allocation Details'!$A$18:$L$18, 0),FALSE), 'E2 Allocators'!$B$15:$W$358, MATCH('O5 Details by Class &amp; Accounts'!CL$18, 'E2 Allocators'!$B$15:$W$15, 0),FALSE)*$E109)</f>
        <v>0</v>
      </c>
      <c r="CM109" s="2186">
        <f>IF(ISERROR(VLOOKUP(VLOOKUP($A109, 'E4 TB Allocation Details'!$A$18:$L$214, MATCH("A &amp; G ID", 'E4 TB Allocation Details'!$A$18:$L$18, 0),FALSE), 'E2 Allocators'!$B$15:$W$358, MATCH('O5 Details by Class &amp; Accounts'!CM$18, 'E2 Allocators'!$B$15:$W$15, 0),FALSE)*$E109), 0, VLOOKUP(VLOOKUP($A109, 'E4 TB Allocation Details'!$A$18:$L$214, MATCH("A &amp; G ID", 'E4 TB Allocation Details'!$A$18:$L$18, 0),FALSE), 'E2 Allocators'!$B$15:$W$358, MATCH('O5 Details by Class &amp; Accounts'!CM$18, 'E2 Allocators'!$B$15:$W$15, 0),FALSE)*$E109)</f>
        <v>0</v>
      </c>
      <c r="CN109" s="2186">
        <f t="shared" si="24"/>
        <v>0</v>
      </c>
      <c r="CO109" s="2187">
        <f t="shared" si="25"/>
        <v>0</v>
      </c>
      <c r="CQ109" s="1625" t="s">
        <v>1186</v>
      </c>
    </row>
    <row r="110" spans="1:95" s="54" customFormat="1" ht="25.5" x14ac:dyDescent="0.2">
      <c r="A110" s="994">
        <v>4355</v>
      </c>
      <c r="B110" s="995" t="s">
        <v>980</v>
      </c>
      <c r="C110" s="2184">
        <f>IF(ISERROR(VLOOKUP($A110,'I3 TB Data'!$A$19:$H$483,MATCH('O5 Details by Class &amp; Accounts'!$C$18, 'I3 TB Data'!$A$19:$H$19,0),0)), 0, VLOOKUP($A110,'I3 TB Data'!$A$19:$H$483,MATCH('O5 Details by Class &amp; Accounts'!$C$18,'I3 TB Data'!$A$19:$H$19,0),0))</f>
        <v>0</v>
      </c>
      <c r="D110" s="2185"/>
      <c r="E110" s="2184">
        <f t="shared" si="17"/>
        <v>0</v>
      </c>
      <c r="F110" s="2186">
        <f>IF(ISERROR(VLOOKUP($A110, 'E1 Categorization'!A33:E124, MATCH("Customer Component", 'E1 Categorization'!$A$33:$E$33,0), 0)), 0, IF(VLOOKUP($A110, 'E1 Categorization'!A33:E124, MATCH("Customer Component", 'E1 Categorization'!$A$33:$E$33,0), 0)=0, 'O5 Details by Class &amp; Accounts'!$E110, IF(AND(VLOOKUP($A110, 'E1 Categorization'!A33:E124, MATCH("Customer Component", 'E1 Categorization'!$A$33:$E$33,0), 0) &gt;0, VLOOKUP($A110, 'E1 Categorization'!A33:E124, MATCH("Customer Component", 'E1 Categorization'!$A$33:$E$33,0), 0)&lt;1), 'O5 Details by Class &amp; Accounts'!$E110*(1-VLOOKUP($A110, 'E1 Categorization'!A33:E124, MATCH("Customer Component", 'E1 Categorization'!$A$33:$E$33,0), 0)), 0)))</f>
        <v>0</v>
      </c>
      <c r="G110" s="2186">
        <f>IF(ISERROR(VLOOKUP($A110, 'E1 Categorization'!A33:E124, MATCH("Customer Component", 'E1 Categorization'!$A$33:$E$33,0), 0)),0, IF(VLOOKUP($A110, 'E1 Categorization'!A33:E124, MATCH("Customer Component", 'E1 Categorization'!$A$33:$E$33,0), 0)=0, 0, IF(AND(VLOOKUP($A110, 'E1 Categorization'!A33:E124, MATCH("Customer Component", 'E1 Categorization'!$A$33:$E$33,0), 0) &gt;0, VLOOKUP($A110, 'E1 Categorization'!A33:E124, MATCH("Customer Component", 'E1 Categorization'!$A$33:$E$33,0), 0)&lt;1), 'O5 Details by Class &amp; Accounts'!$E110*(VLOOKUP($A110, 'E1 Categorization'!A33:E124, MATCH("Customer Component", 'E1 Categorization'!$A$33:$E$33,0), 0)), 'O5 Details by Class &amp; Accounts'!$E110)))</f>
        <v>0</v>
      </c>
      <c r="H110" s="2186">
        <f t="shared" si="20"/>
        <v>0</v>
      </c>
      <c r="I110" s="2186">
        <f>IF(ISERROR(VLOOKUP(VLOOKUP($A110, 'E4 TB Allocation Details'!$A$18:$L$214, MATCH("Demand ID", 'E4 TB Allocation Details'!$A$18:$L$18, 0),FALSE), 'E2 Allocators'!$B$15:$W$358, MATCH('O5 Details by Class &amp; Accounts'!I$18, 'E2 Allocators'!$B$15:$W$15, 0),FALSE)*$F110), 0, VLOOKUP(VLOOKUP($A110, 'E4 TB Allocation Details'!$A$18:$L$214, MATCH("Demand ID", 'E4 TB Allocation Details'!$A$18:$L$18, 0),FALSE), 'E2 Allocators'!$B$15:$W$358, MATCH('O5 Details by Class &amp; Accounts'!I$18, 'E2 Allocators'!$B$15:$W$15, 0),FALSE)*$F110)</f>
        <v>0</v>
      </c>
      <c r="J110" s="2186">
        <f>IF(ISERROR(VLOOKUP(VLOOKUP($A110, 'E4 TB Allocation Details'!$A$18:$L$214, MATCH("Demand ID", 'E4 TB Allocation Details'!$A$18:$L$18, 0),FALSE), 'E2 Allocators'!$B$15:$W$358, MATCH('O5 Details by Class &amp; Accounts'!J$18, 'E2 Allocators'!$B$15:$W$15, 0),FALSE)*$F110), 0, VLOOKUP(VLOOKUP($A110, 'E4 TB Allocation Details'!$A$18:$L$214, MATCH("Demand ID", 'E4 TB Allocation Details'!$A$18:$L$18, 0),FALSE), 'E2 Allocators'!$B$15:$W$358, MATCH('O5 Details by Class &amp; Accounts'!J$18, 'E2 Allocators'!$B$15:$W$15, 0),FALSE)*$F110)</f>
        <v>0</v>
      </c>
      <c r="K110" s="2186">
        <f>IF(ISERROR(VLOOKUP(VLOOKUP($A110, 'E4 TB Allocation Details'!$A$18:$L$214, MATCH("Demand ID", 'E4 TB Allocation Details'!$A$18:$L$18, 0),FALSE), 'E2 Allocators'!$B$15:$W$358, MATCH('O5 Details by Class &amp; Accounts'!K$18, 'E2 Allocators'!$B$15:$W$15, 0),FALSE)*$F110), 0, VLOOKUP(VLOOKUP($A110, 'E4 TB Allocation Details'!$A$18:$L$214, MATCH("Demand ID", 'E4 TB Allocation Details'!$A$18:$L$18, 0),FALSE), 'E2 Allocators'!$B$15:$W$358, MATCH('O5 Details by Class &amp; Accounts'!K$18, 'E2 Allocators'!$B$15:$W$15, 0),FALSE)*$F110)</f>
        <v>0</v>
      </c>
      <c r="L110" s="2186">
        <f>IF(ISERROR(VLOOKUP(VLOOKUP($A110, 'E4 TB Allocation Details'!$A$18:$L$214, MATCH("Demand ID", 'E4 TB Allocation Details'!$A$18:$L$18, 0),FALSE), 'E2 Allocators'!$B$15:$W$358, MATCH('O5 Details by Class &amp; Accounts'!L$18, 'E2 Allocators'!$B$15:$W$15, 0),FALSE)*$F110), 0, VLOOKUP(VLOOKUP($A110, 'E4 TB Allocation Details'!$A$18:$L$214, MATCH("Demand ID", 'E4 TB Allocation Details'!$A$18:$L$18, 0),FALSE), 'E2 Allocators'!$B$15:$W$358, MATCH('O5 Details by Class &amp; Accounts'!L$18, 'E2 Allocators'!$B$15:$W$15, 0),FALSE)*$F110)</f>
        <v>0</v>
      </c>
      <c r="M110" s="2186">
        <f>IF(ISERROR(VLOOKUP(VLOOKUP($A110, 'E4 TB Allocation Details'!$A$18:$L$214, MATCH("Demand ID", 'E4 TB Allocation Details'!$A$18:$L$18, 0),FALSE), 'E2 Allocators'!$B$15:$W$358, MATCH('O5 Details by Class &amp; Accounts'!M$18, 'E2 Allocators'!$B$15:$W$15, 0),FALSE)*$F110), 0, VLOOKUP(VLOOKUP($A110, 'E4 TB Allocation Details'!$A$18:$L$214, MATCH("Demand ID", 'E4 TB Allocation Details'!$A$18:$L$18, 0),FALSE), 'E2 Allocators'!$B$15:$W$358, MATCH('O5 Details by Class &amp; Accounts'!M$18, 'E2 Allocators'!$B$15:$W$15, 0),FALSE)*$F110)</f>
        <v>0</v>
      </c>
      <c r="N110" s="2186">
        <f>IF(ISERROR(VLOOKUP(VLOOKUP($A110, 'E4 TB Allocation Details'!$A$18:$L$214, MATCH("Demand ID", 'E4 TB Allocation Details'!$A$18:$L$18, 0),FALSE), 'E2 Allocators'!$B$15:$W$358, MATCH('O5 Details by Class &amp; Accounts'!N$18, 'E2 Allocators'!$B$15:$W$15, 0),FALSE)*$F110), 0, VLOOKUP(VLOOKUP($A110, 'E4 TB Allocation Details'!$A$18:$L$214, MATCH("Demand ID", 'E4 TB Allocation Details'!$A$18:$L$18, 0),FALSE), 'E2 Allocators'!$B$15:$W$358, MATCH('O5 Details by Class &amp; Accounts'!N$18, 'E2 Allocators'!$B$15:$W$15, 0),FALSE)*$F110)</f>
        <v>0</v>
      </c>
      <c r="O110" s="2186">
        <f>IF(ISERROR(VLOOKUP(VLOOKUP($A110, 'E4 TB Allocation Details'!$A$18:$L$214, MATCH("Demand ID", 'E4 TB Allocation Details'!$A$18:$L$18, 0),FALSE), 'E2 Allocators'!$B$15:$W$358, MATCH('O5 Details by Class &amp; Accounts'!O$18, 'E2 Allocators'!$B$15:$W$15, 0),FALSE)*$F110), 0, VLOOKUP(VLOOKUP($A110, 'E4 TB Allocation Details'!$A$18:$L$214, MATCH("Demand ID", 'E4 TB Allocation Details'!$A$18:$L$18, 0),FALSE), 'E2 Allocators'!$B$15:$W$358, MATCH('O5 Details by Class &amp; Accounts'!O$18, 'E2 Allocators'!$B$15:$W$15, 0),FALSE)*$F110)</f>
        <v>0</v>
      </c>
      <c r="P110" s="2186">
        <f>IF(ISERROR(VLOOKUP(VLOOKUP($A110, 'E4 TB Allocation Details'!$A$18:$L$214, MATCH("Demand ID", 'E4 TB Allocation Details'!$A$18:$L$18, 0),FALSE), 'E2 Allocators'!$B$15:$W$358, MATCH('O5 Details by Class &amp; Accounts'!P$18, 'E2 Allocators'!$B$15:$W$15, 0),FALSE)*$F110), 0, VLOOKUP(VLOOKUP($A110, 'E4 TB Allocation Details'!$A$18:$L$214, MATCH("Demand ID", 'E4 TB Allocation Details'!$A$18:$L$18, 0),FALSE), 'E2 Allocators'!$B$15:$W$358, MATCH('O5 Details by Class &amp; Accounts'!P$18, 'E2 Allocators'!$B$15:$W$15, 0),FALSE)*$F110)</f>
        <v>0</v>
      </c>
      <c r="Q110" s="2186">
        <f>IF(ISERROR(VLOOKUP(VLOOKUP($A110, 'E4 TB Allocation Details'!$A$18:$L$214, MATCH("Demand ID", 'E4 TB Allocation Details'!$A$18:$L$18, 0),FALSE), 'E2 Allocators'!$B$15:$W$358, MATCH('O5 Details by Class &amp; Accounts'!Q$18, 'E2 Allocators'!$B$15:$W$15, 0),FALSE)*$F110), 0, VLOOKUP(VLOOKUP($A110, 'E4 TB Allocation Details'!$A$18:$L$214, MATCH("Demand ID", 'E4 TB Allocation Details'!$A$18:$L$18, 0),FALSE), 'E2 Allocators'!$B$15:$W$358, MATCH('O5 Details by Class &amp; Accounts'!Q$18, 'E2 Allocators'!$B$15:$W$15, 0),FALSE)*$F110)</f>
        <v>0</v>
      </c>
      <c r="R110" s="2186">
        <f>IF(ISERROR(VLOOKUP(VLOOKUP($A110, 'E4 TB Allocation Details'!$A$18:$L$214, MATCH("Demand ID", 'E4 TB Allocation Details'!$A$18:$L$18, 0),FALSE), 'E2 Allocators'!$B$15:$W$358, MATCH('O5 Details by Class &amp; Accounts'!R$18, 'E2 Allocators'!$B$15:$W$15, 0),FALSE)*$F110), 0, VLOOKUP(VLOOKUP($A110, 'E4 TB Allocation Details'!$A$18:$L$214, MATCH("Demand ID", 'E4 TB Allocation Details'!$A$18:$L$18, 0),FALSE), 'E2 Allocators'!$B$15:$W$358, MATCH('O5 Details by Class &amp; Accounts'!R$18, 'E2 Allocators'!$B$15:$W$15, 0),FALSE)*$F110)</f>
        <v>0</v>
      </c>
      <c r="S110" s="2186">
        <f>IF(ISERROR(VLOOKUP(VLOOKUP($A110, 'E4 TB Allocation Details'!$A$18:$L$214, MATCH("Demand ID", 'E4 TB Allocation Details'!$A$18:$L$18, 0),FALSE), 'E2 Allocators'!$B$15:$W$358, MATCH('O5 Details by Class &amp; Accounts'!S$18, 'E2 Allocators'!$B$15:$W$15, 0),FALSE)*$F110), 0, VLOOKUP(VLOOKUP($A110, 'E4 TB Allocation Details'!$A$18:$L$214, MATCH("Demand ID", 'E4 TB Allocation Details'!$A$18:$L$18, 0),FALSE), 'E2 Allocators'!$B$15:$W$358, MATCH('O5 Details by Class &amp; Accounts'!S$18, 'E2 Allocators'!$B$15:$W$15, 0),FALSE)*$F110)</f>
        <v>0</v>
      </c>
      <c r="T110" s="2186">
        <f>IF(ISERROR(VLOOKUP(VLOOKUP($A110, 'E4 TB Allocation Details'!$A$18:$L$214, MATCH("Demand ID", 'E4 TB Allocation Details'!$A$18:$L$18, 0),FALSE), 'E2 Allocators'!$B$15:$W$358, MATCH('O5 Details by Class &amp; Accounts'!T$18, 'E2 Allocators'!$B$15:$W$15, 0),FALSE)*$F110), 0, VLOOKUP(VLOOKUP($A110, 'E4 TB Allocation Details'!$A$18:$L$214, MATCH("Demand ID", 'E4 TB Allocation Details'!$A$18:$L$18, 0),FALSE), 'E2 Allocators'!$B$15:$W$358, MATCH('O5 Details by Class &amp; Accounts'!T$18, 'E2 Allocators'!$B$15:$W$15, 0),FALSE)*$F110)</f>
        <v>0</v>
      </c>
      <c r="U110" s="2186">
        <f>IF(ISERROR(VLOOKUP(VLOOKUP($A110, 'E4 TB Allocation Details'!$A$18:$L$214, MATCH("Demand ID", 'E4 TB Allocation Details'!$A$18:$L$18, 0),FALSE), 'E2 Allocators'!$B$15:$W$358, MATCH('O5 Details by Class &amp; Accounts'!U$18, 'E2 Allocators'!$B$15:$W$15, 0),FALSE)*$F110), 0, VLOOKUP(VLOOKUP($A110, 'E4 TB Allocation Details'!$A$18:$L$214, MATCH("Demand ID", 'E4 TB Allocation Details'!$A$18:$L$18, 0),FALSE), 'E2 Allocators'!$B$15:$W$358, MATCH('O5 Details by Class &amp; Accounts'!U$18, 'E2 Allocators'!$B$15:$W$15, 0),FALSE)*$F110)</f>
        <v>0</v>
      </c>
      <c r="V110" s="2186">
        <f>IF(ISERROR(VLOOKUP(VLOOKUP($A110, 'E4 TB Allocation Details'!$A$18:$L$214, MATCH("Demand ID", 'E4 TB Allocation Details'!$A$18:$L$18, 0),FALSE), 'E2 Allocators'!$B$15:$W$358, MATCH('O5 Details by Class &amp; Accounts'!V$18, 'E2 Allocators'!$B$15:$W$15, 0),FALSE)*$F110), 0, VLOOKUP(VLOOKUP($A110, 'E4 TB Allocation Details'!$A$18:$L$214, MATCH("Demand ID", 'E4 TB Allocation Details'!$A$18:$L$18, 0),FALSE), 'E2 Allocators'!$B$15:$W$358, MATCH('O5 Details by Class &amp; Accounts'!V$18, 'E2 Allocators'!$B$15:$W$15, 0),FALSE)*$F110)</f>
        <v>0</v>
      </c>
      <c r="W110" s="2186">
        <f>IF(ISERROR(VLOOKUP(VLOOKUP($A110, 'E4 TB Allocation Details'!$A$18:$L$214, MATCH("Demand ID", 'E4 TB Allocation Details'!$A$18:$L$18, 0),FALSE), 'E2 Allocators'!$B$15:$W$358, MATCH('O5 Details by Class &amp; Accounts'!W$18, 'E2 Allocators'!$B$15:$W$15, 0),FALSE)*$F110), 0, VLOOKUP(VLOOKUP($A110, 'E4 TB Allocation Details'!$A$18:$L$214, MATCH("Demand ID", 'E4 TB Allocation Details'!$A$18:$L$18, 0),FALSE), 'E2 Allocators'!$B$15:$W$358, MATCH('O5 Details by Class &amp; Accounts'!W$18, 'E2 Allocators'!$B$15:$W$15, 0),FALSE)*$F110)</f>
        <v>0</v>
      </c>
      <c r="X110" s="2186">
        <f>IF(ISERROR(VLOOKUP(VLOOKUP($A110, 'E4 TB Allocation Details'!$A$18:$L$214, MATCH("Demand ID", 'E4 TB Allocation Details'!$A$18:$L$18, 0),FALSE), 'E2 Allocators'!$B$15:$W$358, MATCH('O5 Details by Class &amp; Accounts'!X$18, 'E2 Allocators'!$B$15:$W$15, 0),FALSE)*$F110), 0, VLOOKUP(VLOOKUP($A110, 'E4 TB Allocation Details'!$A$18:$L$214, MATCH("Demand ID", 'E4 TB Allocation Details'!$A$18:$L$18, 0),FALSE), 'E2 Allocators'!$B$15:$W$358, MATCH('O5 Details by Class &amp; Accounts'!X$18, 'E2 Allocators'!$B$15:$W$15, 0),FALSE)*$F110)</f>
        <v>0</v>
      </c>
      <c r="Y110" s="2186">
        <f>IF(ISERROR(VLOOKUP(VLOOKUP($A110, 'E4 TB Allocation Details'!$A$18:$L$214, MATCH("Demand ID", 'E4 TB Allocation Details'!$A$18:$L$18, 0),FALSE), 'E2 Allocators'!$B$15:$W$358, MATCH('O5 Details by Class &amp; Accounts'!Y$18, 'E2 Allocators'!$B$15:$W$15, 0),FALSE)*$F110), 0, VLOOKUP(VLOOKUP($A110, 'E4 TB Allocation Details'!$A$18:$L$214, MATCH("Demand ID", 'E4 TB Allocation Details'!$A$18:$L$18, 0),FALSE), 'E2 Allocators'!$B$15:$W$358, MATCH('O5 Details by Class &amp; Accounts'!Y$18, 'E2 Allocators'!$B$15:$W$15, 0),FALSE)*$F110)</f>
        <v>0</v>
      </c>
      <c r="Z110" s="2186">
        <f>IF(ISERROR(VLOOKUP(VLOOKUP($A110, 'E4 TB Allocation Details'!$A$18:$L$214, MATCH("Demand ID", 'E4 TB Allocation Details'!$A$18:$L$18, 0),FALSE), 'E2 Allocators'!$B$15:$W$358, MATCH('O5 Details by Class &amp; Accounts'!Z$18, 'E2 Allocators'!$B$15:$W$15, 0),FALSE)*$F110), 0, VLOOKUP(VLOOKUP($A110, 'E4 TB Allocation Details'!$A$18:$L$214, MATCH("Demand ID", 'E4 TB Allocation Details'!$A$18:$L$18, 0),FALSE), 'E2 Allocators'!$B$15:$W$358, MATCH('O5 Details by Class &amp; Accounts'!Z$18, 'E2 Allocators'!$B$15:$W$15, 0),FALSE)*$F110)</f>
        <v>0</v>
      </c>
      <c r="AA110" s="2186">
        <f>IF(ISERROR(VLOOKUP(VLOOKUP($A110, 'E4 TB Allocation Details'!$A$18:$L$214, MATCH("Demand ID", 'E4 TB Allocation Details'!$A$18:$L$18, 0),FALSE), 'E2 Allocators'!$B$15:$W$358, MATCH('O5 Details by Class &amp; Accounts'!AA$18, 'E2 Allocators'!$B$15:$W$15, 0),FALSE)*$F110), 0, VLOOKUP(VLOOKUP($A110, 'E4 TB Allocation Details'!$A$18:$L$214, MATCH("Demand ID", 'E4 TB Allocation Details'!$A$18:$L$18, 0),FALSE), 'E2 Allocators'!$B$15:$W$358, MATCH('O5 Details by Class &amp; Accounts'!AA$18, 'E2 Allocators'!$B$15:$W$15, 0),FALSE)*$F110)</f>
        <v>0</v>
      </c>
      <c r="AB110" s="2186">
        <f>IF(ISERROR(VLOOKUP(VLOOKUP($A110, 'E4 TB Allocation Details'!$A$18:$L$214, MATCH("Demand ID", 'E4 TB Allocation Details'!$A$18:$L$18, 0),FALSE), 'E2 Allocators'!$B$15:$W$358, MATCH('O5 Details by Class &amp; Accounts'!AB$18, 'E2 Allocators'!$B$15:$W$15, 0),FALSE)*$F110), 0, VLOOKUP(VLOOKUP($A110, 'E4 TB Allocation Details'!$A$18:$L$214, MATCH("Demand ID", 'E4 TB Allocation Details'!$A$18:$L$18, 0),FALSE), 'E2 Allocators'!$B$15:$W$358, MATCH('O5 Details by Class &amp; Accounts'!AB$18, 'E2 Allocators'!$B$15:$W$15, 0),FALSE)*$F110)</f>
        <v>0</v>
      </c>
      <c r="AC110" s="2186">
        <f t="shared" si="21"/>
        <v>0</v>
      </c>
      <c r="AD110" s="2186">
        <f>IF(ISERROR(VLOOKUP(VLOOKUP($A110, 'E4 TB Allocation Details'!$A$18:$L$214, MATCH("Customer ID", 'E4 TB Allocation Details'!$A$18:$L$18, 0),FALSE), 'E2 Allocators'!$B$15:$W$358, MATCH('O5 Details by Class &amp; Accounts'!AD$18, 'E2 Allocators'!$B$15:$W$15, 0),FALSE)*$G110), 0, VLOOKUP(VLOOKUP($A110, 'E4 TB Allocation Details'!$A$18:$L$214, MATCH("Customer ID", 'E4 TB Allocation Details'!$A$18:$L$18, 0),FALSE), 'E2 Allocators'!$B$15:$W$358, MATCH('O5 Details by Class &amp; Accounts'!AD$18, 'E2 Allocators'!$B$15:$W$15, 0),FALSE)*$G110)</f>
        <v>0</v>
      </c>
      <c r="AE110" s="2186">
        <f>IF(ISERROR(VLOOKUP(VLOOKUP($A110, 'E4 TB Allocation Details'!$A$18:$L$214, MATCH("Customer ID", 'E4 TB Allocation Details'!$A$18:$L$18, 0),FALSE), 'E2 Allocators'!$B$15:$W$358, MATCH('O5 Details by Class &amp; Accounts'!AE$18, 'E2 Allocators'!$B$15:$W$15, 0),FALSE)*$G110), 0, VLOOKUP(VLOOKUP($A110, 'E4 TB Allocation Details'!$A$18:$L$214, MATCH("Customer ID", 'E4 TB Allocation Details'!$A$18:$L$18, 0),FALSE), 'E2 Allocators'!$B$15:$W$358, MATCH('O5 Details by Class &amp; Accounts'!AE$18, 'E2 Allocators'!$B$15:$W$15, 0),FALSE)*$G110)</f>
        <v>0</v>
      </c>
      <c r="AF110" s="2186">
        <f>IF(ISERROR(VLOOKUP(VLOOKUP($A110, 'E4 TB Allocation Details'!$A$18:$L$214, MATCH("Customer ID", 'E4 TB Allocation Details'!$A$18:$L$18, 0),FALSE), 'E2 Allocators'!$B$15:$W$358, MATCH('O5 Details by Class &amp; Accounts'!AF$18, 'E2 Allocators'!$B$15:$W$15, 0),FALSE)*$G110), 0, VLOOKUP(VLOOKUP($A110, 'E4 TB Allocation Details'!$A$18:$L$214, MATCH("Customer ID", 'E4 TB Allocation Details'!$A$18:$L$18, 0),FALSE), 'E2 Allocators'!$B$15:$W$358, MATCH('O5 Details by Class &amp; Accounts'!AF$18, 'E2 Allocators'!$B$15:$W$15, 0),FALSE)*$G110)</f>
        <v>0</v>
      </c>
      <c r="AG110" s="2186">
        <f>IF(ISERROR(VLOOKUP(VLOOKUP($A110, 'E4 TB Allocation Details'!$A$18:$L$214, MATCH("Customer ID", 'E4 TB Allocation Details'!$A$18:$L$18, 0),FALSE), 'E2 Allocators'!$B$15:$W$358, MATCH('O5 Details by Class &amp; Accounts'!AG$18, 'E2 Allocators'!$B$15:$W$15, 0),FALSE)*$G110), 0, VLOOKUP(VLOOKUP($A110, 'E4 TB Allocation Details'!$A$18:$L$214, MATCH("Customer ID", 'E4 TB Allocation Details'!$A$18:$L$18, 0),FALSE), 'E2 Allocators'!$B$15:$W$358, MATCH('O5 Details by Class &amp; Accounts'!AG$18, 'E2 Allocators'!$B$15:$W$15, 0),FALSE)*$G110)</f>
        <v>0</v>
      </c>
      <c r="AH110" s="2186">
        <f>IF(ISERROR(VLOOKUP(VLOOKUP($A110, 'E4 TB Allocation Details'!$A$18:$L$214, MATCH("Customer ID", 'E4 TB Allocation Details'!$A$18:$L$18, 0),FALSE), 'E2 Allocators'!$B$15:$W$358, MATCH('O5 Details by Class &amp; Accounts'!AH$18, 'E2 Allocators'!$B$15:$W$15, 0),FALSE)*$G110), 0, VLOOKUP(VLOOKUP($A110, 'E4 TB Allocation Details'!$A$18:$L$214, MATCH("Customer ID", 'E4 TB Allocation Details'!$A$18:$L$18, 0),FALSE), 'E2 Allocators'!$B$15:$W$358, MATCH('O5 Details by Class &amp; Accounts'!AH$18, 'E2 Allocators'!$B$15:$W$15, 0),FALSE)*$G110)</f>
        <v>0</v>
      </c>
      <c r="AI110" s="2186">
        <f>IF(ISERROR(VLOOKUP(VLOOKUP($A110, 'E4 TB Allocation Details'!$A$18:$L$214, MATCH("Customer ID", 'E4 TB Allocation Details'!$A$18:$L$18, 0),FALSE), 'E2 Allocators'!$B$15:$W$358, MATCH('O5 Details by Class &amp; Accounts'!AI$18, 'E2 Allocators'!$B$15:$W$15, 0),FALSE)*$G110), 0, VLOOKUP(VLOOKUP($A110, 'E4 TB Allocation Details'!$A$18:$L$214, MATCH("Customer ID", 'E4 TB Allocation Details'!$A$18:$L$18, 0),FALSE), 'E2 Allocators'!$B$15:$W$358, MATCH('O5 Details by Class &amp; Accounts'!AI$18, 'E2 Allocators'!$B$15:$W$15, 0),FALSE)*$G110)</f>
        <v>0</v>
      </c>
      <c r="AJ110" s="2186">
        <f>IF(ISERROR(VLOOKUP(VLOOKUP($A110, 'E4 TB Allocation Details'!$A$18:$L$214, MATCH("Customer ID", 'E4 TB Allocation Details'!$A$18:$L$18, 0),FALSE), 'E2 Allocators'!$B$15:$W$358, MATCH('O5 Details by Class &amp; Accounts'!AJ$18, 'E2 Allocators'!$B$15:$W$15, 0),FALSE)*$G110), 0, VLOOKUP(VLOOKUP($A110, 'E4 TB Allocation Details'!$A$18:$L$214, MATCH("Customer ID", 'E4 TB Allocation Details'!$A$18:$L$18, 0),FALSE), 'E2 Allocators'!$B$15:$W$358, MATCH('O5 Details by Class &amp; Accounts'!AJ$18, 'E2 Allocators'!$B$15:$W$15, 0),FALSE)*$G110)</f>
        <v>0</v>
      </c>
      <c r="AK110" s="2186">
        <f>IF(ISERROR(VLOOKUP(VLOOKUP($A110, 'E4 TB Allocation Details'!$A$18:$L$214, MATCH("Customer ID", 'E4 TB Allocation Details'!$A$18:$L$18, 0),FALSE), 'E2 Allocators'!$B$15:$W$358, MATCH('O5 Details by Class &amp; Accounts'!AK$18, 'E2 Allocators'!$B$15:$W$15, 0),FALSE)*$G110), 0, VLOOKUP(VLOOKUP($A110, 'E4 TB Allocation Details'!$A$18:$L$214, MATCH("Customer ID", 'E4 TB Allocation Details'!$A$18:$L$18, 0),FALSE), 'E2 Allocators'!$B$15:$W$358, MATCH('O5 Details by Class &amp; Accounts'!AK$18, 'E2 Allocators'!$B$15:$W$15, 0),FALSE)*$G110)</f>
        <v>0</v>
      </c>
      <c r="AL110" s="2186">
        <f>IF(ISERROR(VLOOKUP(VLOOKUP($A110, 'E4 TB Allocation Details'!$A$18:$L$214, MATCH("Customer ID", 'E4 TB Allocation Details'!$A$18:$L$18, 0),FALSE), 'E2 Allocators'!$B$15:$W$358, MATCH('O5 Details by Class &amp; Accounts'!AL$18, 'E2 Allocators'!$B$15:$W$15, 0),FALSE)*$G110), 0, VLOOKUP(VLOOKUP($A110, 'E4 TB Allocation Details'!$A$18:$L$214, MATCH("Customer ID", 'E4 TB Allocation Details'!$A$18:$L$18, 0),FALSE), 'E2 Allocators'!$B$15:$W$358, MATCH('O5 Details by Class &amp; Accounts'!AL$18, 'E2 Allocators'!$B$15:$W$15, 0),FALSE)*$G110)</f>
        <v>0</v>
      </c>
      <c r="AM110" s="2186">
        <f>IF(ISERROR(VLOOKUP(VLOOKUP($A110, 'E4 TB Allocation Details'!$A$18:$L$214, MATCH("Customer ID", 'E4 TB Allocation Details'!$A$18:$L$18, 0),FALSE), 'E2 Allocators'!$B$15:$W$358, MATCH('O5 Details by Class &amp; Accounts'!AM$18, 'E2 Allocators'!$B$15:$W$15, 0),FALSE)*$G110), 0, VLOOKUP(VLOOKUP($A110, 'E4 TB Allocation Details'!$A$18:$L$214, MATCH("Customer ID", 'E4 TB Allocation Details'!$A$18:$L$18, 0),FALSE), 'E2 Allocators'!$B$15:$W$358, MATCH('O5 Details by Class &amp; Accounts'!AM$18, 'E2 Allocators'!$B$15:$W$15, 0),FALSE)*$G110)</f>
        <v>0</v>
      </c>
      <c r="AN110" s="2186">
        <f>IF(ISERROR(VLOOKUP(VLOOKUP($A110, 'E4 TB Allocation Details'!$A$18:$L$214, MATCH("Customer ID", 'E4 TB Allocation Details'!$A$18:$L$18, 0),FALSE), 'E2 Allocators'!$B$15:$W$358, MATCH('O5 Details by Class &amp; Accounts'!AN$18, 'E2 Allocators'!$B$15:$W$15, 0),FALSE)*$G110), 0, VLOOKUP(VLOOKUP($A110, 'E4 TB Allocation Details'!$A$18:$L$214, MATCH("Customer ID", 'E4 TB Allocation Details'!$A$18:$L$18, 0),FALSE), 'E2 Allocators'!$B$15:$W$358, MATCH('O5 Details by Class &amp; Accounts'!AN$18, 'E2 Allocators'!$B$15:$W$15, 0),FALSE)*$G110)</f>
        <v>0</v>
      </c>
      <c r="AO110" s="2186">
        <f>IF(ISERROR(VLOOKUP(VLOOKUP($A110, 'E4 TB Allocation Details'!$A$18:$L$214, MATCH("Customer ID", 'E4 TB Allocation Details'!$A$18:$L$18, 0),FALSE), 'E2 Allocators'!$B$15:$W$358, MATCH('O5 Details by Class &amp; Accounts'!AO$18, 'E2 Allocators'!$B$15:$W$15, 0),FALSE)*$G110), 0, VLOOKUP(VLOOKUP($A110, 'E4 TB Allocation Details'!$A$18:$L$214, MATCH("Customer ID", 'E4 TB Allocation Details'!$A$18:$L$18, 0),FALSE), 'E2 Allocators'!$B$15:$W$358, MATCH('O5 Details by Class &amp; Accounts'!AO$18, 'E2 Allocators'!$B$15:$W$15, 0),FALSE)*$G110)</f>
        <v>0</v>
      </c>
      <c r="AP110" s="2186">
        <f>IF(ISERROR(VLOOKUP(VLOOKUP($A110, 'E4 TB Allocation Details'!$A$18:$L$214, MATCH("Customer ID", 'E4 TB Allocation Details'!$A$18:$L$18, 0),FALSE), 'E2 Allocators'!$B$15:$W$358, MATCH('O5 Details by Class &amp; Accounts'!AP$18, 'E2 Allocators'!$B$15:$W$15, 0),FALSE)*$G110), 0, VLOOKUP(VLOOKUP($A110, 'E4 TB Allocation Details'!$A$18:$L$214, MATCH("Customer ID", 'E4 TB Allocation Details'!$A$18:$L$18, 0),FALSE), 'E2 Allocators'!$B$15:$W$358, MATCH('O5 Details by Class &amp; Accounts'!AP$18, 'E2 Allocators'!$B$15:$W$15, 0),FALSE)*$G110)</f>
        <v>0</v>
      </c>
      <c r="AQ110" s="2186">
        <f>IF(ISERROR(VLOOKUP(VLOOKUP($A110, 'E4 TB Allocation Details'!$A$18:$L$214, MATCH("Customer ID", 'E4 TB Allocation Details'!$A$18:$L$18, 0),FALSE), 'E2 Allocators'!$B$15:$W$358, MATCH('O5 Details by Class &amp; Accounts'!AQ$18, 'E2 Allocators'!$B$15:$W$15, 0),FALSE)*$G110), 0, VLOOKUP(VLOOKUP($A110, 'E4 TB Allocation Details'!$A$18:$L$214, MATCH("Customer ID", 'E4 TB Allocation Details'!$A$18:$L$18, 0),FALSE), 'E2 Allocators'!$B$15:$W$358, MATCH('O5 Details by Class &amp; Accounts'!AQ$18, 'E2 Allocators'!$B$15:$W$15, 0),FALSE)*$G110)</f>
        <v>0</v>
      </c>
      <c r="AR110" s="2186">
        <f>IF(ISERROR(VLOOKUP(VLOOKUP($A110, 'E4 TB Allocation Details'!$A$18:$L$214, MATCH("Customer ID", 'E4 TB Allocation Details'!$A$18:$L$18, 0),FALSE), 'E2 Allocators'!$B$15:$W$358, MATCH('O5 Details by Class &amp; Accounts'!AR$18, 'E2 Allocators'!$B$15:$W$15, 0),FALSE)*$G110), 0, VLOOKUP(VLOOKUP($A110, 'E4 TB Allocation Details'!$A$18:$L$214, MATCH("Customer ID", 'E4 TB Allocation Details'!$A$18:$L$18, 0),FALSE), 'E2 Allocators'!$B$15:$W$358, MATCH('O5 Details by Class &amp; Accounts'!AR$18, 'E2 Allocators'!$B$15:$W$15, 0),FALSE)*$G110)</f>
        <v>0</v>
      </c>
      <c r="AS110" s="2186">
        <f>IF(ISERROR(VLOOKUP(VLOOKUP($A110, 'E4 TB Allocation Details'!$A$18:$L$214, MATCH("Customer ID", 'E4 TB Allocation Details'!$A$18:$L$18, 0),FALSE), 'E2 Allocators'!$B$15:$W$358, MATCH('O5 Details by Class &amp; Accounts'!AS$18, 'E2 Allocators'!$B$15:$W$15, 0),FALSE)*$G110), 0, VLOOKUP(VLOOKUP($A110, 'E4 TB Allocation Details'!$A$18:$L$214, MATCH("Customer ID", 'E4 TB Allocation Details'!$A$18:$L$18, 0),FALSE), 'E2 Allocators'!$B$15:$W$358, MATCH('O5 Details by Class &amp; Accounts'!AS$18, 'E2 Allocators'!$B$15:$W$15, 0),FALSE)*$G110)</f>
        <v>0</v>
      </c>
      <c r="AT110" s="2186">
        <f>IF(ISERROR(VLOOKUP(VLOOKUP($A110, 'E4 TB Allocation Details'!$A$18:$L$214, MATCH("Customer ID", 'E4 TB Allocation Details'!$A$18:$L$18, 0),FALSE), 'E2 Allocators'!$B$15:$W$358, MATCH('O5 Details by Class &amp; Accounts'!AT$18, 'E2 Allocators'!$B$15:$W$15, 0),FALSE)*$G110), 0, VLOOKUP(VLOOKUP($A110, 'E4 TB Allocation Details'!$A$18:$L$214, MATCH("Customer ID", 'E4 TB Allocation Details'!$A$18:$L$18, 0),FALSE), 'E2 Allocators'!$B$15:$W$358, MATCH('O5 Details by Class &amp; Accounts'!AT$18, 'E2 Allocators'!$B$15:$W$15, 0),FALSE)*$G110)</f>
        <v>0</v>
      </c>
      <c r="AU110" s="2186">
        <f>IF(ISERROR(VLOOKUP(VLOOKUP($A110, 'E4 TB Allocation Details'!$A$18:$L$214, MATCH("Customer ID", 'E4 TB Allocation Details'!$A$18:$L$18, 0),FALSE), 'E2 Allocators'!$B$15:$W$358, MATCH('O5 Details by Class &amp; Accounts'!AU$18, 'E2 Allocators'!$B$15:$W$15, 0),FALSE)*$G110), 0, VLOOKUP(VLOOKUP($A110, 'E4 TB Allocation Details'!$A$18:$L$214, MATCH("Customer ID", 'E4 TB Allocation Details'!$A$18:$L$18, 0),FALSE), 'E2 Allocators'!$B$15:$W$358, MATCH('O5 Details by Class &amp; Accounts'!AU$18, 'E2 Allocators'!$B$15:$W$15, 0),FALSE)*$G110)</f>
        <v>0</v>
      </c>
      <c r="AV110" s="2186">
        <f>IF(ISERROR(VLOOKUP(VLOOKUP($A110, 'E4 TB Allocation Details'!$A$18:$L$214, MATCH("Customer ID", 'E4 TB Allocation Details'!$A$18:$L$18, 0),FALSE), 'E2 Allocators'!$B$15:$W$358, MATCH('O5 Details by Class &amp; Accounts'!AV$18, 'E2 Allocators'!$B$15:$W$15, 0),FALSE)*$G110), 0, VLOOKUP(VLOOKUP($A110, 'E4 TB Allocation Details'!$A$18:$L$214, MATCH("Customer ID", 'E4 TB Allocation Details'!$A$18:$L$18, 0),FALSE), 'E2 Allocators'!$B$15:$W$358, MATCH('O5 Details by Class &amp; Accounts'!AV$18, 'E2 Allocators'!$B$15:$W$15, 0),FALSE)*$G110)</f>
        <v>0</v>
      </c>
      <c r="AW110" s="2186">
        <f>IF(ISERROR(VLOOKUP(VLOOKUP($A110, 'E4 TB Allocation Details'!$A$18:$L$214, MATCH("Customer ID", 'E4 TB Allocation Details'!$A$18:$L$18, 0),FALSE), 'E2 Allocators'!$B$15:$W$358, MATCH('O5 Details by Class &amp; Accounts'!AW$18, 'E2 Allocators'!$B$15:$W$15, 0),FALSE)*$G110), 0, VLOOKUP(VLOOKUP($A110, 'E4 TB Allocation Details'!$A$18:$L$214, MATCH("Customer ID", 'E4 TB Allocation Details'!$A$18:$L$18, 0),FALSE), 'E2 Allocators'!$B$15:$W$358, MATCH('O5 Details by Class &amp; Accounts'!AW$18, 'E2 Allocators'!$B$15:$W$15, 0),FALSE)*$G110)</f>
        <v>0</v>
      </c>
      <c r="AX110" s="2186">
        <f t="shared" si="22"/>
        <v>0</v>
      </c>
      <c r="AY110" s="2186">
        <f>IF(ISERROR(VLOOKUP(VLOOKUP($A110, 'E4 TB Allocation Details'!$A$18:$L$214, MATCH("Misc ID", 'E4 TB Allocation Details'!$A$18:$L$18, 0),FALSE), 'E2 Allocators'!$B$15:$W$358, MATCH('O5 Details by Class &amp; Accounts'!AY$18, 'E2 Allocators'!$B$15:$W$15, 0),FALSE)*$E110), 0, VLOOKUP(VLOOKUP($A110, 'E4 TB Allocation Details'!$A$18:$L$214, MATCH("Misc ID", 'E4 TB Allocation Details'!$A$18:$L$18, 0),FALSE), 'E2 Allocators'!$B$15:$W$358, MATCH('O5 Details by Class &amp; Accounts'!AY$18, 'E2 Allocators'!$B$15:$W$15, 0),FALSE)*$E110)</f>
        <v>0</v>
      </c>
      <c r="AZ110" s="2186">
        <f>IF(ISERROR(VLOOKUP(VLOOKUP($A110, 'E4 TB Allocation Details'!$A$18:$L$214, MATCH("Misc ID", 'E4 TB Allocation Details'!$A$18:$L$18, 0),FALSE), 'E2 Allocators'!$B$15:$W$358, MATCH('O5 Details by Class &amp; Accounts'!AZ$18, 'E2 Allocators'!$B$15:$W$15, 0),FALSE)*$E110), 0, VLOOKUP(VLOOKUP($A110, 'E4 TB Allocation Details'!$A$18:$L$214, MATCH("Misc ID", 'E4 TB Allocation Details'!$A$18:$L$18, 0),FALSE), 'E2 Allocators'!$B$15:$W$358, MATCH('O5 Details by Class &amp; Accounts'!AZ$18, 'E2 Allocators'!$B$15:$W$15, 0),FALSE)*$E110)</f>
        <v>0</v>
      </c>
      <c r="BA110" s="2186">
        <f>IF(ISERROR(VLOOKUP(VLOOKUP($A110, 'E4 TB Allocation Details'!$A$18:$L$214, MATCH("Misc ID", 'E4 TB Allocation Details'!$A$18:$L$18, 0),FALSE), 'E2 Allocators'!$B$15:$W$358, MATCH('O5 Details by Class &amp; Accounts'!BA$18, 'E2 Allocators'!$B$15:$W$15, 0),FALSE)*$E110), 0, VLOOKUP(VLOOKUP($A110, 'E4 TB Allocation Details'!$A$18:$L$214, MATCH("Misc ID", 'E4 TB Allocation Details'!$A$18:$L$18, 0),FALSE), 'E2 Allocators'!$B$15:$W$358, MATCH('O5 Details by Class &amp; Accounts'!BA$18, 'E2 Allocators'!$B$15:$W$15, 0),FALSE)*$E110)</f>
        <v>0</v>
      </c>
      <c r="BB110" s="2186">
        <f>IF(ISERROR(VLOOKUP(VLOOKUP($A110, 'E4 TB Allocation Details'!$A$18:$L$214, MATCH("Misc ID", 'E4 TB Allocation Details'!$A$18:$L$18, 0),FALSE), 'E2 Allocators'!$B$15:$W$358, MATCH('O5 Details by Class &amp; Accounts'!BB$18, 'E2 Allocators'!$B$15:$W$15, 0),FALSE)*$E110), 0, VLOOKUP(VLOOKUP($A110, 'E4 TB Allocation Details'!$A$18:$L$214, MATCH("Misc ID", 'E4 TB Allocation Details'!$A$18:$L$18, 0),FALSE), 'E2 Allocators'!$B$15:$W$358, MATCH('O5 Details by Class &amp; Accounts'!BB$18, 'E2 Allocators'!$B$15:$W$15, 0),FALSE)*$E110)</f>
        <v>0</v>
      </c>
      <c r="BC110" s="2186">
        <f>IF(ISERROR(VLOOKUP(VLOOKUP($A110, 'E4 TB Allocation Details'!$A$18:$L$214, MATCH("Misc ID", 'E4 TB Allocation Details'!$A$18:$L$18, 0),FALSE), 'E2 Allocators'!$B$15:$W$358, MATCH('O5 Details by Class &amp; Accounts'!BC$18, 'E2 Allocators'!$B$15:$W$15, 0),FALSE)*$E110), 0, VLOOKUP(VLOOKUP($A110, 'E4 TB Allocation Details'!$A$18:$L$214, MATCH("Misc ID", 'E4 TB Allocation Details'!$A$18:$L$18, 0),FALSE), 'E2 Allocators'!$B$15:$W$358, MATCH('O5 Details by Class &amp; Accounts'!BC$18, 'E2 Allocators'!$B$15:$W$15, 0),FALSE)*$E110)</f>
        <v>0</v>
      </c>
      <c r="BD110" s="2186">
        <f>IF(ISERROR(VLOOKUP(VLOOKUP($A110, 'E4 TB Allocation Details'!$A$18:$L$214, MATCH("Misc ID", 'E4 TB Allocation Details'!$A$18:$L$18, 0),FALSE), 'E2 Allocators'!$B$15:$W$358, MATCH('O5 Details by Class &amp; Accounts'!BD$18, 'E2 Allocators'!$B$15:$W$15, 0),FALSE)*$E110), 0, VLOOKUP(VLOOKUP($A110, 'E4 TB Allocation Details'!$A$18:$L$214, MATCH("Misc ID", 'E4 TB Allocation Details'!$A$18:$L$18, 0),FALSE), 'E2 Allocators'!$B$15:$W$358, MATCH('O5 Details by Class &amp; Accounts'!BD$18, 'E2 Allocators'!$B$15:$W$15, 0),FALSE)*$E110)</f>
        <v>0</v>
      </c>
      <c r="BE110" s="2186">
        <f>IF(ISERROR(VLOOKUP(VLOOKUP($A110, 'E4 TB Allocation Details'!$A$18:$L$214, MATCH("Misc ID", 'E4 TB Allocation Details'!$A$18:$L$18, 0),FALSE), 'E2 Allocators'!$B$15:$W$358, MATCH('O5 Details by Class &amp; Accounts'!BE$18, 'E2 Allocators'!$B$15:$W$15, 0),FALSE)*$E110), 0, VLOOKUP(VLOOKUP($A110, 'E4 TB Allocation Details'!$A$18:$L$214, MATCH("Misc ID", 'E4 TB Allocation Details'!$A$18:$L$18, 0),FALSE), 'E2 Allocators'!$B$15:$W$358, MATCH('O5 Details by Class &amp; Accounts'!BE$18, 'E2 Allocators'!$B$15:$W$15, 0),FALSE)*$E110)</f>
        <v>0</v>
      </c>
      <c r="BF110" s="2186">
        <f>IF(ISERROR(VLOOKUP(VLOOKUP($A110, 'E4 TB Allocation Details'!$A$18:$L$214, MATCH("Misc ID", 'E4 TB Allocation Details'!$A$18:$L$18, 0),FALSE), 'E2 Allocators'!$B$15:$W$358, MATCH('O5 Details by Class &amp; Accounts'!BF$18, 'E2 Allocators'!$B$15:$W$15, 0),FALSE)*$E110), 0, VLOOKUP(VLOOKUP($A110, 'E4 TB Allocation Details'!$A$18:$L$214, MATCH("Misc ID", 'E4 TB Allocation Details'!$A$18:$L$18, 0),FALSE), 'E2 Allocators'!$B$15:$W$358, MATCH('O5 Details by Class &amp; Accounts'!BF$18, 'E2 Allocators'!$B$15:$W$15, 0),FALSE)*$E110)</f>
        <v>0</v>
      </c>
      <c r="BG110" s="2186">
        <f>IF(ISERROR(VLOOKUP(VLOOKUP($A110, 'E4 TB Allocation Details'!$A$18:$L$214, MATCH("Misc ID", 'E4 TB Allocation Details'!$A$18:$L$18, 0),FALSE), 'E2 Allocators'!$B$15:$W$358, MATCH('O5 Details by Class &amp; Accounts'!BG$18, 'E2 Allocators'!$B$15:$W$15, 0),FALSE)*$E110), 0, VLOOKUP(VLOOKUP($A110, 'E4 TB Allocation Details'!$A$18:$L$214, MATCH("Misc ID", 'E4 TB Allocation Details'!$A$18:$L$18, 0),FALSE), 'E2 Allocators'!$B$15:$W$358, MATCH('O5 Details by Class &amp; Accounts'!BG$18, 'E2 Allocators'!$B$15:$W$15, 0),FALSE)*$E110)</f>
        <v>0</v>
      </c>
      <c r="BH110" s="2186">
        <f>IF(ISERROR(VLOOKUP(VLOOKUP($A110, 'E4 TB Allocation Details'!$A$18:$L$214, MATCH("Misc ID", 'E4 TB Allocation Details'!$A$18:$L$18, 0),FALSE), 'E2 Allocators'!$B$15:$W$358, MATCH('O5 Details by Class &amp; Accounts'!BH$18, 'E2 Allocators'!$B$15:$W$15, 0),FALSE)*$E110), 0, VLOOKUP(VLOOKUP($A110, 'E4 TB Allocation Details'!$A$18:$L$214, MATCH("Misc ID", 'E4 TB Allocation Details'!$A$18:$L$18, 0),FALSE), 'E2 Allocators'!$B$15:$W$358, MATCH('O5 Details by Class &amp; Accounts'!BH$18, 'E2 Allocators'!$B$15:$W$15, 0),FALSE)*$E110)</f>
        <v>0</v>
      </c>
      <c r="BI110" s="2186">
        <f>IF(ISERROR(VLOOKUP(VLOOKUP($A110, 'E4 TB Allocation Details'!$A$18:$L$214, MATCH("Misc ID", 'E4 TB Allocation Details'!$A$18:$L$18, 0),FALSE), 'E2 Allocators'!$B$15:$W$358, MATCH('O5 Details by Class &amp; Accounts'!BI$18, 'E2 Allocators'!$B$15:$W$15, 0),FALSE)*$E110), 0, VLOOKUP(VLOOKUP($A110, 'E4 TB Allocation Details'!$A$18:$L$214, MATCH("Misc ID", 'E4 TB Allocation Details'!$A$18:$L$18, 0),FALSE), 'E2 Allocators'!$B$15:$W$358, MATCH('O5 Details by Class &amp; Accounts'!BI$18, 'E2 Allocators'!$B$15:$W$15, 0),FALSE)*$E110)</f>
        <v>0</v>
      </c>
      <c r="BJ110" s="2186">
        <f>IF(ISERROR(VLOOKUP(VLOOKUP($A110, 'E4 TB Allocation Details'!$A$18:$L$214, MATCH("Misc ID", 'E4 TB Allocation Details'!$A$18:$L$18, 0),FALSE), 'E2 Allocators'!$B$15:$W$358, MATCH('O5 Details by Class &amp; Accounts'!BJ$18, 'E2 Allocators'!$B$15:$W$15, 0),FALSE)*$E110), 0, VLOOKUP(VLOOKUP($A110, 'E4 TB Allocation Details'!$A$18:$L$214, MATCH("Misc ID", 'E4 TB Allocation Details'!$A$18:$L$18, 0),FALSE), 'E2 Allocators'!$B$15:$W$358, MATCH('O5 Details by Class &amp; Accounts'!BJ$18, 'E2 Allocators'!$B$15:$W$15, 0),FALSE)*$E110)</f>
        <v>0</v>
      </c>
      <c r="BK110" s="2186">
        <f>IF(ISERROR(VLOOKUP(VLOOKUP($A110, 'E4 TB Allocation Details'!$A$18:$L$214, MATCH("Misc ID", 'E4 TB Allocation Details'!$A$18:$L$18, 0),FALSE), 'E2 Allocators'!$B$15:$W$358, MATCH('O5 Details by Class &amp; Accounts'!BK$18, 'E2 Allocators'!$B$15:$W$15, 0),FALSE)*$E110), 0, VLOOKUP(VLOOKUP($A110, 'E4 TB Allocation Details'!$A$18:$L$214, MATCH("Misc ID", 'E4 TB Allocation Details'!$A$18:$L$18, 0),FALSE), 'E2 Allocators'!$B$15:$W$358, MATCH('O5 Details by Class &amp; Accounts'!BK$18, 'E2 Allocators'!$B$15:$W$15, 0),FALSE)*$E110)</f>
        <v>0</v>
      </c>
      <c r="BL110" s="2186">
        <f>IF(ISERROR(VLOOKUP(VLOOKUP($A110, 'E4 TB Allocation Details'!$A$18:$L$214, MATCH("Misc ID", 'E4 TB Allocation Details'!$A$18:$L$18, 0),FALSE), 'E2 Allocators'!$B$15:$W$358, MATCH('O5 Details by Class &amp; Accounts'!BL$18, 'E2 Allocators'!$B$15:$W$15, 0),FALSE)*$E110), 0, VLOOKUP(VLOOKUP($A110, 'E4 TB Allocation Details'!$A$18:$L$214, MATCH("Misc ID", 'E4 TB Allocation Details'!$A$18:$L$18, 0),FALSE), 'E2 Allocators'!$B$15:$W$358, MATCH('O5 Details by Class &amp; Accounts'!BL$18, 'E2 Allocators'!$B$15:$W$15, 0),FALSE)*$E110)</f>
        <v>0</v>
      </c>
      <c r="BM110" s="2186">
        <f>IF(ISERROR(VLOOKUP(VLOOKUP($A110, 'E4 TB Allocation Details'!$A$18:$L$214, MATCH("Misc ID", 'E4 TB Allocation Details'!$A$18:$L$18, 0),FALSE), 'E2 Allocators'!$B$15:$W$358, MATCH('O5 Details by Class &amp; Accounts'!BM$18, 'E2 Allocators'!$B$15:$W$15, 0),FALSE)*$E110), 0, VLOOKUP(VLOOKUP($A110, 'E4 TB Allocation Details'!$A$18:$L$214, MATCH("Misc ID", 'E4 TB Allocation Details'!$A$18:$L$18, 0),FALSE), 'E2 Allocators'!$B$15:$W$358, MATCH('O5 Details by Class &amp; Accounts'!BM$18, 'E2 Allocators'!$B$15:$W$15, 0),FALSE)*$E110)</f>
        <v>0</v>
      </c>
      <c r="BN110" s="2186">
        <f>IF(ISERROR(VLOOKUP(VLOOKUP($A110, 'E4 TB Allocation Details'!$A$18:$L$214, MATCH("Misc ID", 'E4 TB Allocation Details'!$A$18:$L$18, 0),FALSE), 'E2 Allocators'!$B$15:$W$358, MATCH('O5 Details by Class &amp; Accounts'!BN$18, 'E2 Allocators'!$B$15:$W$15, 0),FALSE)*$E110), 0, VLOOKUP(VLOOKUP($A110, 'E4 TB Allocation Details'!$A$18:$L$214, MATCH("Misc ID", 'E4 TB Allocation Details'!$A$18:$L$18, 0),FALSE), 'E2 Allocators'!$B$15:$W$358, MATCH('O5 Details by Class &amp; Accounts'!BN$18, 'E2 Allocators'!$B$15:$W$15, 0),FALSE)*$E110)</f>
        <v>0</v>
      </c>
      <c r="BO110" s="2186">
        <f>IF(ISERROR(VLOOKUP(VLOOKUP($A110, 'E4 TB Allocation Details'!$A$18:$L$214, MATCH("Misc ID", 'E4 TB Allocation Details'!$A$18:$L$18, 0),FALSE), 'E2 Allocators'!$B$15:$W$358, MATCH('O5 Details by Class &amp; Accounts'!BO$18, 'E2 Allocators'!$B$15:$W$15, 0),FALSE)*$E110), 0, VLOOKUP(VLOOKUP($A110, 'E4 TB Allocation Details'!$A$18:$L$214, MATCH("Misc ID", 'E4 TB Allocation Details'!$A$18:$L$18, 0),FALSE), 'E2 Allocators'!$B$15:$W$358, MATCH('O5 Details by Class &amp; Accounts'!BO$18, 'E2 Allocators'!$B$15:$W$15, 0),FALSE)*$E110)</f>
        <v>0</v>
      </c>
      <c r="BP110" s="2186">
        <f>IF(ISERROR(VLOOKUP(VLOOKUP($A110, 'E4 TB Allocation Details'!$A$18:$L$214, MATCH("Misc ID", 'E4 TB Allocation Details'!$A$18:$L$18, 0),FALSE), 'E2 Allocators'!$B$15:$W$358, MATCH('O5 Details by Class &amp; Accounts'!BP$18, 'E2 Allocators'!$B$15:$W$15, 0),FALSE)*$E110), 0, VLOOKUP(VLOOKUP($A110, 'E4 TB Allocation Details'!$A$18:$L$214, MATCH("Misc ID", 'E4 TB Allocation Details'!$A$18:$L$18, 0),FALSE), 'E2 Allocators'!$B$15:$W$358, MATCH('O5 Details by Class &amp; Accounts'!BP$18, 'E2 Allocators'!$B$15:$W$15, 0),FALSE)*$E110)</f>
        <v>0</v>
      </c>
      <c r="BQ110" s="2186">
        <f>IF(ISERROR(VLOOKUP(VLOOKUP($A110, 'E4 TB Allocation Details'!$A$18:$L$214, MATCH("Misc ID", 'E4 TB Allocation Details'!$A$18:$L$18, 0),FALSE), 'E2 Allocators'!$B$15:$W$358, MATCH('O5 Details by Class &amp; Accounts'!BQ$18, 'E2 Allocators'!$B$15:$W$15, 0),FALSE)*$E110), 0, VLOOKUP(VLOOKUP($A110, 'E4 TB Allocation Details'!$A$18:$L$214, MATCH("Misc ID", 'E4 TB Allocation Details'!$A$18:$L$18, 0),FALSE), 'E2 Allocators'!$B$15:$W$358, MATCH('O5 Details by Class &amp; Accounts'!BQ$18, 'E2 Allocators'!$B$15:$W$15, 0),FALSE)*$E110)</f>
        <v>0</v>
      </c>
      <c r="BR110" s="2186">
        <f>IF(ISERROR(VLOOKUP(VLOOKUP($A110, 'E4 TB Allocation Details'!$A$18:$L$214, MATCH("Misc ID", 'E4 TB Allocation Details'!$A$18:$L$18, 0),FALSE), 'E2 Allocators'!$B$15:$W$358, MATCH('O5 Details by Class &amp; Accounts'!BR$18, 'E2 Allocators'!$B$15:$W$15, 0),FALSE)*$E110), 0, VLOOKUP(VLOOKUP($A110, 'E4 TB Allocation Details'!$A$18:$L$214, MATCH("Misc ID", 'E4 TB Allocation Details'!$A$18:$L$18, 0),FALSE), 'E2 Allocators'!$B$15:$W$358, MATCH('O5 Details by Class &amp; Accounts'!BR$18, 'E2 Allocators'!$B$15:$W$15, 0),FALSE)*$E110)</f>
        <v>0</v>
      </c>
      <c r="BS110" s="2186">
        <f t="shared" si="23"/>
        <v>0</v>
      </c>
      <c r="BT110" s="2186">
        <f>IF(ISERROR(VLOOKUP(VLOOKUP($A110, 'E4 TB Allocation Details'!$A$18:$L$214, MATCH("A &amp; G ID", 'E4 TB Allocation Details'!$A$18:$L$18, 0),FALSE), 'E2 Allocators'!$B$15:$W$358, MATCH('O5 Details by Class &amp; Accounts'!BT$18, 'E2 Allocators'!$B$15:$W$15, 0),FALSE)*$E110), 0, VLOOKUP(VLOOKUP($A110, 'E4 TB Allocation Details'!$A$18:$L$214, MATCH("A &amp; G ID", 'E4 TB Allocation Details'!$A$18:$L$18, 0),FALSE), 'E2 Allocators'!$B$15:$W$358, MATCH('O5 Details by Class &amp; Accounts'!BT$18, 'E2 Allocators'!$B$15:$W$15, 0),FALSE)*$E110)</f>
        <v>0</v>
      </c>
      <c r="BU110" s="2186">
        <f>IF(ISERROR(VLOOKUP(VLOOKUP($A110, 'E4 TB Allocation Details'!$A$18:$L$214, MATCH("A &amp; G ID", 'E4 TB Allocation Details'!$A$18:$L$18, 0),FALSE), 'E2 Allocators'!$B$15:$W$358, MATCH('O5 Details by Class &amp; Accounts'!BU$18, 'E2 Allocators'!$B$15:$W$15, 0),FALSE)*$E110), 0, VLOOKUP(VLOOKUP($A110, 'E4 TB Allocation Details'!$A$18:$L$214, MATCH("A &amp; G ID", 'E4 TB Allocation Details'!$A$18:$L$18, 0),FALSE), 'E2 Allocators'!$B$15:$W$358, MATCH('O5 Details by Class &amp; Accounts'!BU$18, 'E2 Allocators'!$B$15:$W$15, 0),FALSE)*$E110)</f>
        <v>0</v>
      </c>
      <c r="BV110" s="2186">
        <f>IF(ISERROR(VLOOKUP(VLOOKUP($A110, 'E4 TB Allocation Details'!$A$18:$L$214, MATCH("A &amp; G ID", 'E4 TB Allocation Details'!$A$18:$L$18, 0),FALSE), 'E2 Allocators'!$B$15:$W$358, MATCH('O5 Details by Class &amp; Accounts'!BV$18, 'E2 Allocators'!$B$15:$W$15, 0),FALSE)*$E110), 0, VLOOKUP(VLOOKUP($A110, 'E4 TB Allocation Details'!$A$18:$L$214, MATCH("A &amp; G ID", 'E4 TB Allocation Details'!$A$18:$L$18, 0),FALSE), 'E2 Allocators'!$B$15:$W$358, MATCH('O5 Details by Class &amp; Accounts'!BV$18, 'E2 Allocators'!$B$15:$W$15, 0),FALSE)*$E110)</f>
        <v>0</v>
      </c>
      <c r="BW110" s="2186">
        <f>IF(ISERROR(VLOOKUP(VLOOKUP($A110, 'E4 TB Allocation Details'!$A$18:$L$214, MATCH("A &amp; G ID", 'E4 TB Allocation Details'!$A$18:$L$18, 0),FALSE), 'E2 Allocators'!$B$15:$W$358, MATCH('O5 Details by Class &amp; Accounts'!BW$18, 'E2 Allocators'!$B$15:$W$15, 0),FALSE)*$E110), 0, VLOOKUP(VLOOKUP($A110, 'E4 TB Allocation Details'!$A$18:$L$214, MATCH("A &amp; G ID", 'E4 TB Allocation Details'!$A$18:$L$18, 0),FALSE), 'E2 Allocators'!$B$15:$W$358, MATCH('O5 Details by Class &amp; Accounts'!BW$18, 'E2 Allocators'!$B$15:$W$15, 0),FALSE)*$E110)</f>
        <v>0</v>
      </c>
      <c r="BX110" s="2186">
        <f>IF(ISERROR(VLOOKUP(VLOOKUP($A110, 'E4 TB Allocation Details'!$A$18:$L$214, MATCH("A &amp; G ID", 'E4 TB Allocation Details'!$A$18:$L$18, 0),FALSE), 'E2 Allocators'!$B$15:$W$358, MATCH('O5 Details by Class &amp; Accounts'!BX$18, 'E2 Allocators'!$B$15:$W$15, 0),FALSE)*$E110), 0, VLOOKUP(VLOOKUP($A110, 'E4 TB Allocation Details'!$A$18:$L$214, MATCH("A &amp; G ID", 'E4 TB Allocation Details'!$A$18:$L$18, 0),FALSE), 'E2 Allocators'!$B$15:$W$358, MATCH('O5 Details by Class &amp; Accounts'!BX$18, 'E2 Allocators'!$B$15:$W$15, 0),FALSE)*$E110)</f>
        <v>0</v>
      </c>
      <c r="BY110" s="2186">
        <f>IF(ISERROR(VLOOKUP(VLOOKUP($A110, 'E4 TB Allocation Details'!$A$18:$L$214, MATCH("A &amp; G ID", 'E4 TB Allocation Details'!$A$18:$L$18, 0),FALSE), 'E2 Allocators'!$B$15:$W$358, MATCH('O5 Details by Class &amp; Accounts'!BY$18, 'E2 Allocators'!$B$15:$W$15, 0),FALSE)*$E110), 0, VLOOKUP(VLOOKUP($A110, 'E4 TB Allocation Details'!$A$18:$L$214, MATCH("A &amp; G ID", 'E4 TB Allocation Details'!$A$18:$L$18, 0),FALSE), 'E2 Allocators'!$B$15:$W$358, MATCH('O5 Details by Class &amp; Accounts'!BY$18, 'E2 Allocators'!$B$15:$W$15, 0),FALSE)*$E110)</f>
        <v>0</v>
      </c>
      <c r="BZ110" s="2186">
        <f>IF(ISERROR(VLOOKUP(VLOOKUP($A110, 'E4 TB Allocation Details'!$A$18:$L$214, MATCH("A &amp; G ID", 'E4 TB Allocation Details'!$A$18:$L$18, 0),FALSE), 'E2 Allocators'!$B$15:$W$358, MATCH('O5 Details by Class &amp; Accounts'!BZ$18, 'E2 Allocators'!$B$15:$W$15, 0),FALSE)*$E110), 0, VLOOKUP(VLOOKUP($A110, 'E4 TB Allocation Details'!$A$18:$L$214, MATCH("A &amp; G ID", 'E4 TB Allocation Details'!$A$18:$L$18, 0),FALSE), 'E2 Allocators'!$B$15:$W$358, MATCH('O5 Details by Class &amp; Accounts'!BZ$18, 'E2 Allocators'!$B$15:$W$15, 0),FALSE)*$E110)</f>
        <v>0</v>
      </c>
      <c r="CA110" s="2186">
        <f>IF(ISERROR(VLOOKUP(VLOOKUP($A110, 'E4 TB Allocation Details'!$A$18:$L$214, MATCH("A &amp; G ID", 'E4 TB Allocation Details'!$A$18:$L$18, 0),FALSE), 'E2 Allocators'!$B$15:$W$358, MATCH('O5 Details by Class &amp; Accounts'!CA$18, 'E2 Allocators'!$B$15:$W$15, 0),FALSE)*$E110), 0, VLOOKUP(VLOOKUP($A110, 'E4 TB Allocation Details'!$A$18:$L$214, MATCH("A &amp; G ID", 'E4 TB Allocation Details'!$A$18:$L$18, 0),FALSE), 'E2 Allocators'!$B$15:$W$358, MATCH('O5 Details by Class &amp; Accounts'!CA$18, 'E2 Allocators'!$B$15:$W$15, 0),FALSE)*$E110)</f>
        <v>0</v>
      </c>
      <c r="CB110" s="2186">
        <f>IF(ISERROR(VLOOKUP(VLOOKUP($A110, 'E4 TB Allocation Details'!$A$18:$L$214, MATCH("A &amp; G ID", 'E4 TB Allocation Details'!$A$18:$L$18, 0),FALSE), 'E2 Allocators'!$B$15:$W$358, MATCH('O5 Details by Class &amp; Accounts'!CB$18, 'E2 Allocators'!$B$15:$W$15, 0),FALSE)*$E110), 0, VLOOKUP(VLOOKUP($A110, 'E4 TB Allocation Details'!$A$18:$L$214, MATCH("A &amp; G ID", 'E4 TB Allocation Details'!$A$18:$L$18, 0),FALSE), 'E2 Allocators'!$B$15:$W$358, MATCH('O5 Details by Class &amp; Accounts'!CB$18, 'E2 Allocators'!$B$15:$W$15, 0),FALSE)*$E110)</f>
        <v>0</v>
      </c>
      <c r="CC110" s="2186">
        <f>IF(ISERROR(VLOOKUP(VLOOKUP($A110, 'E4 TB Allocation Details'!$A$18:$L$214, MATCH("A &amp; G ID", 'E4 TB Allocation Details'!$A$18:$L$18, 0),FALSE), 'E2 Allocators'!$B$15:$W$358, MATCH('O5 Details by Class &amp; Accounts'!CC$18, 'E2 Allocators'!$B$15:$W$15, 0),FALSE)*$E110), 0, VLOOKUP(VLOOKUP($A110, 'E4 TB Allocation Details'!$A$18:$L$214, MATCH("A &amp; G ID", 'E4 TB Allocation Details'!$A$18:$L$18, 0),FALSE), 'E2 Allocators'!$B$15:$W$358, MATCH('O5 Details by Class &amp; Accounts'!CC$18, 'E2 Allocators'!$B$15:$W$15, 0),FALSE)*$E110)</f>
        <v>0</v>
      </c>
      <c r="CD110" s="2186">
        <f>IF(ISERROR(VLOOKUP(VLOOKUP($A110, 'E4 TB Allocation Details'!$A$18:$L$214, MATCH("A &amp; G ID", 'E4 TB Allocation Details'!$A$18:$L$18, 0),FALSE), 'E2 Allocators'!$B$15:$W$358, MATCH('O5 Details by Class &amp; Accounts'!CD$18, 'E2 Allocators'!$B$15:$W$15, 0),FALSE)*$E110), 0, VLOOKUP(VLOOKUP($A110, 'E4 TB Allocation Details'!$A$18:$L$214, MATCH("A &amp; G ID", 'E4 TB Allocation Details'!$A$18:$L$18, 0),FALSE), 'E2 Allocators'!$B$15:$W$358, MATCH('O5 Details by Class &amp; Accounts'!CD$18, 'E2 Allocators'!$B$15:$W$15, 0),FALSE)*$E110)</f>
        <v>0</v>
      </c>
      <c r="CE110" s="2186">
        <f>IF(ISERROR(VLOOKUP(VLOOKUP($A110, 'E4 TB Allocation Details'!$A$18:$L$214, MATCH("A &amp; G ID", 'E4 TB Allocation Details'!$A$18:$L$18, 0),FALSE), 'E2 Allocators'!$B$15:$W$358, MATCH('O5 Details by Class &amp; Accounts'!CE$18, 'E2 Allocators'!$B$15:$W$15, 0),FALSE)*$E110), 0, VLOOKUP(VLOOKUP($A110, 'E4 TB Allocation Details'!$A$18:$L$214, MATCH("A &amp; G ID", 'E4 TB Allocation Details'!$A$18:$L$18, 0),FALSE), 'E2 Allocators'!$B$15:$W$358, MATCH('O5 Details by Class &amp; Accounts'!CE$18, 'E2 Allocators'!$B$15:$W$15, 0),FALSE)*$E110)</f>
        <v>0</v>
      </c>
      <c r="CF110" s="2186">
        <f>IF(ISERROR(VLOOKUP(VLOOKUP($A110, 'E4 TB Allocation Details'!$A$18:$L$214, MATCH("A &amp; G ID", 'E4 TB Allocation Details'!$A$18:$L$18, 0),FALSE), 'E2 Allocators'!$B$15:$W$358, MATCH('O5 Details by Class &amp; Accounts'!CF$18, 'E2 Allocators'!$B$15:$W$15, 0),FALSE)*$E110), 0, VLOOKUP(VLOOKUP($A110, 'E4 TB Allocation Details'!$A$18:$L$214, MATCH("A &amp; G ID", 'E4 TB Allocation Details'!$A$18:$L$18, 0),FALSE), 'E2 Allocators'!$B$15:$W$358, MATCH('O5 Details by Class &amp; Accounts'!CF$18, 'E2 Allocators'!$B$15:$W$15, 0),FALSE)*$E110)</f>
        <v>0</v>
      </c>
      <c r="CG110" s="2186">
        <f>IF(ISERROR(VLOOKUP(VLOOKUP($A110, 'E4 TB Allocation Details'!$A$18:$L$214, MATCH("A &amp; G ID", 'E4 TB Allocation Details'!$A$18:$L$18, 0),FALSE), 'E2 Allocators'!$B$15:$W$358, MATCH('O5 Details by Class &amp; Accounts'!CG$18, 'E2 Allocators'!$B$15:$W$15, 0),FALSE)*$E110), 0, VLOOKUP(VLOOKUP($A110, 'E4 TB Allocation Details'!$A$18:$L$214, MATCH("A &amp; G ID", 'E4 TB Allocation Details'!$A$18:$L$18, 0),FALSE), 'E2 Allocators'!$B$15:$W$358, MATCH('O5 Details by Class &amp; Accounts'!CG$18, 'E2 Allocators'!$B$15:$W$15, 0),FALSE)*$E110)</f>
        <v>0</v>
      </c>
      <c r="CH110" s="2186">
        <f>IF(ISERROR(VLOOKUP(VLOOKUP($A110, 'E4 TB Allocation Details'!$A$18:$L$214, MATCH("A &amp; G ID", 'E4 TB Allocation Details'!$A$18:$L$18, 0),FALSE), 'E2 Allocators'!$B$15:$W$358, MATCH('O5 Details by Class &amp; Accounts'!CH$18, 'E2 Allocators'!$B$15:$W$15, 0),FALSE)*$E110), 0, VLOOKUP(VLOOKUP($A110, 'E4 TB Allocation Details'!$A$18:$L$214, MATCH("A &amp; G ID", 'E4 TB Allocation Details'!$A$18:$L$18, 0),FALSE), 'E2 Allocators'!$B$15:$W$358, MATCH('O5 Details by Class &amp; Accounts'!CH$18, 'E2 Allocators'!$B$15:$W$15, 0),FALSE)*$E110)</f>
        <v>0</v>
      </c>
      <c r="CI110" s="2186">
        <f>IF(ISERROR(VLOOKUP(VLOOKUP($A110, 'E4 TB Allocation Details'!$A$18:$L$214, MATCH("A &amp; G ID", 'E4 TB Allocation Details'!$A$18:$L$18, 0),FALSE), 'E2 Allocators'!$B$15:$W$358, MATCH('O5 Details by Class &amp; Accounts'!CI$18, 'E2 Allocators'!$B$15:$W$15, 0),FALSE)*$E110), 0, VLOOKUP(VLOOKUP($A110, 'E4 TB Allocation Details'!$A$18:$L$214, MATCH("A &amp; G ID", 'E4 TB Allocation Details'!$A$18:$L$18, 0),FALSE), 'E2 Allocators'!$B$15:$W$358, MATCH('O5 Details by Class &amp; Accounts'!CI$18, 'E2 Allocators'!$B$15:$W$15, 0),FALSE)*$E110)</f>
        <v>0</v>
      </c>
      <c r="CJ110" s="2186">
        <f>IF(ISERROR(VLOOKUP(VLOOKUP($A110, 'E4 TB Allocation Details'!$A$18:$L$214, MATCH("A &amp; G ID", 'E4 TB Allocation Details'!$A$18:$L$18, 0),FALSE), 'E2 Allocators'!$B$15:$W$358, MATCH('O5 Details by Class &amp; Accounts'!CJ$18, 'E2 Allocators'!$B$15:$W$15, 0),FALSE)*$E110), 0, VLOOKUP(VLOOKUP($A110, 'E4 TB Allocation Details'!$A$18:$L$214, MATCH("A &amp; G ID", 'E4 TB Allocation Details'!$A$18:$L$18, 0),FALSE), 'E2 Allocators'!$B$15:$W$358, MATCH('O5 Details by Class &amp; Accounts'!CJ$18, 'E2 Allocators'!$B$15:$W$15, 0),FALSE)*$E110)</f>
        <v>0</v>
      </c>
      <c r="CK110" s="2186">
        <f>IF(ISERROR(VLOOKUP(VLOOKUP($A110, 'E4 TB Allocation Details'!$A$18:$L$214, MATCH("A &amp; G ID", 'E4 TB Allocation Details'!$A$18:$L$18, 0),FALSE), 'E2 Allocators'!$B$15:$W$358, MATCH('O5 Details by Class &amp; Accounts'!CK$18, 'E2 Allocators'!$B$15:$W$15, 0),FALSE)*$E110), 0, VLOOKUP(VLOOKUP($A110, 'E4 TB Allocation Details'!$A$18:$L$214, MATCH("A &amp; G ID", 'E4 TB Allocation Details'!$A$18:$L$18, 0),FALSE), 'E2 Allocators'!$B$15:$W$358, MATCH('O5 Details by Class &amp; Accounts'!CK$18, 'E2 Allocators'!$B$15:$W$15, 0),FALSE)*$E110)</f>
        <v>0</v>
      </c>
      <c r="CL110" s="2186">
        <f>IF(ISERROR(VLOOKUP(VLOOKUP($A110, 'E4 TB Allocation Details'!$A$18:$L$214, MATCH("A &amp; G ID", 'E4 TB Allocation Details'!$A$18:$L$18, 0),FALSE), 'E2 Allocators'!$B$15:$W$358, MATCH('O5 Details by Class &amp; Accounts'!CL$18, 'E2 Allocators'!$B$15:$W$15, 0),FALSE)*$E110), 0, VLOOKUP(VLOOKUP($A110, 'E4 TB Allocation Details'!$A$18:$L$214, MATCH("A &amp; G ID", 'E4 TB Allocation Details'!$A$18:$L$18, 0),FALSE), 'E2 Allocators'!$B$15:$W$358, MATCH('O5 Details by Class &amp; Accounts'!CL$18, 'E2 Allocators'!$B$15:$W$15, 0),FALSE)*$E110)</f>
        <v>0</v>
      </c>
      <c r="CM110" s="2186">
        <f>IF(ISERROR(VLOOKUP(VLOOKUP($A110, 'E4 TB Allocation Details'!$A$18:$L$214, MATCH("A &amp; G ID", 'E4 TB Allocation Details'!$A$18:$L$18, 0),FALSE), 'E2 Allocators'!$B$15:$W$358, MATCH('O5 Details by Class &amp; Accounts'!CM$18, 'E2 Allocators'!$B$15:$W$15, 0),FALSE)*$E110), 0, VLOOKUP(VLOOKUP($A110, 'E4 TB Allocation Details'!$A$18:$L$214, MATCH("A &amp; G ID", 'E4 TB Allocation Details'!$A$18:$L$18, 0),FALSE), 'E2 Allocators'!$B$15:$W$358, MATCH('O5 Details by Class &amp; Accounts'!CM$18, 'E2 Allocators'!$B$15:$W$15, 0),FALSE)*$E110)</f>
        <v>0</v>
      </c>
      <c r="CN110" s="2186">
        <f t="shared" si="24"/>
        <v>0</v>
      </c>
      <c r="CO110" s="2187">
        <f t="shared" si="25"/>
        <v>0</v>
      </c>
      <c r="CQ110" s="1625" t="s">
        <v>1186</v>
      </c>
    </row>
    <row r="111" spans="1:95" s="54" customFormat="1" ht="25.5" x14ac:dyDescent="0.2">
      <c r="A111" s="994">
        <v>4360</v>
      </c>
      <c r="B111" s="995" t="s">
        <v>961</v>
      </c>
      <c r="C111" s="2184">
        <f>IF(ISERROR(VLOOKUP($A111,'I3 TB Data'!$A$19:$H$483,MATCH('O5 Details by Class &amp; Accounts'!$C$18, 'I3 TB Data'!$A$19:$H$19,0),0)), 0, VLOOKUP($A111,'I3 TB Data'!$A$19:$H$483,MATCH('O5 Details by Class &amp; Accounts'!$C$18,'I3 TB Data'!$A$19:$H$19,0),0))</f>
        <v>0</v>
      </c>
      <c r="D111" s="2185"/>
      <c r="E111" s="2184">
        <f t="shared" si="17"/>
        <v>0</v>
      </c>
      <c r="F111" s="2186">
        <f>IF(ISERROR(VLOOKUP($A111, 'E1 Categorization'!A33:E124, MATCH("Customer Component", 'E1 Categorization'!$A$33:$E$33,0), 0)), 0, IF(VLOOKUP($A111, 'E1 Categorization'!A33:E124, MATCH("Customer Component", 'E1 Categorization'!$A$33:$E$33,0), 0)=0, 'O5 Details by Class &amp; Accounts'!$E111, IF(AND(VLOOKUP($A111, 'E1 Categorization'!A33:E124, MATCH("Customer Component", 'E1 Categorization'!$A$33:$E$33,0), 0) &gt;0, VLOOKUP($A111, 'E1 Categorization'!A33:E124, MATCH("Customer Component", 'E1 Categorization'!$A$33:$E$33,0), 0)&lt;1), 'O5 Details by Class &amp; Accounts'!$E111*(1-VLOOKUP($A111, 'E1 Categorization'!A33:E124, MATCH("Customer Component", 'E1 Categorization'!$A$33:$E$33,0), 0)), 0)))</f>
        <v>0</v>
      </c>
      <c r="G111" s="2186">
        <f>IF(ISERROR(VLOOKUP($A111, 'E1 Categorization'!A33:E124, MATCH("Customer Component", 'E1 Categorization'!$A$33:$E$33,0), 0)),0, IF(VLOOKUP($A111, 'E1 Categorization'!A33:E124, MATCH("Customer Component", 'E1 Categorization'!$A$33:$E$33,0), 0)=0, 0, IF(AND(VLOOKUP($A111, 'E1 Categorization'!A33:E124, MATCH("Customer Component", 'E1 Categorization'!$A$33:$E$33,0), 0) &gt;0, VLOOKUP($A111, 'E1 Categorization'!A33:E124, MATCH("Customer Component", 'E1 Categorization'!$A$33:$E$33,0), 0)&lt;1), 'O5 Details by Class &amp; Accounts'!$E111*(VLOOKUP($A111, 'E1 Categorization'!A33:E124, MATCH("Customer Component", 'E1 Categorization'!$A$33:$E$33,0), 0)), 'O5 Details by Class &amp; Accounts'!$E111)))</f>
        <v>0</v>
      </c>
      <c r="H111" s="2186">
        <f t="shared" si="20"/>
        <v>0</v>
      </c>
      <c r="I111" s="2186">
        <f>IF(ISERROR(VLOOKUP(VLOOKUP($A111, 'E4 TB Allocation Details'!$A$18:$L$214, MATCH("Demand ID", 'E4 TB Allocation Details'!$A$18:$L$18, 0),FALSE), 'E2 Allocators'!$B$15:$W$358, MATCH('O5 Details by Class &amp; Accounts'!I$18, 'E2 Allocators'!$B$15:$W$15, 0),FALSE)*$F111), 0, VLOOKUP(VLOOKUP($A111, 'E4 TB Allocation Details'!$A$18:$L$214, MATCH("Demand ID", 'E4 TB Allocation Details'!$A$18:$L$18, 0),FALSE), 'E2 Allocators'!$B$15:$W$358, MATCH('O5 Details by Class &amp; Accounts'!I$18, 'E2 Allocators'!$B$15:$W$15, 0),FALSE)*$F111)</f>
        <v>0</v>
      </c>
      <c r="J111" s="2186">
        <f>IF(ISERROR(VLOOKUP(VLOOKUP($A111, 'E4 TB Allocation Details'!$A$18:$L$214, MATCH("Demand ID", 'E4 TB Allocation Details'!$A$18:$L$18, 0),FALSE), 'E2 Allocators'!$B$15:$W$358, MATCH('O5 Details by Class &amp; Accounts'!J$18, 'E2 Allocators'!$B$15:$W$15, 0),FALSE)*$F111), 0, VLOOKUP(VLOOKUP($A111, 'E4 TB Allocation Details'!$A$18:$L$214, MATCH("Demand ID", 'E4 TB Allocation Details'!$A$18:$L$18, 0),FALSE), 'E2 Allocators'!$B$15:$W$358, MATCH('O5 Details by Class &amp; Accounts'!J$18, 'E2 Allocators'!$B$15:$W$15, 0),FALSE)*$F111)</f>
        <v>0</v>
      </c>
      <c r="K111" s="2186">
        <f>IF(ISERROR(VLOOKUP(VLOOKUP($A111, 'E4 TB Allocation Details'!$A$18:$L$214, MATCH("Demand ID", 'E4 TB Allocation Details'!$A$18:$L$18, 0),FALSE), 'E2 Allocators'!$B$15:$W$358, MATCH('O5 Details by Class &amp; Accounts'!K$18, 'E2 Allocators'!$B$15:$W$15, 0),FALSE)*$F111), 0, VLOOKUP(VLOOKUP($A111, 'E4 TB Allocation Details'!$A$18:$L$214, MATCH("Demand ID", 'E4 TB Allocation Details'!$A$18:$L$18, 0),FALSE), 'E2 Allocators'!$B$15:$W$358, MATCH('O5 Details by Class &amp; Accounts'!K$18, 'E2 Allocators'!$B$15:$W$15, 0),FALSE)*$F111)</f>
        <v>0</v>
      </c>
      <c r="L111" s="2186">
        <f>IF(ISERROR(VLOOKUP(VLOOKUP($A111, 'E4 TB Allocation Details'!$A$18:$L$214, MATCH("Demand ID", 'E4 TB Allocation Details'!$A$18:$L$18, 0),FALSE), 'E2 Allocators'!$B$15:$W$358, MATCH('O5 Details by Class &amp; Accounts'!L$18, 'E2 Allocators'!$B$15:$W$15, 0),FALSE)*$F111), 0, VLOOKUP(VLOOKUP($A111, 'E4 TB Allocation Details'!$A$18:$L$214, MATCH("Demand ID", 'E4 TB Allocation Details'!$A$18:$L$18, 0),FALSE), 'E2 Allocators'!$B$15:$W$358, MATCH('O5 Details by Class &amp; Accounts'!L$18, 'E2 Allocators'!$B$15:$W$15, 0),FALSE)*$F111)</f>
        <v>0</v>
      </c>
      <c r="M111" s="2186">
        <f>IF(ISERROR(VLOOKUP(VLOOKUP($A111, 'E4 TB Allocation Details'!$A$18:$L$214, MATCH("Demand ID", 'E4 TB Allocation Details'!$A$18:$L$18, 0),FALSE), 'E2 Allocators'!$B$15:$W$358, MATCH('O5 Details by Class &amp; Accounts'!M$18, 'E2 Allocators'!$B$15:$W$15, 0),FALSE)*$F111), 0, VLOOKUP(VLOOKUP($A111, 'E4 TB Allocation Details'!$A$18:$L$214, MATCH("Demand ID", 'E4 TB Allocation Details'!$A$18:$L$18, 0),FALSE), 'E2 Allocators'!$B$15:$W$358, MATCH('O5 Details by Class &amp; Accounts'!M$18, 'E2 Allocators'!$B$15:$W$15, 0),FALSE)*$F111)</f>
        <v>0</v>
      </c>
      <c r="N111" s="2186">
        <f>IF(ISERROR(VLOOKUP(VLOOKUP($A111, 'E4 TB Allocation Details'!$A$18:$L$214, MATCH("Demand ID", 'E4 TB Allocation Details'!$A$18:$L$18, 0),FALSE), 'E2 Allocators'!$B$15:$W$358, MATCH('O5 Details by Class &amp; Accounts'!N$18, 'E2 Allocators'!$B$15:$W$15, 0),FALSE)*$F111), 0, VLOOKUP(VLOOKUP($A111, 'E4 TB Allocation Details'!$A$18:$L$214, MATCH("Demand ID", 'E4 TB Allocation Details'!$A$18:$L$18, 0),FALSE), 'E2 Allocators'!$B$15:$W$358, MATCH('O5 Details by Class &amp; Accounts'!N$18, 'E2 Allocators'!$B$15:$W$15, 0),FALSE)*$F111)</f>
        <v>0</v>
      </c>
      <c r="O111" s="2186">
        <f>IF(ISERROR(VLOOKUP(VLOOKUP($A111, 'E4 TB Allocation Details'!$A$18:$L$214, MATCH("Demand ID", 'E4 TB Allocation Details'!$A$18:$L$18, 0),FALSE), 'E2 Allocators'!$B$15:$W$358, MATCH('O5 Details by Class &amp; Accounts'!O$18, 'E2 Allocators'!$B$15:$W$15, 0),FALSE)*$F111), 0, VLOOKUP(VLOOKUP($A111, 'E4 TB Allocation Details'!$A$18:$L$214, MATCH("Demand ID", 'E4 TB Allocation Details'!$A$18:$L$18, 0),FALSE), 'E2 Allocators'!$B$15:$W$358, MATCH('O5 Details by Class &amp; Accounts'!O$18, 'E2 Allocators'!$B$15:$W$15, 0),FALSE)*$F111)</f>
        <v>0</v>
      </c>
      <c r="P111" s="2186">
        <f>IF(ISERROR(VLOOKUP(VLOOKUP($A111, 'E4 TB Allocation Details'!$A$18:$L$214, MATCH("Demand ID", 'E4 TB Allocation Details'!$A$18:$L$18, 0),FALSE), 'E2 Allocators'!$B$15:$W$358, MATCH('O5 Details by Class &amp; Accounts'!P$18, 'E2 Allocators'!$B$15:$W$15, 0),FALSE)*$F111), 0, VLOOKUP(VLOOKUP($A111, 'E4 TB Allocation Details'!$A$18:$L$214, MATCH("Demand ID", 'E4 TB Allocation Details'!$A$18:$L$18, 0),FALSE), 'E2 Allocators'!$B$15:$W$358, MATCH('O5 Details by Class &amp; Accounts'!P$18, 'E2 Allocators'!$B$15:$W$15, 0),FALSE)*$F111)</f>
        <v>0</v>
      </c>
      <c r="Q111" s="2186">
        <f>IF(ISERROR(VLOOKUP(VLOOKUP($A111, 'E4 TB Allocation Details'!$A$18:$L$214, MATCH("Demand ID", 'E4 TB Allocation Details'!$A$18:$L$18, 0),FALSE), 'E2 Allocators'!$B$15:$W$358, MATCH('O5 Details by Class &amp; Accounts'!Q$18, 'E2 Allocators'!$B$15:$W$15, 0),FALSE)*$F111), 0, VLOOKUP(VLOOKUP($A111, 'E4 TB Allocation Details'!$A$18:$L$214, MATCH("Demand ID", 'E4 TB Allocation Details'!$A$18:$L$18, 0),FALSE), 'E2 Allocators'!$B$15:$W$358, MATCH('O5 Details by Class &amp; Accounts'!Q$18, 'E2 Allocators'!$B$15:$W$15, 0),FALSE)*$F111)</f>
        <v>0</v>
      </c>
      <c r="R111" s="2186">
        <f>IF(ISERROR(VLOOKUP(VLOOKUP($A111, 'E4 TB Allocation Details'!$A$18:$L$214, MATCH("Demand ID", 'E4 TB Allocation Details'!$A$18:$L$18, 0),FALSE), 'E2 Allocators'!$B$15:$W$358, MATCH('O5 Details by Class &amp; Accounts'!R$18, 'E2 Allocators'!$B$15:$W$15, 0),FALSE)*$F111), 0, VLOOKUP(VLOOKUP($A111, 'E4 TB Allocation Details'!$A$18:$L$214, MATCH("Demand ID", 'E4 TB Allocation Details'!$A$18:$L$18, 0),FALSE), 'E2 Allocators'!$B$15:$W$358, MATCH('O5 Details by Class &amp; Accounts'!R$18, 'E2 Allocators'!$B$15:$W$15, 0),FALSE)*$F111)</f>
        <v>0</v>
      </c>
      <c r="S111" s="2186">
        <f>IF(ISERROR(VLOOKUP(VLOOKUP($A111, 'E4 TB Allocation Details'!$A$18:$L$214, MATCH("Demand ID", 'E4 TB Allocation Details'!$A$18:$L$18, 0),FALSE), 'E2 Allocators'!$B$15:$W$358, MATCH('O5 Details by Class &amp; Accounts'!S$18, 'E2 Allocators'!$B$15:$W$15, 0),FALSE)*$F111), 0, VLOOKUP(VLOOKUP($A111, 'E4 TB Allocation Details'!$A$18:$L$214, MATCH("Demand ID", 'E4 TB Allocation Details'!$A$18:$L$18, 0),FALSE), 'E2 Allocators'!$B$15:$W$358, MATCH('O5 Details by Class &amp; Accounts'!S$18, 'E2 Allocators'!$B$15:$W$15, 0),FALSE)*$F111)</f>
        <v>0</v>
      </c>
      <c r="T111" s="2186">
        <f>IF(ISERROR(VLOOKUP(VLOOKUP($A111, 'E4 TB Allocation Details'!$A$18:$L$214, MATCH("Demand ID", 'E4 TB Allocation Details'!$A$18:$L$18, 0),FALSE), 'E2 Allocators'!$B$15:$W$358, MATCH('O5 Details by Class &amp; Accounts'!T$18, 'E2 Allocators'!$B$15:$W$15, 0),FALSE)*$F111), 0, VLOOKUP(VLOOKUP($A111, 'E4 TB Allocation Details'!$A$18:$L$214, MATCH("Demand ID", 'E4 TB Allocation Details'!$A$18:$L$18, 0),FALSE), 'E2 Allocators'!$B$15:$W$358, MATCH('O5 Details by Class &amp; Accounts'!T$18, 'E2 Allocators'!$B$15:$W$15, 0),FALSE)*$F111)</f>
        <v>0</v>
      </c>
      <c r="U111" s="2186">
        <f>IF(ISERROR(VLOOKUP(VLOOKUP($A111, 'E4 TB Allocation Details'!$A$18:$L$214, MATCH("Demand ID", 'E4 TB Allocation Details'!$A$18:$L$18, 0),FALSE), 'E2 Allocators'!$B$15:$W$358, MATCH('O5 Details by Class &amp; Accounts'!U$18, 'E2 Allocators'!$B$15:$W$15, 0),FALSE)*$F111), 0, VLOOKUP(VLOOKUP($A111, 'E4 TB Allocation Details'!$A$18:$L$214, MATCH("Demand ID", 'E4 TB Allocation Details'!$A$18:$L$18, 0),FALSE), 'E2 Allocators'!$B$15:$W$358, MATCH('O5 Details by Class &amp; Accounts'!U$18, 'E2 Allocators'!$B$15:$W$15, 0),FALSE)*$F111)</f>
        <v>0</v>
      </c>
      <c r="V111" s="2186">
        <f>IF(ISERROR(VLOOKUP(VLOOKUP($A111, 'E4 TB Allocation Details'!$A$18:$L$214, MATCH("Demand ID", 'E4 TB Allocation Details'!$A$18:$L$18, 0),FALSE), 'E2 Allocators'!$B$15:$W$358, MATCH('O5 Details by Class &amp; Accounts'!V$18, 'E2 Allocators'!$B$15:$W$15, 0),FALSE)*$F111), 0, VLOOKUP(VLOOKUP($A111, 'E4 TB Allocation Details'!$A$18:$L$214, MATCH("Demand ID", 'E4 TB Allocation Details'!$A$18:$L$18, 0),FALSE), 'E2 Allocators'!$B$15:$W$358, MATCH('O5 Details by Class &amp; Accounts'!V$18, 'E2 Allocators'!$B$15:$W$15, 0),FALSE)*$F111)</f>
        <v>0</v>
      </c>
      <c r="W111" s="2186">
        <f>IF(ISERROR(VLOOKUP(VLOOKUP($A111, 'E4 TB Allocation Details'!$A$18:$L$214, MATCH("Demand ID", 'E4 TB Allocation Details'!$A$18:$L$18, 0),FALSE), 'E2 Allocators'!$B$15:$W$358, MATCH('O5 Details by Class &amp; Accounts'!W$18, 'E2 Allocators'!$B$15:$W$15, 0),FALSE)*$F111), 0, VLOOKUP(VLOOKUP($A111, 'E4 TB Allocation Details'!$A$18:$L$214, MATCH("Demand ID", 'E4 TB Allocation Details'!$A$18:$L$18, 0),FALSE), 'E2 Allocators'!$B$15:$W$358, MATCH('O5 Details by Class &amp; Accounts'!W$18, 'E2 Allocators'!$B$15:$W$15, 0),FALSE)*$F111)</f>
        <v>0</v>
      </c>
      <c r="X111" s="2186">
        <f>IF(ISERROR(VLOOKUP(VLOOKUP($A111, 'E4 TB Allocation Details'!$A$18:$L$214, MATCH("Demand ID", 'E4 TB Allocation Details'!$A$18:$L$18, 0),FALSE), 'E2 Allocators'!$B$15:$W$358, MATCH('O5 Details by Class &amp; Accounts'!X$18, 'E2 Allocators'!$B$15:$W$15, 0),FALSE)*$F111), 0, VLOOKUP(VLOOKUP($A111, 'E4 TB Allocation Details'!$A$18:$L$214, MATCH("Demand ID", 'E4 TB Allocation Details'!$A$18:$L$18, 0),FALSE), 'E2 Allocators'!$B$15:$W$358, MATCH('O5 Details by Class &amp; Accounts'!X$18, 'E2 Allocators'!$B$15:$W$15, 0),FALSE)*$F111)</f>
        <v>0</v>
      </c>
      <c r="Y111" s="2186">
        <f>IF(ISERROR(VLOOKUP(VLOOKUP($A111, 'E4 TB Allocation Details'!$A$18:$L$214, MATCH("Demand ID", 'E4 TB Allocation Details'!$A$18:$L$18, 0),FALSE), 'E2 Allocators'!$B$15:$W$358, MATCH('O5 Details by Class &amp; Accounts'!Y$18, 'E2 Allocators'!$B$15:$W$15, 0),FALSE)*$F111), 0, VLOOKUP(VLOOKUP($A111, 'E4 TB Allocation Details'!$A$18:$L$214, MATCH("Demand ID", 'E4 TB Allocation Details'!$A$18:$L$18, 0),FALSE), 'E2 Allocators'!$B$15:$W$358, MATCH('O5 Details by Class &amp; Accounts'!Y$18, 'E2 Allocators'!$B$15:$W$15, 0),FALSE)*$F111)</f>
        <v>0</v>
      </c>
      <c r="Z111" s="2186">
        <f>IF(ISERROR(VLOOKUP(VLOOKUP($A111, 'E4 TB Allocation Details'!$A$18:$L$214, MATCH("Demand ID", 'E4 TB Allocation Details'!$A$18:$L$18, 0),FALSE), 'E2 Allocators'!$B$15:$W$358, MATCH('O5 Details by Class &amp; Accounts'!Z$18, 'E2 Allocators'!$B$15:$W$15, 0),FALSE)*$F111), 0, VLOOKUP(VLOOKUP($A111, 'E4 TB Allocation Details'!$A$18:$L$214, MATCH("Demand ID", 'E4 TB Allocation Details'!$A$18:$L$18, 0),FALSE), 'E2 Allocators'!$B$15:$W$358, MATCH('O5 Details by Class &amp; Accounts'!Z$18, 'E2 Allocators'!$B$15:$W$15, 0),FALSE)*$F111)</f>
        <v>0</v>
      </c>
      <c r="AA111" s="2186">
        <f>IF(ISERROR(VLOOKUP(VLOOKUP($A111, 'E4 TB Allocation Details'!$A$18:$L$214, MATCH("Demand ID", 'E4 TB Allocation Details'!$A$18:$L$18, 0),FALSE), 'E2 Allocators'!$B$15:$W$358, MATCH('O5 Details by Class &amp; Accounts'!AA$18, 'E2 Allocators'!$B$15:$W$15, 0),FALSE)*$F111), 0, VLOOKUP(VLOOKUP($A111, 'E4 TB Allocation Details'!$A$18:$L$214, MATCH("Demand ID", 'E4 TB Allocation Details'!$A$18:$L$18, 0),FALSE), 'E2 Allocators'!$B$15:$W$358, MATCH('O5 Details by Class &amp; Accounts'!AA$18, 'E2 Allocators'!$B$15:$W$15, 0),FALSE)*$F111)</f>
        <v>0</v>
      </c>
      <c r="AB111" s="2186">
        <f>IF(ISERROR(VLOOKUP(VLOOKUP($A111, 'E4 TB Allocation Details'!$A$18:$L$214, MATCH("Demand ID", 'E4 TB Allocation Details'!$A$18:$L$18, 0),FALSE), 'E2 Allocators'!$B$15:$W$358, MATCH('O5 Details by Class &amp; Accounts'!AB$18, 'E2 Allocators'!$B$15:$W$15, 0),FALSE)*$F111), 0, VLOOKUP(VLOOKUP($A111, 'E4 TB Allocation Details'!$A$18:$L$214, MATCH("Demand ID", 'E4 TB Allocation Details'!$A$18:$L$18, 0),FALSE), 'E2 Allocators'!$B$15:$W$358, MATCH('O5 Details by Class &amp; Accounts'!AB$18, 'E2 Allocators'!$B$15:$W$15, 0),FALSE)*$F111)</f>
        <v>0</v>
      </c>
      <c r="AC111" s="2186">
        <f t="shared" si="21"/>
        <v>0</v>
      </c>
      <c r="AD111" s="2186">
        <f>IF(ISERROR(VLOOKUP(VLOOKUP($A111, 'E4 TB Allocation Details'!$A$18:$L$214, MATCH("Customer ID", 'E4 TB Allocation Details'!$A$18:$L$18, 0),FALSE), 'E2 Allocators'!$B$15:$W$358, MATCH('O5 Details by Class &amp; Accounts'!AD$18, 'E2 Allocators'!$B$15:$W$15, 0),FALSE)*$G111), 0, VLOOKUP(VLOOKUP($A111, 'E4 TB Allocation Details'!$A$18:$L$214, MATCH("Customer ID", 'E4 TB Allocation Details'!$A$18:$L$18, 0),FALSE), 'E2 Allocators'!$B$15:$W$358, MATCH('O5 Details by Class &amp; Accounts'!AD$18, 'E2 Allocators'!$B$15:$W$15, 0),FALSE)*$G111)</f>
        <v>0</v>
      </c>
      <c r="AE111" s="2186">
        <f>IF(ISERROR(VLOOKUP(VLOOKUP($A111, 'E4 TB Allocation Details'!$A$18:$L$214, MATCH("Customer ID", 'E4 TB Allocation Details'!$A$18:$L$18, 0),FALSE), 'E2 Allocators'!$B$15:$W$358, MATCH('O5 Details by Class &amp; Accounts'!AE$18, 'E2 Allocators'!$B$15:$W$15, 0),FALSE)*$G111), 0, VLOOKUP(VLOOKUP($A111, 'E4 TB Allocation Details'!$A$18:$L$214, MATCH("Customer ID", 'E4 TB Allocation Details'!$A$18:$L$18, 0),FALSE), 'E2 Allocators'!$B$15:$W$358, MATCH('O5 Details by Class &amp; Accounts'!AE$18, 'E2 Allocators'!$B$15:$W$15, 0),FALSE)*$G111)</f>
        <v>0</v>
      </c>
      <c r="AF111" s="2186">
        <f>IF(ISERROR(VLOOKUP(VLOOKUP($A111, 'E4 TB Allocation Details'!$A$18:$L$214, MATCH("Customer ID", 'E4 TB Allocation Details'!$A$18:$L$18, 0),FALSE), 'E2 Allocators'!$B$15:$W$358, MATCH('O5 Details by Class &amp; Accounts'!AF$18, 'E2 Allocators'!$B$15:$W$15, 0),FALSE)*$G111), 0, VLOOKUP(VLOOKUP($A111, 'E4 TB Allocation Details'!$A$18:$L$214, MATCH("Customer ID", 'E4 TB Allocation Details'!$A$18:$L$18, 0),FALSE), 'E2 Allocators'!$B$15:$W$358, MATCH('O5 Details by Class &amp; Accounts'!AF$18, 'E2 Allocators'!$B$15:$W$15, 0),FALSE)*$G111)</f>
        <v>0</v>
      </c>
      <c r="AG111" s="2186">
        <f>IF(ISERROR(VLOOKUP(VLOOKUP($A111, 'E4 TB Allocation Details'!$A$18:$L$214, MATCH("Customer ID", 'E4 TB Allocation Details'!$A$18:$L$18, 0),FALSE), 'E2 Allocators'!$B$15:$W$358, MATCH('O5 Details by Class &amp; Accounts'!AG$18, 'E2 Allocators'!$B$15:$W$15, 0),FALSE)*$G111), 0, VLOOKUP(VLOOKUP($A111, 'E4 TB Allocation Details'!$A$18:$L$214, MATCH("Customer ID", 'E4 TB Allocation Details'!$A$18:$L$18, 0),FALSE), 'E2 Allocators'!$B$15:$W$358, MATCH('O5 Details by Class &amp; Accounts'!AG$18, 'E2 Allocators'!$B$15:$W$15, 0),FALSE)*$G111)</f>
        <v>0</v>
      </c>
      <c r="AH111" s="2186">
        <f>IF(ISERROR(VLOOKUP(VLOOKUP($A111, 'E4 TB Allocation Details'!$A$18:$L$214, MATCH("Customer ID", 'E4 TB Allocation Details'!$A$18:$L$18, 0),FALSE), 'E2 Allocators'!$B$15:$W$358, MATCH('O5 Details by Class &amp; Accounts'!AH$18, 'E2 Allocators'!$B$15:$W$15, 0),FALSE)*$G111), 0, VLOOKUP(VLOOKUP($A111, 'E4 TB Allocation Details'!$A$18:$L$214, MATCH("Customer ID", 'E4 TB Allocation Details'!$A$18:$L$18, 0),FALSE), 'E2 Allocators'!$B$15:$W$358, MATCH('O5 Details by Class &amp; Accounts'!AH$18, 'E2 Allocators'!$B$15:$W$15, 0),FALSE)*$G111)</f>
        <v>0</v>
      </c>
      <c r="AI111" s="2186">
        <f>IF(ISERROR(VLOOKUP(VLOOKUP($A111, 'E4 TB Allocation Details'!$A$18:$L$214, MATCH("Customer ID", 'E4 TB Allocation Details'!$A$18:$L$18, 0),FALSE), 'E2 Allocators'!$B$15:$W$358, MATCH('O5 Details by Class &amp; Accounts'!AI$18, 'E2 Allocators'!$B$15:$W$15, 0),FALSE)*$G111), 0, VLOOKUP(VLOOKUP($A111, 'E4 TB Allocation Details'!$A$18:$L$214, MATCH("Customer ID", 'E4 TB Allocation Details'!$A$18:$L$18, 0),FALSE), 'E2 Allocators'!$B$15:$W$358, MATCH('O5 Details by Class &amp; Accounts'!AI$18, 'E2 Allocators'!$B$15:$W$15, 0),FALSE)*$G111)</f>
        <v>0</v>
      </c>
      <c r="AJ111" s="2186">
        <f>IF(ISERROR(VLOOKUP(VLOOKUP($A111, 'E4 TB Allocation Details'!$A$18:$L$214, MATCH("Customer ID", 'E4 TB Allocation Details'!$A$18:$L$18, 0),FALSE), 'E2 Allocators'!$B$15:$W$358, MATCH('O5 Details by Class &amp; Accounts'!AJ$18, 'E2 Allocators'!$B$15:$W$15, 0),FALSE)*$G111), 0, VLOOKUP(VLOOKUP($A111, 'E4 TB Allocation Details'!$A$18:$L$214, MATCH("Customer ID", 'E4 TB Allocation Details'!$A$18:$L$18, 0),FALSE), 'E2 Allocators'!$B$15:$W$358, MATCH('O5 Details by Class &amp; Accounts'!AJ$18, 'E2 Allocators'!$B$15:$W$15, 0),FALSE)*$G111)</f>
        <v>0</v>
      </c>
      <c r="AK111" s="2186">
        <f>IF(ISERROR(VLOOKUP(VLOOKUP($A111, 'E4 TB Allocation Details'!$A$18:$L$214, MATCH("Customer ID", 'E4 TB Allocation Details'!$A$18:$L$18, 0),FALSE), 'E2 Allocators'!$B$15:$W$358, MATCH('O5 Details by Class &amp; Accounts'!AK$18, 'E2 Allocators'!$B$15:$W$15, 0),FALSE)*$G111), 0, VLOOKUP(VLOOKUP($A111, 'E4 TB Allocation Details'!$A$18:$L$214, MATCH("Customer ID", 'E4 TB Allocation Details'!$A$18:$L$18, 0),FALSE), 'E2 Allocators'!$B$15:$W$358, MATCH('O5 Details by Class &amp; Accounts'!AK$18, 'E2 Allocators'!$B$15:$W$15, 0),FALSE)*$G111)</f>
        <v>0</v>
      </c>
      <c r="AL111" s="2186">
        <f>IF(ISERROR(VLOOKUP(VLOOKUP($A111, 'E4 TB Allocation Details'!$A$18:$L$214, MATCH("Customer ID", 'E4 TB Allocation Details'!$A$18:$L$18, 0),FALSE), 'E2 Allocators'!$B$15:$W$358, MATCH('O5 Details by Class &amp; Accounts'!AL$18, 'E2 Allocators'!$B$15:$W$15, 0),FALSE)*$G111), 0, VLOOKUP(VLOOKUP($A111, 'E4 TB Allocation Details'!$A$18:$L$214, MATCH("Customer ID", 'E4 TB Allocation Details'!$A$18:$L$18, 0),FALSE), 'E2 Allocators'!$B$15:$W$358, MATCH('O5 Details by Class &amp; Accounts'!AL$18, 'E2 Allocators'!$B$15:$W$15, 0),FALSE)*$G111)</f>
        <v>0</v>
      </c>
      <c r="AM111" s="2186">
        <f>IF(ISERROR(VLOOKUP(VLOOKUP($A111, 'E4 TB Allocation Details'!$A$18:$L$214, MATCH("Customer ID", 'E4 TB Allocation Details'!$A$18:$L$18, 0),FALSE), 'E2 Allocators'!$B$15:$W$358, MATCH('O5 Details by Class &amp; Accounts'!AM$18, 'E2 Allocators'!$B$15:$W$15, 0),FALSE)*$G111), 0, VLOOKUP(VLOOKUP($A111, 'E4 TB Allocation Details'!$A$18:$L$214, MATCH("Customer ID", 'E4 TB Allocation Details'!$A$18:$L$18, 0),FALSE), 'E2 Allocators'!$B$15:$W$358, MATCH('O5 Details by Class &amp; Accounts'!AM$18, 'E2 Allocators'!$B$15:$W$15, 0),FALSE)*$G111)</f>
        <v>0</v>
      </c>
      <c r="AN111" s="2186">
        <f>IF(ISERROR(VLOOKUP(VLOOKUP($A111, 'E4 TB Allocation Details'!$A$18:$L$214, MATCH("Customer ID", 'E4 TB Allocation Details'!$A$18:$L$18, 0),FALSE), 'E2 Allocators'!$B$15:$W$358, MATCH('O5 Details by Class &amp; Accounts'!AN$18, 'E2 Allocators'!$B$15:$W$15, 0),FALSE)*$G111), 0, VLOOKUP(VLOOKUP($A111, 'E4 TB Allocation Details'!$A$18:$L$214, MATCH("Customer ID", 'E4 TB Allocation Details'!$A$18:$L$18, 0),FALSE), 'E2 Allocators'!$B$15:$W$358, MATCH('O5 Details by Class &amp; Accounts'!AN$18, 'E2 Allocators'!$B$15:$W$15, 0),FALSE)*$G111)</f>
        <v>0</v>
      </c>
      <c r="AO111" s="2186">
        <f>IF(ISERROR(VLOOKUP(VLOOKUP($A111, 'E4 TB Allocation Details'!$A$18:$L$214, MATCH("Customer ID", 'E4 TB Allocation Details'!$A$18:$L$18, 0),FALSE), 'E2 Allocators'!$B$15:$W$358, MATCH('O5 Details by Class &amp; Accounts'!AO$18, 'E2 Allocators'!$B$15:$W$15, 0),FALSE)*$G111), 0, VLOOKUP(VLOOKUP($A111, 'E4 TB Allocation Details'!$A$18:$L$214, MATCH("Customer ID", 'E4 TB Allocation Details'!$A$18:$L$18, 0),FALSE), 'E2 Allocators'!$B$15:$W$358, MATCH('O5 Details by Class &amp; Accounts'!AO$18, 'E2 Allocators'!$B$15:$W$15, 0),FALSE)*$G111)</f>
        <v>0</v>
      </c>
      <c r="AP111" s="2186">
        <f>IF(ISERROR(VLOOKUP(VLOOKUP($A111, 'E4 TB Allocation Details'!$A$18:$L$214, MATCH("Customer ID", 'E4 TB Allocation Details'!$A$18:$L$18, 0),FALSE), 'E2 Allocators'!$B$15:$W$358, MATCH('O5 Details by Class &amp; Accounts'!AP$18, 'E2 Allocators'!$B$15:$W$15, 0),FALSE)*$G111), 0, VLOOKUP(VLOOKUP($A111, 'E4 TB Allocation Details'!$A$18:$L$214, MATCH("Customer ID", 'E4 TB Allocation Details'!$A$18:$L$18, 0),FALSE), 'E2 Allocators'!$B$15:$W$358, MATCH('O5 Details by Class &amp; Accounts'!AP$18, 'E2 Allocators'!$B$15:$W$15, 0),FALSE)*$G111)</f>
        <v>0</v>
      </c>
      <c r="AQ111" s="2186">
        <f>IF(ISERROR(VLOOKUP(VLOOKUP($A111, 'E4 TB Allocation Details'!$A$18:$L$214, MATCH("Customer ID", 'E4 TB Allocation Details'!$A$18:$L$18, 0),FALSE), 'E2 Allocators'!$B$15:$W$358, MATCH('O5 Details by Class &amp; Accounts'!AQ$18, 'E2 Allocators'!$B$15:$W$15, 0),FALSE)*$G111), 0, VLOOKUP(VLOOKUP($A111, 'E4 TB Allocation Details'!$A$18:$L$214, MATCH("Customer ID", 'E4 TB Allocation Details'!$A$18:$L$18, 0),FALSE), 'E2 Allocators'!$B$15:$W$358, MATCH('O5 Details by Class &amp; Accounts'!AQ$18, 'E2 Allocators'!$B$15:$W$15, 0),FALSE)*$G111)</f>
        <v>0</v>
      </c>
      <c r="AR111" s="2186">
        <f>IF(ISERROR(VLOOKUP(VLOOKUP($A111, 'E4 TB Allocation Details'!$A$18:$L$214, MATCH("Customer ID", 'E4 TB Allocation Details'!$A$18:$L$18, 0),FALSE), 'E2 Allocators'!$B$15:$W$358, MATCH('O5 Details by Class &amp; Accounts'!AR$18, 'E2 Allocators'!$B$15:$W$15, 0),FALSE)*$G111), 0, VLOOKUP(VLOOKUP($A111, 'E4 TB Allocation Details'!$A$18:$L$214, MATCH("Customer ID", 'E4 TB Allocation Details'!$A$18:$L$18, 0),FALSE), 'E2 Allocators'!$B$15:$W$358, MATCH('O5 Details by Class &amp; Accounts'!AR$18, 'E2 Allocators'!$B$15:$W$15, 0),FALSE)*$G111)</f>
        <v>0</v>
      </c>
      <c r="AS111" s="2186">
        <f>IF(ISERROR(VLOOKUP(VLOOKUP($A111, 'E4 TB Allocation Details'!$A$18:$L$214, MATCH("Customer ID", 'E4 TB Allocation Details'!$A$18:$L$18, 0),FALSE), 'E2 Allocators'!$B$15:$W$358, MATCH('O5 Details by Class &amp; Accounts'!AS$18, 'E2 Allocators'!$B$15:$W$15, 0),FALSE)*$G111), 0, VLOOKUP(VLOOKUP($A111, 'E4 TB Allocation Details'!$A$18:$L$214, MATCH("Customer ID", 'E4 TB Allocation Details'!$A$18:$L$18, 0),FALSE), 'E2 Allocators'!$B$15:$W$358, MATCH('O5 Details by Class &amp; Accounts'!AS$18, 'E2 Allocators'!$B$15:$W$15, 0),FALSE)*$G111)</f>
        <v>0</v>
      </c>
      <c r="AT111" s="2186">
        <f>IF(ISERROR(VLOOKUP(VLOOKUP($A111, 'E4 TB Allocation Details'!$A$18:$L$214, MATCH("Customer ID", 'E4 TB Allocation Details'!$A$18:$L$18, 0),FALSE), 'E2 Allocators'!$B$15:$W$358, MATCH('O5 Details by Class &amp; Accounts'!AT$18, 'E2 Allocators'!$B$15:$W$15, 0),FALSE)*$G111), 0, VLOOKUP(VLOOKUP($A111, 'E4 TB Allocation Details'!$A$18:$L$214, MATCH("Customer ID", 'E4 TB Allocation Details'!$A$18:$L$18, 0),FALSE), 'E2 Allocators'!$B$15:$W$358, MATCH('O5 Details by Class &amp; Accounts'!AT$18, 'E2 Allocators'!$B$15:$W$15, 0),FALSE)*$G111)</f>
        <v>0</v>
      </c>
      <c r="AU111" s="2186">
        <f>IF(ISERROR(VLOOKUP(VLOOKUP($A111, 'E4 TB Allocation Details'!$A$18:$L$214, MATCH("Customer ID", 'E4 TB Allocation Details'!$A$18:$L$18, 0),FALSE), 'E2 Allocators'!$B$15:$W$358, MATCH('O5 Details by Class &amp; Accounts'!AU$18, 'E2 Allocators'!$B$15:$W$15, 0),FALSE)*$G111), 0, VLOOKUP(VLOOKUP($A111, 'E4 TB Allocation Details'!$A$18:$L$214, MATCH("Customer ID", 'E4 TB Allocation Details'!$A$18:$L$18, 0),FALSE), 'E2 Allocators'!$B$15:$W$358, MATCH('O5 Details by Class &amp; Accounts'!AU$18, 'E2 Allocators'!$B$15:$W$15, 0),FALSE)*$G111)</f>
        <v>0</v>
      </c>
      <c r="AV111" s="2186">
        <f>IF(ISERROR(VLOOKUP(VLOOKUP($A111, 'E4 TB Allocation Details'!$A$18:$L$214, MATCH("Customer ID", 'E4 TB Allocation Details'!$A$18:$L$18, 0),FALSE), 'E2 Allocators'!$B$15:$W$358, MATCH('O5 Details by Class &amp; Accounts'!AV$18, 'E2 Allocators'!$B$15:$W$15, 0),FALSE)*$G111), 0, VLOOKUP(VLOOKUP($A111, 'E4 TB Allocation Details'!$A$18:$L$214, MATCH("Customer ID", 'E4 TB Allocation Details'!$A$18:$L$18, 0),FALSE), 'E2 Allocators'!$B$15:$W$358, MATCH('O5 Details by Class &amp; Accounts'!AV$18, 'E2 Allocators'!$B$15:$W$15, 0),FALSE)*$G111)</f>
        <v>0</v>
      </c>
      <c r="AW111" s="2186">
        <f>IF(ISERROR(VLOOKUP(VLOOKUP($A111, 'E4 TB Allocation Details'!$A$18:$L$214, MATCH("Customer ID", 'E4 TB Allocation Details'!$A$18:$L$18, 0),FALSE), 'E2 Allocators'!$B$15:$W$358, MATCH('O5 Details by Class &amp; Accounts'!AW$18, 'E2 Allocators'!$B$15:$W$15, 0),FALSE)*$G111), 0, VLOOKUP(VLOOKUP($A111, 'E4 TB Allocation Details'!$A$18:$L$214, MATCH("Customer ID", 'E4 TB Allocation Details'!$A$18:$L$18, 0),FALSE), 'E2 Allocators'!$B$15:$W$358, MATCH('O5 Details by Class &amp; Accounts'!AW$18, 'E2 Allocators'!$B$15:$W$15, 0),FALSE)*$G111)</f>
        <v>0</v>
      </c>
      <c r="AX111" s="2186">
        <f t="shared" si="22"/>
        <v>0</v>
      </c>
      <c r="AY111" s="2186">
        <f>IF(ISERROR(VLOOKUP(VLOOKUP($A111, 'E4 TB Allocation Details'!$A$18:$L$214, MATCH("Misc ID", 'E4 TB Allocation Details'!$A$18:$L$18, 0),FALSE), 'E2 Allocators'!$B$15:$W$358, MATCH('O5 Details by Class &amp; Accounts'!AY$18, 'E2 Allocators'!$B$15:$W$15, 0),FALSE)*$E111), 0, VLOOKUP(VLOOKUP($A111, 'E4 TB Allocation Details'!$A$18:$L$214, MATCH("Misc ID", 'E4 TB Allocation Details'!$A$18:$L$18, 0),FALSE), 'E2 Allocators'!$B$15:$W$358, MATCH('O5 Details by Class &amp; Accounts'!AY$18, 'E2 Allocators'!$B$15:$W$15, 0),FALSE)*$E111)</f>
        <v>0</v>
      </c>
      <c r="AZ111" s="2186">
        <f>IF(ISERROR(VLOOKUP(VLOOKUP($A111, 'E4 TB Allocation Details'!$A$18:$L$214, MATCH("Misc ID", 'E4 TB Allocation Details'!$A$18:$L$18, 0),FALSE), 'E2 Allocators'!$B$15:$W$358, MATCH('O5 Details by Class &amp; Accounts'!AZ$18, 'E2 Allocators'!$B$15:$W$15, 0),FALSE)*$E111), 0, VLOOKUP(VLOOKUP($A111, 'E4 TB Allocation Details'!$A$18:$L$214, MATCH("Misc ID", 'E4 TB Allocation Details'!$A$18:$L$18, 0),FALSE), 'E2 Allocators'!$B$15:$W$358, MATCH('O5 Details by Class &amp; Accounts'!AZ$18, 'E2 Allocators'!$B$15:$W$15, 0),FALSE)*$E111)</f>
        <v>0</v>
      </c>
      <c r="BA111" s="2186">
        <f>IF(ISERROR(VLOOKUP(VLOOKUP($A111, 'E4 TB Allocation Details'!$A$18:$L$214, MATCH("Misc ID", 'E4 TB Allocation Details'!$A$18:$L$18, 0),FALSE), 'E2 Allocators'!$B$15:$W$358, MATCH('O5 Details by Class &amp; Accounts'!BA$18, 'E2 Allocators'!$B$15:$W$15, 0),FALSE)*$E111), 0, VLOOKUP(VLOOKUP($A111, 'E4 TB Allocation Details'!$A$18:$L$214, MATCH("Misc ID", 'E4 TB Allocation Details'!$A$18:$L$18, 0),FALSE), 'E2 Allocators'!$B$15:$W$358, MATCH('O5 Details by Class &amp; Accounts'!BA$18, 'E2 Allocators'!$B$15:$W$15, 0),FALSE)*$E111)</f>
        <v>0</v>
      </c>
      <c r="BB111" s="2186">
        <f>IF(ISERROR(VLOOKUP(VLOOKUP($A111, 'E4 TB Allocation Details'!$A$18:$L$214, MATCH("Misc ID", 'E4 TB Allocation Details'!$A$18:$L$18, 0),FALSE), 'E2 Allocators'!$B$15:$W$358, MATCH('O5 Details by Class &amp; Accounts'!BB$18, 'E2 Allocators'!$B$15:$W$15, 0),FALSE)*$E111), 0, VLOOKUP(VLOOKUP($A111, 'E4 TB Allocation Details'!$A$18:$L$214, MATCH("Misc ID", 'E4 TB Allocation Details'!$A$18:$L$18, 0),FALSE), 'E2 Allocators'!$B$15:$W$358, MATCH('O5 Details by Class &amp; Accounts'!BB$18, 'E2 Allocators'!$B$15:$W$15, 0),FALSE)*$E111)</f>
        <v>0</v>
      </c>
      <c r="BC111" s="2186">
        <f>IF(ISERROR(VLOOKUP(VLOOKUP($A111, 'E4 TB Allocation Details'!$A$18:$L$214, MATCH("Misc ID", 'E4 TB Allocation Details'!$A$18:$L$18, 0),FALSE), 'E2 Allocators'!$B$15:$W$358, MATCH('O5 Details by Class &amp; Accounts'!BC$18, 'E2 Allocators'!$B$15:$W$15, 0),FALSE)*$E111), 0, VLOOKUP(VLOOKUP($A111, 'E4 TB Allocation Details'!$A$18:$L$214, MATCH("Misc ID", 'E4 TB Allocation Details'!$A$18:$L$18, 0),FALSE), 'E2 Allocators'!$B$15:$W$358, MATCH('O5 Details by Class &amp; Accounts'!BC$18, 'E2 Allocators'!$B$15:$W$15, 0),FALSE)*$E111)</f>
        <v>0</v>
      </c>
      <c r="BD111" s="2186">
        <f>IF(ISERROR(VLOOKUP(VLOOKUP($A111, 'E4 TB Allocation Details'!$A$18:$L$214, MATCH("Misc ID", 'E4 TB Allocation Details'!$A$18:$L$18, 0),FALSE), 'E2 Allocators'!$B$15:$W$358, MATCH('O5 Details by Class &amp; Accounts'!BD$18, 'E2 Allocators'!$B$15:$W$15, 0),FALSE)*$E111), 0, VLOOKUP(VLOOKUP($A111, 'E4 TB Allocation Details'!$A$18:$L$214, MATCH("Misc ID", 'E4 TB Allocation Details'!$A$18:$L$18, 0),FALSE), 'E2 Allocators'!$B$15:$W$358, MATCH('O5 Details by Class &amp; Accounts'!BD$18, 'E2 Allocators'!$B$15:$W$15, 0),FALSE)*$E111)</f>
        <v>0</v>
      </c>
      <c r="BE111" s="2186">
        <f>IF(ISERROR(VLOOKUP(VLOOKUP($A111, 'E4 TB Allocation Details'!$A$18:$L$214, MATCH("Misc ID", 'E4 TB Allocation Details'!$A$18:$L$18, 0),FALSE), 'E2 Allocators'!$B$15:$W$358, MATCH('O5 Details by Class &amp; Accounts'!BE$18, 'E2 Allocators'!$B$15:$W$15, 0),FALSE)*$E111), 0, VLOOKUP(VLOOKUP($A111, 'E4 TB Allocation Details'!$A$18:$L$214, MATCH("Misc ID", 'E4 TB Allocation Details'!$A$18:$L$18, 0),FALSE), 'E2 Allocators'!$B$15:$W$358, MATCH('O5 Details by Class &amp; Accounts'!BE$18, 'E2 Allocators'!$B$15:$W$15, 0),FALSE)*$E111)</f>
        <v>0</v>
      </c>
      <c r="BF111" s="2186">
        <f>IF(ISERROR(VLOOKUP(VLOOKUP($A111, 'E4 TB Allocation Details'!$A$18:$L$214, MATCH("Misc ID", 'E4 TB Allocation Details'!$A$18:$L$18, 0),FALSE), 'E2 Allocators'!$B$15:$W$358, MATCH('O5 Details by Class &amp; Accounts'!BF$18, 'E2 Allocators'!$B$15:$W$15, 0),FALSE)*$E111), 0, VLOOKUP(VLOOKUP($A111, 'E4 TB Allocation Details'!$A$18:$L$214, MATCH("Misc ID", 'E4 TB Allocation Details'!$A$18:$L$18, 0),FALSE), 'E2 Allocators'!$B$15:$W$358, MATCH('O5 Details by Class &amp; Accounts'!BF$18, 'E2 Allocators'!$B$15:$W$15, 0),FALSE)*$E111)</f>
        <v>0</v>
      </c>
      <c r="BG111" s="2186">
        <f>IF(ISERROR(VLOOKUP(VLOOKUP($A111, 'E4 TB Allocation Details'!$A$18:$L$214, MATCH("Misc ID", 'E4 TB Allocation Details'!$A$18:$L$18, 0),FALSE), 'E2 Allocators'!$B$15:$W$358, MATCH('O5 Details by Class &amp; Accounts'!BG$18, 'E2 Allocators'!$B$15:$W$15, 0),FALSE)*$E111), 0, VLOOKUP(VLOOKUP($A111, 'E4 TB Allocation Details'!$A$18:$L$214, MATCH("Misc ID", 'E4 TB Allocation Details'!$A$18:$L$18, 0),FALSE), 'E2 Allocators'!$B$15:$W$358, MATCH('O5 Details by Class &amp; Accounts'!BG$18, 'E2 Allocators'!$B$15:$W$15, 0),FALSE)*$E111)</f>
        <v>0</v>
      </c>
      <c r="BH111" s="2186">
        <f>IF(ISERROR(VLOOKUP(VLOOKUP($A111, 'E4 TB Allocation Details'!$A$18:$L$214, MATCH("Misc ID", 'E4 TB Allocation Details'!$A$18:$L$18, 0),FALSE), 'E2 Allocators'!$B$15:$W$358, MATCH('O5 Details by Class &amp; Accounts'!BH$18, 'E2 Allocators'!$B$15:$W$15, 0),FALSE)*$E111), 0, VLOOKUP(VLOOKUP($A111, 'E4 TB Allocation Details'!$A$18:$L$214, MATCH("Misc ID", 'E4 TB Allocation Details'!$A$18:$L$18, 0),FALSE), 'E2 Allocators'!$B$15:$W$358, MATCH('O5 Details by Class &amp; Accounts'!BH$18, 'E2 Allocators'!$B$15:$W$15, 0),FALSE)*$E111)</f>
        <v>0</v>
      </c>
      <c r="BI111" s="2186">
        <f>IF(ISERROR(VLOOKUP(VLOOKUP($A111, 'E4 TB Allocation Details'!$A$18:$L$214, MATCH("Misc ID", 'E4 TB Allocation Details'!$A$18:$L$18, 0),FALSE), 'E2 Allocators'!$B$15:$W$358, MATCH('O5 Details by Class &amp; Accounts'!BI$18, 'E2 Allocators'!$B$15:$W$15, 0),FALSE)*$E111), 0, VLOOKUP(VLOOKUP($A111, 'E4 TB Allocation Details'!$A$18:$L$214, MATCH("Misc ID", 'E4 TB Allocation Details'!$A$18:$L$18, 0),FALSE), 'E2 Allocators'!$B$15:$W$358, MATCH('O5 Details by Class &amp; Accounts'!BI$18, 'E2 Allocators'!$B$15:$W$15, 0),FALSE)*$E111)</f>
        <v>0</v>
      </c>
      <c r="BJ111" s="2186">
        <f>IF(ISERROR(VLOOKUP(VLOOKUP($A111, 'E4 TB Allocation Details'!$A$18:$L$214, MATCH("Misc ID", 'E4 TB Allocation Details'!$A$18:$L$18, 0),FALSE), 'E2 Allocators'!$B$15:$W$358, MATCH('O5 Details by Class &amp; Accounts'!BJ$18, 'E2 Allocators'!$B$15:$W$15, 0),FALSE)*$E111), 0, VLOOKUP(VLOOKUP($A111, 'E4 TB Allocation Details'!$A$18:$L$214, MATCH("Misc ID", 'E4 TB Allocation Details'!$A$18:$L$18, 0),FALSE), 'E2 Allocators'!$B$15:$W$358, MATCH('O5 Details by Class &amp; Accounts'!BJ$18, 'E2 Allocators'!$B$15:$W$15, 0),FALSE)*$E111)</f>
        <v>0</v>
      </c>
      <c r="BK111" s="2186">
        <f>IF(ISERROR(VLOOKUP(VLOOKUP($A111, 'E4 TB Allocation Details'!$A$18:$L$214, MATCH("Misc ID", 'E4 TB Allocation Details'!$A$18:$L$18, 0),FALSE), 'E2 Allocators'!$B$15:$W$358, MATCH('O5 Details by Class &amp; Accounts'!BK$18, 'E2 Allocators'!$B$15:$W$15, 0),FALSE)*$E111), 0, VLOOKUP(VLOOKUP($A111, 'E4 TB Allocation Details'!$A$18:$L$214, MATCH("Misc ID", 'E4 TB Allocation Details'!$A$18:$L$18, 0),FALSE), 'E2 Allocators'!$B$15:$W$358, MATCH('O5 Details by Class &amp; Accounts'!BK$18, 'E2 Allocators'!$B$15:$W$15, 0),FALSE)*$E111)</f>
        <v>0</v>
      </c>
      <c r="BL111" s="2186">
        <f>IF(ISERROR(VLOOKUP(VLOOKUP($A111, 'E4 TB Allocation Details'!$A$18:$L$214, MATCH("Misc ID", 'E4 TB Allocation Details'!$A$18:$L$18, 0),FALSE), 'E2 Allocators'!$B$15:$W$358, MATCH('O5 Details by Class &amp; Accounts'!BL$18, 'E2 Allocators'!$B$15:$W$15, 0),FALSE)*$E111), 0, VLOOKUP(VLOOKUP($A111, 'E4 TB Allocation Details'!$A$18:$L$214, MATCH("Misc ID", 'E4 TB Allocation Details'!$A$18:$L$18, 0),FALSE), 'E2 Allocators'!$B$15:$W$358, MATCH('O5 Details by Class &amp; Accounts'!BL$18, 'E2 Allocators'!$B$15:$W$15, 0),FALSE)*$E111)</f>
        <v>0</v>
      </c>
      <c r="BM111" s="2186">
        <f>IF(ISERROR(VLOOKUP(VLOOKUP($A111, 'E4 TB Allocation Details'!$A$18:$L$214, MATCH("Misc ID", 'E4 TB Allocation Details'!$A$18:$L$18, 0),FALSE), 'E2 Allocators'!$B$15:$W$358, MATCH('O5 Details by Class &amp; Accounts'!BM$18, 'E2 Allocators'!$B$15:$W$15, 0),FALSE)*$E111), 0, VLOOKUP(VLOOKUP($A111, 'E4 TB Allocation Details'!$A$18:$L$214, MATCH("Misc ID", 'E4 TB Allocation Details'!$A$18:$L$18, 0),FALSE), 'E2 Allocators'!$B$15:$W$358, MATCH('O5 Details by Class &amp; Accounts'!BM$18, 'E2 Allocators'!$B$15:$W$15, 0),FALSE)*$E111)</f>
        <v>0</v>
      </c>
      <c r="BN111" s="2186">
        <f>IF(ISERROR(VLOOKUP(VLOOKUP($A111, 'E4 TB Allocation Details'!$A$18:$L$214, MATCH("Misc ID", 'E4 TB Allocation Details'!$A$18:$L$18, 0),FALSE), 'E2 Allocators'!$B$15:$W$358, MATCH('O5 Details by Class &amp; Accounts'!BN$18, 'E2 Allocators'!$B$15:$W$15, 0),FALSE)*$E111), 0, VLOOKUP(VLOOKUP($A111, 'E4 TB Allocation Details'!$A$18:$L$214, MATCH("Misc ID", 'E4 TB Allocation Details'!$A$18:$L$18, 0),FALSE), 'E2 Allocators'!$B$15:$W$358, MATCH('O5 Details by Class &amp; Accounts'!BN$18, 'E2 Allocators'!$B$15:$W$15, 0),FALSE)*$E111)</f>
        <v>0</v>
      </c>
      <c r="BO111" s="2186">
        <f>IF(ISERROR(VLOOKUP(VLOOKUP($A111, 'E4 TB Allocation Details'!$A$18:$L$214, MATCH("Misc ID", 'E4 TB Allocation Details'!$A$18:$L$18, 0),FALSE), 'E2 Allocators'!$B$15:$W$358, MATCH('O5 Details by Class &amp; Accounts'!BO$18, 'E2 Allocators'!$B$15:$W$15, 0),FALSE)*$E111), 0, VLOOKUP(VLOOKUP($A111, 'E4 TB Allocation Details'!$A$18:$L$214, MATCH("Misc ID", 'E4 TB Allocation Details'!$A$18:$L$18, 0),FALSE), 'E2 Allocators'!$B$15:$W$358, MATCH('O5 Details by Class &amp; Accounts'!BO$18, 'E2 Allocators'!$B$15:$W$15, 0),FALSE)*$E111)</f>
        <v>0</v>
      </c>
      <c r="BP111" s="2186">
        <f>IF(ISERROR(VLOOKUP(VLOOKUP($A111, 'E4 TB Allocation Details'!$A$18:$L$214, MATCH("Misc ID", 'E4 TB Allocation Details'!$A$18:$L$18, 0),FALSE), 'E2 Allocators'!$B$15:$W$358, MATCH('O5 Details by Class &amp; Accounts'!BP$18, 'E2 Allocators'!$B$15:$W$15, 0),FALSE)*$E111), 0, VLOOKUP(VLOOKUP($A111, 'E4 TB Allocation Details'!$A$18:$L$214, MATCH("Misc ID", 'E4 TB Allocation Details'!$A$18:$L$18, 0),FALSE), 'E2 Allocators'!$B$15:$W$358, MATCH('O5 Details by Class &amp; Accounts'!BP$18, 'E2 Allocators'!$B$15:$W$15, 0),FALSE)*$E111)</f>
        <v>0</v>
      </c>
      <c r="BQ111" s="2186">
        <f>IF(ISERROR(VLOOKUP(VLOOKUP($A111, 'E4 TB Allocation Details'!$A$18:$L$214, MATCH("Misc ID", 'E4 TB Allocation Details'!$A$18:$L$18, 0),FALSE), 'E2 Allocators'!$B$15:$W$358, MATCH('O5 Details by Class &amp; Accounts'!BQ$18, 'E2 Allocators'!$B$15:$W$15, 0),FALSE)*$E111), 0, VLOOKUP(VLOOKUP($A111, 'E4 TB Allocation Details'!$A$18:$L$214, MATCH("Misc ID", 'E4 TB Allocation Details'!$A$18:$L$18, 0),FALSE), 'E2 Allocators'!$B$15:$W$358, MATCH('O5 Details by Class &amp; Accounts'!BQ$18, 'E2 Allocators'!$B$15:$W$15, 0),FALSE)*$E111)</f>
        <v>0</v>
      </c>
      <c r="BR111" s="2186">
        <f>IF(ISERROR(VLOOKUP(VLOOKUP($A111, 'E4 TB Allocation Details'!$A$18:$L$214, MATCH("Misc ID", 'E4 TB Allocation Details'!$A$18:$L$18, 0),FALSE), 'E2 Allocators'!$B$15:$W$358, MATCH('O5 Details by Class &amp; Accounts'!BR$18, 'E2 Allocators'!$B$15:$W$15, 0),FALSE)*$E111), 0, VLOOKUP(VLOOKUP($A111, 'E4 TB Allocation Details'!$A$18:$L$214, MATCH("Misc ID", 'E4 TB Allocation Details'!$A$18:$L$18, 0),FALSE), 'E2 Allocators'!$B$15:$W$358, MATCH('O5 Details by Class &amp; Accounts'!BR$18, 'E2 Allocators'!$B$15:$W$15, 0),FALSE)*$E111)</f>
        <v>0</v>
      </c>
      <c r="BS111" s="2186">
        <f t="shared" si="23"/>
        <v>0</v>
      </c>
      <c r="BT111" s="2186">
        <f>IF(ISERROR(VLOOKUP(VLOOKUP($A111, 'E4 TB Allocation Details'!$A$18:$L$214, MATCH("A &amp; G ID", 'E4 TB Allocation Details'!$A$18:$L$18, 0),FALSE), 'E2 Allocators'!$B$15:$W$358, MATCH('O5 Details by Class &amp; Accounts'!BT$18, 'E2 Allocators'!$B$15:$W$15, 0),FALSE)*$E111), 0, VLOOKUP(VLOOKUP($A111, 'E4 TB Allocation Details'!$A$18:$L$214, MATCH("A &amp; G ID", 'E4 TB Allocation Details'!$A$18:$L$18, 0),FALSE), 'E2 Allocators'!$B$15:$W$358, MATCH('O5 Details by Class &amp; Accounts'!BT$18, 'E2 Allocators'!$B$15:$W$15, 0),FALSE)*$E111)</f>
        <v>0</v>
      </c>
      <c r="BU111" s="2186">
        <f>IF(ISERROR(VLOOKUP(VLOOKUP($A111, 'E4 TB Allocation Details'!$A$18:$L$214, MATCH("A &amp; G ID", 'E4 TB Allocation Details'!$A$18:$L$18, 0),FALSE), 'E2 Allocators'!$B$15:$W$358, MATCH('O5 Details by Class &amp; Accounts'!BU$18, 'E2 Allocators'!$B$15:$W$15, 0),FALSE)*$E111), 0, VLOOKUP(VLOOKUP($A111, 'E4 TB Allocation Details'!$A$18:$L$214, MATCH("A &amp; G ID", 'E4 TB Allocation Details'!$A$18:$L$18, 0),FALSE), 'E2 Allocators'!$B$15:$W$358, MATCH('O5 Details by Class &amp; Accounts'!BU$18, 'E2 Allocators'!$B$15:$W$15, 0),FALSE)*$E111)</f>
        <v>0</v>
      </c>
      <c r="BV111" s="2186">
        <f>IF(ISERROR(VLOOKUP(VLOOKUP($A111, 'E4 TB Allocation Details'!$A$18:$L$214, MATCH("A &amp; G ID", 'E4 TB Allocation Details'!$A$18:$L$18, 0),FALSE), 'E2 Allocators'!$B$15:$W$358, MATCH('O5 Details by Class &amp; Accounts'!BV$18, 'E2 Allocators'!$B$15:$W$15, 0),FALSE)*$E111), 0, VLOOKUP(VLOOKUP($A111, 'E4 TB Allocation Details'!$A$18:$L$214, MATCH("A &amp; G ID", 'E4 TB Allocation Details'!$A$18:$L$18, 0),FALSE), 'E2 Allocators'!$B$15:$W$358, MATCH('O5 Details by Class &amp; Accounts'!BV$18, 'E2 Allocators'!$B$15:$W$15, 0),FALSE)*$E111)</f>
        <v>0</v>
      </c>
      <c r="BW111" s="2186">
        <f>IF(ISERROR(VLOOKUP(VLOOKUP($A111, 'E4 TB Allocation Details'!$A$18:$L$214, MATCH("A &amp; G ID", 'E4 TB Allocation Details'!$A$18:$L$18, 0),FALSE), 'E2 Allocators'!$B$15:$W$358, MATCH('O5 Details by Class &amp; Accounts'!BW$18, 'E2 Allocators'!$B$15:$W$15, 0),FALSE)*$E111), 0, VLOOKUP(VLOOKUP($A111, 'E4 TB Allocation Details'!$A$18:$L$214, MATCH("A &amp; G ID", 'E4 TB Allocation Details'!$A$18:$L$18, 0),FALSE), 'E2 Allocators'!$B$15:$W$358, MATCH('O5 Details by Class &amp; Accounts'!BW$18, 'E2 Allocators'!$B$15:$W$15, 0),FALSE)*$E111)</f>
        <v>0</v>
      </c>
      <c r="BX111" s="2186">
        <f>IF(ISERROR(VLOOKUP(VLOOKUP($A111, 'E4 TB Allocation Details'!$A$18:$L$214, MATCH("A &amp; G ID", 'E4 TB Allocation Details'!$A$18:$L$18, 0),FALSE), 'E2 Allocators'!$B$15:$W$358, MATCH('O5 Details by Class &amp; Accounts'!BX$18, 'E2 Allocators'!$B$15:$W$15, 0),FALSE)*$E111), 0, VLOOKUP(VLOOKUP($A111, 'E4 TB Allocation Details'!$A$18:$L$214, MATCH("A &amp; G ID", 'E4 TB Allocation Details'!$A$18:$L$18, 0),FALSE), 'E2 Allocators'!$B$15:$W$358, MATCH('O5 Details by Class &amp; Accounts'!BX$18, 'E2 Allocators'!$B$15:$W$15, 0),FALSE)*$E111)</f>
        <v>0</v>
      </c>
      <c r="BY111" s="2186">
        <f>IF(ISERROR(VLOOKUP(VLOOKUP($A111, 'E4 TB Allocation Details'!$A$18:$L$214, MATCH("A &amp; G ID", 'E4 TB Allocation Details'!$A$18:$L$18, 0),FALSE), 'E2 Allocators'!$B$15:$W$358, MATCH('O5 Details by Class &amp; Accounts'!BY$18, 'E2 Allocators'!$B$15:$W$15, 0),FALSE)*$E111), 0, VLOOKUP(VLOOKUP($A111, 'E4 TB Allocation Details'!$A$18:$L$214, MATCH("A &amp; G ID", 'E4 TB Allocation Details'!$A$18:$L$18, 0),FALSE), 'E2 Allocators'!$B$15:$W$358, MATCH('O5 Details by Class &amp; Accounts'!BY$18, 'E2 Allocators'!$B$15:$W$15, 0),FALSE)*$E111)</f>
        <v>0</v>
      </c>
      <c r="BZ111" s="2186">
        <f>IF(ISERROR(VLOOKUP(VLOOKUP($A111, 'E4 TB Allocation Details'!$A$18:$L$214, MATCH("A &amp; G ID", 'E4 TB Allocation Details'!$A$18:$L$18, 0),FALSE), 'E2 Allocators'!$B$15:$W$358, MATCH('O5 Details by Class &amp; Accounts'!BZ$18, 'E2 Allocators'!$B$15:$W$15, 0),FALSE)*$E111), 0, VLOOKUP(VLOOKUP($A111, 'E4 TB Allocation Details'!$A$18:$L$214, MATCH("A &amp; G ID", 'E4 TB Allocation Details'!$A$18:$L$18, 0),FALSE), 'E2 Allocators'!$B$15:$W$358, MATCH('O5 Details by Class &amp; Accounts'!BZ$18, 'E2 Allocators'!$B$15:$W$15, 0),FALSE)*$E111)</f>
        <v>0</v>
      </c>
      <c r="CA111" s="2186">
        <f>IF(ISERROR(VLOOKUP(VLOOKUP($A111, 'E4 TB Allocation Details'!$A$18:$L$214, MATCH("A &amp; G ID", 'E4 TB Allocation Details'!$A$18:$L$18, 0),FALSE), 'E2 Allocators'!$B$15:$W$358, MATCH('O5 Details by Class &amp; Accounts'!CA$18, 'E2 Allocators'!$B$15:$W$15, 0),FALSE)*$E111), 0, VLOOKUP(VLOOKUP($A111, 'E4 TB Allocation Details'!$A$18:$L$214, MATCH("A &amp; G ID", 'E4 TB Allocation Details'!$A$18:$L$18, 0),FALSE), 'E2 Allocators'!$B$15:$W$358, MATCH('O5 Details by Class &amp; Accounts'!CA$18, 'E2 Allocators'!$B$15:$W$15, 0),FALSE)*$E111)</f>
        <v>0</v>
      </c>
      <c r="CB111" s="2186">
        <f>IF(ISERROR(VLOOKUP(VLOOKUP($A111, 'E4 TB Allocation Details'!$A$18:$L$214, MATCH("A &amp; G ID", 'E4 TB Allocation Details'!$A$18:$L$18, 0),FALSE), 'E2 Allocators'!$B$15:$W$358, MATCH('O5 Details by Class &amp; Accounts'!CB$18, 'E2 Allocators'!$B$15:$W$15, 0),FALSE)*$E111), 0, VLOOKUP(VLOOKUP($A111, 'E4 TB Allocation Details'!$A$18:$L$214, MATCH("A &amp; G ID", 'E4 TB Allocation Details'!$A$18:$L$18, 0),FALSE), 'E2 Allocators'!$B$15:$W$358, MATCH('O5 Details by Class &amp; Accounts'!CB$18, 'E2 Allocators'!$B$15:$W$15, 0),FALSE)*$E111)</f>
        <v>0</v>
      </c>
      <c r="CC111" s="2186">
        <f>IF(ISERROR(VLOOKUP(VLOOKUP($A111, 'E4 TB Allocation Details'!$A$18:$L$214, MATCH("A &amp; G ID", 'E4 TB Allocation Details'!$A$18:$L$18, 0),FALSE), 'E2 Allocators'!$B$15:$W$358, MATCH('O5 Details by Class &amp; Accounts'!CC$18, 'E2 Allocators'!$B$15:$W$15, 0),FALSE)*$E111), 0, VLOOKUP(VLOOKUP($A111, 'E4 TB Allocation Details'!$A$18:$L$214, MATCH("A &amp; G ID", 'E4 TB Allocation Details'!$A$18:$L$18, 0),FALSE), 'E2 Allocators'!$B$15:$W$358, MATCH('O5 Details by Class &amp; Accounts'!CC$18, 'E2 Allocators'!$B$15:$W$15, 0),FALSE)*$E111)</f>
        <v>0</v>
      </c>
      <c r="CD111" s="2186">
        <f>IF(ISERROR(VLOOKUP(VLOOKUP($A111, 'E4 TB Allocation Details'!$A$18:$L$214, MATCH("A &amp; G ID", 'E4 TB Allocation Details'!$A$18:$L$18, 0),FALSE), 'E2 Allocators'!$B$15:$W$358, MATCH('O5 Details by Class &amp; Accounts'!CD$18, 'E2 Allocators'!$B$15:$W$15, 0),FALSE)*$E111), 0, VLOOKUP(VLOOKUP($A111, 'E4 TB Allocation Details'!$A$18:$L$214, MATCH("A &amp; G ID", 'E4 TB Allocation Details'!$A$18:$L$18, 0),FALSE), 'E2 Allocators'!$B$15:$W$358, MATCH('O5 Details by Class &amp; Accounts'!CD$18, 'E2 Allocators'!$B$15:$W$15, 0),FALSE)*$E111)</f>
        <v>0</v>
      </c>
      <c r="CE111" s="2186">
        <f>IF(ISERROR(VLOOKUP(VLOOKUP($A111, 'E4 TB Allocation Details'!$A$18:$L$214, MATCH("A &amp; G ID", 'E4 TB Allocation Details'!$A$18:$L$18, 0),FALSE), 'E2 Allocators'!$B$15:$W$358, MATCH('O5 Details by Class &amp; Accounts'!CE$18, 'E2 Allocators'!$B$15:$W$15, 0),FALSE)*$E111), 0, VLOOKUP(VLOOKUP($A111, 'E4 TB Allocation Details'!$A$18:$L$214, MATCH("A &amp; G ID", 'E4 TB Allocation Details'!$A$18:$L$18, 0),FALSE), 'E2 Allocators'!$B$15:$W$358, MATCH('O5 Details by Class &amp; Accounts'!CE$18, 'E2 Allocators'!$B$15:$W$15, 0),FALSE)*$E111)</f>
        <v>0</v>
      </c>
      <c r="CF111" s="2186">
        <f>IF(ISERROR(VLOOKUP(VLOOKUP($A111, 'E4 TB Allocation Details'!$A$18:$L$214, MATCH("A &amp; G ID", 'E4 TB Allocation Details'!$A$18:$L$18, 0),FALSE), 'E2 Allocators'!$B$15:$W$358, MATCH('O5 Details by Class &amp; Accounts'!CF$18, 'E2 Allocators'!$B$15:$W$15, 0),FALSE)*$E111), 0, VLOOKUP(VLOOKUP($A111, 'E4 TB Allocation Details'!$A$18:$L$214, MATCH("A &amp; G ID", 'E4 TB Allocation Details'!$A$18:$L$18, 0),FALSE), 'E2 Allocators'!$B$15:$W$358, MATCH('O5 Details by Class &amp; Accounts'!CF$18, 'E2 Allocators'!$B$15:$W$15, 0),FALSE)*$E111)</f>
        <v>0</v>
      </c>
      <c r="CG111" s="2186">
        <f>IF(ISERROR(VLOOKUP(VLOOKUP($A111, 'E4 TB Allocation Details'!$A$18:$L$214, MATCH("A &amp; G ID", 'E4 TB Allocation Details'!$A$18:$L$18, 0),FALSE), 'E2 Allocators'!$B$15:$W$358, MATCH('O5 Details by Class &amp; Accounts'!CG$18, 'E2 Allocators'!$B$15:$W$15, 0),FALSE)*$E111), 0, VLOOKUP(VLOOKUP($A111, 'E4 TB Allocation Details'!$A$18:$L$214, MATCH("A &amp; G ID", 'E4 TB Allocation Details'!$A$18:$L$18, 0),FALSE), 'E2 Allocators'!$B$15:$W$358, MATCH('O5 Details by Class &amp; Accounts'!CG$18, 'E2 Allocators'!$B$15:$W$15, 0),FALSE)*$E111)</f>
        <v>0</v>
      </c>
      <c r="CH111" s="2186">
        <f>IF(ISERROR(VLOOKUP(VLOOKUP($A111, 'E4 TB Allocation Details'!$A$18:$L$214, MATCH("A &amp; G ID", 'E4 TB Allocation Details'!$A$18:$L$18, 0),FALSE), 'E2 Allocators'!$B$15:$W$358, MATCH('O5 Details by Class &amp; Accounts'!CH$18, 'E2 Allocators'!$B$15:$W$15, 0),FALSE)*$E111), 0, VLOOKUP(VLOOKUP($A111, 'E4 TB Allocation Details'!$A$18:$L$214, MATCH("A &amp; G ID", 'E4 TB Allocation Details'!$A$18:$L$18, 0),FALSE), 'E2 Allocators'!$B$15:$W$358, MATCH('O5 Details by Class &amp; Accounts'!CH$18, 'E2 Allocators'!$B$15:$W$15, 0),FALSE)*$E111)</f>
        <v>0</v>
      </c>
      <c r="CI111" s="2186">
        <f>IF(ISERROR(VLOOKUP(VLOOKUP($A111, 'E4 TB Allocation Details'!$A$18:$L$214, MATCH("A &amp; G ID", 'E4 TB Allocation Details'!$A$18:$L$18, 0),FALSE), 'E2 Allocators'!$B$15:$W$358, MATCH('O5 Details by Class &amp; Accounts'!CI$18, 'E2 Allocators'!$B$15:$W$15, 0),FALSE)*$E111), 0, VLOOKUP(VLOOKUP($A111, 'E4 TB Allocation Details'!$A$18:$L$214, MATCH("A &amp; G ID", 'E4 TB Allocation Details'!$A$18:$L$18, 0),FALSE), 'E2 Allocators'!$B$15:$W$358, MATCH('O5 Details by Class &amp; Accounts'!CI$18, 'E2 Allocators'!$B$15:$W$15, 0),FALSE)*$E111)</f>
        <v>0</v>
      </c>
      <c r="CJ111" s="2186">
        <f>IF(ISERROR(VLOOKUP(VLOOKUP($A111, 'E4 TB Allocation Details'!$A$18:$L$214, MATCH("A &amp; G ID", 'E4 TB Allocation Details'!$A$18:$L$18, 0),FALSE), 'E2 Allocators'!$B$15:$W$358, MATCH('O5 Details by Class &amp; Accounts'!CJ$18, 'E2 Allocators'!$B$15:$W$15, 0),FALSE)*$E111), 0, VLOOKUP(VLOOKUP($A111, 'E4 TB Allocation Details'!$A$18:$L$214, MATCH("A &amp; G ID", 'E4 TB Allocation Details'!$A$18:$L$18, 0),FALSE), 'E2 Allocators'!$B$15:$W$358, MATCH('O5 Details by Class &amp; Accounts'!CJ$18, 'E2 Allocators'!$B$15:$W$15, 0),FALSE)*$E111)</f>
        <v>0</v>
      </c>
      <c r="CK111" s="2186">
        <f>IF(ISERROR(VLOOKUP(VLOOKUP($A111, 'E4 TB Allocation Details'!$A$18:$L$214, MATCH("A &amp; G ID", 'E4 TB Allocation Details'!$A$18:$L$18, 0),FALSE), 'E2 Allocators'!$B$15:$W$358, MATCH('O5 Details by Class &amp; Accounts'!CK$18, 'E2 Allocators'!$B$15:$W$15, 0),FALSE)*$E111), 0, VLOOKUP(VLOOKUP($A111, 'E4 TB Allocation Details'!$A$18:$L$214, MATCH("A &amp; G ID", 'E4 TB Allocation Details'!$A$18:$L$18, 0),FALSE), 'E2 Allocators'!$B$15:$W$358, MATCH('O5 Details by Class &amp; Accounts'!CK$18, 'E2 Allocators'!$B$15:$W$15, 0),FALSE)*$E111)</f>
        <v>0</v>
      </c>
      <c r="CL111" s="2186">
        <f>IF(ISERROR(VLOOKUP(VLOOKUP($A111, 'E4 TB Allocation Details'!$A$18:$L$214, MATCH("A &amp; G ID", 'E4 TB Allocation Details'!$A$18:$L$18, 0),FALSE), 'E2 Allocators'!$B$15:$W$358, MATCH('O5 Details by Class &amp; Accounts'!CL$18, 'E2 Allocators'!$B$15:$W$15, 0),FALSE)*$E111), 0, VLOOKUP(VLOOKUP($A111, 'E4 TB Allocation Details'!$A$18:$L$214, MATCH("A &amp; G ID", 'E4 TB Allocation Details'!$A$18:$L$18, 0),FALSE), 'E2 Allocators'!$B$15:$W$358, MATCH('O5 Details by Class &amp; Accounts'!CL$18, 'E2 Allocators'!$B$15:$W$15, 0),FALSE)*$E111)</f>
        <v>0</v>
      </c>
      <c r="CM111" s="2186">
        <f>IF(ISERROR(VLOOKUP(VLOOKUP($A111, 'E4 TB Allocation Details'!$A$18:$L$214, MATCH("A &amp; G ID", 'E4 TB Allocation Details'!$A$18:$L$18, 0),FALSE), 'E2 Allocators'!$B$15:$W$358, MATCH('O5 Details by Class &amp; Accounts'!CM$18, 'E2 Allocators'!$B$15:$W$15, 0),FALSE)*$E111), 0, VLOOKUP(VLOOKUP($A111, 'E4 TB Allocation Details'!$A$18:$L$214, MATCH("A &amp; G ID", 'E4 TB Allocation Details'!$A$18:$L$18, 0),FALSE), 'E2 Allocators'!$B$15:$W$358, MATCH('O5 Details by Class &amp; Accounts'!CM$18, 'E2 Allocators'!$B$15:$W$15, 0),FALSE)*$E111)</f>
        <v>0</v>
      </c>
      <c r="CN111" s="2186">
        <f t="shared" si="24"/>
        <v>0</v>
      </c>
      <c r="CO111" s="2187">
        <f t="shared" si="25"/>
        <v>0</v>
      </c>
      <c r="CQ111" s="1625" t="s">
        <v>1186</v>
      </c>
    </row>
    <row r="112" spans="1:95" s="54" customFormat="1" ht="25.5" x14ac:dyDescent="0.2">
      <c r="A112" s="994">
        <v>4365</v>
      </c>
      <c r="B112" s="995" t="s">
        <v>962</v>
      </c>
      <c r="C112" s="2184">
        <f>IF(ISERROR(VLOOKUP($A112,'I3 TB Data'!$A$19:$H$483,MATCH('O5 Details by Class &amp; Accounts'!$C$18, 'I3 TB Data'!$A$19:$H$19,0),0)), 0, VLOOKUP($A112,'I3 TB Data'!$A$19:$H$483,MATCH('O5 Details by Class &amp; Accounts'!$C$18,'I3 TB Data'!$A$19:$H$19,0),0))</f>
        <v>0</v>
      </c>
      <c r="D112" s="2185"/>
      <c r="E112" s="2184">
        <f t="shared" si="17"/>
        <v>0</v>
      </c>
      <c r="F112" s="2186">
        <f>IF(ISERROR(VLOOKUP($A112, 'E1 Categorization'!A33:E124, MATCH("Customer Component", 'E1 Categorization'!$A$33:$E$33,0), 0)), 0, IF(VLOOKUP($A112, 'E1 Categorization'!A33:E124, MATCH("Customer Component", 'E1 Categorization'!$A$33:$E$33,0), 0)=0, 'O5 Details by Class &amp; Accounts'!$E112, IF(AND(VLOOKUP($A112, 'E1 Categorization'!A33:E124, MATCH("Customer Component", 'E1 Categorization'!$A$33:$E$33,0), 0) &gt;0, VLOOKUP($A112, 'E1 Categorization'!A33:E124, MATCH("Customer Component", 'E1 Categorization'!$A$33:$E$33,0), 0)&lt;1), 'O5 Details by Class &amp; Accounts'!$E112*(1-VLOOKUP($A112, 'E1 Categorization'!A33:E124, MATCH("Customer Component", 'E1 Categorization'!$A$33:$E$33,0), 0)), 0)))</f>
        <v>0</v>
      </c>
      <c r="G112" s="2186">
        <f>IF(ISERROR(VLOOKUP($A112, 'E1 Categorization'!A33:E124, MATCH("Customer Component", 'E1 Categorization'!$A$33:$E$33,0), 0)),0, IF(VLOOKUP($A112, 'E1 Categorization'!A33:E124, MATCH("Customer Component", 'E1 Categorization'!$A$33:$E$33,0), 0)=0, 0, IF(AND(VLOOKUP($A112, 'E1 Categorization'!A33:E124, MATCH("Customer Component", 'E1 Categorization'!$A$33:$E$33,0), 0) &gt;0, VLOOKUP($A112, 'E1 Categorization'!A33:E124, MATCH("Customer Component", 'E1 Categorization'!$A$33:$E$33,0), 0)&lt;1), 'O5 Details by Class &amp; Accounts'!$E112*(VLOOKUP($A112, 'E1 Categorization'!A33:E124, MATCH("Customer Component", 'E1 Categorization'!$A$33:$E$33,0), 0)), 'O5 Details by Class &amp; Accounts'!$E112)))</f>
        <v>0</v>
      </c>
      <c r="H112" s="2186">
        <f t="shared" si="20"/>
        <v>0</v>
      </c>
      <c r="I112" s="2186">
        <f>IF(ISERROR(VLOOKUP(VLOOKUP($A112, 'E4 TB Allocation Details'!$A$18:$L$214, MATCH("Demand ID", 'E4 TB Allocation Details'!$A$18:$L$18, 0),FALSE), 'E2 Allocators'!$B$15:$W$358, MATCH('O5 Details by Class &amp; Accounts'!I$18, 'E2 Allocators'!$B$15:$W$15, 0),FALSE)*$F112), 0, VLOOKUP(VLOOKUP($A112, 'E4 TB Allocation Details'!$A$18:$L$214, MATCH("Demand ID", 'E4 TB Allocation Details'!$A$18:$L$18, 0),FALSE), 'E2 Allocators'!$B$15:$W$358, MATCH('O5 Details by Class &amp; Accounts'!I$18, 'E2 Allocators'!$B$15:$W$15, 0),FALSE)*$F112)</f>
        <v>0</v>
      </c>
      <c r="J112" s="2186">
        <f>IF(ISERROR(VLOOKUP(VLOOKUP($A112, 'E4 TB Allocation Details'!$A$18:$L$214, MATCH("Demand ID", 'E4 TB Allocation Details'!$A$18:$L$18, 0),FALSE), 'E2 Allocators'!$B$15:$W$358, MATCH('O5 Details by Class &amp; Accounts'!J$18, 'E2 Allocators'!$B$15:$W$15, 0),FALSE)*$F112), 0, VLOOKUP(VLOOKUP($A112, 'E4 TB Allocation Details'!$A$18:$L$214, MATCH("Demand ID", 'E4 TB Allocation Details'!$A$18:$L$18, 0),FALSE), 'E2 Allocators'!$B$15:$W$358, MATCH('O5 Details by Class &amp; Accounts'!J$18, 'E2 Allocators'!$B$15:$W$15, 0),FALSE)*$F112)</f>
        <v>0</v>
      </c>
      <c r="K112" s="2186">
        <f>IF(ISERROR(VLOOKUP(VLOOKUP($A112, 'E4 TB Allocation Details'!$A$18:$L$214, MATCH("Demand ID", 'E4 TB Allocation Details'!$A$18:$L$18, 0),FALSE), 'E2 Allocators'!$B$15:$W$358, MATCH('O5 Details by Class &amp; Accounts'!K$18, 'E2 Allocators'!$B$15:$W$15, 0),FALSE)*$F112), 0, VLOOKUP(VLOOKUP($A112, 'E4 TB Allocation Details'!$A$18:$L$214, MATCH("Demand ID", 'E4 TB Allocation Details'!$A$18:$L$18, 0),FALSE), 'E2 Allocators'!$B$15:$W$358, MATCH('O5 Details by Class &amp; Accounts'!K$18, 'E2 Allocators'!$B$15:$W$15, 0),FALSE)*$F112)</f>
        <v>0</v>
      </c>
      <c r="L112" s="2186">
        <f>IF(ISERROR(VLOOKUP(VLOOKUP($A112, 'E4 TB Allocation Details'!$A$18:$L$214, MATCH("Demand ID", 'E4 TB Allocation Details'!$A$18:$L$18, 0),FALSE), 'E2 Allocators'!$B$15:$W$358, MATCH('O5 Details by Class &amp; Accounts'!L$18, 'E2 Allocators'!$B$15:$W$15, 0),FALSE)*$F112), 0, VLOOKUP(VLOOKUP($A112, 'E4 TB Allocation Details'!$A$18:$L$214, MATCH("Demand ID", 'E4 TB Allocation Details'!$A$18:$L$18, 0),FALSE), 'E2 Allocators'!$B$15:$W$358, MATCH('O5 Details by Class &amp; Accounts'!L$18, 'E2 Allocators'!$B$15:$W$15, 0),FALSE)*$F112)</f>
        <v>0</v>
      </c>
      <c r="M112" s="2186">
        <f>IF(ISERROR(VLOOKUP(VLOOKUP($A112, 'E4 TB Allocation Details'!$A$18:$L$214, MATCH("Demand ID", 'E4 TB Allocation Details'!$A$18:$L$18, 0),FALSE), 'E2 Allocators'!$B$15:$W$358, MATCH('O5 Details by Class &amp; Accounts'!M$18, 'E2 Allocators'!$B$15:$W$15, 0),FALSE)*$F112), 0, VLOOKUP(VLOOKUP($A112, 'E4 TB Allocation Details'!$A$18:$L$214, MATCH("Demand ID", 'E4 TB Allocation Details'!$A$18:$L$18, 0),FALSE), 'E2 Allocators'!$B$15:$W$358, MATCH('O5 Details by Class &amp; Accounts'!M$18, 'E2 Allocators'!$B$15:$W$15, 0),FALSE)*$F112)</f>
        <v>0</v>
      </c>
      <c r="N112" s="2186">
        <f>IF(ISERROR(VLOOKUP(VLOOKUP($A112, 'E4 TB Allocation Details'!$A$18:$L$214, MATCH("Demand ID", 'E4 TB Allocation Details'!$A$18:$L$18, 0),FALSE), 'E2 Allocators'!$B$15:$W$358, MATCH('O5 Details by Class &amp; Accounts'!N$18, 'E2 Allocators'!$B$15:$W$15, 0),FALSE)*$F112), 0, VLOOKUP(VLOOKUP($A112, 'E4 TB Allocation Details'!$A$18:$L$214, MATCH("Demand ID", 'E4 TB Allocation Details'!$A$18:$L$18, 0),FALSE), 'E2 Allocators'!$B$15:$W$358, MATCH('O5 Details by Class &amp; Accounts'!N$18, 'E2 Allocators'!$B$15:$W$15, 0),FALSE)*$F112)</f>
        <v>0</v>
      </c>
      <c r="O112" s="2186">
        <f>IF(ISERROR(VLOOKUP(VLOOKUP($A112, 'E4 TB Allocation Details'!$A$18:$L$214, MATCH("Demand ID", 'E4 TB Allocation Details'!$A$18:$L$18, 0),FALSE), 'E2 Allocators'!$B$15:$W$358, MATCH('O5 Details by Class &amp; Accounts'!O$18, 'E2 Allocators'!$B$15:$W$15, 0),FALSE)*$F112), 0, VLOOKUP(VLOOKUP($A112, 'E4 TB Allocation Details'!$A$18:$L$214, MATCH("Demand ID", 'E4 TB Allocation Details'!$A$18:$L$18, 0),FALSE), 'E2 Allocators'!$B$15:$W$358, MATCH('O5 Details by Class &amp; Accounts'!O$18, 'E2 Allocators'!$B$15:$W$15, 0),FALSE)*$F112)</f>
        <v>0</v>
      </c>
      <c r="P112" s="2186">
        <f>IF(ISERROR(VLOOKUP(VLOOKUP($A112, 'E4 TB Allocation Details'!$A$18:$L$214, MATCH("Demand ID", 'E4 TB Allocation Details'!$A$18:$L$18, 0),FALSE), 'E2 Allocators'!$B$15:$W$358, MATCH('O5 Details by Class &amp; Accounts'!P$18, 'E2 Allocators'!$B$15:$W$15, 0),FALSE)*$F112), 0, VLOOKUP(VLOOKUP($A112, 'E4 TB Allocation Details'!$A$18:$L$214, MATCH("Demand ID", 'E4 TB Allocation Details'!$A$18:$L$18, 0),FALSE), 'E2 Allocators'!$B$15:$W$358, MATCH('O5 Details by Class &amp; Accounts'!P$18, 'E2 Allocators'!$B$15:$W$15, 0),FALSE)*$F112)</f>
        <v>0</v>
      </c>
      <c r="Q112" s="2186">
        <f>IF(ISERROR(VLOOKUP(VLOOKUP($A112, 'E4 TB Allocation Details'!$A$18:$L$214, MATCH("Demand ID", 'E4 TB Allocation Details'!$A$18:$L$18, 0),FALSE), 'E2 Allocators'!$B$15:$W$358, MATCH('O5 Details by Class &amp; Accounts'!Q$18, 'E2 Allocators'!$B$15:$W$15, 0),FALSE)*$F112), 0, VLOOKUP(VLOOKUP($A112, 'E4 TB Allocation Details'!$A$18:$L$214, MATCH("Demand ID", 'E4 TB Allocation Details'!$A$18:$L$18, 0),FALSE), 'E2 Allocators'!$B$15:$W$358, MATCH('O5 Details by Class &amp; Accounts'!Q$18, 'E2 Allocators'!$B$15:$W$15, 0),FALSE)*$F112)</f>
        <v>0</v>
      </c>
      <c r="R112" s="2186">
        <f>IF(ISERROR(VLOOKUP(VLOOKUP($A112, 'E4 TB Allocation Details'!$A$18:$L$214, MATCH("Demand ID", 'E4 TB Allocation Details'!$A$18:$L$18, 0),FALSE), 'E2 Allocators'!$B$15:$W$358, MATCH('O5 Details by Class &amp; Accounts'!R$18, 'E2 Allocators'!$B$15:$W$15, 0),FALSE)*$F112), 0, VLOOKUP(VLOOKUP($A112, 'E4 TB Allocation Details'!$A$18:$L$214, MATCH("Demand ID", 'E4 TB Allocation Details'!$A$18:$L$18, 0),FALSE), 'E2 Allocators'!$B$15:$W$358, MATCH('O5 Details by Class &amp; Accounts'!R$18, 'E2 Allocators'!$B$15:$W$15, 0),FALSE)*$F112)</f>
        <v>0</v>
      </c>
      <c r="S112" s="2186">
        <f>IF(ISERROR(VLOOKUP(VLOOKUP($A112, 'E4 TB Allocation Details'!$A$18:$L$214, MATCH("Demand ID", 'E4 TB Allocation Details'!$A$18:$L$18, 0),FALSE), 'E2 Allocators'!$B$15:$W$358, MATCH('O5 Details by Class &amp; Accounts'!S$18, 'E2 Allocators'!$B$15:$W$15, 0),FALSE)*$F112), 0, VLOOKUP(VLOOKUP($A112, 'E4 TB Allocation Details'!$A$18:$L$214, MATCH("Demand ID", 'E4 TB Allocation Details'!$A$18:$L$18, 0),FALSE), 'E2 Allocators'!$B$15:$W$358, MATCH('O5 Details by Class &amp; Accounts'!S$18, 'E2 Allocators'!$B$15:$W$15, 0),FALSE)*$F112)</f>
        <v>0</v>
      </c>
      <c r="T112" s="2186">
        <f>IF(ISERROR(VLOOKUP(VLOOKUP($A112, 'E4 TB Allocation Details'!$A$18:$L$214, MATCH("Demand ID", 'E4 TB Allocation Details'!$A$18:$L$18, 0),FALSE), 'E2 Allocators'!$B$15:$W$358, MATCH('O5 Details by Class &amp; Accounts'!T$18, 'E2 Allocators'!$B$15:$W$15, 0),FALSE)*$F112), 0, VLOOKUP(VLOOKUP($A112, 'E4 TB Allocation Details'!$A$18:$L$214, MATCH("Demand ID", 'E4 TB Allocation Details'!$A$18:$L$18, 0),FALSE), 'E2 Allocators'!$B$15:$W$358, MATCH('O5 Details by Class &amp; Accounts'!T$18, 'E2 Allocators'!$B$15:$W$15, 0),FALSE)*$F112)</f>
        <v>0</v>
      </c>
      <c r="U112" s="2186">
        <f>IF(ISERROR(VLOOKUP(VLOOKUP($A112, 'E4 TB Allocation Details'!$A$18:$L$214, MATCH("Demand ID", 'E4 TB Allocation Details'!$A$18:$L$18, 0),FALSE), 'E2 Allocators'!$B$15:$W$358, MATCH('O5 Details by Class &amp; Accounts'!U$18, 'E2 Allocators'!$B$15:$W$15, 0),FALSE)*$F112), 0, VLOOKUP(VLOOKUP($A112, 'E4 TB Allocation Details'!$A$18:$L$214, MATCH("Demand ID", 'E4 TB Allocation Details'!$A$18:$L$18, 0),FALSE), 'E2 Allocators'!$B$15:$W$358, MATCH('O5 Details by Class &amp; Accounts'!U$18, 'E2 Allocators'!$B$15:$W$15, 0),FALSE)*$F112)</f>
        <v>0</v>
      </c>
      <c r="V112" s="2186">
        <f>IF(ISERROR(VLOOKUP(VLOOKUP($A112, 'E4 TB Allocation Details'!$A$18:$L$214, MATCH("Demand ID", 'E4 TB Allocation Details'!$A$18:$L$18, 0),FALSE), 'E2 Allocators'!$B$15:$W$358, MATCH('O5 Details by Class &amp; Accounts'!V$18, 'E2 Allocators'!$B$15:$W$15, 0),FALSE)*$F112), 0, VLOOKUP(VLOOKUP($A112, 'E4 TB Allocation Details'!$A$18:$L$214, MATCH("Demand ID", 'E4 TB Allocation Details'!$A$18:$L$18, 0),FALSE), 'E2 Allocators'!$B$15:$W$358, MATCH('O5 Details by Class &amp; Accounts'!V$18, 'E2 Allocators'!$B$15:$W$15, 0),FALSE)*$F112)</f>
        <v>0</v>
      </c>
      <c r="W112" s="2186">
        <f>IF(ISERROR(VLOOKUP(VLOOKUP($A112, 'E4 TB Allocation Details'!$A$18:$L$214, MATCH("Demand ID", 'E4 TB Allocation Details'!$A$18:$L$18, 0),FALSE), 'E2 Allocators'!$B$15:$W$358, MATCH('O5 Details by Class &amp; Accounts'!W$18, 'E2 Allocators'!$B$15:$W$15, 0),FALSE)*$F112), 0, VLOOKUP(VLOOKUP($A112, 'E4 TB Allocation Details'!$A$18:$L$214, MATCH("Demand ID", 'E4 TB Allocation Details'!$A$18:$L$18, 0),FALSE), 'E2 Allocators'!$B$15:$W$358, MATCH('O5 Details by Class &amp; Accounts'!W$18, 'E2 Allocators'!$B$15:$W$15, 0),FALSE)*$F112)</f>
        <v>0</v>
      </c>
      <c r="X112" s="2186">
        <f>IF(ISERROR(VLOOKUP(VLOOKUP($A112, 'E4 TB Allocation Details'!$A$18:$L$214, MATCH("Demand ID", 'E4 TB Allocation Details'!$A$18:$L$18, 0),FALSE), 'E2 Allocators'!$B$15:$W$358, MATCH('O5 Details by Class &amp; Accounts'!X$18, 'E2 Allocators'!$B$15:$W$15, 0),FALSE)*$F112), 0, VLOOKUP(VLOOKUP($A112, 'E4 TB Allocation Details'!$A$18:$L$214, MATCH("Demand ID", 'E4 TB Allocation Details'!$A$18:$L$18, 0),FALSE), 'E2 Allocators'!$B$15:$W$358, MATCH('O5 Details by Class &amp; Accounts'!X$18, 'E2 Allocators'!$B$15:$W$15, 0),FALSE)*$F112)</f>
        <v>0</v>
      </c>
      <c r="Y112" s="2186">
        <f>IF(ISERROR(VLOOKUP(VLOOKUP($A112, 'E4 TB Allocation Details'!$A$18:$L$214, MATCH("Demand ID", 'E4 TB Allocation Details'!$A$18:$L$18, 0),FALSE), 'E2 Allocators'!$B$15:$W$358, MATCH('O5 Details by Class &amp; Accounts'!Y$18, 'E2 Allocators'!$B$15:$W$15, 0),FALSE)*$F112), 0, VLOOKUP(VLOOKUP($A112, 'E4 TB Allocation Details'!$A$18:$L$214, MATCH("Demand ID", 'E4 TB Allocation Details'!$A$18:$L$18, 0),FALSE), 'E2 Allocators'!$B$15:$W$358, MATCH('O5 Details by Class &amp; Accounts'!Y$18, 'E2 Allocators'!$B$15:$W$15, 0),FALSE)*$F112)</f>
        <v>0</v>
      </c>
      <c r="Z112" s="2186">
        <f>IF(ISERROR(VLOOKUP(VLOOKUP($A112, 'E4 TB Allocation Details'!$A$18:$L$214, MATCH("Demand ID", 'E4 TB Allocation Details'!$A$18:$L$18, 0),FALSE), 'E2 Allocators'!$B$15:$W$358, MATCH('O5 Details by Class &amp; Accounts'!Z$18, 'E2 Allocators'!$B$15:$W$15, 0),FALSE)*$F112), 0, VLOOKUP(VLOOKUP($A112, 'E4 TB Allocation Details'!$A$18:$L$214, MATCH("Demand ID", 'E4 TB Allocation Details'!$A$18:$L$18, 0),FALSE), 'E2 Allocators'!$B$15:$W$358, MATCH('O5 Details by Class &amp; Accounts'!Z$18, 'E2 Allocators'!$B$15:$W$15, 0),FALSE)*$F112)</f>
        <v>0</v>
      </c>
      <c r="AA112" s="2186">
        <f>IF(ISERROR(VLOOKUP(VLOOKUP($A112, 'E4 TB Allocation Details'!$A$18:$L$214, MATCH("Demand ID", 'E4 TB Allocation Details'!$A$18:$L$18, 0),FALSE), 'E2 Allocators'!$B$15:$W$358, MATCH('O5 Details by Class &amp; Accounts'!AA$18, 'E2 Allocators'!$B$15:$W$15, 0),FALSE)*$F112), 0, VLOOKUP(VLOOKUP($A112, 'E4 TB Allocation Details'!$A$18:$L$214, MATCH("Demand ID", 'E4 TB Allocation Details'!$A$18:$L$18, 0),FALSE), 'E2 Allocators'!$B$15:$W$358, MATCH('O5 Details by Class &amp; Accounts'!AA$18, 'E2 Allocators'!$B$15:$W$15, 0),FALSE)*$F112)</f>
        <v>0</v>
      </c>
      <c r="AB112" s="2186">
        <f>IF(ISERROR(VLOOKUP(VLOOKUP($A112, 'E4 TB Allocation Details'!$A$18:$L$214, MATCH("Demand ID", 'E4 TB Allocation Details'!$A$18:$L$18, 0),FALSE), 'E2 Allocators'!$B$15:$W$358, MATCH('O5 Details by Class &amp; Accounts'!AB$18, 'E2 Allocators'!$B$15:$W$15, 0),FALSE)*$F112), 0, VLOOKUP(VLOOKUP($A112, 'E4 TB Allocation Details'!$A$18:$L$214, MATCH("Demand ID", 'E4 TB Allocation Details'!$A$18:$L$18, 0),FALSE), 'E2 Allocators'!$B$15:$W$358, MATCH('O5 Details by Class &amp; Accounts'!AB$18, 'E2 Allocators'!$B$15:$W$15, 0),FALSE)*$F112)</f>
        <v>0</v>
      </c>
      <c r="AC112" s="2186">
        <f t="shared" si="21"/>
        <v>0</v>
      </c>
      <c r="AD112" s="2186">
        <f>IF(ISERROR(VLOOKUP(VLOOKUP($A112, 'E4 TB Allocation Details'!$A$18:$L$214, MATCH("Customer ID", 'E4 TB Allocation Details'!$A$18:$L$18, 0),FALSE), 'E2 Allocators'!$B$15:$W$358, MATCH('O5 Details by Class &amp; Accounts'!AD$18, 'E2 Allocators'!$B$15:$W$15, 0),FALSE)*$G112), 0, VLOOKUP(VLOOKUP($A112, 'E4 TB Allocation Details'!$A$18:$L$214, MATCH("Customer ID", 'E4 TB Allocation Details'!$A$18:$L$18, 0),FALSE), 'E2 Allocators'!$B$15:$W$358, MATCH('O5 Details by Class &amp; Accounts'!AD$18, 'E2 Allocators'!$B$15:$W$15, 0),FALSE)*$G112)</f>
        <v>0</v>
      </c>
      <c r="AE112" s="2186">
        <f>IF(ISERROR(VLOOKUP(VLOOKUP($A112, 'E4 TB Allocation Details'!$A$18:$L$214, MATCH("Customer ID", 'E4 TB Allocation Details'!$A$18:$L$18, 0),FALSE), 'E2 Allocators'!$B$15:$W$358, MATCH('O5 Details by Class &amp; Accounts'!AE$18, 'E2 Allocators'!$B$15:$W$15, 0),FALSE)*$G112), 0, VLOOKUP(VLOOKUP($A112, 'E4 TB Allocation Details'!$A$18:$L$214, MATCH("Customer ID", 'E4 TB Allocation Details'!$A$18:$L$18, 0),FALSE), 'E2 Allocators'!$B$15:$W$358, MATCH('O5 Details by Class &amp; Accounts'!AE$18, 'E2 Allocators'!$B$15:$W$15, 0),FALSE)*$G112)</f>
        <v>0</v>
      </c>
      <c r="AF112" s="2186">
        <f>IF(ISERROR(VLOOKUP(VLOOKUP($A112, 'E4 TB Allocation Details'!$A$18:$L$214, MATCH("Customer ID", 'E4 TB Allocation Details'!$A$18:$L$18, 0),FALSE), 'E2 Allocators'!$B$15:$W$358, MATCH('O5 Details by Class &amp; Accounts'!AF$18, 'E2 Allocators'!$B$15:$W$15, 0),FALSE)*$G112), 0, VLOOKUP(VLOOKUP($A112, 'E4 TB Allocation Details'!$A$18:$L$214, MATCH("Customer ID", 'E4 TB Allocation Details'!$A$18:$L$18, 0),FALSE), 'E2 Allocators'!$B$15:$W$358, MATCH('O5 Details by Class &amp; Accounts'!AF$18, 'E2 Allocators'!$B$15:$W$15, 0),FALSE)*$G112)</f>
        <v>0</v>
      </c>
      <c r="AG112" s="2186">
        <f>IF(ISERROR(VLOOKUP(VLOOKUP($A112, 'E4 TB Allocation Details'!$A$18:$L$214, MATCH("Customer ID", 'E4 TB Allocation Details'!$A$18:$L$18, 0),FALSE), 'E2 Allocators'!$B$15:$W$358, MATCH('O5 Details by Class &amp; Accounts'!AG$18, 'E2 Allocators'!$B$15:$W$15, 0),FALSE)*$G112), 0, VLOOKUP(VLOOKUP($A112, 'E4 TB Allocation Details'!$A$18:$L$214, MATCH("Customer ID", 'E4 TB Allocation Details'!$A$18:$L$18, 0),FALSE), 'E2 Allocators'!$B$15:$W$358, MATCH('O5 Details by Class &amp; Accounts'!AG$18, 'E2 Allocators'!$B$15:$W$15, 0),FALSE)*$G112)</f>
        <v>0</v>
      </c>
      <c r="AH112" s="2186">
        <f>IF(ISERROR(VLOOKUP(VLOOKUP($A112, 'E4 TB Allocation Details'!$A$18:$L$214, MATCH("Customer ID", 'E4 TB Allocation Details'!$A$18:$L$18, 0),FALSE), 'E2 Allocators'!$B$15:$W$358, MATCH('O5 Details by Class &amp; Accounts'!AH$18, 'E2 Allocators'!$B$15:$W$15, 0),FALSE)*$G112), 0, VLOOKUP(VLOOKUP($A112, 'E4 TB Allocation Details'!$A$18:$L$214, MATCH("Customer ID", 'E4 TB Allocation Details'!$A$18:$L$18, 0),FALSE), 'E2 Allocators'!$B$15:$W$358, MATCH('O5 Details by Class &amp; Accounts'!AH$18, 'E2 Allocators'!$B$15:$W$15, 0),FALSE)*$G112)</f>
        <v>0</v>
      </c>
      <c r="AI112" s="2186">
        <f>IF(ISERROR(VLOOKUP(VLOOKUP($A112, 'E4 TB Allocation Details'!$A$18:$L$214, MATCH("Customer ID", 'E4 TB Allocation Details'!$A$18:$L$18, 0),FALSE), 'E2 Allocators'!$B$15:$W$358, MATCH('O5 Details by Class &amp; Accounts'!AI$18, 'E2 Allocators'!$B$15:$W$15, 0),FALSE)*$G112), 0, VLOOKUP(VLOOKUP($A112, 'E4 TB Allocation Details'!$A$18:$L$214, MATCH("Customer ID", 'E4 TB Allocation Details'!$A$18:$L$18, 0),FALSE), 'E2 Allocators'!$B$15:$W$358, MATCH('O5 Details by Class &amp; Accounts'!AI$18, 'E2 Allocators'!$B$15:$W$15, 0),FALSE)*$G112)</f>
        <v>0</v>
      </c>
      <c r="AJ112" s="2186">
        <f>IF(ISERROR(VLOOKUP(VLOOKUP($A112, 'E4 TB Allocation Details'!$A$18:$L$214, MATCH("Customer ID", 'E4 TB Allocation Details'!$A$18:$L$18, 0),FALSE), 'E2 Allocators'!$B$15:$W$358, MATCH('O5 Details by Class &amp; Accounts'!AJ$18, 'E2 Allocators'!$B$15:$W$15, 0),FALSE)*$G112), 0, VLOOKUP(VLOOKUP($A112, 'E4 TB Allocation Details'!$A$18:$L$214, MATCH("Customer ID", 'E4 TB Allocation Details'!$A$18:$L$18, 0),FALSE), 'E2 Allocators'!$B$15:$W$358, MATCH('O5 Details by Class &amp; Accounts'!AJ$18, 'E2 Allocators'!$B$15:$W$15, 0),FALSE)*$G112)</f>
        <v>0</v>
      </c>
      <c r="AK112" s="2186">
        <f>IF(ISERROR(VLOOKUP(VLOOKUP($A112, 'E4 TB Allocation Details'!$A$18:$L$214, MATCH("Customer ID", 'E4 TB Allocation Details'!$A$18:$L$18, 0),FALSE), 'E2 Allocators'!$B$15:$W$358, MATCH('O5 Details by Class &amp; Accounts'!AK$18, 'E2 Allocators'!$B$15:$W$15, 0),FALSE)*$G112), 0, VLOOKUP(VLOOKUP($A112, 'E4 TB Allocation Details'!$A$18:$L$214, MATCH("Customer ID", 'E4 TB Allocation Details'!$A$18:$L$18, 0),FALSE), 'E2 Allocators'!$B$15:$W$358, MATCH('O5 Details by Class &amp; Accounts'!AK$18, 'E2 Allocators'!$B$15:$W$15, 0),FALSE)*$G112)</f>
        <v>0</v>
      </c>
      <c r="AL112" s="2186">
        <f>IF(ISERROR(VLOOKUP(VLOOKUP($A112, 'E4 TB Allocation Details'!$A$18:$L$214, MATCH("Customer ID", 'E4 TB Allocation Details'!$A$18:$L$18, 0),FALSE), 'E2 Allocators'!$B$15:$W$358, MATCH('O5 Details by Class &amp; Accounts'!AL$18, 'E2 Allocators'!$B$15:$W$15, 0),FALSE)*$G112), 0, VLOOKUP(VLOOKUP($A112, 'E4 TB Allocation Details'!$A$18:$L$214, MATCH("Customer ID", 'E4 TB Allocation Details'!$A$18:$L$18, 0),FALSE), 'E2 Allocators'!$B$15:$W$358, MATCH('O5 Details by Class &amp; Accounts'!AL$18, 'E2 Allocators'!$B$15:$W$15, 0),FALSE)*$G112)</f>
        <v>0</v>
      </c>
      <c r="AM112" s="2186">
        <f>IF(ISERROR(VLOOKUP(VLOOKUP($A112, 'E4 TB Allocation Details'!$A$18:$L$214, MATCH("Customer ID", 'E4 TB Allocation Details'!$A$18:$L$18, 0),FALSE), 'E2 Allocators'!$B$15:$W$358, MATCH('O5 Details by Class &amp; Accounts'!AM$18, 'E2 Allocators'!$B$15:$W$15, 0),FALSE)*$G112), 0, VLOOKUP(VLOOKUP($A112, 'E4 TB Allocation Details'!$A$18:$L$214, MATCH("Customer ID", 'E4 TB Allocation Details'!$A$18:$L$18, 0),FALSE), 'E2 Allocators'!$B$15:$W$358, MATCH('O5 Details by Class &amp; Accounts'!AM$18, 'E2 Allocators'!$B$15:$W$15, 0),FALSE)*$G112)</f>
        <v>0</v>
      </c>
      <c r="AN112" s="2186">
        <f>IF(ISERROR(VLOOKUP(VLOOKUP($A112, 'E4 TB Allocation Details'!$A$18:$L$214, MATCH("Customer ID", 'E4 TB Allocation Details'!$A$18:$L$18, 0),FALSE), 'E2 Allocators'!$B$15:$W$358, MATCH('O5 Details by Class &amp; Accounts'!AN$18, 'E2 Allocators'!$B$15:$W$15, 0),FALSE)*$G112), 0, VLOOKUP(VLOOKUP($A112, 'E4 TB Allocation Details'!$A$18:$L$214, MATCH("Customer ID", 'E4 TB Allocation Details'!$A$18:$L$18, 0),FALSE), 'E2 Allocators'!$B$15:$W$358, MATCH('O5 Details by Class &amp; Accounts'!AN$18, 'E2 Allocators'!$B$15:$W$15, 0),FALSE)*$G112)</f>
        <v>0</v>
      </c>
      <c r="AO112" s="2186">
        <f>IF(ISERROR(VLOOKUP(VLOOKUP($A112, 'E4 TB Allocation Details'!$A$18:$L$214, MATCH("Customer ID", 'E4 TB Allocation Details'!$A$18:$L$18, 0),FALSE), 'E2 Allocators'!$B$15:$W$358, MATCH('O5 Details by Class &amp; Accounts'!AO$18, 'E2 Allocators'!$B$15:$W$15, 0),FALSE)*$G112), 0, VLOOKUP(VLOOKUP($A112, 'E4 TB Allocation Details'!$A$18:$L$214, MATCH("Customer ID", 'E4 TB Allocation Details'!$A$18:$L$18, 0),FALSE), 'E2 Allocators'!$B$15:$W$358, MATCH('O5 Details by Class &amp; Accounts'!AO$18, 'E2 Allocators'!$B$15:$W$15, 0),FALSE)*$G112)</f>
        <v>0</v>
      </c>
      <c r="AP112" s="2186">
        <f>IF(ISERROR(VLOOKUP(VLOOKUP($A112, 'E4 TB Allocation Details'!$A$18:$L$214, MATCH("Customer ID", 'E4 TB Allocation Details'!$A$18:$L$18, 0),FALSE), 'E2 Allocators'!$B$15:$W$358, MATCH('O5 Details by Class &amp; Accounts'!AP$18, 'E2 Allocators'!$B$15:$W$15, 0),FALSE)*$G112), 0, VLOOKUP(VLOOKUP($A112, 'E4 TB Allocation Details'!$A$18:$L$214, MATCH("Customer ID", 'E4 TB Allocation Details'!$A$18:$L$18, 0),FALSE), 'E2 Allocators'!$B$15:$W$358, MATCH('O5 Details by Class &amp; Accounts'!AP$18, 'E2 Allocators'!$B$15:$W$15, 0),FALSE)*$G112)</f>
        <v>0</v>
      </c>
      <c r="AQ112" s="2186">
        <f>IF(ISERROR(VLOOKUP(VLOOKUP($A112, 'E4 TB Allocation Details'!$A$18:$L$214, MATCH("Customer ID", 'E4 TB Allocation Details'!$A$18:$L$18, 0),FALSE), 'E2 Allocators'!$B$15:$W$358, MATCH('O5 Details by Class &amp; Accounts'!AQ$18, 'E2 Allocators'!$B$15:$W$15, 0),FALSE)*$G112), 0, VLOOKUP(VLOOKUP($A112, 'E4 TB Allocation Details'!$A$18:$L$214, MATCH("Customer ID", 'E4 TB Allocation Details'!$A$18:$L$18, 0),FALSE), 'E2 Allocators'!$B$15:$W$358, MATCH('O5 Details by Class &amp; Accounts'!AQ$18, 'E2 Allocators'!$B$15:$W$15, 0),FALSE)*$G112)</f>
        <v>0</v>
      </c>
      <c r="AR112" s="2186">
        <f>IF(ISERROR(VLOOKUP(VLOOKUP($A112, 'E4 TB Allocation Details'!$A$18:$L$214, MATCH("Customer ID", 'E4 TB Allocation Details'!$A$18:$L$18, 0),FALSE), 'E2 Allocators'!$B$15:$W$358, MATCH('O5 Details by Class &amp; Accounts'!AR$18, 'E2 Allocators'!$B$15:$W$15, 0),FALSE)*$G112), 0, VLOOKUP(VLOOKUP($A112, 'E4 TB Allocation Details'!$A$18:$L$214, MATCH("Customer ID", 'E4 TB Allocation Details'!$A$18:$L$18, 0),FALSE), 'E2 Allocators'!$B$15:$W$358, MATCH('O5 Details by Class &amp; Accounts'!AR$18, 'E2 Allocators'!$B$15:$W$15, 0),FALSE)*$G112)</f>
        <v>0</v>
      </c>
      <c r="AS112" s="2186">
        <f>IF(ISERROR(VLOOKUP(VLOOKUP($A112, 'E4 TB Allocation Details'!$A$18:$L$214, MATCH("Customer ID", 'E4 TB Allocation Details'!$A$18:$L$18, 0),FALSE), 'E2 Allocators'!$B$15:$W$358, MATCH('O5 Details by Class &amp; Accounts'!AS$18, 'E2 Allocators'!$B$15:$W$15, 0),FALSE)*$G112), 0, VLOOKUP(VLOOKUP($A112, 'E4 TB Allocation Details'!$A$18:$L$214, MATCH("Customer ID", 'E4 TB Allocation Details'!$A$18:$L$18, 0),FALSE), 'E2 Allocators'!$B$15:$W$358, MATCH('O5 Details by Class &amp; Accounts'!AS$18, 'E2 Allocators'!$B$15:$W$15, 0),FALSE)*$G112)</f>
        <v>0</v>
      </c>
      <c r="AT112" s="2186">
        <f>IF(ISERROR(VLOOKUP(VLOOKUP($A112, 'E4 TB Allocation Details'!$A$18:$L$214, MATCH("Customer ID", 'E4 TB Allocation Details'!$A$18:$L$18, 0),FALSE), 'E2 Allocators'!$B$15:$W$358, MATCH('O5 Details by Class &amp; Accounts'!AT$18, 'E2 Allocators'!$B$15:$W$15, 0),FALSE)*$G112), 0, VLOOKUP(VLOOKUP($A112, 'E4 TB Allocation Details'!$A$18:$L$214, MATCH("Customer ID", 'E4 TB Allocation Details'!$A$18:$L$18, 0),FALSE), 'E2 Allocators'!$B$15:$W$358, MATCH('O5 Details by Class &amp; Accounts'!AT$18, 'E2 Allocators'!$B$15:$W$15, 0),FALSE)*$G112)</f>
        <v>0</v>
      </c>
      <c r="AU112" s="2186">
        <f>IF(ISERROR(VLOOKUP(VLOOKUP($A112, 'E4 TB Allocation Details'!$A$18:$L$214, MATCH("Customer ID", 'E4 TB Allocation Details'!$A$18:$L$18, 0),FALSE), 'E2 Allocators'!$B$15:$W$358, MATCH('O5 Details by Class &amp; Accounts'!AU$18, 'E2 Allocators'!$B$15:$W$15, 0),FALSE)*$G112), 0, VLOOKUP(VLOOKUP($A112, 'E4 TB Allocation Details'!$A$18:$L$214, MATCH("Customer ID", 'E4 TB Allocation Details'!$A$18:$L$18, 0),FALSE), 'E2 Allocators'!$B$15:$W$358, MATCH('O5 Details by Class &amp; Accounts'!AU$18, 'E2 Allocators'!$B$15:$W$15, 0),FALSE)*$G112)</f>
        <v>0</v>
      </c>
      <c r="AV112" s="2186">
        <f>IF(ISERROR(VLOOKUP(VLOOKUP($A112, 'E4 TB Allocation Details'!$A$18:$L$214, MATCH("Customer ID", 'E4 TB Allocation Details'!$A$18:$L$18, 0),FALSE), 'E2 Allocators'!$B$15:$W$358, MATCH('O5 Details by Class &amp; Accounts'!AV$18, 'E2 Allocators'!$B$15:$W$15, 0),FALSE)*$G112), 0, VLOOKUP(VLOOKUP($A112, 'E4 TB Allocation Details'!$A$18:$L$214, MATCH("Customer ID", 'E4 TB Allocation Details'!$A$18:$L$18, 0),FALSE), 'E2 Allocators'!$B$15:$W$358, MATCH('O5 Details by Class &amp; Accounts'!AV$18, 'E2 Allocators'!$B$15:$W$15, 0),FALSE)*$G112)</f>
        <v>0</v>
      </c>
      <c r="AW112" s="2186">
        <f>IF(ISERROR(VLOOKUP(VLOOKUP($A112, 'E4 TB Allocation Details'!$A$18:$L$214, MATCH("Customer ID", 'E4 TB Allocation Details'!$A$18:$L$18, 0),FALSE), 'E2 Allocators'!$B$15:$W$358, MATCH('O5 Details by Class &amp; Accounts'!AW$18, 'E2 Allocators'!$B$15:$W$15, 0),FALSE)*$G112), 0, VLOOKUP(VLOOKUP($A112, 'E4 TB Allocation Details'!$A$18:$L$214, MATCH("Customer ID", 'E4 TB Allocation Details'!$A$18:$L$18, 0),FALSE), 'E2 Allocators'!$B$15:$W$358, MATCH('O5 Details by Class &amp; Accounts'!AW$18, 'E2 Allocators'!$B$15:$W$15, 0),FALSE)*$G112)</f>
        <v>0</v>
      </c>
      <c r="AX112" s="2186">
        <f t="shared" si="22"/>
        <v>0</v>
      </c>
      <c r="AY112" s="2186">
        <f>IF(ISERROR(VLOOKUP(VLOOKUP($A112, 'E4 TB Allocation Details'!$A$18:$L$214, MATCH("Misc ID", 'E4 TB Allocation Details'!$A$18:$L$18, 0),FALSE), 'E2 Allocators'!$B$15:$W$358, MATCH('O5 Details by Class &amp; Accounts'!AY$18, 'E2 Allocators'!$B$15:$W$15, 0),FALSE)*$E112), 0, VLOOKUP(VLOOKUP($A112, 'E4 TB Allocation Details'!$A$18:$L$214, MATCH("Misc ID", 'E4 TB Allocation Details'!$A$18:$L$18, 0),FALSE), 'E2 Allocators'!$B$15:$W$358, MATCH('O5 Details by Class &amp; Accounts'!AY$18, 'E2 Allocators'!$B$15:$W$15, 0),FALSE)*$E112)</f>
        <v>0</v>
      </c>
      <c r="AZ112" s="2186">
        <f>IF(ISERROR(VLOOKUP(VLOOKUP($A112, 'E4 TB Allocation Details'!$A$18:$L$214, MATCH("Misc ID", 'E4 TB Allocation Details'!$A$18:$L$18, 0),FALSE), 'E2 Allocators'!$B$15:$W$358, MATCH('O5 Details by Class &amp; Accounts'!AZ$18, 'E2 Allocators'!$B$15:$W$15, 0),FALSE)*$E112), 0, VLOOKUP(VLOOKUP($A112, 'E4 TB Allocation Details'!$A$18:$L$214, MATCH("Misc ID", 'E4 TB Allocation Details'!$A$18:$L$18, 0),FALSE), 'E2 Allocators'!$B$15:$W$358, MATCH('O5 Details by Class &amp; Accounts'!AZ$18, 'E2 Allocators'!$B$15:$W$15, 0),FALSE)*$E112)</f>
        <v>0</v>
      </c>
      <c r="BA112" s="2186">
        <f>IF(ISERROR(VLOOKUP(VLOOKUP($A112, 'E4 TB Allocation Details'!$A$18:$L$214, MATCH("Misc ID", 'E4 TB Allocation Details'!$A$18:$L$18, 0),FALSE), 'E2 Allocators'!$B$15:$W$358, MATCH('O5 Details by Class &amp; Accounts'!BA$18, 'E2 Allocators'!$B$15:$W$15, 0),FALSE)*$E112), 0, VLOOKUP(VLOOKUP($A112, 'E4 TB Allocation Details'!$A$18:$L$214, MATCH("Misc ID", 'E4 TB Allocation Details'!$A$18:$L$18, 0),FALSE), 'E2 Allocators'!$B$15:$W$358, MATCH('O5 Details by Class &amp; Accounts'!BA$18, 'E2 Allocators'!$B$15:$W$15, 0),FALSE)*$E112)</f>
        <v>0</v>
      </c>
      <c r="BB112" s="2186">
        <f>IF(ISERROR(VLOOKUP(VLOOKUP($A112, 'E4 TB Allocation Details'!$A$18:$L$214, MATCH("Misc ID", 'E4 TB Allocation Details'!$A$18:$L$18, 0),FALSE), 'E2 Allocators'!$B$15:$W$358, MATCH('O5 Details by Class &amp; Accounts'!BB$18, 'E2 Allocators'!$B$15:$W$15, 0),FALSE)*$E112), 0, VLOOKUP(VLOOKUP($A112, 'E4 TB Allocation Details'!$A$18:$L$214, MATCH("Misc ID", 'E4 TB Allocation Details'!$A$18:$L$18, 0),FALSE), 'E2 Allocators'!$B$15:$W$358, MATCH('O5 Details by Class &amp; Accounts'!BB$18, 'E2 Allocators'!$B$15:$W$15, 0),FALSE)*$E112)</f>
        <v>0</v>
      </c>
      <c r="BC112" s="2186">
        <f>IF(ISERROR(VLOOKUP(VLOOKUP($A112, 'E4 TB Allocation Details'!$A$18:$L$214, MATCH("Misc ID", 'E4 TB Allocation Details'!$A$18:$L$18, 0),FALSE), 'E2 Allocators'!$B$15:$W$358, MATCH('O5 Details by Class &amp; Accounts'!BC$18, 'E2 Allocators'!$B$15:$W$15, 0),FALSE)*$E112), 0, VLOOKUP(VLOOKUP($A112, 'E4 TB Allocation Details'!$A$18:$L$214, MATCH("Misc ID", 'E4 TB Allocation Details'!$A$18:$L$18, 0),FALSE), 'E2 Allocators'!$B$15:$W$358, MATCH('O5 Details by Class &amp; Accounts'!BC$18, 'E2 Allocators'!$B$15:$W$15, 0),FALSE)*$E112)</f>
        <v>0</v>
      </c>
      <c r="BD112" s="2186">
        <f>IF(ISERROR(VLOOKUP(VLOOKUP($A112, 'E4 TB Allocation Details'!$A$18:$L$214, MATCH("Misc ID", 'E4 TB Allocation Details'!$A$18:$L$18, 0),FALSE), 'E2 Allocators'!$B$15:$W$358, MATCH('O5 Details by Class &amp; Accounts'!BD$18, 'E2 Allocators'!$B$15:$W$15, 0),FALSE)*$E112), 0, VLOOKUP(VLOOKUP($A112, 'E4 TB Allocation Details'!$A$18:$L$214, MATCH("Misc ID", 'E4 TB Allocation Details'!$A$18:$L$18, 0),FALSE), 'E2 Allocators'!$B$15:$W$358, MATCH('O5 Details by Class &amp; Accounts'!BD$18, 'E2 Allocators'!$B$15:$W$15, 0),FALSE)*$E112)</f>
        <v>0</v>
      </c>
      <c r="BE112" s="2186">
        <f>IF(ISERROR(VLOOKUP(VLOOKUP($A112, 'E4 TB Allocation Details'!$A$18:$L$214, MATCH("Misc ID", 'E4 TB Allocation Details'!$A$18:$L$18, 0),FALSE), 'E2 Allocators'!$B$15:$W$358, MATCH('O5 Details by Class &amp; Accounts'!BE$18, 'E2 Allocators'!$B$15:$W$15, 0),FALSE)*$E112), 0, VLOOKUP(VLOOKUP($A112, 'E4 TB Allocation Details'!$A$18:$L$214, MATCH("Misc ID", 'E4 TB Allocation Details'!$A$18:$L$18, 0),FALSE), 'E2 Allocators'!$B$15:$W$358, MATCH('O5 Details by Class &amp; Accounts'!BE$18, 'E2 Allocators'!$B$15:$W$15, 0),FALSE)*$E112)</f>
        <v>0</v>
      </c>
      <c r="BF112" s="2186">
        <f>IF(ISERROR(VLOOKUP(VLOOKUP($A112, 'E4 TB Allocation Details'!$A$18:$L$214, MATCH("Misc ID", 'E4 TB Allocation Details'!$A$18:$L$18, 0),FALSE), 'E2 Allocators'!$B$15:$W$358, MATCH('O5 Details by Class &amp; Accounts'!BF$18, 'E2 Allocators'!$B$15:$W$15, 0),FALSE)*$E112), 0, VLOOKUP(VLOOKUP($A112, 'E4 TB Allocation Details'!$A$18:$L$214, MATCH("Misc ID", 'E4 TB Allocation Details'!$A$18:$L$18, 0),FALSE), 'E2 Allocators'!$B$15:$W$358, MATCH('O5 Details by Class &amp; Accounts'!BF$18, 'E2 Allocators'!$B$15:$W$15, 0),FALSE)*$E112)</f>
        <v>0</v>
      </c>
      <c r="BG112" s="2186">
        <f>IF(ISERROR(VLOOKUP(VLOOKUP($A112, 'E4 TB Allocation Details'!$A$18:$L$214, MATCH("Misc ID", 'E4 TB Allocation Details'!$A$18:$L$18, 0),FALSE), 'E2 Allocators'!$B$15:$W$358, MATCH('O5 Details by Class &amp; Accounts'!BG$18, 'E2 Allocators'!$B$15:$W$15, 0),FALSE)*$E112), 0, VLOOKUP(VLOOKUP($A112, 'E4 TB Allocation Details'!$A$18:$L$214, MATCH("Misc ID", 'E4 TB Allocation Details'!$A$18:$L$18, 0),FALSE), 'E2 Allocators'!$B$15:$W$358, MATCH('O5 Details by Class &amp; Accounts'!BG$18, 'E2 Allocators'!$B$15:$W$15, 0),FALSE)*$E112)</f>
        <v>0</v>
      </c>
      <c r="BH112" s="2186">
        <f>IF(ISERROR(VLOOKUP(VLOOKUP($A112, 'E4 TB Allocation Details'!$A$18:$L$214, MATCH("Misc ID", 'E4 TB Allocation Details'!$A$18:$L$18, 0),FALSE), 'E2 Allocators'!$B$15:$W$358, MATCH('O5 Details by Class &amp; Accounts'!BH$18, 'E2 Allocators'!$B$15:$W$15, 0),FALSE)*$E112), 0, VLOOKUP(VLOOKUP($A112, 'E4 TB Allocation Details'!$A$18:$L$214, MATCH("Misc ID", 'E4 TB Allocation Details'!$A$18:$L$18, 0),FALSE), 'E2 Allocators'!$B$15:$W$358, MATCH('O5 Details by Class &amp; Accounts'!BH$18, 'E2 Allocators'!$B$15:$W$15, 0),FALSE)*$E112)</f>
        <v>0</v>
      </c>
      <c r="BI112" s="2186">
        <f>IF(ISERROR(VLOOKUP(VLOOKUP($A112, 'E4 TB Allocation Details'!$A$18:$L$214, MATCH("Misc ID", 'E4 TB Allocation Details'!$A$18:$L$18, 0),FALSE), 'E2 Allocators'!$B$15:$W$358, MATCH('O5 Details by Class &amp; Accounts'!BI$18, 'E2 Allocators'!$B$15:$W$15, 0),FALSE)*$E112), 0, VLOOKUP(VLOOKUP($A112, 'E4 TB Allocation Details'!$A$18:$L$214, MATCH("Misc ID", 'E4 TB Allocation Details'!$A$18:$L$18, 0),FALSE), 'E2 Allocators'!$B$15:$W$358, MATCH('O5 Details by Class &amp; Accounts'!BI$18, 'E2 Allocators'!$B$15:$W$15, 0),FALSE)*$E112)</f>
        <v>0</v>
      </c>
      <c r="BJ112" s="2186">
        <f>IF(ISERROR(VLOOKUP(VLOOKUP($A112, 'E4 TB Allocation Details'!$A$18:$L$214, MATCH("Misc ID", 'E4 TB Allocation Details'!$A$18:$L$18, 0),FALSE), 'E2 Allocators'!$B$15:$W$358, MATCH('O5 Details by Class &amp; Accounts'!BJ$18, 'E2 Allocators'!$B$15:$W$15, 0),FALSE)*$E112), 0, VLOOKUP(VLOOKUP($A112, 'E4 TB Allocation Details'!$A$18:$L$214, MATCH("Misc ID", 'E4 TB Allocation Details'!$A$18:$L$18, 0),FALSE), 'E2 Allocators'!$B$15:$W$358, MATCH('O5 Details by Class &amp; Accounts'!BJ$18, 'E2 Allocators'!$B$15:$W$15, 0),FALSE)*$E112)</f>
        <v>0</v>
      </c>
      <c r="BK112" s="2186">
        <f>IF(ISERROR(VLOOKUP(VLOOKUP($A112, 'E4 TB Allocation Details'!$A$18:$L$214, MATCH("Misc ID", 'E4 TB Allocation Details'!$A$18:$L$18, 0),FALSE), 'E2 Allocators'!$B$15:$W$358, MATCH('O5 Details by Class &amp; Accounts'!BK$18, 'E2 Allocators'!$B$15:$W$15, 0),FALSE)*$E112), 0, VLOOKUP(VLOOKUP($A112, 'E4 TB Allocation Details'!$A$18:$L$214, MATCH("Misc ID", 'E4 TB Allocation Details'!$A$18:$L$18, 0),FALSE), 'E2 Allocators'!$B$15:$W$358, MATCH('O5 Details by Class &amp; Accounts'!BK$18, 'E2 Allocators'!$B$15:$W$15, 0),FALSE)*$E112)</f>
        <v>0</v>
      </c>
      <c r="BL112" s="2186">
        <f>IF(ISERROR(VLOOKUP(VLOOKUP($A112, 'E4 TB Allocation Details'!$A$18:$L$214, MATCH("Misc ID", 'E4 TB Allocation Details'!$A$18:$L$18, 0),FALSE), 'E2 Allocators'!$B$15:$W$358, MATCH('O5 Details by Class &amp; Accounts'!BL$18, 'E2 Allocators'!$B$15:$W$15, 0),FALSE)*$E112), 0, VLOOKUP(VLOOKUP($A112, 'E4 TB Allocation Details'!$A$18:$L$214, MATCH("Misc ID", 'E4 TB Allocation Details'!$A$18:$L$18, 0),FALSE), 'E2 Allocators'!$B$15:$W$358, MATCH('O5 Details by Class &amp; Accounts'!BL$18, 'E2 Allocators'!$B$15:$W$15, 0),FALSE)*$E112)</f>
        <v>0</v>
      </c>
      <c r="BM112" s="2186">
        <f>IF(ISERROR(VLOOKUP(VLOOKUP($A112, 'E4 TB Allocation Details'!$A$18:$L$214, MATCH("Misc ID", 'E4 TB Allocation Details'!$A$18:$L$18, 0),FALSE), 'E2 Allocators'!$B$15:$W$358, MATCH('O5 Details by Class &amp; Accounts'!BM$18, 'E2 Allocators'!$B$15:$W$15, 0),FALSE)*$E112), 0, VLOOKUP(VLOOKUP($A112, 'E4 TB Allocation Details'!$A$18:$L$214, MATCH("Misc ID", 'E4 TB Allocation Details'!$A$18:$L$18, 0),FALSE), 'E2 Allocators'!$B$15:$W$358, MATCH('O5 Details by Class &amp; Accounts'!BM$18, 'E2 Allocators'!$B$15:$W$15, 0),FALSE)*$E112)</f>
        <v>0</v>
      </c>
      <c r="BN112" s="2186">
        <f>IF(ISERROR(VLOOKUP(VLOOKUP($A112, 'E4 TB Allocation Details'!$A$18:$L$214, MATCH("Misc ID", 'E4 TB Allocation Details'!$A$18:$L$18, 0),FALSE), 'E2 Allocators'!$B$15:$W$358, MATCH('O5 Details by Class &amp; Accounts'!BN$18, 'E2 Allocators'!$B$15:$W$15, 0),FALSE)*$E112), 0, VLOOKUP(VLOOKUP($A112, 'E4 TB Allocation Details'!$A$18:$L$214, MATCH("Misc ID", 'E4 TB Allocation Details'!$A$18:$L$18, 0),FALSE), 'E2 Allocators'!$B$15:$W$358, MATCH('O5 Details by Class &amp; Accounts'!BN$18, 'E2 Allocators'!$B$15:$W$15, 0),FALSE)*$E112)</f>
        <v>0</v>
      </c>
      <c r="BO112" s="2186">
        <f>IF(ISERROR(VLOOKUP(VLOOKUP($A112, 'E4 TB Allocation Details'!$A$18:$L$214, MATCH("Misc ID", 'E4 TB Allocation Details'!$A$18:$L$18, 0),FALSE), 'E2 Allocators'!$B$15:$W$358, MATCH('O5 Details by Class &amp; Accounts'!BO$18, 'E2 Allocators'!$B$15:$W$15, 0),FALSE)*$E112), 0, VLOOKUP(VLOOKUP($A112, 'E4 TB Allocation Details'!$A$18:$L$214, MATCH("Misc ID", 'E4 TB Allocation Details'!$A$18:$L$18, 0),FALSE), 'E2 Allocators'!$B$15:$W$358, MATCH('O5 Details by Class &amp; Accounts'!BO$18, 'E2 Allocators'!$B$15:$W$15, 0),FALSE)*$E112)</f>
        <v>0</v>
      </c>
      <c r="BP112" s="2186">
        <f>IF(ISERROR(VLOOKUP(VLOOKUP($A112, 'E4 TB Allocation Details'!$A$18:$L$214, MATCH("Misc ID", 'E4 TB Allocation Details'!$A$18:$L$18, 0),FALSE), 'E2 Allocators'!$B$15:$W$358, MATCH('O5 Details by Class &amp; Accounts'!BP$18, 'E2 Allocators'!$B$15:$W$15, 0),FALSE)*$E112), 0, VLOOKUP(VLOOKUP($A112, 'E4 TB Allocation Details'!$A$18:$L$214, MATCH("Misc ID", 'E4 TB Allocation Details'!$A$18:$L$18, 0),FALSE), 'E2 Allocators'!$B$15:$W$358, MATCH('O5 Details by Class &amp; Accounts'!BP$18, 'E2 Allocators'!$B$15:$W$15, 0),FALSE)*$E112)</f>
        <v>0</v>
      </c>
      <c r="BQ112" s="2186">
        <f>IF(ISERROR(VLOOKUP(VLOOKUP($A112, 'E4 TB Allocation Details'!$A$18:$L$214, MATCH("Misc ID", 'E4 TB Allocation Details'!$A$18:$L$18, 0),FALSE), 'E2 Allocators'!$B$15:$W$358, MATCH('O5 Details by Class &amp; Accounts'!BQ$18, 'E2 Allocators'!$B$15:$W$15, 0),FALSE)*$E112), 0, VLOOKUP(VLOOKUP($A112, 'E4 TB Allocation Details'!$A$18:$L$214, MATCH("Misc ID", 'E4 TB Allocation Details'!$A$18:$L$18, 0),FALSE), 'E2 Allocators'!$B$15:$W$358, MATCH('O5 Details by Class &amp; Accounts'!BQ$18, 'E2 Allocators'!$B$15:$W$15, 0),FALSE)*$E112)</f>
        <v>0</v>
      </c>
      <c r="BR112" s="2186">
        <f>IF(ISERROR(VLOOKUP(VLOOKUP($A112, 'E4 TB Allocation Details'!$A$18:$L$214, MATCH("Misc ID", 'E4 TB Allocation Details'!$A$18:$L$18, 0),FALSE), 'E2 Allocators'!$B$15:$W$358, MATCH('O5 Details by Class &amp; Accounts'!BR$18, 'E2 Allocators'!$B$15:$W$15, 0),FALSE)*$E112), 0, VLOOKUP(VLOOKUP($A112, 'E4 TB Allocation Details'!$A$18:$L$214, MATCH("Misc ID", 'E4 TB Allocation Details'!$A$18:$L$18, 0),FALSE), 'E2 Allocators'!$B$15:$W$358, MATCH('O5 Details by Class &amp; Accounts'!BR$18, 'E2 Allocators'!$B$15:$W$15, 0),FALSE)*$E112)</f>
        <v>0</v>
      </c>
      <c r="BS112" s="2186">
        <f t="shared" si="23"/>
        <v>0</v>
      </c>
      <c r="BT112" s="2186">
        <f>IF(ISERROR(VLOOKUP(VLOOKUP($A112, 'E4 TB Allocation Details'!$A$18:$L$214, MATCH("A &amp; G ID", 'E4 TB Allocation Details'!$A$18:$L$18, 0),FALSE), 'E2 Allocators'!$B$15:$W$358, MATCH('O5 Details by Class &amp; Accounts'!BT$18, 'E2 Allocators'!$B$15:$W$15, 0),FALSE)*$E112), 0, VLOOKUP(VLOOKUP($A112, 'E4 TB Allocation Details'!$A$18:$L$214, MATCH("A &amp; G ID", 'E4 TB Allocation Details'!$A$18:$L$18, 0),FALSE), 'E2 Allocators'!$B$15:$W$358, MATCH('O5 Details by Class &amp; Accounts'!BT$18, 'E2 Allocators'!$B$15:$W$15, 0),FALSE)*$E112)</f>
        <v>0</v>
      </c>
      <c r="BU112" s="2186">
        <f>IF(ISERROR(VLOOKUP(VLOOKUP($A112, 'E4 TB Allocation Details'!$A$18:$L$214, MATCH("A &amp; G ID", 'E4 TB Allocation Details'!$A$18:$L$18, 0),FALSE), 'E2 Allocators'!$B$15:$W$358, MATCH('O5 Details by Class &amp; Accounts'!BU$18, 'E2 Allocators'!$B$15:$W$15, 0),FALSE)*$E112), 0, VLOOKUP(VLOOKUP($A112, 'E4 TB Allocation Details'!$A$18:$L$214, MATCH("A &amp; G ID", 'E4 TB Allocation Details'!$A$18:$L$18, 0),FALSE), 'E2 Allocators'!$B$15:$W$358, MATCH('O5 Details by Class &amp; Accounts'!BU$18, 'E2 Allocators'!$B$15:$W$15, 0),FALSE)*$E112)</f>
        <v>0</v>
      </c>
      <c r="BV112" s="2186">
        <f>IF(ISERROR(VLOOKUP(VLOOKUP($A112, 'E4 TB Allocation Details'!$A$18:$L$214, MATCH("A &amp; G ID", 'E4 TB Allocation Details'!$A$18:$L$18, 0),FALSE), 'E2 Allocators'!$B$15:$W$358, MATCH('O5 Details by Class &amp; Accounts'!BV$18, 'E2 Allocators'!$B$15:$W$15, 0),FALSE)*$E112), 0, VLOOKUP(VLOOKUP($A112, 'E4 TB Allocation Details'!$A$18:$L$214, MATCH("A &amp; G ID", 'E4 TB Allocation Details'!$A$18:$L$18, 0),FALSE), 'E2 Allocators'!$B$15:$W$358, MATCH('O5 Details by Class &amp; Accounts'!BV$18, 'E2 Allocators'!$B$15:$W$15, 0),FALSE)*$E112)</f>
        <v>0</v>
      </c>
      <c r="BW112" s="2186">
        <f>IF(ISERROR(VLOOKUP(VLOOKUP($A112, 'E4 TB Allocation Details'!$A$18:$L$214, MATCH("A &amp; G ID", 'E4 TB Allocation Details'!$A$18:$L$18, 0),FALSE), 'E2 Allocators'!$B$15:$W$358, MATCH('O5 Details by Class &amp; Accounts'!BW$18, 'E2 Allocators'!$B$15:$W$15, 0),FALSE)*$E112), 0, VLOOKUP(VLOOKUP($A112, 'E4 TB Allocation Details'!$A$18:$L$214, MATCH("A &amp; G ID", 'E4 TB Allocation Details'!$A$18:$L$18, 0),FALSE), 'E2 Allocators'!$B$15:$W$358, MATCH('O5 Details by Class &amp; Accounts'!BW$18, 'E2 Allocators'!$B$15:$W$15, 0),FALSE)*$E112)</f>
        <v>0</v>
      </c>
      <c r="BX112" s="2186">
        <f>IF(ISERROR(VLOOKUP(VLOOKUP($A112, 'E4 TB Allocation Details'!$A$18:$L$214, MATCH("A &amp; G ID", 'E4 TB Allocation Details'!$A$18:$L$18, 0),FALSE), 'E2 Allocators'!$B$15:$W$358, MATCH('O5 Details by Class &amp; Accounts'!BX$18, 'E2 Allocators'!$B$15:$W$15, 0),FALSE)*$E112), 0, VLOOKUP(VLOOKUP($A112, 'E4 TB Allocation Details'!$A$18:$L$214, MATCH("A &amp; G ID", 'E4 TB Allocation Details'!$A$18:$L$18, 0),FALSE), 'E2 Allocators'!$B$15:$W$358, MATCH('O5 Details by Class &amp; Accounts'!BX$18, 'E2 Allocators'!$B$15:$W$15, 0),FALSE)*$E112)</f>
        <v>0</v>
      </c>
      <c r="BY112" s="2186">
        <f>IF(ISERROR(VLOOKUP(VLOOKUP($A112, 'E4 TB Allocation Details'!$A$18:$L$214, MATCH("A &amp; G ID", 'E4 TB Allocation Details'!$A$18:$L$18, 0),FALSE), 'E2 Allocators'!$B$15:$W$358, MATCH('O5 Details by Class &amp; Accounts'!BY$18, 'E2 Allocators'!$B$15:$W$15, 0),FALSE)*$E112), 0, VLOOKUP(VLOOKUP($A112, 'E4 TB Allocation Details'!$A$18:$L$214, MATCH("A &amp; G ID", 'E4 TB Allocation Details'!$A$18:$L$18, 0),FALSE), 'E2 Allocators'!$B$15:$W$358, MATCH('O5 Details by Class &amp; Accounts'!BY$18, 'E2 Allocators'!$B$15:$W$15, 0),FALSE)*$E112)</f>
        <v>0</v>
      </c>
      <c r="BZ112" s="2186">
        <f>IF(ISERROR(VLOOKUP(VLOOKUP($A112, 'E4 TB Allocation Details'!$A$18:$L$214, MATCH("A &amp; G ID", 'E4 TB Allocation Details'!$A$18:$L$18, 0),FALSE), 'E2 Allocators'!$B$15:$W$358, MATCH('O5 Details by Class &amp; Accounts'!BZ$18, 'E2 Allocators'!$B$15:$W$15, 0),FALSE)*$E112), 0, VLOOKUP(VLOOKUP($A112, 'E4 TB Allocation Details'!$A$18:$L$214, MATCH("A &amp; G ID", 'E4 TB Allocation Details'!$A$18:$L$18, 0),FALSE), 'E2 Allocators'!$B$15:$W$358, MATCH('O5 Details by Class &amp; Accounts'!BZ$18, 'E2 Allocators'!$B$15:$W$15, 0),FALSE)*$E112)</f>
        <v>0</v>
      </c>
      <c r="CA112" s="2186">
        <f>IF(ISERROR(VLOOKUP(VLOOKUP($A112, 'E4 TB Allocation Details'!$A$18:$L$214, MATCH("A &amp; G ID", 'E4 TB Allocation Details'!$A$18:$L$18, 0),FALSE), 'E2 Allocators'!$B$15:$W$358, MATCH('O5 Details by Class &amp; Accounts'!CA$18, 'E2 Allocators'!$B$15:$W$15, 0),FALSE)*$E112), 0, VLOOKUP(VLOOKUP($A112, 'E4 TB Allocation Details'!$A$18:$L$214, MATCH("A &amp; G ID", 'E4 TB Allocation Details'!$A$18:$L$18, 0),FALSE), 'E2 Allocators'!$B$15:$W$358, MATCH('O5 Details by Class &amp; Accounts'!CA$18, 'E2 Allocators'!$B$15:$W$15, 0),FALSE)*$E112)</f>
        <v>0</v>
      </c>
      <c r="CB112" s="2186">
        <f>IF(ISERROR(VLOOKUP(VLOOKUP($A112, 'E4 TB Allocation Details'!$A$18:$L$214, MATCH("A &amp; G ID", 'E4 TB Allocation Details'!$A$18:$L$18, 0),FALSE), 'E2 Allocators'!$B$15:$W$358, MATCH('O5 Details by Class &amp; Accounts'!CB$18, 'E2 Allocators'!$B$15:$W$15, 0),FALSE)*$E112), 0, VLOOKUP(VLOOKUP($A112, 'E4 TB Allocation Details'!$A$18:$L$214, MATCH("A &amp; G ID", 'E4 TB Allocation Details'!$A$18:$L$18, 0),FALSE), 'E2 Allocators'!$B$15:$W$358, MATCH('O5 Details by Class &amp; Accounts'!CB$18, 'E2 Allocators'!$B$15:$W$15, 0),FALSE)*$E112)</f>
        <v>0</v>
      </c>
      <c r="CC112" s="2186">
        <f>IF(ISERROR(VLOOKUP(VLOOKUP($A112, 'E4 TB Allocation Details'!$A$18:$L$214, MATCH("A &amp; G ID", 'E4 TB Allocation Details'!$A$18:$L$18, 0),FALSE), 'E2 Allocators'!$B$15:$W$358, MATCH('O5 Details by Class &amp; Accounts'!CC$18, 'E2 Allocators'!$B$15:$W$15, 0),FALSE)*$E112), 0, VLOOKUP(VLOOKUP($A112, 'E4 TB Allocation Details'!$A$18:$L$214, MATCH("A &amp; G ID", 'E4 TB Allocation Details'!$A$18:$L$18, 0),FALSE), 'E2 Allocators'!$B$15:$W$358, MATCH('O5 Details by Class &amp; Accounts'!CC$18, 'E2 Allocators'!$B$15:$W$15, 0),FALSE)*$E112)</f>
        <v>0</v>
      </c>
      <c r="CD112" s="2186">
        <f>IF(ISERROR(VLOOKUP(VLOOKUP($A112, 'E4 TB Allocation Details'!$A$18:$L$214, MATCH("A &amp; G ID", 'E4 TB Allocation Details'!$A$18:$L$18, 0),FALSE), 'E2 Allocators'!$B$15:$W$358, MATCH('O5 Details by Class &amp; Accounts'!CD$18, 'E2 Allocators'!$B$15:$W$15, 0),FALSE)*$E112), 0, VLOOKUP(VLOOKUP($A112, 'E4 TB Allocation Details'!$A$18:$L$214, MATCH("A &amp; G ID", 'E4 TB Allocation Details'!$A$18:$L$18, 0),FALSE), 'E2 Allocators'!$B$15:$W$358, MATCH('O5 Details by Class &amp; Accounts'!CD$18, 'E2 Allocators'!$B$15:$W$15, 0),FALSE)*$E112)</f>
        <v>0</v>
      </c>
      <c r="CE112" s="2186">
        <f>IF(ISERROR(VLOOKUP(VLOOKUP($A112, 'E4 TB Allocation Details'!$A$18:$L$214, MATCH("A &amp; G ID", 'E4 TB Allocation Details'!$A$18:$L$18, 0),FALSE), 'E2 Allocators'!$B$15:$W$358, MATCH('O5 Details by Class &amp; Accounts'!CE$18, 'E2 Allocators'!$B$15:$W$15, 0),FALSE)*$E112), 0, VLOOKUP(VLOOKUP($A112, 'E4 TB Allocation Details'!$A$18:$L$214, MATCH("A &amp; G ID", 'E4 TB Allocation Details'!$A$18:$L$18, 0),FALSE), 'E2 Allocators'!$B$15:$W$358, MATCH('O5 Details by Class &amp; Accounts'!CE$18, 'E2 Allocators'!$B$15:$W$15, 0),FALSE)*$E112)</f>
        <v>0</v>
      </c>
      <c r="CF112" s="2186">
        <f>IF(ISERROR(VLOOKUP(VLOOKUP($A112, 'E4 TB Allocation Details'!$A$18:$L$214, MATCH("A &amp; G ID", 'E4 TB Allocation Details'!$A$18:$L$18, 0),FALSE), 'E2 Allocators'!$B$15:$W$358, MATCH('O5 Details by Class &amp; Accounts'!CF$18, 'E2 Allocators'!$B$15:$W$15, 0),FALSE)*$E112), 0, VLOOKUP(VLOOKUP($A112, 'E4 TB Allocation Details'!$A$18:$L$214, MATCH("A &amp; G ID", 'E4 TB Allocation Details'!$A$18:$L$18, 0),FALSE), 'E2 Allocators'!$B$15:$W$358, MATCH('O5 Details by Class &amp; Accounts'!CF$18, 'E2 Allocators'!$B$15:$W$15, 0),FALSE)*$E112)</f>
        <v>0</v>
      </c>
      <c r="CG112" s="2186">
        <f>IF(ISERROR(VLOOKUP(VLOOKUP($A112, 'E4 TB Allocation Details'!$A$18:$L$214, MATCH("A &amp; G ID", 'E4 TB Allocation Details'!$A$18:$L$18, 0),FALSE), 'E2 Allocators'!$B$15:$W$358, MATCH('O5 Details by Class &amp; Accounts'!CG$18, 'E2 Allocators'!$B$15:$W$15, 0),FALSE)*$E112), 0, VLOOKUP(VLOOKUP($A112, 'E4 TB Allocation Details'!$A$18:$L$214, MATCH("A &amp; G ID", 'E4 TB Allocation Details'!$A$18:$L$18, 0),FALSE), 'E2 Allocators'!$B$15:$W$358, MATCH('O5 Details by Class &amp; Accounts'!CG$18, 'E2 Allocators'!$B$15:$W$15, 0),FALSE)*$E112)</f>
        <v>0</v>
      </c>
      <c r="CH112" s="2186">
        <f>IF(ISERROR(VLOOKUP(VLOOKUP($A112, 'E4 TB Allocation Details'!$A$18:$L$214, MATCH("A &amp; G ID", 'E4 TB Allocation Details'!$A$18:$L$18, 0),FALSE), 'E2 Allocators'!$B$15:$W$358, MATCH('O5 Details by Class &amp; Accounts'!CH$18, 'E2 Allocators'!$B$15:$W$15, 0),FALSE)*$E112), 0, VLOOKUP(VLOOKUP($A112, 'E4 TB Allocation Details'!$A$18:$L$214, MATCH("A &amp; G ID", 'E4 TB Allocation Details'!$A$18:$L$18, 0),FALSE), 'E2 Allocators'!$B$15:$W$358, MATCH('O5 Details by Class &amp; Accounts'!CH$18, 'E2 Allocators'!$B$15:$W$15, 0),FALSE)*$E112)</f>
        <v>0</v>
      </c>
      <c r="CI112" s="2186">
        <f>IF(ISERROR(VLOOKUP(VLOOKUP($A112, 'E4 TB Allocation Details'!$A$18:$L$214, MATCH("A &amp; G ID", 'E4 TB Allocation Details'!$A$18:$L$18, 0),FALSE), 'E2 Allocators'!$B$15:$W$358, MATCH('O5 Details by Class &amp; Accounts'!CI$18, 'E2 Allocators'!$B$15:$W$15, 0),FALSE)*$E112), 0, VLOOKUP(VLOOKUP($A112, 'E4 TB Allocation Details'!$A$18:$L$214, MATCH("A &amp; G ID", 'E4 TB Allocation Details'!$A$18:$L$18, 0),FALSE), 'E2 Allocators'!$B$15:$W$358, MATCH('O5 Details by Class &amp; Accounts'!CI$18, 'E2 Allocators'!$B$15:$W$15, 0),FALSE)*$E112)</f>
        <v>0</v>
      </c>
      <c r="CJ112" s="2186">
        <f>IF(ISERROR(VLOOKUP(VLOOKUP($A112, 'E4 TB Allocation Details'!$A$18:$L$214, MATCH("A &amp; G ID", 'E4 TB Allocation Details'!$A$18:$L$18, 0),FALSE), 'E2 Allocators'!$B$15:$W$358, MATCH('O5 Details by Class &amp; Accounts'!CJ$18, 'E2 Allocators'!$B$15:$W$15, 0),FALSE)*$E112), 0, VLOOKUP(VLOOKUP($A112, 'E4 TB Allocation Details'!$A$18:$L$214, MATCH("A &amp; G ID", 'E4 TB Allocation Details'!$A$18:$L$18, 0),FALSE), 'E2 Allocators'!$B$15:$W$358, MATCH('O5 Details by Class &amp; Accounts'!CJ$18, 'E2 Allocators'!$B$15:$W$15, 0),FALSE)*$E112)</f>
        <v>0</v>
      </c>
      <c r="CK112" s="2186">
        <f>IF(ISERROR(VLOOKUP(VLOOKUP($A112, 'E4 TB Allocation Details'!$A$18:$L$214, MATCH("A &amp; G ID", 'E4 TB Allocation Details'!$A$18:$L$18, 0),FALSE), 'E2 Allocators'!$B$15:$W$358, MATCH('O5 Details by Class &amp; Accounts'!CK$18, 'E2 Allocators'!$B$15:$W$15, 0),FALSE)*$E112), 0, VLOOKUP(VLOOKUP($A112, 'E4 TB Allocation Details'!$A$18:$L$214, MATCH("A &amp; G ID", 'E4 TB Allocation Details'!$A$18:$L$18, 0),FALSE), 'E2 Allocators'!$B$15:$W$358, MATCH('O5 Details by Class &amp; Accounts'!CK$18, 'E2 Allocators'!$B$15:$W$15, 0),FALSE)*$E112)</f>
        <v>0</v>
      </c>
      <c r="CL112" s="2186">
        <f>IF(ISERROR(VLOOKUP(VLOOKUP($A112, 'E4 TB Allocation Details'!$A$18:$L$214, MATCH("A &amp; G ID", 'E4 TB Allocation Details'!$A$18:$L$18, 0),FALSE), 'E2 Allocators'!$B$15:$W$358, MATCH('O5 Details by Class &amp; Accounts'!CL$18, 'E2 Allocators'!$B$15:$W$15, 0),FALSE)*$E112), 0, VLOOKUP(VLOOKUP($A112, 'E4 TB Allocation Details'!$A$18:$L$214, MATCH("A &amp; G ID", 'E4 TB Allocation Details'!$A$18:$L$18, 0),FALSE), 'E2 Allocators'!$B$15:$W$358, MATCH('O5 Details by Class &amp; Accounts'!CL$18, 'E2 Allocators'!$B$15:$W$15, 0),FALSE)*$E112)</f>
        <v>0</v>
      </c>
      <c r="CM112" s="2186">
        <f>IF(ISERROR(VLOOKUP(VLOOKUP($A112, 'E4 TB Allocation Details'!$A$18:$L$214, MATCH("A &amp; G ID", 'E4 TB Allocation Details'!$A$18:$L$18, 0),FALSE), 'E2 Allocators'!$B$15:$W$358, MATCH('O5 Details by Class &amp; Accounts'!CM$18, 'E2 Allocators'!$B$15:$W$15, 0),FALSE)*$E112), 0, VLOOKUP(VLOOKUP($A112, 'E4 TB Allocation Details'!$A$18:$L$214, MATCH("A &amp; G ID", 'E4 TB Allocation Details'!$A$18:$L$18, 0),FALSE), 'E2 Allocators'!$B$15:$W$358, MATCH('O5 Details by Class &amp; Accounts'!CM$18, 'E2 Allocators'!$B$15:$W$15, 0),FALSE)*$E112)</f>
        <v>0</v>
      </c>
      <c r="CN112" s="2186">
        <f t="shared" si="24"/>
        <v>0</v>
      </c>
      <c r="CO112" s="2187">
        <f t="shared" si="25"/>
        <v>0</v>
      </c>
      <c r="CQ112" s="1625" t="s">
        <v>1186</v>
      </c>
    </row>
    <row r="113" spans="1:95" s="54" customFormat="1" ht="25.5" x14ac:dyDescent="0.2">
      <c r="A113" s="994">
        <v>4370</v>
      </c>
      <c r="B113" s="995" t="s">
        <v>1402</v>
      </c>
      <c r="C113" s="2184">
        <f>IF(ISERROR(VLOOKUP($A113,'I3 TB Data'!$A$19:$H$483,MATCH('O5 Details by Class &amp; Accounts'!$C$18, 'I3 TB Data'!$A$19:$H$19,0),0)), 0, VLOOKUP($A113,'I3 TB Data'!$A$19:$H$483,MATCH('O5 Details by Class &amp; Accounts'!$C$18,'I3 TB Data'!$A$19:$H$19,0),0))</f>
        <v>0</v>
      </c>
      <c r="D113" s="2185"/>
      <c r="E113" s="2184">
        <f t="shared" si="17"/>
        <v>0</v>
      </c>
      <c r="F113" s="2186">
        <f>IF(ISERROR(VLOOKUP($A113, 'E1 Categorization'!A33:E124, MATCH("Customer Component", 'E1 Categorization'!$A$33:$E$33,0), 0)), 0, IF(VLOOKUP($A113, 'E1 Categorization'!A33:E124, MATCH("Customer Component", 'E1 Categorization'!$A$33:$E$33,0), 0)=0, 'O5 Details by Class &amp; Accounts'!$E113, IF(AND(VLOOKUP($A113, 'E1 Categorization'!A33:E124, MATCH("Customer Component", 'E1 Categorization'!$A$33:$E$33,0), 0) &gt;0, VLOOKUP($A113, 'E1 Categorization'!A33:E124, MATCH("Customer Component", 'E1 Categorization'!$A$33:$E$33,0), 0)&lt;1), 'O5 Details by Class &amp; Accounts'!$E113*(1-VLOOKUP($A113, 'E1 Categorization'!A33:E124, MATCH("Customer Component", 'E1 Categorization'!$A$33:$E$33,0), 0)), 0)))</f>
        <v>0</v>
      </c>
      <c r="G113" s="2186">
        <f>IF(ISERROR(VLOOKUP($A113, 'E1 Categorization'!A33:E124, MATCH("Customer Component", 'E1 Categorization'!$A$33:$E$33,0), 0)),0, IF(VLOOKUP($A113, 'E1 Categorization'!A33:E124, MATCH("Customer Component", 'E1 Categorization'!$A$33:$E$33,0), 0)=0, 0, IF(AND(VLOOKUP($A113, 'E1 Categorization'!A33:E124, MATCH("Customer Component", 'E1 Categorization'!$A$33:$E$33,0), 0) &gt;0, VLOOKUP($A113, 'E1 Categorization'!A33:E124, MATCH("Customer Component", 'E1 Categorization'!$A$33:$E$33,0), 0)&lt;1), 'O5 Details by Class &amp; Accounts'!$E113*(VLOOKUP($A113, 'E1 Categorization'!A33:E124, MATCH("Customer Component", 'E1 Categorization'!$A$33:$E$33,0), 0)), 'O5 Details by Class &amp; Accounts'!$E113)))</f>
        <v>0</v>
      </c>
      <c r="H113" s="2186">
        <f t="shared" si="20"/>
        <v>0</v>
      </c>
      <c r="I113" s="2186">
        <f>IF(ISERROR(VLOOKUP(VLOOKUP($A113, 'E4 TB Allocation Details'!$A$18:$L$214, MATCH("Demand ID", 'E4 TB Allocation Details'!$A$18:$L$18, 0),FALSE), 'E2 Allocators'!$B$15:$W$358, MATCH('O5 Details by Class &amp; Accounts'!I$18, 'E2 Allocators'!$B$15:$W$15, 0),FALSE)*$F113), 0, VLOOKUP(VLOOKUP($A113, 'E4 TB Allocation Details'!$A$18:$L$214, MATCH("Demand ID", 'E4 TB Allocation Details'!$A$18:$L$18, 0),FALSE), 'E2 Allocators'!$B$15:$W$358, MATCH('O5 Details by Class &amp; Accounts'!I$18, 'E2 Allocators'!$B$15:$W$15, 0),FALSE)*$F113)</f>
        <v>0</v>
      </c>
      <c r="J113" s="2186">
        <f>IF(ISERROR(VLOOKUP(VLOOKUP($A113, 'E4 TB Allocation Details'!$A$18:$L$214, MATCH("Demand ID", 'E4 TB Allocation Details'!$A$18:$L$18, 0),FALSE), 'E2 Allocators'!$B$15:$W$358, MATCH('O5 Details by Class &amp; Accounts'!J$18, 'E2 Allocators'!$B$15:$W$15, 0),FALSE)*$F113), 0, VLOOKUP(VLOOKUP($A113, 'E4 TB Allocation Details'!$A$18:$L$214, MATCH("Demand ID", 'E4 TB Allocation Details'!$A$18:$L$18, 0),FALSE), 'E2 Allocators'!$B$15:$W$358, MATCH('O5 Details by Class &amp; Accounts'!J$18, 'E2 Allocators'!$B$15:$W$15, 0),FALSE)*$F113)</f>
        <v>0</v>
      </c>
      <c r="K113" s="2186">
        <f>IF(ISERROR(VLOOKUP(VLOOKUP($A113, 'E4 TB Allocation Details'!$A$18:$L$214, MATCH("Demand ID", 'E4 TB Allocation Details'!$A$18:$L$18, 0),FALSE), 'E2 Allocators'!$B$15:$W$358, MATCH('O5 Details by Class &amp; Accounts'!K$18, 'E2 Allocators'!$B$15:$W$15, 0),FALSE)*$F113), 0, VLOOKUP(VLOOKUP($A113, 'E4 TB Allocation Details'!$A$18:$L$214, MATCH("Demand ID", 'E4 TB Allocation Details'!$A$18:$L$18, 0),FALSE), 'E2 Allocators'!$B$15:$W$358, MATCH('O5 Details by Class &amp; Accounts'!K$18, 'E2 Allocators'!$B$15:$W$15, 0),FALSE)*$F113)</f>
        <v>0</v>
      </c>
      <c r="L113" s="2186">
        <f>IF(ISERROR(VLOOKUP(VLOOKUP($A113, 'E4 TB Allocation Details'!$A$18:$L$214, MATCH("Demand ID", 'E4 TB Allocation Details'!$A$18:$L$18, 0),FALSE), 'E2 Allocators'!$B$15:$W$358, MATCH('O5 Details by Class &amp; Accounts'!L$18, 'E2 Allocators'!$B$15:$W$15, 0),FALSE)*$F113), 0, VLOOKUP(VLOOKUP($A113, 'E4 TB Allocation Details'!$A$18:$L$214, MATCH("Demand ID", 'E4 TB Allocation Details'!$A$18:$L$18, 0),FALSE), 'E2 Allocators'!$B$15:$W$358, MATCH('O5 Details by Class &amp; Accounts'!L$18, 'E2 Allocators'!$B$15:$W$15, 0),FALSE)*$F113)</f>
        <v>0</v>
      </c>
      <c r="M113" s="2186">
        <f>IF(ISERROR(VLOOKUP(VLOOKUP($A113, 'E4 TB Allocation Details'!$A$18:$L$214, MATCH("Demand ID", 'E4 TB Allocation Details'!$A$18:$L$18, 0),FALSE), 'E2 Allocators'!$B$15:$W$358, MATCH('O5 Details by Class &amp; Accounts'!M$18, 'E2 Allocators'!$B$15:$W$15, 0),FALSE)*$F113), 0, VLOOKUP(VLOOKUP($A113, 'E4 TB Allocation Details'!$A$18:$L$214, MATCH("Demand ID", 'E4 TB Allocation Details'!$A$18:$L$18, 0),FALSE), 'E2 Allocators'!$B$15:$W$358, MATCH('O5 Details by Class &amp; Accounts'!M$18, 'E2 Allocators'!$B$15:$W$15, 0),FALSE)*$F113)</f>
        <v>0</v>
      </c>
      <c r="N113" s="2186">
        <f>IF(ISERROR(VLOOKUP(VLOOKUP($A113, 'E4 TB Allocation Details'!$A$18:$L$214, MATCH("Demand ID", 'E4 TB Allocation Details'!$A$18:$L$18, 0),FALSE), 'E2 Allocators'!$B$15:$W$358, MATCH('O5 Details by Class &amp; Accounts'!N$18, 'E2 Allocators'!$B$15:$W$15, 0),FALSE)*$F113), 0, VLOOKUP(VLOOKUP($A113, 'E4 TB Allocation Details'!$A$18:$L$214, MATCH("Demand ID", 'E4 TB Allocation Details'!$A$18:$L$18, 0),FALSE), 'E2 Allocators'!$B$15:$W$358, MATCH('O5 Details by Class &amp; Accounts'!N$18, 'E2 Allocators'!$B$15:$W$15, 0),FALSE)*$F113)</f>
        <v>0</v>
      </c>
      <c r="O113" s="2186">
        <f>IF(ISERROR(VLOOKUP(VLOOKUP($A113, 'E4 TB Allocation Details'!$A$18:$L$214, MATCH("Demand ID", 'E4 TB Allocation Details'!$A$18:$L$18, 0),FALSE), 'E2 Allocators'!$B$15:$W$358, MATCH('O5 Details by Class &amp; Accounts'!O$18, 'E2 Allocators'!$B$15:$W$15, 0),FALSE)*$F113), 0, VLOOKUP(VLOOKUP($A113, 'E4 TB Allocation Details'!$A$18:$L$214, MATCH("Demand ID", 'E4 TB Allocation Details'!$A$18:$L$18, 0),FALSE), 'E2 Allocators'!$B$15:$W$358, MATCH('O5 Details by Class &amp; Accounts'!O$18, 'E2 Allocators'!$B$15:$W$15, 0),FALSE)*$F113)</f>
        <v>0</v>
      </c>
      <c r="P113" s="2186">
        <f>IF(ISERROR(VLOOKUP(VLOOKUP($A113, 'E4 TB Allocation Details'!$A$18:$L$214, MATCH("Demand ID", 'E4 TB Allocation Details'!$A$18:$L$18, 0),FALSE), 'E2 Allocators'!$B$15:$W$358, MATCH('O5 Details by Class &amp; Accounts'!P$18, 'E2 Allocators'!$B$15:$W$15, 0),FALSE)*$F113), 0, VLOOKUP(VLOOKUP($A113, 'E4 TB Allocation Details'!$A$18:$L$214, MATCH("Demand ID", 'E4 TB Allocation Details'!$A$18:$L$18, 0),FALSE), 'E2 Allocators'!$B$15:$W$358, MATCH('O5 Details by Class &amp; Accounts'!P$18, 'E2 Allocators'!$B$15:$W$15, 0),FALSE)*$F113)</f>
        <v>0</v>
      </c>
      <c r="Q113" s="2186">
        <f>IF(ISERROR(VLOOKUP(VLOOKUP($A113, 'E4 TB Allocation Details'!$A$18:$L$214, MATCH("Demand ID", 'E4 TB Allocation Details'!$A$18:$L$18, 0),FALSE), 'E2 Allocators'!$B$15:$W$358, MATCH('O5 Details by Class &amp; Accounts'!Q$18, 'E2 Allocators'!$B$15:$W$15, 0),FALSE)*$F113), 0, VLOOKUP(VLOOKUP($A113, 'E4 TB Allocation Details'!$A$18:$L$214, MATCH("Demand ID", 'E4 TB Allocation Details'!$A$18:$L$18, 0),FALSE), 'E2 Allocators'!$B$15:$W$358, MATCH('O5 Details by Class &amp; Accounts'!Q$18, 'E2 Allocators'!$B$15:$W$15, 0),FALSE)*$F113)</f>
        <v>0</v>
      </c>
      <c r="R113" s="2186">
        <f>IF(ISERROR(VLOOKUP(VLOOKUP($A113, 'E4 TB Allocation Details'!$A$18:$L$214, MATCH("Demand ID", 'E4 TB Allocation Details'!$A$18:$L$18, 0),FALSE), 'E2 Allocators'!$B$15:$W$358, MATCH('O5 Details by Class &amp; Accounts'!R$18, 'E2 Allocators'!$B$15:$W$15, 0),FALSE)*$F113), 0, VLOOKUP(VLOOKUP($A113, 'E4 TB Allocation Details'!$A$18:$L$214, MATCH("Demand ID", 'E4 TB Allocation Details'!$A$18:$L$18, 0),FALSE), 'E2 Allocators'!$B$15:$W$358, MATCH('O5 Details by Class &amp; Accounts'!R$18, 'E2 Allocators'!$B$15:$W$15, 0),FALSE)*$F113)</f>
        <v>0</v>
      </c>
      <c r="S113" s="2186">
        <f>IF(ISERROR(VLOOKUP(VLOOKUP($A113, 'E4 TB Allocation Details'!$A$18:$L$214, MATCH("Demand ID", 'E4 TB Allocation Details'!$A$18:$L$18, 0),FALSE), 'E2 Allocators'!$B$15:$W$358, MATCH('O5 Details by Class &amp; Accounts'!S$18, 'E2 Allocators'!$B$15:$W$15, 0),FALSE)*$F113), 0, VLOOKUP(VLOOKUP($A113, 'E4 TB Allocation Details'!$A$18:$L$214, MATCH("Demand ID", 'E4 TB Allocation Details'!$A$18:$L$18, 0),FALSE), 'E2 Allocators'!$B$15:$W$358, MATCH('O5 Details by Class &amp; Accounts'!S$18, 'E2 Allocators'!$B$15:$W$15, 0),FALSE)*$F113)</f>
        <v>0</v>
      </c>
      <c r="T113" s="2186">
        <f>IF(ISERROR(VLOOKUP(VLOOKUP($A113, 'E4 TB Allocation Details'!$A$18:$L$214, MATCH("Demand ID", 'E4 TB Allocation Details'!$A$18:$L$18, 0),FALSE), 'E2 Allocators'!$B$15:$W$358, MATCH('O5 Details by Class &amp; Accounts'!T$18, 'E2 Allocators'!$B$15:$W$15, 0),FALSE)*$F113), 0, VLOOKUP(VLOOKUP($A113, 'E4 TB Allocation Details'!$A$18:$L$214, MATCH("Demand ID", 'E4 TB Allocation Details'!$A$18:$L$18, 0),FALSE), 'E2 Allocators'!$B$15:$W$358, MATCH('O5 Details by Class &amp; Accounts'!T$18, 'E2 Allocators'!$B$15:$W$15, 0),FALSE)*$F113)</f>
        <v>0</v>
      </c>
      <c r="U113" s="2186">
        <f>IF(ISERROR(VLOOKUP(VLOOKUP($A113, 'E4 TB Allocation Details'!$A$18:$L$214, MATCH("Demand ID", 'E4 TB Allocation Details'!$A$18:$L$18, 0),FALSE), 'E2 Allocators'!$B$15:$W$358, MATCH('O5 Details by Class &amp; Accounts'!U$18, 'E2 Allocators'!$B$15:$W$15, 0),FALSE)*$F113), 0, VLOOKUP(VLOOKUP($A113, 'E4 TB Allocation Details'!$A$18:$L$214, MATCH("Demand ID", 'E4 TB Allocation Details'!$A$18:$L$18, 0),FALSE), 'E2 Allocators'!$B$15:$W$358, MATCH('O5 Details by Class &amp; Accounts'!U$18, 'E2 Allocators'!$B$15:$W$15, 0),FALSE)*$F113)</f>
        <v>0</v>
      </c>
      <c r="V113" s="2186">
        <f>IF(ISERROR(VLOOKUP(VLOOKUP($A113, 'E4 TB Allocation Details'!$A$18:$L$214, MATCH("Demand ID", 'E4 TB Allocation Details'!$A$18:$L$18, 0),FALSE), 'E2 Allocators'!$B$15:$W$358, MATCH('O5 Details by Class &amp; Accounts'!V$18, 'E2 Allocators'!$B$15:$W$15, 0),FALSE)*$F113), 0, VLOOKUP(VLOOKUP($A113, 'E4 TB Allocation Details'!$A$18:$L$214, MATCH("Demand ID", 'E4 TB Allocation Details'!$A$18:$L$18, 0),FALSE), 'E2 Allocators'!$B$15:$W$358, MATCH('O5 Details by Class &amp; Accounts'!V$18, 'E2 Allocators'!$B$15:$W$15, 0),FALSE)*$F113)</f>
        <v>0</v>
      </c>
      <c r="W113" s="2186">
        <f>IF(ISERROR(VLOOKUP(VLOOKUP($A113, 'E4 TB Allocation Details'!$A$18:$L$214, MATCH("Demand ID", 'E4 TB Allocation Details'!$A$18:$L$18, 0),FALSE), 'E2 Allocators'!$B$15:$W$358, MATCH('O5 Details by Class &amp; Accounts'!W$18, 'E2 Allocators'!$B$15:$W$15, 0),FALSE)*$F113), 0, VLOOKUP(VLOOKUP($A113, 'E4 TB Allocation Details'!$A$18:$L$214, MATCH("Demand ID", 'E4 TB Allocation Details'!$A$18:$L$18, 0),FALSE), 'E2 Allocators'!$B$15:$W$358, MATCH('O5 Details by Class &amp; Accounts'!W$18, 'E2 Allocators'!$B$15:$W$15, 0),FALSE)*$F113)</f>
        <v>0</v>
      </c>
      <c r="X113" s="2186">
        <f>IF(ISERROR(VLOOKUP(VLOOKUP($A113, 'E4 TB Allocation Details'!$A$18:$L$214, MATCH("Demand ID", 'E4 TB Allocation Details'!$A$18:$L$18, 0),FALSE), 'E2 Allocators'!$B$15:$W$358, MATCH('O5 Details by Class &amp; Accounts'!X$18, 'E2 Allocators'!$B$15:$W$15, 0),FALSE)*$F113), 0, VLOOKUP(VLOOKUP($A113, 'E4 TB Allocation Details'!$A$18:$L$214, MATCH("Demand ID", 'E4 TB Allocation Details'!$A$18:$L$18, 0),FALSE), 'E2 Allocators'!$B$15:$W$358, MATCH('O5 Details by Class &amp; Accounts'!X$18, 'E2 Allocators'!$B$15:$W$15, 0),FALSE)*$F113)</f>
        <v>0</v>
      </c>
      <c r="Y113" s="2186">
        <f>IF(ISERROR(VLOOKUP(VLOOKUP($A113, 'E4 TB Allocation Details'!$A$18:$L$214, MATCH("Demand ID", 'E4 TB Allocation Details'!$A$18:$L$18, 0),FALSE), 'E2 Allocators'!$B$15:$W$358, MATCH('O5 Details by Class &amp; Accounts'!Y$18, 'E2 Allocators'!$B$15:$W$15, 0),FALSE)*$F113), 0, VLOOKUP(VLOOKUP($A113, 'E4 TB Allocation Details'!$A$18:$L$214, MATCH("Demand ID", 'E4 TB Allocation Details'!$A$18:$L$18, 0),FALSE), 'E2 Allocators'!$B$15:$W$358, MATCH('O5 Details by Class &amp; Accounts'!Y$18, 'E2 Allocators'!$B$15:$W$15, 0),FALSE)*$F113)</f>
        <v>0</v>
      </c>
      <c r="Z113" s="2186">
        <f>IF(ISERROR(VLOOKUP(VLOOKUP($A113, 'E4 TB Allocation Details'!$A$18:$L$214, MATCH("Demand ID", 'E4 TB Allocation Details'!$A$18:$L$18, 0),FALSE), 'E2 Allocators'!$B$15:$W$358, MATCH('O5 Details by Class &amp; Accounts'!Z$18, 'E2 Allocators'!$B$15:$W$15, 0),FALSE)*$F113), 0, VLOOKUP(VLOOKUP($A113, 'E4 TB Allocation Details'!$A$18:$L$214, MATCH("Demand ID", 'E4 TB Allocation Details'!$A$18:$L$18, 0),FALSE), 'E2 Allocators'!$B$15:$W$358, MATCH('O5 Details by Class &amp; Accounts'!Z$18, 'E2 Allocators'!$B$15:$W$15, 0),FALSE)*$F113)</f>
        <v>0</v>
      </c>
      <c r="AA113" s="2186">
        <f>IF(ISERROR(VLOOKUP(VLOOKUP($A113, 'E4 TB Allocation Details'!$A$18:$L$214, MATCH("Demand ID", 'E4 TB Allocation Details'!$A$18:$L$18, 0),FALSE), 'E2 Allocators'!$B$15:$W$358, MATCH('O5 Details by Class &amp; Accounts'!AA$18, 'E2 Allocators'!$B$15:$W$15, 0),FALSE)*$F113), 0, VLOOKUP(VLOOKUP($A113, 'E4 TB Allocation Details'!$A$18:$L$214, MATCH("Demand ID", 'E4 TB Allocation Details'!$A$18:$L$18, 0),FALSE), 'E2 Allocators'!$B$15:$W$358, MATCH('O5 Details by Class &amp; Accounts'!AA$18, 'E2 Allocators'!$B$15:$W$15, 0),FALSE)*$F113)</f>
        <v>0</v>
      </c>
      <c r="AB113" s="2186">
        <f>IF(ISERROR(VLOOKUP(VLOOKUP($A113, 'E4 TB Allocation Details'!$A$18:$L$214, MATCH("Demand ID", 'E4 TB Allocation Details'!$A$18:$L$18, 0),FALSE), 'E2 Allocators'!$B$15:$W$358, MATCH('O5 Details by Class &amp; Accounts'!AB$18, 'E2 Allocators'!$B$15:$W$15, 0),FALSE)*$F113), 0, VLOOKUP(VLOOKUP($A113, 'E4 TB Allocation Details'!$A$18:$L$214, MATCH("Demand ID", 'E4 TB Allocation Details'!$A$18:$L$18, 0),FALSE), 'E2 Allocators'!$B$15:$W$358, MATCH('O5 Details by Class &amp; Accounts'!AB$18, 'E2 Allocators'!$B$15:$W$15, 0),FALSE)*$F113)</f>
        <v>0</v>
      </c>
      <c r="AC113" s="2186">
        <f t="shared" si="21"/>
        <v>0</v>
      </c>
      <c r="AD113" s="2186">
        <f>IF(ISERROR(VLOOKUP(VLOOKUP($A113, 'E4 TB Allocation Details'!$A$18:$L$214, MATCH("Customer ID", 'E4 TB Allocation Details'!$A$18:$L$18, 0),FALSE), 'E2 Allocators'!$B$15:$W$358, MATCH('O5 Details by Class &amp; Accounts'!AD$18, 'E2 Allocators'!$B$15:$W$15, 0),FALSE)*$G113), 0, VLOOKUP(VLOOKUP($A113, 'E4 TB Allocation Details'!$A$18:$L$214, MATCH("Customer ID", 'E4 TB Allocation Details'!$A$18:$L$18, 0),FALSE), 'E2 Allocators'!$B$15:$W$358, MATCH('O5 Details by Class &amp; Accounts'!AD$18, 'E2 Allocators'!$B$15:$W$15, 0),FALSE)*$G113)</f>
        <v>0</v>
      </c>
      <c r="AE113" s="2186">
        <f>IF(ISERROR(VLOOKUP(VLOOKUP($A113, 'E4 TB Allocation Details'!$A$18:$L$214, MATCH("Customer ID", 'E4 TB Allocation Details'!$A$18:$L$18, 0),FALSE), 'E2 Allocators'!$B$15:$W$358, MATCH('O5 Details by Class &amp; Accounts'!AE$18, 'E2 Allocators'!$B$15:$W$15, 0),FALSE)*$G113), 0, VLOOKUP(VLOOKUP($A113, 'E4 TB Allocation Details'!$A$18:$L$214, MATCH("Customer ID", 'E4 TB Allocation Details'!$A$18:$L$18, 0),FALSE), 'E2 Allocators'!$B$15:$W$358, MATCH('O5 Details by Class &amp; Accounts'!AE$18, 'E2 Allocators'!$B$15:$W$15, 0),FALSE)*$G113)</f>
        <v>0</v>
      </c>
      <c r="AF113" s="2186">
        <f>IF(ISERROR(VLOOKUP(VLOOKUP($A113, 'E4 TB Allocation Details'!$A$18:$L$214, MATCH("Customer ID", 'E4 TB Allocation Details'!$A$18:$L$18, 0),FALSE), 'E2 Allocators'!$B$15:$W$358, MATCH('O5 Details by Class &amp; Accounts'!AF$18, 'E2 Allocators'!$B$15:$W$15, 0),FALSE)*$G113), 0, VLOOKUP(VLOOKUP($A113, 'E4 TB Allocation Details'!$A$18:$L$214, MATCH("Customer ID", 'E4 TB Allocation Details'!$A$18:$L$18, 0),FALSE), 'E2 Allocators'!$B$15:$W$358, MATCH('O5 Details by Class &amp; Accounts'!AF$18, 'E2 Allocators'!$B$15:$W$15, 0),FALSE)*$G113)</f>
        <v>0</v>
      </c>
      <c r="AG113" s="2186">
        <f>IF(ISERROR(VLOOKUP(VLOOKUP($A113, 'E4 TB Allocation Details'!$A$18:$L$214, MATCH("Customer ID", 'E4 TB Allocation Details'!$A$18:$L$18, 0),FALSE), 'E2 Allocators'!$B$15:$W$358, MATCH('O5 Details by Class &amp; Accounts'!AG$18, 'E2 Allocators'!$B$15:$W$15, 0),FALSE)*$G113), 0, VLOOKUP(VLOOKUP($A113, 'E4 TB Allocation Details'!$A$18:$L$214, MATCH("Customer ID", 'E4 TB Allocation Details'!$A$18:$L$18, 0),FALSE), 'E2 Allocators'!$B$15:$W$358, MATCH('O5 Details by Class &amp; Accounts'!AG$18, 'E2 Allocators'!$B$15:$W$15, 0),FALSE)*$G113)</f>
        <v>0</v>
      </c>
      <c r="AH113" s="2186">
        <f>IF(ISERROR(VLOOKUP(VLOOKUP($A113, 'E4 TB Allocation Details'!$A$18:$L$214, MATCH("Customer ID", 'E4 TB Allocation Details'!$A$18:$L$18, 0),FALSE), 'E2 Allocators'!$B$15:$W$358, MATCH('O5 Details by Class &amp; Accounts'!AH$18, 'E2 Allocators'!$B$15:$W$15, 0),FALSE)*$G113), 0, VLOOKUP(VLOOKUP($A113, 'E4 TB Allocation Details'!$A$18:$L$214, MATCH("Customer ID", 'E4 TB Allocation Details'!$A$18:$L$18, 0),FALSE), 'E2 Allocators'!$B$15:$W$358, MATCH('O5 Details by Class &amp; Accounts'!AH$18, 'E2 Allocators'!$B$15:$W$15, 0),FALSE)*$G113)</f>
        <v>0</v>
      </c>
      <c r="AI113" s="2186">
        <f>IF(ISERROR(VLOOKUP(VLOOKUP($A113, 'E4 TB Allocation Details'!$A$18:$L$214, MATCH("Customer ID", 'E4 TB Allocation Details'!$A$18:$L$18, 0),FALSE), 'E2 Allocators'!$B$15:$W$358, MATCH('O5 Details by Class &amp; Accounts'!AI$18, 'E2 Allocators'!$B$15:$W$15, 0),FALSE)*$G113), 0, VLOOKUP(VLOOKUP($A113, 'E4 TB Allocation Details'!$A$18:$L$214, MATCH("Customer ID", 'E4 TB Allocation Details'!$A$18:$L$18, 0),FALSE), 'E2 Allocators'!$B$15:$W$358, MATCH('O5 Details by Class &amp; Accounts'!AI$18, 'E2 Allocators'!$B$15:$W$15, 0),FALSE)*$G113)</f>
        <v>0</v>
      </c>
      <c r="AJ113" s="2186">
        <f>IF(ISERROR(VLOOKUP(VLOOKUP($A113, 'E4 TB Allocation Details'!$A$18:$L$214, MATCH("Customer ID", 'E4 TB Allocation Details'!$A$18:$L$18, 0),FALSE), 'E2 Allocators'!$B$15:$W$358, MATCH('O5 Details by Class &amp; Accounts'!AJ$18, 'E2 Allocators'!$B$15:$W$15, 0),FALSE)*$G113), 0, VLOOKUP(VLOOKUP($A113, 'E4 TB Allocation Details'!$A$18:$L$214, MATCH("Customer ID", 'E4 TB Allocation Details'!$A$18:$L$18, 0),FALSE), 'E2 Allocators'!$B$15:$W$358, MATCH('O5 Details by Class &amp; Accounts'!AJ$18, 'E2 Allocators'!$B$15:$W$15, 0),FALSE)*$G113)</f>
        <v>0</v>
      </c>
      <c r="AK113" s="2186">
        <f>IF(ISERROR(VLOOKUP(VLOOKUP($A113, 'E4 TB Allocation Details'!$A$18:$L$214, MATCH("Customer ID", 'E4 TB Allocation Details'!$A$18:$L$18, 0),FALSE), 'E2 Allocators'!$B$15:$W$358, MATCH('O5 Details by Class &amp; Accounts'!AK$18, 'E2 Allocators'!$B$15:$W$15, 0),FALSE)*$G113), 0, VLOOKUP(VLOOKUP($A113, 'E4 TB Allocation Details'!$A$18:$L$214, MATCH("Customer ID", 'E4 TB Allocation Details'!$A$18:$L$18, 0),FALSE), 'E2 Allocators'!$B$15:$W$358, MATCH('O5 Details by Class &amp; Accounts'!AK$18, 'E2 Allocators'!$B$15:$W$15, 0),FALSE)*$G113)</f>
        <v>0</v>
      </c>
      <c r="AL113" s="2186">
        <f>IF(ISERROR(VLOOKUP(VLOOKUP($A113, 'E4 TB Allocation Details'!$A$18:$L$214, MATCH("Customer ID", 'E4 TB Allocation Details'!$A$18:$L$18, 0),FALSE), 'E2 Allocators'!$B$15:$W$358, MATCH('O5 Details by Class &amp; Accounts'!AL$18, 'E2 Allocators'!$B$15:$W$15, 0),FALSE)*$G113), 0, VLOOKUP(VLOOKUP($A113, 'E4 TB Allocation Details'!$A$18:$L$214, MATCH("Customer ID", 'E4 TB Allocation Details'!$A$18:$L$18, 0),FALSE), 'E2 Allocators'!$B$15:$W$358, MATCH('O5 Details by Class &amp; Accounts'!AL$18, 'E2 Allocators'!$B$15:$W$15, 0),FALSE)*$G113)</f>
        <v>0</v>
      </c>
      <c r="AM113" s="2186">
        <f>IF(ISERROR(VLOOKUP(VLOOKUP($A113, 'E4 TB Allocation Details'!$A$18:$L$214, MATCH("Customer ID", 'E4 TB Allocation Details'!$A$18:$L$18, 0),FALSE), 'E2 Allocators'!$B$15:$W$358, MATCH('O5 Details by Class &amp; Accounts'!AM$18, 'E2 Allocators'!$B$15:$W$15, 0),FALSE)*$G113), 0, VLOOKUP(VLOOKUP($A113, 'E4 TB Allocation Details'!$A$18:$L$214, MATCH("Customer ID", 'E4 TB Allocation Details'!$A$18:$L$18, 0),FALSE), 'E2 Allocators'!$B$15:$W$358, MATCH('O5 Details by Class &amp; Accounts'!AM$18, 'E2 Allocators'!$B$15:$W$15, 0),FALSE)*$G113)</f>
        <v>0</v>
      </c>
      <c r="AN113" s="2186">
        <f>IF(ISERROR(VLOOKUP(VLOOKUP($A113, 'E4 TB Allocation Details'!$A$18:$L$214, MATCH("Customer ID", 'E4 TB Allocation Details'!$A$18:$L$18, 0),FALSE), 'E2 Allocators'!$B$15:$W$358, MATCH('O5 Details by Class &amp; Accounts'!AN$18, 'E2 Allocators'!$B$15:$W$15, 0),FALSE)*$G113), 0, VLOOKUP(VLOOKUP($A113, 'E4 TB Allocation Details'!$A$18:$L$214, MATCH("Customer ID", 'E4 TB Allocation Details'!$A$18:$L$18, 0),FALSE), 'E2 Allocators'!$B$15:$W$358, MATCH('O5 Details by Class &amp; Accounts'!AN$18, 'E2 Allocators'!$B$15:$W$15, 0),FALSE)*$G113)</f>
        <v>0</v>
      </c>
      <c r="AO113" s="2186">
        <f>IF(ISERROR(VLOOKUP(VLOOKUP($A113, 'E4 TB Allocation Details'!$A$18:$L$214, MATCH("Customer ID", 'E4 TB Allocation Details'!$A$18:$L$18, 0),FALSE), 'E2 Allocators'!$B$15:$W$358, MATCH('O5 Details by Class &amp; Accounts'!AO$18, 'E2 Allocators'!$B$15:$W$15, 0),FALSE)*$G113), 0, VLOOKUP(VLOOKUP($A113, 'E4 TB Allocation Details'!$A$18:$L$214, MATCH("Customer ID", 'E4 TB Allocation Details'!$A$18:$L$18, 0),FALSE), 'E2 Allocators'!$B$15:$W$358, MATCH('O5 Details by Class &amp; Accounts'!AO$18, 'E2 Allocators'!$B$15:$W$15, 0),FALSE)*$G113)</f>
        <v>0</v>
      </c>
      <c r="AP113" s="2186">
        <f>IF(ISERROR(VLOOKUP(VLOOKUP($A113, 'E4 TB Allocation Details'!$A$18:$L$214, MATCH("Customer ID", 'E4 TB Allocation Details'!$A$18:$L$18, 0),FALSE), 'E2 Allocators'!$B$15:$W$358, MATCH('O5 Details by Class &amp; Accounts'!AP$18, 'E2 Allocators'!$B$15:$W$15, 0),FALSE)*$G113), 0, VLOOKUP(VLOOKUP($A113, 'E4 TB Allocation Details'!$A$18:$L$214, MATCH("Customer ID", 'E4 TB Allocation Details'!$A$18:$L$18, 0),FALSE), 'E2 Allocators'!$B$15:$W$358, MATCH('O5 Details by Class &amp; Accounts'!AP$18, 'E2 Allocators'!$B$15:$W$15, 0),FALSE)*$G113)</f>
        <v>0</v>
      </c>
      <c r="AQ113" s="2186">
        <f>IF(ISERROR(VLOOKUP(VLOOKUP($A113, 'E4 TB Allocation Details'!$A$18:$L$214, MATCH("Customer ID", 'E4 TB Allocation Details'!$A$18:$L$18, 0),FALSE), 'E2 Allocators'!$B$15:$W$358, MATCH('O5 Details by Class &amp; Accounts'!AQ$18, 'E2 Allocators'!$B$15:$W$15, 0),FALSE)*$G113), 0, VLOOKUP(VLOOKUP($A113, 'E4 TB Allocation Details'!$A$18:$L$214, MATCH("Customer ID", 'E4 TB Allocation Details'!$A$18:$L$18, 0),FALSE), 'E2 Allocators'!$B$15:$W$358, MATCH('O5 Details by Class &amp; Accounts'!AQ$18, 'E2 Allocators'!$B$15:$W$15, 0),FALSE)*$G113)</f>
        <v>0</v>
      </c>
      <c r="AR113" s="2186">
        <f>IF(ISERROR(VLOOKUP(VLOOKUP($A113, 'E4 TB Allocation Details'!$A$18:$L$214, MATCH("Customer ID", 'E4 TB Allocation Details'!$A$18:$L$18, 0),FALSE), 'E2 Allocators'!$B$15:$W$358, MATCH('O5 Details by Class &amp; Accounts'!AR$18, 'E2 Allocators'!$B$15:$W$15, 0),FALSE)*$G113), 0, VLOOKUP(VLOOKUP($A113, 'E4 TB Allocation Details'!$A$18:$L$214, MATCH("Customer ID", 'E4 TB Allocation Details'!$A$18:$L$18, 0),FALSE), 'E2 Allocators'!$B$15:$W$358, MATCH('O5 Details by Class &amp; Accounts'!AR$18, 'E2 Allocators'!$B$15:$W$15, 0),FALSE)*$G113)</f>
        <v>0</v>
      </c>
      <c r="AS113" s="2186">
        <f>IF(ISERROR(VLOOKUP(VLOOKUP($A113, 'E4 TB Allocation Details'!$A$18:$L$214, MATCH("Customer ID", 'E4 TB Allocation Details'!$A$18:$L$18, 0),FALSE), 'E2 Allocators'!$B$15:$W$358, MATCH('O5 Details by Class &amp; Accounts'!AS$18, 'E2 Allocators'!$B$15:$W$15, 0),FALSE)*$G113), 0, VLOOKUP(VLOOKUP($A113, 'E4 TB Allocation Details'!$A$18:$L$214, MATCH("Customer ID", 'E4 TB Allocation Details'!$A$18:$L$18, 0),FALSE), 'E2 Allocators'!$B$15:$W$358, MATCH('O5 Details by Class &amp; Accounts'!AS$18, 'E2 Allocators'!$B$15:$W$15, 0),FALSE)*$G113)</f>
        <v>0</v>
      </c>
      <c r="AT113" s="2186">
        <f>IF(ISERROR(VLOOKUP(VLOOKUP($A113, 'E4 TB Allocation Details'!$A$18:$L$214, MATCH("Customer ID", 'E4 TB Allocation Details'!$A$18:$L$18, 0),FALSE), 'E2 Allocators'!$B$15:$W$358, MATCH('O5 Details by Class &amp; Accounts'!AT$18, 'E2 Allocators'!$B$15:$W$15, 0),FALSE)*$G113), 0, VLOOKUP(VLOOKUP($A113, 'E4 TB Allocation Details'!$A$18:$L$214, MATCH("Customer ID", 'E4 TB Allocation Details'!$A$18:$L$18, 0),FALSE), 'E2 Allocators'!$B$15:$W$358, MATCH('O5 Details by Class &amp; Accounts'!AT$18, 'E2 Allocators'!$B$15:$W$15, 0),FALSE)*$G113)</f>
        <v>0</v>
      </c>
      <c r="AU113" s="2186">
        <f>IF(ISERROR(VLOOKUP(VLOOKUP($A113, 'E4 TB Allocation Details'!$A$18:$L$214, MATCH("Customer ID", 'E4 TB Allocation Details'!$A$18:$L$18, 0),FALSE), 'E2 Allocators'!$B$15:$W$358, MATCH('O5 Details by Class &amp; Accounts'!AU$18, 'E2 Allocators'!$B$15:$W$15, 0),FALSE)*$G113), 0, VLOOKUP(VLOOKUP($A113, 'E4 TB Allocation Details'!$A$18:$L$214, MATCH("Customer ID", 'E4 TB Allocation Details'!$A$18:$L$18, 0),FALSE), 'E2 Allocators'!$B$15:$W$358, MATCH('O5 Details by Class &amp; Accounts'!AU$18, 'E2 Allocators'!$B$15:$W$15, 0),FALSE)*$G113)</f>
        <v>0</v>
      </c>
      <c r="AV113" s="2186">
        <f>IF(ISERROR(VLOOKUP(VLOOKUP($A113, 'E4 TB Allocation Details'!$A$18:$L$214, MATCH("Customer ID", 'E4 TB Allocation Details'!$A$18:$L$18, 0),FALSE), 'E2 Allocators'!$B$15:$W$358, MATCH('O5 Details by Class &amp; Accounts'!AV$18, 'E2 Allocators'!$B$15:$W$15, 0),FALSE)*$G113), 0, VLOOKUP(VLOOKUP($A113, 'E4 TB Allocation Details'!$A$18:$L$214, MATCH("Customer ID", 'E4 TB Allocation Details'!$A$18:$L$18, 0),FALSE), 'E2 Allocators'!$B$15:$W$358, MATCH('O5 Details by Class &amp; Accounts'!AV$18, 'E2 Allocators'!$B$15:$W$15, 0),FALSE)*$G113)</f>
        <v>0</v>
      </c>
      <c r="AW113" s="2186">
        <f>IF(ISERROR(VLOOKUP(VLOOKUP($A113, 'E4 TB Allocation Details'!$A$18:$L$214, MATCH("Customer ID", 'E4 TB Allocation Details'!$A$18:$L$18, 0),FALSE), 'E2 Allocators'!$B$15:$W$358, MATCH('O5 Details by Class &amp; Accounts'!AW$18, 'E2 Allocators'!$B$15:$W$15, 0),FALSE)*$G113), 0, VLOOKUP(VLOOKUP($A113, 'E4 TB Allocation Details'!$A$18:$L$214, MATCH("Customer ID", 'E4 TB Allocation Details'!$A$18:$L$18, 0),FALSE), 'E2 Allocators'!$B$15:$W$358, MATCH('O5 Details by Class &amp; Accounts'!AW$18, 'E2 Allocators'!$B$15:$W$15, 0),FALSE)*$G113)</f>
        <v>0</v>
      </c>
      <c r="AX113" s="2186">
        <f t="shared" si="22"/>
        <v>0</v>
      </c>
      <c r="AY113" s="2186">
        <f>IF(ISERROR(VLOOKUP(VLOOKUP($A113, 'E4 TB Allocation Details'!$A$18:$L$214, MATCH("Misc ID", 'E4 TB Allocation Details'!$A$18:$L$18, 0),FALSE), 'E2 Allocators'!$B$15:$W$358, MATCH('O5 Details by Class &amp; Accounts'!AY$18, 'E2 Allocators'!$B$15:$W$15, 0),FALSE)*$E113), 0, VLOOKUP(VLOOKUP($A113, 'E4 TB Allocation Details'!$A$18:$L$214, MATCH("Misc ID", 'E4 TB Allocation Details'!$A$18:$L$18, 0),FALSE), 'E2 Allocators'!$B$15:$W$358, MATCH('O5 Details by Class &amp; Accounts'!AY$18, 'E2 Allocators'!$B$15:$W$15, 0),FALSE)*$E113)</f>
        <v>0</v>
      </c>
      <c r="AZ113" s="2186">
        <f>IF(ISERROR(VLOOKUP(VLOOKUP($A113, 'E4 TB Allocation Details'!$A$18:$L$214, MATCH("Misc ID", 'E4 TB Allocation Details'!$A$18:$L$18, 0),FALSE), 'E2 Allocators'!$B$15:$W$358, MATCH('O5 Details by Class &amp; Accounts'!AZ$18, 'E2 Allocators'!$B$15:$W$15, 0),FALSE)*$E113), 0, VLOOKUP(VLOOKUP($A113, 'E4 TB Allocation Details'!$A$18:$L$214, MATCH("Misc ID", 'E4 TB Allocation Details'!$A$18:$L$18, 0),FALSE), 'E2 Allocators'!$B$15:$W$358, MATCH('O5 Details by Class &amp; Accounts'!AZ$18, 'E2 Allocators'!$B$15:$W$15, 0),FALSE)*$E113)</f>
        <v>0</v>
      </c>
      <c r="BA113" s="2186">
        <f>IF(ISERROR(VLOOKUP(VLOOKUP($A113, 'E4 TB Allocation Details'!$A$18:$L$214, MATCH("Misc ID", 'E4 TB Allocation Details'!$A$18:$L$18, 0),FALSE), 'E2 Allocators'!$B$15:$W$358, MATCH('O5 Details by Class &amp; Accounts'!BA$18, 'E2 Allocators'!$B$15:$W$15, 0),FALSE)*$E113), 0, VLOOKUP(VLOOKUP($A113, 'E4 TB Allocation Details'!$A$18:$L$214, MATCH("Misc ID", 'E4 TB Allocation Details'!$A$18:$L$18, 0),FALSE), 'E2 Allocators'!$B$15:$W$358, MATCH('O5 Details by Class &amp; Accounts'!BA$18, 'E2 Allocators'!$B$15:$W$15, 0),FALSE)*$E113)</f>
        <v>0</v>
      </c>
      <c r="BB113" s="2186">
        <f>IF(ISERROR(VLOOKUP(VLOOKUP($A113, 'E4 TB Allocation Details'!$A$18:$L$214, MATCH("Misc ID", 'E4 TB Allocation Details'!$A$18:$L$18, 0),FALSE), 'E2 Allocators'!$B$15:$W$358, MATCH('O5 Details by Class &amp; Accounts'!BB$18, 'E2 Allocators'!$B$15:$W$15, 0),FALSE)*$E113), 0, VLOOKUP(VLOOKUP($A113, 'E4 TB Allocation Details'!$A$18:$L$214, MATCH("Misc ID", 'E4 TB Allocation Details'!$A$18:$L$18, 0),FALSE), 'E2 Allocators'!$B$15:$W$358, MATCH('O5 Details by Class &amp; Accounts'!BB$18, 'E2 Allocators'!$B$15:$W$15, 0),FALSE)*$E113)</f>
        <v>0</v>
      </c>
      <c r="BC113" s="2186">
        <f>IF(ISERROR(VLOOKUP(VLOOKUP($A113, 'E4 TB Allocation Details'!$A$18:$L$214, MATCH("Misc ID", 'E4 TB Allocation Details'!$A$18:$L$18, 0),FALSE), 'E2 Allocators'!$B$15:$W$358, MATCH('O5 Details by Class &amp; Accounts'!BC$18, 'E2 Allocators'!$B$15:$W$15, 0),FALSE)*$E113), 0, VLOOKUP(VLOOKUP($A113, 'E4 TB Allocation Details'!$A$18:$L$214, MATCH("Misc ID", 'E4 TB Allocation Details'!$A$18:$L$18, 0),FALSE), 'E2 Allocators'!$B$15:$W$358, MATCH('O5 Details by Class &amp; Accounts'!BC$18, 'E2 Allocators'!$B$15:$W$15, 0),FALSE)*$E113)</f>
        <v>0</v>
      </c>
      <c r="BD113" s="2186">
        <f>IF(ISERROR(VLOOKUP(VLOOKUP($A113, 'E4 TB Allocation Details'!$A$18:$L$214, MATCH("Misc ID", 'E4 TB Allocation Details'!$A$18:$L$18, 0),FALSE), 'E2 Allocators'!$B$15:$W$358, MATCH('O5 Details by Class &amp; Accounts'!BD$18, 'E2 Allocators'!$B$15:$W$15, 0),FALSE)*$E113), 0, VLOOKUP(VLOOKUP($A113, 'E4 TB Allocation Details'!$A$18:$L$214, MATCH("Misc ID", 'E4 TB Allocation Details'!$A$18:$L$18, 0),FALSE), 'E2 Allocators'!$B$15:$W$358, MATCH('O5 Details by Class &amp; Accounts'!BD$18, 'E2 Allocators'!$B$15:$W$15, 0),FALSE)*$E113)</f>
        <v>0</v>
      </c>
      <c r="BE113" s="2186">
        <f>IF(ISERROR(VLOOKUP(VLOOKUP($A113, 'E4 TB Allocation Details'!$A$18:$L$214, MATCH("Misc ID", 'E4 TB Allocation Details'!$A$18:$L$18, 0),FALSE), 'E2 Allocators'!$B$15:$W$358, MATCH('O5 Details by Class &amp; Accounts'!BE$18, 'E2 Allocators'!$B$15:$W$15, 0),FALSE)*$E113), 0, VLOOKUP(VLOOKUP($A113, 'E4 TB Allocation Details'!$A$18:$L$214, MATCH("Misc ID", 'E4 TB Allocation Details'!$A$18:$L$18, 0),FALSE), 'E2 Allocators'!$B$15:$W$358, MATCH('O5 Details by Class &amp; Accounts'!BE$18, 'E2 Allocators'!$B$15:$W$15, 0),FALSE)*$E113)</f>
        <v>0</v>
      </c>
      <c r="BF113" s="2186">
        <f>IF(ISERROR(VLOOKUP(VLOOKUP($A113, 'E4 TB Allocation Details'!$A$18:$L$214, MATCH("Misc ID", 'E4 TB Allocation Details'!$A$18:$L$18, 0),FALSE), 'E2 Allocators'!$B$15:$W$358, MATCH('O5 Details by Class &amp; Accounts'!BF$18, 'E2 Allocators'!$B$15:$W$15, 0),FALSE)*$E113), 0, VLOOKUP(VLOOKUP($A113, 'E4 TB Allocation Details'!$A$18:$L$214, MATCH("Misc ID", 'E4 TB Allocation Details'!$A$18:$L$18, 0),FALSE), 'E2 Allocators'!$B$15:$W$358, MATCH('O5 Details by Class &amp; Accounts'!BF$18, 'E2 Allocators'!$B$15:$W$15, 0),FALSE)*$E113)</f>
        <v>0</v>
      </c>
      <c r="BG113" s="2186">
        <f>IF(ISERROR(VLOOKUP(VLOOKUP($A113, 'E4 TB Allocation Details'!$A$18:$L$214, MATCH("Misc ID", 'E4 TB Allocation Details'!$A$18:$L$18, 0),FALSE), 'E2 Allocators'!$B$15:$W$358, MATCH('O5 Details by Class &amp; Accounts'!BG$18, 'E2 Allocators'!$B$15:$W$15, 0),FALSE)*$E113), 0, VLOOKUP(VLOOKUP($A113, 'E4 TB Allocation Details'!$A$18:$L$214, MATCH("Misc ID", 'E4 TB Allocation Details'!$A$18:$L$18, 0),FALSE), 'E2 Allocators'!$B$15:$W$358, MATCH('O5 Details by Class &amp; Accounts'!BG$18, 'E2 Allocators'!$B$15:$W$15, 0),FALSE)*$E113)</f>
        <v>0</v>
      </c>
      <c r="BH113" s="2186">
        <f>IF(ISERROR(VLOOKUP(VLOOKUP($A113, 'E4 TB Allocation Details'!$A$18:$L$214, MATCH("Misc ID", 'E4 TB Allocation Details'!$A$18:$L$18, 0),FALSE), 'E2 Allocators'!$B$15:$W$358, MATCH('O5 Details by Class &amp; Accounts'!BH$18, 'E2 Allocators'!$B$15:$W$15, 0),FALSE)*$E113), 0, VLOOKUP(VLOOKUP($A113, 'E4 TB Allocation Details'!$A$18:$L$214, MATCH("Misc ID", 'E4 TB Allocation Details'!$A$18:$L$18, 0),FALSE), 'E2 Allocators'!$B$15:$W$358, MATCH('O5 Details by Class &amp; Accounts'!BH$18, 'E2 Allocators'!$B$15:$W$15, 0),FALSE)*$E113)</f>
        <v>0</v>
      </c>
      <c r="BI113" s="2186">
        <f>IF(ISERROR(VLOOKUP(VLOOKUP($A113, 'E4 TB Allocation Details'!$A$18:$L$214, MATCH("Misc ID", 'E4 TB Allocation Details'!$A$18:$L$18, 0),FALSE), 'E2 Allocators'!$B$15:$W$358, MATCH('O5 Details by Class &amp; Accounts'!BI$18, 'E2 Allocators'!$B$15:$W$15, 0),FALSE)*$E113), 0, VLOOKUP(VLOOKUP($A113, 'E4 TB Allocation Details'!$A$18:$L$214, MATCH("Misc ID", 'E4 TB Allocation Details'!$A$18:$L$18, 0),FALSE), 'E2 Allocators'!$B$15:$W$358, MATCH('O5 Details by Class &amp; Accounts'!BI$18, 'E2 Allocators'!$B$15:$W$15, 0),FALSE)*$E113)</f>
        <v>0</v>
      </c>
      <c r="BJ113" s="2186">
        <f>IF(ISERROR(VLOOKUP(VLOOKUP($A113, 'E4 TB Allocation Details'!$A$18:$L$214, MATCH("Misc ID", 'E4 TB Allocation Details'!$A$18:$L$18, 0),FALSE), 'E2 Allocators'!$B$15:$W$358, MATCH('O5 Details by Class &amp; Accounts'!BJ$18, 'E2 Allocators'!$B$15:$W$15, 0),FALSE)*$E113), 0, VLOOKUP(VLOOKUP($A113, 'E4 TB Allocation Details'!$A$18:$L$214, MATCH("Misc ID", 'E4 TB Allocation Details'!$A$18:$L$18, 0),FALSE), 'E2 Allocators'!$B$15:$W$358, MATCH('O5 Details by Class &amp; Accounts'!BJ$18, 'E2 Allocators'!$B$15:$W$15, 0),FALSE)*$E113)</f>
        <v>0</v>
      </c>
      <c r="BK113" s="2186">
        <f>IF(ISERROR(VLOOKUP(VLOOKUP($A113, 'E4 TB Allocation Details'!$A$18:$L$214, MATCH("Misc ID", 'E4 TB Allocation Details'!$A$18:$L$18, 0),FALSE), 'E2 Allocators'!$B$15:$W$358, MATCH('O5 Details by Class &amp; Accounts'!BK$18, 'E2 Allocators'!$B$15:$W$15, 0),FALSE)*$E113), 0, VLOOKUP(VLOOKUP($A113, 'E4 TB Allocation Details'!$A$18:$L$214, MATCH("Misc ID", 'E4 TB Allocation Details'!$A$18:$L$18, 0),FALSE), 'E2 Allocators'!$B$15:$W$358, MATCH('O5 Details by Class &amp; Accounts'!BK$18, 'E2 Allocators'!$B$15:$W$15, 0),FALSE)*$E113)</f>
        <v>0</v>
      </c>
      <c r="BL113" s="2186">
        <f>IF(ISERROR(VLOOKUP(VLOOKUP($A113, 'E4 TB Allocation Details'!$A$18:$L$214, MATCH("Misc ID", 'E4 TB Allocation Details'!$A$18:$L$18, 0),FALSE), 'E2 Allocators'!$B$15:$W$358, MATCH('O5 Details by Class &amp; Accounts'!BL$18, 'E2 Allocators'!$B$15:$W$15, 0),FALSE)*$E113), 0, VLOOKUP(VLOOKUP($A113, 'E4 TB Allocation Details'!$A$18:$L$214, MATCH("Misc ID", 'E4 TB Allocation Details'!$A$18:$L$18, 0),FALSE), 'E2 Allocators'!$B$15:$W$358, MATCH('O5 Details by Class &amp; Accounts'!BL$18, 'E2 Allocators'!$B$15:$W$15, 0),FALSE)*$E113)</f>
        <v>0</v>
      </c>
      <c r="BM113" s="2186">
        <f>IF(ISERROR(VLOOKUP(VLOOKUP($A113, 'E4 TB Allocation Details'!$A$18:$L$214, MATCH("Misc ID", 'E4 TB Allocation Details'!$A$18:$L$18, 0),FALSE), 'E2 Allocators'!$B$15:$W$358, MATCH('O5 Details by Class &amp; Accounts'!BM$18, 'E2 Allocators'!$B$15:$W$15, 0),FALSE)*$E113), 0, VLOOKUP(VLOOKUP($A113, 'E4 TB Allocation Details'!$A$18:$L$214, MATCH("Misc ID", 'E4 TB Allocation Details'!$A$18:$L$18, 0),FALSE), 'E2 Allocators'!$B$15:$W$358, MATCH('O5 Details by Class &amp; Accounts'!BM$18, 'E2 Allocators'!$B$15:$W$15, 0),FALSE)*$E113)</f>
        <v>0</v>
      </c>
      <c r="BN113" s="2186">
        <f>IF(ISERROR(VLOOKUP(VLOOKUP($A113, 'E4 TB Allocation Details'!$A$18:$L$214, MATCH("Misc ID", 'E4 TB Allocation Details'!$A$18:$L$18, 0),FALSE), 'E2 Allocators'!$B$15:$W$358, MATCH('O5 Details by Class &amp; Accounts'!BN$18, 'E2 Allocators'!$B$15:$W$15, 0),FALSE)*$E113), 0, VLOOKUP(VLOOKUP($A113, 'E4 TB Allocation Details'!$A$18:$L$214, MATCH("Misc ID", 'E4 TB Allocation Details'!$A$18:$L$18, 0),FALSE), 'E2 Allocators'!$B$15:$W$358, MATCH('O5 Details by Class &amp; Accounts'!BN$18, 'E2 Allocators'!$B$15:$W$15, 0),FALSE)*$E113)</f>
        <v>0</v>
      </c>
      <c r="BO113" s="2186">
        <f>IF(ISERROR(VLOOKUP(VLOOKUP($A113, 'E4 TB Allocation Details'!$A$18:$L$214, MATCH("Misc ID", 'E4 TB Allocation Details'!$A$18:$L$18, 0),FALSE), 'E2 Allocators'!$B$15:$W$358, MATCH('O5 Details by Class &amp; Accounts'!BO$18, 'E2 Allocators'!$B$15:$W$15, 0),FALSE)*$E113), 0, VLOOKUP(VLOOKUP($A113, 'E4 TB Allocation Details'!$A$18:$L$214, MATCH("Misc ID", 'E4 TB Allocation Details'!$A$18:$L$18, 0),FALSE), 'E2 Allocators'!$B$15:$W$358, MATCH('O5 Details by Class &amp; Accounts'!BO$18, 'E2 Allocators'!$B$15:$W$15, 0),FALSE)*$E113)</f>
        <v>0</v>
      </c>
      <c r="BP113" s="2186">
        <f>IF(ISERROR(VLOOKUP(VLOOKUP($A113, 'E4 TB Allocation Details'!$A$18:$L$214, MATCH("Misc ID", 'E4 TB Allocation Details'!$A$18:$L$18, 0),FALSE), 'E2 Allocators'!$B$15:$W$358, MATCH('O5 Details by Class &amp; Accounts'!BP$18, 'E2 Allocators'!$B$15:$W$15, 0),FALSE)*$E113), 0, VLOOKUP(VLOOKUP($A113, 'E4 TB Allocation Details'!$A$18:$L$214, MATCH("Misc ID", 'E4 TB Allocation Details'!$A$18:$L$18, 0),FALSE), 'E2 Allocators'!$B$15:$W$358, MATCH('O5 Details by Class &amp; Accounts'!BP$18, 'E2 Allocators'!$B$15:$W$15, 0),FALSE)*$E113)</f>
        <v>0</v>
      </c>
      <c r="BQ113" s="2186">
        <f>IF(ISERROR(VLOOKUP(VLOOKUP($A113, 'E4 TB Allocation Details'!$A$18:$L$214, MATCH("Misc ID", 'E4 TB Allocation Details'!$A$18:$L$18, 0),FALSE), 'E2 Allocators'!$B$15:$W$358, MATCH('O5 Details by Class &amp; Accounts'!BQ$18, 'E2 Allocators'!$B$15:$W$15, 0),FALSE)*$E113), 0, VLOOKUP(VLOOKUP($A113, 'E4 TB Allocation Details'!$A$18:$L$214, MATCH("Misc ID", 'E4 TB Allocation Details'!$A$18:$L$18, 0),FALSE), 'E2 Allocators'!$B$15:$W$358, MATCH('O5 Details by Class &amp; Accounts'!BQ$18, 'E2 Allocators'!$B$15:$W$15, 0),FALSE)*$E113)</f>
        <v>0</v>
      </c>
      <c r="BR113" s="2186">
        <f>IF(ISERROR(VLOOKUP(VLOOKUP($A113, 'E4 TB Allocation Details'!$A$18:$L$214, MATCH("Misc ID", 'E4 TB Allocation Details'!$A$18:$L$18, 0),FALSE), 'E2 Allocators'!$B$15:$W$358, MATCH('O5 Details by Class &amp; Accounts'!BR$18, 'E2 Allocators'!$B$15:$W$15, 0),FALSE)*$E113), 0, VLOOKUP(VLOOKUP($A113, 'E4 TB Allocation Details'!$A$18:$L$214, MATCH("Misc ID", 'E4 TB Allocation Details'!$A$18:$L$18, 0),FALSE), 'E2 Allocators'!$B$15:$W$358, MATCH('O5 Details by Class &amp; Accounts'!BR$18, 'E2 Allocators'!$B$15:$W$15, 0),FALSE)*$E113)</f>
        <v>0</v>
      </c>
      <c r="BS113" s="2186">
        <f t="shared" si="23"/>
        <v>0</v>
      </c>
      <c r="BT113" s="2186">
        <f>IF(ISERROR(VLOOKUP(VLOOKUP($A113, 'E4 TB Allocation Details'!$A$18:$L$214, MATCH("A &amp; G ID", 'E4 TB Allocation Details'!$A$18:$L$18, 0),FALSE), 'E2 Allocators'!$B$15:$W$358, MATCH('O5 Details by Class &amp; Accounts'!BT$18, 'E2 Allocators'!$B$15:$W$15, 0),FALSE)*$E113), 0, VLOOKUP(VLOOKUP($A113, 'E4 TB Allocation Details'!$A$18:$L$214, MATCH("A &amp; G ID", 'E4 TB Allocation Details'!$A$18:$L$18, 0),FALSE), 'E2 Allocators'!$B$15:$W$358, MATCH('O5 Details by Class &amp; Accounts'!BT$18, 'E2 Allocators'!$B$15:$W$15, 0),FALSE)*$E113)</f>
        <v>0</v>
      </c>
      <c r="BU113" s="2186">
        <f>IF(ISERROR(VLOOKUP(VLOOKUP($A113, 'E4 TB Allocation Details'!$A$18:$L$214, MATCH("A &amp; G ID", 'E4 TB Allocation Details'!$A$18:$L$18, 0),FALSE), 'E2 Allocators'!$B$15:$W$358, MATCH('O5 Details by Class &amp; Accounts'!BU$18, 'E2 Allocators'!$B$15:$W$15, 0),FALSE)*$E113), 0, VLOOKUP(VLOOKUP($A113, 'E4 TB Allocation Details'!$A$18:$L$214, MATCH("A &amp; G ID", 'E4 TB Allocation Details'!$A$18:$L$18, 0),FALSE), 'E2 Allocators'!$B$15:$W$358, MATCH('O5 Details by Class &amp; Accounts'!BU$18, 'E2 Allocators'!$B$15:$W$15, 0),FALSE)*$E113)</f>
        <v>0</v>
      </c>
      <c r="BV113" s="2186">
        <f>IF(ISERROR(VLOOKUP(VLOOKUP($A113, 'E4 TB Allocation Details'!$A$18:$L$214, MATCH("A &amp; G ID", 'E4 TB Allocation Details'!$A$18:$L$18, 0),FALSE), 'E2 Allocators'!$B$15:$W$358, MATCH('O5 Details by Class &amp; Accounts'!BV$18, 'E2 Allocators'!$B$15:$W$15, 0),FALSE)*$E113), 0, VLOOKUP(VLOOKUP($A113, 'E4 TB Allocation Details'!$A$18:$L$214, MATCH("A &amp; G ID", 'E4 TB Allocation Details'!$A$18:$L$18, 0),FALSE), 'E2 Allocators'!$B$15:$W$358, MATCH('O5 Details by Class &amp; Accounts'!BV$18, 'E2 Allocators'!$B$15:$W$15, 0),FALSE)*$E113)</f>
        <v>0</v>
      </c>
      <c r="BW113" s="2186">
        <f>IF(ISERROR(VLOOKUP(VLOOKUP($A113, 'E4 TB Allocation Details'!$A$18:$L$214, MATCH("A &amp; G ID", 'E4 TB Allocation Details'!$A$18:$L$18, 0),FALSE), 'E2 Allocators'!$B$15:$W$358, MATCH('O5 Details by Class &amp; Accounts'!BW$18, 'E2 Allocators'!$B$15:$W$15, 0),FALSE)*$E113), 0, VLOOKUP(VLOOKUP($A113, 'E4 TB Allocation Details'!$A$18:$L$214, MATCH("A &amp; G ID", 'E4 TB Allocation Details'!$A$18:$L$18, 0),FALSE), 'E2 Allocators'!$B$15:$W$358, MATCH('O5 Details by Class &amp; Accounts'!BW$18, 'E2 Allocators'!$B$15:$W$15, 0),FALSE)*$E113)</f>
        <v>0</v>
      </c>
      <c r="BX113" s="2186">
        <f>IF(ISERROR(VLOOKUP(VLOOKUP($A113, 'E4 TB Allocation Details'!$A$18:$L$214, MATCH("A &amp; G ID", 'E4 TB Allocation Details'!$A$18:$L$18, 0),FALSE), 'E2 Allocators'!$B$15:$W$358, MATCH('O5 Details by Class &amp; Accounts'!BX$18, 'E2 Allocators'!$B$15:$W$15, 0),FALSE)*$E113), 0, VLOOKUP(VLOOKUP($A113, 'E4 TB Allocation Details'!$A$18:$L$214, MATCH("A &amp; G ID", 'E4 TB Allocation Details'!$A$18:$L$18, 0),FALSE), 'E2 Allocators'!$B$15:$W$358, MATCH('O5 Details by Class &amp; Accounts'!BX$18, 'E2 Allocators'!$B$15:$W$15, 0),FALSE)*$E113)</f>
        <v>0</v>
      </c>
      <c r="BY113" s="2186">
        <f>IF(ISERROR(VLOOKUP(VLOOKUP($A113, 'E4 TB Allocation Details'!$A$18:$L$214, MATCH("A &amp; G ID", 'E4 TB Allocation Details'!$A$18:$L$18, 0),FALSE), 'E2 Allocators'!$B$15:$W$358, MATCH('O5 Details by Class &amp; Accounts'!BY$18, 'E2 Allocators'!$B$15:$W$15, 0),FALSE)*$E113), 0, VLOOKUP(VLOOKUP($A113, 'E4 TB Allocation Details'!$A$18:$L$214, MATCH("A &amp; G ID", 'E4 TB Allocation Details'!$A$18:$L$18, 0),FALSE), 'E2 Allocators'!$B$15:$W$358, MATCH('O5 Details by Class &amp; Accounts'!BY$18, 'E2 Allocators'!$B$15:$W$15, 0),FALSE)*$E113)</f>
        <v>0</v>
      </c>
      <c r="BZ113" s="2186">
        <f>IF(ISERROR(VLOOKUP(VLOOKUP($A113, 'E4 TB Allocation Details'!$A$18:$L$214, MATCH("A &amp; G ID", 'E4 TB Allocation Details'!$A$18:$L$18, 0),FALSE), 'E2 Allocators'!$B$15:$W$358, MATCH('O5 Details by Class &amp; Accounts'!BZ$18, 'E2 Allocators'!$B$15:$W$15, 0),FALSE)*$E113), 0, VLOOKUP(VLOOKUP($A113, 'E4 TB Allocation Details'!$A$18:$L$214, MATCH("A &amp; G ID", 'E4 TB Allocation Details'!$A$18:$L$18, 0),FALSE), 'E2 Allocators'!$B$15:$W$358, MATCH('O5 Details by Class &amp; Accounts'!BZ$18, 'E2 Allocators'!$B$15:$W$15, 0),FALSE)*$E113)</f>
        <v>0</v>
      </c>
      <c r="CA113" s="2186">
        <f>IF(ISERROR(VLOOKUP(VLOOKUP($A113, 'E4 TB Allocation Details'!$A$18:$L$214, MATCH("A &amp; G ID", 'E4 TB Allocation Details'!$A$18:$L$18, 0),FALSE), 'E2 Allocators'!$B$15:$W$358, MATCH('O5 Details by Class &amp; Accounts'!CA$18, 'E2 Allocators'!$B$15:$W$15, 0),FALSE)*$E113), 0, VLOOKUP(VLOOKUP($A113, 'E4 TB Allocation Details'!$A$18:$L$214, MATCH("A &amp; G ID", 'E4 TB Allocation Details'!$A$18:$L$18, 0),FALSE), 'E2 Allocators'!$B$15:$W$358, MATCH('O5 Details by Class &amp; Accounts'!CA$18, 'E2 Allocators'!$B$15:$W$15, 0),FALSE)*$E113)</f>
        <v>0</v>
      </c>
      <c r="CB113" s="2186">
        <f>IF(ISERROR(VLOOKUP(VLOOKUP($A113, 'E4 TB Allocation Details'!$A$18:$L$214, MATCH("A &amp; G ID", 'E4 TB Allocation Details'!$A$18:$L$18, 0),FALSE), 'E2 Allocators'!$B$15:$W$358, MATCH('O5 Details by Class &amp; Accounts'!CB$18, 'E2 Allocators'!$B$15:$W$15, 0),FALSE)*$E113), 0, VLOOKUP(VLOOKUP($A113, 'E4 TB Allocation Details'!$A$18:$L$214, MATCH("A &amp; G ID", 'E4 TB Allocation Details'!$A$18:$L$18, 0),FALSE), 'E2 Allocators'!$B$15:$W$358, MATCH('O5 Details by Class &amp; Accounts'!CB$18, 'E2 Allocators'!$B$15:$W$15, 0),FALSE)*$E113)</f>
        <v>0</v>
      </c>
      <c r="CC113" s="2186">
        <f>IF(ISERROR(VLOOKUP(VLOOKUP($A113, 'E4 TB Allocation Details'!$A$18:$L$214, MATCH("A &amp; G ID", 'E4 TB Allocation Details'!$A$18:$L$18, 0),FALSE), 'E2 Allocators'!$B$15:$W$358, MATCH('O5 Details by Class &amp; Accounts'!CC$18, 'E2 Allocators'!$B$15:$W$15, 0),FALSE)*$E113), 0, VLOOKUP(VLOOKUP($A113, 'E4 TB Allocation Details'!$A$18:$L$214, MATCH("A &amp; G ID", 'E4 TB Allocation Details'!$A$18:$L$18, 0),FALSE), 'E2 Allocators'!$B$15:$W$358, MATCH('O5 Details by Class &amp; Accounts'!CC$18, 'E2 Allocators'!$B$15:$W$15, 0),FALSE)*$E113)</f>
        <v>0</v>
      </c>
      <c r="CD113" s="2186">
        <f>IF(ISERROR(VLOOKUP(VLOOKUP($A113, 'E4 TB Allocation Details'!$A$18:$L$214, MATCH("A &amp; G ID", 'E4 TB Allocation Details'!$A$18:$L$18, 0),FALSE), 'E2 Allocators'!$B$15:$W$358, MATCH('O5 Details by Class &amp; Accounts'!CD$18, 'E2 Allocators'!$B$15:$W$15, 0),FALSE)*$E113), 0, VLOOKUP(VLOOKUP($A113, 'E4 TB Allocation Details'!$A$18:$L$214, MATCH("A &amp; G ID", 'E4 TB Allocation Details'!$A$18:$L$18, 0),FALSE), 'E2 Allocators'!$B$15:$W$358, MATCH('O5 Details by Class &amp; Accounts'!CD$18, 'E2 Allocators'!$B$15:$W$15, 0),FALSE)*$E113)</f>
        <v>0</v>
      </c>
      <c r="CE113" s="2186">
        <f>IF(ISERROR(VLOOKUP(VLOOKUP($A113, 'E4 TB Allocation Details'!$A$18:$L$214, MATCH("A &amp; G ID", 'E4 TB Allocation Details'!$A$18:$L$18, 0),FALSE), 'E2 Allocators'!$B$15:$W$358, MATCH('O5 Details by Class &amp; Accounts'!CE$18, 'E2 Allocators'!$B$15:$W$15, 0),FALSE)*$E113), 0, VLOOKUP(VLOOKUP($A113, 'E4 TB Allocation Details'!$A$18:$L$214, MATCH("A &amp; G ID", 'E4 TB Allocation Details'!$A$18:$L$18, 0),FALSE), 'E2 Allocators'!$B$15:$W$358, MATCH('O5 Details by Class &amp; Accounts'!CE$18, 'E2 Allocators'!$B$15:$W$15, 0),FALSE)*$E113)</f>
        <v>0</v>
      </c>
      <c r="CF113" s="2186">
        <f>IF(ISERROR(VLOOKUP(VLOOKUP($A113, 'E4 TB Allocation Details'!$A$18:$L$214, MATCH("A &amp; G ID", 'E4 TB Allocation Details'!$A$18:$L$18, 0),FALSE), 'E2 Allocators'!$B$15:$W$358, MATCH('O5 Details by Class &amp; Accounts'!CF$18, 'E2 Allocators'!$B$15:$W$15, 0),FALSE)*$E113), 0, VLOOKUP(VLOOKUP($A113, 'E4 TB Allocation Details'!$A$18:$L$214, MATCH("A &amp; G ID", 'E4 TB Allocation Details'!$A$18:$L$18, 0),FALSE), 'E2 Allocators'!$B$15:$W$358, MATCH('O5 Details by Class &amp; Accounts'!CF$18, 'E2 Allocators'!$B$15:$W$15, 0),FALSE)*$E113)</f>
        <v>0</v>
      </c>
      <c r="CG113" s="2186">
        <f>IF(ISERROR(VLOOKUP(VLOOKUP($A113, 'E4 TB Allocation Details'!$A$18:$L$214, MATCH("A &amp; G ID", 'E4 TB Allocation Details'!$A$18:$L$18, 0),FALSE), 'E2 Allocators'!$B$15:$W$358, MATCH('O5 Details by Class &amp; Accounts'!CG$18, 'E2 Allocators'!$B$15:$W$15, 0),FALSE)*$E113), 0, VLOOKUP(VLOOKUP($A113, 'E4 TB Allocation Details'!$A$18:$L$214, MATCH("A &amp; G ID", 'E4 TB Allocation Details'!$A$18:$L$18, 0),FALSE), 'E2 Allocators'!$B$15:$W$358, MATCH('O5 Details by Class &amp; Accounts'!CG$18, 'E2 Allocators'!$B$15:$W$15, 0),FALSE)*$E113)</f>
        <v>0</v>
      </c>
      <c r="CH113" s="2186">
        <f>IF(ISERROR(VLOOKUP(VLOOKUP($A113, 'E4 TB Allocation Details'!$A$18:$L$214, MATCH("A &amp; G ID", 'E4 TB Allocation Details'!$A$18:$L$18, 0),FALSE), 'E2 Allocators'!$B$15:$W$358, MATCH('O5 Details by Class &amp; Accounts'!CH$18, 'E2 Allocators'!$B$15:$W$15, 0),FALSE)*$E113), 0, VLOOKUP(VLOOKUP($A113, 'E4 TB Allocation Details'!$A$18:$L$214, MATCH("A &amp; G ID", 'E4 TB Allocation Details'!$A$18:$L$18, 0),FALSE), 'E2 Allocators'!$B$15:$W$358, MATCH('O5 Details by Class &amp; Accounts'!CH$18, 'E2 Allocators'!$B$15:$W$15, 0),FALSE)*$E113)</f>
        <v>0</v>
      </c>
      <c r="CI113" s="2186">
        <f>IF(ISERROR(VLOOKUP(VLOOKUP($A113, 'E4 TB Allocation Details'!$A$18:$L$214, MATCH("A &amp; G ID", 'E4 TB Allocation Details'!$A$18:$L$18, 0),FALSE), 'E2 Allocators'!$B$15:$W$358, MATCH('O5 Details by Class &amp; Accounts'!CI$18, 'E2 Allocators'!$B$15:$W$15, 0),FALSE)*$E113), 0, VLOOKUP(VLOOKUP($A113, 'E4 TB Allocation Details'!$A$18:$L$214, MATCH("A &amp; G ID", 'E4 TB Allocation Details'!$A$18:$L$18, 0),FALSE), 'E2 Allocators'!$B$15:$W$358, MATCH('O5 Details by Class &amp; Accounts'!CI$18, 'E2 Allocators'!$B$15:$W$15, 0),FALSE)*$E113)</f>
        <v>0</v>
      </c>
      <c r="CJ113" s="2186">
        <f>IF(ISERROR(VLOOKUP(VLOOKUP($A113, 'E4 TB Allocation Details'!$A$18:$L$214, MATCH("A &amp; G ID", 'E4 TB Allocation Details'!$A$18:$L$18, 0),FALSE), 'E2 Allocators'!$B$15:$W$358, MATCH('O5 Details by Class &amp; Accounts'!CJ$18, 'E2 Allocators'!$B$15:$W$15, 0),FALSE)*$E113), 0, VLOOKUP(VLOOKUP($A113, 'E4 TB Allocation Details'!$A$18:$L$214, MATCH("A &amp; G ID", 'E4 TB Allocation Details'!$A$18:$L$18, 0),FALSE), 'E2 Allocators'!$B$15:$W$358, MATCH('O5 Details by Class &amp; Accounts'!CJ$18, 'E2 Allocators'!$B$15:$W$15, 0),FALSE)*$E113)</f>
        <v>0</v>
      </c>
      <c r="CK113" s="2186">
        <f>IF(ISERROR(VLOOKUP(VLOOKUP($A113, 'E4 TB Allocation Details'!$A$18:$L$214, MATCH("A &amp; G ID", 'E4 TB Allocation Details'!$A$18:$L$18, 0),FALSE), 'E2 Allocators'!$B$15:$W$358, MATCH('O5 Details by Class &amp; Accounts'!CK$18, 'E2 Allocators'!$B$15:$W$15, 0),FALSE)*$E113), 0, VLOOKUP(VLOOKUP($A113, 'E4 TB Allocation Details'!$A$18:$L$214, MATCH("A &amp; G ID", 'E4 TB Allocation Details'!$A$18:$L$18, 0),FALSE), 'E2 Allocators'!$B$15:$W$358, MATCH('O5 Details by Class &amp; Accounts'!CK$18, 'E2 Allocators'!$B$15:$W$15, 0),FALSE)*$E113)</f>
        <v>0</v>
      </c>
      <c r="CL113" s="2186">
        <f>IF(ISERROR(VLOOKUP(VLOOKUP($A113, 'E4 TB Allocation Details'!$A$18:$L$214, MATCH("A &amp; G ID", 'E4 TB Allocation Details'!$A$18:$L$18, 0),FALSE), 'E2 Allocators'!$B$15:$W$358, MATCH('O5 Details by Class &amp; Accounts'!CL$18, 'E2 Allocators'!$B$15:$W$15, 0),FALSE)*$E113), 0, VLOOKUP(VLOOKUP($A113, 'E4 TB Allocation Details'!$A$18:$L$214, MATCH("A &amp; G ID", 'E4 TB Allocation Details'!$A$18:$L$18, 0),FALSE), 'E2 Allocators'!$B$15:$W$358, MATCH('O5 Details by Class &amp; Accounts'!CL$18, 'E2 Allocators'!$B$15:$W$15, 0),FALSE)*$E113)</f>
        <v>0</v>
      </c>
      <c r="CM113" s="2186">
        <f>IF(ISERROR(VLOOKUP(VLOOKUP($A113, 'E4 TB Allocation Details'!$A$18:$L$214, MATCH("A &amp; G ID", 'E4 TB Allocation Details'!$A$18:$L$18, 0),FALSE), 'E2 Allocators'!$B$15:$W$358, MATCH('O5 Details by Class &amp; Accounts'!CM$18, 'E2 Allocators'!$B$15:$W$15, 0),FALSE)*$E113), 0, VLOOKUP(VLOOKUP($A113, 'E4 TB Allocation Details'!$A$18:$L$214, MATCH("A &amp; G ID", 'E4 TB Allocation Details'!$A$18:$L$18, 0),FALSE), 'E2 Allocators'!$B$15:$W$358, MATCH('O5 Details by Class &amp; Accounts'!CM$18, 'E2 Allocators'!$B$15:$W$15, 0),FALSE)*$E113)</f>
        <v>0</v>
      </c>
      <c r="CN113" s="2186">
        <f t="shared" si="24"/>
        <v>0</v>
      </c>
      <c r="CO113" s="2187">
        <f t="shared" si="25"/>
        <v>0</v>
      </c>
      <c r="CQ113" s="1625" t="s">
        <v>1186</v>
      </c>
    </row>
    <row r="114" spans="1:95" s="54" customFormat="1" ht="12.75" x14ac:dyDescent="0.2">
      <c r="A114" s="994">
        <v>4375</v>
      </c>
      <c r="B114" s="995" t="s">
        <v>1403</v>
      </c>
      <c r="C114" s="2184">
        <f>IF(ISERROR(VLOOKUP($A114,'I3 TB Data'!$A$19:$H$483,MATCH('O5 Details by Class &amp; Accounts'!$C$18, 'I3 TB Data'!$A$19:$H$19,0),0)), 0, VLOOKUP($A114,'I3 TB Data'!$A$19:$H$483,MATCH('O5 Details by Class &amp; Accounts'!$C$18,'I3 TB Data'!$A$19:$H$19,0),0))</f>
        <v>-2495805</v>
      </c>
      <c r="D114" s="2185"/>
      <c r="E114" s="2184">
        <f>C114+D114</f>
        <v>-2495805</v>
      </c>
      <c r="F114" s="2186">
        <f>IF(ISERROR(VLOOKUP($A114, 'E1 Categorization'!A34:E125, MATCH("Customer Component", 'E1 Categorization'!$A$33:$E$33,0), 0)), 0, IF(VLOOKUP($A114, 'E1 Categorization'!A34:E125, MATCH("Customer Component", 'E1 Categorization'!$A$33:$E$33,0), 0)=0, 'O5 Details by Class &amp; Accounts'!$E114, IF(AND(VLOOKUP($A114, 'E1 Categorization'!A34:E125, MATCH("Customer Component", 'E1 Categorization'!$A$33:$E$33,0), 0) &gt;0, VLOOKUP($A114, 'E1 Categorization'!A34:E125, MATCH("Customer Component", 'E1 Categorization'!$A$33:$E$33,0), 0)&lt;1), 'O5 Details by Class &amp; Accounts'!$E114*(1-VLOOKUP($A114, 'E1 Categorization'!A34:E125, MATCH("Customer Component", 'E1 Categorization'!$A$33:$E$33,0), 0)), 0)))</f>
        <v>0</v>
      </c>
      <c r="G114" s="2186">
        <f>IF(ISERROR(VLOOKUP($A114, 'E1 Categorization'!A34:E125, MATCH("Customer Component", 'E1 Categorization'!$A$33:$E$33,0), 0)),0, IF(VLOOKUP($A114, 'E1 Categorization'!A34:E125, MATCH("Customer Component", 'E1 Categorization'!$A$33:$E$33,0), 0)=0, 0, IF(AND(VLOOKUP($A114, 'E1 Categorization'!A34:E125, MATCH("Customer Component", 'E1 Categorization'!$A$33:$E$33,0), 0) &gt;0, VLOOKUP($A114, 'E1 Categorization'!A34:E125, MATCH("Customer Component", 'E1 Categorization'!$A$33:$E$33,0), 0)&lt;1), 'O5 Details by Class &amp; Accounts'!$E114*(VLOOKUP($A114, 'E1 Categorization'!A34:E125, MATCH("Customer Component", 'E1 Categorization'!$A$33:$E$33,0), 0)), 'O5 Details by Class &amp; Accounts'!$E114)))</f>
        <v>0</v>
      </c>
      <c r="H114" s="2186">
        <f t="shared" ref="H114:H120" si="26">F114+G114</f>
        <v>0</v>
      </c>
      <c r="I114" s="2186">
        <f>IF(ISERROR(VLOOKUP(VLOOKUP($A114, 'E4 TB Allocation Details'!$A$18:$L$214, MATCH("Demand ID", 'E4 TB Allocation Details'!$A$18:$L$18, 0),FALSE), 'E2 Allocators'!$B$15:$W$358, MATCH('O5 Details by Class &amp; Accounts'!I$18, 'E2 Allocators'!$B$15:$W$15, 0),FALSE)*$F114), 0, VLOOKUP(VLOOKUP($A114, 'E4 TB Allocation Details'!$A$18:$L$214, MATCH("Demand ID", 'E4 TB Allocation Details'!$A$18:$L$18, 0),FALSE), 'E2 Allocators'!$B$15:$W$358, MATCH('O5 Details by Class &amp; Accounts'!I$18, 'E2 Allocators'!$B$15:$W$15, 0),FALSE)*$F114)</f>
        <v>0</v>
      </c>
      <c r="J114" s="2186">
        <f>IF(ISERROR(VLOOKUP(VLOOKUP($A114, 'E4 TB Allocation Details'!$A$18:$L$214, MATCH("Demand ID", 'E4 TB Allocation Details'!$A$18:$L$18, 0),FALSE), 'E2 Allocators'!$B$15:$W$358, MATCH('O5 Details by Class &amp; Accounts'!J$18, 'E2 Allocators'!$B$15:$W$15, 0),FALSE)*$F114), 0, VLOOKUP(VLOOKUP($A114, 'E4 TB Allocation Details'!$A$18:$L$214, MATCH("Demand ID", 'E4 TB Allocation Details'!$A$18:$L$18, 0),FALSE), 'E2 Allocators'!$B$15:$W$358, MATCH('O5 Details by Class &amp; Accounts'!J$18, 'E2 Allocators'!$B$15:$W$15, 0),FALSE)*$F114)</f>
        <v>0</v>
      </c>
      <c r="K114" s="2186">
        <f>IF(ISERROR(VLOOKUP(VLOOKUP($A114, 'E4 TB Allocation Details'!$A$18:$L$214, MATCH("Demand ID", 'E4 TB Allocation Details'!$A$18:$L$18, 0),FALSE), 'E2 Allocators'!$B$15:$W$358, MATCH('O5 Details by Class &amp; Accounts'!K$18, 'E2 Allocators'!$B$15:$W$15, 0),FALSE)*$F114), 0, VLOOKUP(VLOOKUP($A114, 'E4 TB Allocation Details'!$A$18:$L$214, MATCH("Demand ID", 'E4 TB Allocation Details'!$A$18:$L$18, 0),FALSE), 'E2 Allocators'!$B$15:$W$358, MATCH('O5 Details by Class &amp; Accounts'!K$18, 'E2 Allocators'!$B$15:$W$15, 0),FALSE)*$F114)</f>
        <v>0</v>
      </c>
      <c r="L114" s="2186">
        <f>IF(ISERROR(VLOOKUP(VLOOKUP($A114, 'E4 TB Allocation Details'!$A$18:$L$214, MATCH("Demand ID", 'E4 TB Allocation Details'!$A$18:$L$18, 0),FALSE), 'E2 Allocators'!$B$15:$W$358, MATCH('O5 Details by Class &amp; Accounts'!L$18, 'E2 Allocators'!$B$15:$W$15, 0),FALSE)*$F114), 0, VLOOKUP(VLOOKUP($A114, 'E4 TB Allocation Details'!$A$18:$L$214, MATCH("Demand ID", 'E4 TB Allocation Details'!$A$18:$L$18, 0),FALSE), 'E2 Allocators'!$B$15:$W$358, MATCH('O5 Details by Class &amp; Accounts'!L$18, 'E2 Allocators'!$B$15:$W$15, 0),FALSE)*$F114)</f>
        <v>0</v>
      </c>
      <c r="M114" s="2186">
        <f>IF(ISERROR(VLOOKUP(VLOOKUP($A114, 'E4 TB Allocation Details'!$A$18:$L$214, MATCH("Demand ID", 'E4 TB Allocation Details'!$A$18:$L$18, 0),FALSE), 'E2 Allocators'!$B$15:$W$358, MATCH('O5 Details by Class &amp; Accounts'!M$18, 'E2 Allocators'!$B$15:$W$15, 0),FALSE)*$F114), 0, VLOOKUP(VLOOKUP($A114, 'E4 TB Allocation Details'!$A$18:$L$214, MATCH("Demand ID", 'E4 TB Allocation Details'!$A$18:$L$18, 0),FALSE), 'E2 Allocators'!$B$15:$W$358, MATCH('O5 Details by Class &amp; Accounts'!M$18, 'E2 Allocators'!$B$15:$W$15, 0),FALSE)*$F114)</f>
        <v>0</v>
      </c>
      <c r="N114" s="2186">
        <f>IF(ISERROR(VLOOKUP(VLOOKUP($A114, 'E4 TB Allocation Details'!$A$18:$L$214, MATCH("Demand ID", 'E4 TB Allocation Details'!$A$18:$L$18, 0),FALSE), 'E2 Allocators'!$B$15:$W$358, MATCH('O5 Details by Class &amp; Accounts'!N$18, 'E2 Allocators'!$B$15:$W$15, 0),FALSE)*$F114), 0, VLOOKUP(VLOOKUP($A114, 'E4 TB Allocation Details'!$A$18:$L$214, MATCH("Demand ID", 'E4 TB Allocation Details'!$A$18:$L$18, 0),FALSE), 'E2 Allocators'!$B$15:$W$358, MATCH('O5 Details by Class &amp; Accounts'!N$18, 'E2 Allocators'!$B$15:$W$15, 0),FALSE)*$F114)</f>
        <v>0</v>
      </c>
      <c r="O114" s="2186">
        <f>IF(ISERROR(VLOOKUP(VLOOKUP($A114, 'E4 TB Allocation Details'!$A$18:$L$214, MATCH("Demand ID", 'E4 TB Allocation Details'!$A$18:$L$18, 0),FALSE), 'E2 Allocators'!$B$15:$W$358, MATCH('O5 Details by Class &amp; Accounts'!O$18, 'E2 Allocators'!$B$15:$W$15, 0),FALSE)*$F114), 0, VLOOKUP(VLOOKUP($A114, 'E4 TB Allocation Details'!$A$18:$L$214, MATCH("Demand ID", 'E4 TB Allocation Details'!$A$18:$L$18, 0),FALSE), 'E2 Allocators'!$B$15:$W$358, MATCH('O5 Details by Class &amp; Accounts'!O$18, 'E2 Allocators'!$B$15:$W$15, 0),FALSE)*$F114)</f>
        <v>0</v>
      </c>
      <c r="P114" s="2186">
        <f>IF(ISERROR(VLOOKUP(VLOOKUP($A114, 'E4 TB Allocation Details'!$A$18:$L$214, MATCH("Demand ID", 'E4 TB Allocation Details'!$A$18:$L$18, 0),FALSE), 'E2 Allocators'!$B$15:$W$358, MATCH('O5 Details by Class &amp; Accounts'!P$18, 'E2 Allocators'!$B$15:$W$15, 0),FALSE)*$F114), 0, VLOOKUP(VLOOKUP($A114, 'E4 TB Allocation Details'!$A$18:$L$214, MATCH("Demand ID", 'E4 TB Allocation Details'!$A$18:$L$18, 0),FALSE), 'E2 Allocators'!$B$15:$W$358, MATCH('O5 Details by Class &amp; Accounts'!P$18, 'E2 Allocators'!$B$15:$W$15, 0),FALSE)*$F114)</f>
        <v>0</v>
      </c>
      <c r="Q114" s="2186">
        <f>IF(ISERROR(VLOOKUP(VLOOKUP($A114, 'E4 TB Allocation Details'!$A$18:$L$214, MATCH("Demand ID", 'E4 TB Allocation Details'!$A$18:$L$18, 0),FALSE), 'E2 Allocators'!$B$15:$W$358, MATCH('O5 Details by Class &amp; Accounts'!Q$18, 'E2 Allocators'!$B$15:$W$15, 0),FALSE)*$F114), 0, VLOOKUP(VLOOKUP($A114, 'E4 TB Allocation Details'!$A$18:$L$214, MATCH("Demand ID", 'E4 TB Allocation Details'!$A$18:$L$18, 0),FALSE), 'E2 Allocators'!$B$15:$W$358, MATCH('O5 Details by Class &amp; Accounts'!Q$18, 'E2 Allocators'!$B$15:$W$15, 0),FALSE)*$F114)</f>
        <v>0</v>
      </c>
      <c r="R114" s="2186">
        <f>IF(ISERROR(VLOOKUP(VLOOKUP($A114, 'E4 TB Allocation Details'!$A$18:$L$214, MATCH("Demand ID", 'E4 TB Allocation Details'!$A$18:$L$18, 0),FALSE), 'E2 Allocators'!$B$15:$W$358, MATCH('O5 Details by Class &amp; Accounts'!R$18, 'E2 Allocators'!$B$15:$W$15, 0),FALSE)*$F114), 0, VLOOKUP(VLOOKUP($A114, 'E4 TB Allocation Details'!$A$18:$L$214, MATCH("Demand ID", 'E4 TB Allocation Details'!$A$18:$L$18, 0),FALSE), 'E2 Allocators'!$B$15:$W$358, MATCH('O5 Details by Class &amp; Accounts'!R$18, 'E2 Allocators'!$B$15:$W$15, 0),FALSE)*$F114)</f>
        <v>0</v>
      </c>
      <c r="S114" s="2186">
        <f>IF(ISERROR(VLOOKUP(VLOOKUP($A114, 'E4 TB Allocation Details'!$A$18:$L$214, MATCH("Demand ID", 'E4 TB Allocation Details'!$A$18:$L$18, 0),FALSE), 'E2 Allocators'!$B$15:$W$358, MATCH('O5 Details by Class &amp; Accounts'!S$18, 'E2 Allocators'!$B$15:$W$15, 0),FALSE)*$F114), 0, VLOOKUP(VLOOKUP($A114, 'E4 TB Allocation Details'!$A$18:$L$214, MATCH("Demand ID", 'E4 TB Allocation Details'!$A$18:$L$18, 0),FALSE), 'E2 Allocators'!$B$15:$W$358, MATCH('O5 Details by Class &amp; Accounts'!S$18, 'E2 Allocators'!$B$15:$W$15, 0),FALSE)*$F114)</f>
        <v>0</v>
      </c>
      <c r="T114" s="2186">
        <f>IF(ISERROR(VLOOKUP(VLOOKUP($A114, 'E4 TB Allocation Details'!$A$18:$L$214, MATCH("Demand ID", 'E4 TB Allocation Details'!$A$18:$L$18, 0),FALSE), 'E2 Allocators'!$B$15:$W$358, MATCH('O5 Details by Class &amp; Accounts'!T$18, 'E2 Allocators'!$B$15:$W$15, 0),FALSE)*$F114), 0, VLOOKUP(VLOOKUP($A114, 'E4 TB Allocation Details'!$A$18:$L$214, MATCH("Demand ID", 'E4 TB Allocation Details'!$A$18:$L$18, 0),FALSE), 'E2 Allocators'!$B$15:$W$358, MATCH('O5 Details by Class &amp; Accounts'!T$18, 'E2 Allocators'!$B$15:$W$15, 0),FALSE)*$F114)</f>
        <v>0</v>
      </c>
      <c r="U114" s="2186">
        <f>IF(ISERROR(VLOOKUP(VLOOKUP($A114, 'E4 TB Allocation Details'!$A$18:$L$214, MATCH("Demand ID", 'E4 TB Allocation Details'!$A$18:$L$18, 0),FALSE), 'E2 Allocators'!$B$15:$W$358, MATCH('O5 Details by Class &amp; Accounts'!U$18, 'E2 Allocators'!$B$15:$W$15, 0),FALSE)*$F114), 0, VLOOKUP(VLOOKUP($A114, 'E4 TB Allocation Details'!$A$18:$L$214, MATCH("Demand ID", 'E4 TB Allocation Details'!$A$18:$L$18, 0),FALSE), 'E2 Allocators'!$B$15:$W$358, MATCH('O5 Details by Class &amp; Accounts'!U$18, 'E2 Allocators'!$B$15:$W$15, 0),FALSE)*$F114)</f>
        <v>0</v>
      </c>
      <c r="V114" s="2186">
        <f>IF(ISERROR(VLOOKUP(VLOOKUP($A114, 'E4 TB Allocation Details'!$A$18:$L$214, MATCH("Demand ID", 'E4 TB Allocation Details'!$A$18:$L$18, 0),FALSE), 'E2 Allocators'!$B$15:$W$358, MATCH('O5 Details by Class &amp; Accounts'!V$18, 'E2 Allocators'!$B$15:$W$15, 0),FALSE)*$F114), 0, VLOOKUP(VLOOKUP($A114, 'E4 TB Allocation Details'!$A$18:$L$214, MATCH("Demand ID", 'E4 TB Allocation Details'!$A$18:$L$18, 0),FALSE), 'E2 Allocators'!$B$15:$W$358, MATCH('O5 Details by Class &amp; Accounts'!V$18, 'E2 Allocators'!$B$15:$W$15, 0),FALSE)*$F114)</f>
        <v>0</v>
      </c>
      <c r="W114" s="2186">
        <f>IF(ISERROR(VLOOKUP(VLOOKUP($A114, 'E4 TB Allocation Details'!$A$18:$L$214, MATCH("Demand ID", 'E4 TB Allocation Details'!$A$18:$L$18, 0),FALSE), 'E2 Allocators'!$B$15:$W$358, MATCH('O5 Details by Class &amp; Accounts'!W$18, 'E2 Allocators'!$B$15:$W$15, 0),FALSE)*$F114), 0, VLOOKUP(VLOOKUP($A114, 'E4 TB Allocation Details'!$A$18:$L$214, MATCH("Demand ID", 'E4 TB Allocation Details'!$A$18:$L$18, 0),FALSE), 'E2 Allocators'!$B$15:$W$358, MATCH('O5 Details by Class &amp; Accounts'!W$18, 'E2 Allocators'!$B$15:$W$15, 0),FALSE)*$F114)</f>
        <v>0</v>
      </c>
      <c r="X114" s="2186">
        <f>IF(ISERROR(VLOOKUP(VLOOKUP($A114, 'E4 TB Allocation Details'!$A$18:$L$214, MATCH("Demand ID", 'E4 TB Allocation Details'!$A$18:$L$18, 0),FALSE), 'E2 Allocators'!$B$15:$W$358, MATCH('O5 Details by Class &amp; Accounts'!X$18, 'E2 Allocators'!$B$15:$W$15, 0),FALSE)*$F114), 0, VLOOKUP(VLOOKUP($A114, 'E4 TB Allocation Details'!$A$18:$L$214, MATCH("Demand ID", 'E4 TB Allocation Details'!$A$18:$L$18, 0),FALSE), 'E2 Allocators'!$B$15:$W$358, MATCH('O5 Details by Class &amp; Accounts'!X$18, 'E2 Allocators'!$B$15:$W$15, 0),FALSE)*$F114)</f>
        <v>0</v>
      </c>
      <c r="Y114" s="2186">
        <f>IF(ISERROR(VLOOKUP(VLOOKUP($A114, 'E4 TB Allocation Details'!$A$18:$L$214, MATCH("Demand ID", 'E4 TB Allocation Details'!$A$18:$L$18, 0),FALSE), 'E2 Allocators'!$B$15:$W$358, MATCH('O5 Details by Class &amp; Accounts'!Y$18, 'E2 Allocators'!$B$15:$W$15, 0),FALSE)*$F114), 0, VLOOKUP(VLOOKUP($A114, 'E4 TB Allocation Details'!$A$18:$L$214, MATCH("Demand ID", 'E4 TB Allocation Details'!$A$18:$L$18, 0),FALSE), 'E2 Allocators'!$B$15:$W$358, MATCH('O5 Details by Class &amp; Accounts'!Y$18, 'E2 Allocators'!$B$15:$W$15, 0),FALSE)*$F114)</f>
        <v>0</v>
      </c>
      <c r="Z114" s="2186">
        <f>IF(ISERROR(VLOOKUP(VLOOKUP($A114, 'E4 TB Allocation Details'!$A$18:$L$214, MATCH("Demand ID", 'E4 TB Allocation Details'!$A$18:$L$18, 0),FALSE), 'E2 Allocators'!$B$15:$W$358, MATCH('O5 Details by Class &amp; Accounts'!Z$18, 'E2 Allocators'!$B$15:$W$15, 0),FALSE)*$F114), 0, VLOOKUP(VLOOKUP($A114, 'E4 TB Allocation Details'!$A$18:$L$214, MATCH("Demand ID", 'E4 TB Allocation Details'!$A$18:$L$18, 0),FALSE), 'E2 Allocators'!$B$15:$W$358, MATCH('O5 Details by Class &amp; Accounts'!Z$18, 'E2 Allocators'!$B$15:$W$15, 0),FALSE)*$F114)</f>
        <v>0</v>
      </c>
      <c r="AA114" s="2186">
        <f>IF(ISERROR(VLOOKUP(VLOOKUP($A114, 'E4 TB Allocation Details'!$A$18:$L$214, MATCH("Demand ID", 'E4 TB Allocation Details'!$A$18:$L$18, 0),FALSE), 'E2 Allocators'!$B$15:$W$358, MATCH('O5 Details by Class &amp; Accounts'!AA$18, 'E2 Allocators'!$B$15:$W$15, 0),FALSE)*$F114), 0, VLOOKUP(VLOOKUP($A114, 'E4 TB Allocation Details'!$A$18:$L$214, MATCH("Demand ID", 'E4 TB Allocation Details'!$A$18:$L$18, 0),FALSE), 'E2 Allocators'!$B$15:$W$358, MATCH('O5 Details by Class &amp; Accounts'!AA$18, 'E2 Allocators'!$B$15:$W$15, 0),FALSE)*$F114)</f>
        <v>0</v>
      </c>
      <c r="AB114" s="2186">
        <f>IF(ISERROR(VLOOKUP(VLOOKUP($A114, 'E4 TB Allocation Details'!$A$18:$L$214, MATCH("Demand ID", 'E4 TB Allocation Details'!$A$18:$L$18, 0),FALSE), 'E2 Allocators'!$B$15:$W$358, MATCH('O5 Details by Class &amp; Accounts'!AB$18, 'E2 Allocators'!$B$15:$W$15, 0),FALSE)*$F114), 0, VLOOKUP(VLOOKUP($A114, 'E4 TB Allocation Details'!$A$18:$L$214, MATCH("Demand ID", 'E4 TB Allocation Details'!$A$18:$L$18, 0),FALSE), 'E2 Allocators'!$B$15:$W$358, MATCH('O5 Details by Class &amp; Accounts'!AB$18, 'E2 Allocators'!$B$15:$W$15, 0),FALSE)*$F114)</f>
        <v>0</v>
      </c>
      <c r="AC114" s="2186">
        <f t="shared" ref="AC114:AC120" si="27">SUM(I114:AB114)</f>
        <v>0</v>
      </c>
      <c r="AD114" s="2186">
        <f>IF(ISERROR(VLOOKUP(VLOOKUP($A114, 'E4 TB Allocation Details'!$A$18:$L$214, MATCH("Customer ID", 'E4 TB Allocation Details'!$A$18:$L$18, 0),FALSE), 'E2 Allocators'!$B$15:$W$358, MATCH('O5 Details by Class &amp; Accounts'!AD$18, 'E2 Allocators'!$B$15:$W$15, 0),FALSE)*$G114), 0, VLOOKUP(VLOOKUP($A114, 'E4 TB Allocation Details'!$A$18:$L$214, MATCH("Customer ID", 'E4 TB Allocation Details'!$A$18:$L$18, 0),FALSE), 'E2 Allocators'!$B$15:$W$358, MATCH('O5 Details by Class &amp; Accounts'!AD$18, 'E2 Allocators'!$B$15:$W$15, 0),FALSE)*$G114)</f>
        <v>0</v>
      </c>
      <c r="AE114" s="2186">
        <f>IF(ISERROR(VLOOKUP(VLOOKUP($A114, 'E4 TB Allocation Details'!$A$18:$L$214, MATCH("Customer ID", 'E4 TB Allocation Details'!$A$18:$L$18, 0),FALSE), 'E2 Allocators'!$B$15:$W$358, MATCH('O5 Details by Class &amp; Accounts'!AE$18, 'E2 Allocators'!$B$15:$W$15, 0),FALSE)*$G114), 0, VLOOKUP(VLOOKUP($A114, 'E4 TB Allocation Details'!$A$18:$L$214, MATCH("Customer ID", 'E4 TB Allocation Details'!$A$18:$L$18, 0),FALSE), 'E2 Allocators'!$B$15:$W$358, MATCH('O5 Details by Class &amp; Accounts'!AE$18, 'E2 Allocators'!$B$15:$W$15, 0),FALSE)*$G114)</f>
        <v>0</v>
      </c>
      <c r="AF114" s="2186">
        <f>IF(ISERROR(VLOOKUP(VLOOKUP($A114, 'E4 TB Allocation Details'!$A$18:$L$214, MATCH("Customer ID", 'E4 TB Allocation Details'!$A$18:$L$18, 0),FALSE), 'E2 Allocators'!$B$15:$W$358, MATCH('O5 Details by Class &amp; Accounts'!AF$18, 'E2 Allocators'!$B$15:$W$15, 0),FALSE)*$G114), 0, VLOOKUP(VLOOKUP($A114, 'E4 TB Allocation Details'!$A$18:$L$214, MATCH("Customer ID", 'E4 TB Allocation Details'!$A$18:$L$18, 0),FALSE), 'E2 Allocators'!$B$15:$W$358, MATCH('O5 Details by Class &amp; Accounts'!AF$18, 'E2 Allocators'!$B$15:$W$15, 0),FALSE)*$G114)</f>
        <v>0</v>
      </c>
      <c r="AG114" s="2186">
        <f>IF(ISERROR(VLOOKUP(VLOOKUP($A114, 'E4 TB Allocation Details'!$A$18:$L$214, MATCH("Customer ID", 'E4 TB Allocation Details'!$A$18:$L$18, 0),FALSE), 'E2 Allocators'!$B$15:$W$358, MATCH('O5 Details by Class &amp; Accounts'!AG$18, 'E2 Allocators'!$B$15:$W$15, 0),FALSE)*$G114), 0, VLOOKUP(VLOOKUP($A114, 'E4 TB Allocation Details'!$A$18:$L$214, MATCH("Customer ID", 'E4 TB Allocation Details'!$A$18:$L$18, 0),FALSE), 'E2 Allocators'!$B$15:$W$358, MATCH('O5 Details by Class &amp; Accounts'!AG$18, 'E2 Allocators'!$B$15:$W$15, 0),FALSE)*$G114)</f>
        <v>0</v>
      </c>
      <c r="AH114" s="2186">
        <f>IF(ISERROR(VLOOKUP(VLOOKUP($A114, 'E4 TB Allocation Details'!$A$18:$L$214, MATCH("Customer ID", 'E4 TB Allocation Details'!$A$18:$L$18, 0),FALSE), 'E2 Allocators'!$B$15:$W$358, MATCH('O5 Details by Class &amp; Accounts'!AH$18, 'E2 Allocators'!$B$15:$W$15, 0),FALSE)*$G114), 0, VLOOKUP(VLOOKUP($A114, 'E4 TB Allocation Details'!$A$18:$L$214, MATCH("Customer ID", 'E4 TB Allocation Details'!$A$18:$L$18, 0),FALSE), 'E2 Allocators'!$B$15:$W$358, MATCH('O5 Details by Class &amp; Accounts'!AH$18, 'E2 Allocators'!$B$15:$W$15, 0),FALSE)*$G114)</f>
        <v>0</v>
      </c>
      <c r="AI114" s="2186">
        <f>IF(ISERROR(VLOOKUP(VLOOKUP($A114, 'E4 TB Allocation Details'!$A$18:$L$214, MATCH("Customer ID", 'E4 TB Allocation Details'!$A$18:$L$18, 0),FALSE), 'E2 Allocators'!$B$15:$W$358, MATCH('O5 Details by Class &amp; Accounts'!AI$18, 'E2 Allocators'!$B$15:$W$15, 0),FALSE)*$G114), 0, VLOOKUP(VLOOKUP($A114, 'E4 TB Allocation Details'!$A$18:$L$214, MATCH("Customer ID", 'E4 TB Allocation Details'!$A$18:$L$18, 0),FALSE), 'E2 Allocators'!$B$15:$W$358, MATCH('O5 Details by Class &amp; Accounts'!AI$18, 'E2 Allocators'!$B$15:$W$15, 0),FALSE)*$G114)</f>
        <v>0</v>
      </c>
      <c r="AJ114" s="2186">
        <f>IF(ISERROR(VLOOKUP(VLOOKUP($A114, 'E4 TB Allocation Details'!$A$18:$L$214, MATCH("Customer ID", 'E4 TB Allocation Details'!$A$18:$L$18, 0),FALSE), 'E2 Allocators'!$B$15:$W$358, MATCH('O5 Details by Class &amp; Accounts'!AJ$18, 'E2 Allocators'!$B$15:$W$15, 0),FALSE)*$G114), 0, VLOOKUP(VLOOKUP($A114, 'E4 TB Allocation Details'!$A$18:$L$214, MATCH("Customer ID", 'E4 TB Allocation Details'!$A$18:$L$18, 0),FALSE), 'E2 Allocators'!$B$15:$W$358, MATCH('O5 Details by Class &amp; Accounts'!AJ$18, 'E2 Allocators'!$B$15:$W$15, 0),FALSE)*$G114)</f>
        <v>0</v>
      </c>
      <c r="AK114" s="2186">
        <f>IF(ISERROR(VLOOKUP(VLOOKUP($A114, 'E4 TB Allocation Details'!$A$18:$L$214, MATCH("Customer ID", 'E4 TB Allocation Details'!$A$18:$L$18, 0),FALSE), 'E2 Allocators'!$B$15:$W$358, MATCH('O5 Details by Class &amp; Accounts'!AK$18, 'E2 Allocators'!$B$15:$W$15, 0),FALSE)*$G114), 0, VLOOKUP(VLOOKUP($A114, 'E4 TB Allocation Details'!$A$18:$L$214, MATCH("Customer ID", 'E4 TB Allocation Details'!$A$18:$L$18, 0),FALSE), 'E2 Allocators'!$B$15:$W$358, MATCH('O5 Details by Class &amp; Accounts'!AK$18, 'E2 Allocators'!$B$15:$W$15, 0),FALSE)*$G114)</f>
        <v>0</v>
      </c>
      <c r="AL114" s="2186">
        <f>IF(ISERROR(VLOOKUP(VLOOKUP($A114, 'E4 TB Allocation Details'!$A$18:$L$214, MATCH("Customer ID", 'E4 TB Allocation Details'!$A$18:$L$18, 0),FALSE), 'E2 Allocators'!$B$15:$W$358, MATCH('O5 Details by Class &amp; Accounts'!AL$18, 'E2 Allocators'!$B$15:$W$15, 0),FALSE)*$G114), 0, VLOOKUP(VLOOKUP($A114, 'E4 TB Allocation Details'!$A$18:$L$214, MATCH("Customer ID", 'E4 TB Allocation Details'!$A$18:$L$18, 0),FALSE), 'E2 Allocators'!$B$15:$W$358, MATCH('O5 Details by Class &amp; Accounts'!AL$18, 'E2 Allocators'!$B$15:$W$15, 0),FALSE)*$G114)</f>
        <v>0</v>
      </c>
      <c r="AM114" s="2186">
        <f>IF(ISERROR(VLOOKUP(VLOOKUP($A114, 'E4 TB Allocation Details'!$A$18:$L$214, MATCH("Customer ID", 'E4 TB Allocation Details'!$A$18:$L$18, 0),FALSE), 'E2 Allocators'!$B$15:$W$358, MATCH('O5 Details by Class &amp; Accounts'!AM$18, 'E2 Allocators'!$B$15:$W$15, 0),FALSE)*$G114), 0, VLOOKUP(VLOOKUP($A114, 'E4 TB Allocation Details'!$A$18:$L$214, MATCH("Customer ID", 'E4 TB Allocation Details'!$A$18:$L$18, 0),FALSE), 'E2 Allocators'!$B$15:$W$358, MATCH('O5 Details by Class &amp; Accounts'!AM$18, 'E2 Allocators'!$B$15:$W$15, 0),FALSE)*$G114)</f>
        <v>0</v>
      </c>
      <c r="AN114" s="2186">
        <f>IF(ISERROR(VLOOKUP(VLOOKUP($A114, 'E4 TB Allocation Details'!$A$18:$L$214, MATCH("Customer ID", 'E4 TB Allocation Details'!$A$18:$L$18, 0),FALSE), 'E2 Allocators'!$B$15:$W$358, MATCH('O5 Details by Class &amp; Accounts'!AN$18, 'E2 Allocators'!$B$15:$W$15, 0),FALSE)*$G114), 0, VLOOKUP(VLOOKUP($A114, 'E4 TB Allocation Details'!$A$18:$L$214, MATCH("Customer ID", 'E4 TB Allocation Details'!$A$18:$L$18, 0),FALSE), 'E2 Allocators'!$B$15:$W$358, MATCH('O5 Details by Class &amp; Accounts'!AN$18, 'E2 Allocators'!$B$15:$W$15, 0),FALSE)*$G114)</f>
        <v>0</v>
      </c>
      <c r="AO114" s="2186">
        <f>IF(ISERROR(VLOOKUP(VLOOKUP($A114, 'E4 TB Allocation Details'!$A$18:$L$214, MATCH("Customer ID", 'E4 TB Allocation Details'!$A$18:$L$18, 0),FALSE), 'E2 Allocators'!$B$15:$W$358, MATCH('O5 Details by Class &amp; Accounts'!AO$18, 'E2 Allocators'!$B$15:$W$15, 0),FALSE)*$G114), 0, VLOOKUP(VLOOKUP($A114, 'E4 TB Allocation Details'!$A$18:$L$214, MATCH("Customer ID", 'E4 TB Allocation Details'!$A$18:$L$18, 0),FALSE), 'E2 Allocators'!$B$15:$W$358, MATCH('O5 Details by Class &amp; Accounts'!AO$18, 'E2 Allocators'!$B$15:$W$15, 0),FALSE)*$G114)</f>
        <v>0</v>
      </c>
      <c r="AP114" s="2186">
        <f>IF(ISERROR(VLOOKUP(VLOOKUP($A114, 'E4 TB Allocation Details'!$A$18:$L$214, MATCH("Customer ID", 'E4 TB Allocation Details'!$A$18:$L$18, 0),FALSE), 'E2 Allocators'!$B$15:$W$358, MATCH('O5 Details by Class &amp; Accounts'!AP$18, 'E2 Allocators'!$B$15:$W$15, 0),FALSE)*$G114), 0, VLOOKUP(VLOOKUP($A114, 'E4 TB Allocation Details'!$A$18:$L$214, MATCH("Customer ID", 'E4 TB Allocation Details'!$A$18:$L$18, 0),FALSE), 'E2 Allocators'!$B$15:$W$358, MATCH('O5 Details by Class &amp; Accounts'!AP$18, 'E2 Allocators'!$B$15:$W$15, 0),FALSE)*$G114)</f>
        <v>0</v>
      </c>
      <c r="AQ114" s="2186">
        <f>IF(ISERROR(VLOOKUP(VLOOKUP($A114, 'E4 TB Allocation Details'!$A$18:$L$214, MATCH("Customer ID", 'E4 TB Allocation Details'!$A$18:$L$18, 0),FALSE), 'E2 Allocators'!$B$15:$W$358, MATCH('O5 Details by Class &amp; Accounts'!AQ$18, 'E2 Allocators'!$B$15:$W$15, 0),FALSE)*$G114), 0, VLOOKUP(VLOOKUP($A114, 'E4 TB Allocation Details'!$A$18:$L$214, MATCH("Customer ID", 'E4 TB Allocation Details'!$A$18:$L$18, 0),FALSE), 'E2 Allocators'!$B$15:$W$358, MATCH('O5 Details by Class &amp; Accounts'!AQ$18, 'E2 Allocators'!$B$15:$W$15, 0),FALSE)*$G114)</f>
        <v>0</v>
      </c>
      <c r="AR114" s="2186">
        <f>IF(ISERROR(VLOOKUP(VLOOKUP($A114, 'E4 TB Allocation Details'!$A$18:$L$214, MATCH("Customer ID", 'E4 TB Allocation Details'!$A$18:$L$18, 0),FALSE), 'E2 Allocators'!$B$15:$W$358, MATCH('O5 Details by Class &amp; Accounts'!AR$18, 'E2 Allocators'!$B$15:$W$15, 0),FALSE)*$G114), 0, VLOOKUP(VLOOKUP($A114, 'E4 TB Allocation Details'!$A$18:$L$214, MATCH("Customer ID", 'E4 TB Allocation Details'!$A$18:$L$18, 0),FALSE), 'E2 Allocators'!$B$15:$W$358, MATCH('O5 Details by Class &amp; Accounts'!AR$18, 'E2 Allocators'!$B$15:$W$15, 0),FALSE)*$G114)</f>
        <v>0</v>
      </c>
      <c r="AS114" s="2186">
        <f>IF(ISERROR(VLOOKUP(VLOOKUP($A114, 'E4 TB Allocation Details'!$A$18:$L$214, MATCH("Customer ID", 'E4 TB Allocation Details'!$A$18:$L$18, 0),FALSE), 'E2 Allocators'!$B$15:$W$358, MATCH('O5 Details by Class &amp; Accounts'!AS$18, 'E2 Allocators'!$B$15:$W$15, 0),FALSE)*$G114), 0, VLOOKUP(VLOOKUP($A114, 'E4 TB Allocation Details'!$A$18:$L$214, MATCH("Customer ID", 'E4 TB Allocation Details'!$A$18:$L$18, 0),FALSE), 'E2 Allocators'!$B$15:$W$358, MATCH('O5 Details by Class &amp; Accounts'!AS$18, 'E2 Allocators'!$B$15:$W$15, 0),FALSE)*$G114)</f>
        <v>0</v>
      </c>
      <c r="AT114" s="2186">
        <f>IF(ISERROR(VLOOKUP(VLOOKUP($A114, 'E4 TB Allocation Details'!$A$18:$L$214, MATCH("Customer ID", 'E4 TB Allocation Details'!$A$18:$L$18, 0),FALSE), 'E2 Allocators'!$B$15:$W$358, MATCH('O5 Details by Class &amp; Accounts'!AT$18, 'E2 Allocators'!$B$15:$W$15, 0),FALSE)*$G114), 0, VLOOKUP(VLOOKUP($A114, 'E4 TB Allocation Details'!$A$18:$L$214, MATCH("Customer ID", 'E4 TB Allocation Details'!$A$18:$L$18, 0),FALSE), 'E2 Allocators'!$B$15:$W$358, MATCH('O5 Details by Class &amp; Accounts'!AT$18, 'E2 Allocators'!$B$15:$W$15, 0),FALSE)*$G114)</f>
        <v>0</v>
      </c>
      <c r="AU114" s="2186">
        <f>IF(ISERROR(VLOOKUP(VLOOKUP($A114, 'E4 TB Allocation Details'!$A$18:$L$214, MATCH("Customer ID", 'E4 TB Allocation Details'!$A$18:$L$18, 0),FALSE), 'E2 Allocators'!$B$15:$W$358, MATCH('O5 Details by Class &amp; Accounts'!AU$18, 'E2 Allocators'!$B$15:$W$15, 0),FALSE)*$G114), 0, VLOOKUP(VLOOKUP($A114, 'E4 TB Allocation Details'!$A$18:$L$214, MATCH("Customer ID", 'E4 TB Allocation Details'!$A$18:$L$18, 0),FALSE), 'E2 Allocators'!$B$15:$W$358, MATCH('O5 Details by Class &amp; Accounts'!AU$18, 'E2 Allocators'!$B$15:$W$15, 0),FALSE)*$G114)</f>
        <v>0</v>
      </c>
      <c r="AV114" s="2186">
        <f>IF(ISERROR(VLOOKUP(VLOOKUP($A114, 'E4 TB Allocation Details'!$A$18:$L$214, MATCH("Customer ID", 'E4 TB Allocation Details'!$A$18:$L$18, 0),FALSE), 'E2 Allocators'!$B$15:$W$358, MATCH('O5 Details by Class &amp; Accounts'!AV$18, 'E2 Allocators'!$B$15:$W$15, 0),FALSE)*$G114), 0, VLOOKUP(VLOOKUP($A114, 'E4 TB Allocation Details'!$A$18:$L$214, MATCH("Customer ID", 'E4 TB Allocation Details'!$A$18:$L$18, 0),FALSE), 'E2 Allocators'!$B$15:$W$358, MATCH('O5 Details by Class &amp; Accounts'!AV$18, 'E2 Allocators'!$B$15:$W$15, 0),FALSE)*$G114)</f>
        <v>0</v>
      </c>
      <c r="AW114" s="2186">
        <f>IF(ISERROR(VLOOKUP(VLOOKUP($A114, 'E4 TB Allocation Details'!$A$18:$L$214, MATCH("Customer ID", 'E4 TB Allocation Details'!$A$18:$L$18, 0),FALSE), 'E2 Allocators'!$B$15:$W$358, MATCH('O5 Details by Class &amp; Accounts'!AW$18, 'E2 Allocators'!$B$15:$W$15, 0),FALSE)*$G114), 0, VLOOKUP(VLOOKUP($A114, 'E4 TB Allocation Details'!$A$18:$L$214, MATCH("Customer ID", 'E4 TB Allocation Details'!$A$18:$L$18, 0),FALSE), 'E2 Allocators'!$B$15:$W$358, MATCH('O5 Details by Class &amp; Accounts'!AW$18, 'E2 Allocators'!$B$15:$W$15, 0),FALSE)*$G114)</f>
        <v>0</v>
      </c>
      <c r="AX114" s="2186">
        <f t="shared" ref="AX114:AX120" si="28">SUM(AD114:AW114)</f>
        <v>0</v>
      </c>
      <c r="AY114" s="2186">
        <f>IF(ISERROR(VLOOKUP(VLOOKUP($A114, 'E4 TB Allocation Details'!$A$18:$L$214, MATCH("Misc ID", 'E4 TB Allocation Details'!$A$18:$L$18, 0),FALSE), 'E2 Allocators'!$B$15:$W$358, MATCH('O5 Details by Class &amp; Accounts'!AY$18, 'E2 Allocators'!$B$15:$W$15, 0),FALSE)*$E114), 0, VLOOKUP(VLOOKUP($A114, 'E4 TB Allocation Details'!$A$18:$L$214, MATCH("Misc ID", 'E4 TB Allocation Details'!$A$18:$L$18, 0),FALSE), 'E2 Allocators'!$B$15:$W$358, MATCH('O5 Details by Class &amp; Accounts'!AY$18, 'E2 Allocators'!$B$15:$W$15, 0),FALSE)*$E114)</f>
        <v>-1705080.0490769802</v>
      </c>
      <c r="AZ114" s="2186">
        <f>IF(ISERROR(VLOOKUP(VLOOKUP($A114, 'E4 TB Allocation Details'!$A$18:$L$214, MATCH("Misc ID", 'E4 TB Allocation Details'!$A$18:$L$18, 0),FALSE), 'E2 Allocators'!$B$15:$W$358, MATCH('O5 Details by Class &amp; Accounts'!AZ$18, 'E2 Allocators'!$B$15:$W$15, 0),FALSE)*$E114), 0, VLOOKUP(VLOOKUP($A114, 'E4 TB Allocation Details'!$A$18:$L$214, MATCH("Misc ID", 'E4 TB Allocation Details'!$A$18:$L$18, 0),FALSE), 'E2 Allocators'!$B$15:$W$358, MATCH('O5 Details by Class &amp; Accounts'!AZ$18, 'E2 Allocators'!$B$15:$W$15, 0),FALSE)*$E114)</f>
        <v>-324126.16226745816</v>
      </c>
      <c r="BA114" s="2186">
        <f>IF(ISERROR(VLOOKUP(VLOOKUP($A114, 'E4 TB Allocation Details'!$A$18:$L$214, MATCH("Misc ID", 'E4 TB Allocation Details'!$A$18:$L$18, 0),FALSE), 'E2 Allocators'!$B$15:$W$358, MATCH('O5 Details by Class &amp; Accounts'!BA$18, 'E2 Allocators'!$B$15:$W$15, 0),FALSE)*$E114), 0, VLOOKUP(VLOOKUP($A114, 'E4 TB Allocation Details'!$A$18:$L$214, MATCH("Misc ID", 'E4 TB Allocation Details'!$A$18:$L$18, 0),FALSE), 'E2 Allocators'!$B$15:$W$358, MATCH('O5 Details by Class &amp; Accounts'!BA$18, 'E2 Allocators'!$B$15:$W$15, 0),FALSE)*$E114)</f>
        <v>-415322.03317408368</v>
      </c>
      <c r="BB114" s="2186">
        <f>IF(ISERROR(VLOOKUP(VLOOKUP($A114, 'E4 TB Allocation Details'!$A$18:$L$214, MATCH("Misc ID", 'E4 TB Allocation Details'!$A$18:$L$18, 0),FALSE), 'E2 Allocators'!$B$15:$W$358, MATCH('O5 Details by Class &amp; Accounts'!BB$18, 'E2 Allocators'!$B$15:$W$15, 0),FALSE)*$E114), 0, VLOOKUP(VLOOKUP($A114, 'E4 TB Allocation Details'!$A$18:$L$214, MATCH("Misc ID", 'E4 TB Allocation Details'!$A$18:$L$18, 0),FALSE), 'E2 Allocators'!$B$15:$W$358, MATCH('O5 Details by Class &amp; Accounts'!BB$18, 'E2 Allocators'!$B$15:$W$15, 0),FALSE)*$E114)</f>
        <v>0</v>
      </c>
      <c r="BC114" s="2186">
        <f>IF(ISERROR(VLOOKUP(VLOOKUP($A114, 'E4 TB Allocation Details'!$A$18:$L$214, MATCH("Misc ID", 'E4 TB Allocation Details'!$A$18:$L$18, 0),FALSE), 'E2 Allocators'!$B$15:$W$358, MATCH('O5 Details by Class &amp; Accounts'!BC$18, 'E2 Allocators'!$B$15:$W$15, 0),FALSE)*$E114), 0, VLOOKUP(VLOOKUP($A114, 'E4 TB Allocation Details'!$A$18:$L$214, MATCH("Misc ID", 'E4 TB Allocation Details'!$A$18:$L$18, 0),FALSE), 'E2 Allocators'!$B$15:$W$358, MATCH('O5 Details by Class &amp; Accounts'!BC$18, 'E2 Allocators'!$B$15:$W$15, 0),FALSE)*$E114)</f>
        <v>0</v>
      </c>
      <c r="BD114" s="2186">
        <f>IF(ISERROR(VLOOKUP(VLOOKUP($A114, 'E4 TB Allocation Details'!$A$18:$L$214, MATCH("Misc ID", 'E4 TB Allocation Details'!$A$18:$L$18, 0),FALSE), 'E2 Allocators'!$B$15:$W$358, MATCH('O5 Details by Class &amp; Accounts'!BD$18, 'E2 Allocators'!$B$15:$W$15, 0),FALSE)*$E114), 0, VLOOKUP(VLOOKUP($A114, 'E4 TB Allocation Details'!$A$18:$L$214, MATCH("Misc ID", 'E4 TB Allocation Details'!$A$18:$L$18, 0),FALSE), 'E2 Allocators'!$B$15:$W$358, MATCH('O5 Details by Class &amp; Accounts'!BD$18, 'E2 Allocators'!$B$15:$W$15, 0),FALSE)*$E114)</f>
        <v>0</v>
      </c>
      <c r="BE114" s="2186">
        <f>IF(ISERROR(VLOOKUP(VLOOKUP($A114, 'E4 TB Allocation Details'!$A$18:$L$214, MATCH("Misc ID", 'E4 TB Allocation Details'!$A$18:$L$18, 0),FALSE), 'E2 Allocators'!$B$15:$W$358, MATCH('O5 Details by Class &amp; Accounts'!BE$18, 'E2 Allocators'!$B$15:$W$15, 0),FALSE)*$E114), 0, VLOOKUP(VLOOKUP($A114, 'E4 TB Allocation Details'!$A$18:$L$214, MATCH("Misc ID", 'E4 TB Allocation Details'!$A$18:$L$18, 0),FALSE), 'E2 Allocators'!$B$15:$W$358, MATCH('O5 Details by Class &amp; Accounts'!BE$18, 'E2 Allocators'!$B$15:$W$15, 0),FALSE)*$E114)</f>
        <v>-41722.968633520184</v>
      </c>
      <c r="BF114" s="2186">
        <f>IF(ISERROR(VLOOKUP(VLOOKUP($A114, 'E4 TB Allocation Details'!$A$18:$L$214, MATCH("Misc ID", 'E4 TB Allocation Details'!$A$18:$L$18, 0),FALSE), 'E2 Allocators'!$B$15:$W$358, MATCH('O5 Details by Class &amp; Accounts'!BF$18, 'E2 Allocators'!$B$15:$W$15, 0),FALSE)*$E114), 0, VLOOKUP(VLOOKUP($A114, 'E4 TB Allocation Details'!$A$18:$L$214, MATCH("Misc ID", 'E4 TB Allocation Details'!$A$18:$L$18, 0),FALSE), 'E2 Allocators'!$B$15:$W$358, MATCH('O5 Details by Class &amp; Accounts'!BF$18, 'E2 Allocators'!$B$15:$W$15, 0),FALSE)*$E114)</f>
        <v>-4973.5371154425493</v>
      </c>
      <c r="BG114" s="2186">
        <f>IF(ISERROR(VLOOKUP(VLOOKUP($A114, 'E4 TB Allocation Details'!$A$18:$L$214, MATCH("Misc ID", 'E4 TB Allocation Details'!$A$18:$L$18, 0),FALSE), 'E2 Allocators'!$B$15:$W$358, MATCH('O5 Details by Class &amp; Accounts'!BG$18, 'E2 Allocators'!$B$15:$W$15, 0),FALSE)*$E114), 0, VLOOKUP(VLOOKUP($A114, 'E4 TB Allocation Details'!$A$18:$L$214, MATCH("Misc ID", 'E4 TB Allocation Details'!$A$18:$L$18, 0),FALSE), 'E2 Allocators'!$B$15:$W$358, MATCH('O5 Details by Class &amp; Accounts'!BG$18, 'E2 Allocators'!$B$15:$W$15, 0),FALSE)*$E114)</f>
        <v>-4580.2497325156173</v>
      </c>
      <c r="BH114" s="2186">
        <f>IF(ISERROR(VLOOKUP(VLOOKUP($A114, 'E4 TB Allocation Details'!$A$18:$L$214, MATCH("Misc ID", 'E4 TB Allocation Details'!$A$18:$L$18, 0),FALSE), 'E2 Allocators'!$B$15:$W$358, MATCH('O5 Details by Class &amp; Accounts'!BH$18, 'E2 Allocators'!$B$15:$W$15, 0),FALSE)*$E114), 0, VLOOKUP(VLOOKUP($A114, 'E4 TB Allocation Details'!$A$18:$L$214, MATCH("Misc ID", 'E4 TB Allocation Details'!$A$18:$L$18, 0),FALSE), 'E2 Allocators'!$B$15:$W$358, MATCH('O5 Details by Class &amp; Accounts'!BH$18, 'E2 Allocators'!$B$15:$W$15, 0),FALSE)*$E114)</f>
        <v>0</v>
      </c>
      <c r="BI114" s="2186">
        <f>IF(ISERROR(VLOOKUP(VLOOKUP($A114, 'E4 TB Allocation Details'!$A$18:$L$214, MATCH("Misc ID", 'E4 TB Allocation Details'!$A$18:$L$18, 0),FALSE), 'E2 Allocators'!$B$15:$W$358, MATCH('O5 Details by Class &amp; Accounts'!BI$18, 'E2 Allocators'!$B$15:$W$15, 0),FALSE)*$E114), 0, VLOOKUP(VLOOKUP($A114, 'E4 TB Allocation Details'!$A$18:$L$214, MATCH("Misc ID", 'E4 TB Allocation Details'!$A$18:$L$18, 0),FALSE), 'E2 Allocators'!$B$15:$W$358, MATCH('O5 Details by Class &amp; Accounts'!BI$18, 'E2 Allocators'!$B$15:$W$15, 0),FALSE)*$E114)</f>
        <v>0</v>
      </c>
      <c r="BJ114" s="2186">
        <f>IF(ISERROR(VLOOKUP(VLOOKUP($A114, 'E4 TB Allocation Details'!$A$18:$L$214, MATCH("Misc ID", 'E4 TB Allocation Details'!$A$18:$L$18, 0),FALSE), 'E2 Allocators'!$B$15:$W$358, MATCH('O5 Details by Class &amp; Accounts'!BJ$18, 'E2 Allocators'!$B$15:$W$15, 0),FALSE)*$E114), 0, VLOOKUP(VLOOKUP($A114, 'E4 TB Allocation Details'!$A$18:$L$214, MATCH("Misc ID", 'E4 TB Allocation Details'!$A$18:$L$18, 0),FALSE), 'E2 Allocators'!$B$15:$W$358, MATCH('O5 Details by Class &amp; Accounts'!BJ$18, 'E2 Allocators'!$B$15:$W$15, 0),FALSE)*$E114)</f>
        <v>0</v>
      </c>
      <c r="BK114" s="2186">
        <f>IF(ISERROR(VLOOKUP(VLOOKUP($A114, 'E4 TB Allocation Details'!$A$18:$L$214, MATCH("Misc ID", 'E4 TB Allocation Details'!$A$18:$L$18, 0),FALSE), 'E2 Allocators'!$B$15:$W$358, MATCH('O5 Details by Class &amp; Accounts'!BK$18, 'E2 Allocators'!$B$15:$W$15, 0),FALSE)*$E114), 0, VLOOKUP(VLOOKUP($A114, 'E4 TB Allocation Details'!$A$18:$L$214, MATCH("Misc ID", 'E4 TB Allocation Details'!$A$18:$L$18, 0),FALSE), 'E2 Allocators'!$B$15:$W$358, MATCH('O5 Details by Class &amp; Accounts'!BK$18, 'E2 Allocators'!$B$15:$W$15, 0),FALSE)*$E114)</f>
        <v>0</v>
      </c>
      <c r="BL114" s="2186">
        <f>IF(ISERROR(VLOOKUP(VLOOKUP($A114, 'E4 TB Allocation Details'!$A$18:$L$214, MATCH("Misc ID", 'E4 TB Allocation Details'!$A$18:$L$18, 0),FALSE), 'E2 Allocators'!$B$15:$W$358, MATCH('O5 Details by Class &amp; Accounts'!BL$18, 'E2 Allocators'!$B$15:$W$15, 0),FALSE)*$E114), 0, VLOOKUP(VLOOKUP($A114, 'E4 TB Allocation Details'!$A$18:$L$214, MATCH("Misc ID", 'E4 TB Allocation Details'!$A$18:$L$18, 0),FALSE), 'E2 Allocators'!$B$15:$W$358, MATCH('O5 Details by Class &amp; Accounts'!BL$18, 'E2 Allocators'!$B$15:$W$15, 0),FALSE)*$E114)</f>
        <v>0</v>
      </c>
      <c r="BM114" s="2186">
        <f>IF(ISERROR(VLOOKUP(VLOOKUP($A114, 'E4 TB Allocation Details'!$A$18:$L$214, MATCH("Misc ID", 'E4 TB Allocation Details'!$A$18:$L$18, 0),FALSE), 'E2 Allocators'!$B$15:$W$358, MATCH('O5 Details by Class &amp; Accounts'!BM$18, 'E2 Allocators'!$B$15:$W$15, 0),FALSE)*$E114), 0, VLOOKUP(VLOOKUP($A114, 'E4 TB Allocation Details'!$A$18:$L$214, MATCH("Misc ID", 'E4 TB Allocation Details'!$A$18:$L$18, 0),FALSE), 'E2 Allocators'!$B$15:$W$358, MATCH('O5 Details by Class &amp; Accounts'!BM$18, 'E2 Allocators'!$B$15:$W$15, 0),FALSE)*$E114)</f>
        <v>0</v>
      </c>
      <c r="BN114" s="2186">
        <f>IF(ISERROR(VLOOKUP(VLOOKUP($A114, 'E4 TB Allocation Details'!$A$18:$L$214, MATCH("Misc ID", 'E4 TB Allocation Details'!$A$18:$L$18, 0),FALSE), 'E2 Allocators'!$B$15:$W$358, MATCH('O5 Details by Class &amp; Accounts'!BN$18, 'E2 Allocators'!$B$15:$W$15, 0),FALSE)*$E114), 0, VLOOKUP(VLOOKUP($A114, 'E4 TB Allocation Details'!$A$18:$L$214, MATCH("Misc ID", 'E4 TB Allocation Details'!$A$18:$L$18, 0),FALSE), 'E2 Allocators'!$B$15:$W$358, MATCH('O5 Details by Class &amp; Accounts'!BN$18, 'E2 Allocators'!$B$15:$W$15, 0),FALSE)*$E114)</f>
        <v>0</v>
      </c>
      <c r="BO114" s="2186">
        <f>IF(ISERROR(VLOOKUP(VLOOKUP($A114, 'E4 TB Allocation Details'!$A$18:$L$214, MATCH("Misc ID", 'E4 TB Allocation Details'!$A$18:$L$18, 0),FALSE), 'E2 Allocators'!$B$15:$W$358, MATCH('O5 Details by Class &amp; Accounts'!BO$18, 'E2 Allocators'!$B$15:$W$15, 0),FALSE)*$E114), 0, VLOOKUP(VLOOKUP($A114, 'E4 TB Allocation Details'!$A$18:$L$214, MATCH("Misc ID", 'E4 TB Allocation Details'!$A$18:$L$18, 0),FALSE), 'E2 Allocators'!$B$15:$W$358, MATCH('O5 Details by Class &amp; Accounts'!BO$18, 'E2 Allocators'!$B$15:$W$15, 0),FALSE)*$E114)</f>
        <v>0</v>
      </c>
      <c r="BP114" s="2186">
        <f>IF(ISERROR(VLOOKUP(VLOOKUP($A114, 'E4 TB Allocation Details'!$A$18:$L$214, MATCH("Misc ID", 'E4 TB Allocation Details'!$A$18:$L$18, 0),FALSE), 'E2 Allocators'!$B$15:$W$358, MATCH('O5 Details by Class &amp; Accounts'!BP$18, 'E2 Allocators'!$B$15:$W$15, 0),FALSE)*$E114), 0, VLOOKUP(VLOOKUP($A114, 'E4 TB Allocation Details'!$A$18:$L$214, MATCH("Misc ID", 'E4 TB Allocation Details'!$A$18:$L$18, 0),FALSE), 'E2 Allocators'!$B$15:$W$358, MATCH('O5 Details by Class &amp; Accounts'!BP$18, 'E2 Allocators'!$B$15:$W$15, 0),FALSE)*$E114)</f>
        <v>0</v>
      </c>
      <c r="BQ114" s="2186">
        <f>IF(ISERROR(VLOOKUP(VLOOKUP($A114, 'E4 TB Allocation Details'!$A$18:$L$214, MATCH("Misc ID", 'E4 TB Allocation Details'!$A$18:$L$18, 0),FALSE), 'E2 Allocators'!$B$15:$W$358, MATCH('O5 Details by Class &amp; Accounts'!BQ$18, 'E2 Allocators'!$B$15:$W$15, 0),FALSE)*$E114), 0, VLOOKUP(VLOOKUP($A114, 'E4 TB Allocation Details'!$A$18:$L$214, MATCH("Misc ID", 'E4 TB Allocation Details'!$A$18:$L$18, 0),FALSE), 'E2 Allocators'!$B$15:$W$358, MATCH('O5 Details by Class &amp; Accounts'!BQ$18, 'E2 Allocators'!$B$15:$W$15, 0),FALSE)*$E114)</f>
        <v>0</v>
      </c>
      <c r="BR114" s="2186">
        <f>IF(ISERROR(VLOOKUP(VLOOKUP($A114, 'E4 TB Allocation Details'!$A$18:$L$214, MATCH("Misc ID", 'E4 TB Allocation Details'!$A$18:$L$18, 0),FALSE), 'E2 Allocators'!$B$15:$W$358, MATCH('O5 Details by Class &amp; Accounts'!BR$18, 'E2 Allocators'!$B$15:$W$15, 0),FALSE)*$E114), 0, VLOOKUP(VLOOKUP($A114, 'E4 TB Allocation Details'!$A$18:$L$214, MATCH("Misc ID", 'E4 TB Allocation Details'!$A$18:$L$18, 0),FALSE), 'E2 Allocators'!$B$15:$W$358, MATCH('O5 Details by Class &amp; Accounts'!BR$18, 'E2 Allocators'!$B$15:$W$15, 0),FALSE)*$E114)</f>
        <v>0</v>
      </c>
      <c r="BS114" s="2186">
        <f t="shared" ref="BS114:BS120" si="29">SUM(AY114:BR114)</f>
        <v>-2495805.0000000009</v>
      </c>
      <c r="BT114" s="2186">
        <f>IF(ISERROR(VLOOKUP(VLOOKUP($A114, 'E4 TB Allocation Details'!$A$18:$L$214, MATCH("A &amp; G ID", 'E4 TB Allocation Details'!$A$18:$L$18, 0),FALSE), 'E2 Allocators'!$B$15:$W$358, MATCH('O5 Details by Class &amp; Accounts'!BT$18, 'E2 Allocators'!$B$15:$W$15, 0),FALSE)*$E114), 0, VLOOKUP(VLOOKUP($A114, 'E4 TB Allocation Details'!$A$18:$L$214, MATCH("A &amp; G ID", 'E4 TB Allocation Details'!$A$18:$L$18, 0),FALSE), 'E2 Allocators'!$B$15:$W$358, MATCH('O5 Details by Class &amp; Accounts'!BT$18, 'E2 Allocators'!$B$15:$W$15, 0),FALSE)*$E114)</f>
        <v>0</v>
      </c>
      <c r="BU114" s="2186">
        <f>IF(ISERROR(VLOOKUP(VLOOKUP($A114, 'E4 TB Allocation Details'!$A$18:$L$214, MATCH("A &amp; G ID", 'E4 TB Allocation Details'!$A$18:$L$18, 0),FALSE), 'E2 Allocators'!$B$15:$W$358, MATCH('O5 Details by Class &amp; Accounts'!BU$18, 'E2 Allocators'!$B$15:$W$15, 0),FALSE)*$E114), 0, VLOOKUP(VLOOKUP($A114, 'E4 TB Allocation Details'!$A$18:$L$214, MATCH("A &amp; G ID", 'E4 TB Allocation Details'!$A$18:$L$18, 0),FALSE), 'E2 Allocators'!$B$15:$W$358, MATCH('O5 Details by Class &amp; Accounts'!BU$18, 'E2 Allocators'!$B$15:$W$15, 0),FALSE)*$E114)</f>
        <v>0</v>
      </c>
      <c r="BV114" s="2186">
        <f>IF(ISERROR(VLOOKUP(VLOOKUP($A114, 'E4 TB Allocation Details'!$A$18:$L$214, MATCH("A &amp; G ID", 'E4 TB Allocation Details'!$A$18:$L$18, 0),FALSE), 'E2 Allocators'!$B$15:$W$358, MATCH('O5 Details by Class &amp; Accounts'!BV$18, 'E2 Allocators'!$B$15:$W$15, 0),FALSE)*$E114), 0, VLOOKUP(VLOOKUP($A114, 'E4 TB Allocation Details'!$A$18:$L$214, MATCH("A &amp; G ID", 'E4 TB Allocation Details'!$A$18:$L$18, 0),FALSE), 'E2 Allocators'!$B$15:$W$358, MATCH('O5 Details by Class &amp; Accounts'!BV$18, 'E2 Allocators'!$B$15:$W$15, 0),FALSE)*$E114)</f>
        <v>0</v>
      </c>
      <c r="BW114" s="2186">
        <f>IF(ISERROR(VLOOKUP(VLOOKUP($A114, 'E4 TB Allocation Details'!$A$18:$L$214, MATCH("A &amp; G ID", 'E4 TB Allocation Details'!$A$18:$L$18, 0),FALSE), 'E2 Allocators'!$B$15:$W$358, MATCH('O5 Details by Class &amp; Accounts'!BW$18, 'E2 Allocators'!$B$15:$W$15, 0),FALSE)*$E114), 0, VLOOKUP(VLOOKUP($A114, 'E4 TB Allocation Details'!$A$18:$L$214, MATCH("A &amp; G ID", 'E4 TB Allocation Details'!$A$18:$L$18, 0),FALSE), 'E2 Allocators'!$B$15:$W$358, MATCH('O5 Details by Class &amp; Accounts'!BW$18, 'E2 Allocators'!$B$15:$W$15, 0),FALSE)*$E114)</f>
        <v>0</v>
      </c>
      <c r="BX114" s="2186">
        <f>IF(ISERROR(VLOOKUP(VLOOKUP($A114, 'E4 TB Allocation Details'!$A$18:$L$214, MATCH("A &amp; G ID", 'E4 TB Allocation Details'!$A$18:$L$18, 0),FALSE), 'E2 Allocators'!$B$15:$W$358, MATCH('O5 Details by Class &amp; Accounts'!BX$18, 'E2 Allocators'!$B$15:$W$15, 0),FALSE)*$E114), 0, VLOOKUP(VLOOKUP($A114, 'E4 TB Allocation Details'!$A$18:$L$214, MATCH("A &amp; G ID", 'E4 TB Allocation Details'!$A$18:$L$18, 0),FALSE), 'E2 Allocators'!$B$15:$W$358, MATCH('O5 Details by Class &amp; Accounts'!BX$18, 'E2 Allocators'!$B$15:$W$15, 0),FALSE)*$E114)</f>
        <v>0</v>
      </c>
      <c r="BY114" s="2186">
        <f>IF(ISERROR(VLOOKUP(VLOOKUP($A114, 'E4 TB Allocation Details'!$A$18:$L$214, MATCH("A &amp; G ID", 'E4 TB Allocation Details'!$A$18:$L$18, 0),FALSE), 'E2 Allocators'!$B$15:$W$358, MATCH('O5 Details by Class &amp; Accounts'!BY$18, 'E2 Allocators'!$B$15:$W$15, 0),FALSE)*$E114), 0, VLOOKUP(VLOOKUP($A114, 'E4 TB Allocation Details'!$A$18:$L$214, MATCH("A &amp; G ID", 'E4 TB Allocation Details'!$A$18:$L$18, 0),FALSE), 'E2 Allocators'!$B$15:$W$358, MATCH('O5 Details by Class &amp; Accounts'!BY$18, 'E2 Allocators'!$B$15:$W$15, 0),FALSE)*$E114)</f>
        <v>0</v>
      </c>
      <c r="BZ114" s="2186">
        <f>IF(ISERROR(VLOOKUP(VLOOKUP($A114, 'E4 TB Allocation Details'!$A$18:$L$214, MATCH("A &amp; G ID", 'E4 TB Allocation Details'!$A$18:$L$18, 0),FALSE), 'E2 Allocators'!$B$15:$W$358, MATCH('O5 Details by Class &amp; Accounts'!BZ$18, 'E2 Allocators'!$B$15:$W$15, 0),FALSE)*$E114), 0, VLOOKUP(VLOOKUP($A114, 'E4 TB Allocation Details'!$A$18:$L$214, MATCH("A &amp; G ID", 'E4 TB Allocation Details'!$A$18:$L$18, 0),FALSE), 'E2 Allocators'!$B$15:$W$358, MATCH('O5 Details by Class &amp; Accounts'!BZ$18, 'E2 Allocators'!$B$15:$W$15, 0),FALSE)*$E114)</f>
        <v>0</v>
      </c>
      <c r="CA114" s="2186">
        <f>IF(ISERROR(VLOOKUP(VLOOKUP($A114, 'E4 TB Allocation Details'!$A$18:$L$214, MATCH("A &amp; G ID", 'E4 TB Allocation Details'!$A$18:$L$18, 0),FALSE), 'E2 Allocators'!$B$15:$W$358, MATCH('O5 Details by Class &amp; Accounts'!CA$18, 'E2 Allocators'!$B$15:$W$15, 0),FALSE)*$E114), 0, VLOOKUP(VLOOKUP($A114, 'E4 TB Allocation Details'!$A$18:$L$214, MATCH("A &amp; G ID", 'E4 TB Allocation Details'!$A$18:$L$18, 0),FALSE), 'E2 Allocators'!$B$15:$W$358, MATCH('O5 Details by Class &amp; Accounts'!CA$18, 'E2 Allocators'!$B$15:$W$15, 0),FALSE)*$E114)</f>
        <v>0</v>
      </c>
      <c r="CB114" s="2186">
        <f>IF(ISERROR(VLOOKUP(VLOOKUP($A114, 'E4 TB Allocation Details'!$A$18:$L$214, MATCH("A &amp; G ID", 'E4 TB Allocation Details'!$A$18:$L$18, 0),FALSE), 'E2 Allocators'!$B$15:$W$358, MATCH('O5 Details by Class &amp; Accounts'!CB$18, 'E2 Allocators'!$B$15:$W$15, 0),FALSE)*$E114), 0, VLOOKUP(VLOOKUP($A114, 'E4 TB Allocation Details'!$A$18:$L$214, MATCH("A &amp; G ID", 'E4 TB Allocation Details'!$A$18:$L$18, 0),FALSE), 'E2 Allocators'!$B$15:$W$358, MATCH('O5 Details by Class &amp; Accounts'!CB$18, 'E2 Allocators'!$B$15:$W$15, 0),FALSE)*$E114)</f>
        <v>0</v>
      </c>
      <c r="CC114" s="2186">
        <f>IF(ISERROR(VLOOKUP(VLOOKUP($A114, 'E4 TB Allocation Details'!$A$18:$L$214, MATCH("A &amp; G ID", 'E4 TB Allocation Details'!$A$18:$L$18, 0),FALSE), 'E2 Allocators'!$B$15:$W$358, MATCH('O5 Details by Class &amp; Accounts'!CC$18, 'E2 Allocators'!$B$15:$W$15, 0),FALSE)*$E114), 0, VLOOKUP(VLOOKUP($A114, 'E4 TB Allocation Details'!$A$18:$L$214, MATCH("A &amp; G ID", 'E4 TB Allocation Details'!$A$18:$L$18, 0),FALSE), 'E2 Allocators'!$B$15:$W$358, MATCH('O5 Details by Class &amp; Accounts'!CC$18, 'E2 Allocators'!$B$15:$W$15, 0),FALSE)*$E114)</f>
        <v>0</v>
      </c>
      <c r="CD114" s="2186">
        <f>IF(ISERROR(VLOOKUP(VLOOKUP($A114, 'E4 TB Allocation Details'!$A$18:$L$214, MATCH("A &amp; G ID", 'E4 TB Allocation Details'!$A$18:$L$18, 0),FALSE), 'E2 Allocators'!$B$15:$W$358, MATCH('O5 Details by Class &amp; Accounts'!CD$18, 'E2 Allocators'!$B$15:$W$15, 0),FALSE)*$E114), 0, VLOOKUP(VLOOKUP($A114, 'E4 TB Allocation Details'!$A$18:$L$214, MATCH("A &amp; G ID", 'E4 TB Allocation Details'!$A$18:$L$18, 0),FALSE), 'E2 Allocators'!$B$15:$W$358, MATCH('O5 Details by Class &amp; Accounts'!CD$18, 'E2 Allocators'!$B$15:$W$15, 0),FALSE)*$E114)</f>
        <v>0</v>
      </c>
      <c r="CE114" s="2186">
        <f>IF(ISERROR(VLOOKUP(VLOOKUP($A114, 'E4 TB Allocation Details'!$A$18:$L$214, MATCH("A &amp; G ID", 'E4 TB Allocation Details'!$A$18:$L$18, 0),FALSE), 'E2 Allocators'!$B$15:$W$358, MATCH('O5 Details by Class &amp; Accounts'!CE$18, 'E2 Allocators'!$B$15:$W$15, 0),FALSE)*$E114), 0, VLOOKUP(VLOOKUP($A114, 'E4 TB Allocation Details'!$A$18:$L$214, MATCH("A &amp; G ID", 'E4 TB Allocation Details'!$A$18:$L$18, 0),FALSE), 'E2 Allocators'!$B$15:$W$358, MATCH('O5 Details by Class &amp; Accounts'!CE$18, 'E2 Allocators'!$B$15:$W$15, 0),FALSE)*$E114)</f>
        <v>0</v>
      </c>
      <c r="CF114" s="2186">
        <f>IF(ISERROR(VLOOKUP(VLOOKUP($A114, 'E4 TB Allocation Details'!$A$18:$L$214, MATCH("A &amp; G ID", 'E4 TB Allocation Details'!$A$18:$L$18, 0),FALSE), 'E2 Allocators'!$B$15:$W$358, MATCH('O5 Details by Class &amp; Accounts'!CF$18, 'E2 Allocators'!$B$15:$W$15, 0),FALSE)*$E114), 0, VLOOKUP(VLOOKUP($A114, 'E4 TB Allocation Details'!$A$18:$L$214, MATCH("A &amp; G ID", 'E4 TB Allocation Details'!$A$18:$L$18, 0),FALSE), 'E2 Allocators'!$B$15:$W$358, MATCH('O5 Details by Class &amp; Accounts'!CF$18, 'E2 Allocators'!$B$15:$W$15, 0),FALSE)*$E114)</f>
        <v>0</v>
      </c>
      <c r="CG114" s="2186">
        <f>IF(ISERROR(VLOOKUP(VLOOKUP($A114, 'E4 TB Allocation Details'!$A$18:$L$214, MATCH("A &amp; G ID", 'E4 TB Allocation Details'!$A$18:$L$18, 0),FALSE), 'E2 Allocators'!$B$15:$W$358, MATCH('O5 Details by Class &amp; Accounts'!CG$18, 'E2 Allocators'!$B$15:$W$15, 0),FALSE)*$E114), 0, VLOOKUP(VLOOKUP($A114, 'E4 TB Allocation Details'!$A$18:$L$214, MATCH("A &amp; G ID", 'E4 TB Allocation Details'!$A$18:$L$18, 0),FALSE), 'E2 Allocators'!$B$15:$W$358, MATCH('O5 Details by Class &amp; Accounts'!CG$18, 'E2 Allocators'!$B$15:$W$15, 0),FALSE)*$E114)</f>
        <v>0</v>
      </c>
      <c r="CH114" s="2186">
        <f>IF(ISERROR(VLOOKUP(VLOOKUP($A114, 'E4 TB Allocation Details'!$A$18:$L$214, MATCH("A &amp; G ID", 'E4 TB Allocation Details'!$A$18:$L$18, 0),FALSE), 'E2 Allocators'!$B$15:$W$358, MATCH('O5 Details by Class &amp; Accounts'!CH$18, 'E2 Allocators'!$B$15:$W$15, 0),FALSE)*$E114), 0, VLOOKUP(VLOOKUP($A114, 'E4 TB Allocation Details'!$A$18:$L$214, MATCH("A &amp; G ID", 'E4 TB Allocation Details'!$A$18:$L$18, 0),FALSE), 'E2 Allocators'!$B$15:$W$358, MATCH('O5 Details by Class &amp; Accounts'!CH$18, 'E2 Allocators'!$B$15:$W$15, 0),FALSE)*$E114)</f>
        <v>0</v>
      </c>
      <c r="CI114" s="2186">
        <f>IF(ISERROR(VLOOKUP(VLOOKUP($A114, 'E4 TB Allocation Details'!$A$18:$L$214, MATCH("A &amp; G ID", 'E4 TB Allocation Details'!$A$18:$L$18, 0),FALSE), 'E2 Allocators'!$B$15:$W$358, MATCH('O5 Details by Class &amp; Accounts'!CI$18, 'E2 Allocators'!$B$15:$W$15, 0),FALSE)*$E114), 0, VLOOKUP(VLOOKUP($A114, 'E4 TB Allocation Details'!$A$18:$L$214, MATCH("A &amp; G ID", 'E4 TB Allocation Details'!$A$18:$L$18, 0),FALSE), 'E2 Allocators'!$B$15:$W$358, MATCH('O5 Details by Class &amp; Accounts'!CI$18, 'E2 Allocators'!$B$15:$W$15, 0),FALSE)*$E114)</f>
        <v>0</v>
      </c>
      <c r="CJ114" s="2186">
        <f>IF(ISERROR(VLOOKUP(VLOOKUP($A114, 'E4 TB Allocation Details'!$A$18:$L$214, MATCH("A &amp; G ID", 'E4 TB Allocation Details'!$A$18:$L$18, 0),FALSE), 'E2 Allocators'!$B$15:$W$358, MATCH('O5 Details by Class &amp; Accounts'!CJ$18, 'E2 Allocators'!$B$15:$W$15, 0),FALSE)*$E114), 0, VLOOKUP(VLOOKUP($A114, 'E4 TB Allocation Details'!$A$18:$L$214, MATCH("A &amp; G ID", 'E4 TB Allocation Details'!$A$18:$L$18, 0),FALSE), 'E2 Allocators'!$B$15:$W$358, MATCH('O5 Details by Class &amp; Accounts'!CJ$18, 'E2 Allocators'!$B$15:$W$15, 0),FALSE)*$E114)</f>
        <v>0</v>
      </c>
      <c r="CK114" s="2186">
        <f>IF(ISERROR(VLOOKUP(VLOOKUP($A114, 'E4 TB Allocation Details'!$A$18:$L$214, MATCH("A &amp; G ID", 'E4 TB Allocation Details'!$A$18:$L$18, 0),FALSE), 'E2 Allocators'!$B$15:$W$358, MATCH('O5 Details by Class &amp; Accounts'!CK$18, 'E2 Allocators'!$B$15:$W$15, 0),FALSE)*$E114), 0, VLOOKUP(VLOOKUP($A114, 'E4 TB Allocation Details'!$A$18:$L$214, MATCH("A &amp; G ID", 'E4 TB Allocation Details'!$A$18:$L$18, 0),FALSE), 'E2 Allocators'!$B$15:$W$358, MATCH('O5 Details by Class &amp; Accounts'!CK$18, 'E2 Allocators'!$B$15:$W$15, 0),FALSE)*$E114)</f>
        <v>0</v>
      </c>
      <c r="CL114" s="2186">
        <f>IF(ISERROR(VLOOKUP(VLOOKUP($A114, 'E4 TB Allocation Details'!$A$18:$L$214, MATCH("A &amp; G ID", 'E4 TB Allocation Details'!$A$18:$L$18, 0),FALSE), 'E2 Allocators'!$B$15:$W$358, MATCH('O5 Details by Class &amp; Accounts'!CL$18, 'E2 Allocators'!$B$15:$W$15, 0),FALSE)*$E114), 0, VLOOKUP(VLOOKUP($A114, 'E4 TB Allocation Details'!$A$18:$L$214, MATCH("A &amp; G ID", 'E4 TB Allocation Details'!$A$18:$L$18, 0),FALSE), 'E2 Allocators'!$B$15:$W$358, MATCH('O5 Details by Class &amp; Accounts'!CL$18, 'E2 Allocators'!$B$15:$W$15, 0),FALSE)*$E114)</f>
        <v>0</v>
      </c>
      <c r="CM114" s="2186">
        <f>IF(ISERROR(VLOOKUP(VLOOKUP($A114, 'E4 TB Allocation Details'!$A$18:$L$214, MATCH("A &amp; G ID", 'E4 TB Allocation Details'!$A$18:$L$18, 0),FALSE), 'E2 Allocators'!$B$15:$W$358, MATCH('O5 Details by Class &amp; Accounts'!CM$18, 'E2 Allocators'!$B$15:$W$15, 0),FALSE)*$E114), 0, VLOOKUP(VLOOKUP($A114, 'E4 TB Allocation Details'!$A$18:$L$214, MATCH("A &amp; G ID", 'E4 TB Allocation Details'!$A$18:$L$18, 0),FALSE), 'E2 Allocators'!$B$15:$W$358, MATCH('O5 Details by Class &amp; Accounts'!CM$18, 'E2 Allocators'!$B$15:$W$15, 0),FALSE)*$E114)</f>
        <v>0</v>
      </c>
      <c r="CN114" s="2186">
        <f t="shared" ref="CN114:CN120" si="30">SUM(BT114:CM114)</f>
        <v>0</v>
      </c>
      <c r="CO114" s="2187">
        <f>+E114-AC114-AX114-BS114-CN114</f>
        <v>9.3132257461547852E-10</v>
      </c>
      <c r="CQ114" s="1625"/>
    </row>
    <row r="115" spans="1:95" s="54" customFormat="1" ht="12.75" x14ac:dyDescent="0.2">
      <c r="A115" s="994">
        <v>4380</v>
      </c>
      <c r="B115" s="995" t="s">
        <v>1375</v>
      </c>
      <c r="C115" s="2184">
        <f>IF(ISERROR(VLOOKUP($A115,'I3 TB Data'!$A$19:$H$483,MATCH('O5 Details by Class &amp; Accounts'!$C$18, 'I3 TB Data'!$A$19:$H$19,0),0)), 0, VLOOKUP($A115,'I3 TB Data'!$A$19:$H$483,MATCH('O5 Details by Class &amp; Accounts'!$C$18,'I3 TB Data'!$A$19:$H$19,0),0))</f>
        <v>2495805</v>
      </c>
      <c r="D115" s="2185"/>
      <c r="E115" s="2184">
        <f>C115+D115</f>
        <v>2495805</v>
      </c>
      <c r="F115" s="2186">
        <f>IF(ISERROR(VLOOKUP($A115, 'E1 Categorization'!A35:E126, MATCH("Customer Component", 'E1 Categorization'!$A$33:$E$33,0), 0)), 0, IF(VLOOKUP($A115, 'E1 Categorization'!A35:E126, MATCH("Customer Component", 'E1 Categorization'!$A$33:$E$33,0), 0)=0, 'O5 Details by Class &amp; Accounts'!$E115, IF(AND(VLOOKUP($A115, 'E1 Categorization'!A35:E126, MATCH("Customer Component", 'E1 Categorization'!$A$33:$E$33,0), 0) &gt;0, VLOOKUP($A115, 'E1 Categorization'!A35:E126, MATCH("Customer Component", 'E1 Categorization'!$A$33:$E$33,0), 0)&lt;1), 'O5 Details by Class &amp; Accounts'!$E115*(1-VLOOKUP($A115, 'E1 Categorization'!A35:E126, MATCH("Customer Component", 'E1 Categorization'!$A$33:$E$33,0), 0)), 0)))</f>
        <v>0</v>
      </c>
      <c r="G115" s="2186">
        <f>IF(ISERROR(VLOOKUP($A115, 'E1 Categorization'!A35:E126, MATCH("Customer Component", 'E1 Categorization'!$A$33:$E$33,0), 0)),0, IF(VLOOKUP($A115, 'E1 Categorization'!A35:E126, MATCH("Customer Component", 'E1 Categorization'!$A$33:$E$33,0), 0)=0, 0, IF(AND(VLOOKUP($A115, 'E1 Categorization'!A35:E126, MATCH("Customer Component", 'E1 Categorization'!$A$33:$E$33,0), 0) &gt;0, VLOOKUP($A115, 'E1 Categorization'!A35:E126, MATCH("Customer Component", 'E1 Categorization'!$A$33:$E$33,0), 0)&lt;1), 'O5 Details by Class &amp; Accounts'!$E115*(VLOOKUP($A115, 'E1 Categorization'!A35:E126, MATCH("Customer Component", 'E1 Categorization'!$A$33:$E$33,0), 0)), 'O5 Details by Class &amp; Accounts'!$E115)))</f>
        <v>0</v>
      </c>
      <c r="H115" s="2186">
        <f t="shared" si="26"/>
        <v>0</v>
      </c>
      <c r="I115" s="2186">
        <f>IF(ISERROR(VLOOKUP(VLOOKUP($A115, 'E4 TB Allocation Details'!$A$18:$L$214, MATCH("Demand ID", 'E4 TB Allocation Details'!$A$18:$L$18, 0),FALSE), 'E2 Allocators'!$B$15:$W$358, MATCH('O5 Details by Class &amp; Accounts'!I$18, 'E2 Allocators'!$B$15:$W$15, 0),FALSE)*$F115), 0, VLOOKUP(VLOOKUP($A115, 'E4 TB Allocation Details'!$A$18:$L$214, MATCH("Demand ID", 'E4 TB Allocation Details'!$A$18:$L$18, 0),FALSE), 'E2 Allocators'!$B$15:$W$358, MATCH('O5 Details by Class &amp; Accounts'!I$18, 'E2 Allocators'!$B$15:$W$15, 0),FALSE)*$F115)</f>
        <v>0</v>
      </c>
      <c r="J115" s="2186">
        <f>IF(ISERROR(VLOOKUP(VLOOKUP($A115, 'E4 TB Allocation Details'!$A$18:$L$214, MATCH("Demand ID", 'E4 TB Allocation Details'!$A$18:$L$18, 0),FALSE), 'E2 Allocators'!$B$15:$W$358, MATCH('O5 Details by Class &amp; Accounts'!J$18, 'E2 Allocators'!$B$15:$W$15, 0),FALSE)*$F115), 0, VLOOKUP(VLOOKUP($A115, 'E4 TB Allocation Details'!$A$18:$L$214, MATCH("Demand ID", 'E4 TB Allocation Details'!$A$18:$L$18, 0),FALSE), 'E2 Allocators'!$B$15:$W$358, MATCH('O5 Details by Class &amp; Accounts'!J$18, 'E2 Allocators'!$B$15:$W$15, 0),FALSE)*$F115)</f>
        <v>0</v>
      </c>
      <c r="K115" s="2186">
        <f>IF(ISERROR(VLOOKUP(VLOOKUP($A115, 'E4 TB Allocation Details'!$A$18:$L$214, MATCH("Demand ID", 'E4 TB Allocation Details'!$A$18:$L$18, 0),FALSE), 'E2 Allocators'!$B$15:$W$358, MATCH('O5 Details by Class &amp; Accounts'!K$18, 'E2 Allocators'!$B$15:$W$15, 0),FALSE)*$F115), 0, VLOOKUP(VLOOKUP($A115, 'E4 TB Allocation Details'!$A$18:$L$214, MATCH("Demand ID", 'E4 TB Allocation Details'!$A$18:$L$18, 0),FALSE), 'E2 Allocators'!$B$15:$W$358, MATCH('O5 Details by Class &amp; Accounts'!K$18, 'E2 Allocators'!$B$15:$W$15, 0),FALSE)*$F115)</f>
        <v>0</v>
      </c>
      <c r="L115" s="2186">
        <f>IF(ISERROR(VLOOKUP(VLOOKUP($A115, 'E4 TB Allocation Details'!$A$18:$L$214, MATCH("Demand ID", 'E4 TB Allocation Details'!$A$18:$L$18, 0),FALSE), 'E2 Allocators'!$B$15:$W$358, MATCH('O5 Details by Class &amp; Accounts'!L$18, 'E2 Allocators'!$B$15:$W$15, 0),FALSE)*$F115), 0, VLOOKUP(VLOOKUP($A115, 'E4 TB Allocation Details'!$A$18:$L$214, MATCH("Demand ID", 'E4 TB Allocation Details'!$A$18:$L$18, 0),FALSE), 'E2 Allocators'!$B$15:$W$358, MATCH('O5 Details by Class &amp; Accounts'!L$18, 'E2 Allocators'!$B$15:$W$15, 0),FALSE)*$F115)</f>
        <v>0</v>
      </c>
      <c r="M115" s="2186">
        <f>IF(ISERROR(VLOOKUP(VLOOKUP($A115, 'E4 TB Allocation Details'!$A$18:$L$214, MATCH("Demand ID", 'E4 TB Allocation Details'!$A$18:$L$18, 0),FALSE), 'E2 Allocators'!$B$15:$W$358, MATCH('O5 Details by Class &amp; Accounts'!M$18, 'E2 Allocators'!$B$15:$W$15, 0),FALSE)*$F115), 0, VLOOKUP(VLOOKUP($A115, 'E4 TB Allocation Details'!$A$18:$L$214, MATCH("Demand ID", 'E4 TB Allocation Details'!$A$18:$L$18, 0),FALSE), 'E2 Allocators'!$B$15:$W$358, MATCH('O5 Details by Class &amp; Accounts'!M$18, 'E2 Allocators'!$B$15:$W$15, 0),FALSE)*$F115)</f>
        <v>0</v>
      </c>
      <c r="N115" s="2186">
        <f>IF(ISERROR(VLOOKUP(VLOOKUP($A115, 'E4 TB Allocation Details'!$A$18:$L$214, MATCH("Demand ID", 'E4 TB Allocation Details'!$A$18:$L$18, 0),FALSE), 'E2 Allocators'!$B$15:$W$358, MATCH('O5 Details by Class &amp; Accounts'!N$18, 'E2 Allocators'!$B$15:$W$15, 0),FALSE)*$F115), 0, VLOOKUP(VLOOKUP($A115, 'E4 TB Allocation Details'!$A$18:$L$214, MATCH("Demand ID", 'E4 TB Allocation Details'!$A$18:$L$18, 0),FALSE), 'E2 Allocators'!$B$15:$W$358, MATCH('O5 Details by Class &amp; Accounts'!N$18, 'E2 Allocators'!$B$15:$W$15, 0),FALSE)*$F115)</f>
        <v>0</v>
      </c>
      <c r="O115" s="2186">
        <f>IF(ISERROR(VLOOKUP(VLOOKUP($A115, 'E4 TB Allocation Details'!$A$18:$L$214, MATCH("Demand ID", 'E4 TB Allocation Details'!$A$18:$L$18, 0),FALSE), 'E2 Allocators'!$B$15:$W$358, MATCH('O5 Details by Class &amp; Accounts'!O$18, 'E2 Allocators'!$B$15:$W$15, 0),FALSE)*$F115), 0, VLOOKUP(VLOOKUP($A115, 'E4 TB Allocation Details'!$A$18:$L$214, MATCH("Demand ID", 'E4 TB Allocation Details'!$A$18:$L$18, 0),FALSE), 'E2 Allocators'!$B$15:$W$358, MATCH('O5 Details by Class &amp; Accounts'!O$18, 'E2 Allocators'!$B$15:$W$15, 0),FALSE)*$F115)</f>
        <v>0</v>
      </c>
      <c r="P115" s="2186">
        <f>IF(ISERROR(VLOOKUP(VLOOKUP($A115, 'E4 TB Allocation Details'!$A$18:$L$214, MATCH("Demand ID", 'E4 TB Allocation Details'!$A$18:$L$18, 0),FALSE), 'E2 Allocators'!$B$15:$W$358, MATCH('O5 Details by Class &amp; Accounts'!P$18, 'E2 Allocators'!$B$15:$W$15, 0),FALSE)*$F115), 0, VLOOKUP(VLOOKUP($A115, 'E4 TB Allocation Details'!$A$18:$L$214, MATCH("Demand ID", 'E4 TB Allocation Details'!$A$18:$L$18, 0),FALSE), 'E2 Allocators'!$B$15:$W$358, MATCH('O5 Details by Class &amp; Accounts'!P$18, 'E2 Allocators'!$B$15:$W$15, 0),FALSE)*$F115)</f>
        <v>0</v>
      </c>
      <c r="Q115" s="2186">
        <f>IF(ISERROR(VLOOKUP(VLOOKUP($A115, 'E4 TB Allocation Details'!$A$18:$L$214, MATCH("Demand ID", 'E4 TB Allocation Details'!$A$18:$L$18, 0),FALSE), 'E2 Allocators'!$B$15:$W$358, MATCH('O5 Details by Class &amp; Accounts'!Q$18, 'E2 Allocators'!$B$15:$W$15, 0),FALSE)*$F115), 0, VLOOKUP(VLOOKUP($A115, 'E4 TB Allocation Details'!$A$18:$L$214, MATCH("Demand ID", 'E4 TB Allocation Details'!$A$18:$L$18, 0),FALSE), 'E2 Allocators'!$B$15:$W$358, MATCH('O5 Details by Class &amp; Accounts'!Q$18, 'E2 Allocators'!$B$15:$W$15, 0),FALSE)*$F115)</f>
        <v>0</v>
      </c>
      <c r="R115" s="2186">
        <f>IF(ISERROR(VLOOKUP(VLOOKUP($A115, 'E4 TB Allocation Details'!$A$18:$L$214, MATCH("Demand ID", 'E4 TB Allocation Details'!$A$18:$L$18, 0),FALSE), 'E2 Allocators'!$B$15:$W$358, MATCH('O5 Details by Class &amp; Accounts'!R$18, 'E2 Allocators'!$B$15:$W$15, 0),FALSE)*$F115), 0, VLOOKUP(VLOOKUP($A115, 'E4 TB Allocation Details'!$A$18:$L$214, MATCH("Demand ID", 'E4 TB Allocation Details'!$A$18:$L$18, 0),FALSE), 'E2 Allocators'!$B$15:$W$358, MATCH('O5 Details by Class &amp; Accounts'!R$18, 'E2 Allocators'!$B$15:$W$15, 0),FALSE)*$F115)</f>
        <v>0</v>
      </c>
      <c r="S115" s="2186">
        <f>IF(ISERROR(VLOOKUP(VLOOKUP($A115, 'E4 TB Allocation Details'!$A$18:$L$214, MATCH("Demand ID", 'E4 TB Allocation Details'!$A$18:$L$18, 0),FALSE), 'E2 Allocators'!$B$15:$W$358, MATCH('O5 Details by Class &amp; Accounts'!S$18, 'E2 Allocators'!$B$15:$W$15, 0),FALSE)*$F115), 0, VLOOKUP(VLOOKUP($A115, 'E4 TB Allocation Details'!$A$18:$L$214, MATCH("Demand ID", 'E4 TB Allocation Details'!$A$18:$L$18, 0),FALSE), 'E2 Allocators'!$B$15:$W$358, MATCH('O5 Details by Class &amp; Accounts'!S$18, 'E2 Allocators'!$B$15:$W$15, 0),FALSE)*$F115)</f>
        <v>0</v>
      </c>
      <c r="T115" s="2186">
        <f>IF(ISERROR(VLOOKUP(VLOOKUP($A115, 'E4 TB Allocation Details'!$A$18:$L$214, MATCH("Demand ID", 'E4 TB Allocation Details'!$A$18:$L$18, 0),FALSE), 'E2 Allocators'!$B$15:$W$358, MATCH('O5 Details by Class &amp; Accounts'!T$18, 'E2 Allocators'!$B$15:$W$15, 0),FALSE)*$F115), 0, VLOOKUP(VLOOKUP($A115, 'E4 TB Allocation Details'!$A$18:$L$214, MATCH("Demand ID", 'E4 TB Allocation Details'!$A$18:$L$18, 0),FALSE), 'E2 Allocators'!$B$15:$W$358, MATCH('O5 Details by Class &amp; Accounts'!T$18, 'E2 Allocators'!$B$15:$W$15, 0),FALSE)*$F115)</f>
        <v>0</v>
      </c>
      <c r="U115" s="2186">
        <f>IF(ISERROR(VLOOKUP(VLOOKUP($A115, 'E4 TB Allocation Details'!$A$18:$L$214, MATCH("Demand ID", 'E4 TB Allocation Details'!$A$18:$L$18, 0),FALSE), 'E2 Allocators'!$B$15:$W$358, MATCH('O5 Details by Class &amp; Accounts'!U$18, 'E2 Allocators'!$B$15:$W$15, 0),FALSE)*$F115), 0, VLOOKUP(VLOOKUP($A115, 'E4 TB Allocation Details'!$A$18:$L$214, MATCH("Demand ID", 'E4 TB Allocation Details'!$A$18:$L$18, 0),FALSE), 'E2 Allocators'!$B$15:$W$358, MATCH('O5 Details by Class &amp; Accounts'!U$18, 'E2 Allocators'!$B$15:$W$15, 0),FALSE)*$F115)</f>
        <v>0</v>
      </c>
      <c r="V115" s="2186">
        <f>IF(ISERROR(VLOOKUP(VLOOKUP($A115, 'E4 TB Allocation Details'!$A$18:$L$214, MATCH("Demand ID", 'E4 TB Allocation Details'!$A$18:$L$18, 0),FALSE), 'E2 Allocators'!$B$15:$W$358, MATCH('O5 Details by Class &amp; Accounts'!V$18, 'E2 Allocators'!$B$15:$W$15, 0),FALSE)*$F115), 0, VLOOKUP(VLOOKUP($A115, 'E4 TB Allocation Details'!$A$18:$L$214, MATCH("Demand ID", 'E4 TB Allocation Details'!$A$18:$L$18, 0),FALSE), 'E2 Allocators'!$B$15:$W$358, MATCH('O5 Details by Class &amp; Accounts'!V$18, 'E2 Allocators'!$B$15:$W$15, 0),FALSE)*$F115)</f>
        <v>0</v>
      </c>
      <c r="W115" s="2186">
        <f>IF(ISERROR(VLOOKUP(VLOOKUP($A115, 'E4 TB Allocation Details'!$A$18:$L$214, MATCH("Demand ID", 'E4 TB Allocation Details'!$A$18:$L$18, 0),FALSE), 'E2 Allocators'!$B$15:$W$358, MATCH('O5 Details by Class &amp; Accounts'!W$18, 'E2 Allocators'!$B$15:$W$15, 0),FALSE)*$F115), 0, VLOOKUP(VLOOKUP($A115, 'E4 TB Allocation Details'!$A$18:$L$214, MATCH("Demand ID", 'E4 TB Allocation Details'!$A$18:$L$18, 0),FALSE), 'E2 Allocators'!$B$15:$W$358, MATCH('O5 Details by Class &amp; Accounts'!W$18, 'E2 Allocators'!$B$15:$W$15, 0),FALSE)*$F115)</f>
        <v>0</v>
      </c>
      <c r="X115" s="2186">
        <f>IF(ISERROR(VLOOKUP(VLOOKUP($A115, 'E4 TB Allocation Details'!$A$18:$L$214, MATCH("Demand ID", 'E4 TB Allocation Details'!$A$18:$L$18, 0),FALSE), 'E2 Allocators'!$B$15:$W$358, MATCH('O5 Details by Class &amp; Accounts'!X$18, 'E2 Allocators'!$B$15:$W$15, 0),FALSE)*$F115), 0, VLOOKUP(VLOOKUP($A115, 'E4 TB Allocation Details'!$A$18:$L$214, MATCH("Demand ID", 'E4 TB Allocation Details'!$A$18:$L$18, 0),FALSE), 'E2 Allocators'!$B$15:$W$358, MATCH('O5 Details by Class &amp; Accounts'!X$18, 'E2 Allocators'!$B$15:$W$15, 0),FALSE)*$F115)</f>
        <v>0</v>
      </c>
      <c r="Y115" s="2186">
        <f>IF(ISERROR(VLOOKUP(VLOOKUP($A115, 'E4 TB Allocation Details'!$A$18:$L$214, MATCH("Demand ID", 'E4 TB Allocation Details'!$A$18:$L$18, 0),FALSE), 'E2 Allocators'!$B$15:$W$358, MATCH('O5 Details by Class &amp; Accounts'!Y$18, 'E2 Allocators'!$B$15:$W$15, 0),FALSE)*$F115), 0, VLOOKUP(VLOOKUP($A115, 'E4 TB Allocation Details'!$A$18:$L$214, MATCH("Demand ID", 'E4 TB Allocation Details'!$A$18:$L$18, 0),FALSE), 'E2 Allocators'!$B$15:$W$358, MATCH('O5 Details by Class &amp; Accounts'!Y$18, 'E2 Allocators'!$B$15:$W$15, 0),FALSE)*$F115)</f>
        <v>0</v>
      </c>
      <c r="Z115" s="2186">
        <f>IF(ISERROR(VLOOKUP(VLOOKUP($A115, 'E4 TB Allocation Details'!$A$18:$L$214, MATCH("Demand ID", 'E4 TB Allocation Details'!$A$18:$L$18, 0),FALSE), 'E2 Allocators'!$B$15:$W$358, MATCH('O5 Details by Class &amp; Accounts'!Z$18, 'E2 Allocators'!$B$15:$W$15, 0),FALSE)*$F115), 0, VLOOKUP(VLOOKUP($A115, 'E4 TB Allocation Details'!$A$18:$L$214, MATCH("Demand ID", 'E4 TB Allocation Details'!$A$18:$L$18, 0),FALSE), 'E2 Allocators'!$B$15:$W$358, MATCH('O5 Details by Class &amp; Accounts'!Z$18, 'E2 Allocators'!$B$15:$W$15, 0),FALSE)*$F115)</f>
        <v>0</v>
      </c>
      <c r="AA115" s="2186">
        <f>IF(ISERROR(VLOOKUP(VLOOKUP($A115, 'E4 TB Allocation Details'!$A$18:$L$214, MATCH("Demand ID", 'E4 TB Allocation Details'!$A$18:$L$18, 0),FALSE), 'E2 Allocators'!$B$15:$W$358, MATCH('O5 Details by Class &amp; Accounts'!AA$18, 'E2 Allocators'!$B$15:$W$15, 0),FALSE)*$F115), 0, VLOOKUP(VLOOKUP($A115, 'E4 TB Allocation Details'!$A$18:$L$214, MATCH("Demand ID", 'E4 TB Allocation Details'!$A$18:$L$18, 0),FALSE), 'E2 Allocators'!$B$15:$W$358, MATCH('O5 Details by Class &amp; Accounts'!AA$18, 'E2 Allocators'!$B$15:$W$15, 0),FALSE)*$F115)</f>
        <v>0</v>
      </c>
      <c r="AB115" s="2186">
        <f>IF(ISERROR(VLOOKUP(VLOOKUP($A115, 'E4 TB Allocation Details'!$A$18:$L$214, MATCH("Demand ID", 'E4 TB Allocation Details'!$A$18:$L$18, 0),FALSE), 'E2 Allocators'!$B$15:$W$358, MATCH('O5 Details by Class &amp; Accounts'!AB$18, 'E2 Allocators'!$B$15:$W$15, 0),FALSE)*$F115), 0, VLOOKUP(VLOOKUP($A115, 'E4 TB Allocation Details'!$A$18:$L$214, MATCH("Demand ID", 'E4 TB Allocation Details'!$A$18:$L$18, 0),FALSE), 'E2 Allocators'!$B$15:$W$358, MATCH('O5 Details by Class &amp; Accounts'!AB$18, 'E2 Allocators'!$B$15:$W$15, 0),FALSE)*$F115)</f>
        <v>0</v>
      </c>
      <c r="AC115" s="2186">
        <f t="shared" si="27"/>
        <v>0</v>
      </c>
      <c r="AD115" s="2186">
        <f>IF(ISERROR(VLOOKUP(VLOOKUP($A115, 'E4 TB Allocation Details'!$A$18:$L$214, MATCH("Customer ID", 'E4 TB Allocation Details'!$A$18:$L$18, 0),FALSE), 'E2 Allocators'!$B$15:$W$358, MATCH('O5 Details by Class &amp; Accounts'!AD$18, 'E2 Allocators'!$B$15:$W$15, 0),FALSE)*$G115), 0, VLOOKUP(VLOOKUP($A115, 'E4 TB Allocation Details'!$A$18:$L$214, MATCH("Customer ID", 'E4 TB Allocation Details'!$A$18:$L$18, 0),FALSE), 'E2 Allocators'!$B$15:$W$358, MATCH('O5 Details by Class &amp; Accounts'!AD$18, 'E2 Allocators'!$B$15:$W$15, 0),FALSE)*$G115)</f>
        <v>0</v>
      </c>
      <c r="AE115" s="2186">
        <f>IF(ISERROR(VLOOKUP(VLOOKUP($A115, 'E4 TB Allocation Details'!$A$18:$L$214, MATCH("Customer ID", 'E4 TB Allocation Details'!$A$18:$L$18, 0),FALSE), 'E2 Allocators'!$B$15:$W$358, MATCH('O5 Details by Class &amp; Accounts'!AE$18, 'E2 Allocators'!$B$15:$W$15, 0),FALSE)*$G115), 0, VLOOKUP(VLOOKUP($A115, 'E4 TB Allocation Details'!$A$18:$L$214, MATCH("Customer ID", 'E4 TB Allocation Details'!$A$18:$L$18, 0),FALSE), 'E2 Allocators'!$B$15:$W$358, MATCH('O5 Details by Class &amp; Accounts'!AE$18, 'E2 Allocators'!$B$15:$W$15, 0),FALSE)*$G115)</f>
        <v>0</v>
      </c>
      <c r="AF115" s="2186">
        <f>IF(ISERROR(VLOOKUP(VLOOKUP($A115, 'E4 TB Allocation Details'!$A$18:$L$214, MATCH("Customer ID", 'E4 TB Allocation Details'!$A$18:$L$18, 0),FALSE), 'E2 Allocators'!$B$15:$W$358, MATCH('O5 Details by Class &amp; Accounts'!AF$18, 'E2 Allocators'!$B$15:$W$15, 0),FALSE)*$G115), 0, VLOOKUP(VLOOKUP($A115, 'E4 TB Allocation Details'!$A$18:$L$214, MATCH("Customer ID", 'E4 TB Allocation Details'!$A$18:$L$18, 0),FALSE), 'E2 Allocators'!$B$15:$W$358, MATCH('O5 Details by Class &amp; Accounts'!AF$18, 'E2 Allocators'!$B$15:$W$15, 0),FALSE)*$G115)</f>
        <v>0</v>
      </c>
      <c r="AG115" s="2186">
        <f>IF(ISERROR(VLOOKUP(VLOOKUP($A115, 'E4 TB Allocation Details'!$A$18:$L$214, MATCH("Customer ID", 'E4 TB Allocation Details'!$A$18:$L$18, 0),FALSE), 'E2 Allocators'!$B$15:$W$358, MATCH('O5 Details by Class &amp; Accounts'!AG$18, 'E2 Allocators'!$B$15:$W$15, 0),FALSE)*$G115), 0, VLOOKUP(VLOOKUP($A115, 'E4 TB Allocation Details'!$A$18:$L$214, MATCH("Customer ID", 'E4 TB Allocation Details'!$A$18:$L$18, 0),FALSE), 'E2 Allocators'!$B$15:$W$358, MATCH('O5 Details by Class &amp; Accounts'!AG$18, 'E2 Allocators'!$B$15:$W$15, 0),FALSE)*$G115)</f>
        <v>0</v>
      </c>
      <c r="AH115" s="2186">
        <f>IF(ISERROR(VLOOKUP(VLOOKUP($A115, 'E4 TB Allocation Details'!$A$18:$L$214, MATCH("Customer ID", 'E4 TB Allocation Details'!$A$18:$L$18, 0),FALSE), 'E2 Allocators'!$B$15:$W$358, MATCH('O5 Details by Class &amp; Accounts'!AH$18, 'E2 Allocators'!$B$15:$W$15, 0),FALSE)*$G115), 0, VLOOKUP(VLOOKUP($A115, 'E4 TB Allocation Details'!$A$18:$L$214, MATCH("Customer ID", 'E4 TB Allocation Details'!$A$18:$L$18, 0),FALSE), 'E2 Allocators'!$B$15:$W$358, MATCH('O5 Details by Class &amp; Accounts'!AH$18, 'E2 Allocators'!$B$15:$W$15, 0),FALSE)*$G115)</f>
        <v>0</v>
      </c>
      <c r="AI115" s="2186">
        <f>IF(ISERROR(VLOOKUP(VLOOKUP($A115, 'E4 TB Allocation Details'!$A$18:$L$214, MATCH("Customer ID", 'E4 TB Allocation Details'!$A$18:$L$18, 0),FALSE), 'E2 Allocators'!$B$15:$W$358, MATCH('O5 Details by Class &amp; Accounts'!AI$18, 'E2 Allocators'!$B$15:$W$15, 0),FALSE)*$G115), 0, VLOOKUP(VLOOKUP($A115, 'E4 TB Allocation Details'!$A$18:$L$214, MATCH("Customer ID", 'E4 TB Allocation Details'!$A$18:$L$18, 0),FALSE), 'E2 Allocators'!$B$15:$W$358, MATCH('O5 Details by Class &amp; Accounts'!AI$18, 'E2 Allocators'!$B$15:$W$15, 0),FALSE)*$G115)</f>
        <v>0</v>
      </c>
      <c r="AJ115" s="2186">
        <f>IF(ISERROR(VLOOKUP(VLOOKUP($A115, 'E4 TB Allocation Details'!$A$18:$L$214, MATCH("Customer ID", 'E4 TB Allocation Details'!$A$18:$L$18, 0),FALSE), 'E2 Allocators'!$B$15:$W$358, MATCH('O5 Details by Class &amp; Accounts'!AJ$18, 'E2 Allocators'!$B$15:$W$15, 0),FALSE)*$G115), 0, VLOOKUP(VLOOKUP($A115, 'E4 TB Allocation Details'!$A$18:$L$214, MATCH("Customer ID", 'E4 TB Allocation Details'!$A$18:$L$18, 0),FALSE), 'E2 Allocators'!$B$15:$W$358, MATCH('O5 Details by Class &amp; Accounts'!AJ$18, 'E2 Allocators'!$B$15:$W$15, 0),FALSE)*$G115)</f>
        <v>0</v>
      </c>
      <c r="AK115" s="2186">
        <f>IF(ISERROR(VLOOKUP(VLOOKUP($A115, 'E4 TB Allocation Details'!$A$18:$L$214, MATCH("Customer ID", 'E4 TB Allocation Details'!$A$18:$L$18, 0),FALSE), 'E2 Allocators'!$B$15:$W$358, MATCH('O5 Details by Class &amp; Accounts'!AK$18, 'E2 Allocators'!$B$15:$W$15, 0),FALSE)*$G115), 0, VLOOKUP(VLOOKUP($A115, 'E4 TB Allocation Details'!$A$18:$L$214, MATCH("Customer ID", 'E4 TB Allocation Details'!$A$18:$L$18, 0),FALSE), 'E2 Allocators'!$B$15:$W$358, MATCH('O5 Details by Class &amp; Accounts'!AK$18, 'E2 Allocators'!$B$15:$W$15, 0),FALSE)*$G115)</f>
        <v>0</v>
      </c>
      <c r="AL115" s="2186">
        <f>IF(ISERROR(VLOOKUP(VLOOKUP($A115, 'E4 TB Allocation Details'!$A$18:$L$214, MATCH("Customer ID", 'E4 TB Allocation Details'!$A$18:$L$18, 0),FALSE), 'E2 Allocators'!$B$15:$W$358, MATCH('O5 Details by Class &amp; Accounts'!AL$18, 'E2 Allocators'!$B$15:$W$15, 0),FALSE)*$G115), 0, VLOOKUP(VLOOKUP($A115, 'E4 TB Allocation Details'!$A$18:$L$214, MATCH("Customer ID", 'E4 TB Allocation Details'!$A$18:$L$18, 0),FALSE), 'E2 Allocators'!$B$15:$W$358, MATCH('O5 Details by Class &amp; Accounts'!AL$18, 'E2 Allocators'!$B$15:$W$15, 0),FALSE)*$G115)</f>
        <v>0</v>
      </c>
      <c r="AM115" s="2186">
        <f>IF(ISERROR(VLOOKUP(VLOOKUP($A115, 'E4 TB Allocation Details'!$A$18:$L$214, MATCH("Customer ID", 'E4 TB Allocation Details'!$A$18:$L$18, 0),FALSE), 'E2 Allocators'!$B$15:$W$358, MATCH('O5 Details by Class &amp; Accounts'!AM$18, 'E2 Allocators'!$B$15:$W$15, 0),FALSE)*$G115), 0, VLOOKUP(VLOOKUP($A115, 'E4 TB Allocation Details'!$A$18:$L$214, MATCH("Customer ID", 'E4 TB Allocation Details'!$A$18:$L$18, 0),FALSE), 'E2 Allocators'!$B$15:$W$358, MATCH('O5 Details by Class &amp; Accounts'!AM$18, 'E2 Allocators'!$B$15:$W$15, 0),FALSE)*$G115)</f>
        <v>0</v>
      </c>
      <c r="AN115" s="2186">
        <f>IF(ISERROR(VLOOKUP(VLOOKUP($A115, 'E4 TB Allocation Details'!$A$18:$L$214, MATCH("Customer ID", 'E4 TB Allocation Details'!$A$18:$L$18, 0),FALSE), 'E2 Allocators'!$B$15:$W$358, MATCH('O5 Details by Class &amp; Accounts'!AN$18, 'E2 Allocators'!$B$15:$W$15, 0),FALSE)*$G115), 0, VLOOKUP(VLOOKUP($A115, 'E4 TB Allocation Details'!$A$18:$L$214, MATCH("Customer ID", 'E4 TB Allocation Details'!$A$18:$L$18, 0),FALSE), 'E2 Allocators'!$B$15:$W$358, MATCH('O5 Details by Class &amp; Accounts'!AN$18, 'E2 Allocators'!$B$15:$W$15, 0),FALSE)*$G115)</f>
        <v>0</v>
      </c>
      <c r="AO115" s="2186">
        <f>IF(ISERROR(VLOOKUP(VLOOKUP($A115, 'E4 TB Allocation Details'!$A$18:$L$214, MATCH("Customer ID", 'E4 TB Allocation Details'!$A$18:$L$18, 0),FALSE), 'E2 Allocators'!$B$15:$W$358, MATCH('O5 Details by Class &amp; Accounts'!AO$18, 'E2 Allocators'!$B$15:$W$15, 0),FALSE)*$G115), 0, VLOOKUP(VLOOKUP($A115, 'E4 TB Allocation Details'!$A$18:$L$214, MATCH("Customer ID", 'E4 TB Allocation Details'!$A$18:$L$18, 0),FALSE), 'E2 Allocators'!$B$15:$W$358, MATCH('O5 Details by Class &amp; Accounts'!AO$18, 'E2 Allocators'!$B$15:$W$15, 0),FALSE)*$G115)</f>
        <v>0</v>
      </c>
      <c r="AP115" s="2186">
        <f>IF(ISERROR(VLOOKUP(VLOOKUP($A115, 'E4 TB Allocation Details'!$A$18:$L$214, MATCH("Customer ID", 'E4 TB Allocation Details'!$A$18:$L$18, 0),FALSE), 'E2 Allocators'!$B$15:$W$358, MATCH('O5 Details by Class &amp; Accounts'!AP$18, 'E2 Allocators'!$B$15:$W$15, 0),FALSE)*$G115), 0, VLOOKUP(VLOOKUP($A115, 'E4 TB Allocation Details'!$A$18:$L$214, MATCH("Customer ID", 'E4 TB Allocation Details'!$A$18:$L$18, 0),FALSE), 'E2 Allocators'!$B$15:$W$358, MATCH('O5 Details by Class &amp; Accounts'!AP$18, 'E2 Allocators'!$B$15:$W$15, 0),FALSE)*$G115)</f>
        <v>0</v>
      </c>
      <c r="AQ115" s="2186">
        <f>IF(ISERROR(VLOOKUP(VLOOKUP($A115, 'E4 TB Allocation Details'!$A$18:$L$214, MATCH("Customer ID", 'E4 TB Allocation Details'!$A$18:$L$18, 0),FALSE), 'E2 Allocators'!$B$15:$W$358, MATCH('O5 Details by Class &amp; Accounts'!AQ$18, 'E2 Allocators'!$B$15:$W$15, 0),FALSE)*$G115), 0, VLOOKUP(VLOOKUP($A115, 'E4 TB Allocation Details'!$A$18:$L$214, MATCH("Customer ID", 'E4 TB Allocation Details'!$A$18:$L$18, 0),FALSE), 'E2 Allocators'!$B$15:$W$358, MATCH('O5 Details by Class &amp; Accounts'!AQ$18, 'E2 Allocators'!$B$15:$W$15, 0),FALSE)*$G115)</f>
        <v>0</v>
      </c>
      <c r="AR115" s="2186">
        <f>IF(ISERROR(VLOOKUP(VLOOKUP($A115, 'E4 TB Allocation Details'!$A$18:$L$214, MATCH("Customer ID", 'E4 TB Allocation Details'!$A$18:$L$18, 0),FALSE), 'E2 Allocators'!$B$15:$W$358, MATCH('O5 Details by Class &amp; Accounts'!AR$18, 'E2 Allocators'!$B$15:$W$15, 0),FALSE)*$G115), 0, VLOOKUP(VLOOKUP($A115, 'E4 TB Allocation Details'!$A$18:$L$214, MATCH("Customer ID", 'E4 TB Allocation Details'!$A$18:$L$18, 0),FALSE), 'E2 Allocators'!$B$15:$W$358, MATCH('O5 Details by Class &amp; Accounts'!AR$18, 'E2 Allocators'!$B$15:$W$15, 0),FALSE)*$G115)</f>
        <v>0</v>
      </c>
      <c r="AS115" s="2186">
        <f>IF(ISERROR(VLOOKUP(VLOOKUP($A115, 'E4 TB Allocation Details'!$A$18:$L$214, MATCH("Customer ID", 'E4 TB Allocation Details'!$A$18:$L$18, 0),FALSE), 'E2 Allocators'!$B$15:$W$358, MATCH('O5 Details by Class &amp; Accounts'!AS$18, 'E2 Allocators'!$B$15:$W$15, 0),FALSE)*$G115), 0, VLOOKUP(VLOOKUP($A115, 'E4 TB Allocation Details'!$A$18:$L$214, MATCH("Customer ID", 'E4 TB Allocation Details'!$A$18:$L$18, 0),FALSE), 'E2 Allocators'!$B$15:$W$358, MATCH('O5 Details by Class &amp; Accounts'!AS$18, 'E2 Allocators'!$B$15:$W$15, 0),FALSE)*$G115)</f>
        <v>0</v>
      </c>
      <c r="AT115" s="2186">
        <f>IF(ISERROR(VLOOKUP(VLOOKUP($A115, 'E4 TB Allocation Details'!$A$18:$L$214, MATCH("Customer ID", 'E4 TB Allocation Details'!$A$18:$L$18, 0),FALSE), 'E2 Allocators'!$B$15:$W$358, MATCH('O5 Details by Class &amp; Accounts'!AT$18, 'E2 Allocators'!$B$15:$W$15, 0),FALSE)*$G115), 0, VLOOKUP(VLOOKUP($A115, 'E4 TB Allocation Details'!$A$18:$L$214, MATCH("Customer ID", 'E4 TB Allocation Details'!$A$18:$L$18, 0),FALSE), 'E2 Allocators'!$B$15:$W$358, MATCH('O5 Details by Class &amp; Accounts'!AT$18, 'E2 Allocators'!$B$15:$W$15, 0),FALSE)*$G115)</f>
        <v>0</v>
      </c>
      <c r="AU115" s="2186">
        <f>IF(ISERROR(VLOOKUP(VLOOKUP($A115, 'E4 TB Allocation Details'!$A$18:$L$214, MATCH("Customer ID", 'E4 TB Allocation Details'!$A$18:$L$18, 0),FALSE), 'E2 Allocators'!$B$15:$W$358, MATCH('O5 Details by Class &amp; Accounts'!AU$18, 'E2 Allocators'!$B$15:$W$15, 0),FALSE)*$G115), 0, VLOOKUP(VLOOKUP($A115, 'E4 TB Allocation Details'!$A$18:$L$214, MATCH("Customer ID", 'E4 TB Allocation Details'!$A$18:$L$18, 0),FALSE), 'E2 Allocators'!$B$15:$W$358, MATCH('O5 Details by Class &amp; Accounts'!AU$18, 'E2 Allocators'!$B$15:$W$15, 0),FALSE)*$G115)</f>
        <v>0</v>
      </c>
      <c r="AV115" s="2186">
        <f>IF(ISERROR(VLOOKUP(VLOOKUP($A115, 'E4 TB Allocation Details'!$A$18:$L$214, MATCH("Customer ID", 'E4 TB Allocation Details'!$A$18:$L$18, 0),FALSE), 'E2 Allocators'!$B$15:$W$358, MATCH('O5 Details by Class &amp; Accounts'!AV$18, 'E2 Allocators'!$B$15:$W$15, 0),FALSE)*$G115), 0, VLOOKUP(VLOOKUP($A115, 'E4 TB Allocation Details'!$A$18:$L$214, MATCH("Customer ID", 'E4 TB Allocation Details'!$A$18:$L$18, 0),FALSE), 'E2 Allocators'!$B$15:$W$358, MATCH('O5 Details by Class &amp; Accounts'!AV$18, 'E2 Allocators'!$B$15:$W$15, 0),FALSE)*$G115)</f>
        <v>0</v>
      </c>
      <c r="AW115" s="2186">
        <f>IF(ISERROR(VLOOKUP(VLOOKUP($A115, 'E4 TB Allocation Details'!$A$18:$L$214, MATCH("Customer ID", 'E4 TB Allocation Details'!$A$18:$L$18, 0),FALSE), 'E2 Allocators'!$B$15:$W$358, MATCH('O5 Details by Class &amp; Accounts'!AW$18, 'E2 Allocators'!$B$15:$W$15, 0),FALSE)*$G115), 0, VLOOKUP(VLOOKUP($A115, 'E4 TB Allocation Details'!$A$18:$L$214, MATCH("Customer ID", 'E4 TB Allocation Details'!$A$18:$L$18, 0),FALSE), 'E2 Allocators'!$B$15:$W$358, MATCH('O5 Details by Class &amp; Accounts'!AW$18, 'E2 Allocators'!$B$15:$W$15, 0),FALSE)*$G115)</f>
        <v>0</v>
      </c>
      <c r="AX115" s="2186">
        <f t="shared" si="28"/>
        <v>0</v>
      </c>
      <c r="AY115" s="2186">
        <f>IF(ISERROR(VLOOKUP(VLOOKUP($A115, 'E4 TB Allocation Details'!$A$18:$L$214, MATCH("Misc ID", 'E4 TB Allocation Details'!$A$18:$L$18, 0),FALSE), 'E2 Allocators'!$B$15:$W$358, MATCH('O5 Details by Class &amp; Accounts'!AY$18, 'E2 Allocators'!$B$15:$W$15, 0),FALSE)*$E115), 0, VLOOKUP(VLOOKUP($A115, 'E4 TB Allocation Details'!$A$18:$L$214, MATCH("Misc ID", 'E4 TB Allocation Details'!$A$18:$L$18, 0),FALSE), 'E2 Allocators'!$B$15:$W$358, MATCH('O5 Details by Class &amp; Accounts'!AY$18, 'E2 Allocators'!$B$15:$W$15, 0),FALSE)*$E115)</f>
        <v>1701221.6527679618</v>
      </c>
      <c r="AZ115" s="2186">
        <f>IF(ISERROR(VLOOKUP(VLOOKUP($A115, 'E4 TB Allocation Details'!$A$18:$L$214, MATCH("Misc ID", 'E4 TB Allocation Details'!$A$18:$L$18, 0),FALSE), 'E2 Allocators'!$B$15:$W$358, MATCH('O5 Details by Class &amp; Accounts'!AZ$18, 'E2 Allocators'!$B$15:$W$15, 0),FALSE)*$E115), 0, VLOOKUP(VLOOKUP($A115, 'E4 TB Allocation Details'!$A$18:$L$214, MATCH("Misc ID", 'E4 TB Allocation Details'!$A$18:$L$18, 0),FALSE), 'E2 Allocators'!$B$15:$W$358, MATCH('O5 Details by Class &amp; Accounts'!AZ$18, 'E2 Allocators'!$B$15:$W$15, 0),FALSE)*$E115)</f>
        <v>324861.88953565463</v>
      </c>
      <c r="BA115" s="2186">
        <f>IF(ISERROR(VLOOKUP(VLOOKUP($A115, 'E4 TB Allocation Details'!$A$18:$L$214, MATCH("Misc ID", 'E4 TB Allocation Details'!$A$18:$L$18, 0),FALSE), 'E2 Allocators'!$B$15:$W$358, MATCH('O5 Details by Class &amp; Accounts'!BA$18, 'E2 Allocators'!$B$15:$W$15, 0),FALSE)*$E115), 0, VLOOKUP(VLOOKUP($A115, 'E4 TB Allocation Details'!$A$18:$L$214, MATCH("Misc ID", 'E4 TB Allocation Details'!$A$18:$L$18, 0),FALSE), 'E2 Allocators'!$B$15:$W$358, MATCH('O5 Details by Class &amp; Accounts'!BA$18, 'E2 Allocators'!$B$15:$W$15, 0),FALSE)*$E115)</f>
        <v>418642.88637751836</v>
      </c>
      <c r="BB115" s="2186">
        <f>IF(ISERROR(VLOOKUP(VLOOKUP($A115, 'E4 TB Allocation Details'!$A$18:$L$214, MATCH("Misc ID", 'E4 TB Allocation Details'!$A$18:$L$18, 0),FALSE), 'E2 Allocators'!$B$15:$W$358, MATCH('O5 Details by Class &amp; Accounts'!BB$18, 'E2 Allocators'!$B$15:$W$15, 0),FALSE)*$E115), 0, VLOOKUP(VLOOKUP($A115, 'E4 TB Allocation Details'!$A$18:$L$214, MATCH("Misc ID", 'E4 TB Allocation Details'!$A$18:$L$18, 0),FALSE), 'E2 Allocators'!$B$15:$W$358, MATCH('O5 Details by Class &amp; Accounts'!BB$18, 'E2 Allocators'!$B$15:$W$15, 0),FALSE)*$E115)</f>
        <v>0</v>
      </c>
      <c r="BC115" s="2186">
        <f>IF(ISERROR(VLOOKUP(VLOOKUP($A115, 'E4 TB Allocation Details'!$A$18:$L$214, MATCH("Misc ID", 'E4 TB Allocation Details'!$A$18:$L$18, 0),FALSE), 'E2 Allocators'!$B$15:$W$358, MATCH('O5 Details by Class &amp; Accounts'!BC$18, 'E2 Allocators'!$B$15:$W$15, 0),FALSE)*$E115), 0, VLOOKUP(VLOOKUP($A115, 'E4 TB Allocation Details'!$A$18:$L$214, MATCH("Misc ID", 'E4 TB Allocation Details'!$A$18:$L$18, 0),FALSE), 'E2 Allocators'!$B$15:$W$358, MATCH('O5 Details by Class &amp; Accounts'!BC$18, 'E2 Allocators'!$B$15:$W$15, 0),FALSE)*$E115)</f>
        <v>0</v>
      </c>
      <c r="BD115" s="2186">
        <f>IF(ISERROR(VLOOKUP(VLOOKUP($A115, 'E4 TB Allocation Details'!$A$18:$L$214, MATCH("Misc ID", 'E4 TB Allocation Details'!$A$18:$L$18, 0),FALSE), 'E2 Allocators'!$B$15:$W$358, MATCH('O5 Details by Class &amp; Accounts'!BD$18, 'E2 Allocators'!$B$15:$W$15, 0),FALSE)*$E115), 0, VLOOKUP(VLOOKUP($A115, 'E4 TB Allocation Details'!$A$18:$L$214, MATCH("Misc ID", 'E4 TB Allocation Details'!$A$18:$L$18, 0),FALSE), 'E2 Allocators'!$B$15:$W$358, MATCH('O5 Details by Class &amp; Accounts'!BD$18, 'E2 Allocators'!$B$15:$W$15, 0),FALSE)*$E115)</f>
        <v>0</v>
      </c>
      <c r="BE115" s="2186">
        <f>IF(ISERROR(VLOOKUP(VLOOKUP($A115, 'E4 TB Allocation Details'!$A$18:$L$214, MATCH("Misc ID", 'E4 TB Allocation Details'!$A$18:$L$18, 0),FALSE), 'E2 Allocators'!$B$15:$W$358, MATCH('O5 Details by Class &amp; Accounts'!BE$18, 'E2 Allocators'!$B$15:$W$15, 0),FALSE)*$E115), 0, VLOOKUP(VLOOKUP($A115, 'E4 TB Allocation Details'!$A$18:$L$214, MATCH("Misc ID", 'E4 TB Allocation Details'!$A$18:$L$18, 0),FALSE), 'E2 Allocators'!$B$15:$W$358, MATCH('O5 Details by Class &amp; Accounts'!BE$18, 'E2 Allocators'!$B$15:$W$15, 0),FALSE)*$E115)</f>
        <v>41565.630531480201</v>
      </c>
      <c r="BF115" s="2186">
        <f>IF(ISERROR(VLOOKUP(VLOOKUP($A115, 'E4 TB Allocation Details'!$A$18:$L$214, MATCH("Misc ID", 'E4 TB Allocation Details'!$A$18:$L$18, 0),FALSE), 'E2 Allocators'!$B$15:$W$358, MATCH('O5 Details by Class &amp; Accounts'!BF$18, 'E2 Allocators'!$B$15:$W$15, 0),FALSE)*$E115), 0, VLOOKUP(VLOOKUP($A115, 'E4 TB Allocation Details'!$A$18:$L$214, MATCH("Misc ID", 'E4 TB Allocation Details'!$A$18:$L$18, 0),FALSE), 'E2 Allocators'!$B$15:$W$358, MATCH('O5 Details by Class &amp; Accounts'!BF$18, 'E2 Allocators'!$B$15:$W$15, 0),FALSE)*$E115)</f>
        <v>4956.7305098459901</v>
      </c>
      <c r="BG115" s="2186">
        <f>IF(ISERROR(VLOOKUP(VLOOKUP($A115, 'E4 TB Allocation Details'!$A$18:$L$214, MATCH("Misc ID", 'E4 TB Allocation Details'!$A$18:$L$18, 0),FALSE), 'E2 Allocators'!$B$15:$W$358, MATCH('O5 Details by Class &amp; Accounts'!BG$18, 'E2 Allocators'!$B$15:$W$15, 0),FALSE)*$E115), 0, VLOOKUP(VLOOKUP($A115, 'E4 TB Allocation Details'!$A$18:$L$214, MATCH("Misc ID", 'E4 TB Allocation Details'!$A$18:$L$18, 0),FALSE), 'E2 Allocators'!$B$15:$W$358, MATCH('O5 Details by Class &amp; Accounts'!BG$18, 'E2 Allocators'!$B$15:$W$15, 0),FALSE)*$E115)</f>
        <v>4556.2102775385483</v>
      </c>
      <c r="BH115" s="2186">
        <f>IF(ISERROR(VLOOKUP(VLOOKUP($A115, 'E4 TB Allocation Details'!$A$18:$L$214, MATCH("Misc ID", 'E4 TB Allocation Details'!$A$18:$L$18, 0),FALSE), 'E2 Allocators'!$B$15:$W$358, MATCH('O5 Details by Class &amp; Accounts'!BH$18, 'E2 Allocators'!$B$15:$W$15, 0),FALSE)*$E115), 0, VLOOKUP(VLOOKUP($A115, 'E4 TB Allocation Details'!$A$18:$L$214, MATCH("Misc ID", 'E4 TB Allocation Details'!$A$18:$L$18, 0),FALSE), 'E2 Allocators'!$B$15:$W$358, MATCH('O5 Details by Class &amp; Accounts'!BH$18, 'E2 Allocators'!$B$15:$W$15, 0),FALSE)*$E115)</f>
        <v>0</v>
      </c>
      <c r="BI115" s="2186">
        <f>IF(ISERROR(VLOOKUP(VLOOKUP($A115, 'E4 TB Allocation Details'!$A$18:$L$214, MATCH("Misc ID", 'E4 TB Allocation Details'!$A$18:$L$18, 0),FALSE), 'E2 Allocators'!$B$15:$W$358, MATCH('O5 Details by Class &amp; Accounts'!BI$18, 'E2 Allocators'!$B$15:$W$15, 0),FALSE)*$E115), 0, VLOOKUP(VLOOKUP($A115, 'E4 TB Allocation Details'!$A$18:$L$214, MATCH("Misc ID", 'E4 TB Allocation Details'!$A$18:$L$18, 0),FALSE), 'E2 Allocators'!$B$15:$W$358, MATCH('O5 Details by Class &amp; Accounts'!BI$18, 'E2 Allocators'!$B$15:$W$15, 0),FALSE)*$E115)</f>
        <v>0</v>
      </c>
      <c r="BJ115" s="2186">
        <f>IF(ISERROR(VLOOKUP(VLOOKUP($A115, 'E4 TB Allocation Details'!$A$18:$L$214, MATCH("Misc ID", 'E4 TB Allocation Details'!$A$18:$L$18, 0),FALSE), 'E2 Allocators'!$B$15:$W$358, MATCH('O5 Details by Class &amp; Accounts'!BJ$18, 'E2 Allocators'!$B$15:$W$15, 0),FALSE)*$E115), 0, VLOOKUP(VLOOKUP($A115, 'E4 TB Allocation Details'!$A$18:$L$214, MATCH("Misc ID", 'E4 TB Allocation Details'!$A$18:$L$18, 0),FALSE), 'E2 Allocators'!$B$15:$W$358, MATCH('O5 Details by Class &amp; Accounts'!BJ$18, 'E2 Allocators'!$B$15:$W$15, 0),FALSE)*$E115)</f>
        <v>0</v>
      </c>
      <c r="BK115" s="2186">
        <f>IF(ISERROR(VLOOKUP(VLOOKUP($A115, 'E4 TB Allocation Details'!$A$18:$L$214, MATCH("Misc ID", 'E4 TB Allocation Details'!$A$18:$L$18, 0),FALSE), 'E2 Allocators'!$B$15:$W$358, MATCH('O5 Details by Class &amp; Accounts'!BK$18, 'E2 Allocators'!$B$15:$W$15, 0),FALSE)*$E115), 0, VLOOKUP(VLOOKUP($A115, 'E4 TB Allocation Details'!$A$18:$L$214, MATCH("Misc ID", 'E4 TB Allocation Details'!$A$18:$L$18, 0),FALSE), 'E2 Allocators'!$B$15:$W$358, MATCH('O5 Details by Class &amp; Accounts'!BK$18, 'E2 Allocators'!$B$15:$W$15, 0),FALSE)*$E115)</f>
        <v>0</v>
      </c>
      <c r="BL115" s="2186">
        <f>IF(ISERROR(VLOOKUP(VLOOKUP($A115, 'E4 TB Allocation Details'!$A$18:$L$214, MATCH("Misc ID", 'E4 TB Allocation Details'!$A$18:$L$18, 0),FALSE), 'E2 Allocators'!$B$15:$W$358, MATCH('O5 Details by Class &amp; Accounts'!BL$18, 'E2 Allocators'!$B$15:$W$15, 0),FALSE)*$E115), 0, VLOOKUP(VLOOKUP($A115, 'E4 TB Allocation Details'!$A$18:$L$214, MATCH("Misc ID", 'E4 TB Allocation Details'!$A$18:$L$18, 0),FALSE), 'E2 Allocators'!$B$15:$W$358, MATCH('O5 Details by Class &amp; Accounts'!BL$18, 'E2 Allocators'!$B$15:$W$15, 0),FALSE)*$E115)</f>
        <v>0</v>
      </c>
      <c r="BM115" s="2186">
        <f>IF(ISERROR(VLOOKUP(VLOOKUP($A115, 'E4 TB Allocation Details'!$A$18:$L$214, MATCH("Misc ID", 'E4 TB Allocation Details'!$A$18:$L$18, 0),FALSE), 'E2 Allocators'!$B$15:$W$358, MATCH('O5 Details by Class &amp; Accounts'!BM$18, 'E2 Allocators'!$B$15:$W$15, 0),FALSE)*$E115), 0, VLOOKUP(VLOOKUP($A115, 'E4 TB Allocation Details'!$A$18:$L$214, MATCH("Misc ID", 'E4 TB Allocation Details'!$A$18:$L$18, 0),FALSE), 'E2 Allocators'!$B$15:$W$358, MATCH('O5 Details by Class &amp; Accounts'!BM$18, 'E2 Allocators'!$B$15:$W$15, 0),FALSE)*$E115)</f>
        <v>0</v>
      </c>
      <c r="BN115" s="2186">
        <f>IF(ISERROR(VLOOKUP(VLOOKUP($A115, 'E4 TB Allocation Details'!$A$18:$L$214, MATCH("Misc ID", 'E4 TB Allocation Details'!$A$18:$L$18, 0),FALSE), 'E2 Allocators'!$B$15:$W$358, MATCH('O5 Details by Class &amp; Accounts'!BN$18, 'E2 Allocators'!$B$15:$W$15, 0),FALSE)*$E115), 0, VLOOKUP(VLOOKUP($A115, 'E4 TB Allocation Details'!$A$18:$L$214, MATCH("Misc ID", 'E4 TB Allocation Details'!$A$18:$L$18, 0),FALSE), 'E2 Allocators'!$B$15:$W$358, MATCH('O5 Details by Class &amp; Accounts'!BN$18, 'E2 Allocators'!$B$15:$W$15, 0),FALSE)*$E115)</f>
        <v>0</v>
      </c>
      <c r="BO115" s="2186">
        <f>IF(ISERROR(VLOOKUP(VLOOKUP($A115, 'E4 TB Allocation Details'!$A$18:$L$214, MATCH("Misc ID", 'E4 TB Allocation Details'!$A$18:$L$18, 0),FALSE), 'E2 Allocators'!$B$15:$W$358, MATCH('O5 Details by Class &amp; Accounts'!BO$18, 'E2 Allocators'!$B$15:$W$15, 0),FALSE)*$E115), 0, VLOOKUP(VLOOKUP($A115, 'E4 TB Allocation Details'!$A$18:$L$214, MATCH("Misc ID", 'E4 TB Allocation Details'!$A$18:$L$18, 0),FALSE), 'E2 Allocators'!$B$15:$W$358, MATCH('O5 Details by Class &amp; Accounts'!BO$18, 'E2 Allocators'!$B$15:$W$15, 0),FALSE)*$E115)</f>
        <v>0</v>
      </c>
      <c r="BP115" s="2186">
        <f>IF(ISERROR(VLOOKUP(VLOOKUP($A115, 'E4 TB Allocation Details'!$A$18:$L$214, MATCH("Misc ID", 'E4 TB Allocation Details'!$A$18:$L$18, 0),FALSE), 'E2 Allocators'!$B$15:$W$358, MATCH('O5 Details by Class &amp; Accounts'!BP$18, 'E2 Allocators'!$B$15:$W$15, 0),FALSE)*$E115), 0, VLOOKUP(VLOOKUP($A115, 'E4 TB Allocation Details'!$A$18:$L$214, MATCH("Misc ID", 'E4 TB Allocation Details'!$A$18:$L$18, 0),FALSE), 'E2 Allocators'!$B$15:$W$358, MATCH('O5 Details by Class &amp; Accounts'!BP$18, 'E2 Allocators'!$B$15:$W$15, 0),FALSE)*$E115)</f>
        <v>0</v>
      </c>
      <c r="BQ115" s="2186">
        <f>IF(ISERROR(VLOOKUP(VLOOKUP($A115, 'E4 TB Allocation Details'!$A$18:$L$214, MATCH("Misc ID", 'E4 TB Allocation Details'!$A$18:$L$18, 0),FALSE), 'E2 Allocators'!$B$15:$W$358, MATCH('O5 Details by Class &amp; Accounts'!BQ$18, 'E2 Allocators'!$B$15:$W$15, 0),FALSE)*$E115), 0, VLOOKUP(VLOOKUP($A115, 'E4 TB Allocation Details'!$A$18:$L$214, MATCH("Misc ID", 'E4 TB Allocation Details'!$A$18:$L$18, 0),FALSE), 'E2 Allocators'!$B$15:$W$358, MATCH('O5 Details by Class &amp; Accounts'!BQ$18, 'E2 Allocators'!$B$15:$W$15, 0),FALSE)*$E115)</f>
        <v>0</v>
      </c>
      <c r="BR115" s="2186">
        <f>IF(ISERROR(VLOOKUP(VLOOKUP($A115, 'E4 TB Allocation Details'!$A$18:$L$214, MATCH("Misc ID", 'E4 TB Allocation Details'!$A$18:$L$18, 0),FALSE), 'E2 Allocators'!$B$15:$W$358, MATCH('O5 Details by Class &amp; Accounts'!BR$18, 'E2 Allocators'!$B$15:$W$15, 0),FALSE)*$E115), 0, VLOOKUP(VLOOKUP($A115, 'E4 TB Allocation Details'!$A$18:$L$214, MATCH("Misc ID", 'E4 TB Allocation Details'!$A$18:$L$18, 0),FALSE), 'E2 Allocators'!$B$15:$W$358, MATCH('O5 Details by Class &amp; Accounts'!BR$18, 'E2 Allocators'!$B$15:$W$15, 0),FALSE)*$E115)</f>
        <v>0</v>
      </c>
      <c r="BS115" s="2186">
        <f t="shared" si="29"/>
        <v>2495804.9999999995</v>
      </c>
      <c r="BT115" s="2186">
        <f>IF(ISERROR(VLOOKUP(VLOOKUP($A115, 'E4 TB Allocation Details'!$A$18:$L$214, MATCH("A &amp; G ID", 'E4 TB Allocation Details'!$A$18:$L$18, 0),FALSE), 'E2 Allocators'!$B$15:$W$358, MATCH('O5 Details by Class &amp; Accounts'!BT$18, 'E2 Allocators'!$B$15:$W$15, 0),FALSE)*$E115), 0, VLOOKUP(VLOOKUP($A115, 'E4 TB Allocation Details'!$A$18:$L$214, MATCH("A &amp; G ID", 'E4 TB Allocation Details'!$A$18:$L$18, 0),FALSE), 'E2 Allocators'!$B$15:$W$358, MATCH('O5 Details by Class &amp; Accounts'!BT$18, 'E2 Allocators'!$B$15:$W$15, 0),FALSE)*$E115)</f>
        <v>0</v>
      </c>
      <c r="BU115" s="2186">
        <f>IF(ISERROR(VLOOKUP(VLOOKUP($A115, 'E4 TB Allocation Details'!$A$18:$L$214, MATCH("A &amp; G ID", 'E4 TB Allocation Details'!$A$18:$L$18, 0),FALSE), 'E2 Allocators'!$B$15:$W$358, MATCH('O5 Details by Class &amp; Accounts'!BU$18, 'E2 Allocators'!$B$15:$W$15, 0),FALSE)*$E115), 0, VLOOKUP(VLOOKUP($A115, 'E4 TB Allocation Details'!$A$18:$L$214, MATCH("A &amp; G ID", 'E4 TB Allocation Details'!$A$18:$L$18, 0),FALSE), 'E2 Allocators'!$B$15:$W$358, MATCH('O5 Details by Class &amp; Accounts'!BU$18, 'E2 Allocators'!$B$15:$W$15, 0),FALSE)*$E115)</f>
        <v>0</v>
      </c>
      <c r="BV115" s="2186">
        <f>IF(ISERROR(VLOOKUP(VLOOKUP($A115, 'E4 TB Allocation Details'!$A$18:$L$214, MATCH("A &amp; G ID", 'E4 TB Allocation Details'!$A$18:$L$18, 0),FALSE), 'E2 Allocators'!$B$15:$W$358, MATCH('O5 Details by Class &amp; Accounts'!BV$18, 'E2 Allocators'!$B$15:$W$15, 0),FALSE)*$E115), 0, VLOOKUP(VLOOKUP($A115, 'E4 TB Allocation Details'!$A$18:$L$214, MATCH("A &amp; G ID", 'E4 TB Allocation Details'!$A$18:$L$18, 0),FALSE), 'E2 Allocators'!$B$15:$W$358, MATCH('O5 Details by Class &amp; Accounts'!BV$18, 'E2 Allocators'!$B$15:$W$15, 0),FALSE)*$E115)</f>
        <v>0</v>
      </c>
      <c r="BW115" s="2186">
        <f>IF(ISERROR(VLOOKUP(VLOOKUP($A115, 'E4 TB Allocation Details'!$A$18:$L$214, MATCH("A &amp; G ID", 'E4 TB Allocation Details'!$A$18:$L$18, 0),FALSE), 'E2 Allocators'!$B$15:$W$358, MATCH('O5 Details by Class &amp; Accounts'!BW$18, 'E2 Allocators'!$B$15:$W$15, 0),FALSE)*$E115), 0, VLOOKUP(VLOOKUP($A115, 'E4 TB Allocation Details'!$A$18:$L$214, MATCH("A &amp; G ID", 'E4 TB Allocation Details'!$A$18:$L$18, 0),FALSE), 'E2 Allocators'!$B$15:$W$358, MATCH('O5 Details by Class &amp; Accounts'!BW$18, 'E2 Allocators'!$B$15:$W$15, 0),FALSE)*$E115)</f>
        <v>0</v>
      </c>
      <c r="BX115" s="2186">
        <f>IF(ISERROR(VLOOKUP(VLOOKUP($A115, 'E4 TB Allocation Details'!$A$18:$L$214, MATCH("A &amp; G ID", 'E4 TB Allocation Details'!$A$18:$L$18, 0),FALSE), 'E2 Allocators'!$B$15:$W$358, MATCH('O5 Details by Class &amp; Accounts'!BX$18, 'E2 Allocators'!$B$15:$W$15, 0),FALSE)*$E115), 0, VLOOKUP(VLOOKUP($A115, 'E4 TB Allocation Details'!$A$18:$L$214, MATCH("A &amp; G ID", 'E4 TB Allocation Details'!$A$18:$L$18, 0),FALSE), 'E2 Allocators'!$B$15:$W$358, MATCH('O5 Details by Class &amp; Accounts'!BX$18, 'E2 Allocators'!$B$15:$W$15, 0),FALSE)*$E115)</f>
        <v>0</v>
      </c>
      <c r="BY115" s="2186">
        <f>IF(ISERROR(VLOOKUP(VLOOKUP($A115, 'E4 TB Allocation Details'!$A$18:$L$214, MATCH("A &amp; G ID", 'E4 TB Allocation Details'!$A$18:$L$18, 0),FALSE), 'E2 Allocators'!$B$15:$W$358, MATCH('O5 Details by Class &amp; Accounts'!BY$18, 'E2 Allocators'!$B$15:$W$15, 0),FALSE)*$E115), 0, VLOOKUP(VLOOKUP($A115, 'E4 TB Allocation Details'!$A$18:$L$214, MATCH("A &amp; G ID", 'E4 TB Allocation Details'!$A$18:$L$18, 0),FALSE), 'E2 Allocators'!$B$15:$W$358, MATCH('O5 Details by Class &amp; Accounts'!BY$18, 'E2 Allocators'!$B$15:$W$15, 0),FALSE)*$E115)</f>
        <v>0</v>
      </c>
      <c r="BZ115" s="2186">
        <f>IF(ISERROR(VLOOKUP(VLOOKUP($A115, 'E4 TB Allocation Details'!$A$18:$L$214, MATCH("A &amp; G ID", 'E4 TB Allocation Details'!$A$18:$L$18, 0),FALSE), 'E2 Allocators'!$B$15:$W$358, MATCH('O5 Details by Class &amp; Accounts'!BZ$18, 'E2 Allocators'!$B$15:$W$15, 0),FALSE)*$E115), 0, VLOOKUP(VLOOKUP($A115, 'E4 TB Allocation Details'!$A$18:$L$214, MATCH("A &amp; G ID", 'E4 TB Allocation Details'!$A$18:$L$18, 0),FALSE), 'E2 Allocators'!$B$15:$W$358, MATCH('O5 Details by Class &amp; Accounts'!BZ$18, 'E2 Allocators'!$B$15:$W$15, 0),FALSE)*$E115)</f>
        <v>0</v>
      </c>
      <c r="CA115" s="2186">
        <f>IF(ISERROR(VLOOKUP(VLOOKUP($A115, 'E4 TB Allocation Details'!$A$18:$L$214, MATCH("A &amp; G ID", 'E4 TB Allocation Details'!$A$18:$L$18, 0),FALSE), 'E2 Allocators'!$B$15:$W$358, MATCH('O5 Details by Class &amp; Accounts'!CA$18, 'E2 Allocators'!$B$15:$W$15, 0),FALSE)*$E115), 0, VLOOKUP(VLOOKUP($A115, 'E4 TB Allocation Details'!$A$18:$L$214, MATCH("A &amp; G ID", 'E4 TB Allocation Details'!$A$18:$L$18, 0),FALSE), 'E2 Allocators'!$B$15:$W$358, MATCH('O5 Details by Class &amp; Accounts'!CA$18, 'E2 Allocators'!$B$15:$W$15, 0),FALSE)*$E115)</f>
        <v>0</v>
      </c>
      <c r="CB115" s="2186">
        <f>IF(ISERROR(VLOOKUP(VLOOKUP($A115, 'E4 TB Allocation Details'!$A$18:$L$214, MATCH("A &amp; G ID", 'E4 TB Allocation Details'!$A$18:$L$18, 0),FALSE), 'E2 Allocators'!$B$15:$W$358, MATCH('O5 Details by Class &amp; Accounts'!CB$18, 'E2 Allocators'!$B$15:$W$15, 0),FALSE)*$E115), 0, VLOOKUP(VLOOKUP($A115, 'E4 TB Allocation Details'!$A$18:$L$214, MATCH("A &amp; G ID", 'E4 TB Allocation Details'!$A$18:$L$18, 0),FALSE), 'E2 Allocators'!$B$15:$W$358, MATCH('O5 Details by Class &amp; Accounts'!CB$18, 'E2 Allocators'!$B$15:$W$15, 0),FALSE)*$E115)</f>
        <v>0</v>
      </c>
      <c r="CC115" s="2186">
        <f>IF(ISERROR(VLOOKUP(VLOOKUP($A115, 'E4 TB Allocation Details'!$A$18:$L$214, MATCH("A &amp; G ID", 'E4 TB Allocation Details'!$A$18:$L$18, 0),FALSE), 'E2 Allocators'!$B$15:$W$358, MATCH('O5 Details by Class &amp; Accounts'!CC$18, 'E2 Allocators'!$B$15:$W$15, 0),FALSE)*$E115), 0, VLOOKUP(VLOOKUP($A115, 'E4 TB Allocation Details'!$A$18:$L$214, MATCH("A &amp; G ID", 'E4 TB Allocation Details'!$A$18:$L$18, 0),FALSE), 'E2 Allocators'!$B$15:$W$358, MATCH('O5 Details by Class &amp; Accounts'!CC$18, 'E2 Allocators'!$B$15:$W$15, 0),FALSE)*$E115)</f>
        <v>0</v>
      </c>
      <c r="CD115" s="2186">
        <f>IF(ISERROR(VLOOKUP(VLOOKUP($A115, 'E4 TB Allocation Details'!$A$18:$L$214, MATCH("A &amp; G ID", 'E4 TB Allocation Details'!$A$18:$L$18, 0),FALSE), 'E2 Allocators'!$B$15:$W$358, MATCH('O5 Details by Class &amp; Accounts'!CD$18, 'E2 Allocators'!$B$15:$W$15, 0),FALSE)*$E115), 0, VLOOKUP(VLOOKUP($A115, 'E4 TB Allocation Details'!$A$18:$L$214, MATCH("A &amp; G ID", 'E4 TB Allocation Details'!$A$18:$L$18, 0),FALSE), 'E2 Allocators'!$B$15:$W$358, MATCH('O5 Details by Class &amp; Accounts'!CD$18, 'E2 Allocators'!$B$15:$W$15, 0),FALSE)*$E115)</f>
        <v>0</v>
      </c>
      <c r="CE115" s="2186">
        <f>IF(ISERROR(VLOOKUP(VLOOKUP($A115, 'E4 TB Allocation Details'!$A$18:$L$214, MATCH("A &amp; G ID", 'E4 TB Allocation Details'!$A$18:$L$18, 0),FALSE), 'E2 Allocators'!$B$15:$W$358, MATCH('O5 Details by Class &amp; Accounts'!CE$18, 'E2 Allocators'!$B$15:$W$15, 0),FALSE)*$E115), 0, VLOOKUP(VLOOKUP($A115, 'E4 TB Allocation Details'!$A$18:$L$214, MATCH("A &amp; G ID", 'E4 TB Allocation Details'!$A$18:$L$18, 0),FALSE), 'E2 Allocators'!$B$15:$W$358, MATCH('O5 Details by Class &amp; Accounts'!CE$18, 'E2 Allocators'!$B$15:$W$15, 0),FALSE)*$E115)</f>
        <v>0</v>
      </c>
      <c r="CF115" s="2186">
        <f>IF(ISERROR(VLOOKUP(VLOOKUP($A115, 'E4 TB Allocation Details'!$A$18:$L$214, MATCH("A &amp; G ID", 'E4 TB Allocation Details'!$A$18:$L$18, 0),FALSE), 'E2 Allocators'!$B$15:$W$358, MATCH('O5 Details by Class &amp; Accounts'!CF$18, 'E2 Allocators'!$B$15:$W$15, 0),FALSE)*$E115), 0, VLOOKUP(VLOOKUP($A115, 'E4 TB Allocation Details'!$A$18:$L$214, MATCH("A &amp; G ID", 'E4 TB Allocation Details'!$A$18:$L$18, 0),FALSE), 'E2 Allocators'!$B$15:$W$358, MATCH('O5 Details by Class &amp; Accounts'!CF$18, 'E2 Allocators'!$B$15:$W$15, 0),FALSE)*$E115)</f>
        <v>0</v>
      </c>
      <c r="CG115" s="2186">
        <f>IF(ISERROR(VLOOKUP(VLOOKUP($A115, 'E4 TB Allocation Details'!$A$18:$L$214, MATCH("A &amp; G ID", 'E4 TB Allocation Details'!$A$18:$L$18, 0),FALSE), 'E2 Allocators'!$B$15:$W$358, MATCH('O5 Details by Class &amp; Accounts'!CG$18, 'E2 Allocators'!$B$15:$W$15, 0),FALSE)*$E115), 0, VLOOKUP(VLOOKUP($A115, 'E4 TB Allocation Details'!$A$18:$L$214, MATCH("A &amp; G ID", 'E4 TB Allocation Details'!$A$18:$L$18, 0),FALSE), 'E2 Allocators'!$B$15:$W$358, MATCH('O5 Details by Class &amp; Accounts'!CG$18, 'E2 Allocators'!$B$15:$W$15, 0),FALSE)*$E115)</f>
        <v>0</v>
      </c>
      <c r="CH115" s="2186">
        <f>IF(ISERROR(VLOOKUP(VLOOKUP($A115, 'E4 TB Allocation Details'!$A$18:$L$214, MATCH("A &amp; G ID", 'E4 TB Allocation Details'!$A$18:$L$18, 0),FALSE), 'E2 Allocators'!$B$15:$W$358, MATCH('O5 Details by Class &amp; Accounts'!CH$18, 'E2 Allocators'!$B$15:$W$15, 0),FALSE)*$E115), 0, VLOOKUP(VLOOKUP($A115, 'E4 TB Allocation Details'!$A$18:$L$214, MATCH("A &amp; G ID", 'E4 TB Allocation Details'!$A$18:$L$18, 0),FALSE), 'E2 Allocators'!$B$15:$W$358, MATCH('O5 Details by Class &amp; Accounts'!CH$18, 'E2 Allocators'!$B$15:$W$15, 0),FALSE)*$E115)</f>
        <v>0</v>
      </c>
      <c r="CI115" s="2186">
        <f>IF(ISERROR(VLOOKUP(VLOOKUP($A115, 'E4 TB Allocation Details'!$A$18:$L$214, MATCH("A &amp; G ID", 'E4 TB Allocation Details'!$A$18:$L$18, 0),FALSE), 'E2 Allocators'!$B$15:$W$358, MATCH('O5 Details by Class &amp; Accounts'!CI$18, 'E2 Allocators'!$B$15:$W$15, 0),FALSE)*$E115), 0, VLOOKUP(VLOOKUP($A115, 'E4 TB Allocation Details'!$A$18:$L$214, MATCH("A &amp; G ID", 'E4 TB Allocation Details'!$A$18:$L$18, 0),FALSE), 'E2 Allocators'!$B$15:$W$358, MATCH('O5 Details by Class &amp; Accounts'!CI$18, 'E2 Allocators'!$B$15:$W$15, 0),FALSE)*$E115)</f>
        <v>0</v>
      </c>
      <c r="CJ115" s="2186">
        <f>IF(ISERROR(VLOOKUP(VLOOKUP($A115, 'E4 TB Allocation Details'!$A$18:$L$214, MATCH("A &amp; G ID", 'E4 TB Allocation Details'!$A$18:$L$18, 0),FALSE), 'E2 Allocators'!$B$15:$W$358, MATCH('O5 Details by Class &amp; Accounts'!CJ$18, 'E2 Allocators'!$B$15:$W$15, 0),FALSE)*$E115), 0, VLOOKUP(VLOOKUP($A115, 'E4 TB Allocation Details'!$A$18:$L$214, MATCH("A &amp; G ID", 'E4 TB Allocation Details'!$A$18:$L$18, 0),FALSE), 'E2 Allocators'!$B$15:$W$358, MATCH('O5 Details by Class &amp; Accounts'!CJ$18, 'E2 Allocators'!$B$15:$W$15, 0),FALSE)*$E115)</f>
        <v>0</v>
      </c>
      <c r="CK115" s="2186">
        <f>IF(ISERROR(VLOOKUP(VLOOKUP($A115, 'E4 TB Allocation Details'!$A$18:$L$214, MATCH("A &amp; G ID", 'E4 TB Allocation Details'!$A$18:$L$18, 0),FALSE), 'E2 Allocators'!$B$15:$W$358, MATCH('O5 Details by Class &amp; Accounts'!CK$18, 'E2 Allocators'!$B$15:$W$15, 0),FALSE)*$E115), 0, VLOOKUP(VLOOKUP($A115, 'E4 TB Allocation Details'!$A$18:$L$214, MATCH("A &amp; G ID", 'E4 TB Allocation Details'!$A$18:$L$18, 0),FALSE), 'E2 Allocators'!$B$15:$W$358, MATCH('O5 Details by Class &amp; Accounts'!CK$18, 'E2 Allocators'!$B$15:$W$15, 0),FALSE)*$E115)</f>
        <v>0</v>
      </c>
      <c r="CL115" s="2186">
        <f>IF(ISERROR(VLOOKUP(VLOOKUP($A115, 'E4 TB Allocation Details'!$A$18:$L$214, MATCH("A &amp; G ID", 'E4 TB Allocation Details'!$A$18:$L$18, 0),FALSE), 'E2 Allocators'!$B$15:$W$358, MATCH('O5 Details by Class &amp; Accounts'!CL$18, 'E2 Allocators'!$B$15:$W$15, 0),FALSE)*$E115), 0, VLOOKUP(VLOOKUP($A115, 'E4 TB Allocation Details'!$A$18:$L$214, MATCH("A &amp; G ID", 'E4 TB Allocation Details'!$A$18:$L$18, 0),FALSE), 'E2 Allocators'!$B$15:$W$358, MATCH('O5 Details by Class &amp; Accounts'!CL$18, 'E2 Allocators'!$B$15:$W$15, 0),FALSE)*$E115)</f>
        <v>0</v>
      </c>
      <c r="CM115" s="2186">
        <f>IF(ISERROR(VLOOKUP(VLOOKUP($A115, 'E4 TB Allocation Details'!$A$18:$L$214, MATCH("A &amp; G ID", 'E4 TB Allocation Details'!$A$18:$L$18, 0),FALSE), 'E2 Allocators'!$B$15:$W$358, MATCH('O5 Details by Class &amp; Accounts'!CM$18, 'E2 Allocators'!$B$15:$W$15, 0),FALSE)*$E115), 0, VLOOKUP(VLOOKUP($A115, 'E4 TB Allocation Details'!$A$18:$L$214, MATCH("A &amp; G ID", 'E4 TB Allocation Details'!$A$18:$L$18, 0),FALSE), 'E2 Allocators'!$B$15:$W$358, MATCH('O5 Details by Class &amp; Accounts'!CM$18, 'E2 Allocators'!$B$15:$W$15, 0),FALSE)*$E115)</f>
        <v>0</v>
      </c>
      <c r="CN115" s="2186">
        <f t="shared" si="30"/>
        <v>0</v>
      </c>
      <c r="CO115" s="2187">
        <f>+E115-AC115-AX115-BS115-CN115</f>
        <v>4.6566128730773926E-10</v>
      </c>
      <c r="CQ115" s="1625"/>
    </row>
    <row r="116" spans="1:95" s="54" customFormat="1" ht="12.75" x14ac:dyDescent="0.2">
      <c r="A116" s="994">
        <v>4390</v>
      </c>
      <c r="B116" s="995" t="s">
        <v>1377</v>
      </c>
      <c r="C116" s="2184">
        <f>IF(ISERROR(VLOOKUP($A116,'I3 TB Data'!$A$19:$H$483,MATCH('O5 Details by Class &amp; Accounts'!$C$18, 'I3 TB Data'!$A$19:$H$19,0),0)), 0, VLOOKUP($A116,'I3 TB Data'!$A$19:$H$483,MATCH('O5 Details by Class &amp; Accounts'!$C$18,'I3 TB Data'!$A$19:$H$19,0),0))</f>
        <v>-153000</v>
      </c>
      <c r="D116" s="2185"/>
      <c r="E116" s="2184">
        <f t="shared" si="17"/>
        <v>-153000</v>
      </c>
      <c r="F116" s="2186">
        <f>IF(ISERROR(VLOOKUP($A116, 'E1 Categorization'!A33:E124, MATCH("Customer Component", 'E1 Categorization'!$A$33:$E$33,0), 0)), 0, IF(VLOOKUP($A116, 'E1 Categorization'!A33:E124, MATCH("Customer Component", 'E1 Categorization'!$A$33:$E$33,0), 0)=0, 'O5 Details by Class &amp; Accounts'!$E116, IF(AND(VLOOKUP($A116, 'E1 Categorization'!A33:E124, MATCH("Customer Component", 'E1 Categorization'!$A$33:$E$33,0), 0) &gt;0, VLOOKUP($A116, 'E1 Categorization'!A33:E124, MATCH("Customer Component", 'E1 Categorization'!$A$33:$E$33,0), 0)&lt;1), 'O5 Details by Class &amp; Accounts'!$E116*(1-VLOOKUP($A116, 'E1 Categorization'!A33:E124, MATCH("Customer Component", 'E1 Categorization'!$A$33:$E$33,0), 0)), 0)))</f>
        <v>0</v>
      </c>
      <c r="G116" s="2186">
        <f>IF(ISERROR(VLOOKUP($A116, 'E1 Categorization'!A33:E124, MATCH("Customer Component", 'E1 Categorization'!$A$33:$E$33,0), 0)),0, IF(VLOOKUP($A116, 'E1 Categorization'!A33:E124, MATCH("Customer Component", 'E1 Categorization'!$A$33:$E$33,0), 0)=0, 0, IF(AND(VLOOKUP($A116, 'E1 Categorization'!A33:E124, MATCH("Customer Component", 'E1 Categorization'!$A$33:$E$33,0), 0) &gt;0, VLOOKUP($A116, 'E1 Categorization'!A33:E124, MATCH("Customer Component", 'E1 Categorization'!$A$33:$E$33,0), 0)&lt;1), 'O5 Details by Class &amp; Accounts'!$E116*(VLOOKUP($A116, 'E1 Categorization'!A33:E124, MATCH("Customer Component", 'E1 Categorization'!$A$33:$E$33,0), 0)), 'O5 Details by Class &amp; Accounts'!$E116)))</f>
        <v>0</v>
      </c>
      <c r="H116" s="2186">
        <f t="shared" si="26"/>
        <v>0</v>
      </c>
      <c r="I116" s="2186">
        <f>IF(ISERROR(VLOOKUP(VLOOKUP($A116, 'E4 TB Allocation Details'!$A$18:$L$214, MATCH("Demand ID", 'E4 TB Allocation Details'!$A$18:$L$18, 0),FALSE), 'E2 Allocators'!$B$15:$W$358, MATCH('O5 Details by Class &amp; Accounts'!I$18, 'E2 Allocators'!$B$15:$W$15, 0),FALSE)*$F116), 0, VLOOKUP(VLOOKUP($A116, 'E4 TB Allocation Details'!$A$18:$L$214, MATCH("Demand ID", 'E4 TB Allocation Details'!$A$18:$L$18, 0),FALSE), 'E2 Allocators'!$B$15:$W$358, MATCH('O5 Details by Class &amp; Accounts'!I$18, 'E2 Allocators'!$B$15:$W$15, 0),FALSE)*$F116)</f>
        <v>0</v>
      </c>
      <c r="J116" s="2186">
        <f>IF(ISERROR(VLOOKUP(VLOOKUP($A116, 'E4 TB Allocation Details'!$A$18:$L$214, MATCH("Demand ID", 'E4 TB Allocation Details'!$A$18:$L$18, 0),FALSE), 'E2 Allocators'!$B$15:$W$358, MATCH('O5 Details by Class &amp; Accounts'!J$18, 'E2 Allocators'!$B$15:$W$15, 0),FALSE)*$F116), 0, VLOOKUP(VLOOKUP($A116, 'E4 TB Allocation Details'!$A$18:$L$214, MATCH("Demand ID", 'E4 TB Allocation Details'!$A$18:$L$18, 0),FALSE), 'E2 Allocators'!$B$15:$W$358, MATCH('O5 Details by Class &amp; Accounts'!J$18, 'E2 Allocators'!$B$15:$W$15, 0),FALSE)*$F116)</f>
        <v>0</v>
      </c>
      <c r="K116" s="2186">
        <f>IF(ISERROR(VLOOKUP(VLOOKUP($A116, 'E4 TB Allocation Details'!$A$18:$L$214, MATCH("Demand ID", 'E4 TB Allocation Details'!$A$18:$L$18, 0),FALSE), 'E2 Allocators'!$B$15:$W$358, MATCH('O5 Details by Class &amp; Accounts'!K$18, 'E2 Allocators'!$B$15:$W$15, 0),FALSE)*$F116), 0, VLOOKUP(VLOOKUP($A116, 'E4 TB Allocation Details'!$A$18:$L$214, MATCH("Demand ID", 'E4 TB Allocation Details'!$A$18:$L$18, 0),FALSE), 'E2 Allocators'!$B$15:$W$358, MATCH('O5 Details by Class &amp; Accounts'!K$18, 'E2 Allocators'!$B$15:$W$15, 0),FALSE)*$F116)</f>
        <v>0</v>
      </c>
      <c r="L116" s="2186">
        <f>IF(ISERROR(VLOOKUP(VLOOKUP($A116, 'E4 TB Allocation Details'!$A$18:$L$214, MATCH("Demand ID", 'E4 TB Allocation Details'!$A$18:$L$18, 0),FALSE), 'E2 Allocators'!$B$15:$W$358, MATCH('O5 Details by Class &amp; Accounts'!L$18, 'E2 Allocators'!$B$15:$W$15, 0),FALSE)*$F116), 0, VLOOKUP(VLOOKUP($A116, 'E4 TB Allocation Details'!$A$18:$L$214, MATCH("Demand ID", 'E4 TB Allocation Details'!$A$18:$L$18, 0),FALSE), 'E2 Allocators'!$B$15:$W$358, MATCH('O5 Details by Class &amp; Accounts'!L$18, 'E2 Allocators'!$B$15:$W$15, 0),FALSE)*$F116)</f>
        <v>0</v>
      </c>
      <c r="M116" s="2186">
        <f>IF(ISERROR(VLOOKUP(VLOOKUP($A116, 'E4 TB Allocation Details'!$A$18:$L$214, MATCH("Demand ID", 'E4 TB Allocation Details'!$A$18:$L$18, 0),FALSE), 'E2 Allocators'!$B$15:$W$358, MATCH('O5 Details by Class &amp; Accounts'!M$18, 'E2 Allocators'!$B$15:$W$15, 0),FALSE)*$F116), 0, VLOOKUP(VLOOKUP($A116, 'E4 TB Allocation Details'!$A$18:$L$214, MATCH("Demand ID", 'E4 TB Allocation Details'!$A$18:$L$18, 0),FALSE), 'E2 Allocators'!$B$15:$W$358, MATCH('O5 Details by Class &amp; Accounts'!M$18, 'E2 Allocators'!$B$15:$W$15, 0),FALSE)*$F116)</f>
        <v>0</v>
      </c>
      <c r="N116" s="2186">
        <f>IF(ISERROR(VLOOKUP(VLOOKUP($A116, 'E4 TB Allocation Details'!$A$18:$L$214, MATCH("Demand ID", 'E4 TB Allocation Details'!$A$18:$L$18, 0),FALSE), 'E2 Allocators'!$B$15:$W$358, MATCH('O5 Details by Class &amp; Accounts'!N$18, 'E2 Allocators'!$B$15:$W$15, 0),FALSE)*$F116), 0, VLOOKUP(VLOOKUP($A116, 'E4 TB Allocation Details'!$A$18:$L$214, MATCH("Demand ID", 'E4 TB Allocation Details'!$A$18:$L$18, 0),FALSE), 'E2 Allocators'!$B$15:$W$358, MATCH('O5 Details by Class &amp; Accounts'!N$18, 'E2 Allocators'!$B$15:$W$15, 0),FALSE)*$F116)</f>
        <v>0</v>
      </c>
      <c r="O116" s="2186">
        <f>IF(ISERROR(VLOOKUP(VLOOKUP($A116, 'E4 TB Allocation Details'!$A$18:$L$214, MATCH("Demand ID", 'E4 TB Allocation Details'!$A$18:$L$18, 0),FALSE), 'E2 Allocators'!$B$15:$W$358, MATCH('O5 Details by Class &amp; Accounts'!O$18, 'E2 Allocators'!$B$15:$W$15, 0),FALSE)*$F116), 0, VLOOKUP(VLOOKUP($A116, 'E4 TB Allocation Details'!$A$18:$L$214, MATCH("Demand ID", 'E4 TB Allocation Details'!$A$18:$L$18, 0),FALSE), 'E2 Allocators'!$B$15:$W$358, MATCH('O5 Details by Class &amp; Accounts'!O$18, 'E2 Allocators'!$B$15:$W$15, 0),FALSE)*$F116)</f>
        <v>0</v>
      </c>
      <c r="P116" s="2186">
        <f>IF(ISERROR(VLOOKUP(VLOOKUP($A116, 'E4 TB Allocation Details'!$A$18:$L$214, MATCH("Demand ID", 'E4 TB Allocation Details'!$A$18:$L$18, 0),FALSE), 'E2 Allocators'!$B$15:$W$358, MATCH('O5 Details by Class &amp; Accounts'!P$18, 'E2 Allocators'!$B$15:$W$15, 0),FALSE)*$F116), 0, VLOOKUP(VLOOKUP($A116, 'E4 TB Allocation Details'!$A$18:$L$214, MATCH("Demand ID", 'E4 TB Allocation Details'!$A$18:$L$18, 0),FALSE), 'E2 Allocators'!$B$15:$W$358, MATCH('O5 Details by Class &amp; Accounts'!P$18, 'E2 Allocators'!$B$15:$W$15, 0),FALSE)*$F116)</f>
        <v>0</v>
      </c>
      <c r="Q116" s="2186">
        <f>IF(ISERROR(VLOOKUP(VLOOKUP($A116, 'E4 TB Allocation Details'!$A$18:$L$214, MATCH("Demand ID", 'E4 TB Allocation Details'!$A$18:$L$18, 0),FALSE), 'E2 Allocators'!$B$15:$W$358, MATCH('O5 Details by Class &amp; Accounts'!Q$18, 'E2 Allocators'!$B$15:$W$15, 0),FALSE)*$F116), 0, VLOOKUP(VLOOKUP($A116, 'E4 TB Allocation Details'!$A$18:$L$214, MATCH("Demand ID", 'E4 TB Allocation Details'!$A$18:$L$18, 0),FALSE), 'E2 Allocators'!$B$15:$W$358, MATCH('O5 Details by Class &amp; Accounts'!Q$18, 'E2 Allocators'!$B$15:$W$15, 0),FALSE)*$F116)</f>
        <v>0</v>
      </c>
      <c r="R116" s="2186">
        <f>IF(ISERROR(VLOOKUP(VLOOKUP($A116, 'E4 TB Allocation Details'!$A$18:$L$214, MATCH("Demand ID", 'E4 TB Allocation Details'!$A$18:$L$18, 0),FALSE), 'E2 Allocators'!$B$15:$W$358, MATCH('O5 Details by Class &amp; Accounts'!R$18, 'E2 Allocators'!$B$15:$W$15, 0),FALSE)*$F116), 0, VLOOKUP(VLOOKUP($A116, 'E4 TB Allocation Details'!$A$18:$L$214, MATCH("Demand ID", 'E4 TB Allocation Details'!$A$18:$L$18, 0),FALSE), 'E2 Allocators'!$B$15:$W$358, MATCH('O5 Details by Class &amp; Accounts'!R$18, 'E2 Allocators'!$B$15:$W$15, 0),FALSE)*$F116)</f>
        <v>0</v>
      </c>
      <c r="S116" s="2186">
        <f>IF(ISERROR(VLOOKUP(VLOOKUP($A116, 'E4 TB Allocation Details'!$A$18:$L$214, MATCH("Demand ID", 'E4 TB Allocation Details'!$A$18:$L$18, 0),FALSE), 'E2 Allocators'!$B$15:$W$358, MATCH('O5 Details by Class &amp; Accounts'!S$18, 'E2 Allocators'!$B$15:$W$15, 0),FALSE)*$F116), 0, VLOOKUP(VLOOKUP($A116, 'E4 TB Allocation Details'!$A$18:$L$214, MATCH("Demand ID", 'E4 TB Allocation Details'!$A$18:$L$18, 0),FALSE), 'E2 Allocators'!$B$15:$W$358, MATCH('O5 Details by Class &amp; Accounts'!S$18, 'E2 Allocators'!$B$15:$W$15, 0),FALSE)*$F116)</f>
        <v>0</v>
      </c>
      <c r="T116" s="2186">
        <f>IF(ISERROR(VLOOKUP(VLOOKUP($A116, 'E4 TB Allocation Details'!$A$18:$L$214, MATCH("Demand ID", 'E4 TB Allocation Details'!$A$18:$L$18, 0),FALSE), 'E2 Allocators'!$B$15:$W$358, MATCH('O5 Details by Class &amp; Accounts'!T$18, 'E2 Allocators'!$B$15:$W$15, 0),FALSE)*$F116), 0, VLOOKUP(VLOOKUP($A116, 'E4 TB Allocation Details'!$A$18:$L$214, MATCH("Demand ID", 'E4 TB Allocation Details'!$A$18:$L$18, 0),FALSE), 'E2 Allocators'!$B$15:$W$358, MATCH('O5 Details by Class &amp; Accounts'!T$18, 'E2 Allocators'!$B$15:$W$15, 0),FALSE)*$F116)</f>
        <v>0</v>
      </c>
      <c r="U116" s="2186">
        <f>IF(ISERROR(VLOOKUP(VLOOKUP($A116, 'E4 TB Allocation Details'!$A$18:$L$214, MATCH("Demand ID", 'E4 TB Allocation Details'!$A$18:$L$18, 0),FALSE), 'E2 Allocators'!$B$15:$W$358, MATCH('O5 Details by Class &amp; Accounts'!U$18, 'E2 Allocators'!$B$15:$W$15, 0),FALSE)*$F116), 0, VLOOKUP(VLOOKUP($A116, 'E4 TB Allocation Details'!$A$18:$L$214, MATCH("Demand ID", 'E4 TB Allocation Details'!$A$18:$L$18, 0),FALSE), 'E2 Allocators'!$B$15:$W$358, MATCH('O5 Details by Class &amp; Accounts'!U$18, 'E2 Allocators'!$B$15:$W$15, 0),FALSE)*$F116)</f>
        <v>0</v>
      </c>
      <c r="V116" s="2186">
        <f>IF(ISERROR(VLOOKUP(VLOOKUP($A116, 'E4 TB Allocation Details'!$A$18:$L$214, MATCH("Demand ID", 'E4 TB Allocation Details'!$A$18:$L$18, 0),FALSE), 'E2 Allocators'!$B$15:$W$358, MATCH('O5 Details by Class &amp; Accounts'!V$18, 'E2 Allocators'!$B$15:$W$15, 0),FALSE)*$F116), 0, VLOOKUP(VLOOKUP($A116, 'E4 TB Allocation Details'!$A$18:$L$214, MATCH("Demand ID", 'E4 TB Allocation Details'!$A$18:$L$18, 0),FALSE), 'E2 Allocators'!$B$15:$W$358, MATCH('O5 Details by Class &amp; Accounts'!V$18, 'E2 Allocators'!$B$15:$W$15, 0),FALSE)*$F116)</f>
        <v>0</v>
      </c>
      <c r="W116" s="2186">
        <f>IF(ISERROR(VLOOKUP(VLOOKUP($A116, 'E4 TB Allocation Details'!$A$18:$L$214, MATCH("Demand ID", 'E4 TB Allocation Details'!$A$18:$L$18, 0),FALSE), 'E2 Allocators'!$B$15:$W$358, MATCH('O5 Details by Class &amp; Accounts'!W$18, 'E2 Allocators'!$B$15:$W$15, 0),FALSE)*$F116), 0, VLOOKUP(VLOOKUP($A116, 'E4 TB Allocation Details'!$A$18:$L$214, MATCH("Demand ID", 'E4 TB Allocation Details'!$A$18:$L$18, 0),FALSE), 'E2 Allocators'!$B$15:$W$358, MATCH('O5 Details by Class &amp; Accounts'!W$18, 'E2 Allocators'!$B$15:$W$15, 0),FALSE)*$F116)</f>
        <v>0</v>
      </c>
      <c r="X116" s="2186">
        <f>IF(ISERROR(VLOOKUP(VLOOKUP($A116, 'E4 TB Allocation Details'!$A$18:$L$214, MATCH("Demand ID", 'E4 TB Allocation Details'!$A$18:$L$18, 0),FALSE), 'E2 Allocators'!$B$15:$W$358, MATCH('O5 Details by Class &amp; Accounts'!X$18, 'E2 Allocators'!$B$15:$W$15, 0),FALSE)*$F116), 0, VLOOKUP(VLOOKUP($A116, 'E4 TB Allocation Details'!$A$18:$L$214, MATCH("Demand ID", 'E4 TB Allocation Details'!$A$18:$L$18, 0),FALSE), 'E2 Allocators'!$B$15:$W$358, MATCH('O5 Details by Class &amp; Accounts'!X$18, 'E2 Allocators'!$B$15:$W$15, 0),FALSE)*$F116)</f>
        <v>0</v>
      </c>
      <c r="Y116" s="2186">
        <f>IF(ISERROR(VLOOKUP(VLOOKUP($A116, 'E4 TB Allocation Details'!$A$18:$L$214, MATCH("Demand ID", 'E4 TB Allocation Details'!$A$18:$L$18, 0),FALSE), 'E2 Allocators'!$B$15:$W$358, MATCH('O5 Details by Class &amp; Accounts'!Y$18, 'E2 Allocators'!$B$15:$W$15, 0),FALSE)*$F116), 0, VLOOKUP(VLOOKUP($A116, 'E4 TB Allocation Details'!$A$18:$L$214, MATCH("Demand ID", 'E4 TB Allocation Details'!$A$18:$L$18, 0),FALSE), 'E2 Allocators'!$B$15:$W$358, MATCH('O5 Details by Class &amp; Accounts'!Y$18, 'E2 Allocators'!$B$15:$W$15, 0),FALSE)*$F116)</f>
        <v>0</v>
      </c>
      <c r="Z116" s="2186">
        <f>IF(ISERROR(VLOOKUP(VLOOKUP($A116, 'E4 TB Allocation Details'!$A$18:$L$214, MATCH("Demand ID", 'E4 TB Allocation Details'!$A$18:$L$18, 0),FALSE), 'E2 Allocators'!$B$15:$W$358, MATCH('O5 Details by Class &amp; Accounts'!Z$18, 'E2 Allocators'!$B$15:$W$15, 0),FALSE)*$F116), 0, VLOOKUP(VLOOKUP($A116, 'E4 TB Allocation Details'!$A$18:$L$214, MATCH("Demand ID", 'E4 TB Allocation Details'!$A$18:$L$18, 0),FALSE), 'E2 Allocators'!$B$15:$W$358, MATCH('O5 Details by Class &amp; Accounts'!Z$18, 'E2 Allocators'!$B$15:$W$15, 0),FALSE)*$F116)</f>
        <v>0</v>
      </c>
      <c r="AA116" s="2186">
        <f>IF(ISERROR(VLOOKUP(VLOOKUP($A116, 'E4 TB Allocation Details'!$A$18:$L$214, MATCH("Demand ID", 'E4 TB Allocation Details'!$A$18:$L$18, 0),FALSE), 'E2 Allocators'!$B$15:$W$358, MATCH('O5 Details by Class &amp; Accounts'!AA$18, 'E2 Allocators'!$B$15:$W$15, 0),FALSE)*$F116), 0, VLOOKUP(VLOOKUP($A116, 'E4 TB Allocation Details'!$A$18:$L$214, MATCH("Demand ID", 'E4 TB Allocation Details'!$A$18:$L$18, 0),FALSE), 'E2 Allocators'!$B$15:$W$358, MATCH('O5 Details by Class &amp; Accounts'!AA$18, 'E2 Allocators'!$B$15:$W$15, 0),FALSE)*$F116)</f>
        <v>0</v>
      </c>
      <c r="AB116" s="2186">
        <f>IF(ISERROR(VLOOKUP(VLOOKUP($A116, 'E4 TB Allocation Details'!$A$18:$L$214, MATCH("Demand ID", 'E4 TB Allocation Details'!$A$18:$L$18, 0),FALSE), 'E2 Allocators'!$B$15:$W$358, MATCH('O5 Details by Class &amp; Accounts'!AB$18, 'E2 Allocators'!$B$15:$W$15, 0),FALSE)*$F116), 0, VLOOKUP(VLOOKUP($A116, 'E4 TB Allocation Details'!$A$18:$L$214, MATCH("Demand ID", 'E4 TB Allocation Details'!$A$18:$L$18, 0),FALSE), 'E2 Allocators'!$B$15:$W$358, MATCH('O5 Details by Class &amp; Accounts'!AB$18, 'E2 Allocators'!$B$15:$W$15, 0),FALSE)*$F116)</f>
        <v>0</v>
      </c>
      <c r="AC116" s="2186">
        <f t="shared" si="27"/>
        <v>0</v>
      </c>
      <c r="AD116" s="2186">
        <f>IF(ISERROR(VLOOKUP(VLOOKUP($A116, 'E4 TB Allocation Details'!$A$18:$L$214, MATCH("Customer ID", 'E4 TB Allocation Details'!$A$18:$L$18, 0),FALSE), 'E2 Allocators'!$B$15:$W$358, MATCH('O5 Details by Class &amp; Accounts'!AD$18, 'E2 Allocators'!$B$15:$W$15, 0),FALSE)*$G116), 0, VLOOKUP(VLOOKUP($A116, 'E4 TB Allocation Details'!$A$18:$L$214, MATCH("Customer ID", 'E4 TB Allocation Details'!$A$18:$L$18, 0),FALSE), 'E2 Allocators'!$B$15:$W$358, MATCH('O5 Details by Class &amp; Accounts'!AD$18, 'E2 Allocators'!$B$15:$W$15, 0),FALSE)*$G116)</f>
        <v>0</v>
      </c>
      <c r="AE116" s="2186">
        <f>IF(ISERROR(VLOOKUP(VLOOKUP($A116, 'E4 TB Allocation Details'!$A$18:$L$214, MATCH("Customer ID", 'E4 TB Allocation Details'!$A$18:$L$18, 0),FALSE), 'E2 Allocators'!$B$15:$W$358, MATCH('O5 Details by Class &amp; Accounts'!AE$18, 'E2 Allocators'!$B$15:$W$15, 0),FALSE)*$G116), 0, VLOOKUP(VLOOKUP($A116, 'E4 TB Allocation Details'!$A$18:$L$214, MATCH("Customer ID", 'E4 TB Allocation Details'!$A$18:$L$18, 0),FALSE), 'E2 Allocators'!$B$15:$W$358, MATCH('O5 Details by Class &amp; Accounts'!AE$18, 'E2 Allocators'!$B$15:$W$15, 0),FALSE)*$G116)</f>
        <v>0</v>
      </c>
      <c r="AF116" s="2186">
        <f>IF(ISERROR(VLOOKUP(VLOOKUP($A116, 'E4 TB Allocation Details'!$A$18:$L$214, MATCH("Customer ID", 'E4 TB Allocation Details'!$A$18:$L$18, 0),FALSE), 'E2 Allocators'!$B$15:$W$358, MATCH('O5 Details by Class &amp; Accounts'!AF$18, 'E2 Allocators'!$B$15:$W$15, 0),FALSE)*$G116), 0, VLOOKUP(VLOOKUP($A116, 'E4 TB Allocation Details'!$A$18:$L$214, MATCH("Customer ID", 'E4 TB Allocation Details'!$A$18:$L$18, 0),FALSE), 'E2 Allocators'!$B$15:$W$358, MATCH('O5 Details by Class &amp; Accounts'!AF$18, 'E2 Allocators'!$B$15:$W$15, 0),FALSE)*$G116)</f>
        <v>0</v>
      </c>
      <c r="AG116" s="2186">
        <f>IF(ISERROR(VLOOKUP(VLOOKUP($A116, 'E4 TB Allocation Details'!$A$18:$L$214, MATCH("Customer ID", 'E4 TB Allocation Details'!$A$18:$L$18, 0),FALSE), 'E2 Allocators'!$B$15:$W$358, MATCH('O5 Details by Class &amp; Accounts'!AG$18, 'E2 Allocators'!$B$15:$W$15, 0),FALSE)*$G116), 0, VLOOKUP(VLOOKUP($A116, 'E4 TB Allocation Details'!$A$18:$L$214, MATCH("Customer ID", 'E4 TB Allocation Details'!$A$18:$L$18, 0),FALSE), 'E2 Allocators'!$B$15:$W$358, MATCH('O5 Details by Class &amp; Accounts'!AG$18, 'E2 Allocators'!$B$15:$W$15, 0),FALSE)*$G116)</f>
        <v>0</v>
      </c>
      <c r="AH116" s="2186">
        <f>IF(ISERROR(VLOOKUP(VLOOKUP($A116, 'E4 TB Allocation Details'!$A$18:$L$214, MATCH("Customer ID", 'E4 TB Allocation Details'!$A$18:$L$18, 0),FALSE), 'E2 Allocators'!$B$15:$W$358, MATCH('O5 Details by Class &amp; Accounts'!AH$18, 'E2 Allocators'!$B$15:$W$15, 0),FALSE)*$G116), 0, VLOOKUP(VLOOKUP($A116, 'E4 TB Allocation Details'!$A$18:$L$214, MATCH("Customer ID", 'E4 TB Allocation Details'!$A$18:$L$18, 0),FALSE), 'E2 Allocators'!$B$15:$W$358, MATCH('O5 Details by Class &amp; Accounts'!AH$18, 'E2 Allocators'!$B$15:$W$15, 0),FALSE)*$G116)</f>
        <v>0</v>
      </c>
      <c r="AI116" s="2186">
        <f>IF(ISERROR(VLOOKUP(VLOOKUP($A116, 'E4 TB Allocation Details'!$A$18:$L$214, MATCH("Customer ID", 'E4 TB Allocation Details'!$A$18:$L$18, 0),FALSE), 'E2 Allocators'!$B$15:$W$358, MATCH('O5 Details by Class &amp; Accounts'!AI$18, 'E2 Allocators'!$B$15:$W$15, 0),FALSE)*$G116), 0, VLOOKUP(VLOOKUP($A116, 'E4 TB Allocation Details'!$A$18:$L$214, MATCH("Customer ID", 'E4 TB Allocation Details'!$A$18:$L$18, 0),FALSE), 'E2 Allocators'!$B$15:$W$358, MATCH('O5 Details by Class &amp; Accounts'!AI$18, 'E2 Allocators'!$B$15:$W$15, 0),FALSE)*$G116)</f>
        <v>0</v>
      </c>
      <c r="AJ116" s="2186">
        <f>IF(ISERROR(VLOOKUP(VLOOKUP($A116, 'E4 TB Allocation Details'!$A$18:$L$214, MATCH("Customer ID", 'E4 TB Allocation Details'!$A$18:$L$18, 0),FALSE), 'E2 Allocators'!$B$15:$W$358, MATCH('O5 Details by Class &amp; Accounts'!AJ$18, 'E2 Allocators'!$B$15:$W$15, 0),FALSE)*$G116), 0, VLOOKUP(VLOOKUP($A116, 'E4 TB Allocation Details'!$A$18:$L$214, MATCH("Customer ID", 'E4 TB Allocation Details'!$A$18:$L$18, 0),FALSE), 'E2 Allocators'!$B$15:$W$358, MATCH('O5 Details by Class &amp; Accounts'!AJ$18, 'E2 Allocators'!$B$15:$W$15, 0),FALSE)*$G116)</f>
        <v>0</v>
      </c>
      <c r="AK116" s="2186">
        <f>IF(ISERROR(VLOOKUP(VLOOKUP($A116, 'E4 TB Allocation Details'!$A$18:$L$214, MATCH("Customer ID", 'E4 TB Allocation Details'!$A$18:$L$18, 0),FALSE), 'E2 Allocators'!$B$15:$W$358, MATCH('O5 Details by Class &amp; Accounts'!AK$18, 'E2 Allocators'!$B$15:$W$15, 0),FALSE)*$G116), 0, VLOOKUP(VLOOKUP($A116, 'E4 TB Allocation Details'!$A$18:$L$214, MATCH("Customer ID", 'E4 TB Allocation Details'!$A$18:$L$18, 0),FALSE), 'E2 Allocators'!$B$15:$W$358, MATCH('O5 Details by Class &amp; Accounts'!AK$18, 'E2 Allocators'!$B$15:$W$15, 0),FALSE)*$G116)</f>
        <v>0</v>
      </c>
      <c r="AL116" s="2186">
        <f>IF(ISERROR(VLOOKUP(VLOOKUP($A116, 'E4 TB Allocation Details'!$A$18:$L$214, MATCH("Customer ID", 'E4 TB Allocation Details'!$A$18:$L$18, 0),FALSE), 'E2 Allocators'!$B$15:$W$358, MATCH('O5 Details by Class &amp; Accounts'!AL$18, 'E2 Allocators'!$B$15:$W$15, 0),FALSE)*$G116), 0, VLOOKUP(VLOOKUP($A116, 'E4 TB Allocation Details'!$A$18:$L$214, MATCH("Customer ID", 'E4 TB Allocation Details'!$A$18:$L$18, 0),FALSE), 'E2 Allocators'!$B$15:$W$358, MATCH('O5 Details by Class &amp; Accounts'!AL$18, 'E2 Allocators'!$B$15:$W$15, 0),FALSE)*$G116)</f>
        <v>0</v>
      </c>
      <c r="AM116" s="2186">
        <f>IF(ISERROR(VLOOKUP(VLOOKUP($A116, 'E4 TB Allocation Details'!$A$18:$L$214, MATCH("Customer ID", 'E4 TB Allocation Details'!$A$18:$L$18, 0),FALSE), 'E2 Allocators'!$B$15:$W$358, MATCH('O5 Details by Class &amp; Accounts'!AM$18, 'E2 Allocators'!$B$15:$W$15, 0),FALSE)*$G116), 0, VLOOKUP(VLOOKUP($A116, 'E4 TB Allocation Details'!$A$18:$L$214, MATCH("Customer ID", 'E4 TB Allocation Details'!$A$18:$L$18, 0),FALSE), 'E2 Allocators'!$B$15:$W$358, MATCH('O5 Details by Class &amp; Accounts'!AM$18, 'E2 Allocators'!$B$15:$W$15, 0),FALSE)*$G116)</f>
        <v>0</v>
      </c>
      <c r="AN116" s="2186">
        <f>IF(ISERROR(VLOOKUP(VLOOKUP($A116, 'E4 TB Allocation Details'!$A$18:$L$214, MATCH("Customer ID", 'E4 TB Allocation Details'!$A$18:$L$18, 0),FALSE), 'E2 Allocators'!$B$15:$W$358, MATCH('O5 Details by Class &amp; Accounts'!AN$18, 'E2 Allocators'!$B$15:$W$15, 0),FALSE)*$G116), 0, VLOOKUP(VLOOKUP($A116, 'E4 TB Allocation Details'!$A$18:$L$214, MATCH("Customer ID", 'E4 TB Allocation Details'!$A$18:$L$18, 0),FALSE), 'E2 Allocators'!$B$15:$W$358, MATCH('O5 Details by Class &amp; Accounts'!AN$18, 'E2 Allocators'!$B$15:$W$15, 0),FALSE)*$G116)</f>
        <v>0</v>
      </c>
      <c r="AO116" s="2186">
        <f>IF(ISERROR(VLOOKUP(VLOOKUP($A116, 'E4 TB Allocation Details'!$A$18:$L$214, MATCH("Customer ID", 'E4 TB Allocation Details'!$A$18:$L$18, 0),FALSE), 'E2 Allocators'!$B$15:$W$358, MATCH('O5 Details by Class &amp; Accounts'!AO$18, 'E2 Allocators'!$B$15:$W$15, 0),FALSE)*$G116), 0, VLOOKUP(VLOOKUP($A116, 'E4 TB Allocation Details'!$A$18:$L$214, MATCH("Customer ID", 'E4 TB Allocation Details'!$A$18:$L$18, 0),FALSE), 'E2 Allocators'!$B$15:$W$358, MATCH('O5 Details by Class &amp; Accounts'!AO$18, 'E2 Allocators'!$B$15:$W$15, 0),FALSE)*$G116)</f>
        <v>0</v>
      </c>
      <c r="AP116" s="2186">
        <f>IF(ISERROR(VLOOKUP(VLOOKUP($A116, 'E4 TB Allocation Details'!$A$18:$L$214, MATCH("Customer ID", 'E4 TB Allocation Details'!$A$18:$L$18, 0),FALSE), 'E2 Allocators'!$B$15:$W$358, MATCH('O5 Details by Class &amp; Accounts'!AP$18, 'E2 Allocators'!$B$15:$W$15, 0),FALSE)*$G116), 0, VLOOKUP(VLOOKUP($A116, 'E4 TB Allocation Details'!$A$18:$L$214, MATCH("Customer ID", 'E4 TB Allocation Details'!$A$18:$L$18, 0),FALSE), 'E2 Allocators'!$B$15:$W$358, MATCH('O5 Details by Class &amp; Accounts'!AP$18, 'E2 Allocators'!$B$15:$W$15, 0),FALSE)*$G116)</f>
        <v>0</v>
      </c>
      <c r="AQ116" s="2186">
        <f>IF(ISERROR(VLOOKUP(VLOOKUP($A116, 'E4 TB Allocation Details'!$A$18:$L$214, MATCH("Customer ID", 'E4 TB Allocation Details'!$A$18:$L$18, 0),FALSE), 'E2 Allocators'!$B$15:$W$358, MATCH('O5 Details by Class &amp; Accounts'!AQ$18, 'E2 Allocators'!$B$15:$W$15, 0),FALSE)*$G116), 0, VLOOKUP(VLOOKUP($A116, 'E4 TB Allocation Details'!$A$18:$L$214, MATCH("Customer ID", 'E4 TB Allocation Details'!$A$18:$L$18, 0),FALSE), 'E2 Allocators'!$B$15:$W$358, MATCH('O5 Details by Class &amp; Accounts'!AQ$18, 'E2 Allocators'!$B$15:$W$15, 0),FALSE)*$G116)</f>
        <v>0</v>
      </c>
      <c r="AR116" s="2186">
        <f>IF(ISERROR(VLOOKUP(VLOOKUP($A116, 'E4 TB Allocation Details'!$A$18:$L$214, MATCH("Customer ID", 'E4 TB Allocation Details'!$A$18:$L$18, 0),FALSE), 'E2 Allocators'!$B$15:$W$358, MATCH('O5 Details by Class &amp; Accounts'!AR$18, 'E2 Allocators'!$B$15:$W$15, 0),FALSE)*$G116), 0, VLOOKUP(VLOOKUP($A116, 'E4 TB Allocation Details'!$A$18:$L$214, MATCH("Customer ID", 'E4 TB Allocation Details'!$A$18:$L$18, 0),FALSE), 'E2 Allocators'!$B$15:$W$358, MATCH('O5 Details by Class &amp; Accounts'!AR$18, 'E2 Allocators'!$B$15:$W$15, 0),FALSE)*$G116)</f>
        <v>0</v>
      </c>
      <c r="AS116" s="2186">
        <f>IF(ISERROR(VLOOKUP(VLOOKUP($A116, 'E4 TB Allocation Details'!$A$18:$L$214, MATCH("Customer ID", 'E4 TB Allocation Details'!$A$18:$L$18, 0),FALSE), 'E2 Allocators'!$B$15:$W$358, MATCH('O5 Details by Class &amp; Accounts'!AS$18, 'E2 Allocators'!$B$15:$W$15, 0),FALSE)*$G116), 0, VLOOKUP(VLOOKUP($A116, 'E4 TB Allocation Details'!$A$18:$L$214, MATCH("Customer ID", 'E4 TB Allocation Details'!$A$18:$L$18, 0),FALSE), 'E2 Allocators'!$B$15:$W$358, MATCH('O5 Details by Class &amp; Accounts'!AS$18, 'E2 Allocators'!$B$15:$W$15, 0),FALSE)*$G116)</f>
        <v>0</v>
      </c>
      <c r="AT116" s="2186">
        <f>IF(ISERROR(VLOOKUP(VLOOKUP($A116, 'E4 TB Allocation Details'!$A$18:$L$214, MATCH("Customer ID", 'E4 TB Allocation Details'!$A$18:$L$18, 0),FALSE), 'E2 Allocators'!$B$15:$W$358, MATCH('O5 Details by Class &amp; Accounts'!AT$18, 'E2 Allocators'!$B$15:$W$15, 0),FALSE)*$G116), 0, VLOOKUP(VLOOKUP($A116, 'E4 TB Allocation Details'!$A$18:$L$214, MATCH("Customer ID", 'E4 TB Allocation Details'!$A$18:$L$18, 0),FALSE), 'E2 Allocators'!$B$15:$W$358, MATCH('O5 Details by Class &amp; Accounts'!AT$18, 'E2 Allocators'!$B$15:$W$15, 0),FALSE)*$G116)</f>
        <v>0</v>
      </c>
      <c r="AU116" s="2186">
        <f>IF(ISERROR(VLOOKUP(VLOOKUP($A116, 'E4 TB Allocation Details'!$A$18:$L$214, MATCH("Customer ID", 'E4 TB Allocation Details'!$A$18:$L$18, 0),FALSE), 'E2 Allocators'!$B$15:$W$358, MATCH('O5 Details by Class &amp; Accounts'!AU$18, 'E2 Allocators'!$B$15:$W$15, 0),FALSE)*$G116), 0, VLOOKUP(VLOOKUP($A116, 'E4 TB Allocation Details'!$A$18:$L$214, MATCH("Customer ID", 'E4 TB Allocation Details'!$A$18:$L$18, 0),FALSE), 'E2 Allocators'!$B$15:$W$358, MATCH('O5 Details by Class &amp; Accounts'!AU$18, 'E2 Allocators'!$B$15:$W$15, 0),FALSE)*$G116)</f>
        <v>0</v>
      </c>
      <c r="AV116" s="2186">
        <f>IF(ISERROR(VLOOKUP(VLOOKUP($A116, 'E4 TB Allocation Details'!$A$18:$L$214, MATCH("Customer ID", 'E4 TB Allocation Details'!$A$18:$L$18, 0),FALSE), 'E2 Allocators'!$B$15:$W$358, MATCH('O5 Details by Class &amp; Accounts'!AV$18, 'E2 Allocators'!$B$15:$W$15, 0),FALSE)*$G116), 0, VLOOKUP(VLOOKUP($A116, 'E4 TB Allocation Details'!$A$18:$L$214, MATCH("Customer ID", 'E4 TB Allocation Details'!$A$18:$L$18, 0),FALSE), 'E2 Allocators'!$B$15:$W$358, MATCH('O5 Details by Class &amp; Accounts'!AV$18, 'E2 Allocators'!$B$15:$W$15, 0),FALSE)*$G116)</f>
        <v>0</v>
      </c>
      <c r="AW116" s="2186">
        <f>IF(ISERROR(VLOOKUP(VLOOKUP($A116, 'E4 TB Allocation Details'!$A$18:$L$214, MATCH("Customer ID", 'E4 TB Allocation Details'!$A$18:$L$18, 0),FALSE), 'E2 Allocators'!$B$15:$W$358, MATCH('O5 Details by Class &amp; Accounts'!AW$18, 'E2 Allocators'!$B$15:$W$15, 0),FALSE)*$G116), 0, VLOOKUP(VLOOKUP($A116, 'E4 TB Allocation Details'!$A$18:$L$214, MATCH("Customer ID", 'E4 TB Allocation Details'!$A$18:$L$18, 0),FALSE), 'E2 Allocators'!$B$15:$W$358, MATCH('O5 Details by Class &amp; Accounts'!AW$18, 'E2 Allocators'!$B$15:$W$15, 0),FALSE)*$G116)</f>
        <v>0</v>
      </c>
      <c r="AX116" s="2186">
        <f t="shared" si="28"/>
        <v>0</v>
      </c>
      <c r="AY116" s="2186">
        <f>IF(ISERROR(VLOOKUP(VLOOKUP($A116, 'E4 TB Allocation Details'!$A$18:$L$214, MATCH("Misc ID", 'E4 TB Allocation Details'!$A$18:$L$18, 0),FALSE), 'E2 Allocators'!$B$15:$W$358, MATCH('O5 Details by Class &amp; Accounts'!AY$18, 'E2 Allocators'!$B$15:$W$15, 0),FALSE)*$E116), 0, VLOOKUP(VLOOKUP($A116, 'E4 TB Allocation Details'!$A$18:$L$214, MATCH("Misc ID", 'E4 TB Allocation Details'!$A$18:$L$18, 0),FALSE), 'E2 Allocators'!$B$15:$W$358, MATCH('O5 Details by Class &amp; Accounts'!AY$18, 'E2 Allocators'!$B$15:$W$15, 0),FALSE)*$E116)</f>
        <v>-104289.76337233804</v>
      </c>
      <c r="AZ116" s="2186">
        <f>IF(ISERROR(VLOOKUP(VLOOKUP($A116, 'E4 TB Allocation Details'!$A$18:$L$214, MATCH("Misc ID", 'E4 TB Allocation Details'!$A$18:$L$18, 0),FALSE), 'E2 Allocators'!$B$15:$W$358, MATCH('O5 Details by Class &amp; Accounts'!AZ$18, 'E2 Allocators'!$B$15:$W$15, 0),FALSE)*$E116), 0, VLOOKUP(VLOOKUP($A116, 'E4 TB Allocation Details'!$A$18:$L$214, MATCH("Misc ID", 'E4 TB Allocation Details'!$A$18:$L$18, 0),FALSE), 'E2 Allocators'!$B$15:$W$358, MATCH('O5 Details by Class &amp; Accounts'!AZ$18, 'E2 Allocators'!$B$15:$W$15, 0),FALSE)*$E116)</f>
        <v>-19914.964950769456</v>
      </c>
      <c r="BA116" s="2186">
        <f>IF(ISERROR(VLOOKUP(VLOOKUP($A116, 'E4 TB Allocation Details'!$A$18:$L$214, MATCH("Misc ID", 'E4 TB Allocation Details'!$A$18:$L$18, 0),FALSE), 'E2 Allocators'!$B$15:$W$358, MATCH('O5 Details by Class &amp; Accounts'!BA$18, 'E2 Allocators'!$B$15:$W$15, 0),FALSE)*$E116), 0, VLOOKUP(VLOOKUP($A116, 'E4 TB Allocation Details'!$A$18:$L$214, MATCH("Misc ID", 'E4 TB Allocation Details'!$A$18:$L$18, 0),FALSE), 'E2 Allocators'!$B$15:$W$358, MATCH('O5 Details by Class &amp; Accounts'!BA$18, 'E2 Allocators'!$B$15:$W$15, 0),FALSE)*$E116)</f>
        <v>-25664.008853159725</v>
      </c>
      <c r="BB116" s="2186">
        <f>IF(ISERROR(VLOOKUP(VLOOKUP($A116, 'E4 TB Allocation Details'!$A$18:$L$214, MATCH("Misc ID", 'E4 TB Allocation Details'!$A$18:$L$18, 0),FALSE), 'E2 Allocators'!$B$15:$W$358, MATCH('O5 Details by Class &amp; Accounts'!BB$18, 'E2 Allocators'!$B$15:$W$15, 0),FALSE)*$E116), 0, VLOOKUP(VLOOKUP($A116, 'E4 TB Allocation Details'!$A$18:$L$214, MATCH("Misc ID", 'E4 TB Allocation Details'!$A$18:$L$18, 0),FALSE), 'E2 Allocators'!$B$15:$W$358, MATCH('O5 Details by Class &amp; Accounts'!BB$18, 'E2 Allocators'!$B$15:$W$15, 0),FALSE)*$E116)</f>
        <v>0</v>
      </c>
      <c r="BC116" s="2186">
        <f>IF(ISERROR(VLOOKUP(VLOOKUP($A116, 'E4 TB Allocation Details'!$A$18:$L$214, MATCH("Misc ID", 'E4 TB Allocation Details'!$A$18:$L$18, 0),FALSE), 'E2 Allocators'!$B$15:$W$358, MATCH('O5 Details by Class &amp; Accounts'!BC$18, 'E2 Allocators'!$B$15:$W$15, 0),FALSE)*$E116), 0, VLOOKUP(VLOOKUP($A116, 'E4 TB Allocation Details'!$A$18:$L$214, MATCH("Misc ID", 'E4 TB Allocation Details'!$A$18:$L$18, 0),FALSE), 'E2 Allocators'!$B$15:$W$358, MATCH('O5 Details by Class &amp; Accounts'!BC$18, 'E2 Allocators'!$B$15:$W$15, 0),FALSE)*$E116)</f>
        <v>0</v>
      </c>
      <c r="BD116" s="2186">
        <f>IF(ISERROR(VLOOKUP(VLOOKUP($A116, 'E4 TB Allocation Details'!$A$18:$L$214, MATCH("Misc ID", 'E4 TB Allocation Details'!$A$18:$L$18, 0),FALSE), 'E2 Allocators'!$B$15:$W$358, MATCH('O5 Details by Class &amp; Accounts'!BD$18, 'E2 Allocators'!$B$15:$W$15, 0),FALSE)*$E116), 0, VLOOKUP(VLOOKUP($A116, 'E4 TB Allocation Details'!$A$18:$L$214, MATCH("Misc ID", 'E4 TB Allocation Details'!$A$18:$L$18, 0),FALSE), 'E2 Allocators'!$B$15:$W$358, MATCH('O5 Details by Class &amp; Accounts'!BD$18, 'E2 Allocators'!$B$15:$W$15, 0),FALSE)*$E116)</f>
        <v>0</v>
      </c>
      <c r="BE116" s="2186">
        <f>IF(ISERROR(VLOOKUP(VLOOKUP($A116, 'E4 TB Allocation Details'!$A$18:$L$214, MATCH("Misc ID", 'E4 TB Allocation Details'!$A$18:$L$18, 0),FALSE), 'E2 Allocators'!$B$15:$W$358, MATCH('O5 Details by Class &amp; Accounts'!BE$18, 'E2 Allocators'!$B$15:$W$15, 0),FALSE)*$E116), 0, VLOOKUP(VLOOKUP($A116, 'E4 TB Allocation Details'!$A$18:$L$214, MATCH("Misc ID", 'E4 TB Allocation Details'!$A$18:$L$18, 0),FALSE), 'E2 Allocators'!$B$15:$W$358, MATCH('O5 Details by Class &amp; Accounts'!BE$18, 'E2 Allocators'!$B$15:$W$15, 0),FALSE)*$E116)</f>
        <v>-2548.0922873848199</v>
      </c>
      <c r="BF116" s="2186">
        <f>IF(ISERROR(VLOOKUP(VLOOKUP($A116, 'E4 TB Allocation Details'!$A$18:$L$214, MATCH("Misc ID", 'E4 TB Allocation Details'!$A$18:$L$18, 0),FALSE), 'E2 Allocators'!$B$15:$W$358, MATCH('O5 Details by Class &amp; Accounts'!BF$18, 'E2 Allocators'!$B$15:$W$15, 0),FALSE)*$E116), 0, VLOOKUP(VLOOKUP($A116, 'E4 TB Allocation Details'!$A$18:$L$214, MATCH("Misc ID", 'E4 TB Allocation Details'!$A$18:$L$18, 0),FALSE), 'E2 Allocators'!$B$15:$W$358, MATCH('O5 Details by Class &amp; Accounts'!BF$18, 'E2 Allocators'!$B$15:$W$15, 0),FALSE)*$E116)</f>
        <v>-303.86178728163316</v>
      </c>
      <c r="BG116" s="2186">
        <f>IF(ISERROR(VLOOKUP(VLOOKUP($A116, 'E4 TB Allocation Details'!$A$18:$L$214, MATCH("Misc ID", 'E4 TB Allocation Details'!$A$18:$L$18, 0),FALSE), 'E2 Allocators'!$B$15:$W$358, MATCH('O5 Details by Class &amp; Accounts'!BG$18, 'E2 Allocators'!$B$15:$W$15, 0),FALSE)*$E116), 0, VLOOKUP(VLOOKUP($A116, 'E4 TB Allocation Details'!$A$18:$L$214, MATCH("Misc ID", 'E4 TB Allocation Details'!$A$18:$L$18, 0),FALSE), 'E2 Allocators'!$B$15:$W$358, MATCH('O5 Details by Class &amp; Accounts'!BG$18, 'E2 Allocators'!$B$15:$W$15, 0),FALSE)*$E116)</f>
        <v>-279.30874906629236</v>
      </c>
      <c r="BH116" s="2186">
        <f>IF(ISERROR(VLOOKUP(VLOOKUP($A116, 'E4 TB Allocation Details'!$A$18:$L$214, MATCH("Misc ID", 'E4 TB Allocation Details'!$A$18:$L$18, 0),FALSE), 'E2 Allocators'!$B$15:$W$358, MATCH('O5 Details by Class &amp; Accounts'!BH$18, 'E2 Allocators'!$B$15:$W$15, 0),FALSE)*$E116), 0, VLOOKUP(VLOOKUP($A116, 'E4 TB Allocation Details'!$A$18:$L$214, MATCH("Misc ID", 'E4 TB Allocation Details'!$A$18:$L$18, 0),FALSE), 'E2 Allocators'!$B$15:$W$358, MATCH('O5 Details by Class &amp; Accounts'!BH$18, 'E2 Allocators'!$B$15:$W$15, 0),FALSE)*$E116)</f>
        <v>0</v>
      </c>
      <c r="BI116" s="2186">
        <f>IF(ISERROR(VLOOKUP(VLOOKUP($A116, 'E4 TB Allocation Details'!$A$18:$L$214, MATCH("Misc ID", 'E4 TB Allocation Details'!$A$18:$L$18, 0),FALSE), 'E2 Allocators'!$B$15:$W$358, MATCH('O5 Details by Class &amp; Accounts'!BI$18, 'E2 Allocators'!$B$15:$W$15, 0),FALSE)*$E116), 0, VLOOKUP(VLOOKUP($A116, 'E4 TB Allocation Details'!$A$18:$L$214, MATCH("Misc ID", 'E4 TB Allocation Details'!$A$18:$L$18, 0),FALSE), 'E2 Allocators'!$B$15:$W$358, MATCH('O5 Details by Class &amp; Accounts'!BI$18, 'E2 Allocators'!$B$15:$W$15, 0),FALSE)*$E116)</f>
        <v>0</v>
      </c>
      <c r="BJ116" s="2186">
        <f>IF(ISERROR(VLOOKUP(VLOOKUP($A116, 'E4 TB Allocation Details'!$A$18:$L$214, MATCH("Misc ID", 'E4 TB Allocation Details'!$A$18:$L$18, 0),FALSE), 'E2 Allocators'!$B$15:$W$358, MATCH('O5 Details by Class &amp; Accounts'!BJ$18, 'E2 Allocators'!$B$15:$W$15, 0),FALSE)*$E116), 0, VLOOKUP(VLOOKUP($A116, 'E4 TB Allocation Details'!$A$18:$L$214, MATCH("Misc ID", 'E4 TB Allocation Details'!$A$18:$L$18, 0),FALSE), 'E2 Allocators'!$B$15:$W$358, MATCH('O5 Details by Class &amp; Accounts'!BJ$18, 'E2 Allocators'!$B$15:$W$15, 0),FALSE)*$E116)</f>
        <v>0</v>
      </c>
      <c r="BK116" s="2186">
        <f>IF(ISERROR(VLOOKUP(VLOOKUP($A116, 'E4 TB Allocation Details'!$A$18:$L$214, MATCH("Misc ID", 'E4 TB Allocation Details'!$A$18:$L$18, 0),FALSE), 'E2 Allocators'!$B$15:$W$358, MATCH('O5 Details by Class &amp; Accounts'!BK$18, 'E2 Allocators'!$B$15:$W$15, 0),FALSE)*$E116), 0, VLOOKUP(VLOOKUP($A116, 'E4 TB Allocation Details'!$A$18:$L$214, MATCH("Misc ID", 'E4 TB Allocation Details'!$A$18:$L$18, 0),FALSE), 'E2 Allocators'!$B$15:$W$358, MATCH('O5 Details by Class &amp; Accounts'!BK$18, 'E2 Allocators'!$B$15:$W$15, 0),FALSE)*$E116)</f>
        <v>0</v>
      </c>
      <c r="BL116" s="2186">
        <f>IF(ISERROR(VLOOKUP(VLOOKUP($A116, 'E4 TB Allocation Details'!$A$18:$L$214, MATCH("Misc ID", 'E4 TB Allocation Details'!$A$18:$L$18, 0),FALSE), 'E2 Allocators'!$B$15:$W$358, MATCH('O5 Details by Class &amp; Accounts'!BL$18, 'E2 Allocators'!$B$15:$W$15, 0),FALSE)*$E116), 0, VLOOKUP(VLOOKUP($A116, 'E4 TB Allocation Details'!$A$18:$L$214, MATCH("Misc ID", 'E4 TB Allocation Details'!$A$18:$L$18, 0),FALSE), 'E2 Allocators'!$B$15:$W$358, MATCH('O5 Details by Class &amp; Accounts'!BL$18, 'E2 Allocators'!$B$15:$W$15, 0),FALSE)*$E116)</f>
        <v>0</v>
      </c>
      <c r="BM116" s="2186">
        <f>IF(ISERROR(VLOOKUP(VLOOKUP($A116, 'E4 TB Allocation Details'!$A$18:$L$214, MATCH("Misc ID", 'E4 TB Allocation Details'!$A$18:$L$18, 0),FALSE), 'E2 Allocators'!$B$15:$W$358, MATCH('O5 Details by Class &amp; Accounts'!BM$18, 'E2 Allocators'!$B$15:$W$15, 0),FALSE)*$E116), 0, VLOOKUP(VLOOKUP($A116, 'E4 TB Allocation Details'!$A$18:$L$214, MATCH("Misc ID", 'E4 TB Allocation Details'!$A$18:$L$18, 0),FALSE), 'E2 Allocators'!$B$15:$W$358, MATCH('O5 Details by Class &amp; Accounts'!BM$18, 'E2 Allocators'!$B$15:$W$15, 0),FALSE)*$E116)</f>
        <v>0</v>
      </c>
      <c r="BN116" s="2186">
        <f>IF(ISERROR(VLOOKUP(VLOOKUP($A116, 'E4 TB Allocation Details'!$A$18:$L$214, MATCH("Misc ID", 'E4 TB Allocation Details'!$A$18:$L$18, 0),FALSE), 'E2 Allocators'!$B$15:$W$358, MATCH('O5 Details by Class &amp; Accounts'!BN$18, 'E2 Allocators'!$B$15:$W$15, 0),FALSE)*$E116), 0, VLOOKUP(VLOOKUP($A116, 'E4 TB Allocation Details'!$A$18:$L$214, MATCH("Misc ID", 'E4 TB Allocation Details'!$A$18:$L$18, 0),FALSE), 'E2 Allocators'!$B$15:$W$358, MATCH('O5 Details by Class &amp; Accounts'!BN$18, 'E2 Allocators'!$B$15:$W$15, 0),FALSE)*$E116)</f>
        <v>0</v>
      </c>
      <c r="BO116" s="2186">
        <f>IF(ISERROR(VLOOKUP(VLOOKUP($A116, 'E4 TB Allocation Details'!$A$18:$L$214, MATCH("Misc ID", 'E4 TB Allocation Details'!$A$18:$L$18, 0),FALSE), 'E2 Allocators'!$B$15:$W$358, MATCH('O5 Details by Class &amp; Accounts'!BO$18, 'E2 Allocators'!$B$15:$W$15, 0),FALSE)*$E116), 0, VLOOKUP(VLOOKUP($A116, 'E4 TB Allocation Details'!$A$18:$L$214, MATCH("Misc ID", 'E4 TB Allocation Details'!$A$18:$L$18, 0),FALSE), 'E2 Allocators'!$B$15:$W$358, MATCH('O5 Details by Class &amp; Accounts'!BO$18, 'E2 Allocators'!$B$15:$W$15, 0),FALSE)*$E116)</f>
        <v>0</v>
      </c>
      <c r="BP116" s="2186">
        <f>IF(ISERROR(VLOOKUP(VLOOKUP($A116, 'E4 TB Allocation Details'!$A$18:$L$214, MATCH("Misc ID", 'E4 TB Allocation Details'!$A$18:$L$18, 0),FALSE), 'E2 Allocators'!$B$15:$W$358, MATCH('O5 Details by Class &amp; Accounts'!BP$18, 'E2 Allocators'!$B$15:$W$15, 0),FALSE)*$E116), 0, VLOOKUP(VLOOKUP($A116, 'E4 TB Allocation Details'!$A$18:$L$214, MATCH("Misc ID", 'E4 TB Allocation Details'!$A$18:$L$18, 0),FALSE), 'E2 Allocators'!$B$15:$W$358, MATCH('O5 Details by Class &amp; Accounts'!BP$18, 'E2 Allocators'!$B$15:$W$15, 0),FALSE)*$E116)</f>
        <v>0</v>
      </c>
      <c r="BQ116" s="2186">
        <f>IF(ISERROR(VLOOKUP(VLOOKUP($A116, 'E4 TB Allocation Details'!$A$18:$L$214, MATCH("Misc ID", 'E4 TB Allocation Details'!$A$18:$L$18, 0),FALSE), 'E2 Allocators'!$B$15:$W$358, MATCH('O5 Details by Class &amp; Accounts'!BQ$18, 'E2 Allocators'!$B$15:$W$15, 0),FALSE)*$E116), 0, VLOOKUP(VLOOKUP($A116, 'E4 TB Allocation Details'!$A$18:$L$214, MATCH("Misc ID", 'E4 TB Allocation Details'!$A$18:$L$18, 0),FALSE), 'E2 Allocators'!$B$15:$W$358, MATCH('O5 Details by Class &amp; Accounts'!BQ$18, 'E2 Allocators'!$B$15:$W$15, 0),FALSE)*$E116)</f>
        <v>0</v>
      </c>
      <c r="BR116" s="2186">
        <f>IF(ISERROR(VLOOKUP(VLOOKUP($A116, 'E4 TB Allocation Details'!$A$18:$L$214, MATCH("Misc ID", 'E4 TB Allocation Details'!$A$18:$L$18, 0),FALSE), 'E2 Allocators'!$B$15:$W$358, MATCH('O5 Details by Class &amp; Accounts'!BR$18, 'E2 Allocators'!$B$15:$W$15, 0),FALSE)*$E116), 0, VLOOKUP(VLOOKUP($A116, 'E4 TB Allocation Details'!$A$18:$L$214, MATCH("Misc ID", 'E4 TB Allocation Details'!$A$18:$L$18, 0),FALSE), 'E2 Allocators'!$B$15:$W$358, MATCH('O5 Details by Class &amp; Accounts'!BR$18, 'E2 Allocators'!$B$15:$W$15, 0),FALSE)*$E116)</f>
        <v>0</v>
      </c>
      <c r="BS116" s="2186">
        <f t="shared" si="29"/>
        <v>-152999.99999999997</v>
      </c>
      <c r="BT116" s="2186">
        <f>IF(ISERROR(VLOOKUP(VLOOKUP($A116, 'E4 TB Allocation Details'!$A$18:$L$214, MATCH("A &amp; G ID", 'E4 TB Allocation Details'!$A$18:$L$18, 0),FALSE), 'E2 Allocators'!$B$15:$W$358, MATCH('O5 Details by Class &amp; Accounts'!BT$18, 'E2 Allocators'!$B$15:$W$15, 0),FALSE)*$E116), 0, VLOOKUP(VLOOKUP($A116, 'E4 TB Allocation Details'!$A$18:$L$214, MATCH("A &amp; G ID", 'E4 TB Allocation Details'!$A$18:$L$18, 0),FALSE), 'E2 Allocators'!$B$15:$W$358, MATCH('O5 Details by Class &amp; Accounts'!BT$18, 'E2 Allocators'!$B$15:$W$15, 0),FALSE)*$E116)</f>
        <v>0</v>
      </c>
      <c r="BU116" s="2186">
        <f>IF(ISERROR(VLOOKUP(VLOOKUP($A116, 'E4 TB Allocation Details'!$A$18:$L$214, MATCH("A &amp; G ID", 'E4 TB Allocation Details'!$A$18:$L$18, 0),FALSE), 'E2 Allocators'!$B$15:$W$358, MATCH('O5 Details by Class &amp; Accounts'!BU$18, 'E2 Allocators'!$B$15:$W$15, 0),FALSE)*$E116), 0, VLOOKUP(VLOOKUP($A116, 'E4 TB Allocation Details'!$A$18:$L$214, MATCH("A &amp; G ID", 'E4 TB Allocation Details'!$A$18:$L$18, 0),FALSE), 'E2 Allocators'!$B$15:$W$358, MATCH('O5 Details by Class &amp; Accounts'!BU$18, 'E2 Allocators'!$B$15:$W$15, 0),FALSE)*$E116)</f>
        <v>0</v>
      </c>
      <c r="BV116" s="2186">
        <f>IF(ISERROR(VLOOKUP(VLOOKUP($A116, 'E4 TB Allocation Details'!$A$18:$L$214, MATCH("A &amp; G ID", 'E4 TB Allocation Details'!$A$18:$L$18, 0),FALSE), 'E2 Allocators'!$B$15:$W$358, MATCH('O5 Details by Class &amp; Accounts'!BV$18, 'E2 Allocators'!$B$15:$W$15, 0),FALSE)*$E116), 0, VLOOKUP(VLOOKUP($A116, 'E4 TB Allocation Details'!$A$18:$L$214, MATCH("A &amp; G ID", 'E4 TB Allocation Details'!$A$18:$L$18, 0),FALSE), 'E2 Allocators'!$B$15:$W$358, MATCH('O5 Details by Class &amp; Accounts'!BV$18, 'E2 Allocators'!$B$15:$W$15, 0),FALSE)*$E116)</f>
        <v>0</v>
      </c>
      <c r="BW116" s="2186">
        <f>IF(ISERROR(VLOOKUP(VLOOKUP($A116, 'E4 TB Allocation Details'!$A$18:$L$214, MATCH("A &amp; G ID", 'E4 TB Allocation Details'!$A$18:$L$18, 0),FALSE), 'E2 Allocators'!$B$15:$W$358, MATCH('O5 Details by Class &amp; Accounts'!BW$18, 'E2 Allocators'!$B$15:$W$15, 0),FALSE)*$E116), 0, VLOOKUP(VLOOKUP($A116, 'E4 TB Allocation Details'!$A$18:$L$214, MATCH("A &amp; G ID", 'E4 TB Allocation Details'!$A$18:$L$18, 0),FALSE), 'E2 Allocators'!$B$15:$W$358, MATCH('O5 Details by Class &amp; Accounts'!BW$18, 'E2 Allocators'!$B$15:$W$15, 0),FALSE)*$E116)</f>
        <v>0</v>
      </c>
      <c r="BX116" s="2186">
        <f>IF(ISERROR(VLOOKUP(VLOOKUP($A116, 'E4 TB Allocation Details'!$A$18:$L$214, MATCH("A &amp; G ID", 'E4 TB Allocation Details'!$A$18:$L$18, 0),FALSE), 'E2 Allocators'!$B$15:$W$358, MATCH('O5 Details by Class &amp; Accounts'!BX$18, 'E2 Allocators'!$B$15:$W$15, 0),FALSE)*$E116), 0, VLOOKUP(VLOOKUP($A116, 'E4 TB Allocation Details'!$A$18:$L$214, MATCH("A &amp; G ID", 'E4 TB Allocation Details'!$A$18:$L$18, 0),FALSE), 'E2 Allocators'!$B$15:$W$358, MATCH('O5 Details by Class &amp; Accounts'!BX$18, 'E2 Allocators'!$B$15:$W$15, 0),FALSE)*$E116)</f>
        <v>0</v>
      </c>
      <c r="BY116" s="2186">
        <f>IF(ISERROR(VLOOKUP(VLOOKUP($A116, 'E4 TB Allocation Details'!$A$18:$L$214, MATCH("A &amp; G ID", 'E4 TB Allocation Details'!$A$18:$L$18, 0),FALSE), 'E2 Allocators'!$B$15:$W$358, MATCH('O5 Details by Class &amp; Accounts'!BY$18, 'E2 Allocators'!$B$15:$W$15, 0),FALSE)*$E116), 0, VLOOKUP(VLOOKUP($A116, 'E4 TB Allocation Details'!$A$18:$L$214, MATCH("A &amp; G ID", 'E4 TB Allocation Details'!$A$18:$L$18, 0),FALSE), 'E2 Allocators'!$B$15:$W$358, MATCH('O5 Details by Class &amp; Accounts'!BY$18, 'E2 Allocators'!$B$15:$W$15, 0),FALSE)*$E116)</f>
        <v>0</v>
      </c>
      <c r="BZ116" s="2186">
        <f>IF(ISERROR(VLOOKUP(VLOOKUP($A116, 'E4 TB Allocation Details'!$A$18:$L$214, MATCH("A &amp; G ID", 'E4 TB Allocation Details'!$A$18:$L$18, 0),FALSE), 'E2 Allocators'!$B$15:$W$358, MATCH('O5 Details by Class &amp; Accounts'!BZ$18, 'E2 Allocators'!$B$15:$W$15, 0),FALSE)*$E116), 0, VLOOKUP(VLOOKUP($A116, 'E4 TB Allocation Details'!$A$18:$L$214, MATCH("A &amp; G ID", 'E4 TB Allocation Details'!$A$18:$L$18, 0),FALSE), 'E2 Allocators'!$B$15:$W$358, MATCH('O5 Details by Class &amp; Accounts'!BZ$18, 'E2 Allocators'!$B$15:$W$15, 0),FALSE)*$E116)</f>
        <v>0</v>
      </c>
      <c r="CA116" s="2186">
        <f>IF(ISERROR(VLOOKUP(VLOOKUP($A116, 'E4 TB Allocation Details'!$A$18:$L$214, MATCH("A &amp; G ID", 'E4 TB Allocation Details'!$A$18:$L$18, 0),FALSE), 'E2 Allocators'!$B$15:$W$358, MATCH('O5 Details by Class &amp; Accounts'!CA$18, 'E2 Allocators'!$B$15:$W$15, 0),FALSE)*$E116), 0, VLOOKUP(VLOOKUP($A116, 'E4 TB Allocation Details'!$A$18:$L$214, MATCH("A &amp; G ID", 'E4 TB Allocation Details'!$A$18:$L$18, 0),FALSE), 'E2 Allocators'!$B$15:$W$358, MATCH('O5 Details by Class &amp; Accounts'!CA$18, 'E2 Allocators'!$B$15:$W$15, 0),FALSE)*$E116)</f>
        <v>0</v>
      </c>
      <c r="CB116" s="2186">
        <f>IF(ISERROR(VLOOKUP(VLOOKUP($A116, 'E4 TB Allocation Details'!$A$18:$L$214, MATCH("A &amp; G ID", 'E4 TB Allocation Details'!$A$18:$L$18, 0),FALSE), 'E2 Allocators'!$B$15:$W$358, MATCH('O5 Details by Class &amp; Accounts'!CB$18, 'E2 Allocators'!$B$15:$W$15, 0),FALSE)*$E116), 0, VLOOKUP(VLOOKUP($A116, 'E4 TB Allocation Details'!$A$18:$L$214, MATCH("A &amp; G ID", 'E4 TB Allocation Details'!$A$18:$L$18, 0),FALSE), 'E2 Allocators'!$B$15:$W$358, MATCH('O5 Details by Class &amp; Accounts'!CB$18, 'E2 Allocators'!$B$15:$W$15, 0),FALSE)*$E116)</f>
        <v>0</v>
      </c>
      <c r="CC116" s="2186">
        <f>IF(ISERROR(VLOOKUP(VLOOKUP($A116, 'E4 TB Allocation Details'!$A$18:$L$214, MATCH("A &amp; G ID", 'E4 TB Allocation Details'!$A$18:$L$18, 0),FALSE), 'E2 Allocators'!$B$15:$W$358, MATCH('O5 Details by Class &amp; Accounts'!CC$18, 'E2 Allocators'!$B$15:$W$15, 0),FALSE)*$E116), 0, VLOOKUP(VLOOKUP($A116, 'E4 TB Allocation Details'!$A$18:$L$214, MATCH("A &amp; G ID", 'E4 TB Allocation Details'!$A$18:$L$18, 0),FALSE), 'E2 Allocators'!$B$15:$W$358, MATCH('O5 Details by Class &amp; Accounts'!CC$18, 'E2 Allocators'!$B$15:$W$15, 0),FALSE)*$E116)</f>
        <v>0</v>
      </c>
      <c r="CD116" s="2186">
        <f>IF(ISERROR(VLOOKUP(VLOOKUP($A116, 'E4 TB Allocation Details'!$A$18:$L$214, MATCH("A &amp; G ID", 'E4 TB Allocation Details'!$A$18:$L$18, 0),FALSE), 'E2 Allocators'!$B$15:$W$358, MATCH('O5 Details by Class &amp; Accounts'!CD$18, 'E2 Allocators'!$B$15:$W$15, 0),FALSE)*$E116), 0, VLOOKUP(VLOOKUP($A116, 'E4 TB Allocation Details'!$A$18:$L$214, MATCH("A &amp; G ID", 'E4 TB Allocation Details'!$A$18:$L$18, 0),FALSE), 'E2 Allocators'!$B$15:$W$358, MATCH('O5 Details by Class &amp; Accounts'!CD$18, 'E2 Allocators'!$B$15:$W$15, 0),FALSE)*$E116)</f>
        <v>0</v>
      </c>
      <c r="CE116" s="2186">
        <f>IF(ISERROR(VLOOKUP(VLOOKUP($A116, 'E4 TB Allocation Details'!$A$18:$L$214, MATCH("A &amp; G ID", 'E4 TB Allocation Details'!$A$18:$L$18, 0),FALSE), 'E2 Allocators'!$B$15:$W$358, MATCH('O5 Details by Class &amp; Accounts'!CE$18, 'E2 Allocators'!$B$15:$W$15, 0),FALSE)*$E116), 0, VLOOKUP(VLOOKUP($A116, 'E4 TB Allocation Details'!$A$18:$L$214, MATCH("A &amp; G ID", 'E4 TB Allocation Details'!$A$18:$L$18, 0),FALSE), 'E2 Allocators'!$B$15:$W$358, MATCH('O5 Details by Class &amp; Accounts'!CE$18, 'E2 Allocators'!$B$15:$W$15, 0),FALSE)*$E116)</f>
        <v>0</v>
      </c>
      <c r="CF116" s="2186">
        <f>IF(ISERROR(VLOOKUP(VLOOKUP($A116, 'E4 TB Allocation Details'!$A$18:$L$214, MATCH("A &amp; G ID", 'E4 TB Allocation Details'!$A$18:$L$18, 0),FALSE), 'E2 Allocators'!$B$15:$W$358, MATCH('O5 Details by Class &amp; Accounts'!CF$18, 'E2 Allocators'!$B$15:$W$15, 0),FALSE)*$E116), 0, VLOOKUP(VLOOKUP($A116, 'E4 TB Allocation Details'!$A$18:$L$214, MATCH("A &amp; G ID", 'E4 TB Allocation Details'!$A$18:$L$18, 0),FALSE), 'E2 Allocators'!$B$15:$W$358, MATCH('O5 Details by Class &amp; Accounts'!CF$18, 'E2 Allocators'!$B$15:$W$15, 0),FALSE)*$E116)</f>
        <v>0</v>
      </c>
      <c r="CG116" s="2186">
        <f>IF(ISERROR(VLOOKUP(VLOOKUP($A116, 'E4 TB Allocation Details'!$A$18:$L$214, MATCH("A &amp; G ID", 'E4 TB Allocation Details'!$A$18:$L$18, 0),FALSE), 'E2 Allocators'!$B$15:$W$358, MATCH('O5 Details by Class &amp; Accounts'!CG$18, 'E2 Allocators'!$B$15:$W$15, 0),FALSE)*$E116), 0, VLOOKUP(VLOOKUP($A116, 'E4 TB Allocation Details'!$A$18:$L$214, MATCH("A &amp; G ID", 'E4 TB Allocation Details'!$A$18:$L$18, 0),FALSE), 'E2 Allocators'!$B$15:$W$358, MATCH('O5 Details by Class &amp; Accounts'!CG$18, 'E2 Allocators'!$B$15:$W$15, 0),FALSE)*$E116)</f>
        <v>0</v>
      </c>
      <c r="CH116" s="2186">
        <f>IF(ISERROR(VLOOKUP(VLOOKUP($A116, 'E4 TB Allocation Details'!$A$18:$L$214, MATCH("A &amp; G ID", 'E4 TB Allocation Details'!$A$18:$L$18, 0),FALSE), 'E2 Allocators'!$B$15:$W$358, MATCH('O5 Details by Class &amp; Accounts'!CH$18, 'E2 Allocators'!$B$15:$W$15, 0),FALSE)*$E116), 0, VLOOKUP(VLOOKUP($A116, 'E4 TB Allocation Details'!$A$18:$L$214, MATCH("A &amp; G ID", 'E4 TB Allocation Details'!$A$18:$L$18, 0),FALSE), 'E2 Allocators'!$B$15:$W$358, MATCH('O5 Details by Class &amp; Accounts'!CH$18, 'E2 Allocators'!$B$15:$W$15, 0),FALSE)*$E116)</f>
        <v>0</v>
      </c>
      <c r="CI116" s="2186">
        <f>IF(ISERROR(VLOOKUP(VLOOKUP($A116, 'E4 TB Allocation Details'!$A$18:$L$214, MATCH("A &amp; G ID", 'E4 TB Allocation Details'!$A$18:$L$18, 0),FALSE), 'E2 Allocators'!$B$15:$W$358, MATCH('O5 Details by Class &amp; Accounts'!CI$18, 'E2 Allocators'!$B$15:$W$15, 0),FALSE)*$E116), 0, VLOOKUP(VLOOKUP($A116, 'E4 TB Allocation Details'!$A$18:$L$214, MATCH("A &amp; G ID", 'E4 TB Allocation Details'!$A$18:$L$18, 0),FALSE), 'E2 Allocators'!$B$15:$W$358, MATCH('O5 Details by Class &amp; Accounts'!CI$18, 'E2 Allocators'!$B$15:$W$15, 0),FALSE)*$E116)</f>
        <v>0</v>
      </c>
      <c r="CJ116" s="2186">
        <f>IF(ISERROR(VLOOKUP(VLOOKUP($A116, 'E4 TB Allocation Details'!$A$18:$L$214, MATCH("A &amp; G ID", 'E4 TB Allocation Details'!$A$18:$L$18, 0),FALSE), 'E2 Allocators'!$B$15:$W$358, MATCH('O5 Details by Class &amp; Accounts'!CJ$18, 'E2 Allocators'!$B$15:$W$15, 0),FALSE)*$E116), 0, VLOOKUP(VLOOKUP($A116, 'E4 TB Allocation Details'!$A$18:$L$214, MATCH("A &amp; G ID", 'E4 TB Allocation Details'!$A$18:$L$18, 0),FALSE), 'E2 Allocators'!$B$15:$W$358, MATCH('O5 Details by Class &amp; Accounts'!CJ$18, 'E2 Allocators'!$B$15:$W$15, 0),FALSE)*$E116)</f>
        <v>0</v>
      </c>
      <c r="CK116" s="2186">
        <f>IF(ISERROR(VLOOKUP(VLOOKUP($A116, 'E4 TB Allocation Details'!$A$18:$L$214, MATCH("A &amp; G ID", 'E4 TB Allocation Details'!$A$18:$L$18, 0),FALSE), 'E2 Allocators'!$B$15:$W$358, MATCH('O5 Details by Class &amp; Accounts'!CK$18, 'E2 Allocators'!$B$15:$W$15, 0),FALSE)*$E116), 0, VLOOKUP(VLOOKUP($A116, 'E4 TB Allocation Details'!$A$18:$L$214, MATCH("A &amp; G ID", 'E4 TB Allocation Details'!$A$18:$L$18, 0),FALSE), 'E2 Allocators'!$B$15:$W$358, MATCH('O5 Details by Class &amp; Accounts'!CK$18, 'E2 Allocators'!$B$15:$W$15, 0),FALSE)*$E116)</f>
        <v>0</v>
      </c>
      <c r="CL116" s="2186">
        <f>IF(ISERROR(VLOOKUP(VLOOKUP($A116, 'E4 TB Allocation Details'!$A$18:$L$214, MATCH("A &amp; G ID", 'E4 TB Allocation Details'!$A$18:$L$18, 0),FALSE), 'E2 Allocators'!$B$15:$W$358, MATCH('O5 Details by Class &amp; Accounts'!CL$18, 'E2 Allocators'!$B$15:$W$15, 0),FALSE)*$E116), 0, VLOOKUP(VLOOKUP($A116, 'E4 TB Allocation Details'!$A$18:$L$214, MATCH("A &amp; G ID", 'E4 TB Allocation Details'!$A$18:$L$18, 0),FALSE), 'E2 Allocators'!$B$15:$W$358, MATCH('O5 Details by Class &amp; Accounts'!CL$18, 'E2 Allocators'!$B$15:$W$15, 0),FALSE)*$E116)</f>
        <v>0</v>
      </c>
      <c r="CM116" s="2186">
        <f>IF(ISERROR(VLOOKUP(VLOOKUP($A116, 'E4 TB Allocation Details'!$A$18:$L$214, MATCH("A &amp; G ID", 'E4 TB Allocation Details'!$A$18:$L$18, 0),FALSE), 'E2 Allocators'!$B$15:$W$358, MATCH('O5 Details by Class &amp; Accounts'!CM$18, 'E2 Allocators'!$B$15:$W$15, 0),FALSE)*$E116), 0, VLOOKUP(VLOOKUP($A116, 'E4 TB Allocation Details'!$A$18:$L$214, MATCH("A &amp; G ID", 'E4 TB Allocation Details'!$A$18:$L$18, 0),FALSE), 'E2 Allocators'!$B$15:$W$358, MATCH('O5 Details by Class &amp; Accounts'!CM$18, 'E2 Allocators'!$B$15:$W$15, 0),FALSE)*$E116)</f>
        <v>0</v>
      </c>
      <c r="CN116" s="2186">
        <f t="shared" si="30"/>
        <v>0</v>
      </c>
      <c r="CO116" s="2187">
        <f t="shared" si="25"/>
        <v>-2.9103830456733704E-11</v>
      </c>
      <c r="CQ116" s="1625" t="s">
        <v>1186</v>
      </c>
    </row>
    <row r="117" spans="1:95" s="54" customFormat="1" ht="12.75" x14ac:dyDescent="0.2">
      <c r="A117" s="994">
        <v>4395</v>
      </c>
      <c r="B117" s="995" t="s">
        <v>1435</v>
      </c>
      <c r="C117" s="2184">
        <f>IF(ISERROR(VLOOKUP($A117,'I3 TB Data'!$A$19:$H$483,MATCH('O5 Details by Class &amp; Accounts'!$C$18, 'I3 TB Data'!$A$19:$H$19,0),0)), 0, VLOOKUP($A117,'I3 TB Data'!$A$19:$H$483,MATCH('O5 Details by Class &amp; Accounts'!$C$18,'I3 TB Data'!$A$19:$H$19,0),0))</f>
        <v>0</v>
      </c>
      <c r="D117" s="2185"/>
      <c r="E117" s="2184">
        <f t="shared" si="17"/>
        <v>0</v>
      </c>
      <c r="F117" s="2186">
        <f>IF(ISERROR(VLOOKUP($A117, 'E1 Categorization'!A33:E124, MATCH("Customer Component", 'E1 Categorization'!$A$33:$E$33,0), 0)), 0, IF(VLOOKUP($A117, 'E1 Categorization'!A33:E124, MATCH("Customer Component", 'E1 Categorization'!$A$33:$E$33,0), 0)=0, 'O5 Details by Class &amp; Accounts'!$E117, IF(AND(VLOOKUP($A117, 'E1 Categorization'!A33:E124, MATCH("Customer Component", 'E1 Categorization'!$A$33:$E$33,0), 0) &gt;0, VLOOKUP($A117, 'E1 Categorization'!A33:E124, MATCH("Customer Component", 'E1 Categorization'!$A$33:$E$33,0), 0)&lt;1), 'O5 Details by Class &amp; Accounts'!$E117*(1-VLOOKUP($A117, 'E1 Categorization'!A33:E124, MATCH("Customer Component", 'E1 Categorization'!$A$33:$E$33,0), 0)), 0)))</f>
        <v>0</v>
      </c>
      <c r="G117" s="2186">
        <f>IF(ISERROR(VLOOKUP($A117, 'E1 Categorization'!A33:E124, MATCH("Customer Component", 'E1 Categorization'!$A$33:$E$33,0), 0)),0, IF(VLOOKUP($A117, 'E1 Categorization'!A33:E124, MATCH("Customer Component", 'E1 Categorization'!$A$33:$E$33,0), 0)=0, 0, IF(AND(VLOOKUP($A117, 'E1 Categorization'!A33:E124, MATCH("Customer Component", 'E1 Categorization'!$A$33:$E$33,0), 0) &gt;0, VLOOKUP($A117, 'E1 Categorization'!A33:E124, MATCH("Customer Component", 'E1 Categorization'!$A$33:$E$33,0), 0)&lt;1), 'O5 Details by Class &amp; Accounts'!$E117*(VLOOKUP($A117, 'E1 Categorization'!A33:E124, MATCH("Customer Component", 'E1 Categorization'!$A$33:$E$33,0), 0)), 'O5 Details by Class &amp; Accounts'!$E117)))</f>
        <v>0</v>
      </c>
      <c r="H117" s="2186">
        <f t="shared" si="26"/>
        <v>0</v>
      </c>
      <c r="I117" s="2186">
        <f>IF(ISERROR(VLOOKUP(VLOOKUP($A117, 'E4 TB Allocation Details'!$A$18:$L$214, MATCH("Demand ID", 'E4 TB Allocation Details'!$A$18:$L$18, 0),FALSE), 'E2 Allocators'!$B$15:$W$358, MATCH('O5 Details by Class &amp; Accounts'!I$18, 'E2 Allocators'!$B$15:$W$15, 0),FALSE)*$F117), 0, VLOOKUP(VLOOKUP($A117, 'E4 TB Allocation Details'!$A$18:$L$214, MATCH("Demand ID", 'E4 TB Allocation Details'!$A$18:$L$18, 0),FALSE), 'E2 Allocators'!$B$15:$W$358, MATCH('O5 Details by Class &amp; Accounts'!I$18, 'E2 Allocators'!$B$15:$W$15, 0),FALSE)*$F117)</f>
        <v>0</v>
      </c>
      <c r="J117" s="2186">
        <f>IF(ISERROR(VLOOKUP(VLOOKUP($A117, 'E4 TB Allocation Details'!$A$18:$L$214, MATCH("Demand ID", 'E4 TB Allocation Details'!$A$18:$L$18, 0),FALSE), 'E2 Allocators'!$B$15:$W$358, MATCH('O5 Details by Class &amp; Accounts'!J$18, 'E2 Allocators'!$B$15:$W$15, 0),FALSE)*$F117), 0, VLOOKUP(VLOOKUP($A117, 'E4 TB Allocation Details'!$A$18:$L$214, MATCH("Demand ID", 'E4 TB Allocation Details'!$A$18:$L$18, 0),FALSE), 'E2 Allocators'!$B$15:$W$358, MATCH('O5 Details by Class &amp; Accounts'!J$18, 'E2 Allocators'!$B$15:$W$15, 0),FALSE)*$F117)</f>
        <v>0</v>
      </c>
      <c r="K117" s="2186">
        <f>IF(ISERROR(VLOOKUP(VLOOKUP($A117, 'E4 TB Allocation Details'!$A$18:$L$214, MATCH("Demand ID", 'E4 TB Allocation Details'!$A$18:$L$18, 0),FALSE), 'E2 Allocators'!$B$15:$W$358, MATCH('O5 Details by Class &amp; Accounts'!K$18, 'E2 Allocators'!$B$15:$W$15, 0),FALSE)*$F117), 0, VLOOKUP(VLOOKUP($A117, 'E4 TB Allocation Details'!$A$18:$L$214, MATCH("Demand ID", 'E4 TB Allocation Details'!$A$18:$L$18, 0),FALSE), 'E2 Allocators'!$B$15:$W$358, MATCH('O5 Details by Class &amp; Accounts'!K$18, 'E2 Allocators'!$B$15:$W$15, 0),FALSE)*$F117)</f>
        <v>0</v>
      </c>
      <c r="L117" s="2186">
        <f>IF(ISERROR(VLOOKUP(VLOOKUP($A117, 'E4 TB Allocation Details'!$A$18:$L$214, MATCH("Demand ID", 'E4 TB Allocation Details'!$A$18:$L$18, 0),FALSE), 'E2 Allocators'!$B$15:$W$358, MATCH('O5 Details by Class &amp; Accounts'!L$18, 'E2 Allocators'!$B$15:$W$15, 0),FALSE)*$F117), 0, VLOOKUP(VLOOKUP($A117, 'E4 TB Allocation Details'!$A$18:$L$214, MATCH("Demand ID", 'E4 TB Allocation Details'!$A$18:$L$18, 0),FALSE), 'E2 Allocators'!$B$15:$W$358, MATCH('O5 Details by Class &amp; Accounts'!L$18, 'E2 Allocators'!$B$15:$W$15, 0),FALSE)*$F117)</f>
        <v>0</v>
      </c>
      <c r="M117" s="2186">
        <f>IF(ISERROR(VLOOKUP(VLOOKUP($A117, 'E4 TB Allocation Details'!$A$18:$L$214, MATCH("Demand ID", 'E4 TB Allocation Details'!$A$18:$L$18, 0),FALSE), 'E2 Allocators'!$B$15:$W$358, MATCH('O5 Details by Class &amp; Accounts'!M$18, 'E2 Allocators'!$B$15:$W$15, 0),FALSE)*$F117), 0, VLOOKUP(VLOOKUP($A117, 'E4 TB Allocation Details'!$A$18:$L$214, MATCH("Demand ID", 'E4 TB Allocation Details'!$A$18:$L$18, 0),FALSE), 'E2 Allocators'!$B$15:$W$358, MATCH('O5 Details by Class &amp; Accounts'!M$18, 'E2 Allocators'!$B$15:$W$15, 0),FALSE)*$F117)</f>
        <v>0</v>
      </c>
      <c r="N117" s="2186">
        <f>IF(ISERROR(VLOOKUP(VLOOKUP($A117, 'E4 TB Allocation Details'!$A$18:$L$214, MATCH("Demand ID", 'E4 TB Allocation Details'!$A$18:$L$18, 0),FALSE), 'E2 Allocators'!$B$15:$W$358, MATCH('O5 Details by Class &amp; Accounts'!N$18, 'E2 Allocators'!$B$15:$W$15, 0),FALSE)*$F117), 0, VLOOKUP(VLOOKUP($A117, 'E4 TB Allocation Details'!$A$18:$L$214, MATCH("Demand ID", 'E4 TB Allocation Details'!$A$18:$L$18, 0),FALSE), 'E2 Allocators'!$B$15:$W$358, MATCH('O5 Details by Class &amp; Accounts'!N$18, 'E2 Allocators'!$B$15:$W$15, 0),FALSE)*$F117)</f>
        <v>0</v>
      </c>
      <c r="O117" s="2186">
        <f>IF(ISERROR(VLOOKUP(VLOOKUP($A117, 'E4 TB Allocation Details'!$A$18:$L$214, MATCH("Demand ID", 'E4 TB Allocation Details'!$A$18:$L$18, 0),FALSE), 'E2 Allocators'!$B$15:$W$358, MATCH('O5 Details by Class &amp; Accounts'!O$18, 'E2 Allocators'!$B$15:$W$15, 0),FALSE)*$F117), 0, VLOOKUP(VLOOKUP($A117, 'E4 TB Allocation Details'!$A$18:$L$214, MATCH("Demand ID", 'E4 TB Allocation Details'!$A$18:$L$18, 0),FALSE), 'E2 Allocators'!$B$15:$W$358, MATCH('O5 Details by Class &amp; Accounts'!O$18, 'E2 Allocators'!$B$15:$W$15, 0),FALSE)*$F117)</f>
        <v>0</v>
      </c>
      <c r="P117" s="2186">
        <f>IF(ISERROR(VLOOKUP(VLOOKUP($A117, 'E4 TB Allocation Details'!$A$18:$L$214, MATCH("Demand ID", 'E4 TB Allocation Details'!$A$18:$L$18, 0),FALSE), 'E2 Allocators'!$B$15:$W$358, MATCH('O5 Details by Class &amp; Accounts'!P$18, 'E2 Allocators'!$B$15:$W$15, 0),FALSE)*$F117), 0, VLOOKUP(VLOOKUP($A117, 'E4 TB Allocation Details'!$A$18:$L$214, MATCH("Demand ID", 'E4 TB Allocation Details'!$A$18:$L$18, 0),FALSE), 'E2 Allocators'!$B$15:$W$358, MATCH('O5 Details by Class &amp; Accounts'!P$18, 'E2 Allocators'!$B$15:$W$15, 0),FALSE)*$F117)</f>
        <v>0</v>
      </c>
      <c r="Q117" s="2186">
        <f>IF(ISERROR(VLOOKUP(VLOOKUP($A117, 'E4 TB Allocation Details'!$A$18:$L$214, MATCH("Demand ID", 'E4 TB Allocation Details'!$A$18:$L$18, 0),FALSE), 'E2 Allocators'!$B$15:$W$358, MATCH('O5 Details by Class &amp; Accounts'!Q$18, 'E2 Allocators'!$B$15:$W$15, 0),FALSE)*$F117), 0, VLOOKUP(VLOOKUP($A117, 'E4 TB Allocation Details'!$A$18:$L$214, MATCH("Demand ID", 'E4 TB Allocation Details'!$A$18:$L$18, 0),FALSE), 'E2 Allocators'!$B$15:$W$358, MATCH('O5 Details by Class &amp; Accounts'!Q$18, 'E2 Allocators'!$B$15:$W$15, 0),FALSE)*$F117)</f>
        <v>0</v>
      </c>
      <c r="R117" s="2186">
        <f>IF(ISERROR(VLOOKUP(VLOOKUP($A117, 'E4 TB Allocation Details'!$A$18:$L$214, MATCH("Demand ID", 'E4 TB Allocation Details'!$A$18:$L$18, 0),FALSE), 'E2 Allocators'!$B$15:$W$358, MATCH('O5 Details by Class &amp; Accounts'!R$18, 'E2 Allocators'!$B$15:$W$15, 0),FALSE)*$F117), 0, VLOOKUP(VLOOKUP($A117, 'E4 TB Allocation Details'!$A$18:$L$214, MATCH("Demand ID", 'E4 TB Allocation Details'!$A$18:$L$18, 0),FALSE), 'E2 Allocators'!$B$15:$W$358, MATCH('O5 Details by Class &amp; Accounts'!R$18, 'E2 Allocators'!$B$15:$W$15, 0),FALSE)*$F117)</f>
        <v>0</v>
      </c>
      <c r="S117" s="2186">
        <f>IF(ISERROR(VLOOKUP(VLOOKUP($A117, 'E4 TB Allocation Details'!$A$18:$L$214, MATCH("Demand ID", 'E4 TB Allocation Details'!$A$18:$L$18, 0),FALSE), 'E2 Allocators'!$B$15:$W$358, MATCH('O5 Details by Class &amp; Accounts'!S$18, 'E2 Allocators'!$B$15:$W$15, 0),FALSE)*$F117), 0, VLOOKUP(VLOOKUP($A117, 'E4 TB Allocation Details'!$A$18:$L$214, MATCH("Demand ID", 'E4 TB Allocation Details'!$A$18:$L$18, 0),FALSE), 'E2 Allocators'!$B$15:$W$358, MATCH('O5 Details by Class &amp; Accounts'!S$18, 'E2 Allocators'!$B$15:$W$15, 0),FALSE)*$F117)</f>
        <v>0</v>
      </c>
      <c r="T117" s="2186">
        <f>IF(ISERROR(VLOOKUP(VLOOKUP($A117, 'E4 TB Allocation Details'!$A$18:$L$214, MATCH("Demand ID", 'E4 TB Allocation Details'!$A$18:$L$18, 0),FALSE), 'E2 Allocators'!$B$15:$W$358, MATCH('O5 Details by Class &amp; Accounts'!T$18, 'E2 Allocators'!$B$15:$W$15, 0),FALSE)*$F117), 0, VLOOKUP(VLOOKUP($A117, 'E4 TB Allocation Details'!$A$18:$L$214, MATCH("Demand ID", 'E4 TB Allocation Details'!$A$18:$L$18, 0),FALSE), 'E2 Allocators'!$B$15:$W$358, MATCH('O5 Details by Class &amp; Accounts'!T$18, 'E2 Allocators'!$B$15:$W$15, 0),FALSE)*$F117)</f>
        <v>0</v>
      </c>
      <c r="U117" s="2186">
        <f>IF(ISERROR(VLOOKUP(VLOOKUP($A117, 'E4 TB Allocation Details'!$A$18:$L$214, MATCH("Demand ID", 'E4 TB Allocation Details'!$A$18:$L$18, 0),FALSE), 'E2 Allocators'!$B$15:$W$358, MATCH('O5 Details by Class &amp; Accounts'!U$18, 'E2 Allocators'!$B$15:$W$15, 0),FALSE)*$F117), 0, VLOOKUP(VLOOKUP($A117, 'E4 TB Allocation Details'!$A$18:$L$214, MATCH("Demand ID", 'E4 TB Allocation Details'!$A$18:$L$18, 0),FALSE), 'E2 Allocators'!$B$15:$W$358, MATCH('O5 Details by Class &amp; Accounts'!U$18, 'E2 Allocators'!$B$15:$W$15, 0),FALSE)*$F117)</f>
        <v>0</v>
      </c>
      <c r="V117" s="2186">
        <f>IF(ISERROR(VLOOKUP(VLOOKUP($A117, 'E4 TB Allocation Details'!$A$18:$L$214, MATCH("Demand ID", 'E4 TB Allocation Details'!$A$18:$L$18, 0),FALSE), 'E2 Allocators'!$B$15:$W$358, MATCH('O5 Details by Class &amp; Accounts'!V$18, 'E2 Allocators'!$B$15:$W$15, 0),FALSE)*$F117), 0, VLOOKUP(VLOOKUP($A117, 'E4 TB Allocation Details'!$A$18:$L$214, MATCH("Demand ID", 'E4 TB Allocation Details'!$A$18:$L$18, 0),FALSE), 'E2 Allocators'!$B$15:$W$358, MATCH('O5 Details by Class &amp; Accounts'!V$18, 'E2 Allocators'!$B$15:$W$15, 0),FALSE)*$F117)</f>
        <v>0</v>
      </c>
      <c r="W117" s="2186">
        <f>IF(ISERROR(VLOOKUP(VLOOKUP($A117, 'E4 TB Allocation Details'!$A$18:$L$214, MATCH("Demand ID", 'E4 TB Allocation Details'!$A$18:$L$18, 0),FALSE), 'E2 Allocators'!$B$15:$W$358, MATCH('O5 Details by Class &amp; Accounts'!W$18, 'E2 Allocators'!$B$15:$W$15, 0),FALSE)*$F117), 0, VLOOKUP(VLOOKUP($A117, 'E4 TB Allocation Details'!$A$18:$L$214, MATCH("Demand ID", 'E4 TB Allocation Details'!$A$18:$L$18, 0),FALSE), 'E2 Allocators'!$B$15:$W$358, MATCH('O5 Details by Class &amp; Accounts'!W$18, 'E2 Allocators'!$B$15:$W$15, 0),FALSE)*$F117)</f>
        <v>0</v>
      </c>
      <c r="X117" s="2186">
        <f>IF(ISERROR(VLOOKUP(VLOOKUP($A117, 'E4 TB Allocation Details'!$A$18:$L$214, MATCH("Demand ID", 'E4 TB Allocation Details'!$A$18:$L$18, 0),FALSE), 'E2 Allocators'!$B$15:$W$358, MATCH('O5 Details by Class &amp; Accounts'!X$18, 'E2 Allocators'!$B$15:$W$15, 0),FALSE)*$F117), 0, VLOOKUP(VLOOKUP($A117, 'E4 TB Allocation Details'!$A$18:$L$214, MATCH("Demand ID", 'E4 TB Allocation Details'!$A$18:$L$18, 0),FALSE), 'E2 Allocators'!$B$15:$W$358, MATCH('O5 Details by Class &amp; Accounts'!X$18, 'E2 Allocators'!$B$15:$W$15, 0),FALSE)*$F117)</f>
        <v>0</v>
      </c>
      <c r="Y117" s="2186">
        <f>IF(ISERROR(VLOOKUP(VLOOKUP($A117, 'E4 TB Allocation Details'!$A$18:$L$214, MATCH("Demand ID", 'E4 TB Allocation Details'!$A$18:$L$18, 0),FALSE), 'E2 Allocators'!$B$15:$W$358, MATCH('O5 Details by Class &amp; Accounts'!Y$18, 'E2 Allocators'!$B$15:$W$15, 0),FALSE)*$F117), 0, VLOOKUP(VLOOKUP($A117, 'E4 TB Allocation Details'!$A$18:$L$214, MATCH("Demand ID", 'E4 TB Allocation Details'!$A$18:$L$18, 0),FALSE), 'E2 Allocators'!$B$15:$W$358, MATCH('O5 Details by Class &amp; Accounts'!Y$18, 'E2 Allocators'!$B$15:$W$15, 0),FALSE)*$F117)</f>
        <v>0</v>
      </c>
      <c r="Z117" s="2186">
        <f>IF(ISERROR(VLOOKUP(VLOOKUP($A117, 'E4 TB Allocation Details'!$A$18:$L$214, MATCH("Demand ID", 'E4 TB Allocation Details'!$A$18:$L$18, 0),FALSE), 'E2 Allocators'!$B$15:$W$358, MATCH('O5 Details by Class &amp; Accounts'!Z$18, 'E2 Allocators'!$B$15:$W$15, 0),FALSE)*$F117), 0, VLOOKUP(VLOOKUP($A117, 'E4 TB Allocation Details'!$A$18:$L$214, MATCH("Demand ID", 'E4 TB Allocation Details'!$A$18:$L$18, 0),FALSE), 'E2 Allocators'!$B$15:$W$358, MATCH('O5 Details by Class &amp; Accounts'!Z$18, 'E2 Allocators'!$B$15:$W$15, 0),FALSE)*$F117)</f>
        <v>0</v>
      </c>
      <c r="AA117" s="2186">
        <f>IF(ISERROR(VLOOKUP(VLOOKUP($A117, 'E4 TB Allocation Details'!$A$18:$L$214, MATCH("Demand ID", 'E4 TB Allocation Details'!$A$18:$L$18, 0),FALSE), 'E2 Allocators'!$B$15:$W$358, MATCH('O5 Details by Class &amp; Accounts'!AA$18, 'E2 Allocators'!$B$15:$W$15, 0),FALSE)*$F117), 0, VLOOKUP(VLOOKUP($A117, 'E4 TB Allocation Details'!$A$18:$L$214, MATCH("Demand ID", 'E4 TB Allocation Details'!$A$18:$L$18, 0),FALSE), 'E2 Allocators'!$B$15:$W$358, MATCH('O5 Details by Class &amp; Accounts'!AA$18, 'E2 Allocators'!$B$15:$W$15, 0),FALSE)*$F117)</f>
        <v>0</v>
      </c>
      <c r="AB117" s="2186">
        <f>IF(ISERROR(VLOOKUP(VLOOKUP($A117, 'E4 TB Allocation Details'!$A$18:$L$214, MATCH("Demand ID", 'E4 TB Allocation Details'!$A$18:$L$18, 0),FALSE), 'E2 Allocators'!$B$15:$W$358, MATCH('O5 Details by Class &amp; Accounts'!AB$18, 'E2 Allocators'!$B$15:$W$15, 0),FALSE)*$F117), 0, VLOOKUP(VLOOKUP($A117, 'E4 TB Allocation Details'!$A$18:$L$214, MATCH("Demand ID", 'E4 TB Allocation Details'!$A$18:$L$18, 0),FALSE), 'E2 Allocators'!$B$15:$W$358, MATCH('O5 Details by Class &amp; Accounts'!AB$18, 'E2 Allocators'!$B$15:$W$15, 0),FALSE)*$F117)</f>
        <v>0</v>
      </c>
      <c r="AC117" s="2186">
        <f t="shared" si="27"/>
        <v>0</v>
      </c>
      <c r="AD117" s="2186">
        <f>IF(ISERROR(VLOOKUP(VLOOKUP($A117, 'E4 TB Allocation Details'!$A$18:$L$214, MATCH("Customer ID", 'E4 TB Allocation Details'!$A$18:$L$18, 0),FALSE), 'E2 Allocators'!$B$15:$W$358, MATCH('O5 Details by Class &amp; Accounts'!AD$18, 'E2 Allocators'!$B$15:$W$15, 0),FALSE)*$G117), 0, VLOOKUP(VLOOKUP($A117, 'E4 TB Allocation Details'!$A$18:$L$214, MATCH("Customer ID", 'E4 TB Allocation Details'!$A$18:$L$18, 0),FALSE), 'E2 Allocators'!$B$15:$W$358, MATCH('O5 Details by Class &amp; Accounts'!AD$18, 'E2 Allocators'!$B$15:$W$15, 0),FALSE)*$G117)</f>
        <v>0</v>
      </c>
      <c r="AE117" s="2186">
        <f>IF(ISERROR(VLOOKUP(VLOOKUP($A117, 'E4 TB Allocation Details'!$A$18:$L$214, MATCH("Customer ID", 'E4 TB Allocation Details'!$A$18:$L$18, 0),FALSE), 'E2 Allocators'!$B$15:$W$358, MATCH('O5 Details by Class &amp; Accounts'!AE$18, 'E2 Allocators'!$B$15:$W$15, 0),FALSE)*$G117), 0, VLOOKUP(VLOOKUP($A117, 'E4 TB Allocation Details'!$A$18:$L$214, MATCH("Customer ID", 'E4 TB Allocation Details'!$A$18:$L$18, 0),FALSE), 'E2 Allocators'!$B$15:$W$358, MATCH('O5 Details by Class &amp; Accounts'!AE$18, 'E2 Allocators'!$B$15:$W$15, 0),FALSE)*$G117)</f>
        <v>0</v>
      </c>
      <c r="AF117" s="2186">
        <f>IF(ISERROR(VLOOKUP(VLOOKUP($A117, 'E4 TB Allocation Details'!$A$18:$L$214, MATCH("Customer ID", 'E4 TB Allocation Details'!$A$18:$L$18, 0),FALSE), 'E2 Allocators'!$B$15:$W$358, MATCH('O5 Details by Class &amp; Accounts'!AF$18, 'E2 Allocators'!$B$15:$W$15, 0),FALSE)*$G117), 0, VLOOKUP(VLOOKUP($A117, 'E4 TB Allocation Details'!$A$18:$L$214, MATCH("Customer ID", 'E4 TB Allocation Details'!$A$18:$L$18, 0),FALSE), 'E2 Allocators'!$B$15:$W$358, MATCH('O5 Details by Class &amp; Accounts'!AF$18, 'E2 Allocators'!$B$15:$W$15, 0),FALSE)*$G117)</f>
        <v>0</v>
      </c>
      <c r="AG117" s="2186">
        <f>IF(ISERROR(VLOOKUP(VLOOKUP($A117, 'E4 TB Allocation Details'!$A$18:$L$214, MATCH("Customer ID", 'E4 TB Allocation Details'!$A$18:$L$18, 0),FALSE), 'E2 Allocators'!$B$15:$W$358, MATCH('O5 Details by Class &amp; Accounts'!AG$18, 'E2 Allocators'!$B$15:$W$15, 0),FALSE)*$G117), 0, VLOOKUP(VLOOKUP($A117, 'E4 TB Allocation Details'!$A$18:$L$214, MATCH("Customer ID", 'E4 TB Allocation Details'!$A$18:$L$18, 0),FALSE), 'E2 Allocators'!$B$15:$W$358, MATCH('O5 Details by Class &amp; Accounts'!AG$18, 'E2 Allocators'!$B$15:$W$15, 0),FALSE)*$G117)</f>
        <v>0</v>
      </c>
      <c r="AH117" s="2186">
        <f>IF(ISERROR(VLOOKUP(VLOOKUP($A117, 'E4 TB Allocation Details'!$A$18:$L$214, MATCH("Customer ID", 'E4 TB Allocation Details'!$A$18:$L$18, 0),FALSE), 'E2 Allocators'!$B$15:$W$358, MATCH('O5 Details by Class &amp; Accounts'!AH$18, 'E2 Allocators'!$B$15:$W$15, 0),FALSE)*$G117), 0, VLOOKUP(VLOOKUP($A117, 'E4 TB Allocation Details'!$A$18:$L$214, MATCH("Customer ID", 'E4 TB Allocation Details'!$A$18:$L$18, 0),FALSE), 'E2 Allocators'!$B$15:$W$358, MATCH('O5 Details by Class &amp; Accounts'!AH$18, 'E2 Allocators'!$B$15:$W$15, 0),FALSE)*$G117)</f>
        <v>0</v>
      </c>
      <c r="AI117" s="2186">
        <f>IF(ISERROR(VLOOKUP(VLOOKUP($A117, 'E4 TB Allocation Details'!$A$18:$L$214, MATCH("Customer ID", 'E4 TB Allocation Details'!$A$18:$L$18, 0),FALSE), 'E2 Allocators'!$B$15:$W$358, MATCH('O5 Details by Class &amp; Accounts'!AI$18, 'E2 Allocators'!$B$15:$W$15, 0),FALSE)*$G117), 0, VLOOKUP(VLOOKUP($A117, 'E4 TB Allocation Details'!$A$18:$L$214, MATCH("Customer ID", 'E4 TB Allocation Details'!$A$18:$L$18, 0),FALSE), 'E2 Allocators'!$B$15:$W$358, MATCH('O5 Details by Class &amp; Accounts'!AI$18, 'E2 Allocators'!$B$15:$W$15, 0),FALSE)*$G117)</f>
        <v>0</v>
      </c>
      <c r="AJ117" s="2186">
        <f>IF(ISERROR(VLOOKUP(VLOOKUP($A117, 'E4 TB Allocation Details'!$A$18:$L$214, MATCH("Customer ID", 'E4 TB Allocation Details'!$A$18:$L$18, 0),FALSE), 'E2 Allocators'!$B$15:$W$358, MATCH('O5 Details by Class &amp; Accounts'!AJ$18, 'E2 Allocators'!$B$15:$W$15, 0),FALSE)*$G117), 0, VLOOKUP(VLOOKUP($A117, 'E4 TB Allocation Details'!$A$18:$L$214, MATCH("Customer ID", 'E4 TB Allocation Details'!$A$18:$L$18, 0),FALSE), 'E2 Allocators'!$B$15:$W$358, MATCH('O5 Details by Class &amp; Accounts'!AJ$18, 'E2 Allocators'!$B$15:$W$15, 0),FALSE)*$G117)</f>
        <v>0</v>
      </c>
      <c r="AK117" s="2186">
        <f>IF(ISERROR(VLOOKUP(VLOOKUP($A117, 'E4 TB Allocation Details'!$A$18:$L$214, MATCH("Customer ID", 'E4 TB Allocation Details'!$A$18:$L$18, 0),FALSE), 'E2 Allocators'!$B$15:$W$358, MATCH('O5 Details by Class &amp; Accounts'!AK$18, 'E2 Allocators'!$B$15:$W$15, 0),FALSE)*$G117), 0, VLOOKUP(VLOOKUP($A117, 'E4 TB Allocation Details'!$A$18:$L$214, MATCH("Customer ID", 'E4 TB Allocation Details'!$A$18:$L$18, 0),FALSE), 'E2 Allocators'!$B$15:$W$358, MATCH('O5 Details by Class &amp; Accounts'!AK$18, 'E2 Allocators'!$B$15:$W$15, 0),FALSE)*$G117)</f>
        <v>0</v>
      </c>
      <c r="AL117" s="2186">
        <f>IF(ISERROR(VLOOKUP(VLOOKUP($A117, 'E4 TB Allocation Details'!$A$18:$L$214, MATCH("Customer ID", 'E4 TB Allocation Details'!$A$18:$L$18, 0),FALSE), 'E2 Allocators'!$B$15:$W$358, MATCH('O5 Details by Class &amp; Accounts'!AL$18, 'E2 Allocators'!$B$15:$W$15, 0),FALSE)*$G117), 0, VLOOKUP(VLOOKUP($A117, 'E4 TB Allocation Details'!$A$18:$L$214, MATCH("Customer ID", 'E4 TB Allocation Details'!$A$18:$L$18, 0),FALSE), 'E2 Allocators'!$B$15:$W$358, MATCH('O5 Details by Class &amp; Accounts'!AL$18, 'E2 Allocators'!$B$15:$W$15, 0),FALSE)*$G117)</f>
        <v>0</v>
      </c>
      <c r="AM117" s="2186">
        <f>IF(ISERROR(VLOOKUP(VLOOKUP($A117, 'E4 TB Allocation Details'!$A$18:$L$214, MATCH("Customer ID", 'E4 TB Allocation Details'!$A$18:$L$18, 0),FALSE), 'E2 Allocators'!$B$15:$W$358, MATCH('O5 Details by Class &amp; Accounts'!AM$18, 'E2 Allocators'!$B$15:$W$15, 0),FALSE)*$G117), 0, VLOOKUP(VLOOKUP($A117, 'E4 TB Allocation Details'!$A$18:$L$214, MATCH("Customer ID", 'E4 TB Allocation Details'!$A$18:$L$18, 0),FALSE), 'E2 Allocators'!$B$15:$W$358, MATCH('O5 Details by Class &amp; Accounts'!AM$18, 'E2 Allocators'!$B$15:$W$15, 0),FALSE)*$G117)</f>
        <v>0</v>
      </c>
      <c r="AN117" s="2186">
        <f>IF(ISERROR(VLOOKUP(VLOOKUP($A117, 'E4 TB Allocation Details'!$A$18:$L$214, MATCH("Customer ID", 'E4 TB Allocation Details'!$A$18:$L$18, 0),FALSE), 'E2 Allocators'!$B$15:$W$358, MATCH('O5 Details by Class &amp; Accounts'!AN$18, 'E2 Allocators'!$B$15:$W$15, 0),FALSE)*$G117), 0, VLOOKUP(VLOOKUP($A117, 'E4 TB Allocation Details'!$A$18:$L$214, MATCH("Customer ID", 'E4 TB Allocation Details'!$A$18:$L$18, 0),FALSE), 'E2 Allocators'!$B$15:$W$358, MATCH('O5 Details by Class &amp; Accounts'!AN$18, 'E2 Allocators'!$B$15:$W$15, 0),FALSE)*$G117)</f>
        <v>0</v>
      </c>
      <c r="AO117" s="2186">
        <f>IF(ISERROR(VLOOKUP(VLOOKUP($A117, 'E4 TB Allocation Details'!$A$18:$L$214, MATCH("Customer ID", 'E4 TB Allocation Details'!$A$18:$L$18, 0),FALSE), 'E2 Allocators'!$B$15:$W$358, MATCH('O5 Details by Class &amp; Accounts'!AO$18, 'E2 Allocators'!$B$15:$W$15, 0),FALSE)*$G117), 0, VLOOKUP(VLOOKUP($A117, 'E4 TB Allocation Details'!$A$18:$L$214, MATCH("Customer ID", 'E4 TB Allocation Details'!$A$18:$L$18, 0),FALSE), 'E2 Allocators'!$B$15:$W$358, MATCH('O5 Details by Class &amp; Accounts'!AO$18, 'E2 Allocators'!$B$15:$W$15, 0),FALSE)*$G117)</f>
        <v>0</v>
      </c>
      <c r="AP117" s="2186">
        <f>IF(ISERROR(VLOOKUP(VLOOKUP($A117, 'E4 TB Allocation Details'!$A$18:$L$214, MATCH("Customer ID", 'E4 TB Allocation Details'!$A$18:$L$18, 0),FALSE), 'E2 Allocators'!$B$15:$W$358, MATCH('O5 Details by Class &amp; Accounts'!AP$18, 'E2 Allocators'!$B$15:$W$15, 0),FALSE)*$G117), 0, VLOOKUP(VLOOKUP($A117, 'E4 TB Allocation Details'!$A$18:$L$214, MATCH("Customer ID", 'E4 TB Allocation Details'!$A$18:$L$18, 0),FALSE), 'E2 Allocators'!$B$15:$W$358, MATCH('O5 Details by Class &amp; Accounts'!AP$18, 'E2 Allocators'!$B$15:$W$15, 0),FALSE)*$G117)</f>
        <v>0</v>
      </c>
      <c r="AQ117" s="2186">
        <f>IF(ISERROR(VLOOKUP(VLOOKUP($A117, 'E4 TB Allocation Details'!$A$18:$L$214, MATCH("Customer ID", 'E4 TB Allocation Details'!$A$18:$L$18, 0),FALSE), 'E2 Allocators'!$B$15:$W$358, MATCH('O5 Details by Class &amp; Accounts'!AQ$18, 'E2 Allocators'!$B$15:$W$15, 0),FALSE)*$G117), 0, VLOOKUP(VLOOKUP($A117, 'E4 TB Allocation Details'!$A$18:$L$214, MATCH("Customer ID", 'E4 TB Allocation Details'!$A$18:$L$18, 0),FALSE), 'E2 Allocators'!$B$15:$W$358, MATCH('O5 Details by Class &amp; Accounts'!AQ$18, 'E2 Allocators'!$B$15:$W$15, 0),FALSE)*$G117)</f>
        <v>0</v>
      </c>
      <c r="AR117" s="2186">
        <f>IF(ISERROR(VLOOKUP(VLOOKUP($A117, 'E4 TB Allocation Details'!$A$18:$L$214, MATCH("Customer ID", 'E4 TB Allocation Details'!$A$18:$L$18, 0),FALSE), 'E2 Allocators'!$B$15:$W$358, MATCH('O5 Details by Class &amp; Accounts'!AR$18, 'E2 Allocators'!$B$15:$W$15, 0),FALSE)*$G117), 0, VLOOKUP(VLOOKUP($A117, 'E4 TB Allocation Details'!$A$18:$L$214, MATCH("Customer ID", 'E4 TB Allocation Details'!$A$18:$L$18, 0),FALSE), 'E2 Allocators'!$B$15:$W$358, MATCH('O5 Details by Class &amp; Accounts'!AR$18, 'E2 Allocators'!$B$15:$W$15, 0),FALSE)*$G117)</f>
        <v>0</v>
      </c>
      <c r="AS117" s="2186">
        <f>IF(ISERROR(VLOOKUP(VLOOKUP($A117, 'E4 TB Allocation Details'!$A$18:$L$214, MATCH("Customer ID", 'E4 TB Allocation Details'!$A$18:$L$18, 0),FALSE), 'E2 Allocators'!$B$15:$W$358, MATCH('O5 Details by Class &amp; Accounts'!AS$18, 'E2 Allocators'!$B$15:$W$15, 0),FALSE)*$G117), 0, VLOOKUP(VLOOKUP($A117, 'E4 TB Allocation Details'!$A$18:$L$214, MATCH("Customer ID", 'E4 TB Allocation Details'!$A$18:$L$18, 0),FALSE), 'E2 Allocators'!$B$15:$W$358, MATCH('O5 Details by Class &amp; Accounts'!AS$18, 'E2 Allocators'!$B$15:$W$15, 0),FALSE)*$G117)</f>
        <v>0</v>
      </c>
      <c r="AT117" s="2186">
        <f>IF(ISERROR(VLOOKUP(VLOOKUP($A117, 'E4 TB Allocation Details'!$A$18:$L$214, MATCH("Customer ID", 'E4 TB Allocation Details'!$A$18:$L$18, 0),FALSE), 'E2 Allocators'!$B$15:$W$358, MATCH('O5 Details by Class &amp; Accounts'!AT$18, 'E2 Allocators'!$B$15:$W$15, 0),FALSE)*$G117), 0, VLOOKUP(VLOOKUP($A117, 'E4 TB Allocation Details'!$A$18:$L$214, MATCH("Customer ID", 'E4 TB Allocation Details'!$A$18:$L$18, 0),FALSE), 'E2 Allocators'!$B$15:$W$358, MATCH('O5 Details by Class &amp; Accounts'!AT$18, 'E2 Allocators'!$B$15:$W$15, 0),FALSE)*$G117)</f>
        <v>0</v>
      </c>
      <c r="AU117" s="2186">
        <f>IF(ISERROR(VLOOKUP(VLOOKUP($A117, 'E4 TB Allocation Details'!$A$18:$L$214, MATCH("Customer ID", 'E4 TB Allocation Details'!$A$18:$L$18, 0),FALSE), 'E2 Allocators'!$B$15:$W$358, MATCH('O5 Details by Class &amp; Accounts'!AU$18, 'E2 Allocators'!$B$15:$W$15, 0),FALSE)*$G117), 0, VLOOKUP(VLOOKUP($A117, 'E4 TB Allocation Details'!$A$18:$L$214, MATCH("Customer ID", 'E4 TB Allocation Details'!$A$18:$L$18, 0),FALSE), 'E2 Allocators'!$B$15:$W$358, MATCH('O5 Details by Class &amp; Accounts'!AU$18, 'E2 Allocators'!$B$15:$W$15, 0),FALSE)*$G117)</f>
        <v>0</v>
      </c>
      <c r="AV117" s="2186">
        <f>IF(ISERROR(VLOOKUP(VLOOKUP($A117, 'E4 TB Allocation Details'!$A$18:$L$214, MATCH("Customer ID", 'E4 TB Allocation Details'!$A$18:$L$18, 0),FALSE), 'E2 Allocators'!$B$15:$W$358, MATCH('O5 Details by Class &amp; Accounts'!AV$18, 'E2 Allocators'!$B$15:$W$15, 0),FALSE)*$G117), 0, VLOOKUP(VLOOKUP($A117, 'E4 TB Allocation Details'!$A$18:$L$214, MATCH("Customer ID", 'E4 TB Allocation Details'!$A$18:$L$18, 0),FALSE), 'E2 Allocators'!$B$15:$W$358, MATCH('O5 Details by Class &amp; Accounts'!AV$18, 'E2 Allocators'!$B$15:$W$15, 0),FALSE)*$G117)</f>
        <v>0</v>
      </c>
      <c r="AW117" s="2186">
        <f>IF(ISERROR(VLOOKUP(VLOOKUP($A117, 'E4 TB Allocation Details'!$A$18:$L$214, MATCH("Customer ID", 'E4 TB Allocation Details'!$A$18:$L$18, 0),FALSE), 'E2 Allocators'!$B$15:$W$358, MATCH('O5 Details by Class &amp; Accounts'!AW$18, 'E2 Allocators'!$B$15:$W$15, 0),FALSE)*$G117), 0, VLOOKUP(VLOOKUP($A117, 'E4 TB Allocation Details'!$A$18:$L$214, MATCH("Customer ID", 'E4 TB Allocation Details'!$A$18:$L$18, 0),FALSE), 'E2 Allocators'!$B$15:$W$358, MATCH('O5 Details by Class &amp; Accounts'!AW$18, 'E2 Allocators'!$B$15:$W$15, 0),FALSE)*$G117)</f>
        <v>0</v>
      </c>
      <c r="AX117" s="2186">
        <f t="shared" si="28"/>
        <v>0</v>
      </c>
      <c r="AY117" s="2186">
        <f>IF(ISERROR(VLOOKUP(VLOOKUP($A117, 'E4 TB Allocation Details'!$A$18:$L$214, MATCH("Misc ID", 'E4 TB Allocation Details'!$A$18:$L$18, 0),FALSE), 'E2 Allocators'!$B$15:$W$358, MATCH('O5 Details by Class &amp; Accounts'!AY$18, 'E2 Allocators'!$B$15:$W$15, 0),FALSE)*$E117), 0, VLOOKUP(VLOOKUP($A117, 'E4 TB Allocation Details'!$A$18:$L$214, MATCH("Misc ID", 'E4 TB Allocation Details'!$A$18:$L$18, 0),FALSE), 'E2 Allocators'!$B$15:$W$358, MATCH('O5 Details by Class &amp; Accounts'!AY$18, 'E2 Allocators'!$B$15:$W$15, 0),FALSE)*$E117)</f>
        <v>0</v>
      </c>
      <c r="AZ117" s="2186">
        <f>IF(ISERROR(VLOOKUP(VLOOKUP($A117, 'E4 TB Allocation Details'!$A$18:$L$214, MATCH("Misc ID", 'E4 TB Allocation Details'!$A$18:$L$18, 0),FALSE), 'E2 Allocators'!$B$15:$W$358, MATCH('O5 Details by Class &amp; Accounts'!AZ$18, 'E2 Allocators'!$B$15:$W$15, 0),FALSE)*$E117), 0, VLOOKUP(VLOOKUP($A117, 'E4 TB Allocation Details'!$A$18:$L$214, MATCH("Misc ID", 'E4 TB Allocation Details'!$A$18:$L$18, 0),FALSE), 'E2 Allocators'!$B$15:$W$358, MATCH('O5 Details by Class &amp; Accounts'!AZ$18, 'E2 Allocators'!$B$15:$W$15, 0),FALSE)*$E117)</f>
        <v>0</v>
      </c>
      <c r="BA117" s="2186">
        <f>IF(ISERROR(VLOOKUP(VLOOKUP($A117, 'E4 TB Allocation Details'!$A$18:$L$214, MATCH("Misc ID", 'E4 TB Allocation Details'!$A$18:$L$18, 0),FALSE), 'E2 Allocators'!$B$15:$W$358, MATCH('O5 Details by Class &amp; Accounts'!BA$18, 'E2 Allocators'!$B$15:$W$15, 0),FALSE)*$E117), 0, VLOOKUP(VLOOKUP($A117, 'E4 TB Allocation Details'!$A$18:$L$214, MATCH("Misc ID", 'E4 TB Allocation Details'!$A$18:$L$18, 0),FALSE), 'E2 Allocators'!$B$15:$W$358, MATCH('O5 Details by Class &amp; Accounts'!BA$18, 'E2 Allocators'!$B$15:$W$15, 0),FALSE)*$E117)</f>
        <v>0</v>
      </c>
      <c r="BB117" s="2186">
        <f>IF(ISERROR(VLOOKUP(VLOOKUP($A117, 'E4 TB Allocation Details'!$A$18:$L$214, MATCH("Misc ID", 'E4 TB Allocation Details'!$A$18:$L$18, 0),FALSE), 'E2 Allocators'!$B$15:$W$358, MATCH('O5 Details by Class &amp; Accounts'!BB$18, 'E2 Allocators'!$B$15:$W$15, 0),FALSE)*$E117), 0, VLOOKUP(VLOOKUP($A117, 'E4 TB Allocation Details'!$A$18:$L$214, MATCH("Misc ID", 'E4 TB Allocation Details'!$A$18:$L$18, 0),FALSE), 'E2 Allocators'!$B$15:$W$358, MATCH('O5 Details by Class &amp; Accounts'!BB$18, 'E2 Allocators'!$B$15:$W$15, 0),FALSE)*$E117)</f>
        <v>0</v>
      </c>
      <c r="BC117" s="2186">
        <f>IF(ISERROR(VLOOKUP(VLOOKUP($A117, 'E4 TB Allocation Details'!$A$18:$L$214, MATCH("Misc ID", 'E4 TB Allocation Details'!$A$18:$L$18, 0),FALSE), 'E2 Allocators'!$B$15:$W$358, MATCH('O5 Details by Class &amp; Accounts'!BC$18, 'E2 Allocators'!$B$15:$W$15, 0),FALSE)*$E117), 0, VLOOKUP(VLOOKUP($A117, 'E4 TB Allocation Details'!$A$18:$L$214, MATCH("Misc ID", 'E4 TB Allocation Details'!$A$18:$L$18, 0),FALSE), 'E2 Allocators'!$B$15:$W$358, MATCH('O5 Details by Class &amp; Accounts'!BC$18, 'E2 Allocators'!$B$15:$W$15, 0),FALSE)*$E117)</f>
        <v>0</v>
      </c>
      <c r="BD117" s="2186">
        <f>IF(ISERROR(VLOOKUP(VLOOKUP($A117, 'E4 TB Allocation Details'!$A$18:$L$214, MATCH("Misc ID", 'E4 TB Allocation Details'!$A$18:$L$18, 0),FALSE), 'E2 Allocators'!$B$15:$W$358, MATCH('O5 Details by Class &amp; Accounts'!BD$18, 'E2 Allocators'!$B$15:$W$15, 0),FALSE)*$E117), 0, VLOOKUP(VLOOKUP($A117, 'E4 TB Allocation Details'!$A$18:$L$214, MATCH("Misc ID", 'E4 TB Allocation Details'!$A$18:$L$18, 0),FALSE), 'E2 Allocators'!$B$15:$W$358, MATCH('O5 Details by Class &amp; Accounts'!BD$18, 'E2 Allocators'!$B$15:$W$15, 0),FALSE)*$E117)</f>
        <v>0</v>
      </c>
      <c r="BE117" s="2186">
        <f>IF(ISERROR(VLOOKUP(VLOOKUP($A117, 'E4 TB Allocation Details'!$A$18:$L$214, MATCH("Misc ID", 'E4 TB Allocation Details'!$A$18:$L$18, 0),FALSE), 'E2 Allocators'!$B$15:$W$358, MATCH('O5 Details by Class &amp; Accounts'!BE$18, 'E2 Allocators'!$B$15:$W$15, 0),FALSE)*$E117), 0, VLOOKUP(VLOOKUP($A117, 'E4 TB Allocation Details'!$A$18:$L$214, MATCH("Misc ID", 'E4 TB Allocation Details'!$A$18:$L$18, 0),FALSE), 'E2 Allocators'!$B$15:$W$358, MATCH('O5 Details by Class &amp; Accounts'!BE$18, 'E2 Allocators'!$B$15:$W$15, 0),FALSE)*$E117)</f>
        <v>0</v>
      </c>
      <c r="BF117" s="2186">
        <f>IF(ISERROR(VLOOKUP(VLOOKUP($A117, 'E4 TB Allocation Details'!$A$18:$L$214, MATCH("Misc ID", 'E4 TB Allocation Details'!$A$18:$L$18, 0),FALSE), 'E2 Allocators'!$B$15:$W$358, MATCH('O5 Details by Class &amp; Accounts'!BF$18, 'E2 Allocators'!$B$15:$W$15, 0),FALSE)*$E117), 0, VLOOKUP(VLOOKUP($A117, 'E4 TB Allocation Details'!$A$18:$L$214, MATCH("Misc ID", 'E4 TB Allocation Details'!$A$18:$L$18, 0),FALSE), 'E2 Allocators'!$B$15:$W$358, MATCH('O5 Details by Class &amp; Accounts'!BF$18, 'E2 Allocators'!$B$15:$W$15, 0),FALSE)*$E117)</f>
        <v>0</v>
      </c>
      <c r="BG117" s="2186">
        <f>IF(ISERROR(VLOOKUP(VLOOKUP($A117, 'E4 TB Allocation Details'!$A$18:$L$214, MATCH("Misc ID", 'E4 TB Allocation Details'!$A$18:$L$18, 0),FALSE), 'E2 Allocators'!$B$15:$W$358, MATCH('O5 Details by Class &amp; Accounts'!BG$18, 'E2 Allocators'!$B$15:$W$15, 0),FALSE)*$E117), 0, VLOOKUP(VLOOKUP($A117, 'E4 TB Allocation Details'!$A$18:$L$214, MATCH("Misc ID", 'E4 TB Allocation Details'!$A$18:$L$18, 0),FALSE), 'E2 Allocators'!$B$15:$W$358, MATCH('O5 Details by Class &amp; Accounts'!BG$18, 'E2 Allocators'!$B$15:$W$15, 0),FALSE)*$E117)</f>
        <v>0</v>
      </c>
      <c r="BH117" s="2186">
        <f>IF(ISERROR(VLOOKUP(VLOOKUP($A117, 'E4 TB Allocation Details'!$A$18:$L$214, MATCH("Misc ID", 'E4 TB Allocation Details'!$A$18:$L$18, 0),FALSE), 'E2 Allocators'!$B$15:$W$358, MATCH('O5 Details by Class &amp; Accounts'!BH$18, 'E2 Allocators'!$B$15:$W$15, 0),FALSE)*$E117), 0, VLOOKUP(VLOOKUP($A117, 'E4 TB Allocation Details'!$A$18:$L$214, MATCH("Misc ID", 'E4 TB Allocation Details'!$A$18:$L$18, 0),FALSE), 'E2 Allocators'!$B$15:$W$358, MATCH('O5 Details by Class &amp; Accounts'!BH$18, 'E2 Allocators'!$B$15:$W$15, 0),FALSE)*$E117)</f>
        <v>0</v>
      </c>
      <c r="BI117" s="2186">
        <f>IF(ISERROR(VLOOKUP(VLOOKUP($A117, 'E4 TB Allocation Details'!$A$18:$L$214, MATCH("Misc ID", 'E4 TB Allocation Details'!$A$18:$L$18, 0),FALSE), 'E2 Allocators'!$B$15:$W$358, MATCH('O5 Details by Class &amp; Accounts'!BI$18, 'E2 Allocators'!$B$15:$W$15, 0),FALSE)*$E117), 0, VLOOKUP(VLOOKUP($A117, 'E4 TB Allocation Details'!$A$18:$L$214, MATCH("Misc ID", 'E4 TB Allocation Details'!$A$18:$L$18, 0),FALSE), 'E2 Allocators'!$B$15:$W$358, MATCH('O5 Details by Class &amp; Accounts'!BI$18, 'E2 Allocators'!$B$15:$W$15, 0),FALSE)*$E117)</f>
        <v>0</v>
      </c>
      <c r="BJ117" s="2186">
        <f>IF(ISERROR(VLOOKUP(VLOOKUP($A117, 'E4 TB Allocation Details'!$A$18:$L$214, MATCH("Misc ID", 'E4 TB Allocation Details'!$A$18:$L$18, 0),FALSE), 'E2 Allocators'!$B$15:$W$358, MATCH('O5 Details by Class &amp; Accounts'!BJ$18, 'E2 Allocators'!$B$15:$W$15, 0),FALSE)*$E117), 0, VLOOKUP(VLOOKUP($A117, 'E4 TB Allocation Details'!$A$18:$L$214, MATCH("Misc ID", 'E4 TB Allocation Details'!$A$18:$L$18, 0),FALSE), 'E2 Allocators'!$B$15:$W$358, MATCH('O5 Details by Class &amp; Accounts'!BJ$18, 'E2 Allocators'!$B$15:$W$15, 0),FALSE)*$E117)</f>
        <v>0</v>
      </c>
      <c r="BK117" s="2186">
        <f>IF(ISERROR(VLOOKUP(VLOOKUP($A117, 'E4 TB Allocation Details'!$A$18:$L$214, MATCH("Misc ID", 'E4 TB Allocation Details'!$A$18:$L$18, 0),FALSE), 'E2 Allocators'!$B$15:$W$358, MATCH('O5 Details by Class &amp; Accounts'!BK$18, 'E2 Allocators'!$B$15:$W$15, 0),FALSE)*$E117), 0, VLOOKUP(VLOOKUP($A117, 'E4 TB Allocation Details'!$A$18:$L$214, MATCH("Misc ID", 'E4 TB Allocation Details'!$A$18:$L$18, 0),FALSE), 'E2 Allocators'!$B$15:$W$358, MATCH('O5 Details by Class &amp; Accounts'!BK$18, 'E2 Allocators'!$B$15:$W$15, 0),FALSE)*$E117)</f>
        <v>0</v>
      </c>
      <c r="BL117" s="2186">
        <f>IF(ISERROR(VLOOKUP(VLOOKUP($A117, 'E4 TB Allocation Details'!$A$18:$L$214, MATCH("Misc ID", 'E4 TB Allocation Details'!$A$18:$L$18, 0),FALSE), 'E2 Allocators'!$B$15:$W$358, MATCH('O5 Details by Class &amp; Accounts'!BL$18, 'E2 Allocators'!$B$15:$W$15, 0),FALSE)*$E117), 0, VLOOKUP(VLOOKUP($A117, 'E4 TB Allocation Details'!$A$18:$L$214, MATCH("Misc ID", 'E4 TB Allocation Details'!$A$18:$L$18, 0),FALSE), 'E2 Allocators'!$B$15:$W$358, MATCH('O5 Details by Class &amp; Accounts'!BL$18, 'E2 Allocators'!$B$15:$W$15, 0),FALSE)*$E117)</f>
        <v>0</v>
      </c>
      <c r="BM117" s="2186">
        <f>IF(ISERROR(VLOOKUP(VLOOKUP($A117, 'E4 TB Allocation Details'!$A$18:$L$214, MATCH("Misc ID", 'E4 TB Allocation Details'!$A$18:$L$18, 0),FALSE), 'E2 Allocators'!$B$15:$W$358, MATCH('O5 Details by Class &amp; Accounts'!BM$18, 'E2 Allocators'!$B$15:$W$15, 0),FALSE)*$E117), 0, VLOOKUP(VLOOKUP($A117, 'E4 TB Allocation Details'!$A$18:$L$214, MATCH("Misc ID", 'E4 TB Allocation Details'!$A$18:$L$18, 0),FALSE), 'E2 Allocators'!$B$15:$W$358, MATCH('O5 Details by Class &amp; Accounts'!BM$18, 'E2 Allocators'!$B$15:$W$15, 0),FALSE)*$E117)</f>
        <v>0</v>
      </c>
      <c r="BN117" s="2186">
        <f>IF(ISERROR(VLOOKUP(VLOOKUP($A117, 'E4 TB Allocation Details'!$A$18:$L$214, MATCH("Misc ID", 'E4 TB Allocation Details'!$A$18:$L$18, 0),FALSE), 'E2 Allocators'!$B$15:$W$358, MATCH('O5 Details by Class &amp; Accounts'!BN$18, 'E2 Allocators'!$B$15:$W$15, 0),FALSE)*$E117), 0, VLOOKUP(VLOOKUP($A117, 'E4 TB Allocation Details'!$A$18:$L$214, MATCH("Misc ID", 'E4 TB Allocation Details'!$A$18:$L$18, 0),FALSE), 'E2 Allocators'!$B$15:$W$358, MATCH('O5 Details by Class &amp; Accounts'!BN$18, 'E2 Allocators'!$B$15:$W$15, 0),FALSE)*$E117)</f>
        <v>0</v>
      </c>
      <c r="BO117" s="2186">
        <f>IF(ISERROR(VLOOKUP(VLOOKUP($A117, 'E4 TB Allocation Details'!$A$18:$L$214, MATCH("Misc ID", 'E4 TB Allocation Details'!$A$18:$L$18, 0),FALSE), 'E2 Allocators'!$B$15:$W$358, MATCH('O5 Details by Class &amp; Accounts'!BO$18, 'E2 Allocators'!$B$15:$W$15, 0),FALSE)*$E117), 0, VLOOKUP(VLOOKUP($A117, 'E4 TB Allocation Details'!$A$18:$L$214, MATCH("Misc ID", 'E4 TB Allocation Details'!$A$18:$L$18, 0),FALSE), 'E2 Allocators'!$B$15:$W$358, MATCH('O5 Details by Class &amp; Accounts'!BO$18, 'E2 Allocators'!$B$15:$W$15, 0),FALSE)*$E117)</f>
        <v>0</v>
      </c>
      <c r="BP117" s="2186">
        <f>IF(ISERROR(VLOOKUP(VLOOKUP($A117, 'E4 TB Allocation Details'!$A$18:$L$214, MATCH("Misc ID", 'E4 TB Allocation Details'!$A$18:$L$18, 0),FALSE), 'E2 Allocators'!$B$15:$W$358, MATCH('O5 Details by Class &amp; Accounts'!BP$18, 'E2 Allocators'!$B$15:$W$15, 0),FALSE)*$E117), 0, VLOOKUP(VLOOKUP($A117, 'E4 TB Allocation Details'!$A$18:$L$214, MATCH("Misc ID", 'E4 TB Allocation Details'!$A$18:$L$18, 0),FALSE), 'E2 Allocators'!$B$15:$W$358, MATCH('O5 Details by Class &amp; Accounts'!BP$18, 'E2 Allocators'!$B$15:$W$15, 0),FALSE)*$E117)</f>
        <v>0</v>
      </c>
      <c r="BQ117" s="2186">
        <f>IF(ISERROR(VLOOKUP(VLOOKUP($A117, 'E4 TB Allocation Details'!$A$18:$L$214, MATCH("Misc ID", 'E4 TB Allocation Details'!$A$18:$L$18, 0),FALSE), 'E2 Allocators'!$B$15:$W$358, MATCH('O5 Details by Class &amp; Accounts'!BQ$18, 'E2 Allocators'!$B$15:$W$15, 0),FALSE)*$E117), 0, VLOOKUP(VLOOKUP($A117, 'E4 TB Allocation Details'!$A$18:$L$214, MATCH("Misc ID", 'E4 TB Allocation Details'!$A$18:$L$18, 0),FALSE), 'E2 Allocators'!$B$15:$W$358, MATCH('O5 Details by Class &amp; Accounts'!BQ$18, 'E2 Allocators'!$B$15:$W$15, 0),FALSE)*$E117)</f>
        <v>0</v>
      </c>
      <c r="BR117" s="2186">
        <f>IF(ISERROR(VLOOKUP(VLOOKUP($A117, 'E4 TB Allocation Details'!$A$18:$L$214, MATCH("Misc ID", 'E4 TB Allocation Details'!$A$18:$L$18, 0),FALSE), 'E2 Allocators'!$B$15:$W$358, MATCH('O5 Details by Class &amp; Accounts'!BR$18, 'E2 Allocators'!$B$15:$W$15, 0),FALSE)*$E117), 0, VLOOKUP(VLOOKUP($A117, 'E4 TB Allocation Details'!$A$18:$L$214, MATCH("Misc ID", 'E4 TB Allocation Details'!$A$18:$L$18, 0),FALSE), 'E2 Allocators'!$B$15:$W$358, MATCH('O5 Details by Class &amp; Accounts'!BR$18, 'E2 Allocators'!$B$15:$W$15, 0),FALSE)*$E117)</f>
        <v>0</v>
      </c>
      <c r="BS117" s="2186">
        <f t="shared" si="29"/>
        <v>0</v>
      </c>
      <c r="BT117" s="2186">
        <f>IF(ISERROR(VLOOKUP(VLOOKUP($A117, 'E4 TB Allocation Details'!$A$18:$L$214, MATCH("A &amp; G ID", 'E4 TB Allocation Details'!$A$18:$L$18, 0),FALSE), 'E2 Allocators'!$B$15:$W$358, MATCH('O5 Details by Class &amp; Accounts'!BT$18, 'E2 Allocators'!$B$15:$W$15, 0),FALSE)*$E117), 0, VLOOKUP(VLOOKUP($A117, 'E4 TB Allocation Details'!$A$18:$L$214, MATCH("A &amp; G ID", 'E4 TB Allocation Details'!$A$18:$L$18, 0),FALSE), 'E2 Allocators'!$B$15:$W$358, MATCH('O5 Details by Class &amp; Accounts'!BT$18, 'E2 Allocators'!$B$15:$W$15, 0),FALSE)*$E117)</f>
        <v>0</v>
      </c>
      <c r="BU117" s="2186">
        <f>IF(ISERROR(VLOOKUP(VLOOKUP($A117, 'E4 TB Allocation Details'!$A$18:$L$214, MATCH("A &amp; G ID", 'E4 TB Allocation Details'!$A$18:$L$18, 0),FALSE), 'E2 Allocators'!$B$15:$W$358, MATCH('O5 Details by Class &amp; Accounts'!BU$18, 'E2 Allocators'!$B$15:$W$15, 0),FALSE)*$E117), 0, VLOOKUP(VLOOKUP($A117, 'E4 TB Allocation Details'!$A$18:$L$214, MATCH("A &amp; G ID", 'E4 TB Allocation Details'!$A$18:$L$18, 0),FALSE), 'E2 Allocators'!$B$15:$W$358, MATCH('O5 Details by Class &amp; Accounts'!BU$18, 'E2 Allocators'!$B$15:$W$15, 0),FALSE)*$E117)</f>
        <v>0</v>
      </c>
      <c r="BV117" s="2186">
        <f>IF(ISERROR(VLOOKUP(VLOOKUP($A117, 'E4 TB Allocation Details'!$A$18:$L$214, MATCH("A &amp; G ID", 'E4 TB Allocation Details'!$A$18:$L$18, 0),FALSE), 'E2 Allocators'!$B$15:$W$358, MATCH('O5 Details by Class &amp; Accounts'!BV$18, 'E2 Allocators'!$B$15:$W$15, 0),FALSE)*$E117), 0, VLOOKUP(VLOOKUP($A117, 'E4 TB Allocation Details'!$A$18:$L$214, MATCH("A &amp; G ID", 'E4 TB Allocation Details'!$A$18:$L$18, 0),FALSE), 'E2 Allocators'!$B$15:$W$358, MATCH('O5 Details by Class &amp; Accounts'!BV$18, 'E2 Allocators'!$B$15:$W$15, 0),FALSE)*$E117)</f>
        <v>0</v>
      </c>
      <c r="BW117" s="2186">
        <f>IF(ISERROR(VLOOKUP(VLOOKUP($A117, 'E4 TB Allocation Details'!$A$18:$L$214, MATCH("A &amp; G ID", 'E4 TB Allocation Details'!$A$18:$L$18, 0),FALSE), 'E2 Allocators'!$B$15:$W$358, MATCH('O5 Details by Class &amp; Accounts'!BW$18, 'E2 Allocators'!$B$15:$W$15, 0),FALSE)*$E117), 0, VLOOKUP(VLOOKUP($A117, 'E4 TB Allocation Details'!$A$18:$L$214, MATCH("A &amp; G ID", 'E4 TB Allocation Details'!$A$18:$L$18, 0),FALSE), 'E2 Allocators'!$B$15:$W$358, MATCH('O5 Details by Class &amp; Accounts'!BW$18, 'E2 Allocators'!$B$15:$W$15, 0),FALSE)*$E117)</f>
        <v>0</v>
      </c>
      <c r="BX117" s="2186">
        <f>IF(ISERROR(VLOOKUP(VLOOKUP($A117, 'E4 TB Allocation Details'!$A$18:$L$214, MATCH("A &amp; G ID", 'E4 TB Allocation Details'!$A$18:$L$18, 0),FALSE), 'E2 Allocators'!$B$15:$W$358, MATCH('O5 Details by Class &amp; Accounts'!BX$18, 'E2 Allocators'!$B$15:$W$15, 0),FALSE)*$E117), 0, VLOOKUP(VLOOKUP($A117, 'E4 TB Allocation Details'!$A$18:$L$214, MATCH("A &amp; G ID", 'E4 TB Allocation Details'!$A$18:$L$18, 0),FALSE), 'E2 Allocators'!$B$15:$W$358, MATCH('O5 Details by Class &amp; Accounts'!BX$18, 'E2 Allocators'!$B$15:$W$15, 0),FALSE)*$E117)</f>
        <v>0</v>
      </c>
      <c r="BY117" s="2186">
        <f>IF(ISERROR(VLOOKUP(VLOOKUP($A117, 'E4 TB Allocation Details'!$A$18:$L$214, MATCH("A &amp; G ID", 'E4 TB Allocation Details'!$A$18:$L$18, 0),FALSE), 'E2 Allocators'!$B$15:$W$358, MATCH('O5 Details by Class &amp; Accounts'!BY$18, 'E2 Allocators'!$B$15:$W$15, 0),FALSE)*$E117), 0, VLOOKUP(VLOOKUP($A117, 'E4 TB Allocation Details'!$A$18:$L$214, MATCH("A &amp; G ID", 'E4 TB Allocation Details'!$A$18:$L$18, 0),FALSE), 'E2 Allocators'!$B$15:$W$358, MATCH('O5 Details by Class &amp; Accounts'!BY$18, 'E2 Allocators'!$B$15:$W$15, 0),FALSE)*$E117)</f>
        <v>0</v>
      </c>
      <c r="BZ117" s="2186">
        <f>IF(ISERROR(VLOOKUP(VLOOKUP($A117, 'E4 TB Allocation Details'!$A$18:$L$214, MATCH("A &amp; G ID", 'E4 TB Allocation Details'!$A$18:$L$18, 0),FALSE), 'E2 Allocators'!$B$15:$W$358, MATCH('O5 Details by Class &amp; Accounts'!BZ$18, 'E2 Allocators'!$B$15:$W$15, 0),FALSE)*$E117), 0, VLOOKUP(VLOOKUP($A117, 'E4 TB Allocation Details'!$A$18:$L$214, MATCH("A &amp; G ID", 'E4 TB Allocation Details'!$A$18:$L$18, 0),FALSE), 'E2 Allocators'!$B$15:$W$358, MATCH('O5 Details by Class &amp; Accounts'!BZ$18, 'E2 Allocators'!$B$15:$W$15, 0),FALSE)*$E117)</f>
        <v>0</v>
      </c>
      <c r="CA117" s="2186">
        <f>IF(ISERROR(VLOOKUP(VLOOKUP($A117, 'E4 TB Allocation Details'!$A$18:$L$214, MATCH("A &amp; G ID", 'E4 TB Allocation Details'!$A$18:$L$18, 0),FALSE), 'E2 Allocators'!$B$15:$W$358, MATCH('O5 Details by Class &amp; Accounts'!CA$18, 'E2 Allocators'!$B$15:$W$15, 0),FALSE)*$E117), 0, VLOOKUP(VLOOKUP($A117, 'E4 TB Allocation Details'!$A$18:$L$214, MATCH("A &amp; G ID", 'E4 TB Allocation Details'!$A$18:$L$18, 0),FALSE), 'E2 Allocators'!$B$15:$W$358, MATCH('O5 Details by Class &amp; Accounts'!CA$18, 'E2 Allocators'!$B$15:$W$15, 0),FALSE)*$E117)</f>
        <v>0</v>
      </c>
      <c r="CB117" s="2186">
        <f>IF(ISERROR(VLOOKUP(VLOOKUP($A117, 'E4 TB Allocation Details'!$A$18:$L$214, MATCH("A &amp; G ID", 'E4 TB Allocation Details'!$A$18:$L$18, 0),FALSE), 'E2 Allocators'!$B$15:$W$358, MATCH('O5 Details by Class &amp; Accounts'!CB$18, 'E2 Allocators'!$B$15:$W$15, 0),FALSE)*$E117), 0, VLOOKUP(VLOOKUP($A117, 'E4 TB Allocation Details'!$A$18:$L$214, MATCH("A &amp; G ID", 'E4 TB Allocation Details'!$A$18:$L$18, 0),FALSE), 'E2 Allocators'!$B$15:$W$358, MATCH('O5 Details by Class &amp; Accounts'!CB$18, 'E2 Allocators'!$B$15:$W$15, 0),FALSE)*$E117)</f>
        <v>0</v>
      </c>
      <c r="CC117" s="2186">
        <f>IF(ISERROR(VLOOKUP(VLOOKUP($A117, 'E4 TB Allocation Details'!$A$18:$L$214, MATCH("A &amp; G ID", 'E4 TB Allocation Details'!$A$18:$L$18, 0),FALSE), 'E2 Allocators'!$B$15:$W$358, MATCH('O5 Details by Class &amp; Accounts'!CC$18, 'E2 Allocators'!$B$15:$W$15, 0),FALSE)*$E117), 0, VLOOKUP(VLOOKUP($A117, 'E4 TB Allocation Details'!$A$18:$L$214, MATCH("A &amp; G ID", 'E4 TB Allocation Details'!$A$18:$L$18, 0),FALSE), 'E2 Allocators'!$B$15:$W$358, MATCH('O5 Details by Class &amp; Accounts'!CC$18, 'E2 Allocators'!$B$15:$W$15, 0),FALSE)*$E117)</f>
        <v>0</v>
      </c>
      <c r="CD117" s="2186">
        <f>IF(ISERROR(VLOOKUP(VLOOKUP($A117, 'E4 TB Allocation Details'!$A$18:$L$214, MATCH("A &amp; G ID", 'E4 TB Allocation Details'!$A$18:$L$18, 0),FALSE), 'E2 Allocators'!$B$15:$W$358, MATCH('O5 Details by Class &amp; Accounts'!CD$18, 'E2 Allocators'!$B$15:$W$15, 0),FALSE)*$E117), 0, VLOOKUP(VLOOKUP($A117, 'E4 TB Allocation Details'!$A$18:$L$214, MATCH("A &amp; G ID", 'E4 TB Allocation Details'!$A$18:$L$18, 0),FALSE), 'E2 Allocators'!$B$15:$W$358, MATCH('O5 Details by Class &amp; Accounts'!CD$18, 'E2 Allocators'!$B$15:$W$15, 0),FALSE)*$E117)</f>
        <v>0</v>
      </c>
      <c r="CE117" s="2186">
        <f>IF(ISERROR(VLOOKUP(VLOOKUP($A117, 'E4 TB Allocation Details'!$A$18:$L$214, MATCH("A &amp; G ID", 'E4 TB Allocation Details'!$A$18:$L$18, 0),FALSE), 'E2 Allocators'!$B$15:$W$358, MATCH('O5 Details by Class &amp; Accounts'!CE$18, 'E2 Allocators'!$B$15:$W$15, 0),FALSE)*$E117), 0, VLOOKUP(VLOOKUP($A117, 'E4 TB Allocation Details'!$A$18:$L$214, MATCH("A &amp; G ID", 'E4 TB Allocation Details'!$A$18:$L$18, 0),FALSE), 'E2 Allocators'!$B$15:$W$358, MATCH('O5 Details by Class &amp; Accounts'!CE$18, 'E2 Allocators'!$B$15:$W$15, 0),FALSE)*$E117)</f>
        <v>0</v>
      </c>
      <c r="CF117" s="2186">
        <f>IF(ISERROR(VLOOKUP(VLOOKUP($A117, 'E4 TB Allocation Details'!$A$18:$L$214, MATCH("A &amp; G ID", 'E4 TB Allocation Details'!$A$18:$L$18, 0),FALSE), 'E2 Allocators'!$B$15:$W$358, MATCH('O5 Details by Class &amp; Accounts'!CF$18, 'E2 Allocators'!$B$15:$W$15, 0),FALSE)*$E117), 0, VLOOKUP(VLOOKUP($A117, 'E4 TB Allocation Details'!$A$18:$L$214, MATCH("A &amp; G ID", 'E4 TB Allocation Details'!$A$18:$L$18, 0),FALSE), 'E2 Allocators'!$B$15:$W$358, MATCH('O5 Details by Class &amp; Accounts'!CF$18, 'E2 Allocators'!$B$15:$W$15, 0),FALSE)*$E117)</f>
        <v>0</v>
      </c>
      <c r="CG117" s="2186">
        <f>IF(ISERROR(VLOOKUP(VLOOKUP($A117, 'E4 TB Allocation Details'!$A$18:$L$214, MATCH("A &amp; G ID", 'E4 TB Allocation Details'!$A$18:$L$18, 0),FALSE), 'E2 Allocators'!$B$15:$W$358, MATCH('O5 Details by Class &amp; Accounts'!CG$18, 'E2 Allocators'!$B$15:$W$15, 0),FALSE)*$E117), 0, VLOOKUP(VLOOKUP($A117, 'E4 TB Allocation Details'!$A$18:$L$214, MATCH("A &amp; G ID", 'E4 TB Allocation Details'!$A$18:$L$18, 0),FALSE), 'E2 Allocators'!$B$15:$W$358, MATCH('O5 Details by Class &amp; Accounts'!CG$18, 'E2 Allocators'!$B$15:$W$15, 0),FALSE)*$E117)</f>
        <v>0</v>
      </c>
      <c r="CH117" s="2186">
        <f>IF(ISERROR(VLOOKUP(VLOOKUP($A117, 'E4 TB Allocation Details'!$A$18:$L$214, MATCH("A &amp; G ID", 'E4 TB Allocation Details'!$A$18:$L$18, 0),FALSE), 'E2 Allocators'!$B$15:$W$358, MATCH('O5 Details by Class &amp; Accounts'!CH$18, 'E2 Allocators'!$B$15:$W$15, 0),FALSE)*$E117), 0, VLOOKUP(VLOOKUP($A117, 'E4 TB Allocation Details'!$A$18:$L$214, MATCH("A &amp; G ID", 'E4 TB Allocation Details'!$A$18:$L$18, 0),FALSE), 'E2 Allocators'!$B$15:$W$358, MATCH('O5 Details by Class &amp; Accounts'!CH$18, 'E2 Allocators'!$B$15:$W$15, 0),FALSE)*$E117)</f>
        <v>0</v>
      </c>
      <c r="CI117" s="2186">
        <f>IF(ISERROR(VLOOKUP(VLOOKUP($A117, 'E4 TB Allocation Details'!$A$18:$L$214, MATCH("A &amp; G ID", 'E4 TB Allocation Details'!$A$18:$L$18, 0),FALSE), 'E2 Allocators'!$B$15:$W$358, MATCH('O5 Details by Class &amp; Accounts'!CI$18, 'E2 Allocators'!$B$15:$W$15, 0),FALSE)*$E117), 0, VLOOKUP(VLOOKUP($A117, 'E4 TB Allocation Details'!$A$18:$L$214, MATCH("A &amp; G ID", 'E4 TB Allocation Details'!$A$18:$L$18, 0),FALSE), 'E2 Allocators'!$B$15:$W$358, MATCH('O5 Details by Class &amp; Accounts'!CI$18, 'E2 Allocators'!$B$15:$W$15, 0),FALSE)*$E117)</f>
        <v>0</v>
      </c>
      <c r="CJ117" s="2186">
        <f>IF(ISERROR(VLOOKUP(VLOOKUP($A117, 'E4 TB Allocation Details'!$A$18:$L$214, MATCH("A &amp; G ID", 'E4 TB Allocation Details'!$A$18:$L$18, 0),FALSE), 'E2 Allocators'!$B$15:$W$358, MATCH('O5 Details by Class &amp; Accounts'!CJ$18, 'E2 Allocators'!$B$15:$W$15, 0),FALSE)*$E117), 0, VLOOKUP(VLOOKUP($A117, 'E4 TB Allocation Details'!$A$18:$L$214, MATCH("A &amp; G ID", 'E4 TB Allocation Details'!$A$18:$L$18, 0),FALSE), 'E2 Allocators'!$B$15:$W$358, MATCH('O5 Details by Class &amp; Accounts'!CJ$18, 'E2 Allocators'!$B$15:$W$15, 0),FALSE)*$E117)</f>
        <v>0</v>
      </c>
      <c r="CK117" s="2186">
        <f>IF(ISERROR(VLOOKUP(VLOOKUP($A117, 'E4 TB Allocation Details'!$A$18:$L$214, MATCH("A &amp; G ID", 'E4 TB Allocation Details'!$A$18:$L$18, 0),FALSE), 'E2 Allocators'!$B$15:$W$358, MATCH('O5 Details by Class &amp; Accounts'!CK$18, 'E2 Allocators'!$B$15:$W$15, 0),FALSE)*$E117), 0, VLOOKUP(VLOOKUP($A117, 'E4 TB Allocation Details'!$A$18:$L$214, MATCH("A &amp; G ID", 'E4 TB Allocation Details'!$A$18:$L$18, 0),FALSE), 'E2 Allocators'!$B$15:$W$358, MATCH('O5 Details by Class &amp; Accounts'!CK$18, 'E2 Allocators'!$B$15:$W$15, 0),FALSE)*$E117)</f>
        <v>0</v>
      </c>
      <c r="CL117" s="2186">
        <f>IF(ISERROR(VLOOKUP(VLOOKUP($A117, 'E4 TB Allocation Details'!$A$18:$L$214, MATCH("A &amp; G ID", 'E4 TB Allocation Details'!$A$18:$L$18, 0),FALSE), 'E2 Allocators'!$B$15:$W$358, MATCH('O5 Details by Class &amp; Accounts'!CL$18, 'E2 Allocators'!$B$15:$W$15, 0),FALSE)*$E117), 0, VLOOKUP(VLOOKUP($A117, 'E4 TB Allocation Details'!$A$18:$L$214, MATCH("A &amp; G ID", 'E4 TB Allocation Details'!$A$18:$L$18, 0),FALSE), 'E2 Allocators'!$B$15:$W$358, MATCH('O5 Details by Class &amp; Accounts'!CL$18, 'E2 Allocators'!$B$15:$W$15, 0),FALSE)*$E117)</f>
        <v>0</v>
      </c>
      <c r="CM117" s="2186">
        <f>IF(ISERROR(VLOOKUP(VLOOKUP($A117, 'E4 TB Allocation Details'!$A$18:$L$214, MATCH("A &amp; G ID", 'E4 TB Allocation Details'!$A$18:$L$18, 0),FALSE), 'E2 Allocators'!$B$15:$W$358, MATCH('O5 Details by Class &amp; Accounts'!CM$18, 'E2 Allocators'!$B$15:$W$15, 0),FALSE)*$E117), 0, VLOOKUP(VLOOKUP($A117, 'E4 TB Allocation Details'!$A$18:$L$214, MATCH("A &amp; G ID", 'E4 TB Allocation Details'!$A$18:$L$18, 0),FALSE), 'E2 Allocators'!$B$15:$W$358, MATCH('O5 Details by Class &amp; Accounts'!CM$18, 'E2 Allocators'!$B$15:$W$15, 0),FALSE)*$E117)</f>
        <v>0</v>
      </c>
      <c r="CN117" s="2186">
        <f t="shared" si="30"/>
        <v>0</v>
      </c>
      <c r="CO117" s="2187">
        <f t="shared" si="25"/>
        <v>0</v>
      </c>
      <c r="CQ117" s="1625" t="s">
        <v>1186</v>
      </c>
    </row>
    <row r="118" spans="1:95" s="54" customFormat="1" ht="25.5" x14ac:dyDescent="0.2">
      <c r="A118" s="994">
        <v>4398</v>
      </c>
      <c r="B118" s="995" t="s">
        <v>982</v>
      </c>
      <c r="C118" s="2184">
        <f>IF(ISERROR(VLOOKUP($A118,'I3 TB Data'!$A$19:$H$483,MATCH('O5 Details by Class &amp; Accounts'!$C$18, 'I3 TB Data'!$A$19:$H$19,0),0)), 0, VLOOKUP($A118,'I3 TB Data'!$A$19:$H$483,MATCH('O5 Details by Class &amp; Accounts'!$C$18,'I3 TB Data'!$A$19:$H$19,0),0))</f>
        <v>0</v>
      </c>
      <c r="D118" s="2185"/>
      <c r="E118" s="2184">
        <f t="shared" si="17"/>
        <v>0</v>
      </c>
      <c r="F118" s="2186">
        <f>IF(ISERROR(VLOOKUP($A118, 'E1 Categorization'!A33:E124, MATCH("Customer Component", 'E1 Categorization'!$A$33:$E$33,0), 0)), 0, IF(VLOOKUP($A118, 'E1 Categorization'!A33:E124, MATCH("Customer Component", 'E1 Categorization'!$A$33:$E$33,0), 0)=0, 'O5 Details by Class &amp; Accounts'!$E118, IF(AND(VLOOKUP($A118, 'E1 Categorization'!A33:E124, MATCH("Customer Component", 'E1 Categorization'!$A$33:$E$33,0), 0) &gt;0, VLOOKUP($A118, 'E1 Categorization'!A33:E124, MATCH("Customer Component", 'E1 Categorization'!$A$33:$E$33,0), 0)&lt;1), 'O5 Details by Class &amp; Accounts'!$E118*(1-VLOOKUP($A118, 'E1 Categorization'!A33:E124, MATCH("Customer Component", 'E1 Categorization'!$A$33:$E$33,0), 0)), 0)))</f>
        <v>0</v>
      </c>
      <c r="G118" s="2186">
        <f>IF(ISERROR(VLOOKUP($A118, 'E1 Categorization'!A33:E124, MATCH("Customer Component", 'E1 Categorization'!$A$33:$E$33,0), 0)),0, IF(VLOOKUP($A118, 'E1 Categorization'!A33:E124, MATCH("Customer Component", 'E1 Categorization'!$A$33:$E$33,0), 0)=0, 0, IF(AND(VLOOKUP($A118, 'E1 Categorization'!A33:E124, MATCH("Customer Component", 'E1 Categorization'!$A$33:$E$33,0), 0) &gt;0, VLOOKUP($A118, 'E1 Categorization'!A33:E124, MATCH("Customer Component", 'E1 Categorization'!$A$33:$E$33,0), 0)&lt;1), 'O5 Details by Class &amp; Accounts'!$E118*(VLOOKUP($A118, 'E1 Categorization'!A33:E124, MATCH("Customer Component", 'E1 Categorization'!$A$33:$E$33,0), 0)), 'O5 Details by Class &amp; Accounts'!$E118)))</f>
        <v>0</v>
      </c>
      <c r="H118" s="2186">
        <f t="shared" si="26"/>
        <v>0</v>
      </c>
      <c r="I118" s="2186">
        <f>IF(ISERROR(VLOOKUP(VLOOKUP($A118, 'E4 TB Allocation Details'!$A$18:$L$214, MATCH("Demand ID", 'E4 TB Allocation Details'!$A$18:$L$18, 0),FALSE), 'E2 Allocators'!$B$15:$W$358, MATCH('O5 Details by Class &amp; Accounts'!I$18, 'E2 Allocators'!$B$15:$W$15, 0),FALSE)*$F118), 0, VLOOKUP(VLOOKUP($A118, 'E4 TB Allocation Details'!$A$18:$L$214, MATCH("Demand ID", 'E4 TB Allocation Details'!$A$18:$L$18, 0),FALSE), 'E2 Allocators'!$B$15:$W$358, MATCH('O5 Details by Class &amp; Accounts'!I$18, 'E2 Allocators'!$B$15:$W$15, 0),FALSE)*$F118)</f>
        <v>0</v>
      </c>
      <c r="J118" s="2186">
        <f>IF(ISERROR(VLOOKUP(VLOOKUP($A118, 'E4 TB Allocation Details'!$A$18:$L$214, MATCH("Demand ID", 'E4 TB Allocation Details'!$A$18:$L$18, 0),FALSE), 'E2 Allocators'!$B$15:$W$358, MATCH('O5 Details by Class &amp; Accounts'!J$18, 'E2 Allocators'!$B$15:$W$15, 0),FALSE)*$F118), 0, VLOOKUP(VLOOKUP($A118, 'E4 TB Allocation Details'!$A$18:$L$214, MATCH("Demand ID", 'E4 TB Allocation Details'!$A$18:$L$18, 0),FALSE), 'E2 Allocators'!$B$15:$W$358, MATCH('O5 Details by Class &amp; Accounts'!J$18, 'E2 Allocators'!$B$15:$W$15, 0),FALSE)*$F118)</f>
        <v>0</v>
      </c>
      <c r="K118" s="2186">
        <f>IF(ISERROR(VLOOKUP(VLOOKUP($A118, 'E4 TB Allocation Details'!$A$18:$L$214, MATCH("Demand ID", 'E4 TB Allocation Details'!$A$18:$L$18, 0),FALSE), 'E2 Allocators'!$B$15:$W$358, MATCH('O5 Details by Class &amp; Accounts'!K$18, 'E2 Allocators'!$B$15:$W$15, 0),FALSE)*$F118), 0, VLOOKUP(VLOOKUP($A118, 'E4 TB Allocation Details'!$A$18:$L$214, MATCH("Demand ID", 'E4 TB Allocation Details'!$A$18:$L$18, 0),FALSE), 'E2 Allocators'!$B$15:$W$358, MATCH('O5 Details by Class &amp; Accounts'!K$18, 'E2 Allocators'!$B$15:$W$15, 0),FALSE)*$F118)</f>
        <v>0</v>
      </c>
      <c r="L118" s="2186">
        <f>IF(ISERROR(VLOOKUP(VLOOKUP($A118, 'E4 TB Allocation Details'!$A$18:$L$214, MATCH("Demand ID", 'E4 TB Allocation Details'!$A$18:$L$18, 0),FALSE), 'E2 Allocators'!$B$15:$W$358, MATCH('O5 Details by Class &amp; Accounts'!L$18, 'E2 Allocators'!$B$15:$W$15, 0),FALSE)*$F118), 0, VLOOKUP(VLOOKUP($A118, 'E4 TB Allocation Details'!$A$18:$L$214, MATCH("Demand ID", 'E4 TB Allocation Details'!$A$18:$L$18, 0),FALSE), 'E2 Allocators'!$B$15:$W$358, MATCH('O5 Details by Class &amp; Accounts'!L$18, 'E2 Allocators'!$B$15:$W$15, 0),FALSE)*$F118)</f>
        <v>0</v>
      </c>
      <c r="M118" s="2186">
        <f>IF(ISERROR(VLOOKUP(VLOOKUP($A118, 'E4 TB Allocation Details'!$A$18:$L$214, MATCH("Demand ID", 'E4 TB Allocation Details'!$A$18:$L$18, 0),FALSE), 'E2 Allocators'!$B$15:$W$358, MATCH('O5 Details by Class &amp; Accounts'!M$18, 'E2 Allocators'!$B$15:$W$15, 0),FALSE)*$F118), 0, VLOOKUP(VLOOKUP($A118, 'E4 TB Allocation Details'!$A$18:$L$214, MATCH("Demand ID", 'E4 TB Allocation Details'!$A$18:$L$18, 0),FALSE), 'E2 Allocators'!$B$15:$W$358, MATCH('O5 Details by Class &amp; Accounts'!M$18, 'E2 Allocators'!$B$15:$W$15, 0),FALSE)*$F118)</f>
        <v>0</v>
      </c>
      <c r="N118" s="2186">
        <f>IF(ISERROR(VLOOKUP(VLOOKUP($A118, 'E4 TB Allocation Details'!$A$18:$L$214, MATCH("Demand ID", 'E4 TB Allocation Details'!$A$18:$L$18, 0),FALSE), 'E2 Allocators'!$B$15:$W$358, MATCH('O5 Details by Class &amp; Accounts'!N$18, 'E2 Allocators'!$B$15:$W$15, 0),FALSE)*$F118), 0, VLOOKUP(VLOOKUP($A118, 'E4 TB Allocation Details'!$A$18:$L$214, MATCH("Demand ID", 'E4 TB Allocation Details'!$A$18:$L$18, 0),FALSE), 'E2 Allocators'!$B$15:$W$358, MATCH('O5 Details by Class &amp; Accounts'!N$18, 'E2 Allocators'!$B$15:$W$15, 0),FALSE)*$F118)</f>
        <v>0</v>
      </c>
      <c r="O118" s="2186">
        <f>IF(ISERROR(VLOOKUP(VLOOKUP($A118, 'E4 TB Allocation Details'!$A$18:$L$214, MATCH("Demand ID", 'E4 TB Allocation Details'!$A$18:$L$18, 0),FALSE), 'E2 Allocators'!$B$15:$W$358, MATCH('O5 Details by Class &amp; Accounts'!O$18, 'E2 Allocators'!$B$15:$W$15, 0),FALSE)*$F118), 0, VLOOKUP(VLOOKUP($A118, 'E4 TB Allocation Details'!$A$18:$L$214, MATCH("Demand ID", 'E4 TB Allocation Details'!$A$18:$L$18, 0),FALSE), 'E2 Allocators'!$B$15:$W$358, MATCH('O5 Details by Class &amp; Accounts'!O$18, 'E2 Allocators'!$B$15:$W$15, 0),FALSE)*$F118)</f>
        <v>0</v>
      </c>
      <c r="P118" s="2186">
        <f>IF(ISERROR(VLOOKUP(VLOOKUP($A118, 'E4 TB Allocation Details'!$A$18:$L$214, MATCH("Demand ID", 'E4 TB Allocation Details'!$A$18:$L$18, 0),FALSE), 'E2 Allocators'!$B$15:$W$358, MATCH('O5 Details by Class &amp; Accounts'!P$18, 'E2 Allocators'!$B$15:$W$15, 0),FALSE)*$F118), 0, VLOOKUP(VLOOKUP($A118, 'E4 TB Allocation Details'!$A$18:$L$214, MATCH("Demand ID", 'E4 TB Allocation Details'!$A$18:$L$18, 0),FALSE), 'E2 Allocators'!$B$15:$W$358, MATCH('O5 Details by Class &amp; Accounts'!P$18, 'E2 Allocators'!$B$15:$W$15, 0),FALSE)*$F118)</f>
        <v>0</v>
      </c>
      <c r="Q118" s="2186">
        <f>IF(ISERROR(VLOOKUP(VLOOKUP($A118, 'E4 TB Allocation Details'!$A$18:$L$214, MATCH("Demand ID", 'E4 TB Allocation Details'!$A$18:$L$18, 0),FALSE), 'E2 Allocators'!$B$15:$W$358, MATCH('O5 Details by Class &amp; Accounts'!Q$18, 'E2 Allocators'!$B$15:$W$15, 0),FALSE)*$F118), 0, VLOOKUP(VLOOKUP($A118, 'E4 TB Allocation Details'!$A$18:$L$214, MATCH("Demand ID", 'E4 TB Allocation Details'!$A$18:$L$18, 0),FALSE), 'E2 Allocators'!$B$15:$W$358, MATCH('O5 Details by Class &amp; Accounts'!Q$18, 'E2 Allocators'!$B$15:$W$15, 0),FALSE)*$F118)</f>
        <v>0</v>
      </c>
      <c r="R118" s="2186">
        <f>IF(ISERROR(VLOOKUP(VLOOKUP($A118, 'E4 TB Allocation Details'!$A$18:$L$214, MATCH("Demand ID", 'E4 TB Allocation Details'!$A$18:$L$18, 0),FALSE), 'E2 Allocators'!$B$15:$W$358, MATCH('O5 Details by Class &amp; Accounts'!R$18, 'E2 Allocators'!$B$15:$W$15, 0),FALSE)*$F118), 0, VLOOKUP(VLOOKUP($A118, 'E4 TB Allocation Details'!$A$18:$L$214, MATCH("Demand ID", 'E4 TB Allocation Details'!$A$18:$L$18, 0),FALSE), 'E2 Allocators'!$B$15:$W$358, MATCH('O5 Details by Class &amp; Accounts'!R$18, 'E2 Allocators'!$B$15:$W$15, 0),FALSE)*$F118)</f>
        <v>0</v>
      </c>
      <c r="S118" s="2186">
        <f>IF(ISERROR(VLOOKUP(VLOOKUP($A118, 'E4 TB Allocation Details'!$A$18:$L$214, MATCH("Demand ID", 'E4 TB Allocation Details'!$A$18:$L$18, 0),FALSE), 'E2 Allocators'!$B$15:$W$358, MATCH('O5 Details by Class &amp; Accounts'!S$18, 'E2 Allocators'!$B$15:$W$15, 0),FALSE)*$F118), 0, VLOOKUP(VLOOKUP($A118, 'E4 TB Allocation Details'!$A$18:$L$214, MATCH("Demand ID", 'E4 TB Allocation Details'!$A$18:$L$18, 0),FALSE), 'E2 Allocators'!$B$15:$W$358, MATCH('O5 Details by Class &amp; Accounts'!S$18, 'E2 Allocators'!$B$15:$W$15, 0),FALSE)*$F118)</f>
        <v>0</v>
      </c>
      <c r="T118" s="2186">
        <f>IF(ISERROR(VLOOKUP(VLOOKUP($A118, 'E4 TB Allocation Details'!$A$18:$L$214, MATCH("Demand ID", 'E4 TB Allocation Details'!$A$18:$L$18, 0),FALSE), 'E2 Allocators'!$B$15:$W$358, MATCH('O5 Details by Class &amp; Accounts'!T$18, 'E2 Allocators'!$B$15:$W$15, 0),FALSE)*$F118), 0, VLOOKUP(VLOOKUP($A118, 'E4 TB Allocation Details'!$A$18:$L$214, MATCH("Demand ID", 'E4 TB Allocation Details'!$A$18:$L$18, 0),FALSE), 'E2 Allocators'!$B$15:$W$358, MATCH('O5 Details by Class &amp; Accounts'!T$18, 'E2 Allocators'!$B$15:$W$15, 0),FALSE)*$F118)</f>
        <v>0</v>
      </c>
      <c r="U118" s="2186">
        <f>IF(ISERROR(VLOOKUP(VLOOKUP($A118, 'E4 TB Allocation Details'!$A$18:$L$214, MATCH("Demand ID", 'E4 TB Allocation Details'!$A$18:$L$18, 0),FALSE), 'E2 Allocators'!$B$15:$W$358, MATCH('O5 Details by Class &amp; Accounts'!U$18, 'E2 Allocators'!$B$15:$W$15, 0),FALSE)*$F118), 0, VLOOKUP(VLOOKUP($A118, 'E4 TB Allocation Details'!$A$18:$L$214, MATCH("Demand ID", 'E4 TB Allocation Details'!$A$18:$L$18, 0),FALSE), 'E2 Allocators'!$B$15:$W$358, MATCH('O5 Details by Class &amp; Accounts'!U$18, 'E2 Allocators'!$B$15:$W$15, 0),FALSE)*$F118)</f>
        <v>0</v>
      </c>
      <c r="V118" s="2186">
        <f>IF(ISERROR(VLOOKUP(VLOOKUP($A118, 'E4 TB Allocation Details'!$A$18:$L$214, MATCH("Demand ID", 'E4 TB Allocation Details'!$A$18:$L$18, 0),FALSE), 'E2 Allocators'!$B$15:$W$358, MATCH('O5 Details by Class &amp; Accounts'!V$18, 'E2 Allocators'!$B$15:$W$15, 0),FALSE)*$F118), 0, VLOOKUP(VLOOKUP($A118, 'E4 TB Allocation Details'!$A$18:$L$214, MATCH("Demand ID", 'E4 TB Allocation Details'!$A$18:$L$18, 0),FALSE), 'E2 Allocators'!$B$15:$W$358, MATCH('O5 Details by Class &amp; Accounts'!V$18, 'E2 Allocators'!$B$15:$W$15, 0),FALSE)*$F118)</f>
        <v>0</v>
      </c>
      <c r="W118" s="2186">
        <f>IF(ISERROR(VLOOKUP(VLOOKUP($A118, 'E4 TB Allocation Details'!$A$18:$L$214, MATCH("Demand ID", 'E4 TB Allocation Details'!$A$18:$L$18, 0),FALSE), 'E2 Allocators'!$B$15:$W$358, MATCH('O5 Details by Class &amp; Accounts'!W$18, 'E2 Allocators'!$B$15:$W$15, 0),FALSE)*$F118), 0, VLOOKUP(VLOOKUP($A118, 'E4 TB Allocation Details'!$A$18:$L$214, MATCH("Demand ID", 'E4 TB Allocation Details'!$A$18:$L$18, 0),FALSE), 'E2 Allocators'!$B$15:$W$358, MATCH('O5 Details by Class &amp; Accounts'!W$18, 'E2 Allocators'!$B$15:$W$15, 0),FALSE)*$F118)</f>
        <v>0</v>
      </c>
      <c r="X118" s="2186">
        <f>IF(ISERROR(VLOOKUP(VLOOKUP($A118, 'E4 TB Allocation Details'!$A$18:$L$214, MATCH("Demand ID", 'E4 TB Allocation Details'!$A$18:$L$18, 0),FALSE), 'E2 Allocators'!$B$15:$W$358, MATCH('O5 Details by Class &amp; Accounts'!X$18, 'E2 Allocators'!$B$15:$W$15, 0),FALSE)*$F118), 0, VLOOKUP(VLOOKUP($A118, 'E4 TB Allocation Details'!$A$18:$L$214, MATCH("Demand ID", 'E4 TB Allocation Details'!$A$18:$L$18, 0),FALSE), 'E2 Allocators'!$B$15:$W$358, MATCH('O5 Details by Class &amp; Accounts'!X$18, 'E2 Allocators'!$B$15:$W$15, 0),FALSE)*$F118)</f>
        <v>0</v>
      </c>
      <c r="Y118" s="2186">
        <f>IF(ISERROR(VLOOKUP(VLOOKUP($A118, 'E4 TB Allocation Details'!$A$18:$L$214, MATCH("Demand ID", 'E4 TB Allocation Details'!$A$18:$L$18, 0),FALSE), 'E2 Allocators'!$B$15:$W$358, MATCH('O5 Details by Class &amp; Accounts'!Y$18, 'E2 Allocators'!$B$15:$W$15, 0),FALSE)*$F118), 0, VLOOKUP(VLOOKUP($A118, 'E4 TB Allocation Details'!$A$18:$L$214, MATCH("Demand ID", 'E4 TB Allocation Details'!$A$18:$L$18, 0),FALSE), 'E2 Allocators'!$B$15:$W$358, MATCH('O5 Details by Class &amp; Accounts'!Y$18, 'E2 Allocators'!$B$15:$W$15, 0),FALSE)*$F118)</f>
        <v>0</v>
      </c>
      <c r="Z118" s="2186">
        <f>IF(ISERROR(VLOOKUP(VLOOKUP($A118, 'E4 TB Allocation Details'!$A$18:$L$214, MATCH("Demand ID", 'E4 TB Allocation Details'!$A$18:$L$18, 0),FALSE), 'E2 Allocators'!$B$15:$W$358, MATCH('O5 Details by Class &amp; Accounts'!Z$18, 'E2 Allocators'!$B$15:$W$15, 0),FALSE)*$F118), 0, VLOOKUP(VLOOKUP($A118, 'E4 TB Allocation Details'!$A$18:$L$214, MATCH("Demand ID", 'E4 TB Allocation Details'!$A$18:$L$18, 0),FALSE), 'E2 Allocators'!$B$15:$W$358, MATCH('O5 Details by Class &amp; Accounts'!Z$18, 'E2 Allocators'!$B$15:$W$15, 0),FALSE)*$F118)</f>
        <v>0</v>
      </c>
      <c r="AA118" s="2186">
        <f>IF(ISERROR(VLOOKUP(VLOOKUP($A118, 'E4 TB Allocation Details'!$A$18:$L$214, MATCH("Demand ID", 'E4 TB Allocation Details'!$A$18:$L$18, 0),FALSE), 'E2 Allocators'!$B$15:$W$358, MATCH('O5 Details by Class &amp; Accounts'!AA$18, 'E2 Allocators'!$B$15:$W$15, 0),FALSE)*$F118), 0, VLOOKUP(VLOOKUP($A118, 'E4 TB Allocation Details'!$A$18:$L$214, MATCH("Demand ID", 'E4 TB Allocation Details'!$A$18:$L$18, 0),FALSE), 'E2 Allocators'!$B$15:$W$358, MATCH('O5 Details by Class &amp; Accounts'!AA$18, 'E2 Allocators'!$B$15:$W$15, 0),FALSE)*$F118)</f>
        <v>0</v>
      </c>
      <c r="AB118" s="2186">
        <f>IF(ISERROR(VLOOKUP(VLOOKUP($A118, 'E4 TB Allocation Details'!$A$18:$L$214, MATCH("Demand ID", 'E4 TB Allocation Details'!$A$18:$L$18, 0),FALSE), 'E2 Allocators'!$B$15:$W$358, MATCH('O5 Details by Class &amp; Accounts'!AB$18, 'E2 Allocators'!$B$15:$W$15, 0),FALSE)*$F118), 0, VLOOKUP(VLOOKUP($A118, 'E4 TB Allocation Details'!$A$18:$L$214, MATCH("Demand ID", 'E4 TB Allocation Details'!$A$18:$L$18, 0),FALSE), 'E2 Allocators'!$B$15:$W$358, MATCH('O5 Details by Class &amp; Accounts'!AB$18, 'E2 Allocators'!$B$15:$W$15, 0),FALSE)*$F118)</f>
        <v>0</v>
      </c>
      <c r="AC118" s="2186">
        <f t="shared" si="27"/>
        <v>0</v>
      </c>
      <c r="AD118" s="2186">
        <f>IF(ISERROR(VLOOKUP(VLOOKUP($A118, 'E4 TB Allocation Details'!$A$18:$L$214, MATCH("Customer ID", 'E4 TB Allocation Details'!$A$18:$L$18, 0),FALSE), 'E2 Allocators'!$B$15:$W$358, MATCH('O5 Details by Class &amp; Accounts'!AD$18, 'E2 Allocators'!$B$15:$W$15, 0),FALSE)*$G118), 0, VLOOKUP(VLOOKUP($A118, 'E4 TB Allocation Details'!$A$18:$L$214, MATCH("Customer ID", 'E4 TB Allocation Details'!$A$18:$L$18, 0),FALSE), 'E2 Allocators'!$B$15:$W$358, MATCH('O5 Details by Class &amp; Accounts'!AD$18, 'E2 Allocators'!$B$15:$W$15, 0),FALSE)*$G118)</f>
        <v>0</v>
      </c>
      <c r="AE118" s="2186">
        <f>IF(ISERROR(VLOOKUP(VLOOKUP($A118, 'E4 TB Allocation Details'!$A$18:$L$214, MATCH("Customer ID", 'E4 TB Allocation Details'!$A$18:$L$18, 0),FALSE), 'E2 Allocators'!$B$15:$W$358, MATCH('O5 Details by Class &amp; Accounts'!AE$18, 'E2 Allocators'!$B$15:$W$15, 0),FALSE)*$G118), 0, VLOOKUP(VLOOKUP($A118, 'E4 TB Allocation Details'!$A$18:$L$214, MATCH("Customer ID", 'E4 TB Allocation Details'!$A$18:$L$18, 0),FALSE), 'E2 Allocators'!$B$15:$W$358, MATCH('O5 Details by Class &amp; Accounts'!AE$18, 'E2 Allocators'!$B$15:$W$15, 0),FALSE)*$G118)</f>
        <v>0</v>
      </c>
      <c r="AF118" s="2186">
        <f>IF(ISERROR(VLOOKUP(VLOOKUP($A118, 'E4 TB Allocation Details'!$A$18:$L$214, MATCH("Customer ID", 'E4 TB Allocation Details'!$A$18:$L$18, 0),FALSE), 'E2 Allocators'!$B$15:$W$358, MATCH('O5 Details by Class &amp; Accounts'!AF$18, 'E2 Allocators'!$B$15:$W$15, 0),FALSE)*$G118), 0, VLOOKUP(VLOOKUP($A118, 'E4 TB Allocation Details'!$A$18:$L$214, MATCH("Customer ID", 'E4 TB Allocation Details'!$A$18:$L$18, 0),FALSE), 'E2 Allocators'!$B$15:$W$358, MATCH('O5 Details by Class &amp; Accounts'!AF$18, 'E2 Allocators'!$B$15:$W$15, 0),FALSE)*$G118)</f>
        <v>0</v>
      </c>
      <c r="AG118" s="2186">
        <f>IF(ISERROR(VLOOKUP(VLOOKUP($A118, 'E4 TB Allocation Details'!$A$18:$L$214, MATCH("Customer ID", 'E4 TB Allocation Details'!$A$18:$L$18, 0),FALSE), 'E2 Allocators'!$B$15:$W$358, MATCH('O5 Details by Class &amp; Accounts'!AG$18, 'E2 Allocators'!$B$15:$W$15, 0),FALSE)*$G118), 0, VLOOKUP(VLOOKUP($A118, 'E4 TB Allocation Details'!$A$18:$L$214, MATCH("Customer ID", 'E4 TB Allocation Details'!$A$18:$L$18, 0),FALSE), 'E2 Allocators'!$B$15:$W$358, MATCH('O5 Details by Class &amp; Accounts'!AG$18, 'E2 Allocators'!$B$15:$W$15, 0),FALSE)*$G118)</f>
        <v>0</v>
      </c>
      <c r="AH118" s="2186">
        <f>IF(ISERROR(VLOOKUP(VLOOKUP($A118, 'E4 TB Allocation Details'!$A$18:$L$214, MATCH("Customer ID", 'E4 TB Allocation Details'!$A$18:$L$18, 0),FALSE), 'E2 Allocators'!$B$15:$W$358, MATCH('O5 Details by Class &amp; Accounts'!AH$18, 'E2 Allocators'!$B$15:$W$15, 0),FALSE)*$G118), 0, VLOOKUP(VLOOKUP($A118, 'E4 TB Allocation Details'!$A$18:$L$214, MATCH("Customer ID", 'E4 TB Allocation Details'!$A$18:$L$18, 0),FALSE), 'E2 Allocators'!$B$15:$W$358, MATCH('O5 Details by Class &amp; Accounts'!AH$18, 'E2 Allocators'!$B$15:$W$15, 0),FALSE)*$G118)</f>
        <v>0</v>
      </c>
      <c r="AI118" s="2186">
        <f>IF(ISERROR(VLOOKUP(VLOOKUP($A118, 'E4 TB Allocation Details'!$A$18:$L$214, MATCH("Customer ID", 'E4 TB Allocation Details'!$A$18:$L$18, 0),FALSE), 'E2 Allocators'!$B$15:$W$358, MATCH('O5 Details by Class &amp; Accounts'!AI$18, 'E2 Allocators'!$B$15:$W$15, 0),FALSE)*$G118), 0, VLOOKUP(VLOOKUP($A118, 'E4 TB Allocation Details'!$A$18:$L$214, MATCH("Customer ID", 'E4 TB Allocation Details'!$A$18:$L$18, 0),FALSE), 'E2 Allocators'!$B$15:$W$358, MATCH('O5 Details by Class &amp; Accounts'!AI$18, 'E2 Allocators'!$B$15:$W$15, 0),FALSE)*$G118)</f>
        <v>0</v>
      </c>
      <c r="AJ118" s="2186">
        <f>IF(ISERROR(VLOOKUP(VLOOKUP($A118, 'E4 TB Allocation Details'!$A$18:$L$214, MATCH("Customer ID", 'E4 TB Allocation Details'!$A$18:$L$18, 0),FALSE), 'E2 Allocators'!$B$15:$W$358, MATCH('O5 Details by Class &amp; Accounts'!AJ$18, 'E2 Allocators'!$B$15:$W$15, 0),FALSE)*$G118), 0, VLOOKUP(VLOOKUP($A118, 'E4 TB Allocation Details'!$A$18:$L$214, MATCH("Customer ID", 'E4 TB Allocation Details'!$A$18:$L$18, 0),FALSE), 'E2 Allocators'!$B$15:$W$358, MATCH('O5 Details by Class &amp; Accounts'!AJ$18, 'E2 Allocators'!$B$15:$W$15, 0),FALSE)*$G118)</f>
        <v>0</v>
      </c>
      <c r="AK118" s="2186">
        <f>IF(ISERROR(VLOOKUP(VLOOKUP($A118, 'E4 TB Allocation Details'!$A$18:$L$214, MATCH("Customer ID", 'E4 TB Allocation Details'!$A$18:$L$18, 0),FALSE), 'E2 Allocators'!$B$15:$W$358, MATCH('O5 Details by Class &amp; Accounts'!AK$18, 'E2 Allocators'!$B$15:$W$15, 0),FALSE)*$G118), 0, VLOOKUP(VLOOKUP($A118, 'E4 TB Allocation Details'!$A$18:$L$214, MATCH("Customer ID", 'E4 TB Allocation Details'!$A$18:$L$18, 0),FALSE), 'E2 Allocators'!$B$15:$W$358, MATCH('O5 Details by Class &amp; Accounts'!AK$18, 'E2 Allocators'!$B$15:$W$15, 0),FALSE)*$G118)</f>
        <v>0</v>
      </c>
      <c r="AL118" s="2186">
        <f>IF(ISERROR(VLOOKUP(VLOOKUP($A118, 'E4 TB Allocation Details'!$A$18:$L$214, MATCH("Customer ID", 'E4 TB Allocation Details'!$A$18:$L$18, 0),FALSE), 'E2 Allocators'!$B$15:$W$358, MATCH('O5 Details by Class &amp; Accounts'!AL$18, 'E2 Allocators'!$B$15:$W$15, 0),FALSE)*$G118), 0, VLOOKUP(VLOOKUP($A118, 'E4 TB Allocation Details'!$A$18:$L$214, MATCH("Customer ID", 'E4 TB Allocation Details'!$A$18:$L$18, 0),FALSE), 'E2 Allocators'!$B$15:$W$358, MATCH('O5 Details by Class &amp; Accounts'!AL$18, 'E2 Allocators'!$B$15:$W$15, 0),FALSE)*$G118)</f>
        <v>0</v>
      </c>
      <c r="AM118" s="2186">
        <f>IF(ISERROR(VLOOKUP(VLOOKUP($A118, 'E4 TB Allocation Details'!$A$18:$L$214, MATCH("Customer ID", 'E4 TB Allocation Details'!$A$18:$L$18, 0),FALSE), 'E2 Allocators'!$B$15:$W$358, MATCH('O5 Details by Class &amp; Accounts'!AM$18, 'E2 Allocators'!$B$15:$W$15, 0),FALSE)*$G118), 0, VLOOKUP(VLOOKUP($A118, 'E4 TB Allocation Details'!$A$18:$L$214, MATCH("Customer ID", 'E4 TB Allocation Details'!$A$18:$L$18, 0),FALSE), 'E2 Allocators'!$B$15:$W$358, MATCH('O5 Details by Class &amp; Accounts'!AM$18, 'E2 Allocators'!$B$15:$W$15, 0),FALSE)*$G118)</f>
        <v>0</v>
      </c>
      <c r="AN118" s="2186">
        <f>IF(ISERROR(VLOOKUP(VLOOKUP($A118, 'E4 TB Allocation Details'!$A$18:$L$214, MATCH("Customer ID", 'E4 TB Allocation Details'!$A$18:$L$18, 0),FALSE), 'E2 Allocators'!$B$15:$W$358, MATCH('O5 Details by Class &amp; Accounts'!AN$18, 'E2 Allocators'!$B$15:$W$15, 0),FALSE)*$G118), 0, VLOOKUP(VLOOKUP($A118, 'E4 TB Allocation Details'!$A$18:$L$214, MATCH("Customer ID", 'E4 TB Allocation Details'!$A$18:$L$18, 0),FALSE), 'E2 Allocators'!$B$15:$W$358, MATCH('O5 Details by Class &amp; Accounts'!AN$18, 'E2 Allocators'!$B$15:$W$15, 0),FALSE)*$G118)</f>
        <v>0</v>
      </c>
      <c r="AO118" s="2186">
        <f>IF(ISERROR(VLOOKUP(VLOOKUP($A118, 'E4 TB Allocation Details'!$A$18:$L$214, MATCH("Customer ID", 'E4 TB Allocation Details'!$A$18:$L$18, 0),FALSE), 'E2 Allocators'!$B$15:$W$358, MATCH('O5 Details by Class &amp; Accounts'!AO$18, 'E2 Allocators'!$B$15:$W$15, 0),FALSE)*$G118), 0, VLOOKUP(VLOOKUP($A118, 'E4 TB Allocation Details'!$A$18:$L$214, MATCH("Customer ID", 'E4 TB Allocation Details'!$A$18:$L$18, 0),FALSE), 'E2 Allocators'!$B$15:$W$358, MATCH('O5 Details by Class &amp; Accounts'!AO$18, 'E2 Allocators'!$B$15:$W$15, 0),FALSE)*$G118)</f>
        <v>0</v>
      </c>
      <c r="AP118" s="2186">
        <f>IF(ISERROR(VLOOKUP(VLOOKUP($A118, 'E4 TB Allocation Details'!$A$18:$L$214, MATCH("Customer ID", 'E4 TB Allocation Details'!$A$18:$L$18, 0),FALSE), 'E2 Allocators'!$B$15:$W$358, MATCH('O5 Details by Class &amp; Accounts'!AP$18, 'E2 Allocators'!$B$15:$W$15, 0),FALSE)*$G118), 0, VLOOKUP(VLOOKUP($A118, 'E4 TB Allocation Details'!$A$18:$L$214, MATCH("Customer ID", 'E4 TB Allocation Details'!$A$18:$L$18, 0),FALSE), 'E2 Allocators'!$B$15:$W$358, MATCH('O5 Details by Class &amp; Accounts'!AP$18, 'E2 Allocators'!$B$15:$W$15, 0),FALSE)*$G118)</f>
        <v>0</v>
      </c>
      <c r="AQ118" s="2186">
        <f>IF(ISERROR(VLOOKUP(VLOOKUP($A118, 'E4 TB Allocation Details'!$A$18:$L$214, MATCH("Customer ID", 'E4 TB Allocation Details'!$A$18:$L$18, 0),FALSE), 'E2 Allocators'!$B$15:$W$358, MATCH('O5 Details by Class &amp; Accounts'!AQ$18, 'E2 Allocators'!$B$15:$W$15, 0),FALSE)*$G118), 0, VLOOKUP(VLOOKUP($A118, 'E4 TB Allocation Details'!$A$18:$L$214, MATCH("Customer ID", 'E4 TB Allocation Details'!$A$18:$L$18, 0),FALSE), 'E2 Allocators'!$B$15:$W$358, MATCH('O5 Details by Class &amp; Accounts'!AQ$18, 'E2 Allocators'!$B$15:$W$15, 0),FALSE)*$G118)</f>
        <v>0</v>
      </c>
      <c r="AR118" s="2186">
        <f>IF(ISERROR(VLOOKUP(VLOOKUP($A118, 'E4 TB Allocation Details'!$A$18:$L$214, MATCH("Customer ID", 'E4 TB Allocation Details'!$A$18:$L$18, 0),FALSE), 'E2 Allocators'!$B$15:$W$358, MATCH('O5 Details by Class &amp; Accounts'!AR$18, 'E2 Allocators'!$B$15:$W$15, 0),FALSE)*$G118), 0, VLOOKUP(VLOOKUP($A118, 'E4 TB Allocation Details'!$A$18:$L$214, MATCH("Customer ID", 'E4 TB Allocation Details'!$A$18:$L$18, 0),FALSE), 'E2 Allocators'!$B$15:$W$358, MATCH('O5 Details by Class &amp; Accounts'!AR$18, 'E2 Allocators'!$B$15:$W$15, 0),FALSE)*$G118)</f>
        <v>0</v>
      </c>
      <c r="AS118" s="2186">
        <f>IF(ISERROR(VLOOKUP(VLOOKUP($A118, 'E4 TB Allocation Details'!$A$18:$L$214, MATCH("Customer ID", 'E4 TB Allocation Details'!$A$18:$L$18, 0),FALSE), 'E2 Allocators'!$B$15:$W$358, MATCH('O5 Details by Class &amp; Accounts'!AS$18, 'E2 Allocators'!$B$15:$W$15, 0),FALSE)*$G118), 0, VLOOKUP(VLOOKUP($A118, 'E4 TB Allocation Details'!$A$18:$L$214, MATCH("Customer ID", 'E4 TB Allocation Details'!$A$18:$L$18, 0),FALSE), 'E2 Allocators'!$B$15:$W$358, MATCH('O5 Details by Class &amp; Accounts'!AS$18, 'E2 Allocators'!$B$15:$W$15, 0),FALSE)*$G118)</f>
        <v>0</v>
      </c>
      <c r="AT118" s="2186">
        <f>IF(ISERROR(VLOOKUP(VLOOKUP($A118, 'E4 TB Allocation Details'!$A$18:$L$214, MATCH("Customer ID", 'E4 TB Allocation Details'!$A$18:$L$18, 0),FALSE), 'E2 Allocators'!$B$15:$W$358, MATCH('O5 Details by Class &amp; Accounts'!AT$18, 'E2 Allocators'!$B$15:$W$15, 0),FALSE)*$G118), 0, VLOOKUP(VLOOKUP($A118, 'E4 TB Allocation Details'!$A$18:$L$214, MATCH("Customer ID", 'E4 TB Allocation Details'!$A$18:$L$18, 0),FALSE), 'E2 Allocators'!$B$15:$W$358, MATCH('O5 Details by Class &amp; Accounts'!AT$18, 'E2 Allocators'!$B$15:$W$15, 0),FALSE)*$G118)</f>
        <v>0</v>
      </c>
      <c r="AU118" s="2186">
        <f>IF(ISERROR(VLOOKUP(VLOOKUP($A118, 'E4 TB Allocation Details'!$A$18:$L$214, MATCH("Customer ID", 'E4 TB Allocation Details'!$A$18:$L$18, 0),FALSE), 'E2 Allocators'!$B$15:$W$358, MATCH('O5 Details by Class &amp; Accounts'!AU$18, 'E2 Allocators'!$B$15:$W$15, 0),FALSE)*$G118), 0, VLOOKUP(VLOOKUP($A118, 'E4 TB Allocation Details'!$A$18:$L$214, MATCH("Customer ID", 'E4 TB Allocation Details'!$A$18:$L$18, 0),FALSE), 'E2 Allocators'!$B$15:$W$358, MATCH('O5 Details by Class &amp; Accounts'!AU$18, 'E2 Allocators'!$B$15:$W$15, 0),FALSE)*$G118)</f>
        <v>0</v>
      </c>
      <c r="AV118" s="2186">
        <f>IF(ISERROR(VLOOKUP(VLOOKUP($A118, 'E4 TB Allocation Details'!$A$18:$L$214, MATCH("Customer ID", 'E4 TB Allocation Details'!$A$18:$L$18, 0),FALSE), 'E2 Allocators'!$B$15:$W$358, MATCH('O5 Details by Class &amp; Accounts'!AV$18, 'E2 Allocators'!$B$15:$W$15, 0),FALSE)*$G118), 0, VLOOKUP(VLOOKUP($A118, 'E4 TB Allocation Details'!$A$18:$L$214, MATCH("Customer ID", 'E4 TB Allocation Details'!$A$18:$L$18, 0),FALSE), 'E2 Allocators'!$B$15:$W$358, MATCH('O5 Details by Class &amp; Accounts'!AV$18, 'E2 Allocators'!$B$15:$W$15, 0),FALSE)*$G118)</f>
        <v>0</v>
      </c>
      <c r="AW118" s="2186">
        <f>IF(ISERROR(VLOOKUP(VLOOKUP($A118, 'E4 TB Allocation Details'!$A$18:$L$214, MATCH("Customer ID", 'E4 TB Allocation Details'!$A$18:$L$18, 0),FALSE), 'E2 Allocators'!$B$15:$W$358, MATCH('O5 Details by Class &amp; Accounts'!AW$18, 'E2 Allocators'!$B$15:$W$15, 0),FALSE)*$G118), 0, VLOOKUP(VLOOKUP($A118, 'E4 TB Allocation Details'!$A$18:$L$214, MATCH("Customer ID", 'E4 TB Allocation Details'!$A$18:$L$18, 0),FALSE), 'E2 Allocators'!$B$15:$W$358, MATCH('O5 Details by Class &amp; Accounts'!AW$18, 'E2 Allocators'!$B$15:$W$15, 0),FALSE)*$G118)</f>
        <v>0</v>
      </c>
      <c r="AX118" s="2186">
        <f t="shared" si="28"/>
        <v>0</v>
      </c>
      <c r="AY118" s="2186">
        <f>IF(ISERROR(VLOOKUP(VLOOKUP($A118, 'E4 TB Allocation Details'!$A$18:$L$214, MATCH("Misc ID", 'E4 TB Allocation Details'!$A$18:$L$18, 0),FALSE), 'E2 Allocators'!$B$15:$W$358, MATCH('O5 Details by Class &amp; Accounts'!AY$18, 'E2 Allocators'!$B$15:$W$15, 0),FALSE)*$E118), 0, VLOOKUP(VLOOKUP($A118, 'E4 TB Allocation Details'!$A$18:$L$214, MATCH("Misc ID", 'E4 TB Allocation Details'!$A$18:$L$18, 0),FALSE), 'E2 Allocators'!$B$15:$W$358, MATCH('O5 Details by Class &amp; Accounts'!AY$18, 'E2 Allocators'!$B$15:$W$15, 0),FALSE)*$E118)</f>
        <v>0</v>
      </c>
      <c r="AZ118" s="2186">
        <f>IF(ISERROR(VLOOKUP(VLOOKUP($A118, 'E4 TB Allocation Details'!$A$18:$L$214, MATCH("Misc ID", 'E4 TB Allocation Details'!$A$18:$L$18, 0),FALSE), 'E2 Allocators'!$B$15:$W$358, MATCH('O5 Details by Class &amp; Accounts'!AZ$18, 'E2 Allocators'!$B$15:$W$15, 0),FALSE)*$E118), 0, VLOOKUP(VLOOKUP($A118, 'E4 TB Allocation Details'!$A$18:$L$214, MATCH("Misc ID", 'E4 TB Allocation Details'!$A$18:$L$18, 0),FALSE), 'E2 Allocators'!$B$15:$W$358, MATCH('O5 Details by Class &amp; Accounts'!AZ$18, 'E2 Allocators'!$B$15:$W$15, 0),FALSE)*$E118)</f>
        <v>0</v>
      </c>
      <c r="BA118" s="2186">
        <f>IF(ISERROR(VLOOKUP(VLOOKUP($A118, 'E4 TB Allocation Details'!$A$18:$L$214, MATCH("Misc ID", 'E4 TB Allocation Details'!$A$18:$L$18, 0),FALSE), 'E2 Allocators'!$B$15:$W$358, MATCH('O5 Details by Class &amp; Accounts'!BA$18, 'E2 Allocators'!$B$15:$W$15, 0),FALSE)*$E118), 0, VLOOKUP(VLOOKUP($A118, 'E4 TB Allocation Details'!$A$18:$L$214, MATCH("Misc ID", 'E4 TB Allocation Details'!$A$18:$L$18, 0),FALSE), 'E2 Allocators'!$B$15:$W$358, MATCH('O5 Details by Class &amp; Accounts'!BA$18, 'E2 Allocators'!$B$15:$W$15, 0),FALSE)*$E118)</f>
        <v>0</v>
      </c>
      <c r="BB118" s="2186">
        <f>IF(ISERROR(VLOOKUP(VLOOKUP($A118, 'E4 TB Allocation Details'!$A$18:$L$214, MATCH("Misc ID", 'E4 TB Allocation Details'!$A$18:$L$18, 0),FALSE), 'E2 Allocators'!$B$15:$W$358, MATCH('O5 Details by Class &amp; Accounts'!BB$18, 'E2 Allocators'!$B$15:$W$15, 0),FALSE)*$E118), 0, VLOOKUP(VLOOKUP($A118, 'E4 TB Allocation Details'!$A$18:$L$214, MATCH("Misc ID", 'E4 TB Allocation Details'!$A$18:$L$18, 0),FALSE), 'E2 Allocators'!$B$15:$W$358, MATCH('O5 Details by Class &amp; Accounts'!BB$18, 'E2 Allocators'!$B$15:$W$15, 0),FALSE)*$E118)</f>
        <v>0</v>
      </c>
      <c r="BC118" s="2186">
        <f>IF(ISERROR(VLOOKUP(VLOOKUP($A118, 'E4 TB Allocation Details'!$A$18:$L$214, MATCH("Misc ID", 'E4 TB Allocation Details'!$A$18:$L$18, 0),FALSE), 'E2 Allocators'!$B$15:$W$358, MATCH('O5 Details by Class &amp; Accounts'!BC$18, 'E2 Allocators'!$B$15:$W$15, 0),FALSE)*$E118), 0, VLOOKUP(VLOOKUP($A118, 'E4 TB Allocation Details'!$A$18:$L$214, MATCH("Misc ID", 'E4 TB Allocation Details'!$A$18:$L$18, 0),FALSE), 'E2 Allocators'!$B$15:$W$358, MATCH('O5 Details by Class &amp; Accounts'!BC$18, 'E2 Allocators'!$B$15:$W$15, 0),FALSE)*$E118)</f>
        <v>0</v>
      </c>
      <c r="BD118" s="2186">
        <f>IF(ISERROR(VLOOKUP(VLOOKUP($A118, 'E4 TB Allocation Details'!$A$18:$L$214, MATCH("Misc ID", 'E4 TB Allocation Details'!$A$18:$L$18, 0),FALSE), 'E2 Allocators'!$B$15:$W$358, MATCH('O5 Details by Class &amp; Accounts'!BD$18, 'E2 Allocators'!$B$15:$W$15, 0),FALSE)*$E118), 0, VLOOKUP(VLOOKUP($A118, 'E4 TB Allocation Details'!$A$18:$L$214, MATCH("Misc ID", 'E4 TB Allocation Details'!$A$18:$L$18, 0),FALSE), 'E2 Allocators'!$B$15:$W$358, MATCH('O5 Details by Class &amp; Accounts'!BD$18, 'E2 Allocators'!$B$15:$W$15, 0),FALSE)*$E118)</f>
        <v>0</v>
      </c>
      <c r="BE118" s="2186">
        <f>IF(ISERROR(VLOOKUP(VLOOKUP($A118, 'E4 TB Allocation Details'!$A$18:$L$214, MATCH("Misc ID", 'E4 TB Allocation Details'!$A$18:$L$18, 0),FALSE), 'E2 Allocators'!$B$15:$W$358, MATCH('O5 Details by Class &amp; Accounts'!BE$18, 'E2 Allocators'!$B$15:$W$15, 0),FALSE)*$E118), 0, VLOOKUP(VLOOKUP($A118, 'E4 TB Allocation Details'!$A$18:$L$214, MATCH("Misc ID", 'E4 TB Allocation Details'!$A$18:$L$18, 0),FALSE), 'E2 Allocators'!$B$15:$W$358, MATCH('O5 Details by Class &amp; Accounts'!BE$18, 'E2 Allocators'!$B$15:$W$15, 0),FALSE)*$E118)</f>
        <v>0</v>
      </c>
      <c r="BF118" s="2186">
        <f>IF(ISERROR(VLOOKUP(VLOOKUP($A118, 'E4 TB Allocation Details'!$A$18:$L$214, MATCH("Misc ID", 'E4 TB Allocation Details'!$A$18:$L$18, 0),FALSE), 'E2 Allocators'!$B$15:$W$358, MATCH('O5 Details by Class &amp; Accounts'!BF$18, 'E2 Allocators'!$B$15:$W$15, 0),FALSE)*$E118), 0, VLOOKUP(VLOOKUP($A118, 'E4 TB Allocation Details'!$A$18:$L$214, MATCH("Misc ID", 'E4 TB Allocation Details'!$A$18:$L$18, 0),FALSE), 'E2 Allocators'!$B$15:$W$358, MATCH('O5 Details by Class &amp; Accounts'!BF$18, 'E2 Allocators'!$B$15:$W$15, 0),FALSE)*$E118)</f>
        <v>0</v>
      </c>
      <c r="BG118" s="2186">
        <f>IF(ISERROR(VLOOKUP(VLOOKUP($A118, 'E4 TB Allocation Details'!$A$18:$L$214, MATCH("Misc ID", 'E4 TB Allocation Details'!$A$18:$L$18, 0),FALSE), 'E2 Allocators'!$B$15:$W$358, MATCH('O5 Details by Class &amp; Accounts'!BG$18, 'E2 Allocators'!$B$15:$W$15, 0),FALSE)*$E118), 0, VLOOKUP(VLOOKUP($A118, 'E4 TB Allocation Details'!$A$18:$L$214, MATCH("Misc ID", 'E4 TB Allocation Details'!$A$18:$L$18, 0),FALSE), 'E2 Allocators'!$B$15:$W$358, MATCH('O5 Details by Class &amp; Accounts'!BG$18, 'E2 Allocators'!$B$15:$W$15, 0),FALSE)*$E118)</f>
        <v>0</v>
      </c>
      <c r="BH118" s="2186">
        <f>IF(ISERROR(VLOOKUP(VLOOKUP($A118, 'E4 TB Allocation Details'!$A$18:$L$214, MATCH("Misc ID", 'E4 TB Allocation Details'!$A$18:$L$18, 0),FALSE), 'E2 Allocators'!$B$15:$W$358, MATCH('O5 Details by Class &amp; Accounts'!BH$18, 'E2 Allocators'!$B$15:$W$15, 0),FALSE)*$E118), 0, VLOOKUP(VLOOKUP($A118, 'E4 TB Allocation Details'!$A$18:$L$214, MATCH("Misc ID", 'E4 TB Allocation Details'!$A$18:$L$18, 0),FALSE), 'E2 Allocators'!$B$15:$W$358, MATCH('O5 Details by Class &amp; Accounts'!BH$18, 'E2 Allocators'!$B$15:$W$15, 0),FALSE)*$E118)</f>
        <v>0</v>
      </c>
      <c r="BI118" s="2186">
        <f>IF(ISERROR(VLOOKUP(VLOOKUP($A118, 'E4 TB Allocation Details'!$A$18:$L$214, MATCH("Misc ID", 'E4 TB Allocation Details'!$A$18:$L$18, 0),FALSE), 'E2 Allocators'!$B$15:$W$358, MATCH('O5 Details by Class &amp; Accounts'!BI$18, 'E2 Allocators'!$B$15:$W$15, 0),FALSE)*$E118), 0, VLOOKUP(VLOOKUP($A118, 'E4 TB Allocation Details'!$A$18:$L$214, MATCH("Misc ID", 'E4 TB Allocation Details'!$A$18:$L$18, 0),FALSE), 'E2 Allocators'!$B$15:$W$358, MATCH('O5 Details by Class &amp; Accounts'!BI$18, 'E2 Allocators'!$B$15:$W$15, 0),FALSE)*$E118)</f>
        <v>0</v>
      </c>
      <c r="BJ118" s="2186">
        <f>IF(ISERROR(VLOOKUP(VLOOKUP($A118, 'E4 TB Allocation Details'!$A$18:$L$214, MATCH("Misc ID", 'E4 TB Allocation Details'!$A$18:$L$18, 0),FALSE), 'E2 Allocators'!$B$15:$W$358, MATCH('O5 Details by Class &amp; Accounts'!BJ$18, 'E2 Allocators'!$B$15:$W$15, 0),FALSE)*$E118), 0, VLOOKUP(VLOOKUP($A118, 'E4 TB Allocation Details'!$A$18:$L$214, MATCH("Misc ID", 'E4 TB Allocation Details'!$A$18:$L$18, 0),FALSE), 'E2 Allocators'!$B$15:$W$358, MATCH('O5 Details by Class &amp; Accounts'!BJ$18, 'E2 Allocators'!$B$15:$W$15, 0),FALSE)*$E118)</f>
        <v>0</v>
      </c>
      <c r="BK118" s="2186">
        <f>IF(ISERROR(VLOOKUP(VLOOKUP($A118, 'E4 TB Allocation Details'!$A$18:$L$214, MATCH("Misc ID", 'E4 TB Allocation Details'!$A$18:$L$18, 0),FALSE), 'E2 Allocators'!$B$15:$W$358, MATCH('O5 Details by Class &amp; Accounts'!BK$18, 'E2 Allocators'!$B$15:$W$15, 0),FALSE)*$E118), 0, VLOOKUP(VLOOKUP($A118, 'E4 TB Allocation Details'!$A$18:$L$214, MATCH("Misc ID", 'E4 TB Allocation Details'!$A$18:$L$18, 0),FALSE), 'E2 Allocators'!$B$15:$W$358, MATCH('O5 Details by Class &amp; Accounts'!BK$18, 'E2 Allocators'!$B$15:$W$15, 0),FALSE)*$E118)</f>
        <v>0</v>
      </c>
      <c r="BL118" s="2186">
        <f>IF(ISERROR(VLOOKUP(VLOOKUP($A118, 'E4 TB Allocation Details'!$A$18:$L$214, MATCH("Misc ID", 'E4 TB Allocation Details'!$A$18:$L$18, 0),FALSE), 'E2 Allocators'!$B$15:$W$358, MATCH('O5 Details by Class &amp; Accounts'!BL$18, 'E2 Allocators'!$B$15:$W$15, 0),FALSE)*$E118), 0, VLOOKUP(VLOOKUP($A118, 'E4 TB Allocation Details'!$A$18:$L$214, MATCH("Misc ID", 'E4 TB Allocation Details'!$A$18:$L$18, 0),FALSE), 'E2 Allocators'!$B$15:$W$358, MATCH('O5 Details by Class &amp; Accounts'!BL$18, 'E2 Allocators'!$B$15:$W$15, 0),FALSE)*$E118)</f>
        <v>0</v>
      </c>
      <c r="BM118" s="2186">
        <f>IF(ISERROR(VLOOKUP(VLOOKUP($A118, 'E4 TB Allocation Details'!$A$18:$L$214, MATCH("Misc ID", 'E4 TB Allocation Details'!$A$18:$L$18, 0),FALSE), 'E2 Allocators'!$B$15:$W$358, MATCH('O5 Details by Class &amp; Accounts'!BM$18, 'E2 Allocators'!$B$15:$W$15, 0),FALSE)*$E118), 0, VLOOKUP(VLOOKUP($A118, 'E4 TB Allocation Details'!$A$18:$L$214, MATCH("Misc ID", 'E4 TB Allocation Details'!$A$18:$L$18, 0),FALSE), 'E2 Allocators'!$B$15:$W$358, MATCH('O5 Details by Class &amp; Accounts'!BM$18, 'E2 Allocators'!$B$15:$W$15, 0),FALSE)*$E118)</f>
        <v>0</v>
      </c>
      <c r="BN118" s="2186">
        <f>IF(ISERROR(VLOOKUP(VLOOKUP($A118, 'E4 TB Allocation Details'!$A$18:$L$214, MATCH("Misc ID", 'E4 TB Allocation Details'!$A$18:$L$18, 0),FALSE), 'E2 Allocators'!$B$15:$W$358, MATCH('O5 Details by Class &amp; Accounts'!BN$18, 'E2 Allocators'!$B$15:$W$15, 0),FALSE)*$E118), 0, VLOOKUP(VLOOKUP($A118, 'E4 TB Allocation Details'!$A$18:$L$214, MATCH("Misc ID", 'E4 TB Allocation Details'!$A$18:$L$18, 0),FALSE), 'E2 Allocators'!$B$15:$W$358, MATCH('O5 Details by Class &amp; Accounts'!BN$18, 'E2 Allocators'!$B$15:$W$15, 0),FALSE)*$E118)</f>
        <v>0</v>
      </c>
      <c r="BO118" s="2186">
        <f>IF(ISERROR(VLOOKUP(VLOOKUP($A118, 'E4 TB Allocation Details'!$A$18:$L$214, MATCH("Misc ID", 'E4 TB Allocation Details'!$A$18:$L$18, 0),FALSE), 'E2 Allocators'!$B$15:$W$358, MATCH('O5 Details by Class &amp; Accounts'!BO$18, 'E2 Allocators'!$B$15:$W$15, 0),FALSE)*$E118), 0, VLOOKUP(VLOOKUP($A118, 'E4 TB Allocation Details'!$A$18:$L$214, MATCH("Misc ID", 'E4 TB Allocation Details'!$A$18:$L$18, 0),FALSE), 'E2 Allocators'!$B$15:$W$358, MATCH('O5 Details by Class &amp; Accounts'!BO$18, 'E2 Allocators'!$B$15:$W$15, 0),FALSE)*$E118)</f>
        <v>0</v>
      </c>
      <c r="BP118" s="2186">
        <f>IF(ISERROR(VLOOKUP(VLOOKUP($A118, 'E4 TB Allocation Details'!$A$18:$L$214, MATCH("Misc ID", 'E4 TB Allocation Details'!$A$18:$L$18, 0),FALSE), 'E2 Allocators'!$B$15:$W$358, MATCH('O5 Details by Class &amp; Accounts'!BP$18, 'E2 Allocators'!$B$15:$W$15, 0),FALSE)*$E118), 0, VLOOKUP(VLOOKUP($A118, 'E4 TB Allocation Details'!$A$18:$L$214, MATCH("Misc ID", 'E4 TB Allocation Details'!$A$18:$L$18, 0),FALSE), 'E2 Allocators'!$B$15:$W$358, MATCH('O5 Details by Class &amp; Accounts'!BP$18, 'E2 Allocators'!$B$15:$W$15, 0),FALSE)*$E118)</f>
        <v>0</v>
      </c>
      <c r="BQ118" s="2186">
        <f>IF(ISERROR(VLOOKUP(VLOOKUP($A118, 'E4 TB Allocation Details'!$A$18:$L$214, MATCH("Misc ID", 'E4 TB Allocation Details'!$A$18:$L$18, 0),FALSE), 'E2 Allocators'!$B$15:$W$358, MATCH('O5 Details by Class &amp; Accounts'!BQ$18, 'E2 Allocators'!$B$15:$W$15, 0),FALSE)*$E118), 0, VLOOKUP(VLOOKUP($A118, 'E4 TB Allocation Details'!$A$18:$L$214, MATCH("Misc ID", 'E4 TB Allocation Details'!$A$18:$L$18, 0),FALSE), 'E2 Allocators'!$B$15:$W$358, MATCH('O5 Details by Class &amp; Accounts'!BQ$18, 'E2 Allocators'!$B$15:$W$15, 0),FALSE)*$E118)</f>
        <v>0</v>
      </c>
      <c r="BR118" s="2186">
        <f>IF(ISERROR(VLOOKUP(VLOOKUP($A118, 'E4 TB Allocation Details'!$A$18:$L$214, MATCH("Misc ID", 'E4 TB Allocation Details'!$A$18:$L$18, 0),FALSE), 'E2 Allocators'!$B$15:$W$358, MATCH('O5 Details by Class &amp; Accounts'!BR$18, 'E2 Allocators'!$B$15:$W$15, 0),FALSE)*$E118), 0, VLOOKUP(VLOOKUP($A118, 'E4 TB Allocation Details'!$A$18:$L$214, MATCH("Misc ID", 'E4 TB Allocation Details'!$A$18:$L$18, 0),FALSE), 'E2 Allocators'!$B$15:$W$358, MATCH('O5 Details by Class &amp; Accounts'!BR$18, 'E2 Allocators'!$B$15:$W$15, 0),FALSE)*$E118)</f>
        <v>0</v>
      </c>
      <c r="BS118" s="2186">
        <f t="shared" si="29"/>
        <v>0</v>
      </c>
      <c r="BT118" s="2186">
        <f>IF(ISERROR(VLOOKUP(VLOOKUP($A118, 'E4 TB Allocation Details'!$A$18:$L$214, MATCH("A &amp; G ID", 'E4 TB Allocation Details'!$A$18:$L$18, 0),FALSE), 'E2 Allocators'!$B$15:$W$358, MATCH('O5 Details by Class &amp; Accounts'!BT$18, 'E2 Allocators'!$B$15:$W$15, 0),FALSE)*$E118), 0, VLOOKUP(VLOOKUP($A118, 'E4 TB Allocation Details'!$A$18:$L$214, MATCH("A &amp; G ID", 'E4 TB Allocation Details'!$A$18:$L$18, 0),FALSE), 'E2 Allocators'!$B$15:$W$358, MATCH('O5 Details by Class &amp; Accounts'!BT$18, 'E2 Allocators'!$B$15:$W$15, 0),FALSE)*$E118)</f>
        <v>0</v>
      </c>
      <c r="BU118" s="2186">
        <f>IF(ISERROR(VLOOKUP(VLOOKUP($A118, 'E4 TB Allocation Details'!$A$18:$L$214, MATCH("A &amp; G ID", 'E4 TB Allocation Details'!$A$18:$L$18, 0),FALSE), 'E2 Allocators'!$B$15:$W$358, MATCH('O5 Details by Class &amp; Accounts'!BU$18, 'E2 Allocators'!$B$15:$W$15, 0),FALSE)*$E118), 0, VLOOKUP(VLOOKUP($A118, 'E4 TB Allocation Details'!$A$18:$L$214, MATCH("A &amp; G ID", 'E4 TB Allocation Details'!$A$18:$L$18, 0),FALSE), 'E2 Allocators'!$B$15:$W$358, MATCH('O5 Details by Class &amp; Accounts'!BU$18, 'E2 Allocators'!$B$15:$W$15, 0),FALSE)*$E118)</f>
        <v>0</v>
      </c>
      <c r="BV118" s="2186">
        <f>IF(ISERROR(VLOOKUP(VLOOKUP($A118, 'E4 TB Allocation Details'!$A$18:$L$214, MATCH("A &amp; G ID", 'E4 TB Allocation Details'!$A$18:$L$18, 0),FALSE), 'E2 Allocators'!$B$15:$W$358, MATCH('O5 Details by Class &amp; Accounts'!BV$18, 'E2 Allocators'!$B$15:$W$15, 0),FALSE)*$E118), 0, VLOOKUP(VLOOKUP($A118, 'E4 TB Allocation Details'!$A$18:$L$214, MATCH("A &amp; G ID", 'E4 TB Allocation Details'!$A$18:$L$18, 0),FALSE), 'E2 Allocators'!$B$15:$W$358, MATCH('O5 Details by Class &amp; Accounts'!BV$18, 'E2 Allocators'!$B$15:$W$15, 0),FALSE)*$E118)</f>
        <v>0</v>
      </c>
      <c r="BW118" s="2186">
        <f>IF(ISERROR(VLOOKUP(VLOOKUP($A118, 'E4 TB Allocation Details'!$A$18:$L$214, MATCH("A &amp; G ID", 'E4 TB Allocation Details'!$A$18:$L$18, 0),FALSE), 'E2 Allocators'!$B$15:$W$358, MATCH('O5 Details by Class &amp; Accounts'!BW$18, 'E2 Allocators'!$B$15:$W$15, 0),FALSE)*$E118), 0, VLOOKUP(VLOOKUP($A118, 'E4 TB Allocation Details'!$A$18:$L$214, MATCH("A &amp; G ID", 'E4 TB Allocation Details'!$A$18:$L$18, 0),FALSE), 'E2 Allocators'!$B$15:$W$358, MATCH('O5 Details by Class &amp; Accounts'!BW$18, 'E2 Allocators'!$B$15:$W$15, 0),FALSE)*$E118)</f>
        <v>0</v>
      </c>
      <c r="BX118" s="2186">
        <f>IF(ISERROR(VLOOKUP(VLOOKUP($A118, 'E4 TB Allocation Details'!$A$18:$L$214, MATCH("A &amp; G ID", 'E4 TB Allocation Details'!$A$18:$L$18, 0),FALSE), 'E2 Allocators'!$B$15:$W$358, MATCH('O5 Details by Class &amp; Accounts'!BX$18, 'E2 Allocators'!$B$15:$W$15, 0),FALSE)*$E118), 0, VLOOKUP(VLOOKUP($A118, 'E4 TB Allocation Details'!$A$18:$L$214, MATCH("A &amp; G ID", 'E4 TB Allocation Details'!$A$18:$L$18, 0),FALSE), 'E2 Allocators'!$B$15:$W$358, MATCH('O5 Details by Class &amp; Accounts'!BX$18, 'E2 Allocators'!$B$15:$W$15, 0),FALSE)*$E118)</f>
        <v>0</v>
      </c>
      <c r="BY118" s="2186">
        <f>IF(ISERROR(VLOOKUP(VLOOKUP($A118, 'E4 TB Allocation Details'!$A$18:$L$214, MATCH("A &amp; G ID", 'E4 TB Allocation Details'!$A$18:$L$18, 0),FALSE), 'E2 Allocators'!$B$15:$W$358, MATCH('O5 Details by Class &amp; Accounts'!BY$18, 'E2 Allocators'!$B$15:$W$15, 0),FALSE)*$E118), 0, VLOOKUP(VLOOKUP($A118, 'E4 TB Allocation Details'!$A$18:$L$214, MATCH("A &amp; G ID", 'E4 TB Allocation Details'!$A$18:$L$18, 0),FALSE), 'E2 Allocators'!$B$15:$W$358, MATCH('O5 Details by Class &amp; Accounts'!BY$18, 'E2 Allocators'!$B$15:$W$15, 0),FALSE)*$E118)</f>
        <v>0</v>
      </c>
      <c r="BZ118" s="2186">
        <f>IF(ISERROR(VLOOKUP(VLOOKUP($A118, 'E4 TB Allocation Details'!$A$18:$L$214, MATCH("A &amp; G ID", 'E4 TB Allocation Details'!$A$18:$L$18, 0),FALSE), 'E2 Allocators'!$B$15:$W$358, MATCH('O5 Details by Class &amp; Accounts'!BZ$18, 'E2 Allocators'!$B$15:$W$15, 0),FALSE)*$E118), 0, VLOOKUP(VLOOKUP($A118, 'E4 TB Allocation Details'!$A$18:$L$214, MATCH("A &amp; G ID", 'E4 TB Allocation Details'!$A$18:$L$18, 0),FALSE), 'E2 Allocators'!$B$15:$W$358, MATCH('O5 Details by Class &amp; Accounts'!BZ$18, 'E2 Allocators'!$B$15:$W$15, 0),FALSE)*$E118)</f>
        <v>0</v>
      </c>
      <c r="CA118" s="2186">
        <f>IF(ISERROR(VLOOKUP(VLOOKUP($A118, 'E4 TB Allocation Details'!$A$18:$L$214, MATCH("A &amp; G ID", 'E4 TB Allocation Details'!$A$18:$L$18, 0),FALSE), 'E2 Allocators'!$B$15:$W$358, MATCH('O5 Details by Class &amp; Accounts'!CA$18, 'E2 Allocators'!$B$15:$W$15, 0),FALSE)*$E118), 0, VLOOKUP(VLOOKUP($A118, 'E4 TB Allocation Details'!$A$18:$L$214, MATCH("A &amp; G ID", 'E4 TB Allocation Details'!$A$18:$L$18, 0),FALSE), 'E2 Allocators'!$B$15:$W$358, MATCH('O5 Details by Class &amp; Accounts'!CA$18, 'E2 Allocators'!$B$15:$W$15, 0),FALSE)*$E118)</f>
        <v>0</v>
      </c>
      <c r="CB118" s="2186">
        <f>IF(ISERROR(VLOOKUP(VLOOKUP($A118, 'E4 TB Allocation Details'!$A$18:$L$214, MATCH("A &amp; G ID", 'E4 TB Allocation Details'!$A$18:$L$18, 0),FALSE), 'E2 Allocators'!$B$15:$W$358, MATCH('O5 Details by Class &amp; Accounts'!CB$18, 'E2 Allocators'!$B$15:$W$15, 0),FALSE)*$E118), 0, VLOOKUP(VLOOKUP($A118, 'E4 TB Allocation Details'!$A$18:$L$214, MATCH("A &amp; G ID", 'E4 TB Allocation Details'!$A$18:$L$18, 0),FALSE), 'E2 Allocators'!$B$15:$W$358, MATCH('O5 Details by Class &amp; Accounts'!CB$18, 'E2 Allocators'!$B$15:$W$15, 0),FALSE)*$E118)</f>
        <v>0</v>
      </c>
      <c r="CC118" s="2186">
        <f>IF(ISERROR(VLOOKUP(VLOOKUP($A118, 'E4 TB Allocation Details'!$A$18:$L$214, MATCH("A &amp; G ID", 'E4 TB Allocation Details'!$A$18:$L$18, 0),FALSE), 'E2 Allocators'!$B$15:$W$358, MATCH('O5 Details by Class &amp; Accounts'!CC$18, 'E2 Allocators'!$B$15:$W$15, 0),FALSE)*$E118), 0, VLOOKUP(VLOOKUP($A118, 'E4 TB Allocation Details'!$A$18:$L$214, MATCH("A &amp; G ID", 'E4 TB Allocation Details'!$A$18:$L$18, 0),FALSE), 'E2 Allocators'!$B$15:$W$358, MATCH('O5 Details by Class &amp; Accounts'!CC$18, 'E2 Allocators'!$B$15:$W$15, 0),FALSE)*$E118)</f>
        <v>0</v>
      </c>
      <c r="CD118" s="2186">
        <f>IF(ISERROR(VLOOKUP(VLOOKUP($A118, 'E4 TB Allocation Details'!$A$18:$L$214, MATCH("A &amp; G ID", 'E4 TB Allocation Details'!$A$18:$L$18, 0),FALSE), 'E2 Allocators'!$B$15:$W$358, MATCH('O5 Details by Class &amp; Accounts'!CD$18, 'E2 Allocators'!$B$15:$W$15, 0),FALSE)*$E118), 0, VLOOKUP(VLOOKUP($A118, 'E4 TB Allocation Details'!$A$18:$L$214, MATCH("A &amp; G ID", 'E4 TB Allocation Details'!$A$18:$L$18, 0),FALSE), 'E2 Allocators'!$B$15:$W$358, MATCH('O5 Details by Class &amp; Accounts'!CD$18, 'E2 Allocators'!$B$15:$W$15, 0),FALSE)*$E118)</f>
        <v>0</v>
      </c>
      <c r="CE118" s="2186">
        <f>IF(ISERROR(VLOOKUP(VLOOKUP($A118, 'E4 TB Allocation Details'!$A$18:$L$214, MATCH("A &amp; G ID", 'E4 TB Allocation Details'!$A$18:$L$18, 0),FALSE), 'E2 Allocators'!$B$15:$W$358, MATCH('O5 Details by Class &amp; Accounts'!CE$18, 'E2 Allocators'!$B$15:$W$15, 0),FALSE)*$E118), 0, VLOOKUP(VLOOKUP($A118, 'E4 TB Allocation Details'!$A$18:$L$214, MATCH("A &amp; G ID", 'E4 TB Allocation Details'!$A$18:$L$18, 0),FALSE), 'E2 Allocators'!$B$15:$W$358, MATCH('O5 Details by Class &amp; Accounts'!CE$18, 'E2 Allocators'!$B$15:$W$15, 0),FALSE)*$E118)</f>
        <v>0</v>
      </c>
      <c r="CF118" s="2186">
        <f>IF(ISERROR(VLOOKUP(VLOOKUP($A118, 'E4 TB Allocation Details'!$A$18:$L$214, MATCH("A &amp; G ID", 'E4 TB Allocation Details'!$A$18:$L$18, 0),FALSE), 'E2 Allocators'!$B$15:$W$358, MATCH('O5 Details by Class &amp; Accounts'!CF$18, 'E2 Allocators'!$B$15:$W$15, 0),FALSE)*$E118), 0, VLOOKUP(VLOOKUP($A118, 'E4 TB Allocation Details'!$A$18:$L$214, MATCH("A &amp; G ID", 'E4 TB Allocation Details'!$A$18:$L$18, 0),FALSE), 'E2 Allocators'!$B$15:$W$358, MATCH('O5 Details by Class &amp; Accounts'!CF$18, 'E2 Allocators'!$B$15:$W$15, 0),FALSE)*$E118)</f>
        <v>0</v>
      </c>
      <c r="CG118" s="2186">
        <f>IF(ISERROR(VLOOKUP(VLOOKUP($A118, 'E4 TB Allocation Details'!$A$18:$L$214, MATCH("A &amp; G ID", 'E4 TB Allocation Details'!$A$18:$L$18, 0),FALSE), 'E2 Allocators'!$B$15:$W$358, MATCH('O5 Details by Class &amp; Accounts'!CG$18, 'E2 Allocators'!$B$15:$W$15, 0),FALSE)*$E118), 0, VLOOKUP(VLOOKUP($A118, 'E4 TB Allocation Details'!$A$18:$L$214, MATCH("A &amp; G ID", 'E4 TB Allocation Details'!$A$18:$L$18, 0),FALSE), 'E2 Allocators'!$B$15:$W$358, MATCH('O5 Details by Class &amp; Accounts'!CG$18, 'E2 Allocators'!$B$15:$W$15, 0),FALSE)*$E118)</f>
        <v>0</v>
      </c>
      <c r="CH118" s="2186">
        <f>IF(ISERROR(VLOOKUP(VLOOKUP($A118, 'E4 TB Allocation Details'!$A$18:$L$214, MATCH("A &amp; G ID", 'E4 TB Allocation Details'!$A$18:$L$18, 0),FALSE), 'E2 Allocators'!$B$15:$W$358, MATCH('O5 Details by Class &amp; Accounts'!CH$18, 'E2 Allocators'!$B$15:$W$15, 0),FALSE)*$E118), 0, VLOOKUP(VLOOKUP($A118, 'E4 TB Allocation Details'!$A$18:$L$214, MATCH("A &amp; G ID", 'E4 TB Allocation Details'!$A$18:$L$18, 0),FALSE), 'E2 Allocators'!$B$15:$W$358, MATCH('O5 Details by Class &amp; Accounts'!CH$18, 'E2 Allocators'!$B$15:$W$15, 0),FALSE)*$E118)</f>
        <v>0</v>
      </c>
      <c r="CI118" s="2186">
        <f>IF(ISERROR(VLOOKUP(VLOOKUP($A118, 'E4 TB Allocation Details'!$A$18:$L$214, MATCH("A &amp; G ID", 'E4 TB Allocation Details'!$A$18:$L$18, 0),FALSE), 'E2 Allocators'!$B$15:$W$358, MATCH('O5 Details by Class &amp; Accounts'!CI$18, 'E2 Allocators'!$B$15:$W$15, 0),FALSE)*$E118), 0, VLOOKUP(VLOOKUP($A118, 'E4 TB Allocation Details'!$A$18:$L$214, MATCH("A &amp; G ID", 'E4 TB Allocation Details'!$A$18:$L$18, 0),FALSE), 'E2 Allocators'!$B$15:$W$358, MATCH('O5 Details by Class &amp; Accounts'!CI$18, 'E2 Allocators'!$B$15:$W$15, 0),FALSE)*$E118)</f>
        <v>0</v>
      </c>
      <c r="CJ118" s="2186">
        <f>IF(ISERROR(VLOOKUP(VLOOKUP($A118, 'E4 TB Allocation Details'!$A$18:$L$214, MATCH("A &amp; G ID", 'E4 TB Allocation Details'!$A$18:$L$18, 0),FALSE), 'E2 Allocators'!$B$15:$W$358, MATCH('O5 Details by Class &amp; Accounts'!CJ$18, 'E2 Allocators'!$B$15:$W$15, 0),FALSE)*$E118), 0, VLOOKUP(VLOOKUP($A118, 'E4 TB Allocation Details'!$A$18:$L$214, MATCH("A &amp; G ID", 'E4 TB Allocation Details'!$A$18:$L$18, 0),FALSE), 'E2 Allocators'!$B$15:$W$358, MATCH('O5 Details by Class &amp; Accounts'!CJ$18, 'E2 Allocators'!$B$15:$W$15, 0),FALSE)*$E118)</f>
        <v>0</v>
      </c>
      <c r="CK118" s="2186">
        <f>IF(ISERROR(VLOOKUP(VLOOKUP($A118, 'E4 TB Allocation Details'!$A$18:$L$214, MATCH("A &amp; G ID", 'E4 TB Allocation Details'!$A$18:$L$18, 0),FALSE), 'E2 Allocators'!$B$15:$W$358, MATCH('O5 Details by Class &amp; Accounts'!CK$18, 'E2 Allocators'!$B$15:$W$15, 0),FALSE)*$E118), 0, VLOOKUP(VLOOKUP($A118, 'E4 TB Allocation Details'!$A$18:$L$214, MATCH("A &amp; G ID", 'E4 TB Allocation Details'!$A$18:$L$18, 0),FALSE), 'E2 Allocators'!$B$15:$W$358, MATCH('O5 Details by Class &amp; Accounts'!CK$18, 'E2 Allocators'!$B$15:$W$15, 0),FALSE)*$E118)</f>
        <v>0</v>
      </c>
      <c r="CL118" s="2186">
        <f>IF(ISERROR(VLOOKUP(VLOOKUP($A118, 'E4 TB Allocation Details'!$A$18:$L$214, MATCH("A &amp; G ID", 'E4 TB Allocation Details'!$A$18:$L$18, 0),FALSE), 'E2 Allocators'!$B$15:$W$358, MATCH('O5 Details by Class &amp; Accounts'!CL$18, 'E2 Allocators'!$B$15:$W$15, 0),FALSE)*$E118), 0, VLOOKUP(VLOOKUP($A118, 'E4 TB Allocation Details'!$A$18:$L$214, MATCH("A &amp; G ID", 'E4 TB Allocation Details'!$A$18:$L$18, 0),FALSE), 'E2 Allocators'!$B$15:$W$358, MATCH('O5 Details by Class &amp; Accounts'!CL$18, 'E2 Allocators'!$B$15:$W$15, 0),FALSE)*$E118)</f>
        <v>0</v>
      </c>
      <c r="CM118" s="2186">
        <f>IF(ISERROR(VLOOKUP(VLOOKUP($A118, 'E4 TB Allocation Details'!$A$18:$L$214, MATCH("A &amp; G ID", 'E4 TB Allocation Details'!$A$18:$L$18, 0),FALSE), 'E2 Allocators'!$B$15:$W$358, MATCH('O5 Details by Class &amp; Accounts'!CM$18, 'E2 Allocators'!$B$15:$W$15, 0),FALSE)*$E118), 0, VLOOKUP(VLOOKUP($A118, 'E4 TB Allocation Details'!$A$18:$L$214, MATCH("A &amp; G ID", 'E4 TB Allocation Details'!$A$18:$L$18, 0),FALSE), 'E2 Allocators'!$B$15:$W$358, MATCH('O5 Details by Class &amp; Accounts'!CM$18, 'E2 Allocators'!$B$15:$W$15, 0),FALSE)*$E118)</f>
        <v>0</v>
      </c>
      <c r="CN118" s="2186">
        <f t="shared" si="30"/>
        <v>0</v>
      </c>
      <c r="CO118" s="2187">
        <f t="shared" si="25"/>
        <v>0</v>
      </c>
      <c r="CQ118" s="1625" t="s">
        <v>1186</v>
      </c>
    </row>
    <row r="119" spans="1:95" s="54" customFormat="1" ht="12.75" x14ac:dyDescent="0.2">
      <c r="A119" s="994">
        <v>4405</v>
      </c>
      <c r="B119" s="995" t="s">
        <v>983</v>
      </c>
      <c r="C119" s="2184">
        <f>IF(ISERROR(VLOOKUP($A119,'I3 TB Data'!$A$19:$H$483,MATCH('O5 Details by Class &amp; Accounts'!$C$18, 'I3 TB Data'!$A$19:$H$19,0),0)), 0, VLOOKUP($A119,'I3 TB Data'!$A$19:$H$483,MATCH('O5 Details by Class &amp; Accounts'!$C$18,'I3 TB Data'!$A$19:$H$19,0),0))</f>
        <v>-60000</v>
      </c>
      <c r="D119" s="2185"/>
      <c r="E119" s="2184">
        <f t="shared" si="17"/>
        <v>-60000</v>
      </c>
      <c r="F119" s="2186">
        <f>IF(ISERROR(VLOOKUP($A119, 'E1 Categorization'!A33:E124, MATCH("Customer Component", 'E1 Categorization'!$A$33:$E$33,0), 0)), 0, IF(VLOOKUP($A119, 'E1 Categorization'!A33:E124, MATCH("Customer Component", 'E1 Categorization'!$A$33:$E$33,0), 0)=0, 'O5 Details by Class &amp; Accounts'!$E119, IF(AND(VLOOKUP($A119, 'E1 Categorization'!A33:E124, MATCH("Customer Component", 'E1 Categorization'!$A$33:$E$33,0), 0) &gt;0, VLOOKUP($A119, 'E1 Categorization'!A33:E124, MATCH("Customer Component", 'E1 Categorization'!$A$33:$E$33,0), 0)&lt;1), 'O5 Details by Class &amp; Accounts'!$E119*(1-VLOOKUP($A119, 'E1 Categorization'!A33:E124, MATCH("Customer Component", 'E1 Categorization'!$A$33:$E$33,0), 0)), 0)))</f>
        <v>0</v>
      </c>
      <c r="G119" s="2186">
        <f>IF(ISERROR(VLOOKUP($A119, 'E1 Categorization'!A33:E124, MATCH("Customer Component", 'E1 Categorization'!$A$33:$E$33,0), 0)),0, IF(VLOOKUP($A119, 'E1 Categorization'!A33:E124, MATCH("Customer Component", 'E1 Categorization'!$A$33:$E$33,0), 0)=0, 0, IF(AND(VLOOKUP($A119, 'E1 Categorization'!A33:E124, MATCH("Customer Component", 'E1 Categorization'!$A$33:$E$33,0), 0) &gt;0, VLOOKUP($A119, 'E1 Categorization'!A33:E124, MATCH("Customer Component", 'E1 Categorization'!$A$33:$E$33,0), 0)&lt;1), 'O5 Details by Class &amp; Accounts'!$E119*(VLOOKUP($A119, 'E1 Categorization'!A33:E124, MATCH("Customer Component", 'E1 Categorization'!$A$33:$E$33,0), 0)), 'O5 Details by Class &amp; Accounts'!$E119)))</f>
        <v>0</v>
      </c>
      <c r="H119" s="2186">
        <f t="shared" si="26"/>
        <v>0</v>
      </c>
      <c r="I119" s="2186">
        <f>IF(ISERROR(VLOOKUP(VLOOKUP($A119, 'E4 TB Allocation Details'!$A$18:$L$214, MATCH("Demand ID", 'E4 TB Allocation Details'!$A$18:$L$18, 0),FALSE), 'E2 Allocators'!$B$15:$W$358, MATCH('O5 Details by Class &amp; Accounts'!I$18, 'E2 Allocators'!$B$15:$W$15, 0),FALSE)*$F119), 0, VLOOKUP(VLOOKUP($A119, 'E4 TB Allocation Details'!$A$18:$L$214, MATCH("Demand ID", 'E4 TB Allocation Details'!$A$18:$L$18, 0),FALSE), 'E2 Allocators'!$B$15:$W$358, MATCH('O5 Details by Class &amp; Accounts'!I$18, 'E2 Allocators'!$B$15:$W$15, 0),FALSE)*$F119)</f>
        <v>0</v>
      </c>
      <c r="J119" s="2186">
        <f>IF(ISERROR(VLOOKUP(VLOOKUP($A119, 'E4 TB Allocation Details'!$A$18:$L$214, MATCH("Demand ID", 'E4 TB Allocation Details'!$A$18:$L$18, 0),FALSE), 'E2 Allocators'!$B$15:$W$358, MATCH('O5 Details by Class &amp; Accounts'!J$18, 'E2 Allocators'!$B$15:$W$15, 0),FALSE)*$F119), 0, VLOOKUP(VLOOKUP($A119, 'E4 TB Allocation Details'!$A$18:$L$214, MATCH("Demand ID", 'E4 TB Allocation Details'!$A$18:$L$18, 0),FALSE), 'E2 Allocators'!$B$15:$W$358, MATCH('O5 Details by Class &amp; Accounts'!J$18, 'E2 Allocators'!$B$15:$W$15, 0),FALSE)*$F119)</f>
        <v>0</v>
      </c>
      <c r="K119" s="2186">
        <f>IF(ISERROR(VLOOKUP(VLOOKUP($A119, 'E4 TB Allocation Details'!$A$18:$L$214, MATCH("Demand ID", 'E4 TB Allocation Details'!$A$18:$L$18, 0),FALSE), 'E2 Allocators'!$B$15:$W$358, MATCH('O5 Details by Class &amp; Accounts'!K$18, 'E2 Allocators'!$B$15:$W$15, 0),FALSE)*$F119), 0, VLOOKUP(VLOOKUP($A119, 'E4 TB Allocation Details'!$A$18:$L$214, MATCH("Demand ID", 'E4 TB Allocation Details'!$A$18:$L$18, 0),FALSE), 'E2 Allocators'!$B$15:$W$358, MATCH('O5 Details by Class &amp; Accounts'!K$18, 'E2 Allocators'!$B$15:$W$15, 0),FALSE)*$F119)</f>
        <v>0</v>
      </c>
      <c r="L119" s="2186">
        <f>IF(ISERROR(VLOOKUP(VLOOKUP($A119, 'E4 TB Allocation Details'!$A$18:$L$214, MATCH("Demand ID", 'E4 TB Allocation Details'!$A$18:$L$18, 0),FALSE), 'E2 Allocators'!$B$15:$W$358, MATCH('O5 Details by Class &amp; Accounts'!L$18, 'E2 Allocators'!$B$15:$W$15, 0),FALSE)*$F119), 0, VLOOKUP(VLOOKUP($A119, 'E4 TB Allocation Details'!$A$18:$L$214, MATCH("Demand ID", 'E4 TB Allocation Details'!$A$18:$L$18, 0),FALSE), 'E2 Allocators'!$B$15:$W$358, MATCH('O5 Details by Class &amp; Accounts'!L$18, 'E2 Allocators'!$B$15:$W$15, 0),FALSE)*$F119)</f>
        <v>0</v>
      </c>
      <c r="M119" s="2186">
        <f>IF(ISERROR(VLOOKUP(VLOOKUP($A119, 'E4 TB Allocation Details'!$A$18:$L$214, MATCH("Demand ID", 'E4 TB Allocation Details'!$A$18:$L$18, 0),FALSE), 'E2 Allocators'!$B$15:$W$358, MATCH('O5 Details by Class &amp; Accounts'!M$18, 'E2 Allocators'!$B$15:$W$15, 0),FALSE)*$F119), 0, VLOOKUP(VLOOKUP($A119, 'E4 TB Allocation Details'!$A$18:$L$214, MATCH("Demand ID", 'E4 TB Allocation Details'!$A$18:$L$18, 0),FALSE), 'E2 Allocators'!$B$15:$W$358, MATCH('O5 Details by Class &amp; Accounts'!M$18, 'E2 Allocators'!$B$15:$W$15, 0),FALSE)*$F119)</f>
        <v>0</v>
      </c>
      <c r="N119" s="2186">
        <f>IF(ISERROR(VLOOKUP(VLOOKUP($A119, 'E4 TB Allocation Details'!$A$18:$L$214, MATCH("Demand ID", 'E4 TB Allocation Details'!$A$18:$L$18, 0),FALSE), 'E2 Allocators'!$B$15:$W$358, MATCH('O5 Details by Class &amp; Accounts'!N$18, 'E2 Allocators'!$B$15:$W$15, 0),FALSE)*$F119), 0, VLOOKUP(VLOOKUP($A119, 'E4 TB Allocation Details'!$A$18:$L$214, MATCH("Demand ID", 'E4 TB Allocation Details'!$A$18:$L$18, 0),FALSE), 'E2 Allocators'!$B$15:$W$358, MATCH('O5 Details by Class &amp; Accounts'!N$18, 'E2 Allocators'!$B$15:$W$15, 0),FALSE)*$F119)</f>
        <v>0</v>
      </c>
      <c r="O119" s="2186">
        <f>IF(ISERROR(VLOOKUP(VLOOKUP($A119, 'E4 TB Allocation Details'!$A$18:$L$214, MATCH("Demand ID", 'E4 TB Allocation Details'!$A$18:$L$18, 0),FALSE), 'E2 Allocators'!$B$15:$W$358, MATCH('O5 Details by Class &amp; Accounts'!O$18, 'E2 Allocators'!$B$15:$W$15, 0),FALSE)*$F119), 0, VLOOKUP(VLOOKUP($A119, 'E4 TB Allocation Details'!$A$18:$L$214, MATCH("Demand ID", 'E4 TB Allocation Details'!$A$18:$L$18, 0),FALSE), 'E2 Allocators'!$B$15:$W$358, MATCH('O5 Details by Class &amp; Accounts'!O$18, 'E2 Allocators'!$B$15:$W$15, 0),FALSE)*$F119)</f>
        <v>0</v>
      </c>
      <c r="P119" s="2186">
        <f>IF(ISERROR(VLOOKUP(VLOOKUP($A119, 'E4 TB Allocation Details'!$A$18:$L$214, MATCH("Demand ID", 'E4 TB Allocation Details'!$A$18:$L$18, 0),FALSE), 'E2 Allocators'!$B$15:$W$358, MATCH('O5 Details by Class &amp; Accounts'!P$18, 'E2 Allocators'!$B$15:$W$15, 0),FALSE)*$F119), 0, VLOOKUP(VLOOKUP($A119, 'E4 TB Allocation Details'!$A$18:$L$214, MATCH("Demand ID", 'E4 TB Allocation Details'!$A$18:$L$18, 0),FALSE), 'E2 Allocators'!$B$15:$W$358, MATCH('O5 Details by Class &amp; Accounts'!P$18, 'E2 Allocators'!$B$15:$W$15, 0),FALSE)*$F119)</f>
        <v>0</v>
      </c>
      <c r="Q119" s="2186">
        <f>IF(ISERROR(VLOOKUP(VLOOKUP($A119, 'E4 TB Allocation Details'!$A$18:$L$214, MATCH("Demand ID", 'E4 TB Allocation Details'!$A$18:$L$18, 0),FALSE), 'E2 Allocators'!$B$15:$W$358, MATCH('O5 Details by Class &amp; Accounts'!Q$18, 'E2 Allocators'!$B$15:$W$15, 0),FALSE)*$F119), 0, VLOOKUP(VLOOKUP($A119, 'E4 TB Allocation Details'!$A$18:$L$214, MATCH("Demand ID", 'E4 TB Allocation Details'!$A$18:$L$18, 0),FALSE), 'E2 Allocators'!$B$15:$W$358, MATCH('O5 Details by Class &amp; Accounts'!Q$18, 'E2 Allocators'!$B$15:$W$15, 0),FALSE)*$F119)</f>
        <v>0</v>
      </c>
      <c r="R119" s="2186">
        <f>IF(ISERROR(VLOOKUP(VLOOKUP($A119, 'E4 TB Allocation Details'!$A$18:$L$214, MATCH("Demand ID", 'E4 TB Allocation Details'!$A$18:$L$18, 0),FALSE), 'E2 Allocators'!$B$15:$W$358, MATCH('O5 Details by Class &amp; Accounts'!R$18, 'E2 Allocators'!$B$15:$W$15, 0),FALSE)*$F119), 0, VLOOKUP(VLOOKUP($A119, 'E4 TB Allocation Details'!$A$18:$L$214, MATCH("Demand ID", 'E4 TB Allocation Details'!$A$18:$L$18, 0),FALSE), 'E2 Allocators'!$B$15:$W$358, MATCH('O5 Details by Class &amp; Accounts'!R$18, 'E2 Allocators'!$B$15:$W$15, 0),FALSE)*$F119)</f>
        <v>0</v>
      </c>
      <c r="S119" s="2186">
        <f>IF(ISERROR(VLOOKUP(VLOOKUP($A119, 'E4 TB Allocation Details'!$A$18:$L$214, MATCH("Demand ID", 'E4 TB Allocation Details'!$A$18:$L$18, 0),FALSE), 'E2 Allocators'!$B$15:$W$358, MATCH('O5 Details by Class &amp; Accounts'!S$18, 'E2 Allocators'!$B$15:$W$15, 0),FALSE)*$F119), 0, VLOOKUP(VLOOKUP($A119, 'E4 TB Allocation Details'!$A$18:$L$214, MATCH("Demand ID", 'E4 TB Allocation Details'!$A$18:$L$18, 0),FALSE), 'E2 Allocators'!$B$15:$W$358, MATCH('O5 Details by Class &amp; Accounts'!S$18, 'E2 Allocators'!$B$15:$W$15, 0),FALSE)*$F119)</f>
        <v>0</v>
      </c>
      <c r="T119" s="2186">
        <f>IF(ISERROR(VLOOKUP(VLOOKUP($A119, 'E4 TB Allocation Details'!$A$18:$L$214, MATCH("Demand ID", 'E4 TB Allocation Details'!$A$18:$L$18, 0),FALSE), 'E2 Allocators'!$B$15:$W$358, MATCH('O5 Details by Class &amp; Accounts'!T$18, 'E2 Allocators'!$B$15:$W$15, 0),FALSE)*$F119), 0, VLOOKUP(VLOOKUP($A119, 'E4 TB Allocation Details'!$A$18:$L$214, MATCH("Demand ID", 'E4 TB Allocation Details'!$A$18:$L$18, 0),FALSE), 'E2 Allocators'!$B$15:$W$358, MATCH('O5 Details by Class &amp; Accounts'!T$18, 'E2 Allocators'!$B$15:$W$15, 0),FALSE)*$F119)</f>
        <v>0</v>
      </c>
      <c r="U119" s="2186">
        <f>IF(ISERROR(VLOOKUP(VLOOKUP($A119, 'E4 TB Allocation Details'!$A$18:$L$214, MATCH("Demand ID", 'E4 TB Allocation Details'!$A$18:$L$18, 0),FALSE), 'E2 Allocators'!$B$15:$W$358, MATCH('O5 Details by Class &amp; Accounts'!U$18, 'E2 Allocators'!$B$15:$W$15, 0),FALSE)*$F119), 0, VLOOKUP(VLOOKUP($A119, 'E4 TB Allocation Details'!$A$18:$L$214, MATCH("Demand ID", 'E4 TB Allocation Details'!$A$18:$L$18, 0),FALSE), 'E2 Allocators'!$B$15:$W$358, MATCH('O5 Details by Class &amp; Accounts'!U$18, 'E2 Allocators'!$B$15:$W$15, 0),FALSE)*$F119)</f>
        <v>0</v>
      </c>
      <c r="V119" s="2186">
        <f>IF(ISERROR(VLOOKUP(VLOOKUP($A119, 'E4 TB Allocation Details'!$A$18:$L$214, MATCH("Demand ID", 'E4 TB Allocation Details'!$A$18:$L$18, 0),FALSE), 'E2 Allocators'!$B$15:$W$358, MATCH('O5 Details by Class &amp; Accounts'!V$18, 'E2 Allocators'!$B$15:$W$15, 0),FALSE)*$F119), 0, VLOOKUP(VLOOKUP($A119, 'E4 TB Allocation Details'!$A$18:$L$214, MATCH("Demand ID", 'E4 TB Allocation Details'!$A$18:$L$18, 0),FALSE), 'E2 Allocators'!$B$15:$W$358, MATCH('O5 Details by Class &amp; Accounts'!V$18, 'E2 Allocators'!$B$15:$W$15, 0),FALSE)*$F119)</f>
        <v>0</v>
      </c>
      <c r="W119" s="2186">
        <f>IF(ISERROR(VLOOKUP(VLOOKUP($A119, 'E4 TB Allocation Details'!$A$18:$L$214, MATCH("Demand ID", 'E4 TB Allocation Details'!$A$18:$L$18, 0),FALSE), 'E2 Allocators'!$B$15:$W$358, MATCH('O5 Details by Class &amp; Accounts'!W$18, 'E2 Allocators'!$B$15:$W$15, 0),FALSE)*$F119), 0, VLOOKUP(VLOOKUP($A119, 'E4 TB Allocation Details'!$A$18:$L$214, MATCH("Demand ID", 'E4 TB Allocation Details'!$A$18:$L$18, 0),FALSE), 'E2 Allocators'!$B$15:$W$358, MATCH('O5 Details by Class &amp; Accounts'!W$18, 'E2 Allocators'!$B$15:$W$15, 0),FALSE)*$F119)</f>
        <v>0</v>
      </c>
      <c r="X119" s="2186">
        <f>IF(ISERROR(VLOOKUP(VLOOKUP($A119, 'E4 TB Allocation Details'!$A$18:$L$214, MATCH("Demand ID", 'E4 TB Allocation Details'!$A$18:$L$18, 0),FALSE), 'E2 Allocators'!$B$15:$W$358, MATCH('O5 Details by Class &amp; Accounts'!X$18, 'E2 Allocators'!$B$15:$W$15, 0),FALSE)*$F119), 0, VLOOKUP(VLOOKUP($A119, 'E4 TB Allocation Details'!$A$18:$L$214, MATCH("Demand ID", 'E4 TB Allocation Details'!$A$18:$L$18, 0),FALSE), 'E2 Allocators'!$B$15:$W$358, MATCH('O5 Details by Class &amp; Accounts'!X$18, 'E2 Allocators'!$B$15:$W$15, 0),FALSE)*$F119)</f>
        <v>0</v>
      </c>
      <c r="Y119" s="2186">
        <f>IF(ISERROR(VLOOKUP(VLOOKUP($A119, 'E4 TB Allocation Details'!$A$18:$L$214, MATCH("Demand ID", 'E4 TB Allocation Details'!$A$18:$L$18, 0),FALSE), 'E2 Allocators'!$B$15:$W$358, MATCH('O5 Details by Class &amp; Accounts'!Y$18, 'E2 Allocators'!$B$15:$W$15, 0),FALSE)*$F119), 0, VLOOKUP(VLOOKUP($A119, 'E4 TB Allocation Details'!$A$18:$L$214, MATCH("Demand ID", 'E4 TB Allocation Details'!$A$18:$L$18, 0),FALSE), 'E2 Allocators'!$B$15:$W$358, MATCH('O5 Details by Class &amp; Accounts'!Y$18, 'E2 Allocators'!$B$15:$W$15, 0),FALSE)*$F119)</f>
        <v>0</v>
      </c>
      <c r="Z119" s="2186">
        <f>IF(ISERROR(VLOOKUP(VLOOKUP($A119, 'E4 TB Allocation Details'!$A$18:$L$214, MATCH("Demand ID", 'E4 TB Allocation Details'!$A$18:$L$18, 0),FALSE), 'E2 Allocators'!$B$15:$W$358, MATCH('O5 Details by Class &amp; Accounts'!Z$18, 'E2 Allocators'!$B$15:$W$15, 0),FALSE)*$F119), 0, VLOOKUP(VLOOKUP($A119, 'E4 TB Allocation Details'!$A$18:$L$214, MATCH("Demand ID", 'E4 TB Allocation Details'!$A$18:$L$18, 0),FALSE), 'E2 Allocators'!$B$15:$W$358, MATCH('O5 Details by Class &amp; Accounts'!Z$18, 'E2 Allocators'!$B$15:$W$15, 0),FALSE)*$F119)</f>
        <v>0</v>
      </c>
      <c r="AA119" s="2186">
        <f>IF(ISERROR(VLOOKUP(VLOOKUP($A119, 'E4 TB Allocation Details'!$A$18:$L$214, MATCH("Demand ID", 'E4 TB Allocation Details'!$A$18:$L$18, 0),FALSE), 'E2 Allocators'!$B$15:$W$358, MATCH('O5 Details by Class &amp; Accounts'!AA$18, 'E2 Allocators'!$B$15:$W$15, 0),FALSE)*$F119), 0, VLOOKUP(VLOOKUP($A119, 'E4 TB Allocation Details'!$A$18:$L$214, MATCH("Demand ID", 'E4 TB Allocation Details'!$A$18:$L$18, 0),FALSE), 'E2 Allocators'!$B$15:$W$358, MATCH('O5 Details by Class &amp; Accounts'!AA$18, 'E2 Allocators'!$B$15:$W$15, 0),FALSE)*$F119)</f>
        <v>0</v>
      </c>
      <c r="AB119" s="2186">
        <f>IF(ISERROR(VLOOKUP(VLOOKUP($A119, 'E4 TB Allocation Details'!$A$18:$L$214, MATCH("Demand ID", 'E4 TB Allocation Details'!$A$18:$L$18, 0),FALSE), 'E2 Allocators'!$B$15:$W$358, MATCH('O5 Details by Class &amp; Accounts'!AB$18, 'E2 Allocators'!$B$15:$W$15, 0),FALSE)*$F119), 0, VLOOKUP(VLOOKUP($A119, 'E4 TB Allocation Details'!$A$18:$L$214, MATCH("Demand ID", 'E4 TB Allocation Details'!$A$18:$L$18, 0),FALSE), 'E2 Allocators'!$B$15:$W$358, MATCH('O5 Details by Class &amp; Accounts'!AB$18, 'E2 Allocators'!$B$15:$W$15, 0),FALSE)*$F119)</f>
        <v>0</v>
      </c>
      <c r="AC119" s="2186">
        <f t="shared" si="27"/>
        <v>0</v>
      </c>
      <c r="AD119" s="2186">
        <f>IF(ISERROR(VLOOKUP(VLOOKUP($A119, 'E4 TB Allocation Details'!$A$18:$L$214, MATCH("Customer ID", 'E4 TB Allocation Details'!$A$18:$L$18, 0),FALSE), 'E2 Allocators'!$B$15:$W$358, MATCH('O5 Details by Class &amp; Accounts'!AD$18, 'E2 Allocators'!$B$15:$W$15, 0),FALSE)*$G119), 0, VLOOKUP(VLOOKUP($A119, 'E4 TB Allocation Details'!$A$18:$L$214, MATCH("Customer ID", 'E4 TB Allocation Details'!$A$18:$L$18, 0),FALSE), 'E2 Allocators'!$B$15:$W$358, MATCH('O5 Details by Class &amp; Accounts'!AD$18, 'E2 Allocators'!$B$15:$W$15, 0),FALSE)*$G119)</f>
        <v>0</v>
      </c>
      <c r="AE119" s="2186">
        <f>IF(ISERROR(VLOOKUP(VLOOKUP($A119, 'E4 TB Allocation Details'!$A$18:$L$214, MATCH("Customer ID", 'E4 TB Allocation Details'!$A$18:$L$18, 0),FALSE), 'E2 Allocators'!$B$15:$W$358, MATCH('O5 Details by Class &amp; Accounts'!AE$18, 'E2 Allocators'!$B$15:$W$15, 0),FALSE)*$G119), 0, VLOOKUP(VLOOKUP($A119, 'E4 TB Allocation Details'!$A$18:$L$214, MATCH("Customer ID", 'E4 TB Allocation Details'!$A$18:$L$18, 0),FALSE), 'E2 Allocators'!$B$15:$W$358, MATCH('O5 Details by Class &amp; Accounts'!AE$18, 'E2 Allocators'!$B$15:$W$15, 0),FALSE)*$G119)</f>
        <v>0</v>
      </c>
      <c r="AF119" s="2186">
        <f>IF(ISERROR(VLOOKUP(VLOOKUP($A119, 'E4 TB Allocation Details'!$A$18:$L$214, MATCH("Customer ID", 'E4 TB Allocation Details'!$A$18:$L$18, 0),FALSE), 'E2 Allocators'!$B$15:$W$358, MATCH('O5 Details by Class &amp; Accounts'!AF$18, 'E2 Allocators'!$B$15:$W$15, 0),FALSE)*$G119), 0, VLOOKUP(VLOOKUP($A119, 'E4 TB Allocation Details'!$A$18:$L$214, MATCH("Customer ID", 'E4 TB Allocation Details'!$A$18:$L$18, 0),FALSE), 'E2 Allocators'!$B$15:$W$358, MATCH('O5 Details by Class &amp; Accounts'!AF$18, 'E2 Allocators'!$B$15:$W$15, 0),FALSE)*$G119)</f>
        <v>0</v>
      </c>
      <c r="AG119" s="2186">
        <f>IF(ISERROR(VLOOKUP(VLOOKUP($A119, 'E4 TB Allocation Details'!$A$18:$L$214, MATCH("Customer ID", 'E4 TB Allocation Details'!$A$18:$L$18, 0),FALSE), 'E2 Allocators'!$B$15:$W$358, MATCH('O5 Details by Class &amp; Accounts'!AG$18, 'E2 Allocators'!$B$15:$W$15, 0),FALSE)*$G119), 0, VLOOKUP(VLOOKUP($A119, 'E4 TB Allocation Details'!$A$18:$L$214, MATCH("Customer ID", 'E4 TB Allocation Details'!$A$18:$L$18, 0),FALSE), 'E2 Allocators'!$B$15:$W$358, MATCH('O5 Details by Class &amp; Accounts'!AG$18, 'E2 Allocators'!$B$15:$W$15, 0),FALSE)*$G119)</f>
        <v>0</v>
      </c>
      <c r="AH119" s="2186">
        <f>IF(ISERROR(VLOOKUP(VLOOKUP($A119, 'E4 TB Allocation Details'!$A$18:$L$214, MATCH("Customer ID", 'E4 TB Allocation Details'!$A$18:$L$18, 0),FALSE), 'E2 Allocators'!$B$15:$W$358, MATCH('O5 Details by Class &amp; Accounts'!AH$18, 'E2 Allocators'!$B$15:$W$15, 0),FALSE)*$G119), 0, VLOOKUP(VLOOKUP($A119, 'E4 TB Allocation Details'!$A$18:$L$214, MATCH("Customer ID", 'E4 TB Allocation Details'!$A$18:$L$18, 0),FALSE), 'E2 Allocators'!$B$15:$W$358, MATCH('O5 Details by Class &amp; Accounts'!AH$18, 'E2 Allocators'!$B$15:$W$15, 0),FALSE)*$G119)</f>
        <v>0</v>
      </c>
      <c r="AI119" s="2186">
        <f>IF(ISERROR(VLOOKUP(VLOOKUP($A119, 'E4 TB Allocation Details'!$A$18:$L$214, MATCH("Customer ID", 'E4 TB Allocation Details'!$A$18:$L$18, 0),FALSE), 'E2 Allocators'!$B$15:$W$358, MATCH('O5 Details by Class &amp; Accounts'!AI$18, 'E2 Allocators'!$B$15:$W$15, 0),FALSE)*$G119), 0, VLOOKUP(VLOOKUP($A119, 'E4 TB Allocation Details'!$A$18:$L$214, MATCH("Customer ID", 'E4 TB Allocation Details'!$A$18:$L$18, 0),FALSE), 'E2 Allocators'!$B$15:$W$358, MATCH('O5 Details by Class &amp; Accounts'!AI$18, 'E2 Allocators'!$B$15:$W$15, 0),FALSE)*$G119)</f>
        <v>0</v>
      </c>
      <c r="AJ119" s="2186">
        <f>IF(ISERROR(VLOOKUP(VLOOKUP($A119, 'E4 TB Allocation Details'!$A$18:$L$214, MATCH("Customer ID", 'E4 TB Allocation Details'!$A$18:$L$18, 0),FALSE), 'E2 Allocators'!$B$15:$W$358, MATCH('O5 Details by Class &amp; Accounts'!AJ$18, 'E2 Allocators'!$B$15:$W$15, 0),FALSE)*$G119), 0, VLOOKUP(VLOOKUP($A119, 'E4 TB Allocation Details'!$A$18:$L$214, MATCH("Customer ID", 'E4 TB Allocation Details'!$A$18:$L$18, 0),FALSE), 'E2 Allocators'!$B$15:$W$358, MATCH('O5 Details by Class &amp; Accounts'!AJ$18, 'E2 Allocators'!$B$15:$W$15, 0),FALSE)*$G119)</f>
        <v>0</v>
      </c>
      <c r="AK119" s="2186">
        <f>IF(ISERROR(VLOOKUP(VLOOKUP($A119, 'E4 TB Allocation Details'!$A$18:$L$214, MATCH("Customer ID", 'E4 TB Allocation Details'!$A$18:$L$18, 0),FALSE), 'E2 Allocators'!$B$15:$W$358, MATCH('O5 Details by Class &amp; Accounts'!AK$18, 'E2 Allocators'!$B$15:$W$15, 0),FALSE)*$G119), 0, VLOOKUP(VLOOKUP($A119, 'E4 TB Allocation Details'!$A$18:$L$214, MATCH("Customer ID", 'E4 TB Allocation Details'!$A$18:$L$18, 0),FALSE), 'E2 Allocators'!$B$15:$W$358, MATCH('O5 Details by Class &amp; Accounts'!AK$18, 'E2 Allocators'!$B$15:$W$15, 0),FALSE)*$G119)</f>
        <v>0</v>
      </c>
      <c r="AL119" s="2186">
        <f>IF(ISERROR(VLOOKUP(VLOOKUP($A119, 'E4 TB Allocation Details'!$A$18:$L$214, MATCH("Customer ID", 'E4 TB Allocation Details'!$A$18:$L$18, 0),FALSE), 'E2 Allocators'!$B$15:$W$358, MATCH('O5 Details by Class &amp; Accounts'!AL$18, 'E2 Allocators'!$B$15:$W$15, 0),FALSE)*$G119), 0, VLOOKUP(VLOOKUP($A119, 'E4 TB Allocation Details'!$A$18:$L$214, MATCH("Customer ID", 'E4 TB Allocation Details'!$A$18:$L$18, 0),FALSE), 'E2 Allocators'!$B$15:$W$358, MATCH('O5 Details by Class &amp; Accounts'!AL$18, 'E2 Allocators'!$B$15:$W$15, 0),FALSE)*$G119)</f>
        <v>0</v>
      </c>
      <c r="AM119" s="2186">
        <f>IF(ISERROR(VLOOKUP(VLOOKUP($A119, 'E4 TB Allocation Details'!$A$18:$L$214, MATCH("Customer ID", 'E4 TB Allocation Details'!$A$18:$L$18, 0),FALSE), 'E2 Allocators'!$B$15:$W$358, MATCH('O5 Details by Class &amp; Accounts'!AM$18, 'E2 Allocators'!$B$15:$W$15, 0),FALSE)*$G119), 0, VLOOKUP(VLOOKUP($A119, 'E4 TB Allocation Details'!$A$18:$L$214, MATCH("Customer ID", 'E4 TB Allocation Details'!$A$18:$L$18, 0),FALSE), 'E2 Allocators'!$B$15:$W$358, MATCH('O5 Details by Class &amp; Accounts'!AM$18, 'E2 Allocators'!$B$15:$W$15, 0),FALSE)*$G119)</f>
        <v>0</v>
      </c>
      <c r="AN119" s="2186">
        <f>IF(ISERROR(VLOOKUP(VLOOKUP($A119, 'E4 TB Allocation Details'!$A$18:$L$214, MATCH("Customer ID", 'E4 TB Allocation Details'!$A$18:$L$18, 0),FALSE), 'E2 Allocators'!$B$15:$W$358, MATCH('O5 Details by Class &amp; Accounts'!AN$18, 'E2 Allocators'!$B$15:$W$15, 0),FALSE)*$G119), 0, VLOOKUP(VLOOKUP($A119, 'E4 TB Allocation Details'!$A$18:$L$214, MATCH("Customer ID", 'E4 TB Allocation Details'!$A$18:$L$18, 0),FALSE), 'E2 Allocators'!$B$15:$W$358, MATCH('O5 Details by Class &amp; Accounts'!AN$18, 'E2 Allocators'!$B$15:$W$15, 0),FALSE)*$G119)</f>
        <v>0</v>
      </c>
      <c r="AO119" s="2186">
        <f>IF(ISERROR(VLOOKUP(VLOOKUP($A119, 'E4 TB Allocation Details'!$A$18:$L$214, MATCH("Customer ID", 'E4 TB Allocation Details'!$A$18:$L$18, 0),FALSE), 'E2 Allocators'!$B$15:$W$358, MATCH('O5 Details by Class &amp; Accounts'!AO$18, 'E2 Allocators'!$B$15:$W$15, 0),FALSE)*$G119), 0, VLOOKUP(VLOOKUP($A119, 'E4 TB Allocation Details'!$A$18:$L$214, MATCH("Customer ID", 'E4 TB Allocation Details'!$A$18:$L$18, 0),FALSE), 'E2 Allocators'!$B$15:$W$358, MATCH('O5 Details by Class &amp; Accounts'!AO$18, 'E2 Allocators'!$B$15:$W$15, 0),FALSE)*$G119)</f>
        <v>0</v>
      </c>
      <c r="AP119" s="2186">
        <f>IF(ISERROR(VLOOKUP(VLOOKUP($A119, 'E4 TB Allocation Details'!$A$18:$L$214, MATCH("Customer ID", 'E4 TB Allocation Details'!$A$18:$L$18, 0),FALSE), 'E2 Allocators'!$B$15:$W$358, MATCH('O5 Details by Class &amp; Accounts'!AP$18, 'E2 Allocators'!$B$15:$W$15, 0),FALSE)*$G119), 0, VLOOKUP(VLOOKUP($A119, 'E4 TB Allocation Details'!$A$18:$L$214, MATCH("Customer ID", 'E4 TB Allocation Details'!$A$18:$L$18, 0),FALSE), 'E2 Allocators'!$B$15:$W$358, MATCH('O5 Details by Class &amp; Accounts'!AP$18, 'E2 Allocators'!$B$15:$W$15, 0),FALSE)*$G119)</f>
        <v>0</v>
      </c>
      <c r="AQ119" s="2186">
        <f>IF(ISERROR(VLOOKUP(VLOOKUP($A119, 'E4 TB Allocation Details'!$A$18:$L$214, MATCH("Customer ID", 'E4 TB Allocation Details'!$A$18:$L$18, 0),FALSE), 'E2 Allocators'!$B$15:$W$358, MATCH('O5 Details by Class &amp; Accounts'!AQ$18, 'E2 Allocators'!$B$15:$W$15, 0),FALSE)*$G119), 0, VLOOKUP(VLOOKUP($A119, 'E4 TB Allocation Details'!$A$18:$L$214, MATCH("Customer ID", 'E4 TB Allocation Details'!$A$18:$L$18, 0),FALSE), 'E2 Allocators'!$B$15:$W$358, MATCH('O5 Details by Class &amp; Accounts'!AQ$18, 'E2 Allocators'!$B$15:$W$15, 0),FALSE)*$G119)</f>
        <v>0</v>
      </c>
      <c r="AR119" s="2186">
        <f>IF(ISERROR(VLOOKUP(VLOOKUP($A119, 'E4 TB Allocation Details'!$A$18:$L$214, MATCH("Customer ID", 'E4 TB Allocation Details'!$A$18:$L$18, 0),FALSE), 'E2 Allocators'!$B$15:$W$358, MATCH('O5 Details by Class &amp; Accounts'!AR$18, 'E2 Allocators'!$B$15:$W$15, 0),FALSE)*$G119), 0, VLOOKUP(VLOOKUP($A119, 'E4 TB Allocation Details'!$A$18:$L$214, MATCH("Customer ID", 'E4 TB Allocation Details'!$A$18:$L$18, 0),FALSE), 'E2 Allocators'!$B$15:$W$358, MATCH('O5 Details by Class &amp; Accounts'!AR$18, 'E2 Allocators'!$B$15:$W$15, 0),FALSE)*$G119)</f>
        <v>0</v>
      </c>
      <c r="AS119" s="2186">
        <f>IF(ISERROR(VLOOKUP(VLOOKUP($A119, 'E4 TB Allocation Details'!$A$18:$L$214, MATCH("Customer ID", 'E4 TB Allocation Details'!$A$18:$L$18, 0),FALSE), 'E2 Allocators'!$B$15:$W$358, MATCH('O5 Details by Class &amp; Accounts'!AS$18, 'E2 Allocators'!$B$15:$W$15, 0),FALSE)*$G119), 0, VLOOKUP(VLOOKUP($A119, 'E4 TB Allocation Details'!$A$18:$L$214, MATCH("Customer ID", 'E4 TB Allocation Details'!$A$18:$L$18, 0),FALSE), 'E2 Allocators'!$B$15:$W$358, MATCH('O5 Details by Class &amp; Accounts'!AS$18, 'E2 Allocators'!$B$15:$W$15, 0),FALSE)*$G119)</f>
        <v>0</v>
      </c>
      <c r="AT119" s="2186">
        <f>IF(ISERROR(VLOOKUP(VLOOKUP($A119, 'E4 TB Allocation Details'!$A$18:$L$214, MATCH("Customer ID", 'E4 TB Allocation Details'!$A$18:$L$18, 0),FALSE), 'E2 Allocators'!$B$15:$W$358, MATCH('O5 Details by Class &amp; Accounts'!AT$18, 'E2 Allocators'!$B$15:$W$15, 0),FALSE)*$G119), 0, VLOOKUP(VLOOKUP($A119, 'E4 TB Allocation Details'!$A$18:$L$214, MATCH("Customer ID", 'E4 TB Allocation Details'!$A$18:$L$18, 0),FALSE), 'E2 Allocators'!$B$15:$W$358, MATCH('O5 Details by Class &amp; Accounts'!AT$18, 'E2 Allocators'!$B$15:$W$15, 0),FALSE)*$G119)</f>
        <v>0</v>
      </c>
      <c r="AU119" s="2186">
        <f>IF(ISERROR(VLOOKUP(VLOOKUP($A119, 'E4 TB Allocation Details'!$A$18:$L$214, MATCH("Customer ID", 'E4 TB Allocation Details'!$A$18:$L$18, 0),FALSE), 'E2 Allocators'!$B$15:$W$358, MATCH('O5 Details by Class &amp; Accounts'!AU$18, 'E2 Allocators'!$B$15:$W$15, 0),FALSE)*$G119), 0, VLOOKUP(VLOOKUP($A119, 'E4 TB Allocation Details'!$A$18:$L$214, MATCH("Customer ID", 'E4 TB Allocation Details'!$A$18:$L$18, 0),FALSE), 'E2 Allocators'!$B$15:$W$358, MATCH('O5 Details by Class &amp; Accounts'!AU$18, 'E2 Allocators'!$B$15:$W$15, 0),FALSE)*$G119)</f>
        <v>0</v>
      </c>
      <c r="AV119" s="2186">
        <f>IF(ISERROR(VLOOKUP(VLOOKUP($A119, 'E4 TB Allocation Details'!$A$18:$L$214, MATCH("Customer ID", 'E4 TB Allocation Details'!$A$18:$L$18, 0),FALSE), 'E2 Allocators'!$B$15:$W$358, MATCH('O5 Details by Class &amp; Accounts'!AV$18, 'E2 Allocators'!$B$15:$W$15, 0),FALSE)*$G119), 0, VLOOKUP(VLOOKUP($A119, 'E4 TB Allocation Details'!$A$18:$L$214, MATCH("Customer ID", 'E4 TB Allocation Details'!$A$18:$L$18, 0),FALSE), 'E2 Allocators'!$B$15:$W$358, MATCH('O5 Details by Class &amp; Accounts'!AV$18, 'E2 Allocators'!$B$15:$W$15, 0),FALSE)*$G119)</f>
        <v>0</v>
      </c>
      <c r="AW119" s="2186">
        <f>IF(ISERROR(VLOOKUP(VLOOKUP($A119, 'E4 TB Allocation Details'!$A$18:$L$214, MATCH("Customer ID", 'E4 TB Allocation Details'!$A$18:$L$18, 0),FALSE), 'E2 Allocators'!$B$15:$W$358, MATCH('O5 Details by Class &amp; Accounts'!AW$18, 'E2 Allocators'!$B$15:$W$15, 0),FALSE)*$G119), 0, VLOOKUP(VLOOKUP($A119, 'E4 TB Allocation Details'!$A$18:$L$214, MATCH("Customer ID", 'E4 TB Allocation Details'!$A$18:$L$18, 0),FALSE), 'E2 Allocators'!$B$15:$W$358, MATCH('O5 Details by Class &amp; Accounts'!AW$18, 'E2 Allocators'!$B$15:$W$15, 0),FALSE)*$G119)</f>
        <v>0</v>
      </c>
      <c r="AX119" s="2186">
        <f t="shared" si="28"/>
        <v>0</v>
      </c>
      <c r="AY119" s="2186">
        <f>IF(ISERROR(VLOOKUP(VLOOKUP($A119, 'E4 TB Allocation Details'!$A$18:$L$214, MATCH("Misc ID", 'E4 TB Allocation Details'!$A$18:$L$18, 0),FALSE), 'E2 Allocators'!$B$15:$W$358, MATCH('O5 Details by Class &amp; Accounts'!AY$18, 'E2 Allocators'!$B$15:$W$15, 0),FALSE)*$E119), 0, VLOOKUP(VLOOKUP($A119, 'E4 TB Allocation Details'!$A$18:$L$214, MATCH("Misc ID", 'E4 TB Allocation Details'!$A$18:$L$18, 0),FALSE), 'E2 Allocators'!$B$15:$W$358, MATCH('O5 Details by Class &amp; Accounts'!AY$18, 'E2 Allocators'!$B$15:$W$15, 0),FALSE)*$E119)</f>
        <v>-40897.94642052472</v>
      </c>
      <c r="AZ119" s="2186">
        <f>IF(ISERROR(VLOOKUP(VLOOKUP($A119, 'E4 TB Allocation Details'!$A$18:$L$214, MATCH("Misc ID", 'E4 TB Allocation Details'!$A$18:$L$18, 0),FALSE), 'E2 Allocators'!$B$15:$W$358, MATCH('O5 Details by Class &amp; Accounts'!AZ$18, 'E2 Allocators'!$B$15:$W$15, 0),FALSE)*$E119), 0, VLOOKUP(VLOOKUP($A119, 'E4 TB Allocation Details'!$A$18:$L$214, MATCH("Misc ID", 'E4 TB Allocation Details'!$A$18:$L$18, 0),FALSE), 'E2 Allocators'!$B$15:$W$358, MATCH('O5 Details by Class &amp; Accounts'!AZ$18, 'E2 Allocators'!$B$15:$W$15, 0),FALSE)*$E119)</f>
        <v>-7809.7901767723351</v>
      </c>
      <c r="BA119" s="2186">
        <f>IF(ISERROR(VLOOKUP(VLOOKUP($A119, 'E4 TB Allocation Details'!$A$18:$L$214, MATCH("Misc ID", 'E4 TB Allocation Details'!$A$18:$L$18, 0),FALSE), 'E2 Allocators'!$B$15:$W$358, MATCH('O5 Details by Class &amp; Accounts'!BA$18, 'E2 Allocators'!$B$15:$W$15, 0),FALSE)*$E119), 0, VLOOKUP(VLOOKUP($A119, 'E4 TB Allocation Details'!$A$18:$L$214, MATCH("Misc ID", 'E4 TB Allocation Details'!$A$18:$L$18, 0),FALSE), 'E2 Allocators'!$B$15:$W$358, MATCH('O5 Details by Class &amp; Accounts'!BA$18, 'E2 Allocators'!$B$15:$W$15, 0),FALSE)*$E119)</f>
        <v>-10064.317197317539</v>
      </c>
      <c r="BB119" s="2186">
        <f>IF(ISERROR(VLOOKUP(VLOOKUP($A119, 'E4 TB Allocation Details'!$A$18:$L$214, MATCH("Misc ID", 'E4 TB Allocation Details'!$A$18:$L$18, 0),FALSE), 'E2 Allocators'!$B$15:$W$358, MATCH('O5 Details by Class &amp; Accounts'!BB$18, 'E2 Allocators'!$B$15:$W$15, 0),FALSE)*$E119), 0, VLOOKUP(VLOOKUP($A119, 'E4 TB Allocation Details'!$A$18:$L$214, MATCH("Misc ID", 'E4 TB Allocation Details'!$A$18:$L$18, 0),FALSE), 'E2 Allocators'!$B$15:$W$358, MATCH('O5 Details by Class &amp; Accounts'!BB$18, 'E2 Allocators'!$B$15:$W$15, 0),FALSE)*$E119)</f>
        <v>0</v>
      </c>
      <c r="BC119" s="2186">
        <f>IF(ISERROR(VLOOKUP(VLOOKUP($A119, 'E4 TB Allocation Details'!$A$18:$L$214, MATCH("Misc ID", 'E4 TB Allocation Details'!$A$18:$L$18, 0),FALSE), 'E2 Allocators'!$B$15:$W$358, MATCH('O5 Details by Class &amp; Accounts'!BC$18, 'E2 Allocators'!$B$15:$W$15, 0),FALSE)*$E119), 0, VLOOKUP(VLOOKUP($A119, 'E4 TB Allocation Details'!$A$18:$L$214, MATCH("Misc ID", 'E4 TB Allocation Details'!$A$18:$L$18, 0),FALSE), 'E2 Allocators'!$B$15:$W$358, MATCH('O5 Details by Class &amp; Accounts'!BC$18, 'E2 Allocators'!$B$15:$W$15, 0),FALSE)*$E119)</f>
        <v>0</v>
      </c>
      <c r="BD119" s="2186">
        <f>IF(ISERROR(VLOOKUP(VLOOKUP($A119, 'E4 TB Allocation Details'!$A$18:$L$214, MATCH("Misc ID", 'E4 TB Allocation Details'!$A$18:$L$18, 0),FALSE), 'E2 Allocators'!$B$15:$W$358, MATCH('O5 Details by Class &amp; Accounts'!BD$18, 'E2 Allocators'!$B$15:$W$15, 0),FALSE)*$E119), 0, VLOOKUP(VLOOKUP($A119, 'E4 TB Allocation Details'!$A$18:$L$214, MATCH("Misc ID", 'E4 TB Allocation Details'!$A$18:$L$18, 0),FALSE), 'E2 Allocators'!$B$15:$W$358, MATCH('O5 Details by Class &amp; Accounts'!BD$18, 'E2 Allocators'!$B$15:$W$15, 0),FALSE)*$E119)</f>
        <v>0</v>
      </c>
      <c r="BE119" s="2186">
        <f>IF(ISERROR(VLOOKUP(VLOOKUP($A119, 'E4 TB Allocation Details'!$A$18:$L$214, MATCH("Misc ID", 'E4 TB Allocation Details'!$A$18:$L$18, 0),FALSE), 'E2 Allocators'!$B$15:$W$358, MATCH('O5 Details by Class &amp; Accounts'!BE$18, 'E2 Allocators'!$B$15:$W$15, 0),FALSE)*$E119), 0, VLOOKUP(VLOOKUP($A119, 'E4 TB Allocation Details'!$A$18:$L$214, MATCH("Misc ID", 'E4 TB Allocation Details'!$A$18:$L$18, 0),FALSE), 'E2 Allocators'!$B$15:$W$358, MATCH('O5 Details by Class &amp; Accounts'!BE$18, 'E2 Allocators'!$B$15:$W$15, 0),FALSE)*$E119)</f>
        <v>-999.25187740581168</v>
      </c>
      <c r="BF119" s="2186">
        <f>IF(ISERROR(VLOOKUP(VLOOKUP($A119, 'E4 TB Allocation Details'!$A$18:$L$214, MATCH("Misc ID", 'E4 TB Allocation Details'!$A$18:$L$18, 0),FALSE), 'E2 Allocators'!$B$15:$W$358, MATCH('O5 Details by Class &amp; Accounts'!BF$18, 'E2 Allocators'!$B$15:$W$15, 0),FALSE)*$E119), 0, VLOOKUP(VLOOKUP($A119, 'E4 TB Allocation Details'!$A$18:$L$214, MATCH("Misc ID", 'E4 TB Allocation Details'!$A$18:$L$18, 0),FALSE), 'E2 Allocators'!$B$15:$W$358, MATCH('O5 Details by Class &amp; Accounts'!BF$18, 'E2 Allocators'!$B$15:$W$15, 0),FALSE)*$E119)</f>
        <v>-119.16148520848358</v>
      </c>
      <c r="BG119" s="2186">
        <f>IF(ISERROR(VLOOKUP(VLOOKUP($A119, 'E4 TB Allocation Details'!$A$18:$L$214, MATCH("Misc ID", 'E4 TB Allocation Details'!$A$18:$L$18, 0),FALSE), 'E2 Allocators'!$B$15:$W$358, MATCH('O5 Details by Class &amp; Accounts'!BG$18, 'E2 Allocators'!$B$15:$W$15, 0),FALSE)*$E119), 0, VLOOKUP(VLOOKUP($A119, 'E4 TB Allocation Details'!$A$18:$L$214, MATCH("Misc ID", 'E4 TB Allocation Details'!$A$18:$L$18, 0),FALSE), 'E2 Allocators'!$B$15:$W$358, MATCH('O5 Details by Class &amp; Accounts'!BG$18, 'E2 Allocators'!$B$15:$W$15, 0),FALSE)*$E119)</f>
        <v>-109.53284277109505</v>
      </c>
      <c r="BH119" s="2186">
        <f>IF(ISERROR(VLOOKUP(VLOOKUP($A119, 'E4 TB Allocation Details'!$A$18:$L$214, MATCH("Misc ID", 'E4 TB Allocation Details'!$A$18:$L$18, 0),FALSE), 'E2 Allocators'!$B$15:$W$358, MATCH('O5 Details by Class &amp; Accounts'!BH$18, 'E2 Allocators'!$B$15:$W$15, 0),FALSE)*$E119), 0, VLOOKUP(VLOOKUP($A119, 'E4 TB Allocation Details'!$A$18:$L$214, MATCH("Misc ID", 'E4 TB Allocation Details'!$A$18:$L$18, 0),FALSE), 'E2 Allocators'!$B$15:$W$358, MATCH('O5 Details by Class &amp; Accounts'!BH$18, 'E2 Allocators'!$B$15:$W$15, 0),FALSE)*$E119)</f>
        <v>0</v>
      </c>
      <c r="BI119" s="2186">
        <f>IF(ISERROR(VLOOKUP(VLOOKUP($A119, 'E4 TB Allocation Details'!$A$18:$L$214, MATCH("Misc ID", 'E4 TB Allocation Details'!$A$18:$L$18, 0),FALSE), 'E2 Allocators'!$B$15:$W$358, MATCH('O5 Details by Class &amp; Accounts'!BI$18, 'E2 Allocators'!$B$15:$W$15, 0),FALSE)*$E119), 0, VLOOKUP(VLOOKUP($A119, 'E4 TB Allocation Details'!$A$18:$L$214, MATCH("Misc ID", 'E4 TB Allocation Details'!$A$18:$L$18, 0),FALSE), 'E2 Allocators'!$B$15:$W$358, MATCH('O5 Details by Class &amp; Accounts'!BI$18, 'E2 Allocators'!$B$15:$W$15, 0),FALSE)*$E119)</f>
        <v>0</v>
      </c>
      <c r="BJ119" s="2186">
        <f>IF(ISERROR(VLOOKUP(VLOOKUP($A119, 'E4 TB Allocation Details'!$A$18:$L$214, MATCH("Misc ID", 'E4 TB Allocation Details'!$A$18:$L$18, 0),FALSE), 'E2 Allocators'!$B$15:$W$358, MATCH('O5 Details by Class &amp; Accounts'!BJ$18, 'E2 Allocators'!$B$15:$W$15, 0),FALSE)*$E119), 0, VLOOKUP(VLOOKUP($A119, 'E4 TB Allocation Details'!$A$18:$L$214, MATCH("Misc ID", 'E4 TB Allocation Details'!$A$18:$L$18, 0),FALSE), 'E2 Allocators'!$B$15:$W$358, MATCH('O5 Details by Class &amp; Accounts'!BJ$18, 'E2 Allocators'!$B$15:$W$15, 0),FALSE)*$E119)</f>
        <v>0</v>
      </c>
      <c r="BK119" s="2186">
        <f>IF(ISERROR(VLOOKUP(VLOOKUP($A119, 'E4 TB Allocation Details'!$A$18:$L$214, MATCH("Misc ID", 'E4 TB Allocation Details'!$A$18:$L$18, 0),FALSE), 'E2 Allocators'!$B$15:$W$358, MATCH('O5 Details by Class &amp; Accounts'!BK$18, 'E2 Allocators'!$B$15:$W$15, 0),FALSE)*$E119), 0, VLOOKUP(VLOOKUP($A119, 'E4 TB Allocation Details'!$A$18:$L$214, MATCH("Misc ID", 'E4 TB Allocation Details'!$A$18:$L$18, 0),FALSE), 'E2 Allocators'!$B$15:$W$358, MATCH('O5 Details by Class &amp; Accounts'!BK$18, 'E2 Allocators'!$B$15:$W$15, 0),FALSE)*$E119)</f>
        <v>0</v>
      </c>
      <c r="BL119" s="2186">
        <f>IF(ISERROR(VLOOKUP(VLOOKUP($A119, 'E4 TB Allocation Details'!$A$18:$L$214, MATCH("Misc ID", 'E4 TB Allocation Details'!$A$18:$L$18, 0),FALSE), 'E2 Allocators'!$B$15:$W$358, MATCH('O5 Details by Class &amp; Accounts'!BL$18, 'E2 Allocators'!$B$15:$W$15, 0),FALSE)*$E119), 0, VLOOKUP(VLOOKUP($A119, 'E4 TB Allocation Details'!$A$18:$L$214, MATCH("Misc ID", 'E4 TB Allocation Details'!$A$18:$L$18, 0),FALSE), 'E2 Allocators'!$B$15:$W$358, MATCH('O5 Details by Class &amp; Accounts'!BL$18, 'E2 Allocators'!$B$15:$W$15, 0),FALSE)*$E119)</f>
        <v>0</v>
      </c>
      <c r="BM119" s="2186">
        <f>IF(ISERROR(VLOOKUP(VLOOKUP($A119, 'E4 TB Allocation Details'!$A$18:$L$214, MATCH("Misc ID", 'E4 TB Allocation Details'!$A$18:$L$18, 0),FALSE), 'E2 Allocators'!$B$15:$W$358, MATCH('O5 Details by Class &amp; Accounts'!BM$18, 'E2 Allocators'!$B$15:$W$15, 0),FALSE)*$E119), 0, VLOOKUP(VLOOKUP($A119, 'E4 TB Allocation Details'!$A$18:$L$214, MATCH("Misc ID", 'E4 TB Allocation Details'!$A$18:$L$18, 0),FALSE), 'E2 Allocators'!$B$15:$W$358, MATCH('O5 Details by Class &amp; Accounts'!BM$18, 'E2 Allocators'!$B$15:$W$15, 0),FALSE)*$E119)</f>
        <v>0</v>
      </c>
      <c r="BN119" s="2186">
        <f>IF(ISERROR(VLOOKUP(VLOOKUP($A119, 'E4 TB Allocation Details'!$A$18:$L$214, MATCH("Misc ID", 'E4 TB Allocation Details'!$A$18:$L$18, 0),FALSE), 'E2 Allocators'!$B$15:$W$358, MATCH('O5 Details by Class &amp; Accounts'!BN$18, 'E2 Allocators'!$B$15:$W$15, 0),FALSE)*$E119), 0, VLOOKUP(VLOOKUP($A119, 'E4 TB Allocation Details'!$A$18:$L$214, MATCH("Misc ID", 'E4 TB Allocation Details'!$A$18:$L$18, 0),FALSE), 'E2 Allocators'!$B$15:$W$358, MATCH('O5 Details by Class &amp; Accounts'!BN$18, 'E2 Allocators'!$B$15:$W$15, 0),FALSE)*$E119)</f>
        <v>0</v>
      </c>
      <c r="BO119" s="2186">
        <f>IF(ISERROR(VLOOKUP(VLOOKUP($A119, 'E4 TB Allocation Details'!$A$18:$L$214, MATCH("Misc ID", 'E4 TB Allocation Details'!$A$18:$L$18, 0),FALSE), 'E2 Allocators'!$B$15:$W$358, MATCH('O5 Details by Class &amp; Accounts'!BO$18, 'E2 Allocators'!$B$15:$W$15, 0),FALSE)*$E119), 0, VLOOKUP(VLOOKUP($A119, 'E4 TB Allocation Details'!$A$18:$L$214, MATCH("Misc ID", 'E4 TB Allocation Details'!$A$18:$L$18, 0),FALSE), 'E2 Allocators'!$B$15:$W$358, MATCH('O5 Details by Class &amp; Accounts'!BO$18, 'E2 Allocators'!$B$15:$W$15, 0),FALSE)*$E119)</f>
        <v>0</v>
      </c>
      <c r="BP119" s="2186">
        <f>IF(ISERROR(VLOOKUP(VLOOKUP($A119, 'E4 TB Allocation Details'!$A$18:$L$214, MATCH("Misc ID", 'E4 TB Allocation Details'!$A$18:$L$18, 0),FALSE), 'E2 Allocators'!$B$15:$W$358, MATCH('O5 Details by Class &amp; Accounts'!BP$18, 'E2 Allocators'!$B$15:$W$15, 0),FALSE)*$E119), 0, VLOOKUP(VLOOKUP($A119, 'E4 TB Allocation Details'!$A$18:$L$214, MATCH("Misc ID", 'E4 TB Allocation Details'!$A$18:$L$18, 0),FALSE), 'E2 Allocators'!$B$15:$W$358, MATCH('O5 Details by Class &amp; Accounts'!BP$18, 'E2 Allocators'!$B$15:$W$15, 0),FALSE)*$E119)</f>
        <v>0</v>
      </c>
      <c r="BQ119" s="2186">
        <f>IF(ISERROR(VLOOKUP(VLOOKUP($A119, 'E4 TB Allocation Details'!$A$18:$L$214, MATCH("Misc ID", 'E4 TB Allocation Details'!$A$18:$L$18, 0),FALSE), 'E2 Allocators'!$B$15:$W$358, MATCH('O5 Details by Class &amp; Accounts'!BQ$18, 'E2 Allocators'!$B$15:$W$15, 0),FALSE)*$E119), 0, VLOOKUP(VLOOKUP($A119, 'E4 TB Allocation Details'!$A$18:$L$214, MATCH("Misc ID", 'E4 TB Allocation Details'!$A$18:$L$18, 0),FALSE), 'E2 Allocators'!$B$15:$W$358, MATCH('O5 Details by Class &amp; Accounts'!BQ$18, 'E2 Allocators'!$B$15:$W$15, 0),FALSE)*$E119)</f>
        <v>0</v>
      </c>
      <c r="BR119" s="2186">
        <f>IF(ISERROR(VLOOKUP(VLOOKUP($A119, 'E4 TB Allocation Details'!$A$18:$L$214, MATCH("Misc ID", 'E4 TB Allocation Details'!$A$18:$L$18, 0),FALSE), 'E2 Allocators'!$B$15:$W$358, MATCH('O5 Details by Class &amp; Accounts'!BR$18, 'E2 Allocators'!$B$15:$W$15, 0),FALSE)*$E119), 0, VLOOKUP(VLOOKUP($A119, 'E4 TB Allocation Details'!$A$18:$L$214, MATCH("Misc ID", 'E4 TB Allocation Details'!$A$18:$L$18, 0),FALSE), 'E2 Allocators'!$B$15:$W$358, MATCH('O5 Details by Class &amp; Accounts'!BR$18, 'E2 Allocators'!$B$15:$W$15, 0),FALSE)*$E119)</f>
        <v>0</v>
      </c>
      <c r="BS119" s="2186">
        <f t="shared" si="29"/>
        <v>-59999.999999999985</v>
      </c>
      <c r="BT119" s="2186">
        <f>IF(ISERROR(VLOOKUP(VLOOKUP($A119, 'E4 TB Allocation Details'!$A$18:$L$214, MATCH("A &amp; G ID", 'E4 TB Allocation Details'!$A$18:$L$18, 0),FALSE), 'E2 Allocators'!$B$15:$W$358, MATCH('O5 Details by Class &amp; Accounts'!BT$18, 'E2 Allocators'!$B$15:$W$15, 0),FALSE)*$E119), 0, VLOOKUP(VLOOKUP($A119, 'E4 TB Allocation Details'!$A$18:$L$214, MATCH("A &amp; G ID", 'E4 TB Allocation Details'!$A$18:$L$18, 0),FALSE), 'E2 Allocators'!$B$15:$W$358, MATCH('O5 Details by Class &amp; Accounts'!BT$18, 'E2 Allocators'!$B$15:$W$15, 0),FALSE)*$E119)</f>
        <v>0</v>
      </c>
      <c r="BU119" s="2186">
        <f>IF(ISERROR(VLOOKUP(VLOOKUP($A119, 'E4 TB Allocation Details'!$A$18:$L$214, MATCH("A &amp; G ID", 'E4 TB Allocation Details'!$A$18:$L$18, 0),FALSE), 'E2 Allocators'!$B$15:$W$358, MATCH('O5 Details by Class &amp; Accounts'!BU$18, 'E2 Allocators'!$B$15:$W$15, 0),FALSE)*$E119), 0, VLOOKUP(VLOOKUP($A119, 'E4 TB Allocation Details'!$A$18:$L$214, MATCH("A &amp; G ID", 'E4 TB Allocation Details'!$A$18:$L$18, 0),FALSE), 'E2 Allocators'!$B$15:$W$358, MATCH('O5 Details by Class &amp; Accounts'!BU$18, 'E2 Allocators'!$B$15:$W$15, 0),FALSE)*$E119)</f>
        <v>0</v>
      </c>
      <c r="BV119" s="2186">
        <f>IF(ISERROR(VLOOKUP(VLOOKUP($A119, 'E4 TB Allocation Details'!$A$18:$L$214, MATCH("A &amp; G ID", 'E4 TB Allocation Details'!$A$18:$L$18, 0),FALSE), 'E2 Allocators'!$B$15:$W$358, MATCH('O5 Details by Class &amp; Accounts'!BV$18, 'E2 Allocators'!$B$15:$W$15, 0),FALSE)*$E119), 0, VLOOKUP(VLOOKUP($A119, 'E4 TB Allocation Details'!$A$18:$L$214, MATCH("A &amp; G ID", 'E4 TB Allocation Details'!$A$18:$L$18, 0),FALSE), 'E2 Allocators'!$B$15:$W$358, MATCH('O5 Details by Class &amp; Accounts'!BV$18, 'E2 Allocators'!$B$15:$W$15, 0),FALSE)*$E119)</f>
        <v>0</v>
      </c>
      <c r="BW119" s="2186">
        <f>IF(ISERROR(VLOOKUP(VLOOKUP($A119, 'E4 TB Allocation Details'!$A$18:$L$214, MATCH("A &amp; G ID", 'E4 TB Allocation Details'!$A$18:$L$18, 0),FALSE), 'E2 Allocators'!$B$15:$W$358, MATCH('O5 Details by Class &amp; Accounts'!BW$18, 'E2 Allocators'!$B$15:$W$15, 0),FALSE)*$E119), 0, VLOOKUP(VLOOKUP($A119, 'E4 TB Allocation Details'!$A$18:$L$214, MATCH("A &amp; G ID", 'E4 TB Allocation Details'!$A$18:$L$18, 0),FALSE), 'E2 Allocators'!$B$15:$W$358, MATCH('O5 Details by Class &amp; Accounts'!BW$18, 'E2 Allocators'!$B$15:$W$15, 0),FALSE)*$E119)</f>
        <v>0</v>
      </c>
      <c r="BX119" s="2186">
        <f>IF(ISERROR(VLOOKUP(VLOOKUP($A119, 'E4 TB Allocation Details'!$A$18:$L$214, MATCH("A &amp; G ID", 'E4 TB Allocation Details'!$A$18:$L$18, 0),FALSE), 'E2 Allocators'!$B$15:$W$358, MATCH('O5 Details by Class &amp; Accounts'!BX$18, 'E2 Allocators'!$B$15:$W$15, 0),FALSE)*$E119), 0, VLOOKUP(VLOOKUP($A119, 'E4 TB Allocation Details'!$A$18:$L$214, MATCH("A &amp; G ID", 'E4 TB Allocation Details'!$A$18:$L$18, 0),FALSE), 'E2 Allocators'!$B$15:$W$358, MATCH('O5 Details by Class &amp; Accounts'!BX$18, 'E2 Allocators'!$B$15:$W$15, 0),FALSE)*$E119)</f>
        <v>0</v>
      </c>
      <c r="BY119" s="2186">
        <f>IF(ISERROR(VLOOKUP(VLOOKUP($A119, 'E4 TB Allocation Details'!$A$18:$L$214, MATCH("A &amp; G ID", 'E4 TB Allocation Details'!$A$18:$L$18, 0),FALSE), 'E2 Allocators'!$B$15:$W$358, MATCH('O5 Details by Class &amp; Accounts'!BY$18, 'E2 Allocators'!$B$15:$W$15, 0),FALSE)*$E119), 0, VLOOKUP(VLOOKUP($A119, 'E4 TB Allocation Details'!$A$18:$L$214, MATCH("A &amp; G ID", 'E4 TB Allocation Details'!$A$18:$L$18, 0),FALSE), 'E2 Allocators'!$B$15:$W$358, MATCH('O5 Details by Class &amp; Accounts'!BY$18, 'E2 Allocators'!$B$15:$W$15, 0),FALSE)*$E119)</f>
        <v>0</v>
      </c>
      <c r="BZ119" s="2186">
        <f>IF(ISERROR(VLOOKUP(VLOOKUP($A119, 'E4 TB Allocation Details'!$A$18:$L$214, MATCH("A &amp; G ID", 'E4 TB Allocation Details'!$A$18:$L$18, 0),FALSE), 'E2 Allocators'!$B$15:$W$358, MATCH('O5 Details by Class &amp; Accounts'!BZ$18, 'E2 Allocators'!$B$15:$W$15, 0),FALSE)*$E119), 0, VLOOKUP(VLOOKUP($A119, 'E4 TB Allocation Details'!$A$18:$L$214, MATCH("A &amp; G ID", 'E4 TB Allocation Details'!$A$18:$L$18, 0),FALSE), 'E2 Allocators'!$B$15:$W$358, MATCH('O5 Details by Class &amp; Accounts'!BZ$18, 'E2 Allocators'!$B$15:$W$15, 0),FALSE)*$E119)</f>
        <v>0</v>
      </c>
      <c r="CA119" s="2186">
        <f>IF(ISERROR(VLOOKUP(VLOOKUP($A119, 'E4 TB Allocation Details'!$A$18:$L$214, MATCH("A &amp; G ID", 'E4 TB Allocation Details'!$A$18:$L$18, 0),FALSE), 'E2 Allocators'!$B$15:$W$358, MATCH('O5 Details by Class &amp; Accounts'!CA$18, 'E2 Allocators'!$B$15:$W$15, 0),FALSE)*$E119), 0, VLOOKUP(VLOOKUP($A119, 'E4 TB Allocation Details'!$A$18:$L$214, MATCH("A &amp; G ID", 'E4 TB Allocation Details'!$A$18:$L$18, 0),FALSE), 'E2 Allocators'!$B$15:$W$358, MATCH('O5 Details by Class &amp; Accounts'!CA$18, 'E2 Allocators'!$B$15:$W$15, 0),FALSE)*$E119)</f>
        <v>0</v>
      </c>
      <c r="CB119" s="2186">
        <f>IF(ISERROR(VLOOKUP(VLOOKUP($A119, 'E4 TB Allocation Details'!$A$18:$L$214, MATCH("A &amp; G ID", 'E4 TB Allocation Details'!$A$18:$L$18, 0),FALSE), 'E2 Allocators'!$B$15:$W$358, MATCH('O5 Details by Class &amp; Accounts'!CB$18, 'E2 Allocators'!$B$15:$W$15, 0),FALSE)*$E119), 0, VLOOKUP(VLOOKUP($A119, 'E4 TB Allocation Details'!$A$18:$L$214, MATCH("A &amp; G ID", 'E4 TB Allocation Details'!$A$18:$L$18, 0),FALSE), 'E2 Allocators'!$B$15:$W$358, MATCH('O5 Details by Class &amp; Accounts'!CB$18, 'E2 Allocators'!$B$15:$W$15, 0),FALSE)*$E119)</f>
        <v>0</v>
      </c>
      <c r="CC119" s="2186">
        <f>IF(ISERROR(VLOOKUP(VLOOKUP($A119, 'E4 TB Allocation Details'!$A$18:$L$214, MATCH("A &amp; G ID", 'E4 TB Allocation Details'!$A$18:$L$18, 0),FALSE), 'E2 Allocators'!$B$15:$W$358, MATCH('O5 Details by Class &amp; Accounts'!CC$18, 'E2 Allocators'!$B$15:$W$15, 0),FALSE)*$E119), 0, VLOOKUP(VLOOKUP($A119, 'E4 TB Allocation Details'!$A$18:$L$214, MATCH("A &amp; G ID", 'E4 TB Allocation Details'!$A$18:$L$18, 0),FALSE), 'E2 Allocators'!$B$15:$W$358, MATCH('O5 Details by Class &amp; Accounts'!CC$18, 'E2 Allocators'!$B$15:$W$15, 0),FALSE)*$E119)</f>
        <v>0</v>
      </c>
      <c r="CD119" s="2186">
        <f>IF(ISERROR(VLOOKUP(VLOOKUP($A119, 'E4 TB Allocation Details'!$A$18:$L$214, MATCH("A &amp; G ID", 'E4 TB Allocation Details'!$A$18:$L$18, 0),FALSE), 'E2 Allocators'!$B$15:$W$358, MATCH('O5 Details by Class &amp; Accounts'!CD$18, 'E2 Allocators'!$B$15:$W$15, 0),FALSE)*$E119), 0, VLOOKUP(VLOOKUP($A119, 'E4 TB Allocation Details'!$A$18:$L$214, MATCH("A &amp; G ID", 'E4 TB Allocation Details'!$A$18:$L$18, 0),FALSE), 'E2 Allocators'!$B$15:$W$358, MATCH('O5 Details by Class &amp; Accounts'!CD$18, 'E2 Allocators'!$B$15:$W$15, 0),FALSE)*$E119)</f>
        <v>0</v>
      </c>
      <c r="CE119" s="2186">
        <f>IF(ISERROR(VLOOKUP(VLOOKUP($A119, 'E4 TB Allocation Details'!$A$18:$L$214, MATCH("A &amp; G ID", 'E4 TB Allocation Details'!$A$18:$L$18, 0),FALSE), 'E2 Allocators'!$B$15:$W$358, MATCH('O5 Details by Class &amp; Accounts'!CE$18, 'E2 Allocators'!$B$15:$W$15, 0),FALSE)*$E119), 0, VLOOKUP(VLOOKUP($A119, 'E4 TB Allocation Details'!$A$18:$L$214, MATCH("A &amp; G ID", 'E4 TB Allocation Details'!$A$18:$L$18, 0),FALSE), 'E2 Allocators'!$B$15:$W$358, MATCH('O5 Details by Class &amp; Accounts'!CE$18, 'E2 Allocators'!$B$15:$W$15, 0),FALSE)*$E119)</f>
        <v>0</v>
      </c>
      <c r="CF119" s="2186">
        <f>IF(ISERROR(VLOOKUP(VLOOKUP($A119, 'E4 TB Allocation Details'!$A$18:$L$214, MATCH("A &amp; G ID", 'E4 TB Allocation Details'!$A$18:$L$18, 0),FALSE), 'E2 Allocators'!$B$15:$W$358, MATCH('O5 Details by Class &amp; Accounts'!CF$18, 'E2 Allocators'!$B$15:$W$15, 0),FALSE)*$E119), 0, VLOOKUP(VLOOKUP($A119, 'E4 TB Allocation Details'!$A$18:$L$214, MATCH("A &amp; G ID", 'E4 TB Allocation Details'!$A$18:$L$18, 0),FALSE), 'E2 Allocators'!$B$15:$W$358, MATCH('O5 Details by Class &amp; Accounts'!CF$18, 'E2 Allocators'!$B$15:$W$15, 0),FALSE)*$E119)</f>
        <v>0</v>
      </c>
      <c r="CG119" s="2186">
        <f>IF(ISERROR(VLOOKUP(VLOOKUP($A119, 'E4 TB Allocation Details'!$A$18:$L$214, MATCH("A &amp; G ID", 'E4 TB Allocation Details'!$A$18:$L$18, 0),FALSE), 'E2 Allocators'!$B$15:$W$358, MATCH('O5 Details by Class &amp; Accounts'!CG$18, 'E2 Allocators'!$B$15:$W$15, 0),FALSE)*$E119), 0, VLOOKUP(VLOOKUP($A119, 'E4 TB Allocation Details'!$A$18:$L$214, MATCH("A &amp; G ID", 'E4 TB Allocation Details'!$A$18:$L$18, 0),FALSE), 'E2 Allocators'!$B$15:$W$358, MATCH('O5 Details by Class &amp; Accounts'!CG$18, 'E2 Allocators'!$B$15:$W$15, 0),FALSE)*$E119)</f>
        <v>0</v>
      </c>
      <c r="CH119" s="2186">
        <f>IF(ISERROR(VLOOKUP(VLOOKUP($A119, 'E4 TB Allocation Details'!$A$18:$L$214, MATCH("A &amp; G ID", 'E4 TB Allocation Details'!$A$18:$L$18, 0),FALSE), 'E2 Allocators'!$B$15:$W$358, MATCH('O5 Details by Class &amp; Accounts'!CH$18, 'E2 Allocators'!$B$15:$W$15, 0),FALSE)*$E119), 0, VLOOKUP(VLOOKUP($A119, 'E4 TB Allocation Details'!$A$18:$L$214, MATCH("A &amp; G ID", 'E4 TB Allocation Details'!$A$18:$L$18, 0),FALSE), 'E2 Allocators'!$B$15:$W$358, MATCH('O5 Details by Class &amp; Accounts'!CH$18, 'E2 Allocators'!$B$15:$W$15, 0),FALSE)*$E119)</f>
        <v>0</v>
      </c>
      <c r="CI119" s="2186">
        <f>IF(ISERROR(VLOOKUP(VLOOKUP($A119, 'E4 TB Allocation Details'!$A$18:$L$214, MATCH("A &amp; G ID", 'E4 TB Allocation Details'!$A$18:$L$18, 0),FALSE), 'E2 Allocators'!$B$15:$W$358, MATCH('O5 Details by Class &amp; Accounts'!CI$18, 'E2 Allocators'!$B$15:$W$15, 0),FALSE)*$E119), 0, VLOOKUP(VLOOKUP($A119, 'E4 TB Allocation Details'!$A$18:$L$214, MATCH("A &amp; G ID", 'E4 TB Allocation Details'!$A$18:$L$18, 0),FALSE), 'E2 Allocators'!$B$15:$W$358, MATCH('O5 Details by Class &amp; Accounts'!CI$18, 'E2 Allocators'!$B$15:$W$15, 0),FALSE)*$E119)</f>
        <v>0</v>
      </c>
      <c r="CJ119" s="2186">
        <f>IF(ISERROR(VLOOKUP(VLOOKUP($A119, 'E4 TB Allocation Details'!$A$18:$L$214, MATCH("A &amp; G ID", 'E4 TB Allocation Details'!$A$18:$L$18, 0),FALSE), 'E2 Allocators'!$B$15:$W$358, MATCH('O5 Details by Class &amp; Accounts'!CJ$18, 'E2 Allocators'!$B$15:$W$15, 0),FALSE)*$E119), 0, VLOOKUP(VLOOKUP($A119, 'E4 TB Allocation Details'!$A$18:$L$214, MATCH("A &amp; G ID", 'E4 TB Allocation Details'!$A$18:$L$18, 0),FALSE), 'E2 Allocators'!$B$15:$W$358, MATCH('O5 Details by Class &amp; Accounts'!CJ$18, 'E2 Allocators'!$B$15:$W$15, 0),FALSE)*$E119)</f>
        <v>0</v>
      </c>
      <c r="CK119" s="2186">
        <f>IF(ISERROR(VLOOKUP(VLOOKUP($A119, 'E4 TB Allocation Details'!$A$18:$L$214, MATCH("A &amp; G ID", 'E4 TB Allocation Details'!$A$18:$L$18, 0),FALSE), 'E2 Allocators'!$B$15:$W$358, MATCH('O5 Details by Class &amp; Accounts'!CK$18, 'E2 Allocators'!$B$15:$W$15, 0),FALSE)*$E119), 0, VLOOKUP(VLOOKUP($A119, 'E4 TB Allocation Details'!$A$18:$L$214, MATCH("A &amp; G ID", 'E4 TB Allocation Details'!$A$18:$L$18, 0),FALSE), 'E2 Allocators'!$B$15:$W$358, MATCH('O5 Details by Class &amp; Accounts'!CK$18, 'E2 Allocators'!$B$15:$W$15, 0),FALSE)*$E119)</f>
        <v>0</v>
      </c>
      <c r="CL119" s="2186">
        <f>IF(ISERROR(VLOOKUP(VLOOKUP($A119, 'E4 TB Allocation Details'!$A$18:$L$214, MATCH("A &amp; G ID", 'E4 TB Allocation Details'!$A$18:$L$18, 0),FALSE), 'E2 Allocators'!$B$15:$W$358, MATCH('O5 Details by Class &amp; Accounts'!CL$18, 'E2 Allocators'!$B$15:$W$15, 0),FALSE)*$E119), 0, VLOOKUP(VLOOKUP($A119, 'E4 TB Allocation Details'!$A$18:$L$214, MATCH("A &amp; G ID", 'E4 TB Allocation Details'!$A$18:$L$18, 0),FALSE), 'E2 Allocators'!$B$15:$W$358, MATCH('O5 Details by Class &amp; Accounts'!CL$18, 'E2 Allocators'!$B$15:$W$15, 0),FALSE)*$E119)</f>
        <v>0</v>
      </c>
      <c r="CM119" s="2186">
        <f>IF(ISERROR(VLOOKUP(VLOOKUP($A119, 'E4 TB Allocation Details'!$A$18:$L$214, MATCH("A &amp; G ID", 'E4 TB Allocation Details'!$A$18:$L$18, 0),FALSE), 'E2 Allocators'!$B$15:$W$358, MATCH('O5 Details by Class &amp; Accounts'!CM$18, 'E2 Allocators'!$B$15:$W$15, 0),FALSE)*$E119), 0, VLOOKUP(VLOOKUP($A119, 'E4 TB Allocation Details'!$A$18:$L$214, MATCH("A &amp; G ID", 'E4 TB Allocation Details'!$A$18:$L$18, 0),FALSE), 'E2 Allocators'!$B$15:$W$358, MATCH('O5 Details by Class &amp; Accounts'!CM$18, 'E2 Allocators'!$B$15:$W$15, 0),FALSE)*$E119)</f>
        <v>0</v>
      </c>
      <c r="CN119" s="2186">
        <f t="shared" si="30"/>
        <v>0</v>
      </c>
      <c r="CO119" s="2187">
        <f t="shared" si="25"/>
        <v>-1.4551915228366852E-11</v>
      </c>
      <c r="CQ119" s="1625" t="s">
        <v>1186</v>
      </c>
    </row>
    <row r="120" spans="1:95" s="54" customFormat="1" ht="12.75" x14ac:dyDescent="0.2">
      <c r="A120" s="994">
        <v>4415</v>
      </c>
      <c r="B120" s="995" t="s">
        <v>984</v>
      </c>
      <c r="C120" s="2184">
        <f>IF(ISERROR(VLOOKUP($A120,'I3 TB Data'!$A$19:$H$483,MATCH('O5 Details by Class &amp; Accounts'!$C$18, 'I3 TB Data'!$A$19:$H$19,0),0)), 0, VLOOKUP($A120,'I3 TB Data'!$A$19:$H$483,MATCH('O5 Details by Class &amp; Accounts'!$C$18,'I3 TB Data'!$A$19:$H$19,0),0))</f>
        <v>0</v>
      </c>
      <c r="D120" s="2185"/>
      <c r="E120" s="2184">
        <f t="shared" si="17"/>
        <v>0</v>
      </c>
      <c r="F120" s="2186">
        <f>IF(ISERROR(VLOOKUP($A120, 'E1 Categorization'!A33:E124, MATCH("Customer Component", 'E1 Categorization'!$A$33:$E$33,0), 0)), 0, IF(VLOOKUP($A120, 'E1 Categorization'!A33:E124, MATCH("Customer Component", 'E1 Categorization'!$A$33:$E$33,0), 0)=0, 'O5 Details by Class &amp; Accounts'!$E120, IF(AND(VLOOKUP($A120, 'E1 Categorization'!A33:E124, MATCH("Customer Component", 'E1 Categorization'!$A$33:$E$33,0), 0) &gt;0, VLOOKUP($A120, 'E1 Categorization'!A33:E124, MATCH("Customer Component", 'E1 Categorization'!$A$33:$E$33,0), 0)&lt;1), 'O5 Details by Class &amp; Accounts'!$E120*(1-VLOOKUP($A120, 'E1 Categorization'!A33:E124, MATCH("Customer Component", 'E1 Categorization'!$A$33:$E$33,0), 0)), 0)))</f>
        <v>0</v>
      </c>
      <c r="G120" s="2186">
        <f>IF(ISERROR(VLOOKUP($A120, 'E1 Categorization'!A33:E124, MATCH("Customer Component", 'E1 Categorization'!$A$33:$E$33,0), 0)),0, IF(VLOOKUP($A120, 'E1 Categorization'!A33:E124, MATCH("Customer Component", 'E1 Categorization'!$A$33:$E$33,0), 0)=0, 0, IF(AND(VLOOKUP($A120, 'E1 Categorization'!A33:E124, MATCH("Customer Component", 'E1 Categorization'!$A$33:$E$33,0), 0) &gt;0, VLOOKUP($A120, 'E1 Categorization'!A33:E124, MATCH("Customer Component", 'E1 Categorization'!$A$33:$E$33,0), 0)&lt;1), 'O5 Details by Class &amp; Accounts'!$E120*(VLOOKUP($A120, 'E1 Categorization'!A33:E124, MATCH("Customer Component", 'E1 Categorization'!$A$33:$E$33,0), 0)), 'O5 Details by Class &amp; Accounts'!$E120)))</f>
        <v>0</v>
      </c>
      <c r="H120" s="2186">
        <f t="shared" si="26"/>
        <v>0</v>
      </c>
      <c r="I120" s="2186">
        <f>IF(ISERROR(VLOOKUP(VLOOKUP($A120, 'E4 TB Allocation Details'!$A$18:$L$214, MATCH("Demand ID", 'E4 TB Allocation Details'!$A$18:$L$18, 0),FALSE), 'E2 Allocators'!$B$15:$W$358, MATCH('O5 Details by Class &amp; Accounts'!I$18, 'E2 Allocators'!$B$15:$W$15, 0),FALSE)*$F120), 0, VLOOKUP(VLOOKUP($A120, 'E4 TB Allocation Details'!$A$18:$L$214, MATCH("Demand ID", 'E4 TB Allocation Details'!$A$18:$L$18, 0),FALSE), 'E2 Allocators'!$B$15:$W$358, MATCH('O5 Details by Class &amp; Accounts'!I$18, 'E2 Allocators'!$B$15:$W$15, 0),FALSE)*$F120)</f>
        <v>0</v>
      </c>
      <c r="J120" s="2186">
        <f>IF(ISERROR(VLOOKUP(VLOOKUP($A120, 'E4 TB Allocation Details'!$A$18:$L$214, MATCH("Demand ID", 'E4 TB Allocation Details'!$A$18:$L$18, 0),FALSE), 'E2 Allocators'!$B$15:$W$358, MATCH('O5 Details by Class &amp; Accounts'!J$18, 'E2 Allocators'!$B$15:$W$15, 0),FALSE)*$F120), 0, VLOOKUP(VLOOKUP($A120, 'E4 TB Allocation Details'!$A$18:$L$214, MATCH("Demand ID", 'E4 TB Allocation Details'!$A$18:$L$18, 0),FALSE), 'E2 Allocators'!$B$15:$W$358, MATCH('O5 Details by Class &amp; Accounts'!J$18, 'E2 Allocators'!$B$15:$W$15, 0),FALSE)*$F120)</f>
        <v>0</v>
      </c>
      <c r="K120" s="2186">
        <f>IF(ISERROR(VLOOKUP(VLOOKUP($A120, 'E4 TB Allocation Details'!$A$18:$L$214, MATCH("Demand ID", 'E4 TB Allocation Details'!$A$18:$L$18, 0),FALSE), 'E2 Allocators'!$B$15:$W$358, MATCH('O5 Details by Class &amp; Accounts'!K$18, 'E2 Allocators'!$B$15:$W$15, 0),FALSE)*$F120), 0, VLOOKUP(VLOOKUP($A120, 'E4 TB Allocation Details'!$A$18:$L$214, MATCH("Demand ID", 'E4 TB Allocation Details'!$A$18:$L$18, 0),FALSE), 'E2 Allocators'!$B$15:$W$358, MATCH('O5 Details by Class &amp; Accounts'!K$18, 'E2 Allocators'!$B$15:$W$15, 0),FALSE)*$F120)</f>
        <v>0</v>
      </c>
      <c r="L120" s="2186">
        <f>IF(ISERROR(VLOOKUP(VLOOKUP($A120, 'E4 TB Allocation Details'!$A$18:$L$214, MATCH("Demand ID", 'E4 TB Allocation Details'!$A$18:$L$18, 0),FALSE), 'E2 Allocators'!$B$15:$W$358, MATCH('O5 Details by Class &amp; Accounts'!L$18, 'E2 Allocators'!$B$15:$W$15, 0),FALSE)*$F120), 0, VLOOKUP(VLOOKUP($A120, 'E4 TB Allocation Details'!$A$18:$L$214, MATCH("Demand ID", 'E4 TB Allocation Details'!$A$18:$L$18, 0),FALSE), 'E2 Allocators'!$B$15:$W$358, MATCH('O5 Details by Class &amp; Accounts'!L$18, 'E2 Allocators'!$B$15:$W$15, 0),FALSE)*$F120)</f>
        <v>0</v>
      </c>
      <c r="M120" s="2186">
        <f>IF(ISERROR(VLOOKUP(VLOOKUP($A120, 'E4 TB Allocation Details'!$A$18:$L$214, MATCH("Demand ID", 'E4 TB Allocation Details'!$A$18:$L$18, 0),FALSE), 'E2 Allocators'!$B$15:$W$358, MATCH('O5 Details by Class &amp; Accounts'!M$18, 'E2 Allocators'!$B$15:$W$15, 0),FALSE)*$F120), 0, VLOOKUP(VLOOKUP($A120, 'E4 TB Allocation Details'!$A$18:$L$214, MATCH("Demand ID", 'E4 TB Allocation Details'!$A$18:$L$18, 0),FALSE), 'E2 Allocators'!$B$15:$W$358, MATCH('O5 Details by Class &amp; Accounts'!M$18, 'E2 Allocators'!$B$15:$W$15, 0),FALSE)*$F120)</f>
        <v>0</v>
      </c>
      <c r="N120" s="2186">
        <f>IF(ISERROR(VLOOKUP(VLOOKUP($A120, 'E4 TB Allocation Details'!$A$18:$L$214, MATCH("Demand ID", 'E4 TB Allocation Details'!$A$18:$L$18, 0),FALSE), 'E2 Allocators'!$B$15:$W$358, MATCH('O5 Details by Class &amp; Accounts'!N$18, 'E2 Allocators'!$B$15:$W$15, 0),FALSE)*$F120), 0, VLOOKUP(VLOOKUP($A120, 'E4 TB Allocation Details'!$A$18:$L$214, MATCH("Demand ID", 'E4 TB Allocation Details'!$A$18:$L$18, 0),FALSE), 'E2 Allocators'!$B$15:$W$358, MATCH('O5 Details by Class &amp; Accounts'!N$18, 'E2 Allocators'!$B$15:$W$15, 0),FALSE)*$F120)</f>
        <v>0</v>
      </c>
      <c r="O120" s="2186">
        <f>IF(ISERROR(VLOOKUP(VLOOKUP($A120, 'E4 TB Allocation Details'!$A$18:$L$214, MATCH("Demand ID", 'E4 TB Allocation Details'!$A$18:$L$18, 0),FALSE), 'E2 Allocators'!$B$15:$W$358, MATCH('O5 Details by Class &amp; Accounts'!O$18, 'E2 Allocators'!$B$15:$W$15, 0),FALSE)*$F120), 0, VLOOKUP(VLOOKUP($A120, 'E4 TB Allocation Details'!$A$18:$L$214, MATCH("Demand ID", 'E4 TB Allocation Details'!$A$18:$L$18, 0),FALSE), 'E2 Allocators'!$B$15:$W$358, MATCH('O5 Details by Class &amp; Accounts'!O$18, 'E2 Allocators'!$B$15:$W$15, 0),FALSE)*$F120)</f>
        <v>0</v>
      </c>
      <c r="P120" s="2186">
        <f>IF(ISERROR(VLOOKUP(VLOOKUP($A120, 'E4 TB Allocation Details'!$A$18:$L$214, MATCH("Demand ID", 'E4 TB Allocation Details'!$A$18:$L$18, 0),FALSE), 'E2 Allocators'!$B$15:$W$358, MATCH('O5 Details by Class &amp; Accounts'!P$18, 'E2 Allocators'!$B$15:$W$15, 0),FALSE)*$F120), 0, VLOOKUP(VLOOKUP($A120, 'E4 TB Allocation Details'!$A$18:$L$214, MATCH("Demand ID", 'E4 TB Allocation Details'!$A$18:$L$18, 0),FALSE), 'E2 Allocators'!$B$15:$W$358, MATCH('O5 Details by Class &amp; Accounts'!P$18, 'E2 Allocators'!$B$15:$W$15, 0),FALSE)*$F120)</f>
        <v>0</v>
      </c>
      <c r="Q120" s="2186">
        <f>IF(ISERROR(VLOOKUP(VLOOKUP($A120, 'E4 TB Allocation Details'!$A$18:$L$214, MATCH("Demand ID", 'E4 TB Allocation Details'!$A$18:$L$18, 0),FALSE), 'E2 Allocators'!$B$15:$W$358, MATCH('O5 Details by Class &amp; Accounts'!Q$18, 'E2 Allocators'!$B$15:$W$15, 0),FALSE)*$F120), 0, VLOOKUP(VLOOKUP($A120, 'E4 TB Allocation Details'!$A$18:$L$214, MATCH("Demand ID", 'E4 TB Allocation Details'!$A$18:$L$18, 0),FALSE), 'E2 Allocators'!$B$15:$W$358, MATCH('O5 Details by Class &amp; Accounts'!Q$18, 'E2 Allocators'!$B$15:$W$15, 0),FALSE)*$F120)</f>
        <v>0</v>
      </c>
      <c r="R120" s="2186">
        <f>IF(ISERROR(VLOOKUP(VLOOKUP($A120, 'E4 TB Allocation Details'!$A$18:$L$214, MATCH("Demand ID", 'E4 TB Allocation Details'!$A$18:$L$18, 0),FALSE), 'E2 Allocators'!$B$15:$W$358, MATCH('O5 Details by Class &amp; Accounts'!R$18, 'E2 Allocators'!$B$15:$W$15, 0),FALSE)*$F120), 0, VLOOKUP(VLOOKUP($A120, 'E4 TB Allocation Details'!$A$18:$L$214, MATCH("Demand ID", 'E4 TB Allocation Details'!$A$18:$L$18, 0),FALSE), 'E2 Allocators'!$B$15:$W$358, MATCH('O5 Details by Class &amp; Accounts'!R$18, 'E2 Allocators'!$B$15:$W$15, 0),FALSE)*$F120)</f>
        <v>0</v>
      </c>
      <c r="S120" s="2186">
        <f>IF(ISERROR(VLOOKUP(VLOOKUP($A120, 'E4 TB Allocation Details'!$A$18:$L$214, MATCH("Demand ID", 'E4 TB Allocation Details'!$A$18:$L$18, 0),FALSE), 'E2 Allocators'!$B$15:$W$358, MATCH('O5 Details by Class &amp; Accounts'!S$18, 'E2 Allocators'!$B$15:$W$15, 0),FALSE)*$F120), 0, VLOOKUP(VLOOKUP($A120, 'E4 TB Allocation Details'!$A$18:$L$214, MATCH("Demand ID", 'E4 TB Allocation Details'!$A$18:$L$18, 0),FALSE), 'E2 Allocators'!$B$15:$W$358, MATCH('O5 Details by Class &amp; Accounts'!S$18, 'E2 Allocators'!$B$15:$W$15, 0),FALSE)*$F120)</f>
        <v>0</v>
      </c>
      <c r="T120" s="2186">
        <f>IF(ISERROR(VLOOKUP(VLOOKUP($A120, 'E4 TB Allocation Details'!$A$18:$L$214, MATCH("Demand ID", 'E4 TB Allocation Details'!$A$18:$L$18, 0),FALSE), 'E2 Allocators'!$B$15:$W$358, MATCH('O5 Details by Class &amp; Accounts'!T$18, 'E2 Allocators'!$B$15:$W$15, 0),FALSE)*$F120), 0, VLOOKUP(VLOOKUP($A120, 'E4 TB Allocation Details'!$A$18:$L$214, MATCH("Demand ID", 'E4 TB Allocation Details'!$A$18:$L$18, 0),FALSE), 'E2 Allocators'!$B$15:$W$358, MATCH('O5 Details by Class &amp; Accounts'!T$18, 'E2 Allocators'!$B$15:$W$15, 0),FALSE)*$F120)</f>
        <v>0</v>
      </c>
      <c r="U120" s="2186">
        <f>IF(ISERROR(VLOOKUP(VLOOKUP($A120, 'E4 TB Allocation Details'!$A$18:$L$214, MATCH("Demand ID", 'E4 TB Allocation Details'!$A$18:$L$18, 0),FALSE), 'E2 Allocators'!$B$15:$W$358, MATCH('O5 Details by Class &amp; Accounts'!U$18, 'E2 Allocators'!$B$15:$W$15, 0),FALSE)*$F120), 0, VLOOKUP(VLOOKUP($A120, 'E4 TB Allocation Details'!$A$18:$L$214, MATCH("Demand ID", 'E4 TB Allocation Details'!$A$18:$L$18, 0),FALSE), 'E2 Allocators'!$B$15:$W$358, MATCH('O5 Details by Class &amp; Accounts'!U$18, 'E2 Allocators'!$B$15:$W$15, 0),FALSE)*$F120)</f>
        <v>0</v>
      </c>
      <c r="V120" s="2186">
        <f>IF(ISERROR(VLOOKUP(VLOOKUP($A120, 'E4 TB Allocation Details'!$A$18:$L$214, MATCH("Demand ID", 'E4 TB Allocation Details'!$A$18:$L$18, 0),FALSE), 'E2 Allocators'!$B$15:$W$358, MATCH('O5 Details by Class &amp; Accounts'!V$18, 'E2 Allocators'!$B$15:$W$15, 0),FALSE)*$F120), 0, VLOOKUP(VLOOKUP($A120, 'E4 TB Allocation Details'!$A$18:$L$214, MATCH("Demand ID", 'E4 TB Allocation Details'!$A$18:$L$18, 0),FALSE), 'E2 Allocators'!$B$15:$W$358, MATCH('O5 Details by Class &amp; Accounts'!V$18, 'E2 Allocators'!$B$15:$W$15, 0),FALSE)*$F120)</f>
        <v>0</v>
      </c>
      <c r="W120" s="2186">
        <f>IF(ISERROR(VLOOKUP(VLOOKUP($A120, 'E4 TB Allocation Details'!$A$18:$L$214, MATCH("Demand ID", 'E4 TB Allocation Details'!$A$18:$L$18, 0),FALSE), 'E2 Allocators'!$B$15:$W$358, MATCH('O5 Details by Class &amp; Accounts'!W$18, 'E2 Allocators'!$B$15:$W$15, 0),FALSE)*$F120), 0, VLOOKUP(VLOOKUP($A120, 'E4 TB Allocation Details'!$A$18:$L$214, MATCH("Demand ID", 'E4 TB Allocation Details'!$A$18:$L$18, 0),FALSE), 'E2 Allocators'!$B$15:$W$358, MATCH('O5 Details by Class &amp; Accounts'!W$18, 'E2 Allocators'!$B$15:$W$15, 0),FALSE)*$F120)</f>
        <v>0</v>
      </c>
      <c r="X120" s="2186">
        <f>IF(ISERROR(VLOOKUP(VLOOKUP($A120, 'E4 TB Allocation Details'!$A$18:$L$214, MATCH("Demand ID", 'E4 TB Allocation Details'!$A$18:$L$18, 0),FALSE), 'E2 Allocators'!$B$15:$W$358, MATCH('O5 Details by Class &amp; Accounts'!X$18, 'E2 Allocators'!$B$15:$W$15, 0),FALSE)*$F120), 0, VLOOKUP(VLOOKUP($A120, 'E4 TB Allocation Details'!$A$18:$L$214, MATCH("Demand ID", 'E4 TB Allocation Details'!$A$18:$L$18, 0),FALSE), 'E2 Allocators'!$B$15:$W$358, MATCH('O5 Details by Class &amp; Accounts'!X$18, 'E2 Allocators'!$B$15:$W$15, 0),FALSE)*$F120)</f>
        <v>0</v>
      </c>
      <c r="Y120" s="2186">
        <f>IF(ISERROR(VLOOKUP(VLOOKUP($A120, 'E4 TB Allocation Details'!$A$18:$L$214, MATCH("Demand ID", 'E4 TB Allocation Details'!$A$18:$L$18, 0),FALSE), 'E2 Allocators'!$B$15:$W$358, MATCH('O5 Details by Class &amp; Accounts'!Y$18, 'E2 Allocators'!$B$15:$W$15, 0),FALSE)*$F120), 0, VLOOKUP(VLOOKUP($A120, 'E4 TB Allocation Details'!$A$18:$L$214, MATCH("Demand ID", 'E4 TB Allocation Details'!$A$18:$L$18, 0),FALSE), 'E2 Allocators'!$B$15:$W$358, MATCH('O5 Details by Class &amp; Accounts'!Y$18, 'E2 Allocators'!$B$15:$W$15, 0),FALSE)*$F120)</f>
        <v>0</v>
      </c>
      <c r="Z120" s="2186">
        <f>IF(ISERROR(VLOOKUP(VLOOKUP($A120, 'E4 TB Allocation Details'!$A$18:$L$214, MATCH("Demand ID", 'E4 TB Allocation Details'!$A$18:$L$18, 0),FALSE), 'E2 Allocators'!$B$15:$W$358, MATCH('O5 Details by Class &amp; Accounts'!Z$18, 'E2 Allocators'!$B$15:$W$15, 0),FALSE)*$F120), 0, VLOOKUP(VLOOKUP($A120, 'E4 TB Allocation Details'!$A$18:$L$214, MATCH("Demand ID", 'E4 TB Allocation Details'!$A$18:$L$18, 0),FALSE), 'E2 Allocators'!$B$15:$W$358, MATCH('O5 Details by Class &amp; Accounts'!Z$18, 'E2 Allocators'!$B$15:$W$15, 0),FALSE)*$F120)</f>
        <v>0</v>
      </c>
      <c r="AA120" s="2186">
        <f>IF(ISERROR(VLOOKUP(VLOOKUP($A120, 'E4 TB Allocation Details'!$A$18:$L$214, MATCH("Demand ID", 'E4 TB Allocation Details'!$A$18:$L$18, 0),FALSE), 'E2 Allocators'!$B$15:$W$358, MATCH('O5 Details by Class &amp; Accounts'!AA$18, 'E2 Allocators'!$B$15:$W$15, 0),FALSE)*$F120), 0, VLOOKUP(VLOOKUP($A120, 'E4 TB Allocation Details'!$A$18:$L$214, MATCH("Demand ID", 'E4 TB Allocation Details'!$A$18:$L$18, 0),FALSE), 'E2 Allocators'!$B$15:$W$358, MATCH('O5 Details by Class &amp; Accounts'!AA$18, 'E2 Allocators'!$B$15:$W$15, 0),FALSE)*$F120)</f>
        <v>0</v>
      </c>
      <c r="AB120" s="2186">
        <f>IF(ISERROR(VLOOKUP(VLOOKUP($A120, 'E4 TB Allocation Details'!$A$18:$L$214, MATCH("Demand ID", 'E4 TB Allocation Details'!$A$18:$L$18, 0),FALSE), 'E2 Allocators'!$B$15:$W$358, MATCH('O5 Details by Class &amp; Accounts'!AB$18, 'E2 Allocators'!$B$15:$W$15, 0),FALSE)*$F120), 0, VLOOKUP(VLOOKUP($A120, 'E4 TB Allocation Details'!$A$18:$L$214, MATCH("Demand ID", 'E4 TB Allocation Details'!$A$18:$L$18, 0),FALSE), 'E2 Allocators'!$B$15:$W$358, MATCH('O5 Details by Class &amp; Accounts'!AB$18, 'E2 Allocators'!$B$15:$W$15, 0),FALSE)*$F120)</f>
        <v>0</v>
      </c>
      <c r="AC120" s="2186">
        <f t="shared" si="27"/>
        <v>0</v>
      </c>
      <c r="AD120" s="2186">
        <f>IF(ISERROR(VLOOKUP(VLOOKUP($A120, 'E4 TB Allocation Details'!$A$18:$L$214, MATCH("Customer ID", 'E4 TB Allocation Details'!$A$18:$L$18, 0),FALSE), 'E2 Allocators'!$B$15:$W$358, MATCH('O5 Details by Class &amp; Accounts'!AD$18, 'E2 Allocators'!$B$15:$W$15, 0),FALSE)*$G120), 0, VLOOKUP(VLOOKUP($A120, 'E4 TB Allocation Details'!$A$18:$L$214, MATCH("Customer ID", 'E4 TB Allocation Details'!$A$18:$L$18, 0),FALSE), 'E2 Allocators'!$B$15:$W$358, MATCH('O5 Details by Class &amp; Accounts'!AD$18, 'E2 Allocators'!$B$15:$W$15, 0),FALSE)*$G120)</f>
        <v>0</v>
      </c>
      <c r="AE120" s="2186">
        <f>IF(ISERROR(VLOOKUP(VLOOKUP($A120, 'E4 TB Allocation Details'!$A$18:$L$214, MATCH("Customer ID", 'E4 TB Allocation Details'!$A$18:$L$18, 0),FALSE), 'E2 Allocators'!$B$15:$W$358, MATCH('O5 Details by Class &amp; Accounts'!AE$18, 'E2 Allocators'!$B$15:$W$15, 0),FALSE)*$G120), 0, VLOOKUP(VLOOKUP($A120, 'E4 TB Allocation Details'!$A$18:$L$214, MATCH("Customer ID", 'E4 TB Allocation Details'!$A$18:$L$18, 0),FALSE), 'E2 Allocators'!$B$15:$W$358, MATCH('O5 Details by Class &amp; Accounts'!AE$18, 'E2 Allocators'!$B$15:$W$15, 0),FALSE)*$G120)</f>
        <v>0</v>
      </c>
      <c r="AF120" s="2186">
        <f>IF(ISERROR(VLOOKUP(VLOOKUP($A120, 'E4 TB Allocation Details'!$A$18:$L$214, MATCH("Customer ID", 'E4 TB Allocation Details'!$A$18:$L$18, 0),FALSE), 'E2 Allocators'!$B$15:$W$358, MATCH('O5 Details by Class &amp; Accounts'!AF$18, 'E2 Allocators'!$B$15:$W$15, 0),FALSE)*$G120), 0, VLOOKUP(VLOOKUP($A120, 'E4 TB Allocation Details'!$A$18:$L$214, MATCH("Customer ID", 'E4 TB Allocation Details'!$A$18:$L$18, 0),FALSE), 'E2 Allocators'!$B$15:$W$358, MATCH('O5 Details by Class &amp; Accounts'!AF$18, 'E2 Allocators'!$B$15:$W$15, 0),FALSE)*$G120)</f>
        <v>0</v>
      </c>
      <c r="AG120" s="2186">
        <f>IF(ISERROR(VLOOKUP(VLOOKUP($A120, 'E4 TB Allocation Details'!$A$18:$L$214, MATCH("Customer ID", 'E4 TB Allocation Details'!$A$18:$L$18, 0),FALSE), 'E2 Allocators'!$B$15:$W$358, MATCH('O5 Details by Class &amp; Accounts'!AG$18, 'E2 Allocators'!$B$15:$W$15, 0),FALSE)*$G120), 0, VLOOKUP(VLOOKUP($A120, 'E4 TB Allocation Details'!$A$18:$L$214, MATCH("Customer ID", 'E4 TB Allocation Details'!$A$18:$L$18, 0),FALSE), 'E2 Allocators'!$B$15:$W$358, MATCH('O5 Details by Class &amp; Accounts'!AG$18, 'E2 Allocators'!$B$15:$W$15, 0),FALSE)*$G120)</f>
        <v>0</v>
      </c>
      <c r="AH120" s="2186">
        <f>IF(ISERROR(VLOOKUP(VLOOKUP($A120, 'E4 TB Allocation Details'!$A$18:$L$214, MATCH("Customer ID", 'E4 TB Allocation Details'!$A$18:$L$18, 0),FALSE), 'E2 Allocators'!$B$15:$W$358, MATCH('O5 Details by Class &amp; Accounts'!AH$18, 'E2 Allocators'!$B$15:$W$15, 0),FALSE)*$G120), 0, VLOOKUP(VLOOKUP($A120, 'E4 TB Allocation Details'!$A$18:$L$214, MATCH("Customer ID", 'E4 TB Allocation Details'!$A$18:$L$18, 0),FALSE), 'E2 Allocators'!$B$15:$W$358, MATCH('O5 Details by Class &amp; Accounts'!AH$18, 'E2 Allocators'!$B$15:$W$15, 0),FALSE)*$G120)</f>
        <v>0</v>
      </c>
      <c r="AI120" s="2186">
        <f>IF(ISERROR(VLOOKUP(VLOOKUP($A120, 'E4 TB Allocation Details'!$A$18:$L$214, MATCH("Customer ID", 'E4 TB Allocation Details'!$A$18:$L$18, 0),FALSE), 'E2 Allocators'!$B$15:$W$358, MATCH('O5 Details by Class &amp; Accounts'!AI$18, 'E2 Allocators'!$B$15:$W$15, 0),FALSE)*$G120), 0, VLOOKUP(VLOOKUP($A120, 'E4 TB Allocation Details'!$A$18:$L$214, MATCH("Customer ID", 'E4 TB Allocation Details'!$A$18:$L$18, 0),FALSE), 'E2 Allocators'!$B$15:$W$358, MATCH('O5 Details by Class &amp; Accounts'!AI$18, 'E2 Allocators'!$B$15:$W$15, 0),FALSE)*$G120)</f>
        <v>0</v>
      </c>
      <c r="AJ120" s="2186">
        <f>IF(ISERROR(VLOOKUP(VLOOKUP($A120, 'E4 TB Allocation Details'!$A$18:$L$214, MATCH("Customer ID", 'E4 TB Allocation Details'!$A$18:$L$18, 0),FALSE), 'E2 Allocators'!$B$15:$W$358, MATCH('O5 Details by Class &amp; Accounts'!AJ$18, 'E2 Allocators'!$B$15:$W$15, 0),FALSE)*$G120), 0, VLOOKUP(VLOOKUP($A120, 'E4 TB Allocation Details'!$A$18:$L$214, MATCH("Customer ID", 'E4 TB Allocation Details'!$A$18:$L$18, 0),FALSE), 'E2 Allocators'!$B$15:$W$358, MATCH('O5 Details by Class &amp; Accounts'!AJ$18, 'E2 Allocators'!$B$15:$W$15, 0),FALSE)*$G120)</f>
        <v>0</v>
      </c>
      <c r="AK120" s="2186">
        <f>IF(ISERROR(VLOOKUP(VLOOKUP($A120, 'E4 TB Allocation Details'!$A$18:$L$214, MATCH("Customer ID", 'E4 TB Allocation Details'!$A$18:$L$18, 0),FALSE), 'E2 Allocators'!$B$15:$W$358, MATCH('O5 Details by Class &amp; Accounts'!AK$18, 'E2 Allocators'!$B$15:$W$15, 0),FALSE)*$G120), 0, VLOOKUP(VLOOKUP($A120, 'E4 TB Allocation Details'!$A$18:$L$214, MATCH("Customer ID", 'E4 TB Allocation Details'!$A$18:$L$18, 0),FALSE), 'E2 Allocators'!$B$15:$W$358, MATCH('O5 Details by Class &amp; Accounts'!AK$18, 'E2 Allocators'!$B$15:$W$15, 0),FALSE)*$G120)</f>
        <v>0</v>
      </c>
      <c r="AL120" s="2186">
        <f>IF(ISERROR(VLOOKUP(VLOOKUP($A120, 'E4 TB Allocation Details'!$A$18:$L$214, MATCH("Customer ID", 'E4 TB Allocation Details'!$A$18:$L$18, 0),FALSE), 'E2 Allocators'!$B$15:$W$358, MATCH('O5 Details by Class &amp; Accounts'!AL$18, 'E2 Allocators'!$B$15:$W$15, 0),FALSE)*$G120), 0, VLOOKUP(VLOOKUP($A120, 'E4 TB Allocation Details'!$A$18:$L$214, MATCH("Customer ID", 'E4 TB Allocation Details'!$A$18:$L$18, 0),FALSE), 'E2 Allocators'!$B$15:$W$358, MATCH('O5 Details by Class &amp; Accounts'!AL$18, 'E2 Allocators'!$B$15:$W$15, 0),FALSE)*$G120)</f>
        <v>0</v>
      </c>
      <c r="AM120" s="2186">
        <f>IF(ISERROR(VLOOKUP(VLOOKUP($A120, 'E4 TB Allocation Details'!$A$18:$L$214, MATCH("Customer ID", 'E4 TB Allocation Details'!$A$18:$L$18, 0),FALSE), 'E2 Allocators'!$B$15:$W$358, MATCH('O5 Details by Class &amp; Accounts'!AM$18, 'E2 Allocators'!$B$15:$W$15, 0),FALSE)*$G120), 0, VLOOKUP(VLOOKUP($A120, 'E4 TB Allocation Details'!$A$18:$L$214, MATCH("Customer ID", 'E4 TB Allocation Details'!$A$18:$L$18, 0),FALSE), 'E2 Allocators'!$B$15:$W$358, MATCH('O5 Details by Class &amp; Accounts'!AM$18, 'E2 Allocators'!$B$15:$W$15, 0),FALSE)*$G120)</f>
        <v>0</v>
      </c>
      <c r="AN120" s="2186">
        <f>IF(ISERROR(VLOOKUP(VLOOKUP($A120, 'E4 TB Allocation Details'!$A$18:$L$214, MATCH("Customer ID", 'E4 TB Allocation Details'!$A$18:$L$18, 0),FALSE), 'E2 Allocators'!$B$15:$W$358, MATCH('O5 Details by Class &amp; Accounts'!AN$18, 'E2 Allocators'!$B$15:$W$15, 0),FALSE)*$G120), 0, VLOOKUP(VLOOKUP($A120, 'E4 TB Allocation Details'!$A$18:$L$214, MATCH("Customer ID", 'E4 TB Allocation Details'!$A$18:$L$18, 0),FALSE), 'E2 Allocators'!$B$15:$W$358, MATCH('O5 Details by Class &amp; Accounts'!AN$18, 'E2 Allocators'!$B$15:$W$15, 0),FALSE)*$G120)</f>
        <v>0</v>
      </c>
      <c r="AO120" s="2186">
        <f>IF(ISERROR(VLOOKUP(VLOOKUP($A120, 'E4 TB Allocation Details'!$A$18:$L$214, MATCH("Customer ID", 'E4 TB Allocation Details'!$A$18:$L$18, 0),FALSE), 'E2 Allocators'!$B$15:$W$358, MATCH('O5 Details by Class &amp; Accounts'!AO$18, 'E2 Allocators'!$B$15:$W$15, 0),FALSE)*$G120), 0, VLOOKUP(VLOOKUP($A120, 'E4 TB Allocation Details'!$A$18:$L$214, MATCH("Customer ID", 'E4 TB Allocation Details'!$A$18:$L$18, 0),FALSE), 'E2 Allocators'!$B$15:$W$358, MATCH('O5 Details by Class &amp; Accounts'!AO$18, 'E2 Allocators'!$B$15:$W$15, 0),FALSE)*$G120)</f>
        <v>0</v>
      </c>
      <c r="AP120" s="2186">
        <f>IF(ISERROR(VLOOKUP(VLOOKUP($A120, 'E4 TB Allocation Details'!$A$18:$L$214, MATCH("Customer ID", 'E4 TB Allocation Details'!$A$18:$L$18, 0),FALSE), 'E2 Allocators'!$B$15:$W$358, MATCH('O5 Details by Class &amp; Accounts'!AP$18, 'E2 Allocators'!$B$15:$W$15, 0),FALSE)*$G120), 0, VLOOKUP(VLOOKUP($A120, 'E4 TB Allocation Details'!$A$18:$L$214, MATCH("Customer ID", 'E4 TB Allocation Details'!$A$18:$L$18, 0),FALSE), 'E2 Allocators'!$B$15:$W$358, MATCH('O5 Details by Class &amp; Accounts'!AP$18, 'E2 Allocators'!$B$15:$W$15, 0),FALSE)*$G120)</f>
        <v>0</v>
      </c>
      <c r="AQ120" s="2186">
        <f>IF(ISERROR(VLOOKUP(VLOOKUP($A120, 'E4 TB Allocation Details'!$A$18:$L$214, MATCH("Customer ID", 'E4 TB Allocation Details'!$A$18:$L$18, 0),FALSE), 'E2 Allocators'!$B$15:$W$358, MATCH('O5 Details by Class &amp; Accounts'!AQ$18, 'E2 Allocators'!$B$15:$W$15, 0),FALSE)*$G120), 0, VLOOKUP(VLOOKUP($A120, 'E4 TB Allocation Details'!$A$18:$L$214, MATCH("Customer ID", 'E4 TB Allocation Details'!$A$18:$L$18, 0),FALSE), 'E2 Allocators'!$B$15:$W$358, MATCH('O5 Details by Class &amp; Accounts'!AQ$18, 'E2 Allocators'!$B$15:$W$15, 0),FALSE)*$G120)</f>
        <v>0</v>
      </c>
      <c r="AR120" s="2186">
        <f>IF(ISERROR(VLOOKUP(VLOOKUP($A120, 'E4 TB Allocation Details'!$A$18:$L$214, MATCH("Customer ID", 'E4 TB Allocation Details'!$A$18:$L$18, 0),FALSE), 'E2 Allocators'!$B$15:$W$358, MATCH('O5 Details by Class &amp; Accounts'!AR$18, 'E2 Allocators'!$B$15:$W$15, 0),FALSE)*$G120), 0, VLOOKUP(VLOOKUP($A120, 'E4 TB Allocation Details'!$A$18:$L$214, MATCH("Customer ID", 'E4 TB Allocation Details'!$A$18:$L$18, 0),FALSE), 'E2 Allocators'!$B$15:$W$358, MATCH('O5 Details by Class &amp; Accounts'!AR$18, 'E2 Allocators'!$B$15:$W$15, 0),FALSE)*$G120)</f>
        <v>0</v>
      </c>
      <c r="AS120" s="2186">
        <f>IF(ISERROR(VLOOKUP(VLOOKUP($A120, 'E4 TB Allocation Details'!$A$18:$L$214, MATCH("Customer ID", 'E4 TB Allocation Details'!$A$18:$L$18, 0),FALSE), 'E2 Allocators'!$B$15:$W$358, MATCH('O5 Details by Class &amp; Accounts'!AS$18, 'E2 Allocators'!$B$15:$W$15, 0),FALSE)*$G120), 0, VLOOKUP(VLOOKUP($A120, 'E4 TB Allocation Details'!$A$18:$L$214, MATCH("Customer ID", 'E4 TB Allocation Details'!$A$18:$L$18, 0),FALSE), 'E2 Allocators'!$B$15:$W$358, MATCH('O5 Details by Class &amp; Accounts'!AS$18, 'E2 Allocators'!$B$15:$W$15, 0),FALSE)*$G120)</f>
        <v>0</v>
      </c>
      <c r="AT120" s="2186">
        <f>IF(ISERROR(VLOOKUP(VLOOKUP($A120, 'E4 TB Allocation Details'!$A$18:$L$214, MATCH("Customer ID", 'E4 TB Allocation Details'!$A$18:$L$18, 0),FALSE), 'E2 Allocators'!$B$15:$W$358, MATCH('O5 Details by Class &amp; Accounts'!AT$18, 'E2 Allocators'!$B$15:$W$15, 0),FALSE)*$G120), 0, VLOOKUP(VLOOKUP($A120, 'E4 TB Allocation Details'!$A$18:$L$214, MATCH("Customer ID", 'E4 TB Allocation Details'!$A$18:$L$18, 0),FALSE), 'E2 Allocators'!$B$15:$W$358, MATCH('O5 Details by Class &amp; Accounts'!AT$18, 'E2 Allocators'!$B$15:$W$15, 0),FALSE)*$G120)</f>
        <v>0</v>
      </c>
      <c r="AU120" s="2186">
        <f>IF(ISERROR(VLOOKUP(VLOOKUP($A120, 'E4 TB Allocation Details'!$A$18:$L$214, MATCH("Customer ID", 'E4 TB Allocation Details'!$A$18:$L$18, 0),FALSE), 'E2 Allocators'!$B$15:$W$358, MATCH('O5 Details by Class &amp; Accounts'!AU$18, 'E2 Allocators'!$B$15:$W$15, 0),FALSE)*$G120), 0, VLOOKUP(VLOOKUP($A120, 'E4 TB Allocation Details'!$A$18:$L$214, MATCH("Customer ID", 'E4 TB Allocation Details'!$A$18:$L$18, 0),FALSE), 'E2 Allocators'!$B$15:$W$358, MATCH('O5 Details by Class &amp; Accounts'!AU$18, 'E2 Allocators'!$B$15:$W$15, 0),FALSE)*$G120)</f>
        <v>0</v>
      </c>
      <c r="AV120" s="2186">
        <f>IF(ISERROR(VLOOKUP(VLOOKUP($A120, 'E4 TB Allocation Details'!$A$18:$L$214, MATCH("Customer ID", 'E4 TB Allocation Details'!$A$18:$L$18, 0),FALSE), 'E2 Allocators'!$B$15:$W$358, MATCH('O5 Details by Class &amp; Accounts'!AV$18, 'E2 Allocators'!$B$15:$W$15, 0),FALSE)*$G120), 0, VLOOKUP(VLOOKUP($A120, 'E4 TB Allocation Details'!$A$18:$L$214, MATCH("Customer ID", 'E4 TB Allocation Details'!$A$18:$L$18, 0),FALSE), 'E2 Allocators'!$B$15:$W$358, MATCH('O5 Details by Class &amp; Accounts'!AV$18, 'E2 Allocators'!$B$15:$W$15, 0),FALSE)*$G120)</f>
        <v>0</v>
      </c>
      <c r="AW120" s="2186">
        <f>IF(ISERROR(VLOOKUP(VLOOKUP($A120, 'E4 TB Allocation Details'!$A$18:$L$214, MATCH("Customer ID", 'E4 TB Allocation Details'!$A$18:$L$18, 0),FALSE), 'E2 Allocators'!$B$15:$W$358, MATCH('O5 Details by Class &amp; Accounts'!AW$18, 'E2 Allocators'!$B$15:$W$15, 0),FALSE)*$G120), 0, VLOOKUP(VLOOKUP($A120, 'E4 TB Allocation Details'!$A$18:$L$214, MATCH("Customer ID", 'E4 TB Allocation Details'!$A$18:$L$18, 0),FALSE), 'E2 Allocators'!$B$15:$W$358, MATCH('O5 Details by Class &amp; Accounts'!AW$18, 'E2 Allocators'!$B$15:$W$15, 0),FALSE)*$G120)</f>
        <v>0</v>
      </c>
      <c r="AX120" s="2186">
        <f t="shared" si="28"/>
        <v>0</v>
      </c>
      <c r="AY120" s="2186">
        <f>IF(ISERROR(VLOOKUP(VLOOKUP($A120, 'E4 TB Allocation Details'!$A$18:$L$214, MATCH("Misc ID", 'E4 TB Allocation Details'!$A$18:$L$18, 0),FALSE), 'E2 Allocators'!$B$15:$W$358, MATCH('O5 Details by Class &amp; Accounts'!AY$18, 'E2 Allocators'!$B$15:$W$15, 0),FALSE)*$E120), 0, VLOOKUP(VLOOKUP($A120, 'E4 TB Allocation Details'!$A$18:$L$214, MATCH("Misc ID", 'E4 TB Allocation Details'!$A$18:$L$18, 0),FALSE), 'E2 Allocators'!$B$15:$W$358, MATCH('O5 Details by Class &amp; Accounts'!AY$18, 'E2 Allocators'!$B$15:$W$15, 0),FALSE)*$E120)</f>
        <v>0</v>
      </c>
      <c r="AZ120" s="2186">
        <f>IF(ISERROR(VLOOKUP(VLOOKUP($A120, 'E4 TB Allocation Details'!$A$18:$L$214, MATCH("Misc ID", 'E4 TB Allocation Details'!$A$18:$L$18, 0),FALSE), 'E2 Allocators'!$B$15:$W$358, MATCH('O5 Details by Class &amp; Accounts'!AZ$18, 'E2 Allocators'!$B$15:$W$15, 0),FALSE)*$E120), 0, VLOOKUP(VLOOKUP($A120, 'E4 TB Allocation Details'!$A$18:$L$214, MATCH("Misc ID", 'E4 TB Allocation Details'!$A$18:$L$18, 0),FALSE), 'E2 Allocators'!$B$15:$W$358, MATCH('O5 Details by Class &amp; Accounts'!AZ$18, 'E2 Allocators'!$B$15:$W$15, 0),FALSE)*$E120)</f>
        <v>0</v>
      </c>
      <c r="BA120" s="2186">
        <f>IF(ISERROR(VLOOKUP(VLOOKUP($A120, 'E4 TB Allocation Details'!$A$18:$L$214, MATCH("Misc ID", 'E4 TB Allocation Details'!$A$18:$L$18, 0),FALSE), 'E2 Allocators'!$B$15:$W$358, MATCH('O5 Details by Class &amp; Accounts'!BA$18, 'E2 Allocators'!$B$15:$W$15, 0),FALSE)*$E120), 0, VLOOKUP(VLOOKUP($A120, 'E4 TB Allocation Details'!$A$18:$L$214, MATCH("Misc ID", 'E4 TB Allocation Details'!$A$18:$L$18, 0),FALSE), 'E2 Allocators'!$B$15:$W$358, MATCH('O5 Details by Class &amp; Accounts'!BA$18, 'E2 Allocators'!$B$15:$W$15, 0),FALSE)*$E120)</f>
        <v>0</v>
      </c>
      <c r="BB120" s="2186">
        <f>IF(ISERROR(VLOOKUP(VLOOKUP($A120, 'E4 TB Allocation Details'!$A$18:$L$214, MATCH("Misc ID", 'E4 TB Allocation Details'!$A$18:$L$18, 0),FALSE), 'E2 Allocators'!$B$15:$W$358, MATCH('O5 Details by Class &amp; Accounts'!BB$18, 'E2 Allocators'!$B$15:$W$15, 0),FALSE)*$E120), 0, VLOOKUP(VLOOKUP($A120, 'E4 TB Allocation Details'!$A$18:$L$214, MATCH("Misc ID", 'E4 TB Allocation Details'!$A$18:$L$18, 0),FALSE), 'E2 Allocators'!$B$15:$W$358, MATCH('O5 Details by Class &amp; Accounts'!BB$18, 'E2 Allocators'!$B$15:$W$15, 0),FALSE)*$E120)</f>
        <v>0</v>
      </c>
      <c r="BC120" s="2186">
        <f>IF(ISERROR(VLOOKUP(VLOOKUP($A120, 'E4 TB Allocation Details'!$A$18:$L$214, MATCH("Misc ID", 'E4 TB Allocation Details'!$A$18:$L$18, 0),FALSE), 'E2 Allocators'!$B$15:$W$358, MATCH('O5 Details by Class &amp; Accounts'!BC$18, 'E2 Allocators'!$B$15:$W$15, 0),FALSE)*$E120), 0, VLOOKUP(VLOOKUP($A120, 'E4 TB Allocation Details'!$A$18:$L$214, MATCH("Misc ID", 'E4 TB Allocation Details'!$A$18:$L$18, 0),FALSE), 'E2 Allocators'!$B$15:$W$358, MATCH('O5 Details by Class &amp; Accounts'!BC$18, 'E2 Allocators'!$B$15:$W$15, 0),FALSE)*$E120)</f>
        <v>0</v>
      </c>
      <c r="BD120" s="2186">
        <f>IF(ISERROR(VLOOKUP(VLOOKUP($A120, 'E4 TB Allocation Details'!$A$18:$L$214, MATCH("Misc ID", 'E4 TB Allocation Details'!$A$18:$L$18, 0),FALSE), 'E2 Allocators'!$B$15:$W$358, MATCH('O5 Details by Class &amp; Accounts'!BD$18, 'E2 Allocators'!$B$15:$W$15, 0),FALSE)*$E120), 0, VLOOKUP(VLOOKUP($A120, 'E4 TB Allocation Details'!$A$18:$L$214, MATCH("Misc ID", 'E4 TB Allocation Details'!$A$18:$L$18, 0),FALSE), 'E2 Allocators'!$B$15:$W$358, MATCH('O5 Details by Class &amp; Accounts'!BD$18, 'E2 Allocators'!$B$15:$W$15, 0),FALSE)*$E120)</f>
        <v>0</v>
      </c>
      <c r="BE120" s="2186">
        <f>IF(ISERROR(VLOOKUP(VLOOKUP($A120, 'E4 TB Allocation Details'!$A$18:$L$214, MATCH("Misc ID", 'E4 TB Allocation Details'!$A$18:$L$18, 0),FALSE), 'E2 Allocators'!$B$15:$W$358, MATCH('O5 Details by Class &amp; Accounts'!BE$18, 'E2 Allocators'!$B$15:$W$15, 0),FALSE)*$E120), 0, VLOOKUP(VLOOKUP($A120, 'E4 TB Allocation Details'!$A$18:$L$214, MATCH("Misc ID", 'E4 TB Allocation Details'!$A$18:$L$18, 0),FALSE), 'E2 Allocators'!$B$15:$W$358, MATCH('O5 Details by Class &amp; Accounts'!BE$18, 'E2 Allocators'!$B$15:$W$15, 0),FALSE)*$E120)</f>
        <v>0</v>
      </c>
      <c r="BF120" s="2186">
        <f>IF(ISERROR(VLOOKUP(VLOOKUP($A120, 'E4 TB Allocation Details'!$A$18:$L$214, MATCH("Misc ID", 'E4 TB Allocation Details'!$A$18:$L$18, 0),FALSE), 'E2 Allocators'!$B$15:$W$358, MATCH('O5 Details by Class &amp; Accounts'!BF$18, 'E2 Allocators'!$B$15:$W$15, 0),FALSE)*$E120), 0, VLOOKUP(VLOOKUP($A120, 'E4 TB Allocation Details'!$A$18:$L$214, MATCH("Misc ID", 'E4 TB Allocation Details'!$A$18:$L$18, 0),FALSE), 'E2 Allocators'!$B$15:$W$358, MATCH('O5 Details by Class &amp; Accounts'!BF$18, 'E2 Allocators'!$B$15:$W$15, 0),FALSE)*$E120)</f>
        <v>0</v>
      </c>
      <c r="BG120" s="2186">
        <f>IF(ISERROR(VLOOKUP(VLOOKUP($A120, 'E4 TB Allocation Details'!$A$18:$L$214, MATCH("Misc ID", 'E4 TB Allocation Details'!$A$18:$L$18, 0),FALSE), 'E2 Allocators'!$B$15:$W$358, MATCH('O5 Details by Class &amp; Accounts'!BG$18, 'E2 Allocators'!$B$15:$W$15, 0),FALSE)*$E120), 0, VLOOKUP(VLOOKUP($A120, 'E4 TB Allocation Details'!$A$18:$L$214, MATCH("Misc ID", 'E4 TB Allocation Details'!$A$18:$L$18, 0),FALSE), 'E2 Allocators'!$B$15:$W$358, MATCH('O5 Details by Class &amp; Accounts'!BG$18, 'E2 Allocators'!$B$15:$W$15, 0),FALSE)*$E120)</f>
        <v>0</v>
      </c>
      <c r="BH120" s="2186">
        <f>IF(ISERROR(VLOOKUP(VLOOKUP($A120, 'E4 TB Allocation Details'!$A$18:$L$214, MATCH("Misc ID", 'E4 TB Allocation Details'!$A$18:$L$18, 0),FALSE), 'E2 Allocators'!$B$15:$W$358, MATCH('O5 Details by Class &amp; Accounts'!BH$18, 'E2 Allocators'!$B$15:$W$15, 0),FALSE)*$E120), 0, VLOOKUP(VLOOKUP($A120, 'E4 TB Allocation Details'!$A$18:$L$214, MATCH("Misc ID", 'E4 TB Allocation Details'!$A$18:$L$18, 0),FALSE), 'E2 Allocators'!$B$15:$W$358, MATCH('O5 Details by Class &amp; Accounts'!BH$18, 'E2 Allocators'!$B$15:$W$15, 0),FALSE)*$E120)</f>
        <v>0</v>
      </c>
      <c r="BI120" s="2186">
        <f>IF(ISERROR(VLOOKUP(VLOOKUP($A120, 'E4 TB Allocation Details'!$A$18:$L$214, MATCH("Misc ID", 'E4 TB Allocation Details'!$A$18:$L$18, 0),FALSE), 'E2 Allocators'!$B$15:$W$358, MATCH('O5 Details by Class &amp; Accounts'!BI$18, 'E2 Allocators'!$B$15:$W$15, 0),FALSE)*$E120), 0, VLOOKUP(VLOOKUP($A120, 'E4 TB Allocation Details'!$A$18:$L$214, MATCH("Misc ID", 'E4 TB Allocation Details'!$A$18:$L$18, 0),FALSE), 'E2 Allocators'!$B$15:$W$358, MATCH('O5 Details by Class &amp; Accounts'!BI$18, 'E2 Allocators'!$B$15:$W$15, 0),FALSE)*$E120)</f>
        <v>0</v>
      </c>
      <c r="BJ120" s="2186">
        <f>IF(ISERROR(VLOOKUP(VLOOKUP($A120, 'E4 TB Allocation Details'!$A$18:$L$214, MATCH("Misc ID", 'E4 TB Allocation Details'!$A$18:$L$18, 0),FALSE), 'E2 Allocators'!$B$15:$W$358, MATCH('O5 Details by Class &amp; Accounts'!BJ$18, 'E2 Allocators'!$B$15:$W$15, 0),FALSE)*$E120), 0, VLOOKUP(VLOOKUP($A120, 'E4 TB Allocation Details'!$A$18:$L$214, MATCH("Misc ID", 'E4 TB Allocation Details'!$A$18:$L$18, 0),FALSE), 'E2 Allocators'!$B$15:$W$358, MATCH('O5 Details by Class &amp; Accounts'!BJ$18, 'E2 Allocators'!$B$15:$W$15, 0),FALSE)*$E120)</f>
        <v>0</v>
      </c>
      <c r="BK120" s="2186">
        <f>IF(ISERROR(VLOOKUP(VLOOKUP($A120, 'E4 TB Allocation Details'!$A$18:$L$214, MATCH("Misc ID", 'E4 TB Allocation Details'!$A$18:$L$18, 0),FALSE), 'E2 Allocators'!$B$15:$W$358, MATCH('O5 Details by Class &amp; Accounts'!BK$18, 'E2 Allocators'!$B$15:$W$15, 0),FALSE)*$E120), 0, VLOOKUP(VLOOKUP($A120, 'E4 TB Allocation Details'!$A$18:$L$214, MATCH("Misc ID", 'E4 TB Allocation Details'!$A$18:$L$18, 0),FALSE), 'E2 Allocators'!$B$15:$W$358, MATCH('O5 Details by Class &amp; Accounts'!BK$18, 'E2 Allocators'!$B$15:$W$15, 0),FALSE)*$E120)</f>
        <v>0</v>
      </c>
      <c r="BL120" s="2186">
        <f>IF(ISERROR(VLOOKUP(VLOOKUP($A120, 'E4 TB Allocation Details'!$A$18:$L$214, MATCH("Misc ID", 'E4 TB Allocation Details'!$A$18:$L$18, 0),FALSE), 'E2 Allocators'!$B$15:$W$358, MATCH('O5 Details by Class &amp; Accounts'!BL$18, 'E2 Allocators'!$B$15:$W$15, 0),FALSE)*$E120), 0, VLOOKUP(VLOOKUP($A120, 'E4 TB Allocation Details'!$A$18:$L$214, MATCH("Misc ID", 'E4 TB Allocation Details'!$A$18:$L$18, 0),FALSE), 'E2 Allocators'!$B$15:$W$358, MATCH('O5 Details by Class &amp; Accounts'!BL$18, 'E2 Allocators'!$B$15:$W$15, 0),FALSE)*$E120)</f>
        <v>0</v>
      </c>
      <c r="BM120" s="2186">
        <f>IF(ISERROR(VLOOKUP(VLOOKUP($A120, 'E4 TB Allocation Details'!$A$18:$L$214, MATCH("Misc ID", 'E4 TB Allocation Details'!$A$18:$L$18, 0),FALSE), 'E2 Allocators'!$B$15:$W$358, MATCH('O5 Details by Class &amp; Accounts'!BM$18, 'E2 Allocators'!$B$15:$W$15, 0),FALSE)*$E120), 0, VLOOKUP(VLOOKUP($A120, 'E4 TB Allocation Details'!$A$18:$L$214, MATCH("Misc ID", 'E4 TB Allocation Details'!$A$18:$L$18, 0),FALSE), 'E2 Allocators'!$B$15:$W$358, MATCH('O5 Details by Class &amp; Accounts'!BM$18, 'E2 Allocators'!$B$15:$W$15, 0),FALSE)*$E120)</f>
        <v>0</v>
      </c>
      <c r="BN120" s="2186">
        <f>IF(ISERROR(VLOOKUP(VLOOKUP($A120, 'E4 TB Allocation Details'!$A$18:$L$214, MATCH("Misc ID", 'E4 TB Allocation Details'!$A$18:$L$18, 0),FALSE), 'E2 Allocators'!$B$15:$W$358, MATCH('O5 Details by Class &amp; Accounts'!BN$18, 'E2 Allocators'!$B$15:$W$15, 0),FALSE)*$E120), 0, VLOOKUP(VLOOKUP($A120, 'E4 TB Allocation Details'!$A$18:$L$214, MATCH("Misc ID", 'E4 TB Allocation Details'!$A$18:$L$18, 0),FALSE), 'E2 Allocators'!$B$15:$W$358, MATCH('O5 Details by Class &amp; Accounts'!BN$18, 'E2 Allocators'!$B$15:$W$15, 0),FALSE)*$E120)</f>
        <v>0</v>
      </c>
      <c r="BO120" s="2186">
        <f>IF(ISERROR(VLOOKUP(VLOOKUP($A120, 'E4 TB Allocation Details'!$A$18:$L$214, MATCH("Misc ID", 'E4 TB Allocation Details'!$A$18:$L$18, 0),FALSE), 'E2 Allocators'!$B$15:$W$358, MATCH('O5 Details by Class &amp; Accounts'!BO$18, 'E2 Allocators'!$B$15:$W$15, 0),FALSE)*$E120), 0, VLOOKUP(VLOOKUP($A120, 'E4 TB Allocation Details'!$A$18:$L$214, MATCH("Misc ID", 'E4 TB Allocation Details'!$A$18:$L$18, 0),FALSE), 'E2 Allocators'!$B$15:$W$358, MATCH('O5 Details by Class &amp; Accounts'!BO$18, 'E2 Allocators'!$B$15:$W$15, 0),FALSE)*$E120)</f>
        <v>0</v>
      </c>
      <c r="BP120" s="2186">
        <f>IF(ISERROR(VLOOKUP(VLOOKUP($A120, 'E4 TB Allocation Details'!$A$18:$L$214, MATCH("Misc ID", 'E4 TB Allocation Details'!$A$18:$L$18, 0),FALSE), 'E2 Allocators'!$B$15:$W$358, MATCH('O5 Details by Class &amp; Accounts'!BP$18, 'E2 Allocators'!$B$15:$W$15, 0),FALSE)*$E120), 0, VLOOKUP(VLOOKUP($A120, 'E4 TB Allocation Details'!$A$18:$L$214, MATCH("Misc ID", 'E4 TB Allocation Details'!$A$18:$L$18, 0),FALSE), 'E2 Allocators'!$B$15:$W$358, MATCH('O5 Details by Class &amp; Accounts'!BP$18, 'E2 Allocators'!$B$15:$W$15, 0),FALSE)*$E120)</f>
        <v>0</v>
      </c>
      <c r="BQ120" s="2186">
        <f>IF(ISERROR(VLOOKUP(VLOOKUP($A120, 'E4 TB Allocation Details'!$A$18:$L$214, MATCH("Misc ID", 'E4 TB Allocation Details'!$A$18:$L$18, 0),FALSE), 'E2 Allocators'!$B$15:$W$358, MATCH('O5 Details by Class &amp; Accounts'!BQ$18, 'E2 Allocators'!$B$15:$W$15, 0),FALSE)*$E120), 0, VLOOKUP(VLOOKUP($A120, 'E4 TB Allocation Details'!$A$18:$L$214, MATCH("Misc ID", 'E4 TB Allocation Details'!$A$18:$L$18, 0),FALSE), 'E2 Allocators'!$B$15:$W$358, MATCH('O5 Details by Class &amp; Accounts'!BQ$18, 'E2 Allocators'!$B$15:$W$15, 0),FALSE)*$E120)</f>
        <v>0</v>
      </c>
      <c r="BR120" s="2186">
        <f>IF(ISERROR(VLOOKUP(VLOOKUP($A120, 'E4 TB Allocation Details'!$A$18:$L$214, MATCH("Misc ID", 'E4 TB Allocation Details'!$A$18:$L$18, 0),FALSE), 'E2 Allocators'!$B$15:$W$358, MATCH('O5 Details by Class &amp; Accounts'!BR$18, 'E2 Allocators'!$B$15:$W$15, 0),FALSE)*$E120), 0, VLOOKUP(VLOOKUP($A120, 'E4 TB Allocation Details'!$A$18:$L$214, MATCH("Misc ID", 'E4 TB Allocation Details'!$A$18:$L$18, 0),FALSE), 'E2 Allocators'!$B$15:$W$358, MATCH('O5 Details by Class &amp; Accounts'!BR$18, 'E2 Allocators'!$B$15:$W$15, 0),FALSE)*$E120)</f>
        <v>0</v>
      </c>
      <c r="BS120" s="2186">
        <f t="shared" si="29"/>
        <v>0</v>
      </c>
      <c r="BT120" s="2186">
        <f>IF(ISERROR(VLOOKUP(VLOOKUP($A120, 'E4 TB Allocation Details'!$A$18:$L$214, MATCH("A &amp; G ID", 'E4 TB Allocation Details'!$A$18:$L$18, 0),FALSE), 'E2 Allocators'!$B$15:$W$358, MATCH('O5 Details by Class &amp; Accounts'!BT$18, 'E2 Allocators'!$B$15:$W$15, 0),FALSE)*$E120), 0, VLOOKUP(VLOOKUP($A120, 'E4 TB Allocation Details'!$A$18:$L$214, MATCH("A &amp; G ID", 'E4 TB Allocation Details'!$A$18:$L$18, 0),FALSE), 'E2 Allocators'!$B$15:$W$358, MATCH('O5 Details by Class &amp; Accounts'!BT$18, 'E2 Allocators'!$B$15:$W$15, 0),FALSE)*$E120)</f>
        <v>0</v>
      </c>
      <c r="BU120" s="2186">
        <f>IF(ISERROR(VLOOKUP(VLOOKUP($A120, 'E4 TB Allocation Details'!$A$18:$L$214, MATCH("A &amp; G ID", 'E4 TB Allocation Details'!$A$18:$L$18, 0),FALSE), 'E2 Allocators'!$B$15:$W$358, MATCH('O5 Details by Class &amp; Accounts'!BU$18, 'E2 Allocators'!$B$15:$W$15, 0),FALSE)*$E120), 0, VLOOKUP(VLOOKUP($A120, 'E4 TB Allocation Details'!$A$18:$L$214, MATCH("A &amp; G ID", 'E4 TB Allocation Details'!$A$18:$L$18, 0),FALSE), 'E2 Allocators'!$B$15:$W$358, MATCH('O5 Details by Class &amp; Accounts'!BU$18, 'E2 Allocators'!$B$15:$W$15, 0),FALSE)*$E120)</f>
        <v>0</v>
      </c>
      <c r="BV120" s="2186">
        <f>IF(ISERROR(VLOOKUP(VLOOKUP($A120, 'E4 TB Allocation Details'!$A$18:$L$214, MATCH("A &amp; G ID", 'E4 TB Allocation Details'!$A$18:$L$18, 0),FALSE), 'E2 Allocators'!$B$15:$W$358, MATCH('O5 Details by Class &amp; Accounts'!BV$18, 'E2 Allocators'!$B$15:$W$15, 0),FALSE)*$E120), 0, VLOOKUP(VLOOKUP($A120, 'E4 TB Allocation Details'!$A$18:$L$214, MATCH("A &amp; G ID", 'E4 TB Allocation Details'!$A$18:$L$18, 0),FALSE), 'E2 Allocators'!$B$15:$W$358, MATCH('O5 Details by Class &amp; Accounts'!BV$18, 'E2 Allocators'!$B$15:$W$15, 0),FALSE)*$E120)</f>
        <v>0</v>
      </c>
      <c r="BW120" s="2186">
        <f>IF(ISERROR(VLOOKUP(VLOOKUP($A120, 'E4 TB Allocation Details'!$A$18:$L$214, MATCH("A &amp; G ID", 'E4 TB Allocation Details'!$A$18:$L$18, 0),FALSE), 'E2 Allocators'!$B$15:$W$358, MATCH('O5 Details by Class &amp; Accounts'!BW$18, 'E2 Allocators'!$B$15:$W$15, 0),FALSE)*$E120), 0, VLOOKUP(VLOOKUP($A120, 'E4 TB Allocation Details'!$A$18:$L$214, MATCH("A &amp; G ID", 'E4 TB Allocation Details'!$A$18:$L$18, 0),FALSE), 'E2 Allocators'!$B$15:$W$358, MATCH('O5 Details by Class &amp; Accounts'!BW$18, 'E2 Allocators'!$B$15:$W$15, 0),FALSE)*$E120)</f>
        <v>0</v>
      </c>
      <c r="BX120" s="2186">
        <f>IF(ISERROR(VLOOKUP(VLOOKUP($A120, 'E4 TB Allocation Details'!$A$18:$L$214, MATCH("A &amp; G ID", 'E4 TB Allocation Details'!$A$18:$L$18, 0),FALSE), 'E2 Allocators'!$B$15:$W$358, MATCH('O5 Details by Class &amp; Accounts'!BX$18, 'E2 Allocators'!$B$15:$W$15, 0),FALSE)*$E120), 0, VLOOKUP(VLOOKUP($A120, 'E4 TB Allocation Details'!$A$18:$L$214, MATCH("A &amp; G ID", 'E4 TB Allocation Details'!$A$18:$L$18, 0),FALSE), 'E2 Allocators'!$B$15:$W$358, MATCH('O5 Details by Class &amp; Accounts'!BX$18, 'E2 Allocators'!$B$15:$W$15, 0),FALSE)*$E120)</f>
        <v>0</v>
      </c>
      <c r="BY120" s="2186">
        <f>IF(ISERROR(VLOOKUP(VLOOKUP($A120, 'E4 TB Allocation Details'!$A$18:$L$214, MATCH("A &amp; G ID", 'E4 TB Allocation Details'!$A$18:$L$18, 0),FALSE), 'E2 Allocators'!$B$15:$W$358, MATCH('O5 Details by Class &amp; Accounts'!BY$18, 'E2 Allocators'!$B$15:$W$15, 0),FALSE)*$E120), 0, VLOOKUP(VLOOKUP($A120, 'E4 TB Allocation Details'!$A$18:$L$214, MATCH("A &amp; G ID", 'E4 TB Allocation Details'!$A$18:$L$18, 0),FALSE), 'E2 Allocators'!$B$15:$W$358, MATCH('O5 Details by Class &amp; Accounts'!BY$18, 'E2 Allocators'!$B$15:$W$15, 0),FALSE)*$E120)</f>
        <v>0</v>
      </c>
      <c r="BZ120" s="2186">
        <f>IF(ISERROR(VLOOKUP(VLOOKUP($A120, 'E4 TB Allocation Details'!$A$18:$L$214, MATCH("A &amp; G ID", 'E4 TB Allocation Details'!$A$18:$L$18, 0),FALSE), 'E2 Allocators'!$B$15:$W$358, MATCH('O5 Details by Class &amp; Accounts'!BZ$18, 'E2 Allocators'!$B$15:$W$15, 0),FALSE)*$E120), 0, VLOOKUP(VLOOKUP($A120, 'E4 TB Allocation Details'!$A$18:$L$214, MATCH("A &amp; G ID", 'E4 TB Allocation Details'!$A$18:$L$18, 0),FALSE), 'E2 Allocators'!$B$15:$W$358, MATCH('O5 Details by Class &amp; Accounts'!BZ$18, 'E2 Allocators'!$B$15:$W$15, 0),FALSE)*$E120)</f>
        <v>0</v>
      </c>
      <c r="CA120" s="2186">
        <f>IF(ISERROR(VLOOKUP(VLOOKUP($A120, 'E4 TB Allocation Details'!$A$18:$L$214, MATCH("A &amp; G ID", 'E4 TB Allocation Details'!$A$18:$L$18, 0),FALSE), 'E2 Allocators'!$B$15:$W$358, MATCH('O5 Details by Class &amp; Accounts'!CA$18, 'E2 Allocators'!$B$15:$W$15, 0),FALSE)*$E120), 0, VLOOKUP(VLOOKUP($A120, 'E4 TB Allocation Details'!$A$18:$L$214, MATCH("A &amp; G ID", 'E4 TB Allocation Details'!$A$18:$L$18, 0),FALSE), 'E2 Allocators'!$B$15:$W$358, MATCH('O5 Details by Class &amp; Accounts'!CA$18, 'E2 Allocators'!$B$15:$W$15, 0),FALSE)*$E120)</f>
        <v>0</v>
      </c>
      <c r="CB120" s="2186">
        <f>IF(ISERROR(VLOOKUP(VLOOKUP($A120, 'E4 TB Allocation Details'!$A$18:$L$214, MATCH("A &amp; G ID", 'E4 TB Allocation Details'!$A$18:$L$18, 0),FALSE), 'E2 Allocators'!$B$15:$W$358, MATCH('O5 Details by Class &amp; Accounts'!CB$18, 'E2 Allocators'!$B$15:$W$15, 0),FALSE)*$E120), 0, VLOOKUP(VLOOKUP($A120, 'E4 TB Allocation Details'!$A$18:$L$214, MATCH("A &amp; G ID", 'E4 TB Allocation Details'!$A$18:$L$18, 0),FALSE), 'E2 Allocators'!$B$15:$W$358, MATCH('O5 Details by Class &amp; Accounts'!CB$18, 'E2 Allocators'!$B$15:$W$15, 0),FALSE)*$E120)</f>
        <v>0</v>
      </c>
      <c r="CC120" s="2186">
        <f>IF(ISERROR(VLOOKUP(VLOOKUP($A120, 'E4 TB Allocation Details'!$A$18:$L$214, MATCH("A &amp; G ID", 'E4 TB Allocation Details'!$A$18:$L$18, 0),FALSE), 'E2 Allocators'!$B$15:$W$358, MATCH('O5 Details by Class &amp; Accounts'!CC$18, 'E2 Allocators'!$B$15:$W$15, 0),FALSE)*$E120), 0, VLOOKUP(VLOOKUP($A120, 'E4 TB Allocation Details'!$A$18:$L$214, MATCH("A &amp; G ID", 'E4 TB Allocation Details'!$A$18:$L$18, 0),FALSE), 'E2 Allocators'!$B$15:$W$358, MATCH('O5 Details by Class &amp; Accounts'!CC$18, 'E2 Allocators'!$B$15:$W$15, 0),FALSE)*$E120)</f>
        <v>0</v>
      </c>
      <c r="CD120" s="2186">
        <f>IF(ISERROR(VLOOKUP(VLOOKUP($A120, 'E4 TB Allocation Details'!$A$18:$L$214, MATCH("A &amp; G ID", 'E4 TB Allocation Details'!$A$18:$L$18, 0),FALSE), 'E2 Allocators'!$B$15:$W$358, MATCH('O5 Details by Class &amp; Accounts'!CD$18, 'E2 Allocators'!$B$15:$W$15, 0),FALSE)*$E120), 0, VLOOKUP(VLOOKUP($A120, 'E4 TB Allocation Details'!$A$18:$L$214, MATCH("A &amp; G ID", 'E4 TB Allocation Details'!$A$18:$L$18, 0),FALSE), 'E2 Allocators'!$B$15:$W$358, MATCH('O5 Details by Class &amp; Accounts'!CD$18, 'E2 Allocators'!$B$15:$W$15, 0),FALSE)*$E120)</f>
        <v>0</v>
      </c>
      <c r="CE120" s="2186">
        <f>IF(ISERROR(VLOOKUP(VLOOKUP($A120, 'E4 TB Allocation Details'!$A$18:$L$214, MATCH("A &amp; G ID", 'E4 TB Allocation Details'!$A$18:$L$18, 0),FALSE), 'E2 Allocators'!$B$15:$W$358, MATCH('O5 Details by Class &amp; Accounts'!CE$18, 'E2 Allocators'!$B$15:$W$15, 0),FALSE)*$E120), 0, VLOOKUP(VLOOKUP($A120, 'E4 TB Allocation Details'!$A$18:$L$214, MATCH("A &amp; G ID", 'E4 TB Allocation Details'!$A$18:$L$18, 0),FALSE), 'E2 Allocators'!$B$15:$W$358, MATCH('O5 Details by Class &amp; Accounts'!CE$18, 'E2 Allocators'!$B$15:$W$15, 0),FALSE)*$E120)</f>
        <v>0</v>
      </c>
      <c r="CF120" s="2186">
        <f>IF(ISERROR(VLOOKUP(VLOOKUP($A120, 'E4 TB Allocation Details'!$A$18:$L$214, MATCH("A &amp; G ID", 'E4 TB Allocation Details'!$A$18:$L$18, 0),FALSE), 'E2 Allocators'!$B$15:$W$358, MATCH('O5 Details by Class &amp; Accounts'!CF$18, 'E2 Allocators'!$B$15:$W$15, 0),FALSE)*$E120), 0, VLOOKUP(VLOOKUP($A120, 'E4 TB Allocation Details'!$A$18:$L$214, MATCH("A &amp; G ID", 'E4 TB Allocation Details'!$A$18:$L$18, 0),FALSE), 'E2 Allocators'!$B$15:$W$358, MATCH('O5 Details by Class &amp; Accounts'!CF$18, 'E2 Allocators'!$B$15:$W$15, 0),FALSE)*$E120)</f>
        <v>0</v>
      </c>
      <c r="CG120" s="2186">
        <f>IF(ISERROR(VLOOKUP(VLOOKUP($A120, 'E4 TB Allocation Details'!$A$18:$L$214, MATCH("A &amp; G ID", 'E4 TB Allocation Details'!$A$18:$L$18, 0),FALSE), 'E2 Allocators'!$B$15:$W$358, MATCH('O5 Details by Class &amp; Accounts'!CG$18, 'E2 Allocators'!$B$15:$W$15, 0),FALSE)*$E120), 0, VLOOKUP(VLOOKUP($A120, 'E4 TB Allocation Details'!$A$18:$L$214, MATCH("A &amp; G ID", 'E4 TB Allocation Details'!$A$18:$L$18, 0),FALSE), 'E2 Allocators'!$B$15:$W$358, MATCH('O5 Details by Class &amp; Accounts'!CG$18, 'E2 Allocators'!$B$15:$W$15, 0),FALSE)*$E120)</f>
        <v>0</v>
      </c>
      <c r="CH120" s="2186">
        <f>IF(ISERROR(VLOOKUP(VLOOKUP($A120, 'E4 TB Allocation Details'!$A$18:$L$214, MATCH("A &amp; G ID", 'E4 TB Allocation Details'!$A$18:$L$18, 0),FALSE), 'E2 Allocators'!$B$15:$W$358, MATCH('O5 Details by Class &amp; Accounts'!CH$18, 'E2 Allocators'!$B$15:$W$15, 0),FALSE)*$E120), 0, VLOOKUP(VLOOKUP($A120, 'E4 TB Allocation Details'!$A$18:$L$214, MATCH("A &amp; G ID", 'E4 TB Allocation Details'!$A$18:$L$18, 0),FALSE), 'E2 Allocators'!$B$15:$W$358, MATCH('O5 Details by Class &amp; Accounts'!CH$18, 'E2 Allocators'!$B$15:$W$15, 0),FALSE)*$E120)</f>
        <v>0</v>
      </c>
      <c r="CI120" s="2186">
        <f>IF(ISERROR(VLOOKUP(VLOOKUP($A120, 'E4 TB Allocation Details'!$A$18:$L$214, MATCH("A &amp; G ID", 'E4 TB Allocation Details'!$A$18:$L$18, 0),FALSE), 'E2 Allocators'!$B$15:$W$358, MATCH('O5 Details by Class &amp; Accounts'!CI$18, 'E2 Allocators'!$B$15:$W$15, 0),FALSE)*$E120), 0, VLOOKUP(VLOOKUP($A120, 'E4 TB Allocation Details'!$A$18:$L$214, MATCH("A &amp; G ID", 'E4 TB Allocation Details'!$A$18:$L$18, 0),FALSE), 'E2 Allocators'!$B$15:$W$358, MATCH('O5 Details by Class &amp; Accounts'!CI$18, 'E2 Allocators'!$B$15:$W$15, 0),FALSE)*$E120)</f>
        <v>0</v>
      </c>
      <c r="CJ120" s="2186">
        <f>IF(ISERROR(VLOOKUP(VLOOKUP($A120, 'E4 TB Allocation Details'!$A$18:$L$214, MATCH("A &amp; G ID", 'E4 TB Allocation Details'!$A$18:$L$18, 0),FALSE), 'E2 Allocators'!$B$15:$W$358, MATCH('O5 Details by Class &amp; Accounts'!CJ$18, 'E2 Allocators'!$B$15:$W$15, 0),FALSE)*$E120), 0, VLOOKUP(VLOOKUP($A120, 'E4 TB Allocation Details'!$A$18:$L$214, MATCH("A &amp; G ID", 'E4 TB Allocation Details'!$A$18:$L$18, 0),FALSE), 'E2 Allocators'!$B$15:$W$358, MATCH('O5 Details by Class &amp; Accounts'!CJ$18, 'E2 Allocators'!$B$15:$W$15, 0),FALSE)*$E120)</f>
        <v>0</v>
      </c>
      <c r="CK120" s="2186">
        <f>IF(ISERROR(VLOOKUP(VLOOKUP($A120, 'E4 TB Allocation Details'!$A$18:$L$214, MATCH("A &amp; G ID", 'E4 TB Allocation Details'!$A$18:$L$18, 0),FALSE), 'E2 Allocators'!$B$15:$W$358, MATCH('O5 Details by Class &amp; Accounts'!CK$18, 'E2 Allocators'!$B$15:$W$15, 0),FALSE)*$E120), 0, VLOOKUP(VLOOKUP($A120, 'E4 TB Allocation Details'!$A$18:$L$214, MATCH("A &amp; G ID", 'E4 TB Allocation Details'!$A$18:$L$18, 0),FALSE), 'E2 Allocators'!$B$15:$W$358, MATCH('O5 Details by Class &amp; Accounts'!CK$18, 'E2 Allocators'!$B$15:$W$15, 0),FALSE)*$E120)</f>
        <v>0</v>
      </c>
      <c r="CL120" s="2186">
        <f>IF(ISERROR(VLOOKUP(VLOOKUP($A120, 'E4 TB Allocation Details'!$A$18:$L$214, MATCH("A &amp; G ID", 'E4 TB Allocation Details'!$A$18:$L$18, 0),FALSE), 'E2 Allocators'!$B$15:$W$358, MATCH('O5 Details by Class &amp; Accounts'!CL$18, 'E2 Allocators'!$B$15:$W$15, 0),FALSE)*$E120), 0, VLOOKUP(VLOOKUP($A120, 'E4 TB Allocation Details'!$A$18:$L$214, MATCH("A &amp; G ID", 'E4 TB Allocation Details'!$A$18:$L$18, 0),FALSE), 'E2 Allocators'!$B$15:$W$358, MATCH('O5 Details by Class &amp; Accounts'!CL$18, 'E2 Allocators'!$B$15:$W$15, 0),FALSE)*$E120)</f>
        <v>0</v>
      </c>
      <c r="CM120" s="2186">
        <f>IF(ISERROR(VLOOKUP(VLOOKUP($A120, 'E4 TB Allocation Details'!$A$18:$L$214, MATCH("A &amp; G ID", 'E4 TB Allocation Details'!$A$18:$L$18, 0),FALSE), 'E2 Allocators'!$B$15:$W$358, MATCH('O5 Details by Class &amp; Accounts'!CM$18, 'E2 Allocators'!$B$15:$W$15, 0),FALSE)*$E120), 0, VLOOKUP(VLOOKUP($A120, 'E4 TB Allocation Details'!$A$18:$L$214, MATCH("A &amp; G ID", 'E4 TB Allocation Details'!$A$18:$L$18, 0),FALSE), 'E2 Allocators'!$B$15:$W$358, MATCH('O5 Details by Class &amp; Accounts'!CM$18, 'E2 Allocators'!$B$15:$W$15, 0),FALSE)*$E120)</f>
        <v>0</v>
      </c>
      <c r="CN120" s="2186">
        <f t="shared" si="30"/>
        <v>0</v>
      </c>
      <c r="CO120" s="2187">
        <f t="shared" si="25"/>
        <v>0</v>
      </c>
      <c r="CQ120" s="1625" t="s">
        <v>1186</v>
      </c>
    </row>
    <row r="121" spans="1:95" s="54" customFormat="1" ht="12.75" x14ac:dyDescent="0.2">
      <c r="A121" s="933">
        <v>4705</v>
      </c>
      <c r="B121" s="933" t="s">
        <v>1360</v>
      </c>
      <c r="C121" s="2184">
        <f>IF(ISERROR(VLOOKUP($A121,'I3 TB Data'!$A$19:$H$483,MATCH('O5 Details by Class &amp; Accounts'!$C$18, 'I3 TB Data'!$A$19:$H$19,0),0)), 0, VLOOKUP($A121,'I3 TB Data'!$A$19:$H$483,MATCH('O5 Details by Class &amp; Accounts'!$C$18,'I3 TB Data'!$A$19:$H$19,0),0))</f>
        <v>111137437</v>
      </c>
      <c r="D121" s="2185"/>
      <c r="E121" s="2184">
        <f t="shared" ref="E121:E143" si="31">C121+D121</f>
        <v>111137437</v>
      </c>
      <c r="F121" s="2186">
        <f>IF(ISERROR(VLOOKUP($A121, 'E1 Categorization'!A34:E125, MATCH("Customer Component", 'E1 Categorization'!$A$33:$E$33,0), 0)), 0, IF(VLOOKUP($A121, 'E1 Categorization'!A34:E125, MATCH("Customer Component", 'E1 Categorization'!$A$33:$E$33,0), 0)=0, 'O5 Details by Class &amp; Accounts'!$E121, IF(AND(VLOOKUP($A121, 'E1 Categorization'!A34:E125, MATCH("Customer Component", 'E1 Categorization'!$A$33:$E$33,0), 0) &gt;0, VLOOKUP($A121, 'E1 Categorization'!A34:E125, MATCH("Customer Component", 'E1 Categorization'!$A$33:$E$33,0), 0)&lt;1), 'O5 Details by Class &amp; Accounts'!$E121*(1-VLOOKUP($A121, 'E1 Categorization'!A34:E125, MATCH("Customer Component", 'E1 Categorization'!$A$33:$E$33,0), 0)), 0)))</f>
        <v>0</v>
      </c>
      <c r="G121" s="2186">
        <f>IF(ISERROR(VLOOKUP($A121, 'E1 Categorization'!A34:E125, MATCH("Customer Component", 'E1 Categorization'!$A$33:$E$33,0), 0)),0, IF(VLOOKUP($A121, 'E1 Categorization'!A34:E125, MATCH("Customer Component", 'E1 Categorization'!$A$33:$E$33,0), 0)=0, 0, IF(AND(VLOOKUP($A121, 'E1 Categorization'!A34:E125, MATCH("Customer Component", 'E1 Categorization'!$A$33:$E$33,0), 0) &gt;0, VLOOKUP($A121, 'E1 Categorization'!A34:E125, MATCH("Customer Component", 'E1 Categorization'!$A$33:$E$33,0), 0)&lt;1), 'O5 Details by Class &amp; Accounts'!$E121*(VLOOKUP($A121, 'E1 Categorization'!A34:E125, MATCH("Customer Component", 'E1 Categorization'!$A$33:$E$33,0), 0)), 'O5 Details by Class &amp; Accounts'!$E121)))</f>
        <v>0</v>
      </c>
      <c r="H121" s="2186">
        <f t="shared" ref="H121:H128" si="32">F121+G121</f>
        <v>0</v>
      </c>
      <c r="I121" s="2186">
        <f>IF(ISERROR(VLOOKUP(VLOOKUP($A121, 'E4 TB Allocation Details'!$A$18:$L$214, MATCH("Demand ID", 'E4 TB Allocation Details'!$A$18:$L$18, 0),FALSE), 'E2 Allocators'!$B$15:$W$358, MATCH('O5 Details by Class &amp; Accounts'!I$18, 'E2 Allocators'!$B$15:$W$15, 0),FALSE)*$F121), 0, VLOOKUP(VLOOKUP($A121, 'E4 TB Allocation Details'!$A$18:$L$214, MATCH("Demand ID", 'E4 TB Allocation Details'!$A$18:$L$18, 0),FALSE), 'E2 Allocators'!$B$15:$W$358, MATCH('O5 Details by Class &amp; Accounts'!I$18, 'E2 Allocators'!$B$15:$W$15, 0),FALSE)*$F121)</f>
        <v>0</v>
      </c>
      <c r="J121" s="2186">
        <f>IF(ISERROR(VLOOKUP(VLOOKUP($A121, 'E4 TB Allocation Details'!$A$18:$L$214, MATCH("Demand ID", 'E4 TB Allocation Details'!$A$18:$L$18, 0),FALSE), 'E2 Allocators'!$B$15:$W$358, MATCH('O5 Details by Class &amp; Accounts'!J$18, 'E2 Allocators'!$B$15:$W$15, 0),FALSE)*$F121), 0, VLOOKUP(VLOOKUP($A121, 'E4 TB Allocation Details'!$A$18:$L$214, MATCH("Demand ID", 'E4 TB Allocation Details'!$A$18:$L$18, 0),FALSE), 'E2 Allocators'!$B$15:$W$358, MATCH('O5 Details by Class &amp; Accounts'!J$18, 'E2 Allocators'!$B$15:$W$15, 0),FALSE)*$F121)</f>
        <v>0</v>
      </c>
      <c r="K121" s="2186">
        <f>IF(ISERROR(VLOOKUP(VLOOKUP($A121, 'E4 TB Allocation Details'!$A$18:$L$214, MATCH("Demand ID", 'E4 TB Allocation Details'!$A$18:$L$18, 0),FALSE), 'E2 Allocators'!$B$15:$W$358, MATCH('O5 Details by Class &amp; Accounts'!K$18, 'E2 Allocators'!$B$15:$W$15, 0),FALSE)*$F121), 0, VLOOKUP(VLOOKUP($A121, 'E4 TB Allocation Details'!$A$18:$L$214, MATCH("Demand ID", 'E4 TB Allocation Details'!$A$18:$L$18, 0),FALSE), 'E2 Allocators'!$B$15:$W$358, MATCH('O5 Details by Class &amp; Accounts'!K$18, 'E2 Allocators'!$B$15:$W$15, 0),FALSE)*$F121)</f>
        <v>0</v>
      </c>
      <c r="L121" s="2186">
        <f>IF(ISERROR(VLOOKUP(VLOOKUP($A121, 'E4 TB Allocation Details'!$A$18:$L$214, MATCH("Demand ID", 'E4 TB Allocation Details'!$A$18:$L$18, 0),FALSE), 'E2 Allocators'!$B$15:$W$358, MATCH('O5 Details by Class &amp; Accounts'!L$18, 'E2 Allocators'!$B$15:$W$15, 0),FALSE)*$F121), 0, VLOOKUP(VLOOKUP($A121, 'E4 TB Allocation Details'!$A$18:$L$214, MATCH("Demand ID", 'E4 TB Allocation Details'!$A$18:$L$18, 0),FALSE), 'E2 Allocators'!$B$15:$W$358, MATCH('O5 Details by Class &amp; Accounts'!L$18, 'E2 Allocators'!$B$15:$W$15, 0),FALSE)*$F121)</f>
        <v>0</v>
      </c>
      <c r="M121" s="2186">
        <f>IF(ISERROR(VLOOKUP(VLOOKUP($A121, 'E4 TB Allocation Details'!$A$18:$L$214, MATCH("Demand ID", 'E4 TB Allocation Details'!$A$18:$L$18, 0),FALSE), 'E2 Allocators'!$B$15:$W$358, MATCH('O5 Details by Class &amp; Accounts'!M$18, 'E2 Allocators'!$B$15:$W$15, 0),FALSE)*$F121), 0, VLOOKUP(VLOOKUP($A121, 'E4 TB Allocation Details'!$A$18:$L$214, MATCH("Demand ID", 'E4 TB Allocation Details'!$A$18:$L$18, 0),FALSE), 'E2 Allocators'!$B$15:$W$358, MATCH('O5 Details by Class &amp; Accounts'!M$18, 'E2 Allocators'!$B$15:$W$15, 0),FALSE)*$F121)</f>
        <v>0</v>
      </c>
      <c r="N121" s="2186">
        <f>IF(ISERROR(VLOOKUP(VLOOKUP($A121, 'E4 TB Allocation Details'!$A$18:$L$214, MATCH("Demand ID", 'E4 TB Allocation Details'!$A$18:$L$18, 0),FALSE), 'E2 Allocators'!$B$15:$W$358, MATCH('O5 Details by Class &amp; Accounts'!N$18, 'E2 Allocators'!$B$15:$W$15, 0),FALSE)*$F121), 0, VLOOKUP(VLOOKUP($A121, 'E4 TB Allocation Details'!$A$18:$L$214, MATCH("Demand ID", 'E4 TB Allocation Details'!$A$18:$L$18, 0),FALSE), 'E2 Allocators'!$B$15:$W$358, MATCH('O5 Details by Class &amp; Accounts'!N$18, 'E2 Allocators'!$B$15:$W$15, 0),FALSE)*$F121)</f>
        <v>0</v>
      </c>
      <c r="O121" s="2186">
        <f>IF(ISERROR(VLOOKUP(VLOOKUP($A121, 'E4 TB Allocation Details'!$A$18:$L$214, MATCH("Demand ID", 'E4 TB Allocation Details'!$A$18:$L$18, 0),FALSE), 'E2 Allocators'!$B$15:$W$358, MATCH('O5 Details by Class &amp; Accounts'!O$18, 'E2 Allocators'!$B$15:$W$15, 0),FALSE)*$F121), 0, VLOOKUP(VLOOKUP($A121, 'E4 TB Allocation Details'!$A$18:$L$214, MATCH("Demand ID", 'E4 TB Allocation Details'!$A$18:$L$18, 0),FALSE), 'E2 Allocators'!$B$15:$W$358, MATCH('O5 Details by Class &amp; Accounts'!O$18, 'E2 Allocators'!$B$15:$W$15, 0),FALSE)*$F121)</f>
        <v>0</v>
      </c>
      <c r="P121" s="2186">
        <f>IF(ISERROR(VLOOKUP(VLOOKUP($A121, 'E4 TB Allocation Details'!$A$18:$L$214, MATCH("Demand ID", 'E4 TB Allocation Details'!$A$18:$L$18, 0),FALSE), 'E2 Allocators'!$B$15:$W$358, MATCH('O5 Details by Class &amp; Accounts'!P$18, 'E2 Allocators'!$B$15:$W$15, 0),FALSE)*$F121), 0, VLOOKUP(VLOOKUP($A121, 'E4 TB Allocation Details'!$A$18:$L$214, MATCH("Demand ID", 'E4 TB Allocation Details'!$A$18:$L$18, 0),FALSE), 'E2 Allocators'!$B$15:$W$358, MATCH('O5 Details by Class &amp; Accounts'!P$18, 'E2 Allocators'!$B$15:$W$15, 0),FALSE)*$F121)</f>
        <v>0</v>
      </c>
      <c r="Q121" s="2186">
        <f>IF(ISERROR(VLOOKUP(VLOOKUP($A121, 'E4 TB Allocation Details'!$A$18:$L$214, MATCH("Demand ID", 'E4 TB Allocation Details'!$A$18:$L$18, 0),FALSE), 'E2 Allocators'!$B$15:$W$358, MATCH('O5 Details by Class &amp; Accounts'!Q$18, 'E2 Allocators'!$B$15:$W$15, 0),FALSE)*$F121), 0, VLOOKUP(VLOOKUP($A121, 'E4 TB Allocation Details'!$A$18:$L$214, MATCH("Demand ID", 'E4 TB Allocation Details'!$A$18:$L$18, 0),FALSE), 'E2 Allocators'!$B$15:$W$358, MATCH('O5 Details by Class &amp; Accounts'!Q$18, 'E2 Allocators'!$B$15:$W$15, 0),FALSE)*$F121)</f>
        <v>0</v>
      </c>
      <c r="R121" s="2186">
        <f>IF(ISERROR(VLOOKUP(VLOOKUP($A121, 'E4 TB Allocation Details'!$A$18:$L$214, MATCH("Demand ID", 'E4 TB Allocation Details'!$A$18:$L$18, 0),FALSE), 'E2 Allocators'!$B$15:$W$358, MATCH('O5 Details by Class &amp; Accounts'!R$18, 'E2 Allocators'!$B$15:$W$15, 0),FALSE)*$F121), 0, VLOOKUP(VLOOKUP($A121, 'E4 TB Allocation Details'!$A$18:$L$214, MATCH("Demand ID", 'E4 TB Allocation Details'!$A$18:$L$18, 0),FALSE), 'E2 Allocators'!$B$15:$W$358, MATCH('O5 Details by Class &amp; Accounts'!R$18, 'E2 Allocators'!$B$15:$W$15, 0),FALSE)*$F121)</f>
        <v>0</v>
      </c>
      <c r="S121" s="2186">
        <f>IF(ISERROR(VLOOKUP(VLOOKUP($A121, 'E4 TB Allocation Details'!$A$18:$L$214, MATCH("Demand ID", 'E4 TB Allocation Details'!$A$18:$L$18, 0),FALSE), 'E2 Allocators'!$B$15:$W$358, MATCH('O5 Details by Class &amp; Accounts'!S$18, 'E2 Allocators'!$B$15:$W$15, 0),FALSE)*$F121), 0, VLOOKUP(VLOOKUP($A121, 'E4 TB Allocation Details'!$A$18:$L$214, MATCH("Demand ID", 'E4 TB Allocation Details'!$A$18:$L$18, 0),FALSE), 'E2 Allocators'!$B$15:$W$358, MATCH('O5 Details by Class &amp; Accounts'!S$18, 'E2 Allocators'!$B$15:$W$15, 0),FALSE)*$F121)</f>
        <v>0</v>
      </c>
      <c r="T121" s="2186">
        <f>IF(ISERROR(VLOOKUP(VLOOKUP($A121, 'E4 TB Allocation Details'!$A$18:$L$214, MATCH("Demand ID", 'E4 TB Allocation Details'!$A$18:$L$18, 0),FALSE), 'E2 Allocators'!$B$15:$W$358, MATCH('O5 Details by Class &amp; Accounts'!T$18, 'E2 Allocators'!$B$15:$W$15, 0),FALSE)*$F121), 0, VLOOKUP(VLOOKUP($A121, 'E4 TB Allocation Details'!$A$18:$L$214, MATCH("Demand ID", 'E4 TB Allocation Details'!$A$18:$L$18, 0),FALSE), 'E2 Allocators'!$B$15:$W$358, MATCH('O5 Details by Class &amp; Accounts'!T$18, 'E2 Allocators'!$B$15:$W$15, 0),FALSE)*$F121)</f>
        <v>0</v>
      </c>
      <c r="U121" s="2186">
        <f>IF(ISERROR(VLOOKUP(VLOOKUP($A121, 'E4 TB Allocation Details'!$A$18:$L$214, MATCH("Demand ID", 'E4 TB Allocation Details'!$A$18:$L$18, 0),FALSE), 'E2 Allocators'!$B$15:$W$358, MATCH('O5 Details by Class &amp; Accounts'!U$18, 'E2 Allocators'!$B$15:$W$15, 0),FALSE)*$F121), 0, VLOOKUP(VLOOKUP($A121, 'E4 TB Allocation Details'!$A$18:$L$214, MATCH("Demand ID", 'E4 TB Allocation Details'!$A$18:$L$18, 0),FALSE), 'E2 Allocators'!$B$15:$W$358, MATCH('O5 Details by Class &amp; Accounts'!U$18, 'E2 Allocators'!$B$15:$W$15, 0),FALSE)*$F121)</f>
        <v>0</v>
      </c>
      <c r="V121" s="2186">
        <f>IF(ISERROR(VLOOKUP(VLOOKUP($A121, 'E4 TB Allocation Details'!$A$18:$L$214, MATCH("Demand ID", 'E4 TB Allocation Details'!$A$18:$L$18, 0),FALSE), 'E2 Allocators'!$B$15:$W$358, MATCH('O5 Details by Class &amp; Accounts'!V$18, 'E2 Allocators'!$B$15:$W$15, 0),FALSE)*$F121), 0, VLOOKUP(VLOOKUP($A121, 'E4 TB Allocation Details'!$A$18:$L$214, MATCH("Demand ID", 'E4 TB Allocation Details'!$A$18:$L$18, 0),FALSE), 'E2 Allocators'!$B$15:$W$358, MATCH('O5 Details by Class &amp; Accounts'!V$18, 'E2 Allocators'!$B$15:$W$15, 0),FALSE)*$F121)</f>
        <v>0</v>
      </c>
      <c r="W121" s="2186">
        <f>IF(ISERROR(VLOOKUP(VLOOKUP($A121, 'E4 TB Allocation Details'!$A$18:$L$214, MATCH("Demand ID", 'E4 TB Allocation Details'!$A$18:$L$18, 0),FALSE), 'E2 Allocators'!$B$15:$W$358, MATCH('O5 Details by Class &amp; Accounts'!W$18, 'E2 Allocators'!$B$15:$W$15, 0),FALSE)*$F121), 0, VLOOKUP(VLOOKUP($A121, 'E4 TB Allocation Details'!$A$18:$L$214, MATCH("Demand ID", 'E4 TB Allocation Details'!$A$18:$L$18, 0),FALSE), 'E2 Allocators'!$B$15:$W$358, MATCH('O5 Details by Class &amp; Accounts'!W$18, 'E2 Allocators'!$B$15:$W$15, 0),FALSE)*$F121)</f>
        <v>0</v>
      </c>
      <c r="X121" s="2186">
        <f>IF(ISERROR(VLOOKUP(VLOOKUP($A121, 'E4 TB Allocation Details'!$A$18:$L$214, MATCH("Demand ID", 'E4 TB Allocation Details'!$A$18:$L$18, 0),FALSE), 'E2 Allocators'!$B$15:$W$358, MATCH('O5 Details by Class &amp; Accounts'!X$18, 'E2 Allocators'!$B$15:$W$15, 0),FALSE)*$F121), 0, VLOOKUP(VLOOKUP($A121, 'E4 TB Allocation Details'!$A$18:$L$214, MATCH("Demand ID", 'E4 TB Allocation Details'!$A$18:$L$18, 0),FALSE), 'E2 Allocators'!$B$15:$W$358, MATCH('O5 Details by Class &amp; Accounts'!X$18, 'E2 Allocators'!$B$15:$W$15, 0),FALSE)*$F121)</f>
        <v>0</v>
      </c>
      <c r="Y121" s="2186">
        <f>IF(ISERROR(VLOOKUP(VLOOKUP($A121, 'E4 TB Allocation Details'!$A$18:$L$214, MATCH("Demand ID", 'E4 TB Allocation Details'!$A$18:$L$18, 0),FALSE), 'E2 Allocators'!$B$15:$W$358, MATCH('O5 Details by Class &amp; Accounts'!Y$18, 'E2 Allocators'!$B$15:$W$15, 0),FALSE)*$F121), 0, VLOOKUP(VLOOKUP($A121, 'E4 TB Allocation Details'!$A$18:$L$214, MATCH("Demand ID", 'E4 TB Allocation Details'!$A$18:$L$18, 0),FALSE), 'E2 Allocators'!$B$15:$W$358, MATCH('O5 Details by Class &amp; Accounts'!Y$18, 'E2 Allocators'!$B$15:$W$15, 0),FALSE)*$F121)</f>
        <v>0</v>
      </c>
      <c r="Z121" s="2186">
        <f>IF(ISERROR(VLOOKUP(VLOOKUP($A121, 'E4 TB Allocation Details'!$A$18:$L$214, MATCH("Demand ID", 'E4 TB Allocation Details'!$A$18:$L$18, 0),FALSE), 'E2 Allocators'!$B$15:$W$358, MATCH('O5 Details by Class &amp; Accounts'!Z$18, 'E2 Allocators'!$B$15:$W$15, 0),FALSE)*$F121), 0, VLOOKUP(VLOOKUP($A121, 'E4 TB Allocation Details'!$A$18:$L$214, MATCH("Demand ID", 'E4 TB Allocation Details'!$A$18:$L$18, 0),FALSE), 'E2 Allocators'!$B$15:$W$358, MATCH('O5 Details by Class &amp; Accounts'!Z$18, 'E2 Allocators'!$B$15:$W$15, 0),FALSE)*$F121)</f>
        <v>0</v>
      </c>
      <c r="AA121" s="2186">
        <f>IF(ISERROR(VLOOKUP(VLOOKUP($A121, 'E4 TB Allocation Details'!$A$18:$L$214, MATCH("Demand ID", 'E4 TB Allocation Details'!$A$18:$L$18, 0),FALSE), 'E2 Allocators'!$B$15:$W$358, MATCH('O5 Details by Class &amp; Accounts'!AA$18, 'E2 Allocators'!$B$15:$W$15, 0),FALSE)*$F121), 0, VLOOKUP(VLOOKUP($A121, 'E4 TB Allocation Details'!$A$18:$L$214, MATCH("Demand ID", 'E4 TB Allocation Details'!$A$18:$L$18, 0),FALSE), 'E2 Allocators'!$B$15:$W$358, MATCH('O5 Details by Class &amp; Accounts'!AA$18, 'E2 Allocators'!$B$15:$W$15, 0),FALSE)*$F121)</f>
        <v>0</v>
      </c>
      <c r="AB121" s="2186">
        <f>IF(ISERROR(VLOOKUP(VLOOKUP($A121, 'E4 TB Allocation Details'!$A$18:$L$214, MATCH("Demand ID", 'E4 TB Allocation Details'!$A$18:$L$18, 0),FALSE), 'E2 Allocators'!$B$15:$W$358, MATCH('O5 Details by Class &amp; Accounts'!AB$18, 'E2 Allocators'!$B$15:$W$15, 0),FALSE)*$F121), 0, VLOOKUP(VLOOKUP($A121, 'E4 TB Allocation Details'!$A$18:$L$214, MATCH("Demand ID", 'E4 TB Allocation Details'!$A$18:$L$18, 0),FALSE), 'E2 Allocators'!$B$15:$W$358, MATCH('O5 Details by Class &amp; Accounts'!AB$18, 'E2 Allocators'!$B$15:$W$15, 0),FALSE)*$F121)</f>
        <v>0</v>
      </c>
      <c r="AC121" s="2186">
        <f t="shared" ref="AC121:AC128" si="33">SUM(I121:AB121)</f>
        <v>0</v>
      </c>
      <c r="AD121" s="2186">
        <f>IF(ISERROR(VLOOKUP(VLOOKUP($A121, 'E4 TB Allocation Details'!$A$18:$L$214, MATCH("Customer ID", 'E4 TB Allocation Details'!$A$18:$L$18, 0),FALSE), 'E2 Allocators'!$B$15:$W$358, MATCH('O5 Details by Class &amp; Accounts'!AD$18, 'E2 Allocators'!$B$15:$W$15, 0),FALSE)*$G121), 0, VLOOKUP(VLOOKUP($A121, 'E4 TB Allocation Details'!$A$18:$L$214, MATCH("Customer ID", 'E4 TB Allocation Details'!$A$18:$L$18, 0),FALSE), 'E2 Allocators'!$B$15:$W$358, MATCH('O5 Details by Class &amp; Accounts'!AD$18, 'E2 Allocators'!$B$15:$W$15, 0),FALSE)*$G121)</f>
        <v>0</v>
      </c>
      <c r="AE121" s="2186">
        <f>IF(ISERROR(VLOOKUP(VLOOKUP($A121, 'E4 TB Allocation Details'!$A$18:$L$214, MATCH("Customer ID", 'E4 TB Allocation Details'!$A$18:$L$18, 0),FALSE), 'E2 Allocators'!$B$15:$W$358, MATCH('O5 Details by Class &amp; Accounts'!AE$18, 'E2 Allocators'!$B$15:$W$15, 0),FALSE)*$G121), 0, VLOOKUP(VLOOKUP($A121, 'E4 TB Allocation Details'!$A$18:$L$214, MATCH("Customer ID", 'E4 TB Allocation Details'!$A$18:$L$18, 0),FALSE), 'E2 Allocators'!$B$15:$W$358, MATCH('O5 Details by Class &amp; Accounts'!AE$18, 'E2 Allocators'!$B$15:$W$15, 0),FALSE)*$G121)</f>
        <v>0</v>
      </c>
      <c r="AF121" s="2186">
        <f>IF(ISERROR(VLOOKUP(VLOOKUP($A121, 'E4 TB Allocation Details'!$A$18:$L$214, MATCH("Customer ID", 'E4 TB Allocation Details'!$A$18:$L$18, 0),FALSE), 'E2 Allocators'!$B$15:$W$358, MATCH('O5 Details by Class &amp; Accounts'!AF$18, 'E2 Allocators'!$B$15:$W$15, 0),FALSE)*$G121), 0, VLOOKUP(VLOOKUP($A121, 'E4 TB Allocation Details'!$A$18:$L$214, MATCH("Customer ID", 'E4 TB Allocation Details'!$A$18:$L$18, 0),FALSE), 'E2 Allocators'!$B$15:$W$358, MATCH('O5 Details by Class &amp; Accounts'!AF$18, 'E2 Allocators'!$B$15:$W$15, 0),FALSE)*$G121)</f>
        <v>0</v>
      </c>
      <c r="AG121" s="2186">
        <f>IF(ISERROR(VLOOKUP(VLOOKUP($A121, 'E4 TB Allocation Details'!$A$18:$L$214, MATCH("Customer ID", 'E4 TB Allocation Details'!$A$18:$L$18, 0),FALSE), 'E2 Allocators'!$B$15:$W$358, MATCH('O5 Details by Class &amp; Accounts'!AG$18, 'E2 Allocators'!$B$15:$W$15, 0),FALSE)*$G121), 0, VLOOKUP(VLOOKUP($A121, 'E4 TB Allocation Details'!$A$18:$L$214, MATCH("Customer ID", 'E4 TB Allocation Details'!$A$18:$L$18, 0),FALSE), 'E2 Allocators'!$B$15:$W$358, MATCH('O5 Details by Class &amp; Accounts'!AG$18, 'E2 Allocators'!$B$15:$W$15, 0),FALSE)*$G121)</f>
        <v>0</v>
      </c>
      <c r="AH121" s="2186">
        <f>IF(ISERROR(VLOOKUP(VLOOKUP($A121, 'E4 TB Allocation Details'!$A$18:$L$214, MATCH("Customer ID", 'E4 TB Allocation Details'!$A$18:$L$18, 0),FALSE), 'E2 Allocators'!$B$15:$W$358, MATCH('O5 Details by Class &amp; Accounts'!AH$18, 'E2 Allocators'!$B$15:$W$15, 0),FALSE)*$G121), 0, VLOOKUP(VLOOKUP($A121, 'E4 TB Allocation Details'!$A$18:$L$214, MATCH("Customer ID", 'E4 TB Allocation Details'!$A$18:$L$18, 0),FALSE), 'E2 Allocators'!$B$15:$W$358, MATCH('O5 Details by Class &amp; Accounts'!AH$18, 'E2 Allocators'!$B$15:$W$15, 0),FALSE)*$G121)</f>
        <v>0</v>
      </c>
      <c r="AI121" s="2186">
        <f>IF(ISERROR(VLOOKUP(VLOOKUP($A121, 'E4 TB Allocation Details'!$A$18:$L$214, MATCH("Customer ID", 'E4 TB Allocation Details'!$A$18:$L$18, 0),FALSE), 'E2 Allocators'!$B$15:$W$358, MATCH('O5 Details by Class &amp; Accounts'!AI$18, 'E2 Allocators'!$B$15:$W$15, 0),FALSE)*$G121), 0, VLOOKUP(VLOOKUP($A121, 'E4 TB Allocation Details'!$A$18:$L$214, MATCH("Customer ID", 'E4 TB Allocation Details'!$A$18:$L$18, 0),FALSE), 'E2 Allocators'!$B$15:$W$358, MATCH('O5 Details by Class &amp; Accounts'!AI$18, 'E2 Allocators'!$B$15:$W$15, 0),FALSE)*$G121)</f>
        <v>0</v>
      </c>
      <c r="AJ121" s="2186">
        <f>IF(ISERROR(VLOOKUP(VLOOKUP($A121, 'E4 TB Allocation Details'!$A$18:$L$214, MATCH("Customer ID", 'E4 TB Allocation Details'!$A$18:$L$18, 0),FALSE), 'E2 Allocators'!$B$15:$W$358, MATCH('O5 Details by Class &amp; Accounts'!AJ$18, 'E2 Allocators'!$B$15:$W$15, 0),FALSE)*$G121), 0, VLOOKUP(VLOOKUP($A121, 'E4 TB Allocation Details'!$A$18:$L$214, MATCH("Customer ID", 'E4 TB Allocation Details'!$A$18:$L$18, 0),FALSE), 'E2 Allocators'!$B$15:$W$358, MATCH('O5 Details by Class &amp; Accounts'!AJ$18, 'E2 Allocators'!$B$15:$W$15, 0),FALSE)*$G121)</f>
        <v>0</v>
      </c>
      <c r="AK121" s="2186">
        <f>IF(ISERROR(VLOOKUP(VLOOKUP($A121, 'E4 TB Allocation Details'!$A$18:$L$214, MATCH("Customer ID", 'E4 TB Allocation Details'!$A$18:$L$18, 0),FALSE), 'E2 Allocators'!$B$15:$W$358, MATCH('O5 Details by Class &amp; Accounts'!AK$18, 'E2 Allocators'!$B$15:$W$15, 0),FALSE)*$G121), 0, VLOOKUP(VLOOKUP($A121, 'E4 TB Allocation Details'!$A$18:$L$214, MATCH("Customer ID", 'E4 TB Allocation Details'!$A$18:$L$18, 0),FALSE), 'E2 Allocators'!$B$15:$W$358, MATCH('O5 Details by Class &amp; Accounts'!AK$18, 'E2 Allocators'!$B$15:$W$15, 0),FALSE)*$G121)</f>
        <v>0</v>
      </c>
      <c r="AL121" s="2186">
        <f>IF(ISERROR(VLOOKUP(VLOOKUP($A121, 'E4 TB Allocation Details'!$A$18:$L$214, MATCH("Customer ID", 'E4 TB Allocation Details'!$A$18:$L$18, 0),FALSE), 'E2 Allocators'!$B$15:$W$358, MATCH('O5 Details by Class &amp; Accounts'!AL$18, 'E2 Allocators'!$B$15:$W$15, 0),FALSE)*$G121), 0, VLOOKUP(VLOOKUP($A121, 'E4 TB Allocation Details'!$A$18:$L$214, MATCH("Customer ID", 'E4 TB Allocation Details'!$A$18:$L$18, 0),FALSE), 'E2 Allocators'!$B$15:$W$358, MATCH('O5 Details by Class &amp; Accounts'!AL$18, 'E2 Allocators'!$B$15:$W$15, 0),FALSE)*$G121)</f>
        <v>0</v>
      </c>
      <c r="AM121" s="2186">
        <f>IF(ISERROR(VLOOKUP(VLOOKUP($A121, 'E4 TB Allocation Details'!$A$18:$L$214, MATCH("Customer ID", 'E4 TB Allocation Details'!$A$18:$L$18, 0),FALSE), 'E2 Allocators'!$B$15:$W$358, MATCH('O5 Details by Class &amp; Accounts'!AM$18, 'E2 Allocators'!$B$15:$W$15, 0),FALSE)*$G121), 0, VLOOKUP(VLOOKUP($A121, 'E4 TB Allocation Details'!$A$18:$L$214, MATCH("Customer ID", 'E4 TB Allocation Details'!$A$18:$L$18, 0),FALSE), 'E2 Allocators'!$B$15:$W$358, MATCH('O5 Details by Class &amp; Accounts'!AM$18, 'E2 Allocators'!$B$15:$W$15, 0),FALSE)*$G121)</f>
        <v>0</v>
      </c>
      <c r="AN121" s="2186">
        <f>IF(ISERROR(VLOOKUP(VLOOKUP($A121, 'E4 TB Allocation Details'!$A$18:$L$214, MATCH("Customer ID", 'E4 TB Allocation Details'!$A$18:$L$18, 0),FALSE), 'E2 Allocators'!$B$15:$W$358, MATCH('O5 Details by Class &amp; Accounts'!AN$18, 'E2 Allocators'!$B$15:$W$15, 0),FALSE)*$G121), 0, VLOOKUP(VLOOKUP($A121, 'E4 TB Allocation Details'!$A$18:$L$214, MATCH("Customer ID", 'E4 TB Allocation Details'!$A$18:$L$18, 0),FALSE), 'E2 Allocators'!$B$15:$W$358, MATCH('O5 Details by Class &amp; Accounts'!AN$18, 'E2 Allocators'!$B$15:$W$15, 0),FALSE)*$G121)</f>
        <v>0</v>
      </c>
      <c r="AO121" s="2186">
        <f>IF(ISERROR(VLOOKUP(VLOOKUP($A121, 'E4 TB Allocation Details'!$A$18:$L$214, MATCH("Customer ID", 'E4 TB Allocation Details'!$A$18:$L$18, 0),FALSE), 'E2 Allocators'!$B$15:$W$358, MATCH('O5 Details by Class &amp; Accounts'!AO$18, 'E2 Allocators'!$B$15:$W$15, 0),FALSE)*$G121), 0, VLOOKUP(VLOOKUP($A121, 'E4 TB Allocation Details'!$A$18:$L$214, MATCH("Customer ID", 'E4 TB Allocation Details'!$A$18:$L$18, 0),FALSE), 'E2 Allocators'!$B$15:$W$358, MATCH('O5 Details by Class &amp; Accounts'!AO$18, 'E2 Allocators'!$B$15:$W$15, 0),FALSE)*$G121)</f>
        <v>0</v>
      </c>
      <c r="AP121" s="2186">
        <f>IF(ISERROR(VLOOKUP(VLOOKUP($A121, 'E4 TB Allocation Details'!$A$18:$L$214, MATCH("Customer ID", 'E4 TB Allocation Details'!$A$18:$L$18, 0),FALSE), 'E2 Allocators'!$B$15:$W$358, MATCH('O5 Details by Class &amp; Accounts'!AP$18, 'E2 Allocators'!$B$15:$W$15, 0),FALSE)*$G121), 0, VLOOKUP(VLOOKUP($A121, 'E4 TB Allocation Details'!$A$18:$L$214, MATCH("Customer ID", 'E4 TB Allocation Details'!$A$18:$L$18, 0),FALSE), 'E2 Allocators'!$B$15:$W$358, MATCH('O5 Details by Class &amp; Accounts'!AP$18, 'E2 Allocators'!$B$15:$W$15, 0),FALSE)*$G121)</f>
        <v>0</v>
      </c>
      <c r="AQ121" s="2186">
        <f>IF(ISERROR(VLOOKUP(VLOOKUP($A121, 'E4 TB Allocation Details'!$A$18:$L$214, MATCH("Customer ID", 'E4 TB Allocation Details'!$A$18:$L$18, 0),FALSE), 'E2 Allocators'!$B$15:$W$358, MATCH('O5 Details by Class &amp; Accounts'!AQ$18, 'E2 Allocators'!$B$15:$W$15, 0),FALSE)*$G121), 0, VLOOKUP(VLOOKUP($A121, 'E4 TB Allocation Details'!$A$18:$L$214, MATCH("Customer ID", 'E4 TB Allocation Details'!$A$18:$L$18, 0),FALSE), 'E2 Allocators'!$B$15:$W$358, MATCH('O5 Details by Class &amp; Accounts'!AQ$18, 'E2 Allocators'!$B$15:$W$15, 0),FALSE)*$G121)</f>
        <v>0</v>
      </c>
      <c r="AR121" s="2186">
        <f>IF(ISERROR(VLOOKUP(VLOOKUP($A121, 'E4 TB Allocation Details'!$A$18:$L$214, MATCH("Customer ID", 'E4 TB Allocation Details'!$A$18:$L$18, 0),FALSE), 'E2 Allocators'!$B$15:$W$358, MATCH('O5 Details by Class &amp; Accounts'!AR$18, 'E2 Allocators'!$B$15:$W$15, 0),FALSE)*$G121), 0, VLOOKUP(VLOOKUP($A121, 'E4 TB Allocation Details'!$A$18:$L$214, MATCH("Customer ID", 'E4 TB Allocation Details'!$A$18:$L$18, 0),FALSE), 'E2 Allocators'!$B$15:$W$358, MATCH('O5 Details by Class &amp; Accounts'!AR$18, 'E2 Allocators'!$B$15:$W$15, 0),FALSE)*$G121)</f>
        <v>0</v>
      </c>
      <c r="AS121" s="2186">
        <f>IF(ISERROR(VLOOKUP(VLOOKUP($A121, 'E4 TB Allocation Details'!$A$18:$L$214, MATCH("Customer ID", 'E4 TB Allocation Details'!$A$18:$L$18, 0),FALSE), 'E2 Allocators'!$B$15:$W$358, MATCH('O5 Details by Class &amp; Accounts'!AS$18, 'E2 Allocators'!$B$15:$W$15, 0),FALSE)*$G121), 0, VLOOKUP(VLOOKUP($A121, 'E4 TB Allocation Details'!$A$18:$L$214, MATCH("Customer ID", 'E4 TB Allocation Details'!$A$18:$L$18, 0),FALSE), 'E2 Allocators'!$B$15:$W$358, MATCH('O5 Details by Class &amp; Accounts'!AS$18, 'E2 Allocators'!$B$15:$W$15, 0),FALSE)*$G121)</f>
        <v>0</v>
      </c>
      <c r="AT121" s="2186">
        <f>IF(ISERROR(VLOOKUP(VLOOKUP($A121, 'E4 TB Allocation Details'!$A$18:$L$214, MATCH("Customer ID", 'E4 TB Allocation Details'!$A$18:$L$18, 0),FALSE), 'E2 Allocators'!$B$15:$W$358, MATCH('O5 Details by Class &amp; Accounts'!AT$18, 'E2 Allocators'!$B$15:$W$15, 0),FALSE)*$G121), 0, VLOOKUP(VLOOKUP($A121, 'E4 TB Allocation Details'!$A$18:$L$214, MATCH("Customer ID", 'E4 TB Allocation Details'!$A$18:$L$18, 0),FALSE), 'E2 Allocators'!$B$15:$W$358, MATCH('O5 Details by Class &amp; Accounts'!AT$18, 'E2 Allocators'!$B$15:$W$15, 0),FALSE)*$G121)</f>
        <v>0</v>
      </c>
      <c r="AU121" s="2186">
        <f>IF(ISERROR(VLOOKUP(VLOOKUP($A121, 'E4 TB Allocation Details'!$A$18:$L$214, MATCH("Customer ID", 'E4 TB Allocation Details'!$A$18:$L$18, 0),FALSE), 'E2 Allocators'!$B$15:$W$358, MATCH('O5 Details by Class &amp; Accounts'!AU$18, 'E2 Allocators'!$B$15:$W$15, 0),FALSE)*$G121), 0, VLOOKUP(VLOOKUP($A121, 'E4 TB Allocation Details'!$A$18:$L$214, MATCH("Customer ID", 'E4 TB Allocation Details'!$A$18:$L$18, 0),FALSE), 'E2 Allocators'!$B$15:$W$358, MATCH('O5 Details by Class &amp; Accounts'!AU$18, 'E2 Allocators'!$B$15:$W$15, 0),FALSE)*$G121)</f>
        <v>0</v>
      </c>
      <c r="AV121" s="2186">
        <f>IF(ISERROR(VLOOKUP(VLOOKUP($A121, 'E4 TB Allocation Details'!$A$18:$L$214, MATCH("Customer ID", 'E4 TB Allocation Details'!$A$18:$L$18, 0),FALSE), 'E2 Allocators'!$B$15:$W$358, MATCH('O5 Details by Class &amp; Accounts'!AV$18, 'E2 Allocators'!$B$15:$W$15, 0),FALSE)*$G121), 0, VLOOKUP(VLOOKUP($A121, 'E4 TB Allocation Details'!$A$18:$L$214, MATCH("Customer ID", 'E4 TB Allocation Details'!$A$18:$L$18, 0),FALSE), 'E2 Allocators'!$B$15:$W$358, MATCH('O5 Details by Class &amp; Accounts'!AV$18, 'E2 Allocators'!$B$15:$W$15, 0),FALSE)*$G121)</f>
        <v>0</v>
      </c>
      <c r="AW121" s="2186">
        <f>IF(ISERROR(VLOOKUP(VLOOKUP($A121, 'E4 TB Allocation Details'!$A$18:$L$214, MATCH("Customer ID", 'E4 TB Allocation Details'!$A$18:$L$18, 0),FALSE), 'E2 Allocators'!$B$15:$W$358, MATCH('O5 Details by Class &amp; Accounts'!AW$18, 'E2 Allocators'!$B$15:$W$15, 0),FALSE)*$G121), 0, VLOOKUP(VLOOKUP($A121, 'E4 TB Allocation Details'!$A$18:$L$214, MATCH("Customer ID", 'E4 TB Allocation Details'!$A$18:$L$18, 0),FALSE), 'E2 Allocators'!$B$15:$W$358, MATCH('O5 Details by Class &amp; Accounts'!AW$18, 'E2 Allocators'!$B$15:$W$15, 0),FALSE)*$G121)</f>
        <v>0</v>
      </c>
      <c r="AX121" s="2186">
        <f t="shared" ref="AX121:AX128" si="34">SUM(AD121:AW121)</f>
        <v>0</v>
      </c>
      <c r="AY121" s="2186">
        <f>IF(ISERROR(VLOOKUP(VLOOKUP($A121, 'E4 TB Allocation Details'!$A$18:$L$214, MATCH("Misc ID", 'E4 TB Allocation Details'!$A$18:$L$18, 0),FALSE), 'E2 Allocators'!$B$15:$W$358, MATCH('O5 Details by Class &amp; Accounts'!AY$18, 'E2 Allocators'!$B$15:$W$15, 0),FALSE)*$E121), 0, VLOOKUP(VLOOKUP($A121, 'E4 TB Allocation Details'!$A$18:$L$214, MATCH("Misc ID", 'E4 TB Allocation Details'!$A$18:$L$18, 0),FALSE), 'E2 Allocators'!$B$15:$W$358, MATCH('O5 Details by Class &amp; Accounts'!AY$18, 'E2 Allocators'!$B$15:$W$15, 0),FALSE)*$E121)</f>
        <v>0</v>
      </c>
      <c r="AZ121" s="2186">
        <f>IF(ISERROR(VLOOKUP(VLOOKUP($A121, 'E4 TB Allocation Details'!$A$18:$L$214, MATCH("Misc ID", 'E4 TB Allocation Details'!$A$18:$L$18, 0),FALSE), 'E2 Allocators'!$B$15:$W$358, MATCH('O5 Details by Class &amp; Accounts'!AZ$18, 'E2 Allocators'!$B$15:$W$15, 0),FALSE)*$E121), 0, VLOOKUP(VLOOKUP($A121, 'E4 TB Allocation Details'!$A$18:$L$214, MATCH("Misc ID", 'E4 TB Allocation Details'!$A$18:$L$18, 0),FALSE), 'E2 Allocators'!$B$15:$W$358, MATCH('O5 Details by Class &amp; Accounts'!AZ$18, 'E2 Allocators'!$B$15:$W$15, 0),FALSE)*$E121)</f>
        <v>0</v>
      </c>
      <c r="BA121" s="2186">
        <f>IF(ISERROR(VLOOKUP(VLOOKUP($A121, 'E4 TB Allocation Details'!$A$18:$L$214, MATCH("Misc ID", 'E4 TB Allocation Details'!$A$18:$L$18, 0),FALSE), 'E2 Allocators'!$B$15:$W$358, MATCH('O5 Details by Class &amp; Accounts'!BA$18, 'E2 Allocators'!$B$15:$W$15, 0),FALSE)*$E121), 0, VLOOKUP(VLOOKUP($A121, 'E4 TB Allocation Details'!$A$18:$L$214, MATCH("Misc ID", 'E4 TB Allocation Details'!$A$18:$L$18, 0),FALSE), 'E2 Allocators'!$B$15:$W$358, MATCH('O5 Details by Class &amp; Accounts'!BA$18, 'E2 Allocators'!$B$15:$W$15, 0),FALSE)*$E121)</f>
        <v>0</v>
      </c>
      <c r="BB121" s="2186">
        <f>IF(ISERROR(VLOOKUP(VLOOKUP($A121, 'E4 TB Allocation Details'!$A$18:$L$214, MATCH("Misc ID", 'E4 TB Allocation Details'!$A$18:$L$18, 0),FALSE), 'E2 Allocators'!$B$15:$W$358, MATCH('O5 Details by Class &amp; Accounts'!BB$18, 'E2 Allocators'!$B$15:$W$15, 0),FALSE)*$E121), 0, VLOOKUP(VLOOKUP($A121, 'E4 TB Allocation Details'!$A$18:$L$214, MATCH("Misc ID", 'E4 TB Allocation Details'!$A$18:$L$18, 0),FALSE), 'E2 Allocators'!$B$15:$W$358, MATCH('O5 Details by Class &amp; Accounts'!BB$18, 'E2 Allocators'!$B$15:$W$15, 0),FALSE)*$E121)</f>
        <v>0</v>
      </c>
      <c r="BC121" s="2186">
        <f>IF(ISERROR(VLOOKUP(VLOOKUP($A121, 'E4 TB Allocation Details'!$A$18:$L$214, MATCH("Misc ID", 'E4 TB Allocation Details'!$A$18:$L$18, 0),FALSE), 'E2 Allocators'!$B$15:$W$358, MATCH('O5 Details by Class &amp; Accounts'!BC$18, 'E2 Allocators'!$B$15:$W$15, 0),FALSE)*$E121), 0, VLOOKUP(VLOOKUP($A121, 'E4 TB Allocation Details'!$A$18:$L$214, MATCH("Misc ID", 'E4 TB Allocation Details'!$A$18:$L$18, 0),FALSE), 'E2 Allocators'!$B$15:$W$358, MATCH('O5 Details by Class &amp; Accounts'!BC$18, 'E2 Allocators'!$B$15:$W$15, 0),FALSE)*$E121)</f>
        <v>0</v>
      </c>
      <c r="BD121" s="2186">
        <f>IF(ISERROR(VLOOKUP(VLOOKUP($A121, 'E4 TB Allocation Details'!$A$18:$L$214, MATCH("Misc ID", 'E4 TB Allocation Details'!$A$18:$L$18, 0),FALSE), 'E2 Allocators'!$B$15:$W$358, MATCH('O5 Details by Class &amp; Accounts'!BD$18, 'E2 Allocators'!$B$15:$W$15, 0),FALSE)*$E121), 0, VLOOKUP(VLOOKUP($A121, 'E4 TB Allocation Details'!$A$18:$L$214, MATCH("Misc ID", 'E4 TB Allocation Details'!$A$18:$L$18, 0),FALSE), 'E2 Allocators'!$B$15:$W$358, MATCH('O5 Details by Class &amp; Accounts'!BD$18, 'E2 Allocators'!$B$15:$W$15, 0),FALSE)*$E121)</f>
        <v>0</v>
      </c>
      <c r="BE121" s="2186">
        <f>IF(ISERROR(VLOOKUP(VLOOKUP($A121, 'E4 TB Allocation Details'!$A$18:$L$214, MATCH("Misc ID", 'E4 TB Allocation Details'!$A$18:$L$18, 0),FALSE), 'E2 Allocators'!$B$15:$W$358, MATCH('O5 Details by Class &amp; Accounts'!BE$18, 'E2 Allocators'!$B$15:$W$15, 0),FALSE)*$E121), 0, VLOOKUP(VLOOKUP($A121, 'E4 TB Allocation Details'!$A$18:$L$214, MATCH("Misc ID", 'E4 TB Allocation Details'!$A$18:$L$18, 0),FALSE), 'E2 Allocators'!$B$15:$W$358, MATCH('O5 Details by Class &amp; Accounts'!BE$18, 'E2 Allocators'!$B$15:$W$15, 0),FALSE)*$E121)</f>
        <v>0</v>
      </c>
      <c r="BF121" s="2186">
        <f>IF(ISERROR(VLOOKUP(VLOOKUP($A121, 'E4 TB Allocation Details'!$A$18:$L$214, MATCH("Misc ID", 'E4 TB Allocation Details'!$A$18:$L$18, 0),FALSE), 'E2 Allocators'!$B$15:$W$358, MATCH('O5 Details by Class &amp; Accounts'!BF$18, 'E2 Allocators'!$B$15:$W$15, 0),FALSE)*$E121), 0, VLOOKUP(VLOOKUP($A121, 'E4 TB Allocation Details'!$A$18:$L$214, MATCH("Misc ID", 'E4 TB Allocation Details'!$A$18:$L$18, 0),FALSE), 'E2 Allocators'!$B$15:$W$358, MATCH('O5 Details by Class &amp; Accounts'!BF$18, 'E2 Allocators'!$B$15:$W$15, 0),FALSE)*$E121)</f>
        <v>0</v>
      </c>
      <c r="BG121" s="2186">
        <f>IF(ISERROR(VLOOKUP(VLOOKUP($A121, 'E4 TB Allocation Details'!$A$18:$L$214, MATCH("Misc ID", 'E4 TB Allocation Details'!$A$18:$L$18, 0),FALSE), 'E2 Allocators'!$B$15:$W$358, MATCH('O5 Details by Class &amp; Accounts'!BG$18, 'E2 Allocators'!$B$15:$W$15, 0),FALSE)*$E121), 0, VLOOKUP(VLOOKUP($A121, 'E4 TB Allocation Details'!$A$18:$L$214, MATCH("Misc ID", 'E4 TB Allocation Details'!$A$18:$L$18, 0),FALSE), 'E2 Allocators'!$B$15:$W$358, MATCH('O5 Details by Class &amp; Accounts'!BG$18, 'E2 Allocators'!$B$15:$W$15, 0),FALSE)*$E121)</f>
        <v>0</v>
      </c>
      <c r="BH121" s="2186">
        <f>IF(ISERROR(VLOOKUP(VLOOKUP($A121, 'E4 TB Allocation Details'!$A$18:$L$214, MATCH("Misc ID", 'E4 TB Allocation Details'!$A$18:$L$18, 0),FALSE), 'E2 Allocators'!$B$15:$W$358, MATCH('O5 Details by Class &amp; Accounts'!BH$18, 'E2 Allocators'!$B$15:$W$15, 0),FALSE)*$E121), 0, VLOOKUP(VLOOKUP($A121, 'E4 TB Allocation Details'!$A$18:$L$214, MATCH("Misc ID", 'E4 TB Allocation Details'!$A$18:$L$18, 0),FALSE), 'E2 Allocators'!$B$15:$W$358, MATCH('O5 Details by Class &amp; Accounts'!BH$18, 'E2 Allocators'!$B$15:$W$15, 0),FALSE)*$E121)</f>
        <v>0</v>
      </c>
      <c r="BI121" s="2186">
        <f>IF(ISERROR(VLOOKUP(VLOOKUP($A121, 'E4 TB Allocation Details'!$A$18:$L$214, MATCH("Misc ID", 'E4 TB Allocation Details'!$A$18:$L$18, 0),FALSE), 'E2 Allocators'!$B$15:$W$358, MATCH('O5 Details by Class &amp; Accounts'!BI$18, 'E2 Allocators'!$B$15:$W$15, 0),FALSE)*$E121), 0, VLOOKUP(VLOOKUP($A121, 'E4 TB Allocation Details'!$A$18:$L$214, MATCH("Misc ID", 'E4 TB Allocation Details'!$A$18:$L$18, 0),FALSE), 'E2 Allocators'!$B$15:$W$358, MATCH('O5 Details by Class &amp; Accounts'!BI$18, 'E2 Allocators'!$B$15:$W$15, 0),FALSE)*$E121)</f>
        <v>0</v>
      </c>
      <c r="BJ121" s="2186">
        <f>IF(ISERROR(VLOOKUP(VLOOKUP($A121, 'E4 TB Allocation Details'!$A$18:$L$214, MATCH("Misc ID", 'E4 TB Allocation Details'!$A$18:$L$18, 0),FALSE), 'E2 Allocators'!$B$15:$W$358, MATCH('O5 Details by Class &amp; Accounts'!BJ$18, 'E2 Allocators'!$B$15:$W$15, 0),FALSE)*$E121), 0, VLOOKUP(VLOOKUP($A121, 'E4 TB Allocation Details'!$A$18:$L$214, MATCH("Misc ID", 'E4 TB Allocation Details'!$A$18:$L$18, 0),FALSE), 'E2 Allocators'!$B$15:$W$358, MATCH('O5 Details by Class &amp; Accounts'!BJ$18, 'E2 Allocators'!$B$15:$W$15, 0),FALSE)*$E121)</f>
        <v>0</v>
      </c>
      <c r="BK121" s="2186">
        <f>IF(ISERROR(VLOOKUP(VLOOKUP($A121, 'E4 TB Allocation Details'!$A$18:$L$214, MATCH("Misc ID", 'E4 TB Allocation Details'!$A$18:$L$18, 0),FALSE), 'E2 Allocators'!$B$15:$W$358, MATCH('O5 Details by Class &amp; Accounts'!BK$18, 'E2 Allocators'!$B$15:$W$15, 0),FALSE)*$E121), 0, VLOOKUP(VLOOKUP($A121, 'E4 TB Allocation Details'!$A$18:$L$214, MATCH("Misc ID", 'E4 TB Allocation Details'!$A$18:$L$18, 0),FALSE), 'E2 Allocators'!$B$15:$W$358, MATCH('O5 Details by Class &amp; Accounts'!BK$18, 'E2 Allocators'!$B$15:$W$15, 0),FALSE)*$E121)</f>
        <v>0</v>
      </c>
      <c r="BL121" s="2186">
        <f>IF(ISERROR(VLOOKUP(VLOOKUP($A121, 'E4 TB Allocation Details'!$A$18:$L$214, MATCH("Misc ID", 'E4 TB Allocation Details'!$A$18:$L$18, 0),FALSE), 'E2 Allocators'!$B$15:$W$358, MATCH('O5 Details by Class &amp; Accounts'!BL$18, 'E2 Allocators'!$B$15:$W$15, 0),FALSE)*$E121), 0, VLOOKUP(VLOOKUP($A121, 'E4 TB Allocation Details'!$A$18:$L$214, MATCH("Misc ID", 'E4 TB Allocation Details'!$A$18:$L$18, 0),FALSE), 'E2 Allocators'!$B$15:$W$358, MATCH('O5 Details by Class &amp; Accounts'!BL$18, 'E2 Allocators'!$B$15:$W$15, 0),FALSE)*$E121)</f>
        <v>0</v>
      </c>
      <c r="BM121" s="2186">
        <f>IF(ISERROR(VLOOKUP(VLOOKUP($A121, 'E4 TB Allocation Details'!$A$18:$L$214, MATCH("Misc ID", 'E4 TB Allocation Details'!$A$18:$L$18, 0),FALSE), 'E2 Allocators'!$B$15:$W$358, MATCH('O5 Details by Class &amp; Accounts'!BM$18, 'E2 Allocators'!$B$15:$W$15, 0),FALSE)*$E121), 0, VLOOKUP(VLOOKUP($A121, 'E4 TB Allocation Details'!$A$18:$L$214, MATCH("Misc ID", 'E4 TB Allocation Details'!$A$18:$L$18, 0),FALSE), 'E2 Allocators'!$B$15:$W$358, MATCH('O5 Details by Class &amp; Accounts'!BM$18, 'E2 Allocators'!$B$15:$W$15, 0),FALSE)*$E121)</f>
        <v>0</v>
      </c>
      <c r="BN121" s="2186">
        <f>IF(ISERROR(VLOOKUP(VLOOKUP($A121, 'E4 TB Allocation Details'!$A$18:$L$214, MATCH("Misc ID", 'E4 TB Allocation Details'!$A$18:$L$18, 0),FALSE), 'E2 Allocators'!$B$15:$W$358, MATCH('O5 Details by Class &amp; Accounts'!BN$18, 'E2 Allocators'!$B$15:$W$15, 0),FALSE)*$E121), 0, VLOOKUP(VLOOKUP($A121, 'E4 TB Allocation Details'!$A$18:$L$214, MATCH("Misc ID", 'E4 TB Allocation Details'!$A$18:$L$18, 0),FALSE), 'E2 Allocators'!$B$15:$W$358, MATCH('O5 Details by Class &amp; Accounts'!BN$18, 'E2 Allocators'!$B$15:$W$15, 0),FALSE)*$E121)</f>
        <v>0</v>
      </c>
      <c r="BO121" s="2186">
        <f>IF(ISERROR(VLOOKUP(VLOOKUP($A121, 'E4 TB Allocation Details'!$A$18:$L$214, MATCH("Misc ID", 'E4 TB Allocation Details'!$A$18:$L$18, 0),FALSE), 'E2 Allocators'!$B$15:$W$358, MATCH('O5 Details by Class &amp; Accounts'!BO$18, 'E2 Allocators'!$B$15:$W$15, 0),FALSE)*$E121), 0, VLOOKUP(VLOOKUP($A121, 'E4 TB Allocation Details'!$A$18:$L$214, MATCH("Misc ID", 'E4 TB Allocation Details'!$A$18:$L$18, 0),FALSE), 'E2 Allocators'!$B$15:$W$358, MATCH('O5 Details by Class &amp; Accounts'!BO$18, 'E2 Allocators'!$B$15:$W$15, 0),FALSE)*$E121)</f>
        <v>0</v>
      </c>
      <c r="BP121" s="2186">
        <f>IF(ISERROR(VLOOKUP(VLOOKUP($A121, 'E4 TB Allocation Details'!$A$18:$L$214, MATCH("Misc ID", 'E4 TB Allocation Details'!$A$18:$L$18, 0),FALSE), 'E2 Allocators'!$B$15:$W$358, MATCH('O5 Details by Class &amp; Accounts'!BP$18, 'E2 Allocators'!$B$15:$W$15, 0),FALSE)*$E121), 0, VLOOKUP(VLOOKUP($A121, 'E4 TB Allocation Details'!$A$18:$L$214, MATCH("Misc ID", 'E4 TB Allocation Details'!$A$18:$L$18, 0),FALSE), 'E2 Allocators'!$B$15:$W$358, MATCH('O5 Details by Class &amp; Accounts'!BP$18, 'E2 Allocators'!$B$15:$W$15, 0),FALSE)*$E121)</f>
        <v>0</v>
      </c>
      <c r="BQ121" s="2186">
        <f>IF(ISERROR(VLOOKUP(VLOOKUP($A121, 'E4 TB Allocation Details'!$A$18:$L$214, MATCH("Misc ID", 'E4 TB Allocation Details'!$A$18:$L$18, 0),FALSE), 'E2 Allocators'!$B$15:$W$358, MATCH('O5 Details by Class &amp; Accounts'!BQ$18, 'E2 Allocators'!$B$15:$W$15, 0),FALSE)*$E121), 0, VLOOKUP(VLOOKUP($A121, 'E4 TB Allocation Details'!$A$18:$L$214, MATCH("Misc ID", 'E4 TB Allocation Details'!$A$18:$L$18, 0),FALSE), 'E2 Allocators'!$B$15:$W$358, MATCH('O5 Details by Class &amp; Accounts'!BQ$18, 'E2 Allocators'!$B$15:$W$15, 0),FALSE)*$E121)</f>
        <v>0</v>
      </c>
      <c r="BR121" s="2186">
        <f>IF(ISERROR(VLOOKUP(VLOOKUP($A121, 'E4 TB Allocation Details'!$A$18:$L$214, MATCH("Misc ID", 'E4 TB Allocation Details'!$A$18:$L$18, 0),FALSE), 'E2 Allocators'!$B$15:$W$358, MATCH('O5 Details by Class &amp; Accounts'!BR$18, 'E2 Allocators'!$B$15:$W$15, 0),FALSE)*$E121), 0, VLOOKUP(VLOOKUP($A121, 'E4 TB Allocation Details'!$A$18:$L$214, MATCH("Misc ID", 'E4 TB Allocation Details'!$A$18:$L$18, 0),FALSE), 'E2 Allocators'!$B$15:$W$358, MATCH('O5 Details by Class &amp; Accounts'!BR$18, 'E2 Allocators'!$B$15:$W$15, 0),FALSE)*$E121)</f>
        <v>0</v>
      </c>
      <c r="BS121" s="2186">
        <f t="shared" ref="BS121:BS128" si="35">SUM(AY121:BR121)</f>
        <v>0</v>
      </c>
      <c r="BT121" s="2186">
        <f>IF(ISERROR(VLOOKUP(VLOOKUP($A121, 'E4 TB Allocation Details'!$A$18:$L$214, MATCH("A &amp; G ID", 'E4 TB Allocation Details'!$A$18:$L$18, 0),FALSE), 'E2 Allocators'!$B$15:$W$358, MATCH('O5 Details by Class &amp; Accounts'!BT$18, 'E2 Allocators'!$B$15:$W$15, 0),FALSE)*$E121), 0, VLOOKUP(VLOOKUP($A121, 'E4 TB Allocation Details'!$A$18:$L$214, MATCH("A &amp; G ID", 'E4 TB Allocation Details'!$A$18:$L$18, 0),FALSE), 'E2 Allocators'!$B$15:$W$358, MATCH('O5 Details by Class &amp; Accounts'!BT$18, 'E2 Allocators'!$B$15:$W$15, 0),FALSE)*$E121)</f>
        <v>47644583.272059463</v>
      </c>
      <c r="BU121" s="2186">
        <f>IF(ISERROR(VLOOKUP(VLOOKUP($A121, 'E4 TB Allocation Details'!$A$18:$L$214, MATCH("A &amp; G ID", 'E4 TB Allocation Details'!$A$18:$L$18, 0),FALSE), 'E2 Allocators'!$B$15:$W$358, MATCH('O5 Details by Class &amp; Accounts'!BU$18, 'E2 Allocators'!$B$15:$W$15, 0),FALSE)*$E121), 0, VLOOKUP(VLOOKUP($A121, 'E4 TB Allocation Details'!$A$18:$L$214, MATCH("A &amp; G ID", 'E4 TB Allocation Details'!$A$18:$L$18, 0),FALSE), 'E2 Allocators'!$B$15:$W$358, MATCH('O5 Details by Class &amp; Accounts'!BU$18, 'E2 Allocators'!$B$15:$W$15, 0),FALSE)*$E121)</f>
        <v>17681133.382388256</v>
      </c>
      <c r="BV121" s="2186">
        <f>IF(ISERROR(VLOOKUP(VLOOKUP($A121, 'E4 TB Allocation Details'!$A$18:$L$214, MATCH("A &amp; G ID", 'E4 TB Allocation Details'!$A$18:$L$18, 0),FALSE), 'E2 Allocators'!$B$15:$W$358, MATCH('O5 Details by Class &amp; Accounts'!BV$18, 'E2 Allocators'!$B$15:$W$15, 0),FALSE)*$E121), 0, VLOOKUP(VLOOKUP($A121, 'E4 TB Allocation Details'!$A$18:$L$214, MATCH("A &amp; G ID", 'E4 TB Allocation Details'!$A$18:$L$18, 0),FALSE), 'E2 Allocators'!$B$15:$W$358, MATCH('O5 Details by Class &amp; Accounts'!BV$18, 'E2 Allocators'!$B$15:$W$15, 0),FALSE)*$E121)</f>
        <v>44654921.365170933</v>
      </c>
      <c r="BW121" s="2186">
        <f>IF(ISERROR(VLOOKUP(VLOOKUP($A121, 'E4 TB Allocation Details'!$A$18:$L$214, MATCH("A &amp; G ID", 'E4 TB Allocation Details'!$A$18:$L$18, 0),FALSE), 'E2 Allocators'!$B$15:$W$358, MATCH('O5 Details by Class &amp; Accounts'!BW$18, 'E2 Allocators'!$B$15:$W$15, 0),FALSE)*$E121), 0, VLOOKUP(VLOOKUP($A121, 'E4 TB Allocation Details'!$A$18:$L$214, MATCH("A &amp; G ID", 'E4 TB Allocation Details'!$A$18:$L$18, 0),FALSE), 'E2 Allocators'!$B$15:$W$358, MATCH('O5 Details by Class &amp; Accounts'!BW$18, 'E2 Allocators'!$B$15:$W$15, 0),FALSE)*$E121)</f>
        <v>0</v>
      </c>
      <c r="BX121" s="2186">
        <f>IF(ISERROR(VLOOKUP(VLOOKUP($A121, 'E4 TB Allocation Details'!$A$18:$L$214, MATCH("A &amp; G ID", 'E4 TB Allocation Details'!$A$18:$L$18, 0),FALSE), 'E2 Allocators'!$B$15:$W$358, MATCH('O5 Details by Class &amp; Accounts'!BX$18, 'E2 Allocators'!$B$15:$W$15, 0),FALSE)*$E121), 0, VLOOKUP(VLOOKUP($A121, 'E4 TB Allocation Details'!$A$18:$L$214, MATCH("A &amp; G ID", 'E4 TB Allocation Details'!$A$18:$L$18, 0),FALSE), 'E2 Allocators'!$B$15:$W$358, MATCH('O5 Details by Class &amp; Accounts'!BX$18, 'E2 Allocators'!$B$15:$W$15, 0),FALSE)*$E121)</f>
        <v>0</v>
      </c>
      <c r="BY121" s="2186">
        <f>IF(ISERROR(VLOOKUP(VLOOKUP($A121, 'E4 TB Allocation Details'!$A$18:$L$214, MATCH("A &amp; G ID", 'E4 TB Allocation Details'!$A$18:$L$18, 0),FALSE), 'E2 Allocators'!$B$15:$W$358, MATCH('O5 Details by Class &amp; Accounts'!BY$18, 'E2 Allocators'!$B$15:$W$15, 0),FALSE)*$E121), 0, VLOOKUP(VLOOKUP($A121, 'E4 TB Allocation Details'!$A$18:$L$214, MATCH("A &amp; G ID", 'E4 TB Allocation Details'!$A$18:$L$18, 0),FALSE), 'E2 Allocators'!$B$15:$W$358, MATCH('O5 Details by Class &amp; Accounts'!BY$18, 'E2 Allocators'!$B$15:$W$15, 0),FALSE)*$E121)</f>
        <v>0</v>
      </c>
      <c r="BZ121" s="2186">
        <f>IF(ISERROR(VLOOKUP(VLOOKUP($A121, 'E4 TB Allocation Details'!$A$18:$L$214, MATCH("A &amp; G ID", 'E4 TB Allocation Details'!$A$18:$L$18, 0),FALSE), 'E2 Allocators'!$B$15:$W$358, MATCH('O5 Details by Class &amp; Accounts'!BZ$18, 'E2 Allocators'!$B$15:$W$15, 0),FALSE)*$E121), 0, VLOOKUP(VLOOKUP($A121, 'E4 TB Allocation Details'!$A$18:$L$214, MATCH("A &amp; G ID", 'E4 TB Allocation Details'!$A$18:$L$18, 0),FALSE), 'E2 Allocators'!$B$15:$W$358, MATCH('O5 Details by Class &amp; Accounts'!BZ$18, 'E2 Allocators'!$B$15:$W$15, 0),FALSE)*$E121)</f>
        <v>965496.54062476824</v>
      </c>
      <c r="CA121" s="2186">
        <f>IF(ISERROR(VLOOKUP(VLOOKUP($A121, 'E4 TB Allocation Details'!$A$18:$L$214, MATCH("A &amp; G ID", 'E4 TB Allocation Details'!$A$18:$L$18, 0),FALSE), 'E2 Allocators'!$B$15:$W$358, MATCH('O5 Details by Class &amp; Accounts'!CA$18, 'E2 Allocators'!$B$15:$W$15, 0),FALSE)*$E121), 0, VLOOKUP(VLOOKUP($A121, 'E4 TB Allocation Details'!$A$18:$L$214, MATCH("A &amp; G ID", 'E4 TB Allocation Details'!$A$18:$L$18, 0),FALSE), 'E2 Allocators'!$B$15:$W$358, MATCH('O5 Details by Class &amp; Accounts'!CA$18, 'E2 Allocators'!$B$15:$W$15, 0),FALSE)*$E121)</f>
        <v>47455.744500550987</v>
      </c>
      <c r="CB121" s="2186">
        <f>IF(ISERROR(VLOOKUP(VLOOKUP($A121, 'E4 TB Allocation Details'!$A$18:$L$214, MATCH("A &amp; G ID", 'E4 TB Allocation Details'!$A$18:$L$18, 0),FALSE), 'E2 Allocators'!$B$15:$W$358, MATCH('O5 Details by Class &amp; Accounts'!CB$18, 'E2 Allocators'!$B$15:$W$15, 0),FALSE)*$E121), 0, VLOOKUP(VLOOKUP($A121, 'E4 TB Allocation Details'!$A$18:$L$214, MATCH("A &amp; G ID", 'E4 TB Allocation Details'!$A$18:$L$18, 0),FALSE), 'E2 Allocators'!$B$15:$W$358, MATCH('O5 Details by Class &amp; Accounts'!CB$18, 'E2 Allocators'!$B$15:$W$15, 0),FALSE)*$E121)</f>
        <v>143846.6952560241</v>
      </c>
      <c r="CC121" s="2186">
        <f>IF(ISERROR(VLOOKUP(VLOOKUP($A121, 'E4 TB Allocation Details'!$A$18:$L$214, MATCH("A &amp; G ID", 'E4 TB Allocation Details'!$A$18:$L$18, 0),FALSE), 'E2 Allocators'!$B$15:$W$358, MATCH('O5 Details by Class &amp; Accounts'!CC$18, 'E2 Allocators'!$B$15:$W$15, 0),FALSE)*$E121), 0, VLOOKUP(VLOOKUP($A121, 'E4 TB Allocation Details'!$A$18:$L$214, MATCH("A &amp; G ID", 'E4 TB Allocation Details'!$A$18:$L$18, 0),FALSE), 'E2 Allocators'!$B$15:$W$358, MATCH('O5 Details by Class &amp; Accounts'!CC$18, 'E2 Allocators'!$B$15:$W$15, 0),FALSE)*$E121)</f>
        <v>0</v>
      </c>
      <c r="CD121" s="2186">
        <f>IF(ISERROR(VLOOKUP(VLOOKUP($A121, 'E4 TB Allocation Details'!$A$18:$L$214, MATCH("A &amp; G ID", 'E4 TB Allocation Details'!$A$18:$L$18, 0),FALSE), 'E2 Allocators'!$B$15:$W$358, MATCH('O5 Details by Class &amp; Accounts'!CD$18, 'E2 Allocators'!$B$15:$W$15, 0),FALSE)*$E121), 0, VLOOKUP(VLOOKUP($A121, 'E4 TB Allocation Details'!$A$18:$L$214, MATCH("A &amp; G ID", 'E4 TB Allocation Details'!$A$18:$L$18, 0),FALSE), 'E2 Allocators'!$B$15:$W$358, MATCH('O5 Details by Class &amp; Accounts'!CD$18, 'E2 Allocators'!$B$15:$W$15, 0),FALSE)*$E121)</f>
        <v>0</v>
      </c>
      <c r="CE121" s="2186">
        <f>IF(ISERROR(VLOOKUP(VLOOKUP($A121, 'E4 TB Allocation Details'!$A$18:$L$214, MATCH("A &amp; G ID", 'E4 TB Allocation Details'!$A$18:$L$18, 0),FALSE), 'E2 Allocators'!$B$15:$W$358, MATCH('O5 Details by Class &amp; Accounts'!CE$18, 'E2 Allocators'!$B$15:$W$15, 0),FALSE)*$E121), 0, VLOOKUP(VLOOKUP($A121, 'E4 TB Allocation Details'!$A$18:$L$214, MATCH("A &amp; G ID", 'E4 TB Allocation Details'!$A$18:$L$18, 0),FALSE), 'E2 Allocators'!$B$15:$W$358, MATCH('O5 Details by Class &amp; Accounts'!CE$18, 'E2 Allocators'!$B$15:$W$15, 0),FALSE)*$E121)</f>
        <v>0</v>
      </c>
      <c r="CF121" s="2186">
        <f>IF(ISERROR(VLOOKUP(VLOOKUP($A121, 'E4 TB Allocation Details'!$A$18:$L$214, MATCH("A &amp; G ID", 'E4 TB Allocation Details'!$A$18:$L$18, 0),FALSE), 'E2 Allocators'!$B$15:$W$358, MATCH('O5 Details by Class &amp; Accounts'!CF$18, 'E2 Allocators'!$B$15:$W$15, 0),FALSE)*$E121), 0, VLOOKUP(VLOOKUP($A121, 'E4 TB Allocation Details'!$A$18:$L$214, MATCH("A &amp; G ID", 'E4 TB Allocation Details'!$A$18:$L$18, 0),FALSE), 'E2 Allocators'!$B$15:$W$358, MATCH('O5 Details by Class &amp; Accounts'!CF$18, 'E2 Allocators'!$B$15:$W$15, 0),FALSE)*$E121)</f>
        <v>0</v>
      </c>
      <c r="CG121" s="2186">
        <f>IF(ISERROR(VLOOKUP(VLOOKUP($A121, 'E4 TB Allocation Details'!$A$18:$L$214, MATCH("A &amp; G ID", 'E4 TB Allocation Details'!$A$18:$L$18, 0),FALSE), 'E2 Allocators'!$B$15:$W$358, MATCH('O5 Details by Class &amp; Accounts'!CG$18, 'E2 Allocators'!$B$15:$W$15, 0),FALSE)*$E121), 0, VLOOKUP(VLOOKUP($A121, 'E4 TB Allocation Details'!$A$18:$L$214, MATCH("A &amp; G ID", 'E4 TB Allocation Details'!$A$18:$L$18, 0),FALSE), 'E2 Allocators'!$B$15:$W$358, MATCH('O5 Details by Class &amp; Accounts'!CG$18, 'E2 Allocators'!$B$15:$W$15, 0),FALSE)*$E121)</f>
        <v>0</v>
      </c>
      <c r="CH121" s="2186">
        <f>IF(ISERROR(VLOOKUP(VLOOKUP($A121, 'E4 TB Allocation Details'!$A$18:$L$214, MATCH("A &amp; G ID", 'E4 TB Allocation Details'!$A$18:$L$18, 0),FALSE), 'E2 Allocators'!$B$15:$W$358, MATCH('O5 Details by Class &amp; Accounts'!CH$18, 'E2 Allocators'!$B$15:$W$15, 0),FALSE)*$E121), 0, VLOOKUP(VLOOKUP($A121, 'E4 TB Allocation Details'!$A$18:$L$214, MATCH("A &amp; G ID", 'E4 TB Allocation Details'!$A$18:$L$18, 0),FALSE), 'E2 Allocators'!$B$15:$W$358, MATCH('O5 Details by Class &amp; Accounts'!CH$18, 'E2 Allocators'!$B$15:$W$15, 0),FALSE)*$E121)</f>
        <v>0</v>
      </c>
      <c r="CI121" s="2186">
        <f>IF(ISERROR(VLOOKUP(VLOOKUP($A121, 'E4 TB Allocation Details'!$A$18:$L$214, MATCH("A &amp; G ID", 'E4 TB Allocation Details'!$A$18:$L$18, 0),FALSE), 'E2 Allocators'!$B$15:$W$358, MATCH('O5 Details by Class &amp; Accounts'!CI$18, 'E2 Allocators'!$B$15:$W$15, 0),FALSE)*$E121), 0, VLOOKUP(VLOOKUP($A121, 'E4 TB Allocation Details'!$A$18:$L$214, MATCH("A &amp; G ID", 'E4 TB Allocation Details'!$A$18:$L$18, 0),FALSE), 'E2 Allocators'!$B$15:$W$358, MATCH('O5 Details by Class &amp; Accounts'!CI$18, 'E2 Allocators'!$B$15:$W$15, 0),FALSE)*$E121)</f>
        <v>0</v>
      </c>
      <c r="CJ121" s="2186">
        <f>IF(ISERROR(VLOOKUP(VLOOKUP($A121, 'E4 TB Allocation Details'!$A$18:$L$214, MATCH("A &amp; G ID", 'E4 TB Allocation Details'!$A$18:$L$18, 0),FALSE), 'E2 Allocators'!$B$15:$W$358, MATCH('O5 Details by Class &amp; Accounts'!CJ$18, 'E2 Allocators'!$B$15:$W$15, 0),FALSE)*$E121), 0, VLOOKUP(VLOOKUP($A121, 'E4 TB Allocation Details'!$A$18:$L$214, MATCH("A &amp; G ID", 'E4 TB Allocation Details'!$A$18:$L$18, 0),FALSE), 'E2 Allocators'!$B$15:$W$358, MATCH('O5 Details by Class &amp; Accounts'!CJ$18, 'E2 Allocators'!$B$15:$W$15, 0),FALSE)*$E121)</f>
        <v>0</v>
      </c>
      <c r="CK121" s="2186">
        <f>IF(ISERROR(VLOOKUP(VLOOKUP($A121, 'E4 TB Allocation Details'!$A$18:$L$214, MATCH("A &amp; G ID", 'E4 TB Allocation Details'!$A$18:$L$18, 0),FALSE), 'E2 Allocators'!$B$15:$W$358, MATCH('O5 Details by Class &amp; Accounts'!CK$18, 'E2 Allocators'!$B$15:$W$15, 0),FALSE)*$E121), 0, VLOOKUP(VLOOKUP($A121, 'E4 TB Allocation Details'!$A$18:$L$214, MATCH("A &amp; G ID", 'E4 TB Allocation Details'!$A$18:$L$18, 0),FALSE), 'E2 Allocators'!$B$15:$W$358, MATCH('O5 Details by Class &amp; Accounts'!CK$18, 'E2 Allocators'!$B$15:$W$15, 0),FALSE)*$E121)</f>
        <v>0</v>
      </c>
      <c r="CL121" s="2186">
        <f>IF(ISERROR(VLOOKUP(VLOOKUP($A121, 'E4 TB Allocation Details'!$A$18:$L$214, MATCH("A &amp; G ID", 'E4 TB Allocation Details'!$A$18:$L$18, 0),FALSE), 'E2 Allocators'!$B$15:$W$358, MATCH('O5 Details by Class &amp; Accounts'!CL$18, 'E2 Allocators'!$B$15:$W$15, 0),FALSE)*$E121), 0, VLOOKUP(VLOOKUP($A121, 'E4 TB Allocation Details'!$A$18:$L$214, MATCH("A &amp; G ID", 'E4 TB Allocation Details'!$A$18:$L$18, 0),FALSE), 'E2 Allocators'!$B$15:$W$358, MATCH('O5 Details by Class &amp; Accounts'!CL$18, 'E2 Allocators'!$B$15:$W$15, 0),FALSE)*$E121)</f>
        <v>0</v>
      </c>
      <c r="CM121" s="2186">
        <f>IF(ISERROR(VLOOKUP(VLOOKUP($A121, 'E4 TB Allocation Details'!$A$18:$L$214, MATCH("A &amp; G ID", 'E4 TB Allocation Details'!$A$18:$L$18, 0),FALSE), 'E2 Allocators'!$B$15:$W$358, MATCH('O5 Details by Class &amp; Accounts'!CM$18, 'E2 Allocators'!$B$15:$W$15, 0),FALSE)*$E121), 0, VLOOKUP(VLOOKUP($A121, 'E4 TB Allocation Details'!$A$18:$L$214, MATCH("A &amp; G ID", 'E4 TB Allocation Details'!$A$18:$L$18, 0),FALSE), 'E2 Allocators'!$B$15:$W$358, MATCH('O5 Details by Class &amp; Accounts'!CM$18, 'E2 Allocators'!$B$15:$W$15, 0),FALSE)*$E121)</f>
        <v>0</v>
      </c>
      <c r="CN121" s="2186">
        <f t="shared" ref="CN121:CN128" si="36">SUM(BT121:CM121)</f>
        <v>111137437</v>
      </c>
      <c r="CO121" s="2187">
        <f t="shared" ref="CO121:CO128" si="37">+E121-AC121-AX121-BS121-CN121</f>
        <v>0</v>
      </c>
      <c r="CQ121" s="1625" t="s">
        <v>1266</v>
      </c>
    </row>
    <row r="122" spans="1:95" s="54" customFormat="1" ht="12.75" x14ac:dyDescent="0.2">
      <c r="A122" s="933">
        <v>4708</v>
      </c>
      <c r="B122" s="933" t="s">
        <v>1361</v>
      </c>
      <c r="C122" s="2184">
        <f>IF(ISERROR(VLOOKUP($A122,'I3 TB Data'!$A$19:$H$483,MATCH('O5 Details by Class &amp; Accounts'!$C$18, 'I3 TB Data'!$A$19:$H$19,0),0)), 0, VLOOKUP($A122,'I3 TB Data'!$A$19:$H$483,MATCH('O5 Details by Class &amp; Accounts'!$C$18,'I3 TB Data'!$A$19:$H$19,0),0))</f>
        <v>3503480.34</v>
      </c>
      <c r="D122" s="2185"/>
      <c r="E122" s="2184">
        <f t="shared" si="31"/>
        <v>3503480.34</v>
      </c>
      <c r="F122" s="2186">
        <f>IF(ISERROR(VLOOKUP($A122, 'E1 Categorization'!A35:E126, MATCH("Customer Component", 'E1 Categorization'!$A$33:$E$33,0), 0)), 0, IF(VLOOKUP($A122, 'E1 Categorization'!A35:E126, MATCH("Customer Component", 'E1 Categorization'!$A$33:$E$33,0), 0)=0, 'O5 Details by Class &amp; Accounts'!$E122, IF(AND(VLOOKUP($A122, 'E1 Categorization'!A35:E126, MATCH("Customer Component", 'E1 Categorization'!$A$33:$E$33,0), 0) &gt;0, VLOOKUP($A122, 'E1 Categorization'!A35:E126, MATCH("Customer Component", 'E1 Categorization'!$A$33:$E$33,0), 0)&lt;1), 'O5 Details by Class &amp; Accounts'!$E122*(1-VLOOKUP($A122, 'E1 Categorization'!A35:E126, MATCH("Customer Component", 'E1 Categorization'!$A$33:$E$33,0), 0)), 0)))</f>
        <v>0</v>
      </c>
      <c r="G122" s="2186">
        <f>IF(ISERROR(VLOOKUP($A122, 'E1 Categorization'!A35:E126, MATCH("Customer Component", 'E1 Categorization'!$A$33:$E$33,0), 0)),0, IF(VLOOKUP($A122, 'E1 Categorization'!A35:E126, MATCH("Customer Component", 'E1 Categorization'!$A$33:$E$33,0), 0)=0, 0, IF(AND(VLOOKUP($A122, 'E1 Categorization'!A35:E126, MATCH("Customer Component", 'E1 Categorization'!$A$33:$E$33,0), 0) &gt;0, VLOOKUP($A122, 'E1 Categorization'!A35:E126, MATCH("Customer Component", 'E1 Categorization'!$A$33:$E$33,0), 0)&lt;1), 'O5 Details by Class &amp; Accounts'!$E122*(VLOOKUP($A122, 'E1 Categorization'!A35:E126, MATCH("Customer Component", 'E1 Categorization'!$A$33:$E$33,0), 0)), 'O5 Details by Class &amp; Accounts'!$E122)))</f>
        <v>0</v>
      </c>
      <c r="H122" s="2186">
        <f t="shared" si="32"/>
        <v>0</v>
      </c>
      <c r="I122" s="2186">
        <f>IF(ISERROR(VLOOKUP(VLOOKUP($A122, 'E4 TB Allocation Details'!$A$18:$L$214, MATCH("Demand ID", 'E4 TB Allocation Details'!$A$18:$L$18, 0),FALSE), 'E2 Allocators'!$B$15:$W$358, MATCH('O5 Details by Class &amp; Accounts'!I$18, 'E2 Allocators'!$B$15:$W$15, 0),FALSE)*$F122), 0, VLOOKUP(VLOOKUP($A122, 'E4 TB Allocation Details'!$A$18:$L$214, MATCH("Demand ID", 'E4 TB Allocation Details'!$A$18:$L$18, 0),FALSE), 'E2 Allocators'!$B$15:$W$358, MATCH('O5 Details by Class &amp; Accounts'!I$18, 'E2 Allocators'!$B$15:$W$15, 0),FALSE)*$F122)</f>
        <v>0</v>
      </c>
      <c r="J122" s="2186">
        <f>IF(ISERROR(VLOOKUP(VLOOKUP($A122, 'E4 TB Allocation Details'!$A$18:$L$214, MATCH("Demand ID", 'E4 TB Allocation Details'!$A$18:$L$18, 0),FALSE), 'E2 Allocators'!$B$15:$W$358, MATCH('O5 Details by Class &amp; Accounts'!J$18, 'E2 Allocators'!$B$15:$W$15, 0),FALSE)*$F122), 0, VLOOKUP(VLOOKUP($A122, 'E4 TB Allocation Details'!$A$18:$L$214, MATCH("Demand ID", 'E4 TB Allocation Details'!$A$18:$L$18, 0),FALSE), 'E2 Allocators'!$B$15:$W$358, MATCH('O5 Details by Class &amp; Accounts'!J$18, 'E2 Allocators'!$B$15:$W$15, 0),FALSE)*$F122)</f>
        <v>0</v>
      </c>
      <c r="K122" s="2186">
        <f>IF(ISERROR(VLOOKUP(VLOOKUP($A122, 'E4 TB Allocation Details'!$A$18:$L$214, MATCH("Demand ID", 'E4 TB Allocation Details'!$A$18:$L$18, 0),FALSE), 'E2 Allocators'!$B$15:$W$358, MATCH('O5 Details by Class &amp; Accounts'!K$18, 'E2 Allocators'!$B$15:$W$15, 0),FALSE)*$F122), 0, VLOOKUP(VLOOKUP($A122, 'E4 TB Allocation Details'!$A$18:$L$214, MATCH("Demand ID", 'E4 TB Allocation Details'!$A$18:$L$18, 0),FALSE), 'E2 Allocators'!$B$15:$W$358, MATCH('O5 Details by Class &amp; Accounts'!K$18, 'E2 Allocators'!$B$15:$W$15, 0),FALSE)*$F122)</f>
        <v>0</v>
      </c>
      <c r="L122" s="2186">
        <f>IF(ISERROR(VLOOKUP(VLOOKUP($A122, 'E4 TB Allocation Details'!$A$18:$L$214, MATCH("Demand ID", 'E4 TB Allocation Details'!$A$18:$L$18, 0),FALSE), 'E2 Allocators'!$B$15:$W$358, MATCH('O5 Details by Class &amp; Accounts'!L$18, 'E2 Allocators'!$B$15:$W$15, 0),FALSE)*$F122), 0, VLOOKUP(VLOOKUP($A122, 'E4 TB Allocation Details'!$A$18:$L$214, MATCH("Demand ID", 'E4 TB Allocation Details'!$A$18:$L$18, 0),FALSE), 'E2 Allocators'!$B$15:$W$358, MATCH('O5 Details by Class &amp; Accounts'!L$18, 'E2 Allocators'!$B$15:$W$15, 0),FALSE)*$F122)</f>
        <v>0</v>
      </c>
      <c r="M122" s="2186">
        <f>IF(ISERROR(VLOOKUP(VLOOKUP($A122, 'E4 TB Allocation Details'!$A$18:$L$214, MATCH("Demand ID", 'E4 TB Allocation Details'!$A$18:$L$18, 0),FALSE), 'E2 Allocators'!$B$15:$W$358, MATCH('O5 Details by Class &amp; Accounts'!M$18, 'E2 Allocators'!$B$15:$W$15, 0),FALSE)*$F122), 0, VLOOKUP(VLOOKUP($A122, 'E4 TB Allocation Details'!$A$18:$L$214, MATCH("Demand ID", 'E4 TB Allocation Details'!$A$18:$L$18, 0),FALSE), 'E2 Allocators'!$B$15:$W$358, MATCH('O5 Details by Class &amp; Accounts'!M$18, 'E2 Allocators'!$B$15:$W$15, 0),FALSE)*$F122)</f>
        <v>0</v>
      </c>
      <c r="N122" s="2186">
        <f>IF(ISERROR(VLOOKUP(VLOOKUP($A122, 'E4 TB Allocation Details'!$A$18:$L$214, MATCH("Demand ID", 'E4 TB Allocation Details'!$A$18:$L$18, 0),FALSE), 'E2 Allocators'!$B$15:$W$358, MATCH('O5 Details by Class &amp; Accounts'!N$18, 'E2 Allocators'!$B$15:$W$15, 0),FALSE)*$F122), 0, VLOOKUP(VLOOKUP($A122, 'E4 TB Allocation Details'!$A$18:$L$214, MATCH("Demand ID", 'E4 TB Allocation Details'!$A$18:$L$18, 0),FALSE), 'E2 Allocators'!$B$15:$W$358, MATCH('O5 Details by Class &amp; Accounts'!N$18, 'E2 Allocators'!$B$15:$W$15, 0),FALSE)*$F122)</f>
        <v>0</v>
      </c>
      <c r="O122" s="2186">
        <f>IF(ISERROR(VLOOKUP(VLOOKUP($A122, 'E4 TB Allocation Details'!$A$18:$L$214, MATCH("Demand ID", 'E4 TB Allocation Details'!$A$18:$L$18, 0),FALSE), 'E2 Allocators'!$B$15:$W$358, MATCH('O5 Details by Class &amp; Accounts'!O$18, 'E2 Allocators'!$B$15:$W$15, 0),FALSE)*$F122), 0, VLOOKUP(VLOOKUP($A122, 'E4 TB Allocation Details'!$A$18:$L$214, MATCH("Demand ID", 'E4 TB Allocation Details'!$A$18:$L$18, 0),FALSE), 'E2 Allocators'!$B$15:$W$358, MATCH('O5 Details by Class &amp; Accounts'!O$18, 'E2 Allocators'!$B$15:$W$15, 0),FALSE)*$F122)</f>
        <v>0</v>
      </c>
      <c r="P122" s="2186">
        <f>IF(ISERROR(VLOOKUP(VLOOKUP($A122, 'E4 TB Allocation Details'!$A$18:$L$214, MATCH("Demand ID", 'E4 TB Allocation Details'!$A$18:$L$18, 0),FALSE), 'E2 Allocators'!$B$15:$W$358, MATCH('O5 Details by Class &amp; Accounts'!P$18, 'E2 Allocators'!$B$15:$W$15, 0),FALSE)*$F122), 0, VLOOKUP(VLOOKUP($A122, 'E4 TB Allocation Details'!$A$18:$L$214, MATCH("Demand ID", 'E4 TB Allocation Details'!$A$18:$L$18, 0),FALSE), 'E2 Allocators'!$B$15:$W$358, MATCH('O5 Details by Class &amp; Accounts'!P$18, 'E2 Allocators'!$B$15:$W$15, 0),FALSE)*$F122)</f>
        <v>0</v>
      </c>
      <c r="Q122" s="2186">
        <f>IF(ISERROR(VLOOKUP(VLOOKUP($A122, 'E4 TB Allocation Details'!$A$18:$L$214, MATCH("Demand ID", 'E4 TB Allocation Details'!$A$18:$L$18, 0),FALSE), 'E2 Allocators'!$B$15:$W$358, MATCH('O5 Details by Class &amp; Accounts'!Q$18, 'E2 Allocators'!$B$15:$W$15, 0),FALSE)*$F122), 0, VLOOKUP(VLOOKUP($A122, 'E4 TB Allocation Details'!$A$18:$L$214, MATCH("Demand ID", 'E4 TB Allocation Details'!$A$18:$L$18, 0),FALSE), 'E2 Allocators'!$B$15:$W$358, MATCH('O5 Details by Class &amp; Accounts'!Q$18, 'E2 Allocators'!$B$15:$W$15, 0),FALSE)*$F122)</f>
        <v>0</v>
      </c>
      <c r="R122" s="2186">
        <f>IF(ISERROR(VLOOKUP(VLOOKUP($A122, 'E4 TB Allocation Details'!$A$18:$L$214, MATCH("Demand ID", 'E4 TB Allocation Details'!$A$18:$L$18, 0),FALSE), 'E2 Allocators'!$B$15:$W$358, MATCH('O5 Details by Class &amp; Accounts'!R$18, 'E2 Allocators'!$B$15:$W$15, 0),FALSE)*$F122), 0, VLOOKUP(VLOOKUP($A122, 'E4 TB Allocation Details'!$A$18:$L$214, MATCH("Demand ID", 'E4 TB Allocation Details'!$A$18:$L$18, 0),FALSE), 'E2 Allocators'!$B$15:$W$358, MATCH('O5 Details by Class &amp; Accounts'!R$18, 'E2 Allocators'!$B$15:$W$15, 0),FALSE)*$F122)</f>
        <v>0</v>
      </c>
      <c r="S122" s="2186">
        <f>IF(ISERROR(VLOOKUP(VLOOKUP($A122, 'E4 TB Allocation Details'!$A$18:$L$214, MATCH("Demand ID", 'E4 TB Allocation Details'!$A$18:$L$18, 0),FALSE), 'E2 Allocators'!$B$15:$W$358, MATCH('O5 Details by Class &amp; Accounts'!S$18, 'E2 Allocators'!$B$15:$W$15, 0),FALSE)*$F122), 0, VLOOKUP(VLOOKUP($A122, 'E4 TB Allocation Details'!$A$18:$L$214, MATCH("Demand ID", 'E4 TB Allocation Details'!$A$18:$L$18, 0),FALSE), 'E2 Allocators'!$B$15:$W$358, MATCH('O5 Details by Class &amp; Accounts'!S$18, 'E2 Allocators'!$B$15:$W$15, 0),FALSE)*$F122)</f>
        <v>0</v>
      </c>
      <c r="T122" s="2186">
        <f>IF(ISERROR(VLOOKUP(VLOOKUP($A122, 'E4 TB Allocation Details'!$A$18:$L$214, MATCH("Demand ID", 'E4 TB Allocation Details'!$A$18:$L$18, 0),FALSE), 'E2 Allocators'!$B$15:$W$358, MATCH('O5 Details by Class &amp; Accounts'!T$18, 'E2 Allocators'!$B$15:$W$15, 0),FALSE)*$F122), 0, VLOOKUP(VLOOKUP($A122, 'E4 TB Allocation Details'!$A$18:$L$214, MATCH("Demand ID", 'E4 TB Allocation Details'!$A$18:$L$18, 0),FALSE), 'E2 Allocators'!$B$15:$W$358, MATCH('O5 Details by Class &amp; Accounts'!T$18, 'E2 Allocators'!$B$15:$W$15, 0),FALSE)*$F122)</f>
        <v>0</v>
      </c>
      <c r="U122" s="2186">
        <f>IF(ISERROR(VLOOKUP(VLOOKUP($A122, 'E4 TB Allocation Details'!$A$18:$L$214, MATCH("Demand ID", 'E4 TB Allocation Details'!$A$18:$L$18, 0),FALSE), 'E2 Allocators'!$B$15:$W$358, MATCH('O5 Details by Class &amp; Accounts'!U$18, 'E2 Allocators'!$B$15:$W$15, 0),FALSE)*$F122), 0, VLOOKUP(VLOOKUP($A122, 'E4 TB Allocation Details'!$A$18:$L$214, MATCH("Demand ID", 'E4 TB Allocation Details'!$A$18:$L$18, 0),FALSE), 'E2 Allocators'!$B$15:$W$358, MATCH('O5 Details by Class &amp; Accounts'!U$18, 'E2 Allocators'!$B$15:$W$15, 0),FALSE)*$F122)</f>
        <v>0</v>
      </c>
      <c r="V122" s="2186">
        <f>IF(ISERROR(VLOOKUP(VLOOKUP($A122, 'E4 TB Allocation Details'!$A$18:$L$214, MATCH("Demand ID", 'E4 TB Allocation Details'!$A$18:$L$18, 0),FALSE), 'E2 Allocators'!$B$15:$W$358, MATCH('O5 Details by Class &amp; Accounts'!V$18, 'E2 Allocators'!$B$15:$W$15, 0),FALSE)*$F122), 0, VLOOKUP(VLOOKUP($A122, 'E4 TB Allocation Details'!$A$18:$L$214, MATCH("Demand ID", 'E4 TB Allocation Details'!$A$18:$L$18, 0),FALSE), 'E2 Allocators'!$B$15:$W$358, MATCH('O5 Details by Class &amp; Accounts'!V$18, 'E2 Allocators'!$B$15:$W$15, 0),FALSE)*$F122)</f>
        <v>0</v>
      </c>
      <c r="W122" s="2186">
        <f>IF(ISERROR(VLOOKUP(VLOOKUP($A122, 'E4 TB Allocation Details'!$A$18:$L$214, MATCH("Demand ID", 'E4 TB Allocation Details'!$A$18:$L$18, 0),FALSE), 'E2 Allocators'!$B$15:$W$358, MATCH('O5 Details by Class &amp; Accounts'!W$18, 'E2 Allocators'!$B$15:$W$15, 0),FALSE)*$F122), 0, VLOOKUP(VLOOKUP($A122, 'E4 TB Allocation Details'!$A$18:$L$214, MATCH("Demand ID", 'E4 TB Allocation Details'!$A$18:$L$18, 0),FALSE), 'E2 Allocators'!$B$15:$W$358, MATCH('O5 Details by Class &amp; Accounts'!W$18, 'E2 Allocators'!$B$15:$W$15, 0),FALSE)*$F122)</f>
        <v>0</v>
      </c>
      <c r="X122" s="2186">
        <f>IF(ISERROR(VLOOKUP(VLOOKUP($A122, 'E4 TB Allocation Details'!$A$18:$L$214, MATCH("Demand ID", 'E4 TB Allocation Details'!$A$18:$L$18, 0),FALSE), 'E2 Allocators'!$B$15:$W$358, MATCH('O5 Details by Class &amp; Accounts'!X$18, 'E2 Allocators'!$B$15:$W$15, 0),FALSE)*$F122), 0, VLOOKUP(VLOOKUP($A122, 'E4 TB Allocation Details'!$A$18:$L$214, MATCH("Demand ID", 'E4 TB Allocation Details'!$A$18:$L$18, 0),FALSE), 'E2 Allocators'!$B$15:$W$358, MATCH('O5 Details by Class &amp; Accounts'!X$18, 'E2 Allocators'!$B$15:$W$15, 0),FALSE)*$F122)</f>
        <v>0</v>
      </c>
      <c r="Y122" s="2186">
        <f>IF(ISERROR(VLOOKUP(VLOOKUP($A122, 'E4 TB Allocation Details'!$A$18:$L$214, MATCH("Demand ID", 'E4 TB Allocation Details'!$A$18:$L$18, 0),FALSE), 'E2 Allocators'!$B$15:$W$358, MATCH('O5 Details by Class &amp; Accounts'!Y$18, 'E2 Allocators'!$B$15:$W$15, 0),FALSE)*$F122), 0, VLOOKUP(VLOOKUP($A122, 'E4 TB Allocation Details'!$A$18:$L$214, MATCH("Demand ID", 'E4 TB Allocation Details'!$A$18:$L$18, 0),FALSE), 'E2 Allocators'!$B$15:$W$358, MATCH('O5 Details by Class &amp; Accounts'!Y$18, 'E2 Allocators'!$B$15:$W$15, 0),FALSE)*$F122)</f>
        <v>0</v>
      </c>
      <c r="Z122" s="2186">
        <f>IF(ISERROR(VLOOKUP(VLOOKUP($A122, 'E4 TB Allocation Details'!$A$18:$L$214, MATCH("Demand ID", 'E4 TB Allocation Details'!$A$18:$L$18, 0),FALSE), 'E2 Allocators'!$B$15:$W$358, MATCH('O5 Details by Class &amp; Accounts'!Z$18, 'E2 Allocators'!$B$15:$W$15, 0),FALSE)*$F122), 0, VLOOKUP(VLOOKUP($A122, 'E4 TB Allocation Details'!$A$18:$L$214, MATCH("Demand ID", 'E4 TB Allocation Details'!$A$18:$L$18, 0),FALSE), 'E2 Allocators'!$B$15:$W$358, MATCH('O5 Details by Class &amp; Accounts'!Z$18, 'E2 Allocators'!$B$15:$W$15, 0),FALSE)*$F122)</f>
        <v>0</v>
      </c>
      <c r="AA122" s="2186">
        <f>IF(ISERROR(VLOOKUP(VLOOKUP($A122, 'E4 TB Allocation Details'!$A$18:$L$214, MATCH("Demand ID", 'E4 TB Allocation Details'!$A$18:$L$18, 0),FALSE), 'E2 Allocators'!$B$15:$W$358, MATCH('O5 Details by Class &amp; Accounts'!AA$18, 'E2 Allocators'!$B$15:$W$15, 0),FALSE)*$F122), 0, VLOOKUP(VLOOKUP($A122, 'E4 TB Allocation Details'!$A$18:$L$214, MATCH("Demand ID", 'E4 TB Allocation Details'!$A$18:$L$18, 0),FALSE), 'E2 Allocators'!$B$15:$W$358, MATCH('O5 Details by Class &amp; Accounts'!AA$18, 'E2 Allocators'!$B$15:$W$15, 0),FALSE)*$F122)</f>
        <v>0</v>
      </c>
      <c r="AB122" s="2186">
        <f>IF(ISERROR(VLOOKUP(VLOOKUP($A122, 'E4 TB Allocation Details'!$A$18:$L$214, MATCH("Demand ID", 'E4 TB Allocation Details'!$A$18:$L$18, 0),FALSE), 'E2 Allocators'!$B$15:$W$358, MATCH('O5 Details by Class &amp; Accounts'!AB$18, 'E2 Allocators'!$B$15:$W$15, 0),FALSE)*$F122), 0, VLOOKUP(VLOOKUP($A122, 'E4 TB Allocation Details'!$A$18:$L$214, MATCH("Demand ID", 'E4 TB Allocation Details'!$A$18:$L$18, 0),FALSE), 'E2 Allocators'!$B$15:$W$358, MATCH('O5 Details by Class &amp; Accounts'!AB$18, 'E2 Allocators'!$B$15:$W$15, 0),FALSE)*$F122)</f>
        <v>0</v>
      </c>
      <c r="AC122" s="2186">
        <f t="shared" si="33"/>
        <v>0</v>
      </c>
      <c r="AD122" s="2186">
        <f>IF(ISERROR(VLOOKUP(VLOOKUP($A122, 'E4 TB Allocation Details'!$A$18:$L$214, MATCH("Customer ID", 'E4 TB Allocation Details'!$A$18:$L$18, 0),FALSE), 'E2 Allocators'!$B$15:$W$358, MATCH('O5 Details by Class &amp; Accounts'!AD$18, 'E2 Allocators'!$B$15:$W$15, 0),FALSE)*$G122), 0, VLOOKUP(VLOOKUP($A122, 'E4 TB Allocation Details'!$A$18:$L$214, MATCH("Customer ID", 'E4 TB Allocation Details'!$A$18:$L$18, 0),FALSE), 'E2 Allocators'!$B$15:$W$358, MATCH('O5 Details by Class &amp; Accounts'!AD$18, 'E2 Allocators'!$B$15:$W$15, 0),FALSE)*$G122)</f>
        <v>0</v>
      </c>
      <c r="AE122" s="2186">
        <f>IF(ISERROR(VLOOKUP(VLOOKUP($A122, 'E4 TB Allocation Details'!$A$18:$L$214, MATCH("Customer ID", 'E4 TB Allocation Details'!$A$18:$L$18, 0),FALSE), 'E2 Allocators'!$B$15:$W$358, MATCH('O5 Details by Class &amp; Accounts'!AE$18, 'E2 Allocators'!$B$15:$W$15, 0),FALSE)*$G122), 0, VLOOKUP(VLOOKUP($A122, 'E4 TB Allocation Details'!$A$18:$L$214, MATCH("Customer ID", 'E4 TB Allocation Details'!$A$18:$L$18, 0),FALSE), 'E2 Allocators'!$B$15:$W$358, MATCH('O5 Details by Class &amp; Accounts'!AE$18, 'E2 Allocators'!$B$15:$W$15, 0),FALSE)*$G122)</f>
        <v>0</v>
      </c>
      <c r="AF122" s="2186">
        <f>IF(ISERROR(VLOOKUP(VLOOKUP($A122, 'E4 TB Allocation Details'!$A$18:$L$214, MATCH("Customer ID", 'E4 TB Allocation Details'!$A$18:$L$18, 0),FALSE), 'E2 Allocators'!$B$15:$W$358, MATCH('O5 Details by Class &amp; Accounts'!AF$18, 'E2 Allocators'!$B$15:$W$15, 0),FALSE)*$G122), 0, VLOOKUP(VLOOKUP($A122, 'E4 TB Allocation Details'!$A$18:$L$214, MATCH("Customer ID", 'E4 TB Allocation Details'!$A$18:$L$18, 0),FALSE), 'E2 Allocators'!$B$15:$W$358, MATCH('O5 Details by Class &amp; Accounts'!AF$18, 'E2 Allocators'!$B$15:$W$15, 0),FALSE)*$G122)</f>
        <v>0</v>
      </c>
      <c r="AG122" s="2186">
        <f>IF(ISERROR(VLOOKUP(VLOOKUP($A122, 'E4 TB Allocation Details'!$A$18:$L$214, MATCH("Customer ID", 'E4 TB Allocation Details'!$A$18:$L$18, 0),FALSE), 'E2 Allocators'!$B$15:$W$358, MATCH('O5 Details by Class &amp; Accounts'!AG$18, 'E2 Allocators'!$B$15:$W$15, 0),FALSE)*$G122), 0, VLOOKUP(VLOOKUP($A122, 'E4 TB Allocation Details'!$A$18:$L$214, MATCH("Customer ID", 'E4 TB Allocation Details'!$A$18:$L$18, 0),FALSE), 'E2 Allocators'!$B$15:$W$358, MATCH('O5 Details by Class &amp; Accounts'!AG$18, 'E2 Allocators'!$B$15:$W$15, 0),FALSE)*$G122)</f>
        <v>0</v>
      </c>
      <c r="AH122" s="2186">
        <f>IF(ISERROR(VLOOKUP(VLOOKUP($A122, 'E4 TB Allocation Details'!$A$18:$L$214, MATCH("Customer ID", 'E4 TB Allocation Details'!$A$18:$L$18, 0),FALSE), 'E2 Allocators'!$B$15:$W$358, MATCH('O5 Details by Class &amp; Accounts'!AH$18, 'E2 Allocators'!$B$15:$W$15, 0),FALSE)*$G122), 0, VLOOKUP(VLOOKUP($A122, 'E4 TB Allocation Details'!$A$18:$L$214, MATCH("Customer ID", 'E4 TB Allocation Details'!$A$18:$L$18, 0),FALSE), 'E2 Allocators'!$B$15:$W$358, MATCH('O5 Details by Class &amp; Accounts'!AH$18, 'E2 Allocators'!$B$15:$W$15, 0),FALSE)*$G122)</f>
        <v>0</v>
      </c>
      <c r="AI122" s="2186">
        <f>IF(ISERROR(VLOOKUP(VLOOKUP($A122, 'E4 TB Allocation Details'!$A$18:$L$214, MATCH("Customer ID", 'E4 TB Allocation Details'!$A$18:$L$18, 0),FALSE), 'E2 Allocators'!$B$15:$W$358, MATCH('O5 Details by Class &amp; Accounts'!AI$18, 'E2 Allocators'!$B$15:$W$15, 0),FALSE)*$G122), 0, VLOOKUP(VLOOKUP($A122, 'E4 TB Allocation Details'!$A$18:$L$214, MATCH("Customer ID", 'E4 TB Allocation Details'!$A$18:$L$18, 0),FALSE), 'E2 Allocators'!$B$15:$W$358, MATCH('O5 Details by Class &amp; Accounts'!AI$18, 'E2 Allocators'!$B$15:$W$15, 0),FALSE)*$G122)</f>
        <v>0</v>
      </c>
      <c r="AJ122" s="2186">
        <f>IF(ISERROR(VLOOKUP(VLOOKUP($A122, 'E4 TB Allocation Details'!$A$18:$L$214, MATCH("Customer ID", 'E4 TB Allocation Details'!$A$18:$L$18, 0),FALSE), 'E2 Allocators'!$B$15:$W$358, MATCH('O5 Details by Class &amp; Accounts'!AJ$18, 'E2 Allocators'!$B$15:$W$15, 0),FALSE)*$G122), 0, VLOOKUP(VLOOKUP($A122, 'E4 TB Allocation Details'!$A$18:$L$214, MATCH("Customer ID", 'E4 TB Allocation Details'!$A$18:$L$18, 0),FALSE), 'E2 Allocators'!$B$15:$W$358, MATCH('O5 Details by Class &amp; Accounts'!AJ$18, 'E2 Allocators'!$B$15:$W$15, 0),FALSE)*$G122)</f>
        <v>0</v>
      </c>
      <c r="AK122" s="2186">
        <f>IF(ISERROR(VLOOKUP(VLOOKUP($A122, 'E4 TB Allocation Details'!$A$18:$L$214, MATCH("Customer ID", 'E4 TB Allocation Details'!$A$18:$L$18, 0),FALSE), 'E2 Allocators'!$B$15:$W$358, MATCH('O5 Details by Class &amp; Accounts'!AK$18, 'E2 Allocators'!$B$15:$W$15, 0),FALSE)*$G122), 0, VLOOKUP(VLOOKUP($A122, 'E4 TB Allocation Details'!$A$18:$L$214, MATCH("Customer ID", 'E4 TB Allocation Details'!$A$18:$L$18, 0),FALSE), 'E2 Allocators'!$B$15:$W$358, MATCH('O5 Details by Class &amp; Accounts'!AK$18, 'E2 Allocators'!$B$15:$W$15, 0),FALSE)*$G122)</f>
        <v>0</v>
      </c>
      <c r="AL122" s="2186">
        <f>IF(ISERROR(VLOOKUP(VLOOKUP($A122, 'E4 TB Allocation Details'!$A$18:$L$214, MATCH("Customer ID", 'E4 TB Allocation Details'!$A$18:$L$18, 0),FALSE), 'E2 Allocators'!$B$15:$W$358, MATCH('O5 Details by Class &amp; Accounts'!AL$18, 'E2 Allocators'!$B$15:$W$15, 0),FALSE)*$G122), 0, VLOOKUP(VLOOKUP($A122, 'E4 TB Allocation Details'!$A$18:$L$214, MATCH("Customer ID", 'E4 TB Allocation Details'!$A$18:$L$18, 0),FALSE), 'E2 Allocators'!$B$15:$W$358, MATCH('O5 Details by Class &amp; Accounts'!AL$18, 'E2 Allocators'!$B$15:$W$15, 0),FALSE)*$G122)</f>
        <v>0</v>
      </c>
      <c r="AM122" s="2186">
        <f>IF(ISERROR(VLOOKUP(VLOOKUP($A122, 'E4 TB Allocation Details'!$A$18:$L$214, MATCH("Customer ID", 'E4 TB Allocation Details'!$A$18:$L$18, 0),FALSE), 'E2 Allocators'!$B$15:$W$358, MATCH('O5 Details by Class &amp; Accounts'!AM$18, 'E2 Allocators'!$B$15:$W$15, 0),FALSE)*$G122), 0, VLOOKUP(VLOOKUP($A122, 'E4 TB Allocation Details'!$A$18:$L$214, MATCH("Customer ID", 'E4 TB Allocation Details'!$A$18:$L$18, 0),FALSE), 'E2 Allocators'!$B$15:$W$358, MATCH('O5 Details by Class &amp; Accounts'!AM$18, 'E2 Allocators'!$B$15:$W$15, 0),FALSE)*$G122)</f>
        <v>0</v>
      </c>
      <c r="AN122" s="2186">
        <f>IF(ISERROR(VLOOKUP(VLOOKUP($A122, 'E4 TB Allocation Details'!$A$18:$L$214, MATCH("Customer ID", 'E4 TB Allocation Details'!$A$18:$L$18, 0),FALSE), 'E2 Allocators'!$B$15:$W$358, MATCH('O5 Details by Class &amp; Accounts'!AN$18, 'E2 Allocators'!$B$15:$W$15, 0),FALSE)*$G122), 0, VLOOKUP(VLOOKUP($A122, 'E4 TB Allocation Details'!$A$18:$L$214, MATCH("Customer ID", 'E4 TB Allocation Details'!$A$18:$L$18, 0),FALSE), 'E2 Allocators'!$B$15:$W$358, MATCH('O5 Details by Class &amp; Accounts'!AN$18, 'E2 Allocators'!$B$15:$W$15, 0),FALSE)*$G122)</f>
        <v>0</v>
      </c>
      <c r="AO122" s="2186">
        <f>IF(ISERROR(VLOOKUP(VLOOKUP($A122, 'E4 TB Allocation Details'!$A$18:$L$214, MATCH("Customer ID", 'E4 TB Allocation Details'!$A$18:$L$18, 0),FALSE), 'E2 Allocators'!$B$15:$W$358, MATCH('O5 Details by Class &amp; Accounts'!AO$18, 'E2 Allocators'!$B$15:$W$15, 0),FALSE)*$G122), 0, VLOOKUP(VLOOKUP($A122, 'E4 TB Allocation Details'!$A$18:$L$214, MATCH("Customer ID", 'E4 TB Allocation Details'!$A$18:$L$18, 0),FALSE), 'E2 Allocators'!$B$15:$W$358, MATCH('O5 Details by Class &amp; Accounts'!AO$18, 'E2 Allocators'!$B$15:$W$15, 0),FALSE)*$G122)</f>
        <v>0</v>
      </c>
      <c r="AP122" s="2186">
        <f>IF(ISERROR(VLOOKUP(VLOOKUP($A122, 'E4 TB Allocation Details'!$A$18:$L$214, MATCH("Customer ID", 'E4 TB Allocation Details'!$A$18:$L$18, 0),FALSE), 'E2 Allocators'!$B$15:$W$358, MATCH('O5 Details by Class &amp; Accounts'!AP$18, 'E2 Allocators'!$B$15:$W$15, 0),FALSE)*$G122), 0, VLOOKUP(VLOOKUP($A122, 'E4 TB Allocation Details'!$A$18:$L$214, MATCH("Customer ID", 'E4 TB Allocation Details'!$A$18:$L$18, 0),FALSE), 'E2 Allocators'!$B$15:$W$358, MATCH('O5 Details by Class &amp; Accounts'!AP$18, 'E2 Allocators'!$B$15:$W$15, 0),FALSE)*$G122)</f>
        <v>0</v>
      </c>
      <c r="AQ122" s="2186">
        <f>IF(ISERROR(VLOOKUP(VLOOKUP($A122, 'E4 TB Allocation Details'!$A$18:$L$214, MATCH("Customer ID", 'E4 TB Allocation Details'!$A$18:$L$18, 0),FALSE), 'E2 Allocators'!$B$15:$W$358, MATCH('O5 Details by Class &amp; Accounts'!AQ$18, 'E2 Allocators'!$B$15:$W$15, 0),FALSE)*$G122), 0, VLOOKUP(VLOOKUP($A122, 'E4 TB Allocation Details'!$A$18:$L$214, MATCH("Customer ID", 'E4 TB Allocation Details'!$A$18:$L$18, 0),FALSE), 'E2 Allocators'!$B$15:$W$358, MATCH('O5 Details by Class &amp; Accounts'!AQ$18, 'E2 Allocators'!$B$15:$W$15, 0),FALSE)*$G122)</f>
        <v>0</v>
      </c>
      <c r="AR122" s="2186">
        <f>IF(ISERROR(VLOOKUP(VLOOKUP($A122, 'E4 TB Allocation Details'!$A$18:$L$214, MATCH("Customer ID", 'E4 TB Allocation Details'!$A$18:$L$18, 0),FALSE), 'E2 Allocators'!$B$15:$W$358, MATCH('O5 Details by Class &amp; Accounts'!AR$18, 'E2 Allocators'!$B$15:$W$15, 0),FALSE)*$G122), 0, VLOOKUP(VLOOKUP($A122, 'E4 TB Allocation Details'!$A$18:$L$214, MATCH("Customer ID", 'E4 TB Allocation Details'!$A$18:$L$18, 0),FALSE), 'E2 Allocators'!$B$15:$W$358, MATCH('O5 Details by Class &amp; Accounts'!AR$18, 'E2 Allocators'!$B$15:$W$15, 0),FALSE)*$G122)</f>
        <v>0</v>
      </c>
      <c r="AS122" s="2186">
        <f>IF(ISERROR(VLOOKUP(VLOOKUP($A122, 'E4 TB Allocation Details'!$A$18:$L$214, MATCH("Customer ID", 'E4 TB Allocation Details'!$A$18:$L$18, 0),FALSE), 'E2 Allocators'!$B$15:$W$358, MATCH('O5 Details by Class &amp; Accounts'!AS$18, 'E2 Allocators'!$B$15:$W$15, 0),FALSE)*$G122), 0, VLOOKUP(VLOOKUP($A122, 'E4 TB Allocation Details'!$A$18:$L$214, MATCH("Customer ID", 'E4 TB Allocation Details'!$A$18:$L$18, 0),FALSE), 'E2 Allocators'!$B$15:$W$358, MATCH('O5 Details by Class &amp; Accounts'!AS$18, 'E2 Allocators'!$B$15:$W$15, 0),FALSE)*$G122)</f>
        <v>0</v>
      </c>
      <c r="AT122" s="2186">
        <f>IF(ISERROR(VLOOKUP(VLOOKUP($A122, 'E4 TB Allocation Details'!$A$18:$L$214, MATCH("Customer ID", 'E4 TB Allocation Details'!$A$18:$L$18, 0),FALSE), 'E2 Allocators'!$B$15:$W$358, MATCH('O5 Details by Class &amp; Accounts'!AT$18, 'E2 Allocators'!$B$15:$W$15, 0),FALSE)*$G122), 0, VLOOKUP(VLOOKUP($A122, 'E4 TB Allocation Details'!$A$18:$L$214, MATCH("Customer ID", 'E4 TB Allocation Details'!$A$18:$L$18, 0),FALSE), 'E2 Allocators'!$B$15:$W$358, MATCH('O5 Details by Class &amp; Accounts'!AT$18, 'E2 Allocators'!$B$15:$W$15, 0),FALSE)*$G122)</f>
        <v>0</v>
      </c>
      <c r="AU122" s="2186">
        <f>IF(ISERROR(VLOOKUP(VLOOKUP($A122, 'E4 TB Allocation Details'!$A$18:$L$214, MATCH("Customer ID", 'E4 TB Allocation Details'!$A$18:$L$18, 0),FALSE), 'E2 Allocators'!$B$15:$W$358, MATCH('O5 Details by Class &amp; Accounts'!AU$18, 'E2 Allocators'!$B$15:$W$15, 0),FALSE)*$G122), 0, VLOOKUP(VLOOKUP($A122, 'E4 TB Allocation Details'!$A$18:$L$214, MATCH("Customer ID", 'E4 TB Allocation Details'!$A$18:$L$18, 0),FALSE), 'E2 Allocators'!$B$15:$W$358, MATCH('O5 Details by Class &amp; Accounts'!AU$18, 'E2 Allocators'!$B$15:$W$15, 0),FALSE)*$G122)</f>
        <v>0</v>
      </c>
      <c r="AV122" s="2186">
        <f>IF(ISERROR(VLOOKUP(VLOOKUP($A122, 'E4 TB Allocation Details'!$A$18:$L$214, MATCH("Customer ID", 'E4 TB Allocation Details'!$A$18:$L$18, 0),FALSE), 'E2 Allocators'!$B$15:$W$358, MATCH('O5 Details by Class &amp; Accounts'!AV$18, 'E2 Allocators'!$B$15:$W$15, 0),FALSE)*$G122), 0, VLOOKUP(VLOOKUP($A122, 'E4 TB Allocation Details'!$A$18:$L$214, MATCH("Customer ID", 'E4 TB Allocation Details'!$A$18:$L$18, 0),FALSE), 'E2 Allocators'!$B$15:$W$358, MATCH('O5 Details by Class &amp; Accounts'!AV$18, 'E2 Allocators'!$B$15:$W$15, 0),FALSE)*$G122)</f>
        <v>0</v>
      </c>
      <c r="AW122" s="2186">
        <f>IF(ISERROR(VLOOKUP(VLOOKUP($A122, 'E4 TB Allocation Details'!$A$18:$L$214, MATCH("Customer ID", 'E4 TB Allocation Details'!$A$18:$L$18, 0),FALSE), 'E2 Allocators'!$B$15:$W$358, MATCH('O5 Details by Class &amp; Accounts'!AW$18, 'E2 Allocators'!$B$15:$W$15, 0),FALSE)*$G122), 0, VLOOKUP(VLOOKUP($A122, 'E4 TB Allocation Details'!$A$18:$L$214, MATCH("Customer ID", 'E4 TB Allocation Details'!$A$18:$L$18, 0),FALSE), 'E2 Allocators'!$B$15:$W$358, MATCH('O5 Details by Class &amp; Accounts'!AW$18, 'E2 Allocators'!$B$15:$W$15, 0),FALSE)*$G122)</f>
        <v>0</v>
      </c>
      <c r="AX122" s="2186">
        <f t="shared" si="34"/>
        <v>0</v>
      </c>
      <c r="AY122" s="2186">
        <f>IF(ISERROR(VLOOKUP(VLOOKUP($A122, 'E4 TB Allocation Details'!$A$18:$L$214, MATCH("Misc ID", 'E4 TB Allocation Details'!$A$18:$L$18, 0),FALSE), 'E2 Allocators'!$B$15:$W$358, MATCH('O5 Details by Class &amp; Accounts'!AY$18, 'E2 Allocators'!$B$15:$W$15, 0),FALSE)*$E122), 0, VLOOKUP(VLOOKUP($A122, 'E4 TB Allocation Details'!$A$18:$L$214, MATCH("Misc ID", 'E4 TB Allocation Details'!$A$18:$L$18, 0),FALSE), 'E2 Allocators'!$B$15:$W$358, MATCH('O5 Details by Class &amp; Accounts'!AY$18, 'E2 Allocators'!$B$15:$W$15, 0),FALSE)*$E122)</f>
        <v>0</v>
      </c>
      <c r="AZ122" s="2186">
        <f>IF(ISERROR(VLOOKUP(VLOOKUP($A122, 'E4 TB Allocation Details'!$A$18:$L$214, MATCH("Misc ID", 'E4 TB Allocation Details'!$A$18:$L$18, 0),FALSE), 'E2 Allocators'!$B$15:$W$358, MATCH('O5 Details by Class &amp; Accounts'!AZ$18, 'E2 Allocators'!$B$15:$W$15, 0),FALSE)*$E122), 0, VLOOKUP(VLOOKUP($A122, 'E4 TB Allocation Details'!$A$18:$L$214, MATCH("Misc ID", 'E4 TB Allocation Details'!$A$18:$L$18, 0),FALSE), 'E2 Allocators'!$B$15:$W$358, MATCH('O5 Details by Class &amp; Accounts'!AZ$18, 'E2 Allocators'!$B$15:$W$15, 0),FALSE)*$E122)</f>
        <v>0</v>
      </c>
      <c r="BA122" s="2186">
        <f>IF(ISERROR(VLOOKUP(VLOOKUP($A122, 'E4 TB Allocation Details'!$A$18:$L$214, MATCH("Misc ID", 'E4 TB Allocation Details'!$A$18:$L$18, 0),FALSE), 'E2 Allocators'!$B$15:$W$358, MATCH('O5 Details by Class &amp; Accounts'!BA$18, 'E2 Allocators'!$B$15:$W$15, 0),FALSE)*$E122), 0, VLOOKUP(VLOOKUP($A122, 'E4 TB Allocation Details'!$A$18:$L$214, MATCH("Misc ID", 'E4 TB Allocation Details'!$A$18:$L$18, 0),FALSE), 'E2 Allocators'!$B$15:$W$358, MATCH('O5 Details by Class &amp; Accounts'!BA$18, 'E2 Allocators'!$B$15:$W$15, 0),FALSE)*$E122)</f>
        <v>0</v>
      </c>
      <c r="BB122" s="2186">
        <f>IF(ISERROR(VLOOKUP(VLOOKUP($A122, 'E4 TB Allocation Details'!$A$18:$L$214, MATCH("Misc ID", 'E4 TB Allocation Details'!$A$18:$L$18, 0),FALSE), 'E2 Allocators'!$B$15:$W$358, MATCH('O5 Details by Class &amp; Accounts'!BB$18, 'E2 Allocators'!$B$15:$W$15, 0),FALSE)*$E122), 0, VLOOKUP(VLOOKUP($A122, 'E4 TB Allocation Details'!$A$18:$L$214, MATCH("Misc ID", 'E4 TB Allocation Details'!$A$18:$L$18, 0),FALSE), 'E2 Allocators'!$B$15:$W$358, MATCH('O5 Details by Class &amp; Accounts'!BB$18, 'E2 Allocators'!$B$15:$W$15, 0),FALSE)*$E122)</f>
        <v>0</v>
      </c>
      <c r="BC122" s="2186">
        <f>IF(ISERROR(VLOOKUP(VLOOKUP($A122, 'E4 TB Allocation Details'!$A$18:$L$214, MATCH("Misc ID", 'E4 TB Allocation Details'!$A$18:$L$18, 0),FALSE), 'E2 Allocators'!$B$15:$W$358, MATCH('O5 Details by Class &amp; Accounts'!BC$18, 'E2 Allocators'!$B$15:$W$15, 0),FALSE)*$E122), 0, VLOOKUP(VLOOKUP($A122, 'E4 TB Allocation Details'!$A$18:$L$214, MATCH("Misc ID", 'E4 TB Allocation Details'!$A$18:$L$18, 0),FALSE), 'E2 Allocators'!$B$15:$W$358, MATCH('O5 Details by Class &amp; Accounts'!BC$18, 'E2 Allocators'!$B$15:$W$15, 0),FALSE)*$E122)</f>
        <v>0</v>
      </c>
      <c r="BD122" s="2186">
        <f>IF(ISERROR(VLOOKUP(VLOOKUP($A122, 'E4 TB Allocation Details'!$A$18:$L$214, MATCH("Misc ID", 'E4 TB Allocation Details'!$A$18:$L$18, 0),FALSE), 'E2 Allocators'!$B$15:$W$358, MATCH('O5 Details by Class &amp; Accounts'!BD$18, 'E2 Allocators'!$B$15:$W$15, 0),FALSE)*$E122), 0, VLOOKUP(VLOOKUP($A122, 'E4 TB Allocation Details'!$A$18:$L$214, MATCH("Misc ID", 'E4 TB Allocation Details'!$A$18:$L$18, 0),FALSE), 'E2 Allocators'!$B$15:$W$358, MATCH('O5 Details by Class &amp; Accounts'!BD$18, 'E2 Allocators'!$B$15:$W$15, 0),FALSE)*$E122)</f>
        <v>0</v>
      </c>
      <c r="BE122" s="2186">
        <f>IF(ISERROR(VLOOKUP(VLOOKUP($A122, 'E4 TB Allocation Details'!$A$18:$L$214, MATCH("Misc ID", 'E4 TB Allocation Details'!$A$18:$L$18, 0),FALSE), 'E2 Allocators'!$B$15:$W$358, MATCH('O5 Details by Class &amp; Accounts'!BE$18, 'E2 Allocators'!$B$15:$W$15, 0),FALSE)*$E122), 0, VLOOKUP(VLOOKUP($A122, 'E4 TB Allocation Details'!$A$18:$L$214, MATCH("Misc ID", 'E4 TB Allocation Details'!$A$18:$L$18, 0),FALSE), 'E2 Allocators'!$B$15:$W$358, MATCH('O5 Details by Class &amp; Accounts'!BE$18, 'E2 Allocators'!$B$15:$W$15, 0),FALSE)*$E122)</f>
        <v>0</v>
      </c>
      <c r="BF122" s="2186">
        <f>IF(ISERROR(VLOOKUP(VLOOKUP($A122, 'E4 TB Allocation Details'!$A$18:$L$214, MATCH("Misc ID", 'E4 TB Allocation Details'!$A$18:$L$18, 0),FALSE), 'E2 Allocators'!$B$15:$W$358, MATCH('O5 Details by Class &amp; Accounts'!BF$18, 'E2 Allocators'!$B$15:$W$15, 0),FALSE)*$E122), 0, VLOOKUP(VLOOKUP($A122, 'E4 TB Allocation Details'!$A$18:$L$214, MATCH("Misc ID", 'E4 TB Allocation Details'!$A$18:$L$18, 0),FALSE), 'E2 Allocators'!$B$15:$W$358, MATCH('O5 Details by Class &amp; Accounts'!BF$18, 'E2 Allocators'!$B$15:$W$15, 0),FALSE)*$E122)</f>
        <v>0</v>
      </c>
      <c r="BG122" s="2186">
        <f>IF(ISERROR(VLOOKUP(VLOOKUP($A122, 'E4 TB Allocation Details'!$A$18:$L$214, MATCH("Misc ID", 'E4 TB Allocation Details'!$A$18:$L$18, 0),FALSE), 'E2 Allocators'!$B$15:$W$358, MATCH('O5 Details by Class &amp; Accounts'!BG$18, 'E2 Allocators'!$B$15:$W$15, 0),FALSE)*$E122), 0, VLOOKUP(VLOOKUP($A122, 'E4 TB Allocation Details'!$A$18:$L$214, MATCH("Misc ID", 'E4 TB Allocation Details'!$A$18:$L$18, 0),FALSE), 'E2 Allocators'!$B$15:$W$358, MATCH('O5 Details by Class &amp; Accounts'!BG$18, 'E2 Allocators'!$B$15:$W$15, 0),FALSE)*$E122)</f>
        <v>0</v>
      </c>
      <c r="BH122" s="2186">
        <f>IF(ISERROR(VLOOKUP(VLOOKUP($A122, 'E4 TB Allocation Details'!$A$18:$L$214, MATCH("Misc ID", 'E4 TB Allocation Details'!$A$18:$L$18, 0),FALSE), 'E2 Allocators'!$B$15:$W$358, MATCH('O5 Details by Class &amp; Accounts'!BH$18, 'E2 Allocators'!$B$15:$W$15, 0),FALSE)*$E122), 0, VLOOKUP(VLOOKUP($A122, 'E4 TB Allocation Details'!$A$18:$L$214, MATCH("Misc ID", 'E4 TB Allocation Details'!$A$18:$L$18, 0),FALSE), 'E2 Allocators'!$B$15:$W$358, MATCH('O5 Details by Class &amp; Accounts'!BH$18, 'E2 Allocators'!$B$15:$W$15, 0),FALSE)*$E122)</f>
        <v>0</v>
      </c>
      <c r="BI122" s="2186">
        <f>IF(ISERROR(VLOOKUP(VLOOKUP($A122, 'E4 TB Allocation Details'!$A$18:$L$214, MATCH("Misc ID", 'E4 TB Allocation Details'!$A$18:$L$18, 0),FALSE), 'E2 Allocators'!$B$15:$W$358, MATCH('O5 Details by Class &amp; Accounts'!BI$18, 'E2 Allocators'!$B$15:$W$15, 0),FALSE)*$E122), 0, VLOOKUP(VLOOKUP($A122, 'E4 TB Allocation Details'!$A$18:$L$214, MATCH("Misc ID", 'E4 TB Allocation Details'!$A$18:$L$18, 0),FALSE), 'E2 Allocators'!$B$15:$W$358, MATCH('O5 Details by Class &amp; Accounts'!BI$18, 'E2 Allocators'!$B$15:$W$15, 0),FALSE)*$E122)</f>
        <v>0</v>
      </c>
      <c r="BJ122" s="2186">
        <f>IF(ISERROR(VLOOKUP(VLOOKUP($A122, 'E4 TB Allocation Details'!$A$18:$L$214, MATCH("Misc ID", 'E4 TB Allocation Details'!$A$18:$L$18, 0),FALSE), 'E2 Allocators'!$B$15:$W$358, MATCH('O5 Details by Class &amp; Accounts'!BJ$18, 'E2 Allocators'!$B$15:$W$15, 0),FALSE)*$E122), 0, VLOOKUP(VLOOKUP($A122, 'E4 TB Allocation Details'!$A$18:$L$214, MATCH("Misc ID", 'E4 TB Allocation Details'!$A$18:$L$18, 0),FALSE), 'E2 Allocators'!$B$15:$W$358, MATCH('O5 Details by Class &amp; Accounts'!BJ$18, 'E2 Allocators'!$B$15:$W$15, 0),FALSE)*$E122)</f>
        <v>0</v>
      </c>
      <c r="BK122" s="2186">
        <f>IF(ISERROR(VLOOKUP(VLOOKUP($A122, 'E4 TB Allocation Details'!$A$18:$L$214, MATCH("Misc ID", 'E4 TB Allocation Details'!$A$18:$L$18, 0),FALSE), 'E2 Allocators'!$B$15:$W$358, MATCH('O5 Details by Class &amp; Accounts'!BK$18, 'E2 Allocators'!$B$15:$W$15, 0),FALSE)*$E122), 0, VLOOKUP(VLOOKUP($A122, 'E4 TB Allocation Details'!$A$18:$L$214, MATCH("Misc ID", 'E4 TB Allocation Details'!$A$18:$L$18, 0),FALSE), 'E2 Allocators'!$B$15:$W$358, MATCH('O5 Details by Class &amp; Accounts'!BK$18, 'E2 Allocators'!$B$15:$W$15, 0),FALSE)*$E122)</f>
        <v>0</v>
      </c>
      <c r="BL122" s="2186">
        <f>IF(ISERROR(VLOOKUP(VLOOKUP($A122, 'E4 TB Allocation Details'!$A$18:$L$214, MATCH("Misc ID", 'E4 TB Allocation Details'!$A$18:$L$18, 0),FALSE), 'E2 Allocators'!$B$15:$W$358, MATCH('O5 Details by Class &amp; Accounts'!BL$18, 'E2 Allocators'!$B$15:$W$15, 0),FALSE)*$E122), 0, VLOOKUP(VLOOKUP($A122, 'E4 TB Allocation Details'!$A$18:$L$214, MATCH("Misc ID", 'E4 TB Allocation Details'!$A$18:$L$18, 0),FALSE), 'E2 Allocators'!$B$15:$W$358, MATCH('O5 Details by Class &amp; Accounts'!BL$18, 'E2 Allocators'!$B$15:$W$15, 0),FALSE)*$E122)</f>
        <v>0</v>
      </c>
      <c r="BM122" s="2186">
        <f>IF(ISERROR(VLOOKUP(VLOOKUP($A122, 'E4 TB Allocation Details'!$A$18:$L$214, MATCH("Misc ID", 'E4 TB Allocation Details'!$A$18:$L$18, 0),FALSE), 'E2 Allocators'!$B$15:$W$358, MATCH('O5 Details by Class &amp; Accounts'!BM$18, 'E2 Allocators'!$B$15:$W$15, 0),FALSE)*$E122), 0, VLOOKUP(VLOOKUP($A122, 'E4 TB Allocation Details'!$A$18:$L$214, MATCH("Misc ID", 'E4 TB Allocation Details'!$A$18:$L$18, 0),FALSE), 'E2 Allocators'!$B$15:$W$358, MATCH('O5 Details by Class &amp; Accounts'!BM$18, 'E2 Allocators'!$B$15:$W$15, 0),FALSE)*$E122)</f>
        <v>0</v>
      </c>
      <c r="BN122" s="2186">
        <f>IF(ISERROR(VLOOKUP(VLOOKUP($A122, 'E4 TB Allocation Details'!$A$18:$L$214, MATCH("Misc ID", 'E4 TB Allocation Details'!$A$18:$L$18, 0),FALSE), 'E2 Allocators'!$B$15:$W$358, MATCH('O5 Details by Class &amp; Accounts'!BN$18, 'E2 Allocators'!$B$15:$W$15, 0),FALSE)*$E122), 0, VLOOKUP(VLOOKUP($A122, 'E4 TB Allocation Details'!$A$18:$L$214, MATCH("Misc ID", 'E4 TB Allocation Details'!$A$18:$L$18, 0),FALSE), 'E2 Allocators'!$B$15:$W$358, MATCH('O5 Details by Class &amp; Accounts'!BN$18, 'E2 Allocators'!$B$15:$W$15, 0),FALSE)*$E122)</f>
        <v>0</v>
      </c>
      <c r="BO122" s="2186">
        <f>IF(ISERROR(VLOOKUP(VLOOKUP($A122, 'E4 TB Allocation Details'!$A$18:$L$214, MATCH("Misc ID", 'E4 TB Allocation Details'!$A$18:$L$18, 0),FALSE), 'E2 Allocators'!$B$15:$W$358, MATCH('O5 Details by Class &amp; Accounts'!BO$18, 'E2 Allocators'!$B$15:$W$15, 0),FALSE)*$E122), 0, VLOOKUP(VLOOKUP($A122, 'E4 TB Allocation Details'!$A$18:$L$214, MATCH("Misc ID", 'E4 TB Allocation Details'!$A$18:$L$18, 0),FALSE), 'E2 Allocators'!$B$15:$W$358, MATCH('O5 Details by Class &amp; Accounts'!BO$18, 'E2 Allocators'!$B$15:$W$15, 0),FALSE)*$E122)</f>
        <v>0</v>
      </c>
      <c r="BP122" s="2186">
        <f>IF(ISERROR(VLOOKUP(VLOOKUP($A122, 'E4 TB Allocation Details'!$A$18:$L$214, MATCH("Misc ID", 'E4 TB Allocation Details'!$A$18:$L$18, 0),FALSE), 'E2 Allocators'!$B$15:$W$358, MATCH('O5 Details by Class &amp; Accounts'!BP$18, 'E2 Allocators'!$B$15:$W$15, 0),FALSE)*$E122), 0, VLOOKUP(VLOOKUP($A122, 'E4 TB Allocation Details'!$A$18:$L$214, MATCH("Misc ID", 'E4 TB Allocation Details'!$A$18:$L$18, 0),FALSE), 'E2 Allocators'!$B$15:$W$358, MATCH('O5 Details by Class &amp; Accounts'!BP$18, 'E2 Allocators'!$B$15:$W$15, 0),FALSE)*$E122)</f>
        <v>0</v>
      </c>
      <c r="BQ122" s="2186">
        <f>IF(ISERROR(VLOOKUP(VLOOKUP($A122, 'E4 TB Allocation Details'!$A$18:$L$214, MATCH("Misc ID", 'E4 TB Allocation Details'!$A$18:$L$18, 0),FALSE), 'E2 Allocators'!$B$15:$W$358, MATCH('O5 Details by Class &amp; Accounts'!BQ$18, 'E2 Allocators'!$B$15:$W$15, 0),FALSE)*$E122), 0, VLOOKUP(VLOOKUP($A122, 'E4 TB Allocation Details'!$A$18:$L$214, MATCH("Misc ID", 'E4 TB Allocation Details'!$A$18:$L$18, 0),FALSE), 'E2 Allocators'!$B$15:$W$358, MATCH('O5 Details by Class &amp; Accounts'!BQ$18, 'E2 Allocators'!$B$15:$W$15, 0),FALSE)*$E122)</f>
        <v>0</v>
      </c>
      <c r="BR122" s="2186">
        <f>IF(ISERROR(VLOOKUP(VLOOKUP($A122, 'E4 TB Allocation Details'!$A$18:$L$214, MATCH("Misc ID", 'E4 TB Allocation Details'!$A$18:$L$18, 0),FALSE), 'E2 Allocators'!$B$15:$W$358, MATCH('O5 Details by Class &amp; Accounts'!BR$18, 'E2 Allocators'!$B$15:$W$15, 0),FALSE)*$E122), 0, VLOOKUP(VLOOKUP($A122, 'E4 TB Allocation Details'!$A$18:$L$214, MATCH("Misc ID", 'E4 TB Allocation Details'!$A$18:$L$18, 0),FALSE), 'E2 Allocators'!$B$15:$W$358, MATCH('O5 Details by Class &amp; Accounts'!BR$18, 'E2 Allocators'!$B$15:$W$15, 0),FALSE)*$E122)</f>
        <v>0</v>
      </c>
      <c r="BS122" s="2186">
        <f t="shared" si="35"/>
        <v>0</v>
      </c>
      <c r="BT122" s="2186">
        <f>IF(ISERROR(VLOOKUP(VLOOKUP($A122, 'E4 TB Allocation Details'!$A$18:$L$214, MATCH("A &amp; G ID", 'E4 TB Allocation Details'!$A$18:$L$18, 0),FALSE), 'E2 Allocators'!$B$15:$W$358, MATCH('O5 Details by Class &amp; Accounts'!BT$18, 'E2 Allocators'!$B$15:$W$15, 0),FALSE)*$E122), 0, VLOOKUP(VLOOKUP($A122, 'E4 TB Allocation Details'!$A$18:$L$214, MATCH("A &amp; G ID", 'E4 TB Allocation Details'!$A$18:$L$18, 0),FALSE), 'E2 Allocators'!$B$15:$W$358, MATCH('O5 Details by Class &amp; Accounts'!BT$18, 'E2 Allocators'!$B$15:$W$15, 0),FALSE)*$E122)</f>
        <v>1501940.8878499977</v>
      </c>
      <c r="BU122" s="2186">
        <f>IF(ISERROR(VLOOKUP(VLOOKUP($A122, 'E4 TB Allocation Details'!$A$18:$L$214, MATCH("A &amp; G ID", 'E4 TB Allocation Details'!$A$18:$L$18, 0),FALSE), 'E2 Allocators'!$B$15:$W$358, MATCH('O5 Details by Class &amp; Accounts'!BU$18, 'E2 Allocators'!$B$15:$W$15, 0),FALSE)*$E122), 0, VLOOKUP(VLOOKUP($A122, 'E4 TB Allocation Details'!$A$18:$L$214, MATCH("A &amp; G ID", 'E4 TB Allocation Details'!$A$18:$L$18, 0),FALSE), 'E2 Allocators'!$B$15:$W$358, MATCH('O5 Details by Class &amp; Accounts'!BU$18, 'E2 Allocators'!$B$15:$W$15, 0),FALSE)*$E122)</f>
        <v>557377.46763149626</v>
      </c>
      <c r="BV122" s="2186">
        <f>IF(ISERROR(VLOOKUP(VLOOKUP($A122, 'E4 TB Allocation Details'!$A$18:$L$214, MATCH("A &amp; G ID", 'E4 TB Allocation Details'!$A$18:$L$18, 0),FALSE), 'E2 Allocators'!$B$15:$W$358, MATCH('O5 Details by Class &amp; Accounts'!BV$18, 'E2 Allocators'!$B$15:$W$15, 0),FALSE)*$E122), 0, VLOOKUP(VLOOKUP($A122, 'E4 TB Allocation Details'!$A$18:$L$214, MATCH("A &amp; G ID", 'E4 TB Allocation Details'!$A$18:$L$18, 0),FALSE), 'E2 Allocators'!$B$15:$W$358, MATCH('O5 Details by Class &amp; Accounts'!BV$18, 'E2 Allocators'!$B$15:$W$15, 0),FALSE)*$E122)</f>
        <v>1407695.2223319879</v>
      </c>
      <c r="BW122" s="2186">
        <f>IF(ISERROR(VLOOKUP(VLOOKUP($A122, 'E4 TB Allocation Details'!$A$18:$L$214, MATCH("A &amp; G ID", 'E4 TB Allocation Details'!$A$18:$L$18, 0),FALSE), 'E2 Allocators'!$B$15:$W$358, MATCH('O5 Details by Class &amp; Accounts'!BW$18, 'E2 Allocators'!$B$15:$W$15, 0),FALSE)*$E122), 0, VLOOKUP(VLOOKUP($A122, 'E4 TB Allocation Details'!$A$18:$L$214, MATCH("A &amp; G ID", 'E4 TB Allocation Details'!$A$18:$L$18, 0),FALSE), 'E2 Allocators'!$B$15:$W$358, MATCH('O5 Details by Class &amp; Accounts'!BW$18, 'E2 Allocators'!$B$15:$W$15, 0),FALSE)*$E122)</f>
        <v>0</v>
      </c>
      <c r="BX122" s="2186">
        <f>IF(ISERROR(VLOOKUP(VLOOKUP($A122, 'E4 TB Allocation Details'!$A$18:$L$214, MATCH("A &amp; G ID", 'E4 TB Allocation Details'!$A$18:$L$18, 0),FALSE), 'E2 Allocators'!$B$15:$W$358, MATCH('O5 Details by Class &amp; Accounts'!BX$18, 'E2 Allocators'!$B$15:$W$15, 0),FALSE)*$E122), 0, VLOOKUP(VLOOKUP($A122, 'E4 TB Allocation Details'!$A$18:$L$214, MATCH("A &amp; G ID", 'E4 TB Allocation Details'!$A$18:$L$18, 0),FALSE), 'E2 Allocators'!$B$15:$W$358, MATCH('O5 Details by Class &amp; Accounts'!BX$18, 'E2 Allocators'!$B$15:$W$15, 0),FALSE)*$E122)</f>
        <v>0</v>
      </c>
      <c r="BY122" s="2186">
        <f>IF(ISERROR(VLOOKUP(VLOOKUP($A122, 'E4 TB Allocation Details'!$A$18:$L$214, MATCH("A &amp; G ID", 'E4 TB Allocation Details'!$A$18:$L$18, 0),FALSE), 'E2 Allocators'!$B$15:$W$358, MATCH('O5 Details by Class &amp; Accounts'!BY$18, 'E2 Allocators'!$B$15:$W$15, 0),FALSE)*$E122), 0, VLOOKUP(VLOOKUP($A122, 'E4 TB Allocation Details'!$A$18:$L$214, MATCH("A &amp; G ID", 'E4 TB Allocation Details'!$A$18:$L$18, 0),FALSE), 'E2 Allocators'!$B$15:$W$358, MATCH('O5 Details by Class &amp; Accounts'!BY$18, 'E2 Allocators'!$B$15:$W$15, 0),FALSE)*$E122)</f>
        <v>0</v>
      </c>
      <c r="BZ122" s="2186">
        <f>IF(ISERROR(VLOOKUP(VLOOKUP($A122, 'E4 TB Allocation Details'!$A$18:$L$214, MATCH("A &amp; G ID", 'E4 TB Allocation Details'!$A$18:$L$18, 0),FALSE), 'E2 Allocators'!$B$15:$W$358, MATCH('O5 Details by Class &amp; Accounts'!BZ$18, 'E2 Allocators'!$B$15:$W$15, 0),FALSE)*$E122), 0, VLOOKUP(VLOOKUP($A122, 'E4 TB Allocation Details'!$A$18:$L$214, MATCH("A &amp; G ID", 'E4 TB Allocation Details'!$A$18:$L$18, 0),FALSE), 'E2 Allocators'!$B$15:$W$358, MATCH('O5 Details by Class &amp; Accounts'!BZ$18, 'E2 Allocators'!$B$15:$W$15, 0),FALSE)*$E122)</f>
        <v>30436.17200221098</v>
      </c>
      <c r="CA122" s="2186">
        <f>IF(ISERROR(VLOOKUP(VLOOKUP($A122, 'E4 TB Allocation Details'!$A$18:$L$214, MATCH("A &amp; G ID", 'E4 TB Allocation Details'!$A$18:$L$18, 0),FALSE), 'E2 Allocators'!$B$15:$W$358, MATCH('O5 Details by Class &amp; Accounts'!CA$18, 'E2 Allocators'!$B$15:$W$15, 0),FALSE)*$E122), 0, VLOOKUP(VLOOKUP($A122, 'E4 TB Allocation Details'!$A$18:$L$214, MATCH("A &amp; G ID", 'E4 TB Allocation Details'!$A$18:$L$18, 0),FALSE), 'E2 Allocators'!$B$15:$W$358, MATCH('O5 Details by Class &amp; Accounts'!CA$18, 'E2 Allocators'!$B$15:$W$15, 0),FALSE)*$E122)</f>
        <v>1495.9879619838946</v>
      </c>
      <c r="CB122" s="2186">
        <f>IF(ISERROR(VLOOKUP(VLOOKUP($A122, 'E4 TB Allocation Details'!$A$18:$L$214, MATCH("A &amp; G ID", 'E4 TB Allocation Details'!$A$18:$L$18, 0),FALSE), 'E2 Allocators'!$B$15:$W$358, MATCH('O5 Details by Class &amp; Accounts'!CB$18, 'E2 Allocators'!$B$15:$W$15, 0),FALSE)*$E122), 0, VLOOKUP(VLOOKUP($A122, 'E4 TB Allocation Details'!$A$18:$L$214, MATCH("A &amp; G ID", 'E4 TB Allocation Details'!$A$18:$L$18, 0),FALSE), 'E2 Allocators'!$B$15:$W$358, MATCH('O5 Details by Class &amp; Accounts'!CB$18, 'E2 Allocators'!$B$15:$W$15, 0),FALSE)*$E122)</f>
        <v>4534.6022223227237</v>
      </c>
      <c r="CC122" s="2186">
        <f>IF(ISERROR(VLOOKUP(VLOOKUP($A122, 'E4 TB Allocation Details'!$A$18:$L$214, MATCH("A &amp; G ID", 'E4 TB Allocation Details'!$A$18:$L$18, 0),FALSE), 'E2 Allocators'!$B$15:$W$358, MATCH('O5 Details by Class &amp; Accounts'!CC$18, 'E2 Allocators'!$B$15:$W$15, 0),FALSE)*$E122), 0, VLOOKUP(VLOOKUP($A122, 'E4 TB Allocation Details'!$A$18:$L$214, MATCH("A &amp; G ID", 'E4 TB Allocation Details'!$A$18:$L$18, 0),FALSE), 'E2 Allocators'!$B$15:$W$358, MATCH('O5 Details by Class &amp; Accounts'!CC$18, 'E2 Allocators'!$B$15:$W$15, 0),FALSE)*$E122)</f>
        <v>0</v>
      </c>
      <c r="CD122" s="2186">
        <f>IF(ISERROR(VLOOKUP(VLOOKUP($A122, 'E4 TB Allocation Details'!$A$18:$L$214, MATCH("A &amp; G ID", 'E4 TB Allocation Details'!$A$18:$L$18, 0),FALSE), 'E2 Allocators'!$B$15:$W$358, MATCH('O5 Details by Class &amp; Accounts'!CD$18, 'E2 Allocators'!$B$15:$W$15, 0),FALSE)*$E122), 0, VLOOKUP(VLOOKUP($A122, 'E4 TB Allocation Details'!$A$18:$L$214, MATCH("A &amp; G ID", 'E4 TB Allocation Details'!$A$18:$L$18, 0),FALSE), 'E2 Allocators'!$B$15:$W$358, MATCH('O5 Details by Class &amp; Accounts'!CD$18, 'E2 Allocators'!$B$15:$W$15, 0),FALSE)*$E122)</f>
        <v>0</v>
      </c>
      <c r="CE122" s="2186">
        <f>IF(ISERROR(VLOOKUP(VLOOKUP($A122, 'E4 TB Allocation Details'!$A$18:$L$214, MATCH("A &amp; G ID", 'E4 TB Allocation Details'!$A$18:$L$18, 0),FALSE), 'E2 Allocators'!$B$15:$W$358, MATCH('O5 Details by Class &amp; Accounts'!CE$18, 'E2 Allocators'!$B$15:$W$15, 0),FALSE)*$E122), 0, VLOOKUP(VLOOKUP($A122, 'E4 TB Allocation Details'!$A$18:$L$214, MATCH("A &amp; G ID", 'E4 TB Allocation Details'!$A$18:$L$18, 0),FALSE), 'E2 Allocators'!$B$15:$W$358, MATCH('O5 Details by Class &amp; Accounts'!CE$18, 'E2 Allocators'!$B$15:$W$15, 0),FALSE)*$E122)</f>
        <v>0</v>
      </c>
      <c r="CF122" s="2186">
        <f>IF(ISERROR(VLOOKUP(VLOOKUP($A122, 'E4 TB Allocation Details'!$A$18:$L$214, MATCH("A &amp; G ID", 'E4 TB Allocation Details'!$A$18:$L$18, 0),FALSE), 'E2 Allocators'!$B$15:$W$358, MATCH('O5 Details by Class &amp; Accounts'!CF$18, 'E2 Allocators'!$B$15:$W$15, 0),FALSE)*$E122), 0, VLOOKUP(VLOOKUP($A122, 'E4 TB Allocation Details'!$A$18:$L$214, MATCH("A &amp; G ID", 'E4 TB Allocation Details'!$A$18:$L$18, 0),FALSE), 'E2 Allocators'!$B$15:$W$358, MATCH('O5 Details by Class &amp; Accounts'!CF$18, 'E2 Allocators'!$B$15:$W$15, 0),FALSE)*$E122)</f>
        <v>0</v>
      </c>
      <c r="CG122" s="2186">
        <f>IF(ISERROR(VLOOKUP(VLOOKUP($A122, 'E4 TB Allocation Details'!$A$18:$L$214, MATCH("A &amp; G ID", 'E4 TB Allocation Details'!$A$18:$L$18, 0),FALSE), 'E2 Allocators'!$B$15:$W$358, MATCH('O5 Details by Class &amp; Accounts'!CG$18, 'E2 Allocators'!$B$15:$W$15, 0),FALSE)*$E122), 0, VLOOKUP(VLOOKUP($A122, 'E4 TB Allocation Details'!$A$18:$L$214, MATCH("A &amp; G ID", 'E4 TB Allocation Details'!$A$18:$L$18, 0),FALSE), 'E2 Allocators'!$B$15:$W$358, MATCH('O5 Details by Class &amp; Accounts'!CG$18, 'E2 Allocators'!$B$15:$W$15, 0),FALSE)*$E122)</f>
        <v>0</v>
      </c>
      <c r="CH122" s="2186">
        <f>IF(ISERROR(VLOOKUP(VLOOKUP($A122, 'E4 TB Allocation Details'!$A$18:$L$214, MATCH("A &amp; G ID", 'E4 TB Allocation Details'!$A$18:$L$18, 0),FALSE), 'E2 Allocators'!$B$15:$W$358, MATCH('O5 Details by Class &amp; Accounts'!CH$18, 'E2 Allocators'!$B$15:$W$15, 0),FALSE)*$E122), 0, VLOOKUP(VLOOKUP($A122, 'E4 TB Allocation Details'!$A$18:$L$214, MATCH("A &amp; G ID", 'E4 TB Allocation Details'!$A$18:$L$18, 0),FALSE), 'E2 Allocators'!$B$15:$W$358, MATCH('O5 Details by Class &amp; Accounts'!CH$18, 'E2 Allocators'!$B$15:$W$15, 0),FALSE)*$E122)</f>
        <v>0</v>
      </c>
      <c r="CI122" s="2186">
        <f>IF(ISERROR(VLOOKUP(VLOOKUP($A122, 'E4 TB Allocation Details'!$A$18:$L$214, MATCH("A &amp; G ID", 'E4 TB Allocation Details'!$A$18:$L$18, 0),FALSE), 'E2 Allocators'!$B$15:$W$358, MATCH('O5 Details by Class &amp; Accounts'!CI$18, 'E2 Allocators'!$B$15:$W$15, 0),FALSE)*$E122), 0, VLOOKUP(VLOOKUP($A122, 'E4 TB Allocation Details'!$A$18:$L$214, MATCH("A &amp; G ID", 'E4 TB Allocation Details'!$A$18:$L$18, 0),FALSE), 'E2 Allocators'!$B$15:$W$358, MATCH('O5 Details by Class &amp; Accounts'!CI$18, 'E2 Allocators'!$B$15:$W$15, 0),FALSE)*$E122)</f>
        <v>0</v>
      </c>
      <c r="CJ122" s="2186">
        <f>IF(ISERROR(VLOOKUP(VLOOKUP($A122, 'E4 TB Allocation Details'!$A$18:$L$214, MATCH("A &amp; G ID", 'E4 TB Allocation Details'!$A$18:$L$18, 0),FALSE), 'E2 Allocators'!$B$15:$W$358, MATCH('O5 Details by Class &amp; Accounts'!CJ$18, 'E2 Allocators'!$B$15:$W$15, 0),FALSE)*$E122), 0, VLOOKUP(VLOOKUP($A122, 'E4 TB Allocation Details'!$A$18:$L$214, MATCH("A &amp; G ID", 'E4 TB Allocation Details'!$A$18:$L$18, 0),FALSE), 'E2 Allocators'!$B$15:$W$358, MATCH('O5 Details by Class &amp; Accounts'!CJ$18, 'E2 Allocators'!$B$15:$W$15, 0),FALSE)*$E122)</f>
        <v>0</v>
      </c>
      <c r="CK122" s="2186">
        <f>IF(ISERROR(VLOOKUP(VLOOKUP($A122, 'E4 TB Allocation Details'!$A$18:$L$214, MATCH("A &amp; G ID", 'E4 TB Allocation Details'!$A$18:$L$18, 0),FALSE), 'E2 Allocators'!$B$15:$W$358, MATCH('O5 Details by Class &amp; Accounts'!CK$18, 'E2 Allocators'!$B$15:$W$15, 0),FALSE)*$E122), 0, VLOOKUP(VLOOKUP($A122, 'E4 TB Allocation Details'!$A$18:$L$214, MATCH("A &amp; G ID", 'E4 TB Allocation Details'!$A$18:$L$18, 0),FALSE), 'E2 Allocators'!$B$15:$W$358, MATCH('O5 Details by Class &amp; Accounts'!CK$18, 'E2 Allocators'!$B$15:$W$15, 0),FALSE)*$E122)</f>
        <v>0</v>
      </c>
      <c r="CL122" s="2186">
        <f>IF(ISERROR(VLOOKUP(VLOOKUP($A122, 'E4 TB Allocation Details'!$A$18:$L$214, MATCH("A &amp; G ID", 'E4 TB Allocation Details'!$A$18:$L$18, 0),FALSE), 'E2 Allocators'!$B$15:$W$358, MATCH('O5 Details by Class &amp; Accounts'!CL$18, 'E2 Allocators'!$B$15:$W$15, 0),FALSE)*$E122), 0, VLOOKUP(VLOOKUP($A122, 'E4 TB Allocation Details'!$A$18:$L$214, MATCH("A &amp; G ID", 'E4 TB Allocation Details'!$A$18:$L$18, 0),FALSE), 'E2 Allocators'!$B$15:$W$358, MATCH('O5 Details by Class &amp; Accounts'!CL$18, 'E2 Allocators'!$B$15:$W$15, 0),FALSE)*$E122)</f>
        <v>0</v>
      </c>
      <c r="CM122" s="2186">
        <f>IF(ISERROR(VLOOKUP(VLOOKUP($A122, 'E4 TB Allocation Details'!$A$18:$L$214, MATCH("A &amp; G ID", 'E4 TB Allocation Details'!$A$18:$L$18, 0),FALSE), 'E2 Allocators'!$B$15:$W$358, MATCH('O5 Details by Class &amp; Accounts'!CM$18, 'E2 Allocators'!$B$15:$W$15, 0),FALSE)*$E122), 0, VLOOKUP(VLOOKUP($A122, 'E4 TB Allocation Details'!$A$18:$L$214, MATCH("A &amp; G ID", 'E4 TB Allocation Details'!$A$18:$L$18, 0),FALSE), 'E2 Allocators'!$B$15:$W$358, MATCH('O5 Details by Class &amp; Accounts'!CM$18, 'E2 Allocators'!$B$15:$W$15, 0),FALSE)*$E122)</f>
        <v>0</v>
      </c>
      <c r="CN122" s="2186">
        <f t="shared" si="36"/>
        <v>3503480.34</v>
      </c>
      <c r="CO122" s="2187">
        <f t="shared" si="37"/>
        <v>0</v>
      </c>
      <c r="CQ122" s="1625" t="s">
        <v>1266</v>
      </c>
    </row>
    <row r="123" spans="1:95" s="54" customFormat="1" ht="12.75" x14ac:dyDescent="0.2">
      <c r="A123" s="933">
        <v>4710</v>
      </c>
      <c r="B123" s="933" t="s">
        <v>1384</v>
      </c>
      <c r="C123" s="2184">
        <f>IF(ISERROR(VLOOKUP($A123,'I3 TB Data'!$A$19:$H$483,MATCH('O5 Details by Class &amp; Accounts'!$C$18, 'I3 TB Data'!$A$19:$H$19,0),0)), 0, VLOOKUP($A123,'I3 TB Data'!$A$19:$H$483,MATCH('O5 Details by Class &amp; Accounts'!$C$18,'I3 TB Data'!$A$19:$H$19,0),0))</f>
        <v>-25646560.809999999</v>
      </c>
      <c r="D123" s="2185"/>
      <c r="E123" s="2184">
        <f t="shared" si="31"/>
        <v>-25646560.809999999</v>
      </c>
      <c r="F123" s="2186">
        <f>IF(ISERROR(VLOOKUP($A123, 'E1 Categorization'!A36:E127, MATCH("Customer Component", 'E1 Categorization'!$A$33:$E$33,0), 0)), 0, IF(VLOOKUP($A123, 'E1 Categorization'!A36:E127, MATCH("Customer Component", 'E1 Categorization'!$A$33:$E$33,0), 0)=0, 'O5 Details by Class &amp; Accounts'!$E123, IF(AND(VLOOKUP($A123, 'E1 Categorization'!A36:E127, MATCH("Customer Component", 'E1 Categorization'!$A$33:$E$33,0), 0) &gt;0, VLOOKUP($A123, 'E1 Categorization'!A36:E127, MATCH("Customer Component", 'E1 Categorization'!$A$33:$E$33,0), 0)&lt;1), 'O5 Details by Class &amp; Accounts'!$E123*(1-VLOOKUP($A123, 'E1 Categorization'!A36:E127, MATCH("Customer Component", 'E1 Categorization'!$A$33:$E$33,0), 0)), 0)))</f>
        <v>0</v>
      </c>
      <c r="G123" s="2186">
        <f>IF(ISERROR(VLOOKUP($A123, 'E1 Categorization'!A36:E127, MATCH("Customer Component", 'E1 Categorization'!$A$33:$E$33,0), 0)),0, IF(VLOOKUP($A123, 'E1 Categorization'!A36:E127, MATCH("Customer Component", 'E1 Categorization'!$A$33:$E$33,0), 0)=0, 0, IF(AND(VLOOKUP($A123, 'E1 Categorization'!A36:E127, MATCH("Customer Component", 'E1 Categorization'!$A$33:$E$33,0), 0) &gt;0, VLOOKUP($A123, 'E1 Categorization'!A36:E127, MATCH("Customer Component", 'E1 Categorization'!$A$33:$E$33,0), 0)&lt;1), 'O5 Details by Class &amp; Accounts'!$E123*(VLOOKUP($A123, 'E1 Categorization'!A36:E127, MATCH("Customer Component", 'E1 Categorization'!$A$33:$E$33,0), 0)), 'O5 Details by Class &amp; Accounts'!$E123)))</f>
        <v>0</v>
      </c>
      <c r="H123" s="2186">
        <f t="shared" si="32"/>
        <v>0</v>
      </c>
      <c r="I123" s="2186">
        <f>IF(ISERROR(VLOOKUP(VLOOKUP($A123, 'E4 TB Allocation Details'!$A$18:$L$214, MATCH("Demand ID", 'E4 TB Allocation Details'!$A$18:$L$18, 0),FALSE), 'E2 Allocators'!$B$15:$W$358, MATCH('O5 Details by Class &amp; Accounts'!I$18, 'E2 Allocators'!$B$15:$W$15, 0),FALSE)*$F123), 0, VLOOKUP(VLOOKUP($A123, 'E4 TB Allocation Details'!$A$18:$L$214, MATCH("Demand ID", 'E4 TB Allocation Details'!$A$18:$L$18, 0),FALSE), 'E2 Allocators'!$B$15:$W$358, MATCH('O5 Details by Class &amp; Accounts'!I$18, 'E2 Allocators'!$B$15:$W$15, 0),FALSE)*$F123)</f>
        <v>0</v>
      </c>
      <c r="J123" s="2186">
        <f>IF(ISERROR(VLOOKUP(VLOOKUP($A123, 'E4 TB Allocation Details'!$A$18:$L$214, MATCH("Demand ID", 'E4 TB Allocation Details'!$A$18:$L$18, 0),FALSE), 'E2 Allocators'!$B$15:$W$358, MATCH('O5 Details by Class &amp; Accounts'!J$18, 'E2 Allocators'!$B$15:$W$15, 0),FALSE)*$F123), 0, VLOOKUP(VLOOKUP($A123, 'E4 TB Allocation Details'!$A$18:$L$214, MATCH("Demand ID", 'E4 TB Allocation Details'!$A$18:$L$18, 0),FALSE), 'E2 Allocators'!$B$15:$W$358, MATCH('O5 Details by Class &amp; Accounts'!J$18, 'E2 Allocators'!$B$15:$W$15, 0),FALSE)*$F123)</f>
        <v>0</v>
      </c>
      <c r="K123" s="2186">
        <f>IF(ISERROR(VLOOKUP(VLOOKUP($A123, 'E4 TB Allocation Details'!$A$18:$L$214, MATCH("Demand ID", 'E4 TB Allocation Details'!$A$18:$L$18, 0),FALSE), 'E2 Allocators'!$B$15:$W$358, MATCH('O5 Details by Class &amp; Accounts'!K$18, 'E2 Allocators'!$B$15:$W$15, 0),FALSE)*$F123), 0, VLOOKUP(VLOOKUP($A123, 'E4 TB Allocation Details'!$A$18:$L$214, MATCH("Demand ID", 'E4 TB Allocation Details'!$A$18:$L$18, 0),FALSE), 'E2 Allocators'!$B$15:$W$358, MATCH('O5 Details by Class &amp; Accounts'!K$18, 'E2 Allocators'!$B$15:$W$15, 0),FALSE)*$F123)</f>
        <v>0</v>
      </c>
      <c r="L123" s="2186">
        <f>IF(ISERROR(VLOOKUP(VLOOKUP($A123, 'E4 TB Allocation Details'!$A$18:$L$214, MATCH("Demand ID", 'E4 TB Allocation Details'!$A$18:$L$18, 0),FALSE), 'E2 Allocators'!$B$15:$W$358, MATCH('O5 Details by Class &amp; Accounts'!L$18, 'E2 Allocators'!$B$15:$W$15, 0),FALSE)*$F123), 0, VLOOKUP(VLOOKUP($A123, 'E4 TB Allocation Details'!$A$18:$L$214, MATCH("Demand ID", 'E4 TB Allocation Details'!$A$18:$L$18, 0),FALSE), 'E2 Allocators'!$B$15:$W$358, MATCH('O5 Details by Class &amp; Accounts'!L$18, 'E2 Allocators'!$B$15:$W$15, 0),FALSE)*$F123)</f>
        <v>0</v>
      </c>
      <c r="M123" s="2186">
        <f>IF(ISERROR(VLOOKUP(VLOOKUP($A123, 'E4 TB Allocation Details'!$A$18:$L$214, MATCH("Demand ID", 'E4 TB Allocation Details'!$A$18:$L$18, 0),FALSE), 'E2 Allocators'!$B$15:$W$358, MATCH('O5 Details by Class &amp; Accounts'!M$18, 'E2 Allocators'!$B$15:$W$15, 0),FALSE)*$F123), 0, VLOOKUP(VLOOKUP($A123, 'E4 TB Allocation Details'!$A$18:$L$214, MATCH("Demand ID", 'E4 TB Allocation Details'!$A$18:$L$18, 0),FALSE), 'E2 Allocators'!$B$15:$W$358, MATCH('O5 Details by Class &amp; Accounts'!M$18, 'E2 Allocators'!$B$15:$W$15, 0),FALSE)*$F123)</f>
        <v>0</v>
      </c>
      <c r="N123" s="2186">
        <f>IF(ISERROR(VLOOKUP(VLOOKUP($A123, 'E4 TB Allocation Details'!$A$18:$L$214, MATCH("Demand ID", 'E4 TB Allocation Details'!$A$18:$L$18, 0),FALSE), 'E2 Allocators'!$B$15:$W$358, MATCH('O5 Details by Class &amp; Accounts'!N$18, 'E2 Allocators'!$B$15:$W$15, 0),FALSE)*$F123), 0, VLOOKUP(VLOOKUP($A123, 'E4 TB Allocation Details'!$A$18:$L$214, MATCH("Demand ID", 'E4 TB Allocation Details'!$A$18:$L$18, 0),FALSE), 'E2 Allocators'!$B$15:$W$358, MATCH('O5 Details by Class &amp; Accounts'!N$18, 'E2 Allocators'!$B$15:$W$15, 0),FALSE)*$F123)</f>
        <v>0</v>
      </c>
      <c r="O123" s="2186">
        <f>IF(ISERROR(VLOOKUP(VLOOKUP($A123, 'E4 TB Allocation Details'!$A$18:$L$214, MATCH("Demand ID", 'E4 TB Allocation Details'!$A$18:$L$18, 0),FALSE), 'E2 Allocators'!$B$15:$W$358, MATCH('O5 Details by Class &amp; Accounts'!O$18, 'E2 Allocators'!$B$15:$W$15, 0),FALSE)*$F123), 0, VLOOKUP(VLOOKUP($A123, 'E4 TB Allocation Details'!$A$18:$L$214, MATCH("Demand ID", 'E4 TB Allocation Details'!$A$18:$L$18, 0),FALSE), 'E2 Allocators'!$B$15:$W$358, MATCH('O5 Details by Class &amp; Accounts'!O$18, 'E2 Allocators'!$B$15:$W$15, 0),FALSE)*$F123)</f>
        <v>0</v>
      </c>
      <c r="P123" s="2186">
        <f>IF(ISERROR(VLOOKUP(VLOOKUP($A123, 'E4 TB Allocation Details'!$A$18:$L$214, MATCH("Demand ID", 'E4 TB Allocation Details'!$A$18:$L$18, 0),FALSE), 'E2 Allocators'!$B$15:$W$358, MATCH('O5 Details by Class &amp; Accounts'!P$18, 'E2 Allocators'!$B$15:$W$15, 0),FALSE)*$F123), 0, VLOOKUP(VLOOKUP($A123, 'E4 TB Allocation Details'!$A$18:$L$214, MATCH("Demand ID", 'E4 TB Allocation Details'!$A$18:$L$18, 0),FALSE), 'E2 Allocators'!$B$15:$W$358, MATCH('O5 Details by Class &amp; Accounts'!P$18, 'E2 Allocators'!$B$15:$W$15, 0),FALSE)*$F123)</f>
        <v>0</v>
      </c>
      <c r="Q123" s="2186">
        <f>IF(ISERROR(VLOOKUP(VLOOKUP($A123, 'E4 TB Allocation Details'!$A$18:$L$214, MATCH("Demand ID", 'E4 TB Allocation Details'!$A$18:$L$18, 0),FALSE), 'E2 Allocators'!$B$15:$W$358, MATCH('O5 Details by Class &amp; Accounts'!Q$18, 'E2 Allocators'!$B$15:$W$15, 0),FALSE)*$F123), 0, VLOOKUP(VLOOKUP($A123, 'E4 TB Allocation Details'!$A$18:$L$214, MATCH("Demand ID", 'E4 TB Allocation Details'!$A$18:$L$18, 0),FALSE), 'E2 Allocators'!$B$15:$W$358, MATCH('O5 Details by Class &amp; Accounts'!Q$18, 'E2 Allocators'!$B$15:$W$15, 0),FALSE)*$F123)</f>
        <v>0</v>
      </c>
      <c r="R123" s="2186">
        <f>IF(ISERROR(VLOOKUP(VLOOKUP($A123, 'E4 TB Allocation Details'!$A$18:$L$214, MATCH("Demand ID", 'E4 TB Allocation Details'!$A$18:$L$18, 0),FALSE), 'E2 Allocators'!$B$15:$W$358, MATCH('O5 Details by Class &amp; Accounts'!R$18, 'E2 Allocators'!$B$15:$W$15, 0),FALSE)*$F123), 0, VLOOKUP(VLOOKUP($A123, 'E4 TB Allocation Details'!$A$18:$L$214, MATCH("Demand ID", 'E4 TB Allocation Details'!$A$18:$L$18, 0),FALSE), 'E2 Allocators'!$B$15:$W$358, MATCH('O5 Details by Class &amp; Accounts'!R$18, 'E2 Allocators'!$B$15:$W$15, 0),FALSE)*$F123)</f>
        <v>0</v>
      </c>
      <c r="S123" s="2186">
        <f>IF(ISERROR(VLOOKUP(VLOOKUP($A123, 'E4 TB Allocation Details'!$A$18:$L$214, MATCH("Demand ID", 'E4 TB Allocation Details'!$A$18:$L$18, 0),FALSE), 'E2 Allocators'!$B$15:$W$358, MATCH('O5 Details by Class &amp; Accounts'!S$18, 'E2 Allocators'!$B$15:$W$15, 0),FALSE)*$F123), 0, VLOOKUP(VLOOKUP($A123, 'E4 TB Allocation Details'!$A$18:$L$214, MATCH("Demand ID", 'E4 TB Allocation Details'!$A$18:$L$18, 0),FALSE), 'E2 Allocators'!$B$15:$W$358, MATCH('O5 Details by Class &amp; Accounts'!S$18, 'E2 Allocators'!$B$15:$W$15, 0),FALSE)*$F123)</f>
        <v>0</v>
      </c>
      <c r="T123" s="2186">
        <f>IF(ISERROR(VLOOKUP(VLOOKUP($A123, 'E4 TB Allocation Details'!$A$18:$L$214, MATCH("Demand ID", 'E4 TB Allocation Details'!$A$18:$L$18, 0),FALSE), 'E2 Allocators'!$B$15:$W$358, MATCH('O5 Details by Class &amp; Accounts'!T$18, 'E2 Allocators'!$B$15:$W$15, 0),FALSE)*$F123), 0, VLOOKUP(VLOOKUP($A123, 'E4 TB Allocation Details'!$A$18:$L$214, MATCH("Demand ID", 'E4 TB Allocation Details'!$A$18:$L$18, 0),FALSE), 'E2 Allocators'!$B$15:$W$358, MATCH('O5 Details by Class &amp; Accounts'!T$18, 'E2 Allocators'!$B$15:$W$15, 0),FALSE)*$F123)</f>
        <v>0</v>
      </c>
      <c r="U123" s="2186">
        <f>IF(ISERROR(VLOOKUP(VLOOKUP($A123, 'E4 TB Allocation Details'!$A$18:$L$214, MATCH("Demand ID", 'E4 TB Allocation Details'!$A$18:$L$18, 0),FALSE), 'E2 Allocators'!$B$15:$W$358, MATCH('O5 Details by Class &amp; Accounts'!U$18, 'E2 Allocators'!$B$15:$W$15, 0),FALSE)*$F123), 0, VLOOKUP(VLOOKUP($A123, 'E4 TB Allocation Details'!$A$18:$L$214, MATCH("Demand ID", 'E4 TB Allocation Details'!$A$18:$L$18, 0),FALSE), 'E2 Allocators'!$B$15:$W$358, MATCH('O5 Details by Class &amp; Accounts'!U$18, 'E2 Allocators'!$B$15:$W$15, 0),FALSE)*$F123)</f>
        <v>0</v>
      </c>
      <c r="V123" s="2186">
        <f>IF(ISERROR(VLOOKUP(VLOOKUP($A123, 'E4 TB Allocation Details'!$A$18:$L$214, MATCH("Demand ID", 'E4 TB Allocation Details'!$A$18:$L$18, 0),FALSE), 'E2 Allocators'!$B$15:$W$358, MATCH('O5 Details by Class &amp; Accounts'!V$18, 'E2 Allocators'!$B$15:$W$15, 0),FALSE)*$F123), 0, VLOOKUP(VLOOKUP($A123, 'E4 TB Allocation Details'!$A$18:$L$214, MATCH("Demand ID", 'E4 TB Allocation Details'!$A$18:$L$18, 0),FALSE), 'E2 Allocators'!$B$15:$W$358, MATCH('O5 Details by Class &amp; Accounts'!V$18, 'E2 Allocators'!$B$15:$W$15, 0),FALSE)*$F123)</f>
        <v>0</v>
      </c>
      <c r="W123" s="2186">
        <f>IF(ISERROR(VLOOKUP(VLOOKUP($A123, 'E4 TB Allocation Details'!$A$18:$L$214, MATCH("Demand ID", 'E4 TB Allocation Details'!$A$18:$L$18, 0),FALSE), 'E2 Allocators'!$B$15:$W$358, MATCH('O5 Details by Class &amp; Accounts'!W$18, 'E2 Allocators'!$B$15:$W$15, 0),FALSE)*$F123), 0, VLOOKUP(VLOOKUP($A123, 'E4 TB Allocation Details'!$A$18:$L$214, MATCH("Demand ID", 'E4 TB Allocation Details'!$A$18:$L$18, 0),FALSE), 'E2 Allocators'!$B$15:$W$358, MATCH('O5 Details by Class &amp; Accounts'!W$18, 'E2 Allocators'!$B$15:$W$15, 0),FALSE)*$F123)</f>
        <v>0</v>
      </c>
      <c r="X123" s="2186">
        <f>IF(ISERROR(VLOOKUP(VLOOKUP($A123, 'E4 TB Allocation Details'!$A$18:$L$214, MATCH("Demand ID", 'E4 TB Allocation Details'!$A$18:$L$18, 0),FALSE), 'E2 Allocators'!$B$15:$W$358, MATCH('O5 Details by Class &amp; Accounts'!X$18, 'E2 Allocators'!$B$15:$W$15, 0),FALSE)*$F123), 0, VLOOKUP(VLOOKUP($A123, 'E4 TB Allocation Details'!$A$18:$L$214, MATCH("Demand ID", 'E4 TB Allocation Details'!$A$18:$L$18, 0),FALSE), 'E2 Allocators'!$B$15:$W$358, MATCH('O5 Details by Class &amp; Accounts'!X$18, 'E2 Allocators'!$B$15:$W$15, 0),FALSE)*$F123)</f>
        <v>0</v>
      </c>
      <c r="Y123" s="2186">
        <f>IF(ISERROR(VLOOKUP(VLOOKUP($A123, 'E4 TB Allocation Details'!$A$18:$L$214, MATCH("Demand ID", 'E4 TB Allocation Details'!$A$18:$L$18, 0),FALSE), 'E2 Allocators'!$B$15:$W$358, MATCH('O5 Details by Class &amp; Accounts'!Y$18, 'E2 Allocators'!$B$15:$W$15, 0),FALSE)*$F123), 0, VLOOKUP(VLOOKUP($A123, 'E4 TB Allocation Details'!$A$18:$L$214, MATCH("Demand ID", 'E4 TB Allocation Details'!$A$18:$L$18, 0),FALSE), 'E2 Allocators'!$B$15:$W$358, MATCH('O5 Details by Class &amp; Accounts'!Y$18, 'E2 Allocators'!$B$15:$W$15, 0),FALSE)*$F123)</f>
        <v>0</v>
      </c>
      <c r="Z123" s="2186">
        <f>IF(ISERROR(VLOOKUP(VLOOKUP($A123, 'E4 TB Allocation Details'!$A$18:$L$214, MATCH("Demand ID", 'E4 TB Allocation Details'!$A$18:$L$18, 0),FALSE), 'E2 Allocators'!$B$15:$W$358, MATCH('O5 Details by Class &amp; Accounts'!Z$18, 'E2 Allocators'!$B$15:$W$15, 0),FALSE)*$F123), 0, VLOOKUP(VLOOKUP($A123, 'E4 TB Allocation Details'!$A$18:$L$214, MATCH("Demand ID", 'E4 TB Allocation Details'!$A$18:$L$18, 0),FALSE), 'E2 Allocators'!$B$15:$W$358, MATCH('O5 Details by Class &amp; Accounts'!Z$18, 'E2 Allocators'!$B$15:$W$15, 0),FALSE)*$F123)</f>
        <v>0</v>
      </c>
      <c r="AA123" s="2186">
        <f>IF(ISERROR(VLOOKUP(VLOOKUP($A123, 'E4 TB Allocation Details'!$A$18:$L$214, MATCH("Demand ID", 'E4 TB Allocation Details'!$A$18:$L$18, 0),FALSE), 'E2 Allocators'!$B$15:$W$358, MATCH('O5 Details by Class &amp; Accounts'!AA$18, 'E2 Allocators'!$B$15:$W$15, 0),FALSE)*$F123), 0, VLOOKUP(VLOOKUP($A123, 'E4 TB Allocation Details'!$A$18:$L$214, MATCH("Demand ID", 'E4 TB Allocation Details'!$A$18:$L$18, 0),FALSE), 'E2 Allocators'!$B$15:$W$358, MATCH('O5 Details by Class &amp; Accounts'!AA$18, 'E2 Allocators'!$B$15:$W$15, 0),FALSE)*$F123)</f>
        <v>0</v>
      </c>
      <c r="AB123" s="2186">
        <f>IF(ISERROR(VLOOKUP(VLOOKUP($A123, 'E4 TB Allocation Details'!$A$18:$L$214, MATCH("Demand ID", 'E4 TB Allocation Details'!$A$18:$L$18, 0),FALSE), 'E2 Allocators'!$B$15:$W$358, MATCH('O5 Details by Class &amp; Accounts'!AB$18, 'E2 Allocators'!$B$15:$W$15, 0),FALSE)*$F123), 0, VLOOKUP(VLOOKUP($A123, 'E4 TB Allocation Details'!$A$18:$L$214, MATCH("Demand ID", 'E4 TB Allocation Details'!$A$18:$L$18, 0),FALSE), 'E2 Allocators'!$B$15:$W$358, MATCH('O5 Details by Class &amp; Accounts'!AB$18, 'E2 Allocators'!$B$15:$W$15, 0),FALSE)*$F123)</f>
        <v>0</v>
      </c>
      <c r="AC123" s="2186">
        <f t="shared" si="33"/>
        <v>0</v>
      </c>
      <c r="AD123" s="2186">
        <f>IF(ISERROR(VLOOKUP(VLOOKUP($A123, 'E4 TB Allocation Details'!$A$18:$L$214, MATCH("Customer ID", 'E4 TB Allocation Details'!$A$18:$L$18, 0),FALSE), 'E2 Allocators'!$B$15:$W$358, MATCH('O5 Details by Class &amp; Accounts'!AD$18, 'E2 Allocators'!$B$15:$W$15, 0),FALSE)*$G123), 0, VLOOKUP(VLOOKUP($A123, 'E4 TB Allocation Details'!$A$18:$L$214, MATCH("Customer ID", 'E4 TB Allocation Details'!$A$18:$L$18, 0),FALSE), 'E2 Allocators'!$B$15:$W$358, MATCH('O5 Details by Class &amp; Accounts'!AD$18, 'E2 Allocators'!$B$15:$W$15, 0),FALSE)*$G123)</f>
        <v>0</v>
      </c>
      <c r="AE123" s="2186">
        <f>IF(ISERROR(VLOOKUP(VLOOKUP($A123, 'E4 TB Allocation Details'!$A$18:$L$214, MATCH("Customer ID", 'E4 TB Allocation Details'!$A$18:$L$18, 0),FALSE), 'E2 Allocators'!$B$15:$W$358, MATCH('O5 Details by Class &amp; Accounts'!AE$18, 'E2 Allocators'!$B$15:$W$15, 0),FALSE)*$G123), 0, VLOOKUP(VLOOKUP($A123, 'E4 TB Allocation Details'!$A$18:$L$214, MATCH("Customer ID", 'E4 TB Allocation Details'!$A$18:$L$18, 0),FALSE), 'E2 Allocators'!$B$15:$W$358, MATCH('O5 Details by Class &amp; Accounts'!AE$18, 'E2 Allocators'!$B$15:$W$15, 0),FALSE)*$G123)</f>
        <v>0</v>
      </c>
      <c r="AF123" s="2186">
        <f>IF(ISERROR(VLOOKUP(VLOOKUP($A123, 'E4 TB Allocation Details'!$A$18:$L$214, MATCH("Customer ID", 'E4 TB Allocation Details'!$A$18:$L$18, 0),FALSE), 'E2 Allocators'!$B$15:$W$358, MATCH('O5 Details by Class &amp; Accounts'!AF$18, 'E2 Allocators'!$B$15:$W$15, 0),FALSE)*$G123), 0, VLOOKUP(VLOOKUP($A123, 'E4 TB Allocation Details'!$A$18:$L$214, MATCH("Customer ID", 'E4 TB Allocation Details'!$A$18:$L$18, 0),FALSE), 'E2 Allocators'!$B$15:$W$358, MATCH('O5 Details by Class &amp; Accounts'!AF$18, 'E2 Allocators'!$B$15:$W$15, 0),FALSE)*$G123)</f>
        <v>0</v>
      </c>
      <c r="AG123" s="2186">
        <f>IF(ISERROR(VLOOKUP(VLOOKUP($A123, 'E4 TB Allocation Details'!$A$18:$L$214, MATCH("Customer ID", 'E4 TB Allocation Details'!$A$18:$L$18, 0),FALSE), 'E2 Allocators'!$B$15:$W$358, MATCH('O5 Details by Class &amp; Accounts'!AG$18, 'E2 Allocators'!$B$15:$W$15, 0),FALSE)*$G123), 0, VLOOKUP(VLOOKUP($A123, 'E4 TB Allocation Details'!$A$18:$L$214, MATCH("Customer ID", 'E4 TB Allocation Details'!$A$18:$L$18, 0),FALSE), 'E2 Allocators'!$B$15:$W$358, MATCH('O5 Details by Class &amp; Accounts'!AG$18, 'E2 Allocators'!$B$15:$W$15, 0),FALSE)*$G123)</f>
        <v>0</v>
      </c>
      <c r="AH123" s="2186">
        <f>IF(ISERROR(VLOOKUP(VLOOKUP($A123, 'E4 TB Allocation Details'!$A$18:$L$214, MATCH("Customer ID", 'E4 TB Allocation Details'!$A$18:$L$18, 0),FALSE), 'E2 Allocators'!$B$15:$W$358, MATCH('O5 Details by Class &amp; Accounts'!AH$18, 'E2 Allocators'!$B$15:$W$15, 0),FALSE)*$G123), 0, VLOOKUP(VLOOKUP($A123, 'E4 TB Allocation Details'!$A$18:$L$214, MATCH("Customer ID", 'E4 TB Allocation Details'!$A$18:$L$18, 0),FALSE), 'E2 Allocators'!$B$15:$W$358, MATCH('O5 Details by Class &amp; Accounts'!AH$18, 'E2 Allocators'!$B$15:$W$15, 0),FALSE)*$G123)</f>
        <v>0</v>
      </c>
      <c r="AI123" s="2186">
        <f>IF(ISERROR(VLOOKUP(VLOOKUP($A123, 'E4 TB Allocation Details'!$A$18:$L$214, MATCH("Customer ID", 'E4 TB Allocation Details'!$A$18:$L$18, 0),FALSE), 'E2 Allocators'!$B$15:$W$358, MATCH('O5 Details by Class &amp; Accounts'!AI$18, 'E2 Allocators'!$B$15:$W$15, 0),FALSE)*$G123), 0, VLOOKUP(VLOOKUP($A123, 'E4 TB Allocation Details'!$A$18:$L$214, MATCH("Customer ID", 'E4 TB Allocation Details'!$A$18:$L$18, 0),FALSE), 'E2 Allocators'!$B$15:$W$358, MATCH('O5 Details by Class &amp; Accounts'!AI$18, 'E2 Allocators'!$B$15:$W$15, 0),FALSE)*$G123)</f>
        <v>0</v>
      </c>
      <c r="AJ123" s="2186">
        <f>IF(ISERROR(VLOOKUP(VLOOKUP($A123, 'E4 TB Allocation Details'!$A$18:$L$214, MATCH("Customer ID", 'E4 TB Allocation Details'!$A$18:$L$18, 0),FALSE), 'E2 Allocators'!$B$15:$W$358, MATCH('O5 Details by Class &amp; Accounts'!AJ$18, 'E2 Allocators'!$B$15:$W$15, 0),FALSE)*$G123), 0, VLOOKUP(VLOOKUP($A123, 'E4 TB Allocation Details'!$A$18:$L$214, MATCH("Customer ID", 'E4 TB Allocation Details'!$A$18:$L$18, 0),FALSE), 'E2 Allocators'!$B$15:$W$358, MATCH('O5 Details by Class &amp; Accounts'!AJ$18, 'E2 Allocators'!$B$15:$W$15, 0),FALSE)*$G123)</f>
        <v>0</v>
      </c>
      <c r="AK123" s="2186">
        <f>IF(ISERROR(VLOOKUP(VLOOKUP($A123, 'E4 TB Allocation Details'!$A$18:$L$214, MATCH("Customer ID", 'E4 TB Allocation Details'!$A$18:$L$18, 0),FALSE), 'E2 Allocators'!$B$15:$W$358, MATCH('O5 Details by Class &amp; Accounts'!AK$18, 'E2 Allocators'!$B$15:$W$15, 0),FALSE)*$G123), 0, VLOOKUP(VLOOKUP($A123, 'E4 TB Allocation Details'!$A$18:$L$214, MATCH("Customer ID", 'E4 TB Allocation Details'!$A$18:$L$18, 0),FALSE), 'E2 Allocators'!$B$15:$W$358, MATCH('O5 Details by Class &amp; Accounts'!AK$18, 'E2 Allocators'!$B$15:$W$15, 0),FALSE)*$G123)</f>
        <v>0</v>
      </c>
      <c r="AL123" s="2186">
        <f>IF(ISERROR(VLOOKUP(VLOOKUP($A123, 'E4 TB Allocation Details'!$A$18:$L$214, MATCH("Customer ID", 'E4 TB Allocation Details'!$A$18:$L$18, 0),FALSE), 'E2 Allocators'!$B$15:$W$358, MATCH('O5 Details by Class &amp; Accounts'!AL$18, 'E2 Allocators'!$B$15:$W$15, 0),FALSE)*$G123), 0, VLOOKUP(VLOOKUP($A123, 'E4 TB Allocation Details'!$A$18:$L$214, MATCH("Customer ID", 'E4 TB Allocation Details'!$A$18:$L$18, 0),FALSE), 'E2 Allocators'!$B$15:$W$358, MATCH('O5 Details by Class &amp; Accounts'!AL$18, 'E2 Allocators'!$B$15:$W$15, 0),FALSE)*$G123)</f>
        <v>0</v>
      </c>
      <c r="AM123" s="2186">
        <f>IF(ISERROR(VLOOKUP(VLOOKUP($A123, 'E4 TB Allocation Details'!$A$18:$L$214, MATCH("Customer ID", 'E4 TB Allocation Details'!$A$18:$L$18, 0),FALSE), 'E2 Allocators'!$B$15:$W$358, MATCH('O5 Details by Class &amp; Accounts'!AM$18, 'E2 Allocators'!$B$15:$W$15, 0),FALSE)*$G123), 0, VLOOKUP(VLOOKUP($A123, 'E4 TB Allocation Details'!$A$18:$L$214, MATCH("Customer ID", 'E4 TB Allocation Details'!$A$18:$L$18, 0),FALSE), 'E2 Allocators'!$B$15:$W$358, MATCH('O5 Details by Class &amp; Accounts'!AM$18, 'E2 Allocators'!$B$15:$W$15, 0),FALSE)*$G123)</f>
        <v>0</v>
      </c>
      <c r="AN123" s="2186">
        <f>IF(ISERROR(VLOOKUP(VLOOKUP($A123, 'E4 TB Allocation Details'!$A$18:$L$214, MATCH("Customer ID", 'E4 TB Allocation Details'!$A$18:$L$18, 0),FALSE), 'E2 Allocators'!$B$15:$W$358, MATCH('O5 Details by Class &amp; Accounts'!AN$18, 'E2 Allocators'!$B$15:$W$15, 0),FALSE)*$G123), 0, VLOOKUP(VLOOKUP($A123, 'E4 TB Allocation Details'!$A$18:$L$214, MATCH("Customer ID", 'E4 TB Allocation Details'!$A$18:$L$18, 0),FALSE), 'E2 Allocators'!$B$15:$W$358, MATCH('O5 Details by Class &amp; Accounts'!AN$18, 'E2 Allocators'!$B$15:$W$15, 0),FALSE)*$G123)</f>
        <v>0</v>
      </c>
      <c r="AO123" s="2186">
        <f>IF(ISERROR(VLOOKUP(VLOOKUP($A123, 'E4 TB Allocation Details'!$A$18:$L$214, MATCH("Customer ID", 'E4 TB Allocation Details'!$A$18:$L$18, 0),FALSE), 'E2 Allocators'!$B$15:$W$358, MATCH('O5 Details by Class &amp; Accounts'!AO$18, 'E2 Allocators'!$B$15:$W$15, 0),FALSE)*$G123), 0, VLOOKUP(VLOOKUP($A123, 'E4 TB Allocation Details'!$A$18:$L$214, MATCH("Customer ID", 'E4 TB Allocation Details'!$A$18:$L$18, 0),FALSE), 'E2 Allocators'!$B$15:$W$358, MATCH('O5 Details by Class &amp; Accounts'!AO$18, 'E2 Allocators'!$B$15:$W$15, 0),FALSE)*$G123)</f>
        <v>0</v>
      </c>
      <c r="AP123" s="2186">
        <f>IF(ISERROR(VLOOKUP(VLOOKUP($A123, 'E4 TB Allocation Details'!$A$18:$L$214, MATCH("Customer ID", 'E4 TB Allocation Details'!$A$18:$L$18, 0),FALSE), 'E2 Allocators'!$B$15:$W$358, MATCH('O5 Details by Class &amp; Accounts'!AP$18, 'E2 Allocators'!$B$15:$W$15, 0),FALSE)*$G123), 0, VLOOKUP(VLOOKUP($A123, 'E4 TB Allocation Details'!$A$18:$L$214, MATCH("Customer ID", 'E4 TB Allocation Details'!$A$18:$L$18, 0),FALSE), 'E2 Allocators'!$B$15:$W$358, MATCH('O5 Details by Class &amp; Accounts'!AP$18, 'E2 Allocators'!$B$15:$W$15, 0),FALSE)*$G123)</f>
        <v>0</v>
      </c>
      <c r="AQ123" s="2186">
        <f>IF(ISERROR(VLOOKUP(VLOOKUP($A123, 'E4 TB Allocation Details'!$A$18:$L$214, MATCH("Customer ID", 'E4 TB Allocation Details'!$A$18:$L$18, 0),FALSE), 'E2 Allocators'!$B$15:$W$358, MATCH('O5 Details by Class &amp; Accounts'!AQ$18, 'E2 Allocators'!$B$15:$W$15, 0),FALSE)*$G123), 0, VLOOKUP(VLOOKUP($A123, 'E4 TB Allocation Details'!$A$18:$L$214, MATCH("Customer ID", 'E4 TB Allocation Details'!$A$18:$L$18, 0),FALSE), 'E2 Allocators'!$B$15:$W$358, MATCH('O5 Details by Class &amp; Accounts'!AQ$18, 'E2 Allocators'!$B$15:$W$15, 0),FALSE)*$G123)</f>
        <v>0</v>
      </c>
      <c r="AR123" s="2186">
        <f>IF(ISERROR(VLOOKUP(VLOOKUP($A123, 'E4 TB Allocation Details'!$A$18:$L$214, MATCH("Customer ID", 'E4 TB Allocation Details'!$A$18:$L$18, 0),FALSE), 'E2 Allocators'!$B$15:$W$358, MATCH('O5 Details by Class &amp; Accounts'!AR$18, 'E2 Allocators'!$B$15:$W$15, 0),FALSE)*$G123), 0, VLOOKUP(VLOOKUP($A123, 'E4 TB Allocation Details'!$A$18:$L$214, MATCH("Customer ID", 'E4 TB Allocation Details'!$A$18:$L$18, 0),FALSE), 'E2 Allocators'!$B$15:$W$358, MATCH('O5 Details by Class &amp; Accounts'!AR$18, 'E2 Allocators'!$B$15:$W$15, 0),FALSE)*$G123)</f>
        <v>0</v>
      </c>
      <c r="AS123" s="2186">
        <f>IF(ISERROR(VLOOKUP(VLOOKUP($A123, 'E4 TB Allocation Details'!$A$18:$L$214, MATCH("Customer ID", 'E4 TB Allocation Details'!$A$18:$L$18, 0),FALSE), 'E2 Allocators'!$B$15:$W$358, MATCH('O5 Details by Class &amp; Accounts'!AS$18, 'E2 Allocators'!$B$15:$W$15, 0),FALSE)*$G123), 0, VLOOKUP(VLOOKUP($A123, 'E4 TB Allocation Details'!$A$18:$L$214, MATCH("Customer ID", 'E4 TB Allocation Details'!$A$18:$L$18, 0),FALSE), 'E2 Allocators'!$B$15:$W$358, MATCH('O5 Details by Class &amp; Accounts'!AS$18, 'E2 Allocators'!$B$15:$W$15, 0),FALSE)*$G123)</f>
        <v>0</v>
      </c>
      <c r="AT123" s="2186">
        <f>IF(ISERROR(VLOOKUP(VLOOKUP($A123, 'E4 TB Allocation Details'!$A$18:$L$214, MATCH("Customer ID", 'E4 TB Allocation Details'!$A$18:$L$18, 0),FALSE), 'E2 Allocators'!$B$15:$W$358, MATCH('O5 Details by Class &amp; Accounts'!AT$18, 'E2 Allocators'!$B$15:$W$15, 0),FALSE)*$G123), 0, VLOOKUP(VLOOKUP($A123, 'E4 TB Allocation Details'!$A$18:$L$214, MATCH("Customer ID", 'E4 TB Allocation Details'!$A$18:$L$18, 0),FALSE), 'E2 Allocators'!$B$15:$W$358, MATCH('O5 Details by Class &amp; Accounts'!AT$18, 'E2 Allocators'!$B$15:$W$15, 0),FALSE)*$G123)</f>
        <v>0</v>
      </c>
      <c r="AU123" s="2186">
        <f>IF(ISERROR(VLOOKUP(VLOOKUP($A123, 'E4 TB Allocation Details'!$A$18:$L$214, MATCH("Customer ID", 'E4 TB Allocation Details'!$A$18:$L$18, 0),FALSE), 'E2 Allocators'!$B$15:$W$358, MATCH('O5 Details by Class &amp; Accounts'!AU$18, 'E2 Allocators'!$B$15:$W$15, 0),FALSE)*$G123), 0, VLOOKUP(VLOOKUP($A123, 'E4 TB Allocation Details'!$A$18:$L$214, MATCH("Customer ID", 'E4 TB Allocation Details'!$A$18:$L$18, 0),FALSE), 'E2 Allocators'!$B$15:$W$358, MATCH('O5 Details by Class &amp; Accounts'!AU$18, 'E2 Allocators'!$B$15:$W$15, 0),FALSE)*$G123)</f>
        <v>0</v>
      </c>
      <c r="AV123" s="2186">
        <f>IF(ISERROR(VLOOKUP(VLOOKUP($A123, 'E4 TB Allocation Details'!$A$18:$L$214, MATCH("Customer ID", 'E4 TB Allocation Details'!$A$18:$L$18, 0),FALSE), 'E2 Allocators'!$B$15:$W$358, MATCH('O5 Details by Class &amp; Accounts'!AV$18, 'E2 Allocators'!$B$15:$W$15, 0),FALSE)*$G123), 0, VLOOKUP(VLOOKUP($A123, 'E4 TB Allocation Details'!$A$18:$L$214, MATCH("Customer ID", 'E4 TB Allocation Details'!$A$18:$L$18, 0),FALSE), 'E2 Allocators'!$B$15:$W$358, MATCH('O5 Details by Class &amp; Accounts'!AV$18, 'E2 Allocators'!$B$15:$W$15, 0),FALSE)*$G123)</f>
        <v>0</v>
      </c>
      <c r="AW123" s="2186">
        <f>IF(ISERROR(VLOOKUP(VLOOKUP($A123, 'E4 TB Allocation Details'!$A$18:$L$214, MATCH("Customer ID", 'E4 TB Allocation Details'!$A$18:$L$18, 0),FALSE), 'E2 Allocators'!$B$15:$W$358, MATCH('O5 Details by Class &amp; Accounts'!AW$18, 'E2 Allocators'!$B$15:$W$15, 0),FALSE)*$G123), 0, VLOOKUP(VLOOKUP($A123, 'E4 TB Allocation Details'!$A$18:$L$214, MATCH("Customer ID", 'E4 TB Allocation Details'!$A$18:$L$18, 0),FALSE), 'E2 Allocators'!$B$15:$W$358, MATCH('O5 Details by Class &amp; Accounts'!AW$18, 'E2 Allocators'!$B$15:$W$15, 0),FALSE)*$G123)</f>
        <v>0</v>
      </c>
      <c r="AX123" s="2186">
        <f t="shared" si="34"/>
        <v>0</v>
      </c>
      <c r="AY123" s="2186">
        <f>IF(ISERROR(VLOOKUP(VLOOKUP($A123, 'E4 TB Allocation Details'!$A$18:$L$214, MATCH("Misc ID", 'E4 TB Allocation Details'!$A$18:$L$18, 0),FALSE), 'E2 Allocators'!$B$15:$W$358, MATCH('O5 Details by Class &amp; Accounts'!AY$18, 'E2 Allocators'!$B$15:$W$15, 0),FALSE)*$E123), 0, VLOOKUP(VLOOKUP($A123, 'E4 TB Allocation Details'!$A$18:$L$214, MATCH("Misc ID", 'E4 TB Allocation Details'!$A$18:$L$18, 0),FALSE), 'E2 Allocators'!$B$15:$W$358, MATCH('O5 Details by Class &amp; Accounts'!AY$18, 'E2 Allocators'!$B$15:$W$15, 0),FALSE)*$E123)</f>
        <v>0</v>
      </c>
      <c r="AZ123" s="2186">
        <f>IF(ISERROR(VLOOKUP(VLOOKUP($A123, 'E4 TB Allocation Details'!$A$18:$L$214, MATCH("Misc ID", 'E4 TB Allocation Details'!$A$18:$L$18, 0),FALSE), 'E2 Allocators'!$B$15:$W$358, MATCH('O5 Details by Class &amp; Accounts'!AZ$18, 'E2 Allocators'!$B$15:$W$15, 0),FALSE)*$E123), 0, VLOOKUP(VLOOKUP($A123, 'E4 TB Allocation Details'!$A$18:$L$214, MATCH("Misc ID", 'E4 TB Allocation Details'!$A$18:$L$18, 0),FALSE), 'E2 Allocators'!$B$15:$W$358, MATCH('O5 Details by Class &amp; Accounts'!AZ$18, 'E2 Allocators'!$B$15:$W$15, 0),FALSE)*$E123)</f>
        <v>0</v>
      </c>
      <c r="BA123" s="2186">
        <f>IF(ISERROR(VLOOKUP(VLOOKUP($A123, 'E4 TB Allocation Details'!$A$18:$L$214, MATCH("Misc ID", 'E4 TB Allocation Details'!$A$18:$L$18, 0),FALSE), 'E2 Allocators'!$B$15:$W$358, MATCH('O5 Details by Class &amp; Accounts'!BA$18, 'E2 Allocators'!$B$15:$W$15, 0),FALSE)*$E123), 0, VLOOKUP(VLOOKUP($A123, 'E4 TB Allocation Details'!$A$18:$L$214, MATCH("Misc ID", 'E4 TB Allocation Details'!$A$18:$L$18, 0),FALSE), 'E2 Allocators'!$B$15:$W$358, MATCH('O5 Details by Class &amp; Accounts'!BA$18, 'E2 Allocators'!$B$15:$W$15, 0),FALSE)*$E123)</f>
        <v>0</v>
      </c>
      <c r="BB123" s="2186">
        <f>IF(ISERROR(VLOOKUP(VLOOKUP($A123, 'E4 TB Allocation Details'!$A$18:$L$214, MATCH("Misc ID", 'E4 TB Allocation Details'!$A$18:$L$18, 0),FALSE), 'E2 Allocators'!$B$15:$W$358, MATCH('O5 Details by Class &amp; Accounts'!BB$18, 'E2 Allocators'!$B$15:$W$15, 0),FALSE)*$E123), 0, VLOOKUP(VLOOKUP($A123, 'E4 TB Allocation Details'!$A$18:$L$214, MATCH("Misc ID", 'E4 TB Allocation Details'!$A$18:$L$18, 0),FALSE), 'E2 Allocators'!$B$15:$W$358, MATCH('O5 Details by Class &amp; Accounts'!BB$18, 'E2 Allocators'!$B$15:$W$15, 0),FALSE)*$E123)</f>
        <v>0</v>
      </c>
      <c r="BC123" s="2186">
        <f>IF(ISERROR(VLOOKUP(VLOOKUP($A123, 'E4 TB Allocation Details'!$A$18:$L$214, MATCH("Misc ID", 'E4 TB Allocation Details'!$A$18:$L$18, 0),FALSE), 'E2 Allocators'!$B$15:$W$358, MATCH('O5 Details by Class &amp; Accounts'!BC$18, 'E2 Allocators'!$B$15:$W$15, 0),FALSE)*$E123), 0, VLOOKUP(VLOOKUP($A123, 'E4 TB Allocation Details'!$A$18:$L$214, MATCH("Misc ID", 'E4 TB Allocation Details'!$A$18:$L$18, 0),FALSE), 'E2 Allocators'!$B$15:$W$358, MATCH('O5 Details by Class &amp; Accounts'!BC$18, 'E2 Allocators'!$B$15:$W$15, 0),FALSE)*$E123)</f>
        <v>0</v>
      </c>
      <c r="BD123" s="2186">
        <f>IF(ISERROR(VLOOKUP(VLOOKUP($A123, 'E4 TB Allocation Details'!$A$18:$L$214, MATCH("Misc ID", 'E4 TB Allocation Details'!$A$18:$L$18, 0),FALSE), 'E2 Allocators'!$B$15:$W$358, MATCH('O5 Details by Class &amp; Accounts'!BD$18, 'E2 Allocators'!$B$15:$W$15, 0),FALSE)*$E123), 0, VLOOKUP(VLOOKUP($A123, 'E4 TB Allocation Details'!$A$18:$L$214, MATCH("Misc ID", 'E4 TB Allocation Details'!$A$18:$L$18, 0),FALSE), 'E2 Allocators'!$B$15:$W$358, MATCH('O5 Details by Class &amp; Accounts'!BD$18, 'E2 Allocators'!$B$15:$W$15, 0),FALSE)*$E123)</f>
        <v>0</v>
      </c>
      <c r="BE123" s="2186">
        <f>IF(ISERROR(VLOOKUP(VLOOKUP($A123, 'E4 TB Allocation Details'!$A$18:$L$214, MATCH("Misc ID", 'E4 TB Allocation Details'!$A$18:$L$18, 0),FALSE), 'E2 Allocators'!$B$15:$W$358, MATCH('O5 Details by Class &amp; Accounts'!BE$18, 'E2 Allocators'!$B$15:$W$15, 0),FALSE)*$E123), 0, VLOOKUP(VLOOKUP($A123, 'E4 TB Allocation Details'!$A$18:$L$214, MATCH("Misc ID", 'E4 TB Allocation Details'!$A$18:$L$18, 0),FALSE), 'E2 Allocators'!$B$15:$W$358, MATCH('O5 Details by Class &amp; Accounts'!BE$18, 'E2 Allocators'!$B$15:$W$15, 0),FALSE)*$E123)</f>
        <v>0</v>
      </c>
      <c r="BF123" s="2186">
        <f>IF(ISERROR(VLOOKUP(VLOOKUP($A123, 'E4 TB Allocation Details'!$A$18:$L$214, MATCH("Misc ID", 'E4 TB Allocation Details'!$A$18:$L$18, 0),FALSE), 'E2 Allocators'!$B$15:$W$358, MATCH('O5 Details by Class &amp; Accounts'!BF$18, 'E2 Allocators'!$B$15:$W$15, 0),FALSE)*$E123), 0, VLOOKUP(VLOOKUP($A123, 'E4 TB Allocation Details'!$A$18:$L$214, MATCH("Misc ID", 'E4 TB Allocation Details'!$A$18:$L$18, 0),FALSE), 'E2 Allocators'!$B$15:$W$358, MATCH('O5 Details by Class &amp; Accounts'!BF$18, 'E2 Allocators'!$B$15:$W$15, 0),FALSE)*$E123)</f>
        <v>0</v>
      </c>
      <c r="BG123" s="2186">
        <f>IF(ISERROR(VLOOKUP(VLOOKUP($A123, 'E4 TB Allocation Details'!$A$18:$L$214, MATCH("Misc ID", 'E4 TB Allocation Details'!$A$18:$L$18, 0),FALSE), 'E2 Allocators'!$B$15:$W$358, MATCH('O5 Details by Class &amp; Accounts'!BG$18, 'E2 Allocators'!$B$15:$W$15, 0),FALSE)*$E123), 0, VLOOKUP(VLOOKUP($A123, 'E4 TB Allocation Details'!$A$18:$L$214, MATCH("Misc ID", 'E4 TB Allocation Details'!$A$18:$L$18, 0),FALSE), 'E2 Allocators'!$B$15:$W$358, MATCH('O5 Details by Class &amp; Accounts'!BG$18, 'E2 Allocators'!$B$15:$W$15, 0),FALSE)*$E123)</f>
        <v>0</v>
      </c>
      <c r="BH123" s="2186">
        <f>IF(ISERROR(VLOOKUP(VLOOKUP($A123, 'E4 TB Allocation Details'!$A$18:$L$214, MATCH("Misc ID", 'E4 TB Allocation Details'!$A$18:$L$18, 0),FALSE), 'E2 Allocators'!$B$15:$W$358, MATCH('O5 Details by Class &amp; Accounts'!BH$18, 'E2 Allocators'!$B$15:$W$15, 0),FALSE)*$E123), 0, VLOOKUP(VLOOKUP($A123, 'E4 TB Allocation Details'!$A$18:$L$214, MATCH("Misc ID", 'E4 TB Allocation Details'!$A$18:$L$18, 0),FALSE), 'E2 Allocators'!$B$15:$W$358, MATCH('O5 Details by Class &amp; Accounts'!BH$18, 'E2 Allocators'!$B$15:$W$15, 0),FALSE)*$E123)</f>
        <v>0</v>
      </c>
      <c r="BI123" s="2186">
        <f>IF(ISERROR(VLOOKUP(VLOOKUP($A123, 'E4 TB Allocation Details'!$A$18:$L$214, MATCH("Misc ID", 'E4 TB Allocation Details'!$A$18:$L$18, 0),FALSE), 'E2 Allocators'!$B$15:$W$358, MATCH('O5 Details by Class &amp; Accounts'!BI$18, 'E2 Allocators'!$B$15:$W$15, 0),FALSE)*$E123), 0, VLOOKUP(VLOOKUP($A123, 'E4 TB Allocation Details'!$A$18:$L$214, MATCH("Misc ID", 'E4 TB Allocation Details'!$A$18:$L$18, 0),FALSE), 'E2 Allocators'!$B$15:$W$358, MATCH('O5 Details by Class &amp; Accounts'!BI$18, 'E2 Allocators'!$B$15:$W$15, 0),FALSE)*$E123)</f>
        <v>0</v>
      </c>
      <c r="BJ123" s="2186">
        <f>IF(ISERROR(VLOOKUP(VLOOKUP($A123, 'E4 TB Allocation Details'!$A$18:$L$214, MATCH("Misc ID", 'E4 TB Allocation Details'!$A$18:$L$18, 0),FALSE), 'E2 Allocators'!$B$15:$W$358, MATCH('O5 Details by Class &amp; Accounts'!BJ$18, 'E2 Allocators'!$B$15:$W$15, 0),FALSE)*$E123), 0, VLOOKUP(VLOOKUP($A123, 'E4 TB Allocation Details'!$A$18:$L$214, MATCH("Misc ID", 'E4 TB Allocation Details'!$A$18:$L$18, 0),FALSE), 'E2 Allocators'!$B$15:$W$358, MATCH('O5 Details by Class &amp; Accounts'!BJ$18, 'E2 Allocators'!$B$15:$W$15, 0),FALSE)*$E123)</f>
        <v>0</v>
      </c>
      <c r="BK123" s="2186">
        <f>IF(ISERROR(VLOOKUP(VLOOKUP($A123, 'E4 TB Allocation Details'!$A$18:$L$214, MATCH("Misc ID", 'E4 TB Allocation Details'!$A$18:$L$18, 0),FALSE), 'E2 Allocators'!$B$15:$W$358, MATCH('O5 Details by Class &amp; Accounts'!BK$18, 'E2 Allocators'!$B$15:$W$15, 0),FALSE)*$E123), 0, VLOOKUP(VLOOKUP($A123, 'E4 TB Allocation Details'!$A$18:$L$214, MATCH("Misc ID", 'E4 TB Allocation Details'!$A$18:$L$18, 0),FALSE), 'E2 Allocators'!$B$15:$W$358, MATCH('O5 Details by Class &amp; Accounts'!BK$18, 'E2 Allocators'!$B$15:$W$15, 0),FALSE)*$E123)</f>
        <v>0</v>
      </c>
      <c r="BL123" s="2186">
        <f>IF(ISERROR(VLOOKUP(VLOOKUP($A123, 'E4 TB Allocation Details'!$A$18:$L$214, MATCH("Misc ID", 'E4 TB Allocation Details'!$A$18:$L$18, 0),FALSE), 'E2 Allocators'!$B$15:$W$358, MATCH('O5 Details by Class &amp; Accounts'!BL$18, 'E2 Allocators'!$B$15:$W$15, 0),FALSE)*$E123), 0, VLOOKUP(VLOOKUP($A123, 'E4 TB Allocation Details'!$A$18:$L$214, MATCH("Misc ID", 'E4 TB Allocation Details'!$A$18:$L$18, 0),FALSE), 'E2 Allocators'!$B$15:$W$358, MATCH('O5 Details by Class &amp; Accounts'!BL$18, 'E2 Allocators'!$B$15:$W$15, 0),FALSE)*$E123)</f>
        <v>0</v>
      </c>
      <c r="BM123" s="2186">
        <f>IF(ISERROR(VLOOKUP(VLOOKUP($A123, 'E4 TB Allocation Details'!$A$18:$L$214, MATCH("Misc ID", 'E4 TB Allocation Details'!$A$18:$L$18, 0),FALSE), 'E2 Allocators'!$B$15:$W$358, MATCH('O5 Details by Class &amp; Accounts'!BM$18, 'E2 Allocators'!$B$15:$W$15, 0),FALSE)*$E123), 0, VLOOKUP(VLOOKUP($A123, 'E4 TB Allocation Details'!$A$18:$L$214, MATCH("Misc ID", 'E4 TB Allocation Details'!$A$18:$L$18, 0),FALSE), 'E2 Allocators'!$B$15:$W$358, MATCH('O5 Details by Class &amp; Accounts'!BM$18, 'E2 Allocators'!$B$15:$W$15, 0),FALSE)*$E123)</f>
        <v>0</v>
      </c>
      <c r="BN123" s="2186">
        <f>IF(ISERROR(VLOOKUP(VLOOKUP($A123, 'E4 TB Allocation Details'!$A$18:$L$214, MATCH("Misc ID", 'E4 TB Allocation Details'!$A$18:$L$18, 0),FALSE), 'E2 Allocators'!$B$15:$W$358, MATCH('O5 Details by Class &amp; Accounts'!BN$18, 'E2 Allocators'!$B$15:$W$15, 0),FALSE)*$E123), 0, VLOOKUP(VLOOKUP($A123, 'E4 TB Allocation Details'!$A$18:$L$214, MATCH("Misc ID", 'E4 TB Allocation Details'!$A$18:$L$18, 0),FALSE), 'E2 Allocators'!$B$15:$W$358, MATCH('O5 Details by Class &amp; Accounts'!BN$18, 'E2 Allocators'!$B$15:$W$15, 0),FALSE)*$E123)</f>
        <v>0</v>
      </c>
      <c r="BO123" s="2186">
        <f>IF(ISERROR(VLOOKUP(VLOOKUP($A123, 'E4 TB Allocation Details'!$A$18:$L$214, MATCH("Misc ID", 'E4 TB Allocation Details'!$A$18:$L$18, 0),FALSE), 'E2 Allocators'!$B$15:$W$358, MATCH('O5 Details by Class &amp; Accounts'!BO$18, 'E2 Allocators'!$B$15:$W$15, 0),FALSE)*$E123), 0, VLOOKUP(VLOOKUP($A123, 'E4 TB Allocation Details'!$A$18:$L$214, MATCH("Misc ID", 'E4 TB Allocation Details'!$A$18:$L$18, 0),FALSE), 'E2 Allocators'!$B$15:$W$358, MATCH('O5 Details by Class &amp; Accounts'!BO$18, 'E2 Allocators'!$B$15:$W$15, 0),FALSE)*$E123)</f>
        <v>0</v>
      </c>
      <c r="BP123" s="2186">
        <f>IF(ISERROR(VLOOKUP(VLOOKUP($A123, 'E4 TB Allocation Details'!$A$18:$L$214, MATCH("Misc ID", 'E4 TB Allocation Details'!$A$18:$L$18, 0),FALSE), 'E2 Allocators'!$B$15:$W$358, MATCH('O5 Details by Class &amp; Accounts'!BP$18, 'E2 Allocators'!$B$15:$W$15, 0),FALSE)*$E123), 0, VLOOKUP(VLOOKUP($A123, 'E4 TB Allocation Details'!$A$18:$L$214, MATCH("Misc ID", 'E4 TB Allocation Details'!$A$18:$L$18, 0),FALSE), 'E2 Allocators'!$B$15:$W$358, MATCH('O5 Details by Class &amp; Accounts'!BP$18, 'E2 Allocators'!$B$15:$W$15, 0),FALSE)*$E123)</f>
        <v>0</v>
      </c>
      <c r="BQ123" s="2186">
        <f>IF(ISERROR(VLOOKUP(VLOOKUP($A123, 'E4 TB Allocation Details'!$A$18:$L$214, MATCH("Misc ID", 'E4 TB Allocation Details'!$A$18:$L$18, 0),FALSE), 'E2 Allocators'!$B$15:$W$358, MATCH('O5 Details by Class &amp; Accounts'!BQ$18, 'E2 Allocators'!$B$15:$W$15, 0),FALSE)*$E123), 0, VLOOKUP(VLOOKUP($A123, 'E4 TB Allocation Details'!$A$18:$L$214, MATCH("Misc ID", 'E4 TB Allocation Details'!$A$18:$L$18, 0),FALSE), 'E2 Allocators'!$B$15:$W$358, MATCH('O5 Details by Class &amp; Accounts'!BQ$18, 'E2 Allocators'!$B$15:$W$15, 0),FALSE)*$E123)</f>
        <v>0</v>
      </c>
      <c r="BR123" s="2186">
        <f>IF(ISERROR(VLOOKUP(VLOOKUP($A123, 'E4 TB Allocation Details'!$A$18:$L$214, MATCH("Misc ID", 'E4 TB Allocation Details'!$A$18:$L$18, 0),FALSE), 'E2 Allocators'!$B$15:$W$358, MATCH('O5 Details by Class &amp; Accounts'!BR$18, 'E2 Allocators'!$B$15:$W$15, 0),FALSE)*$E123), 0, VLOOKUP(VLOOKUP($A123, 'E4 TB Allocation Details'!$A$18:$L$214, MATCH("Misc ID", 'E4 TB Allocation Details'!$A$18:$L$18, 0),FALSE), 'E2 Allocators'!$B$15:$W$358, MATCH('O5 Details by Class &amp; Accounts'!BR$18, 'E2 Allocators'!$B$15:$W$15, 0),FALSE)*$E123)</f>
        <v>0</v>
      </c>
      <c r="BS123" s="2186">
        <f t="shared" si="35"/>
        <v>0</v>
      </c>
      <c r="BT123" s="2186">
        <f>IF(ISERROR(VLOOKUP(VLOOKUP($A123, 'E4 TB Allocation Details'!$A$18:$L$214, MATCH("A &amp; G ID", 'E4 TB Allocation Details'!$A$18:$L$18, 0),FALSE), 'E2 Allocators'!$B$15:$W$358, MATCH('O5 Details by Class &amp; Accounts'!BT$18, 'E2 Allocators'!$B$15:$W$15, 0),FALSE)*$E123), 0, VLOOKUP(VLOOKUP($A123, 'E4 TB Allocation Details'!$A$18:$L$214, MATCH("A &amp; G ID", 'E4 TB Allocation Details'!$A$18:$L$18, 0),FALSE), 'E2 Allocators'!$B$15:$W$358, MATCH('O5 Details by Class &amp; Accounts'!BT$18, 'E2 Allocators'!$B$15:$W$15, 0),FALSE)*$E123)</f>
        <v>-10994672.31868935</v>
      </c>
      <c r="BU123" s="2186">
        <f>IF(ISERROR(VLOOKUP(VLOOKUP($A123, 'E4 TB Allocation Details'!$A$18:$L$214, MATCH("A &amp; G ID", 'E4 TB Allocation Details'!$A$18:$L$18, 0),FALSE), 'E2 Allocators'!$B$15:$W$358, MATCH('O5 Details by Class &amp; Accounts'!BU$18, 'E2 Allocators'!$B$15:$W$15, 0),FALSE)*$E123), 0, VLOOKUP(VLOOKUP($A123, 'E4 TB Allocation Details'!$A$18:$L$214, MATCH("A &amp; G ID", 'E4 TB Allocation Details'!$A$18:$L$18, 0),FALSE), 'E2 Allocators'!$B$15:$W$358, MATCH('O5 Details by Class &amp; Accounts'!BU$18, 'E2 Allocators'!$B$15:$W$15, 0),FALSE)*$E123)</f>
        <v>-4080175.6340767634</v>
      </c>
      <c r="BV123" s="2186">
        <f>IF(ISERROR(VLOOKUP(VLOOKUP($A123, 'E4 TB Allocation Details'!$A$18:$L$214, MATCH("A &amp; G ID", 'E4 TB Allocation Details'!$A$18:$L$18, 0),FALSE), 'E2 Allocators'!$B$15:$W$358, MATCH('O5 Details by Class &amp; Accounts'!BV$18, 'E2 Allocators'!$B$15:$W$15, 0),FALSE)*$E123), 0, VLOOKUP(VLOOKUP($A123, 'E4 TB Allocation Details'!$A$18:$L$214, MATCH("A &amp; G ID", 'E4 TB Allocation Details'!$A$18:$L$18, 0),FALSE), 'E2 Allocators'!$B$15:$W$358, MATCH('O5 Details by Class &amp; Accounts'!BV$18, 'E2 Allocators'!$B$15:$W$15, 0),FALSE)*$E123)</f>
        <v>-10304764.867464276</v>
      </c>
      <c r="BW123" s="2186">
        <f>IF(ISERROR(VLOOKUP(VLOOKUP($A123, 'E4 TB Allocation Details'!$A$18:$L$214, MATCH("A &amp; G ID", 'E4 TB Allocation Details'!$A$18:$L$18, 0),FALSE), 'E2 Allocators'!$B$15:$W$358, MATCH('O5 Details by Class &amp; Accounts'!BW$18, 'E2 Allocators'!$B$15:$W$15, 0),FALSE)*$E123), 0, VLOOKUP(VLOOKUP($A123, 'E4 TB Allocation Details'!$A$18:$L$214, MATCH("A &amp; G ID", 'E4 TB Allocation Details'!$A$18:$L$18, 0),FALSE), 'E2 Allocators'!$B$15:$W$358, MATCH('O5 Details by Class &amp; Accounts'!BW$18, 'E2 Allocators'!$B$15:$W$15, 0),FALSE)*$E123)</f>
        <v>0</v>
      </c>
      <c r="BX123" s="2186">
        <f>IF(ISERROR(VLOOKUP(VLOOKUP($A123, 'E4 TB Allocation Details'!$A$18:$L$214, MATCH("A &amp; G ID", 'E4 TB Allocation Details'!$A$18:$L$18, 0),FALSE), 'E2 Allocators'!$B$15:$W$358, MATCH('O5 Details by Class &amp; Accounts'!BX$18, 'E2 Allocators'!$B$15:$W$15, 0),FALSE)*$E123), 0, VLOOKUP(VLOOKUP($A123, 'E4 TB Allocation Details'!$A$18:$L$214, MATCH("A &amp; G ID", 'E4 TB Allocation Details'!$A$18:$L$18, 0),FALSE), 'E2 Allocators'!$B$15:$W$358, MATCH('O5 Details by Class &amp; Accounts'!BX$18, 'E2 Allocators'!$B$15:$W$15, 0),FALSE)*$E123)</f>
        <v>0</v>
      </c>
      <c r="BY123" s="2186">
        <f>IF(ISERROR(VLOOKUP(VLOOKUP($A123, 'E4 TB Allocation Details'!$A$18:$L$214, MATCH("A &amp; G ID", 'E4 TB Allocation Details'!$A$18:$L$18, 0),FALSE), 'E2 Allocators'!$B$15:$W$358, MATCH('O5 Details by Class &amp; Accounts'!BY$18, 'E2 Allocators'!$B$15:$W$15, 0),FALSE)*$E123), 0, VLOOKUP(VLOOKUP($A123, 'E4 TB Allocation Details'!$A$18:$L$214, MATCH("A &amp; G ID", 'E4 TB Allocation Details'!$A$18:$L$18, 0),FALSE), 'E2 Allocators'!$B$15:$W$358, MATCH('O5 Details by Class &amp; Accounts'!BY$18, 'E2 Allocators'!$B$15:$W$15, 0),FALSE)*$E123)</f>
        <v>0</v>
      </c>
      <c r="BZ123" s="2186">
        <f>IF(ISERROR(VLOOKUP(VLOOKUP($A123, 'E4 TB Allocation Details'!$A$18:$L$214, MATCH("A &amp; G ID", 'E4 TB Allocation Details'!$A$18:$L$18, 0),FALSE), 'E2 Allocators'!$B$15:$W$358, MATCH('O5 Details by Class &amp; Accounts'!BZ$18, 'E2 Allocators'!$B$15:$W$15, 0),FALSE)*$E123), 0, VLOOKUP(VLOOKUP($A123, 'E4 TB Allocation Details'!$A$18:$L$214, MATCH("A &amp; G ID", 'E4 TB Allocation Details'!$A$18:$L$18, 0),FALSE), 'E2 Allocators'!$B$15:$W$358, MATCH('O5 Details by Class &amp; Accounts'!BZ$18, 'E2 Allocators'!$B$15:$W$15, 0),FALSE)*$E123)</f>
        <v>-222802.20247456088</v>
      </c>
      <c r="CA123" s="2186">
        <f>IF(ISERROR(VLOOKUP(VLOOKUP($A123, 'E4 TB Allocation Details'!$A$18:$L$214, MATCH("A &amp; G ID", 'E4 TB Allocation Details'!$A$18:$L$18, 0),FALSE), 'E2 Allocators'!$B$15:$W$358, MATCH('O5 Details by Class &amp; Accounts'!CA$18, 'E2 Allocators'!$B$15:$W$15, 0),FALSE)*$E123), 0, VLOOKUP(VLOOKUP($A123, 'E4 TB Allocation Details'!$A$18:$L$214, MATCH("A &amp; G ID", 'E4 TB Allocation Details'!$A$18:$L$18, 0),FALSE), 'E2 Allocators'!$B$15:$W$358, MATCH('O5 Details by Class &amp; Accounts'!CA$18, 'E2 Allocators'!$B$15:$W$15, 0),FALSE)*$E123)</f>
        <v>-10951.095058249399</v>
      </c>
      <c r="CB123" s="2186">
        <f>IF(ISERROR(VLOOKUP(VLOOKUP($A123, 'E4 TB Allocation Details'!$A$18:$L$214, MATCH("A &amp; G ID", 'E4 TB Allocation Details'!$A$18:$L$18, 0),FALSE), 'E2 Allocators'!$B$15:$W$358, MATCH('O5 Details by Class &amp; Accounts'!CB$18, 'E2 Allocators'!$B$15:$W$15, 0),FALSE)*$E123), 0, VLOOKUP(VLOOKUP($A123, 'E4 TB Allocation Details'!$A$18:$L$214, MATCH("A &amp; G ID", 'E4 TB Allocation Details'!$A$18:$L$18, 0),FALSE), 'E2 Allocators'!$B$15:$W$358, MATCH('O5 Details by Class &amp; Accounts'!CB$18, 'E2 Allocators'!$B$15:$W$15, 0),FALSE)*$E123)</f>
        <v>-33194.692236794705</v>
      </c>
      <c r="CC123" s="2186">
        <f>IF(ISERROR(VLOOKUP(VLOOKUP($A123, 'E4 TB Allocation Details'!$A$18:$L$214, MATCH("A &amp; G ID", 'E4 TB Allocation Details'!$A$18:$L$18, 0),FALSE), 'E2 Allocators'!$B$15:$W$358, MATCH('O5 Details by Class &amp; Accounts'!CC$18, 'E2 Allocators'!$B$15:$W$15, 0),FALSE)*$E123), 0, VLOOKUP(VLOOKUP($A123, 'E4 TB Allocation Details'!$A$18:$L$214, MATCH("A &amp; G ID", 'E4 TB Allocation Details'!$A$18:$L$18, 0),FALSE), 'E2 Allocators'!$B$15:$W$358, MATCH('O5 Details by Class &amp; Accounts'!CC$18, 'E2 Allocators'!$B$15:$W$15, 0),FALSE)*$E123)</f>
        <v>0</v>
      </c>
      <c r="CD123" s="2186">
        <f>IF(ISERROR(VLOOKUP(VLOOKUP($A123, 'E4 TB Allocation Details'!$A$18:$L$214, MATCH("A &amp; G ID", 'E4 TB Allocation Details'!$A$18:$L$18, 0),FALSE), 'E2 Allocators'!$B$15:$W$358, MATCH('O5 Details by Class &amp; Accounts'!CD$18, 'E2 Allocators'!$B$15:$W$15, 0),FALSE)*$E123), 0, VLOOKUP(VLOOKUP($A123, 'E4 TB Allocation Details'!$A$18:$L$214, MATCH("A &amp; G ID", 'E4 TB Allocation Details'!$A$18:$L$18, 0),FALSE), 'E2 Allocators'!$B$15:$W$358, MATCH('O5 Details by Class &amp; Accounts'!CD$18, 'E2 Allocators'!$B$15:$W$15, 0),FALSE)*$E123)</f>
        <v>0</v>
      </c>
      <c r="CE123" s="2186">
        <f>IF(ISERROR(VLOOKUP(VLOOKUP($A123, 'E4 TB Allocation Details'!$A$18:$L$214, MATCH("A &amp; G ID", 'E4 TB Allocation Details'!$A$18:$L$18, 0),FALSE), 'E2 Allocators'!$B$15:$W$358, MATCH('O5 Details by Class &amp; Accounts'!CE$18, 'E2 Allocators'!$B$15:$W$15, 0),FALSE)*$E123), 0, VLOOKUP(VLOOKUP($A123, 'E4 TB Allocation Details'!$A$18:$L$214, MATCH("A &amp; G ID", 'E4 TB Allocation Details'!$A$18:$L$18, 0),FALSE), 'E2 Allocators'!$B$15:$W$358, MATCH('O5 Details by Class &amp; Accounts'!CE$18, 'E2 Allocators'!$B$15:$W$15, 0),FALSE)*$E123)</f>
        <v>0</v>
      </c>
      <c r="CF123" s="2186">
        <f>IF(ISERROR(VLOOKUP(VLOOKUP($A123, 'E4 TB Allocation Details'!$A$18:$L$214, MATCH("A &amp; G ID", 'E4 TB Allocation Details'!$A$18:$L$18, 0),FALSE), 'E2 Allocators'!$B$15:$W$358, MATCH('O5 Details by Class &amp; Accounts'!CF$18, 'E2 Allocators'!$B$15:$W$15, 0),FALSE)*$E123), 0, VLOOKUP(VLOOKUP($A123, 'E4 TB Allocation Details'!$A$18:$L$214, MATCH("A &amp; G ID", 'E4 TB Allocation Details'!$A$18:$L$18, 0),FALSE), 'E2 Allocators'!$B$15:$W$358, MATCH('O5 Details by Class &amp; Accounts'!CF$18, 'E2 Allocators'!$B$15:$W$15, 0),FALSE)*$E123)</f>
        <v>0</v>
      </c>
      <c r="CG123" s="2186">
        <f>IF(ISERROR(VLOOKUP(VLOOKUP($A123, 'E4 TB Allocation Details'!$A$18:$L$214, MATCH("A &amp; G ID", 'E4 TB Allocation Details'!$A$18:$L$18, 0),FALSE), 'E2 Allocators'!$B$15:$W$358, MATCH('O5 Details by Class &amp; Accounts'!CG$18, 'E2 Allocators'!$B$15:$W$15, 0),FALSE)*$E123), 0, VLOOKUP(VLOOKUP($A123, 'E4 TB Allocation Details'!$A$18:$L$214, MATCH("A &amp; G ID", 'E4 TB Allocation Details'!$A$18:$L$18, 0),FALSE), 'E2 Allocators'!$B$15:$W$358, MATCH('O5 Details by Class &amp; Accounts'!CG$18, 'E2 Allocators'!$B$15:$W$15, 0),FALSE)*$E123)</f>
        <v>0</v>
      </c>
      <c r="CH123" s="2186">
        <f>IF(ISERROR(VLOOKUP(VLOOKUP($A123, 'E4 TB Allocation Details'!$A$18:$L$214, MATCH("A &amp; G ID", 'E4 TB Allocation Details'!$A$18:$L$18, 0),FALSE), 'E2 Allocators'!$B$15:$W$358, MATCH('O5 Details by Class &amp; Accounts'!CH$18, 'E2 Allocators'!$B$15:$W$15, 0),FALSE)*$E123), 0, VLOOKUP(VLOOKUP($A123, 'E4 TB Allocation Details'!$A$18:$L$214, MATCH("A &amp; G ID", 'E4 TB Allocation Details'!$A$18:$L$18, 0),FALSE), 'E2 Allocators'!$B$15:$W$358, MATCH('O5 Details by Class &amp; Accounts'!CH$18, 'E2 Allocators'!$B$15:$W$15, 0),FALSE)*$E123)</f>
        <v>0</v>
      </c>
      <c r="CI123" s="2186">
        <f>IF(ISERROR(VLOOKUP(VLOOKUP($A123, 'E4 TB Allocation Details'!$A$18:$L$214, MATCH("A &amp; G ID", 'E4 TB Allocation Details'!$A$18:$L$18, 0),FALSE), 'E2 Allocators'!$B$15:$W$358, MATCH('O5 Details by Class &amp; Accounts'!CI$18, 'E2 Allocators'!$B$15:$W$15, 0),FALSE)*$E123), 0, VLOOKUP(VLOOKUP($A123, 'E4 TB Allocation Details'!$A$18:$L$214, MATCH("A &amp; G ID", 'E4 TB Allocation Details'!$A$18:$L$18, 0),FALSE), 'E2 Allocators'!$B$15:$W$358, MATCH('O5 Details by Class &amp; Accounts'!CI$18, 'E2 Allocators'!$B$15:$W$15, 0),FALSE)*$E123)</f>
        <v>0</v>
      </c>
      <c r="CJ123" s="2186">
        <f>IF(ISERROR(VLOOKUP(VLOOKUP($A123, 'E4 TB Allocation Details'!$A$18:$L$214, MATCH("A &amp; G ID", 'E4 TB Allocation Details'!$A$18:$L$18, 0),FALSE), 'E2 Allocators'!$B$15:$W$358, MATCH('O5 Details by Class &amp; Accounts'!CJ$18, 'E2 Allocators'!$B$15:$W$15, 0),FALSE)*$E123), 0, VLOOKUP(VLOOKUP($A123, 'E4 TB Allocation Details'!$A$18:$L$214, MATCH("A &amp; G ID", 'E4 TB Allocation Details'!$A$18:$L$18, 0),FALSE), 'E2 Allocators'!$B$15:$W$358, MATCH('O5 Details by Class &amp; Accounts'!CJ$18, 'E2 Allocators'!$B$15:$W$15, 0),FALSE)*$E123)</f>
        <v>0</v>
      </c>
      <c r="CK123" s="2186">
        <f>IF(ISERROR(VLOOKUP(VLOOKUP($A123, 'E4 TB Allocation Details'!$A$18:$L$214, MATCH("A &amp; G ID", 'E4 TB Allocation Details'!$A$18:$L$18, 0),FALSE), 'E2 Allocators'!$B$15:$W$358, MATCH('O5 Details by Class &amp; Accounts'!CK$18, 'E2 Allocators'!$B$15:$W$15, 0),FALSE)*$E123), 0, VLOOKUP(VLOOKUP($A123, 'E4 TB Allocation Details'!$A$18:$L$214, MATCH("A &amp; G ID", 'E4 TB Allocation Details'!$A$18:$L$18, 0),FALSE), 'E2 Allocators'!$B$15:$W$358, MATCH('O5 Details by Class &amp; Accounts'!CK$18, 'E2 Allocators'!$B$15:$W$15, 0),FALSE)*$E123)</f>
        <v>0</v>
      </c>
      <c r="CL123" s="2186">
        <f>IF(ISERROR(VLOOKUP(VLOOKUP($A123, 'E4 TB Allocation Details'!$A$18:$L$214, MATCH("A &amp; G ID", 'E4 TB Allocation Details'!$A$18:$L$18, 0),FALSE), 'E2 Allocators'!$B$15:$W$358, MATCH('O5 Details by Class &amp; Accounts'!CL$18, 'E2 Allocators'!$B$15:$W$15, 0),FALSE)*$E123), 0, VLOOKUP(VLOOKUP($A123, 'E4 TB Allocation Details'!$A$18:$L$214, MATCH("A &amp; G ID", 'E4 TB Allocation Details'!$A$18:$L$18, 0),FALSE), 'E2 Allocators'!$B$15:$W$358, MATCH('O5 Details by Class &amp; Accounts'!CL$18, 'E2 Allocators'!$B$15:$W$15, 0),FALSE)*$E123)</f>
        <v>0</v>
      </c>
      <c r="CM123" s="2186">
        <f>IF(ISERROR(VLOOKUP(VLOOKUP($A123, 'E4 TB Allocation Details'!$A$18:$L$214, MATCH("A &amp; G ID", 'E4 TB Allocation Details'!$A$18:$L$18, 0),FALSE), 'E2 Allocators'!$B$15:$W$358, MATCH('O5 Details by Class &amp; Accounts'!CM$18, 'E2 Allocators'!$B$15:$W$15, 0),FALSE)*$E123), 0, VLOOKUP(VLOOKUP($A123, 'E4 TB Allocation Details'!$A$18:$L$214, MATCH("A &amp; G ID", 'E4 TB Allocation Details'!$A$18:$L$18, 0),FALSE), 'E2 Allocators'!$B$15:$W$358, MATCH('O5 Details by Class &amp; Accounts'!CM$18, 'E2 Allocators'!$B$15:$W$15, 0),FALSE)*$E123)</f>
        <v>0</v>
      </c>
      <c r="CN123" s="2186">
        <f t="shared" si="36"/>
        <v>-25646560.809999995</v>
      </c>
      <c r="CO123" s="2187">
        <f t="shared" si="37"/>
        <v>0</v>
      </c>
      <c r="CQ123" s="1625" t="s">
        <v>1266</v>
      </c>
    </row>
    <row r="124" spans="1:95" s="54" customFormat="1" ht="12.75" x14ac:dyDescent="0.2">
      <c r="A124" s="933">
        <v>4712</v>
      </c>
      <c r="B124" s="933" t="s">
        <v>1385</v>
      </c>
      <c r="C124" s="2184">
        <f>IF(ISERROR(VLOOKUP($A124,'I3 TB Data'!$A$19:$H$483,MATCH('O5 Details by Class &amp; Accounts'!$C$18, 'I3 TB Data'!$A$19:$H$19,0),0)), 0, VLOOKUP($A124,'I3 TB Data'!$A$19:$H$483,MATCH('O5 Details by Class &amp; Accounts'!$C$18,'I3 TB Data'!$A$19:$H$19,0),0))</f>
        <v>0</v>
      </c>
      <c r="D124" s="2185"/>
      <c r="E124" s="2184">
        <f t="shared" si="31"/>
        <v>0</v>
      </c>
      <c r="F124" s="2186">
        <f>IF(ISERROR(VLOOKUP($A124, 'E1 Categorization'!A37:E128, MATCH("Customer Component", 'E1 Categorization'!$A$33:$E$33,0), 0)), 0, IF(VLOOKUP($A124, 'E1 Categorization'!A37:E128, MATCH("Customer Component", 'E1 Categorization'!$A$33:$E$33,0), 0)=0, 'O5 Details by Class &amp; Accounts'!$E124, IF(AND(VLOOKUP($A124, 'E1 Categorization'!A37:E128, MATCH("Customer Component", 'E1 Categorization'!$A$33:$E$33,0), 0) &gt;0, VLOOKUP($A124, 'E1 Categorization'!A37:E128, MATCH("Customer Component", 'E1 Categorization'!$A$33:$E$33,0), 0)&lt;1), 'O5 Details by Class &amp; Accounts'!$E124*(1-VLOOKUP($A124, 'E1 Categorization'!A37:E128, MATCH("Customer Component", 'E1 Categorization'!$A$33:$E$33,0), 0)), 0)))</f>
        <v>0</v>
      </c>
      <c r="G124" s="2186">
        <f>IF(ISERROR(VLOOKUP($A124, 'E1 Categorization'!A37:E128, MATCH("Customer Component", 'E1 Categorization'!$A$33:$E$33,0), 0)),0, IF(VLOOKUP($A124, 'E1 Categorization'!A37:E128, MATCH("Customer Component", 'E1 Categorization'!$A$33:$E$33,0), 0)=0, 0, IF(AND(VLOOKUP($A124, 'E1 Categorization'!A37:E128, MATCH("Customer Component", 'E1 Categorization'!$A$33:$E$33,0), 0) &gt;0, VLOOKUP($A124, 'E1 Categorization'!A37:E128, MATCH("Customer Component", 'E1 Categorization'!$A$33:$E$33,0), 0)&lt;1), 'O5 Details by Class &amp; Accounts'!$E124*(VLOOKUP($A124, 'E1 Categorization'!A37:E128, MATCH("Customer Component", 'E1 Categorization'!$A$33:$E$33,0), 0)), 'O5 Details by Class &amp; Accounts'!$E124)))</f>
        <v>0</v>
      </c>
      <c r="H124" s="2186">
        <f t="shared" si="32"/>
        <v>0</v>
      </c>
      <c r="I124" s="2186">
        <f>IF(ISERROR(VLOOKUP(VLOOKUP($A124, 'E4 TB Allocation Details'!$A$18:$L$214, MATCH("Demand ID", 'E4 TB Allocation Details'!$A$18:$L$18, 0),FALSE), 'E2 Allocators'!$B$15:$W$358, MATCH('O5 Details by Class &amp; Accounts'!I$18, 'E2 Allocators'!$B$15:$W$15, 0),FALSE)*$F124), 0, VLOOKUP(VLOOKUP($A124, 'E4 TB Allocation Details'!$A$18:$L$214, MATCH("Demand ID", 'E4 TB Allocation Details'!$A$18:$L$18, 0),FALSE), 'E2 Allocators'!$B$15:$W$358, MATCH('O5 Details by Class &amp; Accounts'!I$18, 'E2 Allocators'!$B$15:$W$15, 0),FALSE)*$F124)</f>
        <v>0</v>
      </c>
      <c r="J124" s="2186">
        <f>IF(ISERROR(VLOOKUP(VLOOKUP($A124, 'E4 TB Allocation Details'!$A$18:$L$214, MATCH("Demand ID", 'E4 TB Allocation Details'!$A$18:$L$18, 0),FALSE), 'E2 Allocators'!$B$15:$W$358, MATCH('O5 Details by Class &amp; Accounts'!J$18, 'E2 Allocators'!$B$15:$W$15, 0),FALSE)*$F124), 0, VLOOKUP(VLOOKUP($A124, 'E4 TB Allocation Details'!$A$18:$L$214, MATCH("Demand ID", 'E4 TB Allocation Details'!$A$18:$L$18, 0),FALSE), 'E2 Allocators'!$B$15:$W$358, MATCH('O5 Details by Class &amp; Accounts'!J$18, 'E2 Allocators'!$B$15:$W$15, 0),FALSE)*$F124)</f>
        <v>0</v>
      </c>
      <c r="K124" s="2186">
        <f>IF(ISERROR(VLOOKUP(VLOOKUP($A124, 'E4 TB Allocation Details'!$A$18:$L$214, MATCH("Demand ID", 'E4 TB Allocation Details'!$A$18:$L$18, 0),FALSE), 'E2 Allocators'!$B$15:$W$358, MATCH('O5 Details by Class &amp; Accounts'!K$18, 'E2 Allocators'!$B$15:$W$15, 0),FALSE)*$F124), 0, VLOOKUP(VLOOKUP($A124, 'E4 TB Allocation Details'!$A$18:$L$214, MATCH("Demand ID", 'E4 TB Allocation Details'!$A$18:$L$18, 0),FALSE), 'E2 Allocators'!$B$15:$W$358, MATCH('O5 Details by Class &amp; Accounts'!K$18, 'E2 Allocators'!$B$15:$W$15, 0),FALSE)*$F124)</f>
        <v>0</v>
      </c>
      <c r="L124" s="2186">
        <f>IF(ISERROR(VLOOKUP(VLOOKUP($A124, 'E4 TB Allocation Details'!$A$18:$L$214, MATCH("Demand ID", 'E4 TB Allocation Details'!$A$18:$L$18, 0),FALSE), 'E2 Allocators'!$B$15:$W$358, MATCH('O5 Details by Class &amp; Accounts'!L$18, 'E2 Allocators'!$B$15:$W$15, 0),FALSE)*$F124), 0, VLOOKUP(VLOOKUP($A124, 'E4 TB Allocation Details'!$A$18:$L$214, MATCH("Demand ID", 'E4 TB Allocation Details'!$A$18:$L$18, 0),FALSE), 'E2 Allocators'!$B$15:$W$358, MATCH('O5 Details by Class &amp; Accounts'!L$18, 'E2 Allocators'!$B$15:$W$15, 0),FALSE)*$F124)</f>
        <v>0</v>
      </c>
      <c r="M124" s="2186">
        <f>IF(ISERROR(VLOOKUP(VLOOKUP($A124, 'E4 TB Allocation Details'!$A$18:$L$214, MATCH("Demand ID", 'E4 TB Allocation Details'!$A$18:$L$18, 0),FALSE), 'E2 Allocators'!$B$15:$W$358, MATCH('O5 Details by Class &amp; Accounts'!M$18, 'E2 Allocators'!$B$15:$W$15, 0),FALSE)*$F124), 0, VLOOKUP(VLOOKUP($A124, 'E4 TB Allocation Details'!$A$18:$L$214, MATCH("Demand ID", 'E4 TB Allocation Details'!$A$18:$L$18, 0),FALSE), 'E2 Allocators'!$B$15:$W$358, MATCH('O5 Details by Class &amp; Accounts'!M$18, 'E2 Allocators'!$B$15:$W$15, 0),FALSE)*$F124)</f>
        <v>0</v>
      </c>
      <c r="N124" s="2186">
        <f>IF(ISERROR(VLOOKUP(VLOOKUP($A124, 'E4 TB Allocation Details'!$A$18:$L$214, MATCH("Demand ID", 'E4 TB Allocation Details'!$A$18:$L$18, 0),FALSE), 'E2 Allocators'!$B$15:$W$358, MATCH('O5 Details by Class &amp; Accounts'!N$18, 'E2 Allocators'!$B$15:$W$15, 0),FALSE)*$F124), 0, VLOOKUP(VLOOKUP($A124, 'E4 TB Allocation Details'!$A$18:$L$214, MATCH("Demand ID", 'E4 TB Allocation Details'!$A$18:$L$18, 0),FALSE), 'E2 Allocators'!$B$15:$W$358, MATCH('O5 Details by Class &amp; Accounts'!N$18, 'E2 Allocators'!$B$15:$W$15, 0),FALSE)*$F124)</f>
        <v>0</v>
      </c>
      <c r="O124" s="2186">
        <f>IF(ISERROR(VLOOKUP(VLOOKUP($A124, 'E4 TB Allocation Details'!$A$18:$L$214, MATCH("Demand ID", 'E4 TB Allocation Details'!$A$18:$L$18, 0),FALSE), 'E2 Allocators'!$B$15:$W$358, MATCH('O5 Details by Class &amp; Accounts'!O$18, 'E2 Allocators'!$B$15:$W$15, 0),FALSE)*$F124), 0, VLOOKUP(VLOOKUP($A124, 'E4 TB Allocation Details'!$A$18:$L$214, MATCH("Demand ID", 'E4 TB Allocation Details'!$A$18:$L$18, 0),FALSE), 'E2 Allocators'!$B$15:$W$358, MATCH('O5 Details by Class &amp; Accounts'!O$18, 'E2 Allocators'!$B$15:$W$15, 0),FALSE)*$F124)</f>
        <v>0</v>
      </c>
      <c r="P124" s="2186">
        <f>IF(ISERROR(VLOOKUP(VLOOKUP($A124, 'E4 TB Allocation Details'!$A$18:$L$214, MATCH("Demand ID", 'E4 TB Allocation Details'!$A$18:$L$18, 0),FALSE), 'E2 Allocators'!$B$15:$W$358, MATCH('O5 Details by Class &amp; Accounts'!P$18, 'E2 Allocators'!$B$15:$W$15, 0),FALSE)*$F124), 0, VLOOKUP(VLOOKUP($A124, 'E4 TB Allocation Details'!$A$18:$L$214, MATCH("Demand ID", 'E4 TB Allocation Details'!$A$18:$L$18, 0),FALSE), 'E2 Allocators'!$B$15:$W$358, MATCH('O5 Details by Class &amp; Accounts'!P$18, 'E2 Allocators'!$B$15:$W$15, 0),FALSE)*$F124)</f>
        <v>0</v>
      </c>
      <c r="Q124" s="2186">
        <f>IF(ISERROR(VLOOKUP(VLOOKUP($A124, 'E4 TB Allocation Details'!$A$18:$L$214, MATCH("Demand ID", 'E4 TB Allocation Details'!$A$18:$L$18, 0),FALSE), 'E2 Allocators'!$B$15:$W$358, MATCH('O5 Details by Class &amp; Accounts'!Q$18, 'E2 Allocators'!$B$15:$W$15, 0),FALSE)*$F124), 0, VLOOKUP(VLOOKUP($A124, 'E4 TB Allocation Details'!$A$18:$L$214, MATCH("Demand ID", 'E4 TB Allocation Details'!$A$18:$L$18, 0),FALSE), 'E2 Allocators'!$B$15:$W$358, MATCH('O5 Details by Class &amp; Accounts'!Q$18, 'E2 Allocators'!$B$15:$W$15, 0),FALSE)*$F124)</f>
        <v>0</v>
      </c>
      <c r="R124" s="2186">
        <f>IF(ISERROR(VLOOKUP(VLOOKUP($A124, 'E4 TB Allocation Details'!$A$18:$L$214, MATCH("Demand ID", 'E4 TB Allocation Details'!$A$18:$L$18, 0),FALSE), 'E2 Allocators'!$B$15:$W$358, MATCH('O5 Details by Class &amp; Accounts'!R$18, 'E2 Allocators'!$B$15:$W$15, 0),FALSE)*$F124), 0, VLOOKUP(VLOOKUP($A124, 'E4 TB Allocation Details'!$A$18:$L$214, MATCH("Demand ID", 'E4 TB Allocation Details'!$A$18:$L$18, 0),FALSE), 'E2 Allocators'!$B$15:$W$358, MATCH('O5 Details by Class &amp; Accounts'!R$18, 'E2 Allocators'!$B$15:$W$15, 0),FALSE)*$F124)</f>
        <v>0</v>
      </c>
      <c r="S124" s="2186">
        <f>IF(ISERROR(VLOOKUP(VLOOKUP($A124, 'E4 TB Allocation Details'!$A$18:$L$214, MATCH("Demand ID", 'E4 TB Allocation Details'!$A$18:$L$18, 0),FALSE), 'E2 Allocators'!$B$15:$W$358, MATCH('O5 Details by Class &amp; Accounts'!S$18, 'E2 Allocators'!$B$15:$W$15, 0),FALSE)*$F124), 0, VLOOKUP(VLOOKUP($A124, 'E4 TB Allocation Details'!$A$18:$L$214, MATCH("Demand ID", 'E4 TB Allocation Details'!$A$18:$L$18, 0),FALSE), 'E2 Allocators'!$B$15:$W$358, MATCH('O5 Details by Class &amp; Accounts'!S$18, 'E2 Allocators'!$B$15:$W$15, 0),FALSE)*$F124)</f>
        <v>0</v>
      </c>
      <c r="T124" s="2186">
        <f>IF(ISERROR(VLOOKUP(VLOOKUP($A124, 'E4 TB Allocation Details'!$A$18:$L$214, MATCH("Demand ID", 'E4 TB Allocation Details'!$A$18:$L$18, 0),FALSE), 'E2 Allocators'!$B$15:$W$358, MATCH('O5 Details by Class &amp; Accounts'!T$18, 'E2 Allocators'!$B$15:$W$15, 0),FALSE)*$F124), 0, VLOOKUP(VLOOKUP($A124, 'E4 TB Allocation Details'!$A$18:$L$214, MATCH("Demand ID", 'E4 TB Allocation Details'!$A$18:$L$18, 0),FALSE), 'E2 Allocators'!$B$15:$W$358, MATCH('O5 Details by Class &amp; Accounts'!T$18, 'E2 Allocators'!$B$15:$W$15, 0),FALSE)*$F124)</f>
        <v>0</v>
      </c>
      <c r="U124" s="2186">
        <f>IF(ISERROR(VLOOKUP(VLOOKUP($A124, 'E4 TB Allocation Details'!$A$18:$L$214, MATCH("Demand ID", 'E4 TB Allocation Details'!$A$18:$L$18, 0),FALSE), 'E2 Allocators'!$B$15:$W$358, MATCH('O5 Details by Class &amp; Accounts'!U$18, 'E2 Allocators'!$B$15:$W$15, 0),FALSE)*$F124), 0, VLOOKUP(VLOOKUP($A124, 'E4 TB Allocation Details'!$A$18:$L$214, MATCH("Demand ID", 'E4 TB Allocation Details'!$A$18:$L$18, 0),FALSE), 'E2 Allocators'!$B$15:$W$358, MATCH('O5 Details by Class &amp; Accounts'!U$18, 'E2 Allocators'!$B$15:$W$15, 0),FALSE)*$F124)</f>
        <v>0</v>
      </c>
      <c r="V124" s="2186">
        <f>IF(ISERROR(VLOOKUP(VLOOKUP($A124, 'E4 TB Allocation Details'!$A$18:$L$214, MATCH("Demand ID", 'E4 TB Allocation Details'!$A$18:$L$18, 0),FALSE), 'E2 Allocators'!$B$15:$W$358, MATCH('O5 Details by Class &amp; Accounts'!V$18, 'E2 Allocators'!$B$15:$W$15, 0),FALSE)*$F124), 0, VLOOKUP(VLOOKUP($A124, 'E4 TB Allocation Details'!$A$18:$L$214, MATCH("Demand ID", 'E4 TB Allocation Details'!$A$18:$L$18, 0),FALSE), 'E2 Allocators'!$B$15:$W$358, MATCH('O5 Details by Class &amp; Accounts'!V$18, 'E2 Allocators'!$B$15:$W$15, 0),FALSE)*$F124)</f>
        <v>0</v>
      </c>
      <c r="W124" s="2186">
        <f>IF(ISERROR(VLOOKUP(VLOOKUP($A124, 'E4 TB Allocation Details'!$A$18:$L$214, MATCH("Demand ID", 'E4 TB Allocation Details'!$A$18:$L$18, 0),FALSE), 'E2 Allocators'!$B$15:$W$358, MATCH('O5 Details by Class &amp; Accounts'!W$18, 'E2 Allocators'!$B$15:$W$15, 0),FALSE)*$F124), 0, VLOOKUP(VLOOKUP($A124, 'E4 TB Allocation Details'!$A$18:$L$214, MATCH("Demand ID", 'E4 TB Allocation Details'!$A$18:$L$18, 0),FALSE), 'E2 Allocators'!$B$15:$W$358, MATCH('O5 Details by Class &amp; Accounts'!W$18, 'E2 Allocators'!$B$15:$W$15, 0),FALSE)*$F124)</f>
        <v>0</v>
      </c>
      <c r="X124" s="2186">
        <f>IF(ISERROR(VLOOKUP(VLOOKUP($A124, 'E4 TB Allocation Details'!$A$18:$L$214, MATCH("Demand ID", 'E4 TB Allocation Details'!$A$18:$L$18, 0),FALSE), 'E2 Allocators'!$B$15:$W$358, MATCH('O5 Details by Class &amp; Accounts'!X$18, 'E2 Allocators'!$B$15:$W$15, 0),FALSE)*$F124), 0, VLOOKUP(VLOOKUP($A124, 'E4 TB Allocation Details'!$A$18:$L$214, MATCH("Demand ID", 'E4 TB Allocation Details'!$A$18:$L$18, 0),FALSE), 'E2 Allocators'!$B$15:$W$358, MATCH('O5 Details by Class &amp; Accounts'!X$18, 'E2 Allocators'!$B$15:$W$15, 0),FALSE)*$F124)</f>
        <v>0</v>
      </c>
      <c r="Y124" s="2186">
        <f>IF(ISERROR(VLOOKUP(VLOOKUP($A124, 'E4 TB Allocation Details'!$A$18:$L$214, MATCH("Demand ID", 'E4 TB Allocation Details'!$A$18:$L$18, 0),FALSE), 'E2 Allocators'!$B$15:$W$358, MATCH('O5 Details by Class &amp; Accounts'!Y$18, 'E2 Allocators'!$B$15:$W$15, 0),FALSE)*$F124), 0, VLOOKUP(VLOOKUP($A124, 'E4 TB Allocation Details'!$A$18:$L$214, MATCH("Demand ID", 'E4 TB Allocation Details'!$A$18:$L$18, 0),FALSE), 'E2 Allocators'!$B$15:$W$358, MATCH('O5 Details by Class &amp; Accounts'!Y$18, 'E2 Allocators'!$B$15:$W$15, 0),FALSE)*$F124)</f>
        <v>0</v>
      </c>
      <c r="Z124" s="2186">
        <f>IF(ISERROR(VLOOKUP(VLOOKUP($A124, 'E4 TB Allocation Details'!$A$18:$L$214, MATCH("Demand ID", 'E4 TB Allocation Details'!$A$18:$L$18, 0),FALSE), 'E2 Allocators'!$B$15:$W$358, MATCH('O5 Details by Class &amp; Accounts'!Z$18, 'E2 Allocators'!$B$15:$W$15, 0),FALSE)*$F124), 0, VLOOKUP(VLOOKUP($A124, 'E4 TB Allocation Details'!$A$18:$L$214, MATCH("Demand ID", 'E4 TB Allocation Details'!$A$18:$L$18, 0),FALSE), 'E2 Allocators'!$B$15:$W$358, MATCH('O5 Details by Class &amp; Accounts'!Z$18, 'E2 Allocators'!$B$15:$W$15, 0),FALSE)*$F124)</f>
        <v>0</v>
      </c>
      <c r="AA124" s="2186">
        <f>IF(ISERROR(VLOOKUP(VLOOKUP($A124, 'E4 TB Allocation Details'!$A$18:$L$214, MATCH("Demand ID", 'E4 TB Allocation Details'!$A$18:$L$18, 0),FALSE), 'E2 Allocators'!$B$15:$W$358, MATCH('O5 Details by Class &amp; Accounts'!AA$18, 'E2 Allocators'!$B$15:$W$15, 0),FALSE)*$F124), 0, VLOOKUP(VLOOKUP($A124, 'E4 TB Allocation Details'!$A$18:$L$214, MATCH("Demand ID", 'E4 TB Allocation Details'!$A$18:$L$18, 0),FALSE), 'E2 Allocators'!$B$15:$W$358, MATCH('O5 Details by Class &amp; Accounts'!AA$18, 'E2 Allocators'!$B$15:$W$15, 0),FALSE)*$F124)</f>
        <v>0</v>
      </c>
      <c r="AB124" s="2186">
        <f>IF(ISERROR(VLOOKUP(VLOOKUP($A124, 'E4 TB Allocation Details'!$A$18:$L$214, MATCH("Demand ID", 'E4 TB Allocation Details'!$A$18:$L$18, 0),FALSE), 'E2 Allocators'!$B$15:$W$358, MATCH('O5 Details by Class &amp; Accounts'!AB$18, 'E2 Allocators'!$B$15:$W$15, 0),FALSE)*$F124), 0, VLOOKUP(VLOOKUP($A124, 'E4 TB Allocation Details'!$A$18:$L$214, MATCH("Demand ID", 'E4 TB Allocation Details'!$A$18:$L$18, 0),FALSE), 'E2 Allocators'!$B$15:$W$358, MATCH('O5 Details by Class &amp; Accounts'!AB$18, 'E2 Allocators'!$B$15:$W$15, 0),FALSE)*$F124)</f>
        <v>0</v>
      </c>
      <c r="AC124" s="2186">
        <f t="shared" si="33"/>
        <v>0</v>
      </c>
      <c r="AD124" s="2186">
        <f>IF(ISERROR(VLOOKUP(VLOOKUP($A124, 'E4 TB Allocation Details'!$A$18:$L$214, MATCH("Customer ID", 'E4 TB Allocation Details'!$A$18:$L$18, 0),FALSE), 'E2 Allocators'!$B$15:$W$358, MATCH('O5 Details by Class &amp; Accounts'!AD$18, 'E2 Allocators'!$B$15:$W$15, 0),FALSE)*$G124), 0, VLOOKUP(VLOOKUP($A124, 'E4 TB Allocation Details'!$A$18:$L$214, MATCH("Customer ID", 'E4 TB Allocation Details'!$A$18:$L$18, 0),FALSE), 'E2 Allocators'!$B$15:$W$358, MATCH('O5 Details by Class &amp; Accounts'!AD$18, 'E2 Allocators'!$B$15:$W$15, 0),FALSE)*$G124)</f>
        <v>0</v>
      </c>
      <c r="AE124" s="2186">
        <f>IF(ISERROR(VLOOKUP(VLOOKUP($A124, 'E4 TB Allocation Details'!$A$18:$L$214, MATCH("Customer ID", 'E4 TB Allocation Details'!$A$18:$L$18, 0),FALSE), 'E2 Allocators'!$B$15:$W$358, MATCH('O5 Details by Class &amp; Accounts'!AE$18, 'E2 Allocators'!$B$15:$W$15, 0),FALSE)*$G124), 0, VLOOKUP(VLOOKUP($A124, 'E4 TB Allocation Details'!$A$18:$L$214, MATCH("Customer ID", 'E4 TB Allocation Details'!$A$18:$L$18, 0),FALSE), 'E2 Allocators'!$B$15:$W$358, MATCH('O5 Details by Class &amp; Accounts'!AE$18, 'E2 Allocators'!$B$15:$W$15, 0),FALSE)*$G124)</f>
        <v>0</v>
      </c>
      <c r="AF124" s="2186">
        <f>IF(ISERROR(VLOOKUP(VLOOKUP($A124, 'E4 TB Allocation Details'!$A$18:$L$214, MATCH("Customer ID", 'E4 TB Allocation Details'!$A$18:$L$18, 0),FALSE), 'E2 Allocators'!$B$15:$W$358, MATCH('O5 Details by Class &amp; Accounts'!AF$18, 'E2 Allocators'!$B$15:$W$15, 0),FALSE)*$G124), 0, VLOOKUP(VLOOKUP($A124, 'E4 TB Allocation Details'!$A$18:$L$214, MATCH("Customer ID", 'E4 TB Allocation Details'!$A$18:$L$18, 0),FALSE), 'E2 Allocators'!$B$15:$W$358, MATCH('O5 Details by Class &amp; Accounts'!AF$18, 'E2 Allocators'!$B$15:$W$15, 0),FALSE)*$G124)</f>
        <v>0</v>
      </c>
      <c r="AG124" s="2186">
        <f>IF(ISERROR(VLOOKUP(VLOOKUP($A124, 'E4 TB Allocation Details'!$A$18:$L$214, MATCH("Customer ID", 'E4 TB Allocation Details'!$A$18:$L$18, 0),FALSE), 'E2 Allocators'!$B$15:$W$358, MATCH('O5 Details by Class &amp; Accounts'!AG$18, 'E2 Allocators'!$B$15:$W$15, 0),FALSE)*$G124), 0, VLOOKUP(VLOOKUP($A124, 'E4 TB Allocation Details'!$A$18:$L$214, MATCH("Customer ID", 'E4 TB Allocation Details'!$A$18:$L$18, 0),FALSE), 'E2 Allocators'!$B$15:$W$358, MATCH('O5 Details by Class &amp; Accounts'!AG$18, 'E2 Allocators'!$B$15:$W$15, 0),FALSE)*$G124)</f>
        <v>0</v>
      </c>
      <c r="AH124" s="2186">
        <f>IF(ISERROR(VLOOKUP(VLOOKUP($A124, 'E4 TB Allocation Details'!$A$18:$L$214, MATCH("Customer ID", 'E4 TB Allocation Details'!$A$18:$L$18, 0),FALSE), 'E2 Allocators'!$B$15:$W$358, MATCH('O5 Details by Class &amp; Accounts'!AH$18, 'E2 Allocators'!$B$15:$W$15, 0),FALSE)*$G124), 0, VLOOKUP(VLOOKUP($A124, 'E4 TB Allocation Details'!$A$18:$L$214, MATCH("Customer ID", 'E4 TB Allocation Details'!$A$18:$L$18, 0),FALSE), 'E2 Allocators'!$B$15:$W$358, MATCH('O5 Details by Class &amp; Accounts'!AH$18, 'E2 Allocators'!$B$15:$W$15, 0),FALSE)*$G124)</f>
        <v>0</v>
      </c>
      <c r="AI124" s="2186">
        <f>IF(ISERROR(VLOOKUP(VLOOKUP($A124, 'E4 TB Allocation Details'!$A$18:$L$214, MATCH("Customer ID", 'E4 TB Allocation Details'!$A$18:$L$18, 0),FALSE), 'E2 Allocators'!$B$15:$W$358, MATCH('O5 Details by Class &amp; Accounts'!AI$18, 'E2 Allocators'!$B$15:$W$15, 0),FALSE)*$G124), 0, VLOOKUP(VLOOKUP($A124, 'E4 TB Allocation Details'!$A$18:$L$214, MATCH("Customer ID", 'E4 TB Allocation Details'!$A$18:$L$18, 0),FALSE), 'E2 Allocators'!$B$15:$W$358, MATCH('O5 Details by Class &amp; Accounts'!AI$18, 'E2 Allocators'!$B$15:$W$15, 0),FALSE)*$G124)</f>
        <v>0</v>
      </c>
      <c r="AJ124" s="2186">
        <f>IF(ISERROR(VLOOKUP(VLOOKUP($A124, 'E4 TB Allocation Details'!$A$18:$L$214, MATCH("Customer ID", 'E4 TB Allocation Details'!$A$18:$L$18, 0),FALSE), 'E2 Allocators'!$B$15:$W$358, MATCH('O5 Details by Class &amp; Accounts'!AJ$18, 'E2 Allocators'!$B$15:$W$15, 0),FALSE)*$G124), 0, VLOOKUP(VLOOKUP($A124, 'E4 TB Allocation Details'!$A$18:$L$214, MATCH("Customer ID", 'E4 TB Allocation Details'!$A$18:$L$18, 0),FALSE), 'E2 Allocators'!$B$15:$W$358, MATCH('O5 Details by Class &amp; Accounts'!AJ$18, 'E2 Allocators'!$B$15:$W$15, 0),FALSE)*$G124)</f>
        <v>0</v>
      </c>
      <c r="AK124" s="2186">
        <f>IF(ISERROR(VLOOKUP(VLOOKUP($A124, 'E4 TB Allocation Details'!$A$18:$L$214, MATCH("Customer ID", 'E4 TB Allocation Details'!$A$18:$L$18, 0),FALSE), 'E2 Allocators'!$B$15:$W$358, MATCH('O5 Details by Class &amp; Accounts'!AK$18, 'E2 Allocators'!$B$15:$W$15, 0),FALSE)*$G124), 0, VLOOKUP(VLOOKUP($A124, 'E4 TB Allocation Details'!$A$18:$L$214, MATCH("Customer ID", 'E4 TB Allocation Details'!$A$18:$L$18, 0),FALSE), 'E2 Allocators'!$B$15:$W$358, MATCH('O5 Details by Class &amp; Accounts'!AK$18, 'E2 Allocators'!$B$15:$W$15, 0),FALSE)*$G124)</f>
        <v>0</v>
      </c>
      <c r="AL124" s="2186">
        <f>IF(ISERROR(VLOOKUP(VLOOKUP($A124, 'E4 TB Allocation Details'!$A$18:$L$214, MATCH("Customer ID", 'E4 TB Allocation Details'!$A$18:$L$18, 0),FALSE), 'E2 Allocators'!$B$15:$W$358, MATCH('O5 Details by Class &amp; Accounts'!AL$18, 'E2 Allocators'!$B$15:$W$15, 0),FALSE)*$G124), 0, VLOOKUP(VLOOKUP($A124, 'E4 TB Allocation Details'!$A$18:$L$214, MATCH("Customer ID", 'E4 TB Allocation Details'!$A$18:$L$18, 0),FALSE), 'E2 Allocators'!$B$15:$W$358, MATCH('O5 Details by Class &amp; Accounts'!AL$18, 'E2 Allocators'!$B$15:$W$15, 0),FALSE)*$G124)</f>
        <v>0</v>
      </c>
      <c r="AM124" s="2186">
        <f>IF(ISERROR(VLOOKUP(VLOOKUP($A124, 'E4 TB Allocation Details'!$A$18:$L$214, MATCH("Customer ID", 'E4 TB Allocation Details'!$A$18:$L$18, 0),FALSE), 'E2 Allocators'!$B$15:$W$358, MATCH('O5 Details by Class &amp; Accounts'!AM$18, 'E2 Allocators'!$B$15:$W$15, 0),FALSE)*$G124), 0, VLOOKUP(VLOOKUP($A124, 'E4 TB Allocation Details'!$A$18:$L$214, MATCH("Customer ID", 'E4 TB Allocation Details'!$A$18:$L$18, 0),FALSE), 'E2 Allocators'!$B$15:$W$358, MATCH('O5 Details by Class &amp; Accounts'!AM$18, 'E2 Allocators'!$B$15:$W$15, 0),FALSE)*$G124)</f>
        <v>0</v>
      </c>
      <c r="AN124" s="2186">
        <f>IF(ISERROR(VLOOKUP(VLOOKUP($A124, 'E4 TB Allocation Details'!$A$18:$L$214, MATCH("Customer ID", 'E4 TB Allocation Details'!$A$18:$L$18, 0),FALSE), 'E2 Allocators'!$B$15:$W$358, MATCH('O5 Details by Class &amp; Accounts'!AN$18, 'E2 Allocators'!$B$15:$W$15, 0),FALSE)*$G124), 0, VLOOKUP(VLOOKUP($A124, 'E4 TB Allocation Details'!$A$18:$L$214, MATCH("Customer ID", 'E4 TB Allocation Details'!$A$18:$L$18, 0),FALSE), 'E2 Allocators'!$B$15:$W$358, MATCH('O5 Details by Class &amp; Accounts'!AN$18, 'E2 Allocators'!$B$15:$W$15, 0),FALSE)*$G124)</f>
        <v>0</v>
      </c>
      <c r="AO124" s="2186">
        <f>IF(ISERROR(VLOOKUP(VLOOKUP($A124, 'E4 TB Allocation Details'!$A$18:$L$214, MATCH("Customer ID", 'E4 TB Allocation Details'!$A$18:$L$18, 0),FALSE), 'E2 Allocators'!$B$15:$W$358, MATCH('O5 Details by Class &amp; Accounts'!AO$18, 'E2 Allocators'!$B$15:$W$15, 0),FALSE)*$G124), 0, VLOOKUP(VLOOKUP($A124, 'E4 TB Allocation Details'!$A$18:$L$214, MATCH("Customer ID", 'E4 TB Allocation Details'!$A$18:$L$18, 0),FALSE), 'E2 Allocators'!$B$15:$W$358, MATCH('O5 Details by Class &amp; Accounts'!AO$18, 'E2 Allocators'!$B$15:$W$15, 0),FALSE)*$G124)</f>
        <v>0</v>
      </c>
      <c r="AP124" s="2186">
        <f>IF(ISERROR(VLOOKUP(VLOOKUP($A124, 'E4 TB Allocation Details'!$A$18:$L$214, MATCH("Customer ID", 'E4 TB Allocation Details'!$A$18:$L$18, 0),FALSE), 'E2 Allocators'!$B$15:$W$358, MATCH('O5 Details by Class &amp; Accounts'!AP$18, 'E2 Allocators'!$B$15:$W$15, 0),FALSE)*$G124), 0, VLOOKUP(VLOOKUP($A124, 'E4 TB Allocation Details'!$A$18:$L$214, MATCH("Customer ID", 'E4 TB Allocation Details'!$A$18:$L$18, 0),FALSE), 'E2 Allocators'!$B$15:$W$358, MATCH('O5 Details by Class &amp; Accounts'!AP$18, 'E2 Allocators'!$B$15:$W$15, 0),FALSE)*$G124)</f>
        <v>0</v>
      </c>
      <c r="AQ124" s="2186">
        <f>IF(ISERROR(VLOOKUP(VLOOKUP($A124, 'E4 TB Allocation Details'!$A$18:$L$214, MATCH("Customer ID", 'E4 TB Allocation Details'!$A$18:$L$18, 0),FALSE), 'E2 Allocators'!$B$15:$W$358, MATCH('O5 Details by Class &amp; Accounts'!AQ$18, 'E2 Allocators'!$B$15:$W$15, 0),FALSE)*$G124), 0, VLOOKUP(VLOOKUP($A124, 'E4 TB Allocation Details'!$A$18:$L$214, MATCH("Customer ID", 'E4 TB Allocation Details'!$A$18:$L$18, 0),FALSE), 'E2 Allocators'!$B$15:$W$358, MATCH('O5 Details by Class &amp; Accounts'!AQ$18, 'E2 Allocators'!$B$15:$W$15, 0),FALSE)*$G124)</f>
        <v>0</v>
      </c>
      <c r="AR124" s="2186">
        <f>IF(ISERROR(VLOOKUP(VLOOKUP($A124, 'E4 TB Allocation Details'!$A$18:$L$214, MATCH("Customer ID", 'E4 TB Allocation Details'!$A$18:$L$18, 0),FALSE), 'E2 Allocators'!$B$15:$W$358, MATCH('O5 Details by Class &amp; Accounts'!AR$18, 'E2 Allocators'!$B$15:$W$15, 0),FALSE)*$G124), 0, VLOOKUP(VLOOKUP($A124, 'E4 TB Allocation Details'!$A$18:$L$214, MATCH("Customer ID", 'E4 TB Allocation Details'!$A$18:$L$18, 0),FALSE), 'E2 Allocators'!$B$15:$W$358, MATCH('O5 Details by Class &amp; Accounts'!AR$18, 'E2 Allocators'!$B$15:$W$15, 0),FALSE)*$G124)</f>
        <v>0</v>
      </c>
      <c r="AS124" s="2186">
        <f>IF(ISERROR(VLOOKUP(VLOOKUP($A124, 'E4 TB Allocation Details'!$A$18:$L$214, MATCH("Customer ID", 'E4 TB Allocation Details'!$A$18:$L$18, 0),FALSE), 'E2 Allocators'!$B$15:$W$358, MATCH('O5 Details by Class &amp; Accounts'!AS$18, 'E2 Allocators'!$B$15:$W$15, 0),FALSE)*$G124), 0, VLOOKUP(VLOOKUP($A124, 'E4 TB Allocation Details'!$A$18:$L$214, MATCH("Customer ID", 'E4 TB Allocation Details'!$A$18:$L$18, 0),FALSE), 'E2 Allocators'!$B$15:$W$358, MATCH('O5 Details by Class &amp; Accounts'!AS$18, 'E2 Allocators'!$B$15:$W$15, 0),FALSE)*$G124)</f>
        <v>0</v>
      </c>
      <c r="AT124" s="2186">
        <f>IF(ISERROR(VLOOKUP(VLOOKUP($A124, 'E4 TB Allocation Details'!$A$18:$L$214, MATCH("Customer ID", 'E4 TB Allocation Details'!$A$18:$L$18, 0),FALSE), 'E2 Allocators'!$B$15:$W$358, MATCH('O5 Details by Class &amp; Accounts'!AT$18, 'E2 Allocators'!$B$15:$W$15, 0),FALSE)*$G124), 0, VLOOKUP(VLOOKUP($A124, 'E4 TB Allocation Details'!$A$18:$L$214, MATCH("Customer ID", 'E4 TB Allocation Details'!$A$18:$L$18, 0),FALSE), 'E2 Allocators'!$B$15:$W$358, MATCH('O5 Details by Class &amp; Accounts'!AT$18, 'E2 Allocators'!$B$15:$W$15, 0),FALSE)*$G124)</f>
        <v>0</v>
      </c>
      <c r="AU124" s="2186">
        <f>IF(ISERROR(VLOOKUP(VLOOKUP($A124, 'E4 TB Allocation Details'!$A$18:$L$214, MATCH("Customer ID", 'E4 TB Allocation Details'!$A$18:$L$18, 0),FALSE), 'E2 Allocators'!$B$15:$W$358, MATCH('O5 Details by Class &amp; Accounts'!AU$18, 'E2 Allocators'!$B$15:$W$15, 0),FALSE)*$G124), 0, VLOOKUP(VLOOKUP($A124, 'E4 TB Allocation Details'!$A$18:$L$214, MATCH("Customer ID", 'E4 TB Allocation Details'!$A$18:$L$18, 0),FALSE), 'E2 Allocators'!$B$15:$W$358, MATCH('O5 Details by Class &amp; Accounts'!AU$18, 'E2 Allocators'!$B$15:$W$15, 0),FALSE)*$G124)</f>
        <v>0</v>
      </c>
      <c r="AV124" s="2186">
        <f>IF(ISERROR(VLOOKUP(VLOOKUP($A124, 'E4 TB Allocation Details'!$A$18:$L$214, MATCH("Customer ID", 'E4 TB Allocation Details'!$A$18:$L$18, 0),FALSE), 'E2 Allocators'!$B$15:$W$358, MATCH('O5 Details by Class &amp; Accounts'!AV$18, 'E2 Allocators'!$B$15:$W$15, 0),FALSE)*$G124), 0, VLOOKUP(VLOOKUP($A124, 'E4 TB Allocation Details'!$A$18:$L$214, MATCH("Customer ID", 'E4 TB Allocation Details'!$A$18:$L$18, 0),FALSE), 'E2 Allocators'!$B$15:$W$358, MATCH('O5 Details by Class &amp; Accounts'!AV$18, 'E2 Allocators'!$B$15:$W$15, 0),FALSE)*$G124)</f>
        <v>0</v>
      </c>
      <c r="AW124" s="2186">
        <f>IF(ISERROR(VLOOKUP(VLOOKUP($A124, 'E4 TB Allocation Details'!$A$18:$L$214, MATCH("Customer ID", 'E4 TB Allocation Details'!$A$18:$L$18, 0),FALSE), 'E2 Allocators'!$B$15:$W$358, MATCH('O5 Details by Class &amp; Accounts'!AW$18, 'E2 Allocators'!$B$15:$W$15, 0),FALSE)*$G124), 0, VLOOKUP(VLOOKUP($A124, 'E4 TB Allocation Details'!$A$18:$L$214, MATCH("Customer ID", 'E4 TB Allocation Details'!$A$18:$L$18, 0),FALSE), 'E2 Allocators'!$B$15:$W$358, MATCH('O5 Details by Class &amp; Accounts'!AW$18, 'E2 Allocators'!$B$15:$W$15, 0),FALSE)*$G124)</f>
        <v>0</v>
      </c>
      <c r="AX124" s="2186">
        <f t="shared" si="34"/>
        <v>0</v>
      </c>
      <c r="AY124" s="2186">
        <f>IF(ISERROR(VLOOKUP(VLOOKUP($A124, 'E4 TB Allocation Details'!$A$18:$L$214, MATCH("Misc ID", 'E4 TB Allocation Details'!$A$18:$L$18, 0),FALSE), 'E2 Allocators'!$B$15:$W$358, MATCH('O5 Details by Class &amp; Accounts'!AY$18, 'E2 Allocators'!$B$15:$W$15, 0),FALSE)*$E124), 0, VLOOKUP(VLOOKUP($A124, 'E4 TB Allocation Details'!$A$18:$L$214, MATCH("Misc ID", 'E4 TB Allocation Details'!$A$18:$L$18, 0),FALSE), 'E2 Allocators'!$B$15:$W$358, MATCH('O5 Details by Class &amp; Accounts'!AY$18, 'E2 Allocators'!$B$15:$W$15, 0),FALSE)*$E124)</f>
        <v>0</v>
      </c>
      <c r="AZ124" s="2186">
        <f>IF(ISERROR(VLOOKUP(VLOOKUP($A124, 'E4 TB Allocation Details'!$A$18:$L$214, MATCH("Misc ID", 'E4 TB Allocation Details'!$A$18:$L$18, 0),FALSE), 'E2 Allocators'!$B$15:$W$358, MATCH('O5 Details by Class &amp; Accounts'!AZ$18, 'E2 Allocators'!$B$15:$W$15, 0),FALSE)*$E124), 0, VLOOKUP(VLOOKUP($A124, 'E4 TB Allocation Details'!$A$18:$L$214, MATCH("Misc ID", 'E4 TB Allocation Details'!$A$18:$L$18, 0),FALSE), 'E2 Allocators'!$B$15:$W$358, MATCH('O5 Details by Class &amp; Accounts'!AZ$18, 'E2 Allocators'!$B$15:$W$15, 0),FALSE)*$E124)</f>
        <v>0</v>
      </c>
      <c r="BA124" s="2186">
        <f>IF(ISERROR(VLOOKUP(VLOOKUP($A124, 'E4 TB Allocation Details'!$A$18:$L$214, MATCH("Misc ID", 'E4 TB Allocation Details'!$A$18:$L$18, 0),FALSE), 'E2 Allocators'!$B$15:$W$358, MATCH('O5 Details by Class &amp; Accounts'!BA$18, 'E2 Allocators'!$B$15:$W$15, 0),FALSE)*$E124), 0, VLOOKUP(VLOOKUP($A124, 'E4 TB Allocation Details'!$A$18:$L$214, MATCH("Misc ID", 'E4 TB Allocation Details'!$A$18:$L$18, 0),FALSE), 'E2 Allocators'!$B$15:$W$358, MATCH('O5 Details by Class &amp; Accounts'!BA$18, 'E2 Allocators'!$B$15:$W$15, 0),FALSE)*$E124)</f>
        <v>0</v>
      </c>
      <c r="BB124" s="2186">
        <f>IF(ISERROR(VLOOKUP(VLOOKUP($A124, 'E4 TB Allocation Details'!$A$18:$L$214, MATCH("Misc ID", 'E4 TB Allocation Details'!$A$18:$L$18, 0),FALSE), 'E2 Allocators'!$B$15:$W$358, MATCH('O5 Details by Class &amp; Accounts'!BB$18, 'E2 Allocators'!$B$15:$W$15, 0),FALSE)*$E124), 0, VLOOKUP(VLOOKUP($A124, 'E4 TB Allocation Details'!$A$18:$L$214, MATCH("Misc ID", 'E4 TB Allocation Details'!$A$18:$L$18, 0),FALSE), 'E2 Allocators'!$B$15:$W$358, MATCH('O5 Details by Class &amp; Accounts'!BB$18, 'E2 Allocators'!$B$15:$W$15, 0),FALSE)*$E124)</f>
        <v>0</v>
      </c>
      <c r="BC124" s="2186">
        <f>IF(ISERROR(VLOOKUP(VLOOKUP($A124, 'E4 TB Allocation Details'!$A$18:$L$214, MATCH("Misc ID", 'E4 TB Allocation Details'!$A$18:$L$18, 0),FALSE), 'E2 Allocators'!$B$15:$W$358, MATCH('O5 Details by Class &amp; Accounts'!BC$18, 'E2 Allocators'!$B$15:$W$15, 0),FALSE)*$E124), 0, VLOOKUP(VLOOKUP($A124, 'E4 TB Allocation Details'!$A$18:$L$214, MATCH("Misc ID", 'E4 TB Allocation Details'!$A$18:$L$18, 0),FALSE), 'E2 Allocators'!$B$15:$W$358, MATCH('O5 Details by Class &amp; Accounts'!BC$18, 'E2 Allocators'!$B$15:$W$15, 0),FALSE)*$E124)</f>
        <v>0</v>
      </c>
      <c r="BD124" s="2186">
        <f>IF(ISERROR(VLOOKUP(VLOOKUP($A124, 'E4 TB Allocation Details'!$A$18:$L$214, MATCH("Misc ID", 'E4 TB Allocation Details'!$A$18:$L$18, 0),FALSE), 'E2 Allocators'!$B$15:$W$358, MATCH('O5 Details by Class &amp; Accounts'!BD$18, 'E2 Allocators'!$B$15:$W$15, 0),FALSE)*$E124), 0, VLOOKUP(VLOOKUP($A124, 'E4 TB Allocation Details'!$A$18:$L$214, MATCH("Misc ID", 'E4 TB Allocation Details'!$A$18:$L$18, 0),FALSE), 'E2 Allocators'!$B$15:$W$358, MATCH('O5 Details by Class &amp; Accounts'!BD$18, 'E2 Allocators'!$B$15:$W$15, 0),FALSE)*$E124)</f>
        <v>0</v>
      </c>
      <c r="BE124" s="2186">
        <f>IF(ISERROR(VLOOKUP(VLOOKUP($A124, 'E4 TB Allocation Details'!$A$18:$L$214, MATCH("Misc ID", 'E4 TB Allocation Details'!$A$18:$L$18, 0),FALSE), 'E2 Allocators'!$B$15:$W$358, MATCH('O5 Details by Class &amp; Accounts'!BE$18, 'E2 Allocators'!$B$15:$W$15, 0),FALSE)*$E124), 0, VLOOKUP(VLOOKUP($A124, 'E4 TB Allocation Details'!$A$18:$L$214, MATCH("Misc ID", 'E4 TB Allocation Details'!$A$18:$L$18, 0),FALSE), 'E2 Allocators'!$B$15:$W$358, MATCH('O5 Details by Class &amp; Accounts'!BE$18, 'E2 Allocators'!$B$15:$W$15, 0),FALSE)*$E124)</f>
        <v>0</v>
      </c>
      <c r="BF124" s="2186">
        <f>IF(ISERROR(VLOOKUP(VLOOKUP($A124, 'E4 TB Allocation Details'!$A$18:$L$214, MATCH("Misc ID", 'E4 TB Allocation Details'!$A$18:$L$18, 0),FALSE), 'E2 Allocators'!$B$15:$W$358, MATCH('O5 Details by Class &amp; Accounts'!BF$18, 'E2 Allocators'!$B$15:$W$15, 0),FALSE)*$E124), 0, VLOOKUP(VLOOKUP($A124, 'E4 TB Allocation Details'!$A$18:$L$214, MATCH("Misc ID", 'E4 TB Allocation Details'!$A$18:$L$18, 0),FALSE), 'E2 Allocators'!$B$15:$W$358, MATCH('O5 Details by Class &amp; Accounts'!BF$18, 'E2 Allocators'!$B$15:$W$15, 0),FALSE)*$E124)</f>
        <v>0</v>
      </c>
      <c r="BG124" s="2186">
        <f>IF(ISERROR(VLOOKUP(VLOOKUP($A124, 'E4 TB Allocation Details'!$A$18:$L$214, MATCH("Misc ID", 'E4 TB Allocation Details'!$A$18:$L$18, 0),FALSE), 'E2 Allocators'!$B$15:$W$358, MATCH('O5 Details by Class &amp; Accounts'!BG$18, 'E2 Allocators'!$B$15:$W$15, 0),FALSE)*$E124), 0, VLOOKUP(VLOOKUP($A124, 'E4 TB Allocation Details'!$A$18:$L$214, MATCH("Misc ID", 'E4 TB Allocation Details'!$A$18:$L$18, 0),FALSE), 'E2 Allocators'!$B$15:$W$358, MATCH('O5 Details by Class &amp; Accounts'!BG$18, 'E2 Allocators'!$B$15:$W$15, 0),FALSE)*$E124)</f>
        <v>0</v>
      </c>
      <c r="BH124" s="2186">
        <f>IF(ISERROR(VLOOKUP(VLOOKUP($A124, 'E4 TB Allocation Details'!$A$18:$L$214, MATCH("Misc ID", 'E4 TB Allocation Details'!$A$18:$L$18, 0),FALSE), 'E2 Allocators'!$B$15:$W$358, MATCH('O5 Details by Class &amp; Accounts'!BH$18, 'E2 Allocators'!$B$15:$W$15, 0),FALSE)*$E124), 0, VLOOKUP(VLOOKUP($A124, 'E4 TB Allocation Details'!$A$18:$L$214, MATCH("Misc ID", 'E4 TB Allocation Details'!$A$18:$L$18, 0),FALSE), 'E2 Allocators'!$B$15:$W$358, MATCH('O5 Details by Class &amp; Accounts'!BH$18, 'E2 Allocators'!$B$15:$W$15, 0),FALSE)*$E124)</f>
        <v>0</v>
      </c>
      <c r="BI124" s="2186">
        <f>IF(ISERROR(VLOOKUP(VLOOKUP($A124, 'E4 TB Allocation Details'!$A$18:$L$214, MATCH("Misc ID", 'E4 TB Allocation Details'!$A$18:$L$18, 0),FALSE), 'E2 Allocators'!$B$15:$W$358, MATCH('O5 Details by Class &amp; Accounts'!BI$18, 'E2 Allocators'!$B$15:$W$15, 0),FALSE)*$E124), 0, VLOOKUP(VLOOKUP($A124, 'E4 TB Allocation Details'!$A$18:$L$214, MATCH("Misc ID", 'E4 TB Allocation Details'!$A$18:$L$18, 0),FALSE), 'E2 Allocators'!$B$15:$W$358, MATCH('O5 Details by Class &amp; Accounts'!BI$18, 'E2 Allocators'!$B$15:$W$15, 0),FALSE)*$E124)</f>
        <v>0</v>
      </c>
      <c r="BJ124" s="2186">
        <f>IF(ISERROR(VLOOKUP(VLOOKUP($A124, 'E4 TB Allocation Details'!$A$18:$L$214, MATCH("Misc ID", 'E4 TB Allocation Details'!$A$18:$L$18, 0),FALSE), 'E2 Allocators'!$B$15:$W$358, MATCH('O5 Details by Class &amp; Accounts'!BJ$18, 'E2 Allocators'!$B$15:$W$15, 0),FALSE)*$E124), 0, VLOOKUP(VLOOKUP($A124, 'E4 TB Allocation Details'!$A$18:$L$214, MATCH("Misc ID", 'E4 TB Allocation Details'!$A$18:$L$18, 0),FALSE), 'E2 Allocators'!$B$15:$W$358, MATCH('O5 Details by Class &amp; Accounts'!BJ$18, 'E2 Allocators'!$B$15:$W$15, 0),FALSE)*$E124)</f>
        <v>0</v>
      </c>
      <c r="BK124" s="2186">
        <f>IF(ISERROR(VLOOKUP(VLOOKUP($A124, 'E4 TB Allocation Details'!$A$18:$L$214, MATCH("Misc ID", 'E4 TB Allocation Details'!$A$18:$L$18, 0),FALSE), 'E2 Allocators'!$B$15:$W$358, MATCH('O5 Details by Class &amp; Accounts'!BK$18, 'E2 Allocators'!$B$15:$W$15, 0),FALSE)*$E124), 0, VLOOKUP(VLOOKUP($A124, 'E4 TB Allocation Details'!$A$18:$L$214, MATCH("Misc ID", 'E4 TB Allocation Details'!$A$18:$L$18, 0),FALSE), 'E2 Allocators'!$B$15:$W$358, MATCH('O5 Details by Class &amp; Accounts'!BK$18, 'E2 Allocators'!$B$15:$W$15, 0),FALSE)*$E124)</f>
        <v>0</v>
      </c>
      <c r="BL124" s="2186">
        <f>IF(ISERROR(VLOOKUP(VLOOKUP($A124, 'E4 TB Allocation Details'!$A$18:$L$214, MATCH("Misc ID", 'E4 TB Allocation Details'!$A$18:$L$18, 0),FALSE), 'E2 Allocators'!$B$15:$W$358, MATCH('O5 Details by Class &amp; Accounts'!BL$18, 'E2 Allocators'!$B$15:$W$15, 0),FALSE)*$E124), 0, VLOOKUP(VLOOKUP($A124, 'E4 TB Allocation Details'!$A$18:$L$214, MATCH("Misc ID", 'E4 TB Allocation Details'!$A$18:$L$18, 0),FALSE), 'E2 Allocators'!$B$15:$W$358, MATCH('O5 Details by Class &amp; Accounts'!BL$18, 'E2 Allocators'!$B$15:$W$15, 0),FALSE)*$E124)</f>
        <v>0</v>
      </c>
      <c r="BM124" s="2186">
        <f>IF(ISERROR(VLOOKUP(VLOOKUP($A124, 'E4 TB Allocation Details'!$A$18:$L$214, MATCH("Misc ID", 'E4 TB Allocation Details'!$A$18:$L$18, 0),FALSE), 'E2 Allocators'!$B$15:$W$358, MATCH('O5 Details by Class &amp; Accounts'!BM$18, 'E2 Allocators'!$B$15:$W$15, 0),FALSE)*$E124), 0, VLOOKUP(VLOOKUP($A124, 'E4 TB Allocation Details'!$A$18:$L$214, MATCH("Misc ID", 'E4 TB Allocation Details'!$A$18:$L$18, 0),FALSE), 'E2 Allocators'!$B$15:$W$358, MATCH('O5 Details by Class &amp; Accounts'!BM$18, 'E2 Allocators'!$B$15:$W$15, 0),FALSE)*$E124)</f>
        <v>0</v>
      </c>
      <c r="BN124" s="2186">
        <f>IF(ISERROR(VLOOKUP(VLOOKUP($A124, 'E4 TB Allocation Details'!$A$18:$L$214, MATCH("Misc ID", 'E4 TB Allocation Details'!$A$18:$L$18, 0),FALSE), 'E2 Allocators'!$B$15:$W$358, MATCH('O5 Details by Class &amp; Accounts'!BN$18, 'E2 Allocators'!$B$15:$W$15, 0),FALSE)*$E124), 0, VLOOKUP(VLOOKUP($A124, 'E4 TB Allocation Details'!$A$18:$L$214, MATCH("Misc ID", 'E4 TB Allocation Details'!$A$18:$L$18, 0),FALSE), 'E2 Allocators'!$B$15:$W$358, MATCH('O5 Details by Class &amp; Accounts'!BN$18, 'E2 Allocators'!$B$15:$W$15, 0),FALSE)*$E124)</f>
        <v>0</v>
      </c>
      <c r="BO124" s="2186">
        <f>IF(ISERROR(VLOOKUP(VLOOKUP($A124, 'E4 TB Allocation Details'!$A$18:$L$214, MATCH("Misc ID", 'E4 TB Allocation Details'!$A$18:$L$18, 0),FALSE), 'E2 Allocators'!$B$15:$W$358, MATCH('O5 Details by Class &amp; Accounts'!BO$18, 'E2 Allocators'!$B$15:$W$15, 0),FALSE)*$E124), 0, VLOOKUP(VLOOKUP($A124, 'E4 TB Allocation Details'!$A$18:$L$214, MATCH("Misc ID", 'E4 TB Allocation Details'!$A$18:$L$18, 0),FALSE), 'E2 Allocators'!$B$15:$W$358, MATCH('O5 Details by Class &amp; Accounts'!BO$18, 'E2 Allocators'!$B$15:$W$15, 0),FALSE)*$E124)</f>
        <v>0</v>
      </c>
      <c r="BP124" s="2186">
        <f>IF(ISERROR(VLOOKUP(VLOOKUP($A124, 'E4 TB Allocation Details'!$A$18:$L$214, MATCH("Misc ID", 'E4 TB Allocation Details'!$A$18:$L$18, 0),FALSE), 'E2 Allocators'!$B$15:$W$358, MATCH('O5 Details by Class &amp; Accounts'!BP$18, 'E2 Allocators'!$B$15:$W$15, 0),FALSE)*$E124), 0, VLOOKUP(VLOOKUP($A124, 'E4 TB Allocation Details'!$A$18:$L$214, MATCH("Misc ID", 'E4 TB Allocation Details'!$A$18:$L$18, 0),FALSE), 'E2 Allocators'!$B$15:$W$358, MATCH('O5 Details by Class &amp; Accounts'!BP$18, 'E2 Allocators'!$B$15:$W$15, 0),FALSE)*$E124)</f>
        <v>0</v>
      </c>
      <c r="BQ124" s="2186">
        <f>IF(ISERROR(VLOOKUP(VLOOKUP($A124, 'E4 TB Allocation Details'!$A$18:$L$214, MATCH("Misc ID", 'E4 TB Allocation Details'!$A$18:$L$18, 0),FALSE), 'E2 Allocators'!$B$15:$W$358, MATCH('O5 Details by Class &amp; Accounts'!BQ$18, 'E2 Allocators'!$B$15:$W$15, 0),FALSE)*$E124), 0, VLOOKUP(VLOOKUP($A124, 'E4 TB Allocation Details'!$A$18:$L$214, MATCH("Misc ID", 'E4 TB Allocation Details'!$A$18:$L$18, 0),FALSE), 'E2 Allocators'!$B$15:$W$358, MATCH('O5 Details by Class &amp; Accounts'!BQ$18, 'E2 Allocators'!$B$15:$W$15, 0),FALSE)*$E124)</f>
        <v>0</v>
      </c>
      <c r="BR124" s="2186">
        <f>IF(ISERROR(VLOOKUP(VLOOKUP($A124, 'E4 TB Allocation Details'!$A$18:$L$214, MATCH("Misc ID", 'E4 TB Allocation Details'!$A$18:$L$18, 0),FALSE), 'E2 Allocators'!$B$15:$W$358, MATCH('O5 Details by Class &amp; Accounts'!BR$18, 'E2 Allocators'!$B$15:$W$15, 0),FALSE)*$E124), 0, VLOOKUP(VLOOKUP($A124, 'E4 TB Allocation Details'!$A$18:$L$214, MATCH("Misc ID", 'E4 TB Allocation Details'!$A$18:$L$18, 0),FALSE), 'E2 Allocators'!$B$15:$W$358, MATCH('O5 Details by Class &amp; Accounts'!BR$18, 'E2 Allocators'!$B$15:$W$15, 0),FALSE)*$E124)</f>
        <v>0</v>
      </c>
      <c r="BS124" s="2186">
        <f t="shared" si="35"/>
        <v>0</v>
      </c>
      <c r="BT124" s="2186">
        <f>IF(ISERROR(VLOOKUP(VLOOKUP($A124, 'E4 TB Allocation Details'!$A$18:$L$214, MATCH("A &amp; G ID", 'E4 TB Allocation Details'!$A$18:$L$18, 0),FALSE), 'E2 Allocators'!$B$15:$W$358, MATCH('O5 Details by Class &amp; Accounts'!BT$18, 'E2 Allocators'!$B$15:$W$15, 0),FALSE)*$E124), 0, VLOOKUP(VLOOKUP($A124, 'E4 TB Allocation Details'!$A$18:$L$214, MATCH("A &amp; G ID", 'E4 TB Allocation Details'!$A$18:$L$18, 0),FALSE), 'E2 Allocators'!$B$15:$W$358, MATCH('O5 Details by Class &amp; Accounts'!BT$18, 'E2 Allocators'!$B$15:$W$15, 0),FALSE)*$E124)</f>
        <v>0</v>
      </c>
      <c r="BU124" s="2186">
        <f>IF(ISERROR(VLOOKUP(VLOOKUP($A124, 'E4 TB Allocation Details'!$A$18:$L$214, MATCH("A &amp; G ID", 'E4 TB Allocation Details'!$A$18:$L$18, 0),FALSE), 'E2 Allocators'!$B$15:$W$358, MATCH('O5 Details by Class &amp; Accounts'!BU$18, 'E2 Allocators'!$B$15:$W$15, 0),FALSE)*$E124), 0, VLOOKUP(VLOOKUP($A124, 'E4 TB Allocation Details'!$A$18:$L$214, MATCH("A &amp; G ID", 'E4 TB Allocation Details'!$A$18:$L$18, 0),FALSE), 'E2 Allocators'!$B$15:$W$358, MATCH('O5 Details by Class &amp; Accounts'!BU$18, 'E2 Allocators'!$B$15:$W$15, 0),FALSE)*$E124)</f>
        <v>0</v>
      </c>
      <c r="BV124" s="2186">
        <f>IF(ISERROR(VLOOKUP(VLOOKUP($A124, 'E4 TB Allocation Details'!$A$18:$L$214, MATCH("A &amp; G ID", 'E4 TB Allocation Details'!$A$18:$L$18, 0),FALSE), 'E2 Allocators'!$B$15:$W$358, MATCH('O5 Details by Class &amp; Accounts'!BV$18, 'E2 Allocators'!$B$15:$W$15, 0),FALSE)*$E124), 0, VLOOKUP(VLOOKUP($A124, 'E4 TB Allocation Details'!$A$18:$L$214, MATCH("A &amp; G ID", 'E4 TB Allocation Details'!$A$18:$L$18, 0),FALSE), 'E2 Allocators'!$B$15:$W$358, MATCH('O5 Details by Class &amp; Accounts'!BV$18, 'E2 Allocators'!$B$15:$W$15, 0),FALSE)*$E124)</f>
        <v>0</v>
      </c>
      <c r="BW124" s="2186">
        <f>IF(ISERROR(VLOOKUP(VLOOKUP($A124, 'E4 TB Allocation Details'!$A$18:$L$214, MATCH("A &amp; G ID", 'E4 TB Allocation Details'!$A$18:$L$18, 0),FALSE), 'E2 Allocators'!$B$15:$W$358, MATCH('O5 Details by Class &amp; Accounts'!BW$18, 'E2 Allocators'!$B$15:$W$15, 0),FALSE)*$E124), 0, VLOOKUP(VLOOKUP($A124, 'E4 TB Allocation Details'!$A$18:$L$214, MATCH("A &amp; G ID", 'E4 TB Allocation Details'!$A$18:$L$18, 0),FALSE), 'E2 Allocators'!$B$15:$W$358, MATCH('O5 Details by Class &amp; Accounts'!BW$18, 'E2 Allocators'!$B$15:$W$15, 0),FALSE)*$E124)</f>
        <v>0</v>
      </c>
      <c r="BX124" s="2186">
        <f>IF(ISERROR(VLOOKUP(VLOOKUP($A124, 'E4 TB Allocation Details'!$A$18:$L$214, MATCH("A &amp; G ID", 'E4 TB Allocation Details'!$A$18:$L$18, 0),FALSE), 'E2 Allocators'!$B$15:$W$358, MATCH('O5 Details by Class &amp; Accounts'!BX$18, 'E2 Allocators'!$B$15:$W$15, 0),FALSE)*$E124), 0, VLOOKUP(VLOOKUP($A124, 'E4 TB Allocation Details'!$A$18:$L$214, MATCH("A &amp; G ID", 'E4 TB Allocation Details'!$A$18:$L$18, 0),FALSE), 'E2 Allocators'!$B$15:$W$358, MATCH('O5 Details by Class &amp; Accounts'!BX$18, 'E2 Allocators'!$B$15:$W$15, 0),FALSE)*$E124)</f>
        <v>0</v>
      </c>
      <c r="BY124" s="2186">
        <f>IF(ISERROR(VLOOKUP(VLOOKUP($A124, 'E4 TB Allocation Details'!$A$18:$L$214, MATCH("A &amp; G ID", 'E4 TB Allocation Details'!$A$18:$L$18, 0),FALSE), 'E2 Allocators'!$B$15:$W$358, MATCH('O5 Details by Class &amp; Accounts'!BY$18, 'E2 Allocators'!$B$15:$W$15, 0),FALSE)*$E124), 0, VLOOKUP(VLOOKUP($A124, 'E4 TB Allocation Details'!$A$18:$L$214, MATCH("A &amp; G ID", 'E4 TB Allocation Details'!$A$18:$L$18, 0),FALSE), 'E2 Allocators'!$B$15:$W$358, MATCH('O5 Details by Class &amp; Accounts'!BY$18, 'E2 Allocators'!$B$15:$W$15, 0),FALSE)*$E124)</f>
        <v>0</v>
      </c>
      <c r="BZ124" s="2186">
        <f>IF(ISERROR(VLOOKUP(VLOOKUP($A124, 'E4 TB Allocation Details'!$A$18:$L$214, MATCH("A &amp; G ID", 'E4 TB Allocation Details'!$A$18:$L$18, 0),FALSE), 'E2 Allocators'!$B$15:$W$358, MATCH('O5 Details by Class &amp; Accounts'!BZ$18, 'E2 Allocators'!$B$15:$W$15, 0),FALSE)*$E124), 0, VLOOKUP(VLOOKUP($A124, 'E4 TB Allocation Details'!$A$18:$L$214, MATCH("A &amp; G ID", 'E4 TB Allocation Details'!$A$18:$L$18, 0),FALSE), 'E2 Allocators'!$B$15:$W$358, MATCH('O5 Details by Class &amp; Accounts'!BZ$18, 'E2 Allocators'!$B$15:$W$15, 0),FALSE)*$E124)</f>
        <v>0</v>
      </c>
      <c r="CA124" s="2186">
        <f>IF(ISERROR(VLOOKUP(VLOOKUP($A124, 'E4 TB Allocation Details'!$A$18:$L$214, MATCH("A &amp; G ID", 'E4 TB Allocation Details'!$A$18:$L$18, 0),FALSE), 'E2 Allocators'!$B$15:$W$358, MATCH('O5 Details by Class &amp; Accounts'!CA$18, 'E2 Allocators'!$B$15:$W$15, 0),FALSE)*$E124), 0, VLOOKUP(VLOOKUP($A124, 'E4 TB Allocation Details'!$A$18:$L$214, MATCH("A &amp; G ID", 'E4 TB Allocation Details'!$A$18:$L$18, 0),FALSE), 'E2 Allocators'!$B$15:$W$358, MATCH('O5 Details by Class &amp; Accounts'!CA$18, 'E2 Allocators'!$B$15:$W$15, 0),FALSE)*$E124)</f>
        <v>0</v>
      </c>
      <c r="CB124" s="2186">
        <f>IF(ISERROR(VLOOKUP(VLOOKUP($A124, 'E4 TB Allocation Details'!$A$18:$L$214, MATCH("A &amp; G ID", 'E4 TB Allocation Details'!$A$18:$L$18, 0),FALSE), 'E2 Allocators'!$B$15:$W$358, MATCH('O5 Details by Class &amp; Accounts'!CB$18, 'E2 Allocators'!$B$15:$W$15, 0),FALSE)*$E124), 0, VLOOKUP(VLOOKUP($A124, 'E4 TB Allocation Details'!$A$18:$L$214, MATCH("A &amp; G ID", 'E4 TB Allocation Details'!$A$18:$L$18, 0),FALSE), 'E2 Allocators'!$B$15:$W$358, MATCH('O5 Details by Class &amp; Accounts'!CB$18, 'E2 Allocators'!$B$15:$W$15, 0),FALSE)*$E124)</f>
        <v>0</v>
      </c>
      <c r="CC124" s="2186">
        <f>IF(ISERROR(VLOOKUP(VLOOKUP($A124, 'E4 TB Allocation Details'!$A$18:$L$214, MATCH("A &amp; G ID", 'E4 TB Allocation Details'!$A$18:$L$18, 0),FALSE), 'E2 Allocators'!$B$15:$W$358, MATCH('O5 Details by Class &amp; Accounts'!CC$18, 'E2 Allocators'!$B$15:$W$15, 0),FALSE)*$E124), 0, VLOOKUP(VLOOKUP($A124, 'E4 TB Allocation Details'!$A$18:$L$214, MATCH("A &amp; G ID", 'E4 TB Allocation Details'!$A$18:$L$18, 0),FALSE), 'E2 Allocators'!$B$15:$W$358, MATCH('O5 Details by Class &amp; Accounts'!CC$18, 'E2 Allocators'!$B$15:$W$15, 0),FALSE)*$E124)</f>
        <v>0</v>
      </c>
      <c r="CD124" s="2186">
        <f>IF(ISERROR(VLOOKUP(VLOOKUP($A124, 'E4 TB Allocation Details'!$A$18:$L$214, MATCH("A &amp; G ID", 'E4 TB Allocation Details'!$A$18:$L$18, 0),FALSE), 'E2 Allocators'!$B$15:$W$358, MATCH('O5 Details by Class &amp; Accounts'!CD$18, 'E2 Allocators'!$B$15:$W$15, 0),FALSE)*$E124), 0, VLOOKUP(VLOOKUP($A124, 'E4 TB Allocation Details'!$A$18:$L$214, MATCH("A &amp; G ID", 'E4 TB Allocation Details'!$A$18:$L$18, 0),FALSE), 'E2 Allocators'!$B$15:$W$358, MATCH('O5 Details by Class &amp; Accounts'!CD$18, 'E2 Allocators'!$B$15:$W$15, 0),FALSE)*$E124)</f>
        <v>0</v>
      </c>
      <c r="CE124" s="2186">
        <f>IF(ISERROR(VLOOKUP(VLOOKUP($A124, 'E4 TB Allocation Details'!$A$18:$L$214, MATCH("A &amp; G ID", 'E4 TB Allocation Details'!$A$18:$L$18, 0),FALSE), 'E2 Allocators'!$B$15:$W$358, MATCH('O5 Details by Class &amp; Accounts'!CE$18, 'E2 Allocators'!$B$15:$W$15, 0),FALSE)*$E124), 0, VLOOKUP(VLOOKUP($A124, 'E4 TB Allocation Details'!$A$18:$L$214, MATCH("A &amp; G ID", 'E4 TB Allocation Details'!$A$18:$L$18, 0),FALSE), 'E2 Allocators'!$B$15:$W$358, MATCH('O5 Details by Class &amp; Accounts'!CE$18, 'E2 Allocators'!$B$15:$W$15, 0),FALSE)*$E124)</f>
        <v>0</v>
      </c>
      <c r="CF124" s="2186">
        <f>IF(ISERROR(VLOOKUP(VLOOKUP($A124, 'E4 TB Allocation Details'!$A$18:$L$214, MATCH("A &amp; G ID", 'E4 TB Allocation Details'!$A$18:$L$18, 0),FALSE), 'E2 Allocators'!$B$15:$W$358, MATCH('O5 Details by Class &amp; Accounts'!CF$18, 'E2 Allocators'!$B$15:$W$15, 0),FALSE)*$E124), 0, VLOOKUP(VLOOKUP($A124, 'E4 TB Allocation Details'!$A$18:$L$214, MATCH("A &amp; G ID", 'E4 TB Allocation Details'!$A$18:$L$18, 0),FALSE), 'E2 Allocators'!$B$15:$W$358, MATCH('O5 Details by Class &amp; Accounts'!CF$18, 'E2 Allocators'!$B$15:$W$15, 0),FALSE)*$E124)</f>
        <v>0</v>
      </c>
      <c r="CG124" s="2186">
        <f>IF(ISERROR(VLOOKUP(VLOOKUP($A124, 'E4 TB Allocation Details'!$A$18:$L$214, MATCH("A &amp; G ID", 'E4 TB Allocation Details'!$A$18:$L$18, 0),FALSE), 'E2 Allocators'!$B$15:$W$358, MATCH('O5 Details by Class &amp; Accounts'!CG$18, 'E2 Allocators'!$B$15:$W$15, 0),FALSE)*$E124), 0, VLOOKUP(VLOOKUP($A124, 'E4 TB Allocation Details'!$A$18:$L$214, MATCH("A &amp; G ID", 'E4 TB Allocation Details'!$A$18:$L$18, 0),FALSE), 'E2 Allocators'!$B$15:$W$358, MATCH('O5 Details by Class &amp; Accounts'!CG$18, 'E2 Allocators'!$B$15:$W$15, 0),FALSE)*$E124)</f>
        <v>0</v>
      </c>
      <c r="CH124" s="2186">
        <f>IF(ISERROR(VLOOKUP(VLOOKUP($A124, 'E4 TB Allocation Details'!$A$18:$L$214, MATCH("A &amp; G ID", 'E4 TB Allocation Details'!$A$18:$L$18, 0),FALSE), 'E2 Allocators'!$B$15:$W$358, MATCH('O5 Details by Class &amp; Accounts'!CH$18, 'E2 Allocators'!$B$15:$W$15, 0),FALSE)*$E124), 0, VLOOKUP(VLOOKUP($A124, 'E4 TB Allocation Details'!$A$18:$L$214, MATCH("A &amp; G ID", 'E4 TB Allocation Details'!$A$18:$L$18, 0),FALSE), 'E2 Allocators'!$B$15:$W$358, MATCH('O5 Details by Class &amp; Accounts'!CH$18, 'E2 Allocators'!$B$15:$W$15, 0),FALSE)*$E124)</f>
        <v>0</v>
      </c>
      <c r="CI124" s="2186">
        <f>IF(ISERROR(VLOOKUP(VLOOKUP($A124, 'E4 TB Allocation Details'!$A$18:$L$214, MATCH("A &amp; G ID", 'E4 TB Allocation Details'!$A$18:$L$18, 0),FALSE), 'E2 Allocators'!$B$15:$W$358, MATCH('O5 Details by Class &amp; Accounts'!CI$18, 'E2 Allocators'!$B$15:$W$15, 0),FALSE)*$E124), 0, VLOOKUP(VLOOKUP($A124, 'E4 TB Allocation Details'!$A$18:$L$214, MATCH("A &amp; G ID", 'E4 TB Allocation Details'!$A$18:$L$18, 0),FALSE), 'E2 Allocators'!$B$15:$W$358, MATCH('O5 Details by Class &amp; Accounts'!CI$18, 'E2 Allocators'!$B$15:$W$15, 0),FALSE)*$E124)</f>
        <v>0</v>
      </c>
      <c r="CJ124" s="2186">
        <f>IF(ISERROR(VLOOKUP(VLOOKUP($A124, 'E4 TB Allocation Details'!$A$18:$L$214, MATCH("A &amp; G ID", 'E4 TB Allocation Details'!$A$18:$L$18, 0),FALSE), 'E2 Allocators'!$B$15:$W$358, MATCH('O5 Details by Class &amp; Accounts'!CJ$18, 'E2 Allocators'!$B$15:$W$15, 0),FALSE)*$E124), 0, VLOOKUP(VLOOKUP($A124, 'E4 TB Allocation Details'!$A$18:$L$214, MATCH("A &amp; G ID", 'E4 TB Allocation Details'!$A$18:$L$18, 0),FALSE), 'E2 Allocators'!$B$15:$W$358, MATCH('O5 Details by Class &amp; Accounts'!CJ$18, 'E2 Allocators'!$B$15:$W$15, 0),FALSE)*$E124)</f>
        <v>0</v>
      </c>
      <c r="CK124" s="2186">
        <f>IF(ISERROR(VLOOKUP(VLOOKUP($A124, 'E4 TB Allocation Details'!$A$18:$L$214, MATCH("A &amp; G ID", 'E4 TB Allocation Details'!$A$18:$L$18, 0),FALSE), 'E2 Allocators'!$B$15:$W$358, MATCH('O5 Details by Class &amp; Accounts'!CK$18, 'E2 Allocators'!$B$15:$W$15, 0),FALSE)*$E124), 0, VLOOKUP(VLOOKUP($A124, 'E4 TB Allocation Details'!$A$18:$L$214, MATCH("A &amp; G ID", 'E4 TB Allocation Details'!$A$18:$L$18, 0),FALSE), 'E2 Allocators'!$B$15:$W$358, MATCH('O5 Details by Class &amp; Accounts'!CK$18, 'E2 Allocators'!$B$15:$W$15, 0),FALSE)*$E124)</f>
        <v>0</v>
      </c>
      <c r="CL124" s="2186">
        <f>IF(ISERROR(VLOOKUP(VLOOKUP($A124, 'E4 TB Allocation Details'!$A$18:$L$214, MATCH("A &amp; G ID", 'E4 TB Allocation Details'!$A$18:$L$18, 0),FALSE), 'E2 Allocators'!$B$15:$W$358, MATCH('O5 Details by Class &amp; Accounts'!CL$18, 'E2 Allocators'!$B$15:$W$15, 0),FALSE)*$E124), 0, VLOOKUP(VLOOKUP($A124, 'E4 TB Allocation Details'!$A$18:$L$214, MATCH("A &amp; G ID", 'E4 TB Allocation Details'!$A$18:$L$18, 0),FALSE), 'E2 Allocators'!$B$15:$W$358, MATCH('O5 Details by Class &amp; Accounts'!CL$18, 'E2 Allocators'!$B$15:$W$15, 0),FALSE)*$E124)</f>
        <v>0</v>
      </c>
      <c r="CM124" s="2186">
        <f>IF(ISERROR(VLOOKUP(VLOOKUP($A124, 'E4 TB Allocation Details'!$A$18:$L$214, MATCH("A &amp; G ID", 'E4 TB Allocation Details'!$A$18:$L$18, 0),FALSE), 'E2 Allocators'!$B$15:$W$358, MATCH('O5 Details by Class &amp; Accounts'!CM$18, 'E2 Allocators'!$B$15:$W$15, 0),FALSE)*$E124), 0, VLOOKUP(VLOOKUP($A124, 'E4 TB Allocation Details'!$A$18:$L$214, MATCH("A &amp; G ID", 'E4 TB Allocation Details'!$A$18:$L$18, 0),FALSE), 'E2 Allocators'!$B$15:$W$358, MATCH('O5 Details by Class &amp; Accounts'!CM$18, 'E2 Allocators'!$B$15:$W$15, 0),FALSE)*$E124)</f>
        <v>0</v>
      </c>
      <c r="CN124" s="2186">
        <f t="shared" si="36"/>
        <v>0</v>
      </c>
      <c r="CO124" s="2187">
        <f t="shared" si="37"/>
        <v>0</v>
      </c>
      <c r="CQ124" s="1625" t="s">
        <v>1266</v>
      </c>
    </row>
    <row r="125" spans="1:95" s="54" customFormat="1" ht="12.75" x14ac:dyDescent="0.2">
      <c r="A125" s="933">
        <v>4714</v>
      </c>
      <c r="B125" s="933" t="s">
        <v>1386</v>
      </c>
      <c r="C125" s="2184">
        <f>IF(ISERROR(VLOOKUP($A125,'I3 TB Data'!$A$19:$H$483,MATCH('O5 Details by Class &amp; Accounts'!$C$18, 'I3 TB Data'!$A$19:$H$19,0),0)), 0, VLOOKUP($A125,'I3 TB Data'!$A$19:$H$483,MATCH('O5 Details by Class &amp; Accounts'!$C$18,'I3 TB Data'!$A$19:$H$19,0),0))</f>
        <v>6101746.46</v>
      </c>
      <c r="D125" s="2185"/>
      <c r="E125" s="2184">
        <f t="shared" si="31"/>
        <v>6101746.46</v>
      </c>
      <c r="F125" s="2186">
        <f>IF(ISERROR(VLOOKUP($A125, 'E1 Categorization'!A38:E129, MATCH("Customer Component", 'E1 Categorization'!$A$33:$E$33,0), 0)), 0, IF(VLOOKUP($A125, 'E1 Categorization'!A38:E129, MATCH("Customer Component", 'E1 Categorization'!$A$33:$E$33,0), 0)=0, 'O5 Details by Class &amp; Accounts'!$E125, IF(AND(VLOOKUP($A125, 'E1 Categorization'!A38:E129, MATCH("Customer Component", 'E1 Categorization'!$A$33:$E$33,0), 0) &gt;0, VLOOKUP($A125, 'E1 Categorization'!A38:E129, MATCH("Customer Component", 'E1 Categorization'!$A$33:$E$33,0), 0)&lt;1), 'O5 Details by Class &amp; Accounts'!$E125*(1-VLOOKUP($A125, 'E1 Categorization'!A38:E129, MATCH("Customer Component", 'E1 Categorization'!$A$33:$E$33,0), 0)), 0)))</f>
        <v>0</v>
      </c>
      <c r="G125" s="2186">
        <f>IF(ISERROR(VLOOKUP($A125, 'E1 Categorization'!A38:E129, MATCH("Customer Component", 'E1 Categorization'!$A$33:$E$33,0), 0)),0, IF(VLOOKUP($A125, 'E1 Categorization'!A38:E129, MATCH("Customer Component", 'E1 Categorization'!$A$33:$E$33,0), 0)=0, 0, IF(AND(VLOOKUP($A125, 'E1 Categorization'!A38:E129, MATCH("Customer Component", 'E1 Categorization'!$A$33:$E$33,0), 0) &gt;0, VLOOKUP($A125, 'E1 Categorization'!A38:E129, MATCH("Customer Component", 'E1 Categorization'!$A$33:$E$33,0), 0)&lt;1), 'O5 Details by Class &amp; Accounts'!$E125*(VLOOKUP($A125, 'E1 Categorization'!A38:E129, MATCH("Customer Component", 'E1 Categorization'!$A$33:$E$33,0), 0)), 'O5 Details by Class &amp; Accounts'!$E125)))</f>
        <v>0</v>
      </c>
      <c r="H125" s="2186">
        <f t="shared" si="32"/>
        <v>0</v>
      </c>
      <c r="I125" s="2186">
        <f>IF(ISERROR(VLOOKUP(VLOOKUP($A125, 'E4 TB Allocation Details'!$A$18:$L$214, MATCH("Demand ID", 'E4 TB Allocation Details'!$A$18:$L$18, 0),FALSE), 'E2 Allocators'!$B$15:$W$358, MATCH('O5 Details by Class &amp; Accounts'!I$18, 'E2 Allocators'!$B$15:$W$15, 0),FALSE)*$F125), 0, VLOOKUP(VLOOKUP($A125, 'E4 TB Allocation Details'!$A$18:$L$214, MATCH("Demand ID", 'E4 TB Allocation Details'!$A$18:$L$18, 0),FALSE), 'E2 Allocators'!$B$15:$W$358, MATCH('O5 Details by Class &amp; Accounts'!I$18, 'E2 Allocators'!$B$15:$W$15, 0),FALSE)*$F125)</f>
        <v>0</v>
      </c>
      <c r="J125" s="2186">
        <f>IF(ISERROR(VLOOKUP(VLOOKUP($A125, 'E4 TB Allocation Details'!$A$18:$L$214, MATCH("Demand ID", 'E4 TB Allocation Details'!$A$18:$L$18, 0),FALSE), 'E2 Allocators'!$B$15:$W$358, MATCH('O5 Details by Class &amp; Accounts'!J$18, 'E2 Allocators'!$B$15:$W$15, 0),FALSE)*$F125), 0, VLOOKUP(VLOOKUP($A125, 'E4 TB Allocation Details'!$A$18:$L$214, MATCH("Demand ID", 'E4 TB Allocation Details'!$A$18:$L$18, 0),FALSE), 'E2 Allocators'!$B$15:$W$358, MATCH('O5 Details by Class &amp; Accounts'!J$18, 'E2 Allocators'!$B$15:$W$15, 0),FALSE)*$F125)</f>
        <v>0</v>
      </c>
      <c r="K125" s="2186">
        <f>IF(ISERROR(VLOOKUP(VLOOKUP($A125, 'E4 TB Allocation Details'!$A$18:$L$214, MATCH("Demand ID", 'E4 TB Allocation Details'!$A$18:$L$18, 0),FALSE), 'E2 Allocators'!$B$15:$W$358, MATCH('O5 Details by Class &amp; Accounts'!K$18, 'E2 Allocators'!$B$15:$W$15, 0),FALSE)*$F125), 0, VLOOKUP(VLOOKUP($A125, 'E4 TB Allocation Details'!$A$18:$L$214, MATCH("Demand ID", 'E4 TB Allocation Details'!$A$18:$L$18, 0),FALSE), 'E2 Allocators'!$B$15:$W$358, MATCH('O5 Details by Class &amp; Accounts'!K$18, 'E2 Allocators'!$B$15:$W$15, 0),FALSE)*$F125)</f>
        <v>0</v>
      </c>
      <c r="L125" s="2186">
        <f>IF(ISERROR(VLOOKUP(VLOOKUP($A125, 'E4 TB Allocation Details'!$A$18:$L$214, MATCH("Demand ID", 'E4 TB Allocation Details'!$A$18:$L$18, 0),FALSE), 'E2 Allocators'!$B$15:$W$358, MATCH('O5 Details by Class &amp; Accounts'!L$18, 'E2 Allocators'!$B$15:$W$15, 0),FALSE)*$F125), 0, VLOOKUP(VLOOKUP($A125, 'E4 TB Allocation Details'!$A$18:$L$214, MATCH("Demand ID", 'E4 TB Allocation Details'!$A$18:$L$18, 0),FALSE), 'E2 Allocators'!$B$15:$W$358, MATCH('O5 Details by Class &amp; Accounts'!L$18, 'E2 Allocators'!$B$15:$W$15, 0),FALSE)*$F125)</f>
        <v>0</v>
      </c>
      <c r="M125" s="2186">
        <f>IF(ISERROR(VLOOKUP(VLOOKUP($A125, 'E4 TB Allocation Details'!$A$18:$L$214, MATCH("Demand ID", 'E4 TB Allocation Details'!$A$18:$L$18, 0),FALSE), 'E2 Allocators'!$B$15:$W$358, MATCH('O5 Details by Class &amp; Accounts'!M$18, 'E2 Allocators'!$B$15:$W$15, 0),FALSE)*$F125), 0, VLOOKUP(VLOOKUP($A125, 'E4 TB Allocation Details'!$A$18:$L$214, MATCH("Demand ID", 'E4 TB Allocation Details'!$A$18:$L$18, 0),FALSE), 'E2 Allocators'!$B$15:$W$358, MATCH('O5 Details by Class &amp; Accounts'!M$18, 'E2 Allocators'!$B$15:$W$15, 0),FALSE)*$F125)</f>
        <v>0</v>
      </c>
      <c r="N125" s="2186">
        <f>IF(ISERROR(VLOOKUP(VLOOKUP($A125, 'E4 TB Allocation Details'!$A$18:$L$214, MATCH("Demand ID", 'E4 TB Allocation Details'!$A$18:$L$18, 0),FALSE), 'E2 Allocators'!$B$15:$W$358, MATCH('O5 Details by Class &amp; Accounts'!N$18, 'E2 Allocators'!$B$15:$W$15, 0),FALSE)*$F125), 0, VLOOKUP(VLOOKUP($A125, 'E4 TB Allocation Details'!$A$18:$L$214, MATCH("Demand ID", 'E4 TB Allocation Details'!$A$18:$L$18, 0),FALSE), 'E2 Allocators'!$B$15:$W$358, MATCH('O5 Details by Class &amp; Accounts'!N$18, 'E2 Allocators'!$B$15:$W$15, 0),FALSE)*$F125)</f>
        <v>0</v>
      </c>
      <c r="O125" s="2186">
        <f>IF(ISERROR(VLOOKUP(VLOOKUP($A125, 'E4 TB Allocation Details'!$A$18:$L$214, MATCH("Demand ID", 'E4 TB Allocation Details'!$A$18:$L$18, 0),FALSE), 'E2 Allocators'!$B$15:$W$358, MATCH('O5 Details by Class &amp; Accounts'!O$18, 'E2 Allocators'!$B$15:$W$15, 0),FALSE)*$F125), 0, VLOOKUP(VLOOKUP($A125, 'E4 TB Allocation Details'!$A$18:$L$214, MATCH("Demand ID", 'E4 TB Allocation Details'!$A$18:$L$18, 0),FALSE), 'E2 Allocators'!$B$15:$W$358, MATCH('O5 Details by Class &amp; Accounts'!O$18, 'E2 Allocators'!$B$15:$W$15, 0),FALSE)*$F125)</f>
        <v>0</v>
      </c>
      <c r="P125" s="2186">
        <f>IF(ISERROR(VLOOKUP(VLOOKUP($A125, 'E4 TB Allocation Details'!$A$18:$L$214, MATCH("Demand ID", 'E4 TB Allocation Details'!$A$18:$L$18, 0),FALSE), 'E2 Allocators'!$B$15:$W$358, MATCH('O5 Details by Class &amp; Accounts'!P$18, 'E2 Allocators'!$B$15:$W$15, 0),FALSE)*$F125), 0, VLOOKUP(VLOOKUP($A125, 'E4 TB Allocation Details'!$A$18:$L$214, MATCH("Demand ID", 'E4 TB Allocation Details'!$A$18:$L$18, 0),FALSE), 'E2 Allocators'!$B$15:$W$358, MATCH('O5 Details by Class &amp; Accounts'!P$18, 'E2 Allocators'!$B$15:$W$15, 0),FALSE)*$F125)</f>
        <v>0</v>
      </c>
      <c r="Q125" s="2186">
        <f>IF(ISERROR(VLOOKUP(VLOOKUP($A125, 'E4 TB Allocation Details'!$A$18:$L$214, MATCH("Demand ID", 'E4 TB Allocation Details'!$A$18:$L$18, 0),FALSE), 'E2 Allocators'!$B$15:$W$358, MATCH('O5 Details by Class &amp; Accounts'!Q$18, 'E2 Allocators'!$B$15:$W$15, 0),FALSE)*$F125), 0, VLOOKUP(VLOOKUP($A125, 'E4 TB Allocation Details'!$A$18:$L$214, MATCH("Demand ID", 'E4 TB Allocation Details'!$A$18:$L$18, 0),FALSE), 'E2 Allocators'!$B$15:$W$358, MATCH('O5 Details by Class &amp; Accounts'!Q$18, 'E2 Allocators'!$B$15:$W$15, 0),FALSE)*$F125)</f>
        <v>0</v>
      </c>
      <c r="R125" s="2186">
        <f>IF(ISERROR(VLOOKUP(VLOOKUP($A125, 'E4 TB Allocation Details'!$A$18:$L$214, MATCH("Demand ID", 'E4 TB Allocation Details'!$A$18:$L$18, 0),FALSE), 'E2 Allocators'!$B$15:$W$358, MATCH('O5 Details by Class &amp; Accounts'!R$18, 'E2 Allocators'!$B$15:$W$15, 0),FALSE)*$F125), 0, VLOOKUP(VLOOKUP($A125, 'E4 TB Allocation Details'!$A$18:$L$214, MATCH("Demand ID", 'E4 TB Allocation Details'!$A$18:$L$18, 0),FALSE), 'E2 Allocators'!$B$15:$W$358, MATCH('O5 Details by Class &amp; Accounts'!R$18, 'E2 Allocators'!$B$15:$W$15, 0),FALSE)*$F125)</f>
        <v>0</v>
      </c>
      <c r="S125" s="2186">
        <f>IF(ISERROR(VLOOKUP(VLOOKUP($A125, 'E4 TB Allocation Details'!$A$18:$L$214, MATCH("Demand ID", 'E4 TB Allocation Details'!$A$18:$L$18, 0),FALSE), 'E2 Allocators'!$B$15:$W$358, MATCH('O5 Details by Class &amp; Accounts'!S$18, 'E2 Allocators'!$B$15:$W$15, 0),FALSE)*$F125), 0, VLOOKUP(VLOOKUP($A125, 'E4 TB Allocation Details'!$A$18:$L$214, MATCH("Demand ID", 'E4 TB Allocation Details'!$A$18:$L$18, 0),FALSE), 'E2 Allocators'!$B$15:$W$358, MATCH('O5 Details by Class &amp; Accounts'!S$18, 'E2 Allocators'!$B$15:$W$15, 0),FALSE)*$F125)</f>
        <v>0</v>
      </c>
      <c r="T125" s="2186">
        <f>IF(ISERROR(VLOOKUP(VLOOKUP($A125, 'E4 TB Allocation Details'!$A$18:$L$214, MATCH("Demand ID", 'E4 TB Allocation Details'!$A$18:$L$18, 0),FALSE), 'E2 Allocators'!$B$15:$W$358, MATCH('O5 Details by Class &amp; Accounts'!T$18, 'E2 Allocators'!$B$15:$W$15, 0),FALSE)*$F125), 0, VLOOKUP(VLOOKUP($A125, 'E4 TB Allocation Details'!$A$18:$L$214, MATCH("Demand ID", 'E4 TB Allocation Details'!$A$18:$L$18, 0),FALSE), 'E2 Allocators'!$B$15:$W$358, MATCH('O5 Details by Class &amp; Accounts'!T$18, 'E2 Allocators'!$B$15:$W$15, 0),FALSE)*$F125)</f>
        <v>0</v>
      </c>
      <c r="U125" s="2186">
        <f>IF(ISERROR(VLOOKUP(VLOOKUP($A125, 'E4 TB Allocation Details'!$A$18:$L$214, MATCH("Demand ID", 'E4 TB Allocation Details'!$A$18:$L$18, 0),FALSE), 'E2 Allocators'!$B$15:$W$358, MATCH('O5 Details by Class &amp; Accounts'!U$18, 'E2 Allocators'!$B$15:$W$15, 0),FALSE)*$F125), 0, VLOOKUP(VLOOKUP($A125, 'E4 TB Allocation Details'!$A$18:$L$214, MATCH("Demand ID", 'E4 TB Allocation Details'!$A$18:$L$18, 0),FALSE), 'E2 Allocators'!$B$15:$W$358, MATCH('O5 Details by Class &amp; Accounts'!U$18, 'E2 Allocators'!$B$15:$W$15, 0),FALSE)*$F125)</f>
        <v>0</v>
      </c>
      <c r="V125" s="2186">
        <f>IF(ISERROR(VLOOKUP(VLOOKUP($A125, 'E4 TB Allocation Details'!$A$18:$L$214, MATCH("Demand ID", 'E4 TB Allocation Details'!$A$18:$L$18, 0),FALSE), 'E2 Allocators'!$B$15:$W$358, MATCH('O5 Details by Class &amp; Accounts'!V$18, 'E2 Allocators'!$B$15:$W$15, 0),FALSE)*$F125), 0, VLOOKUP(VLOOKUP($A125, 'E4 TB Allocation Details'!$A$18:$L$214, MATCH("Demand ID", 'E4 TB Allocation Details'!$A$18:$L$18, 0),FALSE), 'E2 Allocators'!$B$15:$W$358, MATCH('O5 Details by Class &amp; Accounts'!V$18, 'E2 Allocators'!$B$15:$W$15, 0),FALSE)*$F125)</f>
        <v>0</v>
      </c>
      <c r="W125" s="2186">
        <f>IF(ISERROR(VLOOKUP(VLOOKUP($A125, 'E4 TB Allocation Details'!$A$18:$L$214, MATCH("Demand ID", 'E4 TB Allocation Details'!$A$18:$L$18, 0),FALSE), 'E2 Allocators'!$B$15:$W$358, MATCH('O5 Details by Class &amp; Accounts'!W$18, 'E2 Allocators'!$B$15:$W$15, 0),FALSE)*$F125), 0, VLOOKUP(VLOOKUP($A125, 'E4 TB Allocation Details'!$A$18:$L$214, MATCH("Demand ID", 'E4 TB Allocation Details'!$A$18:$L$18, 0),FALSE), 'E2 Allocators'!$B$15:$W$358, MATCH('O5 Details by Class &amp; Accounts'!W$18, 'E2 Allocators'!$B$15:$W$15, 0),FALSE)*$F125)</f>
        <v>0</v>
      </c>
      <c r="X125" s="2186">
        <f>IF(ISERROR(VLOOKUP(VLOOKUP($A125, 'E4 TB Allocation Details'!$A$18:$L$214, MATCH("Demand ID", 'E4 TB Allocation Details'!$A$18:$L$18, 0),FALSE), 'E2 Allocators'!$B$15:$W$358, MATCH('O5 Details by Class &amp; Accounts'!X$18, 'E2 Allocators'!$B$15:$W$15, 0),FALSE)*$F125), 0, VLOOKUP(VLOOKUP($A125, 'E4 TB Allocation Details'!$A$18:$L$214, MATCH("Demand ID", 'E4 TB Allocation Details'!$A$18:$L$18, 0),FALSE), 'E2 Allocators'!$B$15:$W$358, MATCH('O5 Details by Class &amp; Accounts'!X$18, 'E2 Allocators'!$B$15:$W$15, 0),FALSE)*$F125)</f>
        <v>0</v>
      </c>
      <c r="Y125" s="2186">
        <f>IF(ISERROR(VLOOKUP(VLOOKUP($A125, 'E4 TB Allocation Details'!$A$18:$L$214, MATCH("Demand ID", 'E4 TB Allocation Details'!$A$18:$L$18, 0),FALSE), 'E2 Allocators'!$B$15:$W$358, MATCH('O5 Details by Class &amp; Accounts'!Y$18, 'E2 Allocators'!$B$15:$W$15, 0),FALSE)*$F125), 0, VLOOKUP(VLOOKUP($A125, 'E4 TB Allocation Details'!$A$18:$L$214, MATCH("Demand ID", 'E4 TB Allocation Details'!$A$18:$L$18, 0),FALSE), 'E2 Allocators'!$B$15:$W$358, MATCH('O5 Details by Class &amp; Accounts'!Y$18, 'E2 Allocators'!$B$15:$W$15, 0),FALSE)*$F125)</f>
        <v>0</v>
      </c>
      <c r="Z125" s="2186">
        <f>IF(ISERROR(VLOOKUP(VLOOKUP($A125, 'E4 TB Allocation Details'!$A$18:$L$214, MATCH("Demand ID", 'E4 TB Allocation Details'!$A$18:$L$18, 0),FALSE), 'E2 Allocators'!$B$15:$W$358, MATCH('O5 Details by Class &amp; Accounts'!Z$18, 'E2 Allocators'!$B$15:$W$15, 0),FALSE)*$F125), 0, VLOOKUP(VLOOKUP($A125, 'E4 TB Allocation Details'!$A$18:$L$214, MATCH("Demand ID", 'E4 TB Allocation Details'!$A$18:$L$18, 0),FALSE), 'E2 Allocators'!$B$15:$W$358, MATCH('O5 Details by Class &amp; Accounts'!Z$18, 'E2 Allocators'!$B$15:$W$15, 0),FALSE)*$F125)</f>
        <v>0</v>
      </c>
      <c r="AA125" s="2186">
        <f>IF(ISERROR(VLOOKUP(VLOOKUP($A125, 'E4 TB Allocation Details'!$A$18:$L$214, MATCH("Demand ID", 'E4 TB Allocation Details'!$A$18:$L$18, 0),FALSE), 'E2 Allocators'!$B$15:$W$358, MATCH('O5 Details by Class &amp; Accounts'!AA$18, 'E2 Allocators'!$B$15:$W$15, 0),FALSE)*$F125), 0, VLOOKUP(VLOOKUP($A125, 'E4 TB Allocation Details'!$A$18:$L$214, MATCH("Demand ID", 'E4 TB Allocation Details'!$A$18:$L$18, 0),FALSE), 'E2 Allocators'!$B$15:$W$358, MATCH('O5 Details by Class &amp; Accounts'!AA$18, 'E2 Allocators'!$B$15:$W$15, 0),FALSE)*$F125)</f>
        <v>0</v>
      </c>
      <c r="AB125" s="2186">
        <f>IF(ISERROR(VLOOKUP(VLOOKUP($A125, 'E4 TB Allocation Details'!$A$18:$L$214, MATCH("Demand ID", 'E4 TB Allocation Details'!$A$18:$L$18, 0),FALSE), 'E2 Allocators'!$B$15:$W$358, MATCH('O5 Details by Class &amp; Accounts'!AB$18, 'E2 Allocators'!$B$15:$W$15, 0),FALSE)*$F125), 0, VLOOKUP(VLOOKUP($A125, 'E4 TB Allocation Details'!$A$18:$L$214, MATCH("Demand ID", 'E4 TB Allocation Details'!$A$18:$L$18, 0),FALSE), 'E2 Allocators'!$B$15:$W$358, MATCH('O5 Details by Class &amp; Accounts'!AB$18, 'E2 Allocators'!$B$15:$W$15, 0),FALSE)*$F125)</f>
        <v>0</v>
      </c>
      <c r="AC125" s="2186">
        <f t="shared" si="33"/>
        <v>0</v>
      </c>
      <c r="AD125" s="2186">
        <f>IF(ISERROR(VLOOKUP(VLOOKUP($A125, 'E4 TB Allocation Details'!$A$18:$L$214, MATCH("Customer ID", 'E4 TB Allocation Details'!$A$18:$L$18, 0),FALSE), 'E2 Allocators'!$B$15:$W$358, MATCH('O5 Details by Class &amp; Accounts'!AD$18, 'E2 Allocators'!$B$15:$W$15, 0),FALSE)*$G125), 0, VLOOKUP(VLOOKUP($A125, 'E4 TB Allocation Details'!$A$18:$L$214, MATCH("Customer ID", 'E4 TB Allocation Details'!$A$18:$L$18, 0),FALSE), 'E2 Allocators'!$B$15:$W$358, MATCH('O5 Details by Class &amp; Accounts'!AD$18, 'E2 Allocators'!$B$15:$W$15, 0),FALSE)*$G125)</f>
        <v>0</v>
      </c>
      <c r="AE125" s="2186">
        <f>IF(ISERROR(VLOOKUP(VLOOKUP($A125, 'E4 TB Allocation Details'!$A$18:$L$214, MATCH("Customer ID", 'E4 TB Allocation Details'!$A$18:$L$18, 0),FALSE), 'E2 Allocators'!$B$15:$W$358, MATCH('O5 Details by Class &amp; Accounts'!AE$18, 'E2 Allocators'!$B$15:$W$15, 0),FALSE)*$G125), 0, VLOOKUP(VLOOKUP($A125, 'E4 TB Allocation Details'!$A$18:$L$214, MATCH("Customer ID", 'E4 TB Allocation Details'!$A$18:$L$18, 0),FALSE), 'E2 Allocators'!$B$15:$W$358, MATCH('O5 Details by Class &amp; Accounts'!AE$18, 'E2 Allocators'!$B$15:$W$15, 0),FALSE)*$G125)</f>
        <v>0</v>
      </c>
      <c r="AF125" s="2186">
        <f>IF(ISERROR(VLOOKUP(VLOOKUP($A125, 'E4 TB Allocation Details'!$A$18:$L$214, MATCH("Customer ID", 'E4 TB Allocation Details'!$A$18:$L$18, 0),FALSE), 'E2 Allocators'!$B$15:$W$358, MATCH('O5 Details by Class &amp; Accounts'!AF$18, 'E2 Allocators'!$B$15:$W$15, 0),FALSE)*$G125), 0, VLOOKUP(VLOOKUP($A125, 'E4 TB Allocation Details'!$A$18:$L$214, MATCH("Customer ID", 'E4 TB Allocation Details'!$A$18:$L$18, 0),FALSE), 'E2 Allocators'!$B$15:$W$358, MATCH('O5 Details by Class &amp; Accounts'!AF$18, 'E2 Allocators'!$B$15:$W$15, 0),FALSE)*$G125)</f>
        <v>0</v>
      </c>
      <c r="AG125" s="2186">
        <f>IF(ISERROR(VLOOKUP(VLOOKUP($A125, 'E4 TB Allocation Details'!$A$18:$L$214, MATCH("Customer ID", 'E4 TB Allocation Details'!$A$18:$L$18, 0),FALSE), 'E2 Allocators'!$B$15:$W$358, MATCH('O5 Details by Class &amp; Accounts'!AG$18, 'E2 Allocators'!$B$15:$W$15, 0),FALSE)*$G125), 0, VLOOKUP(VLOOKUP($A125, 'E4 TB Allocation Details'!$A$18:$L$214, MATCH("Customer ID", 'E4 TB Allocation Details'!$A$18:$L$18, 0),FALSE), 'E2 Allocators'!$B$15:$W$358, MATCH('O5 Details by Class &amp; Accounts'!AG$18, 'E2 Allocators'!$B$15:$W$15, 0),FALSE)*$G125)</f>
        <v>0</v>
      </c>
      <c r="AH125" s="2186">
        <f>IF(ISERROR(VLOOKUP(VLOOKUP($A125, 'E4 TB Allocation Details'!$A$18:$L$214, MATCH("Customer ID", 'E4 TB Allocation Details'!$A$18:$L$18, 0),FALSE), 'E2 Allocators'!$B$15:$W$358, MATCH('O5 Details by Class &amp; Accounts'!AH$18, 'E2 Allocators'!$B$15:$W$15, 0),FALSE)*$G125), 0, VLOOKUP(VLOOKUP($A125, 'E4 TB Allocation Details'!$A$18:$L$214, MATCH("Customer ID", 'E4 TB Allocation Details'!$A$18:$L$18, 0),FALSE), 'E2 Allocators'!$B$15:$W$358, MATCH('O5 Details by Class &amp; Accounts'!AH$18, 'E2 Allocators'!$B$15:$W$15, 0),FALSE)*$G125)</f>
        <v>0</v>
      </c>
      <c r="AI125" s="2186">
        <f>IF(ISERROR(VLOOKUP(VLOOKUP($A125, 'E4 TB Allocation Details'!$A$18:$L$214, MATCH("Customer ID", 'E4 TB Allocation Details'!$A$18:$L$18, 0),FALSE), 'E2 Allocators'!$B$15:$W$358, MATCH('O5 Details by Class &amp; Accounts'!AI$18, 'E2 Allocators'!$B$15:$W$15, 0),FALSE)*$G125), 0, VLOOKUP(VLOOKUP($A125, 'E4 TB Allocation Details'!$A$18:$L$214, MATCH("Customer ID", 'E4 TB Allocation Details'!$A$18:$L$18, 0),FALSE), 'E2 Allocators'!$B$15:$W$358, MATCH('O5 Details by Class &amp; Accounts'!AI$18, 'E2 Allocators'!$B$15:$W$15, 0),FALSE)*$G125)</f>
        <v>0</v>
      </c>
      <c r="AJ125" s="2186">
        <f>IF(ISERROR(VLOOKUP(VLOOKUP($A125, 'E4 TB Allocation Details'!$A$18:$L$214, MATCH("Customer ID", 'E4 TB Allocation Details'!$A$18:$L$18, 0),FALSE), 'E2 Allocators'!$B$15:$W$358, MATCH('O5 Details by Class &amp; Accounts'!AJ$18, 'E2 Allocators'!$B$15:$W$15, 0),FALSE)*$G125), 0, VLOOKUP(VLOOKUP($A125, 'E4 TB Allocation Details'!$A$18:$L$214, MATCH("Customer ID", 'E4 TB Allocation Details'!$A$18:$L$18, 0),FALSE), 'E2 Allocators'!$B$15:$W$358, MATCH('O5 Details by Class &amp; Accounts'!AJ$18, 'E2 Allocators'!$B$15:$W$15, 0),FALSE)*$G125)</f>
        <v>0</v>
      </c>
      <c r="AK125" s="2186">
        <f>IF(ISERROR(VLOOKUP(VLOOKUP($A125, 'E4 TB Allocation Details'!$A$18:$L$214, MATCH("Customer ID", 'E4 TB Allocation Details'!$A$18:$L$18, 0),FALSE), 'E2 Allocators'!$B$15:$W$358, MATCH('O5 Details by Class &amp; Accounts'!AK$18, 'E2 Allocators'!$B$15:$W$15, 0),FALSE)*$G125), 0, VLOOKUP(VLOOKUP($A125, 'E4 TB Allocation Details'!$A$18:$L$214, MATCH("Customer ID", 'E4 TB Allocation Details'!$A$18:$L$18, 0),FALSE), 'E2 Allocators'!$B$15:$W$358, MATCH('O5 Details by Class &amp; Accounts'!AK$18, 'E2 Allocators'!$B$15:$W$15, 0),FALSE)*$G125)</f>
        <v>0</v>
      </c>
      <c r="AL125" s="2186">
        <f>IF(ISERROR(VLOOKUP(VLOOKUP($A125, 'E4 TB Allocation Details'!$A$18:$L$214, MATCH("Customer ID", 'E4 TB Allocation Details'!$A$18:$L$18, 0),FALSE), 'E2 Allocators'!$B$15:$W$358, MATCH('O5 Details by Class &amp; Accounts'!AL$18, 'E2 Allocators'!$B$15:$W$15, 0),FALSE)*$G125), 0, VLOOKUP(VLOOKUP($A125, 'E4 TB Allocation Details'!$A$18:$L$214, MATCH("Customer ID", 'E4 TB Allocation Details'!$A$18:$L$18, 0),FALSE), 'E2 Allocators'!$B$15:$W$358, MATCH('O5 Details by Class &amp; Accounts'!AL$18, 'E2 Allocators'!$B$15:$W$15, 0),FALSE)*$G125)</f>
        <v>0</v>
      </c>
      <c r="AM125" s="2186">
        <f>IF(ISERROR(VLOOKUP(VLOOKUP($A125, 'E4 TB Allocation Details'!$A$18:$L$214, MATCH("Customer ID", 'E4 TB Allocation Details'!$A$18:$L$18, 0),FALSE), 'E2 Allocators'!$B$15:$W$358, MATCH('O5 Details by Class &amp; Accounts'!AM$18, 'E2 Allocators'!$B$15:$W$15, 0),FALSE)*$G125), 0, VLOOKUP(VLOOKUP($A125, 'E4 TB Allocation Details'!$A$18:$L$214, MATCH("Customer ID", 'E4 TB Allocation Details'!$A$18:$L$18, 0),FALSE), 'E2 Allocators'!$B$15:$W$358, MATCH('O5 Details by Class &amp; Accounts'!AM$18, 'E2 Allocators'!$B$15:$W$15, 0),FALSE)*$G125)</f>
        <v>0</v>
      </c>
      <c r="AN125" s="2186">
        <f>IF(ISERROR(VLOOKUP(VLOOKUP($A125, 'E4 TB Allocation Details'!$A$18:$L$214, MATCH("Customer ID", 'E4 TB Allocation Details'!$A$18:$L$18, 0),FALSE), 'E2 Allocators'!$B$15:$W$358, MATCH('O5 Details by Class &amp; Accounts'!AN$18, 'E2 Allocators'!$B$15:$W$15, 0),FALSE)*$G125), 0, VLOOKUP(VLOOKUP($A125, 'E4 TB Allocation Details'!$A$18:$L$214, MATCH("Customer ID", 'E4 TB Allocation Details'!$A$18:$L$18, 0),FALSE), 'E2 Allocators'!$B$15:$W$358, MATCH('O5 Details by Class &amp; Accounts'!AN$18, 'E2 Allocators'!$B$15:$W$15, 0),FALSE)*$G125)</f>
        <v>0</v>
      </c>
      <c r="AO125" s="2186">
        <f>IF(ISERROR(VLOOKUP(VLOOKUP($A125, 'E4 TB Allocation Details'!$A$18:$L$214, MATCH("Customer ID", 'E4 TB Allocation Details'!$A$18:$L$18, 0),FALSE), 'E2 Allocators'!$B$15:$W$358, MATCH('O5 Details by Class &amp; Accounts'!AO$18, 'E2 Allocators'!$B$15:$W$15, 0),FALSE)*$G125), 0, VLOOKUP(VLOOKUP($A125, 'E4 TB Allocation Details'!$A$18:$L$214, MATCH("Customer ID", 'E4 TB Allocation Details'!$A$18:$L$18, 0),FALSE), 'E2 Allocators'!$B$15:$W$358, MATCH('O5 Details by Class &amp; Accounts'!AO$18, 'E2 Allocators'!$B$15:$W$15, 0),FALSE)*$G125)</f>
        <v>0</v>
      </c>
      <c r="AP125" s="2186">
        <f>IF(ISERROR(VLOOKUP(VLOOKUP($A125, 'E4 TB Allocation Details'!$A$18:$L$214, MATCH("Customer ID", 'E4 TB Allocation Details'!$A$18:$L$18, 0),FALSE), 'E2 Allocators'!$B$15:$W$358, MATCH('O5 Details by Class &amp; Accounts'!AP$18, 'E2 Allocators'!$B$15:$W$15, 0),FALSE)*$G125), 0, VLOOKUP(VLOOKUP($A125, 'E4 TB Allocation Details'!$A$18:$L$214, MATCH("Customer ID", 'E4 TB Allocation Details'!$A$18:$L$18, 0),FALSE), 'E2 Allocators'!$B$15:$W$358, MATCH('O5 Details by Class &amp; Accounts'!AP$18, 'E2 Allocators'!$B$15:$W$15, 0),FALSE)*$G125)</f>
        <v>0</v>
      </c>
      <c r="AQ125" s="2186">
        <f>IF(ISERROR(VLOOKUP(VLOOKUP($A125, 'E4 TB Allocation Details'!$A$18:$L$214, MATCH("Customer ID", 'E4 TB Allocation Details'!$A$18:$L$18, 0),FALSE), 'E2 Allocators'!$B$15:$W$358, MATCH('O5 Details by Class &amp; Accounts'!AQ$18, 'E2 Allocators'!$B$15:$W$15, 0),FALSE)*$G125), 0, VLOOKUP(VLOOKUP($A125, 'E4 TB Allocation Details'!$A$18:$L$214, MATCH("Customer ID", 'E4 TB Allocation Details'!$A$18:$L$18, 0),FALSE), 'E2 Allocators'!$B$15:$W$358, MATCH('O5 Details by Class &amp; Accounts'!AQ$18, 'E2 Allocators'!$B$15:$W$15, 0),FALSE)*$G125)</f>
        <v>0</v>
      </c>
      <c r="AR125" s="2186">
        <f>IF(ISERROR(VLOOKUP(VLOOKUP($A125, 'E4 TB Allocation Details'!$A$18:$L$214, MATCH("Customer ID", 'E4 TB Allocation Details'!$A$18:$L$18, 0),FALSE), 'E2 Allocators'!$B$15:$W$358, MATCH('O5 Details by Class &amp; Accounts'!AR$18, 'E2 Allocators'!$B$15:$W$15, 0),FALSE)*$G125), 0, VLOOKUP(VLOOKUP($A125, 'E4 TB Allocation Details'!$A$18:$L$214, MATCH("Customer ID", 'E4 TB Allocation Details'!$A$18:$L$18, 0),FALSE), 'E2 Allocators'!$B$15:$W$358, MATCH('O5 Details by Class &amp; Accounts'!AR$18, 'E2 Allocators'!$B$15:$W$15, 0),FALSE)*$G125)</f>
        <v>0</v>
      </c>
      <c r="AS125" s="2186">
        <f>IF(ISERROR(VLOOKUP(VLOOKUP($A125, 'E4 TB Allocation Details'!$A$18:$L$214, MATCH("Customer ID", 'E4 TB Allocation Details'!$A$18:$L$18, 0),FALSE), 'E2 Allocators'!$B$15:$W$358, MATCH('O5 Details by Class &amp; Accounts'!AS$18, 'E2 Allocators'!$B$15:$W$15, 0),FALSE)*$G125), 0, VLOOKUP(VLOOKUP($A125, 'E4 TB Allocation Details'!$A$18:$L$214, MATCH("Customer ID", 'E4 TB Allocation Details'!$A$18:$L$18, 0),FALSE), 'E2 Allocators'!$B$15:$W$358, MATCH('O5 Details by Class &amp; Accounts'!AS$18, 'E2 Allocators'!$B$15:$W$15, 0),FALSE)*$G125)</f>
        <v>0</v>
      </c>
      <c r="AT125" s="2186">
        <f>IF(ISERROR(VLOOKUP(VLOOKUP($A125, 'E4 TB Allocation Details'!$A$18:$L$214, MATCH("Customer ID", 'E4 TB Allocation Details'!$A$18:$L$18, 0),FALSE), 'E2 Allocators'!$B$15:$W$358, MATCH('O5 Details by Class &amp; Accounts'!AT$18, 'E2 Allocators'!$B$15:$W$15, 0),FALSE)*$G125), 0, VLOOKUP(VLOOKUP($A125, 'E4 TB Allocation Details'!$A$18:$L$214, MATCH("Customer ID", 'E4 TB Allocation Details'!$A$18:$L$18, 0),FALSE), 'E2 Allocators'!$B$15:$W$358, MATCH('O5 Details by Class &amp; Accounts'!AT$18, 'E2 Allocators'!$B$15:$W$15, 0),FALSE)*$G125)</f>
        <v>0</v>
      </c>
      <c r="AU125" s="2186">
        <f>IF(ISERROR(VLOOKUP(VLOOKUP($A125, 'E4 TB Allocation Details'!$A$18:$L$214, MATCH("Customer ID", 'E4 TB Allocation Details'!$A$18:$L$18, 0),FALSE), 'E2 Allocators'!$B$15:$W$358, MATCH('O5 Details by Class &amp; Accounts'!AU$18, 'E2 Allocators'!$B$15:$W$15, 0),FALSE)*$G125), 0, VLOOKUP(VLOOKUP($A125, 'E4 TB Allocation Details'!$A$18:$L$214, MATCH("Customer ID", 'E4 TB Allocation Details'!$A$18:$L$18, 0),FALSE), 'E2 Allocators'!$B$15:$W$358, MATCH('O5 Details by Class &amp; Accounts'!AU$18, 'E2 Allocators'!$B$15:$W$15, 0),FALSE)*$G125)</f>
        <v>0</v>
      </c>
      <c r="AV125" s="2186">
        <f>IF(ISERROR(VLOOKUP(VLOOKUP($A125, 'E4 TB Allocation Details'!$A$18:$L$214, MATCH("Customer ID", 'E4 TB Allocation Details'!$A$18:$L$18, 0),FALSE), 'E2 Allocators'!$B$15:$W$358, MATCH('O5 Details by Class &amp; Accounts'!AV$18, 'E2 Allocators'!$B$15:$W$15, 0),FALSE)*$G125), 0, VLOOKUP(VLOOKUP($A125, 'E4 TB Allocation Details'!$A$18:$L$214, MATCH("Customer ID", 'E4 TB Allocation Details'!$A$18:$L$18, 0),FALSE), 'E2 Allocators'!$B$15:$W$358, MATCH('O5 Details by Class &amp; Accounts'!AV$18, 'E2 Allocators'!$B$15:$W$15, 0),FALSE)*$G125)</f>
        <v>0</v>
      </c>
      <c r="AW125" s="2186">
        <f>IF(ISERROR(VLOOKUP(VLOOKUP($A125, 'E4 TB Allocation Details'!$A$18:$L$214, MATCH("Customer ID", 'E4 TB Allocation Details'!$A$18:$L$18, 0),FALSE), 'E2 Allocators'!$B$15:$W$358, MATCH('O5 Details by Class &amp; Accounts'!AW$18, 'E2 Allocators'!$B$15:$W$15, 0),FALSE)*$G125), 0, VLOOKUP(VLOOKUP($A125, 'E4 TB Allocation Details'!$A$18:$L$214, MATCH("Customer ID", 'E4 TB Allocation Details'!$A$18:$L$18, 0),FALSE), 'E2 Allocators'!$B$15:$W$358, MATCH('O5 Details by Class &amp; Accounts'!AW$18, 'E2 Allocators'!$B$15:$W$15, 0),FALSE)*$G125)</f>
        <v>0</v>
      </c>
      <c r="AX125" s="2186">
        <f t="shared" si="34"/>
        <v>0</v>
      </c>
      <c r="AY125" s="2186">
        <f>IF(ISERROR(VLOOKUP(VLOOKUP($A125, 'E4 TB Allocation Details'!$A$18:$L$214, MATCH("Misc ID", 'E4 TB Allocation Details'!$A$18:$L$18, 0),FALSE), 'E2 Allocators'!$B$15:$W$358, MATCH('O5 Details by Class &amp; Accounts'!AY$18, 'E2 Allocators'!$B$15:$W$15, 0),FALSE)*$E125), 0, VLOOKUP(VLOOKUP($A125, 'E4 TB Allocation Details'!$A$18:$L$214, MATCH("Misc ID", 'E4 TB Allocation Details'!$A$18:$L$18, 0),FALSE), 'E2 Allocators'!$B$15:$W$358, MATCH('O5 Details by Class &amp; Accounts'!AY$18, 'E2 Allocators'!$B$15:$W$15, 0),FALSE)*$E125)</f>
        <v>0</v>
      </c>
      <c r="AZ125" s="2186">
        <f>IF(ISERROR(VLOOKUP(VLOOKUP($A125, 'E4 TB Allocation Details'!$A$18:$L$214, MATCH("Misc ID", 'E4 TB Allocation Details'!$A$18:$L$18, 0),FALSE), 'E2 Allocators'!$B$15:$W$358, MATCH('O5 Details by Class &amp; Accounts'!AZ$18, 'E2 Allocators'!$B$15:$W$15, 0),FALSE)*$E125), 0, VLOOKUP(VLOOKUP($A125, 'E4 TB Allocation Details'!$A$18:$L$214, MATCH("Misc ID", 'E4 TB Allocation Details'!$A$18:$L$18, 0),FALSE), 'E2 Allocators'!$B$15:$W$358, MATCH('O5 Details by Class &amp; Accounts'!AZ$18, 'E2 Allocators'!$B$15:$W$15, 0),FALSE)*$E125)</f>
        <v>0</v>
      </c>
      <c r="BA125" s="2186">
        <f>IF(ISERROR(VLOOKUP(VLOOKUP($A125, 'E4 TB Allocation Details'!$A$18:$L$214, MATCH("Misc ID", 'E4 TB Allocation Details'!$A$18:$L$18, 0),FALSE), 'E2 Allocators'!$B$15:$W$358, MATCH('O5 Details by Class &amp; Accounts'!BA$18, 'E2 Allocators'!$B$15:$W$15, 0),FALSE)*$E125), 0, VLOOKUP(VLOOKUP($A125, 'E4 TB Allocation Details'!$A$18:$L$214, MATCH("Misc ID", 'E4 TB Allocation Details'!$A$18:$L$18, 0),FALSE), 'E2 Allocators'!$B$15:$W$358, MATCH('O5 Details by Class &amp; Accounts'!BA$18, 'E2 Allocators'!$B$15:$W$15, 0),FALSE)*$E125)</f>
        <v>0</v>
      </c>
      <c r="BB125" s="2186">
        <f>IF(ISERROR(VLOOKUP(VLOOKUP($A125, 'E4 TB Allocation Details'!$A$18:$L$214, MATCH("Misc ID", 'E4 TB Allocation Details'!$A$18:$L$18, 0),FALSE), 'E2 Allocators'!$B$15:$W$358, MATCH('O5 Details by Class &amp; Accounts'!BB$18, 'E2 Allocators'!$B$15:$W$15, 0),FALSE)*$E125), 0, VLOOKUP(VLOOKUP($A125, 'E4 TB Allocation Details'!$A$18:$L$214, MATCH("Misc ID", 'E4 TB Allocation Details'!$A$18:$L$18, 0),FALSE), 'E2 Allocators'!$B$15:$W$358, MATCH('O5 Details by Class &amp; Accounts'!BB$18, 'E2 Allocators'!$B$15:$W$15, 0),FALSE)*$E125)</f>
        <v>0</v>
      </c>
      <c r="BC125" s="2186">
        <f>IF(ISERROR(VLOOKUP(VLOOKUP($A125, 'E4 TB Allocation Details'!$A$18:$L$214, MATCH("Misc ID", 'E4 TB Allocation Details'!$A$18:$L$18, 0),FALSE), 'E2 Allocators'!$B$15:$W$358, MATCH('O5 Details by Class &amp; Accounts'!BC$18, 'E2 Allocators'!$B$15:$W$15, 0),FALSE)*$E125), 0, VLOOKUP(VLOOKUP($A125, 'E4 TB Allocation Details'!$A$18:$L$214, MATCH("Misc ID", 'E4 TB Allocation Details'!$A$18:$L$18, 0),FALSE), 'E2 Allocators'!$B$15:$W$358, MATCH('O5 Details by Class &amp; Accounts'!BC$18, 'E2 Allocators'!$B$15:$W$15, 0),FALSE)*$E125)</f>
        <v>0</v>
      </c>
      <c r="BD125" s="2186">
        <f>IF(ISERROR(VLOOKUP(VLOOKUP($A125, 'E4 TB Allocation Details'!$A$18:$L$214, MATCH("Misc ID", 'E4 TB Allocation Details'!$A$18:$L$18, 0),FALSE), 'E2 Allocators'!$B$15:$W$358, MATCH('O5 Details by Class &amp; Accounts'!BD$18, 'E2 Allocators'!$B$15:$W$15, 0),FALSE)*$E125), 0, VLOOKUP(VLOOKUP($A125, 'E4 TB Allocation Details'!$A$18:$L$214, MATCH("Misc ID", 'E4 TB Allocation Details'!$A$18:$L$18, 0),FALSE), 'E2 Allocators'!$B$15:$W$358, MATCH('O5 Details by Class &amp; Accounts'!BD$18, 'E2 Allocators'!$B$15:$W$15, 0),FALSE)*$E125)</f>
        <v>0</v>
      </c>
      <c r="BE125" s="2186">
        <f>IF(ISERROR(VLOOKUP(VLOOKUP($A125, 'E4 TB Allocation Details'!$A$18:$L$214, MATCH("Misc ID", 'E4 TB Allocation Details'!$A$18:$L$18, 0),FALSE), 'E2 Allocators'!$B$15:$W$358, MATCH('O5 Details by Class &amp; Accounts'!BE$18, 'E2 Allocators'!$B$15:$W$15, 0),FALSE)*$E125), 0, VLOOKUP(VLOOKUP($A125, 'E4 TB Allocation Details'!$A$18:$L$214, MATCH("Misc ID", 'E4 TB Allocation Details'!$A$18:$L$18, 0),FALSE), 'E2 Allocators'!$B$15:$W$358, MATCH('O5 Details by Class &amp; Accounts'!BE$18, 'E2 Allocators'!$B$15:$W$15, 0),FALSE)*$E125)</f>
        <v>0</v>
      </c>
      <c r="BF125" s="2186">
        <f>IF(ISERROR(VLOOKUP(VLOOKUP($A125, 'E4 TB Allocation Details'!$A$18:$L$214, MATCH("Misc ID", 'E4 TB Allocation Details'!$A$18:$L$18, 0),FALSE), 'E2 Allocators'!$B$15:$W$358, MATCH('O5 Details by Class &amp; Accounts'!BF$18, 'E2 Allocators'!$B$15:$W$15, 0),FALSE)*$E125), 0, VLOOKUP(VLOOKUP($A125, 'E4 TB Allocation Details'!$A$18:$L$214, MATCH("Misc ID", 'E4 TB Allocation Details'!$A$18:$L$18, 0),FALSE), 'E2 Allocators'!$B$15:$W$358, MATCH('O5 Details by Class &amp; Accounts'!BF$18, 'E2 Allocators'!$B$15:$W$15, 0),FALSE)*$E125)</f>
        <v>0</v>
      </c>
      <c r="BG125" s="2186">
        <f>IF(ISERROR(VLOOKUP(VLOOKUP($A125, 'E4 TB Allocation Details'!$A$18:$L$214, MATCH("Misc ID", 'E4 TB Allocation Details'!$A$18:$L$18, 0),FALSE), 'E2 Allocators'!$B$15:$W$358, MATCH('O5 Details by Class &amp; Accounts'!BG$18, 'E2 Allocators'!$B$15:$W$15, 0),FALSE)*$E125), 0, VLOOKUP(VLOOKUP($A125, 'E4 TB Allocation Details'!$A$18:$L$214, MATCH("Misc ID", 'E4 TB Allocation Details'!$A$18:$L$18, 0),FALSE), 'E2 Allocators'!$B$15:$W$358, MATCH('O5 Details by Class &amp; Accounts'!BG$18, 'E2 Allocators'!$B$15:$W$15, 0),FALSE)*$E125)</f>
        <v>0</v>
      </c>
      <c r="BH125" s="2186">
        <f>IF(ISERROR(VLOOKUP(VLOOKUP($A125, 'E4 TB Allocation Details'!$A$18:$L$214, MATCH("Misc ID", 'E4 TB Allocation Details'!$A$18:$L$18, 0),FALSE), 'E2 Allocators'!$B$15:$W$358, MATCH('O5 Details by Class &amp; Accounts'!BH$18, 'E2 Allocators'!$B$15:$W$15, 0),FALSE)*$E125), 0, VLOOKUP(VLOOKUP($A125, 'E4 TB Allocation Details'!$A$18:$L$214, MATCH("Misc ID", 'E4 TB Allocation Details'!$A$18:$L$18, 0),FALSE), 'E2 Allocators'!$B$15:$W$358, MATCH('O5 Details by Class &amp; Accounts'!BH$18, 'E2 Allocators'!$B$15:$W$15, 0),FALSE)*$E125)</f>
        <v>0</v>
      </c>
      <c r="BI125" s="2186">
        <f>IF(ISERROR(VLOOKUP(VLOOKUP($A125, 'E4 TB Allocation Details'!$A$18:$L$214, MATCH("Misc ID", 'E4 TB Allocation Details'!$A$18:$L$18, 0),FALSE), 'E2 Allocators'!$B$15:$W$358, MATCH('O5 Details by Class &amp; Accounts'!BI$18, 'E2 Allocators'!$B$15:$W$15, 0),FALSE)*$E125), 0, VLOOKUP(VLOOKUP($A125, 'E4 TB Allocation Details'!$A$18:$L$214, MATCH("Misc ID", 'E4 TB Allocation Details'!$A$18:$L$18, 0),FALSE), 'E2 Allocators'!$B$15:$W$358, MATCH('O5 Details by Class &amp; Accounts'!BI$18, 'E2 Allocators'!$B$15:$W$15, 0),FALSE)*$E125)</f>
        <v>0</v>
      </c>
      <c r="BJ125" s="2186">
        <f>IF(ISERROR(VLOOKUP(VLOOKUP($A125, 'E4 TB Allocation Details'!$A$18:$L$214, MATCH("Misc ID", 'E4 TB Allocation Details'!$A$18:$L$18, 0),FALSE), 'E2 Allocators'!$B$15:$W$358, MATCH('O5 Details by Class &amp; Accounts'!BJ$18, 'E2 Allocators'!$B$15:$W$15, 0),FALSE)*$E125), 0, VLOOKUP(VLOOKUP($A125, 'E4 TB Allocation Details'!$A$18:$L$214, MATCH("Misc ID", 'E4 TB Allocation Details'!$A$18:$L$18, 0),FALSE), 'E2 Allocators'!$B$15:$W$358, MATCH('O5 Details by Class &amp; Accounts'!BJ$18, 'E2 Allocators'!$B$15:$W$15, 0),FALSE)*$E125)</f>
        <v>0</v>
      </c>
      <c r="BK125" s="2186">
        <f>IF(ISERROR(VLOOKUP(VLOOKUP($A125, 'E4 TB Allocation Details'!$A$18:$L$214, MATCH("Misc ID", 'E4 TB Allocation Details'!$A$18:$L$18, 0),FALSE), 'E2 Allocators'!$B$15:$W$358, MATCH('O5 Details by Class &amp; Accounts'!BK$18, 'E2 Allocators'!$B$15:$W$15, 0),FALSE)*$E125), 0, VLOOKUP(VLOOKUP($A125, 'E4 TB Allocation Details'!$A$18:$L$214, MATCH("Misc ID", 'E4 TB Allocation Details'!$A$18:$L$18, 0),FALSE), 'E2 Allocators'!$B$15:$W$358, MATCH('O5 Details by Class &amp; Accounts'!BK$18, 'E2 Allocators'!$B$15:$W$15, 0),FALSE)*$E125)</f>
        <v>0</v>
      </c>
      <c r="BL125" s="2186">
        <f>IF(ISERROR(VLOOKUP(VLOOKUP($A125, 'E4 TB Allocation Details'!$A$18:$L$214, MATCH("Misc ID", 'E4 TB Allocation Details'!$A$18:$L$18, 0),FALSE), 'E2 Allocators'!$B$15:$W$358, MATCH('O5 Details by Class &amp; Accounts'!BL$18, 'E2 Allocators'!$B$15:$W$15, 0),FALSE)*$E125), 0, VLOOKUP(VLOOKUP($A125, 'E4 TB Allocation Details'!$A$18:$L$214, MATCH("Misc ID", 'E4 TB Allocation Details'!$A$18:$L$18, 0),FALSE), 'E2 Allocators'!$B$15:$W$358, MATCH('O5 Details by Class &amp; Accounts'!BL$18, 'E2 Allocators'!$B$15:$W$15, 0),FALSE)*$E125)</f>
        <v>0</v>
      </c>
      <c r="BM125" s="2186">
        <f>IF(ISERROR(VLOOKUP(VLOOKUP($A125, 'E4 TB Allocation Details'!$A$18:$L$214, MATCH("Misc ID", 'E4 TB Allocation Details'!$A$18:$L$18, 0),FALSE), 'E2 Allocators'!$B$15:$W$358, MATCH('O5 Details by Class &amp; Accounts'!BM$18, 'E2 Allocators'!$B$15:$W$15, 0),FALSE)*$E125), 0, VLOOKUP(VLOOKUP($A125, 'E4 TB Allocation Details'!$A$18:$L$214, MATCH("Misc ID", 'E4 TB Allocation Details'!$A$18:$L$18, 0),FALSE), 'E2 Allocators'!$B$15:$W$358, MATCH('O5 Details by Class &amp; Accounts'!BM$18, 'E2 Allocators'!$B$15:$W$15, 0),FALSE)*$E125)</f>
        <v>0</v>
      </c>
      <c r="BN125" s="2186">
        <f>IF(ISERROR(VLOOKUP(VLOOKUP($A125, 'E4 TB Allocation Details'!$A$18:$L$214, MATCH("Misc ID", 'E4 TB Allocation Details'!$A$18:$L$18, 0),FALSE), 'E2 Allocators'!$B$15:$W$358, MATCH('O5 Details by Class &amp; Accounts'!BN$18, 'E2 Allocators'!$B$15:$W$15, 0),FALSE)*$E125), 0, VLOOKUP(VLOOKUP($A125, 'E4 TB Allocation Details'!$A$18:$L$214, MATCH("Misc ID", 'E4 TB Allocation Details'!$A$18:$L$18, 0),FALSE), 'E2 Allocators'!$B$15:$W$358, MATCH('O5 Details by Class &amp; Accounts'!BN$18, 'E2 Allocators'!$B$15:$W$15, 0),FALSE)*$E125)</f>
        <v>0</v>
      </c>
      <c r="BO125" s="2186">
        <f>IF(ISERROR(VLOOKUP(VLOOKUP($A125, 'E4 TB Allocation Details'!$A$18:$L$214, MATCH("Misc ID", 'E4 TB Allocation Details'!$A$18:$L$18, 0),FALSE), 'E2 Allocators'!$B$15:$W$358, MATCH('O5 Details by Class &amp; Accounts'!BO$18, 'E2 Allocators'!$B$15:$W$15, 0),FALSE)*$E125), 0, VLOOKUP(VLOOKUP($A125, 'E4 TB Allocation Details'!$A$18:$L$214, MATCH("Misc ID", 'E4 TB Allocation Details'!$A$18:$L$18, 0),FALSE), 'E2 Allocators'!$B$15:$W$358, MATCH('O5 Details by Class &amp; Accounts'!BO$18, 'E2 Allocators'!$B$15:$W$15, 0),FALSE)*$E125)</f>
        <v>0</v>
      </c>
      <c r="BP125" s="2186">
        <f>IF(ISERROR(VLOOKUP(VLOOKUP($A125, 'E4 TB Allocation Details'!$A$18:$L$214, MATCH("Misc ID", 'E4 TB Allocation Details'!$A$18:$L$18, 0),FALSE), 'E2 Allocators'!$B$15:$W$358, MATCH('O5 Details by Class &amp; Accounts'!BP$18, 'E2 Allocators'!$B$15:$W$15, 0),FALSE)*$E125), 0, VLOOKUP(VLOOKUP($A125, 'E4 TB Allocation Details'!$A$18:$L$214, MATCH("Misc ID", 'E4 TB Allocation Details'!$A$18:$L$18, 0),FALSE), 'E2 Allocators'!$B$15:$W$358, MATCH('O5 Details by Class &amp; Accounts'!BP$18, 'E2 Allocators'!$B$15:$W$15, 0),FALSE)*$E125)</f>
        <v>0</v>
      </c>
      <c r="BQ125" s="2186">
        <f>IF(ISERROR(VLOOKUP(VLOOKUP($A125, 'E4 TB Allocation Details'!$A$18:$L$214, MATCH("Misc ID", 'E4 TB Allocation Details'!$A$18:$L$18, 0),FALSE), 'E2 Allocators'!$B$15:$W$358, MATCH('O5 Details by Class &amp; Accounts'!BQ$18, 'E2 Allocators'!$B$15:$W$15, 0),FALSE)*$E125), 0, VLOOKUP(VLOOKUP($A125, 'E4 TB Allocation Details'!$A$18:$L$214, MATCH("Misc ID", 'E4 TB Allocation Details'!$A$18:$L$18, 0),FALSE), 'E2 Allocators'!$B$15:$W$358, MATCH('O5 Details by Class &amp; Accounts'!BQ$18, 'E2 Allocators'!$B$15:$W$15, 0),FALSE)*$E125)</f>
        <v>0</v>
      </c>
      <c r="BR125" s="2186">
        <f>IF(ISERROR(VLOOKUP(VLOOKUP($A125, 'E4 TB Allocation Details'!$A$18:$L$214, MATCH("Misc ID", 'E4 TB Allocation Details'!$A$18:$L$18, 0),FALSE), 'E2 Allocators'!$B$15:$W$358, MATCH('O5 Details by Class &amp; Accounts'!BR$18, 'E2 Allocators'!$B$15:$W$15, 0),FALSE)*$E125), 0, VLOOKUP(VLOOKUP($A125, 'E4 TB Allocation Details'!$A$18:$L$214, MATCH("Misc ID", 'E4 TB Allocation Details'!$A$18:$L$18, 0),FALSE), 'E2 Allocators'!$B$15:$W$358, MATCH('O5 Details by Class &amp; Accounts'!BR$18, 'E2 Allocators'!$B$15:$W$15, 0),FALSE)*$E125)</f>
        <v>0</v>
      </c>
      <c r="BS125" s="2186">
        <f t="shared" si="35"/>
        <v>0</v>
      </c>
      <c r="BT125" s="2186">
        <f>IF(ISERROR(VLOOKUP(VLOOKUP($A125, 'E4 TB Allocation Details'!$A$18:$L$214, MATCH("A &amp; G ID", 'E4 TB Allocation Details'!$A$18:$L$18, 0),FALSE), 'E2 Allocators'!$B$15:$W$358, MATCH('O5 Details by Class &amp; Accounts'!BT$18, 'E2 Allocators'!$B$15:$W$15, 0),FALSE)*$E125), 0, VLOOKUP(VLOOKUP($A125, 'E4 TB Allocation Details'!$A$18:$L$214, MATCH("A &amp; G ID", 'E4 TB Allocation Details'!$A$18:$L$18, 0),FALSE), 'E2 Allocators'!$B$15:$W$358, MATCH('O5 Details by Class &amp; Accounts'!BT$18, 'E2 Allocators'!$B$15:$W$15, 0),FALSE)*$E125)</f>
        <v>2615816.7325602807</v>
      </c>
      <c r="BU125" s="2186">
        <f>IF(ISERROR(VLOOKUP(VLOOKUP($A125, 'E4 TB Allocation Details'!$A$18:$L$214, MATCH("A &amp; G ID", 'E4 TB Allocation Details'!$A$18:$L$18, 0),FALSE), 'E2 Allocators'!$B$15:$W$358, MATCH('O5 Details by Class &amp; Accounts'!BU$18, 'E2 Allocators'!$B$15:$W$15, 0),FALSE)*$E125), 0, VLOOKUP(VLOOKUP($A125, 'E4 TB Allocation Details'!$A$18:$L$214, MATCH("A &amp; G ID", 'E4 TB Allocation Details'!$A$18:$L$18, 0),FALSE), 'E2 Allocators'!$B$15:$W$358, MATCH('O5 Details by Class &amp; Accounts'!BU$18, 'E2 Allocators'!$B$15:$W$15, 0),FALSE)*$E125)</f>
        <v>970742.13637638011</v>
      </c>
      <c r="BV125" s="2186">
        <f>IF(ISERROR(VLOOKUP(VLOOKUP($A125, 'E4 TB Allocation Details'!$A$18:$L$214, MATCH("A &amp; G ID", 'E4 TB Allocation Details'!$A$18:$L$18, 0),FALSE), 'E2 Allocators'!$B$15:$W$358, MATCH('O5 Details by Class &amp; Accounts'!BV$18, 'E2 Allocators'!$B$15:$W$15, 0),FALSE)*$E125), 0, VLOOKUP(VLOOKUP($A125, 'E4 TB Allocation Details'!$A$18:$L$214, MATCH("A &amp; G ID", 'E4 TB Allocation Details'!$A$18:$L$18, 0),FALSE), 'E2 Allocators'!$B$15:$W$358, MATCH('O5 Details by Class &amp; Accounts'!BV$18, 'E2 Allocators'!$B$15:$W$15, 0),FALSE)*$E125)</f>
        <v>2451676.1922583305</v>
      </c>
      <c r="BW125" s="2186">
        <f>IF(ISERROR(VLOOKUP(VLOOKUP($A125, 'E4 TB Allocation Details'!$A$18:$L$214, MATCH("A &amp; G ID", 'E4 TB Allocation Details'!$A$18:$L$18, 0),FALSE), 'E2 Allocators'!$B$15:$W$358, MATCH('O5 Details by Class &amp; Accounts'!BW$18, 'E2 Allocators'!$B$15:$W$15, 0),FALSE)*$E125), 0, VLOOKUP(VLOOKUP($A125, 'E4 TB Allocation Details'!$A$18:$L$214, MATCH("A &amp; G ID", 'E4 TB Allocation Details'!$A$18:$L$18, 0),FALSE), 'E2 Allocators'!$B$15:$W$358, MATCH('O5 Details by Class &amp; Accounts'!BW$18, 'E2 Allocators'!$B$15:$W$15, 0),FALSE)*$E125)</f>
        <v>0</v>
      </c>
      <c r="BX125" s="2186">
        <f>IF(ISERROR(VLOOKUP(VLOOKUP($A125, 'E4 TB Allocation Details'!$A$18:$L$214, MATCH("A &amp; G ID", 'E4 TB Allocation Details'!$A$18:$L$18, 0),FALSE), 'E2 Allocators'!$B$15:$W$358, MATCH('O5 Details by Class &amp; Accounts'!BX$18, 'E2 Allocators'!$B$15:$W$15, 0),FALSE)*$E125), 0, VLOOKUP(VLOOKUP($A125, 'E4 TB Allocation Details'!$A$18:$L$214, MATCH("A &amp; G ID", 'E4 TB Allocation Details'!$A$18:$L$18, 0),FALSE), 'E2 Allocators'!$B$15:$W$358, MATCH('O5 Details by Class &amp; Accounts'!BX$18, 'E2 Allocators'!$B$15:$W$15, 0),FALSE)*$E125)</f>
        <v>0</v>
      </c>
      <c r="BY125" s="2186">
        <f>IF(ISERROR(VLOOKUP(VLOOKUP($A125, 'E4 TB Allocation Details'!$A$18:$L$214, MATCH("A &amp; G ID", 'E4 TB Allocation Details'!$A$18:$L$18, 0),FALSE), 'E2 Allocators'!$B$15:$W$358, MATCH('O5 Details by Class &amp; Accounts'!BY$18, 'E2 Allocators'!$B$15:$W$15, 0),FALSE)*$E125), 0, VLOOKUP(VLOOKUP($A125, 'E4 TB Allocation Details'!$A$18:$L$214, MATCH("A &amp; G ID", 'E4 TB Allocation Details'!$A$18:$L$18, 0),FALSE), 'E2 Allocators'!$B$15:$W$358, MATCH('O5 Details by Class &amp; Accounts'!BY$18, 'E2 Allocators'!$B$15:$W$15, 0),FALSE)*$E125)</f>
        <v>0</v>
      </c>
      <c r="BZ125" s="2186">
        <f>IF(ISERROR(VLOOKUP(VLOOKUP($A125, 'E4 TB Allocation Details'!$A$18:$L$214, MATCH("A &amp; G ID", 'E4 TB Allocation Details'!$A$18:$L$18, 0),FALSE), 'E2 Allocators'!$B$15:$W$358, MATCH('O5 Details by Class &amp; Accounts'!BZ$18, 'E2 Allocators'!$B$15:$W$15, 0),FALSE)*$E125), 0, VLOOKUP(VLOOKUP($A125, 'E4 TB Allocation Details'!$A$18:$L$214, MATCH("A &amp; G ID", 'E4 TB Allocation Details'!$A$18:$L$18, 0),FALSE), 'E2 Allocators'!$B$15:$W$358, MATCH('O5 Details by Class &amp; Accounts'!BZ$18, 'E2 Allocators'!$B$15:$W$15, 0),FALSE)*$E125)</f>
        <v>53008.376456435879</v>
      </c>
      <c r="CA125" s="2186">
        <f>IF(ISERROR(VLOOKUP(VLOOKUP($A125, 'E4 TB Allocation Details'!$A$18:$L$214, MATCH("A &amp; G ID", 'E4 TB Allocation Details'!$A$18:$L$18, 0),FALSE), 'E2 Allocators'!$B$15:$W$358, MATCH('O5 Details by Class &amp; Accounts'!CA$18, 'E2 Allocators'!$B$15:$W$15, 0),FALSE)*$E125), 0, VLOOKUP(VLOOKUP($A125, 'E4 TB Allocation Details'!$A$18:$L$214, MATCH("A &amp; G ID", 'E4 TB Allocation Details'!$A$18:$L$18, 0),FALSE), 'E2 Allocators'!$B$15:$W$358, MATCH('O5 Details by Class &amp; Accounts'!CA$18, 'E2 Allocators'!$B$15:$W$15, 0),FALSE)*$E125)</f>
        <v>2605.4489722747649</v>
      </c>
      <c r="CB125" s="2186">
        <f>IF(ISERROR(VLOOKUP(VLOOKUP($A125, 'E4 TB Allocation Details'!$A$18:$L$214, MATCH("A &amp; G ID", 'E4 TB Allocation Details'!$A$18:$L$18, 0),FALSE), 'E2 Allocators'!$B$15:$W$358, MATCH('O5 Details by Class &amp; Accounts'!CB$18, 'E2 Allocators'!$B$15:$W$15, 0),FALSE)*$E125), 0, VLOOKUP(VLOOKUP($A125, 'E4 TB Allocation Details'!$A$18:$L$214, MATCH("A &amp; G ID", 'E4 TB Allocation Details'!$A$18:$L$18, 0),FALSE), 'E2 Allocators'!$B$15:$W$358, MATCH('O5 Details by Class &amp; Accounts'!CB$18, 'E2 Allocators'!$B$15:$W$15, 0),FALSE)*$E125)</f>
        <v>7897.5733762975287</v>
      </c>
      <c r="CC125" s="2186">
        <f>IF(ISERROR(VLOOKUP(VLOOKUP($A125, 'E4 TB Allocation Details'!$A$18:$L$214, MATCH("A &amp; G ID", 'E4 TB Allocation Details'!$A$18:$L$18, 0),FALSE), 'E2 Allocators'!$B$15:$W$358, MATCH('O5 Details by Class &amp; Accounts'!CC$18, 'E2 Allocators'!$B$15:$W$15, 0),FALSE)*$E125), 0, VLOOKUP(VLOOKUP($A125, 'E4 TB Allocation Details'!$A$18:$L$214, MATCH("A &amp; G ID", 'E4 TB Allocation Details'!$A$18:$L$18, 0),FALSE), 'E2 Allocators'!$B$15:$W$358, MATCH('O5 Details by Class &amp; Accounts'!CC$18, 'E2 Allocators'!$B$15:$W$15, 0),FALSE)*$E125)</f>
        <v>0</v>
      </c>
      <c r="CD125" s="2186">
        <f>IF(ISERROR(VLOOKUP(VLOOKUP($A125, 'E4 TB Allocation Details'!$A$18:$L$214, MATCH("A &amp; G ID", 'E4 TB Allocation Details'!$A$18:$L$18, 0),FALSE), 'E2 Allocators'!$B$15:$W$358, MATCH('O5 Details by Class &amp; Accounts'!CD$18, 'E2 Allocators'!$B$15:$W$15, 0),FALSE)*$E125), 0, VLOOKUP(VLOOKUP($A125, 'E4 TB Allocation Details'!$A$18:$L$214, MATCH("A &amp; G ID", 'E4 TB Allocation Details'!$A$18:$L$18, 0),FALSE), 'E2 Allocators'!$B$15:$W$358, MATCH('O5 Details by Class &amp; Accounts'!CD$18, 'E2 Allocators'!$B$15:$W$15, 0),FALSE)*$E125)</f>
        <v>0</v>
      </c>
      <c r="CE125" s="2186">
        <f>IF(ISERROR(VLOOKUP(VLOOKUP($A125, 'E4 TB Allocation Details'!$A$18:$L$214, MATCH("A &amp; G ID", 'E4 TB Allocation Details'!$A$18:$L$18, 0),FALSE), 'E2 Allocators'!$B$15:$W$358, MATCH('O5 Details by Class &amp; Accounts'!CE$18, 'E2 Allocators'!$B$15:$W$15, 0),FALSE)*$E125), 0, VLOOKUP(VLOOKUP($A125, 'E4 TB Allocation Details'!$A$18:$L$214, MATCH("A &amp; G ID", 'E4 TB Allocation Details'!$A$18:$L$18, 0),FALSE), 'E2 Allocators'!$B$15:$W$358, MATCH('O5 Details by Class &amp; Accounts'!CE$18, 'E2 Allocators'!$B$15:$W$15, 0),FALSE)*$E125)</f>
        <v>0</v>
      </c>
      <c r="CF125" s="2186">
        <f>IF(ISERROR(VLOOKUP(VLOOKUP($A125, 'E4 TB Allocation Details'!$A$18:$L$214, MATCH("A &amp; G ID", 'E4 TB Allocation Details'!$A$18:$L$18, 0),FALSE), 'E2 Allocators'!$B$15:$W$358, MATCH('O5 Details by Class &amp; Accounts'!CF$18, 'E2 Allocators'!$B$15:$W$15, 0),FALSE)*$E125), 0, VLOOKUP(VLOOKUP($A125, 'E4 TB Allocation Details'!$A$18:$L$214, MATCH("A &amp; G ID", 'E4 TB Allocation Details'!$A$18:$L$18, 0),FALSE), 'E2 Allocators'!$B$15:$W$358, MATCH('O5 Details by Class &amp; Accounts'!CF$18, 'E2 Allocators'!$B$15:$W$15, 0),FALSE)*$E125)</f>
        <v>0</v>
      </c>
      <c r="CG125" s="2186">
        <f>IF(ISERROR(VLOOKUP(VLOOKUP($A125, 'E4 TB Allocation Details'!$A$18:$L$214, MATCH("A &amp; G ID", 'E4 TB Allocation Details'!$A$18:$L$18, 0),FALSE), 'E2 Allocators'!$B$15:$W$358, MATCH('O5 Details by Class &amp; Accounts'!CG$18, 'E2 Allocators'!$B$15:$W$15, 0),FALSE)*$E125), 0, VLOOKUP(VLOOKUP($A125, 'E4 TB Allocation Details'!$A$18:$L$214, MATCH("A &amp; G ID", 'E4 TB Allocation Details'!$A$18:$L$18, 0),FALSE), 'E2 Allocators'!$B$15:$W$358, MATCH('O5 Details by Class &amp; Accounts'!CG$18, 'E2 Allocators'!$B$15:$W$15, 0),FALSE)*$E125)</f>
        <v>0</v>
      </c>
      <c r="CH125" s="2186">
        <f>IF(ISERROR(VLOOKUP(VLOOKUP($A125, 'E4 TB Allocation Details'!$A$18:$L$214, MATCH("A &amp; G ID", 'E4 TB Allocation Details'!$A$18:$L$18, 0),FALSE), 'E2 Allocators'!$B$15:$W$358, MATCH('O5 Details by Class &amp; Accounts'!CH$18, 'E2 Allocators'!$B$15:$W$15, 0),FALSE)*$E125), 0, VLOOKUP(VLOOKUP($A125, 'E4 TB Allocation Details'!$A$18:$L$214, MATCH("A &amp; G ID", 'E4 TB Allocation Details'!$A$18:$L$18, 0),FALSE), 'E2 Allocators'!$B$15:$W$358, MATCH('O5 Details by Class &amp; Accounts'!CH$18, 'E2 Allocators'!$B$15:$W$15, 0),FALSE)*$E125)</f>
        <v>0</v>
      </c>
      <c r="CI125" s="2186">
        <f>IF(ISERROR(VLOOKUP(VLOOKUP($A125, 'E4 TB Allocation Details'!$A$18:$L$214, MATCH("A &amp; G ID", 'E4 TB Allocation Details'!$A$18:$L$18, 0),FALSE), 'E2 Allocators'!$B$15:$W$358, MATCH('O5 Details by Class &amp; Accounts'!CI$18, 'E2 Allocators'!$B$15:$W$15, 0),FALSE)*$E125), 0, VLOOKUP(VLOOKUP($A125, 'E4 TB Allocation Details'!$A$18:$L$214, MATCH("A &amp; G ID", 'E4 TB Allocation Details'!$A$18:$L$18, 0),FALSE), 'E2 Allocators'!$B$15:$W$358, MATCH('O5 Details by Class &amp; Accounts'!CI$18, 'E2 Allocators'!$B$15:$W$15, 0),FALSE)*$E125)</f>
        <v>0</v>
      </c>
      <c r="CJ125" s="2186">
        <f>IF(ISERROR(VLOOKUP(VLOOKUP($A125, 'E4 TB Allocation Details'!$A$18:$L$214, MATCH("A &amp; G ID", 'E4 TB Allocation Details'!$A$18:$L$18, 0),FALSE), 'E2 Allocators'!$B$15:$W$358, MATCH('O5 Details by Class &amp; Accounts'!CJ$18, 'E2 Allocators'!$B$15:$W$15, 0),FALSE)*$E125), 0, VLOOKUP(VLOOKUP($A125, 'E4 TB Allocation Details'!$A$18:$L$214, MATCH("A &amp; G ID", 'E4 TB Allocation Details'!$A$18:$L$18, 0),FALSE), 'E2 Allocators'!$B$15:$W$358, MATCH('O5 Details by Class &amp; Accounts'!CJ$18, 'E2 Allocators'!$B$15:$W$15, 0),FALSE)*$E125)</f>
        <v>0</v>
      </c>
      <c r="CK125" s="2186">
        <f>IF(ISERROR(VLOOKUP(VLOOKUP($A125, 'E4 TB Allocation Details'!$A$18:$L$214, MATCH("A &amp; G ID", 'E4 TB Allocation Details'!$A$18:$L$18, 0),FALSE), 'E2 Allocators'!$B$15:$W$358, MATCH('O5 Details by Class &amp; Accounts'!CK$18, 'E2 Allocators'!$B$15:$W$15, 0),FALSE)*$E125), 0, VLOOKUP(VLOOKUP($A125, 'E4 TB Allocation Details'!$A$18:$L$214, MATCH("A &amp; G ID", 'E4 TB Allocation Details'!$A$18:$L$18, 0),FALSE), 'E2 Allocators'!$B$15:$W$358, MATCH('O5 Details by Class &amp; Accounts'!CK$18, 'E2 Allocators'!$B$15:$W$15, 0),FALSE)*$E125)</f>
        <v>0</v>
      </c>
      <c r="CL125" s="2186">
        <f>IF(ISERROR(VLOOKUP(VLOOKUP($A125, 'E4 TB Allocation Details'!$A$18:$L$214, MATCH("A &amp; G ID", 'E4 TB Allocation Details'!$A$18:$L$18, 0),FALSE), 'E2 Allocators'!$B$15:$W$358, MATCH('O5 Details by Class &amp; Accounts'!CL$18, 'E2 Allocators'!$B$15:$W$15, 0),FALSE)*$E125), 0, VLOOKUP(VLOOKUP($A125, 'E4 TB Allocation Details'!$A$18:$L$214, MATCH("A &amp; G ID", 'E4 TB Allocation Details'!$A$18:$L$18, 0),FALSE), 'E2 Allocators'!$B$15:$W$358, MATCH('O5 Details by Class &amp; Accounts'!CL$18, 'E2 Allocators'!$B$15:$W$15, 0),FALSE)*$E125)</f>
        <v>0</v>
      </c>
      <c r="CM125" s="2186">
        <f>IF(ISERROR(VLOOKUP(VLOOKUP($A125, 'E4 TB Allocation Details'!$A$18:$L$214, MATCH("A &amp; G ID", 'E4 TB Allocation Details'!$A$18:$L$18, 0),FALSE), 'E2 Allocators'!$B$15:$W$358, MATCH('O5 Details by Class &amp; Accounts'!CM$18, 'E2 Allocators'!$B$15:$W$15, 0),FALSE)*$E125), 0, VLOOKUP(VLOOKUP($A125, 'E4 TB Allocation Details'!$A$18:$L$214, MATCH("A &amp; G ID", 'E4 TB Allocation Details'!$A$18:$L$18, 0),FALSE), 'E2 Allocators'!$B$15:$W$358, MATCH('O5 Details by Class &amp; Accounts'!CM$18, 'E2 Allocators'!$B$15:$W$15, 0),FALSE)*$E125)</f>
        <v>0</v>
      </c>
      <c r="CN125" s="2186">
        <f t="shared" si="36"/>
        <v>6101746.46</v>
      </c>
      <c r="CO125" s="2187">
        <f t="shared" si="37"/>
        <v>0</v>
      </c>
      <c r="CQ125" s="1625" t="s">
        <v>773</v>
      </c>
    </row>
    <row r="126" spans="1:95" s="54" customFormat="1" ht="12.75" x14ac:dyDescent="0.2">
      <c r="A126" s="933">
        <v>4715</v>
      </c>
      <c r="B126" s="933" t="s">
        <v>571</v>
      </c>
      <c r="C126" s="2184">
        <f>IF(ISERROR(VLOOKUP($A126,'I3 TB Data'!$A$19:$H$483,MATCH('O5 Details by Class &amp; Accounts'!$C$18, 'I3 TB Data'!$A$19:$H$19,0),0)), 0, VLOOKUP($A126,'I3 TB Data'!$A$19:$H$483,MATCH('O5 Details by Class &amp; Accounts'!$C$18,'I3 TB Data'!$A$19:$H$19,0),0))</f>
        <v>0</v>
      </c>
      <c r="D126" s="2185"/>
      <c r="E126" s="2184">
        <f t="shared" si="31"/>
        <v>0</v>
      </c>
      <c r="F126" s="2186">
        <f>IF(ISERROR(VLOOKUP($A126, 'E1 Categorization'!A39:E130, MATCH("Customer Component", 'E1 Categorization'!$A$33:$E$33,0), 0)), 0, IF(VLOOKUP($A126, 'E1 Categorization'!A39:E130, MATCH("Customer Component", 'E1 Categorization'!$A$33:$E$33,0), 0)=0, 'O5 Details by Class &amp; Accounts'!$E126, IF(AND(VLOOKUP($A126, 'E1 Categorization'!A39:E130, MATCH("Customer Component", 'E1 Categorization'!$A$33:$E$33,0), 0) &gt;0, VLOOKUP($A126, 'E1 Categorization'!A39:E130, MATCH("Customer Component", 'E1 Categorization'!$A$33:$E$33,0), 0)&lt;1), 'O5 Details by Class &amp; Accounts'!$E126*(1-VLOOKUP($A126, 'E1 Categorization'!A39:E130, MATCH("Customer Component", 'E1 Categorization'!$A$33:$E$33,0), 0)), 0)))</f>
        <v>0</v>
      </c>
      <c r="G126" s="2186">
        <f>IF(ISERROR(VLOOKUP($A126, 'E1 Categorization'!A39:E130, MATCH("Customer Component", 'E1 Categorization'!$A$33:$E$33,0), 0)),0, IF(VLOOKUP($A126, 'E1 Categorization'!A39:E130, MATCH("Customer Component", 'E1 Categorization'!$A$33:$E$33,0), 0)=0, 0, IF(AND(VLOOKUP($A126, 'E1 Categorization'!A39:E130, MATCH("Customer Component", 'E1 Categorization'!$A$33:$E$33,0), 0) &gt;0, VLOOKUP($A126, 'E1 Categorization'!A39:E130, MATCH("Customer Component", 'E1 Categorization'!$A$33:$E$33,0), 0)&lt;1), 'O5 Details by Class &amp; Accounts'!$E126*(VLOOKUP($A126, 'E1 Categorization'!A39:E130, MATCH("Customer Component", 'E1 Categorization'!$A$33:$E$33,0), 0)), 'O5 Details by Class &amp; Accounts'!$E126)))</f>
        <v>0</v>
      </c>
      <c r="H126" s="2186">
        <f t="shared" si="32"/>
        <v>0</v>
      </c>
      <c r="I126" s="2186">
        <f>IF(ISERROR(VLOOKUP(VLOOKUP($A126, 'E4 TB Allocation Details'!$A$18:$L$214, MATCH("Demand ID", 'E4 TB Allocation Details'!$A$18:$L$18, 0),FALSE), 'E2 Allocators'!$B$15:$W$358, MATCH('O5 Details by Class &amp; Accounts'!I$18, 'E2 Allocators'!$B$15:$W$15, 0),FALSE)*$F126), 0, VLOOKUP(VLOOKUP($A126, 'E4 TB Allocation Details'!$A$18:$L$214, MATCH("Demand ID", 'E4 TB Allocation Details'!$A$18:$L$18, 0),FALSE), 'E2 Allocators'!$B$15:$W$358, MATCH('O5 Details by Class &amp; Accounts'!I$18, 'E2 Allocators'!$B$15:$W$15, 0),FALSE)*$F126)</f>
        <v>0</v>
      </c>
      <c r="J126" s="2186">
        <f>IF(ISERROR(VLOOKUP(VLOOKUP($A126, 'E4 TB Allocation Details'!$A$18:$L$214, MATCH("Demand ID", 'E4 TB Allocation Details'!$A$18:$L$18, 0),FALSE), 'E2 Allocators'!$B$15:$W$358, MATCH('O5 Details by Class &amp; Accounts'!J$18, 'E2 Allocators'!$B$15:$W$15, 0),FALSE)*$F126), 0, VLOOKUP(VLOOKUP($A126, 'E4 TB Allocation Details'!$A$18:$L$214, MATCH("Demand ID", 'E4 TB Allocation Details'!$A$18:$L$18, 0),FALSE), 'E2 Allocators'!$B$15:$W$358, MATCH('O5 Details by Class &amp; Accounts'!J$18, 'E2 Allocators'!$B$15:$W$15, 0),FALSE)*$F126)</f>
        <v>0</v>
      </c>
      <c r="K126" s="2186">
        <f>IF(ISERROR(VLOOKUP(VLOOKUP($A126, 'E4 TB Allocation Details'!$A$18:$L$214, MATCH("Demand ID", 'E4 TB Allocation Details'!$A$18:$L$18, 0),FALSE), 'E2 Allocators'!$B$15:$W$358, MATCH('O5 Details by Class &amp; Accounts'!K$18, 'E2 Allocators'!$B$15:$W$15, 0),FALSE)*$F126), 0, VLOOKUP(VLOOKUP($A126, 'E4 TB Allocation Details'!$A$18:$L$214, MATCH("Demand ID", 'E4 TB Allocation Details'!$A$18:$L$18, 0),FALSE), 'E2 Allocators'!$B$15:$W$358, MATCH('O5 Details by Class &amp; Accounts'!K$18, 'E2 Allocators'!$B$15:$W$15, 0),FALSE)*$F126)</f>
        <v>0</v>
      </c>
      <c r="L126" s="2186">
        <f>IF(ISERROR(VLOOKUP(VLOOKUP($A126, 'E4 TB Allocation Details'!$A$18:$L$214, MATCH("Demand ID", 'E4 TB Allocation Details'!$A$18:$L$18, 0),FALSE), 'E2 Allocators'!$B$15:$W$358, MATCH('O5 Details by Class &amp; Accounts'!L$18, 'E2 Allocators'!$B$15:$W$15, 0),FALSE)*$F126), 0, VLOOKUP(VLOOKUP($A126, 'E4 TB Allocation Details'!$A$18:$L$214, MATCH("Demand ID", 'E4 TB Allocation Details'!$A$18:$L$18, 0),FALSE), 'E2 Allocators'!$B$15:$W$358, MATCH('O5 Details by Class &amp; Accounts'!L$18, 'E2 Allocators'!$B$15:$W$15, 0),FALSE)*$F126)</f>
        <v>0</v>
      </c>
      <c r="M126" s="2186">
        <f>IF(ISERROR(VLOOKUP(VLOOKUP($A126, 'E4 TB Allocation Details'!$A$18:$L$214, MATCH("Demand ID", 'E4 TB Allocation Details'!$A$18:$L$18, 0),FALSE), 'E2 Allocators'!$B$15:$W$358, MATCH('O5 Details by Class &amp; Accounts'!M$18, 'E2 Allocators'!$B$15:$W$15, 0),FALSE)*$F126), 0, VLOOKUP(VLOOKUP($A126, 'E4 TB Allocation Details'!$A$18:$L$214, MATCH("Demand ID", 'E4 TB Allocation Details'!$A$18:$L$18, 0),FALSE), 'E2 Allocators'!$B$15:$W$358, MATCH('O5 Details by Class &amp; Accounts'!M$18, 'E2 Allocators'!$B$15:$W$15, 0),FALSE)*$F126)</f>
        <v>0</v>
      </c>
      <c r="N126" s="2186">
        <f>IF(ISERROR(VLOOKUP(VLOOKUP($A126, 'E4 TB Allocation Details'!$A$18:$L$214, MATCH("Demand ID", 'E4 TB Allocation Details'!$A$18:$L$18, 0),FALSE), 'E2 Allocators'!$B$15:$W$358, MATCH('O5 Details by Class &amp; Accounts'!N$18, 'E2 Allocators'!$B$15:$W$15, 0),FALSE)*$F126), 0, VLOOKUP(VLOOKUP($A126, 'E4 TB Allocation Details'!$A$18:$L$214, MATCH("Demand ID", 'E4 TB Allocation Details'!$A$18:$L$18, 0),FALSE), 'E2 Allocators'!$B$15:$W$358, MATCH('O5 Details by Class &amp; Accounts'!N$18, 'E2 Allocators'!$B$15:$W$15, 0),FALSE)*$F126)</f>
        <v>0</v>
      </c>
      <c r="O126" s="2186">
        <f>IF(ISERROR(VLOOKUP(VLOOKUP($A126, 'E4 TB Allocation Details'!$A$18:$L$214, MATCH("Demand ID", 'E4 TB Allocation Details'!$A$18:$L$18, 0),FALSE), 'E2 Allocators'!$B$15:$W$358, MATCH('O5 Details by Class &amp; Accounts'!O$18, 'E2 Allocators'!$B$15:$W$15, 0),FALSE)*$F126), 0, VLOOKUP(VLOOKUP($A126, 'E4 TB Allocation Details'!$A$18:$L$214, MATCH("Demand ID", 'E4 TB Allocation Details'!$A$18:$L$18, 0),FALSE), 'E2 Allocators'!$B$15:$W$358, MATCH('O5 Details by Class &amp; Accounts'!O$18, 'E2 Allocators'!$B$15:$W$15, 0),FALSE)*$F126)</f>
        <v>0</v>
      </c>
      <c r="P126" s="2186">
        <f>IF(ISERROR(VLOOKUP(VLOOKUP($A126, 'E4 TB Allocation Details'!$A$18:$L$214, MATCH("Demand ID", 'E4 TB Allocation Details'!$A$18:$L$18, 0),FALSE), 'E2 Allocators'!$B$15:$W$358, MATCH('O5 Details by Class &amp; Accounts'!P$18, 'E2 Allocators'!$B$15:$W$15, 0),FALSE)*$F126), 0, VLOOKUP(VLOOKUP($A126, 'E4 TB Allocation Details'!$A$18:$L$214, MATCH("Demand ID", 'E4 TB Allocation Details'!$A$18:$L$18, 0),FALSE), 'E2 Allocators'!$B$15:$W$358, MATCH('O5 Details by Class &amp; Accounts'!P$18, 'E2 Allocators'!$B$15:$W$15, 0),FALSE)*$F126)</f>
        <v>0</v>
      </c>
      <c r="Q126" s="2186">
        <f>IF(ISERROR(VLOOKUP(VLOOKUP($A126, 'E4 TB Allocation Details'!$A$18:$L$214, MATCH("Demand ID", 'E4 TB Allocation Details'!$A$18:$L$18, 0),FALSE), 'E2 Allocators'!$B$15:$W$358, MATCH('O5 Details by Class &amp; Accounts'!Q$18, 'E2 Allocators'!$B$15:$W$15, 0),FALSE)*$F126), 0, VLOOKUP(VLOOKUP($A126, 'E4 TB Allocation Details'!$A$18:$L$214, MATCH("Demand ID", 'E4 TB Allocation Details'!$A$18:$L$18, 0),FALSE), 'E2 Allocators'!$B$15:$W$358, MATCH('O5 Details by Class &amp; Accounts'!Q$18, 'E2 Allocators'!$B$15:$W$15, 0),FALSE)*$F126)</f>
        <v>0</v>
      </c>
      <c r="R126" s="2186">
        <f>IF(ISERROR(VLOOKUP(VLOOKUP($A126, 'E4 TB Allocation Details'!$A$18:$L$214, MATCH("Demand ID", 'E4 TB Allocation Details'!$A$18:$L$18, 0),FALSE), 'E2 Allocators'!$B$15:$W$358, MATCH('O5 Details by Class &amp; Accounts'!R$18, 'E2 Allocators'!$B$15:$W$15, 0),FALSE)*$F126), 0, VLOOKUP(VLOOKUP($A126, 'E4 TB Allocation Details'!$A$18:$L$214, MATCH("Demand ID", 'E4 TB Allocation Details'!$A$18:$L$18, 0),FALSE), 'E2 Allocators'!$B$15:$W$358, MATCH('O5 Details by Class &amp; Accounts'!R$18, 'E2 Allocators'!$B$15:$W$15, 0),FALSE)*$F126)</f>
        <v>0</v>
      </c>
      <c r="S126" s="2186">
        <f>IF(ISERROR(VLOOKUP(VLOOKUP($A126, 'E4 TB Allocation Details'!$A$18:$L$214, MATCH("Demand ID", 'E4 TB Allocation Details'!$A$18:$L$18, 0),FALSE), 'E2 Allocators'!$B$15:$W$358, MATCH('O5 Details by Class &amp; Accounts'!S$18, 'E2 Allocators'!$B$15:$W$15, 0),FALSE)*$F126), 0, VLOOKUP(VLOOKUP($A126, 'E4 TB Allocation Details'!$A$18:$L$214, MATCH("Demand ID", 'E4 TB Allocation Details'!$A$18:$L$18, 0),FALSE), 'E2 Allocators'!$B$15:$W$358, MATCH('O5 Details by Class &amp; Accounts'!S$18, 'E2 Allocators'!$B$15:$W$15, 0),FALSE)*$F126)</f>
        <v>0</v>
      </c>
      <c r="T126" s="2186">
        <f>IF(ISERROR(VLOOKUP(VLOOKUP($A126, 'E4 TB Allocation Details'!$A$18:$L$214, MATCH("Demand ID", 'E4 TB Allocation Details'!$A$18:$L$18, 0),FALSE), 'E2 Allocators'!$B$15:$W$358, MATCH('O5 Details by Class &amp; Accounts'!T$18, 'E2 Allocators'!$B$15:$W$15, 0),FALSE)*$F126), 0, VLOOKUP(VLOOKUP($A126, 'E4 TB Allocation Details'!$A$18:$L$214, MATCH("Demand ID", 'E4 TB Allocation Details'!$A$18:$L$18, 0),FALSE), 'E2 Allocators'!$B$15:$W$358, MATCH('O5 Details by Class &amp; Accounts'!T$18, 'E2 Allocators'!$B$15:$W$15, 0),FALSE)*$F126)</f>
        <v>0</v>
      </c>
      <c r="U126" s="2186">
        <f>IF(ISERROR(VLOOKUP(VLOOKUP($A126, 'E4 TB Allocation Details'!$A$18:$L$214, MATCH("Demand ID", 'E4 TB Allocation Details'!$A$18:$L$18, 0),FALSE), 'E2 Allocators'!$B$15:$W$358, MATCH('O5 Details by Class &amp; Accounts'!U$18, 'E2 Allocators'!$B$15:$W$15, 0),FALSE)*$F126), 0, VLOOKUP(VLOOKUP($A126, 'E4 TB Allocation Details'!$A$18:$L$214, MATCH("Demand ID", 'E4 TB Allocation Details'!$A$18:$L$18, 0),FALSE), 'E2 Allocators'!$B$15:$W$358, MATCH('O5 Details by Class &amp; Accounts'!U$18, 'E2 Allocators'!$B$15:$W$15, 0),FALSE)*$F126)</f>
        <v>0</v>
      </c>
      <c r="V126" s="2186">
        <f>IF(ISERROR(VLOOKUP(VLOOKUP($A126, 'E4 TB Allocation Details'!$A$18:$L$214, MATCH("Demand ID", 'E4 TB Allocation Details'!$A$18:$L$18, 0),FALSE), 'E2 Allocators'!$B$15:$W$358, MATCH('O5 Details by Class &amp; Accounts'!V$18, 'E2 Allocators'!$B$15:$W$15, 0),FALSE)*$F126), 0, VLOOKUP(VLOOKUP($A126, 'E4 TB Allocation Details'!$A$18:$L$214, MATCH("Demand ID", 'E4 TB Allocation Details'!$A$18:$L$18, 0),FALSE), 'E2 Allocators'!$B$15:$W$358, MATCH('O5 Details by Class &amp; Accounts'!V$18, 'E2 Allocators'!$B$15:$W$15, 0),FALSE)*$F126)</f>
        <v>0</v>
      </c>
      <c r="W126" s="2186">
        <f>IF(ISERROR(VLOOKUP(VLOOKUP($A126, 'E4 TB Allocation Details'!$A$18:$L$214, MATCH("Demand ID", 'E4 TB Allocation Details'!$A$18:$L$18, 0),FALSE), 'E2 Allocators'!$B$15:$W$358, MATCH('O5 Details by Class &amp; Accounts'!W$18, 'E2 Allocators'!$B$15:$W$15, 0),FALSE)*$F126), 0, VLOOKUP(VLOOKUP($A126, 'E4 TB Allocation Details'!$A$18:$L$214, MATCH("Demand ID", 'E4 TB Allocation Details'!$A$18:$L$18, 0),FALSE), 'E2 Allocators'!$B$15:$W$358, MATCH('O5 Details by Class &amp; Accounts'!W$18, 'E2 Allocators'!$B$15:$W$15, 0),FALSE)*$F126)</f>
        <v>0</v>
      </c>
      <c r="X126" s="2186">
        <f>IF(ISERROR(VLOOKUP(VLOOKUP($A126, 'E4 TB Allocation Details'!$A$18:$L$214, MATCH("Demand ID", 'E4 TB Allocation Details'!$A$18:$L$18, 0),FALSE), 'E2 Allocators'!$B$15:$W$358, MATCH('O5 Details by Class &amp; Accounts'!X$18, 'E2 Allocators'!$B$15:$W$15, 0),FALSE)*$F126), 0, VLOOKUP(VLOOKUP($A126, 'E4 TB Allocation Details'!$A$18:$L$214, MATCH("Demand ID", 'E4 TB Allocation Details'!$A$18:$L$18, 0),FALSE), 'E2 Allocators'!$B$15:$W$358, MATCH('O5 Details by Class &amp; Accounts'!X$18, 'E2 Allocators'!$B$15:$W$15, 0),FALSE)*$F126)</f>
        <v>0</v>
      </c>
      <c r="Y126" s="2186">
        <f>IF(ISERROR(VLOOKUP(VLOOKUP($A126, 'E4 TB Allocation Details'!$A$18:$L$214, MATCH("Demand ID", 'E4 TB Allocation Details'!$A$18:$L$18, 0),FALSE), 'E2 Allocators'!$B$15:$W$358, MATCH('O5 Details by Class &amp; Accounts'!Y$18, 'E2 Allocators'!$B$15:$W$15, 0),FALSE)*$F126), 0, VLOOKUP(VLOOKUP($A126, 'E4 TB Allocation Details'!$A$18:$L$214, MATCH("Demand ID", 'E4 TB Allocation Details'!$A$18:$L$18, 0),FALSE), 'E2 Allocators'!$B$15:$W$358, MATCH('O5 Details by Class &amp; Accounts'!Y$18, 'E2 Allocators'!$B$15:$W$15, 0),FALSE)*$F126)</f>
        <v>0</v>
      </c>
      <c r="Z126" s="2186">
        <f>IF(ISERROR(VLOOKUP(VLOOKUP($A126, 'E4 TB Allocation Details'!$A$18:$L$214, MATCH("Demand ID", 'E4 TB Allocation Details'!$A$18:$L$18, 0),FALSE), 'E2 Allocators'!$B$15:$W$358, MATCH('O5 Details by Class &amp; Accounts'!Z$18, 'E2 Allocators'!$B$15:$W$15, 0),FALSE)*$F126), 0, VLOOKUP(VLOOKUP($A126, 'E4 TB Allocation Details'!$A$18:$L$214, MATCH("Demand ID", 'E4 TB Allocation Details'!$A$18:$L$18, 0),FALSE), 'E2 Allocators'!$B$15:$W$358, MATCH('O5 Details by Class &amp; Accounts'!Z$18, 'E2 Allocators'!$B$15:$W$15, 0),FALSE)*$F126)</f>
        <v>0</v>
      </c>
      <c r="AA126" s="2186">
        <f>IF(ISERROR(VLOOKUP(VLOOKUP($A126, 'E4 TB Allocation Details'!$A$18:$L$214, MATCH("Demand ID", 'E4 TB Allocation Details'!$A$18:$L$18, 0),FALSE), 'E2 Allocators'!$B$15:$W$358, MATCH('O5 Details by Class &amp; Accounts'!AA$18, 'E2 Allocators'!$B$15:$W$15, 0),FALSE)*$F126), 0, VLOOKUP(VLOOKUP($A126, 'E4 TB Allocation Details'!$A$18:$L$214, MATCH("Demand ID", 'E4 TB Allocation Details'!$A$18:$L$18, 0),FALSE), 'E2 Allocators'!$B$15:$W$358, MATCH('O5 Details by Class &amp; Accounts'!AA$18, 'E2 Allocators'!$B$15:$W$15, 0),FALSE)*$F126)</f>
        <v>0</v>
      </c>
      <c r="AB126" s="2186">
        <f>IF(ISERROR(VLOOKUP(VLOOKUP($A126, 'E4 TB Allocation Details'!$A$18:$L$214, MATCH("Demand ID", 'E4 TB Allocation Details'!$A$18:$L$18, 0),FALSE), 'E2 Allocators'!$B$15:$W$358, MATCH('O5 Details by Class &amp; Accounts'!AB$18, 'E2 Allocators'!$B$15:$W$15, 0),FALSE)*$F126), 0, VLOOKUP(VLOOKUP($A126, 'E4 TB Allocation Details'!$A$18:$L$214, MATCH("Demand ID", 'E4 TB Allocation Details'!$A$18:$L$18, 0),FALSE), 'E2 Allocators'!$B$15:$W$358, MATCH('O5 Details by Class &amp; Accounts'!AB$18, 'E2 Allocators'!$B$15:$W$15, 0),FALSE)*$F126)</f>
        <v>0</v>
      </c>
      <c r="AC126" s="2186">
        <f t="shared" si="33"/>
        <v>0</v>
      </c>
      <c r="AD126" s="2186">
        <f>IF(ISERROR(VLOOKUP(VLOOKUP($A126, 'E4 TB Allocation Details'!$A$18:$L$214, MATCH("Customer ID", 'E4 TB Allocation Details'!$A$18:$L$18, 0),FALSE), 'E2 Allocators'!$B$15:$W$358, MATCH('O5 Details by Class &amp; Accounts'!AD$18, 'E2 Allocators'!$B$15:$W$15, 0),FALSE)*$G126), 0, VLOOKUP(VLOOKUP($A126, 'E4 TB Allocation Details'!$A$18:$L$214, MATCH("Customer ID", 'E4 TB Allocation Details'!$A$18:$L$18, 0),FALSE), 'E2 Allocators'!$B$15:$W$358, MATCH('O5 Details by Class &amp; Accounts'!AD$18, 'E2 Allocators'!$B$15:$W$15, 0),FALSE)*$G126)</f>
        <v>0</v>
      </c>
      <c r="AE126" s="2186">
        <f>IF(ISERROR(VLOOKUP(VLOOKUP($A126, 'E4 TB Allocation Details'!$A$18:$L$214, MATCH("Customer ID", 'E4 TB Allocation Details'!$A$18:$L$18, 0),FALSE), 'E2 Allocators'!$B$15:$W$358, MATCH('O5 Details by Class &amp; Accounts'!AE$18, 'E2 Allocators'!$B$15:$W$15, 0),FALSE)*$G126), 0, VLOOKUP(VLOOKUP($A126, 'E4 TB Allocation Details'!$A$18:$L$214, MATCH("Customer ID", 'E4 TB Allocation Details'!$A$18:$L$18, 0),FALSE), 'E2 Allocators'!$B$15:$W$358, MATCH('O5 Details by Class &amp; Accounts'!AE$18, 'E2 Allocators'!$B$15:$W$15, 0),FALSE)*$G126)</f>
        <v>0</v>
      </c>
      <c r="AF126" s="2186">
        <f>IF(ISERROR(VLOOKUP(VLOOKUP($A126, 'E4 TB Allocation Details'!$A$18:$L$214, MATCH("Customer ID", 'E4 TB Allocation Details'!$A$18:$L$18, 0),FALSE), 'E2 Allocators'!$B$15:$W$358, MATCH('O5 Details by Class &amp; Accounts'!AF$18, 'E2 Allocators'!$B$15:$W$15, 0),FALSE)*$G126), 0, VLOOKUP(VLOOKUP($A126, 'E4 TB Allocation Details'!$A$18:$L$214, MATCH("Customer ID", 'E4 TB Allocation Details'!$A$18:$L$18, 0),FALSE), 'E2 Allocators'!$B$15:$W$358, MATCH('O5 Details by Class &amp; Accounts'!AF$18, 'E2 Allocators'!$B$15:$W$15, 0),FALSE)*$G126)</f>
        <v>0</v>
      </c>
      <c r="AG126" s="2186">
        <f>IF(ISERROR(VLOOKUP(VLOOKUP($A126, 'E4 TB Allocation Details'!$A$18:$L$214, MATCH("Customer ID", 'E4 TB Allocation Details'!$A$18:$L$18, 0),FALSE), 'E2 Allocators'!$B$15:$W$358, MATCH('O5 Details by Class &amp; Accounts'!AG$18, 'E2 Allocators'!$B$15:$W$15, 0),FALSE)*$G126), 0, VLOOKUP(VLOOKUP($A126, 'E4 TB Allocation Details'!$A$18:$L$214, MATCH("Customer ID", 'E4 TB Allocation Details'!$A$18:$L$18, 0),FALSE), 'E2 Allocators'!$B$15:$W$358, MATCH('O5 Details by Class &amp; Accounts'!AG$18, 'E2 Allocators'!$B$15:$W$15, 0),FALSE)*$G126)</f>
        <v>0</v>
      </c>
      <c r="AH126" s="2186">
        <f>IF(ISERROR(VLOOKUP(VLOOKUP($A126, 'E4 TB Allocation Details'!$A$18:$L$214, MATCH("Customer ID", 'E4 TB Allocation Details'!$A$18:$L$18, 0),FALSE), 'E2 Allocators'!$B$15:$W$358, MATCH('O5 Details by Class &amp; Accounts'!AH$18, 'E2 Allocators'!$B$15:$W$15, 0),FALSE)*$G126), 0, VLOOKUP(VLOOKUP($A126, 'E4 TB Allocation Details'!$A$18:$L$214, MATCH("Customer ID", 'E4 TB Allocation Details'!$A$18:$L$18, 0),FALSE), 'E2 Allocators'!$B$15:$W$358, MATCH('O5 Details by Class &amp; Accounts'!AH$18, 'E2 Allocators'!$B$15:$W$15, 0),FALSE)*$G126)</f>
        <v>0</v>
      </c>
      <c r="AI126" s="2186">
        <f>IF(ISERROR(VLOOKUP(VLOOKUP($A126, 'E4 TB Allocation Details'!$A$18:$L$214, MATCH("Customer ID", 'E4 TB Allocation Details'!$A$18:$L$18, 0),FALSE), 'E2 Allocators'!$B$15:$W$358, MATCH('O5 Details by Class &amp; Accounts'!AI$18, 'E2 Allocators'!$B$15:$W$15, 0),FALSE)*$G126), 0, VLOOKUP(VLOOKUP($A126, 'E4 TB Allocation Details'!$A$18:$L$214, MATCH("Customer ID", 'E4 TB Allocation Details'!$A$18:$L$18, 0),FALSE), 'E2 Allocators'!$B$15:$W$358, MATCH('O5 Details by Class &amp; Accounts'!AI$18, 'E2 Allocators'!$B$15:$W$15, 0),FALSE)*$G126)</f>
        <v>0</v>
      </c>
      <c r="AJ126" s="2186">
        <f>IF(ISERROR(VLOOKUP(VLOOKUP($A126, 'E4 TB Allocation Details'!$A$18:$L$214, MATCH("Customer ID", 'E4 TB Allocation Details'!$A$18:$L$18, 0),FALSE), 'E2 Allocators'!$B$15:$W$358, MATCH('O5 Details by Class &amp; Accounts'!AJ$18, 'E2 Allocators'!$B$15:$W$15, 0),FALSE)*$G126), 0, VLOOKUP(VLOOKUP($A126, 'E4 TB Allocation Details'!$A$18:$L$214, MATCH("Customer ID", 'E4 TB Allocation Details'!$A$18:$L$18, 0),FALSE), 'E2 Allocators'!$B$15:$W$358, MATCH('O5 Details by Class &amp; Accounts'!AJ$18, 'E2 Allocators'!$B$15:$W$15, 0),FALSE)*$G126)</f>
        <v>0</v>
      </c>
      <c r="AK126" s="2186">
        <f>IF(ISERROR(VLOOKUP(VLOOKUP($A126, 'E4 TB Allocation Details'!$A$18:$L$214, MATCH("Customer ID", 'E4 TB Allocation Details'!$A$18:$L$18, 0),FALSE), 'E2 Allocators'!$B$15:$W$358, MATCH('O5 Details by Class &amp; Accounts'!AK$18, 'E2 Allocators'!$B$15:$W$15, 0),FALSE)*$G126), 0, VLOOKUP(VLOOKUP($A126, 'E4 TB Allocation Details'!$A$18:$L$214, MATCH("Customer ID", 'E4 TB Allocation Details'!$A$18:$L$18, 0),FALSE), 'E2 Allocators'!$B$15:$W$358, MATCH('O5 Details by Class &amp; Accounts'!AK$18, 'E2 Allocators'!$B$15:$W$15, 0),FALSE)*$G126)</f>
        <v>0</v>
      </c>
      <c r="AL126" s="2186">
        <f>IF(ISERROR(VLOOKUP(VLOOKUP($A126, 'E4 TB Allocation Details'!$A$18:$L$214, MATCH("Customer ID", 'E4 TB Allocation Details'!$A$18:$L$18, 0),FALSE), 'E2 Allocators'!$B$15:$W$358, MATCH('O5 Details by Class &amp; Accounts'!AL$18, 'E2 Allocators'!$B$15:$W$15, 0),FALSE)*$G126), 0, VLOOKUP(VLOOKUP($A126, 'E4 TB Allocation Details'!$A$18:$L$214, MATCH("Customer ID", 'E4 TB Allocation Details'!$A$18:$L$18, 0),FALSE), 'E2 Allocators'!$B$15:$W$358, MATCH('O5 Details by Class &amp; Accounts'!AL$18, 'E2 Allocators'!$B$15:$W$15, 0),FALSE)*$G126)</f>
        <v>0</v>
      </c>
      <c r="AM126" s="2186">
        <f>IF(ISERROR(VLOOKUP(VLOOKUP($A126, 'E4 TB Allocation Details'!$A$18:$L$214, MATCH("Customer ID", 'E4 TB Allocation Details'!$A$18:$L$18, 0),FALSE), 'E2 Allocators'!$B$15:$W$358, MATCH('O5 Details by Class &amp; Accounts'!AM$18, 'E2 Allocators'!$B$15:$W$15, 0),FALSE)*$G126), 0, VLOOKUP(VLOOKUP($A126, 'E4 TB Allocation Details'!$A$18:$L$214, MATCH("Customer ID", 'E4 TB Allocation Details'!$A$18:$L$18, 0),FALSE), 'E2 Allocators'!$B$15:$W$358, MATCH('O5 Details by Class &amp; Accounts'!AM$18, 'E2 Allocators'!$B$15:$W$15, 0),FALSE)*$G126)</f>
        <v>0</v>
      </c>
      <c r="AN126" s="2186">
        <f>IF(ISERROR(VLOOKUP(VLOOKUP($A126, 'E4 TB Allocation Details'!$A$18:$L$214, MATCH("Customer ID", 'E4 TB Allocation Details'!$A$18:$L$18, 0),FALSE), 'E2 Allocators'!$B$15:$W$358, MATCH('O5 Details by Class &amp; Accounts'!AN$18, 'E2 Allocators'!$B$15:$W$15, 0),FALSE)*$G126), 0, VLOOKUP(VLOOKUP($A126, 'E4 TB Allocation Details'!$A$18:$L$214, MATCH("Customer ID", 'E4 TB Allocation Details'!$A$18:$L$18, 0),FALSE), 'E2 Allocators'!$B$15:$W$358, MATCH('O5 Details by Class &amp; Accounts'!AN$18, 'E2 Allocators'!$B$15:$W$15, 0),FALSE)*$G126)</f>
        <v>0</v>
      </c>
      <c r="AO126" s="2186">
        <f>IF(ISERROR(VLOOKUP(VLOOKUP($A126, 'E4 TB Allocation Details'!$A$18:$L$214, MATCH("Customer ID", 'E4 TB Allocation Details'!$A$18:$L$18, 0),FALSE), 'E2 Allocators'!$B$15:$W$358, MATCH('O5 Details by Class &amp; Accounts'!AO$18, 'E2 Allocators'!$B$15:$W$15, 0),FALSE)*$G126), 0, VLOOKUP(VLOOKUP($A126, 'E4 TB Allocation Details'!$A$18:$L$214, MATCH("Customer ID", 'E4 TB Allocation Details'!$A$18:$L$18, 0),FALSE), 'E2 Allocators'!$B$15:$W$358, MATCH('O5 Details by Class &amp; Accounts'!AO$18, 'E2 Allocators'!$B$15:$W$15, 0),FALSE)*$G126)</f>
        <v>0</v>
      </c>
      <c r="AP126" s="2186">
        <f>IF(ISERROR(VLOOKUP(VLOOKUP($A126, 'E4 TB Allocation Details'!$A$18:$L$214, MATCH("Customer ID", 'E4 TB Allocation Details'!$A$18:$L$18, 0),FALSE), 'E2 Allocators'!$B$15:$W$358, MATCH('O5 Details by Class &amp; Accounts'!AP$18, 'E2 Allocators'!$B$15:$W$15, 0),FALSE)*$G126), 0, VLOOKUP(VLOOKUP($A126, 'E4 TB Allocation Details'!$A$18:$L$214, MATCH("Customer ID", 'E4 TB Allocation Details'!$A$18:$L$18, 0),FALSE), 'E2 Allocators'!$B$15:$W$358, MATCH('O5 Details by Class &amp; Accounts'!AP$18, 'E2 Allocators'!$B$15:$W$15, 0),FALSE)*$G126)</f>
        <v>0</v>
      </c>
      <c r="AQ126" s="2186">
        <f>IF(ISERROR(VLOOKUP(VLOOKUP($A126, 'E4 TB Allocation Details'!$A$18:$L$214, MATCH("Customer ID", 'E4 TB Allocation Details'!$A$18:$L$18, 0),FALSE), 'E2 Allocators'!$B$15:$W$358, MATCH('O5 Details by Class &amp; Accounts'!AQ$18, 'E2 Allocators'!$B$15:$W$15, 0),FALSE)*$G126), 0, VLOOKUP(VLOOKUP($A126, 'E4 TB Allocation Details'!$A$18:$L$214, MATCH("Customer ID", 'E4 TB Allocation Details'!$A$18:$L$18, 0),FALSE), 'E2 Allocators'!$B$15:$W$358, MATCH('O5 Details by Class &amp; Accounts'!AQ$18, 'E2 Allocators'!$B$15:$W$15, 0),FALSE)*$G126)</f>
        <v>0</v>
      </c>
      <c r="AR126" s="2186">
        <f>IF(ISERROR(VLOOKUP(VLOOKUP($A126, 'E4 TB Allocation Details'!$A$18:$L$214, MATCH("Customer ID", 'E4 TB Allocation Details'!$A$18:$L$18, 0),FALSE), 'E2 Allocators'!$B$15:$W$358, MATCH('O5 Details by Class &amp; Accounts'!AR$18, 'E2 Allocators'!$B$15:$W$15, 0),FALSE)*$G126), 0, VLOOKUP(VLOOKUP($A126, 'E4 TB Allocation Details'!$A$18:$L$214, MATCH("Customer ID", 'E4 TB Allocation Details'!$A$18:$L$18, 0),FALSE), 'E2 Allocators'!$B$15:$W$358, MATCH('O5 Details by Class &amp; Accounts'!AR$18, 'E2 Allocators'!$B$15:$W$15, 0),FALSE)*$G126)</f>
        <v>0</v>
      </c>
      <c r="AS126" s="2186">
        <f>IF(ISERROR(VLOOKUP(VLOOKUP($A126, 'E4 TB Allocation Details'!$A$18:$L$214, MATCH("Customer ID", 'E4 TB Allocation Details'!$A$18:$L$18, 0),FALSE), 'E2 Allocators'!$B$15:$W$358, MATCH('O5 Details by Class &amp; Accounts'!AS$18, 'E2 Allocators'!$B$15:$W$15, 0),FALSE)*$G126), 0, VLOOKUP(VLOOKUP($A126, 'E4 TB Allocation Details'!$A$18:$L$214, MATCH("Customer ID", 'E4 TB Allocation Details'!$A$18:$L$18, 0),FALSE), 'E2 Allocators'!$B$15:$W$358, MATCH('O5 Details by Class &amp; Accounts'!AS$18, 'E2 Allocators'!$B$15:$W$15, 0),FALSE)*$G126)</f>
        <v>0</v>
      </c>
      <c r="AT126" s="2186">
        <f>IF(ISERROR(VLOOKUP(VLOOKUP($A126, 'E4 TB Allocation Details'!$A$18:$L$214, MATCH("Customer ID", 'E4 TB Allocation Details'!$A$18:$L$18, 0),FALSE), 'E2 Allocators'!$B$15:$W$358, MATCH('O5 Details by Class &amp; Accounts'!AT$18, 'E2 Allocators'!$B$15:$W$15, 0),FALSE)*$G126), 0, VLOOKUP(VLOOKUP($A126, 'E4 TB Allocation Details'!$A$18:$L$214, MATCH("Customer ID", 'E4 TB Allocation Details'!$A$18:$L$18, 0),FALSE), 'E2 Allocators'!$B$15:$W$358, MATCH('O5 Details by Class &amp; Accounts'!AT$18, 'E2 Allocators'!$B$15:$W$15, 0),FALSE)*$G126)</f>
        <v>0</v>
      </c>
      <c r="AU126" s="2186">
        <f>IF(ISERROR(VLOOKUP(VLOOKUP($A126, 'E4 TB Allocation Details'!$A$18:$L$214, MATCH("Customer ID", 'E4 TB Allocation Details'!$A$18:$L$18, 0),FALSE), 'E2 Allocators'!$B$15:$W$358, MATCH('O5 Details by Class &amp; Accounts'!AU$18, 'E2 Allocators'!$B$15:$W$15, 0),FALSE)*$G126), 0, VLOOKUP(VLOOKUP($A126, 'E4 TB Allocation Details'!$A$18:$L$214, MATCH("Customer ID", 'E4 TB Allocation Details'!$A$18:$L$18, 0),FALSE), 'E2 Allocators'!$B$15:$W$358, MATCH('O5 Details by Class &amp; Accounts'!AU$18, 'E2 Allocators'!$B$15:$W$15, 0),FALSE)*$G126)</f>
        <v>0</v>
      </c>
      <c r="AV126" s="2186">
        <f>IF(ISERROR(VLOOKUP(VLOOKUP($A126, 'E4 TB Allocation Details'!$A$18:$L$214, MATCH("Customer ID", 'E4 TB Allocation Details'!$A$18:$L$18, 0),FALSE), 'E2 Allocators'!$B$15:$W$358, MATCH('O5 Details by Class &amp; Accounts'!AV$18, 'E2 Allocators'!$B$15:$W$15, 0),FALSE)*$G126), 0, VLOOKUP(VLOOKUP($A126, 'E4 TB Allocation Details'!$A$18:$L$214, MATCH("Customer ID", 'E4 TB Allocation Details'!$A$18:$L$18, 0),FALSE), 'E2 Allocators'!$B$15:$W$358, MATCH('O5 Details by Class &amp; Accounts'!AV$18, 'E2 Allocators'!$B$15:$W$15, 0),FALSE)*$G126)</f>
        <v>0</v>
      </c>
      <c r="AW126" s="2186">
        <f>IF(ISERROR(VLOOKUP(VLOOKUP($A126, 'E4 TB Allocation Details'!$A$18:$L$214, MATCH("Customer ID", 'E4 TB Allocation Details'!$A$18:$L$18, 0),FALSE), 'E2 Allocators'!$B$15:$W$358, MATCH('O5 Details by Class &amp; Accounts'!AW$18, 'E2 Allocators'!$B$15:$W$15, 0),FALSE)*$G126), 0, VLOOKUP(VLOOKUP($A126, 'E4 TB Allocation Details'!$A$18:$L$214, MATCH("Customer ID", 'E4 TB Allocation Details'!$A$18:$L$18, 0),FALSE), 'E2 Allocators'!$B$15:$W$358, MATCH('O5 Details by Class &amp; Accounts'!AW$18, 'E2 Allocators'!$B$15:$W$15, 0),FALSE)*$G126)</f>
        <v>0</v>
      </c>
      <c r="AX126" s="2186">
        <f t="shared" si="34"/>
        <v>0</v>
      </c>
      <c r="AY126" s="2186">
        <f>IF(ISERROR(VLOOKUP(VLOOKUP($A126, 'E4 TB Allocation Details'!$A$18:$L$214, MATCH("Misc ID", 'E4 TB Allocation Details'!$A$18:$L$18, 0),FALSE), 'E2 Allocators'!$B$15:$W$358, MATCH('O5 Details by Class &amp; Accounts'!AY$18, 'E2 Allocators'!$B$15:$W$15, 0),FALSE)*$E126), 0, VLOOKUP(VLOOKUP($A126, 'E4 TB Allocation Details'!$A$18:$L$214, MATCH("Misc ID", 'E4 TB Allocation Details'!$A$18:$L$18, 0),FALSE), 'E2 Allocators'!$B$15:$W$358, MATCH('O5 Details by Class &amp; Accounts'!AY$18, 'E2 Allocators'!$B$15:$W$15, 0),FALSE)*$E126)</f>
        <v>0</v>
      </c>
      <c r="AZ126" s="2186">
        <f>IF(ISERROR(VLOOKUP(VLOOKUP($A126, 'E4 TB Allocation Details'!$A$18:$L$214, MATCH("Misc ID", 'E4 TB Allocation Details'!$A$18:$L$18, 0),FALSE), 'E2 Allocators'!$B$15:$W$358, MATCH('O5 Details by Class &amp; Accounts'!AZ$18, 'E2 Allocators'!$B$15:$W$15, 0),FALSE)*$E126), 0, VLOOKUP(VLOOKUP($A126, 'E4 TB Allocation Details'!$A$18:$L$214, MATCH("Misc ID", 'E4 TB Allocation Details'!$A$18:$L$18, 0),FALSE), 'E2 Allocators'!$B$15:$W$358, MATCH('O5 Details by Class &amp; Accounts'!AZ$18, 'E2 Allocators'!$B$15:$W$15, 0),FALSE)*$E126)</f>
        <v>0</v>
      </c>
      <c r="BA126" s="2186">
        <f>IF(ISERROR(VLOOKUP(VLOOKUP($A126, 'E4 TB Allocation Details'!$A$18:$L$214, MATCH("Misc ID", 'E4 TB Allocation Details'!$A$18:$L$18, 0),FALSE), 'E2 Allocators'!$B$15:$W$358, MATCH('O5 Details by Class &amp; Accounts'!BA$18, 'E2 Allocators'!$B$15:$W$15, 0),FALSE)*$E126), 0, VLOOKUP(VLOOKUP($A126, 'E4 TB Allocation Details'!$A$18:$L$214, MATCH("Misc ID", 'E4 TB Allocation Details'!$A$18:$L$18, 0),FALSE), 'E2 Allocators'!$B$15:$W$358, MATCH('O5 Details by Class &amp; Accounts'!BA$18, 'E2 Allocators'!$B$15:$W$15, 0),FALSE)*$E126)</f>
        <v>0</v>
      </c>
      <c r="BB126" s="2186">
        <f>IF(ISERROR(VLOOKUP(VLOOKUP($A126, 'E4 TB Allocation Details'!$A$18:$L$214, MATCH("Misc ID", 'E4 TB Allocation Details'!$A$18:$L$18, 0),FALSE), 'E2 Allocators'!$B$15:$W$358, MATCH('O5 Details by Class &amp; Accounts'!BB$18, 'E2 Allocators'!$B$15:$W$15, 0),FALSE)*$E126), 0, VLOOKUP(VLOOKUP($A126, 'E4 TB Allocation Details'!$A$18:$L$214, MATCH("Misc ID", 'E4 TB Allocation Details'!$A$18:$L$18, 0),FALSE), 'E2 Allocators'!$B$15:$W$358, MATCH('O5 Details by Class &amp; Accounts'!BB$18, 'E2 Allocators'!$B$15:$W$15, 0),FALSE)*$E126)</f>
        <v>0</v>
      </c>
      <c r="BC126" s="2186">
        <f>IF(ISERROR(VLOOKUP(VLOOKUP($A126, 'E4 TB Allocation Details'!$A$18:$L$214, MATCH("Misc ID", 'E4 TB Allocation Details'!$A$18:$L$18, 0),FALSE), 'E2 Allocators'!$B$15:$W$358, MATCH('O5 Details by Class &amp; Accounts'!BC$18, 'E2 Allocators'!$B$15:$W$15, 0),FALSE)*$E126), 0, VLOOKUP(VLOOKUP($A126, 'E4 TB Allocation Details'!$A$18:$L$214, MATCH("Misc ID", 'E4 TB Allocation Details'!$A$18:$L$18, 0),FALSE), 'E2 Allocators'!$B$15:$W$358, MATCH('O5 Details by Class &amp; Accounts'!BC$18, 'E2 Allocators'!$B$15:$W$15, 0),FALSE)*$E126)</f>
        <v>0</v>
      </c>
      <c r="BD126" s="2186">
        <f>IF(ISERROR(VLOOKUP(VLOOKUP($A126, 'E4 TB Allocation Details'!$A$18:$L$214, MATCH("Misc ID", 'E4 TB Allocation Details'!$A$18:$L$18, 0),FALSE), 'E2 Allocators'!$B$15:$W$358, MATCH('O5 Details by Class &amp; Accounts'!BD$18, 'E2 Allocators'!$B$15:$W$15, 0),FALSE)*$E126), 0, VLOOKUP(VLOOKUP($A126, 'E4 TB Allocation Details'!$A$18:$L$214, MATCH("Misc ID", 'E4 TB Allocation Details'!$A$18:$L$18, 0),FALSE), 'E2 Allocators'!$B$15:$W$358, MATCH('O5 Details by Class &amp; Accounts'!BD$18, 'E2 Allocators'!$B$15:$W$15, 0),FALSE)*$E126)</f>
        <v>0</v>
      </c>
      <c r="BE126" s="2186">
        <f>IF(ISERROR(VLOOKUP(VLOOKUP($A126, 'E4 TB Allocation Details'!$A$18:$L$214, MATCH("Misc ID", 'E4 TB Allocation Details'!$A$18:$L$18, 0),FALSE), 'E2 Allocators'!$B$15:$W$358, MATCH('O5 Details by Class &amp; Accounts'!BE$18, 'E2 Allocators'!$B$15:$W$15, 0),FALSE)*$E126), 0, VLOOKUP(VLOOKUP($A126, 'E4 TB Allocation Details'!$A$18:$L$214, MATCH("Misc ID", 'E4 TB Allocation Details'!$A$18:$L$18, 0),FALSE), 'E2 Allocators'!$B$15:$W$358, MATCH('O5 Details by Class &amp; Accounts'!BE$18, 'E2 Allocators'!$B$15:$W$15, 0),FALSE)*$E126)</f>
        <v>0</v>
      </c>
      <c r="BF126" s="2186">
        <f>IF(ISERROR(VLOOKUP(VLOOKUP($A126, 'E4 TB Allocation Details'!$A$18:$L$214, MATCH("Misc ID", 'E4 TB Allocation Details'!$A$18:$L$18, 0),FALSE), 'E2 Allocators'!$B$15:$W$358, MATCH('O5 Details by Class &amp; Accounts'!BF$18, 'E2 Allocators'!$B$15:$W$15, 0),FALSE)*$E126), 0, VLOOKUP(VLOOKUP($A126, 'E4 TB Allocation Details'!$A$18:$L$214, MATCH("Misc ID", 'E4 TB Allocation Details'!$A$18:$L$18, 0),FALSE), 'E2 Allocators'!$B$15:$W$358, MATCH('O5 Details by Class &amp; Accounts'!BF$18, 'E2 Allocators'!$B$15:$W$15, 0),FALSE)*$E126)</f>
        <v>0</v>
      </c>
      <c r="BG126" s="2186">
        <f>IF(ISERROR(VLOOKUP(VLOOKUP($A126, 'E4 TB Allocation Details'!$A$18:$L$214, MATCH("Misc ID", 'E4 TB Allocation Details'!$A$18:$L$18, 0),FALSE), 'E2 Allocators'!$B$15:$W$358, MATCH('O5 Details by Class &amp; Accounts'!BG$18, 'E2 Allocators'!$B$15:$W$15, 0),FALSE)*$E126), 0, VLOOKUP(VLOOKUP($A126, 'E4 TB Allocation Details'!$A$18:$L$214, MATCH("Misc ID", 'E4 TB Allocation Details'!$A$18:$L$18, 0),FALSE), 'E2 Allocators'!$B$15:$W$358, MATCH('O5 Details by Class &amp; Accounts'!BG$18, 'E2 Allocators'!$B$15:$W$15, 0),FALSE)*$E126)</f>
        <v>0</v>
      </c>
      <c r="BH126" s="2186">
        <f>IF(ISERROR(VLOOKUP(VLOOKUP($A126, 'E4 TB Allocation Details'!$A$18:$L$214, MATCH("Misc ID", 'E4 TB Allocation Details'!$A$18:$L$18, 0),FALSE), 'E2 Allocators'!$B$15:$W$358, MATCH('O5 Details by Class &amp; Accounts'!BH$18, 'E2 Allocators'!$B$15:$W$15, 0),FALSE)*$E126), 0, VLOOKUP(VLOOKUP($A126, 'E4 TB Allocation Details'!$A$18:$L$214, MATCH("Misc ID", 'E4 TB Allocation Details'!$A$18:$L$18, 0),FALSE), 'E2 Allocators'!$B$15:$W$358, MATCH('O5 Details by Class &amp; Accounts'!BH$18, 'E2 Allocators'!$B$15:$W$15, 0),FALSE)*$E126)</f>
        <v>0</v>
      </c>
      <c r="BI126" s="2186">
        <f>IF(ISERROR(VLOOKUP(VLOOKUP($A126, 'E4 TB Allocation Details'!$A$18:$L$214, MATCH("Misc ID", 'E4 TB Allocation Details'!$A$18:$L$18, 0),FALSE), 'E2 Allocators'!$B$15:$W$358, MATCH('O5 Details by Class &amp; Accounts'!BI$18, 'E2 Allocators'!$B$15:$W$15, 0),FALSE)*$E126), 0, VLOOKUP(VLOOKUP($A126, 'E4 TB Allocation Details'!$A$18:$L$214, MATCH("Misc ID", 'E4 TB Allocation Details'!$A$18:$L$18, 0),FALSE), 'E2 Allocators'!$B$15:$W$358, MATCH('O5 Details by Class &amp; Accounts'!BI$18, 'E2 Allocators'!$B$15:$W$15, 0),FALSE)*$E126)</f>
        <v>0</v>
      </c>
      <c r="BJ126" s="2186">
        <f>IF(ISERROR(VLOOKUP(VLOOKUP($A126, 'E4 TB Allocation Details'!$A$18:$L$214, MATCH("Misc ID", 'E4 TB Allocation Details'!$A$18:$L$18, 0),FALSE), 'E2 Allocators'!$B$15:$W$358, MATCH('O5 Details by Class &amp; Accounts'!BJ$18, 'E2 Allocators'!$B$15:$W$15, 0),FALSE)*$E126), 0, VLOOKUP(VLOOKUP($A126, 'E4 TB Allocation Details'!$A$18:$L$214, MATCH("Misc ID", 'E4 TB Allocation Details'!$A$18:$L$18, 0),FALSE), 'E2 Allocators'!$B$15:$W$358, MATCH('O5 Details by Class &amp; Accounts'!BJ$18, 'E2 Allocators'!$B$15:$W$15, 0),FALSE)*$E126)</f>
        <v>0</v>
      </c>
      <c r="BK126" s="2186">
        <f>IF(ISERROR(VLOOKUP(VLOOKUP($A126, 'E4 TB Allocation Details'!$A$18:$L$214, MATCH("Misc ID", 'E4 TB Allocation Details'!$A$18:$L$18, 0),FALSE), 'E2 Allocators'!$B$15:$W$358, MATCH('O5 Details by Class &amp; Accounts'!BK$18, 'E2 Allocators'!$B$15:$W$15, 0),FALSE)*$E126), 0, VLOOKUP(VLOOKUP($A126, 'E4 TB Allocation Details'!$A$18:$L$214, MATCH("Misc ID", 'E4 TB Allocation Details'!$A$18:$L$18, 0),FALSE), 'E2 Allocators'!$B$15:$W$358, MATCH('O5 Details by Class &amp; Accounts'!BK$18, 'E2 Allocators'!$B$15:$W$15, 0),FALSE)*$E126)</f>
        <v>0</v>
      </c>
      <c r="BL126" s="2186">
        <f>IF(ISERROR(VLOOKUP(VLOOKUP($A126, 'E4 TB Allocation Details'!$A$18:$L$214, MATCH("Misc ID", 'E4 TB Allocation Details'!$A$18:$L$18, 0),FALSE), 'E2 Allocators'!$B$15:$W$358, MATCH('O5 Details by Class &amp; Accounts'!BL$18, 'E2 Allocators'!$B$15:$W$15, 0),FALSE)*$E126), 0, VLOOKUP(VLOOKUP($A126, 'E4 TB Allocation Details'!$A$18:$L$214, MATCH("Misc ID", 'E4 TB Allocation Details'!$A$18:$L$18, 0),FALSE), 'E2 Allocators'!$B$15:$W$358, MATCH('O5 Details by Class &amp; Accounts'!BL$18, 'E2 Allocators'!$B$15:$W$15, 0),FALSE)*$E126)</f>
        <v>0</v>
      </c>
      <c r="BM126" s="2186">
        <f>IF(ISERROR(VLOOKUP(VLOOKUP($A126, 'E4 TB Allocation Details'!$A$18:$L$214, MATCH("Misc ID", 'E4 TB Allocation Details'!$A$18:$L$18, 0),FALSE), 'E2 Allocators'!$B$15:$W$358, MATCH('O5 Details by Class &amp; Accounts'!BM$18, 'E2 Allocators'!$B$15:$W$15, 0),FALSE)*$E126), 0, VLOOKUP(VLOOKUP($A126, 'E4 TB Allocation Details'!$A$18:$L$214, MATCH("Misc ID", 'E4 TB Allocation Details'!$A$18:$L$18, 0),FALSE), 'E2 Allocators'!$B$15:$W$358, MATCH('O5 Details by Class &amp; Accounts'!BM$18, 'E2 Allocators'!$B$15:$W$15, 0),FALSE)*$E126)</f>
        <v>0</v>
      </c>
      <c r="BN126" s="2186">
        <f>IF(ISERROR(VLOOKUP(VLOOKUP($A126, 'E4 TB Allocation Details'!$A$18:$L$214, MATCH("Misc ID", 'E4 TB Allocation Details'!$A$18:$L$18, 0),FALSE), 'E2 Allocators'!$B$15:$W$358, MATCH('O5 Details by Class &amp; Accounts'!BN$18, 'E2 Allocators'!$B$15:$W$15, 0),FALSE)*$E126), 0, VLOOKUP(VLOOKUP($A126, 'E4 TB Allocation Details'!$A$18:$L$214, MATCH("Misc ID", 'E4 TB Allocation Details'!$A$18:$L$18, 0),FALSE), 'E2 Allocators'!$B$15:$W$358, MATCH('O5 Details by Class &amp; Accounts'!BN$18, 'E2 Allocators'!$B$15:$W$15, 0),FALSE)*$E126)</f>
        <v>0</v>
      </c>
      <c r="BO126" s="2186">
        <f>IF(ISERROR(VLOOKUP(VLOOKUP($A126, 'E4 TB Allocation Details'!$A$18:$L$214, MATCH("Misc ID", 'E4 TB Allocation Details'!$A$18:$L$18, 0),FALSE), 'E2 Allocators'!$B$15:$W$358, MATCH('O5 Details by Class &amp; Accounts'!BO$18, 'E2 Allocators'!$B$15:$W$15, 0),FALSE)*$E126), 0, VLOOKUP(VLOOKUP($A126, 'E4 TB Allocation Details'!$A$18:$L$214, MATCH("Misc ID", 'E4 TB Allocation Details'!$A$18:$L$18, 0),FALSE), 'E2 Allocators'!$B$15:$W$358, MATCH('O5 Details by Class &amp; Accounts'!BO$18, 'E2 Allocators'!$B$15:$W$15, 0),FALSE)*$E126)</f>
        <v>0</v>
      </c>
      <c r="BP126" s="2186">
        <f>IF(ISERROR(VLOOKUP(VLOOKUP($A126, 'E4 TB Allocation Details'!$A$18:$L$214, MATCH("Misc ID", 'E4 TB Allocation Details'!$A$18:$L$18, 0),FALSE), 'E2 Allocators'!$B$15:$W$358, MATCH('O5 Details by Class &amp; Accounts'!BP$18, 'E2 Allocators'!$B$15:$W$15, 0),FALSE)*$E126), 0, VLOOKUP(VLOOKUP($A126, 'E4 TB Allocation Details'!$A$18:$L$214, MATCH("Misc ID", 'E4 TB Allocation Details'!$A$18:$L$18, 0),FALSE), 'E2 Allocators'!$B$15:$W$358, MATCH('O5 Details by Class &amp; Accounts'!BP$18, 'E2 Allocators'!$B$15:$W$15, 0),FALSE)*$E126)</f>
        <v>0</v>
      </c>
      <c r="BQ126" s="2186">
        <f>IF(ISERROR(VLOOKUP(VLOOKUP($A126, 'E4 TB Allocation Details'!$A$18:$L$214, MATCH("Misc ID", 'E4 TB Allocation Details'!$A$18:$L$18, 0),FALSE), 'E2 Allocators'!$B$15:$W$358, MATCH('O5 Details by Class &amp; Accounts'!BQ$18, 'E2 Allocators'!$B$15:$W$15, 0),FALSE)*$E126), 0, VLOOKUP(VLOOKUP($A126, 'E4 TB Allocation Details'!$A$18:$L$214, MATCH("Misc ID", 'E4 TB Allocation Details'!$A$18:$L$18, 0),FALSE), 'E2 Allocators'!$B$15:$W$358, MATCH('O5 Details by Class &amp; Accounts'!BQ$18, 'E2 Allocators'!$B$15:$W$15, 0),FALSE)*$E126)</f>
        <v>0</v>
      </c>
      <c r="BR126" s="2186">
        <f>IF(ISERROR(VLOOKUP(VLOOKUP($A126, 'E4 TB Allocation Details'!$A$18:$L$214, MATCH("Misc ID", 'E4 TB Allocation Details'!$A$18:$L$18, 0),FALSE), 'E2 Allocators'!$B$15:$W$358, MATCH('O5 Details by Class &amp; Accounts'!BR$18, 'E2 Allocators'!$B$15:$W$15, 0),FALSE)*$E126), 0, VLOOKUP(VLOOKUP($A126, 'E4 TB Allocation Details'!$A$18:$L$214, MATCH("Misc ID", 'E4 TB Allocation Details'!$A$18:$L$18, 0),FALSE), 'E2 Allocators'!$B$15:$W$358, MATCH('O5 Details by Class &amp; Accounts'!BR$18, 'E2 Allocators'!$B$15:$W$15, 0),FALSE)*$E126)</f>
        <v>0</v>
      </c>
      <c r="BS126" s="2186">
        <f t="shared" si="35"/>
        <v>0</v>
      </c>
      <c r="BT126" s="2186">
        <f>IF(ISERROR(VLOOKUP(VLOOKUP($A126, 'E4 TB Allocation Details'!$A$18:$L$214, MATCH("A &amp; G ID", 'E4 TB Allocation Details'!$A$18:$L$18, 0),FALSE), 'E2 Allocators'!$B$15:$W$358, MATCH('O5 Details by Class &amp; Accounts'!BT$18, 'E2 Allocators'!$B$15:$W$15, 0),FALSE)*$E126), 0, VLOOKUP(VLOOKUP($A126, 'E4 TB Allocation Details'!$A$18:$L$214, MATCH("A &amp; G ID", 'E4 TB Allocation Details'!$A$18:$L$18, 0),FALSE), 'E2 Allocators'!$B$15:$W$358, MATCH('O5 Details by Class &amp; Accounts'!BT$18, 'E2 Allocators'!$B$15:$W$15, 0),FALSE)*$E126)</f>
        <v>0</v>
      </c>
      <c r="BU126" s="2186">
        <f>IF(ISERROR(VLOOKUP(VLOOKUP($A126, 'E4 TB Allocation Details'!$A$18:$L$214, MATCH("A &amp; G ID", 'E4 TB Allocation Details'!$A$18:$L$18, 0),FALSE), 'E2 Allocators'!$B$15:$W$358, MATCH('O5 Details by Class &amp; Accounts'!BU$18, 'E2 Allocators'!$B$15:$W$15, 0),FALSE)*$E126), 0, VLOOKUP(VLOOKUP($A126, 'E4 TB Allocation Details'!$A$18:$L$214, MATCH("A &amp; G ID", 'E4 TB Allocation Details'!$A$18:$L$18, 0),FALSE), 'E2 Allocators'!$B$15:$W$358, MATCH('O5 Details by Class &amp; Accounts'!BU$18, 'E2 Allocators'!$B$15:$W$15, 0),FALSE)*$E126)</f>
        <v>0</v>
      </c>
      <c r="BV126" s="2186">
        <f>IF(ISERROR(VLOOKUP(VLOOKUP($A126, 'E4 TB Allocation Details'!$A$18:$L$214, MATCH("A &amp; G ID", 'E4 TB Allocation Details'!$A$18:$L$18, 0),FALSE), 'E2 Allocators'!$B$15:$W$358, MATCH('O5 Details by Class &amp; Accounts'!BV$18, 'E2 Allocators'!$B$15:$W$15, 0),FALSE)*$E126), 0, VLOOKUP(VLOOKUP($A126, 'E4 TB Allocation Details'!$A$18:$L$214, MATCH("A &amp; G ID", 'E4 TB Allocation Details'!$A$18:$L$18, 0),FALSE), 'E2 Allocators'!$B$15:$W$358, MATCH('O5 Details by Class &amp; Accounts'!BV$18, 'E2 Allocators'!$B$15:$W$15, 0),FALSE)*$E126)</f>
        <v>0</v>
      </c>
      <c r="BW126" s="2186">
        <f>IF(ISERROR(VLOOKUP(VLOOKUP($A126, 'E4 TB Allocation Details'!$A$18:$L$214, MATCH("A &amp; G ID", 'E4 TB Allocation Details'!$A$18:$L$18, 0),FALSE), 'E2 Allocators'!$B$15:$W$358, MATCH('O5 Details by Class &amp; Accounts'!BW$18, 'E2 Allocators'!$B$15:$W$15, 0),FALSE)*$E126), 0, VLOOKUP(VLOOKUP($A126, 'E4 TB Allocation Details'!$A$18:$L$214, MATCH("A &amp; G ID", 'E4 TB Allocation Details'!$A$18:$L$18, 0),FALSE), 'E2 Allocators'!$B$15:$W$358, MATCH('O5 Details by Class &amp; Accounts'!BW$18, 'E2 Allocators'!$B$15:$W$15, 0),FALSE)*$E126)</f>
        <v>0</v>
      </c>
      <c r="BX126" s="2186">
        <f>IF(ISERROR(VLOOKUP(VLOOKUP($A126, 'E4 TB Allocation Details'!$A$18:$L$214, MATCH("A &amp; G ID", 'E4 TB Allocation Details'!$A$18:$L$18, 0),FALSE), 'E2 Allocators'!$B$15:$W$358, MATCH('O5 Details by Class &amp; Accounts'!BX$18, 'E2 Allocators'!$B$15:$W$15, 0),FALSE)*$E126), 0, VLOOKUP(VLOOKUP($A126, 'E4 TB Allocation Details'!$A$18:$L$214, MATCH("A &amp; G ID", 'E4 TB Allocation Details'!$A$18:$L$18, 0),FALSE), 'E2 Allocators'!$B$15:$W$358, MATCH('O5 Details by Class &amp; Accounts'!BX$18, 'E2 Allocators'!$B$15:$W$15, 0),FALSE)*$E126)</f>
        <v>0</v>
      </c>
      <c r="BY126" s="2186">
        <f>IF(ISERROR(VLOOKUP(VLOOKUP($A126, 'E4 TB Allocation Details'!$A$18:$L$214, MATCH("A &amp; G ID", 'E4 TB Allocation Details'!$A$18:$L$18, 0),FALSE), 'E2 Allocators'!$B$15:$W$358, MATCH('O5 Details by Class &amp; Accounts'!BY$18, 'E2 Allocators'!$B$15:$W$15, 0),FALSE)*$E126), 0, VLOOKUP(VLOOKUP($A126, 'E4 TB Allocation Details'!$A$18:$L$214, MATCH("A &amp; G ID", 'E4 TB Allocation Details'!$A$18:$L$18, 0),FALSE), 'E2 Allocators'!$B$15:$W$358, MATCH('O5 Details by Class &amp; Accounts'!BY$18, 'E2 Allocators'!$B$15:$W$15, 0),FALSE)*$E126)</f>
        <v>0</v>
      </c>
      <c r="BZ126" s="2186">
        <f>IF(ISERROR(VLOOKUP(VLOOKUP($A126, 'E4 TB Allocation Details'!$A$18:$L$214, MATCH("A &amp; G ID", 'E4 TB Allocation Details'!$A$18:$L$18, 0),FALSE), 'E2 Allocators'!$B$15:$W$358, MATCH('O5 Details by Class &amp; Accounts'!BZ$18, 'E2 Allocators'!$B$15:$W$15, 0),FALSE)*$E126), 0, VLOOKUP(VLOOKUP($A126, 'E4 TB Allocation Details'!$A$18:$L$214, MATCH("A &amp; G ID", 'E4 TB Allocation Details'!$A$18:$L$18, 0),FALSE), 'E2 Allocators'!$B$15:$W$358, MATCH('O5 Details by Class &amp; Accounts'!BZ$18, 'E2 Allocators'!$B$15:$W$15, 0),FALSE)*$E126)</f>
        <v>0</v>
      </c>
      <c r="CA126" s="2186">
        <f>IF(ISERROR(VLOOKUP(VLOOKUP($A126, 'E4 TB Allocation Details'!$A$18:$L$214, MATCH("A &amp; G ID", 'E4 TB Allocation Details'!$A$18:$L$18, 0),FALSE), 'E2 Allocators'!$B$15:$W$358, MATCH('O5 Details by Class &amp; Accounts'!CA$18, 'E2 Allocators'!$B$15:$W$15, 0),FALSE)*$E126), 0, VLOOKUP(VLOOKUP($A126, 'E4 TB Allocation Details'!$A$18:$L$214, MATCH("A &amp; G ID", 'E4 TB Allocation Details'!$A$18:$L$18, 0),FALSE), 'E2 Allocators'!$B$15:$W$358, MATCH('O5 Details by Class &amp; Accounts'!CA$18, 'E2 Allocators'!$B$15:$W$15, 0),FALSE)*$E126)</f>
        <v>0</v>
      </c>
      <c r="CB126" s="2186">
        <f>IF(ISERROR(VLOOKUP(VLOOKUP($A126, 'E4 TB Allocation Details'!$A$18:$L$214, MATCH("A &amp; G ID", 'E4 TB Allocation Details'!$A$18:$L$18, 0),FALSE), 'E2 Allocators'!$B$15:$W$358, MATCH('O5 Details by Class &amp; Accounts'!CB$18, 'E2 Allocators'!$B$15:$W$15, 0),FALSE)*$E126), 0, VLOOKUP(VLOOKUP($A126, 'E4 TB Allocation Details'!$A$18:$L$214, MATCH("A &amp; G ID", 'E4 TB Allocation Details'!$A$18:$L$18, 0),FALSE), 'E2 Allocators'!$B$15:$W$358, MATCH('O5 Details by Class &amp; Accounts'!CB$18, 'E2 Allocators'!$B$15:$W$15, 0),FALSE)*$E126)</f>
        <v>0</v>
      </c>
      <c r="CC126" s="2186">
        <f>IF(ISERROR(VLOOKUP(VLOOKUP($A126, 'E4 TB Allocation Details'!$A$18:$L$214, MATCH("A &amp; G ID", 'E4 TB Allocation Details'!$A$18:$L$18, 0),FALSE), 'E2 Allocators'!$B$15:$W$358, MATCH('O5 Details by Class &amp; Accounts'!CC$18, 'E2 Allocators'!$B$15:$W$15, 0),FALSE)*$E126), 0, VLOOKUP(VLOOKUP($A126, 'E4 TB Allocation Details'!$A$18:$L$214, MATCH("A &amp; G ID", 'E4 TB Allocation Details'!$A$18:$L$18, 0),FALSE), 'E2 Allocators'!$B$15:$W$358, MATCH('O5 Details by Class &amp; Accounts'!CC$18, 'E2 Allocators'!$B$15:$W$15, 0),FALSE)*$E126)</f>
        <v>0</v>
      </c>
      <c r="CD126" s="2186">
        <f>IF(ISERROR(VLOOKUP(VLOOKUP($A126, 'E4 TB Allocation Details'!$A$18:$L$214, MATCH("A &amp; G ID", 'E4 TB Allocation Details'!$A$18:$L$18, 0),FALSE), 'E2 Allocators'!$B$15:$W$358, MATCH('O5 Details by Class &amp; Accounts'!CD$18, 'E2 Allocators'!$B$15:$W$15, 0),FALSE)*$E126), 0, VLOOKUP(VLOOKUP($A126, 'E4 TB Allocation Details'!$A$18:$L$214, MATCH("A &amp; G ID", 'E4 TB Allocation Details'!$A$18:$L$18, 0),FALSE), 'E2 Allocators'!$B$15:$W$358, MATCH('O5 Details by Class &amp; Accounts'!CD$18, 'E2 Allocators'!$B$15:$W$15, 0),FALSE)*$E126)</f>
        <v>0</v>
      </c>
      <c r="CE126" s="2186">
        <f>IF(ISERROR(VLOOKUP(VLOOKUP($A126, 'E4 TB Allocation Details'!$A$18:$L$214, MATCH("A &amp; G ID", 'E4 TB Allocation Details'!$A$18:$L$18, 0),FALSE), 'E2 Allocators'!$B$15:$W$358, MATCH('O5 Details by Class &amp; Accounts'!CE$18, 'E2 Allocators'!$B$15:$W$15, 0),FALSE)*$E126), 0, VLOOKUP(VLOOKUP($A126, 'E4 TB Allocation Details'!$A$18:$L$214, MATCH("A &amp; G ID", 'E4 TB Allocation Details'!$A$18:$L$18, 0),FALSE), 'E2 Allocators'!$B$15:$W$358, MATCH('O5 Details by Class &amp; Accounts'!CE$18, 'E2 Allocators'!$B$15:$W$15, 0),FALSE)*$E126)</f>
        <v>0</v>
      </c>
      <c r="CF126" s="2186">
        <f>IF(ISERROR(VLOOKUP(VLOOKUP($A126, 'E4 TB Allocation Details'!$A$18:$L$214, MATCH("A &amp; G ID", 'E4 TB Allocation Details'!$A$18:$L$18, 0),FALSE), 'E2 Allocators'!$B$15:$W$358, MATCH('O5 Details by Class &amp; Accounts'!CF$18, 'E2 Allocators'!$B$15:$W$15, 0),FALSE)*$E126), 0, VLOOKUP(VLOOKUP($A126, 'E4 TB Allocation Details'!$A$18:$L$214, MATCH("A &amp; G ID", 'E4 TB Allocation Details'!$A$18:$L$18, 0),FALSE), 'E2 Allocators'!$B$15:$W$358, MATCH('O5 Details by Class &amp; Accounts'!CF$18, 'E2 Allocators'!$B$15:$W$15, 0),FALSE)*$E126)</f>
        <v>0</v>
      </c>
      <c r="CG126" s="2186">
        <f>IF(ISERROR(VLOOKUP(VLOOKUP($A126, 'E4 TB Allocation Details'!$A$18:$L$214, MATCH("A &amp; G ID", 'E4 TB Allocation Details'!$A$18:$L$18, 0),FALSE), 'E2 Allocators'!$B$15:$W$358, MATCH('O5 Details by Class &amp; Accounts'!CG$18, 'E2 Allocators'!$B$15:$W$15, 0),FALSE)*$E126), 0, VLOOKUP(VLOOKUP($A126, 'E4 TB Allocation Details'!$A$18:$L$214, MATCH("A &amp; G ID", 'E4 TB Allocation Details'!$A$18:$L$18, 0),FALSE), 'E2 Allocators'!$B$15:$W$358, MATCH('O5 Details by Class &amp; Accounts'!CG$18, 'E2 Allocators'!$B$15:$W$15, 0),FALSE)*$E126)</f>
        <v>0</v>
      </c>
      <c r="CH126" s="2186">
        <f>IF(ISERROR(VLOOKUP(VLOOKUP($A126, 'E4 TB Allocation Details'!$A$18:$L$214, MATCH("A &amp; G ID", 'E4 TB Allocation Details'!$A$18:$L$18, 0),FALSE), 'E2 Allocators'!$B$15:$W$358, MATCH('O5 Details by Class &amp; Accounts'!CH$18, 'E2 Allocators'!$B$15:$W$15, 0),FALSE)*$E126), 0, VLOOKUP(VLOOKUP($A126, 'E4 TB Allocation Details'!$A$18:$L$214, MATCH("A &amp; G ID", 'E4 TB Allocation Details'!$A$18:$L$18, 0),FALSE), 'E2 Allocators'!$B$15:$W$358, MATCH('O5 Details by Class &amp; Accounts'!CH$18, 'E2 Allocators'!$B$15:$W$15, 0),FALSE)*$E126)</f>
        <v>0</v>
      </c>
      <c r="CI126" s="2186">
        <f>IF(ISERROR(VLOOKUP(VLOOKUP($A126, 'E4 TB Allocation Details'!$A$18:$L$214, MATCH("A &amp; G ID", 'E4 TB Allocation Details'!$A$18:$L$18, 0),FALSE), 'E2 Allocators'!$B$15:$W$358, MATCH('O5 Details by Class &amp; Accounts'!CI$18, 'E2 Allocators'!$B$15:$W$15, 0),FALSE)*$E126), 0, VLOOKUP(VLOOKUP($A126, 'E4 TB Allocation Details'!$A$18:$L$214, MATCH("A &amp; G ID", 'E4 TB Allocation Details'!$A$18:$L$18, 0),FALSE), 'E2 Allocators'!$B$15:$W$358, MATCH('O5 Details by Class &amp; Accounts'!CI$18, 'E2 Allocators'!$B$15:$W$15, 0),FALSE)*$E126)</f>
        <v>0</v>
      </c>
      <c r="CJ126" s="2186">
        <f>IF(ISERROR(VLOOKUP(VLOOKUP($A126, 'E4 TB Allocation Details'!$A$18:$L$214, MATCH("A &amp; G ID", 'E4 TB Allocation Details'!$A$18:$L$18, 0),FALSE), 'E2 Allocators'!$B$15:$W$358, MATCH('O5 Details by Class &amp; Accounts'!CJ$18, 'E2 Allocators'!$B$15:$W$15, 0),FALSE)*$E126), 0, VLOOKUP(VLOOKUP($A126, 'E4 TB Allocation Details'!$A$18:$L$214, MATCH("A &amp; G ID", 'E4 TB Allocation Details'!$A$18:$L$18, 0),FALSE), 'E2 Allocators'!$B$15:$W$358, MATCH('O5 Details by Class &amp; Accounts'!CJ$18, 'E2 Allocators'!$B$15:$W$15, 0),FALSE)*$E126)</f>
        <v>0</v>
      </c>
      <c r="CK126" s="2186">
        <f>IF(ISERROR(VLOOKUP(VLOOKUP($A126, 'E4 TB Allocation Details'!$A$18:$L$214, MATCH("A &amp; G ID", 'E4 TB Allocation Details'!$A$18:$L$18, 0),FALSE), 'E2 Allocators'!$B$15:$W$358, MATCH('O5 Details by Class &amp; Accounts'!CK$18, 'E2 Allocators'!$B$15:$W$15, 0),FALSE)*$E126), 0, VLOOKUP(VLOOKUP($A126, 'E4 TB Allocation Details'!$A$18:$L$214, MATCH("A &amp; G ID", 'E4 TB Allocation Details'!$A$18:$L$18, 0),FALSE), 'E2 Allocators'!$B$15:$W$358, MATCH('O5 Details by Class &amp; Accounts'!CK$18, 'E2 Allocators'!$B$15:$W$15, 0),FALSE)*$E126)</f>
        <v>0</v>
      </c>
      <c r="CL126" s="2186">
        <f>IF(ISERROR(VLOOKUP(VLOOKUP($A126, 'E4 TB Allocation Details'!$A$18:$L$214, MATCH("A &amp; G ID", 'E4 TB Allocation Details'!$A$18:$L$18, 0),FALSE), 'E2 Allocators'!$B$15:$W$358, MATCH('O5 Details by Class &amp; Accounts'!CL$18, 'E2 Allocators'!$B$15:$W$15, 0),FALSE)*$E126), 0, VLOOKUP(VLOOKUP($A126, 'E4 TB Allocation Details'!$A$18:$L$214, MATCH("A &amp; G ID", 'E4 TB Allocation Details'!$A$18:$L$18, 0),FALSE), 'E2 Allocators'!$B$15:$W$358, MATCH('O5 Details by Class &amp; Accounts'!CL$18, 'E2 Allocators'!$B$15:$W$15, 0),FALSE)*$E126)</f>
        <v>0</v>
      </c>
      <c r="CM126" s="2186">
        <f>IF(ISERROR(VLOOKUP(VLOOKUP($A126, 'E4 TB Allocation Details'!$A$18:$L$214, MATCH("A &amp; G ID", 'E4 TB Allocation Details'!$A$18:$L$18, 0),FALSE), 'E2 Allocators'!$B$15:$W$358, MATCH('O5 Details by Class &amp; Accounts'!CM$18, 'E2 Allocators'!$B$15:$W$15, 0),FALSE)*$E126), 0, VLOOKUP(VLOOKUP($A126, 'E4 TB Allocation Details'!$A$18:$L$214, MATCH("A &amp; G ID", 'E4 TB Allocation Details'!$A$18:$L$18, 0),FALSE), 'E2 Allocators'!$B$15:$W$358, MATCH('O5 Details by Class &amp; Accounts'!CM$18, 'E2 Allocators'!$B$15:$W$15, 0),FALSE)*$E126)</f>
        <v>0</v>
      </c>
      <c r="CN126" s="2186">
        <f t="shared" si="36"/>
        <v>0</v>
      </c>
      <c r="CO126" s="2187">
        <f t="shared" si="37"/>
        <v>0</v>
      </c>
      <c r="CQ126" s="1625" t="s">
        <v>1266</v>
      </c>
    </row>
    <row r="127" spans="1:95" s="54" customFormat="1" ht="12.75" x14ac:dyDescent="0.2">
      <c r="A127" s="933">
        <v>4716</v>
      </c>
      <c r="B127" s="933" t="s">
        <v>572</v>
      </c>
      <c r="C127" s="2184">
        <f>IF(ISERROR(VLOOKUP($A127,'I3 TB Data'!$A$19:$H$483,MATCH('O5 Details by Class &amp; Accounts'!$C$18, 'I3 TB Data'!$A$19:$H$19,0),0)), 0, VLOOKUP($A127,'I3 TB Data'!$A$19:$H$483,MATCH('O5 Details by Class &amp; Accounts'!$C$18,'I3 TB Data'!$A$19:$H$19,0),0))</f>
        <v>4792474.8899999997</v>
      </c>
      <c r="D127" s="2185"/>
      <c r="E127" s="2184">
        <f t="shared" si="31"/>
        <v>4792474.8899999997</v>
      </c>
      <c r="F127" s="2186">
        <f>IF(ISERROR(VLOOKUP($A127, 'E1 Categorization'!A40:E131, MATCH("Customer Component", 'E1 Categorization'!$A$33:$E$33,0), 0)), 0, IF(VLOOKUP($A127, 'E1 Categorization'!A40:E131, MATCH("Customer Component", 'E1 Categorization'!$A$33:$E$33,0), 0)=0, 'O5 Details by Class &amp; Accounts'!$E127, IF(AND(VLOOKUP($A127, 'E1 Categorization'!A40:E131, MATCH("Customer Component", 'E1 Categorization'!$A$33:$E$33,0), 0) &gt;0, VLOOKUP($A127, 'E1 Categorization'!A40:E131, MATCH("Customer Component", 'E1 Categorization'!$A$33:$E$33,0), 0)&lt;1), 'O5 Details by Class &amp; Accounts'!$E127*(1-VLOOKUP($A127, 'E1 Categorization'!A40:E131, MATCH("Customer Component", 'E1 Categorization'!$A$33:$E$33,0), 0)), 0)))</f>
        <v>0</v>
      </c>
      <c r="G127" s="2186">
        <f>IF(ISERROR(VLOOKUP($A127, 'E1 Categorization'!A40:E131, MATCH("Customer Component", 'E1 Categorization'!$A$33:$E$33,0), 0)),0, IF(VLOOKUP($A127, 'E1 Categorization'!A40:E131, MATCH("Customer Component", 'E1 Categorization'!$A$33:$E$33,0), 0)=0, 0, IF(AND(VLOOKUP($A127, 'E1 Categorization'!A40:E131, MATCH("Customer Component", 'E1 Categorization'!$A$33:$E$33,0), 0) &gt;0, VLOOKUP($A127, 'E1 Categorization'!A40:E131, MATCH("Customer Component", 'E1 Categorization'!$A$33:$E$33,0), 0)&lt;1), 'O5 Details by Class &amp; Accounts'!$E127*(VLOOKUP($A127, 'E1 Categorization'!A40:E131, MATCH("Customer Component", 'E1 Categorization'!$A$33:$E$33,0), 0)), 'O5 Details by Class &amp; Accounts'!$E127)))</f>
        <v>0</v>
      </c>
      <c r="H127" s="2186">
        <f t="shared" si="32"/>
        <v>0</v>
      </c>
      <c r="I127" s="2186">
        <f>IF(ISERROR(VLOOKUP(VLOOKUP($A127, 'E4 TB Allocation Details'!$A$18:$L$214, MATCH("Demand ID", 'E4 TB Allocation Details'!$A$18:$L$18, 0),FALSE), 'E2 Allocators'!$B$15:$W$358, MATCH('O5 Details by Class &amp; Accounts'!I$18, 'E2 Allocators'!$B$15:$W$15, 0),FALSE)*$F127), 0, VLOOKUP(VLOOKUP($A127, 'E4 TB Allocation Details'!$A$18:$L$214, MATCH("Demand ID", 'E4 TB Allocation Details'!$A$18:$L$18, 0),FALSE), 'E2 Allocators'!$B$15:$W$358, MATCH('O5 Details by Class &amp; Accounts'!I$18, 'E2 Allocators'!$B$15:$W$15, 0),FALSE)*$F127)</f>
        <v>0</v>
      </c>
      <c r="J127" s="2186">
        <f>IF(ISERROR(VLOOKUP(VLOOKUP($A127, 'E4 TB Allocation Details'!$A$18:$L$214, MATCH("Demand ID", 'E4 TB Allocation Details'!$A$18:$L$18, 0),FALSE), 'E2 Allocators'!$B$15:$W$358, MATCH('O5 Details by Class &amp; Accounts'!J$18, 'E2 Allocators'!$B$15:$W$15, 0),FALSE)*$F127), 0, VLOOKUP(VLOOKUP($A127, 'E4 TB Allocation Details'!$A$18:$L$214, MATCH("Demand ID", 'E4 TB Allocation Details'!$A$18:$L$18, 0),FALSE), 'E2 Allocators'!$B$15:$W$358, MATCH('O5 Details by Class &amp; Accounts'!J$18, 'E2 Allocators'!$B$15:$W$15, 0),FALSE)*$F127)</f>
        <v>0</v>
      </c>
      <c r="K127" s="2186">
        <f>IF(ISERROR(VLOOKUP(VLOOKUP($A127, 'E4 TB Allocation Details'!$A$18:$L$214, MATCH("Demand ID", 'E4 TB Allocation Details'!$A$18:$L$18, 0),FALSE), 'E2 Allocators'!$B$15:$W$358, MATCH('O5 Details by Class &amp; Accounts'!K$18, 'E2 Allocators'!$B$15:$W$15, 0),FALSE)*$F127), 0, VLOOKUP(VLOOKUP($A127, 'E4 TB Allocation Details'!$A$18:$L$214, MATCH("Demand ID", 'E4 TB Allocation Details'!$A$18:$L$18, 0),FALSE), 'E2 Allocators'!$B$15:$W$358, MATCH('O5 Details by Class &amp; Accounts'!K$18, 'E2 Allocators'!$B$15:$W$15, 0),FALSE)*$F127)</f>
        <v>0</v>
      </c>
      <c r="L127" s="2186">
        <f>IF(ISERROR(VLOOKUP(VLOOKUP($A127, 'E4 TB Allocation Details'!$A$18:$L$214, MATCH("Demand ID", 'E4 TB Allocation Details'!$A$18:$L$18, 0),FALSE), 'E2 Allocators'!$B$15:$W$358, MATCH('O5 Details by Class &amp; Accounts'!L$18, 'E2 Allocators'!$B$15:$W$15, 0),FALSE)*$F127), 0, VLOOKUP(VLOOKUP($A127, 'E4 TB Allocation Details'!$A$18:$L$214, MATCH("Demand ID", 'E4 TB Allocation Details'!$A$18:$L$18, 0),FALSE), 'E2 Allocators'!$B$15:$W$358, MATCH('O5 Details by Class &amp; Accounts'!L$18, 'E2 Allocators'!$B$15:$W$15, 0),FALSE)*$F127)</f>
        <v>0</v>
      </c>
      <c r="M127" s="2186">
        <f>IF(ISERROR(VLOOKUP(VLOOKUP($A127, 'E4 TB Allocation Details'!$A$18:$L$214, MATCH("Demand ID", 'E4 TB Allocation Details'!$A$18:$L$18, 0),FALSE), 'E2 Allocators'!$B$15:$W$358, MATCH('O5 Details by Class &amp; Accounts'!M$18, 'E2 Allocators'!$B$15:$W$15, 0),FALSE)*$F127), 0, VLOOKUP(VLOOKUP($A127, 'E4 TB Allocation Details'!$A$18:$L$214, MATCH("Demand ID", 'E4 TB Allocation Details'!$A$18:$L$18, 0),FALSE), 'E2 Allocators'!$B$15:$W$358, MATCH('O5 Details by Class &amp; Accounts'!M$18, 'E2 Allocators'!$B$15:$W$15, 0),FALSE)*$F127)</f>
        <v>0</v>
      </c>
      <c r="N127" s="2186">
        <f>IF(ISERROR(VLOOKUP(VLOOKUP($A127, 'E4 TB Allocation Details'!$A$18:$L$214, MATCH("Demand ID", 'E4 TB Allocation Details'!$A$18:$L$18, 0),FALSE), 'E2 Allocators'!$B$15:$W$358, MATCH('O5 Details by Class &amp; Accounts'!N$18, 'E2 Allocators'!$B$15:$W$15, 0),FALSE)*$F127), 0, VLOOKUP(VLOOKUP($A127, 'E4 TB Allocation Details'!$A$18:$L$214, MATCH("Demand ID", 'E4 TB Allocation Details'!$A$18:$L$18, 0),FALSE), 'E2 Allocators'!$B$15:$W$358, MATCH('O5 Details by Class &amp; Accounts'!N$18, 'E2 Allocators'!$B$15:$W$15, 0),FALSE)*$F127)</f>
        <v>0</v>
      </c>
      <c r="O127" s="2186">
        <f>IF(ISERROR(VLOOKUP(VLOOKUP($A127, 'E4 TB Allocation Details'!$A$18:$L$214, MATCH("Demand ID", 'E4 TB Allocation Details'!$A$18:$L$18, 0),FALSE), 'E2 Allocators'!$B$15:$W$358, MATCH('O5 Details by Class &amp; Accounts'!O$18, 'E2 Allocators'!$B$15:$W$15, 0),FALSE)*$F127), 0, VLOOKUP(VLOOKUP($A127, 'E4 TB Allocation Details'!$A$18:$L$214, MATCH("Demand ID", 'E4 TB Allocation Details'!$A$18:$L$18, 0),FALSE), 'E2 Allocators'!$B$15:$W$358, MATCH('O5 Details by Class &amp; Accounts'!O$18, 'E2 Allocators'!$B$15:$W$15, 0),FALSE)*$F127)</f>
        <v>0</v>
      </c>
      <c r="P127" s="2186">
        <f>IF(ISERROR(VLOOKUP(VLOOKUP($A127, 'E4 TB Allocation Details'!$A$18:$L$214, MATCH("Demand ID", 'E4 TB Allocation Details'!$A$18:$L$18, 0),FALSE), 'E2 Allocators'!$B$15:$W$358, MATCH('O5 Details by Class &amp; Accounts'!P$18, 'E2 Allocators'!$B$15:$W$15, 0),FALSE)*$F127), 0, VLOOKUP(VLOOKUP($A127, 'E4 TB Allocation Details'!$A$18:$L$214, MATCH("Demand ID", 'E4 TB Allocation Details'!$A$18:$L$18, 0),FALSE), 'E2 Allocators'!$B$15:$W$358, MATCH('O5 Details by Class &amp; Accounts'!P$18, 'E2 Allocators'!$B$15:$W$15, 0),FALSE)*$F127)</f>
        <v>0</v>
      </c>
      <c r="Q127" s="2186">
        <f>IF(ISERROR(VLOOKUP(VLOOKUP($A127, 'E4 TB Allocation Details'!$A$18:$L$214, MATCH("Demand ID", 'E4 TB Allocation Details'!$A$18:$L$18, 0),FALSE), 'E2 Allocators'!$B$15:$W$358, MATCH('O5 Details by Class &amp; Accounts'!Q$18, 'E2 Allocators'!$B$15:$W$15, 0),FALSE)*$F127), 0, VLOOKUP(VLOOKUP($A127, 'E4 TB Allocation Details'!$A$18:$L$214, MATCH("Demand ID", 'E4 TB Allocation Details'!$A$18:$L$18, 0),FALSE), 'E2 Allocators'!$B$15:$W$358, MATCH('O5 Details by Class &amp; Accounts'!Q$18, 'E2 Allocators'!$B$15:$W$15, 0),FALSE)*$F127)</f>
        <v>0</v>
      </c>
      <c r="R127" s="2186">
        <f>IF(ISERROR(VLOOKUP(VLOOKUP($A127, 'E4 TB Allocation Details'!$A$18:$L$214, MATCH("Demand ID", 'E4 TB Allocation Details'!$A$18:$L$18, 0),FALSE), 'E2 Allocators'!$B$15:$W$358, MATCH('O5 Details by Class &amp; Accounts'!R$18, 'E2 Allocators'!$B$15:$W$15, 0),FALSE)*$F127), 0, VLOOKUP(VLOOKUP($A127, 'E4 TB Allocation Details'!$A$18:$L$214, MATCH("Demand ID", 'E4 TB Allocation Details'!$A$18:$L$18, 0),FALSE), 'E2 Allocators'!$B$15:$W$358, MATCH('O5 Details by Class &amp; Accounts'!R$18, 'E2 Allocators'!$B$15:$W$15, 0),FALSE)*$F127)</f>
        <v>0</v>
      </c>
      <c r="S127" s="2186">
        <f>IF(ISERROR(VLOOKUP(VLOOKUP($A127, 'E4 TB Allocation Details'!$A$18:$L$214, MATCH("Demand ID", 'E4 TB Allocation Details'!$A$18:$L$18, 0),FALSE), 'E2 Allocators'!$B$15:$W$358, MATCH('O5 Details by Class &amp; Accounts'!S$18, 'E2 Allocators'!$B$15:$W$15, 0),FALSE)*$F127), 0, VLOOKUP(VLOOKUP($A127, 'E4 TB Allocation Details'!$A$18:$L$214, MATCH("Demand ID", 'E4 TB Allocation Details'!$A$18:$L$18, 0),FALSE), 'E2 Allocators'!$B$15:$W$358, MATCH('O5 Details by Class &amp; Accounts'!S$18, 'E2 Allocators'!$B$15:$W$15, 0),FALSE)*$F127)</f>
        <v>0</v>
      </c>
      <c r="T127" s="2186">
        <f>IF(ISERROR(VLOOKUP(VLOOKUP($A127, 'E4 TB Allocation Details'!$A$18:$L$214, MATCH("Demand ID", 'E4 TB Allocation Details'!$A$18:$L$18, 0),FALSE), 'E2 Allocators'!$B$15:$W$358, MATCH('O5 Details by Class &amp; Accounts'!T$18, 'E2 Allocators'!$B$15:$W$15, 0),FALSE)*$F127), 0, VLOOKUP(VLOOKUP($A127, 'E4 TB Allocation Details'!$A$18:$L$214, MATCH("Demand ID", 'E4 TB Allocation Details'!$A$18:$L$18, 0),FALSE), 'E2 Allocators'!$B$15:$W$358, MATCH('O5 Details by Class &amp; Accounts'!T$18, 'E2 Allocators'!$B$15:$W$15, 0),FALSE)*$F127)</f>
        <v>0</v>
      </c>
      <c r="U127" s="2186">
        <f>IF(ISERROR(VLOOKUP(VLOOKUP($A127, 'E4 TB Allocation Details'!$A$18:$L$214, MATCH("Demand ID", 'E4 TB Allocation Details'!$A$18:$L$18, 0),FALSE), 'E2 Allocators'!$B$15:$W$358, MATCH('O5 Details by Class &amp; Accounts'!U$18, 'E2 Allocators'!$B$15:$W$15, 0),FALSE)*$F127), 0, VLOOKUP(VLOOKUP($A127, 'E4 TB Allocation Details'!$A$18:$L$214, MATCH("Demand ID", 'E4 TB Allocation Details'!$A$18:$L$18, 0),FALSE), 'E2 Allocators'!$B$15:$W$358, MATCH('O5 Details by Class &amp; Accounts'!U$18, 'E2 Allocators'!$B$15:$W$15, 0),FALSE)*$F127)</f>
        <v>0</v>
      </c>
      <c r="V127" s="2186">
        <f>IF(ISERROR(VLOOKUP(VLOOKUP($A127, 'E4 TB Allocation Details'!$A$18:$L$214, MATCH("Demand ID", 'E4 TB Allocation Details'!$A$18:$L$18, 0),FALSE), 'E2 Allocators'!$B$15:$W$358, MATCH('O5 Details by Class &amp; Accounts'!V$18, 'E2 Allocators'!$B$15:$W$15, 0),FALSE)*$F127), 0, VLOOKUP(VLOOKUP($A127, 'E4 TB Allocation Details'!$A$18:$L$214, MATCH("Demand ID", 'E4 TB Allocation Details'!$A$18:$L$18, 0),FALSE), 'E2 Allocators'!$B$15:$W$358, MATCH('O5 Details by Class &amp; Accounts'!V$18, 'E2 Allocators'!$B$15:$W$15, 0),FALSE)*$F127)</f>
        <v>0</v>
      </c>
      <c r="W127" s="2186">
        <f>IF(ISERROR(VLOOKUP(VLOOKUP($A127, 'E4 TB Allocation Details'!$A$18:$L$214, MATCH("Demand ID", 'E4 TB Allocation Details'!$A$18:$L$18, 0),FALSE), 'E2 Allocators'!$B$15:$W$358, MATCH('O5 Details by Class &amp; Accounts'!W$18, 'E2 Allocators'!$B$15:$W$15, 0),FALSE)*$F127), 0, VLOOKUP(VLOOKUP($A127, 'E4 TB Allocation Details'!$A$18:$L$214, MATCH("Demand ID", 'E4 TB Allocation Details'!$A$18:$L$18, 0),FALSE), 'E2 Allocators'!$B$15:$W$358, MATCH('O5 Details by Class &amp; Accounts'!W$18, 'E2 Allocators'!$B$15:$W$15, 0),FALSE)*$F127)</f>
        <v>0</v>
      </c>
      <c r="X127" s="2186">
        <f>IF(ISERROR(VLOOKUP(VLOOKUP($A127, 'E4 TB Allocation Details'!$A$18:$L$214, MATCH("Demand ID", 'E4 TB Allocation Details'!$A$18:$L$18, 0),FALSE), 'E2 Allocators'!$B$15:$W$358, MATCH('O5 Details by Class &amp; Accounts'!X$18, 'E2 Allocators'!$B$15:$W$15, 0),FALSE)*$F127), 0, VLOOKUP(VLOOKUP($A127, 'E4 TB Allocation Details'!$A$18:$L$214, MATCH("Demand ID", 'E4 TB Allocation Details'!$A$18:$L$18, 0),FALSE), 'E2 Allocators'!$B$15:$W$358, MATCH('O5 Details by Class &amp; Accounts'!X$18, 'E2 Allocators'!$B$15:$W$15, 0),FALSE)*$F127)</f>
        <v>0</v>
      </c>
      <c r="Y127" s="2186">
        <f>IF(ISERROR(VLOOKUP(VLOOKUP($A127, 'E4 TB Allocation Details'!$A$18:$L$214, MATCH("Demand ID", 'E4 TB Allocation Details'!$A$18:$L$18, 0),FALSE), 'E2 Allocators'!$B$15:$W$358, MATCH('O5 Details by Class &amp; Accounts'!Y$18, 'E2 Allocators'!$B$15:$W$15, 0),FALSE)*$F127), 0, VLOOKUP(VLOOKUP($A127, 'E4 TB Allocation Details'!$A$18:$L$214, MATCH("Demand ID", 'E4 TB Allocation Details'!$A$18:$L$18, 0),FALSE), 'E2 Allocators'!$B$15:$W$358, MATCH('O5 Details by Class &amp; Accounts'!Y$18, 'E2 Allocators'!$B$15:$W$15, 0),FALSE)*$F127)</f>
        <v>0</v>
      </c>
      <c r="Z127" s="2186">
        <f>IF(ISERROR(VLOOKUP(VLOOKUP($A127, 'E4 TB Allocation Details'!$A$18:$L$214, MATCH("Demand ID", 'E4 TB Allocation Details'!$A$18:$L$18, 0),FALSE), 'E2 Allocators'!$B$15:$W$358, MATCH('O5 Details by Class &amp; Accounts'!Z$18, 'E2 Allocators'!$B$15:$W$15, 0),FALSE)*$F127), 0, VLOOKUP(VLOOKUP($A127, 'E4 TB Allocation Details'!$A$18:$L$214, MATCH("Demand ID", 'E4 TB Allocation Details'!$A$18:$L$18, 0),FALSE), 'E2 Allocators'!$B$15:$W$358, MATCH('O5 Details by Class &amp; Accounts'!Z$18, 'E2 Allocators'!$B$15:$W$15, 0),FALSE)*$F127)</f>
        <v>0</v>
      </c>
      <c r="AA127" s="2186">
        <f>IF(ISERROR(VLOOKUP(VLOOKUP($A127, 'E4 TB Allocation Details'!$A$18:$L$214, MATCH("Demand ID", 'E4 TB Allocation Details'!$A$18:$L$18, 0),FALSE), 'E2 Allocators'!$B$15:$W$358, MATCH('O5 Details by Class &amp; Accounts'!AA$18, 'E2 Allocators'!$B$15:$W$15, 0),FALSE)*$F127), 0, VLOOKUP(VLOOKUP($A127, 'E4 TB Allocation Details'!$A$18:$L$214, MATCH("Demand ID", 'E4 TB Allocation Details'!$A$18:$L$18, 0),FALSE), 'E2 Allocators'!$B$15:$W$358, MATCH('O5 Details by Class &amp; Accounts'!AA$18, 'E2 Allocators'!$B$15:$W$15, 0),FALSE)*$F127)</f>
        <v>0</v>
      </c>
      <c r="AB127" s="2186">
        <f>IF(ISERROR(VLOOKUP(VLOOKUP($A127, 'E4 TB Allocation Details'!$A$18:$L$214, MATCH("Demand ID", 'E4 TB Allocation Details'!$A$18:$L$18, 0),FALSE), 'E2 Allocators'!$B$15:$W$358, MATCH('O5 Details by Class &amp; Accounts'!AB$18, 'E2 Allocators'!$B$15:$W$15, 0),FALSE)*$F127), 0, VLOOKUP(VLOOKUP($A127, 'E4 TB Allocation Details'!$A$18:$L$214, MATCH("Demand ID", 'E4 TB Allocation Details'!$A$18:$L$18, 0),FALSE), 'E2 Allocators'!$B$15:$W$358, MATCH('O5 Details by Class &amp; Accounts'!AB$18, 'E2 Allocators'!$B$15:$W$15, 0),FALSE)*$F127)</f>
        <v>0</v>
      </c>
      <c r="AC127" s="2186">
        <f t="shared" si="33"/>
        <v>0</v>
      </c>
      <c r="AD127" s="2186">
        <f>IF(ISERROR(VLOOKUP(VLOOKUP($A127, 'E4 TB Allocation Details'!$A$18:$L$214, MATCH("Customer ID", 'E4 TB Allocation Details'!$A$18:$L$18, 0),FALSE), 'E2 Allocators'!$B$15:$W$358, MATCH('O5 Details by Class &amp; Accounts'!AD$18, 'E2 Allocators'!$B$15:$W$15, 0),FALSE)*$G127), 0, VLOOKUP(VLOOKUP($A127, 'E4 TB Allocation Details'!$A$18:$L$214, MATCH("Customer ID", 'E4 TB Allocation Details'!$A$18:$L$18, 0),FALSE), 'E2 Allocators'!$B$15:$W$358, MATCH('O5 Details by Class &amp; Accounts'!AD$18, 'E2 Allocators'!$B$15:$W$15, 0),FALSE)*$G127)</f>
        <v>0</v>
      </c>
      <c r="AE127" s="2186">
        <f>IF(ISERROR(VLOOKUP(VLOOKUP($A127, 'E4 TB Allocation Details'!$A$18:$L$214, MATCH("Customer ID", 'E4 TB Allocation Details'!$A$18:$L$18, 0),FALSE), 'E2 Allocators'!$B$15:$W$358, MATCH('O5 Details by Class &amp; Accounts'!AE$18, 'E2 Allocators'!$B$15:$W$15, 0),FALSE)*$G127), 0, VLOOKUP(VLOOKUP($A127, 'E4 TB Allocation Details'!$A$18:$L$214, MATCH("Customer ID", 'E4 TB Allocation Details'!$A$18:$L$18, 0),FALSE), 'E2 Allocators'!$B$15:$W$358, MATCH('O5 Details by Class &amp; Accounts'!AE$18, 'E2 Allocators'!$B$15:$W$15, 0),FALSE)*$G127)</f>
        <v>0</v>
      </c>
      <c r="AF127" s="2186">
        <f>IF(ISERROR(VLOOKUP(VLOOKUP($A127, 'E4 TB Allocation Details'!$A$18:$L$214, MATCH("Customer ID", 'E4 TB Allocation Details'!$A$18:$L$18, 0),FALSE), 'E2 Allocators'!$B$15:$W$358, MATCH('O5 Details by Class &amp; Accounts'!AF$18, 'E2 Allocators'!$B$15:$W$15, 0),FALSE)*$G127), 0, VLOOKUP(VLOOKUP($A127, 'E4 TB Allocation Details'!$A$18:$L$214, MATCH("Customer ID", 'E4 TB Allocation Details'!$A$18:$L$18, 0),FALSE), 'E2 Allocators'!$B$15:$W$358, MATCH('O5 Details by Class &amp; Accounts'!AF$18, 'E2 Allocators'!$B$15:$W$15, 0),FALSE)*$G127)</f>
        <v>0</v>
      </c>
      <c r="AG127" s="2186">
        <f>IF(ISERROR(VLOOKUP(VLOOKUP($A127, 'E4 TB Allocation Details'!$A$18:$L$214, MATCH("Customer ID", 'E4 TB Allocation Details'!$A$18:$L$18, 0),FALSE), 'E2 Allocators'!$B$15:$W$358, MATCH('O5 Details by Class &amp; Accounts'!AG$18, 'E2 Allocators'!$B$15:$W$15, 0),FALSE)*$G127), 0, VLOOKUP(VLOOKUP($A127, 'E4 TB Allocation Details'!$A$18:$L$214, MATCH("Customer ID", 'E4 TB Allocation Details'!$A$18:$L$18, 0),FALSE), 'E2 Allocators'!$B$15:$W$358, MATCH('O5 Details by Class &amp; Accounts'!AG$18, 'E2 Allocators'!$B$15:$W$15, 0),FALSE)*$G127)</f>
        <v>0</v>
      </c>
      <c r="AH127" s="2186">
        <f>IF(ISERROR(VLOOKUP(VLOOKUP($A127, 'E4 TB Allocation Details'!$A$18:$L$214, MATCH("Customer ID", 'E4 TB Allocation Details'!$A$18:$L$18, 0),FALSE), 'E2 Allocators'!$B$15:$W$358, MATCH('O5 Details by Class &amp; Accounts'!AH$18, 'E2 Allocators'!$B$15:$W$15, 0),FALSE)*$G127), 0, VLOOKUP(VLOOKUP($A127, 'E4 TB Allocation Details'!$A$18:$L$214, MATCH("Customer ID", 'E4 TB Allocation Details'!$A$18:$L$18, 0),FALSE), 'E2 Allocators'!$B$15:$W$358, MATCH('O5 Details by Class &amp; Accounts'!AH$18, 'E2 Allocators'!$B$15:$W$15, 0),FALSE)*$G127)</f>
        <v>0</v>
      </c>
      <c r="AI127" s="2186">
        <f>IF(ISERROR(VLOOKUP(VLOOKUP($A127, 'E4 TB Allocation Details'!$A$18:$L$214, MATCH("Customer ID", 'E4 TB Allocation Details'!$A$18:$L$18, 0),FALSE), 'E2 Allocators'!$B$15:$W$358, MATCH('O5 Details by Class &amp; Accounts'!AI$18, 'E2 Allocators'!$B$15:$W$15, 0),FALSE)*$G127), 0, VLOOKUP(VLOOKUP($A127, 'E4 TB Allocation Details'!$A$18:$L$214, MATCH("Customer ID", 'E4 TB Allocation Details'!$A$18:$L$18, 0),FALSE), 'E2 Allocators'!$B$15:$W$358, MATCH('O5 Details by Class &amp; Accounts'!AI$18, 'E2 Allocators'!$B$15:$W$15, 0),FALSE)*$G127)</f>
        <v>0</v>
      </c>
      <c r="AJ127" s="2186">
        <f>IF(ISERROR(VLOOKUP(VLOOKUP($A127, 'E4 TB Allocation Details'!$A$18:$L$214, MATCH("Customer ID", 'E4 TB Allocation Details'!$A$18:$L$18, 0),FALSE), 'E2 Allocators'!$B$15:$W$358, MATCH('O5 Details by Class &amp; Accounts'!AJ$18, 'E2 Allocators'!$B$15:$W$15, 0),FALSE)*$G127), 0, VLOOKUP(VLOOKUP($A127, 'E4 TB Allocation Details'!$A$18:$L$214, MATCH("Customer ID", 'E4 TB Allocation Details'!$A$18:$L$18, 0),FALSE), 'E2 Allocators'!$B$15:$W$358, MATCH('O5 Details by Class &amp; Accounts'!AJ$18, 'E2 Allocators'!$B$15:$W$15, 0),FALSE)*$G127)</f>
        <v>0</v>
      </c>
      <c r="AK127" s="2186">
        <f>IF(ISERROR(VLOOKUP(VLOOKUP($A127, 'E4 TB Allocation Details'!$A$18:$L$214, MATCH("Customer ID", 'E4 TB Allocation Details'!$A$18:$L$18, 0),FALSE), 'E2 Allocators'!$B$15:$W$358, MATCH('O5 Details by Class &amp; Accounts'!AK$18, 'E2 Allocators'!$B$15:$W$15, 0),FALSE)*$G127), 0, VLOOKUP(VLOOKUP($A127, 'E4 TB Allocation Details'!$A$18:$L$214, MATCH("Customer ID", 'E4 TB Allocation Details'!$A$18:$L$18, 0),FALSE), 'E2 Allocators'!$B$15:$W$358, MATCH('O5 Details by Class &amp; Accounts'!AK$18, 'E2 Allocators'!$B$15:$W$15, 0),FALSE)*$G127)</f>
        <v>0</v>
      </c>
      <c r="AL127" s="2186">
        <f>IF(ISERROR(VLOOKUP(VLOOKUP($A127, 'E4 TB Allocation Details'!$A$18:$L$214, MATCH("Customer ID", 'E4 TB Allocation Details'!$A$18:$L$18, 0),FALSE), 'E2 Allocators'!$B$15:$W$358, MATCH('O5 Details by Class &amp; Accounts'!AL$18, 'E2 Allocators'!$B$15:$W$15, 0),FALSE)*$G127), 0, VLOOKUP(VLOOKUP($A127, 'E4 TB Allocation Details'!$A$18:$L$214, MATCH("Customer ID", 'E4 TB Allocation Details'!$A$18:$L$18, 0),FALSE), 'E2 Allocators'!$B$15:$W$358, MATCH('O5 Details by Class &amp; Accounts'!AL$18, 'E2 Allocators'!$B$15:$W$15, 0),FALSE)*$G127)</f>
        <v>0</v>
      </c>
      <c r="AM127" s="2186">
        <f>IF(ISERROR(VLOOKUP(VLOOKUP($A127, 'E4 TB Allocation Details'!$A$18:$L$214, MATCH("Customer ID", 'E4 TB Allocation Details'!$A$18:$L$18, 0),FALSE), 'E2 Allocators'!$B$15:$W$358, MATCH('O5 Details by Class &amp; Accounts'!AM$18, 'E2 Allocators'!$B$15:$W$15, 0),FALSE)*$G127), 0, VLOOKUP(VLOOKUP($A127, 'E4 TB Allocation Details'!$A$18:$L$214, MATCH("Customer ID", 'E4 TB Allocation Details'!$A$18:$L$18, 0),FALSE), 'E2 Allocators'!$B$15:$W$358, MATCH('O5 Details by Class &amp; Accounts'!AM$18, 'E2 Allocators'!$B$15:$W$15, 0),FALSE)*$G127)</f>
        <v>0</v>
      </c>
      <c r="AN127" s="2186">
        <f>IF(ISERROR(VLOOKUP(VLOOKUP($A127, 'E4 TB Allocation Details'!$A$18:$L$214, MATCH("Customer ID", 'E4 TB Allocation Details'!$A$18:$L$18, 0),FALSE), 'E2 Allocators'!$B$15:$W$358, MATCH('O5 Details by Class &amp; Accounts'!AN$18, 'E2 Allocators'!$B$15:$W$15, 0),FALSE)*$G127), 0, VLOOKUP(VLOOKUP($A127, 'E4 TB Allocation Details'!$A$18:$L$214, MATCH("Customer ID", 'E4 TB Allocation Details'!$A$18:$L$18, 0),FALSE), 'E2 Allocators'!$B$15:$W$358, MATCH('O5 Details by Class &amp; Accounts'!AN$18, 'E2 Allocators'!$B$15:$W$15, 0),FALSE)*$G127)</f>
        <v>0</v>
      </c>
      <c r="AO127" s="2186">
        <f>IF(ISERROR(VLOOKUP(VLOOKUP($A127, 'E4 TB Allocation Details'!$A$18:$L$214, MATCH("Customer ID", 'E4 TB Allocation Details'!$A$18:$L$18, 0),FALSE), 'E2 Allocators'!$B$15:$W$358, MATCH('O5 Details by Class &amp; Accounts'!AO$18, 'E2 Allocators'!$B$15:$W$15, 0),FALSE)*$G127), 0, VLOOKUP(VLOOKUP($A127, 'E4 TB Allocation Details'!$A$18:$L$214, MATCH("Customer ID", 'E4 TB Allocation Details'!$A$18:$L$18, 0),FALSE), 'E2 Allocators'!$B$15:$W$358, MATCH('O5 Details by Class &amp; Accounts'!AO$18, 'E2 Allocators'!$B$15:$W$15, 0),FALSE)*$G127)</f>
        <v>0</v>
      </c>
      <c r="AP127" s="2186">
        <f>IF(ISERROR(VLOOKUP(VLOOKUP($A127, 'E4 TB Allocation Details'!$A$18:$L$214, MATCH("Customer ID", 'E4 TB Allocation Details'!$A$18:$L$18, 0),FALSE), 'E2 Allocators'!$B$15:$W$358, MATCH('O5 Details by Class &amp; Accounts'!AP$18, 'E2 Allocators'!$B$15:$W$15, 0),FALSE)*$G127), 0, VLOOKUP(VLOOKUP($A127, 'E4 TB Allocation Details'!$A$18:$L$214, MATCH("Customer ID", 'E4 TB Allocation Details'!$A$18:$L$18, 0),FALSE), 'E2 Allocators'!$B$15:$W$358, MATCH('O5 Details by Class &amp; Accounts'!AP$18, 'E2 Allocators'!$B$15:$W$15, 0),FALSE)*$G127)</f>
        <v>0</v>
      </c>
      <c r="AQ127" s="2186">
        <f>IF(ISERROR(VLOOKUP(VLOOKUP($A127, 'E4 TB Allocation Details'!$A$18:$L$214, MATCH("Customer ID", 'E4 TB Allocation Details'!$A$18:$L$18, 0),FALSE), 'E2 Allocators'!$B$15:$W$358, MATCH('O5 Details by Class &amp; Accounts'!AQ$18, 'E2 Allocators'!$B$15:$W$15, 0),FALSE)*$G127), 0, VLOOKUP(VLOOKUP($A127, 'E4 TB Allocation Details'!$A$18:$L$214, MATCH("Customer ID", 'E4 TB Allocation Details'!$A$18:$L$18, 0),FALSE), 'E2 Allocators'!$B$15:$W$358, MATCH('O5 Details by Class &amp; Accounts'!AQ$18, 'E2 Allocators'!$B$15:$W$15, 0),FALSE)*$G127)</f>
        <v>0</v>
      </c>
      <c r="AR127" s="2186">
        <f>IF(ISERROR(VLOOKUP(VLOOKUP($A127, 'E4 TB Allocation Details'!$A$18:$L$214, MATCH("Customer ID", 'E4 TB Allocation Details'!$A$18:$L$18, 0),FALSE), 'E2 Allocators'!$B$15:$W$358, MATCH('O5 Details by Class &amp; Accounts'!AR$18, 'E2 Allocators'!$B$15:$W$15, 0),FALSE)*$G127), 0, VLOOKUP(VLOOKUP($A127, 'E4 TB Allocation Details'!$A$18:$L$214, MATCH("Customer ID", 'E4 TB Allocation Details'!$A$18:$L$18, 0),FALSE), 'E2 Allocators'!$B$15:$W$358, MATCH('O5 Details by Class &amp; Accounts'!AR$18, 'E2 Allocators'!$B$15:$W$15, 0),FALSE)*$G127)</f>
        <v>0</v>
      </c>
      <c r="AS127" s="2186">
        <f>IF(ISERROR(VLOOKUP(VLOOKUP($A127, 'E4 TB Allocation Details'!$A$18:$L$214, MATCH("Customer ID", 'E4 TB Allocation Details'!$A$18:$L$18, 0),FALSE), 'E2 Allocators'!$B$15:$W$358, MATCH('O5 Details by Class &amp; Accounts'!AS$18, 'E2 Allocators'!$B$15:$W$15, 0),FALSE)*$G127), 0, VLOOKUP(VLOOKUP($A127, 'E4 TB Allocation Details'!$A$18:$L$214, MATCH("Customer ID", 'E4 TB Allocation Details'!$A$18:$L$18, 0),FALSE), 'E2 Allocators'!$B$15:$W$358, MATCH('O5 Details by Class &amp; Accounts'!AS$18, 'E2 Allocators'!$B$15:$W$15, 0),FALSE)*$G127)</f>
        <v>0</v>
      </c>
      <c r="AT127" s="2186">
        <f>IF(ISERROR(VLOOKUP(VLOOKUP($A127, 'E4 TB Allocation Details'!$A$18:$L$214, MATCH("Customer ID", 'E4 TB Allocation Details'!$A$18:$L$18, 0),FALSE), 'E2 Allocators'!$B$15:$W$358, MATCH('O5 Details by Class &amp; Accounts'!AT$18, 'E2 Allocators'!$B$15:$W$15, 0),FALSE)*$G127), 0, VLOOKUP(VLOOKUP($A127, 'E4 TB Allocation Details'!$A$18:$L$214, MATCH("Customer ID", 'E4 TB Allocation Details'!$A$18:$L$18, 0),FALSE), 'E2 Allocators'!$B$15:$W$358, MATCH('O5 Details by Class &amp; Accounts'!AT$18, 'E2 Allocators'!$B$15:$W$15, 0),FALSE)*$G127)</f>
        <v>0</v>
      </c>
      <c r="AU127" s="2186">
        <f>IF(ISERROR(VLOOKUP(VLOOKUP($A127, 'E4 TB Allocation Details'!$A$18:$L$214, MATCH("Customer ID", 'E4 TB Allocation Details'!$A$18:$L$18, 0),FALSE), 'E2 Allocators'!$B$15:$W$358, MATCH('O5 Details by Class &amp; Accounts'!AU$18, 'E2 Allocators'!$B$15:$W$15, 0),FALSE)*$G127), 0, VLOOKUP(VLOOKUP($A127, 'E4 TB Allocation Details'!$A$18:$L$214, MATCH("Customer ID", 'E4 TB Allocation Details'!$A$18:$L$18, 0),FALSE), 'E2 Allocators'!$B$15:$W$358, MATCH('O5 Details by Class &amp; Accounts'!AU$18, 'E2 Allocators'!$B$15:$W$15, 0),FALSE)*$G127)</f>
        <v>0</v>
      </c>
      <c r="AV127" s="2186">
        <f>IF(ISERROR(VLOOKUP(VLOOKUP($A127, 'E4 TB Allocation Details'!$A$18:$L$214, MATCH("Customer ID", 'E4 TB Allocation Details'!$A$18:$L$18, 0),FALSE), 'E2 Allocators'!$B$15:$W$358, MATCH('O5 Details by Class &amp; Accounts'!AV$18, 'E2 Allocators'!$B$15:$W$15, 0),FALSE)*$G127), 0, VLOOKUP(VLOOKUP($A127, 'E4 TB Allocation Details'!$A$18:$L$214, MATCH("Customer ID", 'E4 TB Allocation Details'!$A$18:$L$18, 0),FALSE), 'E2 Allocators'!$B$15:$W$358, MATCH('O5 Details by Class &amp; Accounts'!AV$18, 'E2 Allocators'!$B$15:$W$15, 0),FALSE)*$G127)</f>
        <v>0</v>
      </c>
      <c r="AW127" s="2186">
        <f>IF(ISERROR(VLOOKUP(VLOOKUP($A127, 'E4 TB Allocation Details'!$A$18:$L$214, MATCH("Customer ID", 'E4 TB Allocation Details'!$A$18:$L$18, 0),FALSE), 'E2 Allocators'!$B$15:$W$358, MATCH('O5 Details by Class &amp; Accounts'!AW$18, 'E2 Allocators'!$B$15:$W$15, 0),FALSE)*$G127), 0, VLOOKUP(VLOOKUP($A127, 'E4 TB Allocation Details'!$A$18:$L$214, MATCH("Customer ID", 'E4 TB Allocation Details'!$A$18:$L$18, 0),FALSE), 'E2 Allocators'!$B$15:$W$358, MATCH('O5 Details by Class &amp; Accounts'!AW$18, 'E2 Allocators'!$B$15:$W$15, 0),FALSE)*$G127)</f>
        <v>0</v>
      </c>
      <c r="AX127" s="2186">
        <f t="shared" si="34"/>
        <v>0</v>
      </c>
      <c r="AY127" s="2186">
        <f>IF(ISERROR(VLOOKUP(VLOOKUP($A127, 'E4 TB Allocation Details'!$A$18:$L$214, MATCH("Misc ID", 'E4 TB Allocation Details'!$A$18:$L$18, 0),FALSE), 'E2 Allocators'!$B$15:$W$358, MATCH('O5 Details by Class &amp; Accounts'!AY$18, 'E2 Allocators'!$B$15:$W$15, 0),FALSE)*$E127), 0, VLOOKUP(VLOOKUP($A127, 'E4 TB Allocation Details'!$A$18:$L$214, MATCH("Misc ID", 'E4 TB Allocation Details'!$A$18:$L$18, 0),FALSE), 'E2 Allocators'!$B$15:$W$358, MATCH('O5 Details by Class &amp; Accounts'!AY$18, 'E2 Allocators'!$B$15:$W$15, 0),FALSE)*$E127)</f>
        <v>0</v>
      </c>
      <c r="AZ127" s="2186">
        <f>IF(ISERROR(VLOOKUP(VLOOKUP($A127, 'E4 TB Allocation Details'!$A$18:$L$214, MATCH("Misc ID", 'E4 TB Allocation Details'!$A$18:$L$18, 0),FALSE), 'E2 Allocators'!$B$15:$W$358, MATCH('O5 Details by Class &amp; Accounts'!AZ$18, 'E2 Allocators'!$B$15:$W$15, 0),FALSE)*$E127), 0, VLOOKUP(VLOOKUP($A127, 'E4 TB Allocation Details'!$A$18:$L$214, MATCH("Misc ID", 'E4 TB Allocation Details'!$A$18:$L$18, 0),FALSE), 'E2 Allocators'!$B$15:$W$358, MATCH('O5 Details by Class &amp; Accounts'!AZ$18, 'E2 Allocators'!$B$15:$W$15, 0),FALSE)*$E127)</f>
        <v>0</v>
      </c>
      <c r="BA127" s="2186">
        <f>IF(ISERROR(VLOOKUP(VLOOKUP($A127, 'E4 TB Allocation Details'!$A$18:$L$214, MATCH("Misc ID", 'E4 TB Allocation Details'!$A$18:$L$18, 0),FALSE), 'E2 Allocators'!$B$15:$W$358, MATCH('O5 Details by Class &amp; Accounts'!BA$18, 'E2 Allocators'!$B$15:$W$15, 0),FALSE)*$E127), 0, VLOOKUP(VLOOKUP($A127, 'E4 TB Allocation Details'!$A$18:$L$214, MATCH("Misc ID", 'E4 TB Allocation Details'!$A$18:$L$18, 0),FALSE), 'E2 Allocators'!$B$15:$W$358, MATCH('O5 Details by Class &amp; Accounts'!BA$18, 'E2 Allocators'!$B$15:$W$15, 0),FALSE)*$E127)</f>
        <v>0</v>
      </c>
      <c r="BB127" s="2186">
        <f>IF(ISERROR(VLOOKUP(VLOOKUP($A127, 'E4 TB Allocation Details'!$A$18:$L$214, MATCH("Misc ID", 'E4 TB Allocation Details'!$A$18:$L$18, 0),FALSE), 'E2 Allocators'!$B$15:$W$358, MATCH('O5 Details by Class &amp; Accounts'!BB$18, 'E2 Allocators'!$B$15:$W$15, 0),FALSE)*$E127), 0, VLOOKUP(VLOOKUP($A127, 'E4 TB Allocation Details'!$A$18:$L$214, MATCH("Misc ID", 'E4 TB Allocation Details'!$A$18:$L$18, 0),FALSE), 'E2 Allocators'!$B$15:$W$358, MATCH('O5 Details by Class &amp; Accounts'!BB$18, 'E2 Allocators'!$B$15:$W$15, 0),FALSE)*$E127)</f>
        <v>0</v>
      </c>
      <c r="BC127" s="2186">
        <f>IF(ISERROR(VLOOKUP(VLOOKUP($A127, 'E4 TB Allocation Details'!$A$18:$L$214, MATCH("Misc ID", 'E4 TB Allocation Details'!$A$18:$L$18, 0),FALSE), 'E2 Allocators'!$B$15:$W$358, MATCH('O5 Details by Class &amp; Accounts'!BC$18, 'E2 Allocators'!$B$15:$W$15, 0),FALSE)*$E127), 0, VLOOKUP(VLOOKUP($A127, 'E4 TB Allocation Details'!$A$18:$L$214, MATCH("Misc ID", 'E4 TB Allocation Details'!$A$18:$L$18, 0),FALSE), 'E2 Allocators'!$B$15:$W$358, MATCH('O5 Details by Class &amp; Accounts'!BC$18, 'E2 Allocators'!$B$15:$W$15, 0),FALSE)*$E127)</f>
        <v>0</v>
      </c>
      <c r="BD127" s="2186">
        <f>IF(ISERROR(VLOOKUP(VLOOKUP($A127, 'E4 TB Allocation Details'!$A$18:$L$214, MATCH("Misc ID", 'E4 TB Allocation Details'!$A$18:$L$18, 0),FALSE), 'E2 Allocators'!$B$15:$W$358, MATCH('O5 Details by Class &amp; Accounts'!BD$18, 'E2 Allocators'!$B$15:$W$15, 0),FALSE)*$E127), 0, VLOOKUP(VLOOKUP($A127, 'E4 TB Allocation Details'!$A$18:$L$214, MATCH("Misc ID", 'E4 TB Allocation Details'!$A$18:$L$18, 0),FALSE), 'E2 Allocators'!$B$15:$W$358, MATCH('O5 Details by Class &amp; Accounts'!BD$18, 'E2 Allocators'!$B$15:$W$15, 0),FALSE)*$E127)</f>
        <v>0</v>
      </c>
      <c r="BE127" s="2186">
        <f>IF(ISERROR(VLOOKUP(VLOOKUP($A127, 'E4 TB Allocation Details'!$A$18:$L$214, MATCH("Misc ID", 'E4 TB Allocation Details'!$A$18:$L$18, 0),FALSE), 'E2 Allocators'!$B$15:$W$358, MATCH('O5 Details by Class &amp; Accounts'!BE$18, 'E2 Allocators'!$B$15:$W$15, 0),FALSE)*$E127), 0, VLOOKUP(VLOOKUP($A127, 'E4 TB Allocation Details'!$A$18:$L$214, MATCH("Misc ID", 'E4 TB Allocation Details'!$A$18:$L$18, 0),FALSE), 'E2 Allocators'!$B$15:$W$358, MATCH('O5 Details by Class &amp; Accounts'!BE$18, 'E2 Allocators'!$B$15:$W$15, 0),FALSE)*$E127)</f>
        <v>0</v>
      </c>
      <c r="BF127" s="2186">
        <f>IF(ISERROR(VLOOKUP(VLOOKUP($A127, 'E4 TB Allocation Details'!$A$18:$L$214, MATCH("Misc ID", 'E4 TB Allocation Details'!$A$18:$L$18, 0),FALSE), 'E2 Allocators'!$B$15:$W$358, MATCH('O5 Details by Class &amp; Accounts'!BF$18, 'E2 Allocators'!$B$15:$W$15, 0),FALSE)*$E127), 0, VLOOKUP(VLOOKUP($A127, 'E4 TB Allocation Details'!$A$18:$L$214, MATCH("Misc ID", 'E4 TB Allocation Details'!$A$18:$L$18, 0),FALSE), 'E2 Allocators'!$B$15:$W$358, MATCH('O5 Details by Class &amp; Accounts'!BF$18, 'E2 Allocators'!$B$15:$W$15, 0),FALSE)*$E127)</f>
        <v>0</v>
      </c>
      <c r="BG127" s="2186">
        <f>IF(ISERROR(VLOOKUP(VLOOKUP($A127, 'E4 TB Allocation Details'!$A$18:$L$214, MATCH("Misc ID", 'E4 TB Allocation Details'!$A$18:$L$18, 0),FALSE), 'E2 Allocators'!$B$15:$W$358, MATCH('O5 Details by Class &amp; Accounts'!BG$18, 'E2 Allocators'!$B$15:$W$15, 0),FALSE)*$E127), 0, VLOOKUP(VLOOKUP($A127, 'E4 TB Allocation Details'!$A$18:$L$214, MATCH("Misc ID", 'E4 TB Allocation Details'!$A$18:$L$18, 0),FALSE), 'E2 Allocators'!$B$15:$W$358, MATCH('O5 Details by Class &amp; Accounts'!BG$18, 'E2 Allocators'!$B$15:$W$15, 0),FALSE)*$E127)</f>
        <v>0</v>
      </c>
      <c r="BH127" s="2186">
        <f>IF(ISERROR(VLOOKUP(VLOOKUP($A127, 'E4 TB Allocation Details'!$A$18:$L$214, MATCH("Misc ID", 'E4 TB Allocation Details'!$A$18:$L$18, 0),FALSE), 'E2 Allocators'!$B$15:$W$358, MATCH('O5 Details by Class &amp; Accounts'!BH$18, 'E2 Allocators'!$B$15:$W$15, 0),FALSE)*$E127), 0, VLOOKUP(VLOOKUP($A127, 'E4 TB Allocation Details'!$A$18:$L$214, MATCH("Misc ID", 'E4 TB Allocation Details'!$A$18:$L$18, 0),FALSE), 'E2 Allocators'!$B$15:$W$358, MATCH('O5 Details by Class &amp; Accounts'!BH$18, 'E2 Allocators'!$B$15:$W$15, 0),FALSE)*$E127)</f>
        <v>0</v>
      </c>
      <c r="BI127" s="2186">
        <f>IF(ISERROR(VLOOKUP(VLOOKUP($A127, 'E4 TB Allocation Details'!$A$18:$L$214, MATCH("Misc ID", 'E4 TB Allocation Details'!$A$18:$L$18, 0),FALSE), 'E2 Allocators'!$B$15:$W$358, MATCH('O5 Details by Class &amp; Accounts'!BI$18, 'E2 Allocators'!$B$15:$W$15, 0),FALSE)*$E127), 0, VLOOKUP(VLOOKUP($A127, 'E4 TB Allocation Details'!$A$18:$L$214, MATCH("Misc ID", 'E4 TB Allocation Details'!$A$18:$L$18, 0),FALSE), 'E2 Allocators'!$B$15:$W$358, MATCH('O5 Details by Class &amp; Accounts'!BI$18, 'E2 Allocators'!$B$15:$W$15, 0),FALSE)*$E127)</f>
        <v>0</v>
      </c>
      <c r="BJ127" s="2186">
        <f>IF(ISERROR(VLOOKUP(VLOOKUP($A127, 'E4 TB Allocation Details'!$A$18:$L$214, MATCH("Misc ID", 'E4 TB Allocation Details'!$A$18:$L$18, 0),FALSE), 'E2 Allocators'!$B$15:$W$358, MATCH('O5 Details by Class &amp; Accounts'!BJ$18, 'E2 Allocators'!$B$15:$W$15, 0),FALSE)*$E127), 0, VLOOKUP(VLOOKUP($A127, 'E4 TB Allocation Details'!$A$18:$L$214, MATCH("Misc ID", 'E4 TB Allocation Details'!$A$18:$L$18, 0),FALSE), 'E2 Allocators'!$B$15:$W$358, MATCH('O5 Details by Class &amp; Accounts'!BJ$18, 'E2 Allocators'!$B$15:$W$15, 0),FALSE)*$E127)</f>
        <v>0</v>
      </c>
      <c r="BK127" s="2186">
        <f>IF(ISERROR(VLOOKUP(VLOOKUP($A127, 'E4 TB Allocation Details'!$A$18:$L$214, MATCH("Misc ID", 'E4 TB Allocation Details'!$A$18:$L$18, 0),FALSE), 'E2 Allocators'!$B$15:$W$358, MATCH('O5 Details by Class &amp; Accounts'!BK$18, 'E2 Allocators'!$B$15:$W$15, 0),FALSE)*$E127), 0, VLOOKUP(VLOOKUP($A127, 'E4 TB Allocation Details'!$A$18:$L$214, MATCH("Misc ID", 'E4 TB Allocation Details'!$A$18:$L$18, 0),FALSE), 'E2 Allocators'!$B$15:$W$358, MATCH('O5 Details by Class &amp; Accounts'!BK$18, 'E2 Allocators'!$B$15:$W$15, 0),FALSE)*$E127)</f>
        <v>0</v>
      </c>
      <c r="BL127" s="2186">
        <f>IF(ISERROR(VLOOKUP(VLOOKUP($A127, 'E4 TB Allocation Details'!$A$18:$L$214, MATCH("Misc ID", 'E4 TB Allocation Details'!$A$18:$L$18, 0),FALSE), 'E2 Allocators'!$B$15:$W$358, MATCH('O5 Details by Class &amp; Accounts'!BL$18, 'E2 Allocators'!$B$15:$W$15, 0),FALSE)*$E127), 0, VLOOKUP(VLOOKUP($A127, 'E4 TB Allocation Details'!$A$18:$L$214, MATCH("Misc ID", 'E4 TB Allocation Details'!$A$18:$L$18, 0),FALSE), 'E2 Allocators'!$B$15:$W$358, MATCH('O5 Details by Class &amp; Accounts'!BL$18, 'E2 Allocators'!$B$15:$W$15, 0),FALSE)*$E127)</f>
        <v>0</v>
      </c>
      <c r="BM127" s="2186">
        <f>IF(ISERROR(VLOOKUP(VLOOKUP($A127, 'E4 TB Allocation Details'!$A$18:$L$214, MATCH("Misc ID", 'E4 TB Allocation Details'!$A$18:$L$18, 0),FALSE), 'E2 Allocators'!$B$15:$W$358, MATCH('O5 Details by Class &amp; Accounts'!BM$18, 'E2 Allocators'!$B$15:$W$15, 0),FALSE)*$E127), 0, VLOOKUP(VLOOKUP($A127, 'E4 TB Allocation Details'!$A$18:$L$214, MATCH("Misc ID", 'E4 TB Allocation Details'!$A$18:$L$18, 0),FALSE), 'E2 Allocators'!$B$15:$W$358, MATCH('O5 Details by Class &amp; Accounts'!BM$18, 'E2 Allocators'!$B$15:$W$15, 0),FALSE)*$E127)</f>
        <v>0</v>
      </c>
      <c r="BN127" s="2186">
        <f>IF(ISERROR(VLOOKUP(VLOOKUP($A127, 'E4 TB Allocation Details'!$A$18:$L$214, MATCH("Misc ID", 'E4 TB Allocation Details'!$A$18:$L$18, 0),FALSE), 'E2 Allocators'!$B$15:$W$358, MATCH('O5 Details by Class &amp; Accounts'!BN$18, 'E2 Allocators'!$B$15:$W$15, 0),FALSE)*$E127), 0, VLOOKUP(VLOOKUP($A127, 'E4 TB Allocation Details'!$A$18:$L$214, MATCH("Misc ID", 'E4 TB Allocation Details'!$A$18:$L$18, 0),FALSE), 'E2 Allocators'!$B$15:$W$358, MATCH('O5 Details by Class &amp; Accounts'!BN$18, 'E2 Allocators'!$B$15:$W$15, 0),FALSE)*$E127)</f>
        <v>0</v>
      </c>
      <c r="BO127" s="2186">
        <f>IF(ISERROR(VLOOKUP(VLOOKUP($A127, 'E4 TB Allocation Details'!$A$18:$L$214, MATCH("Misc ID", 'E4 TB Allocation Details'!$A$18:$L$18, 0),FALSE), 'E2 Allocators'!$B$15:$W$358, MATCH('O5 Details by Class &amp; Accounts'!BO$18, 'E2 Allocators'!$B$15:$W$15, 0),FALSE)*$E127), 0, VLOOKUP(VLOOKUP($A127, 'E4 TB Allocation Details'!$A$18:$L$214, MATCH("Misc ID", 'E4 TB Allocation Details'!$A$18:$L$18, 0),FALSE), 'E2 Allocators'!$B$15:$W$358, MATCH('O5 Details by Class &amp; Accounts'!BO$18, 'E2 Allocators'!$B$15:$W$15, 0),FALSE)*$E127)</f>
        <v>0</v>
      </c>
      <c r="BP127" s="2186">
        <f>IF(ISERROR(VLOOKUP(VLOOKUP($A127, 'E4 TB Allocation Details'!$A$18:$L$214, MATCH("Misc ID", 'E4 TB Allocation Details'!$A$18:$L$18, 0),FALSE), 'E2 Allocators'!$B$15:$W$358, MATCH('O5 Details by Class &amp; Accounts'!BP$18, 'E2 Allocators'!$B$15:$W$15, 0),FALSE)*$E127), 0, VLOOKUP(VLOOKUP($A127, 'E4 TB Allocation Details'!$A$18:$L$214, MATCH("Misc ID", 'E4 TB Allocation Details'!$A$18:$L$18, 0),FALSE), 'E2 Allocators'!$B$15:$W$358, MATCH('O5 Details by Class &amp; Accounts'!BP$18, 'E2 Allocators'!$B$15:$W$15, 0),FALSE)*$E127)</f>
        <v>0</v>
      </c>
      <c r="BQ127" s="2186">
        <f>IF(ISERROR(VLOOKUP(VLOOKUP($A127, 'E4 TB Allocation Details'!$A$18:$L$214, MATCH("Misc ID", 'E4 TB Allocation Details'!$A$18:$L$18, 0),FALSE), 'E2 Allocators'!$B$15:$W$358, MATCH('O5 Details by Class &amp; Accounts'!BQ$18, 'E2 Allocators'!$B$15:$W$15, 0),FALSE)*$E127), 0, VLOOKUP(VLOOKUP($A127, 'E4 TB Allocation Details'!$A$18:$L$214, MATCH("Misc ID", 'E4 TB Allocation Details'!$A$18:$L$18, 0),FALSE), 'E2 Allocators'!$B$15:$W$358, MATCH('O5 Details by Class &amp; Accounts'!BQ$18, 'E2 Allocators'!$B$15:$W$15, 0),FALSE)*$E127)</f>
        <v>0</v>
      </c>
      <c r="BR127" s="2186">
        <f>IF(ISERROR(VLOOKUP(VLOOKUP($A127, 'E4 TB Allocation Details'!$A$18:$L$214, MATCH("Misc ID", 'E4 TB Allocation Details'!$A$18:$L$18, 0),FALSE), 'E2 Allocators'!$B$15:$W$358, MATCH('O5 Details by Class &amp; Accounts'!BR$18, 'E2 Allocators'!$B$15:$W$15, 0),FALSE)*$E127), 0, VLOOKUP(VLOOKUP($A127, 'E4 TB Allocation Details'!$A$18:$L$214, MATCH("Misc ID", 'E4 TB Allocation Details'!$A$18:$L$18, 0),FALSE), 'E2 Allocators'!$B$15:$W$358, MATCH('O5 Details by Class &amp; Accounts'!BR$18, 'E2 Allocators'!$B$15:$W$15, 0),FALSE)*$E127)</f>
        <v>0</v>
      </c>
      <c r="BS127" s="2186">
        <f t="shared" si="35"/>
        <v>0</v>
      </c>
      <c r="BT127" s="2186">
        <f>IF(ISERROR(VLOOKUP(VLOOKUP($A127, 'E4 TB Allocation Details'!$A$18:$L$214, MATCH("A &amp; G ID", 'E4 TB Allocation Details'!$A$18:$L$18, 0),FALSE), 'E2 Allocators'!$B$15:$W$358, MATCH('O5 Details by Class &amp; Accounts'!BT$18, 'E2 Allocators'!$B$15:$W$15, 0),FALSE)*$E127), 0, VLOOKUP(VLOOKUP($A127, 'E4 TB Allocation Details'!$A$18:$L$214, MATCH("A &amp; G ID", 'E4 TB Allocation Details'!$A$18:$L$18, 0),FALSE), 'E2 Allocators'!$B$15:$W$358, MATCH('O5 Details by Class &amp; Accounts'!BT$18, 'E2 Allocators'!$B$15:$W$15, 0),FALSE)*$E127)</f>
        <v>2054532.4342494868</v>
      </c>
      <c r="BU127" s="2186">
        <f>IF(ISERROR(VLOOKUP(VLOOKUP($A127, 'E4 TB Allocation Details'!$A$18:$L$214, MATCH("A &amp; G ID", 'E4 TB Allocation Details'!$A$18:$L$18, 0),FALSE), 'E2 Allocators'!$B$15:$W$358, MATCH('O5 Details by Class &amp; Accounts'!BU$18, 'E2 Allocators'!$B$15:$W$15, 0),FALSE)*$E127), 0, VLOOKUP(VLOOKUP($A127, 'E4 TB Allocation Details'!$A$18:$L$214, MATCH("A &amp; G ID", 'E4 TB Allocation Details'!$A$18:$L$18, 0),FALSE), 'E2 Allocators'!$B$15:$W$358, MATCH('O5 Details by Class &amp; Accounts'!BU$18, 'E2 Allocators'!$B$15:$W$15, 0),FALSE)*$E127)</f>
        <v>762446.84103914036</v>
      </c>
      <c r="BV127" s="2186">
        <f>IF(ISERROR(VLOOKUP(VLOOKUP($A127, 'E4 TB Allocation Details'!$A$18:$L$214, MATCH("A &amp; G ID", 'E4 TB Allocation Details'!$A$18:$L$18, 0),FALSE), 'E2 Allocators'!$B$15:$W$358, MATCH('O5 Details by Class &amp; Accounts'!BV$18, 'E2 Allocators'!$B$15:$W$15, 0),FALSE)*$E127), 0, VLOOKUP(VLOOKUP($A127, 'E4 TB Allocation Details'!$A$18:$L$214, MATCH("A &amp; G ID", 'E4 TB Allocation Details'!$A$18:$L$18, 0),FALSE), 'E2 Allocators'!$B$15:$W$358, MATCH('O5 Details by Class &amp; Accounts'!BV$18, 'E2 Allocators'!$B$15:$W$15, 0),FALSE)*$E127)</f>
        <v>1925612.0631745916</v>
      </c>
      <c r="BW127" s="2186">
        <f>IF(ISERROR(VLOOKUP(VLOOKUP($A127, 'E4 TB Allocation Details'!$A$18:$L$214, MATCH("A &amp; G ID", 'E4 TB Allocation Details'!$A$18:$L$18, 0),FALSE), 'E2 Allocators'!$B$15:$W$358, MATCH('O5 Details by Class &amp; Accounts'!BW$18, 'E2 Allocators'!$B$15:$W$15, 0),FALSE)*$E127), 0, VLOOKUP(VLOOKUP($A127, 'E4 TB Allocation Details'!$A$18:$L$214, MATCH("A &amp; G ID", 'E4 TB Allocation Details'!$A$18:$L$18, 0),FALSE), 'E2 Allocators'!$B$15:$W$358, MATCH('O5 Details by Class &amp; Accounts'!BW$18, 'E2 Allocators'!$B$15:$W$15, 0),FALSE)*$E127)</f>
        <v>0</v>
      </c>
      <c r="BX127" s="2186">
        <f>IF(ISERROR(VLOOKUP(VLOOKUP($A127, 'E4 TB Allocation Details'!$A$18:$L$214, MATCH("A &amp; G ID", 'E4 TB Allocation Details'!$A$18:$L$18, 0),FALSE), 'E2 Allocators'!$B$15:$W$358, MATCH('O5 Details by Class &amp; Accounts'!BX$18, 'E2 Allocators'!$B$15:$W$15, 0),FALSE)*$E127), 0, VLOOKUP(VLOOKUP($A127, 'E4 TB Allocation Details'!$A$18:$L$214, MATCH("A &amp; G ID", 'E4 TB Allocation Details'!$A$18:$L$18, 0),FALSE), 'E2 Allocators'!$B$15:$W$358, MATCH('O5 Details by Class &amp; Accounts'!BX$18, 'E2 Allocators'!$B$15:$W$15, 0),FALSE)*$E127)</f>
        <v>0</v>
      </c>
      <c r="BY127" s="2186">
        <f>IF(ISERROR(VLOOKUP(VLOOKUP($A127, 'E4 TB Allocation Details'!$A$18:$L$214, MATCH("A &amp; G ID", 'E4 TB Allocation Details'!$A$18:$L$18, 0),FALSE), 'E2 Allocators'!$B$15:$W$358, MATCH('O5 Details by Class &amp; Accounts'!BY$18, 'E2 Allocators'!$B$15:$W$15, 0),FALSE)*$E127), 0, VLOOKUP(VLOOKUP($A127, 'E4 TB Allocation Details'!$A$18:$L$214, MATCH("A &amp; G ID", 'E4 TB Allocation Details'!$A$18:$L$18, 0),FALSE), 'E2 Allocators'!$B$15:$W$358, MATCH('O5 Details by Class &amp; Accounts'!BY$18, 'E2 Allocators'!$B$15:$W$15, 0),FALSE)*$E127)</f>
        <v>0</v>
      </c>
      <c r="BZ127" s="2186">
        <f>IF(ISERROR(VLOOKUP(VLOOKUP($A127, 'E4 TB Allocation Details'!$A$18:$L$214, MATCH("A &amp; G ID", 'E4 TB Allocation Details'!$A$18:$L$18, 0),FALSE), 'E2 Allocators'!$B$15:$W$358, MATCH('O5 Details by Class &amp; Accounts'!BZ$18, 'E2 Allocators'!$B$15:$W$15, 0),FALSE)*$E127), 0, VLOOKUP(VLOOKUP($A127, 'E4 TB Allocation Details'!$A$18:$L$214, MATCH("A &amp; G ID", 'E4 TB Allocation Details'!$A$18:$L$18, 0),FALSE), 'E2 Allocators'!$B$15:$W$358, MATCH('O5 Details by Class &amp; Accounts'!BZ$18, 'E2 Allocators'!$B$15:$W$15, 0),FALSE)*$E127)</f>
        <v>41634.196830776891</v>
      </c>
      <c r="CA127" s="2186">
        <f>IF(ISERROR(VLOOKUP(VLOOKUP($A127, 'E4 TB Allocation Details'!$A$18:$L$214, MATCH("A &amp; G ID", 'E4 TB Allocation Details'!$A$18:$L$18, 0),FALSE), 'E2 Allocators'!$B$15:$W$358, MATCH('O5 Details by Class &amp; Accounts'!CA$18, 'E2 Allocators'!$B$15:$W$15, 0),FALSE)*$E127), 0, VLOOKUP(VLOOKUP($A127, 'E4 TB Allocation Details'!$A$18:$L$214, MATCH("A &amp; G ID", 'E4 TB Allocation Details'!$A$18:$L$18, 0),FALSE), 'E2 Allocators'!$B$15:$W$358, MATCH('O5 Details by Class &amp; Accounts'!CA$18, 'E2 Allocators'!$B$15:$W$15, 0),FALSE)*$E127)</f>
        <v>2046.3893179860372</v>
      </c>
      <c r="CB127" s="2186">
        <f>IF(ISERROR(VLOOKUP(VLOOKUP($A127, 'E4 TB Allocation Details'!$A$18:$L$214, MATCH("A &amp; G ID", 'E4 TB Allocation Details'!$A$18:$L$18, 0),FALSE), 'E2 Allocators'!$B$15:$W$358, MATCH('O5 Details by Class &amp; Accounts'!CB$18, 'E2 Allocators'!$B$15:$W$15, 0),FALSE)*$E127), 0, VLOOKUP(VLOOKUP($A127, 'E4 TB Allocation Details'!$A$18:$L$214, MATCH("A &amp; G ID", 'E4 TB Allocation Details'!$A$18:$L$18, 0),FALSE), 'E2 Allocators'!$B$15:$W$358, MATCH('O5 Details by Class &amp; Accounts'!CB$18, 'E2 Allocators'!$B$15:$W$15, 0),FALSE)*$E127)</f>
        <v>6202.9653880175201</v>
      </c>
      <c r="CC127" s="2186">
        <f>IF(ISERROR(VLOOKUP(VLOOKUP($A127, 'E4 TB Allocation Details'!$A$18:$L$214, MATCH("A &amp; G ID", 'E4 TB Allocation Details'!$A$18:$L$18, 0),FALSE), 'E2 Allocators'!$B$15:$W$358, MATCH('O5 Details by Class &amp; Accounts'!CC$18, 'E2 Allocators'!$B$15:$W$15, 0),FALSE)*$E127), 0, VLOOKUP(VLOOKUP($A127, 'E4 TB Allocation Details'!$A$18:$L$214, MATCH("A &amp; G ID", 'E4 TB Allocation Details'!$A$18:$L$18, 0),FALSE), 'E2 Allocators'!$B$15:$W$358, MATCH('O5 Details by Class &amp; Accounts'!CC$18, 'E2 Allocators'!$B$15:$W$15, 0),FALSE)*$E127)</f>
        <v>0</v>
      </c>
      <c r="CD127" s="2186">
        <f>IF(ISERROR(VLOOKUP(VLOOKUP($A127, 'E4 TB Allocation Details'!$A$18:$L$214, MATCH("A &amp; G ID", 'E4 TB Allocation Details'!$A$18:$L$18, 0),FALSE), 'E2 Allocators'!$B$15:$W$358, MATCH('O5 Details by Class &amp; Accounts'!CD$18, 'E2 Allocators'!$B$15:$W$15, 0),FALSE)*$E127), 0, VLOOKUP(VLOOKUP($A127, 'E4 TB Allocation Details'!$A$18:$L$214, MATCH("A &amp; G ID", 'E4 TB Allocation Details'!$A$18:$L$18, 0),FALSE), 'E2 Allocators'!$B$15:$W$358, MATCH('O5 Details by Class &amp; Accounts'!CD$18, 'E2 Allocators'!$B$15:$W$15, 0),FALSE)*$E127)</f>
        <v>0</v>
      </c>
      <c r="CE127" s="2186">
        <f>IF(ISERROR(VLOOKUP(VLOOKUP($A127, 'E4 TB Allocation Details'!$A$18:$L$214, MATCH("A &amp; G ID", 'E4 TB Allocation Details'!$A$18:$L$18, 0),FALSE), 'E2 Allocators'!$B$15:$W$358, MATCH('O5 Details by Class &amp; Accounts'!CE$18, 'E2 Allocators'!$B$15:$W$15, 0),FALSE)*$E127), 0, VLOOKUP(VLOOKUP($A127, 'E4 TB Allocation Details'!$A$18:$L$214, MATCH("A &amp; G ID", 'E4 TB Allocation Details'!$A$18:$L$18, 0),FALSE), 'E2 Allocators'!$B$15:$W$358, MATCH('O5 Details by Class &amp; Accounts'!CE$18, 'E2 Allocators'!$B$15:$W$15, 0),FALSE)*$E127)</f>
        <v>0</v>
      </c>
      <c r="CF127" s="2186">
        <f>IF(ISERROR(VLOOKUP(VLOOKUP($A127, 'E4 TB Allocation Details'!$A$18:$L$214, MATCH("A &amp; G ID", 'E4 TB Allocation Details'!$A$18:$L$18, 0),FALSE), 'E2 Allocators'!$B$15:$W$358, MATCH('O5 Details by Class &amp; Accounts'!CF$18, 'E2 Allocators'!$B$15:$W$15, 0),FALSE)*$E127), 0, VLOOKUP(VLOOKUP($A127, 'E4 TB Allocation Details'!$A$18:$L$214, MATCH("A &amp; G ID", 'E4 TB Allocation Details'!$A$18:$L$18, 0),FALSE), 'E2 Allocators'!$B$15:$W$358, MATCH('O5 Details by Class &amp; Accounts'!CF$18, 'E2 Allocators'!$B$15:$W$15, 0),FALSE)*$E127)</f>
        <v>0</v>
      </c>
      <c r="CG127" s="2186">
        <f>IF(ISERROR(VLOOKUP(VLOOKUP($A127, 'E4 TB Allocation Details'!$A$18:$L$214, MATCH("A &amp; G ID", 'E4 TB Allocation Details'!$A$18:$L$18, 0),FALSE), 'E2 Allocators'!$B$15:$W$358, MATCH('O5 Details by Class &amp; Accounts'!CG$18, 'E2 Allocators'!$B$15:$W$15, 0),FALSE)*$E127), 0, VLOOKUP(VLOOKUP($A127, 'E4 TB Allocation Details'!$A$18:$L$214, MATCH("A &amp; G ID", 'E4 TB Allocation Details'!$A$18:$L$18, 0),FALSE), 'E2 Allocators'!$B$15:$W$358, MATCH('O5 Details by Class &amp; Accounts'!CG$18, 'E2 Allocators'!$B$15:$W$15, 0),FALSE)*$E127)</f>
        <v>0</v>
      </c>
      <c r="CH127" s="2186">
        <f>IF(ISERROR(VLOOKUP(VLOOKUP($A127, 'E4 TB Allocation Details'!$A$18:$L$214, MATCH("A &amp; G ID", 'E4 TB Allocation Details'!$A$18:$L$18, 0),FALSE), 'E2 Allocators'!$B$15:$W$358, MATCH('O5 Details by Class &amp; Accounts'!CH$18, 'E2 Allocators'!$B$15:$W$15, 0),FALSE)*$E127), 0, VLOOKUP(VLOOKUP($A127, 'E4 TB Allocation Details'!$A$18:$L$214, MATCH("A &amp; G ID", 'E4 TB Allocation Details'!$A$18:$L$18, 0),FALSE), 'E2 Allocators'!$B$15:$W$358, MATCH('O5 Details by Class &amp; Accounts'!CH$18, 'E2 Allocators'!$B$15:$W$15, 0),FALSE)*$E127)</f>
        <v>0</v>
      </c>
      <c r="CI127" s="2186">
        <f>IF(ISERROR(VLOOKUP(VLOOKUP($A127, 'E4 TB Allocation Details'!$A$18:$L$214, MATCH("A &amp; G ID", 'E4 TB Allocation Details'!$A$18:$L$18, 0),FALSE), 'E2 Allocators'!$B$15:$W$358, MATCH('O5 Details by Class &amp; Accounts'!CI$18, 'E2 Allocators'!$B$15:$W$15, 0),FALSE)*$E127), 0, VLOOKUP(VLOOKUP($A127, 'E4 TB Allocation Details'!$A$18:$L$214, MATCH("A &amp; G ID", 'E4 TB Allocation Details'!$A$18:$L$18, 0),FALSE), 'E2 Allocators'!$B$15:$W$358, MATCH('O5 Details by Class &amp; Accounts'!CI$18, 'E2 Allocators'!$B$15:$W$15, 0),FALSE)*$E127)</f>
        <v>0</v>
      </c>
      <c r="CJ127" s="2186">
        <f>IF(ISERROR(VLOOKUP(VLOOKUP($A127, 'E4 TB Allocation Details'!$A$18:$L$214, MATCH("A &amp; G ID", 'E4 TB Allocation Details'!$A$18:$L$18, 0),FALSE), 'E2 Allocators'!$B$15:$W$358, MATCH('O5 Details by Class &amp; Accounts'!CJ$18, 'E2 Allocators'!$B$15:$W$15, 0),FALSE)*$E127), 0, VLOOKUP(VLOOKUP($A127, 'E4 TB Allocation Details'!$A$18:$L$214, MATCH("A &amp; G ID", 'E4 TB Allocation Details'!$A$18:$L$18, 0),FALSE), 'E2 Allocators'!$B$15:$W$358, MATCH('O5 Details by Class &amp; Accounts'!CJ$18, 'E2 Allocators'!$B$15:$W$15, 0),FALSE)*$E127)</f>
        <v>0</v>
      </c>
      <c r="CK127" s="2186">
        <f>IF(ISERROR(VLOOKUP(VLOOKUP($A127, 'E4 TB Allocation Details'!$A$18:$L$214, MATCH("A &amp; G ID", 'E4 TB Allocation Details'!$A$18:$L$18, 0),FALSE), 'E2 Allocators'!$B$15:$W$358, MATCH('O5 Details by Class &amp; Accounts'!CK$18, 'E2 Allocators'!$B$15:$W$15, 0),FALSE)*$E127), 0, VLOOKUP(VLOOKUP($A127, 'E4 TB Allocation Details'!$A$18:$L$214, MATCH("A &amp; G ID", 'E4 TB Allocation Details'!$A$18:$L$18, 0),FALSE), 'E2 Allocators'!$B$15:$W$358, MATCH('O5 Details by Class &amp; Accounts'!CK$18, 'E2 Allocators'!$B$15:$W$15, 0),FALSE)*$E127)</f>
        <v>0</v>
      </c>
      <c r="CL127" s="2186">
        <f>IF(ISERROR(VLOOKUP(VLOOKUP($A127, 'E4 TB Allocation Details'!$A$18:$L$214, MATCH("A &amp; G ID", 'E4 TB Allocation Details'!$A$18:$L$18, 0),FALSE), 'E2 Allocators'!$B$15:$W$358, MATCH('O5 Details by Class &amp; Accounts'!CL$18, 'E2 Allocators'!$B$15:$W$15, 0),FALSE)*$E127), 0, VLOOKUP(VLOOKUP($A127, 'E4 TB Allocation Details'!$A$18:$L$214, MATCH("A &amp; G ID", 'E4 TB Allocation Details'!$A$18:$L$18, 0),FALSE), 'E2 Allocators'!$B$15:$W$358, MATCH('O5 Details by Class &amp; Accounts'!CL$18, 'E2 Allocators'!$B$15:$W$15, 0),FALSE)*$E127)</f>
        <v>0</v>
      </c>
      <c r="CM127" s="2186">
        <f>IF(ISERROR(VLOOKUP(VLOOKUP($A127, 'E4 TB Allocation Details'!$A$18:$L$214, MATCH("A &amp; G ID", 'E4 TB Allocation Details'!$A$18:$L$18, 0),FALSE), 'E2 Allocators'!$B$15:$W$358, MATCH('O5 Details by Class &amp; Accounts'!CM$18, 'E2 Allocators'!$B$15:$W$15, 0),FALSE)*$E127), 0, VLOOKUP(VLOOKUP($A127, 'E4 TB Allocation Details'!$A$18:$L$214, MATCH("A &amp; G ID", 'E4 TB Allocation Details'!$A$18:$L$18, 0),FALSE), 'E2 Allocators'!$B$15:$W$358, MATCH('O5 Details by Class &amp; Accounts'!CM$18, 'E2 Allocators'!$B$15:$W$15, 0),FALSE)*$E127)</f>
        <v>0</v>
      </c>
      <c r="CN127" s="2186">
        <f t="shared" si="36"/>
        <v>4792474.8899999987</v>
      </c>
      <c r="CO127" s="2187">
        <f t="shared" si="37"/>
        <v>0</v>
      </c>
      <c r="CQ127" s="1625" t="s">
        <v>773</v>
      </c>
    </row>
    <row r="128" spans="1:95" s="54" customFormat="1" ht="12.75" x14ac:dyDescent="0.2">
      <c r="A128" s="933">
        <v>4730</v>
      </c>
      <c r="B128" s="933" t="s">
        <v>575</v>
      </c>
      <c r="C128" s="2184">
        <f>IF(ISERROR(VLOOKUP($A128,'I3 TB Data'!$A$19:$H$483,MATCH('O5 Details by Class &amp; Accounts'!$C$18, 'I3 TB Data'!$A$19:$H$19,0),0)), 0, VLOOKUP($A128,'I3 TB Data'!$A$19:$H$483,MATCH('O5 Details by Class &amp; Accounts'!$C$18,'I3 TB Data'!$A$19:$H$19,0),0))</f>
        <v>0</v>
      </c>
      <c r="D128" s="2185"/>
      <c r="E128" s="2184">
        <f t="shared" si="31"/>
        <v>0</v>
      </c>
      <c r="F128" s="2186">
        <f>IF(ISERROR(VLOOKUP($A128, 'E1 Categorization'!A43:E134, MATCH("Customer Component", 'E1 Categorization'!$A$33:$E$33,0), 0)), 0, IF(VLOOKUP($A128, 'E1 Categorization'!A43:E134, MATCH("Customer Component", 'E1 Categorization'!$A$33:$E$33,0), 0)=0, 'O5 Details by Class &amp; Accounts'!$E128, IF(AND(VLOOKUP($A128, 'E1 Categorization'!A43:E134, MATCH("Customer Component", 'E1 Categorization'!$A$33:$E$33,0), 0) &gt;0, VLOOKUP($A128, 'E1 Categorization'!A43:E134, MATCH("Customer Component", 'E1 Categorization'!$A$33:$E$33,0), 0)&lt;1), 'O5 Details by Class &amp; Accounts'!$E128*(1-VLOOKUP($A128, 'E1 Categorization'!A43:E134, MATCH("Customer Component", 'E1 Categorization'!$A$33:$E$33,0), 0)), 0)))</f>
        <v>0</v>
      </c>
      <c r="G128" s="2186">
        <f>IF(ISERROR(VLOOKUP($A128, 'E1 Categorization'!A43:E134, MATCH("Customer Component", 'E1 Categorization'!$A$33:$E$33,0), 0)),0, IF(VLOOKUP($A128, 'E1 Categorization'!A43:E134, MATCH("Customer Component", 'E1 Categorization'!$A$33:$E$33,0), 0)=0, 0, IF(AND(VLOOKUP($A128, 'E1 Categorization'!A43:E134, MATCH("Customer Component", 'E1 Categorization'!$A$33:$E$33,0), 0) &gt;0, VLOOKUP($A128, 'E1 Categorization'!A43:E134, MATCH("Customer Component", 'E1 Categorization'!$A$33:$E$33,0), 0)&lt;1), 'O5 Details by Class &amp; Accounts'!$E128*(VLOOKUP($A128, 'E1 Categorization'!A43:E134, MATCH("Customer Component", 'E1 Categorization'!$A$33:$E$33,0), 0)), 'O5 Details by Class &amp; Accounts'!$E128)))</f>
        <v>0</v>
      </c>
      <c r="H128" s="2186">
        <f t="shared" si="32"/>
        <v>0</v>
      </c>
      <c r="I128" s="2186">
        <f>IF(ISERROR(VLOOKUP(VLOOKUP($A128, 'E4 TB Allocation Details'!$A$18:$L$214, MATCH("Demand ID", 'E4 TB Allocation Details'!$A$18:$L$18, 0),FALSE), 'E2 Allocators'!$B$15:$W$358, MATCH('O5 Details by Class &amp; Accounts'!I$18, 'E2 Allocators'!$B$15:$W$15, 0),FALSE)*$F128), 0, VLOOKUP(VLOOKUP($A128, 'E4 TB Allocation Details'!$A$18:$L$214, MATCH("Demand ID", 'E4 TB Allocation Details'!$A$18:$L$18, 0),FALSE), 'E2 Allocators'!$B$15:$W$358, MATCH('O5 Details by Class &amp; Accounts'!I$18, 'E2 Allocators'!$B$15:$W$15, 0),FALSE)*$F128)</f>
        <v>0</v>
      </c>
      <c r="J128" s="2186">
        <f>IF(ISERROR(VLOOKUP(VLOOKUP($A128, 'E4 TB Allocation Details'!$A$18:$L$214, MATCH("Demand ID", 'E4 TB Allocation Details'!$A$18:$L$18, 0),FALSE), 'E2 Allocators'!$B$15:$W$358, MATCH('O5 Details by Class &amp; Accounts'!J$18, 'E2 Allocators'!$B$15:$W$15, 0),FALSE)*$F128), 0, VLOOKUP(VLOOKUP($A128, 'E4 TB Allocation Details'!$A$18:$L$214, MATCH("Demand ID", 'E4 TB Allocation Details'!$A$18:$L$18, 0),FALSE), 'E2 Allocators'!$B$15:$W$358, MATCH('O5 Details by Class &amp; Accounts'!J$18, 'E2 Allocators'!$B$15:$W$15, 0),FALSE)*$F128)</f>
        <v>0</v>
      </c>
      <c r="K128" s="2186">
        <f>IF(ISERROR(VLOOKUP(VLOOKUP($A128, 'E4 TB Allocation Details'!$A$18:$L$214, MATCH("Demand ID", 'E4 TB Allocation Details'!$A$18:$L$18, 0),FALSE), 'E2 Allocators'!$B$15:$W$358, MATCH('O5 Details by Class &amp; Accounts'!K$18, 'E2 Allocators'!$B$15:$W$15, 0),FALSE)*$F128), 0, VLOOKUP(VLOOKUP($A128, 'E4 TB Allocation Details'!$A$18:$L$214, MATCH("Demand ID", 'E4 TB Allocation Details'!$A$18:$L$18, 0),FALSE), 'E2 Allocators'!$B$15:$W$358, MATCH('O5 Details by Class &amp; Accounts'!K$18, 'E2 Allocators'!$B$15:$W$15, 0),FALSE)*$F128)</f>
        <v>0</v>
      </c>
      <c r="L128" s="2186">
        <f>IF(ISERROR(VLOOKUP(VLOOKUP($A128, 'E4 TB Allocation Details'!$A$18:$L$214, MATCH("Demand ID", 'E4 TB Allocation Details'!$A$18:$L$18, 0),FALSE), 'E2 Allocators'!$B$15:$W$358, MATCH('O5 Details by Class &amp; Accounts'!L$18, 'E2 Allocators'!$B$15:$W$15, 0),FALSE)*$F128), 0, VLOOKUP(VLOOKUP($A128, 'E4 TB Allocation Details'!$A$18:$L$214, MATCH("Demand ID", 'E4 TB Allocation Details'!$A$18:$L$18, 0),FALSE), 'E2 Allocators'!$B$15:$W$358, MATCH('O5 Details by Class &amp; Accounts'!L$18, 'E2 Allocators'!$B$15:$W$15, 0),FALSE)*$F128)</f>
        <v>0</v>
      </c>
      <c r="M128" s="2186">
        <f>IF(ISERROR(VLOOKUP(VLOOKUP($A128, 'E4 TB Allocation Details'!$A$18:$L$214, MATCH("Demand ID", 'E4 TB Allocation Details'!$A$18:$L$18, 0),FALSE), 'E2 Allocators'!$B$15:$W$358, MATCH('O5 Details by Class &amp; Accounts'!M$18, 'E2 Allocators'!$B$15:$W$15, 0),FALSE)*$F128), 0, VLOOKUP(VLOOKUP($A128, 'E4 TB Allocation Details'!$A$18:$L$214, MATCH("Demand ID", 'E4 TB Allocation Details'!$A$18:$L$18, 0),FALSE), 'E2 Allocators'!$B$15:$W$358, MATCH('O5 Details by Class &amp; Accounts'!M$18, 'E2 Allocators'!$B$15:$W$15, 0),FALSE)*$F128)</f>
        <v>0</v>
      </c>
      <c r="N128" s="2186">
        <f>IF(ISERROR(VLOOKUP(VLOOKUP($A128, 'E4 TB Allocation Details'!$A$18:$L$214, MATCH("Demand ID", 'E4 TB Allocation Details'!$A$18:$L$18, 0),FALSE), 'E2 Allocators'!$B$15:$W$358, MATCH('O5 Details by Class &amp; Accounts'!N$18, 'E2 Allocators'!$B$15:$W$15, 0),FALSE)*$F128), 0, VLOOKUP(VLOOKUP($A128, 'E4 TB Allocation Details'!$A$18:$L$214, MATCH("Demand ID", 'E4 TB Allocation Details'!$A$18:$L$18, 0),FALSE), 'E2 Allocators'!$B$15:$W$358, MATCH('O5 Details by Class &amp; Accounts'!N$18, 'E2 Allocators'!$B$15:$W$15, 0),FALSE)*$F128)</f>
        <v>0</v>
      </c>
      <c r="O128" s="2186">
        <f>IF(ISERROR(VLOOKUP(VLOOKUP($A128, 'E4 TB Allocation Details'!$A$18:$L$214, MATCH("Demand ID", 'E4 TB Allocation Details'!$A$18:$L$18, 0),FALSE), 'E2 Allocators'!$B$15:$W$358, MATCH('O5 Details by Class &amp; Accounts'!O$18, 'E2 Allocators'!$B$15:$W$15, 0),FALSE)*$F128), 0, VLOOKUP(VLOOKUP($A128, 'E4 TB Allocation Details'!$A$18:$L$214, MATCH("Demand ID", 'E4 TB Allocation Details'!$A$18:$L$18, 0),FALSE), 'E2 Allocators'!$B$15:$W$358, MATCH('O5 Details by Class &amp; Accounts'!O$18, 'E2 Allocators'!$B$15:$W$15, 0),FALSE)*$F128)</f>
        <v>0</v>
      </c>
      <c r="P128" s="2186">
        <f>IF(ISERROR(VLOOKUP(VLOOKUP($A128, 'E4 TB Allocation Details'!$A$18:$L$214, MATCH("Demand ID", 'E4 TB Allocation Details'!$A$18:$L$18, 0),FALSE), 'E2 Allocators'!$B$15:$W$358, MATCH('O5 Details by Class &amp; Accounts'!P$18, 'E2 Allocators'!$B$15:$W$15, 0),FALSE)*$F128), 0, VLOOKUP(VLOOKUP($A128, 'E4 TB Allocation Details'!$A$18:$L$214, MATCH("Demand ID", 'E4 TB Allocation Details'!$A$18:$L$18, 0),FALSE), 'E2 Allocators'!$B$15:$W$358, MATCH('O5 Details by Class &amp; Accounts'!P$18, 'E2 Allocators'!$B$15:$W$15, 0),FALSE)*$F128)</f>
        <v>0</v>
      </c>
      <c r="Q128" s="2186">
        <f>IF(ISERROR(VLOOKUP(VLOOKUP($A128, 'E4 TB Allocation Details'!$A$18:$L$214, MATCH("Demand ID", 'E4 TB Allocation Details'!$A$18:$L$18, 0),FALSE), 'E2 Allocators'!$B$15:$W$358, MATCH('O5 Details by Class &amp; Accounts'!Q$18, 'E2 Allocators'!$B$15:$W$15, 0),FALSE)*$F128), 0, VLOOKUP(VLOOKUP($A128, 'E4 TB Allocation Details'!$A$18:$L$214, MATCH("Demand ID", 'E4 TB Allocation Details'!$A$18:$L$18, 0),FALSE), 'E2 Allocators'!$B$15:$W$358, MATCH('O5 Details by Class &amp; Accounts'!Q$18, 'E2 Allocators'!$B$15:$W$15, 0),FALSE)*$F128)</f>
        <v>0</v>
      </c>
      <c r="R128" s="2186">
        <f>IF(ISERROR(VLOOKUP(VLOOKUP($A128, 'E4 TB Allocation Details'!$A$18:$L$214, MATCH("Demand ID", 'E4 TB Allocation Details'!$A$18:$L$18, 0),FALSE), 'E2 Allocators'!$B$15:$W$358, MATCH('O5 Details by Class &amp; Accounts'!R$18, 'E2 Allocators'!$B$15:$W$15, 0),FALSE)*$F128), 0, VLOOKUP(VLOOKUP($A128, 'E4 TB Allocation Details'!$A$18:$L$214, MATCH("Demand ID", 'E4 TB Allocation Details'!$A$18:$L$18, 0),FALSE), 'E2 Allocators'!$B$15:$W$358, MATCH('O5 Details by Class &amp; Accounts'!R$18, 'E2 Allocators'!$B$15:$W$15, 0),FALSE)*$F128)</f>
        <v>0</v>
      </c>
      <c r="S128" s="2186">
        <f>IF(ISERROR(VLOOKUP(VLOOKUP($A128, 'E4 TB Allocation Details'!$A$18:$L$214, MATCH("Demand ID", 'E4 TB Allocation Details'!$A$18:$L$18, 0),FALSE), 'E2 Allocators'!$B$15:$W$358, MATCH('O5 Details by Class &amp; Accounts'!S$18, 'E2 Allocators'!$B$15:$W$15, 0),FALSE)*$F128), 0, VLOOKUP(VLOOKUP($A128, 'E4 TB Allocation Details'!$A$18:$L$214, MATCH("Demand ID", 'E4 TB Allocation Details'!$A$18:$L$18, 0),FALSE), 'E2 Allocators'!$B$15:$W$358, MATCH('O5 Details by Class &amp; Accounts'!S$18, 'E2 Allocators'!$B$15:$W$15, 0),FALSE)*$F128)</f>
        <v>0</v>
      </c>
      <c r="T128" s="2186">
        <f>IF(ISERROR(VLOOKUP(VLOOKUP($A128, 'E4 TB Allocation Details'!$A$18:$L$214, MATCH("Demand ID", 'E4 TB Allocation Details'!$A$18:$L$18, 0),FALSE), 'E2 Allocators'!$B$15:$W$358, MATCH('O5 Details by Class &amp; Accounts'!T$18, 'E2 Allocators'!$B$15:$W$15, 0),FALSE)*$F128), 0, VLOOKUP(VLOOKUP($A128, 'E4 TB Allocation Details'!$A$18:$L$214, MATCH("Demand ID", 'E4 TB Allocation Details'!$A$18:$L$18, 0),FALSE), 'E2 Allocators'!$B$15:$W$358, MATCH('O5 Details by Class &amp; Accounts'!T$18, 'E2 Allocators'!$B$15:$W$15, 0),FALSE)*$F128)</f>
        <v>0</v>
      </c>
      <c r="U128" s="2186">
        <f>IF(ISERROR(VLOOKUP(VLOOKUP($A128, 'E4 TB Allocation Details'!$A$18:$L$214, MATCH("Demand ID", 'E4 TB Allocation Details'!$A$18:$L$18, 0),FALSE), 'E2 Allocators'!$B$15:$W$358, MATCH('O5 Details by Class &amp; Accounts'!U$18, 'E2 Allocators'!$B$15:$W$15, 0),FALSE)*$F128), 0, VLOOKUP(VLOOKUP($A128, 'E4 TB Allocation Details'!$A$18:$L$214, MATCH("Demand ID", 'E4 TB Allocation Details'!$A$18:$L$18, 0),FALSE), 'E2 Allocators'!$B$15:$W$358, MATCH('O5 Details by Class &amp; Accounts'!U$18, 'E2 Allocators'!$B$15:$W$15, 0),FALSE)*$F128)</f>
        <v>0</v>
      </c>
      <c r="V128" s="2186">
        <f>IF(ISERROR(VLOOKUP(VLOOKUP($A128, 'E4 TB Allocation Details'!$A$18:$L$214, MATCH("Demand ID", 'E4 TB Allocation Details'!$A$18:$L$18, 0),FALSE), 'E2 Allocators'!$B$15:$W$358, MATCH('O5 Details by Class &amp; Accounts'!V$18, 'E2 Allocators'!$B$15:$W$15, 0),FALSE)*$F128), 0, VLOOKUP(VLOOKUP($A128, 'E4 TB Allocation Details'!$A$18:$L$214, MATCH("Demand ID", 'E4 TB Allocation Details'!$A$18:$L$18, 0),FALSE), 'E2 Allocators'!$B$15:$W$358, MATCH('O5 Details by Class &amp; Accounts'!V$18, 'E2 Allocators'!$B$15:$W$15, 0),FALSE)*$F128)</f>
        <v>0</v>
      </c>
      <c r="W128" s="2186">
        <f>IF(ISERROR(VLOOKUP(VLOOKUP($A128, 'E4 TB Allocation Details'!$A$18:$L$214, MATCH("Demand ID", 'E4 TB Allocation Details'!$A$18:$L$18, 0),FALSE), 'E2 Allocators'!$B$15:$W$358, MATCH('O5 Details by Class &amp; Accounts'!W$18, 'E2 Allocators'!$B$15:$W$15, 0),FALSE)*$F128), 0, VLOOKUP(VLOOKUP($A128, 'E4 TB Allocation Details'!$A$18:$L$214, MATCH("Demand ID", 'E4 TB Allocation Details'!$A$18:$L$18, 0),FALSE), 'E2 Allocators'!$B$15:$W$358, MATCH('O5 Details by Class &amp; Accounts'!W$18, 'E2 Allocators'!$B$15:$W$15, 0),FALSE)*$F128)</f>
        <v>0</v>
      </c>
      <c r="X128" s="2186">
        <f>IF(ISERROR(VLOOKUP(VLOOKUP($A128, 'E4 TB Allocation Details'!$A$18:$L$214, MATCH("Demand ID", 'E4 TB Allocation Details'!$A$18:$L$18, 0),FALSE), 'E2 Allocators'!$B$15:$W$358, MATCH('O5 Details by Class &amp; Accounts'!X$18, 'E2 Allocators'!$B$15:$W$15, 0),FALSE)*$F128), 0, VLOOKUP(VLOOKUP($A128, 'E4 TB Allocation Details'!$A$18:$L$214, MATCH("Demand ID", 'E4 TB Allocation Details'!$A$18:$L$18, 0),FALSE), 'E2 Allocators'!$B$15:$W$358, MATCH('O5 Details by Class &amp; Accounts'!X$18, 'E2 Allocators'!$B$15:$W$15, 0),FALSE)*$F128)</f>
        <v>0</v>
      </c>
      <c r="Y128" s="2186">
        <f>IF(ISERROR(VLOOKUP(VLOOKUP($A128, 'E4 TB Allocation Details'!$A$18:$L$214, MATCH("Demand ID", 'E4 TB Allocation Details'!$A$18:$L$18, 0),FALSE), 'E2 Allocators'!$B$15:$W$358, MATCH('O5 Details by Class &amp; Accounts'!Y$18, 'E2 Allocators'!$B$15:$W$15, 0),FALSE)*$F128), 0, VLOOKUP(VLOOKUP($A128, 'E4 TB Allocation Details'!$A$18:$L$214, MATCH("Demand ID", 'E4 TB Allocation Details'!$A$18:$L$18, 0),FALSE), 'E2 Allocators'!$B$15:$W$358, MATCH('O5 Details by Class &amp; Accounts'!Y$18, 'E2 Allocators'!$B$15:$W$15, 0),FALSE)*$F128)</f>
        <v>0</v>
      </c>
      <c r="Z128" s="2186">
        <f>IF(ISERROR(VLOOKUP(VLOOKUP($A128, 'E4 TB Allocation Details'!$A$18:$L$214, MATCH("Demand ID", 'E4 TB Allocation Details'!$A$18:$L$18, 0),FALSE), 'E2 Allocators'!$B$15:$W$358, MATCH('O5 Details by Class &amp; Accounts'!Z$18, 'E2 Allocators'!$B$15:$W$15, 0),FALSE)*$F128), 0, VLOOKUP(VLOOKUP($A128, 'E4 TB Allocation Details'!$A$18:$L$214, MATCH("Demand ID", 'E4 TB Allocation Details'!$A$18:$L$18, 0),FALSE), 'E2 Allocators'!$B$15:$W$358, MATCH('O5 Details by Class &amp; Accounts'!Z$18, 'E2 Allocators'!$B$15:$W$15, 0),FALSE)*$F128)</f>
        <v>0</v>
      </c>
      <c r="AA128" s="2186">
        <f>IF(ISERROR(VLOOKUP(VLOOKUP($A128, 'E4 TB Allocation Details'!$A$18:$L$214, MATCH("Demand ID", 'E4 TB Allocation Details'!$A$18:$L$18, 0),FALSE), 'E2 Allocators'!$B$15:$W$358, MATCH('O5 Details by Class &amp; Accounts'!AA$18, 'E2 Allocators'!$B$15:$W$15, 0),FALSE)*$F128), 0, VLOOKUP(VLOOKUP($A128, 'E4 TB Allocation Details'!$A$18:$L$214, MATCH("Demand ID", 'E4 TB Allocation Details'!$A$18:$L$18, 0),FALSE), 'E2 Allocators'!$B$15:$W$358, MATCH('O5 Details by Class &amp; Accounts'!AA$18, 'E2 Allocators'!$B$15:$W$15, 0),FALSE)*$F128)</f>
        <v>0</v>
      </c>
      <c r="AB128" s="2186">
        <f>IF(ISERROR(VLOOKUP(VLOOKUP($A128, 'E4 TB Allocation Details'!$A$18:$L$214, MATCH("Demand ID", 'E4 TB Allocation Details'!$A$18:$L$18, 0),FALSE), 'E2 Allocators'!$B$15:$W$358, MATCH('O5 Details by Class &amp; Accounts'!AB$18, 'E2 Allocators'!$B$15:$W$15, 0),FALSE)*$F128), 0, VLOOKUP(VLOOKUP($A128, 'E4 TB Allocation Details'!$A$18:$L$214, MATCH("Demand ID", 'E4 TB Allocation Details'!$A$18:$L$18, 0),FALSE), 'E2 Allocators'!$B$15:$W$358, MATCH('O5 Details by Class &amp; Accounts'!AB$18, 'E2 Allocators'!$B$15:$W$15, 0),FALSE)*$F128)</f>
        <v>0</v>
      </c>
      <c r="AC128" s="2186">
        <f t="shared" si="33"/>
        <v>0</v>
      </c>
      <c r="AD128" s="2186">
        <f>IF(ISERROR(VLOOKUP(VLOOKUP($A128, 'E4 TB Allocation Details'!$A$18:$L$214, MATCH("Customer ID", 'E4 TB Allocation Details'!$A$18:$L$18, 0),FALSE), 'E2 Allocators'!$B$15:$W$358, MATCH('O5 Details by Class &amp; Accounts'!AD$18, 'E2 Allocators'!$B$15:$W$15, 0),FALSE)*$G128), 0, VLOOKUP(VLOOKUP($A128, 'E4 TB Allocation Details'!$A$18:$L$214, MATCH("Customer ID", 'E4 TB Allocation Details'!$A$18:$L$18, 0),FALSE), 'E2 Allocators'!$B$15:$W$358, MATCH('O5 Details by Class &amp; Accounts'!AD$18, 'E2 Allocators'!$B$15:$W$15, 0),FALSE)*$G128)</f>
        <v>0</v>
      </c>
      <c r="AE128" s="2186">
        <f>IF(ISERROR(VLOOKUP(VLOOKUP($A128, 'E4 TB Allocation Details'!$A$18:$L$214, MATCH("Customer ID", 'E4 TB Allocation Details'!$A$18:$L$18, 0),FALSE), 'E2 Allocators'!$B$15:$W$358, MATCH('O5 Details by Class &amp; Accounts'!AE$18, 'E2 Allocators'!$B$15:$W$15, 0),FALSE)*$G128), 0, VLOOKUP(VLOOKUP($A128, 'E4 TB Allocation Details'!$A$18:$L$214, MATCH("Customer ID", 'E4 TB Allocation Details'!$A$18:$L$18, 0),FALSE), 'E2 Allocators'!$B$15:$W$358, MATCH('O5 Details by Class &amp; Accounts'!AE$18, 'E2 Allocators'!$B$15:$W$15, 0),FALSE)*$G128)</f>
        <v>0</v>
      </c>
      <c r="AF128" s="2186">
        <f>IF(ISERROR(VLOOKUP(VLOOKUP($A128, 'E4 TB Allocation Details'!$A$18:$L$214, MATCH("Customer ID", 'E4 TB Allocation Details'!$A$18:$L$18, 0),FALSE), 'E2 Allocators'!$B$15:$W$358, MATCH('O5 Details by Class &amp; Accounts'!AF$18, 'E2 Allocators'!$B$15:$W$15, 0),FALSE)*$G128), 0, VLOOKUP(VLOOKUP($A128, 'E4 TB Allocation Details'!$A$18:$L$214, MATCH("Customer ID", 'E4 TB Allocation Details'!$A$18:$L$18, 0),FALSE), 'E2 Allocators'!$B$15:$W$358, MATCH('O5 Details by Class &amp; Accounts'!AF$18, 'E2 Allocators'!$B$15:$W$15, 0),FALSE)*$G128)</f>
        <v>0</v>
      </c>
      <c r="AG128" s="2186">
        <f>IF(ISERROR(VLOOKUP(VLOOKUP($A128, 'E4 TB Allocation Details'!$A$18:$L$214, MATCH("Customer ID", 'E4 TB Allocation Details'!$A$18:$L$18, 0),FALSE), 'E2 Allocators'!$B$15:$W$358, MATCH('O5 Details by Class &amp; Accounts'!AG$18, 'E2 Allocators'!$B$15:$W$15, 0),FALSE)*$G128), 0, VLOOKUP(VLOOKUP($A128, 'E4 TB Allocation Details'!$A$18:$L$214, MATCH("Customer ID", 'E4 TB Allocation Details'!$A$18:$L$18, 0),FALSE), 'E2 Allocators'!$B$15:$W$358, MATCH('O5 Details by Class &amp; Accounts'!AG$18, 'E2 Allocators'!$B$15:$W$15, 0),FALSE)*$G128)</f>
        <v>0</v>
      </c>
      <c r="AH128" s="2186">
        <f>IF(ISERROR(VLOOKUP(VLOOKUP($A128, 'E4 TB Allocation Details'!$A$18:$L$214, MATCH("Customer ID", 'E4 TB Allocation Details'!$A$18:$L$18, 0),FALSE), 'E2 Allocators'!$B$15:$W$358, MATCH('O5 Details by Class &amp; Accounts'!AH$18, 'E2 Allocators'!$B$15:$W$15, 0),FALSE)*$G128), 0, VLOOKUP(VLOOKUP($A128, 'E4 TB Allocation Details'!$A$18:$L$214, MATCH("Customer ID", 'E4 TB Allocation Details'!$A$18:$L$18, 0),FALSE), 'E2 Allocators'!$B$15:$W$358, MATCH('O5 Details by Class &amp; Accounts'!AH$18, 'E2 Allocators'!$B$15:$W$15, 0),FALSE)*$G128)</f>
        <v>0</v>
      </c>
      <c r="AI128" s="2186">
        <f>IF(ISERROR(VLOOKUP(VLOOKUP($A128, 'E4 TB Allocation Details'!$A$18:$L$214, MATCH("Customer ID", 'E4 TB Allocation Details'!$A$18:$L$18, 0),FALSE), 'E2 Allocators'!$B$15:$W$358, MATCH('O5 Details by Class &amp; Accounts'!AI$18, 'E2 Allocators'!$B$15:$W$15, 0),FALSE)*$G128), 0, VLOOKUP(VLOOKUP($A128, 'E4 TB Allocation Details'!$A$18:$L$214, MATCH("Customer ID", 'E4 TB Allocation Details'!$A$18:$L$18, 0),FALSE), 'E2 Allocators'!$B$15:$W$358, MATCH('O5 Details by Class &amp; Accounts'!AI$18, 'E2 Allocators'!$B$15:$W$15, 0),FALSE)*$G128)</f>
        <v>0</v>
      </c>
      <c r="AJ128" s="2186">
        <f>IF(ISERROR(VLOOKUP(VLOOKUP($A128, 'E4 TB Allocation Details'!$A$18:$L$214, MATCH("Customer ID", 'E4 TB Allocation Details'!$A$18:$L$18, 0),FALSE), 'E2 Allocators'!$B$15:$W$358, MATCH('O5 Details by Class &amp; Accounts'!AJ$18, 'E2 Allocators'!$B$15:$W$15, 0),FALSE)*$G128), 0, VLOOKUP(VLOOKUP($A128, 'E4 TB Allocation Details'!$A$18:$L$214, MATCH("Customer ID", 'E4 TB Allocation Details'!$A$18:$L$18, 0),FALSE), 'E2 Allocators'!$B$15:$W$358, MATCH('O5 Details by Class &amp; Accounts'!AJ$18, 'E2 Allocators'!$B$15:$W$15, 0),FALSE)*$G128)</f>
        <v>0</v>
      </c>
      <c r="AK128" s="2186">
        <f>IF(ISERROR(VLOOKUP(VLOOKUP($A128, 'E4 TB Allocation Details'!$A$18:$L$214, MATCH("Customer ID", 'E4 TB Allocation Details'!$A$18:$L$18, 0),FALSE), 'E2 Allocators'!$B$15:$W$358, MATCH('O5 Details by Class &amp; Accounts'!AK$18, 'E2 Allocators'!$B$15:$W$15, 0),FALSE)*$G128), 0, VLOOKUP(VLOOKUP($A128, 'E4 TB Allocation Details'!$A$18:$L$214, MATCH("Customer ID", 'E4 TB Allocation Details'!$A$18:$L$18, 0),FALSE), 'E2 Allocators'!$B$15:$W$358, MATCH('O5 Details by Class &amp; Accounts'!AK$18, 'E2 Allocators'!$B$15:$W$15, 0),FALSE)*$G128)</f>
        <v>0</v>
      </c>
      <c r="AL128" s="2186">
        <f>IF(ISERROR(VLOOKUP(VLOOKUP($A128, 'E4 TB Allocation Details'!$A$18:$L$214, MATCH("Customer ID", 'E4 TB Allocation Details'!$A$18:$L$18, 0),FALSE), 'E2 Allocators'!$B$15:$W$358, MATCH('O5 Details by Class &amp; Accounts'!AL$18, 'E2 Allocators'!$B$15:$W$15, 0),FALSE)*$G128), 0, VLOOKUP(VLOOKUP($A128, 'E4 TB Allocation Details'!$A$18:$L$214, MATCH("Customer ID", 'E4 TB Allocation Details'!$A$18:$L$18, 0),FALSE), 'E2 Allocators'!$B$15:$W$358, MATCH('O5 Details by Class &amp; Accounts'!AL$18, 'E2 Allocators'!$B$15:$W$15, 0),FALSE)*$G128)</f>
        <v>0</v>
      </c>
      <c r="AM128" s="2186">
        <f>IF(ISERROR(VLOOKUP(VLOOKUP($A128, 'E4 TB Allocation Details'!$A$18:$L$214, MATCH("Customer ID", 'E4 TB Allocation Details'!$A$18:$L$18, 0),FALSE), 'E2 Allocators'!$B$15:$W$358, MATCH('O5 Details by Class &amp; Accounts'!AM$18, 'E2 Allocators'!$B$15:$W$15, 0),FALSE)*$G128), 0, VLOOKUP(VLOOKUP($A128, 'E4 TB Allocation Details'!$A$18:$L$214, MATCH("Customer ID", 'E4 TB Allocation Details'!$A$18:$L$18, 0),FALSE), 'E2 Allocators'!$B$15:$W$358, MATCH('O5 Details by Class &amp; Accounts'!AM$18, 'E2 Allocators'!$B$15:$W$15, 0),FALSE)*$G128)</f>
        <v>0</v>
      </c>
      <c r="AN128" s="2186">
        <f>IF(ISERROR(VLOOKUP(VLOOKUP($A128, 'E4 TB Allocation Details'!$A$18:$L$214, MATCH("Customer ID", 'E4 TB Allocation Details'!$A$18:$L$18, 0),FALSE), 'E2 Allocators'!$B$15:$W$358, MATCH('O5 Details by Class &amp; Accounts'!AN$18, 'E2 Allocators'!$B$15:$W$15, 0),FALSE)*$G128), 0, VLOOKUP(VLOOKUP($A128, 'E4 TB Allocation Details'!$A$18:$L$214, MATCH("Customer ID", 'E4 TB Allocation Details'!$A$18:$L$18, 0),FALSE), 'E2 Allocators'!$B$15:$W$358, MATCH('O5 Details by Class &amp; Accounts'!AN$18, 'E2 Allocators'!$B$15:$W$15, 0),FALSE)*$G128)</f>
        <v>0</v>
      </c>
      <c r="AO128" s="2186">
        <f>IF(ISERROR(VLOOKUP(VLOOKUP($A128, 'E4 TB Allocation Details'!$A$18:$L$214, MATCH("Customer ID", 'E4 TB Allocation Details'!$A$18:$L$18, 0),FALSE), 'E2 Allocators'!$B$15:$W$358, MATCH('O5 Details by Class &amp; Accounts'!AO$18, 'E2 Allocators'!$B$15:$W$15, 0),FALSE)*$G128), 0, VLOOKUP(VLOOKUP($A128, 'E4 TB Allocation Details'!$A$18:$L$214, MATCH("Customer ID", 'E4 TB Allocation Details'!$A$18:$L$18, 0),FALSE), 'E2 Allocators'!$B$15:$W$358, MATCH('O5 Details by Class &amp; Accounts'!AO$18, 'E2 Allocators'!$B$15:$W$15, 0),FALSE)*$G128)</f>
        <v>0</v>
      </c>
      <c r="AP128" s="2186">
        <f>IF(ISERROR(VLOOKUP(VLOOKUP($A128, 'E4 TB Allocation Details'!$A$18:$L$214, MATCH("Customer ID", 'E4 TB Allocation Details'!$A$18:$L$18, 0),FALSE), 'E2 Allocators'!$B$15:$W$358, MATCH('O5 Details by Class &amp; Accounts'!AP$18, 'E2 Allocators'!$B$15:$W$15, 0),FALSE)*$G128), 0, VLOOKUP(VLOOKUP($A128, 'E4 TB Allocation Details'!$A$18:$L$214, MATCH("Customer ID", 'E4 TB Allocation Details'!$A$18:$L$18, 0),FALSE), 'E2 Allocators'!$B$15:$W$358, MATCH('O5 Details by Class &amp; Accounts'!AP$18, 'E2 Allocators'!$B$15:$W$15, 0),FALSE)*$G128)</f>
        <v>0</v>
      </c>
      <c r="AQ128" s="2186">
        <f>IF(ISERROR(VLOOKUP(VLOOKUP($A128, 'E4 TB Allocation Details'!$A$18:$L$214, MATCH("Customer ID", 'E4 TB Allocation Details'!$A$18:$L$18, 0),FALSE), 'E2 Allocators'!$B$15:$W$358, MATCH('O5 Details by Class &amp; Accounts'!AQ$18, 'E2 Allocators'!$B$15:$W$15, 0),FALSE)*$G128), 0, VLOOKUP(VLOOKUP($A128, 'E4 TB Allocation Details'!$A$18:$L$214, MATCH("Customer ID", 'E4 TB Allocation Details'!$A$18:$L$18, 0),FALSE), 'E2 Allocators'!$B$15:$W$358, MATCH('O5 Details by Class &amp; Accounts'!AQ$18, 'E2 Allocators'!$B$15:$W$15, 0),FALSE)*$G128)</f>
        <v>0</v>
      </c>
      <c r="AR128" s="2186">
        <f>IF(ISERROR(VLOOKUP(VLOOKUP($A128, 'E4 TB Allocation Details'!$A$18:$L$214, MATCH("Customer ID", 'E4 TB Allocation Details'!$A$18:$L$18, 0),FALSE), 'E2 Allocators'!$B$15:$W$358, MATCH('O5 Details by Class &amp; Accounts'!AR$18, 'E2 Allocators'!$B$15:$W$15, 0),FALSE)*$G128), 0, VLOOKUP(VLOOKUP($A128, 'E4 TB Allocation Details'!$A$18:$L$214, MATCH("Customer ID", 'E4 TB Allocation Details'!$A$18:$L$18, 0),FALSE), 'E2 Allocators'!$B$15:$W$358, MATCH('O5 Details by Class &amp; Accounts'!AR$18, 'E2 Allocators'!$B$15:$W$15, 0),FALSE)*$G128)</f>
        <v>0</v>
      </c>
      <c r="AS128" s="2186">
        <f>IF(ISERROR(VLOOKUP(VLOOKUP($A128, 'E4 TB Allocation Details'!$A$18:$L$214, MATCH("Customer ID", 'E4 TB Allocation Details'!$A$18:$L$18, 0),FALSE), 'E2 Allocators'!$B$15:$W$358, MATCH('O5 Details by Class &amp; Accounts'!AS$18, 'E2 Allocators'!$B$15:$W$15, 0),FALSE)*$G128), 0, VLOOKUP(VLOOKUP($A128, 'E4 TB Allocation Details'!$A$18:$L$214, MATCH("Customer ID", 'E4 TB Allocation Details'!$A$18:$L$18, 0),FALSE), 'E2 Allocators'!$B$15:$W$358, MATCH('O5 Details by Class &amp; Accounts'!AS$18, 'E2 Allocators'!$B$15:$W$15, 0),FALSE)*$G128)</f>
        <v>0</v>
      </c>
      <c r="AT128" s="2186">
        <f>IF(ISERROR(VLOOKUP(VLOOKUP($A128, 'E4 TB Allocation Details'!$A$18:$L$214, MATCH("Customer ID", 'E4 TB Allocation Details'!$A$18:$L$18, 0),FALSE), 'E2 Allocators'!$B$15:$W$358, MATCH('O5 Details by Class &amp; Accounts'!AT$18, 'E2 Allocators'!$B$15:$W$15, 0),FALSE)*$G128), 0, VLOOKUP(VLOOKUP($A128, 'E4 TB Allocation Details'!$A$18:$L$214, MATCH("Customer ID", 'E4 TB Allocation Details'!$A$18:$L$18, 0),FALSE), 'E2 Allocators'!$B$15:$W$358, MATCH('O5 Details by Class &amp; Accounts'!AT$18, 'E2 Allocators'!$B$15:$W$15, 0),FALSE)*$G128)</f>
        <v>0</v>
      </c>
      <c r="AU128" s="2186">
        <f>IF(ISERROR(VLOOKUP(VLOOKUP($A128, 'E4 TB Allocation Details'!$A$18:$L$214, MATCH("Customer ID", 'E4 TB Allocation Details'!$A$18:$L$18, 0),FALSE), 'E2 Allocators'!$B$15:$W$358, MATCH('O5 Details by Class &amp; Accounts'!AU$18, 'E2 Allocators'!$B$15:$W$15, 0),FALSE)*$G128), 0, VLOOKUP(VLOOKUP($A128, 'E4 TB Allocation Details'!$A$18:$L$214, MATCH("Customer ID", 'E4 TB Allocation Details'!$A$18:$L$18, 0),FALSE), 'E2 Allocators'!$B$15:$W$358, MATCH('O5 Details by Class &amp; Accounts'!AU$18, 'E2 Allocators'!$B$15:$W$15, 0),FALSE)*$G128)</f>
        <v>0</v>
      </c>
      <c r="AV128" s="2186">
        <f>IF(ISERROR(VLOOKUP(VLOOKUP($A128, 'E4 TB Allocation Details'!$A$18:$L$214, MATCH("Customer ID", 'E4 TB Allocation Details'!$A$18:$L$18, 0),FALSE), 'E2 Allocators'!$B$15:$W$358, MATCH('O5 Details by Class &amp; Accounts'!AV$18, 'E2 Allocators'!$B$15:$W$15, 0),FALSE)*$G128), 0, VLOOKUP(VLOOKUP($A128, 'E4 TB Allocation Details'!$A$18:$L$214, MATCH("Customer ID", 'E4 TB Allocation Details'!$A$18:$L$18, 0),FALSE), 'E2 Allocators'!$B$15:$W$358, MATCH('O5 Details by Class &amp; Accounts'!AV$18, 'E2 Allocators'!$B$15:$W$15, 0),FALSE)*$G128)</f>
        <v>0</v>
      </c>
      <c r="AW128" s="2186">
        <f>IF(ISERROR(VLOOKUP(VLOOKUP($A128, 'E4 TB Allocation Details'!$A$18:$L$214, MATCH("Customer ID", 'E4 TB Allocation Details'!$A$18:$L$18, 0),FALSE), 'E2 Allocators'!$B$15:$W$358, MATCH('O5 Details by Class &amp; Accounts'!AW$18, 'E2 Allocators'!$B$15:$W$15, 0),FALSE)*$G128), 0, VLOOKUP(VLOOKUP($A128, 'E4 TB Allocation Details'!$A$18:$L$214, MATCH("Customer ID", 'E4 TB Allocation Details'!$A$18:$L$18, 0),FALSE), 'E2 Allocators'!$B$15:$W$358, MATCH('O5 Details by Class &amp; Accounts'!AW$18, 'E2 Allocators'!$B$15:$W$15, 0),FALSE)*$G128)</f>
        <v>0</v>
      </c>
      <c r="AX128" s="2186">
        <f t="shared" si="34"/>
        <v>0</v>
      </c>
      <c r="AY128" s="2186">
        <f>IF(ISERROR(VLOOKUP(VLOOKUP($A128, 'E4 TB Allocation Details'!$A$18:$L$214, MATCH("Misc ID", 'E4 TB Allocation Details'!$A$18:$L$18, 0),FALSE), 'E2 Allocators'!$B$15:$W$358, MATCH('O5 Details by Class &amp; Accounts'!AY$18, 'E2 Allocators'!$B$15:$W$15, 0),FALSE)*$E128), 0, VLOOKUP(VLOOKUP($A128, 'E4 TB Allocation Details'!$A$18:$L$214, MATCH("Misc ID", 'E4 TB Allocation Details'!$A$18:$L$18, 0),FALSE), 'E2 Allocators'!$B$15:$W$358, MATCH('O5 Details by Class &amp; Accounts'!AY$18, 'E2 Allocators'!$B$15:$W$15, 0),FALSE)*$E128)</f>
        <v>0</v>
      </c>
      <c r="AZ128" s="2186">
        <f>IF(ISERROR(VLOOKUP(VLOOKUP($A128, 'E4 TB Allocation Details'!$A$18:$L$214, MATCH("Misc ID", 'E4 TB Allocation Details'!$A$18:$L$18, 0),FALSE), 'E2 Allocators'!$B$15:$W$358, MATCH('O5 Details by Class &amp; Accounts'!AZ$18, 'E2 Allocators'!$B$15:$W$15, 0),FALSE)*$E128), 0, VLOOKUP(VLOOKUP($A128, 'E4 TB Allocation Details'!$A$18:$L$214, MATCH("Misc ID", 'E4 TB Allocation Details'!$A$18:$L$18, 0),FALSE), 'E2 Allocators'!$B$15:$W$358, MATCH('O5 Details by Class &amp; Accounts'!AZ$18, 'E2 Allocators'!$B$15:$W$15, 0),FALSE)*$E128)</f>
        <v>0</v>
      </c>
      <c r="BA128" s="2186">
        <f>IF(ISERROR(VLOOKUP(VLOOKUP($A128, 'E4 TB Allocation Details'!$A$18:$L$214, MATCH("Misc ID", 'E4 TB Allocation Details'!$A$18:$L$18, 0),FALSE), 'E2 Allocators'!$B$15:$W$358, MATCH('O5 Details by Class &amp; Accounts'!BA$18, 'E2 Allocators'!$B$15:$W$15, 0),FALSE)*$E128), 0, VLOOKUP(VLOOKUP($A128, 'E4 TB Allocation Details'!$A$18:$L$214, MATCH("Misc ID", 'E4 TB Allocation Details'!$A$18:$L$18, 0),FALSE), 'E2 Allocators'!$B$15:$W$358, MATCH('O5 Details by Class &amp; Accounts'!BA$18, 'E2 Allocators'!$B$15:$W$15, 0),FALSE)*$E128)</f>
        <v>0</v>
      </c>
      <c r="BB128" s="2186">
        <f>IF(ISERROR(VLOOKUP(VLOOKUP($A128, 'E4 TB Allocation Details'!$A$18:$L$214, MATCH("Misc ID", 'E4 TB Allocation Details'!$A$18:$L$18, 0),FALSE), 'E2 Allocators'!$B$15:$W$358, MATCH('O5 Details by Class &amp; Accounts'!BB$18, 'E2 Allocators'!$B$15:$W$15, 0),FALSE)*$E128), 0, VLOOKUP(VLOOKUP($A128, 'E4 TB Allocation Details'!$A$18:$L$214, MATCH("Misc ID", 'E4 TB Allocation Details'!$A$18:$L$18, 0),FALSE), 'E2 Allocators'!$B$15:$W$358, MATCH('O5 Details by Class &amp; Accounts'!BB$18, 'E2 Allocators'!$B$15:$W$15, 0),FALSE)*$E128)</f>
        <v>0</v>
      </c>
      <c r="BC128" s="2186">
        <f>IF(ISERROR(VLOOKUP(VLOOKUP($A128, 'E4 TB Allocation Details'!$A$18:$L$214, MATCH("Misc ID", 'E4 TB Allocation Details'!$A$18:$L$18, 0),FALSE), 'E2 Allocators'!$B$15:$W$358, MATCH('O5 Details by Class &amp; Accounts'!BC$18, 'E2 Allocators'!$B$15:$W$15, 0),FALSE)*$E128), 0, VLOOKUP(VLOOKUP($A128, 'E4 TB Allocation Details'!$A$18:$L$214, MATCH("Misc ID", 'E4 TB Allocation Details'!$A$18:$L$18, 0),FALSE), 'E2 Allocators'!$B$15:$W$358, MATCH('O5 Details by Class &amp; Accounts'!BC$18, 'E2 Allocators'!$B$15:$W$15, 0),FALSE)*$E128)</f>
        <v>0</v>
      </c>
      <c r="BD128" s="2186">
        <f>IF(ISERROR(VLOOKUP(VLOOKUP($A128, 'E4 TB Allocation Details'!$A$18:$L$214, MATCH("Misc ID", 'E4 TB Allocation Details'!$A$18:$L$18, 0),FALSE), 'E2 Allocators'!$B$15:$W$358, MATCH('O5 Details by Class &amp; Accounts'!BD$18, 'E2 Allocators'!$B$15:$W$15, 0),FALSE)*$E128), 0, VLOOKUP(VLOOKUP($A128, 'E4 TB Allocation Details'!$A$18:$L$214, MATCH("Misc ID", 'E4 TB Allocation Details'!$A$18:$L$18, 0),FALSE), 'E2 Allocators'!$B$15:$W$358, MATCH('O5 Details by Class &amp; Accounts'!BD$18, 'E2 Allocators'!$B$15:$W$15, 0),FALSE)*$E128)</f>
        <v>0</v>
      </c>
      <c r="BE128" s="2186">
        <f>IF(ISERROR(VLOOKUP(VLOOKUP($A128, 'E4 TB Allocation Details'!$A$18:$L$214, MATCH("Misc ID", 'E4 TB Allocation Details'!$A$18:$L$18, 0),FALSE), 'E2 Allocators'!$B$15:$W$358, MATCH('O5 Details by Class &amp; Accounts'!BE$18, 'E2 Allocators'!$B$15:$W$15, 0),FALSE)*$E128), 0, VLOOKUP(VLOOKUP($A128, 'E4 TB Allocation Details'!$A$18:$L$214, MATCH("Misc ID", 'E4 TB Allocation Details'!$A$18:$L$18, 0),FALSE), 'E2 Allocators'!$B$15:$W$358, MATCH('O5 Details by Class &amp; Accounts'!BE$18, 'E2 Allocators'!$B$15:$W$15, 0),FALSE)*$E128)</f>
        <v>0</v>
      </c>
      <c r="BF128" s="2186">
        <f>IF(ISERROR(VLOOKUP(VLOOKUP($A128, 'E4 TB Allocation Details'!$A$18:$L$214, MATCH("Misc ID", 'E4 TB Allocation Details'!$A$18:$L$18, 0),FALSE), 'E2 Allocators'!$B$15:$W$358, MATCH('O5 Details by Class &amp; Accounts'!BF$18, 'E2 Allocators'!$B$15:$W$15, 0),FALSE)*$E128), 0, VLOOKUP(VLOOKUP($A128, 'E4 TB Allocation Details'!$A$18:$L$214, MATCH("Misc ID", 'E4 TB Allocation Details'!$A$18:$L$18, 0),FALSE), 'E2 Allocators'!$B$15:$W$358, MATCH('O5 Details by Class &amp; Accounts'!BF$18, 'E2 Allocators'!$B$15:$W$15, 0),FALSE)*$E128)</f>
        <v>0</v>
      </c>
      <c r="BG128" s="2186">
        <f>IF(ISERROR(VLOOKUP(VLOOKUP($A128, 'E4 TB Allocation Details'!$A$18:$L$214, MATCH("Misc ID", 'E4 TB Allocation Details'!$A$18:$L$18, 0),FALSE), 'E2 Allocators'!$B$15:$W$358, MATCH('O5 Details by Class &amp; Accounts'!BG$18, 'E2 Allocators'!$B$15:$W$15, 0),FALSE)*$E128), 0, VLOOKUP(VLOOKUP($A128, 'E4 TB Allocation Details'!$A$18:$L$214, MATCH("Misc ID", 'E4 TB Allocation Details'!$A$18:$L$18, 0),FALSE), 'E2 Allocators'!$B$15:$W$358, MATCH('O5 Details by Class &amp; Accounts'!BG$18, 'E2 Allocators'!$B$15:$W$15, 0),FALSE)*$E128)</f>
        <v>0</v>
      </c>
      <c r="BH128" s="2186">
        <f>IF(ISERROR(VLOOKUP(VLOOKUP($A128, 'E4 TB Allocation Details'!$A$18:$L$214, MATCH("Misc ID", 'E4 TB Allocation Details'!$A$18:$L$18, 0),FALSE), 'E2 Allocators'!$B$15:$W$358, MATCH('O5 Details by Class &amp; Accounts'!BH$18, 'E2 Allocators'!$B$15:$W$15, 0),FALSE)*$E128), 0, VLOOKUP(VLOOKUP($A128, 'E4 TB Allocation Details'!$A$18:$L$214, MATCH("Misc ID", 'E4 TB Allocation Details'!$A$18:$L$18, 0),FALSE), 'E2 Allocators'!$B$15:$W$358, MATCH('O5 Details by Class &amp; Accounts'!BH$18, 'E2 Allocators'!$B$15:$W$15, 0),FALSE)*$E128)</f>
        <v>0</v>
      </c>
      <c r="BI128" s="2186">
        <f>IF(ISERROR(VLOOKUP(VLOOKUP($A128, 'E4 TB Allocation Details'!$A$18:$L$214, MATCH("Misc ID", 'E4 TB Allocation Details'!$A$18:$L$18, 0),FALSE), 'E2 Allocators'!$B$15:$W$358, MATCH('O5 Details by Class &amp; Accounts'!BI$18, 'E2 Allocators'!$B$15:$W$15, 0),FALSE)*$E128), 0, VLOOKUP(VLOOKUP($A128, 'E4 TB Allocation Details'!$A$18:$L$214, MATCH("Misc ID", 'E4 TB Allocation Details'!$A$18:$L$18, 0),FALSE), 'E2 Allocators'!$B$15:$W$358, MATCH('O5 Details by Class &amp; Accounts'!BI$18, 'E2 Allocators'!$B$15:$W$15, 0),FALSE)*$E128)</f>
        <v>0</v>
      </c>
      <c r="BJ128" s="2186">
        <f>IF(ISERROR(VLOOKUP(VLOOKUP($A128, 'E4 TB Allocation Details'!$A$18:$L$214, MATCH("Misc ID", 'E4 TB Allocation Details'!$A$18:$L$18, 0),FALSE), 'E2 Allocators'!$B$15:$W$358, MATCH('O5 Details by Class &amp; Accounts'!BJ$18, 'E2 Allocators'!$B$15:$W$15, 0),FALSE)*$E128), 0, VLOOKUP(VLOOKUP($A128, 'E4 TB Allocation Details'!$A$18:$L$214, MATCH("Misc ID", 'E4 TB Allocation Details'!$A$18:$L$18, 0),FALSE), 'E2 Allocators'!$B$15:$W$358, MATCH('O5 Details by Class &amp; Accounts'!BJ$18, 'E2 Allocators'!$B$15:$W$15, 0),FALSE)*$E128)</f>
        <v>0</v>
      </c>
      <c r="BK128" s="2186">
        <f>IF(ISERROR(VLOOKUP(VLOOKUP($A128, 'E4 TB Allocation Details'!$A$18:$L$214, MATCH("Misc ID", 'E4 TB Allocation Details'!$A$18:$L$18, 0),FALSE), 'E2 Allocators'!$B$15:$W$358, MATCH('O5 Details by Class &amp; Accounts'!BK$18, 'E2 Allocators'!$B$15:$W$15, 0),FALSE)*$E128), 0, VLOOKUP(VLOOKUP($A128, 'E4 TB Allocation Details'!$A$18:$L$214, MATCH("Misc ID", 'E4 TB Allocation Details'!$A$18:$L$18, 0),FALSE), 'E2 Allocators'!$B$15:$W$358, MATCH('O5 Details by Class &amp; Accounts'!BK$18, 'E2 Allocators'!$B$15:$W$15, 0),FALSE)*$E128)</f>
        <v>0</v>
      </c>
      <c r="BL128" s="2186">
        <f>IF(ISERROR(VLOOKUP(VLOOKUP($A128, 'E4 TB Allocation Details'!$A$18:$L$214, MATCH("Misc ID", 'E4 TB Allocation Details'!$A$18:$L$18, 0),FALSE), 'E2 Allocators'!$B$15:$W$358, MATCH('O5 Details by Class &amp; Accounts'!BL$18, 'E2 Allocators'!$B$15:$W$15, 0),FALSE)*$E128), 0, VLOOKUP(VLOOKUP($A128, 'E4 TB Allocation Details'!$A$18:$L$214, MATCH("Misc ID", 'E4 TB Allocation Details'!$A$18:$L$18, 0),FALSE), 'E2 Allocators'!$B$15:$W$358, MATCH('O5 Details by Class &amp; Accounts'!BL$18, 'E2 Allocators'!$B$15:$W$15, 0),FALSE)*$E128)</f>
        <v>0</v>
      </c>
      <c r="BM128" s="2186">
        <f>IF(ISERROR(VLOOKUP(VLOOKUP($A128, 'E4 TB Allocation Details'!$A$18:$L$214, MATCH("Misc ID", 'E4 TB Allocation Details'!$A$18:$L$18, 0),FALSE), 'E2 Allocators'!$B$15:$W$358, MATCH('O5 Details by Class &amp; Accounts'!BM$18, 'E2 Allocators'!$B$15:$W$15, 0),FALSE)*$E128), 0, VLOOKUP(VLOOKUP($A128, 'E4 TB Allocation Details'!$A$18:$L$214, MATCH("Misc ID", 'E4 TB Allocation Details'!$A$18:$L$18, 0),FALSE), 'E2 Allocators'!$B$15:$W$358, MATCH('O5 Details by Class &amp; Accounts'!BM$18, 'E2 Allocators'!$B$15:$W$15, 0),FALSE)*$E128)</f>
        <v>0</v>
      </c>
      <c r="BN128" s="2186">
        <f>IF(ISERROR(VLOOKUP(VLOOKUP($A128, 'E4 TB Allocation Details'!$A$18:$L$214, MATCH("Misc ID", 'E4 TB Allocation Details'!$A$18:$L$18, 0),FALSE), 'E2 Allocators'!$B$15:$W$358, MATCH('O5 Details by Class &amp; Accounts'!BN$18, 'E2 Allocators'!$B$15:$W$15, 0),FALSE)*$E128), 0, VLOOKUP(VLOOKUP($A128, 'E4 TB Allocation Details'!$A$18:$L$214, MATCH("Misc ID", 'E4 TB Allocation Details'!$A$18:$L$18, 0),FALSE), 'E2 Allocators'!$B$15:$W$358, MATCH('O5 Details by Class &amp; Accounts'!BN$18, 'E2 Allocators'!$B$15:$W$15, 0),FALSE)*$E128)</f>
        <v>0</v>
      </c>
      <c r="BO128" s="2186">
        <f>IF(ISERROR(VLOOKUP(VLOOKUP($A128, 'E4 TB Allocation Details'!$A$18:$L$214, MATCH("Misc ID", 'E4 TB Allocation Details'!$A$18:$L$18, 0),FALSE), 'E2 Allocators'!$B$15:$W$358, MATCH('O5 Details by Class &amp; Accounts'!BO$18, 'E2 Allocators'!$B$15:$W$15, 0),FALSE)*$E128), 0, VLOOKUP(VLOOKUP($A128, 'E4 TB Allocation Details'!$A$18:$L$214, MATCH("Misc ID", 'E4 TB Allocation Details'!$A$18:$L$18, 0),FALSE), 'E2 Allocators'!$B$15:$W$358, MATCH('O5 Details by Class &amp; Accounts'!BO$18, 'E2 Allocators'!$B$15:$W$15, 0),FALSE)*$E128)</f>
        <v>0</v>
      </c>
      <c r="BP128" s="2186">
        <f>IF(ISERROR(VLOOKUP(VLOOKUP($A128, 'E4 TB Allocation Details'!$A$18:$L$214, MATCH("Misc ID", 'E4 TB Allocation Details'!$A$18:$L$18, 0),FALSE), 'E2 Allocators'!$B$15:$W$358, MATCH('O5 Details by Class &amp; Accounts'!BP$18, 'E2 Allocators'!$B$15:$W$15, 0),FALSE)*$E128), 0, VLOOKUP(VLOOKUP($A128, 'E4 TB Allocation Details'!$A$18:$L$214, MATCH("Misc ID", 'E4 TB Allocation Details'!$A$18:$L$18, 0),FALSE), 'E2 Allocators'!$B$15:$W$358, MATCH('O5 Details by Class &amp; Accounts'!BP$18, 'E2 Allocators'!$B$15:$W$15, 0),FALSE)*$E128)</f>
        <v>0</v>
      </c>
      <c r="BQ128" s="2186">
        <f>IF(ISERROR(VLOOKUP(VLOOKUP($A128, 'E4 TB Allocation Details'!$A$18:$L$214, MATCH("Misc ID", 'E4 TB Allocation Details'!$A$18:$L$18, 0),FALSE), 'E2 Allocators'!$B$15:$W$358, MATCH('O5 Details by Class &amp; Accounts'!BQ$18, 'E2 Allocators'!$B$15:$W$15, 0),FALSE)*$E128), 0, VLOOKUP(VLOOKUP($A128, 'E4 TB Allocation Details'!$A$18:$L$214, MATCH("Misc ID", 'E4 TB Allocation Details'!$A$18:$L$18, 0),FALSE), 'E2 Allocators'!$B$15:$W$358, MATCH('O5 Details by Class &amp; Accounts'!BQ$18, 'E2 Allocators'!$B$15:$W$15, 0),FALSE)*$E128)</f>
        <v>0</v>
      </c>
      <c r="BR128" s="2186">
        <f>IF(ISERROR(VLOOKUP(VLOOKUP($A128, 'E4 TB Allocation Details'!$A$18:$L$214, MATCH("Misc ID", 'E4 TB Allocation Details'!$A$18:$L$18, 0),FALSE), 'E2 Allocators'!$B$15:$W$358, MATCH('O5 Details by Class &amp; Accounts'!BR$18, 'E2 Allocators'!$B$15:$W$15, 0),FALSE)*$E128), 0, VLOOKUP(VLOOKUP($A128, 'E4 TB Allocation Details'!$A$18:$L$214, MATCH("Misc ID", 'E4 TB Allocation Details'!$A$18:$L$18, 0),FALSE), 'E2 Allocators'!$B$15:$W$358, MATCH('O5 Details by Class &amp; Accounts'!BR$18, 'E2 Allocators'!$B$15:$W$15, 0),FALSE)*$E128)</f>
        <v>0</v>
      </c>
      <c r="BS128" s="2186">
        <f t="shared" si="35"/>
        <v>0</v>
      </c>
      <c r="BT128" s="2186">
        <f>IF(ISERROR(VLOOKUP(VLOOKUP($A128, 'E4 TB Allocation Details'!$A$18:$L$214, MATCH("A &amp; G ID", 'E4 TB Allocation Details'!$A$18:$L$18, 0),FALSE), 'E2 Allocators'!$B$15:$W$358, MATCH('O5 Details by Class &amp; Accounts'!BT$18, 'E2 Allocators'!$B$15:$W$15, 0),FALSE)*$E128), 0, VLOOKUP(VLOOKUP($A128, 'E4 TB Allocation Details'!$A$18:$L$214, MATCH("A &amp; G ID", 'E4 TB Allocation Details'!$A$18:$L$18, 0),FALSE), 'E2 Allocators'!$B$15:$W$358, MATCH('O5 Details by Class &amp; Accounts'!BT$18, 'E2 Allocators'!$B$15:$W$15, 0),FALSE)*$E128)</f>
        <v>0</v>
      </c>
      <c r="BU128" s="2186">
        <f>IF(ISERROR(VLOOKUP(VLOOKUP($A128, 'E4 TB Allocation Details'!$A$18:$L$214, MATCH("A &amp; G ID", 'E4 TB Allocation Details'!$A$18:$L$18, 0),FALSE), 'E2 Allocators'!$B$15:$W$358, MATCH('O5 Details by Class &amp; Accounts'!BU$18, 'E2 Allocators'!$B$15:$W$15, 0),FALSE)*$E128), 0, VLOOKUP(VLOOKUP($A128, 'E4 TB Allocation Details'!$A$18:$L$214, MATCH("A &amp; G ID", 'E4 TB Allocation Details'!$A$18:$L$18, 0),FALSE), 'E2 Allocators'!$B$15:$W$358, MATCH('O5 Details by Class &amp; Accounts'!BU$18, 'E2 Allocators'!$B$15:$W$15, 0),FALSE)*$E128)</f>
        <v>0</v>
      </c>
      <c r="BV128" s="2186">
        <f>IF(ISERROR(VLOOKUP(VLOOKUP($A128, 'E4 TB Allocation Details'!$A$18:$L$214, MATCH("A &amp; G ID", 'E4 TB Allocation Details'!$A$18:$L$18, 0),FALSE), 'E2 Allocators'!$B$15:$W$358, MATCH('O5 Details by Class &amp; Accounts'!BV$18, 'E2 Allocators'!$B$15:$W$15, 0),FALSE)*$E128), 0, VLOOKUP(VLOOKUP($A128, 'E4 TB Allocation Details'!$A$18:$L$214, MATCH("A &amp; G ID", 'E4 TB Allocation Details'!$A$18:$L$18, 0),FALSE), 'E2 Allocators'!$B$15:$W$358, MATCH('O5 Details by Class &amp; Accounts'!BV$18, 'E2 Allocators'!$B$15:$W$15, 0),FALSE)*$E128)</f>
        <v>0</v>
      </c>
      <c r="BW128" s="2186">
        <f>IF(ISERROR(VLOOKUP(VLOOKUP($A128, 'E4 TB Allocation Details'!$A$18:$L$214, MATCH("A &amp; G ID", 'E4 TB Allocation Details'!$A$18:$L$18, 0),FALSE), 'E2 Allocators'!$B$15:$W$358, MATCH('O5 Details by Class &amp; Accounts'!BW$18, 'E2 Allocators'!$B$15:$W$15, 0),FALSE)*$E128), 0, VLOOKUP(VLOOKUP($A128, 'E4 TB Allocation Details'!$A$18:$L$214, MATCH("A &amp; G ID", 'E4 TB Allocation Details'!$A$18:$L$18, 0),FALSE), 'E2 Allocators'!$B$15:$W$358, MATCH('O5 Details by Class &amp; Accounts'!BW$18, 'E2 Allocators'!$B$15:$W$15, 0),FALSE)*$E128)</f>
        <v>0</v>
      </c>
      <c r="BX128" s="2186">
        <f>IF(ISERROR(VLOOKUP(VLOOKUP($A128, 'E4 TB Allocation Details'!$A$18:$L$214, MATCH("A &amp; G ID", 'E4 TB Allocation Details'!$A$18:$L$18, 0),FALSE), 'E2 Allocators'!$B$15:$W$358, MATCH('O5 Details by Class &amp; Accounts'!BX$18, 'E2 Allocators'!$B$15:$W$15, 0),FALSE)*$E128), 0, VLOOKUP(VLOOKUP($A128, 'E4 TB Allocation Details'!$A$18:$L$214, MATCH("A &amp; G ID", 'E4 TB Allocation Details'!$A$18:$L$18, 0),FALSE), 'E2 Allocators'!$B$15:$W$358, MATCH('O5 Details by Class &amp; Accounts'!BX$18, 'E2 Allocators'!$B$15:$W$15, 0),FALSE)*$E128)</f>
        <v>0</v>
      </c>
      <c r="BY128" s="2186">
        <f>IF(ISERROR(VLOOKUP(VLOOKUP($A128, 'E4 TB Allocation Details'!$A$18:$L$214, MATCH("A &amp; G ID", 'E4 TB Allocation Details'!$A$18:$L$18, 0),FALSE), 'E2 Allocators'!$B$15:$W$358, MATCH('O5 Details by Class &amp; Accounts'!BY$18, 'E2 Allocators'!$B$15:$W$15, 0),FALSE)*$E128), 0, VLOOKUP(VLOOKUP($A128, 'E4 TB Allocation Details'!$A$18:$L$214, MATCH("A &amp; G ID", 'E4 TB Allocation Details'!$A$18:$L$18, 0),FALSE), 'E2 Allocators'!$B$15:$W$358, MATCH('O5 Details by Class &amp; Accounts'!BY$18, 'E2 Allocators'!$B$15:$W$15, 0),FALSE)*$E128)</f>
        <v>0</v>
      </c>
      <c r="BZ128" s="2186">
        <f>IF(ISERROR(VLOOKUP(VLOOKUP($A128, 'E4 TB Allocation Details'!$A$18:$L$214, MATCH("A &amp; G ID", 'E4 TB Allocation Details'!$A$18:$L$18, 0),FALSE), 'E2 Allocators'!$B$15:$W$358, MATCH('O5 Details by Class &amp; Accounts'!BZ$18, 'E2 Allocators'!$B$15:$W$15, 0),FALSE)*$E128), 0, VLOOKUP(VLOOKUP($A128, 'E4 TB Allocation Details'!$A$18:$L$214, MATCH("A &amp; G ID", 'E4 TB Allocation Details'!$A$18:$L$18, 0),FALSE), 'E2 Allocators'!$B$15:$W$358, MATCH('O5 Details by Class &amp; Accounts'!BZ$18, 'E2 Allocators'!$B$15:$W$15, 0),FALSE)*$E128)</f>
        <v>0</v>
      </c>
      <c r="CA128" s="2186">
        <f>IF(ISERROR(VLOOKUP(VLOOKUP($A128, 'E4 TB Allocation Details'!$A$18:$L$214, MATCH("A &amp; G ID", 'E4 TB Allocation Details'!$A$18:$L$18, 0),FALSE), 'E2 Allocators'!$B$15:$W$358, MATCH('O5 Details by Class &amp; Accounts'!CA$18, 'E2 Allocators'!$B$15:$W$15, 0),FALSE)*$E128), 0, VLOOKUP(VLOOKUP($A128, 'E4 TB Allocation Details'!$A$18:$L$214, MATCH("A &amp; G ID", 'E4 TB Allocation Details'!$A$18:$L$18, 0),FALSE), 'E2 Allocators'!$B$15:$W$358, MATCH('O5 Details by Class &amp; Accounts'!CA$18, 'E2 Allocators'!$B$15:$W$15, 0),FALSE)*$E128)</f>
        <v>0</v>
      </c>
      <c r="CB128" s="2186">
        <f>IF(ISERROR(VLOOKUP(VLOOKUP($A128, 'E4 TB Allocation Details'!$A$18:$L$214, MATCH("A &amp; G ID", 'E4 TB Allocation Details'!$A$18:$L$18, 0),FALSE), 'E2 Allocators'!$B$15:$W$358, MATCH('O5 Details by Class &amp; Accounts'!CB$18, 'E2 Allocators'!$B$15:$W$15, 0),FALSE)*$E128), 0, VLOOKUP(VLOOKUP($A128, 'E4 TB Allocation Details'!$A$18:$L$214, MATCH("A &amp; G ID", 'E4 TB Allocation Details'!$A$18:$L$18, 0),FALSE), 'E2 Allocators'!$B$15:$W$358, MATCH('O5 Details by Class &amp; Accounts'!CB$18, 'E2 Allocators'!$B$15:$W$15, 0),FALSE)*$E128)</f>
        <v>0</v>
      </c>
      <c r="CC128" s="2186">
        <f>IF(ISERROR(VLOOKUP(VLOOKUP($A128, 'E4 TB Allocation Details'!$A$18:$L$214, MATCH("A &amp; G ID", 'E4 TB Allocation Details'!$A$18:$L$18, 0),FALSE), 'E2 Allocators'!$B$15:$W$358, MATCH('O5 Details by Class &amp; Accounts'!CC$18, 'E2 Allocators'!$B$15:$W$15, 0),FALSE)*$E128), 0, VLOOKUP(VLOOKUP($A128, 'E4 TB Allocation Details'!$A$18:$L$214, MATCH("A &amp; G ID", 'E4 TB Allocation Details'!$A$18:$L$18, 0),FALSE), 'E2 Allocators'!$B$15:$W$358, MATCH('O5 Details by Class &amp; Accounts'!CC$18, 'E2 Allocators'!$B$15:$W$15, 0),FALSE)*$E128)</f>
        <v>0</v>
      </c>
      <c r="CD128" s="2186">
        <f>IF(ISERROR(VLOOKUP(VLOOKUP($A128, 'E4 TB Allocation Details'!$A$18:$L$214, MATCH("A &amp; G ID", 'E4 TB Allocation Details'!$A$18:$L$18, 0),FALSE), 'E2 Allocators'!$B$15:$W$358, MATCH('O5 Details by Class &amp; Accounts'!CD$18, 'E2 Allocators'!$B$15:$W$15, 0),FALSE)*$E128), 0, VLOOKUP(VLOOKUP($A128, 'E4 TB Allocation Details'!$A$18:$L$214, MATCH("A &amp; G ID", 'E4 TB Allocation Details'!$A$18:$L$18, 0),FALSE), 'E2 Allocators'!$B$15:$W$358, MATCH('O5 Details by Class &amp; Accounts'!CD$18, 'E2 Allocators'!$B$15:$W$15, 0),FALSE)*$E128)</f>
        <v>0</v>
      </c>
      <c r="CE128" s="2186">
        <f>IF(ISERROR(VLOOKUP(VLOOKUP($A128, 'E4 TB Allocation Details'!$A$18:$L$214, MATCH("A &amp; G ID", 'E4 TB Allocation Details'!$A$18:$L$18, 0),FALSE), 'E2 Allocators'!$B$15:$W$358, MATCH('O5 Details by Class &amp; Accounts'!CE$18, 'E2 Allocators'!$B$15:$W$15, 0),FALSE)*$E128), 0, VLOOKUP(VLOOKUP($A128, 'E4 TB Allocation Details'!$A$18:$L$214, MATCH("A &amp; G ID", 'E4 TB Allocation Details'!$A$18:$L$18, 0),FALSE), 'E2 Allocators'!$B$15:$W$358, MATCH('O5 Details by Class &amp; Accounts'!CE$18, 'E2 Allocators'!$B$15:$W$15, 0),FALSE)*$E128)</f>
        <v>0</v>
      </c>
      <c r="CF128" s="2186">
        <f>IF(ISERROR(VLOOKUP(VLOOKUP($A128, 'E4 TB Allocation Details'!$A$18:$L$214, MATCH("A &amp; G ID", 'E4 TB Allocation Details'!$A$18:$L$18, 0),FALSE), 'E2 Allocators'!$B$15:$W$358, MATCH('O5 Details by Class &amp; Accounts'!CF$18, 'E2 Allocators'!$B$15:$W$15, 0),FALSE)*$E128), 0, VLOOKUP(VLOOKUP($A128, 'E4 TB Allocation Details'!$A$18:$L$214, MATCH("A &amp; G ID", 'E4 TB Allocation Details'!$A$18:$L$18, 0),FALSE), 'E2 Allocators'!$B$15:$W$358, MATCH('O5 Details by Class &amp; Accounts'!CF$18, 'E2 Allocators'!$B$15:$W$15, 0),FALSE)*$E128)</f>
        <v>0</v>
      </c>
      <c r="CG128" s="2186">
        <f>IF(ISERROR(VLOOKUP(VLOOKUP($A128, 'E4 TB Allocation Details'!$A$18:$L$214, MATCH("A &amp; G ID", 'E4 TB Allocation Details'!$A$18:$L$18, 0),FALSE), 'E2 Allocators'!$B$15:$W$358, MATCH('O5 Details by Class &amp; Accounts'!CG$18, 'E2 Allocators'!$B$15:$W$15, 0),FALSE)*$E128), 0, VLOOKUP(VLOOKUP($A128, 'E4 TB Allocation Details'!$A$18:$L$214, MATCH("A &amp; G ID", 'E4 TB Allocation Details'!$A$18:$L$18, 0),FALSE), 'E2 Allocators'!$B$15:$W$358, MATCH('O5 Details by Class &amp; Accounts'!CG$18, 'E2 Allocators'!$B$15:$W$15, 0),FALSE)*$E128)</f>
        <v>0</v>
      </c>
      <c r="CH128" s="2186">
        <f>IF(ISERROR(VLOOKUP(VLOOKUP($A128, 'E4 TB Allocation Details'!$A$18:$L$214, MATCH("A &amp; G ID", 'E4 TB Allocation Details'!$A$18:$L$18, 0),FALSE), 'E2 Allocators'!$B$15:$W$358, MATCH('O5 Details by Class &amp; Accounts'!CH$18, 'E2 Allocators'!$B$15:$W$15, 0),FALSE)*$E128), 0, VLOOKUP(VLOOKUP($A128, 'E4 TB Allocation Details'!$A$18:$L$214, MATCH("A &amp; G ID", 'E4 TB Allocation Details'!$A$18:$L$18, 0),FALSE), 'E2 Allocators'!$B$15:$W$358, MATCH('O5 Details by Class &amp; Accounts'!CH$18, 'E2 Allocators'!$B$15:$W$15, 0),FALSE)*$E128)</f>
        <v>0</v>
      </c>
      <c r="CI128" s="2186">
        <f>IF(ISERROR(VLOOKUP(VLOOKUP($A128, 'E4 TB Allocation Details'!$A$18:$L$214, MATCH("A &amp; G ID", 'E4 TB Allocation Details'!$A$18:$L$18, 0),FALSE), 'E2 Allocators'!$B$15:$W$358, MATCH('O5 Details by Class &amp; Accounts'!CI$18, 'E2 Allocators'!$B$15:$W$15, 0),FALSE)*$E128), 0, VLOOKUP(VLOOKUP($A128, 'E4 TB Allocation Details'!$A$18:$L$214, MATCH("A &amp; G ID", 'E4 TB Allocation Details'!$A$18:$L$18, 0),FALSE), 'E2 Allocators'!$B$15:$W$358, MATCH('O5 Details by Class &amp; Accounts'!CI$18, 'E2 Allocators'!$B$15:$W$15, 0),FALSE)*$E128)</f>
        <v>0</v>
      </c>
      <c r="CJ128" s="2186">
        <f>IF(ISERROR(VLOOKUP(VLOOKUP($A128, 'E4 TB Allocation Details'!$A$18:$L$214, MATCH("A &amp; G ID", 'E4 TB Allocation Details'!$A$18:$L$18, 0),FALSE), 'E2 Allocators'!$B$15:$W$358, MATCH('O5 Details by Class &amp; Accounts'!CJ$18, 'E2 Allocators'!$B$15:$W$15, 0),FALSE)*$E128), 0, VLOOKUP(VLOOKUP($A128, 'E4 TB Allocation Details'!$A$18:$L$214, MATCH("A &amp; G ID", 'E4 TB Allocation Details'!$A$18:$L$18, 0),FALSE), 'E2 Allocators'!$B$15:$W$358, MATCH('O5 Details by Class &amp; Accounts'!CJ$18, 'E2 Allocators'!$B$15:$W$15, 0),FALSE)*$E128)</f>
        <v>0</v>
      </c>
      <c r="CK128" s="2186">
        <f>IF(ISERROR(VLOOKUP(VLOOKUP($A128, 'E4 TB Allocation Details'!$A$18:$L$214, MATCH("A &amp; G ID", 'E4 TB Allocation Details'!$A$18:$L$18, 0),FALSE), 'E2 Allocators'!$B$15:$W$358, MATCH('O5 Details by Class &amp; Accounts'!CK$18, 'E2 Allocators'!$B$15:$W$15, 0),FALSE)*$E128), 0, VLOOKUP(VLOOKUP($A128, 'E4 TB Allocation Details'!$A$18:$L$214, MATCH("A &amp; G ID", 'E4 TB Allocation Details'!$A$18:$L$18, 0),FALSE), 'E2 Allocators'!$B$15:$W$358, MATCH('O5 Details by Class &amp; Accounts'!CK$18, 'E2 Allocators'!$B$15:$W$15, 0),FALSE)*$E128)</f>
        <v>0</v>
      </c>
      <c r="CL128" s="2186">
        <f>IF(ISERROR(VLOOKUP(VLOOKUP($A128, 'E4 TB Allocation Details'!$A$18:$L$214, MATCH("A &amp; G ID", 'E4 TB Allocation Details'!$A$18:$L$18, 0),FALSE), 'E2 Allocators'!$B$15:$W$358, MATCH('O5 Details by Class &amp; Accounts'!CL$18, 'E2 Allocators'!$B$15:$W$15, 0),FALSE)*$E128), 0, VLOOKUP(VLOOKUP($A128, 'E4 TB Allocation Details'!$A$18:$L$214, MATCH("A &amp; G ID", 'E4 TB Allocation Details'!$A$18:$L$18, 0),FALSE), 'E2 Allocators'!$B$15:$W$358, MATCH('O5 Details by Class &amp; Accounts'!CL$18, 'E2 Allocators'!$B$15:$W$15, 0),FALSE)*$E128)</f>
        <v>0</v>
      </c>
      <c r="CM128" s="2186">
        <f>IF(ISERROR(VLOOKUP(VLOOKUP($A128, 'E4 TB Allocation Details'!$A$18:$L$214, MATCH("A &amp; G ID", 'E4 TB Allocation Details'!$A$18:$L$18, 0),FALSE), 'E2 Allocators'!$B$15:$W$358, MATCH('O5 Details by Class &amp; Accounts'!CM$18, 'E2 Allocators'!$B$15:$W$15, 0),FALSE)*$E128), 0, VLOOKUP(VLOOKUP($A128, 'E4 TB Allocation Details'!$A$18:$L$214, MATCH("A &amp; G ID", 'E4 TB Allocation Details'!$A$18:$L$18, 0),FALSE), 'E2 Allocators'!$B$15:$W$358, MATCH('O5 Details by Class &amp; Accounts'!CM$18, 'E2 Allocators'!$B$15:$W$15, 0),FALSE)*$E128)</f>
        <v>0</v>
      </c>
      <c r="CN128" s="2186">
        <f t="shared" si="36"/>
        <v>0</v>
      </c>
      <c r="CO128" s="2187">
        <f t="shared" si="37"/>
        <v>0</v>
      </c>
      <c r="CQ128" s="1625" t="s">
        <v>1266</v>
      </c>
    </row>
    <row r="129" spans="1:95" s="54" customFormat="1" ht="12.75" x14ac:dyDescent="0.2">
      <c r="A129" s="933">
        <v>4750</v>
      </c>
      <c r="B129" s="933" t="s">
        <v>448</v>
      </c>
      <c r="C129" s="2184">
        <f>IF(ISERROR(VLOOKUP($A129,'I3 TB Data'!$A$19:$H$483,MATCH('O5 Details by Class &amp; Accounts'!$C$18, 'I3 TB Data'!$A$19:$H$19,0),0)), 0, VLOOKUP($A129,'I3 TB Data'!$A$19:$H$483,MATCH('O5 Details by Class &amp; Accounts'!$C$18,'I3 TB Data'!$A$19:$H$19,0),0))</f>
        <v>383278.95</v>
      </c>
      <c r="D129" s="2185"/>
      <c r="E129" s="2184">
        <f>C129+D129</f>
        <v>383278.95</v>
      </c>
      <c r="F129" s="2186">
        <f>IF(ISERROR(VLOOKUP($A129, 'E1 Categorization'!A44:E135, MATCH("Customer Component", 'E1 Categorization'!$A$33:$E$33,0), 0)), 0, IF(VLOOKUP($A129, 'E1 Categorization'!A44:E135, MATCH("Customer Component", 'E1 Categorization'!$A$33:$E$33,0), 0)=0, 'O5 Details by Class &amp; Accounts'!$E129, IF(AND(VLOOKUP($A129, 'E1 Categorization'!A44:E135, MATCH("Customer Component", 'E1 Categorization'!$A$33:$E$33,0), 0) &gt;0, VLOOKUP($A129, 'E1 Categorization'!A44:E135, MATCH("Customer Component", 'E1 Categorization'!$A$33:$E$33,0), 0)&lt;1), 'O5 Details by Class &amp; Accounts'!$E129*(1-VLOOKUP($A129, 'E1 Categorization'!A44:E135, MATCH("Customer Component", 'E1 Categorization'!$A$33:$E$33,0), 0)), 0)))</f>
        <v>0</v>
      </c>
      <c r="G129" s="2186">
        <f>IF(ISERROR(VLOOKUP($A129, 'E1 Categorization'!A44:E135, MATCH("Customer Component", 'E1 Categorization'!$A$33:$E$33,0), 0)),0, IF(VLOOKUP($A129, 'E1 Categorization'!A44:E135, MATCH("Customer Component", 'E1 Categorization'!$A$33:$E$33,0), 0)=0, 0, IF(AND(VLOOKUP($A129, 'E1 Categorization'!A44:E135, MATCH("Customer Component", 'E1 Categorization'!$A$33:$E$33,0), 0) &gt;0, VLOOKUP($A129, 'E1 Categorization'!A44:E135, MATCH("Customer Component", 'E1 Categorization'!$A$33:$E$33,0), 0)&lt;1), 'O5 Details by Class &amp; Accounts'!$E129*(VLOOKUP($A129, 'E1 Categorization'!A44:E135, MATCH("Customer Component", 'E1 Categorization'!$A$33:$E$33,0), 0)), 'O5 Details by Class &amp; Accounts'!$E129)))</f>
        <v>0</v>
      </c>
      <c r="H129" s="2186">
        <f>F129+G129</f>
        <v>0</v>
      </c>
      <c r="I129" s="2186">
        <f>IF(ISERROR(VLOOKUP(VLOOKUP($A129, 'E4 TB Allocation Details'!$A$18:$L$214, MATCH("Demand ID", 'E4 TB Allocation Details'!$A$18:$L$18, 0),FALSE), 'E2 Allocators'!$B$15:$W$358, MATCH('O5 Details by Class &amp; Accounts'!I$18, 'E2 Allocators'!$B$15:$W$15, 0),FALSE)*$F129), 0, VLOOKUP(VLOOKUP($A129, 'E4 TB Allocation Details'!$A$18:$L$214, MATCH("Demand ID", 'E4 TB Allocation Details'!$A$18:$L$18, 0),FALSE), 'E2 Allocators'!$B$15:$W$358, MATCH('O5 Details by Class &amp; Accounts'!I$18, 'E2 Allocators'!$B$15:$W$15, 0),FALSE)*$F129)</f>
        <v>0</v>
      </c>
      <c r="J129" s="2186">
        <f>IF(ISERROR(VLOOKUP(VLOOKUP($A129, 'E4 TB Allocation Details'!$A$18:$L$214, MATCH("Demand ID", 'E4 TB Allocation Details'!$A$18:$L$18, 0),FALSE), 'E2 Allocators'!$B$15:$W$358, MATCH('O5 Details by Class &amp; Accounts'!J$18, 'E2 Allocators'!$B$15:$W$15, 0),FALSE)*$F129), 0, VLOOKUP(VLOOKUP($A129, 'E4 TB Allocation Details'!$A$18:$L$214, MATCH("Demand ID", 'E4 TB Allocation Details'!$A$18:$L$18, 0),FALSE), 'E2 Allocators'!$B$15:$W$358, MATCH('O5 Details by Class &amp; Accounts'!J$18, 'E2 Allocators'!$B$15:$W$15, 0),FALSE)*$F129)</f>
        <v>0</v>
      </c>
      <c r="K129" s="2186">
        <f>IF(ISERROR(VLOOKUP(VLOOKUP($A129, 'E4 TB Allocation Details'!$A$18:$L$214, MATCH("Demand ID", 'E4 TB Allocation Details'!$A$18:$L$18, 0),FALSE), 'E2 Allocators'!$B$15:$W$358, MATCH('O5 Details by Class &amp; Accounts'!K$18, 'E2 Allocators'!$B$15:$W$15, 0),FALSE)*$F129), 0, VLOOKUP(VLOOKUP($A129, 'E4 TB Allocation Details'!$A$18:$L$214, MATCH("Demand ID", 'E4 TB Allocation Details'!$A$18:$L$18, 0),FALSE), 'E2 Allocators'!$B$15:$W$358, MATCH('O5 Details by Class &amp; Accounts'!K$18, 'E2 Allocators'!$B$15:$W$15, 0),FALSE)*$F129)</f>
        <v>0</v>
      </c>
      <c r="L129" s="2186">
        <f>IF(ISERROR(VLOOKUP(VLOOKUP($A129, 'E4 TB Allocation Details'!$A$18:$L$214, MATCH("Demand ID", 'E4 TB Allocation Details'!$A$18:$L$18, 0),FALSE), 'E2 Allocators'!$B$15:$W$358, MATCH('O5 Details by Class &amp; Accounts'!L$18, 'E2 Allocators'!$B$15:$W$15, 0),FALSE)*$F129), 0, VLOOKUP(VLOOKUP($A129, 'E4 TB Allocation Details'!$A$18:$L$214, MATCH("Demand ID", 'E4 TB Allocation Details'!$A$18:$L$18, 0),FALSE), 'E2 Allocators'!$B$15:$W$358, MATCH('O5 Details by Class &amp; Accounts'!L$18, 'E2 Allocators'!$B$15:$W$15, 0),FALSE)*$F129)</f>
        <v>0</v>
      </c>
      <c r="M129" s="2186">
        <f>IF(ISERROR(VLOOKUP(VLOOKUP($A129, 'E4 TB Allocation Details'!$A$18:$L$214, MATCH("Demand ID", 'E4 TB Allocation Details'!$A$18:$L$18, 0),FALSE), 'E2 Allocators'!$B$15:$W$358, MATCH('O5 Details by Class &amp; Accounts'!M$18, 'E2 Allocators'!$B$15:$W$15, 0),FALSE)*$F129), 0, VLOOKUP(VLOOKUP($A129, 'E4 TB Allocation Details'!$A$18:$L$214, MATCH("Demand ID", 'E4 TB Allocation Details'!$A$18:$L$18, 0),FALSE), 'E2 Allocators'!$B$15:$W$358, MATCH('O5 Details by Class &amp; Accounts'!M$18, 'E2 Allocators'!$B$15:$W$15, 0),FALSE)*$F129)</f>
        <v>0</v>
      </c>
      <c r="N129" s="2186">
        <f>IF(ISERROR(VLOOKUP(VLOOKUP($A129, 'E4 TB Allocation Details'!$A$18:$L$214, MATCH("Demand ID", 'E4 TB Allocation Details'!$A$18:$L$18, 0),FALSE), 'E2 Allocators'!$B$15:$W$358, MATCH('O5 Details by Class &amp; Accounts'!N$18, 'E2 Allocators'!$B$15:$W$15, 0),FALSE)*$F129), 0, VLOOKUP(VLOOKUP($A129, 'E4 TB Allocation Details'!$A$18:$L$214, MATCH("Demand ID", 'E4 TB Allocation Details'!$A$18:$L$18, 0),FALSE), 'E2 Allocators'!$B$15:$W$358, MATCH('O5 Details by Class &amp; Accounts'!N$18, 'E2 Allocators'!$B$15:$W$15, 0),FALSE)*$F129)</f>
        <v>0</v>
      </c>
      <c r="O129" s="2186">
        <f>IF(ISERROR(VLOOKUP(VLOOKUP($A129, 'E4 TB Allocation Details'!$A$18:$L$214, MATCH("Demand ID", 'E4 TB Allocation Details'!$A$18:$L$18, 0),FALSE), 'E2 Allocators'!$B$15:$W$358, MATCH('O5 Details by Class &amp; Accounts'!O$18, 'E2 Allocators'!$B$15:$W$15, 0),FALSE)*$F129), 0, VLOOKUP(VLOOKUP($A129, 'E4 TB Allocation Details'!$A$18:$L$214, MATCH("Demand ID", 'E4 TB Allocation Details'!$A$18:$L$18, 0),FALSE), 'E2 Allocators'!$B$15:$W$358, MATCH('O5 Details by Class &amp; Accounts'!O$18, 'E2 Allocators'!$B$15:$W$15, 0),FALSE)*$F129)</f>
        <v>0</v>
      </c>
      <c r="P129" s="2186">
        <f>IF(ISERROR(VLOOKUP(VLOOKUP($A129, 'E4 TB Allocation Details'!$A$18:$L$214, MATCH("Demand ID", 'E4 TB Allocation Details'!$A$18:$L$18, 0),FALSE), 'E2 Allocators'!$B$15:$W$358, MATCH('O5 Details by Class &amp; Accounts'!P$18, 'E2 Allocators'!$B$15:$W$15, 0),FALSE)*$F129), 0, VLOOKUP(VLOOKUP($A129, 'E4 TB Allocation Details'!$A$18:$L$214, MATCH("Demand ID", 'E4 TB Allocation Details'!$A$18:$L$18, 0),FALSE), 'E2 Allocators'!$B$15:$W$358, MATCH('O5 Details by Class &amp; Accounts'!P$18, 'E2 Allocators'!$B$15:$W$15, 0),FALSE)*$F129)</f>
        <v>0</v>
      </c>
      <c r="Q129" s="2186">
        <f>IF(ISERROR(VLOOKUP(VLOOKUP($A129, 'E4 TB Allocation Details'!$A$18:$L$214, MATCH("Demand ID", 'E4 TB Allocation Details'!$A$18:$L$18, 0),FALSE), 'E2 Allocators'!$B$15:$W$358, MATCH('O5 Details by Class &amp; Accounts'!Q$18, 'E2 Allocators'!$B$15:$W$15, 0),FALSE)*$F129), 0, VLOOKUP(VLOOKUP($A129, 'E4 TB Allocation Details'!$A$18:$L$214, MATCH("Demand ID", 'E4 TB Allocation Details'!$A$18:$L$18, 0),FALSE), 'E2 Allocators'!$B$15:$W$358, MATCH('O5 Details by Class &amp; Accounts'!Q$18, 'E2 Allocators'!$B$15:$W$15, 0),FALSE)*$F129)</f>
        <v>0</v>
      </c>
      <c r="R129" s="2186">
        <f>IF(ISERROR(VLOOKUP(VLOOKUP($A129, 'E4 TB Allocation Details'!$A$18:$L$214, MATCH("Demand ID", 'E4 TB Allocation Details'!$A$18:$L$18, 0),FALSE), 'E2 Allocators'!$B$15:$W$358, MATCH('O5 Details by Class &amp; Accounts'!R$18, 'E2 Allocators'!$B$15:$W$15, 0),FALSE)*$F129), 0, VLOOKUP(VLOOKUP($A129, 'E4 TB Allocation Details'!$A$18:$L$214, MATCH("Demand ID", 'E4 TB Allocation Details'!$A$18:$L$18, 0),FALSE), 'E2 Allocators'!$B$15:$W$358, MATCH('O5 Details by Class &amp; Accounts'!R$18, 'E2 Allocators'!$B$15:$W$15, 0),FALSE)*$F129)</f>
        <v>0</v>
      </c>
      <c r="S129" s="2186">
        <f>IF(ISERROR(VLOOKUP(VLOOKUP($A129, 'E4 TB Allocation Details'!$A$18:$L$214, MATCH("Demand ID", 'E4 TB Allocation Details'!$A$18:$L$18, 0),FALSE), 'E2 Allocators'!$B$15:$W$358, MATCH('O5 Details by Class &amp; Accounts'!S$18, 'E2 Allocators'!$B$15:$W$15, 0),FALSE)*$F129), 0, VLOOKUP(VLOOKUP($A129, 'E4 TB Allocation Details'!$A$18:$L$214, MATCH("Demand ID", 'E4 TB Allocation Details'!$A$18:$L$18, 0),FALSE), 'E2 Allocators'!$B$15:$W$358, MATCH('O5 Details by Class &amp; Accounts'!S$18, 'E2 Allocators'!$B$15:$W$15, 0),FALSE)*$F129)</f>
        <v>0</v>
      </c>
      <c r="T129" s="2186">
        <f>IF(ISERROR(VLOOKUP(VLOOKUP($A129, 'E4 TB Allocation Details'!$A$18:$L$214, MATCH("Demand ID", 'E4 TB Allocation Details'!$A$18:$L$18, 0),FALSE), 'E2 Allocators'!$B$15:$W$358, MATCH('O5 Details by Class &amp; Accounts'!T$18, 'E2 Allocators'!$B$15:$W$15, 0),FALSE)*$F129), 0, VLOOKUP(VLOOKUP($A129, 'E4 TB Allocation Details'!$A$18:$L$214, MATCH("Demand ID", 'E4 TB Allocation Details'!$A$18:$L$18, 0),FALSE), 'E2 Allocators'!$B$15:$W$358, MATCH('O5 Details by Class &amp; Accounts'!T$18, 'E2 Allocators'!$B$15:$W$15, 0),FALSE)*$F129)</f>
        <v>0</v>
      </c>
      <c r="U129" s="2186">
        <f>IF(ISERROR(VLOOKUP(VLOOKUP($A129, 'E4 TB Allocation Details'!$A$18:$L$214, MATCH("Demand ID", 'E4 TB Allocation Details'!$A$18:$L$18, 0),FALSE), 'E2 Allocators'!$B$15:$W$358, MATCH('O5 Details by Class &amp; Accounts'!U$18, 'E2 Allocators'!$B$15:$W$15, 0),FALSE)*$F129), 0, VLOOKUP(VLOOKUP($A129, 'E4 TB Allocation Details'!$A$18:$L$214, MATCH("Demand ID", 'E4 TB Allocation Details'!$A$18:$L$18, 0),FALSE), 'E2 Allocators'!$B$15:$W$358, MATCH('O5 Details by Class &amp; Accounts'!U$18, 'E2 Allocators'!$B$15:$W$15, 0),FALSE)*$F129)</f>
        <v>0</v>
      </c>
      <c r="V129" s="2186">
        <f>IF(ISERROR(VLOOKUP(VLOOKUP($A129, 'E4 TB Allocation Details'!$A$18:$L$214, MATCH("Demand ID", 'E4 TB Allocation Details'!$A$18:$L$18, 0),FALSE), 'E2 Allocators'!$B$15:$W$358, MATCH('O5 Details by Class &amp; Accounts'!V$18, 'E2 Allocators'!$B$15:$W$15, 0),FALSE)*$F129), 0, VLOOKUP(VLOOKUP($A129, 'E4 TB Allocation Details'!$A$18:$L$214, MATCH("Demand ID", 'E4 TB Allocation Details'!$A$18:$L$18, 0),FALSE), 'E2 Allocators'!$B$15:$W$358, MATCH('O5 Details by Class &amp; Accounts'!V$18, 'E2 Allocators'!$B$15:$W$15, 0),FALSE)*$F129)</f>
        <v>0</v>
      </c>
      <c r="W129" s="2186">
        <f>IF(ISERROR(VLOOKUP(VLOOKUP($A129, 'E4 TB Allocation Details'!$A$18:$L$214, MATCH("Demand ID", 'E4 TB Allocation Details'!$A$18:$L$18, 0),FALSE), 'E2 Allocators'!$B$15:$W$358, MATCH('O5 Details by Class &amp; Accounts'!W$18, 'E2 Allocators'!$B$15:$W$15, 0),FALSE)*$F129), 0, VLOOKUP(VLOOKUP($A129, 'E4 TB Allocation Details'!$A$18:$L$214, MATCH("Demand ID", 'E4 TB Allocation Details'!$A$18:$L$18, 0),FALSE), 'E2 Allocators'!$B$15:$W$358, MATCH('O5 Details by Class &amp; Accounts'!W$18, 'E2 Allocators'!$B$15:$W$15, 0),FALSE)*$F129)</f>
        <v>0</v>
      </c>
      <c r="X129" s="2186">
        <f>IF(ISERROR(VLOOKUP(VLOOKUP($A129, 'E4 TB Allocation Details'!$A$18:$L$214, MATCH("Demand ID", 'E4 TB Allocation Details'!$A$18:$L$18, 0),FALSE), 'E2 Allocators'!$B$15:$W$358, MATCH('O5 Details by Class &amp; Accounts'!X$18, 'E2 Allocators'!$B$15:$W$15, 0),FALSE)*$F129), 0, VLOOKUP(VLOOKUP($A129, 'E4 TB Allocation Details'!$A$18:$L$214, MATCH("Demand ID", 'E4 TB Allocation Details'!$A$18:$L$18, 0),FALSE), 'E2 Allocators'!$B$15:$W$358, MATCH('O5 Details by Class &amp; Accounts'!X$18, 'E2 Allocators'!$B$15:$W$15, 0),FALSE)*$F129)</f>
        <v>0</v>
      </c>
      <c r="Y129" s="2186">
        <f>IF(ISERROR(VLOOKUP(VLOOKUP($A129, 'E4 TB Allocation Details'!$A$18:$L$214, MATCH("Demand ID", 'E4 TB Allocation Details'!$A$18:$L$18, 0),FALSE), 'E2 Allocators'!$B$15:$W$358, MATCH('O5 Details by Class &amp; Accounts'!Y$18, 'E2 Allocators'!$B$15:$W$15, 0),FALSE)*$F129), 0, VLOOKUP(VLOOKUP($A129, 'E4 TB Allocation Details'!$A$18:$L$214, MATCH("Demand ID", 'E4 TB Allocation Details'!$A$18:$L$18, 0),FALSE), 'E2 Allocators'!$B$15:$W$358, MATCH('O5 Details by Class &amp; Accounts'!Y$18, 'E2 Allocators'!$B$15:$W$15, 0),FALSE)*$F129)</f>
        <v>0</v>
      </c>
      <c r="Z129" s="2186">
        <f>IF(ISERROR(VLOOKUP(VLOOKUP($A129, 'E4 TB Allocation Details'!$A$18:$L$214, MATCH("Demand ID", 'E4 TB Allocation Details'!$A$18:$L$18, 0),FALSE), 'E2 Allocators'!$B$15:$W$358, MATCH('O5 Details by Class &amp; Accounts'!Z$18, 'E2 Allocators'!$B$15:$W$15, 0),FALSE)*$F129), 0, VLOOKUP(VLOOKUP($A129, 'E4 TB Allocation Details'!$A$18:$L$214, MATCH("Demand ID", 'E4 TB Allocation Details'!$A$18:$L$18, 0),FALSE), 'E2 Allocators'!$B$15:$W$358, MATCH('O5 Details by Class &amp; Accounts'!Z$18, 'E2 Allocators'!$B$15:$W$15, 0),FALSE)*$F129)</f>
        <v>0</v>
      </c>
      <c r="AA129" s="2186">
        <f>IF(ISERROR(VLOOKUP(VLOOKUP($A129, 'E4 TB Allocation Details'!$A$18:$L$214, MATCH("Demand ID", 'E4 TB Allocation Details'!$A$18:$L$18, 0),FALSE), 'E2 Allocators'!$B$15:$W$358, MATCH('O5 Details by Class &amp; Accounts'!AA$18, 'E2 Allocators'!$B$15:$W$15, 0),FALSE)*$F129), 0, VLOOKUP(VLOOKUP($A129, 'E4 TB Allocation Details'!$A$18:$L$214, MATCH("Demand ID", 'E4 TB Allocation Details'!$A$18:$L$18, 0),FALSE), 'E2 Allocators'!$B$15:$W$358, MATCH('O5 Details by Class &amp; Accounts'!AA$18, 'E2 Allocators'!$B$15:$W$15, 0),FALSE)*$F129)</f>
        <v>0</v>
      </c>
      <c r="AB129" s="2186">
        <f>IF(ISERROR(VLOOKUP(VLOOKUP($A129, 'E4 TB Allocation Details'!$A$18:$L$214, MATCH("Demand ID", 'E4 TB Allocation Details'!$A$18:$L$18, 0),FALSE), 'E2 Allocators'!$B$15:$W$358, MATCH('O5 Details by Class &amp; Accounts'!AB$18, 'E2 Allocators'!$B$15:$W$15, 0),FALSE)*$F129), 0, VLOOKUP(VLOOKUP($A129, 'E4 TB Allocation Details'!$A$18:$L$214, MATCH("Demand ID", 'E4 TB Allocation Details'!$A$18:$L$18, 0),FALSE), 'E2 Allocators'!$B$15:$W$358, MATCH('O5 Details by Class &amp; Accounts'!AB$18, 'E2 Allocators'!$B$15:$W$15, 0),FALSE)*$F129)</f>
        <v>0</v>
      </c>
      <c r="AC129" s="2186">
        <f>SUM(I129:AB129)</f>
        <v>0</v>
      </c>
      <c r="AD129" s="2186">
        <f>IF(ISERROR(VLOOKUP(VLOOKUP($A129, 'E4 TB Allocation Details'!$A$18:$L$214, MATCH("Customer ID", 'E4 TB Allocation Details'!$A$18:$L$18, 0),FALSE), 'E2 Allocators'!$B$15:$W$358, MATCH('O5 Details by Class &amp; Accounts'!AD$18, 'E2 Allocators'!$B$15:$W$15, 0),FALSE)*$G129), 0, VLOOKUP(VLOOKUP($A129, 'E4 TB Allocation Details'!$A$18:$L$214, MATCH("Customer ID", 'E4 TB Allocation Details'!$A$18:$L$18, 0),FALSE), 'E2 Allocators'!$B$15:$W$358, MATCH('O5 Details by Class &amp; Accounts'!AD$18, 'E2 Allocators'!$B$15:$W$15, 0),FALSE)*$G129)</f>
        <v>0</v>
      </c>
      <c r="AE129" s="2186">
        <f>IF(ISERROR(VLOOKUP(VLOOKUP($A129, 'E4 TB Allocation Details'!$A$18:$L$214, MATCH("Customer ID", 'E4 TB Allocation Details'!$A$18:$L$18, 0),FALSE), 'E2 Allocators'!$B$15:$W$358, MATCH('O5 Details by Class &amp; Accounts'!AE$18, 'E2 Allocators'!$B$15:$W$15, 0),FALSE)*$G129), 0, VLOOKUP(VLOOKUP($A129, 'E4 TB Allocation Details'!$A$18:$L$214, MATCH("Customer ID", 'E4 TB Allocation Details'!$A$18:$L$18, 0),FALSE), 'E2 Allocators'!$B$15:$W$358, MATCH('O5 Details by Class &amp; Accounts'!AE$18, 'E2 Allocators'!$B$15:$W$15, 0),FALSE)*$G129)</f>
        <v>0</v>
      </c>
      <c r="AF129" s="2186">
        <f>IF(ISERROR(VLOOKUP(VLOOKUP($A129, 'E4 TB Allocation Details'!$A$18:$L$214, MATCH("Customer ID", 'E4 TB Allocation Details'!$A$18:$L$18, 0),FALSE), 'E2 Allocators'!$B$15:$W$358, MATCH('O5 Details by Class &amp; Accounts'!AF$18, 'E2 Allocators'!$B$15:$W$15, 0),FALSE)*$G129), 0, VLOOKUP(VLOOKUP($A129, 'E4 TB Allocation Details'!$A$18:$L$214, MATCH("Customer ID", 'E4 TB Allocation Details'!$A$18:$L$18, 0),FALSE), 'E2 Allocators'!$B$15:$W$358, MATCH('O5 Details by Class &amp; Accounts'!AF$18, 'E2 Allocators'!$B$15:$W$15, 0),FALSE)*$G129)</f>
        <v>0</v>
      </c>
      <c r="AG129" s="2186">
        <f>IF(ISERROR(VLOOKUP(VLOOKUP($A129, 'E4 TB Allocation Details'!$A$18:$L$214, MATCH("Customer ID", 'E4 TB Allocation Details'!$A$18:$L$18, 0),FALSE), 'E2 Allocators'!$B$15:$W$358, MATCH('O5 Details by Class &amp; Accounts'!AG$18, 'E2 Allocators'!$B$15:$W$15, 0),FALSE)*$G129), 0, VLOOKUP(VLOOKUP($A129, 'E4 TB Allocation Details'!$A$18:$L$214, MATCH("Customer ID", 'E4 TB Allocation Details'!$A$18:$L$18, 0),FALSE), 'E2 Allocators'!$B$15:$W$358, MATCH('O5 Details by Class &amp; Accounts'!AG$18, 'E2 Allocators'!$B$15:$W$15, 0),FALSE)*$G129)</f>
        <v>0</v>
      </c>
      <c r="AH129" s="2186">
        <f>IF(ISERROR(VLOOKUP(VLOOKUP($A129, 'E4 TB Allocation Details'!$A$18:$L$214, MATCH("Customer ID", 'E4 TB Allocation Details'!$A$18:$L$18, 0),FALSE), 'E2 Allocators'!$B$15:$W$358, MATCH('O5 Details by Class &amp; Accounts'!AH$18, 'E2 Allocators'!$B$15:$W$15, 0),FALSE)*$G129), 0, VLOOKUP(VLOOKUP($A129, 'E4 TB Allocation Details'!$A$18:$L$214, MATCH("Customer ID", 'E4 TB Allocation Details'!$A$18:$L$18, 0),FALSE), 'E2 Allocators'!$B$15:$W$358, MATCH('O5 Details by Class &amp; Accounts'!AH$18, 'E2 Allocators'!$B$15:$W$15, 0),FALSE)*$G129)</f>
        <v>0</v>
      </c>
      <c r="AI129" s="2186">
        <f>IF(ISERROR(VLOOKUP(VLOOKUP($A129, 'E4 TB Allocation Details'!$A$18:$L$214, MATCH("Customer ID", 'E4 TB Allocation Details'!$A$18:$L$18, 0),FALSE), 'E2 Allocators'!$B$15:$W$358, MATCH('O5 Details by Class &amp; Accounts'!AI$18, 'E2 Allocators'!$B$15:$W$15, 0),FALSE)*$G129), 0, VLOOKUP(VLOOKUP($A129, 'E4 TB Allocation Details'!$A$18:$L$214, MATCH("Customer ID", 'E4 TB Allocation Details'!$A$18:$L$18, 0),FALSE), 'E2 Allocators'!$B$15:$W$358, MATCH('O5 Details by Class &amp; Accounts'!AI$18, 'E2 Allocators'!$B$15:$W$15, 0),FALSE)*$G129)</f>
        <v>0</v>
      </c>
      <c r="AJ129" s="2186">
        <f>IF(ISERROR(VLOOKUP(VLOOKUP($A129, 'E4 TB Allocation Details'!$A$18:$L$214, MATCH("Customer ID", 'E4 TB Allocation Details'!$A$18:$L$18, 0),FALSE), 'E2 Allocators'!$B$15:$W$358, MATCH('O5 Details by Class &amp; Accounts'!AJ$18, 'E2 Allocators'!$B$15:$W$15, 0),FALSE)*$G129), 0, VLOOKUP(VLOOKUP($A129, 'E4 TB Allocation Details'!$A$18:$L$214, MATCH("Customer ID", 'E4 TB Allocation Details'!$A$18:$L$18, 0),FALSE), 'E2 Allocators'!$B$15:$W$358, MATCH('O5 Details by Class &amp; Accounts'!AJ$18, 'E2 Allocators'!$B$15:$W$15, 0),FALSE)*$G129)</f>
        <v>0</v>
      </c>
      <c r="AK129" s="2186">
        <f>IF(ISERROR(VLOOKUP(VLOOKUP($A129, 'E4 TB Allocation Details'!$A$18:$L$214, MATCH("Customer ID", 'E4 TB Allocation Details'!$A$18:$L$18, 0),FALSE), 'E2 Allocators'!$B$15:$W$358, MATCH('O5 Details by Class &amp; Accounts'!AK$18, 'E2 Allocators'!$B$15:$W$15, 0),FALSE)*$G129), 0, VLOOKUP(VLOOKUP($A129, 'E4 TB Allocation Details'!$A$18:$L$214, MATCH("Customer ID", 'E4 TB Allocation Details'!$A$18:$L$18, 0),FALSE), 'E2 Allocators'!$B$15:$W$358, MATCH('O5 Details by Class &amp; Accounts'!AK$18, 'E2 Allocators'!$B$15:$W$15, 0),FALSE)*$G129)</f>
        <v>0</v>
      </c>
      <c r="AL129" s="2186">
        <f>IF(ISERROR(VLOOKUP(VLOOKUP($A129, 'E4 TB Allocation Details'!$A$18:$L$214, MATCH("Customer ID", 'E4 TB Allocation Details'!$A$18:$L$18, 0),FALSE), 'E2 Allocators'!$B$15:$W$358, MATCH('O5 Details by Class &amp; Accounts'!AL$18, 'E2 Allocators'!$B$15:$W$15, 0),FALSE)*$G129), 0, VLOOKUP(VLOOKUP($A129, 'E4 TB Allocation Details'!$A$18:$L$214, MATCH("Customer ID", 'E4 TB Allocation Details'!$A$18:$L$18, 0),FALSE), 'E2 Allocators'!$B$15:$W$358, MATCH('O5 Details by Class &amp; Accounts'!AL$18, 'E2 Allocators'!$B$15:$W$15, 0),FALSE)*$G129)</f>
        <v>0</v>
      </c>
      <c r="AM129" s="2186">
        <f>IF(ISERROR(VLOOKUP(VLOOKUP($A129, 'E4 TB Allocation Details'!$A$18:$L$214, MATCH("Customer ID", 'E4 TB Allocation Details'!$A$18:$L$18, 0),FALSE), 'E2 Allocators'!$B$15:$W$358, MATCH('O5 Details by Class &amp; Accounts'!AM$18, 'E2 Allocators'!$B$15:$W$15, 0),FALSE)*$G129), 0, VLOOKUP(VLOOKUP($A129, 'E4 TB Allocation Details'!$A$18:$L$214, MATCH("Customer ID", 'E4 TB Allocation Details'!$A$18:$L$18, 0),FALSE), 'E2 Allocators'!$B$15:$W$358, MATCH('O5 Details by Class &amp; Accounts'!AM$18, 'E2 Allocators'!$B$15:$W$15, 0),FALSE)*$G129)</f>
        <v>0</v>
      </c>
      <c r="AN129" s="2186">
        <f>IF(ISERROR(VLOOKUP(VLOOKUP($A129, 'E4 TB Allocation Details'!$A$18:$L$214, MATCH("Customer ID", 'E4 TB Allocation Details'!$A$18:$L$18, 0),FALSE), 'E2 Allocators'!$B$15:$W$358, MATCH('O5 Details by Class &amp; Accounts'!AN$18, 'E2 Allocators'!$B$15:$W$15, 0),FALSE)*$G129), 0, VLOOKUP(VLOOKUP($A129, 'E4 TB Allocation Details'!$A$18:$L$214, MATCH("Customer ID", 'E4 TB Allocation Details'!$A$18:$L$18, 0),FALSE), 'E2 Allocators'!$B$15:$W$358, MATCH('O5 Details by Class &amp; Accounts'!AN$18, 'E2 Allocators'!$B$15:$W$15, 0),FALSE)*$G129)</f>
        <v>0</v>
      </c>
      <c r="AO129" s="2186">
        <f>IF(ISERROR(VLOOKUP(VLOOKUP($A129, 'E4 TB Allocation Details'!$A$18:$L$214, MATCH("Customer ID", 'E4 TB Allocation Details'!$A$18:$L$18, 0),FALSE), 'E2 Allocators'!$B$15:$W$358, MATCH('O5 Details by Class &amp; Accounts'!AO$18, 'E2 Allocators'!$B$15:$W$15, 0),FALSE)*$G129), 0, VLOOKUP(VLOOKUP($A129, 'E4 TB Allocation Details'!$A$18:$L$214, MATCH("Customer ID", 'E4 TB Allocation Details'!$A$18:$L$18, 0),FALSE), 'E2 Allocators'!$B$15:$W$358, MATCH('O5 Details by Class &amp; Accounts'!AO$18, 'E2 Allocators'!$B$15:$W$15, 0),FALSE)*$G129)</f>
        <v>0</v>
      </c>
      <c r="AP129" s="2186">
        <f>IF(ISERROR(VLOOKUP(VLOOKUP($A129, 'E4 TB Allocation Details'!$A$18:$L$214, MATCH("Customer ID", 'E4 TB Allocation Details'!$A$18:$L$18, 0),FALSE), 'E2 Allocators'!$B$15:$W$358, MATCH('O5 Details by Class &amp; Accounts'!AP$18, 'E2 Allocators'!$B$15:$W$15, 0),FALSE)*$G129), 0, VLOOKUP(VLOOKUP($A129, 'E4 TB Allocation Details'!$A$18:$L$214, MATCH("Customer ID", 'E4 TB Allocation Details'!$A$18:$L$18, 0),FALSE), 'E2 Allocators'!$B$15:$W$358, MATCH('O5 Details by Class &amp; Accounts'!AP$18, 'E2 Allocators'!$B$15:$W$15, 0),FALSE)*$G129)</f>
        <v>0</v>
      </c>
      <c r="AQ129" s="2186">
        <f>IF(ISERROR(VLOOKUP(VLOOKUP($A129, 'E4 TB Allocation Details'!$A$18:$L$214, MATCH("Customer ID", 'E4 TB Allocation Details'!$A$18:$L$18, 0),FALSE), 'E2 Allocators'!$B$15:$W$358, MATCH('O5 Details by Class &amp; Accounts'!AQ$18, 'E2 Allocators'!$B$15:$W$15, 0),FALSE)*$G129), 0, VLOOKUP(VLOOKUP($A129, 'E4 TB Allocation Details'!$A$18:$L$214, MATCH("Customer ID", 'E4 TB Allocation Details'!$A$18:$L$18, 0),FALSE), 'E2 Allocators'!$B$15:$W$358, MATCH('O5 Details by Class &amp; Accounts'!AQ$18, 'E2 Allocators'!$B$15:$W$15, 0),FALSE)*$G129)</f>
        <v>0</v>
      </c>
      <c r="AR129" s="2186">
        <f>IF(ISERROR(VLOOKUP(VLOOKUP($A129, 'E4 TB Allocation Details'!$A$18:$L$214, MATCH("Customer ID", 'E4 TB Allocation Details'!$A$18:$L$18, 0),FALSE), 'E2 Allocators'!$B$15:$W$358, MATCH('O5 Details by Class &amp; Accounts'!AR$18, 'E2 Allocators'!$B$15:$W$15, 0),FALSE)*$G129), 0, VLOOKUP(VLOOKUP($A129, 'E4 TB Allocation Details'!$A$18:$L$214, MATCH("Customer ID", 'E4 TB Allocation Details'!$A$18:$L$18, 0),FALSE), 'E2 Allocators'!$B$15:$W$358, MATCH('O5 Details by Class &amp; Accounts'!AR$18, 'E2 Allocators'!$B$15:$W$15, 0),FALSE)*$G129)</f>
        <v>0</v>
      </c>
      <c r="AS129" s="2186">
        <f>IF(ISERROR(VLOOKUP(VLOOKUP($A129, 'E4 TB Allocation Details'!$A$18:$L$214, MATCH("Customer ID", 'E4 TB Allocation Details'!$A$18:$L$18, 0),FALSE), 'E2 Allocators'!$B$15:$W$358, MATCH('O5 Details by Class &amp; Accounts'!AS$18, 'E2 Allocators'!$B$15:$W$15, 0),FALSE)*$G129), 0, VLOOKUP(VLOOKUP($A129, 'E4 TB Allocation Details'!$A$18:$L$214, MATCH("Customer ID", 'E4 TB Allocation Details'!$A$18:$L$18, 0),FALSE), 'E2 Allocators'!$B$15:$W$358, MATCH('O5 Details by Class &amp; Accounts'!AS$18, 'E2 Allocators'!$B$15:$W$15, 0),FALSE)*$G129)</f>
        <v>0</v>
      </c>
      <c r="AT129" s="2186">
        <f>IF(ISERROR(VLOOKUP(VLOOKUP($A129, 'E4 TB Allocation Details'!$A$18:$L$214, MATCH("Customer ID", 'E4 TB Allocation Details'!$A$18:$L$18, 0),FALSE), 'E2 Allocators'!$B$15:$W$358, MATCH('O5 Details by Class &amp; Accounts'!AT$18, 'E2 Allocators'!$B$15:$W$15, 0),FALSE)*$G129), 0, VLOOKUP(VLOOKUP($A129, 'E4 TB Allocation Details'!$A$18:$L$214, MATCH("Customer ID", 'E4 TB Allocation Details'!$A$18:$L$18, 0),FALSE), 'E2 Allocators'!$B$15:$W$358, MATCH('O5 Details by Class &amp; Accounts'!AT$18, 'E2 Allocators'!$B$15:$W$15, 0),FALSE)*$G129)</f>
        <v>0</v>
      </c>
      <c r="AU129" s="2186">
        <f>IF(ISERROR(VLOOKUP(VLOOKUP($A129, 'E4 TB Allocation Details'!$A$18:$L$214, MATCH("Customer ID", 'E4 TB Allocation Details'!$A$18:$L$18, 0),FALSE), 'E2 Allocators'!$B$15:$W$358, MATCH('O5 Details by Class &amp; Accounts'!AU$18, 'E2 Allocators'!$B$15:$W$15, 0),FALSE)*$G129), 0, VLOOKUP(VLOOKUP($A129, 'E4 TB Allocation Details'!$A$18:$L$214, MATCH("Customer ID", 'E4 TB Allocation Details'!$A$18:$L$18, 0),FALSE), 'E2 Allocators'!$B$15:$W$358, MATCH('O5 Details by Class &amp; Accounts'!AU$18, 'E2 Allocators'!$B$15:$W$15, 0),FALSE)*$G129)</f>
        <v>0</v>
      </c>
      <c r="AV129" s="2186">
        <f>IF(ISERROR(VLOOKUP(VLOOKUP($A129, 'E4 TB Allocation Details'!$A$18:$L$214, MATCH("Customer ID", 'E4 TB Allocation Details'!$A$18:$L$18, 0),FALSE), 'E2 Allocators'!$B$15:$W$358, MATCH('O5 Details by Class &amp; Accounts'!AV$18, 'E2 Allocators'!$B$15:$W$15, 0),FALSE)*$G129), 0, VLOOKUP(VLOOKUP($A129, 'E4 TB Allocation Details'!$A$18:$L$214, MATCH("Customer ID", 'E4 TB Allocation Details'!$A$18:$L$18, 0),FALSE), 'E2 Allocators'!$B$15:$W$358, MATCH('O5 Details by Class &amp; Accounts'!AV$18, 'E2 Allocators'!$B$15:$W$15, 0),FALSE)*$G129)</f>
        <v>0</v>
      </c>
      <c r="AW129" s="2186">
        <f>IF(ISERROR(VLOOKUP(VLOOKUP($A129, 'E4 TB Allocation Details'!$A$18:$L$214, MATCH("Customer ID", 'E4 TB Allocation Details'!$A$18:$L$18, 0),FALSE), 'E2 Allocators'!$B$15:$W$358, MATCH('O5 Details by Class &amp; Accounts'!AW$18, 'E2 Allocators'!$B$15:$W$15, 0),FALSE)*$G129), 0, VLOOKUP(VLOOKUP($A129, 'E4 TB Allocation Details'!$A$18:$L$214, MATCH("Customer ID", 'E4 TB Allocation Details'!$A$18:$L$18, 0),FALSE), 'E2 Allocators'!$B$15:$W$358, MATCH('O5 Details by Class &amp; Accounts'!AW$18, 'E2 Allocators'!$B$15:$W$15, 0),FALSE)*$G129)</f>
        <v>0</v>
      </c>
      <c r="AX129" s="2186">
        <f>SUM(AD129:AW129)</f>
        <v>0</v>
      </c>
      <c r="AY129" s="2186">
        <f>IF(ISERROR(VLOOKUP(VLOOKUP($A129, 'E4 TB Allocation Details'!$A$18:$L$214, MATCH("Misc ID", 'E4 TB Allocation Details'!$A$18:$L$18, 0),FALSE), 'E2 Allocators'!$B$15:$W$358, MATCH('O5 Details by Class &amp; Accounts'!AY$18, 'E2 Allocators'!$B$15:$W$15, 0),FALSE)*$E129), 0, VLOOKUP(VLOOKUP($A129, 'E4 TB Allocation Details'!$A$18:$L$214, MATCH("Misc ID", 'E4 TB Allocation Details'!$A$18:$L$18, 0),FALSE), 'E2 Allocators'!$B$15:$W$358, MATCH('O5 Details by Class &amp; Accounts'!AY$18, 'E2 Allocators'!$B$15:$W$15, 0),FALSE)*$E129)</f>
        <v>0</v>
      </c>
      <c r="AZ129" s="2186">
        <f>IF(ISERROR(VLOOKUP(VLOOKUP($A129, 'E4 TB Allocation Details'!$A$18:$L$214, MATCH("Misc ID", 'E4 TB Allocation Details'!$A$18:$L$18, 0),FALSE), 'E2 Allocators'!$B$15:$W$358, MATCH('O5 Details by Class &amp; Accounts'!AZ$18, 'E2 Allocators'!$B$15:$W$15, 0),FALSE)*$E129), 0, VLOOKUP(VLOOKUP($A129, 'E4 TB Allocation Details'!$A$18:$L$214, MATCH("Misc ID", 'E4 TB Allocation Details'!$A$18:$L$18, 0),FALSE), 'E2 Allocators'!$B$15:$W$358, MATCH('O5 Details by Class &amp; Accounts'!AZ$18, 'E2 Allocators'!$B$15:$W$15, 0),FALSE)*$E129)</f>
        <v>0</v>
      </c>
      <c r="BA129" s="2186">
        <f>IF(ISERROR(VLOOKUP(VLOOKUP($A129, 'E4 TB Allocation Details'!$A$18:$L$214, MATCH("Misc ID", 'E4 TB Allocation Details'!$A$18:$L$18, 0),FALSE), 'E2 Allocators'!$B$15:$W$358, MATCH('O5 Details by Class &amp; Accounts'!BA$18, 'E2 Allocators'!$B$15:$W$15, 0),FALSE)*$E129), 0, VLOOKUP(VLOOKUP($A129, 'E4 TB Allocation Details'!$A$18:$L$214, MATCH("Misc ID", 'E4 TB Allocation Details'!$A$18:$L$18, 0),FALSE), 'E2 Allocators'!$B$15:$W$358, MATCH('O5 Details by Class &amp; Accounts'!BA$18, 'E2 Allocators'!$B$15:$W$15, 0),FALSE)*$E129)</f>
        <v>0</v>
      </c>
      <c r="BB129" s="2186">
        <f>IF(ISERROR(VLOOKUP(VLOOKUP($A129, 'E4 TB Allocation Details'!$A$18:$L$214, MATCH("Misc ID", 'E4 TB Allocation Details'!$A$18:$L$18, 0),FALSE), 'E2 Allocators'!$B$15:$W$358, MATCH('O5 Details by Class &amp; Accounts'!BB$18, 'E2 Allocators'!$B$15:$W$15, 0),FALSE)*$E129), 0, VLOOKUP(VLOOKUP($A129, 'E4 TB Allocation Details'!$A$18:$L$214, MATCH("Misc ID", 'E4 TB Allocation Details'!$A$18:$L$18, 0),FALSE), 'E2 Allocators'!$B$15:$W$358, MATCH('O5 Details by Class &amp; Accounts'!BB$18, 'E2 Allocators'!$B$15:$W$15, 0),FALSE)*$E129)</f>
        <v>0</v>
      </c>
      <c r="BC129" s="2186">
        <f>IF(ISERROR(VLOOKUP(VLOOKUP($A129, 'E4 TB Allocation Details'!$A$18:$L$214, MATCH("Misc ID", 'E4 TB Allocation Details'!$A$18:$L$18, 0),FALSE), 'E2 Allocators'!$B$15:$W$358, MATCH('O5 Details by Class &amp; Accounts'!BC$18, 'E2 Allocators'!$B$15:$W$15, 0),FALSE)*$E129), 0, VLOOKUP(VLOOKUP($A129, 'E4 TB Allocation Details'!$A$18:$L$214, MATCH("Misc ID", 'E4 TB Allocation Details'!$A$18:$L$18, 0),FALSE), 'E2 Allocators'!$B$15:$W$358, MATCH('O5 Details by Class &amp; Accounts'!BC$18, 'E2 Allocators'!$B$15:$W$15, 0),FALSE)*$E129)</f>
        <v>0</v>
      </c>
      <c r="BD129" s="2186">
        <f>IF(ISERROR(VLOOKUP(VLOOKUP($A129, 'E4 TB Allocation Details'!$A$18:$L$214, MATCH("Misc ID", 'E4 TB Allocation Details'!$A$18:$L$18, 0),FALSE), 'E2 Allocators'!$B$15:$W$358, MATCH('O5 Details by Class &amp; Accounts'!BD$18, 'E2 Allocators'!$B$15:$W$15, 0),FALSE)*$E129), 0, VLOOKUP(VLOOKUP($A129, 'E4 TB Allocation Details'!$A$18:$L$214, MATCH("Misc ID", 'E4 TB Allocation Details'!$A$18:$L$18, 0),FALSE), 'E2 Allocators'!$B$15:$W$358, MATCH('O5 Details by Class &amp; Accounts'!BD$18, 'E2 Allocators'!$B$15:$W$15, 0),FALSE)*$E129)</f>
        <v>0</v>
      </c>
      <c r="BE129" s="2186">
        <f>IF(ISERROR(VLOOKUP(VLOOKUP($A129, 'E4 TB Allocation Details'!$A$18:$L$214, MATCH("Misc ID", 'E4 TB Allocation Details'!$A$18:$L$18, 0),FALSE), 'E2 Allocators'!$B$15:$W$358, MATCH('O5 Details by Class &amp; Accounts'!BE$18, 'E2 Allocators'!$B$15:$W$15, 0),FALSE)*$E129), 0, VLOOKUP(VLOOKUP($A129, 'E4 TB Allocation Details'!$A$18:$L$214, MATCH("Misc ID", 'E4 TB Allocation Details'!$A$18:$L$18, 0),FALSE), 'E2 Allocators'!$B$15:$W$358, MATCH('O5 Details by Class &amp; Accounts'!BE$18, 'E2 Allocators'!$B$15:$W$15, 0),FALSE)*$E129)</f>
        <v>0</v>
      </c>
      <c r="BF129" s="2186">
        <f>IF(ISERROR(VLOOKUP(VLOOKUP($A129, 'E4 TB Allocation Details'!$A$18:$L$214, MATCH("Misc ID", 'E4 TB Allocation Details'!$A$18:$L$18, 0),FALSE), 'E2 Allocators'!$B$15:$W$358, MATCH('O5 Details by Class &amp; Accounts'!BF$18, 'E2 Allocators'!$B$15:$W$15, 0),FALSE)*$E129), 0, VLOOKUP(VLOOKUP($A129, 'E4 TB Allocation Details'!$A$18:$L$214, MATCH("Misc ID", 'E4 TB Allocation Details'!$A$18:$L$18, 0),FALSE), 'E2 Allocators'!$B$15:$W$358, MATCH('O5 Details by Class &amp; Accounts'!BF$18, 'E2 Allocators'!$B$15:$W$15, 0),FALSE)*$E129)</f>
        <v>0</v>
      </c>
      <c r="BG129" s="2186">
        <f>IF(ISERROR(VLOOKUP(VLOOKUP($A129, 'E4 TB Allocation Details'!$A$18:$L$214, MATCH("Misc ID", 'E4 TB Allocation Details'!$A$18:$L$18, 0),FALSE), 'E2 Allocators'!$B$15:$W$358, MATCH('O5 Details by Class &amp; Accounts'!BG$18, 'E2 Allocators'!$B$15:$W$15, 0),FALSE)*$E129), 0, VLOOKUP(VLOOKUP($A129, 'E4 TB Allocation Details'!$A$18:$L$214, MATCH("Misc ID", 'E4 TB Allocation Details'!$A$18:$L$18, 0),FALSE), 'E2 Allocators'!$B$15:$W$358, MATCH('O5 Details by Class &amp; Accounts'!BG$18, 'E2 Allocators'!$B$15:$W$15, 0),FALSE)*$E129)</f>
        <v>0</v>
      </c>
      <c r="BH129" s="2186">
        <f>IF(ISERROR(VLOOKUP(VLOOKUP($A129, 'E4 TB Allocation Details'!$A$18:$L$214, MATCH("Misc ID", 'E4 TB Allocation Details'!$A$18:$L$18, 0),FALSE), 'E2 Allocators'!$B$15:$W$358, MATCH('O5 Details by Class &amp; Accounts'!BH$18, 'E2 Allocators'!$B$15:$W$15, 0),FALSE)*$E129), 0, VLOOKUP(VLOOKUP($A129, 'E4 TB Allocation Details'!$A$18:$L$214, MATCH("Misc ID", 'E4 TB Allocation Details'!$A$18:$L$18, 0),FALSE), 'E2 Allocators'!$B$15:$W$358, MATCH('O5 Details by Class &amp; Accounts'!BH$18, 'E2 Allocators'!$B$15:$W$15, 0),FALSE)*$E129)</f>
        <v>0</v>
      </c>
      <c r="BI129" s="2186">
        <f>IF(ISERROR(VLOOKUP(VLOOKUP($A129, 'E4 TB Allocation Details'!$A$18:$L$214, MATCH("Misc ID", 'E4 TB Allocation Details'!$A$18:$L$18, 0),FALSE), 'E2 Allocators'!$B$15:$W$358, MATCH('O5 Details by Class &amp; Accounts'!BI$18, 'E2 Allocators'!$B$15:$W$15, 0),FALSE)*$E129), 0, VLOOKUP(VLOOKUP($A129, 'E4 TB Allocation Details'!$A$18:$L$214, MATCH("Misc ID", 'E4 TB Allocation Details'!$A$18:$L$18, 0),FALSE), 'E2 Allocators'!$B$15:$W$358, MATCH('O5 Details by Class &amp; Accounts'!BI$18, 'E2 Allocators'!$B$15:$W$15, 0),FALSE)*$E129)</f>
        <v>0</v>
      </c>
      <c r="BJ129" s="2186">
        <f>IF(ISERROR(VLOOKUP(VLOOKUP($A129, 'E4 TB Allocation Details'!$A$18:$L$214, MATCH("Misc ID", 'E4 TB Allocation Details'!$A$18:$L$18, 0),FALSE), 'E2 Allocators'!$B$15:$W$358, MATCH('O5 Details by Class &amp; Accounts'!BJ$18, 'E2 Allocators'!$B$15:$W$15, 0),FALSE)*$E129), 0, VLOOKUP(VLOOKUP($A129, 'E4 TB Allocation Details'!$A$18:$L$214, MATCH("Misc ID", 'E4 TB Allocation Details'!$A$18:$L$18, 0),FALSE), 'E2 Allocators'!$B$15:$W$358, MATCH('O5 Details by Class &amp; Accounts'!BJ$18, 'E2 Allocators'!$B$15:$W$15, 0),FALSE)*$E129)</f>
        <v>0</v>
      </c>
      <c r="BK129" s="2186">
        <f>IF(ISERROR(VLOOKUP(VLOOKUP($A129, 'E4 TB Allocation Details'!$A$18:$L$214, MATCH("Misc ID", 'E4 TB Allocation Details'!$A$18:$L$18, 0),FALSE), 'E2 Allocators'!$B$15:$W$358, MATCH('O5 Details by Class &amp; Accounts'!BK$18, 'E2 Allocators'!$B$15:$W$15, 0),FALSE)*$E129), 0, VLOOKUP(VLOOKUP($A129, 'E4 TB Allocation Details'!$A$18:$L$214, MATCH("Misc ID", 'E4 TB Allocation Details'!$A$18:$L$18, 0),FALSE), 'E2 Allocators'!$B$15:$W$358, MATCH('O5 Details by Class &amp; Accounts'!BK$18, 'E2 Allocators'!$B$15:$W$15, 0),FALSE)*$E129)</f>
        <v>0</v>
      </c>
      <c r="BL129" s="2186">
        <f>IF(ISERROR(VLOOKUP(VLOOKUP($A129, 'E4 TB Allocation Details'!$A$18:$L$214, MATCH("Misc ID", 'E4 TB Allocation Details'!$A$18:$L$18, 0),FALSE), 'E2 Allocators'!$B$15:$W$358, MATCH('O5 Details by Class &amp; Accounts'!BL$18, 'E2 Allocators'!$B$15:$W$15, 0),FALSE)*$E129), 0, VLOOKUP(VLOOKUP($A129, 'E4 TB Allocation Details'!$A$18:$L$214, MATCH("Misc ID", 'E4 TB Allocation Details'!$A$18:$L$18, 0),FALSE), 'E2 Allocators'!$B$15:$W$358, MATCH('O5 Details by Class &amp; Accounts'!BL$18, 'E2 Allocators'!$B$15:$W$15, 0),FALSE)*$E129)</f>
        <v>0</v>
      </c>
      <c r="BM129" s="2186">
        <f>IF(ISERROR(VLOOKUP(VLOOKUP($A129, 'E4 TB Allocation Details'!$A$18:$L$214, MATCH("Misc ID", 'E4 TB Allocation Details'!$A$18:$L$18, 0),FALSE), 'E2 Allocators'!$B$15:$W$358, MATCH('O5 Details by Class &amp; Accounts'!BM$18, 'E2 Allocators'!$B$15:$W$15, 0),FALSE)*$E129), 0, VLOOKUP(VLOOKUP($A129, 'E4 TB Allocation Details'!$A$18:$L$214, MATCH("Misc ID", 'E4 TB Allocation Details'!$A$18:$L$18, 0),FALSE), 'E2 Allocators'!$B$15:$W$358, MATCH('O5 Details by Class &amp; Accounts'!BM$18, 'E2 Allocators'!$B$15:$W$15, 0),FALSE)*$E129)</f>
        <v>0</v>
      </c>
      <c r="BN129" s="2186">
        <f>IF(ISERROR(VLOOKUP(VLOOKUP($A129, 'E4 TB Allocation Details'!$A$18:$L$214, MATCH("Misc ID", 'E4 TB Allocation Details'!$A$18:$L$18, 0),FALSE), 'E2 Allocators'!$B$15:$W$358, MATCH('O5 Details by Class &amp; Accounts'!BN$18, 'E2 Allocators'!$B$15:$W$15, 0),FALSE)*$E129), 0, VLOOKUP(VLOOKUP($A129, 'E4 TB Allocation Details'!$A$18:$L$214, MATCH("Misc ID", 'E4 TB Allocation Details'!$A$18:$L$18, 0),FALSE), 'E2 Allocators'!$B$15:$W$358, MATCH('O5 Details by Class &amp; Accounts'!BN$18, 'E2 Allocators'!$B$15:$W$15, 0),FALSE)*$E129)</f>
        <v>0</v>
      </c>
      <c r="BO129" s="2186">
        <f>IF(ISERROR(VLOOKUP(VLOOKUP($A129, 'E4 TB Allocation Details'!$A$18:$L$214, MATCH("Misc ID", 'E4 TB Allocation Details'!$A$18:$L$18, 0),FALSE), 'E2 Allocators'!$B$15:$W$358, MATCH('O5 Details by Class &amp; Accounts'!BO$18, 'E2 Allocators'!$B$15:$W$15, 0),FALSE)*$E129), 0, VLOOKUP(VLOOKUP($A129, 'E4 TB Allocation Details'!$A$18:$L$214, MATCH("Misc ID", 'E4 TB Allocation Details'!$A$18:$L$18, 0),FALSE), 'E2 Allocators'!$B$15:$W$358, MATCH('O5 Details by Class &amp; Accounts'!BO$18, 'E2 Allocators'!$B$15:$W$15, 0),FALSE)*$E129)</f>
        <v>0</v>
      </c>
      <c r="BP129" s="2186">
        <f>IF(ISERROR(VLOOKUP(VLOOKUP($A129, 'E4 TB Allocation Details'!$A$18:$L$214, MATCH("Misc ID", 'E4 TB Allocation Details'!$A$18:$L$18, 0),FALSE), 'E2 Allocators'!$B$15:$W$358, MATCH('O5 Details by Class &amp; Accounts'!BP$18, 'E2 Allocators'!$B$15:$W$15, 0),FALSE)*$E129), 0, VLOOKUP(VLOOKUP($A129, 'E4 TB Allocation Details'!$A$18:$L$214, MATCH("Misc ID", 'E4 TB Allocation Details'!$A$18:$L$18, 0),FALSE), 'E2 Allocators'!$B$15:$W$358, MATCH('O5 Details by Class &amp; Accounts'!BP$18, 'E2 Allocators'!$B$15:$W$15, 0),FALSE)*$E129)</f>
        <v>0</v>
      </c>
      <c r="BQ129" s="2186">
        <f>IF(ISERROR(VLOOKUP(VLOOKUP($A129, 'E4 TB Allocation Details'!$A$18:$L$214, MATCH("Misc ID", 'E4 TB Allocation Details'!$A$18:$L$18, 0),FALSE), 'E2 Allocators'!$B$15:$W$358, MATCH('O5 Details by Class &amp; Accounts'!BQ$18, 'E2 Allocators'!$B$15:$W$15, 0),FALSE)*$E129), 0, VLOOKUP(VLOOKUP($A129, 'E4 TB Allocation Details'!$A$18:$L$214, MATCH("Misc ID", 'E4 TB Allocation Details'!$A$18:$L$18, 0),FALSE), 'E2 Allocators'!$B$15:$W$358, MATCH('O5 Details by Class &amp; Accounts'!BQ$18, 'E2 Allocators'!$B$15:$W$15, 0),FALSE)*$E129)</f>
        <v>0</v>
      </c>
      <c r="BR129" s="2186">
        <f>IF(ISERROR(VLOOKUP(VLOOKUP($A129, 'E4 TB Allocation Details'!$A$18:$L$214, MATCH("Misc ID", 'E4 TB Allocation Details'!$A$18:$L$18, 0),FALSE), 'E2 Allocators'!$B$15:$W$358, MATCH('O5 Details by Class &amp; Accounts'!BR$18, 'E2 Allocators'!$B$15:$W$15, 0),FALSE)*$E129), 0, VLOOKUP(VLOOKUP($A129, 'E4 TB Allocation Details'!$A$18:$L$214, MATCH("Misc ID", 'E4 TB Allocation Details'!$A$18:$L$18, 0),FALSE), 'E2 Allocators'!$B$15:$W$358, MATCH('O5 Details by Class &amp; Accounts'!BR$18, 'E2 Allocators'!$B$15:$W$15, 0),FALSE)*$E129)</f>
        <v>0</v>
      </c>
      <c r="BS129" s="2186">
        <f>SUM(AY129:BR129)</f>
        <v>0</v>
      </c>
      <c r="BT129" s="2186">
        <f>IF(ISERROR(VLOOKUP(VLOOKUP($A129, 'E4 TB Allocation Details'!$A$18:$L$214, MATCH("A &amp; G ID", 'E4 TB Allocation Details'!$A$18:$L$18, 0),FALSE), 'E2 Allocators'!$B$15:$W$358, MATCH('O5 Details by Class &amp; Accounts'!BT$18, 'E2 Allocators'!$B$15:$W$15, 0),FALSE)*$E129), 0, VLOOKUP(VLOOKUP($A129, 'E4 TB Allocation Details'!$A$18:$L$214, MATCH("A &amp; G ID", 'E4 TB Allocation Details'!$A$18:$L$18, 0),FALSE), 'E2 Allocators'!$B$15:$W$358, MATCH('O5 Details by Class &amp; Accounts'!BT$18, 'E2 Allocators'!$B$15:$W$15, 0),FALSE)*$E129)</f>
        <v>164311.56181604686</v>
      </c>
      <c r="BU129" s="2186">
        <f>IF(ISERROR(VLOOKUP(VLOOKUP($A129, 'E4 TB Allocation Details'!$A$18:$L$214, MATCH("A &amp; G ID", 'E4 TB Allocation Details'!$A$18:$L$18, 0),FALSE), 'E2 Allocators'!$B$15:$W$358, MATCH('O5 Details by Class &amp; Accounts'!BU$18, 'E2 Allocators'!$B$15:$W$15, 0),FALSE)*$E129), 0, VLOOKUP(VLOOKUP($A129, 'E4 TB Allocation Details'!$A$18:$L$214, MATCH("A &amp; G ID", 'E4 TB Allocation Details'!$A$18:$L$18, 0),FALSE), 'E2 Allocators'!$B$15:$W$358, MATCH('O5 Details by Class &amp; Accounts'!BU$18, 'E2 Allocators'!$B$15:$W$15, 0),FALSE)*$E129)</f>
        <v>60976.808720284949</v>
      </c>
      <c r="BV129" s="2186">
        <f>IF(ISERROR(VLOOKUP(VLOOKUP($A129, 'E4 TB Allocation Details'!$A$18:$L$214, MATCH("A &amp; G ID", 'E4 TB Allocation Details'!$A$18:$L$18, 0),FALSE), 'E2 Allocators'!$B$15:$W$358, MATCH('O5 Details by Class &amp; Accounts'!BV$18, 'E2 Allocators'!$B$15:$W$15, 0),FALSE)*$E129), 0, VLOOKUP(VLOOKUP($A129, 'E4 TB Allocation Details'!$A$18:$L$214, MATCH("A &amp; G ID", 'E4 TB Allocation Details'!$A$18:$L$18, 0),FALSE), 'E2 Allocators'!$B$15:$W$358, MATCH('O5 Details by Class &amp; Accounts'!BV$18, 'E2 Allocators'!$B$15:$W$15, 0),FALSE)*$E129)</f>
        <v>154001.13440779888</v>
      </c>
      <c r="BW129" s="2186">
        <f>IF(ISERROR(VLOOKUP(VLOOKUP($A129, 'E4 TB Allocation Details'!$A$18:$L$214, MATCH("A &amp; G ID", 'E4 TB Allocation Details'!$A$18:$L$18, 0),FALSE), 'E2 Allocators'!$B$15:$W$358, MATCH('O5 Details by Class &amp; Accounts'!BW$18, 'E2 Allocators'!$B$15:$W$15, 0),FALSE)*$E129), 0, VLOOKUP(VLOOKUP($A129, 'E4 TB Allocation Details'!$A$18:$L$214, MATCH("A &amp; G ID", 'E4 TB Allocation Details'!$A$18:$L$18, 0),FALSE), 'E2 Allocators'!$B$15:$W$358, MATCH('O5 Details by Class &amp; Accounts'!BW$18, 'E2 Allocators'!$B$15:$W$15, 0),FALSE)*$E129)</f>
        <v>0</v>
      </c>
      <c r="BX129" s="2186">
        <f>IF(ISERROR(VLOOKUP(VLOOKUP($A129, 'E4 TB Allocation Details'!$A$18:$L$214, MATCH("A &amp; G ID", 'E4 TB Allocation Details'!$A$18:$L$18, 0),FALSE), 'E2 Allocators'!$B$15:$W$358, MATCH('O5 Details by Class &amp; Accounts'!BX$18, 'E2 Allocators'!$B$15:$W$15, 0),FALSE)*$E129), 0, VLOOKUP(VLOOKUP($A129, 'E4 TB Allocation Details'!$A$18:$L$214, MATCH("A &amp; G ID", 'E4 TB Allocation Details'!$A$18:$L$18, 0),FALSE), 'E2 Allocators'!$B$15:$W$358, MATCH('O5 Details by Class &amp; Accounts'!BX$18, 'E2 Allocators'!$B$15:$W$15, 0),FALSE)*$E129)</f>
        <v>0</v>
      </c>
      <c r="BY129" s="2186">
        <f>IF(ISERROR(VLOOKUP(VLOOKUP($A129, 'E4 TB Allocation Details'!$A$18:$L$214, MATCH("A &amp; G ID", 'E4 TB Allocation Details'!$A$18:$L$18, 0),FALSE), 'E2 Allocators'!$B$15:$W$358, MATCH('O5 Details by Class &amp; Accounts'!BY$18, 'E2 Allocators'!$B$15:$W$15, 0),FALSE)*$E129), 0, VLOOKUP(VLOOKUP($A129, 'E4 TB Allocation Details'!$A$18:$L$214, MATCH("A &amp; G ID", 'E4 TB Allocation Details'!$A$18:$L$18, 0),FALSE), 'E2 Allocators'!$B$15:$W$358, MATCH('O5 Details by Class &amp; Accounts'!BY$18, 'E2 Allocators'!$B$15:$W$15, 0),FALSE)*$E129)</f>
        <v>0</v>
      </c>
      <c r="BZ129" s="2186">
        <f>IF(ISERROR(VLOOKUP(VLOOKUP($A129, 'E4 TB Allocation Details'!$A$18:$L$214, MATCH("A &amp; G ID", 'E4 TB Allocation Details'!$A$18:$L$18, 0),FALSE), 'E2 Allocators'!$B$15:$W$358, MATCH('O5 Details by Class &amp; Accounts'!BZ$18, 'E2 Allocators'!$B$15:$W$15, 0),FALSE)*$E129), 0, VLOOKUP(VLOOKUP($A129, 'E4 TB Allocation Details'!$A$18:$L$214, MATCH("A &amp; G ID", 'E4 TB Allocation Details'!$A$18:$L$18, 0),FALSE), 'E2 Allocators'!$B$15:$W$358, MATCH('O5 Details by Class &amp; Accounts'!BZ$18, 'E2 Allocators'!$B$15:$W$15, 0),FALSE)*$E129)</f>
        <v>3329.7015866876031</v>
      </c>
      <c r="CA129" s="2186">
        <f>IF(ISERROR(VLOOKUP(VLOOKUP($A129, 'E4 TB Allocation Details'!$A$18:$L$214, MATCH("A &amp; G ID", 'E4 TB Allocation Details'!$A$18:$L$18, 0),FALSE), 'E2 Allocators'!$B$15:$W$358, MATCH('O5 Details by Class &amp; Accounts'!CA$18, 'E2 Allocators'!$B$15:$W$15, 0),FALSE)*$E129), 0, VLOOKUP(VLOOKUP($A129, 'E4 TB Allocation Details'!$A$18:$L$214, MATCH("A &amp; G ID", 'E4 TB Allocation Details'!$A$18:$L$18, 0),FALSE), 'E2 Allocators'!$B$15:$W$358, MATCH('O5 Details by Class &amp; Accounts'!CA$18, 'E2 Allocators'!$B$15:$W$15, 0),FALSE)*$E129)</f>
        <v>163.66031478339255</v>
      </c>
      <c r="CB129" s="2186">
        <f>IF(ISERROR(VLOOKUP(VLOOKUP($A129, 'E4 TB Allocation Details'!$A$18:$L$214, MATCH("A &amp; G ID", 'E4 TB Allocation Details'!$A$18:$L$18, 0),FALSE), 'E2 Allocators'!$B$15:$W$358, MATCH('O5 Details by Class &amp; Accounts'!CB$18, 'E2 Allocators'!$B$15:$W$15, 0),FALSE)*$E129), 0, VLOOKUP(VLOOKUP($A129, 'E4 TB Allocation Details'!$A$18:$L$214, MATCH("A &amp; G ID", 'E4 TB Allocation Details'!$A$18:$L$18, 0),FALSE), 'E2 Allocators'!$B$15:$W$358, MATCH('O5 Details by Class &amp; Accounts'!CB$18, 'E2 Allocators'!$B$15:$W$15, 0),FALSE)*$E129)</f>
        <v>496.08315439826913</v>
      </c>
      <c r="CC129" s="2186">
        <f>IF(ISERROR(VLOOKUP(VLOOKUP($A129, 'E4 TB Allocation Details'!$A$18:$L$214, MATCH("A &amp; G ID", 'E4 TB Allocation Details'!$A$18:$L$18, 0),FALSE), 'E2 Allocators'!$B$15:$W$358, MATCH('O5 Details by Class &amp; Accounts'!CC$18, 'E2 Allocators'!$B$15:$W$15, 0),FALSE)*$E129), 0, VLOOKUP(VLOOKUP($A129, 'E4 TB Allocation Details'!$A$18:$L$214, MATCH("A &amp; G ID", 'E4 TB Allocation Details'!$A$18:$L$18, 0),FALSE), 'E2 Allocators'!$B$15:$W$358, MATCH('O5 Details by Class &amp; Accounts'!CC$18, 'E2 Allocators'!$B$15:$W$15, 0),FALSE)*$E129)</f>
        <v>0</v>
      </c>
      <c r="CD129" s="2186">
        <f>IF(ISERROR(VLOOKUP(VLOOKUP($A129, 'E4 TB Allocation Details'!$A$18:$L$214, MATCH("A &amp; G ID", 'E4 TB Allocation Details'!$A$18:$L$18, 0),FALSE), 'E2 Allocators'!$B$15:$W$358, MATCH('O5 Details by Class &amp; Accounts'!CD$18, 'E2 Allocators'!$B$15:$W$15, 0),FALSE)*$E129), 0, VLOOKUP(VLOOKUP($A129, 'E4 TB Allocation Details'!$A$18:$L$214, MATCH("A &amp; G ID", 'E4 TB Allocation Details'!$A$18:$L$18, 0),FALSE), 'E2 Allocators'!$B$15:$W$358, MATCH('O5 Details by Class &amp; Accounts'!CD$18, 'E2 Allocators'!$B$15:$W$15, 0),FALSE)*$E129)</f>
        <v>0</v>
      </c>
      <c r="CE129" s="2186">
        <f>IF(ISERROR(VLOOKUP(VLOOKUP($A129, 'E4 TB Allocation Details'!$A$18:$L$214, MATCH("A &amp; G ID", 'E4 TB Allocation Details'!$A$18:$L$18, 0),FALSE), 'E2 Allocators'!$B$15:$W$358, MATCH('O5 Details by Class &amp; Accounts'!CE$18, 'E2 Allocators'!$B$15:$W$15, 0),FALSE)*$E129), 0, VLOOKUP(VLOOKUP($A129, 'E4 TB Allocation Details'!$A$18:$L$214, MATCH("A &amp; G ID", 'E4 TB Allocation Details'!$A$18:$L$18, 0),FALSE), 'E2 Allocators'!$B$15:$W$358, MATCH('O5 Details by Class &amp; Accounts'!CE$18, 'E2 Allocators'!$B$15:$W$15, 0),FALSE)*$E129)</f>
        <v>0</v>
      </c>
      <c r="CF129" s="2186">
        <f>IF(ISERROR(VLOOKUP(VLOOKUP($A129, 'E4 TB Allocation Details'!$A$18:$L$214, MATCH("A &amp; G ID", 'E4 TB Allocation Details'!$A$18:$L$18, 0),FALSE), 'E2 Allocators'!$B$15:$W$358, MATCH('O5 Details by Class &amp; Accounts'!CF$18, 'E2 Allocators'!$B$15:$W$15, 0),FALSE)*$E129), 0, VLOOKUP(VLOOKUP($A129, 'E4 TB Allocation Details'!$A$18:$L$214, MATCH("A &amp; G ID", 'E4 TB Allocation Details'!$A$18:$L$18, 0),FALSE), 'E2 Allocators'!$B$15:$W$358, MATCH('O5 Details by Class &amp; Accounts'!CF$18, 'E2 Allocators'!$B$15:$W$15, 0),FALSE)*$E129)</f>
        <v>0</v>
      </c>
      <c r="CG129" s="2186">
        <f>IF(ISERROR(VLOOKUP(VLOOKUP($A129, 'E4 TB Allocation Details'!$A$18:$L$214, MATCH("A &amp; G ID", 'E4 TB Allocation Details'!$A$18:$L$18, 0),FALSE), 'E2 Allocators'!$B$15:$W$358, MATCH('O5 Details by Class &amp; Accounts'!CG$18, 'E2 Allocators'!$B$15:$W$15, 0),FALSE)*$E129), 0, VLOOKUP(VLOOKUP($A129, 'E4 TB Allocation Details'!$A$18:$L$214, MATCH("A &amp; G ID", 'E4 TB Allocation Details'!$A$18:$L$18, 0),FALSE), 'E2 Allocators'!$B$15:$W$358, MATCH('O5 Details by Class &amp; Accounts'!CG$18, 'E2 Allocators'!$B$15:$W$15, 0),FALSE)*$E129)</f>
        <v>0</v>
      </c>
      <c r="CH129" s="2186">
        <f>IF(ISERROR(VLOOKUP(VLOOKUP($A129, 'E4 TB Allocation Details'!$A$18:$L$214, MATCH("A &amp; G ID", 'E4 TB Allocation Details'!$A$18:$L$18, 0),FALSE), 'E2 Allocators'!$B$15:$W$358, MATCH('O5 Details by Class &amp; Accounts'!CH$18, 'E2 Allocators'!$B$15:$W$15, 0),FALSE)*$E129), 0, VLOOKUP(VLOOKUP($A129, 'E4 TB Allocation Details'!$A$18:$L$214, MATCH("A &amp; G ID", 'E4 TB Allocation Details'!$A$18:$L$18, 0),FALSE), 'E2 Allocators'!$B$15:$W$358, MATCH('O5 Details by Class &amp; Accounts'!CH$18, 'E2 Allocators'!$B$15:$W$15, 0),FALSE)*$E129)</f>
        <v>0</v>
      </c>
      <c r="CI129" s="2186">
        <f>IF(ISERROR(VLOOKUP(VLOOKUP($A129, 'E4 TB Allocation Details'!$A$18:$L$214, MATCH("A &amp; G ID", 'E4 TB Allocation Details'!$A$18:$L$18, 0),FALSE), 'E2 Allocators'!$B$15:$W$358, MATCH('O5 Details by Class &amp; Accounts'!CI$18, 'E2 Allocators'!$B$15:$W$15, 0),FALSE)*$E129), 0, VLOOKUP(VLOOKUP($A129, 'E4 TB Allocation Details'!$A$18:$L$214, MATCH("A &amp; G ID", 'E4 TB Allocation Details'!$A$18:$L$18, 0),FALSE), 'E2 Allocators'!$B$15:$W$358, MATCH('O5 Details by Class &amp; Accounts'!CI$18, 'E2 Allocators'!$B$15:$W$15, 0),FALSE)*$E129)</f>
        <v>0</v>
      </c>
      <c r="CJ129" s="2186">
        <f>IF(ISERROR(VLOOKUP(VLOOKUP($A129, 'E4 TB Allocation Details'!$A$18:$L$214, MATCH("A &amp; G ID", 'E4 TB Allocation Details'!$A$18:$L$18, 0),FALSE), 'E2 Allocators'!$B$15:$W$358, MATCH('O5 Details by Class &amp; Accounts'!CJ$18, 'E2 Allocators'!$B$15:$W$15, 0),FALSE)*$E129), 0, VLOOKUP(VLOOKUP($A129, 'E4 TB Allocation Details'!$A$18:$L$214, MATCH("A &amp; G ID", 'E4 TB Allocation Details'!$A$18:$L$18, 0),FALSE), 'E2 Allocators'!$B$15:$W$358, MATCH('O5 Details by Class &amp; Accounts'!CJ$18, 'E2 Allocators'!$B$15:$W$15, 0),FALSE)*$E129)</f>
        <v>0</v>
      </c>
      <c r="CK129" s="2186">
        <f>IF(ISERROR(VLOOKUP(VLOOKUP($A129, 'E4 TB Allocation Details'!$A$18:$L$214, MATCH("A &amp; G ID", 'E4 TB Allocation Details'!$A$18:$L$18, 0),FALSE), 'E2 Allocators'!$B$15:$W$358, MATCH('O5 Details by Class &amp; Accounts'!CK$18, 'E2 Allocators'!$B$15:$W$15, 0),FALSE)*$E129), 0, VLOOKUP(VLOOKUP($A129, 'E4 TB Allocation Details'!$A$18:$L$214, MATCH("A &amp; G ID", 'E4 TB Allocation Details'!$A$18:$L$18, 0),FALSE), 'E2 Allocators'!$B$15:$W$358, MATCH('O5 Details by Class &amp; Accounts'!CK$18, 'E2 Allocators'!$B$15:$W$15, 0),FALSE)*$E129)</f>
        <v>0</v>
      </c>
      <c r="CL129" s="2186">
        <f>IF(ISERROR(VLOOKUP(VLOOKUP($A129, 'E4 TB Allocation Details'!$A$18:$L$214, MATCH("A &amp; G ID", 'E4 TB Allocation Details'!$A$18:$L$18, 0),FALSE), 'E2 Allocators'!$B$15:$W$358, MATCH('O5 Details by Class &amp; Accounts'!CL$18, 'E2 Allocators'!$B$15:$W$15, 0),FALSE)*$E129), 0, VLOOKUP(VLOOKUP($A129, 'E4 TB Allocation Details'!$A$18:$L$214, MATCH("A &amp; G ID", 'E4 TB Allocation Details'!$A$18:$L$18, 0),FALSE), 'E2 Allocators'!$B$15:$W$358, MATCH('O5 Details by Class &amp; Accounts'!CL$18, 'E2 Allocators'!$B$15:$W$15, 0),FALSE)*$E129)</f>
        <v>0</v>
      </c>
      <c r="CM129" s="2186">
        <f>IF(ISERROR(VLOOKUP(VLOOKUP($A129, 'E4 TB Allocation Details'!$A$18:$L$214, MATCH("A &amp; G ID", 'E4 TB Allocation Details'!$A$18:$L$18, 0),FALSE), 'E2 Allocators'!$B$15:$W$358, MATCH('O5 Details by Class &amp; Accounts'!CM$18, 'E2 Allocators'!$B$15:$W$15, 0),FALSE)*$E129), 0, VLOOKUP(VLOOKUP($A129, 'E4 TB Allocation Details'!$A$18:$L$214, MATCH("A &amp; G ID", 'E4 TB Allocation Details'!$A$18:$L$18, 0),FALSE), 'E2 Allocators'!$B$15:$W$358, MATCH('O5 Details by Class &amp; Accounts'!CM$18, 'E2 Allocators'!$B$15:$W$15, 0),FALSE)*$E129)</f>
        <v>0</v>
      </c>
      <c r="CN129" s="2186">
        <f>SUM(BT129:CM129)</f>
        <v>383278.9499999999</v>
      </c>
      <c r="CO129" s="2187">
        <f>+E129-AC129-AX129-BS129-CN129</f>
        <v>0</v>
      </c>
      <c r="CQ129" s="1625"/>
    </row>
    <row r="130" spans="1:95" s="54" customFormat="1" ht="12.75" x14ac:dyDescent="0.2">
      <c r="A130" s="933">
        <v>4751</v>
      </c>
      <c r="B130" s="1911" t="s">
        <v>1640</v>
      </c>
      <c r="C130" s="2184">
        <f>IF(ISERROR(VLOOKUP($A130,'I3 TB Data'!$A$19:$H$483,MATCH('O5 Details by Class &amp; Accounts'!$C$18, 'I3 TB Data'!$A$19:$H$19,0),0)), 0, VLOOKUP($A130,'I3 TB Data'!$A$19:$H$483,MATCH('O5 Details by Class &amp; Accounts'!$C$18,'I3 TB Data'!$A$19:$H$19,0),0))</f>
        <v>323633.32</v>
      </c>
      <c r="D130" s="2185"/>
      <c r="E130" s="2184">
        <f>C130+D130</f>
        <v>323633.32</v>
      </c>
      <c r="F130" s="2186">
        <f>IF(ISERROR(VLOOKUP($A130, 'E1 Categorization'!A45:E136, MATCH("Customer Component", 'E1 Categorization'!$A$33:$E$33,0), 0)), 0, IF(VLOOKUP($A130, 'E1 Categorization'!A45:E136, MATCH("Customer Component", 'E1 Categorization'!$A$33:$E$33,0), 0)=0, 'O5 Details by Class &amp; Accounts'!$E130, IF(AND(VLOOKUP($A130, 'E1 Categorization'!A45:E136, MATCH("Customer Component", 'E1 Categorization'!$A$33:$E$33,0), 0) &gt;0, VLOOKUP($A130, 'E1 Categorization'!A45:E136, MATCH("Customer Component", 'E1 Categorization'!$A$33:$E$33,0), 0)&lt;1), 'O5 Details by Class &amp; Accounts'!$E130*(1-VLOOKUP($A130, 'E1 Categorization'!A45:E136, MATCH("Customer Component", 'E1 Categorization'!$A$33:$E$33,0), 0)), 0)))</f>
        <v>0</v>
      </c>
      <c r="G130" s="2186">
        <f>IF(ISERROR(VLOOKUP($A130, 'E1 Categorization'!A45:E136, MATCH("Customer Component", 'E1 Categorization'!$A$33:$E$33,0), 0)),0, IF(VLOOKUP($A130, 'E1 Categorization'!A45:E136, MATCH("Customer Component", 'E1 Categorization'!$A$33:$E$33,0), 0)=0, 0, IF(AND(VLOOKUP($A130, 'E1 Categorization'!A45:E136, MATCH("Customer Component", 'E1 Categorization'!$A$33:$E$33,0), 0) &gt;0, VLOOKUP($A130, 'E1 Categorization'!A45:E136, MATCH("Customer Component", 'E1 Categorization'!$A$33:$E$33,0), 0)&lt;1), 'O5 Details by Class &amp; Accounts'!$E130*(VLOOKUP($A130, 'E1 Categorization'!A45:E136, MATCH("Customer Component", 'E1 Categorization'!$A$33:$E$33,0), 0)), 'O5 Details by Class &amp; Accounts'!$E130)))</f>
        <v>323633.32</v>
      </c>
      <c r="H130" s="2186">
        <f>F130+G130</f>
        <v>323633.32</v>
      </c>
      <c r="I130" s="2186">
        <f>IF(ISERROR(VLOOKUP(VLOOKUP($A130, 'E4 TB Allocation Details'!$A$18:$L$214, MATCH("Demand ID", 'E4 TB Allocation Details'!$A$18:$L$18, 0),FALSE), 'E2 Allocators'!$B$15:$W$358, MATCH('O5 Details by Class &amp; Accounts'!I$18, 'E2 Allocators'!$B$15:$W$15, 0),FALSE)*$F130), 0, VLOOKUP(VLOOKUP($A130, 'E4 TB Allocation Details'!$A$18:$L$214, MATCH("Demand ID", 'E4 TB Allocation Details'!$A$18:$L$18, 0),FALSE), 'E2 Allocators'!$B$15:$W$358, MATCH('O5 Details by Class &amp; Accounts'!I$18, 'E2 Allocators'!$B$15:$W$15, 0),FALSE)*$F130)</f>
        <v>0</v>
      </c>
      <c r="J130" s="2186">
        <f>IF(ISERROR(VLOOKUP(VLOOKUP($A130, 'E4 TB Allocation Details'!$A$18:$L$214, MATCH("Demand ID", 'E4 TB Allocation Details'!$A$18:$L$18, 0),FALSE), 'E2 Allocators'!$B$15:$W$358, MATCH('O5 Details by Class &amp; Accounts'!J$18, 'E2 Allocators'!$B$15:$W$15, 0),FALSE)*$F130), 0, VLOOKUP(VLOOKUP($A130, 'E4 TB Allocation Details'!$A$18:$L$214, MATCH("Demand ID", 'E4 TB Allocation Details'!$A$18:$L$18, 0),FALSE), 'E2 Allocators'!$B$15:$W$358, MATCH('O5 Details by Class &amp; Accounts'!J$18, 'E2 Allocators'!$B$15:$W$15, 0),FALSE)*$F130)</f>
        <v>0</v>
      </c>
      <c r="K130" s="2186">
        <f>IF(ISERROR(VLOOKUP(VLOOKUP($A130, 'E4 TB Allocation Details'!$A$18:$L$214, MATCH("Demand ID", 'E4 TB Allocation Details'!$A$18:$L$18, 0),FALSE), 'E2 Allocators'!$B$15:$W$358, MATCH('O5 Details by Class &amp; Accounts'!K$18, 'E2 Allocators'!$B$15:$W$15, 0),FALSE)*$F130), 0, VLOOKUP(VLOOKUP($A130, 'E4 TB Allocation Details'!$A$18:$L$214, MATCH("Demand ID", 'E4 TB Allocation Details'!$A$18:$L$18, 0),FALSE), 'E2 Allocators'!$B$15:$W$358, MATCH('O5 Details by Class &amp; Accounts'!K$18, 'E2 Allocators'!$B$15:$W$15, 0),FALSE)*$F130)</f>
        <v>0</v>
      </c>
      <c r="L130" s="2186">
        <f>IF(ISERROR(VLOOKUP(VLOOKUP($A130, 'E4 TB Allocation Details'!$A$18:$L$214, MATCH("Demand ID", 'E4 TB Allocation Details'!$A$18:$L$18, 0),FALSE), 'E2 Allocators'!$B$15:$W$358, MATCH('O5 Details by Class &amp; Accounts'!L$18, 'E2 Allocators'!$B$15:$W$15, 0),FALSE)*$F130), 0, VLOOKUP(VLOOKUP($A130, 'E4 TB Allocation Details'!$A$18:$L$214, MATCH("Demand ID", 'E4 TB Allocation Details'!$A$18:$L$18, 0),FALSE), 'E2 Allocators'!$B$15:$W$358, MATCH('O5 Details by Class &amp; Accounts'!L$18, 'E2 Allocators'!$B$15:$W$15, 0),FALSE)*$F130)</f>
        <v>0</v>
      </c>
      <c r="M130" s="2186">
        <f>IF(ISERROR(VLOOKUP(VLOOKUP($A130, 'E4 TB Allocation Details'!$A$18:$L$214, MATCH("Demand ID", 'E4 TB Allocation Details'!$A$18:$L$18, 0),FALSE), 'E2 Allocators'!$B$15:$W$358, MATCH('O5 Details by Class &amp; Accounts'!M$18, 'E2 Allocators'!$B$15:$W$15, 0),FALSE)*$F130), 0, VLOOKUP(VLOOKUP($A130, 'E4 TB Allocation Details'!$A$18:$L$214, MATCH("Demand ID", 'E4 TB Allocation Details'!$A$18:$L$18, 0),FALSE), 'E2 Allocators'!$B$15:$W$358, MATCH('O5 Details by Class &amp; Accounts'!M$18, 'E2 Allocators'!$B$15:$W$15, 0),FALSE)*$F130)</f>
        <v>0</v>
      </c>
      <c r="N130" s="2186">
        <f>IF(ISERROR(VLOOKUP(VLOOKUP($A130, 'E4 TB Allocation Details'!$A$18:$L$214, MATCH("Demand ID", 'E4 TB Allocation Details'!$A$18:$L$18, 0),FALSE), 'E2 Allocators'!$B$15:$W$358, MATCH('O5 Details by Class &amp; Accounts'!N$18, 'E2 Allocators'!$B$15:$W$15, 0),FALSE)*$F130), 0, VLOOKUP(VLOOKUP($A130, 'E4 TB Allocation Details'!$A$18:$L$214, MATCH("Demand ID", 'E4 TB Allocation Details'!$A$18:$L$18, 0),FALSE), 'E2 Allocators'!$B$15:$W$358, MATCH('O5 Details by Class &amp; Accounts'!N$18, 'E2 Allocators'!$B$15:$W$15, 0),FALSE)*$F130)</f>
        <v>0</v>
      </c>
      <c r="O130" s="2186">
        <f>IF(ISERROR(VLOOKUP(VLOOKUP($A130, 'E4 TB Allocation Details'!$A$18:$L$214, MATCH("Demand ID", 'E4 TB Allocation Details'!$A$18:$L$18, 0),FALSE), 'E2 Allocators'!$B$15:$W$358, MATCH('O5 Details by Class &amp; Accounts'!O$18, 'E2 Allocators'!$B$15:$W$15, 0),FALSE)*$F130), 0, VLOOKUP(VLOOKUP($A130, 'E4 TB Allocation Details'!$A$18:$L$214, MATCH("Demand ID", 'E4 TB Allocation Details'!$A$18:$L$18, 0),FALSE), 'E2 Allocators'!$B$15:$W$358, MATCH('O5 Details by Class &amp; Accounts'!O$18, 'E2 Allocators'!$B$15:$W$15, 0),FALSE)*$F130)</f>
        <v>0</v>
      </c>
      <c r="P130" s="2186">
        <f>IF(ISERROR(VLOOKUP(VLOOKUP($A130, 'E4 TB Allocation Details'!$A$18:$L$214, MATCH("Demand ID", 'E4 TB Allocation Details'!$A$18:$L$18, 0),FALSE), 'E2 Allocators'!$B$15:$W$358, MATCH('O5 Details by Class &amp; Accounts'!P$18, 'E2 Allocators'!$B$15:$W$15, 0),FALSE)*$F130), 0, VLOOKUP(VLOOKUP($A130, 'E4 TB Allocation Details'!$A$18:$L$214, MATCH("Demand ID", 'E4 TB Allocation Details'!$A$18:$L$18, 0),FALSE), 'E2 Allocators'!$B$15:$W$358, MATCH('O5 Details by Class &amp; Accounts'!P$18, 'E2 Allocators'!$B$15:$W$15, 0),FALSE)*$F130)</f>
        <v>0</v>
      </c>
      <c r="Q130" s="2186">
        <f>IF(ISERROR(VLOOKUP(VLOOKUP($A130, 'E4 TB Allocation Details'!$A$18:$L$214, MATCH("Demand ID", 'E4 TB Allocation Details'!$A$18:$L$18, 0),FALSE), 'E2 Allocators'!$B$15:$W$358, MATCH('O5 Details by Class &amp; Accounts'!Q$18, 'E2 Allocators'!$B$15:$W$15, 0),FALSE)*$F130), 0, VLOOKUP(VLOOKUP($A130, 'E4 TB Allocation Details'!$A$18:$L$214, MATCH("Demand ID", 'E4 TB Allocation Details'!$A$18:$L$18, 0),FALSE), 'E2 Allocators'!$B$15:$W$358, MATCH('O5 Details by Class &amp; Accounts'!Q$18, 'E2 Allocators'!$B$15:$W$15, 0),FALSE)*$F130)</f>
        <v>0</v>
      </c>
      <c r="R130" s="2186">
        <f>IF(ISERROR(VLOOKUP(VLOOKUP($A130, 'E4 TB Allocation Details'!$A$18:$L$214, MATCH("Demand ID", 'E4 TB Allocation Details'!$A$18:$L$18, 0),FALSE), 'E2 Allocators'!$B$15:$W$358, MATCH('O5 Details by Class &amp; Accounts'!R$18, 'E2 Allocators'!$B$15:$W$15, 0),FALSE)*$F130), 0, VLOOKUP(VLOOKUP($A130, 'E4 TB Allocation Details'!$A$18:$L$214, MATCH("Demand ID", 'E4 TB Allocation Details'!$A$18:$L$18, 0),FALSE), 'E2 Allocators'!$B$15:$W$358, MATCH('O5 Details by Class &amp; Accounts'!R$18, 'E2 Allocators'!$B$15:$W$15, 0),FALSE)*$F130)</f>
        <v>0</v>
      </c>
      <c r="S130" s="2186">
        <f>IF(ISERROR(VLOOKUP(VLOOKUP($A130, 'E4 TB Allocation Details'!$A$18:$L$214, MATCH("Demand ID", 'E4 TB Allocation Details'!$A$18:$L$18, 0),FALSE), 'E2 Allocators'!$B$15:$W$358, MATCH('O5 Details by Class &amp; Accounts'!S$18, 'E2 Allocators'!$B$15:$W$15, 0),FALSE)*$F130), 0, VLOOKUP(VLOOKUP($A130, 'E4 TB Allocation Details'!$A$18:$L$214, MATCH("Demand ID", 'E4 TB Allocation Details'!$A$18:$L$18, 0),FALSE), 'E2 Allocators'!$B$15:$W$358, MATCH('O5 Details by Class &amp; Accounts'!S$18, 'E2 Allocators'!$B$15:$W$15, 0),FALSE)*$F130)</f>
        <v>0</v>
      </c>
      <c r="T130" s="2186">
        <f>IF(ISERROR(VLOOKUP(VLOOKUP($A130, 'E4 TB Allocation Details'!$A$18:$L$214, MATCH("Demand ID", 'E4 TB Allocation Details'!$A$18:$L$18, 0),FALSE), 'E2 Allocators'!$B$15:$W$358, MATCH('O5 Details by Class &amp; Accounts'!T$18, 'E2 Allocators'!$B$15:$W$15, 0),FALSE)*$F130), 0, VLOOKUP(VLOOKUP($A130, 'E4 TB Allocation Details'!$A$18:$L$214, MATCH("Demand ID", 'E4 TB Allocation Details'!$A$18:$L$18, 0),FALSE), 'E2 Allocators'!$B$15:$W$358, MATCH('O5 Details by Class &amp; Accounts'!T$18, 'E2 Allocators'!$B$15:$W$15, 0),FALSE)*$F130)</f>
        <v>0</v>
      </c>
      <c r="U130" s="2186">
        <f>IF(ISERROR(VLOOKUP(VLOOKUP($A130, 'E4 TB Allocation Details'!$A$18:$L$214, MATCH("Demand ID", 'E4 TB Allocation Details'!$A$18:$L$18, 0),FALSE), 'E2 Allocators'!$B$15:$W$358, MATCH('O5 Details by Class &amp; Accounts'!U$18, 'E2 Allocators'!$B$15:$W$15, 0),FALSE)*$F130), 0, VLOOKUP(VLOOKUP($A130, 'E4 TB Allocation Details'!$A$18:$L$214, MATCH("Demand ID", 'E4 TB Allocation Details'!$A$18:$L$18, 0),FALSE), 'E2 Allocators'!$B$15:$W$358, MATCH('O5 Details by Class &amp; Accounts'!U$18, 'E2 Allocators'!$B$15:$W$15, 0),FALSE)*$F130)</f>
        <v>0</v>
      </c>
      <c r="V130" s="2186">
        <f>IF(ISERROR(VLOOKUP(VLOOKUP($A130, 'E4 TB Allocation Details'!$A$18:$L$214, MATCH("Demand ID", 'E4 TB Allocation Details'!$A$18:$L$18, 0),FALSE), 'E2 Allocators'!$B$15:$W$358, MATCH('O5 Details by Class &amp; Accounts'!V$18, 'E2 Allocators'!$B$15:$W$15, 0),FALSE)*$F130), 0, VLOOKUP(VLOOKUP($A130, 'E4 TB Allocation Details'!$A$18:$L$214, MATCH("Demand ID", 'E4 TB Allocation Details'!$A$18:$L$18, 0),FALSE), 'E2 Allocators'!$B$15:$W$358, MATCH('O5 Details by Class &amp; Accounts'!V$18, 'E2 Allocators'!$B$15:$W$15, 0),FALSE)*$F130)</f>
        <v>0</v>
      </c>
      <c r="W130" s="2186">
        <f>IF(ISERROR(VLOOKUP(VLOOKUP($A130, 'E4 TB Allocation Details'!$A$18:$L$214, MATCH("Demand ID", 'E4 TB Allocation Details'!$A$18:$L$18, 0),FALSE), 'E2 Allocators'!$B$15:$W$358, MATCH('O5 Details by Class &amp; Accounts'!W$18, 'E2 Allocators'!$B$15:$W$15, 0),FALSE)*$F130), 0, VLOOKUP(VLOOKUP($A130, 'E4 TB Allocation Details'!$A$18:$L$214, MATCH("Demand ID", 'E4 TB Allocation Details'!$A$18:$L$18, 0),FALSE), 'E2 Allocators'!$B$15:$W$358, MATCH('O5 Details by Class &amp; Accounts'!W$18, 'E2 Allocators'!$B$15:$W$15, 0),FALSE)*$F130)</f>
        <v>0</v>
      </c>
      <c r="X130" s="2186">
        <f>IF(ISERROR(VLOOKUP(VLOOKUP($A130, 'E4 TB Allocation Details'!$A$18:$L$214, MATCH("Demand ID", 'E4 TB Allocation Details'!$A$18:$L$18, 0),FALSE), 'E2 Allocators'!$B$15:$W$358, MATCH('O5 Details by Class &amp; Accounts'!X$18, 'E2 Allocators'!$B$15:$W$15, 0),FALSE)*$F130), 0, VLOOKUP(VLOOKUP($A130, 'E4 TB Allocation Details'!$A$18:$L$214, MATCH("Demand ID", 'E4 TB Allocation Details'!$A$18:$L$18, 0),FALSE), 'E2 Allocators'!$B$15:$W$358, MATCH('O5 Details by Class &amp; Accounts'!X$18, 'E2 Allocators'!$B$15:$W$15, 0),FALSE)*$F130)</f>
        <v>0</v>
      </c>
      <c r="Y130" s="2186">
        <f>IF(ISERROR(VLOOKUP(VLOOKUP($A130, 'E4 TB Allocation Details'!$A$18:$L$214, MATCH("Demand ID", 'E4 TB Allocation Details'!$A$18:$L$18, 0),FALSE), 'E2 Allocators'!$B$15:$W$358, MATCH('O5 Details by Class &amp; Accounts'!Y$18, 'E2 Allocators'!$B$15:$W$15, 0),FALSE)*$F130), 0, VLOOKUP(VLOOKUP($A130, 'E4 TB Allocation Details'!$A$18:$L$214, MATCH("Demand ID", 'E4 TB Allocation Details'!$A$18:$L$18, 0),FALSE), 'E2 Allocators'!$B$15:$W$358, MATCH('O5 Details by Class &amp; Accounts'!Y$18, 'E2 Allocators'!$B$15:$W$15, 0),FALSE)*$F130)</f>
        <v>0</v>
      </c>
      <c r="Z130" s="2186">
        <f>IF(ISERROR(VLOOKUP(VLOOKUP($A130, 'E4 TB Allocation Details'!$A$18:$L$214, MATCH("Demand ID", 'E4 TB Allocation Details'!$A$18:$L$18, 0),FALSE), 'E2 Allocators'!$B$15:$W$358, MATCH('O5 Details by Class &amp; Accounts'!Z$18, 'E2 Allocators'!$B$15:$W$15, 0),FALSE)*$F130), 0, VLOOKUP(VLOOKUP($A130, 'E4 TB Allocation Details'!$A$18:$L$214, MATCH("Demand ID", 'E4 TB Allocation Details'!$A$18:$L$18, 0),FALSE), 'E2 Allocators'!$B$15:$W$358, MATCH('O5 Details by Class &amp; Accounts'!Z$18, 'E2 Allocators'!$B$15:$W$15, 0),FALSE)*$F130)</f>
        <v>0</v>
      </c>
      <c r="AA130" s="2186">
        <f>IF(ISERROR(VLOOKUP(VLOOKUP($A130, 'E4 TB Allocation Details'!$A$18:$L$214, MATCH("Demand ID", 'E4 TB Allocation Details'!$A$18:$L$18, 0),FALSE), 'E2 Allocators'!$B$15:$W$358, MATCH('O5 Details by Class &amp; Accounts'!AA$18, 'E2 Allocators'!$B$15:$W$15, 0),FALSE)*$F130), 0, VLOOKUP(VLOOKUP($A130, 'E4 TB Allocation Details'!$A$18:$L$214, MATCH("Demand ID", 'E4 TB Allocation Details'!$A$18:$L$18, 0),FALSE), 'E2 Allocators'!$B$15:$W$358, MATCH('O5 Details by Class &amp; Accounts'!AA$18, 'E2 Allocators'!$B$15:$W$15, 0),FALSE)*$F130)</f>
        <v>0</v>
      </c>
      <c r="AB130" s="2186">
        <f>IF(ISERROR(VLOOKUP(VLOOKUP($A130, 'E4 TB Allocation Details'!$A$18:$L$214, MATCH("Demand ID", 'E4 TB Allocation Details'!$A$18:$L$18, 0),FALSE), 'E2 Allocators'!$B$15:$W$358, MATCH('O5 Details by Class &amp; Accounts'!AB$18, 'E2 Allocators'!$B$15:$W$15, 0),FALSE)*$F130), 0, VLOOKUP(VLOOKUP($A130, 'E4 TB Allocation Details'!$A$18:$L$214, MATCH("Demand ID", 'E4 TB Allocation Details'!$A$18:$L$18, 0),FALSE), 'E2 Allocators'!$B$15:$W$358, MATCH('O5 Details by Class &amp; Accounts'!AB$18, 'E2 Allocators'!$B$15:$W$15, 0),FALSE)*$F130)</f>
        <v>0</v>
      </c>
      <c r="AC130" s="2186">
        <f>SUM(I130:AB130)</f>
        <v>0</v>
      </c>
      <c r="AD130" s="2186">
        <f>IF(ISERROR(VLOOKUP(VLOOKUP($A130, 'E4 TB Allocation Details'!$A$18:$L$214, MATCH("Customer ID", 'E4 TB Allocation Details'!$A$18:$L$18, 0),FALSE), 'E2 Allocators'!$B$15:$W$358, MATCH('O5 Details by Class &amp; Accounts'!AD$18, 'E2 Allocators'!$B$15:$W$15, 0),FALSE)*$G130), 0, VLOOKUP(VLOOKUP($A130, 'E4 TB Allocation Details'!$A$18:$L$214, MATCH("Customer ID", 'E4 TB Allocation Details'!$A$18:$L$18, 0),FALSE), 'E2 Allocators'!$B$15:$W$358, MATCH('O5 Details by Class &amp; Accounts'!AD$18, 'E2 Allocators'!$B$15:$W$15, 0),FALSE)*$G130)</f>
        <v>294946.4734591567</v>
      </c>
      <c r="AE130" s="2186">
        <f>IF(ISERROR(VLOOKUP(VLOOKUP($A130, 'E4 TB Allocation Details'!$A$18:$L$214, MATCH("Customer ID", 'E4 TB Allocation Details'!$A$18:$L$18, 0),FALSE), 'E2 Allocators'!$B$15:$W$358, MATCH('O5 Details by Class &amp; Accounts'!AE$18, 'E2 Allocators'!$B$15:$W$15, 0),FALSE)*$G130), 0, VLOOKUP(VLOOKUP($A130, 'E4 TB Allocation Details'!$A$18:$L$214, MATCH("Customer ID", 'E4 TB Allocation Details'!$A$18:$L$18, 0),FALSE), 'E2 Allocators'!$B$15:$W$358, MATCH('O5 Details by Class &amp; Accounts'!AE$18, 'E2 Allocators'!$B$15:$W$15, 0),FALSE)*$G130)</f>
        <v>28686.846540843286</v>
      </c>
      <c r="AF130" s="2186">
        <f>IF(ISERROR(VLOOKUP(VLOOKUP($A130, 'E4 TB Allocation Details'!$A$18:$L$214, MATCH("Customer ID", 'E4 TB Allocation Details'!$A$18:$L$18, 0),FALSE), 'E2 Allocators'!$B$15:$W$358, MATCH('O5 Details by Class &amp; Accounts'!AF$18, 'E2 Allocators'!$B$15:$W$15, 0),FALSE)*$G130), 0, VLOOKUP(VLOOKUP($A130, 'E4 TB Allocation Details'!$A$18:$L$214, MATCH("Customer ID", 'E4 TB Allocation Details'!$A$18:$L$18, 0),FALSE), 'E2 Allocators'!$B$15:$W$358, MATCH('O5 Details by Class &amp; Accounts'!AF$18, 'E2 Allocators'!$B$15:$W$15, 0),FALSE)*$G130)</f>
        <v>0</v>
      </c>
      <c r="AG130" s="2186">
        <f>IF(ISERROR(VLOOKUP(VLOOKUP($A130, 'E4 TB Allocation Details'!$A$18:$L$214, MATCH("Customer ID", 'E4 TB Allocation Details'!$A$18:$L$18, 0),FALSE), 'E2 Allocators'!$B$15:$W$358, MATCH('O5 Details by Class &amp; Accounts'!AG$18, 'E2 Allocators'!$B$15:$W$15, 0),FALSE)*$G130), 0, VLOOKUP(VLOOKUP($A130, 'E4 TB Allocation Details'!$A$18:$L$214, MATCH("Customer ID", 'E4 TB Allocation Details'!$A$18:$L$18, 0),FALSE), 'E2 Allocators'!$B$15:$W$358, MATCH('O5 Details by Class &amp; Accounts'!AG$18, 'E2 Allocators'!$B$15:$W$15, 0),FALSE)*$G130)</f>
        <v>0</v>
      </c>
      <c r="AH130" s="2186">
        <f>IF(ISERROR(VLOOKUP(VLOOKUP($A130, 'E4 TB Allocation Details'!$A$18:$L$214, MATCH("Customer ID", 'E4 TB Allocation Details'!$A$18:$L$18, 0),FALSE), 'E2 Allocators'!$B$15:$W$358, MATCH('O5 Details by Class &amp; Accounts'!AH$18, 'E2 Allocators'!$B$15:$W$15, 0),FALSE)*$G130), 0, VLOOKUP(VLOOKUP($A130, 'E4 TB Allocation Details'!$A$18:$L$214, MATCH("Customer ID", 'E4 TB Allocation Details'!$A$18:$L$18, 0),FALSE), 'E2 Allocators'!$B$15:$W$358, MATCH('O5 Details by Class &amp; Accounts'!AH$18, 'E2 Allocators'!$B$15:$W$15, 0),FALSE)*$G130)</f>
        <v>0</v>
      </c>
      <c r="AI130" s="2186">
        <f>IF(ISERROR(VLOOKUP(VLOOKUP($A130, 'E4 TB Allocation Details'!$A$18:$L$214, MATCH("Customer ID", 'E4 TB Allocation Details'!$A$18:$L$18, 0),FALSE), 'E2 Allocators'!$B$15:$W$358, MATCH('O5 Details by Class &amp; Accounts'!AI$18, 'E2 Allocators'!$B$15:$W$15, 0),FALSE)*$G130), 0, VLOOKUP(VLOOKUP($A130, 'E4 TB Allocation Details'!$A$18:$L$214, MATCH("Customer ID", 'E4 TB Allocation Details'!$A$18:$L$18, 0),FALSE), 'E2 Allocators'!$B$15:$W$358, MATCH('O5 Details by Class &amp; Accounts'!AI$18, 'E2 Allocators'!$B$15:$W$15, 0),FALSE)*$G130)</f>
        <v>0</v>
      </c>
      <c r="AJ130" s="2186">
        <f>IF(ISERROR(VLOOKUP(VLOOKUP($A130, 'E4 TB Allocation Details'!$A$18:$L$214, MATCH("Customer ID", 'E4 TB Allocation Details'!$A$18:$L$18, 0),FALSE), 'E2 Allocators'!$B$15:$W$358, MATCH('O5 Details by Class &amp; Accounts'!AJ$18, 'E2 Allocators'!$B$15:$W$15, 0),FALSE)*$G130), 0, VLOOKUP(VLOOKUP($A130, 'E4 TB Allocation Details'!$A$18:$L$214, MATCH("Customer ID", 'E4 TB Allocation Details'!$A$18:$L$18, 0),FALSE), 'E2 Allocators'!$B$15:$W$358, MATCH('O5 Details by Class &amp; Accounts'!AJ$18, 'E2 Allocators'!$B$15:$W$15, 0),FALSE)*$G130)</f>
        <v>0</v>
      </c>
      <c r="AK130" s="2186">
        <f>IF(ISERROR(VLOOKUP(VLOOKUP($A130, 'E4 TB Allocation Details'!$A$18:$L$214, MATCH("Customer ID", 'E4 TB Allocation Details'!$A$18:$L$18, 0),FALSE), 'E2 Allocators'!$B$15:$W$358, MATCH('O5 Details by Class &amp; Accounts'!AK$18, 'E2 Allocators'!$B$15:$W$15, 0),FALSE)*$G130), 0, VLOOKUP(VLOOKUP($A130, 'E4 TB Allocation Details'!$A$18:$L$214, MATCH("Customer ID", 'E4 TB Allocation Details'!$A$18:$L$18, 0),FALSE), 'E2 Allocators'!$B$15:$W$358, MATCH('O5 Details by Class &amp; Accounts'!AK$18, 'E2 Allocators'!$B$15:$W$15, 0),FALSE)*$G130)</f>
        <v>0</v>
      </c>
      <c r="AL130" s="2186">
        <f>IF(ISERROR(VLOOKUP(VLOOKUP($A130, 'E4 TB Allocation Details'!$A$18:$L$214, MATCH("Customer ID", 'E4 TB Allocation Details'!$A$18:$L$18, 0),FALSE), 'E2 Allocators'!$B$15:$W$358, MATCH('O5 Details by Class &amp; Accounts'!AL$18, 'E2 Allocators'!$B$15:$W$15, 0),FALSE)*$G130), 0, VLOOKUP(VLOOKUP($A130, 'E4 TB Allocation Details'!$A$18:$L$214, MATCH("Customer ID", 'E4 TB Allocation Details'!$A$18:$L$18, 0),FALSE), 'E2 Allocators'!$B$15:$W$358, MATCH('O5 Details by Class &amp; Accounts'!AL$18, 'E2 Allocators'!$B$15:$W$15, 0),FALSE)*$G130)</f>
        <v>0</v>
      </c>
      <c r="AM130" s="2186">
        <f>IF(ISERROR(VLOOKUP(VLOOKUP($A130, 'E4 TB Allocation Details'!$A$18:$L$214, MATCH("Customer ID", 'E4 TB Allocation Details'!$A$18:$L$18, 0),FALSE), 'E2 Allocators'!$B$15:$W$358, MATCH('O5 Details by Class &amp; Accounts'!AM$18, 'E2 Allocators'!$B$15:$W$15, 0),FALSE)*$G130), 0, VLOOKUP(VLOOKUP($A130, 'E4 TB Allocation Details'!$A$18:$L$214, MATCH("Customer ID", 'E4 TB Allocation Details'!$A$18:$L$18, 0),FALSE), 'E2 Allocators'!$B$15:$W$358, MATCH('O5 Details by Class &amp; Accounts'!AM$18, 'E2 Allocators'!$B$15:$W$15, 0),FALSE)*$G130)</f>
        <v>0</v>
      </c>
      <c r="AN130" s="2186">
        <f>IF(ISERROR(VLOOKUP(VLOOKUP($A130, 'E4 TB Allocation Details'!$A$18:$L$214, MATCH("Customer ID", 'E4 TB Allocation Details'!$A$18:$L$18, 0),FALSE), 'E2 Allocators'!$B$15:$W$358, MATCH('O5 Details by Class &amp; Accounts'!AN$18, 'E2 Allocators'!$B$15:$W$15, 0),FALSE)*$G130), 0, VLOOKUP(VLOOKUP($A130, 'E4 TB Allocation Details'!$A$18:$L$214, MATCH("Customer ID", 'E4 TB Allocation Details'!$A$18:$L$18, 0),FALSE), 'E2 Allocators'!$B$15:$W$358, MATCH('O5 Details by Class &amp; Accounts'!AN$18, 'E2 Allocators'!$B$15:$W$15, 0),FALSE)*$G130)</f>
        <v>0</v>
      </c>
      <c r="AO130" s="2186">
        <f>IF(ISERROR(VLOOKUP(VLOOKUP($A130, 'E4 TB Allocation Details'!$A$18:$L$214, MATCH("Customer ID", 'E4 TB Allocation Details'!$A$18:$L$18, 0),FALSE), 'E2 Allocators'!$B$15:$W$358, MATCH('O5 Details by Class &amp; Accounts'!AO$18, 'E2 Allocators'!$B$15:$W$15, 0),FALSE)*$G130), 0, VLOOKUP(VLOOKUP($A130, 'E4 TB Allocation Details'!$A$18:$L$214, MATCH("Customer ID", 'E4 TB Allocation Details'!$A$18:$L$18, 0),FALSE), 'E2 Allocators'!$B$15:$W$358, MATCH('O5 Details by Class &amp; Accounts'!AO$18, 'E2 Allocators'!$B$15:$W$15, 0),FALSE)*$G130)</f>
        <v>0</v>
      </c>
      <c r="AP130" s="2186">
        <f>IF(ISERROR(VLOOKUP(VLOOKUP($A130, 'E4 TB Allocation Details'!$A$18:$L$214, MATCH("Customer ID", 'E4 TB Allocation Details'!$A$18:$L$18, 0),FALSE), 'E2 Allocators'!$B$15:$W$358, MATCH('O5 Details by Class &amp; Accounts'!AP$18, 'E2 Allocators'!$B$15:$W$15, 0),FALSE)*$G130), 0, VLOOKUP(VLOOKUP($A130, 'E4 TB Allocation Details'!$A$18:$L$214, MATCH("Customer ID", 'E4 TB Allocation Details'!$A$18:$L$18, 0),FALSE), 'E2 Allocators'!$B$15:$W$358, MATCH('O5 Details by Class &amp; Accounts'!AP$18, 'E2 Allocators'!$B$15:$W$15, 0),FALSE)*$G130)</f>
        <v>0</v>
      </c>
      <c r="AQ130" s="2186">
        <f>IF(ISERROR(VLOOKUP(VLOOKUP($A130, 'E4 TB Allocation Details'!$A$18:$L$214, MATCH("Customer ID", 'E4 TB Allocation Details'!$A$18:$L$18, 0),FALSE), 'E2 Allocators'!$B$15:$W$358, MATCH('O5 Details by Class &amp; Accounts'!AQ$18, 'E2 Allocators'!$B$15:$W$15, 0),FALSE)*$G130), 0, VLOOKUP(VLOOKUP($A130, 'E4 TB Allocation Details'!$A$18:$L$214, MATCH("Customer ID", 'E4 TB Allocation Details'!$A$18:$L$18, 0),FALSE), 'E2 Allocators'!$B$15:$W$358, MATCH('O5 Details by Class &amp; Accounts'!AQ$18, 'E2 Allocators'!$B$15:$W$15, 0),FALSE)*$G130)</f>
        <v>0</v>
      </c>
      <c r="AR130" s="2186">
        <f>IF(ISERROR(VLOOKUP(VLOOKUP($A130, 'E4 TB Allocation Details'!$A$18:$L$214, MATCH("Customer ID", 'E4 TB Allocation Details'!$A$18:$L$18, 0),FALSE), 'E2 Allocators'!$B$15:$W$358, MATCH('O5 Details by Class &amp; Accounts'!AR$18, 'E2 Allocators'!$B$15:$W$15, 0),FALSE)*$G130), 0, VLOOKUP(VLOOKUP($A130, 'E4 TB Allocation Details'!$A$18:$L$214, MATCH("Customer ID", 'E4 TB Allocation Details'!$A$18:$L$18, 0),FALSE), 'E2 Allocators'!$B$15:$W$358, MATCH('O5 Details by Class &amp; Accounts'!AR$18, 'E2 Allocators'!$B$15:$W$15, 0),FALSE)*$G130)</f>
        <v>0</v>
      </c>
      <c r="AS130" s="2186">
        <f>IF(ISERROR(VLOOKUP(VLOOKUP($A130, 'E4 TB Allocation Details'!$A$18:$L$214, MATCH("Customer ID", 'E4 TB Allocation Details'!$A$18:$L$18, 0),FALSE), 'E2 Allocators'!$B$15:$W$358, MATCH('O5 Details by Class &amp; Accounts'!AS$18, 'E2 Allocators'!$B$15:$W$15, 0),FALSE)*$G130), 0, VLOOKUP(VLOOKUP($A130, 'E4 TB Allocation Details'!$A$18:$L$214, MATCH("Customer ID", 'E4 TB Allocation Details'!$A$18:$L$18, 0),FALSE), 'E2 Allocators'!$B$15:$W$358, MATCH('O5 Details by Class &amp; Accounts'!AS$18, 'E2 Allocators'!$B$15:$W$15, 0),FALSE)*$G130)</f>
        <v>0</v>
      </c>
      <c r="AT130" s="2186">
        <f>IF(ISERROR(VLOOKUP(VLOOKUP($A130, 'E4 TB Allocation Details'!$A$18:$L$214, MATCH("Customer ID", 'E4 TB Allocation Details'!$A$18:$L$18, 0),FALSE), 'E2 Allocators'!$B$15:$W$358, MATCH('O5 Details by Class &amp; Accounts'!AT$18, 'E2 Allocators'!$B$15:$W$15, 0),FALSE)*$G130), 0, VLOOKUP(VLOOKUP($A130, 'E4 TB Allocation Details'!$A$18:$L$214, MATCH("Customer ID", 'E4 TB Allocation Details'!$A$18:$L$18, 0),FALSE), 'E2 Allocators'!$B$15:$W$358, MATCH('O5 Details by Class &amp; Accounts'!AT$18, 'E2 Allocators'!$B$15:$W$15, 0),FALSE)*$G130)</f>
        <v>0</v>
      </c>
      <c r="AU130" s="2186">
        <f>IF(ISERROR(VLOOKUP(VLOOKUP($A130, 'E4 TB Allocation Details'!$A$18:$L$214, MATCH("Customer ID", 'E4 TB Allocation Details'!$A$18:$L$18, 0),FALSE), 'E2 Allocators'!$B$15:$W$358, MATCH('O5 Details by Class &amp; Accounts'!AU$18, 'E2 Allocators'!$B$15:$W$15, 0),FALSE)*$G130), 0, VLOOKUP(VLOOKUP($A130, 'E4 TB Allocation Details'!$A$18:$L$214, MATCH("Customer ID", 'E4 TB Allocation Details'!$A$18:$L$18, 0),FALSE), 'E2 Allocators'!$B$15:$W$358, MATCH('O5 Details by Class &amp; Accounts'!AU$18, 'E2 Allocators'!$B$15:$W$15, 0),FALSE)*$G130)</f>
        <v>0</v>
      </c>
      <c r="AV130" s="2186">
        <f>IF(ISERROR(VLOOKUP(VLOOKUP($A130, 'E4 TB Allocation Details'!$A$18:$L$214, MATCH("Customer ID", 'E4 TB Allocation Details'!$A$18:$L$18, 0),FALSE), 'E2 Allocators'!$B$15:$W$358, MATCH('O5 Details by Class &amp; Accounts'!AV$18, 'E2 Allocators'!$B$15:$W$15, 0),FALSE)*$G130), 0, VLOOKUP(VLOOKUP($A130, 'E4 TB Allocation Details'!$A$18:$L$214, MATCH("Customer ID", 'E4 TB Allocation Details'!$A$18:$L$18, 0),FALSE), 'E2 Allocators'!$B$15:$W$358, MATCH('O5 Details by Class &amp; Accounts'!AV$18, 'E2 Allocators'!$B$15:$W$15, 0),FALSE)*$G130)</f>
        <v>0</v>
      </c>
      <c r="AW130" s="2186">
        <f>IF(ISERROR(VLOOKUP(VLOOKUP($A130, 'E4 TB Allocation Details'!$A$18:$L$214, MATCH("Customer ID", 'E4 TB Allocation Details'!$A$18:$L$18, 0),FALSE), 'E2 Allocators'!$B$15:$W$358, MATCH('O5 Details by Class &amp; Accounts'!AW$18, 'E2 Allocators'!$B$15:$W$15, 0),FALSE)*$G130), 0, VLOOKUP(VLOOKUP($A130, 'E4 TB Allocation Details'!$A$18:$L$214, MATCH("Customer ID", 'E4 TB Allocation Details'!$A$18:$L$18, 0),FALSE), 'E2 Allocators'!$B$15:$W$358, MATCH('O5 Details by Class &amp; Accounts'!AW$18, 'E2 Allocators'!$B$15:$W$15, 0),FALSE)*$G130)</f>
        <v>0</v>
      </c>
      <c r="AX130" s="2186">
        <f>SUM(AD130:AW130)</f>
        <v>323633.32</v>
      </c>
      <c r="AY130" s="2186">
        <f>IF(ISERROR(VLOOKUP(VLOOKUP($A130, 'E4 TB Allocation Details'!$A$18:$L$214, MATCH("Misc ID", 'E4 TB Allocation Details'!$A$18:$L$18, 0),FALSE), 'E2 Allocators'!$B$15:$W$358, MATCH('O5 Details by Class &amp; Accounts'!AY$18, 'E2 Allocators'!$B$15:$W$15, 0),FALSE)*$E130), 0, VLOOKUP(VLOOKUP($A130, 'E4 TB Allocation Details'!$A$18:$L$214, MATCH("Misc ID", 'E4 TB Allocation Details'!$A$18:$L$18, 0),FALSE), 'E2 Allocators'!$B$15:$W$358, MATCH('O5 Details by Class &amp; Accounts'!AY$18, 'E2 Allocators'!$B$15:$W$15, 0),FALSE)*$E130)</f>
        <v>0</v>
      </c>
      <c r="AZ130" s="2186">
        <f>IF(ISERROR(VLOOKUP(VLOOKUP($A130, 'E4 TB Allocation Details'!$A$18:$L$214, MATCH("Misc ID", 'E4 TB Allocation Details'!$A$18:$L$18, 0),FALSE), 'E2 Allocators'!$B$15:$W$358, MATCH('O5 Details by Class &amp; Accounts'!AZ$18, 'E2 Allocators'!$B$15:$W$15, 0),FALSE)*$E130), 0, VLOOKUP(VLOOKUP($A130, 'E4 TB Allocation Details'!$A$18:$L$214, MATCH("Misc ID", 'E4 TB Allocation Details'!$A$18:$L$18, 0),FALSE), 'E2 Allocators'!$B$15:$W$358, MATCH('O5 Details by Class &amp; Accounts'!AZ$18, 'E2 Allocators'!$B$15:$W$15, 0),FALSE)*$E130)</f>
        <v>0</v>
      </c>
      <c r="BA130" s="2186">
        <f>IF(ISERROR(VLOOKUP(VLOOKUP($A130, 'E4 TB Allocation Details'!$A$18:$L$214, MATCH("Misc ID", 'E4 TB Allocation Details'!$A$18:$L$18, 0),FALSE), 'E2 Allocators'!$B$15:$W$358, MATCH('O5 Details by Class &amp; Accounts'!BA$18, 'E2 Allocators'!$B$15:$W$15, 0),FALSE)*$E130), 0, VLOOKUP(VLOOKUP($A130, 'E4 TB Allocation Details'!$A$18:$L$214, MATCH("Misc ID", 'E4 TB Allocation Details'!$A$18:$L$18, 0),FALSE), 'E2 Allocators'!$B$15:$W$358, MATCH('O5 Details by Class &amp; Accounts'!BA$18, 'E2 Allocators'!$B$15:$W$15, 0),FALSE)*$E130)</f>
        <v>0</v>
      </c>
      <c r="BB130" s="2186">
        <f>IF(ISERROR(VLOOKUP(VLOOKUP($A130, 'E4 TB Allocation Details'!$A$18:$L$214, MATCH("Misc ID", 'E4 TB Allocation Details'!$A$18:$L$18, 0),FALSE), 'E2 Allocators'!$B$15:$W$358, MATCH('O5 Details by Class &amp; Accounts'!BB$18, 'E2 Allocators'!$B$15:$W$15, 0),FALSE)*$E130), 0, VLOOKUP(VLOOKUP($A130, 'E4 TB Allocation Details'!$A$18:$L$214, MATCH("Misc ID", 'E4 TB Allocation Details'!$A$18:$L$18, 0),FALSE), 'E2 Allocators'!$B$15:$W$358, MATCH('O5 Details by Class &amp; Accounts'!BB$18, 'E2 Allocators'!$B$15:$W$15, 0),FALSE)*$E130)</f>
        <v>0</v>
      </c>
      <c r="BC130" s="2186">
        <f>IF(ISERROR(VLOOKUP(VLOOKUP($A130, 'E4 TB Allocation Details'!$A$18:$L$214, MATCH("Misc ID", 'E4 TB Allocation Details'!$A$18:$L$18, 0),FALSE), 'E2 Allocators'!$B$15:$W$358, MATCH('O5 Details by Class &amp; Accounts'!BC$18, 'E2 Allocators'!$B$15:$W$15, 0),FALSE)*$E130), 0, VLOOKUP(VLOOKUP($A130, 'E4 TB Allocation Details'!$A$18:$L$214, MATCH("Misc ID", 'E4 TB Allocation Details'!$A$18:$L$18, 0),FALSE), 'E2 Allocators'!$B$15:$W$358, MATCH('O5 Details by Class &amp; Accounts'!BC$18, 'E2 Allocators'!$B$15:$W$15, 0),FALSE)*$E130)</f>
        <v>0</v>
      </c>
      <c r="BD130" s="2186">
        <f>IF(ISERROR(VLOOKUP(VLOOKUP($A130, 'E4 TB Allocation Details'!$A$18:$L$214, MATCH("Misc ID", 'E4 TB Allocation Details'!$A$18:$L$18, 0),FALSE), 'E2 Allocators'!$B$15:$W$358, MATCH('O5 Details by Class &amp; Accounts'!BD$18, 'E2 Allocators'!$B$15:$W$15, 0),FALSE)*$E130), 0, VLOOKUP(VLOOKUP($A130, 'E4 TB Allocation Details'!$A$18:$L$214, MATCH("Misc ID", 'E4 TB Allocation Details'!$A$18:$L$18, 0),FALSE), 'E2 Allocators'!$B$15:$W$358, MATCH('O5 Details by Class &amp; Accounts'!BD$18, 'E2 Allocators'!$B$15:$W$15, 0),FALSE)*$E130)</f>
        <v>0</v>
      </c>
      <c r="BE130" s="2186">
        <f>IF(ISERROR(VLOOKUP(VLOOKUP($A130, 'E4 TB Allocation Details'!$A$18:$L$214, MATCH("Misc ID", 'E4 TB Allocation Details'!$A$18:$L$18, 0),FALSE), 'E2 Allocators'!$B$15:$W$358, MATCH('O5 Details by Class &amp; Accounts'!BE$18, 'E2 Allocators'!$B$15:$W$15, 0),FALSE)*$E130), 0, VLOOKUP(VLOOKUP($A130, 'E4 TB Allocation Details'!$A$18:$L$214, MATCH("Misc ID", 'E4 TB Allocation Details'!$A$18:$L$18, 0),FALSE), 'E2 Allocators'!$B$15:$W$358, MATCH('O5 Details by Class &amp; Accounts'!BE$18, 'E2 Allocators'!$B$15:$W$15, 0),FALSE)*$E130)</f>
        <v>0</v>
      </c>
      <c r="BF130" s="2186">
        <f>IF(ISERROR(VLOOKUP(VLOOKUP($A130, 'E4 TB Allocation Details'!$A$18:$L$214, MATCH("Misc ID", 'E4 TB Allocation Details'!$A$18:$L$18, 0),FALSE), 'E2 Allocators'!$B$15:$W$358, MATCH('O5 Details by Class &amp; Accounts'!BF$18, 'E2 Allocators'!$B$15:$W$15, 0),FALSE)*$E130), 0, VLOOKUP(VLOOKUP($A130, 'E4 TB Allocation Details'!$A$18:$L$214, MATCH("Misc ID", 'E4 TB Allocation Details'!$A$18:$L$18, 0),FALSE), 'E2 Allocators'!$B$15:$W$358, MATCH('O5 Details by Class &amp; Accounts'!BF$18, 'E2 Allocators'!$B$15:$W$15, 0),FALSE)*$E130)</f>
        <v>0</v>
      </c>
      <c r="BG130" s="2186">
        <f>IF(ISERROR(VLOOKUP(VLOOKUP($A130, 'E4 TB Allocation Details'!$A$18:$L$214, MATCH("Misc ID", 'E4 TB Allocation Details'!$A$18:$L$18, 0),FALSE), 'E2 Allocators'!$B$15:$W$358, MATCH('O5 Details by Class &amp; Accounts'!BG$18, 'E2 Allocators'!$B$15:$W$15, 0),FALSE)*$E130), 0, VLOOKUP(VLOOKUP($A130, 'E4 TB Allocation Details'!$A$18:$L$214, MATCH("Misc ID", 'E4 TB Allocation Details'!$A$18:$L$18, 0),FALSE), 'E2 Allocators'!$B$15:$W$358, MATCH('O5 Details by Class &amp; Accounts'!BG$18, 'E2 Allocators'!$B$15:$W$15, 0),FALSE)*$E130)</f>
        <v>0</v>
      </c>
      <c r="BH130" s="2186">
        <f>IF(ISERROR(VLOOKUP(VLOOKUP($A130, 'E4 TB Allocation Details'!$A$18:$L$214, MATCH("Misc ID", 'E4 TB Allocation Details'!$A$18:$L$18, 0),FALSE), 'E2 Allocators'!$B$15:$W$358, MATCH('O5 Details by Class &amp; Accounts'!BH$18, 'E2 Allocators'!$B$15:$W$15, 0),FALSE)*$E130), 0, VLOOKUP(VLOOKUP($A130, 'E4 TB Allocation Details'!$A$18:$L$214, MATCH("Misc ID", 'E4 TB Allocation Details'!$A$18:$L$18, 0),FALSE), 'E2 Allocators'!$B$15:$W$358, MATCH('O5 Details by Class &amp; Accounts'!BH$18, 'E2 Allocators'!$B$15:$W$15, 0),FALSE)*$E130)</f>
        <v>0</v>
      </c>
      <c r="BI130" s="2186">
        <f>IF(ISERROR(VLOOKUP(VLOOKUP($A130, 'E4 TB Allocation Details'!$A$18:$L$214, MATCH("Misc ID", 'E4 TB Allocation Details'!$A$18:$L$18, 0),FALSE), 'E2 Allocators'!$B$15:$W$358, MATCH('O5 Details by Class &amp; Accounts'!BI$18, 'E2 Allocators'!$B$15:$W$15, 0),FALSE)*$E130), 0, VLOOKUP(VLOOKUP($A130, 'E4 TB Allocation Details'!$A$18:$L$214, MATCH("Misc ID", 'E4 TB Allocation Details'!$A$18:$L$18, 0),FALSE), 'E2 Allocators'!$B$15:$W$358, MATCH('O5 Details by Class &amp; Accounts'!BI$18, 'E2 Allocators'!$B$15:$W$15, 0),FALSE)*$E130)</f>
        <v>0</v>
      </c>
      <c r="BJ130" s="2186">
        <f>IF(ISERROR(VLOOKUP(VLOOKUP($A130, 'E4 TB Allocation Details'!$A$18:$L$214, MATCH("Misc ID", 'E4 TB Allocation Details'!$A$18:$L$18, 0),FALSE), 'E2 Allocators'!$B$15:$W$358, MATCH('O5 Details by Class &amp; Accounts'!BJ$18, 'E2 Allocators'!$B$15:$W$15, 0),FALSE)*$E130), 0, VLOOKUP(VLOOKUP($A130, 'E4 TB Allocation Details'!$A$18:$L$214, MATCH("Misc ID", 'E4 TB Allocation Details'!$A$18:$L$18, 0),FALSE), 'E2 Allocators'!$B$15:$W$358, MATCH('O5 Details by Class &amp; Accounts'!BJ$18, 'E2 Allocators'!$B$15:$W$15, 0),FALSE)*$E130)</f>
        <v>0</v>
      </c>
      <c r="BK130" s="2186">
        <f>IF(ISERROR(VLOOKUP(VLOOKUP($A130, 'E4 TB Allocation Details'!$A$18:$L$214, MATCH("Misc ID", 'E4 TB Allocation Details'!$A$18:$L$18, 0),FALSE), 'E2 Allocators'!$B$15:$W$358, MATCH('O5 Details by Class &amp; Accounts'!BK$18, 'E2 Allocators'!$B$15:$W$15, 0),FALSE)*$E130), 0, VLOOKUP(VLOOKUP($A130, 'E4 TB Allocation Details'!$A$18:$L$214, MATCH("Misc ID", 'E4 TB Allocation Details'!$A$18:$L$18, 0),FALSE), 'E2 Allocators'!$B$15:$W$358, MATCH('O5 Details by Class &amp; Accounts'!BK$18, 'E2 Allocators'!$B$15:$W$15, 0),FALSE)*$E130)</f>
        <v>0</v>
      </c>
      <c r="BL130" s="2186">
        <f>IF(ISERROR(VLOOKUP(VLOOKUP($A130, 'E4 TB Allocation Details'!$A$18:$L$214, MATCH("Misc ID", 'E4 TB Allocation Details'!$A$18:$L$18, 0),FALSE), 'E2 Allocators'!$B$15:$W$358, MATCH('O5 Details by Class &amp; Accounts'!BL$18, 'E2 Allocators'!$B$15:$W$15, 0),FALSE)*$E130), 0, VLOOKUP(VLOOKUP($A130, 'E4 TB Allocation Details'!$A$18:$L$214, MATCH("Misc ID", 'E4 TB Allocation Details'!$A$18:$L$18, 0),FALSE), 'E2 Allocators'!$B$15:$W$358, MATCH('O5 Details by Class &amp; Accounts'!BL$18, 'E2 Allocators'!$B$15:$W$15, 0),FALSE)*$E130)</f>
        <v>0</v>
      </c>
      <c r="BM130" s="2186">
        <f>IF(ISERROR(VLOOKUP(VLOOKUP($A130, 'E4 TB Allocation Details'!$A$18:$L$214, MATCH("Misc ID", 'E4 TB Allocation Details'!$A$18:$L$18, 0),FALSE), 'E2 Allocators'!$B$15:$W$358, MATCH('O5 Details by Class &amp; Accounts'!BM$18, 'E2 Allocators'!$B$15:$W$15, 0),FALSE)*$E130), 0, VLOOKUP(VLOOKUP($A130, 'E4 TB Allocation Details'!$A$18:$L$214, MATCH("Misc ID", 'E4 TB Allocation Details'!$A$18:$L$18, 0),FALSE), 'E2 Allocators'!$B$15:$W$358, MATCH('O5 Details by Class &amp; Accounts'!BM$18, 'E2 Allocators'!$B$15:$W$15, 0),FALSE)*$E130)</f>
        <v>0</v>
      </c>
      <c r="BN130" s="2186">
        <f>IF(ISERROR(VLOOKUP(VLOOKUP($A130, 'E4 TB Allocation Details'!$A$18:$L$214, MATCH("Misc ID", 'E4 TB Allocation Details'!$A$18:$L$18, 0),FALSE), 'E2 Allocators'!$B$15:$W$358, MATCH('O5 Details by Class &amp; Accounts'!BN$18, 'E2 Allocators'!$B$15:$W$15, 0),FALSE)*$E130), 0, VLOOKUP(VLOOKUP($A130, 'E4 TB Allocation Details'!$A$18:$L$214, MATCH("Misc ID", 'E4 TB Allocation Details'!$A$18:$L$18, 0),FALSE), 'E2 Allocators'!$B$15:$W$358, MATCH('O5 Details by Class &amp; Accounts'!BN$18, 'E2 Allocators'!$B$15:$W$15, 0),FALSE)*$E130)</f>
        <v>0</v>
      </c>
      <c r="BO130" s="2186">
        <f>IF(ISERROR(VLOOKUP(VLOOKUP($A130, 'E4 TB Allocation Details'!$A$18:$L$214, MATCH("Misc ID", 'E4 TB Allocation Details'!$A$18:$L$18, 0),FALSE), 'E2 Allocators'!$B$15:$W$358, MATCH('O5 Details by Class &amp; Accounts'!BO$18, 'E2 Allocators'!$B$15:$W$15, 0),FALSE)*$E130), 0, VLOOKUP(VLOOKUP($A130, 'E4 TB Allocation Details'!$A$18:$L$214, MATCH("Misc ID", 'E4 TB Allocation Details'!$A$18:$L$18, 0),FALSE), 'E2 Allocators'!$B$15:$W$358, MATCH('O5 Details by Class &amp; Accounts'!BO$18, 'E2 Allocators'!$B$15:$W$15, 0),FALSE)*$E130)</f>
        <v>0</v>
      </c>
      <c r="BP130" s="2186">
        <f>IF(ISERROR(VLOOKUP(VLOOKUP($A130, 'E4 TB Allocation Details'!$A$18:$L$214, MATCH("Misc ID", 'E4 TB Allocation Details'!$A$18:$L$18, 0),FALSE), 'E2 Allocators'!$B$15:$W$358, MATCH('O5 Details by Class &amp; Accounts'!BP$18, 'E2 Allocators'!$B$15:$W$15, 0),FALSE)*$E130), 0, VLOOKUP(VLOOKUP($A130, 'E4 TB Allocation Details'!$A$18:$L$214, MATCH("Misc ID", 'E4 TB Allocation Details'!$A$18:$L$18, 0),FALSE), 'E2 Allocators'!$B$15:$W$358, MATCH('O5 Details by Class &amp; Accounts'!BP$18, 'E2 Allocators'!$B$15:$W$15, 0),FALSE)*$E130)</f>
        <v>0</v>
      </c>
      <c r="BQ130" s="2186">
        <f>IF(ISERROR(VLOOKUP(VLOOKUP($A130, 'E4 TB Allocation Details'!$A$18:$L$214, MATCH("Misc ID", 'E4 TB Allocation Details'!$A$18:$L$18, 0),FALSE), 'E2 Allocators'!$B$15:$W$358, MATCH('O5 Details by Class &amp; Accounts'!BQ$18, 'E2 Allocators'!$B$15:$W$15, 0),FALSE)*$E130), 0, VLOOKUP(VLOOKUP($A130, 'E4 TB Allocation Details'!$A$18:$L$214, MATCH("Misc ID", 'E4 TB Allocation Details'!$A$18:$L$18, 0),FALSE), 'E2 Allocators'!$B$15:$W$358, MATCH('O5 Details by Class &amp; Accounts'!BQ$18, 'E2 Allocators'!$B$15:$W$15, 0),FALSE)*$E130)</f>
        <v>0</v>
      </c>
      <c r="BR130" s="2186">
        <f>IF(ISERROR(VLOOKUP(VLOOKUP($A130, 'E4 TB Allocation Details'!$A$18:$L$214, MATCH("Misc ID", 'E4 TB Allocation Details'!$A$18:$L$18, 0),FALSE), 'E2 Allocators'!$B$15:$W$358, MATCH('O5 Details by Class &amp; Accounts'!BR$18, 'E2 Allocators'!$B$15:$W$15, 0),FALSE)*$E130), 0, VLOOKUP(VLOOKUP($A130, 'E4 TB Allocation Details'!$A$18:$L$214, MATCH("Misc ID", 'E4 TB Allocation Details'!$A$18:$L$18, 0),FALSE), 'E2 Allocators'!$B$15:$W$358, MATCH('O5 Details by Class &amp; Accounts'!BR$18, 'E2 Allocators'!$B$15:$W$15, 0),FALSE)*$E130)</f>
        <v>0</v>
      </c>
      <c r="BS130" s="2186">
        <f>SUM(AY130:BR130)</f>
        <v>0</v>
      </c>
      <c r="BT130" s="2186">
        <f>IF(ISERROR(VLOOKUP(VLOOKUP($A130, 'E4 TB Allocation Details'!$A$18:$L$214, MATCH("A &amp; G ID", 'E4 TB Allocation Details'!$A$18:$L$18, 0),FALSE), 'E2 Allocators'!$B$15:$W$358, MATCH('O5 Details by Class &amp; Accounts'!BT$18, 'E2 Allocators'!$B$15:$W$15, 0),FALSE)*$E130), 0, VLOOKUP(VLOOKUP($A130, 'E4 TB Allocation Details'!$A$18:$L$214, MATCH("A &amp; G ID", 'E4 TB Allocation Details'!$A$18:$L$18, 0),FALSE), 'E2 Allocators'!$B$15:$W$358, MATCH('O5 Details by Class &amp; Accounts'!BT$18, 'E2 Allocators'!$B$15:$W$15, 0),FALSE)*$E130)</f>
        <v>0</v>
      </c>
      <c r="BU130" s="2186">
        <f>IF(ISERROR(VLOOKUP(VLOOKUP($A130, 'E4 TB Allocation Details'!$A$18:$L$214, MATCH("A &amp; G ID", 'E4 TB Allocation Details'!$A$18:$L$18, 0),FALSE), 'E2 Allocators'!$B$15:$W$358, MATCH('O5 Details by Class &amp; Accounts'!BU$18, 'E2 Allocators'!$B$15:$W$15, 0),FALSE)*$E130), 0, VLOOKUP(VLOOKUP($A130, 'E4 TB Allocation Details'!$A$18:$L$214, MATCH("A &amp; G ID", 'E4 TB Allocation Details'!$A$18:$L$18, 0),FALSE), 'E2 Allocators'!$B$15:$W$358, MATCH('O5 Details by Class &amp; Accounts'!BU$18, 'E2 Allocators'!$B$15:$W$15, 0),FALSE)*$E130)</f>
        <v>0</v>
      </c>
      <c r="BV130" s="2186">
        <f>IF(ISERROR(VLOOKUP(VLOOKUP($A130, 'E4 TB Allocation Details'!$A$18:$L$214, MATCH("A &amp; G ID", 'E4 TB Allocation Details'!$A$18:$L$18, 0),FALSE), 'E2 Allocators'!$B$15:$W$358, MATCH('O5 Details by Class &amp; Accounts'!BV$18, 'E2 Allocators'!$B$15:$W$15, 0),FALSE)*$E130), 0, VLOOKUP(VLOOKUP($A130, 'E4 TB Allocation Details'!$A$18:$L$214, MATCH("A &amp; G ID", 'E4 TB Allocation Details'!$A$18:$L$18, 0),FALSE), 'E2 Allocators'!$B$15:$W$358, MATCH('O5 Details by Class &amp; Accounts'!BV$18, 'E2 Allocators'!$B$15:$W$15, 0),FALSE)*$E130)</f>
        <v>0</v>
      </c>
      <c r="BW130" s="2186">
        <f>IF(ISERROR(VLOOKUP(VLOOKUP($A130, 'E4 TB Allocation Details'!$A$18:$L$214, MATCH("A &amp; G ID", 'E4 TB Allocation Details'!$A$18:$L$18, 0),FALSE), 'E2 Allocators'!$B$15:$W$358, MATCH('O5 Details by Class &amp; Accounts'!BW$18, 'E2 Allocators'!$B$15:$W$15, 0),FALSE)*$E130), 0, VLOOKUP(VLOOKUP($A130, 'E4 TB Allocation Details'!$A$18:$L$214, MATCH("A &amp; G ID", 'E4 TB Allocation Details'!$A$18:$L$18, 0),FALSE), 'E2 Allocators'!$B$15:$W$358, MATCH('O5 Details by Class &amp; Accounts'!BW$18, 'E2 Allocators'!$B$15:$W$15, 0),FALSE)*$E130)</f>
        <v>0</v>
      </c>
      <c r="BX130" s="2186">
        <f>IF(ISERROR(VLOOKUP(VLOOKUP($A130, 'E4 TB Allocation Details'!$A$18:$L$214, MATCH("A &amp; G ID", 'E4 TB Allocation Details'!$A$18:$L$18, 0),FALSE), 'E2 Allocators'!$B$15:$W$358, MATCH('O5 Details by Class &amp; Accounts'!BX$18, 'E2 Allocators'!$B$15:$W$15, 0),FALSE)*$E130), 0, VLOOKUP(VLOOKUP($A130, 'E4 TB Allocation Details'!$A$18:$L$214, MATCH("A &amp; G ID", 'E4 TB Allocation Details'!$A$18:$L$18, 0),FALSE), 'E2 Allocators'!$B$15:$W$358, MATCH('O5 Details by Class &amp; Accounts'!BX$18, 'E2 Allocators'!$B$15:$W$15, 0),FALSE)*$E130)</f>
        <v>0</v>
      </c>
      <c r="BY130" s="2186">
        <f>IF(ISERROR(VLOOKUP(VLOOKUP($A130, 'E4 TB Allocation Details'!$A$18:$L$214, MATCH("A &amp; G ID", 'E4 TB Allocation Details'!$A$18:$L$18, 0),FALSE), 'E2 Allocators'!$B$15:$W$358, MATCH('O5 Details by Class &amp; Accounts'!BY$18, 'E2 Allocators'!$B$15:$W$15, 0),FALSE)*$E130), 0, VLOOKUP(VLOOKUP($A130, 'E4 TB Allocation Details'!$A$18:$L$214, MATCH("A &amp; G ID", 'E4 TB Allocation Details'!$A$18:$L$18, 0),FALSE), 'E2 Allocators'!$B$15:$W$358, MATCH('O5 Details by Class &amp; Accounts'!BY$18, 'E2 Allocators'!$B$15:$W$15, 0),FALSE)*$E130)</f>
        <v>0</v>
      </c>
      <c r="BZ130" s="2186">
        <f>IF(ISERROR(VLOOKUP(VLOOKUP($A130, 'E4 TB Allocation Details'!$A$18:$L$214, MATCH("A &amp; G ID", 'E4 TB Allocation Details'!$A$18:$L$18, 0),FALSE), 'E2 Allocators'!$B$15:$W$358, MATCH('O5 Details by Class &amp; Accounts'!BZ$18, 'E2 Allocators'!$B$15:$W$15, 0),FALSE)*$E130), 0, VLOOKUP(VLOOKUP($A130, 'E4 TB Allocation Details'!$A$18:$L$214, MATCH("A &amp; G ID", 'E4 TB Allocation Details'!$A$18:$L$18, 0),FALSE), 'E2 Allocators'!$B$15:$W$358, MATCH('O5 Details by Class &amp; Accounts'!BZ$18, 'E2 Allocators'!$B$15:$W$15, 0),FALSE)*$E130)</f>
        <v>0</v>
      </c>
      <c r="CA130" s="2186">
        <f>IF(ISERROR(VLOOKUP(VLOOKUP($A130, 'E4 TB Allocation Details'!$A$18:$L$214, MATCH("A &amp; G ID", 'E4 TB Allocation Details'!$A$18:$L$18, 0),FALSE), 'E2 Allocators'!$B$15:$W$358, MATCH('O5 Details by Class &amp; Accounts'!CA$18, 'E2 Allocators'!$B$15:$W$15, 0),FALSE)*$E130), 0, VLOOKUP(VLOOKUP($A130, 'E4 TB Allocation Details'!$A$18:$L$214, MATCH("A &amp; G ID", 'E4 TB Allocation Details'!$A$18:$L$18, 0),FALSE), 'E2 Allocators'!$B$15:$W$358, MATCH('O5 Details by Class &amp; Accounts'!CA$18, 'E2 Allocators'!$B$15:$W$15, 0),FALSE)*$E130)</f>
        <v>0</v>
      </c>
      <c r="CB130" s="2186">
        <f>IF(ISERROR(VLOOKUP(VLOOKUP($A130, 'E4 TB Allocation Details'!$A$18:$L$214, MATCH("A &amp; G ID", 'E4 TB Allocation Details'!$A$18:$L$18, 0),FALSE), 'E2 Allocators'!$B$15:$W$358, MATCH('O5 Details by Class &amp; Accounts'!CB$18, 'E2 Allocators'!$B$15:$W$15, 0),FALSE)*$E130), 0, VLOOKUP(VLOOKUP($A130, 'E4 TB Allocation Details'!$A$18:$L$214, MATCH("A &amp; G ID", 'E4 TB Allocation Details'!$A$18:$L$18, 0),FALSE), 'E2 Allocators'!$B$15:$W$358, MATCH('O5 Details by Class &amp; Accounts'!CB$18, 'E2 Allocators'!$B$15:$W$15, 0),FALSE)*$E130)</f>
        <v>0</v>
      </c>
      <c r="CC130" s="2186">
        <f>IF(ISERROR(VLOOKUP(VLOOKUP($A130, 'E4 TB Allocation Details'!$A$18:$L$214, MATCH("A &amp; G ID", 'E4 TB Allocation Details'!$A$18:$L$18, 0),FALSE), 'E2 Allocators'!$B$15:$W$358, MATCH('O5 Details by Class &amp; Accounts'!CC$18, 'E2 Allocators'!$B$15:$W$15, 0),FALSE)*$E130), 0, VLOOKUP(VLOOKUP($A130, 'E4 TB Allocation Details'!$A$18:$L$214, MATCH("A &amp; G ID", 'E4 TB Allocation Details'!$A$18:$L$18, 0),FALSE), 'E2 Allocators'!$B$15:$W$358, MATCH('O5 Details by Class &amp; Accounts'!CC$18, 'E2 Allocators'!$B$15:$W$15, 0),FALSE)*$E130)</f>
        <v>0</v>
      </c>
      <c r="CD130" s="2186">
        <f>IF(ISERROR(VLOOKUP(VLOOKUP($A130, 'E4 TB Allocation Details'!$A$18:$L$214, MATCH("A &amp; G ID", 'E4 TB Allocation Details'!$A$18:$L$18, 0),FALSE), 'E2 Allocators'!$B$15:$W$358, MATCH('O5 Details by Class &amp; Accounts'!CD$18, 'E2 Allocators'!$B$15:$W$15, 0),FALSE)*$E130), 0, VLOOKUP(VLOOKUP($A130, 'E4 TB Allocation Details'!$A$18:$L$214, MATCH("A &amp; G ID", 'E4 TB Allocation Details'!$A$18:$L$18, 0),FALSE), 'E2 Allocators'!$B$15:$W$358, MATCH('O5 Details by Class &amp; Accounts'!CD$18, 'E2 Allocators'!$B$15:$W$15, 0),FALSE)*$E130)</f>
        <v>0</v>
      </c>
      <c r="CE130" s="2186">
        <f>IF(ISERROR(VLOOKUP(VLOOKUP($A130, 'E4 TB Allocation Details'!$A$18:$L$214, MATCH("A &amp; G ID", 'E4 TB Allocation Details'!$A$18:$L$18, 0),FALSE), 'E2 Allocators'!$B$15:$W$358, MATCH('O5 Details by Class &amp; Accounts'!CE$18, 'E2 Allocators'!$B$15:$W$15, 0),FALSE)*$E130), 0, VLOOKUP(VLOOKUP($A130, 'E4 TB Allocation Details'!$A$18:$L$214, MATCH("A &amp; G ID", 'E4 TB Allocation Details'!$A$18:$L$18, 0),FALSE), 'E2 Allocators'!$B$15:$W$358, MATCH('O5 Details by Class &amp; Accounts'!CE$18, 'E2 Allocators'!$B$15:$W$15, 0),FALSE)*$E130)</f>
        <v>0</v>
      </c>
      <c r="CF130" s="2186">
        <f>IF(ISERROR(VLOOKUP(VLOOKUP($A130, 'E4 TB Allocation Details'!$A$18:$L$214, MATCH("A &amp; G ID", 'E4 TB Allocation Details'!$A$18:$L$18, 0),FALSE), 'E2 Allocators'!$B$15:$W$358, MATCH('O5 Details by Class &amp; Accounts'!CF$18, 'E2 Allocators'!$B$15:$W$15, 0),FALSE)*$E130), 0, VLOOKUP(VLOOKUP($A130, 'E4 TB Allocation Details'!$A$18:$L$214, MATCH("A &amp; G ID", 'E4 TB Allocation Details'!$A$18:$L$18, 0),FALSE), 'E2 Allocators'!$B$15:$W$358, MATCH('O5 Details by Class &amp; Accounts'!CF$18, 'E2 Allocators'!$B$15:$W$15, 0),FALSE)*$E130)</f>
        <v>0</v>
      </c>
      <c r="CG130" s="2186">
        <f>IF(ISERROR(VLOOKUP(VLOOKUP($A130, 'E4 TB Allocation Details'!$A$18:$L$214, MATCH("A &amp; G ID", 'E4 TB Allocation Details'!$A$18:$L$18, 0),FALSE), 'E2 Allocators'!$B$15:$W$358, MATCH('O5 Details by Class &amp; Accounts'!CG$18, 'E2 Allocators'!$B$15:$W$15, 0),FALSE)*$E130), 0, VLOOKUP(VLOOKUP($A130, 'E4 TB Allocation Details'!$A$18:$L$214, MATCH("A &amp; G ID", 'E4 TB Allocation Details'!$A$18:$L$18, 0),FALSE), 'E2 Allocators'!$B$15:$W$358, MATCH('O5 Details by Class &amp; Accounts'!CG$18, 'E2 Allocators'!$B$15:$W$15, 0),FALSE)*$E130)</f>
        <v>0</v>
      </c>
      <c r="CH130" s="2186">
        <f>IF(ISERROR(VLOOKUP(VLOOKUP($A130, 'E4 TB Allocation Details'!$A$18:$L$214, MATCH("A &amp; G ID", 'E4 TB Allocation Details'!$A$18:$L$18, 0),FALSE), 'E2 Allocators'!$B$15:$W$358, MATCH('O5 Details by Class &amp; Accounts'!CH$18, 'E2 Allocators'!$B$15:$W$15, 0),FALSE)*$E130), 0, VLOOKUP(VLOOKUP($A130, 'E4 TB Allocation Details'!$A$18:$L$214, MATCH("A &amp; G ID", 'E4 TB Allocation Details'!$A$18:$L$18, 0),FALSE), 'E2 Allocators'!$B$15:$W$358, MATCH('O5 Details by Class &amp; Accounts'!CH$18, 'E2 Allocators'!$B$15:$W$15, 0),FALSE)*$E130)</f>
        <v>0</v>
      </c>
      <c r="CI130" s="2186">
        <f>IF(ISERROR(VLOOKUP(VLOOKUP($A130, 'E4 TB Allocation Details'!$A$18:$L$214, MATCH("A &amp; G ID", 'E4 TB Allocation Details'!$A$18:$L$18, 0),FALSE), 'E2 Allocators'!$B$15:$W$358, MATCH('O5 Details by Class &amp; Accounts'!CI$18, 'E2 Allocators'!$B$15:$W$15, 0),FALSE)*$E130), 0, VLOOKUP(VLOOKUP($A130, 'E4 TB Allocation Details'!$A$18:$L$214, MATCH("A &amp; G ID", 'E4 TB Allocation Details'!$A$18:$L$18, 0),FALSE), 'E2 Allocators'!$B$15:$W$358, MATCH('O5 Details by Class &amp; Accounts'!CI$18, 'E2 Allocators'!$B$15:$W$15, 0),FALSE)*$E130)</f>
        <v>0</v>
      </c>
      <c r="CJ130" s="2186">
        <f>IF(ISERROR(VLOOKUP(VLOOKUP($A130, 'E4 TB Allocation Details'!$A$18:$L$214, MATCH("A &amp; G ID", 'E4 TB Allocation Details'!$A$18:$L$18, 0),FALSE), 'E2 Allocators'!$B$15:$W$358, MATCH('O5 Details by Class &amp; Accounts'!CJ$18, 'E2 Allocators'!$B$15:$W$15, 0),FALSE)*$E130), 0, VLOOKUP(VLOOKUP($A130, 'E4 TB Allocation Details'!$A$18:$L$214, MATCH("A &amp; G ID", 'E4 TB Allocation Details'!$A$18:$L$18, 0),FALSE), 'E2 Allocators'!$B$15:$W$358, MATCH('O5 Details by Class &amp; Accounts'!CJ$18, 'E2 Allocators'!$B$15:$W$15, 0),FALSE)*$E130)</f>
        <v>0</v>
      </c>
      <c r="CK130" s="2186">
        <f>IF(ISERROR(VLOOKUP(VLOOKUP($A130, 'E4 TB Allocation Details'!$A$18:$L$214, MATCH("A &amp; G ID", 'E4 TB Allocation Details'!$A$18:$L$18, 0),FALSE), 'E2 Allocators'!$B$15:$W$358, MATCH('O5 Details by Class &amp; Accounts'!CK$18, 'E2 Allocators'!$B$15:$W$15, 0),FALSE)*$E130), 0, VLOOKUP(VLOOKUP($A130, 'E4 TB Allocation Details'!$A$18:$L$214, MATCH("A &amp; G ID", 'E4 TB Allocation Details'!$A$18:$L$18, 0),FALSE), 'E2 Allocators'!$B$15:$W$358, MATCH('O5 Details by Class &amp; Accounts'!CK$18, 'E2 Allocators'!$B$15:$W$15, 0),FALSE)*$E130)</f>
        <v>0</v>
      </c>
      <c r="CL130" s="2186">
        <f>IF(ISERROR(VLOOKUP(VLOOKUP($A130, 'E4 TB Allocation Details'!$A$18:$L$214, MATCH("A &amp; G ID", 'E4 TB Allocation Details'!$A$18:$L$18, 0),FALSE), 'E2 Allocators'!$B$15:$W$358, MATCH('O5 Details by Class &amp; Accounts'!CL$18, 'E2 Allocators'!$B$15:$W$15, 0),FALSE)*$E130), 0, VLOOKUP(VLOOKUP($A130, 'E4 TB Allocation Details'!$A$18:$L$214, MATCH("A &amp; G ID", 'E4 TB Allocation Details'!$A$18:$L$18, 0),FALSE), 'E2 Allocators'!$B$15:$W$358, MATCH('O5 Details by Class &amp; Accounts'!CL$18, 'E2 Allocators'!$B$15:$W$15, 0),FALSE)*$E130)</f>
        <v>0</v>
      </c>
      <c r="CM130" s="2186">
        <f>IF(ISERROR(VLOOKUP(VLOOKUP($A130, 'E4 TB Allocation Details'!$A$18:$L$214, MATCH("A &amp; G ID", 'E4 TB Allocation Details'!$A$18:$L$18, 0),FALSE), 'E2 Allocators'!$B$15:$W$358, MATCH('O5 Details by Class &amp; Accounts'!CM$18, 'E2 Allocators'!$B$15:$W$15, 0),FALSE)*$E130), 0, VLOOKUP(VLOOKUP($A130, 'E4 TB Allocation Details'!$A$18:$L$214, MATCH("A &amp; G ID", 'E4 TB Allocation Details'!$A$18:$L$18, 0),FALSE), 'E2 Allocators'!$B$15:$W$358, MATCH('O5 Details by Class &amp; Accounts'!CM$18, 'E2 Allocators'!$B$15:$W$15, 0),FALSE)*$E130)</f>
        <v>0</v>
      </c>
      <c r="CN130" s="2186">
        <f>SUM(BT130:CM130)</f>
        <v>0</v>
      </c>
      <c r="CO130" s="2187">
        <f>+E130-AC130-AX130-BS130-CN130</f>
        <v>0</v>
      </c>
      <c r="CQ130" s="1625"/>
    </row>
    <row r="131" spans="1:95" s="54" customFormat="1" ht="12.75" x14ac:dyDescent="0.2">
      <c r="A131" s="991">
        <v>5005</v>
      </c>
      <c r="B131" s="990" t="s">
        <v>985</v>
      </c>
      <c r="C131" s="2184">
        <f>IF(ISERROR(VLOOKUP($A131,'I3 TB Data'!$A$19:$H$483,MATCH('O5 Details by Class &amp; Accounts'!$C$18, 'I3 TB Data'!$A$19:$H$19,0),0)), 0, VLOOKUP($A131,'I3 TB Data'!$A$19:$H$483,MATCH('O5 Details by Class &amp; Accounts'!$C$18,'I3 TB Data'!$A$19:$H$19,0),0))</f>
        <v>1535733.07</v>
      </c>
      <c r="D131" s="2185"/>
      <c r="E131" s="2184">
        <f t="shared" si="31"/>
        <v>1535733.07</v>
      </c>
      <c r="F131" s="2186">
        <f>IF(ISERROR(VLOOKUP($A131, 'E1 Categorization'!A33:E124, MATCH("Customer Component", 'E1 Categorization'!$A$33:$E$33,0), 0)), 0, IF(VLOOKUP($A131, 'E1 Categorization'!A33:E124, MATCH("Customer Component", 'E1 Categorization'!$A$33:$E$33,0), 0)=0, 'O5 Details by Class &amp; Accounts'!$E131, IF(AND(VLOOKUP($A131, 'E1 Categorization'!A33:E124, MATCH("Customer Component", 'E1 Categorization'!$A$33:$E$33,0), 0) &gt;0, VLOOKUP($A131, 'E1 Categorization'!A33:E124, MATCH("Customer Component", 'E1 Categorization'!$A$33:$E$33,0), 0)&lt;1), 'O5 Details by Class &amp; Accounts'!$E131*(1-VLOOKUP($A131, 'E1 Categorization'!A33:E124, MATCH("Customer Component", 'E1 Categorization'!$A$33:$E$33,0), 0)), 0)))</f>
        <v>998226.49550000008</v>
      </c>
      <c r="G131" s="2186">
        <f>IF(ISERROR(VLOOKUP($A131, 'E1 Categorization'!A33:E124, MATCH("Customer Component", 'E1 Categorization'!$A$33:$E$33,0), 0)),0, IF(VLOOKUP($A131, 'E1 Categorization'!A33:E124, MATCH("Customer Component", 'E1 Categorization'!$A$33:$E$33,0), 0)=0, 0, IF(AND(VLOOKUP($A131, 'E1 Categorization'!A33:E124, MATCH("Customer Component", 'E1 Categorization'!$A$33:$E$33,0), 0) &gt;0, VLOOKUP($A131, 'E1 Categorization'!A33:E124, MATCH("Customer Component", 'E1 Categorization'!$A$33:$E$33,0), 0)&lt;1), 'O5 Details by Class &amp; Accounts'!$E131*(VLOOKUP($A131, 'E1 Categorization'!A33:E124, MATCH("Customer Component", 'E1 Categorization'!$A$33:$E$33,0), 0)), 'O5 Details by Class &amp; Accounts'!$E131)))</f>
        <v>537506.57449999999</v>
      </c>
      <c r="H131" s="2186">
        <f t="shared" ref="H131:H165" si="38">F131+G131</f>
        <v>1535733.07</v>
      </c>
      <c r="I131" s="2186">
        <f>IF(ISERROR(VLOOKUP(VLOOKUP($A131, 'E4 TB Allocation Details'!$A$18:$L$214, MATCH("Demand ID", 'E4 TB Allocation Details'!$A$18:$L$18, 0),FALSE), 'E2 Allocators'!$B$15:$W$358, MATCH('O5 Details by Class &amp; Accounts'!I$18, 'E2 Allocators'!$B$15:$W$15, 0),FALSE)*$F131), 0, VLOOKUP(VLOOKUP($A131, 'E4 TB Allocation Details'!$A$18:$L$214, MATCH("Demand ID", 'E4 TB Allocation Details'!$A$18:$L$18, 0),FALSE), 'E2 Allocators'!$B$15:$W$358, MATCH('O5 Details by Class &amp; Accounts'!I$18, 'E2 Allocators'!$B$15:$W$15, 0),FALSE)*$F131)</f>
        <v>453732.72281941865</v>
      </c>
      <c r="J131" s="2186">
        <f>IF(ISERROR(VLOOKUP(VLOOKUP($A131, 'E4 TB Allocation Details'!$A$18:$L$214, MATCH("Demand ID", 'E4 TB Allocation Details'!$A$18:$L$18, 0),FALSE), 'E2 Allocators'!$B$15:$W$358, MATCH('O5 Details by Class &amp; Accounts'!J$18, 'E2 Allocators'!$B$15:$W$15, 0),FALSE)*$F131), 0, VLOOKUP(VLOOKUP($A131, 'E4 TB Allocation Details'!$A$18:$L$214, MATCH("Demand ID", 'E4 TB Allocation Details'!$A$18:$L$18, 0),FALSE), 'E2 Allocators'!$B$15:$W$358, MATCH('O5 Details by Class &amp; Accounts'!J$18, 'E2 Allocators'!$B$15:$W$15, 0),FALSE)*$F131)</f>
        <v>185726.04144990144</v>
      </c>
      <c r="K131" s="2186">
        <f>IF(ISERROR(VLOOKUP(VLOOKUP($A131, 'E4 TB Allocation Details'!$A$18:$L$214, MATCH("Demand ID", 'E4 TB Allocation Details'!$A$18:$L$18, 0),FALSE), 'E2 Allocators'!$B$15:$W$358, MATCH('O5 Details by Class &amp; Accounts'!K$18, 'E2 Allocators'!$B$15:$W$15, 0),FALSE)*$F131), 0, VLOOKUP(VLOOKUP($A131, 'E4 TB Allocation Details'!$A$18:$L$214, MATCH("Demand ID", 'E4 TB Allocation Details'!$A$18:$L$18, 0),FALSE), 'E2 Allocators'!$B$15:$W$358, MATCH('O5 Details by Class &amp; Accounts'!K$18, 'E2 Allocators'!$B$15:$W$15, 0),FALSE)*$F131)</f>
        <v>350487.43496032216</v>
      </c>
      <c r="L131" s="2186">
        <f>IF(ISERROR(VLOOKUP(VLOOKUP($A131, 'E4 TB Allocation Details'!$A$18:$L$214, MATCH("Demand ID", 'E4 TB Allocation Details'!$A$18:$L$18, 0),FALSE), 'E2 Allocators'!$B$15:$W$358, MATCH('O5 Details by Class &amp; Accounts'!L$18, 'E2 Allocators'!$B$15:$W$15, 0),FALSE)*$F131), 0, VLOOKUP(VLOOKUP($A131, 'E4 TB Allocation Details'!$A$18:$L$214, MATCH("Demand ID", 'E4 TB Allocation Details'!$A$18:$L$18, 0),FALSE), 'E2 Allocators'!$B$15:$W$358, MATCH('O5 Details by Class &amp; Accounts'!L$18, 'E2 Allocators'!$B$15:$W$15, 0),FALSE)*$F131)</f>
        <v>0</v>
      </c>
      <c r="M131" s="2186">
        <f>IF(ISERROR(VLOOKUP(VLOOKUP($A131, 'E4 TB Allocation Details'!$A$18:$L$214, MATCH("Demand ID", 'E4 TB Allocation Details'!$A$18:$L$18, 0),FALSE), 'E2 Allocators'!$B$15:$W$358, MATCH('O5 Details by Class &amp; Accounts'!M$18, 'E2 Allocators'!$B$15:$W$15, 0),FALSE)*$F131), 0, VLOOKUP(VLOOKUP($A131, 'E4 TB Allocation Details'!$A$18:$L$214, MATCH("Demand ID", 'E4 TB Allocation Details'!$A$18:$L$18, 0),FALSE), 'E2 Allocators'!$B$15:$W$358, MATCH('O5 Details by Class &amp; Accounts'!M$18, 'E2 Allocators'!$B$15:$W$15, 0),FALSE)*$F131)</f>
        <v>0</v>
      </c>
      <c r="N131" s="2186">
        <f>IF(ISERROR(VLOOKUP(VLOOKUP($A131, 'E4 TB Allocation Details'!$A$18:$L$214, MATCH("Demand ID", 'E4 TB Allocation Details'!$A$18:$L$18, 0),FALSE), 'E2 Allocators'!$B$15:$W$358, MATCH('O5 Details by Class &amp; Accounts'!N$18, 'E2 Allocators'!$B$15:$W$15, 0),FALSE)*$F131), 0, VLOOKUP(VLOOKUP($A131, 'E4 TB Allocation Details'!$A$18:$L$214, MATCH("Demand ID", 'E4 TB Allocation Details'!$A$18:$L$18, 0),FALSE), 'E2 Allocators'!$B$15:$W$358, MATCH('O5 Details by Class &amp; Accounts'!N$18, 'E2 Allocators'!$B$15:$W$15, 0),FALSE)*$F131)</f>
        <v>0</v>
      </c>
      <c r="O131" s="2186">
        <f>IF(ISERROR(VLOOKUP(VLOOKUP($A131, 'E4 TB Allocation Details'!$A$18:$L$214, MATCH("Demand ID", 'E4 TB Allocation Details'!$A$18:$L$18, 0),FALSE), 'E2 Allocators'!$B$15:$W$358, MATCH('O5 Details by Class &amp; Accounts'!O$18, 'E2 Allocators'!$B$15:$W$15, 0),FALSE)*$F131), 0, VLOOKUP(VLOOKUP($A131, 'E4 TB Allocation Details'!$A$18:$L$214, MATCH("Demand ID", 'E4 TB Allocation Details'!$A$18:$L$18, 0),FALSE), 'E2 Allocators'!$B$15:$W$358, MATCH('O5 Details by Class &amp; Accounts'!O$18, 'E2 Allocators'!$B$15:$W$15, 0),FALSE)*$F131)</f>
        <v>8177.2477844380901</v>
      </c>
      <c r="P131" s="2186">
        <f>IF(ISERROR(VLOOKUP(VLOOKUP($A131, 'E4 TB Allocation Details'!$A$18:$L$214, MATCH("Demand ID", 'E4 TB Allocation Details'!$A$18:$L$18, 0),FALSE), 'E2 Allocators'!$B$15:$W$358, MATCH('O5 Details by Class &amp; Accounts'!P$18, 'E2 Allocators'!$B$15:$W$15, 0),FALSE)*$F131), 0, VLOOKUP(VLOOKUP($A131, 'E4 TB Allocation Details'!$A$18:$L$214, MATCH("Demand ID", 'E4 TB Allocation Details'!$A$18:$L$18, 0),FALSE), 'E2 Allocators'!$B$15:$W$358, MATCH('O5 Details by Class &amp; Accounts'!P$18, 'E2 Allocators'!$B$15:$W$15, 0),FALSE)*$F131)</f>
        <v>3.9328755691380892</v>
      </c>
      <c r="Q131" s="2186">
        <f>IF(ISERROR(VLOOKUP(VLOOKUP($A131, 'E4 TB Allocation Details'!$A$18:$L$214, MATCH("Demand ID", 'E4 TB Allocation Details'!$A$18:$L$18, 0),FALSE), 'E2 Allocators'!$B$15:$W$358, MATCH('O5 Details by Class &amp; Accounts'!Q$18, 'E2 Allocators'!$B$15:$W$15, 0),FALSE)*$F131), 0, VLOOKUP(VLOOKUP($A131, 'E4 TB Allocation Details'!$A$18:$L$214, MATCH("Demand ID", 'E4 TB Allocation Details'!$A$18:$L$18, 0),FALSE), 'E2 Allocators'!$B$15:$W$358, MATCH('O5 Details by Class &amp; Accounts'!Q$18, 'E2 Allocators'!$B$15:$W$15, 0),FALSE)*$F131)</f>
        <v>99.115610350543378</v>
      </c>
      <c r="R131" s="2186">
        <f>IF(ISERROR(VLOOKUP(VLOOKUP($A131, 'E4 TB Allocation Details'!$A$18:$L$214, MATCH("Demand ID", 'E4 TB Allocation Details'!$A$18:$L$18, 0),FALSE), 'E2 Allocators'!$B$15:$W$358, MATCH('O5 Details by Class &amp; Accounts'!R$18, 'E2 Allocators'!$B$15:$W$15, 0),FALSE)*$F131), 0, VLOOKUP(VLOOKUP($A131, 'E4 TB Allocation Details'!$A$18:$L$214, MATCH("Demand ID", 'E4 TB Allocation Details'!$A$18:$L$18, 0),FALSE), 'E2 Allocators'!$B$15:$W$358, MATCH('O5 Details by Class &amp; Accounts'!R$18, 'E2 Allocators'!$B$15:$W$15, 0),FALSE)*$F131)</f>
        <v>0</v>
      </c>
      <c r="S131" s="2186">
        <f>IF(ISERROR(VLOOKUP(VLOOKUP($A131, 'E4 TB Allocation Details'!$A$18:$L$214, MATCH("Demand ID", 'E4 TB Allocation Details'!$A$18:$L$18, 0),FALSE), 'E2 Allocators'!$B$15:$W$358, MATCH('O5 Details by Class &amp; Accounts'!S$18, 'E2 Allocators'!$B$15:$W$15, 0),FALSE)*$F131), 0, VLOOKUP(VLOOKUP($A131, 'E4 TB Allocation Details'!$A$18:$L$214, MATCH("Demand ID", 'E4 TB Allocation Details'!$A$18:$L$18, 0),FALSE), 'E2 Allocators'!$B$15:$W$358, MATCH('O5 Details by Class &amp; Accounts'!S$18, 'E2 Allocators'!$B$15:$W$15, 0),FALSE)*$F131)</f>
        <v>0</v>
      </c>
      <c r="T131" s="2186">
        <f>IF(ISERROR(VLOOKUP(VLOOKUP($A131, 'E4 TB Allocation Details'!$A$18:$L$214, MATCH("Demand ID", 'E4 TB Allocation Details'!$A$18:$L$18, 0),FALSE), 'E2 Allocators'!$B$15:$W$358, MATCH('O5 Details by Class &amp; Accounts'!T$18, 'E2 Allocators'!$B$15:$W$15, 0),FALSE)*$F131), 0, VLOOKUP(VLOOKUP($A131, 'E4 TB Allocation Details'!$A$18:$L$214, MATCH("Demand ID", 'E4 TB Allocation Details'!$A$18:$L$18, 0),FALSE), 'E2 Allocators'!$B$15:$W$358, MATCH('O5 Details by Class &amp; Accounts'!T$18, 'E2 Allocators'!$B$15:$W$15, 0),FALSE)*$F131)</f>
        <v>0</v>
      </c>
      <c r="U131" s="2186">
        <f>IF(ISERROR(VLOOKUP(VLOOKUP($A131, 'E4 TB Allocation Details'!$A$18:$L$214, MATCH("Demand ID", 'E4 TB Allocation Details'!$A$18:$L$18, 0),FALSE), 'E2 Allocators'!$B$15:$W$358, MATCH('O5 Details by Class &amp; Accounts'!U$18, 'E2 Allocators'!$B$15:$W$15, 0),FALSE)*$F131), 0, VLOOKUP(VLOOKUP($A131, 'E4 TB Allocation Details'!$A$18:$L$214, MATCH("Demand ID", 'E4 TB Allocation Details'!$A$18:$L$18, 0),FALSE), 'E2 Allocators'!$B$15:$W$358, MATCH('O5 Details by Class &amp; Accounts'!U$18, 'E2 Allocators'!$B$15:$W$15, 0),FALSE)*$F131)</f>
        <v>0</v>
      </c>
      <c r="V131" s="2186">
        <f>IF(ISERROR(VLOOKUP(VLOOKUP($A131, 'E4 TB Allocation Details'!$A$18:$L$214, MATCH("Demand ID", 'E4 TB Allocation Details'!$A$18:$L$18, 0),FALSE), 'E2 Allocators'!$B$15:$W$358, MATCH('O5 Details by Class &amp; Accounts'!V$18, 'E2 Allocators'!$B$15:$W$15, 0),FALSE)*$F131), 0, VLOOKUP(VLOOKUP($A131, 'E4 TB Allocation Details'!$A$18:$L$214, MATCH("Demand ID", 'E4 TB Allocation Details'!$A$18:$L$18, 0),FALSE), 'E2 Allocators'!$B$15:$W$358, MATCH('O5 Details by Class &amp; Accounts'!V$18, 'E2 Allocators'!$B$15:$W$15, 0),FALSE)*$F131)</f>
        <v>0</v>
      </c>
      <c r="W131" s="2186">
        <f>IF(ISERROR(VLOOKUP(VLOOKUP($A131, 'E4 TB Allocation Details'!$A$18:$L$214, MATCH("Demand ID", 'E4 TB Allocation Details'!$A$18:$L$18, 0),FALSE), 'E2 Allocators'!$B$15:$W$358, MATCH('O5 Details by Class &amp; Accounts'!W$18, 'E2 Allocators'!$B$15:$W$15, 0),FALSE)*$F131), 0, VLOOKUP(VLOOKUP($A131, 'E4 TB Allocation Details'!$A$18:$L$214, MATCH("Demand ID", 'E4 TB Allocation Details'!$A$18:$L$18, 0),FALSE), 'E2 Allocators'!$B$15:$W$358, MATCH('O5 Details by Class &amp; Accounts'!W$18, 'E2 Allocators'!$B$15:$W$15, 0),FALSE)*$F131)</f>
        <v>0</v>
      </c>
      <c r="X131" s="2186">
        <f>IF(ISERROR(VLOOKUP(VLOOKUP($A131, 'E4 TB Allocation Details'!$A$18:$L$214, MATCH("Demand ID", 'E4 TB Allocation Details'!$A$18:$L$18, 0),FALSE), 'E2 Allocators'!$B$15:$W$358, MATCH('O5 Details by Class &amp; Accounts'!X$18, 'E2 Allocators'!$B$15:$W$15, 0),FALSE)*$F131), 0, VLOOKUP(VLOOKUP($A131, 'E4 TB Allocation Details'!$A$18:$L$214, MATCH("Demand ID", 'E4 TB Allocation Details'!$A$18:$L$18, 0),FALSE), 'E2 Allocators'!$B$15:$W$358, MATCH('O5 Details by Class &amp; Accounts'!X$18, 'E2 Allocators'!$B$15:$W$15, 0),FALSE)*$F131)</f>
        <v>0</v>
      </c>
      <c r="Y131" s="2186">
        <f>IF(ISERROR(VLOOKUP(VLOOKUP($A131, 'E4 TB Allocation Details'!$A$18:$L$214, MATCH("Demand ID", 'E4 TB Allocation Details'!$A$18:$L$18, 0),FALSE), 'E2 Allocators'!$B$15:$W$358, MATCH('O5 Details by Class &amp; Accounts'!Y$18, 'E2 Allocators'!$B$15:$W$15, 0),FALSE)*$F131), 0, VLOOKUP(VLOOKUP($A131, 'E4 TB Allocation Details'!$A$18:$L$214, MATCH("Demand ID", 'E4 TB Allocation Details'!$A$18:$L$18, 0),FALSE), 'E2 Allocators'!$B$15:$W$358, MATCH('O5 Details by Class &amp; Accounts'!Y$18, 'E2 Allocators'!$B$15:$W$15, 0),FALSE)*$F131)</f>
        <v>0</v>
      </c>
      <c r="Z131" s="2186">
        <f>IF(ISERROR(VLOOKUP(VLOOKUP($A131, 'E4 TB Allocation Details'!$A$18:$L$214, MATCH("Demand ID", 'E4 TB Allocation Details'!$A$18:$L$18, 0),FALSE), 'E2 Allocators'!$B$15:$W$358, MATCH('O5 Details by Class &amp; Accounts'!Z$18, 'E2 Allocators'!$B$15:$W$15, 0),FALSE)*$F131), 0, VLOOKUP(VLOOKUP($A131, 'E4 TB Allocation Details'!$A$18:$L$214, MATCH("Demand ID", 'E4 TB Allocation Details'!$A$18:$L$18, 0),FALSE), 'E2 Allocators'!$B$15:$W$358, MATCH('O5 Details by Class &amp; Accounts'!Z$18, 'E2 Allocators'!$B$15:$W$15, 0),FALSE)*$F131)</f>
        <v>0</v>
      </c>
      <c r="AA131" s="2186">
        <f>IF(ISERROR(VLOOKUP(VLOOKUP($A131, 'E4 TB Allocation Details'!$A$18:$L$214, MATCH("Demand ID", 'E4 TB Allocation Details'!$A$18:$L$18, 0),FALSE), 'E2 Allocators'!$B$15:$W$358, MATCH('O5 Details by Class &amp; Accounts'!AA$18, 'E2 Allocators'!$B$15:$W$15, 0),FALSE)*$F131), 0, VLOOKUP(VLOOKUP($A131, 'E4 TB Allocation Details'!$A$18:$L$214, MATCH("Demand ID", 'E4 TB Allocation Details'!$A$18:$L$18, 0),FALSE), 'E2 Allocators'!$B$15:$W$358, MATCH('O5 Details by Class &amp; Accounts'!AA$18, 'E2 Allocators'!$B$15:$W$15, 0),FALSE)*$F131)</f>
        <v>0</v>
      </c>
      <c r="AB131" s="2186">
        <f>IF(ISERROR(VLOOKUP(VLOOKUP($A131, 'E4 TB Allocation Details'!$A$18:$L$214, MATCH("Demand ID", 'E4 TB Allocation Details'!$A$18:$L$18, 0),FALSE), 'E2 Allocators'!$B$15:$W$358, MATCH('O5 Details by Class &amp; Accounts'!AB$18, 'E2 Allocators'!$B$15:$W$15, 0),FALSE)*$F131), 0, VLOOKUP(VLOOKUP($A131, 'E4 TB Allocation Details'!$A$18:$L$214, MATCH("Demand ID", 'E4 TB Allocation Details'!$A$18:$L$18, 0),FALSE), 'E2 Allocators'!$B$15:$W$358, MATCH('O5 Details by Class &amp; Accounts'!AB$18, 'E2 Allocators'!$B$15:$W$15, 0),FALSE)*$F131)</f>
        <v>0</v>
      </c>
      <c r="AC131" s="2186">
        <f t="shared" ref="AC131:AC165" si="39">SUM(I131:AB131)</f>
        <v>998226.49549999996</v>
      </c>
      <c r="AD131" s="2186">
        <f>IF(ISERROR(VLOOKUP(VLOOKUP($A131, 'E4 TB Allocation Details'!$A$18:$L$214, MATCH("Customer ID", 'E4 TB Allocation Details'!$A$18:$L$18, 0),FALSE), 'E2 Allocators'!$B$15:$W$358, MATCH('O5 Details by Class &amp; Accounts'!AD$18, 'E2 Allocators'!$B$15:$W$15, 0),FALSE)*$G131), 0, VLOOKUP(VLOOKUP($A131, 'E4 TB Allocation Details'!$A$18:$L$214, MATCH("Customer ID", 'E4 TB Allocation Details'!$A$18:$L$18, 0),FALSE), 'E2 Allocators'!$B$15:$W$358, MATCH('O5 Details by Class &amp; Accounts'!AD$18, 'E2 Allocators'!$B$15:$W$15, 0),FALSE)*$G131)</f>
        <v>479104.84158115648</v>
      </c>
      <c r="AE131" s="2186">
        <f>IF(ISERROR(VLOOKUP(VLOOKUP($A131, 'E4 TB Allocation Details'!$A$18:$L$214, MATCH("Customer ID", 'E4 TB Allocation Details'!$A$18:$L$18, 0),FALSE), 'E2 Allocators'!$B$15:$W$358, MATCH('O5 Details by Class &amp; Accounts'!AE$18, 'E2 Allocators'!$B$15:$W$15, 0),FALSE)*$G131), 0, VLOOKUP(VLOOKUP($A131, 'E4 TB Allocation Details'!$A$18:$L$214, MATCH("Customer ID", 'E4 TB Allocation Details'!$A$18:$L$18, 0),FALSE), 'E2 Allocators'!$B$15:$W$358, MATCH('O5 Details by Class &amp; Accounts'!AE$18, 'E2 Allocators'!$B$15:$W$15, 0),FALSE)*$G131)</f>
        <v>33234.112373197662</v>
      </c>
      <c r="AF131" s="2186">
        <f>IF(ISERROR(VLOOKUP(VLOOKUP($A131, 'E4 TB Allocation Details'!$A$18:$L$214, MATCH("Customer ID", 'E4 TB Allocation Details'!$A$18:$L$18, 0),FALSE), 'E2 Allocators'!$B$15:$W$358, MATCH('O5 Details by Class &amp; Accounts'!AF$18, 'E2 Allocators'!$B$15:$W$15, 0),FALSE)*$G131), 0, VLOOKUP(VLOOKUP($A131, 'E4 TB Allocation Details'!$A$18:$L$214, MATCH("Customer ID", 'E4 TB Allocation Details'!$A$18:$L$18, 0),FALSE), 'E2 Allocators'!$B$15:$W$358, MATCH('O5 Details by Class &amp; Accounts'!AF$18, 'E2 Allocators'!$B$15:$W$15, 0),FALSE)*$G131)</f>
        <v>3857.2063577215763</v>
      </c>
      <c r="AG131" s="2186">
        <f>IF(ISERROR(VLOOKUP(VLOOKUP($A131, 'E4 TB Allocation Details'!$A$18:$L$214, MATCH("Customer ID", 'E4 TB Allocation Details'!$A$18:$L$18, 0),FALSE), 'E2 Allocators'!$B$15:$W$358, MATCH('O5 Details by Class &amp; Accounts'!AG$18, 'E2 Allocators'!$B$15:$W$15, 0),FALSE)*$G131), 0, VLOOKUP(VLOOKUP($A131, 'E4 TB Allocation Details'!$A$18:$L$214, MATCH("Customer ID", 'E4 TB Allocation Details'!$A$18:$L$18, 0),FALSE), 'E2 Allocators'!$B$15:$W$358, MATCH('O5 Details by Class &amp; Accounts'!AG$18, 'E2 Allocators'!$B$15:$W$15, 0),FALSE)*$G131)</f>
        <v>0</v>
      </c>
      <c r="AH131" s="2186">
        <f>IF(ISERROR(VLOOKUP(VLOOKUP($A131, 'E4 TB Allocation Details'!$A$18:$L$214, MATCH("Customer ID", 'E4 TB Allocation Details'!$A$18:$L$18, 0),FALSE), 'E2 Allocators'!$B$15:$W$358, MATCH('O5 Details by Class &amp; Accounts'!AH$18, 'E2 Allocators'!$B$15:$W$15, 0),FALSE)*$G131), 0, VLOOKUP(VLOOKUP($A131, 'E4 TB Allocation Details'!$A$18:$L$214, MATCH("Customer ID", 'E4 TB Allocation Details'!$A$18:$L$18, 0),FALSE), 'E2 Allocators'!$B$15:$W$358, MATCH('O5 Details by Class &amp; Accounts'!AH$18, 'E2 Allocators'!$B$15:$W$15, 0),FALSE)*$G131)</f>
        <v>0</v>
      </c>
      <c r="AI131" s="2186">
        <f>IF(ISERROR(VLOOKUP(VLOOKUP($A131, 'E4 TB Allocation Details'!$A$18:$L$214, MATCH("Customer ID", 'E4 TB Allocation Details'!$A$18:$L$18, 0),FALSE), 'E2 Allocators'!$B$15:$W$358, MATCH('O5 Details by Class &amp; Accounts'!AI$18, 'E2 Allocators'!$B$15:$W$15, 0),FALSE)*$G131), 0, VLOOKUP(VLOOKUP($A131, 'E4 TB Allocation Details'!$A$18:$L$214, MATCH("Customer ID", 'E4 TB Allocation Details'!$A$18:$L$18, 0),FALSE), 'E2 Allocators'!$B$15:$W$358, MATCH('O5 Details by Class &amp; Accounts'!AI$18, 'E2 Allocators'!$B$15:$W$15, 0),FALSE)*$G131)</f>
        <v>0</v>
      </c>
      <c r="AJ131" s="2186">
        <f>IF(ISERROR(VLOOKUP(VLOOKUP($A131, 'E4 TB Allocation Details'!$A$18:$L$214, MATCH("Customer ID", 'E4 TB Allocation Details'!$A$18:$L$18, 0),FALSE), 'E2 Allocators'!$B$15:$W$358, MATCH('O5 Details by Class &amp; Accounts'!AJ$18, 'E2 Allocators'!$B$15:$W$15, 0),FALSE)*$G131), 0, VLOOKUP(VLOOKUP($A131, 'E4 TB Allocation Details'!$A$18:$L$214, MATCH("Customer ID", 'E4 TB Allocation Details'!$A$18:$L$18, 0),FALSE), 'E2 Allocators'!$B$15:$W$358, MATCH('O5 Details by Class &amp; Accounts'!AJ$18, 'E2 Allocators'!$B$15:$W$15, 0),FALSE)*$G131)</f>
        <v>16167.605668562046</v>
      </c>
      <c r="AK131" s="2186">
        <f>IF(ISERROR(VLOOKUP(VLOOKUP($A131, 'E4 TB Allocation Details'!$A$18:$L$214, MATCH("Customer ID", 'E4 TB Allocation Details'!$A$18:$L$18, 0),FALSE), 'E2 Allocators'!$B$15:$W$358, MATCH('O5 Details by Class &amp; Accounts'!AK$18, 'E2 Allocators'!$B$15:$W$15, 0),FALSE)*$G131), 0, VLOOKUP(VLOOKUP($A131, 'E4 TB Allocation Details'!$A$18:$L$214, MATCH("Customer ID", 'E4 TB Allocation Details'!$A$18:$L$18, 0),FALSE), 'E2 Allocators'!$B$15:$W$358, MATCH('O5 Details by Class &amp; Accounts'!AK$18, 'E2 Allocators'!$B$15:$W$15, 0),FALSE)*$G131)</f>
        <v>2852.7135084289839</v>
      </c>
      <c r="AL131" s="2186">
        <f>IF(ISERROR(VLOOKUP(VLOOKUP($A131, 'E4 TB Allocation Details'!$A$18:$L$214, MATCH("Customer ID", 'E4 TB Allocation Details'!$A$18:$L$18, 0),FALSE), 'E2 Allocators'!$B$15:$W$358, MATCH('O5 Details by Class &amp; Accounts'!AL$18, 'E2 Allocators'!$B$15:$W$15, 0),FALSE)*$G131), 0, VLOOKUP(VLOOKUP($A131, 'E4 TB Allocation Details'!$A$18:$L$214, MATCH("Customer ID", 'E4 TB Allocation Details'!$A$18:$L$18, 0),FALSE), 'E2 Allocators'!$B$15:$W$358, MATCH('O5 Details by Class &amp; Accounts'!AL$18, 'E2 Allocators'!$B$15:$W$15, 0),FALSE)*$G131)</f>
        <v>2290.0950109332675</v>
      </c>
      <c r="AM131" s="2186">
        <f>IF(ISERROR(VLOOKUP(VLOOKUP($A131, 'E4 TB Allocation Details'!$A$18:$L$214, MATCH("Customer ID", 'E4 TB Allocation Details'!$A$18:$L$18, 0),FALSE), 'E2 Allocators'!$B$15:$W$358, MATCH('O5 Details by Class &amp; Accounts'!AM$18, 'E2 Allocators'!$B$15:$W$15, 0),FALSE)*$G131), 0, VLOOKUP(VLOOKUP($A131, 'E4 TB Allocation Details'!$A$18:$L$214, MATCH("Customer ID", 'E4 TB Allocation Details'!$A$18:$L$18, 0),FALSE), 'E2 Allocators'!$B$15:$W$358, MATCH('O5 Details by Class &amp; Accounts'!AM$18, 'E2 Allocators'!$B$15:$W$15, 0),FALSE)*$G131)</f>
        <v>0</v>
      </c>
      <c r="AN131" s="2186">
        <f>IF(ISERROR(VLOOKUP(VLOOKUP($A131, 'E4 TB Allocation Details'!$A$18:$L$214, MATCH("Customer ID", 'E4 TB Allocation Details'!$A$18:$L$18, 0),FALSE), 'E2 Allocators'!$B$15:$W$358, MATCH('O5 Details by Class &amp; Accounts'!AN$18, 'E2 Allocators'!$B$15:$W$15, 0),FALSE)*$G131), 0, VLOOKUP(VLOOKUP($A131, 'E4 TB Allocation Details'!$A$18:$L$214, MATCH("Customer ID", 'E4 TB Allocation Details'!$A$18:$L$18, 0),FALSE), 'E2 Allocators'!$B$15:$W$358, MATCH('O5 Details by Class &amp; Accounts'!AN$18, 'E2 Allocators'!$B$15:$W$15, 0),FALSE)*$G131)</f>
        <v>0</v>
      </c>
      <c r="AO131" s="2186">
        <f>IF(ISERROR(VLOOKUP(VLOOKUP($A131, 'E4 TB Allocation Details'!$A$18:$L$214, MATCH("Customer ID", 'E4 TB Allocation Details'!$A$18:$L$18, 0),FALSE), 'E2 Allocators'!$B$15:$W$358, MATCH('O5 Details by Class &amp; Accounts'!AO$18, 'E2 Allocators'!$B$15:$W$15, 0),FALSE)*$G131), 0, VLOOKUP(VLOOKUP($A131, 'E4 TB Allocation Details'!$A$18:$L$214, MATCH("Customer ID", 'E4 TB Allocation Details'!$A$18:$L$18, 0),FALSE), 'E2 Allocators'!$B$15:$W$358, MATCH('O5 Details by Class &amp; Accounts'!AO$18, 'E2 Allocators'!$B$15:$W$15, 0),FALSE)*$G131)</f>
        <v>0</v>
      </c>
      <c r="AP131" s="2186">
        <f>IF(ISERROR(VLOOKUP(VLOOKUP($A131, 'E4 TB Allocation Details'!$A$18:$L$214, MATCH("Customer ID", 'E4 TB Allocation Details'!$A$18:$L$18, 0),FALSE), 'E2 Allocators'!$B$15:$W$358, MATCH('O5 Details by Class &amp; Accounts'!AP$18, 'E2 Allocators'!$B$15:$W$15, 0),FALSE)*$G131), 0, VLOOKUP(VLOOKUP($A131, 'E4 TB Allocation Details'!$A$18:$L$214, MATCH("Customer ID", 'E4 TB Allocation Details'!$A$18:$L$18, 0),FALSE), 'E2 Allocators'!$B$15:$W$358, MATCH('O5 Details by Class &amp; Accounts'!AP$18, 'E2 Allocators'!$B$15:$W$15, 0),FALSE)*$G131)</f>
        <v>0</v>
      </c>
      <c r="AQ131" s="2186">
        <f>IF(ISERROR(VLOOKUP(VLOOKUP($A131, 'E4 TB Allocation Details'!$A$18:$L$214, MATCH("Customer ID", 'E4 TB Allocation Details'!$A$18:$L$18, 0),FALSE), 'E2 Allocators'!$B$15:$W$358, MATCH('O5 Details by Class &amp; Accounts'!AQ$18, 'E2 Allocators'!$B$15:$W$15, 0),FALSE)*$G131), 0, VLOOKUP(VLOOKUP($A131, 'E4 TB Allocation Details'!$A$18:$L$214, MATCH("Customer ID", 'E4 TB Allocation Details'!$A$18:$L$18, 0),FALSE), 'E2 Allocators'!$B$15:$W$358, MATCH('O5 Details by Class &amp; Accounts'!AQ$18, 'E2 Allocators'!$B$15:$W$15, 0),FALSE)*$G131)</f>
        <v>0</v>
      </c>
      <c r="AR131" s="2186">
        <f>IF(ISERROR(VLOOKUP(VLOOKUP($A131, 'E4 TB Allocation Details'!$A$18:$L$214, MATCH("Customer ID", 'E4 TB Allocation Details'!$A$18:$L$18, 0),FALSE), 'E2 Allocators'!$B$15:$W$358, MATCH('O5 Details by Class &amp; Accounts'!AR$18, 'E2 Allocators'!$B$15:$W$15, 0),FALSE)*$G131), 0, VLOOKUP(VLOOKUP($A131, 'E4 TB Allocation Details'!$A$18:$L$214, MATCH("Customer ID", 'E4 TB Allocation Details'!$A$18:$L$18, 0),FALSE), 'E2 Allocators'!$B$15:$W$358, MATCH('O5 Details by Class &amp; Accounts'!AR$18, 'E2 Allocators'!$B$15:$W$15, 0),FALSE)*$G131)</f>
        <v>0</v>
      </c>
      <c r="AS131" s="2186">
        <f>IF(ISERROR(VLOOKUP(VLOOKUP($A131, 'E4 TB Allocation Details'!$A$18:$L$214, MATCH("Customer ID", 'E4 TB Allocation Details'!$A$18:$L$18, 0),FALSE), 'E2 Allocators'!$B$15:$W$358, MATCH('O5 Details by Class &amp; Accounts'!AS$18, 'E2 Allocators'!$B$15:$W$15, 0),FALSE)*$G131), 0, VLOOKUP(VLOOKUP($A131, 'E4 TB Allocation Details'!$A$18:$L$214, MATCH("Customer ID", 'E4 TB Allocation Details'!$A$18:$L$18, 0),FALSE), 'E2 Allocators'!$B$15:$W$358, MATCH('O5 Details by Class &amp; Accounts'!AS$18, 'E2 Allocators'!$B$15:$W$15, 0),FALSE)*$G131)</f>
        <v>0</v>
      </c>
      <c r="AT131" s="2186">
        <f>IF(ISERROR(VLOOKUP(VLOOKUP($A131, 'E4 TB Allocation Details'!$A$18:$L$214, MATCH("Customer ID", 'E4 TB Allocation Details'!$A$18:$L$18, 0),FALSE), 'E2 Allocators'!$B$15:$W$358, MATCH('O5 Details by Class &amp; Accounts'!AT$18, 'E2 Allocators'!$B$15:$W$15, 0),FALSE)*$G131), 0, VLOOKUP(VLOOKUP($A131, 'E4 TB Allocation Details'!$A$18:$L$214, MATCH("Customer ID", 'E4 TB Allocation Details'!$A$18:$L$18, 0),FALSE), 'E2 Allocators'!$B$15:$W$358, MATCH('O5 Details by Class &amp; Accounts'!AT$18, 'E2 Allocators'!$B$15:$W$15, 0),FALSE)*$G131)</f>
        <v>0</v>
      </c>
      <c r="AU131" s="2186">
        <f>IF(ISERROR(VLOOKUP(VLOOKUP($A131, 'E4 TB Allocation Details'!$A$18:$L$214, MATCH("Customer ID", 'E4 TB Allocation Details'!$A$18:$L$18, 0),FALSE), 'E2 Allocators'!$B$15:$W$358, MATCH('O5 Details by Class &amp; Accounts'!AU$18, 'E2 Allocators'!$B$15:$W$15, 0),FALSE)*$G131), 0, VLOOKUP(VLOOKUP($A131, 'E4 TB Allocation Details'!$A$18:$L$214, MATCH("Customer ID", 'E4 TB Allocation Details'!$A$18:$L$18, 0),FALSE), 'E2 Allocators'!$B$15:$W$358, MATCH('O5 Details by Class &amp; Accounts'!AU$18, 'E2 Allocators'!$B$15:$W$15, 0),FALSE)*$G131)</f>
        <v>0</v>
      </c>
      <c r="AV131" s="2186">
        <f>IF(ISERROR(VLOOKUP(VLOOKUP($A131, 'E4 TB Allocation Details'!$A$18:$L$214, MATCH("Customer ID", 'E4 TB Allocation Details'!$A$18:$L$18, 0),FALSE), 'E2 Allocators'!$B$15:$W$358, MATCH('O5 Details by Class &amp; Accounts'!AV$18, 'E2 Allocators'!$B$15:$W$15, 0),FALSE)*$G131), 0, VLOOKUP(VLOOKUP($A131, 'E4 TB Allocation Details'!$A$18:$L$214, MATCH("Customer ID", 'E4 TB Allocation Details'!$A$18:$L$18, 0),FALSE), 'E2 Allocators'!$B$15:$W$358, MATCH('O5 Details by Class &amp; Accounts'!AV$18, 'E2 Allocators'!$B$15:$W$15, 0),FALSE)*$G131)</f>
        <v>0</v>
      </c>
      <c r="AW131" s="2186">
        <f>IF(ISERROR(VLOOKUP(VLOOKUP($A131, 'E4 TB Allocation Details'!$A$18:$L$214, MATCH("Customer ID", 'E4 TB Allocation Details'!$A$18:$L$18, 0),FALSE), 'E2 Allocators'!$B$15:$W$358, MATCH('O5 Details by Class &amp; Accounts'!AW$18, 'E2 Allocators'!$B$15:$W$15, 0),FALSE)*$G131), 0, VLOOKUP(VLOOKUP($A131, 'E4 TB Allocation Details'!$A$18:$L$214, MATCH("Customer ID", 'E4 TB Allocation Details'!$A$18:$L$18, 0),FALSE), 'E2 Allocators'!$B$15:$W$358, MATCH('O5 Details by Class &amp; Accounts'!AW$18, 'E2 Allocators'!$B$15:$W$15, 0),FALSE)*$G131)</f>
        <v>0</v>
      </c>
      <c r="AX131" s="2186">
        <f t="shared" ref="AX131:AX165" si="40">SUM(AD131:AW131)</f>
        <v>537506.57449999999</v>
      </c>
      <c r="AY131" s="2186">
        <f>IF(ISERROR(VLOOKUP(VLOOKUP($A131, 'E4 TB Allocation Details'!$A$18:$L$214, MATCH("Misc ID", 'E4 TB Allocation Details'!$A$18:$L$18, 0),FALSE), 'E2 Allocators'!$B$15:$W$358, MATCH('O5 Details by Class &amp; Accounts'!AY$18, 'E2 Allocators'!$B$15:$W$15, 0),FALSE)*$E131), 0, VLOOKUP(VLOOKUP($A131, 'E4 TB Allocation Details'!$A$18:$L$214, MATCH("Misc ID", 'E4 TB Allocation Details'!$A$18:$L$18, 0),FALSE), 'E2 Allocators'!$B$15:$W$358, MATCH('O5 Details by Class &amp; Accounts'!AY$18, 'E2 Allocators'!$B$15:$W$15, 0),FALSE)*$E131)</f>
        <v>0</v>
      </c>
      <c r="AZ131" s="2186">
        <f>IF(ISERROR(VLOOKUP(VLOOKUP($A131, 'E4 TB Allocation Details'!$A$18:$L$214, MATCH("Misc ID", 'E4 TB Allocation Details'!$A$18:$L$18, 0),FALSE), 'E2 Allocators'!$B$15:$W$358, MATCH('O5 Details by Class &amp; Accounts'!AZ$18, 'E2 Allocators'!$B$15:$W$15, 0),FALSE)*$E131), 0, VLOOKUP(VLOOKUP($A131, 'E4 TB Allocation Details'!$A$18:$L$214, MATCH("Misc ID", 'E4 TB Allocation Details'!$A$18:$L$18, 0),FALSE), 'E2 Allocators'!$B$15:$W$358, MATCH('O5 Details by Class &amp; Accounts'!AZ$18, 'E2 Allocators'!$B$15:$W$15, 0),FALSE)*$E131)</f>
        <v>0</v>
      </c>
      <c r="BA131" s="2186">
        <f>IF(ISERROR(VLOOKUP(VLOOKUP($A131, 'E4 TB Allocation Details'!$A$18:$L$214, MATCH("Misc ID", 'E4 TB Allocation Details'!$A$18:$L$18, 0),FALSE), 'E2 Allocators'!$B$15:$W$358, MATCH('O5 Details by Class &amp; Accounts'!BA$18, 'E2 Allocators'!$B$15:$W$15, 0),FALSE)*$E131), 0, VLOOKUP(VLOOKUP($A131, 'E4 TB Allocation Details'!$A$18:$L$214, MATCH("Misc ID", 'E4 TB Allocation Details'!$A$18:$L$18, 0),FALSE), 'E2 Allocators'!$B$15:$W$358, MATCH('O5 Details by Class &amp; Accounts'!BA$18, 'E2 Allocators'!$B$15:$W$15, 0),FALSE)*$E131)</f>
        <v>0</v>
      </c>
      <c r="BB131" s="2186">
        <f>IF(ISERROR(VLOOKUP(VLOOKUP($A131, 'E4 TB Allocation Details'!$A$18:$L$214, MATCH("Misc ID", 'E4 TB Allocation Details'!$A$18:$L$18, 0),FALSE), 'E2 Allocators'!$B$15:$W$358, MATCH('O5 Details by Class &amp; Accounts'!BB$18, 'E2 Allocators'!$B$15:$W$15, 0),FALSE)*$E131), 0, VLOOKUP(VLOOKUP($A131, 'E4 TB Allocation Details'!$A$18:$L$214, MATCH("Misc ID", 'E4 TB Allocation Details'!$A$18:$L$18, 0),FALSE), 'E2 Allocators'!$B$15:$W$358, MATCH('O5 Details by Class &amp; Accounts'!BB$18, 'E2 Allocators'!$B$15:$W$15, 0),FALSE)*$E131)</f>
        <v>0</v>
      </c>
      <c r="BC131" s="2186">
        <f>IF(ISERROR(VLOOKUP(VLOOKUP($A131, 'E4 TB Allocation Details'!$A$18:$L$214, MATCH("Misc ID", 'E4 TB Allocation Details'!$A$18:$L$18, 0),FALSE), 'E2 Allocators'!$B$15:$W$358, MATCH('O5 Details by Class &amp; Accounts'!BC$18, 'E2 Allocators'!$B$15:$W$15, 0),FALSE)*$E131), 0, VLOOKUP(VLOOKUP($A131, 'E4 TB Allocation Details'!$A$18:$L$214, MATCH("Misc ID", 'E4 TB Allocation Details'!$A$18:$L$18, 0),FALSE), 'E2 Allocators'!$B$15:$W$358, MATCH('O5 Details by Class &amp; Accounts'!BC$18, 'E2 Allocators'!$B$15:$W$15, 0),FALSE)*$E131)</f>
        <v>0</v>
      </c>
      <c r="BD131" s="2186">
        <f>IF(ISERROR(VLOOKUP(VLOOKUP($A131, 'E4 TB Allocation Details'!$A$18:$L$214, MATCH("Misc ID", 'E4 TB Allocation Details'!$A$18:$L$18, 0),FALSE), 'E2 Allocators'!$B$15:$W$358, MATCH('O5 Details by Class &amp; Accounts'!BD$18, 'E2 Allocators'!$B$15:$W$15, 0),FALSE)*$E131), 0, VLOOKUP(VLOOKUP($A131, 'E4 TB Allocation Details'!$A$18:$L$214, MATCH("Misc ID", 'E4 TB Allocation Details'!$A$18:$L$18, 0),FALSE), 'E2 Allocators'!$B$15:$W$358, MATCH('O5 Details by Class &amp; Accounts'!BD$18, 'E2 Allocators'!$B$15:$W$15, 0),FALSE)*$E131)</f>
        <v>0</v>
      </c>
      <c r="BE131" s="2186">
        <f>IF(ISERROR(VLOOKUP(VLOOKUP($A131, 'E4 TB Allocation Details'!$A$18:$L$214, MATCH("Misc ID", 'E4 TB Allocation Details'!$A$18:$L$18, 0),FALSE), 'E2 Allocators'!$B$15:$W$358, MATCH('O5 Details by Class &amp; Accounts'!BE$18, 'E2 Allocators'!$B$15:$W$15, 0),FALSE)*$E131), 0, VLOOKUP(VLOOKUP($A131, 'E4 TB Allocation Details'!$A$18:$L$214, MATCH("Misc ID", 'E4 TB Allocation Details'!$A$18:$L$18, 0),FALSE), 'E2 Allocators'!$B$15:$W$358, MATCH('O5 Details by Class &amp; Accounts'!BE$18, 'E2 Allocators'!$B$15:$W$15, 0),FALSE)*$E131)</f>
        <v>0</v>
      </c>
      <c r="BF131" s="2186">
        <f>IF(ISERROR(VLOOKUP(VLOOKUP($A131, 'E4 TB Allocation Details'!$A$18:$L$214, MATCH("Misc ID", 'E4 TB Allocation Details'!$A$18:$L$18, 0),FALSE), 'E2 Allocators'!$B$15:$W$358, MATCH('O5 Details by Class &amp; Accounts'!BF$18, 'E2 Allocators'!$B$15:$W$15, 0),FALSE)*$E131), 0, VLOOKUP(VLOOKUP($A131, 'E4 TB Allocation Details'!$A$18:$L$214, MATCH("Misc ID", 'E4 TB Allocation Details'!$A$18:$L$18, 0),FALSE), 'E2 Allocators'!$B$15:$W$358, MATCH('O5 Details by Class &amp; Accounts'!BF$18, 'E2 Allocators'!$B$15:$W$15, 0),FALSE)*$E131)</f>
        <v>0</v>
      </c>
      <c r="BG131" s="2186">
        <f>IF(ISERROR(VLOOKUP(VLOOKUP($A131, 'E4 TB Allocation Details'!$A$18:$L$214, MATCH("Misc ID", 'E4 TB Allocation Details'!$A$18:$L$18, 0),FALSE), 'E2 Allocators'!$B$15:$W$358, MATCH('O5 Details by Class &amp; Accounts'!BG$18, 'E2 Allocators'!$B$15:$W$15, 0),FALSE)*$E131), 0, VLOOKUP(VLOOKUP($A131, 'E4 TB Allocation Details'!$A$18:$L$214, MATCH("Misc ID", 'E4 TB Allocation Details'!$A$18:$L$18, 0),FALSE), 'E2 Allocators'!$B$15:$W$358, MATCH('O5 Details by Class &amp; Accounts'!BG$18, 'E2 Allocators'!$B$15:$W$15, 0),FALSE)*$E131)</f>
        <v>0</v>
      </c>
      <c r="BH131" s="2186">
        <f>IF(ISERROR(VLOOKUP(VLOOKUP($A131, 'E4 TB Allocation Details'!$A$18:$L$214, MATCH("Misc ID", 'E4 TB Allocation Details'!$A$18:$L$18, 0),FALSE), 'E2 Allocators'!$B$15:$W$358, MATCH('O5 Details by Class &amp; Accounts'!BH$18, 'E2 Allocators'!$B$15:$W$15, 0),FALSE)*$E131), 0, VLOOKUP(VLOOKUP($A131, 'E4 TB Allocation Details'!$A$18:$L$214, MATCH("Misc ID", 'E4 TB Allocation Details'!$A$18:$L$18, 0),FALSE), 'E2 Allocators'!$B$15:$W$358, MATCH('O5 Details by Class &amp; Accounts'!BH$18, 'E2 Allocators'!$B$15:$W$15, 0),FALSE)*$E131)</f>
        <v>0</v>
      </c>
      <c r="BI131" s="2186">
        <f>IF(ISERROR(VLOOKUP(VLOOKUP($A131, 'E4 TB Allocation Details'!$A$18:$L$214, MATCH("Misc ID", 'E4 TB Allocation Details'!$A$18:$L$18, 0),FALSE), 'E2 Allocators'!$B$15:$W$358, MATCH('O5 Details by Class &amp; Accounts'!BI$18, 'E2 Allocators'!$B$15:$W$15, 0),FALSE)*$E131), 0, VLOOKUP(VLOOKUP($A131, 'E4 TB Allocation Details'!$A$18:$L$214, MATCH("Misc ID", 'E4 TB Allocation Details'!$A$18:$L$18, 0),FALSE), 'E2 Allocators'!$B$15:$W$358, MATCH('O5 Details by Class &amp; Accounts'!BI$18, 'E2 Allocators'!$B$15:$W$15, 0),FALSE)*$E131)</f>
        <v>0</v>
      </c>
      <c r="BJ131" s="2186">
        <f>IF(ISERROR(VLOOKUP(VLOOKUP($A131, 'E4 TB Allocation Details'!$A$18:$L$214, MATCH("Misc ID", 'E4 TB Allocation Details'!$A$18:$L$18, 0),FALSE), 'E2 Allocators'!$B$15:$W$358, MATCH('O5 Details by Class &amp; Accounts'!BJ$18, 'E2 Allocators'!$B$15:$W$15, 0),FALSE)*$E131), 0, VLOOKUP(VLOOKUP($A131, 'E4 TB Allocation Details'!$A$18:$L$214, MATCH("Misc ID", 'E4 TB Allocation Details'!$A$18:$L$18, 0),FALSE), 'E2 Allocators'!$B$15:$W$358, MATCH('O5 Details by Class &amp; Accounts'!BJ$18, 'E2 Allocators'!$B$15:$W$15, 0),FALSE)*$E131)</f>
        <v>0</v>
      </c>
      <c r="BK131" s="2186">
        <f>IF(ISERROR(VLOOKUP(VLOOKUP($A131, 'E4 TB Allocation Details'!$A$18:$L$214, MATCH("Misc ID", 'E4 TB Allocation Details'!$A$18:$L$18, 0),FALSE), 'E2 Allocators'!$B$15:$W$358, MATCH('O5 Details by Class &amp; Accounts'!BK$18, 'E2 Allocators'!$B$15:$W$15, 0),FALSE)*$E131), 0, VLOOKUP(VLOOKUP($A131, 'E4 TB Allocation Details'!$A$18:$L$214, MATCH("Misc ID", 'E4 TB Allocation Details'!$A$18:$L$18, 0),FALSE), 'E2 Allocators'!$B$15:$W$358, MATCH('O5 Details by Class &amp; Accounts'!BK$18, 'E2 Allocators'!$B$15:$W$15, 0),FALSE)*$E131)</f>
        <v>0</v>
      </c>
      <c r="BL131" s="2186">
        <f>IF(ISERROR(VLOOKUP(VLOOKUP($A131, 'E4 TB Allocation Details'!$A$18:$L$214, MATCH("Misc ID", 'E4 TB Allocation Details'!$A$18:$L$18, 0),FALSE), 'E2 Allocators'!$B$15:$W$358, MATCH('O5 Details by Class &amp; Accounts'!BL$18, 'E2 Allocators'!$B$15:$W$15, 0),FALSE)*$E131), 0, VLOOKUP(VLOOKUP($A131, 'E4 TB Allocation Details'!$A$18:$L$214, MATCH("Misc ID", 'E4 TB Allocation Details'!$A$18:$L$18, 0),FALSE), 'E2 Allocators'!$B$15:$W$358, MATCH('O5 Details by Class &amp; Accounts'!BL$18, 'E2 Allocators'!$B$15:$W$15, 0),FALSE)*$E131)</f>
        <v>0</v>
      </c>
      <c r="BM131" s="2186">
        <f>IF(ISERROR(VLOOKUP(VLOOKUP($A131, 'E4 TB Allocation Details'!$A$18:$L$214, MATCH("Misc ID", 'E4 TB Allocation Details'!$A$18:$L$18, 0),FALSE), 'E2 Allocators'!$B$15:$W$358, MATCH('O5 Details by Class &amp; Accounts'!BM$18, 'E2 Allocators'!$B$15:$W$15, 0),FALSE)*$E131), 0, VLOOKUP(VLOOKUP($A131, 'E4 TB Allocation Details'!$A$18:$L$214, MATCH("Misc ID", 'E4 TB Allocation Details'!$A$18:$L$18, 0),FALSE), 'E2 Allocators'!$B$15:$W$358, MATCH('O5 Details by Class &amp; Accounts'!BM$18, 'E2 Allocators'!$B$15:$W$15, 0),FALSE)*$E131)</f>
        <v>0</v>
      </c>
      <c r="BN131" s="2186">
        <f>IF(ISERROR(VLOOKUP(VLOOKUP($A131, 'E4 TB Allocation Details'!$A$18:$L$214, MATCH("Misc ID", 'E4 TB Allocation Details'!$A$18:$L$18, 0),FALSE), 'E2 Allocators'!$B$15:$W$358, MATCH('O5 Details by Class &amp; Accounts'!BN$18, 'E2 Allocators'!$B$15:$W$15, 0),FALSE)*$E131), 0, VLOOKUP(VLOOKUP($A131, 'E4 TB Allocation Details'!$A$18:$L$214, MATCH("Misc ID", 'E4 TB Allocation Details'!$A$18:$L$18, 0),FALSE), 'E2 Allocators'!$B$15:$W$358, MATCH('O5 Details by Class &amp; Accounts'!BN$18, 'E2 Allocators'!$B$15:$W$15, 0),FALSE)*$E131)</f>
        <v>0</v>
      </c>
      <c r="BO131" s="2186">
        <f>IF(ISERROR(VLOOKUP(VLOOKUP($A131, 'E4 TB Allocation Details'!$A$18:$L$214, MATCH("Misc ID", 'E4 TB Allocation Details'!$A$18:$L$18, 0),FALSE), 'E2 Allocators'!$B$15:$W$358, MATCH('O5 Details by Class &amp; Accounts'!BO$18, 'E2 Allocators'!$B$15:$W$15, 0),FALSE)*$E131), 0, VLOOKUP(VLOOKUP($A131, 'E4 TB Allocation Details'!$A$18:$L$214, MATCH("Misc ID", 'E4 TB Allocation Details'!$A$18:$L$18, 0),FALSE), 'E2 Allocators'!$B$15:$W$358, MATCH('O5 Details by Class &amp; Accounts'!BO$18, 'E2 Allocators'!$B$15:$W$15, 0),FALSE)*$E131)</f>
        <v>0</v>
      </c>
      <c r="BP131" s="2186">
        <f>IF(ISERROR(VLOOKUP(VLOOKUP($A131, 'E4 TB Allocation Details'!$A$18:$L$214, MATCH("Misc ID", 'E4 TB Allocation Details'!$A$18:$L$18, 0),FALSE), 'E2 Allocators'!$B$15:$W$358, MATCH('O5 Details by Class &amp; Accounts'!BP$18, 'E2 Allocators'!$B$15:$W$15, 0),FALSE)*$E131), 0, VLOOKUP(VLOOKUP($A131, 'E4 TB Allocation Details'!$A$18:$L$214, MATCH("Misc ID", 'E4 TB Allocation Details'!$A$18:$L$18, 0),FALSE), 'E2 Allocators'!$B$15:$W$358, MATCH('O5 Details by Class &amp; Accounts'!BP$18, 'E2 Allocators'!$B$15:$W$15, 0),FALSE)*$E131)</f>
        <v>0</v>
      </c>
      <c r="BQ131" s="2186">
        <f>IF(ISERROR(VLOOKUP(VLOOKUP($A131, 'E4 TB Allocation Details'!$A$18:$L$214, MATCH("Misc ID", 'E4 TB Allocation Details'!$A$18:$L$18, 0),FALSE), 'E2 Allocators'!$B$15:$W$358, MATCH('O5 Details by Class &amp; Accounts'!BQ$18, 'E2 Allocators'!$B$15:$W$15, 0),FALSE)*$E131), 0, VLOOKUP(VLOOKUP($A131, 'E4 TB Allocation Details'!$A$18:$L$214, MATCH("Misc ID", 'E4 TB Allocation Details'!$A$18:$L$18, 0),FALSE), 'E2 Allocators'!$B$15:$W$358, MATCH('O5 Details by Class &amp; Accounts'!BQ$18, 'E2 Allocators'!$B$15:$W$15, 0),FALSE)*$E131)</f>
        <v>0</v>
      </c>
      <c r="BR131" s="2186">
        <f>IF(ISERROR(VLOOKUP(VLOOKUP($A131, 'E4 TB Allocation Details'!$A$18:$L$214, MATCH("Misc ID", 'E4 TB Allocation Details'!$A$18:$L$18, 0),FALSE), 'E2 Allocators'!$B$15:$W$358, MATCH('O5 Details by Class &amp; Accounts'!BR$18, 'E2 Allocators'!$B$15:$W$15, 0),FALSE)*$E131), 0, VLOOKUP(VLOOKUP($A131, 'E4 TB Allocation Details'!$A$18:$L$214, MATCH("Misc ID", 'E4 TB Allocation Details'!$A$18:$L$18, 0),FALSE), 'E2 Allocators'!$B$15:$W$358, MATCH('O5 Details by Class &amp; Accounts'!BR$18, 'E2 Allocators'!$B$15:$W$15, 0),FALSE)*$E131)</f>
        <v>0</v>
      </c>
      <c r="BS131" s="2186">
        <f t="shared" ref="BS131:BS165" si="41">SUM(AY131:BR131)</f>
        <v>0</v>
      </c>
      <c r="BT131" s="2186">
        <f>IF(ISERROR(VLOOKUP(VLOOKUP($A131, 'E4 TB Allocation Details'!$A$18:$L$214, MATCH("A &amp; G ID", 'E4 TB Allocation Details'!$A$18:$L$18, 0),FALSE), 'E2 Allocators'!$B$15:$W$358, MATCH('O5 Details by Class &amp; Accounts'!BT$18, 'E2 Allocators'!$B$15:$W$15, 0),FALSE)*$E131), 0, VLOOKUP(VLOOKUP($A131, 'E4 TB Allocation Details'!$A$18:$L$214, MATCH("A &amp; G ID", 'E4 TB Allocation Details'!$A$18:$L$18, 0),FALSE), 'E2 Allocators'!$B$15:$W$358, MATCH('O5 Details by Class &amp; Accounts'!BT$18, 'E2 Allocators'!$B$15:$W$15, 0),FALSE)*$E131)</f>
        <v>0</v>
      </c>
      <c r="BU131" s="2186">
        <f>IF(ISERROR(VLOOKUP(VLOOKUP($A131, 'E4 TB Allocation Details'!$A$18:$L$214, MATCH("A &amp; G ID", 'E4 TB Allocation Details'!$A$18:$L$18, 0),FALSE), 'E2 Allocators'!$B$15:$W$358, MATCH('O5 Details by Class &amp; Accounts'!BU$18, 'E2 Allocators'!$B$15:$W$15, 0),FALSE)*$E131), 0, VLOOKUP(VLOOKUP($A131, 'E4 TB Allocation Details'!$A$18:$L$214, MATCH("A &amp; G ID", 'E4 TB Allocation Details'!$A$18:$L$18, 0),FALSE), 'E2 Allocators'!$B$15:$W$358, MATCH('O5 Details by Class &amp; Accounts'!BU$18, 'E2 Allocators'!$B$15:$W$15, 0),FALSE)*$E131)</f>
        <v>0</v>
      </c>
      <c r="BV131" s="2186">
        <f>IF(ISERROR(VLOOKUP(VLOOKUP($A131, 'E4 TB Allocation Details'!$A$18:$L$214, MATCH("A &amp; G ID", 'E4 TB Allocation Details'!$A$18:$L$18, 0),FALSE), 'E2 Allocators'!$B$15:$W$358, MATCH('O5 Details by Class &amp; Accounts'!BV$18, 'E2 Allocators'!$B$15:$W$15, 0),FALSE)*$E131), 0, VLOOKUP(VLOOKUP($A131, 'E4 TB Allocation Details'!$A$18:$L$214, MATCH("A &amp; G ID", 'E4 TB Allocation Details'!$A$18:$L$18, 0),FALSE), 'E2 Allocators'!$B$15:$W$358, MATCH('O5 Details by Class &amp; Accounts'!BV$18, 'E2 Allocators'!$B$15:$W$15, 0),FALSE)*$E131)</f>
        <v>0</v>
      </c>
      <c r="BW131" s="2186">
        <f>IF(ISERROR(VLOOKUP(VLOOKUP($A131, 'E4 TB Allocation Details'!$A$18:$L$214, MATCH("A &amp; G ID", 'E4 TB Allocation Details'!$A$18:$L$18, 0),FALSE), 'E2 Allocators'!$B$15:$W$358, MATCH('O5 Details by Class &amp; Accounts'!BW$18, 'E2 Allocators'!$B$15:$W$15, 0),FALSE)*$E131), 0, VLOOKUP(VLOOKUP($A131, 'E4 TB Allocation Details'!$A$18:$L$214, MATCH("A &amp; G ID", 'E4 TB Allocation Details'!$A$18:$L$18, 0),FALSE), 'E2 Allocators'!$B$15:$W$358, MATCH('O5 Details by Class &amp; Accounts'!BW$18, 'E2 Allocators'!$B$15:$W$15, 0),FALSE)*$E131)</f>
        <v>0</v>
      </c>
      <c r="BX131" s="2186">
        <f>IF(ISERROR(VLOOKUP(VLOOKUP($A131, 'E4 TB Allocation Details'!$A$18:$L$214, MATCH("A &amp; G ID", 'E4 TB Allocation Details'!$A$18:$L$18, 0),FALSE), 'E2 Allocators'!$B$15:$W$358, MATCH('O5 Details by Class &amp; Accounts'!BX$18, 'E2 Allocators'!$B$15:$W$15, 0),FALSE)*$E131), 0, VLOOKUP(VLOOKUP($A131, 'E4 TB Allocation Details'!$A$18:$L$214, MATCH("A &amp; G ID", 'E4 TB Allocation Details'!$A$18:$L$18, 0),FALSE), 'E2 Allocators'!$B$15:$W$358, MATCH('O5 Details by Class &amp; Accounts'!BX$18, 'E2 Allocators'!$B$15:$W$15, 0),FALSE)*$E131)</f>
        <v>0</v>
      </c>
      <c r="BY131" s="2186">
        <f>IF(ISERROR(VLOOKUP(VLOOKUP($A131, 'E4 TB Allocation Details'!$A$18:$L$214, MATCH("A &amp; G ID", 'E4 TB Allocation Details'!$A$18:$L$18, 0),FALSE), 'E2 Allocators'!$B$15:$W$358, MATCH('O5 Details by Class &amp; Accounts'!BY$18, 'E2 Allocators'!$B$15:$W$15, 0),FALSE)*$E131), 0, VLOOKUP(VLOOKUP($A131, 'E4 TB Allocation Details'!$A$18:$L$214, MATCH("A &amp; G ID", 'E4 TB Allocation Details'!$A$18:$L$18, 0),FALSE), 'E2 Allocators'!$B$15:$W$358, MATCH('O5 Details by Class &amp; Accounts'!BY$18, 'E2 Allocators'!$B$15:$W$15, 0),FALSE)*$E131)</f>
        <v>0</v>
      </c>
      <c r="BZ131" s="2186">
        <f>IF(ISERROR(VLOOKUP(VLOOKUP($A131, 'E4 TB Allocation Details'!$A$18:$L$214, MATCH("A &amp; G ID", 'E4 TB Allocation Details'!$A$18:$L$18, 0),FALSE), 'E2 Allocators'!$B$15:$W$358, MATCH('O5 Details by Class &amp; Accounts'!BZ$18, 'E2 Allocators'!$B$15:$W$15, 0),FALSE)*$E131), 0, VLOOKUP(VLOOKUP($A131, 'E4 TB Allocation Details'!$A$18:$L$214, MATCH("A &amp; G ID", 'E4 TB Allocation Details'!$A$18:$L$18, 0),FALSE), 'E2 Allocators'!$B$15:$W$358, MATCH('O5 Details by Class &amp; Accounts'!BZ$18, 'E2 Allocators'!$B$15:$W$15, 0),FALSE)*$E131)</f>
        <v>0</v>
      </c>
      <c r="CA131" s="2186">
        <f>IF(ISERROR(VLOOKUP(VLOOKUP($A131, 'E4 TB Allocation Details'!$A$18:$L$214, MATCH("A &amp; G ID", 'E4 TB Allocation Details'!$A$18:$L$18, 0),FALSE), 'E2 Allocators'!$B$15:$W$358, MATCH('O5 Details by Class &amp; Accounts'!CA$18, 'E2 Allocators'!$B$15:$W$15, 0),FALSE)*$E131), 0, VLOOKUP(VLOOKUP($A131, 'E4 TB Allocation Details'!$A$18:$L$214, MATCH("A &amp; G ID", 'E4 TB Allocation Details'!$A$18:$L$18, 0),FALSE), 'E2 Allocators'!$B$15:$W$358, MATCH('O5 Details by Class &amp; Accounts'!CA$18, 'E2 Allocators'!$B$15:$W$15, 0),FALSE)*$E131)</f>
        <v>0</v>
      </c>
      <c r="CB131" s="2186">
        <f>IF(ISERROR(VLOOKUP(VLOOKUP($A131, 'E4 TB Allocation Details'!$A$18:$L$214, MATCH("A &amp; G ID", 'E4 TB Allocation Details'!$A$18:$L$18, 0),FALSE), 'E2 Allocators'!$B$15:$W$358, MATCH('O5 Details by Class &amp; Accounts'!CB$18, 'E2 Allocators'!$B$15:$W$15, 0),FALSE)*$E131), 0, VLOOKUP(VLOOKUP($A131, 'E4 TB Allocation Details'!$A$18:$L$214, MATCH("A &amp; G ID", 'E4 TB Allocation Details'!$A$18:$L$18, 0),FALSE), 'E2 Allocators'!$B$15:$W$358, MATCH('O5 Details by Class &amp; Accounts'!CB$18, 'E2 Allocators'!$B$15:$W$15, 0),FALSE)*$E131)</f>
        <v>0</v>
      </c>
      <c r="CC131" s="2186">
        <f>IF(ISERROR(VLOOKUP(VLOOKUP($A131, 'E4 TB Allocation Details'!$A$18:$L$214, MATCH("A &amp; G ID", 'E4 TB Allocation Details'!$A$18:$L$18, 0),FALSE), 'E2 Allocators'!$B$15:$W$358, MATCH('O5 Details by Class &amp; Accounts'!CC$18, 'E2 Allocators'!$B$15:$W$15, 0),FALSE)*$E131), 0, VLOOKUP(VLOOKUP($A131, 'E4 TB Allocation Details'!$A$18:$L$214, MATCH("A &amp; G ID", 'E4 TB Allocation Details'!$A$18:$L$18, 0),FALSE), 'E2 Allocators'!$B$15:$W$358, MATCH('O5 Details by Class &amp; Accounts'!CC$18, 'E2 Allocators'!$B$15:$W$15, 0),FALSE)*$E131)</f>
        <v>0</v>
      </c>
      <c r="CD131" s="2186">
        <f>IF(ISERROR(VLOOKUP(VLOOKUP($A131, 'E4 TB Allocation Details'!$A$18:$L$214, MATCH("A &amp; G ID", 'E4 TB Allocation Details'!$A$18:$L$18, 0),FALSE), 'E2 Allocators'!$B$15:$W$358, MATCH('O5 Details by Class &amp; Accounts'!CD$18, 'E2 Allocators'!$B$15:$W$15, 0),FALSE)*$E131), 0, VLOOKUP(VLOOKUP($A131, 'E4 TB Allocation Details'!$A$18:$L$214, MATCH("A &amp; G ID", 'E4 TB Allocation Details'!$A$18:$L$18, 0),FALSE), 'E2 Allocators'!$B$15:$W$358, MATCH('O5 Details by Class &amp; Accounts'!CD$18, 'E2 Allocators'!$B$15:$W$15, 0),FALSE)*$E131)</f>
        <v>0</v>
      </c>
      <c r="CE131" s="2186">
        <f>IF(ISERROR(VLOOKUP(VLOOKUP($A131, 'E4 TB Allocation Details'!$A$18:$L$214, MATCH("A &amp; G ID", 'E4 TB Allocation Details'!$A$18:$L$18, 0),FALSE), 'E2 Allocators'!$B$15:$W$358, MATCH('O5 Details by Class &amp; Accounts'!CE$18, 'E2 Allocators'!$B$15:$W$15, 0),FALSE)*$E131), 0, VLOOKUP(VLOOKUP($A131, 'E4 TB Allocation Details'!$A$18:$L$214, MATCH("A &amp; G ID", 'E4 TB Allocation Details'!$A$18:$L$18, 0),FALSE), 'E2 Allocators'!$B$15:$W$358, MATCH('O5 Details by Class &amp; Accounts'!CE$18, 'E2 Allocators'!$B$15:$W$15, 0),FALSE)*$E131)</f>
        <v>0</v>
      </c>
      <c r="CF131" s="2186">
        <f>IF(ISERROR(VLOOKUP(VLOOKUP($A131, 'E4 TB Allocation Details'!$A$18:$L$214, MATCH("A &amp; G ID", 'E4 TB Allocation Details'!$A$18:$L$18, 0),FALSE), 'E2 Allocators'!$B$15:$W$358, MATCH('O5 Details by Class &amp; Accounts'!CF$18, 'E2 Allocators'!$B$15:$W$15, 0),FALSE)*$E131), 0, VLOOKUP(VLOOKUP($A131, 'E4 TB Allocation Details'!$A$18:$L$214, MATCH("A &amp; G ID", 'E4 TB Allocation Details'!$A$18:$L$18, 0),FALSE), 'E2 Allocators'!$B$15:$W$358, MATCH('O5 Details by Class &amp; Accounts'!CF$18, 'E2 Allocators'!$B$15:$W$15, 0),FALSE)*$E131)</f>
        <v>0</v>
      </c>
      <c r="CG131" s="2186">
        <f>IF(ISERROR(VLOOKUP(VLOOKUP($A131, 'E4 TB Allocation Details'!$A$18:$L$214, MATCH("A &amp; G ID", 'E4 TB Allocation Details'!$A$18:$L$18, 0),FALSE), 'E2 Allocators'!$B$15:$W$358, MATCH('O5 Details by Class &amp; Accounts'!CG$18, 'E2 Allocators'!$B$15:$W$15, 0),FALSE)*$E131), 0, VLOOKUP(VLOOKUP($A131, 'E4 TB Allocation Details'!$A$18:$L$214, MATCH("A &amp; G ID", 'E4 TB Allocation Details'!$A$18:$L$18, 0),FALSE), 'E2 Allocators'!$B$15:$W$358, MATCH('O5 Details by Class &amp; Accounts'!CG$18, 'E2 Allocators'!$B$15:$W$15, 0),FALSE)*$E131)</f>
        <v>0</v>
      </c>
      <c r="CH131" s="2186">
        <f>IF(ISERROR(VLOOKUP(VLOOKUP($A131, 'E4 TB Allocation Details'!$A$18:$L$214, MATCH("A &amp; G ID", 'E4 TB Allocation Details'!$A$18:$L$18, 0),FALSE), 'E2 Allocators'!$B$15:$W$358, MATCH('O5 Details by Class &amp; Accounts'!CH$18, 'E2 Allocators'!$B$15:$W$15, 0),FALSE)*$E131), 0, VLOOKUP(VLOOKUP($A131, 'E4 TB Allocation Details'!$A$18:$L$214, MATCH("A &amp; G ID", 'E4 TB Allocation Details'!$A$18:$L$18, 0),FALSE), 'E2 Allocators'!$B$15:$W$358, MATCH('O5 Details by Class &amp; Accounts'!CH$18, 'E2 Allocators'!$B$15:$W$15, 0),FALSE)*$E131)</f>
        <v>0</v>
      </c>
      <c r="CI131" s="2186">
        <f>IF(ISERROR(VLOOKUP(VLOOKUP($A131, 'E4 TB Allocation Details'!$A$18:$L$214, MATCH("A &amp; G ID", 'E4 TB Allocation Details'!$A$18:$L$18, 0),FALSE), 'E2 Allocators'!$B$15:$W$358, MATCH('O5 Details by Class &amp; Accounts'!CI$18, 'E2 Allocators'!$B$15:$W$15, 0),FALSE)*$E131), 0, VLOOKUP(VLOOKUP($A131, 'E4 TB Allocation Details'!$A$18:$L$214, MATCH("A &amp; G ID", 'E4 TB Allocation Details'!$A$18:$L$18, 0),FALSE), 'E2 Allocators'!$B$15:$W$358, MATCH('O5 Details by Class &amp; Accounts'!CI$18, 'E2 Allocators'!$B$15:$W$15, 0),FALSE)*$E131)</f>
        <v>0</v>
      </c>
      <c r="CJ131" s="2186">
        <f>IF(ISERROR(VLOOKUP(VLOOKUP($A131, 'E4 TB Allocation Details'!$A$18:$L$214, MATCH("A &amp; G ID", 'E4 TB Allocation Details'!$A$18:$L$18, 0),FALSE), 'E2 Allocators'!$B$15:$W$358, MATCH('O5 Details by Class &amp; Accounts'!CJ$18, 'E2 Allocators'!$B$15:$W$15, 0),FALSE)*$E131), 0, VLOOKUP(VLOOKUP($A131, 'E4 TB Allocation Details'!$A$18:$L$214, MATCH("A &amp; G ID", 'E4 TB Allocation Details'!$A$18:$L$18, 0),FALSE), 'E2 Allocators'!$B$15:$W$358, MATCH('O5 Details by Class &amp; Accounts'!CJ$18, 'E2 Allocators'!$B$15:$W$15, 0),FALSE)*$E131)</f>
        <v>0</v>
      </c>
      <c r="CK131" s="2186">
        <f>IF(ISERROR(VLOOKUP(VLOOKUP($A131, 'E4 TB Allocation Details'!$A$18:$L$214, MATCH("A &amp; G ID", 'E4 TB Allocation Details'!$A$18:$L$18, 0),FALSE), 'E2 Allocators'!$B$15:$W$358, MATCH('O5 Details by Class &amp; Accounts'!CK$18, 'E2 Allocators'!$B$15:$W$15, 0),FALSE)*$E131), 0, VLOOKUP(VLOOKUP($A131, 'E4 TB Allocation Details'!$A$18:$L$214, MATCH("A &amp; G ID", 'E4 TB Allocation Details'!$A$18:$L$18, 0),FALSE), 'E2 Allocators'!$B$15:$W$358, MATCH('O5 Details by Class &amp; Accounts'!CK$18, 'E2 Allocators'!$B$15:$W$15, 0),FALSE)*$E131)</f>
        <v>0</v>
      </c>
      <c r="CL131" s="2186">
        <f>IF(ISERROR(VLOOKUP(VLOOKUP($A131, 'E4 TB Allocation Details'!$A$18:$L$214, MATCH("A &amp; G ID", 'E4 TB Allocation Details'!$A$18:$L$18, 0),FALSE), 'E2 Allocators'!$B$15:$W$358, MATCH('O5 Details by Class &amp; Accounts'!CL$18, 'E2 Allocators'!$B$15:$W$15, 0),FALSE)*$E131), 0, VLOOKUP(VLOOKUP($A131, 'E4 TB Allocation Details'!$A$18:$L$214, MATCH("A &amp; G ID", 'E4 TB Allocation Details'!$A$18:$L$18, 0),FALSE), 'E2 Allocators'!$B$15:$W$358, MATCH('O5 Details by Class &amp; Accounts'!CL$18, 'E2 Allocators'!$B$15:$W$15, 0),FALSE)*$E131)</f>
        <v>0</v>
      </c>
      <c r="CM131" s="2186">
        <f>IF(ISERROR(VLOOKUP(VLOOKUP($A131, 'E4 TB Allocation Details'!$A$18:$L$214, MATCH("A &amp; G ID", 'E4 TB Allocation Details'!$A$18:$L$18, 0),FALSE), 'E2 Allocators'!$B$15:$W$358, MATCH('O5 Details by Class &amp; Accounts'!CM$18, 'E2 Allocators'!$B$15:$W$15, 0),FALSE)*$E131), 0, VLOOKUP(VLOOKUP($A131, 'E4 TB Allocation Details'!$A$18:$L$214, MATCH("A &amp; G ID", 'E4 TB Allocation Details'!$A$18:$L$18, 0),FALSE), 'E2 Allocators'!$B$15:$W$358, MATCH('O5 Details by Class &amp; Accounts'!CM$18, 'E2 Allocators'!$B$15:$W$15, 0),FALSE)*$E131)</f>
        <v>0</v>
      </c>
      <c r="CN131" s="2186">
        <f t="shared" ref="CN131:CN164" si="42">SUM(BT131:CM131)</f>
        <v>0</v>
      </c>
      <c r="CO131" s="2187">
        <f t="shared" ref="CO131:CO165" si="43">+E131-AC131-AX131-BS131-CN131</f>
        <v>1.1641532182693481E-10</v>
      </c>
      <c r="CQ131" s="1625" t="s">
        <v>108</v>
      </c>
    </row>
    <row r="132" spans="1:95" s="54" customFormat="1" ht="12.75" x14ac:dyDescent="0.2">
      <c r="A132" s="991">
        <v>5010</v>
      </c>
      <c r="B132" s="990" t="s">
        <v>576</v>
      </c>
      <c r="C132" s="2184">
        <f>IF(ISERROR(VLOOKUP($A132,'I3 TB Data'!$A$19:$H$483,MATCH('O5 Details by Class &amp; Accounts'!$C$18, 'I3 TB Data'!$A$19:$H$19,0),0)), 0, VLOOKUP($A132,'I3 TB Data'!$A$19:$H$483,MATCH('O5 Details by Class &amp; Accounts'!$C$18,'I3 TB Data'!$A$19:$H$19,0),0))</f>
        <v>732336.78</v>
      </c>
      <c r="D132" s="2185"/>
      <c r="E132" s="2184">
        <f t="shared" si="31"/>
        <v>732336.78</v>
      </c>
      <c r="F132" s="2186">
        <f>IF(ISERROR(VLOOKUP($A132, 'E1 Categorization'!A33:E124, MATCH("Customer Component", 'E1 Categorization'!$A$33:$E$33,0), 0)), 0, IF(VLOOKUP($A132, 'E1 Categorization'!A33:E124, MATCH("Customer Component", 'E1 Categorization'!$A$33:$E$33,0), 0)=0, 'O5 Details by Class &amp; Accounts'!$E132, IF(AND(VLOOKUP($A132, 'E1 Categorization'!A33:E124, MATCH("Customer Component", 'E1 Categorization'!$A$33:$E$33,0), 0) &gt;0, VLOOKUP($A132, 'E1 Categorization'!A33:E124, MATCH("Customer Component", 'E1 Categorization'!$A$33:$E$33,0), 0)&lt;1), 'O5 Details by Class &amp; Accounts'!$E132*(1-VLOOKUP($A132, 'E1 Categorization'!A33:E124, MATCH("Customer Component", 'E1 Categorization'!$A$33:$E$33,0), 0)), 0)))</f>
        <v>476018.90700000001</v>
      </c>
      <c r="G132" s="2186">
        <f>IF(ISERROR(VLOOKUP($A132, 'E1 Categorization'!A33:E124, MATCH("Customer Component", 'E1 Categorization'!$A$33:$E$33,0), 0)),0, IF(VLOOKUP($A132, 'E1 Categorization'!A33:E124, MATCH("Customer Component", 'E1 Categorization'!$A$33:$E$33,0), 0)=0, 0, IF(AND(VLOOKUP($A132, 'E1 Categorization'!A33:E124, MATCH("Customer Component", 'E1 Categorization'!$A$33:$E$33,0), 0) &gt;0, VLOOKUP($A132, 'E1 Categorization'!A33:E124, MATCH("Customer Component", 'E1 Categorization'!$A$33:$E$33,0), 0)&lt;1), 'O5 Details by Class &amp; Accounts'!$E132*(VLOOKUP($A132, 'E1 Categorization'!A33:E124, MATCH("Customer Component", 'E1 Categorization'!$A$33:$E$33,0), 0)), 'O5 Details by Class &amp; Accounts'!$E132)))</f>
        <v>256317.87299999999</v>
      </c>
      <c r="H132" s="2186">
        <f t="shared" si="38"/>
        <v>732336.78</v>
      </c>
      <c r="I132" s="2186">
        <f>IF(ISERROR(VLOOKUP(VLOOKUP($A132, 'E4 TB Allocation Details'!$A$18:$L$214, MATCH("Demand ID", 'E4 TB Allocation Details'!$A$18:$L$18, 0),FALSE), 'E2 Allocators'!$B$15:$W$358, MATCH('O5 Details by Class &amp; Accounts'!I$18, 'E2 Allocators'!$B$15:$W$15, 0),FALSE)*$F132), 0, VLOOKUP(VLOOKUP($A132, 'E4 TB Allocation Details'!$A$18:$L$214, MATCH("Demand ID", 'E4 TB Allocation Details'!$A$18:$L$18, 0),FALSE), 'E2 Allocators'!$B$15:$W$358, MATCH('O5 Details by Class &amp; Accounts'!I$18, 'E2 Allocators'!$B$15:$W$15, 0),FALSE)*$F132)</f>
        <v>216369.08633490946</v>
      </c>
      <c r="J132" s="2186">
        <f>IF(ISERROR(VLOOKUP(VLOOKUP($A132, 'E4 TB Allocation Details'!$A$18:$L$214, MATCH("Demand ID", 'E4 TB Allocation Details'!$A$18:$L$18, 0),FALSE), 'E2 Allocators'!$B$15:$W$358, MATCH('O5 Details by Class &amp; Accounts'!J$18, 'E2 Allocators'!$B$15:$W$15, 0),FALSE)*$F132), 0, VLOOKUP(VLOOKUP($A132, 'E4 TB Allocation Details'!$A$18:$L$214, MATCH("Demand ID", 'E4 TB Allocation Details'!$A$18:$L$18, 0),FALSE), 'E2 Allocators'!$B$15:$W$358, MATCH('O5 Details by Class &amp; Accounts'!J$18, 'E2 Allocators'!$B$15:$W$15, 0),FALSE)*$F132)</f>
        <v>88566.179770790084</v>
      </c>
      <c r="K132" s="2186">
        <f>IF(ISERROR(VLOOKUP(VLOOKUP($A132, 'E4 TB Allocation Details'!$A$18:$L$214, MATCH("Demand ID", 'E4 TB Allocation Details'!$A$18:$L$18, 0),FALSE), 'E2 Allocators'!$B$15:$W$358, MATCH('O5 Details by Class &amp; Accounts'!K$18, 'E2 Allocators'!$B$15:$W$15, 0),FALSE)*$F132), 0, VLOOKUP(VLOOKUP($A132, 'E4 TB Allocation Details'!$A$18:$L$214, MATCH("Demand ID", 'E4 TB Allocation Details'!$A$18:$L$18, 0),FALSE), 'E2 Allocators'!$B$15:$W$358, MATCH('O5 Details by Class &amp; Accounts'!K$18, 'E2 Allocators'!$B$15:$W$15, 0),FALSE)*$F132)</f>
        <v>167135.06048893105</v>
      </c>
      <c r="L132" s="2186">
        <f>IF(ISERROR(VLOOKUP(VLOOKUP($A132, 'E4 TB Allocation Details'!$A$18:$L$214, MATCH("Demand ID", 'E4 TB Allocation Details'!$A$18:$L$18, 0),FALSE), 'E2 Allocators'!$B$15:$W$358, MATCH('O5 Details by Class &amp; Accounts'!L$18, 'E2 Allocators'!$B$15:$W$15, 0),FALSE)*$F132), 0, VLOOKUP(VLOOKUP($A132, 'E4 TB Allocation Details'!$A$18:$L$214, MATCH("Demand ID", 'E4 TB Allocation Details'!$A$18:$L$18, 0),FALSE), 'E2 Allocators'!$B$15:$W$358, MATCH('O5 Details by Class &amp; Accounts'!L$18, 'E2 Allocators'!$B$15:$W$15, 0),FALSE)*$F132)</f>
        <v>0</v>
      </c>
      <c r="M132" s="2186">
        <f>IF(ISERROR(VLOOKUP(VLOOKUP($A132, 'E4 TB Allocation Details'!$A$18:$L$214, MATCH("Demand ID", 'E4 TB Allocation Details'!$A$18:$L$18, 0),FALSE), 'E2 Allocators'!$B$15:$W$358, MATCH('O5 Details by Class &amp; Accounts'!M$18, 'E2 Allocators'!$B$15:$W$15, 0),FALSE)*$F132), 0, VLOOKUP(VLOOKUP($A132, 'E4 TB Allocation Details'!$A$18:$L$214, MATCH("Demand ID", 'E4 TB Allocation Details'!$A$18:$L$18, 0),FALSE), 'E2 Allocators'!$B$15:$W$358, MATCH('O5 Details by Class &amp; Accounts'!M$18, 'E2 Allocators'!$B$15:$W$15, 0),FALSE)*$F132)</f>
        <v>0</v>
      </c>
      <c r="N132" s="2186">
        <f>IF(ISERROR(VLOOKUP(VLOOKUP($A132, 'E4 TB Allocation Details'!$A$18:$L$214, MATCH("Demand ID", 'E4 TB Allocation Details'!$A$18:$L$18, 0),FALSE), 'E2 Allocators'!$B$15:$W$358, MATCH('O5 Details by Class &amp; Accounts'!N$18, 'E2 Allocators'!$B$15:$W$15, 0),FALSE)*$F132), 0, VLOOKUP(VLOOKUP($A132, 'E4 TB Allocation Details'!$A$18:$L$214, MATCH("Demand ID", 'E4 TB Allocation Details'!$A$18:$L$18, 0),FALSE), 'E2 Allocators'!$B$15:$W$358, MATCH('O5 Details by Class &amp; Accounts'!N$18, 'E2 Allocators'!$B$15:$W$15, 0),FALSE)*$F132)</f>
        <v>0</v>
      </c>
      <c r="O132" s="2186">
        <f>IF(ISERROR(VLOOKUP(VLOOKUP($A132, 'E4 TB Allocation Details'!$A$18:$L$214, MATCH("Demand ID", 'E4 TB Allocation Details'!$A$18:$L$18, 0),FALSE), 'E2 Allocators'!$B$15:$W$358, MATCH('O5 Details by Class &amp; Accounts'!O$18, 'E2 Allocators'!$B$15:$W$15, 0),FALSE)*$F132), 0, VLOOKUP(VLOOKUP($A132, 'E4 TB Allocation Details'!$A$18:$L$214, MATCH("Demand ID", 'E4 TB Allocation Details'!$A$18:$L$18, 0),FALSE), 'E2 Allocators'!$B$15:$W$358, MATCH('O5 Details by Class &amp; Accounts'!O$18, 'E2 Allocators'!$B$15:$W$15, 0),FALSE)*$F132)</f>
        <v>3899.4402274071786</v>
      </c>
      <c r="P132" s="2186">
        <f>IF(ISERROR(VLOOKUP(VLOOKUP($A132, 'E4 TB Allocation Details'!$A$18:$L$214, MATCH("Demand ID", 'E4 TB Allocation Details'!$A$18:$L$18, 0),FALSE), 'E2 Allocators'!$B$15:$W$358, MATCH('O5 Details by Class &amp; Accounts'!P$18, 'E2 Allocators'!$B$15:$W$15, 0),FALSE)*$F132), 0, VLOOKUP(VLOOKUP($A132, 'E4 TB Allocation Details'!$A$18:$L$214, MATCH("Demand ID", 'E4 TB Allocation Details'!$A$18:$L$18, 0),FALSE), 'E2 Allocators'!$B$15:$W$358, MATCH('O5 Details by Class &amp; Accounts'!P$18, 'E2 Allocators'!$B$15:$W$15, 0),FALSE)*$F132)</f>
        <v>1.8754492474680222</v>
      </c>
      <c r="Q132" s="2186">
        <f>IF(ISERROR(VLOOKUP(VLOOKUP($A132, 'E4 TB Allocation Details'!$A$18:$L$214, MATCH("Demand ID", 'E4 TB Allocation Details'!$A$18:$L$18, 0),FALSE), 'E2 Allocators'!$B$15:$W$358, MATCH('O5 Details by Class &amp; Accounts'!Q$18, 'E2 Allocators'!$B$15:$W$15, 0),FALSE)*$F132), 0, VLOOKUP(VLOOKUP($A132, 'E4 TB Allocation Details'!$A$18:$L$214, MATCH("Demand ID", 'E4 TB Allocation Details'!$A$18:$L$18, 0),FALSE), 'E2 Allocators'!$B$15:$W$358, MATCH('O5 Details by Class &amp; Accounts'!Q$18, 'E2 Allocators'!$B$15:$W$15, 0),FALSE)*$F132)</f>
        <v>47.26472871477047</v>
      </c>
      <c r="R132" s="2186">
        <f>IF(ISERROR(VLOOKUP(VLOOKUP($A132, 'E4 TB Allocation Details'!$A$18:$L$214, MATCH("Demand ID", 'E4 TB Allocation Details'!$A$18:$L$18, 0),FALSE), 'E2 Allocators'!$B$15:$W$358, MATCH('O5 Details by Class &amp; Accounts'!R$18, 'E2 Allocators'!$B$15:$W$15, 0),FALSE)*$F132), 0, VLOOKUP(VLOOKUP($A132, 'E4 TB Allocation Details'!$A$18:$L$214, MATCH("Demand ID", 'E4 TB Allocation Details'!$A$18:$L$18, 0),FALSE), 'E2 Allocators'!$B$15:$W$358, MATCH('O5 Details by Class &amp; Accounts'!R$18, 'E2 Allocators'!$B$15:$W$15, 0),FALSE)*$F132)</f>
        <v>0</v>
      </c>
      <c r="S132" s="2186">
        <f>IF(ISERROR(VLOOKUP(VLOOKUP($A132, 'E4 TB Allocation Details'!$A$18:$L$214, MATCH("Demand ID", 'E4 TB Allocation Details'!$A$18:$L$18, 0),FALSE), 'E2 Allocators'!$B$15:$W$358, MATCH('O5 Details by Class &amp; Accounts'!S$18, 'E2 Allocators'!$B$15:$W$15, 0),FALSE)*$F132), 0, VLOOKUP(VLOOKUP($A132, 'E4 TB Allocation Details'!$A$18:$L$214, MATCH("Demand ID", 'E4 TB Allocation Details'!$A$18:$L$18, 0),FALSE), 'E2 Allocators'!$B$15:$W$358, MATCH('O5 Details by Class &amp; Accounts'!S$18, 'E2 Allocators'!$B$15:$W$15, 0),FALSE)*$F132)</f>
        <v>0</v>
      </c>
      <c r="T132" s="2186">
        <f>IF(ISERROR(VLOOKUP(VLOOKUP($A132, 'E4 TB Allocation Details'!$A$18:$L$214, MATCH("Demand ID", 'E4 TB Allocation Details'!$A$18:$L$18, 0),FALSE), 'E2 Allocators'!$B$15:$W$358, MATCH('O5 Details by Class &amp; Accounts'!T$18, 'E2 Allocators'!$B$15:$W$15, 0),FALSE)*$F132), 0, VLOOKUP(VLOOKUP($A132, 'E4 TB Allocation Details'!$A$18:$L$214, MATCH("Demand ID", 'E4 TB Allocation Details'!$A$18:$L$18, 0),FALSE), 'E2 Allocators'!$B$15:$W$358, MATCH('O5 Details by Class &amp; Accounts'!T$18, 'E2 Allocators'!$B$15:$W$15, 0),FALSE)*$F132)</f>
        <v>0</v>
      </c>
      <c r="U132" s="2186">
        <f>IF(ISERROR(VLOOKUP(VLOOKUP($A132, 'E4 TB Allocation Details'!$A$18:$L$214, MATCH("Demand ID", 'E4 TB Allocation Details'!$A$18:$L$18, 0),FALSE), 'E2 Allocators'!$B$15:$W$358, MATCH('O5 Details by Class &amp; Accounts'!U$18, 'E2 Allocators'!$B$15:$W$15, 0),FALSE)*$F132), 0, VLOOKUP(VLOOKUP($A132, 'E4 TB Allocation Details'!$A$18:$L$214, MATCH("Demand ID", 'E4 TB Allocation Details'!$A$18:$L$18, 0),FALSE), 'E2 Allocators'!$B$15:$W$358, MATCH('O5 Details by Class &amp; Accounts'!U$18, 'E2 Allocators'!$B$15:$W$15, 0),FALSE)*$F132)</f>
        <v>0</v>
      </c>
      <c r="V132" s="2186">
        <f>IF(ISERROR(VLOOKUP(VLOOKUP($A132, 'E4 TB Allocation Details'!$A$18:$L$214, MATCH("Demand ID", 'E4 TB Allocation Details'!$A$18:$L$18, 0),FALSE), 'E2 Allocators'!$B$15:$W$358, MATCH('O5 Details by Class &amp; Accounts'!V$18, 'E2 Allocators'!$B$15:$W$15, 0),FALSE)*$F132), 0, VLOOKUP(VLOOKUP($A132, 'E4 TB Allocation Details'!$A$18:$L$214, MATCH("Demand ID", 'E4 TB Allocation Details'!$A$18:$L$18, 0),FALSE), 'E2 Allocators'!$B$15:$W$358, MATCH('O5 Details by Class &amp; Accounts'!V$18, 'E2 Allocators'!$B$15:$W$15, 0),FALSE)*$F132)</f>
        <v>0</v>
      </c>
      <c r="W132" s="2186">
        <f>IF(ISERROR(VLOOKUP(VLOOKUP($A132, 'E4 TB Allocation Details'!$A$18:$L$214, MATCH("Demand ID", 'E4 TB Allocation Details'!$A$18:$L$18, 0),FALSE), 'E2 Allocators'!$B$15:$W$358, MATCH('O5 Details by Class &amp; Accounts'!W$18, 'E2 Allocators'!$B$15:$W$15, 0),FALSE)*$F132), 0, VLOOKUP(VLOOKUP($A132, 'E4 TB Allocation Details'!$A$18:$L$214, MATCH("Demand ID", 'E4 TB Allocation Details'!$A$18:$L$18, 0),FALSE), 'E2 Allocators'!$B$15:$W$358, MATCH('O5 Details by Class &amp; Accounts'!W$18, 'E2 Allocators'!$B$15:$W$15, 0),FALSE)*$F132)</f>
        <v>0</v>
      </c>
      <c r="X132" s="2186">
        <f>IF(ISERROR(VLOOKUP(VLOOKUP($A132, 'E4 TB Allocation Details'!$A$18:$L$214, MATCH("Demand ID", 'E4 TB Allocation Details'!$A$18:$L$18, 0),FALSE), 'E2 Allocators'!$B$15:$W$358, MATCH('O5 Details by Class &amp; Accounts'!X$18, 'E2 Allocators'!$B$15:$W$15, 0),FALSE)*$F132), 0, VLOOKUP(VLOOKUP($A132, 'E4 TB Allocation Details'!$A$18:$L$214, MATCH("Demand ID", 'E4 TB Allocation Details'!$A$18:$L$18, 0),FALSE), 'E2 Allocators'!$B$15:$W$358, MATCH('O5 Details by Class &amp; Accounts'!X$18, 'E2 Allocators'!$B$15:$W$15, 0),FALSE)*$F132)</f>
        <v>0</v>
      </c>
      <c r="Y132" s="2186">
        <f>IF(ISERROR(VLOOKUP(VLOOKUP($A132, 'E4 TB Allocation Details'!$A$18:$L$214, MATCH("Demand ID", 'E4 TB Allocation Details'!$A$18:$L$18, 0),FALSE), 'E2 Allocators'!$B$15:$W$358, MATCH('O5 Details by Class &amp; Accounts'!Y$18, 'E2 Allocators'!$B$15:$W$15, 0),FALSE)*$F132), 0, VLOOKUP(VLOOKUP($A132, 'E4 TB Allocation Details'!$A$18:$L$214, MATCH("Demand ID", 'E4 TB Allocation Details'!$A$18:$L$18, 0),FALSE), 'E2 Allocators'!$B$15:$W$358, MATCH('O5 Details by Class &amp; Accounts'!Y$18, 'E2 Allocators'!$B$15:$W$15, 0),FALSE)*$F132)</f>
        <v>0</v>
      </c>
      <c r="Z132" s="2186">
        <f>IF(ISERROR(VLOOKUP(VLOOKUP($A132, 'E4 TB Allocation Details'!$A$18:$L$214, MATCH("Demand ID", 'E4 TB Allocation Details'!$A$18:$L$18, 0),FALSE), 'E2 Allocators'!$B$15:$W$358, MATCH('O5 Details by Class &amp; Accounts'!Z$18, 'E2 Allocators'!$B$15:$W$15, 0),FALSE)*$F132), 0, VLOOKUP(VLOOKUP($A132, 'E4 TB Allocation Details'!$A$18:$L$214, MATCH("Demand ID", 'E4 TB Allocation Details'!$A$18:$L$18, 0),FALSE), 'E2 Allocators'!$B$15:$W$358, MATCH('O5 Details by Class &amp; Accounts'!Z$18, 'E2 Allocators'!$B$15:$W$15, 0),FALSE)*$F132)</f>
        <v>0</v>
      </c>
      <c r="AA132" s="2186">
        <f>IF(ISERROR(VLOOKUP(VLOOKUP($A132, 'E4 TB Allocation Details'!$A$18:$L$214, MATCH("Demand ID", 'E4 TB Allocation Details'!$A$18:$L$18, 0),FALSE), 'E2 Allocators'!$B$15:$W$358, MATCH('O5 Details by Class &amp; Accounts'!AA$18, 'E2 Allocators'!$B$15:$W$15, 0),FALSE)*$F132), 0, VLOOKUP(VLOOKUP($A132, 'E4 TB Allocation Details'!$A$18:$L$214, MATCH("Demand ID", 'E4 TB Allocation Details'!$A$18:$L$18, 0),FALSE), 'E2 Allocators'!$B$15:$W$358, MATCH('O5 Details by Class &amp; Accounts'!AA$18, 'E2 Allocators'!$B$15:$W$15, 0),FALSE)*$F132)</f>
        <v>0</v>
      </c>
      <c r="AB132" s="2186">
        <f>IF(ISERROR(VLOOKUP(VLOOKUP($A132, 'E4 TB Allocation Details'!$A$18:$L$214, MATCH("Demand ID", 'E4 TB Allocation Details'!$A$18:$L$18, 0),FALSE), 'E2 Allocators'!$B$15:$W$358, MATCH('O5 Details by Class &amp; Accounts'!AB$18, 'E2 Allocators'!$B$15:$W$15, 0),FALSE)*$F132), 0, VLOOKUP(VLOOKUP($A132, 'E4 TB Allocation Details'!$A$18:$L$214, MATCH("Demand ID", 'E4 TB Allocation Details'!$A$18:$L$18, 0),FALSE), 'E2 Allocators'!$B$15:$W$358, MATCH('O5 Details by Class &amp; Accounts'!AB$18, 'E2 Allocators'!$B$15:$W$15, 0),FALSE)*$F132)</f>
        <v>0</v>
      </c>
      <c r="AC132" s="2186">
        <f t="shared" si="39"/>
        <v>476018.90700000006</v>
      </c>
      <c r="AD132" s="2186">
        <f>IF(ISERROR(VLOOKUP(VLOOKUP($A132, 'E4 TB Allocation Details'!$A$18:$L$214, MATCH("Customer ID", 'E4 TB Allocation Details'!$A$18:$L$18, 0),FALSE), 'E2 Allocators'!$B$15:$W$358, MATCH('O5 Details by Class &amp; Accounts'!AD$18, 'E2 Allocators'!$B$15:$W$15, 0),FALSE)*$G132), 0, VLOOKUP(VLOOKUP($A132, 'E4 TB Allocation Details'!$A$18:$L$214, MATCH("Customer ID", 'E4 TB Allocation Details'!$A$18:$L$18, 0),FALSE), 'E2 Allocators'!$B$15:$W$358, MATCH('O5 Details by Class &amp; Accounts'!AD$18, 'E2 Allocators'!$B$15:$W$15, 0),FALSE)*$G132)</f>
        <v>228468.15232412377</v>
      </c>
      <c r="AE132" s="2186">
        <f>IF(ISERROR(VLOOKUP(VLOOKUP($A132, 'E4 TB Allocation Details'!$A$18:$L$214, MATCH("Customer ID", 'E4 TB Allocation Details'!$A$18:$L$18, 0),FALSE), 'E2 Allocators'!$B$15:$W$358, MATCH('O5 Details by Class &amp; Accounts'!AE$18, 'E2 Allocators'!$B$15:$W$15, 0),FALSE)*$G132), 0, VLOOKUP(VLOOKUP($A132, 'E4 TB Allocation Details'!$A$18:$L$214, MATCH("Customer ID", 'E4 TB Allocation Details'!$A$18:$L$18, 0),FALSE), 'E2 Allocators'!$B$15:$W$358, MATCH('O5 Details by Class &amp; Accounts'!AE$18, 'E2 Allocators'!$B$15:$W$15, 0),FALSE)*$G132)</f>
        <v>15848.17265252075</v>
      </c>
      <c r="AF132" s="2186">
        <f>IF(ISERROR(VLOOKUP(VLOOKUP($A132, 'E4 TB Allocation Details'!$A$18:$L$214, MATCH("Customer ID", 'E4 TB Allocation Details'!$A$18:$L$18, 0),FALSE), 'E2 Allocators'!$B$15:$W$358, MATCH('O5 Details by Class &amp; Accounts'!AF$18, 'E2 Allocators'!$B$15:$W$15, 0),FALSE)*$G132), 0, VLOOKUP(VLOOKUP($A132, 'E4 TB Allocation Details'!$A$18:$L$214, MATCH("Customer ID", 'E4 TB Allocation Details'!$A$18:$L$18, 0),FALSE), 'E2 Allocators'!$B$15:$W$358, MATCH('O5 Details by Class &amp; Accounts'!AF$18, 'E2 Allocators'!$B$15:$W$15, 0),FALSE)*$G132)</f>
        <v>1839.3652770721069</v>
      </c>
      <c r="AG132" s="2186">
        <f>IF(ISERROR(VLOOKUP(VLOOKUP($A132, 'E4 TB Allocation Details'!$A$18:$L$214, MATCH("Customer ID", 'E4 TB Allocation Details'!$A$18:$L$18, 0),FALSE), 'E2 Allocators'!$B$15:$W$358, MATCH('O5 Details by Class &amp; Accounts'!AG$18, 'E2 Allocators'!$B$15:$W$15, 0),FALSE)*$G132), 0, VLOOKUP(VLOOKUP($A132, 'E4 TB Allocation Details'!$A$18:$L$214, MATCH("Customer ID", 'E4 TB Allocation Details'!$A$18:$L$18, 0),FALSE), 'E2 Allocators'!$B$15:$W$358, MATCH('O5 Details by Class &amp; Accounts'!AG$18, 'E2 Allocators'!$B$15:$W$15, 0),FALSE)*$G132)</f>
        <v>0</v>
      </c>
      <c r="AH132" s="2186">
        <f>IF(ISERROR(VLOOKUP(VLOOKUP($A132, 'E4 TB Allocation Details'!$A$18:$L$214, MATCH("Customer ID", 'E4 TB Allocation Details'!$A$18:$L$18, 0),FALSE), 'E2 Allocators'!$B$15:$W$358, MATCH('O5 Details by Class &amp; Accounts'!AH$18, 'E2 Allocators'!$B$15:$W$15, 0),FALSE)*$G132), 0, VLOOKUP(VLOOKUP($A132, 'E4 TB Allocation Details'!$A$18:$L$214, MATCH("Customer ID", 'E4 TB Allocation Details'!$A$18:$L$18, 0),FALSE), 'E2 Allocators'!$B$15:$W$358, MATCH('O5 Details by Class &amp; Accounts'!AH$18, 'E2 Allocators'!$B$15:$W$15, 0),FALSE)*$G132)</f>
        <v>0</v>
      </c>
      <c r="AI132" s="2186">
        <f>IF(ISERROR(VLOOKUP(VLOOKUP($A132, 'E4 TB Allocation Details'!$A$18:$L$214, MATCH("Customer ID", 'E4 TB Allocation Details'!$A$18:$L$18, 0),FALSE), 'E2 Allocators'!$B$15:$W$358, MATCH('O5 Details by Class &amp; Accounts'!AI$18, 'E2 Allocators'!$B$15:$W$15, 0),FALSE)*$G132), 0, VLOOKUP(VLOOKUP($A132, 'E4 TB Allocation Details'!$A$18:$L$214, MATCH("Customer ID", 'E4 TB Allocation Details'!$A$18:$L$18, 0),FALSE), 'E2 Allocators'!$B$15:$W$358, MATCH('O5 Details by Class &amp; Accounts'!AI$18, 'E2 Allocators'!$B$15:$W$15, 0),FALSE)*$G132)</f>
        <v>0</v>
      </c>
      <c r="AJ132" s="2186">
        <f>IF(ISERROR(VLOOKUP(VLOOKUP($A132, 'E4 TB Allocation Details'!$A$18:$L$214, MATCH("Customer ID", 'E4 TB Allocation Details'!$A$18:$L$18, 0),FALSE), 'E2 Allocators'!$B$15:$W$358, MATCH('O5 Details by Class &amp; Accounts'!AJ$18, 'E2 Allocators'!$B$15:$W$15, 0),FALSE)*$G132), 0, VLOOKUP(VLOOKUP($A132, 'E4 TB Allocation Details'!$A$18:$L$214, MATCH("Customer ID", 'E4 TB Allocation Details'!$A$18:$L$18, 0),FALSE), 'E2 Allocators'!$B$15:$W$358, MATCH('O5 Details by Class &amp; Accounts'!AJ$18, 'E2 Allocators'!$B$15:$W$15, 0),FALSE)*$G132)</f>
        <v>7709.7592719185732</v>
      </c>
      <c r="AK132" s="2186">
        <f>IF(ISERROR(VLOOKUP(VLOOKUP($A132, 'E4 TB Allocation Details'!$A$18:$L$214, MATCH("Customer ID", 'E4 TB Allocation Details'!$A$18:$L$18, 0),FALSE), 'E2 Allocators'!$B$15:$W$358, MATCH('O5 Details by Class &amp; Accounts'!AK$18, 'E2 Allocators'!$B$15:$W$15, 0),FALSE)*$G132), 0, VLOOKUP(VLOOKUP($A132, 'E4 TB Allocation Details'!$A$18:$L$214, MATCH("Customer ID", 'E4 TB Allocation Details'!$A$18:$L$18, 0),FALSE), 'E2 Allocators'!$B$15:$W$358, MATCH('O5 Details by Class &amp; Accounts'!AK$18, 'E2 Allocators'!$B$15:$W$15, 0),FALSE)*$G132)</f>
        <v>1360.3581675983476</v>
      </c>
      <c r="AL132" s="2186">
        <f>IF(ISERROR(VLOOKUP(VLOOKUP($A132, 'E4 TB Allocation Details'!$A$18:$L$214, MATCH("Customer ID", 'E4 TB Allocation Details'!$A$18:$L$18, 0),FALSE), 'E2 Allocators'!$B$15:$W$358, MATCH('O5 Details by Class &amp; Accounts'!AL$18, 'E2 Allocators'!$B$15:$W$15, 0),FALSE)*$G132), 0, VLOOKUP(VLOOKUP($A132, 'E4 TB Allocation Details'!$A$18:$L$214, MATCH("Customer ID", 'E4 TB Allocation Details'!$A$18:$L$18, 0),FALSE), 'E2 Allocators'!$B$15:$W$358, MATCH('O5 Details by Class &amp; Accounts'!AL$18, 'E2 Allocators'!$B$15:$W$15, 0),FALSE)*$G132)</f>
        <v>1092.0653067664514</v>
      </c>
      <c r="AM132" s="2186">
        <f>IF(ISERROR(VLOOKUP(VLOOKUP($A132, 'E4 TB Allocation Details'!$A$18:$L$214, MATCH("Customer ID", 'E4 TB Allocation Details'!$A$18:$L$18, 0),FALSE), 'E2 Allocators'!$B$15:$W$358, MATCH('O5 Details by Class &amp; Accounts'!AM$18, 'E2 Allocators'!$B$15:$W$15, 0),FALSE)*$G132), 0, VLOOKUP(VLOOKUP($A132, 'E4 TB Allocation Details'!$A$18:$L$214, MATCH("Customer ID", 'E4 TB Allocation Details'!$A$18:$L$18, 0),FALSE), 'E2 Allocators'!$B$15:$W$358, MATCH('O5 Details by Class &amp; Accounts'!AM$18, 'E2 Allocators'!$B$15:$W$15, 0),FALSE)*$G132)</f>
        <v>0</v>
      </c>
      <c r="AN132" s="2186">
        <f>IF(ISERROR(VLOOKUP(VLOOKUP($A132, 'E4 TB Allocation Details'!$A$18:$L$214, MATCH("Customer ID", 'E4 TB Allocation Details'!$A$18:$L$18, 0),FALSE), 'E2 Allocators'!$B$15:$W$358, MATCH('O5 Details by Class &amp; Accounts'!AN$18, 'E2 Allocators'!$B$15:$W$15, 0),FALSE)*$G132), 0, VLOOKUP(VLOOKUP($A132, 'E4 TB Allocation Details'!$A$18:$L$214, MATCH("Customer ID", 'E4 TB Allocation Details'!$A$18:$L$18, 0),FALSE), 'E2 Allocators'!$B$15:$W$358, MATCH('O5 Details by Class &amp; Accounts'!AN$18, 'E2 Allocators'!$B$15:$W$15, 0),FALSE)*$G132)</f>
        <v>0</v>
      </c>
      <c r="AO132" s="2186">
        <f>IF(ISERROR(VLOOKUP(VLOOKUP($A132, 'E4 TB Allocation Details'!$A$18:$L$214, MATCH("Customer ID", 'E4 TB Allocation Details'!$A$18:$L$18, 0),FALSE), 'E2 Allocators'!$B$15:$W$358, MATCH('O5 Details by Class &amp; Accounts'!AO$18, 'E2 Allocators'!$B$15:$W$15, 0),FALSE)*$G132), 0, VLOOKUP(VLOOKUP($A132, 'E4 TB Allocation Details'!$A$18:$L$214, MATCH("Customer ID", 'E4 TB Allocation Details'!$A$18:$L$18, 0),FALSE), 'E2 Allocators'!$B$15:$W$358, MATCH('O5 Details by Class &amp; Accounts'!AO$18, 'E2 Allocators'!$B$15:$W$15, 0),FALSE)*$G132)</f>
        <v>0</v>
      </c>
      <c r="AP132" s="2186">
        <f>IF(ISERROR(VLOOKUP(VLOOKUP($A132, 'E4 TB Allocation Details'!$A$18:$L$214, MATCH("Customer ID", 'E4 TB Allocation Details'!$A$18:$L$18, 0),FALSE), 'E2 Allocators'!$B$15:$W$358, MATCH('O5 Details by Class &amp; Accounts'!AP$18, 'E2 Allocators'!$B$15:$W$15, 0),FALSE)*$G132), 0, VLOOKUP(VLOOKUP($A132, 'E4 TB Allocation Details'!$A$18:$L$214, MATCH("Customer ID", 'E4 TB Allocation Details'!$A$18:$L$18, 0),FALSE), 'E2 Allocators'!$B$15:$W$358, MATCH('O5 Details by Class &amp; Accounts'!AP$18, 'E2 Allocators'!$B$15:$W$15, 0),FALSE)*$G132)</f>
        <v>0</v>
      </c>
      <c r="AQ132" s="2186">
        <f>IF(ISERROR(VLOOKUP(VLOOKUP($A132, 'E4 TB Allocation Details'!$A$18:$L$214, MATCH("Customer ID", 'E4 TB Allocation Details'!$A$18:$L$18, 0),FALSE), 'E2 Allocators'!$B$15:$W$358, MATCH('O5 Details by Class &amp; Accounts'!AQ$18, 'E2 Allocators'!$B$15:$W$15, 0),FALSE)*$G132), 0, VLOOKUP(VLOOKUP($A132, 'E4 TB Allocation Details'!$A$18:$L$214, MATCH("Customer ID", 'E4 TB Allocation Details'!$A$18:$L$18, 0),FALSE), 'E2 Allocators'!$B$15:$W$358, MATCH('O5 Details by Class &amp; Accounts'!AQ$18, 'E2 Allocators'!$B$15:$W$15, 0),FALSE)*$G132)</f>
        <v>0</v>
      </c>
      <c r="AR132" s="2186">
        <f>IF(ISERROR(VLOOKUP(VLOOKUP($A132, 'E4 TB Allocation Details'!$A$18:$L$214, MATCH("Customer ID", 'E4 TB Allocation Details'!$A$18:$L$18, 0),FALSE), 'E2 Allocators'!$B$15:$W$358, MATCH('O5 Details by Class &amp; Accounts'!AR$18, 'E2 Allocators'!$B$15:$W$15, 0),FALSE)*$G132), 0, VLOOKUP(VLOOKUP($A132, 'E4 TB Allocation Details'!$A$18:$L$214, MATCH("Customer ID", 'E4 TB Allocation Details'!$A$18:$L$18, 0),FALSE), 'E2 Allocators'!$B$15:$W$358, MATCH('O5 Details by Class &amp; Accounts'!AR$18, 'E2 Allocators'!$B$15:$W$15, 0),FALSE)*$G132)</f>
        <v>0</v>
      </c>
      <c r="AS132" s="2186">
        <f>IF(ISERROR(VLOOKUP(VLOOKUP($A132, 'E4 TB Allocation Details'!$A$18:$L$214, MATCH("Customer ID", 'E4 TB Allocation Details'!$A$18:$L$18, 0),FALSE), 'E2 Allocators'!$B$15:$W$358, MATCH('O5 Details by Class &amp; Accounts'!AS$18, 'E2 Allocators'!$B$15:$W$15, 0),FALSE)*$G132), 0, VLOOKUP(VLOOKUP($A132, 'E4 TB Allocation Details'!$A$18:$L$214, MATCH("Customer ID", 'E4 TB Allocation Details'!$A$18:$L$18, 0),FALSE), 'E2 Allocators'!$B$15:$W$358, MATCH('O5 Details by Class &amp; Accounts'!AS$18, 'E2 Allocators'!$B$15:$W$15, 0),FALSE)*$G132)</f>
        <v>0</v>
      </c>
      <c r="AT132" s="2186">
        <f>IF(ISERROR(VLOOKUP(VLOOKUP($A132, 'E4 TB Allocation Details'!$A$18:$L$214, MATCH("Customer ID", 'E4 TB Allocation Details'!$A$18:$L$18, 0),FALSE), 'E2 Allocators'!$B$15:$W$358, MATCH('O5 Details by Class &amp; Accounts'!AT$18, 'E2 Allocators'!$B$15:$W$15, 0),FALSE)*$G132), 0, VLOOKUP(VLOOKUP($A132, 'E4 TB Allocation Details'!$A$18:$L$214, MATCH("Customer ID", 'E4 TB Allocation Details'!$A$18:$L$18, 0),FALSE), 'E2 Allocators'!$B$15:$W$358, MATCH('O5 Details by Class &amp; Accounts'!AT$18, 'E2 Allocators'!$B$15:$W$15, 0),FALSE)*$G132)</f>
        <v>0</v>
      </c>
      <c r="AU132" s="2186">
        <f>IF(ISERROR(VLOOKUP(VLOOKUP($A132, 'E4 TB Allocation Details'!$A$18:$L$214, MATCH("Customer ID", 'E4 TB Allocation Details'!$A$18:$L$18, 0),FALSE), 'E2 Allocators'!$B$15:$W$358, MATCH('O5 Details by Class &amp; Accounts'!AU$18, 'E2 Allocators'!$B$15:$W$15, 0),FALSE)*$G132), 0, VLOOKUP(VLOOKUP($A132, 'E4 TB Allocation Details'!$A$18:$L$214, MATCH("Customer ID", 'E4 TB Allocation Details'!$A$18:$L$18, 0),FALSE), 'E2 Allocators'!$B$15:$W$358, MATCH('O5 Details by Class &amp; Accounts'!AU$18, 'E2 Allocators'!$B$15:$W$15, 0),FALSE)*$G132)</f>
        <v>0</v>
      </c>
      <c r="AV132" s="2186">
        <f>IF(ISERROR(VLOOKUP(VLOOKUP($A132, 'E4 TB Allocation Details'!$A$18:$L$214, MATCH("Customer ID", 'E4 TB Allocation Details'!$A$18:$L$18, 0),FALSE), 'E2 Allocators'!$B$15:$W$358, MATCH('O5 Details by Class &amp; Accounts'!AV$18, 'E2 Allocators'!$B$15:$W$15, 0),FALSE)*$G132), 0, VLOOKUP(VLOOKUP($A132, 'E4 TB Allocation Details'!$A$18:$L$214, MATCH("Customer ID", 'E4 TB Allocation Details'!$A$18:$L$18, 0),FALSE), 'E2 Allocators'!$B$15:$W$358, MATCH('O5 Details by Class &amp; Accounts'!AV$18, 'E2 Allocators'!$B$15:$W$15, 0),FALSE)*$G132)</f>
        <v>0</v>
      </c>
      <c r="AW132" s="2186">
        <f>IF(ISERROR(VLOOKUP(VLOOKUP($A132, 'E4 TB Allocation Details'!$A$18:$L$214, MATCH("Customer ID", 'E4 TB Allocation Details'!$A$18:$L$18, 0),FALSE), 'E2 Allocators'!$B$15:$W$358, MATCH('O5 Details by Class &amp; Accounts'!AW$18, 'E2 Allocators'!$B$15:$W$15, 0),FALSE)*$G132), 0, VLOOKUP(VLOOKUP($A132, 'E4 TB Allocation Details'!$A$18:$L$214, MATCH("Customer ID", 'E4 TB Allocation Details'!$A$18:$L$18, 0),FALSE), 'E2 Allocators'!$B$15:$W$358, MATCH('O5 Details by Class &amp; Accounts'!AW$18, 'E2 Allocators'!$B$15:$W$15, 0),FALSE)*$G132)</f>
        <v>0</v>
      </c>
      <c r="AX132" s="2186">
        <f t="shared" si="40"/>
        <v>256317.87299999999</v>
      </c>
      <c r="AY132" s="2186">
        <f>IF(ISERROR(VLOOKUP(VLOOKUP($A132, 'E4 TB Allocation Details'!$A$18:$L$214, MATCH("Misc ID", 'E4 TB Allocation Details'!$A$18:$L$18, 0),FALSE), 'E2 Allocators'!$B$15:$W$358, MATCH('O5 Details by Class &amp; Accounts'!AY$18, 'E2 Allocators'!$B$15:$W$15, 0),FALSE)*$E132), 0, VLOOKUP(VLOOKUP($A132, 'E4 TB Allocation Details'!$A$18:$L$214, MATCH("Misc ID", 'E4 TB Allocation Details'!$A$18:$L$18, 0),FALSE), 'E2 Allocators'!$B$15:$W$358, MATCH('O5 Details by Class &amp; Accounts'!AY$18, 'E2 Allocators'!$B$15:$W$15, 0),FALSE)*$E132)</f>
        <v>0</v>
      </c>
      <c r="AZ132" s="2186">
        <f>IF(ISERROR(VLOOKUP(VLOOKUP($A132, 'E4 TB Allocation Details'!$A$18:$L$214, MATCH("Misc ID", 'E4 TB Allocation Details'!$A$18:$L$18, 0),FALSE), 'E2 Allocators'!$B$15:$W$358, MATCH('O5 Details by Class &amp; Accounts'!AZ$18, 'E2 Allocators'!$B$15:$W$15, 0),FALSE)*$E132), 0, VLOOKUP(VLOOKUP($A132, 'E4 TB Allocation Details'!$A$18:$L$214, MATCH("Misc ID", 'E4 TB Allocation Details'!$A$18:$L$18, 0),FALSE), 'E2 Allocators'!$B$15:$W$358, MATCH('O5 Details by Class &amp; Accounts'!AZ$18, 'E2 Allocators'!$B$15:$W$15, 0),FALSE)*$E132)</f>
        <v>0</v>
      </c>
      <c r="BA132" s="2186">
        <f>IF(ISERROR(VLOOKUP(VLOOKUP($A132, 'E4 TB Allocation Details'!$A$18:$L$214, MATCH("Misc ID", 'E4 TB Allocation Details'!$A$18:$L$18, 0),FALSE), 'E2 Allocators'!$B$15:$W$358, MATCH('O5 Details by Class &amp; Accounts'!BA$18, 'E2 Allocators'!$B$15:$W$15, 0),FALSE)*$E132), 0, VLOOKUP(VLOOKUP($A132, 'E4 TB Allocation Details'!$A$18:$L$214, MATCH("Misc ID", 'E4 TB Allocation Details'!$A$18:$L$18, 0),FALSE), 'E2 Allocators'!$B$15:$W$358, MATCH('O5 Details by Class &amp; Accounts'!BA$18, 'E2 Allocators'!$B$15:$W$15, 0),FALSE)*$E132)</f>
        <v>0</v>
      </c>
      <c r="BB132" s="2186">
        <f>IF(ISERROR(VLOOKUP(VLOOKUP($A132, 'E4 TB Allocation Details'!$A$18:$L$214, MATCH("Misc ID", 'E4 TB Allocation Details'!$A$18:$L$18, 0),FALSE), 'E2 Allocators'!$B$15:$W$358, MATCH('O5 Details by Class &amp; Accounts'!BB$18, 'E2 Allocators'!$B$15:$W$15, 0),FALSE)*$E132), 0, VLOOKUP(VLOOKUP($A132, 'E4 TB Allocation Details'!$A$18:$L$214, MATCH("Misc ID", 'E4 TB Allocation Details'!$A$18:$L$18, 0),FALSE), 'E2 Allocators'!$B$15:$W$358, MATCH('O5 Details by Class &amp; Accounts'!BB$18, 'E2 Allocators'!$B$15:$W$15, 0),FALSE)*$E132)</f>
        <v>0</v>
      </c>
      <c r="BC132" s="2186">
        <f>IF(ISERROR(VLOOKUP(VLOOKUP($A132, 'E4 TB Allocation Details'!$A$18:$L$214, MATCH("Misc ID", 'E4 TB Allocation Details'!$A$18:$L$18, 0),FALSE), 'E2 Allocators'!$B$15:$W$358, MATCH('O5 Details by Class &amp; Accounts'!BC$18, 'E2 Allocators'!$B$15:$W$15, 0),FALSE)*$E132), 0, VLOOKUP(VLOOKUP($A132, 'E4 TB Allocation Details'!$A$18:$L$214, MATCH("Misc ID", 'E4 TB Allocation Details'!$A$18:$L$18, 0),FALSE), 'E2 Allocators'!$B$15:$W$358, MATCH('O5 Details by Class &amp; Accounts'!BC$18, 'E2 Allocators'!$B$15:$W$15, 0),FALSE)*$E132)</f>
        <v>0</v>
      </c>
      <c r="BD132" s="2186">
        <f>IF(ISERROR(VLOOKUP(VLOOKUP($A132, 'E4 TB Allocation Details'!$A$18:$L$214, MATCH("Misc ID", 'E4 TB Allocation Details'!$A$18:$L$18, 0),FALSE), 'E2 Allocators'!$B$15:$W$358, MATCH('O5 Details by Class &amp; Accounts'!BD$18, 'E2 Allocators'!$B$15:$W$15, 0),FALSE)*$E132), 0, VLOOKUP(VLOOKUP($A132, 'E4 TB Allocation Details'!$A$18:$L$214, MATCH("Misc ID", 'E4 TB Allocation Details'!$A$18:$L$18, 0),FALSE), 'E2 Allocators'!$B$15:$W$358, MATCH('O5 Details by Class &amp; Accounts'!BD$18, 'E2 Allocators'!$B$15:$W$15, 0),FALSE)*$E132)</f>
        <v>0</v>
      </c>
      <c r="BE132" s="2186">
        <f>IF(ISERROR(VLOOKUP(VLOOKUP($A132, 'E4 TB Allocation Details'!$A$18:$L$214, MATCH("Misc ID", 'E4 TB Allocation Details'!$A$18:$L$18, 0),FALSE), 'E2 Allocators'!$B$15:$W$358, MATCH('O5 Details by Class &amp; Accounts'!BE$18, 'E2 Allocators'!$B$15:$W$15, 0),FALSE)*$E132), 0, VLOOKUP(VLOOKUP($A132, 'E4 TB Allocation Details'!$A$18:$L$214, MATCH("Misc ID", 'E4 TB Allocation Details'!$A$18:$L$18, 0),FALSE), 'E2 Allocators'!$B$15:$W$358, MATCH('O5 Details by Class &amp; Accounts'!BE$18, 'E2 Allocators'!$B$15:$W$15, 0),FALSE)*$E132)</f>
        <v>0</v>
      </c>
      <c r="BF132" s="2186">
        <f>IF(ISERROR(VLOOKUP(VLOOKUP($A132, 'E4 TB Allocation Details'!$A$18:$L$214, MATCH("Misc ID", 'E4 TB Allocation Details'!$A$18:$L$18, 0),FALSE), 'E2 Allocators'!$B$15:$W$358, MATCH('O5 Details by Class &amp; Accounts'!BF$18, 'E2 Allocators'!$B$15:$W$15, 0),FALSE)*$E132), 0, VLOOKUP(VLOOKUP($A132, 'E4 TB Allocation Details'!$A$18:$L$214, MATCH("Misc ID", 'E4 TB Allocation Details'!$A$18:$L$18, 0),FALSE), 'E2 Allocators'!$B$15:$W$358, MATCH('O5 Details by Class &amp; Accounts'!BF$18, 'E2 Allocators'!$B$15:$W$15, 0),FALSE)*$E132)</f>
        <v>0</v>
      </c>
      <c r="BG132" s="2186">
        <f>IF(ISERROR(VLOOKUP(VLOOKUP($A132, 'E4 TB Allocation Details'!$A$18:$L$214, MATCH("Misc ID", 'E4 TB Allocation Details'!$A$18:$L$18, 0),FALSE), 'E2 Allocators'!$B$15:$W$358, MATCH('O5 Details by Class &amp; Accounts'!BG$18, 'E2 Allocators'!$B$15:$W$15, 0),FALSE)*$E132), 0, VLOOKUP(VLOOKUP($A132, 'E4 TB Allocation Details'!$A$18:$L$214, MATCH("Misc ID", 'E4 TB Allocation Details'!$A$18:$L$18, 0),FALSE), 'E2 Allocators'!$B$15:$W$358, MATCH('O5 Details by Class &amp; Accounts'!BG$18, 'E2 Allocators'!$B$15:$W$15, 0),FALSE)*$E132)</f>
        <v>0</v>
      </c>
      <c r="BH132" s="2186">
        <f>IF(ISERROR(VLOOKUP(VLOOKUP($A132, 'E4 TB Allocation Details'!$A$18:$L$214, MATCH("Misc ID", 'E4 TB Allocation Details'!$A$18:$L$18, 0),FALSE), 'E2 Allocators'!$B$15:$W$358, MATCH('O5 Details by Class &amp; Accounts'!BH$18, 'E2 Allocators'!$B$15:$W$15, 0),FALSE)*$E132), 0, VLOOKUP(VLOOKUP($A132, 'E4 TB Allocation Details'!$A$18:$L$214, MATCH("Misc ID", 'E4 TB Allocation Details'!$A$18:$L$18, 0),FALSE), 'E2 Allocators'!$B$15:$W$358, MATCH('O5 Details by Class &amp; Accounts'!BH$18, 'E2 Allocators'!$B$15:$W$15, 0),FALSE)*$E132)</f>
        <v>0</v>
      </c>
      <c r="BI132" s="2186">
        <f>IF(ISERROR(VLOOKUP(VLOOKUP($A132, 'E4 TB Allocation Details'!$A$18:$L$214, MATCH("Misc ID", 'E4 TB Allocation Details'!$A$18:$L$18, 0),FALSE), 'E2 Allocators'!$B$15:$W$358, MATCH('O5 Details by Class &amp; Accounts'!BI$18, 'E2 Allocators'!$B$15:$W$15, 0),FALSE)*$E132), 0, VLOOKUP(VLOOKUP($A132, 'E4 TB Allocation Details'!$A$18:$L$214, MATCH("Misc ID", 'E4 TB Allocation Details'!$A$18:$L$18, 0),FALSE), 'E2 Allocators'!$B$15:$W$358, MATCH('O5 Details by Class &amp; Accounts'!BI$18, 'E2 Allocators'!$B$15:$W$15, 0),FALSE)*$E132)</f>
        <v>0</v>
      </c>
      <c r="BJ132" s="2186">
        <f>IF(ISERROR(VLOOKUP(VLOOKUP($A132, 'E4 TB Allocation Details'!$A$18:$L$214, MATCH("Misc ID", 'E4 TB Allocation Details'!$A$18:$L$18, 0),FALSE), 'E2 Allocators'!$B$15:$W$358, MATCH('O5 Details by Class &amp; Accounts'!BJ$18, 'E2 Allocators'!$B$15:$W$15, 0),FALSE)*$E132), 0, VLOOKUP(VLOOKUP($A132, 'E4 TB Allocation Details'!$A$18:$L$214, MATCH("Misc ID", 'E4 TB Allocation Details'!$A$18:$L$18, 0),FALSE), 'E2 Allocators'!$B$15:$W$358, MATCH('O5 Details by Class &amp; Accounts'!BJ$18, 'E2 Allocators'!$B$15:$W$15, 0),FALSE)*$E132)</f>
        <v>0</v>
      </c>
      <c r="BK132" s="2186">
        <f>IF(ISERROR(VLOOKUP(VLOOKUP($A132, 'E4 TB Allocation Details'!$A$18:$L$214, MATCH("Misc ID", 'E4 TB Allocation Details'!$A$18:$L$18, 0),FALSE), 'E2 Allocators'!$B$15:$W$358, MATCH('O5 Details by Class &amp; Accounts'!BK$18, 'E2 Allocators'!$B$15:$W$15, 0),FALSE)*$E132), 0, VLOOKUP(VLOOKUP($A132, 'E4 TB Allocation Details'!$A$18:$L$214, MATCH("Misc ID", 'E4 TB Allocation Details'!$A$18:$L$18, 0),FALSE), 'E2 Allocators'!$B$15:$W$358, MATCH('O5 Details by Class &amp; Accounts'!BK$18, 'E2 Allocators'!$B$15:$W$15, 0),FALSE)*$E132)</f>
        <v>0</v>
      </c>
      <c r="BL132" s="2186">
        <f>IF(ISERROR(VLOOKUP(VLOOKUP($A132, 'E4 TB Allocation Details'!$A$18:$L$214, MATCH("Misc ID", 'E4 TB Allocation Details'!$A$18:$L$18, 0),FALSE), 'E2 Allocators'!$B$15:$W$358, MATCH('O5 Details by Class &amp; Accounts'!BL$18, 'E2 Allocators'!$B$15:$W$15, 0),FALSE)*$E132), 0, VLOOKUP(VLOOKUP($A132, 'E4 TB Allocation Details'!$A$18:$L$214, MATCH("Misc ID", 'E4 TB Allocation Details'!$A$18:$L$18, 0),FALSE), 'E2 Allocators'!$B$15:$W$358, MATCH('O5 Details by Class &amp; Accounts'!BL$18, 'E2 Allocators'!$B$15:$W$15, 0),FALSE)*$E132)</f>
        <v>0</v>
      </c>
      <c r="BM132" s="2186">
        <f>IF(ISERROR(VLOOKUP(VLOOKUP($A132, 'E4 TB Allocation Details'!$A$18:$L$214, MATCH("Misc ID", 'E4 TB Allocation Details'!$A$18:$L$18, 0),FALSE), 'E2 Allocators'!$B$15:$W$358, MATCH('O5 Details by Class &amp; Accounts'!BM$18, 'E2 Allocators'!$B$15:$W$15, 0),FALSE)*$E132), 0, VLOOKUP(VLOOKUP($A132, 'E4 TB Allocation Details'!$A$18:$L$214, MATCH("Misc ID", 'E4 TB Allocation Details'!$A$18:$L$18, 0),FALSE), 'E2 Allocators'!$B$15:$W$358, MATCH('O5 Details by Class &amp; Accounts'!BM$18, 'E2 Allocators'!$B$15:$W$15, 0),FALSE)*$E132)</f>
        <v>0</v>
      </c>
      <c r="BN132" s="2186">
        <f>IF(ISERROR(VLOOKUP(VLOOKUP($A132, 'E4 TB Allocation Details'!$A$18:$L$214, MATCH("Misc ID", 'E4 TB Allocation Details'!$A$18:$L$18, 0),FALSE), 'E2 Allocators'!$B$15:$W$358, MATCH('O5 Details by Class &amp; Accounts'!BN$18, 'E2 Allocators'!$B$15:$W$15, 0),FALSE)*$E132), 0, VLOOKUP(VLOOKUP($A132, 'E4 TB Allocation Details'!$A$18:$L$214, MATCH("Misc ID", 'E4 TB Allocation Details'!$A$18:$L$18, 0),FALSE), 'E2 Allocators'!$B$15:$W$358, MATCH('O5 Details by Class &amp; Accounts'!BN$18, 'E2 Allocators'!$B$15:$W$15, 0),FALSE)*$E132)</f>
        <v>0</v>
      </c>
      <c r="BO132" s="2186">
        <f>IF(ISERROR(VLOOKUP(VLOOKUP($A132, 'E4 TB Allocation Details'!$A$18:$L$214, MATCH("Misc ID", 'E4 TB Allocation Details'!$A$18:$L$18, 0),FALSE), 'E2 Allocators'!$B$15:$W$358, MATCH('O5 Details by Class &amp; Accounts'!BO$18, 'E2 Allocators'!$B$15:$W$15, 0),FALSE)*$E132), 0, VLOOKUP(VLOOKUP($A132, 'E4 TB Allocation Details'!$A$18:$L$214, MATCH("Misc ID", 'E4 TB Allocation Details'!$A$18:$L$18, 0),FALSE), 'E2 Allocators'!$B$15:$W$358, MATCH('O5 Details by Class &amp; Accounts'!BO$18, 'E2 Allocators'!$B$15:$W$15, 0),FALSE)*$E132)</f>
        <v>0</v>
      </c>
      <c r="BP132" s="2186">
        <f>IF(ISERROR(VLOOKUP(VLOOKUP($A132, 'E4 TB Allocation Details'!$A$18:$L$214, MATCH("Misc ID", 'E4 TB Allocation Details'!$A$18:$L$18, 0),FALSE), 'E2 Allocators'!$B$15:$W$358, MATCH('O5 Details by Class &amp; Accounts'!BP$18, 'E2 Allocators'!$B$15:$W$15, 0),FALSE)*$E132), 0, VLOOKUP(VLOOKUP($A132, 'E4 TB Allocation Details'!$A$18:$L$214, MATCH("Misc ID", 'E4 TB Allocation Details'!$A$18:$L$18, 0),FALSE), 'E2 Allocators'!$B$15:$W$358, MATCH('O5 Details by Class &amp; Accounts'!BP$18, 'E2 Allocators'!$B$15:$W$15, 0),FALSE)*$E132)</f>
        <v>0</v>
      </c>
      <c r="BQ132" s="2186">
        <f>IF(ISERROR(VLOOKUP(VLOOKUP($A132, 'E4 TB Allocation Details'!$A$18:$L$214, MATCH("Misc ID", 'E4 TB Allocation Details'!$A$18:$L$18, 0),FALSE), 'E2 Allocators'!$B$15:$W$358, MATCH('O5 Details by Class &amp; Accounts'!BQ$18, 'E2 Allocators'!$B$15:$W$15, 0),FALSE)*$E132), 0, VLOOKUP(VLOOKUP($A132, 'E4 TB Allocation Details'!$A$18:$L$214, MATCH("Misc ID", 'E4 TB Allocation Details'!$A$18:$L$18, 0),FALSE), 'E2 Allocators'!$B$15:$W$358, MATCH('O5 Details by Class &amp; Accounts'!BQ$18, 'E2 Allocators'!$B$15:$W$15, 0),FALSE)*$E132)</f>
        <v>0</v>
      </c>
      <c r="BR132" s="2186">
        <f>IF(ISERROR(VLOOKUP(VLOOKUP($A132, 'E4 TB Allocation Details'!$A$18:$L$214, MATCH("Misc ID", 'E4 TB Allocation Details'!$A$18:$L$18, 0),FALSE), 'E2 Allocators'!$B$15:$W$358, MATCH('O5 Details by Class &amp; Accounts'!BR$18, 'E2 Allocators'!$B$15:$W$15, 0),FALSE)*$E132), 0, VLOOKUP(VLOOKUP($A132, 'E4 TB Allocation Details'!$A$18:$L$214, MATCH("Misc ID", 'E4 TB Allocation Details'!$A$18:$L$18, 0),FALSE), 'E2 Allocators'!$B$15:$W$358, MATCH('O5 Details by Class &amp; Accounts'!BR$18, 'E2 Allocators'!$B$15:$W$15, 0),FALSE)*$E132)</f>
        <v>0</v>
      </c>
      <c r="BS132" s="2186">
        <f t="shared" si="41"/>
        <v>0</v>
      </c>
      <c r="BT132" s="2186">
        <f>IF(ISERROR(VLOOKUP(VLOOKUP($A132, 'E4 TB Allocation Details'!$A$18:$L$214, MATCH("A &amp; G ID", 'E4 TB Allocation Details'!$A$18:$L$18, 0),FALSE), 'E2 Allocators'!$B$15:$W$358, MATCH('O5 Details by Class &amp; Accounts'!BT$18, 'E2 Allocators'!$B$15:$W$15, 0),FALSE)*$E132), 0, VLOOKUP(VLOOKUP($A132, 'E4 TB Allocation Details'!$A$18:$L$214, MATCH("A &amp; G ID", 'E4 TB Allocation Details'!$A$18:$L$18, 0),FALSE), 'E2 Allocators'!$B$15:$W$358, MATCH('O5 Details by Class &amp; Accounts'!BT$18, 'E2 Allocators'!$B$15:$W$15, 0),FALSE)*$E132)</f>
        <v>0</v>
      </c>
      <c r="BU132" s="2186">
        <f>IF(ISERROR(VLOOKUP(VLOOKUP($A132, 'E4 TB Allocation Details'!$A$18:$L$214, MATCH("A &amp; G ID", 'E4 TB Allocation Details'!$A$18:$L$18, 0),FALSE), 'E2 Allocators'!$B$15:$W$358, MATCH('O5 Details by Class &amp; Accounts'!BU$18, 'E2 Allocators'!$B$15:$W$15, 0),FALSE)*$E132), 0, VLOOKUP(VLOOKUP($A132, 'E4 TB Allocation Details'!$A$18:$L$214, MATCH("A &amp; G ID", 'E4 TB Allocation Details'!$A$18:$L$18, 0),FALSE), 'E2 Allocators'!$B$15:$W$358, MATCH('O5 Details by Class &amp; Accounts'!BU$18, 'E2 Allocators'!$B$15:$W$15, 0),FALSE)*$E132)</f>
        <v>0</v>
      </c>
      <c r="BV132" s="2186">
        <f>IF(ISERROR(VLOOKUP(VLOOKUP($A132, 'E4 TB Allocation Details'!$A$18:$L$214, MATCH("A &amp; G ID", 'E4 TB Allocation Details'!$A$18:$L$18, 0),FALSE), 'E2 Allocators'!$B$15:$W$358, MATCH('O5 Details by Class &amp; Accounts'!BV$18, 'E2 Allocators'!$B$15:$W$15, 0),FALSE)*$E132), 0, VLOOKUP(VLOOKUP($A132, 'E4 TB Allocation Details'!$A$18:$L$214, MATCH("A &amp; G ID", 'E4 TB Allocation Details'!$A$18:$L$18, 0),FALSE), 'E2 Allocators'!$B$15:$W$358, MATCH('O5 Details by Class &amp; Accounts'!BV$18, 'E2 Allocators'!$B$15:$W$15, 0),FALSE)*$E132)</f>
        <v>0</v>
      </c>
      <c r="BW132" s="2186">
        <f>IF(ISERROR(VLOOKUP(VLOOKUP($A132, 'E4 TB Allocation Details'!$A$18:$L$214, MATCH("A &amp; G ID", 'E4 TB Allocation Details'!$A$18:$L$18, 0),FALSE), 'E2 Allocators'!$B$15:$W$358, MATCH('O5 Details by Class &amp; Accounts'!BW$18, 'E2 Allocators'!$B$15:$W$15, 0),FALSE)*$E132), 0, VLOOKUP(VLOOKUP($A132, 'E4 TB Allocation Details'!$A$18:$L$214, MATCH("A &amp; G ID", 'E4 TB Allocation Details'!$A$18:$L$18, 0),FALSE), 'E2 Allocators'!$B$15:$W$358, MATCH('O5 Details by Class &amp; Accounts'!BW$18, 'E2 Allocators'!$B$15:$W$15, 0),FALSE)*$E132)</f>
        <v>0</v>
      </c>
      <c r="BX132" s="2186">
        <f>IF(ISERROR(VLOOKUP(VLOOKUP($A132, 'E4 TB Allocation Details'!$A$18:$L$214, MATCH("A &amp; G ID", 'E4 TB Allocation Details'!$A$18:$L$18, 0),FALSE), 'E2 Allocators'!$B$15:$W$358, MATCH('O5 Details by Class &amp; Accounts'!BX$18, 'E2 Allocators'!$B$15:$W$15, 0),FALSE)*$E132), 0, VLOOKUP(VLOOKUP($A132, 'E4 TB Allocation Details'!$A$18:$L$214, MATCH("A &amp; G ID", 'E4 TB Allocation Details'!$A$18:$L$18, 0),FALSE), 'E2 Allocators'!$B$15:$W$358, MATCH('O5 Details by Class &amp; Accounts'!BX$18, 'E2 Allocators'!$B$15:$W$15, 0),FALSE)*$E132)</f>
        <v>0</v>
      </c>
      <c r="BY132" s="2186">
        <f>IF(ISERROR(VLOOKUP(VLOOKUP($A132, 'E4 TB Allocation Details'!$A$18:$L$214, MATCH("A &amp; G ID", 'E4 TB Allocation Details'!$A$18:$L$18, 0),FALSE), 'E2 Allocators'!$B$15:$W$358, MATCH('O5 Details by Class &amp; Accounts'!BY$18, 'E2 Allocators'!$B$15:$W$15, 0),FALSE)*$E132), 0, VLOOKUP(VLOOKUP($A132, 'E4 TB Allocation Details'!$A$18:$L$214, MATCH("A &amp; G ID", 'E4 TB Allocation Details'!$A$18:$L$18, 0),FALSE), 'E2 Allocators'!$B$15:$W$358, MATCH('O5 Details by Class &amp; Accounts'!BY$18, 'E2 Allocators'!$B$15:$W$15, 0),FALSE)*$E132)</f>
        <v>0</v>
      </c>
      <c r="BZ132" s="2186">
        <f>IF(ISERROR(VLOOKUP(VLOOKUP($A132, 'E4 TB Allocation Details'!$A$18:$L$214, MATCH("A &amp; G ID", 'E4 TB Allocation Details'!$A$18:$L$18, 0),FALSE), 'E2 Allocators'!$B$15:$W$358, MATCH('O5 Details by Class &amp; Accounts'!BZ$18, 'E2 Allocators'!$B$15:$W$15, 0),FALSE)*$E132), 0, VLOOKUP(VLOOKUP($A132, 'E4 TB Allocation Details'!$A$18:$L$214, MATCH("A &amp; G ID", 'E4 TB Allocation Details'!$A$18:$L$18, 0),FALSE), 'E2 Allocators'!$B$15:$W$358, MATCH('O5 Details by Class &amp; Accounts'!BZ$18, 'E2 Allocators'!$B$15:$W$15, 0),FALSE)*$E132)</f>
        <v>0</v>
      </c>
      <c r="CA132" s="2186">
        <f>IF(ISERROR(VLOOKUP(VLOOKUP($A132, 'E4 TB Allocation Details'!$A$18:$L$214, MATCH("A &amp; G ID", 'E4 TB Allocation Details'!$A$18:$L$18, 0),FALSE), 'E2 Allocators'!$B$15:$W$358, MATCH('O5 Details by Class &amp; Accounts'!CA$18, 'E2 Allocators'!$B$15:$W$15, 0),FALSE)*$E132), 0, VLOOKUP(VLOOKUP($A132, 'E4 TB Allocation Details'!$A$18:$L$214, MATCH("A &amp; G ID", 'E4 TB Allocation Details'!$A$18:$L$18, 0),FALSE), 'E2 Allocators'!$B$15:$W$358, MATCH('O5 Details by Class &amp; Accounts'!CA$18, 'E2 Allocators'!$B$15:$W$15, 0),FALSE)*$E132)</f>
        <v>0</v>
      </c>
      <c r="CB132" s="2186">
        <f>IF(ISERROR(VLOOKUP(VLOOKUP($A132, 'E4 TB Allocation Details'!$A$18:$L$214, MATCH("A &amp; G ID", 'E4 TB Allocation Details'!$A$18:$L$18, 0),FALSE), 'E2 Allocators'!$B$15:$W$358, MATCH('O5 Details by Class &amp; Accounts'!CB$18, 'E2 Allocators'!$B$15:$W$15, 0),FALSE)*$E132), 0, VLOOKUP(VLOOKUP($A132, 'E4 TB Allocation Details'!$A$18:$L$214, MATCH("A &amp; G ID", 'E4 TB Allocation Details'!$A$18:$L$18, 0),FALSE), 'E2 Allocators'!$B$15:$W$358, MATCH('O5 Details by Class &amp; Accounts'!CB$18, 'E2 Allocators'!$B$15:$W$15, 0),FALSE)*$E132)</f>
        <v>0</v>
      </c>
      <c r="CC132" s="2186">
        <f>IF(ISERROR(VLOOKUP(VLOOKUP($A132, 'E4 TB Allocation Details'!$A$18:$L$214, MATCH("A &amp; G ID", 'E4 TB Allocation Details'!$A$18:$L$18, 0),FALSE), 'E2 Allocators'!$B$15:$W$358, MATCH('O5 Details by Class &amp; Accounts'!CC$18, 'E2 Allocators'!$B$15:$W$15, 0),FALSE)*$E132), 0, VLOOKUP(VLOOKUP($A132, 'E4 TB Allocation Details'!$A$18:$L$214, MATCH("A &amp; G ID", 'E4 TB Allocation Details'!$A$18:$L$18, 0),FALSE), 'E2 Allocators'!$B$15:$W$358, MATCH('O5 Details by Class &amp; Accounts'!CC$18, 'E2 Allocators'!$B$15:$W$15, 0),FALSE)*$E132)</f>
        <v>0</v>
      </c>
      <c r="CD132" s="2186">
        <f>IF(ISERROR(VLOOKUP(VLOOKUP($A132, 'E4 TB Allocation Details'!$A$18:$L$214, MATCH("A &amp; G ID", 'E4 TB Allocation Details'!$A$18:$L$18, 0),FALSE), 'E2 Allocators'!$B$15:$W$358, MATCH('O5 Details by Class &amp; Accounts'!CD$18, 'E2 Allocators'!$B$15:$W$15, 0),FALSE)*$E132), 0, VLOOKUP(VLOOKUP($A132, 'E4 TB Allocation Details'!$A$18:$L$214, MATCH("A &amp; G ID", 'E4 TB Allocation Details'!$A$18:$L$18, 0),FALSE), 'E2 Allocators'!$B$15:$W$358, MATCH('O5 Details by Class &amp; Accounts'!CD$18, 'E2 Allocators'!$B$15:$W$15, 0),FALSE)*$E132)</f>
        <v>0</v>
      </c>
      <c r="CE132" s="2186">
        <f>IF(ISERROR(VLOOKUP(VLOOKUP($A132, 'E4 TB Allocation Details'!$A$18:$L$214, MATCH("A &amp; G ID", 'E4 TB Allocation Details'!$A$18:$L$18, 0),FALSE), 'E2 Allocators'!$B$15:$W$358, MATCH('O5 Details by Class &amp; Accounts'!CE$18, 'E2 Allocators'!$B$15:$W$15, 0),FALSE)*$E132), 0, VLOOKUP(VLOOKUP($A132, 'E4 TB Allocation Details'!$A$18:$L$214, MATCH("A &amp; G ID", 'E4 TB Allocation Details'!$A$18:$L$18, 0),FALSE), 'E2 Allocators'!$B$15:$W$358, MATCH('O5 Details by Class &amp; Accounts'!CE$18, 'E2 Allocators'!$B$15:$W$15, 0),FALSE)*$E132)</f>
        <v>0</v>
      </c>
      <c r="CF132" s="2186">
        <f>IF(ISERROR(VLOOKUP(VLOOKUP($A132, 'E4 TB Allocation Details'!$A$18:$L$214, MATCH("A &amp; G ID", 'E4 TB Allocation Details'!$A$18:$L$18, 0),FALSE), 'E2 Allocators'!$B$15:$W$358, MATCH('O5 Details by Class &amp; Accounts'!CF$18, 'E2 Allocators'!$B$15:$W$15, 0),FALSE)*$E132), 0, VLOOKUP(VLOOKUP($A132, 'E4 TB Allocation Details'!$A$18:$L$214, MATCH("A &amp; G ID", 'E4 TB Allocation Details'!$A$18:$L$18, 0),FALSE), 'E2 Allocators'!$B$15:$W$358, MATCH('O5 Details by Class &amp; Accounts'!CF$18, 'E2 Allocators'!$B$15:$W$15, 0),FALSE)*$E132)</f>
        <v>0</v>
      </c>
      <c r="CG132" s="2186">
        <f>IF(ISERROR(VLOOKUP(VLOOKUP($A132, 'E4 TB Allocation Details'!$A$18:$L$214, MATCH("A &amp; G ID", 'E4 TB Allocation Details'!$A$18:$L$18, 0),FALSE), 'E2 Allocators'!$B$15:$W$358, MATCH('O5 Details by Class &amp; Accounts'!CG$18, 'E2 Allocators'!$B$15:$W$15, 0),FALSE)*$E132), 0, VLOOKUP(VLOOKUP($A132, 'E4 TB Allocation Details'!$A$18:$L$214, MATCH("A &amp; G ID", 'E4 TB Allocation Details'!$A$18:$L$18, 0),FALSE), 'E2 Allocators'!$B$15:$W$358, MATCH('O5 Details by Class &amp; Accounts'!CG$18, 'E2 Allocators'!$B$15:$W$15, 0),FALSE)*$E132)</f>
        <v>0</v>
      </c>
      <c r="CH132" s="2186">
        <f>IF(ISERROR(VLOOKUP(VLOOKUP($A132, 'E4 TB Allocation Details'!$A$18:$L$214, MATCH("A &amp; G ID", 'E4 TB Allocation Details'!$A$18:$L$18, 0),FALSE), 'E2 Allocators'!$B$15:$W$358, MATCH('O5 Details by Class &amp; Accounts'!CH$18, 'E2 Allocators'!$B$15:$W$15, 0),FALSE)*$E132), 0, VLOOKUP(VLOOKUP($A132, 'E4 TB Allocation Details'!$A$18:$L$214, MATCH("A &amp; G ID", 'E4 TB Allocation Details'!$A$18:$L$18, 0),FALSE), 'E2 Allocators'!$B$15:$W$358, MATCH('O5 Details by Class &amp; Accounts'!CH$18, 'E2 Allocators'!$B$15:$W$15, 0),FALSE)*$E132)</f>
        <v>0</v>
      </c>
      <c r="CI132" s="2186">
        <f>IF(ISERROR(VLOOKUP(VLOOKUP($A132, 'E4 TB Allocation Details'!$A$18:$L$214, MATCH("A &amp; G ID", 'E4 TB Allocation Details'!$A$18:$L$18, 0),FALSE), 'E2 Allocators'!$B$15:$W$358, MATCH('O5 Details by Class &amp; Accounts'!CI$18, 'E2 Allocators'!$B$15:$W$15, 0),FALSE)*$E132), 0, VLOOKUP(VLOOKUP($A132, 'E4 TB Allocation Details'!$A$18:$L$214, MATCH("A &amp; G ID", 'E4 TB Allocation Details'!$A$18:$L$18, 0),FALSE), 'E2 Allocators'!$B$15:$W$358, MATCH('O5 Details by Class &amp; Accounts'!CI$18, 'E2 Allocators'!$B$15:$W$15, 0),FALSE)*$E132)</f>
        <v>0</v>
      </c>
      <c r="CJ132" s="2186">
        <f>IF(ISERROR(VLOOKUP(VLOOKUP($A132, 'E4 TB Allocation Details'!$A$18:$L$214, MATCH("A &amp; G ID", 'E4 TB Allocation Details'!$A$18:$L$18, 0),FALSE), 'E2 Allocators'!$B$15:$W$358, MATCH('O5 Details by Class &amp; Accounts'!CJ$18, 'E2 Allocators'!$B$15:$W$15, 0),FALSE)*$E132), 0, VLOOKUP(VLOOKUP($A132, 'E4 TB Allocation Details'!$A$18:$L$214, MATCH("A &amp; G ID", 'E4 TB Allocation Details'!$A$18:$L$18, 0),FALSE), 'E2 Allocators'!$B$15:$W$358, MATCH('O5 Details by Class &amp; Accounts'!CJ$18, 'E2 Allocators'!$B$15:$W$15, 0),FALSE)*$E132)</f>
        <v>0</v>
      </c>
      <c r="CK132" s="2186">
        <f>IF(ISERROR(VLOOKUP(VLOOKUP($A132, 'E4 TB Allocation Details'!$A$18:$L$214, MATCH("A &amp; G ID", 'E4 TB Allocation Details'!$A$18:$L$18, 0),FALSE), 'E2 Allocators'!$B$15:$W$358, MATCH('O5 Details by Class &amp; Accounts'!CK$18, 'E2 Allocators'!$B$15:$W$15, 0),FALSE)*$E132), 0, VLOOKUP(VLOOKUP($A132, 'E4 TB Allocation Details'!$A$18:$L$214, MATCH("A &amp; G ID", 'E4 TB Allocation Details'!$A$18:$L$18, 0),FALSE), 'E2 Allocators'!$B$15:$W$358, MATCH('O5 Details by Class &amp; Accounts'!CK$18, 'E2 Allocators'!$B$15:$W$15, 0),FALSE)*$E132)</f>
        <v>0</v>
      </c>
      <c r="CL132" s="2186">
        <f>IF(ISERROR(VLOOKUP(VLOOKUP($A132, 'E4 TB Allocation Details'!$A$18:$L$214, MATCH("A &amp; G ID", 'E4 TB Allocation Details'!$A$18:$L$18, 0),FALSE), 'E2 Allocators'!$B$15:$W$358, MATCH('O5 Details by Class &amp; Accounts'!CL$18, 'E2 Allocators'!$B$15:$W$15, 0),FALSE)*$E132), 0, VLOOKUP(VLOOKUP($A132, 'E4 TB Allocation Details'!$A$18:$L$214, MATCH("A &amp; G ID", 'E4 TB Allocation Details'!$A$18:$L$18, 0),FALSE), 'E2 Allocators'!$B$15:$W$358, MATCH('O5 Details by Class &amp; Accounts'!CL$18, 'E2 Allocators'!$B$15:$W$15, 0),FALSE)*$E132)</f>
        <v>0</v>
      </c>
      <c r="CM132" s="2186">
        <f>IF(ISERROR(VLOOKUP(VLOOKUP($A132, 'E4 TB Allocation Details'!$A$18:$L$214, MATCH("A &amp; G ID", 'E4 TB Allocation Details'!$A$18:$L$18, 0),FALSE), 'E2 Allocators'!$B$15:$W$358, MATCH('O5 Details by Class &amp; Accounts'!CM$18, 'E2 Allocators'!$B$15:$W$15, 0),FALSE)*$E132), 0, VLOOKUP(VLOOKUP($A132, 'E4 TB Allocation Details'!$A$18:$L$214, MATCH("A &amp; G ID", 'E4 TB Allocation Details'!$A$18:$L$18, 0),FALSE), 'E2 Allocators'!$B$15:$W$358, MATCH('O5 Details by Class &amp; Accounts'!CM$18, 'E2 Allocators'!$B$15:$W$15, 0),FALSE)*$E132)</f>
        <v>0</v>
      </c>
      <c r="CN132" s="2186">
        <f t="shared" si="42"/>
        <v>0</v>
      </c>
      <c r="CO132" s="2187">
        <f t="shared" si="43"/>
        <v>-2.9103830456733704E-11</v>
      </c>
      <c r="CQ132" s="1625" t="s">
        <v>108</v>
      </c>
    </row>
    <row r="133" spans="1:95" s="54" customFormat="1" ht="12.75" x14ac:dyDescent="0.2">
      <c r="A133" s="991">
        <v>5012</v>
      </c>
      <c r="B133" s="990" t="s">
        <v>976</v>
      </c>
      <c r="C133" s="2184">
        <f>IF(ISERROR(VLOOKUP($A133,'I3 TB Data'!$A$19:$H$483,MATCH('O5 Details by Class &amp; Accounts'!$C$18, 'I3 TB Data'!$A$19:$H$19,0),0)), 0, VLOOKUP($A133,'I3 TB Data'!$A$19:$H$483,MATCH('O5 Details by Class &amp; Accounts'!$C$18,'I3 TB Data'!$A$19:$H$19,0),0))</f>
        <v>444919.23</v>
      </c>
      <c r="D133" s="2185"/>
      <c r="E133" s="2184">
        <f t="shared" si="31"/>
        <v>444919.23</v>
      </c>
      <c r="F133" s="2186">
        <f>IF(ISERROR(VLOOKUP($A133, 'E1 Categorization'!A33:E124, MATCH("Customer Component", 'E1 Categorization'!$A$33:$E$33,0), 0)), 0, IF(VLOOKUP($A133, 'E1 Categorization'!A33:E124, MATCH("Customer Component", 'E1 Categorization'!$A$33:$E$33,0), 0)=0, 'O5 Details by Class &amp; Accounts'!$E133, IF(AND(VLOOKUP($A133, 'E1 Categorization'!A33:E124, MATCH("Customer Component", 'E1 Categorization'!$A$33:$E$33,0), 0) &gt;0, VLOOKUP($A133, 'E1 Categorization'!A33:E124, MATCH("Customer Component", 'E1 Categorization'!$A$33:$E$33,0), 0)&lt;1), 'O5 Details by Class &amp; Accounts'!$E133*(1-VLOOKUP($A133, 'E1 Categorization'!A33:E124, MATCH("Customer Component", 'E1 Categorization'!$A$33:$E$33,0), 0)), 0)))</f>
        <v>444919.23</v>
      </c>
      <c r="G133" s="2186">
        <f>IF(ISERROR(VLOOKUP($A133, 'E1 Categorization'!A33:E124, MATCH("Customer Component", 'E1 Categorization'!$A$33:$E$33,0), 0)),0, IF(VLOOKUP($A133, 'E1 Categorization'!A33:E124, MATCH("Customer Component", 'E1 Categorization'!$A$33:$E$33,0), 0)=0, 0, IF(AND(VLOOKUP($A133, 'E1 Categorization'!A33:E124, MATCH("Customer Component", 'E1 Categorization'!$A$33:$E$33,0), 0) &gt;0, VLOOKUP($A133, 'E1 Categorization'!A33:E124, MATCH("Customer Component", 'E1 Categorization'!$A$33:$E$33,0), 0)&lt;1), 'O5 Details by Class &amp; Accounts'!$E133*(VLOOKUP($A133, 'E1 Categorization'!A33:E124, MATCH("Customer Component", 'E1 Categorization'!$A$33:$E$33,0), 0)), 'O5 Details by Class &amp; Accounts'!$E133)))</f>
        <v>0</v>
      </c>
      <c r="H133" s="2186">
        <f t="shared" si="38"/>
        <v>444919.23</v>
      </c>
      <c r="I133" s="2186">
        <f>IF(ISERROR(VLOOKUP(VLOOKUP($A133, 'E4 TB Allocation Details'!$A$18:$L$214, MATCH("Demand ID", 'E4 TB Allocation Details'!$A$18:$L$18, 0),FALSE), 'E2 Allocators'!$B$15:$W$358, MATCH('O5 Details by Class &amp; Accounts'!I$18, 'E2 Allocators'!$B$15:$W$15, 0),FALSE)*$F133), 0, VLOOKUP(VLOOKUP($A133, 'E4 TB Allocation Details'!$A$18:$L$214, MATCH("Demand ID", 'E4 TB Allocation Details'!$A$18:$L$18, 0),FALSE), 'E2 Allocators'!$B$15:$W$358, MATCH('O5 Details by Class &amp; Accounts'!I$18, 'E2 Allocators'!$B$15:$W$15, 0),FALSE)*$F133)</f>
        <v>232615.04498034829</v>
      </c>
      <c r="J133" s="2186">
        <f>IF(ISERROR(VLOOKUP(VLOOKUP($A133, 'E4 TB Allocation Details'!$A$18:$L$214, MATCH("Demand ID", 'E4 TB Allocation Details'!$A$18:$L$18, 0),FALSE), 'E2 Allocators'!$B$15:$W$358, MATCH('O5 Details by Class &amp; Accounts'!J$18, 'E2 Allocators'!$B$15:$W$15, 0),FALSE)*$F133), 0, VLOOKUP(VLOOKUP($A133, 'E4 TB Allocation Details'!$A$18:$L$214, MATCH("Demand ID", 'E4 TB Allocation Details'!$A$18:$L$18, 0),FALSE), 'E2 Allocators'!$B$15:$W$358, MATCH('O5 Details by Class &amp; Accounts'!J$18, 'E2 Allocators'!$B$15:$W$15, 0),FALSE)*$F133)</f>
        <v>66666.94180259401</v>
      </c>
      <c r="K133" s="2186">
        <f>IF(ISERROR(VLOOKUP(VLOOKUP($A133, 'E4 TB Allocation Details'!$A$18:$L$214, MATCH("Demand ID", 'E4 TB Allocation Details'!$A$18:$L$18, 0),FALSE), 'E2 Allocators'!$B$15:$W$358, MATCH('O5 Details by Class &amp; Accounts'!K$18, 'E2 Allocators'!$B$15:$W$15, 0),FALSE)*$F133), 0, VLOOKUP(VLOOKUP($A133, 'E4 TB Allocation Details'!$A$18:$L$214, MATCH("Demand ID", 'E4 TB Allocation Details'!$A$18:$L$18, 0),FALSE), 'E2 Allocators'!$B$15:$W$358, MATCH('O5 Details by Class &amp; Accounts'!K$18, 'E2 Allocators'!$B$15:$W$15, 0),FALSE)*$F133)</f>
        <v>140178.32266845871</v>
      </c>
      <c r="L133" s="2186">
        <f>IF(ISERROR(VLOOKUP(VLOOKUP($A133, 'E4 TB Allocation Details'!$A$18:$L$214, MATCH("Demand ID", 'E4 TB Allocation Details'!$A$18:$L$18, 0),FALSE), 'E2 Allocators'!$B$15:$W$358, MATCH('O5 Details by Class &amp; Accounts'!L$18, 'E2 Allocators'!$B$15:$W$15, 0),FALSE)*$F133), 0, VLOOKUP(VLOOKUP($A133, 'E4 TB Allocation Details'!$A$18:$L$214, MATCH("Demand ID", 'E4 TB Allocation Details'!$A$18:$L$18, 0),FALSE), 'E2 Allocators'!$B$15:$W$358, MATCH('O5 Details by Class &amp; Accounts'!L$18, 'E2 Allocators'!$B$15:$W$15, 0),FALSE)*$F133)</f>
        <v>0</v>
      </c>
      <c r="M133" s="2186">
        <f>IF(ISERROR(VLOOKUP(VLOOKUP($A133, 'E4 TB Allocation Details'!$A$18:$L$214, MATCH("Demand ID", 'E4 TB Allocation Details'!$A$18:$L$18, 0),FALSE), 'E2 Allocators'!$B$15:$W$358, MATCH('O5 Details by Class &amp; Accounts'!M$18, 'E2 Allocators'!$B$15:$W$15, 0),FALSE)*$F133), 0, VLOOKUP(VLOOKUP($A133, 'E4 TB Allocation Details'!$A$18:$L$214, MATCH("Demand ID", 'E4 TB Allocation Details'!$A$18:$L$18, 0),FALSE), 'E2 Allocators'!$B$15:$W$358, MATCH('O5 Details by Class &amp; Accounts'!M$18, 'E2 Allocators'!$B$15:$W$15, 0),FALSE)*$F133)</f>
        <v>0</v>
      </c>
      <c r="N133" s="2186">
        <f>IF(ISERROR(VLOOKUP(VLOOKUP($A133, 'E4 TB Allocation Details'!$A$18:$L$214, MATCH("Demand ID", 'E4 TB Allocation Details'!$A$18:$L$18, 0),FALSE), 'E2 Allocators'!$B$15:$W$358, MATCH('O5 Details by Class &amp; Accounts'!N$18, 'E2 Allocators'!$B$15:$W$15, 0),FALSE)*$F133), 0, VLOOKUP(VLOOKUP($A133, 'E4 TB Allocation Details'!$A$18:$L$214, MATCH("Demand ID", 'E4 TB Allocation Details'!$A$18:$L$18, 0),FALSE), 'E2 Allocators'!$B$15:$W$358, MATCH('O5 Details by Class &amp; Accounts'!N$18, 'E2 Allocators'!$B$15:$W$15, 0),FALSE)*$F133)</f>
        <v>0</v>
      </c>
      <c r="O133" s="2186">
        <f>IF(ISERROR(VLOOKUP(VLOOKUP($A133, 'E4 TB Allocation Details'!$A$18:$L$214, MATCH("Demand ID", 'E4 TB Allocation Details'!$A$18:$L$18, 0),FALSE), 'E2 Allocators'!$B$15:$W$358, MATCH('O5 Details by Class &amp; Accounts'!O$18, 'E2 Allocators'!$B$15:$W$15, 0),FALSE)*$F133), 0, VLOOKUP(VLOOKUP($A133, 'E4 TB Allocation Details'!$A$18:$L$214, MATCH("Demand ID", 'E4 TB Allocation Details'!$A$18:$L$18, 0),FALSE), 'E2 Allocators'!$B$15:$W$358, MATCH('O5 Details by Class &amp; Accounts'!O$18, 'E2 Allocators'!$B$15:$W$15, 0),FALSE)*$F133)</f>
        <v>4860.604464736768</v>
      </c>
      <c r="P133" s="2186">
        <f>IF(ISERROR(VLOOKUP(VLOOKUP($A133, 'E4 TB Allocation Details'!$A$18:$L$214, MATCH("Demand ID", 'E4 TB Allocation Details'!$A$18:$L$18, 0),FALSE), 'E2 Allocators'!$B$15:$W$358, MATCH('O5 Details by Class &amp; Accounts'!P$18, 'E2 Allocators'!$B$15:$W$15, 0),FALSE)*$F133), 0, VLOOKUP(VLOOKUP($A133, 'E4 TB Allocation Details'!$A$18:$L$214, MATCH("Demand ID", 'E4 TB Allocation Details'!$A$18:$L$18, 0),FALSE), 'E2 Allocators'!$B$15:$W$358, MATCH('O5 Details by Class &amp; Accounts'!P$18, 'E2 Allocators'!$B$15:$W$15, 0),FALSE)*$F133)</f>
        <v>238.90671161547871</v>
      </c>
      <c r="Q133" s="2186">
        <f>IF(ISERROR(VLOOKUP(VLOOKUP($A133, 'E4 TB Allocation Details'!$A$18:$L$214, MATCH("Demand ID", 'E4 TB Allocation Details'!$A$18:$L$18, 0),FALSE), 'E2 Allocators'!$B$15:$W$358, MATCH('O5 Details by Class &amp; Accounts'!Q$18, 'E2 Allocators'!$B$15:$W$15, 0),FALSE)*$F133), 0, VLOOKUP(VLOOKUP($A133, 'E4 TB Allocation Details'!$A$18:$L$214, MATCH("Demand ID", 'E4 TB Allocation Details'!$A$18:$L$18, 0),FALSE), 'E2 Allocators'!$B$15:$W$358, MATCH('O5 Details by Class &amp; Accounts'!Q$18, 'E2 Allocators'!$B$15:$W$15, 0),FALSE)*$F133)</f>
        <v>359.40937224671558</v>
      </c>
      <c r="R133" s="2186">
        <f>IF(ISERROR(VLOOKUP(VLOOKUP($A133, 'E4 TB Allocation Details'!$A$18:$L$214, MATCH("Demand ID", 'E4 TB Allocation Details'!$A$18:$L$18, 0),FALSE), 'E2 Allocators'!$B$15:$W$358, MATCH('O5 Details by Class &amp; Accounts'!R$18, 'E2 Allocators'!$B$15:$W$15, 0),FALSE)*$F133), 0, VLOOKUP(VLOOKUP($A133, 'E4 TB Allocation Details'!$A$18:$L$214, MATCH("Demand ID", 'E4 TB Allocation Details'!$A$18:$L$18, 0),FALSE), 'E2 Allocators'!$B$15:$W$358, MATCH('O5 Details by Class &amp; Accounts'!R$18, 'E2 Allocators'!$B$15:$W$15, 0),FALSE)*$F133)</f>
        <v>0</v>
      </c>
      <c r="S133" s="2186">
        <f>IF(ISERROR(VLOOKUP(VLOOKUP($A133, 'E4 TB Allocation Details'!$A$18:$L$214, MATCH("Demand ID", 'E4 TB Allocation Details'!$A$18:$L$18, 0),FALSE), 'E2 Allocators'!$B$15:$W$358, MATCH('O5 Details by Class &amp; Accounts'!S$18, 'E2 Allocators'!$B$15:$W$15, 0),FALSE)*$F133), 0, VLOOKUP(VLOOKUP($A133, 'E4 TB Allocation Details'!$A$18:$L$214, MATCH("Demand ID", 'E4 TB Allocation Details'!$A$18:$L$18, 0),FALSE), 'E2 Allocators'!$B$15:$W$358, MATCH('O5 Details by Class &amp; Accounts'!S$18, 'E2 Allocators'!$B$15:$W$15, 0),FALSE)*$F133)</f>
        <v>0</v>
      </c>
      <c r="T133" s="2186">
        <f>IF(ISERROR(VLOOKUP(VLOOKUP($A133, 'E4 TB Allocation Details'!$A$18:$L$214, MATCH("Demand ID", 'E4 TB Allocation Details'!$A$18:$L$18, 0),FALSE), 'E2 Allocators'!$B$15:$W$358, MATCH('O5 Details by Class &amp; Accounts'!T$18, 'E2 Allocators'!$B$15:$W$15, 0),FALSE)*$F133), 0, VLOOKUP(VLOOKUP($A133, 'E4 TB Allocation Details'!$A$18:$L$214, MATCH("Demand ID", 'E4 TB Allocation Details'!$A$18:$L$18, 0),FALSE), 'E2 Allocators'!$B$15:$W$358, MATCH('O5 Details by Class &amp; Accounts'!T$18, 'E2 Allocators'!$B$15:$W$15, 0),FALSE)*$F133)</f>
        <v>0</v>
      </c>
      <c r="U133" s="2186">
        <f>IF(ISERROR(VLOOKUP(VLOOKUP($A133, 'E4 TB Allocation Details'!$A$18:$L$214, MATCH("Demand ID", 'E4 TB Allocation Details'!$A$18:$L$18, 0),FALSE), 'E2 Allocators'!$B$15:$W$358, MATCH('O5 Details by Class &amp; Accounts'!U$18, 'E2 Allocators'!$B$15:$W$15, 0),FALSE)*$F133), 0, VLOOKUP(VLOOKUP($A133, 'E4 TB Allocation Details'!$A$18:$L$214, MATCH("Demand ID", 'E4 TB Allocation Details'!$A$18:$L$18, 0),FALSE), 'E2 Allocators'!$B$15:$W$358, MATCH('O5 Details by Class &amp; Accounts'!U$18, 'E2 Allocators'!$B$15:$W$15, 0),FALSE)*$F133)</f>
        <v>0</v>
      </c>
      <c r="V133" s="2186">
        <f>IF(ISERROR(VLOOKUP(VLOOKUP($A133, 'E4 TB Allocation Details'!$A$18:$L$214, MATCH("Demand ID", 'E4 TB Allocation Details'!$A$18:$L$18, 0),FALSE), 'E2 Allocators'!$B$15:$W$358, MATCH('O5 Details by Class &amp; Accounts'!V$18, 'E2 Allocators'!$B$15:$W$15, 0),FALSE)*$F133), 0, VLOOKUP(VLOOKUP($A133, 'E4 TB Allocation Details'!$A$18:$L$214, MATCH("Demand ID", 'E4 TB Allocation Details'!$A$18:$L$18, 0),FALSE), 'E2 Allocators'!$B$15:$W$358, MATCH('O5 Details by Class &amp; Accounts'!V$18, 'E2 Allocators'!$B$15:$W$15, 0),FALSE)*$F133)</f>
        <v>0</v>
      </c>
      <c r="W133" s="2186">
        <f>IF(ISERROR(VLOOKUP(VLOOKUP($A133, 'E4 TB Allocation Details'!$A$18:$L$214, MATCH("Demand ID", 'E4 TB Allocation Details'!$A$18:$L$18, 0),FALSE), 'E2 Allocators'!$B$15:$W$358, MATCH('O5 Details by Class &amp; Accounts'!W$18, 'E2 Allocators'!$B$15:$W$15, 0),FALSE)*$F133), 0, VLOOKUP(VLOOKUP($A133, 'E4 TB Allocation Details'!$A$18:$L$214, MATCH("Demand ID", 'E4 TB Allocation Details'!$A$18:$L$18, 0),FALSE), 'E2 Allocators'!$B$15:$W$358, MATCH('O5 Details by Class &amp; Accounts'!W$18, 'E2 Allocators'!$B$15:$W$15, 0),FALSE)*$F133)</f>
        <v>0</v>
      </c>
      <c r="X133" s="2186">
        <f>IF(ISERROR(VLOOKUP(VLOOKUP($A133, 'E4 TB Allocation Details'!$A$18:$L$214, MATCH("Demand ID", 'E4 TB Allocation Details'!$A$18:$L$18, 0),FALSE), 'E2 Allocators'!$B$15:$W$358, MATCH('O5 Details by Class &amp; Accounts'!X$18, 'E2 Allocators'!$B$15:$W$15, 0),FALSE)*$F133), 0, VLOOKUP(VLOOKUP($A133, 'E4 TB Allocation Details'!$A$18:$L$214, MATCH("Demand ID", 'E4 TB Allocation Details'!$A$18:$L$18, 0),FALSE), 'E2 Allocators'!$B$15:$W$358, MATCH('O5 Details by Class &amp; Accounts'!X$18, 'E2 Allocators'!$B$15:$W$15, 0),FALSE)*$F133)</f>
        <v>0</v>
      </c>
      <c r="Y133" s="2186">
        <f>IF(ISERROR(VLOOKUP(VLOOKUP($A133, 'E4 TB Allocation Details'!$A$18:$L$214, MATCH("Demand ID", 'E4 TB Allocation Details'!$A$18:$L$18, 0),FALSE), 'E2 Allocators'!$B$15:$W$358, MATCH('O5 Details by Class &amp; Accounts'!Y$18, 'E2 Allocators'!$B$15:$W$15, 0),FALSE)*$F133), 0, VLOOKUP(VLOOKUP($A133, 'E4 TB Allocation Details'!$A$18:$L$214, MATCH("Demand ID", 'E4 TB Allocation Details'!$A$18:$L$18, 0),FALSE), 'E2 Allocators'!$B$15:$W$358, MATCH('O5 Details by Class &amp; Accounts'!Y$18, 'E2 Allocators'!$B$15:$W$15, 0),FALSE)*$F133)</f>
        <v>0</v>
      </c>
      <c r="Z133" s="2186">
        <f>IF(ISERROR(VLOOKUP(VLOOKUP($A133, 'E4 TB Allocation Details'!$A$18:$L$214, MATCH("Demand ID", 'E4 TB Allocation Details'!$A$18:$L$18, 0),FALSE), 'E2 Allocators'!$B$15:$W$358, MATCH('O5 Details by Class &amp; Accounts'!Z$18, 'E2 Allocators'!$B$15:$W$15, 0),FALSE)*$F133), 0, VLOOKUP(VLOOKUP($A133, 'E4 TB Allocation Details'!$A$18:$L$214, MATCH("Demand ID", 'E4 TB Allocation Details'!$A$18:$L$18, 0),FALSE), 'E2 Allocators'!$B$15:$W$358, MATCH('O5 Details by Class &amp; Accounts'!Z$18, 'E2 Allocators'!$B$15:$W$15, 0),FALSE)*$F133)</f>
        <v>0</v>
      </c>
      <c r="AA133" s="2186">
        <f>IF(ISERROR(VLOOKUP(VLOOKUP($A133, 'E4 TB Allocation Details'!$A$18:$L$214, MATCH("Demand ID", 'E4 TB Allocation Details'!$A$18:$L$18, 0),FALSE), 'E2 Allocators'!$B$15:$W$358, MATCH('O5 Details by Class &amp; Accounts'!AA$18, 'E2 Allocators'!$B$15:$W$15, 0),FALSE)*$F133), 0, VLOOKUP(VLOOKUP($A133, 'E4 TB Allocation Details'!$A$18:$L$214, MATCH("Demand ID", 'E4 TB Allocation Details'!$A$18:$L$18, 0),FALSE), 'E2 Allocators'!$B$15:$W$358, MATCH('O5 Details by Class &amp; Accounts'!AA$18, 'E2 Allocators'!$B$15:$W$15, 0),FALSE)*$F133)</f>
        <v>0</v>
      </c>
      <c r="AB133" s="2186">
        <f>IF(ISERROR(VLOOKUP(VLOOKUP($A133, 'E4 TB Allocation Details'!$A$18:$L$214, MATCH("Demand ID", 'E4 TB Allocation Details'!$A$18:$L$18, 0),FALSE), 'E2 Allocators'!$B$15:$W$358, MATCH('O5 Details by Class &amp; Accounts'!AB$18, 'E2 Allocators'!$B$15:$W$15, 0),FALSE)*$F133), 0, VLOOKUP(VLOOKUP($A133, 'E4 TB Allocation Details'!$A$18:$L$214, MATCH("Demand ID", 'E4 TB Allocation Details'!$A$18:$L$18, 0),FALSE), 'E2 Allocators'!$B$15:$W$358, MATCH('O5 Details by Class &amp; Accounts'!AB$18, 'E2 Allocators'!$B$15:$W$15, 0),FALSE)*$F133)</f>
        <v>0</v>
      </c>
      <c r="AC133" s="2186">
        <f t="shared" si="39"/>
        <v>444919.23</v>
      </c>
      <c r="AD133" s="2186">
        <f>IF(ISERROR(VLOOKUP(VLOOKUP($A133, 'E4 TB Allocation Details'!$A$18:$L$214, MATCH("Customer ID", 'E4 TB Allocation Details'!$A$18:$L$18, 0),FALSE), 'E2 Allocators'!$B$15:$W$358, MATCH('O5 Details by Class &amp; Accounts'!AD$18, 'E2 Allocators'!$B$15:$W$15, 0),FALSE)*$G133), 0, VLOOKUP(VLOOKUP($A133, 'E4 TB Allocation Details'!$A$18:$L$214, MATCH("Customer ID", 'E4 TB Allocation Details'!$A$18:$L$18, 0),FALSE), 'E2 Allocators'!$B$15:$W$358, MATCH('O5 Details by Class &amp; Accounts'!AD$18, 'E2 Allocators'!$B$15:$W$15, 0),FALSE)*$G133)</f>
        <v>0</v>
      </c>
      <c r="AE133" s="2186">
        <f>IF(ISERROR(VLOOKUP(VLOOKUP($A133, 'E4 TB Allocation Details'!$A$18:$L$214, MATCH("Customer ID", 'E4 TB Allocation Details'!$A$18:$L$18, 0),FALSE), 'E2 Allocators'!$B$15:$W$358, MATCH('O5 Details by Class &amp; Accounts'!AE$18, 'E2 Allocators'!$B$15:$W$15, 0),FALSE)*$G133), 0, VLOOKUP(VLOOKUP($A133, 'E4 TB Allocation Details'!$A$18:$L$214, MATCH("Customer ID", 'E4 TB Allocation Details'!$A$18:$L$18, 0),FALSE), 'E2 Allocators'!$B$15:$W$358, MATCH('O5 Details by Class &amp; Accounts'!AE$18, 'E2 Allocators'!$B$15:$W$15, 0),FALSE)*$G133)</f>
        <v>0</v>
      </c>
      <c r="AF133" s="2186">
        <f>IF(ISERROR(VLOOKUP(VLOOKUP($A133, 'E4 TB Allocation Details'!$A$18:$L$214, MATCH("Customer ID", 'E4 TB Allocation Details'!$A$18:$L$18, 0),FALSE), 'E2 Allocators'!$B$15:$W$358, MATCH('O5 Details by Class &amp; Accounts'!AF$18, 'E2 Allocators'!$B$15:$W$15, 0),FALSE)*$G133), 0, VLOOKUP(VLOOKUP($A133, 'E4 TB Allocation Details'!$A$18:$L$214, MATCH("Customer ID", 'E4 TB Allocation Details'!$A$18:$L$18, 0),FALSE), 'E2 Allocators'!$B$15:$W$358, MATCH('O5 Details by Class &amp; Accounts'!AF$18, 'E2 Allocators'!$B$15:$W$15, 0),FALSE)*$G133)</f>
        <v>0</v>
      </c>
      <c r="AG133" s="2186">
        <f>IF(ISERROR(VLOOKUP(VLOOKUP($A133, 'E4 TB Allocation Details'!$A$18:$L$214, MATCH("Customer ID", 'E4 TB Allocation Details'!$A$18:$L$18, 0),FALSE), 'E2 Allocators'!$B$15:$W$358, MATCH('O5 Details by Class &amp; Accounts'!AG$18, 'E2 Allocators'!$B$15:$W$15, 0),FALSE)*$G133), 0, VLOOKUP(VLOOKUP($A133, 'E4 TB Allocation Details'!$A$18:$L$214, MATCH("Customer ID", 'E4 TB Allocation Details'!$A$18:$L$18, 0),FALSE), 'E2 Allocators'!$B$15:$W$358, MATCH('O5 Details by Class &amp; Accounts'!AG$18, 'E2 Allocators'!$B$15:$W$15, 0),FALSE)*$G133)</f>
        <v>0</v>
      </c>
      <c r="AH133" s="2186">
        <f>IF(ISERROR(VLOOKUP(VLOOKUP($A133, 'E4 TB Allocation Details'!$A$18:$L$214, MATCH("Customer ID", 'E4 TB Allocation Details'!$A$18:$L$18, 0),FALSE), 'E2 Allocators'!$B$15:$W$358, MATCH('O5 Details by Class &amp; Accounts'!AH$18, 'E2 Allocators'!$B$15:$W$15, 0),FALSE)*$G133), 0, VLOOKUP(VLOOKUP($A133, 'E4 TB Allocation Details'!$A$18:$L$214, MATCH("Customer ID", 'E4 TB Allocation Details'!$A$18:$L$18, 0),FALSE), 'E2 Allocators'!$B$15:$W$358, MATCH('O5 Details by Class &amp; Accounts'!AH$18, 'E2 Allocators'!$B$15:$W$15, 0),FALSE)*$G133)</f>
        <v>0</v>
      </c>
      <c r="AI133" s="2186">
        <f>IF(ISERROR(VLOOKUP(VLOOKUP($A133, 'E4 TB Allocation Details'!$A$18:$L$214, MATCH("Customer ID", 'E4 TB Allocation Details'!$A$18:$L$18, 0),FALSE), 'E2 Allocators'!$B$15:$W$358, MATCH('O5 Details by Class &amp; Accounts'!AI$18, 'E2 Allocators'!$B$15:$W$15, 0),FALSE)*$G133), 0, VLOOKUP(VLOOKUP($A133, 'E4 TB Allocation Details'!$A$18:$L$214, MATCH("Customer ID", 'E4 TB Allocation Details'!$A$18:$L$18, 0),FALSE), 'E2 Allocators'!$B$15:$W$358, MATCH('O5 Details by Class &amp; Accounts'!AI$18, 'E2 Allocators'!$B$15:$W$15, 0),FALSE)*$G133)</f>
        <v>0</v>
      </c>
      <c r="AJ133" s="2186">
        <f>IF(ISERROR(VLOOKUP(VLOOKUP($A133, 'E4 TB Allocation Details'!$A$18:$L$214, MATCH("Customer ID", 'E4 TB Allocation Details'!$A$18:$L$18, 0),FALSE), 'E2 Allocators'!$B$15:$W$358, MATCH('O5 Details by Class &amp; Accounts'!AJ$18, 'E2 Allocators'!$B$15:$W$15, 0),FALSE)*$G133), 0, VLOOKUP(VLOOKUP($A133, 'E4 TB Allocation Details'!$A$18:$L$214, MATCH("Customer ID", 'E4 TB Allocation Details'!$A$18:$L$18, 0),FALSE), 'E2 Allocators'!$B$15:$W$358, MATCH('O5 Details by Class &amp; Accounts'!AJ$18, 'E2 Allocators'!$B$15:$W$15, 0),FALSE)*$G133)</f>
        <v>0</v>
      </c>
      <c r="AK133" s="2186">
        <f>IF(ISERROR(VLOOKUP(VLOOKUP($A133, 'E4 TB Allocation Details'!$A$18:$L$214, MATCH("Customer ID", 'E4 TB Allocation Details'!$A$18:$L$18, 0),FALSE), 'E2 Allocators'!$B$15:$W$358, MATCH('O5 Details by Class &amp; Accounts'!AK$18, 'E2 Allocators'!$B$15:$W$15, 0),FALSE)*$G133), 0, VLOOKUP(VLOOKUP($A133, 'E4 TB Allocation Details'!$A$18:$L$214, MATCH("Customer ID", 'E4 TB Allocation Details'!$A$18:$L$18, 0),FALSE), 'E2 Allocators'!$B$15:$W$358, MATCH('O5 Details by Class &amp; Accounts'!AK$18, 'E2 Allocators'!$B$15:$W$15, 0),FALSE)*$G133)</f>
        <v>0</v>
      </c>
      <c r="AL133" s="2186">
        <f>IF(ISERROR(VLOOKUP(VLOOKUP($A133, 'E4 TB Allocation Details'!$A$18:$L$214, MATCH("Customer ID", 'E4 TB Allocation Details'!$A$18:$L$18, 0),FALSE), 'E2 Allocators'!$B$15:$W$358, MATCH('O5 Details by Class &amp; Accounts'!AL$18, 'E2 Allocators'!$B$15:$W$15, 0),FALSE)*$G133), 0, VLOOKUP(VLOOKUP($A133, 'E4 TB Allocation Details'!$A$18:$L$214, MATCH("Customer ID", 'E4 TB Allocation Details'!$A$18:$L$18, 0),FALSE), 'E2 Allocators'!$B$15:$W$358, MATCH('O5 Details by Class &amp; Accounts'!AL$18, 'E2 Allocators'!$B$15:$W$15, 0),FALSE)*$G133)</f>
        <v>0</v>
      </c>
      <c r="AM133" s="2186">
        <f>IF(ISERROR(VLOOKUP(VLOOKUP($A133, 'E4 TB Allocation Details'!$A$18:$L$214, MATCH("Customer ID", 'E4 TB Allocation Details'!$A$18:$L$18, 0),FALSE), 'E2 Allocators'!$B$15:$W$358, MATCH('O5 Details by Class &amp; Accounts'!AM$18, 'E2 Allocators'!$B$15:$W$15, 0),FALSE)*$G133), 0, VLOOKUP(VLOOKUP($A133, 'E4 TB Allocation Details'!$A$18:$L$214, MATCH("Customer ID", 'E4 TB Allocation Details'!$A$18:$L$18, 0),FALSE), 'E2 Allocators'!$B$15:$W$358, MATCH('O5 Details by Class &amp; Accounts'!AM$18, 'E2 Allocators'!$B$15:$W$15, 0),FALSE)*$G133)</f>
        <v>0</v>
      </c>
      <c r="AN133" s="2186">
        <f>IF(ISERROR(VLOOKUP(VLOOKUP($A133, 'E4 TB Allocation Details'!$A$18:$L$214, MATCH("Customer ID", 'E4 TB Allocation Details'!$A$18:$L$18, 0),FALSE), 'E2 Allocators'!$B$15:$W$358, MATCH('O5 Details by Class &amp; Accounts'!AN$18, 'E2 Allocators'!$B$15:$W$15, 0),FALSE)*$G133), 0, VLOOKUP(VLOOKUP($A133, 'E4 TB Allocation Details'!$A$18:$L$214, MATCH("Customer ID", 'E4 TB Allocation Details'!$A$18:$L$18, 0),FALSE), 'E2 Allocators'!$B$15:$W$358, MATCH('O5 Details by Class &amp; Accounts'!AN$18, 'E2 Allocators'!$B$15:$W$15, 0),FALSE)*$G133)</f>
        <v>0</v>
      </c>
      <c r="AO133" s="2186">
        <f>IF(ISERROR(VLOOKUP(VLOOKUP($A133, 'E4 TB Allocation Details'!$A$18:$L$214, MATCH("Customer ID", 'E4 TB Allocation Details'!$A$18:$L$18, 0),FALSE), 'E2 Allocators'!$B$15:$W$358, MATCH('O5 Details by Class &amp; Accounts'!AO$18, 'E2 Allocators'!$B$15:$W$15, 0),FALSE)*$G133), 0, VLOOKUP(VLOOKUP($A133, 'E4 TB Allocation Details'!$A$18:$L$214, MATCH("Customer ID", 'E4 TB Allocation Details'!$A$18:$L$18, 0),FALSE), 'E2 Allocators'!$B$15:$W$358, MATCH('O5 Details by Class &amp; Accounts'!AO$18, 'E2 Allocators'!$B$15:$W$15, 0),FALSE)*$G133)</f>
        <v>0</v>
      </c>
      <c r="AP133" s="2186">
        <f>IF(ISERROR(VLOOKUP(VLOOKUP($A133, 'E4 TB Allocation Details'!$A$18:$L$214, MATCH("Customer ID", 'E4 TB Allocation Details'!$A$18:$L$18, 0),FALSE), 'E2 Allocators'!$B$15:$W$358, MATCH('O5 Details by Class &amp; Accounts'!AP$18, 'E2 Allocators'!$B$15:$W$15, 0),FALSE)*$G133), 0, VLOOKUP(VLOOKUP($A133, 'E4 TB Allocation Details'!$A$18:$L$214, MATCH("Customer ID", 'E4 TB Allocation Details'!$A$18:$L$18, 0),FALSE), 'E2 Allocators'!$B$15:$W$358, MATCH('O5 Details by Class &amp; Accounts'!AP$18, 'E2 Allocators'!$B$15:$W$15, 0),FALSE)*$G133)</f>
        <v>0</v>
      </c>
      <c r="AQ133" s="2186">
        <f>IF(ISERROR(VLOOKUP(VLOOKUP($A133, 'E4 TB Allocation Details'!$A$18:$L$214, MATCH("Customer ID", 'E4 TB Allocation Details'!$A$18:$L$18, 0),FALSE), 'E2 Allocators'!$B$15:$W$358, MATCH('O5 Details by Class &amp; Accounts'!AQ$18, 'E2 Allocators'!$B$15:$W$15, 0),FALSE)*$G133), 0, VLOOKUP(VLOOKUP($A133, 'E4 TB Allocation Details'!$A$18:$L$214, MATCH("Customer ID", 'E4 TB Allocation Details'!$A$18:$L$18, 0),FALSE), 'E2 Allocators'!$B$15:$W$358, MATCH('O5 Details by Class &amp; Accounts'!AQ$18, 'E2 Allocators'!$B$15:$W$15, 0),FALSE)*$G133)</f>
        <v>0</v>
      </c>
      <c r="AR133" s="2186">
        <f>IF(ISERROR(VLOOKUP(VLOOKUP($A133, 'E4 TB Allocation Details'!$A$18:$L$214, MATCH("Customer ID", 'E4 TB Allocation Details'!$A$18:$L$18, 0),FALSE), 'E2 Allocators'!$B$15:$W$358, MATCH('O5 Details by Class &amp; Accounts'!AR$18, 'E2 Allocators'!$B$15:$W$15, 0),FALSE)*$G133), 0, VLOOKUP(VLOOKUP($A133, 'E4 TB Allocation Details'!$A$18:$L$214, MATCH("Customer ID", 'E4 TB Allocation Details'!$A$18:$L$18, 0),FALSE), 'E2 Allocators'!$B$15:$W$358, MATCH('O5 Details by Class &amp; Accounts'!AR$18, 'E2 Allocators'!$B$15:$W$15, 0),FALSE)*$G133)</f>
        <v>0</v>
      </c>
      <c r="AS133" s="2186">
        <f>IF(ISERROR(VLOOKUP(VLOOKUP($A133, 'E4 TB Allocation Details'!$A$18:$L$214, MATCH("Customer ID", 'E4 TB Allocation Details'!$A$18:$L$18, 0),FALSE), 'E2 Allocators'!$B$15:$W$358, MATCH('O5 Details by Class &amp; Accounts'!AS$18, 'E2 Allocators'!$B$15:$W$15, 0),FALSE)*$G133), 0, VLOOKUP(VLOOKUP($A133, 'E4 TB Allocation Details'!$A$18:$L$214, MATCH("Customer ID", 'E4 TB Allocation Details'!$A$18:$L$18, 0),FALSE), 'E2 Allocators'!$B$15:$W$358, MATCH('O5 Details by Class &amp; Accounts'!AS$18, 'E2 Allocators'!$B$15:$W$15, 0),FALSE)*$G133)</f>
        <v>0</v>
      </c>
      <c r="AT133" s="2186">
        <f>IF(ISERROR(VLOOKUP(VLOOKUP($A133, 'E4 TB Allocation Details'!$A$18:$L$214, MATCH("Customer ID", 'E4 TB Allocation Details'!$A$18:$L$18, 0),FALSE), 'E2 Allocators'!$B$15:$W$358, MATCH('O5 Details by Class &amp; Accounts'!AT$18, 'E2 Allocators'!$B$15:$W$15, 0),FALSE)*$G133), 0, VLOOKUP(VLOOKUP($A133, 'E4 TB Allocation Details'!$A$18:$L$214, MATCH("Customer ID", 'E4 TB Allocation Details'!$A$18:$L$18, 0),FALSE), 'E2 Allocators'!$B$15:$W$358, MATCH('O5 Details by Class &amp; Accounts'!AT$18, 'E2 Allocators'!$B$15:$W$15, 0),FALSE)*$G133)</f>
        <v>0</v>
      </c>
      <c r="AU133" s="2186">
        <f>IF(ISERROR(VLOOKUP(VLOOKUP($A133, 'E4 TB Allocation Details'!$A$18:$L$214, MATCH("Customer ID", 'E4 TB Allocation Details'!$A$18:$L$18, 0),FALSE), 'E2 Allocators'!$B$15:$W$358, MATCH('O5 Details by Class &amp; Accounts'!AU$18, 'E2 Allocators'!$B$15:$W$15, 0),FALSE)*$G133), 0, VLOOKUP(VLOOKUP($A133, 'E4 TB Allocation Details'!$A$18:$L$214, MATCH("Customer ID", 'E4 TB Allocation Details'!$A$18:$L$18, 0),FALSE), 'E2 Allocators'!$B$15:$W$358, MATCH('O5 Details by Class &amp; Accounts'!AU$18, 'E2 Allocators'!$B$15:$W$15, 0),FALSE)*$G133)</f>
        <v>0</v>
      </c>
      <c r="AV133" s="2186">
        <f>IF(ISERROR(VLOOKUP(VLOOKUP($A133, 'E4 TB Allocation Details'!$A$18:$L$214, MATCH("Customer ID", 'E4 TB Allocation Details'!$A$18:$L$18, 0),FALSE), 'E2 Allocators'!$B$15:$W$358, MATCH('O5 Details by Class &amp; Accounts'!AV$18, 'E2 Allocators'!$B$15:$W$15, 0),FALSE)*$G133), 0, VLOOKUP(VLOOKUP($A133, 'E4 TB Allocation Details'!$A$18:$L$214, MATCH("Customer ID", 'E4 TB Allocation Details'!$A$18:$L$18, 0),FALSE), 'E2 Allocators'!$B$15:$W$358, MATCH('O5 Details by Class &amp; Accounts'!AV$18, 'E2 Allocators'!$B$15:$W$15, 0),FALSE)*$G133)</f>
        <v>0</v>
      </c>
      <c r="AW133" s="2186">
        <f>IF(ISERROR(VLOOKUP(VLOOKUP($A133, 'E4 TB Allocation Details'!$A$18:$L$214, MATCH("Customer ID", 'E4 TB Allocation Details'!$A$18:$L$18, 0),FALSE), 'E2 Allocators'!$B$15:$W$358, MATCH('O5 Details by Class &amp; Accounts'!AW$18, 'E2 Allocators'!$B$15:$W$15, 0),FALSE)*$G133), 0, VLOOKUP(VLOOKUP($A133, 'E4 TB Allocation Details'!$A$18:$L$214, MATCH("Customer ID", 'E4 TB Allocation Details'!$A$18:$L$18, 0),FALSE), 'E2 Allocators'!$B$15:$W$358, MATCH('O5 Details by Class &amp; Accounts'!AW$18, 'E2 Allocators'!$B$15:$W$15, 0),FALSE)*$G133)</f>
        <v>0</v>
      </c>
      <c r="AX133" s="2186">
        <f t="shared" si="40"/>
        <v>0</v>
      </c>
      <c r="AY133" s="2186">
        <f>IF(ISERROR(VLOOKUP(VLOOKUP($A133, 'E4 TB Allocation Details'!$A$18:$L$214, MATCH("Misc ID", 'E4 TB Allocation Details'!$A$18:$L$18, 0),FALSE), 'E2 Allocators'!$B$15:$W$358, MATCH('O5 Details by Class &amp; Accounts'!AY$18, 'E2 Allocators'!$B$15:$W$15, 0),FALSE)*$E133), 0, VLOOKUP(VLOOKUP($A133, 'E4 TB Allocation Details'!$A$18:$L$214, MATCH("Misc ID", 'E4 TB Allocation Details'!$A$18:$L$18, 0),FALSE), 'E2 Allocators'!$B$15:$W$358, MATCH('O5 Details by Class &amp; Accounts'!AY$18, 'E2 Allocators'!$B$15:$W$15, 0),FALSE)*$E133)</f>
        <v>0</v>
      </c>
      <c r="AZ133" s="2186">
        <f>IF(ISERROR(VLOOKUP(VLOOKUP($A133, 'E4 TB Allocation Details'!$A$18:$L$214, MATCH("Misc ID", 'E4 TB Allocation Details'!$A$18:$L$18, 0),FALSE), 'E2 Allocators'!$B$15:$W$358, MATCH('O5 Details by Class &amp; Accounts'!AZ$18, 'E2 Allocators'!$B$15:$W$15, 0),FALSE)*$E133), 0, VLOOKUP(VLOOKUP($A133, 'E4 TB Allocation Details'!$A$18:$L$214, MATCH("Misc ID", 'E4 TB Allocation Details'!$A$18:$L$18, 0),FALSE), 'E2 Allocators'!$B$15:$W$358, MATCH('O5 Details by Class &amp; Accounts'!AZ$18, 'E2 Allocators'!$B$15:$W$15, 0),FALSE)*$E133)</f>
        <v>0</v>
      </c>
      <c r="BA133" s="2186">
        <f>IF(ISERROR(VLOOKUP(VLOOKUP($A133, 'E4 TB Allocation Details'!$A$18:$L$214, MATCH("Misc ID", 'E4 TB Allocation Details'!$A$18:$L$18, 0),FALSE), 'E2 Allocators'!$B$15:$W$358, MATCH('O5 Details by Class &amp; Accounts'!BA$18, 'E2 Allocators'!$B$15:$W$15, 0),FALSE)*$E133), 0, VLOOKUP(VLOOKUP($A133, 'E4 TB Allocation Details'!$A$18:$L$214, MATCH("Misc ID", 'E4 TB Allocation Details'!$A$18:$L$18, 0),FALSE), 'E2 Allocators'!$B$15:$W$358, MATCH('O5 Details by Class &amp; Accounts'!BA$18, 'E2 Allocators'!$B$15:$W$15, 0),FALSE)*$E133)</f>
        <v>0</v>
      </c>
      <c r="BB133" s="2186">
        <f>IF(ISERROR(VLOOKUP(VLOOKUP($A133, 'E4 TB Allocation Details'!$A$18:$L$214, MATCH("Misc ID", 'E4 TB Allocation Details'!$A$18:$L$18, 0),FALSE), 'E2 Allocators'!$B$15:$W$358, MATCH('O5 Details by Class &amp; Accounts'!BB$18, 'E2 Allocators'!$B$15:$W$15, 0),FALSE)*$E133), 0, VLOOKUP(VLOOKUP($A133, 'E4 TB Allocation Details'!$A$18:$L$214, MATCH("Misc ID", 'E4 TB Allocation Details'!$A$18:$L$18, 0),FALSE), 'E2 Allocators'!$B$15:$W$358, MATCH('O5 Details by Class &amp; Accounts'!BB$18, 'E2 Allocators'!$B$15:$W$15, 0),FALSE)*$E133)</f>
        <v>0</v>
      </c>
      <c r="BC133" s="2186">
        <f>IF(ISERROR(VLOOKUP(VLOOKUP($A133, 'E4 TB Allocation Details'!$A$18:$L$214, MATCH("Misc ID", 'E4 TB Allocation Details'!$A$18:$L$18, 0),FALSE), 'E2 Allocators'!$B$15:$W$358, MATCH('O5 Details by Class &amp; Accounts'!BC$18, 'E2 Allocators'!$B$15:$W$15, 0),FALSE)*$E133), 0, VLOOKUP(VLOOKUP($A133, 'E4 TB Allocation Details'!$A$18:$L$214, MATCH("Misc ID", 'E4 TB Allocation Details'!$A$18:$L$18, 0),FALSE), 'E2 Allocators'!$B$15:$W$358, MATCH('O5 Details by Class &amp; Accounts'!BC$18, 'E2 Allocators'!$B$15:$W$15, 0),FALSE)*$E133)</f>
        <v>0</v>
      </c>
      <c r="BD133" s="2186">
        <f>IF(ISERROR(VLOOKUP(VLOOKUP($A133, 'E4 TB Allocation Details'!$A$18:$L$214, MATCH("Misc ID", 'E4 TB Allocation Details'!$A$18:$L$18, 0),FALSE), 'E2 Allocators'!$B$15:$W$358, MATCH('O5 Details by Class &amp; Accounts'!BD$18, 'E2 Allocators'!$B$15:$W$15, 0),FALSE)*$E133), 0, VLOOKUP(VLOOKUP($A133, 'E4 TB Allocation Details'!$A$18:$L$214, MATCH("Misc ID", 'E4 TB Allocation Details'!$A$18:$L$18, 0),FALSE), 'E2 Allocators'!$B$15:$W$358, MATCH('O5 Details by Class &amp; Accounts'!BD$18, 'E2 Allocators'!$B$15:$W$15, 0),FALSE)*$E133)</f>
        <v>0</v>
      </c>
      <c r="BE133" s="2186">
        <f>IF(ISERROR(VLOOKUP(VLOOKUP($A133, 'E4 TB Allocation Details'!$A$18:$L$214, MATCH("Misc ID", 'E4 TB Allocation Details'!$A$18:$L$18, 0),FALSE), 'E2 Allocators'!$B$15:$W$358, MATCH('O5 Details by Class &amp; Accounts'!BE$18, 'E2 Allocators'!$B$15:$W$15, 0),FALSE)*$E133), 0, VLOOKUP(VLOOKUP($A133, 'E4 TB Allocation Details'!$A$18:$L$214, MATCH("Misc ID", 'E4 TB Allocation Details'!$A$18:$L$18, 0),FALSE), 'E2 Allocators'!$B$15:$W$358, MATCH('O5 Details by Class &amp; Accounts'!BE$18, 'E2 Allocators'!$B$15:$W$15, 0),FALSE)*$E133)</f>
        <v>0</v>
      </c>
      <c r="BF133" s="2186">
        <f>IF(ISERROR(VLOOKUP(VLOOKUP($A133, 'E4 TB Allocation Details'!$A$18:$L$214, MATCH("Misc ID", 'E4 TB Allocation Details'!$A$18:$L$18, 0),FALSE), 'E2 Allocators'!$B$15:$W$358, MATCH('O5 Details by Class &amp; Accounts'!BF$18, 'E2 Allocators'!$B$15:$W$15, 0),FALSE)*$E133), 0, VLOOKUP(VLOOKUP($A133, 'E4 TB Allocation Details'!$A$18:$L$214, MATCH("Misc ID", 'E4 TB Allocation Details'!$A$18:$L$18, 0),FALSE), 'E2 Allocators'!$B$15:$W$358, MATCH('O5 Details by Class &amp; Accounts'!BF$18, 'E2 Allocators'!$B$15:$W$15, 0),FALSE)*$E133)</f>
        <v>0</v>
      </c>
      <c r="BG133" s="2186">
        <f>IF(ISERROR(VLOOKUP(VLOOKUP($A133, 'E4 TB Allocation Details'!$A$18:$L$214, MATCH("Misc ID", 'E4 TB Allocation Details'!$A$18:$L$18, 0),FALSE), 'E2 Allocators'!$B$15:$W$358, MATCH('O5 Details by Class &amp; Accounts'!BG$18, 'E2 Allocators'!$B$15:$W$15, 0),FALSE)*$E133), 0, VLOOKUP(VLOOKUP($A133, 'E4 TB Allocation Details'!$A$18:$L$214, MATCH("Misc ID", 'E4 TB Allocation Details'!$A$18:$L$18, 0),FALSE), 'E2 Allocators'!$B$15:$W$358, MATCH('O5 Details by Class &amp; Accounts'!BG$18, 'E2 Allocators'!$B$15:$W$15, 0),FALSE)*$E133)</f>
        <v>0</v>
      </c>
      <c r="BH133" s="2186">
        <f>IF(ISERROR(VLOOKUP(VLOOKUP($A133, 'E4 TB Allocation Details'!$A$18:$L$214, MATCH("Misc ID", 'E4 TB Allocation Details'!$A$18:$L$18, 0),FALSE), 'E2 Allocators'!$B$15:$W$358, MATCH('O5 Details by Class &amp; Accounts'!BH$18, 'E2 Allocators'!$B$15:$W$15, 0),FALSE)*$E133), 0, VLOOKUP(VLOOKUP($A133, 'E4 TB Allocation Details'!$A$18:$L$214, MATCH("Misc ID", 'E4 TB Allocation Details'!$A$18:$L$18, 0),FALSE), 'E2 Allocators'!$B$15:$W$358, MATCH('O5 Details by Class &amp; Accounts'!BH$18, 'E2 Allocators'!$B$15:$W$15, 0),FALSE)*$E133)</f>
        <v>0</v>
      </c>
      <c r="BI133" s="2186">
        <f>IF(ISERROR(VLOOKUP(VLOOKUP($A133, 'E4 TB Allocation Details'!$A$18:$L$214, MATCH("Misc ID", 'E4 TB Allocation Details'!$A$18:$L$18, 0),FALSE), 'E2 Allocators'!$B$15:$W$358, MATCH('O5 Details by Class &amp; Accounts'!BI$18, 'E2 Allocators'!$B$15:$W$15, 0),FALSE)*$E133), 0, VLOOKUP(VLOOKUP($A133, 'E4 TB Allocation Details'!$A$18:$L$214, MATCH("Misc ID", 'E4 TB Allocation Details'!$A$18:$L$18, 0),FALSE), 'E2 Allocators'!$B$15:$W$358, MATCH('O5 Details by Class &amp; Accounts'!BI$18, 'E2 Allocators'!$B$15:$W$15, 0),FALSE)*$E133)</f>
        <v>0</v>
      </c>
      <c r="BJ133" s="2186">
        <f>IF(ISERROR(VLOOKUP(VLOOKUP($A133, 'E4 TB Allocation Details'!$A$18:$L$214, MATCH("Misc ID", 'E4 TB Allocation Details'!$A$18:$L$18, 0),FALSE), 'E2 Allocators'!$B$15:$W$358, MATCH('O5 Details by Class &amp; Accounts'!BJ$18, 'E2 Allocators'!$B$15:$W$15, 0),FALSE)*$E133), 0, VLOOKUP(VLOOKUP($A133, 'E4 TB Allocation Details'!$A$18:$L$214, MATCH("Misc ID", 'E4 TB Allocation Details'!$A$18:$L$18, 0),FALSE), 'E2 Allocators'!$B$15:$W$358, MATCH('O5 Details by Class &amp; Accounts'!BJ$18, 'E2 Allocators'!$B$15:$W$15, 0),FALSE)*$E133)</f>
        <v>0</v>
      </c>
      <c r="BK133" s="2186">
        <f>IF(ISERROR(VLOOKUP(VLOOKUP($A133, 'E4 TB Allocation Details'!$A$18:$L$214, MATCH("Misc ID", 'E4 TB Allocation Details'!$A$18:$L$18, 0),FALSE), 'E2 Allocators'!$B$15:$W$358, MATCH('O5 Details by Class &amp; Accounts'!BK$18, 'E2 Allocators'!$B$15:$W$15, 0),FALSE)*$E133), 0, VLOOKUP(VLOOKUP($A133, 'E4 TB Allocation Details'!$A$18:$L$214, MATCH("Misc ID", 'E4 TB Allocation Details'!$A$18:$L$18, 0),FALSE), 'E2 Allocators'!$B$15:$W$358, MATCH('O5 Details by Class &amp; Accounts'!BK$18, 'E2 Allocators'!$B$15:$W$15, 0),FALSE)*$E133)</f>
        <v>0</v>
      </c>
      <c r="BL133" s="2186">
        <f>IF(ISERROR(VLOOKUP(VLOOKUP($A133, 'E4 TB Allocation Details'!$A$18:$L$214, MATCH("Misc ID", 'E4 TB Allocation Details'!$A$18:$L$18, 0),FALSE), 'E2 Allocators'!$B$15:$W$358, MATCH('O5 Details by Class &amp; Accounts'!BL$18, 'E2 Allocators'!$B$15:$W$15, 0),FALSE)*$E133), 0, VLOOKUP(VLOOKUP($A133, 'E4 TB Allocation Details'!$A$18:$L$214, MATCH("Misc ID", 'E4 TB Allocation Details'!$A$18:$L$18, 0),FALSE), 'E2 Allocators'!$B$15:$W$358, MATCH('O5 Details by Class &amp; Accounts'!BL$18, 'E2 Allocators'!$B$15:$W$15, 0),FALSE)*$E133)</f>
        <v>0</v>
      </c>
      <c r="BM133" s="2186">
        <f>IF(ISERROR(VLOOKUP(VLOOKUP($A133, 'E4 TB Allocation Details'!$A$18:$L$214, MATCH("Misc ID", 'E4 TB Allocation Details'!$A$18:$L$18, 0),FALSE), 'E2 Allocators'!$B$15:$W$358, MATCH('O5 Details by Class &amp; Accounts'!BM$18, 'E2 Allocators'!$B$15:$W$15, 0),FALSE)*$E133), 0, VLOOKUP(VLOOKUP($A133, 'E4 TB Allocation Details'!$A$18:$L$214, MATCH("Misc ID", 'E4 TB Allocation Details'!$A$18:$L$18, 0),FALSE), 'E2 Allocators'!$B$15:$W$358, MATCH('O5 Details by Class &amp; Accounts'!BM$18, 'E2 Allocators'!$B$15:$W$15, 0),FALSE)*$E133)</f>
        <v>0</v>
      </c>
      <c r="BN133" s="2186">
        <f>IF(ISERROR(VLOOKUP(VLOOKUP($A133, 'E4 TB Allocation Details'!$A$18:$L$214, MATCH("Misc ID", 'E4 TB Allocation Details'!$A$18:$L$18, 0),FALSE), 'E2 Allocators'!$B$15:$W$358, MATCH('O5 Details by Class &amp; Accounts'!BN$18, 'E2 Allocators'!$B$15:$W$15, 0),FALSE)*$E133), 0, VLOOKUP(VLOOKUP($A133, 'E4 TB Allocation Details'!$A$18:$L$214, MATCH("Misc ID", 'E4 TB Allocation Details'!$A$18:$L$18, 0),FALSE), 'E2 Allocators'!$B$15:$W$358, MATCH('O5 Details by Class &amp; Accounts'!BN$18, 'E2 Allocators'!$B$15:$W$15, 0),FALSE)*$E133)</f>
        <v>0</v>
      </c>
      <c r="BO133" s="2186">
        <f>IF(ISERROR(VLOOKUP(VLOOKUP($A133, 'E4 TB Allocation Details'!$A$18:$L$214, MATCH("Misc ID", 'E4 TB Allocation Details'!$A$18:$L$18, 0),FALSE), 'E2 Allocators'!$B$15:$W$358, MATCH('O5 Details by Class &amp; Accounts'!BO$18, 'E2 Allocators'!$B$15:$W$15, 0),FALSE)*$E133), 0, VLOOKUP(VLOOKUP($A133, 'E4 TB Allocation Details'!$A$18:$L$214, MATCH("Misc ID", 'E4 TB Allocation Details'!$A$18:$L$18, 0),FALSE), 'E2 Allocators'!$B$15:$W$358, MATCH('O5 Details by Class &amp; Accounts'!BO$18, 'E2 Allocators'!$B$15:$W$15, 0),FALSE)*$E133)</f>
        <v>0</v>
      </c>
      <c r="BP133" s="2186">
        <f>IF(ISERROR(VLOOKUP(VLOOKUP($A133, 'E4 TB Allocation Details'!$A$18:$L$214, MATCH("Misc ID", 'E4 TB Allocation Details'!$A$18:$L$18, 0),FALSE), 'E2 Allocators'!$B$15:$W$358, MATCH('O5 Details by Class &amp; Accounts'!BP$18, 'E2 Allocators'!$B$15:$W$15, 0),FALSE)*$E133), 0, VLOOKUP(VLOOKUP($A133, 'E4 TB Allocation Details'!$A$18:$L$214, MATCH("Misc ID", 'E4 TB Allocation Details'!$A$18:$L$18, 0),FALSE), 'E2 Allocators'!$B$15:$W$358, MATCH('O5 Details by Class &amp; Accounts'!BP$18, 'E2 Allocators'!$B$15:$W$15, 0),FALSE)*$E133)</f>
        <v>0</v>
      </c>
      <c r="BQ133" s="2186">
        <f>IF(ISERROR(VLOOKUP(VLOOKUP($A133, 'E4 TB Allocation Details'!$A$18:$L$214, MATCH("Misc ID", 'E4 TB Allocation Details'!$A$18:$L$18, 0),FALSE), 'E2 Allocators'!$B$15:$W$358, MATCH('O5 Details by Class &amp; Accounts'!BQ$18, 'E2 Allocators'!$B$15:$W$15, 0),FALSE)*$E133), 0, VLOOKUP(VLOOKUP($A133, 'E4 TB Allocation Details'!$A$18:$L$214, MATCH("Misc ID", 'E4 TB Allocation Details'!$A$18:$L$18, 0),FALSE), 'E2 Allocators'!$B$15:$W$358, MATCH('O5 Details by Class &amp; Accounts'!BQ$18, 'E2 Allocators'!$B$15:$W$15, 0),FALSE)*$E133)</f>
        <v>0</v>
      </c>
      <c r="BR133" s="2186">
        <f>IF(ISERROR(VLOOKUP(VLOOKUP($A133, 'E4 TB Allocation Details'!$A$18:$L$214, MATCH("Misc ID", 'E4 TB Allocation Details'!$A$18:$L$18, 0),FALSE), 'E2 Allocators'!$B$15:$W$358, MATCH('O5 Details by Class &amp; Accounts'!BR$18, 'E2 Allocators'!$B$15:$W$15, 0),FALSE)*$E133), 0, VLOOKUP(VLOOKUP($A133, 'E4 TB Allocation Details'!$A$18:$L$214, MATCH("Misc ID", 'E4 TB Allocation Details'!$A$18:$L$18, 0),FALSE), 'E2 Allocators'!$B$15:$W$358, MATCH('O5 Details by Class &amp; Accounts'!BR$18, 'E2 Allocators'!$B$15:$W$15, 0),FALSE)*$E133)</f>
        <v>0</v>
      </c>
      <c r="BS133" s="2186">
        <f t="shared" si="41"/>
        <v>0</v>
      </c>
      <c r="BT133" s="2186">
        <f>IF(ISERROR(VLOOKUP(VLOOKUP($A133, 'E4 TB Allocation Details'!$A$18:$L$214, MATCH("A &amp; G ID", 'E4 TB Allocation Details'!$A$18:$L$18, 0),FALSE), 'E2 Allocators'!$B$15:$W$358, MATCH('O5 Details by Class &amp; Accounts'!BT$18, 'E2 Allocators'!$B$15:$W$15, 0),FALSE)*$E133), 0, VLOOKUP(VLOOKUP($A133, 'E4 TB Allocation Details'!$A$18:$L$214, MATCH("A &amp; G ID", 'E4 TB Allocation Details'!$A$18:$L$18, 0),FALSE), 'E2 Allocators'!$B$15:$W$358, MATCH('O5 Details by Class &amp; Accounts'!BT$18, 'E2 Allocators'!$B$15:$W$15, 0),FALSE)*$E133)</f>
        <v>0</v>
      </c>
      <c r="BU133" s="2186">
        <f>IF(ISERROR(VLOOKUP(VLOOKUP($A133, 'E4 TB Allocation Details'!$A$18:$L$214, MATCH("A &amp; G ID", 'E4 TB Allocation Details'!$A$18:$L$18, 0),FALSE), 'E2 Allocators'!$B$15:$W$358, MATCH('O5 Details by Class &amp; Accounts'!BU$18, 'E2 Allocators'!$B$15:$W$15, 0),FALSE)*$E133), 0, VLOOKUP(VLOOKUP($A133, 'E4 TB Allocation Details'!$A$18:$L$214, MATCH("A &amp; G ID", 'E4 TB Allocation Details'!$A$18:$L$18, 0),FALSE), 'E2 Allocators'!$B$15:$W$358, MATCH('O5 Details by Class &amp; Accounts'!BU$18, 'E2 Allocators'!$B$15:$W$15, 0),FALSE)*$E133)</f>
        <v>0</v>
      </c>
      <c r="BV133" s="2186">
        <f>IF(ISERROR(VLOOKUP(VLOOKUP($A133, 'E4 TB Allocation Details'!$A$18:$L$214, MATCH("A &amp; G ID", 'E4 TB Allocation Details'!$A$18:$L$18, 0),FALSE), 'E2 Allocators'!$B$15:$W$358, MATCH('O5 Details by Class &amp; Accounts'!BV$18, 'E2 Allocators'!$B$15:$W$15, 0),FALSE)*$E133), 0, VLOOKUP(VLOOKUP($A133, 'E4 TB Allocation Details'!$A$18:$L$214, MATCH("A &amp; G ID", 'E4 TB Allocation Details'!$A$18:$L$18, 0),FALSE), 'E2 Allocators'!$B$15:$W$358, MATCH('O5 Details by Class &amp; Accounts'!BV$18, 'E2 Allocators'!$B$15:$W$15, 0),FALSE)*$E133)</f>
        <v>0</v>
      </c>
      <c r="BW133" s="2186">
        <f>IF(ISERROR(VLOOKUP(VLOOKUP($A133, 'E4 TB Allocation Details'!$A$18:$L$214, MATCH("A &amp; G ID", 'E4 TB Allocation Details'!$A$18:$L$18, 0),FALSE), 'E2 Allocators'!$B$15:$W$358, MATCH('O5 Details by Class &amp; Accounts'!BW$18, 'E2 Allocators'!$B$15:$W$15, 0),FALSE)*$E133), 0, VLOOKUP(VLOOKUP($A133, 'E4 TB Allocation Details'!$A$18:$L$214, MATCH("A &amp; G ID", 'E4 TB Allocation Details'!$A$18:$L$18, 0),FALSE), 'E2 Allocators'!$B$15:$W$358, MATCH('O5 Details by Class &amp; Accounts'!BW$18, 'E2 Allocators'!$B$15:$W$15, 0),FALSE)*$E133)</f>
        <v>0</v>
      </c>
      <c r="BX133" s="2186">
        <f>IF(ISERROR(VLOOKUP(VLOOKUP($A133, 'E4 TB Allocation Details'!$A$18:$L$214, MATCH("A &amp; G ID", 'E4 TB Allocation Details'!$A$18:$L$18, 0),FALSE), 'E2 Allocators'!$B$15:$W$358, MATCH('O5 Details by Class &amp; Accounts'!BX$18, 'E2 Allocators'!$B$15:$W$15, 0),FALSE)*$E133), 0, VLOOKUP(VLOOKUP($A133, 'E4 TB Allocation Details'!$A$18:$L$214, MATCH("A &amp; G ID", 'E4 TB Allocation Details'!$A$18:$L$18, 0),FALSE), 'E2 Allocators'!$B$15:$W$358, MATCH('O5 Details by Class &amp; Accounts'!BX$18, 'E2 Allocators'!$B$15:$W$15, 0),FALSE)*$E133)</f>
        <v>0</v>
      </c>
      <c r="BY133" s="2186">
        <f>IF(ISERROR(VLOOKUP(VLOOKUP($A133, 'E4 TB Allocation Details'!$A$18:$L$214, MATCH("A &amp; G ID", 'E4 TB Allocation Details'!$A$18:$L$18, 0),FALSE), 'E2 Allocators'!$B$15:$W$358, MATCH('O5 Details by Class &amp; Accounts'!BY$18, 'E2 Allocators'!$B$15:$W$15, 0),FALSE)*$E133), 0, VLOOKUP(VLOOKUP($A133, 'E4 TB Allocation Details'!$A$18:$L$214, MATCH("A &amp; G ID", 'E4 TB Allocation Details'!$A$18:$L$18, 0),FALSE), 'E2 Allocators'!$B$15:$W$358, MATCH('O5 Details by Class &amp; Accounts'!BY$18, 'E2 Allocators'!$B$15:$W$15, 0),FALSE)*$E133)</f>
        <v>0</v>
      </c>
      <c r="BZ133" s="2186">
        <f>IF(ISERROR(VLOOKUP(VLOOKUP($A133, 'E4 TB Allocation Details'!$A$18:$L$214, MATCH("A &amp; G ID", 'E4 TB Allocation Details'!$A$18:$L$18, 0),FALSE), 'E2 Allocators'!$B$15:$W$358, MATCH('O5 Details by Class &amp; Accounts'!BZ$18, 'E2 Allocators'!$B$15:$W$15, 0),FALSE)*$E133), 0, VLOOKUP(VLOOKUP($A133, 'E4 TB Allocation Details'!$A$18:$L$214, MATCH("A &amp; G ID", 'E4 TB Allocation Details'!$A$18:$L$18, 0),FALSE), 'E2 Allocators'!$B$15:$W$358, MATCH('O5 Details by Class &amp; Accounts'!BZ$18, 'E2 Allocators'!$B$15:$W$15, 0),FALSE)*$E133)</f>
        <v>0</v>
      </c>
      <c r="CA133" s="2186">
        <f>IF(ISERROR(VLOOKUP(VLOOKUP($A133, 'E4 TB Allocation Details'!$A$18:$L$214, MATCH("A &amp; G ID", 'E4 TB Allocation Details'!$A$18:$L$18, 0),FALSE), 'E2 Allocators'!$B$15:$W$358, MATCH('O5 Details by Class &amp; Accounts'!CA$18, 'E2 Allocators'!$B$15:$W$15, 0),FALSE)*$E133), 0, VLOOKUP(VLOOKUP($A133, 'E4 TB Allocation Details'!$A$18:$L$214, MATCH("A &amp; G ID", 'E4 TB Allocation Details'!$A$18:$L$18, 0),FALSE), 'E2 Allocators'!$B$15:$W$358, MATCH('O5 Details by Class &amp; Accounts'!CA$18, 'E2 Allocators'!$B$15:$W$15, 0),FALSE)*$E133)</f>
        <v>0</v>
      </c>
      <c r="CB133" s="2186">
        <f>IF(ISERROR(VLOOKUP(VLOOKUP($A133, 'E4 TB Allocation Details'!$A$18:$L$214, MATCH("A &amp; G ID", 'E4 TB Allocation Details'!$A$18:$L$18, 0),FALSE), 'E2 Allocators'!$B$15:$W$358, MATCH('O5 Details by Class &amp; Accounts'!CB$18, 'E2 Allocators'!$B$15:$W$15, 0),FALSE)*$E133), 0, VLOOKUP(VLOOKUP($A133, 'E4 TB Allocation Details'!$A$18:$L$214, MATCH("A &amp; G ID", 'E4 TB Allocation Details'!$A$18:$L$18, 0),FALSE), 'E2 Allocators'!$B$15:$W$358, MATCH('O5 Details by Class &amp; Accounts'!CB$18, 'E2 Allocators'!$B$15:$W$15, 0),FALSE)*$E133)</f>
        <v>0</v>
      </c>
      <c r="CC133" s="2186">
        <f>IF(ISERROR(VLOOKUP(VLOOKUP($A133, 'E4 TB Allocation Details'!$A$18:$L$214, MATCH("A &amp; G ID", 'E4 TB Allocation Details'!$A$18:$L$18, 0),FALSE), 'E2 Allocators'!$B$15:$W$358, MATCH('O5 Details by Class &amp; Accounts'!CC$18, 'E2 Allocators'!$B$15:$W$15, 0),FALSE)*$E133), 0, VLOOKUP(VLOOKUP($A133, 'E4 TB Allocation Details'!$A$18:$L$214, MATCH("A &amp; G ID", 'E4 TB Allocation Details'!$A$18:$L$18, 0),FALSE), 'E2 Allocators'!$B$15:$W$358, MATCH('O5 Details by Class &amp; Accounts'!CC$18, 'E2 Allocators'!$B$15:$W$15, 0),FALSE)*$E133)</f>
        <v>0</v>
      </c>
      <c r="CD133" s="2186">
        <f>IF(ISERROR(VLOOKUP(VLOOKUP($A133, 'E4 TB Allocation Details'!$A$18:$L$214, MATCH("A &amp; G ID", 'E4 TB Allocation Details'!$A$18:$L$18, 0),FALSE), 'E2 Allocators'!$B$15:$W$358, MATCH('O5 Details by Class &amp; Accounts'!CD$18, 'E2 Allocators'!$B$15:$W$15, 0),FALSE)*$E133), 0, VLOOKUP(VLOOKUP($A133, 'E4 TB Allocation Details'!$A$18:$L$214, MATCH("A &amp; G ID", 'E4 TB Allocation Details'!$A$18:$L$18, 0),FALSE), 'E2 Allocators'!$B$15:$W$358, MATCH('O5 Details by Class &amp; Accounts'!CD$18, 'E2 Allocators'!$B$15:$W$15, 0),FALSE)*$E133)</f>
        <v>0</v>
      </c>
      <c r="CE133" s="2186">
        <f>IF(ISERROR(VLOOKUP(VLOOKUP($A133, 'E4 TB Allocation Details'!$A$18:$L$214, MATCH("A &amp; G ID", 'E4 TB Allocation Details'!$A$18:$L$18, 0),FALSE), 'E2 Allocators'!$B$15:$W$358, MATCH('O5 Details by Class &amp; Accounts'!CE$18, 'E2 Allocators'!$B$15:$W$15, 0),FALSE)*$E133), 0, VLOOKUP(VLOOKUP($A133, 'E4 TB Allocation Details'!$A$18:$L$214, MATCH("A &amp; G ID", 'E4 TB Allocation Details'!$A$18:$L$18, 0),FALSE), 'E2 Allocators'!$B$15:$W$358, MATCH('O5 Details by Class &amp; Accounts'!CE$18, 'E2 Allocators'!$B$15:$W$15, 0),FALSE)*$E133)</f>
        <v>0</v>
      </c>
      <c r="CF133" s="2186">
        <f>IF(ISERROR(VLOOKUP(VLOOKUP($A133, 'E4 TB Allocation Details'!$A$18:$L$214, MATCH("A &amp; G ID", 'E4 TB Allocation Details'!$A$18:$L$18, 0),FALSE), 'E2 Allocators'!$B$15:$W$358, MATCH('O5 Details by Class &amp; Accounts'!CF$18, 'E2 Allocators'!$B$15:$W$15, 0),FALSE)*$E133), 0, VLOOKUP(VLOOKUP($A133, 'E4 TB Allocation Details'!$A$18:$L$214, MATCH("A &amp; G ID", 'E4 TB Allocation Details'!$A$18:$L$18, 0),FALSE), 'E2 Allocators'!$B$15:$W$358, MATCH('O5 Details by Class &amp; Accounts'!CF$18, 'E2 Allocators'!$B$15:$W$15, 0),FALSE)*$E133)</f>
        <v>0</v>
      </c>
      <c r="CG133" s="2186">
        <f>IF(ISERROR(VLOOKUP(VLOOKUP($A133, 'E4 TB Allocation Details'!$A$18:$L$214, MATCH("A &amp; G ID", 'E4 TB Allocation Details'!$A$18:$L$18, 0),FALSE), 'E2 Allocators'!$B$15:$W$358, MATCH('O5 Details by Class &amp; Accounts'!CG$18, 'E2 Allocators'!$B$15:$W$15, 0),FALSE)*$E133), 0, VLOOKUP(VLOOKUP($A133, 'E4 TB Allocation Details'!$A$18:$L$214, MATCH("A &amp; G ID", 'E4 TB Allocation Details'!$A$18:$L$18, 0),FALSE), 'E2 Allocators'!$B$15:$W$358, MATCH('O5 Details by Class &amp; Accounts'!CG$18, 'E2 Allocators'!$B$15:$W$15, 0),FALSE)*$E133)</f>
        <v>0</v>
      </c>
      <c r="CH133" s="2186">
        <f>IF(ISERROR(VLOOKUP(VLOOKUP($A133, 'E4 TB Allocation Details'!$A$18:$L$214, MATCH("A &amp; G ID", 'E4 TB Allocation Details'!$A$18:$L$18, 0),FALSE), 'E2 Allocators'!$B$15:$W$358, MATCH('O5 Details by Class &amp; Accounts'!CH$18, 'E2 Allocators'!$B$15:$W$15, 0),FALSE)*$E133), 0, VLOOKUP(VLOOKUP($A133, 'E4 TB Allocation Details'!$A$18:$L$214, MATCH("A &amp; G ID", 'E4 TB Allocation Details'!$A$18:$L$18, 0),FALSE), 'E2 Allocators'!$B$15:$W$358, MATCH('O5 Details by Class &amp; Accounts'!CH$18, 'E2 Allocators'!$B$15:$W$15, 0),FALSE)*$E133)</f>
        <v>0</v>
      </c>
      <c r="CI133" s="2186">
        <f>IF(ISERROR(VLOOKUP(VLOOKUP($A133, 'E4 TB Allocation Details'!$A$18:$L$214, MATCH("A &amp; G ID", 'E4 TB Allocation Details'!$A$18:$L$18, 0),FALSE), 'E2 Allocators'!$B$15:$W$358, MATCH('O5 Details by Class &amp; Accounts'!CI$18, 'E2 Allocators'!$B$15:$W$15, 0),FALSE)*$E133), 0, VLOOKUP(VLOOKUP($A133, 'E4 TB Allocation Details'!$A$18:$L$214, MATCH("A &amp; G ID", 'E4 TB Allocation Details'!$A$18:$L$18, 0),FALSE), 'E2 Allocators'!$B$15:$W$358, MATCH('O5 Details by Class &amp; Accounts'!CI$18, 'E2 Allocators'!$B$15:$W$15, 0),FALSE)*$E133)</f>
        <v>0</v>
      </c>
      <c r="CJ133" s="2186">
        <f>IF(ISERROR(VLOOKUP(VLOOKUP($A133, 'E4 TB Allocation Details'!$A$18:$L$214, MATCH("A &amp; G ID", 'E4 TB Allocation Details'!$A$18:$L$18, 0),FALSE), 'E2 Allocators'!$B$15:$W$358, MATCH('O5 Details by Class &amp; Accounts'!CJ$18, 'E2 Allocators'!$B$15:$W$15, 0),FALSE)*$E133), 0, VLOOKUP(VLOOKUP($A133, 'E4 TB Allocation Details'!$A$18:$L$214, MATCH("A &amp; G ID", 'E4 TB Allocation Details'!$A$18:$L$18, 0),FALSE), 'E2 Allocators'!$B$15:$W$358, MATCH('O5 Details by Class &amp; Accounts'!CJ$18, 'E2 Allocators'!$B$15:$W$15, 0),FALSE)*$E133)</f>
        <v>0</v>
      </c>
      <c r="CK133" s="2186">
        <f>IF(ISERROR(VLOOKUP(VLOOKUP($A133, 'E4 TB Allocation Details'!$A$18:$L$214, MATCH("A &amp; G ID", 'E4 TB Allocation Details'!$A$18:$L$18, 0),FALSE), 'E2 Allocators'!$B$15:$W$358, MATCH('O5 Details by Class &amp; Accounts'!CK$18, 'E2 Allocators'!$B$15:$W$15, 0),FALSE)*$E133), 0, VLOOKUP(VLOOKUP($A133, 'E4 TB Allocation Details'!$A$18:$L$214, MATCH("A &amp; G ID", 'E4 TB Allocation Details'!$A$18:$L$18, 0),FALSE), 'E2 Allocators'!$B$15:$W$358, MATCH('O5 Details by Class &amp; Accounts'!CK$18, 'E2 Allocators'!$B$15:$W$15, 0),FALSE)*$E133)</f>
        <v>0</v>
      </c>
      <c r="CL133" s="2186">
        <f>IF(ISERROR(VLOOKUP(VLOOKUP($A133, 'E4 TB Allocation Details'!$A$18:$L$214, MATCH("A &amp; G ID", 'E4 TB Allocation Details'!$A$18:$L$18, 0),FALSE), 'E2 Allocators'!$B$15:$W$358, MATCH('O5 Details by Class &amp; Accounts'!CL$18, 'E2 Allocators'!$B$15:$W$15, 0),FALSE)*$E133), 0, VLOOKUP(VLOOKUP($A133, 'E4 TB Allocation Details'!$A$18:$L$214, MATCH("A &amp; G ID", 'E4 TB Allocation Details'!$A$18:$L$18, 0),FALSE), 'E2 Allocators'!$B$15:$W$358, MATCH('O5 Details by Class &amp; Accounts'!CL$18, 'E2 Allocators'!$B$15:$W$15, 0),FALSE)*$E133)</f>
        <v>0</v>
      </c>
      <c r="CM133" s="2186">
        <f>IF(ISERROR(VLOOKUP(VLOOKUP($A133, 'E4 TB Allocation Details'!$A$18:$L$214, MATCH("A &amp; G ID", 'E4 TB Allocation Details'!$A$18:$L$18, 0),FALSE), 'E2 Allocators'!$B$15:$W$358, MATCH('O5 Details by Class &amp; Accounts'!CM$18, 'E2 Allocators'!$B$15:$W$15, 0),FALSE)*$E133), 0, VLOOKUP(VLOOKUP($A133, 'E4 TB Allocation Details'!$A$18:$L$214, MATCH("A &amp; G ID", 'E4 TB Allocation Details'!$A$18:$L$18, 0),FALSE), 'E2 Allocators'!$B$15:$W$358, MATCH('O5 Details by Class &amp; Accounts'!CM$18, 'E2 Allocators'!$B$15:$W$15, 0),FALSE)*$E133)</f>
        <v>0</v>
      </c>
      <c r="CN133" s="2186">
        <f t="shared" si="42"/>
        <v>0</v>
      </c>
      <c r="CO133" s="2187">
        <f t="shared" si="43"/>
        <v>0</v>
      </c>
      <c r="CQ133" s="1625">
        <v>1808</v>
      </c>
    </row>
    <row r="134" spans="1:95" s="54" customFormat="1" ht="25.5" x14ac:dyDescent="0.2">
      <c r="A134" s="991">
        <v>5014</v>
      </c>
      <c r="B134" s="990" t="s">
        <v>977</v>
      </c>
      <c r="C134" s="2184">
        <f>IF(ISERROR(VLOOKUP($A134,'I3 TB Data'!$A$19:$H$483,MATCH('O5 Details by Class &amp; Accounts'!$C$18, 'I3 TB Data'!$A$19:$H$19,0),0)), 0, VLOOKUP($A134,'I3 TB Data'!$A$19:$H$483,MATCH('O5 Details by Class &amp; Accounts'!$C$18,'I3 TB Data'!$A$19:$H$19,0),0))</f>
        <v>0</v>
      </c>
      <c r="D134" s="2185"/>
      <c r="E134" s="2184">
        <f t="shared" si="31"/>
        <v>0</v>
      </c>
      <c r="F134" s="2186">
        <f>IF(ISERROR(VLOOKUP($A134, 'E1 Categorization'!A33:E124, MATCH("Customer Component", 'E1 Categorization'!$A$33:$E$33,0), 0)), 0, IF(VLOOKUP($A134, 'E1 Categorization'!A33:E124, MATCH("Customer Component", 'E1 Categorization'!$A$33:$E$33,0), 0)=0, 'O5 Details by Class &amp; Accounts'!$E134, IF(AND(VLOOKUP($A134, 'E1 Categorization'!A33:E124, MATCH("Customer Component", 'E1 Categorization'!$A$33:$E$33,0), 0) &gt;0, VLOOKUP($A134, 'E1 Categorization'!A33:E124, MATCH("Customer Component", 'E1 Categorization'!$A$33:$E$33,0), 0)&lt;1), 'O5 Details by Class &amp; Accounts'!$E134*(1-VLOOKUP($A134, 'E1 Categorization'!A33:E124, MATCH("Customer Component", 'E1 Categorization'!$A$33:$E$33,0), 0)), 0)))</f>
        <v>0</v>
      </c>
      <c r="G134" s="2186">
        <f>IF(ISERROR(VLOOKUP($A134, 'E1 Categorization'!A33:E124, MATCH("Customer Component", 'E1 Categorization'!$A$33:$E$33,0), 0)),0, IF(VLOOKUP($A134, 'E1 Categorization'!A33:E124, MATCH("Customer Component", 'E1 Categorization'!$A$33:$E$33,0), 0)=0, 0, IF(AND(VLOOKUP($A134, 'E1 Categorization'!A33:E124, MATCH("Customer Component", 'E1 Categorization'!$A$33:$E$33,0), 0) &gt;0, VLOOKUP($A134, 'E1 Categorization'!A33:E124, MATCH("Customer Component", 'E1 Categorization'!$A$33:$E$33,0), 0)&lt;1), 'O5 Details by Class &amp; Accounts'!$E134*(VLOOKUP($A134, 'E1 Categorization'!A33:E124, MATCH("Customer Component", 'E1 Categorization'!$A$33:$E$33,0), 0)), 'O5 Details by Class &amp; Accounts'!$E134)))</f>
        <v>0</v>
      </c>
      <c r="H134" s="2186">
        <f t="shared" si="38"/>
        <v>0</v>
      </c>
      <c r="I134" s="2186">
        <f>IF(ISERROR(VLOOKUP(VLOOKUP($A134, 'E4 TB Allocation Details'!$A$18:$L$214, MATCH("Demand ID", 'E4 TB Allocation Details'!$A$18:$L$18, 0),FALSE), 'E2 Allocators'!$B$15:$W$358, MATCH('O5 Details by Class &amp; Accounts'!I$18, 'E2 Allocators'!$B$15:$W$15, 0),FALSE)*$F134), 0, VLOOKUP(VLOOKUP($A134, 'E4 TB Allocation Details'!$A$18:$L$214, MATCH("Demand ID", 'E4 TB Allocation Details'!$A$18:$L$18, 0),FALSE), 'E2 Allocators'!$B$15:$W$358, MATCH('O5 Details by Class &amp; Accounts'!I$18, 'E2 Allocators'!$B$15:$W$15, 0),FALSE)*$F134)</f>
        <v>0</v>
      </c>
      <c r="J134" s="2186">
        <f>IF(ISERROR(VLOOKUP(VLOOKUP($A134, 'E4 TB Allocation Details'!$A$18:$L$214, MATCH("Demand ID", 'E4 TB Allocation Details'!$A$18:$L$18, 0),FALSE), 'E2 Allocators'!$B$15:$W$358, MATCH('O5 Details by Class &amp; Accounts'!J$18, 'E2 Allocators'!$B$15:$W$15, 0),FALSE)*$F134), 0, VLOOKUP(VLOOKUP($A134, 'E4 TB Allocation Details'!$A$18:$L$214, MATCH("Demand ID", 'E4 TB Allocation Details'!$A$18:$L$18, 0),FALSE), 'E2 Allocators'!$B$15:$W$358, MATCH('O5 Details by Class &amp; Accounts'!J$18, 'E2 Allocators'!$B$15:$W$15, 0),FALSE)*$F134)</f>
        <v>0</v>
      </c>
      <c r="K134" s="2186">
        <f>IF(ISERROR(VLOOKUP(VLOOKUP($A134, 'E4 TB Allocation Details'!$A$18:$L$214, MATCH("Demand ID", 'E4 TB Allocation Details'!$A$18:$L$18, 0),FALSE), 'E2 Allocators'!$B$15:$W$358, MATCH('O5 Details by Class &amp; Accounts'!K$18, 'E2 Allocators'!$B$15:$W$15, 0),FALSE)*$F134), 0, VLOOKUP(VLOOKUP($A134, 'E4 TB Allocation Details'!$A$18:$L$214, MATCH("Demand ID", 'E4 TB Allocation Details'!$A$18:$L$18, 0),FALSE), 'E2 Allocators'!$B$15:$W$358, MATCH('O5 Details by Class &amp; Accounts'!K$18, 'E2 Allocators'!$B$15:$W$15, 0),FALSE)*$F134)</f>
        <v>0</v>
      </c>
      <c r="L134" s="2186">
        <f>IF(ISERROR(VLOOKUP(VLOOKUP($A134, 'E4 TB Allocation Details'!$A$18:$L$214, MATCH("Demand ID", 'E4 TB Allocation Details'!$A$18:$L$18, 0),FALSE), 'E2 Allocators'!$B$15:$W$358, MATCH('O5 Details by Class &amp; Accounts'!L$18, 'E2 Allocators'!$B$15:$W$15, 0),FALSE)*$F134), 0, VLOOKUP(VLOOKUP($A134, 'E4 TB Allocation Details'!$A$18:$L$214, MATCH("Demand ID", 'E4 TB Allocation Details'!$A$18:$L$18, 0),FALSE), 'E2 Allocators'!$B$15:$W$358, MATCH('O5 Details by Class &amp; Accounts'!L$18, 'E2 Allocators'!$B$15:$W$15, 0),FALSE)*$F134)</f>
        <v>0</v>
      </c>
      <c r="M134" s="2186">
        <f>IF(ISERROR(VLOOKUP(VLOOKUP($A134, 'E4 TB Allocation Details'!$A$18:$L$214, MATCH("Demand ID", 'E4 TB Allocation Details'!$A$18:$L$18, 0),FALSE), 'E2 Allocators'!$B$15:$W$358, MATCH('O5 Details by Class &amp; Accounts'!M$18, 'E2 Allocators'!$B$15:$W$15, 0),FALSE)*$F134), 0, VLOOKUP(VLOOKUP($A134, 'E4 TB Allocation Details'!$A$18:$L$214, MATCH("Demand ID", 'E4 TB Allocation Details'!$A$18:$L$18, 0),FALSE), 'E2 Allocators'!$B$15:$W$358, MATCH('O5 Details by Class &amp; Accounts'!M$18, 'E2 Allocators'!$B$15:$W$15, 0),FALSE)*$F134)</f>
        <v>0</v>
      </c>
      <c r="N134" s="2186">
        <f>IF(ISERROR(VLOOKUP(VLOOKUP($A134, 'E4 TB Allocation Details'!$A$18:$L$214, MATCH("Demand ID", 'E4 TB Allocation Details'!$A$18:$L$18, 0),FALSE), 'E2 Allocators'!$B$15:$W$358, MATCH('O5 Details by Class &amp; Accounts'!N$18, 'E2 Allocators'!$B$15:$W$15, 0),FALSE)*$F134), 0, VLOOKUP(VLOOKUP($A134, 'E4 TB Allocation Details'!$A$18:$L$214, MATCH("Demand ID", 'E4 TB Allocation Details'!$A$18:$L$18, 0),FALSE), 'E2 Allocators'!$B$15:$W$358, MATCH('O5 Details by Class &amp; Accounts'!N$18, 'E2 Allocators'!$B$15:$W$15, 0),FALSE)*$F134)</f>
        <v>0</v>
      </c>
      <c r="O134" s="2186">
        <f>IF(ISERROR(VLOOKUP(VLOOKUP($A134, 'E4 TB Allocation Details'!$A$18:$L$214, MATCH("Demand ID", 'E4 TB Allocation Details'!$A$18:$L$18, 0),FALSE), 'E2 Allocators'!$B$15:$W$358, MATCH('O5 Details by Class &amp; Accounts'!O$18, 'E2 Allocators'!$B$15:$W$15, 0),FALSE)*$F134), 0, VLOOKUP(VLOOKUP($A134, 'E4 TB Allocation Details'!$A$18:$L$214, MATCH("Demand ID", 'E4 TB Allocation Details'!$A$18:$L$18, 0),FALSE), 'E2 Allocators'!$B$15:$W$358, MATCH('O5 Details by Class &amp; Accounts'!O$18, 'E2 Allocators'!$B$15:$W$15, 0),FALSE)*$F134)</f>
        <v>0</v>
      </c>
      <c r="P134" s="2186">
        <f>IF(ISERROR(VLOOKUP(VLOOKUP($A134, 'E4 TB Allocation Details'!$A$18:$L$214, MATCH("Demand ID", 'E4 TB Allocation Details'!$A$18:$L$18, 0),FALSE), 'E2 Allocators'!$B$15:$W$358, MATCH('O5 Details by Class &amp; Accounts'!P$18, 'E2 Allocators'!$B$15:$W$15, 0),FALSE)*$F134), 0, VLOOKUP(VLOOKUP($A134, 'E4 TB Allocation Details'!$A$18:$L$214, MATCH("Demand ID", 'E4 TB Allocation Details'!$A$18:$L$18, 0),FALSE), 'E2 Allocators'!$B$15:$W$358, MATCH('O5 Details by Class &amp; Accounts'!P$18, 'E2 Allocators'!$B$15:$W$15, 0),FALSE)*$F134)</f>
        <v>0</v>
      </c>
      <c r="Q134" s="2186">
        <f>IF(ISERROR(VLOOKUP(VLOOKUP($A134, 'E4 TB Allocation Details'!$A$18:$L$214, MATCH("Demand ID", 'E4 TB Allocation Details'!$A$18:$L$18, 0),FALSE), 'E2 Allocators'!$B$15:$W$358, MATCH('O5 Details by Class &amp; Accounts'!Q$18, 'E2 Allocators'!$B$15:$W$15, 0),FALSE)*$F134), 0, VLOOKUP(VLOOKUP($A134, 'E4 TB Allocation Details'!$A$18:$L$214, MATCH("Demand ID", 'E4 TB Allocation Details'!$A$18:$L$18, 0),FALSE), 'E2 Allocators'!$B$15:$W$358, MATCH('O5 Details by Class &amp; Accounts'!Q$18, 'E2 Allocators'!$B$15:$W$15, 0),FALSE)*$F134)</f>
        <v>0</v>
      </c>
      <c r="R134" s="2186">
        <f>IF(ISERROR(VLOOKUP(VLOOKUP($A134, 'E4 TB Allocation Details'!$A$18:$L$214, MATCH("Demand ID", 'E4 TB Allocation Details'!$A$18:$L$18, 0),FALSE), 'E2 Allocators'!$B$15:$W$358, MATCH('O5 Details by Class &amp; Accounts'!R$18, 'E2 Allocators'!$B$15:$W$15, 0),FALSE)*$F134), 0, VLOOKUP(VLOOKUP($A134, 'E4 TB Allocation Details'!$A$18:$L$214, MATCH("Demand ID", 'E4 TB Allocation Details'!$A$18:$L$18, 0),FALSE), 'E2 Allocators'!$B$15:$W$358, MATCH('O5 Details by Class &amp; Accounts'!R$18, 'E2 Allocators'!$B$15:$W$15, 0),FALSE)*$F134)</f>
        <v>0</v>
      </c>
      <c r="S134" s="2186">
        <f>IF(ISERROR(VLOOKUP(VLOOKUP($A134, 'E4 TB Allocation Details'!$A$18:$L$214, MATCH("Demand ID", 'E4 TB Allocation Details'!$A$18:$L$18, 0),FALSE), 'E2 Allocators'!$B$15:$W$358, MATCH('O5 Details by Class &amp; Accounts'!S$18, 'E2 Allocators'!$B$15:$W$15, 0),FALSE)*$F134), 0, VLOOKUP(VLOOKUP($A134, 'E4 TB Allocation Details'!$A$18:$L$214, MATCH("Demand ID", 'E4 TB Allocation Details'!$A$18:$L$18, 0),FALSE), 'E2 Allocators'!$B$15:$W$358, MATCH('O5 Details by Class &amp; Accounts'!S$18, 'E2 Allocators'!$B$15:$W$15, 0),FALSE)*$F134)</f>
        <v>0</v>
      </c>
      <c r="T134" s="2186">
        <f>IF(ISERROR(VLOOKUP(VLOOKUP($A134, 'E4 TB Allocation Details'!$A$18:$L$214, MATCH("Demand ID", 'E4 TB Allocation Details'!$A$18:$L$18, 0),FALSE), 'E2 Allocators'!$B$15:$W$358, MATCH('O5 Details by Class &amp; Accounts'!T$18, 'E2 Allocators'!$B$15:$W$15, 0),FALSE)*$F134), 0, VLOOKUP(VLOOKUP($A134, 'E4 TB Allocation Details'!$A$18:$L$214, MATCH("Demand ID", 'E4 TB Allocation Details'!$A$18:$L$18, 0),FALSE), 'E2 Allocators'!$B$15:$W$358, MATCH('O5 Details by Class &amp; Accounts'!T$18, 'E2 Allocators'!$B$15:$W$15, 0),FALSE)*$F134)</f>
        <v>0</v>
      </c>
      <c r="U134" s="2186">
        <f>IF(ISERROR(VLOOKUP(VLOOKUP($A134, 'E4 TB Allocation Details'!$A$18:$L$214, MATCH("Demand ID", 'E4 TB Allocation Details'!$A$18:$L$18, 0),FALSE), 'E2 Allocators'!$B$15:$W$358, MATCH('O5 Details by Class &amp; Accounts'!U$18, 'E2 Allocators'!$B$15:$W$15, 0),FALSE)*$F134), 0, VLOOKUP(VLOOKUP($A134, 'E4 TB Allocation Details'!$A$18:$L$214, MATCH("Demand ID", 'E4 TB Allocation Details'!$A$18:$L$18, 0),FALSE), 'E2 Allocators'!$B$15:$W$358, MATCH('O5 Details by Class &amp; Accounts'!U$18, 'E2 Allocators'!$B$15:$W$15, 0),FALSE)*$F134)</f>
        <v>0</v>
      </c>
      <c r="V134" s="2186">
        <f>IF(ISERROR(VLOOKUP(VLOOKUP($A134, 'E4 TB Allocation Details'!$A$18:$L$214, MATCH("Demand ID", 'E4 TB Allocation Details'!$A$18:$L$18, 0),FALSE), 'E2 Allocators'!$B$15:$W$358, MATCH('O5 Details by Class &amp; Accounts'!V$18, 'E2 Allocators'!$B$15:$W$15, 0),FALSE)*$F134), 0, VLOOKUP(VLOOKUP($A134, 'E4 TB Allocation Details'!$A$18:$L$214, MATCH("Demand ID", 'E4 TB Allocation Details'!$A$18:$L$18, 0),FALSE), 'E2 Allocators'!$B$15:$W$358, MATCH('O5 Details by Class &amp; Accounts'!V$18, 'E2 Allocators'!$B$15:$W$15, 0),FALSE)*$F134)</f>
        <v>0</v>
      </c>
      <c r="W134" s="2186">
        <f>IF(ISERROR(VLOOKUP(VLOOKUP($A134, 'E4 TB Allocation Details'!$A$18:$L$214, MATCH("Demand ID", 'E4 TB Allocation Details'!$A$18:$L$18, 0),FALSE), 'E2 Allocators'!$B$15:$W$358, MATCH('O5 Details by Class &amp; Accounts'!W$18, 'E2 Allocators'!$B$15:$W$15, 0),FALSE)*$F134), 0, VLOOKUP(VLOOKUP($A134, 'E4 TB Allocation Details'!$A$18:$L$214, MATCH("Demand ID", 'E4 TB Allocation Details'!$A$18:$L$18, 0),FALSE), 'E2 Allocators'!$B$15:$W$358, MATCH('O5 Details by Class &amp; Accounts'!W$18, 'E2 Allocators'!$B$15:$W$15, 0),FALSE)*$F134)</f>
        <v>0</v>
      </c>
      <c r="X134" s="2186">
        <f>IF(ISERROR(VLOOKUP(VLOOKUP($A134, 'E4 TB Allocation Details'!$A$18:$L$214, MATCH("Demand ID", 'E4 TB Allocation Details'!$A$18:$L$18, 0),FALSE), 'E2 Allocators'!$B$15:$W$358, MATCH('O5 Details by Class &amp; Accounts'!X$18, 'E2 Allocators'!$B$15:$W$15, 0),FALSE)*$F134), 0, VLOOKUP(VLOOKUP($A134, 'E4 TB Allocation Details'!$A$18:$L$214, MATCH("Demand ID", 'E4 TB Allocation Details'!$A$18:$L$18, 0),FALSE), 'E2 Allocators'!$B$15:$W$358, MATCH('O5 Details by Class &amp; Accounts'!X$18, 'E2 Allocators'!$B$15:$W$15, 0),FALSE)*$F134)</f>
        <v>0</v>
      </c>
      <c r="Y134" s="2186">
        <f>IF(ISERROR(VLOOKUP(VLOOKUP($A134, 'E4 TB Allocation Details'!$A$18:$L$214, MATCH("Demand ID", 'E4 TB Allocation Details'!$A$18:$L$18, 0),FALSE), 'E2 Allocators'!$B$15:$W$358, MATCH('O5 Details by Class &amp; Accounts'!Y$18, 'E2 Allocators'!$B$15:$W$15, 0),FALSE)*$F134), 0, VLOOKUP(VLOOKUP($A134, 'E4 TB Allocation Details'!$A$18:$L$214, MATCH("Demand ID", 'E4 TB Allocation Details'!$A$18:$L$18, 0),FALSE), 'E2 Allocators'!$B$15:$W$358, MATCH('O5 Details by Class &amp; Accounts'!Y$18, 'E2 Allocators'!$B$15:$W$15, 0),FALSE)*$F134)</f>
        <v>0</v>
      </c>
      <c r="Z134" s="2186">
        <f>IF(ISERROR(VLOOKUP(VLOOKUP($A134, 'E4 TB Allocation Details'!$A$18:$L$214, MATCH("Demand ID", 'E4 TB Allocation Details'!$A$18:$L$18, 0),FALSE), 'E2 Allocators'!$B$15:$W$358, MATCH('O5 Details by Class &amp; Accounts'!Z$18, 'E2 Allocators'!$B$15:$W$15, 0),FALSE)*$F134), 0, VLOOKUP(VLOOKUP($A134, 'E4 TB Allocation Details'!$A$18:$L$214, MATCH("Demand ID", 'E4 TB Allocation Details'!$A$18:$L$18, 0),FALSE), 'E2 Allocators'!$B$15:$W$358, MATCH('O5 Details by Class &amp; Accounts'!Z$18, 'E2 Allocators'!$B$15:$W$15, 0),FALSE)*$F134)</f>
        <v>0</v>
      </c>
      <c r="AA134" s="2186">
        <f>IF(ISERROR(VLOOKUP(VLOOKUP($A134, 'E4 TB Allocation Details'!$A$18:$L$214, MATCH("Demand ID", 'E4 TB Allocation Details'!$A$18:$L$18, 0),FALSE), 'E2 Allocators'!$B$15:$W$358, MATCH('O5 Details by Class &amp; Accounts'!AA$18, 'E2 Allocators'!$B$15:$W$15, 0),FALSE)*$F134), 0, VLOOKUP(VLOOKUP($A134, 'E4 TB Allocation Details'!$A$18:$L$214, MATCH("Demand ID", 'E4 TB Allocation Details'!$A$18:$L$18, 0),FALSE), 'E2 Allocators'!$B$15:$W$358, MATCH('O5 Details by Class &amp; Accounts'!AA$18, 'E2 Allocators'!$B$15:$W$15, 0),FALSE)*$F134)</f>
        <v>0</v>
      </c>
      <c r="AB134" s="2186">
        <f>IF(ISERROR(VLOOKUP(VLOOKUP($A134, 'E4 TB Allocation Details'!$A$18:$L$214, MATCH("Demand ID", 'E4 TB Allocation Details'!$A$18:$L$18, 0),FALSE), 'E2 Allocators'!$B$15:$W$358, MATCH('O5 Details by Class &amp; Accounts'!AB$18, 'E2 Allocators'!$B$15:$W$15, 0),FALSE)*$F134), 0, VLOOKUP(VLOOKUP($A134, 'E4 TB Allocation Details'!$A$18:$L$214, MATCH("Demand ID", 'E4 TB Allocation Details'!$A$18:$L$18, 0),FALSE), 'E2 Allocators'!$B$15:$W$358, MATCH('O5 Details by Class &amp; Accounts'!AB$18, 'E2 Allocators'!$B$15:$W$15, 0),FALSE)*$F134)</f>
        <v>0</v>
      </c>
      <c r="AC134" s="2186">
        <f t="shared" si="39"/>
        <v>0</v>
      </c>
      <c r="AD134" s="2186">
        <f>IF(ISERROR(VLOOKUP(VLOOKUP($A134, 'E4 TB Allocation Details'!$A$18:$L$214, MATCH("Customer ID", 'E4 TB Allocation Details'!$A$18:$L$18, 0),FALSE), 'E2 Allocators'!$B$15:$W$358, MATCH('O5 Details by Class &amp; Accounts'!AD$18, 'E2 Allocators'!$B$15:$W$15, 0),FALSE)*$G134), 0, VLOOKUP(VLOOKUP($A134, 'E4 TB Allocation Details'!$A$18:$L$214, MATCH("Customer ID", 'E4 TB Allocation Details'!$A$18:$L$18, 0),FALSE), 'E2 Allocators'!$B$15:$W$358, MATCH('O5 Details by Class &amp; Accounts'!AD$18, 'E2 Allocators'!$B$15:$W$15, 0),FALSE)*$G134)</f>
        <v>0</v>
      </c>
      <c r="AE134" s="2186">
        <f>IF(ISERROR(VLOOKUP(VLOOKUP($A134, 'E4 TB Allocation Details'!$A$18:$L$214, MATCH("Customer ID", 'E4 TB Allocation Details'!$A$18:$L$18, 0),FALSE), 'E2 Allocators'!$B$15:$W$358, MATCH('O5 Details by Class &amp; Accounts'!AE$18, 'E2 Allocators'!$B$15:$W$15, 0),FALSE)*$G134), 0, VLOOKUP(VLOOKUP($A134, 'E4 TB Allocation Details'!$A$18:$L$214, MATCH("Customer ID", 'E4 TB Allocation Details'!$A$18:$L$18, 0),FALSE), 'E2 Allocators'!$B$15:$W$358, MATCH('O5 Details by Class &amp; Accounts'!AE$18, 'E2 Allocators'!$B$15:$W$15, 0),FALSE)*$G134)</f>
        <v>0</v>
      </c>
      <c r="AF134" s="2186">
        <f>IF(ISERROR(VLOOKUP(VLOOKUP($A134, 'E4 TB Allocation Details'!$A$18:$L$214, MATCH("Customer ID", 'E4 TB Allocation Details'!$A$18:$L$18, 0),FALSE), 'E2 Allocators'!$B$15:$W$358, MATCH('O5 Details by Class &amp; Accounts'!AF$18, 'E2 Allocators'!$B$15:$W$15, 0),FALSE)*$G134), 0, VLOOKUP(VLOOKUP($A134, 'E4 TB Allocation Details'!$A$18:$L$214, MATCH("Customer ID", 'E4 TB Allocation Details'!$A$18:$L$18, 0),FALSE), 'E2 Allocators'!$B$15:$W$358, MATCH('O5 Details by Class &amp; Accounts'!AF$18, 'E2 Allocators'!$B$15:$W$15, 0),FALSE)*$G134)</f>
        <v>0</v>
      </c>
      <c r="AG134" s="2186">
        <f>IF(ISERROR(VLOOKUP(VLOOKUP($A134, 'E4 TB Allocation Details'!$A$18:$L$214, MATCH("Customer ID", 'E4 TB Allocation Details'!$A$18:$L$18, 0),FALSE), 'E2 Allocators'!$B$15:$W$358, MATCH('O5 Details by Class &amp; Accounts'!AG$18, 'E2 Allocators'!$B$15:$W$15, 0),FALSE)*$G134), 0, VLOOKUP(VLOOKUP($A134, 'E4 TB Allocation Details'!$A$18:$L$214, MATCH("Customer ID", 'E4 TB Allocation Details'!$A$18:$L$18, 0),FALSE), 'E2 Allocators'!$B$15:$W$358, MATCH('O5 Details by Class &amp; Accounts'!AG$18, 'E2 Allocators'!$B$15:$W$15, 0),FALSE)*$G134)</f>
        <v>0</v>
      </c>
      <c r="AH134" s="2186">
        <f>IF(ISERROR(VLOOKUP(VLOOKUP($A134, 'E4 TB Allocation Details'!$A$18:$L$214, MATCH("Customer ID", 'E4 TB Allocation Details'!$A$18:$L$18, 0),FALSE), 'E2 Allocators'!$B$15:$W$358, MATCH('O5 Details by Class &amp; Accounts'!AH$18, 'E2 Allocators'!$B$15:$W$15, 0),FALSE)*$G134), 0, VLOOKUP(VLOOKUP($A134, 'E4 TB Allocation Details'!$A$18:$L$214, MATCH("Customer ID", 'E4 TB Allocation Details'!$A$18:$L$18, 0),FALSE), 'E2 Allocators'!$B$15:$W$358, MATCH('O5 Details by Class &amp; Accounts'!AH$18, 'E2 Allocators'!$B$15:$W$15, 0),FALSE)*$G134)</f>
        <v>0</v>
      </c>
      <c r="AI134" s="2186">
        <f>IF(ISERROR(VLOOKUP(VLOOKUP($A134, 'E4 TB Allocation Details'!$A$18:$L$214, MATCH("Customer ID", 'E4 TB Allocation Details'!$A$18:$L$18, 0),FALSE), 'E2 Allocators'!$B$15:$W$358, MATCH('O5 Details by Class &amp; Accounts'!AI$18, 'E2 Allocators'!$B$15:$W$15, 0),FALSE)*$G134), 0, VLOOKUP(VLOOKUP($A134, 'E4 TB Allocation Details'!$A$18:$L$214, MATCH("Customer ID", 'E4 TB Allocation Details'!$A$18:$L$18, 0),FALSE), 'E2 Allocators'!$B$15:$W$358, MATCH('O5 Details by Class &amp; Accounts'!AI$18, 'E2 Allocators'!$B$15:$W$15, 0),FALSE)*$G134)</f>
        <v>0</v>
      </c>
      <c r="AJ134" s="2186">
        <f>IF(ISERROR(VLOOKUP(VLOOKUP($A134, 'E4 TB Allocation Details'!$A$18:$L$214, MATCH("Customer ID", 'E4 TB Allocation Details'!$A$18:$L$18, 0),FALSE), 'E2 Allocators'!$B$15:$W$358, MATCH('O5 Details by Class &amp; Accounts'!AJ$18, 'E2 Allocators'!$B$15:$W$15, 0),FALSE)*$G134), 0, VLOOKUP(VLOOKUP($A134, 'E4 TB Allocation Details'!$A$18:$L$214, MATCH("Customer ID", 'E4 TB Allocation Details'!$A$18:$L$18, 0),FALSE), 'E2 Allocators'!$B$15:$W$358, MATCH('O5 Details by Class &amp; Accounts'!AJ$18, 'E2 Allocators'!$B$15:$W$15, 0),FALSE)*$G134)</f>
        <v>0</v>
      </c>
      <c r="AK134" s="2186">
        <f>IF(ISERROR(VLOOKUP(VLOOKUP($A134, 'E4 TB Allocation Details'!$A$18:$L$214, MATCH("Customer ID", 'E4 TB Allocation Details'!$A$18:$L$18, 0),FALSE), 'E2 Allocators'!$B$15:$W$358, MATCH('O5 Details by Class &amp; Accounts'!AK$18, 'E2 Allocators'!$B$15:$W$15, 0),FALSE)*$G134), 0, VLOOKUP(VLOOKUP($A134, 'E4 TB Allocation Details'!$A$18:$L$214, MATCH("Customer ID", 'E4 TB Allocation Details'!$A$18:$L$18, 0),FALSE), 'E2 Allocators'!$B$15:$W$358, MATCH('O5 Details by Class &amp; Accounts'!AK$18, 'E2 Allocators'!$B$15:$W$15, 0),FALSE)*$G134)</f>
        <v>0</v>
      </c>
      <c r="AL134" s="2186">
        <f>IF(ISERROR(VLOOKUP(VLOOKUP($A134, 'E4 TB Allocation Details'!$A$18:$L$214, MATCH("Customer ID", 'E4 TB Allocation Details'!$A$18:$L$18, 0),FALSE), 'E2 Allocators'!$B$15:$W$358, MATCH('O5 Details by Class &amp; Accounts'!AL$18, 'E2 Allocators'!$B$15:$W$15, 0),FALSE)*$G134), 0, VLOOKUP(VLOOKUP($A134, 'E4 TB Allocation Details'!$A$18:$L$214, MATCH("Customer ID", 'E4 TB Allocation Details'!$A$18:$L$18, 0),FALSE), 'E2 Allocators'!$B$15:$W$358, MATCH('O5 Details by Class &amp; Accounts'!AL$18, 'E2 Allocators'!$B$15:$W$15, 0),FALSE)*$G134)</f>
        <v>0</v>
      </c>
      <c r="AM134" s="2186">
        <f>IF(ISERROR(VLOOKUP(VLOOKUP($A134, 'E4 TB Allocation Details'!$A$18:$L$214, MATCH("Customer ID", 'E4 TB Allocation Details'!$A$18:$L$18, 0),FALSE), 'E2 Allocators'!$B$15:$W$358, MATCH('O5 Details by Class &amp; Accounts'!AM$18, 'E2 Allocators'!$B$15:$W$15, 0),FALSE)*$G134), 0, VLOOKUP(VLOOKUP($A134, 'E4 TB Allocation Details'!$A$18:$L$214, MATCH("Customer ID", 'E4 TB Allocation Details'!$A$18:$L$18, 0),FALSE), 'E2 Allocators'!$B$15:$W$358, MATCH('O5 Details by Class &amp; Accounts'!AM$18, 'E2 Allocators'!$B$15:$W$15, 0),FALSE)*$G134)</f>
        <v>0</v>
      </c>
      <c r="AN134" s="2186">
        <f>IF(ISERROR(VLOOKUP(VLOOKUP($A134, 'E4 TB Allocation Details'!$A$18:$L$214, MATCH("Customer ID", 'E4 TB Allocation Details'!$A$18:$L$18, 0),FALSE), 'E2 Allocators'!$B$15:$W$358, MATCH('O5 Details by Class &amp; Accounts'!AN$18, 'E2 Allocators'!$B$15:$W$15, 0),FALSE)*$G134), 0, VLOOKUP(VLOOKUP($A134, 'E4 TB Allocation Details'!$A$18:$L$214, MATCH("Customer ID", 'E4 TB Allocation Details'!$A$18:$L$18, 0),FALSE), 'E2 Allocators'!$B$15:$W$358, MATCH('O5 Details by Class &amp; Accounts'!AN$18, 'E2 Allocators'!$B$15:$W$15, 0),FALSE)*$G134)</f>
        <v>0</v>
      </c>
      <c r="AO134" s="2186">
        <f>IF(ISERROR(VLOOKUP(VLOOKUP($A134, 'E4 TB Allocation Details'!$A$18:$L$214, MATCH("Customer ID", 'E4 TB Allocation Details'!$A$18:$L$18, 0),FALSE), 'E2 Allocators'!$B$15:$W$358, MATCH('O5 Details by Class &amp; Accounts'!AO$18, 'E2 Allocators'!$B$15:$W$15, 0),FALSE)*$G134), 0, VLOOKUP(VLOOKUP($A134, 'E4 TB Allocation Details'!$A$18:$L$214, MATCH("Customer ID", 'E4 TB Allocation Details'!$A$18:$L$18, 0),FALSE), 'E2 Allocators'!$B$15:$W$358, MATCH('O5 Details by Class &amp; Accounts'!AO$18, 'E2 Allocators'!$B$15:$W$15, 0),FALSE)*$G134)</f>
        <v>0</v>
      </c>
      <c r="AP134" s="2186">
        <f>IF(ISERROR(VLOOKUP(VLOOKUP($A134, 'E4 TB Allocation Details'!$A$18:$L$214, MATCH("Customer ID", 'E4 TB Allocation Details'!$A$18:$L$18, 0),FALSE), 'E2 Allocators'!$B$15:$W$358, MATCH('O5 Details by Class &amp; Accounts'!AP$18, 'E2 Allocators'!$B$15:$W$15, 0),FALSE)*$G134), 0, VLOOKUP(VLOOKUP($A134, 'E4 TB Allocation Details'!$A$18:$L$214, MATCH("Customer ID", 'E4 TB Allocation Details'!$A$18:$L$18, 0),FALSE), 'E2 Allocators'!$B$15:$W$358, MATCH('O5 Details by Class &amp; Accounts'!AP$18, 'E2 Allocators'!$B$15:$W$15, 0),FALSE)*$G134)</f>
        <v>0</v>
      </c>
      <c r="AQ134" s="2186">
        <f>IF(ISERROR(VLOOKUP(VLOOKUP($A134, 'E4 TB Allocation Details'!$A$18:$L$214, MATCH("Customer ID", 'E4 TB Allocation Details'!$A$18:$L$18, 0),FALSE), 'E2 Allocators'!$B$15:$W$358, MATCH('O5 Details by Class &amp; Accounts'!AQ$18, 'E2 Allocators'!$B$15:$W$15, 0),FALSE)*$G134), 0, VLOOKUP(VLOOKUP($A134, 'E4 TB Allocation Details'!$A$18:$L$214, MATCH("Customer ID", 'E4 TB Allocation Details'!$A$18:$L$18, 0),FALSE), 'E2 Allocators'!$B$15:$W$358, MATCH('O5 Details by Class &amp; Accounts'!AQ$18, 'E2 Allocators'!$B$15:$W$15, 0),FALSE)*$G134)</f>
        <v>0</v>
      </c>
      <c r="AR134" s="2186">
        <f>IF(ISERROR(VLOOKUP(VLOOKUP($A134, 'E4 TB Allocation Details'!$A$18:$L$214, MATCH("Customer ID", 'E4 TB Allocation Details'!$A$18:$L$18, 0),FALSE), 'E2 Allocators'!$B$15:$W$358, MATCH('O5 Details by Class &amp; Accounts'!AR$18, 'E2 Allocators'!$B$15:$W$15, 0),FALSE)*$G134), 0, VLOOKUP(VLOOKUP($A134, 'E4 TB Allocation Details'!$A$18:$L$214, MATCH("Customer ID", 'E4 TB Allocation Details'!$A$18:$L$18, 0),FALSE), 'E2 Allocators'!$B$15:$W$358, MATCH('O5 Details by Class &amp; Accounts'!AR$18, 'E2 Allocators'!$B$15:$W$15, 0),FALSE)*$G134)</f>
        <v>0</v>
      </c>
      <c r="AS134" s="2186">
        <f>IF(ISERROR(VLOOKUP(VLOOKUP($A134, 'E4 TB Allocation Details'!$A$18:$L$214, MATCH("Customer ID", 'E4 TB Allocation Details'!$A$18:$L$18, 0),FALSE), 'E2 Allocators'!$B$15:$W$358, MATCH('O5 Details by Class &amp; Accounts'!AS$18, 'E2 Allocators'!$B$15:$W$15, 0),FALSE)*$G134), 0, VLOOKUP(VLOOKUP($A134, 'E4 TB Allocation Details'!$A$18:$L$214, MATCH("Customer ID", 'E4 TB Allocation Details'!$A$18:$L$18, 0),FALSE), 'E2 Allocators'!$B$15:$W$358, MATCH('O5 Details by Class &amp; Accounts'!AS$18, 'E2 Allocators'!$B$15:$W$15, 0),FALSE)*$G134)</f>
        <v>0</v>
      </c>
      <c r="AT134" s="2186">
        <f>IF(ISERROR(VLOOKUP(VLOOKUP($A134, 'E4 TB Allocation Details'!$A$18:$L$214, MATCH("Customer ID", 'E4 TB Allocation Details'!$A$18:$L$18, 0),FALSE), 'E2 Allocators'!$B$15:$W$358, MATCH('O5 Details by Class &amp; Accounts'!AT$18, 'E2 Allocators'!$B$15:$W$15, 0),FALSE)*$G134), 0, VLOOKUP(VLOOKUP($A134, 'E4 TB Allocation Details'!$A$18:$L$214, MATCH("Customer ID", 'E4 TB Allocation Details'!$A$18:$L$18, 0),FALSE), 'E2 Allocators'!$B$15:$W$358, MATCH('O5 Details by Class &amp; Accounts'!AT$18, 'E2 Allocators'!$B$15:$W$15, 0),FALSE)*$G134)</f>
        <v>0</v>
      </c>
      <c r="AU134" s="2186">
        <f>IF(ISERROR(VLOOKUP(VLOOKUP($A134, 'E4 TB Allocation Details'!$A$18:$L$214, MATCH("Customer ID", 'E4 TB Allocation Details'!$A$18:$L$18, 0),FALSE), 'E2 Allocators'!$B$15:$W$358, MATCH('O5 Details by Class &amp; Accounts'!AU$18, 'E2 Allocators'!$B$15:$W$15, 0),FALSE)*$G134), 0, VLOOKUP(VLOOKUP($A134, 'E4 TB Allocation Details'!$A$18:$L$214, MATCH("Customer ID", 'E4 TB Allocation Details'!$A$18:$L$18, 0),FALSE), 'E2 Allocators'!$B$15:$W$358, MATCH('O5 Details by Class &amp; Accounts'!AU$18, 'E2 Allocators'!$B$15:$W$15, 0),FALSE)*$G134)</f>
        <v>0</v>
      </c>
      <c r="AV134" s="2186">
        <f>IF(ISERROR(VLOOKUP(VLOOKUP($A134, 'E4 TB Allocation Details'!$A$18:$L$214, MATCH("Customer ID", 'E4 TB Allocation Details'!$A$18:$L$18, 0),FALSE), 'E2 Allocators'!$B$15:$W$358, MATCH('O5 Details by Class &amp; Accounts'!AV$18, 'E2 Allocators'!$B$15:$W$15, 0),FALSE)*$G134), 0, VLOOKUP(VLOOKUP($A134, 'E4 TB Allocation Details'!$A$18:$L$214, MATCH("Customer ID", 'E4 TB Allocation Details'!$A$18:$L$18, 0),FALSE), 'E2 Allocators'!$B$15:$W$358, MATCH('O5 Details by Class &amp; Accounts'!AV$18, 'E2 Allocators'!$B$15:$W$15, 0),FALSE)*$G134)</f>
        <v>0</v>
      </c>
      <c r="AW134" s="2186">
        <f>IF(ISERROR(VLOOKUP(VLOOKUP($A134, 'E4 TB Allocation Details'!$A$18:$L$214, MATCH("Customer ID", 'E4 TB Allocation Details'!$A$18:$L$18, 0),FALSE), 'E2 Allocators'!$B$15:$W$358, MATCH('O5 Details by Class &amp; Accounts'!AW$18, 'E2 Allocators'!$B$15:$W$15, 0),FALSE)*$G134), 0, VLOOKUP(VLOOKUP($A134, 'E4 TB Allocation Details'!$A$18:$L$214, MATCH("Customer ID", 'E4 TB Allocation Details'!$A$18:$L$18, 0),FALSE), 'E2 Allocators'!$B$15:$W$358, MATCH('O5 Details by Class &amp; Accounts'!AW$18, 'E2 Allocators'!$B$15:$W$15, 0),FALSE)*$G134)</f>
        <v>0</v>
      </c>
      <c r="AX134" s="2186">
        <f t="shared" si="40"/>
        <v>0</v>
      </c>
      <c r="AY134" s="2186">
        <f>IF(ISERROR(VLOOKUP(VLOOKUP($A134, 'E4 TB Allocation Details'!$A$18:$L$214, MATCH("Misc ID", 'E4 TB Allocation Details'!$A$18:$L$18, 0),FALSE), 'E2 Allocators'!$B$15:$W$358, MATCH('O5 Details by Class &amp; Accounts'!AY$18, 'E2 Allocators'!$B$15:$W$15, 0),FALSE)*$E134), 0, VLOOKUP(VLOOKUP($A134, 'E4 TB Allocation Details'!$A$18:$L$214, MATCH("Misc ID", 'E4 TB Allocation Details'!$A$18:$L$18, 0),FALSE), 'E2 Allocators'!$B$15:$W$358, MATCH('O5 Details by Class &amp; Accounts'!AY$18, 'E2 Allocators'!$B$15:$W$15, 0),FALSE)*$E134)</f>
        <v>0</v>
      </c>
      <c r="AZ134" s="2186">
        <f>IF(ISERROR(VLOOKUP(VLOOKUP($A134, 'E4 TB Allocation Details'!$A$18:$L$214, MATCH("Misc ID", 'E4 TB Allocation Details'!$A$18:$L$18, 0),FALSE), 'E2 Allocators'!$B$15:$W$358, MATCH('O5 Details by Class &amp; Accounts'!AZ$18, 'E2 Allocators'!$B$15:$W$15, 0),FALSE)*$E134), 0, VLOOKUP(VLOOKUP($A134, 'E4 TB Allocation Details'!$A$18:$L$214, MATCH("Misc ID", 'E4 TB Allocation Details'!$A$18:$L$18, 0),FALSE), 'E2 Allocators'!$B$15:$W$358, MATCH('O5 Details by Class &amp; Accounts'!AZ$18, 'E2 Allocators'!$B$15:$W$15, 0),FALSE)*$E134)</f>
        <v>0</v>
      </c>
      <c r="BA134" s="2186">
        <f>IF(ISERROR(VLOOKUP(VLOOKUP($A134, 'E4 TB Allocation Details'!$A$18:$L$214, MATCH("Misc ID", 'E4 TB Allocation Details'!$A$18:$L$18, 0),FALSE), 'E2 Allocators'!$B$15:$W$358, MATCH('O5 Details by Class &amp; Accounts'!BA$18, 'E2 Allocators'!$B$15:$W$15, 0),FALSE)*$E134), 0, VLOOKUP(VLOOKUP($A134, 'E4 TB Allocation Details'!$A$18:$L$214, MATCH("Misc ID", 'E4 TB Allocation Details'!$A$18:$L$18, 0),FALSE), 'E2 Allocators'!$B$15:$W$358, MATCH('O5 Details by Class &amp; Accounts'!BA$18, 'E2 Allocators'!$B$15:$W$15, 0),FALSE)*$E134)</f>
        <v>0</v>
      </c>
      <c r="BB134" s="2186">
        <f>IF(ISERROR(VLOOKUP(VLOOKUP($A134, 'E4 TB Allocation Details'!$A$18:$L$214, MATCH("Misc ID", 'E4 TB Allocation Details'!$A$18:$L$18, 0),FALSE), 'E2 Allocators'!$B$15:$W$358, MATCH('O5 Details by Class &amp; Accounts'!BB$18, 'E2 Allocators'!$B$15:$W$15, 0),FALSE)*$E134), 0, VLOOKUP(VLOOKUP($A134, 'E4 TB Allocation Details'!$A$18:$L$214, MATCH("Misc ID", 'E4 TB Allocation Details'!$A$18:$L$18, 0),FALSE), 'E2 Allocators'!$B$15:$W$358, MATCH('O5 Details by Class &amp; Accounts'!BB$18, 'E2 Allocators'!$B$15:$W$15, 0),FALSE)*$E134)</f>
        <v>0</v>
      </c>
      <c r="BC134" s="2186">
        <f>IF(ISERROR(VLOOKUP(VLOOKUP($A134, 'E4 TB Allocation Details'!$A$18:$L$214, MATCH("Misc ID", 'E4 TB Allocation Details'!$A$18:$L$18, 0),FALSE), 'E2 Allocators'!$B$15:$W$358, MATCH('O5 Details by Class &amp; Accounts'!BC$18, 'E2 Allocators'!$B$15:$W$15, 0),FALSE)*$E134), 0, VLOOKUP(VLOOKUP($A134, 'E4 TB Allocation Details'!$A$18:$L$214, MATCH("Misc ID", 'E4 TB Allocation Details'!$A$18:$L$18, 0),FALSE), 'E2 Allocators'!$B$15:$W$358, MATCH('O5 Details by Class &amp; Accounts'!BC$18, 'E2 Allocators'!$B$15:$W$15, 0),FALSE)*$E134)</f>
        <v>0</v>
      </c>
      <c r="BD134" s="2186">
        <f>IF(ISERROR(VLOOKUP(VLOOKUP($A134, 'E4 TB Allocation Details'!$A$18:$L$214, MATCH("Misc ID", 'E4 TB Allocation Details'!$A$18:$L$18, 0),FALSE), 'E2 Allocators'!$B$15:$W$358, MATCH('O5 Details by Class &amp; Accounts'!BD$18, 'E2 Allocators'!$B$15:$W$15, 0),FALSE)*$E134), 0, VLOOKUP(VLOOKUP($A134, 'E4 TB Allocation Details'!$A$18:$L$214, MATCH("Misc ID", 'E4 TB Allocation Details'!$A$18:$L$18, 0),FALSE), 'E2 Allocators'!$B$15:$W$358, MATCH('O5 Details by Class &amp; Accounts'!BD$18, 'E2 Allocators'!$B$15:$W$15, 0),FALSE)*$E134)</f>
        <v>0</v>
      </c>
      <c r="BE134" s="2186">
        <f>IF(ISERROR(VLOOKUP(VLOOKUP($A134, 'E4 TB Allocation Details'!$A$18:$L$214, MATCH("Misc ID", 'E4 TB Allocation Details'!$A$18:$L$18, 0),FALSE), 'E2 Allocators'!$B$15:$W$358, MATCH('O5 Details by Class &amp; Accounts'!BE$18, 'E2 Allocators'!$B$15:$W$15, 0),FALSE)*$E134), 0, VLOOKUP(VLOOKUP($A134, 'E4 TB Allocation Details'!$A$18:$L$214, MATCH("Misc ID", 'E4 TB Allocation Details'!$A$18:$L$18, 0),FALSE), 'E2 Allocators'!$B$15:$W$358, MATCH('O5 Details by Class &amp; Accounts'!BE$18, 'E2 Allocators'!$B$15:$W$15, 0),FALSE)*$E134)</f>
        <v>0</v>
      </c>
      <c r="BF134" s="2186">
        <f>IF(ISERROR(VLOOKUP(VLOOKUP($A134, 'E4 TB Allocation Details'!$A$18:$L$214, MATCH("Misc ID", 'E4 TB Allocation Details'!$A$18:$L$18, 0),FALSE), 'E2 Allocators'!$B$15:$W$358, MATCH('O5 Details by Class &amp; Accounts'!BF$18, 'E2 Allocators'!$B$15:$W$15, 0),FALSE)*$E134), 0, VLOOKUP(VLOOKUP($A134, 'E4 TB Allocation Details'!$A$18:$L$214, MATCH("Misc ID", 'E4 TB Allocation Details'!$A$18:$L$18, 0),FALSE), 'E2 Allocators'!$B$15:$W$358, MATCH('O5 Details by Class &amp; Accounts'!BF$18, 'E2 Allocators'!$B$15:$W$15, 0),FALSE)*$E134)</f>
        <v>0</v>
      </c>
      <c r="BG134" s="2186">
        <f>IF(ISERROR(VLOOKUP(VLOOKUP($A134, 'E4 TB Allocation Details'!$A$18:$L$214, MATCH("Misc ID", 'E4 TB Allocation Details'!$A$18:$L$18, 0),FALSE), 'E2 Allocators'!$B$15:$W$358, MATCH('O5 Details by Class &amp; Accounts'!BG$18, 'E2 Allocators'!$B$15:$W$15, 0),FALSE)*$E134), 0, VLOOKUP(VLOOKUP($A134, 'E4 TB Allocation Details'!$A$18:$L$214, MATCH("Misc ID", 'E4 TB Allocation Details'!$A$18:$L$18, 0),FALSE), 'E2 Allocators'!$B$15:$W$358, MATCH('O5 Details by Class &amp; Accounts'!BG$18, 'E2 Allocators'!$B$15:$W$15, 0),FALSE)*$E134)</f>
        <v>0</v>
      </c>
      <c r="BH134" s="2186">
        <f>IF(ISERROR(VLOOKUP(VLOOKUP($A134, 'E4 TB Allocation Details'!$A$18:$L$214, MATCH("Misc ID", 'E4 TB Allocation Details'!$A$18:$L$18, 0),FALSE), 'E2 Allocators'!$B$15:$W$358, MATCH('O5 Details by Class &amp; Accounts'!BH$18, 'E2 Allocators'!$B$15:$W$15, 0),FALSE)*$E134), 0, VLOOKUP(VLOOKUP($A134, 'E4 TB Allocation Details'!$A$18:$L$214, MATCH("Misc ID", 'E4 TB Allocation Details'!$A$18:$L$18, 0),FALSE), 'E2 Allocators'!$B$15:$W$358, MATCH('O5 Details by Class &amp; Accounts'!BH$18, 'E2 Allocators'!$B$15:$W$15, 0),FALSE)*$E134)</f>
        <v>0</v>
      </c>
      <c r="BI134" s="2186">
        <f>IF(ISERROR(VLOOKUP(VLOOKUP($A134, 'E4 TB Allocation Details'!$A$18:$L$214, MATCH("Misc ID", 'E4 TB Allocation Details'!$A$18:$L$18, 0),FALSE), 'E2 Allocators'!$B$15:$W$358, MATCH('O5 Details by Class &amp; Accounts'!BI$18, 'E2 Allocators'!$B$15:$W$15, 0),FALSE)*$E134), 0, VLOOKUP(VLOOKUP($A134, 'E4 TB Allocation Details'!$A$18:$L$214, MATCH("Misc ID", 'E4 TB Allocation Details'!$A$18:$L$18, 0),FALSE), 'E2 Allocators'!$B$15:$W$358, MATCH('O5 Details by Class &amp; Accounts'!BI$18, 'E2 Allocators'!$B$15:$W$15, 0),FALSE)*$E134)</f>
        <v>0</v>
      </c>
      <c r="BJ134" s="2186">
        <f>IF(ISERROR(VLOOKUP(VLOOKUP($A134, 'E4 TB Allocation Details'!$A$18:$L$214, MATCH("Misc ID", 'E4 TB Allocation Details'!$A$18:$L$18, 0),FALSE), 'E2 Allocators'!$B$15:$W$358, MATCH('O5 Details by Class &amp; Accounts'!BJ$18, 'E2 Allocators'!$B$15:$W$15, 0),FALSE)*$E134), 0, VLOOKUP(VLOOKUP($A134, 'E4 TB Allocation Details'!$A$18:$L$214, MATCH("Misc ID", 'E4 TB Allocation Details'!$A$18:$L$18, 0),FALSE), 'E2 Allocators'!$B$15:$W$358, MATCH('O5 Details by Class &amp; Accounts'!BJ$18, 'E2 Allocators'!$B$15:$W$15, 0),FALSE)*$E134)</f>
        <v>0</v>
      </c>
      <c r="BK134" s="2186">
        <f>IF(ISERROR(VLOOKUP(VLOOKUP($A134, 'E4 TB Allocation Details'!$A$18:$L$214, MATCH("Misc ID", 'E4 TB Allocation Details'!$A$18:$L$18, 0),FALSE), 'E2 Allocators'!$B$15:$W$358, MATCH('O5 Details by Class &amp; Accounts'!BK$18, 'E2 Allocators'!$B$15:$W$15, 0),FALSE)*$E134), 0, VLOOKUP(VLOOKUP($A134, 'E4 TB Allocation Details'!$A$18:$L$214, MATCH("Misc ID", 'E4 TB Allocation Details'!$A$18:$L$18, 0),FALSE), 'E2 Allocators'!$B$15:$W$358, MATCH('O5 Details by Class &amp; Accounts'!BK$18, 'E2 Allocators'!$B$15:$W$15, 0),FALSE)*$E134)</f>
        <v>0</v>
      </c>
      <c r="BL134" s="2186">
        <f>IF(ISERROR(VLOOKUP(VLOOKUP($A134, 'E4 TB Allocation Details'!$A$18:$L$214, MATCH("Misc ID", 'E4 TB Allocation Details'!$A$18:$L$18, 0),FALSE), 'E2 Allocators'!$B$15:$W$358, MATCH('O5 Details by Class &amp; Accounts'!BL$18, 'E2 Allocators'!$B$15:$W$15, 0),FALSE)*$E134), 0, VLOOKUP(VLOOKUP($A134, 'E4 TB Allocation Details'!$A$18:$L$214, MATCH("Misc ID", 'E4 TB Allocation Details'!$A$18:$L$18, 0),FALSE), 'E2 Allocators'!$B$15:$W$358, MATCH('O5 Details by Class &amp; Accounts'!BL$18, 'E2 Allocators'!$B$15:$W$15, 0),FALSE)*$E134)</f>
        <v>0</v>
      </c>
      <c r="BM134" s="2186">
        <f>IF(ISERROR(VLOOKUP(VLOOKUP($A134, 'E4 TB Allocation Details'!$A$18:$L$214, MATCH("Misc ID", 'E4 TB Allocation Details'!$A$18:$L$18, 0),FALSE), 'E2 Allocators'!$B$15:$W$358, MATCH('O5 Details by Class &amp; Accounts'!BM$18, 'E2 Allocators'!$B$15:$W$15, 0),FALSE)*$E134), 0, VLOOKUP(VLOOKUP($A134, 'E4 TB Allocation Details'!$A$18:$L$214, MATCH("Misc ID", 'E4 TB Allocation Details'!$A$18:$L$18, 0),FALSE), 'E2 Allocators'!$B$15:$W$358, MATCH('O5 Details by Class &amp; Accounts'!BM$18, 'E2 Allocators'!$B$15:$W$15, 0),FALSE)*$E134)</f>
        <v>0</v>
      </c>
      <c r="BN134" s="2186">
        <f>IF(ISERROR(VLOOKUP(VLOOKUP($A134, 'E4 TB Allocation Details'!$A$18:$L$214, MATCH("Misc ID", 'E4 TB Allocation Details'!$A$18:$L$18, 0),FALSE), 'E2 Allocators'!$B$15:$W$358, MATCH('O5 Details by Class &amp; Accounts'!BN$18, 'E2 Allocators'!$B$15:$W$15, 0),FALSE)*$E134), 0, VLOOKUP(VLOOKUP($A134, 'E4 TB Allocation Details'!$A$18:$L$214, MATCH("Misc ID", 'E4 TB Allocation Details'!$A$18:$L$18, 0),FALSE), 'E2 Allocators'!$B$15:$W$358, MATCH('O5 Details by Class &amp; Accounts'!BN$18, 'E2 Allocators'!$B$15:$W$15, 0),FALSE)*$E134)</f>
        <v>0</v>
      </c>
      <c r="BO134" s="2186">
        <f>IF(ISERROR(VLOOKUP(VLOOKUP($A134, 'E4 TB Allocation Details'!$A$18:$L$214, MATCH("Misc ID", 'E4 TB Allocation Details'!$A$18:$L$18, 0),FALSE), 'E2 Allocators'!$B$15:$W$358, MATCH('O5 Details by Class &amp; Accounts'!BO$18, 'E2 Allocators'!$B$15:$W$15, 0),FALSE)*$E134), 0, VLOOKUP(VLOOKUP($A134, 'E4 TB Allocation Details'!$A$18:$L$214, MATCH("Misc ID", 'E4 TB Allocation Details'!$A$18:$L$18, 0),FALSE), 'E2 Allocators'!$B$15:$W$358, MATCH('O5 Details by Class &amp; Accounts'!BO$18, 'E2 Allocators'!$B$15:$W$15, 0),FALSE)*$E134)</f>
        <v>0</v>
      </c>
      <c r="BP134" s="2186">
        <f>IF(ISERROR(VLOOKUP(VLOOKUP($A134, 'E4 TB Allocation Details'!$A$18:$L$214, MATCH("Misc ID", 'E4 TB Allocation Details'!$A$18:$L$18, 0),FALSE), 'E2 Allocators'!$B$15:$W$358, MATCH('O5 Details by Class &amp; Accounts'!BP$18, 'E2 Allocators'!$B$15:$W$15, 0),FALSE)*$E134), 0, VLOOKUP(VLOOKUP($A134, 'E4 TB Allocation Details'!$A$18:$L$214, MATCH("Misc ID", 'E4 TB Allocation Details'!$A$18:$L$18, 0),FALSE), 'E2 Allocators'!$B$15:$W$358, MATCH('O5 Details by Class &amp; Accounts'!BP$18, 'E2 Allocators'!$B$15:$W$15, 0),FALSE)*$E134)</f>
        <v>0</v>
      </c>
      <c r="BQ134" s="2186">
        <f>IF(ISERROR(VLOOKUP(VLOOKUP($A134, 'E4 TB Allocation Details'!$A$18:$L$214, MATCH("Misc ID", 'E4 TB Allocation Details'!$A$18:$L$18, 0),FALSE), 'E2 Allocators'!$B$15:$W$358, MATCH('O5 Details by Class &amp; Accounts'!BQ$18, 'E2 Allocators'!$B$15:$W$15, 0),FALSE)*$E134), 0, VLOOKUP(VLOOKUP($A134, 'E4 TB Allocation Details'!$A$18:$L$214, MATCH("Misc ID", 'E4 TB Allocation Details'!$A$18:$L$18, 0),FALSE), 'E2 Allocators'!$B$15:$W$358, MATCH('O5 Details by Class &amp; Accounts'!BQ$18, 'E2 Allocators'!$B$15:$W$15, 0),FALSE)*$E134)</f>
        <v>0</v>
      </c>
      <c r="BR134" s="2186">
        <f>IF(ISERROR(VLOOKUP(VLOOKUP($A134, 'E4 TB Allocation Details'!$A$18:$L$214, MATCH("Misc ID", 'E4 TB Allocation Details'!$A$18:$L$18, 0),FALSE), 'E2 Allocators'!$B$15:$W$358, MATCH('O5 Details by Class &amp; Accounts'!BR$18, 'E2 Allocators'!$B$15:$W$15, 0),FALSE)*$E134), 0, VLOOKUP(VLOOKUP($A134, 'E4 TB Allocation Details'!$A$18:$L$214, MATCH("Misc ID", 'E4 TB Allocation Details'!$A$18:$L$18, 0),FALSE), 'E2 Allocators'!$B$15:$W$358, MATCH('O5 Details by Class &amp; Accounts'!BR$18, 'E2 Allocators'!$B$15:$W$15, 0),FALSE)*$E134)</f>
        <v>0</v>
      </c>
      <c r="BS134" s="2186">
        <f t="shared" si="41"/>
        <v>0</v>
      </c>
      <c r="BT134" s="2186">
        <f>IF(ISERROR(VLOOKUP(VLOOKUP($A134, 'E4 TB Allocation Details'!$A$18:$L$214, MATCH("A &amp; G ID", 'E4 TB Allocation Details'!$A$18:$L$18, 0),FALSE), 'E2 Allocators'!$B$15:$W$358, MATCH('O5 Details by Class &amp; Accounts'!BT$18, 'E2 Allocators'!$B$15:$W$15, 0),FALSE)*$E134), 0, VLOOKUP(VLOOKUP($A134, 'E4 TB Allocation Details'!$A$18:$L$214, MATCH("A &amp; G ID", 'E4 TB Allocation Details'!$A$18:$L$18, 0),FALSE), 'E2 Allocators'!$B$15:$W$358, MATCH('O5 Details by Class &amp; Accounts'!BT$18, 'E2 Allocators'!$B$15:$W$15, 0),FALSE)*$E134)</f>
        <v>0</v>
      </c>
      <c r="BU134" s="2186">
        <f>IF(ISERROR(VLOOKUP(VLOOKUP($A134, 'E4 TB Allocation Details'!$A$18:$L$214, MATCH("A &amp; G ID", 'E4 TB Allocation Details'!$A$18:$L$18, 0),FALSE), 'E2 Allocators'!$B$15:$W$358, MATCH('O5 Details by Class &amp; Accounts'!BU$18, 'E2 Allocators'!$B$15:$W$15, 0),FALSE)*$E134), 0, VLOOKUP(VLOOKUP($A134, 'E4 TB Allocation Details'!$A$18:$L$214, MATCH("A &amp; G ID", 'E4 TB Allocation Details'!$A$18:$L$18, 0),FALSE), 'E2 Allocators'!$B$15:$W$358, MATCH('O5 Details by Class &amp; Accounts'!BU$18, 'E2 Allocators'!$B$15:$W$15, 0),FALSE)*$E134)</f>
        <v>0</v>
      </c>
      <c r="BV134" s="2186">
        <f>IF(ISERROR(VLOOKUP(VLOOKUP($A134, 'E4 TB Allocation Details'!$A$18:$L$214, MATCH("A &amp; G ID", 'E4 TB Allocation Details'!$A$18:$L$18, 0),FALSE), 'E2 Allocators'!$B$15:$W$358, MATCH('O5 Details by Class &amp; Accounts'!BV$18, 'E2 Allocators'!$B$15:$W$15, 0),FALSE)*$E134), 0, VLOOKUP(VLOOKUP($A134, 'E4 TB Allocation Details'!$A$18:$L$214, MATCH("A &amp; G ID", 'E4 TB Allocation Details'!$A$18:$L$18, 0),FALSE), 'E2 Allocators'!$B$15:$W$358, MATCH('O5 Details by Class &amp; Accounts'!BV$18, 'E2 Allocators'!$B$15:$W$15, 0),FALSE)*$E134)</f>
        <v>0</v>
      </c>
      <c r="BW134" s="2186">
        <f>IF(ISERROR(VLOOKUP(VLOOKUP($A134, 'E4 TB Allocation Details'!$A$18:$L$214, MATCH("A &amp; G ID", 'E4 TB Allocation Details'!$A$18:$L$18, 0),FALSE), 'E2 Allocators'!$B$15:$W$358, MATCH('O5 Details by Class &amp; Accounts'!BW$18, 'E2 Allocators'!$B$15:$W$15, 0),FALSE)*$E134), 0, VLOOKUP(VLOOKUP($A134, 'E4 TB Allocation Details'!$A$18:$L$214, MATCH("A &amp; G ID", 'E4 TB Allocation Details'!$A$18:$L$18, 0),FALSE), 'E2 Allocators'!$B$15:$W$358, MATCH('O5 Details by Class &amp; Accounts'!BW$18, 'E2 Allocators'!$B$15:$W$15, 0),FALSE)*$E134)</f>
        <v>0</v>
      </c>
      <c r="BX134" s="2186">
        <f>IF(ISERROR(VLOOKUP(VLOOKUP($A134, 'E4 TB Allocation Details'!$A$18:$L$214, MATCH("A &amp; G ID", 'E4 TB Allocation Details'!$A$18:$L$18, 0),FALSE), 'E2 Allocators'!$B$15:$W$358, MATCH('O5 Details by Class &amp; Accounts'!BX$18, 'E2 Allocators'!$B$15:$W$15, 0),FALSE)*$E134), 0, VLOOKUP(VLOOKUP($A134, 'E4 TB Allocation Details'!$A$18:$L$214, MATCH("A &amp; G ID", 'E4 TB Allocation Details'!$A$18:$L$18, 0),FALSE), 'E2 Allocators'!$B$15:$W$358, MATCH('O5 Details by Class &amp; Accounts'!BX$18, 'E2 Allocators'!$B$15:$W$15, 0),FALSE)*$E134)</f>
        <v>0</v>
      </c>
      <c r="BY134" s="2186">
        <f>IF(ISERROR(VLOOKUP(VLOOKUP($A134, 'E4 TB Allocation Details'!$A$18:$L$214, MATCH("A &amp; G ID", 'E4 TB Allocation Details'!$A$18:$L$18, 0),FALSE), 'E2 Allocators'!$B$15:$W$358, MATCH('O5 Details by Class &amp; Accounts'!BY$18, 'E2 Allocators'!$B$15:$W$15, 0),FALSE)*$E134), 0, VLOOKUP(VLOOKUP($A134, 'E4 TB Allocation Details'!$A$18:$L$214, MATCH("A &amp; G ID", 'E4 TB Allocation Details'!$A$18:$L$18, 0),FALSE), 'E2 Allocators'!$B$15:$W$358, MATCH('O5 Details by Class &amp; Accounts'!BY$18, 'E2 Allocators'!$B$15:$W$15, 0),FALSE)*$E134)</f>
        <v>0</v>
      </c>
      <c r="BZ134" s="2186">
        <f>IF(ISERROR(VLOOKUP(VLOOKUP($A134, 'E4 TB Allocation Details'!$A$18:$L$214, MATCH("A &amp; G ID", 'E4 TB Allocation Details'!$A$18:$L$18, 0),FALSE), 'E2 Allocators'!$B$15:$W$358, MATCH('O5 Details by Class &amp; Accounts'!BZ$18, 'E2 Allocators'!$B$15:$W$15, 0),FALSE)*$E134), 0, VLOOKUP(VLOOKUP($A134, 'E4 TB Allocation Details'!$A$18:$L$214, MATCH("A &amp; G ID", 'E4 TB Allocation Details'!$A$18:$L$18, 0),FALSE), 'E2 Allocators'!$B$15:$W$358, MATCH('O5 Details by Class &amp; Accounts'!BZ$18, 'E2 Allocators'!$B$15:$W$15, 0),FALSE)*$E134)</f>
        <v>0</v>
      </c>
      <c r="CA134" s="2186">
        <f>IF(ISERROR(VLOOKUP(VLOOKUP($A134, 'E4 TB Allocation Details'!$A$18:$L$214, MATCH("A &amp; G ID", 'E4 TB Allocation Details'!$A$18:$L$18, 0),FALSE), 'E2 Allocators'!$B$15:$W$358, MATCH('O5 Details by Class &amp; Accounts'!CA$18, 'E2 Allocators'!$B$15:$W$15, 0),FALSE)*$E134), 0, VLOOKUP(VLOOKUP($A134, 'E4 TB Allocation Details'!$A$18:$L$214, MATCH("A &amp; G ID", 'E4 TB Allocation Details'!$A$18:$L$18, 0),FALSE), 'E2 Allocators'!$B$15:$W$358, MATCH('O5 Details by Class &amp; Accounts'!CA$18, 'E2 Allocators'!$B$15:$W$15, 0),FALSE)*$E134)</f>
        <v>0</v>
      </c>
      <c r="CB134" s="2186">
        <f>IF(ISERROR(VLOOKUP(VLOOKUP($A134, 'E4 TB Allocation Details'!$A$18:$L$214, MATCH("A &amp; G ID", 'E4 TB Allocation Details'!$A$18:$L$18, 0),FALSE), 'E2 Allocators'!$B$15:$W$358, MATCH('O5 Details by Class &amp; Accounts'!CB$18, 'E2 Allocators'!$B$15:$W$15, 0),FALSE)*$E134), 0, VLOOKUP(VLOOKUP($A134, 'E4 TB Allocation Details'!$A$18:$L$214, MATCH("A &amp; G ID", 'E4 TB Allocation Details'!$A$18:$L$18, 0),FALSE), 'E2 Allocators'!$B$15:$W$358, MATCH('O5 Details by Class &amp; Accounts'!CB$18, 'E2 Allocators'!$B$15:$W$15, 0),FALSE)*$E134)</f>
        <v>0</v>
      </c>
      <c r="CC134" s="2186">
        <f>IF(ISERROR(VLOOKUP(VLOOKUP($A134, 'E4 TB Allocation Details'!$A$18:$L$214, MATCH("A &amp; G ID", 'E4 TB Allocation Details'!$A$18:$L$18, 0),FALSE), 'E2 Allocators'!$B$15:$W$358, MATCH('O5 Details by Class &amp; Accounts'!CC$18, 'E2 Allocators'!$B$15:$W$15, 0),FALSE)*$E134), 0, VLOOKUP(VLOOKUP($A134, 'E4 TB Allocation Details'!$A$18:$L$214, MATCH("A &amp; G ID", 'E4 TB Allocation Details'!$A$18:$L$18, 0),FALSE), 'E2 Allocators'!$B$15:$W$358, MATCH('O5 Details by Class &amp; Accounts'!CC$18, 'E2 Allocators'!$B$15:$W$15, 0),FALSE)*$E134)</f>
        <v>0</v>
      </c>
      <c r="CD134" s="2186">
        <f>IF(ISERROR(VLOOKUP(VLOOKUP($A134, 'E4 TB Allocation Details'!$A$18:$L$214, MATCH("A &amp; G ID", 'E4 TB Allocation Details'!$A$18:$L$18, 0),FALSE), 'E2 Allocators'!$B$15:$W$358, MATCH('O5 Details by Class &amp; Accounts'!CD$18, 'E2 Allocators'!$B$15:$W$15, 0),FALSE)*$E134), 0, VLOOKUP(VLOOKUP($A134, 'E4 TB Allocation Details'!$A$18:$L$214, MATCH("A &amp; G ID", 'E4 TB Allocation Details'!$A$18:$L$18, 0),FALSE), 'E2 Allocators'!$B$15:$W$358, MATCH('O5 Details by Class &amp; Accounts'!CD$18, 'E2 Allocators'!$B$15:$W$15, 0),FALSE)*$E134)</f>
        <v>0</v>
      </c>
      <c r="CE134" s="2186">
        <f>IF(ISERROR(VLOOKUP(VLOOKUP($A134, 'E4 TB Allocation Details'!$A$18:$L$214, MATCH("A &amp; G ID", 'E4 TB Allocation Details'!$A$18:$L$18, 0),FALSE), 'E2 Allocators'!$B$15:$W$358, MATCH('O5 Details by Class &amp; Accounts'!CE$18, 'E2 Allocators'!$B$15:$W$15, 0),FALSE)*$E134), 0, VLOOKUP(VLOOKUP($A134, 'E4 TB Allocation Details'!$A$18:$L$214, MATCH("A &amp; G ID", 'E4 TB Allocation Details'!$A$18:$L$18, 0),FALSE), 'E2 Allocators'!$B$15:$W$358, MATCH('O5 Details by Class &amp; Accounts'!CE$18, 'E2 Allocators'!$B$15:$W$15, 0),FALSE)*$E134)</f>
        <v>0</v>
      </c>
      <c r="CF134" s="2186">
        <f>IF(ISERROR(VLOOKUP(VLOOKUP($A134, 'E4 TB Allocation Details'!$A$18:$L$214, MATCH("A &amp; G ID", 'E4 TB Allocation Details'!$A$18:$L$18, 0),FALSE), 'E2 Allocators'!$B$15:$W$358, MATCH('O5 Details by Class &amp; Accounts'!CF$18, 'E2 Allocators'!$B$15:$W$15, 0),FALSE)*$E134), 0, VLOOKUP(VLOOKUP($A134, 'E4 TB Allocation Details'!$A$18:$L$214, MATCH("A &amp; G ID", 'E4 TB Allocation Details'!$A$18:$L$18, 0),FALSE), 'E2 Allocators'!$B$15:$W$358, MATCH('O5 Details by Class &amp; Accounts'!CF$18, 'E2 Allocators'!$B$15:$W$15, 0),FALSE)*$E134)</f>
        <v>0</v>
      </c>
      <c r="CG134" s="2186">
        <f>IF(ISERROR(VLOOKUP(VLOOKUP($A134, 'E4 TB Allocation Details'!$A$18:$L$214, MATCH("A &amp; G ID", 'E4 TB Allocation Details'!$A$18:$L$18, 0),FALSE), 'E2 Allocators'!$B$15:$W$358, MATCH('O5 Details by Class &amp; Accounts'!CG$18, 'E2 Allocators'!$B$15:$W$15, 0),FALSE)*$E134), 0, VLOOKUP(VLOOKUP($A134, 'E4 TB Allocation Details'!$A$18:$L$214, MATCH("A &amp; G ID", 'E4 TB Allocation Details'!$A$18:$L$18, 0),FALSE), 'E2 Allocators'!$B$15:$W$358, MATCH('O5 Details by Class &amp; Accounts'!CG$18, 'E2 Allocators'!$B$15:$W$15, 0),FALSE)*$E134)</f>
        <v>0</v>
      </c>
      <c r="CH134" s="2186">
        <f>IF(ISERROR(VLOOKUP(VLOOKUP($A134, 'E4 TB Allocation Details'!$A$18:$L$214, MATCH("A &amp; G ID", 'E4 TB Allocation Details'!$A$18:$L$18, 0),FALSE), 'E2 Allocators'!$B$15:$W$358, MATCH('O5 Details by Class &amp; Accounts'!CH$18, 'E2 Allocators'!$B$15:$W$15, 0),FALSE)*$E134), 0, VLOOKUP(VLOOKUP($A134, 'E4 TB Allocation Details'!$A$18:$L$214, MATCH("A &amp; G ID", 'E4 TB Allocation Details'!$A$18:$L$18, 0),FALSE), 'E2 Allocators'!$B$15:$W$358, MATCH('O5 Details by Class &amp; Accounts'!CH$18, 'E2 Allocators'!$B$15:$W$15, 0),FALSE)*$E134)</f>
        <v>0</v>
      </c>
      <c r="CI134" s="2186">
        <f>IF(ISERROR(VLOOKUP(VLOOKUP($A134, 'E4 TB Allocation Details'!$A$18:$L$214, MATCH("A &amp; G ID", 'E4 TB Allocation Details'!$A$18:$L$18, 0),FALSE), 'E2 Allocators'!$B$15:$W$358, MATCH('O5 Details by Class &amp; Accounts'!CI$18, 'E2 Allocators'!$B$15:$W$15, 0),FALSE)*$E134), 0, VLOOKUP(VLOOKUP($A134, 'E4 TB Allocation Details'!$A$18:$L$214, MATCH("A &amp; G ID", 'E4 TB Allocation Details'!$A$18:$L$18, 0),FALSE), 'E2 Allocators'!$B$15:$W$358, MATCH('O5 Details by Class &amp; Accounts'!CI$18, 'E2 Allocators'!$B$15:$W$15, 0),FALSE)*$E134)</f>
        <v>0</v>
      </c>
      <c r="CJ134" s="2186">
        <f>IF(ISERROR(VLOOKUP(VLOOKUP($A134, 'E4 TB Allocation Details'!$A$18:$L$214, MATCH("A &amp; G ID", 'E4 TB Allocation Details'!$A$18:$L$18, 0),FALSE), 'E2 Allocators'!$B$15:$W$358, MATCH('O5 Details by Class &amp; Accounts'!CJ$18, 'E2 Allocators'!$B$15:$W$15, 0),FALSE)*$E134), 0, VLOOKUP(VLOOKUP($A134, 'E4 TB Allocation Details'!$A$18:$L$214, MATCH("A &amp; G ID", 'E4 TB Allocation Details'!$A$18:$L$18, 0),FALSE), 'E2 Allocators'!$B$15:$W$358, MATCH('O5 Details by Class &amp; Accounts'!CJ$18, 'E2 Allocators'!$B$15:$W$15, 0),FALSE)*$E134)</f>
        <v>0</v>
      </c>
      <c r="CK134" s="2186">
        <f>IF(ISERROR(VLOOKUP(VLOOKUP($A134, 'E4 TB Allocation Details'!$A$18:$L$214, MATCH("A &amp; G ID", 'E4 TB Allocation Details'!$A$18:$L$18, 0),FALSE), 'E2 Allocators'!$B$15:$W$358, MATCH('O5 Details by Class &amp; Accounts'!CK$18, 'E2 Allocators'!$B$15:$W$15, 0),FALSE)*$E134), 0, VLOOKUP(VLOOKUP($A134, 'E4 TB Allocation Details'!$A$18:$L$214, MATCH("A &amp; G ID", 'E4 TB Allocation Details'!$A$18:$L$18, 0),FALSE), 'E2 Allocators'!$B$15:$W$358, MATCH('O5 Details by Class &amp; Accounts'!CK$18, 'E2 Allocators'!$B$15:$W$15, 0),FALSE)*$E134)</f>
        <v>0</v>
      </c>
      <c r="CL134" s="2186">
        <f>IF(ISERROR(VLOOKUP(VLOOKUP($A134, 'E4 TB Allocation Details'!$A$18:$L$214, MATCH("A &amp; G ID", 'E4 TB Allocation Details'!$A$18:$L$18, 0),FALSE), 'E2 Allocators'!$B$15:$W$358, MATCH('O5 Details by Class &amp; Accounts'!CL$18, 'E2 Allocators'!$B$15:$W$15, 0),FALSE)*$E134), 0, VLOOKUP(VLOOKUP($A134, 'E4 TB Allocation Details'!$A$18:$L$214, MATCH("A &amp; G ID", 'E4 TB Allocation Details'!$A$18:$L$18, 0),FALSE), 'E2 Allocators'!$B$15:$W$358, MATCH('O5 Details by Class &amp; Accounts'!CL$18, 'E2 Allocators'!$B$15:$W$15, 0),FALSE)*$E134)</f>
        <v>0</v>
      </c>
      <c r="CM134" s="2186">
        <f>IF(ISERROR(VLOOKUP(VLOOKUP($A134, 'E4 TB Allocation Details'!$A$18:$L$214, MATCH("A &amp; G ID", 'E4 TB Allocation Details'!$A$18:$L$18, 0),FALSE), 'E2 Allocators'!$B$15:$W$358, MATCH('O5 Details by Class &amp; Accounts'!CM$18, 'E2 Allocators'!$B$15:$W$15, 0),FALSE)*$E134), 0, VLOOKUP(VLOOKUP($A134, 'E4 TB Allocation Details'!$A$18:$L$214, MATCH("A &amp; G ID", 'E4 TB Allocation Details'!$A$18:$L$18, 0),FALSE), 'E2 Allocators'!$B$15:$W$358, MATCH('O5 Details by Class &amp; Accounts'!CM$18, 'E2 Allocators'!$B$15:$W$15, 0),FALSE)*$E134)</f>
        <v>0</v>
      </c>
      <c r="CN134" s="2186">
        <f t="shared" si="42"/>
        <v>0</v>
      </c>
      <c r="CO134" s="2187">
        <f t="shared" si="43"/>
        <v>0</v>
      </c>
      <c r="CQ134" s="1625">
        <v>1815</v>
      </c>
    </row>
    <row r="135" spans="1:95" s="54" customFormat="1" ht="25.5" x14ac:dyDescent="0.2">
      <c r="A135" s="991">
        <v>5015</v>
      </c>
      <c r="B135" s="990" t="s">
        <v>978</v>
      </c>
      <c r="C135" s="2184">
        <f>IF(ISERROR(VLOOKUP($A135,'I3 TB Data'!$A$19:$H$483,MATCH('O5 Details by Class &amp; Accounts'!$C$18, 'I3 TB Data'!$A$19:$H$19,0),0)), 0, VLOOKUP($A135,'I3 TB Data'!$A$19:$H$483,MATCH('O5 Details by Class &amp; Accounts'!$C$18,'I3 TB Data'!$A$19:$H$19,0),0))</f>
        <v>0</v>
      </c>
      <c r="D135" s="2185"/>
      <c r="E135" s="2184">
        <f t="shared" si="31"/>
        <v>0</v>
      </c>
      <c r="F135" s="2186">
        <f>IF(ISERROR(VLOOKUP($A135, 'E1 Categorization'!A33:E124, MATCH("Customer Component", 'E1 Categorization'!$A$33:$E$33,0), 0)), 0, IF(VLOOKUP($A135, 'E1 Categorization'!A33:E124, MATCH("Customer Component", 'E1 Categorization'!$A$33:$E$33,0), 0)=0, 'O5 Details by Class &amp; Accounts'!$E135, IF(AND(VLOOKUP($A135, 'E1 Categorization'!A33:E124, MATCH("Customer Component", 'E1 Categorization'!$A$33:$E$33,0), 0) &gt;0, VLOOKUP($A135, 'E1 Categorization'!A33:E124, MATCH("Customer Component", 'E1 Categorization'!$A$33:$E$33,0), 0)&lt;1), 'O5 Details by Class &amp; Accounts'!$E135*(1-VLOOKUP($A135, 'E1 Categorization'!A33:E124, MATCH("Customer Component", 'E1 Categorization'!$A$33:$E$33,0), 0)), 0)))</f>
        <v>0</v>
      </c>
      <c r="G135" s="2186">
        <f>IF(ISERROR(VLOOKUP($A135, 'E1 Categorization'!A33:E124, MATCH("Customer Component", 'E1 Categorization'!$A$33:$E$33,0), 0)),0, IF(VLOOKUP($A135, 'E1 Categorization'!A33:E124, MATCH("Customer Component", 'E1 Categorization'!$A$33:$E$33,0), 0)=0, 0, IF(AND(VLOOKUP($A135, 'E1 Categorization'!A33:E124, MATCH("Customer Component", 'E1 Categorization'!$A$33:$E$33,0), 0) &gt;0, VLOOKUP($A135, 'E1 Categorization'!A33:E124, MATCH("Customer Component", 'E1 Categorization'!$A$33:$E$33,0), 0)&lt;1), 'O5 Details by Class &amp; Accounts'!$E135*(VLOOKUP($A135, 'E1 Categorization'!A33:E124, MATCH("Customer Component", 'E1 Categorization'!$A$33:$E$33,0), 0)), 'O5 Details by Class &amp; Accounts'!$E135)))</f>
        <v>0</v>
      </c>
      <c r="H135" s="2186">
        <f t="shared" si="38"/>
        <v>0</v>
      </c>
      <c r="I135" s="2186">
        <f>IF(ISERROR(VLOOKUP(VLOOKUP($A135, 'E4 TB Allocation Details'!$A$18:$L$214, MATCH("Demand ID", 'E4 TB Allocation Details'!$A$18:$L$18, 0),FALSE), 'E2 Allocators'!$B$15:$W$358, MATCH('O5 Details by Class &amp; Accounts'!I$18, 'E2 Allocators'!$B$15:$W$15, 0),FALSE)*$F135), 0, VLOOKUP(VLOOKUP($A135, 'E4 TB Allocation Details'!$A$18:$L$214, MATCH("Demand ID", 'E4 TB Allocation Details'!$A$18:$L$18, 0),FALSE), 'E2 Allocators'!$B$15:$W$358, MATCH('O5 Details by Class &amp; Accounts'!I$18, 'E2 Allocators'!$B$15:$W$15, 0),FALSE)*$F135)</f>
        <v>0</v>
      </c>
      <c r="J135" s="2186">
        <f>IF(ISERROR(VLOOKUP(VLOOKUP($A135, 'E4 TB Allocation Details'!$A$18:$L$214, MATCH("Demand ID", 'E4 TB Allocation Details'!$A$18:$L$18, 0),FALSE), 'E2 Allocators'!$B$15:$W$358, MATCH('O5 Details by Class &amp; Accounts'!J$18, 'E2 Allocators'!$B$15:$W$15, 0),FALSE)*$F135), 0, VLOOKUP(VLOOKUP($A135, 'E4 TB Allocation Details'!$A$18:$L$214, MATCH("Demand ID", 'E4 TB Allocation Details'!$A$18:$L$18, 0),FALSE), 'E2 Allocators'!$B$15:$W$358, MATCH('O5 Details by Class &amp; Accounts'!J$18, 'E2 Allocators'!$B$15:$W$15, 0),FALSE)*$F135)</f>
        <v>0</v>
      </c>
      <c r="K135" s="2186">
        <f>IF(ISERROR(VLOOKUP(VLOOKUP($A135, 'E4 TB Allocation Details'!$A$18:$L$214, MATCH("Demand ID", 'E4 TB Allocation Details'!$A$18:$L$18, 0),FALSE), 'E2 Allocators'!$B$15:$W$358, MATCH('O5 Details by Class &amp; Accounts'!K$18, 'E2 Allocators'!$B$15:$W$15, 0),FALSE)*$F135), 0, VLOOKUP(VLOOKUP($A135, 'E4 TB Allocation Details'!$A$18:$L$214, MATCH("Demand ID", 'E4 TB Allocation Details'!$A$18:$L$18, 0),FALSE), 'E2 Allocators'!$B$15:$W$358, MATCH('O5 Details by Class &amp; Accounts'!K$18, 'E2 Allocators'!$B$15:$W$15, 0),FALSE)*$F135)</f>
        <v>0</v>
      </c>
      <c r="L135" s="2186">
        <f>IF(ISERROR(VLOOKUP(VLOOKUP($A135, 'E4 TB Allocation Details'!$A$18:$L$214, MATCH("Demand ID", 'E4 TB Allocation Details'!$A$18:$L$18, 0),FALSE), 'E2 Allocators'!$B$15:$W$358, MATCH('O5 Details by Class &amp; Accounts'!L$18, 'E2 Allocators'!$B$15:$W$15, 0),FALSE)*$F135), 0, VLOOKUP(VLOOKUP($A135, 'E4 TB Allocation Details'!$A$18:$L$214, MATCH("Demand ID", 'E4 TB Allocation Details'!$A$18:$L$18, 0),FALSE), 'E2 Allocators'!$B$15:$W$358, MATCH('O5 Details by Class &amp; Accounts'!L$18, 'E2 Allocators'!$B$15:$W$15, 0),FALSE)*$F135)</f>
        <v>0</v>
      </c>
      <c r="M135" s="2186">
        <f>IF(ISERROR(VLOOKUP(VLOOKUP($A135, 'E4 TB Allocation Details'!$A$18:$L$214, MATCH("Demand ID", 'E4 TB Allocation Details'!$A$18:$L$18, 0),FALSE), 'E2 Allocators'!$B$15:$W$358, MATCH('O5 Details by Class &amp; Accounts'!M$18, 'E2 Allocators'!$B$15:$W$15, 0),FALSE)*$F135), 0, VLOOKUP(VLOOKUP($A135, 'E4 TB Allocation Details'!$A$18:$L$214, MATCH("Demand ID", 'E4 TB Allocation Details'!$A$18:$L$18, 0),FALSE), 'E2 Allocators'!$B$15:$W$358, MATCH('O5 Details by Class &amp; Accounts'!M$18, 'E2 Allocators'!$B$15:$W$15, 0),FALSE)*$F135)</f>
        <v>0</v>
      </c>
      <c r="N135" s="2186">
        <f>IF(ISERROR(VLOOKUP(VLOOKUP($A135, 'E4 TB Allocation Details'!$A$18:$L$214, MATCH("Demand ID", 'E4 TB Allocation Details'!$A$18:$L$18, 0),FALSE), 'E2 Allocators'!$B$15:$W$358, MATCH('O5 Details by Class &amp; Accounts'!N$18, 'E2 Allocators'!$B$15:$W$15, 0),FALSE)*$F135), 0, VLOOKUP(VLOOKUP($A135, 'E4 TB Allocation Details'!$A$18:$L$214, MATCH("Demand ID", 'E4 TB Allocation Details'!$A$18:$L$18, 0),FALSE), 'E2 Allocators'!$B$15:$W$358, MATCH('O5 Details by Class &amp; Accounts'!N$18, 'E2 Allocators'!$B$15:$W$15, 0),FALSE)*$F135)</f>
        <v>0</v>
      </c>
      <c r="O135" s="2186">
        <f>IF(ISERROR(VLOOKUP(VLOOKUP($A135, 'E4 TB Allocation Details'!$A$18:$L$214, MATCH("Demand ID", 'E4 TB Allocation Details'!$A$18:$L$18, 0),FALSE), 'E2 Allocators'!$B$15:$W$358, MATCH('O5 Details by Class &amp; Accounts'!O$18, 'E2 Allocators'!$B$15:$W$15, 0),FALSE)*$F135), 0, VLOOKUP(VLOOKUP($A135, 'E4 TB Allocation Details'!$A$18:$L$214, MATCH("Demand ID", 'E4 TB Allocation Details'!$A$18:$L$18, 0),FALSE), 'E2 Allocators'!$B$15:$W$358, MATCH('O5 Details by Class &amp; Accounts'!O$18, 'E2 Allocators'!$B$15:$W$15, 0),FALSE)*$F135)</f>
        <v>0</v>
      </c>
      <c r="P135" s="2186">
        <f>IF(ISERROR(VLOOKUP(VLOOKUP($A135, 'E4 TB Allocation Details'!$A$18:$L$214, MATCH("Demand ID", 'E4 TB Allocation Details'!$A$18:$L$18, 0),FALSE), 'E2 Allocators'!$B$15:$W$358, MATCH('O5 Details by Class &amp; Accounts'!P$18, 'E2 Allocators'!$B$15:$W$15, 0),FALSE)*$F135), 0, VLOOKUP(VLOOKUP($A135, 'E4 TB Allocation Details'!$A$18:$L$214, MATCH("Demand ID", 'E4 TB Allocation Details'!$A$18:$L$18, 0),FALSE), 'E2 Allocators'!$B$15:$W$358, MATCH('O5 Details by Class &amp; Accounts'!P$18, 'E2 Allocators'!$B$15:$W$15, 0),FALSE)*$F135)</f>
        <v>0</v>
      </c>
      <c r="Q135" s="2186">
        <f>IF(ISERROR(VLOOKUP(VLOOKUP($A135, 'E4 TB Allocation Details'!$A$18:$L$214, MATCH("Demand ID", 'E4 TB Allocation Details'!$A$18:$L$18, 0),FALSE), 'E2 Allocators'!$B$15:$W$358, MATCH('O5 Details by Class &amp; Accounts'!Q$18, 'E2 Allocators'!$B$15:$W$15, 0),FALSE)*$F135), 0, VLOOKUP(VLOOKUP($A135, 'E4 TB Allocation Details'!$A$18:$L$214, MATCH("Demand ID", 'E4 TB Allocation Details'!$A$18:$L$18, 0),FALSE), 'E2 Allocators'!$B$15:$W$358, MATCH('O5 Details by Class &amp; Accounts'!Q$18, 'E2 Allocators'!$B$15:$W$15, 0),FALSE)*$F135)</f>
        <v>0</v>
      </c>
      <c r="R135" s="2186">
        <f>IF(ISERROR(VLOOKUP(VLOOKUP($A135, 'E4 TB Allocation Details'!$A$18:$L$214, MATCH("Demand ID", 'E4 TB Allocation Details'!$A$18:$L$18, 0),FALSE), 'E2 Allocators'!$B$15:$W$358, MATCH('O5 Details by Class &amp; Accounts'!R$18, 'E2 Allocators'!$B$15:$W$15, 0),FALSE)*$F135), 0, VLOOKUP(VLOOKUP($A135, 'E4 TB Allocation Details'!$A$18:$L$214, MATCH("Demand ID", 'E4 TB Allocation Details'!$A$18:$L$18, 0),FALSE), 'E2 Allocators'!$B$15:$W$358, MATCH('O5 Details by Class &amp; Accounts'!R$18, 'E2 Allocators'!$B$15:$W$15, 0),FALSE)*$F135)</f>
        <v>0</v>
      </c>
      <c r="S135" s="2186">
        <f>IF(ISERROR(VLOOKUP(VLOOKUP($A135, 'E4 TB Allocation Details'!$A$18:$L$214, MATCH("Demand ID", 'E4 TB Allocation Details'!$A$18:$L$18, 0),FALSE), 'E2 Allocators'!$B$15:$W$358, MATCH('O5 Details by Class &amp; Accounts'!S$18, 'E2 Allocators'!$B$15:$W$15, 0),FALSE)*$F135), 0, VLOOKUP(VLOOKUP($A135, 'E4 TB Allocation Details'!$A$18:$L$214, MATCH("Demand ID", 'E4 TB Allocation Details'!$A$18:$L$18, 0),FALSE), 'E2 Allocators'!$B$15:$W$358, MATCH('O5 Details by Class &amp; Accounts'!S$18, 'E2 Allocators'!$B$15:$W$15, 0),FALSE)*$F135)</f>
        <v>0</v>
      </c>
      <c r="T135" s="2186">
        <f>IF(ISERROR(VLOOKUP(VLOOKUP($A135, 'E4 TB Allocation Details'!$A$18:$L$214, MATCH("Demand ID", 'E4 TB Allocation Details'!$A$18:$L$18, 0),FALSE), 'E2 Allocators'!$B$15:$W$358, MATCH('O5 Details by Class &amp; Accounts'!T$18, 'E2 Allocators'!$B$15:$W$15, 0),FALSE)*$F135), 0, VLOOKUP(VLOOKUP($A135, 'E4 TB Allocation Details'!$A$18:$L$214, MATCH("Demand ID", 'E4 TB Allocation Details'!$A$18:$L$18, 0),FALSE), 'E2 Allocators'!$B$15:$W$358, MATCH('O5 Details by Class &amp; Accounts'!T$18, 'E2 Allocators'!$B$15:$W$15, 0),FALSE)*$F135)</f>
        <v>0</v>
      </c>
      <c r="U135" s="2186">
        <f>IF(ISERROR(VLOOKUP(VLOOKUP($A135, 'E4 TB Allocation Details'!$A$18:$L$214, MATCH("Demand ID", 'E4 TB Allocation Details'!$A$18:$L$18, 0),FALSE), 'E2 Allocators'!$B$15:$W$358, MATCH('O5 Details by Class &amp; Accounts'!U$18, 'E2 Allocators'!$B$15:$W$15, 0),FALSE)*$F135), 0, VLOOKUP(VLOOKUP($A135, 'E4 TB Allocation Details'!$A$18:$L$214, MATCH("Demand ID", 'E4 TB Allocation Details'!$A$18:$L$18, 0),FALSE), 'E2 Allocators'!$B$15:$W$358, MATCH('O5 Details by Class &amp; Accounts'!U$18, 'E2 Allocators'!$B$15:$W$15, 0),FALSE)*$F135)</f>
        <v>0</v>
      </c>
      <c r="V135" s="2186">
        <f>IF(ISERROR(VLOOKUP(VLOOKUP($A135, 'E4 TB Allocation Details'!$A$18:$L$214, MATCH("Demand ID", 'E4 TB Allocation Details'!$A$18:$L$18, 0),FALSE), 'E2 Allocators'!$B$15:$W$358, MATCH('O5 Details by Class &amp; Accounts'!V$18, 'E2 Allocators'!$B$15:$W$15, 0),FALSE)*$F135), 0, VLOOKUP(VLOOKUP($A135, 'E4 TB Allocation Details'!$A$18:$L$214, MATCH("Demand ID", 'E4 TB Allocation Details'!$A$18:$L$18, 0),FALSE), 'E2 Allocators'!$B$15:$W$358, MATCH('O5 Details by Class &amp; Accounts'!V$18, 'E2 Allocators'!$B$15:$W$15, 0),FALSE)*$F135)</f>
        <v>0</v>
      </c>
      <c r="W135" s="2186">
        <f>IF(ISERROR(VLOOKUP(VLOOKUP($A135, 'E4 TB Allocation Details'!$A$18:$L$214, MATCH("Demand ID", 'E4 TB Allocation Details'!$A$18:$L$18, 0),FALSE), 'E2 Allocators'!$B$15:$W$358, MATCH('O5 Details by Class &amp; Accounts'!W$18, 'E2 Allocators'!$B$15:$W$15, 0),FALSE)*$F135), 0, VLOOKUP(VLOOKUP($A135, 'E4 TB Allocation Details'!$A$18:$L$214, MATCH("Demand ID", 'E4 TB Allocation Details'!$A$18:$L$18, 0),FALSE), 'E2 Allocators'!$B$15:$W$358, MATCH('O5 Details by Class &amp; Accounts'!W$18, 'E2 Allocators'!$B$15:$W$15, 0),FALSE)*$F135)</f>
        <v>0</v>
      </c>
      <c r="X135" s="2186">
        <f>IF(ISERROR(VLOOKUP(VLOOKUP($A135, 'E4 TB Allocation Details'!$A$18:$L$214, MATCH("Demand ID", 'E4 TB Allocation Details'!$A$18:$L$18, 0),FALSE), 'E2 Allocators'!$B$15:$W$358, MATCH('O5 Details by Class &amp; Accounts'!X$18, 'E2 Allocators'!$B$15:$W$15, 0),FALSE)*$F135), 0, VLOOKUP(VLOOKUP($A135, 'E4 TB Allocation Details'!$A$18:$L$214, MATCH("Demand ID", 'E4 TB Allocation Details'!$A$18:$L$18, 0),FALSE), 'E2 Allocators'!$B$15:$W$358, MATCH('O5 Details by Class &amp; Accounts'!X$18, 'E2 Allocators'!$B$15:$W$15, 0),FALSE)*$F135)</f>
        <v>0</v>
      </c>
      <c r="Y135" s="2186">
        <f>IF(ISERROR(VLOOKUP(VLOOKUP($A135, 'E4 TB Allocation Details'!$A$18:$L$214, MATCH("Demand ID", 'E4 TB Allocation Details'!$A$18:$L$18, 0),FALSE), 'E2 Allocators'!$B$15:$W$358, MATCH('O5 Details by Class &amp; Accounts'!Y$18, 'E2 Allocators'!$B$15:$W$15, 0),FALSE)*$F135), 0, VLOOKUP(VLOOKUP($A135, 'E4 TB Allocation Details'!$A$18:$L$214, MATCH("Demand ID", 'E4 TB Allocation Details'!$A$18:$L$18, 0),FALSE), 'E2 Allocators'!$B$15:$W$358, MATCH('O5 Details by Class &amp; Accounts'!Y$18, 'E2 Allocators'!$B$15:$W$15, 0),FALSE)*$F135)</f>
        <v>0</v>
      </c>
      <c r="Z135" s="2186">
        <f>IF(ISERROR(VLOOKUP(VLOOKUP($A135, 'E4 TB Allocation Details'!$A$18:$L$214, MATCH("Demand ID", 'E4 TB Allocation Details'!$A$18:$L$18, 0),FALSE), 'E2 Allocators'!$B$15:$W$358, MATCH('O5 Details by Class &amp; Accounts'!Z$18, 'E2 Allocators'!$B$15:$W$15, 0),FALSE)*$F135), 0, VLOOKUP(VLOOKUP($A135, 'E4 TB Allocation Details'!$A$18:$L$214, MATCH("Demand ID", 'E4 TB Allocation Details'!$A$18:$L$18, 0),FALSE), 'E2 Allocators'!$B$15:$W$358, MATCH('O5 Details by Class &amp; Accounts'!Z$18, 'E2 Allocators'!$B$15:$W$15, 0),FALSE)*$F135)</f>
        <v>0</v>
      </c>
      <c r="AA135" s="2186">
        <f>IF(ISERROR(VLOOKUP(VLOOKUP($A135, 'E4 TB Allocation Details'!$A$18:$L$214, MATCH("Demand ID", 'E4 TB Allocation Details'!$A$18:$L$18, 0),FALSE), 'E2 Allocators'!$B$15:$W$358, MATCH('O5 Details by Class &amp; Accounts'!AA$18, 'E2 Allocators'!$B$15:$W$15, 0),FALSE)*$F135), 0, VLOOKUP(VLOOKUP($A135, 'E4 TB Allocation Details'!$A$18:$L$214, MATCH("Demand ID", 'E4 TB Allocation Details'!$A$18:$L$18, 0),FALSE), 'E2 Allocators'!$B$15:$W$358, MATCH('O5 Details by Class &amp; Accounts'!AA$18, 'E2 Allocators'!$B$15:$W$15, 0),FALSE)*$F135)</f>
        <v>0</v>
      </c>
      <c r="AB135" s="2186">
        <f>IF(ISERROR(VLOOKUP(VLOOKUP($A135, 'E4 TB Allocation Details'!$A$18:$L$214, MATCH("Demand ID", 'E4 TB Allocation Details'!$A$18:$L$18, 0),FALSE), 'E2 Allocators'!$B$15:$W$358, MATCH('O5 Details by Class &amp; Accounts'!AB$18, 'E2 Allocators'!$B$15:$W$15, 0),FALSE)*$F135), 0, VLOOKUP(VLOOKUP($A135, 'E4 TB Allocation Details'!$A$18:$L$214, MATCH("Demand ID", 'E4 TB Allocation Details'!$A$18:$L$18, 0),FALSE), 'E2 Allocators'!$B$15:$W$358, MATCH('O5 Details by Class &amp; Accounts'!AB$18, 'E2 Allocators'!$B$15:$W$15, 0),FALSE)*$F135)</f>
        <v>0</v>
      </c>
      <c r="AC135" s="2186">
        <f t="shared" si="39"/>
        <v>0</v>
      </c>
      <c r="AD135" s="2186">
        <f>IF(ISERROR(VLOOKUP(VLOOKUP($A135, 'E4 TB Allocation Details'!$A$18:$L$214, MATCH("Customer ID", 'E4 TB Allocation Details'!$A$18:$L$18, 0),FALSE), 'E2 Allocators'!$B$15:$W$358, MATCH('O5 Details by Class &amp; Accounts'!AD$18, 'E2 Allocators'!$B$15:$W$15, 0),FALSE)*$G135), 0, VLOOKUP(VLOOKUP($A135, 'E4 TB Allocation Details'!$A$18:$L$214, MATCH("Customer ID", 'E4 TB Allocation Details'!$A$18:$L$18, 0),FALSE), 'E2 Allocators'!$B$15:$W$358, MATCH('O5 Details by Class &amp; Accounts'!AD$18, 'E2 Allocators'!$B$15:$W$15, 0),FALSE)*$G135)</f>
        <v>0</v>
      </c>
      <c r="AE135" s="2186">
        <f>IF(ISERROR(VLOOKUP(VLOOKUP($A135, 'E4 TB Allocation Details'!$A$18:$L$214, MATCH("Customer ID", 'E4 TB Allocation Details'!$A$18:$L$18, 0),FALSE), 'E2 Allocators'!$B$15:$W$358, MATCH('O5 Details by Class &amp; Accounts'!AE$18, 'E2 Allocators'!$B$15:$W$15, 0),FALSE)*$G135), 0, VLOOKUP(VLOOKUP($A135, 'E4 TB Allocation Details'!$A$18:$L$214, MATCH("Customer ID", 'E4 TB Allocation Details'!$A$18:$L$18, 0),FALSE), 'E2 Allocators'!$B$15:$W$358, MATCH('O5 Details by Class &amp; Accounts'!AE$18, 'E2 Allocators'!$B$15:$W$15, 0),FALSE)*$G135)</f>
        <v>0</v>
      </c>
      <c r="AF135" s="2186">
        <f>IF(ISERROR(VLOOKUP(VLOOKUP($A135, 'E4 TB Allocation Details'!$A$18:$L$214, MATCH("Customer ID", 'E4 TB Allocation Details'!$A$18:$L$18, 0),FALSE), 'E2 Allocators'!$B$15:$W$358, MATCH('O5 Details by Class &amp; Accounts'!AF$18, 'E2 Allocators'!$B$15:$W$15, 0),FALSE)*$G135), 0, VLOOKUP(VLOOKUP($A135, 'E4 TB Allocation Details'!$A$18:$L$214, MATCH("Customer ID", 'E4 TB Allocation Details'!$A$18:$L$18, 0),FALSE), 'E2 Allocators'!$B$15:$W$358, MATCH('O5 Details by Class &amp; Accounts'!AF$18, 'E2 Allocators'!$B$15:$W$15, 0),FALSE)*$G135)</f>
        <v>0</v>
      </c>
      <c r="AG135" s="2186">
        <f>IF(ISERROR(VLOOKUP(VLOOKUP($A135, 'E4 TB Allocation Details'!$A$18:$L$214, MATCH("Customer ID", 'E4 TB Allocation Details'!$A$18:$L$18, 0),FALSE), 'E2 Allocators'!$B$15:$W$358, MATCH('O5 Details by Class &amp; Accounts'!AG$18, 'E2 Allocators'!$B$15:$W$15, 0),FALSE)*$G135), 0, VLOOKUP(VLOOKUP($A135, 'E4 TB Allocation Details'!$A$18:$L$214, MATCH("Customer ID", 'E4 TB Allocation Details'!$A$18:$L$18, 0),FALSE), 'E2 Allocators'!$B$15:$W$358, MATCH('O5 Details by Class &amp; Accounts'!AG$18, 'E2 Allocators'!$B$15:$W$15, 0),FALSE)*$G135)</f>
        <v>0</v>
      </c>
      <c r="AH135" s="2186">
        <f>IF(ISERROR(VLOOKUP(VLOOKUP($A135, 'E4 TB Allocation Details'!$A$18:$L$214, MATCH("Customer ID", 'E4 TB Allocation Details'!$A$18:$L$18, 0),FALSE), 'E2 Allocators'!$B$15:$W$358, MATCH('O5 Details by Class &amp; Accounts'!AH$18, 'E2 Allocators'!$B$15:$W$15, 0),FALSE)*$G135), 0, VLOOKUP(VLOOKUP($A135, 'E4 TB Allocation Details'!$A$18:$L$214, MATCH("Customer ID", 'E4 TB Allocation Details'!$A$18:$L$18, 0),FALSE), 'E2 Allocators'!$B$15:$W$358, MATCH('O5 Details by Class &amp; Accounts'!AH$18, 'E2 Allocators'!$B$15:$W$15, 0),FALSE)*$G135)</f>
        <v>0</v>
      </c>
      <c r="AI135" s="2186">
        <f>IF(ISERROR(VLOOKUP(VLOOKUP($A135, 'E4 TB Allocation Details'!$A$18:$L$214, MATCH("Customer ID", 'E4 TB Allocation Details'!$A$18:$L$18, 0),FALSE), 'E2 Allocators'!$B$15:$W$358, MATCH('O5 Details by Class &amp; Accounts'!AI$18, 'E2 Allocators'!$B$15:$W$15, 0),FALSE)*$G135), 0, VLOOKUP(VLOOKUP($A135, 'E4 TB Allocation Details'!$A$18:$L$214, MATCH("Customer ID", 'E4 TB Allocation Details'!$A$18:$L$18, 0),FALSE), 'E2 Allocators'!$B$15:$W$358, MATCH('O5 Details by Class &amp; Accounts'!AI$18, 'E2 Allocators'!$B$15:$W$15, 0),FALSE)*$G135)</f>
        <v>0</v>
      </c>
      <c r="AJ135" s="2186">
        <f>IF(ISERROR(VLOOKUP(VLOOKUP($A135, 'E4 TB Allocation Details'!$A$18:$L$214, MATCH("Customer ID", 'E4 TB Allocation Details'!$A$18:$L$18, 0),FALSE), 'E2 Allocators'!$B$15:$W$358, MATCH('O5 Details by Class &amp; Accounts'!AJ$18, 'E2 Allocators'!$B$15:$W$15, 0),FALSE)*$G135), 0, VLOOKUP(VLOOKUP($A135, 'E4 TB Allocation Details'!$A$18:$L$214, MATCH("Customer ID", 'E4 TB Allocation Details'!$A$18:$L$18, 0),FALSE), 'E2 Allocators'!$B$15:$W$358, MATCH('O5 Details by Class &amp; Accounts'!AJ$18, 'E2 Allocators'!$B$15:$W$15, 0),FALSE)*$G135)</f>
        <v>0</v>
      </c>
      <c r="AK135" s="2186">
        <f>IF(ISERROR(VLOOKUP(VLOOKUP($A135, 'E4 TB Allocation Details'!$A$18:$L$214, MATCH("Customer ID", 'E4 TB Allocation Details'!$A$18:$L$18, 0),FALSE), 'E2 Allocators'!$B$15:$W$358, MATCH('O5 Details by Class &amp; Accounts'!AK$18, 'E2 Allocators'!$B$15:$W$15, 0),FALSE)*$G135), 0, VLOOKUP(VLOOKUP($A135, 'E4 TB Allocation Details'!$A$18:$L$214, MATCH("Customer ID", 'E4 TB Allocation Details'!$A$18:$L$18, 0),FALSE), 'E2 Allocators'!$B$15:$W$358, MATCH('O5 Details by Class &amp; Accounts'!AK$18, 'E2 Allocators'!$B$15:$W$15, 0),FALSE)*$G135)</f>
        <v>0</v>
      </c>
      <c r="AL135" s="2186">
        <f>IF(ISERROR(VLOOKUP(VLOOKUP($A135, 'E4 TB Allocation Details'!$A$18:$L$214, MATCH("Customer ID", 'E4 TB Allocation Details'!$A$18:$L$18, 0),FALSE), 'E2 Allocators'!$B$15:$W$358, MATCH('O5 Details by Class &amp; Accounts'!AL$18, 'E2 Allocators'!$B$15:$W$15, 0),FALSE)*$G135), 0, VLOOKUP(VLOOKUP($A135, 'E4 TB Allocation Details'!$A$18:$L$214, MATCH("Customer ID", 'E4 TB Allocation Details'!$A$18:$L$18, 0),FALSE), 'E2 Allocators'!$B$15:$W$358, MATCH('O5 Details by Class &amp; Accounts'!AL$18, 'E2 Allocators'!$B$15:$W$15, 0),FALSE)*$G135)</f>
        <v>0</v>
      </c>
      <c r="AM135" s="2186">
        <f>IF(ISERROR(VLOOKUP(VLOOKUP($A135, 'E4 TB Allocation Details'!$A$18:$L$214, MATCH("Customer ID", 'E4 TB Allocation Details'!$A$18:$L$18, 0),FALSE), 'E2 Allocators'!$B$15:$W$358, MATCH('O5 Details by Class &amp; Accounts'!AM$18, 'E2 Allocators'!$B$15:$W$15, 0),FALSE)*$G135), 0, VLOOKUP(VLOOKUP($A135, 'E4 TB Allocation Details'!$A$18:$L$214, MATCH("Customer ID", 'E4 TB Allocation Details'!$A$18:$L$18, 0),FALSE), 'E2 Allocators'!$B$15:$W$358, MATCH('O5 Details by Class &amp; Accounts'!AM$18, 'E2 Allocators'!$B$15:$W$15, 0),FALSE)*$G135)</f>
        <v>0</v>
      </c>
      <c r="AN135" s="2186">
        <f>IF(ISERROR(VLOOKUP(VLOOKUP($A135, 'E4 TB Allocation Details'!$A$18:$L$214, MATCH("Customer ID", 'E4 TB Allocation Details'!$A$18:$L$18, 0),FALSE), 'E2 Allocators'!$B$15:$W$358, MATCH('O5 Details by Class &amp; Accounts'!AN$18, 'E2 Allocators'!$B$15:$W$15, 0),FALSE)*$G135), 0, VLOOKUP(VLOOKUP($A135, 'E4 TB Allocation Details'!$A$18:$L$214, MATCH("Customer ID", 'E4 TB Allocation Details'!$A$18:$L$18, 0),FALSE), 'E2 Allocators'!$B$15:$W$358, MATCH('O5 Details by Class &amp; Accounts'!AN$18, 'E2 Allocators'!$B$15:$W$15, 0),FALSE)*$G135)</f>
        <v>0</v>
      </c>
      <c r="AO135" s="2186">
        <f>IF(ISERROR(VLOOKUP(VLOOKUP($A135, 'E4 TB Allocation Details'!$A$18:$L$214, MATCH("Customer ID", 'E4 TB Allocation Details'!$A$18:$L$18, 0),FALSE), 'E2 Allocators'!$B$15:$W$358, MATCH('O5 Details by Class &amp; Accounts'!AO$18, 'E2 Allocators'!$B$15:$W$15, 0),FALSE)*$G135), 0, VLOOKUP(VLOOKUP($A135, 'E4 TB Allocation Details'!$A$18:$L$214, MATCH("Customer ID", 'E4 TB Allocation Details'!$A$18:$L$18, 0),FALSE), 'E2 Allocators'!$B$15:$W$358, MATCH('O5 Details by Class &amp; Accounts'!AO$18, 'E2 Allocators'!$B$15:$W$15, 0),FALSE)*$G135)</f>
        <v>0</v>
      </c>
      <c r="AP135" s="2186">
        <f>IF(ISERROR(VLOOKUP(VLOOKUP($A135, 'E4 TB Allocation Details'!$A$18:$L$214, MATCH("Customer ID", 'E4 TB Allocation Details'!$A$18:$L$18, 0),FALSE), 'E2 Allocators'!$B$15:$W$358, MATCH('O5 Details by Class &amp; Accounts'!AP$18, 'E2 Allocators'!$B$15:$W$15, 0),FALSE)*$G135), 0, VLOOKUP(VLOOKUP($A135, 'E4 TB Allocation Details'!$A$18:$L$214, MATCH("Customer ID", 'E4 TB Allocation Details'!$A$18:$L$18, 0),FALSE), 'E2 Allocators'!$B$15:$W$358, MATCH('O5 Details by Class &amp; Accounts'!AP$18, 'E2 Allocators'!$B$15:$W$15, 0),FALSE)*$G135)</f>
        <v>0</v>
      </c>
      <c r="AQ135" s="2186">
        <f>IF(ISERROR(VLOOKUP(VLOOKUP($A135, 'E4 TB Allocation Details'!$A$18:$L$214, MATCH("Customer ID", 'E4 TB Allocation Details'!$A$18:$L$18, 0),FALSE), 'E2 Allocators'!$B$15:$W$358, MATCH('O5 Details by Class &amp; Accounts'!AQ$18, 'E2 Allocators'!$B$15:$W$15, 0),FALSE)*$G135), 0, VLOOKUP(VLOOKUP($A135, 'E4 TB Allocation Details'!$A$18:$L$214, MATCH("Customer ID", 'E4 TB Allocation Details'!$A$18:$L$18, 0),FALSE), 'E2 Allocators'!$B$15:$W$358, MATCH('O5 Details by Class &amp; Accounts'!AQ$18, 'E2 Allocators'!$B$15:$W$15, 0),FALSE)*$G135)</f>
        <v>0</v>
      </c>
      <c r="AR135" s="2186">
        <f>IF(ISERROR(VLOOKUP(VLOOKUP($A135, 'E4 TB Allocation Details'!$A$18:$L$214, MATCH("Customer ID", 'E4 TB Allocation Details'!$A$18:$L$18, 0),FALSE), 'E2 Allocators'!$B$15:$W$358, MATCH('O5 Details by Class &amp; Accounts'!AR$18, 'E2 Allocators'!$B$15:$W$15, 0),FALSE)*$G135), 0, VLOOKUP(VLOOKUP($A135, 'E4 TB Allocation Details'!$A$18:$L$214, MATCH("Customer ID", 'E4 TB Allocation Details'!$A$18:$L$18, 0),FALSE), 'E2 Allocators'!$B$15:$W$358, MATCH('O5 Details by Class &amp; Accounts'!AR$18, 'E2 Allocators'!$B$15:$W$15, 0),FALSE)*$G135)</f>
        <v>0</v>
      </c>
      <c r="AS135" s="2186">
        <f>IF(ISERROR(VLOOKUP(VLOOKUP($A135, 'E4 TB Allocation Details'!$A$18:$L$214, MATCH("Customer ID", 'E4 TB Allocation Details'!$A$18:$L$18, 0),FALSE), 'E2 Allocators'!$B$15:$W$358, MATCH('O5 Details by Class &amp; Accounts'!AS$18, 'E2 Allocators'!$B$15:$W$15, 0),FALSE)*$G135), 0, VLOOKUP(VLOOKUP($A135, 'E4 TB Allocation Details'!$A$18:$L$214, MATCH("Customer ID", 'E4 TB Allocation Details'!$A$18:$L$18, 0),FALSE), 'E2 Allocators'!$B$15:$W$358, MATCH('O5 Details by Class &amp; Accounts'!AS$18, 'E2 Allocators'!$B$15:$W$15, 0),FALSE)*$G135)</f>
        <v>0</v>
      </c>
      <c r="AT135" s="2186">
        <f>IF(ISERROR(VLOOKUP(VLOOKUP($A135, 'E4 TB Allocation Details'!$A$18:$L$214, MATCH("Customer ID", 'E4 TB Allocation Details'!$A$18:$L$18, 0),FALSE), 'E2 Allocators'!$B$15:$W$358, MATCH('O5 Details by Class &amp; Accounts'!AT$18, 'E2 Allocators'!$B$15:$W$15, 0),FALSE)*$G135), 0, VLOOKUP(VLOOKUP($A135, 'E4 TB Allocation Details'!$A$18:$L$214, MATCH("Customer ID", 'E4 TB Allocation Details'!$A$18:$L$18, 0),FALSE), 'E2 Allocators'!$B$15:$W$358, MATCH('O5 Details by Class &amp; Accounts'!AT$18, 'E2 Allocators'!$B$15:$W$15, 0),FALSE)*$G135)</f>
        <v>0</v>
      </c>
      <c r="AU135" s="2186">
        <f>IF(ISERROR(VLOOKUP(VLOOKUP($A135, 'E4 TB Allocation Details'!$A$18:$L$214, MATCH("Customer ID", 'E4 TB Allocation Details'!$A$18:$L$18, 0),FALSE), 'E2 Allocators'!$B$15:$W$358, MATCH('O5 Details by Class &amp; Accounts'!AU$18, 'E2 Allocators'!$B$15:$W$15, 0),FALSE)*$G135), 0, VLOOKUP(VLOOKUP($A135, 'E4 TB Allocation Details'!$A$18:$L$214, MATCH("Customer ID", 'E4 TB Allocation Details'!$A$18:$L$18, 0),FALSE), 'E2 Allocators'!$B$15:$W$358, MATCH('O5 Details by Class &amp; Accounts'!AU$18, 'E2 Allocators'!$B$15:$W$15, 0),FALSE)*$G135)</f>
        <v>0</v>
      </c>
      <c r="AV135" s="2186">
        <f>IF(ISERROR(VLOOKUP(VLOOKUP($A135, 'E4 TB Allocation Details'!$A$18:$L$214, MATCH("Customer ID", 'E4 TB Allocation Details'!$A$18:$L$18, 0),FALSE), 'E2 Allocators'!$B$15:$W$358, MATCH('O5 Details by Class &amp; Accounts'!AV$18, 'E2 Allocators'!$B$15:$W$15, 0),FALSE)*$G135), 0, VLOOKUP(VLOOKUP($A135, 'E4 TB Allocation Details'!$A$18:$L$214, MATCH("Customer ID", 'E4 TB Allocation Details'!$A$18:$L$18, 0),FALSE), 'E2 Allocators'!$B$15:$W$358, MATCH('O5 Details by Class &amp; Accounts'!AV$18, 'E2 Allocators'!$B$15:$W$15, 0),FALSE)*$G135)</f>
        <v>0</v>
      </c>
      <c r="AW135" s="2186">
        <f>IF(ISERROR(VLOOKUP(VLOOKUP($A135, 'E4 TB Allocation Details'!$A$18:$L$214, MATCH("Customer ID", 'E4 TB Allocation Details'!$A$18:$L$18, 0),FALSE), 'E2 Allocators'!$B$15:$W$358, MATCH('O5 Details by Class &amp; Accounts'!AW$18, 'E2 Allocators'!$B$15:$W$15, 0),FALSE)*$G135), 0, VLOOKUP(VLOOKUP($A135, 'E4 TB Allocation Details'!$A$18:$L$214, MATCH("Customer ID", 'E4 TB Allocation Details'!$A$18:$L$18, 0),FALSE), 'E2 Allocators'!$B$15:$W$358, MATCH('O5 Details by Class &amp; Accounts'!AW$18, 'E2 Allocators'!$B$15:$W$15, 0),FALSE)*$G135)</f>
        <v>0</v>
      </c>
      <c r="AX135" s="2186">
        <f t="shared" si="40"/>
        <v>0</v>
      </c>
      <c r="AY135" s="2186">
        <f>IF(ISERROR(VLOOKUP(VLOOKUP($A135, 'E4 TB Allocation Details'!$A$18:$L$214, MATCH("Misc ID", 'E4 TB Allocation Details'!$A$18:$L$18, 0),FALSE), 'E2 Allocators'!$B$15:$W$358, MATCH('O5 Details by Class &amp; Accounts'!AY$18, 'E2 Allocators'!$B$15:$W$15, 0),FALSE)*$E135), 0, VLOOKUP(VLOOKUP($A135, 'E4 TB Allocation Details'!$A$18:$L$214, MATCH("Misc ID", 'E4 TB Allocation Details'!$A$18:$L$18, 0),FALSE), 'E2 Allocators'!$B$15:$W$358, MATCH('O5 Details by Class &amp; Accounts'!AY$18, 'E2 Allocators'!$B$15:$W$15, 0),FALSE)*$E135)</f>
        <v>0</v>
      </c>
      <c r="AZ135" s="2186">
        <f>IF(ISERROR(VLOOKUP(VLOOKUP($A135, 'E4 TB Allocation Details'!$A$18:$L$214, MATCH("Misc ID", 'E4 TB Allocation Details'!$A$18:$L$18, 0),FALSE), 'E2 Allocators'!$B$15:$W$358, MATCH('O5 Details by Class &amp; Accounts'!AZ$18, 'E2 Allocators'!$B$15:$W$15, 0),FALSE)*$E135), 0, VLOOKUP(VLOOKUP($A135, 'E4 TB Allocation Details'!$A$18:$L$214, MATCH("Misc ID", 'E4 TB Allocation Details'!$A$18:$L$18, 0),FALSE), 'E2 Allocators'!$B$15:$W$358, MATCH('O5 Details by Class &amp; Accounts'!AZ$18, 'E2 Allocators'!$B$15:$W$15, 0),FALSE)*$E135)</f>
        <v>0</v>
      </c>
      <c r="BA135" s="2186">
        <f>IF(ISERROR(VLOOKUP(VLOOKUP($A135, 'E4 TB Allocation Details'!$A$18:$L$214, MATCH("Misc ID", 'E4 TB Allocation Details'!$A$18:$L$18, 0),FALSE), 'E2 Allocators'!$B$15:$W$358, MATCH('O5 Details by Class &amp; Accounts'!BA$18, 'E2 Allocators'!$B$15:$W$15, 0),FALSE)*$E135), 0, VLOOKUP(VLOOKUP($A135, 'E4 TB Allocation Details'!$A$18:$L$214, MATCH("Misc ID", 'E4 TB Allocation Details'!$A$18:$L$18, 0),FALSE), 'E2 Allocators'!$B$15:$W$358, MATCH('O5 Details by Class &amp; Accounts'!BA$18, 'E2 Allocators'!$B$15:$W$15, 0),FALSE)*$E135)</f>
        <v>0</v>
      </c>
      <c r="BB135" s="2186">
        <f>IF(ISERROR(VLOOKUP(VLOOKUP($A135, 'E4 TB Allocation Details'!$A$18:$L$214, MATCH("Misc ID", 'E4 TB Allocation Details'!$A$18:$L$18, 0),FALSE), 'E2 Allocators'!$B$15:$W$358, MATCH('O5 Details by Class &amp; Accounts'!BB$18, 'E2 Allocators'!$B$15:$W$15, 0),FALSE)*$E135), 0, VLOOKUP(VLOOKUP($A135, 'E4 TB Allocation Details'!$A$18:$L$214, MATCH("Misc ID", 'E4 TB Allocation Details'!$A$18:$L$18, 0),FALSE), 'E2 Allocators'!$B$15:$W$358, MATCH('O5 Details by Class &amp; Accounts'!BB$18, 'E2 Allocators'!$B$15:$W$15, 0),FALSE)*$E135)</f>
        <v>0</v>
      </c>
      <c r="BC135" s="2186">
        <f>IF(ISERROR(VLOOKUP(VLOOKUP($A135, 'E4 TB Allocation Details'!$A$18:$L$214, MATCH("Misc ID", 'E4 TB Allocation Details'!$A$18:$L$18, 0),FALSE), 'E2 Allocators'!$B$15:$W$358, MATCH('O5 Details by Class &amp; Accounts'!BC$18, 'E2 Allocators'!$B$15:$W$15, 0),FALSE)*$E135), 0, VLOOKUP(VLOOKUP($A135, 'E4 TB Allocation Details'!$A$18:$L$214, MATCH("Misc ID", 'E4 TB Allocation Details'!$A$18:$L$18, 0),FALSE), 'E2 Allocators'!$B$15:$W$358, MATCH('O5 Details by Class &amp; Accounts'!BC$18, 'E2 Allocators'!$B$15:$W$15, 0),FALSE)*$E135)</f>
        <v>0</v>
      </c>
      <c r="BD135" s="2186">
        <f>IF(ISERROR(VLOOKUP(VLOOKUP($A135, 'E4 TB Allocation Details'!$A$18:$L$214, MATCH("Misc ID", 'E4 TB Allocation Details'!$A$18:$L$18, 0),FALSE), 'E2 Allocators'!$B$15:$W$358, MATCH('O5 Details by Class &amp; Accounts'!BD$18, 'E2 Allocators'!$B$15:$W$15, 0),FALSE)*$E135), 0, VLOOKUP(VLOOKUP($A135, 'E4 TB Allocation Details'!$A$18:$L$214, MATCH("Misc ID", 'E4 TB Allocation Details'!$A$18:$L$18, 0),FALSE), 'E2 Allocators'!$B$15:$W$358, MATCH('O5 Details by Class &amp; Accounts'!BD$18, 'E2 Allocators'!$B$15:$W$15, 0),FALSE)*$E135)</f>
        <v>0</v>
      </c>
      <c r="BE135" s="2186">
        <f>IF(ISERROR(VLOOKUP(VLOOKUP($A135, 'E4 TB Allocation Details'!$A$18:$L$214, MATCH("Misc ID", 'E4 TB Allocation Details'!$A$18:$L$18, 0),FALSE), 'E2 Allocators'!$B$15:$W$358, MATCH('O5 Details by Class &amp; Accounts'!BE$18, 'E2 Allocators'!$B$15:$W$15, 0),FALSE)*$E135), 0, VLOOKUP(VLOOKUP($A135, 'E4 TB Allocation Details'!$A$18:$L$214, MATCH("Misc ID", 'E4 TB Allocation Details'!$A$18:$L$18, 0),FALSE), 'E2 Allocators'!$B$15:$W$358, MATCH('O5 Details by Class &amp; Accounts'!BE$18, 'E2 Allocators'!$B$15:$W$15, 0),FALSE)*$E135)</f>
        <v>0</v>
      </c>
      <c r="BF135" s="2186">
        <f>IF(ISERROR(VLOOKUP(VLOOKUP($A135, 'E4 TB Allocation Details'!$A$18:$L$214, MATCH("Misc ID", 'E4 TB Allocation Details'!$A$18:$L$18, 0),FALSE), 'E2 Allocators'!$B$15:$W$358, MATCH('O5 Details by Class &amp; Accounts'!BF$18, 'E2 Allocators'!$B$15:$W$15, 0),FALSE)*$E135), 0, VLOOKUP(VLOOKUP($A135, 'E4 TB Allocation Details'!$A$18:$L$214, MATCH("Misc ID", 'E4 TB Allocation Details'!$A$18:$L$18, 0),FALSE), 'E2 Allocators'!$B$15:$W$358, MATCH('O5 Details by Class &amp; Accounts'!BF$18, 'E2 Allocators'!$B$15:$W$15, 0),FALSE)*$E135)</f>
        <v>0</v>
      </c>
      <c r="BG135" s="2186">
        <f>IF(ISERROR(VLOOKUP(VLOOKUP($A135, 'E4 TB Allocation Details'!$A$18:$L$214, MATCH("Misc ID", 'E4 TB Allocation Details'!$A$18:$L$18, 0),FALSE), 'E2 Allocators'!$B$15:$W$358, MATCH('O5 Details by Class &amp; Accounts'!BG$18, 'E2 Allocators'!$B$15:$W$15, 0),FALSE)*$E135), 0, VLOOKUP(VLOOKUP($A135, 'E4 TB Allocation Details'!$A$18:$L$214, MATCH("Misc ID", 'E4 TB Allocation Details'!$A$18:$L$18, 0),FALSE), 'E2 Allocators'!$B$15:$W$358, MATCH('O5 Details by Class &amp; Accounts'!BG$18, 'E2 Allocators'!$B$15:$W$15, 0),FALSE)*$E135)</f>
        <v>0</v>
      </c>
      <c r="BH135" s="2186">
        <f>IF(ISERROR(VLOOKUP(VLOOKUP($A135, 'E4 TB Allocation Details'!$A$18:$L$214, MATCH("Misc ID", 'E4 TB Allocation Details'!$A$18:$L$18, 0),FALSE), 'E2 Allocators'!$B$15:$W$358, MATCH('O5 Details by Class &amp; Accounts'!BH$18, 'E2 Allocators'!$B$15:$W$15, 0),FALSE)*$E135), 0, VLOOKUP(VLOOKUP($A135, 'E4 TB Allocation Details'!$A$18:$L$214, MATCH("Misc ID", 'E4 TB Allocation Details'!$A$18:$L$18, 0),FALSE), 'E2 Allocators'!$B$15:$W$358, MATCH('O5 Details by Class &amp; Accounts'!BH$18, 'E2 Allocators'!$B$15:$W$15, 0),FALSE)*$E135)</f>
        <v>0</v>
      </c>
      <c r="BI135" s="2186">
        <f>IF(ISERROR(VLOOKUP(VLOOKUP($A135, 'E4 TB Allocation Details'!$A$18:$L$214, MATCH("Misc ID", 'E4 TB Allocation Details'!$A$18:$L$18, 0),FALSE), 'E2 Allocators'!$B$15:$W$358, MATCH('O5 Details by Class &amp; Accounts'!BI$18, 'E2 Allocators'!$B$15:$W$15, 0),FALSE)*$E135), 0, VLOOKUP(VLOOKUP($A135, 'E4 TB Allocation Details'!$A$18:$L$214, MATCH("Misc ID", 'E4 TB Allocation Details'!$A$18:$L$18, 0),FALSE), 'E2 Allocators'!$B$15:$W$358, MATCH('O5 Details by Class &amp; Accounts'!BI$18, 'E2 Allocators'!$B$15:$W$15, 0),FALSE)*$E135)</f>
        <v>0</v>
      </c>
      <c r="BJ135" s="2186">
        <f>IF(ISERROR(VLOOKUP(VLOOKUP($A135, 'E4 TB Allocation Details'!$A$18:$L$214, MATCH("Misc ID", 'E4 TB Allocation Details'!$A$18:$L$18, 0),FALSE), 'E2 Allocators'!$B$15:$W$358, MATCH('O5 Details by Class &amp; Accounts'!BJ$18, 'E2 Allocators'!$B$15:$W$15, 0),FALSE)*$E135), 0, VLOOKUP(VLOOKUP($A135, 'E4 TB Allocation Details'!$A$18:$L$214, MATCH("Misc ID", 'E4 TB Allocation Details'!$A$18:$L$18, 0),FALSE), 'E2 Allocators'!$B$15:$W$358, MATCH('O5 Details by Class &amp; Accounts'!BJ$18, 'E2 Allocators'!$B$15:$W$15, 0),FALSE)*$E135)</f>
        <v>0</v>
      </c>
      <c r="BK135" s="2186">
        <f>IF(ISERROR(VLOOKUP(VLOOKUP($A135, 'E4 TB Allocation Details'!$A$18:$L$214, MATCH("Misc ID", 'E4 TB Allocation Details'!$A$18:$L$18, 0),FALSE), 'E2 Allocators'!$B$15:$W$358, MATCH('O5 Details by Class &amp; Accounts'!BK$18, 'E2 Allocators'!$B$15:$W$15, 0),FALSE)*$E135), 0, VLOOKUP(VLOOKUP($A135, 'E4 TB Allocation Details'!$A$18:$L$214, MATCH("Misc ID", 'E4 TB Allocation Details'!$A$18:$L$18, 0),FALSE), 'E2 Allocators'!$B$15:$W$358, MATCH('O5 Details by Class &amp; Accounts'!BK$18, 'E2 Allocators'!$B$15:$W$15, 0),FALSE)*$E135)</f>
        <v>0</v>
      </c>
      <c r="BL135" s="2186">
        <f>IF(ISERROR(VLOOKUP(VLOOKUP($A135, 'E4 TB Allocation Details'!$A$18:$L$214, MATCH("Misc ID", 'E4 TB Allocation Details'!$A$18:$L$18, 0),FALSE), 'E2 Allocators'!$B$15:$W$358, MATCH('O5 Details by Class &amp; Accounts'!BL$18, 'E2 Allocators'!$B$15:$W$15, 0),FALSE)*$E135), 0, VLOOKUP(VLOOKUP($A135, 'E4 TB Allocation Details'!$A$18:$L$214, MATCH("Misc ID", 'E4 TB Allocation Details'!$A$18:$L$18, 0),FALSE), 'E2 Allocators'!$B$15:$W$358, MATCH('O5 Details by Class &amp; Accounts'!BL$18, 'E2 Allocators'!$B$15:$W$15, 0),FALSE)*$E135)</f>
        <v>0</v>
      </c>
      <c r="BM135" s="2186">
        <f>IF(ISERROR(VLOOKUP(VLOOKUP($A135, 'E4 TB Allocation Details'!$A$18:$L$214, MATCH("Misc ID", 'E4 TB Allocation Details'!$A$18:$L$18, 0),FALSE), 'E2 Allocators'!$B$15:$W$358, MATCH('O5 Details by Class &amp; Accounts'!BM$18, 'E2 Allocators'!$B$15:$W$15, 0),FALSE)*$E135), 0, VLOOKUP(VLOOKUP($A135, 'E4 TB Allocation Details'!$A$18:$L$214, MATCH("Misc ID", 'E4 TB Allocation Details'!$A$18:$L$18, 0),FALSE), 'E2 Allocators'!$B$15:$W$358, MATCH('O5 Details by Class &amp; Accounts'!BM$18, 'E2 Allocators'!$B$15:$W$15, 0),FALSE)*$E135)</f>
        <v>0</v>
      </c>
      <c r="BN135" s="2186">
        <f>IF(ISERROR(VLOOKUP(VLOOKUP($A135, 'E4 TB Allocation Details'!$A$18:$L$214, MATCH("Misc ID", 'E4 TB Allocation Details'!$A$18:$L$18, 0),FALSE), 'E2 Allocators'!$B$15:$W$358, MATCH('O5 Details by Class &amp; Accounts'!BN$18, 'E2 Allocators'!$B$15:$W$15, 0),FALSE)*$E135), 0, VLOOKUP(VLOOKUP($A135, 'E4 TB Allocation Details'!$A$18:$L$214, MATCH("Misc ID", 'E4 TB Allocation Details'!$A$18:$L$18, 0),FALSE), 'E2 Allocators'!$B$15:$W$358, MATCH('O5 Details by Class &amp; Accounts'!BN$18, 'E2 Allocators'!$B$15:$W$15, 0),FALSE)*$E135)</f>
        <v>0</v>
      </c>
      <c r="BO135" s="2186">
        <f>IF(ISERROR(VLOOKUP(VLOOKUP($A135, 'E4 TB Allocation Details'!$A$18:$L$214, MATCH("Misc ID", 'E4 TB Allocation Details'!$A$18:$L$18, 0),FALSE), 'E2 Allocators'!$B$15:$W$358, MATCH('O5 Details by Class &amp; Accounts'!BO$18, 'E2 Allocators'!$B$15:$W$15, 0),FALSE)*$E135), 0, VLOOKUP(VLOOKUP($A135, 'E4 TB Allocation Details'!$A$18:$L$214, MATCH("Misc ID", 'E4 TB Allocation Details'!$A$18:$L$18, 0),FALSE), 'E2 Allocators'!$B$15:$W$358, MATCH('O5 Details by Class &amp; Accounts'!BO$18, 'E2 Allocators'!$B$15:$W$15, 0),FALSE)*$E135)</f>
        <v>0</v>
      </c>
      <c r="BP135" s="2186">
        <f>IF(ISERROR(VLOOKUP(VLOOKUP($A135, 'E4 TB Allocation Details'!$A$18:$L$214, MATCH("Misc ID", 'E4 TB Allocation Details'!$A$18:$L$18, 0),FALSE), 'E2 Allocators'!$B$15:$W$358, MATCH('O5 Details by Class &amp; Accounts'!BP$18, 'E2 Allocators'!$B$15:$W$15, 0),FALSE)*$E135), 0, VLOOKUP(VLOOKUP($A135, 'E4 TB Allocation Details'!$A$18:$L$214, MATCH("Misc ID", 'E4 TB Allocation Details'!$A$18:$L$18, 0),FALSE), 'E2 Allocators'!$B$15:$W$358, MATCH('O5 Details by Class &amp; Accounts'!BP$18, 'E2 Allocators'!$B$15:$W$15, 0),FALSE)*$E135)</f>
        <v>0</v>
      </c>
      <c r="BQ135" s="2186">
        <f>IF(ISERROR(VLOOKUP(VLOOKUP($A135, 'E4 TB Allocation Details'!$A$18:$L$214, MATCH("Misc ID", 'E4 TB Allocation Details'!$A$18:$L$18, 0),FALSE), 'E2 Allocators'!$B$15:$W$358, MATCH('O5 Details by Class &amp; Accounts'!BQ$18, 'E2 Allocators'!$B$15:$W$15, 0),FALSE)*$E135), 0, VLOOKUP(VLOOKUP($A135, 'E4 TB Allocation Details'!$A$18:$L$214, MATCH("Misc ID", 'E4 TB Allocation Details'!$A$18:$L$18, 0),FALSE), 'E2 Allocators'!$B$15:$W$358, MATCH('O5 Details by Class &amp; Accounts'!BQ$18, 'E2 Allocators'!$B$15:$W$15, 0),FALSE)*$E135)</f>
        <v>0</v>
      </c>
      <c r="BR135" s="2186">
        <f>IF(ISERROR(VLOOKUP(VLOOKUP($A135, 'E4 TB Allocation Details'!$A$18:$L$214, MATCH("Misc ID", 'E4 TB Allocation Details'!$A$18:$L$18, 0),FALSE), 'E2 Allocators'!$B$15:$W$358, MATCH('O5 Details by Class &amp; Accounts'!BR$18, 'E2 Allocators'!$B$15:$W$15, 0),FALSE)*$E135), 0, VLOOKUP(VLOOKUP($A135, 'E4 TB Allocation Details'!$A$18:$L$214, MATCH("Misc ID", 'E4 TB Allocation Details'!$A$18:$L$18, 0),FALSE), 'E2 Allocators'!$B$15:$W$358, MATCH('O5 Details by Class &amp; Accounts'!BR$18, 'E2 Allocators'!$B$15:$W$15, 0),FALSE)*$E135)</f>
        <v>0</v>
      </c>
      <c r="BS135" s="2186">
        <f t="shared" si="41"/>
        <v>0</v>
      </c>
      <c r="BT135" s="2186">
        <f>IF(ISERROR(VLOOKUP(VLOOKUP($A135, 'E4 TB Allocation Details'!$A$18:$L$214, MATCH("A &amp; G ID", 'E4 TB Allocation Details'!$A$18:$L$18, 0),FALSE), 'E2 Allocators'!$B$15:$W$358, MATCH('O5 Details by Class &amp; Accounts'!BT$18, 'E2 Allocators'!$B$15:$W$15, 0),FALSE)*$E135), 0, VLOOKUP(VLOOKUP($A135, 'E4 TB Allocation Details'!$A$18:$L$214, MATCH("A &amp; G ID", 'E4 TB Allocation Details'!$A$18:$L$18, 0),FALSE), 'E2 Allocators'!$B$15:$W$358, MATCH('O5 Details by Class &amp; Accounts'!BT$18, 'E2 Allocators'!$B$15:$W$15, 0),FALSE)*$E135)</f>
        <v>0</v>
      </c>
      <c r="BU135" s="2186">
        <f>IF(ISERROR(VLOOKUP(VLOOKUP($A135, 'E4 TB Allocation Details'!$A$18:$L$214, MATCH("A &amp; G ID", 'E4 TB Allocation Details'!$A$18:$L$18, 0),FALSE), 'E2 Allocators'!$B$15:$W$358, MATCH('O5 Details by Class &amp; Accounts'!BU$18, 'E2 Allocators'!$B$15:$W$15, 0),FALSE)*$E135), 0, VLOOKUP(VLOOKUP($A135, 'E4 TB Allocation Details'!$A$18:$L$214, MATCH("A &amp; G ID", 'E4 TB Allocation Details'!$A$18:$L$18, 0),FALSE), 'E2 Allocators'!$B$15:$W$358, MATCH('O5 Details by Class &amp; Accounts'!BU$18, 'E2 Allocators'!$B$15:$W$15, 0),FALSE)*$E135)</f>
        <v>0</v>
      </c>
      <c r="BV135" s="2186">
        <f>IF(ISERROR(VLOOKUP(VLOOKUP($A135, 'E4 TB Allocation Details'!$A$18:$L$214, MATCH("A &amp; G ID", 'E4 TB Allocation Details'!$A$18:$L$18, 0),FALSE), 'E2 Allocators'!$B$15:$W$358, MATCH('O5 Details by Class &amp; Accounts'!BV$18, 'E2 Allocators'!$B$15:$W$15, 0),FALSE)*$E135), 0, VLOOKUP(VLOOKUP($A135, 'E4 TB Allocation Details'!$A$18:$L$214, MATCH("A &amp; G ID", 'E4 TB Allocation Details'!$A$18:$L$18, 0),FALSE), 'E2 Allocators'!$B$15:$W$358, MATCH('O5 Details by Class &amp; Accounts'!BV$18, 'E2 Allocators'!$B$15:$W$15, 0),FALSE)*$E135)</f>
        <v>0</v>
      </c>
      <c r="BW135" s="2186">
        <f>IF(ISERROR(VLOOKUP(VLOOKUP($A135, 'E4 TB Allocation Details'!$A$18:$L$214, MATCH("A &amp; G ID", 'E4 TB Allocation Details'!$A$18:$L$18, 0),FALSE), 'E2 Allocators'!$B$15:$W$358, MATCH('O5 Details by Class &amp; Accounts'!BW$18, 'E2 Allocators'!$B$15:$W$15, 0),FALSE)*$E135), 0, VLOOKUP(VLOOKUP($A135, 'E4 TB Allocation Details'!$A$18:$L$214, MATCH("A &amp; G ID", 'E4 TB Allocation Details'!$A$18:$L$18, 0),FALSE), 'E2 Allocators'!$B$15:$W$358, MATCH('O5 Details by Class &amp; Accounts'!BW$18, 'E2 Allocators'!$B$15:$W$15, 0),FALSE)*$E135)</f>
        <v>0</v>
      </c>
      <c r="BX135" s="2186">
        <f>IF(ISERROR(VLOOKUP(VLOOKUP($A135, 'E4 TB Allocation Details'!$A$18:$L$214, MATCH("A &amp; G ID", 'E4 TB Allocation Details'!$A$18:$L$18, 0),FALSE), 'E2 Allocators'!$B$15:$W$358, MATCH('O5 Details by Class &amp; Accounts'!BX$18, 'E2 Allocators'!$B$15:$W$15, 0),FALSE)*$E135), 0, VLOOKUP(VLOOKUP($A135, 'E4 TB Allocation Details'!$A$18:$L$214, MATCH("A &amp; G ID", 'E4 TB Allocation Details'!$A$18:$L$18, 0),FALSE), 'E2 Allocators'!$B$15:$W$358, MATCH('O5 Details by Class &amp; Accounts'!BX$18, 'E2 Allocators'!$B$15:$W$15, 0),FALSE)*$E135)</f>
        <v>0</v>
      </c>
      <c r="BY135" s="2186">
        <f>IF(ISERROR(VLOOKUP(VLOOKUP($A135, 'E4 TB Allocation Details'!$A$18:$L$214, MATCH("A &amp; G ID", 'E4 TB Allocation Details'!$A$18:$L$18, 0),FALSE), 'E2 Allocators'!$B$15:$W$358, MATCH('O5 Details by Class &amp; Accounts'!BY$18, 'E2 Allocators'!$B$15:$W$15, 0),FALSE)*$E135), 0, VLOOKUP(VLOOKUP($A135, 'E4 TB Allocation Details'!$A$18:$L$214, MATCH("A &amp; G ID", 'E4 TB Allocation Details'!$A$18:$L$18, 0),FALSE), 'E2 Allocators'!$B$15:$W$358, MATCH('O5 Details by Class &amp; Accounts'!BY$18, 'E2 Allocators'!$B$15:$W$15, 0),FALSE)*$E135)</f>
        <v>0</v>
      </c>
      <c r="BZ135" s="2186">
        <f>IF(ISERROR(VLOOKUP(VLOOKUP($A135, 'E4 TB Allocation Details'!$A$18:$L$214, MATCH("A &amp; G ID", 'E4 TB Allocation Details'!$A$18:$L$18, 0),FALSE), 'E2 Allocators'!$B$15:$W$358, MATCH('O5 Details by Class &amp; Accounts'!BZ$18, 'E2 Allocators'!$B$15:$W$15, 0),FALSE)*$E135), 0, VLOOKUP(VLOOKUP($A135, 'E4 TB Allocation Details'!$A$18:$L$214, MATCH("A &amp; G ID", 'E4 TB Allocation Details'!$A$18:$L$18, 0),FALSE), 'E2 Allocators'!$B$15:$W$358, MATCH('O5 Details by Class &amp; Accounts'!BZ$18, 'E2 Allocators'!$B$15:$W$15, 0),FALSE)*$E135)</f>
        <v>0</v>
      </c>
      <c r="CA135" s="2186">
        <f>IF(ISERROR(VLOOKUP(VLOOKUP($A135, 'E4 TB Allocation Details'!$A$18:$L$214, MATCH("A &amp; G ID", 'E4 TB Allocation Details'!$A$18:$L$18, 0),FALSE), 'E2 Allocators'!$B$15:$W$358, MATCH('O5 Details by Class &amp; Accounts'!CA$18, 'E2 Allocators'!$B$15:$W$15, 0),FALSE)*$E135), 0, VLOOKUP(VLOOKUP($A135, 'E4 TB Allocation Details'!$A$18:$L$214, MATCH("A &amp; G ID", 'E4 TB Allocation Details'!$A$18:$L$18, 0),FALSE), 'E2 Allocators'!$B$15:$W$358, MATCH('O5 Details by Class &amp; Accounts'!CA$18, 'E2 Allocators'!$B$15:$W$15, 0),FALSE)*$E135)</f>
        <v>0</v>
      </c>
      <c r="CB135" s="2186">
        <f>IF(ISERROR(VLOOKUP(VLOOKUP($A135, 'E4 TB Allocation Details'!$A$18:$L$214, MATCH("A &amp; G ID", 'E4 TB Allocation Details'!$A$18:$L$18, 0),FALSE), 'E2 Allocators'!$B$15:$W$358, MATCH('O5 Details by Class &amp; Accounts'!CB$18, 'E2 Allocators'!$B$15:$W$15, 0),FALSE)*$E135), 0, VLOOKUP(VLOOKUP($A135, 'E4 TB Allocation Details'!$A$18:$L$214, MATCH("A &amp; G ID", 'E4 TB Allocation Details'!$A$18:$L$18, 0),FALSE), 'E2 Allocators'!$B$15:$W$358, MATCH('O5 Details by Class &amp; Accounts'!CB$18, 'E2 Allocators'!$B$15:$W$15, 0),FALSE)*$E135)</f>
        <v>0</v>
      </c>
      <c r="CC135" s="2186">
        <f>IF(ISERROR(VLOOKUP(VLOOKUP($A135, 'E4 TB Allocation Details'!$A$18:$L$214, MATCH("A &amp; G ID", 'E4 TB Allocation Details'!$A$18:$L$18, 0),FALSE), 'E2 Allocators'!$B$15:$W$358, MATCH('O5 Details by Class &amp; Accounts'!CC$18, 'E2 Allocators'!$B$15:$W$15, 0),FALSE)*$E135), 0, VLOOKUP(VLOOKUP($A135, 'E4 TB Allocation Details'!$A$18:$L$214, MATCH("A &amp; G ID", 'E4 TB Allocation Details'!$A$18:$L$18, 0),FALSE), 'E2 Allocators'!$B$15:$W$358, MATCH('O5 Details by Class &amp; Accounts'!CC$18, 'E2 Allocators'!$B$15:$W$15, 0),FALSE)*$E135)</f>
        <v>0</v>
      </c>
      <c r="CD135" s="2186">
        <f>IF(ISERROR(VLOOKUP(VLOOKUP($A135, 'E4 TB Allocation Details'!$A$18:$L$214, MATCH("A &amp; G ID", 'E4 TB Allocation Details'!$A$18:$L$18, 0),FALSE), 'E2 Allocators'!$B$15:$W$358, MATCH('O5 Details by Class &amp; Accounts'!CD$18, 'E2 Allocators'!$B$15:$W$15, 0),FALSE)*$E135), 0, VLOOKUP(VLOOKUP($A135, 'E4 TB Allocation Details'!$A$18:$L$214, MATCH("A &amp; G ID", 'E4 TB Allocation Details'!$A$18:$L$18, 0),FALSE), 'E2 Allocators'!$B$15:$W$358, MATCH('O5 Details by Class &amp; Accounts'!CD$18, 'E2 Allocators'!$B$15:$W$15, 0),FALSE)*$E135)</f>
        <v>0</v>
      </c>
      <c r="CE135" s="2186">
        <f>IF(ISERROR(VLOOKUP(VLOOKUP($A135, 'E4 TB Allocation Details'!$A$18:$L$214, MATCH("A &amp; G ID", 'E4 TB Allocation Details'!$A$18:$L$18, 0),FALSE), 'E2 Allocators'!$B$15:$W$358, MATCH('O5 Details by Class &amp; Accounts'!CE$18, 'E2 Allocators'!$B$15:$W$15, 0),FALSE)*$E135), 0, VLOOKUP(VLOOKUP($A135, 'E4 TB Allocation Details'!$A$18:$L$214, MATCH("A &amp; G ID", 'E4 TB Allocation Details'!$A$18:$L$18, 0),FALSE), 'E2 Allocators'!$B$15:$W$358, MATCH('O5 Details by Class &amp; Accounts'!CE$18, 'E2 Allocators'!$B$15:$W$15, 0),FALSE)*$E135)</f>
        <v>0</v>
      </c>
      <c r="CF135" s="2186">
        <f>IF(ISERROR(VLOOKUP(VLOOKUP($A135, 'E4 TB Allocation Details'!$A$18:$L$214, MATCH("A &amp; G ID", 'E4 TB Allocation Details'!$A$18:$L$18, 0),FALSE), 'E2 Allocators'!$B$15:$W$358, MATCH('O5 Details by Class &amp; Accounts'!CF$18, 'E2 Allocators'!$B$15:$W$15, 0),FALSE)*$E135), 0, VLOOKUP(VLOOKUP($A135, 'E4 TB Allocation Details'!$A$18:$L$214, MATCH("A &amp; G ID", 'E4 TB Allocation Details'!$A$18:$L$18, 0),FALSE), 'E2 Allocators'!$B$15:$W$358, MATCH('O5 Details by Class &amp; Accounts'!CF$18, 'E2 Allocators'!$B$15:$W$15, 0),FALSE)*$E135)</f>
        <v>0</v>
      </c>
      <c r="CG135" s="2186">
        <f>IF(ISERROR(VLOOKUP(VLOOKUP($A135, 'E4 TB Allocation Details'!$A$18:$L$214, MATCH("A &amp; G ID", 'E4 TB Allocation Details'!$A$18:$L$18, 0),FALSE), 'E2 Allocators'!$B$15:$W$358, MATCH('O5 Details by Class &amp; Accounts'!CG$18, 'E2 Allocators'!$B$15:$W$15, 0),FALSE)*$E135), 0, VLOOKUP(VLOOKUP($A135, 'E4 TB Allocation Details'!$A$18:$L$214, MATCH("A &amp; G ID", 'E4 TB Allocation Details'!$A$18:$L$18, 0),FALSE), 'E2 Allocators'!$B$15:$W$358, MATCH('O5 Details by Class &amp; Accounts'!CG$18, 'E2 Allocators'!$B$15:$W$15, 0),FALSE)*$E135)</f>
        <v>0</v>
      </c>
      <c r="CH135" s="2186">
        <f>IF(ISERROR(VLOOKUP(VLOOKUP($A135, 'E4 TB Allocation Details'!$A$18:$L$214, MATCH("A &amp; G ID", 'E4 TB Allocation Details'!$A$18:$L$18, 0),FALSE), 'E2 Allocators'!$B$15:$W$358, MATCH('O5 Details by Class &amp; Accounts'!CH$18, 'E2 Allocators'!$B$15:$W$15, 0),FALSE)*$E135), 0, VLOOKUP(VLOOKUP($A135, 'E4 TB Allocation Details'!$A$18:$L$214, MATCH("A &amp; G ID", 'E4 TB Allocation Details'!$A$18:$L$18, 0),FALSE), 'E2 Allocators'!$B$15:$W$358, MATCH('O5 Details by Class &amp; Accounts'!CH$18, 'E2 Allocators'!$B$15:$W$15, 0),FALSE)*$E135)</f>
        <v>0</v>
      </c>
      <c r="CI135" s="2186">
        <f>IF(ISERROR(VLOOKUP(VLOOKUP($A135, 'E4 TB Allocation Details'!$A$18:$L$214, MATCH("A &amp; G ID", 'E4 TB Allocation Details'!$A$18:$L$18, 0),FALSE), 'E2 Allocators'!$B$15:$W$358, MATCH('O5 Details by Class &amp; Accounts'!CI$18, 'E2 Allocators'!$B$15:$W$15, 0),FALSE)*$E135), 0, VLOOKUP(VLOOKUP($A135, 'E4 TB Allocation Details'!$A$18:$L$214, MATCH("A &amp; G ID", 'E4 TB Allocation Details'!$A$18:$L$18, 0),FALSE), 'E2 Allocators'!$B$15:$W$358, MATCH('O5 Details by Class &amp; Accounts'!CI$18, 'E2 Allocators'!$B$15:$W$15, 0),FALSE)*$E135)</f>
        <v>0</v>
      </c>
      <c r="CJ135" s="2186">
        <f>IF(ISERROR(VLOOKUP(VLOOKUP($A135, 'E4 TB Allocation Details'!$A$18:$L$214, MATCH("A &amp; G ID", 'E4 TB Allocation Details'!$A$18:$L$18, 0),FALSE), 'E2 Allocators'!$B$15:$W$358, MATCH('O5 Details by Class &amp; Accounts'!CJ$18, 'E2 Allocators'!$B$15:$W$15, 0),FALSE)*$E135), 0, VLOOKUP(VLOOKUP($A135, 'E4 TB Allocation Details'!$A$18:$L$214, MATCH("A &amp; G ID", 'E4 TB Allocation Details'!$A$18:$L$18, 0),FALSE), 'E2 Allocators'!$B$15:$W$358, MATCH('O5 Details by Class &amp; Accounts'!CJ$18, 'E2 Allocators'!$B$15:$W$15, 0),FALSE)*$E135)</f>
        <v>0</v>
      </c>
      <c r="CK135" s="2186">
        <f>IF(ISERROR(VLOOKUP(VLOOKUP($A135, 'E4 TB Allocation Details'!$A$18:$L$214, MATCH("A &amp; G ID", 'E4 TB Allocation Details'!$A$18:$L$18, 0),FALSE), 'E2 Allocators'!$B$15:$W$358, MATCH('O5 Details by Class &amp; Accounts'!CK$18, 'E2 Allocators'!$B$15:$W$15, 0),FALSE)*$E135), 0, VLOOKUP(VLOOKUP($A135, 'E4 TB Allocation Details'!$A$18:$L$214, MATCH("A &amp; G ID", 'E4 TB Allocation Details'!$A$18:$L$18, 0),FALSE), 'E2 Allocators'!$B$15:$W$358, MATCH('O5 Details by Class &amp; Accounts'!CK$18, 'E2 Allocators'!$B$15:$W$15, 0),FALSE)*$E135)</f>
        <v>0</v>
      </c>
      <c r="CL135" s="2186">
        <f>IF(ISERROR(VLOOKUP(VLOOKUP($A135, 'E4 TB Allocation Details'!$A$18:$L$214, MATCH("A &amp; G ID", 'E4 TB Allocation Details'!$A$18:$L$18, 0),FALSE), 'E2 Allocators'!$B$15:$W$358, MATCH('O5 Details by Class &amp; Accounts'!CL$18, 'E2 Allocators'!$B$15:$W$15, 0),FALSE)*$E135), 0, VLOOKUP(VLOOKUP($A135, 'E4 TB Allocation Details'!$A$18:$L$214, MATCH("A &amp; G ID", 'E4 TB Allocation Details'!$A$18:$L$18, 0),FALSE), 'E2 Allocators'!$B$15:$W$358, MATCH('O5 Details by Class &amp; Accounts'!CL$18, 'E2 Allocators'!$B$15:$W$15, 0),FALSE)*$E135)</f>
        <v>0</v>
      </c>
      <c r="CM135" s="2186">
        <f>IF(ISERROR(VLOOKUP(VLOOKUP($A135, 'E4 TB Allocation Details'!$A$18:$L$214, MATCH("A &amp; G ID", 'E4 TB Allocation Details'!$A$18:$L$18, 0),FALSE), 'E2 Allocators'!$B$15:$W$358, MATCH('O5 Details by Class &amp; Accounts'!CM$18, 'E2 Allocators'!$B$15:$W$15, 0),FALSE)*$E135), 0, VLOOKUP(VLOOKUP($A135, 'E4 TB Allocation Details'!$A$18:$L$214, MATCH("A &amp; G ID", 'E4 TB Allocation Details'!$A$18:$L$18, 0),FALSE), 'E2 Allocators'!$B$15:$W$358, MATCH('O5 Details by Class &amp; Accounts'!CM$18, 'E2 Allocators'!$B$15:$W$15, 0),FALSE)*$E135)</f>
        <v>0</v>
      </c>
      <c r="CN135" s="2186">
        <f t="shared" si="42"/>
        <v>0</v>
      </c>
      <c r="CO135" s="2187">
        <f t="shared" si="43"/>
        <v>0</v>
      </c>
      <c r="CQ135" s="1625">
        <v>1815</v>
      </c>
    </row>
    <row r="136" spans="1:95" s="54" customFormat="1" ht="25.5" x14ac:dyDescent="0.2">
      <c r="A136" s="991">
        <v>5016</v>
      </c>
      <c r="B136" s="990" t="s">
        <v>979</v>
      </c>
      <c r="C136" s="2184">
        <f>IF(ISERROR(VLOOKUP($A136,'I3 TB Data'!$A$19:$H$483,MATCH('O5 Details by Class &amp; Accounts'!$C$18, 'I3 TB Data'!$A$19:$H$19,0),0)), 0, VLOOKUP($A136,'I3 TB Data'!$A$19:$H$483,MATCH('O5 Details by Class &amp; Accounts'!$C$18,'I3 TB Data'!$A$19:$H$19,0),0))</f>
        <v>406230.81</v>
      </c>
      <c r="D136" s="2185"/>
      <c r="E136" s="2184">
        <f t="shared" si="31"/>
        <v>406230.81</v>
      </c>
      <c r="F136" s="2186">
        <f>IF(ISERROR(VLOOKUP($A136, 'E1 Categorization'!A33:E124, MATCH("Customer Component", 'E1 Categorization'!$A$33:$E$33,0), 0)), 0, IF(VLOOKUP($A136, 'E1 Categorization'!A33:E124, MATCH("Customer Component", 'E1 Categorization'!$A$33:$E$33,0), 0)=0, 'O5 Details by Class &amp; Accounts'!$E136, IF(AND(VLOOKUP($A136, 'E1 Categorization'!A33:E124, MATCH("Customer Component", 'E1 Categorization'!$A$33:$E$33,0), 0) &gt;0, VLOOKUP($A136, 'E1 Categorization'!A33:E124, MATCH("Customer Component", 'E1 Categorization'!$A$33:$E$33,0), 0)&lt;1), 'O5 Details by Class &amp; Accounts'!$E136*(1-VLOOKUP($A136, 'E1 Categorization'!A33:E124, MATCH("Customer Component", 'E1 Categorization'!$A$33:$E$33,0), 0)), 0)))</f>
        <v>406230.81</v>
      </c>
      <c r="G136" s="2186">
        <f>IF(ISERROR(VLOOKUP($A136, 'E1 Categorization'!A33:E124, MATCH("Customer Component", 'E1 Categorization'!$A$33:$E$33,0), 0)),0, IF(VLOOKUP($A136, 'E1 Categorization'!A33:E124, MATCH("Customer Component", 'E1 Categorization'!$A$33:$E$33,0), 0)=0, 0, IF(AND(VLOOKUP($A136, 'E1 Categorization'!A33:E124, MATCH("Customer Component", 'E1 Categorization'!$A$33:$E$33,0), 0) &gt;0, VLOOKUP($A136, 'E1 Categorization'!A33:E124, MATCH("Customer Component", 'E1 Categorization'!$A$33:$E$33,0), 0)&lt;1), 'O5 Details by Class &amp; Accounts'!$E136*(VLOOKUP($A136, 'E1 Categorization'!A33:E124, MATCH("Customer Component", 'E1 Categorization'!$A$33:$E$33,0), 0)), 'O5 Details by Class &amp; Accounts'!$E136)))</f>
        <v>0</v>
      </c>
      <c r="H136" s="2186">
        <f t="shared" si="38"/>
        <v>406230.81</v>
      </c>
      <c r="I136" s="2186">
        <f>IF(ISERROR(VLOOKUP(VLOOKUP($A136, 'E4 TB Allocation Details'!$A$18:$L$214, MATCH("Demand ID", 'E4 TB Allocation Details'!$A$18:$L$18, 0),FALSE), 'E2 Allocators'!$B$15:$W$358, MATCH('O5 Details by Class &amp; Accounts'!I$18, 'E2 Allocators'!$B$15:$W$15, 0),FALSE)*$F136), 0, VLOOKUP(VLOOKUP($A136, 'E4 TB Allocation Details'!$A$18:$L$214, MATCH("Demand ID", 'E4 TB Allocation Details'!$A$18:$L$18, 0),FALSE), 'E2 Allocators'!$B$15:$W$358, MATCH('O5 Details by Class &amp; Accounts'!I$18, 'E2 Allocators'!$B$15:$W$15, 0),FALSE)*$F136)</f>
        <v>179323.85865987596</v>
      </c>
      <c r="J136" s="2186">
        <f>IF(ISERROR(VLOOKUP(VLOOKUP($A136, 'E4 TB Allocation Details'!$A$18:$L$214, MATCH("Demand ID", 'E4 TB Allocation Details'!$A$18:$L$18, 0),FALSE), 'E2 Allocators'!$B$15:$W$358, MATCH('O5 Details by Class &amp; Accounts'!J$18, 'E2 Allocators'!$B$15:$W$15, 0),FALSE)*$F136), 0, VLOOKUP(VLOOKUP($A136, 'E4 TB Allocation Details'!$A$18:$L$214, MATCH("Demand ID", 'E4 TB Allocation Details'!$A$18:$L$18, 0),FALSE), 'E2 Allocators'!$B$15:$W$358, MATCH('O5 Details by Class &amp; Accounts'!J$18, 'E2 Allocators'!$B$15:$W$15, 0),FALSE)*$F136)</f>
        <v>73589.811646496863</v>
      </c>
      <c r="K136" s="2186">
        <f>IF(ISERROR(VLOOKUP(VLOOKUP($A136, 'E4 TB Allocation Details'!$A$18:$L$214, MATCH("Demand ID", 'E4 TB Allocation Details'!$A$18:$L$18, 0),FALSE), 'E2 Allocators'!$B$15:$W$358, MATCH('O5 Details by Class &amp; Accounts'!K$18, 'E2 Allocators'!$B$15:$W$15, 0),FALSE)*$F136), 0, VLOOKUP(VLOOKUP($A136, 'E4 TB Allocation Details'!$A$18:$L$214, MATCH("Demand ID", 'E4 TB Allocation Details'!$A$18:$L$18, 0),FALSE), 'E2 Allocators'!$B$15:$W$358, MATCH('O5 Details by Class &amp; Accounts'!K$18, 'E2 Allocators'!$B$15:$W$15, 0),FALSE)*$F136)</f>
        <v>149608.7390809819</v>
      </c>
      <c r="L136" s="2186">
        <f>IF(ISERROR(VLOOKUP(VLOOKUP($A136, 'E4 TB Allocation Details'!$A$18:$L$214, MATCH("Demand ID", 'E4 TB Allocation Details'!$A$18:$L$18, 0),FALSE), 'E2 Allocators'!$B$15:$W$358, MATCH('O5 Details by Class &amp; Accounts'!L$18, 'E2 Allocators'!$B$15:$W$15, 0),FALSE)*$F136), 0, VLOOKUP(VLOOKUP($A136, 'E4 TB Allocation Details'!$A$18:$L$214, MATCH("Demand ID", 'E4 TB Allocation Details'!$A$18:$L$18, 0),FALSE), 'E2 Allocators'!$B$15:$W$358, MATCH('O5 Details by Class &amp; Accounts'!L$18, 'E2 Allocators'!$B$15:$W$15, 0),FALSE)*$F136)</f>
        <v>0</v>
      </c>
      <c r="M136" s="2186">
        <f>IF(ISERROR(VLOOKUP(VLOOKUP($A136, 'E4 TB Allocation Details'!$A$18:$L$214, MATCH("Demand ID", 'E4 TB Allocation Details'!$A$18:$L$18, 0),FALSE), 'E2 Allocators'!$B$15:$W$358, MATCH('O5 Details by Class &amp; Accounts'!M$18, 'E2 Allocators'!$B$15:$W$15, 0),FALSE)*$F136), 0, VLOOKUP(VLOOKUP($A136, 'E4 TB Allocation Details'!$A$18:$L$214, MATCH("Demand ID", 'E4 TB Allocation Details'!$A$18:$L$18, 0),FALSE), 'E2 Allocators'!$B$15:$W$358, MATCH('O5 Details by Class &amp; Accounts'!M$18, 'E2 Allocators'!$B$15:$W$15, 0),FALSE)*$F136)</f>
        <v>0</v>
      </c>
      <c r="N136" s="2186">
        <f>IF(ISERROR(VLOOKUP(VLOOKUP($A136, 'E4 TB Allocation Details'!$A$18:$L$214, MATCH("Demand ID", 'E4 TB Allocation Details'!$A$18:$L$18, 0),FALSE), 'E2 Allocators'!$B$15:$W$358, MATCH('O5 Details by Class &amp; Accounts'!N$18, 'E2 Allocators'!$B$15:$W$15, 0),FALSE)*$F136), 0, VLOOKUP(VLOOKUP($A136, 'E4 TB Allocation Details'!$A$18:$L$214, MATCH("Demand ID", 'E4 TB Allocation Details'!$A$18:$L$18, 0),FALSE), 'E2 Allocators'!$B$15:$W$358, MATCH('O5 Details by Class &amp; Accounts'!N$18, 'E2 Allocators'!$B$15:$W$15, 0),FALSE)*$F136)</f>
        <v>0</v>
      </c>
      <c r="O136" s="2186">
        <f>IF(ISERROR(VLOOKUP(VLOOKUP($A136, 'E4 TB Allocation Details'!$A$18:$L$214, MATCH("Demand ID", 'E4 TB Allocation Details'!$A$18:$L$18, 0),FALSE), 'E2 Allocators'!$B$15:$W$358, MATCH('O5 Details by Class &amp; Accounts'!O$18, 'E2 Allocators'!$B$15:$W$15, 0),FALSE)*$F136), 0, VLOOKUP(VLOOKUP($A136, 'E4 TB Allocation Details'!$A$18:$L$214, MATCH("Demand ID", 'E4 TB Allocation Details'!$A$18:$L$18, 0),FALSE), 'E2 Allocators'!$B$15:$W$358, MATCH('O5 Details by Class &amp; Accounts'!O$18, 'E2 Allocators'!$B$15:$W$15, 0),FALSE)*$F136)</f>
        <v>3671.2530655652868</v>
      </c>
      <c r="P136" s="2186">
        <f>IF(ISERROR(VLOOKUP(VLOOKUP($A136, 'E4 TB Allocation Details'!$A$18:$L$214, MATCH("Demand ID", 'E4 TB Allocation Details'!$A$18:$L$18, 0),FALSE), 'E2 Allocators'!$B$15:$W$358, MATCH('O5 Details by Class &amp; Accounts'!P$18, 'E2 Allocators'!$B$15:$W$15, 0),FALSE)*$F136), 0, VLOOKUP(VLOOKUP($A136, 'E4 TB Allocation Details'!$A$18:$L$214, MATCH("Demand ID", 'E4 TB Allocation Details'!$A$18:$L$18, 0),FALSE), 'E2 Allocators'!$B$15:$W$358, MATCH('O5 Details by Class &amp; Accounts'!P$18, 'E2 Allocators'!$B$15:$W$15, 0),FALSE)*$F136)</f>
        <v>0</v>
      </c>
      <c r="Q136" s="2186">
        <f>IF(ISERROR(VLOOKUP(VLOOKUP($A136, 'E4 TB Allocation Details'!$A$18:$L$214, MATCH("Demand ID", 'E4 TB Allocation Details'!$A$18:$L$18, 0),FALSE), 'E2 Allocators'!$B$15:$W$358, MATCH('O5 Details by Class &amp; Accounts'!Q$18, 'E2 Allocators'!$B$15:$W$15, 0),FALSE)*$F136), 0, VLOOKUP(VLOOKUP($A136, 'E4 TB Allocation Details'!$A$18:$L$214, MATCH("Demand ID", 'E4 TB Allocation Details'!$A$18:$L$18, 0),FALSE), 'E2 Allocators'!$B$15:$W$358, MATCH('O5 Details by Class &amp; Accounts'!Q$18, 'E2 Allocators'!$B$15:$W$15, 0),FALSE)*$F136)</f>
        <v>37.147547080028936</v>
      </c>
      <c r="R136" s="2186">
        <f>IF(ISERROR(VLOOKUP(VLOOKUP($A136, 'E4 TB Allocation Details'!$A$18:$L$214, MATCH("Demand ID", 'E4 TB Allocation Details'!$A$18:$L$18, 0),FALSE), 'E2 Allocators'!$B$15:$W$358, MATCH('O5 Details by Class &amp; Accounts'!R$18, 'E2 Allocators'!$B$15:$W$15, 0),FALSE)*$F136), 0, VLOOKUP(VLOOKUP($A136, 'E4 TB Allocation Details'!$A$18:$L$214, MATCH("Demand ID", 'E4 TB Allocation Details'!$A$18:$L$18, 0),FALSE), 'E2 Allocators'!$B$15:$W$358, MATCH('O5 Details by Class &amp; Accounts'!R$18, 'E2 Allocators'!$B$15:$W$15, 0),FALSE)*$F136)</f>
        <v>0</v>
      </c>
      <c r="S136" s="2186">
        <f>IF(ISERROR(VLOOKUP(VLOOKUP($A136, 'E4 TB Allocation Details'!$A$18:$L$214, MATCH("Demand ID", 'E4 TB Allocation Details'!$A$18:$L$18, 0),FALSE), 'E2 Allocators'!$B$15:$W$358, MATCH('O5 Details by Class &amp; Accounts'!S$18, 'E2 Allocators'!$B$15:$W$15, 0),FALSE)*$F136), 0, VLOOKUP(VLOOKUP($A136, 'E4 TB Allocation Details'!$A$18:$L$214, MATCH("Demand ID", 'E4 TB Allocation Details'!$A$18:$L$18, 0),FALSE), 'E2 Allocators'!$B$15:$W$358, MATCH('O5 Details by Class &amp; Accounts'!S$18, 'E2 Allocators'!$B$15:$W$15, 0),FALSE)*$F136)</f>
        <v>0</v>
      </c>
      <c r="T136" s="2186">
        <f>IF(ISERROR(VLOOKUP(VLOOKUP($A136, 'E4 TB Allocation Details'!$A$18:$L$214, MATCH("Demand ID", 'E4 TB Allocation Details'!$A$18:$L$18, 0),FALSE), 'E2 Allocators'!$B$15:$W$358, MATCH('O5 Details by Class &amp; Accounts'!T$18, 'E2 Allocators'!$B$15:$W$15, 0),FALSE)*$F136), 0, VLOOKUP(VLOOKUP($A136, 'E4 TB Allocation Details'!$A$18:$L$214, MATCH("Demand ID", 'E4 TB Allocation Details'!$A$18:$L$18, 0),FALSE), 'E2 Allocators'!$B$15:$W$358, MATCH('O5 Details by Class &amp; Accounts'!T$18, 'E2 Allocators'!$B$15:$W$15, 0),FALSE)*$F136)</f>
        <v>0</v>
      </c>
      <c r="U136" s="2186">
        <f>IF(ISERROR(VLOOKUP(VLOOKUP($A136, 'E4 TB Allocation Details'!$A$18:$L$214, MATCH("Demand ID", 'E4 TB Allocation Details'!$A$18:$L$18, 0),FALSE), 'E2 Allocators'!$B$15:$W$358, MATCH('O5 Details by Class &amp; Accounts'!U$18, 'E2 Allocators'!$B$15:$W$15, 0),FALSE)*$F136), 0, VLOOKUP(VLOOKUP($A136, 'E4 TB Allocation Details'!$A$18:$L$214, MATCH("Demand ID", 'E4 TB Allocation Details'!$A$18:$L$18, 0),FALSE), 'E2 Allocators'!$B$15:$W$358, MATCH('O5 Details by Class &amp; Accounts'!U$18, 'E2 Allocators'!$B$15:$W$15, 0),FALSE)*$F136)</f>
        <v>0</v>
      </c>
      <c r="V136" s="2186">
        <f>IF(ISERROR(VLOOKUP(VLOOKUP($A136, 'E4 TB Allocation Details'!$A$18:$L$214, MATCH("Demand ID", 'E4 TB Allocation Details'!$A$18:$L$18, 0),FALSE), 'E2 Allocators'!$B$15:$W$358, MATCH('O5 Details by Class &amp; Accounts'!V$18, 'E2 Allocators'!$B$15:$W$15, 0),FALSE)*$F136), 0, VLOOKUP(VLOOKUP($A136, 'E4 TB Allocation Details'!$A$18:$L$214, MATCH("Demand ID", 'E4 TB Allocation Details'!$A$18:$L$18, 0),FALSE), 'E2 Allocators'!$B$15:$W$358, MATCH('O5 Details by Class &amp; Accounts'!V$18, 'E2 Allocators'!$B$15:$W$15, 0),FALSE)*$F136)</f>
        <v>0</v>
      </c>
      <c r="W136" s="2186">
        <f>IF(ISERROR(VLOOKUP(VLOOKUP($A136, 'E4 TB Allocation Details'!$A$18:$L$214, MATCH("Demand ID", 'E4 TB Allocation Details'!$A$18:$L$18, 0),FALSE), 'E2 Allocators'!$B$15:$W$358, MATCH('O5 Details by Class &amp; Accounts'!W$18, 'E2 Allocators'!$B$15:$W$15, 0),FALSE)*$F136), 0, VLOOKUP(VLOOKUP($A136, 'E4 TB Allocation Details'!$A$18:$L$214, MATCH("Demand ID", 'E4 TB Allocation Details'!$A$18:$L$18, 0),FALSE), 'E2 Allocators'!$B$15:$W$358, MATCH('O5 Details by Class &amp; Accounts'!W$18, 'E2 Allocators'!$B$15:$W$15, 0),FALSE)*$F136)</f>
        <v>0</v>
      </c>
      <c r="X136" s="2186">
        <f>IF(ISERROR(VLOOKUP(VLOOKUP($A136, 'E4 TB Allocation Details'!$A$18:$L$214, MATCH("Demand ID", 'E4 TB Allocation Details'!$A$18:$L$18, 0),FALSE), 'E2 Allocators'!$B$15:$W$358, MATCH('O5 Details by Class &amp; Accounts'!X$18, 'E2 Allocators'!$B$15:$W$15, 0),FALSE)*$F136), 0, VLOOKUP(VLOOKUP($A136, 'E4 TB Allocation Details'!$A$18:$L$214, MATCH("Demand ID", 'E4 TB Allocation Details'!$A$18:$L$18, 0),FALSE), 'E2 Allocators'!$B$15:$W$358, MATCH('O5 Details by Class &amp; Accounts'!X$18, 'E2 Allocators'!$B$15:$W$15, 0),FALSE)*$F136)</f>
        <v>0</v>
      </c>
      <c r="Y136" s="2186">
        <f>IF(ISERROR(VLOOKUP(VLOOKUP($A136, 'E4 TB Allocation Details'!$A$18:$L$214, MATCH("Demand ID", 'E4 TB Allocation Details'!$A$18:$L$18, 0),FALSE), 'E2 Allocators'!$B$15:$W$358, MATCH('O5 Details by Class &amp; Accounts'!Y$18, 'E2 Allocators'!$B$15:$W$15, 0),FALSE)*$F136), 0, VLOOKUP(VLOOKUP($A136, 'E4 TB Allocation Details'!$A$18:$L$214, MATCH("Demand ID", 'E4 TB Allocation Details'!$A$18:$L$18, 0),FALSE), 'E2 Allocators'!$B$15:$W$358, MATCH('O5 Details by Class &amp; Accounts'!Y$18, 'E2 Allocators'!$B$15:$W$15, 0),FALSE)*$F136)</f>
        <v>0</v>
      </c>
      <c r="Z136" s="2186">
        <f>IF(ISERROR(VLOOKUP(VLOOKUP($A136, 'E4 TB Allocation Details'!$A$18:$L$214, MATCH("Demand ID", 'E4 TB Allocation Details'!$A$18:$L$18, 0),FALSE), 'E2 Allocators'!$B$15:$W$358, MATCH('O5 Details by Class &amp; Accounts'!Z$18, 'E2 Allocators'!$B$15:$W$15, 0),FALSE)*$F136), 0, VLOOKUP(VLOOKUP($A136, 'E4 TB Allocation Details'!$A$18:$L$214, MATCH("Demand ID", 'E4 TB Allocation Details'!$A$18:$L$18, 0),FALSE), 'E2 Allocators'!$B$15:$W$358, MATCH('O5 Details by Class &amp; Accounts'!Z$18, 'E2 Allocators'!$B$15:$W$15, 0),FALSE)*$F136)</f>
        <v>0</v>
      </c>
      <c r="AA136" s="2186">
        <f>IF(ISERROR(VLOOKUP(VLOOKUP($A136, 'E4 TB Allocation Details'!$A$18:$L$214, MATCH("Demand ID", 'E4 TB Allocation Details'!$A$18:$L$18, 0),FALSE), 'E2 Allocators'!$B$15:$W$358, MATCH('O5 Details by Class &amp; Accounts'!AA$18, 'E2 Allocators'!$B$15:$W$15, 0),FALSE)*$F136), 0, VLOOKUP(VLOOKUP($A136, 'E4 TB Allocation Details'!$A$18:$L$214, MATCH("Demand ID", 'E4 TB Allocation Details'!$A$18:$L$18, 0),FALSE), 'E2 Allocators'!$B$15:$W$358, MATCH('O5 Details by Class &amp; Accounts'!AA$18, 'E2 Allocators'!$B$15:$W$15, 0),FALSE)*$F136)</f>
        <v>0</v>
      </c>
      <c r="AB136" s="2186">
        <f>IF(ISERROR(VLOOKUP(VLOOKUP($A136, 'E4 TB Allocation Details'!$A$18:$L$214, MATCH("Demand ID", 'E4 TB Allocation Details'!$A$18:$L$18, 0),FALSE), 'E2 Allocators'!$B$15:$W$358, MATCH('O5 Details by Class &amp; Accounts'!AB$18, 'E2 Allocators'!$B$15:$W$15, 0),FALSE)*$F136), 0, VLOOKUP(VLOOKUP($A136, 'E4 TB Allocation Details'!$A$18:$L$214, MATCH("Demand ID", 'E4 TB Allocation Details'!$A$18:$L$18, 0),FALSE), 'E2 Allocators'!$B$15:$W$358, MATCH('O5 Details by Class &amp; Accounts'!AB$18, 'E2 Allocators'!$B$15:$W$15, 0),FALSE)*$F136)</f>
        <v>0</v>
      </c>
      <c r="AC136" s="2186">
        <f t="shared" si="39"/>
        <v>406230.81000000006</v>
      </c>
      <c r="AD136" s="2186">
        <f>IF(ISERROR(VLOOKUP(VLOOKUP($A136, 'E4 TB Allocation Details'!$A$18:$L$214, MATCH("Customer ID", 'E4 TB Allocation Details'!$A$18:$L$18, 0),FALSE), 'E2 Allocators'!$B$15:$W$358, MATCH('O5 Details by Class &amp; Accounts'!AD$18, 'E2 Allocators'!$B$15:$W$15, 0),FALSE)*$G136), 0, VLOOKUP(VLOOKUP($A136, 'E4 TB Allocation Details'!$A$18:$L$214, MATCH("Customer ID", 'E4 TB Allocation Details'!$A$18:$L$18, 0),FALSE), 'E2 Allocators'!$B$15:$W$358, MATCH('O5 Details by Class &amp; Accounts'!AD$18, 'E2 Allocators'!$B$15:$W$15, 0),FALSE)*$G136)</f>
        <v>0</v>
      </c>
      <c r="AE136" s="2186">
        <f>IF(ISERROR(VLOOKUP(VLOOKUP($A136, 'E4 TB Allocation Details'!$A$18:$L$214, MATCH("Customer ID", 'E4 TB Allocation Details'!$A$18:$L$18, 0),FALSE), 'E2 Allocators'!$B$15:$W$358, MATCH('O5 Details by Class &amp; Accounts'!AE$18, 'E2 Allocators'!$B$15:$W$15, 0),FALSE)*$G136), 0, VLOOKUP(VLOOKUP($A136, 'E4 TB Allocation Details'!$A$18:$L$214, MATCH("Customer ID", 'E4 TB Allocation Details'!$A$18:$L$18, 0),FALSE), 'E2 Allocators'!$B$15:$W$358, MATCH('O5 Details by Class &amp; Accounts'!AE$18, 'E2 Allocators'!$B$15:$W$15, 0),FALSE)*$G136)</f>
        <v>0</v>
      </c>
      <c r="AF136" s="2186">
        <f>IF(ISERROR(VLOOKUP(VLOOKUP($A136, 'E4 TB Allocation Details'!$A$18:$L$214, MATCH("Customer ID", 'E4 TB Allocation Details'!$A$18:$L$18, 0),FALSE), 'E2 Allocators'!$B$15:$W$358, MATCH('O5 Details by Class &amp; Accounts'!AF$18, 'E2 Allocators'!$B$15:$W$15, 0),FALSE)*$G136), 0, VLOOKUP(VLOOKUP($A136, 'E4 TB Allocation Details'!$A$18:$L$214, MATCH("Customer ID", 'E4 TB Allocation Details'!$A$18:$L$18, 0),FALSE), 'E2 Allocators'!$B$15:$W$358, MATCH('O5 Details by Class &amp; Accounts'!AF$18, 'E2 Allocators'!$B$15:$W$15, 0),FALSE)*$G136)</f>
        <v>0</v>
      </c>
      <c r="AG136" s="2186">
        <f>IF(ISERROR(VLOOKUP(VLOOKUP($A136, 'E4 TB Allocation Details'!$A$18:$L$214, MATCH("Customer ID", 'E4 TB Allocation Details'!$A$18:$L$18, 0),FALSE), 'E2 Allocators'!$B$15:$W$358, MATCH('O5 Details by Class &amp; Accounts'!AG$18, 'E2 Allocators'!$B$15:$W$15, 0),FALSE)*$G136), 0, VLOOKUP(VLOOKUP($A136, 'E4 TB Allocation Details'!$A$18:$L$214, MATCH("Customer ID", 'E4 TB Allocation Details'!$A$18:$L$18, 0),FALSE), 'E2 Allocators'!$B$15:$W$358, MATCH('O5 Details by Class &amp; Accounts'!AG$18, 'E2 Allocators'!$B$15:$W$15, 0),FALSE)*$G136)</f>
        <v>0</v>
      </c>
      <c r="AH136" s="2186">
        <f>IF(ISERROR(VLOOKUP(VLOOKUP($A136, 'E4 TB Allocation Details'!$A$18:$L$214, MATCH("Customer ID", 'E4 TB Allocation Details'!$A$18:$L$18, 0),FALSE), 'E2 Allocators'!$B$15:$W$358, MATCH('O5 Details by Class &amp; Accounts'!AH$18, 'E2 Allocators'!$B$15:$W$15, 0),FALSE)*$G136), 0, VLOOKUP(VLOOKUP($A136, 'E4 TB Allocation Details'!$A$18:$L$214, MATCH("Customer ID", 'E4 TB Allocation Details'!$A$18:$L$18, 0),FALSE), 'E2 Allocators'!$B$15:$W$358, MATCH('O5 Details by Class &amp; Accounts'!AH$18, 'E2 Allocators'!$B$15:$W$15, 0),FALSE)*$G136)</f>
        <v>0</v>
      </c>
      <c r="AI136" s="2186">
        <f>IF(ISERROR(VLOOKUP(VLOOKUP($A136, 'E4 TB Allocation Details'!$A$18:$L$214, MATCH("Customer ID", 'E4 TB Allocation Details'!$A$18:$L$18, 0),FALSE), 'E2 Allocators'!$B$15:$W$358, MATCH('O5 Details by Class &amp; Accounts'!AI$18, 'E2 Allocators'!$B$15:$W$15, 0),FALSE)*$G136), 0, VLOOKUP(VLOOKUP($A136, 'E4 TB Allocation Details'!$A$18:$L$214, MATCH("Customer ID", 'E4 TB Allocation Details'!$A$18:$L$18, 0),FALSE), 'E2 Allocators'!$B$15:$W$358, MATCH('O5 Details by Class &amp; Accounts'!AI$18, 'E2 Allocators'!$B$15:$W$15, 0),FALSE)*$G136)</f>
        <v>0</v>
      </c>
      <c r="AJ136" s="2186">
        <f>IF(ISERROR(VLOOKUP(VLOOKUP($A136, 'E4 TB Allocation Details'!$A$18:$L$214, MATCH("Customer ID", 'E4 TB Allocation Details'!$A$18:$L$18, 0),FALSE), 'E2 Allocators'!$B$15:$W$358, MATCH('O5 Details by Class &amp; Accounts'!AJ$18, 'E2 Allocators'!$B$15:$W$15, 0),FALSE)*$G136), 0, VLOOKUP(VLOOKUP($A136, 'E4 TB Allocation Details'!$A$18:$L$214, MATCH("Customer ID", 'E4 TB Allocation Details'!$A$18:$L$18, 0),FALSE), 'E2 Allocators'!$B$15:$W$358, MATCH('O5 Details by Class &amp; Accounts'!AJ$18, 'E2 Allocators'!$B$15:$W$15, 0),FALSE)*$G136)</f>
        <v>0</v>
      </c>
      <c r="AK136" s="2186">
        <f>IF(ISERROR(VLOOKUP(VLOOKUP($A136, 'E4 TB Allocation Details'!$A$18:$L$214, MATCH("Customer ID", 'E4 TB Allocation Details'!$A$18:$L$18, 0),FALSE), 'E2 Allocators'!$B$15:$W$358, MATCH('O5 Details by Class &amp; Accounts'!AK$18, 'E2 Allocators'!$B$15:$W$15, 0),FALSE)*$G136), 0, VLOOKUP(VLOOKUP($A136, 'E4 TB Allocation Details'!$A$18:$L$214, MATCH("Customer ID", 'E4 TB Allocation Details'!$A$18:$L$18, 0),FALSE), 'E2 Allocators'!$B$15:$W$358, MATCH('O5 Details by Class &amp; Accounts'!AK$18, 'E2 Allocators'!$B$15:$W$15, 0),FALSE)*$G136)</f>
        <v>0</v>
      </c>
      <c r="AL136" s="2186">
        <f>IF(ISERROR(VLOOKUP(VLOOKUP($A136, 'E4 TB Allocation Details'!$A$18:$L$214, MATCH("Customer ID", 'E4 TB Allocation Details'!$A$18:$L$18, 0),FALSE), 'E2 Allocators'!$B$15:$W$358, MATCH('O5 Details by Class &amp; Accounts'!AL$18, 'E2 Allocators'!$B$15:$W$15, 0),FALSE)*$G136), 0, VLOOKUP(VLOOKUP($A136, 'E4 TB Allocation Details'!$A$18:$L$214, MATCH("Customer ID", 'E4 TB Allocation Details'!$A$18:$L$18, 0),FALSE), 'E2 Allocators'!$B$15:$W$358, MATCH('O5 Details by Class &amp; Accounts'!AL$18, 'E2 Allocators'!$B$15:$W$15, 0),FALSE)*$G136)</f>
        <v>0</v>
      </c>
      <c r="AM136" s="2186">
        <f>IF(ISERROR(VLOOKUP(VLOOKUP($A136, 'E4 TB Allocation Details'!$A$18:$L$214, MATCH("Customer ID", 'E4 TB Allocation Details'!$A$18:$L$18, 0),FALSE), 'E2 Allocators'!$B$15:$W$358, MATCH('O5 Details by Class &amp; Accounts'!AM$18, 'E2 Allocators'!$B$15:$W$15, 0),FALSE)*$G136), 0, VLOOKUP(VLOOKUP($A136, 'E4 TB Allocation Details'!$A$18:$L$214, MATCH("Customer ID", 'E4 TB Allocation Details'!$A$18:$L$18, 0),FALSE), 'E2 Allocators'!$B$15:$W$358, MATCH('O5 Details by Class &amp; Accounts'!AM$18, 'E2 Allocators'!$B$15:$W$15, 0),FALSE)*$G136)</f>
        <v>0</v>
      </c>
      <c r="AN136" s="2186">
        <f>IF(ISERROR(VLOOKUP(VLOOKUP($A136, 'E4 TB Allocation Details'!$A$18:$L$214, MATCH("Customer ID", 'E4 TB Allocation Details'!$A$18:$L$18, 0),FALSE), 'E2 Allocators'!$B$15:$W$358, MATCH('O5 Details by Class &amp; Accounts'!AN$18, 'E2 Allocators'!$B$15:$W$15, 0),FALSE)*$G136), 0, VLOOKUP(VLOOKUP($A136, 'E4 TB Allocation Details'!$A$18:$L$214, MATCH("Customer ID", 'E4 TB Allocation Details'!$A$18:$L$18, 0),FALSE), 'E2 Allocators'!$B$15:$W$358, MATCH('O5 Details by Class &amp; Accounts'!AN$18, 'E2 Allocators'!$B$15:$W$15, 0),FALSE)*$G136)</f>
        <v>0</v>
      </c>
      <c r="AO136" s="2186">
        <f>IF(ISERROR(VLOOKUP(VLOOKUP($A136, 'E4 TB Allocation Details'!$A$18:$L$214, MATCH("Customer ID", 'E4 TB Allocation Details'!$A$18:$L$18, 0),FALSE), 'E2 Allocators'!$B$15:$W$358, MATCH('O5 Details by Class &amp; Accounts'!AO$18, 'E2 Allocators'!$B$15:$W$15, 0),FALSE)*$G136), 0, VLOOKUP(VLOOKUP($A136, 'E4 TB Allocation Details'!$A$18:$L$214, MATCH("Customer ID", 'E4 TB Allocation Details'!$A$18:$L$18, 0),FALSE), 'E2 Allocators'!$B$15:$W$358, MATCH('O5 Details by Class &amp; Accounts'!AO$18, 'E2 Allocators'!$B$15:$W$15, 0),FALSE)*$G136)</f>
        <v>0</v>
      </c>
      <c r="AP136" s="2186">
        <f>IF(ISERROR(VLOOKUP(VLOOKUP($A136, 'E4 TB Allocation Details'!$A$18:$L$214, MATCH("Customer ID", 'E4 TB Allocation Details'!$A$18:$L$18, 0),FALSE), 'E2 Allocators'!$B$15:$W$358, MATCH('O5 Details by Class &amp; Accounts'!AP$18, 'E2 Allocators'!$B$15:$W$15, 0),FALSE)*$G136), 0, VLOOKUP(VLOOKUP($A136, 'E4 TB Allocation Details'!$A$18:$L$214, MATCH("Customer ID", 'E4 TB Allocation Details'!$A$18:$L$18, 0),FALSE), 'E2 Allocators'!$B$15:$W$358, MATCH('O5 Details by Class &amp; Accounts'!AP$18, 'E2 Allocators'!$B$15:$W$15, 0),FALSE)*$G136)</f>
        <v>0</v>
      </c>
      <c r="AQ136" s="2186">
        <f>IF(ISERROR(VLOOKUP(VLOOKUP($A136, 'E4 TB Allocation Details'!$A$18:$L$214, MATCH("Customer ID", 'E4 TB Allocation Details'!$A$18:$L$18, 0),FALSE), 'E2 Allocators'!$B$15:$W$358, MATCH('O5 Details by Class &amp; Accounts'!AQ$18, 'E2 Allocators'!$B$15:$W$15, 0),FALSE)*$G136), 0, VLOOKUP(VLOOKUP($A136, 'E4 TB Allocation Details'!$A$18:$L$214, MATCH("Customer ID", 'E4 TB Allocation Details'!$A$18:$L$18, 0),FALSE), 'E2 Allocators'!$B$15:$W$358, MATCH('O5 Details by Class &amp; Accounts'!AQ$18, 'E2 Allocators'!$B$15:$W$15, 0),FALSE)*$G136)</f>
        <v>0</v>
      </c>
      <c r="AR136" s="2186">
        <f>IF(ISERROR(VLOOKUP(VLOOKUP($A136, 'E4 TB Allocation Details'!$A$18:$L$214, MATCH("Customer ID", 'E4 TB Allocation Details'!$A$18:$L$18, 0),FALSE), 'E2 Allocators'!$B$15:$W$358, MATCH('O5 Details by Class &amp; Accounts'!AR$18, 'E2 Allocators'!$B$15:$W$15, 0),FALSE)*$G136), 0, VLOOKUP(VLOOKUP($A136, 'E4 TB Allocation Details'!$A$18:$L$214, MATCH("Customer ID", 'E4 TB Allocation Details'!$A$18:$L$18, 0),FALSE), 'E2 Allocators'!$B$15:$W$358, MATCH('O5 Details by Class &amp; Accounts'!AR$18, 'E2 Allocators'!$B$15:$W$15, 0),FALSE)*$G136)</f>
        <v>0</v>
      </c>
      <c r="AS136" s="2186">
        <f>IF(ISERROR(VLOOKUP(VLOOKUP($A136, 'E4 TB Allocation Details'!$A$18:$L$214, MATCH("Customer ID", 'E4 TB Allocation Details'!$A$18:$L$18, 0),FALSE), 'E2 Allocators'!$B$15:$W$358, MATCH('O5 Details by Class &amp; Accounts'!AS$18, 'E2 Allocators'!$B$15:$W$15, 0),FALSE)*$G136), 0, VLOOKUP(VLOOKUP($A136, 'E4 TB Allocation Details'!$A$18:$L$214, MATCH("Customer ID", 'E4 TB Allocation Details'!$A$18:$L$18, 0),FALSE), 'E2 Allocators'!$B$15:$W$358, MATCH('O5 Details by Class &amp; Accounts'!AS$18, 'E2 Allocators'!$B$15:$W$15, 0),FALSE)*$G136)</f>
        <v>0</v>
      </c>
      <c r="AT136" s="2186">
        <f>IF(ISERROR(VLOOKUP(VLOOKUP($A136, 'E4 TB Allocation Details'!$A$18:$L$214, MATCH("Customer ID", 'E4 TB Allocation Details'!$A$18:$L$18, 0),FALSE), 'E2 Allocators'!$B$15:$W$358, MATCH('O5 Details by Class &amp; Accounts'!AT$18, 'E2 Allocators'!$B$15:$W$15, 0),FALSE)*$G136), 0, VLOOKUP(VLOOKUP($A136, 'E4 TB Allocation Details'!$A$18:$L$214, MATCH("Customer ID", 'E4 TB Allocation Details'!$A$18:$L$18, 0),FALSE), 'E2 Allocators'!$B$15:$W$358, MATCH('O5 Details by Class &amp; Accounts'!AT$18, 'E2 Allocators'!$B$15:$W$15, 0),FALSE)*$G136)</f>
        <v>0</v>
      </c>
      <c r="AU136" s="2186">
        <f>IF(ISERROR(VLOOKUP(VLOOKUP($A136, 'E4 TB Allocation Details'!$A$18:$L$214, MATCH("Customer ID", 'E4 TB Allocation Details'!$A$18:$L$18, 0),FALSE), 'E2 Allocators'!$B$15:$W$358, MATCH('O5 Details by Class &amp; Accounts'!AU$18, 'E2 Allocators'!$B$15:$W$15, 0),FALSE)*$G136), 0, VLOOKUP(VLOOKUP($A136, 'E4 TB Allocation Details'!$A$18:$L$214, MATCH("Customer ID", 'E4 TB Allocation Details'!$A$18:$L$18, 0),FALSE), 'E2 Allocators'!$B$15:$W$358, MATCH('O5 Details by Class &amp; Accounts'!AU$18, 'E2 Allocators'!$B$15:$W$15, 0),FALSE)*$G136)</f>
        <v>0</v>
      </c>
      <c r="AV136" s="2186">
        <f>IF(ISERROR(VLOOKUP(VLOOKUP($A136, 'E4 TB Allocation Details'!$A$18:$L$214, MATCH("Customer ID", 'E4 TB Allocation Details'!$A$18:$L$18, 0),FALSE), 'E2 Allocators'!$B$15:$W$358, MATCH('O5 Details by Class &amp; Accounts'!AV$18, 'E2 Allocators'!$B$15:$W$15, 0),FALSE)*$G136), 0, VLOOKUP(VLOOKUP($A136, 'E4 TB Allocation Details'!$A$18:$L$214, MATCH("Customer ID", 'E4 TB Allocation Details'!$A$18:$L$18, 0),FALSE), 'E2 Allocators'!$B$15:$W$358, MATCH('O5 Details by Class &amp; Accounts'!AV$18, 'E2 Allocators'!$B$15:$W$15, 0),FALSE)*$G136)</f>
        <v>0</v>
      </c>
      <c r="AW136" s="2186">
        <f>IF(ISERROR(VLOOKUP(VLOOKUP($A136, 'E4 TB Allocation Details'!$A$18:$L$214, MATCH("Customer ID", 'E4 TB Allocation Details'!$A$18:$L$18, 0),FALSE), 'E2 Allocators'!$B$15:$W$358, MATCH('O5 Details by Class &amp; Accounts'!AW$18, 'E2 Allocators'!$B$15:$W$15, 0),FALSE)*$G136), 0, VLOOKUP(VLOOKUP($A136, 'E4 TB Allocation Details'!$A$18:$L$214, MATCH("Customer ID", 'E4 TB Allocation Details'!$A$18:$L$18, 0),FALSE), 'E2 Allocators'!$B$15:$W$358, MATCH('O5 Details by Class &amp; Accounts'!AW$18, 'E2 Allocators'!$B$15:$W$15, 0),FALSE)*$G136)</f>
        <v>0</v>
      </c>
      <c r="AX136" s="2186">
        <f t="shared" si="40"/>
        <v>0</v>
      </c>
      <c r="AY136" s="2186">
        <f>IF(ISERROR(VLOOKUP(VLOOKUP($A136, 'E4 TB Allocation Details'!$A$18:$L$214, MATCH("Misc ID", 'E4 TB Allocation Details'!$A$18:$L$18, 0),FALSE), 'E2 Allocators'!$B$15:$W$358, MATCH('O5 Details by Class &amp; Accounts'!AY$18, 'E2 Allocators'!$B$15:$W$15, 0),FALSE)*$E136), 0, VLOOKUP(VLOOKUP($A136, 'E4 TB Allocation Details'!$A$18:$L$214, MATCH("Misc ID", 'E4 TB Allocation Details'!$A$18:$L$18, 0),FALSE), 'E2 Allocators'!$B$15:$W$358, MATCH('O5 Details by Class &amp; Accounts'!AY$18, 'E2 Allocators'!$B$15:$W$15, 0),FALSE)*$E136)</f>
        <v>0</v>
      </c>
      <c r="AZ136" s="2186">
        <f>IF(ISERROR(VLOOKUP(VLOOKUP($A136, 'E4 TB Allocation Details'!$A$18:$L$214, MATCH("Misc ID", 'E4 TB Allocation Details'!$A$18:$L$18, 0),FALSE), 'E2 Allocators'!$B$15:$W$358, MATCH('O5 Details by Class &amp; Accounts'!AZ$18, 'E2 Allocators'!$B$15:$W$15, 0),FALSE)*$E136), 0, VLOOKUP(VLOOKUP($A136, 'E4 TB Allocation Details'!$A$18:$L$214, MATCH("Misc ID", 'E4 TB Allocation Details'!$A$18:$L$18, 0),FALSE), 'E2 Allocators'!$B$15:$W$358, MATCH('O5 Details by Class &amp; Accounts'!AZ$18, 'E2 Allocators'!$B$15:$W$15, 0),FALSE)*$E136)</f>
        <v>0</v>
      </c>
      <c r="BA136" s="2186">
        <f>IF(ISERROR(VLOOKUP(VLOOKUP($A136, 'E4 TB Allocation Details'!$A$18:$L$214, MATCH("Misc ID", 'E4 TB Allocation Details'!$A$18:$L$18, 0),FALSE), 'E2 Allocators'!$B$15:$W$358, MATCH('O5 Details by Class &amp; Accounts'!BA$18, 'E2 Allocators'!$B$15:$W$15, 0),FALSE)*$E136), 0, VLOOKUP(VLOOKUP($A136, 'E4 TB Allocation Details'!$A$18:$L$214, MATCH("Misc ID", 'E4 TB Allocation Details'!$A$18:$L$18, 0),FALSE), 'E2 Allocators'!$B$15:$W$358, MATCH('O5 Details by Class &amp; Accounts'!BA$18, 'E2 Allocators'!$B$15:$W$15, 0),FALSE)*$E136)</f>
        <v>0</v>
      </c>
      <c r="BB136" s="2186">
        <f>IF(ISERROR(VLOOKUP(VLOOKUP($A136, 'E4 TB Allocation Details'!$A$18:$L$214, MATCH("Misc ID", 'E4 TB Allocation Details'!$A$18:$L$18, 0),FALSE), 'E2 Allocators'!$B$15:$W$358, MATCH('O5 Details by Class &amp; Accounts'!BB$18, 'E2 Allocators'!$B$15:$W$15, 0),FALSE)*$E136), 0, VLOOKUP(VLOOKUP($A136, 'E4 TB Allocation Details'!$A$18:$L$214, MATCH("Misc ID", 'E4 TB Allocation Details'!$A$18:$L$18, 0),FALSE), 'E2 Allocators'!$B$15:$W$358, MATCH('O5 Details by Class &amp; Accounts'!BB$18, 'E2 Allocators'!$B$15:$W$15, 0),FALSE)*$E136)</f>
        <v>0</v>
      </c>
      <c r="BC136" s="2186">
        <f>IF(ISERROR(VLOOKUP(VLOOKUP($A136, 'E4 TB Allocation Details'!$A$18:$L$214, MATCH("Misc ID", 'E4 TB Allocation Details'!$A$18:$L$18, 0),FALSE), 'E2 Allocators'!$B$15:$W$358, MATCH('O5 Details by Class &amp; Accounts'!BC$18, 'E2 Allocators'!$B$15:$W$15, 0),FALSE)*$E136), 0, VLOOKUP(VLOOKUP($A136, 'E4 TB Allocation Details'!$A$18:$L$214, MATCH("Misc ID", 'E4 TB Allocation Details'!$A$18:$L$18, 0),FALSE), 'E2 Allocators'!$B$15:$W$358, MATCH('O5 Details by Class &amp; Accounts'!BC$18, 'E2 Allocators'!$B$15:$W$15, 0),FALSE)*$E136)</f>
        <v>0</v>
      </c>
      <c r="BD136" s="2186">
        <f>IF(ISERROR(VLOOKUP(VLOOKUP($A136, 'E4 TB Allocation Details'!$A$18:$L$214, MATCH("Misc ID", 'E4 TB Allocation Details'!$A$18:$L$18, 0),FALSE), 'E2 Allocators'!$B$15:$W$358, MATCH('O5 Details by Class &amp; Accounts'!BD$18, 'E2 Allocators'!$B$15:$W$15, 0),FALSE)*$E136), 0, VLOOKUP(VLOOKUP($A136, 'E4 TB Allocation Details'!$A$18:$L$214, MATCH("Misc ID", 'E4 TB Allocation Details'!$A$18:$L$18, 0),FALSE), 'E2 Allocators'!$B$15:$W$358, MATCH('O5 Details by Class &amp; Accounts'!BD$18, 'E2 Allocators'!$B$15:$W$15, 0),FALSE)*$E136)</f>
        <v>0</v>
      </c>
      <c r="BE136" s="2186">
        <f>IF(ISERROR(VLOOKUP(VLOOKUP($A136, 'E4 TB Allocation Details'!$A$18:$L$214, MATCH("Misc ID", 'E4 TB Allocation Details'!$A$18:$L$18, 0),FALSE), 'E2 Allocators'!$B$15:$W$358, MATCH('O5 Details by Class &amp; Accounts'!BE$18, 'E2 Allocators'!$B$15:$W$15, 0),FALSE)*$E136), 0, VLOOKUP(VLOOKUP($A136, 'E4 TB Allocation Details'!$A$18:$L$214, MATCH("Misc ID", 'E4 TB Allocation Details'!$A$18:$L$18, 0),FALSE), 'E2 Allocators'!$B$15:$W$358, MATCH('O5 Details by Class &amp; Accounts'!BE$18, 'E2 Allocators'!$B$15:$W$15, 0),FALSE)*$E136)</f>
        <v>0</v>
      </c>
      <c r="BF136" s="2186">
        <f>IF(ISERROR(VLOOKUP(VLOOKUP($A136, 'E4 TB Allocation Details'!$A$18:$L$214, MATCH("Misc ID", 'E4 TB Allocation Details'!$A$18:$L$18, 0),FALSE), 'E2 Allocators'!$B$15:$W$358, MATCH('O5 Details by Class &amp; Accounts'!BF$18, 'E2 Allocators'!$B$15:$W$15, 0),FALSE)*$E136), 0, VLOOKUP(VLOOKUP($A136, 'E4 TB Allocation Details'!$A$18:$L$214, MATCH("Misc ID", 'E4 TB Allocation Details'!$A$18:$L$18, 0),FALSE), 'E2 Allocators'!$B$15:$W$358, MATCH('O5 Details by Class &amp; Accounts'!BF$18, 'E2 Allocators'!$B$15:$W$15, 0),FALSE)*$E136)</f>
        <v>0</v>
      </c>
      <c r="BG136" s="2186">
        <f>IF(ISERROR(VLOOKUP(VLOOKUP($A136, 'E4 TB Allocation Details'!$A$18:$L$214, MATCH("Misc ID", 'E4 TB Allocation Details'!$A$18:$L$18, 0),FALSE), 'E2 Allocators'!$B$15:$W$358, MATCH('O5 Details by Class &amp; Accounts'!BG$18, 'E2 Allocators'!$B$15:$W$15, 0),FALSE)*$E136), 0, VLOOKUP(VLOOKUP($A136, 'E4 TB Allocation Details'!$A$18:$L$214, MATCH("Misc ID", 'E4 TB Allocation Details'!$A$18:$L$18, 0),FALSE), 'E2 Allocators'!$B$15:$W$358, MATCH('O5 Details by Class &amp; Accounts'!BG$18, 'E2 Allocators'!$B$15:$W$15, 0),FALSE)*$E136)</f>
        <v>0</v>
      </c>
      <c r="BH136" s="2186">
        <f>IF(ISERROR(VLOOKUP(VLOOKUP($A136, 'E4 TB Allocation Details'!$A$18:$L$214, MATCH("Misc ID", 'E4 TB Allocation Details'!$A$18:$L$18, 0),FALSE), 'E2 Allocators'!$B$15:$W$358, MATCH('O5 Details by Class &amp; Accounts'!BH$18, 'E2 Allocators'!$B$15:$W$15, 0),FALSE)*$E136), 0, VLOOKUP(VLOOKUP($A136, 'E4 TB Allocation Details'!$A$18:$L$214, MATCH("Misc ID", 'E4 TB Allocation Details'!$A$18:$L$18, 0),FALSE), 'E2 Allocators'!$B$15:$W$358, MATCH('O5 Details by Class &amp; Accounts'!BH$18, 'E2 Allocators'!$B$15:$W$15, 0),FALSE)*$E136)</f>
        <v>0</v>
      </c>
      <c r="BI136" s="2186">
        <f>IF(ISERROR(VLOOKUP(VLOOKUP($A136, 'E4 TB Allocation Details'!$A$18:$L$214, MATCH("Misc ID", 'E4 TB Allocation Details'!$A$18:$L$18, 0),FALSE), 'E2 Allocators'!$B$15:$W$358, MATCH('O5 Details by Class &amp; Accounts'!BI$18, 'E2 Allocators'!$B$15:$W$15, 0),FALSE)*$E136), 0, VLOOKUP(VLOOKUP($A136, 'E4 TB Allocation Details'!$A$18:$L$214, MATCH("Misc ID", 'E4 TB Allocation Details'!$A$18:$L$18, 0),FALSE), 'E2 Allocators'!$B$15:$W$358, MATCH('O5 Details by Class &amp; Accounts'!BI$18, 'E2 Allocators'!$B$15:$W$15, 0),FALSE)*$E136)</f>
        <v>0</v>
      </c>
      <c r="BJ136" s="2186">
        <f>IF(ISERROR(VLOOKUP(VLOOKUP($A136, 'E4 TB Allocation Details'!$A$18:$L$214, MATCH("Misc ID", 'E4 TB Allocation Details'!$A$18:$L$18, 0),FALSE), 'E2 Allocators'!$B$15:$W$358, MATCH('O5 Details by Class &amp; Accounts'!BJ$18, 'E2 Allocators'!$B$15:$W$15, 0),FALSE)*$E136), 0, VLOOKUP(VLOOKUP($A136, 'E4 TB Allocation Details'!$A$18:$L$214, MATCH("Misc ID", 'E4 TB Allocation Details'!$A$18:$L$18, 0),FALSE), 'E2 Allocators'!$B$15:$W$358, MATCH('O5 Details by Class &amp; Accounts'!BJ$18, 'E2 Allocators'!$B$15:$W$15, 0),FALSE)*$E136)</f>
        <v>0</v>
      </c>
      <c r="BK136" s="2186">
        <f>IF(ISERROR(VLOOKUP(VLOOKUP($A136, 'E4 TB Allocation Details'!$A$18:$L$214, MATCH("Misc ID", 'E4 TB Allocation Details'!$A$18:$L$18, 0),FALSE), 'E2 Allocators'!$B$15:$W$358, MATCH('O5 Details by Class &amp; Accounts'!BK$18, 'E2 Allocators'!$B$15:$W$15, 0),FALSE)*$E136), 0, VLOOKUP(VLOOKUP($A136, 'E4 TB Allocation Details'!$A$18:$L$214, MATCH("Misc ID", 'E4 TB Allocation Details'!$A$18:$L$18, 0),FALSE), 'E2 Allocators'!$B$15:$W$358, MATCH('O5 Details by Class &amp; Accounts'!BK$18, 'E2 Allocators'!$B$15:$W$15, 0),FALSE)*$E136)</f>
        <v>0</v>
      </c>
      <c r="BL136" s="2186">
        <f>IF(ISERROR(VLOOKUP(VLOOKUP($A136, 'E4 TB Allocation Details'!$A$18:$L$214, MATCH("Misc ID", 'E4 TB Allocation Details'!$A$18:$L$18, 0),FALSE), 'E2 Allocators'!$B$15:$W$358, MATCH('O5 Details by Class &amp; Accounts'!BL$18, 'E2 Allocators'!$B$15:$W$15, 0),FALSE)*$E136), 0, VLOOKUP(VLOOKUP($A136, 'E4 TB Allocation Details'!$A$18:$L$214, MATCH("Misc ID", 'E4 TB Allocation Details'!$A$18:$L$18, 0),FALSE), 'E2 Allocators'!$B$15:$W$358, MATCH('O5 Details by Class &amp; Accounts'!BL$18, 'E2 Allocators'!$B$15:$W$15, 0),FALSE)*$E136)</f>
        <v>0</v>
      </c>
      <c r="BM136" s="2186">
        <f>IF(ISERROR(VLOOKUP(VLOOKUP($A136, 'E4 TB Allocation Details'!$A$18:$L$214, MATCH("Misc ID", 'E4 TB Allocation Details'!$A$18:$L$18, 0),FALSE), 'E2 Allocators'!$B$15:$W$358, MATCH('O5 Details by Class &amp; Accounts'!BM$18, 'E2 Allocators'!$B$15:$W$15, 0),FALSE)*$E136), 0, VLOOKUP(VLOOKUP($A136, 'E4 TB Allocation Details'!$A$18:$L$214, MATCH("Misc ID", 'E4 TB Allocation Details'!$A$18:$L$18, 0),FALSE), 'E2 Allocators'!$B$15:$W$358, MATCH('O5 Details by Class &amp; Accounts'!BM$18, 'E2 Allocators'!$B$15:$W$15, 0),FALSE)*$E136)</f>
        <v>0</v>
      </c>
      <c r="BN136" s="2186">
        <f>IF(ISERROR(VLOOKUP(VLOOKUP($A136, 'E4 TB Allocation Details'!$A$18:$L$214, MATCH("Misc ID", 'E4 TB Allocation Details'!$A$18:$L$18, 0),FALSE), 'E2 Allocators'!$B$15:$W$358, MATCH('O5 Details by Class &amp; Accounts'!BN$18, 'E2 Allocators'!$B$15:$W$15, 0),FALSE)*$E136), 0, VLOOKUP(VLOOKUP($A136, 'E4 TB Allocation Details'!$A$18:$L$214, MATCH("Misc ID", 'E4 TB Allocation Details'!$A$18:$L$18, 0),FALSE), 'E2 Allocators'!$B$15:$W$358, MATCH('O5 Details by Class &amp; Accounts'!BN$18, 'E2 Allocators'!$B$15:$W$15, 0),FALSE)*$E136)</f>
        <v>0</v>
      </c>
      <c r="BO136" s="2186">
        <f>IF(ISERROR(VLOOKUP(VLOOKUP($A136, 'E4 TB Allocation Details'!$A$18:$L$214, MATCH("Misc ID", 'E4 TB Allocation Details'!$A$18:$L$18, 0),FALSE), 'E2 Allocators'!$B$15:$W$358, MATCH('O5 Details by Class &amp; Accounts'!BO$18, 'E2 Allocators'!$B$15:$W$15, 0),FALSE)*$E136), 0, VLOOKUP(VLOOKUP($A136, 'E4 TB Allocation Details'!$A$18:$L$214, MATCH("Misc ID", 'E4 TB Allocation Details'!$A$18:$L$18, 0),FALSE), 'E2 Allocators'!$B$15:$W$358, MATCH('O5 Details by Class &amp; Accounts'!BO$18, 'E2 Allocators'!$B$15:$W$15, 0),FALSE)*$E136)</f>
        <v>0</v>
      </c>
      <c r="BP136" s="2186">
        <f>IF(ISERROR(VLOOKUP(VLOOKUP($A136, 'E4 TB Allocation Details'!$A$18:$L$214, MATCH("Misc ID", 'E4 TB Allocation Details'!$A$18:$L$18, 0),FALSE), 'E2 Allocators'!$B$15:$W$358, MATCH('O5 Details by Class &amp; Accounts'!BP$18, 'E2 Allocators'!$B$15:$W$15, 0),FALSE)*$E136), 0, VLOOKUP(VLOOKUP($A136, 'E4 TB Allocation Details'!$A$18:$L$214, MATCH("Misc ID", 'E4 TB Allocation Details'!$A$18:$L$18, 0),FALSE), 'E2 Allocators'!$B$15:$W$358, MATCH('O5 Details by Class &amp; Accounts'!BP$18, 'E2 Allocators'!$B$15:$W$15, 0),FALSE)*$E136)</f>
        <v>0</v>
      </c>
      <c r="BQ136" s="2186">
        <f>IF(ISERROR(VLOOKUP(VLOOKUP($A136, 'E4 TB Allocation Details'!$A$18:$L$214, MATCH("Misc ID", 'E4 TB Allocation Details'!$A$18:$L$18, 0),FALSE), 'E2 Allocators'!$B$15:$W$358, MATCH('O5 Details by Class &amp; Accounts'!BQ$18, 'E2 Allocators'!$B$15:$W$15, 0),FALSE)*$E136), 0, VLOOKUP(VLOOKUP($A136, 'E4 TB Allocation Details'!$A$18:$L$214, MATCH("Misc ID", 'E4 TB Allocation Details'!$A$18:$L$18, 0),FALSE), 'E2 Allocators'!$B$15:$W$358, MATCH('O5 Details by Class &amp; Accounts'!BQ$18, 'E2 Allocators'!$B$15:$W$15, 0),FALSE)*$E136)</f>
        <v>0</v>
      </c>
      <c r="BR136" s="2186">
        <f>IF(ISERROR(VLOOKUP(VLOOKUP($A136, 'E4 TB Allocation Details'!$A$18:$L$214, MATCH("Misc ID", 'E4 TB Allocation Details'!$A$18:$L$18, 0),FALSE), 'E2 Allocators'!$B$15:$W$358, MATCH('O5 Details by Class &amp; Accounts'!BR$18, 'E2 Allocators'!$B$15:$W$15, 0),FALSE)*$E136), 0, VLOOKUP(VLOOKUP($A136, 'E4 TB Allocation Details'!$A$18:$L$214, MATCH("Misc ID", 'E4 TB Allocation Details'!$A$18:$L$18, 0),FALSE), 'E2 Allocators'!$B$15:$W$358, MATCH('O5 Details by Class &amp; Accounts'!BR$18, 'E2 Allocators'!$B$15:$W$15, 0),FALSE)*$E136)</f>
        <v>0</v>
      </c>
      <c r="BS136" s="2186">
        <f t="shared" si="41"/>
        <v>0</v>
      </c>
      <c r="BT136" s="2186">
        <f>IF(ISERROR(VLOOKUP(VLOOKUP($A136, 'E4 TB Allocation Details'!$A$18:$L$214, MATCH("A &amp; G ID", 'E4 TB Allocation Details'!$A$18:$L$18, 0),FALSE), 'E2 Allocators'!$B$15:$W$358, MATCH('O5 Details by Class &amp; Accounts'!BT$18, 'E2 Allocators'!$B$15:$W$15, 0),FALSE)*$E136), 0, VLOOKUP(VLOOKUP($A136, 'E4 TB Allocation Details'!$A$18:$L$214, MATCH("A &amp; G ID", 'E4 TB Allocation Details'!$A$18:$L$18, 0),FALSE), 'E2 Allocators'!$B$15:$W$358, MATCH('O5 Details by Class &amp; Accounts'!BT$18, 'E2 Allocators'!$B$15:$W$15, 0),FALSE)*$E136)</f>
        <v>0</v>
      </c>
      <c r="BU136" s="2186">
        <f>IF(ISERROR(VLOOKUP(VLOOKUP($A136, 'E4 TB Allocation Details'!$A$18:$L$214, MATCH("A &amp; G ID", 'E4 TB Allocation Details'!$A$18:$L$18, 0),FALSE), 'E2 Allocators'!$B$15:$W$358, MATCH('O5 Details by Class &amp; Accounts'!BU$18, 'E2 Allocators'!$B$15:$W$15, 0),FALSE)*$E136), 0, VLOOKUP(VLOOKUP($A136, 'E4 TB Allocation Details'!$A$18:$L$214, MATCH("A &amp; G ID", 'E4 TB Allocation Details'!$A$18:$L$18, 0),FALSE), 'E2 Allocators'!$B$15:$W$358, MATCH('O5 Details by Class &amp; Accounts'!BU$18, 'E2 Allocators'!$B$15:$W$15, 0),FALSE)*$E136)</f>
        <v>0</v>
      </c>
      <c r="BV136" s="2186">
        <f>IF(ISERROR(VLOOKUP(VLOOKUP($A136, 'E4 TB Allocation Details'!$A$18:$L$214, MATCH("A &amp; G ID", 'E4 TB Allocation Details'!$A$18:$L$18, 0),FALSE), 'E2 Allocators'!$B$15:$W$358, MATCH('O5 Details by Class &amp; Accounts'!BV$18, 'E2 Allocators'!$B$15:$W$15, 0),FALSE)*$E136), 0, VLOOKUP(VLOOKUP($A136, 'E4 TB Allocation Details'!$A$18:$L$214, MATCH("A &amp; G ID", 'E4 TB Allocation Details'!$A$18:$L$18, 0),FALSE), 'E2 Allocators'!$B$15:$W$358, MATCH('O5 Details by Class &amp; Accounts'!BV$18, 'E2 Allocators'!$B$15:$W$15, 0),FALSE)*$E136)</f>
        <v>0</v>
      </c>
      <c r="BW136" s="2186">
        <f>IF(ISERROR(VLOOKUP(VLOOKUP($A136, 'E4 TB Allocation Details'!$A$18:$L$214, MATCH("A &amp; G ID", 'E4 TB Allocation Details'!$A$18:$L$18, 0),FALSE), 'E2 Allocators'!$B$15:$W$358, MATCH('O5 Details by Class &amp; Accounts'!BW$18, 'E2 Allocators'!$B$15:$W$15, 0),FALSE)*$E136), 0, VLOOKUP(VLOOKUP($A136, 'E4 TB Allocation Details'!$A$18:$L$214, MATCH("A &amp; G ID", 'E4 TB Allocation Details'!$A$18:$L$18, 0),FALSE), 'E2 Allocators'!$B$15:$W$358, MATCH('O5 Details by Class &amp; Accounts'!BW$18, 'E2 Allocators'!$B$15:$W$15, 0),FALSE)*$E136)</f>
        <v>0</v>
      </c>
      <c r="BX136" s="2186">
        <f>IF(ISERROR(VLOOKUP(VLOOKUP($A136, 'E4 TB Allocation Details'!$A$18:$L$214, MATCH("A &amp; G ID", 'E4 TB Allocation Details'!$A$18:$L$18, 0),FALSE), 'E2 Allocators'!$B$15:$W$358, MATCH('O5 Details by Class &amp; Accounts'!BX$18, 'E2 Allocators'!$B$15:$W$15, 0),FALSE)*$E136), 0, VLOOKUP(VLOOKUP($A136, 'E4 TB Allocation Details'!$A$18:$L$214, MATCH("A &amp; G ID", 'E4 TB Allocation Details'!$A$18:$L$18, 0),FALSE), 'E2 Allocators'!$B$15:$W$358, MATCH('O5 Details by Class &amp; Accounts'!BX$18, 'E2 Allocators'!$B$15:$W$15, 0),FALSE)*$E136)</f>
        <v>0</v>
      </c>
      <c r="BY136" s="2186">
        <f>IF(ISERROR(VLOOKUP(VLOOKUP($A136, 'E4 TB Allocation Details'!$A$18:$L$214, MATCH("A &amp; G ID", 'E4 TB Allocation Details'!$A$18:$L$18, 0),FALSE), 'E2 Allocators'!$B$15:$W$358, MATCH('O5 Details by Class &amp; Accounts'!BY$18, 'E2 Allocators'!$B$15:$W$15, 0),FALSE)*$E136), 0, VLOOKUP(VLOOKUP($A136, 'E4 TB Allocation Details'!$A$18:$L$214, MATCH("A &amp; G ID", 'E4 TB Allocation Details'!$A$18:$L$18, 0),FALSE), 'E2 Allocators'!$B$15:$W$358, MATCH('O5 Details by Class &amp; Accounts'!BY$18, 'E2 Allocators'!$B$15:$W$15, 0),FALSE)*$E136)</f>
        <v>0</v>
      </c>
      <c r="BZ136" s="2186">
        <f>IF(ISERROR(VLOOKUP(VLOOKUP($A136, 'E4 TB Allocation Details'!$A$18:$L$214, MATCH("A &amp; G ID", 'E4 TB Allocation Details'!$A$18:$L$18, 0),FALSE), 'E2 Allocators'!$B$15:$W$358, MATCH('O5 Details by Class &amp; Accounts'!BZ$18, 'E2 Allocators'!$B$15:$W$15, 0),FALSE)*$E136), 0, VLOOKUP(VLOOKUP($A136, 'E4 TB Allocation Details'!$A$18:$L$214, MATCH("A &amp; G ID", 'E4 TB Allocation Details'!$A$18:$L$18, 0),FALSE), 'E2 Allocators'!$B$15:$W$358, MATCH('O5 Details by Class &amp; Accounts'!BZ$18, 'E2 Allocators'!$B$15:$W$15, 0),FALSE)*$E136)</f>
        <v>0</v>
      </c>
      <c r="CA136" s="2186">
        <f>IF(ISERROR(VLOOKUP(VLOOKUP($A136, 'E4 TB Allocation Details'!$A$18:$L$214, MATCH("A &amp; G ID", 'E4 TB Allocation Details'!$A$18:$L$18, 0),FALSE), 'E2 Allocators'!$B$15:$W$358, MATCH('O5 Details by Class &amp; Accounts'!CA$18, 'E2 Allocators'!$B$15:$W$15, 0),FALSE)*$E136), 0, VLOOKUP(VLOOKUP($A136, 'E4 TB Allocation Details'!$A$18:$L$214, MATCH("A &amp; G ID", 'E4 TB Allocation Details'!$A$18:$L$18, 0),FALSE), 'E2 Allocators'!$B$15:$W$358, MATCH('O5 Details by Class &amp; Accounts'!CA$18, 'E2 Allocators'!$B$15:$W$15, 0),FALSE)*$E136)</f>
        <v>0</v>
      </c>
      <c r="CB136" s="2186">
        <f>IF(ISERROR(VLOOKUP(VLOOKUP($A136, 'E4 TB Allocation Details'!$A$18:$L$214, MATCH("A &amp; G ID", 'E4 TB Allocation Details'!$A$18:$L$18, 0),FALSE), 'E2 Allocators'!$B$15:$W$358, MATCH('O5 Details by Class &amp; Accounts'!CB$18, 'E2 Allocators'!$B$15:$W$15, 0),FALSE)*$E136), 0, VLOOKUP(VLOOKUP($A136, 'E4 TB Allocation Details'!$A$18:$L$214, MATCH("A &amp; G ID", 'E4 TB Allocation Details'!$A$18:$L$18, 0),FALSE), 'E2 Allocators'!$B$15:$W$358, MATCH('O5 Details by Class &amp; Accounts'!CB$18, 'E2 Allocators'!$B$15:$W$15, 0),FALSE)*$E136)</f>
        <v>0</v>
      </c>
      <c r="CC136" s="2186">
        <f>IF(ISERROR(VLOOKUP(VLOOKUP($A136, 'E4 TB Allocation Details'!$A$18:$L$214, MATCH("A &amp; G ID", 'E4 TB Allocation Details'!$A$18:$L$18, 0),FALSE), 'E2 Allocators'!$B$15:$W$358, MATCH('O5 Details by Class &amp; Accounts'!CC$18, 'E2 Allocators'!$B$15:$W$15, 0),FALSE)*$E136), 0, VLOOKUP(VLOOKUP($A136, 'E4 TB Allocation Details'!$A$18:$L$214, MATCH("A &amp; G ID", 'E4 TB Allocation Details'!$A$18:$L$18, 0),FALSE), 'E2 Allocators'!$B$15:$W$358, MATCH('O5 Details by Class &amp; Accounts'!CC$18, 'E2 Allocators'!$B$15:$W$15, 0),FALSE)*$E136)</f>
        <v>0</v>
      </c>
      <c r="CD136" s="2186">
        <f>IF(ISERROR(VLOOKUP(VLOOKUP($A136, 'E4 TB Allocation Details'!$A$18:$L$214, MATCH("A &amp; G ID", 'E4 TB Allocation Details'!$A$18:$L$18, 0),FALSE), 'E2 Allocators'!$B$15:$W$358, MATCH('O5 Details by Class &amp; Accounts'!CD$18, 'E2 Allocators'!$B$15:$W$15, 0),FALSE)*$E136), 0, VLOOKUP(VLOOKUP($A136, 'E4 TB Allocation Details'!$A$18:$L$214, MATCH("A &amp; G ID", 'E4 TB Allocation Details'!$A$18:$L$18, 0),FALSE), 'E2 Allocators'!$B$15:$W$358, MATCH('O5 Details by Class &amp; Accounts'!CD$18, 'E2 Allocators'!$B$15:$W$15, 0),FALSE)*$E136)</f>
        <v>0</v>
      </c>
      <c r="CE136" s="2186">
        <f>IF(ISERROR(VLOOKUP(VLOOKUP($A136, 'E4 TB Allocation Details'!$A$18:$L$214, MATCH("A &amp; G ID", 'E4 TB Allocation Details'!$A$18:$L$18, 0),FALSE), 'E2 Allocators'!$B$15:$W$358, MATCH('O5 Details by Class &amp; Accounts'!CE$18, 'E2 Allocators'!$B$15:$W$15, 0),FALSE)*$E136), 0, VLOOKUP(VLOOKUP($A136, 'E4 TB Allocation Details'!$A$18:$L$214, MATCH("A &amp; G ID", 'E4 TB Allocation Details'!$A$18:$L$18, 0),FALSE), 'E2 Allocators'!$B$15:$W$358, MATCH('O5 Details by Class &amp; Accounts'!CE$18, 'E2 Allocators'!$B$15:$W$15, 0),FALSE)*$E136)</f>
        <v>0</v>
      </c>
      <c r="CF136" s="2186">
        <f>IF(ISERROR(VLOOKUP(VLOOKUP($A136, 'E4 TB Allocation Details'!$A$18:$L$214, MATCH("A &amp; G ID", 'E4 TB Allocation Details'!$A$18:$L$18, 0),FALSE), 'E2 Allocators'!$B$15:$W$358, MATCH('O5 Details by Class &amp; Accounts'!CF$18, 'E2 Allocators'!$B$15:$W$15, 0),FALSE)*$E136), 0, VLOOKUP(VLOOKUP($A136, 'E4 TB Allocation Details'!$A$18:$L$214, MATCH("A &amp; G ID", 'E4 TB Allocation Details'!$A$18:$L$18, 0),FALSE), 'E2 Allocators'!$B$15:$W$358, MATCH('O5 Details by Class &amp; Accounts'!CF$18, 'E2 Allocators'!$B$15:$W$15, 0),FALSE)*$E136)</f>
        <v>0</v>
      </c>
      <c r="CG136" s="2186">
        <f>IF(ISERROR(VLOOKUP(VLOOKUP($A136, 'E4 TB Allocation Details'!$A$18:$L$214, MATCH("A &amp; G ID", 'E4 TB Allocation Details'!$A$18:$L$18, 0),FALSE), 'E2 Allocators'!$B$15:$W$358, MATCH('O5 Details by Class &amp; Accounts'!CG$18, 'E2 Allocators'!$B$15:$W$15, 0),FALSE)*$E136), 0, VLOOKUP(VLOOKUP($A136, 'E4 TB Allocation Details'!$A$18:$L$214, MATCH("A &amp; G ID", 'E4 TB Allocation Details'!$A$18:$L$18, 0),FALSE), 'E2 Allocators'!$B$15:$W$358, MATCH('O5 Details by Class &amp; Accounts'!CG$18, 'E2 Allocators'!$B$15:$W$15, 0),FALSE)*$E136)</f>
        <v>0</v>
      </c>
      <c r="CH136" s="2186">
        <f>IF(ISERROR(VLOOKUP(VLOOKUP($A136, 'E4 TB Allocation Details'!$A$18:$L$214, MATCH("A &amp; G ID", 'E4 TB Allocation Details'!$A$18:$L$18, 0),FALSE), 'E2 Allocators'!$B$15:$W$358, MATCH('O5 Details by Class &amp; Accounts'!CH$18, 'E2 Allocators'!$B$15:$W$15, 0),FALSE)*$E136), 0, VLOOKUP(VLOOKUP($A136, 'E4 TB Allocation Details'!$A$18:$L$214, MATCH("A &amp; G ID", 'E4 TB Allocation Details'!$A$18:$L$18, 0),FALSE), 'E2 Allocators'!$B$15:$W$358, MATCH('O5 Details by Class &amp; Accounts'!CH$18, 'E2 Allocators'!$B$15:$W$15, 0),FALSE)*$E136)</f>
        <v>0</v>
      </c>
      <c r="CI136" s="2186">
        <f>IF(ISERROR(VLOOKUP(VLOOKUP($A136, 'E4 TB Allocation Details'!$A$18:$L$214, MATCH("A &amp; G ID", 'E4 TB Allocation Details'!$A$18:$L$18, 0),FALSE), 'E2 Allocators'!$B$15:$W$358, MATCH('O5 Details by Class &amp; Accounts'!CI$18, 'E2 Allocators'!$B$15:$W$15, 0),FALSE)*$E136), 0, VLOOKUP(VLOOKUP($A136, 'E4 TB Allocation Details'!$A$18:$L$214, MATCH("A &amp; G ID", 'E4 TB Allocation Details'!$A$18:$L$18, 0),FALSE), 'E2 Allocators'!$B$15:$W$358, MATCH('O5 Details by Class &amp; Accounts'!CI$18, 'E2 Allocators'!$B$15:$W$15, 0),FALSE)*$E136)</f>
        <v>0</v>
      </c>
      <c r="CJ136" s="2186">
        <f>IF(ISERROR(VLOOKUP(VLOOKUP($A136, 'E4 TB Allocation Details'!$A$18:$L$214, MATCH("A &amp; G ID", 'E4 TB Allocation Details'!$A$18:$L$18, 0),FALSE), 'E2 Allocators'!$B$15:$W$358, MATCH('O5 Details by Class &amp; Accounts'!CJ$18, 'E2 Allocators'!$B$15:$W$15, 0),FALSE)*$E136), 0, VLOOKUP(VLOOKUP($A136, 'E4 TB Allocation Details'!$A$18:$L$214, MATCH("A &amp; G ID", 'E4 TB Allocation Details'!$A$18:$L$18, 0),FALSE), 'E2 Allocators'!$B$15:$W$358, MATCH('O5 Details by Class &amp; Accounts'!CJ$18, 'E2 Allocators'!$B$15:$W$15, 0),FALSE)*$E136)</f>
        <v>0</v>
      </c>
      <c r="CK136" s="2186">
        <f>IF(ISERROR(VLOOKUP(VLOOKUP($A136, 'E4 TB Allocation Details'!$A$18:$L$214, MATCH("A &amp; G ID", 'E4 TB Allocation Details'!$A$18:$L$18, 0),FALSE), 'E2 Allocators'!$B$15:$W$358, MATCH('O5 Details by Class &amp; Accounts'!CK$18, 'E2 Allocators'!$B$15:$W$15, 0),FALSE)*$E136), 0, VLOOKUP(VLOOKUP($A136, 'E4 TB Allocation Details'!$A$18:$L$214, MATCH("A &amp; G ID", 'E4 TB Allocation Details'!$A$18:$L$18, 0),FALSE), 'E2 Allocators'!$B$15:$W$358, MATCH('O5 Details by Class &amp; Accounts'!CK$18, 'E2 Allocators'!$B$15:$W$15, 0),FALSE)*$E136)</f>
        <v>0</v>
      </c>
      <c r="CL136" s="2186">
        <f>IF(ISERROR(VLOOKUP(VLOOKUP($A136, 'E4 TB Allocation Details'!$A$18:$L$214, MATCH("A &amp; G ID", 'E4 TB Allocation Details'!$A$18:$L$18, 0),FALSE), 'E2 Allocators'!$B$15:$W$358, MATCH('O5 Details by Class &amp; Accounts'!CL$18, 'E2 Allocators'!$B$15:$W$15, 0),FALSE)*$E136), 0, VLOOKUP(VLOOKUP($A136, 'E4 TB Allocation Details'!$A$18:$L$214, MATCH("A &amp; G ID", 'E4 TB Allocation Details'!$A$18:$L$18, 0),FALSE), 'E2 Allocators'!$B$15:$W$358, MATCH('O5 Details by Class &amp; Accounts'!CL$18, 'E2 Allocators'!$B$15:$W$15, 0),FALSE)*$E136)</f>
        <v>0</v>
      </c>
      <c r="CM136" s="2186">
        <f>IF(ISERROR(VLOOKUP(VLOOKUP($A136, 'E4 TB Allocation Details'!$A$18:$L$214, MATCH("A &amp; G ID", 'E4 TB Allocation Details'!$A$18:$L$18, 0),FALSE), 'E2 Allocators'!$B$15:$W$358, MATCH('O5 Details by Class &amp; Accounts'!CM$18, 'E2 Allocators'!$B$15:$W$15, 0),FALSE)*$E136), 0, VLOOKUP(VLOOKUP($A136, 'E4 TB Allocation Details'!$A$18:$L$214, MATCH("A &amp; G ID", 'E4 TB Allocation Details'!$A$18:$L$18, 0),FALSE), 'E2 Allocators'!$B$15:$W$358, MATCH('O5 Details by Class &amp; Accounts'!CM$18, 'E2 Allocators'!$B$15:$W$15, 0),FALSE)*$E136)</f>
        <v>0</v>
      </c>
      <c r="CN136" s="2186">
        <f t="shared" si="42"/>
        <v>0</v>
      </c>
      <c r="CO136" s="2187">
        <f t="shared" si="43"/>
        <v>-5.8207660913467407E-11</v>
      </c>
      <c r="CQ136" s="1625">
        <v>1820</v>
      </c>
    </row>
    <row r="137" spans="1:95" s="54" customFormat="1" ht="25.5" x14ac:dyDescent="0.2">
      <c r="A137" s="991">
        <v>5017</v>
      </c>
      <c r="B137" s="990" t="s">
        <v>552</v>
      </c>
      <c r="C137" s="2184">
        <f>IF(ISERROR(VLOOKUP($A137,'I3 TB Data'!$A$19:$H$483,MATCH('O5 Details by Class &amp; Accounts'!$C$18, 'I3 TB Data'!$A$19:$H$19,0),0)), 0, VLOOKUP($A137,'I3 TB Data'!$A$19:$H$483,MATCH('O5 Details by Class &amp; Accounts'!$C$18,'I3 TB Data'!$A$19:$H$19,0),0))</f>
        <v>235278.02</v>
      </c>
      <c r="D137" s="2185"/>
      <c r="E137" s="2184">
        <f t="shared" si="31"/>
        <v>235278.02</v>
      </c>
      <c r="F137" s="2186">
        <f>IF(ISERROR(VLOOKUP($A137, 'E1 Categorization'!A33:E124, MATCH("Customer Component", 'E1 Categorization'!$A$33:$E$33,0), 0)), 0, IF(VLOOKUP($A137, 'E1 Categorization'!A33:E124, MATCH("Customer Component", 'E1 Categorization'!$A$33:$E$33,0), 0)=0, 'O5 Details by Class &amp; Accounts'!$E137, IF(AND(VLOOKUP($A137, 'E1 Categorization'!A33:E124, MATCH("Customer Component", 'E1 Categorization'!$A$33:$E$33,0), 0) &gt;0, VLOOKUP($A137, 'E1 Categorization'!A33:E124, MATCH("Customer Component", 'E1 Categorization'!$A$33:$E$33,0), 0)&lt;1), 'O5 Details by Class &amp; Accounts'!$E137*(1-VLOOKUP($A137, 'E1 Categorization'!A33:E124, MATCH("Customer Component", 'E1 Categorization'!$A$33:$E$33,0), 0)), 0)))</f>
        <v>235278.02</v>
      </c>
      <c r="G137" s="2186">
        <f>IF(ISERROR(VLOOKUP($A137, 'E1 Categorization'!A33:E124, MATCH("Customer Component", 'E1 Categorization'!$A$33:$E$33,0), 0)),0, IF(VLOOKUP($A137, 'E1 Categorization'!A33:E124, MATCH("Customer Component", 'E1 Categorization'!$A$33:$E$33,0), 0)=0, 0, IF(AND(VLOOKUP($A137, 'E1 Categorization'!A33:E124, MATCH("Customer Component", 'E1 Categorization'!$A$33:$E$33,0), 0) &gt;0, VLOOKUP($A137, 'E1 Categorization'!A33:E124, MATCH("Customer Component", 'E1 Categorization'!$A$33:$E$33,0), 0)&lt;1), 'O5 Details by Class &amp; Accounts'!$E137*(VLOOKUP($A137, 'E1 Categorization'!A33:E124, MATCH("Customer Component", 'E1 Categorization'!$A$33:$E$33,0), 0)), 'O5 Details by Class &amp; Accounts'!$E137)))</f>
        <v>0</v>
      </c>
      <c r="H137" s="2186">
        <f t="shared" si="38"/>
        <v>235278.02</v>
      </c>
      <c r="I137" s="2186">
        <f>IF(ISERROR(VLOOKUP(VLOOKUP($A137, 'E4 TB Allocation Details'!$A$18:$L$214, MATCH("Demand ID", 'E4 TB Allocation Details'!$A$18:$L$18, 0),FALSE), 'E2 Allocators'!$B$15:$W$358, MATCH('O5 Details by Class &amp; Accounts'!I$18, 'E2 Allocators'!$B$15:$W$15, 0),FALSE)*$F137), 0, VLOOKUP(VLOOKUP($A137, 'E4 TB Allocation Details'!$A$18:$L$214, MATCH("Demand ID", 'E4 TB Allocation Details'!$A$18:$L$18, 0),FALSE), 'E2 Allocators'!$B$15:$W$358, MATCH('O5 Details by Class &amp; Accounts'!I$18, 'E2 Allocators'!$B$15:$W$15, 0),FALSE)*$F137)</f>
        <v>103859.58269451662</v>
      </c>
      <c r="J137" s="2186">
        <f>IF(ISERROR(VLOOKUP(VLOOKUP($A137, 'E4 TB Allocation Details'!$A$18:$L$214, MATCH("Demand ID", 'E4 TB Allocation Details'!$A$18:$L$18, 0),FALSE), 'E2 Allocators'!$B$15:$W$358, MATCH('O5 Details by Class &amp; Accounts'!J$18, 'E2 Allocators'!$B$15:$W$15, 0),FALSE)*$F137), 0, VLOOKUP(VLOOKUP($A137, 'E4 TB Allocation Details'!$A$18:$L$214, MATCH("Demand ID", 'E4 TB Allocation Details'!$A$18:$L$18, 0),FALSE), 'E2 Allocators'!$B$15:$W$358, MATCH('O5 Details by Class &amp; Accounts'!J$18, 'E2 Allocators'!$B$15:$W$15, 0),FALSE)*$F137)</f>
        <v>42621.250653934207</v>
      </c>
      <c r="K137" s="2186">
        <f>IF(ISERROR(VLOOKUP(VLOOKUP($A137, 'E4 TB Allocation Details'!$A$18:$L$214, MATCH("Demand ID", 'E4 TB Allocation Details'!$A$18:$L$18, 0),FALSE), 'E2 Allocators'!$B$15:$W$358, MATCH('O5 Details by Class &amp; Accounts'!K$18, 'E2 Allocators'!$B$15:$W$15, 0),FALSE)*$F137), 0, VLOOKUP(VLOOKUP($A137, 'E4 TB Allocation Details'!$A$18:$L$214, MATCH("Demand ID", 'E4 TB Allocation Details'!$A$18:$L$18, 0),FALSE), 'E2 Allocators'!$B$15:$W$358, MATCH('O5 Details by Class &amp; Accounts'!K$18, 'E2 Allocators'!$B$15:$W$15, 0),FALSE)*$F137)</f>
        <v>86649.380202525848</v>
      </c>
      <c r="L137" s="2186">
        <f>IF(ISERROR(VLOOKUP(VLOOKUP($A137, 'E4 TB Allocation Details'!$A$18:$L$214, MATCH("Demand ID", 'E4 TB Allocation Details'!$A$18:$L$18, 0),FALSE), 'E2 Allocators'!$B$15:$W$358, MATCH('O5 Details by Class &amp; Accounts'!L$18, 'E2 Allocators'!$B$15:$W$15, 0),FALSE)*$F137), 0, VLOOKUP(VLOOKUP($A137, 'E4 TB Allocation Details'!$A$18:$L$214, MATCH("Demand ID", 'E4 TB Allocation Details'!$A$18:$L$18, 0),FALSE), 'E2 Allocators'!$B$15:$W$358, MATCH('O5 Details by Class &amp; Accounts'!L$18, 'E2 Allocators'!$B$15:$W$15, 0),FALSE)*$F137)</f>
        <v>0</v>
      </c>
      <c r="M137" s="2186">
        <f>IF(ISERROR(VLOOKUP(VLOOKUP($A137, 'E4 TB Allocation Details'!$A$18:$L$214, MATCH("Demand ID", 'E4 TB Allocation Details'!$A$18:$L$18, 0),FALSE), 'E2 Allocators'!$B$15:$W$358, MATCH('O5 Details by Class &amp; Accounts'!M$18, 'E2 Allocators'!$B$15:$W$15, 0),FALSE)*$F137), 0, VLOOKUP(VLOOKUP($A137, 'E4 TB Allocation Details'!$A$18:$L$214, MATCH("Demand ID", 'E4 TB Allocation Details'!$A$18:$L$18, 0),FALSE), 'E2 Allocators'!$B$15:$W$358, MATCH('O5 Details by Class &amp; Accounts'!M$18, 'E2 Allocators'!$B$15:$W$15, 0),FALSE)*$F137)</f>
        <v>0</v>
      </c>
      <c r="N137" s="2186">
        <f>IF(ISERROR(VLOOKUP(VLOOKUP($A137, 'E4 TB Allocation Details'!$A$18:$L$214, MATCH("Demand ID", 'E4 TB Allocation Details'!$A$18:$L$18, 0),FALSE), 'E2 Allocators'!$B$15:$W$358, MATCH('O5 Details by Class &amp; Accounts'!N$18, 'E2 Allocators'!$B$15:$W$15, 0),FALSE)*$F137), 0, VLOOKUP(VLOOKUP($A137, 'E4 TB Allocation Details'!$A$18:$L$214, MATCH("Demand ID", 'E4 TB Allocation Details'!$A$18:$L$18, 0),FALSE), 'E2 Allocators'!$B$15:$W$358, MATCH('O5 Details by Class &amp; Accounts'!N$18, 'E2 Allocators'!$B$15:$W$15, 0),FALSE)*$F137)</f>
        <v>0</v>
      </c>
      <c r="O137" s="2186">
        <f>IF(ISERROR(VLOOKUP(VLOOKUP($A137, 'E4 TB Allocation Details'!$A$18:$L$214, MATCH("Demand ID", 'E4 TB Allocation Details'!$A$18:$L$18, 0),FALSE), 'E2 Allocators'!$B$15:$W$358, MATCH('O5 Details by Class &amp; Accounts'!O$18, 'E2 Allocators'!$B$15:$W$15, 0),FALSE)*$F137), 0, VLOOKUP(VLOOKUP($A137, 'E4 TB Allocation Details'!$A$18:$L$214, MATCH("Demand ID", 'E4 TB Allocation Details'!$A$18:$L$18, 0),FALSE), 'E2 Allocators'!$B$15:$W$358, MATCH('O5 Details by Class &amp; Accounts'!O$18, 'E2 Allocators'!$B$15:$W$15, 0),FALSE)*$F137)</f>
        <v>2126.291583312282</v>
      </c>
      <c r="P137" s="2186">
        <f>IF(ISERROR(VLOOKUP(VLOOKUP($A137, 'E4 TB Allocation Details'!$A$18:$L$214, MATCH("Demand ID", 'E4 TB Allocation Details'!$A$18:$L$18, 0),FALSE), 'E2 Allocators'!$B$15:$W$358, MATCH('O5 Details by Class &amp; Accounts'!P$18, 'E2 Allocators'!$B$15:$W$15, 0),FALSE)*$F137), 0, VLOOKUP(VLOOKUP($A137, 'E4 TB Allocation Details'!$A$18:$L$214, MATCH("Demand ID", 'E4 TB Allocation Details'!$A$18:$L$18, 0),FALSE), 'E2 Allocators'!$B$15:$W$358, MATCH('O5 Details by Class &amp; Accounts'!P$18, 'E2 Allocators'!$B$15:$W$15, 0),FALSE)*$F137)</f>
        <v>0</v>
      </c>
      <c r="Q137" s="2186">
        <f>IF(ISERROR(VLOOKUP(VLOOKUP($A137, 'E4 TB Allocation Details'!$A$18:$L$214, MATCH("Demand ID", 'E4 TB Allocation Details'!$A$18:$L$18, 0),FALSE), 'E2 Allocators'!$B$15:$W$358, MATCH('O5 Details by Class &amp; Accounts'!Q$18, 'E2 Allocators'!$B$15:$W$15, 0),FALSE)*$F137), 0, VLOOKUP(VLOOKUP($A137, 'E4 TB Allocation Details'!$A$18:$L$214, MATCH("Demand ID", 'E4 TB Allocation Details'!$A$18:$L$18, 0),FALSE), 'E2 Allocators'!$B$15:$W$358, MATCH('O5 Details by Class &amp; Accounts'!Q$18, 'E2 Allocators'!$B$15:$W$15, 0),FALSE)*$F137)</f>
        <v>21.514865711062118</v>
      </c>
      <c r="R137" s="2186">
        <f>IF(ISERROR(VLOOKUP(VLOOKUP($A137, 'E4 TB Allocation Details'!$A$18:$L$214, MATCH("Demand ID", 'E4 TB Allocation Details'!$A$18:$L$18, 0),FALSE), 'E2 Allocators'!$B$15:$W$358, MATCH('O5 Details by Class &amp; Accounts'!R$18, 'E2 Allocators'!$B$15:$W$15, 0),FALSE)*$F137), 0, VLOOKUP(VLOOKUP($A137, 'E4 TB Allocation Details'!$A$18:$L$214, MATCH("Demand ID", 'E4 TB Allocation Details'!$A$18:$L$18, 0),FALSE), 'E2 Allocators'!$B$15:$W$358, MATCH('O5 Details by Class &amp; Accounts'!R$18, 'E2 Allocators'!$B$15:$W$15, 0),FALSE)*$F137)</f>
        <v>0</v>
      </c>
      <c r="S137" s="2186">
        <f>IF(ISERROR(VLOOKUP(VLOOKUP($A137, 'E4 TB Allocation Details'!$A$18:$L$214, MATCH("Demand ID", 'E4 TB Allocation Details'!$A$18:$L$18, 0),FALSE), 'E2 Allocators'!$B$15:$W$358, MATCH('O5 Details by Class &amp; Accounts'!S$18, 'E2 Allocators'!$B$15:$W$15, 0),FALSE)*$F137), 0, VLOOKUP(VLOOKUP($A137, 'E4 TB Allocation Details'!$A$18:$L$214, MATCH("Demand ID", 'E4 TB Allocation Details'!$A$18:$L$18, 0),FALSE), 'E2 Allocators'!$B$15:$W$358, MATCH('O5 Details by Class &amp; Accounts'!S$18, 'E2 Allocators'!$B$15:$W$15, 0),FALSE)*$F137)</f>
        <v>0</v>
      </c>
      <c r="T137" s="2186">
        <f>IF(ISERROR(VLOOKUP(VLOOKUP($A137, 'E4 TB Allocation Details'!$A$18:$L$214, MATCH("Demand ID", 'E4 TB Allocation Details'!$A$18:$L$18, 0),FALSE), 'E2 Allocators'!$B$15:$W$358, MATCH('O5 Details by Class &amp; Accounts'!T$18, 'E2 Allocators'!$B$15:$W$15, 0),FALSE)*$F137), 0, VLOOKUP(VLOOKUP($A137, 'E4 TB Allocation Details'!$A$18:$L$214, MATCH("Demand ID", 'E4 TB Allocation Details'!$A$18:$L$18, 0),FALSE), 'E2 Allocators'!$B$15:$W$358, MATCH('O5 Details by Class &amp; Accounts'!T$18, 'E2 Allocators'!$B$15:$W$15, 0),FALSE)*$F137)</f>
        <v>0</v>
      </c>
      <c r="U137" s="2186">
        <f>IF(ISERROR(VLOOKUP(VLOOKUP($A137, 'E4 TB Allocation Details'!$A$18:$L$214, MATCH("Demand ID", 'E4 TB Allocation Details'!$A$18:$L$18, 0),FALSE), 'E2 Allocators'!$B$15:$W$358, MATCH('O5 Details by Class &amp; Accounts'!U$18, 'E2 Allocators'!$B$15:$W$15, 0),FALSE)*$F137), 0, VLOOKUP(VLOOKUP($A137, 'E4 TB Allocation Details'!$A$18:$L$214, MATCH("Demand ID", 'E4 TB Allocation Details'!$A$18:$L$18, 0),FALSE), 'E2 Allocators'!$B$15:$W$358, MATCH('O5 Details by Class &amp; Accounts'!U$18, 'E2 Allocators'!$B$15:$W$15, 0),FALSE)*$F137)</f>
        <v>0</v>
      </c>
      <c r="V137" s="2186">
        <f>IF(ISERROR(VLOOKUP(VLOOKUP($A137, 'E4 TB Allocation Details'!$A$18:$L$214, MATCH("Demand ID", 'E4 TB Allocation Details'!$A$18:$L$18, 0),FALSE), 'E2 Allocators'!$B$15:$W$358, MATCH('O5 Details by Class &amp; Accounts'!V$18, 'E2 Allocators'!$B$15:$W$15, 0),FALSE)*$F137), 0, VLOOKUP(VLOOKUP($A137, 'E4 TB Allocation Details'!$A$18:$L$214, MATCH("Demand ID", 'E4 TB Allocation Details'!$A$18:$L$18, 0),FALSE), 'E2 Allocators'!$B$15:$W$358, MATCH('O5 Details by Class &amp; Accounts'!V$18, 'E2 Allocators'!$B$15:$W$15, 0),FALSE)*$F137)</f>
        <v>0</v>
      </c>
      <c r="W137" s="2186">
        <f>IF(ISERROR(VLOOKUP(VLOOKUP($A137, 'E4 TB Allocation Details'!$A$18:$L$214, MATCH("Demand ID", 'E4 TB Allocation Details'!$A$18:$L$18, 0),FALSE), 'E2 Allocators'!$B$15:$W$358, MATCH('O5 Details by Class &amp; Accounts'!W$18, 'E2 Allocators'!$B$15:$W$15, 0),FALSE)*$F137), 0, VLOOKUP(VLOOKUP($A137, 'E4 TB Allocation Details'!$A$18:$L$214, MATCH("Demand ID", 'E4 TB Allocation Details'!$A$18:$L$18, 0),FALSE), 'E2 Allocators'!$B$15:$W$358, MATCH('O5 Details by Class &amp; Accounts'!W$18, 'E2 Allocators'!$B$15:$W$15, 0),FALSE)*$F137)</f>
        <v>0</v>
      </c>
      <c r="X137" s="2186">
        <f>IF(ISERROR(VLOOKUP(VLOOKUP($A137, 'E4 TB Allocation Details'!$A$18:$L$214, MATCH("Demand ID", 'E4 TB Allocation Details'!$A$18:$L$18, 0),FALSE), 'E2 Allocators'!$B$15:$W$358, MATCH('O5 Details by Class &amp; Accounts'!X$18, 'E2 Allocators'!$B$15:$W$15, 0),FALSE)*$F137), 0, VLOOKUP(VLOOKUP($A137, 'E4 TB Allocation Details'!$A$18:$L$214, MATCH("Demand ID", 'E4 TB Allocation Details'!$A$18:$L$18, 0),FALSE), 'E2 Allocators'!$B$15:$W$358, MATCH('O5 Details by Class &amp; Accounts'!X$18, 'E2 Allocators'!$B$15:$W$15, 0),FALSE)*$F137)</f>
        <v>0</v>
      </c>
      <c r="Y137" s="2186">
        <f>IF(ISERROR(VLOOKUP(VLOOKUP($A137, 'E4 TB Allocation Details'!$A$18:$L$214, MATCH("Demand ID", 'E4 TB Allocation Details'!$A$18:$L$18, 0),FALSE), 'E2 Allocators'!$B$15:$W$358, MATCH('O5 Details by Class &amp; Accounts'!Y$18, 'E2 Allocators'!$B$15:$W$15, 0),FALSE)*$F137), 0, VLOOKUP(VLOOKUP($A137, 'E4 TB Allocation Details'!$A$18:$L$214, MATCH("Demand ID", 'E4 TB Allocation Details'!$A$18:$L$18, 0),FALSE), 'E2 Allocators'!$B$15:$W$358, MATCH('O5 Details by Class &amp; Accounts'!Y$18, 'E2 Allocators'!$B$15:$W$15, 0),FALSE)*$F137)</f>
        <v>0</v>
      </c>
      <c r="Z137" s="2186">
        <f>IF(ISERROR(VLOOKUP(VLOOKUP($A137, 'E4 TB Allocation Details'!$A$18:$L$214, MATCH("Demand ID", 'E4 TB Allocation Details'!$A$18:$L$18, 0),FALSE), 'E2 Allocators'!$B$15:$W$358, MATCH('O5 Details by Class &amp; Accounts'!Z$18, 'E2 Allocators'!$B$15:$W$15, 0),FALSE)*$F137), 0, VLOOKUP(VLOOKUP($A137, 'E4 TB Allocation Details'!$A$18:$L$214, MATCH("Demand ID", 'E4 TB Allocation Details'!$A$18:$L$18, 0),FALSE), 'E2 Allocators'!$B$15:$W$358, MATCH('O5 Details by Class &amp; Accounts'!Z$18, 'E2 Allocators'!$B$15:$W$15, 0),FALSE)*$F137)</f>
        <v>0</v>
      </c>
      <c r="AA137" s="2186">
        <f>IF(ISERROR(VLOOKUP(VLOOKUP($A137, 'E4 TB Allocation Details'!$A$18:$L$214, MATCH("Demand ID", 'E4 TB Allocation Details'!$A$18:$L$18, 0),FALSE), 'E2 Allocators'!$B$15:$W$358, MATCH('O5 Details by Class &amp; Accounts'!AA$18, 'E2 Allocators'!$B$15:$W$15, 0),FALSE)*$F137), 0, VLOOKUP(VLOOKUP($A137, 'E4 TB Allocation Details'!$A$18:$L$214, MATCH("Demand ID", 'E4 TB Allocation Details'!$A$18:$L$18, 0),FALSE), 'E2 Allocators'!$B$15:$W$358, MATCH('O5 Details by Class &amp; Accounts'!AA$18, 'E2 Allocators'!$B$15:$W$15, 0),FALSE)*$F137)</f>
        <v>0</v>
      </c>
      <c r="AB137" s="2186">
        <f>IF(ISERROR(VLOOKUP(VLOOKUP($A137, 'E4 TB Allocation Details'!$A$18:$L$214, MATCH("Demand ID", 'E4 TB Allocation Details'!$A$18:$L$18, 0),FALSE), 'E2 Allocators'!$B$15:$W$358, MATCH('O5 Details by Class &amp; Accounts'!AB$18, 'E2 Allocators'!$B$15:$W$15, 0),FALSE)*$F137), 0, VLOOKUP(VLOOKUP($A137, 'E4 TB Allocation Details'!$A$18:$L$214, MATCH("Demand ID", 'E4 TB Allocation Details'!$A$18:$L$18, 0),FALSE), 'E2 Allocators'!$B$15:$W$358, MATCH('O5 Details by Class &amp; Accounts'!AB$18, 'E2 Allocators'!$B$15:$W$15, 0),FALSE)*$F137)</f>
        <v>0</v>
      </c>
      <c r="AC137" s="2186">
        <f t="shared" si="39"/>
        <v>235278.02000000002</v>
      </c>
      <c r="AD137" s="2186">
        <f>IF(ISERROR(VLOOKUP(VLOOKUP($A137, 'E4 TB Allocation Details'!$A$18:$L$214, MATCH("Customer ID", 'E4 TB Allocation Details'!$A$18:$L$18, 0),FALSE), 'E2 Allocators'!$B$15:$W$358, MATCH('O5 Details by Class &amp; Accounts'!AD$18, 'E2 Allocators'!$B$15:$W$15, 0),FALSE)*$G137), 0, VLOOKUP(VLOOKUP($A137, 'E4 TB Allocation Details'!$A$18:$L$214, MATCH("Customer ID", 'E4 TB Allocation Details'!$A$18:$L$18, 0),FALSE), 'E2 Allocators'!$B$15:$W$358, MATCH('O5 Details by Class &amp; Accounts'!AD$18, 'E2 Allocators'!$B$15:$W$15, 0),FALSE)*$G137)</f>
        <v>0</v>
      </c>
      <c r="AE137" s="2186">
        <f>IF(ISERROR(VLOOKUP(VLOOKUP($A137, 'E4 TB Allocation Details'!$A$18:$L$214, MATCH("Customer ID", 'E4 TB Allocation Details'!$A$18:$L$18, 0),FALSE), 'E2 Allocators'!$B$15:$W$358, MATCH('O5 Details by Class &amp; Accounts'!AE$18, 'E2 Allocators'!$B$15:$W$15, 0),FALSE)*$G137), 0, VLOOKUP(VLOOKUP($A137, 'E4 TB Allocation Details'!$A$18:$L$214, MATCH("Customer ID", 'E4 TB Allocation Details'!$A$18:$L$18, 0),FALSE), 'E2 Allocators'!$B$15:$W$358, MATCH('O5 Details by Class &amp; Accounts'!AE$18, 'E2 Allocators'!$B$15:$W$15, 0),FALSE)*$G137)</f>
        <v>0</v>
      </c>
      <c r="AF137" s="2186">
        <f>IF(ISERROR(VLOOKUP(VLOOKUP($A137, 'E4 TB Allocation Details'!$A$18:$L$214, MATCH("Customer ID", 'E4 TB Allocation Details'!$A$18:$L$18, 0),FALSE), 'E2 Allocators'!$B$15:$W$358, MATCH('O5 Details by Class &amp; Accounts'!AF$18, 'E2 Allocators'!$B$15:$W$15, 0),FALSE)*$G137), 0, VLOOKUP(VLOOKUP($A137, 'E4 TB Allocation Details'!$A$18:$L$214, MATCH("Customer ID", 'E4 TB Allocation Details'!$A$18:$L$18, 0),FALSE), 'E2 Allocators'!$B$15:$W$358, MATCH('O5 Details by Class &amp; Accounts'!AF$18, 'E2 Allocators'!$B$15:$W$15, 0),FALSE)*$G137)</f>
        <v>0</v>
      </c>
      <c r="AG137" s="2186">
        <f>IF(ISERROR(VLOOKUP(VLOOKUP($A137, 'E4 TB Allocation Details'!$A$18:$L$214, MATCH("Customer ID", 'E4 TB Allocation Details'!$A$18:$L$18, 0),FALSE), 'E2 Allocators'!$B$15:$W$358, MATCH('O5 Details by Class &amp; Accounts'!AG$18, 'E2 Allocators'!$B$15:$W$15, 0),FALSE)*$G137), 0, VLOOKUP(VLOOKUP($A137, 'E4 TB Allocation Details'!$A$18:$L$214, MATCH("Customer ID", 'E4 TB Allocation Details'!$A$18:$L$18, 0),FALSE), 'E2 Allocators'!$B$15:$W$358, MATCH('O5 Details by Class &amp; Accounts'!AG$18, 'E2 Allocators'!$B$15:$W$15, 0),FALSE)*$G137)</f>
        <v>0</v>
      </c>
      <c r="AH137" s="2186">
        <f>IF(ISERROR(VLOOKUP(VLOOKUP($A137, 'E4 TB Allocation Details'!$A$18:$L$214, MATCH("Customer ID", 'E4 TB Allocation Details'!$A$18:$L$18, 0),FALSE), 'E2 Allocators'!$B$15:$W$358, MATCH('O5 Details by Class &amp; Accounts'!AH$18, 'E2 Allocators'!$B$15:$W$15, 0),FALSE)*$G137), 0, VLOOKUP(VLOOKUP($A137, 'E4 TB Allocation Details'!$A$18:$L$214, MATCH("Customer ID", 'E4 TB Allocation Details'!$A$18:$L$18, 0),FALSE), 'E2 Allocators'!$B$15:$W$358, MATCH('O5 Details by Class &amp; Accounts'!AH$18, 'E2 Allocators'!$B$15:$W$15, 0),FALSE)*$G137)</f>
        <v>0</v>
      </c>
      <c r="AI137" s="2186">
        <f>IF(ISERROR(VLOOKUP(VLOOKUP($A137, 'E4 TB Allocation Details'!$A$18:$L$214, MATCH("Customer ID", 'E4 TB Allocation Details'!$A$18:$L$18, 0),FALSE), 'E2 Allocators'!$B$15:$W$358, MATCH('O5 Details by Class &amp; Accounts'!AI$18, 'E2 Allocators'!$B$15:$W$15, 0),FALSE)*$G137), 0, VLOOKUP(VLOOKUP($A137, 'E4 TB Allocation Details'!$A$18:$L$214, MATCH("Customer ID", 'E4 TB Allocation Details'!$A$18:$L$18, 0),FALSE), 'E2 Allocators'!$B$15:$W$358, MATCH('O5 Details by Class &amp; Accounts'!AI$18, 'E2 Allocators'!$B$15:$W$15, 0),FALSE)*$G137)</f>
        <v>0</v>
      </c>
      <c r="AJ137" s="2186">
        <f>IF(ISERROR(VLOOKUP(VLOOKUP($A137, 'E4 TB Allocation Details'!$A$18:$L$214, MATCH("Customer ID", 'E4 TB Allocation Details'!$A$18:$L$18, 0),FALSE), 'E2 Allocators'!$B$15:$W$358, MATCH('O5 Details by Class &amp; Accounts'!AJ$18, 'E2 Allocators'!$B$15:$W$15, 0),FALSE)*$G137), 0, VLOOKUP(VLOOKUP($A137, 'E4 TB Allocation Details'!$A$18:$L$214, MATCH("Customer ID", 'E4 TB Allocation Details'!$A$18:$L$18, 0),FALSE), 'E2 Allocators'!$B$15:$W$358, MATCH('O5 Details by Class &amp; Accounts'!AJ$18, 'E2 Allocators'!$B$15:$W$15, 0),FALSE)*$G137)</f>
        <v>0</v>
      </c>
      <c r="AK137" s="2186">
        <f>IF(ISERROR(VLOOKUP(VLOOKUP($A137, 'E4 TB Allocation Details'!$A$18:$L$214, MATCH("Customer ID", 'E4 TB Allocation Details'!$A$18:$L$18, 0),FALSE), 'E2 Allocators'!$B$15:$W$358, MATCH('O5 Details by Class &amp; Accounts'!AK$18, 'E2 Allocators'!$B$15:$W$15, 0),FALSE)*$G137), 0, VLOOKUP(VLOOKUP($A137, 'E4 TB Allocation Details'!$A$18:$L$214, MATCH("Customer ID", 'E4 TB Allocation Details'!$A$18:$L$18, 0),FALSE), 'E2 Allocators'!$B$15:$W$358, MATCH('O5 Details by Class &amp; Accounts'!AK$18, 'E2 Allocators'!$B$15:$W$15, 0),FALSE)*$G137)</f>
        <v>0</v>
      </c>
      <c r="AL137" s="2186">
        <f>IF(ISERROR(VLOOKUP(VLOOKUP($A137, 'E4 TB Allocation Details'!$A$18:$L$214, MATCH("Customer ID", 'E4 TB Allocation Details'!$A$18:$L$18, 0),FALSE), 'E2 Allocators'!$B$15:$W$358, MATCH('O5 Details by Class &amp; Accounts'!AL$18, 'E2 Allocators'!$B$15:$W$15, 0),FALSE)*$G137), 0, VLOOKUP(VLOOKUP($A137, 'E4 TB Allocation Details'!$A$18:$L$214, MATCH("Customer ID", 'E4 TB Allocation Details'!$A$18:$L$18, 0),FALSE), 'E2 Allocators'!$B$15:$W$358, MATCH('O5 Details by Class &amp; Accounts'!AL$18, 'E2 Allocators'!$B$15:$W$15, 0),FALSE)*$G137)</f>
        <v>0</v>
      </c>
      <c r="AM137" s="2186">
        <f>IF(ISERROR(VLOOKUP(VLOOKUP($A137, 'E4 TB Allocation Details'!$A$18:$L$214, MATCH("Customer ID", 'E4 TB Allocation Details'!$A$18:$L$18, 0),FALSE), 'E2 Allocators'!$B$15:$W$358, MATCH('O5 Details by Class &amp; Accounts'!AM$18, 'E2 Allocators'!$B$15:$W$15, 0),FALSE)*$G137), 0, VLOOKUP(VLOOKUP($A137, 'E4 TB Allocation Details'!$A$18:$L$214, MATCH("Customer ID", 'E4 TB Allocation Details'!$A$18:$L$18, 0),FALSE), 'E2 Allocators'!$B$15:$W$358, MATCH('O5 Details by Class &amp; Accounts'!AM$18, 'E2 Allocators'!$B$15:$W$15, 0),FALSE)*$G137)</f>
        <v>0</v>
      </c>
      <c r="AN137" s="2186">
        <f>IF(ISERROR(VLOOKUP(VLOOKUP($A137, 'E4 TB Allocation Details'!$A$18:$L$214, MATCH("Customer ID", 'E4 TB Allocation Details'!$A$18:$L$18, 0),FALSE), 'E2 Allocators'!$B$15:$W$358, MATCH('O5 Details by Class &amp; Accounts'!AN$18, 'E2 Allocators'!$B$15:$W$15, 0),FALSE)*$G137), 0, VLOOKUP(VLOOKUP($A137, 'E4 TB Allocation Details'!$A$18:$L$214, MATCH("Customer ID", 'E4 TB Allocation Details'!$A$18:$L$18, 0),FALSE), 'E2 Allocators'!$B$15:$W$358, MATCH('O5 Details by Class &amp; Accounts'!AN$18, 'E2 Allocators'!$B$15:$W$15, 0),FALSE)*$G137)</f>
        <v>0</v>
      </c>
      <c r="AO137" s="2186">
        <f>IF(ISERROR(VLOOKUP(VLOOKUP($A137, 'E4 TB Allocation Details'!$A$18:$L$214, MATCH("Customer ID", 'E4 TB Allocation Details'!$A$18:$L$18, 0),FALSE), 'E2 Allocators'!$B$15:$W$358, MATCH('O5 Details by Class &amp; Accounts'!AO$18, 'E2 Allocators'!$B$15:$W$15, 0),FALSE)*$G137), 0, VLOOKUP(VLOOKUP($A137, 'E4 TB Allocation Details'!$A$18:$L$214, MATCH("Customer ID", 'E4 TB Allocation Details'!$A$18:$L$18, 0),FALSE), 'E2 Allocators'!$B$15:$W$358, MATCH('O5 Details by Class &amp; Accounts'!AO$18, 'E2 Allocators'!$B$15:$W$15, 0),FALSE)*$G137)</f>
        <v>0</v>
      </c>
      <c r="AP137" s="2186">
        <f>IF(ISERROR(VLOOKUP(VLOOKUP($A137, 'E4 TB Allocation Details'!$A$18:$L$214, MATCH("Customer ID", 'E4 TB Allocation Details'!$A$18:$L$18, 0),FALSE), 'E2 Allocators'!$B$15:$W$358, MATCH('O5 Details by Class &amp; Accounts'!AP$18, 'E2 Allocators'!$B$15:$W$15, 0),FALSE)*$G137), 0, VLOOKUP(VLOOKUP($A137, 'E4 TB Allocation Details'!$A$18:$L$214, MATCH("Customer ID", 'E4 TB Allocation Details'!$A$18:$L$18, 0),FALSE), 'E2 Allocators'!$B$15:$W$358, MATCH('O5 Details by Class &amp; Accounts'!AP$18, 'E2 Allocators'!$B$15:$W$15, 0),FALSE)*$G137)</f>
        <v>0</v>
      </c>
      <c r="AQ137" s="2186">
        <f>IF(ISERROR(VLOOKUP(VLOOKUP($A137, 'E4 TB Allocation Details'!$A$18:$L$214, MATCH("Customer ID", 'E4 TB Allocation Details'!$A$18:$L$18, 0),FALSE), 'E2 Allocators'!$B$15:$W$358, MATCH('O5 Details by Class &amp; Accounts'!AQ$18, 'E2 Allocators'!$B$15:$W$15, 0),FALSE)*$G137), 0, VLOOKUP(VLOOKUP($A137, 'E4 TB Allocation Details'!$A$18:$L$214, MATCH("Customer ID", 'E4 TB Allocation Details'!$A$18:$L$18, 0),FALSE), 'E2 Allocators'!$B$15:$W$358, MATCH('O5 Details by Class &amp; Accounts'!AQ$18, 'E2 Allocators'!$B$15:$W$15, 0),FALSE)*$G137)</f>
        <v>0</v>
      </c>
      <c r="AR137" s="2186">
        <f>IF(ISERROR(VLOOKUP(VLOOKUP($A137, 'E4 TB Allocation Details'!$A$18:$L$214, MATCH("Customer ID", 'E4 TB Allocation Details'!$A$18:$L$18, 0),FALSE), 'E2 Allocators'!$B$15:$W$358, MATCH('O5 Details by Class &amp; Accounts'!AR$18, 'E2 Allocators'!$B$15:$W$15, 0),FALSE)*$G137), 0, VLOOKUP(VLOOKUP($A137, 'E4 TB Allocation Details'!$A$18:$L$214, MATCH("Customer ID", 'E4 TB Allocation Details'!$A$18:$L$18, 0),FALSE), 'E2 Allocators'!$B$15:$W$358, MATCH('O5 Details by Class &amp; Accounts'!AR$18, 'E2 Allocators'!$B$15:$W$15, 0),FALSE)*$G137)</f>
        <v>0</v>
      </c>
      <c r="AS137" s="2186">
        <f>IF(ISERROR(VLOOKUP(VLOOKUP($A137, 'E4 TB Allocation Details'!$A$18:$L$214, MATCH("Customer ID", 'E4 TB Allocation Details'!$A$18:$L$18, 0),FALSE), 'E2 Allocators'!$B$15:$W$358, MATCH('O5 Details by Class &amp; Accounts'!AS$18, 'E2 Allocators'!$B$15:$W$15, 0),FALSE)*$G137), 0, VLOOKUP(VLOOKUP($A137, 'E4 TB Allocation Details'!$A$18:$L$214, MATCH("Customer ID", 'E4 TB Allocation Details'!$A$18:$L$18, 0),FALSE), 'E2 Allocators'!$B$15:$W$358, MATCH('O5 Details by Class &amp; Accounts'!AS$18, 'E2 Allocators'!$B$15:$W$15, 0),FALSE)*$G137)</f>
        <v>0</v>
      </c>
      <c r="AT137" s="2186">
        <f>IF(ISERROR(VLOOKUP(VLOOKUP($A137, 'E4 TB Allocation Details'!$A$18:$L$214, MATCH("Customer ID", 'E4 TB Allocation Details'!$A$18:$L$18, 0),FALSE), 'E2 Allocators'!$B$15:$W$358, MATCH('O5 Details by Class &amp; Accounts'!AT$18, 'E2 Allocators'!$B$15:$W$15, 0),FALSE)*$G137), 0, VLOOKUP(VLOOKUP($A137, 'E4 TB Allocation Details'!$A$18:$L$214, MATCH("Customer ID", 'E4 TB Allocation Details'!$A$18:$L$18, 0),FALSE), 'E2 Allocators'!$B$15:$W$358, MATCH('O5 Details by Class &amp; Accounts'!AT$18, 'E2 Allocators'!$B$15:$W$15, 0),FALSE)*$G137)</f>
        <v>0</v>
      </c>
      <c r="AU137" s="2186">
        <f>IF(ISERROR(VLOOKUP(VLOOKUP($A137, 'E4 TB Allocation Details'!$A$18:$L$214, MATCH("Customer ID", 'E4 TB Allocation Details'!$A$18:$L$18, 0),FALSE), 'E2 Allocators'!$B$15:$W$358, MATCH('O5 Details by Class &amp; Accounts'!AU$18, 'E2 Allocators'!$B$15:$W$15, 0),FALSE)*$G137), 0, VLOOKUP(VLOOKUP($A137, 'E4 TB Allocation Details'!$A$18:$L$214, MATCH("Customer ID", 'E4 TB Allocation Details'!$A$18:$L$18, 0),FALSE), 'E2 Allocators'!$B$15:$W$358, MATCH('O5 Details by Class &amp; Accounts'!AU$18, 'E2 Allocators'!$B$15:$W$15, 0),FALSE)*$G137)</f>
        <v>0</v>
      </c>
      <c r="AV137" s="2186">
        <f>IF(ISERROR(VLOOKUP(VLOOKUP($A137, 'E4 TB Allocation Details'!$A$18:$L$214, MATCH("Customer ID", 'E4 TB Allocation Details'!$A$18:$L$18, 0),FALSE), 'E2 Allocators'!$B$15:$W$358, MATCH('O5 Details by Class &amp; Accounts'!AV$18, 'E2 Allocators'!$B$15:$W$15, 0),FALSE)*$G137), 0, VLOOKUP(VLOOKUP($A137, 'E4 TB Allocation Details'!$A$18:$L$214, MATCH("Customer ID", 'E4 TB Allocation Details'!$A$18:$L$18, 0),FALSE), 'E2 Allocators'!$B$15:$W$358, MATCH('O5 Details by Class &amp; Accounts'!AV$18, 'E2 Allocators'!$B$15:$W$15, 0),FALSE)*$G137)</f>
        <v>0</v>
      </c>
      <c r="AW137" s="2186">
        <f>IF(ISERROR(VLOOKUP(VLOOKUP($A137, 'E4 TB Allocation Details'!$A$18:$L$214, MATCH("Customer ID", 'E4 TB Allocation Details'!$A$18:$L$18, 0),FALSE), 'E2 Allocators'!$B$15:$W$358, MATCH('O5 Details by Class &amp; Accounts'!AW$18, 'E2 Allocators'!$B$15:$W$15, 0),FALSE)*$G137), 0, VLOOKUP(VLOOKUP($A137, 'E4 TB Allocation Details'!$A$18:$L$214, MATCH("Customer ID", 'E4 TB Allocation Details'!$A$18:$L$18, 0),FALSE), 'E2 Allocators'!$B$15:$W$358, MATCH('O5 Details by Class &amp; Accounts'!AW$18, 'E2 Allocators'!$B$15:$W$15, 0),FALSE)*$G137)</f>
        <v>0</v>
      </c>
      <c r="AX137" s="2186">
        <f t="shared" si="40"/>
        <v>0</v>
      </c>
      <c r="AY137" s="2186">
        <f>IF(ISERROR(VLOOKUP(VLOOKUP($A137, 'E4 TB Allocation Details'!$A$18:$L$214, MATCH("Misc ID", 'E4 TB Allocation Details'!$A$18:$L$18, 0),FALSE), 'E2 Allocators'!$B$15:$W$358, MATCH('O5 Details by Class &amp; Accounts'!AY$18, 'E2 Allocators'!$B$15:$W$15, 0),FALSE)*$E137), 0, VLOOKUP(VLOOKUP($A137, 'E4 TB Allocation Details'!$A$18:$L$214, MATCH("Misc ID", 'E4 TB Allocation Details'!$A$18:$L$18, 0),FALSE), 'E2 Allocators'!$B$15:$W$358, MATCH('O5 Details by Class &amp; Accounts'!AY$18, 'E2 Allocators'!$B$15:$W$15, 0),FALSE)*$E137)</f>
        <v>0</v>
      </c>
      <c r="AZ137" s="2186">
        <f>IF(ISERROR(VLOOKUP(VLOOKUP($A137, 'E4 TB Allocation Details'!$A$18:$L$214, MATCH("Misc ID", 'E4 TB Allocation Details'!$A$18:$L$18, 0),FALSE), 'E2 Allocators'!$B$15:$W$358, MATCH('O5 Details by Class &amp; Accounts'!AZ$18, 'E2 Allocators'!$B$15:$W$15, 0),FALSE)*$E137), 0, VLOOKUP(VLOOKUP($A137, 'E4 TB Allocation Details'!$A$18:$L$214, MATCH("Misc ID", 'E4 TB Allocation Details'!$A$18:$L$18, 0),FALSE), 'E2 Allocators'!$B$15:$W$358, MATCH('O5 Details by Class &amp; Accounts'!AZ$18, 'E2 Allocators'!$B$15:$W$15, 0),FALSE)*$E137)</f>
        <v>0</v>
      </c>
      <c r="BA137" s="2186">
        <f>IF(ISERROR(VLOOKUP(VLOOKUP($A137, 'E4 TB Allocation Details'!$A$18:$L$214, MATCH("Misc ID", 'E4 TB Allocation Details'!$A$18:$L$18, 0),FALSE), 'E2 Allocators'!$B$15:$W$358, MATCH('O5 Details by Class &amp; Accounts'!BA$18, 'E2 Allocators'!$B$15:$W$15, 0),FALSE)*$E137), 0, VLOOKUP(VLOOKUP($A137, 'E4 TB Allocation Details'!$A$18:$L$214, MATCH("Misc ID", 'E4 TB Allocation Details'!$A$18:$L$18, 0),FALSE), 'E2 Allocators'!$B$15:$W$358, MATCH('O5 Details by Class &amp; Accounts'!BA$18, 'E2 Allocators'!$B$15:$W$15, 0),FALSE)*$E137)</f>
        <v>0</v>
      </c>
      <c r="BB137" s="2186">
        <f>IF(ISERROR(VLOOKUP(VLOOKUP($A137, 'E4 TB Allocation Details'!$A$18:$L$214, MATCH("Misc ID", 'E4 TB Allocation Details'!$A$18:$L$18, 0),FALSE), 'E2 Allocators'!$B$15:$W$358, MATCH('O5 Details by Class &amp; Accounts'!BB$18, 'E2 Allocators'!$B$15:$W$15, 0),FALSE)*$E137), 0, VLOOKUP(VLOOKUP($A137, 'E4 TB Allocation Details'!$A$18:$L$214, MATCH("Misc ID", 'E4 TB Allocation Details'!$A$18:$L$18, 0),FALSE), 'E2 Allocators'!$B$15:$W$358, MATCH('O5 Details by Class &amp; Accounts'!BB$18, 'E2 Allocators'!$B$15:$W$15, 0),FALSE)*$E137)</f>
        <v>0</v>
      </c>
      <c r="BC137" s="2186">
        <f>IF(ISERROR(VLOOKUP(VLOOKUP($A137, 'E4 TB Allocation Details'!$A$18:$L$214, MATCH("Misc ID", 'E4 TB Allocation Details'!$A$18:$L$18, 0),FALSE), 'E2 Allocators'!$B$15:$W$358, MATCH('O5 Details by Class &amp; Accounts'!BC$18, 'E2 Allocators'!$B$15:$W$15, 0),FALSE)*$E137), 0, VLOOKUP(VLOOKUP($A137, 'E4 TB Allocation Details'!$A$18:$L$214, MATCH("Misc ID", 'E4 TB Allocation Details'!$A$18:$L$18, 0),FALSE), 'E2 Allocators'!$B$15:$W$358, MATCH('O5 Details by Class &amp; Accounts'!BC$18, 'E2 Allocators'!$B$15:$W$15, 0),FALSE)*$E137)</f>
        <v>0</v>
      </c>
      <c r="BD137" s="2186">
        <f>IF(ISERROR(VLOOKUP(VLOOKUP($A137, 'E4 TB Allocation Details'!$A$18:$L$214, MATCH("Misc ID", 'E4 TB Allocation Details'!$A$18:$L$18, 0),FALSE), 'E2 Allocators'!$B$15:$W$358, MATCH('O5 Details by Class &amp; Accounts'!BD$18, 'E2 Allocators'!$B$15:$W$15, 0),FALSE)*$E137), 0, VLOOKUP(VLOOKUP($A137, 'E4 TB Allocation Details'!$A$18:$L$214, MATCH("Misc ID", 'E4 TB Allocation Details'!$A$18:$L$18, 0),FALSE), 'E2 Allocators'!$B$15:$W$358, MATCH('O5 Details by Class &amp; Accounts'!BD$18, 'E2 Allocators'!$B$15:$W$15, 0),FALSE)*$E137)</f>
        <v>0</v>
      </c>
      <c r="BE137" s="2186">
        <f>IF(ISERROR(VLOOKUP(VLOOKUP($A137, 'E4 TB Allocation Details'!$A$18:$L$214, MATCH("Misc ID", 'E4 TB Allocation Details'!$A$18:$L$18, 0),FALSE), 'E2 Allocators'!$B$15:$W$358, MATCH('O5 Details by Class &amp; Accounts'!BE$18, 'E2 Allocators'!$B$15:$W$15, 0),FALSE)*$E137), 0, VLOOKUP(VLOOKUP($A137, 'E4 TB Allocation Details'!$A$18:$L$214, MATCH("Misc ID", 'E4 TB Allocation Details'!$A$18:$L$18, 0),FALSE), 'E2 Allocators'!$B$15:$W$358, MATCH('O5 Details by Class &amp; Accounts'!BE$18, 'E2 Allocators'!$B$15:$W$15, 0),FALSE)*$E137)</f>
        <v>0</v>
      </c>
      <c r="BF137" s="2186">
        <f>IF(ISERROR(VLOOKUP(VLOOKUP($A137, 'E4 TB Allocation Details'!$A$18:$L$214, MATCH("Misc ID", 'E4 TB Allocation Details'!$A$18:$L$18, 0),FALSE), 'E2 Allocators'!$B$15:$W$358, MATCH('O5 Details by Class &amp; Accounts'!BF$18, 'E2 Allocators'!$B$15:$W$15, 0),FALSE)*$E137), 0, VLOOKUP(VLOOKUP($A137, 'E4 TB Allocation Details'!$A$18:$L$214, MATCH("Misc ID", 'E4 TB Allocation Details'!$A$18:$L$18, 0),FALSE), 'E2 Allocators'!$B$15:$W$358, MATCH('O5 Details by Class &amp; Accounts'!BF$18, 'E2 Allocators'!$B$15:$W$15, 0),FALSE)*$E137)</f>
        <v>0</v>
      </c>
      <c r="BG137" s="2186">
        <f>IF(ISERROR(VLOOKUP(VLOOKUP($A137, 'E4 TB Allocation Details'!$A$18:$L$214, MATCH("Misc ID", 'E4 TB Allocation Details'!$A$18:$L$18, 0),FALSE), 'E2 Allocators'!$B$15:$W$358, MATCH('O5 Details by Class &amp; Accounts'!BG$18, 'E2 Allocators'!$B$15:$W$15, 0),FALSE)*$E137), 0, VLOOKUP(VLOOKUP($A137, 'E4 TB Allocation Details'!$A$18:$L$214, MATCH("Misc ID", 'E4 TB Allocation Details'!$A$18:$L$18, 0),FALSE), 'E2 Allocators'!$B$15:$W$358, MATCH('O5 Details by Class &amp; Accounts'!BG$18, 'E2 Allocators'!$B$15:$W$15, 0),FALSE)*$E137)</f>
        <v>0</v>
      </c>
      <c r="BH137" s="2186">
        <f>IF(ISERROR(VLOOKUP(VLOOKUP($A137, 'E4 TB Allocation Details'!$A$18:$L$214, MATCH("Misc ID", 'E4 TB Allocation Details'!$A$18:$L$18, 0),FALSE), 'E2 Allocators'!$B$15:$W$358, MATCH('O5 Details by Class &amp; Accounts'!BH$18, 'E2 Allocators'!$B$15:$W$15, 0),FALSE)*$E137), 0, VLOOKUP(VLOOKUP($A137, 'E4 TB Allocation Details'!$A$18:$L$214, MATCH("Misc ID", 'E4 TB Allocation Details'!$A$18:$L$18, 0),FALSE), 'E2 Allocators'!$B$15:$W$358, MATCH('O5 Details by Class &amp; Accounts'!BH$18, 'E2 Allocators'!$B$15:$W$15, 0),FALSE)*$E137)</f>
        <v>0</v>
      </c>
      <c r="BI137" s="2186">
        <f>IF(ISERROR(VLOOKUP(VLOOKUP($A137, 'E4 TB Allocation Details'!$A$18:$L$214, MATCH("Misc ID", 'E4 TB Allocation Details'!$A$18:$L$18, 0),FALSE), 'E2 Allocators'!$B$15:$W$358, MATCH('O5 Details by Class &amp; Accounts'!BI$18, 'E2 Allocators'!$B$15:$W$15, 0),FALSE)*$E137), 0, VLOOKUP(VLOOKUP($A137, 'E4 TB Allocation Details'!$A$18:$L$214, MATCH("Misc ID", 'E4 TB Allocation Details'!$A$18:$L$18, 0),FALSE), 'E2 Allocators'!$B$15:$W$358, MATCH('O5 Details by Class &amp; Accounts'!BI$18, 'E2 Allocators'!$B$15:$W$15, 0),FALSE)*$E137)</f>
        <v>0</v>
      </c>
      <c r="BJ137" s="2186">
        <f>IF(ISERROR(VLOOKUP(VLOOKUP($A137, 'E4 TB Allocation Details'!$A$18:$L$214, MATCH("Misc ID", 'E4 TB Allocation Details'!$A$18:$L$18, 0),FALSE), 'E2 Allocators'!$B$15:$W$358, MATCH('O5 Details by Class &amp; Accounts'!BJ$18, 'E2 Allocators'!$B$15:$W$15, 0),FALSE)*$E137), 0, VLOOKUP(VLOOKUP($A137, 'E4 TB Allocation Details'!$A$18:$L$214, MATCH("Misc ID", 'E4 TB Allocation Details'!$A$18:$L$18, 0),FALSE), 'E2 Allocators'!$B$15:$W$358, MATCH('O5 Details by Class &amp; Accounts'!BJ$18, 'E2 Allocators'!$B$15:$W$15, 0),FALSE)*$E137)</f>
        <v>0</v>
      </c>
      <c r="BK137" s="2186">
        <f>IF(ISERROR(VLOOKUP(VLOOKUP($A137, 'E4 TB Allocation Details'!$A$18:$L$214, MATCH("Misc ID", 'E4 TB Allocation Details'!$A$18:$L$18, 0),FALSE), 'E2 Allocators'!$B$15:$W$358, MATCH('O5 Details by Class &amp; Accounts'!BK$18, 'E2 Allocators'!$B$15:$W$15, 0),FALSE)*$E137), 0, VLOOKUP(VLOOKUP($A137, 'E4 TB Allocation Details'!$A$18:$L$214, MATCH("Misc ID", 'E4 TB Allocation Details'!$A$18:$L$18, 0),FALSE), 'E2 Allocators'!$B$15:$W$358, MATCH('O5 Details by Class &amp; Accounts'!BK$18, 'E2 Allocators'!$B$15:$W$15, 0),FALSE)*$E137)</f>
        <v>0</v>
      </c>
      <c r="BL137" s="2186">
        <f>IF(ISERROR(VLOOKUP(VLOOKUP($A137, 'E4 TB Allocation Details'!$A$18:$L$214, MATCH("Misc ID", 'E4 TB Allocation Details'!$A$18:$L$18, 0),FALSE), 'E2 Allocators'!$B$15:$W$358, MATCH('O5 Details by Class &amp; Accounts'!BL$18, 'E2 Allocators'!$B$15:$W$15, 0),FALSE)*$E137), 0, VLOOKUP(VLOOKUP($A137, 'E4 TB Allocation Details'!$A$18:$L$214, MATCH("Misc ID", 'E4 TB Allocation Details'!$A$18:$L$18, 0),FALSE), 'E2 Allocators'!$B$15:$W$358, MATCH('O5 Details by Class &amp; Accounts'!BL$18, 'E2 Allocators'!$B$15:$W$15, 0),FALSE)*$E137)</f>
        <v>0</v>
      </c>
      <c r="BM137" s="2186">
        <f>IF(ISERROR(VLOOKUP(VLOOKUP($A137, 'E4 TB Allocation Details'!$A$18:$L$214, MATCH("Misc ID", 'E4 TB Allocation Details'!$A$18:$L$18, 0),FALSE), 'E2 Allocators'!$B$15:$W$358, MATCH('O5 Details by Class &amp; Accounts'!BM$18, 'E2 Allocators'!$B$15:$W$15, 0),FALSE)*$E137), 0, VLOOKUP(VLOOKUP($A137, 'E4 TB Allocation Details'!$A$18:$L$214, MATCH("Misc ID", 'E4 TB Allocation Details'!$A$18:$L$18, 0),FALSE), 'E2 Allocators'!$B$15:$W$358, MATCH('O5 Details by Class &amp; Accounts'!BM$18, 'E2 Allocators'!$B$15:$W$15, 0),FALSE)*$E137)</f>
        <v>0</v>
      </c>
      <c r="BN137" s="2186">
        <f>IF(ISERROR(VLOOKUP(VLOOKUP($A137, 'E4 TB Allocation Details'!$A$18:$L$214, MATCH("Misc ID", 'E4 TB Allocation Details'!$A$18:$L$18, 0),FALSE), 'E2 Allocators'!$B$15:$W$358, MATCH('O5 Details by Class &amp; Accounts'!BN$18, 'E2 Allocators'!$B$15:$W$15, 0),FALSE)*$E137), 0, VLOOKUP(VLOOKUP($A137, 'E4 TB Allocation Details'!$A$18:$L$214, MATCH("Misc ID", 'E4 TB Allocation Details'!$A$18:$L$18, 0),FALSE), 'E2 Allocators'!$B$15:$W$358, MATCH('O5 Details by Class &amp; Accounts'!BN$18, 'E2 Allocators'!$B$15:$W$15, 0),FALSE)*$E137)</f>
        <v>0</v>
      </c>
      <c r="BO137" s="2186">
        <f>IF(ISERROR(VLOOKUP(VLOOKUP($A137, 'E4 TB Allocation Details'!$A$18:$L$214, MATCH("Misc ID", 'E4 TB Allocation Details'!$A$18:$L$18, 0),FALSE), 'E2 Allocators'!$B$15:$W$358, MATCH('O5 Details by Class &amp; Accounts'!BO$18, 'E2 Allocators'!$B$15:$W$15, 0),FALSE)*$E137), 0, VLOOKUP(VLOOKUP($A137, 'E4 TB Allocation Details'!$A$18:$L$214, MATCH("Misc ID", 'E4 TB Allocation Details'!$A$18:$L$18, 0),FALSE), 'E2 Allocators'!$B$15:$W$358, MATCH('O5 Details by Class &amp; Accounts'!BO$18, 'E2 Allocators'!$B$15:$W$15, 0),FALSE)*$E137)</f>
        <v>0</v>
      </c>
      <c r="BP137" s="2186">
        <f>IF(ISERROR(VLOOKUP(VLOOKUP($A137, 'E4 TB Allocation Details'!$A$18:$L$214, MATCH("Misc ID", 'E4 TB Allocation Details'!$A$18:$L$18, 0),FALSE), 'E2 Allocators'!$B$15:$W$358, MATCH('O5 Details by Class &amp; Accounts'!BP$18, 'E2 Allocators'!$B$15:$W$15, 0),FALSE)*$E137), 0, VLOOKUP(VLOOKUP($A137, 'E4 TB Allocation Details'!$A$18:$L$214, MATCH("Misc ID", 'E4 TB Allocation Details'!$A$18:$L$18, 0),FALSE), 'E2 Allocators'!$B$15:$W$358, MATCH('O5 Details by Class &amp; Accounts'!BP$18, 'E2 Allocators'!$B$15:$W$15, 0),FALSE)*$E137)</f>
        <v>0</v>
      </c>
      <c r="BQ137" s="2186">
        <f>IF(ISERROR(VLOOKUP(VLOOKUP($A137, 'E4 TB Allocation Details'!$A$18:$L$214, MATCH("Misc ID", 'E4 TB Allocation Details'!$A$18:$L$18, 0),FALSE), 'E2 Allocators'!$B$15:$W$358, MATCH('O5 Details by Class &amp; Accounts'!BQ$18, 'E2 Allocators'!$B$15:$W$15, 0),FALSE)*$E137), 0, VLOOKUP(VLOOKUP($A137, 'E4 TB Allocation Details'!$A$18:$L$214, MATCH("Misc ID", 'E4 TB Allocation Details'!$A$18:$L$18, 0),FALSE), 'E2 Allocators'!$B$15:$W$358, MATCH('O5 Details by Class &amp; Accounts'!BQ$18, 'E2 Allocators'!$B$15:$W$15, 0),FALSE)*$E137)</f>
        <v>0</v>
      </c>
      <c r="BR137" s="2186">
        <f>IF(ISERROR(VLOOKUP(VLOOKUP($A137, 'E4 TB Allocation Details'!$A$18:$L$214, MATCH("Misc ID", 'E4 TB Allocation Details'!$A$18:$L$18, 0),FALSE), 'E2 Allocators'!$B$15:$W$358, MATCH('O5 Details by Class &amp; Accounts'!BR$18, 'E2 Allocators'!$B$15:$W$15, 0),FALSE)*$E137), 0, VLOOKUP(VLOOKUP($A137, 'E4 TB Allocation Details'!$A$18:$L$214, MATCH("Misc ID", 'E4 TB Allocation Details'!$A$18:$L$18, 0),FALSE), 'E2 Allocators'!$B$15:$W$358, MATCH('O5 Details by Class &amp; Accounts'!BR$18, 'E2 Allocators'!$B$15:$W$15, 0),FALSE)*$E137)</f>
        <v>0</v>
      </c>
      <c r="BS137" s="2186">
        <f t="shared" si="41"/>
        <v>0</v>
      </c>
      <c r="BT137" s="2186">
        <f>IF(ISERROR(VLOOKUP(VLOOKUP($A137, 'E4 TB Allocation Details'!$A$18:$L$214, MATCH("A &amp; G ID", 'E4 TB Allocation Details'!$A$18:$L$18, 0),FALSE), 'E2 Allocators'!$B$15:$W$358, MATCH('O5 Details by Class &amp; Accounts'!BT$18, 'E2 Allocators'!$B$15:$W$15, 0),FALSE)*$E137), 0, VLOOKUP(VLOOKUP($A137, 'E4 TB Allocation Details'!$A$18:$L$214, MATCH("A &amp; G ID", 'E4 TB Allocation Details'!$A$18:$L$18, 0),FALSE), 'E2 Allocators'!$B$15:$W$358, MATCH('O5 Details by Class &amp; Accounts'!BT$18, 'E2 Allocators'!$B$15:$W$15, 0),FALSE)*$E137)</f>
        <v>0</v>
      </c>
      <c r="BU137" s="2186">
        <f>IF(ISERROR(VLOOKUP(VLOOKUP($A137, 'E4 TB Allocation Details'!$A$18:$L$214, MATCH("A &amp; G ID", 'E4 TB Allocation Details'!$A$18:$L$18, 0),FALSE), 'E2 Allocators'!$B$15:$W$358, MATCH('O5 Details by Class &amp; Accounts'!BU$18, 'E2 Allocators'!$B$15:$W$15, 0),FALSE)*$E137), 0, VLOOKUP(VLOOKUP($A137, 'E4 TB Allocation Details'!$A$18:$L$214, MATCH("A &amp; G ID", 'E4 TB Allocation Details'!$A$18:$L$18, 0),FALSE), 'E2 Allocators'!$B$15:$W$358, MATCH('O5 Details by Class &amp; Accounts'!BU$18, 'E2 Allocators'!$B$15:$W$15, 0),FALSE)*$E137)</f>
        <v>0</v>
      </c>
      <c r="BV137" s="2186">
        <f>IF(ISERROR(VLOOKUP(VLOOKUP($A137, 'E4 TB Allocation Details'!$A$18:$L$214, MATCH("A &amp; G ID", 'E4 TB Allocation Details'!$A$18:$L$18, 0),FALSE), 'E2 Allocators'!$B$15:$W$358, MATCH('O5 Details by Class &amp; Accounts'!BV$18, 'E2 Allocators'!$B$15:$W$15, 0),FALSE)*$E137), 0, VLOOKUP(VLOOKUP($A137, 'E4 TB Allocation Details'!$A$18:$L$214, MATCH("A &amp; G ID", 'E4 TB Allocation Details'!$A$18:$L$18, 0),FALSE), 'E2 Allocators'!$B$15:$W$358, MATCH('O5 Details by Class &amp; Accounts'!BV$18, 'E2 Allocators'!$B$15:$W$15, 0),FALSE)*$E137)</f>
        <v>0</v>
      </c>
      <c r="BW137" s="2186">
        <f>IF(ISERROR(VLOOKUP(VLOOKUP($A137, 'E4 TB Allocation Details'!$A$18:$L$214, MATCH("A &amp; G ID", 'E4 TB Allocation Details'!$A$18:$L$18, 0),FALSE), 'E2 Allocators'!$B$15:$W$358, MATCH('O5 Details by Class &amp; Accounts'!BW$18, 'E2 Allocators'!$B$15:$W$15, 0),FALSE)*$E137), 0, VLOOKUP(VLOOKUP($A137, 'E4 TB Allocation Details'!$A$18:$L$214, MATCH("A &amp; G ID", 'E4 TB Allocation Details'!$A$18:$L$18, 0),FALSE), 'E2 Allocators'!$B$15:$W$358, MATCH('O5 Details by Class &amp; Accounts'!BW$18, 'E2 Allocators'!$B$15:$W$15, 0),FALSE)*$E137)</f>
        <v>0</v>
      </c>
      <c r="BX137" s="2186">
        <f>IF(ISERROR(VLOOKUP(VLOOKUP($A137, 'E4 TB Allocation Details'!$A$18:$L$214, MATCH("A &amp; G ID", 'E4 TB Allocation Details'!$A$18:$L$18, 0),FALSE), 'E2 Allocators'!$B$15:$W$358, MATCH('O5 Details by Class &amp; Accounts'!BX$18, 'E2 Allocators'!$B$15:$W$15, 0),FALSE)*$E137), 0, VLOOKUP(VLOOKUP($A137, 'E4 TB Allocation Details'!$A$18:$L$214, MATCH("A &amp; G ID", 'E4 TB Allocation Details'!$A$18:$L$18, 0),FALSE), 'E2 Allocators'!$B$15:$W$358, MATCH('O5 Details by Class &amp; Accounts'!BX$18, 'E2 Allocators'!$B$15:$W$15, 0),FALSE)*$E137)</f>
        <v>0</v>
      </c>
      <c r="BY137" s="2186">
        <f>IF(ISERROR(VLOOKUP(VLOOKUP($A137, 'E4 TB Allocation Details'!$A$18:$L$214, MATCH("A &amp; G ID", 'E4 TB Allocation Details'!$A$18:$L$18, 0),FALSE), 'E2 Allocators'!$B$15:$W$358, MATCH('O5 Details by Class &amp; Accounts'!BY$18, 'E2 Allocators'!$B$15:$W$15, 0),FALSE)*$E137), 0, VLOOKUP(VLOOKUP($A137, 'E4 TB Allocation Details'!$A$18:$L$214, MATCH("A &amp; G ID", 'E4 TB Allocation Details'!$A$18:$L$18, 0),FALSE), 'E2 Allocators'!$B$15:$W$358, MATCH('O5 Details by Class &amp; Accounts'!BY$18, 'E2 Allocators'!$B$15:$W$15, 0),FALSE)*$E137)</f>
        <v>0</v>
      </c>
      <c r="BZ137" s="2186">
        <f>IF(ISERROR(VLOOKUP(VLOOKUP($A137, 'E4 TB Allocation Details'!$A$18:$L$214, MATCH("A &amp; G ID", 'E4 TB Allocation Details'!$A$18:$L$18, 0),FALSE), 'E2 Allocators'!$B$15:$W$358, MATCH('O5 Details by Class &amp; Accounts'!BZ$18, 'E2 Allocators'!$B$15:$W$15, 0),FALSE)*$E137), 0, VLOOKUP(VLOOKUP($A137, 'E4 TB Allocation Details'!$A$18:$L$214, MATCH("A &amp; G ID", 'E4 TB Allocation Details'!$A$18:$L$18, 0),FALSE), 'E2 Allocators'!$B$15:$W$358, MATCH('O5 Details by Class &amp; Accounts'!BZ$18, 'E2 Allocators'!$B$15:$W$15, 0),FALSE)*$E137)</f>
        <v>0</v>
      </c>
      <c r="CA137" s="2186">
        <f>IF(ISERROR(VLOOKUP(VLOOKUP($A137, 'E4 TB Allocation Details'!$A$18:$L$214, MATCH("A &amp; G ID", 'E4 TB Allocation Details'!$A$18:$L$18, 0),FALSE), 'E2 Allocators'!$B$15:$W$358, MATCH('O5 Details by Class &amp; Accounts'!CA$18, 'E2 Allocators'!$B$15:$W$15, 0),FALSE)*$E137), 0, VLOOKUP(VLOOKUP($A137, 'E4 TB Allocation Details'!$A$18:$L$214, MATCH("A &amp; G ID", 'E4 TB Allocation Details'!$A$18:$L$18, 0),FALSE), 'E2 Allocators'!$B$15:$W$358, MATCH('O5 Details by Class &amp; Accounts'!CA$18, 'E2 Allocators'!$B$15:$W$15, 0),FALSE)*$E137)</f>
        <v>0</v>
      </c>
      <c r="CB137" s="2186">
        <f>IF(ISERROR(VLOOKUP(VLOOKUP($A137, 'E4 TB Allocation Details'!$A$18:$L$214, MATCH("A &amp; G ID", 'E4 TB Allocation Details'!$A$18:$L$18, 0),FALSE), 'E2 Allocators'!$B$15:$W$358, MATCH('O5 Details by Class &amp; Accounts'!CB$18, 'E2 Allocators'!$B$15:$W$15, 0),FALSE)*$E137), 0, VLOOKUP(VLOOKUP($A137, 'E4 TB Allocation Details'!$A$18:$L$214, MATCH("A &amp; G ID", 'E4 TB Allocation Details'!$A$18:$L$18, 0),FALSE), 'E2 Allocators'!$B$15:$W$358, MATCH('O5 Details by Class &amp; Accounts'!CB$18, 'E2 Allocators'!$B$15:$W$15, 0),FALSE)*$E137)</f>
        <v>0</v>
      </c>
      <c r="CC137" s="2186">
        <f>IF(ISERROR(VLOOKUP(VLOOKUP($A137, 'E4 TB Allocation Details'!$A$18:$L$214, MATCH("A &amp; G ID", 'E4 TB Allocation Details'!$A$18:$L$18, 0),FALSE), 'E2 Allocators'!$B$15:$W$358, MATCH('O5 Details by Class &amp; Accounts'!CC$18, 'E2 Allocators'!$B$15:$W$15, 0),FALSE)*$E137), 0, VLOOKUP(VLOOKUP($A137, 'E4 TB Allocation Details'!$A$18:$L$214, MATCH("A &amp; G ID", 'E4 TB Allocation Details'!$A$18:$L$18, 0),FALSE), 'E2 Allocators'!$B$15:$W$358, MATCH('O5 Details by Class &amp; Accounts'!CC$18, 'E2 Allocators'!$B$15:$W$15, 0),FALSE)*$E137)</f>
        <v>0</v>
      </c>
      <c r="CD137" s="2186">
        <f>IF(ISERROR(VLOOKUP(VLOOKUP($A137, 'E4 TB Allocation Details'!$A$18:$L$214, MATCH("A &amp; G ID", 'E4 TB Allocation Details'!$A$18:$L$18, 0),FALSE), 'E2 Allocators'!$B$15:$W$358, MATCH('O5 Details by Class &amp; Accounts'!CD$18, 'E2 Allocators'!$B$15:$W$15, 0),FALSE)*$E137), 0, VLOOKUP(VLOOKUP($A137, 'E4 TB Allocation Details'!$A$18:$L$214, MATCH("A &amp; G ID", 'E4 TB Allocation Details'!$A$18:$L$18, 0),FALSE), 'E2 Allocators'!$B$15:$W$358, MATCH('O5 Details by Class &amp; Accounts'!CD$18, 'E2 Allocators'!$B$15:$W$15, 0),FALSE)*$E137)</f>
        <v>0</v>
      </c>
      <c r="CE137" s="2186">
        <f>IF(ISERROR(VLOOKUP(VLOOKUP($A137, 'E4 TB Allocation Details'!$A$18:$L$214, MATCH("A &amp; G ID", 'E4 TB Allocation Details'!$A$18:$L$18, 0),FALSE), 'E2 Allocators'!$B$15:$W$358, MATCH('O5 Details by Class &amp; Accounts'!CE$18, 'E2 Allocators'!$B$15:$W$15, 0),FALSE)*$E137), 0, VLOOKUP(VLOOKUP($A137, 'E4 TB Allocation Details'!$A$18:$L$214, MATCH("A &amp; G ID", 'E4 TB Allocation Details'!$A$18:$L$18, 0),FALSE), 'E2 Allocators'!$B$15:$W$358, MATCH('O5 Details by Class &amp; Accounts'!CE$18, 'E2 Allocators'!$B$15:$W$15, 0),FALSE)*$E137)</f>
        <v>0</v>
      </c>
      <c r="CF137" s="2186">
        <f>IF(ISERROR(VLOOKUP(VLOOKUP($A137, 'E4 TB Allocation Details'!$A$18:$L$214, MATCH("A &amp; G ID", 'E4 TB Allocation Details'!$A$18:$L$18, 0),FALSE), 'E2 Allocators'!$B$15:$W$358, MATCH('O5 Details by Class &amp; Accounts'!CF$18, 'E2 Allocators'!$B$15:$W$15, 0),FALSE)*$E137), 0, VLOOKUP(VLOOKUP($A137, 'E4 TB Allocation Details'!$A$18:$L$214, MATCH("A &amp; G ID", 'E4 TB Allocation Details'!$A$18:$L$18, 0),FALSE), 'E2 Allocators'!$B$15:$W$358, MATCH('O5 Details by Class &amp; Accounts'!CF$18, 'E2 Allocators'!$B$15:$W$15, 0),FALSE)*$E137)</f>
        <v>0</v>
      </c>
      <c r="CG137" s="2186">
        <f>IF(ISERROR(VLOOKUP(VLOOKUP($A137, 'E4 TB Allocation Details'!$A$18:$L$214, MATCH("A &amp; G ID", 'E4 TB Allocation Details'!$A$18:$L$18, 0),FALSE), 'E2 Allocators'!$B$15:$W$358, MATCH('O5 Details by Class &amp; Accounts'!CG$18, 'E2 Allocators'!$B$15:$W$15, 0),FALSE)*$E137), 0, VLOOKUP(VLOOKUP($A137, 'E4 TB Allocation Details'!$A$18:$L$214, MATCH("A &amp; G ID", 'E4 TB Allocation Details'!$A$18:$L$18, 0),FALSE), 'E2 Allocators'!$B$15:$W$358, MATCH('O5 Details by Class &amp; Accounts'!CG$18, 'E2 Allocators'!$B$15:$W$15, 0),FALSE)*$E137)</f>
        <v>0</v>
      </c>
      <c r="CH137" s="2186">
        <f>IF(ISERROR(VLOOKUP(VLOOKUP($A137, 'E4 TB Allocation Details'!$A$18:$L$214, MATCH("A &amp; G ID", 'E4 TB Allocation Details'!$A$18:$L$18, 0),FALSE), 'E2 Allocators'!$B$15:$W$358, MATCH('O5 Details by Class &amp; Accounts'!CH$18, 'E2 Allocators'!$B$15:$W$15, 0),FALSE)*$E137), 0, VLOOKUP(VLOOKUP($A137, 'E4 TB Allocation Details'!$A$18:$L$214, MATCH("A &amp; G ID", 'E4 TB Allocation Details'!$A$18:$L$18, 0),FALSE), 'E2 Allocators'!$B$15:$W$358, MATCH('O5 Details by Class &amp; Accounts'!CH$18, 'E2 Allocators'!$B$15:$W$15, 0),FALSE)*$E137)</f>
        <v>0</v>
      </c>
      <c r="CI137" s="2186">
        <f>IF(ISERROR(VLOOKUP(VLOOKUP($A137, 'E4 TB Allocation Details'!$A$18:$L$214, MATCH("A &amp; G ID", 'E4 TB Allocation Details'!$A$18:$L$18, 0),FALSE), 'E2 Allocators'!$B$15:$W$358, MATCH('O5 Details by Class &amp; Accounts'!CI$18, 'E2 Allocators'!$B$15:$W$15, 0),FALSE)*$E137), 0, VLOOKUP(VLOOKUP($A137, 'E4 TB Allocation Details'!$A$18:$L$214, MATCH("A &amp; G ID", 'E4 TB Allocation Details'!$A$18:$L$18, 0),FALSE), 'E2 Allocators'!$B$15:$W$358, MATCH('O5 Details by Class &amp; Accounts'!CI$18, 'E2 Allocators'!$B$15:$W$15, 0),FALSE)*$E137)</f>
        <v>0</v>
      </c>
      <c r="CJ137" s="2186">
        <f>IF(ISERROR(VLOOKUP(VLOOKUP($A137, 'E4 TB Allocation Details'!$A$18:$L$214, MATCH("A &amp; G ID", 'E4 TB Allocation Details'!$A$18:$L$18, 0),FALSE), 'E2 Allocators'!$B$15:$W$358, MATCH('O5 Details by Class &amp; Accounts'!CJ$18, 'E2 Allocators'!$B$15:$W$15, 0),FALSE)*$E137), 0, VLOOKUP(VLOOKUP($A137, 'E4 TB Allocation Details'!$A$18:$L$214, MATCH("A &amp; G ID", 'E4 TB Allocation Details'!$A$18:$L$18, 0),FALSE), 'E2 Allocators'!$B$15:$W$358, MATCH('O5 Details by Class &amp; Accounts'!CJ$18, 'E2 Allocators'!$B$15:$W$15, 0),FALSE)*$E137)</f>
        <v>0</v>
      </c>
      <c r="CK137" s="2186">
        <f>IF(ISERROR(VLOOKUP(VLOOKUP($A137, 'E4 TB Allocation Details'!$A$18:$L$214, MATCH("A &amp; G ID", 'E4 TB Allocation Details'!$A$18:$L$18, 0),FALSE), 'E2 Allocators'!$B$15:$W$358, MATCH('O5 Details by Class &amp; Accounts'!CK$18, 'E2 Allocators'!$B$15:$W$15, 0),FALSE)*$E137), 0, VLOOKUP(VLOOKUP($A137, 'E4 TB Allocation Details'!$A$18:$L$214, MATCH("A &amp; G ID", 'E4 TB Allocation Details'!$A$18:$L$18, 0),FALSE), 'E2 Allocators'!$B$15:$W$358, MATCH('O5 Details by Class &amp; Accounts'!CK$18, 'E2 Allocators'!$B$15:$W$15, 0),FALSE)*$E137)</f>
        <v>0</v>
      </c>
      <c r="CL137" s="2186">
        <f>IF(ISERROR(VLOOKUP(VLOOKUP($A137, 'E4 TB Allocation Details'!$A$18:$L$214, MATCH("A &amp; G ID", 'E4 TB Allocation Details'!$A$18:$L$18, 0),FALSE), 'E2 Allocators'!$B$15:$W$358, MATCH('O5 Details by Class &amp; Accounts'!CL$18, 'E2 Allocators'!$B$15:$W$15, 0),FALSE)*$E137), 0, VLOOKUP(VLOOKUP($A137, 'E4 TB Allocation Details'!$A$18:$L$214, MATCH("A &amp; G ID", 'E4 TB Allocation Details'!$A$18:$L$18, 0),FALSE), 'E2 Allocators'!$B$15:$W$358, MATCH('O5 Details by Class &amp; Accounts'!CL$18, 'E2 Allocators'!$B$15:$W$15, 0),FALSE)*$E137)</f>
        <v>0</v>
      </c>
      <c r="CM137" s="2186">
        <f>IF(ISERROR(VLOOKUP(VLOOKUP($A137, 'E4 TB Allocation Details'!$A$18:$L$214, MATCH("A &amp; G ID", 'E4 TB Allocation Details'!$A$18:$L$18, 0),FALSE), 'E2 Allocators'!$B$15:$W$358, MATCH('O5 Details by Class &amp; Accounts'!CM$18, 'E2 Allocators'!$B$15:$W$15, 0),FALSE)*$E137), 0, VLOOKUP(VLOOKUP($A137, 'E4 TB Allocation Details'!$A$18:$L$214, MATCH("A &amp; G ID", 'E4 TB Allocation Details'!$A$18:$L$18, 0),FALSE), 'E2 Allocators'!$B$15:$W$358, MATCH('O5 Details by Class &amp; Accounts'!CM$18, 'E2 Allocators'!$B$15:$W$15, 0),FALSE)*$E137)</f>
        <v>0</v>
      </c>
      <c r="CN137" s="2186">
        <f t="shared" si="42"/>
        <v>0</v>
      </c>
      <c r="CO137" s="2187">
        <f t="shared" si="43"/>
        <v>-2.9103830456733704E-11</v>
      </c>
      <c r="CQ137" s="1625">
        <v>1820</v>
      </c>
    </row>
    <row r="138" spans="1:95" s="54" customFormat="1" ht="25.5" x14ac:dyDescent="0.2">
      <c r="A138" s="991">
        <v>5020</v>
      </c>
      <c r="B138" s="990" t="s">
        <v>553</v>
      </c>
      <c r="C138" s="2184">
        <f>IF(ISERROR(VLOOKUP($A138,'I3 TB Data'!$A$19:$H$483,MATCH('O5 Details by Class &amp; Accounts'!$C$18, 'I3 TB Data'!$A$19:$H$19,0),0)), 0, VLOOKUP($A138,'I3 TB Data'!$A$19:$H$483,MATCH('O5 Details by Class &amp; Accounts'!$C$18,'I3 TB Data'!$A$19:$H$19,0),0))</f>
        <v>199964.99</v>
      </c>
      <c r="D138" s="2185"/>
      <c r="E138" s="2184">
        <f t="shared" si="31"/>
        <v>199964.99</v>
      </c>
      <c r="F138" s="2186">
        <f>IF(ISERROR(VLOOKUP($A138, 'E1 Categorization'!A33:E124, MATCH("Customer Component", 'E1 Categorization'!$A$33:$E$33,0), 0)), 0, IF(VLOOKUP($A138, 'E1 Categorization'!A33:E124, MATCH("Customer Component", 'E1 Categorization'!$A$33:$E$33,0), 0)=0, 'O5 Details by Class &amp; Accounts'!$E138, IF(AND(VLOOKUP($A138, 'E1 Categorization'!A33:E124, MATCH("Customer Component", 'E1 Categorization'!$A$33:$E$33,0), 0) &gt;0, VLOOKUP($A138, 'E1 Categorization'!A33:E124, MATCH("Customer Component", 'E1 Categorization'!$A$33:$E$33,0), 0)&lt;1), 'O5 Details by Class &amp; Accounts'!$E138*(1-VLOOKUP($A138, 'E1 Categorization'!A33:E124, MATCH("Customer Component", 'E1 Categorization'!$A$33:$E$33,0), 0)), 0)))</f>
        <v>129977.2435</v>
      </c>
      <c r="G138" s="2186">
        <f>IF(ISERROR(VLOOKUP($A138, 'E1 Categorization'!A33:E124, MATCH("Customer Component", 'E1 Categorization'!$A$33:$E$33,0), 0)),0, IF(VLOOKUP($A138, 'E1 Categorization'!A33:E124, MATCH("Customer Component", 'E1 Categorization'!$A$33:$E$33,0), 0)=0, 0, IF(AND(VLOOKUP($A138, 'E1 Categorization'!A33:E124, MATCH("Customer Component", 'E1 Categorization'!$A$33:$E$33,0), 0) &gt;0, VLOOKUP($A138, 'E1 Categorization'!A33:E124, MATCH("Customer Component", 'E1 Categorization'!$A$33:$E$33,0), 0)&lt;1), 'O5 Details by Class &amp; Accounts'!$E138*(VLOOKUP($A138, 'E1 Categorization'!A33:E124, MATCH("Customer Component", 'E1 Categorization'!$A$33:$E$33,0), 0)), 'O5 Details by Class &amp; Accounts'!$E138)))</f>
        <v>69987.746499999994</v>
      </c>
      <c r="H138" s="2186">
        <f t="shared" si="38"/>
        <v>199964.99</v>
      </c>
      <c r="I138" s="2186">
        <f>IF(ISERROR(VLOOKUP(VLOOKUP($A138, 'E4 TB Allocation Details'!$A$18:$L$214, MATCH("Demand ID", 'E4 TB Allocation Details'!$A$18:$L$18, 0),FALSE), 'E2 Allocators'!$B$15:$W$358, MATCH('O5 Details by Class &amp; Accounts'!I$18, 'E2 Allocators'!$B$15:$W$15, 0),FALSE)*$F138), 0, VLOOKUP(VLOOKUP($A138, 'E4 TB Allocation Details'!$A$18:$L$214, MATCH("Demand ID", 'E4 TB Allocation Details'!$A$18:$L$18, 0),FALSE), 'E2 Allocators'!$B$15:$W$358, MATCH('O5 Details by Class &amp; Accounts'!I$18, 'E2 Allocators'!$B$15:$W$15, 0),FALSE)*$F138)</f>
        <v>57845.059724996339</v>
      </c>
      <c r="J138" s="2186">
        <f>IF(ISERROR(VLOOKUP(VLOOKUP($A138, 'E4 TB Allocation Details'!$A$18:$L$214, MATCH("Demand ID", 'E4 TB Allocation Details'!$A$18:$L$18, 0),FALSE), 'E2 Allocators'!$B$15:$W$358, MATCH('O5 Details by Class &amp; Accounts'!J$18, 'E2 Allocators'!$B$15:$W$15, 0),FALSE)*$F138), 0, VLOOKUP(VLOOKUP($A138, 'E4 TB Allocation Details'!$A$18:$L$214, MATCH("Demand ID", 'E4 TB Allocation Details'!$A$18:$L$18, 0),FALSE), 'E2 Allocators'!$B$15:$W$358, MATCH('O5 Details by Class &amp; Accounts'!J$18, 'E2 Allocators'!$B$15:$W$15, 0),FALSE)*$F138)</f>
        <v>23738.096434321877</v>
      </c>
      <c r="K138" s="2186">
        <f>IF(ISERROR(VLOOKUP(VLOOKUP($A138, 'E4 TB Allocation Details'!$A$18:$L$214, MATCH("Demand ID", 'E4 TB Allocation Details'!$A$18:$L$18, 0),FALSE), 'E2 Allocators'!$B$15:$W$358, MATCH('O5 Details by Class &amp; Accounts'!K$18, 'E2 Allocators'!$B$15:$W$15, 0),FALSE)*$F138), 0, VLOOKUP(VLOOKUP($A138, 'E4 TB Allocation Details'!$A$18:$L$214, MATCH("Demand ID", 'E4 TB Allocation Details'!$A$18:$L$18, 0),FALSE), 'E2 Allocators'!$B$15:$W$358, MATCH('O5 Details by Class &amp; Accounts'!K$18, 'E2 Allocators'!$B$15:$W$15, 0),FALSE)*$F138)</f>
        <v>47300.426614728087</v>
      </c>
      <c r="L138" s="2186">
        <f>IF(ISERROR(VLOOKUP(VLOOKUP($A138, 'E4 TB Allocation Details'!$A$18:$L$214, MATCH("Demand ID", 'E4 TB Allocation Details'!$A$18:$L$18, 0),FALSE), 'E2 Allocators'!$B$15:$W$358, MATCH('O5 Details by Class &amp; Accounts'!L$18, 'E2 Allocators'!$B$15:$W$15, 0),FALSE)*$F138), 0, VLOOKUP(VLOOKUP($A138, 'E4 TB Allocation Details'!$A$18:$L$214, MATCH("Demand ID", 'E4 TB Allocation Details'!$A$18:$L$18, 0),FALSE), 'E2 Allocators'!$B$15:$W$358, MATCH('O5 Details by Class &amp; Accounts'!L$18, 'E2 Allocators'!$B$15:$W$15, 0),FALSE)*$F138)</f>
        <v>0</v>
      </c>
      <c r="M138" s="2186">
        <f>IF(ISERROR(VLOOKUP(VLOOKUP($A138, 'E4 TB Allocation Details'!$A$18:$L$214, MATCH("Demand ID", 'E4 TB Allocation Details'!$A$18:$L$18, 0),FALSE), 'E2 Allocators'!$B$15:$W$358, MATCH('O5 Details by Class &amp; Accounts'!M$18, 'E2 Allocators'!$B$15:$W$15, 0),FALSE)*$F138), 0, VLOOKUP(VLOOKUP($A138, 'E4 TB Allocation Details'!$A$18:$L$214, MATCH("Demand ID", 'E4 TB Allocation Details'!$A$18:$L$18, 0),FALSE), 'E2 Allocators'!$B$15:$W$358, MATCH('O5 Details by Class &amp; Accounts'!M$18, 'E2 Allocators'!$B$15:$W$15, 0),FALSE)*$F138)</f>
        <v>0</v>
      </c>
      <c r="N138" s="2186">
        <f>IF(ISERROR(VLOOKUP(VLOOKUP($A138, 'E4 TB Allocation Details'!$A$18:$L$214, MATCH("Demand ID", 'E4 TB Allocation Details'!$A$18:$L$18, 0),FALSE), 'E2 Allocators'!$B$15:$W$358, MATCH('O5 Details by Class &amp; Accounts'!N$18, 'E2 Allocators'!$B$15:$W$15, 0),FALSE)*$F138), 0, VLOOKUP(VLOOKUP($A138, 'E4 TB Allocation Details'!$A$18:$L$214, MATCH("Demand ID", 'E4 TB Allocation Details'!$A$18:$L$18, 0),FALSE), 'E2 Allocators'!$B$15:$W$358, MATCH('O5 Details by Class &amp; Accounts'!N$18, 'E2 Allocators'!$B$15:$W$15, 0),FALSE)*$F138)</f>
        <v>0</v>
      </c>
      <c r="O138" s="2186">
        <f>IF(ISERROR(VLOOKUP(VLOOKUP($A138, 'E4 TB Allocation Details'!$A$18:$L$214, MATCH("Demand ID", 'E4 TB Allocation Details'!$A$18:$L$18, 0),FALSE), 'E2 Allocators'!$B$15:$W$358, MATCH('O5 Details by Class &amp; Accounts'!O$18, 'E2 Allocators'!$B$15:$W$15, 0),FALSE)*$F138), 0, VLOOKUP(VLOOKUP($A138, 'E4 TB Allocation Details'!$A$18:$L$214, MATCH("Demand ID", 'E4 TB Allocation Details'!$A$18:$L$18, 0),FALSE), 'E2 Allocators'!$B$15:$W$358, MATCH('O5 Details by Class &amp; Accounts'!O$18, 'E2 Allocators'!$B$15:$W$15, 0),FALSE)*$F138)</f>
        <v>1081.6779251399169</v>
      </c>
      <c r="P138" s="2186">
        <f>IF(ISERROR(VLOOKUP(VLOOKUP($A138, 'E4 TB Allocation Details'!$A$18:$L$214, MATCH("Demand ID", 'E4 TB Allocation Details'!$A$18:$L$18, 0),FALSE), 'E2 Allocators'!$B$15:$W$358, MATCH('O5 Details by Class &amp; Accounts'!P$18, 'E2 Allocators'!$B$15:$W$15, 0),FALSE)*$F138), 0, VLOOKUP(VLOOKUP($A138, 'E4 TB Allocation Details'!$A$18:$L$214, MATCH("Demand ID", 'E4 TB Allocation Details'!$A$18:$L$18, 0),FALSE), 'E2 Allocators'!$B$15:$W$358, MATCH('O5 Details by Class &amp; Accounts'!P$18, 'E2 Allocators'!$B$15:$W$15, 0),FALSE)*$F138)</f>
        <v>0</v>
      </c>
      <c r="Q138" s="2186">
        <f>IF(ISERROR(VLOOKUP(VLOOKUP($A138, 'E4 TB Allocation Details'!$A$18:$L$214, MATCH("Demand ID", 'E4 TB Allocation Details'!$A$18:$L$18, 0),FALSE), 'E2 Allocators'!$B$15:$W$358, MATCH('O5 Details by Class &amp; Accounts'!Q$18, 'E2 Allocators'!$B$15:$W$15, 0),FALSE)*$F138), 0, VLOOKUP(VLOOKUP($A138, 'E4 TB Allocation Details'!$A$18:$L$214, MATCH("Demand ID", 'E4 TB Allocation Details'!$A$18:$L$18, 0),FALSE), 'E2 Allocators'!$B$15:$W$358, MATCH('O5 Details by Class &amp; Accounts'!Q$18, 'E2 Allocators'!$B$15:$W$15, 0),FALSE)*$F138)</f>
        <v>11.982800813789233</v>
      </c>
      <c r="R138" s="2186">
        <f>IF(ISERROR(VLOOKUP(VLOOKUP($A138, 'E4 TB Allocation Details'!$A$18:$L$214, MATCH("Demand ID", 'E4 TB Allocation Details'!$A$18:$L$18, 0),FALSE), 'E2 Allocators'!$B$15:$W$358, MATCH('O5 Details by Class &amp; Accounts'!R$18, 'E2 Allocators'!$B$15:$W$15, 0),FALSE)*$F138), 0, VLOOKUP(VLOOKUP($A138, 'E4 TB Allocation Details'!$A$18:$L$214, MATCH("Demand ID", 'E4 TB Allocation Details'!$A$18:$L$18, 0),FALSE), 'E2 Allocators'!$B$15:$W$358, MATCH('O5 Details by Class &amp; Accounts'!R$18, 'E2 Allocators'!$B$15:$W$15, 0),FALSE)*$F138)</f>
        <v>0</v>
      </c>
      <c r="S138" s="2186">
        <f>IF(ISERROR(VLOOKUP(VLOOKUP($A138, 'E4 TB Allocation Details'!$A$18:$L$214, MATCH("Demand ID", 'E4 TB Allocation Details'!$A$18:$L$18, 0),FALSE), 'E2 Allocators'!$B$15:$W$358, MATCH('O5 Details by Class &amp; Accounts'!S$18, 'E2 Allocators'!$B$15:$W$15, 0),FALSE)*$F138), 0, VLOOKUP(VLOOKUP($A138, 'E4 TB Allocation Details'!$A$18:$L$214, MATCH("Demand ID", 'E4 TB Allocation Details'!$A$18:$L$18, 0),FALSE), 'E2 Allocators'!$B$15:$W$358, MATCH('O5 Details by Class &amp; Accounts'!S$18, 'E2 Allocators'!$B$15:$W$15, 0),FALSE)*$F138)</f>
        <v>0</v>
      </c>
      <c r="T138" s="2186">
        <f>IF(ISERROR(VLOOKUP(VLOOKUP($A138, 'E4 TB Allocation Details'!$A$18:$L$214, MATCH("Demand ID", 'E4 TB Allocation Details'!$A$18:$L$18, 0),FALSE), 'E2 Allocators'!$B$15:$W$358, MATCH('O5 Details by Class &amp; Accounts'!T$18, 'E2 Allocators'!$B$15:$W$15, 0),FALSE)*$F138), 0, VLOOKUP(VLOOKUP($A138, 'E4 TB Allocation Details'!$A$18:$L$214, MATCH("Demand ID", 'E4 TB Allocation Details'!$A$18:$L$18, 0),FALSE), 'E2 Allocators'!$B$15:$W$358, MATCH('O5 Details by Class &amp; Accounts'!T$18, 'E2 Allocators'!$B$15:$W$15, 0),FALSE)*$F138)</f>
        <v>0</v>
      </c>
      <c r="U138" s="2186">
        <f>IF(ISERROR(VLOOKUP(VLOOKUP($A138, 'E4 TB Allocation Details'!$A$18:$L$214, MATCH("Demand ID", 'E4 TB Allocation Details'!$A$18:$L$18, 0),FALSE), 'E2 Allocators'!$B$15:$W$358, MATCH('O5 Details by Class &amp; Accounts'!U$18, 'E2 Allocators'!$B$15:$W$15, 0),FALSE)*$F138), 0, VLOOKUP(VLOOKUP($A138, 'E4 TB Allocation Details'!$A$18:$L$214, MATCH("Demand ID", 'E4 TB Allocation Details'!$A$18:$L$18, 0),FALSE), 'E2 Allocators'!$B$15:$W$358, MATCH('O5 Details by Class &amp; Accounts'!U$18, 'E2 Allocators'!$B$15:$W$15, 0),FALSE)*$F138)</f>
        <v>0</v>
      </c>
      <c r="V138" s="2186">
        <f>IF(ISERROR(VLOOKUP(VLOOKUP($A138, 'E4 TB Allocation Details'!$A$18:$L$214, MATCH("Demand ID", 'E4 TB Allocation Details'!$A$18:$L$18, 0),FALSE), 'E2 Allocators'!$B$15:$W$358, MATCH('O5 Details by Class &amp; Accounts'!V$18, 'E2 Allocators'!$B$15:$W$15, 0),FALSE)*$F138), 0, VLOOKUP(VLOOKUP($A138, 'E4 TB Allocation Details'!$A$18:$L$214, MATCH("Demand ID", 'E4 TB Allocation Details'!$A$18:$L$18, 0),FALSE), 'E2 Allocators'!$B$15:$W$358, MATCH('O5 Details by Class &amp; Accounts'!V$18, 'E2 Allocators'!$B$15:$W$15, 0),FALSE)*$F138)</f>
        <v>0</v>
      </c>
      <c r="W138" s="2186">
        <f>IF(ISERROR(VLOOKUP(VLOOKUP($A138, 'E4 TB Allocation Details'!$A$18:$L$214, MATCH("Demand ID", 'E4 TB Allocation Details'!$A$18:$L$18, 0),FALSE), 'E2 Allocators'!$B$15:$W$358, MATCH('O5 Details by Class &amp; Accounts'!W$18, 'E2 Allocators'!$B$15:$W$15, 0),FALSE)*$F138), 0, VLOOKUP(VLOOKUP($A138, 'E4 TB Allocation Details'!$A$18:$L$214, MATCH("Demand ID", 'E4 TB Allocation Details'!$A$18:$L$18, 0),FALSE), 'E2 Allocators'!$B$15:$W$358, MATCH('O5 Details by Class &amp; Accounts'!W$18, 'E2 Allocators'!$B$15:$W$15, 0),FALSE)*$F138)</f>
        <v>0</v>
      </c>
      <c r="X138" s="2186">
        <f>IF(ISERROR(VLOOKUP(VLOOKUP($A138, 'E4 TB Allocation Details'!$A$18:$L$214, MATCH("Demand ID", 'E4 TB Allocation Details'!$A$18:$L$18, 0),FALSE), 'E2 Allocators'!$B$15:$W$358, MATCH('O5 Details by Class &amp; Accounts'!X$18, 'E2 Allocators'!$B$15:$W$15, 0),FALSE)*$F138), 0, VLOOKUP(VLOOKUP($A138, 'E4 TB Allocation Details'!$A$18:$L$214, MATCH("Demand ID", 'E4 TB Allocation Details'!$A$18:$L$18, 0),FALSE), 'E2 Allocators'!$B$15:$W$358, MATCH('O5 Details by Class &amp; Accounts'!X$18, 'E2 Allocators'!$B$15:$W$15, 0),FALSE)*$F138)</f>
        <v>0</v>
      </c>
      <c r="Y138" s="2186">
        <f>IF(ISERROR(VLOOKUP(VLOOKUP($A138, 'E4 TB Allocation Details'!$A$18:$L$214, MATCH("Demand ID", 'E4 TB Allocation Details'!$A$18:$L$18, 0),FALSE), 'E2 Allocators'!$B$15:$W$358, MATCH('O5 Details by Class &amp; Accounts'!Y$18, 'E2 Allocators'!$B$15:$W$15, 0),FALSE)*$F138), 0, VLOOKUP(VLOOKUP($A138, 'E4 TB Allocation Details'!$A$18:$L$214, MATCH("Demand ID", 'E4 TB Allocation Details'!$A$18:$L$18, 0),FALSE), 'E2 Allocators'!$B$15:$W$358, MATCH('O5 Details by Class &amp; Accounts'!Y$18, 'E2 Allocators'!$B$15:$W$15, 0),FALSE)*$F138)</f>
        <v>0</v>
      </c>
      <c r="Z138" s="2186">
        <f>IF(ISERROR(VLOOKUP(VLOOKUP($A138, 'E4 TB Allocation Details'!$A$18:$L$214, MATCH("Demand ID", 'E4 TB Allocation Details'!$A$18:$L$18, 0),FALSE), 'E2 Allocators'!$B$15:$W$358, MATCH('O5 Details by Class &amp; Accounts'!Z$18, 'E2 Allocators'!$B$15:$W$15, 0),FALSE)*$F138), 0, VLOOKUP(VLOOKUP($A138, 'E4 TB Allocation Details'!$A$18:$L$214, MATCH("Demand ID", 'E4 TB Allocation Details'!$A$18:$L$18, 0),FALSE), 'E2 Allocators'!$B$15:$W$358, MATCH('O5 Details by Class &amp; Accounts'!Z$18, 'E2 Allocators'!$B$15:$W$15, 0),FALSE)*$F138)</f>
        <v>0</v>
      </c>
      <c r="AA138" s="2186">
        <f>IF(ISERROR(VLOOKUP(VLOOKUP($A138, 'E4 TB Allocation Details'!$A$18:$L$214, MATCH("Demand ID", 'E4 TB Allocation Details'!$A$18:$L$18, 0),FALSE), 'E2 Allocators'!$B$15:$W$358, MATCH('O5 Details by Class &amp; Accounts'!AA$18, 'E2 Allocators'!$B$15:$W$15, 0),FALSE)*$F138), 0, VLOOKUP(VLOOKUP($A138, 'E4 TB Allocation Details'!$A$18:$L$214, MATCH("Demand ID", 'E4 TB Allocation Details'!$A$18:$L$18, 0),FALSE), 'E2 Allocators'!$B$15:$W$358, MATCH('O5 Details by Class &amp; Accounts'!AA$18, 'E2 Allocators'!$B$15:$W$15, 0),FALSE)*$F138)</f>
        <v>0</v>
      </c>
      <c r="AB138" s="2186">
        <f>IF(ISERROR(VLOOKUP(VLOOKUP($A138, 'E4 TB Allocation Details'!$A$18:$L$214, MATCH("Demand ID", 'E4 TB Allocation Details'!$A$18:$L$18, 0),FALSE), 'E2 Allocators'!$B$15:$W$358, MATCH('O5 Details by Class &amp; Accounts'!AB$18, 'E2 Allocators'!$B$15:$W$15, 0),FALSE)*$F138), 0, VLOOKUP(VLOOKUP($A138, 'E4 TB Allocation Details'!$A$18:$L$214, MATCH("Demand ID", 'E4 TB Allocation Details'!$A$18:$L$18, 0),FALSE), 'E2 Allocators'!$B$15:$W$358, MATCH('O5 Details by Class &amp; Accounts'!AB$18, 'E2 Allocators'!$B$15:$W$15, 0),FALSE)*$F138)</f>
        <v>0</v>
      </c>
      <c r="AC138" s="2186">
        <f t="shared" si="39"/>
        <v>129977.2435</v>
      </c>
      <c r="AD138" s="2186">
        <f>IF(ISERROR(VLOOKUP(VLOOKUP($A138, 'E4 TB Allocation Details'!$A$18:$L$214, MATCH("Customer ID", 'E4 TB Allocation Details'!$A$18:$L$18, 0),FALSE), 'E2 Allocators'!$B$15:$W$358, MATCH('O5 Details by Class &amp; Accounts'!AD$18, 'E2 Allocators'!$B$15:$W$15, 0),FALSE)*$G138), 0, VLOOKUP(VLOOKUP($A138, 'E4 TB Allocation Details'!$A$18:$L$214, MATCH("Customer ID", 'E4 TB Allocation Details'!$A$18:$L$18, 0),FALSE), 'E2 Allocators'!$B$15:$W$358, MATCH('O5 Details by Class &amp; Accounts'!AD$18, 'E2 Allocators'!$B$15:$W$15, 0),FALSE)*$G138)</f>
        <v>60408.729769275371</v>
      </c>
      <c r="AE138" s="2186">
        <f>IF(ISERROR(VLOOKUP(VLOOKUP($A138, 'E4 TB Allocation Details'!$A$18:$L$214, MATCH("Customer ID", 'E4 TB Allocation Details'!$A$18:$L$18, 0),FALSE), 'E2 Allocators'!$B$15:$W$358, MATCH('O5 Details by Class &amp; Accounts'!AE$18, 'E2 Allocators'!$B$15:$W$15, 0),FALSE)*$G138), 0, VLOOKUP(VLOOKUP($A138, 'E4 TB Allocation Details'!$A$18:$L$214, MATCH("Customer ID", 'E4 TB Allocation Details'!$A$18:$L$18, 0),FALSE), 'E2 Allocators'!$B$15:$W$358, MATCH('O5 Details by Class &amp; Accounts'!AE$18, 'E2 Allocators'!$B$15:$W$15, 0),FALSE)*$G138)</f>
        <v>5875.425260368288</v>
      </c>
      <c r="AF138" s="2186">
        <f>IF(ISERROR(VLOOKUP(VLOOKUP($A138, 'E4 TB Allocation Details'!$A$18:$L$214, MATCH("Customer ID", 'E4 TB Allocation Details'!$A$18:$L$18, 0),FALSE), 'E2 Allocators'!$B$15:$W$358, MATCH('O5 Details by Class &amp; Accounts'!AF$18, 'E2 Allocators'!$B$15:$W$15, 0),FALSE)*$G138), 0, VLOOKUP(VLOOKUP($A138, 'E4 TB Allocation Details'!$A$18:$L$214, MATCH("Customer ID", 'E4 TB Allocation Details'!$A$18:$L$18, 0),FALSE), 'E2 Allocators'!$B$15:$W$358, MATCH('O5 Details by Class &amp; Accounts'!AF$18, 'E2 Allocators'!$B$15:$W$15, 0),FALSE)*$G138)</f>
        <v>696.56575031158661</v>
      </c>
      <c r="AG138" s="2186">
        <f>IF(ISERROR(VLOOKUP(VLOOKUP($A138, 'E4 TB Allocation Details'!$A$18:$L$214, MATCH("Customer ID", 'E4 TB Allocation Details'!$A$18:$L$18, 0),FALSE), 'E2 Allocators'!$B$15:$W$358, MATCH('O5 Details by Class &amp; Accounts'!AG$18, 'E2 Allocators'!$B$15:$W$15, 0),FALSE)*$G138), 0, VLOOKUP(VLOOKUP($A138, 'E4 TB Allocation Details'!$A$18:$L$214, MATCH("Customer ID", 'E4 TB Allocation Details'!$A$18:$L$18, 0),FALSE), 'E2 Allocators'!$B$15:$W$358, MATCH('O5 Details by Class &amp; Accounts'!AG$18, 'E2 Allocators'!$B$15:$W$15, 0),FALSE)*$G138)</f>
        <v>0</v>
      </c>
      <c r="AH138" s="2186">
        <f>IF(ISERROR(VLOOKUP(VLOOKUP($A138, 'E4 TB Allocation Details'!$A$18:$L$214, MATCH("Customer ID", 'E4 TB Allocation Details'!$A$18:$L$18, 0),FALSE), 'E2 Allocators'!$B$15:$W$358, MATCH('O5 Details by Class &amp; Accounts'!AH$18, 'E2 Allocators'!$B$15:$W$15, 0),FALSE)*$G138), 0, VLOOKUP(VLOOKUP($A138, 'E4 TB Allocation Details'!$A$18:$L$214, MATCH("Customer ID", 'E4 TB Allocation Details'!$A$18:$L$18, 0),FALSE), 'E2 Allocators'!$B$15:$W$358, MATCH('O5 Details by Class &amp; Accounts'!AH$18, 'E2 Allocators'!$B$15:$W$15, 0),FALSE)*$G138)</f>
        <v>0</v>
      </c>
      <c r="AI138" s="2186">
        <f>IF(ISERROR(VLOOKUP(VLOOKUP($A138, 'E4 TB Allocation Details'!$A$18:$L$214, MATCH("Customer ID", 'E4 TB Allocation Details'!$A$18:$L$18, 0),FALSE), 'E2 Allocators'!$B$15:$W$358, MATCH('O5 Details by Class &amp; Accounts'!AI$18, 'E2 Allocators'!$B$15:$W$15, 0),FALSE)*$G138), 0, VLOOKUP(VLOOKUP($A138, 'E4 TB Allocation Details'!$A$18:$L$214, MATCH("Customer ID", 'E4 TB Allocation Details'!$A$18:$L$18, 0),FALSE), 'E2 Allocators'!$B$15:$W$358, MATCH('O5 Details by Class &amp; Accounts'!AI$18, 'E2 Allocators'!$B$15:$W$15, 0),FALSE)*$G138)</f>
        <v>0</v>
      </c>
      <c r="AJ138" s="2186">
        <f>IF(ISERROR(VLOOKUP(VLOOKUP($A138, 'E4 TB Allocation Details'!$A$18:$L$214, MATCH("Customer ID", 'E4 TB Allocation Details'!$A$18:$L$18, 0),FALSE), 'E2 Allocators'!$B$15:$W$358, MATCH('O5 Details by Class &amp; Accounts'!AJ$18, 'E2 Allocators'!$B$15:$W$15, 0),FALSE)*$G138), 0, VLOOKUP(VLOOKUP($A138, 'E4 TB Allocation Details'!$A$18:$L$214, MATCH("Customer ID", 'E4 TB Allocation Details'!$A$18:$L$18, 0),FALSE), 'E2 Allocators'!$B$15:$W$358, MATCH('O5 Details by Class &amp; Accounts'!AJ$18, 'E2 Allocators'!$B$15:$W$15, 0),FALSE)*$G138)</f>
        <v>2097.8337806124614</v>
      </c>
      <c r="AK138" s="2186">
        <f>IF(ISERROR(VLOOKUP(VLOOKUP($A138, 'E4 TB Allocation Details'!$A$18:$L$214, MATCH("Customer ID", 'E4 TB Allocation Details'!$A$18:$L$18, 0),FALSE), 'E2 Allocators'!$B$15:$W$358, MATCH('O5 Details by Class &amp; Accounts'!AK$18, 'E2 Allocators'!$B$15:$W$15, 0),FALSE)*$G138), 0, VLOOKUP(VLOOKUP($A138, 'E4 TB Allocation Details'!$A$18:$L$214, MATCH("Customer ID", 'E4 TB Allocation Details'!$A$18:$L$18, 0),FALSE), 'E2 Allocators'!$B$15:$W$358, MATCH('O5 Details by Class &amp; Accounts'!AK$18, 'E2 Allocators'!$B$15:$W$15, 0),FALSE)*$G138)</f>
        <v>504.32834852946678</v>
      </c>
      <c r="AL138" s="2186">
        <f>IF(ISERROR(VLOOKUP(VLOOKUP($A138, 'E4 TB Allocation Details'!$A$18:$L$214, MATCH("Customer ID", 'E4 TB Allocation Details'!$A$18:$L$18, 0),FALSE), 'E2 Allocators'!$B$15:$W$358, MATCH('O5 Details by Class &amp; Accounts'!AL$18, 'E2 Allocators'!$B$15:$W$15, 0),FALSE)*$G138), 0, VLOOKUP(VLOOKUP($A138, 'E4 TB Allocation Details'!$A$18:$L$214, MATCH("Customer ID", 'E4 TB Allocation Details'!$A$18:$L$18, 0),FALSE), 'E2 Allocators'!$B$15:$W$358, MATCH('O5 Details by Class &amp; Accounts'!AL$18, 'E2 Allocators'!$B$15:$W$15, 0),FALSE)*$G138)</f>
        <v>404.86359090282195</v>
      </c>
      <c r="AM138" s="2186">
        <f>IF(ISERROR(VLOOKUP(VLOOKUP($A138, 'E4 TB Allocation Details'!$A$18:$L$214, MATCH("Customer ID", 'E4 TB Allocation Details'!$A$18:$L$18, 0),FALSE), 'E2 Allocators'!$B$15:$W$358, MATCH('O5 Details by Class &amp; Accounts'!AM$18, 'E2 Allocators'!$B$15:$W$15, 0),FALSE)*$G138), 0, VLOOKUP(VLOOKUP($A138, 'E4 TB Allocation Details'!$A$18:$L$214, MATCH("Customer ID", 'E4 TB Allocation Details'!$A$18:$L$18, 0),FALSE), 'E2 Allocators'!$B$15:$W$358, MATCH('O5 Details by Class &amp; Accounts'!AM$18, 'E2 Allocators'!$B$15:$W$15, 0),FALSE)*$G138)</f>
        <v>0</v>
      </c>
      <c r="AN138" s="2186">
        <f>IF(ISERROR(VLOOKUP(VLOOKUP($A138, 'E4 TB Allocation Details'!$A$18:$L$214, MATCH("Customer ID", 'E4 TB Allocation Details'!$A$18:$L$18, 0),FALSE), 'E2 Allocators'!$B$15:$W$358, MATCH('O5 Details by Class &amp; Accounts'!AN$18, 'E2 Allocators'!$B$15:$W$15, 0),FALSE)*$G138), 0, VLOOKUP(VLOOKUP($A138, 'E4 TB Allocation Details'!$A$18:$L$214, MATCH("Customer ID", 'E4 TB Allocation Details'!$A$18:$L$18, 0),FALSE), 'E2 Allocators'!$B$15:$W$358, MATCH('O5 Details by Class &amp; Accounts'!AN$18, 'E2 Allocators'!$B$15:$W$15, 0),FALSE)*$G138)</f>
        <v>0</v>
      </c>
      <c r="AO138" s="2186">
        <f>IF(ISERROR(VLOOKUP(VLOOKUP($A138, 'E4 TB Allocation Details'!$A$18:$L$214, MATCH("Customer ID", 'E4 TB Allocation Details'!$A$18:$L$18, 0),FALSE), 'E2 Allocators'!$B$15:$W$358, MATCH('O5 Details by Class &amp; Accounts'!AO$18, 'E2 Allocators'!$B$15:$W$15, 0),FALSE)*$G138), 0, VLOOKUP(VLOOKUP($A138, 'E4 TB Allocation Details'!$A$18:$L$214, MATCH("Customer ID", 'E4 TB Allocation Details'!$A$18:$L$18, 0),FALSE), 'E2 Allocators'!$B$15:$W$358, MATCH('O5 Details by Class &amp; Accounts'!AO$18, 'E2 Allocators'!$B$15:$W$15, 0),FALSE)*$G138)</f>
        <v>0</v>
      </c>
      <c r="AP138" s="2186">
        <f>IF(ISERROR(VLOOKUP(VLOOKUP($A138, 'E4 TB Allocation Details'!$A$18:$L$214, MATCH("Customer ID", 'E4 TB Allocation Details'!$A$18:$L$18, 0),FALSE), 'E2 Allocators'!$B$15:$W$358, MATCH('O5 Details by Class &amp; Accounts'!AP$18, 'E2 Allocators'!$B$15:$W$15, 0),FALSE)*$G138), 0, VLOOKUP(VLOOKUP($A138, 'E4 TB Allocation Details'!$A$18:$L$214, MATCH("Customer ID", 'E4 TB Allocation Details'!$A$18:$L$18, 0),FALSE), 'E2 Allocators'!$B$15:$W$358, MATCH('O5 Details by Class &amp; Accounts'!AP$18, 'E2 Allocators'!$B$15:$W$15, 0),FALSE)*$G138)</f>
        <v>0</v>
      </c>
      <c r="AQ138" s="2186">
        <f>IF(ISERROR(VLOOKUP(VLOOKUP($A138, 'E4 TB Allocation Details'!$A$18:$L$214, MATCH("Customer ID", 'E4 TB Allocation Details'!$A$18:$L$18, 0),FALSE), 'E2 Allocators'!$B$15:$W$358, MATCH('O5 Details by Class &amp; Accounts'!AQ$18, 'E2 Allocators'!$B$15:$W$15, 0),FALSE)*$G138), 0, VLOOKUP(VLOOKUP($A138, 'E4 TB Allocation Details'!$A$18:$L$214, MATCH("Customer ID", 'E4 TB Allocation Details'!$A$18:$L$18, 0),FALSE), 'E2 Allocators'!$B$15:$W$358, MATCH('O5 Details by Class &amp; Accounts'!AQ$18, 'E2 Allocators'!$B$15:$W$15, 0),FALSE)*$G138)</f>
        <v>0</v>
      </c>
      <c r="AR138" s="2186">
        <f>IF(ISERROR(VLOOKUP(VLOOKUP($A138, 'E4 TB Allocation Details'!$A$18:$L$214, MATCH("Customer ID", 'E4 TB Allocation Details'!$A$18:$L$18, 0),FALSE), 'E2 Allocators'!$B$15:$W$358, MATCH('O5 Details by Class &amp; Accounts'!AR$18, 'E2 Allocators'!$B$15:$W$15, 0),FALSE)*$G138), 0, VLOOKUP(VLOOKUP($A138, 'E4 TB Allocation Details'!$A$18:$L$214, MATCH("Customer ID", 'E4 TB Allocation Details'!$A$18:$L$18, 0),FALSE), 'E2 Allocators'!$B$15:$W$358, MATCH('O5 Details by Class &amp; Accounts'!AR$18, 'E2 Allocators'!$B$15:$W$15, 0),FALSE)*$G138)</f>
        <v>0</v>
      </c>
      <c r="AS138" s="2186">
        <f>IF(ISERROR(VLOOKUP(VLOOKUP($A138, 'E4 TB Allocation Details'!$A$18:$L$214, MATCH("Customer ID", 'E4 TB Allocation Details'!$A$18:$L$18, 0),FALSE), 'E2 Allocators'!$B$15:$W$358, MATCH('O5 Details by Class &amp; Accounts'!AS$18, 'E2 Allocators'!$B$15:$W$15, 0),FALSE)*$G138), 0, VLOOKUP(VLOOKUP($A138, 'E4 TB Allocation Details'!$A$18:$L$214, MATCH("Customer ID", 'E4 TB Allocation Details'!$A$18:$L$18, 0),FALSE), 'E2 Allocators'!$B$15:$W$358, MATCH('O5 Details by Class &amp; Accounts'!AS$18, 'E2 Allocators'!$B$15:$W$15, 0),FALSE)*$G138)</f>
        <v>0</v>
      </c>
      <c r="AT138" s="2186">
        <f>IF(ISERROR(VLOOKUP(VLOOKUP($A138, 'E4 TB Allocation Details'!$A$18:$L$214, MATCH("Customer ID", 'E4 TB Allocation Details'!$A$18:$L$18, 0),FALSE), 'E2 Allocators'!$B$15:$W$358, MATCH('O5 Details by Class &amp; Accounts'!AT$18, 'E2 Allocators'!$B$15:$W$15, 0),FALSE)*$G138), 0, VLOOKUP(VLOOKUP($A138, 'E4 TB Allocation Details'!$A$18:$L$214, MATCH("Customer ID", 'E4 TB Allocation Details'!$A$18:$L$18, 0),FALSE), 'E2 Allocators'!$B$15:$W$358, MATCH('O5 Details by Class &amp; Accounts'!AT$18, 'E2 Allocators'!$B$15:$W$15, 0),FALSE)*$G138)</f>
        <v>0</v>
      </c>
      <c r="AU138" s="2186">
        <f>IF(ISERROR(VLOOKUP(VLOOKUP($A138, 'E4 TB Allocation Details'!$A$18:$L$214, MATCH("Customer ID", 'E4 TB Allocation Details'!$A$18:$L$18, 0),FALSE), 'E2 Allocators'!$B$15:$W$358, MATCH('O5 Details by Class &amp; Accounts'!AU$18, 'E2 Allocators'!$B$15:$W$15, 0),FALSE)*$G138), 0, VLOOKUP(VLOOKUP($A138, 'E4 TB Allocation Details'!$A$18:$L$214, MATCH("Customer ID", 'E4 TB Allocation Details'!$A$18:$L$18, 0),FALSE), 'E2 Allocators'!$B$15:$W$358, MATCH('O5 Details by Class &amp; Accounts'!AU$18, 'E2 Allocators'!$B$15:$W$15, 0),FALSE)*$G138)</f>
        <v>0</v>
      </c>
      <c r="AV138" s="2186">
        <f>IF(ISERROR(VLOOKUP(VLOOKUP($A138, 'E4 TB Allocation Details'!$A$18:$L$214, MATCH("Customer ID", 'E4 TB Allocation Details'!$A$18:$L$18, 0),FALSE), 'E2 Allocators'!$B$15:$W$358, MATCH('O5 Details by Class &amp; Accounts'!AV$18, 'E2 Allocators'!$B$15:$W$15, 0),FALSE)*$G138), 0, VLOOKUP(VLOOKUP($A138, 'E4 TB Allocation Details'!$A$18:$L$214, MATCH("Customer ID", 'E4 TB Allocation Details'!$A$18:$L$18, 0),FALSE), 'E2 Allocators'!$B$15:$W$358, MATCH('O5 Details by Class &amp; Accounts'!AV$18, 'E2 Allocators'!$B$15:$W$15, 0),FALSE)*$G138)</f>
        <v>0</v>
      </c>
      <c r="AW138" s="2186">
        <f>IF(ISERROR(VLOOKUP(VLOOKUP($A138, 'E4 TB Allocation Details'!$A$18:$L$214, MATCH("Customer ID", 'E4 TB Allocation Details'!$A$18:$L$18, 0),FALSE), 'E2 Allocators'!$B$15:$W$358, MATCH('O5 Details by Class &amp; Accounts'!AW$18, 'E2 Allocators'!$B$15:$W$15, 0),FALSE)*$G138), 0, VLOOKUP(VLOOKUP($A138, 'E4 TB Allocation Details'!$A$18:$L$214, MATCH("Customer ID", 'E4 TB Allocation Details'!$A$18:$L$18, 0),FALSE), 'E2 Allocators'!$B$15:$W$358, MATCH('O5 Details by Class &amp; Accounts'!AW$18, 'E2 Allocators'!$B$15:$W$15, 0),FALSE)*$G138)</f>
        <v>0</v>
      </c>
      <c r="AX138" s="2186">
        <f t="shared" si="40"/>
        <v>69987.746499999994</v>
      </c>
      <c r="AY138" s="2186">
        <f>IF(ISERROR(VLOOKUP(VLOOKUP($A138, 'E4 TB Allocation Details'!$A$18:$L$214, MATCH("Misc ID", 'E4 TB Allocation Details'!$A$18:$L$18, 0),FALSE), 'E2 Allocators'!$B$15:$W$358, MATCH('O5 Details by Class &amp; Accounts'!AY$18, 'E2 Allocators'!$B$15:$W$15, 0),FALSE)*$E138), 0, VLOOKUP(VLOOKUP($A138, 'E4 TB Allocation Details'!$A$18:$L$214, MATCH("Misc ID", 'E4 TB Allocation Details'!$A$18:$L$18, 0),FALSE), 'E2 Allocators'!$B$15:$W$358, MATCH('O5 Details by Class &amp; Accounts'!AY$18, 'E2 Allocators'!$B$15:$W$15, 0),FALSE)*$E138)</f>
        <v>0</v>
      </c>
      <c r="AZ138" s="2186">
        <f>IF(ISERROR(VLOOKUP(VLOOKUP($A138, 'E4 TB Allocation Details'!$A$18:$L$214, MATCH("Misc ID", 'E4 TB Allocation Details'!$A$18:$L$18, 0),FALSE), 'E2 Allocators'!$B$15:$W$358, MATCH('O5 Details by Class &amp; Accounts'!AZ$18, 'E2 Allocators'!$B$15:$W$15, 0),FALSE)*$E138), 0, VLOOKUP(VLOOKUP($A138, 'E4 TB Allocation Details'!$A$18:$L$214, MATCH("Misc ID", 'E4 TB Allocation Details'!$A$18:$L$18, 0),FALSE), 'E2 Allocators'!$B$15:$W$358, MATCH('O5 Details by Class &amp; Accounts'!AZ$18, 'E2 Allocators'!$B$15:$W$15, 0),FALSE)*$E138)</f>
        <v>0</v>
      </c>
      <c r="BA138" s="2186">
        <f>IF(ISERROR(VLOOKUP(VLOOKUP($A138, 'E4 TB Allocation Details'!$A$18:$L$214, MATCH("Misc ID", 'E4 TB Allocation Details'!$A$18:$L$18, 0),FALSE), 'E2 Allocators'!$B$15:$W$358, MATCH('O5 Details by Class &amp; Accounts'!BA$18, 'E2 Allocators'!$B$15:$W$15, 0),FALSE)*$E138), 0, VLOOKUP(VLOOKUP($A138, 'E4 TB Allocation Details'!$A$18:$L$214, MATCH("Misc ID", 'E4 TB Allocation Details'!$A$18:$L$18, 0),FALSE), 'E2 Allocators'!$B$15:$W$358, MATCH('O5 Details by Class &amp; Accounts'!BA$18, 'E2 Allocators'!$B$15:$W$15, 0),FALSE)*$E138)</f>
        <v>0</v>
      </c>
      <c r="BB138" s="2186">
        <f>IF(ISERROR(VLOOKUP(VLOOKUP($A138, 'E4 TB Allocation Details'!$A$18:$L$214, MATCH("Misc ID", 'E4 TB Allocation Details'!$A$18:$L$18, 0),FALSE), 'E2 Allocators'!$B$15:$W$358, MATCH('O5 Details by Class &amp; Accounts'!BB$18, 'E2 Allocators'!$B$15:$W$15, 0),FALSE)*$E138), 0, VLOOKUP(VLOOKUP($A138, 'E4 TB Allocation Details'!$A$18:$L$214, MATCH("Misc ID", 'E4 TB Allocation Details'!$A$18:$L$18, 0),FALSE), 'E2 Allocators'!$B$15:$W$358, MATCH('O5 Details by Class &amp; Accounts'!BB$18, 'E2 Allocators'!$B$15:$W$15, 0),FALSE)*$E138)</f>
        <v>0</v>
      </c>
      <c r="BC138" s="2186">
        <f>IF(ISERROR(VLOOKUP(VLOOKUP($A138, 'E4 TB Allocation Details'!$A$18:$L$214, MATCH("Misc ID", 'E4 TB Allocation Details'!$A$18:$L$18, 0),FALSE), 'E2 Allocators'!$B$15:$W$358, MATCH('O5 Details by Class &amp; Accounts'!BC$18, 'E2 Allocators'!$B$15:$W$15, 0),FALSE)*$E138), 0, VLOOKUP(VLOOKUP($A138, 'E4 TB Allocation Details'!$A$18:$L$214, MATCH("Misc ID", 'E4 TB Allocation Details'!$A$18:$L$18, 0),FALSE), 'E2 Allocators'!$B$15:$W$358, MATCH('O5 Details by Class &amp; Accounts'!BC$18, 'E2 Allocators'!$B$15:$W$15, 0),FALSE)*$E138)</f>
        <v>0</v>
      </c>
      <c r="BD138" s="2186">
        <f>IF(ISERROR(VLOOKUP(VLOOKUP($A138, 'E4 TB Allocation Details'!$A$18:$L$214, MATCH("Misc ID", 'E4 TB Allocation Details'!$A$18:$L$18, 0),FALSE), 'E2 Allocators'!$B$15:$W$358, MATCH('O5 Details by Class &amp; Accounts'!BD$18, 'E2 Allocators'!$B$15:$W$15, 0),FALSE)*$E138), 0, VLOOKUP(VLOOKUP($A138, 'E4 TB Allocation Details'!$A$18:$L$214, MATCH("Misc ID", 'E4 TB Allocation Details'!$A$18:$L$18, 0),FALSE), 'E2 Allocators'!$B$15:$W$358, MATCH('O5 Details by Class &amp; Accounts'!BD$18, 'E2 Allocators'!$B$15:$W$15, 0),FALSE)*$E138)</f>
        <v>0</v>
      </c>
      <c r="BE138" s="2186">
        <f>IF(ISERROR(VLOOKUP(VLOOKUP($A138, 'E4 TB Allocation Details'!$A$18:$L$214, MATCH("Misc ID", 'E4 TB Allocation Details'!$A$18:$L$18, 0),FALSE), 'E2 Allocators'!$B$15:$W$358, MATCH('O5 Details by Class &amp; Accounts'!BE$18, 'E2 Allocators'!$B$15:$W$15, 0),FALSE)*$E138), 0, VLOOKUP(VLOOKUP($A138, 'E4 TB Allocation Details'!$A$18:$L$214, MATCH("Misc ID", 'E4 TB Allocation Details'!$A$18:$L$18, 0),FALSE), 'E2 Allocators'!$B$15:$W$358, MATCH('O5 Details by Class &amp; Accounts'!BE$18, 'E2 Allocators'!$B$15:$W$15, 0),FALSE)*$E138)</f>
        <v>0</v>
      </c>
      <c r="BF138" s="2186">
        <f>IF(ISERROR(VLOOKUP(VLOOKUP($A138, 'E4 TB Allocation Details'!$A$18:$L$214, MATCH("Misc ID", 'E4 TB Allocation Details'!$A$18:$L$18, 0),FALSE), 'E2 Allocators'!$B$15:$W$358, MATCH('O5 Details by Class &amp; Accounts'!BF$18, 'E2 Allocators'!$B$15:$W$15, 0),FALSE)*$E138), 0, VLOOKUP(VLOOKUP($A138, 'E4 TB Allocation Details'!$A$18:$L$214, MATCH("Misc ID", 'E4 TB Allocation Details'!$A$18:$L$18, 0),FALSE), 'E2 Allocators'!$B$15:$W$358, MATCH('O5 Details by Class &amp; Accounts'!BF$18, 'E2 Allocators'!$B$15:$W$15, 0),FALSE)*$E138)</f>
        <v>0</v>
      </c>
      <c r="BG138" s="2186">
        <f>IF(ISERROR(VLOOKUP(VLOOKUP($A138, 'E4 TB Allocation Details'!$A$18:$L$214, MATCH("Misc ID", 'E4 TB Allocation Details'!$A$18:$L$18, 0),FALSE), 'E2 Allocators'!$B$15:$W$358, MATCH('O5 Details by Class &amp; Accounts'!BG$18, 'E2 Allocators'!$B$15:$W$15, 0),FALSE)*$E138), 0, VLOOKUP(VLOOKUP($A138, 'E4 TB Allocation Details'!$A$18:$L$214, MATCH("Misc ID", 'E4 TB Allocation Details'!$A$18:$L$18, 0),FALSE), 'E2 Allocators'!$B$15:$W$358, MATCH('O5 Details by Class &amp; Accounts'!BG$18, 'E2 Allocators'!$B$15:$W$15, 0),FALSE)*$E138)</f>
        <v>0</v>
      </c>
      <c r="BH138" s="2186">
        <f>IF(ISERROR(VLOOKUP(VLOOKUP($A138, 'E4 TB Allocation Details'!$A$18:$L$214, MATCH("Misc ID", 'E4 TB Allocation Details'!$A$18:$L$18, 0),FALSE), 'E2 Allocators'!$B$15:$W$358, MATCH('O5 Details by Class &amp; Accounts'!BH$18, 'E2 Allocators'!$B$15:$W$15, 0),FALSE)*$E138), 0, VLOOKUP(VLOOKUP($A138, 'E4 TB Allocation Details'!$A$18:$L$214, MATCH("Misc ID", 'E4 TB Allocation Details'!$A$18:$L$18, 0),FALSE), 'E2 Allocators'!$B$15:$W$358, MATCH('O5 Details by Class &amp; Accounts'!BH$18, 'E2 Allocators'!$B$15:$W$15, 0),FALSE)*$E138)</f>
        <v>0</v>
      </c>
      <c r="BI138" s="2186">
        <f>IF(ISERROR(VLOOKUP(VLOOKUP($A138, 'E4 TB Allocation Details'!$A$18:$L$214, MATCH("Misc ID", 'E4 TB Allocation Details'!$A$18:$L$18, 0),FALSE), 'E2 Allocators'!$B$15:$W$358, MATCH('O5 Details by Class &amp; Accounts'!BI$18, 'E2 Allocators'!$B$15:$W$15, 0),FALSE)*$E138), 0, VLOOKUP(VLOOKUP($A138, 'E4 TB Allocation Details'!$A$18:$L$214, MATCH("Misc ID", 'E4 TB Allocation Details'!$A$18:$L$18, 0),FALSE), 'E2 Allocators'!$B$15:$W$358, MATCH('O5 Details by Class &amp; Accounts'!BI$18, 'E2 Allocators'!$B$15:$W$15, 0),FALSE)*$E138)</f>
        <v>0</v>
      </c>
      <c r="BJ138" s="2186">
        <f>IF(ISERROR(VLOOKUP(VLOOKUP($A138, 'E4 TB Allocation Details'!$A$18:$L$214, MATCH("Misc ID", 'E4 TB Allocation Details'!$A$18:$L$18, 0),FALSE), 'E2 Allocators'!$B$15:$W$358, MATCH('O5 Details by Class &amp; Accounts'!BJ$18, 'E2 Allocators'!$B$15:$W$15, 0),FALSE)*$E138), 0, VLOOKUP(VLOOKUP($A138, 'E4 TB Allocation Details'!$A$18:$L$214, MATCH("Misc ID", 'E4 TB Allocation Details'!$A$18:$L$18, 0),FALSE), 'E2 Allocators'!$B$15:$W$358, MATCH('O5 Details by Class &amp; Accounts'!BJ$18, 'E2 Allocators'!$B$15:$W$15, 0),FALSE)*$E138)</f>
        <v>0</v>
      </c>
      <c r="BK138" s="2186">
        <f>IF(ISERROR(VLOOKUP(VLOOKUP($A138, 'E4 TB Allocation Details'!$A$18:$L$214, MATCH("Misc ID", 'E4 TB Allocation Details'!$A$18:$L$18, 0),FALSE), 'E2 Allocators'!$B$15:$W$358, MATCH('O5 Details by Class &amp; Accounts'!BK$18, 'E2 Allocators'!$B$15:$W$15, 0),FALSE)*$E138), 0, VLOOKUP(VLOOKUP($A138, 'E4 TB Allocation Details'!$A$18:$L$214, MATCH("Misc ID", 'E4 TB Allocation Details'!$A$18:$L$18, 0),FALSE), 'E2 Allocators'!$B$15:$W$358, MATCH('O5 Details by Class &amp; Accounts'!BK$18, 'E2 Allocators'!$B$15:$W$15, 0),FALSE)*$E138)</f>
        <v>0</v>
      </c>
      <c r="BL138" s="2186">
        <f>IF(ISERROR(VLOOKUP(VLOOKUP($A138, 'E4 TB Allocation Details'!$A$18:$L$214, MATCH("Misc ID", 'E4 TB Allocation Details'!$A$18:$L$18, 0),FALSE), 'E2 Allocators'!$B$15:$W$358, MATCH('O5 Details by Class &amp; Accounts'!BL$18, 'E2 Allocators'!$B$15:$W$15, 0),FALSE)*$E138), 0, VLOOKUP(VLOOKUP($A138, 'E4 TB Allocation Details'!$A$18:$L$214, MATCH("Misc ID", 'E4 TB Allocation Details'!$A$18:$L$18, 0),FALSE), 'E2 Allocators'!$B$15:$W$358, MATCH('O5 Details by Class &amp; Accounts'!BL$18, 'E2 Allocators'!$B$15:$W$15, 0),FALSE)*$E138)</f>
        <v>0</v>
      </c>
      <c r="BM138" s="2186">
        <f>IF(ISERROR(VLOOKUP(VLOOKUP($A138, 'E4 TB Allocation Details'!$A$18:$L$214, MATCH("Misc ID", 'E4 TB Allocation Details'!$A$18:$L$18, 0),FALSE), 'E2 Allocators'!$B$15:$W$358, MATCH('O5 Details by Class &amp; Accounts'!BM$18, 'E2 Allocators'!$B$15:$W$15, 0),FALSE)*$E138), 0, VLOOKUP(VLOOKUP($A138, 'E4 TB Allocation Details'!$A$18:$L$214, MATCH("Misc ID", 'E4 TB Allocation Details'!$A$18:$L$18, 0),FALSE), 'E2 Allocators'!$B$15:$W$358, MATCH('O5 Details by Class &amp; Accounts'!BM$18, 'E2 Allocators'!$B$15:$W$15, 0),FALSE)*$E138)</f>
        <v>0</v>
      </c>
      <c r="BN138" s="2186">
        <f>IF(ISERROR(VLOOKUP(VLOOKUP($A138, 'E4 TB Allocation Details'!$A$18:$L$214, MATCH("Misc ID", 'E4 TB Allocation Details'!$A$18:$L$18, 0),FALSE), 'E2 Allocators'!$B$15:$W$358, MATCH('O5 Details by Class &amp; Accounts'!BN$18, 'E2 Allocators'!$B$15:$W$15, 0),FALSE)*$E138), 0, VLOOKUP(VLOOKUP($A138, 'E4 TB Allocation Details'!$A$18:$L$214, MATCH("Misc ID", 'E4 TB Allocation Details'!$A$18:$L$18, 0),FALSE), 'E2 Allocators'!$B$15:$W$358, MATCH('O5 Details by Class &amp; Accounts'!BN$18, 'E2 Allocators'!$B$15:$W$15, 0),FALSE)*$E138)</f>
        <v>0</v>
      </c>
      <c r="BO138" s="2186">
        <f>IF(ISERROR(VLOOKUP(VLOOKUP($A138, 'E4 TB Allocation Details'!$A$18:$L$214, MATCH("Misc ID", 'E4 TB Allocation Details'!$A$18:$L$18, 0),FALSE), 'E2 Allocators'!$B$15:$W$358, MATCH('O5 Details by Class &amp; Accounts'!BO$18, 'E2 Allocators'!$B$15:$W$15, 0),FALSE)*$E138), 0, VLOOKUP(VLOOKUP($A138, 'E4 TB Allocation Details'!$A$18:$L$214, MATCH("Misc ID", 'E4 TB Allocation Details'!$A$18:$L$18, 0),FALSE), 'E2 Allocators'!$B$15:$W$358, MATCH('O5 Details by Class &amp; Accounts'!BO$18, 'E2 Allocators'!$B$15:$W$15, 0),FALSE)*$E138)</f>
        <v>0</v>
      </c>
      <c r="BP138" s="2186">
        <f>IF(ISERROR(VLOOKUP(VLOOKUP($A138, 'E4 TB Allocation Details'!$A$18:$L$214, MATCH("Misc ID", 'E4 TB Allocation Details'!$A$18:$L$18, 0),FALSE), 'E2 Allocators'!$B$15:$W$358, MATCH('O5 Details by Class &amp; Accounts'!BP$18, 'E2 Allocators'!$B$15:$W$15, 0),FALSE)*$E138), 0, VLOOKUP(VLOOKUP($A138, 'E4 TB Allocation Details'!$A$18:$L$214, MATCH("Misc ID", 'E4 TB Allocation Details'!$A$18:$L$18, 0),FALSE), 'E2 Allocators'!$B$15:$W$358, MATCH('O5 Details by Class &amp; Accounts'!BP$18, 'E2 Allocators'!$B$15:$W$15, 0),FALSE)*$E138)</f>
        <v>0</v>
      </c>
      <c r="BQ138" s="2186">
        <f>IF(ISERROR(VLOOKUP(VLOOKUP($A138, 'E4 TB Allocation Details'!$A$18:$L$214, MATCH("Misc ID", 'E4 TB Allocation Details'!$A$18:$L$18, 0),FALSE), 'E2 Allocators'!$B$15:$W$358, MATCH('O5 Details by Class &amp; Accounts'!BQ$18, 'E2 Allocators'!$B$15:$W$15, 0),FALSE)*$E138), 0, VLOOKUP(VLOOKUP($A138, 'E4 TB Allocation Details'!$A$18:$L$214, MATCH("Misc ID", 'E4 TB Allocation Details'!$A$18:$L$18, 0),FALSE), 'E2 Allocators'!$B$15:$W$358, MATCH('O5 Details by Class &amp; Accounts'!BQ$18, 'E2 Allocators'!$B$15:$W$15, 0),FALSE)*$E138)</f>
        <v>0</v>
      </c>
      <c r="BR138" s="2186">
        <f>IF(ISERROR(VLOOKUP(VLOOKUP($A138, 'E4 TB Allocation Details'!$A$18:$L$214, MATCH("Misc ID", 'E4 TB Allocation Details'!$A$18:$L$18, 0),FALSE), 'E2 Allocators'!$B$15:$W$358, MATCH('O5 Details by Class &amp; Accounts'!BR$18, 'E2 Allocators'!$B$15:$W$15, 0),FALSE)*$E138), 0, VLOOKUP(VLOOKUP($A138, 'E4 TB Allocation Details'!$A$18:$L$214, MATCH("Misc ID", 'E4 TB Allocation Details'!$A$18:$L$18, 0),FALSE), 'E2 Allocators'!$B$15:$W$358, MATCH('O5 Details by Class &amp; Accounts'!BR$18, 'E2 Allocators'!$B$15:$W$15, 0),FALSE)*$E138)</f>
        <v>0</v>
      </c>
      <c r="BS138" s="2186">
        <f t="shared" si="41"/>
        <v>0</v>
      </c>
      <c r="BT138" s="2186">
        <f>IF(ISERROR(VLOOKUP(VLOOKUP($A138, 'E4 TB Allocation Details'!$A$18:$L$214, MATCH("A &amp; G ID", 'E4 TB Allocation Details'!$A$18:$L$18, 0),FALSE), 'E2 Allocators'!$B$15:$W$358, MATCH('O5 Details by Class &amp; Accounts'!BT$18, 'E2 Allocators'!$B$15:$W$15, 0),FALSE)*$E138), 0, VLOOKUP(VLOOKUP($A138, 'E4 TB Allocation Details'!$A$18:$L$214, MATCH("A &amp; G ID", 'E4 TB Allocation Details'!$A$18:$L$18, 0),FALSE), 'E2 Allocators'!$B$15:$W$358, MATCH('O5 Details by Class &amp; Accounts'!BT$18, 'E2 Allocators'!$B$15:$W$15, 0),FALSE)*$E138)</f>
        <v>0</v>
      </c>
      <c r="BU138" s="2186">
        <f>IF(ISERROR(VLOOKUP(VLOOKUP($A138, 'E4 TB Allocation Details'!$A$18:$L$214, MATCH("A &amp; G ID", 'E4 TB Allocation Details'!$A$18:$L$18, 0),FALSE), 'E2 Allocators'!$B$15:$W$358, MATCH('O5 Details by Class &amp; Accounts'!BU$18, 'E2 Allocators'!$B$15:$W$15, 0),FALSE)*$E138), 0, VLOOKUP(VLOOKUP($A138, 'E4 TB Allocation Details'!$A$18:$L$214, MATCH("A &amp; G ID", 'E4 TB Allocation Details'!$A$18:$L$18, 0),FALSE), 'E2 Allocators'!$B$15:$W$358, MATCH('O5 Details by Class &amp; Accounts'!BU$18, 'E2 Allocators'!$B$15:$W$15, 0),FALSE)*$E138)</f>
        <v>0</v>
      </c>
      <c r="BV138" s="2186">
        <f>IF(ISERROR(VLOOKUP(VLOOKUP($A138, 'E4 TB Allocation Details'!$A$18:$L$214, MATCH("A &amp; G ID", 'E4 TB Allocation Details'!$A$18:$L$18, 0),FALSE), 'E2 Allocators'!$B$15:$W$358, MATCH('O5 Details by Class &amp; Accounts'!BV$18, 'E2 Allocators'!$B$15:$W$15, 0),FALSE)*$E138), 0, VLOOKUP(VLOOKUP($A138, 'E4 TB Allocation Details'!$A$18:$L$214, MATCH("A &amp; G ID", 'E4 TB Allocation Details'!$A$18:$L$18, 0),FALSE), 'E2 Allocators'!$B$15:$W$358, MATCH('O5 Details by Class &amp; Accounts'!BV$18, 'E2 Allocators'!$B$15:$W$15, 0),FALSE)*$E138)</f>
        <v>0</v>
      </c>
      <c r="BW138" s="2186">
        <f>IF(ISERROR(VLOOKUP(VLOOKUP($A138, 'E4 TB Allocation Details'!$A$18:$L$214, MATCH("A &amp; G ID", 'E4 TB Allocation Details'!$A$18:$L$18, 0),FALSE), 'E2 Allocators'!$B$15:$W$358, MATCH('O5 Details by Class &amp; Accounts'!BW$18, 'E2 Allocators'!$B$15:$W$15, 0),FALSE)*$E138), 0, VLOOKUP(VLOOKUP($A138, 'E4 TB Allocation Details'!$A$18:$L$214, MATCH("A &amp; G ID", 'E4 TB Allocation Details'!$A$18:$L$18, 0),FALSE), 'E2 Allocators'!$B$15:$W$358, MATCH('O5 Details by Class &amp; Accounts'!BW$18, 'E2 Allocators'!$B$15:$W$15, 0),FALSE)*$E138)</f>
        <v>0</v>
      </c>
      <c r="BX138" s="2186">
        <f>IF(ISERROR(VLOOKUP(VLOOKUP($A138, 'E4 TB Allocation Details'!$A$18:$L$214, MATCH("A &amp; G ID", 'E4 TB Allocation Details'!$A$18:$L$18, 0),FALSE), 'E2 Allocators'!$B$15:$W$358, MATCH('O5 Details by Class &amp; Accounts'!BX$18, 'E2 Allocators'!$B$15:$W$15, 0),FALSE)*$E138), 0, VLOOKUP(VLOOKUP($A138, 'E4 TB Allocation Details'!$A$18:$L$214, MATCH("A &amp; G ID", 'E4 TB Allocation Details'!$A$18:$L$18, 0),FALSE), 'E2 Allocators'!$B$15:$W$358, MATCH('O5 Details by Class &amp; Accounts'!BX$18, 'E2 Allocators'!$B$15:$W$15, 0),FALSE)*$E138)</f>
        <v>0</v>
      </c>
      <c r="BY138" s="2186">
        <f>IF(ISERROR(VLOOKUP(VLOOKUP($A138, 'E4 TB Allocation Details'!$A$18:$L$214, MATCH("A &amp; G ID", 'E4 TB Allocation Details'!$A$18:$L$18, 0),FALSE), 'E2 Allocators'!$B$15:$W$358, MATCH('O5 Details by Class &amp; Accounts'!BY$18, 'E2 Allocators'!$B$15:$W$15, 0),FALSE)*$E138), 0, VLOOKUP(VLOOKUP($A138, 'E4 TB Allocation Details'!$A$18:$L$214, MATCH("A &amp; G ID", 'E4 TB Allocation Details'!$A$18:$L$18, 0),FALSE), 'E2 Allocators'!$B$15:$W$358, MATCH('O5 Details by Class &amp; Accounts'!BY$18, 'E2 Allocators'!$B$15:$W$15, 0),FALSE)*$E138)</f>
        <v>0</v>
      </c>
      <c r="BZ138" s="2186">
        <f>IF(ISERROR(VLOOKUP(VLOOKUP($A138, 'E4 TB Allocation Details'!$A$18:$L$214, MATCH("A &amp; G ID", 'E4 TB Allocation Details'!$A$18:$L$18, 0),FALSE), 'E2 Allocators'!$B$15:$W$358, MATCH('O5 Details by Class &amp; Accounts'!BZ$18, 'E2 Allocators'!$B$15:$W$15, 0),FALSE)*$E138), 0, VLOOKUP(VLOOKUP($A138, 'E4 TB Allocation Details'!$A$18:$L$214, MATCH("A &amp; G ID", 'E4 TB Allocation Details'!$A$18:$L$18, 0),FALSE), 'E2 Allocators'!$B$15:$W$358, MATCH('O5 Details by Class &amp; Accounts'!BZ$18, 'E2 Allocators'!$B$15:$W$15, 0),FALSE)*$E138)</f>
        <v>0</v>
      </c>
      <c r="CA138" s="2186">
        <f>IF(ISERROR(VLOOKUP(VLOOKUP($A138, 'E4 TB Allocation Details'!$A$18:$L$214, MATCH("A &amp; G ID", 'E4 TB Allocation Details'!$A$18:$L$18, 0),FALSE), 'E2 Allocators'!$B$15:$W$358, MATCH('O5 Details by Class &amp; Accounts'!CA$18, 'E2 Allocators'!$B$15:$W$15, 0),FALSE)*$E138), 0, VLOOKUP(VLOOKUP($A138, 'E4 TB Allocation Details'!$A$18:$L$214, MATCH("A &amp; G ID", 'E4 TB Allocation Details'!$A$18:$L$18, 0),FALSE), 'E2 Allocators'!$B$15:$W$358, MATCH('O5 Details by Class &amp; Accounts'!CA$18, 'E2 Allocators'!$B$15:$W$15, 0),FALSE)*$E138)</f>
        <v>0</v>
      </c>
      <c r="CB138" s="2186">
        <f>IF(ISERROR(VLOOKUP(VLOOKUP($A138, 'E4 TB Allocation Details'!$A$18:$L$214, MATCH("A &amp; G ID", 'E4 TB Allocation Details'!$A$18:$L$18, 0),FALSE), 'E2 Allocators'!$B$15:$W$358, MATCH('O5 Details by Class &amp; Accounts'!CB$18, 'E2 Allocators'!$B$15:$W$15, 0),FALSE)*$E138), 0, VLOOKUP(VLOOKUP($A138, 'E4 TB Allocation Details'!$A$18:$L$214, MATCH("A &amp; G ID", 'E4 TB Allocation Details'!$A$18:$L$18, 0),FALSE), 'E2 Allocators'!$B$15:$W$358, MATCH('O5 Details by Class &amp; Accounts'!CB$18, 'E2 Allocators'!$B$15:$W$15, 0),FALSE)*$E138)</f>
        <v>0</v>
      </c>
      <c r="CC138" s="2186">
        <f>IF(ISERROR(VLOOKUP(VLOOKUP($A138, 'E4 TB Allocation Details'!$A$18:$L$214, MATCH("A &amp; G ID", 'E4 TB Allocation Details'!$A$18:$L$18, 0),FALSE), 'E2 Allocators'!$B$15:$W$358, MATCH('O5 Details by Class &amp; Accounts'!CC$18, 'E2 Allocators'!$B$15:$W$15, 0),FALSE)*$E138), 0, VLOOKUP(VLOOKUP($A138, 'E4 TB Allocation Details'!$A$18:$L$214, MATCH("A &amp; G ID", 'E4 TB Allocation Details'!$A$18:$L$18, 0),FALSE), 'E2 Allocators'!$B$15:$W$358, MATCH('O5 Details by Class &amp; Accounts'!CC$18, 'E2 Allocators'!$B$15:$W$15, 0),FALSE)*$E138)</f>
        <v>0</v>
      </c>
      <c r="CD138" s="2186">
        <f>IF(ISERROR(VLOOKUP(VLOOKUP($A138, 'E4 TB Allocation Details'!$A$18:$L$214, MATCH("A &amp; G ID", 'E4 TB Allocation Details'!$A$18:$L$18, 0),FALSE), 'E2 Allocators'!$B$15:$W$358, MATCH('O5 Details by Class &amp; Accounts'!CD$18, 'E2 Allocators'!$B$15:$W$15, 0),FALSE)*$E138), 0, VLOOKUP(VLOOKUP($A138, 'E4 TB Allocation Details'!$A$18:$L$214, MATCH("A &amp; G ID", 'E4 TB Allocation Details'!$A$18:$L$18, 0),FALSE), 'E2 Allocators'!$B$15:$W$358, MATCH('O5 Details by Class &amp; Accounts'!CD$18, 'E2 Allocators'!$B$15:$W$15, 0),FALSE)*$E138)</f>
        <v>0</v>
      </c>
      <c r="CE138" s="2186">
        <f>IF(ISERROR(VLOOKUP(VLOOKUP($A138, 'E4 TB Allocation Details'!$A$18:$L$214, MATCH("A &amp; G ID", 'E4 TB Allocation Details'!$A$18:$L$18, 0),FALSE), 'E2 Allocators'!$B$15:$W$358, MATCH('O5 Details by Class &amp; Accounts'!CE$18, 'E2 Allocators'!$B$15:$W$15, 0),FALSE)*$E138), 0, VLOOKUP(VLOOKUP($A138, 'E4 TB Allocation Details'!$A$18:$L$214, MATCH("A &amp; G ID", 'E4 TB Allocation Details'!$A$18:$L$18, 0),FALSE), 'E2 Allocators'!$B$15:$W$358, MATCH('O5 Details by Class &amp; Accounts'!CE$18, 'E2 Allocators'!$B$15:$W$15, 0),FALSE)*$E138)</f>
        <v>0</v>
      </c>
      <c r="CF138" s="2186">
        <f>IF(ISERROR(VLOOKUP(VLOOKUP($A138, 'E4 TB Allocation Details'!$A$18:$L$214, MATCH("A &amp; G ID", 'E4 TB Allocation Details'!$A$18:$L$18, 0),FALSE), 'E2 Allocators'!$B$15:$W$358, MATCH('O5 Details by Class &amp; Accounts'!CF$18, 'E2 Allocators'!$B$15:$W$15, 0),FALSE)*$E138), 0, VLOOKUP(VLOOKUP($A138, 'E4 TB Allocation Details'!$A$18:$L$214, MATCH("A &amp; G ID", 'E4 TB Allocation Details'!$A$18:$L$18, 0),FALSE), 'E2 Allocators'!$B$15:$W$358, MATCH('O5 Details by Class &amp; Accounts'!CF$18, 'E2 Allocators'!$B$15:$W$15, 0),FALSE)*$E138)</f>
        <v>0</v>
      </c>
      <c r="CG138" s="2186">
        <f>IF(ISERROR(VLOOKUP(VLOOKUP($A138, 'E4 TB Allocation Details'!$A$18:$L$214, MATCH("A &amp; G ID", 'E4 TB Allocation Details'!$A$18:$L$18, 0),FALSE), 'E2 Allocators'!$B$15:$W$358, MATCH('O5 Details by Class &amp; Accounts'!CG$18, 'E2 Allocators'!$B$15:$W$15, 0),FALSE)*$E138), 0, VLOOKUP(VLOOKUP($A138, 'E4 TB Allocation Details'!$A$18:$L$214, MATCH("A &amp; G ID", 'E4 TB Allocation Details'!$A$18:$L$18, 0),FALSE), 'E2 Allocators'!$B$15:$W$358, MATCH('O5 Details by Class &amp; Accounts'!CG$18, 'E2 Allocators'!$B$15:$W$15, 0),FALSE)*$E138)</f>
        <v>0</v>
      </c>
      <c r="CH138" s="2186">
        <f>IF(ISERROR(VLOOKUP(VLOOKUP($A138, 'E4 TB Allocation Details'!$A$18:$L$214, MATCH("A &amp; G ID", 'E4 TB Allocation Details'!$A$18:$L$18, 0),FALSE), 'E2 Allocators'!$B$15:$W$358, MATCH('O5 Details by Class &amp; Accounts'!CH$18, 'E2 Allocators'!$B$15:$W$15, 0),FALSE)*$E138), 0, VLOOKUP(VLOOKUP($A138, 'E4 TB Allocation Details'!$A$18:$L$214, MATCH("A &amp; G ID", 'E4 TB Allocation Details'!$A$18:$L$18, 0),FALSE), 'E2 Allocators'!$B$15:$W$358, MATCH('O5 Details by Class &amp; Accounts'!CH$18, 'E2 Allocators'!$B$15:$W$15, 0),FALSE)*$E138)</f>
        <v>0</v>
      </c>
      <c r="CI138" s="2186">
        <f>IF(ISERROR(VLOOKUP(VLOOKUP($A138, 'E4 TB Allocation Details'!$A$18:$L$214, MATCH("A &amp; G ID", 'E4 TB Allocation Details'!$A$18:$L$18, 0),FALSE), 'E2 Allocators'!$B$15:$W$358, MATCH('O5 Details by Class &amp; Accounts'!CI$18, 'E2 Allocators'!$B$15:$W$15, 0),FALSE)*$E138), 0, VLOOKUP(VLOOKUP($A138, 'E4 TB Allocation Details'!$A$18:$L$214, MATCH("A &amp; G ID", 'E4 TB Allocation Details'!$A$18:$L$18, 0),FALSE), 'E2 Allocators'!$B$15:$W$358, MATCH('O5 Details by Class &amp; Accounts'!CI$18, 'E2 Allocators'!$B$15:$W$15, 0),FALSE)*$E138)</f>
        <v>0</v>
      </c>
      <c r="CJ138" s="2186">
        <f>IF(ISERROR(VLOOKUP(VLOOKUP($A138, 'E4 TB Allocation Details'!$A$18:$L$214, MATCH("A &amp; G ID", 'E4 TB Allocation Details'!$A$18:$L$18, 0),FALSE), 'E2 Allocators'!$B$15:$W$358, MATCH('O5 Details by Class &amp; Accounts'!CJ$18, 'E2 Allocators'!$B$15:$W$15, 0),FALSE)*$E138), 0, VLOOKUP(VLOOKUP($A138, 'E4 TB Allocation Details'!$A$18:$L$214, MATCH("A &amp; G ID", 'E4 TB Allocation Details'!$A$18:$L$18, 0),FALSE), 'E2 Allocators'!$B$15:$W$358, MATCH('O5 Details by Class &amp; Accounts'!CJ$18, 'E2 Allocators'!$B$15:$W$15, 0),FALSE)*$E138)</f>
        <v>0</v>
      </c>
      <c r="CK138" s="2186">
        <f>IF(ISERROR(VLOOKUP(VLOOKUP($A138, 'E4 TB Allocation Details'!$A$18:$L$214, MATCH("A &amp; G ID", 'E4 TB Allocation Details'!$A$18:$L$18, 0),FALSE), 'E2 Allocators'!$B$15:$W$358, MATCH('O5 Details by Class &amp; Accounts'!CK$18, 'E2 Allocators'!$B$15:$W$15, 0),FALSE)*$E138), 0, VLOOKUP(VLOOKUP($A138, 'E4 TB Allocation Details'!$A$18:$L$214, MATCH("A &amp; G ID", 'E4 TB Allocation Details'!$A$18:$L$18, 0),FALSE), 'E2 Allocators'!$B$15:$W$358, MATCH('O5 Details by Class &amp; Accounts'!CK$18, 'E2 Allocators'!$B$15:$W$15, 0),FALSE)*$E138)</f>
        <v>0</v>
      </c>
      <c r="CL138" s="2186">
        <f>IF(ISERROR(VLOOKUP(VLOOKUP($A138, 'E4 TB Allocation Details'!$A$18:$L$214, MATCH("A &amp; G ID", 'E4 TB Allocation Details'!$A$18:$L$18, 0),FALSE), 'E2 Allocators'!$B$15:$W$358, MATCH('O5 Details by Class &amp; Accounts'!CL$18, 'E2 Allocators'!$B$15:$W$15, 0),FALSE)*$E138), 0, VLOOKUP(VLOOKUP($A138, 'E4 TB Allocation Details'!$A$18:$L$214, MATCH("A &amp; G ID", 'E4 TB Allocation Details'!$A$18:$L$18, 0),FALSE), 'E2 Allocators'!$B$15:$W$358, MATCH('O5 Details by Class &amp; Accounts'!CL$18, 'E2 Allocators'!$B$15:$W$15, 0),FALSE)*$E138)</f>
        <v>0</v>
      </c>
      <c r="CM138" s="2186">
        <f>IF(ISERROR(VLOOKUP(VLOOKUP($A138, 'E4 TB Allocation Details'!$A$18:$L$214, MATCH("A &amp; G ID", 'E4 TB Allocation Details'!$A$18:$L$18, 0),FALSE), 'E2 Allocators'!$B$15:$W$358, MATCH('O5 Details by Class &amp; Accounts'!CM$18, 'E2 Allocators'!$B$15:$W$15, 0),FALSE)*$E138), 0, VLOOKUP(VLOOKUP($A138, 'E4 TB Allocation Details'!$A$18:$L$214, MATCH("A &amp; G ID", 'E4 TB Allocation Details'!$A$18:$L$18, 0),FALSE), 'E2 Allocators'!$B$15:$W$358, MATCH('O5 Details by Class &amp; Accounts'!CM$18, 'E2 Allocators'!$B$15:$W$15, 0),FALSE)*$E138)</f>
        <v>0</v>
      </c>
      <c r="CN138" s="2186">
        <f t="shared" si="42"/>
        <v>0</v>
      </c>
      <c r="CO138" s="2187">
        <f t="shared" si="43"/>
        <v>0</v>
      </c>
      <c r="CQ138" s="1625" t="s">
        <v>504</v>
      </c>
    </row>
    <row r="139" spans="1:95" s="54" customFormat="1" ht="25.5" x14ac:dyDescent="0.2">
      <c r="A139" s="991">
        <v>5025</v>
      </c>
      <c r="B139" s="990" t="s">
        <v>1582</v>
      </c>
      <c r="C139" s="2184">
        <f>IF(ISERROR(VLOOKUP($A139,'I3 TB Data'!$A$19:$H$483,MATCH('O5 Details by Class &amp; Accounts'!$C$18, 'I3 TB Data'!$A$19:$H$19,0),0)), 0, VLOOKUP($A139,'I3 TB Data'!$A$19:$H$483,MATCH('O5 Details by Class &amp; Accounts'!$C$18,'I3 TB Data'!$A$19:$H$19,0),0))</f>
        <v>395667.35</v>
      </c>
      <c r="D139" s="2185"/>
      <c r="E139" s="2184">
        <f t="shared" si="31"/>
        <v>395667.35</v>
      </c>
      <c r="F139" s="2186">
        <f>IF(ISERROR(VLOOKUP($A139, 'E1 Categorization'!A33:E124, MATCH("Customer Component", 'E1 Categorization'!$A$33:$E$33,0), 0)), 0, IF(VLOOKUP($A139, 'E1 Categorization'!A33:E124, MATCH("Customer Component", 'E1 Categorization'!$A$33:$E$33,0), 0)=0, 'O5 Details by Class &amp; Accounts'!$E139, IF(AND(VLOOKUP($A139, 'E1 Categorization'!A33:E124, MATCH("Customer Component", 'E1 Categorization'!$A$33:$E$33,0), 0) &gt;0, VLOOKUP($A139, 'E1 Categorization'!A33:E124, MATCH("Customer Component", 'E1 Categorization'!$A$33:$E$33,0), 0)&lt;1), 'O5 Details by Class &amp; Accounts'!$E139*(1-VLOOKUP($A139, 'E1 Categorization'!A33:E124, MATCH("Customer Component", 'E1 Categorization'!$A$33:$E$33,0), 0)), 0)))</f>
        <v>257183.7775</v>
      </c>
      <c r="G139" s="2186">
        <f>IF(ISERROR(VLOOKUP($A139, 'E1 Categorization'!A33:E124, MATCH("Customer Component", 'E1 Categorization'!$A$33:$E$33,0), 0)),0, IF(VLOOKUP($A139, 'E1 Categorization'!A33:E124, MATCH("Customer Component", 'E1 Categorization'!$A$33:$E$33,0), 0)=0, 0, IF(AND(VLOOKUP($A139, 'E1 Categorization'!A33:E124, MATCH("Customer Component", 'E1 Categorization'!$A$33:$E$33,0), 0) &gt;0, VLOOKUP($A139, 'E1 Categorization'!A33:E124, MATCH("Customer Component", 'E1 Categorization'!$A$33:$E$33,0), 0)&lt;1), 'O5 Details by Class &amp; Accounts'!$E139*(VLOOKUP($A139, 'E1 Categorization'!A33:E124, MATCH("Customer Component", 'E1 Categorization'!$A$33:$E$33,0), 0)), 'O5 Details by Class &amp; Accounts'!$E139)))</f>
        <v>138483.57249999998</v>
      </c>
      <c r="H139" s="2186">
        <f t="shared" si="38"/>
        <v>395667.35</v>
      </c>
      <c r="I139" s="2186">
        <f>IF(ISERROR(VLOOKUP(VLOOKUP($A139, 'E4 TB Allocation Details'!$A$18:$L$214, MATCH("Demand ID", 'E4 TB Allocation Details'!$A$18:$L$18, 0),FALSE), 'E2 Allocators'!$B$15:$W$358, MATCH('O5 Details by Class &amp; Accounts'!I$18, 'E2 Allocators'!$B$15:$W$15, 0),FALSE)*$F139), 0, VLOOKUP(VLOOKUP($A139, 'E4 TB Allocation Details'!$A$18:$L$214, MATCH("Demand ID", 'E4 TB Allocation Details'!$A$18:$L$18, 0),FALSE), 'E2 Allocators'!$B$15:$W$358, MATCH('O5 Details by Class &amp; Accounts'!I$18, 'E2 Allocators'!$B$15:$W$15, 0),FALSE)*$F139)</f>
        <v>114457.04316531125</v>
      </c>
      <c r="J139" s="2186">
        <f>IF(ISERROR(VLOOKUP(VLOOKUP($A139, 'E4 TB Allocation Details'!$A$18:$L$214, MATCH("Demand ID", 'E4 TB Allocation Details'!$A$18:$L$18, 0),FALSE), 'E2 Allocators'!$B$15:$W$358, MATCH('O5 Details by Class &amp; Accounts'!J$18, 'E2 Allocators'!$B$15:$W$15, 0),FALSE)*$F139), 0, VLOOKUP(VLOOKUP($A139, 'E4 TB Allocation Details'!$A$18:$L$214, MATCH("Demand ID", 'E4 TB Allocation Details'!$A$18:$L$18, 0),FALSE), 'E2 Allocators'!$B$15:$W$358, MATCH('O5 Details by Class &amp; Accounts'!J$18, 'E2 Allocators'!$B$15:$W$15, 0),FALSE)*$F139)</f>
        <v>46970.170679440365</v>
      </c>
      <c r="K139" s="2186">
        <f>IF(ISERROR(VLOOKUP(VLOOKUP($A139, 'E4 TB Allocation Details'!$A$18:$L$214, MATCH("Demand ID", 'E4 TB Allocation Details'!$A$18:$L$18, 0),FALSE), 'E2 Allocators'!$B$15:$W$358, MATCH('O5 Details by Class &amp; Accounts'!K$18, 'E2 Allocators'!$B$15:$W$15, 0),FALSE)*$F139), 0, VLOOKUP(VLOOKUP($A139, 'E4 TB Allocation Details'!$A$18:$L$214, MATCH("Demand ID", 'E4 TB Allocation Details'!$A$18:$L$18, 0),FALSE), 'E2 Allocators'!$B$15:$W$358, MATCH('O5 Details by Class &amp; Accounts'!K$18, 'E2 Allocators'!$B$15:$W$15, 0),FALSE)*$F139)</f>
        <v>93592.555639459359</v>
      </c>
      <c r="L139" s="2186">
        <f>IF(ISERROR(VLOOKUP(VLOOKUP($A139, 'E4 TB Allocation Details'!$A$18:$L$214, MATCH("Demand ID", 'E4 TB Allocation Details'!$A$18:$L$18, 0),FALSE), 'E2 Allocators'!$B$15:$W$358, MATCH('O5 Details by Class &amp; Accounts'!L$18, 'E2 Allocators'!$B$15:$W$15, 0),FALSE)*$F139), 0, VLOOKUP(VLOOKUP($A139, 'E4 TB Allocation Details'!$A$18:$L$214, MATCH("Demand ID", 'E4 TB Allocation Details'!$A$18:$L$18, 0),FALSE), 'E2 Allocators'!$B$15:$W$358, MATCH('O5 Details by Class &amp; Accounts'!L$18, 'E2 Allocators'!$B$15:$W$15, 0),FALSE)*$F139)</f>
        <v>0</v>
      </c>
      <c r="M139" s="2186">
        <f>IF(ISERROR(VLOOKUP(VLOOKUP($A139, 'E4 TB Allocation Details'!$A$18:$L$214, MATCH("Demand ID", 'E4 TB Allocation Details'!$A$18:$L$18, 0),FALSE), 'E2 Allocators'!$B$15:$W$358, MATCH('O5 Details by Class &amp; Accounts'!M$18, 'E2 Allocators'!$B$15:$W$15, 0),FALSE)*$F139), 0, VLOOKUP(VLOOKUP($A139, 'E4 TB Allocation Details'!$A$18:$L$214, MATCH("Demand ID", 'E4 TB Allocation Details'!$A$18:$L$18, 0),FALSE), 'E2 Allocators'!$B$15:$W$358, MATCH('O5 Details by Class &amp; Accounts'!M$18, 'E2 Allocators'!$B$15:$W$15, 0),FALSE)*$F139)</f>
        <v>0</v>
      </c>
      <c r="N139" s="2186">
        <f>IF(ISERROR(VLOOKUP(VLOOKUP($A139, 'E4 TB Allocation Details'!$A$18:$L$214, MATCH("Demand ID", 'E4 TB Allocation Details'!$A$18:$L$18, 0),FALSE), 'E2 Allocators'!$B$15:$W$358, MATCH('O5 Details by Class &amp; Accounts'!N$18, 'E2 Allocators'!$B$15:$W$15, 0),FALSE)*$F139), 0, VLOOKUP(VLOOKUP($A139, 'E4 TB Allocation Details'!$A$18:$L$214, MATCH("Demand ID", 'E4 TB Allocation Details'!$A$18:$L$18, 0),FALSE), 'E2 Allocators'!$B$15:$W$358, MATCH('O5 Details by Class &amp; Accounts'!N$18, 'E2 Allocators'!$B$15:$W$15, 0),FALSE)*$F139)</f>
        <v>0</v>
      </c>
      <c r="O139" s="2186">
        <f>IF(ISERROR(VLOOKUP(VLOOKUP($A139, 'E4 TB Allocation Details'!$A$18:$L$214, MATCH("Demand ID", 'E4 TB Allocation Details'!$A$18:$L$18, 0),FALSE), 'E2 Allocators'!$B$15:$W$358, MATCH('O5 Details by Class &amp; Accounts'!O$18, 'E2 Allocators'!$B$15:$W$15, 0),FALSE)*$F139), 0, VLOOKUP(VLOOKUP($A139, 'E4 TB Allocation Details'!$A$18:$L$214, MATCH("Demand ID", 'E4 TB Allocation Details'!$A$18:$L$18, 0),FALSE), 'E2 Allocators'!$B$15:$W$358, MATCH('O5 Details by Class &amp; Accounts'!O$18, 'E2 Allocators'!$B$15:$W$15, 0),FALSE)*$F139)</f>
        <v>2140.2978501067073</v>
      </c>
      <c r="P139" s="2186">
        <f>IF(ISERROR(VLOOKUP(VLOOKUP($A139, 'E4 TB Allocation Details'!$A$18:$L$214, MATCH("Demand ID", 'E4 TB Allocation Details'!$A$18:$L$18, 0),FALSE), 'E2 Allocators'!$B$15:$W$358, MATCH('O5 Details by Class &amp; Accounts'!P$18, 'E2 Allocators'!$B$15:$W$15, 0),FALSE)*$F139), 0, VLOOKUP(VLOOKUP($A139, 'E4 TB Allocation Details'!$A$18:$L$214, MATCH("Demand ID", 'E4 TB Allocation Details'!$A$18:$L$18, 0),FALSE), 'E2 Allocators'!$B$15:$W$358, MATCH('O5 Details by Class &amp; Accounts'!P$18, 'E2 Allocators'!$B$15:$W$15, 0),FALSE)*$F139)</f>
        <v>0</v>
      </c>
      <c r="Q139" s="2186">
        <f>IF(ISERROR(VLOOKUP(VLOOKUP($A139, 'E4 TB Allocation Details'!$A$18:$L$214, MATCH("Demand ID", 'E4 TB Allocation Details'!$A$18:$L$18, 0),FALSE), 'E2 Allocators'!$B$15:$W$358, MATCH('O5 Details by Class &amp; Accounts'!Q$18, 'E2 Allocators'!$B$15:$W$15, 0),FALSE)*$F139), 0, VLOOKUP(VLOOKUP($A139, 'E4 TB Allocation Details'!$A$18:$L$214, MATCH("Demand ID", 'E4 TB Allocation Details'!$A$18:$L$18, 0),FALSE), 'E2 Allocators'!$B$15:$W$358, MATCH('O5 Details by Class &amp; Accounts'!Q$18, 'E2 Allocators'!$B$15:$W$15, 0),FALSE)*$F139)</f>
        <v>23.710165682351843</v>
      </c>
      <c r="R139" s="2186">
        <f>IF(ISERROR(VLOOKUP(VLOOKUP($A139, 'E4 TB Allocation Details'!$A$18:$L$214, MATCH("Demand ID", 'E4 TB Allocation Details'!$A$18:$L$18, 0),FALSE), 'E2 Allocators'!$B$15:$W$358, MATCH('O5 Details by Class &amp; Accounts'!R$18, 'E2 Allocators'!$B$15:$W$15, 0),FALSE)*$F139), 0, VLOOKUP(VLOOKUP($A139, 'E4 TB Allocation Details'!$A$18:$L$214, MATCH("Demand ID", 'E4 TB Allocation Details'!$A$18:$L$18, 0),FALSE), 'E2 Allocators'!$B$15:$W$358, MATCH('O5 Details by Class &amp; Accounts'!R$18, 'E2 Allocators'!$B$15:$W$15, 0),FALSE)*$F139)</f>
        <v>0</v>
      </c>
      <c r="S139" s="2186">
        <f>IF(ISERROR(VLOOKUP(VLOOKUP($A139, 'E4 TB Allocation Details'!$A$18:$L$214, MATCH("Demand ID", 'E4 TB Allocation Details'!$A$18:$L$18, 0),FALSE), 'E2 Allocators'!$B$15:$W$358, MATCH('O5 Details by Class &amp; Accounts'!S$18, 'E2 Allocators'!$B$15:$W$15, 0),FALSE)*$F139), 0, VLOOKUP(VLOOKUP($A139, 'E4 TB Allocation Details'!$A$18:$L$214, MATCH("Demand ID", 'E4 TB Allocation Details'!$A$18:$L$18, 0),FALSE), 'E2 Allocators'!$B$15:$W$358, MATCH('O5 Details by Class &amp; Accounts'!S$18, 'E2 Allocators'!$B$15:$W$15, 0),FALSE)*$F139)</f>
        <v>0</v>
      </c>
      <c r="T139" s="2186">
        <f>IF(ISERROR(VLOOKUP(VLOOKUP($A139, 'E4 TB Allocation Details'!$A$18:$L$214, MATCH("Demand ID", 'E4 TB Allocation Details'!$A$18:$L$18, 0),FALSE), 'E2 Allocators'!$B$15:$W$358, MATCH('O5 Details by Class &amp; Accounts'!T$18, 'E2 Allocators'!$B$15:$W$15, 0),FALSE)*$F139), 0, VLOOKUP(VLOOKUP($A139, 'E4 TB Allocation Details'!$A$18:$L$214, MATCH("Demand ID", 'E4 TB Allocation Details'!$A$18:$L$18, 0),FALSE), 'E2 Allocators'!$B$15:$W$358, MATCH('O5 Details by Class &amp; Accounts'!T$18, 'E2 Allocators'!$B$15:$W$15, 0),FALSE)*$F139)</f>
        <v>0</v>
      </c>
      <c r="U139" s="2186">
        <f>IF(ISERROR(VLOOKUP(VLOOKUP($A139, 'E4 TB Allocation Details'!$A$18:$L$214, MATCH("Demand ID", 'E4 TB Allocation Details'!$A$18:$L$18, 0),FALSE), 'E2 Allocators'!$B$15:$W$358, MATCH('O5 Details by Class &amp; Accounts'!U$18, 'E2 Allocators'!$B$15:$W$15, 0),FALSE)*$F139), 0, VLOOKUP(VLOOKUP($A139, 'E4 TB Allocation Details'!$A$18:$L$214, MATCH("Demand ID", 'E4 TB Allocation Details'!$A$18:$L$18, 0),FALSE), 'E2 Allocators'!$B$15:$W$358, MATCH('O5 Details by Class &amp; Accounts'!U$18, 'E2 Allocators'!$B$15:$W$15, 0),FALSE)*$F139)</f>
        <v>0</v>
      </c>
      <c r="V139" s="2186">
        <f>IF(ISERROR(VLOOKUP(VLOOKUP($A139, 'E4 TB Allocation Details'!$A$18:$L$214, MATCH("Demand ID", 'E4 TB Allocation Details'!$A$18:$L$18, 0),FALSE), 'E2 Allocators'!$B$15:$W$358, MATCH('O5 Details by Class &amp; Accounts'!V$18, 'E2 Allocators'!$B$15:$W$15, 0),FALSE)*$F139), 0, VLOOKUP(VLOOKUP($A139, 'E4 TB Allocation Details'!$A$18:$L$214, MATCH("Demand ID", 'E4 TB Allocation Details'!$A$18:$L$18, 0),FALSE), 'E2 Allocators'!$B$15:$W$358, MATCH('O5 Details by Class &amp; Accounts'!V$18, 'E2 Allocators'!$B$15:$W$15, 0),FALSE)*$F139)</f>
        <v>0</v>
      </c>
      <c r="W139" s="2186">
        <f>IF(ISERROR(VLOOKUP(VLOOKUP($A139, 'E4 TB Allocation Details'!$A$18:$L$214, MATCH("Demand ID", 'E4 TB Allocation Details'!$A$18:$L$18, 0),FALSE), 'E2 Allocators'!$B$15:$W$358, MATCH('O5 Details by Class &amp; Accounts'!W$18, 'E2 Allocators'!$B$15:$W$15, 0),FALSE)*$F139), 0, VLOOKUP(VLOOKUP($A139, 'E4 TB Allocation Details'!$A$18:$L$214, MATCH("Demand ID", 'E4 TB Allocation Details'!$A$18:$L$18, 0),FALSE), 'E2 Allocators'!$B$15:$W$358, MATCH('O5 Details by Class &amp; Accounts'!W$18, 'E2 Allocators'!$B$15:$W$15, 0),FALSE)*$F139)</f>
        <v>0</v>
      </c>
      <c r="X139" s="2186">
        <f>IF(ISERROR(VLOOKUP(VLOOKUP($A139, 'E4 TB Allocation Details'!$A$18:$L$214, MATCH("Demand ID", 'E4 TB Allocation Details'!$A$18:$L$18, 0),FALSE), 'E2 Allocators'!$B$15:$W$358, MATCH('O5 Details by Class &amp; Accounts'!X$18, 'E2 Allocators'!$B$15:$W$15, 0),FALSE)*$F139), 0, VLOOKUP(VLOOKUP($A139, 'E4 TB Allocation Details'!$A$18:$L$214, MATCH("Demand ID", 'E4 TB Allocation Details'!$A$18:$L$18, 0),FALSE), 'E2 Allocators'!$B$15:$W$358, MATCH('O5 Details by Class &amp; Accounts'!X$18, 'E2 Allocators'!$B$15:$W$15, 0),FALSE)*$F139)</f>
        <v>0</v>
      </c>
      <c r="Y139" s="2186">
        <f>IF(ISERROR(VLOOKUP(VLOOKUP($A139, 'E4 TB Allocation Details'!$A$18:$L$214, MATCH("Demand ID", 'E4 TB Allocation Details'!$A$18:$L$18, 0),FALSE), 'E2 Allocators'!$B$15:$W$358, MATCH('O5 Details by Class &amp; Accounts'!Y$18, 'E2 Allocators'!$B$15:$W$15, 0),FALSE)*$F139), 0, VLOOKUP(VLOOKUP($A139, 'E4 TB Allocation Details'!$A$18:$L$214, MATCH("Demand ID", 'E4 TB Allocation Details'!$A$18:$L$18, 0),FALSE), 'E2 Allocators'!$B$15:$W$358, MATCH('O5 Details by Class &amp; Accounts'!Y$18, 'E2 Allocators'!$B$15:$W$15, 0),FALSE)*$F139)</f>
        <v>0</v>
      </c>
      <c r="Z139" s="2186">
        <f>IF(ISERROR(VLOOKUP(VLOOKUP($A139, 'E4 TB Allocation Details'!$A$18:$L$214, MATCH("Demand ID", 'E4 TB Allocation Details'!$A$18:$L$18, 0),FALSE), 'E2 Allocators'!$B$15:$W$358, MATCH('O5 Details by Class &amp; Accounts'!Z$18, 'E2 Allocators'!$B$15:$W$15, 0),FALSE)*$F139), 0, VLOOKUP(VLOOKUP($A139, 'E4 TB Allocation Details'!$A$18:$L$214, MATCH("Demand ID", 'E4 TB Allocation Details'!$A$18:$L$18, 0),FALSE), 'E2 Allocators'!$B$15:$W$358, MATCH('O5 Details by Class &amp; Accounts'!Z$18, 'E2 Allocators'!$B$15:$W$15, 0),FALSE)*$F139)</f>
        <v>0</v>
      </c>
      <c r="AA139" s="2186">
        <f>IF(ISERROR(VLOOKUP(VLOOKUP($A139, 'E4 TB Allocation Details'!$A$18:$L$214, MATCH("Demand ID", 'E4 TB Allocation Details'!$A$18:$L$18, 0),FALSE), 'E2 Allocators'!$B$15:$W$358, MATCH('O5 Details by Class &amp; Accounts'!AA$18, 'E2 Allocators'!$B$15:$W$15, 0),FALSE)*$F139), 0, VLOOKUP(VLOOKUP($A139, 'E4 TB Allocation Details'!$A$18:$L$214, MATCH("Demand ID", 'E4 TB Allocation Details'!$A$18:$L$18, 0),FALSE), 'E2 Allocators'!$B$15:$W$358, MATCH('O5 Details by Class &amp; Accounts'!AA$18, 'E2 Allocators'!$B$15:$W$15, 0),FALSE)*$F139)</f>
        <v>0</v>
      </c>
      <c r="AB139" s="2186">
        <f>IF(ISERROR(VLOOKUP(VLOOKUP($A139, 'E4 TB Allocation Details'!$A$18:$L$214, MATCH("Demand ID", 'E4 TB Allocation Details'!$A$18:$L$18, 0),FALSE), 'E2 Allocators'!$B$15:$W$358, MATCH('O5 Details by Class &amp; Accounts'!AB$18, 'E2 Allocators'!$B$15:$W$15, 0),FALSE)*$F139), 0, VLOOKUP(VLOOKUP($A139, 'E4 TB Allocation Details'!$A$18:$L$214, MATCH("Demand ID", 'E4 TB Allocation Details'!$A$18:$L$18, 0),FALSE), 'E2 Allocators'!$B$15:$W$358, MATCH('O5 Details by Class &amp; Accounts'!AB$18, 'E2 Allocators'!$B$15:$W$15, 0),FALSE)*$F139)</f>
        <v>0</v>
      </c>
      <c r="AC139" s="2186">
        <f t="shared" si="39"/>
        <v>257183.77750000005</v>
      </c>
      <c r="AD139" s="2186">
        <f>IF(ISERROR(VLOOKUP(VLOOKUP($A139, 'E4 TB Allocation Details'!$A$18:$L$214, MATCH("Customer ID", 'E4 TB Allocation Details'!$A$18:$L$18, 0),FALSE), 'E2 Allocators'!$B$15:$W$358, MATCH('O5 Details by Class &amp; Accounts'!AD$18, 'E2 Allocators'!$B$15:$W$15, 0),FALSE)*$G139), 0, VLOOKUP(VLOOKUP($A139, 'E4 TB Allocation Details'!$A$18:$L$214, MATCH("Customer ID", 'E4 TB Allocation Details'!$A$18:$L$18, 0),FALSE), 'E2 Allocators'!$B$15:$W$358, MATCH('O5 Details by Class &amp; Accounts'!AD$18, 'E2 Allocators'!$B$15:$W$15, 0),FALSE)*$G139)</f>
        <v>119529.73380327875</v>
      </c>
      <c r="AE139" s="2186">
        <f>IF(ISERROR(VLOOKUP(VLOOKUP($A139, 'E4 TB Allocation Details'!$A$18:$L$214, MATCH("Customer ID", 'E4 TB Allocation Details'!$A$18:$L$18, 0),FALSE), 'E2 Allocators'!$B$15:$W$358, MATCH('O5 Details by Class &amp; Accounts'!AE$18, 'E2 Allocators'!$B$15:$W$15, 0),FALSE)*$G139), 0, VLOOKUP(VLOOKUP($A139, 'E4 TB Allocation Details'!$A$18:$L$214, MATCH("Customer ID", 'E4 TB Allocation Details'!$A$18:$L$18, 0),FALSE), 'E2 Allocators'!$B$15:$W$358, MATCH('O5 Details by Class &amp; Accounts'!AE$18, 'E2 Allocators'!$B$15:$W$15, 0),FALSE)*$G139)</f>
        <v>11625.604776581042</v>
      </c>
      <c r="AF139" s="2186">
        <f>IF(ISERROR(VLOOKUP(VLOOKUP($A139, 'E4 TB Allocation Details'!$A$18:$L$214, MATCH("Customer ID", 'E4 TB Allocation Details'!$A$18:$L$18, 0),FALSE), 'E2 Allocators'!$B$15:$W$358, MATCH('O5 Details by Class &amp; Accounts'!AF$18, 'E2 Allocators'!$B$15:$W$15, 0),FALSE)*$G139), 0, VLOOKUP(VLOOKUP($A139, 'E4 TB Allocation Details'!$A$18:$L$214, MATCH("Customer ID", 'E4 TB Allocation Details'!$A$18:$L$18, 0),FALSE), 'E2 Allocators'!$B$15:$W$358, MATCH('O5 Details by Class &amp; Accounts'!AF$18, 'E2 Allocators'!$B$15:$W$15, 0),FALSE)*$G139)</f>
        <v>1378.2828910528144</v>
      </c>
      <c r="AG139" s="2186">
        <f>IF(ISERROR(VLOOKUP(VLOOKUP($A139, 'E4 TB Allocation Details'!$A$18:$L$214, MATCH("Customer ID", 'E4 TB Allocation Details'!$A$18:$L$18, 0),FALSE), 'E2 Allocators'!$B$15:$W$358, MATCH('O5 Details by Class &amp; Accounts'!AG$18, 'E2 Allocators'!$B$15:$W$15, 0),FALSE)*$G139), 0, VLOOKUP(VLOOKUP($A139, 'E4 TB Allocation Details'!$A$18:$L$214, MATCH("Customer ID", 'E4 TB Allocation Details'!$A$18:$L$18, 0),FALSE), 'E2 Allocators'!$B$15:$W$358, MATCH('O5 Details by Class &amp; Accounts'!AG$18, 'E2 Allocators'!$B$15:$W$15, 0),FALSE)*$G139)</f>
        <v>0</v>
      </c>
      <c r="AH139" s="2186">
        <f>IF(ISERROR(VLOOKUP(VLOOKUP($A139, 'E4 TB Allocation Details'!$A$18:$L$214, MATCH("Customer ID", 'E4 TB Allocation Details'!$A$18:$L$18, 0),FALSE), 'E2 Allocators'!$B$15:$W$358, MATCH('O5 Details by Class &amp; Accounts'!AH$18, 'E2 Allocators'!$B$15:$W$15, 0),FALSE)*$G139), 0, VLOOKUP(VLOOKUP($A139, 'E4 TB Allocation Details'!$A$18:$L$214, MATCH("Customer ID", 'E4 TB Allocation Details'!$A$18:$L$18, 0),FALSE), 'E2 Allocators'!$B$15:$W$358, MATCH('O5 Details by Class &amp; Accounts'!AH$18, 'E2 Allocators'!$B$15:$W$15, 0),FALSE)*$G139)</f>
        <v>0</v>
      </c>
      <c r="AI139" s="2186">
        <f>IF(ISERROR(VLOOKUP(VLOOKUP($A139, 'E4 TB Allocation Details'!$A$18:$L$214, MATCH("Customer ID", 'E4 TB Allocation Details'!$A$18:$L$18, 0),FALSE), 'E2 Allocators'!$B$15:$W$358, MATCH('O5 Details by Class &amp; Accounts'!AI$18, 'E2 Allocators'!$B$15:$W$15, 0),FALSE)*$G139), 0, VLOOKUP(VLOOKUP($A139, 'E4 TB Allocation Details'!$A$18:$L$214, MATCH("Customer ID", 'E4 TB Allocation Details'!$A$18:$L$18, 0),FALSE), 'E2 Allocators'!$B$15:$W$358, MATCH('O5 Details by Class &amp; Accounts'!AI$18, 'E2 Allocators'!$B$15:$W$15, 0),FALSE)*$G139)</f>
        <v>0</v>
      </c>
      <c r="AJ139" s="2186">
        <f>IF(ISERROR(VLOOKUP(VLOOKUP($A139, 'E4 TB Allocation Details'!$A$18:$L$214, MATCH("Customer ID", 'E4 TB Allocation Details'!$A$18:$L$18, 0),FALSE), 'E2 Allocators'!$B$15:$W$358, MATCH('O5 Details by Class &amp; Accounts'!AJ$18, 'E2 Allocators'!$B$15:$W$15, 0),FALSE)*$G139), 0, VLOOKUP(VLOOKUP($A139, 'E4 TB Allocation Details'!$A$18:$L$214, MATCH("Customer ID", 'E4 TB Allocation Details'!$A$18:$L$18, 0),FALSE), 'E2 Allocators'!$B$15:$W$358, MATCH('O5 Details by Class &amp; Accounts'!AJ$18, 'E2 Allocators'!$B$15:$W$15, 0),FALSE)*$G139)</f>
        <v>4150.9482870747215</v>
      </c>
      <c r="AK139" s="2186">
        <f>IF(ISERROR(VLOOKUP(VLOOKUP($A139, 'E4 TB Allocation Details'!$A$18:$L$214, MATCH("Customer ID", 'E4 TB Allocation Details'!$A$18:$L$18, 0),FALSE), 'E2 Allocators'!$B$15:$W$358, MATCH('O5 Details by Class &amp; Accounts'!AK$18, 'E2 Allocators'!$B$15:$W$15, 0),FALSE)*$G139), 0, VLOOKUP(VLOOKUP($A139, 'E4 TB Allocation Details'!$A$18:$L$214, MATCH("Customer ID", 'E4 TB Allocation Details'!$A$18:$L$18, 0),FALSE), 'E2 Allocators'!$B$15:$W$358, MATCH('O5 Details by Class &amp; Accounts'!AK$18, 'E2 Allocators'!$B$15:$W$15, 0),FALSE)*$G139)</f>
        <v>997.905989406098</v>
      </c>
      <c r="AL139" s="2186">
        <f>IF(ISERROR(VLOOKUP(VLOOKUP($A139, 'E4 TB Allocation Details'!$A$18:$L$214, MATCH("Customer ID", 'E4 TB Allocation Details'!$A$18:$L$18, 0),FALSE), 'E2 Allocators'!$B$15:$W$358, MATCH('O5 Details by Class &amp; Accounts'!AL$18, 'E2 Allocators'!$B$15:$W$15, 0),FALSE)*$G139), 0, VLOOKUP(VLOOKUP($A139, 'E4 TB Allocation Details'!$A$18:$L$214, MATCH("Customer ID", 'E4 TB Allocation Details'!$A$18:$L$18, 0),FALSE), 'E2 Allocators'!$B$15:$W$358, MATCH('O5 Details by Class &amp; Accounts'!AL$18, 'E2 Allocators'!$B$15:$W$15, 0),FALSE)*$G139)</f>
        <v>801.09675260656218</v>
      </c>
      <c r="AM139" s="2186">
        <f>IF(ISERROR(VLOOKUP(VLOOKUP($A139, 'E4 TB Allocation Details'!$A$18:$L$214, MATCH("Customer ID", 'E4 TB Allocation Details'!$A$18:$L$18, 0),FALSE), 'E2 Allocators'!$B$15:$W$358, MATCH('O5 Details by Class &amp; Accounts'!AM$18, 'E2 Allocators'!$B$15:$W$15, 0),FALSE)*$G139), 0, VLOOKUP(VLOOKUP($A139, 'E4 TB Allocation Details'!$A$18:$L$214, MATCH("Customer ID", 'E4 TB Allocation Details'!$A$18:$L$18, 0),FALSE), 'E2 Allocators'!$B$15:$W$358, MATCH('O5 Details by Class &amp; Accounts'!AM$18, 'E2 Allocators'!$B$15:$W$15, 0),FALSE)*$G139)</f>
        <v>0</v>
      </c>
      <c r="AN139" s="2186">
        <f>IF(ISERROR(VLOOKUP(VLOOKUP($A139, 'E4 TB Allocation Details'!$A$18:$L$214, MATCH("Customer ID", 'E4 TB Allocation Details'!$A$18:$L$18, 0),FALSE), 'E2 Allocators'!$B$15:$W$358, MATCH('O5 Details by Class &amp; Accounts'!AN$18, 'E2 Allocators'!$B$15:$W$15, 0),FALSE)*$G139), 0, VLOOKUP(VLOOKUP($A139, 'E4 TB Allocation Details'!$A$18:$L$214, MATCH("Customer ID", 'E4 TB Allocation Details'!$A$18:$L$18, 0),FALSE), 'E2 Allocators'!$B$15:$W$358, MATCH('O5 Details by Class &amp; Accounts'!AN$18, 'E2 Allocators'!$B$15:$W$15, 0),FALSE)*$G139)</f>
        <v>0</v>
      </c>
      <c r="AO139" s="2186">
        <f>IF(ISERROR(VLOOKUP(VLOOKUP($A139, 'E4 TB Allocation Details'!$A$18:$L$214, MATCH("Customer ID", 'E4 TB Allocation Details'!$A$18:$L$18, 0),FALSE), 'E2 Allocators'!$B$15:$W$358, MATCH('O5 Details by Class &amp; Accounts'!AO$18, 'E2 Allocators'!$B$15:$W$15, 0),FALSE)*$G139), 0, VLOOKUP(VLOOKUP($A139, 'E4 TB Allocation Details'!$A$18:$L$214, MATCH("Customer ID", 'E4 TB Allocation Details'!$A$18:$L$18, 0),FALSE), 'E2 Allocators'!$B$15:$W$358, MATCH('O5 Details by Class &amp; Accounts'!AO$18, 'E2 Allocators'!$B$15:$W$15, 0),FALSE)*$G139)</f>
        <v>0</v>
      </c>
      <c r="AP139" s="2186">
        <f>IF(ISERROR(VLOOKUP(VLOOKUP($A139, 'E4 TB Allocation Details'!$A$18:$L$214, MATCH("Customer ID", 'E4 TB Allocation Details'!$A$18:$L$18, 0),FALSE), 'E2 Allocators'!$B$15:$W$358, MATCH('O5 Details by Class &amp; Accounts'!AP$18, 'E2 Allocators'!$B$15:$W$15, 0),FALSE)*$G139), 0, VLOOKUP(VLOOKUP($A139, 'E4 TB Allocation Details'!$A$18:$L$214, MATCH("Customer ID", 'E4 TB Allocation Details'!$A$18:$L$18, 0),FALSE), 'E2 Allocators'!$B$15:$W$358, MATCH('O5 Details by Class &amp; Accounts'!AP$18, 'E2 Allocators'!$B$15:$W$15, 0),FALSE)*$G139)</f>
        <v>0</v>
      </c>
      <c r="AQ139" s="2186">
        <f>IF(ISERROR(VLOOKUP(VLOOKUP($A139, 'E4 TB Allocation Details'!$A$18:$L$214, MATCH("Customer ID", 'E4 TB Allocation Details'!$A$18:$L$18, 0),FALSE), 'E2 Allocators'!$B$15:$W$358, MATCH('O5 Details by Class &amp; Accounts'!AQ$18, 'E2 Allocators'!$B$15:$W$15, 0),FALSE)*$G139), 0, VLOOKUP(VLOOKUP($A139, 'E4 TB Allocation Details'!$A$18:$L$214, MATCH("Customer ID", 'E4 TB Allocation Details'!$A$18:$L$18, 0),FALSE), 'E2 Allocators'!$B$15:$W$358, MATCH('O5 Details by Class &amp; Accounts'!AQ$18, 'E2 Allocators'!$B$15:$W$15, 0),FALSE)*$G139)</f>
        <v>0</v>
      </c>
      <c r="AR139" s="2186">
        <f>IF(ISERROR(VLOOKUP(VLOOKUP($A139, 'E4 TB Allocation Details'!$A$18:$L$214, MATCH("Customer ID", 'E4 TB Allocation Details'!$A$18:$L$18, 0),FALSE), 'E2 Allocators'!$B$15:$W$358, MATCH('O5 Details by Class &amp; Accounts'!AR$18, 'E2 Allocators'!$B$15:$W$15, 0),FALSE)*$G139), 0, VLOOKUP(VLOOKUP($A139, 'E4 TB Allocation Details'!$A$18:$L$214, MATCH("Customer ID", 'E4 TB Allocation Details'!$A$18:$L$18, 0),FALSE), 'E2 Allocators'!$B$15:$W$358, MATCH('O5 Details by Class &amp; Accounts'!AR$18, 'E2 Allocators'!$B$15:$W$15, 0),FALSE)*$G139)</f>
        <v>0</v>
      </c>
      <c r="AS139" s="2186">
        <f>IF(ISERROR(VLOOKUP(VLOOKUP($A139, 'E4 TB Allocation Details'!$A$18:$L$214, MATCH("Customer ID", 'E4 TB Allocation Details'!$A$18:$L$18, 0),FALSE), 'E2 Allocators'!$B$15:$W$358, MATCH('O5 Details by Class &amp; Accounts'!AS$18, 'E2 Allocators'!$B$15:$W$15, 0),FALSE)*$G139), 0, VLOOKUP(VLOOKUP($A139, 'E4 TB Allocation Details'!$A$18:$L$214, MATCH("Customer ID", 'E4 TB Allocation Details'!$A$18:$L$18, 0),FALSE), 'E2 Allocators'!$B$15:$W$358, MATCH('O5 Details by Class &amp; Accounts'!AS$18, 'E2 Allocators'!$B$15:$W$15, 0),FALSE)*$G139)</f>
        <v>0</v>
      </c>
      <c r="AT139" s="2186">
        <f>IF(ISERROR(VLOOKUP(VLOOKUP($A139, 'E4 TB Allocation Details'!$A$18:$L$214, MATCH("Customer ID", 'E4 TB Allocation Details'!$A$18:$L$18, 0),FALSE), 'E2 Allocators'!$B$15:$W$358, MATCH('O5 Details by Class &amp; Accounts'!AT$18, 'E2 Allocators'!$B$15:$W$15, 0),FALSE)*$G139), 0, VLOOKUP(VLOOKUP($A139, 'E4 TB Allocation Details'!$A$18:$L$214, MATCH("Customer ID", 'E4 TB Allocation Details'!$A$18:$L$18, 0),FALSE), 'E2 Allocators'!$B$15:$W$358, MATCH('O5 Details by Class &amp; Accounts'!AT$18, 'E2 Allocators'!$B$15:$W$15, 0),FALSE)*$G139)</f>
        <v>0</v>
      </c>
      <c r="AU139" s="2186">
        <f>IF(ISERROR(VLOOKUP(VLOOKUP($A139, 'E4 TB Allocation Details'!$A$18:$L$214, MATCH("Customer ID", 'E4 TB Allocation Details'!$A$18:$L$18, 0),FALSE), 'E2 Allocators'!$B$15:$W$358, MATCH('O5 Details by Class &amp; Accounts'!AU$18, 'E2 Allocators'!$B$15:$W$15, 0),FALSE)*$G139), 0, VLOOKUP(VLOOKUP($A139, 'E4 TB Allocation Details'!$A$18:$L$214, MATCH("Customer ID", 'E4 TB Allocation Details'!$A$18:$L$18, 0),FALSE), 'E2 Allocators'!$B$15:$W$358, MATCH('O5 Details by Class &amp; Accounts'!AU$18, 'E2 Allocators'!$B$15:$W$15, 0),FALSE)*$G139)</f>
        <v>0</v>
      </c>
      <c r="AV139" s="2186">
        <f>IF(ISERROR(VLOOKUP(VLOOKUP($A139, 'E4 TB Allocation Details'!$A$18:$L$214, MATCH("Customer ID", 'E4 TB Allocation Details'!$A$18:$L$18, 0),FALSE), 'E2 Allocators'!$B$15:$W$358, MATCH('O5 Details by Class &amp; Accounts'!AV$18, 'E2 Allocators'!$B$15:$W$15, 0),FALSE)*$G139), 0, VLOOKUP(VLOOKUP($A139, 'E4 TB Allocation Details'!$A$18:$L$214, MATCH("Customer ID", 'E4 TB Allocation Details'!$A$18:$L$18, 0),FALSE), 'E2 Allocators'!$B$15:$W$358, MATCH('O5 Details by Class &amp; Accounts'!AV$18, 'E2 Allocators'!$B$15:$W$15, 0),FALSE)*$G139)</f>
        <v>0</v>
      </c>
      <c r="AW139" s="2186">
        <f>IF(ISERROR(VLOOKUP(VLOOKUP($A139, 'E4 TB Allocation Details'!$A$18:$L$214, MATCH("Customer ID", 'E4 TB Allocation Details'!$A$18:$L$18, 0),FALSE), 'E2 Allocators'!$B$15:$W$358, MATCH('O5 Details by Class &amp; Accounts'!AW$18, 'E2 Allocators'!$B$15:$W$15, 0),FALSE)*$G139), 0, VLOOKUP(VLOOKUP($A139, 'E4 TB Allocation Details'!$A$18:$L$214, MATCH("Customer ID", 'E4 TB Allocation Details'!$A$18:$L$18, 0),FALSE), 'E2 Allocators'!$B$15:$W$358, MATCH('O5 Details by Class &amp; Accounts'!AW$18, 'E2 Allocators'!$B$15:$W$15, 0),FALSE)*$G139)</f>
        <v>0</v>
      </c>
      <c r="AX139" s="2186">
        <f t="shared" si="40"/>
        <v>138483.57249999998</v>
      </c>
      <c r="AY139" s="2186">
        <f>IF(ISERROR(VLOOKUP(VLOOKUP($A139, 'E4 TB Allocation Details'!$A$18:$L$214, MATCH("Misc ID", 'E4 TB Allocation Details'!$A$18:$L$18, 0),FALSE), 'E2 Allocators'!$B$15:$W$358, MATCH('O5 Details by Class &amp; Accounts'!AY$18, 'E2 Allocators'!$B$15:$W$15, 0),FALSE)*$E139), 0, VLOOKUP(VLOOKUP($A139, 'E4 TB Allocation Details'!$A$18:$L$214, MATCH("Misc ID", 'E4 TB Allocation Details'!$A$18:$L$18, 0),FALSE), 'E2 Allocators'!$B$15:$W$358, MATCH('O5 Details by Class &amp; Accounts'!AY$18, 'E2 Allocators'!$B$15:$W$15, 0),FALSE)*$E139)</f>
        <v>0</v>
      </c>
      <c r="AZ139" s="2186">
        <f>IF(ISERROR(VLOOKUP(VLOOKUP($A139, 'E4 TB Allocation Details'!$A$18:$L$214, MATCH("Misc ID", 'E4 TB Allocation Details'!$A$18:$L$18, 0),FALSE), 'E2 Allocators'!$B$15:$W$358, MATCH('O5 Details by Class &amp; Accounts'!AZ$18, 'E2 Allocators'!$B$15:$W$15, 0),FALSE)*$E139), 0, VLOOKUP(VLOOKUP($A139, 'E4 TB Allocation Details'!$A$18:$L$214, MATCH("Misc ID", 'E4 TB Allocation Details'!$A$18:$L$18, 0),FALSE), 'E2 Allocators'!$B$15:$W$358, MATCH('O5 Details by Class &amp; Accounts'!AZ$18, 'E2 Allocators'!$B$15:$W$15, 0),FALSE)*$E139)</f>
        <v>0</v>
      </c>
      <c r="BA139" s="2186">
        <f>IF(ISERROR(VLOOKUP(VLOOKUP($A139, 'E4 TB Allocation Details'!$A$18:$L$214, MATCH("Misc ID", 'E4 TB Allocation Details'!$A$18:$L$18, 0),FALSE), 'E2 Allocators'!$B$15:$W$358, MATCH('O5 Details by Class &amp; Accounts'!BA$18, 'E2 Allocators'!$B$15:$W$15, 0),FALSE)*$E139), 0, VLOOKUP(VLOOKUP($A139, 'E4 TB Allocation Details'!$A$18:$L$214, MATCH("Misc ID", 'E4 TB Allocation Details'!$A$18:$L$18, 0),FALSE), 'E2 Allocators'!$B$15:$W$358, MATCH('O5 Details by Class &amp; Accounts'!BA$18, 'E2 Allocators'!$B$15:$W$15, 0),FALSE)*$E139)</f>
        <v>0</v>
      </c>
      <c r="BB139" s="2186">
        <f>IF(ISERROR(VLOOKUP(VLOOKUP($A139, 'E4 TB Allocation Details'!$A$18:$L$214, MATCH("Misc ID", 'E4 TB Allocation Details'!$A$18:$L$18, 0),FALSE), 'E2 Allocators'!$B$15:$W$358, MATCH('O5 Details by Class &amp; Accounts'!BB$18, 'E2 Allocators'!$B$15:$W$15, 0),FALSE)*$E139), 0, VLOOKUP(VLOOKUP($A139, 'E4 TB Allocation Details'!$A$18:$L$214, MATCH("Misc ID", 'E4 TB Allocation Details'!$A$18:$L$18, 0),FALSE), 'E2 Allocators'!$B$15:$W$358, MATCH('O5 Details by Class &amp; Accounts'!BB$18, 'E2 Allocators'!$B$15:$W$15, 0),FALSE)*$E139)</f>
        <v>0</v>
      </c>
      <c r="BC139" s="2186">
        <f>IF(ISERROR(VLOOKUP(VLOOKUP($A139, 'E4 TB Allocation Details'!$A$18:$L$214, MATCH("Misc ID", 'E4 TB Allocation Details'!$A$18:$L$18, 0),FALSE), 'E2 Allocators'!$B$15:$W$358, MATCH('O5 Details by Class &amp; Accounts'!BC$18, 'E2 Allocators'!$B$15:$W$15, 0),FALSE)*$E139), 0, VLOOKUP(VLOOKUP($A139, 'E4 TB Allocation Details'!$A$18:$L$214, MATCH("Misc ID", 'E4 TB Allocation Details'!$A$18:$L$18, 0),FALSE), 'E2 Allocators'!$B$15:$W$358, MATCH('O5 Details by Class &amp; Accounts'!BC$18, 'E2 Allocators'!$B$15:$W$15, 0),FALSE)*$E139)</f>
        <v>0</v>
      </c>
      <c r="BD139" s="2186">
        <f>IF(ISERROR(VLOOKUP(VLOOKUP($A139, 'E4 TB Allocation Details'!$A$18:$L$214, MATCH("Misc ID", 'E4 TB Allocation Details'!$A$18:$L$18, 0),FALSE), 'E2 Allocators'!$B$15:$W$358, MATCH('O5 Details by Class &amp; Accounts'!BD$18, 'E2 Allocators'!$B$15:$W$15, 0),FALSE)*$E139), 0, VLOOKUP(VLOOKUP($A139, 'E4 TB Allocation Details'!$A$18:$L$214, MATCH("Misc ID", 'E4 TB Allocation Details'!$A$18:$L$18, 0),FALSE), 'E2 Allocators'!$B$15:$W$358, MATCH('O5 Details by Class &amp; Accounts'!BD$18, 'E2 Allocators'!$B$15:$W$15, 0),FALSE)*$E139)</f>
        <v>0</v>
      </c>
      <c r="BE139" s="2186">
        <f>IF(ISERROR(VLOOKUP(VLOOKUP($A139, 'E4 TB Allocation Details'!$A$18:$L$214, MATCH("Misc ID", 'E4 TB Allocation Details'!$A$18:$L$18, 0),FALSE), 'E2 Allocators'!$B$15:$W$358, MATCH('O5 Details by Class &amp; Accounts'!BE$18, 'E2 Allocators'!$B$15:$W$15, 0),FALSE)*$E139), 0, VLOOKUP(VLOOKUP($A139, 'E4 TB Allocation Details'!$A$18:$L$214, MATCH("Misc ID", 'E4 TB Allocation Details'!$A$18:$L$18, 0),FALSE), 'E2 Allocators'!$B$15:$W$358, MATCH('O5 Details by Class &amp; Accounts'!BE$18, 'E2 Allocators'!$B$15:$W$15, 0),FALSE)*$E139)</f>
        <v>0</v>
      </c>
      <c r="BF139" s="2186">
        <f>IF(ISERROR(VLOOKUP(VLOOKUP($A139, 'E4 TB Allocation Details'!$A$18:$L$214, MATCH("Misc ID", 'E4 TB Allocation Details'!$A$18:$L$18, 0),FALSE), 'E2 Allocators'!$B$15:$W$358, MATCH('O5 Details by Class &amp; Accounts'!BF$18, 'E2 Allocators'!$B$15:$W$15, 0),FALSE)*$E139), 0, VLOOKUP(VLOOKUP($A139, 'E4 TB Allocation Details'!$A$18:$L$214, MATCH("Misc ID", 'E4 TB Allocation Details'!$A$18:$L$18, 0),FALSE), 'E2 Allocators'!$B$15:$W$358, MATCH('O5 Details by Class &amp; Accounts'!BF$18, 'E2 Allocators'!$B$15:$W$15, 0),FALSE)*$E139)</f>
        <v>0</v>
      </c>
      <c r="BG139" s="2186">
        <f>IF(ISERROR(VLOOKUP(VLOOKUP($A139, 'E4 TB Allocation Details'!$A$18:$L$214, MATCH("Misc ID", 'E4 TB Allocation Details'!$A$18:$L$18, 0),FALSE), 'E2 Allocators'!$B$15:$W$358, MATCH('O5 Details by Class &amp; Accounts'!BG$18, 'E2 Allocators'!$B$15:$W$15, 0),FALSE)*$E139), 0, VLOOKUP(VLOOKUP($A139, 'E4 TB Allocation Details'!$A$18:$L$214, MATCH("Misc ID", 'E4 TB Allocation Details'!$A$18:$L$18, 0),FALSE), 'E2 Allocators'!$B$15:$W$358, MATCH('O5 Details by Class &amp; Accounts'!BG$18, 'E2 Allocators'!$B$15:$W$15, 0),FALSE)*$E139)</f>
        <v>0</v>
      </c>
      <c r="BH139" s="2186">
        <f>IF(ISERROR(VLOOKUP(VLOOKUP($A139, 'E4 TB Allocation Details'!$A$18:$L$214, MATCH("Misc ID", 'E4 TB Allocation Details'!$A$18:$L$18, 0),FALSE), 'E2 Allocators'!$B$15:$W$358, MATCH('O5 Details by Class &amp; Accounts'!BH$18, 'E2 Allocators'!$B$15:$W$15, 0),FALSE)*$E139), 0, VLOOKUP(VLOOKUP($A139, 'E4 TB Allocation Details'!$A$18:$L$214, MATCH("Misc ID", 'E4 TB Allocation Details'!$A$18:$L$18, 0),FALSE), 'E2 Allocators'!$B$15:$W$358, MATCH('O5 Details by Class &amp; Accounts'!BH$18, 'E2 Allocators'!$B$15:$W$15, 0),FALSE)*$E139)</f>
        <v>0</v>
      </c>
      <c r="BI139" s="2186">
        <f>IF(ISERROR(VLOOKUP(VLOOKUP($A139, 'E4 TB Allocation Details'!$A$18:$L$214, MATCH("Misc ID", 'E4 TB Allocation Details'!$A$18:$L$18, 0),FALSE), 'E2 Allocators'!$B$15:$W$358, MATCH('O5 Details by Class &amp; Accounts'!BI$18, 'E2 Allocators'!$B$15:$W$15, 0),FALSE)*$E139), 0, VLOOKUP(VLOOKUP($A139, 'E4 TB Allocation Details'!$A$18:$L$214, MATCH("Misc ID", 'E4 TB Allocation Details'!$A$18:$L$18, 0),FALSE), 'E2 Allocators'!$B$15:$W$358, MATCH('O5 Details by Class &amp; Accounts'!BI$18, 'E2 Allocators'!$B$15:$W$15, 0),FALSE)*$E139)</f>
        <v>0</v>
      </c>
      <c r="BJ139" s="2186">
        <f>IF(ISERROR(VLOOKUP(VLOOKUP($A139, 'E4 TB Allocation Details'!$A$18:$L$214, MATCH("Misc ID", 'E4 TB Allocation Details'!$A$18:$L$18, 0),FALSE), 'E2 Allocators'!$B$15:$W$358, MATCH('O5 Details by Class &amp; Accounts'!BJ$18, 'E2 Allocators'!$B$15:$W$15, 0),FALSE)*$E139), 0, VLOOKUP(VLOOKUP($A139, 'E4 TB Allocation Details'!$A$18:$L$214, MATCH("Misc ID", 'E4 TB Allocation Details'!$A$18:$L$18, 0),FALSE), 'E2 Allocators'!$B$15:$W$358, MATCH('O5 Details by Class &amp; Accounts'!BJ$18, 'E2 Allocators'!$B$15:$W$15, 0),FALSE)*$E139)</f>
        <v>0</v>
      </c>
      <c r="BK139" s="2186">
        <f>IF(ISERROR(VLOOKUP(VLOOKUP($A139, 'E4 TB Allocation Details'!$A$18:$L$214, MATCH("Misc ID", 'E4 TB Allocation Details'!$A$18:$L$18, 0),FALSE), 'E2 Allocators'!$B$15:$W$358, MATCH('O5 Details by Class &amp; Accounts'!BK$18, 'E2 Allocators'!$B$15:$W$15, 0),FALSE)*$E139), 0, VLOOKUP(VLOOKUP($A139, 'E4 TB Allocation Details'!$A$18:$L$214, MATCH("Misc ID", 'E4 TB Allocation Details'!$A$18:$L$18, 0),FALSE), 'E2 Allocators'!$B$15:$W$358, MATCH('O5 Details by Class &amp; Accounts'!BK$18, 'E2 Allocators'!$B$15:$W$15, 0),FALSE)*$E139)</f>
        <v>0</v>
      </c>
      <c r="BL139" s="2186">
        <f>IF(ISERROR(VLOOKUP(VLOOKUP($A139, 'E4 TB Allocation Details'!$A$18:$L$214, MATCH("Misc ID", 'E4 TB Allocation Details'!$A$18:$L$18, 0),FALSE), 'E2 Allocators'!$B$15:$W$358, MATCH('O5 Details by Class &amp; Accounts'!BL$18, 'E2 Allocators'!$B$15:$W$15, 0),FALSE)*$E139), 0, VLOOKUP(VLOOKUP($A139, 'E4 TB Allocation Details'!$A$18:$L$214, MATCH("Misc ID", 'E4 TB Allocation Details'!$A$18:$L$18, 0),FALSE), 'E2 Allocators'!$B$15:$W$358, MATCH('O5 Details by Class &amp; Accounts'!BL$18, 'E2 Allocators'!$B$15:$W$15, 0),FALSE)*$E139)</f>
        <v>0</v>
      </c>
      <c r="BM139" s="2186">
        <f>IF(ISERROR(VLOOKUP(VLOOKUP($A139, 'E4 TB Allocation Details'!$A$18:$L$214, MATCH("Misc ID", 'E4 TB Allocation Details'!$A$18:$L$18, 0),FALSE), 'E2 Allocators'!$B$15:$W$358, MATCH('O5 Details by Class &amp; Accounts'!BM$18, 'E2 Allocators'!$B$15:$W$15, 0),FALSE)*$E139), 0, VLOOKUP(VLOOKUP($A139, 'E4 TB Allocation Details'!$A$18:$L$214, MATCH("Misc ID", 'E4 TB Allocation Details'!$A$18:$L$18, 0),FALSE), 'E2 Allocators'!$B$15:$W$358, MATCH('O5 Details by Class &amp; Accounts'!BM$18, 'E2 Allocators'!$B$15:$W$15, 0),FALSE)*$E139)</f>
        <v>0</v>
      </c>
      <c r="BN139" s="2186">
        <f>IF(ISERROR(VLOOKUP(VLOOKUP($A139, 'E4 TB Allocation Details'!$A$18:$L$214, MATCH("Misc ID", 'E4 TB Allocation Details'!$A$18:$L$18, 0),FALSE), 'E2 Allocators'!$B$15:$W$358, MATCH('O5 Details by Class &amp; Accounts'!BN$18, 'E2 Allocators'!$B$15:$W$15, 0),FALSE)*$E139), 0, VLOOKUP(VLOOKUP($A139, 'E4 TB Allocation Details'!$A$18:$L$214, MATCH("Misc ID", 'E4 TB Allocation Details'!$A$18:$L$18, 0),FALSE), 'E2 Allocators'!$B$15:$W$358, MATCH('O5 Details by Class &amp; Accounts'!BN$18, 'E2 Allocators'!$B$15:$W$15, 0),FALSE)*$E139)</f>
        <v>0</v>
      </c>
      <c r="BO139" s="2186">
        <f>IF(ISERROR(VLOOKUP(VLOOKUP($A139, 'E4 TB Allocation Details'!$A$18:$L$214, MATCH("Misc ID", 'E4 TB Allocation Details'!$A$18:$L$18, 0),FALSE), 'E2 Allocators'!$B$15:$W$358, MATCH('O5 Details by Class &amp; Accounts'!BO$18, 'E2 Allocators'!$B$15:$W$15, 0),FALSE)*$E139), 0, VLOOKUP(VLOOKUP($A139, 'E4 TB Allocation Details'!$A$18:$L$214, MATCH("Misc ID", 'E4 TB Allocation Details'!$A$18:$L$18, 0),FALSE), 'E2 Allocators'!$B$15:$W$358, MATCH('O5 Details by Class &amp; Accounts'!BO$18, 'E2 Allocators'!$B$15:$W$15, 0),FALSE)*$E139)</f>
        <v>0</v>
      </c>
      <c r="BP139" s="2186">
        <f>IF(ISERROR(VLOOKUP(VLOOKUP($A139, 'E4 TB Allocation Details'!$A$18:$L$214, MATCH("Misc ID", 'E4 TB Allocation Details'!$A$18:$L$18, 0),FALSE), 'E2 Allocators'!$B$15:$W$358, MATCH('O5 Details by Class &amp; Accounts'!BP$18, 'E2 Allocators'!$B$15:$W$15, 0),FALSE)*$E139), 0, VLOOKUP(VLOOKUP($A139, 'E4 TB Allocation Details'!$A$18:$L$214, MATCH("Misc ID", 'E4 TB Allocation Details'!$A$18:$L$18, 0),FALSE), 'E2 Allocators'!$B$15:$W$358, MATCH('O5 Details by Class &amp; Accounts'!BP$18, 'E2 Allocators'!$B$15:$W$15, 0),FALSE)*$E139)</f>
        <v>0</v>
      </c>
      <c r="BQ139" s="2186">
        <f>IF(ISERROR(VLOOKUP(VLOOKUP($A139, 'E4 TB Allocation Details'!$A$18:$L$214, MATCH("Misc ID", 'E4 TB Allocation Details'!$A$18:$L$18, 0),FALSE), 'E2 Allocators'!$B$15:$W$358, MATCH('O5 Details by Class &amp; Accounts'!BQ$18, 'E2 Allocators'!$B$15:$W$15, 0),FALSE)*$E139), 0, VLOOKUP(VLOOKUP($A139, 'E4 TB Allocation Details'!$A$18:$L$214, MATCH("Misc ID", 'E4 TB Allocation Details'!$A$18:$L$18, 0),FALSE), 'E2 Allocators'!$B$15:$W$358, MATCH('O5 Details by Class &amp; Accounts'!BQ$18, 'E2 Allocators'!$B$15:$W$15, 0),FALSE)*$E139)</f>
        <v>0</v>
      </c>
      <c r="BR139" s="2186">
        <f>IF(ISERROR(VLOOKUP(VLOOKUP($A139, 'E4 TB Allocation Details'!$A$18:$L$214, MATCH("Misc ID", 'E4 TB Allocation Details'!$A$18:$L$18, 0),FALSE), 'E2 Allocators'!$B$15:$W$358, MATCH('O5 Details by Class &amp; Accounts'!BR$18, 'E2 Allocators'!$B$15:$W$15, 0),FALSE)*$E139), 0, VLOOKUP(VLOOKUP($A139, 'E4 TB Allocation Details'!$A$18:$L$214, MATCH("Misc ID", 'E4 TB Allocation Details'!$A$18:$L$18, 0),FALSE), 'E2 Allocators'!$B$15:$W$358, MATCH('O5 Details by Class &amp; Accounts'!BR$18, 'E2 Allocators'!$B$15:$W$15, 0),FALSE)*$E139)</f>
        <v>0</v>
      </c>
      <c r="BS139" s="2186">
        <f t="shared" si="41"/>
        <v>0</v>
      </c>
      <c r="BT139" s="2186">
        <f>IF(ISERROR(VLOOKUP(VLOOKUP($A139, 'E4 TB Allocation Details'!$A$18:$L$214, MATCH("A &amp; G ID", 'E4 TB Allocation Details'!$A$18:$L$18, 0),FALSE), 'E2 Allocators'!$B$15:$W$358, MATCH('O5 Details by Class &amp; Accounts'!BT$18, 'E2 Allocators'!$B$15:$W$15, 0),FALSE)*$E139), 0, VLOOKUP(VLOOKUP($A139, 'E4 TB Allocation Details'!$A$18:$L$214, MATCH("A &amp; G ID", 'E4 TB Allocation Details'!$A$18:$L$18, 0),FALSE), 'E2 Allocators'!$B$15:$W$358, MATCH('O5 Details by Class &amp; Accounts'!BT$18, 'E2 Allocators'!$B$15:$W$15, 0),FALSE)*$E139)</f>
        <v>0</v>
      </c>
      <c r="BU139" s="2186">
        <f>IF(ISERROR(VLOOKUP(VLOOKUP($A139, 'E4 TB Allocation Details'!$A$18:$L$214, MATCH("A &amp; G ID", 'E4 TB Allocation Details'!$A$18:$L$18, 0),FALSE), 'E2 Allocators'!$B$15:$W$358, MATCH('O5 Details by Class &amp; Accounts'!BU$18, 'E2 Allocators'!$B$15:$W$15, 0),FALSE)*$E139), 0, VLOOKUP(VLOOKUP($A139, 'E4 TB Allocation Details'!$A$18:$L$214, MATCH("A &amp; G ID", 'E4 TB Allocation Details'!$A$18:$L$18, 0),FALSE), 'E2 Allocators'!$B$15:$W$358, MATCH('O5 Details by Class &amp; Accounts'!BU$18, 'E2 Allocators'!$B$15:$W$15, 0),FALSE)*$E139)</f>
        <v>0</v>
      </c>
      <c r="BV139" s="2186">
        <f>IF(ISERROR(VLOOKUP(VLOOKUP($A139, 'E4 TB Allocation Details'!$A$18:$L$214, MATCH("A &amp; G ID", 'E4 TB Allocation Details'!$A$18:$L$18, 0),FALSE), 'E2 Allocators'!$B$15:$W$358, MATCH('O5 Details by Class &amp; Accounts'!BV$18, 'E2 Allocators'!$B$15:$W$15, 0),FALSE)*$E139), 0, VLOOKUP(VLOOKUP($A139, 'E4 TB Allocation Details'!$A$18:$L$214, MATCH("A &amp; G ID", 'E4 TB Allocation Details'!$A$18:$L$18, 0),FALSE), 'E2 Allocators'!$B$15:$W$358, MATCH('O5 Details by Class &amp; Accounts'!BV$18, 'E2 Allocators'!$B$15:$W$15, 0),FALSE)*$E139)</f>
        <v>0</v>
      </c>
      <c r="BW139" s="2186">
        <f>IF(ISERROR(VLOOKUP(VLOOKUP($A139, 'E4 TB Allocation Details'!$A$18:$L$214, MATCH("A &amp; G ID", 'E4 TB Allocation Details'!$A$18:$L$18, 0),FALSE), 'E2 Allocators'!$B$15:$W$358, MATCH('O5 Details by Class &amp; Accounts'!BW$18, 'E2 Allocators'!$B$15:$W$15, 0),FALSE)*$E139), 0, VLOOKUP(VLOOKUP($A139, 'E4 TB Allocation Details'!$A$18:$L$214, MATCH("A &amp; G ID", 'E4 TB Allocation Details'!$A$18:$L$18, 0),FALSE), 'E2 Allocators'!$B$15:$W$358, MATCH('O5 Details by Class &amp; Accounts'!BW$18, 'E2 Allocators'!$B$15:$W$15, 0),FALSE)*$E139)</f>
        <v>0</v>
      </c>
      <c r="BX139" s="2186">
        <f>IF(ISERROR(VLOOKUP(VLOOKUP($A139, 'E4 TB Allocation Details'!$A$18:$L$214, MATCH("A &amp; G ID", 'E4 TB Allocation Details'!$A$18:$L$18, 0),FALSE), 'E2 Allocators'!$B$15:$W$358, MATCH('O5 Details by Class &amp; Accounts'!BX$18, 'E2 Allocators'!$B$15:$W$15, 0),FALSE)*$E139), 0, VLOOKUP(VLOOKUP($A139, 'E4 TB Allocation Details'!$A$18:$L$214, MATCH("A &amp; G ID", 'E4 TB Allocation Details'!$A$18:$L$18, 0),FALSE), 'E2 Allocators'!$B$15:$W$358, MATCH('O5 Details by Class &amp; Accounts'!BX$18, 'E2 Allocators'!$B$15:$W$15, 0),FALSE)*$E139)</f>
        <v>0</v>
      </c>
      <c r="BY139" s="2186">
        <f>IF(ISERROR(VLOOKUP(VLOOKUP($A139, 'E4 TB Allocation Details'!$A$18:$L$214, MATCH("A &amp; G ID", 'E4 TB Allocation Details'!$A$18:$L$18, 0),FALSE), 'E2 Allocators'!$B$15:$W$358, MATCH('O5 Details by Class &amp; Accounts'!BY$18, 'E2 Allocators'!$B$15:$W$15, 0),FALSE)*$E139), 0, VLOOKUP(VLOOKUP($A139, 'E4 TB Allocation Details'!$A$18:$L$214, MATCH("A &amp; G ID", 'E4 TB Allocation Details'!$A$18:$L$18, 0),FALSE), 'E2 Allocators'!$B$15:$W$358, MATCH('O5 Details by Class &amp; Accounts'!BY$18, 'E2 Allocators'!$B$15:$W$15, 0),FALSE)*$E139)</f>
        <v>0</v>
      </c>
      <c r="BZ139" s="2186">
        <f>IF(ISERROR(VLOOKUP(VLOOKUP($A139, 'E4 TB Allocation Details'!$A$18:$L$214, MATCH("A &amp; G ID", 'E4 TB Allocation Details'!$A$18:$L$18, 0),FALSE), 'E2 Allocators'!$B$15:$W$358, MATCH('O5 Details by Class &amp; Accounts'!BZ$18, 'E2 Allocators'!$B$15:$W$15, 0),FALSE)*$E139), 0, VLOOKUP(VLOOKUP($A139, 'E4 TB Allocation Details'!$A$18:$L$214, MATCH("A &amp; G ID", 'E4 TB Allocation Details'!$A$18:$L$18, 0),FALSE), 'E2 Allocators'!$B$15:$W$358, MATCH('O5 Details by Class &amp; Accounts'!BZ$18, 'E2 Allocators'!$B$15:$W$15, 0),FALSE)*$E139)</f>
        <v>0</v>
      </c>
      <c r="CA139" s="2186">
        <f>IF(ISERROR(VLOOKUP(VLOOKUP($A139, 'E4 TB Allocation Details'!$A$18:$L$214, MATCH("A &amp; G ID", 'E4 TB Allocation Details'!$A$18:$L$18, 0),FALSE), 'E2 Allocators'!$B$15:$W$358, MATCH('O5 Details by Class &amp; Accounts'!CA$18, 'E2 Allocators'!$B$15:$W$15, 0),FALSE)*$E139), 0, VLOOKUP(VLOOKUP($A139, 'E4 TB Allocation Details'!$A$18:$L$214, MATCH("A &amp; G ID", 'E4 TB Allocation Details'!$A$18:$L$18, 0),FALSE), 'E2 Allocators'!$B$15:$W$358, MATCH('O5 Details by Class &amp; Accounts'!CA$18, 'E2 Allocators'!$B$15:$W$15, 0),FALSE)*$E139)</f>
        <v>0</v>
      </c>
      <c r="CB139" s="2186">
        <f>IF(ISERROR(VLOOKUP(VLOOKUP($A139, 'E4 TB Allocation Details'!$A$18:$L$214, MATCH("A &amp; G ID", 'E4 TB Allocation Details'!$A$18:$L$18, 0),FALSE), 'E2 Allocators'!$B$15:$W$358, MATCH('O5 Details by Class &amp; Accounts'!CB$18, 'E2 Allocators'!$B$15:$W$15, 0),FALSE)*$E139), 0, VLOOKUP(VLOOKUP($A139, 'E4 TB Allocation Details'!$A$18:$L$214, MATCH("A &amp; G ID", 'E4 TB Allocation Details'!$A$18:$L$18, 0),FALSE), 'E2 Allocators'!$B$15:$W$358, MATCH('O5 Details by Class &amp; Accounts'!CB$18, 'E2 Allocators'!$B$15:$W$15, 0),FALSE)*$E139)</f>
        <v>0</v>
      </c>
      <c r="CC139" s="2186">
        <f>IF(ISERROR(VLOOKUP(VLOOKUP($A139, 'E4 TB Allocation Details'!$A$18:$L$214, MATCH("A &amp; G ID", 'E4 TB Allocation Details'!$A$18:$L$18, 0),FALSE), 'E2 Allocators'!$B$15:$W$358, MATCH('O5 Details by Class &amp; Accounts'!CC$18, 'E2 Allocators'!$B$15:$W$15, 0),FALSE)*$E139), 0, VLOOKUP(VLOOKUP($A139, 'E4 TB Allocation Details'!$A$18:$L$214, MATCH("A &amp; G ID", 'E4 TB Allocation Details'!$A$18:$L$18, 0),FALSE), 'E2 Allocators'!$B$15:$W$358, MATCH('O5 Details by Class &amp; Accounts'!CC$18, 'E2 Allocators'!$B$15:$W$15, 0),FALSE)*$E139)</f>
        <v>0</v>
      </c>
      <c r="CD139" s="2186">
        <f>IF(ISERROR(VLOOKUP(VLOOKUP($A139, 'E4 TB Allocation Details'!$A$18:$L$214, MATCH("A &amp; G ID", 'E4 TB Allocation Details'!$A$18:$L$18, 0),FALSE), 'E2 Allocators'!$B$15:$W$358, MATCH('O5 Details by Class &amp; Accounts'!CD$18, 'E2 Allocators'!$B$15:$W$15, 0),FALSE)*$E139), 0, VLOOKUP(VLOOKUP($A139, 'E4 TB Allocation Details'!$A$18:$L$214, MATCH("A &amp; G ID", 'E4 TB Allocation Details'!$A$18:$L$18, 0),FALSE), 'E2 Allocators'!$B$15:$W$358, MATCH('O5 Details by Class &amp; Accounts'!CD$18, 'E2 Allocators'!$B$15:$W$15, 0),FALSE)*$E139)</f>
        <v>0</v>
      </c>
      <c r="CE139" s="2186">
        <f>IF(ISERROR(VLOOKUP(VLOOKUP($A139, 'E4 TB Allocation Details'!$A$18:$L$214, MATCH("A &amp; G ID", 'E4 TB Allocation Details'!$A$18:$L$18, 0),FALSE), 'E2 Allocators'!$B$15:$W$358, MATCH('O5 Details by Class &amp; Accounts'!CE$18, 'E2 Allocators'!$B$15:$W$15, 0),FALSE)*$E139), 0, VLOOKUP(VLOOKUP($A139, 'E4 TB Allocation Details'!$A$18:$L$214, MATCH("A &amp; G ID", 'E4 TB Allocation Details'!$A$18:$L$18, 0),FALSE), 'E2 Allocators'!$B$15:$W$358, MATCH('O5 Details by Class &amp; Accounts'!CE$18, 'E2 Allocators'!$B$15:$W$15, 0),FALSE)*$E139)</f>
        <v>0</v>
      </c>
      <c r="CF139" s="2186">
        <f>IF(ISERROR(VLOOKUP(VLOOKUP($A139, 'E4 TB Allocation Details'!$A$18:$L$214, MATCH("A &amp; G ID", 'E4 TB Allocation Details'!$A$18:$L$18, 0),FALSE), 'E2 Allocators'!$B$15:$W$358, MATCH('O5 Details by Class &amp; Accounts'!CF$18, 'E2 Allocators'!$B$15:$W$15, 0),FALSE)*$E139), 0, VLOOKUP(VLOOKUP($A139, 'E4 TB Allocation Details'!$A$18:$L$214, MATCH("A &amp; G ID", 'E4 TB Allocation Details'!$A$18:$L$18, 0),FALSE), 'E2 Allocators'!$B$15:$W$358, MATCH('O5 Details by Class &amp; Accounts'!CF$18, 'E2 Allocators'!$B$15:$W$15, 0),FALSE)*$E139)</f>
        <v>0</v>
      </c>
      <c r="CG139" s="2186">
        <f>IF(ISERROR(VLOOKUP(VLOOKUP($A139, 'E4 TB Allocation Details'!$A$18:$L$214, MATCH("A &amp; G ID", 'E4 TB Allocation Details'!$A$18:$L$18, 0),FALSE), 'E2 Allocators'!$B$15:$W$358, MATCH('O5 Details by Class &amp; Accounts'!CG$18, 'E2 Allocators'!$B$15:$W$15, 0),FALSE)*$E139), 0, VLOOKUP(VLOOKUP($A139, 'E4 TB Allocation Details'!$A$18:$L$214, MATCH("A &amp; G ID", 'E4 TB Allocation Details'!$A$18:$L$18, 0),FALSE), 'E2 Allocators'!$B$15:$W$358, MATCH('O5 Details by Class &amp; Accounts'!CG$18, 'E2 Allocators'!$B$15:$W$15, 0),FALSE)*$E139)</f>
        <v>0</v>
      </c>
      <c r="CH139" s="2186">
        <f>IF(ISERROR(VLOOKUP(VLOOKUP($A139, 'E4 TB Allocation Details'!$A$18:$L$214, MATCH("A &amp; G ID", 'E4 TB Allocation Details'!$A$18:$L$18, 0),FALSE), 'E2 Allocators'!$B$15:$W$358, MATCH('O5 Details by Class &amp; Accounts'!CH$18, 'E2 Allocators'!$B$15:$W$15, 0),FALSE)*$E139), 0, VLOOKUP(VLOOKUP($A139, 'E4 TB Allocation Details'!$A$18:$L$214, MATCH("A &amp; G ID", 'E4 TB Allocation Details'!$A$18:$L$18, 0),FALSE), 'E2 Allocators'!$B$15:$W$358, MATCH('O5 Details by Class &amp; Accounts'!CH$18, 'E2 Allocators'!$B$15:$W$15, 0),FALSE)*$E139)</f>
        <v>0</v>
      </c>
      <c r="CI139" s="2186">
        <f>IF(ISERROR(VLOOKUP(VLOOKUP($A139, 'E4 TB Allocation Details'!$A$18:$L$214, MATCH("A &amp; G ID", 'E4 TB Allocation Details'!$A$18:$L$18, 0),FALSE), 'E2 Allocators'!$B$15:$W$358, MATCH('O5 Details by Class &amp; Accounts'!CI$18, 'E2 Allocators'!$B$15:$W$15, 0),FALSE)*$E139), 0, VLOOKUP(VLOOKUP($A139, 'E4 TB Allocation Details'!$A$18:$L$214, MATCH("A &amp; G ID", 'E4 TB Allocation Details'!$A$18:$L$18, 0),FALSE), 'E2 Allocators'!$B$15:$W$358, MATCH('O5 Details by Class &amp; Accounts'!CI$18, 'E2 Allocators'!$B$15:$W$15, 0),FALSE)*$E139)</f>
        <v>0</v>
      </c>
      <c r="CJ139" s="2186">
        <f>IF(ISERROR(VLOOKUP(VLOOKUP($A139, 'E4 TB Allocation Details'!$A$18:$L$214, MATCH("A &amp; G ID", 'E4 TB Allocation Details'!$A$18:$L$18, 0),FALSE), 'E2 Allocators'!$B$15:$W$358, MATCH('O5 Details by Class &amp; Accounts'!CJ$18, 'E2 Allocators'!$B$15:$W$15, 0),FALSE)*$E139), 0, VLOOKUP(VLOOKUP($A139, 'E4 TB Allocation Details'!$A$18:$L$214, MATCH("A &amp; G ID", 'E4 TB Allocation Details'!$A$18:$L$18, 0),FALSE), 'E2 Allocators'!$B$15:$W$358, MATCH('O5 Details by Class &amp; Accounts'!CJ$18, 'E2 Allocators'!$B$15:$W$15, 0),FALSE)*$E139)</f>
        <v>0</v>
      </c>
      <c r="CK139" s="2186">
        <f>IF(ISERROR(VLOOKUP(VLOOKUP($A139, 'E4 TB Allocation Details'!$A$18:$L$214, MATCH("A &amp; G ID", 'E4 TB Allocation Details'!$A$18:$L$18, 0),FALSE), 'E2 Allocators'!$B$15:$W$358, MATCH('O5 Details by Class &amp; Accounts'!CK$18, 'E2 Allocators'!$B$15:$W$15, 0),FALSE)*$E139), 0, VLOOKUP(VLOOKUP($A139, 'E4 TB Allocation Details'!$A$18:$L$214, MATCH("A &amp; G ID", 'E4 TB Allocation Details'!$A$18:$L$18, 0),FALSE), 'E2 Allocators'!$B$15:$W$358, MATCH('O5 Details by Class &amp; Accounts'!CK$18, 'E2 Allocators'!$B$15:$W$15, 0),FALSE)*$E139)</f>
        <v>0</v>
      </c>
      <c r="CL139" s="2186">
        <f>IF(ISERROR(VLOOKUP(VLOOKUP($A139, 'E4 TB Allocation Details'!$A$18:$L$214, MATCH("A &amp; G ID", 'E4 TB Allocation Details'!$A$18:$L$18, 0),FALSE), 'E2 Allocators'!$B$15:$W$358, MATCH('O5 Details by Class &amp; Accounts'!CL$18, 'E2 Allocators'!$B$15:$W$15, 0),FALSE)*$E139), 0, VLOOKUP(VLOOKUP($A139, 'E4 TB Allocation Details'!$A$18:$L$214, MATCH("A &amp; G ID", 'E4 TB Allocation Details'!$A$18:$L$18, 0),FALSE), 'E2 Allocators'!$B$15:$W$358, MATCH('O5 Details by Class &amp; Accounts'!CL$18, 'E2 Allocators'!$B$15:$W$15, 0),FALSE)*$E139)</f>
        <v>0</v>
      </c>
      <c r="CM139" s="2186">
        <f>IF(ISERROR(VLOOKUP(VLOOKUP($A139, 'E4 TB Allocation Details'!$A$18:$L$214, MATCH("A &amp; G ID", 'E4 TB Allocation Details'!$A$18:$L$18, 0),FALSE), 'E2 Allocators'!$B$15:$W$358, MATCH('O5 Details by Class &amp; Accounts'!CM$18, 'E2 Allocators'!$B$15:$W$15, 0),FALSE)*$E139), 0, VLOOKUP(VLOOKUP($A139, 'E4 TB Allocation Details'!$A$18:$L$214, MATCH("A &amp; G ID", 'E4 TB Allocation Details'!$A$18:$L$18, 0),FALSE), 'E2 Allocators'!$B$15:$W$358, MATCH('O5 Details by Class &amp; Accounts'!CM$18, 'E2 Allocators'!$B$15:$W$15, 0),FALSE)*$E139)</f>
        <v>0</v>
      </c>
      <c r="CN139" s="2186">
        <f t="shared" si="42"/>
        <v>0</v>
      </c>
      <c r="CO139" s="2187">
        <f t="shared" si="43"/>
        <v>-5.8207660913467407E-11</v>
      </c>
      <c r="CQ139" s="1625" t="s">
        <v>504</v>
      </c>
    </row>
    <row r="140" spans="1:95" s="54" customFormat="1" ht="25.5" x14ac:dyDescent="0.2">
      <c r="A140" s="991">
        <v>5030</v>
      </c>
      <c r="B140" s="990" t="s">
        <v>560</v>
      </c>
      <c r="C140" s="2184">
        <f>IF(ISERROR(VLOOKUP($A140,'I3 TB Data'!$A$19:$H$483,MATCH('O5 Details by Class &amp; Accounts'!$C$18, 'I3 TB Data'!$A$19:$H$19,0),0)), 0, VLOOKUP($A140,'I3 TB Data'!$A$19:$H$483,MATCH('O5 Details by Class &amp; Accounts'!$C$18,'I3 TB Data'!$A$19:$H$19,0),0))</f>
        <v>53304.09</v>
      </c>
      <c r="D140" s="2185"/>
      <c r="E140" s="2184">
        <f t="shared" si="31"/>
        <v>53304.09</v>
      </c>
      <c r="F140" s="2186">
        <f>IF(ISERROR(VLOOKUP($A140, 'E1 Categorization'!A33:E124, MATCH("Customer Component", 'E1 Categorization'!$A$33:$E$33,0), 0)), 0, IF(VLOOKUP($A140, 'E1 Categorization'!A33:E124, MATCH("Customer Component", 'E1 Categorization'!$A$33:$E$33,0), 0)=0, 'O5 Details by Class &amp; Accounts'!$E140, IF(AND(VLOOKUP($A140, 'E1 Categorization'!A33:E124, MATCH("Customer Component", 'E1 Categorization'!$A$33:$E$33,0), 0) &gt;0, VLOOKUP($A140, 'E1 Categorization'!A33:E124, MATCH("Customer Component", 'E1 Categorization'!$A$33:$E$33,0), 0)&lt;1), 'O5 Details by Class &amp; Accounts'!$E140*(1-VLOOKUP($A140, 'E1 Categorization'!A33:E124, MATCH("Customer Component", 'E1 Categorization'!$A$33:$E$33,0), 0)), 0)))</f>
        <v>53304.09</v>
      </c>
      <c r="G140" s="2186">
        <f>IF(ISERROR(VLOOKUP($A140, 'E1 Categorization'!A33:E124, MATCH("Customer Component", 'E1 Categorization'!$A$33:$E$33,0), 0)),0, IF(VLOOKUP($A140, 'E1 Categorization'!A33:E124, MATCH("Customer Component", 'E1 Categorization'!$A$33:$E$33,0), 0)=0, 0, IF(AND(VLOOKUP($A140, 'E1 Categorization'!A33:E124, MATCH("Customer Component", 'E1 Categorization'!$A$33:$E$33,0), 0) &gt;0, VLOOKUP($A140, 'E1 Categorization'!A33:E124, MATCH("Customer Component", 'E1 Categorization'!$A$33:$E$33,0), 0)&lt;1), 'O5 Details by Class &amp; Accounts'!$E140*(VLOOKUP($A140, 'E1 Categorization'!A33:E124, MATCH("Customer Component", 'E1 Categorization'!$A$33:$E$33,0), 0)), 'O5 Details by Class &amp; Accounts'!$E140)))</f>
        <v>0</v>
      </c>
      <c r="H140" s="2186">
        <f t="shared" si="38"/>
        <v>53304.09</v>
      </c>
      <c r="I140" s="2186">
        <f>IF(ISERROR(VLOOKUP(VLOOKUP($A140, 'E4 TB Allocation Details'!$A$18:$L$214, MATCH("Demand ID", 'E4 TB Allocation Details'!$A$18:$L$18, 0),FALSE), 'E2 Allocators'!$B$15:$W$358, MATCH('O5 Details by Class &amp; Accounts'!I$18, 'E2 Allocators'!$B$15:$W$15, 0),FALSE)*$F140), 0, VLOOKUP(VLOOKUP($A140, 'E4 TB Allocation Details'!$A$18:$L$214, MATCH("Demand ID", 'E4 TB Allocation Details'!$A$18:$L$18, 0),FALSE), 'E2 Allocators'!$B$15:$W$358, MATCH('O5 Details by Class &amp; Accounts'!I$18, 'E2 Allocators'!$B$15:$W$15, 0),FALSE)*$F140)</f>
        <v>23722.446996166527</v>
      </c>
      <c r="J140" s="2186">
        <f>IF(ISERROR(VLOOKUP(VLOOKUP($A140, 'E4 TB Allocation Details'!$A$18:$L$214, MATCH("Demand ID", 'E4 TB Allocation Details'!$A$18:$L$18, 0),FALSE), 'E2 Allocators'!$B$15:$W$358, MATCH('O5 Details by Class &amp; Accounts'!J$18, 'E2 Allocators'!$B$15:$W$15, 0),FALSE)*$F140), 0, VLOOKUP(VLOOKUP($A140, 'E4 TB Allocation Details'!$A$18:$L$214, MATCH("Demand ID", 'E4 TB Allocation Details'!$A$18:$L$18, 0),FALSE), 'E2 Allocators'!$B$15:$W$358, MATCH('O5 Details by Class &amp; Accounts'!J$18, 'E2 Allocators'!$B$15:$W$15, 0),FALSE)*$F140)</f>
        <v>9735.070499196825</v>
      </c>
      <c r="K140" s="2186">
        <f>IF(ISERROR(VLOOKUP(VLOOKUP($A140, 'E4 TB Allocation Details'!$A$18:$L$214, MATCH("Demand ID", 'E4 TB Allocation Details'!$A$18:$L$18, 0),FALSE), 'E2 Allocators'!$B$15:$W$358, MATCH('O5 Details by Class &amp; Accounts'!K$18, 'E2 Allocators'!$B$15:$W$15, 0),FALSE)*$F140), 0, VLOOKUP(VLOOKUP($A140, 'E4 TB Allocation Details'!$A$18:$L$214, MATCH("Demand ID", 'E4 TB Allocation Details'!$A$18:$L$18, 0),FALSE), 'E2 Allocators'!$B$15:$W$358, MATCH('O5 Details by Class &amp; Accounts'!K$18, 'E2 Allocators'!$B$15:$W$15, 0),FALSE)*$F140)</f>
        <v>19398.058686402757</v>
      </c>
      <c r="L140" s="2186">
        <f>IF(ISERROR(VLOOKUP(VLOOKUP($A140, 'E4 TB Allocation Details'!$A$18:$L$214, MATCH("Demand ID", 'E4 TB Allocation Details'!$A$18:$L$18, 0),FALSE), 'E2 Allocators'!$B$15:$W$358, MATCH('O5 Details by Class &amp; Accounts'!L$18, 'E2 Allocators'!$B$15:$W$15, 0),FALSE)*$F140), 0, VLOOKUP(VLOOKUP($A140, 'E4 TB Allocation Details'!$A$18:$L$214, MATCH("Demand ID", 'E4 TB Allocation Details'!$A$18:$L$18, 0),FALSE), 'E2 Allocators'!$B$15:$W$358, MATCH('O5 Details by Class &amp; Accounts'!L$18, 'E2 Allocators'!$B$15:$W$15, 0),FALSE)*$F140)</f>
        <v>0</v>
      </c>
      <c r="M140" s="2186">
        <f>IF(ISERROR(VLOOKUP(VLOOKUP($A140, 'E4 TB Allocation Details'!$A$18:$L$214, MATCH("Demand ID", 'E4 TB Allocation Details'!$A$18:$L$18, 0),FALSE), 'E2 Allocators'!$B$15:$W$358, MATCH('O5 Details by Class &amp; Accounts'!M$18, 'E2 Allocators'!$B$15:$W$15, 0),FALSE)*$F140), 0, VLOOKUP(VLOOKUP($A140, 'E4 TB Allocation Details'!$A$18:$L$214, MATCH("Demand ID", 'E4 TB Allocation Details'!$A$18:$L$18, 0),FALSE), 'E2 Allocators'!$B$15:$W$358, MATCH('O5 Details by Class &amp; Accounts'!M$18, 'E2 Allocators'!$B$15:$W$15, 0),FALSE)*$F140)</f>
        <v>0</v>
      </c>
      <c r="N140" s="2186">
        <f>IF(ISERROR(VLOOKUP(VLOOKUP($A140, 'E4 TB Allocation Details'!$A$18:$L$214, MATCH("Demand ID", 'E4 TB Allocation Details'!$A$18:$L$18, 0),FALSE), 'E2 Allocators'!$B$15:$W$358, MATCH('O5 Details by Class &amp; Accounts'!N$18, 'E2 Allocators'!$B$15:$W$15, 0),FALSE)*$F140), 0, VLOOKUP(VLOOKUP($A140, 'E4 TB Allocation Details'!$A$18:$L$214, MATCH("Demand ID", 'E4 TB Allocation Details'!$A$18:$L$18, 0),FALSE), 'E2 Allocators'!$B$15:$W$358, MATCH('O5 Details by Class &amp; Accounts'!N$18, 'E2 Allocators'!$B$15:$W$15, 0),FALSE)*$F140)</f>
        <v>0</v>
      </c>
      <c r="O140" s="2186">
        <f>IF(ISERROR(VLOOKUP(VLOOKUP($A140, 'E4 TB Allocation Details'!$A$18:$L$214, MATCH("Demand ID", 'E4 TB Allocation Details'!$A$18:$L$18, 0),FALSE), 'E2 Allocators'!$B$15:$W$358, MATCH('O5 Details by Class &amp; Accounts'!O$18, 'E2 Allocators'!$B$15:$W$15, 0),FALSE)*$F140), 0, VLOOKUP(VLOOKUP($A140, 'E4 TB Allocation Details'!$A$18:$L$214, MATCH("Demand ID", 'E4 TB Allocation Details'!$A$18:$L$18, 0),FALSE), 'E2 Allocators'!$B$15:$W$358, MATCH('O5 Details by Class &amp; Accounts'!O$18, 'E2 Allocators'!$B$15:$W$15, 0),FALSE)*$F140)</f>
        <v>443.59963267471034</v>
      </c>
      <c r="P140" s="2186">
        <f>IF(ISERROR(VLOOKUP(VLOOKUP($A140, 'E4 TB Allocation Details'!$A$18:$L$214, MATCH("Demand ID", 'E4 TB Allocation Details'!$A$18:$L$18, 0),FALSE), 'E2 Allocators'!$B$15:$W$358, MATCH('O5 Details by Class &amp; Accounts'!P$18, 'E2 Allocators'!$B$15:$W$15, 0),FALSE)*$F140), 0, VLOOKUP(VLOOKUP($A140, 'E4 TB Allocation Details'!$A$18:$L$214, MATCH("Demand ID", 'E4 TB Allocation Details'!$A$18:$L$18, 0),FALSE), 'E2 Allocators'!$B$15:$W$358, MATCH('O5 Details by Class &amp; Accounts'!P$18, 'E2 Allocators'!$B$15:$W$15, 0),FALSE)*$F140)</f>
        <v>0</v>
      </c>
      <c r="Q140" s="2186">
        <f>IF(ISERROR(VLOOKUP(VLOOKUP($A140, 'E4 TB Allocation Details'!$A$18:$L$214, MATCH("Demand ID", 'E4 TB Allocation Details'!$A$18:$L$18, 0),FALSE), 'E2 Allocators'!$B$15:$W$358, MATCH('O5 Details by Class &amp; Accounts'!Q$18, 'E2 Allocators'!$B$15:$W$15, 0),FALSE)*$F140), 0, VLOOKUP(VLOOKUP($A140, 'E4 TB Allocation Details'!$A$18:$L$214, MATCH("Demand ID", 'E4 TB Allocation Details'!$A$18:$L$18, 0),FALSE), 'E2 Allocators'!$B$15:$W$358, MATCH('O5 Details by Class &amp; Accounts'!Q$18, 'E2 Allocators'!$B$15:$W$15, 0),FALSE)*$F140)</f>
        <v>4.9141855591843999</v>
      </c>
      <c r="R140" s="2186">
        <f>IF(ISERROR(VLOOKUP(VLOOKUP($A140, 'E4 TB Allocation Details'!$A$18:$L$214, MATCH("Demand ID", 'E4 TB Allocation Details'!$A$18:$L$18, 0),FALSE), 'E2 Allocators'!$B$15:$W$358, MATCH('O5 Details by Class &amp; Accounts'!R$18, 'E2 Allocators'!$B$15:$W$15, 0),FALSE)*$F140), 0, VLOOKUP(VLOOKUP($A140, 'E4 TB Allocation Details'!$A$18:$L$214, MATCH("Demand ID", 'E4 TB Allocation Details'!$A$18:$L$18, 0),FALSE), 'E2 Allocators'!$B$15:$W$358, MATCH('O5 Details by Class &amp; Accounts'!R$18, 'E2 Allocators'!$B$15:$W$15, 0),FALSE)*$F140)</f>
        <v>0</v>
      </c>
      <c r="S140" s="2186">
        <f>IF(ISERROR(VLOOKUP(VLOOKUP($A140, 'E4 TB Allocation Details'!$A$18:$L$214, MATCH("Demand ID", 'E4 TB Allocation Details'!$A$18:$L$18, 0),FALSE), 'E2 Allocators'!$B$15:$W$358, MATCH('O5 Details by Class &amp; Accounts'!S$18, 'E2 Allocators'!$B$15:$W$15, 0),FALSE)*$F140), 0, VLOOKUP(VLOOKUP($A140, 'E4 TB Allocation Details'!$A$18:$L$214, MATCH("Demand ID", 'E4 TB Allocation Details'!$A$18:$L$18, 0),FALSE), 'E2 Allocators'!$B$15:$W$358, MATCH('O5 Details by Class &amp; Accounts'!S$18, 'E2 Allocators'!$B$15:$W$15, 0),FALSE)*$F140)</f>
        <v>0</v>
      </c>
      <c r="T140" s="2186">
        <f>IF(ISERROR(VLOOKUP(VLOOKUP($A140, 'E4 TB Allocation Details'!$A$18:$L$214, MATCH("Demand ID", 'E4 TB Allocation Details'!$A$18:$L$18, 0),FALSE), 'E2 Allocators'!$B$15:$W$358, MATCH('O5 Details by Class &amp; Accounts'!T$18, 'E2 Allocators'!$B$15:$W$15, 0),FALSE)*$F140), 0, VLOOKUP(VLOOKUP($A140, 'E4 TB Allocation Details'!$A$18:$L$214, MATCH("Demand ID", 'E4 TB Allocation Details'!$A$18:$L$18, 0),FALSE), 'E2 Allocators'!$B$15:$W$358, MATCH('O5 Details by Class &amp; Accounts'!T$18, 'E2 Allocators'!$B$15:$W$15, 0),FALSE)*$F140)</f>
        <v>0</v>
      </c>
      <c r="U140" s="2186">
        <f>IF(ISERROR(VLOOKUP(VLOOKUP($A140, 'E4 TB Allocation Details'!$A$18:$L$214, MATCH("Demand ID", 'E4 TB Allocation Details'!$A$18:$L$18, 0),FALSE), 'E2 Allocators'!$B$15:$W$358, MATCH('O5 Details by Class &amp; Accounts'!U$18, 'E2 Allocators'!$B$15:$W$15, 0),FALSE)*$F140), 0, VLOOKUP(VLOOKUP($A140, 'E4 TB Allocation Details'!$A$18:$L$214, MATCH("Demand ID", 'E4 TB Allocation Details'!$A$18:$L$18, 0),FALSE), 'E2 Allocators'!$B$15:$W$358, MATCH('O5 Details by Class &amp; Accounts'!U$18, 'E2 Allocators'!$B$15:$W$15, 0),FALSE)*$F140)</f>
        <v>0</v>
      </c>
      <c r="V140" s="2186">
        <f>IF(ISERROR(VLOOKUP(VLOOKUP($A140, 'E4 TB Allocation Details'!$A$18:$L$214, MATCH("Demand ID", 'E4 TB Allocation Details'!$A$18:$L$18, 0),FALSE), 'E2 Allocators'!$B$15:$W$358, MATCH('O5 Details by Class &amp; Accounts'!V$18, 'E2 Allocators'!$B$15:$W$15, 0),FALSE)*$F140), 0, VLOOKUP(VLOOKUP($A140, 'E4 TB Allocation Details'!$A$18:$L$214, MATCH("Demand ID", 'E4 TB Allocation Details'!$A$18:$L$18, 0),FALSE), 'E2 Allocators'!$B$15:$W$358, MATCH('O5 Details by Class &amp; Accounts'!V$18, 'E2 Allocators'!$B$15:$W$15, 0),FALSE)*$F140)</f>
        <v>0</v>
      </c>
      <c r="W140" s="2186">
        <f>IF(ISERROR(VLOOKUP(VLOOKUP($A140, 'E4 TB Allocation Details'!$A$18:$L$214, MATCH("Demand ID", 'E4 TB Allocation Details'!$A$18:$L$18, 0),FALSE), 'E2 Allocators'!$B$15:$W$358, MATCH('O5 Details by Class &amp; Accounts'!W$18, 'E2 Allocators'!$B$15:$W$15, 0),FALSE)*$F140), 0, VLOOKUP(VLOOKUP($A140, 'E4 TB Allocation Details'!$A$18:$L$214, MATCH("Demand ID", 'E4 TB Allocation Details'!$A$18:$L$18, 0),FALSE), 'E2 Allocators'!$B$15:$W$358, MATCH('O5 Details by Class &amp; Accounts'!W$18, 'E2 Allocators'!$B$15:$W$15, 0),FALSE)*$F140)</f>
        <v>0</v>
      </c>
      <c r="X140" s="2186">
        <f>IF(ISERROR(VLOOKUP(VLOOKUP($A140, 'E4 TB Allocation Details'!$A$18:$L$214, MATCH("Demand ID", 'E4 TB Allocation Details'!$A$18:$L$18, 0),FALSE), 'E2 Allocators'!$B$15:$W$358, MATCH('O5 Details by Class &amp; Accounts'!X$18, 'E2 Allocators'!$B$15:$W$15, 0),FALSE)*$F140), 0, VLOOKUP(VLOOKUP($A140, 'E4 TB Allocation Details'!$A$18:$L$214, MATCH("Demand ID", 'E4 TB Allocation Details'!$A$18:$L$18, 0),FALSE), 'E2 Allocators'!$B$15:$W$358, MATCH('O5 Details by Class &amp; Accounts'!X$18, 'E2 Allocators'!$B$15:$W$15, 0),FALSE)*$F140)</f>
        <v>0</v>
      </c>
      <c r="Y140" s="2186">
        <f>IF(ISERROR(VLOOKUP(VLOOKUP($A140, 'E4 TB Allocation Details'!$A$18:$L$214, MATCH("Demand ID", 'E4 TB Allocation Details'!$A$18:$L$18, 0),FALSE), 'E2 Allocators'!$B$15:$W$358, MATCH('O5 Details by Class &amp; Accounts'!Y$18, 'E2 Allocators'!$B$15:$W$15, 0),FALSE)*$F140), 0, VLOOKUP(VLOOKUP($A140, 'E4 TB Allocation Details'!$A$18:$L$214, MATCH("Demand ID", 'E4 TB Allocation Details'!$A$18:$L$18, 0),FALSE), 'E2 Allocators'!$B$15:$W$358, MATCH('O5 Details by Class &amp; Accounts'!Y$18, 'E2 Allocators'!$B$15:$W$15, 0),FALSE)*$F140)</f>
        <v>0</v>
      </c>
      <c r="Z140" s="2186">
        <f>IF(ISERROR(VLOOKUP(VLOOKUP($A140, 'E4 TB Allocation Details'!$A$18:$L$214, MATCH("Demand ID", 'E4 TB Allocation Details'!$A$18:$L$18, 0),FALSE), 'E2 Allocators'!$B$15:$W$358, MATCH('O5 Details by Class &amp; Accounts'!Z$18, 'E2 Allocators'!$B$15:$W$15, 0),FALSE)*$F140), 0, VLOOKUP(VLOOKUP($A140, 'E4 TB Allocation Details'!$A$18:$L$214, MATCH("Demand ID", 'E4 TB Allocation Details'!$A$18:$L$18, 0),FALSE), 'E2 Allocators'!$B$15:$W$358, MATCH('O5 Details by Class &amp; Accounts'!Z$18, 'E2 Allocators'!$B$15:$W$15, 0),FALSE)*$F140)</f>
        <v>0</v>
      </c>
      <c r="AA140" s="2186">
        <f>IF(ISERROR(VLOOKUP(VLOOKUP($A140, 'E4 TB Allocation Details'!$A$18:$L$214, MATCH("Demand ID", 'E4 TB Allocation Details'!$A$18:$L$18, 0),FALSE), 'E2 Allocators'!$B$15:$W$358, MATCH('O5 Details by Class &amp; Accounts'!AA$18, 'E2 Allocators'!$B$15:$W$15, 0),FALSE)*$F140), 0, VLOOKUP(VLOOKUP($A140, 'E4 TB Allocation Details'!$A$18:$L$214, MATCH("Demand ID", 'E4 TB Allocation Details'!$A$18:$L$18, 0),FALSE), 'E2 Allocators'!$B$15:$W$358, MATCH('O5 Details by Class &amp; Accounts'!AA$18, 'E2 Allocators'!$B$15:$W$15, 0),FALSE)*$F140)</f>
        <v>0</v>
      </c>
      <c r="AB140" s="2186">
        <f>IF(ISERROR(VLOOKUP(VLOOKUP($A140, 'E4 TB Allocation Details'!$A$18:$L$214, MATCH("Demand ID", 'E4 TB Allocation Details'!$A$18:$L$18, 0),FALSE), 'E2 Allocators'!$B$15:$W$358, MATCH('O5 Details by Class &amp; Accounts'!AB$18, 'E2 Allocators'!$B$15:$W$15, 0),FALSE)*$F140), 0, VLOOKUP(VLOOKUP($A140, 'E4 TB Allocation Details'!$A$18:$L$214, MATCH("Demand ID", 'E4 TB Allocation Details'!$A$18:$L$18, 0),FALSE), 'E2 Allocators'!$B$15:$W$358, MATCH('O5 Details by Class &amp; Accounts'!AB$18, 'E2 Allocators'!$B$15:$W$15, 0),FALSE)*$F140)</f>
        <v>0</v>
      </c>
      <c r="AC140" s="2186">
        <f t="shared" si="39"/>
        <v>53304.090000000011</v>
      </c>
      <c r="AD140" s="2186">
        <f>IF(ISERROR(VLOOKUP(VLOOKUP($A140, 'E4 TB Allocation Details'!$A$18:$L$214, MATCH("Customer ID", 'E4 TB Allocation Details'!$A$18:$L$18, 0),FALSE), 'E2 Allocators'!$B$15:$W$358, MATCH('O5 Details by Class &amp; Accounts'!AD$18, 'E2 Allocators'!$B$15:$W$15, 0),FALSE)*$G140), 0, VLOOKUP(VLOOKUP($A140, 'E4 TB Allocation Details'!$A$18:$L$214, MATCH("Customer ID", 'E4 TB Allocation Details'!$A$18:$L$18, 0),FALSE), 'E2 Allocators'!$B$15:$W$358, MATCH('O5 Details by Class &amp; Accounts'!AD$18, 'E2 Allocators'!$B$15:$W$15, 0),FALSE)*$G140)</f>
        <v>0</v>
      </c>
      <c r="AE140" s="2186">
        <f>IF(ISERROR(VLOOKUP(VLOOKUP($A140, 'E4 TB Allocation Details'!$A$18:$L$214, MATCH("Customer ID", 'E4 TB Allocation Details'!$A$18:$L$18, 0),FALSE), 'E2 Allocators'!$B$15:$W$358, MATCH('O5 Details by Class &amp; Accounts'!AE$18, 'E2 Allocators'!$B$15:$W$15, 0),FALSE)*$G140), 0, VLOOKUP(VLOOKUP($A140, 'E4 TB Allocation Details'!$A$18:$L$214, MATCH("Customer ID", 'E4 TB Allocation Details'!$A$18:$L$18, 0),FALSE), 'E2 Allocators'!$B$15:$W$358, MATCH('O5 Details by Class &amp; Accounts'!AE$18, 'E2 Allocators'!$B$15:$W$15, 0),FALSE)*$G140)</f>
        <v>0</v>
      </c>
      <c r="AF140" s="2186">
        <f>IF(ISERROR(VLOOKUP(VLOOKUP($A140, 'E4 TB Allocation Details'!$A$18:$L$214, MATCH("Customer ID", 'E4 TB Allocation Details'!$A$18:$L$18, 0),FALSE), 'E2 Allocators'!$B$15:$W$358, MATCH('O5 Details by Class &amp; Accounts'!AF$18, 'E2 Allocators'!$B$15:$W$15, 0),FALSE)*$G140), 0, VLOOKUP(VLOOKUP($A140, 'E4 TB Allocation Details'!$A$18:$L$214, MATCH("Customer ID", 'E4 TB Allocation Details'!$A$18:$L$18, 0),FALSE), 'E2 Allocators'!$B$15:$W$358, MATCH('O5 Details by Class &amp; Accounts'!AF$18, 'E2 Allocators'!$B$15:$W$15, 0),FALSE)*$G140)</f>
        <v>0</v>
      </c>
      <c r="AG140" s="2186">
        <f>IF(ISERROR(VLOOKUP(VLOOKUP($A140, 'E4 TB Allocation Details'!$A$18:$L$214, MATCH("Customer ID", 'E4 TB Allocation Details'!$A$18:$L$18, 0),FALSE), 'E2 Allocators'!$B$15:$W$358, MATCH('O5 Details by Class &amp; Accounts'!AG$18, 'E2 Allocators'!$B$15:$W$15, 0),FALSE)*$G140), 0, VLOOKUP(VLOOKUP($A140, 'E4 TB Allocation Details'!$A$18:$L$214, MATCH("Customer ID", 'E4 TB Allocation Details'!$A$18:$L$18, 0),FALSE), 'E2 Allocators'!$B$15:$W$358, MATCH('O5 Details by Class &amp; Accounts'!AG$18, 'E2 Allocators'!$B$15:$W$15, 0),FALSE)*$G140)</f>
        <v>0</v>
      </c>
      <c r="AH140" s="2186">
        <f>IF(ISERROR(VLOOKUP(VLOOKUP($A140, 'E4 TB Allocation Details'!$A$18:$L$214, MATCH("Customer ID", 'E4 TB Allocation Details'!$A$18:$L$18, 0),FALSE), 'E2 Allocators'!$B$15:$W$358, MATCH('O5 Details by Class &amp; Accounts'!AH$18, 'E2 Allocators'!$B$15:$W$15, 0),FALSE)*$G140), 0, VLOOKUP(VLOOKUP($A140, 'E4 TB Allocation Details'!$A$18:$L$214, MATCH("Customer ID", 'E4 TB Allocation Details'!$A$18:$L$18, 0),FALSE), 'E2 Allocators'!$B$15:$W$358, MATCH('O5 Details by Class &amp; Accounts'!AH$18, 'E2 Allocators'!$B$15:$W$15, 0),FALSE)*$G140)</f>
        <v>0</v>
      </c>
      <c r="AI140" s="2186">
        <f>IF(ISERROR(VLOOKUP(VLOOKUP($A140, 'E4 TB Allocation Details'!$A$18:$L$214, MATCH("Customer ID", 'E4 TB Allocation Details'!$A$18:$L$18, 0),FALSE), 'E2 Allocators'!$B$15:$W$358, MATCH('O5 Details by Class &amp; Accounts'!AI$18, 'E2 Allocators'!$B$15:$W$15, 0),FALSE)*$G140), 0, VLOOKUP(VLOOKUP($A140, 'E4 TB Allocation Details'!$A$18:$L$214, MATCH("Customer ID", 'E4 TB Allocation Details'!$A$18:$L$18, 0),FALSE), 'E2 Allocators'!$B$15:$W$358, MATCH('O5 Details by Class &amp; Accounts'!AI$18, 'E2 Allocators'!$B$15:$W$15, 0),FALSE)*$G140)</f>
        <v>0</v>
      </c>
      <c r="AJ140" s="2186">
        <f>IF(ISERROR(VLOOKUP(VLOOKUP($A140, 'E4 TB Allocation Details'!$A$18:$L$214, MATCH("Customer ID", 'E4 TB Allocation Details'!$A$18:$L$18, 0),FALSE), 'E2 Allocators'!$B$15:$W$358, MATCH('O5 Details by Class &amp; Accounts'!AJ$18, 'E2 Allocators'!$B$15:$W$15, 0),FALSE)*$G140), 0, VLOOKUP(VLOOKUP($A140, 'E4 TB Allocation Details'!$A$18:$L$214, MATCH("Customer ID", 'E4 TB Allocation Details'!$A$18:$L$18, 0),FALSE), 'E2 Allocators'!$B$15:$W$358, MATCH('O5 Details by Class &amp; Accounts'!AJ$18, 'E2 Allocators'!$B$15:$W$15, 0),FALSE)*$G140)</f>
        <v>0</v>
      </c>
      <c r="AK140" s="2186">
        <f>IF(ISERROR(VLOOKUP(VLOOKUP($A140, 'E4 TB Allocation Details'!$A$18:$L$214, MATCH("Customer ID", 'E4 TB Allocation Details'!$A$18:$L$18, 0),FALSE), 'E2 Allocators'!$B$15:$W$358, MATCH('O5 Details by Class &amp; Accounts'!AK$18, 'E2 Allocators'!$B$15:$W$15, 0),FALSE)*$G140), 0, VLOOKUP(VLOOKUP($A140, 'E4 TB Allocation Details'!$A$18:$L$214, MATCH("Customer ID", 'E4 TB Allocation Details'!$A$18:$L$18, 0),FALSE), 'E2 Allocators'!$B$15:$W$358, MATCH('O5 Details by Class &amp; Accounts'!AK$18, 'E2 Allocators'!$B$15:$W$15, 0),FALSE)*$G140)</f>
        <v>0</v>
      </c>
      <c r="AL140" s="2186">
        <f>IF(ISERROR(VLOOKUP(VLOOKUP($A140, 'E4 TB Allocation Details'!$A$18:$L$214, MATCH("Customer ID", 'E4 TB Allocation Details'!$A$18:$L$18, 0),FALSE), 'E2 Allocators'!$B$15:$W$358, MATCH('O5 Details by Class &amp; Accounts'!AL$18, 'E2 Allocators'!$B$15:$W$15, 0),FALSE)*$G140), 0, VLOOKUP(VLOOKUP($A140, 'E4 TB Allocation Details'!$A$18:$L$214, MATCH("Customer ID", 'E4 TB Allocation Details'!$A$18:$L$18, 0),FALSE), 'E2 Allocators'!$B$15:$W$358, MATCH('O5 Details by Class &amp; Accounts'!AL$18, 'E2 Allocators'!$B$15:$W$15, 0),FALSE)*$G140)</f>
        <v>0</v>
      </c>
      <c r="AM140" s="2186">
        <f>IF(ISERROR(VLOOKUP(VLOOKUP($A140, 'E4 TB Allocation Details'!$A$18:$L$214, MATCH("Customer ID", 'E4 TB Allocation Details'!$A$18:$L$18, 0),FALSE), 'E2 Allocators'!$B$15:$W$358, MATCH('O5 Details by Class &amp; Accounts'!AM$18, 'E2 Allocators'!$B$15:$W$15, 0),FALSE)*$G140), 0, VLOOKUP(VLOOKUP($A140, 'E4 TB Allocation Details'!$A$18:$L$214, MATCH("Customer ID", 'E4 TB Allocation Details'!$A$18:$L$18, 0),FALSE), 'E2 Allocators'!$B$15:$W$358, MATCH('O5 Details by Class &amp; Accounts'!AM$18, 'E2 Allocators'!$B$15:$W$15, 0),FALSE)*$G140)</f>
        <v>0</v>
      </c>
      <c r="AN140" s="2186">
        <f>IF(ISERROR(VLOOKUP(VLOOKUP($A140, 'E4 TB Allocation Details'!$A$18:$L$214, MATCH("Customer ID", 'E4 TB Allocation Details'!$A$18:$L$18, 0),FALSE), 'E2 Allocators'!$B$15:$W$358, MATCH('O5 Details by Class &amp; Accounts'!AN$18, 'E2 Allocators'!$B$15:$W$15, 0),FALSE)*$G140), 0, VLOOKUP(VLOOKUP($A140, 'E4 TB Allocation Details'!$A$18:$L$214, MATCH("Customer ID", 'E4 TB Allocation Details'!$A$18:$L$18, 0),FALSE), 'E2 Allocators'!$B$15:$W$358, MATCH('O5 Details by Class &amp; Accounts'!AN$18, 'E2 Allocators'!$B$15:$W$15, 0),FALSE)*$G140)</f>
        <v>0</v>
      </c>
      <c r="AO140" s="2186">
        <f>IF(ISERROR(VLOOKUP(VLOOKUP($A140, 'E4 TB Allocation Details'!$A$18:$L$214, MATCH("Customer ID", 'E4 TB Allocation Details'!$A$18:$L$18, 0),FALSE), 'E2 Allocators'!$B$15:$W$358, MATCH('O5 Details by Class &amp; Accounts'!AO$18, 'E2 Allocators'!$B$15:$W$15, 0),FALSE)*$G140), 0, VLOOKUP(VLOOKUP($A140, 'E4 TB Allocation Details'!$A$18:$L$214, MATCH("Customer ID", 'E4 TB Allocation Details'!$A$18:$L$18, 0),FALSE), 'E2 Allocators'!$B$15:$W$358, MATCH('O5 Details by Class &amp; Accounts'!AO$18, 'E2 Allocators'!$B$15:$W$15, 0),FALSE)*$G140)</f>
        <v>0</v>
      </c>
      <c r="AP140" s="2186">
        <f>IF(ISERROR(VLOOKUP(VLOOKUP($A140, 'E4 TB Allocation Details'!$A$18:$L$214, MATCH("Customer ID", 'E4 TB Allocation Details'!$A$18:$L$18, 0),FALSE), 'E2 Allocators'!$B$15:$W$358, MATCH('O5 Details by Class &amp; Accounts'!AP$18, 'E2 Allocators'!$B$15:$W$15, 0),FALSE)*$G140), 0, VLOOKUP(VLOOKUP($A140, 'E4 TB Allocation Details'!$A$18:$L$214, MATCH("Customer ID", 'E4 TB Allocation Details'!$A$18:$L$18, 0),FALSE), 'E2 Allocators'!$B$15:$W$358, MATCH('O5 Details by Class &amp; Accounts'!AP$18, 'E2 Allocators'!$B$15:$W$15, 0),FALSE)*$G140)</f>
        <v>0</v>
      </c>
      <c r="AQ140" s="2186">
        <f>IF(ISERROR(VLOOKUP(VLOOKUP($A140, 'E4 TB Allocation Details'!$A$18:$L$214, MATCH("Customer ID", 'E4 TB Allocation Details'!$A$18:$L$18, 0),FALSE), 'E2 Allocators'!$B$15:$W$358, MATCH('O5 Details by Class &amp; Accounts'!AQ$18, 'E2 Allocators'!$B$15:$W$15, 0),FALSE)*$G140), 0, VLOOKUP(VLOOKUP($A140, 'E4 TB Allocation Details'!$A$18:$L$214, MATCH("Customer ID", 'E4 TB Allocation Details'!$A$18:$L$18, 0),FALSE), 'E2 Allocators'!$B$15:$W$358, MATCH('O5 Details by Class &amp; Accounts'!AQ$18, 'E2 Allocators'!$B$15:$W$15, 0),FALSE)*$G140)</f>
        <v>0</v>
      </c>
      <c r="AR140" s="2186">
        <f>IF(ISERROR(VLOOKUP(VLOOKUP($A140, 'E4 TB Allocation Details'!$A$18:$L$214, MATCH("Customer ID", 'E4 TB Allocation Details'!$A$18:$L$18, 0),FALSE), 'E2 Allocators'!$B$15:$W$358, MATCH('O5 Details by Class &amp; Accounts'!AR$18, 'E2 Allocators'!$B$15:$W$15, 0),FALSE)*$G140), 0, VLOOKUP(VLOOKUP($A140, 'E4 TB Allocation Details'!$A$18:$L$214, MATCH("Customer ID", 'E4 TB Allocation Details'!$A$18:$L$18, 0),FALSE), 'E2 Allocators'!$B$15:$W$358, MATCH('O5 Details by Class &amp; Accounts'!AR$18, 'E2 Allocators'!$B$15:$W$15, 0),FALSE)*$G140)</f>
        <v>0</v>
      </c>
      <c r="AS140" s="2186">
        <f>IF(ISERROR(VLOOKUP(VLOOKUP($A140, 'E4 TB Allocation Details'!$A$18:$L$214, MATCH("Customer ID", 'E4 TB Allocation Details'!$A$18:$L$18, 0),FALSE), 'E2 Allocators'!$B$15:$W$358, MATCH('O5 Details by Class &amp; Accounts'!AS$18, 'E2 Allocators'!$B$15:$W$15, 0),FALSE)*$G140), 0, VLOOKUP(VLOOKUP($A140, 'E4 TB Allocation Details'!$A$18:$L$214, MATCH("Customer ID", 'E4 TB Allocation Details'!$A$18:$L$18, 0),FALSE), 'E2 Allocators'!$B$15:$W$358, MATCH('O5 Details by Class &amp; Accounts'!AS$18, 'E2 Allocators'!$B$15:$W$15, 0),FALSE)*$G140)</f>
        <v>0</v>
      </c>
      <c r="AT140" s="2186">
        <f>IF(ISERROR(VLOOKUP(VLOOKUP($A140, 'E4 TB Allocation Details'!$A$18:$L$214, MATCH("Customer ID", 'E4 TB Allocation Details'!$A$18:$L$18, 0),FALSE), 'E2 Allocators'!$B$15:$W$358, MATCH('O5 Details by Class &amp; Accounts'!AT$18, 'E2 Allocators'!$B$15:$W$15, 0),FALSE)*$G140), 0, VLOOKUP(VLOOKUP($A140, 'E4 TB Allocation Details'!$A$18:$L$214, MATCH("Customer ID", 'E4 TB Allocation Details'!$A$18:$L$18, 0),FALSE), 'E2 Allocators'!$B$15:$W$358, MATCH('O5 Details by Class &amp; Accounts'!AT$18, 'E2 Allocators'!$B$15:$W$15, 0),FALSE)*$G140)</f>
        <v>0</v>
      </c>
      <c r="AU140" s="2186">
        <f>IF(ISERROR(VLOOKUP(VLOOKUP($A140, 'E4 TB Allocation Details'!$A$18:$L$214, MATCH("Customer ID", 'E4 TB Allocation Details'!$A$18:$L$18, 0),FALSE), 'E2 Allocators'!$B$15:$W$358, MATCH('O5 Details by Class &amp; Accounts'!AU$18, 'E2 Allocators'!$B$15:$W$15, 0),FALSE)*$G140), 0, VLOOKUP(VLOOKUP($A140, 'E4 TB Allocation Details'!$A$18:$L$214, MATCH("Customer ID", 'E4 TB Allocation Details'!$A$18:$L$18, 0),FALSE), 'E2 Allocators'!$B$15:$W$358, MATCH('O5 Details by Class &amp; Accounts'!AU$18, 'E2 Allocators'!$B$15:$W$15, 0),FALSE)*$G140)</f>
        <v>0</v>
      </c>
      <c r="AV140" s="2186">
        <f>IF(ISERROR(VLOOKUP(VLOOKUP($A140, 'E4 TB Allocation Details'!$A$18:$L$214, MATCH("Customer ID", 'E4 TB Allocation Details'!$A$18:$L$18, 0),FALSE), 'E2 Allocators'!$B$15:$W$358, MATCH('O5 Details by Class &amp; Accounts'!AV$18, 'E2 Allocators'!$B$15:$W$15, 0),FALSE)*$G140), 0, VLOOKUP(VLOOKUP($A140, 'E4 TB Allocation Details'!$A$18:$L$214, MATCH("Customer ID", 'E4 TB Allocation Details'!$A$18:$L$18, 0),FALSE), 'E2 Allocators'!$B$15:$W$358, MATCH('O5 Details by Class &amp; Accounts'!AV$18, 'E2 Allocators'!$B$15:$W$15, 0),FALSE)*$G140)</f>
        <v>0</v>
      </c>
      <c r="AW140" s="2186">
        <f>IF(ISERROR(VLOOKUP(VLOOKUP($A140, 'E4 TB Allocation Details'!$A$18:$L$214, MATCH("Customer ID", 'E4 TB Allocation Details'!$A$18:$L$18, 0),FALSE), 'E2 Allocators'!$B$15:$W$358, MATCH('O5 Details by Class &amp; Accounts'!AW$18, 'E2 Allocators'!$B$15:$W$15, 0),FALSE)*$G140), 0, VLOOKUP(VLOOKUP($A140, 'E4 TB Allocation Details'!$A$18:$L$214, MATCH("Customer ID", 'E4 TB Allocation Details'!$A$18:$L$18, 0),FALSE), 'E2 Allocators'!$B$15:$W$358, MATCH('O5 Details by Class &amp; Accounts'!AW$18, 'E2 Allocators'!$B$15:$W$15, 0),FALSE)*$G140)</f>
        <v>0</v>
      </c>
      <c r="AX140" s="2186">
        <f t="shared" si="40"/>
        <v>0</v>
      </c>
      <c r="AY140" s="2186">
        <f>IF(ISERROR(VLOOKUP(VLOOKUP($A140, 'E4 TB Allocation Details'!$A$18:$L$214, MATCH("Misc ID", 'E4 TB Allocation Details'!$A$18:$L$18, 0),FALSE), 'E2 Allocators'!$B$15:$W$358, MATCH('O5 Details by Class &amp; Accounts'!AY$18, 'E2 Allocators'!$B$15:$W$15, 0),FALSE)*$E140), 0, VLOOKUP(VLOOKUP($A140, 'E4 TB Allocation Details'!$A$18:$L$214, MATCH("Misc ID", 'E4 TB Allocation Details'!$A$18:$L$18, 0),FALSE), 'E2 Allocators'!$B$15:$W$358, MATCH('O5 Details by Class &amp; Accounts'!AY$18, 'E2 Allocators'!$B$15:$W$15, 0),FALSE)*$E140)</f>
        <v>0</v>
      </c>
      <c r="AZ140" s="2186">
        <f>IF(ISERROR(VLOOKUP(VLOOKUP($A140, 'E4 TB Allocation Details'!$A$18:$L$214, MATCH("Misc ID", 'E4 TB Allocation Details'!$A$18:$L$18, 0),FALSE), 'E2 Allocators'!$B$15:$W$358, MATCH('O5 Details by Class &amp; Accounts'!AZ$18, 'E2 Allocators'!$B$15:$W$15, 0),FALSE)*$E140), 0, VLOOKUP(VLOOKUP($A140, 'E4 TB Allocation Details'!$A$18:$L$214, MATCH("Misc ID", 'E4 TB Allocation Details'!$A$18:$L$18, 0),FALSE), 'E2 Allocators'!$B$15:$W$358, MATCH('O5 Details by Class &amp; Accounts'!AZ$18, 'E2 Allocators'!$B$15:$W$15, 0),FALSE)*$E140)</f>
        <v>0</v>
      </c>
      <c r="BA140" s="2186">
        <f>IF(ISERROR(VLOOKUP(VLOOKUP($A140, 'E4 TB Allocation Details'!$A$18:$L$214, MATCH("Misc ID", 'E4 TB Allocation Details'!$A$18:$L$18, 0),FALSE), 'E2 Allocators'!$B$15:$W$358, MATCH('O5 Details by Class &amp; Accounts'!BA$18, 'E2 Allocators'!$B$15:$W$15, 0),FALSE)*$E140), 0, VLOOKUP(VLOOKUP($A140, 'E4 TB Allocation Details'!$A$18:$L$214, MATCH("Misc ID", 'E4 TB Allocation Details'!$A$18:$L$18, 0),FALSE), 'E2 Allocators'!$B$15:$W$358, MATCH('O5 Details by Class &amp; Accounts'!BA$18, 'E2 Allocators'!$B$15:$W$15, 0),FALSE)*$E140)</f>
        <v>0</v>
      </c>
      <c r="BB140" s="2186">
        <f>IF(ISERROR(VLOOKUP(VLOOKUP($A140, 'E4 TB Allocation Details'!$A$18:$L$214, MATCH("Misc ID", 'E4 TB Allocation Details'!$A$18:$L$18, 0),FALSE), 'E2 Allocators'!$B$15:$W$358, MATCH('O5 Details by Class &amp; Accounts'!BB$18, 'E2 Allocators'!$B$15:$W$15, 0),FALSE)*$E140), 0, VLOOKUP(VLOOKUP($A140, 'E4 TB Allocation Details'!$A$18:$L$214, MATCH("Misc ID", 'E4 TB Allocation Details'!$A$18:$L$18, 0),FALSE), 'E2 Allocators'!$B$15:$W$358, MATCH('O5 Details by Class &amp; Accounts'!BB$18, 'E2 Allocators'!$B$15:$W$15, 0),FALSE)*$E140)</f>
        <v>0</v>
      </c>
      <c r="BC140" s="2186">
        <f>IF(ISERROR(VLOOKUP(VLOOKUP($A140, 'E4 TB Allocation Details'!$A$18:$L$214, MATCH("Misc ID", 'E4 TB Allocation Details'!$A$18:$L$18, 0),FALSE), 'E2 Allocators'!$B$15:$W$358, MATCH('O5 Details by Class &amp; Accounts'!BC$18, 'E2 Allocators'!$B$15:$W$15, 0),FALSE)*$E140), 0, VLOOKUP(VLOOKUP($A140, 'E4 TB Allocation Details'!$A$18:$L$214, MATCH("Misc ID", 'E4 TB Allocation Details'!$A$18:$L$18, 0),FALSE), 'E2 Allocators'!$B$15:$W$358, MATCH('O5 Details by Class &amp; Accounts'!BC$18, 'E2 Allocators'!$B$15:$W$15, 0),FALSE)*$E140)</f>
        <v>0</v>
      </c>
      <c r="BD140" s="2186">
        <f>IF(ISERROR(VLOOKUP(VLOOKUP($A140, 'E4 TB Allocation Details'!$A$18:$L$214, MATCH("Misc ID", 'E4 TB Allocation Details'!$A$18:$L$18, 0),FALSE), 'E2 Allocators'!$B$15:$W$358, MATCH('O5 Details by Class &amp; Accounts'!BD$18, 'E2 Allocators'!$B$15:$W$15, 0),FALSE)*$E140), 0, VLOOKUP(VLOOKUP($A140, 'E4 TB Allocation Details'!$A$18:$L$214, MATCH("Misc ID", 'E4 TB Allocation Details'!$A$18:$L$18, 0),FALSE), 'E2 Allocators'!$B$15:$W$358, MATCH('O5 Details by Class &amp; Accounts'!BD$18, 'E2 Allocators'!$B$15:$W$15, 0),FALSE)*$E140)</f>
        <v>0</v>
      </c>
      <c r="BE140" s="2186">
        <f>IF(ISERROR(VLOOKUP(VLOOKUP($A140, 'E4 TB Allocation Details'!$A$18:$L$214, MATCH("Misc ID", 'E4 TB Allocation Details'!$A$18:$L$18, 0),FALSE), 'E2 Allocators'!$B$15:$W$358, MATCH('O5 Details by Class &amp; Accounts'!BE$18, 'E2 Allocators'!$B$15:$W$15, 0),FALSE)*$E140), 0, VLOOKUP(VLOOKUP($A140, 'E4 TB Allocation Details'!$A$18:$L$214, MATCH("Misc ID", 'E4 TB Allocation Details'!$A$18:$L$18, 0),FALSE), 'E2 Allocators'!$B$15:$W$358, MATCH('O5 Details by Class &amp; Accounts'!BE$18, 'E2 Allocators'!$B$15:$W$15, 0),FALSE)*$E140)</f>
        <v>0</v>
      </c>
      <c r="BF140" s="2186">
        <f>IF(ISERROR(VLOOKUP(VLOOKUP($A140, 'E4 TB Allocation Details'!$A$18:$L$214, MATCH("Misc ID", 'E4 TB Allocation Details'!$A$18:$L$18, 0),FALSE), 'E2 Allocators'!$B$15:$W$358, MATCH('O5 Details by Class &amp; Accounts'!BF$18, 'E2 Allocators'!$B$15:$W$15, 0),FALSE)*$E140), 0, VLOOKUP(VLOOKUP($A140, 'E4 TB Allocation Details'!$A$18:$L$214, MATCH("Misc ID", 'E4 TB Allocation Details'!$A$18:$L$18, 0),FALSE), 'E2 Allocators'!$B$15:$W$358, MATCH('O5 Details by Class &amp; Accounts'!BF$18, 'E2 Allocators'!$B$15:$W$15, 0),FALSE)*$E140)</f>
        <v>0</v>
      </c>
      <c r="BG140" s="2186">
        <f>IF(ISERROR(VLOOKUP(VLOOKUP($A140, 'E4 TB Allocation Details'!$A$18:$L$214, MATCH("Misc ID", 'E4 TB Allocation Details'!$A$18:$L$18, 0),FALSE), 'E2 Allocators'!$B$15:$W$358, MATCH('O5 Details by Class &amp; Accounts'!BG$18, 'E2 Allocators'!$B$15:$W$15, 0),FALSE)*$E140), 0, VLOOKUP(VLOOKUP($A140, 'E4 TB Allocation Details'!$A$18:$L$214, MATCH("Misc ID", 'E4 TB Allocation Details'!$A$18:$L$18, 0),FALSE), 'E2 Allocators'!$B$15:$W$358, MATCH('O5 Details by Class &amp; Accounts'!BG$18, 'E2 Allocators'!$B$15:$W$15, 0),FALSE)*$E140)</f>
        <v>0</v>
      </c>
      <c r="BH140" s="2186">
        <f>IF(ISERROR(VLOOKUP(VLOOKUP($A140, 'E4 TB Allocation Details'!$A$18:$L$214, MATCH("Misc ID", 'E4 TB Allocation Details'!$A$18:$L$18, 0),FALSE), 'E2 Allocators'!$B$15:$W$358, MATCH('O5 Details by Class &amp; Accounts'!BH$18, 'E2 Allocators'!$B$15:$W$15, 0),FALSE)*$E140), 0, VLOOKUP(VLOOKUP($A140, 'E4 TB Allocation Details'!$A$18:$L$214, MATCH("Misc ID", 'E4 TB Allocation Details'!$A$18:$L$18, 0),FALSE), 'E2 Allocators'!$B$15:$W$358, MATCH('O5 Details by Class &amp; Accounts'!BH$18, 'E2 Allocators'!$B$15:$W$15, 0),FALSE)*$E140)</f>
        <v>0</v>
      </c>
      <c r="BI140" s="2186">
        <f>IF(ISERROR(VLOOKUP(VLOOKUP($A140, 'E4 TB Allocation Details'!$A$18:$L$214, MATCH("Misc ID", 'E4 TB Allocation Details'!$A$18:$L$18, 0),FALSE), 'E2 Allocators'!$B$15:$W$358, MATCH('O5 Details by Class &amp; Accounts'!BI$18, 'E2 Allocators'!$B$15:$W$15, 0),FALSE)*$E140), 0, VLOOKUP(VLOOKUP($A140, 'E4 TB Allocation Details'!$A$18:$L$214, MATCH("Misc ID", 'E4 TB Allocation Details'!$A$18:$L$18, 0),FALSE), 'E2 Allocators'!$B$15:$W$358, MATCH('O5 Details by Class &amp; Accounts'!BI$18, 'E2 Allocators'!$B$15:$W$15, 0),FALSE)*$E140)</f>
        <v>0</v>
      </c>
      <c r="BJ140" s="2186">
        <f>IF(ISERROR(VLOOKUP(VLOOKUP($A140, 'E4 TB Allocation Details'!$A$18:$L$214, MATCH("Misc ID", 'E4 TB Allocation Details'!$A$18:$L$18, 0),FALSE), 'E2 Allocators'!$B$15:$W$358, MATCH('O5 Details by Class &amp; Accounts'!BJ$18, 'E2 Allocators'!$B$15:$W$15, 0),FALSE)*$E140), 0, VLOOKUP(VLOOKUP($A140, 'E4 TB Allocation Details'!$A$18:$L$214, MATCH("Misc ID", 'E4 TB Allocation Details'!$A$18:$L$18, 0),FALSE), 'E2 Allocators'!$B$15:$W$358, MATCH('O5 Details by Class &amp; Accounts'!BJ$18, 'E2 Allocators'!$B$15:$W$15, 0),FALSE)*$E140)</f>
        <v>0</v>
      </c>
      <c r="BK140" s="2186">
        <f>IF(ISERROR(VLOOKUP(VLOOKUP($A140, 'E4 TB Allocation Details'!$A$18:$L$214, MATCH("Misc ID", 'E4 TB Allocation Details'!$A$18:$L$18, 0),FALSE), 'E2 Allocators'!$B$15:$W$358, MATCH('O5 Details by Class &amp; Accounts'!BK$18, 'E2 Allocators'!$B$15:$W$15, 0),FALSE)*$E140), 0, VLOOKUP(VLOOKUP($A140, 'E4 TB Allocation Details'!$A$18:$L$214, MATCH("Misc ID", 'E4 TB Allocation Details'!$A$18:$L$18, 0),FALSE), 'E2 Allocators'!$B$15:$W$358, MATCH('O5 Details by Class &amp; Accounts'!BK$18, 'E2 Allocators'!$B$15:$W$15, 0),FALSE)*$E140)</f>
        <v>0</v>
      </c>
      <c r="BL140" s="2186">
        <f>IF(ISERROR(VLOOKUP(VLOOKUP($A140, 'E4 TB Allocation Details'!$A$18:$L$214, MATCH("Misc ID", 'E4 TB Allocation Details'!$A$18:$L$18, 0),FALSE), 'E2 Allocators'!$B$15:$W$358, MATCH('O5 Details by Class &amp; Accounts'!BL$18, 'E2 Allocators'!$B$15:$W$15, 0),FALSE)*$E140), 0, VLOOKUP(VLOOKUP($A140, 'E4 TB Allocation Details'!$A$18:$L$214, MATCH("Misc ID", 'E4 TB Allocation Details'!$A$18:$L$18, 0),FALSE), 'E2 Allocators'!$B$15:$W$358, MATCH('O5 Details by Class &amp; Accounts'!BL$18, 'E2 Allocators'!$B$15:$W$15, 0),FALSE)*$E140)</f>
        <v>0</v>
      </c>
      <c r="BM140" s="2186">
        <f>IF(ISERROR(VLOOKUP(VLOOKUP($A140, 'E4 TB Allocation Details'!$A$18:$L$214, MATCH("Misc ID", 'E4 TB Allocation Details'!$A$18:$L$18, 0),FALSE), 'E2 Allocators'!$B$15:$W$358, MATCH('O5 Details by Class &amp; Accounts'!BM$18, 'E2 Allocators'!$B$15:$W$15, 0),FALSE)*$E140), 0, VLOOKUP(VLOOKUP($A140, 'E4 TB Allocation Details'!$A$18:$L$214, MATCH("Misc ID", 'E4 TB Allocation Details'!$A$18:$L$18, 0),FALSE), 'E2 Allocators'!$B$15:$W$358, MATCH('O5 Details by Class &amp; Accounts'!BM$18, 'E2 Allocators'!$B$15:$W$15, 0),FALSE)*$E140)</f>
        <v>0</v>
      </c>
      <c r="BN140" s="2186">
        <f>IF(ISERROR(VLOOKUP(VLOOKUP($A140, 'E4 TB Allocation Details'!$A$18:$L$214, MATCH("Misc ID", 'E4 TB Allocation Details'!$A$18:$L$18, 0),FALSE), 'E2 Allocators'!$B$15:$W$358, MATCH('O5 Details by Class &amp; Accounts'!BN$18, 'E2 Allocators'!$B$15:$W$15, 0),FALSE)*$E140), 0, VLOOKUP(VLOOKUP($A140, 'E4 TB Allocation Details'!$A$18:$L$214, MATCH("Misc ID", 'E4 TB Allocation Details'!$A$18:$L$18, 0),FALSE), 'E2 Allocators'!$B$15:$W$358, MATCH('O5 Details by Class &amp; Accounts'!BN$18, 'E2 Allocators'!$B$15:$W$15, 0),FALSE)*$E140)</f>
        <v>0</v>
      </c>
      <c r="BO140" s="2186">
        <f>IF(ISERROR(VLOOKUP(VLOOKUP($A140, 'E4 TB Allocation Details'!$A$18:$L$214, MATCH("Misc ID", 'E4 TB Allocation Details'!$A$18:$L$18, 0),FALSE), 'E2 Allocators'!$B$15:$W$358, MATCH('O5 Details by Class &amp; Accounts'!BO$18, 'E2 Allocators'!$B$15:$W$15, 0),FALSE)*$E140), 0, VLOOKUP(VLOOKUP($A140, 'E4 TB Allocation Details'!$A$18:$L$214, MATCH("Misc ID", 'E4 TB Allocation Details'!$A$18:$L$18, 0),FALSE), 'E2 Allocators'!$B$15:$W$358, MATCH('O5 Details by Class &amp; Accounts'!BO$18, 'E2 Allocators'!$B$15:$W$15, 0),FALSE)*$E140)</f>
        <v>0</v>
      </c>
      <c r="BP140" s="2186">
        <f>IF(ISERROR(VLOOKUP(VLOOKUP($A140, 'E4 TB Allocation Details'!$A$18:$L$214, MATCH("Misc ID", 'E4 TB Allocation Details'!$A$18:$L$18, 0),FALSE), 'E2 Allocators'!$B$15:$W$358, MATCH('O5 Details by Class &amp; Accounts'!BP$18, 'E2 Allocators'!$B$15:$W$15, 0),FALSE)*$E140), 0, VLOOKUP(VLOOKUP($A140, 'E4 TB Allocation Details'!$A$18:$L$214, MATCH("Misc ID", 'E4 TB Allocation Details'!$A$18:$L$18, 0),FALSE), 'E2 Allocators'!$B$15:$W$358, MATCH('O5 Details by Class &amp; Accounts'!BP$18, 'E2 Allocators'!$B$15:$W$15, 0),FALSE)*$E140)</f>
        <v>0</v>
      </c>
      <c r="BQ140" s="2186">
        <f>IF(ISERROR(VLOOKUP(VLOOKUP($A140, 'E4 TB Allocation Details'!$A$18:$L$214, MATCH("Misc ID", 'E4 TB Allocation Details'!$A$18:$L$18, 0),FALSE), 'E2 Allocators'!$B$15:$W$358, MATCH('O5 Details by Class &amp; Accounts'!BQ$18, 'E2 Allocators'!$B$15:$W$15, 0),FALSE)*$E140), 0, VLOOKUP(VLOOKUP($A140, 'E4 TB Allocation Details'!$A$18:$L$214, MATCH("Misc ID", 'E4 TB Allocation Details'!$A$18:$L$18, 0),FALSE), 'E2 Allocators'!$B$15:$W$358, MATCH('O5 Details by Class &amp; Accounts'!BQ$18, 'E2 Allocators'!$B$15:$W$15, 0),FALSE)*$E140)</f>
        <v>0</v>
      </c>
      <c r="BR140" s="2186">
        <f>IF(ISERROR(VLOOKUP(VLOOKUP($A140, 'E4 TB Allocation Details'!$A$18:$L$214, MATCH("Misc ID", 'E4 TB Allocation Details'!$A$18:$L$18, 0),FALSE), 'E2 Allocators'!$B$15:$W$358, MATCH('O5 Details by Class &amp; Accounts'!BR$18, 'E2 Allocators'!$B$15:$W$15, 0),FALSE)*$E140), 0, VLOOKUP(VLOOKUP($A140, 'E4 TB Allocation Details'!$A$18:$L$214, MATCH("Misc ID", 'E4 TB Allocation Details'!$A$18:$L$18, 0),FALSE), 'E2 Allocators'!$B$15:$W$358, MATCH('O5 Details by Class &amp; Accounts'!BR$18, 'E2 Allocators'!$B$15:$W$15, 0),FALSE)*$E140)</f>
        <v>0</v>
      </c>
      <c r="BS140" s="2186">
        <f t="shared" si="41"/>
        <v>0</v>
      </c>
      <c r="BT140" s="2186">
        <f>IF(ISERROR(VLOOKUP(VLOOKUP($A140, 'E4 TB Allocation Details'!$A$18:$L$214, MATCH("A &amp; G ID", 'E4 TB Allocation Details'!$A$18:$L$18, 0),FALSE), 'E2 Allocators'!$B$15:$W$358, MATCH('O5 Details by Class &amp; Accounts'!BT$18, 'E2 Allocators'!$B$15:$W$15, 0),FALSE)*$E140), 0, VLOOKUP(VLOOKUP($A140, 'E4 TB Allocation Details'!$A$18:$L$214, MATCH("A &amp; G ID", 'E4 TB Allocation Details'!$A$18:$L$18, 0),FALSE), 'E2 Allocators'!$B$15:$W$358, MATCH('O5 Details by Class &amp; Accounts'!BT$18, 'E2 Allocators'!$B$15:$W$15, 0),FALSE)*$E140)</f>
        <v>0</v>
      </c>
      <c r="BU140" s="2186">
        <f>IF(ISERROR(VLOOKUP(VLOOKUP($A140, 'E4 TB Allocation Details'!$A$18:$L$214, MATCH("A &amp; G ID", 'E4 TB Allocation Details'!$A$18:$L$18, 0),FALSE), 'E2 Allocators'!$B$15:$W$358, MATCH('O5 Details by Class &amp; Accounts'!BU$18, 'E2 Allocators'!$B$15:$W$15, 0),FALSE)*$E140), 0, VLOOKUP(VLOOKUP($A140, 'E4 TB Allocation Details'!$A$18:$L$214, MATCH("A &amp; G ID", 'E4 TB Allocation Details'!$A$18:$L$18, 0),FALSE), 'E2 Allocators'!$B$15:$W$358, MATCH('O5 Details by Class &amp; Accounts'!BU$18, 'E2 Allocators'!$B$15:$W$15, 0),FALSE)*$E140)</f>
        <v>0</v>
      </c>
      <c r="BV140" s="2186">
        <f>IF(ISERROR(VLOOKUP(VLOOKUP($A140, 'E4 TB Allocation Details'!$A$18:$L$214, MATCH("A &amp; G ID", 'E4 TB Allocation Details'!$A$18:$L$18, 0),FALSE), 'E2 Allocators'!$B$15:$W$358, MATCH('O5 Details by Class &amp; Accounts'!BV$18, 'E2 Allocators'!$B$15:$W$15, 0),FALSE)*$E140), 0, VLOOKUP(VLOOKUP($A140, 'E4 TB Allocation Details'!$A$18:$L$214, MATCH("A &amp; G ID", 'E4 TB Allocation Details'!$A$18:$L$18, 0),FALSE), 'E2 Allocators'!$B$15:$W$358, MATCH('O5 Details by Class &amp; Accounts'!BV$18, 'E2 Allocators'!$B$15:$W$15, 0),FALSE)*$E140)</f>
        <v>0</v>
      </c>
      <c r="BW140" s="2186">
        <f>IF(ISERROR(VLOOKUP(VLOOKUP($A140, 'E4 TB Allocation Details'!$A$18:$L$214, MATCH("A &amp; G ID", 'E4 TB Allocation Details'!$A$18:$L$18, 0),FALSE), 'E2 Allocators'!$B$15:$W$358, MATCH('O5 Details by Class &amp; Accounts'!BW$18, 'E2 Allocators'!$B$15:$W$15, 0),FALSE)*$E140), 0, VLOOKUP(VLOOKUP($A140, 'E4 TB Allocation Details'!$A$18:$L$214, MATCH("A &amp; G ID", 'E4 TB Allocation Details'!$A$18:$L$18, 0),FALSE), 'E2 Allocators'!$B$15:$W$358, MATCH('O5 Details by Class &amp; Accounts'!BW$18, 'E2 Allocators'!$B$15:$W$15, 0),FALSE)*$E140)</f>
        <v>0</v>
      </c>
      <c r="BX140" s="2186">
        <f>IF(ISERROR(VLOOKUP(VLOOKUP($A140, 'E4 TB Allocation Details'!$A$18:$L$214, MATCH("A &amp; G ID", 'E4 TB Allocation Details'!$A$18:$L$18, 0),FALSE), 'E2 Allocators'!$B$15:$W$358, MATCH('O5 Details by Class &amp; Accounts'!BX$18, 'E2 Allocators'!$B$15:$W$15, 0),FALSE)*$E140), 0, VLOOKUP(VLOOKUP($A140, 'E4 TB Allocation Details'!$A$18:$L$214, MATCH("A &amp; G ID", 'E4 TB Allocation Details'!$A$18:$L$18, 0),FALSE), 'E2 Allocators'!$B$15:$W$358, MATCH('O5 Details by Class &amp; Accounts'!BX$18, 'E2 Allocators'!$B$15:$W$15, 0),FALSE)*$E140)</f>
        <v>0</v>
      </c>
      <c r="BY140" s="2186">
        <f>IF(ISERROR(VLOOKUP(VLOOKUP($A140, 'E4 TB Allocation Details'!$A$18:$L$214, MATCH("A &amp; G ID", 'E4 TB Allocation Details'!$A$18:$L$18, 0),FALSE), 'E2 Allocators'!$B$15:$W$358, MATCH('O5 Details by Class &amp; Accounts'!BY$18, 'E2 Allocators'!$B$15:$W$15, 0),FALSE)*$E140), 0, VLOOKUP(VLOOKUP($A140, 'E4 TB Allocation Details'!$A$18:$L$214, MATCH("A &amp; G ID", 'E4 TB Allocation Details'!$A$18:$L$18, 0),FALSE), 'E2 Allocators'!$B$15:$W$358, MATCH('O5 Details by Class &amp; Accounts'!BY$18, 'E2 Allocators'!$B$15:$W$15, 0),FALSE)*$E140)</f>
        <v>0</v>
      </c>
      <c r="BZ140" s="2186">
        <f>IF(ISERROR(VLOOKUP(VLOOKUP($A140, 'E4 TB Allocation Details'!$A$18:$L$214, MATCH("A &amp; G ID", 'E4 TB Allocation Details'!$A$18:$L$18, 0),FALSE), 'E2 Allocators'!$B$15:$W$358, MATCH('O5 Details by Class &amp; Accounts'!BZ$18, 'E2 Allocators'!$B$15:$W$15, 0),FALSE)*$E140), 0, VLOOKUP(VLOOKUP($A140, 'E4 TB Allocation Details'!$A$18:$L$214, MATCH("A &amp; G ID", 'E4 TB Allocation Details'!$A$18:$L$18, 0),FALSE), 'E2 Allocators'!$B$15:$W$358, MATCH('O5 Details by Class &amp; Accounts'!BZ$18, 'E2 Allocators'!$B$15:$W$15, 0),FALSE)*$E140)</f>
        <v>0</v>
      </c>
      <c r="CA140" s="2186">
        <f>IF(ISERROR(VLOOKUP(VLOOKUP($A140, 'E4 TB Allocation Details'!$A$18:$L$214, MATCH("A &amp; G ID", 'E4 TB Allocation Details'!$A$18:$L$18, 0),FALSE), 'E2 Allocators'!$B$15:$W$358, MATCH('O5 Details by Class &amp; Accounts'!CA$18, 'E2 Allocators'!$B$15:$W$15, 0),FALSE)*$E140), 0, VLOOKUP(VLOOKUP($A140, 'E4 TB Allocation Details'!$A$18:$L$214, MATCH("A &amp; G ID", 'E4 TB Allocation Details'!$A$18:$L$18, 0),FALSE), 'E2 Allocators'!$B$15:$W$358, MATCH('O5 Details by Class &amp; Accounts'!CA$18, 'E2 Allocators'!$B$15:$W$15, 0),FALSE)*$E140)</f>
        <v>0</v>
      </c>
      <c r="CB140" s="2186">
        <f>IF(ISERROR(VLOOKUP(VLOOKUP($A140, 'E4 TB Allocation Details'!$A$18:$L$214, MATCH("A &amp; G ID", 'E4 TB Allocation Details'!$A$18:$L$18, 0),FALSE), 'E2 Allocators'!$B$15:$W$358, MATCH('O5 Details by Class &amp; Accounts'!CB$18, 'E2 Allocators'!$B$15:$W$15, 0),FALSE)*$E140), 0, VLOOKUP(VLOOKUP($A140, 'E4 TB Allocation Details'!$A$18:$L$214, MATCH("A &amp; G ID", 'E4 TB Allocation Details'!$A$18:$L$18, 0),FALSE), 'E2 Allocators'!$B$15:$W$358, MATCH('O5 Details by Class &amp; Accounts'!CB$18, 'E2 Allocators'!$B$15:$W$15, 0),FALSE)*$E140)</f>
        <v>0</v>
      </c>
      <c r="CC140" s="2186">
        <f>IF(ISERROR(VLOOKUP(VLOOKUP($A140, 'E4 TB Allocation Details'!$A$18:$L$214, MATCH("A &amp; G ID", 'E4 TB Allocation Details'!$A$18:$L$18, 0),FALSE), 'E2 Allocators'!$B$15:$W$358, MATCH('O5 Details by Class &amp; Accounts'!CC$18, 'E2 Allocators'!$B$15:$W$15, 0),FALSE)*$E140), 0, VLOOKUP(VLOOKUP($A140, 'E4 TB Allocation Details'!$A$18:$L$214, MATCH("A &amp; G ID", 'E4 TB Allocation Details'!$A$18:$L$18, 0),FALSE), 'E2 Allocators'!$B$15:$W$358, MATCH('O5 Details by Class &amp; Accounts'!CC$18, 'E2 Allocators'!$B$15:$W$15, 0),FALSE)*$E140)</f>
        <v>0</v>
      </c>
      <c r="CD140" s="2186">
        <f>IF(ISERROR(VLOOKUP(VLOOKUP($A140, 'E4 TB Allocation Details'!$A$18:$L$214, MATCH("A &amp; G ID", 'E4 TB Allocation Details'!$A$18:$L$18, 0),FALSE), 'E2 Allocators'!$B$15:$W$358, MATCH('O5 Details by Class &amp; Accounts'!CD$18, 'E2 Allocators'!$B$15:$W$15, 0),FALSE)*$E140), 0, VLOOKUP(VLOOKUP($A140, 'E4 TB Allocation Details'!$A$18:$L$214, MATCH("A &amp; G ID", 'E4 TB Allocation Details'!$A$18:$L$18, 0),FALSE), 'E2 Allocators'!$B$15:$W$358, MATCH('O5 Details by Class &amp; Accounts'!CD$18, 'E2 Allocators'!$B$15:$W$15, 0),FALSE)*$E140)</f>
        <v>0</v>
      </c>
      <c r="CE140" s="2186">
        <f>IF(ISERROR(VLOOKUP(VLOOKUP($A140, 'E4 TB Allocation Details'!$A$18:$L$214, MATCH("A &amp; G ID", 'E4 TB Allocation Details'!$A$18:$L$18, 0),FALSE), 'E2 Allocators'!$B$15:$W$358, MATCH('O5 Details by Class &amp; Accounts'!CE$18, 'E2 Allocators'!$B$15:$W$15, 0),FALSE)*$E140), 0, VLOOKUP(VLOOKUP($A140, 'E4 TB Allocation Details'!$A$18:$L$214, MATCH("A &amp; G ID", 'E4 TB Allocation Details'!$A$18:$L$18, 0),FALSE), 'E2 Allocators'!$B$15:$W$358, MATCH('O5 Details by Class &amp; Accounts'!CE$18, 'E2 Allocators'!$B$15:$W$15, 0),FALSE)*$E140)</f>
        <v>0</v>
      </c>
      <c r="CF140" s="2186">
        <f>IF(ISERROR(VLOOKUP(VLOOKUP($A140, 'E4 TB Allocation Details'!$A$18:$L$214, MATCH("A &amp; G ID", 'E4 TB Allocation Details'!$A$18:$L$18, 0),FALSE), 'E2 Allocators'!$B$15:$W$358, MATCH('O5 Details by Class &amp; Accounts'!CF$18, 'E2 Allocators'!$B$15:$W$15, 0),FALSE)*$E140), 0, VLOOKUP(VLOOKUP($A140, 'E4 TB Allocation Details'!$A$18:$L$214, MATCH("A &amp; G ID", 'E4 TB Allocation Details'!$A$18:$L$18, 0),FALSE), 'E2 Allocators'!$B$15:$W$358, MATCH('O5 Details by Class &amp; Accounts'!CF$18, 'E2 Allocators'!$B$15:$W$15, 0),FALSE)*$E140)</f>
        <v>0</v>
      </c>
      <c r="CG140" s="2186">
        <f>IF(ISERROR(VLOOKUP(VLOOKUP($A140, 'E4 TB Allocation Details'!$A$18:$L$214, MATCH("A &amp; G ID", 'E4 TB Allocation Details'!$A$18:$L$18, 0),FALSE), 'E2 Allocators'!$B$15:$W$358, MATCH('O5 Details by Class &amp; Accounts'!CG$18, 'E2 Allocators'!$B$15:$W$15, 0),FALSE)*$E140), 0, VLOOKUP(VLOOKUP($A140, 'E4 TB Allocation Details'!$A$18:$L$214, MATCH("A &amp; G ID", 'E4 TB Allocation Details'!$A$18:$L$18, 0),FALSE), 'E2 Allocators'!$B$15:$W$358, MATCH('O5 Details by Class &amp; Accounts'!CG$18, 'E2 Allocators'!$B$15:$W$15, 0),FALSE)*$E140)</f>
        <v>0</v>
      </c>
      <c r="CH140" s="2186">
        <f>IF(ISERROR(VLOOKUP(VLOOKUP($A140, 'E4 TB Allocation Details'!$A$18:$L$214, MATCH("A &amp; G ID", 'E4 TB Allocation Details'!$A$18:$L$18, 0),FALSE), 'E2 Allocators'!$B$15:$W$358, MATCH('O5 Details by Class &amp; Accounts'!CH$18, 'E2 Allocators'!$B$15:$W$15, 0),FALSE)*$E140), 0, VLOOKUP(VLOOKUP($A140, 'E4 TB Allocation Details'!$A$18:$L$214, MATCH("A &amp; G ID", 'E4 TB Allocation Details'!$A$18:$L$18, 0),FALSE), 'E2 Allocators'!$B$15:$W$358, MATCH('O5 Details by Class &amp; Accounts'!CH$18, 'E2 Allocators'!$B$15:$W$15, 0),FALSE)*$E140)</f>
        <v>0</v>
      </c>
      <c r="CI140" s="2186">
        <f>IF(ISERROR(VLOOKUP(VLOOKUP($A140, 'E4 TB Allocation Details'!$A$18:$L$214, MATCH("A &amp; G ID", 'E4 TB Allocation Details'!$A$18:$L$18, 0),FALSE), 'E2 Allocators'!$B$15:$W$358, MATCH('O5 Details by Class &amp; Accounts'!CI$18, 'E2 Allocators'!$B$15:$W$15, 0),FALSE)*$E140), 0, VLOOKUP(VLOOKUP($A140, 'E4 TB Allocation Details'!$A$18:$L$214, MATCH("A &amp; G ID", 'E4 TB Allocation Details'!$A$18:$L$18, 0),FALSE), 'E2 Allocators'!$B$15:$W$358, MATCH('O5 Details by Class &amp; Accounts'!CI$18, 'E2 Allocators'!$B$15:$W$15, 0),FALSE)*$E140)</f>
        <v>0</v>
      </c>
      <c r="CJ140" s="2186">
        <f>IF(ISERROR(VLOOKUP(VLOOKUP($A140, 'E4 TB Allocation Details'!$A$18:$L$214, MATCH("A &amp; G ID", 'E4 TB Allocation Details'!$A$18:$L$18, 0),FALSE), 'E2 Allocators'!$B$15:$W$358, MATCH('O5 Details by Class &amp; Accounts'!CJ$18, 'E2 Allocators'!$B$15:$W$15, 0),FALSE)*$E140), 0, VLOOKUP(VLOOKUP($A140, 'E4 TB Allocation Details'!$A$18:$L$214, MATCH("A &amp; G ID", 'E4 TB Allocation Details'!$A$18:$L$18, 0),FALSE), 'E2 Allocators'!$B$15:$W$358, MATCH('O5 Details by Class &amp; Accounts'!CJ$18, 'E2 Allocators'!$B$15:$W$15, 0),FALSE)*$E140)</f>
        <v>0</v>
      </c>
      <c r="CK140" s="2186">
        <f>IF(ISERROR(VLOOKUP(VLOOKUP($A140, 'E4 TB Allocation Details'!$A$18:$L$214, MATCH("A &amp; G ID", 'E4 TB Allocation Details'!$A$18:$L$18, 0),FALSE), 'E2 Allocators'!$B$15:$W$358, MATCH('O5 Details by Class &amp; Accounts'!CK$18, 'E2 Allocators'!$B$15:$W$15, 0),FALSE)*$E140), 0, VLOOKUP(VLOOKUP($A140, 'E4 TB Allocation Details'!$A$18:$L$214, MATCH("A &amp; G ID", 'E4 TB Allocation Details'!$A$18:$L$18, 0),FALSE), 'E2 Allocators'!$B$15:$W$358, MATCH('O5 Details by Class &amp; Accounts'!CK$18, 'E2 Allocators'!$B$15:$W$15, 0),FALSE)*$E140)</f>
        <v>0</v>
      </c>
      <c r="CL140" s="2186">
        <f>IF(ISERROR(VLOOKUP(VLOOKUP($A140, 'E4 TB Allocation Details'!$A$18:$L$214, MATCH("A &amp; G ID", 'E4 TB Allocation Details'!$A$18:$L$18, 0),FALSE), 'E2 Allocators'!$B$15:$W$358, MATCH('O5 Details by Class &amp; Accounts'!CL$18, 'E2 Allocators'!$B$15:$W$15, 0),FALSE)*$E140), 0, VLOOKUP(VLOOKUP($A140, 'E4 TB Allocation Details'!$A$18:$L$214, MATCH("A &amp; G ID", 'E4 TB Allocation Details'!$A$18:$L$18, 0),FALSE), 'E2 Allocators'!$B$15:$W$358, MATCH('O5 Details by Class &amp; Accounts'!CL$18, 'E2 Allocators'!$B$15:$W$15, 0),FALSE)*$E140)</f>
        <v>0</v>
      </c>
      <c r="CM140" s="2186">
        <f>IF(ISERROR(VLOOKUP(VLOOKUP($A140, 'E4 TB Allocation Details'!$A$18:$L$214, MATCH("A &amp; G ID", 'E4 TB Allocation Details'!$A$18:$L$18, 0),FALSE), 'E2 Allocators'!$B$15:$W$358, MATCH('O5 Details by Class &amp; Accounts'!CM$18, 'E2 Allocators'!$B$15:$W$15, 0),FALSE)*$E140), 0, VLOOKUP(VLOOKUP($A140, 'E4 TB Allocation Details'!$A$18:$L$214, MATCH("A &amp; G ID", 'E4 TB Allocation Details'!$A$18:$L$18, 0),FALSE), 'E2 Allocators'!$B$15:$W$358, MATCH('O5 Details by Class &amp; Accounts'!CM$18, 'E2 Allocators'!$B$15:$W$15, 0),FALSE)*$E140)</f>
        <v>0</v>
      </c>
      <c r="CN140" s="2186">
        <f t="shared" si="42"/>
        <v>0</v>
      </c>
      <c r="CO140" s="2187">
        <f t="shared" si="43"/>
        <v>-1.4551915228366852E-11</v>
      </c>
      <c r="CQ140" s="1625" t="s">
        <v>504</v>
      </c>
    </row>
    <row r="141" spans="1:95" s="54" customFormat="1" ht="25.5" x14ac:dyDescent="0.2">
      <c r="A141" s="991">
        <v>5035</v>
      </c>
      <c r="B141" s="990" t="s">
        <v>1405</v>
      </c>
      <c r="C141" s="2184">
        <f>IF(ISERROR(VLOOKUP($A141,'I3 TB Data'!$A$19:$H$483,MATCH('O5 Details by Class &amp; Accounts'!$C$18, 'I3 TB Data'!$A$19:$H$19,0),0)), 0, VLOOKUP($A141,'I3 TB Data'!$A$19:$H$483,MATCH('O5 Details by Class &amp; Accounts'!$C$18,'I3 TB Data'!$A$19:$H$19,0),0))</f>
        <v>144714.79</v>
      </c>
      <c r="D141" s="2185"/>
      <c r="E141" s="2184">
        <f t="shared" si="31"/>
        <v>144714.79</v>
      </c>
      <c r="F141" s="2186">
        <f>IF(ISERROR(VLOOKUP($A141, 'E1 Categorization'!A33:E124, MATCH("Customer Component", 'E1 Categorization'!$A$33:$E$33,0), 0)), 0, IF(VLOOKUP($A141, 'E1 Categorization'!A33:E124, MATCH("Customer Component", 'E1 Categorization'!$A$33:$E$33,0), 0)=0, 'O5 Details by Class &amp; Accounts'!$E141, IF(AND(VLOOKUP($A141, 'E1 Categorization'!A33:E124, MATCH("Customer Component", 'E1 Categorization'!$A$33:$E$33,0), 0) &gt;0, VLOOKUP($A141, 'E1 Categorization'!A33:E124, MATCH("Customer Component", 'E1 Categorization'!$A$33:$E$33,0), 0)&lt;1), 'O5 Details by Class &amp; Accounts'!$E141*(1-VLOOKUP($A141, 'E1 Categorization'!A33:E124, MATCH("Customer Component", 'E1 Categorization'!$A$33:$E$33,0), 0)), 0)))</f>
        <v>101300.353</v>
      </c>
      <c r="G141" s="2186">
        <f>IF(ISERROR(VLOOKUP($A141, 'E1 Categorization'!A33:E124, MATCH("Customer Component", 'E1 Categorization'!$A$33:$E$33,0), 0)),0, IF(VLOOKUP($A141, 'E1 Categorization'!A33:E124, MATCH("Customer Component", 'E1 Categorization'!$A$33:$E$33,0), 0)=0, 0, IF(AND(VLOOKUP($A141, 'E1 Categorization'!A33:E124, MATCH("Customer Component", 'E1 Categorization'!$A$33:$E$33,0), 0) &gt;0, VLOOKUP($A141, 'E1 Categorization'!A33:E124, MATCH("Customer Component", 'E1 Categorization'!$A$33:$E$33,0), 0)&lt;1), 'O5 Details by Class &amp; Accounts'!$E141*(VLOOKUP($A141, 'E1 Categorization'!A33:E124, MATCH("Customer Component", 'E1 Categorization'!$A$33:$E$33,0), 0)), 'O5 Details by Class &amp; Accounts'!$E141)))</f>
        <v>43414.436999999998</v>
      </c>
      <c r="H141" s="2186">
        <f t="shared" si="38"/>
        <v>144714.79</v>
      </c>
      <c r="I141" s="2186">
        <f>IF(ISERROR(VLOOKUP(VLOOKUP($A141, 'E4 TB Allocation Details'!$A$18:$L$214, MATCH("Demand ID", 'E4 TB Allocation Details'!$A$18:$L$18, 0),FALSE), 'E2 Allocators'!$B$15:$W$358, MATCH('O5 Details by Class &amp; Accounts'!I$18, 'E2 Allocators'!$B$15:$W$15, 0),FALSE)*$F141), 0, VLOOKUP(VLOOKUP($A141, 'E4 TB Allocation Details'!$A$18:$L$214, MATCH("Demand ID", 'E4 TB Allocation Details'!$A$18:$L$18, 0),FALSE), 'E2 Allocators'!$B$15:$W$358, MATCH('O5 Details by Class &amp; Accounts'!I$18, 'E2 Allocators'!$B$15:$W$15, 0),FALSE)*$F141)</f>
        <v>48846.148749614607</v>
      </c>
      <c r="J141" s="2186">
        <f>IF(ISERROR(VLOOKUP(VLOOKUP($A141, 'E4 TB Allocation Details'!$A$18:$L$214, MATCH("Demand ID", 'E4 TB Allocation Details'!$A$18:$L$18, 0),FALSE), 'E2 Allocators'!$B$15:$W$358, MATCH('O5 Details by Class &amp; Accounts'!J$18, 'E2 Allocators'!$B$15:$W$15, 0),FALSE)*$F141), 0, VLOOKUP(VLOOKUP($A141, 'E4 TB Allocation Details'!$A$18:$L$214, MATCH("Demand ID", 'E4 TB Allocation Details'!$A$18:$L$18, 0),FALSE), 'E2 Allocators'!$B$15:$W$358, MATCH('O5 Details by Class &amp; Accounts'!J$18, 'E2 Allocators'!$B$15:$W$15, 0),FALSE)*$F141)</f>
        <v>20045.179224917047</v>
      </c>
      <c r="K141" s="2186">
        <f>IF(ISERROR(VLOOKUP(VLOOKUP($A141, 'E4 TB Allocation Details'!$A$18:$L$214, MATCH("Demand ID", 'E4 TB Allocation Details'!$A$18:$L$18, 0),FALSE), 'E2 Allocators'!$B$15:$W$358, MATCH('O5 Details by Class &amp; Accounts'!K$18, 'E2 Allocators'!$B$15:$W$15, 0),FALSE)*$F141), 0, VLOOKUP(VLOOKUP($A141, 'E4 TB Allocation Details'!$A$18:$L$214, MATCH("Demand ID", 'E4 TB Allocation Details'!$A$18:$L$18, 0),FALSE), 'E2 Allocators'!$B$15:$W$358, MATCH('O5 Details by Class &amp; Accounts'!K$18, 'E2 Allocators'!$B$15:$W$15, 0),FALSE)*$F141)</f>
        <v>31398.89124125168</v>
      </c>
      <c r="L141" s="2186">
        <f>IF(ISERROR(VLOOKUP(VLOOKUP($A141, 'E4 TB Allocation Details'!$A$18:$L$214, MATCH("Demand ID", 'E4 TB Allocation Details'!$A$18:$L$18, 0),FALSE), 'E2 Allocators'!$B$15:$W$358, MATCH('O5 Details by Class &amp; Accounts'!L$18, 'E2 Allocators'!$B$15:$W$15, 0),FALSE)*$F141), 0, VLOOKUP(VLOOKUP($A141, 'E4 TB Allocation Details'!$A$18:$L$214, MATCH("Demand ID", 'E4 TB Allocation Details'!$A$18:$L$18, 0),FALSE), 'E2 Allocators'!$B$15:$W$358, MATCH('O5 Details by Class &amp; Accounts'!L$18, 'E2 Allocators'!$B$15:$W$15, 0),FALSE)*$F141)</f>
        <v>0</v>
      </c>
      <c r="M141" s="2186">
        <f>IF(ISERROR(VLOOKUP(VLOOKUP($A141, 'E4 TB Allocation Details'!$A$18:$L$214, MATCH("Demand ID", 'E4 TB Allocation Details'!$A$18:$L$18, 0),FALSE), 'E2 Allocators'!$B$15:$W$358, MATCH('O5 Details by Class &amp; Accounts'!M$18, 'E2 Allocators'!$B$15:$W$15, 0),FALSE)*$F141), 0, VLOOKUP(VLOOKUP($A141, 'E4 TB Allocation Details'!$A$18:$L$214, MATCH("Demand ID", 'E4 TB Allocation Details'!$A$18:$L$18, 0),FALSE), 'E2 Allocators'!$B$15:$W$358, MATCH('O5 Details by Class &amp; Accounts'!M$18, 'E2 Allocators'!$B$15:$W$15, 0),FALSE)*$F141)</f>
        <v>0</v>
      </c>
      <c r="N141" s="2186">
        <f>IF(ISERROR(VLOOKUP(VLOOKUP($A141, 'E4 TB Allocation Details'!$A$18:$L$214, MATCH("Demand ID", 'E4 TB Allocation Details'!$A$18:$L$18, 0),FALSE), 'E2 Allocators'!$B$15:$W$358, MATCH('O5 Details by Class &amp; Accounts'!N$18, 'E2 Allocators'!$B$15:$W$15, 0),FALSE)*$F141), 0, VLOOKUP(VLOOKUP($A141, 'E4 TB Allocation Details'!$A$18:$L$214, MATCH("Demand ID", 'E4 TB Allocation Details'!$A$18:$L$18, 0),FALSE), 'E2 Allocators'!$B$15:$W$358, MATCH('O5 Details by Class &amp; Accounts'!N$18, 'E2 Allocators'!$B$15:$W$15, 0),FALSE)*$F141)</f>
        <v>0</v>
      </c>
      <c r="O141" s="2186">
        <f>IF(ISERROR(VLOOKUP(VLOOKUP($A141, 'E4 TB Allocation Details'!$A$18:$L$214, MATCH("Demand ID", 'E4 TB Allocation Details'!$A$18:$L$18, 0),FALSE), 'E2 Allocators'!$B$15:$W$358, MATCH('O5 Details by Class &amp; Accounts'!O$18, 'E2 Allocators'!$B$15:$W$15, 0),FALSE)*$F141), 0, VLOOKUP(VLOOKUP($A141, 'E4 TB Allocation Details'!$A$18:$L$214, MATCH("Demand ID", 'E4 TB Allocation Details'!$A$18:$L$18, 0),FALSE), 'E2 Allocators'!$B$15:$W$358, MATCH('O5 Details by Class &amp; Accounts'!O$18, 'E2 Allocators'!$B$15:$W$15, 0),FALSE)*$F141)</f>
        <v>1000.0151384106107</v>
      </c>
      <c r="P141" s="2186">
        <f>IF(ISERROR(VLOOKUP(VLOOKUP($A141, 'E4 TB Allocation Details'!$A$18:$L$214, MATCH("Demand ID", 'E4 TB Allocation Details'!$A$18:$L$18, 0),FALSE), 'E2 Allocators'!$B$15:$W$358, MATCH('O5 Details by Class &amp; Accounts'!P$18, 'E2 Allocators'!$B$15:$W$15, 0),FALSE)*$F141), 0, VLOOKUP(VLOOKUP($A141, 'E4 TB Allocation Details'!$A$18:$L$214, MATCH("Demand ID", 'E4 TB Allocation Details'!$A$18:$L$18, 0),FALSE), 'E2 Allocators'!$B$15:$W$358, MATCH('O5 Details by Class &amp; Accounts'!P$18, 'E2 Allocators'!$B$15:$W$15, 0),FALSE)*$F141)</f>
        <v>0</v>
      </c>
      <c r="Q141" s="2186">
        <f>IF(ISERROR(VLOOKUP(VLOOKUP($A141, 'E4 TB Allocation Details'!$A$18:$L$214, MATCH("Demand ID", 'E4 TB Allocation Details'!$A$18:$L$18, 0),FALSE), 'E2 Allocators'!$B$15:$W$358, MATCH('O5 Details by Class &amp; Accounts'!Q$18, 'E2 Allocators'!$B$15:$W$15, 0),FALSE)*$F141), 0, VLOOKUP(VLOOKUP($A141, 'E4 TB Allocation Details'!$A$18:$L$214, MATCH("Demand ID", 'E4 TB Allocation Details'!$A$18:$L$18, 0),FALSE), 'E2 Allocators'!$B$15:$W$358, MATCH('O5 Details by Class &amp; Accounts'!Q$18, 'E2 Allocators'!$B$15:$W$15, 0),FALSE)*$F141)</f>
        <v>10.118645806055289</v>
      </c>
      <c r="R141" s="2186">
        <f>IF(ISERROR(VLOOKUP(VLOOKUP($A141, 'E4 TB Allocation Details'!$A$18:$L$214, MATCH("Demand ID", 'E4 TB Allocation Details'!$A$18:$L$18, 0),FALSE), 'E2 Allocators'!$B$15:$W$358, MATCH('O5 Details by Class &amp; Accounts'!R$18, 'E2 Allocators'!$B$15:$W$15, 0),FALSE)*$F141), 0, VLOOKUP(VLOOKUP($A141, 'E4 TB Allocation Details'!$A$18:$L$214, MATCH("Demand ID", 'E4 TB Allocation Details'!$A$18:$L$18, 0),FALSE), 'E2 Allocators'!$B$15:$W$358, MATCH('O5 Details by Class &amp; Accounts'!R$18, 'E2 Allocators'!$B$15:$W$15, 0),FALSE)*$F141)</f>
        <v>0</v>
      </c>
      <c r="S141" s="2186">
        <f>IF(ISERROR(VLOOKUP(VLOOKUP($A141, 'E4 TB Allocation Details'!$A$18:$L$214, MATCH("Demand ID", 'E4 TB Allocation Details'!$A$18:$L$18, 0),FALSE), 'E2 Allocators'!$B$15:$W$358, MATCH('O5 Details by Class &amp; Accounts'!S$18, 'E2 Allocators'!$B$15:$W$15, 0),FALSE)*$F141), 0, VLOOKUP(VLOOKUP($A141, 'E4 TB Allocation Details'!$A$18:$L$214, MATCH("Demand ID", 'E4 TB Allocation Details'!$A$18:$L$18, 0),FALSE), 'E2 Allocators'!$B$15:$W$358, MATCH('O5 Details by Class &amp; Accounts'!S$18, 'E2 Allocators'!$B$15:$W$15, 0),FALSE)*$F141)</f>
        <v>0</v>
      </c>
      <c r="T141" s="2186">
        <f>IF(ISERROR(VLOOKUP(VLOOKUP($A141, 'E4 TB Allocation Details'!$A$18:$L$214, MATCH("Demand ID", 'E4 TB Allocation Details'!$A$18:$L$18, 0),FALSE), 'E2 Allocators'!$B$15:$W$358, MATCH('O5 Details by Class &amp; Accounts'!T$18, 'E2 Allocators'!$B$15:$W$15, 0),FALSE)*$F141), 0, VLOOKUP(VLOOKUP($A141, 'E4 TB Allocation Details'!$A$18:$L$214, MATCH("Demand ID", 'E4 TB Allocation Details'!$A$18:$L$18, 0),FALSE), 'E2 Allocators'!$B$15:$W$358, MATCH('O5 Details by Class &amp; Accounts'!T$18, 'E2 Allocators'!$B$15:$W$15, 0),FALSE)*$F141)</f>
        <v>0</v>
      </c>
      <c r="U141" s="2186">
        <f>IF(ISERROR(VLOOKUP(VLOOKUP($A141, 'E4 TB Allocation Details'!$A$18:$L$214, MATCH("Demand ID", 'E4 TB Allocation Details'!$A$18:$L$18, 0),FALSE), 'E2 Allocators'!$B$15:$W$358, MATCH('O5 Details by Class &amp; Accounts'!U$18, 'E2 Allocators'!$B$15:$W$15, 0),FALSE)*$F141), 0, VLOOKUP(VLOOKUP($A141, 'E4 TB Allocation Details'!$A$18:$L$214, MATCH("Demand ID", 'E4 TB Allocation Details'!$A$18:$L$18, 0),FALSE), 'E2 Allocators'!$B$15:$W$358, MATCH('O5 Details by Class &amp; Accounts'!U$18, 'E2 Allocators'!$B$15:$W$15, 0),FALSE)*$F141)</f>
        <v>0</v>
      </c>
      <c r="V141" s="2186">
        <f>IF(ISERROR(VLOOKUP(VLOOKUP($A141, 'E4 TB Allocation Details'!$A$18:$L$214, MATCH("Demand ID", 'E4 TB Allocation Details'!$A$18:$L$18, 0),FALSE), 'E2 Allocators'!$B$15:$W$358, MATCH('O5 Details by Class &amp; Accounts'!V$18, 'E2 Allocators'!$B$15:$W$15, 0),FALSE)*$F141), 0, VLOOKUP(VLOOKUP($A141, 'E4 TB Allocation Details'!$A$18:$L$214, MATCH("Demand ID", 'E4 TB Allocation Details'!$A$18:$L$18, 0),FALSE), 'E2 Allocators'!$B$15:$W$358, MATCH('O5 Details by Class &amp; Accounts'!V$18, 'E2 Allocators'!$B$15:$W$15, 0),FALSE)*$F141)</f>
        <v>0</v>
      </c>
      <c r="W141" s="2186">
        <f>IF(ISERROR(VLOOKUP(VLOOKUP($A141, 'E4 TB Allocation Details'!$A$18:$L$214, MATCH("Demand ID", 'E4 TB Allocation Details'!$A$18:$L$18, 0),FALSE), 'E2 Allocators'!$B$15:$W$358, MATCH('O5 Details by Class &amp; Accounts'!W$18, 'E2 Allocators'!$B$15:$W$15, 0),FALSE)*$F141), 0, VLOOKUP(VLOOKUP($A141, 'E4 TB Allocation Details'!$A$18:$L$214, MATCH("Demand ID", 'E4 TB Allocation Details'!$A$18:$L$18, 0),FALSE), 'E2 Allocators'!$B$15:$W$358, MATCH('O5 Details by Class &amp; Accounts'!W$18, 'E2 Allocators'!$B$15:$W$15, 0),FALSE)*$F141)</f>
        <v>0</v>
      </c>
      <c r="X141" s="2186">
        <f>IF(ISERROR(VLOOKUP(VLOOKUP($A141, 'E4 TB Allocation Details'!$A$18:$L$214, MATCH("Demand ID", 'E4 TB Allocation Details'!$A$18:$L$18, 0),FALSE), 'E2 Allocators'!$B$15:$W$358, MATCH('O5 Details by Class &amp; Accounts'!X$18, 'E2 Allocators'!$B$15:$W$15, 0),FALSE)*$F141), 0, VLOOKUP(VLOOKUP($A141, 'E4 TB Allocation Details'!$A$18:$L$214, MATCH("Demand ID", 'E4 TB Allocation Details'!$A$18:$L$18, 0),FALSE), 'E2 Allocators'!$B$15:$W$358, MATCH('O5 Details by Class &amp; Accounts'!X$18, 'E2 Allocators'!$B$15:$W$15, 0),FALSE)*$F141)</f>
        <v>0</v>
      </c>
      <c r="Y141" s="2186">
        <f>IF(ISERROR(VLOOKUP(VLOOKUP($A141, 'E4 TB Allocation Details'!$A$18:$L$214, MATCH("Demand ID", 'E4 TB Allocation Details'!$A$18:$L$18, 0),FALSE), 'E2 Allocators'!$B$15:$W$358, MATCH('O5 Details by Class &amp; Accounts'!Y$18, 'E2 Allocators'!$B$15:$W$15, 0),FALSE)*$F141), 0, VLOOKUP(VLOOKUP($A141, 'E4 TB Allocation Details'!$A$18:$L$214, MATCH("Demand ID", 'E4 TB Allocation Details'!$A$18:$L$18, 0),FALSE), 'E2 Allocators'!$B$15:$W$358, MATCH('O5 Details by Class &amp; Accounts'!Y$18, 'E2 Allocators'!$B$15:$W$15, 0),FALSE)*$F141)</f>
        <v>0</v>
      </c>
      <c r="Z141" s="2186">
        <f>IF(ISERROR(VLOOKUP(VLOOKUP($A141, 'E4 TB Allocation Details'!$A$18:$L$214, MATCH("Demand ID", 'E4 TB Allocation Details'!$A$18:$L$18, 0),FALSE), 'E2 Allocators'!$B$15:$W$358, MATCH('O5 Details by Class &amp; Accounts'!Z$18, 'E2 Allocators'!$B$15:$W$15, 0),FALSE)*$F141), 0, VLOOKUP(VLOOKUP($A141, 'E4 TB Allocation Details'!$A$18:$L$214, MATCH("Demand ID", 'E4 TB Allocation Details'!$A$18:$L$18, 0),FALSE), 'E2 Allocators'!$B$15:$W$358, MATCH('O5 Details by Class &amp; Accounts'!Z$18, 'E2 Allocators'!$B$15:$W$15, 0),FALSE)*$F141)</f>
        <v>0</v>
      </c>
      <c r="AA141" s="2186">
        <f>IF(ISERROR(VLOOKUP(VLOOKUP($A141, 'E4 TB Allocation Details'!$A$18:$L$214, MATCH("Demand ID", 'E4 TB Allocation Details'!$A$18:$L$18, 0),FALSE), 'E2 Allocators'!$B$15:$W$358, MATCH('O5 Details by Class &amp; Accounts'!AA$18, 'E2 Allocators'!$B$15:$W$15, 0),FALSE)*$F141), 0, VLOOKUP(VLOOKUP($A141, 'E4 TB Allocation Details'!$A$18:$L$214, MATCH("Demand ID", 'E4 TB Allocation Details'!$A$18:$L$18, 0),FALSE), 'E2 Allocators'!$B$15:$W$358, MATCH('O5 Details by Class &amp; Accounts'!AA$18, 'E2 Allocators'!$B$15:$W$15, 0),FALSE)*$F141)</f>
        <v>0</v>
      </c>
      <c r="AB141" s="2186">
        <f>IF(ISERROR(VLOOKUP(VLOOKUP($A141, 'E4 TB Allocation Details'!$A$18:$L$214, MATCH("Demand ID", 'E4 TB Allocation Details'!$A$18:$L$18, 0),FALSE), 'E2 Allocators'!$B$15:$W$358, MATCH('O5 Details by Class &amp; Accounts'!AB$18, 'E2 Allocators'!$B$15:$W$15, 0),FALSE)*$F141), 0, VLOOKUP(VLOOKUP($A141, 'E4 TB Allocation Details'!$A$18:$L$214, MATCH("Demand ID", 'E4 TB Allocation Details'!$A$18:$L$18, 0),FALSE), 'E2 Allocators'!$B$15:$W$358, MATCH('O5 Details by Class &amp; Accounts'!AB$18, 'E2 Allocators'!$B$15:$W$15, 0),FALSE)*$F141)</f>
        <v>0</v>
      </c>
      <c r="AC141" s="2186">
        <f t="shared" si="39"/>
        <v>101300.353</v>
      </c>
      <c r="AD141" s="2186">
        <f>IF(ISERROR(VLOOKUP(VLOOKUP($A141, 'E4 TB Allocation Details'!$A$18:$L$214, MATCH("Customer ID", 'E4 TB Allocation Details'!$A$18:$L$18, 0),FALSE), 'E2 Allocators'!$B$15:$W$358, MATCH('O5 Details by Class &amp; Accounts'!AD$18, 'E2 Allocators'!$B$15:$W$15, 0),FALSE)*$G141), 0, VLOOKUP(VLOOKUP($A141, 'E4 TB Allocation Details'!$A$18:$L$214, MATCH("Customer ID", 'E4 TB Allocation Details'!$A$18:$L$18, 0),FALSE), 'E2 Allocators'!$B$15:$W$358, MATCH('O5 Details by Class &amp; Accounts'!AD$18, 'E2 Allocators'!$B$15:$W$15, 0),FALSE)*$G141)</f>
        <v>37968.630991279941</v>
      </c>
      <c r="AE141" s="2186">
        <f>IF(ISERROR(VLOOKUP(VLOOKUP($A141, 'E4 TB Allocation Details'!$A$18:$L$214, MATCH("Customer ID", 'E4 TB Allocation Details'!$A$18:$L$18, 0),FALSE), 'E2 Allocators'!$B$15:$W$358, MATCH('O5 Details by Class &amp; Accounts'!AE$18, 'E2 Allocators'!$B$15:$W$15, 0),FALSE)*$G141), 0, VLOOKUP(VLOOKUP($A141, 'E4 TB Allocation Details'!$A$18:$L$214, MATCH("Customer ID", 'E4 TB Allocation Details'!$A$18:$L$18, 0),FALSE), 'E2 Allocators'!$B$15:$W$358, MATCH('O5 Details by Class &amp; Accounts'!AE$18, 'E2 Allocators'!$B$15:$W$15, 0),FALSE)*$G141)</f>
        <v>3692.8744318876666</v>
      </c>
      <c r="AF141" s="2186">
        <f>IF(ISERROR(VLOOKUP(VLOOKUP($A141, 'E4 TB Allocation Details'!$A$18:$L$214, MATCH("Customer ID", 'E4 TB Allocation Details'!$A$18:$L$18, 0),FALSE), 'E2 Allocators'!$B$15:$W$358, MATCH('O5 Details by Class &amp; Accounts'!AF$18, 'E2 Allocators'!$B$15:$W$15, 0),FALSE)*$G141), 0, VLOOKUP(VLOOKUP($A141, 'E4 TB Allocation Details'!$A$18:$L$214, MATCH("Customer ID", 'E4 TB Allocation Details'!$A$18:$L$18, 0),FALSE), 'E2 Allocators'!$B$15:$W$358, MATCH('O5 Details by Class &amp; Accounts'!AF$18, 'E2 Allocators'!$B$15:$W$15, 0),FALSE)*$G141)</f>
        <v>404.15578546410086</v>
      </c>
      <c r="AG141" s="2186">
        <f>IF(ISERROR(VLOOKUP(VLOOKUP($A141, 'E4 TB Allocation Details'!$A$18:$L$214, MATCH("Customer ID", 'E4 TB Allocation Details'!$A$18:$L$18, 0),FALSE), 'E2 Allocators'!$B$15:$W$358, MATCH('O5 Details by Class &amp; Accounts'!AG$18, 'E2 Allocators'!$B$15:$W$15, 0),FALSE)*$G141), 0, VLOOKUP(VLOOKUP($A141, 'E4 TB Allocation Details'!$A$18:$L$214, MATCH("Customer ID", 'E4 TB Allocation Details'!$A$18:$L$18, 0),FALSE), 'E2 Allocators'!$B$15:$W$358, MATCH('O5 Details by Class &amp; Accounts'!AG$18, 'E2 Allocators'!$B$15:$W$15, 0),FALSE)*$G141)</f>
        <v>0</v>
      </c>
      <c r="AH141" s="2186">
        <f>IF(ISERROR(VLOOKUP(VLOOKUP($A141, 'E4 TB Allocation Details'!$A$18:$L$214, MATCH("Customer ID", 'E4 TB Allocation Details'!$A$18:$L$18, 0),FALSE), 'E2 Allocators'!$B$15:$W$358, MATCH('O5 Details by Class &amp; Accounts'!AH$18, 'E2 Allocators'!$B$15:$W$15, 0),FALSE)*$G141), 0, VLOOKUP(VLOOKUP($A141, 'E4 TB Allocation Details'!$A$18:$L$214, MATCH("Customer ID", 'E4 TB Allocation Details'!$A$18:$L$18, 0),FALSE), 'E2 Allocators'!$B$15:$W$358, MATCH('O5 Details by Class &amp; Accounts'!AH$18, 'E2 Allocators'!$B$15:$W$15, 0),FALSE)*$G141)</f>
        <v>0</v>
      </c>
      <c r="AI141" s="2186">
        <f>IF(ISERROR(VLOOKUP(VLOOKUP($A141, 'E4 TB Allocation Details'!$A$18:$L$214, MATCH("Customer ID", 'E4 TB Allocation Details'!$A$18:$L$18, 0),FALSE), 'E2 Allocators'!$B$15:$W$358, MATCH('O5 Details by Class &amp; Accounts'!AI$18, 'E2 Allocators'!$B$15:$W$15, 0),FALSE)*$G141), 0, VLOOKUP(VLOOKUP($A141, 'E4 TB Allocation Details'!$A$18:$L$214, MATCH("Customer ID", 'E4 TB Allocation Details'!$A$18:$L$18, 0),FALSE), 'E2 Allocators'!$B$15:$W$358, MATCH('O5 Details by Class &amp; Accounts'!AI$18, 'E2 Allocators'!$B$15:$W$15, 0),FALSE)*$G141)</f>
        <v>0</v>
      </c>
      <c r="AJ141" s="2186">
        <f>IF(ISERROR(VLOOKUP(VLOOKUP($A141, 'E4 TB Allocation Details'!$A$18:$L$214, MATCH("Customer ID", 'E4 TB Allocation Details'!$A$18:$L$18, 0),FALSE), 'E2 Allocators'!$B$15:$W$358, MATCH('O5 Details by Class &amp; Accounts'!AJ$18, 'E2 Allocators'!$B$15:$W$15, 0),FALSE)*$G141), 0, VLOOKUP(VLOOKUP($A141, 'E4 TB Allocation Details'!$A$18:$L$214, MATCH("Customer ID", 'E4 TB Allocation Details'!$A$18:$L$18, 0),FALSE), 'E2 Allocators'!$B$15:$W$358, MATCH('O5 Details by Class &amp; Accounts'!AJ$18, 'E2 Allocators'!$B$15:$W$15, 0),FALSE)*$G141)</f>
        <v>777.32240407808558</v>
      </c>
      <c r="AK141" s="2186">
        <f>IF(ISERROR(VLOOKUP(VLOOKUP($A141, 'E4 TB Allocation Details'!$A$18:$L$214, MATCH("Customer ID", 'E4 TB Allocation Details'!$A$18:$L$18, 0),FALSE), 'E2 Allocators'!$B$15:$W$358, MATCH('O5 Details by Class &amp; Accounts'!AK$18, 'E2 Allocators'!$B$15:$W$15, 0),FALSE)*$G141), 0, VLOOKUP(VLOOKUP($A141, 'E4 TB Allocation Details'!$A$18:$L$214, MATCH("Customer ID", 'E4 TB Allocation Details'!$A$18:$L$18, 0),FALSE), 'E2 Allocators'!$B$15:$W$358, MATCH('O5 Details by Class &amp; Accounts'!AK$18, 'E2 Allocators'!$B$15:$W$15, 0),FALSE)*$G141)</f>
        <v>316.98492977576535</v>
      </c>
      <c r="AL141" s="2186">
        <f>IF(ISERROR(VLOOKUP(VLOOKUP($A141, 'E4 TB Allocation Details'!$A$18:$L$214, MATCH("Customer ID", 'E4 TB Allocation Details'!$A$18:$L$18, 0),FALSE), 'E2 Allocators'!$B$15:$W$358, MATCH('O5 Details by Class &amp; Accounts'!AL$18, 'E2 Allocators'!$B$15:$W$15, 0),FALSE)*$G141), 0, VLOOKUP(VLOOKUP($A141, 'E4 TB Allocation Details'!$A$18:$L$214, MATCH("Customer ID", 'E4 TB Allocation Details'!$A$18:$L$18, 0),FALSE), 'E2 Allocators'!$B$15:$W$358, MATCH('O5 Details by Class &amp; Accounts'!AL$18, 'E2 Allocators'!$B$15:$W$15, 0),FALSE)*$G141)</f>
        <v>254.46845751443385</v>
      </c>
      <c r="AM141" s="2186">
        <f>IF(ISERROR(VLOOKUP(VLOOKUP($A141, 'E4 TB Allocation Details'!$A$18:$L$214, MATCH("Customer ID", 'E4 TB Allocation Details'!$A$18:$L$18, 0),FALSE), 'E2 Allocators'!$B$15:$W$358, MATCH('O5 Details by Class &amp; Accounts'!AM$18, 'E2 Allocators'!$B$15:$W$15, 0),FALSE)*$G141), 0, VLOOKUP(VLOOKUP($A141, 'E4 TB Allocation Details'!$A$18:$L$214, MATCH("Customer ID", 'E4 TB Allocation Details'!$A$18:$L$18, 0),FALSE), 'E2 Allocators'!$B$15:$W$358, MATCH('O5 Details by Class &amp; Accounts'!AM$18, 'E2 Allocators'!$B$15:$W$15, 0),FALSE)*$G141)</f>
        <v>0</v>
      </c>
      <c r="AN141" s="2186">
        <f>IF(ISERROR(VLOOKUP(VLOOKUP($A141, 'E4 TB Allocation Details'!$A$18:$L$214, MATCH("Customer ID", 'E4 TB Allocation Details'!$A$18:$L$18, 0),FALSE), 'E2 Allocators'!$B$15:$W$358, MATCH('O5 Details by Class &amp; Accounts'!AN$18, 'E2 Allocators'!$B$15:$W$15, 0),FALSE)*$G141), 0, VLOOKUP(VLOOKUP($A141, 'E4 TB Allocation Details'!$A$18:$L$214, MATCH("Customer ID", 'E4 TB Allocation Details'!$A$18:$L$18, 0),FALSE), 'E2 Allocators'!$B$15:$W$358, MATCH('O5 Details by Class &amp; Accounts'!AN$18, 'E2 Allocators'!$B$15:$W$15, 0),FALSE)*$G141)</f>
        <v>0</v>
      </c>
      <c r="AO141" s="2186">
        <f>IF(ISERROR(VLOOKUP(VLOOKUP($A141, 'E4 TB Allocation Details'!$A$18:$L$214, MATCH("Customer ID", 'E4 TB Allocation Details'!$A$18:$L$18, 0),FALSE), 'E2 Allocators'!$B$15:$W$358, MATCH('O5 Details by Class &amp; Accounts'!AO$18, 'E2 Allocators'!$B$15:$W$15, 0),FALSE)*$G141), 0, VLOOKUP(VLOOKUP($A141, 'E4 TB Allocation Details'!$A$18:$L$214, MATCH("Customer ID", 'E4 TB Allocation Details'!$A$18:$L$18, 0),FALSE), 'E2 Allocators'!$B$15:$W$358, MATCH('O5 Details by Class &amp; Accounts'!AO$18, 'E2 Allocators'!$B$15:$W$15, 0),FALSE)*$G141)</f>
        <v>0</v>
      </c>
      <c r="AP141" s="2186">
        <f>IF(ISERROR(VLOOKUP(VLOOKUP($A141, 'E4 TB Allocation Details'!$A$18:$L$214, MATCH("Customer ID", 'E4 TB Allocation Details'!$A$18:$L$18, 0),FALSE), 'E2 Allocators'!$B$15:$W$358, MATCH('O5 Details by Class &amp; Accounts'!AP$18, 'E2 Allocators'!$B$15:$W$15, 0),FALSE)*$G141), 0, VLOOKUP(VLOOKUP($A141, 'E4 TB Allocation Details'!$A$18:$L$214, MATCH("Customer ID", 'E4 TB Allocation Details'!$A$18:$L$18, 0),FALSE), 'E2 Allocators'!$B$15:$W$358, MATCH('O5 Details by Class &amp; Accounts'!AP$18, 'E2 Allocators'!$B$15:$W$15, 0),FALSE)*$G141)</f>
        <v>0</v>
      </c>
      <c r="AQ141" s="2186">
        <f>IF(ISERROR(VLOOKUP(VLOOKUP($A141, 'E4 TB Allocation Details'!$A$18:$L$214, MATCH("Customer ID", 'E4 TB Allocation Details'!$A$18:$L$18, 0),FALSE), 'E2 Allocators'!$B$15:$W$358, MATCH('O5 Details by Class &amp; Accounts'!AQ$18, 'E2 Allocators'!$B$15:$W$15, 0),FALSE)*$G141), 0, VLOOKUP(VLOOKUP($A141, 'E4 TB Allocation Details'!$A$18:$L$214, MATCH("Customer ID", 'E4 TB Allocation Details'!$A$18:$L$18, 0),FALSE), 'E2 Allocators'!$B$15:$W$358, MATCH('O5 Details by Class &amp; Accounts'!AQ$18, 'E2 Allocators'!$B$15:$W$15, 0),FALSE)*$G141)</f>
        <v>0</v>
      </c>
      <c r="AR141" s="2186">
        <f>IF(ISERROR(VLOOKUP(VLOOKUP($A141, 'E4 TB Allocation Details'!$A$18:$L$214, MATCH("Customer ID", 'E4 TB Allocation Details'!$A$18:$L$18, 0),FALSE), 'E2 Allocators'!$B$15:$W$358, MATCH('O5 Details by Class &amp; Accounts'!AR$18, 'E2 Allocators'!$B$15:$W$15, 0),FALSE)*$G141), 0, VLOOKUP(VLOOKUP($A141, 'E4 TB Allocation Details'!$A$18:$L$214, MATCH("Customer ID", 'E4 TB Allocation Details'!$A$18:$L$18, 0),FALSE), 'E2 Allocators'!$B$15:$W$358, MATCH('O5 Details by Class &amp; Accounts'!AR$18, 'E2 Allocators'!$B$15:$W$15, 0),FALSE)*$G141)</f>
        <v>0</v>
      </c>
      <c r="AS141" s="2186">
        <f>IF(ISERROR(VLOOKUP(VLOOKUP($A141, 'E4 TB Allocation Details'!$A$18:$L$214, MATCH("Customer ID", 'E4 TB Allocation Details'!$A$18:$L$18, 0),FALSE), 'E2 Allocators'!$B$15:$W$358, MATCH('O5 Details by Class &amp; Accounts'!AS$18, 'E2 Allocators'!$B$15:$W$15, 0),FALSE)*$G141), 0, VLOOKUP(VLOOKUP($A141, 'E4 TB Allocation Details'!$A$18:$L$214, MATCH("Customer ID", 'E4 TB Allocation Details'!$A$18:$L$18, 0),FALSE), 'E2 Allocators'!$B$15:$W$358, MATCH('O5 Details by Class &amp; Accounts'!AS$18, 'E2 Allocators'!$B$15:$W$15, 0),FALSE)*$G141)</f>
        <v>0</v>
      </c>
      <c r="AT141" s="2186">
        <f>IF(ISERROR(VLOOKUP(VLOOKUP($A141, 'E4 TB Allocation Details'!$A$18:$L$214, MATCH("Customer ID", 'E4 TB Allocation Details'!$A$18:$L$18, 0),FALSE), 'E2 Allocators'!$B$15:$W$358, MATCH('O5 Details by Class &amp; Accounts'!AT$18, 'E2 Allocators'!$B$15:$W$15, 0),FALSE)*$G141), 0, VLOOKUP(VLOOKUP($A141, 'E4 TB Allocation Details'!$A$18:$L$214, MATCH("Customer ID", 'E4 TB Allocation Details'!$A$18:$L$18, 0),FALSE), 'E2 Allocators'!$B$15:$W$358, MATCH('O5 Details by Class &amp; Accounts'!AT$18, 'E2 Allocators'!$B$15:$W$15, 0),FALSE)*$G141)</f>
        <v>0</v>
      </c>
      <c r="AU141" s="2186">
        <f>IF(ISERROR(VLOOKUP(VLOOKUP($A141, 'E4 TB Allocation Details'!$A$18:$L$214, MATCH("Customer ID", 'E4 TB Allocation Details'!$A$18:$L$18, 0),FALSE), 'E2 Allocators'!$B$15:$W$358, MATCH('O5 Details by Class &amp; Accounts'!AU$18, 'E2 Allocators'!$B$15:$W$15, 0),FALSE)*$G141), 0, VLOOKUP(VLOOKUP($A141, 'E4 TB Allocation Details'!$A$18:$L$214, MATCH("Customer ID", 'E4 TB Allocation Details'!$A$18:$L$18, 0),FALSE), 'E2 Allocators'!$B$15:$W$358, MATCH('O5 Details by Class &amp; Accounts'!AU$18, 'E2 Allocators'!$B$15:$W$15, 0),FALSE)*$G141)</f>
        <v>0</v>
      </c>
      <c r="AV141" s="2186">
        <f>IF(ISERROR(VLOOKUP(VLOOKUP($A141, 'E4 TB Allocation Details'!$A$18:$L$214, MATCH("Customer ID", 'E4 TB Allocation Details'!$A$18:$L$18, 0),FALSE), 'E2 Allocators'!$B$15:$W$358, MATCH('O5 Details by Class &amp; Accounts'!AV$18, 'E2 Allocators'!$B$15:$W$15, 0),FALSE)*$G141), 0, VLOOKUP(VLOOKUP($A141, 'E4 TB Allocation Details'!$A$18:$L$214, MATCH("Customer ID", 'E4 TB Allocation Details'!$A$18:$L$18, 0),FALSE), 'E2 Allocators'!$B$15:$W$358, MATCH('O5 Details by Class &amp; Accounts'!AV$18, 'E2 Allocators'!$B$15:$W$15, 0),FALSE)*$G141)</f>
        <v>0</v>
      </c>
      <c r="AW141" s="2186">
        <f>IF(ISERROR(VLOOKUP(VLOOKUP($A141, 'E4 TB Allocation Details'!$A$18:$L$214, MATCH("Customer ID", 'E4 TB Allocation Details'!$A$18:$L$18, 0),FALSE), 'E2 Allocators'!$B$15:$W$358, MATCH('O5 Details by Class &amp; Accounts'!AW$18, 'E2 Allocators'!$B$15:$W$15, 0),FALSE)*$G141), 0, VLOOKUP(VLOOKUP($A141, 'E4 TB Allocation Details'!$A$18:$L$214, MATCH("Customer ID", 'E4 TB Allocation Details'!$A$18:$L$18, 0),FALSE), 'E2 Allocators'!$B$15:$W$358, MATCH('O5 Details by Class &amp; Accounts'!AW$18, 'E2 Allocators'!$B$15:$W$15, 0),FALSE)*$G141)</f>
        <v>0</v>
      </c>
      <c r="AX141" s="2186">
        <f t="shared" si="40"/>
        <v>43414.436999999991</v>
      </c>
      <c r="AY141" s="2186">
        <f>IF(ISERROR(VLOOKUP(VLOOKUP($A141, 'E4 TB Allocation Details'!$A$18:$L$214, MATCH("Misc ID", 'E4 TB Allocation Details'!$A$18:$L$18, 0),FALSE), 'E2 Allocators'!$B$15:$W$358, MATCH('O5 Details by Class &amp; Accounts'!AY$18, 'E2 Allocators'!$B$15:$W$15, 0),FALSE)*$E141), 0, VLOOKUP(VLOOKUP($A141, 'E4 TB Allocation Details'!$A$18:$L$214, MATCH("Misc ID", 'E4 TB Allocation Details'!$A$18:$L$18, 0),FALSE), 'E2 Allocators'!$B$15:$W$358, MATCH('O5 Details by Class &amp; Accounts'!AY$18, 'E2 Allocators'!$B$15:$W$15, 0),FALSE)*$E141)</f>
        <v>0</v>
      </c>
      <c r="AZ141" s="2186">
        <f>IF(ISERROR(VLOOKUP(VLOOKUP($A141, 'E4 TB Allocation Details'!$A$18:$L$214, MATCH("Misc ID", 'E4 TB Allocation Details'!$A$18:$L$18, 0),FALSE), 'E2 Allocators'!$B$15:$W$358, MATCH('O5 Details by Class &amp; Accounts'!AZ$18, 'E2 Allocators'!$B$15:$W$15, 0),FALSE)*$E141), 0, VLOOKUP(VLOOKUP($A141, 'E4 TB Allocation Details'!$A$18:$L$214, MATCH("Misc ID", 'E4 TB Allocation Details'!$A$18:$L$18, 0),FALSE), 'E2 Allocators'!$B$15:$W$358, MATCH('O5 Details by Class &amp; Accounts'!AZ$18, 'E2 Allocators'!$B$15:$W$15, 0),FALSE)*$E141)</f>
        <v>0</v>
      </c>
      <c r="BA141" s="2186">
        <f>IF(ISERROR(VLOOKUP(VLOOKUP($A141, 'E4 TB Allocation Details'!$A$18:$L$214, MATCH("Misc ID", 'E4 TB Allocation Details'!$A$18:$L$18, 0),FALSE), 'E2 Allocators'!$B$15:$W$358, MATCH('O5 Details by Class &amp; Accounts'!BA$18, 'E2 Allocators'!$B$15:$W$15, 0),FALSE)*$E141), 0, VLOOKUP(VLOOKUP($A141, 'E4 TB Allocation Details'!$A$18:$L$214, MATCH("Misc ID", 'E4 TB Allocation Details'!$A$18:$L$18, 0),FALSE), 'E2 Allocators'!$B$15:$W$358, MATCH('O5 Details by Class &amp; Accounts'!BA$18, 'E2 Allocators'!$B$15:$W$15, 0),FALSE)*$E141)</f>
        <v>0</v>
      </c>
      <c r="BB141" s="2186">
        <f>IF(ISERROR(VLOOKUP(VLOOKUP($A141, 'E4 TB Allocation Details'!$A$18:$L$214, MATCH("Misc ID", 'E4 TB Allocation Details'!$A$18:$L$18, 0),FALSE), 'E2 Allocators'!$B$15:$W$358, MATCH('O5 Details by Class &amp; Accounts'!BB$18, 'E2 Allocators'!$B$15:$W$15, 0),FALSE)*$E141), 0, VLOOKUP(VLOOKUP($A141, 'E4 TB Allocation Details'!$A$18:$L$214, MATCH("Misc ID", 'E4 TB Allocation Details'!$A$18:$L$18, 0),FALSE), 'E2 Allocators'!$B$15:$W$358, MATCH('O5 Details by Class &amp; Accounts'!BB$18, 'E2 Allocators'!$B$15:$W$15, 0),FALSE)*$E141)</f>
        <v>0</v>
      </c>
      <c r="BC141" s="2186">
        <f>IF(ISERROR(VLOOKUP(VLOOKUP($A141, 'E4 TB Allocation Details'!$A$18:$L$214, MATCH("Misc ID", 'E4 TB Allocation Details'!$A$18:$L$18, 0),FALSE), 'E2 Allocators'!$B$15:$W$358, MATCH('O5 Details by Class &amp; Accounts'!BC$18, 'E2 Allocators'!$B$15:$W$15, 0),FALSE)*$E141), 0, VLOOKUP(VLOOKUP($A141, 'E4 TB Allocation Details'!$A$18:$L$214, MATCH("Misc ID", 'E4 TB Allocation Details'!$A$18:$L$18, 0),FALSE), 'E2 Allocators'!$B$15:$W$358, MATCH('O5 Details by Class &amp; Accounts'!BC$18, 'E2 Allocators'!$B$15:$W$15, 0),FALSE)*$E141)</f>
        <v>0</v>
      </c>
      <c r="BD141" s="2186">
        <f>IF(ISERROR(VLOOKUP(VLOOKUP($A141, 'E4 TB Allocation Details'!$A$18:$L$214, MATCH("Misc ID", 'E4 TB Allocation Details'!$A$18:$L$18, 0),FALSE), 'E2 Allocators'!$B$15:$W$358, MATCH('O5 Details by Class &amp; Accounts'!BD$18, 'E2 Allocators'!$B$15:$W$15, 0),FALSE)*$E141), 0, VLOOKUP(VLOOKUP($A141, 'E4 TB Allocation Details'!$A$18:$L$214, MATCH("Misc ID", 'E4 TB Allocation Details'!$A$18:$L$18, 0),FALSE), 'E2 Allocators'!$B$15:$W$358, MATCH('O5 Details by Class &amp; Accounts'!BD$18, 'E2 Allocators'!$B$15:$W$15, 0),FALSE)*$E141)</f>
        <v>0</v>
      </c>
      <c r="BE141" s="2186">
        <f>IF(ISERROR(VLOOKUP(VLOOKUP($A141, 'E4 TB Allocation Details'!$A$18:$L$214, MATCH("Misc ID", 'E4 TB Allocation Details'!$A$18:$L$18, 0),FALSE), 'E2 Allocators'!$B$15:$W$358, MATCH('O5 Details by Class &amp; Accounts'!BE$18, 'E2 Allocators'!$B$15:$W$15, 0),FALSE)*$E141), 0, VLOOKUP(VLOOKUP($A141, 'E4 TB Allocation Details'!$A$18:$L$214, MATCH("Misc ID", 'E4 TB Allocation Details'!$A$18:$L$18, 0),FALSE), 'E2 Allocators'!$B$15:$W$358, MATCH('O5 Details by Class &amp; Accounts'!BE$18, 'E2 Allocators'!$B$15:$W$15, 0),FALSE)*$E141)</f>
        <v>0</v>
      </c>
      <c r="BF141" s="2186">
        <f>IF(ISERROR(VLOOKUP(VLOOKUP($A141, 'E4 TB Allocation Details'!$A$18:$L$214, MATCH("Misc ID", 'E4 TB Allocation Details'!$A$18:$L$18, 0),FALSE), 'E2 Allocators'!$B$15:$W$358, MATCH('O5 Details by Class &amp; Accounts'!BF$18, 'E2 Allocators'!$B$15:$W$15, 0),FALSE)*$E141), 0, VLOOKUP(VLOOKUP($A141, 'E4 TB Allocation Details'!$A$18:$L$214, MATCH("Misc ID", 'E4 TB Allocation Details'!$A$18:$L$18, 0),FALSE), 'E2 Allocators'!$B$15:$W$358, MATCH('O5 Details by Class &amp; Accounts'!BF$18, 'E2 Allocators'!$B$15:$W$15, 0),FALSE)*$E141)</f>
        <v>0</v>
      </c>
      <c r="BG141" s="2186">
        <f>IF(ISERROR(VLOOKUP(VLOOKUP($A141, 'E4 TB Allocation Details'!$A$18:$L$214, MATCH("Misc ID", 'E4 TB Allocation Details'!$A$18:$L$18, 0),FALSE), 'E2 Allocators'!$B$15:$W$358, MATCH('O5 Details by Class &amp; Accounts'!BG$18, 'E2 Allocators'!$B$15:$W$15, 0),FALSE)*$E141), 0, VLOOKUP(VLOOKUP($A141, 'E4 TB Allocation Details'!$A$18:$L$214, MATCH("Misc ID", 'E4 TB Allocation Details'!$A$18:$L$18, 0),FALSE), 'E2 Allocators'!$B$15:$W$358, MATCH('O5 Details by Class &amp; Accounts'!BG$18, 'E2 Allocators'!$B$15:$W$15, 0),FALSE)*$E141)</f>
        <v>0</v>
      </c>
      <c r="BH141" s="2186">
        <f>IF(ISERROR(VLOOKUP(VLOOKUP($A141, 'E4 TB Allocation Details'!$A$18:$L$214, MATCH("Misc ID", 'E4 TB Allocation Details'!$A$18:$L$18, 0),FALSE), 'E2 Allocators'!$B$15:$W$358, MATCH('O5 Details by Class &amp; Accounts'!BH$18, 'E2 Allocators'!$B$15:$W$15, 0),FALSE)*$E141), 0, VLOOKUP(VLOOKUP($A141, 'E4 TB Allocation Details'!$A$18:$L$214, MATCH("Misc ID", 'E4 TB Allocation Details'!$A$18:$L$18, 0),FALSE), 'E2 Allocators'!$B$15:$W$358, MATCH('O5 Details by Class &amp; Accounts'!BH$18, 'E2 Allocators'!$B$15:$W$15, 0),FALSE)*$E141)</f>
        <v>0</v>
      </c>
      <c r="BI141" s="2186">
        <f>IF(ISERROR(VLOOKUP(VLOOKUP($A141, 'E4 TB Allocation Details'!$A$18:$L$214, MATCH("Misc ID", 'E4 TB Allocation Details'!$A$18:$L$18, 0),FALSE), 'E2 Allocators'!$B$15:$W$358, MATCH('O5 Details by Class &amp; Accounts'!BI$18, 'E2 Allocators'!$B$15:$W$15, 0),FALSE)*$E141), 0, VLOOKUP(VLOOKUP($A141, 'E4 TB Allocation Details'!$A$18:$L$214, MATCH("Misc ID", 'E4 TB Allocation Details'!$A$18:$L$18, 0),FALSE), 'E2 Allocators'!$B$15:$W$358, MATCH('O5 Details by Class &amp; Accounts'!BI$18, 'E2 Allocators'!$B$15:$W$15, 0),FALSE)*$E141)</f>
        <v>0</v>
      </c>
      <c r="BJ141" s="2186">
        <f>IF(ISERROR(VLOOKUP(VLOOKUP($A141, 'E4 TB Allocation Details'!$A$18:$L$214, MATCH("Misc ID", 'E4 TB Allocation Details'!$A$18:$L$18, 0),FALSE), 'E2 Allocators'!$B$15:$W$358, MATCH('O5 Details by Class &amp; Accounts'!BJ$18, 'E2 Allocators'!$B$15:$W$15, 0),FALSE)*$E141), 0, VLOOKUP(VLOOKUP($A141, 'E4 TB Allocation Details'!$A$18:$L$214, MATCH("Misc ID", 'E4 TB Allocation Details'!$A$18:$L$18, 0),FALSE), 'E2 Allocators'!$B$15:$W$358, MATCH('O5 Details by Class &amp; Accounts'!BJ$18, 'E2 Allocators'!$B$15:$W$15, 0),FALSE)*$E141)</f>
        <v>0</v>
      </c>
      <c r="BK141" s="2186">
        <f>IF(ISERROR(VLOOKUP(VLOOKUP($A141, 'E4 TB Allocation Details'!$A$18:$L$214, MATCH("Misc ID", 'E4 TB Allocation Details'!$A$18:$L$18, 0),FALSE), 'E2 Allocators'!$B$15:$W$358, MATCH('O5 Details by Class &amp; Accounts'!BK$18, 'E2 Allocators'!$B$15:$W$15, 0),FALSE)*$E141), 0, VLOOKUP(VLOOKUP($A141, 'E4 TB Allocation Details'!$A$18:$L$214, MATCH("Misc ID", 'E4 TB Allocation Details'!$A$18:$L$18, 0),FALSE), 'E2 Allocators'!$B$15:$W$358, MATCH('O5 Details by Class &amp; Accounts'!BK$18, 'E2 Allocators'!$B$15:$W$15, 0),FALSE)*$E141)</f>
        <v>0</v>
      </c>
      <c r="BL141" s="2186">
        <f>IF(ISERROR(VLOOKUP(VLOOKUP($A141, 'E4 TB Allocation Details'!$A$18:$L$214, MATCH("Misc ID", 'E4 TB Allocation Details'!$A$18:$L$18, 0),FALSE), 'E2 Allocators'!$B$15:$W$358, MATCH('O5 Details by Class &amp; Accounts'!BL$18, 'E2 Allocators'!$B$15:$W$15, 0),FALSE)*$E141), 0, VLOOKUP(VLOOKUP($A141, 'E4 TB Allocation Details'!$A$18:$L$214, MATCH("Misc ID", 'E4 TB Allocation Details'!$A$18:$L$18, 0),FALSE), 'E2 Allocators'!$B$15:$W$358, MATCH('O5 Details by Class &amp; Accounts'!BL$18, 'E2 Allocators'!$B$15:$W$15, 0),FALSE)*$E141)</f>
        <v>0</v>
      </c>
      <c r="BM141" s="2186">
        <f>IF(ISERROR(VLOOKUP(VLOOKUP($A141, 'E4 TB Allocation Details'!$A$18:$L$214, MATCH("Misc ID", 'E4 TB Allocation Details'!$A$18:$L$18, 0),FALSE), 'E2 Allocators'!$B$15:$W$358, MATCH('O5 Details by Class &amp; Accounts'!BM$18, 'E2 Allocators'!$B$15:$W$15, 0),FALSE)*$E141), 0, VLOOKUP(VLOOKUP($A141, 'E4 TB Allocation Details'!$A$18:$L$214, MATCH("Misc ID", 'E4 TB Allocation Details'!$A$18:$L$18, 0),FALSE), 'E2 Allocators'!$B$15:$W$358, MATCH('O5 Details by Class &amp; Accounts'!BM$18, 'E2 Allocators'!$B$15:$W$15, 0),FALSE)*$E141)</f>
        <v>0</v>
      </c>
      <c r="BN141" s="2186">
        <f>IF(ISERROR(VLOOKUP(VLOOKUP($A141, 'E4 TB Allocation Details'!$A$18:$L$214, MATCH("Misc ID", 'E4 TB Allocation Details'!$A$18:$L$18, 0),FALSE), 'E2 Allocators'!$B$15:$W$358, MATCH('O5 Details by Class &amp; Accounts'!BN$18, 'E2 Allocators'!$B$15:$W$15, 0),FALSE)*$E141), 0, VLOOKUP(VLOOKUP($A141, 'E4 TB Allocation Details'!$A$18:$L$214, MATCH("Misc ID", 'E4 TB Allocation Details'!$A$18:$L$18, 0),FALSE), 'E2 Allocators'!$B$15:$W$358, MATCH('O5 Details by Class &amp; Accounts'!BN$18, 'E2 Allocators'!$B$15:$W$15, 0),FALSE)*$E141)</f>
        <v>0</v>
      </c>
      <c r="BO141" s="2186">
        <f>IF(ISERROR(VLOOKUP(VLOOKUP($A141, 'E4 TB Allocation Details'!$A$18:$L$214, MATCH("Misc ID", 'E4 TB Allocation Details'!$A$18:$L$18, 0),FALSE), 'E2 Allocators'!$B$15:$W$358, MATCH('O5 Details by Class &amp; Accounts'!BO$18, 'E2 Allocators'!$B$15:$W$15, 0),FALSE)*$E141), 0, VLOOKUP(VLOOKUP($A141, 'E4 TB Allocation Details'!$A$18:$L$214, MATCH("Misc ID", 'E4 TB Allocation Details'!$A$18:$L$18, 0),FALSE), 'E2 Allocators'!$B$15:$W$358, MATCH('O5 Details by Class &amp; Accounts'!BO$18, 'E2 Allocators'!$B$15:$W$15, 0),FALSE)*$E141)</f>
        <v>0</v>
      </c>
      <c r="BP141" s="2186">
        <f>IF(ISERROR(VLOOKUP(VLOOKUP($A141, 'E4 TB Allocation Details'!$A$18:$L$214, MATCH("Misc ID", 'E4 TB Allocation Details'!$A$18:$L$18, 0),FALSE), 'E2 Allocators'!$B$15:$W$358, MATCH('O5 Details by Class &amp; Accounts'!BP$18, 'E2 Allocators'!$B$15:$W$15, 0),FALSE)*$E141), 0, VLOOKUP(VLOOKUP($A141, 'E4 TB Allocation Details'!$A$18:$L$214, MATCH("Misc ID", 'E4 TB Allocation Details'!$A$18:$L$18, 0),FALSE), 'E2 Allocators'!$B$15:$W$358, MATCH('O5 Details by Class &amp; Accounts'!BP$18, 'E2 Allocators'!$B$15:$W$15, 0),FALSE)*$E141)</f>
        <v>0</v>
      </c>
      <c r="BQ141" s="2186">
        <f>IF(ISERROR(VLOOKUP(VLOOKUP($A141, 'E4 TB Allocation Details'!$A$18:$L$214, MATCH("Misc ID", 'E4 TB Allocation Details'!$A$18:$L$18, 0),FALSE), 'E2 Allocators'!$B$15:$W$358, MATCH('O5 Details by Class &amp; Accounts'!BQ$18, 'E2 Allocators'!$B$15:$W$15, 0),FALSE)*$E141), 0, VLOOKUP(VLOOKUP($A141, 'E4 TB Allocation Details'!$A$18:$L$214, MATCH("Misc ID", 'E4 TB Allocation Details'!$A$18:$L$18, 0),FALSE), 'E2 Allocators'!$B$15:$W$358, MATCH('O5 Details by Class &amp; Accounts'!BQ$18, 'E2 Allocators'!$B$15:$W$15, 0),FALSE)*$E141)</f>
        <v>0</v>
      </c>
      <c r="BR141" s="2186">
        <f>IF(ISERROR(VLOOKUP(VLOOKUP($A141, 'E4 TB Allocation Details'!$A$18:$L$214, MATCH("Misc ID", 'E4 TB Allocation Details'!$A$18:$L$18, 0),FALSE), 'E2 Allocators'!$B$15:$W$358, MATCH('O5 Details by Class &amp; Accounts'!BR$18, 'E2 Allocators'!$B$15:$W$15, 0),FALSE)*$E141), 0, VLOOKUP(VLOOKUP($A141, 'E4 TB Allocation Details'!$A$18:$L$214, MATCH("Misc ID", 'E4 TB Allocation Details'!$A$18:$L$18, 0),FALSE), 'E2 Allocators'!$B$15:$W$358, MATCH('O5 Details by Class &amp; Accounts'!BR$18, 'E2 Allocators'!$B$15:$W$15, 0),FALSE)*$E141)</f>
        <v>0</v>
      </c>
      <c r="BS141" s="2186">
        <f t="shared" si="41"/>
        <v>0</v>
      </c>
      <c r="BT141" s="2186">
        <f>IF(ISERROR(VLOOKUP(VLOOKUP($A141, 'E4 TB Allocation Details'!$A$18:$L$214, MATCH("A &amp; G ID", 'E4 TB Allocation Details'!$A$18:$L$18, 0),FALSE), 'E2 Allocators'!$B$15:$W$358, MATCH('O5 Details by Class &amp; Accounts'!BT$18, 'E2 Allocators'!$B$15:$W$15, 0),FALSE)*$E141), 0, VLOOKUP(VLOOKUP($A141, 'E4 TB Allocation Details'!$A$18:$L$214, MATCH("A &amp; G ID", 'E4 TB Allocation Details'!$A$18:$L$18, 0),FALSE), 'E2 Allocators'!$B$15:$W$358, MATCH('O5 Details by Class &amp; Accounts'!BT$18, 'E2 Allocators'!$B$15:$W$15, 0),FALSE)*$E141)</f>
        <v>0</v>
      </c>
      <c r="BU141" s="2186">
        <f>IF(ISERROR(VLOOKUP(VLOOKUP($A141, 'E4 TB Allocation Details'!$A$18:$L$214, MATCH("A &amp; G ID", 'E4 TB Allocation Details'!$A$18:$L$18, 0),FALSE), 'E2 Allocators'!$B$15:$W$358, MATCH('O5 Details by Class &amp; Accounts'!BU$18, 'E2 Allocators'!$B$15:$W$15, 0),FALSE)*$E141), 0, VLOOKUP(VLOOKUP($A141, 'E4 TB Allocation Details'!$A$18:$L$214, MATCH("A &amp; G ID", 'E4 TB Allocation Details'!$A$18:$L$18, 0),FALSE), 'E2 Allocators'!$B$15:$W$358, MATCH('O5 Details by Class &amp; Accounts'!BU$18, 'E2 Allocators'!$B$15:$W$15, 0),FALSE)*$E141)</f>
        <v>0</v>
      </c>
      <c r="BV141" s="2186">
        <f>IF(ISERROR(VLOOKUP(VLOOKUP($A141, 'E4 TB Allocation Details'!$A$18:$L$214, MATCH("A &amp; G ID", 'E4 TB Allocation Details'!$A$18:$L$18, 0),FALSE), 'E2 Allocators'!$B$15:$W$358, MATCH('O5 Details by Class &amp; Accounts'!BV$18, 'E2 Allocators'!$B$15:$W$15, 0),FALSE)*$E141), 0, VLOOKUP(VLOOKUP($A141, 'E4 TB Allocation Details'!$A$18:$L$214, MATCH("A &amp; G ID", 'E4 TB Allocation Details'!$A$18:$L$18, 0),FALSE), 'E2 Allocators'!$B$15:$W$358, MATCH('O5 Details by Class &amp; Accounts'!BV$18, 'E2 Allocators'!$B$15:$W$15, 0),FALSE)*$E141)</f>
        <v>0</v>
      </c>
      <c r="BW141" s="2186">
        <f>IF(ISERROR(VLOOKUP(VLOOKUP($A141, 'E4 TB Allocation Details'!$A$18:$L$214, MATCH("A &amp; G ID", 'E4 TB Allocation Details'!$A$18:$L$18, 0),FALSE), 'E2 Allocators'!$B$15:$W$358, MATCH('O5 Details by Class &amp; Accounts'!BW$18, 'E2 Allocators'!$B$15:$W$15, 0),FALSE)*$E141), 0, VLOOKUP(VLOOKUP($A141, 'E4 TB Allocation Details'!$A$18:$L$214, MATCH("A &amp; G ID", 'E4 TB Allocation Details'!$A$18:$L$18, 0),FALSE), 'E2 Allocators'!$B$15:$W$358, MATCH('O5 Details by Class &amp; Accounts'!BW$18, 'E2 Allocators'!$B$15:$W$15, 0),FALSE)*$E141)</f>
        <v>0</v>
      </c>
      <c r="BX141" s="2186">
        <f>IF(ISERROR(VLOOKUP(VLOOKUP($A141, 'E4 TB Allocation Details'!$A$18:$L$214, MATCH("A &amp; G ID", 'E4 TB Allocation Details'!$A$18:$L$18, 0),FALSE), 'E2 Allocators'!$B$15:$W$358, MATCH('O5 Details by Class &amp; Accounts'!BX$18, 'E2 Allocators'!$B$15:$W$15, 0),FALSE)*$E141), 0, VLOOKUP(VLOOKUP($A141, 'E4 TB Allocation Details'!$A$18:$L$214, MATCH("A &amp; G ID", 'E4 TB Allocation Details'!$A$18:$L$18, 0),FALSE), 'E2 Allocators'!$B$15:$W$358, MATCH('O5 Details by Class &amp; Accounts'!BX$18, 'E2 Allocators'!$B$15:$W$15, 0),FALSE)*$E141)</f>
        <v>0</v>
      </c>
      <c r="BY141" s="2186">
        <f>IF(ISERROR(VLOOKUP(VLOOKUP($A141, 'E4 TB Allocation Details'!$A$18:$L$214, MATCH("A &amp; G ID", 'E4 TB Allocation Details'!$A$18:$L$18, 0),FALSE), 'E2 Allocators'!$B$15:$W$358, MATCH('O5 Details by Class &amp; Accounts'!BY$18, 'E2 Allocators'!$B$15:$W$15, 0),FALSE)*$E141), 0, VLOOKUP(VLOOKUP($A141, 'E4 TB Allocation Details'!$A$18:$L$214, MATCH("A &amp; G ID", 'E4 TB Allocation Details'!$A$18:$L$18, 0),FALSE), 'E2 Allocators'!$B$15:$W$358, MATCH('O5 Details by Class &amp; Accounts'!BY$18, 'E2 Allocators'!$B$15:$W$15, 0),FALSE)*$E141)</f>
        <v>0</v>
      </c>
      <c r="BZ141" s="2186">
        <f>IF(ISERROR(VLOOKUP(VLOOKUP($A141, 'E4 TB Allocation Details'!$A$18:$L$214, MATCH("A &amp; G ID", 'E4 TB Allocation Details'!$A$18:$L$18, 0),FALSE), 'E2 Allocators'!$B$15:$W$358, MATCH('O5 Details by Class &amp; Accounts'!BZ$18, 'E2 Allocators'!$B$15:$W$15, 0),FALSE)*$E141), 0, VLOOKUP(VLOOKUP($A141, 'E4 TB Allocation Details'!$A$18:$L$214, MATCH("A &amp; G ID", 'E4 TB Allocation Details'!$A$18:$L$18, 0),FALSE), 'E2 Allocators'!$B$15:$W$358, MATCH('O5 Details by Class &amp; Accounts'!BZ$18, 'E2 Allocators'!$B$15:$W$15, 0),FALSE)*$E141)</f>
        <v>0</v>
      </c>
      <c r="CA141" s="2186">
        <f>IF(ISERROR(VLOOKUP(VLOOKUP($A141, 'E4 TB Allocation Details'!$A$18:$L$214, MATCH("A &amp; G ID", 'E4 TB Allocation Details'!$A$18:$L$18, 0),FALSE), 'E2 Allocators'!$B$15:$W$358, MATCH('O5 Details by Class &amp; Accounts'!CA$18, 'E2 Allocators'!$B$15:$W$15, 0),FALSE)*$E141), 0, VLOOKUP(VLOOKUP($A141, 'E4 TB Allocation Details'!$A$18:$L$214, MATCH("A &amp; G ID", 'E4 TB Allocation Details'!$A$18:$L$18, 0),FALSE), 'E2 Allocators'!$B$15:$W$358, MATCH('O5 Details by Class &amp; Accounts'!CA$18, 'E2 Allocators'!$B$15:$W$15, 0),FALSE)*$E141)</f>
        <v>0</v>
      </c>
      <c r="CB141" s="2186">
        <f>IF(ISERROR(VLOOKUP(VLOOKUP($A141, 'E4 TB Allocation Details'!$A$18:$L$214, MATCH("A &amp; G ID", 'E4 TB Allocation Details'!$A$18:$L$18, 0),FALSE), 'E2 Allocators'!$B$15:$W$358, MATCH('O5 Details by Class &amp; Accounts'!CB$18, 'E2 Allocators'!$B$15:$W$15, 0),FALSE)*$E141), 0, VLOOKUP(VLOOKUP($A141, 'E4 TB Allocation Details'!$A$18:$L$214, MATCH("A &amp; G ID", 'E4 TB Allocation Details'!$A$18:$L$18, 0),FALSE), 'E2 Allocators'!$B$15:$W$358, MATCH('O5 Details by Class &amp; Accounts'!CB$18, 'E2 Allocators'!$B$15:$W$15, 0),FALSE)*$E141)</f>
        <v>0</v>
      </c>
      <c r="CC141" s="2186">
        <f>IF(ISERROR(VLOOKUP(VLOOKUP($A141, 'E4 TB Allocation Details'!$A$18:$L$214, MATCH("A &amp; G ID", 'E4 TB Allocation Details'!$A$18:$L$18, 0),FALSE), 'E2 Allocators'!$B$15:$W$358, MATCH('O5 Details by Class &amp; Accounts'!CC$18, 'E2 Allocators'!$B$15:$W$15, 0),FALSE)*$E141), 0, VLOOKUP(VLOOKUP($A141, 'E4 TB Allocation Details'!$A$18:$L$214, MATCH("A &amp; G ID", 'E4 TB Allocation Details'!$A$18:$L$18, 0),FALSE), 'E2 Allocators'!$B$15:$W$358, MATCH('O5 Details by Class &amp; Accounts'!CC$18, 'E2 Allocators'!$B$15:$W$15, 0),FALSE)*$E141)</f>
        <v>0</v>
      </c>
      <c r="CD141" s="2186">
        <f>IF(ISERROR(VLOOKUP(VLOOKUP($A141, 'E4 TB Allocation Details'!$A$18:$L$214, MATCH("A &amp; G ID", 'E4 TB Allocation Details'!$A$18:$L$18, 0),FALSE), 'E2 Allocators'!$B$15:$W$358, MATCH('O5 Details by Class &amp; Accounts'!CD$18, 'E2 Allocators'!$B$15:$W$15, 0),FALSE)*$E141), 0, VLOOKUP(VLOOKUP($A141, 'E4 TB Allocation Details'!$A$18:$L$214, MATCH("A &amp; G ID", 'E4 TB Allocation Details'!$A$18:$L$18, 0),FALSE), 'E2 Allocators'!$B$15:$W$358, MATCH('O5 Details by Class &amp; Accounts'!CD$18, 'E2 Allocators'!$B$15:$W$15, 0),FALSE)*$E141)</f>
        <v>0</v>
      </c>
      <c r="CE141" s="2186">
        <f>IF(ISERROR(VLOOKUP(VLOOKUP($A141, 'E4 TB Allocation Details'!$A$18:$L$214, MATCH("A &amp; G ID", 'E4 TB Allocation Details'!$A$18:$L$18, 0),FALSE), 'E2 Allocators'!$B$15:$W$358, MATCH('O5 Details by Class &amp; Accounts'!CE$18, 'E2 Allocators'!$B$15:$W$15, 0),FALSE)*$E141), 0, VLOOKUP(VLOOKUP($A141, 'E4 TB Allocation Details'!$A$18:$L$214, MATCH("A &amp; G ID", 'E4 TB Allocation Details'!$A$18:$L$18, 0),FALSE), 'E2 Allocators'!$B$15:$W$358, MATCH('O5 Details by Class &amp; Accounts'!CE$18, 'E2 Allocators'!$B$15:$W$15, 0),FALSE)*$E141)</f>
        <v>0</v>
      </c>
      <c r="CF141" s="2186">
        <f>IF(ISERROR(VLOOKUP(VLOOKUP($A141, 'E4 TB Allocation Details'!$A$18:$L$214, MATCH("A &amp; G ID", 'E4 TB Allocation Details'!$A$18:$L$18, 0),FALSE), 'E2 Allocators'!$B$15:$W$358, MATCH('O5 Details by Class &amp; Accounts'!CF$18, 'E2 Allocators'!$B$15:$W$15, 0),FALSE)*$E141), 0, VLOOKUP(VLOOKUP($A141, 'E4 TB Allocation Details'!$A$18:$L$214, MATCH("A &amp; G ID", 'E4 TB Allocation Details'!$A$18:$L$18, 0),FALSE), 'E2 Allocators'!$B$15:$W$358, MATCH('O5 Details by Class &amp; Accounts'!CF$18, 'E2 Allocators'!$B$15:$W$15, 0),FALSE)*$E141)</f>
        <v>0</v>
      </c>
      <c r="CG141" s="2186">
        <f>IF(ISERROR(VLOOKUP(VLOOKUP($A141, 'E4 TB Allocation Details'!$A$18:$L$214, MATCH("A &amp; G ID", 'E4 TB Allocation Details'!$A$18:$L$18, 0),FALSE), 'E2 Allocators'!$B$15:$W$358, MATCH('O5 Details by Class &amp; Accounts'!CG$18, 'E2 Allocators'!$B$15:$W$15, 0),FALSE)*$E141), 0, VLOOKUP(VLOOKUP($A141, 'E4 TB Allocation Details'!$A$18:$L$214, MATCH("A &amp; G ID", 'E4 TB Allocation Details'!$A$18:$L$18, 0),FALSE), 'E2 Allocators'!$B$15:$W$358, MATCH('O5 Details by Class &amp; Accounts'!CG$18, 'E2 Allocators'!$B$15:$W$15, 0),FALSE)*$E141)</f>
        <v>0</v>
      </c>
      <c r="CH141" s="2186">
        <f>IF(ISERROR(VLOOKUP(VLOOKUP($A141, 'E4 TB Allocation Details'!$A$18:$L$214, MATCH("A &amp; G ID", 'E4 TB Allocation Details'!$A$18:$L$18, 0),FALSE), 'E2 Allocators'!$B$15:$W$358, MATCH('O5 Details by Class &amp; Accounts'!CH$18, 'E2 Allocators'!$B$15:$W$15, 0),FALSE)*$E141), 0, VLOOKUP(VLOOKUP($A141, 'E4 TB Allocation Details'!$A$18:$L$214, MATCH("A &amp; G ID", 'E4 TB Allocation Details'!$A$18:$L$18, 0),FALSE), 'E2 Allocators'!$B$15:$W$358, MATCH('O5 Details by Class &amp; Accounts'!CH$18, 'E2 Allocators'!$B$15:$W$15, 0),FALSE)*$E141)</f>
        <v>0</v>
      </c>
      <c r="CI141" s="2186">
        <f>IF(ISERROR(VLOOKUP(VLOOKUP($A141, 'E4 TB Allocation Details'!$A$18:$L$214, MATCH("A &amp; G ID", 'E4 TB Allocation Details'!$A$18:$L$18, 0),FALSE), 'E2 Allocators'!$B$15:$W$358, MATCH('O5 Details by Class &amp; Accounts'!CI$18, 'E2 Allocators'!$B$15:$W$15, 0),FALSE)*$E141), 0, VLOOKUP(VLOOKUP($A141, 'E4 TB Allocation Details'!$A$18:$L$214, MATCH("A &amp; G ID", 'E4 TB Allocation Details'!$A$18:$L$18, 0),FALSE), 'E2 Allocators'!$B$15:$W$358, MATCH('O5 Details by Class &amp; Accounts'!CI$18, 'E2 Allocators'!$B$15:$W$15, 0),FALSE)*$E141)</f>
        <v>0</v>
      </c>
      <c r="CJ141" s="2186">
        <f>IF(ISERROR(VLOOKUP(VLOOKUP($A141, 'E4 TB Allocation Details'!$A$18:$L$214, MATCH("A &amp; G ID", 'E4 TB Allocation Details'!$A$18:$L$18, 0),FALSE), 'E2 Allocators'!$B$15:$W$358, MATCH('O5 Details by Class &amp; Accounts'!CJ$18, 'E2 Allocators'!$B$15:$W$15, 0),FALSE)*$E141), 0, VLOOKUP(VLOOKUP($A141, 'E4 TB Allocation Details'!$A$18:$L$214, MATCH("A &amp; G ID", 'E4 TB Allocation Details'!$A$18:$L$18, 0),FALSE), 'E2 Allocators'!$B$15:$W$358, MATCH('O5 Details by Class &amp; Accounts'!CJ$18, 'E2 Allocators'!$B$15:$W$15, 0),FALSE)*$E141)</f>
        <v>0</v>
      </c>
      <c r="CK141" s="2186">
        <f>IF(ISERROR(VLOOKUP(VLOOKUP($A141, 'E4 TB Allocation Details'!$A$18:$L$214, MATCH("A &amp; G ID", 'E4 TB Allocation Details'!$A$18:$L$18, 0),FALSE), 'E2 Allocators'!$B$15:$W$358, MATCH('O5 Details by Class &amp; Accounts'!CK$18, 'E2 Allocators'!$B$15:$W$15, 0),FALSE)*$E141), 0, VLOOKUP(VLOOKUP($A141, 'E4 TB Allocation Details'!$A$18:$L$214, MATCH("A &amp; G ID", 'E4 TB Allocation Details'!$A$18:$L$18, 0),FALSE), 'E2 Allocators'!$B$15:$W$358, MATCH('O5 Details by Class &amp; Accounts'!CK$18, 'E2 Allocators'!$B$15:$W$15, 0),FALSE)*$E141)</f>
        <v>0</v>
      </c>
      <c r="CL141" s="2186">
        <f>IF(ISERROR(VLOOKUP(VLOOKUP($A141, 'E4 TB Allocation Details'!$A$18:$L$214, MATCH("A &amp; G ID", 'E4 TB Allocation Details'!$A$18:$L$18, 0),FALSE), 'E2 Allocators'!$B$15:$W$358, MATCH('O5 Details by Class &amp; Accounts'!CL$18, 'E2 Allocators'!$B$15:$W$15, 0),FALSE)*$E141), 0, VLOOKUP(VLOOKUP($A141, 'E4 TB Allocation Details'!$A$18:$L$214, MATCH("A &amp; G ID", 'E4 TB Allocation Details'!$A$18:$L$18, 0),FALSE), 'E2 Allocators'!$B$15:$W$358, MATCH('O5 Details by Class &amp; Accounts'!CL$18, 'E2 Allocators'!$B$15:$W$15, 0),FALSE)*$E141)</f>
        <v>0</v>
      </c>
      <c r="CM141" s="2186">
        <f>IF(ISERROR(VLOOKUP(VLOOKUP($A141, 'E4 TB Allocation Details'!$A$18:$L$214, MATCH("A &amp; G ID", 'E4 TB Allocation Details'!$A$18:$L$18, 0),FALSE), 'E2 Allocators'!$B$15:$W$358, MATCH('O5 Details by Class &amp; Accounts'!CM$18, 'E2 Allocators'!$B$15:$W$15, 0),FALSE)*$E141), 0, VLOOKUP(VLOOKUP($A141, 'E4 TB Allocation Details'!$A$18:$L$214, MATCH("A &amp; G ID", 'E4 TB Allocation Details'!$A$18:$L$18, 0),FALSE), 'E2 Allocators'!$B$15:$W$358, MATCH('O5 Details by Class &amp; Accounts'!CM$18, 'E2 Allocators'!$B$15:$W$15, 0),FALSE)*$E141)</f>
        <v>0</v>
      </c>
      <c r="CN141" s="2186">
        <f t="shared" si="42"/>
        <v>0</v>
      </c>
      <c r="CO141" s="2187">
        <f t="shared" si="43"/>
        <v>1.4551915228366852E-11</v>
      </c>
      <c r="CQ141" s="1625">
        <v>1850</v>
      </c>
    </row>
    <row r="142" spans="1:95" s="54" customFormat="1" ht="25.5" x14ac:dyDescent="0.2">
      <c r="A142" s="991">
        <v>5040</v>
      </c>
      <c r="B142" s="990" t="s">
        <v>4</v>
      </c>
      <c r="C142" s="2184">
        <f>IF(ISERROR(VLOOKUP($A142,'I3 TB Data'!$A$19:$H$483,MATCH('O5 Details by Class &amp; Accounts'!$C$18, 'I3 TB Data'!$A$19:$H$19,0),0)), 0, VLOOKUP($A142,'I3 TB Data'!$A$19:$H$483,MATCH('O5 Details by Class &amp; Accounts'!$C$18,'I3 TB Data'!$A$19:$H$19,0),0))</f>
        <v>15605.69</v>
      </c>
      <c r="D142" s="2185"/>
      <c r="E142" s="2184">
        <f t="shared" si="31"/>
        <v>15605.69</v>
      </c>
      <c r="F142" s="2186">
        <f>IF(ISERROR(VLOOKUP($A142, 'E1 Categorization'!A33:E124, MATCH("Customer Component", 'E1 Categorization'!$A$33:$E$33,0), 0)), 0, IF(VLOOKUP($A142, 'E1 Categorization'!A33:E124, MATCH("Customer Component", 'E1 Categorization'!$A$33:$E$33,0), 0)=0, 'O5 Details by Class &amp; Accounts'!$E142, IF(AND(VLOOKUP($A142, 'E1 Categorization'!A33:E124, MATCH("Customer Component", 'E1 Categorization'!$A$33:$E$33,0), 0) &gt;0, VLOOKUP($A142, 'E1 Categorization'!A33:E124, MATCH("Customer Component", 'E1 Categorization'!$A$33:$E$33,0), 0)&lt;1), 'O5 Details by Class &amp; Accounts'!$E142*(1-VLOOKUP($A142, 'E1 Categorization'!A33:E124, MATCH("Customer Component", 'E1 Categorization'!$A$33:$E$33,0), 0)), 0)))</f>
        <v>10143.6985</v>
      </c>
      <c r="G142" s="2186">
        <f>IF(ISERROR(VLOOKUP($A142, 'E1 Categorization'!A33:E124, MATCH("Customer Component", 'E1 Categorization'!$A$33:$E$33,0), 0)),0, IF(VLOOKUP($A142, 'E1 Categorization'!A33:E124, MATCH("Customer Component", 'E1 Categorization'!$A$33:$E$33,0), 0)=0, 0, IF(AND(VLOOKUP($A142, 'E1 Categorization'!A33:E124, MATCH("Customer Component", 'E1 Categorization'!$A$33:$E$33,0), 0) &gt;0, VLOOKUP($A142, 'E1 Categorization'!A33:E124, MATCH("Customer Component", 'E1 Categorization'!$A$33:$E$33,0), 0)&lt;1), 'O5 Details by Class &amp; Accounts'!$E142*(VLOOKUP($A142, 'E1 Categorization'!A33:E124, MATCH("Customer Component", 'E1 Categorization'!$A$33:$E$33,0), 0)), 'O5 Details by Class &amp; Accounts'!$E142)))</f>
        <v>5461.9915000000001</v>
      </c>
      <c r="H142" s="2186">
        <f t="shared" si="38"/>
        <v>15605.69</v>
      </c>
      <c r="I142" s="2186">
        <f>IF(ISERROR(VLOOKUP(VLOOKUP($A142, 'E4 TB Allocation Details'!$A$18:$L$214, MATCH("Demand ID", 'E4 TB Allocation Details'!$A$18:$L$18, 0),FALSE), 'E2 Allocators'!$B$15:$W$358, MATCH('O5 Details by Class &amp; Accounts'!I$18, 'E2 Allocators'!$B$15:$W$15, 0),FALSE)*$F142), 0, VLOOKUP(VLOOKUP($A142, 'E4 TB Allocation Details'!$A$18:$L$214, MATCH("Demand ID", 'E4 TB Allocation Details'!$A$18:$L$18, 0),FALSE), 'E2 Allocators'!$B$15:$W$358, MATCH('O5 Details by Class &amp; Accounts'!I$18, 'E2 Allocators'!$B$15:$W$15, 0),FALSE)*$F142)</f>
        <v>4640.6607864001417</v>
      </c>
      <c r="J142" s="2186">
        <f>IF(ISERROR(VLOOKUP(VLOOKUP($A142, 'E4 TB Allocation Details'!$A$18:$L$214, MATCH("Demand ID", 'E4 TB Allocation Details'!$A$18:$L$18, 0),FALSE), 'E2 Allocators'!$B$15:$W$358, MATCH('O5 Details by Class &amp; Accounts'!J$18, 'E2 Allocators'!$B$15:$W$15, 0),FALSE)*$F142), 0, VLOOKUP(VLOOKUP($A142, 'E4 TB Allocation Details'!$A$18:$L$214, MATCH("Demand ID", 'E4 TB Allocation Details'!$A$18:$L$18, 0),FALSE), 'E2 Allocators'!$B$15:$W$358, MATCH('O5 Details by Class &amp; Accounts'!J$18, 'E2 Allocators'!$B$15:$W$15, 0),FALSE)*$F142)</f>
        <v>1904.4055584048331</v>
      </c>
      <c r="K142" s="2186">
        <f>IF(ISERROR(VLOOKUP(VLOOKUP($A142, 'E4 TB Allocation Details'!$A$18:$L$214, MATCH("Demand ID", 'E4 TB Allocation Details'!$A$18:$L$18, 0),FALSE), 'E2 Allocators'!$B$15:$W$358, MATCH('O5 Details by Class &amp; Accounts'!K$18, 'E2 Allocators'!$B$15:$W$15, 0),FALSE)*$F142), 0, VLOOKUP(VLOOKUP($A142, 'E4 TB Allocation Details'!$A$18:$L$214, MATCH("Demand ID", 'E4 TB Allocation Details'!$A$18:$L$18, 0),FALSE), 'E2 Allocators'!$B$15:$W$358, MATCH('O5 Details by Class &amp; Accounts'!K$18, 'E2 Allocators'!$B$15:$W$15, 0),FALSE)*$F142)</f>
        <v>3538.3065196067341</v>
      </c>
      <c r="L142" s="2186">
        <f>IF(ISERROR(VLOOKUP(VLOOKUP($A142, 'E4 TB Allocation Details'!$A$18:$L$214, MATCH("Demand ID", 'E4 TB Allocation Details'!$A$18:$L$18, 0),FALSE), 'E2 Allocators'!$B$15:$W$358, MATCH('O5 Details by Class &amp; Accounts'!L$18, 'E2 Allocators'!$B$15:$W$15, 0),FALSE)*$F142), 0, VLOOKUP(VLOOKUP($A142, 'E4 TB Allocation Details'!$A$18:$L$214, MATCH("Demand ID", 'E4 TB Allocation Details'!$A$18:$L$18, 0),FALSE), 'E2 Allocators'!$B$15:$W$358, MATCH('O5 Details by Class &amp; Accounts'!L$18, 'E2 Allocators'!$B$15:$W$15, 0),FALSE)*$F142)</f>
        <v>0</v>
      </c>
      <c r="M142" s="2186">
        <f>IF(ISERROR(VLOOKUP(VLOOKUP($A142, 'E4 TB Allocation Details'!$A$18:$L$214, MATCH("Demand ID", 'E4 TB Allocation Details'!$A$18:$L$18, 0),FALSE), 'E2 Allocators'!$B$15:$W$358, MATCH('O5 Details by Class &amp; Accounts'!M$18, 'E2 Allocators'!$B$15:$W$15, 0),FALSE)*$F142), 0, VLOOKUP(VLOOKUP($A142, 'E4 TB Allocation Details'!$A$18:$L$214, MATCH("Demand ID", 'E4 TB Allocation Details'!$A$18:$L$18, 0),FALSE), 'E2 Allocators'!$B$15:$W$358, MATCH('O5 Details by Class &amp; Accounts'!M$18, 'E2 Allocators'!$B$15:$W$15, 0),FALSE)*$F142)</f>
        <v>0</v>
      </c>
      <c r="N142" s="2186">
        <f>IF(ISERROR(VLOOKUP(VLOOKUP($A142, 'E4 TB Allocation Details'!$A$18:$L$214, MATCH("Demand ID", 'E4 TB Allocation Details'!$A$18:$L$18, 0),FALSE), 'E2 Allocators'!$B$15:$W$358, MATCH('O5 Details by Class &amp; Accounts'!N$18, 'E2 Allocators'!$B$15:$W$15, 0),FALSE)*$F142), 0, VLOOKUP(VLOOKUP($A142, 'E4 TB Allocation Details'!$A$18:$L$214, MATCH("Demand ID", 'E4 TB Allocation Details'!$A$18:$L$18, 0),FALSE), 'E2 Allocators'!$B$15:$W$358, MATCH('O5 Details by Class &amp; Accounts'!N$18, 'E2 Allocators'!$B$15:$W$15, 0),FALSE)*$F142)</f>
        <v>0</v>
      </c>
      <c r="O142" s="2186">
        <f>IF(ISERROR(VLOOKUP(VLOOKUP($A142, 'E4 TB Allocation Details'!$A$18:$L$214, MATCH("Demand ID", 'E4 TB Allocation Details'!$A$18:$L$18, 0),FALSE), 'E2 Allocators'!$B$15:$W$358, MATCH('O5 Details by Class &amp; Accounts'!O$18, 'E2 Allocators'!$B$15:$W$15, 0),FALSE)*$F142), 0, VLOOKUP(VLOOKUP($A142, 'E4 TB Allocation Details'!$A$18:$L$214, MATCH("Demand ID", 'E4 TB Allocation Details'!$A$18:$L$18, 0),FALSE), 'E2 Allocators'!$B$15:$W$358, MATCH('O5 Details by Class &amp; Accounts'!O$18, 'E2 Allocators'!$B$15:$W$15, 0),FALSE)*$F142)</f>
        <v>59.36430692665472</v>
      </c>
      <c r="P142" s="2186">
        <f>IF(ISERROR(VLOOKUP(VLOOKUP($A142, 'E4 TB Allocation Details'!$A$18:$L$214, MATCH("Demand ID", 'E4 TB Allocation Details'!$A$18:$L$18, 0),FALSE), 'E2 Allocators'!$B$15:$W$358, MATCH('O5 Details by Class &amp; Accounts'!P$18, 'E2 Allocators'!$B$15:$W$15, 0),FALSE)*$F142), 0, VLOOKUP(VLOOKUP($A142, 'E4 TB Allocation Details'!$A$18:$L$214, MATCH("Demand ID", 'E4 TB Allocation Details'!$A$18:$L$18, 0),FALSE), 'E2 Allocators'!$B$15:$W$358, MATCH('O5 Details by Class &amp; Accounts'!P$18, 'E2 Allocators'!$B$15:$W$15, 0),FALSE)*$F142)</f>
        <v>0</v>
      </c>
      <c r="Q142" s="2186">
        <f>IF(ISERROR(VLOOKUP(VLOOKUP($A142, 'E4 TB Allocation Details'!$A$18:$L$214, MATCH("Demand ID", 'E4 TB Allocation Details'!$A$18:$L$18, 0),FALSE), 'E2 Allocators'!$B$15:$W$358, MATCH('O5 Details by Class &amp; Accounts'!Q$18, 'E2 Allocators'!$B$15:$W$15, 0),FALSE)*$F142), 0, VLOOKUP(VLOOKUP($A142, 'E4 TB Allocation Details'!$A$18:$L$214, MATCH("Demand ID", 'E4 TB Allocation Details'!$A$18:$L$18, 0),FALSE), 'E2 Allocators'!$B$15:$W$358, MATCH('O5 Details by Class &amp; Accounts'!Q$18, 'E2 Allocators'!$B$15:$W$15, 0),FALSE)*$F142)</f>
        <v>0.96132866163790498</v>
      </c>
      <c r="R142" s="2186">
        <f>IF(ISERROR(VLOOKUP(VLOOKUP($A142, 'E4 TB Allocation Details'!$A$18:$L$214, MATCH("Demand ID", 'E4 TB Allocation Details'!$A$18:$L$18, 0),FALSE), 'E2 Allocators'!$B$15:$W$358, MATCH('O5 Details by Class &amp; Accounts'!R$18, 'E2 Allocators'!$B$15:$W$15, 0),FALSE)*$F142), 0, VLOOKUP(VLOOKUP($A142, 'E4 TB Allocation Details'!$A$18:$L$214, MATCH("Demand ID", 'E4 TB Allocation Details'!$A$18:$L$18, 0),FALSE), 'E2 Allocators'!$B$15:$W$358, MATCH('O5 Details by Class &amp; Accounts'!R$18, 'E2 Allocators'!$B$15:$W$15, 0),FALSE)*$F142)</f>
        <v>0</v>
      </c>
      <c r="S142" s="2186">
        <f>IF(ISERROR(VLOOKUP(VLOOKUP($A142, 'E4 TB Allocation Details'!$A$18:$L$214, MATCH("Demand ID", 'E4 TB Allocation Details'!$A$18:$L$18, 0),FALSE), 'E2 Allocators'!$B$15:$W$358, MATCH('O5 Details by Class &amp; Accounts'!S$18, 'E2 Allocators'!$B$15:$W$15, 0),FALSE)*$F142), 0, VLOOKUP(VLOOKUP($A142, 'E4 TB Allocation Details'!$A$18:$L$214, MATCH("Demand ID", 'E4 TB Allocation Details'!$A$18:$L$18, 0),FALSE), 'E2 Allocators'!$B$15:$W$358, MATCH('O5 Details by Class &amp; Accounts'!S$18, 'E2 Allocators'!$B$15:$W$15, 0),FALSE)*$F142)</f>
        <v>0</v>
      </c>
      <c r="T142" s="2186">
        <f>IF(ISERROR(VLOOKUP(VLOOKUP($A142, 'E4 TB Allocation Details'!$A$18:$L$214, MATCH("Demand ID", 'E4 TB Allocation Details'!$A$18:$L$18, 0),FALSE), 'E2 Allocators'!$B$15:$W$358, MATCH('O5 Details by Class &amp; Accounts'!T$18, 'E2 Allocators'!$B$15:$W$15, 0),FALSE)*$F142), 0, VLOOKUP(VLOOKUP($A142, 'E4 TB Allocation Details'!$A$18:$L$214, MATCH("Demand ID", 'E4 TB Allocation Details'!$A$18:$L$18, 0),FALSE), 'E2 Allocators'!$B$15:$W$358, MATCH('O5 Details by Class &amp; Accounts'!T$18, 'E2 Allocators'!$B$15:$W$15, 0),FALSE)*$F142)</f>
        <v>0</v>
      </c>
      <c r="U142" s="2186">
        <f>IF(ISERROR(VLOOKUP(VLOOKUP($A142, 'E4 TB Allocation Details'!$A$18:$L$214, MATCH("Demand ID", 'E4 TB Allocation Details'!$A$18:$L$18, 0),FALSE), 'E2 Allocators'!$B$15:$W$358, MATCH('O5 Details by Class &amp; Accounts'!U$18, 'E2 Allocators'!$B$15:$W$15, 0),FALSE)*$F142), 0, VLOOKUP(VLOOKUP($A142, 'E4 TB Allocation Details'!$A$18:$L$214, MATCH("Demand ID", 'E4 TB Allocation Details'!$A$18:$L$18, 0),FALSE), 'E2 Allocators'!$B$15:$W$358, MATCH('O5 Details by Class &amp; Accounts'!U$18, 'E2 Allocators'!$B$15:$W$15, 0),FALSE)*$F142)</f>
        <v>0</v>
      </c>
      <c r="V142" s="2186">
        <f>IF(ISERROR(VLOOKUP(VLOOKUP($A142, 'E4 TB Allocation Details'!$A$18:$L$214, MATCH("Demand ID", 'E4 TB Allocation Details'!$A$18:$L$18, 0),FALSE), 'E2 Allocators'!$B$15:$W$358, MATCH('O5 Details by Class &amp; Accounts'!V$18, 'E2 Allocators'!$B$15:$W$15, 0),FALSE)*$F142), 0, VLOOKUP(VLOOKUP($A142, 'E4 TB Allocation Details'!$A$18:$L$214, MATCH("Demand ID", 'E4 TB Allocation Details'!$A$18:$L$18, 0),FALSE), 'E2 Allocators'!$B$15:$W$358, MATCH('O5 Details by Class &amp; Accounts'!V$18, 'E2 Allocators'!$B$15:$W$15, 0),FALSE)*$F142)</f>
        <v>0</v>
      </c>
      <c r="W142" s="2186">
        <f>IF(ISERROR(VLOOKUP(VLOOKUP($A142, 'E4 TB Allocation Details'!$A$18:$L$214, MATCH("Demand ID", 'E4 TB Allocation Details'!$A$18:$L$18, 0),FALSE), 'E2 Allocators'!$B$15:$W$358, MATCH('O5 Details by Class &amp; Accounts'!W$18, 'E2 Allocators'!$B$15:$W$15, 0),FALSE)*$F142), 0, VLOOKUP(VLOOKUP($A142, 'E4 TB Allocation Details'!$A$18:$L$214, MATCH("Demand ID", 'E4 TB Allocation Details'!$A$18:$L$18, 0),FALSE), 'E2 Allocators'!$B$15:$W$358, MATCH('O5 Details by Class &amp; Accounts'!W$18, 'E2 Allocators'!$B$15:$W$15, 0),FALSE)*$F142)</f>
        <v>0</v>
      </c>
      <c r="X142" s="2186">
        <f>IF(ISERROR(VLOOKUP(VLOOKUP($A142, 'E4 TB Allocation Details'!$A$18:$L$214, MATCH("Demand ID", 'E4 TB Allocation Details'!$A$18:$L$18, 0),FALSE), 'E2 Allocators'!$B$15:$W$358, MATCH('O5 Details by Class &amp; Accounts'!X$18, 'E2 Allocators'!$B$15:$W$15, 0),FALSE)*$F142), 0, VLOOKUP(VLOOKUP($A142, 'E4 TB Allocation Details'!$A$18:$L$214, MATCH("Demand ID", 'E4 TB Allocation Details'!$A$18:$L$18, 0),FALSE), 'E2 Allocators'!$B$15:$W$358, MATCH('O5 Details by Class &amp; Accounts'!X$18, 'E2 Allocators'!$B$15:$W$15, 0),FALSE)*$F142)</f>
        <v>0</v>
      </c>
      <c r="Y142" s="2186">
        <f>IF(ISERROR(VLOOKUP(VLOOKUP($A142, 'E4 TB Allocation Details'!$A$18:$L$214, MATCH("Demand ID", 'E4 TB Allocation Details'!$A$18:$L$18, 0),FALSE), 'E2 Allocators'!$B$15:$W$358, MATCH('O5 Details by Class &amp; Accounts'!Y$18, 'E2 Allocators'!$B$15:$W$15, 0),FALSE)*$F142), 0, VLOOKUP(VLOOKUP($A142, 'E4 TB Allocation Details'!$A$18:$L$214, MATCH("Demand ID", 'E4 TB Allocation Details'!$A$18:$L$18, 0),FALSE), 'E2 Allocators'!$B$15:$W$358, MATCH('O5 Details by Class &amp; Accounts'!Y$18, 'E2 Allocators'!$B$15:$W$15, 0),FALSE)*$F142)</f>
        <v>0</v>
      </c>
      <c r="Z142" s="2186">
        <f>IF(ISERROR(VLOOKUP(VLOOKUP($A142, 'E4 TB Allocation Details'!$A$18:$L$214, MATCH("Demand ID", 'E4 TB Allocation Details'!$A$18:$L$18, 0),FALSE), 'E2 Allocators'!$B$15:$W$358, MATCH('O5 Details by Class &amp; Accounts'!Z$18, 'E2 Allocators'!$B$15:$W$15, 0),FALSE)*$F142), 0, VLOOKUP(VLOOKUP($A142, 'E4 TB Allocation Details'!$A$18:$L$214, MATCH("Demand ID", 'E4 TB Allocation Details'!$A$18:$L$18, 0),FALSE), 'E2 Allocators'!$B$15:$W$358, MATCH('O5 Details by Class &amp; Accounts'!Z$18, 'E2 Allocators'!$B$15:$W$15, 0),FALSE)*$F142)</f>
        <v>0</v>
      </c>
      <c r="AA142" s="2186">
        <f>IF(ISERROR(VLOOKUP(VLOOKUP($A142, 'E4 TB Allocation Details'!$A$18:$L$214, MATCH("Demand ID", 'E4 TB Allocation Details'!$A$18:$L$18, 0),FALSE), 'E2 Allocators'!$B$15:$W$358, MATCH('O5 Details by Class &amp; Accounts'!AA$18, 'E2 Allocators'!$B$15:$W$15, 0),FALSE)*$F142), 0, VLOOKUP(VLOOKUP($A142, 'E4 TB Allocation Details'!$A$18:$L$214, MATCH("Demand ID", 'E4 TB Allocation Details'!$A$18:$L$18, 0),FALSE), 'E2 Allocators'!$B$15:$W$358, MATCH('O5 Details by Class &amp; Accounts'!AA$18, 'E2 Allocators'!$B$15:$W$15, 0),FALSE)*$F142)</f>
        <v>0</v>
      </c>
      <c r="AB142" s="2186">
        <f>IF(ISERROR(VLOOKUP(VLOOKUP($A142, 'E4 TB Allocation Details'!$A$18:$L$214, MATCH("Demand ID", 'E4 TB Allocation Details'!$A$18:$L$18, 0),FALSE), 'E2 Allocators'!$B$15:$W$358, MATCH('O5 Details by Class &amp; Accounts'!AB$18, 'E2 Allocators'!$B$15:$W$15, 0),FALSE)*$F142), 0, VLOOKUP(VLOOKUP($A142, 'E4 TB Allocation Details'!$A$18:$L$214, MATCH("Demand ID", 'E4 TB Allocation Details'!$A$18:$L$18, 0),FALSE), 'E2 Allocators'!$B$15:$W$358, MATCH('O5 Details by Class &amp; Accounts'!AB$18, 'E2 Allocators'!$B$15:$W$15, 0),FALSE)*$F142)</f>
        <v>0</v>
      </c>
      <c r="AC142" s="2186">
        <f t="shared" si="39"/>
        <v>10143.698500000002</v>
      </c>
      <c r="AD142" s="2186">
        <f>IF(ISERROR(VLOOKUP(VLOOKUP($A142, 'E4 TB Allocation Details'!$A$18:$L$214, MATCH("Customer ID", 'E4 TB Allocation Details'!$A$18:$L$18, 0),FALSE), 'E2 Allocators'!$B$15:$W$358, MATCH('O5 Details by Class &amp; Accounts'!AD$18, 'E2 Allocators'!$B$15:$W$15, 0),FALSE)*$G142), 0, VLOOKUP(VLOOKUP($A142, 'E4 TB Allocation Details'!$A$18:$L$214, MATCH("Customer ID", 'E4 TB Allocation Details'!$A$18:$L$18, 0),FALSE), 'E2 Allocators'!$B$15:$W$358, MATCH('O5 Details by Class &amp; Accounts'!AD$18, 'E2 Allocators'!$B$15:$W$15, 0),FALSE)*$G142)</f>
        <v>4512.585652452035</v>
      </c>
      <c r="AE142" s="2186">
        <f>IF(ISERROR(VLOOKUP(VLOOKUP($A142, 'E4 TB Allocation Details'!$A$18:$L$214, MATCH("Customer ID", 'E4 TB Allocation Details'!$A$18:$L$18, 0),FALSE), 'E2 Allocators'!$B$15:$W$358, MATCH('O5 Details by Class &amp; Accounts'!AE$18, 'E2 Allocators'!$B$15:$W$15, 0),FALSE)*$G142), 0, VLOOKUP(VLOOKUP($A142, 'E4 TB Allocation Details'!$A$18:$L$214, MATCH("Customer ID", 'E4 TB Allocation Details'!$A$18:$L$18, 0),FALSE), 'E2 Allocators'!$B$15:$W$358, MATCH('O5 Details by Class &amp; Accounts'!AE$18, 'E2 Allocators'!$B$15:$W$15, 0),FALSE)*$G142)</f>
        <v>438.89947418621637</v>
      </c>
      <c r="AF142" s="2186">
        <f>IF(ISERROR(VLOOKUP(VLOOKUP($A142, 'E4 TB Allocation Details'!$A$18:$L$214, MATCH("Customer ID", 'E4 TB Allocation Details'!$A$18:$L$18, 0),FALSE), 'E2 Allocators'!$B$15:$W$358, MATCH('O5 Details by Class &amp; Accounts'!AF$18, 'E2 Allocators'!$B$15:$W$15, 0),FALSE)*$G142), 0, VLOOKUP(VLOOKUP($A142, 'E4 TB Allocation Details'!$A$18:$L$214, MATCH("Customer ID", 'E4 TB Allocation Details'!$A$18:$L$18, 0),FALSE), 'E2 Allocators'!$B$15:$W$358, MATCH('O5 Details by Class &amp; Accounts'!AF$18, 'E2 Allocators'!$B$15:$W$15, 0),FALSE)*$G142)</f>
        <v>50.972818014698561</v>
      </c>
      <c r="AG142" s="2186">
        <f>IF(ISERROR(VLOOKUP(VLOOKUP($A142, 'E4 TB Allocation Details'!$A$18:$L$214, MATCH("Customer ID", 'E4 TB Allocation Details'!$A$18:$L$18, 0),FALSE), 'E2 Allocators'!$B$15:$W$358, MATCH('O5 Details by Class &amp; Accounts'!AG$18, 'E2 Allocators'!$B$15:$W$15, 0),FALSE)*$G142), 0, VLOOKUP(VLOOKUP($A142, 'E4 TB Allocation Details'!$A$18:$L$214, MATCH("Customer ID", 'E4 TB Allocation Details'!$A$18:$L$18, 0),FALSE), 'E2 Allocators'!$B$15:$W$358, MATCH('O5 Details by Class &amp; Accounts'!AG$18, 'E2 Allocators'!$B$15:$W$15, 0),FALSE)*$G142)</f>
        <v>0</v>
      </c>
      <c r="AH142" s="2186">
        <f>IF(ISERROR(VLOOKUP(VLOOKUP($A142, 'E4 TB Allocation Details'!$A$18:$L$214, MATCH("Customer ID", 'E4 TB Allocation Details'!$A$18:$L$18, 0),FALSE), 'E2 Allocators'!$B$15:$W$358, MATCH('O5 Details by Class &amp; Accounts'!AH$18, 'E2 Allocators'!$B$15:$W$15, 0),FALSE)*$G142), 0, VLOOKUP(VLOOKUP($A142, 'E4 TB Allocation Details'!$A$18:$L$214, MATCH("Customer ID", 'E4 TB Allocation Details'!$A$18:$L$18, 0),FALSE), 'E2 Allocators'!$B$15:$W$358, MATCH('O5 Details by Class &amp; Accounts'!AH$18, 'E2 Allocators'!$B$15:$W$15, 0),FALSE)*$G142)</f>
        <v>0</v>
      </c>
      <c r="AI142" s="2186">
        <f>IF(ISERROR(VLOOKUP(VLOOKUP($A142, 'E4 TB Allocation Details'!$A$18:$L$214, MATCH("Customer ID", 'E4 TB Allocation Details'!$A$18:$L$18, 0),FALSE), 'E2 Allocators'!$B$15:$W$358, MATCH('O5 Details by Class &amp; Accounts'!AI$18, 'E2 Allocators'!$B$15:$W$15, 0),FALSE)*$G142), 0, VLOOKUP(VLOOKUP($A142, 'E4 TB Allocation Details'!$A$18:$L$214, MATCH("Customer ID", 'E4 TB Allocation Details'!$A$18:$L$18, 0),FALSE), 'E2 Allocators'!$B$15:$W$358, MATCH('O5 Details by Class &amp; Accounts'!AI$18, 'E2 Allocators'!$B$15:$W$15, 0),FALSE)*$G142)</f>
        <v>0</v>
      </c>
      <c r="AJ142" s="2186">
        <f>IF(ISERROR(VLOOKUP(VLOOKUP($A142, 'E4 TB Allocation Details'!$A$18:$L$214, MATCH("Customer ID", 'E4 TB Allocation Details'!$A$18:$L$18, 0),FALSE), 'E2 Allocators'!$B$15:$W$358, MATCH('O5 Details by Class &amp; Accounts'!AJ$18, 'E2 Allocators'!$B$15:$W$15, 0),FALSE)*$G142), 0, VLOOKUP(VLOOKUP($A142, 'E4 TB Allocation Details'!$A$18:$L$214, MATCH("Customer ID", 'E4 TB Allocation Details'!$A$18:$L$18, 0),FALSE), 'E2 Allocators'!$B$15:$W$358, MATCH('O5 Details by Class &amp; Accounts'!AJ$18, 'E2 Allocators'!$B$15:$W$15, 0),FALSE)*$G142)</f>
        <v>391.6161116782722</v>
      </c>
      <c r="AK142" s="2186">
        <f>IF(ISERROR(VLOOKUP(VLOOKUP($A142, 'E4 TB Allocation Details'!$A$18:$L$214, MATCH("Customer ID", 'E4 TB Allocation Details'!$A$18:$L$18, 0),FALSE), 'E2 Allocators'!$B$15:$W$358, MATCH('O5 Details by Class &amp; Accounts'!AK$18, 'E2 Allocators'!$B$15:$W$15, 0),FALSE)*$G142), 0, VLOOKUP(VLOOKUP($A142, 'E4 TB Allocation Details'!$A$18:$L$214, MATCH("Customer ID", 'E4 TB Allocation Details'!$A$18:$L$18, 0),FALSE), 'E2 Allocators'!$B$15:$W$358, MATCH('O5 Details by Class &amp; Accounts'!AK$18, 'E2 Allocators'!$B$15:$W$15, 0),FALSE)*$G142)</f>
        <v>37.67377460825891</v>
      </c>
      <c r="AL142" s="2186">
        <f>IF(ISERROR(VLOOKUP(VLOOKUP($A142, 'E4 TB Allocation Details'!$A$18:$L$214, MATCH("Customer ID", 'E4 TB Allocation Details'!$A$18:$L$18, 0),FALSE), 'E2 Allocators'!$B$15:$W$358, MATCH('O5 Details by Class &amp; Accounts'!AL$18, 'E2 Allocators'!$B$15:$W$15, 0),FALSE)*$G142), 0, VLOOKUP(VLOOKUP($A142, 'E4 TB Allocation Details'!$A$18:$L$214, MATCH("Customer ID", 'E4 TB Allocation Details'!$A$18:$L$18, 0),FALSE), 'E2 Allocators'!$B$15:$W$358, MATCH('O5 Details by Class &amp; Accounts'!AL$18, 'E2 Allocators'!$B$15:$W$15, 0),FALSE)*$G142)</f>
        <v>30.243669060518961</v>
      </c>
      <c r="AM142" s="2186">
        <f>IF(ISERROR(VLOOKUP(VLOOKUP($A142, 'E4 TB Allocation Details'!$A$18:$L$214, MATCH("Customer ID", 'E4 TB Allocation Details'!$A$18:$L$18, 0),FALSE), 'E2 Allocators'!$B$15:$W$358, MATCH('O5 Details by Class &amp; Accounts'!AM$18, 'E2 Allocators'!$B$15:$W$15, 0),FALSE)*$G142), 0, VLOOKUP(VLOOKUP($A142, 'E4 TB Allocation Details'!$A$18:$L$214, MATCH("Customer ID", 'E4 TB Allocation Details'!$A$18:$L$18, 0),FALSE), 'E2 Allocators'!$B$15:$W$358, MATCH('O5 Details by Class &amp; Accounts'!AM$18, 'E2 Allocators'!$B$15:$W$15, 0),FALSE)*$G142)</f>
        <v>0</v>
      </c>
      <c r="AN142" s="2186">
        <f>IF(ISERROR(VLOOKUP(VLOOKUP($A142, 'E4 TB Allocation Details'!$A$18:$L$214, MATCH("Customer ID", 'E4 TB Allocation Details'!$A$18:$L$18, 0),FALSE), 'E2 Allocators'!$B$15:$W$358, MATCH('O5 Details by Class &amp; Accounts'!AN$18, 'E2 Allocators'!$B$15:$W$15, 0),FALSE)*$G142), 0, VLOOKUP(VLOOKUP($A142, 'E4 TB Allocation Details'!$A$18:$L$214, MATCH("Customer ID", 'E4 TB Allocation Details'!$A$18:$L$18, 0),FALSE), 'E2 Allocators'!$B$15:$W$358, MATCH('O5 Details by Class &amp; Accounts'!AN$18, 'E2 Allocators'!$B$15:$W$15, 0),FALSE)*$G142)</f>
        <v>0</v>
      </c>
      <c r="AO142" s="2186">
        <f>IF(ISERROR(VLOOKUP(VLOOKUP($A142, 'E4 TB Allocation Details'!$A$18:$L$214, MATCH("Customer ID", 'E4 TB Allocation Details'!$A$18:$L$18, 0),FALSE), 'E2 Allocators'!$B$15:$W$358, MATCH('O5 Details by Class &amp; Accounts'!AO$18, 'E2 Allocators'!$B$15:$W$15, 0),FALSE)*$G142), 0, VLOOKUP(VLOOKUP($A142, 'E4 TB Allocation Details'!$A$18:$L$214, MATCH("Customer ID", 'E4 TB Allocation Details'!$A$18:$L$18, 0),FALSE), 'E2 Allocators'!$B$15:$W$358, MATCH('O5 Details by Class &amp; Accounts'!AO$18, 'E2 Allocators'!$B$15:$W$15, 0),FALSE)*$G142)</f>
        <v>0</v>
      </c>
      <c r="AP142" s="2186">
        <f>IF(ISERROR(VLOOKUP(VLOOKUP($A142, 'E4 TB Allocation Details'!$A$18:$L$214, MATCH("Customer ID", 'E4 TB Allocation Details'!$A$18:$L$18, 0),FALSE), 'E2 Allocators'!$B$15:$W$358, MATCH('O5 Details by Class &amp; Accounts'!AP$18, 'E2 Allocators'!$B$15:$W$15, 0),FALSE)*$G142), 0, VLOOKUP(VLOOKUP($A142, 'E4 TB Allocation Details'!$A$18:$L$214, MATCH("Customer ID", 'E4 TB Allocation Details'!$A$18:$L$18, 0),FALSE), 'E2 Allocators'!$B$15:$W$358, MATCH('O5 Details by Class &amp; Accounts'!AP$18, 'E2 Allocators'!$B$15:$W$15, 0),FALSE)*$G142)</f>
        <v>0</v>
      </c>
      <c r="AQ142" s="2186">
        <f>IF(ISERROR(VLOOKUP(VLOOKUP($A142, 'E4 TB Allocation Details'!$A$18:$L$214, MATCH("Customer ID", 'E4 TB Allocation Details'!$A$18:$L$18, 0),FALSE), 'E2 Allocators'!$B$15:$W$358, MATCH('O5 Details by Class &amp; Accounts'!AQ$18, 'E2 Allocators'!$B$15:$W$15, 0),FALSE)*$G142), 0, VLOOKUP(VLOOKUP($A142, 'E4 TB Allocation Details'!$A$18:$L$214, MATCH("Customer ID", 'E4 TB Allocation Details'!$A$18:$L$18, 0),FALSE), 'E2 Allocators'!$B$15:$W$358, MATCH('O5 Details by Class &amp; Accounts'!AQ$18, 'E2 Allocators'!$B$15:$W$15, 0),FALSE)*$G142)</f>
        <v>0</v>
      </c>
      <c r="AR142" s="2186">
        <f>IF(ISERROR(VLOOKUP(VLOOKUP($A142, 'E4 TB Allocation Details'!$A$18:$L$214, MATCH("Customer ID", 'E4 TB Allocation Details'!$A$18:$L$18, 0),FALSE), 'E2 Allocators'!$B$15:$W$358, MATCH('O5 Details by Class &amp; Accounts'!AR$18, 'E2 Allocators'!$B$15:$W$15, 0),FALSE)*$G142), 0, VLOOKUP(VLOOKUP($A142, 'E4 TB Allocation Details'!$A$18:$L$214, MATCH("Customer ID", 'E4 TB Allocation Details'!$A$18:$L$18, 0),FALSE), 'E2 Allocators'!$B$15:$W$358, MATCH('O5 Details by Class &amp; Accounts'!AR$18, 'E2 Allocators'!$B$15:$W$15, 0),FALSE)*$G142)</f>
        <v>0</v>
      </c>
      <c r="AS142" s="2186">
        <f>IF(ISERROR(VLOOKUP(VLOOKUP($A142, 'E4 TB Allocation Details'!$A$18:$L$214, MATCH("Customer ID", 'E4 TB Allocation Details'!$A$18:$L$18, 0),FALSE), 'E2 Allocators'!$B$15:$W$358, MATCH('O5 Details by Class &amp; Accounts'!AS$18, 'E2 Allocators'!$B$15:$W$15, 0),FALSE)*$G142), 0, VLOOKUP(VLOOKUP($A142, 'E4 TB Allocation Details'!$A$18:$L$214, MATCH("Customer ID", 'E4 TB Allocation Details'!$A$18:$L$18, 0),FALSE), 'E2 Allocators'!$B$15:$W$358, MATCH('O5 Details by Class &amp; Accounts'!AS$18, 'E2 Allocators'!$B$15:$W$15, 0),FALSE)*$G142)</f>
        <v>0</v>
      </c>
      <c r="AT142" s="2186">
        <f>IF(ISERROR(VLOOKUP(VLOOKUP($A142, 'E4 TB Allocation Details'!$A$18:$L$214, MATCH("Customer ID", 'E4 TB Allocation Details'!$A$18:$L$18, 0),FALSE), 'E2 Allocators'!$B$15:$W$358, MATCH('O5 Details by Class &amp; Accounts'!AT$18, 'E2 Allocators'!$B$15:$W$15, 0),FALSE)*$G142), 0, VLOOKUP(VLOOKUP($A142, 'E4 TB Allocation Details'!$A$18:$L$214, MATCH("Customer ID", 'E4 TB Allocation Details'!$A$18:$L$18, 0),FALSE), 'E2 Allocators'!$B$15:$W$358, MATCH('O5 Details by Class &amp; Accounts'!AT$18, 'E2 Allocators'!$B$15:$W$15, 0),FALSE)*$G142)</f>
        <v>0</v>
      </c>
      <c r="AU142" s="2186">
        <f>IF(ISERROR(VLOOKUP(VLOOKUP($A142, 'E4 TB Allocation Details'!$A$18:$L$214, MATCH("Customer ID", 'E4 TB Allocation Details'!$A$18:$L$18, 0),FALSE), 'E2 Allocators'!$B$15:$W$358, MATCH('O5 Details by Class &amp; Accounts'!AU$18, 'E2 Allocators'!$B$15:$W$15, 0),FALSE)*$G142), 0, VLOOKUP(VLOOKUP($A142, 'E4 TB Allocation Details'!$A$18:$L$214, MATCH("Customer ID", 'E4 TB Allocation Details'!$A$18:$L$18, 0),FALSE), 'E2 Allocators'!$B$15:$W$358, MATCH('O5 Details by Class &amp; Accounts'!AU$18, 'E2 Allocators'!$B$15:$W$15, 0),FALSE)*$G142)</f>
        <v>0</v>
      </c>
      <c r="AV142" s="2186">
        <f>IF(ISERROR(VLOOKUP(VLOOKUP($A142, 'E4 TB Allocation Details'!$A$18:$L$214, MATCH("Customer ID", 'E4 TB Allocation Details'!$A$18:$L$18, 0),FALSE), 'E2 Allocators'!$B$15:$W$358, MATCH('O5 Details by Class &amp; Accounts'!AV$18, 'E2 Allocators'!$B$15:$W$15, 0),FALSE)*$G142), 0, VLOOKUP(VLOOKUP($A142, 'E4 TB Allocation Details'!$A$18:$L$214, MATCH("Customer ID", 'E4 TB Allocation Details'!$A$18:$L$18, 0),FALSE), 'E2 Allocators'!$B$15:$W$358, MATCH('O5 Details by Class &amp; Accounts'!AV$18, 'E2 Allocators'!$B$15:$W$15, 0),FALSE)*$G142)</f>
        <v>0</v>
      </c>
      <c r="AW142" s="2186">
        <f>IF(ISERROR(VLOOKUP(VLOOKUP($A142, 'E4 TB Allocation Details'!$A$18:$L$214, MATCH("Customer ID", 'E4 TB Allocation Details'!$A$18:$L$18, 0),FALSE), 'E2 Allocators'!$B$15:$W$358, MATCH('O5 Details by Class &amp; Accounts'!AW$18, 'E2 Allocators'!$B$15:$W$15, 0),FALSE)*$G142), 0, VLOOKUP(VLOOKUP($A142, 'E4 TB Allocation Details'!$A$18:$L$214, MATCH("Customer ID", 'E4 TB Allocation Details'!$A$18:$L$18, 0),FALSE), 'E2 Allocators'!$B$15:$W$358, MATCH('O5 Details by Class &amp; Accounts'!AW$18, 'E2 Allocators'!$B$15:$W$15, 0),FALSE)*$G142)</f>
        <v>0</v>
      </c>
      <c r="AX142" s="2186">
        <f t="shared" si="40"/>
        <v>5461.9915000000001</v>
      </c>
      <c r="AY142" s="2186">
        <f>IF(ISERROR(VLOOKUP(VLOOKUP($A142, 'E4 TB Allocation Details'!$A$18:$L$214, MATCH("Misc ID", 'E4 TB Allocation Details'!$A$18:$L$18, 0),FALSE), 'E2 Allocators'!$B$15:$W$358, MATCH('O5 Details by Class &amp; Accounts'!AY$18, 'E2 Allocators'!$B$15:$W$15, 0),FALSE)*$E142), 0, VLOOKUP(VLOOKUP($A142, 'E4 TB Allocation Details'!$A$18:$L$214, MATCH("Misc ID", 'E4 TB Allocation Details'!$A$18:$L$18, 0),FALSE), 'E2 Allocators'!$B$15:$W$358, MATCH('O5 Details by Class &amp; Accounts'!AY$18, 'E2 Allocators'!$B$15:$W$15, 0),FALSE)*$E142)</f>
        <v>0</v>
      </c>
      <c r="AZ142" s="2186">
        <f>IF(ISERROR(VLOOKUP(VLOOKUP($A142, 'E4 TB Allocation Details'!$A$18:$L$214, MATCH("Misc ID", 'E4 TB Allocation Details'!$A$18:$L$18, 0),FALSE), 'E2 Allocators'!$B$15:$W$358, MATCH('O5 Details by Class &amp; Accounts'!AZ$18, 'E2 Allocators'!$B$15:$W$15, 0),FALSE)*$E142), 0, VLOOKUP(VLOOKUP($A142, 'E4 TB Allocation Details'!$A$18:$L$214, MATCH("Misc ID", 'E4 TB Allocation Details'!$A$18:$L$18, 0),FALSE), 'E2 Allocators'!$B$15:$W$358, MATCH('O5 Details by Class &amp; Accounts'!AZ$18, 'E2 Allocators'!$B$15:$W$15, 0),FALSE)*$E142)</f>
        <v>0</v>
      </c>
      <c r="BA142" s="2186">
        <f>IF(ISERROR(VLOOKUP(VLOOKUP($A142, 'E4 TB Allocation Details'!$A$18:$L$214, MATCH("Misc ID", 'E4 TB Allocation Details'!$A$18:$L$18, 0),FALSE), 'E2 Allocators'!$B$15:$W$358, MATCH('O5 Details by Class &amp; Accounts'!BA$18, 'E2 Allocators'!$B$15:$W$15, 0),FALSE)*$E142), 0, VLOOKUP(VLOOKUP($A142, 'E4 TB Allocation Details'!$A$18:$L$214, MATCH("Misc ID", 'E4 TB Allocation Details'!$A$18:$L$18, 0),FALSE), 'E2 Allocators'!$B$15:$W$358, MATCH('O5 Details by Class &amp; Accounts'!BA$18, 'E2 Allocators'!$B$15:$W$15, 0),FALSE)*$E142)</f>
        <v>0</v>
      </c>
      <c r="BB142" s="2186">
        <f>IF(ISERROR(VLOOKUP(VLOOKUP($A142, 'E4 TB Allocation Details'!$A$18:$L$214, MATCH("Misc ID", 'E4 TB Allocation Details'!$A$18:$L$18, 0),FALSE), 'E2 Allocators'!$B$15:$W$358, MATCH('O5 Details by Class &amp; Accounts'!BB$18, 'E2 Allocators'!$B$15:$W$15, 0),FALSE)*$E142), 0, VLOOKUP(VLOOKUP($A142, 'E4 TB Allocation Details'!$A$18:$L$214, MATCH("Misc ID", 'E4 TB Allocation Details'!$A$18:$L$18, 0),FALSE), 'E2 Allocators'!$B$15:$W$358, MATCH('O5 Details by Class &amp; Accounts'!BB$18, 'E2 Allocators'!$B$15:$W$15, 0),FALSE)*$E142)</f>
        <v>0</v>
      </c>
      <c r="BC142" s="2186">
        <f>IF(ISERROR(VLOOKUP(VLOOKUP($A142, 'E4 TB Allocation Details'!$A$18:$L$214, MATCH("Misc ID", 'E4 TB Allocation Details'!$A$18:$L$18, 0),FALSE), 'E2 Allocators'!$B$15:$W$358, MATCH('O5 Details by Class &amp; Accounts'!BC$18, 'E2 Allocators'!$B$15:$W$15, 0),FALSE)*$E142), 0, VLOOKUP(VLOOKUP($A142, 'E4 TB Allocation Details'!$A$18:$L$214, MATCH("Misc ID", 'E4 TB Allocation Details'!$A$18:$L$18, 0),FALSE), 'E2 Allocators'!$B$15:$W$358, MATCH('O5 Details by Class &amp; Accounts'!BC$18, 'E2 Allocators'!$B$15:$W$15, 0),FALSE)*$E142)</f>
        <v>0</v>
      </c>
      <c r="BD142" s="2186">
        <f>IF(ISERROR(VLOOKUP(VLOOKUP($A142, 'E4 TB Allocation Details'!$A$18:$L$214, MATCH("Misc ID", 'E4 TB Allocation Details'!$A$18:$L$18, 0),FALSE), 'E2 Allocators'!$B$15:$W$358, MATCH('O5 Details by Class &amp; Accounts'!BD$18, 'E2 Allocators'!$B$15:$W$15, 0),FALSE)*$E142), 0, VLOOKUP(VLOOKUP($A142, 'E4 TB Allocation Details'!$A$18:$L$214, MATCH("Misc ID", 'E4 TB Allocation Details'!$A$18:$L$18, 0),FALSE), 'E2 Allocators'!$B$15:$W$358, MATCH('O5 Details by Class &amp; Accounts'!BD$18, 'E2 Allocators'!$B$15:$W$15, 0),FALSE)*$E142)</f>
        <v>0</v>
      </c>
      <c r="BE142" s="2186">
        <f>IF(ISERROR(VLOOKUP(VLOOKUP($A142, 'E4 TB Allocation Details'!$A$18:$L$214, MATCH("Misc ID", 'E4 TB Allocation Details'!$A$18:$L$18, 0),FALSE), 'E2 Allocators'!$B$15:$W$358, MATCH('O5 Details by Class &amp; Accounts'!BE$18, 'E2 Allocators'!$B$15:$W$15, 0),FALSE)*$E142), 0, VLOOKUP(VLOOKUP($A142, 'E4 TB Allocation Details'!$A$18:$L$214, MATCH("Misc ID", 'E4 TB Allocation Details'!$A$18:$L$18, 0),FALSE), 'E2 Allocators'!$B$15:$W$358, MATCH('O5 Details by Class &amp; Accounts'!BE$18, 'E2 Allocators'!$B$15:$W$15, 0),FALSE)*$E142)</f>
        <v>0</v>
      </c>
      <c r="BF142" s="2186">
        <f>IF(ISERROR(VLOOKUP(VLOOKUP($A142, 'E4 TB Allocation Details'!$A$18:$L$214, MATCH("Misc ID", 'E4 TB Allocation Details'!$A$18:$L$18, 0),FALSE), 'E2 Allocators'!$B$15:$W$358, MATCH('O5 Details by Class &amp; Accounts'!BF$18, 'E2 Allocators'!$B$15:$W$15, 0),FALSE)*$E142), 0, VLOOKUP(VLOOKUP($A142, 'E4 TB Allocation Details'!$A$18:$L$214, MATCH("Misc ID", 'E4 TB Allocation Details'!$A$18:$L$18, 0),FALSE), 'E2 Allocators'!$B$15:$W$358, MATCH('O5 Details by Class &amp; Accounts'!BF$18, 'E2 Allocators'!$B$15:$W$15, 0),FALSE)*$E142)</f>
        <v>0</v>
      </c>
      <c r="BG142" s="2186">
        <f>IF(ISERROR(VLOOKUP(VLOOKUP($A142, 'E4 TB Allocation Details'!$A$18:$L$214, MATCH("Misc ID", 'E4 TB Allocation Details'!$A$18:$L$18, 0),FALSE), 'E2 Allocators'!$B$15:$W$358, MATCH('O5 Details by Class &amp; Accounts'!BG$18, 'E2 Allocators'!$B$15:$W$15, 0),FALSE)*$E142), 0, VLOOKUP(VLOOKUP($A142, 'E4 TB Allocation Details'!$A$18:$L$214, MATCH("Misc ID", 'E4 TB Allocation Details'!$A$18:$L$18, 0),FALSE), 'E2 Allocators'!$B$15:$W$358, MATCH('O5 Details by Class &amp; Accounts'!BG$18, 'E2 Allocators'!$B$15:$W$15, 0),FALSE)*$E142)</f>
        <v>0</v>
      </c>
      <c r="BH142" s="2186">
        <f>IF(ISERROR(VLOOKUP(VLOOKUP($A142, 'E4 TB Allocation Details'!$A$18:$L$214, MATCH("Misc ID", 'E4 TB Allocation Details'!$A$18:$L$18, 0),FALSE), 'E2 Allocators'!$B$15:$W$358, MATCH('O5 Details by Class &amp; Accounts'!BH$18, 'E2 Allocators'!$B$15:$W$15, 0),FALSE)*$E142), 0, VLOOKUP(VLOOKUP($A142, 'E4 TB Allocation Details'!$A$18:$L$214, MATCH("Misc ID", 'E4 TB Allocation Details'!$A$18:$L$18, 0),FALSE), 'E2 Allocators'!$B$15:$W$358, MATCH('O5 Details by Class &amp; Accounts'!BH$18, 'E2 Allocators'!$B$15:$W$15, 0),FALSE)*$E142)</f>
        <v>0</v>
      </c>
      <c r="BI142" s="2186">
        <f>IF(ISERROR(VLOOKUP(VLOOKUP($A142, 'E4 TB Allocation Details'!$A$18:$L$214, MATCH("Misc ID", 'E4 TB Allocation Details'!$A$18:$L$18, 0),FALSE), 'E2 Allocators'!$B$15:$W$358, MATCH('O5 Details by Class &amp; Accounts'!BI$18, 'E2 Allocators'!$B$15:$W$15, 0),FALSE)*$E142), 0, VLOOKUP(VLOOKUP($A142, 'E4 TB Allocation Details'!$A$18:$L$214, MATCH("Misc ID", 'E4 TB Allocation Details'!$A$18:$L$18, 0),FALSE), 'E2 Allocators'!$B$15:$W$358, MATCH('O5 Details by Class &amp; Accounts'!BI$18, 'E2 Allocators'!$B$15:$W$15, 0),FALSE)*$E142)</f>
        <v>0</v>
      </c>
      <c r="BJ142" s="2186">
        <f>IF(ISERROR(VLOOKUP(VLOOKUP($A142, 'E4 TB Allocation Details'!$A$18:$L$214, MATCH("Misc ID", 'E4 TB Allocation Details'!$A$18:$L$18, 0),FALSE), 'E2 Allocators'!$B$15:$W$358, MATCH('O5 Details by Class &amp; Accounts'!BJ$18, 'E2 Allocators'!$B$15:$W$15, 0),FALSE)*$E142), 0, VLOOKUP(VLOOKUP($A142, 'E4 TB Allocation Details'!$A$18:$L$214, MATCH("Misc ID", 'E4 TB Allocation Details'!$A$18:$L$18, 0),FALSE), 'E2 Allocators'!$B$15:$W$358, MATCH('O5 Details by Class &amp; Accounts'!BJ$18, 'E2 Allocators'!$B$15:$W$15, 0),FALSE)*$E142)</f>
        <v>0</v>
      </c>
      <c r="BK142" s="2186">
        <f>IF(ISERROR(VLOOKUP(VLOOKUP($A142, 'E4 TB Allocation Details'!$A$18:$L$214, MATCH("Misc ID", 'E4 TB Allocation Details'!$A$18:$L$18, 0),FALSE), 'E2 Allocators'!$B$15:$W$358, MATCH('O5 Details by Class &amp; Accounts'!BK$18, 'E2 Allocators'!$B$15:$W$15, 0),FALSE)*$E142), 0, VLOOKUP(VLOOKUP($A142, 'E4 TB Allocation Details'!$A$18:$L$214, MATCH("Misc ID", 'E4 TB Allocation Details'!$A$18:$L$18, 0),FALSE), 'E2 Allocators'!$B$15:$W$358, MATCH('O5 Details by Class &amp; Accounts'!BK$18, 'E2 Allocators'!$B$15:$W$15, 0),FALSE)*$E142)</f>
        <v>0</v>
      </c>
      <c r="BL142" s="2186">
        <f>IF(ISERROR(VLOOKUP(VLOOKUP($A142, 'E4 TB Allocation Details'!$A$18:$L$214, MATCH("Misc ID", 'E4 TB Allocation Details'!$A$18:$L$18, 0),FALSE), 'E2 Allocators'!$B$15:$W$358, MATCH('O5 Details by Class &amp; Accounts'!BL$18, 'E2 Allocators'!$B$15:$W$15, 0),FALSE)*$E142), 0, VLOOKUP(VLOOKUP($A142, 'E4 TB Allocation Details'!$A$18:$L$214, MATCH("Misc ID", 'E4 TB Allocation Details'!$A$18:$L$18, 0),FALSE), 'E2 Allocators'!$B$15:$W$358, MATCH('O5 Details by Class &amp; Accounts'!BL$18, 'E2 Allocators'!$B$15:$W$15, 0),FALSE)*$E142)</f>
        <v>0</v>
      </c>
      <c r="BM142" s="2186">
        <f>IF(ISERROR(VLOOKUP(VLOOKUP($A142, 'E4 TB Allocation Details'!$A$18:$L$214, MATCH("Misc ID", 'E4 TB Allocation Details'!$A$18:$L$18, 0),FALSE), 'E2 Allocators'!$B$15:$W$358, MATCH('O5 Details by Class &amp; Accounts'!BM$18, 'E2 Allocators'!$B$15:$W$15, 0),FALSE)*$E142), 0, VLOOKUP(VLOOKUP($A142, 'E4 TB Allocation Details'!$A$18:$L$214, MATCH("Misc ID", 'E4 TB Allocation Details'!$A$18:$L$18, 0),FALSE), 'E2 Allocators'!$B$15:$W$358, MATCH('O5 Details by Class &amp; Accounts'!BM$18, 'E2 Allocators'!$B$15:$W$15, 0),FALSE)*$E142)</f>
        <v>0</v>
      </c>
      <c r="BN142" s="2186">
        <f>IF(ISERROR(VLOOKUP(VLOOKUP($A142, 'E4 TB Allocation Details'!$A$18:$L$214, MATCH("Misc ID", 'E4 TB Allocation Details'!$A$18:$L$18, 0),FALSE), 'E2 Allocators'!$B$15:$W$358, MATCH('O5 Details by Class &amp; Accounts'!BN$18, 'E2 Allocators'!$B$15:$W$15, 0),FALSE)*$E142), 0, VLOOKUP(VLOOKUP($A142, 'E4 TB Allocation Details'!$A$18:$L$214, MATCH("Misc ID", 'E4 TB Allocation Details'!$A$18:$L$18, 0),FALSE), 'E2 Allocators'!$B$15:$W$358, MATCH('O5 Details by Class &amp; Accounts'!BN$18, 'E2 Allocators'!$B$15:$W$15, 0),FALSE)*$E142)</f>
        <v>0</v>
      </c>
      <c r="BO142" s="2186">
        <f>IF(ISERROR(VLOOKUP(VLOOKUP($A142, 'E4 TB Allocation Details'!$A$18:$L$214, MATCH("Misc ID", 'E4 TB Allocation Details'!$A$18:$L$18, 0),FALSE), 'E2 Allocators'!$B$15:$W$358, MATCH('O5 Details by Class &amp; Accounts'!BO$18, 'E2 Allocators'!$B$15:$W$15, 0),FALSE)*$E142), 0, VLOOKUP(VLOOKUP($A142, 'E4 TB Allocation Details'!$A$18:$L$214, MATCH("Misc ID", 'E4 TB Allocation Details'!$A$18:$L$18, 0),FALSE), 'E2 Allocators'!$B$15:$W$358, MATCH('O5 Details by Class &amp; Accounts'!BO$18, 'E2 Allocators'!$B$15:$W$15, 0),FALSE)*$E142)</f>
        <v>0</v>
      </c>
      <c r="BP142" s="2186">
        <f>IF(ISERROR(VLOOKUP(VLOOKUP($A142, 'E4 TB Allocation Details'!$A$18:$L$214, MATCH("Misc ID", 'E4 TB Allocation Details'!$A$18:$L$18, 0),FALSE), 'E2 Allocators'!$B$15:$W$358, MATCH('O5 Details by Class &amp; Accounts'!BP$18, 'E2 Allocators'!$B$15:$W$15, 0),FALSE)*$E142), 0, VLOOKUP(VLOOKUP($A142, 'E4 TB Allocation Details'!$A$18:$L$214, MATCH("Misc ID", 'E4 TB Allocation Details'!$A$18:$L$18, 0),FALSE), 'E2 Allocators'!$B$15:$W$358, MATCH('O5 Details by Class &amp; Accounts'!BP$18, 'E2 Allocators'!$B$15:$W$15, 0),FALSE)*$E142)</f>
        <v>0</v>
      </c>
      <c r="BQ142" s="2186">
        <f>IF(ISERROR(VLOOKUP(VLOOKUP($A142, 'E4 TB Allocation Details'!$A$18:$L$214, MATCH("Misc ID", 'E4 TB Allocation Details'!$A$18:$L$18, 0),FALSE), 'E2 Allocators'!$B$15:$W$358, MATCH('O5 Details by Class &amp; Accounts'!BQ$18, 'E2 Allocators'!$B$15:$W$15, 0),FALSE)*$E142), 0, VLOOKUP(VLOOKUP($A142, 'E4 TB Allocation Details'!$A$18:$L$214, MATCH("Misc ID", 'E4 TB Allocation Details'!$A$18:$L$18, 0),FALSE), 'E2 Allocators'!$B$15:$W$358, MATCH('O5 Details by Class &amp; Accounts'!BQ$18, 'E2 Allocators'!$B$15:$W$15, 0),FALSE)*$E142)</f>
        <v>0</v>
      </c>
      <c r="BR142" s="2186">
        <f>IF(ISERROR(VLOOKUP(VLOOKUP($A142, 'E4 TB Allocation Details'!$A$18:$L$214, MATCH("Misc ID", 'E4 TB Allocation Details'!$A$18:$L$18, 0),FALSE), 'E2 Allocators'!$B$15:$W$358, MATCH('O5 Details by Class &amp; Accounts'!BR$18, 'E2 Allocators'!$B$15:$W$15, 0),FALSE)*$E142), 0, VLOOKUP(VLOOKUP($A142, 'E4 TB Allocation Details'!$A$18:$L$214, MATCH("Misc ID", 'E4 TB Allocation Details'!$A$18:$L$18, 0),FALSE), 'E2 Allocators'!$B$15:$W$358, MATCH('O5 Details by Class &amp; Accounts'!BR$18, 'E2 Allocators'!$B$15:$W$15, 0),FALSE)*$E142)</f>
        <v>0</v>
      </c>
      <c r="BS142" s="2186">
        <f t="shared" si="41"/>
        <v>0</v>
      </c>
      <c r="BT142" s="2186">
        <f>IF(ISERROR(VLOOKUP(VLOOKUP($A142, 'E4 TB Allocation Details'!$A$18:$L$214, MATCH("A &amp; G ID", 'E4 TB Allocation Details'!$A$18:$L$18, 0),FALSE), 'E2 Allocators'!$B$15:$W$358, MATCH('O5 Details by Class &amp; Accounts'!BT$18, 'E2 Allocators'!$B$15:$W$15, 0),FALSE)*$E142), 0, VLOOKUP(VLOOKUP($A142, 'E4 TB Allocation Details'!$A$18:$L$214, MATCH("A &amp; G ID", 'E4 TB Allocation Details'!$A$18:$L$18, 0),FALSE), 'E2 Allocators'!$B$15:$W$358, MATCH('O5 Details by Class &amp; Accounts'!BT$18, 'E2 Allocators'!$B$15:$W$15, 0),FALSE)*$E142)</f>
        <v>0</v>
      </c>
      <c r="BU142" s="2186">
        <f>IF(ISERROR(VLOOKUP(VLOOKUP($A142, 'E4 TB Allocation Details'!$A$18:$L$214, MATCH("A &amp; G ID", 'E4 TB Allocation Details'!$A$18:$L$18, 0),FALSE), 'E2 Allocators'!$B$15:$W$358, MATCH('O5 Details by Class &amp; Accounts'!BU$18, 'E2 Allocators'!$B$15:$W$15, 0),FALSE)*$E142), 0, VLOOKUP(VLOOKUP($A142, 'E4 TB Allocation Details'!$A$18:$L$214, MATCH("A &amp; G ID", 'E4 TB Allocation Details'!$A$18:$L$18, 0),FALSE), 'E2 Allocators'!$B$15:$W$358, MATCH('O5 Details by Class &amp; Accounts'!BU$18, 'E2 Allocators'!$B$15:$W$15, 0),FALSE)*$E142)</f>
        <v>0</v>
      </c>
      <c r="BV142" s="2186">
        <f>IF(ISERROR(VLOOKUP(VLOOKUP($A142, 'E4 TB Allocation Details'!$A$18:$L$214, MATCH("A &amp; G ID", 'E4 TB Allocation Details'!$A$18:$L$18, 0),FALSE), 'E2 Allocators'!$B$15:$W$358, MATCH('O5 Details by Class &amp; Accounts'!BV$18, 'E2 Allocators'!$B$15:$W$15, 0),FALSE)*$E142), 0, VLOOKUP(VLOOKUP($A142, 'E4 TB Allocation Details'!$A$18:$L$214, MATCH("A &amp; G ID", 'E4 TB Allocation Details'!$A$18:$L$18, 0),FALSE), 'E2 Allocators'!$B$15:$W$358, MATCH('O5 Details by Class &amp; Accounts'!BV$18, 'E2 Allocators'!$B$15:$W$15, 0),FALSE)*$E142)</f>
        <v>0</v>
      </c>
      <c r="BW142" s="2186">
        <f>IF(ISERROR(VLOOKUP(VLOOKUP($A142, 'E4 TB Allocation Details'!$A$18:$L$214, MATCH("A &amp; G ID", 'E4 TB Allocation Details'!$A$18:$L$18, 0),FALSE), 'E2 Allocators'!$B$15:$W$358, MATCH('O5 Details by Class &amp; Accounts'!BW$18, 'E2 Allocators'!$B$15:$W$15, 0),FALSE)*$E142), 0, VLOOKUP(VLOOKUP($A142, 'E4 TB Allocation Details'!$A$18:$L$214, MATCH("A &amp; G ID", 'E4 TB Allocation Details'!$A$18:$L$18, 0),FALSE), 'E2 Allocators'!$B$15:$W$358, MATCH('O5 Details by Class &amp; Accounts'!BW$18, 'E2 Allocators'!$B$15:$W$15, 0),FALSE)*$E142)</f>
        <v>0</v>
      </c>
      <c r="BX142" s="2186">
        <f>IF(ISERROR(VLOOKUP(VLOOKUP($A142, 'E4 TB Allocation Details'!$A$18:$L$214, MATCH("A &amp; G ID", 'E4 TB Allocation Details'!$A$18:$L$18, 0),FALSE), 'E2 Allocators'!$B$15:$W$358, MATCH('O5 Details by Class &amp; Accounts'!BX$18, 'E2 Allocators'!$B$15:$W$15, 0),FALSE)*$E142), 0, VLOOKUP(VLOOKUP($A142, 'E4 TB Allocation Details'!$A$18:$L$214, MATCH("A &amp; G ID", 'E4 TB Allocation Details'!$A$18:$L$18, 0),FALSE), 'E2 Allocators'!$B$15:$W$358, MATCH('O5 Details by Class &amp; Accounts'!BX$18, 'E2 Allocators'!$B$15:$W$15, 0),FALSE)*$E142)</f>
        <v>0</v>
      </c>
      <c r="BY142" s="2186">
        <f>IF(ISERROR(VLOOKUP(VLOOKUP($A142, 'E4 TB Allocation Details'!$A$18:$L$214, MATCH("A &amp; G ID", 'E4 TB Allocation Details'!$A$18:$L$18, 0),FALSE), 'E2 Allocators'!$B$15:$W$358, MATCH('O5 Details by Class &amp; Accounts'!BY$18, 'E2 Allocators'!$B$15:$W$15, 0),FALSE)*$E142), 0, VLOOKUP(VLOOKUP($A142, 'E4 TB Allocation Details'!$A$18:$L$214, MATCH("A &amp; G ID", 'E4 TB Allocation Details'!$A$18:$L$18, 0),FALSE), 'E2 Allocators'!$B$15:$W$358, MATCH('O5 Details by Class &amp; Accounts'!BY$18, 'E2 Allocators'!$B$15:$W$15, 0),FALSE)*$E142)</f>
        <v>0</v>
      </c>
      <c r="BZ142" s="2186">
        <f>IF(ISERROR(VLOOKUP(VLOOKUP($A142, 'E4 TB Allocation Details'!$A$18:$L$214, MATCH("A &amp; G ID", 'E4 TB Allocation Details'!$A$18:$L$18, 0),FALSE), 'E2 Allocators'!$B$15:$W$358, MATCH('O5 Details by Class &amp; Accounts'!BZ$18, 'E2 Allocators'!$B$15:$W$15, 0),FALSE)*$E142), 0, VLOOKUP(VLOOKUP($A142, 'E4 TB Allocation Details'!$A$18:$L$214, MATCH("A &amp; G ID", 'E4 TB Allocation Details'!$A$18:$L$18, 0),FALSE), 'E2 Allocators'!$B$15:$W$358, MATCH('O5 Details by Class &amp; Accounts'!BZ$18, 'E2 Allocators'!$B$15:$W$15, 0),FALSE)*$E142)</f>
        <v>0</v>
      </c>
      <c r="CA142" s="2186">
        <f>IF(ISERROR(VLOOKUP(VLOOKUP($A142, 'E4 TB Allocation Details'!$A$18:$L$214, MATCH("A &amp; G ID", 'E4 TB Allocation Details'!$A$18:$L$18, 0),FALSE), 'E2 Allocators'!$B$15:$W$358, MATCH('O5 Details by Class &amp; Accounts'!CA$18, 'E2 Allocators'!$B$15:$W$15, 0),FALSE)*$E142), 0, VLOOKUP(VLOOKUP($A142, 'E4 TB Allocation Details'!$A$18:$L$214, MATCH("A &amp; G ID", 'E4 TB Allocation Details'!$A$18:$L$18, 0),FALSE), 'E2 Allocators'!$B$15:$W$358, MATCH('O5 Details by Class &amp; Accounts'!CA$18, 'E2 Allocators'!$B$15:$W$15, 0),FALSE)*$E142)</f>
        <v>0</v>
      </c>
      <c r="CB142" s="2186">
        <f>IF(ISERROR(VLOOKUP(VLOOKUP($A142, 'E4 TB Allocation Details'!$A$18:$L$214, MATCH("A &amp; G ID", 'E4 TB Allocation Details'!$A$18:$L$18, 0),FALSE), 'E2 Allocators'!$B$15:$W$358, MATCH('O5 Details by Class &amp; Accounts'!CB$18, 'E2 Allocators'!$B$15:$W$15, 0),FALSE)*$E142), 0, VLOOKUP(VLOOKUP($A142, 'E4 TB Allocation Details'!$A$18:$L$214, MATCH("A &amp; G ID", 'E4 TB Allocation Details'!$A$18:$L$18, 0),FALSE), 'E2 Allocators'!$B$15:$W$358, MATCH('O5 Details by Class &amp; Accounts'!CB$18, 'E2 Allocators'!$B$15:$W$15, 0),FALSE)*$E142)</f>
        <v>0</v>
      </c>
      <c r="CC142" s="2186">
        <f>IF(ISERROR(VLOOKUP(VLOOKUP($A142, 'E4 TB Allocation Details'!$A$18:$L$214, MATCH("A &amp; G ID", 'E4 TB Allocation Details'!$A$18:$L$18, 0),FALSE), 'E2 Allocators'!$B$15:$W$358, MATCH('O5 Details by Class &amp; Accounts'!CC$18, 'E2 Allocators'!$B$15:$W$15, 0),FALSE)*$E142), 0, VLOOKUP(VLOOKUP($A142, 'E4 TB Allocation Details'!$A$18:$L$214, MATCH("A &amp; G ID", 'E4 TB Allocation Details'!$A$18:$L$18, 0),FALSE), 'E2 Allocators'!$B$15:$W$358, MATCH('O5 Details by Class &amp; Accounts'!CC$18, 'E2 Allocators'!$B$15:$W$15, 0),FALSE)*$E142)</f>
        <v>0</v>
      </c>
      <c r="CD142" s="2186">
        <f>IF(ISERROR(VLOOKUP(VLOOKUP($A142, 'E4 TB Allocation Details'!$A$18:$L$214, MATCH("A &amp; G ID", 'E4 TB Allocation Details'!$A$18:$L$18, 0),FALSE), 'E2 Allocators'!$B$15:$W$358, MATCH('O5 Details by Class &amp; Accounts'!CD$18, 'E2 Allocators'!$B$15:$W$15, 0),FALSE)*$E142), 0, VLOOKUP(VLOOKUP($A142, 'E4 TB Allocation Details'!$A$18:$L$214, MATCH("A &amp; G ID", 'E4 TB Allocation Details'!$A$18:$L$18, 0),FALSE), 'E2 Allocators'!$B$15:$W$358, MATCH('O5 Details by Class &amp; Accounts'!CD$18, 'E2 Allocators'!$B$15:$W$15, 0),FALSE)*$E142)</f>
        <v>0</v>
      </c>
      <c r="CE142" s="2186">
        <f>IF(ISERROR(VLOOKUP(VLOOKUP($A142, 'E4 TB Allocation Details'!$A$18:$L$214, MATCH("A &amp; G ID", 'E4 TB Allocation Details'!$A$18:$L$18, 0),FALSE), 'E2 Allocators'!$B$15:$W$358, MATCH('O5 Details by Class &amp; Accounts'!CE$18, 'E2 Allocators'!$B$15:$W$15, 0),FALSE)*$E142), 0, VLOOKUP(VLOOKUP($A142, 'E4 TB Allocation Details'!$A$18:$L$214, MATCH("A &amp; G ID", 'E4 TB Allocation Details'!$A$18:$L$18, 0),FALSE), 'E2 Allocators'!$B$15:$W$358, MATCH('O5 Details by Class &amp; Accounts'!CE$18, 'E2 Allocators'!$B$15:$W$15, 0),FALSE)*$E142)</f>
        <v>0</v>
      </c>
      <c r="CF142" s="2186">
        <f>IF(ISERROR(VLOOKUP(VLOOKUP($A142, 'E4 TB Allocation Details'!$A$18:$L$214, MATCH("A &amp; G ID", 'E4 TB Allocation Details'!$A$18:$L$18, 0),FALSE), 'E2 Allocators'!$B$15:$W$358, MATCH('O5 Details by Class &amp; Accounts'!CF$18, 'E2 Allocators'!$B$15:$W$15, 0),FALSE)*$E142), 0, VLOOKUP(VLOOKUP($A142, 'E4 TB Allocation Details'!$A$18:$L$214, MATCH("A &amp; G ID", 'E4 TB Allocation Details'!$A$18:$L$18, 0),FALSE), 'E2 Allocators'!$B$15:$W$358, MATCH('O5 Details by Class &amp; Accounts'!CF$18, 'E2 Allocators'!$B$15:$W$15, 0),FALSE)*$E142)</f>
        <v>0</v>
      </c>
      <c r="CG142" s="2186">
        <f>IF(ISERROR(VLOOKUP(VLOOKUP($A142, 'E4 TB Allocation Details'!$A$18:$L$214, MATCH("A &amp; G ID", 'E4 TB Allocation Details'!$A$18:$L$18, 0),FALSE), 'E2 Allocators'!$B$15:$W$358, MATCH('O5 Details by Class &amp; Accounts'!CG$18, 'E2 Allocators'!$B$15:$W$15, 0),FALSE)*$E142), 0, VLOOKUP(VLOOKUP($A142, 'E4 TB Allocation Details'!$A$18:$L$214, MATCH("A &amp; G ID", 'E4 TB Allocation Details'!$A$18:$L$18, 0),FALSE), 'E2 Allocators'!$B$15:$W$358, MATCH('O5 Details by Class &amp; Accounts'!CG$18, 'E2 Allocators'!$B$15:$W$15, 0),FALSE)*$E142)</f>
        <v>0</v>
      </c>
      <c r="CH142" s="2186">
        <f>IF(ISERROR(VLOOKUP(VLOOKUP($A142, 'E4 TB Allocation Details'!$A$18:$L$214, MATCH("A &amp; G ID", 'E4 TB Allocation Details'!$A$18:$L$18, 0),FALSE), 'E2 Allocators'!$B$15:$W$358, MATCH('O5 Details by Class &amp; Accounts'!CH$18, 'E2 Allocators'!$B$15:$W$15, 0),FALSE)*$E142), 0, VLOOKUP(VLOOKUP($A142, 'E4 TB Allocation Details'!$A$18:$L$214, MATCH("A &amp; G ID", 'E4 TB Allocation Details'!$A$18:$L$18, 0),FALSE), 'E2 Allocators'!$B$15:$W$358, MATCH('O5 Details by Class &amp; Accounts'!CH$18, 'E2 Allocators'!$B$15:$W$15, 0),FALSE)*$E142)</f>
        <v>0</v>
      </c>
      <c r="CI142" s="2186">
        <f>IF(ISERROR(VLOOKUP(VLOOKUP($A142, 'E4 TB Allocation Details'!$A$18:$L$214, MATCH("A &amp; G ID", 'E4 TB Allocation Details'!$A$18:$L$18, 0),FALSE), 'E2 Allocators'!$B$15:$W$358, MATCH('O5 Details by Class &amp; Accounts'!CI$18, 'E2 Allocators'!$B$15:$W$15, 0),FALSE)*$E142), 0, VLOOKUP(VLOOKUP($A142, 'E4 TB Allocation Details'!$A$18:$L$214, MATCH("A &amp; G ID", 'E4 TB Allocation Details'!$A$18:$L$18, 0),FALSE), 'E2 Allocators'!$B$15:$W$358, MATCH('O5 Details by Class &amp; Accounts'!CI$18, 'E2 Allocators'!$B$15:$W$15, 0),FALSE)*$E142)</f>
        <v>0</v>
      </c>
      <c r="CJ142" s="2186">
        <f>IF(ISERROR(VLOOKUP(VLOOKUP($A142, 'E4 TB Allocation Details'!$A$18:$L$214, MATCH("A &amp; G ID", 'E4 TB Allocation Details'!$A$18:$L$18, 0),FALSE), 'E2 Allocators'!$B$15:$W$358, MATCH('O5 Details by Class &amp; Accounts'!CJ$18, 'E2 Allocators'!$B$15:$W$15, 0),FALSE)*$E142), 0, VLOOKUP(VLOOKUP($A142, 'E4 TB Allocation Details'!$A$18:$L$214, MATCH("A &amp; G ID", 'E4 TB Allocation Details'!$A$18:$L$18, 0),FALSE), 'E2 Allocators'!$B$15:$W$358, MATCH('O5 Details by Class &amp; Accounts'!CJ$18, 'E2 Allocators'!$B$15:$W$15, 0),FALSE)*$E142)</f>
        <v>0</v>
      </c>
      <c r="CK142" s="2186">
        <f>IF(ISERROR(VLOOKUP(VLOOKUP($A142, 'E4 TB Allocation Details'!$A$18:$L$214, MATCH("A &amp; G ID", 'E4 TB Allocation Details'!$A$18:$L$18, 0),FALSE), 'E2 Allocators'!$B$15:$W$358, MATCH('O5 Details by Class &amp; Accounts'!CK$18, 'E2 Allocators'!$B$15:$W$15, 0),FALSE)*$E142), 0, VLOOKUP(VLOOKUP($A142, 'E4 TB Allocation Details'!$A$18:$L$214, MATCH("A &amp; G ID", 'E4 TB Allocation Details'!$A$18:$L$18, 0),FALSE), 'E2 Allocators'!$B$15:$W$358, MATCH('O5 Details by Class &amp; Accounts'!CK$18, 'E2 Allocators'!$B$15:$W$15, 0),FALSE)*$E142)</f>
        <v>0</v>
      </c>
      <c r="CL142" s="2186">
        <f>IF(ISERROR(VLOOKUP(VLOOKUP($A142, 'E4 TB Allocation Details'!$A$18:$L$214, MATCH("A &amp; G ID", 'E4 TB Allocation Details'!$A$18:$L$18, 0),FALSE), 'E2 Allocators'!$B$15:$W$358, MATCH('O5 Details by Class &amp; Accounts'!CL$18, 'E2 Allocators'!$B$15:$W$15, 0),FALSE)*$E142), 0, VLOOKUP(VLOOKUP($A142, 'E4 TB Allocation Details'!$A$18:$L$214, MATCH("A &amp; G ID", 'E4 TB Allocation Details'!$A$18:$L$18, 0),FALSE), 'E2 Allocators'!$B$15:$W$358, MATCH('O5 Details by Class &amp; Accounts'!CL$18, 'E2 Allocators'!$B$15:$W$15, 0),FALSE)*$E142)</f>
        <v>0</v>
      </c>
      <c r="CM142" s="2186">
        <f>IF(ISERROR(VLOOKUP(VLOOKUP($A142, 'E4 TB Allocation Details'!$A$18:$L$214, MATCH("A &amp; G ID", 'E4 TB Allocation Details'!$A$18:$L$18, 0),FALSE), 'E2 Allocators'!$B$15:$W$358, MATCH('O5 Details by Class &amp; Accounts'!CM$18, 'E2 Allocators'!$B$15:$W$15, 0),FALSE)*$E142), 0, VLOOKUP(VLOOKUP($A142, 'E4 TB Allocation Details'!$A$18:$L$214, MATCH("A &amp; G ID", 'E4 TB Allocation Details'!$A$18:$L$18, 0),FALSE), 'E2 Allocators'!$B$15:$W$358, MATCH('O5 Details by Class &amp; Accounts'!CM$18, 'E2 Allocators'!$B$15:$W$15, 0),FALSE)*$E142)</f>
        <v>0</v>
      </c>
      <c r="CN142" s="2186">
        <f t="shared" si="42"/>
        <v>0</v>
      </c>
      <c r="CO142" s="2187">
        <f t="shared" si="43"/>
        <v>-1.8189894035458565E-12</v>
      </c>
      <c r="CQ142" s="1625" t="s">
        <v>505</v>
      </c>
    </row>
    <row r="143" spans="1:95" s="54" customFormat="1" ht="25.5" x14ac:dyDescent="0.2">
      <c r="A143" s="991">
        <v>5045</v>
      </c>
      <c r="B143" s="990" t="s">
        <v>1583</v>
      </c>
      <c r="C143" s="2184">
        <f>IF(ISERROR(VLOOKUP($A143,'I3 TB Data'!$A$19:$H$483,MATCH('O5 Details by Class &amp; Accounts'!$C$18, 'I3 TB Data'!$A$19:$H$19,0),0)), 0, VLOOKUP($A143,'I3 TB Data'!$A$19:$H$483,MATCH('O5 Details by Class &amp; Accounts'!$C$18,'I3 TB Data'!$A$19:$H$19,0),0))</f>
        <v>5728.74</v>
      </c>
      <c r="D143" s="2185"/>
      <c r="E143" s="2184">
        <f t="shared" si="31"/>
        <v>5728.74</v>
      </c>
      <c r="F143" s="2186">
        <f>IF(ISERROR(VLOOKUP($A143, 'E1 Categorization'!A33:E124, MATCH("Customer Component", 'E1 Categorization'!$A$33:$E$33,0), 0)), 0, IF(VLOOKUP($A143, 'E1 Categorization'!A33:E124, MATCH("Customer Component", 'E1 Categorization'!$A$33:$E$33,0), 0)=0, 'O5 Details by Class &amp; Accounts'!$E143, IF(AND(VLOOKUP($A143, 'E1 Categorization'!A33:E124, MATCH("Customer Component", 'E1 Categorization'!$A$33:$E$33,0), 0) &gt;0, VLOOKUP($A143, 'E1 Categorization'!A33:E124, MATCH("Customer Component", 'E1 Categorization'!$A$33:$E$33,0), 0)&lt;1), 'O5 Details by Class &amp; Accounts'!$E143*(1-VLOOKUP($A143, 'E1 Categorization'!A33:E124, MATCH("Customer Component", 'E1 Categorization'!$A$33:$E$33,0), 0)), 0)))</f>
        <v>3723.681</v>
      </c>
      <c r="G143" s="2186">
        <f>IF(ISERROR(VLOOKUP($A143, 'E1 Categorization'!A33:E124, MATCH("Customer Component", 'E1 Categorization'!$A$33:$E$33,0), 0)),0, IF(VLOOKUP($A143, 'E1 Categorization'!A33:E124, MATCH("Customer Component", 'E1 Categorization'!$A$33:$E$33,0), 0)=0, 0, IF(AND(VLOOKUP($A143, 'E1 Categorization'!A33:E124, MATCH("Customer Component", 'E1 Categorization'!$A$33:$E$33,0), 0) &gt;0, VLOOKUP($A143, 'E1 Categorization'!A33:E124, MATCH("Customer Component", 'E1 Categorization'!$A$33:$E$33,0), 0)&lt;1), 'O5 Details by Class &amp; Accounts'!$E143*(VLOOKUP($A143, 'E1 Categorization'!A33:E124, MATCH("Customer Component", 'E1 Categorization'!$A$33:$E$33,0), 0)), 'O5 Details by Class &amp; Accounts'!$E143)))</f>
        <v>2005.0589999999997</v>
      </c>
      <c r="H143" s="2186">
        <f t="shared" si="38"/>
        <v>5728.74</v>
      </c>
      <c r="I143" s="2186">
        <f>IF(ISERROR(VLOOKUP(VLOOKUP($A143, 'E4 TB Allocation Details'!$A$18:$L$214, MATCH("Demand ID", 'E4 TB Allocation Details'!$A$18:$L$18, 0),FALSE), 'E2 Allocators'!$B$15:$W$358, MATCH('O5 Details by Class &amp; Accounts'!I$18, 'E2 Allocators'!$B$15:$W$15, 0),FALSE)*$F143), 0, VLOOKUP(VLOOKUP($A143, 'E4 TB Allocation Details'!$A$18:$L$214, MATCH("Demand ID", 'E4 TB Allocation Details'!$A$18:$L$18, 0),FALSE), 'E2 Allocators'!$B$15:$W$358, MATCH('O5 Details by Class &amp; Accounts'!I$18, 'E2 Allocators'!$B$15:$W$15, 0),FALSE)*$F143)</f>
        <v>1703.5542211515126</v>
      </c>
      <c r="J143" s="2186">
        <f>IF(ISERROR(VLOOKUP(VLOOKUP($A143, 'E4 TB Allocation Details'!$A$18:$L$214, MATCH("Demand ID", 'E4 TB Allocation Details'!$A$18:$L$18, 0),FALSE), 'E2 Allocators'!$B$15:$W$358, MATCH('O5 Details by Class &amp; Accounts'!J$18, 'E2 Allocators'!$B$15:$W$15, 0),FALSE)*$F143), 0, VLOOKUP(VLOOKUP($A143, 'E4 TB Allocation Details'!$A$18:$L$214, MATCH("Demand ID", 'E4 TB Allocation Details'!$A$18:$L$18, 0),FALSE), 'E2 Allocators'!$B$15:$W$358, MATCH('O5 Details by Class &amp; Accounts'!J$18, 'E2 Allocators'!$B$15:$W$15, 0),FALSE)*$F143)</f>
        <v>699.09400344721075</v>
      </c>
      <c r="K143" s="2186">
        <f>IF(ISERROR(VLOOKUP(VLOOKUP($A143, 'E4 TB Allocation Details'!$A$18:$L$214, MATCH("Demand ID", 'E4 TB Allocation Details'!$A$18:$L$18, 0),FALSE), 'E2 Allocators'!$B$15:$W$358, MATCH('O5 Details by Class &amp; Accounts'!K$18, 'E2 Allocators'!$B$15:$W$15, 0),FALSE)*$F143), 0, VLOOKUP(VLOOKUP($A143, 'E4 TB Allocation Details'!$A$18:$L$214, MATCH("Demand ID", 'E4 TB Allocation Details'!$A$18:$L$18, 0),FALSE), 'E2 Allocators'!$B$15:$W$358, MATCH('O5 Details by Class &amp; Accounts'!K$18, 'E2 Allocators'!$B$15:$W$15, 0),FALSE)*$F143)</f>
        <v>1298.8876551521837</v>
      </c>
      <c r="L143" s="2186">
        <f>IF(ISERROR(VLOOKUP(VLOOKUP($A143, 'E4 TB Allocation Details'!$A$18:$L$214, MATCH("Demand ID", 'E4 TB Allocation Details'!$A$18:$L$18, 0),FALSE), 'E2 Allocators'!$B$15:$W$358, MATCH('O5 Details by Class &amp; Accounts'!L$18, 'E2 Allocators'!$B$15:$W$15, 0),FALSE)*$F143), 0, VLOOKUP(VLOOKUP($A143, 'E4 TB Allocation Details'!$A$18:$L$214, MATCH("Demand ID", 'E4 TB Allocation Details'!$A$18:$L$18, 0),FALSE), 'E2 Allocators'!$B$15:$W$358, MATCH('O5 Details by Class &amp; Accounts'!L$18, 'E2 Allocators'!$B$15:$W$15, 0),FALSE)*$F143)</f>
        <v>0</v>
      </c>
      <c r="M143" s="2186">
        <f>IF(ISERROR(VLOOKUP(VLOOKUP($A143, 'E4 TB Allocation Details'!$A$18:$L$214, MATCH("Demand ID", 'E4 TB Allocation Details'!$A$18:$L$18, 0),FALSE), 'E2 Allocators'!$B$15:$W$358, MATCH('O5 Details by Class &amp; Accounts'!M$18, 'E2 Allocators'!$B$15:$W$15, 0),FALSE)*$F143), 0, VLOOKUP(VLOOKUP($A143, 'E4 TB Allocation Details'!$A$18:$L$214, MATCH("Demand ID", 'E4 TB Allocation Details'!$A$18:$L$18, 0),FALSE), 'E2 Allocators'!$B$15:$W$358, MATCH('O5 Details by Class &amp; Accounts'!M$18, 'E2 Allocators'!$B$15:$W$15, 0),FALSE)*$F143)</f>
        <v>0</v>
      </c>
      <c r="N143" s="2186">
        <f>IF(ISERROR(VLOOKUP(VLOOKUP($A143, 'E4 TB Allocation Details'!$A$18:$L$214, MATCH("Demand ID", 'E4 TB Allocation Details'!$A$18:$L$18, 0),FALSE), 'E2 Allocators'!$B$15:$W$358, MATCH('O5 Details by Class &amp; Accounts'!N$18, 'E2 Allocators'!$B$15:$W$15, 0),FALSE)*$F143), 0, VLOOKUP(VLOOKUP($A143, 'E4 TB Allocation Details'!$A$18:$L$214, MATCH("Demand ID", 'E4 TB Allocation Details'!$A$18:$L$18, 0),FALSE), 'E2 Allocators'!$B$15:$W$358, MATCH('O5 Details by Class &amp; Accounts'!N$18, 'E2 Allocators'!$B$15:$W$15, 0),FALSE)*$F143)</f>
        <v>0</v>
      </c>
      <c r="O143" s="2186">
        <f>IF(ISERROR(VLOOKUP(VLOOKUP($A143, 'E4 TB Allocation Details'!$A$18:$L$214, MATCH("Demand ID", 'E4 TB Allocation Details'!$A$18:$L$18, 0),FALSE), 'E2 Allocators'!$B$15:$W$358, MATCH('O5 Details by Class &amp; Accounts'!O$18, 'E2 Allocators'!$B$15:$W$15, 0),FALSE)*$F143), 0, VLOOKUP(VLOOKUP($A143, 'E4 TB Allocation Details'!$A$18:$L$214, MATCH("Demand ID", 'E4 TB Allocation Details'!$A$18:$L$18, 0),FALSE), 'E2 Allocators'!$B$15:$W$358, MATCH('O5 Details by Class &amp; Accounts'!O$18, 'E2 Allocators'!$B$15:$W$15, 0),FALSE)*$F143)</f>
        <v>21.792223199551184</v>
      </c>
      <c r="P143" s="2186">
        <f>IF(ISERROR(VLOOKUP(VLOOKUP($A143, 'E4 TB Allocation Details'!$A$18:$L$214, MATCH("Demand ID", 'E4 TB Allocation Details'!$A$18:$L$18, 0),FALSE), 'E2 Allocators'!$B$15:$W$358, MATCH('O5 Details by Class &amp; Accounts'!P$18, 'E2 Allocators'!$B$15:$W$15, 0),FALSE)*$F143), 0, VLOOKUP(VLOOKUP($A143, 'E4 TB Allocation Details'!$A$18:$L$214, MATCH("Demand ID", 'E4 TB Allocation Details'!$A$18:$L$18, 0),FALSE), 'E2 Allocators'!$B$15:$W$358, MATCH('O5 Details by Class &amp; Accounts'!P$18, 'E2 Allocators'!$B$15:$W$15, 0),FALSE)*$F143)</f>
        <v>0</v>
      </c>
      <c r="Q143" s="2186">
        <f>IF(ISERROR(VLOOKUP(VLOOKUP($A143, 'E4 TB Allocation Details'!$A$18:$L$214, MATCH("Demand ID", 'E4 TB Allocation Details'!$A$18:$L$18, 0),FALSE), 'E2 Allocators'!$B$15:$W$358, MATCH('O5 Details by Class &amp; Accounts'!Q$18, 'E2 Allocators'!$B$15:$W$15, 0),FALSE)*$F143), 0, VLOOKUP(VLOOKUP($A143, 'E4 TB Allocation Details'!$A$18:$L$214, MATCH("Demand ID", 'E4 TB Allocation Details'!$A$18:$L$18, 0),FALSE), 'E2 Allocators'!$B$15:$W$358, MATCH('O5 Details by Class &amp; Accounts'!Q$18, 'E2 Allocators'!$B$15:$W$15, 0),FALSE)*$F143)</f>
        <v>0.35289704954228435</v>
      </c>
      <c r="R143" s="2186">
        <f>IF(ISERROR(VLOOKUP(VLOOKUP($A143, 'E4 TB Allocation Details'!$A$18:$L$214, MATCH("Demand ID", 'E4 TB Allocation Details'!$A$18:$L$18, 0),FALSE), 'E2 Allocators'!$B$15:$W$358, MATCH('O5 Details by Class &amp; Accounts'!R$18, 'E2 Allocators'!$B$15:$W$15, 0),FALSE)*$F143), 0, VLOOKUP(VLOOKUP($A143, 'E4 TB Allocation Details'!$A$18:$L$214, MATCH("Demand ID", 'E4 TB Allocation Details'!$A$18:$L$18, 0),FALSE), 'E2 Allocators'!$B$15:$W$358, MATCH('O5 Details by Class &amp; Accounts'!R$18, 'E2 Allocators'!$B$15:$W$15, 0),FALSE)*$F143)</f>
        <v>0</v>
      </c>
      <c r="S143" s="2186">
        <f>IF(ISERROR(VLOOKUP(VLOOKUP($A143, 'E4 TB Allocation Details'!$A$18:$L$214, MATCH("Demand ID", 'E4 TB Allocation Details'!$A$18:$L$18, 0),FALSE), 'E2 Allocators'!$B$15:$W$358, MATCH('O5 Details by Class &amp; Accounts'!S$18, 'E2 Allocators'!$B$15:$W$15, 0),FALSE)*$F143), 0, VLOOKUP(VLOOKUP($A143, 'E4 TB Allocation Details'!$A$18:$L$214, MATCH("Demand ID", 'E4 TB Allocation Details'!$A$18:$L$18, 0),FALSE), 'E2 Allocators'!$B$15:$W$358, MATCH('O5 Details by Class &amp; Accounts'!S$18, 'E2 Allocators'!$B$15:$W$15, 0),FALSE)*$F143)</f>
        <v>0</v>
      </c>
      <c r="T143" s="2186">
        <f>IF(ISERROR(VLOOKUP(VLOOKUP($A143, 'E4 TB Allocation Details'!$A$18:$L$214, MATCH("Demand ID", 'E4 TB Allocation Details'!$A$18:$L$18, 0),FALSE), 'E2 Allocators'!$B$15:$W$358, MATCH('O5 Details by Class &amp; Accounts'!T$18, 'E2 Allocators'!$B$15:$W$15, 0),FALSE)*$F143), 0, VLOOKUP(VLOOKUP($A143, 'E4 TB Allocation Details'!$A$18:$L$214, MATCH("Demand ID", 'E4 TB Allocation Details'!$A$18:$L$18, 0),FALSE), 'E2 Allocators'!$B$15:$W$358, MATCH('O5 Details by Class &amp; Accounts'!T$18, 'E2 Allocators'!$B$15:$W$15, 0),FALSE)*$F143)</f>
        <v>0</v>
      </c>
      <c r="U143" s="2186">
        <f>IF(ISERROR(VLOOKUP(VLOOKUP($A143, 'E4 TB Allocation Details'!$A$18:$L$214, MATCH("Demand ID", 'E4 TB Allocation Details'!$A$18:$L$18, 0),FALSE), 'E2 Allocators'!$B$15:$W$358, MATCH('O5 Details by Class &amp; Accounts'!U$18, 'E2 Allocators'!$B$15:$W$15, 0),FALSE)*$F143), 0, VLOOKUP(VLOOKUP($A143, 'E4 TB Allocation Details'!$A$18:$L$214, MATCH("Demand ID", 'E4 TB Allocation Details'!$A$18:$L$18, 0),FALSE), 'E2 Allocators'!$B$15:$W$358, MATCH('O5 Details by Class &amp; Accounts'!U$18, 'E2 Allocators'!$B$15:$W$15, 0),FALSE)*$F143)</f>
        <v>0</v>
      </c>
      <c r="V143" s="2186">
        <f>IF(ISERROR(VLOOKUP(VLOOKUP($A143, 'E4 TB Allocation Details'!$A$18:$L$214, MATCH("Demand ID", 'E4 TB Allocation Details'!$A$18:$L$18, 0),FALSE), 'E2 Allocators'!$B$15:$W$358, MATCH('O5 Details by Class &amp; Accounts'!V$18, 'E2 Allocators'!$B$15:$W$15, 0),FALSE)*$F143), 0, VLOOKUP(VLOOKUP($A143, 'E4 TB Allocation Details'!$A$18:$L$214, MATCH("Demand ID", 'E4 TB Allocation Details'!$A$18:$L$18, 0),FALSE), 'E2 Allocators'!$B$15:$W$358, MATCH('O5 Details by Class &amp; Accounts'!V$18, 'E2 Allocators'!$B$15:$W$15, 0),FALSE)*$F143)</f>
        <v>0</v>
      </c>
      <c r="W143" s="2186">
        <f>IF(ISERROR(VLOOKUP(VLOOKUP($A143, 'E4 TB Allocation Details'!$A$18:$L$214, MATCH("Demand ID", 'E4 TB Allocation Details'!$A$18:$L$18, 0),FALSE), 'E2 Allocators'!$B$15:$W$358, MATCH('O5 Details by Class &amp; Accounts'!W$18, 'E2 Allocators'!$B$15:$W$15, 0),FALSE)*$F143), 0, VLOOKUP(VLOOKUP($A143, 'E4 TB Allocation Details'!$A$18:$L$214, MATCH("Demand ID", 'E4 TB Allocation Details'!$A$18:$L$18, 0),FALSE), 'E2 Allocators'!$B$15:$W$358, MATCH('O5 Details by Class &amp; Accounts'!W$18, 'E2 Allocators'!$B$15:$W$15, 0),FALSE)*$F143)</f>
        <v>0</v>
      </c>
      <c r="X143" s="2186">
        <f>IF(ISERROR(VLOOKUP(VLOOKUP($A143, 'E4 TB Allocation Details'!$A$18:$L$214, MATCH("Demand ID", 'E4 TB Allocation Details'!$A$18:$L$18, 0),FALSE), 'E2 Allocators'!$B$15:$W$358, MATCH('O5 Details by Class &amp; Accounts'!X$18, 'E2 Allocators'!$B$15:$W$15, 0),FALSE)*$F143), 0, VLOOKUP(VLOOKUP($A143, 'E4 TB Allocation Details'!$A$18:$L$214, MATCH("Demand ID", 'E4 TB Allocation Details'!$A$18:$L$18, 0),FALSE), 'E2 Allocators'!$B$15:$W$358, MATCH('O5 Details by Class &amp; Accounts'!X$18, 'E2 Allocators'!$B$15:$W$15, 0),FALSE)*$F143)</f>
        <v>0</v>
      </c>
      <c r="Y143" s="2186">
        <f>IF(ISERROR(VLOOKUP(VLOOKUP($A143, 'E4 TB Allocation Details'!$A$18:$L$214, MATCH("Demand ID", 'E4 TB Allocation Details'!$A$18:$L$18, 0),FALSE), 'E2 Allocators'!$B$15:$W$358, MATCH('O5 Details by Class &amp; Accounts'!Y$18, 'E2 Allocators'!$B$15:$W$15, 0),FALSE)*$F143), 0, VLOOKUP(VLOOKUP($A143, 'E4 TB Allocation Details'!$A$18:$L$214, MATCH("Demand ID", 'E4 TB Allocation Details'!$A$18:$L$18, 0),FALSE), 'E2 Allocators'!$B$15:$W$358, MATCH('O5 Details by Class &amp; Accounts'!Y$18, 'E2 Allocators'!$B$15:$W$15, 0),FALSE)*$F143)</f>
        <v>0</v>
      </c>
      <c r="Z143" s="2186">
        <f>IF(ISERROR(VLOOKUP(VLOOKUP($A143, 'E4 TB Allocation Details'!$A$18:$L$214, MATCH("Demand ID", 'E4 TB Allocation Details'!$A$18:$L$18, 0),FALSE), 'E2 Allocators'!$B$15:$W$358, MATCH('O5 Details by Class &amp; Accounts'!Z$18, 'E2 Allocators'!$B$15:$W$15, 0),FALSE)*$F143), 0, VLOOKUP(VLOOKUP($A143, 'E4 TB Allocation Details'!$A$18:$L$214, MATCH("Demand ID", 'E4 TB Allocation Details'!$A$18:$L$18, 0),FALSE), 'E2 Allocators'!$B$15:$W$358, MATCH('O5 Details by Class &amp; Accounts'!Z$18, 'E2 Allocators'!$B$15:$W$15, 0),FALSE)*$F143)</f>
        <v>0</v>
      </c>
      <c r="AA143" s="2186">
        <f>IF(ISERROR(VLOOKUP(VLOOKUP($A143, 'E4 TB Allocation Details'!$A$18:$L$214, MATCH("Demand ID", 'E4 TB Allocation Details'!$A$18:$L$18, 0),FALSE), 'E2 Allocators'!$B$15:$W$358, MATCH('O5 Details by Class &amp; Accounts'!AA$18, 'E2 Allocators'!$B$15:$W$15, 0),FALSE)*$F143), 0, VLOOKUP(VLOOKUP($A143, 'E4 TB Allocation Details'!$A$18:$L$214, MATCH("Demand ID", 'E4 TB Allocation Details'!$A$18:$L$18, 0),FALSE), 'E2 Allocators'!$B$15:$W$358, MATCH('O5 Details by Class &amp; Accounts'!AA$18, 'E2 Allocators'!$B$15:$W$15, 0),FALSE)*$F143)</f>
        <v>0</v>
      </c>
      <c r="AB143" s="2186">
        <f>IF(ISERROR(VLOOKUP(VLOOKUP($A143, 'E4 TB Allocation Details'!$A$18:$L$214, MATCH("Demand ID", 'E4 TB Allocation Details'!$A$18:$L$18, 0),FALSE), 'E2 Allocators'!$B$15:$W$358, MATCH('O5 Details by Class &amp; Accounts'!AB$18, 'E2 Allocators'!$B$15:$W$15, 0),FALSE)*$F143), 0, VLOOKUP(VLOOKUP($A143, 'E4 TB Allocation Details'!$A$18:$L$214, MATCH("Demand ID", 'E4 TB Allocation Details'!$A$18:$L$18, 0),FALSE), 'E2 Allocators'!$B$15:$W$358, MATCH('O5 Details by Class &amp; Accounts'!AB$18, 'E2 Allocators'!$B$15:$W$15, 0),FALSE)*$F143)</f>
        <v>0</v>
      </c>
      <c r="AC143" s="2186">
        <f t="shared" si="39"/>
        <v>3723.6810000000005</v>
      </c>
      <c r="AD143" s="2186">
        <f>IF(ISERROR(VLOOKUP(VLOOKUP($A143, 'E4 TB Allocation Details'!$A$18:$L$214, MATCH("Customer ID", 'E4 TB Allocation Details'!$A$18:$L$18, 0),FALSE), 'E2 Allocators'!$B$15:$W$358, MATCH('O5 Details by Class &amp; Accounts'!AD$18, 'E2 Allocators'!$B$15:$W$15, 0),FALSE)*$G143), 0, VLOOKUP(VLOOKUP($A143, 'E4 TB Allocation Details'!$A$18:$L$214, MATCH("Customer ID", 'E4 TB Allocation Details'!$A$18:$L$18, 0),FALSE), 'E2 Allocators'!$B$15:$W$358, MATCH('O5 Details by Class &amp; Accounts'!AD$18, 'E2 Allocators'!$B$15:$W$15, 0),FALSE)*$G143)</f>
        <v>1656.5387323872299</v>
      </c>
      <c r="AE143" s="2186">
        <f>IF(ISERROR(VLOOKUP(VLOOKUP($A143, 'E4 TB Allocation Details'!$A$18:$L$214, MATCH("Customer ID", 'E4 TB Allocation Details'!$A$18:$L$18, 0),FALSE), 'E2 Allocators'!$B$15:$W$358, MATCH('O5 Details by Class &amp; Accounts'!AE$18, 'E2 Allocators'!$B$15:$W$15, 0),FALSE)*$G143), 0, VLOOKUP(VLOOKUP($A143, 'E4 TB Allocation Details'!$A$18:$L$214, MATCH("Customer ID", 'E4 TB Allocation Details'!$A$18:$L$18, 0),FALSE), 'E2 Allocators'!$B$15:$W$358, MATCH('O5 Details by Class &amp; Accounts'!AE$18, 'E2 Allocators'!$B$15:$W$15, 0),FALSE)*$G143)</f>
        <v>161.11693707548622</v>
      </c>
      <c r="AF143" s="2186">
        <f>IF(ISERROR(VLOOKUP(VLOOKUP($A143, 'E4 TB Allocation Details'!$A$18:$L$214, MATCH("Customer ID", 'E4 TB Allocation Details'!$A$18:$L$18, 0),FALSE), 'E2 Allocators'!$B$15:$W$358, MATCH('O5 Details by Class &amp; Accounts'!AF$18, 'E2 Allocators'!$B$15:$W$15, 0),FALSE)*$G143), 0, VLOOKUP(VLOOKUP($A143, 'E4 TB Allocation Details'!$A$18:$L$214, MATCH("Customer ID", 'E4 TB Allocation Details'!$A$18:$L$18, 0),FALSE), 'E2 Allocators'!$B$15:$W$358, MATCH('O5 Details by Class &amp; Accounts'!AF$18, 'E2 Allocators'!$B$15:$W$15, 0),FALSE)*$G143)</f>
        <v>18.711766123351431</v>
      </c>
      <c r="AG143" s="2186">
        <f>IF(ISERROR(VLOOKUP(VLOOKUP($A143, 'E4 TB Allocation Details'!$A$18:$L$214, MATCH("Customer ID", 'E4 TB Allocation Details'!$A$18:$L$18, 0),FALSE), 'E2 Allocators'!$B$15:$W$358, MATCH('O5 Details by Class &amp; Accounts'!AG$18, 'E2 Allocators'!$B$15:$W$15, 0),FALSE)*$G143), 0, VLOOKUP(VLOOKUP($A143, 'E4 TB Allocation Details'!$A$18:$L$214, MATCH("Customer ID", 'E4 TB Allocation Details'!$A$18:$L$18, 0),FALSE), 'E2 Allocators'!$B$15:$W$358, MATCH('O5 Details by Class &amp; Accounts'!AG$18, 'E2 Allocators'!$B$15:$W$15, 0),FALSE)*$G143)</f>
        <v>0</v>
      </c>
      <c r="AH143" s="2186">
        <f>IF(ISERROR(VLOOKUP(VLOOKUP($A143, 'E4 TB Allocation Details'!$A$18:$L$214, MATCH("Customer ID", 'E4 TB Allocation Details'!$A$18:$L$18, 0),FALSE), 'E2 Allocators'!$B$15:$W$358, MATCH('O5 Details by Class &amp; Accounts'!AH$18, 'E2 Allocators'!$B$15:$W$15, 0),FALSE)*$G143), 0, VLOOKUP(VLOOKUP($A143, 'E4 TB Allocation Details'!$A$18:$L$214, MATCH("Customer ID", 'E4 TB Allocation Details'!$A$18:$L$18, 0),FALSE), 'E2 Allocators'!$B$15:$W$358, MATCH('O5 Details by Class &amp; Accounts'!AH$18, 'E2 Allocators'!$B$15:$W$15, 0),FALSE)*$G143)</f>
        <v>0</v>
      </c>
      <c r="AI143" s="2186">
        <f>IF(ISERROR(VLOOKUP(VLOOKUP($A143, 'E4 TB Allocation Details'!$A$18:$L$214, MATCH("Customer ID", 'E4 TB Allocation Details'!$A$18:$L$18, 0),FALSE), 'E2 Allocators'!$B$15:$W$358, MATCH('O5 Details by Class &amp; Accounts'!AI$18, 'E2 Allocators'!$B$15:$W$15, 0),FALSE)*$G143), 0, VLOOKUP(VLOOKUP($A143, 'E4 TB Allocation Details'!$A$18:$L$214, MATCH("Customer ID", 'E4 TB Allocation Details'!$A$18:$L$18, 0),FALSE), 'E2 Allocators'!$B$15:$W$358, MATCH('O5 Details by Class &amp; Accounts'!AI$18, 'E2 Allocators'!$B$15:$W$15, 0),FALSE)*$G143)</f>
        <v>0</v>
      </c>
      <c r="AJ143" s="2186">
        <f>IF(ISERROR(VLOOKUP(VLOOKUP($A143, 'E4 TB Allocation Details'!$A$18:$L$214, MATCH("Customer ID", 'E4 TB Allocation Details'!$A$18:$L$18, 0),FALSE), 'E2 Allocators'!$B$15:$W$358, MATCH('O5 Details by Class &amp; Accounts'!AJ$18, 'E2 Allocators'!$B$15:$W$15, 0),FALSE)*$G143), 0, VLOOKUP(VLOOKUP($A143, 'E4 TB Allocation Details'!$A$18:$L$214, MATCH("Customer ID", 'E4 TB Allocation Details'!$A$18:$L$18, 0),FALSE), 'E2 Allocators'!$B$15:$W$358, MATCH('O5 Details by Class &amp; Accounts'!AJ$18, 'E2 Allocators'!$B$15:$W$15, 0),FALSE)*$G143)</f>
        <v>143.75954434669566</v>
      </c>
      <c r="AK143" s="2186">
        <f>IF(ISERROR(VLOOKUP(VLOOKUP($A143, 'E4 TB Allocation Details'!$A$18:$L$214, MATCH("Customer ID", 'E4 TB Allocation Details'!$A$18:$L$18, 0),FALSE), 'E2 Allocators'!$B$15:$W$358, MATCH('O5 Details by Class &amp; Accounts'!AK$18, 'E2 Allocators'!$B$15:$W$15, 0),FALSE)*$G143), 0, VLOOKUP(VLOOKUP($A143, 'E4 TB Allocation Details'!$A$18:$L$214, MATCH("Customer ID", 'E4 TB Allocation Details'!$A$18:$L$18, 0),FALSE), 'E2 Allocators'!$B$15:$W$358, MATCH('O5 Details by Class &amp; Accounts'!AK$18, 'E2 Allocators'!$B$15:$W$15, 0),FALSE)*$G143)</f>
        <v>13.829780006479504</v>
      </c>
      <c r="AL143" s="2186">
        <f>IF(ISERROR(VLOOKUP(VLOOKUP($A143, 'E4 TB Allocation Details'!$A$18:$L$214, MATCH("Customer ID", 'E4 TB Allocation Details'!$A$18:$L$18, 0),FALSE), 'E2 Allocators'!$B$15:$W$358, MATCH('O5 Details by Class &amp; Accounts'!AL$18, 'E2 Allocators'!$B$15:$W$15, 0),FALSE)*$G143), 0, VLOOKUP(VLOOKUP($A143, 'E4 TB Allocation Details'!$A$18:$L$214, MATCH("Customer ID", 'E4 TB Allocation Details'!$A$18:$L$18, 0),FALSE), 'E2 Allocators'!$B$15:$W$358, MATCH('O5 Details by Class &amp; Accounts'!AL$18, 'E2 Allocators'!$B$15:$W$15, 0),FALSE)*$G143)</f>
        <v>11.102240060757158</v>
      </c>
      <c r="AM143" s="2186">
        <f>IF(ISERROR(VLOOKUP(VLOOKUP($A143, 'E4 TB Allocation Details'!$A$18:$L$214, MATCH("Customer ID", 'E4 TB Allocation Details'!$A$18:$L$18, 0),FALSE), 'E2 Allocators'!$B$15:$W$358, MATCH('O5 Details by Class &amp; Accounts'!AM$18, 'E2 Allocators'!$B$15:$W$15, 0),FALSE)*$G143), 0, VLOOKUP(VLOOKUP($A143, 'E4 TB Allocation Details'!$A$18:$L$214, MATCH("Customer ID", 'E4 TB Allocation Details'!$A$18:$L$18, 0),FALSE), 'E2 Allocators'!$B$15:$W$358, MATCH('O5 Details by Class &amp; Accounts'!AM$18, 'E2 Allocators'!$B$15:$W$15, 0),FALSE)*$G143)</f>
        <v>0</v>
      </c>
      <c r="AN143" s="2186">
        <f>IF(ISERROR(VLOOKUP(VLOOKUP($A143, 'E4 TB Allocation Details'!$A$18:$L$214, MATCH("Customer ID", 'E4 TB Allocation Details'!$A$18:$L$18, 0),FALSE), 'E2 Allocators'!$B$15:$W$358, MATCH('O5 Details by Class &amp; Accounts'!AN$18, 'E2 Allocators'!$B$15:$W$15, 0),FALSE)*$G143), 0, VLOOKUP(VLOOKUP($A143, 'E4 TB Allocation Details'!$A$18:$L$214, MATCH("Customer ID", 'E4 TB Allocation Details'!$A$18:$L$18, 0),FALSE), 'E2 Allocators'!$B$15:$W$358, MATCH('O5 Details by Class &amp; Accounts'!AN$18, 'E2 Allocators'!$B$15:$W$15, 0),FALSE)*$G143)</f>
        <v>0</v>
      </c>
      <c r="AO143" s="2186">
        <f>IF(ISERROR(VLOOKUP(VLOOKUP($A143, 'E4 TB Allocation Details'!$A$18:$L$214, MATCH("Customer ID", 'E4 TB Allocation Details'!$A$18:$L$18, 0),FALSE), 'E2 Allocators'!$B$15:$W$358, MATCH('O5 Details by Class &amp; Accounts'!AO$18, 'E2 Allocators'!$B$15:$W$15, 0),FALSE)*$G143), 0, VLOOKUP(VLOOKUP($A143, 'E4 TB Allocation Details'!$A$18:$L$214, MATCH("Customer ID", 'E4 TB Allocation Details'!$A$18:$L$18, 0),FALSE), 'E2 Allocators'!$B$15:$W$358, MATCH('O5 Details by Class &amp; Accounts'!AO$18, 'E2 Allocators'!$B$15:$W$15, 0),FALSE)*$G143)</f>
        <v>0</v>
      </c>
      <c r="AP143" s="2186">
        <f>IF(ISERROR(VLOOKUP(VLOOKUP($A143, 'E4 TB Allocation Details'!$A$18:$L$214, MATCH("Customer ID", 'E4 TB Allocation Details'!$A$18:$L$18, 0),FALSE), 'E2 Allocators'!$B$15:$W$358, MATCH('O5 Details by Class &amp; Accounts'!AP$18, 'E2 Allocators'!$B$15:$W$15, 0),FALSE)*$G143), 0, VLOOKUP(VLOOKUP($A143, 'E4 TB Allocation Details'!$A$18:$L$214, MATCH("Customer ID", 'E4 TB Allocation Details'!$A$18:$L$18, 0),FALSE), 'E2 Allocators'!$B$15:$W$358, MATCH('O5 Details by Class &amp; Accounts'!AP$18, 'E2 Allocators'!$B$15:$W$15, 0),FALSE)*$G143)</f>
        <v>0</v>
      </c>
      <c r="AQ143" s="2186">
        <f>IF(ISERROR(VLOOKUP(VLOOKUP($A143, 'E4 TB Allocation Details'!$A$18:$L$214, MATCH("Customer ID", 'E4 TB Allocation Details'!$A$18:$L$18, 0),FALSE), 'E2 Allocators'!$B$15:$W$358, MATCH('O5 Details by Class &amp; Accounts'!AQ$18, 'E2 Allocators'!$B$15:$W$15, 0),FALSE)*$G143), 0, VLOOKUP(VLOOKUP($A143, 'E4 TB Allocation Details'!$A$18:$L$214, MATCH("Customer ID", 'E4 TB Allocation Details'!$A$18:$L$18, 0),FALSE), 'E2 Allocators'!$B$15:$W$358, MATCH('O5 Details by Class &amp; Accounts'!AQ$18, 'E2 Allocators'!$B$15:$W$15, 0),FALSE)*$G143)</f>
        <v>0</v>
      </c>
      <c r="AR143" s="2186">
        <f>IF(ISERROR(VLOOKUP(VLOOKUP($A143, 'E4 TB Allocation Details'!$A$18:$L$214, MATCH("Customer ID", 'E4 TB Allocation Details'!$A$18:$L$18, 0),FALSE), 'E2 Allocators'!$B$15:$W$358, MATCH('O5 Details by Class &amp; Accounts'!AR$18, 'E2 Allocators'!$B$15:$W$15, 0),FALSE)*$G143), 0, VLOOKUP(VLOOKUP($A143, 'E4 TB Allocation Details'!$A$18:$L$214, MATCH("Customer ID", 'E4 TB Allocation Details'!$A$18:$L$18, 0),FALSE), 'E2 Allocators'!$B$15:$W$358, MATCH('O5 Details by Class &amp; Accounts'!AR$18, 'E2 Allocators'!$B$15:$W$15, 0),FALSE)*$G143)</f>
        <v>0</v>
      </c>
      <c r="AS143" s="2186">
        <f>IF(ISERROR(VLOOKUP(VLOOKUP($A143, 'E4 TB Allocation Details'!$A$18:$L$214, MATCH("Customer ID", 'E4 TB Allocation Details'!$A$18:$L$18, 0),FALSE), 'E2 Allocators'!$B$15:$W$358, MATCH('O5 Details by Class &amp; Accounts'!AS$18, 'E2 Allocators'!$B$15:$W$15, 0),FALSE)*$G143), 0, VLOOKUP(VLOOKUP($A143, 'E4 TB Allocation Details'!$A$18:$L$214, MATCH("Customer ID", 'E4 TB Allocation Details'!$A$18:$L$18, 0),FALSE), 'E2 Allocators'!$B$15:$W$358, MATCH('O5 Details by Class &amp; Accounts'!AS$18, 'E2 Allocators'!$B$15:$W$15, 0),FALSE)*$G143)</f>
        <v>0</v>
      </c>
      <c r="AT143" s="2186">
        <f>IF(ISERROR(VLOOKUP(VLOOKUP($A143, 'E4 TB Allocation Details'!$A$18:$L$214, MATCH("Customer ID", 'E4 TB Allocation Details'!$A$18:$L$18, 0),FALSE), 'E2 Allocators'!$B$15:$W$358, MATCH('O5 Details by Class &amp; Accounts'!AT$18, 'E2 Allocators'!$B$15:$W$15, 0),FALSE)*$G143), 0, VLOOKUP(VLOOKUP($A143, 'E4 TB Allocation Details'!$A$18:$L$214, MATCH("Customer ID", 'E4 TB Allocation Details'!$A$18:$L$18, 0),FALSE), 'E2 Allocators'!$B$15:$W$358, MATCH('O5 Details by Class &amp; Accounts'!AT$18, 'E2 Allocators'!$B$15:$W$15, 0),FALSE)*$G143)</f>
        <v>0</v>
      </c>
      <c r="AU143" s="2186">
        <f>IF(ISERROR(VLOOKUP(VLOOKUP($A143, 'E4 TB Allocation Details'!$A$18:$L$214, MATCH("Customer ID", 'E4 TB Allocation Details'!$A$18:$L$18, 0),FALSE), 'E2 Allocators'!$B$15:$W$358, MATCH('O5 Details by Class &amp; Accounts'!AU$18, 'E2 Allocators'!$B$15:$W$15, 0),FALSE)*$G143), 0, VLOOKUP(VLOOKUP($A143, 'E4 TB Allocation Details'!$A$18:$L$214, MATCH("Customer ID", 'E4 TB Allocation Details'!$A$18:$L$18, 0),FALSE), 'E2 Allocators'!$B$15:$W$358, MATCH('O5 Details by Class &amp; Accounts'!AU$18, 'E2 Allocators'!$B$15:$W$15, 0),FALSE)*$G143)</f>
        <v>0</v>
      </c>
      <c r="AV143" s="2186">
        <f>IF(ISERROR(VLOOKUP(VLOOKUP($A143, 'E4 TB Allocation Details'!$A$18:$L$214, MATCH("Customer ID", 'E4 TB Allocation Details'!$A$18:$L$18, 0),FALSE), 'E2 Allocators'!$B$15:$W$358, MATCH('O5 Details by Class &amp; Accounts'!AV$18, 'E2 Allocators'!$B$15:$W$15, 0),FALSE)*$G143), 0, VLOOKUP(VLOOKUP($A143, 'E4 TB Allocation Details'!$A$18:$L$214, MATCH("Customer ID", 'E4 TB Allocation Details'!$A$18:$L$18, 0),FALSE), 'E2 Allocators'!$B$15:$W$358, MATCH('O5 Details by Class &amp; Accounts'!AV$18, 'E2 Allocators'!$B$15:$W$15, 0),FALSE)*$G143)</f>
        <v>0</v>
      </c>
      <c r="AW143" s="2186">
        <f>IF(ISERROR(VLOOKUP(VLOOKUP($A143, 'E4 TB Allocation Details'!$A$18:$L$214, MATCH("Customer ID", 'E4 TB Allocation Details'!$A$18:$L$18, 0),FALSE), 'E2 Allocators'!$B$15:$W$358, MATCH('O5 Details by Class &amp; Accounts'!AW$18, 'E2 Allocators'!$B$15:$W$15, 0),FALSE)*$G143), 0, VLOOKUP(VLOOKUP($A143, 'E4 TB Allocation Details'!$A$18:$L$214, MATCH("Customer ID", 'E4 TB Allocation Details'!$A$18:$L$18, 0),FALSE), 'E2 Allocators'!$B$15:$W$358, MATCH('O5 Details by Class &amp; Accounts'!AW$18, 'E2 Allocators'!$B$15:$W$15, 0),FALSE)*$G143)</f>
        <v>0</v>
      </c>
      <c r="AX143" s="2186">
        <f t="shared" si="40"/>
        <v>2005.059</v>
      </c>
      <c r="AY143" s="2186">
        <f>IF(ISERROR(VLOOKUP(VLOOKUP($A143, 'E4 TB Allocation Details'!$A$18:$L$214, MATCH("Misc ID", 'E4 TB Allocation Details'!$A$18:$L$18, 0),FALSE), 'E2 Allocators'!$B$15:$W$358, MATCH('O5 Details by Class &amp; Accounts'!AY$18, 'E2 Allocators'!$B$15:$W$15, 0),FALSE)*$E143), 0, VLOOKUP(VLOOKUP($A143, 'E4 TB Allocation Details'!$A$18:$L$214, MATCH("Misc ID", 'E4 TB Allocation Details'!$A$18:$L$18, 0),FALSE), 'E2 Allocators'!$B$15:$W$358, MATCH('O5 Details by Class &amp; Accounts'!AY$18, 'E2 Allocators'!$B$15:$W$15, 0),FALSE)*$E143)</f>
        <v>0</v>
      </c>
      <c r="AZ143" s="2186">
        <f>IF(ISERROR(VLOOKUP(VLOOKUP($A143, 'E4 TB Allocation Details'!$A$18:$L$214, MATCH("Misc ID", 'E4 TB Allocation Details'!$A$18:$L$18, 0),FALSE), 'E2 Allocators'!$B$15:$W$358, MATCH('O5 Details by Class &amp; Accounts'!AZ$18, 'E2 Allocators'!$B$15:$W$15, 0),FALSE)*$E143), 0, VLOOKUP(VLOOKUP($A143, 'E4 TB Allocation Details'!$A$18:$L$214, MATCH("Misc ID", 'E4 TB Allocation Details'!$A$18:$L$18, 0),FALSE), 'E2 Allocators'!$B$15:$W$358, MATCH('O5 Details by Class &amp; Accounts'!AZ$18, 'E2 Allocators'!$B$15:$W$15, 0),FALSE)*$E143)</f>
        <v>0</v>
      </c>
      <c r="BA143" s="2186">
        <f>IF(ISERROR(VLOOKUP(VLOOKUP($A143, 'E4 TB Allocation Details'!$A$18:$L$214, MATCH("Misc ID", 'E4 TB Allocation Details'!$A$18:$L$18, 0),FALSE), 'E2 Allocators'!$B$15:$W$358, MATCH('O5 Details by Class &amp; Accounts'!BA$18, 'E2 Allocators'!$B$15:$W$15, 0),FALSE)*$E143), 0, VLOOKUP(VLOOKUP($A143, 'E4 TB Allocation Details'!$A$18:$L$214, MATCH("Misc ID", 'E4 TB Allocation Details'!$A$18:$L$18, 0),FALSE), 'E2 Allocators'!$B$15:$W$358, MATCH('O5 Details by Class &amp; Accounts'!BA$18, 'E2 Allocators'!$B$15:$W$15, 0),FALSE)*$E143)</f>
        <v>0</v>
      </c>
      <c r="BB143" s="2186">
        <f>IF(ISERROR(VLOOKUP(VLOOKUP($A143, 'E4 TB Allocation Details'!$A$18:$L$214, MATCH("Misc ID", 'E4 TB Allocation Details'!$A$18:$L$18, 0),FALSE), 'E2 Allocators'!$B$15:$W$358, MATCH('O5 Details by Class &amp; Accounts'!BB$18, 'E2 Allocators'!$B$15:$W$15, 0),FALSE)*$E143), 0, VLOOKUP(VLOOKUP($A143, 'E4 TB Allocation Details'!$A$18:$L$214, MATCH("Misc ID", 'E4 TB Allocation Details'!$A$18:$L$18, 0),FALSE), 'E2 Allocators'!$B$15:$W$358, MATCH('O5 Details by Class &amp; Accounts'!BB$18, 'E2 Allocators'!$B$15:$W$15, 0),FALSE)*$E143)</f>
        <v>0</v>
      </c>
      <c r="BC143" s="2186">
        <f>IF(ISERROR(VLOOKUP(VLOOKUP($A143, 'E4 TB Allocation Details'!$A$18:$L$214, MATCH("Misc ID", 'E4 TB Allocation Details'!$A$18:$L$18, 0),FALSE), 'E2 Allocators'!$B$15:$W$358, MATCH('O5 Details by Class &amp; Accounts'!BC$18, 'E2 Allocators'!$B$15:$W$15, 0),FALSE)*$E143), 0, VLOOKUP(VLOOKUP($A143, 'E4 TB Allocation Details'!$A$18:$L$214, MATCH("Misc ID", 'E4 TB Allocation Details'!$A$18:$L$18, 0),FALSE), 'E2 Allocators'!$B$15:$W$358, MATCH('O5 Details by Class &amp; Accounts'!BC$18, 'E2 Allocators'!$B$15:$W$15, 0),FALSE)*$E143)</f>
        <v>0</v>
      </c>
      <c r="BD143" s="2186">
        <f>IF(ISERROR(VLOOKUP(VLOOKUP($A143, 'E4 TB Allocation Details'!$A$18:$L$214, MATCH("Misc ID", 'E4 TB Allocation Details'!$A$18:$L$18, 0),FALSE), 'E2 Allocators'!$B$15:$W$358, MATCH('O5 Details by Class &amp; Accounts'!BD$18, 'E2 Allocators'!$B$15:$W$15, 0),FALSE)*$E143), 0, VLOOKUP(VLOOKUP($A143, 'E4 TB Allocation Details'!$A$18:$L$214, MATCH("Misc ID", 'E4 TB Allocation Details'!$A$18:$L$18, 0),FALSE), 'E2 Allocators'!$B$15:$W$358, MATCH('O5 Details by Class &amp; Accounts'!BD$18, 'E2 Allocators'!$B$15:$W$15, 0),FALSE)*$E143)</f>
        <v>0</v>
      </c>
      <c r="BE143" s="2186">
        <f>IF(ISERROR(VLOOKUP(VLOOKUP($A143, 'E4 TB Allocation Details'!$A$18:$L$214, MATCH("Misc ID", 'E4 TB Allocation Details'!$A$18:$L$18, 0),FALSE), 'E2 Allocators'!$B$15:$W$358, MATCH('O5 Details by Class &amp; Accounts'!BE$18, 'E2 Allocators'!$B$15:$W$15, 0),FALSE)*$E143), 0, VLOOKUP(VLOOKUP($A143, 'E4 TB Allocation Details'!$A$18:$L$214, MATCH("Misc ID", 'E4 TB Allocation Details'!$A$18:$L$18, 0),FALSE), 'E2 Allocators'!$B$15:$W$358, MATCH('O5 Details by Class &amp; Accounts'!BE$18, 'E2 Allocators'!$B$15:$W$15, 0),FALSE)*$E143)</f>
        <v>0</v>
      </c>
      <c r="BF143" s="2186">
        <f>IF(ISERROR(VLOOKUP(VLOOKUP($A143, 'E4 TB Allocation Details'!$A$18:$L$214, MATCH("Misc ID", 'E4 TB Allocation Details'!$A$18:$L$18, 0),FALSE), 'E2 Allocators'!$B$15:$W$358, MATCH('O5 Details by Class &amp; Accounts'!BF$18, 'E2 Allocators'!$B$15:$W$15, 0),FALSE)*$E143), 0, VLOOKUP(VLOOKUP($A143, 'E4 TB Allocation Details'!$A$18:$L$214, MATCH("Misc ID", 'E4 TB Allocation Details'!$A$18:$L$18, 0),FALSE), 'E2 Allocators'!$B$15:$W$358, MATCH('O5 Details by Class &amp; Accounts'!BF$18, 'E2 Allocators'!$B$15:$W$15, 0),FALSE)*$E143)</f>
        <v>0</v>
      </c>
      <c r="BG143" s="2186">
        <f>IF(ISERROR(VLOOKUP(VLOOKUP($A143, 'E4 TB Allocation Details'!$A$18:$L$214, MATCH("Misc ID", 'E4 TB Allocation Details'!$A$18:$L$18, 0),FALSE), 'E2 Allocators'!$B$15:$W$358, MATCH('O5 Details by Class &amp; Accounts'!BG$18, 'E2 Allocators'!$B$15:$W$15, 0),FALSE)*$E143), 0, VLOOKUP(VLOOKUP($A143, 'E4 TB Allocation Details'!$A$18:$L$214, MATCH("Misc ID", 'E4 TB Allocation Details'!$A$18:$L$18, 0),FALSE), 'E2 Allocators'!$B$15:$W$358, MATCH('O5 Details by Class &amp; Accounts'!BG$18, 'E2 Allocators'!$B$15:$W$15, 0),FALSE)*$E143)</f>
        <v>0</v>
      </c>
      <c r="BH143" s="2186">
        <f>IF(ISERROR(VLOOKUP(VLOOKUP($A143, 'E4 TB Allocation Details'!$A$18:$L$214, MATCH("Misc ID", 'E4 TB Allocation Details'!$A$18:$L$18, 0),FALSE), 'E2 Allocators'!$B$15:$W$358, MATCH('O5 Details by Class &amp; Accounts'!BH$18, 'E2 Allocators'!$B$15:$W$15, 0),FALSE)*$E143), 0, VLOOKUP(VLOOKUP($A143, 'E4 TB Allocation Details'!$A$18:$L$214, MATCH("Misc ID", 'E4 TB Allocation Details'!$A$18:$L$18, 0),FALSE), 'E2 Allocators'!$B$15:$W$358, MATCH('O5 Details by Class &amp; Accounts'!BH$18, 'E2 Allocators'!$B$15:$W$15, 0),FALSE)*$E143)</f>
        <v>0</v>
      </c>
      <c r="BI143" s="2186">
        <f>IF(ISERROR(VLOOKUP(VLOOKUP($A143, 'E4 TB Allocation Details'!$A$18:$L$214, MATCH("Misc ID", 'E4 TB Allocation Details'!$A$18:$L$18, 0),FALSE), 'E2 Allocators'!$B$15:$W$358, MATCH('O5 Details by Class &amp; Accounts'!BI$18, 'E2 Allocators'!$B$15:$W$15, 0),FALSE)*$E143), 0, VLOOKUP(VLOOKUP($A143, 'E4 TB Allocation Details'!$A$18:$L$214, MATCH("Misc ID", 'E4 TB Allocation Details'!$A$18:$L$18, 0),FALSE), 'E2 Allocators'!$B$15:$W$358, MATCH('O5 Details by Class &amp; Accounts'!BI$18, 'E2 Allocators'!$B$15:$W$15, 0),FALSE)*$E143)</f>
        <v>0</v>
      </c>
      <c r="BJ143" s="2186">
        <f>IF(ISERROR(VLOOKUP(VLOOKUP($A143, 'E4 TB Allocation Details'!$A$18:$L$214, MATCH("Misc ID", 'E4 TB Allocation Details'!$A$18:$L$18, 0),FALSE), 'E2 Allocators'!$B$15:$W$358, MATCH('O5 Details by Class &amp; Accounts'!BJ$18, 'E2 Allocators'!$B$15:$W$15, 0),FALSE)*$E143), 0, VLOOKUP(VLOOKUP($A143, 'E4 TB Allocation Details'!$A$18:$L$214, MATCH("Misc ID", 'E4 TB Allocation Details'!$A$18:$L$18, 0),FALSE), 'E2 Allocators'!$B$15:$W$358, MATCH('O5 Details by Class &amp; Accounts'!BJ$18, 'E2 Allocators'!$B$15:$W$15, 0),FALSE)*$E143)</f>
        <v>0</v>
      </c>
      <c r="BK143" s="2186">
        <f>IF(ISERROR(VLOOKUP(VLOOKUP($A143, 'E4 TB Allocation Details'!$A$18:$L$214, MATCH("Misc ID", 'E4 TB Allocation Details'!$A$18:$L$18, 0),FALSE), 'E2 Allocators'!$B$15:$W$358, MATCH('O5 Details by Class &amp; Accounts'!BK$18, 'E2 Allocators'!$B$15:$W$15, 0),FALSE)*$E143), 0, VLOOKUP(VLOOKUP($A143, 'E4 TB Allocation Details'!$A$18:$L$214, MATCH("Misc ID", 'E4 TB Allocation Details'!$A$18:$L$18, 0),FALSE), 'E2 Allocators'!$B$15:$W$358, MATCH('O5 Details by Class &amp; Accounts'!BK$18, 'E2 Allocators'!$B$15:$W$15, 0),FALSE)*$E143)</f>
        <v>0</v>
      </c>
      <c r="BL143" s="2186">
        <f>IF(ISERROR(VLOOKUP(VLOOKUP($A143, 'E4 TB Allocation Details'!$A$18:$L$214, MATCH("Misc ID", 'E4 TB Allocation Details'!$A$18:$L$18, 0),FALSE), 'E2 Allocators'!$B$15:$W$358, MATCH('O5 Details by Class &amp; Accounts'!BL$18, 'E2 Allocators'!$B$15:$W$15, 0),FALSE)*$E143), 0, VLOOKUP(VLOOKUP($A143, 'E4 TB Allocation Details'!$A$18:$L$214, MATCH("Misc ID", 'E4 TB Allocation Details'!$A$18:$L$18, 0),FALSE), 'E2 Allocators'!$B$15:$W$358, MATCH('O5 Details by Class &amp; Accounts'!BL$18, 'E2 Allocators'!$B$15:$W$15, 0),FALSE)*$E143)</f>
        <v>0</v>
      </c>
      <c r="BM143" s="2186">
        <f>IF(ISERROR(VLOOKUP(VLOOKUP($A143, 'E4 TB Allocation Details'!$A$18:$L$214, MATCH("Misc ID", 'E4 TB Allocation Details'!$A$18:$L$18, 0),FALSE), 'E2 Allocators'!$B$15:$W$358, MATCH('O5 Details by Class &amp; Accounts'!BM$18, 'E2 Allocators'!$B$15:$W$15, 0),FALSE)*$E143), 0, VLOOKUP(VLOOKUP($A143, 'E4 TB Allocation Details'!$A$18:$L$214, MATCH("Misc ID", 'E4 TB Allocation Details'!$A$18:$L$18, 0),FALSE), 'E2 Allocators'!$B$15:$W$358, MATCH('O5 Details by Class &amp; Accounts'!BM$18, 'E2 Allocators'!$B$15:$W$15, 0),FALSE)*$E143)</f>
        <v>0</v>
      </c>
      <c r="BN143" s="2186">
        <f>IF(ISERROR(VLOOKUP(VLOOKUP($A143, 'E4 TB Allocation Details'!$A$18:$L$214, MATCH("Misc ID", 'E4 TB Allocation Details'!$A$18:$L$18, 0),FALSE), 'E2 Allocators'!$B$15:$W$358, MATCH('O5 Details by Class &amp; Accounts'!BN$18, 'E2 Allocators'!$B$15:$W$15, 0),FALSE)*$E143), 0, VLOOKUP(VLOOKUP($A143, 'E4 TB Allocation Details'!$A$18:$L$214, MATCH("Misc ID", 'E4 TB Allocation Details'!$A$18:$L$18, 0),FALSE), 'E2 Allocators'!$B$15:$W$358, MATCH('O5 Details by Class &amp; Accounts'!BN$18, 'E2 Allocators'!$B$15:$W$15, 0),FALSE)*$E143)</f>
        <v>0</v>
      </c>
      <c r="BO143" s="2186">
        <f>IF(ISERROR(VLOOKUP(VLOOKUP($A143, 'E4 TB Allocation Details'!$A$18:$L$214, MATCH("Misc ID", 'E4 TB Allocation Details'!$A$18:$L$18, 0),FALSE), 'E2 Allocators'!$B$15:$W$358, MATCH('O5 Details by Class &amp; Accounts'!BO$18, 'E2 Allocators'!$B$15:$W$15, 0),FALSE)*$E143), 0, VLOOKUP(VLOOKUP($A143, 'E4 TB Allocation Details'!$A$18:$L$214, MATCH("Misc ID", 'E4 TB Allocation Details'!$A$18:$L$18, 0),FALSE), 'E2 Allocators'!$B$15:$W$358, MATCH('O5 Details by Class &amp; Accounts'!BO$18, 'E2 Allocators'!$B$15:$W$15, 0),FALSE)*$E143)</f>
        <v>0</v>
      </c>
      <c r="BP143" s="2186">
        <f>IF(ISERROR(VLOOKUP(VLOOKUP($A143, 'E4 TB Allocation Details'!$A$18:$L$214, MATCH("Misc ID", 'E4 TB Allocation Details'!$A$18:$L$18, 0),FALSE), 'E2 Allocators'!$B$15:$W$358, MATCH('O5 Details by Class &amp; Accounts'!BP$18, 'E2 Allocators'!$B$15:$W$15, 0),FALSE)*$E143), 0, VLOOKUP(VLOOKUP($A143, 'E4 TB Allocation Details'!$A$18:$L$214, MATCH("Misc ID", 'E4 TB Allocation Details'!$A$18:$L$18, 0),FALSE), 'E2 Allocators'!$B$15:$W$358, MATCH('O5 Details by Class &amp; Accounts'!BP$18, 'E2 Allocators'!$B$15:$W$15, 0),FALSE)*$E143)</f>
        <v>0</v>
      </c>
      <c r="BQ143" s="2186">
        <f>IF(ISERROR(VLOOKUP(VLOOKUP($A143, 'E4 TB Allocation Details'!$A$18:$L$214, MATCH("Misc ID", 'E4 TB Allocation Details'!$A$18:$L$18, 0),FALSE), 'E2 Allocators'!$B$15:$W$358, MATCH('O5 Details by Class &amp; Accounts'!BQ$18, 'E2 Allocators'!$B$15:$W$15, 0),FALSE)*$E143), 0, VLOOKUP(VLOOKUP($A143, 'E4 TB Allocation Details'!$A$18:$L$214, MATCH("Misc ID", 'E4 TB Allocation Details'!$A$18:$L$18, 0),FALSE), 'E2 Allocators'!$B$15:$W$358, MATCH('O5 Details by Class &amp; Accounts'!BQ$18, 'E2 Allocators'!$B$15:$W$15, 0),FALSE)*$E143)</f>
        <v>0</v>
      </c>
      <c r="BR143" s="2186">
        <f>IF(ISERROR(VLOOKUP(VLOOKUP($A143, 'E4 TB Allocation Details'!$A$18:$L$214, MATCH("Misc ID", 'E4 TB Allocation Details'!$A$18:$L$18, 0),FALSE), 'E2 Allocators'!$B$15:$W$358, MATCH('O5 Details by Class &amp; Accounts'!BR$18, 'E2 Allocators'!$B$15:$W$15, 0),FALSE)*$E143), 0, VLOOKUP(VLOOKUP($A143, 'E4 TB Allocation Details'!$A$18:$L$214, MATCH("Misc ID", 'E4 TB Allocation Details'!$A$18:$L$18, 0),FALSE), 'E2 Allocators'!$B$15:$W$358, MATCH('O5 Details by Class &amp; Accounts'!BR$18, 'E2 Allocators'!$B$15:$W$15, 0),FALSE)*$E143)</f>
        <v>0</v>
      </c>
      <c r="BS143" s="2186">
        <f t="shared" si="41"/>
        <v>0</v>
      </c>
      <c r="BT143" s="2186">
        <f>IF(ISERROR(VLOOKUP(VLOOKUP($A143, 'E4 TB Allocation Details'!$A$18:$L$214, MATCH("A &amp; G ID", 'E4 TB Allocation Details'!$A$18:$L$18, 0),FALSE), 'E2 Allocators'!$B$15:$W$358, MATCH('O5 Details by Class &amp; Accounts'!BT$18, 'E2 Allocators'!$B$15:$W$15, 0),FALSE)*$E143), 0, VLOOKUP(VLOOKUP($A143, 'E4 TB Allocation Details'!$A$18:$L$214, MATCH("A &amp; G ID", 'E4 TB Allocation Details'!$A$18:$L$18, 0),FALSE), 'E2 Allocators'!$B$15:$W$358, MATCH('O5 Details by Class &amp; Accounts'!BT$18, 'E2 Allocators'!$B$15:$W$15, 0),FALSE)*$E143)</f>
        <v>0</v>
      </c>
      <c r="BU143" s="2186">
        <f>IF(ISERROR(VLOOKUP(VLOOKUP($A143, 'E4 TB Allocation Details'!$A$18:$L$214, MATCH("A &amp; G ID", 'E4 TB Allocation Details'!$A$18:$L$18, 0),FALSE), 'E2 Allocators'!$B$15:$W$358, MATCH('O5 Details by Class &amp; Accounts'!BU$18, 'E2 Allocators'!$B$15:$W$15, 0),FALSE)*$E143), 0, VLOOKUP(VLOOKUP($A143, 'E4 TB Allocation Details'!$A$18:$L$214, MATCH("A &amp; G ID", 'E4 TB Allocation Details'!$A$18:$L$18, 0),FALSE), 'E2 Allocators'!$B$15:$W$358, MATCH('O5 Details by Class &amp; Accounts'!BU$18, 'E2 Allocators'!$B$15:$W$15, 0),FALSE)*$E143)</f>
        <v>0</v>
      </c>
      <c r="BV143" s="2186">
        <f>IF(ISERROR(VLOOKUP(VLOOKUP($A143, 'E4 TB Allocation Details'!$A$18:$L$214, MATCH("A &amp; G ID", 'E4 TB Allocation Details'!$A$18:$L$18, 0),FALSE), 'E2 Allocators'!$B$15:$W$358, MATCH('O5 Details by Class &amp; Accounts'!BV$18, 'E2 Allocators'!$B$15:$W$15, 0),FALSE)*$E143), 0, VLOOKUP(VLOOKUP($A143, 'E4 TB Allocation Details'!$A$18:$L$214, MATCH("A &amp; G ID", 'E4 TB Allocation Details'!$A$18:$L$18, 0),FALSE), 'E2 Allocators'!$B$15:$W$358, MATCH('O5 Details by Class &amp; Accounts'!BV$18, 'E2 Allocators'!$B$15:$W$15, 0),FALSE)*$E143)</f>
        <v>0</v>
      </c>
      <c r="BW143" s="2186">
        <f>IF(ISERROR(VLOOKUP(VLOOKUP($A143, 'E4 TB Allocation Details'!$A$18:$L$214, MATCH("A &amp; G ID", 'E4 TB Allocation Details'!$A$18:$L$18, 0),FALSE), 'E2 Allocators'!$B$15:$W$358, MATCH('O5 Details by Class &amp; Accounts'!BW$18, 'E2 Allocators'!$B$15:$W$15, 0),FALSE)*$E143), 0, VLOOKUP(VLOOKUP($A143, 'E4 TB Allocation Details'!$A$18:$L$214, MATCH("A &amp; G ID", 'E4 TB Allocation Details'!$A$18:$L$18, 0),FALSE), 'E2 Allocators'!$B$15:$W$358, MATCH('O5 Details by Class &amp; Accounts'!BW$18, 'E2 Allocators'!$B$15:$W$15, 0),FALSE)*$E143)</f>
        <v>0</v>
      </c>
      <c r="BX143" s="2186">
        <f>IF(ISERROR(VLOOKUP(VLOOKUP($A143, 'E4 TB Allocation Details'!$A$18:$L$214, MATCH("A &amp; G ID", 'E4 TB Allocation Details'!$A$18:$L$18, 0),FALSE), 'E2 Allocators'!$B$15:$W$358, MATCH('O5 Details by Class &amp; Accounts'!BX$18, 'E2 Allocators'!$B$15:$W$15, 0),FALSE)*$E143), 0, VLOOKUP(VLOOKUP($A143, 'E4 TB Allocation Details'!$A$18:$L$214, MATCH("A &amp; G ID", 'E4 TB Allocation Details'!$A$18:$L$18, 0),FALSE), 'E2 Allocators'!$B$15:$W$358, MATCH('O5 Details by Class &amp; Accounts'!BX$18, 'E2 Allocators'!$B$15:$W$15, 0),FALSE)*$E143)</f>
        <v>0</v>
      </c>
      <c r="BY143" s="2186">
        <f>IF(ISERROR(VLOOKUP(VLOOKUP($A143, 'E4 TB Allocation Details'!$A$18:$L$214, MATCH("A &amp; G ID", 'E4 TB Allocation Details'!$A$18:$L$18, 0),FALSE), 'E2 Allocators'!$B$15:$W$358, MATCH('O5 Details by Class &amp; Accounts'!BY$18, 'E2 Allocators'!$B$15:$W$15, 0),FALSE)*$E143), 0, VLOOKUP(VLOOKUP($A143, 'E4 TB Allocation Details'!$A$18:$L$214, MATCH("A &amp; G ID", 'E4 TB Allocation Details'!$A$18:$L$18, 0),FALSE), 'E2 Allocators'!$B$15:$W$358, MATCH('O5 Details by Class &amp; Accounts'!BY$18, 'E2 Allocators'!$B$15:$W$15, 0),FALSE)*$E143)</f>
        <v>0</v>
      </c>
      <c r="BZ143" s="2186">
        <f>IF(ISERROR(VLOOKUP(VLOOKUP($A143, 'E4 TB Allocation Details'!$A$18:$L$214, MATCH("A &amp; G ID", 'E4 TB Allocation Details'!$A$18:$L$18, 0),FALSE), 'E2 Allocators'!$B$15:$W$358, MATCH('O5 Details by Class &amp; Accounts'!BZ$18, 'E2 Allocators'!$B$15:$W$15, 0),FALSE)*$E143), 0, VLOOKUP(VLOOKUP($A143, 'E4 TB Allocation Details'!$A$18:$L$214, MATCH("A &amp; G ID", 'E4 TB Allocation Details'!$A$18:$L$18, 0),FALSE), 'E2 Allocators'!$B$15:$W$358, MATCH('O5 Details by Class &amp; Accounts'!BZ$18, 'E2 Allocators'!$B$15:$W$15, 0),FALSE)*$E143)</f>
        <v>0</v>
      </c>
      <c r="CA143" s="2186">
        <f>IF(ISERROR(VLOOKUP(VLOOKUP($A143, 'E4 TB Allocation Details'!$A$18:$L$214, MATCH("A &amp; G ID", 'E4 TB Allocation Details'!$A$18:$L$18, 0),FALSE), 'E2 Allocators'!$B$15:$W$358, MATCH('O5 Details by Class &amp; Accounts'!CA$18, 'E2 Allocators'!$B$15:$W$15, 0),FALSE)*$E143), 0, VLOOKUP(VLOOKUP($A143, 'E4 TB Allocation Details'!$A$18:$L$214, MATCH("A &amp; G ID", 'E4 TB Allocation Details'!$A$18:$L$18, 0),FALSE), 'E2 Allocators'!$B$15:$W$358, MATCH('O5 Details by Class &amp; Accounts'!CA$18, 'E2 Allocators'!$B$15:$W$15, 0),FALSE)*$E143)</f>
        <v>0</v>
      </c>
      <c r="CB143" s="2186">
        <f>IF(ISERROR(VLOOKUP(VLOOKUP($A143, 'E4 TB Allocation Details'!$A$18:$L$214, MATCH("A &amp; G ID", 'E4 TB Allocation Details'!$A$18:$L$18, 0),FALSE), 'E2 Allocators'!$B$15:$W$358, MATCH('O5 Details by Class &amp; Accounts'!CB$18, 'E2 Allocators'!$B$15:$W$15, 0),FALSE)*$E143), 0, VLOOKUP(VLOOKUP($A143, 'E4 TB Allocation Details'!$A$18:$L$214, MATCH("A &amp; G ID", 'E4 TB Allocation Details'!$A$18:$L$18, 0),FALSE), 'E2 Allocators'!$B$15:$W$358, MATCH('O5 Details by Class &amp; Accounts'!CB$18, 'E2 Allocators'!$B$15:$W$15, 0),FALSE)*$E143)</f>
        <v>0</v>
      </c>
      <c r="CC143" s="2186">
        <f>IF(ISERROR(VLOOKUP(VLOOKUP($A143, 'E4 TB Allocation Details'!$A$18:$L$214, MATCH("A &amp; G ID", 'E4 TB Allocation Details'!$A$18:$L$18, 0),FALSE), 'E2 Allocators'!$B$15:$W$358, MATCH('O5 Details by Class &amp; Accounts'!CC$18, 'E2 Allocators'!$B$15:$W$15, 0),FALSE)*$E143), 0, VLOOKUP(VLOOKUP($A143, 'E4 TB Allocation Details'!$A$18:$L$214, MATCH("A &amp; G ID", 'E4 TB Allocation Details'!$A$18:$L$18, 0),FALSE), 'E2 Allocators'!$B$15:$W$358, MATCH('O5 Details by Class &amp; Accounts'!CC$18, 'E2 Allocators'!$B$15:$W$15, 0),FALSE)*$E143)</f>
        <v>0</v>
      </c>
      <c r="CD143" s="2186">
        <f>IF(ISERROR(VLOOKUP(VLOOKUP($A143, 'E4 TB Allocation Details'!$A$18:$L$214, MATCH("A &amp; G ID", 'E4 TB Allocation Details'!$A$18:$L$18, 0),FALSE), 'E2 Allocators'!$B$15:$W$358, MATCH('O5 Details by Class &amp; Accounts'!CD$18, 'E2 Allocators'!$B$15:$W$15, 0),FALSE)*$E143), 0, VLOOKUP(VLOOKUP($A143, 'E4 TB Allocation Details'!$A$18:$L$214, MATCH("A &amp; G ID", 'E4 TB Allocation Details'!$A$18:$L$18, 0),FALSE), 'E2 Allocators'!$B$15:$W$358, MATCH('O5 Details by Class &amp; Accounts'!CD$18, 'E2 Allocators'!$B$15:$W$15, 0),FALSE)*$E143)</f>
        <v>0</v>
      </c>
      <c r="CE143" s="2186">
        <f>IF(ISERROR(VLOOKUP(VLOOKUP($A143, 'E4 TB Allocation Details'!$A$18:$L$214, MATCH("A &amp; G ID", 'E4 TB Allocation Details'!$A$18:$L$18, 0),FALSE), 'E2 Allocators'!$B$15:$W$358, MATCH('O5 Details by Class &amp; Accounts'!CE$18, 'E2 Allocators'!$B$15:$W$15, 0),FALSE)*$E143), 0, VLOOKUP(VLOOKUP($A143, 'E4 TB Allocation Details'!$A$18:$L$214, MATCH("A &amp; G ID", 'E4 TB Allocation Details'!$A$18:$L$18, 0),FALSE), 'E2 Allocators'!$B$15:$W$358, MATCH('O5 Details by Class &amp; Accounts'!CE$18, 'E2 Allocators'!$B$15:$W$15, 0),FALSE)*$E143)</f>
        <v>0</v>
      </c>
      <c r="CF143" s="2186">
        <f>IF(ISERROR(VLOOKUP(VLOOKUP($A143, 'E4 TB Allocation Details'!$A$18:$L$214, MATCH("A &amp; G ID", 'E4 TB Allocation Details'!$A$18:$L$18, 0),FALSE), 'E2 Allocators'!$B$15:$W$358, MATCH('O5 Details by Class &amp; Accounts'!CF$18, 'E2 Allocators'!$B$15:$W$15, 0),FALSE)*$E143), 0, VLOOKUP(VLOOKUP($A143, 'E4 TB Allocation Details'!$A$18:$L$214, MATCH("A &amp; G ID", 'E4 TB Allocation Details'!$A$18:$L$18, 0),FALSE), 'E2 Allocators'!$B$15:$W$358, MATCH('O5 Details by Class &amp; Accounts'!CF$18, 'E2 Allocators'!$B$15:$W$15, 0),FALSE)*$E143)</f>
        <v>0</v>
      </c>
      <c r="CG143" s="2186">
        <f>IF(ISERROR(VLOOKUP(VLOOKUP($A143, 'E4 TB Allocation Details'!$A$18:$L$214, MATCH("A &amp; G ID", 'E4 TB Allocation Details'!$A$18:$L$18, 0),FALSE), 'E2 Allocators'!$B$15:$W$358, MATCH('O5 Details by Class &amp; Accounts'!CG$18, 'E2 Allocators'!$B$15:$W$15, 0),FALSE)*$E143), 0, VLOOKUP(VLOOKUP($A143, 'E4 TB Allocation Details'!$A$18:$L$214, MATCH("A &amp; G ID", 'E4 TB Allocation Details'!$A$18:$L$18, 0),FALSE), 'E2 Allocators'!$B$15:$W$358, MATCH('O5 Details by Class &amp; Accounts'!CG$18, 'E2 Allocators'!$B$15:$W$15, 0),FALSE)*$E143)</f>
        <v>0</v>
      </c>
      <c r="CH143" s="2186">
        <f>IF(ISERROR(VLOOKUP(VLOOKUP($A143, 'E4 TB Allocation Details'!$A$18:$L$214, MATCH("A &amp; G ID", 'E4 TB Allocation Details'!$A$18:$L$18, 0),FALSE), 'E2 Allocators'!$B$15:$W$358, MATCH('O5 Details by Class &amp; Accounts'!CH$18, 'E2 Allocators'!$B$15:$W$15, 0),FALSE)*$E143), 0, VLOOKUP(VLOOKUP($A143, 'E4 TB Allocation Details'!$A$18:$L$214, MATCH("A &amp; G ID", 'E4 TB Allocation Details'!$A$18:$L$18, 0),FALSE), 'E2 Allocators'!$B$15:$W$358, MATCH('O5 Details by Class &amp; Accounts'!CH$18, 'E2 Allocators'!$B$15:$W$15, 0),FALSE)*$E143)</f>
        <v>0</v>
      </c>
      <c r="CI143" s="2186">
        <f>IF(ISERROR(VLOOKUP(VLOOKUP($A143, 'E4 TB Allocation Details'!$A$18:$L$214, MATCH("A &amp; G ID", 'E4 TB Allocation Details'!$A$18:$L$18, 0),FALSE), 'E2 Allocators'!$B$15:$W$358, MATCH('O5 Details by Class &amp; Accounts'!CI$18, 'E2 Allocators'!$B$15:$W$15, 0),FALSE)*$E143), 0, VLOOKUP(VLOOKUP($A143, 'E4 TB Allocation Details'!$A$18:$L$214, MATCH("A &amp; G ID", 'E4 TB Allocation Details'!$A$18:$L$18, 0),FALSE), 'E2 Allocators'!$B$15:$W$358, MATCH('O5 Details by Class &amp; Accounts'!CI$18, 'E2 Allocators'!$B$15:$W$15, 0),FALSE)*$E143)</f>
        <v>0</v>
      </c>
      <c r="CJ143" s="2186">
        <f>IF(ISERROR(VLOOKUP(VLOOKUP($A143, 'E4 TB Allocation Details'!$A$18:$L$214, MATCH("A &amp; G ID", 'E4 TB Allocation Details'!$A$18:$L$18, 0),FALSE), 'E2 Allocators'!$B$15:$W$358, MATCH('O5 Details by Class &amp; Accounts'!CJ$18, 'E2 Allocators'!$B$15:$W$15, 0),FALSE)*$E143), 0, VLOOKUP(VLOOKUP($A143, 'E4 TB Allocation Details'!$A$18:$L$214, MATCH("A &amp; G ID", 'E4 TB Allocation Details'!$A$18:$L$18, 0),FALSE), 'E2 Allocators'!$B$15:$W$358, MATCH('O5 Details by Class &amp; Accounts'!CJ$18, 'E2 Allocators'!$B$15:$W$15, 0),FALSE)*$E143)</f>
        <v>0</v>
      </c>
      <c r="CK143" s="2186">
        <f>IF(ISERROR(VLOOKUP(VLOOKUP($A143, 'E4 TB Allocation Details'!$A$18:$L$214, MATCH("A &amp; G ID", 'E4 TB Allocation Details'!$A$18:$L$18, 0),FALSE), 'E2 Allocators'!$B$15:$W$358, MATCH('O5 Details by Class &amp; Accounts'!CK$18, 'E2 Allocators'!$B$15:$W$15, 0),FALSE)*$E143), 0, VLOOKUP(VLOOKUP($A143, 'E4 TB Allocation Details'!$A$18:$L$214, MATCH("A &amp; G ID", 'E4 TB Allocation Details'!$A$18:$L$18, 0),FALSE), 'E2 Allocators'!$B$15:$W$358, MATCH('O5 Details by Class &amp; Accounts'!CK$18, 'E2 Allocators'!$B$15:$W$15, 0),FALSE)*$E143)</f>
        <v>0</v>
      </c>
      <c r="CL143" s="2186">
        <f>IF(ISERROR(VLOOKUP(VLOOKUP($A143, 'E4 TB Allocation Details'!$A$18:$L$214, MATCH("A &amp; G ID", 'E4 TB Allocation Details'!$A$18:$L$18, 0),FALSE), 'E2 Allocators'!$B$15:$W$358, MATCH('O5 Details by Class &amp; Accounts'!CL$18, 'E2 Allocators'!$B$15:$W$15, 0),FALSE)*$E143), 0, VLOOKUP(VLOOKUP($A143, 'E4 TB Allocation Details'!$A$18:$L$214, MATCH("A &amp; G ID", 'E4 TB Allocation Details'!$A$18:$L$18, 0),FALSE), 'E2 Allocators'!$B$15:$W$358, MATCH('O5 Details by Class &amp; Accounts'!CL$18, 'E2 Allocators'!$B$15:$W$15, 0),FALSE)*$E143)</f>
        <v>0</v>
      </c>
      <c r="CM143" s="2186">
        <f>IF(ISERROR(VLOOKUP(VLOOKUP($A143, 'E4 TB Allocation Details'!$A$18:$L$214, MATCH("A &amp; G ID", 'E4 TB Allocation Details'!$A$18:$L$18, 0),FALSE), 'E2 Allocators'!$B$15:$W$358, MATCH('O5 Details by Class &amp; Accounts'!CM$18, 'E2 Allocators'!$B$15:$W$15, 0),FALSE)*$E143), 0, VLOOKUP(VLOOKUP($A143, 'E4 TB Allocation Details'!$A$18:$L$214, MATCH("A &amp; G ID", 'E4 TB Allocation Details'!$A$18:$L$18, 0),FALSE), 'E2 Allocators'!$B$15:$W$358, MATCH('O5 Details by Class &amp; Accounts'!CM$18, 'E2 Allocators'!$B$15:$W$15, 0),FALSE)*$E143)</f>
        <v>0</v>
      </c>
      <c r="CN143" s="2186">
        <f t="shared" si="42"/>
        <v>0</v>
      </c>
      <c r="CO143" s="2187">
        <f t="shared" si="43"/>
        <v>-6.8212102632969618E-13</v>
      </c>
      <c r="CQ143" s="1625" t="s">
        <v>505</v>
      </c>
    </row>
    <row r="144" spans="1:95" s="54" customFormat="1" ht="25.5" x14ac:dyDescent="0.2">
      <c r="A144" s="991">
        <v>5050</v>
      </c>
      <c r="B144" s="990" t="s">
        <v>537</v>
      </c>
      <c r="C144" s="2184">
        <f>IF(ISERROR(VLOOKUP($A144,'I3 TB Data'!$A$19:$H$483,MATCH('O5 Details by Class &amp; Accounts'!$C$18, 'I3 TB Data'!$A$19:$H$19,0),0)), 0, VLOOKUP($A144,'I3 TB Data'!$A$19:$H$483,MATCH('O5 Details by Class &amp; Accounts'!$C$18,'I3 TB Data'!$A$19:$H$19,0),0))</f>
        <v>449.92</v>
      </c>
      <c r="D144" s="2185"/>
      <c r="E144" s="2184">
        <f t="shared" ref="E144:E194" si="44">C144+D144</f>
        <v>449.92</v>
      </c>
      <c r="F144" s="2186">
        <f>IF(ISERROR(VLOOKUP($A144, 'E1 Categorization'!A33:E124, MATCH("Customer Component", 'E1 Categorization'!$A$33:$E$33,0), 0)), 0, IF(VLOOKUP($A144, 'E1 Categorization'!A33:E124, MATCH("Customer Component", 'E1 Categorization'!$A$33:$E$33,0), 0)=0, 'O5 Details by Class &amp; Accounts'!$E144, IF(AND(VLOOKUP($A144, 'E1 Categorization'!A33:E124, MATCH("Customer Component", 'E1 Categorization'!$A$33:$E$33,0), 0) &gt;0, VLOOKUP($A144, 'E1 Categorization'!A33:E124, MATCH("Customer Component", 'E1 Categorization'!$A$33:$E$33,0), 0)&lt;1), 'O5 Details by Class &amp; Accounts'!$E144*(1-VLOOKUP($A144, 'E1 Categorization'!A33:E124, MATCH("Customer Component", 'E1 Categorization'!$A$33:$E$33,0), 0)), 0)))</f>
        <v>449.92</v>
      </c>
      <c r="G144" s="2186">
        <f>IF(ISERROR(VLOOKUP($A144, 'E1 Categorization'!A33:E124, MATCH("Customer Component", 'E1 Categorization'!$A$33:$E$33,0), 0)),0, IF(VLOOKUP($A144, 'E1 Categorization'!A33:E124, MATCH("Customer Component", 'E1 Categorization'!$A$33:$E$33,0), 0)=0, 0, IF(AND(VLOOKUP($A144, 'E1 Categorization'!A33:E124, MATCH("Customer Component", 'E1 Categorization'!$A$33:$E$33,0), 0) &gt;0, VLOOKUP($A144, 'E1 Categorization'!A33:E124, MATCH("Customer Component", 'E1 Categorization'!$A$33:$E$33,0), 0)&lt;1), 'O5 Details by Class &amp; Accounts'!$E144*(VLOOKUP($A144, 'E1 Categorization'!A33:E124, MATCH("Customer Component", 'E1 Categorization'!$A$33:$E$33,0), 0)), 'O5 Details by Class &amp; Accounts'!$E144)))</f>
        <v>0</v>
      </c>
      <c r="H144" s="2186">
        <f t="shared" si="38"/>
        <v>449.92</v>
      </c>
      <c r="I144" s="2186">
        <f>IF(ISERROR(VLOOKUP(VLOOKUP($A144, 'E4 TB Allocation Details'!$A$18:$L$214, MATCH("Demand ID", 'E4 TB Allocation Details'!$A$18:$L$18, 0),FALSE), 'E2 Allocators'!$B$15:$W$358, MATCH('O5 Details by Class &amp; Accounts'!I$18, 'E2 Allocators'!$B$15:$W$15, 0),FALSE)*$F144), 0, VLOOKUP(VLOOKUP($A144, 'E4 TB Allocation Details'!$A$18:$L$214, MATCH("Demand ID", 'E4 TB Allocation Details'!$A$18:$L$18, 0),FALSE), 'E2 Allocators'!$B$15:$W$358, MATCH('O5 Details by Class &amp; Accounts'!I$18, 'E2 Allocators'!$B$15:$W$15, 0),FALSE)*$F144)</f>
        <v>205.83479497316998</v>
      </c>
      <c r="J144" s="2186">
        <f>IF(ISERROR(VLOOKUP(VLOOKUP($A144, 'E4 TB Allocation Details'!$A$18:$L$214, MATCH("Demand ID", 'E4 TB Allocation Details'!$A$18:$L$18, 0),FALSE), 'E2 Allocators'!$B$15:$W$358, MATCH('O5 Details by Class &amp; Accounts'!J$18, 'E2 Allocators'!$B$15:$W$15, 0),FALSE)*$F144), 0, VLOOKUP(VLOOKUP($A144, 'E4 TB Allocation Details'!$A$18:$L$214, MATCH("Demand ID", 'E4 TB Allocation Details'!$A$18:$L$18, 0),FALSE), 'E2 Allocators'!$B$15:$W$358, MATCH('O5 Details by Class &amp; Accounts'!J$18, 'E2 Allocators'!$B$15:$W$15, 0),FALSE)*$F144)</f>
        <v>84.469205077172049</v>
      </c>
      <c r="K144" s="2186">
        <f>IF(ISERROR(VLOOKUP(VLOOKUP($A144, 'E4 TB Allocation Details'!$A$18:$L$214, MATCH("Demand ID", 'E4 TB Allocation Details'!$A$18:$L$18, 0),FALSE), 'E2 Allocators'!$B$15:$W$358, MATCH('O5 Details by Class &amp; Accounts'!K$18, 'E2 Allocators'!$B$15:$W$15, 0),FALSE)*$F144), 0, VLOOKUP(VLOOKUP($A144, 'E4 TB Allocation Details'!$A$18:$L$214, MATCH("Demand ID", 'E4 TB Allocation Details'!$A$18:$L$18, 0),FALSE), 'E2 Allocators'!$B$15:$W$358, MATCH('O5 Details by Class &amp; Accounts'!K$18, 'E2 Allocators'!$B$15:$W$15, 0),FALSE)*$F144)</f>
        <v>156.94027866674682</v>
      </c>
      <c r="L144" s="2186">
        <f>IF(ISERROR(VLOOKUP(VLOOKUP($A144, 'E4 TB Allocation Details'!$A$18:$L$214, MATCH("Demand ID", 'E4 TB Allocation Details'!$A$18:$L$18, 0),FALSE), 'E2 Allocators'!$B$15:$W$358, MATCH('O5 Details by Class &amp; Accounts'!L$18, 'E2 Allocators'!$B$15:$W$15, 0),FALSE)*$F144), 0, VLOOKUP(VLOOKUP($A144, 'E4 TB Allocation Details'!$A$18:$L$214, MATCH("Demand ID", 'E4 TB Allocation Details'!$A$18:$L$18, 0),FALSE), 'E2 Allocators'!$B$15:$W$358, MATCH('O5 Details by Class &amp; Accounts'!L$18, 'E2 Allocators'!$B$15:$W$15, 0),FALSE)*$F144)</f>
        <v>0</v>
      </c>
      <c r="M144" s="2186">
        <f>IF(ISERROR(VLOOKUP(VLOOKUP($A144, 'E4 TB Allocation Details'!$A$18:$L$214, MATCH("Demand ID", 'E4 TB Allocation Details'!$A$18:$L$18, 0),FALSE), 'E2 Allocators'!$B$15:$W$358, MATCH('O5 Details by Class &amp; Accounts'!M$18, 'E2 Allocators'!$B$15:$W$15, 0),FALSE)*$F144), 0, VLOOKUP(VLOOKUP($A144, 'E4 TB Allocation Details'!$A$18:$L$214, MATCH("Demand ID", 'E4 TB Allocation Details'!$A$18:$L$18, 0),FALSE), 'E2 Allocators'!$B$15:$W$358, MATCH('O5 Details by Class &amp; Accounts'!M$18, 'E2 Allocators'!$B$15:$W$15, 0),FALSE)*$F144)</f>
        <v>0</v>
      </c>
      <c r="N144" s="2186">
        <f>IF(ISERROR(VLOOKUP(VLOOKUP($A144, 'E4 TB Allocation Details'!$A$18:$L$214, MATCH("Demand ID", 'E4 TB Allocation Details'!$A$18:$L$18, 0),FALSE), 'E2 Allocators'!$B$15:$W$358, MATCH('O5 Details by Class &amp; Accounts'!N$18, 'E2 Allocators'!$B$15:$W$15, 0),FALSE)*$F144), 0, VLOOKUP(VLOOKUP($A144, 'E4 TB Allocation Details'!$A$18:$L$214, MATCH("Demand ID", 'E4 TB Allocation Details'!$A$18:$L$18, 0),FALSE), 'E2 Allocators'!$B$15:$W$358, MATCH('O5 Details by Class &amp; Accounts'!N$18, 'E2 Allocators'!$B$15:$W$15, 0),FALSE)*$F144)</f>
        <v>0</v>
      </c>
      <c r="O144" s="2186">
        <f>IF(ISERROR(VLOOKUP(VLOOKUP($A144, 'E4 TB Allocation Details'!$A$18:$L$214, MATCH("Demand ID", 'E4 TB Allocation Details'!$A$18:$L$18, 0),FALSE), 'E2 Allocators'!$B$15:$W$358, MATCH('O5 Details by Class &amp; Accounts'!O$18, 'E2 Allocators'!$B$15:$W$15, 0),FALSE)*$F144), 0, VLOOKUP(VLOOKUP($A144, 'E4 TB Allocation Details'!$A$18:$L$214, MATCH("Demand ID", 'E4 TB Allocation Details'!$A$18:$L$18, 0),FALSE), 'E2 Allocators'!$B$15:$W$358, MATCH('O5 Details by Class &amp; Accounts'!O$18, 'E2 Allocators'!$B$15:$W$15, 0),FALSE)*$F144)</f>
        <v>2.6330819052282055</v>
      </c>
      <c r="P144" s="2186">
        <f>IF(ISERROR(VLOOKUP(VLOOKUP($A144, 'E4 TB Allocation Details'!$A$18:$L$214, MATCH("Demand ID", 'E4 TB Allocation Details'!$A$18:$L$18, 0),FALSE), 'E2 Allocators'!$B$15:$W$358, MATCH('O5 Details by Class &amp; Accounts'!P$18, 'E2 Allocators'!$B$15:$W$15, 0),FALSE)*$F144), 0, VLOOKUP(VLOOKUP($A144, 'E4 TB Allocation Details'!$A$18:$L$214, MATCH("Demand ID", 'E4 TB Allocation Details'!$A$18:$L$18, 0),FALSE), 'E2 Allocators'!$B$15:$W$358, MATCH('O5 Details by Class &amp; Accounts'!P$18, 'E2 Allocators'!$B$15:$W$15, 0),FALSE)*$F144)</f>
        <v>0</v>
      </c>
      <c r="Q144" s="2186">
        <f>IF(ISERROR(VLOOKUP(VLOOKUP($A144, 'E4 TB Allocation Details'!$A$18:$L$214, MATCH("Demand ID", 'E4 TB Allocation Details'!$A$18:$L$18, 0),FALSE), 'E2 Allocators'!$B$15:$W$358, MATCH('O5 Details by Class &amp; Accounts'!Q$18, 'E2 Allocators'!$B$15:$W$15, 0),FALSE)*$F144), 0, VLOOKUP(VLOOKUP($A144, 'E4 TB Allocation Details'!$A$18:$L$214, MATCH("Demand ID", 'E4 TB Allocation Details'!$A$18:$L$18, 0),FALSE), 'E2 Allocators'!$B$15:$W$358, MATCH('O5 Details by Class &amp; Accounts'!Q$18, 'E2 Allocators'!$B$15:$W$15, 0),FALSE)*$F144)</f>
        <v>4.2639377683014359E-2</v>
      </c>
      <c r="R144" s="2186">
        <f>IF(ISERROR(VLOOKUP(VLOOKUP($A144, 'E4 TB Allocation Details'!$A$18:$L$214, MATCH("Demand ID", 'E4 TB Allocation Details'!$A$18:$L$18, 0),FALSE), 'E2 Allocators'!$B$15:$W$358, MATCH('O5 Details by Class &amp; Accounts'!R$18, 'E2 Allocators'!$B$15:$W$15, 0),FALSE)*$F144), 0, VLOOKUP(VLOOKUP($A144, 'E4 TB Allocation Details'!$A$18:$L$214, MATCH("Demand ID", 'E4 TB Allocation Details'!$A$18:$L$18, 0),FALSE), 'E2 Allocators'!$B$15:$W$358, MATCH('O5 Details by Class &amp; Accounts'!R$18, 'E2 Allocators'!$B$15:$W$15, 0),FALSE)*$F144)</f>
        <v>0</v>
      </c>
      <c r="S144" s="2186">
        <f>IF(ISERROR(VLOOKUP(VLOOKUP($A144, 'E4 TB Allocation Details'!$A$18:$L$214, MATCH("Demand ID", 'E4 TB Allocation Details'!$A$18:$L$18, 0),FALSE), 'E2 Allocators'!$B$15:$W$358, MATCH('O5 Details by Class &amp; Accounts'!S$18, 'E2 Allocators'!$B$15:$W$15, 0),FALSE)*$F144), 0, VLOOKUP(VLOOKUP($A144, 'E4 TB Allocation Details'!$A$18:$L$214, MATCH("Demand ID", 'E4 TB Allocation Details'!$A$18:$L$18, 0),FALSE), 'E2 Allocators'!$B$15:$W$358, MATCH('O5 Details by Class &amp; Accounts'!S$18, 'E2 Allocators'!$B$15:$W$15, 0),FALSE)*$F144)</f>
        <v>0</v>
      </c>
      <c r="T144" s="2186">
        <f>IF(ISERROR(VLOOKUP(VLOOKUP($A144, 'E4 TB Allocation Details'!$A$18:$L$214, MATCH("Demand ID", 'E4 TB Allocation Details'!$A$18:$L$18, 0),FALSE), 'E2 Allocators'!$B$15:$W$358, MATCH('O5 Details by Class &amp; Accounts'!T$18, 'E2 Allocators'!$B$15:$W$15, 0),FALSE)*$F144), 0, VLOOKUP(VLOOKUP($A144, 'E4 TB Allocation Details'!$A$18:$L$214, MATCH("Demand ID", 'E4 TB Allocation Details'!$A$18:$L$18, 0),FALSE), 'E2 Allocators'!$B$15:$W$358, MATCH('O5 Details by Class &amp; Accounts'!T$18, 'E2 Allocators'!$B$15:$W$15, 0),FALSE)*$F144)</f>
        <v>0</v>
      </c>
      <c r="U144" s="2186">
        <f>IF(ISERROR(VLOOKUP(VLOOKUP($A144, 'E4 TB Allocation Details'!$A$18:$L$214, MATCH("Demand ID", 'E4 TB Allocation Details'!$A$18:$L$18, 0),FALSE), 'E2 Allocators'!$B$15:$W$358, MATCH('O5 Details by Class &amp; Accounts'!U$18, 'E2 Allocators'!$B$15:$W$15, 0),FALSE)*$F144), 0, VLOOKUP(VLOOKUP($A144, 'E4 TB Allocation Details'!$A$18:$L$214, MATCH("Demand ID", 'E4 TB Allocation Details'!$A$18:$L$18, 0),FALSE), 'E2 Allocators'!$B$15:$W$358, MATCH('O5 Details by Class &amp; Accounts'!U$18, 'E2 Allocators'!$B$15:$W$15, 0),FALSE)*$F144)</f>
        <v>0</v>
      </c>
      <c r="V144" s="2186">
        <f>IF(ISERROR(VLOOKUP(VLOOKUP($A144, 'E4 TB Allocation Details'!$A$18:$L$214, MATCH("Demand ID", 'E4 TB Allocation Details'!$A$18:$L$18, 0),FALSE), 'E2 Allocators'!$B$15:$W$358, MATCH('O5 Details by Class &amp; Accounts'!V$18, 'E2 Allocators'!$B$15:$W$15, 0),FALSE)*$F144), 0, VLOOKUP(VLOOKUP($A144, 'E4 TB Allocation Details'!$A$18:$L$214, MATCH("Demand ID", 'E4 TB Allocation Details'!$A$18:$L$18, 0),FALSE), 'E2 Allocators'!$B$15:$W$358, MATCH('O5 Details by Class &amp; Accounts'!V$18, 'E2 Allocators'!$B$15:$W$15, 0),FALSE)*$F144)</f>
        <v>0</v>
      </c>
      <c r="W144" s="2186">
        <f>IF(ISERROR(VLOOKUP(VLOOKUP($A144, 'E4 TB Allocation Details'!$A$18:$L$214, MATCH("Demand ID", 'E4 TB Allocation Details'!$A$18:$L$18, 0),FALSE), 'E2 Allocators'!$B$15:$W$358, MATCH('O5 Details by Class &amp; Accounts'!W$18, 'E2 Allocators'!$B$15:$W$15, 0),FALSE)*$F144), 0, VLOOKUP(VLOOKUP($A144, 'E4 TB Allocation Details'!$A$18:$L$214, MATCH("Demand ID", 'E4 TB Allocation Details'!$A$18:$L$18, 0),FALSE), 'E2 Allocators'!$B$15:$W$358, MATCH('O5 Details by Class &amp; Accounts'!W$18, 'E2 Allocators'!$B$15:$W$15, 0),FALSE)*$F144)</f>
        <v>0</v>
      </c>
      <c r="X144" s="2186">
        <f>IF(ISERROR(VLOOKUP(VLOOKUP($A144, 'E4 TB Allocation Details'!$A$18:$L$214, MATCH("Demand ID", 'E4 TB Allocation Details'!$A$18:$L$18, 0),FALSE), 'E2 Allocators'!$B$15:$W$358, MATCH('O5 Details by Class &amp; Accounts'!X$18, 'E2 Allocators'!$B$15:$W$15, 0),FALSE)*$F144), 0, VLOOKUP(VLOOKUP($A144, 'E4 TB Allocation Details'!$A$18:$L$214, MATCH("Demand ID", 'E4 TB Allocation Details'!$A$18:$L$18, 0),FALSE), 'E2 Allocators'!$B$15:$W$358, MATCH('O5 Details by Class &amp; Accounts'!X$18, 'E2 Allocators'!$B$15:$W$15, 0),FALSE)*$F144)</f>
        <v>0</v>
      </c>
      <c r="Y144" s="2186">
        <f>IF(ISERROR(VLOOKUP(VLOOKUP($A144, 'E4 TB Allocation Details'!$A$18:$L$214, MATCH("Demand ID", 'E4 TB Allocation Details'!$A$18:$L$18, 0),FALSE), 'E2 Allocators'!$B$15:$W$358, MATCH('O5 Details by Class &amp; Accounts'!Y$18, 'E2 Allocators'!$B$15:$W$15, 0),FALSE)*$F144), 0, VLOOKUP(VLOOKUP($A144, 'E4 TB Allocation Details'!$A$18:$L$214, MATCH("Demand ID", 'E4 TB Allocation Details'!$A$18:$L$18, 0),FALSE), 'E2 Allocators'!$B$15:$W$358, MATCH('O5 Details by Class &amp; Accounts'!Y$18, 'E2 Allocators'!$B$15:$W$15, 0),FALSE)*$F144)</f>
        <v>0</v>
      </c>
      <c r="Z144" s="2186">
        <f>IF(ISERROR(VLOOKUP(VLOOKUP($A144, 'E4 TB Allocation Details'!$A$18:$L$214, MATCH("Demand ID", 'E4 TB Allocation Details'!$A$18:$L$18, 0),FALSE), 'E2 Allocators'!$B$15:$W$358, MATCH('O5 Details by Class &amp; Accounts'!Z$18, 'E2 Allocators'!$B$15:$W$15, 0),FALSE)*$F144), 0, VLOOKUP(VLOOKUP($A144, 'E4 TB Allocation Details'!$A$18:$L$214, MATCH("Demand ID", 'E4 TB Allocation Details'!$A$18:$L$18, 0),FALSE), 'E2 Allocators'!$B$15:$W$358, MATCH('O5 Details by Class &amp; Accounts'!Z$18, 'E2 Allocators'!$B$15:$W$15, 0),FALSE)*$F144)</f>
        <v>0</v>
      </c>
      <c r="AA144" s="2186">
        <f>IF(ISERROR(VLOOKUP(VLOOKUP($A144, 'E4 TB Allocation Details'!$A$18:$L$214, MATCH("Demand ID", 'E4 TB Allocation Details'!$A$18:$L$18, 0),FALSE), 'E2 Allocators'!$B$15:$W$358, MATCH('O5 Details by Class &amp; Accounts'!AA$18, 'E2 Allocators'!$B$15:$W$15, 0),FALSE)*$F144), 0, VLOOKUP(VLOOKUP($A144, 'E4 TB Allocation Details'!$A$18:$L$214, MATCH("Demand ID", 'E4 TB Allocation Details'!$A$18:$L$18, 0),FALSE), 'E2 Allocators'!$B$15:$W$358, MATCH('O5 Details by Class &amp; Accounts'!AA$18, 'E2 Allocators'!$B$15:$W$15, 0),FALSE)*$F144)</f>
        <v>0</v>
      </c>
      <c r="AB144" s="2186">
        <f>IF(ISERROR(VLOOKUP(VLOOKUP($A144, 'E4 TB Allocation Details'!$A$18:$L$214, MATCH("Demand ID", 'E4 TB Allocation Details'!$A$18:$L$18, 0),FALSE), 'E2 Allocators'!$B$15:$W$358, MATCH('O5 Details by Class &amp; Accounts'!AB$18, 'E2 Allocators'!$B$15:$W$15, 0),FALSE)*$F144), 0, VLOOKUP(VLOOKUP($A144, 'E4 TB Allocation Details'!$A$18:$L$214, MATCH("Demand ID", 'E4 TB Allocation Details'!$A$18:$L$18, 0),FALSE), 'E2 Allocators'!$B$15:$W$358, MATCH('O5 Details by Class &amp; Accounts'!AB$18, 'E2 Allocators'!$B$15:$W$15, 0),FALSE)*$F144)</f>
        <v>0</v>
      </c>
      <c r="AC144" s="2186">
        <f t="shared" si="39"/>
        <v>449.92000000000007</v>
      </c>
      <c r="AD144" s="2186">
        <f>IF(ISERROR(VLOOKUP(VLOOKUP($A144, 'E4 TB Allocation Details'!$A$18:$L$214, MATCH("Customer ID", 'E4 TB Allocation Details'!$A$18:$L$18, 0),FALSE), 'E2 Allocators'!$B$15:$W$358, MATCH('O5 Details by Class &amp; Accounts'!AD$18, 'E2 Allocators'!$B$15:$W$15, 0),FALSE)*$G144), 0, VLOOKUP(VLOOKUP($A144, 'E4 TB Allocation Details'!$A$18:$L$214, MATCH("Customer ID", 'E4 TB Allocation Details'!$A$18:$L$18, 0),FALSE), 'E2 Allocators'!$B$15:$W$358, MATCH('O5 Details by Class &amp; Accounts'!AD$18, 'E2 Allocators'!$B$15:$W$15, 0),FALSE)*$G144)</f>
        <v>0</v>
      </c>
      <c r="AE144" s="2186">
        <f>IF(ISERROR(VLOOKUP(VLOOKUP($A144, 'E4 TB Allocation Details'!$A$18:$L$214, MATCH("Customer ID", 'E4 TB Allocation Details'!$A$18:$L$18, 0),FALSE), 'E2 Allocators'!$B$15:$W$358, MATCH('O5 Details by Class &amp; Accounts'!AE$18, 'E2 Allocators'!$B$15:$W$15, 0),FALSE)*$G144), 0, VLOOKUP(VLOOKUP($A144, 'E4 TB Allocation Details'!$A$18:$L$214, MATCH("Customer ID", 'E4 TB Allocation Details'!$A$18:$L$18, 0),FALSE), 'E2 Allocators'!$B$15:$W$358, MATCH('O5 Details by Class &amp; Accounts'!AE$18, 'E2 Allocators'!$B$15:$W$15, 0),FALSE)*$G144)</f>
        <v>0</v>
      </c>
      <c r="AF144" s="2186">
        <f>IF(ISERROR(VLOOKUP(VLOOKUP($A144, 'E4 TB Allocation Details'!$A$18:$L$214, MATCH("Customer ID", 'E4 TB Allocation Details'!$A$18:$L$18, 0),FALSE), 'E2 Allocators'!$B$15:$W$358, MATCH('O5 Details by Class &amp; Accounts'!AF$18, 'E2 Allocators'!$B$15:$W$15, 0),FALSE)*$G144), 0, VLOOKUP(VLOOKUP($A144, 'E4 TB Allocation Details'!$A$18:$L$214, MATCH("Customer ID", 'E4 TB Allocation Details'!$A$18:$L$18, 0),FALSE), 'E2 Allocators'!$B$15:$W$358, MATCH('O5 Details by Class &amp; Accounts'!AF$18, 'E2 Allocators'!$B$15:$W$15, 0),FALSE)*$G144)</f>
        <v>0</v>
      </c>
      <c r="AG144" s="2186">
        <f>IF(ISERROR(VLOOKUP(VLOOKUP($A144, 'E4 TB Allocation Details'!$A$18:$L$214, MATCH("Customer ID", 'E4 TB Allocation Details'!$A$18:$L$18, 0),FALSE), 'E2 Allocators'!$B$15:$W$358, MATCH('O5 Details by Class &amp; Accounts'!AG$18, 'E2 Allocators'!$B$15:$W$15, 0),FALSE)*$G144), 0, VLOOKUP(VLOOKUP($A144, 'E4 TB Allocation Details'!$A$18:$L$214, MATCH("Customer ID", 'E4 TB Allocation Details'!$A$18:$L$18, 0),FALSE), 'E2 Allocators'!$B$15:$W$358, MATCH('O5 Details by Class &amp; Accounts'!AG$18, 'E2 Allocators'!$B$15:$W$15, 0),FALSE)*$G144)</f>
        <v>0</v>
      </c>
      <c r="AH144" s="2186">
        <f>IF(ISERROR(VLOOKUP(VLOOKUP($A144, 'E4 TB Allocation Details'!$A$18:$L$214, MATCH("Customer ID", 'E4 TB Allocation Details'!$A$18:$L$18, 0),FALSE), 'E2 Allocators'!$B$15:$W$358, MATCH('O5 Details by Class &amp; Accounts'!AH$18, 'E2 Allocators'!$B$15:$W$15, 0),FALSE)*$G144), 0, VLOOKUP(VLOOKUP($A144, 'E4 TB Allocation Details'!$A$18:$L$214, MATCH("Customer ID", 'E4 TB Allocation Details'!$A$18:$L$18, 0),FALSE), 'E2 Allocators'!$B$15:$W$358, MATCH('O5 Details by Class &amp; Accounts'!AH$18, 'E2 Allocators'!$B$15:$W$15, 0),FALSE)*$G144)</f>
        <v>0</v>
      </c>
      <c r="AI144" s="2186">
        <f>IF(ISERROR(VLOOKUP(VLOOKUP($A144, 'E4 TB Allocation Details'!$A$18:$L$214, MATCH("Customer ID", 'E4 TB Allocation Details'!$A$18:$L$18, 0),FALSE), 'E2 Allocators'!$B$15:$W$358, MATCH('O5 Details by Class &amp; Accounts'!AI$18, 'E2 Allocators'!$B$15:$W$15, 0),FALSE)*$G144), 0, VLOOKUP(VLOOKUP($A144, 'E4 TB Allocation Details'!$A$18:$L$214, MATCH("Customer ID", 'E4 TB Allocation Details'!$A$18:$L$18, 0),FALSE), 'E2 Allocators'!$B$15:$W$358, MATCH('O5 Details by Class &amp; Accounts'!AI$18, 'E2 Allocators'!$B$15:$W$15, 0),FALSE)*$G144)</f>
        <v>0</v>
      </c>
      <c r="AJ144" s="2186">
        <f>IF(ISERROR(VLOOKUP(VLOOKUP($A144, 'E4 TB Allocation Details'!$A$18:$L$214, MATCH("Customer ID", 'E4 TB Allocation Details'!$A$18:$L$18, 0),FALSE), 'E2 Allocators'!$B$15:$W$358, MATCH('O5 Details by Class &amp; Accounts'!AJ$18, 'E2 Allocators'!$B$15:$W$15, 0),FALSE)*$G144), 0, VLOOKUP(VLOOKUP($A144, 'E4 TB Allocation Details'!$A$18:$L$214, MATCH("Customer ID", 'E4 TB Allocation Details'!$A$18:$L$18, 0),FALSE), 'E2 Allocators'!$B$15:$W$358, MATCH('O5 Details by Class &amp; Accounts'!AJ$18, 'E2 Allocators'!$B$15:$W$15, 0),FALSE)*$G144)</f>
        <v>0</v>
      </c>
      <c r="AK144" s="2186">
        <f>IF(ISERROR(VLOOKUP(VLOOKUP($A144, 'E4 TB Allocation Details'!$A$18:$L$214, MATCH("Customer ID", 'E4 TB Allocation Details'!$A$18:$L$18, 0),FALSE), 'E2 Allocators'!$B$15:$W$358, MATCH('O5 Details by Class &amp; Accounts'!AK$18, 'E2 Allocators'!$B$15:$W$15, 0),FALSE)*$G144), 0, VLOOKUP(VLOOKUP($A144, 'E4 TB Allocation Details'!$A$18:$L$214, MATCH("Customer ID", 'E4 TB Allocation Details'!$A$18:$L$18, 0),FALSE), 'E2 Allocators'!$B$15:$W$358, MATCH('O5 Details by Class &amp; Accounts'!AK$18, 'E2 Allocators'!$B$15:$W$15, 0),FALSE)*$G144)</f>
        <v>0</v>
      </c>
      <c r="AL144" s="2186">
        <f>IF(ISERROR(VLOOKUP(VLOOKUP($A144, 'E4 TB Allocation Details'!$A$18:$L$214, MATCH("Customer ID", 'E4 TB Allocation Details'!$A$18:$L$18, 0),FALSE), 'E2 Allocators'!$B$15:$W$358, MATCH('O5 Details by Class &amp; Accounts'!AL$18, 'E2 Allocators'!$B$15:$W$15, 0),FALSE)*$G144), 0, VLOOKUP(VLOOKUP($A144, 'E4 TB Allocation Details'!$A$18:$L$214, MATCH("Customer ID", 'E4 TB Allocation Details'!$A$18:$L$18, 0),FALSE), 'E2 Allocators'!$B$15:$W$358, MATCH('O5 Details by Class &amp; Accounts'!AL$18, 'E2 Allocators'!$B$15:$W$15, 0),FALSE)*$G144)</f>
        <v>0</v>
      </c>
      <c r="AM144" s="2186">
        <f>IF(ISERROR(VLOOKUP(VLOOKUP($A144, 'E4 TB Allocation Details'!$A$18:$L$214, MATCH("Customer ID", 'E4 TB Allocation Details'!$A$18:$L$18, 0),FALSE), 'E2 Allocators'!$B$15:$W$358, MATCH('O5 Details by Class &amp; Accounts'!AM$18, 'E2 Allocators'!$B$15:$W$15, 0),FALSE)*$G144), 0, VLOOKUP(VLOOKUP($A144, 'E4 TB Allocation Details'!$A$18:$L$214, MATCH("Customer ID", 'E4 TB Allocation Details'!$A$18:$L$18, 0),FALSE), 'E2 Allocators'!$B$15:$W$358, MATCH('O5 Details by Class &amp; Accounts'!AM$18, 'E2 Allocators'!$B$15:$W$15, 0),FALSE)*$G144)</f>
        <v>0</v>
      </c>
      <c r="AN144" s="2186">
        <f>IF(ISERROR(VLOOKUP(VLOOKUP($A144, 'E4 TB Allocation Details'!$A$18:$L$214, MATCH("Customer ID", 'E4 TB Allocation Details'!$A$18:$L$18, 0),FALSE), 'E2 Allocators'!$B$15:$W$358, MATCH('O5 Details by Class &amp; Accounts'!AN$18, 'E2 Allocators'!$B$15:$W$15, 0),FALSE)*$G144), 0, VLOOKUP(VLOOKUP($A144, 'E4 TB Allocation Details'!$A$18:$L$214, MATCH("Customer ID", 'E4 TB Allocation Details'!$A$18:$L$18, 0),FALSE), 'E2 Allocators'!$B$15:$W$358, MATCH('O5 Details by Class &amp; Accounts'!AN$18, 'E2 Allocators'!$B$15:$W$15, 0),FALSE)*$G144)</f>
        <v>0</v>
      </c>
      <c r="AO144" s="2186">
        <f>IF(ISERROR(VLOOKUP(VLOOKUP($A144, 'E4 TB Allocation Details'!$A$18:$L$214, MATCH("Customer ID", 'E4 TB Allocation Details'!$A$18:$L$18, 0),FALSE), 'E2 Allocators'!$B$15:$W$358, MATCH('O5 Details by Class &amp; Accounts'!AO$18, 'E2 Allocators'!$B$15:$W$15, 0),FALSE)*$G144), 0, VLOOKUP(VLOOKUP($A144, 'E4 TB Allocation Details'!$A$18:$L$214, MATCH("Customer ID", 'E4 TB Allocation Details'!$A$18:$L$18, 0),FALSE), 'E2 Allocators'!$B$15:$W$358, MATCH('O5 Details by Class &amp; Accounts'!AO$18, 'E2 Allocators'!$B$15:$W$15, 0),FALSE)*$G144)</f>
        <v>0</v>
      </c>
      <c r="AP144" s="2186">
        <f>IF(ISERROR(VLOOKUP(VLOOKUP($A144, 'E4 TB Allocation Details'!$A$18:$L$214, MATCH("Customer ID", 'E4 TB Allocation Details'!$A$18:$L$18, 0),FALSE), 'E2 Allocators'!$B$15:$W$358, MATCH('O5 Details by Class &amp; Accounts'!AP$18, 'E2 Allocators'!$B$15:$W$15, 0),FALSE)*$G144), 0, VLOOKUP(VLOOKUP($A144, 'E4 TB Allocation Details'!$A$18:$L$214, MATCH("Customer ID", 'E4 TB Allocation Details'!$A$18:$L$18, 0),FALSE), 'E2 Allocators'!$B$15:$W$358, MATCH('O5 Details by Class &amp; Accounts'!AP$18, 'E2 Allocators'!$B$15:$W$15, 0),FALSE)*$G144)</f>
        <v>0</v>
      </c>
      <c r="AQ144" s="2186">
        <f>IF(ISERROR(VLOOKUP(VLOOKUP($A144, 'E4 TB Allocation Details'!$A$18:$L$214, MATCH("Customer ID", 'E4 TB Allocation Details'!$A$18:$L$18, 0),FALSE), 'E2 Allocators'!$B$15:$W$358, MATCH('O5 Details by Class &amp; Accounts'!AQ$18, 'E2 Allocators'!$B$15:$W$15, 0),FALSE)*$G144), 0, VLOOKUP(VLOOKUP($A144, 'E4 TB Allocation Details'!$A$18:$L$214, MATCH("Customer ID", 'E4 TB Allocation Details'!$A$18:$L$18, 0),FALSE), 'E2 Allocators'!$B$15:$W$358, MATCH('O5 Details by Class &amp; Accounts'!AQ$18, 'E2 Allocators'!$B$15:$W$15, 0),FALSE)*$G144)</f>
        <v>0</v>
      </c>
      <c r="AR144" s="2186">
        <f>IF(ISERROR(VLOOKUP(VLOOKUP($A144, 'E4 TB Allocation Details'!$A$18:$L$214, MATCH("Customer ID", 'E4 TB Allocation Details'!$A$18:$L$18, 0),FALSE), 'E2 Allocators'!$B$15:$W$358, MATCH('O5 Details by Class &amp; Accounts'!AR$18, 'E2 Allocators'!$B$15:$W$15, 0),FALSE)*$G144), 0, VLOOKUP(VLOOKUP($A144, 'E4 TB Allocation Details'!$A$18:$L$214, MATCH("Customer ID", 'E4 TB Allocation Details'!$A$18:$L$18, 0),FALSE), 'E2 Allocators'!$B$15:$W$358, MATCH('O5 Details by Class &amp; Accounts'!AR$18, 'E2 Allocators'!$B$15:$W$15, 0),FALSE)*$G144)</f>
        <v>0</v>
      </c>
      <c r="AS144" s="2186">
        <f>IF(ISERROR(VLOOKUP(VLOOKUP($A144, 'E4 TB Allocation Details'!$A$18:$L$214, MATCH("Customer ID", 'E4 TB Allocation Details'!$A$18:$L$18, 0),FALSE), 'E2 Allocators'!$B$15:$W$358, MATCH('O5 Details by Class &amp; Accounts'!AS$18, 'E2 Allocators'!$B$15:$W$15, 0),FALSE)*$G144), 0, VLOOKUP(VLOOKUP($A144, 'E4 TB Allocation Details'!$A$18:$L$214, MATCH("Customer ID", 'E4 TB Allocation Details'!$A$18:$L$18, 0),FALSE), 'E2 Allocators'!$B$15:$W$358, MATCH('O5 Details by Class &amp; Accounts'!AS$18, 'E2 Allocators'!$B$15:$W$15, 0),FALSE)*$G144)</f>
        <v>0</v>
      </c>
      <c r="AT144" s="2186">
        <f>IF(ISERROR(VLOOKUP(VLOOKUP($A144, 'E4 TB Allocation Details'!$A$18:$L$214, MATCH("Customer ID", 'E4 TB Allocation Details'!$A$18:$L$18, 0),FALSE), 'E2 Allocators'!$B$15:$W$358, MATCH('O5 Details by Class &amp; Accounts'!AT$18, 'E2 Allocators'!$B$15:$W$15, 0),FALSE)*$G144), 0, VLOOKUP(VLOOKUP($A144, 'E4 TB Allocation Details'!$A$18:$L$214, MATCH("Customer ID", 'E4 TB Allocation Details'!$A$18:$L$18, 0),FALSE), 'E2 Allocators'!$B$15:$W$358, MATCH('O5 Details by Class &amp; Accounts'!AT$18, 'E2 Allocators'!$B$15:$W$15, 0),FALSE)*$G144)</f>
        <v>0</v>
      </c>
      <c r="AU144" s="2186">
        <f>IF(ISERROR(VLOOKUP(VLOOKUP($A144, 'E4 TB Allocation Details'!$A$18:$L$214, MATCH("Customer ID", 'E4 TB Allocation Details'!$A$18:$L$18, 0),FALSE), 'E2 Allocators'!$B$15:$W$358, MATCH('O5 Details by Class &amp; Accounts'!AU$18, 'E2 Allocators'!$B$15:$W$15, 0),FALSE)*$G144), 0, VLOOKUP(VLOOKUP($A144, 'E4 TB Allocation Details'!$A$18:$L$214, MATCH("Customer ID", 'E4 TB Allocation Details'!$A$18:$L$18, 0),FALSE), 'E2 Allocators'!$B$15:$W$358, MATCH('O5 Details by Class &amp; Accounts'!AU$18, 'E2 Allocators'!$B$15:$W$15, 0),FALSE)*$G144)</f>
        <v>0</v>
      </c>
      <c r="AV144" s="2186">
        <f>IF(ISERROR(VLOOKUP(VLOOKUP($A144, 'E4 TB Allocation Details'!$A$18:$L$214, MATCH("Customer ID", 'E4 TB Allocation Details'!$A$18:$L$18, 0),FALSE), 'E2 Allocators'!$B$15:$W$358, MATCH('O5 Details by Class &amp; Accounts'!AV$18, 'E2 Allocators'!$B$15:$W$15, 0),FALSE)*$G144), 0, VLOOKUP(VLOOKUP($A144, 'E4 TB Allocation Details'!$A$18:$L$214, MATCH("Customer ID", 'E4 TB Allocation Details'!$A$18:$L$18, 0),FALSE), 'E2 Allocators'!$B$15:$W$358, MATCH('O5 Details by Class &amp; Accounts'!AV$18, 'E2 Allocators'!$B$15:$W$15, 0),FALSE)*$G144)</f>
        <v>0</v>
      </c>
      <c r="AW144" s="2186">
        <f>IF(ISERROR(VLOOKUP(VLOOKUP($A144, 'E4 TB Allocation Details'!$A$18:$L$214, MATCH("Customer ID", 'E4 TB Allocation Details'!$A$18:$L$18, 0),FALSE), 'E2 Allocators'!$B$15:$W$358, MATCH('O5 Details by Class &amp; Accounts'!AW$18, 'E2 Allocators'!$B$15:$W$15, 0),FALSE)*$G144), 0, VLOOKUP(VLOOKUP($A144, 'E4 TB Allocation Details'!$A$18:$L$214, MATCH("Customer ID", 'E4 TB Allocation Details'!$A$18:$L$18, 0),FALSE), 'E2 Allocators'!$B$15:$W$358, MATCH('O5 Details by Class &amp; Accounts'!AW$18, 'E2 Allocators'!$B$15:$W$15, 0),FALSE)*$G144)</f>
        <v>0</v>
      </c>
      <c r="AX144" s="2186">
        <f t="shared" si="40"/>
        <v>0</v>
      </c>
      <c r="AY144" s="2186">
        <f>IF(ISERROR(VLOOKUP(VLOOKUP($A144, 'E4 TB Allocation Details'!$A$18:$L$214, MATCH("Misc ID", 'E4 TB Allocation Details'!$A$18:$L$18, 0),FALSE), 'E2 Allocators'!$B$15:$W$358, MATCH('O5 Details by Class &amp; Accounts'!AY$18, 'E2 Allocators'!$B$15:$W$15, 0),FALSE)*$E144), 0, VLOOKUP(VLOOKUP($A144, 'E4 TB Allocation Details'!$A$18:$L$214, MATCH("Misc ID", 'E4 TB Allocation Details'!$A$18:$L$18, 0),FALSE), 'E2 Allocators'!$B$15:$W$358, MATCH('O5 Details by Class &amp; Accounts'!AY$18, 'E2 Allocators'!$B$15:$W$15, 0),FALSE)*$E144)</f>
        <v>0</v>
      </c>
      <c r="AZ144" s="2186">
        <f>IF(ISERROR(VLOOKUP(VLOOKUP($A144, 'E4 TB Allocation Details'!$A$18:$L$214, MATCH("Misc ID", 'E4 TB Allocation Details'!$A$18:$L$18, 0),FALSE), 'E2 Allocators'!$B$15:$W$358, MATCH('O5 Details by Class &amp; Accounts'!AZ$18, 'E2 Allocators'!$B$15:$W$15, 0),FALSE)*$E144), 0, VLOOKUP(VLOOKUP($A144, 'E4 TB Allocation Details'!$A$18:$L$214, MATCH("Misc ID", 'E4 TB Allocation Details'!$A$18:$L$18, 0),FALSE), 'E2 Allocators'!$B$15:$W$358, MATCH('O5 Details by Class &amp; Accounts'!AZ$18, 'E2 Allocators'!$B$15:$W$15, 0),FALSE)*$E144)</f>
        <v>0</v>
      </c>
      <c r="BA144" s="2186">
        <f>IF(ISERROR(VLOOKUP(VLOOKUP($A144, 'E4 TB Allocation Details'!$A$18:$L$214, MATCH("Misc ID", 'E4 TB Allocation Details'!$A$18:$L$18, 0),FALSE), 'E2 Allocators'!$B$15:$W$358, MATCH('O5 Details by Class &amp; Accounts'!BA$18, 'E2 Allocators'!$B$15:$W$15, 0),FALSE)*$E144), 0, VLOOKUP(VLOOKUP($A144, 'E4 TB Allocation Details'!$A$18:$L$214, MATCH("Misc ID", 'E4 TB Allocation Details'!$A$18:$L$18, 0),FALSE), 'E2 Allocators'!$B$15:$W$358, MATCH('O5 Details by Class &amp; Accounts'!BA$18, 'E2 Allocators'!$B$15:$W$15, 0),FALSE)*$E144)</f>
        <v>0</v>
      </c>
      <c r="BB144" s="2186">
        <f>IF(ISERROR(VLOOKUP(VLOOKUP($A144, 'E4 TB Allocation Details'!$A$18:$L$214, MATCH("Misc ID", 'E4 TB Allocation Details'!$A$18:$L$18, 0),FALSE), 'E2 Allocators'!$B$15:$W$358, MATCH('O5 Details by Class &amp; Accounts'!BB$18, 'E2 Allocators'!$B$15:$W$15, 0),FALSE)*$E144), 0, VLOOKUP(VLOOKUP($A144, 'E4 TB Allocation Details'!$A$18:$L$214, MATCH("Misc ID", 'E4 TB Allocation Details'!$A$18:$L$18, 0),FALSE), 'E2 Allocators'!$B$15:$W$358, MATCH('O5 Details by Class &amp; Accounts'!BB$18, 'E2 Allocators'!$B$15:$W$15, 0),FALSE)*$E144)</f>
        <v>0</v>
      </c>
      <c r="BC144" s="2186">
        <f>IF(ISERROR(VLOOKUP(VLOOKUP($A144, 'E4 TB Allocation Details'!$A$18:$L$214, MATCH("Misc ID", 'E4 TB Allocation Details'!$A$18:$L$18, 0),FALSE), 'E2 Allocators'!$B$15:$W$358, MATCH('O5 Details by Class &amp; Accounts'!BC$18, 'E2 Allocators'!$B$15:$W$15, 0),FALSE)*$E144), 0, VLOOKUP(VLOOKUP($A144, 'E4 TB Allocation Details'!$A$18:$L$214, MATCH("Misc ID", 'E4 TB Allocation Details'!$A$18:$L$18, 0),FALSE), 'E2 Allocators'!$B$15:$W$358, MATCH('O5 Details by Class &amp; Accounts'!BC$18, 'E2 Allocators'!$B$15:$W$15, 0),FALSE)*$E144)</f>
        <v>0</v>
      </c>
      <c r="BD144" s="2186">
        <f>IF(ISERROR(VLOOKUP(VLOOKUP($A144, 'E4 TB Allocation Details'!$A$18:$L$214, MATCH("Misc ID", 'E4 TB Allocation Details'!$A$18:$L$18, 0),FALSE), 'E2 Allocators'!$B$15:$W$358, MATCH('O5 Details by Class &amp; Accounts'!BD$18, 'E2 Allocators'!$B$15:$W$15, 0),FALSE)*$E144), 0, VLOOKUP(VLOOKUP($A144, 'E4 TB Allocation Details'!$A$18:$L$214, MATCH("Misc ID", 'E4 TB Allocation Details'!$A$18:$L$18, 0),FALSE), 'E2 Allocators'!$B$15:$W$358, MATCH('O5 Details by Class &amp; Accounts'!BD$18, 'E2 Allocators'!$B$15:$W$15, 0),FALSE)*$E144)</f>
        <v>0</v>
      </c>
      <c r="BE144" s="2186">
        <f>IF(ISERROR(VLOOKUP(VLOOKUP($A144, 'E4 TB Allocation Details'!$A$18:$L$214, MATCH("Misc ID", 'E4 TB Allocation Details'!$A$18:$L$18, 0),FALSE), 'E2 Allocators'!$B$15:$W$358, MATCH('O5 Details by Class &amp; Accounts'!BE$18, 'E2 Allocators'!$B$15:$W$15, 0),FALSE)*$E144), 0, VLOOKUP(VLOOKUP($A144, 'E4 TB Allocation Details'!$A$18:$L$214, MATCH("Misc ID", 'E4 TB Allocation Details'!$A$18:$L$18, 0),FALSE), 'E2 Allocators'!$B$15:$W$358, MATCH('O5 Details by Class &amp; Accounts'!BE$18, 'E2 Allocators'!$B$15:$W$15, 0),FALSE)*$E144)</f>
        <v>0</v>
      </c>
      <c r="BF144" s="2186">
        <f>IF(ISERROR(VLOOKUP(VLOOKUP($A144, 'E4 TB Allocation Details'!$A$18:$L$214, MATCH("Misc ID", 'E4 TB Allocation Details'!$A$18:$L$18, 0),FALSE), 'E2 Allocators'!$B$15:$W$358, MATCH('O5 Details by Class &amp; Accounts'!BF$18, 'E2 Allocators'!$B$15:$W$15, 0),FALSE)*$E144), 0, VLOOKUP(VLOOKUP($A144, 'E4 TB Allocation Details'!$A$18:$L$214, MATCH("Misc ID", 'E4 TB Allocation Details'!$A$18:$L$18, 0),FALSE), 'E2 Allocators'!$B$15:$W$358, MATCH('O5 Details by Class &amp; Accounts'!BF$18, 'E2 Allocators'!$B$15:$W$15, 0),FALSE)*$E144)</f>
        <v>0</v>
      </c>
      <c r="BG144" s="2186">
        <f>IF(ISERROR(VLOOKUP(VLOOKUP($A144, 'E4 TB Allocation Details'!$A$18:$L$214, MATCH("Misc ID", 'E4 TB Allocation Details'!$A$18:$L$18, 0),FALSE), 'E2 Allocators'!$B$15:$W$358, MATCH('O5 Details by Class &amp; Accounts'!BG$18, 'E2 Allocators'!$B$15:$W$15, 0),FALSE)*$E144), 0, VLOOKUP(VLOOKUP($A144, 'E4 TB Allocation Details'!$A$18:$L$214, MATCH("Misc ID", 'E4 TB Allocation Details'!$A$18:$L$18, 0),FALSE), 'E2 Allocators'!$B$15:$W$358, MATCH('O5 Details by Class &amp; Accounts'!BG$18, 'E2 Allocators'!$B$15:$W$15, 0),FALSE)*$E144)</f>
        <v>0</v>
      </c>
      <c r="BH144" s="2186">
        <f>IF(ISERROR(VLOOKUP(VLOOKUP($A144, 'E4 TB Allocation Details'!$A$18:$L$214, MATCH("Misc ID", 'E4 TB Allocation Details'!$A$18:$L$18, 0),FALSE), 'E2 Allocators'!$B$15:$W$358, MATCH('O5 Details by Class &amp; Accounts'!BH$18, 'E2 Allocators'!$B$15:$W$15, 0),FALSE)*$E144), 0, VLOOKUP(VLOOKUP($A144, 'E4 TB Allocation Details'!$A$18:$L$214, MATCH("Misc ID", 'E4 TB Allocation Details'!$A$18:$L$18, 0),FALSE), 'E2 Allocators'!$B$15:$W$358, MATCH('O5 Details by Class &amp; Accounts'!BH$18, 'E2 Allocators'!$B$15:$W$15, 0),FALSE)*$E144)</f>
        <v>0</v>
      </c>
      <c r="BI144" s="2186">
        <f>IF(ISERROR(VLOOKUP(VLOOKUP($A144, 'E4 TB Allocation Details'!$A$18:$L$214, MATCH("Misc ID", 'E4 TB Allocation Details'!$A$18:$L$18, 0),FALSE), 'E2 Allocators'!$B$15:$W$358, MATCH('O5 Details by Class &amp; Accounts'!BI$18, 'E2 Allocators'!$B$15:$W$15, 0),FALSE)*$E144), 0, VLOOKUP(VLOOKUP($A144, 'E4 TB Allocation Details'!$A$18:$L$214, MATCH("Misc ID", 'E4 TB Allocation Details'!$A$18:$L$18, 0),FALSE), 'E2 Allocators'!$B$15:$W$358, MATCH('O5 Details by Class &amp; Accounts'!BI$18, 'E2 Allocators'!$B$15:$W$15, 0),FALSE)*$E144)</f>
        <v>0</v>
      </c>
      <c r="BJ144" s="2186">
        <f>IF(ISERROR(VLOOKUP(VLOOKUP($A144, 'E4 TB Allocation Details'!$A$18:$L$214, MATCH("Misc ID", 'E4 TB Allocation Details'!$A$18:$L$18, 0),FALSE), 'E2 Allocators'!$B$15:$W$358, MATCH('O5 Details by Class &amp; Accounts'!BJ$18, 'E2 Allocators'!$B$15:$W$15, 0),FALSE)*$E144), 0, VLOOKUP(VLOOKUP($A144, 'E4 TB Allocation Details'!$A$18:$L$214, MATCH("Misc ID", 'E4 TB Allocation Details'!$A$18:$L$18, 0),FALSE), 'E2 Allocators'!$B$15:$W$358, MATCH('O5 Details by Class &amp; Accounts'!BJ$18, 'E2 Allocators'!$B$15:$W$15, 0),FALSE)*$E144)</f>
        <v>0</v>
      </c>
      <c r="BK144" s="2186">
        <f>IF(ISERROR(VLOOKUP(VLOOKUP($A144, 'E4 TB Allocation Details'!$A$18:$L$214, MATCH("Misc ID", 'E4 TB Allocation Details'!$A$18:$L$18, 0),FALSE), 'E2 Allocators'!$B$15:$W$358, MATCH('O5 Details by Class &amp; Accounts'!BK$18, 'E2 Allocators'!$B$15:$W$15, 0),FALSE)*$E144), 0, VLOOKUP(VLOOKUP($A144, 'E4 TB Allocation Details'!$A$18:$L$214, MATCH("Misc ID", 'E4 TB Allocation Details'!$A$18:$L$18, 0),FALSE), 'E2 Allocators'!$B$15:$W$358, MATCH('O5 Details by Class &amp; Accounts'!BK$18, 'E2 Allocators'!$B$15:$W$15, 0),FALSE)*$E144)</f>
        <v>0</v>
      </c>
      <c r="BL144" s="2186">
        <f>IF(ISERROR(VLOOKUP(VLOOKUP($A144, 'E4 TB Allocation Details'!$A$18:$L$214, MATCH("Misc ID", 'E4 TB Allocation Details'!$A$18:$L$18, 0),FALSE), 'E2 Allocators'!$B$15:$W$358, MATCH('O5 Details by Class &amp; Accounts'!BL$18, 'E2 Allocators'!$B$15:$W$15, 0),FALSE)*$E144), 0, VLOOKUP(VLOOKUP($A144, 'E4 TB Allocation Details'!$A$18:$L$214, MATCH("Misc ID", 'E4 TB Allocation Details'!$A$18:$L$18, 0),FALSE), 'E2 Allocators'!$B$15:$W$358, MATCH('O5 Details by Class &amp; Accounts'!BL$18, 'E2 Allocators'!$B$15:$W$15, 0),FALSE)*$E144)</f>
        <v>0</v>
      </c>
      <c r="BM144" s="2186">
        <f>IF(ISERROR(VLOOKUP(VLOOKUP($A144, 'E4 TB Allocation Details'!$A$18:$L$214, MATCH("Misc ID", 'E4 TB Allocation Details'!$A$18:$L$18, 0),FALSE), 'E2 Allocators'!$B$15:$W$358, MATCH('O5 Details by Class &amp; Accounts'!BM$18, 'E2 Allocators'!$B$15:$W$15, 0),FALSE)*$E144), 0, VLOOKUP(VLOOKUP($A144, 'E4 TB Allocation Details'!$A$18:$L$214, MATCH("Misc ID", 'E4 TB Allocation Details'!$A$18:$L$18, 0),FALSE), 'E2 Allocators'!$B$15:$W$358, MATCH('O5 Details by Class &amp; Accounts'!BM$18, 'E2 Allocators'!$B$15:$W$15, 0),FALSE)*$E144)</f>
        <v>0</v>
      </c>
      <c r="BN144" s="2186">
        <f>IF(ISERROR(VLOOKUP(VLOOKUP($A144, 'E4 TB Allocation Details'!$A$18:$L$214, MATCH("Misc ID", 'E4 TB Allocation Details'!$A$18:$L$18, 0),FALSE), 'E2 Allocators'!$B$15:$W$358, MATCH('O5 Details by Class &amp; Accounts'!BN$18, 'E2 Allocators'!$B$15:$W$15, 0),FALSE)*$E144), 0, VLOOKUP(VLOOKUP($A144, 'E4 TB Allocation Details'!$A$18:$L$214, MATCH("Misc ID", 'E4 TB Allocation Details'!$A$18:$L$18, 0),FALSE), 'E2 Allocators'!$B$15:$W$358, MATCH('O5 Details by Class &amp; Accounts'!BN$18, 'E2 Allocators'!$B$15:$W$15, 0),FALSE)*$E144)</f>
        <v>0</v>
      </c>
      <c r="BO144" s="2186">
        <f>IF(ISERROR(VLOOKUP(VLOOKUP($A144, 'E4 TB Allocation Details'!$A$18:$L$214, MATCH("Misc ID", 'E4 TB Allocation Details'!$A$18:$L$18, 0),FALSE), 'E2 Allocators'!$B$15:$W$358, MATCH('O5 Details by Class &amp; Accounts'!BO$18, 'E2 Allocators'!$B$15:$W$15, 0),FALSE)*$E144), 0, VLOOKUP(VLOOKUP($A144, 'E4 TB Allocation Details'!$A$18:$L$214, MATCH("Misc ID", 'E4 TB Allocation Details'!$A$18:$L$18, 0),FALSE), 'E2 Allocators'!$B$15:$W$358, MATCH('O5 Details by Class &amp; Accounts'!BO$18, 'E2 Allocators'!$B$15:$W$15, 0),FALSE)*$E144)</f>
        <v>0</v>
      </c>
      <c r="BP144" s="2186">
        <f>IF(ISERROR(VLOOKUP(VLOOKUP($A144, 'E4 TB Allocation Details'!$A$18:$L$214, MATCH("Misc ID", 'E4 TB Allocation Details'!$A$18:$L$18, 0),FALSE), 'E2 Allocators'!$B$15:$W$358, MATCH('O5 Details by Class &amp; Accounts'!BP$18, 'E2 Allocators'!$B$15:$W$15, 0),FALSE)*$E144), 0, VLOOKUP(VLOOKUP($A144, 'E4 TB Allocation Details'!$A$18:$L$214, MATCH("Misc ID", 'E4 TB Allocation Details'!$A$18:$L$18, 0),FALSE), 'E2 Allocators'!$B$15:$W$358, MATCH('O5 Details by Class &amp; Accounts'!BP$18, 'E2 Allocators'!$B$15:$W$15, 0),FALSE)*$E144)</f>
        <v>0</v>
      </c>
      <c r="BQ144" s="2186">
        <f>IF(ISERROR(VLOOKUP(VLOOKUP($A144, 'E4 TB Allocation Details'!$A$18:$L$214, MATCH("Misc ID", 'E4 TB Allocation Details'!$A$18:$L$18, 0),FALSE), 'E2 Allocators'!$B$15:$W$358, MATCH('O5 Details by Class &amp; Accounts'!BQ$18, 'E2 Allocators'!$B$15:$W$15, 0),FALSE)*$E144), 0, VLOOKUP(VLOOKUP($A144, 'E4 TB Allocation Details'!$A$18:$L$214, MATCH("Misc ID", 'E4 TB Allocation Details'!$A$18:$L$18, 0),FALSE), 'E2 Allocators'!$B$15:$W$358, MATCH('O5 Details by Class &amp; Accounts'!BQ$18, 'E2 Allocators'!$B$15:$W$15, 0),FALSE)*$E144)</f>
        <v>0</v>
      </c>
      <c r="BR144" s="2186">
        <f>IF(ISERROR(VLOOKUP(VLOOKUP($A144, 'E4 TB Allocation Details'!$A$18:$L$214, MATCH("Misc ID", 'E4 TB Allocation Details'!$A$18:$L$18, 0),FALSE), 'E2 Allocators'!$B$15:$W$358, MATCH('O5 Details by Class &amp; Accounts'!BR$18, 'E2 Allocators'!$B$15:$W$15, 0),FALSE)*$E144), 0, VLOOKUP(VLOOKUP($A144, 'E4 TB Allocation Details'!$A$18:$L$214, MATCH("Misc ID", 'E4 TB Allocation Details'!$A$18:$L$18, 0),FALSE), 'E2 Allocators'!$B$15:$W$358, MATCH('O5 Details by Class &amp; Accounts'!BR$18, 'E2 Allocators'!$B$15:$W$15, 0),FALSE)*$E144)</f>
        <v>0</v>
      </c>
      <c r="BS144" s="2186">
        <f t="shared" si="41"/>
        <v>0</v>
      </c>
      <c r="BT144" s="2186">
        <f>IF(ISERROR(VLOOKUP(VLOOKUP($A144, 'E4 TB Allocation Details'!$A$18:$L$214, MATCH("A &amp; G ID", 'E4 TB Allocation Details'!$A$18:$L$18, 0),FALSE), 'E2 Allocators'!$B$15:$W$358, MATCH('O5 Details by Class &amp; Accounts'!BT$18, 'E2 Allocators'!$B$15:$W$15, 0),FALSE)*$E144), 0, VLOOKUP(VLOOKUP($A144, 'E4 TB Allocation Details'!$A$18:$L$214, MATCH("A &amp; G ID", 'E4 TB Allocation Details'!$A$18:$L$18, 0),FALSE), 'E2 Allocators'!$B$15:$W$358, MATCH('O5 Details by Class &amp; Accounts'!BT$18, 'E2 Allocators'!$B$15:$W$15, 0),FALSE)*$E144)</f>
        <v>0</v>
      </c>
      <c r="BU144" s="2186">
        <f>IF(ISERROR(VLOOKUP(VLOOKUP($A144, 'E4 TB Allocation Details'!$A$18:$L$214, MATCH("A &amp; G ID", 'E4 TB Allocation Details'!$A$18:$L$18, 0),FALSE), 'E2 Allocators'!$B$15:$W$358, MATCH('O5 Details by Class &amp; Accounts'!BU$18, 'E2 Allocators'!$B$15:$W$15, 0),FALSE)*$E144), 0, VLOOKUP(VLOOKUP($A144, 'E4 TB Allocation Details'!$A$18:$L$214, MATCH("A &amp; G ID", 'E4 TB Allocation Details'!$A$18:$L$18, 0),FALSE), 'E2 Allocators'!$B$15:$W$358, MATCH('O5 Details by Class &amp; Accounts'!BU$18, 'E2 Allocators'!$B$15:$W$15, 0),FALSE)*$E144)</f>
        <v>0</v>
      </c>
      <c r="BV144" s="2186">
        <f>IF(ISERROR(VLOOKUP(VLOOKUP($A144, 'E4 TB Allocation Details'!$A$18:$L$214, MATCH("A &amp; G ID", 'E4 TB Allocation Details'!$A$18:$L$18, 0),FALSE), 'E2 Allocators'!$B$15:$W$358, MATCH('O5 Details by Class &amp; Accounts'!BV$18, 'E2 Allocators'!$B$15:$W$15, 0),FALSE)*$E144), 0, VLOOKUP(VLOOKUP($A144, 'E4 TB Allocation Details'!$A$18:$L$214, MATCH("A &amp; G ID", 'E4 TB Allocation Details'!$A$18:$L$18, 0),FALSE), 'E2 Allocators'!$B$15:$W$358, MATCH('O5 Details by Class &amp; Accounts'!BV$18, 'E2 Allocators'!$B$15:$W$15, 0),FALSE)*$E144)</f>
        <v>0</v>
      </c>
      <c r="BW144" s="2186">
        <f>IF(ISERROR(VLOOKUP(VLOOKUP($A144, 'E4 TB Allocation Details'!$A$18:$L$214, MATCH("A &amp; G ID", 'E4 TB Allocation Details'!$A$18:$L$18, 0),FALSE), 'E2 Allocators'!$B$15:$W$358, MATCH('O5 Details by Class &amp; Accounts'!BW$18, 'E2 Allocators'!$B$15:$W$15, 0),FALSE)*$E144), 0, VLOOKUP(VLOOKUP($A144, 'E4 TB Allocation Details'!$A$18:$L$214, MATCH("A &amp; G ID", 'E4 TB Allocation Details'!$A$18:$L$18, 0),FALSE), 'E2 Allocators'!$B$15:$W$358, MATCH('O5 Details by Class &amp; Accounts'!BW$18, 'E2 Allocators'!$B$15:$W$15, 0),FALSE)*$E144)</f>
        <v>0</v>
      </c>
      <c r="BX144" s="2186">
        <f>IF(ISERROR(VLOOKUP(VLOOKUP($A144, 'E4 TB Allocation Details'!$A$18:$L$214, MATCH("A &amp; G ID", 'E4 TB Allocation Details'!$A$18:$L$18, 0),FALSE), 'E2 Allocators'!$B$15:$W$358, MATCH('O5 Details by Class &amp; Accounts'!BX$18, 'E2 Allocators'!$B$15:$W$15, 0),FALSE)*$E144), 0, VLOOKUP(VLOOKUP($A144, 'E4 TB Allocation Details'!$A$18:$L$214, MATCH("A &amp; G ID", 'E4 TB Allocation Details'!$A$18:$L$18, 0),FALSE), 'E2 Allocators'!$B$15:$W$358, MATCH('O5 Details by Class &amp; Accounts'!BX$18, 'E2 Allocators'!$B$15:$W$15, 0),FALSE)*$E144)</f>
        <v>0</v>
      </c>
      <c r="BY144" s="2186">
        <f>IF(ISERROR(VLOOKUP(VLOOKUP($A144, 'E4 TB Allocation Details'!$A$18:$L$214, MATCH("A &amp; G ID", 'E4 TB Allocation Details'!$A$18:$L$18, 0),FALSE), 'E2 Allocators'!$B$15:$W$358, MATCH('O5 Details by Class &amp; Accounts'!BY$18, 'E2 Allocators'!$B$15:$W$15, 0),FALSE)*$E144), 0, VLOOKUP(VLOOKUP($A144, 'E4 TB Allocation Details'!$A$18:$L$214, MATCH("A &amp; G ID", 'E4 TB Allocation Details'!$A$18:$L$18, 0),FALSE), 'E2 Allocators'!$B$15:$W$358, MATCH('O5 Details by Class &amp; Accounts'!BY$18, 'E2 Allocators'!$B$15:$W$15, 0),FALSE)*$E144)</f>
        <v>0</v>
      </c>
      <c r="BZ144" s="2186">
        <f>IF(ISERROR(VLOOKUP(VLOOKUP($A144, 'E4 TB Allocation Details'!$A$18:$L$214, MATCH("A &amp; G ID", 'E4 TB Allocation Details'!$A$18:$L$18, 0),FALSE), 'E2 Allocators'!$B$15:$W$358, MATCH('O5 Details by Class &amp; Accounts'!BZ$18, 'E2 Allocators'!$B$15:$W$15, 0),FALSE)*$E144), 0, VLOOKUP(VLOOKUP($A144, 'E4 TB Allocation Details'!$A$18:$L$214, MATCH("A &amp; G ID", 'E4 TB Allocation Details'!$A$18:$L$18, 0),FALSE), 'E2 Allocators'!$B$15:$W$358, MATCH('O5 Details by Class &amp; Accounts'!BZ$18, 'E2 Allocators'!$B$15:$W$15, 0),FALSE)*$E144)</f>
        <v>0</v>
      </c>
      <c r="CA144" s="2186">
        <f>IF(ISERROR(VLOOKUP(VLOOKUP($A144, 'E4 TB Allocation Details'!$A$18:$L$214, MATCH("A &amp; G ID", 'E4 TB Allocation Details'!$A$18:$L$18, 0),FALSE), 'E2 Allocators'!$B$15:$W$358, MATCH('O5 Details by Class &amp; Accounts'!CA$18, 'E2 Allocators'!$B$15:$W$15, 0),FALSE)*$E144), 0, VLOOKUP(VLOOKUP($A144, 'E4 TB Allocation Details'!$A$18:$L$214, MATCH("A &amp; G ID", 'E4 TB Allocation Details'!$A$18:$L$18, 0),FALSE), 'E2 Allocators'!$B$15:$W$358, MATCH('O5 Details by Class &amp; Accounts'!CA$18, 'E2 Allocators'!$B$15:$W$15, 0),FALSE)*$E144)</f>
        <v>0</v>
      </c>
      <c r="CB144" s="2186">
        <f>IF(ISERROR(VLOOKUP(VLOOKUP($A144, 'E4 TB Allocation Details'!$A$18:$L$214, MATCH("A &amp; G ID", 'E4 TB Allocation Details'!$A$18:$L$18, 0),FALSE), 'E2 Allocators'!$B$15:$W$358, MATCH('O5 Details by Class &amp; Accounts'!CB$18, 'E2 Allocators'!$B$15:$W$15, 0),FALSE)*$E144), 0, VLOOKUP(VLOOKUP($A144, 'E4 TB Allocation Details'!$A$18:$L$214, MATCH("A &amp; G ID", 'E4 TB Allocation Details'!$A$18:$L$18, 0),FALSE), 'E2 Allocators'!$B$15:$W$358, MATCH('O5 Details by Class &amp; Accounts'!CB$18, 'E2 Allocators'!$B$15:$W$15, 0),FALSE)*$E144)</f>
        <v>0</v>
      </c>
      <c r="CC144" s="2186">
        <f>IF(ISERROR(VLOOKUP(VLOOKUP($A144, 'E4 TB Allocation Details'!$A$18:$L$214, MATCH("A &amp; G ID", 'E4 TB Allocation Details'!$A$18:$L$18, 0),FALSE), 'E2 Allocators'!$B$15:$W$358, MATCH('O5 Details by Class &amp; Accounts'!CC$18, 'E2 Allocators'!$B$15:$W$15, 0),FALSE)*$E144), 0, VLOOKUP(VLOOKUP($A144, 'E4 TB Allocation Details'!$A$18:$L$214, MATCH("A &amp; G ID", 'E4 TB Allocation Details'!$A$18:$L$18, 0),FALSE), 'E2 Allocators'!$B$15:$W$358, MATCH('O5 Details by Class &amp; Accounts'!CC$18, 'E2 Allocators'!$B$15:$W$15, 0),FALSE)*$E144)</f>
        <v>0</v>
      </c>
      <c r="CD144" s="2186">
        <f>IF(ISERROR(VLOOKUP(VLOOKUP($A144, 'E4 TB Allocation Details'!$A$18:$L$214, MATCH("A &amp; G ID", 'E4 TB Allocation Details'!$A$18:$L$18, 0),FALSE), 'E2 Allocators'!$B$15:$W$358, MATCH('O5 Details by Class &amp; Accounts'!CD$18, 'E2 Allocators'!$B$15:$W$15, 0),FALSE)*$E144), 0, VLOOKUP(VLOOKUP($A144, 'E4 TB Allocation Details'!$A$18:$L$214, MATCH("A &amp; G ID", 'E4 TB Allocation Details'!$A$18:$L$18, 0),FALSE), 'E2 Allocators'!$B$15:$W$358, MATCH('O5 Details by Class &amp; Accounts'!CD$18, 'E2 Allocators'!$B$15:$W$15, 0),FALSE)*$E144)</f>
        <v>0</v>
      </c>
      <c r="CE144" s="2186">
        <f>IF(ISERROR(VLOOKUP(VLOOKUP($A144, 'E4 TB Allocation Details'!$A$18:$L$214, MATCH("A &amp; G ID", 'E4 TB Allocation Details'!$A$18:$L$18, 0),FALSE), 'E2 Allocators'!$B$15:$W$358, MATCH('O5 Details by Class &amp; Accounts'!CE$18, 'E2 Allocators'!$B$15:$W$15, 0),FALSE)*$E144), 0, VLOOKUP(VLOOKUP($A144, 'E4 TB Allocation Details'!$A$18:$L$214, MATCH("A &amp; G ID", 'E4 TB Allocation Details'!$A$18:$L$18, 0),FALSE), 'E2 Allocators'!$B$15:$W$358, MATCH('O5 Details by Class &amp; Accounts'!CE$18, 'E2 Allocators'!$B$15:$W$15, 0),FALSE)*$E144)</f>
        <v>0</v>
      </c>
      <c r="CF144" s="2186">
        <f>IF(ISERROR(VLOOKUP(VLOOKUP($A144, 'E4 TB Allocation Details'!$A$18:$L$214, MATCH("A &amp; G ID", 'E4 TB Allocation Details'!$A$18:$L$18, 0),FALSE), 'E2 Allocators'!$B$15:$W$358, MATCH('O5 Details by Class &amp; Accounts'!CF$18, 'E2 Allocators'!$B$15:$W$15, 0),FALSE)*$E144), 0, VLOOKUP(VLOOKUP($A144, 'E4 TB Allocation Details'!$A$18:$L$214, MATCH("A &amp; G ID", 'E4 TB Allocation Details'!$A$18:$L$18, 0),FALSE), 'E2 Allocators'!$B$15:$W$358, MATCH('O5 Details by Class &amp; Accounts'!CF$18, 'E2 Allocators'!$B$15:$W$15, 0),FALSE)*$E144)</f>
        <v>0</v>
      </c>
      <c r="CG144" s="2186">
        <f>IF(ISERROR(VLOOKUP(VLOOKUP($A144, 'E4 TB Allocation Details'!$A$18:$L$214, MATCH("A &amp; G ID", 'E4 TB Allocation Details'!$A$18:$L$18, 0),FALSE), 'E2 Allocators'!$B$15:$W$358, MATCH('O5 Details by Class &amp; Accounts'!CG$18, 'E2 Allocators'!$B$15:$W$15, 0),FALSE)*$E144), 0, VLOOKUP(VLOOKUP($A144, 'E4 TB Allocation Details'!$A$18:$L$214, MATCH("A &amp; G ID", 'E4 TB Allocation Details'!$A$18:$L$18, 0),FALSE), 'E2 Allocators'!$B$15:$W$358, MATCH('O5 Details by Class &amp; Accounts'!CG$18, 'E2 Allocators'!$B$15:$W$15, 0),FALSE)*$E144)</f>
        <v>0</v>
      </c>
      <c r="CH144" s="2186">
        <f>IF(ISERROR(VLOOKUP(VLOOKUP($A144, 'E4 TB Allocation Details'!$A$18:$L$214, MATCH("A &amp; G ID", 'E4 TB Allocation Details'!$A$18:$L$18, 0),FALSE), 'E2 Allocators'!$B$15:$W$358, MATCH('O5 Details by Class &amp; Accounts'!CH$18, 'E2 Allocators'!$B$15:$W$15, 0),FALSE)*$E144), 0, VLOOKUP(VLOOKUP($A144, 'E4 TB Allocation Details'!$A$18:$L$214, MATCH("A &amp; G ID", 'E4 TB Allocation Details'!$A$18:$L$18, 0),FALSE), 'E2 Allocators'!$B$15:$W$358, MATCH('O5 Details by Class &amp; Accounts'!CH$18, 'E2 Allocators'!$B$15:$W$15, 0),FALSE)*$E144)</f>
        <v>0</v>
      </c>
      <c r="CI144" s="2186">
        <f>IF(ISERROR(VLOOKUP(VLOOKUP($A144, 'E4 TB Allocation Details'!$A$18:$L$214, MATCH("A &amp; G ID", 'E4 TB Allocation Details'!$A$18:$L$18, 0),FALSE), 'E2 Allocators'!$B$15:$W$358, MATCH('O5 Details by Class &amp; Accounts'!CI$18, 'E2 Allocators'!$B$15:$W$15, 0),FALSE)*$E144), 0, VLOOKUP(VLOOKUP($A144, 'E4 TB Allocation Details'!$A$18:$L$214, MATCH("A &amp; G ID", 'E4 TB Allocation Details'!$A$18:$L$18, 0),FALSE), 'E2 Allocators'!$B$15:$W$358, MATCH('O5 Details by Class &amp; Accounts'!CI$18, 'E2 Allocators'!$B$15:$W$15, 0),FALSE)*$E144)</f>
        <v>0</v>
      </c>
      <c r="CJ144" s="2186">
        <f>IF(ISERROR(VLOOKUP(VLOOKUP($A144, 'E4 TB Allocation Details'!$A$18:$L$214, MATCH("A &amp; G ID", 'E4 TB Allocation Details'!$A$18:$L$18, 0),FALSE), 'E2 Allocators'!$B$15:$W$358, MATCH('O5 Details by Class &amp; Accounts'!CJ$18, 'E2 Allocators'!$B$15:$W$15, 0),FALSE)*$E144), 0, VLOOKUP(VLOOKUP($A144, 'E4 TB Allocation Details'!$A$18:$L$214, MATCH("A &amp; G ID", 'E4 TB Allocation Details'!$A$18:$L$18, 0),FALSE), 'E2 Allocators'!$B$15:$W$358, MATCH('O5 Details by Class &amp; Accounts'!CJ$18, 'E2 Allocators'!$B$15:$W$15, 0),FALSE)*$E144)</f>
        <v>0</v>
      </c>
      <c r="CK144" s="2186">
        <f>IF(ISERROR(VLOOKUP(VLOOKUP($A144, 'E4 TB Allocation Details'!$A$18:$L$214, MATCH("A &amp; G ID", 'E4 TB Allocation Details'!$A$18:$L$18, 0),FALSE), 'E2 Allocators'!$B$15:$W$358, MATCH('O5 Details by Class &amp; Accounts'!CK$18, 'E2 Allocators'!$B$15:$W$15, 0),FALSE)*$E144), 0, VLOOKUP(VLOOKUP($A144, 'E4 TB Allocation Details'!$A$18:$L$214, MATCH("A &amp; G ID", 'E4 TB Allocation Details'!$A$18:$L$18, 0),FALSE), 'E2 Allocators'!$B$15:$W$358, MATCH('O5 Details by Class &amp; Accounts'!CK$18, 'E2 Allocators'!$B$15:$W$15, 0),FALSE)*$E144)</f>
        <v>0</v>
      </c>
      <c r="CL144" s="2186">
        <f>IF(ISERROR(VLOOKUP(VLOOKUP($A144, 'E4 TB Allocation Details'!$A$18:$L$214, MATCH("A &amp; G ID", 'E4 TB Allocation Details'!$A$18:$L$18, 0),FALSE), 'E2 Allocators'!$B$15:$W$358, MATCH('O5 Details by Class &amp; Accounts'!CL$18, 'E2 Allocators'!$B$15:$W$15, 0),FALSE)*$E144), 0, VLOOKUP(VLOOKUP($A144, 'E4 TB Allocation Details'!$A$18:$L$214, MATCH("A &amp; G ID", 'E4 TB Allocation Details'!$A$18:$L$18, 0),FALSE), 'E2 Allocators'!$B$15:$W$358, MATCH('O5 Details by Class &amp; Accounts'!CL$18, 'E2 Allocators'!$B$15:$W$15, 0),FALSE)*$E144)</f>
        <v>0</v>
      </c>
      <c r="CM144" s="2186">
        <f>IF(ISERROR(VLOOKUP(VLOOKUP($A144, 'E4 TB Allocation Details'!$A$18:$L$214, MATCH("A &amp; G ID", 'E4 TB Allocation Details'!$A$18:$L$18, 0),FALSE), 'E2 Allocators'!$B$15:$W$358, MATCH('O5 Details by Class &amp; Accounts'!CM$18, 'E2 Allocators'!$B$15:$W$15, 0),FALSE)*$E144), 0, VLOOKUP(VLOOKUP($A144, 'E4 TB Allocation Details'!$A$18:$L$214, MATCH("A &amp; G ID", 'E4 TB Allocation Details'!$A$18:$L$18, 0),FALSE), 'E2 Allocators'!$B$15:$W$358, MATCH('O5 Details by Class &amp; Accounts'!CM$18, 'E2 Allocators'!$B$15:$W$15, 0),FALSE)*$E144)</f>
        <v>0</v>
      </c>
      <c r="CN144" s="2186">
        <f t="shared" si="42"/>
        <v>0</v>
      </c>
      <c r="CO144" s="2187">
        <f t="shared" si="43"/>
        <v>-5.6843418860808015E-14</v>
      </c>
      <c r="CQ144" s="1625" t="s">
        <v>505</v>
      </c>
    </row>
    <row r="145" spans="1:95" s="54" customFormat="1" ht="25.5" x14ac:dyDescent="0.2">
      <c r="A145" s="991">
        <v>5055</v>
      </c>
      <c r="B145" s="990" t="s">
        <v>1413</v>
      </c>
      <c r="C145" s="2184">
        <f>IF(ISERROR(VLOOKUP($A145,'I3 TB Data'!$A$19:$H$483,MATCH('O5 Details by Class &amp; Accounts'!$C$18, 'I3 TB Data'!$A$19:$H$19,0),0)), 0, VLOOKUP($A145,'I3 TB Data'!$A$19:$H$483,MATCH('O5 Details by Class &amp; Accounts'!$C$18,'I3 TB Data'!$A$19:$H$19,0),0))</f>
        <v>117886.27</v>
      </c>
      <c r="D145" s="2185"/>
      <c r="E145" s="2184">
        <f t="shared" si="44"/>
        <v>117886.27</v>
      </c>
      <c r="F145" s="2186">
        <f>IF(ISERROR(VLOOKUP($A145, 'E1 Categorization'!A33:E124, MATCH("Customer Component", 'E1 Categorization'!$A$33:$E$33,0), 0)), 0, IF(VLOOKUP($A145, 'E1 Categorization'!A33:E124, MATCH("Customer Component", 'E1 Categorization'!$A$33:$E$33,0), 0)=0, 'O5 Details by Class &amp; Accounts'!$E145, IF(AND(VLOOKUP($A145, 'E1 Categorization'!A33:E124, MATCH("Customer Component", 'E1 Categorization'!$A$33:$E$33,0), 0) &gt;0, VLOOKUP($A145, 'E1 Categorization'!A33:E124, MATCH("Customer Component", 'E1 Categorization'!$A$33:$E$33,0), 0)&lt;1), 'O5 Details by Class &amp; Accounts'!$E145*(1-VLOOKUP($A145, 'E1 Categorization'!A33:E124, MATCH("Customer Component", 'E1 Categorization'!$A$33:$E$33,0), 0)), 0)))</f>
        <v>82520.388999999996</v>
      </c>
      <c r="G145" s="2186">
        <f>IF(ISERROR(VLOOKUP($A145, 'E1 Categorization'!A33:E124, MATCH("Customer Component", 'E1 Categorization'!$A$33:$E$33,0), 0)),0, IF(VLOOKUP($A145, 'E1 Categorization'!A33:E124, MATCH("Customer Component", 'E1 Categorization'!$A$33:$E$33,0), 0)=0, 0, IF(AND(VLOOKUP($A145, 'E1 Categorization'!A33:E124, MATCH("Customer Component", 'E1 Categorization'!$A$33:$E$33,0), 0) &gt;0, VLOOKUP($A145, 'E1 Categorization'!A33:E124, MATCH("Customer Component", 'E1 Categorization'!$A$33:$E$33,0), 0)&lt;1), 'O5 Details by Class &amp; Accounts'!$E145*(VLOOKUP($A145, 'E1 Categorization'!A33:E124, MATCH("Customer Component", 'E1 Categorization'!$A$33:$E$33,0), 0)), 'O5 Details by Class &amp; Accounts'!$E145)))</f>
        <v>35365.881000000001</v>
      </c>
      <c r="H145" s="2186">
        <f t="shared" si="38"/>
        <v>117886.26999999999</v>
      </c>
      <c r="I145" s="2186">
        <f>IF(ISERROR(VLOOKUP(VLOOKUP($A145, 'E4 TB Allocation Details'!$A$18:$L$214, MATCH("Demand ID", 'E4 TB Allocation Details'!$A$18:$L$18, 0),FALSE), 'E2 Allocators'!$B$15:$W$358, MATCH('O5 Details by Class &amp; Accounts'!I$18, 'E2 Allocators'!$B$15:$W$15, 0),FALSE)*$F145), 0, VLOOKUP(VLOOKUP($A145, 'E4 TB Allocation Details'!$A$18:$L$214, MATCH("Demand ID", 'E4 TB Allocation Details'!$A$18:$L$18, 0),FALSE), 'E2 Allocators'!$B$15:$W$358, MATCH('O5 Details by Class &amp; Accounts'!I$18, 'E2 Allocators'!$B$15:$W$15, 0),FALSE)*$F145)</f>
        <v>39790.613523035412</v>
      </c>
      <c r="J145" s="2186">
        <f>IF(ISERROR(VLOOKUP(VLOOKUP($A145, 'E4 TB Allocation Details'!$A$18:$L$214, MATCH("Demand ID", 'E4 TB Allocation Details'!$A$18:$L$18, 0),FALSE), 'E2 Allocators'!$B$15:$W$358, MATCH('O5 Details by Class &amp; Accounts'!J$18, 'E2 Allocators'!$B$15:$W$15, 0),FALSE)*$F145), 0, VLOOKUP(VLOOKUP($A145, 'E4 TB Allocation Details'!$A$18:$L$214, MATCH("Demand ID", 'E4 TB Allocation Details'!$A$18:$L$18, 0),FALSE), 'E2 Allocators'!$B$15:$W$358, MATCH('O5 Details by Class &amp; Accounts'!J$18, 'E2 Allocators'!$B$15:$W$15, 0),FALSE)*$F145)</f>
        <v>16329.024906901095</v>
      </c>
      <c r="K145" s="2186">
        <f>IF(ISERROR(VLOOKUP(VLOOKUP($A145, 'E4 TB Allocation Details'!$A$18:$L$214, MATCH("Demand ID", 'E4 TB Allocation Details'!$A$18:$L$18, 0),FALSE), 'E2 Allocators'!$B$15:$W$358, MATCH('O5 Details by Class &amp; Accounts'!K$18, 'E2 Allocators'!$B$15:$W$15, 0),FALSE)*$F145), 0, VLOOKUP(VLOOKUP($A145, 'E4 TB Allocation Details'!$A$18:$L$214, MATCH("Demand ID", 'E4 TB Allocation Details'!$A$18:$L$18, 0),FALSE), 'E2 Allocators'!$B$15:$W$358, MATCH('O5 Details by Class &amp; Accounts'!K$18, 'E2 Allocators'!$B$15:$W$15, 0),FALSE)*$F145)</f>
        <v>25577.88440674813</v>
      </c>
      <c r="L145" s="2186">
        <f>IF(ISERROR(VLOOKUP(VLOOKUP($A145, 'E4 TB Allocation Details'!$A$18:$L$214, MATCH("Demand ID", 'E4 TB Allocation Details'!$A$18:$L$18, 0),FALSE), 'E2 Allocators'!$B$15:$W$358, MATCH('O5 Details by Class &amp; Accounts'!L$18, 'E2 Allocators'!$B$15:$W$15, 0),FALSE)*$F145), 0, VLOOKUP(VLOOKUP($A145, 'E4 TB Allocation Details'!$A$18:$L$214, MATCH("Demand ID", 'E4 TB Allocation Details'!$A$18:$L$18, 0),FALSE), 'E2 Allocators'!$B$15:$W$358, MATCH('O5 Details by Class &amp; Accounts'!L$18, 'E2 Allocators'!$B$15:$W$15, 0),FALSE)*$F145)</f>
        <v>0</v>
      </c>
      <c r="M145" s="2186">
        <f>IF(ISERROR(VLOOKUP(VLOOKUP($A145, 'E4 TB Allocation Details'!$A$18:$L$214, MATCH("Demand ID", 'E4 TB Allocation Details'!$A$18:$L$18, 0),FALSE), 'E2 Allocators'!$B$15:$W$358, MATCH('O5 Details by Class &amp; Accounts'!M$18, 'E2 Allocators'!$B$15:$W$15, 0),FALSE)*$F145), 0, VLOOKUP(VLOOKUP($A145, 'E4 TB Allocation Details'!$A$18:$L$214, MATCH("Demand ID", 'E4 TB Allocation Details'!$A$18:$L$18, 0),FALSE), 'E2 Allocators'!$B$15:$W$358, MATCH('O5 Details by Class &amp; Accounts'!M$18, 'E2 Allocators'!$B$15:$W$15, 0),FALSE)*$F145)</f>
        <v>0</v>
      </c>
      <c r="N145" s="2186">
        <f>IF(ISERROR(VLOOKUP(VLOOKUP($A145, 'E4 TB Allocation Details'!$A$18:$L$214, MATCH("Demand ID", 'E4 TB Allocation Details'!$A$18:$L$18, 0),FALSE), 'E2 Allocators'!$B$15:$W$358, MATCH('O5 Details by Class &amp; Accounts'!N$18, 'E2 Allocators'!$B$15:$W$15, 0),FALSE)*$F145), 0, VLOOKUP(VLOOKUP($A145, 'E4 TB Allocation Details'!$A$18:$L$214, MATCH("Demand ID", 'E4 TB Allocation Details'!$A$18:$L$18, 0),FALSE), 'E2 Allocators'!$B$15:$W$358, MATCH('O5 Details by Class &amp; Accounts'!N$18, 'E2 Allocators'!$B$15:$W$15, 0),FALSE)*$F145)</f>
        <v>0</v>
      </c>
      <c r="O145" s="2186">
        <f>IF(ISERROR(VLOOKUP(VLOOKUP($A145, 'E4 TB Allocation Details'!$A$18:$L$214, MATCH("Demand ID", 'E4 TB Allocation Details'!$A$18:$L$18, 0),FALSE), 'E2 Allocators'!$B$15:$W$358, MATCH('O5 Details by Class &amp; Accounts'!O$18, 'E2 Allocators'!$B$15:$W$15, 0),FALSE)*$F145), 0, VLOOKUP(VLOOKUP($A145, 'E4 TB Allocation Details'!$A$18:$L$214, MATCH("Demand ID", 'E4 TB Allocation Details'!$A$18:$L$18, 0),FALSE), 'E2 Allocators'!$B$15:$W$358, MATCH('O5 Details by Class &amp; Accounts'!O$18, 'E2 Allocators'!$B$15:$W$15, 0),FALSE)*$F145)</f>
        <v>814.62340242321193</v>
      </c>
      <c r="P145" s="2186">
        <f>IF(ISERROR(VLOOKUP(VLOOKUP($A145, 'E4 TB Allocation Details'!$A$18:$L$214, MATCH("Demand ID", 'E4 TB Allocation Details'!$A$18:$L$18, 0),FALSE), 'E2 Allocators'!$B$15:$W$358, MATCH('O5 Details by Class &amp; Accounts'!P$18, 'E2 Allocators'!$B$15:$W$15, 0),FALSE)*$F145), 0, VLOOKUP(VLOOKUP($A145, 'E4 TB Allocation Details'!$A$18:$L$214, MATCH("Demand ID", 'E4 TB Allocation Details'!$A$18:$L$18, 0),FALSE), 'E2 Allocators'!$B$15:$W$358, MATCH('O5 Details by Class &amp; Accounts'!P$18, 'E2 Allocators'!$B$15:$W$15, 0),FALSE)*$F145)</f>
        <v>0</v>
      </c>
      <c r="Q145" s="2186">
        <f>IF(ISERROR(VLOOKUP(VLOOKUP($A145, 'E4 TB Allocation Details'!$A$18:$L$214, MATCH("Demand ID", 'E4 TB Allocation Details'!$A$18:$L$18, 0),FALSE), 'E2 Allocators'!$B$15:$W$358, MATCH('O5 Details by Class &amp; Accounts'!Q$18, 'E2 Allocators'!$B$15:$W$15, 0),FALSE)*$F145), 0, VLOOKUP(VLOOKUP($A145, 'E4 TB Allocation Details'!$A$18:$L$214, MATCH("Demand ID", 'E4 TB Allocation Details'!$A$18:$L$18, 0),FALSE), 'E2 Allocators'!$B$15:$W$358, MATCH('O5 Details by Class &amp; Accounts'!Q$18, 'E2 Allocators'!$B$15:$W$15, 0),FALSE)*$F145)</f>
        <v>8.2427608921451725</v>
      </c>
      <c r="R145" s="2186">
        <f>IF(ISERROR(VLOOKUP(VLOOKUP($A145, 'E4 TB Allocation Details'!$A$18:$L$214, MATCH("Demand ID", 'E4 TB Allocation Details'!$A$18:$L$18, 0),FALSE), 'E2 Allocators'!$B$15:$W$358, MATCH('O5 Details by Class &amp; Accounts'!R$18, 'E2 Allocators'!$B$15:$W$15, 0),FALSE)*$F145), 0, VLOOKUP(VLOOKUP($A145, 'E4 TB Allocation Details'!$A$18:$L$214, MATCH("Demand ID", 'E4 TB Allocation Details'!$A$18:$L$18, 0),FALSE), 'E2 Allocators'!$B$15:$W$358, MATCH('O5 Details by Class &amp; Accounts'!R$18, 'E2 Allocators'!$B$15:$W$15, 0),FALSE)*$F145)</f>
        <v>0</v>
      </c>
      <c r="S145" s="2186">
        <f>IF(ISERROR(VLOOKUP(VLOOKUP($A145, 'E4 TB Allocation Details'!$A$18:$L$214, MATCH("Demand ID", 'E4 TB Allocation Details'!$A$18:$L$18, 0),FALSE), 'E2 Allocators'!$B$15:$W$358, MATCH('O5 Details by Class &amp; Accounts'!S$18, 'E2 Allocators'!$B$15:$W$15, 0),FALSE)*$F145), 0, VLOOKUP(VLOOKUP($A145, 'E4 TB Allocation Details'!$A$18:$L$214, MATCH("Demand ID", 'E4 TB Allocation Details'!$A$18:$L$18, 0),FALSE), 'E2 Allocators'!$B$15:$W$358, MATCH('O5 Details by Class &amp; Accounts'!S$18, 'E2 Allocators'!$B$15:$W$15, 0),FALSE)*$F145)</f>
        <v>0</v>
      </c>
      <c r="T145" s="2186">
        <f>IF(ISERROR(VLOOKUP(VLOOKUP($A145, 'E4 TB Allocation Details'!$A$18:$L$214, MATCH("Demand ID", 'E4 TB Allocation Details'!$A$18:$L$18, 0),FALSE), 'E2 Allocators'!$B$15:$W$358, MATCH('O5 Details by Class &amp; Accounts'!T$18, 'E2 Allocators'!$B$15:$W$15, 0),FALSE)*$F145), 0, VLOOKUP(VLOOKUP($A145, 'E4 TB Allocation Details'!$A$18:$L$214, MATCH("Demand ID", 'E4 TB Allocation Details'!$A$18:$L$18, 0),FALSE), 'E2 Allocators'!$B$15:$W$358, MATCH('O5 Details by Class &amp; Accounts'!T$18, 'E2 Allocators'!$B$15:$W$15, 0),FALSE)*$F145)</f>
        <v>0</v>
      </c>
      <c r="U145" s="2186">
        <f>IF(ISERROR(VLOOKUP(VLOOKUP($A145, 'E4 TB Allocation Details'!$A$18:$L$214, MATCH("Demand ID", 'E4 TB Allocation Details'!$A$18:$L$18, 0),FALSE), 'E2 Allocators'!$B$15:$W$358, MATCH('O5 Details by Class &amp; Accounts'!U$18, 'E2 Allocators'!$B$15:$W$15, 0),FALSE)*$F145), 0, VLOOKUP(VLOOKUP($A145, 'E4 TB Allocation Details'!$A$18:$L$214, MATCH("Demand ID", 'E4 TB Allocation Details'!$A$18:$L$18, 0),FALSE), 'E2 Allocators'!$B$15:$W$358, MATCH('O5 Details by Class &amp; Accounts'!U$18, 'E2 Allocators'!$B$15:$W$15, 0),FALSE)*$F145)</f>
        <v>0</v>
      </c>
      <c r="V145" s="2186">
        <f>IF(ISERROR(VLOOKUP(VLOOKUP($A145, 'E4 TB Allocation Details'!$A$18:$L$214, MATCH("Demand ID", 'E4 TB Allocation Details'!$A$18:$L$18, 0),FALSE), 'E2 Allocators'!$B$15:$W$358, MATCH('O5 Details by Class &amp; Accounts'!V$18, 'E2 Allocators'!$B$15:$W$15, 0),FALSE)*$F145), 0, VLOOKUP(VLOOKUP($A145, 'E4 TB Allocation Details'!$A$18:$L$214, MATCH("Demand ID", 'E4 TB Allocation Details'!$A$18:$L$18, 0),FALSE), 'E2 Allocators'!$B$15:$W$358, MATCH('O5 Details by Class &amp; Accounts'!V$18, 'E2 Allocators'!$B$15:$W$15, 0),FALSE)*$F145)</f>
        <v>0</v>
      </c>
      <c r="W145" s="2186">
        <f>IF(ISERROR(VLOOKUP(VLOOKUP($A145, 'E4 TB Allocation Details'!$A$18:$L$214, MATCH("Demand ID", 'E4 TB Allocation Details'!$A$18:$L$18, 0),FALSE), 'E2 Allocators'!$B$15:$W$358, MATCH('O5 Details by Class &amp; Accounts'!W$18, 'E2 Allocators'!$B$15:$W$15, 0),FALSE)*$F145), 0, VLOOKUP(VLOOKUP($A145, 'E4 TB Allocation Details'!$A$18:$L$214, MATCH("Demand ID", 'E4 TB Allocation Details'!$A$18:$L$18, 0),FALSE), 'E2 Allocators'!$B$15:$W$358, MATCH('O5 Details by Class &amp; Accounts'!W$18, 'E2 Allocators'!$B$15:$W$15, 0),FALSE)*$F145)</f>
        <v>0</v>
      </c>
      <c r="X145" s="2186">
        <f>IF(ISERROR(VLOOKUP(VLOOKUP($A145, 'E4 TB Allocation Details'!$A$18:$L$214, MATCH("Demand ID", 'E4 TB Allocation Details'!$A$18:$L$18, 0),FALSE), 'E2 Allocators'!$B$15:$W$358, MATCH('O5 Details by Class &amp; Accounts'!X$18, 'E2 Allocators'!$B$15:$W$15, 0),FALSE)*$F145), 0, VLOOKUP(VLOOKUP($A145, 'E4 TB Allocation Details'!$A$18:$L$214, MATCH("Demand ID", 'E4 TB Allocation Details'!$A$18:$L$18, 0),FALSE), 'E2 Allocators'!$B$15:$W$358, MATCH('O5 Details by Class &amp; Accounts'!X$18, 'E2 Allocators'!$B$15:$W$15, 0),FALSE)*$F145)</f>
        <v>0</v>
      </c>
      <c r="Y145" s="2186">
        <f>IF(ISERROR(VLOOKUP(VLOOKUP($A145, 'E4 TB Allocation Details'!$A$18:$L$214, MATCH("Demand ID", 'E4 TB Allocation Details'!$A$18:$L$18, 0),FALSE), 'E2 Allocators'!$B$15:$W$358, MATCH('O5 Details by Class &amp; Accounts'!Y$18, 'E2 Allocators'!$B$15:$W$15, 0),FALSE)*$F145), 0, VLOOKUP(VLOOKUP($A145, 'E4 TB Allocation Details'!$A$18:$L$214, MATCH("Demand ID", 'E4 TB Allocation Details'!$A$18:$L$18, 0),FALSE), 'E2 Allocators'!$B$15:$W$358, MATCH('O5 Details by Class &amp; Accounts'!Y$18, 'E2 Allocators'!$B$15:$W$15, 0),FALSE)*$F145)</f>
        <v>0</v>
      </c>
      <c r="Z145" s="2186">
        <f>IF(ISERROR(VLOOKUP(VLOOKUP($A145, 'E4 TB Allocation Details'!$A$18:$L$214, MATCH("Demand ID", 'E4 TB Allocation Details'!$A$18:$L$18, 0),FALSE), 'E2 Allocators'!$B$15:$W$358, MATCH('O5 Details by Class &amp; Accounts'!Z$18, 'E2 Allocators'!$B$15:$W$15, 0),FALSE)*$F145), 0, VLOOKUP(VLOOKUP($A145, 'E4 TB Allocation Details'!$A$18:$L$214, MATCH("Demand ID", 'E4 TB Allocation Details'!$A$18:$L$18, 0),FALSE), 'E2 Allocators'!$B$15:$W$358, MATCH('O5 Details by Class &amp; Accounts'!Z$18, 'E2 Allocators'!$B$15:$W$15, 0),FALSE)*$F145)</f>
        <v>0</v>
      </c>
      <c r="AA145" s="2186">
        <f>IF(ISERROR(VLOOKUP(VLOOKUP($A145, 'E4 TB Allocation Details'!$A$18:$L$214, MATCH("Demand ID", 'E4 TB Allocation Details'!$A$18:$L$18, 0),FALSE), 'E2 Allocators'!$B$15:$W$358, MATCH('O5 Details by Class &amp; Accounts'!AA$18, 'E2 Allocators'!$B$15:$W$15, 0),FALSE)*$F145), 0, VLOOKUP(VLOOKUP($A145, 'E4 TB Allocation Details'!$A$18:$L$214, MATCH("Demand ID", 'E4 TB Allocation Details'!$A$18:$L$18, 0),FALSE), 'E2 Allocators'!$B$15:$W$358, MATCH('O5 Details by Class &amp; Accounts'!AA$18, 'E2 Allocators'!$B$15:$W$15, 0),FALSE)*$F145)</f>
        <v>0</v>
      </c>
      <c r="AB145" s="2186">
        <f>IF(ISERROR(VLOOKUP(VLOOKUP($A145, 'E4 TB Allocation Details'!$A$18:$L$214, MATCH("Demand ID", 'E4 TB Allocation Details'!$A$18:$L$18, 0),FALSE), 'E2 Allocators'!$B$15:$W$358, MATCH('O5 Details by Class &amp; Accounts'!AB$18, 'E2 Allocators'!$B$15:$W$15, 0),FALSE)*$F145), 0, VLOOKUP(VLOOKUP($A145, 'E4 TB Allocation Details'!$A$18:$L$214, MATCH("Demand ID", 'E4 TB Allocation Details'!$A$18:$L$18, 0),FALSE), 'E2 Allocators'!$B$15:$W$358, MATCH('O5 Details by Class &amp; Accounts'!AB$18, 'E2 Allocators'!$B$15:$W$15, 0),FALSE)*$F145)</f>
        <v>0</v>
      </c>
      <c r="AC145" s="2186">
        <f t="shared" si="39"/>
        <v>82520.388999999996</v>
      </c>
      <c r="AD145" s="2186">
        <f>IF(ISERROR(VLOOKUP(VLOOKUP($A145, 'E4 TB Allocation Details'!$A$18:$L$214, MATCH("Customer ID", 'E4 TB Allocation Details'!$A$18:$L$18, 0),FALSE), 'E2 Allocators'!$B$15:$W$358, MATCH('O5 Details by Class &amp; Accounts'!AD$18, 'E2 Allocators'!$B$15:$W$15, 0),FALSE)*$G145), 0, VLOOKUP(VLOOKUP($A145, 'E4 TB Allocation Details'!$A$18:$L$214, MATCH("Customer ID", 'E4 TB Allocation Details'!$A$18:$L$18, 0),FALSE), 'E2 Allocators'!$B$15:$W$358, MATCH('O5 Details by Class &amp; Accounts'!AD$18, 'E2 Allocators'!$B$15:$W$15, 0),FALSE)*$G145)</f>
        <v>30929.667137466706</v>
      </c>
      <c r="AE145" s="2186">
        <f>IF(ISERROR(VLOOKUP(VLOOKUP($A145, 'E4 TB Allocation Details'!$A$18:$L$214, MATCH("Customer ID", 'E4 TB Allocation Details'!$A$18:$L$18, 0),FALSE), 'E2 Allocators'!$B$15:$W$358, MATCH('O5 Details by Class &amp; Accounts'!AE$18, 'E2 Allocators'!$B$15:$W$15, 0),FALSE)*$G145), 0, VLOOKUP(VLOOKUP($A145, 'E4 TB Allocation Details'!$A$18:$L$214, MATCH("Customer ID", 'E4 TB Allocation Details'!$A$18:$L$18, 0),FALSE), 'E2 Allocators'!$B$15:$W$358, MATCH('O5 Details by Class &amp; Accounts'!AE$18, 'E2 Allocators'!$B$15:$W$15, 0),FALSE)*$G145)</f>
        <v>3008.2563942054999</v>
      </c>
      <c r="AF145" s="2186">
        <f>IF(ISERROR(VLOOKUP(VLOOKUP($A145, 'E4 TB Allocation Details'!$A$18:$L$214, MATCH("Customer ID", 'E4 TB Allocation Details'!$A$18:$L$18, 0),FALSE), 'E2 Allocators'!$B$15:$W$358, MATCH('O5 Details by Class &amp; Accounts'!AF$18, 'E2 Allocators'!$B$15:$W$15, 0),FALSE)*$G145), 0, VLOOKUP(VLOOKUP($A145, 'E4 TB Allocation Details'!$A$18:$L$214, MATCH("Customer ID", 'E4 TB Allocation Details'!$A$18:$L$18, 0),FALSE), 'E2 Allocators'!$B$15:$W$358, MATCH('O5 Details by Class &amp; Accounts'!AF$18, 'E2 Allocators'!$B$15:$W$15, 0),FALSE)*$G145)</f>
        <v>329.22977704824137</v>
      </c>
      <c r="AG145" s="2186">
        <f>IF(ISERROR(VLOOKUP(VLOOKUP($A145, 'E4 TB Allocation Details'!$A$18:$L$214, MATCH("Customer ID", 'E4 TB Allocation Details'!$A$18:$L$18, 0),FALSE), 'E2 Allocators'!$B$15:$W$358, MATCH('O5 Details by Class &amp; Accounts'!AG$18, 'E2 Allocators'!$B$15:$W$15, 0),FALSE)*$G145), 0, VLOOKUP(VLOOKUP($A145, 'E4 TB Allocation Details'!$A$18:$L$214, MATCH("Customer ID", 'E4 TB Allocation Details'!$A$18:$L$18, 0),FALSE), 'E2 Allocators'!$B$15:$W$358, MATCH('O5 Details by Class &amp; Accounts'!AG$18, 'E2 Allocators'!$B$15:$W$15, 0),FALSE)*$G145)</f>
        <v>0</v>
      </c>
      <c r="AH145" s="2186">
        <f>IF(ISERROR(VLOOKUP(VLOOKUP($A145, 'E4 TB Allocation Details'!$A$18:$L$214, MATCH("Customer ID", 'E4 TB Allocation Details'!$A$18:$L$18, 0),FALSE), 'E2 Allocators'!$B$15:$W$358, MATCH('O5 Details by Class &amp; Accounts'!AH$18, 'E2 Allocators'!$B$15:$W$15, 0),FALSE)*$G145), 0, VLOOKUP(VLOOKUP($A145, 'E4 TB Allocation Details'!$A$18:$L$214, MATCH("Customer ID", 'E4 TB Allocation Details'!$A$18:$L$18, 0),FALSE), 'E2 Allocators'!$B$15:$W$358, MATCH('O5 Details by Class &amp; Accounts'!AH$18, 'E2 Allocators'!$B$15:$W$15, 0),FALSE)*$G145)</f>
        <v>0</v>
      </c>
      <c r="AI145" s="2186">
        <f>IF(ISERROR(VLOOKUP(VLOOKUP($A145, 'E4 TB Allocation Details'!$A$18:$L$214, MATCH("Customer ID", 'E4 TB Allocation Details'!$A$18:$L$18, 0),FALSE), 'E2 Allocators'!$B$15:$W$358, MATCH('O5 Details by Class &amp; Accounts'!AI$18, 'E2 Allocators'!$B$15:$W$15, 0),FALSE)*$G145), 0, VLOOKUP(VLOOKUP($A145, 'E4 TB Allocation Details'!$A$18:$L$214, MATCH("Customer ID", 'E4 TB Allocation Details'!$A$18:$L$18, 0),FALSE), 'E2 Allocators'!$B$15:$W$358, MATCH('O5 Details by Class &amp; Accounts'!AI$18, 'E2 Allocators'!$B$15:$W$15, 0),FALSE)*$G145)</f>
        <v>0</v>
      </c>
      <c r="AJ145" s="2186">
        <f>IF(ISERROR(VLOOKUP(VLOOKUP($A145, 'E4 TB Allocation Details'!$A$18:$L$214, MATCH("Customer ID", 'E4 TB Allocation Details'!$A$18:$L$18, 0),FALSE), 'E2 Allocators'!$B$15:$W$358, MATCH('O5 Details by Class &amp; Accounts'!AJ$18, 'E2 Allocators'!$B$15:$W$15, 0),FALSE)*$G145), 0, VLOOKUP(VLOOKUP($A145, 'E4 TB Allocation Details'!$A$18:$L$214, MATCH("Customer ID", 'E4 TB Allocation Details'!$A$18:$L$18, 0),FALSE), 'E2 Allocators'!$B$15:$W$358, MATCH('O5 Details by Class &amp; Accounts'!AJ$18, 'E2 Allocators'!$B$15:$W$15, 0),FALSE)*$G145)</f>
        <v>633.21543571461018</v>
      </c>
      <c r="AK145" s="2186">
        <f>IF(ISERROR(VLOOKUP(VLOOKUP($A145, 'E4 TB Allocation Details'!$A$18:$L$214, MATCH("Customer ID", 'E4 TB Allocation Details'!$A$18:$L$18, 0),FALSE), 'E2 Allocators'!$B$15:$W$358, MATCH('O5 Details by Class &amp; Accounts'!AK$18, 'E2 Allocators'!$B$15:$W$15, 0),FALSE)*$G145), 0, VLOOKUP(VLOOKUP($A145, 'E4 TB Allocation Details'!$A$18:$L$214, MATCH("Customer ID", 'E4 TB Allocation Details'!$A$18:$L$18, 0),FALSE), 'E2 Allocators'!$B$15:$W$358, MATCH('O5 Details by Class &amp; Accounts'!AK$18, 'E2 Allocators'!$B$15:$W$15, 0),FALSE)*$G145)</f>
        <v>258.21943297901282</v>
      </c>
      <c r="AL145" s="2186">
        <f>IF(ISERROR(VLOOKUP(VLOOKUP($A145, 'E4 TB Allocation Details'!$A$18:$L$214, MATCH("Customer ID", 'E4 TB Allocation Details'!$A$18:$L$18, 0),FALSE), 'E2 Allocators'!$B$15:$W$358, MATCH('O5 Details by Class &amp; Accounts'!AL$18, 'E2 Allocators'!$B$15:$W$15, 0),FALSE)*$G145), 0, VLOOKUP(VLOOKUP($A145, 'E4 TB Allocation Details'!$A$18:$L$214, MATCH("Customer ID", 'E4 TB Allocation Details'!$A$18:$L$18, 0),FALSE), 'E2 Allocators'!$B$15:$W$358, MATCH('O5 Details by Class &amp; Accounts'!AL$18, 'E2 Allocators'!$B$15:$W$15, 0),FALSE)*$G145)</f>
        <v>207.29282258592974</v>
      </c>
      <c r="AM145" s="2186">
        <f>IF(ISERROR(VLOOKUP(VLOOKUP($A145, 'E4 TB Allocation Details'!$A$18:$L$214, MATCH("Customer ID", 'E4 TB Allocation Details'!$A$18:$L$18, 0),FALSE), 'E2 Allocators'!$B$15:$W$358, MATCH('O5 Details by Class &amp; Accounts'!AM$18, 'E2 Allocators'!$B$15:$W$15, 0),FALSE)*$G145), 0, VLOOKUP(VLOOKUP($A145, 'E4 TB Allocation Details'!$A$18:$L$214, MATCH("Customer ID", 'E4 TB Allocation Details'!$A$18:$L$18, 0),FALSE), 'E2 Allocators'!$B$15:$W$358, MATCH('O5 Details by Class &amp; Accounts'!AM$18, 'E2 Allocators'!$B$15:$W$15, 0),FALSE)*$G145)</f>
        <v>0</v>
      </c>
      <c r="AN145" s="2186">
        <f>IF(ISERROR(VLOOKUP(VLOOKUP($A145, 'E4 TB Allocation Details'!$A$18:$L$214, MATCH("Customer ID", 'E4 TB Allocation Details'!$A$18:$L$18, 0),FALSE), 'E2 Allocators'!$B$15:$W$358, MATCH('O5 Details by Class &amp; Accounts'!AN$18, 'E2 Allocators'!$B$15:$W$15, 0),FALSE)*$G145), 0, VLOOKUP(VLOOKUP($A145, 'E4 TB Allocation Details'!$A$18:$L$214, MATCH("Customer ID", 'E4 TB Allocation Details'!$A$18:$L$18, 0),FALSE), 'E2 Allocators'!$B$15:$W$358, MATCH('O5 Details by Class &amp; Accounts'!AN$18, 'E2 Allocators'!$B$15:$W$15, 0),FALSE)*$G145)</f>
        <v>0</v>
      </c>
      <c r="AO145" s="2186">
        <f>IF(ISERROR(VLOOKUP(VLOOKUP($A145, 'E4 TB Allocation Details'!$A$18:$L$214, MATCH("Customer ID", 'E4 TB Allocation Details'!$A$18:$L$18, 0),FALSE), 'E2 Allocators'!$B$15:$W$358, MATCH('O5 Details by Class &amp; Accounts'!AO$18, 'E2 Allocators'!$B$15:$W$15, 0),FALSE)*$G145), 0, VLOOKUP(VLOOKUP($A145, 'E4 TB Allocation Details'!$A$18:$L$214, MATCH("Customer ID", 'E4 TB Allocation Details'!$A$18:$L$18, 0),FALSE), 'E2 Allocators'!$B$15:$W$358, MATCH('O5 Details by Class &amp; Accounts'!AO$18, 'E2 Allocators'!$B$15:$W$15, 0),FALSE)*$G145)</f>
        <v>0</v>
      </c>
      <c r="AP145" s="2186">
        <f>IF(ISERROR(VLOOKUP(VLOOKUP($A145, 'E4 TB Allocation Details'!$A$18:$L$214, MATCH("Customer ID", 'E4 TB Allocation Details'!$A$18:$L$18, 0),FALSE), 'E2 Allocators'!$B$15:$W$358, MATCH('O5 Details by Class &amp; Accounts'!AP$18, 'E2 Allocators'!$B$15:$W$15, 0),FALSE)*$G145), 0, VLOOKUP(VLOOKUP($A145, 'E4 TB Allocation Details'!$A$18:$L$214, MATCH("Customer ID", 'E4 TB Allocation Details'!$A$18:$L$18, 0),FALSE), 'E2 Allocators'!$B$15:$W$358, MATCH('O5 Details by Class &amp; Accounts'!AP$18, 'E2 Allocators'!$B$15:$W$15, 0),FALSE)*$G145)</f>
        <v>0</v>
      </c>
      <c r="AQ145" s="2186">
        <f>IF(ISERROR(VLOOKUP(VLOOKUP($A145, 'E4 TB Allocation Details'!$A$18:$L$214, MATCH("Customer ID", 'E4 TB Allocation Details'!$A$18:$L$18, 0),FALSE), 'E2 Allocators'!$B$15:$W$358, MATCH('O5 Details by Class &amp; Accounts'!AQ$18, 'E2 Allocators'!$B$15:$W$15, 0),FALSE)*$G145), 0, VLOOKUP(VLOOKUP($A145, 'E4 TB Allocation Details'!$A$18:$L$214, MATCH("Customer ID", 'E4 TB Allocation Details'!$A$18:$L$18, 0),FALSE), 'E2 Allocators'!$B$15:$W$358, MATCH('O5 Details by Class &amp; Accounts'!AQ$18, 'E2 Allocators'!$B$15:$W$15, 0),FALSE)*$G145)</f>
        <v>0</v>
      </c>
      <c r="AR145" s="2186">
        <f>IF(ISERROR(VLOOKUP(VLOOKUP($A145, 'E4 TB Allocation Details'!$A$18:$L$214, MATCH("Customer ID", 'E4 TB Allocation Details'!$A$18:$L$18, 0),FALSE), 'E2 Allocators'!$B$15:$W$358, MATCH('O5 Details by Class &amp; Accounts'!AR$18, 'E2 Allocators'!$B$15:$W$15, 0),FALSE)*$G145), 0, VLOOKUP(VLOOKUP($A145, 'E4 TB Allocation Details'!$A$18:$L$214, MATCH("Customer ID", 'E4 TB Allocation Details'!$A$18:$L$18, 0),FALSE), 'E2 Allocators'!$B$15:$W$358, MATCH('O5 Details by Class &amp; Accounts'!AR$18, 'E2 Allocators'!$B$15:$W$15, 0),FALSE)*$G145)</f>
        <v>0</v>
      </c>
      <c r="AS145" s="2186">
        <f>IF(ISERROR(VLOOKUP(VLOOKUP($A145, 'E4 TB Allocation Details'!$A$18:$L$214, MATCH("Customer ID", 'E4 TB Allocation Details'!$A$18:$L$18, 0),FALSE), 'E2 Allocators'!$B$15:$W$358, MATCH('O5 Details by Class &amp; Accounts'!AS$18, 'E2 Allocators'!$B$15:$W$15, 0),FALSE)*$G145), 0, VLOOKUP(VLOOKUP($A145, 'E4 TB Allocation Details'!$A$18:$L$214, MATCH("Customer ID", 'E4 TB Allocation Details'!$A$18:$L$18, 0),FALSE), 'E2 Allocators'!$B$15:$W$358, MATCH('O5 Details by Class &amp; Accounts'!AS$18, 'E2 Allocators'!$B$15:$W$15, 0),FALSE)*$G145)</f>
        <v>0</v>
      </c>
      <c r="AT145" s="2186">
        <f>IF(ISERROR(VLOOKUP(VLOOKUP($A145, 'E4 TB Allocation Details'!$A$18:$L$214, MATCH("Customer ID", 'E4 TB Allocation Details'!$A$18:$L$18, 0),FALSE), 'E2 Allocators'!$B$15:$W$358, MATCH('O5 Details by Class &amp; Accounts'!AT$18, 'E2 Allocators'!$B$15:$W$15, 0),FALSE)*$G145), 0, VLOOKUP(VLOOKUP($A145, 'E4 TB Allocation Details'!$A$18:$L$214, MATCH("Customer ID", 'E4 TB Allocation Details'!$A$18:$L$18, 0),FALSE), 'E2 Allocators'!$B$15:$W$358, MATCH('O5 Details by Class &amp; Accounts'!AT$18, 'E2 Allocators'!$B$15:$W$15, 0),FALSE)*$G145)</f>
        <v>0</v>
      </c>
      <c r="AU145" s="2186">
        <f>IF(ISERROR(VLOOKUP(VLOOKUP($A145, 'E4 TB Allocation Details'!$A$18:$L$214, MATCH("Customer ID", 'E4 TB Allocation Details'!$A$18:$L$18, 0),FALSE), 'E2 Allocators'!$B$15:$W$358, MATCH('O5 Details by Class &amp; Accounts'!AU$18, 'E2 Allocators'!$B$15:$W$15, 0),FALSE)*$G145), 0, VLOOKUP(VLOOKUP($A145, 'E4 TB Allocation Details'!$A$18:$L$214, MATCH("Customer ID", 'E4 TB Allocation Details'!$A$18:$L$18, 0),FALSE), 'E2 Allocators'!$B$15:$W$358, MATCH('O5 Details by Class &amp; Accounts'!AU$18, 'E2 Allocators'!$B$15:$W$15, 0),FALSE)*$G145)</f>
        <v>0</v>
      </c>
      <c r="AV145" s="2186">
        <f>IF(ISERROR(VLOOKUP(VLOOKUP($A145, 'E4 TB Allocation Details'!$A$18:$L$214, MATCH("Customer ID", 'E4 TB Allocation Details'!$A$18:$L$18, 0),FALSE), 'E2 Allocators'!$B$15:$W$358, MATCH('O5 Details by Class &amp; Accounts'!AV$18, 'E2 Allocators'!$B$15:$W$15, 0),FALSE)*$G145), 0, VLOOKUP(VLOOKUP($A145, 'E4 TB Allocation Details'!$A$18:$L$214, MATCH("Customer ID", 'E4 TB Allocation Details'!$A$18:$L$18, 0),FALSE), 'E2 Allocators'!$B$15:$W$358, MATCH('O5 Details by Class &amp; Accounts'!AV$18, 'E2 Allocators'!$B$15:$W$15, 0),FALSE)*$G145)</f>
        <v>0</v>
      </c>
      <c r="AW145" s="2186">
        <f>IF(ISERROR(VLOOKUP(VLOOKUP($A145, 'E4 TB Allocation Details'!$A$18:$L$214, MATCH("Customer ID", 'E4 TB Allocation Details'!$A$18:$L$18, 0),FALSE), 'E2 Allocators'!$B$15:$W$358, MATCH('O5 Details by Class &amp; Accounts'!AW$18, 'E2 Allocators'!$B$15:$W$15, 0),FALSE)*$G145), 0, VLOOKUP(VLOOKUP($A145, 'E4 TB Allocation Details'!$A$18:$L$214, MATCH("Customer ID", 'E4 TB Allocation Details'!$A$18:$L$18, 0),FALSE), 'E2 Allocators'!$B$15:$W$358, MATCH('O5 Details by Class &amp; Accounts'!AW$18, 'E2 Allocators'!$B$15:$W$15, 0),FALSE)*$G145)</f>
        <v>0</v>
      </c>
      <c r="AX145" s="2186">
        <f t="shared" si="40"/>
        <v>35365.881000000001</v>
      </c>
      <c r="AY145" s="2186">
        <f>IF(ISERROR(VLOOKUP(VLOOKUP($A145, 'E4 TB Allocation Details'!$A$18:$L$214, MATCH("Misc ID", 'E4 TB Allocation Details'!$A$18:$L$18, 0),FALSE), 'E2 Allocators'!$B$15:$W$358, MATCH('O5 Details by Class &amp; Accounts'!AY$18, 'E2 Allocators'!$B$15:$W$15, 0),FALSE)*$E145), 0, VLOOKUP(VLOOKUP($A145, 'E4 TB Allocation Details'!$A$18:$L$214, MATCH("Misc ID", 'E4 TB Allocation Details'!$A$18:$L$18, 0),FALSE), 'E2 Allocators'!$B$15:$W$358, MATCH('O5 Details by Class &amp; Accounts'!AY$18, 'E2 Allocators'!$B$15:$W$15, 0),FALSE)*$E145)</f>
        <v>0</v>
      </c>
      <c r="AZ145" s="2186">
        <f>IF(ISERROR(VLOOKUP(VLOOKUP($A145, 'E4 TB Allocation Details'!$A$18:$L$214, MATCH("Misc ID", 'E4 TB Allocation Details'!$A$18:$L$18, 0),FALSE), 'E2 Allocators'!$B$15:$W$358, MATCH('O5 Details by Class &amp; Accounts'!AZ$18, 'E2 Allocators'!$B$15:$W$15, 0),FALSE)*$E145), 0, VLOOKUP(VLOOKUP($A145, 'E4 TB Allocation Details'!$A$18:$L$214, MATCH("Misc ID", 'E4 TB Allocation Details'!$A$18:$L$18, 0),FALSE), 'E2 Allocators'!$B$15:$W$358, MATCH('O5 Details by Class &amp; Accounts'!AZ$18, 'E2 Allocators'!$B$15:$W$15, 0),FALSE)*$E145)</f>
        <v>0</v>
      </c>
      <c r="BA145" s="2186">
        <f>IF(ISERROR(VLOOKUP(VLOOKUP($A145, 'E4 TB Allocation Details'!$A$18:$L$214, MATCH("Misc ID", 'E4 TB Allocation Details'!$A$18:$L$18, 0),FALSE), 'E2 Allocators'!$B$15:$W$358, MATCH('O5 Details by Class &amp; Accounts'!BA$18, 'E2 Allocators'!$B$15:$W$15, 0),FALSE)*$E145), 0, VLOOKUP(VLOOKUP($A145, 'E4 TB Allocation Details'!$A$18:$L$214, MATCH("Misc ID", 'E4 TB Allocation Details'!$A$18:$L$18, 0),FALSE), 'E2 Allocators'!$B$15:$W$358, MATCH('O5 Details by Class &amp; Accounts'!BA$18, 'E2 Allocators'!$B$15:$W$15, 0),FALSE)*$E145)</f>
        <v>0</v>
      </c>
      <c r="BB145" s="2186">
        <f>IF(ISERROR(VLOOKUP(VLOOKUP($A145, 'E4 TB Allocation Details'!$A$18:$L$214, MATCH("Misc ID", 'E4 TB Allocation Details'!$A$18:$L$18, 0),FALSE), 'E2 Allocators'!$B$15:$W$358, MATCH('O5 Details by Class &amp; Accounts'!BB$18, 'E2 Allocators'!$B$15:$W$15, 0),FALSE)*$E145), 0, VLOOKUP(VLOOKUP($A145, 'E4 TB Allocation Details'!$A$18:$L$214, MATCH("Misc ID", 'E4 TB Allocation Details'!$A$18:$L$18, 0),FALSE), 'E2 Allocators'!$B$15:$W$358, MATCH('O5 Details by Class &amp; Accounts'!BB$18, 'E2 Allocators'!$B$15:$W$15, 0),FALSE)*$E145)</f>
        <v>0</v>
      </c>
      <c r="BC145" s="2186">
        <f>IF(ISERROR(VLOOKUP(VLOOKUP($A145, 'E4 TB Allocation Details'!$A$18:$L$214, MATCH("Misc ID", 'E4 TB Allocation Details'!$A$18:$L$18, 0),FALSE), 'E2 Allocators'!$B$15:$W$358, MATCH('O5 Details by Class &amp; Accounts'!BC$18, 'E2 Allocators'!$B$15:$W$15, 0),FALSE)*$E145), 0, VLOOKUP(VLOOKUP($A145, 'E4 TB Allocation Details'!$A$18:$L$214, MATCH("Misc ID", 'E4 TB Allocation Details'!$A$18:$L$18, 0),FALSE), 'E2 Allocators'!$B$15:$W$358, MATCH('O5 Details by Class &amp; Accounts'!BC$18, 'E2 Allocators'!$B$15:$W$15, 0),FALSE)*$E145)</f>
        <v>0</v>
      </c>
      <c r="BD145" s="2186">
        <f>IF(ISERROR(VLOOKUP(VLOOKUP($A145, 'E4 TB Allocation Details'!$A$18:$L$214, MATCH("Misc ID", 'E4 TB Allocation Details'!$A$18:$L$18, 0),FALSE), 'E2 Allocators'!$B$15:$W$358, MATCH('O5 Details by Class &amp; Accounts'!BD$18, 'E2 Allocators'!$B$15:$W$15, 0),FALSE)*$E145), 0, VLOOKUP(VLOOKUP($A145, 'E4 TB Allocation Details'!$A$18:$L$214, MATCH("Misc ID", 'E4 TB Allocation Details'!$A$18:$L$18, 0),FALSE), 'E2 Allocators'!$B$15:$W$358, MATCH('O5 Details by Class &amp; Accounts'!BD$18, 'E2 Allocators'!$B$15:$W$15, 0),FALSE)*$E145)</f>
        <v>0</v>
      </c>
      <c r="BE145" s="2186">
        <f>IF(ISERROR(VLOOKUP(VLOOKUP($A145, 'E4 TB Allocation Details'!$A$18:$L$214, MATCH("Misc ID", 'E4 TB Allocation Details'!$A$18:$L$18, 0),FALSE), 'E2 Allocators'!$B$15:$W$358, MATCH('O5 Details by Class &amp; Accounts'!BE$18, 'E2 Allocators'!$B$15:$W$15, 0),FALSE)*$E145), 0, VLOOKUP(VLOOKUP($A145, 'E4 TB Allocation Details'!$A$18:$L$214, MATCH("Misc ID", 'E4 TB Allocation Details'!$A$18:$L$18, 0),FALSE), 'E2 Allocators'!$B$15:$W$358, MATCH('O5 Details by Class &amp; Accounts'!BE$18, 'E2 Allocators'!$B$15:$W$15, 0),FALSE)*$E145)</f>
        <v>0</v>
      </c>
      <c r="BF145" s="2186">
        <f>IF(ISERROR(VLOOKUP(VLOOKUP($A145, 'E4 TB Allocation Details'!$A$18:$L$214, MATCH("Misc ID", 'E4 TB Allocation Details'!$A$18:$L$18, 0),FALSE), 'E2 Allocators'!$B$15:$W$358, MATCH('O5 Details by Class &amp; Accounts'!BF$18, 'E2 Allocators'!$B$15:$W$15, 0),FALSE)*$E145), 0, VLOOKUP(VLOOKUP($A145, 'E4 TB Allocation Details'!$A$18:$L$214, MATCH("Misc ID", 'E4 TB Allocation Details'!$A$18:$L$18, 0),FALSE), 'E2 Allocators'!$B$15:$W$358, MATCH('O5 Details by Class &amp; Accounts'!BF$18, 'E2 Allocators'!$B$15:$W$15, 0),FALSE)*$E145)</f>
        <v>0</v>
      </c>
      <c r="BG145" s="2186">
        <f>IF(ISERROR(VLOOKUP(VLOOKUP($A145, 'E4 TB Allocation Details'!$A$18:$L$214, MATCH("Misc ID", 'E4 TB Allocation Details'!$A$18:$L$18, 0),FALSE), 'E2 Allocators'!$B$15:$W$358, MATCH('O5 Details by Class &amp; Accounts'!BG$18, 'E2 Allocators'!$B$15:$W$15, 0),FALSE)*$E145), 0, VLOOKUP(VLOOKUP($A145, 'E4 TB Allocation Details'!$A$18:$L$214, MATCH("Misc ID", 'E4 TB Allocation Details'!$A$18:$L$18, 0),FALSE), 'E2 Allocators'!$B$15:$W$358, MATCH('O5 Details by Class &amp; Accounts'!BG$18, 'E2 Allocators'!$B$15:$W$15, 0),FALSE)*$E145)</f>
        <v>0</v>
      </c>
      <c r="BH145" s="2186">
        <f>IF(ISERROR(VLOOKUP(VLOOKUP($A145, 'E4 TB Allocation Details'!$A$18:$L$214, MATCH("Misc ID", 'E4 TB Allocation Details'!$A$18:$L$18, 0),FALSE), 'E2 Allocators'!$B$15:$W$358, MATCH('O5 Details by Class &amp; Accounts'!BH$18, 'E2 Allocators'!$B$15:$W$15, 0),FALSE)*$E145), 0, VLOOKUP(VLOOKUP($A145, 'E4 TB Allocation Details'!$A$18:$L$214, MATCH("Misc ID", 'E4 TB Allocation Details'!$A$18:$L$18, 0),FALSE), 'E2 Allocators'!$B$15:$W$358, MATCH('O5 Details by Class &amp; Accounts'!BH$18, 'E2 Allocators'!$B$15:$W$15, 0),FALSE)*$E145)</f>
        <v>0</v>
      </c>
      <c r="BI145" s="2186">
        <f>IF(ISERROR(VLOOKUP(VLOOKUP($A145, 'E4 TB Allocation Details'!$A$18:$L$214, MATCH("Misc ID", 'E4 TB Allocation Details'!$A$18:$L$18, 0),FALSE), 'E2 Allocators'!$B$15:$W$358, MATCH('O5 Details by Class &amp; Accounts'!BI$18, 'E2 Allocators'!$B$15:$W$15, 0),FALSE)*$E145), 0, VLOOKUP(VLOOKUP($A145, 'E4 TB Allocation Details'!$A$18:$L$214, MATCH("Misc ID", 'E4 TB Allocation Details'!$A$18:$L$18, 0),FALSE), 'E2 Allocators'!$B$15:$W$358, MATCH('O5 Details by Class &amp; Accounts'!BI$18, 'E2 Allocators'!$B$15:$W$15, 0),FALSE)*$E145)</f>
        <v>0</v>
      </c>
      <c r="BJ145" s="2186">
        <f>IF(ISERROR(VLOOKUP(VLOOKUP($A145, 'E4 TB Allocation Details'!$A$18:$L$214, MATCH("Misc ID", 'E4 TB Allocation Details'!$A$18:$L$18, 0),FALSE), 'E2 Allocators'!$B$15:$W$358, MATCH('O5 Details by Class &amp; Accounts'!BJ$18, 'E2 Allocators'!$B$15:$W$15, 0),FALSE)*$E145), 0, VLOOKUP(VLOOKUP($A145, 'E4 TB Allocation Details'!$A$18:$L$214, MATCH("Misc ID", 'E4 TB Allocation Details'!$A$18:$L$18, 0),FALSE), 'E2 Allocators'!$B$15:$W$358, MATCH('O5 Details by Class &amp; Accounts'!BJ$18, 'E2 Allocators'!$B$15:$W$15, 0),FALSE)*$E145)</f>
        <v>0</v>
      </c>
      <c r="BK145" s="2186">
        <f>IF(ISERROR(VLOOKUP(VLOOKUP($A145, 'E4 TB Allocation Details'!$A$18:$L$214, MATCH("Misc ID", 'E4 TB Allocation Details'!$A$18:$L$18, 0),FALSE), 'E2 Allocators'!$B$15:$W$358, MATCH('O5 Details by Class &amp; Accounts'!BK$18, 'E2 Allocators'!$B$15:$W$15, 0),FALSE)*$E145), 0, VLOOKUP(VLOOKUP($A145, 'E4 TB Allocation Details'!$A$18:$L$214, MATCH("Misc ID", 'E4 TB Allocation Details'!$A$18:$L$18, 0),FALSE), 'E2 Allocators'!$B$15:$W$358, MATCH('O5 Details by Class &amp; Accounts'!BK$18, 'E2 Allocators'!$B$15:$W$15, 0),FALSE)*$E145)</f>
        <v>0</v>
      </c>
      <c r="BL145" s="2186">
        <f>IF(ISERROR(VLOOKUP(VLOOKUP($A145, 'E4 TB Allocation Details'!$A$18:$L$214, MATCH("Misc ID", 'E4 TB Allocation Details'!$A$18:$L$18, 0),FALSE), 'E2 Allocators'!$B$15:$W$358, MATCH('O5 Details by Class &amp; Accounts'!BL$18, 'E2 Allocators'!$B$15:$W$15, 0),FALSE)*$E145), 0, VLOOKUP(VLOOKUP($A145, 'E4 TB Allocation Details'!$A$18:$L$214, MATCH("Misc ID", 'E4 TB Allocation Details'!$A$18:$L$18, 0),FALSE), 'E2 Allocators'!$B$15:$W$358, MATCH('O5 Details by Class &amp; Accounts'!BL$18, 'E2 Allocators'!$B$15:$W$15, 0),FALSE)*$E145)</f>
        <v>0</v>
      </c>
      <c r="BM145" s="2186">
        <f>IF(ISERROR(VLOOKUP(VLOOKUP($A145, 'E4 TB Allocation Details'!$A$18:$L$214, MATCH("Misc ID", 'E4 TB Allocation Details'!$A$18:$L$18, 0),FALSE), 'E2 Allocators'!$B$15:$W$358, MATCH('O5 Details by Class &amp; Accounts'!BM$18, 'E2 Allocators'!$B$15:$W$15, 0),FALSE)*$E145), 0, VLOOKUP(VLOOKUP($A145, 'E4 TB Allocation Details'!$A$18:$L$214, MATCH("Misc ID", 'E4 TB Allocation Details'!$A$18:$L$18, 0),FALSE), 'E2 Allocators'!$B$15:$W$358, MATCH('O5 Details by Class &amp; Accounts'!BM$18, 'E2 Allocators'!$B$15:$W$15, 0),FALSE)*$E145)</f>
        <v>0</v>
      </c>
      <c r="BN145" s="2186">
        <f>IF(ISERROR(VLOOKUP(VLOOKUP($A145, 'E4 TB Allocation Details'!$A$18:$L$214, MATCH("Misc ID", 'E4 TB Allocation Details'!$A$18:$L$18, 0),FALSE), 'E2 Allocators'!$B$15:$W$358, MATCH('O5 Details by Class &amp; Accounts'!BN$18, 'E2 Allocators'!$B$15:$W$15, 0),FALSE)*$E145), 0, VLOOKUP(VLOOKUP($A145, 'E4 TB Allocation Details'!$A$18:$L$214, MATCH("Misc ID", 'E4 TB Allocation Details'!$A$18:$L$18, 0),FALSE), 'E2 Allocators'!$B$15:$W$358, MATCH('O5 Details by Class &amp; Accounts'!BN$18, 'E2 Allocators'!$B$15:$W$15, 0),FALSE)*$E145)</f>
        <v>0</v>
      </c>
      <c r="BO145" s="2186">
        <f>IF(ISERROR(VLOOKUP(VLOOKUP($A145, 'E4 TB Allocation Details'!$A$18:$L$214, MATCH("Misc ID", 'E4 TB Allocation Details'!$A$18:$L$18, 0),FALSE), 'E2 Allocators'!$B$15:$W$358, MATCH('O5 Details by Class &amp; Accounts'!BO$18, 'E2 Allocators'!$B$15:$W$15, 0),FALSE)*$E145), 0, VLOOKUP(VLOOKUP($A145, 'E4 TB Allocation Details'!$A$18:$L$214, MATCH("Misc ID", 'E4 TB Allocation Details'!$A$18:$L$18, 0),FALSE), 'E2 Allocators'!$B$15:$W$358, MATCH('O5 Details by Class &amp; Accounts'!BO$18, 'E2 Allocators'!$B$15:$W$15, 0),FALSE)*$E145)</f>
        <v>0</v>
      </c>
      <c r="BP145" s="2186">
        <f>IF(ISERROR(VLOOKUP(VLOOKUP($A145, 'E4 TB Allocation Details'!$A$18:$L$214, MATCH("Misc ID", 'E4 TB Allocation Details'!$A$18:$L$18, 0),FALSE), 'E2 Allocators'!$B$15:$W$358, MATCH('O5 Details by Class &amp; Accounts'!BP$18, 'E2 Allocators'!$B$15:$W$15, 0),FALSE)*$E145), 0, VLOOKUP(VLOOKUP($A145, 'E4 TB Allocation Details'!$A$18:$L$214, MATCH("Misc ID", 'E4 TB Allocation Details'!$A$18:$L$18, 0),FALSE), 'E2 Allocators'!$B$15:$W$358, MATCH('O5 Details by Class &amp; Accounts'!BP$18, 'E2 Allocators'!$B$15:$W$15, 0),FALSE)*$E145)</f>
        <v>0</v>
      </c>
      <c r="BQ145" s="2186">
        <f>IF(ISERROR(VLOOKUP(VLOOKUP($A145, 'E4 TB Allocation Details'!$A$18:$L$214, MATCH("Misc ID", 'E4 TB Allocation Details'!$A$18:$L$18, 0),FALSE), 'E2 Allocators'!$B$15:$W$358, MATCH('O5 Details by Class &amp; Accounts'!BQ$18, 'E2 Allocators'!$B$15:$W$15, 0),FALSE)*$E145), 0, VLOOKUP(VLOOKUP($A145, 'E4 TB Allocation Details'!$A$18:$L$214, MATCH("Misc ID", 'E4 TB Allocation Details'!$A$18:$L$18, 0),FALSE), 'E2 Allocators'!$B$15:$W$358, MATCH('O5 Details by Class &amp; Accounts'!BQ$18, 'E2 Allocators'!$B$15:$W$15, 0),FALSE)*$E145)</f>
        <v>0</v>
      </c>
      <c r="BR145" s="2186">
        <f>IF(ISERROR(VLOOKUP(VLOOKUP($A145, 'E4 TB Allocation Details'!$A$18:$L$214, MATCH("Misc ID", 'E4 TB Allocation Details'!$A$18:$L$18, 0),FALSE), 'E2 Allocators'!$B$15:$W$358, MATCH('O5 Details by Class &amp; Accounts'!BR$18, 'E2 Allocators'!$B$15:$W$15, 0),FALSE)*$E145), 0, VLOOKUP(VLOOKUP($A145, 'E4 TB Allocation Details'!$A$18:$L$214, MATCH("Misc ID", 'E4 TB Allocation Details'!$A$18:$L$18, 0),FALSE), 'E2 Allocators'!$B$15:$W$358, MATCH('O5 Details by Class &amp; Accounts'!BR$18, 'E2 Allocators'!$B$15:$W$15, 0),FALSE)*$E145)</f>
        <v>0</v>
      </c>
      <c r="BS145" s="2186">
        <f t="shared" si="41"/>
        <v>0</v>
      </c>
      <c r="BT145" s="2186">
        <f>IF(ISERROR(VLOOKUP(VLOOKUP($A145, 'E4 TB Allocation Details'!$A$18:$L$214, MATCH("A &amp; G ID", 'E4 TB Allocation Details'!$A$18:$L$18, 0),FALSE), 'E2 Allocators'!$B$15:$W$358, MATCH('O5 Details by Class &amp; Accounts'!BT$18, 'E2 Allocators'!$B$15:$W$15, 0),FALSE)*$E145), 0, VLOOKUP(VLOOKUP($A145, 'E4 TB Allocation Details'!$A$18:$L$214, MATCH("A &amp; G ID", 'E4 TB Allocation Details'!$A$18:$L$18, 0),FALSE), 'E2 Allocators'!$B$15:$W$358, MATCH('O5 Details by Class &amp; Accounts'!BT$18, 'E2 Allocators'!$B$15:$W$15, 0),FALSE)*$E145)</f>
        <v>0</v>
      </c>
      <c r="BU145" s="2186">
        <f>IF(ISERROR(VLOOKUP(VLOOKUP($A145, 'E4 TB Allocation Details'!$A$18:$L$214, MATCH("A &amp; G ID", 'E4 TB Allocation Details'!$A$18:$L$18, 0),FALSE), 'E2 Allocators'!$B$15:$W$358, MATCH('O5 Details by Class &amp; Accounts'!BU$18, 'E2 Allocators'!$B$15:$W$15, 0),FALSE)*$E145), 0, VLOOKUP(VLOOKUP($A145, 'E4 TB Allocation Details'!$A$18:$L$214, MATCH("A &amp; G ID", 'E4 TB Allocation Details'!$A$18:$L$18, 0),FALSE), 'E2 Allocators'!$B$15:$W$358, MATCH('O5 Details by Class &amp; Accounts'!BU$18, 'E2 Allocators'!$B$15:$W$15, 0),FALSE)*$E145)</f>
        <v>0</v>
      </c>
      <c r="BV145" s="2186">
        <f>IF(ISERROR(VLOOKUP(VLOOKUP($A145, 'E4 TB Allocation Details'!$A$18:$L$214, MATCH("A &amp; G ID", 'E4 TB Allocation Details'!$A$18:$L$18, 0),FALSE), 'E2 Allocators'!$B$15:$W$358, MATCH('O5 Details by Class &amp; Accounts'!BV$18, 'E2 Allocators'!$B$15:$W$15, 0),FALSE)*$E145), 0, VLOOKUP(VLOOKUP($A145, 'E4 TB Allocation Details'!$A$18:$L$214, MATCH("A &amp; G ID", 'E4 TB Allocation Details'!$A$18:$L$18, 0),FALSE), 'E2 Allocators'!$B$15:$W$358, MATCH('O5 Details by Class &amp; Accounts'!BV$18, 'E2 Allocators'!$B$15:$W$15, 0),FALSE)*$E145)</f>
        <v>0</v>
      </c>
      <c r="BW145" s="2186">
        <f>IF(ISERROR(VLOOKUP(VLOOKUP($A145, 'E4 TB Allocation Details'!$A$18:$L$214, MATCH("A &amp; G ID", 'E4 TB Allocation Details'!$A$18:$L$18, 0),FALSE), 'E2 Allocators'!$B$15:$W$358, MATCH('O5 Details by Class &amp; Accounts'!BW$18, 'E2 Allocators'!$B$15:$W$15, 0),FALSE)*$E145), 0, VLOOKUP(VLOOKUP($A145, 'E4 TB Allocation Details'!$A$18:$L$214, MATCH("A &amp; G ID", 'E4 TB Allocation Details'!$A$18:$L$18, 0),FALSE), 'E2 Allocators'!$B$15:$W$358, MATCH('O5 Details by Class &amp; Accounts'!BW$18, 'E2 Allocators'!$B$15:$W$15, 0),FALSE)*$E145)</f>
        <v>0</v>
      </c>
      <c r="BX145" s="2186">
        <f>IF(ISERROR(VLOOKUP(VLOOKUP($A145, 'E4 TB Allocation Details'!$A$18:$L$214, MATCH("A &amp; G ID", 'E4 TB Allocation Details'!$A$18:$L$18, 0),FALSE), 'E2 Allocators'!$B$15:$W$358, MATCH('O5 Details by Class &amp; Accounts'!BX$18, 'E2 Allocators'!$B$15:$W$15, 0),FALSE)*$E145), 0, VLOOKUP(VLOOKUP($A145, 'E4 TB Allocation Details'!$A$18:$L$214, MATCH("A &amp; G ID", 'E4 TB Allocation Details'!$A$18:$L$18, 0),FALSE), 'E2 Allocators'!$B$15:$W$358, MATCH('O5 Details by Class &amp; Accounts'!BX$18, 'E2 Allocators'!$B$15:$W$15, 0),FALSE)*$E145)</f>
        <v>0</v>
      </c>
      <c r="BY145" s="2186">
        <f>IF(ISERROR(VLOOKUP(VLOOKUP($A145, 'E4 TB Allocation Details'!$A$18:$L$214, MATCH("A &amp; G ID", 'E4 TB Allocation Details'!$A$18:$L$18, 0),FALSE), 'E2 Allocators'!$B$15:$W$358, MATCH('O5 Details by Class &amp; Accounts'!BY$18, 'E2 Allocators'!$B$15:$W$15, 0),FALSE)*$E145), 0, VLOOKUP(VLOOKUP($A145, 'E4 TB Allocation Details'!$A$18:$L$214, MATCH("A &amp; G ID", 'E4 TB Allocation Details'!$A$18:$L$18, 0),FALSE), 'E2 Allocators'!$B$15:$W$358, MATCH('O5 Details by Class &amp; Accounts'!BY$18, 'E2 Allocators'!$B$15:$W$15, 0),FALSE)*$E145)</f>
        <v>0</v>
      </c>
      <c r="BZ145" s="2186">
        <f>IF(ISERROR(VLOOKUP(VLOOKUP($A145, 'E4 TB Allocation Details'!$A$18:$L$214, MATCH("A &amp; G ID", 'E4 TB Allocation Details'!$A$18:$L$18, 0),FALSE), 'E2 Allocators'!$B$15:$W$358, MATCH('O5 Details by Class &amp; Accounts'!BZ$18, 'E2 Allocators'!$B$15:$W$15, 0),FALSE)*$E145), 0, VLOOKUP(VLOOKUP($A145, 'E4 TB Allocation Details'!$A$18:$L$214, MATCH("A &amp; G ID", 'E4 TB Allocation Details'!$A$18:$L$18, 0),FALSE), 'E2 Allocators'!$B$15:$W$358, MATCH('O5 Details by Class &amp; Accounts'!BZ$18, 'E2 Allocators'!$B$15:$W$15, 0),FALSE)*$E145)</f>
        <v>0</v>
      </c>
      <c r="CA145" s="2186">
        <f>IF(ISERROR(VLOOKUP(VLOOKUP($A145, 'E4 TB Allocation Details'!$A$18:$L$214, MATCH("A &amp; G ID", 'E4 TB Allocation Details'!$A$18:$L$18, 0),FALSE), 'E2 Allocators'!$B$15:$W$358, MATCH('O5 Details by Class &amp; Accounts'!CA$18, 'E2 Allocators'!$B$15:$W$15, 0),FALSE)*$E145), 0, VLOOKUP(VLOOKUP($A145, 'E4 TB Allocation Details'!$A$18:$L$214, MATCH("A &amp; G ID", 'E4 TB Allocation Details'!$A$18:$L$18, 0),FALSE), 'E2 Allocators'!$B$15:$W$358, MATCH('O5 Details by Class &amp; Accounts'!CA$18, 'E2 Allocators'!$B$15:$W$15, 0),FALSE)*$E145)</f>
        <v>0</v>
      </c>
      <c r="CB145" s="2186">
        <f>IF(ISERROR(VLOOKUP(VLOOKUP($A145, 'E4 TB Allocation Details'!$A$18:$L$214, MATCH("A &amp; G ID", 'E4 TB Allocation Details'!$A$18:$L$18, 0),FALSE), 'E2 Allocators'!$B$15:$W$358, MATCH('O5 Details by Class &amp; Accounts'!CB$18, 'E2 Allocators'!$B$15:$W$15, 0),FALSE)*$E145), 0, VLOOKUP(VLOOKUP($A145, 'E4 TB Allocation Details'!$A$18:$L$214, MATCH("A &amp; G ID", 'E4 TB Allocation Details'!$A$18:$L$18, 0),FALSE), 'E2 Allocators'!$B$15:$W$358, MATCH('O5 Details by Class &amp; Accounts'!CB$18, 'E2 Allocators'!$B$15:$W$15, 0),FALSE)*$E145)</f>
        <v>0</v>
      </c>
      <c r="CC145" s="2186">
        <f>IF(ISERROR(VLOOKUP(VLOOKUP($A145, 'E4 TB Allocation Details'!$A$18:$L$214, MATCH("A &amp; G ID", 'E4 TB Allocation Details'!$A$18:$L$18, 0),FALSE), 'E2 Allocators'!$B$15:$W$358, MATCH('O5 Details by Class &amp; Accounts'!CC$18, 'E2 Allocators'!$B$15:$W$15, 0),FALSE)*$E145), 0, VLOOKUP(VLOOKUP($A145, 'E4 TB Allocation Details'!$A$18:$L$214, MATCH("A &amp; G ID", 'E4 TB Allocation Details'!$A$18:$L$18, 0),FALSE), 'E2 Allocators'!$B$15:$W$358, MATCH('O5 Details by Class &amp; Accounts'!CC$18, 'E2 Allocators'!$B$15:$W$15, 0),FALSE)*$E145)</f>
        <v>0</v>
      </c>
      <c r="CD145" s="2186">
        <f>IF(ISERROR(VLOOKUP(VLOOKUP($A145, 'E4 TB Allocation Details'!$A$18:$L$214, MATCH("A &amp; G ID", 'E4 TB Allocation Details'!$A$18:$L$18, 0),FALSE), 'E2 Allocators'!$B$15:$W$358, MATCH('O5 Details by Class &amp; Accounts'!CD$18, 'E2 Allocators'!$B$15:$W$15, 0),FALSE)*$E145), 0, VLOOKUP(VLOOKUP($A145, 'E4 TB Allocation Details'!$A$18:$L$214, MATCH("A &amp; G ID", 'E4 TB Allocation Details'!$A$18:$L$18, 0),FALSE), 'E2 Allocators'!$B$15:$W$358, MATCH('O5 Details by Class &amp; Accounts'!CD$18, 'E2 Allocators'!$B$15:$W$15, 0),FALSE)*$E145)</f>
        <v>0</v>
      </c>
      <c r="CE145" s="2186">
        <f>IF(ISERROR(VLOOKUP(VLOOKUP($A145, 'E4 TB Allocation Details'!$A$18:$L$214, MATCH("A &amp; G ID", 'E4 TB Allocation Details'!$A$18:$L$18, 0),FALSE), 'E2 Allocators'!$B$15:$W$358, MATCH('O5 Details by Class &amp; Accounts'!CE$18, 'E2 Allocators'!$B$15:$W$15, 0),FALSE)*$E145), 0, VLOOKUP(VLOOKUP($A145, 'E4 TB Allocation Details'!$A$18:$L$214, MATCH("A &amp; G ID", 'E4 TB Allocation Details'!$A$18:$L$18, 0),FALSE), 'E2 Allocators'!$B$15:$W$358, MATCH('O5 Details by Class &amp; Accounts'!CE$18, 'E2 Allocators'!$B$15:$W$15, 0),FALSE)*$E145)</f>
        <v>0</v>
      </c>
      <c r="CF145" s="2186">
        <f>IF(ISERROR(VLOOKUP(VLOOKUP($A145, 'E4 TB Allocation Details'!$A$18:$L$214, MATCH("A &amp; G ID", 'E4 TB Allocation Details'!$A$18:$L$18, 0),FALSE), 'E2 Allocators'!$B$15:$W$358, MATCH('O5 Details by Class &amp; Accounts'!CF$18, 'E2 Allocators'!$B$15:$W$15, 0),FALSE)*$E145), 0, VLOOKUP(VLOOKUP($A145, 'E4 TB Allocation Details'!$A$18:$L$214, MATCH("A &amp; G ID", 'E4 TB Allocation Details'!$A$18:$L$18, 0),FALSE), 'E2 Allocators'!$B$15:$W$358, MATCH('O5 Details by Class &amp; Accounts'!CF$18, 'E2 Allocators'!$B$15:$W$15, 0),FALSE)*$E145)</f>
        <v>0</v>
      </c>
      <c r="CG145" s="2186">
        <f>IF(ISERROR(VLOOKUP(VLOOKUP($A145, 'E4 TB Allocation Details'!$A$18:$L$214, MATCH("A &amp; G ID", 'E4 TB Allocation Details'!$A$18:$L$18, 0),FALSE), 'E2 Allocators'!$B$15:$W$358, MATCH('O5 Details by Class &amp; Accounts'!CG$18, 'E2 Allocators'!$B$15:$W$15, 0),FALSE)*$E145), 0, VLOOKUP(VLOOKUP($A145, 'E4 TB Allocation Details'!$A$18:$L$214, MATCH("A &amp; G ID", 'E4 TB Allocation Details'!$A$18:$L$18, 0),FALSE), 'E2 Allocators'!$B$15:$W$358, MATCH('O5 Details by Class &amp; Accounts'!CG$18, 'E2 Allocators'!$B$15:$W$15, 0),FALSE)*$E145)</f>
        <v>0</v>
      </c>
      <c r="CH145" s="2186">
        <f>IF(ISERROR(VLOOKUP(VLOOKUP($A145, 'E4 TB Allocation Details'!$A$18:$L$214, MATCH("A &amp; G ID", 'E4 TB Allocation Details'!$A$18:$L$18, 0),FALSE), 'E2 Allocators'!$B$15:$W$358, MATCH('O5 Details by Class &amp; Accounts'!CH$18, 'E2 Allocators'!$B$15:$W$15, 0),FALSE)*$E145), 0, VLOOKUP(VLOOKUP($A145, 'E4 TB Allocation Details'!$A$18:$L$214, MATCH("A &amp; G ID", 'E4 TB Allocation Details'!$A$18:$L$18, 0),FALSE), 'E2 Allocators'!$B$15:$W$358, MATCH('O5 Details by Class &amp; Accounts'!CH$18, 'E2 Allocators'!$B$15:$W$15, 0),FALSE)*$E145)</f>
        <v>0</v>
      </c>
      <c r="CI145" s="2186">
        <f>IF(ISERROR(VLOOKUP(VLOOKUP($A145, 'E4 TB Allocation Details'!$A$18:$L$214, MATCH("A &amp; G ID", 'E4 TB Allocation Details'!$A$18:$L$18, 0),FALSE), 'E2 Allocators'!$B$15:$W$358, MATCH('O5 Details by Class &amp; Accounts'!CI$18, 'E2 Allocators'!$B$15:$W$15, 0),FALSE)*$E145), 0, VLOOKUP(VLOOKUP($A145, 'E4 TB Allocation Details'!$A$18:$L$214, MATCH("A &amp; G ID", 'E4 TB Allocation Details'!$A$18:$L$18, 0),FALSE), 'E2 Allocators'!$B$15:$W$358, MATCH('O5 Details by Class &amp; Accounts'!CI$18, 'E2 Allocators'!$B$15:$W$15, 0),FALSE)*$E145)</f>
        <v>0</v>
      </c>
      <c r="CJ145" s="2186">
        <f>IF(ISERROR(VLOOKUP(VLOOKUP($A145, 'E4 TB Allocation Details'!$A$18:$L$214, MATCH("A &amp; G ID", 'E4 TB Allocation Details'!$A$18:$L$18, 0),FALSE), 'E2 Allocators'!$B$15:$W$358, MATCH('O5 Details by Class &amp; Accounts'!CJ$18, 'E2 Allocators'!$B$15:$W$15, 0),FALSE)*$E145), 0, VLOOKUP(VLOOKUP($A145, 'E4 TB Allocation Details'!$A$18:$L$214, MATCH("A &amp; G ID", 'E4 TB Allocation Details'!$A$18:$L$18, 0),FALSE), 'E2 Allocators'!$B$15:$W$358, MATCH('O5 Details by Class &amp; Accounts'!CJ$18, 'E2 Allocators'!$B$15:$W$15, 0),FALSE)*$E145)</f>
        <v>0</v>
      </c>
      <c r="CK145" s="2186">
        <f>IF(ISERROR(VLOOKUP(VLOOKUP($A145, 'E4 TB Allocation Details'!$A$18:$L$214, MATCH("A &amp; G ID", 'E4 TB Allocation Details'!$A$18:$L$18, 0),FALSE), 'E2 Allocators'!$B$15:$W$358, MATCH('O5 Details by Class &amp; Accounts'!CK$18, 'E2 Allocators'!$B$15:$W$15, 0),FALSE)*$E145), 0, VLOOKUP(VLOOKUP($A145, 'E4 TB Allocation Details'!$A$18:$L$214, MATCH("A &amp; G ID", 'E4 TB Allocation Details'!$A$18:$L$18, 0),FALSE), 'E2 Allocators'!$B$15:$W$358, MATCH('O5 Details by Class &amp; Accounts'!CK$18, 'E2 Allocators'!$B$15:$W$15, 0),FALSE)*$E145)</f>
        <v>0</v>
      </c>
      <c r="CL145" s="2186">
        <f>IF(ISERROR(VLOOKUP(VLOOKUP($A145, 'E4 TB Allocation Details'!$A$18:$L$214, MATCH("A &amp; G ID", 'E4 TB Allocation Details'!$A$18:$L$18, 0),FALSE), 'E2 Allocators'!$B$15:$W$358, MATCH('O5 Details by Class &amp; Accounts'!CL$18, 'E2 Allocators'!$B$15:$W$15, 0),FALSE)*$E145), 0, VLOOKUP(VLOOKUP($A145, 'E4 TB Allocation Details'!$A$18:$L$214, MATCH("A &amp; G ID", 'E4 TB Allocation Details'!$A$18:$L$18, 0),FALSE), 'E2 Allocators'!$B$15:$W$358, MATCH('O5 Details by Class &amp; Accounts'!CL$18, 'E2 Allocators'!$B$15:$W$15, 0),FALSE)*$E145)</f>
        <v>0</v>
      </c>
      <c r="CM145" s="2186">
        <f>IF(ISERROR(VLOOKUP(VLOOKUP($A145, 'E4 TB Allocation Details'!$A$18:$L$214, MATCH("A &amp; G ID", 'E4 TB Allocation Details'!$A$18:$L$18, 0),FALSE), 'E2 Allocators'!$B$15:$W$358, MATCH('O5 Details by Class &amp; Accounts'!CM$18, 'E2 Allocators'!$B$15:$W$15, 0),FALSE)*$E145), 0, VLOOKUP(VLOOKUP($A145, 'E4 TB Allocation Details'!$A$18:$L$214, MATCH("A &amp; G ID", 'E4 TB Allocation Details'!$A$18:$L$18, 0),FALSE), 'E2 Allocators'!$B$15:$W$358, MATCH('O5 Details by Class &amp; Accounts'!CM$18, 'E2 Allocators'!$B$15:$W$15, 0),FALSE)*$E145)</f>
        <v>0</v>
      </c>
      <c r="CN145" s="2186">
        <f t="shared" si="42"/>
        <v>0</v>
      </c>
      <c r="CO145" s="2187">
        <f t="shared" si="43"/>
        <v>7.2759576141834259E-12</v>
      </c>
      <c r="CQ145" s="1625">
        <v>1850</v>
      </c>
    </row>
    <row r="146" spans="1:95" s="54" customFormat="1" ht="12.75" x14ac:dyDescent="0.2">
      <c r="A146" s="991">
        <v>5065</v>
      </c>
      <c r="B146" s="990" t="s">
        <v>1577</v>
      </c>
      <c r="C146" s="2184">
        <f>IF(ISERROR(VLOOKUP($A146,'I3 TB Data'!$A$19:$H$483,MATCH('O5 Details by Class &amp; Accounts'!$C$18, 'I3 TB Data'!$A$19:$H$19,0),0)), 0, VLOOKUP($A146,'I3 TB Data'!$A$19:$H$483,MATCH('O5 Details by Class &amp; Accounts'!$C$18,'I3 TB Data'!$A$19:$H$19,0),0))</f>
        <v>766462.95</v>
      </c>
      <c r="D146" s="2185"/>
      <c r="E146" s="2184">
        <f t="shared" si="44"/>
        <v>766462.95</v>
      </c>
      <c r="F146" s="2186">
        <f>IF(ISERROR(VLOOKUP($A146, 'E1 Categorization'!A33:E124, MATCH("Customer Component", 'E1 Categorization'!$A$33:$E$33,0), 0)), 0, IF(VLOOKUP($A146, 'E1 Categorization'!A33:E124, MATCH("Customer Component", 'E1 Categorization'!$A$33:$E$33,0), 0)=0, 'O5 Details by Class &amp; Accounts'!$E146, IF(AND(VLOOKUP($A146, 'E1 Categorization'!A33:E124, MATCH("Customer Component", 'E1 Categorization'!$A$33:$E$33,0), 0) &gt;0, VLOOKUP($A146, 'E1 Categorization'!A33:E124, MATCH("Customer Component", 'E1 Categorization'!$A$33:$E$33,0), 0)&lt;1), 'O5 Details by Class &amp; Accounts'!$E146*(1-VLOOKUP($A146, 'E1 Categorization'!A33:E124, MATCH("Customer Component", 'E1 Categorization'!$A$33:$E$33,0), 0)), 0)))</f>
        <v>0</v>
      </c>
      <c r="G146" s="2186">
        <f>IF(ISERROR(VLOOKUP($A146, 'E1 Categorization'!A33:E124, MATCH("Customer Component", 'E1 Categorization'!$A$33:$E$33,0), 0)),0, IF(VLOOKUP($A146, 'E1 Categorization'!A33:E124, MATCH("Customer Component", 'E1 Categorization'!$A$33:$E$33,0), 0)=0, 0, IF(AND(VLOOKUP($A146, 'E1 Categorization'!A33:E124, MATCH("Customer Component", 'E1 Categorization'!$A$33:$E$33,0), 0) &gt;0, VLOOKUP($A146, 'E1 Categorization'!A33:E124, MATCH("Customer Component", 'E1 Categorization'!$A$33:$E$33,0), 0)&lt;1), 'O5 Details by Class &amp; Accounts'!$E146*(VLOOKUP($A146, 'E1 Categorization'!A33:E124, MATCH("Customer Component", 'E1 Categorization'!$A$33:$E$33,0), 0)), 'O5 Details by Class &amp; Accounts'!$E146)))</f>
        <v>766462.95</v>
      </c>
      <c r="H146" s="2186">
        <f t="shared" si="38"/>
        <v>766462.95</v>
      </c>
      <c r="I146" s="2186">
        <f>IF(ISERROR(VLOOKUP(VLOOKUP($A146, 'E4 TB Allocation Details'!$A$18:$L$214, MATCH("Demand ID", 'E4 TB Allocation Details'!$A$18:$L$18, 0),FALSE), 'E2 Allocators'!$B$15:$W$358, MATCH('O5 Details by Class &amp; Accounts'!I$18, 'E2 Allocators'!$B$15:$W$15, 0),FALSE)*$F146), 0, VLOOKUP(VLOOKUP($A146, 'E4 TB Allocation Details'!$A$18:$L$214, MATCH("Demand ID", 'E4 TB Allocation Details'!$A$18:$L$18, 0),FALSE), 'E2 Allocators'!$B$15:$W$358, MATCH('O5 Details by Class &amp; Accounts'!I$18, 'E2 Allocators'!$B$15:$W$15, 0),FALSE)*$F146)</f>
        <v>0</v>
      </c>
      <c r="J146" s="2186">
        <f>IF(ISERROR(VLOOKUP(VLOOKUP($A146, 'E4 TB Allocation Details'!$A$18:$L$214, MATCH("Demand ID", 'E4 TB Allocation Details'!$A$18:$L$18, 0),FALSE), 'E2 Allocators'!$B$15:$W$358, MATCH('O5 Details by Class &amp; Accounts'!J$18, 'E2 Allocators'!$B$15:$W$15, 0),FALSE)*$F146), 0, VLOOKUP(VLOOKUP($A146, 'E4 TB Allocation Details'!$A$18:$L$214, MATCH("Demand ID", 'E4 TB Allocation Details'!$A$18:$L$18, 0),FALSE), 'E2 Allocators'!$B$15:$W$358, MATCH('O5 Details by Class &amp; Accounts'!J$18, 'E2 Allocators'!$B$15:$W$15, 0),FALSE)*$F146)</f>
        <v>0</v>
      </c>
      <c r="K146" s="2186">
        <f>IF(ISERROR(VLOOKUP(VLOOKUP($A146, 'E4 TB Allocation Details'!$A$18:$L$214, MATCH("Demand ID", 'E4 TB Allocation Details'!$A$18:$L$18, 0),FALSE), 'E2 Allocators'!$B$15:$W$358, MATCH('O5 Details by Class &amp; Accounts'!K$18, 'E2 Allocators'!$B$15:$W$15, 0),FALSE)*$F146), 0, VLOOKUP(VLOOKUP($A146, 'E4 TB Allocation Details'!$A$18:$L$214, MATCH("Demand ID", 'E4 TB Allocation Details'!$A$18:$L$18, 0),FALSE), 'E2 Allocators'!$B$15:$W$358, MATCH('O5 Details by Class &amp; Accounts'!K$18, 'E2 Allocators'!$B$15:$W$15, 0),FALSE)*$F146)</f>
        <v>0</v>
      </c>
      <c r="L146" s="2186">
        <f>IF(ISERROR(VLOOKUP(VLOOKUP($A146, 'E4 TB Allocation Details'!$A$18:$L$214, MATCH("Demand ID", 'E4 TB Allocation Details'!$A$18:$L$18, 0),FALSE), 'E2 Allocators'!$B$15:$W$358, MATCH('O5 Details by Class &amp; Accounts'!L$18, 'E2 Allocators'!$B$15:$W$15, 0),FALSE)*$F146), 0, VLOOKUP(VLOOKUP($A146, 'E4 TB Allocation Details'!$A$18:$L$214, MATCH("Demand ID", 'E4 TB Allocation Details'!$A$18:$L$18, 0),FALSE), 'E2 Allocators'!$B$15:$W$358, MATCH('O5 Details by Class &amp; Accounts'!L$18, 'E2 Allocators'!$B$15:$W$15, 0),FALSE)*$F146)</f>
        <v>0</v>
      </c>
      <c r="M146" s="2186">
        <f>IF(ISERROR(VLOOKUP(VLOOKUP($A146, 'E4 TB Allocation Details'!$A$18:$L$214, MATCH("Demand ID", 'E4 TB Allocation Details'!$A$18:$L$18, 0),FALSE), 'E2 Allocators'!$B$15:$W$358, MATCH('O5 Details by Class &amp; Accounts'!M$18, 'E2 Allocators'!$B$15:$W$15, 0),FALSE)*$F146), 0, VLOOKUP(VLOOKUP($A146, 'E4 TB Allocation Details'!$A$18:$L$214, MATCH("Demand ID", 'E4 TB Allocation Details'!$A$18:$L$18, 0),FALSE), 'E2 Allocators'!$B$15:$W$358, MATCH('O5 Details by Class &amp; Accounts'!M$18, 'E2 Allocators'!$B$15:$W$15, 0),FALSE)*$F146)</f>
        <v>0</v>
      </c>
      <c r="N146" s="2186">
        <f>IF(ISERROR(VLOOKUP(VLOOKUP($A146, 'E4 TB Allocation Details'!$A$18:$L$214, MATCH("Demand ID", 'E4 TB Allocation Details'!$A$18:$L$18, 0),FALSE), 'E2 Allocators'!$B$15:$W$358, MATCH('O5 Details by Class &amp; Accounts'!N$18, 'E2 Allocators'!$B$15:$W$15, 0),FALSE)*$F146), 0, VLOOKUP(VLOOKUP($A146, 'E4 TB Allocation Details'!$A$18:$L$214, MATCH("Demand ID", 'E4 TB Allocation Details'!$A$18:$L$18, 0),FALSE), 'E2 Allocators'!$B$15:$W$358, MATCH('O5 Details by Class &amp; Accounts'!N$18, 'E2 Allocators'!$B$15:$W$15, 0),FALSE)*$F146)</f>
        <v>0</v>
      </c>
      <c r="O146" s="2186">
        <f>IF(ISERROR(VLOOKUP(VLOOKUP($A146, 'E4 TB Allocation Details'!$A$18:$L$214, MATCH("Demand ID", 'E4 TB Allocation Details'!$A$18:$L$18, 0),FALSE), 'E2 Allocators'!$B$15:$W$358, MATCH('O5 Details by Class &amp; Accounts'!O$18, 'E2 Allocators'!$B$15:$W$15, 0),FALSE)*$F146), 0, VLOOKUP(VLOOKUP($A146, 'E4 TB Allocation Details'!$A$18:$L$214, MATCH("Demand ID", 'E4 TB Allocation Details'!$A$18:$L$18, 0),FALSE), 'E2 Allocators'!$B$15:$W$358, MATCH('O5 Details by Class &amp; Accounts'!O$18, 'E2 Allocators'!$B$15:$W$15, 0),FALSE)*$F146)</f>
        <v>0</v>
      </c>
      <c r="P146" s="2186">
        <f>IF(ISERROR(VLOOKUP(VLOOKUP($A146, 'E4 TB Allocation Details'!$A$18:$L$214, MATCH("Demand ID", 'E4 TB Allocation Details'!$A$18:$L$18, 0),FALSE), 'E2 Allocators'!$B$15:$W$358, MATCH('O5 Details by Class &amp; Accounts'!P$18, 'E2 Allocators'!$B$15:$W$15, 0),FALSE)*$F146), 0, VLOOKUP(VLOOKUP($A146, 'E4 TB Allocation Details'!$A$18:$L$214, MATCH("Demand ID", 'E4 TB Allocation Details'!$A$18:$L$18, 0),FALSE), 'E2 Allocators'!$B$15:$W$358, MATCH('O5 Details by Class &amp; Accounts'!P$18, 'E2 Allocators'!$B$15:$W$15, 0),FALSE)*$F146)</f>
        <v>0</v>
      </c>
      <c r="Q146" s="2186">
        <f>IF(ISERROR(VLOOKUP(VLOOKUP($A146, 'E4 TB Allocation Details'!$A$18:$L$214, MATCH("Demand ID", 'E4 TB Allocation Details'!$A$18:$L$18, 0),FALSE), 'E2 Allocators'!$B$15:$W$358, MATCH('O5 Details by Class &amp; Accounts'!Q$18, 'E2 Allocators'!$B$15:$W$15, 0),FALSE)*$F146), 0, VLOOKUP(VLOOKUP($A146, 'E4 TB Allocation Details'!$A$18:$L$214, MATCH("Demand ID", 'E4 TB Allocation Details'!$A$18:$L$18, 0),FALSE), 'E2 Allocators'!$B$15:$W$358, MATCH('O5 Details by Class &amp; Accounts'!Q$18, 'E2 Allocators'!$B$15:$W$15, 0),FALSE)*$F146)</f>
        <v>0</v>
      </c>
      <c r="R146" s="2186">
        <f>IF(ISERROR(VLOOKUP(VLOOKUP($A146, 'E4 TB Allocation Details'!$A$18:$L$214, MATCH("Demand ID", 'E4 TB Allocation Details'!$A$18:$L$18, 0),FALSE), 'E2 Allocators'!$B$15:$W$358, MATCH('O5 Details by Class &amp; Accounts'!R$18, 'E2 Allocators'!$B$15:$W$15, 0),FALSE)*$F146), 0, VLOOKUP(VLOOKUP($A146, 'E4 TB Allocation Details'!$A$18:$L$214, MATCH("Demand ID", 'E4 TB Allocation Details'!$A$18:$L$18, 0),FALSE), 'E2 Allocators'!$B$15:$W$358, MATCH('O5 Details by Class &amp; Accounts'!R$18, 'E2 Allocators'!$B$15:$W$15, 0),FALSE)*$F146)</f>
        <v>0</v>
      </c>
      <c r="S146" s="2186">
        <f>IF(ISERROR(VLOOKUP(VLOOKUP($A146, 'E4 TB Allocation Details'!$A$18:$L$214, MATCH("Demand ID", 'E4 TB Allocation Details'!$A$18:$L$18, 0),FALSE), 'E2 Allocators'!$B$15:$W$358, MATCH('O5 Details by Class &amp; Accounts'!S$18, 'E2 Allocators'!$B$15:$W$15, 0),FALSE)*$F146), 0, VLOOKUP(VLOOKUP($A146, 'E4 TB Allocation Details'!$A$18:$L$214, MATCH("Demand ID", 'E4 TB Allocation Details'!$A$18:$L$18, 0),FALSE), 'E2 Allocators'!$B$15:$W$358, MATCH('O5 Details by Class &amp; Accounts'!S$18, 'E2 Allocators'!$B$15:$W$15, 0),FALSE)*$F146)</f>
        <v>0</v>
      </c>
      <c r="T146" s="2186">
        <f>IF(ISERROR(VLOOKUP(VLOOKUP($A146, 'E4 TB Allocation Details'!$A$18:$L$214, MATCH("Demand ID", 'E4 TB Allocation Details'!$A$18:$L$18, 0),FALSE), 'E2 Allocators'!$B$15:$W$358, MATCH('O5 Details by Class &amp; Accounts'!T$18, 'E2 Allocators'!$B$15:$W$15, 0),FALSE)*$F146), 0, VLOOKUP(VLOOKUP($A146, 'E4 TB Allocation Details'!$A$18:$L$214, MATCH("Demand ID", 'E4 TB Allocation Details'!$A$18:$L$18, 0),FALSE), 'E2 Allocators'!$B$15:$W$358, MATCH('O5 Details by Class &amp; Accounts'!T$18, 'E2 Allocators'!$B$15:$W$15, 0),FALSE)*$F146)</f>
        <v>0</v>
      </c>
      <c r="U146" s="2186">
        <f>IF(ISERROR(VLOOKUP(VLOOKUP($A146, 'E4 TB Allocation Details'!$A$18:$L$214, MATCH("Demand ID", 'E4 TB Allocation Details'!$A$18:$L$18, 0),FALSE), 'E2 Allocators'!$B$15:$W$358, MATCH('O5 Details by Class &amp; Accounts'!U$18, 'E2 Allocators'!$B$15:$W$15, 0),FALSE)*$F146), 0, VLOOKUP(VLOOKUP($A146, 'E4 TB Allocation Details'!$A$18:$L$214, MATCH("Demand ID", 'E4 TB Allocation Details'!$A$18:$L$18, 0),FALSE), 'E2 Allocators'!$B$15:$W$358, MATCH('O5 Details by Class &amp; Accounts'!U$18, 'E2 Allocators'!$B$15:$W$15, 0),FALSE)*$F146)</f>
        <v>0</v>
      </c>
      <c r="V146" s="2186">
        <f>IF(ISERROR(VLOOKUP(VLOOKUP($A146, 'E4 TB Allocation Details'!$A$18:$L$214, MATCH("Demand ID", 'E4 TB Allocation Details'!$A$18:$L$18, 0),FALSE), 'E2 Allocators'!$B$15:$W$358, MATCH('O5 Details by Class &amp; Accounts'!V$18, 'E2 Allocators'!$B$15:$W$15, 0),FALSE)*$F146), 0, VLOOKUP(VLOOKUP($A146, 'E4 TB Allocation Details'!$A$18:$L$214, MATCH("Demand ID", 'E4 TB Allocation Details'!$A$18:$L$18, 0),FALSE), 'E2 Allocators'!$B$15:$W$358, MATCH('O5 Details by Class &amp; Accounts'!V$18, 'E2 Allocators'!$B$15:$W$15, 0),FALSE)*$F146)</f>
        <v>0</v>
      </c>
      <c r="W146" s="2186">
        <f>IF(ISERROR(VLOOKUP(VLOOKUP($A146, 'E4 TB Allocation Details'!$A$18:$L$214, MATCH("Demand ID", 'E4 TB Allocation Details'!$A$18:$L$18, 0),FALSE), 'E2 Allocators'!$B$15:$W$358, MATCH('O5 Details by Class &amp; Accounts'!W$18, 'E2 Allocators'!$B$15:$W$15, 0),FALSE)*$F146), 0, VLOOKUP(VLOOKUP($A146, 'E4 TB Allocation Details'!$A$18:$L$214, MATCH("Demand ID", 'E4 TB Allocation Details'!$A$18:$L$18, 0),FALSE), 'E2 Allocators'!$B$15:$W$358, MATCH('O5 Details by Class &amp; Accounts'!W$18, 'E2 Allocators'!$B$15:$W$15, 0),FALSE)*$F146)</f>
        <v>0</v>
      </c>
      <c r="X146" s="2186">
        <f>IF(ISERROR(VLOOKUP(VLOOKUP($A146, 'E4 TB Allocation Details'!$A$18:$L$214, MATCH("Demand ID", 'E4 TB Allocation Details'!$A$18:$L$18, 0),FALSE), 'E2 Allocators'!$B$15:$W$358, MATCH('O5 Details by Class &amp; Accounts'!X$18, 'E2 Allocators'!$B$15:$W$15, 0),FALSE)*$F146), 0, VLOOKUP(VLOOKUP($A146, 'E4 TB Allocation Details'!$A$18:$L$214, MATCH("Demand ID", 'E4 TB Allocation Details'!$A$18:$L$18, 0),FALSE), 'E2 Allocators'!$B$15:$W$358, MATCH('O5 Details by Class &amp; Accounts'!X$18, 'E2 Allocators'!$B$15:$W$15, 0),FALSE)*$F146)</f>
        <v>0</v>
      </c>
      <c r="Y146" s="2186">
        <f>IF(ISERROR(VLOOKUP(VLOOKUP($A146, 'E4 TB Allocation Details'!$A$18:$L$214, MATCH("Demand ID", 'E4 TB Allocation Details'!$A$18:$L$18, 0),FALSE), 'E2 Allocators'!$B$15:$W$358, MATCH('O5 Details by Class &amp; Accounts'!Y$18, 'E2 Allocators'!$B$15:$W$15, 0),FALSE)*$F146), 0, VLOOKUP(VLOOKUP($A146, 'E4 TB Allocation Details'!$A$18:$L$214, MATCH("Demand ID", 'E4 TB Allocation Details'!$A$18:$L$18, 0),FALSE), 'E2 Allocators'!$B$15:$W$358, MATCH('O5 Details by Class &amp; Accounts'!Y$18, 'E2 Allocators'!$B$15:$W$15, 0),FALSE)*$F146)</f>
        <v>0</v>
      </c>
      <c r="Z146" s="2186">
        <f>IF(ISERROR(VLOOKUP(VLOOKUP($A146, 'E4 TB Allocation Details'!$A$18:$L$214, MATCH("Demand ID", 'E4 TB Allocation Details'!$A$18:$L$18, 0),FALSE), 'E2 Allocators'!$B$15:$W$358, MATCH('O5 Details by Class &amp; Accounts'!Z$18, 'E2 Allocators'!$B$15:$W$15, 0),FALSE)*$F146), 0, VLOOKUP(VLOOKUP($A146, 'E4 TB Allocation Details'!$A$18:$L$214, MATCH("Demand ID", 'E4 TB Allocation Details'!$A$18:$L$18, 0),FALSE), 'E2 Allocators'!$B$15:$W$358, MATCH('O5 Details by Class &amp; Accounts'!Z$18, 'E2 Allocators'!$B$15:$W$15, 0),FALSE)*$F146)</f>
        <v>0</v>
      </c>
      <c r="AA146" s="2186">
        <f>IF(ISERROR(VLOOKUP(VLOOKUP($A146, 'E4 TB Allocation Details'!$A$18:$L$214, MATCH("Demand ID", 'E4 TB Allocation Details'!$A$18:$L$18, 0),FALSE), 'E2 Allocators'!$B$15:$W$358, MATCH('O5 Details by Class &amp; Accounts'!AA$18, 'E2 Allocators'!$B$15:$W$15, 0),FALSE)*$F146), 0, VLOOKUP(VLOOKUP($A146, 'E4 TB Allocation Details'!$A$18:$L$214, MATCH("Demand ID", 'E4 TB Allocation Details'!$A$18:$L$18, 0),FALSE), 'E2 Allocators'!$B$15:$W$358, MATCH('O5 Details by Class &amp; Accounts'!AA$18, 'E2 Allocators'!$B$15:$W$15, 0),FALSE)*$F146)</f>
        <v>0</v>
      </c>
      <c r="AB146" s="2186">
        <f>IF(ISERROR(VLOOKUP(VLOOKUP($A146, 'E4 TB Allocation Details'!$A$18:$L$214, MATCH("Demand ID", 'E4 TB Allocation Details'!$A$18:$L$18, 0),FALSE), 'E2 Allocators'!$B$15:$W$358, MATCH('O5 Details by Class &amp; Accounts'!AB$18, 'E2 Allocators'!$B$15:$W$15, 0),FALSE)*$F146), 0, VLOOKUP(VLOOKUP($A146, 'E4 TB Allocation Details'!$A$18:$L$214, MATCH("Demand ID", 'E4 TB Allocation Details'!$A$18:$L$18, 0),FALSE), 'E2 Allocators'!$B$15:$W$358, MATCH('O5 Details by Class &amp; Accounts'!AB$18, 'E2 Allocators'!$B$15:$W$15, 0),FALSE)*$F146)</f>
        <v>0</v>
      </c>
      <c r="AC146" s="2186">
        <f t="shared" si="39"/>
        <v>0</v>
      </c>
      <c r="AD146" s="2186">
        <f>IF(ISERROR(VLOOKUP(VLOOKUP($A146, 'E4 TB Allocation Details'!$A$18:$L$214, MATCH("Customer ID", 'E4 TB Allocation Details'!$A$18:$L$18, 0),FALSE), 'E2 Allocators'!$B$15:$W$358, MATCH('O5 Details by Class &amp; Accounts'!AD$18, 'E2 Allocators'!$B$15:$W$15, 0),FALSE)*$G146), 0, VLOOKUP(VLOOKUP($A146, 'E4 TB Allocation Details'!$A$18:$L$214, MATCH("Customer ID", 'E4 TB Allocation Details'!$A$18:$L$18, 0),FALSE), 'E2 Allocators'!$B$15:$W$358, MATCH('O5 Details by Class &amp; Accounts'!AD$18, 'E2 Allocators'!$B$15:$W$15, 0),FALSE)*$G146)</f>
        <v>591007.38502218144</v>
      </c>
      <c r="AE146" s="2186">
        <f>IF(ISERROR(VLOOKUP(VLOOKUP($A146, 'E4 TB Allocation Details'!$A$18:$L$214, MATCH("Customer ID", 'E4 TB Allocation Details'!$A$18:$L$18, 0),FALSE), 'E2 Allocators'!$B$15:$W$358, MATCH('O5 Details by Class &amp; Accounts'!AE$18, 'E2 Allocators'!$B$15:$W$15, 0),FALSE)*$G146), 0, VLOOKUP(VLOOKUP($A146, 'E4 TB Allocation Details'!$A$18:$L$214, MATCH("Customer ID", 'E4 TB Allocation Details'!$A$18:$L$18, 0),FALSE), 'E2 Allocators'!$B$15:$W$358, MATCH('O5 Details by Class &amp; Accounts'!AE$18, 'E2 Allocators'!$B$15:$W$15, 0),FALSE)*$G146)</f>
        <v>142403.37629118885</v>
      </c>
      <c r="AF146" s="2186">
        <f>IF(ISERROR(VLOOKUP(VLOOKUP($A146, 'E4 TB Allocation Details'!$A$18:$L$214, MATCH("Customer ID", 'E4 TB Allocation Details'!$A$18:$L$18, 0),FALSE), 'E2 Allocators'!$B$15:$W$358, MATCH('O5 Details by Class &amp; Accounts'!AF$18, 'E2 Allocators'!$B$15:$W$15, 0),FALSE)*$G146), 0, VLOOKUP(VLOOKUP($A146, 'E4 TB Allocation Details'!$A$18:$L$214, MATCH("Customer ID", 'E4 TB Allocation Details'!$A$18:$L$18, 0),FALSE), 'E2 Allocators'!$B$15:$W$358, MATCH('O5 Details by Class &amp; Accounts'!AF$18, 'E2 Allocators'!$B$15:$W$15, 0),FALSE)*$G146)</f>
        <v>33052.188686629597</v>
      </c>
      <c r="AG146" s="2186">
        <f>IF(ISERROR(VLOOKUP(VLOOKUP($A146, 'E4 TB Allocation Details'!$A$18:$L$214, MATCH("Customer ID", 'E4 TB Allocation Details'!$A$18:$L$18, 0),FALSE), 'E2 Allocators'!$B$15:$W$358, MATCH('O5 Details by Class &amp; Accounts'!AG$18, 'E2 Allocators'!$B$15:$W$15, 0),FALSE)*$G146), 0, VLOOKUP(VLOOKUP($A146, 'E4 TB Allocation Details'!$A$18:$L$214, MATCH("Customer ID", 'E4 TB Allocation Details'!$A$18:$L$18, 0),FALSE), 'E2 Allocators'!$B$15:$W$358, MATCH('O5 Details by Class &amp; Accounts'!AG$18, 'E2 Allocators'!$B$15:$W$15, 0),FALSE)*$G146)</f>
        <v>0</v>
      </c>
      <c r="AH146" s="2186">
        <f>IF(ISERROR(VLOOKUP(VLOOKUP($A146, 'E4 TB Allocation Details'!$A$18:$L$214, MATCH("Customer ID", 'E4 TB Allocation Details'!$A$18:$L$18, 0),FALSE), 'E2 Allocators'!$B$15:$W$358, MATCH('O5 Details by Class &amp; Accounts'!AH$18, 'E2 Allocators'!$B$15:$W$15, 0),FALSE)*$G146), 0, VLOOKUP(VLOOKUP($A146, 'E4 TB Allocation Details'!$A$18:$L$214, MATCH("Customer ID", 'E4 TB Allocation Details'!$A$18:$L$18, 0),FALSE), 'E2 Allocators'!$B$15:$W$358, MATCH('O5 Details by Class &amp; Accounts'!AH$18, 'E2 Allocators'!$B$15:$W$15, 0),FALSE)*$G146)</f>
        <v>0</v>
      </c>
      <c r="AI146" s="2186">
        <f>IF(ISERROR(VLOOKUP(VLOOKUP($A146, 'E4 TB Allocation Details'!$A$18:$L$214, MATCH("Customer ID", 'E4 TB Allocation Details'!$A$18:$L$18, 0),FALSE), 'E2 Allocators'!$B$15:$W$358, MATCH('O5 Details by Class &amp; Accounts'!AI$18, 'E2 Allocators'!$B$15:$W$15, 0),FALSE)*$G146), 0, VLOOKUP(VLOOKUP($A146, 'E4 TB Allocation Details'!$A$18:$L$214, MATCH("Customer ID", 'E4 TB Allocation Details'!$A$18:$L$18, 0),FALSE), 'E2 Allocators'!$B$15:$W$358, MATCH('O5 Details by Class &amp; Accounts'!AI$18, 'E2 Allocators'!$B$15:$W$15, 0),FALSE)*$G146)</f>
        <v>0</v>
      </c>
      <c r="AJ146" s="2186">
        <f>IF(ISERROR(VLOOKUP(VLOOKUP($A146, 'E4 TB Allocation Details'!$A$18:$L$214, MATCH("Customer ID", 'E4 TB Allocation Details'!$A$18:$L$18, 0),FALSE), 'E2 Allocators'!$B$15:$W$358, MATCH('O5 Details by Class &amp; Accounts'!AJ$18, 'E2 Allocators'!$B$15:$W$15, 0),FALSE)*$G146), 0, VLOOKUP(VLOOKUP($A146, 'E4 TB Allocation Details'!$A$18:$L$214, MATCH("Customer ID", 'E4 TB Allocation Details'!$A$18:$L$18, 0),FALSE), 'E2 Allocators'!$B$15:$W$358, MATCH('O5 Details by Class &amp; Accounts'!AJ$18, 'E2 Allocators'!$B$15:$W$15, 0),FALSE)*$G146)</f>
        <v>0</v>
      </c>
      <c r="AK146" s="2186">
        <f>IF(ISERROR(VLOOKUP(VLOOKUP($A146, 'E4 TB Allocation Details'!$A$18:$L$214, MATCH("Customer ID", 'E4 TB Allocation Details'!$A$18:$L$18, 0),FALSE), 'E2 Allocators'!$B$15:$W$358, MATCH('O5 Details by Class &amp; Accounts'!AK$18, 'E2 Allocators'!$B$15:$W$15, 0),FALSE)*$G146), 0, VLOOKUP(VLOOKUP($A146, 'E4 TB Allocation Details'!$A$18:$L$214, MATCH("Customer ID", 'E4 TB Allocation Details'!$A$18:$L$18, 0),FALSE), 'E2 Allocators'!$B$15:$W$358, MATCH('O5 Details by Class &amp; Accounts'!AK$18, 'E2 Allocators'!$B$15:$W$15, 0),FALSE)*$G146)</f>
        <v>0</v>
      </c>
      <c r="AL146" s="2186">
        <f>IF(ISERROR(VLOOKUP(VLOOKUP($A146, 'E4 TB Allocation Details'!$A$18:$L$214, MATCH("Customer ID", 'E4 TB Allocation Details'!$A$18:$L$18, 0),FALSE), 'E2 Allocators'!$B$15:$W$358, MATCH('O5 Details by Class &amp; Accounts'!AL$18, 'E2 Allocators'!$B$15:$W$15, 0),FALSE)*$G146), 0, VLOOKUP(VLOOKUP($A146, 'E4 TB Allocation Details'!$A$18:$L$214, MATCH("Customer ID", 'E4 TB Allocation Details'!$A$18:$L$18, 0),FALSE), 'E2 Allocators'!$B$15:$W$358, MATCH('O5 Details by Class &amp; Accounts'!AL$18, 'E2 Allocators'!$B$15:$W$15, 0),FALSE)*$G146)</f>
        <v>0</v>
      </c>
      <c r="AM146" s="2186">
        <f>IF(ISERROR(VLOOKUP(VLOOKUP($A146, 'E4 TB Allocation Details'!$A$18:$L$214, MATCH("Customer ID", 'E4 TB Allocation Details'!$A$18:$L$18, 0),FALSE), 'E2 Allocators'!$B$15:$W$358, MATCH('O5 Details by Class &amp; Accounts'!AM$18, 'E2 Allocators'!$B$15:$W$15, 0),FALSE)*$G146), 0, VLOOKUP(VLOOKUP($A146, 'E4 TB Allocation Details'!$A$18:$L$214, MATCH("Customer ID", 'E4 TB Allocation Details'!$A$18:$L$18, 0),FALSE), 'E2 Allocators'!$B$15:$W$358, MATCH('O5 Details by Class &amp; Accounts'!AM$18, 'E2 Allocators'!$B$15:$W$15, 0),FALSE)*$G146)</f>
        <v>0</v>
      </c>
      <c r="AN146" s="2186">
        <f>IF(ISERROR(VLOOKUP(VLOOKUP($A146, 'E4 TB Allocation Details'!$A$18:$L$214, MATCH("Customer ID", 'E4 TB Allocation Details'!$A$18:$L$18, 0),FALSE), 'E2 Allocators'!$B$15:$W$358, MATCH('O5 Details by Class &amp; Accounts'!AN$18, 'E2 Allocators'!$B$15:$W$15, 0),FALSE)*$G146), 0, VLOOKUP(VLOOKUP($A146, 'E4 TB Allocation Details'!$A$18:$L$214, MATCH("Customer ID", 'E4 TB Allocation Details'!$A$18:$L$18, 0),FALSE), 'E2 Allocators'!$B$15:$W$358, MATCH('O5 Details by Class &amp; Accounts'!AN$18, 'E2 Allocators'!$B$15:$W$15, 0),FALSE)*$G146)</f>
        <v>0</v>
      </c>
      <c r="AO146" s="2186">
        <f>IF(ISERROR(VLOOKUP(VLOOKUP($A146, 'E4 TB Allocation Details'!$A$18:$L$214, MATCH("Customer ID", 'E4 TB Allocation Details'!$A$18:$L$18, 0),FALSE), 'E2 Allocators'!$B$15:$W$358, MATCH('O5 Details by Class &amp; Accounts'!AO$18, 'E2 Allocators'!$B$15:$W$15, 0),FALSE)*$G146), 0, VLOOKUP(VLOOKUP($A146, 'E4 TB Allocation Details'!$A$18:$L$214, MATCH("Customer ID", 'E4 TB Allocation Details'!$A$18:$L$18, 0),FALSE), 'E2 Allocators'!$B$15:$W$358, MATCH('O5 Details by Class &amp; Accounts'!AO$18, 'E2 Allocators'!$B$15:$W$15, 0),FALSE)*$G146)</f>
        <v>0</v>
      </c>
      <c r="AP146" s="2186">
        <f>IF(ISERROR(VLOOKUP(VLOOKUP($A146, 'E4 TB Allocation Details'!$A$18:$L$214, MATCH("Customer ID", 'E4 TB Allocation Details'!$A$18:$L$18, 0),FALSE), 'E2 Allocators'!$B$15:$W$358, MATCH('O5 Details by Class &amp; Accounts'!AP$18, 'E2 Allocators'!$B$15:$W$15, 0),FALSE)*$G146), 0, VLOOKUP(VLOOKUP($A146, 'E4 TB Allocation Details'!$A$18:$L$214, MATCH("Customer ID", 'E4 TB Allocation Details'!$A$18:$L$18, 0),FALSE), 'E2 Allocators'!$B$15:$W$358, MATCH('O5 Details by Class &amp; Accounts'!AP$18, 'E2 Allocators'!$B$15:$W$15, 0),FALSE)*$G146)</f>
        <v>0</v>
      </c>
      <c r="AQ146" s="2186">
        <f>IF(ISERROR(VLOOKUP(VLOOKUP($A146, 'E4 TB Allocation Details'!$A$18:$L$214, MATCH("Customer ID", 'E4 TB Allocation Details'!$A$18:$L$18, 0),FALSE), 'E2 Allocators'!$B$15:$W$358, MATCH('O5 Details by Class &amp; Accounts'!AQ$18, 'E2 Allocators'!$B$15:$W$15, 0),FALSE)*$G146), 0, VLOOKUP(VLOOKUP($A146, 'E4 TB Allocation Details'!$A$18:$L$214, MATCH("Customer ID", 'E4 TB Allocation Details'!$A$18:$L$18, 0),FALSE), 'E2 Allocators'!$B$15:$W$358, MATCH('O5 Details by Class &amp; Accounts'!AQ$18, 'E2 Allocators'!$B$15:$W$15, 0),FALSE)*$G146)</f>
        <v>0</v>
      </c>
      <c r="AR146" s="2186">
        <f>IF(ISERROR(VLOOKUP(VLOOKUP($A146, 'E4 TB Allocation Details'!$A$18:$L$214, MATCH("Customer ID", 'E4 TB Allocation Details'!$A$18:$L$18, 0),FALSE), 'E2 Allocators'!$B$15:$W$358, MATCH('O5 Details by Class &amp; Accounts'!AR$18, 'E2 Allocators'!$B$15:$W$15, 0),FALSE)*$G146), 0, VLOOKUP(VLOOKUP($A146, 'E4 TB Allocation Details'!$A$18:$L$214, MATCH("Customer ID", 'E4 TB Allocation Details'!$A$18:$L$18, 0),FALSE), 'E2 Allocators'!$B$15:$W$358, MATCH('O5 Details by Class &amp; Accounts'!AR$18, 'E2 Allocators'!$B$15:$W$15, 0),FALSE)*$G146)</f>
        <v>0</v>
      </c>
      <c r="AS146" s="2186">
        <f>IF(ISERROR(VLOOKUP(VLOOKUP($A146, 'E4 TB Allocation Details'!$A$18:$L$214, MATCH("Customer ID", 'E4 TB Allocation Details'!$A$18:$L$18, 0),FALSE), 'E2 Allocators'!$B$15:$W$358, MATCH('O5 Details by Class &amp; Accounts'!AS$18, 'E2 Allocators'!$B$15:$W$15, 0),FALSE)*$G146), 0, VLOOKUP(VLOOKUP($A146, 'E4 TB Allocation Details'!$A$18:$L$214, MATCH("Customer ID", 'E4 TB Allocation Details'!$A$18:$L$18, 0),FALSE), 'E2 Allocators'!$B$15:$W$358, MATCH('O5 Details by Class &amp; Accounts'!AS$18, 'E2 Allocators'!$B$15:$W$15, 0),FALSE)*$G146)</f>
        <v>0</v>
      </c>
      <c r="AT146" s="2186">
        <f>IF(ISERROR(VLOOKUP(VLOOKUP($A146, 'E4 TB Allocation Details'!$A$18:$L$214, MATCH("Customer ID", 'E4 TB Allocation Details'!$A$18:$L$18, 0),FALSE), 'E2 Allocators'!$B$15:$W$358, MATCH('O5 Details by Class &amp; Accounts'!AT$18, 'E2 Allocators'!$B$15:$W$15, 0),FALSE)*$G146), 0, VLOOKUP(VLOOKUP($A146, 'E4 TB Allocation Details'!$A$18:$L$214, MATCH("Customer ID", 'E4 TB Allocation Details'!$A$18:$L$18, 0),FALSE), 'E2 Allocators'!$B$15:$W$358, MATCH('O5 Details by Class &amp; Accounts'!AT$18, 'E2 Allocators'!$B$15:$W$15, 0),FALSE)*$G146)</f>
        <v>0</v>
      </c>
      <c r="AU146" s="2186">
        <f>IF(ISERROR(VLOOKUP(VLOOKUP($A146, 'E4 TB Allocation Details'!$A$18:$L$214, MATCH("Customer ID", 'E4 TB Allocation Details'!$A$18:$L$18, 0),FALSE), 'E2 Allocators'!$B$15:$W$358, MATCH('O5 Details by Class &amp; Accounts'!AU$18, 'E2 Allocators'!$B$15:$W$15, 0),FALSE)*$G146), 0, VLOOKUP(VLOOKUP($A146, 'E4 TB Allocation Details'!$A$18:$L$214, MATCH("Customer ID", 'E4 TB Allocation Details'!$A$18:$L$18, 0),FALSE), 'E2 Allocators'!$B$15:$W$358, MATCH('O5 Details by Class &amp; Accounts'!AU$18, 'E2 Allocators'!$B$15:$W$15, 0),FALSE)*$G146)</f>
        <v>0</v>
      </c>
      <c r="AV146" s="2186">
        <f>IF(ISERROR(VLOOKUP(VLOOKUP($A146, 'E4 TB Allocation Details'!$A$18:$L$214, MATCH("Customer ID", 'E4 TB Allocation Details'!$A$18:$L$18, 0),FALSE), 'E2 Allocators'!$B$15:$W$358, MATCH('O5 Details by Class &amp; Accounts'!AV$18, 'E2 Allocators'!$B$15:$W$15, 0),FALSE)*$G146), 0, VLOOKUP(VLOOKUP($A146, 'E4 TB Allocation Details'!$A$18:$L$214, MATCH("Customer ID", 'E4 TB Allocation Details'!$A$18:$L$18, 0),FALSE), 'E2 Allocators'!$B$15:$W$358, MATCH('O5 Details by Class &amp; Accounts'!AV$18, 'E2 Allocators'!$B$15:$W$15, 0),FALSE)*$G146)</f>
        <v>0</v>
      </c>
      <c r="AW146" s="2186">
        <f>IF(ISERROR(VLOOKUP(VLOOKUP($A146, 'E4 TB Allocation Details'!$A$18:$L$214, MATCH("Customer ID", 'E4 TB Allocation Details'!$A$18:$L$18, 0),FALSE), 'E2 Allocators'!$B$15:$W$358, MATCH('O5 Details by Class &amp; Accounts'!AW$18, 'E2 Allocators'!$B$15:$W$15, 0),FALSE)*$G146), 0, VLOOKUP(VLOOKUP($A146, 'E4 TB Allocation Details'!$A$18:$L$214, MATCH("Customer ID", 'E4 TB Allocation Details'!$A$18:$L$18, 0),FALSE), 'E2 Allocators'!$B$15:$W$358, MATCH('O5 Details by Class &amp; Accounts'!AW$18, 'E2 Allocators'!$B$15:$W$15, 0),FALSE)*$G146)</f>
        <v>0</v>
      </c>
      <c r="AX146" s="2186">
        <f t="shared" si="40"/>
        <v>766462.95</v>
      </c>
      <c r="AY146" s="2186">
        <f>IF(ISERROR(VLOOKUP(VLOOKUP($A146, 'E4 TB Allocation Details'!$A$18:$L$214, MATCH("Misc ID", 'E4 TB Allocation Details'!$A$18:$L$18, 0),FALSE), 'E2 Allocators'!$B$15:$W$358, MATCH('O5 Details by Class &amp; Accounts'!AY$18, 'E2 Allocators'!$B$15:$W$15, 0),FALSE)*$E146), 0, VLOOKUP(VLOOKUP($A146, 'E4 TB Allocation Details'!$A$18:$L$214, MATCH("Misc ID", 'E4 TB Allocation Details'!$A$18:$L$18, 0),FALSE), 'E2 Allocators'!$B$15:$W$358, MATCH('O5 Details by Class &amp; Accounts'!AY$18, 'E2 Allocators'!$B$15:$W$15, 0),FALSE)*$E146)</f>
        <v>0</v>
      </c>
      <c r="AZ146" s="2186">
        <f>IF(ISERROR(VLOOKUP(VLOOKUP($A146, 'E4 TB Allocation Details'!$A$18:$L$214, MATCH("Misc ID", 'E4 TB Allocation Details'!$A$18:$L$18, 0),FALSE), 'E2 Allocators'!$B$15:$W$358, MATCH('O5 Details by Class &amp; Accounts'!AZ$18, 'E2 Allocators'!$B$15:$W$15, 0),FALSE)*$E146), 0, VLOOKUP(VLOOKUP($A146, 'E4 TB Allocation Details'!$A$18:$L$214, MATCH("Misc ID", 'E4 TB Allocation Details'!$A$18:$L$18, 0),FALSE), 'E2 Allocators'!$B$15:$W$358, MATCH('O5 Details by Class &amp; Accounts'!AZ$18, 'E2 Allocators'!$B$15:$W$15, 0),FALSE)*$E146)</f>
        <v>0</v>
      </c>
      <c r="BA146" s="2186">
        <f>IF(ISERROR(VLOOKUP(VLOOKUP($A146, 'E4 TB Allocation Details'!$A$18:$L$214, MATCH("Misc ID", 'E4 TB Allocation Details'!$A$18:$L$18, 0),FALSE), 'E2 Allocators'!$B$15:$W$358, MATCH('O5 Details by Class &amp; Accounts'!BA$18, 'E2 Allocators'!$B$15:$W$15, 0),FALSE)*$E146), 0, VLOOKUP(VLOOKUP($A146, 'E4 TB Allocation Details'!$A$18:$L$214, MATCH("Misc ID", 'E4 TB Allocation Details'!$A$18:$L$18, 0),FALSE), 'E2 Allocators'!$B$15:$W$358, MATCH('O5 Details by Class &amp; Accounts'!BA$18, 'E2 Allocators'!$B$15:$W$15, 0),FALSE)*$E146)</f>
        <v>0</v>
      </c>
      <c r="BB146" s="2186">
        <f>IF(ISERROR(VLOOKUP(VLOOKUP($A146, 'E4 TB Allocation Details'!$A$18:$L$214, MATCH("Misc ID", 'E4 TB Allocation Details'!$A$18:$L$18, 0),FALSE), 'E2 Allocators'!$B$15:$W$358, MATCH('O5 Details by Class &amp; Accounts'!BB$18, 'E2 Allocators'!$B$15:$W$15, 0),FALSE)*$E146), 0, VLOOKUP(VLOOKUP($A146, 'E4 TB Allocation Details'!$A$18:$L$214, MATCH("Misc ID", 'E4 TB Allocation Details'!$A$18:$L$18, 0),FALSE), 'E2 Allocators'!$B$15:$W$358, MATCH('O5 Details by Class &amp; Accounts'!BB$18, 'E2 Allocators'!$B$15:$W$15, 0),FALSE)*$E146)</f>
        <v>0</v>
      </c>
      <c r="BC146" s="2186">
        <f>IF(ISERROR(VLOOKUP(VLOOKUP($A146, 'E4 TB Allocation Details'!$A$18:$L$214, MATCH("Misc ID", 'E4 TB Allocation Details'!$A$18:$L$18, 0),FALSE), 'E2 Allocators'!$B$15:$W$358, MATCH('O5 Details by Class &amp; Accounts'!BC$18, 'E2 Allocators'!$B$15:$W$15, 0),FALSE)*$E146), 0, VLOOKUP(VLOOKUP($A146, 'E4 TB Allocation Details'!$A$18:$L$214, MATCH("Misc ID", 'E4 TB Allocation Details'!$A$18:$L$18, 0),FALSE), 'E2 Allocators'!$B$15:$W$358, MATCH('O5 Details by Class &amp; Accounts'!BC$18, 'E2 Allocators'!$B$15:$W$15, 0),FALSE)*$E146)</f>
        <v>0</v>
      </c>
      <c r="BD146" s="2186">
        <f>IF(ISERROR(VLOOKUP(VLOOKUP($A146, 'E4 TB Allocation Details'!$A$18:$L$214, MATCH("Misc ID", 'E4 TB Allocation Details'!$A$18:$L$18, 0),FALSE), 'E2 Allocators'!$B$15:$W$358, MATCH('O5 Details by Class &amp; Accounts'!BD$18, 'E2 Allocators'!$B$15:$W$15, 0),FALSE)*$E146), 0, VLOOKUP(VLOOKUP($A146, 'E4 TB Allocation Details'!$A$18:$L$214, MATCH("Misc ID", 'E4 TB Allocation Details'!$A$18:$L$18, 0),FALSE), 'E2 Allocators'!$B$15:$W$358, MATCH('O5 Details by Class &amp; Accounts'!BD$18, 'E2 Allocators'!$B$15:$W$15, 0),FALSE)*$E146)</f>
        <v>0</v>
      </c>
      <c r="BE146" s="2186">
        <f>IF(ISERROR(VLOOKUP(VLOOKUP($A146, 'E4 TB Allocation Details'!$A$18:$L$214, MATCH("Misc ID", 'E4 TB Allocation Details'!$A$18:$L$18, 0),FALSE), 'E2 Allocators'!$B$15:$W$358, MATCH('O5 Details by Class &amp; Accounts'!BE$18, 'E2 Allocators'!$B$15:$W$15, 0),FALSE)*$E146), 0, VLOOKUP(VLOOKUP($A146, 'E4 TB Allocation Details'!$A$18:$L$214, MATCH("Misc ID", 'E4 TB Allocation Details'!$A$18:$L$18, 0),FALSE), 'E2 Allocators'!$B$15:$W$358, MATCH('O5 Details by Class &amp; Accounts'!BE$18, 'E2 Allocators'!$B$15:$W$15, 0),FALSE)*$E146)</f>
        <v>0</v>
      </c>
      <c r="BF146" s="2186">
        <f>IF(ISERROR(VLOOKUP(VLOOKUP($A146, 'E4 TB Allocation Details'!$A$18:$L$214, MATCH("Misc ID", 'E4 TB Allocation Details'!$A$18:$L$18, 0),FALSE), 'E2 Allocators'!$B$15:$W$358, MATCH('O5 Details by Class &amp; Accounts'!BF$18, 'E2 Allocators'!$B$15:$W$15, 0),FALSE)*$E146), 0, VLOOKUP(VLOOKUP($A146, 'E4 TB Allocation Details'!$A$18:$L$214, MATCH("Misc ID", 'E4 TB Allocation Details'!$A$18:$L$18, 0),FALSE), 'E2 Allocators'!$B$15:$W$358, MATCH('O5 Details by Class &amp; Accounts'!BF$18, 'E2 Allocators'!$B$15:$W$15, 0),FALSE)*$E146)</f>
        <v>0</v>
      </c>
      <c r="BG146" s="2186">
        <f>IF(ISERROR(VLOOKUP(VLOOKUP($A146, 'E4 TB Allocation Details'!$A$18:$L$214, MATCH("Misc ID", 'E4 TB Allocation Details'!$A$18:$L$18, 0),FALSE), 'E2 Allocators'!$B$15:$W$358, MATCH('O5 Details by Class &amp; Accounts'!BG$18, 'E2 Allocators'!$B$15:$W$15, 0),FALSE)*$E146), 0, VLOOKUP(VLOOKUP($A146, 'E4 TB Allocation Details'!$A$18:$L$214, MATCH("Misc ID", 'E4 TB Allocation Details'!$A$18:$L$18, 0),FALSE), 'E2 Allocators'!$B$15:$W$358, MATCH('O5 Details by Class &amp; Accounts'!BG$18, 'E2 Allocators'!$B$15:$W$15, 0),FALSE)*$E146)</f>
        <v>0</v>
      </c>
      <c r="BH146" s="2186">
        <f>IF(ISERROR(VLOOKUP(VLOOKUP($A146, 'E4 TB Allocation Details'!$A$18:$L$214, MATCH("Misc ID", 'E4 TB Allocation Details'!$A$18:$L$18, 0),FALSE), 'E2 Allocators'!$B$15:$W$358, MATCH('O5 Details by Class &amp; Accounts'!BH$18, 'E2 Allocators'!$B$15:$W$15, 0),FALSE)*$E146), 0, VLOOKUP(VLOOKUP($A146, 'E4 TB Allocation Details'!$A$18:$L$214, MATCH("Misc ID", 'E4 TB Allocation Details'!$A$18:$L$18, 0),FALSE), 'E2 Allocators'!$B$15:$W$358, MATCH('O5 Details by Class &amp; Accounts'!BH$18, 'E2 Allocators'!$B$15:$W$15, 0),FALSE)*$E146)</f>
        <v>0</v>
      </c>
      <c r="BI146" s="2186">
        <f>IF(ISERROR(VLOOKUP(VLOOKUP($A146, 'E4 TB Allocation Details'!$A$18:$L$214, MATCH("Misc ID", 'E4 TB Allocation Details'!$A$18:$L$18, 0),FALSE), 'E2 Allocators'!$B$15:$W$358, MATCH('O5 Details by Class &amp; Accounts'!BI$18, 'E2 Allocators'!$B$15:$W$15, 0),FALSE)*$E146), 0, VLOOKUP(VLOOKUP($A146, 'E4 TB Allocation Details'!$A$18:$L$214, MATCH("Misc ID", 'E4 TB Allocation Details'!$A$18:$L$18, 0),FALSE), 'E2 Allocators'!$B$15:$W$358, MATCH('O5 Details by Class &amp; Accounts'!BI$18, 'E2 Allocators'!$B$15:$W$15, 0),FALSE)*$E146)</f>
        <v>0</v>
      </c>
      <c r="BJ146" s="2186">
        <f>IF(ISERROR(VLOOKUP(VLOOKUP($A146, 'E4 TB Allocation Details'!$A$18:$L$214, MATCH("Misc ID", 'E4 TB Allocation Details'!$A$18:$L$18, 0),FALSE), 'E2 Allocators'!$B$15:$W$358, MATCH('O5 Details by Class &amp; Accounts'!BJ$18, 'E2 Allocators'!$B$15:$W$15, 0),FALSE)*$E146), 0, VLOOKUP(VLOOKUP($A146, 'E4 TB Allocation Details'!$A$18:$L$214, MATCH("Misc ID", 'E4 TB Allocation Details'!$A$18:$L$18, 0),FALSE), 'E2 Allocators'!$B$15:$W$358, MATCH('O5 Details by Class &amp; Accounts'!BJ$18, 'E2 Allocators'!$B$15:$W$15, 0),FALSE)*$E146)</f>
        <v>0</v>
      </c>
      <c r="BK146" s="2186">
        <f>IF(ISERROR(VLOOKUP(VLOOKUP($A146, 'E4 TB Allocation Details'!$A$18:$L$214, MATCH("Misc ID", 'E4 TB Allocation Details'!$A$18:$L$18, 0),FALSE), 'E2 Allocators'!$B$15:$W$358, MATCH('O5 Details by Class &amp; Accounts'!BK$18, 'E2 Allocators'!$B$15:$W$15, 0),FALSE)*$E146), 0, VLOOKUP(VLOOKUP($A146, 'E4 TB Allocation Details'!$A$18:$L$214, MATCH("Misc ID", 'E4 TB Allocation Details'!$A$18:$L$18, 0),FALSE), 'E2 Allocators'!$B$15:$W$358, MATCH('O5 Details by Class &amp; Accounts'!BK$18, 'E2 Allocators'!$B$15:$W$15, 0),FALSE)*$E146)</f>
        <v>0</v>
      </c>
      <c r="BL146" s="2186">
        <f>IF(ISERROR(VLOOKUP(VLOOKUP($A146, 'E4 TB Allocation Details'!$A$18:$L$214, MATCH("Misc ID", 'E4 TB Allocation Details'!$A$18:$L$18, 0),FALSE), 'E2 Allocators'!$B$15:$W$358, MATCH('O5 Details by Class &amp; Accounts'!BL$18, 'E2 Allocators'!$B$15:$W$15, 0),FALSE)*$E146), 0, VLOOKUP(VLOOKUP($A146, 'E4 TB Allocation Details'!$A$18:$L$214, MATCH("Misc ID", 'E4 TB Allocation Details'!$A$18:$L$18, 0),FALSE), 'E2 Allocators'!$B$15:$W$358, MATCH('O5 Details by Class &amp; Accounts'!BL$18, 'E2 Allocators'!$B$15:$W$15, 0),FALSE)*$E146)</f>
        <v>0</v>
      </c>
      <c r="BM146" s="2186">
        <f>IF(ISERROR(VLOOKUP(VLOOKUP($A146, 'E4 TB Allocation Details'!$A$18:$L$214, MATCH("Misc ID", 'E4 TB Allocation Details'!$A$18:$L$18, 0),FALSE), 'E2 Allocators'!$B$15:$W$358, MATCH('O5 Details by Class &amp; Accounts'!BM$18, 'E2 Allocators'!$B$15:$W$15, 0),FALSE)*$E146), 0, VLOOKUP(VLOOKUP($A146, 'E4 TB Allocation Details'!$A$18:$L$214, MATCH("Misc ID", 'E4 TB Allocation Details'!$A$18:$L$18, 0),FALSE), 'E2 Allocators'!$B$15:$W$358, MATCH('O5 Details by Class &amp; Accounts'!BM$18, 'E2 Allocators'!$B$15:$W$15, 0),FALSE)*$E146)</f>
        <v>0</v>
      </c>
      <c r="BN146" s="2186">
        <f>IF(ISERROR(VLOOKUP(VLOOKUP($A146, 'E4 TB Allocation Details'!$A$18:$L$214, MATCH("Misc ID", 'E4 TB Allocation Details'!$A$18:$L$18, 0),FALSE), 'E2 Allocators'!$B$15:$W$358, MATCH('O5 Details by Class &amp; Accounts'!BN$18, 'E2 Allocators'!$B$15:$W$15, 0),FALSE)*$E146), 0, VLOOKUP(VLOOKUP($A146, 'E4 TB Allocation Details'!$A$18:$L$214, MATCH("Misc ID", 'E4 TB Allocation Details'!$A$18:$L$18, 0),FALSE), 'E2 Allocators'!$B$15:$W$358, MATCH('O5 Details by Class &amp; Accounts'!BN$18, 'E2 Allocators'!$B$15:$W$15, 0),FALSE)*$E146)</f>
        <v>0</v>
      </c>
      <c r="BO146" s="2186">
        <f>IF(ISERROR(VLOOKUP(VLOOKUP($A146, 'E4 TB Allocation Details'!$A$18:$L$214, MATCH("Misc ID", 'E4 TB Allocation Details'!$A$18:$L$18, 0),FALSE), 'E2 Allocators'!$B$15:$W$358, MATCH('O5 Details by Class &amp; Accounts'!BO$18, 'E2 Allocators'!$B$15:$W$15, 0),FALSE)*$E146), 0, VLOOKUP(VLOOKUP($A146, 'E4 TB Allocation Details'!$A$18:$L$214, MATCH("Misc ID", 'E4 TB Allocation Details'!$A$18:$L$18, 0),FALSE), 'E2 Allocators'!$B$15:$W$358, MATCH('O5 Details by Class &amp; Accounts'!BO$18, 'E2 Allocators'!$B$15:$W$15, 0),FALSE)*$E146)</f>
        <v>0</v>
      </c>
      <c r="BP146" s="2186">
        <f>IF(ISERROR(VLOOKUP(VLOOKUP($A146, 'E4 TB Allocation Details'!$A$18:$L$214, MATCH("Misc ID", 'E4 TB Allocation Details'!$A$18:$L$18, 0),FALSE), 'E2 Allocators'!$B$15:$W$358, MATCH('O5 Details by Class &amp; Accounts'!BP$18, 'E2 Allocators'!$B$15:$W$15, 0),FALSE)*$E146), 0, VLOOKUP(VLOOKUP($A146, 'E4 TB Allocation Details'!$A$18:$L$214, MATCH("Misc ID", 'E4 TB Allocation Details'!$A$18:$L$18, 0),FALSE), 'E2 Allocators'!$B$15:$W$358, MATCH('O5 Details by Class &amp; Accounts'!BP$18, 'E2 Allocators'!$B$15:$W$15, 0),FALSE)*$E146)</f>
        <v>0</v>
      </c>
      <c r="BQ146" s="2186">
        <f>IF(ISERROR(VLOOKUP(VLOOKUP($A146, 'E4 TB Allocation Details'!$A$18:$L$214, MATCH("Misc ID", 'E4 TB Allocation Details'!$A$18:$L$18, 0),FALSE), 'E2 Allocators'!$B$15:$W$358, MATCH('O5 Details by Class &amp; Accounts'!BQ$18, 'E2 Allocators'!$B$15:$W$15, 0),FALSE)*$E146), 0, VLOOKUP(VLOOKUP($A146, 'E4 TB Allocation Details'!$A$18:$L$214, MATCH("Misc ID", 'E4 TB Allocation Details'!$A$18:$L$18, 0),FALSE), 'E2 Allocators'!$B$15:$W$358, MATCH('O5 Details by Class &amp; Accounts'!BQ$18, 'E2 Allocators'!$B$15:$W$15, 0),FALSE)*$E146)</f>
        <v>0</v>
      </c>
      <c r="BR146" s="2186">
        <f>IF(ISERROR(VLOOKUP(VLOOKUP($A146, 'E4 TB Allocation Details'!$A$18:$L$214, MATCH("Misc ID", 'E4 TB Allocation Details'!$A$18:$L$18, 0),FALSE), 'E2 Allocators'!$B$15:$W$358, MATCH('O5 Details by Class &amp; Accounts'!BR$18, 'E2 Allocators'!$B$15:$W$15, 0),FALSE)*$E146), 0, VLOOKUP(VLOOKUP($A146, 'E4 TB Allocation Details'!$A$18:$L$214, MATCH("Misc ID", 'E4 TB Allocation Details'!$A$18:$L$18, 0),FALSE), 'E2 Allocators'!$B$15:$W$358, MATCH('O5 Details by Class &amp; Accounts'!BR$18, 'E2 Allocators'!$B$15:$W$15, 0),FALSE)*$E146)</f>
        <v>0</v>
      </c>
      <c r="BS146" s="2186">
        <f t="shared" si="41"/>
        <v>0</v>
      </c>
      <c r="BT146" s="2186">
        <f>IF(ISERROR(VLOOKUP(VLOOKUP($A146, 'E4 TB Allocation Details'!$A$18:$L$214, MATCH("A &amp; G ID", 'E4 TB Allocation Details'!$A$18:$L$18, 0),FALSE), 'E2 Allocators'!$B$15:$W$358, MATCH('O5 Details by Class &amp; Accounts'!BT$18, 'E2 Allocators'!$B$15:$W$15, 0),FALSE)*$E146), 0, VLOOKUP(VLOOKUP($A146, 'E4 TB Allocation Details'!$A$18:$L$214, MATCH("A &amp; G ID", 'E4 TB Allocation Details'!$A$18:$L$18, 0),FALSE), 'E2 Allocators'!$B$15:$W$358, MATCH('O5 Details by Class &amp; Accounts'!BT$18, 'E2 Allocators'!$B$15:$W$15, 0),FALSE)*$E146)</f>
        <v>0</v>
      </c>
      <c r="BU146" s="2186">
        <f>IF(ISERROR(VLOOKUP(VLOOKUP($A146, 'E4 TB Allocation Details'!$A$18:$L$214, MATCH("A &amp; G ID", 'E4 TB Allocation Details'!$A$18:$L$18, 0),FALSE), 'E2 Allocators'!$B$15:$W$358, MATCH('O5 Details by Class &amp; Accounts'!BU$18, 'E2 Allocators'!$B$15:$W$15, 0),FALSE)*$E146), 0, VLOOKUP(VLOOKUP($A146, 'E4 TB Allocation Details'!$A$18:$L$214, MATCH("A &amp; G ID", 'E4 TB Allocation Details'!$A$18:$L$18, 0),FALSE), 'E2 Allocators'!$B$15:$W$358, MATCH('O5 Details by Class &amp; Accounts'!BU$18, 'E2 Allocators'!$B$15:$W$15, 0),FALSE)*$E146)</f>
        <v>0</v>
      </c>
      <c r="BV146" s="2186">
        <f>IF(ISERROR(VLOOKUP(VLOOKUP($A146, 'E4 TB Allocation Details'!$A$18:$L$214, MATCH("A &amp; G ID", 'E4 TB Allocation Details'!$A$18:$L$18, 0),FALSE), 'E2 Allocators'!$B$15:$W$358, MATCH('O5 Details by Class &amp; Accounts'!BV$18, 'E2 Allocators'!$B$15:$W$15, 0),FALSE)*$E146), 0, VLOOKUP(VLOOKUP($A146, 'E4 TB Allocation Details'!$A$18:$L$214, MATCH("A &amp; G ID", 'E4 TB Allocation Details'!$A$18:$L$18, 0),FALSE), 'E2 Allocators'!$B$15:$W$358, MATCH('O5 Details by Class &amp; Accounts'!BV$18, 'E2 Allocators'!$B$15:$W$15, 0),FALSE)*$E146)</f>
        <v>0</v>
      </c>
      <c r="BW146" s="2186">
        <f>IF(ISERROR(VLOOKUP(VLOOKUP($A146, 'E4 TB Allocation Details'!$A$18:$L$214, MATCH("A &amp; G ID", 'E4 TB Allocation Details'!$A$18:$L$18, 0),FALSE), 'E2 Allocators'!$B$15:$W$358, MATCH('O5 Details by Class &amp; Accounts'!BW$18, 'E2 Allocators'!$B$15:$W$15, 0),FALSE)*$E146), 0, VLOOKUP(VLOOKUP($A146, 'E4 TB Allocation Details'!$A$18:$L$214, MATCH("A &amp; G ID", 'E4 TB Allocation Details'!$A$18:$L$18, 0),FALSE), 'E2 Allocators'!$B$15:$W$358, MATCH('O5 Details by Class &amp; Accounts'!BW$18, 'E2 Allocators'!$B$15:$W$15, 0),FALSE)*$E146)</f>
        <v>0</v>
      </c>
      <c r="BX146" s="2186">
        <f>IF(ISERROR(VLOOKUP(VLOOKUP($A146, 'E4 TB Allocation Details'!$A$18:$L$214, MATCH("A &amp; G ID", 'E4 TB Allocation Details'!$A$18:$L$18, 0),FALSE), 'E2 Allocators'!$B$15:$W$358, MATCH('O5 Details by Class &amp; Accounts'!BX$18, 'E2 Allocators'!$B$15:$W$15, 0),FALSE)*$E146), 0, VLOOKUP(VLOOKUP($A146, 'E4 TB Allocation Details'!$A$18:$L$214, MATCH("A &amp; G ID", 'E4 TB Allocation Details'!$A$18:$L$18, 0),FALSE), 'E2 Allocators'!$B$15:$W$358, MATCH('O5 Details by Class &amp; Accounts'!BX$18, 'E2 Allocators'!$B$15:$W$15, 0),FALSE)*$E146)</f>
        <v>0</v>
      </c>
      <c r="BY146" s="2186">
        <f>IF(ISERROR(VLOOKUP(VLOOKUP($A146, 'E4 TB Allocation Details'!$A$18:$L$214, MATCH("A &amp; G ID", 'E4 TB Allocation Details'!$A$18:$L$18, 0),FALSE), 'E2 Allocators'!$B$15:$W$358, MATCH('O5 Details by Class &amp; Accounts'!BY$18, 'E2 Allocators'!$B$15:$W$15, 0),FALSE)*$E146), 0, VLOOKUP(VLOOKUP($A146, 'E4 TB Allocation Details'!$A$18:$L$214, MATCH("A &amp; G ID", 'E4 TB Allocation Details'!$A$18:$L$18, 0),FALSE), 'E2 Allocators'!$B$15:$W$358, MATCH('O5 Details by Class &amp; Accounts'!BY$18, 'E2 Allocators'!$B$15:$W$15, 0),FALSE)*$E146)</f>
        <v>0</v>
      </c>
      <c r="BZ146" s="2186">
        <f>IF(ISERROR(VLOOKUP(VLOOKUP($A146, 'E4 TB Allocation Details'!$A$18:$L$214, MATCH("A &amp; G ID", 'E4 TB Allocation Details'!$A$18:$L$18, 0),FALSE), 'E2 Allocators'!$B$15:$W$358, MATCH('O5 Details by Class &amp; Accounts'!BZ$18, 'E2 Allocators'!$B$15:$W$15, 0),FALSE)*$E146), 0, VLOOKUP(VLOOKUP($A146, 'E4 TB Allocation Details'!$A$18:$L$214, MATCH("A &amp; G ID", 'E4 TB Allocation Details'!$A$18:$L$18, 0),FALSE), 'E2 Allocators'!$B$15:$W$358, MATCH('O5 Details by Class &amp; Accounts'!BZ$18, 'E2 Allocators'!$B$15:$W$15, 0),FALSE)*$E146)</f>
        <v>0</v>
      </c>
      <c r="CA146" s="2186">
        <f>IF(ISERROR(VLOOKUP(VLOOKUP($A146, 'E4 TB Allocation Details'!$A$18:$L$214, MATCH("A &amp; G ID", 'E4 TB Allocation Details'!$A$18:$L$18, 0),FALSE), 'E2 Allocators'!$B$15:$W$358, MATCH('O5 Details by Class &amp; Accounts'!CA$18, 'E2 Allocators'!$B$15:$W$15, 0),FALSE)*$E146), 0, VLOOKUP(VLOOKUP($A146, 'E4 TB Allocation Details'!$A$18:$L$214, MATCH("A &amp; G ID", 'E4 TB Allocation Details'!$A$18:$L$18, 0),FALSE), 'E2 Allocators'!$B$15:$W$358, MATCH('O5 Details by Class &amp; Accounts'!CA$18, 'E2 Allocators'!$B$15:$W$15, 0),FALSE)*$E146)</f>
        <v>0</v>
      </c>
      <c r="CB146" s="2186">
        <f>IF(ISERROR(VLOOKUP(VLOOKUP($A146, 'E4 TB Allocation Details'!$A$18:$L$214, MATCH("A &amp; G ID", 'E4 TB Allocation Details'!$A$18:$L$18, 0),FALSE), 'E2 Allocators'!$B$15:$W$358, MATCH('O5 Details by Class &amp; Accounts'!CB$18, 'E2 Allocators'!$B$15:$W$15, 0),FALSE)*$E146), 0, VLOOKUP(VLOOKUP($A146, 'E4 TB Allocation Details'!$A$18:$L$214, MATCH("A &amp; G ID", 'E4 TB Allocation Details'!$A$18:$L$18, 0),FALSE), 'E2 Allocators'!$B$15:$W$358, MATCH('O5 Details by Class &amp; Accounts'!CB$18, 'E2 Allocators'!$B$15:$W$15, 0),FALSE)*$E146)</f>
        <v>0</v>
      </c>
      <c r="CC146" s="2186">
        <f>IF(ISERROR(VLOOKUP(VLOOKUP($A146, 'E4 TB Allocation Details'!$A$18:$L$214, MATCH("A &amp; G ID", 'E4 TB Allocation Details'!$A$18:$L$18, 0),FALSE), 'E2 Allocators'!$B$15:$W$358, MATCH('O5 Details by Class &amp; Accounts'!CC$18, 'E2 Allocators'!$B$15:$W$15, 0),FALSE)*$E146), 0, VLOOKUP(VLOOKUP($A146, 'E4 TB Allocation Details'!$A$18:$L$214, MATCH("A &amp; G ID", 'E4 TB Allocation Details'!$A$18:$L$18, 0),FALSE), 'E2 Allocators'!$B$15:$W$358, MATCH('O5 Details by Class &amp; Accounts'!CC$18, 'E2 Allocators'!$B$15:$W$15, 0),FALSE)*$E146)</f>
        <v>0</v>
      </c>
      <c r="CD146" s="2186">
        <f>IF(ISERROR(VLOOKUP(VLOOKUP($A146, 'E4 TB Allocation Details'!$A$18:$L$214, MATCH("A &amp; G ID", 'E4 TB Allocation Details'!$A$18:$L$18, 0),FALSE), 'E2 Allocators'!$B$15:$W$358, MATCH('O5 Details by Class &amp; Accounts'!CD$18, 'E2 Allocators'!$B$15:$W$15, 0),FALSE)*$E146), 0, VLOOKUP(VLOOKUP($A146, 'E4 TB Allocation Details'!$A$18:$L$214, MATCH("A &amp; G ID", 'E4 TB Allocation Details'!$A$18:$L$18, 0),FALSE), 'E2 Allocators'!$B$15:$W$358, MATCH('O5 Details by Class &amp; Accounts'!CD$18, 'E2 Allocators'!$B$15:$W$15, 0),FALSE)*$E146)</f>
        <v>0</v>
      </c>
      <c r="CE146" s="2186">
        <f>IF(ISERROR(VLOOKUP(VLOOKUP($A146, 'E4 TB Allocation Details'!$A$18:$L$214, MATCH("A &amp; G ID", 'E4 TB Allocation Details'!$A$18:$L$18, 0),FALSE), 'E2 Allocators'!$B$15:$W$358, MATCH('O5 Details by Class &amp; Accounts'!CE$18, 'E2 Allocators'!$B$15:$W$15, 0),FALSE)*$E146), 0, VLOOKUP(VLOOKUP($A146, 'E4 TB Allocation Details'!$A$18:$L$214, MATCH("A &amp; G ID", 'E4 TB Allocation Details'!$A$18:$L$18, 0),FALSE), 'E2 Allocators'!$B$15:$W$358, MATCH('O5 Details by Class &amp; Accounts'!CE$18, 'E2 Allocators'!$B$15:$W$15, 0),FALSE)*$E146)</f>
        <v>0</v>
      </c>
      <c r="CF146" s="2186">
        <f>IF(ISERROR(VLOOKUP(VLOOKUP($A146, 'E4 TB Allocation Details'!$A$18:$L$214, MATCH("A &amp; G ID", 'E4 TB Allocation Details'!$A$18:$L$18, 0),FALSE), 'E2 Allocators'!$B$15:$W$358, MATCH('O5 Details by Class &amp; Accounts'!CF$18, 'E2 Allocators'!$B$15:$W$15, 0),FALSE)*$E146), 0, VLOOKUP(VLOOKUP($A146, 'E4 TB Allocation Details'!$A$18:$L$214, MATCH("A &amp; G ID", 'E4 TB Allocation Details'!$A$18:$L$18, 0),FALSE), 'E2 Allocators'!$B$15:$W$358, MATCH('O5 Details by Class &amp; Accounts'!CF$18, 'E2 Allocators'!$B$15:$W$15, 0),FALSE)*$E146)</f>
        <v>0</v>
      </c>
      <c r="CG146" s="2186">
        <f>IF(ISERROR(VLOOKUP(VLOOKUP($A146, 'E4 TB Allocation Details'!$A$18:$L$214, MATCH("A &amp; G ID", 'E4 TB Allocation Details'!$A$18:$L$18, 0),FALSE), 'E2 Allocators'!$B$15:$W$358, MATCH('O5 Details by Class &amp; Accounts'!CG$18, 'E2 Allocators'!$B$15:$W$15, 0),FALSE)*$E146), 0, VLOOKUP(VLOOKUP($A146, 'E4 TB Allocation Details'!$A$18:$L$214, MATCH("A &amp; G ID", 'E4 TB Allocation Details'!$A$18:$L$18, 0),FALSE), 'E2 Allocators'!$B$15:$W$358, MATCH('O5 Details by Class &amp; Accounts'!CG$18, 'E2 Allocators'!$B$15:$W$15, 0),FALSE)*$E146)</f>
        <v>0</v>
      </c>
      <c r="CH146" s="2186">
        <f>IF(ISERROR(VLOOKUP(VLOOKUP($A146, 'E4 TB Allocation Details'!$A$18:$L$214, MATCH("A &amp; G ID", 'E4 TB Allocation Details'!$A$18:$L$18, 0),FALSE), 'E2 Allocators'!$B$15:$W$358, MATCH('O5 Details by Class &amp; Accounts'!CH$18, 'E2 Allocators'!$B$15:$W$15, 0),FALSE)*$E146), 0, VLOOKUP(VLOOKUP($A146, 'E4 TB Allocation Details'!$A$18:$L$214, MATCH("A &amp; G ID", 'E4 TB Allocation Details'!$A$18:$L$18, 0),FALSE), 'E2 Allocators'!$B$15:$W$358, MATCH('O5 Details by Class &amp; Accounts'!CH$18, 'E2 Allocators'!$B$15:$W$15, 0),FALSE)*$E146)</f>
        <v>0</v>
      </c>
      <c r="CI146" s="2186">
        <f>IF(ISERROR(VLOOKUP(VLOOKUP($A146, 'E4 TB Allocation Details'!$A$18:$L$214, MATCH("A &amp; G ID", 'E4 TB Allocation Details'!$A$18:$L$18, 0),FALSE), 'E2 Allocators'!$B$15:$W$358, MATCH('O5 Details by Class &amp; Accounts'!CI$18, 'E2 Allocators'!$B$15:$W$15, 0),FALSE)*$E146), 0, VLOOKUP(VLOOKUP($A146, 'E4 TB Allocation Details'!$A$18:$L$214, MATCH("A &amp; G ID", 'E4 TB Allocation Details'!$A$18:$L$18, 0),FALSE), 'E2 Allocators'!$B$15:$W$358, MATCH('O5 Details by Class &amp; Accounts'!CI$18, 'E2 Allocators'!$B$15:$W$15, 0),FALSE)*$E146)</f>
        <v>0</v>
      </c>
      <c r="CJ146" s="2186">
        <f>IF(ISERROR(VLOOKUP(VLOOKUP($A146, 'E4 TB Allocation Details'!$A$18:$L$214, MATCH("A &amp; G ID", 'E4 TB Allocation Details'!$A$18:$L$18, 0),FALSE), 'E2 Allocators'!$B$15:$W$358, MATCH('O5 Details by Class &amp; Accounts'!CJ$18, 'E2 Allocators'!$B$15:$W$15, 0),FALSE)*$E146), 0, VLOOKUP(VLOOKUP($A146, 'E4 TB Allocation Details'!$A$18:$L$214, MATCH("A &amp; G ID", 'E4 TB Allocation Details'!$A$18:$L$18, 0),FALSE), 'E2 Allocators'!$B$15:$W$358, MATCH('O5 Details by Class &amp; Accounts'!CJ$18, 'E2 Allocators'!$B$15:$W$15, 0),FALSE)*$E146)</f>
        <v>0</v>
      </c>
      <c r="CK146" s="2186">
        <f>IF(ISERROR(VLOOKUP(VLOOKUP($A146, 'E4 TB Allocation Details'!$A$18:$L$214, MATCH("A &amp; G ID", 'E4 TB Allocation Details'!$A$18:$L$18, 0),FALSE), 'E2 Allocators'!$B$15:$W$358, MATCH('O5 Details by Class &amp; Accounts'!CK$18, 'E2 Allocators'!$B$15:$W$15, 0),FALSE)*$E146), 0, VLOOKUP(VLOOKUP($A146, 'E4 TB Allocation Details'!$A$18:$L$214, MATCH("A &amp; G ID", 'E4 TB Allocation Details'!$A$18:$L$18, 0),FALSE), 'E2 Allocators'!$B$15:$W$358, MATCH('O5 Details by Class &amp; Accounts'!CK$18, 'E2 Allocators'!$B$15:$W$15, 0),FALSE)*$E146)</f>
        <v>0</v>
      </c>
      <c r="CL146" s="2186">
        <f>IF(ISERROR(VLOOKUP(VLOOKUP($A146, 'E4 TB Allocation Details'!$A$18:$L$214, MATCH("A &amp; G ID", 'E4 TB Allocation Details'!$A$18:$L$18, 0),FALSE), 'E2 Allocators'!$B$15:$W$358, MATCH('O5 Details by Class &amp; Accounts'!CL$18, 'E2 Allocators'!$B$15:$W$15, 0),FALSE)*$E146), 0, VLOOKUP(VLOOKUP($A146, 'E4 TB Allocation Details'!$A$18:$L$214, MATCH("A &amp; G ID", 'E4 TB Allocation Details'!$A$18:$L$18, 0),FALSE), 'E2 Allocators'!$B$15:$W$358, MATCH('O5 Details by Class &amp; Accounts'!CL$18, 'E2 Allocators'!$B$15:$W$15, 0),FALSE)*$E146)</f>
        <v>0</v>
      </c>
      <c r="CM146" s="2186">
        <f>IF(ISERROR(VLOOKUP(VLOOKUP($A146, 'E4 TB Allocation Details'!$A$18:$L$214, MATCH("A &amp; G ID", 'E4 TB Allocation Details'!$A$18:$L$18, 0),FALSE), 'E2 Allocators'!$B$15:$W$358, MATCH('O5 Details by Class &amp; Accounts'!CM$18, 'E2 Allocators'!$B$15:$W$15, 0),FALSE)*$E146), 0, VLOOKUP(VLOOKUP($A146, 'E4 TB Allocation Details'!$A$18:$L$214, MATCH("A &amp; G ID", 'E4 TB Allocation Details'!$A$18:$L$18, 0),FALSE), 'E2 Allocators'!$B$15:$W$358, MATCH('O5 Details by Class &amp; Accounts'!CM$18, 'E2 Allocators'!$B$15:$W$15, 0),FALSE)*$E146)</f>
        <v>0</v>
      </c>
      <c r="CN146" s="2186">
        <f t="shared" si="42"/>
        <v>0</v>
      </c>
      <c r="CO146" s="2187">
        <f t="shared" si="43"/>
        <v>0</v>
      </c>
      <c r="CQ146" s="1625" t="s">
        <v>774</v>
      </c>
    </row>
    <row r="147" spans="1:95" s="54" customFormat="1" ht="12.75" x14ac:dyDescent="0.2">
      <c r="A147" s="991">
        <v>5070</v>
      </c>
      <c r="B147" s="990" t="s">
        <v>1578</v>
      </c>
      <c r="C147" s="2184">
        <f>IF(ISERROR(VLOOKUP($A147,'I3 TB Data'!$A$19:$H$483,MATCH('O5 Details by Class &amp; Accounts'!$C$18, 'I3 TB Data'!$A$19:$H$19,0),0)), 0, VLOOKUP($A147,'I3 TB Data'!$A$19:$H$483,MATCH('O5 Details by Class &amp; Accounts'!$C$18,'I3 TB Data'!$A$19:$H$19,0),0))</f>
        <v>406645.83</v>
      </c>
      <c r="D147" s="2185"/>
      <c r="E147" s="2184">
        <f t="shared" si="44"/>
        <v>406645.83</v>
      </c>
      <c r="F147" s="2186">
        <f>IF(ISERROR(VLOOKUP($A147, 'E1 Categorization'!A33:E124, MATCH("Customer Component", 'E1 Categorization'!$A$33:$E$33,0), 0)), 0, IF(VLOOKUP($A147, 'E1 Categorization'!A33:E124, MATCH("Customer Component", 'E1 Categorization'!$A$33:$E$33,0), 0)=0, 'O5 Details by Class &amp; Accounts'!$E147, IF(AND(VLOOKUP($A147, 'E1 Categorization'!A33:E124, MATCH("Customer Component", 'E1 Categorization'!$A$33:$E$33,0), 0) &gt;0, VLOOKUP($A147, 'E1 Categorization'!A33:E124, MATCH("Customer Component", 'E1 Categorization'!$A$33:$E$33,0), 0)&lt;1), 'O5 Details by Class &amp; Accounts'!$E147*(1-VLOOKUP($A147, 'E1 Categorization'!A33:E124, MATCH("Customer Component", 'E1 Categorization'!$A$33:$E$33,0), 0)), 0)))</f>
        <v>0</v>
      </c>
      <c r="G147" s="2186">
        <f>IF(ISERROR(VLOOKUP($A147, 'E1 Categorization'!A33:E124, MATCH("Customer Component", 'E1 Categorization'!$A$33:$E$33,0), 0)),0, IF(VLOOKUP($A147, 'E1 Categorization'!A33:E124, MATCH("Customer Component", 'E1 Categorization'!$A$33:$E$33,0), 0)=0, 0, IF(AND(VLOOKUP($A147, 'E1 Categorization'!A33:E124, MATCH("Customer Component", 'E1 Categorization'!$A$33:$E$33,0), 0) &gt;0, VLOOKUP($A147, 'E1 Categorization'!A33:E124, MATCH("Customer Component", 'E1 Categorization'!$A$33:$E$33,0), 0)&lt;1), 'O5 Details by Class &amp; Accounts'!$E147*(VLOOKUP($A147, 'E1 Categorization'!A33:E124, MATCH("Customer Component", 'E1 Categorization'!$A$33:$E$33,0), 0)), 'O5 Details by Class &amp; Accounts'!$E147)))</f>
        <v>406645.83</v>
      </c>
      <c r="H147" s="2186">
        <f t="shared" si="38"/>
        <v>406645.83</v>
      </c>
      <c r="I147" s="2186">
        <f>IF(ISERROR(VLOOKUP(VLOOKUP($A147, 'E4 TB Allocation Details'!$A$18:$L$214, MATCH("Demand ID", 'E4 TB Allocation Details'!$A$18:$L$18, 0),FALSE), 'E2 Allocators'!$B$15:$W$358, MATCH('O5 Details by Class &amp; Accounts'!I$18, 'E2 Allocators'!$B$15:$W$15, 0),FALSE)*$F147), 0, VLOOKUP(VLOOKUP($A147, 'E4 TB Allocation Details'!$A$18:$L$214, MATCH("Demand ID", 'E4 TB Allocation Details'!$A$18:$L$18, 0),FALSE), 'E2 Allocators'!$B$15:$W$358, MATCH('O5 Details by Class &amp; Accounts'!I$18, 'E2 Allocators'!$B$15:$W$15, 0),FALSE)*$F147)</f>
        <v>0</v>
      </c>
      <c r="J147" s="2186">
        <f>IF(ISERROR(VLOOKUP(VLOOKUP($A147, 'E4 TB Allocation Details'!$A$18:$L$214, MATCH("Demand ID", 'E4 TB Allocation Details'!$A$18:$L$18, 0),FALSE), 'E2 Allocators'!$B$15:$W$358, MATCH('O5 Details by Class &amp; Accounts'!J$18, 'E2 Allocators'!$B$15:$W$15, 0),FALSE)*$F147), 0, VLOOKUP(VLOOKUP($A147, 'E4 TB Allocation Details'!$A$18:$L$214, MATCH("Demand ID", 'E4 TB Allocation Details'!$A$18:$L$18, 0),FALSE), 'E2 Allocators'!$B$15:$W$358, MATCH('O5 Details by Class &amp; Accounts'!J$18, 'E2 Allocators'!$B$15:$W$15, 0),FALSE)*$F147)</f>
        <v>0</v>
      </c>
      <c r="K147" s="2186">
        <f>IF(ISERROR(VLOOKUP(VLOOKUP($A147, 'E4 TB Allocation Details'!$A$18:$L$214, MATCH("Demand ID", 'E4 TB Allocation Details'!$A$18:$L$18, 0),FALSE), 'E2 Allocators'!$B$15:$W$358, MATCH('O5 Details by Class &amp; Accounts'!K$18, 'E2 Allocators'!$B$15:$W$15, 0),FALSE)*$F147), 0, VLOOKUP(VLOOKUP($A147, 'E4 TB Allocation Details'!$A$18:$L$214, MATCH("Demand ID", 'E4 TB Allocation Details'!$A$18:$L$18, 0),FALSE), 'E2 Allocators'!$B$15:$W$358, MATCH('O5 Details by Class &amp; Accounts'!K$18, 'E2 Allocators'!$B$15:$W$15, 0),FALSE)*$F147)</f>
        <v>0</v>
      </c>
      <c r="L147" s="2186">
        <f>IF(ISERROR(VLOOKUP(VLOOKUP($A147, 'E4 TB Allocation Details'!$A$18:$L$214, MATCH("Demand ID", 'E4 TB Allocation Details'!$A$18:$L$18, 0),FALSE), 'E2 Allocators'!$B$15:$W$358, MATCH('O5 Details by Class &amp; Accounts'!L$18, 'E2 Allocators'!$B$15:$W$15, 0),FALSE)*$F147), 0, VLOOKUP(VLOOKUP($A147, 'E4 TB Allocation Details'!$A$18:$L$214, MATCH("Demand ID", 'E4 TB Allocation Details'!$A$18:$L$18, 0),FALSE), 'E2 Allocators'!$B$15:$W$358, MATCH('O5 Details by Class &amp; Accounts'!L$18, 'E2 Allocators'!$B$15:$W$15, 0),FALSE)*$F147)</f>
        <v>0</v>
      </c>
      <c r="M147" s="2186">
        <f>IF(ISERROR(VLOOKUP(VLOOKUP($A147, 'E4 TB Allocation Details'!$A$18:$L$214, MATCH("Demand ID", 'E4 TB Allocation Details'!$A$18:$L$18, 0),FALSE), 'E2 Allocators'!$B$15:$W$358, MATCH('O5 Details by Class &amp; Accounts'!M$18, 'E2 Allocators'!$B$15:$W$15, 0),FALSE)*$F147), 0, VLOOKUP(VLOOKUP($A147, 'E4 TB Allocation Details'!$A$18:$L$214, MATCH("Demand ID", 'E4 TB Allocation Details'!$A$18:$L$18, 0),FALSE), 'E2 Allocators'!$B$15:$W$358, MATCH('O5 Details by Class &amp; Accounts'!M$18, 'E2 Allocators'!$B$15:$W$15, 0),FALSE)*$F147)</f>
        <v>0</v>
      </c>
      <c r="N147" s="2186">
        <f>IF(ISERROR(VLOOKUP(VLOOKUP($A147, 'E4 TB Allocation Details'!$A$18:$L$214, MATCH("Demand ID", 'E4 TB Allocation Details'!$A$18:$L$18, 0),FALSE), 'E2 Allocators'!$B$15:$W$358, MATCH('O5 Details by Class &amp; Accounts'!N$18, 'E2 Allocators'!$B$15:$W$15, 0),FALSE)*$F147), 0, VLOOKUP(VLOOKUP($A147, 'E4 TB Allocation Details'!$A$18:$L$214, MATCH("Demand ID", 'E4 TB Allocation Details'!$A$18:$L$18, 0),FALSE), 'E2 Allocators'!$B$15:$W$358, MATCH('O5 Details by Class &amp; Accounts'!N$18, 'E2 Allocators'!$B$15:$W$15, 0),FALSE)*$F147)</f>
        <v>0</v>
      </c>
      <c r="O147" s="2186">
        <f>IF(ISERROR(VLOOKUP(VLOOKUP($A147, 'E4 TB Allocation Details'!$A$18:$L$214, MATCH("Demand ID", 'E4 TB Allocation Details'!$A$18:$L$18, 0),FALSE), 'E2 Allocators'!$B$15:$W$358, MATCH('O5 Details by Class &amp; Accounts'!O$18, 'E2 Allocators'!$B$15:$W$15, 0),FALSE)*$F147), 0, VLOOKUP(VLOOKUP($A147, 'E4 TB Allocation Details'!$A$18:$L$214, MATCH("Demand ID", 'E4 TB Allocation Details'!$A$18:$L$18, 0),FALSE), 'E2 Allocators'!$B$15:$W$358, MATCH('O5 Details by Class &amp; Accounts'!O$18, 'E2 Allocators'!$B$15:$W$15, 0),FALSE)*$F147)</f>
        <v>0</v>
      </c>
      <c r="P147" s="2186">
        <f>IF(ISERROR(VLOOKUP(VLOOKUP($A147, 'E4 TB Allocation Details'!$A$18:$L$214, MATCH("Demand ID", 'E4 TB Allocation Details'!$A$18:$L$18, 0),FALSE), 'E2 Allocators'!$B$15:$W$358, MATCH('O5 Details by Class &amp; Accounts'!P$18, 'E2 Allocators'!$B$15:$W$15, 0),FALSE)*$F147), 0, VLOOKUP(VLOOKUP($A147, 'E4 TB Allocation Details'!$A$18:$L$214, MATCH("Demand ID", 'E4 TB Allocation Details'!$A$18:$L$18, 0),FALSE), 'E2 Allocators'!$B$15:$W$358, MATCH('O5 Details by Class &amp; Accounts'!P$18, 'E2 Allocators'!$B$15:$W$15, 0),FALSE)*$F147)</f>
        <v>0</v>
      </c>
      <c r="Q147" s="2186">
        <f>IF(ISERROR(VLOOKUP(VLOOKUP($A147, 'E4 TB Allocation Details'!$A$18:$L$214, MATCH("Demand ID", 'E4 TB Allocation Details'!$A$18:$L$18, 0),FALSE), 'E2 Allocators'!$B$15:$W$358, MATCH('O5 Details by Class &amp; Accounts'!Q$18, 'E2 Allocators'!$B$15:$W$15, 0),FALSE)*$F147), 0, VLOOKUP(VLOOKUP($A147, 'E4 TB Allocation Details'!$A$18:$L$214, MATCH("Demand ID", 'E4 TB Allocation Details'!$A$18:$L$18, 0),FALSE), 'E2 Allocators'!$B$15:$W$358, MATCH('O5 Details by Class &amp; Accounts'!Q$18, 'E2 Allocators'!$B$15:$W$15, 0),FALSE)*$F147)</f>
        <v>0</v>
      </c>
      <c r="R147" s="2186">
        <f>IF(ISERROR(VLOOKUP(VLOOKUP($A147, 'E4 TB Allocation Details'!$A$18:$L$214, MATCH("Demand ID", 'E4 TB Allocation Details'!$A$18:$L$18, 0),FALSE), 'E2 Allocators'!$B$15:$W$358, MATCH('O5 Details by Class &amp; Accounts'!R$18, 'E2 Allocators'!$B$15:$W$15, 0),FALSE)*$F147), 0, VLOOKUP(VLOOKUP($A147, 'E4 TB Allocation Details'!$A$18:$L$214, MATCH("Demand ID", 'E4 TB Allocation Details'!$A$18:$L$18, 0),FALSE), 'E2 Allocators'!$B$15:$W$358, MATCH('O5 Details by Class &amp; Accounts'!R$18, 'E2 Allocators'!$B$15:$W$15, 0),FALSE)*$F147)</f>
        <v>0</v>
      </c>
      <c r="S147" s="2186">
        <f>IF(ISERROR(VLOOKUP(VLOOKUP($A147, 'E4 TB Allocation Details'!$A$18:$L$214, MATCH("Demand ID", 'E4 TB Allocation Details'!$A$18:$L$18, 0),FALSE), 'E2 Allocators'!$B$15:$W$358, MATCH('O5 Details by Class &amp; Accounts'!S$18, 'E2 Allocators'!$B$15:$W$15, 0),FALSE)*$F147), 0, VLOOKUP(VLOOKUP($A147, 'E4 TB Allocation Details'!$A$18:$L$214, MATCH("Demand ID", 'E4 TB Allocation Details'!$A$18:$L$18, 0),FALSE), 'E2 Allocators'!$B$15:$W$358, MATCH('O5 Details by Class &amp; Accounts'!S$18, 'E2 Allocators'!$B$15:$W$15, 0),FALSE)*$F147)</f>
        <v>0</v>
      </c>
      <c r="T147" s="2186">
        <f>IF(ISERROR(VLOOKUP(VLOOKUP($A147, 'E4 TB Allocation Details'!$A$18:$L$214, MATCH("Demand ID", 'E4 TB Allocation Details'!$A$18:$L$18, 0),FALSE), 'E2 Allocators'!$B$15:$W$358, MATCH('O5 Details by Class &amp; Accounts'!T$18, 'E2 Allocators'!$B$15:$W$15, 0),FALSE)*$F147), 0, VLOOKUP(VLOOKUP($A147, 'E4 TB Allocation Details'!$A$18:$L$214, MATCH("Demand ID", 'E4 TB Allocation Details'!$A$18:$L$18, 0),FALSE), 'E2 Allocators'!$B$15:$W$358, MATCH('O5 Details by Class &amp; Accounts'!T$18, 'E2 Allocators'!$B$15:$W$15, 0),FALSE)*$F147)</f>
        <v>0</v>
      </c>
      <c r="U147" s="2186">
        <f>IF(ISERROR(VLOOKUP(VLOOKUP($A147, 'E4 TB Allocation Details'!$A$18:$L$214, MATCH("Demand ID", 'E4 TB Allocation Details'!$A$18:$L$18, 0),FALSE), 'E2 Allocators'!$B$15:$W$358, MATCH('O5 Details by Class &amp; Accounts'!U$18, 'E2 Allocators'!$B$15:$W$15, 0),FALSE)*$F147), 0, VLOOKUP(VLOOKUP($A147, 'E4 TB Allocation Details'!$A$18:$L$214, MATCH("Demand ID", 'E4 TB Allocation Details'!$A$18:$L$18, 0),FALSE), 'E2 Allocators'!$B$15:$W$358, MATCH('O5 Details by Class &amp; Accounts'!U$18, 'E2 Allocators'!$B$15:$W$15, 0),FALSE)*$F147)</f>
        <v>0</v>
      </c>
      <c r="V147" s="2186">
        <f>IF(ISERROR(VLOOKUP(VLOOKUP($A147, 'E4 TB Allocation Details'!$A$18:$L$214, MATCH("Demand ID", 'E4 TB Allocation Details'!$A$18:$L$18, 0),FALSE), 'E2 Allocators'!$B$15:$W$358, MATCH('O5 Details by Class &amp; Accounts'!V$18, 'E2 Allocators'!$B$15:$W$15, 0),FALSE)*$F147), 0, VLOOKUP(VLOOKUP($A147, 'E4 TB Allocation Details'!$A$18:$L$214, MATCH("Demand ID", 'E4 TB Allocation Details'!$A$18:$L$18, 0),FALSE), 'E2 Allocators'!$B$15:$W$358, MATCH('O5 Details by Class &amp; Accounts'!V$18, 'E2 Allocators'!$B$15:$W$15, 0),FALSE)*$F147)</f>
        <v>0</v>
      </c>
      <c r="W147" s="2186">
        <f>IF(ISERROR(VLOOKUP(VLOOKUP($A147, 'E4 TB Allocation Details'!$A$18:$L$214, MATCH("Demand ID", 'E4 TB Allocation Details'!$A$18:$L$18, 0),FALSE), 'E2 Allocators'!$B$15:$W$358, MATCH('O5 Details by Class &amp; Accounts'!W$18, 'E2 Allocators'!$B$15:$W$15, 0),FALSE)*$F147), 0, VLOOKUP(VLOOKUP($A147, 'E4 TB Allocation Details'!$A$18:$L$214, MATCH("Demand ID", 'E4 TB Allocation Details'!$A$18:$L$18, 0),FALSE), 'E2 Allocators'!$B$15:$W$358, MATCH('O5 Details by Class &amp; Accounts'!W$18, 'E2 Allocators'!$B$15:$W$15, 0),FALSE)*$F147)</f>
        <v>0</v>
      </c>
      <c r="X147" s="2186">
        <f>IF(ISERROR(VLOOKUP(VLOOKUP($A147, 'E4 TB Allocation Details'!$A$18:$L$214, MATCH("Demand ID", 'E4 TB Allocation Details'!$A$18:$L$18, 0),FALSE), 'E2 Allocators'!$B$15:$W$358, MATCH('O5 Details by Class &amp; Accounts'!X$18, 'E2 Allocators'!$B$15:$W$15, 0),FALSE)*$F147), 0, VLOOKUP(VLOOKUP($A147, 'E4 TB Allocation Details'!$A$18:$L$214, MATCH("Demand ID", 'E4 TB Allocation Details'!$A$18:$L$18, 0),FALSE), 'E2 Allocators'!$B$15:$W$358, MATCH('O5 Details by Class &amp; Accounts'!X$18, 'E2 Allocators'!$B$15:$W$15, 0),FALSE)*$F147)</f>
        <v>0</v>
      </c>
      <c r="Y147" s="2186">
        <f>IF(ISERROR(VLOOKUP(VLOOKUP($A147, 'E4 TB Allocation Details'!$A$18:$L$214, MATCH("Demand ID", 'E4 TB Allocation Details'!$A$18:$L$18, 0),FALSE), 'E2 Allocators'!$B$15:$W$358, MATCH('O5 Details by Class &amp; Accounts'!Y$18, 'E2 Allocators'!$B$15:$W$15, 0),FALSE)*$F147), 0, VLOOKUP(VLOOKUP($A147, 'E4 TB Allocation Details'!$A$18:$L$214, MATCH("Demand ID", 'E4 TB Allocation Details'!$A$18:$L$18, 0),FALSE), 'E2 Allocators'!$B$15:$W$358, MATCH('O5 Details by Class &amp; Accounts'!Y$18, 'E2 Allocators'!$B$15:$W$15, 0),FALSE)*$F147)</f>
        <v>0</v>
      </c>
      <c r="Z147" s="2186">
        <f>IF(ISERROR(VLOOKUP(VLOOKUP($A147, 'E4 TB Allocation Details'!$A$18:$L$214, MATCH("Demand ID", 'E4 TB Allocation Details'!$A$18:$L$18, 0),FALSE), 'E2 Allocators'!$B$15:$W$358, MATCH('O5 Details by Class &amp; Accounts'!Z$18, 'E2 Allocators'!$B$15:$W$15, 0),FALSE)*$F147), 0, VLOOKUP(VLOOKUP($A147, 'E4 TB Allocation Details'!$A$18:$L$214, MATCH("Demand ID", 'E4 TB Allocation Details'!$A$18:$L$18, 0),FALSE), 'E2 Allocators'!$B$15:$W$358, MATCH('O5 Details by Class &amp; Accounts'!Z$18, 'E2 Allocators'!$B$15:$W$15, 0),FALSE)*$F147)</f>
        <v>0</v>
      </c>
      <c r="AA147" s="2186">
        <f>IF(ISERROR(VLOOKUP(VLOOKUP($A147, 'E4 TB Allocation Details'!$A$18:$L$214, MATCH("Demand ID", 'E4 TB Allocation Details'!$A$18:$L$18, 0),FALSE), 'E2 Allocators'!$B$15:$W$358, MATCH('O5 Details by Class &amp; Accounts'!AA$18, 'E2 Allocators'!$B$15:$W$15, 0),FALSE)*$F147), 0, VLOOKUP(VLOOKUP($A147, 'E4 TB Allocation Details'!$A$18:$L$214, MATCH("Demand ID", 'E4 TB Allocation Details'!$A$18:$L$18, 0),FALSE), 'E2 Allocators'!$B$15:$W$358, MATCH('O5 Details by Class &amp; Accounts'!AA$18, 'E2 Allocators'!$B$15:$W$15, 0),FALSE)*$F147)</f>
        <v>0</v>
      </c>
      <c r="AB147" s="2186">
        <f>IF(ISERROR(VLOOKUP(VLOOKUP($A147, 'E4 TB Allocation Details'!$A$18:$L$214, MATCH("Demand ID", 'E4 TB Allocation Details'!$A$18:$L$18, 0),FALSE), 'E2 Allocators'!$B$15:$W$358, MATCH('O5 Details by Class &amp; Accounts'!AB$18, 'E2 Allocators'!$B$15:$W$15, 0),FALSE)*$F147), 0, VLOOKUP(VLOOKUP($A147, 'E4 TB Allocation Details'!$A$18:$L$214, MATCH("Demand ID", 'E4 TB Allocation Details'!$A$18:$L$18, 0),FALSE), 'E2 Allocators'!$B$15:$W$358, MATCH('O5 Details by Class &amp; Accounts'!AB$18, 'E2 Allocators'!$B$15:$W$15, 0),FALSE)*$F147)</f>
        <v>0</v>
      </c>
      <c r="AC147" s="2186">
        <f t="shared" si="39"/>
        <v>0</v>
      </c>
      <c r="AD147" s="2186">
        <f>IF(ISERROR(VLOOKUP(VLOOKUP($A147, 'E4 TB Allocation Details'!$A$18:$L$214, MATCH("Customer ID", 'E4 TB Allocation Details'!$A$18:$L$18, 0),FALSE), 'E2 Allocators'!$B$15:$W$358, MATCH('O5 Details by Class &amp; Accounts'!AD$18, 'E2 Allocators'!$B$15:$W$15, 0),FALSE)*$G147), 0, VLOOKUP(VLOOKUP($A147, 'E4 TB Allocation Details'!$A$18:$L$214, MATCH("Customer ID", 'E4 TB Allocation Details'!$A$18:$L$18, 0),FALSE), 'E2 Allocators'!$B$15:$W$358, MATCH('O5 Details by Class &amp; Accounts'!AD$18, 'E2 Allocators'!$B$15:$W$15, 0),FALSE)*$G147)</f>
        <v>300143.35071428574</v>
      </c>
      <c r="AE147" s="2186">
        <f>IF(ISERROR(VLOOKUP(VLOOKUP($A147, 'E4 TB Allocation Details'!$A$18:$L$214, MATCH("Customer ID", 'E4 TB Allocation Details'!$A$18:$L$18, 0),FALSE), 'E2 Allocators'!$B$15:$W$358, MATCH('O5 Details by Class &amp; Accounts'!AE$18, 'E2 Allocators'!$B$15:$W$15, 0),FALSE)*$G147), 0, VLOOKUP(VLOOKUP($A147, 'E4 TB Allocation Details'!$A$18:$L$214, MATCH("Customer ID", 'E4 TB Allocation Details'!$A$18:$L$18, 0),FALSE), 'E2 Allocators'!$B$15:$W$358, MATCH('O5 Details by Class &amp; Accounts'!AE$18, 'E2 Allocators'!$B$15:$W$15, 0),FALSE)*$G147)</f>
        <v>29192.301034199449</v>
      </c>
      <c r="AF147" s="2186">
        <f>IF(ISERROR(VLOOKUP(VLOOKUP($A147, 'E4 TB Allocation Details'!$A$18:$L$214, MATCH("Customer ID", 'E4 TB Allocation Details'!$A$18:$L$18, 0),FALSE), 'E2 Allocators'!$B$15:$W$358, MATCH('O5 Details by Class &amp; Accounts'!AF$18, 'E2 Allocators'!$B$15:$W$15, 0),FALSE)*$G147), 0, VLOOKUP(VLOOKUP($A147, 'E4 TB Allocation Details'!$A$18:$L$214, MATCH("Customer ID", 'E4 TB Allocation Details'!$A$18:$L$18, 0),FALSE), 'E2 Allocators'!$B$15:$W$358, MATCH('O5 Details by Class &amp; Accounts'!AF$18, 'E2 Allocators'!$B$15:$W$15, 0),FALSE)*$G147)</f>
        <v>3480.2457122316932</v>
      </c>
      <c r="AG147" s="2186">
        <f>IF(ISERROR(VLOOKUP(VLOOKUP($A147, 'E4 TB Allocation Details'!$A$18:$L$214, MATCH("Customer ID", 'E4 TB Allocation Details'!$A$18:$L$18, 0),FALSE), 'E2 Allocators'!$B$15:$W$358, MATCH('O5 Details by Class &amp; Accounts'!AG$18, 'E2 Allocators'!$B$15:$W$15, 0),FALSE)*$G147), 0, VLOOKUP(VLOOKUP($A147, 'E4 TB Allocation Details'!$A$18:$L$214, MATCH("Customer ID", 'E4 TB Allocation Details'!$A$18:$L$18, 0),FALSE), 'E2 Allocators'!$B$15:$W$358, MATCH('O5 Details by Class &amp; Accounts'!AG$18, 'E2 Allocators'!$B$15:$W$15, 0),FALSE)*$G147)</f>
        <v>0</v>
      </c>
      <c r="AH147" s="2186">
        <f>IF(ISERROR(VLOOKUP(VLOOKUP($A147, 'E4 TB Allocation Details'!$A$18:$L$214, MATCH("Customer ID", 'E4 TB Allocation Details'!$A$18:$L$18, 0),FALSE), 'E2 Allocators'!$B$15:$W$358, MATCH('O5 Details by Class &amp; Accounts'!AH$18, 'E2 Allocators'!$B$15:$W$15, 0),FALSE)*$G147), 0, VLOOKUP(VLOOKUP($A147, 'E4 TB Allocation Details'!$A$18:$L$214, MATCH("Customer ID", 'E4 TB Allocation Details'!$A$18:$L$18, 0),FALSE), 'E2 Allocators'!$B$15:$W$358, MATCH('O5 Details by Class &amp; Accounts'!AH$18, 'E2 Allocators'!$B$15:$W$15, 0),FALSE)*$G147)</f>
        <v>0</v>
      </c>
      <c r="AI147" s="2186">
        <f>IF(ISERROR(VLOOKUP(VLOOKUP($A147, 'E4 TB Allocation Details'!$A$18:$L$214, MATCH("Customer ID", 'E4 TB Allocation Details'!$A$18:$L$18, 0),FALSE), 'E2 Allocators'!$B$15:$W$358, MATCH('O5 Details by Class &amp; Accounts'!AI$18, 'E2 Allocators'!$B$15:$W$15, 0),FALSE)*$G147), 0, VLOOKUP(VLOOKUP($A147, 'E4 TB Allocation Details'!$A$18:$L$214, MATCH("Customer ID", 'E4 TB Allocation Details'!$A$18:$L$18, 0),FALSE), 'E2 Allocators'!$B$15:$W$358, MATCH('O5 Details by Class &amp; Accounts'!AI$18, 'E2 Allocators'!$B$15:$W$15, 0),FALSE)*$G147)</f>
        <v>0</v>
      </c>
      <c r="AJ147" s="2186">
        <f>IF(ISERROR(VLOOKUP(VLOOKUP($A147, 'E4 TB Allocation Details'!$A$18:$L$214, MATCH("Customer ID", 'E4 TB Allocation Details'!$A$18:$L$18, 0),FALSE), 'E2 Allocators'!$B$15:$W$358, MATCH('O5 Details by Class &amp; Accounts'!AJ$18, 'E2 Allocators'!$B$15:$W$15, 0),FALSE)*$G147), 0, VLOOKUP(VLOOKUP($A147, 'E4 TB Allocation Details'!$A$18:$L$214, MATCH("Customer ID", 'E4 TB Allocation Details'!$A$18:$L$18, 0),FALSE), 'E2 Allocators'!$B$15:$W$358, MATCH('O5 Details by Class &amp; Accounts'!AJ$18, 'E2 Allocators'!$B$15:$W$15, 0),FALSE)*$G147)</f>
        <v>69312.573604806414</v>
      </c>
      <c r="AK147" s="2186">
        <f>IF(ISERROR(VLOOKUP(VLOOKUP($A147, 'E4 TB Allocation Details'!$A$18:$L$214, MATCH("Customer ID", 'E4 TB Allocation Details'!$A$18:$L$18, 0),FALSE), 'E2 Allocators'!$B$15:$W$358, MATCH('O5 Details by Class &amp; Accounts'!AK$18, 'E2 Allocators'!$B$15:$W$15, 0),FALSE)*$G147), 0, VLOOKUP(VLOOKUP($A147, 'E4 TB Allocation Details'!$A$18:$L$214, MATCH("Customer ID", 'E4 TB Allocation Details'!$A$18:$L$18, 0),FALSE), 'E2 Allocators'!$B$15:$W$358, MATCH('O5 Details by Class &amp; Accounts'!AK$18, 'E2 Allocators'!$B$15:$W$15, 0),FALSE)*$G147)</f>
        <v>2505.7769128068194</v>
      </c>
      <c r="AL147" s="2186">
        <f>IF(ISERROR(VLOOKUP(VLOOKUP($A147, 'E4 TB Allocation Details'!$A$18:$L$214, MATCH("Customer ID", 'E4 TB Allocation Details'!$A$18:$L$18, 0),FALSE), 'E2 Allocators'!$B$15:$W$358, MATCH('O5 Details by Class &amp; Accounts'!AL$18, 'E2 Allocators'!$B$15:$W$15, 0),FALSE)*$G147), 0, VLOOKUP(VLOOKUP($A147, 'E4 TB Allocation Details'!$A$18:$L$214, MATCH("Customer ID", 'E4 TB Allocation Details'!$A$18:$L$18, 0),FALSE), 'E2 Allocators'!$B$15:$W$358, MATCH('O5 Details by Class &amp; Accounts'!AL$18, 'E2 Allocators'!$B$15:$W$15, 0),FALSE)*$G147)</f>
        <v>2011.582021669919</v>
      </c>
      <c r="AM147" s="2186">
        <f>IF(ISERROR(VLOOKUP(VLOOKUP($A147, 'E4 TB Allocation Details'!$A$18:$L$214, MATCH("Customer ID", 'E4 TB Allocation Details'!$A$18:$L$18, 0),FALSE), 'E2 Allocators'!$B$15:$W$358, MATCH('O5 Details by Class &amp; Accounts'!AM$18, 'E2 Allocators'!$B$15:$W$15, 0),FALSE)*$G147), 0, VLOOKUP(VLOOKUP($A147, 'E4 TB Allocation Details'!$A$18:$L$214, MATCH("Customer ID", 'E4 TB Allocation Details'!$A$18:$L$18, 0),FALSE), 'E2 Allocators'!$B$15:$W$358, MATCH('O5 Details by Class &amp; Accounts'!AM$18, 'E2 Allocators'!$B$15:$W$15, 0),FALSE)*$G147)</f>
        <v>0</v>
      </c>
      <c r="AN147" s="2186">
        <f>IF(ISERROR(VLOOKUP(VLOOKUP($A147, 'E4 TB Allocation Details'!$A$18:$L$214, MATCH("Customer ID", 'E4 TB Allocation Details'!$A$18:$L$18, 0),FALSE), 'E2 Allocators'!$B$15:$W$358, MATCH('O5 Details by Class &amp; Accounts'!AN$18, 'E2 Allocators'!$B$15:$W$15, 0),FALSE)*$G147), 0, VLOOKUP(VLOOKUP($A147, 'E4 TB Allocation Details'!$A$18:$L$214, MATCH("Customer ID", 'E4 TB Allocation Details'!$A$18:$L$18, 0),FALSE), 'E2 Allocators'!$B$15:$W$358, MATCH('O5 Details by Class &amp; Accounts'!AN$18, 'E2 Allocators'!$B$15:$W$15, 0),FALSE)*$G147)</f>
        <v>0</v>
      </c>
      <c r="AO147" s="2186">
        <f>IF(ISERROR(VLOOKUP(VLOOKUP($A147, 'E4 TB Allocation Details'!$A$18:$L$214, MATCH("Customer ID", 'E4 TB Allocation Details'!$A$18:$L$18, 0),FALSE), 'E2 Allocators'!$B$15:$W$358, MATCH('O5 Details by Class &amp; Accounts'!AO$18, 'E2 Allocators'!$B$15:$W$15, 0),FALSE)*$G147), 0, VLOOKUP(VLOOKUP($A147, 'E4 TB Allocation Details'!$A$18:$L$214, MATCH("Customer ID", 'E4 TB Allocation Details'!$A$18:$L$18, 0),FALSE), 'E2 Allocators'!$B$15:$W$358, MATCH('O5 Details by Class &amp; Accounts'!AO$18, 'E2 Allocators'!$B$15:$W$15, 0),FALSE)*$G147)</f>
        <v>0</v>
      </c>
      <c r="AP147" s="2186">
        <f>IF(ISERROR(VLOOKUP(VLOOKUP($A147, 'E4 TB Allocation Details'!$A$18:$L$214, MATCH("Customer ID", 'E4 TB Allocation Details'!$A$18:$L$18, 0),FALSE), 'E2 Allocators'!$B$15:$W$358, MATCH('O5 Details by Class &amp; Accounts'!AP$18, 'E2 Allocators'!$B$15:$W$15, 0),FALSE)*$G147), 0, VLOOKUP(VLOOKUP($A147, 'E4 TB Allocation Details'!$A$18:$L$214, MATCH("Customer ID", 'E4 TB Allocation Details'!$A$18:$L$18, 0),FALSE), 'E2 Allocators'!$B$15:$W$358, MATCH('O5 Details by Class &amp; Accounts'!AP$18, 'E2 Allocators'!$B$15:$W$15, 0),FALSE)*$G147)</f>
        <v>0</v>
      </c>
      <c r="AQ147" s="2186">
        <f>IF(ISERROR(VLOOKUP(VLOOKUP($A147, 'E4 TB Allocation Details'!$A$18:$L$214, MATCH("Customer ID", 'E4 TB Allocation Details'!$A$18:$L$18, 0),FALSE), 'E2 Allocators'!$B$15:$W$358, MATCH('O5 Details by Class &amp; Accounts'!AQ$18, 'E2 Allocators'!$B$15:$W$15, 0),FALSE)*$G147), 0, VLOOKUP(VLOOKUP($A147, 'E4 TB Allocation Details'!$A$18:$L$214, MATCH("Customer ID", 'E4 TB Allocation Details'!$A$18:$L$18, 0),FALSE), 'E2 Allocators'!$B$15:$W$358, MATCH('O5 Details by Class &amp; Accounts'!AQ$18, 'E2 Allocators'!$B$15:$W$15, 0),FALSE)*$G147)</f>
        <v>0</v>
      </c>
      <c r="AR147" s="2186">
        <f>IF(ISERROR(VLOOKUP(VLOOKUP($A147, 'E4 TB Allocation Details'!$A$18:$L$214, MATCH("Customer ID", 'E4 TB Allocation Details'!$A$18:$L$18, 0),FALSE), 'E2 Allocators'!$B$15:$W$358, MATCH('O5 Details by Class &amp; Accounts'!AR$18, 'E2 Allocators'!$B$15:$W$15, 0),FALSE)*$G147), 0, VLOOKUP(VLOOKUP($A147, 'E4 TB Allocation Details'!$A$18:$L$214, MATCH("Customer ID", 'E4 TB Allocation Details'!$A$18:$L$18, 0),FALSE), 'E2 Allocators'!$B$15:$W$358, MATCH('O5 Details by Class &amp; Accounts'!AR$18, 'E2 Allocators'!$B$15:$W$15, 0),FALSE)*$G147)</f>
        <v>0</v>
      </c>
      <c r="AS147" s="2186">
        <f>IF(ISERROR(VLOOKUP(VLOOKUP($A147, 'E4 TB Allocation Details'!$A$18:$L$214, MATCH("Customer ID", 'E4 TB Allocation Details'!$A$18:$L$18, 0),FALSE), 'E2 Allocators'!$B$15:$W$358, MATCH('O5 Details by Class &amp; Accounts'!AS$18, 'E2 Allocators'!$B$15:$W$15, 0),FALSE)*$G147), 0, VLOOKUP(VLOOKUP($A147, 'E4 TB Allocation Details'!$A$18:$L$214, MATCH("Customer ID", 'E4 TB Allocation Details'!$A$18:$L$18, 0),FALSE), 'E2 Allocators'!$B$15:$W$358, MATCH('O5 Details by Class &amp; Accounts'!AS$18, 'E2 Allocators'!$B$15:$W$15, 0),FALSE)*$G147)</f>
        <v>0</v>
      </c>
      <c r="AT147" s="2186">
        <f>IF(ISERROR(VLOOKUP(VLOOKUP($A147, 'E4 TB Allocation Details'!$A$18:$L$214, MATCH("Customer ID", 'E4 TB Allocation Details'!$A$18:$L$18, 0),FALSE), 'E2 Allocators'!$B$15:$W$358, MATCH('O5 Details by Class &amp; Accounts'!AT$18, 'E2 Allocators'!$B$15:$W$15, 0),FALSE)*$G147), 0, VLOOKUP(VLOOKUP($A147, 'E4 TB Allocation Details'!$A$18:$L$214, MATCH("Customer ID", 'E4 TB Allocation Details'!$A$18:$L$18, 0),FALSE), 'E2 Allocators'!$B$15:$W$358, MATCH('O5 Details by Class &amp; Accounts'!AT$18, 'E2 Allocators'!$B$15:$W$15, 0),FALSE)*$G147)</f>
        <v>0</v>
      </c>
      <c r="AU147" s="2186">
        <f>IF(ISERROR(VLOOKUP(VLOOKUP($A147, 'E4 TB Allocation Details'!$A$18:$L$214, MATCH("Customer ID", 'E4 TB Allocation Details'!$A$18:$L$18, 0),FALSE), 'E2 Allocators'!$B$15:$W$358, MATCH('O5 Details by Class &amp; Accounts'!AU$18, 'E2 Allocators'!$B$15:$W$15, 0),FALSE)*$G147), 0, VLOOKUP(VLOOKUP($A147, 'E4 TB Allocation Details'!$A$18:$L$214, MATCH("Customer ID", 'E4 TB Allocation Details'!$A$18:$L$18, 0),FALSE), 'E2 Allocators'!$B$15:$W$358, MATCH('O5 Details by Class &amp; Accounts'!AU$18, 'E2 Allocators'!$B$15:$W$15, 0),FALSE)*$G147)</f>
        <v>0</v>
      </c>
      <c r="AV147" s="2186">
        <f>IF(ISERROR(VLOOKUP(VLOOKUP($A147, 'E4 TB Allocation Details'!$A$18:$L$214, MATCH("Customer ID", 'E4 TB Allocation Details'!$A$18:$L$18, 0),FALSE), 'E2 Allocators'!$B$15:$W$358, MATCH('O5 Details by Class &amp; Accounts'!AV$18, 'E2 Allocators'!$B$15:$W$15, 0),FALSE)*$G147), 0, VLOOKUP(VLOOKUP($A147, 'E4 TB Allocation Details'!$A$18:$L$214, MATCH("Customer ID", 'E4 TB Allocation Details'!$A$18:$L$18, 0),FALSE), 'E2 Allocators'!$B$15:$W$358, MATCH('O5 Details by Class &amp; Accounts'!AV$18, 'E2 Allocators'!$B$15:$W$15, 0),FALSE)*$G147)</f>
        <v>0</v>
      </c>
      <c r="AW147" s="2186">
        <f>IF(ISERROR(VLOOKUP(VLOOKUP($A147, 'E4 TB Allocation Details'!$A$18:$L$214, MATCH("Customer ID", 'E4 TB Allocation Details'!$A$18:$L$18, 0),FALSE), 'E2 Allocators'!$B$15:$W$358, MATCH('O5 Details by Class &amp; Accounts'!AW$18, 'E2 Allocators'!$B$15:$W$15, 0),FALSE)*$G147), 0, VLOOKUP(VLOOKUP($A147, 'E4 TB Allocation Details'!$A$18:$L$214, MATCH("Customer ID", 'E4 TB Allocation Details'!$A$18:$L$18, 0),FALSE), 'E2 Allocators'!$B$15:$W$358, MATCH('O5 Details by Class &amp; Accounts'!AW$18, 'E2 Allocators'!$B$15:$W$15, 0),FALSE)*$G147)</f>
        <v>0</v>
      </c>
      <c r="AX147" s="2186">
        <f t="shared" si="40"/>
        <v>406645.82999999996</v>
      </c>
      <c r="AY147" s="2186">
        <f>IF(ISERROR(VLOOKUP(VLOOKUP($A147, 'E4 TB Allocation Details'!$A$18:$L$214, MATCH("Misc ID", 'E4 TB Allocation Details'!$A$18:$L$18, 0),FALSE), 'E2 Allocators'!$B$15:$W$358, MATCH('O5 Details by Class &amp; Accounts'!AY$18, 'E2 Allocators'!$B$15:$W$15, 0),FALSE)*$E147), 0, VLOOKUP(VLOOKUP($A147, 'E4 TB Allocation Details'!$A$18:$L$214, MATCH("Misc ID", 'E4 TB Allocation Details'!$A$18:$L$18, 0),FALSE), 'E2 Allocators'!$B$15:$W$358, MATCH('O5 Details by Class &amp; Accounts'!AY$18, 'E2 Allocators'!$B$15:$W$15, 0),FALSE)*$E147)</f>
        <v>0</v>
      </c>
      <c r="AZ147" s="2186">
        <f>IF(ISERROR(VLOOKUP(VLOOKUP($A147, 'E4 TB Allocation Details'!$A$18:$L$214, MATCH("Misc ID", 'E4 TB Allocation Details'!$A$18:$L$18, 0),FALSE), 'E2 Allocators'!$B$15:$W$358, MATCH('O5 Details by Class &amp; Accounts'!AZ$18, 'E2 Allocators'!$B$15:$W$15, 0),FALSE)*$E147), 0, VLOOKUP(VLOOKUP($A147, 'E4 TB Allocation Details'!$A$18:$L$214, MATCH("Misc ID", 'E4 TB Allocation Details'!$A$18:$L$18, 0),FALSE), 'E2 Allocators'!$B$15:$W$358, MATCH('O5 Details by Class &amp; Accounts'!AZ$18, 'E2 Allocators'!$B$15:$W$15, 0),FALSE)*$E147)</f>
        <v>0</v>
      </c>
      <c r="BA147" s="2186">
        <f>IF(ISERROR(VLOOKUP(VLOOKUP($A147, 'E4 TB Allocation Details'!$A$18:$L$214, MATCH("Misc ID", 'E4 TB Allocation Details'!$A$18:$L$18, 0),FALSE), 'E2 Allocators'!$B$15:$W$358, MATCH('O5 Details by Class &amp; Accounts'!BA$18, 'E2 Allocators'!$B$15:$W$15, 0),FALSE)*$E147), 0, VLOOKUP(VLOOKUP($A147, 'E4 TB Allocation Details'!$A$18:$L$214, MATCH("Misc ID", 'E4 TB Allocation Details'!$A$18:$L$18, 0),FALSE), 'E2 Allocators'!$B$15:$W$358, MATCH('O5 Details by Class &amp; Accounts'!BA$18, 'E2 Allocators'!$B$15:$W$15, 0),FALSE)*$E147)</f>
        <v>0</v>
      </c>
      <c r="BB147" s="2186">
        <f>IF(ISERROR(VLOOKUP(VLOOKUP($A147, 'E4 TB Allocation Details'!$A$18:$L$214, MATCH("Misc ID", 'E4 TB Allocation Details'!$A$18:$L$18, 0),FALSE), 'E2 Allocators'!$B$15:$W$358, MATCH('O5 Details by Class &amp; Accounts'!BB$18, 'E2 Allocators'!$B$15:$W$15, 0),FALSE)*$E147), 0, VLOOKUP(VLOOKUP($A147, 'E4 TB Allocation Details'!$A$18:$L$214, MATCH("Misc ID", 'E4 TB Allocation Details'!$A$18:$L$18, 0),FALSE), 'E2 Allocators'!$B$15:$W$358, MATCH('O5 Details by Class &amp; Accounts'!BB$18, 'E2 Allocators'!$B$15:$W$15, 0),FALSE)*$E147)</f>
        <v>0</v>
      </c>
      <c r="BC147" s="2186">
        <f>IF(ISERROR(VLOOKUP(VLOOKUP($A147, 'E4 TB Allocation Details'!$A$18:$L$214, MATCH("Misc ID", 'E4 TB Allocation Details'!$A$18:$L$18, 0),FALSE), 'E2 Allocators'!$B$15:$W$358, MATCH('O5 Details by Class &amp; Accounts'!BC$18, 'E2 Allocators'!$B$15:$W$15, 0),FALSE)*$E147), 0, VLOOKUP(VLOOKUP($A147, 'E4 TB Allocation Details'!$A$18:$L$214, MATCH("Misc ID", 'E4 TB Allocation Details'!$A$18:$L$18, 0),FALSE), 'E2 Allocators'!$B$15:$W$358, MATCH('O5 Details by Class &amp; Accounts'!BC$18, 'E2 Allocators'!$B$15:$W$15, 0),FALSE)*$E147)</f>
        <v>0</v>
      </c>
      <c r="BD147" s="2186">
        <f>IF(ISERROR(VLOOKUP(VLOOKUP($A147, 'E4 TB Allocation Details'!$A$18:$L$214, MATCH("Misc ID", 'E4 TB Allocation Details'!$A$18:$L$18, 0),FALSE), 'E2 Allocators'!$B$15:$W$358, MATCH('O5 Details by Class &amp; Accounts'!BD$18, 'E2 Allocators'!$B$15:$W$15, 0),FALSE)*$E147), 0, VLOOKUP(VLOOKUP($A147, 'E4 TB Allocation Details'!$A$18:$L$214, MATCH("Misc ID", 'E4 TB Allocation Details'!$A$18:$L$18, 0),FALSE), 'E2 Allocators'!$B$15:$W$358, MATCH('O5 Details by Class &amp; Accounts'!BD$18, 'E2 Allocators'!$B$15:$W$15, 0),FALSE)*$E147)</f>
        <v>0</v>
      </c>
      <c r="BE147" s="2186">
        <f>IF(ISERROR(VLOOKUP(VLOOKUP($A147, 'E4 TB Allocation Details'!$A$18:$L$214, MATCH("Misc ID", 'E4 TB Allocation Details'!$A$18:$L$18, 0),FALSE), 'E2 Allocators'!$B$15:$W$358, MATCH('O5 Details by Class &amp; Accounts'!BE$18, 'E2 Allocators'!$B$15:$W$15, 0),FALSE)*$E147), 0, VLOOKUP(VLOOKUP($A147, 'E4 TB Allocation Details'!$A$18:$L$214, MATCH("Misc ID", 'E4 TB Allocation Details'!$A$18:$L$18, 0),FALSE), 'E2 Allocators'!$B$15:$W$358, MATCH('O5 Details by Class &amp; Accounts'!BE$18, 'E2 Allocators'!$B$15:$W$15, 0),FALSE)*$E147)</f>
        <v>0</v>
      </c>
      <c r="BF147" s="2186">
        <f>IF(ISERROR(VLOOKUP(VLOOKUP($A147, 'E4 TB Allocation Details'!$A$18:$L$214, MATCH("Misc ID", 'E4 TB Allocation Details'!$A$18:$L$18, 0),FALSE), 'E2 Allocators'!$B$15:$W$358, MATCH('O5 Details by Class &amp; Accounts'!BF$18, 'E2 Allocators'!$B$15:$W$15, 0),FALSE)*$E147), 0, VLOOKUP(VLOOKUP($A147, 'E4 TB Allocation Details'!$A$18:$L$214, MATCH("Misc ID", 'E4 TB Allocation Details'!$A$18:$L$18, 0),FALSE), 'E2 Allocators'!$B$15:$W$358, MATCH('O5 Details by Class &amp; Accounts'!BF$18, 'E2 Allocators'!$B$15:$W$15, 0),FALSE)*$E147)</f>
        <v>0</v>
      </c>
      <c r="BG147" s="2186">
        <f>IF(ISERROR(VLOOKUP(VLOOKUP($A147, 'E4 TB Allocation Details'!$A$18:$L$214, MATCH("Misc ID", 'E4 TB Allocation Details'!$A$18:$L$18, 0),FALSE), 'E2 Allocators'!$B$15:$W$358, MATCH('O5 Details by Class &amp; Accounts'!BG$18, 'E2 Allocators'!$B$15:$W$15, 0),FALSE)*$E147), 0, VLOOKUP(VLOOKUP($A147, 'E4 TB Allocation Details'!$A$18:$L$214, MATCH("Misc ID", 'E4 TB Allocation Details'!$A$18:$L$18, 0),FALSE), 'E2 Allocators'!$B$15:$W$358, MATCH('O5 Details by Class &amp; Accounts'!BG$18, 'E2 Allocators'!$B$15:$W$15, 0),FALSE)*$E147)</f>
        <v>0</v>
      </c>
      <c r="BH147" s="2186">
        <f>IF(ISERROR(VLOOKUP(VLOOKUP($A147, 'E4 TB Allocation Details'!$A$18:$L$214, MATCH("Misc ID", 'E4 TB Allocation Details'!$A$18:$L$18, 0),FALSE), 'E2 Allocators'!$B$15:$W$358, MATCH('O5 Details by Class &amp; Accounts'!BH$18, 'E2 Allocators'!$B$15:$W$15, 0),FALSE)*$E147), 0, VLOOKUP(VLOOKUP($A147, 'E4 TB Allocation Details'!$A$18:$L$214, MATCH("Misc ID", 'E4 TB Allocation Details'!$A$18:$L$18, 0),FALSE), 'E2 Allocators'!$B$15:$W$358, MATCH('O5 Details by Class &amp; Accounts'!BH$18, 'E2 Allocators'!$B$15:$W$15, 0),FALSE)*$E147)</f>
        <v>0</v>
      </c>
      <c r="BI147" s="2186">
        <f>IF(ISERROR(VLOOKUP(VLOOKUP($A147, 'E4 TB Allocation Details'!$A$18:$L$214, MATCH("Misc ID", 'E4 TB Allocation Details'!$A$18:$L$18, 0),FALSE), 'E2 Allocators'!$B$15:$W$358, MATCH('O5 Details by Class &amp; Accounts'!BI$18, 'E2 Allocators'!$B$15:$W$15, 0),FALSE)*$E147), 0, VLOOKUP(VLOOKUP($A147, 'E4 TB Allocation Details'!$A$18:$L$214, MATCH("Misc ID", 'E4 TB Allocation Details'!$A$18:$L$18, 0),FALSE), 'E2 Allocators'!$B$15:$W$358, MATCH('O5 Details by Class &amp; Accounts'!BI$18, 'E2 Allocators'!$B$15:$W$15, 0),FALSE)*$E147)</f>
        <v>0</v>
      </c>
      <c r="BJ147" s="2186">
        <f>IF(ISERROR(VLOOKUP(VLOOKUP($A147, 'E4 TB Allocation Details'!$A$18:$L$214, MATCH("Misc ID", 'E4 TB Allocation Details'!$A$18:$L$18, 0),FALSE), 'E2 Allocators'!$B$15:$W$358, MATCH('O5 Details by Class &amp; Accounts'!BJ$18, 'E2 Allocators'!$B$15:$W$15, 0),FALSE)*$E147), 0, VLOOKUP(VLOOKUP($A147, 'E4 TB Allocation Details'!$A$18:$L$214, MATCH("Misc ID", 'E4 TB Allocation Details'!$A$18:$L$18, 0),FALSE), 'E2 Allocators'!$B$15:$W$358, MATCH('O5 Details by Class &amp; Accounts'!BJ$18, 'E2 Allocators'!$B$15:$W$15, 0),FALSE)*$E147)</f>
        <v>0</v>
      </c>
      <c r="BK147" s="2186">
        <f>IF(ISERROR(VLOOKUP(VLOOKUP($A147, 'E4 TB Allocation Details'!$A$18:$L$214, MATCH("Misc ID", 'E4 TB Allocation Details'!$A$18:$L$18, 0),FALSE), 'E2 Allocators'!$B$15:$W$358, MATCH('O5 Details by Class &amp; Accounts'!BK$18, 'E2 Allocators'!$B$15:$W$15, 0),FALSE)*$E147), 0, VLOOKUP(VLOOKUP($A147, 'E4 TB Allocation Details'!$A$18:$L$214, MATCH("Misc ID", 'E4 TB Allocation Details'!$A$18:$L$18, 0),FALSE), 'E2 Allocators'!$B$15:$W$358, MATCH('O5 Details by Class &amp; Accounts'!BK$18, 'E2 Allocators'!$B$15:$W$15, 0),FALSE)*$E147)</f>
        <v>0</v>
      </c>
      <c r="BL147" s="2186">
        <f>IF(ISERROR(VLOOKUP(VLOOKUP($A147, 'E4 TB Allocation Details'!$A$18:$L$214, MATCH("Misc ID", 'E4 TB Allocation Details'!$A$18:$L$18, 0),FALSE), 'E2 Allocators'!$B$15:$W$358, MATCH('O5 Details by Class &amp; Accounts'!BL$18, 'E2 Allocators'!$B$15:$W$15, 0),FALSE)*$E147), 0, VLOOKUP(VLOOKUP($A147, 'E4 TB Allocation Details'!$A$18:$L$214, MATCH("Misc ID", 'E4 TB Allocation Details'!$A$18:$L$18, 0),FALSE), 'E2 Allocators'!$B$15:$W$358, MATCH('O5 Details by Class &amp; Accounts'!BL$18, 'E2 Allocators'!$B$15:$W$15, 0),FALSE)*$E147)</f>
        <v>0</v>
      </c>
      <c r="BM147" s="2186">
        <f>IF(ISERROR(VLOOKUP(VLOOKUP($A147, 'E4 TB Allocation Details'!$A$18:$L$214, MATCH("Misc ID", 'E4 TB Allocation Details'!$A$18:$L$18, 0),FALSE), 'E2 Allocators'!$B$15:$W$358, MATCH('O5 Details by Class &amp; Accounts'!BM$18, 'E2 Allocators'!$B$15:$W$15, 0),FALSE)*$E147), 0, VLOOKUP(VLOOKUP($A147, 'E4 TB Allocation Details'!$A$18:$L$214, MATCH("Misc ID", 'E4 TB Allocation Details'!$A$18:$L$18, 0),FALSE), 'E2 Allocators'!$B$15:$W$358, MATCH('O5 Details by Class &amp; Accounts'!BM$18, 'E2 Allocators'!$B$15:$W$15, 0),FALSE)*$E147)</f>
        <v>0</v>
      </c>
      <c r="BN147" s="2186">
        <f>IF(ISERROR(VLOOKUP(VLOOKUP($A147, 'E4 TB Allocation Details'!$A$18:$L$214, MATCH("Misc ID", 'E4 TB Allocation Details'!$A$18:$L$18, 0),FALSE), 'E2 Allocators'!$B$15:$W$358, MATCH('O5 Details by Class &amp; Accounts'!BN$18, 'E2 Allocators'!$B$15:$W$15, 0),FALSE)*$E147), 0, VLOOKUP(VLOOKUP($A147, 'E4 TB Allocation Details'!$A$18:$L$214, MATCH("Misc ID", 'E4 TB Allocation Details'!$A$18:$L$18, 0),FALSE), 'E2 Allocators'!$B$15:$W$358, MATCH('O5 Details by Class &amp; Accounts'!BN$18, 'E2 Allocators'!$B$15:$W$15, 0),FALSE)*$E147)</f>
        <v>0</v>
      </c>
      <c r="BO147" s="2186">
        <f>IF(ISERROR(VLOOKUP(VLOOKUP($A147, 'E4 TB Allocation Details'!$A$18:$L$214, MATCH("Misc ID", 'E4 TB Allocation Details'!$A$18:$L$18, 0),FALSE), 'E2 Allocators'!$B$15:$W$358, MATCH('O5 Details by Class &amp; Accounts'!BO$18, 'E2 Allocators'!$B$15:$W$15, 0),FALSE)*$E147), 0, VLOOKUP(VLOOKUP($A147, 'E4 TB Allocation Details'!$A$18:$L$214, MATCH("Misc ID", 'E4 TB Allocation Details'!$A$18:$L$18, 0),FALSE), 'E2 Allocators'!$B$15:$W$358, MATCH('O5 Details by Class &amp; Accounts'!BO$18, 'E2 Allocators'!$B$15:$W$15, 0),FALSE)*$E147)</f>
        <v>0</v>
      </c>
      <c r="BP147" s="2186">
        <f>IF(ISERROR(VLOOKUP(VLOOKUP($A147, 'E4 TB Allocation Details'!$A$18:$L$214, MATCH("Misc ID", 'E4 TB Allocation Details'!$A$18:$L$18, 0),FALSE), 'E2 Allocators'!$B$15:$W$358, MATCH('O5 Details by Class &amp; Accounts'!BP$18, 'E2 Allocators'!$B$15:$W$15, 0),FALSE)*$E147), 0, VLOOKUP(VLOOKUP($A147, 'E4 TB Allocation Details'!$A$18:$L$214, MATCH("Misc ID", 'E4 TB Allocation Details'!$A$18:$L$18, 0),FALSE), 'E2 Allocators'!$B$15:$W$358, MATCH('O5 Details by Class &amp; Accounts'!BP$18, 'E2 Allocators'!$B$15:$W$15, 0),FALSE)*$E147)</f>
        <v>0</v>
      </c>
      <c r="BQ147" s="2186">
        <f>IF(ISERROR(VLOOKUP(VLOOKUP($A147, 'E4 TB Allocation Details'!$A$18:$L$214, MATCH("Misc ID", 'E4 TB Allocation Details'!$A$18:$L$18, 0),FALSE), 'E2 Allocators'!$B$15:$W$358, MATCH('O5 Details by Class &amp; Accounts'!BQ$18, 'E2 Allocators'!$B$15:$W$15, 0),FALSE)*$E147), 0, VLOOKUP(VLOOKUP($A147, 'E4 TB Allocation Details'!$A$18:$L$214, MATCH("Misc ID", 'E4 TB Allocation Details'!$A$18:$L$18, 0),FALSE), 'E2 Allocators'!$B$15:$W$358, MATCH('O5 Details by Class &amp; Accounts'!BQ$18, 'E2 Allocators'!$B$15:$W$15, 0),FALSE)*$E147)</f>
        <v>0</v>
      </c>
      <c r="BR147" s="2186">
        <f>IF(ISERROR(VLOOKUP(VLOOKUP($A147, 'E4 TB Allocation Details'!$A$18:$L$214, MATCH("Misc ID", 'E4 TB Allocation Details'!$A$18:$L$18, 0),FALSE), 'E2 Allocators'!$B$15:$W$358, MATCH('O5 Details by Class &amp; Accounts'!BR$18, 'E2 Allocators'!$B$15:$W$15, 0),FALSE)*$E147), 0, VLOOKUP(VLOOKUP($A147, 'E4 TB Allocation Details'!$A$18:$L$214, MATCH("Misc ID", 'E4 TB Allocation Details'!$A$18:$L$18, 0),FALSE), 'E2 Allocators'!$B$15:$W$358, MATCH('O5 Details by Class &amp; Accounts'!BR$18, 'E2 Allocators'!$B$15:$W$15, 0),FALSE)*$E147)</f>
        <v>0</v>
      </c>
      <c r="BS147" s="2186">
        <f t="shared" si="41"/>
        <v>0</v>
      </c>
      <c r="BT147" s="2186">
        <f>IF(ISERROR(VLOOKUP(VLOOKUP($A147, 'E4 TB Allocation Details'!$A$18:$L$214, MATCH("A &amp; G ID", 'E4 TB Allocation Details'!$A$18:$L$18, 0),FALSE), 'E2 Allocators'!$B$15:$W$358, MATCH('O5 Details by Class &amp; Accounts'!BT$18, 'E2 Allocators'!$B$15:$W$15, 0),FALSE)*$E147), 0, VLOOKUP(VLOOKUP($A147, 'E4 TB Allocation Details'!$A$18:$L$214, MATCH("A &amp; G ID", 'E4 TB Allocation Details'!$A$18:$L$18, 0),FALSE), 'E2 Allocators'!$B$15:$W$358, MATCH('O5 Details by Class &amp; Accounts'!BT$18, 'E2 Allocators'!$B$15:$W$15, 0),FALSE)*$E147)</f>
        <v>0</v>
      </c>
      <c r="BU147" s="2186">
        <f>IF(ISERROR(VLOOKUP(VLOOKUP($A147, 'E4 TB Allocation Details'!$A$18:$L$214, MATCH("A &amp; G ID", 'E4 TB Allocation Details'!$A$18:$L$18, 0),FALSE), 'E2 Allocators'!$B$15:$W$358, MATCH('O5 Details by Class &amp; Accounts'!BU$18, 'E2 Allocators'!$B$15:$W$15, 0),FALSE)*$E147), 0, VLOOKUP(VLOOKUP($A147, 'E4 TB Allocation Details'!$A$18:$L$214, MATCH("A &amp; G ID", 'E4 TB Allocation Details'!$A$18:$L$18, 0),FALSE), 'E2 Allocators'!$B$15:$W$358, MATCH('O5 Details by Class &amp; Accounts'!BU$18, 'E2 Allocators'!$B$15:$W$15, 0),FALSE)*$E147)</f>
        <v>0</v>
      </c>
      <c r="BV147" s="2186">
        <f>IF(ISERROR(VLOOKUP(VLOOKUP($A147, 'E4 TB Allocation Details'!$A$18:$L$214, MATCH("A &amp; G ID", 'E4 TB Allocation Details'!$A$18:$L$18, 0),FALSE), 'E2 Allocators'!$B$15:$W$358, MATCH('O5 Details by Class &amp; Accounts'!BV$18, 'E2 Allocators'!$B$15:$W$15, 0),FALSE)*$E147), 0, VLOOKUP(VLOOKUP($A147, 'E4 TB Allocation Details'!$A$18:$L$214, MATCH("A &amp; G ID", 'E4 TB Allocation Details'!$A$18:$L$18, 0),FALSE), 'E2 Allocators'!$B$15:$W$358, MATCH('O5 Details by Class &amp; Accounts'!BV$18, 'E2 Allocators'!$B$15:$W$15, 0),FALSE)*$E147)</f>
        <v>0</v>
      </c>
      <c r="BW147" s="2186">
        <f>IF(ISERROR(VLOOKUP(VLOOKUP($A147, 'E4 TB Allocation Details'!$A$18:$L$214, MATCH("A &amp; G ID", 'E4 TB Allocation Details'!$A$18:$L$18, 0),FALSE), 'E2 Allocators'!$B$15:$W$358, MATCH('O5 Details by Class &amp; Accounts'!BW$18, 'E2 Allocators'!$B$15:$W$15, 0),FALSE)*$E147), 0, VLOOKUP(VLOOKUP($A147, 'E4 TB Allocation Details'!$A$18:$L$214, MATCH("A &amp; G ID", 'E4 TB Allocation Details'!$A$18:$L$18, 0),FALSE), 'E2 Allocators'!$B$15:$W$358, MATCH('O5 Details by Class &amp; Accounts'!BW$18, 'E2 Allocators'!$B$15:$W$15, 0),FALSE)*$E147)</f>
        <v>0</v>
      </c>
      <c r="BX147" s="2186">
        <f>IF(ISERROR(VLOOKUP(VLOOKUP($A147, 'E4 TB Allocation Details'!$A$18:$L$214, MATCH("A &amp; G ID", 'E4 TB Allocation Details'!$A$18:$L$18, 0),FALSE), 'E2 Allocators'!$B$15:$W$358, MATCH('O5 Details by Class &amp; Accounts'!BX$18, 'E2 Allocators'!$B$15:$W$15, 0),FALSE)*$E147), 0, VLOOKUP(VLOOKUP($A147, 'E4 TB Allocation Details'!$A$18:$L$214, MATCH("A &amp; G ID", 'E4 TB Allocation Details'!$A$18:$L$18, 0),FALSE), 'E2 Allocators'!$B$15:$W$358, MATCH('O5 Details by Class &amp; Accounts'!BX$18, 'E2 Allocators'!$B$15:$W$15, 0),FALSE)*$E147)</f>
        <v>0</v>
      </c>
      <c r="BY147" s="2186">
        <f>IF(ISERROR(VLOOKUP(VLOOKUP($A147, 'E4 TB Allocation Details'!$A$18:$L$214, MATCH("A &amp; G ID", 'E4 TB Allocation Details'!$A$18:$L$18, 0),FALSE), 'E2 Allocators'!$B$15:$W$358, MATCH('O5 Details by Class &amp; Accounts'!BY$18, 'E2 Allocators'!$B$15:$W$15, 0),FALSE)*$E147), 0, VLOOKUP(VLOOKUP($A147, 'E4 TB Allocation Details'!$A$18:$L$214, MATCH("A &amp; G ID", 'E4 TB Allocation Details'!$A$18:$L$18, 0),FALSE), 'E2 Allocators'!$B$15:$W$358, MATCH('O5 Details by Class &amp; Accounts'!BY$18, 'E2 Allocators'!$B$15:$W$15, 0),FALSE)*$E147)</f>
        <v>0</v>
      </c>
      <c r="BZ147" s="2186">
        <f>IF(ISERROR(VLOOKUP(VLOOKUP($A147, 'E4 TB Allocation Details'!$A$18:$L$214, MATCH("A &amp; G ID", 'E4 TB Allocation Details'!$A$18:$L$18, 0),FALSE), 'E2 Allocators'!$B$15:$W$358, MATCH('O5 Details by Class &amp; Accounts'!BZ$18, 'E2 Allocators'!$B$15:$W$15, 0),FALSE)*$E147), 0, VLOOKUP(VLOOKUP($A147, 'E4 TB Allocation Details'!$A$18:$L$214, MATCH("A &amp; G ID", 'E4 TB Allocation Details'!$A$18:$L$18, 0),FALSE), 'E2 Allocators'!$B$15:$W$358, MATCH('O5 Details by Class &amp; Accounts'!BZ$18, 'E2 Allocators'!$B$15:$W$15, 0),FALSE)*$E147)</f>
        <v>0</v>
      </c>
      <c r="CA147" s="2186">
        <f>IF(ISERROR(VLOOKUP(VLOOKUP($A147, 'E4 TB Allocation Details'!$A$18:$L$214, MATCH("A &amp; G ID", 'E4 TB Allocation Details'!$A$18:$L$18, 0),FALSE), 'E2 Allocators'!$B$15:$W$358, MATCH('O5 Details by Class &amp; Accounts'!CA$18, 'E2 Allocators'!$B$15:$W$15, 0),FALSE)*$E147), 0, VLOOKUP(VLOOKUP($A147, 'E4 TB Allocation Details'!$A$18:$L$214, MATCH("A &amp; G ID", 'E4 TB Allocation Details'!$A$18:$L$18, 0),FALSE), 'E2 Allocators'!$B$15:$W$358, MATCH('O5 Details by Class &amp; Accounts'!CA$18, 'E2 Allocators'!$B$15:$W$15, 0),FALSE)*$E147)</f>
        <v>0</v>
      </c>
      <c r="CB147" s="2186">
        <f>IF(ISERROR(VLOOKUP(VLOOKUP($A147, 'E4 TB Allocation Details'!$A$18:$L$214, MATCH("A &amp; G ID", 'E4 TB Allocation Details'!$A$18:$L$18, 0),FALSE), 'E2 Allocators'!$B$15:$W$358, MATCH('O5 Details by Class &amp; Accounts'!CB$18, 'E2 Allocators'!$B$15:$W$15, 0),FALSE)*$E147), 0, VLOOKUP(VLOOKUP($A147, 'E4 TB Allocation Details'!$A$18:$L$214, MATCH("A &amp; G ID", 'E4 TB Allocation Details'!$A$18:$L$18, 0),FALSE), 'E2 Allocators'!$B$15:$W$358, MATCH('O5 Details by Class &amp; Accounts'!CB$18, 'E2 Allocators'!$B$15:$W$15, 0),FALSE)*$E147)</f>
        <v>0</v>
      </c>
      <c r="CC147" s="2186">
        <f>IF(ISERROR(VLOOKUP(VLOOKUP($A147, 'E4 TB Allocation Details'!$A$18:$L$214, MATCH("A &amp; G ID", 'E4 TB Allocation Details'!$A$18:$L$18, 0),FALSE), 'E2 Allocators'!$B$15:$W$358, MATCH('O5 Details by Class &amp; Accounts'!CC$18, 'E2 Allocators'!$B$15:$W$15, 0),FALSE)*$E147), 0, VLOOKUP(VLOOKUP($A147, 'E4 TB Allocation Details'!$A$18:$L$214, MATCH("A &amp; G ID", 'E4 TB Allocation Details'!$A$18:$L$18, 0),FALSE), 'E2 Allocators'!$B$15:$W$358, MATCH('O5 Details by Class &amp; Accounts'!CC$18, 'E2 Allocators'!$B$15:$W$15, 0),FALSE)*$E147)</f>
        <v>0</v>
      </c>
      <c r="CD147" s="2186">
        <f>IF(ISERROR(VLOOKUP(VLOOKUP($A147, 'E4 TB Allocation Details'!$A$18:$L$214, MATCH("A &amp; G ID", 'E4 TB Allocation Details'!$A$18:$L$18, 0),FALSE), 'E2 Allocators'!$B$15:$W$358, MATCH('O5 Details by Class &amp; Accounts'!CD$18, 'E2 Allocators'!$B$15:$W$15, 0),FALSE)*$E147), 0, VLOOKUP(VLOOKUP($A147, 'E4 TB Allocation Details'!$A$18:$L$214, MATCH("A &amp; G ID", 'E4 TB Allocation Details'!$A$18:$L$18, 0),FALSE), 'E2 Allocators'!$B$15:$W$358, MATCH('O5 Details by Class &amp; Accounts'!CD$18, 'E2 Allocators'!$B$15:$W$15, 0),FALSE)*$E147)</f>
        <v>0</v>
      </c>
      <c r="CE147" s="2186">
        <f>IF(ISERROR(VLOOKUP(VLOOKUP($A147, 'E4 TB Allocation Details'!$A$18:$L$214, MATCH("A &amp; G ID", 'E4 TB Allocation Details'!$A$18:$L$18, 0),FALSE), 'E2 Allocators'!$B$15:$W$358, MATCH('O5 Details by Class &amp; Accounts'!CE$18, 'E2 Allocators'!$B$15:$W$15, 0),FALSE)*$E147), 0, VLOOKUP(VLOOKUP($A147, 'E4 TB Allocation Details'!$A$18:$L$214, MATCH("A &amp; G ID", 'E4 TB Allocation Details'!$A$18:$L$18, 0),FALSE), 'E2 Allocators'!$B$15:$W$358, MATCH('O5 Details by Class &amp; Accounts'!CE$18, 'E2 Allocators'!$B$15:$W$15, 0),FALSE)*$E147)</f>
        <v>0</v>
      </c>
      <c r="CF147" s="2186">
        <f>IF(ISERROR(VLOOKUP(VLOOKUP($A147, 'E4 TB Allocation Details'!$A$18:$L$214, MATCH("A &amp; G ID", 'E4 TB Allocation Details'!$A$18:$L$18, 0),FALSE), 'E2 Allocators'!$B$15:$W$358, MATCH('O5 Details by Class &amp; Accounts'!CF$18, 'E2 Allocators'!$B$15:$W$15, 0),FALSE)*$E147), 0, VLOOKUP(VLOOKUP($A147, 'E4 TB Allocation Details'!$A$18:$L$214, MATCH("A &amp; G ID", 'E4 TB Allocation Details'!$A$18:$L$18, 0),FALSE), 'E2 Allocators'!$B$15:$W$358, MATCH('O5 Details by Class &amp; Accounts'!CF$18, 'E2 Allocators'!$B$15:$W$15, 0),FALSE)*$E147)</f>
        <v>0</v>
      </c>
      <c r="CG147" s="2186">
        <f>IF(ISERROR(VLOOKUP(VLOOKUP($A147, 'E4 TB Allocation Details'!$A$18:$L$214, MATCH("A &amp; G ID", 'E4 TB Allocation Details'!$A$18:$L$18, 0),FALSE), 'E2 Allocators'!$B$15:$W$358, MATCH('O5 Details by Class &amp; Accounts'!CG$18, 'E2 Allocators'!$B$15:$W$15, 0),FALSE)*$E147), 0, VLOOKUP(VLOOKUP($A147, 'E4 TB Allocation Details'!$A$18:$L$214, MATCH("A &amp; G ID", 'E4 TB Allocation Details'!$A$18:$L$18, 0),FALSE), 'E2 Allocators'!$B$15:$W$358, MATCH('O5 Details by Class &amp; Accounts'!CG$18, 'E2 Allocators'!$B$15:$W$15, 0),FALSE)*$E147)</f>
        <v>0</v>
      </c>
      <c r="CH147" s="2186">
        <f>IF(ISERROR(VLOOKUP(VLOOKUP($A147, 'E4 TB Allocation Details'!$A$18:$L$214, MATCH("A &amp; G ID", 'E4 TB Allocation Details'!$A$18:$L$18, 0),FALSE), 'E2 Allocators'!$B$15:$W$358, MATCH('O5 Details by Class &amp; Accounts'!CH$18, 'E2 Allocators'!$B$15:$W$15, 0),FALSE)*$E147), 0, VLOOKUP(VLOOKUP($A147, 'E4 TB Allocation Details'!$A$18:$L$214, MATCH("A &amp; G ID", 'E4 TB Allocation Details'!$A$18:$L$18, 0),FALSE), 'E2 Allocators'!$B$15:$W$358, MATCH('O5 Details by Class &amp; Accounts'!CH$18, 'E2 Allocators'!$B$15:$W$15, 0),FALSE)*$E147)</f>
        <v>0</v>
      </c>
      <c r="CI147" s="2186">
        <f>IF(ISERROR(VLOOKUP(VLOOKUP($A147, 'E4 TB Allocation Details'!$A$18:$L$214, MATCH("A &amp; G ID", 'E4 TB Allocation Details'!$A$18:$L$18, 0),FALSE), 'E2 Allocators'!$B$15:$W$358, MATCH('O5 Details by Class &amp; Accounts'!CI$18, 'E2 Allocators'!$B$15:$W$15, 0),FALSE)*$E147), 0, VLOOKUP(VLOOKUP($A147, 'E4 TB Allocation Details'!$A$18:$L$214, MATCH("A &amp; G ID", 'E4 TB Allocation Details'!$A$18:$L$18, 0),FALSE), 'E2 Allocators'!$B$15:$W$358, MATCH('O5 Details by Class &amp; Accounts'!CI$18, 'E2 Allocators'!$B$15:$W$15, 0),FALSE)*$E147)</f>
        <v>0</v>
      </c>
      <c r="CJ147" s="2186">
        <f>IF(ISERROR(VLOOKUP(VLOOKUP($A147, 'E4 TB Allocation Details'!$A$18:$L$214, MATCH("A &amp; G ID", 'E4 TB Allocation Details'!$A$18:$L$18, 0),FALSE), 'E2 Allocators'!$B$15:$W$358, MATCH('O5 Details by Class &amp; Accounts'!CJ$18, 'E2 Allocators'!$B$15:$W$15, 0),FALSE)*$E147), 0, VLOOKUP(VLOOKUP($A147, 'E4 TB Allocation Details'!$A$18:$L$214, MATCH("A &amp; G ID", 'E4 TB Allocation Details'!$A$18:$L$18, 0),FALSE), 'E2 Allocators'!$B$15:$W$358, MATCH('O5 Details by Class &amp; Accounts'!CJ$18, 'E2 Allocators'!$B$15:$W$15, 0),FALSE)*$E147)</f>
        <v>0</v>
      </c>
      <c r="CK147" s="2186">
        <f>IF(ISERROR(VLOOKUP(VLOOKUP($A147, 'E4 TB Allocation Details'!$A$18:$L$214, MATCH("A &amp; G ID", 'E4 TB Allocation Details'!$A$18:$L$18, 0),FALSE), 'E2 Allocators'!$B$15:$W$358, MATCH('O5 Details by Class &amp; Accounts'!CK$18, 'E2 Allocators'!$B$15:$W$15, 0),FALSE)*$E147), 0, VLOOKUP(VLOOKUP($A147, 'E4 TB Allocation Details'!$A$18:$L$214, MATCH("A &amp; G ID", 'E4 TB Allocation Details'!$A$18:$L$18, 0),FALSE), 'E2 Allocators'!$B$15:$W$358, MATCH('O5 Details by Class &amp; Accounts'!CK$18, 'E2 Allocators'!$B$15:$W$15, 0),FALSE)*$E147)</f>
        <v>0</v>
      </c>
      <c r="CL147" s="2186">
        <f>IF(ISERROR(VLOOKUP(VLOOKUP($A147, 'E4 TB Allocation Details'!$A$18:$L$214, MATCH("A &amp; G ID", 'E4 TB Allocation Details'!$A$18:$L$18, 0),FALSE), 'E2 Allocators'!$B$15:$W$358, MATCH('O5 Details by Class &amp; Accounts'!CL$18, 'E2 Allocators'!$B$15:$W$15, 0),FALSE)*$E147), 0, VLOOKUP(VLOOKUP($A147, 'E4 TB Allocation Details'!$A$18:$L$214, MATCH("A &amp; G ID", 'E4 TB Allocation Details'!$A$18:$L$18, 0),FALSE), 'E2 Allocators'!$B$15:$W$358, MATCH('O5 Details by Class &amp; Accounts'!CL$18, 'E2 Allocators'!$B$15:$W$15, 0),FALSE)*$E147)</f>
        <v>0</v>
      </c>
      <c r="CM147" s="2186">
        <f>IF(ISERROR(VLOOKUP(VLOOKUP($A147, 'E4 TB Allocation Details'!$A$18:$L$214, MATCH("A &amp; G ID", 'E4 TB Allocation Details'!$A$18:$L$18, 0),FALSE), 'E2 Allocators'!$B$15:$W$358, MATCH('O5 Details by Class &amp; Accounts'!CM$18, 'E2 Allocators'!$B$15:$W$15, 0),FALSE)*$E147), 0, VLOOKUP(VLOOKUP($A147, 'E4 TB Allocation Details'!$A$18:$L$214, MATCH("A &amp; G ID", 'E4 TB Allocation Details'!$A$18:$L$18, 0),FALSE), 'E2 Allocators'!$B$15:$W$358, MATCH('O5 Details by Class &amp; Accounts'!CM$18, 'E2 Allocators'!$B$15:$W$15, 0),FALSE)*$E147)</f>
        <v>0</v>
      </c>
      <c r="CN147" s="2186">
        <f t="shared" si="42"/>
        <v>0</v>
      </c>
      <c r="CO147" s="2187">
        <f t="shared" si="43"/>
        <v>5.8207660913467407E-11</v>
      </c>
      <c r="CQ147" s="1625" t="s">
        <v>704</v>
      </c>
    </row>
    <row r="148" spans="1:95" s="54" customFormat="1" ht="25.5" x14ac:dyDescent="0.2">
      <c r="A148" s="991">
        <v>5075</v>
      </c>
      <c r="B148" s="990" t="s">
        <v>1579</v>
      </c>
      <c r="C148" s="2184">
        <f>IF(ISERROR(VLOOKUP($A148,'I3 TB Data'!$A$19:$H$483,MATCH('O5 Details by Class &amp; Accounts'!$C$18, 'I3 TB Data'!$A$19:$H$19,0),0)), 0, VLOOKUP($A148,'I3 TB Data'!$A$19:$H$483,MATCH('O5 Details by Class &amp; Accounts'!$C$18,'I3 TB Data'!$A$19:$H$19,0),0))</f>
        <v>79972.61</v>
      </c>
      <c r="D148" s="2185"/>
      <c r="E148" s="2184">
        <f t="shared" si="44"/>
        <v>79972.61</v>
      </c>
      <c r="F148" s="2186">
        <f>IF(ISERROR(VLOOKUP($A148, 'E1 Categorization'!A33:E124, MATCH("Customer Component", 'E1 Categorization'!$A$33:$E$33,0), 0)), 0, IF(VLOOKUP($A148, 'E1 Categorization'!A33:E124, MATCH("Customer Component", 'E1 Categorization'!$A$33:$E$33,0), 0)=0, 'O5 Details by Class &amp; Accounts'!$E148, IF(AND(VLOOKUP($A148, 'E1 Categorization'!A33:E124, MATCH("Customer Component", 'E1 Categorization'!$A$33:$E$33,0), 0) &gt;0, VLOOKUP($A148, 'E1 Categorization'!A33:E124, MATCH("Customer Component", 'E1 Categorization'!$A$33:$E$33,0), 0)&lt;1), 'O5 Details by Class &amp; Accounts'!$E148*(1-VLOOKUP($A148, 'E1 Categorization'!A33:E124, MATCH("Customer Component", 'E1 Categorization'!$A$33:$E$33,0), 0)), 0)))</f>
        <v>0</v>
      </c>
      <c r="G148" s="2186">
        <f>IF(ISERROR(VLOOKUP($A148, 'E1 Categorization'!A33:E124, MATCH("Customer Component", 'E1 Categorization'!$A$33:$E$33,0), 0)),0, IF(VLOOKUP($A148, 'E1 Categorization'!A33:E124, MATCH("Customer Component", 'E1 Categorization'!$A$33:$E$33,0), 0)=0, 0, IF(AND(VLOOKUP($A148, 'E1 Categorization'!A33:E124, MATCH("Customer Component", 'E1 Categorization'!$A$33:$E$33,0), 0) &gt;0, VLOOKUP($A148, 'E1 Categorization'!A33:E124, MATCH("Customer Component", 'E1 Categorization'!$A$33:$E$33,0), 0)&lt;1), 'O5 Details by Class &amp; Accounts'!$E148*(VLOOKUP($A148, 'E1 Categorization'!A33:E124, MATCH("Customer Component", 'E1 Categorization'!$A$33:$E$33,0), 0)), 'O5 Details by Class &amp; Accounts'!$E148)))</f>
        <v>79972.61</v>
      </c>
      <c r="H148" s="2186">
        <f t="shared" si="38"/>
        <v>79972.61</v>
      </c>
      <c r="I148" s="2186">
        <f>IF(ISERROR(VLOOKUP(VLOOKUP($A148, 'E4 TB Allocation Details'!$A$18:$L$214, MATCH("Demand ID", 'E4 TB Allocation Details'!$A$18:$L$18, 0),FALSE), 'E2 Allocators'!$B$15:$W$358, MATCH('O5 Details by Class &amp; Accounts'!I$18, 'E2 Allocators'!$B$15:$W$15, 0),FALSE)*$F148), 0, VLOOKUP(VLOOKUP($A148, 'E4 TB Allocation Details'!$A$18:$L$214, MATCH("Demand ID", 'E4 TB Allocation Details'!$A$18:$L$18, 0),FALSE), 'E2 Allocators'!$B$15:$W$358, MATCH('O5 Details by Class &amp; Accounts'!I$18, 'E2 Allocators'!$B$15:$W$15, 0),FALSE)*$F148)</f>
        <v>0</v>
      </c>
      <c r="J148" s="2186">
        <f>IF(ISERROR(VLOOKUP(VLOOKUP($A148, 'E4 TB Allocation Details'!$A$18:$L$214, MATCH("Demand ID", 'E4 TB Allocation Details'!$A$18:$L$18, 0),FALSE), 'E2 Allocators'!$B$15:$W$358, MATCH('O5 Details by Class &amp; Accounts'!J$18, 'E2 Allocators'!$B$15:$W$15, 0),FALSE)*$F148), 0, VLOOKUP(VLOOKUP($A148, 'E4 TB Allocation Details'!$A$18:$L$214, MATCH("Demand ID", 'E4 TB Allocation Details'!$A$18:$L$18, 0),FALSE), 'E2 Allocators'!$B$15:$W$358, MATCH('O5 Details by Class &amp; Accounts'!J$18, 'E2 Allocators'!$B$15:$W$15, 0),FALSE)*$F148)</f>
        <v>0</v>
      </c>
      <c r="K148" s="2186">
        <f>IF(ISERROR(VLOOKUP(VLOOKUP($A148, 'E4 TB Allocation Details'!$A$18:$L$214, MATCH("Demand ID", 'E4 TB Allocation Details'!$A$18:$L$18, 0),FALSE), 'E2 Allocators'!$B$15:$W$358, MATCH('O5 Details by Class &amp; Accounts'!K$18, 'E2 Allocators'!$B$15:$W$15, 0),FALSE)*$F148), 0, VLOOKUP(VLOOKUP($A148, 'E4 TB Allocation Details'!$A$18:$L$214, MATCH("Demand ID", 'E4 TB Allocation Details'!$A$18:$L$18, 0),FALSE), 'E2 Allocators'!$B$15:$W$358, MATCH('O5 Details by Class &amp; Accounts'!K$18, 'E2 Allocators'!$B$15:$W$15, 0),FALSE)*$F148)</f>
        <v>0</v>
      </c>
      <c r="L148" s="2186">
        <f>IF(ISERROR(VLOOKUP(VLOOKUP($A148, 'E4 TB Allocation Details'!$A$18:$L$214, MATCH("Demand ID", 'E4 TB Allocation Details'!$A$18:$L$18, 0),FALSE), 'E2 Allocators'!$B$15:$W$358, MATCH('O5 Details by Class &amp; Accounts'!L$18, 'E2 Allocators'!$B$15:$W$15, 0),FALSE)*$F148), 0, VLOOKUP(VLOOKUP($A148, 'E4 TB Allocation Details'!$A$18:$L$214, MATCH("Demand ID", 'E4 TB Allocation Details'!$A$18:$L$18, 0),FALSE), 'E2 Allocators'!$B$15:$W$358, MATCH('O5 Details by Class &amp; Accounts'!L$18, 'E2 Allocators'!$B$15:$W$15, 0),FALSE)*$F148)</f>
        <v>0</v>
      </c>
      <c r="M148" s="2186">
        <f>IF(ISERROR(VLOOKUP(VLOOKUP($A148, 'E4 TB Allocation Details'!$A$18:$L$214, MATCH("Demand ID", 'E4 TB Allocation Details'!$A$18:$L$18, 0),FALSE), 'E2 Allocators'!$B$15:$W$358, MATCH('O5 Details by Class &amp; Accounts'!M$18, 'E2 Allocators'!$B$15:$W$15, 0),FALSE)*$F148), 0, VLOOKUP(VLOOKUP($A148, 'E4 TB Allocation Details'!$A$18:$L$214, MATCH("Demand ID", 'E4 TB Allocation Details'!$A$18:$L$18, 0),FALSE), 'E2 Allocators'!$B$15:$W$358, MATCH('O5 Details by Class &amp; Accounts'!M$18, 'E2 Allocators'!$B$15:$W$15, 0),FALSE)*$F148)</f>
        <v>0</v>
      </c>
      <c r="N148" s="2186">
        <f>IF(ISERROR(VLOOKUP(VLOOKUP($A148, 'E4 TB Allocation Details'!$A$18:$L$214, MATCH("Demand ID", 'E4 TB Allocation Details'!$A$18:$L$18, 0),FALSE), 'E2 Allocators'!$B$15:$W$358, MATCH('O5 Details by Class &amp; Accounts'!N$18, 'E2 Allocators'!$B$15:$W$15, 0),FALSE)*$F148), 0, VLOOKUP(VLOOKUP($A148, 'E4 TB Allocation Details'!$A$18:$L$214, MATCH("Demand ID", 'E4 TB Allocation Details'!$A$18:$L$18, 0),FALSE), 'E2 Allocators'!$B$15:$W$358, MATCH('O5 Details by Class &amp; Accounts'!N$18, 'E2 Allocators'!$B$15:$W$15, 0),FALSE)*$F148)</f>
        <v>0</v>
      </c>
      <c r="O148" s="2186">
        <f>IF(ISERROR(VLOOKUP(VLOOKUP($A148, 'E4 TB Allocation Details'!$A$18:$L$214, MATCH("Demand ID", 'E4 TB Allocation Details'!$A$18:$L$18, 0),FALSE), 'E2 Allocators'!$B$15:$W$358, MATCH('O5 Details by Class &amp; Accounts'!O$18, 'E2 Allocators'!$B$15:$W$15, 0),FALSE)*$F148), 0, VLOOKUP(VLOOKUP($A148, 'E4 TB Allocation Details'!$A$18:$L$214, MATCH("Demand ID", 'E4 TB Allocation Details'!$A$18:$L$18, 0),FALSE), 'E2 Allocators'!$B$15:$W$358, MATCH('O5 Details by Class &amp; Accounts'!O$18, 'E2 Allocators'!$B$15:$W$15, 0),FALSE)*$F148)</f>
        <v>0</v>
      </c>
      <c r="P148" s="2186">
        <f>IF(ISERROR(VLOOKUP(VLOOKUP($A148, 'E4 TB Allocation Details'!$A$18:$L$214, MATCH("Demand ID", 'E4 TB Allocation Details'!$A$18:$L$18, 0),FALSE), 'E2 Allocators'!$B$15:$W$358, MATCH('O5 Details by Class &amp; Accounts'!P$18, 'E2 Allocators'!$B$15:$W$15, 0),FALSE)*$F148), 0, VLOOKUP(VLOOKUP($A148, 'E4 TB Allocation Details'!$A$18:$L$214, MATCH("Demand ID", 'E4 TB Allocation Details'!$A$18:$L$18, 0),FALSE), 'E2 Allocators'!$B$15:$W$358, MATCH('O5 Details by Class &amp; Accounts'!P$18, 'E2 Allocators'!$B$15:$W$15, 0),FALSE)*$F148)</f>
        <v>0</v>
      </c>
      <c r="Q148" s="2186">
        <f>IF(ISERROR(VLOOKUP(VLOOKUP($A148, 'E4 TB Allocation Details'!$A$18:$L$214, MATCH("Demand ID", 'E4 TB Allocation Details'!$A$18:$L$18, 0),FALSE), 'E2 Allocators'!$B$15:$W$358, MATCH('O5 Details by Class &amp; Accounts'!Q$18, 'E2 Allocators'!$B$15:$W$15, 0),FALSE)*$F148), 0, VLOOKUP(VLOOKUP($A148, 'E4 TB Allocation Details'!$A$18:$L$214, MATCH("Demand ID", 'E4 TB Allocation Details'!$A$18:$L$18, 0),FALSE), 'E2 Allocators'!$B$15:$W$358, MATCH('O5 Details by Class &amp; Accounts'!Q$18, 'E2 Allocators'!$B$15:$W$15, 0),FALSE)*$F148)</f>
        <v>0</v>
      </c>
      <c r="R148" s="2186">
        <f>IF(ISERROR(VLOOKUP(VLOOKUP($A148, 'E4 TB Allocation Details'!$A$18:$L$214, MATCH("Demand ID", 'E4 TB Allocation Details'!$A$18:$L$18, 0),FALSE), 'E2 Allocators'!$B$15:$W$358, MATCH('O5 Details by Class &amp; Accounts'!R$18, 'E2 Allocators'!$B$15:$W$15, 0),FALSE)*$F148), 0, VLOOKUP(VLOOKUP($A148, 'E4 TB Allocation Details'!$A$18:$L$214, MATCH("Demand ID", 'E4 TB Allocation Details'!$A$18:$L$18, 0),FALSE), 'E2 Allocators'!$B$15:$W$358, MATCH('O5 Details by Class &amp; Accounts'!R$18, 'E2 Allocators'!$B$15:$W$15, 0),FALSE)*$F148)</f>
        <v>0</v>
      </c>
      <c r="S148" s="2186">
        <f>IF(ISERROR(VLOOKUP(VLOOKUP($A148, 'E4 TB Allocation Details'!$A$18:$L$214, MATCH("Demand ID", 'E4 TB Allocation Details'!$A$18:$L$18, 0),FALSE), 'E2 Allocators'!$B$15:$W$358, MATCH('O5 Details by Class &amp; Accounts'!S$18, 'E2 Allocators'!$B$15:$W$15, 0),FALSE)*$F148), 0, VLOOKUP(VLOOKUP($A148, 'E4 TB Allocation Details'!$A$18:$L$214, MATCH("Demand ID", 'E4 TB Allocation Details'!$A$18:$L$18, 0),FALSE), 'E2 Allocators'!$B$15:$W$358, MATCH('O5 Details by Class &amp; Accounts'!S$18, 'E2 Allocators'!$B$15:$W$15, 0),FALSE)*$F148)</f>
        <v>0</v>
      </c>
      <c r="T148" s="2186">
        <f>IF(ISERROR(VLOOKUP(VLOOKUP($A148, 'E4 TB Allocation Details'!$A$18:$L$214, MATCH("Demand ID", 'E4 TB Allocation Details'!$A$18:$L$18, 0),FALSE), 'E2 Allocators'!$B$15:$W$358, MATCH('O5 Details by Class &amp; Accounts'!T$18, 'E2 Allocators'!$B$15:$W$15, 0),FALSE)*$F148), 0, VLOOKUP(VLOOKUP($A148, 'E4 TB Allocation Details'!$A$18:$L$214, MATCH("Demand ID", 'E4 TB Allocation Details'!$A$18:$L$18, 0),FALSE), 'E2 Allocators'!$B$15:$W$358, MATCH('O5 Details by Class &amp; Accounts'!T$18, 'E2 Allocators'!$B$15:$W$15, 0),FALSE)*$F148)</f>
        <v>0</v>
      </c>
      <c r="U148" s="2186">
        <f>IF(ISERROR(VLOOKUP(VLOOKUP($A148, 'E4 TB Allocation Details'!$A$18:$L$214, MATCH("Demand ID", 'E4 TB Allocation Details'!$A$18:$L$18, 0),FALSE), 'E2 Allocators'!$B$15:$W$358, MATCH('O5 Details by Class &amp; Accounts'!U$18, 'E2 Allocators'!$B$15:$W$15, 0),FALSE)*$F148), 0, VLOOKUP(VLOOKUP($A148, 'E4 TB Allocation Details'!$A$18:$L$214, MATCH("Demand ID", 'E4 TB Allocation Details'!$A$18:$L$18, 0),FALSE), 'E2 Allocators'!$B$15:$W$358, MATCH('O5 Details by Class &amp; Accounts'!U$18, 'E2 Allocators'!$B$15:$W$15, 0),FALSE)*$F148)</f>
        <v>0</v>
      </c>
      <c r="V148" s="2186">
        <f>IF(ISERROR(VLOOKUP(VLOOKUP($A148, 'E4 TB Allocation Details'!$A$18:$L$214, MATCH("Demand ID", 'E4 TB Allocation Details'!$A$18:$L$18, 0),FALSE), 'E2 Allocators'!$B$15:$W$358, MATCH('O5 Details by Class &amp; Accounts'!V$18, 'E2 Allocators'!$B$15:$W$15, 0),FALSE)*$F148), 0, VLOOKUP(VLOOKUP($A148, 'E4 TB Allocation Details'!$A$18:$L$214, MATCH("Demand ID", 'E4 TB Allocation Details'!$A$18:$L$18, 0),FALSE), 'E2 Allocators'!$B$15:$W$358, MATCH('O5 Details by Class &amp; Accounts'!V$18, 'E2 Allocators'!$B$15:$W$15, 0),FALSE)*$F148)</f>
        <v>0</v>
      </c>
      <c r="W148" s="2186">
        <f>IF(ISERROR(VLOOKUP(VLOOKUP($A148, 'E4 TB Allocation Details'!$A$18:$L$214, MATCH("Demand ID", 'E4 TB Allocation Details'!$A$18:$L$18, 0),FALSE), 'E2 Allocators'!$B$15:$W$358, MATCH('O5 Details by Class &amp; Accounts'!W$18, 'E2 Allocators'!$B$15:$W$15, 0),FALSE)*$F148), 0, VLOOKUP(VLOOKUP($A148, 'E4 TB Allocation Details'!$A$18:$L$214, MATCH("Demand ID", 'E4 TB Allocation Details'!$A$18:$L$18, 0),FALSE), 'E2 Allocators'!$B$15:$W$358, MATCH('O5 Details by Class &amp; Accounts'!W$18, 'E2 Allocators'!$B$15:$W$15, 0),FALSE)*$F148)</f>
        <v>0</v>
      </c>
      <c r="X148" s="2186">
        <f>IF(ISERROR(VLOOKUP(VLOOKUP($A148, 'E4 TB Allocation Details'!$A$18:$L$214, MATCH("Demand ID", 'E4 TB Allocation Details'!$A$18:$L$18, 0),FALSE), 'E2 Allocators'!$B$15:$W$358, MATCH('O5 Details by Class &amp; Accounts'!X$18, 'E2 Allocators'!$B$15:$W$15, 0),FALSE)*$F148), 0, VLOOKUP(VLOOKUP($A148, 'E4 TB Allocation Details'!$A$18:$L$214, MATCH("Demand ID", 'E4 TB Allocation Details'!$A$18:$L$18, 0),FALSE), 'E2 Allocators'!$B$15:$W$358, MATCH('O5 Details by Class &amp; Accounts'!X$18, 'E2 Allocators'!$B$15:$W$15, 0),FALSE)*$F148)</f>
        <v>0</v>
      </c>
      <c r="Y148" s="2186">
        <f>IF(ISERROR(VLOOKUP(VLOOKUP($A148, 'E4 TB Allocation Details'!$A$18:$L$214, MATCH("Demand ID", 'E4 TB Allocation Details'!$A$18:$L$18, 0),FALSE), 'E2 Allocators'!$B$15:$W$358, MATCH('O5 Details by Class &amp; Accounts'!Y$18, 'E2 Allocators'!$B$15:$W$15, 0),FALSE)*$F148), 0, VLOOKUP(VLOOKUP($A148, 'E4 TB Allocation Details'!$A$18:$L$214, MATCH("Demand ID", 'E4 TB Allocation Details'!$A$18:$L$18, 0),FALSE), 'E2 Allocators'!$B$15:$W$358, MATCH('O5 Details by Class &amp; Accounts'!Y$18, 'E2 Allocators'!$B$15:$W$15, 0),FALSE)*$F148)</f>
        <v>0</v>
      </c>
      <c r="Z148" s="2186">
        <f>IF(ISERROR(VLOOKUP(VLOOKUP($A148, 'E4 TB Allocation Details'!$A$18:$L$214, MATCH("Demand ID", 'E4 TB Allocation Details'!$A$18:$L$18, 0),FALSE), 'E2 Allocators'!$B$15:$W$358, MATCH('O5 Details by Class &amp; Accounts'!Z$18, 'E2 Allocators'!$B$15:$W$15, 0),FALSE)*$F148), 0, VLOOKUP(VLOOKUP($A148, 'E4 TB Allocation Details'!$A$18:$L$214, MATCH("Demand ID", 'E4 TB Allocation Details'!$A$18:$L$18, 0),FALSE), 'E2 Allocators'!$B$15:$W$358, MATCH('O5 Details by Class &amp; Accounts'!Z$18, 'E2 Allocators'!$B$15:$W$15, 0),FALSE)*$F148)</f>
        <v>0</v>
      </c>
      <c r="AA148" s="2186">
        <f>IF(ISERROR(VLOOKUP(VLOOKUP($A148, 'E4 TB Allocation Details'!$A$18:$L$214, MATCH("Demand ID", 'E4 TB Allocation Details'!$A$18:$L$18, 0),FALSE), 'E2 Allocators'!$B$15:$W$358, MATCH('O5 Details by Class &amp; Accounts'!AA$18, 'E2 Allocators'!$B$15:$W$15, 0),FALSE)*$F148), 0, VLOOKUP(VLOOKUP($A148, 'E4 TB Allocation Details'!$A$18:$L$214, MATCH("Demand ID", 'E4 TB Allocation Details'!$A$18:$L$18, 0),FALSE), 'E2 Allocators'!$B$15:$W$358, MATCH('O5 Details by Class &amp; Accounts'!AA$18, 'E2 Allocators'!$B$15:$W$15, 0),FALSE)*$F148)</f>
        <v>0</v>
      </c>
      <c r="AB148" s="2186">
        <f>IF(ISERROR(VLOOKUP(VLOOKUP($A148, 'E4 TB Allocation Details'!$A$18:$L$214, MATCH("Demand ID", 'E4 TB Allocation Details'!$A$18:$L$18, 0),FALSE), 'E2 Allocators'!$B$15:$W$358, MATCH('O5 Details by Class &amp; Accounts'!AB$18, 'E2 Allocators'!$B$15:$W$15, 0),FALSE)*$F148), 0, VLOOKUP(VLOOKUP($A148, 'E4 TB Allocation Details'!$A$18:$L$214, MATCH("Demand ID", 'E4 TB Allocation Details'!$A$18:$L$18, 0),FALSE), 'E2 Allocators'!$B$15:$W$358, MATCH('O5 Details by Class &amp; Accounts'!AB$18, 'E2 Allocators'!$B$15:$W$15, 0),FALSE)*$F148)</f>
        <v>0</v>
      </c>
      <c r="AC148" s="2186">
        <f t="shared" si="39"/>
        <v>0</v>
      </c>
      <c r="AD148" s="2186">
        <f>IF(ISERROR(VLOOKUP(VLOOKUP($A148, 'E4 TB Allocation Details'!$A$18:$L$214, MATCH("Customer ID", 'E4 TB Allocation Details'!$A$18:$L$18, 0),FALSE), 'E2 Allocators'!$B$15:$W$358, MATCH('O5 Details by Class &amp; Accounts'!AD$18, 'E2 Allocators'!$B$15:$W$15, 0),FALSE)*$G148), 0, VLOOKUP(VLOOKUP($A148, 'E4 TB Allocation Details'!$A$18:$L$214, MATCH("Customer ID", 'E4 TB Allocation Details'!$A$18:$L$18, 0),FALSE), 'E2 Allocators'!$B$15:$W$358, MATCH('O5 Details by Class &amp; Accounts'!AD$18, 'E2 Allocators'!$B$15:$W$15, 0),FALSE)*$G148)</f>
        <v>59027.402619047622</v>
      </c>
      <c r="AE148" s="2186">
        <f>IF(ISERROR(VLOOKUP(VLOOKUP($A148, 'E4 TB Allocation Details'!$A$18:$L$214, MATCH("Customer ID", 'E4 TB Allocation Details'!$A$18:$L$18, 0),FALSE), 'E2 Allocators'!$B$15:$W$358, MATCH('O5 Details by Class &amp; Accounts'!AE$18, 'E2 Allocators'!$B$15:$W$15, 0),FALSE)*$G148), 0, VLOOKUP(VLOOKUP($A148, 'E4 TB Allocation Details'!$A$18:$L$214, MATCH("Customer ID", 'E4 TB Allocation Details'!$A$18:$L$18, 0),FALSE), 'E2 Allocators'!$B$15:$W$358, MATCH('O5 Details by Class &amp; Accounts'!AE$18, 'E2 Allocators'!$B$15:$W$15, 0),FALSE)*$G148)</f>
        <v>5741.075730717881</v>
      </c>
      <c r="AF148" s="2186">
        <f>IF(ISERROR(VLOOKUP(VLOOKUP($A148, 'E4 TB Allocation Details'!$A$18:$L$214, MATCH("Customer ID", 'E4 TB Allocation Details'!$A$18:$L$18, 0),FALSE), 'E2 Allocators'!$B$15:$W$358, MATCH('O5 Details by Class &amp; Accounts'!AF$18, 'E2 Allocators'!$B$15:$W$15, 0),FALSE)*$G148), 0, VLOOKUP(VLOOKUP($A148, 'E4 TB Allocation Details'!$A$18:$L$214, MATCH("Customer ID", 'E4 TB Allocation Details'!$A$18:$L$18, 0),FALSE), 'E2 Allocators'!$B$15:$W$358, MATCH('O5 Details by Class &amp; Accounts'!AF$18, 'E2 Allocators'!$B$15:$W$15, 0),FALSE)*$G148)</f>
        <v>684.4391667522508</v>
      </c>
      <c r="AG148" s="2186">
        <f>IF(ISERROR(VLOOKUP(VLOOKUP($A148, 'E4 TB Allocation Details'!$A$18:$L$214, MATCH("Customer ID", 'E4 TB Allocation Details'!$A$18:$L$18, 0),FALSE), 'E2 Allocators'!$B$15:$W$358, MATCH('O5 Details by Class &amp; Accounts'!AG$18, 'E2 Allocators'!$B$15:$W$15, 0),FALSE)*$G148), 0, VLOOKUP(VLOOKUP($A148, 'E4 TB Allocation Details'!$A$18:$L$214, MATCH("Customer ID", 'E4 TB Allocation Details'!$A$18:$L$18, 0),FALSE), 'E2 Allocators'!$B$15:$W$358, MATCH('O5 Details by Class &amp; Accounts'!AG$18, 'E2 Allocators'!$B$15:$W$15, 0),FALSE)*$G148)</f>
        <v>0</v>
      </c>
      <c r="AH148" s="2186">
        <f>IF(ISERROR(VLOOKUP(VLOOKUP($A148, 'E4 TB Allocation Details'!$A$18:$L$214, MATCH("Customer ID", 'E4 TB Allocation Details'!$A$18:$L$18, 0),FALSE), 'E2 Allocators'!$B$15:$W$358, MATCH('O5 Details by Class &amp; Accounts'!AH$18, 'E2 Allocators'!$B$15:$W$15, 0),FALSE)*$G148), 0, VLOOKUP(VLOOKUP($A148, 'E4 TB Allocation Details'!$A$18:$L$214, MATCH("Customer ID", 'E4 TB Allocation Details'!$A$18:$L$18, 0),FALSE), 'E2 Allocators'!$B$15:$W$358, MATCH('O5 Details by Class &amp; Accounts'!AH$18, 'E2 Allocators'!$B$15:$W$15, 0),FALSE)*$G148)</f>
        <v>0</v>
      </c>
      <c r="AI148" s="2186">
        <f>IF(ISERROR(VLOOKUP(VLOOKUP($A148, 'E4 TB Allocation Details'!$A$18:$L$214, MATCH("Customer ID", 'E4 TB Allocation Details'!$A$18:$L$18, 0),FALSE), 'E2 Allocators'!$B$15:$W$358, MATCH('O5 Details by Class &amp; Accounts'!AI$18, 'E2 Allocators'!$B$15:$W$15, 0),FALSE)*$G148), 0, VLOOKUP(VLOOKUP($A148, 'E4 TB Allocation Details'!$A$18:$L$214, MATCH("Customer ID", 'E4 TB Allocation Details'!$A$18:$L$18, 0),FALSE), 'E2 Allocators'!$B$15:$W$358, MATCH('O5 Details by Class &amp; Accounts'!AI$18, 'E2 Allocators'!$B$15:$W$15, 0),FALSE)*$G148)</f>
        <v>0</v>
      </c>
      <c r="AJ148" s="2186">
        <f>IF(ISERROR(VLOOKUP(VLOOKUP($A148, 'E4 TB Allocation Details'!$A$18:$L$214, MATCH("Customer ID", 'E4 TB Allocation Details'!$A$18:$L$18, 0),FALSE), 'E2 Allocators'!$B$15:$W$358, MATCH('O5 Details by Class &amp; Accounts'!AJ$18, 'E2 Allocators'!$B$15:$W$15, 0),FALSE)*$G148), 0, VLOOKUP(VLOOKUP($A148, 'E4 TB Allocation Details'!$A$18:$L$214, MATCH("Customer ID", 'E4 TB Allocation Details'!$A$18:$L$18, 0),FALSE), 'E2 Allocators'!$B$15:$W$358, MATCH('O5 Details by Class &amp; Accounts'!AJ$18, 'E2 Allocators'!$B$15:$W$15, 0),FALSE)*$G148)</f>
        <v>13631.290445037828</v>
      </c>
      <c r="AK148" s="2186">
        <f>IF(ISERROR(VLOOKUP(VLOOKUP($A148, 'E4 TB Allocation Details'!$A$18:$L$214, MATCH("Customer ID", 'E4 TB Allocation Details'!$A$18:$L$18, 0),FALSE), 'E2 Allocators'!$B$15:$W$358, MATCH('O5 Details by Class &amp; Accounts'!AK$18, 'E2 Allocators'!$B$15:$W$15, 0),FALSE)*$G148), 0, VLOOKUP(VLOOKUP($A148, 'E4 TB Allocation Details'!$A$18:$L$214, MATCH("Customer ID", 'E4 TB Allocation Details'!$A$18:$L$18, 0),FALSE), 'E2 Allocators'!$B$15:$W$358, MATCH('O5 Details by Class &amp; Accounts'!AK$18, 'E2 Allocators'!$B$15:$W$15, 0),FALSE)*$G148)</f>
        <v>492.7962000616206</v>
      </c>
      <c r="AL148" s="2186">
        <f>IF(ISERROR(VLOOKUP(VLOOKUP($A148, 'E4 TB Allocation Details'!$A$18:$L$214, MATCH("Customer ID", 'E4 TB Allocation Details'!$A$18:$L$18, 0),FALSE), 'E2 Allocators'!$B$15:$W$358, MATCH('O5 Details by Class &amp; Accounts'!AL$18, 'E2 Allocators'!$B$15:$W$15, 0),FALSE)*$G148), 0, VLOOKUP(VLOOKUP($A148, 'E4 TB Allocation Details'!$A$18:$L$214, MATCH("Customer ID", 'E4 TB Allocation Details'!$A$18:$L$18, 0),FALSE), 'E2 Allocators'!$B$15:$W$358, MATCH('O5 Details by Class &amp; Accounts'!AL$18, 'E2 Allocators'!$B$15:$W$15, 0),FALSE)*$G148)</f>
        <v>395.60583838280098</v>
      </c>
      <c r="AM148" s="2186">
        <f>IF(ISERROR(VLOOKUP(VLOOKUP($A148, 'E4 TB Allocation Details'!$A$18:$L$214, MATCH("Customer ID", 'E4 TB Allocation Details'!$A$18:$L$18, 0),FALSE), 'E2 Allocators'!$B$15:$W$358, MATCH('O5 Details by Class &amp; Accounts'!AM$18, 'E2 Allocators'!$B$15:$W$15, 0),FALSE)*$G148), 0, VLOOKUP(VLOOKUP($A148, 'E4 TB Allocation Details'!$A$18:$L$214, MATCH("Customer ID", 'E4 TB Allocation Details'!$A$18:$L$18, 0),FALSE), 'E2 Allocators'!$B$15:$W$358, MATCH('O5 Details by Class &amp; Accounts'!AM$18, 'E2 Allocators'!$B$15:$W$15, 0),FALSE)*$G148)</f>
        <v>0</v>
      </c>
      <c r="AN148" s="2186">
        <f>IF(ISERROR(VLOOKUP(VLOOKUP($A148, 'E4 TB Allocation Details'!$A$18:$L$214, MATCH("Customer ID", 'E4 TB Allocation Details'!$A$18:$L$18, 0),FALSE), 'E2 Allocators'!$B$15:$W$358, MATCH('O5 Details by Class &amp; Accounts'!AN$18, 'E2 Allocators'!$B$15:$W$15, 0),FALSE)*$G148), 0, VLOOKUP(VLOOKUP($A148, 'E4 TB Allocation Details'!$A$18:$L$214, MATCH("Customer ID", 'E4 TB Allocation Details'!$A$18:$L$18, 0),FALSE), 'E2 Allocators'!$B$15:$W$358, MATCH('O5 Details by Class &amp; Accounts'!AN$18, 'E2 Allocators'!$B$15:$W$15, 0),FALSE)*$G148)</f>
        <v>0</v>
      </c>
      <c r="AO148" s="2186">
        <f>IF(ISERROR(VLOOKUP(VLOOKUP($A148, 'E4 TB Allocation Details'!$A$18:$L$214, MATCH("Customer ID", 'E4 TB Allocation Details'!$A$18:$L$18, 0),FALSE), 'E2 Allocators'!$B$15:$W$358, MATCH('O5 Details by Class &amp; Accounts'!AO$18, 'E2 Allocators'!$B$15:$W$15, 0),FALSE)*$G148), 0, VLOOKUP(VLOOKUP($A148, 'E4 TB Allocation Details'!$A$18:$L$214, MATCH("Customer ID", 'E4 TB Allocation Details'!$A$18:$L$18, 0),FALSE), 'E2 Allocators'!$B$15:$W$358, MATCH('O5 Details by Class &amp; Accounts'!AO$18, 'E2 Allocators'!$B$15:$W$15, 0),FALSE)*$G148)</f>
        <v>0</v>
      </c>
      <c r="AP148" s="2186">
        <f>IF(ISERROR(VLOOKUP(VLOOKUP($A148, 'E4 TB Allocation Details'!$A$18:$L$214, MATCH("Customer ID", 'E4 TB Allocation Details'!$A$18:$L$18, 0),FALSE), 'E2 Allocators'!$B$15:$W$358, MATCH('O5 Details by Class &amp; Accounts'!AP$18, 'E2 Allocators'!$B$15:$W$15, 0),FALSE)*$G148), 0, VLOOKUP(VLOOKUP($A148, 'E4 TB Allocation Details'!$A$18:$L$214, MATCH("Customer ID", 'E4 TB Allocation Details'!$A$18:$L$18, 0),FALSE), 'E2 Allocators'!$B$15:$W$358, MATCH('O5 Details by Class &amp; Accounts'!AP$18, 'E2 Allocators'!$B$15:$W$15, 0),FALSE)*$G148)</f>
        <v>0</v>
      </c>
      <c r="AQ148" s="2186">
        <f>IF(ISERROR(VLOOKUP(VLOOKUP($A148, 'E4 TB Allocation Details'!$A$18:$L$214, MATCH("Customer ID", 'E4 TB Allocation Details'!$A$18:$L$18, 0),FALSE), 'E2 Allocators'!$B$15:$W$358, MATCH('O5 Details by Class &amp; Accounts'!AQ$18, 'E2 Allocators'!$B$15:$W$15, 0),FALSE)*$G148), 0, VLOOKUP(VLOOKUP($A148, 'E4 TB Allocation Details'!$A$18:$L$214, MATCH("Customer ID", 'E4 TB Allocation Details'!$A$18:$L$18, 0),FALSE), 'E2 Allocators'!$B$15:$W$358, MATCH('O5 Details by Class &amp; Accounts'!AQ$18, 'E2 Allocators'!$B$15:$W$15, 0),FALSE)*$G148)</f>
        <v>0</v>
      </c>
      <c r="AR148" s="2186">
        <f>IF(ISERROR(VLOOKUP(VLOOKUP($A148, 'E4 TB Allocation Details'!$A$18:$L$214, MATCH("Customer ID", 'E4 TB Allocation Details'!$A$18:$L$18, 0),FALSE), 'E2 Allocators'!$B$15:$W$358, MATCH('O5 Details by Class &amp; Accounts'!AR$18, 'E2 Allocators'!$B$15:$W$15, 0),FALSE)*$G148), 0, VLOOKUP(VLOOKUP($A148, 'E4 TB Allocation Details'!$A$18:$L$214, MATCH("Customer ID", 'E4 TB Allocation Details'!$A$18:$L$18, 0),FALSE), 'E2 Allocators'!$B$15:$W$358, MATCH('O5 Details by Class &amp; Accounts'!AR$18, 'E2 Allocators'!$B$15:$W$15, 0),FALSE)*$G148)</f>
        <v>0</v>
      </c>
      <c r="AS148" s="2186">
        <f>IF(ISERROR(VLOOKUP(VLOOKUP($A148, 'E4 TB Allocation Details'!$A$18:$L$214, MATCH("Customer ID", 'E4 TB Allocation Details'!$A$18:$L$18, 0),FALSE), 'E2 Allocators'!$B$15:$W$358, MATCH('O5 Details by Class &amp; Accounts'!AS$18, 'E2 Allocators'!$B$15:$W$15, 0),FALSE)*$G148), 0, VLOOKUP(VLOOKUP($A148, 'E4 TB Allocation Details'!$A$18:$L$214, MATCH("Customer ID", 'E4 TB Allocation Details'!$A$18:$L$18, 0),FALSE), 'E2 Allocators'!$B$15:$W$358, MATCH('O5 Details by Class &amp; Accounts'!AS$18, 'E2 Allocators'!$B$15:$W$15, 0),FALSE)*$G148)</f>
        <v>0</v>
      </c>
      <c r="AT148" s="2186">
        <f>IF(ISERROR(VLOOKUP(VLOOKUP($A148, 'E4 TB Allocation Details'!$A$18:$L$214, MATCH("Customer ID", 'E4 TB Allocation Details'!$A$18:$L$18, 0),FALSE), 'E2 Allocators'!$B$15:$W$358, MATCH('O5 Details by Class &amp; Accounts'!AT$18, 'E2 Allocators'!$B$15:$W$15, 0),FALSE)*$G148), 0, VLOOKUP(VLOOKUP($A148, 'E4 TB Allocation Details'!$A$18:$L$214, MATCH("Customer ID", 'E4 TB Allocation Details'!$A$18:$L$18, 0),FALSE), 'E2 Allocators'!$B$15:$W$358, MATCH('O5 Details by Class &amp; Accounts'!AT$18, 'E2 Allocators'!$B$15:$W$15, 0),FALSE)*$G148)</f>
        <v>0</v>
      </c>
      <c r="AU148" s="2186">
        <f>IF(ISERROR(VLOOKUP(VLOOKUP($A148, 'E4 TB Allocation Details'!$A$18:$L$214, MATCH("Customer ID", 'E4 TB Allocation Details'!$A$18:$L$18, 0),FALSE), 'E2 Allocators'!$B$15:$W$358, MATCH('O5 Details by Class &amp; Accounts'!AU$18, 'E2 Allocators'!$B$15:$W$15, 0),FALSE)*$G148), 0, VLOOKUP(VLOOKUP($A148, 'E4 TB Allocation Details'!$A$18:$L$214, MATCH("Customer ID", 'E4 TB Allocation Details'!$A$18:$L$18, 0),FALSE), 'E2 Allocators'!$B$15:$W$358, MATCH('O5 Details by Class &amp; Accounts'!AU$18, 'E2 Allocators'!$B$15:$W$15, 0),FALSE)*$G148)</f>
        <v>0</v>
      </c>
      <c r="AV148" s="2186">
        <f>IF(ISERROR(VLOOKUP(VLOOKUP($A148, 'E4 TB Allocation Details'!$A$18:$L$214, MATCH("Customer ID", 'E4 TB Allocation Details'!$A$18:$L$18, 0),FALSE), 'E2 Allocators'!$B$15:$W$358, MATCH('O5 Details by Class &amp; Accounts'!AV$18, 'E2 Allocators'!$B$15:$W$15, 0),FALSE)*$G148), 0, VLOOKUP(VLOOKUP($A148, 'E4 TB Allocation Details'!$A$18:$L$214, MATCH("Customer ID", 'E4 TB Allocation Details'!$A$18:$L$18, 0),FALSE), 'E2 Allocators'!$B$15:$W$358, MATCH('O5 Details by Class &amp; Accounts'!AV$18, 'E2 Allocators'!$B$15:$W$15, 0),FALSE)*$G148)</f>
        <v>0</v>
      </c>
      <c r="AW148" s="2186">
        <f>IF(ISERROR(VLOOKUP(VLOOKUP($A148, 'E4 TB Allocation Details'!$A$18:$L$214, MATCH("Customer ID", 'E4 TB Allocation Details'!$A$18:$L$18, 0),FALSE), 'E2 Allocators'!$B$15:$W$358, MATCH('O5 Details by Class &amp; Accounts'!AW$18, 'E2 Allocators'!$B$15:$W$15, 0),FALSE)*$G148), 0, VLOOKUP(VLOOKUP($A148, 'E4 TB Allocation Details'!$A$18:$L$214, MATCH("Customer ID", 'E4 TB Allocation Details'!$A$18:$L$18, 0),FALSE), 'E2 Allocators'!$B$15:$W$358, MATCH('O5 Details by Class &amp; Accounts'!AW$18, 'E2 Allocators'!$B$15:$W$15, 0),FALSE)*$G148)</f>
        <v>0</v>
      </c>
      <c r="AX148" s="2186">
        <f t="shared" si="40"/>
        <v>79972.610000000015</v>
      </c>
      <c r="AY148" s="2186">
        <f>IF(ISERROR(VLOOKUP(VLOOKUP($A148, 'E4 TB Allocation Details'!$A$18:$L$214, MATCH("Misc ID", 'E4 TB Allocation Details'!$A$18:$L$18, 0),FALSE), 'E2 Allocators'!$B$15:$W$358, MATCH('O5 Details by Class &amp; Accounts'!AY$18, 'E2 Allocators'!$B$15:$W$15, 0),FALSE)*$E148), 0, VLOOKUP(VLOOKUP($A148, 'E4 TB Allocation Details'!$A$18:$L$214, MATCH("Misc ID", 'E4 TB Allocation Details'!$A$18:$L$18, 0),FALSE), 'E2 Allocators'!$B$15:$W$358, MATCH('O5 Details by Class &amp; Accounts'!AY$18, 'E2 Allocators'!$B$15:$W$15, 0),FALSE)*$E148)</f>
        <v>0</v>
      </c>
      <c r="AZ148" s="2186">
        <f>IF(ISERROR(VLOOKUP(VLOOKUP($A148, 'E4 TB Allocation Details'!$A$18:$L$214, MATCH("Misc ID", 'E4 TB Allocation Details'!$A$18:$L$18, 0),FALSE), 'E2 Allocators'!$B$15:$W$358, MATCH('O5 Details by Class &amp; Accounts'!AZ$18, 'E2 Allocators'!$B$15:$W$15, 0),FALSE)*$E148), 0, VLOOKUP(VLOOKUP($A148, 'E4 TB Allocation Details'!$A$18:$L$214, MATCH("Misc ID", 'E4 TB Allocation Details'!$A$18:$L$18, 0),FALSE), 'E2 Allocators'!$B$15:$W$358, MATCH('O5 Details by Class &amp; Accounts'!AZ$18, 'E2 Allocators'!$B$15:$W$15, 0),FALSE)*$E148)</f>
        <v>0</v>
      </c>
      <c r="BA148" s="2186">
        <f>IF(ISERROR(VLOOKUP(VLOOKUP($A148, 'E4 TB Allocation Details'!$A$18:$L$214, MATCH("Misc ID", 'E4 TB Allocation Details'!$A$18:$L$18, 0),FALSE), 'E2 Allocators'!$B$15:$W$358, MATCH('O5 Details by Class &amp; Accounts'!BA$18, 'E2 Allocators'!$B$15:$W$15, 0),FALSE)*$E148), 0, VLOOKUP(VLOOKUP($A148, 'E4 TB Allocation Details'!$A$18:$L$214, MATCH("Misc ID", 'E4 TB Allocation Details'!$A$18:$L$18, 0),FALSE), 'E2 Allocators'!$B$15:$W$358, MATCH('O5 Details by Class &amp; Accounts'!BA$18, 'E2 Allocators'!$B$15:$W$15, 0),FALSE)*$E148)</f>
        <v>0</v>
      </c>
      <c r="BB148" s="2186">
        <f>IF(ISERROR(VLOOKUP(VLOOKUP($A148, 'E4 TB Allocation Details'!$A$18:$L$214, MATCH("Misc ID", 'E4 TB Allocation Details'!$A$18:$L$18, 0),FALSE), 'E2 Allocators'!$B$15:$W$358, MATCH('O5 Details by Class &amp; Accounts'!BB$18, 'E2 Allocators'!$B$15:$W$15, 0),FALSE)*$E148), 0, VLOOKUP(VLOOKUP($A148, 'E4 TB Allocation Details'!$A$18:$L$214, MATCH("Misc ID", 'E4 TB Allocation Details'!$A$18:$L$18, 0),FALSE), 'E2 Allocators'!$B$15:$W$358, MATCH('O5 Details by Class &amp; Accounts'!BB$18, 'E2 Allocators'!$B$15:$W$15, 0),FALSE)*$E148)</f>
        <v>0</v>
      </c>
      <c r="BC148" s="2186">
        <f>IF(ISERROR(VLOOKUP(VLOOKUP($A148, 'E4 TB Allocation Details'!$A$18:$L$214, MATCH("Misc ID", 'E4 TB Allocation Details'!$A$18:$L$18, 0),FALSE), 'E2 Allocators'!$B$15:$W$358, MATCH('O5 Details by Class &amp; Accounts'!BC$18, 'E2 Allocators'!$B$15:$W$15, 0),FALSE)*$E148), 0, VLOOKUP(VLOOKUP($A148, 'E4 TB Allocation Details'!$A$18:$L$214, MATCH("Misc ID", 'E4 TB Allocation Details'!$A$18:$L$18, 0),FALSE), 'E2 Allocators'!$B$15:$W$358, MATCH('O5 Details by Class &amp; Accounts'!BC$18, 'E2 Allocators'!$B$15:$W$15, 0),FALSE)*$E148)</f>
        <v>0</v>
      </c>
      <c r="BD148" s="2186">
        <f>IF(ISERROR(VLOOKUP(VLOOKUP($A148, 'E4 TB Allocation Details'!$A$18:$L$214, MATCH("Misc ID", 'E4 TB Allocation Details'!$A$18:$L$18, 0),FALSE), 'E2 Allocators'!$B$15:$W$358, MATCH('O5 Details by Class &amp; Accounts'!BD$18, 'E2 Allocators'!$B$15:$W$15, 0),FALSE)*$E148), 0, VLOOKUP(VLOOKUP($A148, 'E4 TB Allocation Details'!$A$18:$L$214, MATCH("Misc ID", 'E4 TB Allocation Details'!$A$18:$L$18, 0),FALSE), 'E2 Allocators'!$B$15:$W$358, MATCH('O5 Details by Class &amp; Accounts'!BD$18, 'E2 Allocators'!$B$15:$W$15, 0),FALSE)*$E148)</f>
        <v>0</v>
      </c>
      <c r="BE148" s="2186">
        <f>IF(ISERROR(VLOOKUP(VLOOKUP($A148, 'E4 TB Allocation Details'!$A$18:$L$214, MATCH("Misc ID", 'E4 TB Allocation Details'!$A$18:$L$18, 0),FALSE), 'E2 Allocators'!$B$15:$W$358, MATCH('O5 Details by Class &amp; Accounts'!BE$18, 'E2 Allocators'!$B$15:$W$15, 0),FALSE)*$E148), 0, VLOOKUP(VLOOKUP($A148, 'E4 TB Allocation Details'!$A$18:$L$214, MATCH("Misc ID", 'E4 TB Allocation Details'!$A$18:$L$18, 0),FALSE), 'E2 Allocators'!$B$15:$W$358, MATCH('O5 Details by Class &amp; Accounts'!BE$18, 'E2 Allocators'!$B$15:$W$15, 0),FALSE)*$E148)</f>
        <v>0</v>
      </c>
      <c r="BF148" s="2186">
        <f>IF(ISERROR(VLOOKUP(VLOOKUP($A148, 'E4 TB Allocation Details'!$A$18:$L$214, MATCH("Misc ID", 'E4 TB Allocation Details'!$A$18:$L$18, 0),FALSE), 'E2 Allocators'!$B$15:$W$358, MATCH('O5 Details by Class &amp; Accounts'!BF$18, 'E2 Allocators'!$B$15:$W$15, 0),FALSE)*$E148), 0, VLOOKUP(VLOOKUP($A148, 'E4 TB Allocation Details'!$A$18:$L$214, MATCH("Misc ID", 'E4 TB Allocation Details'!$A$18:$L$18, 0),FALSE), 'E2 Allocators'!$B$15:$W$358, MATCH('O5 Details by Class &amp; Accounts'!BF$18, 'E2 Allocators'!$B$15:$W$15, 0),FALSE)*$E148)</f>
        <v>0</v>
      </c>
      <c r="BG148" s="2186">
        <f>IF(ISERROR(VLOOKUP(VLOOKUP($A148, 'E4 TB Allocation Details'!$A$18:$L$214, MATCH("Misc ID", 'E4 TB Allocation Details'!$A$18:$L$18, 0),FALSE), 'E2 Allocators'!$B$15:$W$358, MATCH('O5 Details by Class &amp; Accounts'!BG$18, 'E2 Allocators'!$B$15:$W$15, 0),FALSE)*$E148), 0, VLOOKUP(VLOOKUP($A148, 'E4 TB Allocation Details'!$A$18:$L$214, MATCH("Misc ID", 'E4 TB Allocation Details'!$A$18:$L$18, 0),FALSE), 'E2 Allocators'!$B$15:$W$358, MATCH('O5 Details by Class &amp; Accounts'!BG$18, 'E2 Allocators'!$B$15:$W$15, 0),FALSE)*$E148)</f>
        <v>0</v>
      </c>
      <c r="BH148" s="2186">
        <f>IF(ISERROR(VLOOKUP(VLOOKUP($A148, 'E4 TB Allocation Details'!$A$18:$L$214, MATCH("Misc ID", 'E4 TB Allocation Details'!$A$18:$L$18, 0),FALSE), 'E2 Allocators'!$B$15:$W$358, MATCH('O5 Details by Class &amp; Accounts'!BH$18, 'E2 Allocators'!$B$15:$W$15, 0),FALSE)*$E148), 0, VLOOKUP(VLOOKUP($A148, 'E4 TB Allocation Details'!$A$18:$L$214, MATCH("Misc ID", 'E4 TB Allocation Details'!$A$18:$L$18, 0),FALSE), 'E2 Allocators'!$B$15:$W$358, MATCH('O5 Details by Class &amp; Accounts'!BH$18, 'E2 Allocators'!$B$15:$W$15, 0),FALSE)*$E148)</f>
        <v>0</v>
      </c>
      <c r="BI148" s="2186">
        <f>IF(ISERROR(VLOOKUP(VLOOKUP($A148, 'E4 TB Allocation Details'!$A$18:$L$214, MATCH("Misc ID", 'E4 TB Allocation Details'!$A$18:$L$18, 0),FALSE), 'E2 Allocators'!$B$15:$W$358, MATCH('O5 Details by Class &amp; Accounts'!BI$18, 'E2 Allocators'!$B$15:$W$15, 0),FALSE)*$E148), 0, VLOOKUP(VLOOKUP($A148, 'E4 TB Allocation Details'!$A$18:$L$214, MATCH("Misc ID", 'E4 TB Allocation Details'!$A$18:$L$18, 0),FALSE), 'E2 Allocators'!$B$15:$W$358, MATCH('O5 Details by Class &amp; Accounts'!BI$18, 'E2 Allocators'!$B$15:$W$15, 0),FALSE)*$E148)</f>
        <v>0</v>
      </c>
      <c r="BJ148" s="2186">
        <f>IF(ISERROR(VLOOKUP(VLOOKUP($A148, 'E4 TB Allocation Details'!$A$18:$L$214, MATCH("Misc ID", 'E4 TB Allocation Details'!$A$18:$L$18, 0),FALSE), 'E2 Allocators'!$B$15:$W$358, MATCH('O5 Details by Class &amp; Accounts'!BJ$18, 'E2 Allocators'!$B$15:$W$15, 0),FALSE)*$E148), 0, VLOOKUP(VLOOKUP($A148, 'E4 TB Allocation Details'!$A$18:$L$214, MATCH("Misc ID", 'E4 TB Allocation Details'!$A$18:$L$18, 0),FALSE), 'E2 Allocators'!$B$15:$W$358, MATCH('O5 Details by Class &amp; Accounts'!BJ$18, 'E2 Allocators'!$B$15:$W$15, 0),FALSE)*$E148)</f>
        <v>0</v>
      </c>
      <c r="BK148" s="2186">
        <f>IF(ISERROR(VLOOKUP(VLOOKUP($A148, 'E4 TB Allocation Details'!$A$18:$L$214, MATCH("Misc ID", 'E4 TB Allocation Details'!$A$18:$L$18, 0),FALSE), 'E2 Allocators'!$B$15:$W$358, MATCH('O5 Details by Class &amp; Accounts'!BK$18, 'E2 Allocators'!$B$15:$W$15, 0),FALSE)*$E148), 0, VLOOKUP(VLOOKUP($A148, 'E4 TB Allocation Details'!$A$18:$L$214, MATCH("Misc ID", 'E4 TB Allocation Details'!$A$18:$L$18, 0),FALSE), 'E2 Allocators'!$B$15:$W$358, MATCH('O5 Details by Class &amp; Accounts'!BK$18, 'E2 Allocators'!$B$15:$W$15, 0),FALSE)*$E148)</f>
        <v>0</v>
      </c>
      <c r="BL148" s="2186">
        <f>IF(ISERROR(VLOOKUP(VLOOKUP($A148, 'E4 TB Allocation Details'!$A$18:$L$214, MATCH("Misc ID", 'E4 TB Allocation Details'!$A$18:$L$18, 0),FALSE), 'E2 Allocators'!$B$15:$W$358, MATCH('O5 Details by Class &amp; Accounts'!BL$18, 'E2 Allocators'!$B$15:$W$15, 0),FALSE)*$E148), 0, VLOOKUP(VLOOKUP($A148, 'E4 TB Allocation Details'!$A$18:$L$214, MATCH("Misc ID", 'E4 TB Allocation Details'!$A$18:$L$18, 0),FALSE), 'E2 Allocators'!$B$15:$W$358, MATCH('O5 Details by Class &amp; Accounts'!BL$18, 'E2 Allocators'!$B$15:$W$15, 0),FALSE)*$E148)</f>
        <v>0</v>
      </c>
      <c r="BM148" s="2186">
        <f>IF(ISERROR(VLOOKUP(VLOOKUP($A148, 'E4 TB Allocation Details'!$A$18:$L$214, MATCH("Misc ID", 'E4 TB Allocation Details'!$A$18:$L$18, 0),FALSE), 'E2 Allocators'!$B$15:$W$358, MATCH('O5 Details by Class &amp; Accounts'!BM$18, 'E2 Allocators'!$B$15:$W$15, 0),FALSE)*$E148), 0, VLOOKUP(VLOOKUP($A148, 'E4 TB Allocation Details'!$A$18:$L$214, MATCH("Misc ID", 'E4 TB Allocation Details'!$A$18:$L$18, 0),FALSE), 'E2 Allocators'!$B$15:$W$358, MATCH('O5 Details by Class &amp; Accounts'!BM$18, 'E2 Allocators'!$B$15:$W$15, 0),FALSE)*$E148)</f>
        <v>0</v>
      </c>
      <c r="BN148" s="2186">
        <f>IF(ISERROR(VLOOKUP(VLOOKUP($A148, 'E4 TB Allocation Details'!$A$18:$L$214, MATCH("Misc ID", 'E4 TB Allocation Details'!$A$18:$L$18, 0),FALSE), 'E2 Allocators'!$B$15:$W$358, MATCH('O5 Details by Class &amp; Accounts'!BN$18, 'E2 Allocators'!$B$15:$W$15, 0),FALSE)*$E148), 0, VLOOKUP(VLOOKUP($A148, 'E4 TB Allocation Details'!$A$18:$L$214, MATCH("Misc ID", 'E4 TB Allocation Details'!$A$18:$L$18, 0),FALSE), 'E2 Allocators'!$B$15:$W$358, MATCH('O5 Details by Class &amp; Accounts'!BN$18, 'E2 Allocators'!$B$15:$W$15, 0),FALSE)*$E148)</f>
        <v>0</v>
      </c>
      <c r="BO148" s="2186">
        <f>IF(ISERROR(VLOOKUP(VLOOKUP($A148, 'E4 TB Allocation Details'!$A$18:$L$214, MATCH("Misc ID", 'E4 TB Allocation Details'!$A$18:$L$18, 0),FALSE), 'E2 Allocators'!$B$15:$W$358, MATCH('O5 Details by Class &amp; Accounts'!BO$18, 'E2 Allocators'!$B$15:$W$15, 0),FALSE)*$E148), 0, VLOOKUP(VLOOKUP($A148, 'E4 TB Allocation Details'!$A$18:$L$214, MATCH("Misc ID", 'E4 TB Allocation Details'!$A$18:$L$18, 0),FALSE), 'E2 Allocators'!$B$15:$W$358, MATCH('O5 Details by Class &amp; Accounts'!BO$18, 'E2 Allocators'!$B$15:$W$15, 0),FALSE)*$E148)</f>
        <v>0</v>
      </c>
      <c r="BP148" s="2186">
        <f>IF(ISERROR(VLOOKUP(VLOOKUP($A148, 'E4 TB Allocation Details'!$A$18:$L$214, MATCH("Misc ID", 'E4 TB Allocation Details'!$A$18:$L$18, 0),FALSE), 'E2 Allocators'!$B$15:$W$358, MATCH('O5 Details by Class &amp; Accounts'!BP$18, 'E2 Allocators'!$B$15:$W$15, 0),FALSE)*$E148), 0, VLOOKUP(VLOOKUP($A148, 'E4 TB Allocation Details'!$A$18:$L$214, MATCH("Misc ID", 'E4 TB Allocation Details'!$A$18:$L$18, 0),FALSE), 'E2 Allocators'!$B$15:$W$358, MATCH('O5 Details by Class &amp; Accounts'!BP$18, 'E2 Allocators'!$B$15:$W$15, 0),FALSE)*$E148)</f>
        <v>0</v>
      </c>
      <c r="BQ148" s="2186">
        <f>IF(ISERROR(VLOOKUP(VLOOKUP($A148, 'E4 TB Allocation Details'!$A$18:$L$214, MATCH("Misc ID", 'E4 TB Allocation Details'!$A$18:$L$18, 0),FALSE), 'E2 Allocators'!$B$15:$W$358, MATCH('O5 Details by Class &amp; Accounts'!BQ$18, 'E2 Allocators'!$B$15:$W$15, 0),FALSE)*$E148), 0, VLOOKUP(VLOOKUP($A148, 'E4 TB Allocation Details'!$A$18:$L$214, MATCH("Misc ID", 'E4 TB Allocation Details'!$A$18:$L$18, 0),FALSE), 'E2 Allocators'!$B$15:$W$358, MATCH('O5 Details by Class &amp; Accounts'!BQ$18, 'E2 Allocators'!$B$15:$W$15, 0),FALSE)*$E148)</f>
        <v>0</v>
      </c>
      <c r="BR148" s="2186">
        <f>IF(ISERROR(VLOOKUP(VLOOKUP($A148, 'E4 TB Allocation Details'!$A$18:$L$214, MATCH("Misc ID", 'E4 TB Allocation Details'!$A$18:$L$18, 0),FALSE), 'E2 Allocators'!$B$15:$W$358, MATCH('O5 Details by Class &amp; Accounts'!BR$18, 'E2 Allocators'!$B$15:$W$15, 0),FALSE)*$E148), 0, VLOOKUP(VLOOKUP($A148, 'E4 TB Allocation Details'!$A$18:$L$214, MATCH("Misc ID", 'E4 TB Allocation Details'!$A$18:$L$18, 0),FALSE), 'E2 Allocators'!$B$15:$W$358, MATCH('O5 Details by Class &amp; Accounts'!BR$18, 'E2 Allocators'!$B$15:$W$15, 0),FALSE)*$E148)</f>
        <v>0</v>
      </c>
      <c r="BS148" s="2186">
        <f t="shared" si="41"/>
        <v>0</v>
      </c>
      <c r="BT148" s="2186">
        <f>IF(ISERROR(VLOOKUP(VLOOKUP($A148, 'E4 TB Allocation Details'!$A$18:$L$214, MATCH("A &amp; G ID", 'E4 TB Allocation Details'!$A$18:$L$18, 0),FALSE), 'E2 Allocators'!$B$15:$W$358, MATCH('O5 Details by Class &amp; Accounts'!BT$18, 'E2 Allocators'!$B$15:$W$15, 0),FALSE)*$E148), 0, VLOOKUP(VLOOKUP($A148, 'E4 TB Allocation Details'!$A$18:$L$214, MATCH("A &amp; G ID", 'E4 TB Allocation Details'!$A$18:$L$18, 0),FALSE), 'E2 Allocators'!$B$15:$W$358, MATCH('O5 Details by Class &amp; Accounts'!BT$18, 'E2 Allocators'!$B$15:$W$15, 0),FALSE)*$E148)</f>
        <v>0</v>
      </c>
      <c r="BU148" s="2186">
        <f>IF(ISERROR(VLOOKUP(VLOOKUP($A148, 'E4 TB Allocation Details'!$A$18:$L$214, MATCH("A &amp; G ID", 'E4 TB Allocation Details'!$A$18:$L$18, 0),FALSE), 'E2 Allocators'!$B$15:$W$358, MATCH('O5 Details by Class &amp; Accounts'!BU$18, 'E2 Allocators'!$B$15:$W$15, 0),FALSE)*$E148), 0, VLOOKUP(VLOOKUP($A148, 'E4 TB Allocation Details'!$A$18:$L$214, MATCH("A &amp; G ID", 'E4 TB Allocation Details'!$A$18:$L$18, 0),FALSE), 'E2 Allocators'!$B$15:$W$358, MATCH('O5 Details by Class &amp; Accounts'!BU$18, 'E2 Allocators'!$B$15:$W$15, 0),FALSE)*$E148)</f>
        <v>0</v>
      </c>
      <c r="BV148" s="2186">
        <f>IF(ISERROR(VLOOKUP(VLOOKUP($A148, 'E4 TB Allocation Details'!$A$18:$L$214, MATCH("A &amp; G ID", 'E4 TB Allocation Details'!$A$18:$L$18, 0),FALSE), 'E2 Allocators'!$B$15:$W$358, MATCH('O5 Details by Class &amp; Accounts'!BV$18, 'E2 Allocators'!$B$15:$W$15, 0),FALSE)*$E148), 0, VLOOKUP(VLOOKUP($A148, 'E4 TB Allocation Details'!$A$18:$L$214, MATCH("A &amp; G ID", 'E4 TB Allocation Details'!$A$18:$L$18, 0),FALSE), 'E2 Allocators'!$B$15:$W$358, MATCH('O5 Details by Class &amp; Accounts'!BV$18, 'E2 Allocators'!$B$15:$W$15, 0),FALSE)*$E148)</f>
        <v>0</v>
      </c>
      <c r="BW148" s="2186">
        <f>IF(ISERROR(VLOOKUP(VLOOKUP($A148, 'E4 TB Allocation Details'!$A$18:$L$214, MATCH("A &amp; G ID", 'E4 TB Allocation Details'!$A$18:$L$18, 0),FALSE), 'E2 Allocators'!$B$15:$W$358, MATCH('O5 Details by Class &amp; Accounts'!BW$18, 'E2 Allocators'!$B$15:$W$15, 0),FALSE)*$E148), 0, VLOOKUP(VLOOKUP($A148, 'E4 TB Allocation Details'!$A$18:$L$214, MATCH("A &amp; G ID", 'E4 TB Allocation Details'!$A$18:$L$18, 0),FALSE), 'E2 Allocators'!$B$15:$W$358, MATCH('O5 Details by Class &amp; Accounts'!BW$18, 'E2 Allocators'!$B$15:$W$15, 0),FALSE)*$E148)</f>
        <v>0</v>
      </c>
      <c r="BX148" s="2186">
        <f>IF(ISERROR(VLOOKUP(VLOOKUP($A148, 'E4 TB Allocation Details'!$A$18:$L$214, MATCH("A &amp; G ID", 'E4 TB Allocation Details'!$A$18:$L$18, 0),FALSE), 'E2 Allocators'!$B$15:$W$358, MATCH('O5 Details by Class &amp; Accounts'!BX$18, 'E2 Allocators'!$B$15:$W$15, 0),FALSE)*$E148), 0, VLOOKUP(VLOOKUP($A148, 'E4 TB Allocation Details'!$A$18:$L$214, MATCH("A &amp; G ID", 'E4 TB Allocation Details'!$A$18:$L$18, 0),FALSE), 'E2 Allocators'!$B$15:$W$358, MATCH('O5 Details by Class &amp; Accounts'!BX$18, 'E2 Allocators'!$B$15:$W$15, 0),FALSE)*$E148)</f>
        <v>0</v>
      </c>
      <c r="BY148" s="2186">
        <f>IF(ISERROR(VLOOKUP(VLOOKUP($A148, 'E4 TB Allocation Details'!$A$18:$L$214, MATCH("A &amp; G ID", 'E4 TB Allocation Details'!$A$18:$L$18, 0),FALSE), 'E2 Allocators'!$B$15:$W$358, MATCH('O5 Details by Class &amp; Accounts'!BY$18, 'E2 Allocators'!$B$15:$W$15, 0),FALSE)*$E148), 0, VLOOKUP(VLOOKUP($A148, 'E4 TB Allocation Details'!$A$18:$L$214, MATCH("A &amp; G ID", 'E4 TB Allocation Details'!$A$18:$L$18, 0),FALSE), 'E2 Allocators'!$B$15:$W$358, MATCH('O5 Details by Class &amp; Accounts'!BY$18, 'E2 Allocators'!$B$15:$W$15, 0),FALSE)*$E148)</f>
        <v>0</v>
      </c>
      <c r="BZ148" s="2186">
        <f>IF(ISERROR(VLOOKUP(VLOOKUP($A148, 'E4 TB Allocation Details'!$A$18:$L$214, MATCH("A &amp; G ID", 'E4 TB Allocation Details'!$A$18:$L$18, 0),FALSE), 'E2 Allocators'!$B$15:$W$358, MATCH('O5 Details by Class &amp; Accounts'!BZ$18, 'E2 Allocators'!$B$15:$W$15, 0),FALSE)*$E148), 0, VLOOKUP(VLOOKUP($A148, 'E4 TB Allocation Details'!$A$18:$L$214, MATCH("A &amp; G ID", 'E4 TB Allocation Details'!$A$18:$L$18, 0),FALSE), 'E2 Allocators'!$B$15:$W$358, MATCH('O5 Details by Class &amp; Accounts'!BZ$18, 'E2 Allocators'!$B$15:$W$15, 0),FALSE)*$E148)</f>
        <v>0</v>
      </c>
      <c r="CA148" s="2186">
        <f>IF(ISERROR(VLOOKUP(VLOOKUP($A148, 'E4 TB Allocation Details'!$A$18:$L$214, MATCH("A &amp; G ID", 'E4 TB Allocation Details'!$A$18:$L$18, 0),FALSE), 'E2 Allocators'!$B$15:$W$358, MATCH('O5 Details by Class &amp; Accounts'!CA$18, 'E2 Allocators'!$B$15:$W$15, 0),FALSE)*$E148), 0, VLOOKUP(VLOOKUP($A148, 'E4 TB Allocation Details'!$A$18:$L$214, MATCH("A &amp; G ID", 'E4 TB Allocation Details'!$A$18:$L$18, 0),FALSE), 'E2 Allocators'!$B$15:$W$358, MATCH('O5 Details by Class &amp; Accounts'!CA$18, 'E2 Allocators'!$B$15:$W$15, 0),FALSE)*$E148)</f>
        <v>0</v>
      </c>
      <c r="CB148" s="2186">
        <f>IF(ISERROR(VLOOKUP(VLOOKUP($A148, 'E4 TB Allocation Details'!$A$18:$L$214, MATCH("A &amp; G ID", 'E4 TB Allocation Details'!$A$18:$L$18, 0),FALSE), 'E2 Allocators'!$B$15:$W$358, MATCH('O5 Details by Class &amp; Accounts'!CB$18, 'E2 Allocators'!$B$15:$W$15, 0),FALSE)*$E148), 0, VLOOKUP(VLOOKUP($A148, 'E4 TB Allocation Details'!$A$18:$L$214, MATCH("A &amp; G ID", 'E4 TB Allocation Details'!$A$18:$L$18, 0),FALSE), 'E2 Allocators'!$B$15:$W$358, MATCH('O5 Details by Class &amp; Accounts'!CB$18, 'E2 Allocators'!$B$15:$W$15, 0),FALSE)*$E148)</f>
        <v>0</v>
      </c>
      <c r="CC148" s="2186">
        <f>IF(ISERROR(VLOOKUP(VLOOKUP($A148, 'E4 TB Allocation Details'!$A$18:$L$214, MATCH("A &amp; G ID", 'E4 TB Allocation Details'!$A$18:$L$18, 0),FALSE), 'E2 Allocators'!$B$15:$W$358, MATCH('O5 Details by Class &amp; Accounts'!CC$18, 'E2 Allocators'!$B$15:$W$15, 0),FALSE)*$E148), 0, VLOOKUP(VLOOKUP($A148, 'E4 TB Allocation Details'!$A$18:$L$214, MATCH("A &amp; G ID", 'E4 TB Allocation Details'!$A$18:$L$18, 0),FALSE), 'E2 Allocators'!$B$15:$W$358, MATCH('O5 Details by Class &amp; Accounts'!CC$18, 'E2 Allocators'!$B$15:$W$15, 0),FALSE)*$E148)</f>
        <v>0</v>
      </c>
      <c r="CD148" s="2186">
        <f>IF(ISERROR(VLOOKUP(VLOOKUP($A148, 'E4 TB Allocation Details'!$A$18:$L$214, MATCH("A &amp; G ID", 'E4 TB Allocation Details'!$A$18:$L$18, 0),FALSE), 'E2 Allocators'!$B$15:$W$358, MATCH('O5 Details by Class &amp; Accounts'!CD$18, 'E2 Allocators'!$B$15:$W$15, 0),FALSE)*$E148), 0, VLOOKUP(VLOOKUP($A148, 'E4 TB Allocation Details'!$A$18:$L$214, MATCH("A &amp; G ID", 'E4 TB Allocation Details'!$A$18:$L$18, 0),FALSE), 'E2 Allocators'!$B$15:$W$358, MATCH('O5 Details by Class &amp; Accounts'!CD$18, 'E2 Allocators'!$B$15:$W$15, 0),FALSE)*$E148)</f>
        <v>0</v>
      </c>
      <c r="CE148" s="2186">
        <f>IF(ISERROR(VLOOKUP(VLOOKUP($A148, 'E4 TB Allocation Details'!$A$18:$L$214, MATCH("A &amp; G ID", 'E4 TB Allocation Details'!$A$18:$L$18, 0),FALSE), 'E2 Allocators'!$B$15:$W$358, MATCH('O5 Details by Class &amp; Accounts'!CE$18, 'E2 Allocators'!$B$15:$W$15, 0),FALSE)*$E148), 0, VLOOKUP(VLOOKUP($A148, 'E4 TB Allocation Details'!$A$18:$L$214, MATCH("A &amp; G ID", 'E4 TB Allocation Details'!$A$18:$L$18, 0),FALSE), 'E2 Allocators'!$B$15:$W$358, MATCH('O5 Details by Class &amp; Accounts'!CE$18, 'E2 Allocators'!$B$15:$W$15, 0),FALSE)*$E148)</f>
        <v>0</v>
      </c>
      <c r="CF148" s="2186">
        <f>IF(ISERROR(VLOOKUP(VLOOKUP($A148, 'E4 TB Allocation Details'!$A$18:$L$214, MATCH("A &amp; G ID", 'E4 TB Allocation Details'!$A$18:$L$18, 0),FALSE), 'E2 Allocators'!$B$15:$W$358, MATCH('O5 Details by Class &amp; Accounts'!CF$18, 'E2 Allocators'!$B$15:$W$15, 0),FALSE)*$E148), 0, VLOOKUP(VLOOKUP($A148, 'E4 TB Allocation Details'!$A$18:$L$214, MATCH("A &amp; G ID", 'E4 TB Allocation Details'!$A$18:$L$18, 0),FALSE), 'E2 Allocators'!$B$15:$W$358, MATCH('O5 Details by Class &amp; Accounts'!CF$18, 'E2 Allocators'!$B$15:$W$15, 0),FALSE)*$E148)</f>
        <v>0</v>
      </c>
      <c r="CG148" s="2186">
        <f>IF(ISERROR(VLOOKUP(VLOOKUP($A148, 'E4 TB Allocation Details'!$A$18:$L$214, MATCH("A &amp; G ID", 'E4 TB Allocation Details'!$A$18:$L$18, 0),FALSE), 'E2 Allocators'!$B$15:$W$358, MATCH('O5 Details by Class &amp; Accounts'!CG$18, 'E2 Allocators'!$B$15:$W$15, 0),FALSE)*$E148), 0, VLOOKUP(VLOOKUP($A148, 'E4 TB Allocation Details'!$A$18:$L$214, MATCH("A &amp; G ID", 'E4 TB Allocation Details'!$A$18:$L$18, 0),FALSE), 'E2 Allocators'!$B$15:$W$358, MATCH('O5 Details by Class &amp; Accounts'!CG$18, 'E2 Allocators'!$B$15:$W$15, 0),FALSE)*$E148)</f>
        <v>0</v>
      </c>
      <c r="CH148" s="2186">
        <f>IF(ISERROR(VLOOKUP(VLOOKUP($A148, 'E4 TB Allocation Details'!$A$18:$L$214, MATCH("A &amp; G ID", 'E4 TB Allocation Details'!$A$18:$L$18, 0),FALSE), 'E2 Allocators'!$B$15:$W$358, MATCH('O5 Details by Class &amp; Accounts'!CH$18, 'E2 Allocators'!$B$15:$W$15, 0),FALSE)*$E148), 0, VLOOKUP(VLOOKUP($A148, 'E4 TB Allocation Details'!$A$18:$L$214, MATCH("A &amp; G ID", 'E4 TB Allocation Details'!$A$18:$L$18, 0),FALSE), 'E2 Allocators'!$B$15:$W$358, MATCH('O5 Details by Class &amp; Accounts'!CH$18, 'E2 Allocators'!$B$15:$W$15, 0),FALSE)*$E148)</f>
        <v>0</v>
      </c>
      <c r="CI148" s="2186">
        <f>IF(ISERROR(VLOOKUP(VLOOKUP($A148, 'E4 TB Allocation Details'!$A$18:$L$214, MATCH("A &amp; G ID", 'E4 TB Allocation Details'!$A$18:$L$18, 0),FALSE), 'E2 Allocators'!$B$15:$W$358, MATCH('O5 Details by Class &amp; Accounts'!CI$18, 'E2 Allocators'!$B$15:$W$15, 0),FALSE)*$E148), 0, VLOOKUP(VLOOKUP($A148, 'E4 TB Allocation Details'!$A$18:$L$214, MATCH("A &amp; G ID", 'E4 TB Allocation Details'!$A$18:$L$18, 0),FALSE), 'E2 Allocators'!$B$15:$W$358, MATCH('O5 Details by Class &amp; Accounts'!CI$18, 'E2 Allocators'!$B$15:$W$15, 0),FALSE)*$E148)</f>
        <v>0</v>
      </c>
      <c r="CJ148" s="2186">
        <f>IF(ISERROR(VLOOKUP(VLOOKUP($A148, 'E4 TB Allocation Details'!$A$18:$L$214, MATCH("A &amp; G ID", 'E4 TB Allocation Details'!$A$18:$L$18, 0),FALSE), 'E2 Allocators'!$B$15:$W$358, MATCH('O5 Details by Class &amp; Accounts'!CJ$18, 'E2 Allocators'!$B$15:$W$15, 0),FALSE)*$E148), 0, VLOOKUP(VLOOKUP($A148, 'E4 TB Allocation Details'!$A$18:$L$214, MATCH("A &amp; G ID", 'E4 TB Allocation Details'!$A$18:$L$18, 0),FALSE), 'E2 Allocators'!$B$15:$W$358, MATCH('O5 Details by Class &amp; Accounts'!CJ$18, 'E2 Allocators'!$B$15:$W$15, 0),FALSE)*$E148)</f>
        <v>0</v>
      </c>
      <c r="CK148" s="2186">
        <f>IF(ISERROR(VLOOKUP(VLOOKUP($A148, 'E4 TB Allocation Details'!$A$18:$L$214, MATCH("A &amp; G ID", 'E4 TB Allocation Details'!$A$18:$L$18, 0),FALSE), 'E2 Allocators'!$B$15:$W$358, MATCH('O5 Details by Class &amp; Accounts'!CK$18, 'E2 Allocators'!$B$15:$W$15, 0),FALSE)*$E148), 0, VLOOKUP(VLOOKUP($A148, 'E4 TB Allocation Details'!$A$18:$L$214, MATCH("A &amp; G ID", 'E4 TB Allocation Details'!$A$18:$L$18, 0),FALSE), 'E2 Allocators'!$B$15:$W$358, MATCH('O5 Details by Class &amp; Accounts'!CK$18, 'E2 Allocators'!$B$15:$W$15, 0),FALSE)*$E148)</f>
        <v>0</v>
      </c>
      <c r="CL148" s="2186">
        <f>IF(ISERROR(VLOOKUP(VLOOKUP($A148, 'E4 TB Allocation Details'!$A$18:$L$214, MATCH("A &amp; G ID", 'E4 TB Allocation Details'!$A$18:$L$18, 0),FALSE), 'E2 Allocators'!$B$15:$W$358, MATCH('O5 Details by Class &amp; Accounts'!CL$18, 'E2 Allocators'!$B$15:$W$15, 0),FALSE)*$E148), 0, VLOOKUP(VLOOKUP($A148, 'E4 TB Allocation Details'!$A$18:$L$214, MATCH("A &amp; G ID", 'E4 TB Allocation Details'!$A$18:$L$18, 0),FALSE), 'E2 Allocators'!$B$15:$W$358, MATCH('O5 Details by Class &amp; Accounts'!CL$18, 'E2 Allocators'!$B$15:$W$15, 0),FALSE)*$E148)</f>
        <v>0</v>
      </c>
      <c r="CM148" s="2186">
        <f>IF(ISERROR(VLOOKUP(VLOOKUP($A148, 'E4 TB Allocation Details'!$A$18:$L$214, MATCH("A &amp; G ID", 'E4 TB Allocation Details'!$A$18:$L$18, 0),FALSE), 'E2 Allocators'!$B$15:$W$358, MATCH('O5 Details by Class &amp; Accounts'!CM$18, 'E2 Allocators'!$B$15:$W$15, 0),FALSE)*$E148), 0, VLOOKUP(VLOOKUP($A148, 'E4 TB Allocation Details'!$A$18:$L$214, MATCH("A &amp; G ID", 'E4 TB Allocation Details'!$A$18:$L$18, 0),FALSE), 'E2 Allocators'!$B$15:$W$358, MATCH('O5 Details by Class &amp; Accounts'!CM$18, 'E2 Allocators'!$B$15:$W$15, 0),FALSE)*$E148)</f>
        <v>0</v>
      </c>
      <c r="CN148" s="2186">
        <f t="shared" si="42"/>
        <v>0</v>
      </c>
      <c r="CO148" s="2187">
        <f t="shared" si="43"/>
        <v>-1.4551915228366852E-11</v>
      </c>
      <c r="CQ148" s="1625" t="s">
        <v>704</v>
      </c>
    </row>
    <row r="149" spans="1:95" s="54" customFormat="1" ht="12.75" x14ac:dyDescent="0.2">
      <c r="A149" s="991">
        <v>5085</v>
      </c>
      <c r="B149" s="990" t="s">
        <v>1560</v>
      </c>
      <c r="C149" s="2184">
        <f>IF(ISERROR(VLOOKUP($A149,'I3 TB Data'!$A$19:$H$483,MATCH('O5 Details by Class &amp; Accounts'!$C$18, 'I3 TB Data'!$A$19:$H$19,0),0)), 0, VLOOKUP($A149,'I3 TB Data'!$A$19:$H$483,MATCH('O5 Details by Class &amp; Accounts'!$C$18,'I3 TB Data'!$A$19:$H$19,0),0))</f>
        <v>982193.62</v>
      </c>
      <c r="D149" s="2185"/>
      <c r="E149" s="2184">
        <f t="shared" si="44"/>
        <v>982193.62</v>
      </c>
      <c r="F149" s="2186">
        <f>IF(ISERROR(VLOOKUP($A149, 'E1 Categorization'!A33:E124, MATCH("Customer Component", 'E1 Categorization'!$A$33:$E$33,0), 0)), 0, IF(VLOOKUP($A149, 'E1 Categorization'!A33:E124, MATCH("Customer Component", 'E1 Categorization'!$A$33:$E$33,0), 0)=0, 'O5 Details by Class &amp; Accounts'!$E149, IF(AND(VLOOKUP($A149, 'E1 Categorization'!A33:E124, MATCH("Customer Component", 'E1 Categorization'!$A$33:$E$33,0), 0) &gt;0, VLOOKUP($A149, 'E1 Categorization'!A33:E124, MATCH("Customer Component", 'E1 Categorization'!$A$33:$E$33,0), 0)&lt;1), 'O5 Details by Class &amp; Accounts'!$E149*(1-VLOOKUP($A149, 'E1 Categorization'!A33:E124, MATCH("Customer Component", 'E1 Categorization'!$A$33:$E$33,0), 0)), 0)))</f>
        <v>638425.853</v>
      </c>
      <c r="G149" s="2186">
        <f>IF(ISERROR(VLOOKUP($A149, 'E1 Categorization'!A33:E124, MATCH("Customer Component", 'E1 Categorization'!$A$33:$E$33,0), 0)),0, IF(VLOOKUP($A149, 'E1 Categorization'!A33:E124, MATCH("Customer Component", 'E1 Categorization'!$A$33:$E$33,0), 0)=0, 0, IF(AND(VLOOKUP($A149, 'E1 Categorization'!A33:E124, MATCH("Customer Component", 'E1 Categorization'!$A$33:$E$33,0), 0) &gt;0, VLOOKUP($A149, 'E1 Categorization'!A33:E124, MATCH("Customer Component", 'E1 Categorization'!$A$33:$E$33,0), 0)&lt;1), 'O5 Details by Class &amp; Accounts'!$E149*(VLOOKUP($A149, 'E1 Categorization'!A33:E124, MATCH("Customer Component", 'E1 Categorization'!$A$33:$E$33,0), 0)), 'O5 Details by Class &amp; Accounts'!$E149)))</f>
        <v>343767.76699999999</v>
      </c>
      <c r="H149" s="2186">
        <f t="shared" si="38"/>
        <v>982193.62</v>
      </c>
      <c r="I149" s="2186">
        <f>IF(ISERROR(VLOOKUP(VLOOKUP($A149, 'E4 TB Allocation Details'!$A$18:$L$214, MATCH("Demand ID", 'E4 TB Allocation Details'!$A$18:$L$18, 0),FALSE), 'E2 Allocators'!$B$15:$W$358, MATCH('O5 Details by Class &amp; Accounts'!I$18, 'E2 Allocators'!$B$15:$W$15, 0),FALSE)*$F149), 0, VLOOKUP(VLOOKUP($A149, 'E4 TB Allocation Details'!$A$18:$L$214, MATCH("Demand ID", 'E4 TB Allocation Details'!$A$18:$L$18, 0),FALSE), 'E2 Allocators'!$B$15:$W$358, MATCH('O5 Details by Class &amp; Accounts'!I$18, 'E2 Allocators'!$B$15:$W$15, 0),FALSE)*$F149)</f>
        <v>290189.35272290604</v>
      </c>
      <c r="J149" s="2186">
        <f>IF(ISERROR(VLOOKUP(VLOOKUP($A149, 'E4 TB Allocation Details'!$A$18:$L$214, MATCH("Demand ID", 'E4 TB Allocation Details'!$A$18:$L$18, 0),FALSE), 'E2 Allocators'!$B$15:$W$358, MATCH('O5 Details by Class &amp; Accounts'!J$18, 'E2 Allocators'!$B$15:$W$15, 0),FALSE)*$F149), 0, VLOOKUP(VLOOKUP($A149, 'E4 TB Allocation Details'!$A$18:$L$214, MATCH("Demand ID", 'E4 TB Allocation Details'!$A$18:$L$18, 0),FALSE), 'E2 Allocators'!$B$15:$W$358, MATCH('O5 Details by Class &amp; Accounts'!J$18, 'E2 Allocators'!$B$15:$W$15, 0),FALSE)*$F149)</f>
        <v>118782.96856624227</v>
      </c>
      <c r="K149" s="2186">
        <f>IF(ISERROR(VLOOKUP(VLOOKUP($A149, 'E4 TB Allocation Details'!$A$18:$L$214, MATCH("Demand ID", 'E4 TB Allocation Details'!$A$18:$L$18, 0),FALSE), 'E2 Allocators'!$B$15:$W$358, MATCH('O5 Details by Class &amp; Accounts'!K$18, 'E2 Allocators'!$B$15:$W$15, 0),FALSE)*$F149), 0, VLOOKUP(VLOOKUP($A149, 'E4 TB Allocation Details'!$A$18:$L$214, MATCH("Demand ID", 'E4 TB Allocation Details'!$A$18:$L$18, 0),FALSE), 'E2 Allocators'!$B$15:$W$358, MATCH('O5 Details by Class &amp; Accounts'!K$18, 'E2 Allocators'!$B$15:$W$15, 0),FALSE)*$F149)</f>
        <v>224157.78446979291</v>
      </c>
      <c r="L149" s="2186">
        <f>IF(ISERROR(VLOOKUP(VLOOKUP($A149, 'E4 TB Allocation Details'!$A$18:$L$214, MATCH("Demand ID", 'E4 TB Allocation Details'!$A$18:$L$18, 0),FALSE), 'E2 Allocators'!$B$15:$W$358, MATCH('O5 Details by Class &amp; Accounts'!L$18, 'E2 Allocators'!$B$15:$W$15, 0),FALSE)*$F149), 0, VLOOKUP(VLOOKUP($A149, 'E4 TB Allocation Details'!$A$18:$L$214, MATCH("Demand ID", 'E4 TB Allocation Details'!$A$18:$L$18, 0),FALSE), 'E2 Allocators'!$B$15:$W$358, MATCH('O5 Details by Class &amp; Accounts'!L$18, 'E2 Allocators'!$B$15:$W$15, 0),FALSE)*$F149)</f>
        <v>0</v>
      </c>
      <c r="M149" s="2186">
        <f>IF(ISERROR(VLOOKUP(VLOOKUP($A149, 'E4 TB Allocation Details'!$A$18:$L$214, MATCH("Demand ID", 'E4 TB Allocation Details'!$A$18:$L$18, 0),FALSE), 'E2 Allocators'!$B$15:$W$358, MATCH('O5 Details by Class &amp; Accounts'!M$18, 'E2 Allocators'!$B$15:$W$15, 0),FALSE)*$F149), 0, VLOOKUP(VLOOKUP($A149, 'E4 TB Allocation Details'!$A$18:$L$214, MATCH("Demand ID", 'E4 TB Allocation Details'!$A$18:$L$18, 0),FALSE), 'E2 Allocators'!$B$15:$W$358, MATCH('O5 Details by Class &amp; Accounts'!M$18, 'E2 Allocators'!$B$15:$W$15, 0),FALSE)*$F149)</f>
        <v>0</v>
      </c>
      <c r="N149" s="2186">
        <f>IF(ISERROR(VLOOKUP(VLOOKUP($A149, 'E4 TB Allocation Details'!$A$18:$L$214, MATCH("Demand ID", 'E4 TB Allocation Details'!$A$18:$L$18, 0),FALSE), 'E2 Allocators'!$B$15:$W$358, MATCH('O5 Details by Class &amp; Accounts'!N$18, 'E2 Allocators'!$B$15:$W$15, 0),FALSE)*$F149), 0, VLOOKUP(VLOOKUP($A149, 'E4 TB Allocation Details'!$A$18:$L$214, MATCH("Demand ID", 'E4 TB Allocation Details'!$A$18:$L$18, 0),FALSE), 'E2 Allocators'!$B$15:$W$358, MATCH('O5 Details by Class &amp; Accounts'!N$18, 'E2 Allocators'!$B$15:$W$15, 0),FALSE)*$F149)</f>
        <v>0</v>
      </c>
      <c r="O149" s="2186">
        <f>IF(ISERROR(VLOOKUP(VLOOKUP($A149, 'E4 TB Allocation Details'!$A$18:$L$214, MATCH("Demand ID", 'E4 TB Allocation Details'!$A$18:$L$18, 0),FALSE), 'E2 Allocators'!$B$15:$W$358, MATCH('O5 Details by Class &amp; Accounts'!O$18, 'E2 Allocators'!$B$15:$W$15, 0),FALSE)*$F149), 0, VLOOKUP(VLOOKUP($A149, 'E4 TB Allocation Details'!$A$18:$L$214, MATCH("Demand ID", 'E4 TB Allocation Details'!$A$18:$L$18, 0),FALSE), 'E2 Allocators'!$B$15:$W$358, MATCH('O5 Details by Class &amp; Accounts'!O$18, 'E2 Allocators'!$B$15:$W$15, 0),FALSE)*$F149)</f>
        <v>5229.8415394767962</v>
      </c>
      <c r="P149" s="2186">
        <f>IF(ISERROR(VLOOKUP(VLOOKUP($A149, 'E4 TB Allocation Details'!$A$18:$L$214, MATCH("Demand ID", 'E4 TB Allocation Details'!$A$18:$L$18, 0),FALSE), 'E2 Allocators'!$B$15:$W$358, MATCH('O5 Details by Class &amp; Accounts'!P$18, 'E2 Allocators'!$B$15:$W$15, 0),FALSE)*$F149), 0, VLOOKUP(VLOOKUP($A149, 'E4 TB Allocation Details'!$A$18:$L$214, MATCH("Demand ID", 'E4 TB Allocation Details'!$A$18:$L$18, 0),FALSE), 'E2 Allocators'!$B$15:$W$358, MATCH('O5 Details by Class &amp; Accounts'!P$18, 'E2 Allocators'!$B$15:$W$15, 0),FALSE)*$F149)</f>
        <v>2.5153103542019184</v>
      </c>
      <c r="Q149" s="2186">
        <f>IF(ISERROR(VLOOKUP(VLOOKUP($A149, 'E4 TB Allocation Details'!$A$18:$L$214, MATCH("Demand ID", 'E4 TB Allocation Details'!$A$18:$L$18, 0),FALSE), 'E2 Allocators'!$B$15:$W$358, MATCH('O5 Details by Class &amp; Accounts'!Q$18, 'E2 Allocators'!$B$15:$W$15, 0),FALSE)*$F149), 0, VLOOKUP(VLOOKUP($A149, 'E4 TB Allocation Details'!$A$18:$L$214, MATCH("Demand ID", 'E4 TB Allocation Details'!$A$18:$L$18, 0),FALSE), 'E2 Allocators'!$B$15:$W$358, MATCH('O5 Details by Class &amp; Accounts'!Q$18, 'E2 Allocators'!$B$15:$W$15, 0),FALSE)*$F149)</f>
        <v>63.390391227760475</v>
      </c>
      <c r="R149" s="2186">
        <f>IF(ISERROR(VLOOKUP(VLOOKUP($A149, 'E4 TB Allocation Details'!$A$18:$L$214, MATCH("Demand ID", 'E4 TB Allocation Details'!$A$18:$L$18, 0),FALSE), 'E2 Allocators'!$B$15:$W$358, MATCH('O5 Details by Class &amp; Accounts'!R$18, 'E2 Allocators'!$B$15:$W$15, 0),FALSE)*$F149), 0, VLOOKUP(VLOOKUP($A149, 'E4 TB Allocation Details'!$A$18:$L$214, MATCH("Demand ID", 'E4 TB Allocation Details'!$A$18:$L$18, 0),FALSE), 'E2 Allocators'!$B$15:$W$358, MATCH('O5 Details by Class &amp; Accounts'!R$18, 'E2 Allocators'!$B$15:$W$15, 0),FALSE)*$F149)</f>
        <v>0</v>
      </c>
      <c r="S149" s="2186">
        <f>IF(ISERROR(VLOOKUP(VLOOKUP($A149, 'E4 TB Allocation Details'!$A$18:$L$214, MATCH("Demand ID", 'E4 TB Allocation Details'!$A$18:$L$18, 0),FALSE), 'E2 Allocators'!$B$15:$W$358, MATCH('O5 Details by Class &amp; Accounts'!S$18, 'E2 Allocators'!$B$15:$W$15, 0),FALSE)*$F149), 0, VLOOKUP(VLOOKUP($A149, 'E4 TB Allocation Details'!$A$18:$L$214, MATCH("Demand ID", 'E4 TB Allocation Details'!$A$18:$L$18, 0),FALSE), 'E2 Allocators'!$B$15:$W$358, MATCH('O5 Details by Class &amp; Accounts'!S$18, 'E2 Allocators'!$B$15:$W$15, 0),FALSE)*$F149)</f>
        <v>0</v>
      </c>
      <c r="T149" s="2186">
        <f>IF(ISERROR(VLOOKUP(VLOOKUP($A149, 'E4 TB Allocation Details'!$A$18:$L$214, MATCH("Demand ID", 'E4 TB Allocation Details'!$A$18:$L$18, 0),FALSE), 'E2 Allocators'!$B$15:$W$358, MATCH('O5 Details by Class &amp; Accounts'!T$18, 'E2 Allocators'!$B$15:$W$15, 0),FALSE)*$F149), 0, VLOOKUP(VLOOKUP($A149, 'E4 TB Allocation Details'!$A$18:$L$214, MATCH("Demand ID", 'E4 TB Allocation Details'!$A$18:$L$18, 0),FALSE), 'E2 Allocators'!$B$15:$W$358, MATCH('O5 Details by Class &amp; Accounts'!T$18, 'E2 Allocators'!$B$15:$W$15, 0),FALSE)*$F149)</f>
        <v>0</v>
      </c>
      <c r="U149" s="2186">
        <f>IF(ISERROR(VLOOKUP(VLOOKUP($A149, 'E4 TB Allocation Details'!$A$18:$L$214, MATCH("Demand ID", 'E4 TB Allocation Details'!$A$18:$L$18, 0),FALSE), 'E2 Allocators'!$B$15:$W$358, MATCH('O5 Details by Class &amp; Accounts'!U$18, 'E2 Allocators'!$B$15:$W$15, 0),FALSE)*$F149), 0, VLOOKUP(VLOOKUP($A149, 'E4 TB Allocation Details'!$A$18:$L$214, MATCH("Demand ID", 'E4 TB Allocation Details'!$A$18:$L$18, 0),FALSE), 'E2 Allocators'!$B$15:$W$358, MATCH('O5 Details by Class &amp; Accounts'!U$18, 'E2 Allocators'!$B$15:$W$15, 0),FALSE)*$F149)</f>
        <v>0</v>
      </c>
      <c r="V149" s="2186">
        <f>IF(ISERROR(VLOOKUP(VLOOKUP($A149, 'E4 TB Allocation Details'!$A$18:$L$214, MATCH("Demand ID", 'E4 TB Allocation Details'!$A$18:$L$18, 0),FALSE), 'E2 Allocators'!$B$15:$W$358, MATCH('O5 Details by Class &amp; Accounts'!V$18, 'E2 Allocators'!$B$15:$W$15, 0),FALSE)*$F149), 0, VLOOKUP(VLOOKUP($A149, 'E4 TB Allocation Details'!$A$18:$L$214, MATCH("Demand ID", 'E4 TB Allocation Details'!$A$18:$L$18, 0),FALSE), 'E2 Allocators'!$B$15:$W$358, MATCH('O5 Details by Class &amp; Accounts'!V$18, 'E2 Allocators'!$B$15:$W$15, 0),FALSE)*$F149)</f>
        <v>0</v>
      </c>
      <c r="W149" s="2186">
        <f>IF(ISERROR(VLOOKUP(VLOOKUP($A149, 'E4 TB Allocation Details'!$A$18:$L$214, MATCH("Demand ID", 'E4 TB Allocation Details'!$A$18:$L$18, 0),FALSE), 'E2 Allocators'!$B$15:$W$358, MATCH('O5 Details by Class &amp; Accounts'!W$18, 'E2 Allocators'!$B$15:$W$15, 0),FALSE)*$F149), 0, VLOOKUP(VLOOKUP($A149, 'E4 TB Allocation Details'!$A$18:$L$214, MATCH("Demand ID", 'E4 TB Allocation Details'!$A$18:$L$18, 0),FALSE), 'E2 Allocators'!$B$15:$W$358, MATCH('O5 Details by Class &amp; Accounts'!W$18, 'E2 Allocators'!$B$15:$W$15, 0),FALSE)*$F149)</f>
        <v>0</v>
      </c>
      <c r="X149" s="2186">
        <f>IF(ISERROR(VLOOKUP(VLOOKUP($A149, 'E4 TB Allocation Details'!$A$18:$L$214, MATCH("Demand ID", 'E4 TB Allocation Details'!$A$18:$L$18, 0),FALSE), 'E2 Allocators'!$B$15:$W$358, MATCH('O5 Details by Class &amp; Accounts'!X$18, 'E2 Allocators'!$B$15:$W$15, 0),FALSE)*$F149), 0, VLOOKUP(VLOOKUP($A149, 'E4 TB Allocation Details'!$A$18:$L$214, MATCH("Demand ID", 'E4 TB Allocation Details'!$A$18:$L$18, 0),FALSE), 'E2 Allocators'!$B$15:$W$358, MATCH('O5 Details by Class &amp; Accounts'!X$18, 'E2 Allocators'!$B$15:$W$15, 0),FALSE)*$F149)</f>
        <v>0</v>
      </c>
      <c r="Y149" s="2186">
        <f>IF(ISERROR(VLOOKUP(VLOOKUP($A149, 'E4 TB Allocation Details'!$A$18:$L$214, MATCH("Demand ID", 'E4 TB Allocation Details'!$A$18:$L$18, 0),FALSE), 'E2 Allocators'!$B$15:$W$358, MATCH('O5 Details by Class &amp; Accounts'!Y$18, 'E2 Allocators'!$B$15:$W$15, 0),FALSE)*$F149), 0, VLOOKUP(VLOOKUP($A149, 'E4 TB Allocation Details'!$A$18:$L$214, MATCH("Demand ID", 'E4 TB Allocation Details'!$A$18:$L$18, 0),FALSE), 'E2 Allocators'!$B$15:$W$358, MATCH('O5 Details by Class &amp; Accounts'!Y$18, 'E2 Allocators'!$B$15:$W$15, 0),FALSE)*$F149)</f>
        <v>0</v>
      </c>
      <c r="Z149" s="2186">
        <f>IF(ISERROR(VLOOKUP(VLOOKUP($A149, 'E4 TB Allocation Details'!$A$18:$L$214, MATCH("Demand ID", 'E4 TB Allocation Details'!$A$18:$L$18, 0),FALSE), 'E2 Allocators'!$B$15:$W$358, MATCH('O5 Details by Class &amp; Accounts'!Z$18, 'E2 Allocators'!$B$15:$W$15, 0),FALSE)*$F149), 0, VLOOKUP(VLOOKUP($A149, 'E4 TB Allocation Details'!$A$18:$L$214, MATCH("Demand ID", 'E4 TB Allocation Details'!$A$18:$L$18, 0),FALSE), 'E2 Allocators'!$B$15:$W$358, MATCH('O5 Details by Class &amp; Accounts'!Z$18, 'E2 Allocators'!$B$15:$W$15, 0),FALSE)*$F149)</f>
        <v>0</v>
      </c>
      <c r="AA149" s="2186">
        <f>IF(ISERROR(VLOOKUP(VLOOKUP($A149, 'E4 TB Allocation Details'!$A$18:$L$214, MATCH("Demand ID", 'E4 TB Allocation Details'!$A$18:$L$18, 0),FALSE), 'E2 Allocators'!$B$15:$W$358, MATCH('O5 Details by Class &amp; Accounts'!AA$18, 'E2 Allocators'!$B$15:$W$15, 0),FALSE)*$F149), 0, VLOOKUP(VLOOKUP($A149, 'E4 TB Allocation Details'!$A$18:$L$214, MATCH("Demand ID", 'E4 TB Allocation Details'!$A$18:$L$18, 0),FALSE), 'E2 Allocators'!$B$15:$W$358, MATCH('O5 Details by Class &amp; Accounts'!AA$18, 'E2 Allocators'!$B$15:$W$15, 0),FALSE)*$F149)</f>
        <v>0</v>
      </c>
      <c r="AB149" s="2186">
        <f>IF(ISERROR(VLOOKUP(VLOOKUP($A149, 'E4 TB Allocation Details'!$A$18:$L$214, MATCH("Demand ID", 'E4 TB Allocation Details'!$A$18:$L$18, 0),FALSE), 'E2 Allocators'!$B$15:$W$358, MATCH('O5 Details by Class &amp; Accounts'!AB$18, 'E2 Allocators'!$B$15:$W$15, 0),FALSE)*$F149), 0, VLOOKUP(VLOOKUP($A149, 'E4 TB Allocation Details'!$A$18:$L$214, MATCH("Demand ID", 'E4 TB Allocation Details'!$A$18:$L$18, 0),FALSE), 'E2 Allocators'!$B$15:$W$358, MATCH('O5 Details by Class &amp; Accounts'!AB$18, 'E2 Allocators'!$B$15:$W$15, 0),FALSE)*$F149)</f>
        <v>0</v>
      </c>
      <c r="AC149" s="2186">
        <f t="shared" si="39"/>
        <v>638425.853</v>
      </c>
      <c r="AD149" s="2186">
        <f>IF(ISERROR(VLOOKUP(VLOOKUP($A149, 'E4 TB Allocation Details'!$A$18:$L$214, MATCH("Customer ID", 'E4 TB Allocation Details'!$A$18:$L$18, 0),FALSE), 'E2 Allocators'!$B$15:$W$358, MATCH('O5 Details by Class &amp; Accounts'!AD$18, 'E2 Allocators'!$B$15:$W$15, 0),FALSE)*$G149), 0, VLOOKUP(VLOOKUP($A149, 'E4 TB Allocation Details'!$A$18:$L$214, MATCH("Customer ID", 'E4 TB Allocation Details'!$A$18:$L$18, 0),FALSE), 'E2 Allocators'!$B$15:$W$358, MATCH('O5 Details by Class &amp; Accounts'!AD$18, 'E2 Allocators'!$B$15:$W$15, 0),FALSE)*$G149)</f>
        <v>306416.34793481568</v>
      </c>
      <c r="AE149" s="2186">
        <f>IF(ISERROR(VLOOKUP(VLOOKUP($A149, 'E4 TB Allocation Details'!$A$18:$L$214, MATCH("Customer ID", 'E4 TB Allocation Details'!$A$18:$L$18, 0),FALSE), 'E2 Allocators'!$B$15:$W$358, MATCH('O5 Details by Class &amp; Accounts'!AE$18, 'E2 Allocators'!$B$15:$W$15, 0),FALSE)*$G149), 0, VLOOKUP(VLOOKUP($A149, 'E4 TB Allocation Details'!$A$18:$L$214, MATCH("Customer ID", 'E4 TB Allocation Details'!$A$18:$L$18, 0),FALSE), 'E2 Allocators'!$B$15:$W$358, MATCH('O5 Details by Class &amp; Accounts'!AE$18, 'E2 Allocators'!$B$15:$W$15, 0),FALSE)*$G149)</f>
        <v>21255.212756027846</v>
      </c>
      <c r="AF149" s="2186">
        <f>IF(ISERROR(VLOOKUP(VLOOKUP($A149, 'E4 TB Allocation Details'!$A$18:$L$214, MATCH("Customer ID", 'E4 TB Allocation Details'!$A$18:$L$18, 0),FALSE), 'E2 Allocators'!$B$15:$W$358, MATCH('O5 Details by Class &amp; Accounts'!AF$18, 'E2 Allocators'!$B$15:$W$15, 0),FALSE)*$G149), 0, VLOOKUP(VLOOKUP($A149, 'E4 TB Allocation Details'!$A$18:$L$214, MATCH("Customer ID", 'E4 TB Allocation Details'!$A$18:$L$18, 0),FALSE), 'E2 Allocators'!$B$15:$W$358, MATCH('O5 Details by Class &amp; Accounts'!AF$18, 'E2 Allocators'!$B$15:$W$15, 0),FALSE)*$G149)</f>
        <v>2466.9153445901702</v>
      </c>
      <c r="AG149" s="2186">
        <f>IF(ISERROR(VLOOKUP(VLOOKUP($A149, 'E4 TB Allocation Details'!$A$18:$L$214, MATCH("Customer ID", 'E4 TB Allocation Details'!$A$18:$L$18, 0),FALSE), 'E2 Allocators'!$B$15:$W$358, MATCH('O5 Details by Class &amp; Accounts'!AG$18, 'E2 Allocators'!$B$15:$W$15, 0),FALSE)*$G149), 0, VLOOKUP(VLOOKUP($A149, 'E4 TB Allocation Details'!$A$18:$L$214, MATCH("Customer ID", 'E4 TB Allocation Details'!$A$18:$L$18, 0),FALSE), 'E2 Allocators'!$B$15:$W$358, MATCH('O5 Details by Class &amp; Accounts'!AG$18, 'E2 Allocators'!$B$15:$W$15, 0),FALSE)*$G149)</f>
        <v>0</v>
      </c>
      <c r="AH149" s="2186">
        <f>IF(ISERROR(VLOOKUP(VLOOKUP($A149, 'E4 TB Allocation Details'!$A$18:$L$214, MATCH("Customer ID", 'E4 TB Allocation Details'!$A$18:$L$18, 0),FALSE), 'E2 Allocators'!$B$15:$W$358, MATCH('O5 Details by Class &amp; Accounts'!AH$18, 'E2 Allocators'!$B$15:$W$15, 0),FALSE)*$G149), 0, VLOOKUP(VLOOKUP($A149, 'E4 TB Allocation Details'!$A$18:$L$214, MATCH("Customer ID", 'E4 TB Allocation Details'!$A$18:$L$18, 0),FALSE), 'E2 Allocators'!$B$15:$W$358, MATCH('O5 Details by Class &amp; Accounts'!AH$18, 'E2 Allocators'!$B$15:$W$15, 0),FALSE)*$G149)</f>
        <v>0</v>
      </c>
      <c r="AI149" s="2186">
        <f>IF(ISERROR(VLOOKUP(VLOOKUP($A149, 'E4 TB Allocation Details'!$A$18:$L$214, MATCH("Customer ID", 'E4 TB Allocation Details'!$A$18:$L$18, 0),FALSE), 'E2 Allocators'!$B$15:$W$358, MATCH('O5 Details by Class &amp; Accounts'!AI$18, 'E2 Allocators'!$B$15:$W$15, 0),FALSE)*$G149), 0, VLOOKUP(VLOOKUP($A149, 'E4 TB Allocation Details'!$A$18:$L$214, MATCH("Customer ID", 'E4 TB Allocation Details'!$A$18:$L$18, 0),FALSE), 'E2 Allocators'!$B$15:$W$358, MATCH('O5 Details by Class &amp; Accounts'!AI$18, 'E2 Allocators'!$B$15:$W$15, 0),FALSE)*$G149)</f>
        <v>0</v>
      </c>
      <c r="AJ149" s="2186">
        <f>IF(ISERROR(VLOOKUP(VLOOKUP($A149, 'E4 TB Allocation Details'!$A$18:$L$214, MATCH("Customer ID", 'E4 TB Allocation Details'!$A$18:$L$18, 0),FALSE), 'E2 Allocators'!$B$15:$W$358, MATCH('O5 Details by Class &amp; Accounts'!AJ$18, 'E2 Allocators'!$B$15:$W$15, 0),FALSE)*$G149), 0, VLOOKUP(VLOOKUP($A149, 'E4 TB Allocation Details'!$A$18:$L$214, MATCH("Customer ID", 'E4 TB Allocation Details'!$A$18:$L$18, 0),FALSE), 'E2 Allocators'!$B$15:$W$358, MATCH('O5 Details by Class &amp; Accounts'!AJ$18, 'E2 Allocators'!$B$15:$W$15, 0),FALSE)*$G149)</f>
        <v>10340.155752677434</v>
      </c>
      <c r="AK149" s="2186">
        <f>IF(ISERROR(VLOOKUP(VLOOKUP($A149, 'E4 TB Allocation Details'!$A$18:$L$214, MATCH("Customer ID", 'E4 TB Allocation Details'!$A$18:$L$18, 0),FALSE), 'E2 Allocators'!$B$15:$W$358, MATCH('O5 Details by Class &amp; Accounts'!AK$18, 'E2 Allocators'!$B$15:$W$15, 0),FALSE)*$G149), 0, VLOOKUP(VLOOKUP($A149, 'E4 TB Allocation Details'!$A$18:$L$214, MATCH("Customer ID", 'E4 TB Allocation Details'!$A$18:$L$18, 0),FALSE), 'E2 Allocators'!$B$15:$W$358, MATCH('O5 Details by Class &amp; Accounts'!AK$18, 'E2 Allocators'!$B$15:$W$15, 0),FALSE)*$G149)</f>
        <v>1824.4817816332916</v>
      </c>
      <c r="AL149" s="2186">
        <f>IF(ISERROR(VLOOKUP(VLOOKUP($A149, 'E4 TB Allocation Details'!$A$18:$L$214, MATCH("Customer ID", 'E4 TB Allocation Details'!$A$18:$L$18, 0),FALSE), 'E2 Allocators'!$B$15:$W$358, MATCH('O5 Details by Class &amp; Accounts'!AL$18, 'E2 Allocators'!$B$15:$W$15, 0),FALSE)*$G149), 0, VLOOKUP(VLOOKUP($A149, 'E4 TB Allocation Details'!$A$18:$L$214, MATCH("Customer ID", 'E4 TB Allocation Details'!$A$18:$L$18, 0),FALSE), 'E2 Allocators'!$B$15:$W$358, MATCH('O5 Details by Class &amp; Accounts'!AL$18, 'E2 Allocators'!$B$15:$W$15, 0),FALSE)*$G149)</f>
        <v>1464.6534302556145</v>
      </c>
      <c r="AM149" s="2186">
        <f>IF(ISERROR(VLOOKUP(VLOOKUP($A149, 'E4 TB Allocation Details'!$A$18:$L$214, MATCH("Customer ID", 'E4 TB Allocation Details'!$A$18:$L$18, 0),FALSE), 'E2 Allocators'!$B$15:$W$358, MATCH('O5 Details by Class &amp; Accounts'!AM$18, 'E2 Allocators'!$B$15:$W$15, 0),FALSE)*$G149), 0, VLOOKUP(VLOOKUP($A149, 'E4 TB Allocation Details'!$A$18:$L$214, MATCH("Customer ID", 'E4 TB Allocation Details'!$A$18:$L$18, 0),FALSE), 'E2 Allocators'!$B$15:$W$358, MATCH('O5 Details by Class &amp; Accounts'!AM$18, 'E2 Allocators'!$B$15:$W$15, 0),FALSE)*$G149)</f>
        <v>0</v>
      </c>
      <c r="AN149" s="2186">
        <f>IF(ISERROR(VLOOKUP(VLOOKUP($A149, 'E4 TB Allocation Details'!$A$18:$L$214, MATCH("Customer ID", 'E4 TB Allocation Details'!$A$18:$L$18, 0),FALSE), 'E2 Allocators'!$B$15:$W$358, MATCH('O5 Details by Class &amp; Accounts'!AN$18, 'E2 Allocators'!$B$15:$W$15, 0),FALSE)*$G149), 0, VLOOKUP(VLOOKUP($A149, 'E4 TB Allocation Details'!$A$18:$L$214, MATCH("Customer ID", 'E4 TB Allocation Details'!$A$18:$L$18, 0),FALSE), 'E2 Allocators'!$B$15:$W$358, MATCH('O5 Details by Class &amp; Accounts'!AN$18, 'E2 Allocators'!$B$15:$W$15, 0),FALSE)*$G149)</f>
        <v>0</v>
      </c>
      <c r="AO149" s="2186">
        <f>IF(ISERROR(VLOOKUP(VLOOKUP($A149, 'E4 TB Allocation Details'!$A$18:$L$214, MATCH("Customer ID", 'E4 TB Allocation Details'!$A$18:$L$18, 0),FALSE), 'E2 Allocators'!$B$15:$W$358, MATCH('O5 Details by Class &amp; Accounts'!AO$18, 'E2 Allocators'!$B$15:$W$15, 0),FALSE)*$G149), 0, VLOOKUP(VLOOKUP($A149, 'E4 TB Allocation Details'!$A$18:$L$214, MATCH("Customer ID", 'E4 TB Allocation Details'!$A$18:$L$18, 0),FALSE), 'E2 Allocators'!$B$15:$W$358, MATCH('O5 Details by Class &amp; Accounts'!AO$18, 'E2 Allocators'!$B$15:$W$15, 0),FALSE)*$G149)</f>
        <v>0</v>
      </c>
      <c r="AP149" s="2186">
        <f>IF(ISERROR(VLOOKUP(VLOOKUP($A149, 'E4 TB Allocation Details'!$A$18:$L$214, MATCH("Customer ID", 'E4 TB Allocation Details'!$A$18:$L$18, 0),FALSE), 'E2 Allocators'!$B$15:$W$358, MATCH('O5 Details by Class &amp; Accounts'!AP$18, 'E2 Allocators'!$B$15:$W$15, 0),FALSE)*$G149), 0, VLOOKUP(VLOOKUP($A149, 'E4 TB Allocation Details'!$A$18:$L$214, MATCH("Customer ID", 'E4 TB Allocation Details'!$A$18:$L$18, 0),FALSE), 'E2 Allocators'!$B$15:$W$358, MATCH('O5 Details by Class &amp; Accounts'!AP$18, 'E2 Allocators'!$B$15:$W$15, 0),FALSE)*$G149)</f>
        <v>0</v>
      </c>
      <c r="AQ149" s="2186">
        <f>IF(ISERROR(VLOOKUP(VLOOKUP($A149, 'E4 TB Allocation Details'!$A$18:$L$214, MATCH("Customer ID", 'E4 TB Allocation Details'!$A$18:$L$18, 0),FALSE), 'E2 Allocators'!$B$15:$W$358, MATCH('O5 Details by Class &amp; Accounts'!AQ$18, 'E2 Allocators'!$B$15:$W$15, 0),FALSE)*$G149), 0, VLOOKUP(VLOOKUP($A149, 'E4 TB Allocation Details'!$A$18:$L$214, MATCH("Customer ID", 'E4 TB Allocation Details'!$A$18:$L$18, 0),FALSE), 'E2 Allocators'!$B$15:$W$358, MATCH('O5 Details by Class &amp; Accounts'!AQ$18, 'E2 Allocators'!$B$15:$W$15, 0),FALSE)*$G149)</f>
        <v>0</v>
      </c>
      <c r="AR149" s="2186">
        <f>IF(ISERROR(VLOOKUP(VLOOKUP($A149, 'E4 TB Allocation Details'!$A$18:$L$214, MATCH("Customer ID", 'E4 TB Allocation Details'!$A$18:$L$18, 0),FALSE), 'E2 Allocators'!$B$15:$W$358, MATCH('O5 Details by Class &amp; Accounts'!AR$18, 'E2 Allocators'!$B$15:$W$15, 0),FALSE)*$G149), 0, VLOOKUP(VLOOKUP($A149, 'E4 TB Allocation Details'!$A$18:$L$214, MATCH("Customer ID", 'E4 TB Allocation Details'!$A$18:$L$18, 0),FALSE), 'E2 Allocators'!$B$15:$W$358, MATCH('O5 Details by Class &amp; Accounts'!AR$18, 'E2 Allocators'!$B$15:$W$15, 0),FALSE)*$G149)</f>
        <v>0</v>
      </c>
      <c r="AS149" s="2186">
        <f>IF(ISERROR(VLOOKUP(VLOOKUP($A149, 'E4 TB Allocation Details'!$A$18:$L$214, MATCH("Customer ID", 'E4 TB Allocation Details'!$A$18:$L$18, 0),FALSE), 'E2 Allocators'!$B$15:$W$358, MATCH('O5 Details by Class &amp; Accounts'!AS$18, 'E2 Allocators'!$B$15:$W$15, 0),FALSE)*$G149), 0, VLOOKUP(VLOOKUP($A149, 'E4 TB Allocation Details'!$A$18:$L$214, MATCH("Customer ID", 'E4 TB Allocation Details'!$A$18:$L$18, 0),FALSE), 'E2 Allocators'!$B$15:$W$358, MATCH('O5 Details by Class &amp; Accounts'!AS$18, 'E2 Allocators'!$B$15:$W$15, 0),FALSE)*$G149)</f>
        <v>0</v>
      </c>
      <c r="AT149" s="2186">
        <f>IF(ISERROR(VLOOKUP(VLOOKUP($A149, 'E4 TB Allocation Details'!$A$18:$L$214, MATCH("Customer ID", 'E4 TB Allocation Details'!$A$18:$L$18, 0),FALSE), 'E2 Allocators'!$B$15:$W$358, MATCH('O5 Details by Class &amp; Accounts'!AT$18, 'E2 Allocators'!$B$15:$W$15, 0),FALSE)*$G149), 0, VLOOKUP(VLOOKUP($A149, 'E4 TB Allocation Details'!$A$18:$L$214, MATCH("Customer ID", 'E4 TB Allocation Details'!$A$18:$L$18, 0),FALSE), 'E2 Allocators'!$B$15:$W$358, MATCH('O5 Details by Class &amp; Accounts'!AT$18, 'E2 Allocators'!$B$15:$W$15, 0),FALSE)*$G149)</f>
        <v>0</v>
      </c>
      <c r="AU149" s="2186">
        <f>IF(ISERROR(VLOOKUP(VLOOKUP($A149, 'E4 TB Allocation Details'!$A$18:$L$214, MATCH("Customer ID", 'E4 TB Allocation Details'!$A$18:$L$18, 0),FALSE), 'E2 Allocators'!$B$15:$W$358, MATCH('O5 Details by Class &amp; Accounts'!AU$18, 'E2 Allocators'!$B$15:$W$15, 0),FALSE)*$G149), 0, VLOOKUP(VLOOKUP($A149, 'E4 TB Allocation Details'!$A$18:$L$214, MATCH("Customer ID", 'E4 TB Allocation Details'!$A$18:$L$18, 0),FALSE), 'E2 Allocators'!$B$15:$W$358, MATCH('O5 Details by Class &amp; Accounts'!AU$18, 'E2 Allocators'!$B$15:$W$15, 0),FALSE)*$G149)</f>
        <v>0</v>
      </c>
      <c r="AV149" s="2186">
        <f>IF(ISERROR(VLOOKUP(VLOOKUP($A149, 'E4 TB Allocation Details'!$A$18:$L$214, MATCH("Customer ID", 'E4 TB Allocation Details'!$A$18:$L$18, 0),FALSE), 'E2 Allocators'!$B$15:$W$358, MATCH('O5 Details by Class &amp; Accounts'!AV$18, 'E2 Allocators'!$B$15:$W$15, 0),FALSE)*$G149), 0, VLOOKUP(VLOOKUP($A149, 'E4 TB Allocation Details'!$A$18:$L$214, MATCH("Customer ID", 'E4 TB Allocation Details'!$A$18:$L$18, 0),FALSE), 'E2 Allocators'!$B$15:$W$358, MATCH('O5 Details by Class &amp; Accounts'!AV$18, 'E2 Allocators'!$B$15:$W$15, 0),FALSE)*$G149)</f>
        <v>0</v>
      </c>
      <c r="AW149" s="2186">
        <f>IF(ISERROR(VLOOKUP(VLOOKUP($A149, 'E4 TB Allocation Details'!$A$18:$L$214, MATCH("Customer ID", 'E4 TB Allocation Details'!$A$18:$L$18, 0),FALSE), 'E2 Allocators'!$B$15:$W$358, MATCH('O5 Details by Class &amp; Accounts'!AW$18, 'E2 Allocators'!$B$15:$W$15, 0),FALSE)*$G149), 0, VLOOKUP(VLOOKUP($A149, 'E4 TB Allocation Details'!$A$18:$L$214, MATCH("Customer ID", 'E4 TB Allocation Details'!$A$18:$L$18, 0),FALSE), 'E2 Allocators'!$B$15:$W$358, MATCH('O5 Details by Class &amp; Accounts'!AW$18, 'E2 Allocators'!$B$15:$W$15, 0),FALSE)*$G149)</f>
        <v>0</v>
      </c>
      <c r="AX149" s="2186">
        <f t="shared" si="40"/>
        <v>343767.76699999993</v>
      </c>
      <c r="AY149" s="2186">
        <f>IF(ISERROR(VLOOKUP(VLOOKUP($A149, 'E4 TB Allocation Details'!$A$18:$L$214, MATCH("Misc ID", 'E4 TB Allocation Details'!$A$18:$L$18, 0),FALSE), 'E2 Allocators'!$B$15:$W$358, MATCH('O5 Details by Class &amp; Accounts'!AY$18, 'E2 Allocators'!$B$15:$W$15, 0),FALSE)*$E149), 0, VLOOKUP(VLOOKUP($A149, 'E4 TB Allocation Details'!$A$18:$L$214, MATCH("Misc ID", 'E4 TB Allocation Details'!$A$18:$L$18, 0),FALSE), 'E2 Allocators'!$B$15:$W$358, MATCH('O5 Details by Class &amp; Accounts'!AY$18, 'E2 Allocators'!$B$15:$W$15, 0),FALSE)*$E149)</f>
        <v>0</v>
      </c>
      <c r="AZ149" s="2186">
        <f>IF(ISERROR(VLOOKUP(VLOOKUP($A149, 'E4 TB Allocation Details'!$A$18:$L$214, MATCH("Misc ID", 'E4 TB Allocation Details'!$A$18:$L$18, 0),FALSE), 'E2 Allocators'!$B$15:$W$358, MATCH('O5 Details by Class &amp; Accounts'!AZ$18, 'E2 Allocators'!$B$15:$W$15, 0),FALSE)*$E149), 0, VLOOKUP(VLOOKUP($A149, 'E4 TB Allocation Details'!$A$18:$L$214, MATCH("Misc ID", 'E4 TB Allocation Details'!$A$18:$L$18, 0),FALSE), 'E2 Allocators'!$B$15:$W$358, MATCH('O5 Details by Class &amp; Accounts'!AZ$18, 'E2 Allocators'!$B$15:$W$15, 0),FALSE)*$E149)</f>
        <v>0</v>
      </c>
      <c r="BA149" s="2186">
        <f>IF(ISERROR(VLOOKUP(VLOOKUP($A149, 'E4 TB Allocation Details'!$A$18:$L$214, MATCH("Misc ID", 'E4 TB Allocation Details'!$A$18:$L$18, 0),FALSE), 'E2 Allocators'!$B$15:$W$358, MATCH('O5 Details by Class &amp; Accounts'!BA$18, 'E2 Allocators'!$B$15:$W$15, 0),FALSE)*$E149), 0, VLOOKUP(VLOOKUP($A149, 'E4 TB Allocation Details'!$A$18:$L$214, MATCH("Misc ID", 'E4 TB Allocation Details'!$A$18:$L$18, 0),FALSE), 'E2 Allocators'!$B$15:$W$358, MATCH('O5 Details by Class &amp; Accounts'!BA$18, 'E2 Allocators'!$B$15:$W$15, 0),FALSE)*$E149)</f>
        <v>0</v>
      </c>
      <c r="BB149" s="2186">
        <f>IF(ISERROR(VLOOKUP(VLOOKUP($A149, 'E4 TB Allocation Details'!$A$18:$L$214, MATCH("Misc ID", 'E4 TB Allocation Details'!$A$18:$L$18, 0),FALSE), 'E2 Allocators'!$B$15:$W$358, MATCH('O5 Details by Class &amp; Accounts'!BB$18, 'E2 Allocators'!$B$15:$W$15, 0),FALSE)*$E149), 0, VLOOKUP(VLOOKUP($A149, 'E4 TB Allocation Details'!$A$18:$L$214, MATCH("Misc ID", 'E4 TB Allocation Details'!$A$18:$L$18, 0),FALSE), 'E2 Allocators'!$B$15:$W$358, MATCH('O5 Details by Class &amp; Accounts'!BB$18, 'E2 Allocators'!$B$15:$W$15, 0),FALSE)*$E149)</f>
        <v>0</v>
      </c>
      <c r="BC149" s="2186">
        <f>IF(ISERROR(VLOOKUP(VLOOKUP($A149, 'E4 TB Allocation Details'!$A$18:$L$214, MATCH("Misc ID", 'E4 TB Allocation Details'!$A$18:$L$18, 0),FALSE), 'E2 Allocators'!$B$15:$W$358, MATCH('O5 Details by Class &amp; Accounts'!BC$18, 'E2 Allocators'!$B$15:$W$15, 0),FALSE)*$E149), 0, VLOOKUP(VLOOKUP($A149, 'E4 TB Allocation Details'!$A$18:$L$214, MATCH("Misc ID", 'E4 TB Allocation Details'!$A$18:$L$18, 0),FALSE), 'E2 Allocators'!$B$15:$W$358, MATCH('O5 Details by Class &amp; Accounts'!BC$18, 'E2 Allocators'!$B$15:$W$15, 0),FALSE)*$E149)</f>
        <v>0</v>
      </c>
      <c r="BD149" s="2186">
        <f>IF(ISERROR(VLOOKUP(VLOOKUP($A149, 'E4 TB Allocation Details'!$A$18:$L$214, MATCH("Misc ID", 'E4 TB Allocation Details'!$A$18:$L$18, 0),FALSE), 'E2 Allocators'!$B$15:$W$358, MATCH('O5 Details by Class &amp; Accounts'!BD$18, 'E2 Allocators'!$B$15:$W$15, 0),FALSE)*$E149), 0, VLOOKUP(VLOOKUP($A149, 'E4 TB Allocation Details'!$A$18:$L$214, MATCH("Misc ID", 'E4 TB Allocation Details'!$A$18:$L$18, 0),FALSE), 'E2 Allocators'!$B$15:$W$358, MATCH('O5 Details by Class &amp; Accounts'!BD$18, 'E2 Allocators'!$B$15:$W$15, 0),FALSE)*$E149)</f>
        <v>0</v>
      </c>
      <c r="BE149" s="2186">
        <f>IF(ISERROR(VLOOKUP(VLOOKUP($A149, 'E4 TB Allocation Details'!$A$18:$L$214, MATCH("Misc ID", 'E4 TB Allocation Details'!$A$18:$L$18, 0),FALSE), 'E2 Allocators'!$B$15:$W$358, MATCH('O5 Details by Class &amp; Accounts'!BE$18, 'E2 Allocators'!$B$15:$W$15, 0),FALSE)*$E149), 0, VLOOKUP(VLOOKUP($A149, 'E4 TB Allocation Details'!$A$18:$L$214, MATCH("Misc ID", 'E4 TB Allocation Details'!$A$18:$L$18, 0),FALSE), 'E2 Allocators'!$B$15:$W$358, MATCH('O5 Details by Class &amp; Accounts'!BE$18, 'E2 Allocators'!$B$15:$W$15, 0),FALSE)*$E149)</f>
        <v>0</v>
      </c>
      <c r="BF149" s="2186">
        <f>IF(ISERROR(VLOOKUP(VLOOKUP($A149, 'E4 TB Allocation Details'!$A$18:$L$214, MATCH("Misc ID", 'E4 TB Allocation Details'!$A$18:$L$18, 0),FALSE), 'E2 Allocators'!$B$15:$W$358, MATCH('O5 Details by Class &amp; Accounts'!BF$18, 'E2 Allocators'!$B$15:$W$15, 0),FALSE)*$E149), 0, VLOOKUP(VLOOKUP($A149, 'E4 TB Allocation Details'!$A$18:$L$214, MATCH("Misc ID", 'E4 TB Allocation Details'!$A$18:$L$18, 0),FALSE), 'E2 Allocators'!$B$15:$W$358, MATCH('O5 Details by Class &amp; Accounts'!BF$18, 'E2 Allocators'!$B$15:$W$15, 0),FALSE)*$E149)</f>
        <v>0</v>
      </c>
      <c r="BG149" s="2186">
        <f>IF(ISERROR(VLOOKUP(VLOOKUP($A149, 'E4 TB Allocation Details'!$A$18:$L$214, MATCH("Misc ID", 'E4 TB Allocation Details'!$A$18:$L$18, 0),FALSE), 'E2 Allocators'!$B$15:$W$358, MATCH('O5 Details by Class &amp; Accounts'!BG$18, 'E2 Allocators'!$B$15:$W$15, 0),FALSE)*$E149), 0, VLOOKUP(VLOOKUP($A149, 'E4 TB Allocation Details'!$A$18:$L$214, MATCH("Misc ID", 'E4 TB Allocation Details'!$A$18:$L$18, 0),FALSE), 'E2 Allocators'!$B$15:$W$358, MATCH('O5 Details by Class &amp; Accounts'!BG$18, 'E2 Allocators'!$B$15:$W$15, 0),FALSE)*$E149)</f>
        <v>0</v>
      </c>
      <c r="BH149" s="2186">
        <f>IF(ISERROR(VLOOKUP(VLOOKUP($A149, 'E4 TB Allocation Details'!$A$18:$L$214, MATCH("Misc ID", 'E4 TB Allocation Details'!$A$18:$L$18, 0),FALSE), 'E2 Allocators'!$B$15:$W$358, MATCH('O5 Details by Class &amp; Accounts'!BH$18, 'E2 Allocators'!$B$15:$W$15, 0),FALSE)*$E149), 0, VLOOKUP(VLOOKUP($A149, 'E4 TB Allocation Details'!$A$18:$L$214, MATCH("Misc ID", 'E4 TB Allocation Details'!$A$18:$L$18, 0),FALSE), 'E2 Allocators'!$B$15:$W$358, MATCH('O5 Details by Class &amp; Accounts'!BH$18, 'E2 Allocators'!$B$15:$W$15, 0),FALSE)*$E149)</f>
        <v>0</v>
      </c>
      <c r="BI149" s="2186">
        <f>IF(ISERROR(VLOOKUP(VLOOKUP($A149, 'E4 TB Allocation Details'!$A$18:$L$214, MATCH("Misc ID", 'E4 TB Allocation Details'!$A$18:$L$18, 0),FALSE), 'E2 Allocators'!$B$15:$W$358, MATCH('O5 Details by Class &amp; Accounts'!BI$18, 'E2 Allocators'!$B$15:$W$15, 0),FALSE)*$E149), 0, VLOOKUP(VLOOKUP($A149, 'E4 TB Allocation Details'!$A$18:$L$214, MATCH("Misc ID", 'E4 TB Allocation Details'!$A$18:$L$18, 0),FALSE), 'E2 Allocators'!$B$15:$W$358, MATCH('O5 Details by Class &amp; Accounts'!BI$18, 'E2 Allocators'!$B$15:$W$15, 0),FALSE)*$E149)</f>
        <v>0</v>
      </c>
      <c r="BJ149" s="2186">
        <f>IF(ISERROR(VLOOKUP(VLOOKUP($A149, 'E4 TB Allocation Details'!$A$18:$L$214, MATCH("Misc ID", 'E4 TB Allocation Details'!$A$18:$L$18, 0),FALSE), 'E2 Allocators'!$B$15:$W$358, MATCH('O5 Details by Class &amp; Accounts'!BJ$18, 'E2 Allocators'!$B$15:$W$15, 0),FALSE)*$E149), 0, VLOOKUP(VLOOKUP($A149, 'E4 TB Allocation Details'!$A$18:$L$214, MATCH("Misc ID", 'E4 TB Allocation Details'!$A$18:$L$18, 0),FALSE), 'E2 Allocators'!$B$15:$W$358, MATCH('O5 Details by Class &amp; Accounts'!BJ$18, 'E2 Allocators'!$B$15:$W$15, 0),FALSE)*$E149)</f>
        <v>0</v>
      </c>
      <c r="BK149" s="2186">
        <f>IF(ISERROR(VLOOKUP(VLOOKUP($A149, 'E4 TB Allocation Details'!$A$18:$L$214, MATCH("Misc ID", 'E4 TB Allocation Details'!$A$18:$L$18, 0),FALSE), 'E2 Allocators'!$B$15:$W$358, MATCH('O5 Details by Class &amp; Accounts'!BK$18, 'E2 Allocators'!$B$15:$W$15, 0),FALSE)*$E149), 0, VLOOKUP(VLOOKUP($A149, 'E4 TB Allocation Details'!$A$18:$L$214, MATCH("Misc ID", 'E4 TB Allocation Details'!$A$18:$L$18, 0),FALSE), 'E2 Allocators'!$B$15:$W$358, MATCH('O5 Details by Class &amp; Accounts'!BK$18, 'E2 Allocators'!$B$15:$W$15, 0),FALSE)*$E149)</f>
        <v>0</v>
      </c>
      <c r="BL149" s="2186">
        <f>IF(ISERROR(VLOOKUP(VLOOKUP($A149, 'E4 TB Allocation Details'!$A$18:$L$214, MATCH("Misc ID", 'E4 TB Allocation Details'!$A$18:$L$18, 0),FALSE), 'E2 Allocators'!$B$15:$W$358, MATCH('O5 Details by Class &amp; Accounts'!BL$18, 'E2 Allocators'!$B$15:$W$15, 0),FALSE)*$E149), 0, VLOOKUP(VLOOKUP($A149, 'E4 TB Allocation Details'!$A$18:$L$214, MATCH("Misc ID", 'E4 TB Allocation Details'!$A$18:$L$18, 0),FALSE), 'E2 Allocators'!$B$15:$W$358, MATCH('O5 Details by Class &amp; Accounts'!BL$18, 'E2 Allocators'!$B$15:$W$15, 0),FALSE)*$E149)</f>
        <v>0</v>
      </c>
      <c r="BM149" s="2186">
        <f>IF(ISERROR(VLOOKUP(VLOOKUP($A149, 'E4 TB Allocation Details'!$A$18:$L$214, MATCH("Misc ID", 'E4 TB Allocation Details'!$A$18:$L$18, 0),FALSE), 'E2 Allocators'!$B$15:$W$358, MATCH('O5 Details by Class &amp; Accounts'!BM$18, 'E2 Allocators'!$B$15:$W$15, 0),FALSE)*$E149), 0, VLOOKUP(VLOOKUP($A149, 'E4 TB Allocation Details'!$A$18:$L$214, MATCH("Misc ID", 'E4 TB Allocation Details'!$A$18:$L$18, 0),FALSE), 'E2 Allocators'!$B$15:$W$358, MATCH('O5 Details by Class &amp; Accounts'!BM$18, 'E2 Allocators'!$B$15:$W$15, 0),FALSE)*$E149)</f>
        <v>0</v>
      </c>
      <c r="BN149" s="2186">
        <f>IF(ISERROR(VLOOKUP(VLOOKUP($A149, 'E4 TB Allocation Details'!$A$18:$L$214, MATCH("Misc ID", 'E4 TB Allocation Details'!$A$18:$L$18, 0),FALSE), 'E2 Allocators'!$B$15:$W$358, MATCH('O5 Details by Class &amp; Accounts'!BN$18, 'E2 Allocators'!$B$15:$W$15, 0),FALSE)*$E149), 0, VLOOKUP(VLOOKUP($A149, 'E4 TB Allocation Details'!$A$18:$L$214, MATCH("Misc ID", 'E4 TB Allocation Details'!$A$18:$L$18, 0),FALSE), 'E2 Allocators'!$B$15:$W$358, MATCH('O5 Details by Class &amp; Accounts'!BN$18, 'E2 Allocators'!$B$15:$W$15, 0),FALSE)*$E149)</f>
        <v>0</v>
      </c>
      <c r="BO149" s="2186">
        <f>IF(ISERROR(VLOOKUP(VLOOKUP($A149, 'E4 TB Allocation Details'!$A$18:$L$214, MATCH("Misc ID", 'E4 TB Allocation Details'!$A$18:$L$18, 0),FALSE), 'E2 Allocators'!$B$15:$W$358, MATCH('O5 Details by Class &amp; Accounts'!BO$18, 'E2 Allocators'!$B$15:$W$15, 0),FALSE)*$E149), 0, VLOOKUP(VLOOKUP($A149, 'E4 TB Allocation Details'!$A$18:$L$214, MATCH("Misc ID", 'E4 TB Allocation Details'!$A$18:$L$18, 0),FALSE), 'E2 Allocators'!$B$15:$W$358, MATCH('O5 Details by Class &amp; Accounts'!BO$18, 'E2 Allocators'!$B$15:$W$15, 0),FALSE)*$E149)</f>
        <v>0</v>
      </c>
      <c r="BP149" s="2186">
        <f>IF(ISERROR(VLOOKUP(VLOOKUP($A149, 'E4 TB Allocation Details'!$A$18:$L$214, MATCH("Misc ID", 'E4 TB Allocation Details'!$A$18:$L$18, 0),FALSE), 'E2 Allocators'!$B$15:$W$358, MATCH('O5 Details by Class &amp; Accounts'!BP$18, 'E2 Allocators'!$B$15:$W$15, 0),FALSE)*$E149), 0, VLOOKUP(VLOOKUP($A149, 'E4 TB Allocation Details'!$A$18:$L$214, MATCH("Misc ID", 'E4 TB Allocation Details'!$A$18:$L$18, 0),FALSE), 'E2 Allocators'!$B$15:$W$358, MATCH('O5 Details by Class &amp; Accounts'!BP$18, 'E2 Allocators'!$B$15:$W$15, 0),FALSE)*$E149)</f>
        <v>0</v>
      </c>
      <c r="BQ149" s="2186">
        <f>IF(ISERROR(VLOOKUP(VLOOKUP($A149, 'E4 TB Allocation Details'!$A$18:$L$214, MATCH("Misc ID", 'E4 TB Allocation Details'!$A$18:$L$18, 0),FALSE), 'E2 Allocators'!$B$15:$W$358, MATCH('O5 Details by Class &amp; Accounts'!BQ$18, 'E2 Allocators'!$B$15:$W$15, 0),FALSE)*$E149), 0, VLOOKUP(VLOOKUP($A149, 'E4 TB Allocation Details'!$A$18:$L$214, MATCH("Misc ID", 'E4 TB Allocation Details'!$A$18:$L$18, 0),FALSE), 'E2 Allocators'!$B$15:$W$358, MATCH('O5 Details by Class &amp; Accounts'!BQ$18, 'E2 Allocators'!$B$15:$W$15, 0),FALSE)*$E149)</f>
        <v>0</v>
      </c>
      <c r="BR149" s="2186">
        <f>IF(ISERROR(VLOOKUP(VLOOKUP($A149, 'E4 TB Allocation Details'!$A$18:$L$214, MATCH("Misc ID", 'E4 TB Allocation Details'!$A$18:$L$18, 0),FALSE), 'E2 Allocators'!$B$15:$W$358, MATCH('O5 Details by Class &amp; Accounts'!BR$18, 'E2 Allocators'!$B$15:$W$15, 0),FALSE)*$E149), 0, VLOOKUP(VLOOKUP($A149, 'E4 TB Allocation Details'!$A$18:$L$214, MATCH("Misc ID", 'E4 TB Allocation Details'!$A$18:$L$18, 0),FALSE), 'E2 Allocators'!$B$15:$W$358, MATCH('O5 Details by Class &amp; Accounts'!BR$18, 'E2 Allocators'!$B$15:$W$15, 0),FALSE)*$E149)</f>
        <v>0</v>
      </c>
      <c r="BS149" s="2186">
        <f t="shared" si="41"/>
        <v>0</v>
      </c>
      <c r="BT149" s="2186">
        <f>IF(ISERROR(VLOOKUP(VLOOKUP($A149, 'E4 TB Allocation Details'!$A$18:$L$214, MATCH("A &amp; G ID", 'E4 TB Allocation Details'!$A$18:$L$18, 0),FALSE), 'E2 Allocators'!$B$15:$W$358, MATCH('O5 Details by Class &amp; Accounts'!BT$18, 'E2 Allocators'!$B$15:$W$15, 0),FALSE)*$E149), 0, VLOOKUP(VLOOKUP($A149, 'E4 TB Allocation Details'!$A$18:$L$214, MATCH("A &amp; G ID", 'E4 TB Allocation Details'!$A$18:$L$18, 0),FALSE), 'E2 Allocators'!$B$15:$W$358, MATCH('O5 Details by Class &amp; Accounts'!BT$18, 'E2 Allocators'!$B$15:$W$15, 0),FALSE)*$E149)</f>
        <v>0</v>
      </c>
      <c r="BU149" s="2186">
        <f>IF(ISERROR(VLOOKUP(VLOOKUP($A149, 'E4 TB Allocation Details'!$A$18:$L$214, MATCH("A &amp; G ID", 'E4 TB Allocation Details'!$A$18:$L$18, 0),FALSE), 'E2 Allocators'!$B$15:$W$358, MATCH('O5 Details by Class &amp; Accounts'!BU$18, 'E2 Allocators'!$B$15:$W$15, 0),FALSE)*$E149), 0, VLOOKUP(VLOOKUP($A149, 'E4 TB Allocation Details'!$A$18:$L$214, MATCH("A &amp; G ID", 'E4 TB Allocation Details'!$A$18:$L$18, 0),FALSE), 'E2 Allocators'!$B$15:$W$358, MATCH('O5 Details by Class &amp; Accounts'!BU$18, 'E2 Allocators'!$B$15:$W$15, 0),FALSE)*$E149)</f>
        <v>0</v>
      </c>
      <c r="BV149" s="2186">
        <f>IF(ISERROR(VLOOKUP(VLOOKUP($A149, 'E4 TB Allocation Details'!$A$18:$L$214, MATCH("A &amp; G ID", 'E4 TB Allocation Details'!$A$18:$L$18, 0),FALSE), 'E2 Allocators'!$B$15:$W$358, MATCH('O5 Details by Class &amp; Accounts'!BV$18, 'E2 Allocators'!$B$15:$W$15, 0),FALSE)*$E149), 0, VLOOKUP(VLOOKUP($A149, 'E4 TB Allocation Details'!$A$18:$L$214, MATCH("A &amp; G ID", 'E4 TB Allocation Details'!$A$18:$L$18, 0),FALSE), 'E2 Allocators'!$B$15:$W$358, MATCH('O5 Details by Class &amp; Accounts'!BV$18, 'E2 Allocators'!$B$15:$W$15, 0),FALSE)*$E149)</f>
        <v>0</v>
      </c>
      <c r="BW149" s="2186">
        <f>IF(ISERROR(VLOOKUP(VLOOKUP($A149, 'E4 TB Allocation Details'!$A$18:$L$214, MATCH("A &amp; G ID", 'E4 TB Allocation Details'!$A$18:$L$18, 0),FALSE), 'E2 Allocators'!$B$15:$W$358, MATCH('O5 Details by Class &amp; Accounts'!BW$18, 'E2 Allocators'!$B$15:$W$15, 0),FALSE)*$E149), 0, VLOOKUP(VLOOKUP($A149, 'E4 TB Allocation Details'!$A$18:$L$214, MATCH("A &amp; G ID", 'E4 TB Allocation Details'!$A$18:$L$18, 0),FALSE), 'E2 Allocators'!$B$15:$W$358, MATCH('O5 Details by Class &amp; Accounts'!BW$18, 'E2 Allocators'!$B$15:$W$15, 0),FALSE)*$E149)</f>
        <v>0</v>
      </c>
      <c r="BX149" s="2186">
        <f>IF(ISERROR(VLOOKUP(VLOOKUP($A149, 'E4 TB Allocation Details'!$A$18:$L$214, MATCH("A &amp; G ID", 'E4 TB Allocation Details'!$A$18:$L$18, 0),FALSE), 'E2 Allocators'!$B$15:$W$358, MATCH('O5 Details by Class &amp; Accounts'!BX$18, 'E2 Allocators'!$B$15:$W$15, 0),FALSE)*$E149), 0, VLOOKUP(VLOOKUP($A149, 'E4 TB Allocation Details'!$A$18:$L$214, MATCH("A &amp; G ID", 'E4 TB Allocation Details'!$A$18:$L$18, 0),FALSE), 'E2 Allocators'!$B$15:$W$358, MATCH('O5 Details by Class &amp; Accounts'!BX$18, 'E2 Allocators'!$B$15:$W$15, 0),FALSE)*$E149)</f>
        <v>0</v>
      </c>
      <c r="BY149" s="2186">
        <f>IF(ISERROR(VLOOKUP(VLOOKUP($A149, 'E4 TB Allocation Details'!$A$18:$L$214, MATCH("A &amp; G ID", 'E4 TB Allocation Details'!$A$18:$L$18, 0),FALSE), 'E2 Allocators'!$B$15:$W$358, MATCH('O5 Details by Class &amp; Accounts'!BY$18, 'E2 Allocators'!$B$15:$W$15, 0),FALSE)*$E149), 0, VLOOKUP(VLOOKUP($A149, 'E4 TB Allocation Details'!$A$18:$L$214, MATCH("A &amp; G ID", 'E4 TB Allocation Details'!$A$18:$L$18, 0),FALSE), 'E2 Allocators'!$B$15:$W$358, MATCH('O5 Details by Class &amp; Accounts'!BY$18, 'E2 Allocators'!$B$15:$W$15, 0),FALSE)*$E149)</f>
        <v>0</v>
      </c>
      <c r="BZ149" s="2186">
        <f>IF(ISERROR(VLOOKUP(VLOOKUP($A149, 'E4 TB Allocation Details'!$A$18:$L$214, MATCH("A &amp; G ID", 'E4 TB Allocation Details'!$A$18:$L$18, 0),FALSE), 'E2 Allocators'!$B$15:$W$358, MATCH('O5 Details by Class &amp; Accounts'!BZ$18, 'E2 Allocators'!$B$15:$W$15, 0),FALSE)*$E149), 0, VLOOKUP(VLOOKUP($A149, 'E4 TB Allocation Details'!$A$18:$L$214, MATCH("A &amp; G ID", 'E4 TB Allocation Details'!$A$18:$L$18, 0),FALSE), 'E2 Allocators'!$B$15:$W$358, MATCH('O5 Details by Class &amp; Accounts'!BZ$18, 'E2 Allocators'!$B$15:$W$15, 0),FALSE)*$E149)</f>
        <v>0</v>
      </c>
      <c r="CA149" s="2186">
        <f>IF(ISERROR(VLOOKUP(VLOOKUP($A149, 'E4 TB Allocation Details'!$A$18:$L$214, MATCH("A &amp; G ID", 'E4 TB Allocation Details'!$A$18:$L$18, 0),FALSE), 'E2 Allocators'!$B$15:$W$358, MATCH('O5 Details by Class &amp; Accounts'!CA$18, 'E2 Allocators'!$B$15:$W$15, 0),FALSE)*$E149), 0, VLOOKUP(VLOOKUP($A149, 'E4 TB Allocation Details'!$A$18:$L$214, MATCH("A &amp; G ID", 'E4 TB Allocation Details'!$A$18:$L$18, 0),FALSE), 'E2 Allocators'!$B$15:$W$358, MATCH('O5 Details by Class &amp; Accounts'!CA$18, 'E2 Allocators'!$B$15:$W$15, 0),FALSE)*$E149)</f>
        <v>0</v>
      </c>
      <c r="CB149" s="2186">
        <f>IF(ISERROR(VLOOKUP(VLOOKUP($A149, 'E4 TB Allocation Details'!$A$18:$L$214, MATCH("A &amp; G ID", 'E4 TB Allocation Details'!$A$18:$L$18, 0),FALSE), 'E2 Allocators'!$B$15:$W$358, MATCH('O5 Details by Class &amp; Accounts'!CB$18, 'E2 Allocators'!$B$15:$W$15, 0),FALSE)*$E149), 0, VLOOKUP(VLOOKUP($A149, 'E4 TB Allocation Details'!$A$18:$L$214, MATCH("A &amp; G ID", 'E4 TB Allocation Details'!$A$18:$L$18, 0),FALSE), 'E2 Allocators'!$B$15:$W$358, MATCH('O5 Details by Class &amp; Accounts'!CB$18, 'E2 Allocators'!$B$15:$W$15, 0),FALSE)*$E149)</f>
        <v>0</v>
      </c>
      <c r="CC149" s="2186">
        <f>IF(ISERROR(VLOOKUP(VLOOKUP($A149, 'E4 TB Allocation Details'!$A$18:$L$214, MATCH("A &amp; G ID", 'E4 TB Allocation Details'!$A$18:$L$18, 0),FALSE), 'E2 Allocators'!$B$15:$W$358, MATCH('O5 Details by Class &amp; Accounts'!CC$18, 'E2 Allocators'!$B$15:$W$15, 0),FALSE)*$E149), 0, VLOOKUP(VLOOKUP($A149, 'E4 TB Allocation Details'!$A$18:$L$214, MATCH("A &amp; G ID", 'E4 TB Allocation Details'!$A$18:$L$18, 0),FALSE), 'E2 Allocators'!$B$15:$W$358, MATCH('O5 Details by Class &amp; Accounts'!CC$18, 'E2 Allocators'!$B$15:$W$15, 0),FALSE)*$E149)</f>
        <v>0</v>
      </c>
      <c r="CD149" s="2186">
        <f>IF(ISERROR(VLOOKUP(VLOOKUP($A149, 'E4 TB Allocation Details'!$A$18:$L$214, MATCH("A &amp; G ID", 'E4 TB Allocation Details'!$A$18:$L$18, 0),FALSE), 'E2 Allocators'!$B$15:$W$358, MATCH('O5 Details by Class &amp; Accounts'!CD$18, 'E2 Allocators'!$B$15:$W$15, 0),FALSE)*$E149), 0, VLOOKUP(VLOOKUP($A149, 'E4 TB Allocation Details'!$A$18:$L$214, MATCH("A &amp; G ID", 'E4 TB Allocation Details'!$A$18:$L$18, 0),FALSE), 'E2 Allocators'!$B$15:$W$358, MATCH('O5 Details by Class &amp; Accounts'!CD$18, 'E2 Allocators'!$B$15:$W$15, 0),FALSE)*$E149)</f>
        <v>0</v>
      </c>
      <c r="CE149" s="2186">
        <f>IF(ISERROR(VLOOKUP(VLOOKUP($A149, 'E4 TB Allocation Details'!$A$18:$L$214, MATCH("A &amp; G ID", 'E4 TB Allocation Details'!$A$18:$L$18, 0),FALSE), 'E2 Allocators'!$B$15:$W$358, MATCH('O5 Details by Class &amp; Accounts'!CE$18, 'E2 Allocators'!$B$15:$W$15, 0),FALSE)*$E149), 0, VLOOKUP(VLOOKUP($A149, 'E4 TB Allocation Details'!$A$18:$L$214, MATCH("A &amp; G ID", 'E4 TB Allocation Details'!$A$18:$L$18, 0),FALSE), 'E2 Allocators'!$B$15:$W$358, MATCH('O5 Details by Class &amp; Accounts'!CE$18, 'E2 Allocators'!$B$15:$W$15, 0),FALSE)*$E149)</f>
        <v>0</v>
      </c>
      <c r="CF149" s="2186">
        <f>IF(ISERROR(VLOOKUP(VLOOKUP($A149, 'E4 TB Allocation Details'!$A$18:$L$214, MATCH("A &amp; G ID", 'E4 TB Allocation Details'!$A$18:$L$18, 0),FALSE), 'E2 Allocators'!$B$15:$W$358, MATCH('O5 Details by Class &amp; Accounts'!CF$18, 'E2 Allocators'!$B$15:$W$15, 0),FALSE)*$E149), 0, VLOOKUP(VLOOKUP($A149, 'E4 TB Allocation Details'!$A$18:$L$214, MATCH("A &amp; G ID", 'E4 TB Allocation Details'!$A$18:$L$18, 0),FALSE), 'E2 Allocators'!$B$15:$W$358, MATCH('O5 Details by Class &amp; Accounts'!CF$18, 'E2 Allocators'!$B$15:$W$15, 0),FALSE)*$E149)</f>
        <v>0</v>
      </c>
      <c r="CG149" s="2186">
        <f>IF(ISERROR(VLOOKUP(VLOOKUP($A149, 'E4 TB Allocation Details'!$A$18:$L$214, MATCH("A &amp; G ID", 'E4 TB Allocation Details'!$A$18:$L$18, 0),FALSE), 'E2 Allocators'!$B$15:$W$358, MATCH('O5 Details by Class &amp; Accounts'!CG$18, 'E2 Allocators'!$B$15:$W$15, 0),FALSE)*$E149), 0, VLOOKUP(VLOOKUP($A149, 'E4 TB Allocation Details'!$A$18:$L$214, MATCH("A &amp; G ID", 'E4 TB Allocation Details'!$A$18:$L$18, 0),FALSE), 'E2 Allocators'!$B$15:$W$358, MATCH('O5 Details by Class &amp; Accounts'!CG$18, 'E2 Allocators'!$B$15:$W$15, 0),FALSE)*$E149)</f>
        <v>0</v>
      </c>
      <c r="CH149" s="2186">
        <f>IF(ISERROR(VLOOKUP(VLOOKUP($A149, 'E4 TB Allocation Details'!$A$18:$L$214, MATCH("A &amp; G ID", 'E4 TB Allocation Details'!$A$18:$L$18, 0),FALSE), 'E2 Allocators'!$B$15:$W$358, MATCH('O5 Details by Class &amp; Accounts'!CH$18, 'E2 Allocators'!$B$15:$W$15, 0),FALSE)*$E149), 0, VLOOKUP(VLOOKUP($A149, 'E4 TB Allocation Details'!$A$18:$L$214, MATCH("A &amp; G ID", 'E4 TB Allocation Details'!$A$18:$L$18, 0),FALSE), 'E2 Allocators'!$B$15:$W$358, MATCH('O5 Details by Class &amp; Accounts'!CH$18, 'E2 Allocators'!$B$15:$W$15, 0),FALSE)*$E149)</f>
        <v>0</v>
      </c>
      <c r="CI149" s="2186">
        <f>IF(ISERROR(VLOOKUP(VLOOKUP($A149, 'E4 TB Allocation Details'!$A$18:$L$214, MATCH("A &amp; G ID", 'E4 TB Allocation Details'!$A$18:$L$18, 0),FALSE), 'E2 Allocators'!$B$15:$W$358, MATCH('O5 Details by Class &amp; Accounts'!CI$18, 'E2 Allocators'!$B$15:$W$15, 0),FALSE)*$E149), 0, VLOOKUP(VLOOKUP($A149, 'E4 TB Allocation Details'!$A$18:$L$214, MATCH("A &amp; G ID", 'E4 TB Allocation Details'!$A$18:$L$18, 0),FALSE), 'E2 Allocators'!$B$15:$W$358, MATCH('O5 Details by Class &amp; Accounts'!CI$18, 'E2 Allocators'!$B$15:$W$15, 0),FALSE)*$E149)</f>
        <v>0</v>
      </c>
      <c r="CJ149" s="2186">
        <f>IF(ISERROR(VLOOKUP(VLOOKUP($A149, 'E4 TB Allocation Details'!$A$18:$L$214, MATCH("A &amp; G ID", 'E4 TB Allocation Details'!$A$18:$L$18, 0),FALSE), 'E2 Allocators'!$B$15:$W$358, MATCH('O5 Details by Class &amp; Accounts'!CJ$18, 'E2 Allocators'!$B$15:$W$15, 0),FALSE)*$E149), 0, VLOOKUP(VLOOKUP($A149, 'E4 TB Allocation Details'!$A$18:$L$214, MATCH("A &amp; G ID", 'E4 TB Allocation Details'!$A$18:$L$18, 0),FALSE), 'E2 Allocators'!$B$15:$W$358, MATCH('O5 Details by Class &amp; Accounts'!CJ$18, 'E2 Allocators'!$B$15:$W$15, 0),FALSE)*$E149)</f>
        <v>0</v>
      </c>
      <c r="CK149" s="2186">
        <f>IF(ISERROR(VLOOKUP(VLOOKUP($A149, 'E4 TB Allocation Details'!$A$18:$L$214, MATCH("A &amp; G ID", 'E4 TB Allocation Details'!$A$18:$L$18, 0),FALSE), 'E2 Allocators'!$B$15:$W$358, MATCH('O5 Details by Class &amp; Accounts'!CK$18, 'E2 Allocators'!$B$15:$W$15, 0),FALSE)*$E149), 0, VLOOKUP(VLOOKUP($A149, 'E4 TB Allocation Details'!$A$18:$L$214, MATCH("A &amp; G ID", 'E4 TB Allocation Details'!$A$18:$L$18, 0),FALSE), 'E2 Allocators'!$B$15:$W$358, MATCH('O5 Details by Class &amp; Accounts'!CK$18, 'E2 Allocators'!$B$15:$W$15, 0),FALSE)*$E149)</f>
        <v>0</v>
      </c>
      <c r="CL149" s="2186">
        <f>IF(ISERROR(VLOOKUP(VLOOKUP($A149, 'E4 TB Allocation Details'!$A$18:$L$214, MATCH("A &amp; G ID", 'E4 TB Allocation Details'!$A$18:$L$18, 0),FALSE), 'E2 Allocators'!$B$15:$W$358, MATCH('O5 Details by Class &amp; Accounts'!CL$18, 'E2 Allocators'!$B$15:$W$15, 0),FALSE)*$E149), 0, VLOOKUP(VLOOKUP($A149, 'E4 TB Allocation Details'!$A$18:$L$214, MATCH("A &amp; G ID", 'E4 TB Allocation Details'!$A$18:$L$18, 0),FALSE), 'E2 Allocators'!$B$15:$W$358, MATCH('O5 Details by Class &amp; Accounts'!CL$18, 'E2 Allocators'!$B$15:$W$15, 0),FALSE)*$E149)</f>
        <v>0</v>
      </c>
      <c r="CM149" s="2186">
        <f>IF(ISERROR(VLOOKUP(VLOOKUP($A149, 'E4 TB Allocation Details'!$A$18:$L$214, MATCH("A &amp; G ID", 'E4 TB Allocation Details'!$A$18:$L$18, 0),FALSE), 'E2 Allocators'!$B$15:$W$358, MATCH('O5 Details by Class &amp; Accounts'!CM$18, 'E2 Allocators'!$B$15:$W$15, 0),FALSE)*$E149), 0, VLOOKUP(VLOOKUP($A149, 'E4 TB Allocation Details'!$A$18:$L$214, MATCH("A &amp; G ID", 'E4 TB Allocation Details'!$A$18:$L$18, 0),FALSE), 'E2 Allocators'!$B$15:$W$358, MATCH('O5 Details by Class &amp; Accounts'!CM$18, 'E2 Allocators'!$B$15:$W$15, 0),FALSE)*$E149)</f>
        <v>0</v>
      </c>
      <c r="CN149" s="2186">
        <f t="shared" si="42"/>
        <v>0</v>
      </c>
      <c r="CO149" s="2187">
        <f t="shared" si="43"/>
        <v>5.8207660913467407E-11</v>
      </c>
      <c r="CQ149" s="1625" t="s">
        <v>108</v>
      </c>
    </row>
    <row r="150" spans="1:95" s="54" customFormat="1" ht="25.5" x14ac:dyDescent="0.2">
      <c r="A150" s="991">
        <v>5090</v>
      </c>
      <c r="B150" s="990" t="s">
        <v>1561</v>
      </c>
      <c r="C150" s="2184">
        <f>IF(ISERROR(VLOOKUP($A150,'I3 TB Data'!$A$19:$H$483,MATCH('O5 Details by Class &amp; Accounts'!$C$18, 'I3 TB Data'!$A$19:$H$19,0),0)), 0, VLOOKUP($A150,'I3 TB Data'!$A$19:$H$483,MATCH('O5 Details by Class &amp; Accounts'!$C$18,'I3 TB Data'!$A$19:$H$19,0),0))</f>
        <v>0</v>
      </c>
      <c r="D150" s="2185"/>
      <c r="E150" s="2184">
        <f t="shared" si="44"/>
        <v>0</v>
      </c>
      <c r="F150" s="2186">
        <f>IF(ISERROR(VLOOKUP($A150, 'E1 Categorization'!A33:E124, MATCH("Customer Component", 'E1 Categorization'!$A$33:$E$33,0), 0)), 0, IF(VLOOKUP($A150, 'E1 Categorization'!A33:E124, MATCH("Customer Component", 'E1 Categorization'!$A$33:$E$33,0), 0)=0, 'O5 Details by Class &amp; Accounts'!$E150, IF(AND(VLOOKUP($A150, 'E1 Categorization'!A33:E124, MATCH("Customer Component", 'E1 Categorization'!$A$33:$E$33,0), 0) &gt;0, VLOOKUP($A150, 'E1 Categorization'!A33:E124, MATCH("Customer Component", 'E1 Categorization'!$A$33:$E$33,0), 0)&lt;1), 'O5 Details by Class &amp; Accounts'!$E150*(1-VLOOKUP($A150, 'E1 Categorization'!A33:E124, MATCH("Customer Component", 'E1 Categorization'!$A$33:$E$33,0), 0)), 0)))</f>
        <v>0</v>
      </c>
      <c r="G150" s="2186">
        <f>IF(ISERROR(VLOOKUP($A150, 'E1 Categorization'!A33:E124, MATCH("Customer Component", 'E1 Categorization'!$A$33:$E$33,0), 0)),0, IF(VLOOKUP($A150, 'E1 Categorization'!A33:E124, MATCH("Customer Component", 'E1 Categorization'!$A$33:$E$33,0), 0)=0, 0, IF(AND(VLOOKUP($A150, 'E1 Categorization'!A33:E124, MATCH("Customer Component", 'E1 Categorization'!$A$33:$E$33,0), 0) &gt;0, VLOOKUP($A150, 'E1 Categorization'!A33:E124, MATCH("Customer Component", 'E1 Categorization'!$A$33:$E$33,0), 0)&lt;1), 'O5 Details by Class &amp; Accounts'!$E150*(VLOOKUP($A150, 'E1 Categorization'!A33:E124, MATCH("Customer Component", 'E1 Categorization'!$A$33:$E$33,0), 0)), 'O5 Details by Class &amp; Accounts'!$E150)))</f>
        <v>0</v>
      </c>
      <c r="H150" s="2186">
        <f t="shared" si="38"/>
        <v>0</v>
      </c>
      <c r="I150" s="2186">
        <f>IF(ISERROR(VLOOKUP(VLOOKUP($A150, 'E4 TB Allocation Details'!$A$18:$L$214, MATCH("Demand ID", 'E4 TB Allocation Details'!$A$18:$L$18, 0),FALSE), 'E2 Allocators'!$B$15:$W$358, MATCH('O5 Details by Class &amp; Accounts'!I$18, 'E2 Allocators'!$B$15:$W$15, 0),FALSE)*$F150), 0, VLOOKUP(VLOOKUP($A150, 'E4 TB Allocation Details'!$A$18:$L$214, MATCH("Demand ID", 'E4 TB Allocation Details'!$A$18:$L$18, 0),FALSE), 'E2 Allocators'!$B$15:$W$358, MATCH('O5 Details by Class &amp; Accounts'!I$18, 'E2 Allocators'!$B$15:$W$15, 0),FALSE)*$F150)</f>
        <v>0</v>
      </c>
      <c r="J150" s="2186">
        <f>IF(ISERROR(VLOOKUP(VLOOKUP($A150, 'E4 TB Allocation Details'!$A$18:$L$214, MATCH("Demand ID", 'E4 TB Allocation Details'!$A$18:$L$18, 0),FALSE), 'E2 Allocators'!$B$15:$W$358, MATCH('O5 Details by Class &amp; Accounts'!J$18, 'E2 Allocators'!$B$15:$W$15, 0),FALSE)*$F150), 0, VLOOKUP(VLOOKUP($A150, 'E4 TB Allocation Details'!$A$18:$L$214, MATCH("Demand ID", 'E4 TB Allocation Details'!$A$18:$L$18, 0),FALSE), 'E2 Allocators'!$B$15:$W$358, MATCH('O5 Details by Class &amp; Accounts'!J$18, 'E2 Allocators'!$B$15:$W$15, 0),FALSE)*$F150)</f>
        <v>0</v>
      </c>
      <c r="K150" s="2186">
        <f>IF(ISERROR(VLOOKUP(VLOOKUP($A150, 'E4 TB Allocation Details'!$A$18:$L$214, MATCH("Demand ID", 'E4 TB Allocation Details'!$A$18:$L$18, 0),FALSE), 'E2 Allocators'!$B$15:$W$358, MATCH('O5 Details by Class &amp; Accounts'!K$18, 'E2 Allocators'!$B$15:$W$15, 0),FALSE)*$F150), 0, VLOOKUP(VLOOKUP($A150, 'E4 TB Allocation Details'!$A$18:$L$214, MATCH("Demand ID", 'E4 TB Allocation Details'!$A$18:$L$18, 0),FALSE), 'E2 Allocators'!$B$15:$W$358, MATCH('O5 Details by Class &amp; Accounts'!K$18, 'E2 Allocators'!$B$15:$W$15, 0),FALSE)*$F150)</f>
        <v>0</v>
      </c>
      <c r="L150" s="2186">
        <f>IF(ISERROR(VLOOKUP(VLOOKUP($A150, 'E4 TB Allocation Details'!$A$18:$L$214, MATCH("Demand ID", 'E4 TB Allocation Details'!$A$18:$L$18, 0),FALSE), 'E2 Allocators'!$B$15:$W$358, MATCH('O5 Details by Class &amp; Accounts'!L$18, 'E2 Allocators'!$B$15:$W$15, 0),FALSE)*$F150), 0, VLOOKUP(VLOOKUP($A150, 'E4 TB Allocation Details'!$A$18:$L$214, MATCH("Demand ID", 'E4 TB Allocation Details'!$A$18:$L$18, 0),FALSE), 'E2 Allocators'!$B$15:$W$358, MATCH('O5 Details by Class &amp; Accounts'!L$18, 'E2 Allocators'!$B$15:$W$15, 0),FALSE)*$F150)</f>
        <v>0</v>
      </c>
      <c r="M150" s="2186">
        <f>IF(ISERROR(VLOOKUP(VLOOKUP($A150, 'E4 TB Allocation Details'!$A$18:$L$214, MATCH("Demand ID", 'E4 TB Allocation Details'!$A$18:$L$18, 0),FALSE), 'E2 Allocators'!$B$15:$W$358, MATCH('O5 Details by Class &amp; Accounts'!M$18, 'E2 Allocators'!$B$15:$W$15, 0),FALSE)*$F150), 0, VLOOKUP(VLOOKUP($A150, 'E4 TB Allocation Details'!$A$18:$L$214, MATCH("Demand ID", 'E4 TB Allocation Details'!$A$18:$L$18, 0),FALSE), 'E2 Allocators'!$B$15:$W$358, MATCH('O5 Details by Class &amp; Accounts'!M$18, 'E2 Allocators'!$B$15:$W$15, 0),FALSE)*$F150)</f>
        <v>0</v>
      </c>
      <c r="N150" s="2186">
        <f>IF(ISERROR(VLOOKUP(VLOOKUP($A150, 'E4 TB Allocation Details'!$A$18:$L$214, MATCH("Demand ID", 'E4 TB Allocation Details'!$A$18:$L$18, 0),FALSE), 'E2 Allocators'!$B$15:$W$358, MATCH('O5 Details by Class &amp; Accounts'!N$18, 'E2 Allocators'!$B$15:$W$15, 0),FALSE)*$F150), 0, VLOOKUP(VLOOKUP($A150, 'E4 TB Allocation Details'!$A$18:$L$214, MATCH("Demand ID", 'E4 TB Allocation Details'!$A$18:$L$18, 0),FALSE), 'E2 Allocators'!$B$15:$W$358, MATCH('O5 Details by Class &amp; Accounts'!N$18, 'E2 Allocators'!$B$15:$W$15, 0),FALSE)*$F150)</f>
        <v>0</v>
      </c>
      <c r="O150" s="2186">
        <f>IF(ISERROR(VLOOKUP(VLOOKUP($A150, 'E4 TB Allocation Details'!$A$18:$L$214, MATCH("Demand ID", 'E4 TB Allocation Details'!$A$18:$L$18, 0),FALSE), 'E2 Allocators'!$B$15:$W$358, MATCH('O5 Details by Class &amp; Accounts'!O$18, 'E2 Allocators'!$B$15:$W$15, 0),FALSE)*$F150), 0, VLOOKUP(VLOOKUP($A150, 'E4 TB Allocation Details'!$A$18:$L$214, MATCH("Demand ID", 'E4 TB Allocation Details'!$A$18:$L$18, 0),FALSE), 'E2 Allocators'!$B$15:$W$358, MATCH('O5 Details by Class &amp; Accounts'!O$18, 'E2 Allocators'!$B$15:$W$15, 0),FALSE)*$F150)</f>
        <v>0</v>
      </c>
      <c r="P150" s="2186">
        <f>IF(ISERROR(VLOOKUP(VLOOKUP($A150, 'E4 TB Allocation Details'!$A$18:$L$214, MATCH("Demand ID", 'E4 TB Allocation Details'!$A$18:$L$18, 0),FALSE), 'E2 Allocators'!$B$15:$W$358, MATCH('O5 Details by Class &amp; Accounts'!P$18, 'E2 Allocators'!$B$15:$W$15, 0),FALSE)*$F150), 0, VLOOKUP(VLOOKUP($A150, 'E4 TB Allocation Details'!$A$18:$L$214, MATCH("Demand ID", 'E4 TB Allocation Details'!$A$18:$L$18, 0),FALSE), 'E2 Allocators'!$B$15:$W$358, MATCH('O5 Details by Class &amp; Accounts'!P$18, 'E2 Allocators'!$B$15:$W$15, 0),FALSE)*$F150)</f>
        <v>0</v>
      </c>
      <c r="Q150" s="2186">
        <f>IF(ISERROR(VLOOKUP(VLOOKUP($A150, 'E4 TB Allocation Details'!$A$18:$L$214, MATCH("Demand ID", 'E4 TB Allocation Details'!$A$18:$L$18, 0),FALSE), 'E2 Allocators'!$B$15:$W$358, MATCH('O5 Details by Class &amp; Accounts'!Q$18, 'E2 Allocators'!$B$15:$W$15, 0),FALSE)*$F150), 0, VLOOKUP(VLOOKUP($A150, 'E4 TB Allocation Details'!$A$18:$L$214, MATCH("Demand ID", 'E4 TB Allocation Details'!$A$18:$L$18, 0),FALSE), 'E2 Allocators'!$B$15:$W$358, MATCH('O5 Details by Class &amp; Accounts'!Q$18, 'E2 Allocators'!$B$15:$W$15, 0),FALSE)*$F150)</f>
        <v>0</v>
      </c>
      <c r="R150" s="2186">
        <f>IF(ISERROR(VLOOKUP(VLOOKUP($A150, 'E4 TB Allocation Details'!$A$18:$L$214, MATCH("Demand ID", 'E4 TB Allocation Details'!$A$18:$L$18, 0),FALSE), 'E2 Allocators'!$B$15:$W$358, MATCH('O5 Details by Class &amp; Accounts'!R$18, 'E2 Allocators'!$B$15:$W$15, 0),FALSE)*$F150), 0, VLOOKUP(VLOOKUP($A150, 'E4 TB Allocation Details'!$A$18:$L$214, MATCH("Demand ID", 'E4 TB Allocation Details'!$A$18:$L$18, 0),FALSE), 'E2 Allocators'!$B$15:$W$358, MATCH('O5 Details by Class &amp; Accounts'!R$18, 'E2 Allocators'!$B$15:$W$15, 0),FALSE)*$F150)</f>
        <v>0</v>
      </c>
      <c r="S150" s="2186">
        <f>IF(ISERROR(VLOOKUP(VLOOKUP($A150, 'E4 TB Allocation Details'!$A$18:$L$214, MATCH("Demand ID", 'E4 TB Allocation Details'!$A$18:$L$18, 0),FALSE), 'E2 Allocators'!$B$15:$W$358, MATCH('O5 Details by Class &amp; Accounts'!S$18, 'E2 Allocators'!$B$15:$W$15, 0),FALSE)*$F150), 0, VLOOKUP(VLOOKUP($A150, 'E4 TB Allocation Details'!$A$18:$L$214, MATCH("Demand ID", 'E4 TB Allocation Details'!$A$18:$L$18, 0),FALSE), 'E2 Allocators'!$B$15:$W$358, MATCH('O5 Details by Class &amp; Accounts'!S$18, 'E2 Allocators'!$B$15:$W$15, 0),FALSE)*$F150)</f>
        <v>0</v>
      </c>
      <c r="T150" s="2186">
        <f>IF(ISERROR(VLOOKUP(VLOOKUP($A150, 'E4 TB Allocation Details'!$A$18:$L$214, MATCH("Demand ID", 'E4 TB Allocation Details'!$A$18:$L$18, 0),FALSE), 'E2 Allocators'!$B$15:$W$358, MATCH('O5 Details by Class &amp; Accounts'!T$18, 'E2 Allocators'!$B$15:$W$15, 0),FALSE)*$F150), 0, VLOOKUP(VLOOKUP($A150, 'E4 TB Allocation Details'!$A$18:$L$214, MATCH("Demand ID", 'E4 TB Allocation Details'!$A$18:$L$18, 0),FALSE), 'E2 Allocators'!$B$15:$W$358, MATCH('O5 Details by Class &amp; Accounts'!T$18, 'E2 Allocators'!$B$15:$W$15, 0),FALSE)*$F150)</f>
        <v>0</v>
      </c>
      <c r="U150" s="2186">
        <f>IF(ISERROR(VLOOKUP(VLOOKUP($A150, 'E4 TB Allocation Details'!$A$18:$L$214, MATCH("Demand ID", 'E4 TB Allocation Details'!$A$18:$L$18, 0),FALSE), 'E2 Allocators'!$B$15:$W$358, MATCH('O5 Details by Class &amp; Accounts'!U$18, 'E2 Allocators'!$B$15:$W$15, 0),FALSE)*$F150), 0, VLOOKUP(VLOOKUP($A150, 'E4 TB Allocation Details'!$A$18:$L$214, MATCH("Demand ID", 'E4 TB Allocation Details'!$A$18:$L$18, 0),FALSE), 'E2 Allocators'!$B$15:$W$358, MATCH('O5 Details by Class &amp; Accounts'!U$18, 'E2 Allocators'!$B$15:$W$15, 0),FALSE)*$F150)</f>
        <v>0</v>
      </c>
      <c r="V150" s="2186">
        <f>IF(ISERROR(VLOOKUP(VLOOKUP($A150, 'E4 TB Allocation Details'!$A$18:$L$214, MATCH("Demand ID", 'E4 TB Allocation Details'!$A$18:$L$18, 0),FALSE), 'E2 Allocators'!$B$15:$W$358, MATCH('O5 Details by Class &amp; Accounts'!V$18, 'E2 Allocators'!$B$15:$W$15, 0),FALSE)*$F150), 0, VLOOKUP(VLOOKUP($A150, 'E4 TB Allocation Details'!$A$18:$L$214, MATCH("Demand ID", 'E4 TB Allocation Details'!$A$18:$L$18, 0),FALSE), 'E2 Allocators'!$B$15:$W$358, MATCH('O5 Details by Class &amp; Accounts'!V$18, 'E2 Allocators'!$B$15:$W$15, 0),FALSE)*$F150)</f>
        <v>0</v>
      </c>
      <c r="W150" s="2186">
        <f>IF(ISERROR(VLOOKUP(VLOOKUP($A150, 'E4 TB Allocation Details'!$A$18:$L$214, MATCH("Demand ID", 'E4 TB Allocation Details'!$A$18:$L$18, 0),FALSE), 'E2 Allocators'!$B$15:$W$358, MATCH('O5 Details by Class &amp; Accounts'!W$18, 'E2 Allocators'!$B$15:$W$15, 0),FALSE)*$F150), 0, VLOOKUP(VLOOKUP($A150, 'E4 TB Allocation Details'!$A$18:$L$214, MATCH("Demand ID", 'E4 TB Allocation Details'!$A$18:$L$18, 0),FALSE), 'E2 Allocators'!$B$15:$W$358, MATCH('O5 Details by Class &amp; Accounts'!W$18, 'E2 Allocators'!$B$15:$W$15, 0),FALSE)*$F150)</f>
        <v>0</v>
      </c>
      <c r="X150" s="2186">
        <f>IF(ISERROR(VLOOKUP(VLOOKUP($A150, 'E4 TB Allocation Details'!$A$18:$L$214, MATCH("Demand ID", 'E4 TB Allocation Details'!$A$18:$L$18, 0),FALSE), 'E2 Allocators'!$B$15:$W$358, MATCH('O5 Details by Class &amp; Accounts'!X$18, 'E2 Allocators'!$B$15:$W$15, 0),FALSE)*$F150), 0, VLOOKUP(VLOOKUP($A150, 'E4 TB Allocation Details'!$A$18:$L$214, MATCH("Demand ID", 'E4 TB Allocation Details'!$A$18:$L$18, 0),FALSE), 'E2 Allocators'!$B$15:$W$358, MATCH('O5 Details by Class &amp; Accounts'!X$18, 'E2 Allocators'!$B$15:$W$15, 0),FALSE)*$F150)</f>
        <v>0</v>
      </c>
      <c r="Y150" s="2186">
        <f>IF(ISERROR(VLOOKUP(VLOOKUP($A150, 'E4 TB Allocation Details'!$A$18:$L$214, MATCH("Demand ID", 'E4 TB Allocation Details'!$A$18:$L$18, 0),FALSE), 'E2 Allocators'!$B$15:$W$358, MATCH('O5 Details by Class &amp; Accounts'!Y$18, 'E2 Allocators'!$B$15:$W$15, 0),FALSE)*$F150), 0, VLOOKUP(VLOOKUP($A150, 'E4 TB Allocation Details'!$A$18:$L$214, MATCH("Demand ID", 'E4 TB Allocation Details'!$A$18:$L$18, 0),FALSE), 'E2 Allocators'!$B$15:$W$358, MATCH('O5 Details by Class &amp; Accounts'!Y$18, 'E2 Allocators'!$B$15:$W$15, 0),FALSE)*$F150)</f>
        <v>0</v>
      </c>
      <c r="Z150" s="2186">
        <f>IF(ISERROR(VLOOKUP(VLOOKUP($A150, 'E4 TB Allocation Details'!$A$18:$L$214, MATCH("Demand ID", 'E4 TB Allocation Details'!$A$18:$L$18, 0),FALSE), 'E2 Allocators'!$B$15:$W$358, MATCH('O5 Details by Class &amp; Accounts'!Z$18, 'E2 Allocators'!$B$15:$W$15, 0),FALSE)*$F150), 0, VLOOKUP(VLOOKUP($A150, 'E4 TB Allocation Details'!$A$18:$L$214, MATCH("Demand ID", 'E4 TB Allocation Details'!$A$18:$L$18, 0),FALSE), 'E2 Allocators'!$B$15:$W$358, MATCH('O5 Details by Class &amp; Accounts'!Z$18, 'E2 Allocators'!$B$15:$W$15, 0),FALSE)*$F150)</f>
        <v>0</v>
      </c>
      <c r="AA150" s="2186">
        <f>IF(ISERROR(VLOOKUP(VLOOKUP($A150, 'E4 TB Allocation Details'!$A$18:$L$214, MATCH("Demand ID", 'E4 TB Allocation Details'!$A$18:$L$18, 0),FALSE), 'E2 Allocators'!$B$15:$W$358, MATCH('O5 Details by Class &amp; Accounts'!AA$18, 'E2 Allocators'!$B$15:$W$15, 0),FALSE)*$F150), 0, VLOOKUP(VLOOKUP($A150, 'E4 TB Allocation Details'!$A$18:$L$214, MATCH("Demand ID", 'E4 TB Allocation Details'!$A$18:$L$18, 0),FALSE), 'E2 Allocators'!$B$15:$W$358, MATCH('O5 Details by Class &amp; Accounts'!AA$18, 'E2 Allocators'!$B$15:$W$15, 0),FALSE)*$F150)</f>
        <v>0</v>
      </c>
      <c r="AB150" s="2186">
        <f>IF(ISERROR(VLOOKUP(VLOOKUP($A150, 'E4 TB Allocation Details'!$A$18:$L$214, MATCH("Demand ID", 'E4 TB Allocation Details'!$A$18:$L$18, 0),FALSE), 'E2 Allocators'!$B$15:$W$358, MATCH('O5 Details by Class &amp; Accounts'!AB$18, 'E2 Allocators'!$B$15:$W$15, 0),FALSE)*$F150), 0, VLOOKUP(VLOOKUP($A150, 'E4 TB Allocation Details'!$A$18:$L$214, MATCH("Demand ID", 'E4 TB Allocation Details'!$A$18:$L$18, 0),FALSE), 'E2 Allocators'!$B$15:$W$358, MATCH('O5 Details by Class &amp; Accounts'!AB$18, 'E2 Allocators'!$B$15:$W$15, 0),FALSE)*$F150)</f>
        <v>0</v>
      </c>
      <c r="AC150" s="2186">
        <f t="shared" si="39"/>
        <v>0</v>
      </c>
      <c r="AD150" s="2186">
        <f>IF(ISERROR(VLOOKUP(VLOOKUP($A150, 'E4 TB Allocation Details'!$A$18:$L$214, MATCH("Customer ID", 'E4 TB Allocation Details'!$A$18:$L$18, 0),FALSE), 'E2 Allocators'!$B$15:$W$358, MATCH('O5 Details by Class &amp; Accounts'!AD$18, 'E2 Allocators'!$B$15:$W$15, 0),FALSE)*$G150), 0, VLOOKUP(VLOOKUP($A150, 'E4 TB Allocation Details'!$A$18:$L$214, MATCH("Customer ID", 'E4 TB Allocation Details'!$A$18:$L$18, 0),FALSE), 'E2 Allocators'!$B$15:$W$358, MATCH('O5 Details by Class &amp; Accounts'!AD$18, 'E2 Allocators'!$B$15:$W$15, 0),FALSE)*$G150)</f>
        <v>0</v>
      </c>
      <c r="AE150" s="2186">
        <f>IF(ISERROR(VLOOKUP(VLOOKUP($A150, 'E4 TB Allocation Details'!$A$18:$L$214, MATCH("Customer ID", 'E4 TB Allocation Details'!$A$18:$L$18, 0),FALSE), 'E2 Allocators'!$B$15:$W$358, MATCH('O5 Details by Class &amp; Accounts'!AE$18, 'E2 Allocators'!$B$15:$W$15, 0),FALSE)*$G150), 0, VLOOKUP(VLOOKUP($A150, 'E4 TB Allocation Details'!$A$18:$L$214, MATCH("Customer ID", 'E4 TB Allocation Details'!$A$18:$L$18, 0),FALSE), 'E2 Allocators'!$B$15:$W$358, MATCH('O5 Details by Class &amp; Accounts'!AE$18, 'E2 Allocators'!$B$15:$W$15, 0),FALSE)*$G150)</f>
        <v>0</v>
      </c>
      <c r="AF150" s="2186">
        <f>IF(ISERROR(VLOOKUP(VLOOKUP($A150, 'E4 TB Allocation Details'!$A$18:$L$214, MATCH("Customer ID", 'E4 TB Allocation Details'!$A$18:$L$18, 0),FALSE), 'E2 Allocators'!$B$15:$W$358, MATCH('O5 Details by Class &amp; Accounts'!AF$18, 'E2 Allocators'!$B$15:$W$15, 0),FALSE)*$G150), 0, VLOOKUP(VLOOKUP($A150, 'E4 TB Allocation Details'!$A$18:$L$214, MATCH("Customer ID", 'E4 TB Allocation Details'!$A$18:$L$18, 0),FALSE), 'E2 Allocators'!$B$15:$W$358, MATCH('O5 Details by Class &amp; Accounts'!AF$18, 'E2 Allocators'!$B$15:$W$15, 0),FALSE)*$G150)</f>
        <v>0</v>
      </c>
      <c r="AG150" s="2186">
        <f>IF(ISERROR(VLOOKUP(VLOOKUP($A150, 'E4 TB Allocation Details'!$A$18:$L$214, MATCH("Customer ID", 'E4 TB Allocation Details'!$A$18:$L$18, 0),FALSE), 'E2 Allocators'!$B$15:$W$358, MATCH('O5 Details by Class &amp; Accounts'!AG$18, 'E2 Allocators'!$B$15:$W$15, 0),FALSE)*$G150), 0, VLOOKUP(VLOOKUP($A150, 'E4 TB Allocation Details'!$A$18:$L$214, MATCH("Customer ID", 'E4 TB Allocation Details'!$A$18:$L$18, 0),FALSE), 'E2 Allocators'!$B$15:$W$358, MATCH('O5 Details by Class &amp; Accounts'!AG$18, 'E2 Allocators'!$B$15:$W$15, 0),FALSE)*$G150)</f>
        <v>0</v>
      </c>
      <c r="AH150" s="2186">
        <f>IF(ISERROR(VLOOKUP(VLOOKUP($A150, 'E4 TB Allocation Details'!$A$18:$L$214, MATCH("Customer ID", 'E4 TB Allocation Details'!$A$18:$L$18, 0),FALSE), 'E2 Allocators'!$B$15:$W$358, MATCH('O5 Details by Class &amp; Accounts'!AH$18, 'E2 Allocators'!$B$15:$W$15, 0),FALSE)*$G150), 0, VLOOKUP(VLOOKUP($A150, 'E4 TB Allocation Details'!$A$18:$L$214, MATCH("Customer ID", 'E4 TB Allocation Details'!$A$18:$L$18, 0),FALSE), 'E2 Allocators'!$B$15:$W$358, MATCH('O5 Details by Class &amp; Accounts'!AH$18, 'E2 Allocators'!$B$15:$W$15, 0),FALSE)*$G150)</f>
        <v>0</v>
      </c>
      <c r="AI150" s="2186">
        <f>IF(ISERROR(VLOOKUP(VLOOKUP($A150, 'E4 TB Allocation Details'!$A$18:$L$214, MATCH("Customer ID", 'E4 TB Allocation Details'!$A$18:$L$18, 0),FALSE), 'E2 Allocators'!$B$15:$W$358, MATCH('O5 Details by Class &amp; Accounts'!AI$18, 'E2 Allocators'!$B$15:$W$15, 0),FALSE)*$G150), 0, VLOOKUP(VLOOKUP($A150, 'E4 TB Allocation Details'!$A$18:$L$214, MATCH("Customer ID", 'E4 TB Allocation Details'!$A$18:$L$18, 0),FALSE), 'E2 Allocators'!$B$15:$W$358, MATCH('O5 Details by Class &amp; Accounts'!AI$18, 'E2 Allocators'!$B$15:$W$15, 0),FALSE)*$G150)</f>
        <v>0</v>
      </c>
      <c r="AJ150" s="2186">
        <f>IF(ISERROR(VLOOKUP(VLOOKUP($A150, 'E4 TB Allocation Details'!$A$18:$L$214, MATCH("Customer ID", 'E4 TB Allocation Details'!$A$18:$L$18, 0),FALSE), 'E2 Allocators'!$B$15:$W$358, MATCH('O5 Details by Class &amp; Accounts'!AJ$18, 'E2 Allocators'!$B$15:$W$15, 0),FALSE)*$G150), 0, VLOOKUP(VLOOKUP($A150, 'E4 TB Allocation Details'!$A$18:$L$214, MATCH("Customer ID", 'E4 TB Allocation Details'!$A$18:$L$18, 0),FALSE), 'E2 Allocators'!$B$15:$W$358, MATCH('O5 Details by Class &amp; Accounts'!AJ$18, 'E2 Allocators'!$B$15:$W$15, 0),FALSE)*$G150)</f>
        <v>0</v>
      </c>
      <c r="AK150" s="2186">
        <f>IF(ISERROR(VLOOKUP(VLOOKUP($A150, 'E4 TB Allocation Details'!$A$18:$L$214, MATCH("Customer ID", 'E4 TB Allocation Details'!$A$18:$L$18, 0),FALSE), 'E2 Allocators'!$B$15:$W$358, MATCH('O5 Details by Class &amp; Accounts'!AK$18, 'E2 Allocators'!$B$15:$W$15, 0),FALSE)*$G150), 0, VLOOKUP(VLOOKUP($A150, 'E4 TB Allocation Details'!$A$18:$L$214, MATCH("Customer ID", 'E4 TB Allocation Details'!$A$18:$L$18, 0),FALSE), 'E2 Allocators'!$B$15:$W$358, MATCH('O5 Details by Class &amp; Accounts'!AK$18, 'E2 Allocators'!$B$15:$W$15, 0),FALSE)*$G150)</f>
        <v>0</v>
      </c>
      <c r="AL150" s="2186">
        <f>IF(ISERROR(VLOOKUP(VLOOKUP($A150, 'E4 TB Allocation Details'!$A$18:$L$214, MATCH("Customer ID", 'E4 TB Allocation Details'!$A$18:$L$18, 0),FALSE), 'E2 Allocators'!$B$15:$W$358, MATCH('O5 Details by Class &amp; Accounts'!AL$18, 'E2 Allocators'!$B$15:$W$15, 0),FALSE)*$G150), 0, VLOOKUP(VLOOKUP($A150, 'E4 TB Allocation Details'!$A$18:$L$214, MATCH("Customer ID", 'E4 TB Allocation Details'!$A$18:$L$18, 0),FALSE), 'E2 Allocators'!$B$15:$W$358, MATCH('O5 Details by Class &amp; Accounts'!AL$18, 'E2 Allocators'!$B$15:$W$15, 0),FALSE)*$G150)</f>
        <v>0</v>
      </c>
      <c r="AM150" s="2186">
        <f>IF(ISERROR(VLOOKUP(VLOOKUP($A150, 'E4 TB Allocation Details'!$A$18:$L$214, MATCH("Customer ID", 'E4 TB Allocation Details'!$A$18:$L$18, 0),FALSE), 'E2 Allocators'!$B$15:$W$358, MATCH('O5 Details by Class &amp; Accounts'!AM$18, 'E2 Allocators'!$B$15:$W$15, 0),FALSE)*$G150), 0, VLOOKUP(VLOOKUP($A150, 'E4 TB Allocation Details'!$A$18:$L$214, MATCH("Customer ID", 'E4 TB Allocation Details'!$A$18:$L$18, 0),FALSE), 'E2 Allocators'!$B$15:$W$358, MATCH('O5 Details by Class &amp; Accounts'!AM$18, 'E2 Allocators'!$B$15:$W$15, 0),FALSE)*$G150)</f>
        <v>0</v>
      </c>
      <c r="AN150" s="2186">
        <f>IF(ISERROR(VLOOKUP(VLOOKUP($A150, 'E4 TB Allocation Details'!$A$18:$L$214, MATCH("Customer ID", 'E4 TB Allocation Details'!$A$18:$L$18, 0),FALSE), 'E2 Allocators'!$B$15:$W$358, MATCH('O5 Details by Class &amp; Accounts'!AN$18, 'E2 Allocators'!$B$15:$W$15, 0),FALSE)*$G150), 0, VLOOKUP(VLOOKUP($A150, 'E4 TB Allocation Details'!$A$18:$L$214, MATCH("Customer ID", 'E4 TB Allocation Details'!$A$18:$L$18, 0),FALSE), 'E2 Allocators'!$B$15:$W$358, MATCH('O5 Details by Class &amp; Accounts'!AN$18, 'E2 Allocators'!$B$15:$W$15, 0),FALSE)*$G150)</f>
        <v>0</v>
      </c>
      <c r="AO150" s="2186">
        <f>IF(ISERROR(VLOOKUP(VLOOKUP($A150, 'E4 TB Allocation Details'!$A$18:$L$214, MATCH("Customer ID", 'E4 TB Allocation Details'!$A$18:$L$18, 0),FALSE), 'E2 Allocators'!$B$15:$W$358, MATCH('O5 Details by Class &amp; Accounts'!AO$18, 'E2 Allocators'!$B$15:$W$15, 0),FALSE)*$G150), 0, VLOOKUP(VLOOKUP($A150, 'E4 TB Allocation Details'!$A$18:$L$214, MATCH("Customer ID", 'E4 TB Allocation Details'!$A$18:$L$18, 0),FALSE), 'E2 Allocators'!$B$15:$W$358, MATCH('O5 Details by Class &amp; Accounts'!AO$18, 'E2 Allocators'!$B$15:$W$15, 0),FALSE)*$G150)</f>
        <v>0</v>
      </c>
      <c r="AP150" s="2186">
        <f>IF(ISERROR(VLOOKUP(VLOOKUP($A150, 'E4 TB Allocation Details'!$A$18:$L$214, MATCH("Customer ID", 'E4 TB Allocation Details'!$A$18:$L$18, 0),FALSE), 'E2 Allocators'!$B$15:$W$358, MATCH('O5 Details by Class &amp; Accounts'!AP$18, 'E2 Allocators'!$B$15:$W$15, 0),FALSE)*$G150), 0, VLOOKUP(VLOOKUP($A150, 'E4 TB Allocation Details'!$A$18:$L$214, MATCH("Customer ID", 'E4 TB Allocation Details'!$A$18:$L$18, 0),FALSE), 'E2 Allocators'!$B$15:$W$358, MATCH('O5 Details by Class &amp; Accounts'!AP$18, 'E2 Allocators'!$B$15:$W$15, 0),FALSE)*$G150)</f>
        <v>0</v>
      </c>
      <c r="AQ150" s="2186">
        <f>IF(ISERROR(VLOOKUP(VLOOKUP($A150, 'E4 TB Allocation Details'!$A$18:$L$214, MATCH("Customer ID", 'E4 TB Allocation Details'!$A$18:$L$18, 0),FALSE), 'E2 Allocators'!$B$15:$W$358, MATCH('O5 Details by Class &amp; Accounts'!AQ$18, 'E2 Allocators'!$B$15:$W$15, 0),FALSE)*$G150), 0, VLOOKUP(VLOOKUP($A150, 'E4 TB Allocation Details'!$A$18:$L$214, MATCH("Customer ID", 'E4 TB Allocation Details'!$A$18:$L$18, 0),FALSE), 'E2 Allocators'!$B$15:$W$358, MATCH('O5 Details by Class &amp; Accounts'!AQ$18, 'E2 Allocators'!$B$15:$W$15, 0),FALSE)*$G150)</f>
        <v>0</v>
      </c>
      <c r="AR150" s="2186">
        <f>IF(ISERROR(VLOOKUP(VLOOKUP($A150, 'E4 TB Allocation Details'!$A$18:$L$214, MATCH("Customer ID", 'E4 TB Allocation Details'!$A$18:$L$18, 0),FALSE), 'E2 Allocators'!$B$15:$W$358, MATCH('O5 Details by Class &amp; Accounts'!AR$18, 'E2 Allocators'!$B$15:$W$15, 0),FALSE)*$G150), 0, VLOOKUP(VLOOKUP($A150, 'E4 TB Allocation Details'!$A$18:$L$214, MATCH("Customer ID", 'E4 TB Allocation Details'!$A$18:$L$18, 0),FALSE), 'E2 Allocators'!$B$15:$W$358, MATCH('O5 Details by Class &amp; Accounts'!AR$18, 'E2 Allocators'!$B$15:$W$15, 0),FALSE)*$G150)</f>
        <v>0</v>
      </c>
      <c r="AS150" s="2186">
        <f>IF(ISERROR(VLOOKUP(VLOOKUP($A150, 'E4 TB Allocation Details'!$A$18:$L$214, MATCH("Customer ID", 'E4 TB Allocation Details'!$A$18:$L$18, 0),FALSE), 'E2 Allocators'!$B$15:$W$358, MATCH('O5 Details by Class &amp; Accounts'!AS$18, 'E2 Allocators'!$B$15:$W$15, 0),FALSE)*$G150), 0, VLOOKUP(VLOOKUP($A150, 'E4 TB Allocation Details'!$A$18:$L$214, MATCH("Customer ID", 'E4 TB Allocation Details'!$A$18:$L$18, 0),FALSE), 'E2 Allocators'!$B$15:$W$358, MATCH('O5 Details by Class &amp; Accounts'!AS$18, 'E2 Allocators'!$B$15:$W$15, 0),FALSE)*$G150)</f>
        <v>0</v>
      </c>
      <c r="AT150" s="2186">
        <f>IF(ISERROR(VLOOKUP(VLOOKUP($A150, 'E4 TB Allocation Details'!$A$18:$L$214, MATCH("Customer ID", 'E4 TB Allocation Details'!$A$18:$L$18, 0),FALSE), 'E2 Allocators'!$B$15:$W$358, MATCH('O5 Details by Class &amp; Accounts'!AT$18, 'E2 Allocators'!$B$15:$W$15, 0),FALSE)*$G150), 0, VLOOKUP(VLOOKUP($A150, 'E4 TB Allocation Details'!$A$18:$L$214, MATCH("Customer ID", 'E4 TB Allocation Details'!$A$18:$L$18, 0),FALSE), 'E2 Allocators'!$B$15:$W$358, MATCH('O5 Details by Class &amp; Accounts'!AT$18, 'E2 Allocators'!$B$15:$W$15, 0),FALSE)*$G150)</f>
        <v>0</v>
      </c>
      <c r="AU150" s="2186">
        <f>IF(ISERROR(VLOOKUP(VLOOKUP($A150, 'E4 TB Allocation Details'!$A$18:$L$214, MATCH("Customer ID", 'E4 TB Allocation Details'!$A$18:$L$18, 0),FALSE), 'E2 Allocators'!$B$15:$W$358, MATCH('O5 Details by Class &amp; Accounts'!AU$18, 'E2 Allocators'!$B$15:$W$15, 0),FALSE)*$G150), 0, VLOOKUP(VLOOKUP($A150, 'E4 TB Allocation Details'!$A$18:$L$214, MATCH("Customer ID", 'E4 TB Allocation Details'!$A$18:$L$18, 0),FALSE), 'E2 Allocators'!$B$15:$W$358, MATCH('O5 Details by Class &amp; Accounts'!AU$18, 'E2 Allocators'!$B$15:$W$15, 0),FALSE)*$G150)</f>
        <v>0</v>
      </c>
      <c r="AV150" s="2186">
        <f>IF(ISERROR(VLOOKUP(VLOOKUP($A150, 'E4 TB Allocation Details'!$A$18:$L$214, MATCH("Customer ID", 'E4 TB Allocation Details'!$A$18:$L$18, 0),FALSE), 'E2 Allocators'!$B$15:$W$358, MATCH('O5 Details by Class &amp; Accounts'!AV$18, 'E2 Allocators'!$B$15:$W$15, 0),FALSE)*$G150), 0, VLOOKUP(VLOOKUP($A150, 'E4 TB Allocation Details'!$A$18:$L$214, MATCH("Customer ID", 'E4 TB Allocation Details'!$A$18:$L$18, 0),FALSE), 'E2 Allocators'!$B$15:$W$358, MATCH('O5 Details by Class &amp; Accounts'!AV$18, 'E2 Allocators'!$B$15:$W$15, 0),FALSE)*$G150)</f>
        <v>0</v>
      </c>
      <c r="AW150" s="2186">
        <f>IF(ISERROR(VLOOKUP(VLOOKUP($A150, 'E4 TB Allocation Details'!$A$18:$L$214, MATCH("Customer ID", 'E4 TB Allocation Details'!$A$18:$L$18, 0),FALSE), 'E2 Allocators'!$B$15:$W$358, MATCH('O5 Details by Class &amp; Accounts'!AW$18, 'E2 Allocators'!$B$15:$W$15, 0),FALSE)*$G150), 0, VLOOKUP(VLOOKUP($A150, 'E4 TB Allocation Details'!$A$18:$L$214, MATCH("Customer ID", 'E4 TB Allocation Details'!$A$18:$L$18, 0),FALSE), 'E2 Allocators'!$B$15:$W$358, MATCH('O5 Details by Class &amp; Accounts'!AW$18, 'E2 Allocators'!$B$15:$W$15, 0),FALSE)*$G150)</f>
        <v>0</v>
      </c>
      <c r="AX150" s="2186">
        <f t="shared" si="40"/>
        <v>0</v>
      </c>
      <c r="AY150" s="2186">
        <f>IF(ISERROR(VLOOKUP(VLOOKUP($A150, 'E4 TB Allocation Details'!$A$18:$L$214, MATCH("Misc ID", 'E4 TB Allocation Details'!$A$18:$L$18, 0),FALSE), 'E2 Allocators'!$B$15:$W$358, MATCH('O5 Details by Class &amp; Accounts'!AY$18, 'E2 Allocators'!$B$15:$W$15, 0),FALSE)*$E150), 0, VLOOKUP(VLOOKUP($A150, 'E4 TB Allocation Details'!$A$18:$L$214, MATCH("Misc ID", 'E4 TB Allocation Details'!$A$18:$L$18, 0),FALSE), 'E2 Allocators'!$B$15:$W$358, MATCH('O5 Details by Class &amp; Accounts'!AY$18, 'E2 Allocators'!$B$15:$W$15, 0),FALSE)*$E150)</f>
        <v>0</v>
      </c>
      <c r="AZ150" s="2186">
        <f>IF(ISERROR(VLOOKUP(VLOOKUP($A150, 'E4 TB Allocation Details'!$A$18:$L$214, MATCH("Misc ID", 'E4 TB Allocation Details'!$A$18:$L$18, 0),FALSE), 'E2 Allocators'!$B$15:$W$358, MATCH('O5 Details by Class &amp; Accounts'!AZ$18, 'E2 Allocators'!$B$15:$W$15, 0),FALSE)*$E150), 0, VLOOKUP(VLOOKUP($A150, 'E4 TB Allocation Details'!$A$18:$L$214, MATCH("Misc ID", 'E4 TB Allocation Details'!$A$18:$L$18, 0),FALSE), 'E2 Allocators'!$B$15:$W$358, MATCH('O5 Details by Class &amp; Accounts'!AZ$18, 'E2 Allocators'!$B$15:$W$15, 0),FALSE)*$E150)</f>
        <v>0</v>
      </c>
      <c r="BA150" s="2186">
        <f>IF(ISERROR(VLOOKUP(VLOOKUP($A150, 'E4 TB Allocation Details'!$A$18:$L$214, MATCH("Misc ID", 'E4 TB Allocation Details'!$A$18:$L$18, 0),FALSE), 'E2 Allocators'!$B$15:$W$358, MATCH('O5 Details by Class &amp; Accounts'!BA$18, 'E2 Allocators'!$B$15:$W$15, 0),FALSE)*$E150), 0, VLOOKUP(VLOOKUP($A150, 'E4 TB Allocation Details'!$A$18:$L$214, MATCH("Misc ID", 'E4 TB Allocation Details'!$A$18:$L$18, 0),FALSE), 'E2 Allocators'!$B$15:$W$358, MATCH('O5 Details by Class &amp; Accounts'!BA$18, 'E2 Allocators'!$B$15:$W$15, 0),FALSE)*$E150)</f>
        <v>0</v>
      </c>
      <c r="BB150" s="2186">
        <f>IF(ISERROR(VLOOKUP(VLOOKUP($A150, 'E4 TB Allocation Details'!$A$18:$L$214, MATCH("Misc ID", 'E4 TB Allocation Details'!$A$18:$L$18, 0),FALSE), 'E2 Allocators'!$B$15:$W$358, MATCH('O5 Details by Class &amp; Accounts'!BB$18, 'E2 Allocators'!$B$15:$W$15, 0),FALSE)*$E150), 0, VLOOKUP(VLOOKUP($A150, 'E4 TB Allocation Details'!$A$18:$L$214, MATCH("Misc ID", 'E4 TB Allocation Details'!$A$18:$L$18, 0),FALSE), 'E2 Allocators'!$B$15:$W$358, MATCH('O5 Details by Class &amp; Accounts'!BB$18, 'E2 Allocators'!$B$15:$W$15, 0),FALSE)*$E150)</f>
        <v>0</v>
      </c>
      <c r="BC150" s="2186">
        <f>IF(ISERROR(VLOOKUP(VLOOKUP($A150, 'E4 TB Allocation Details'!$A$18:$L$214, MATCH("Misc ID", 'E4 TB Allocation Details'!$A$18:$L$18, 0),FALSE), 'E2 Allocators'!$B$15:$W$358, MATCH('O5 Details by Class &amp; Accounts'!BC$18, 'E2 Allocators'!$B$15:$W$15, 0),FALSE)*$E150), 0, VLOOKUP(VLOOKUP($A150, 'E4 TB Allocation Details'!$A$18:$L$214, MATCH("Misc ID", 'E4 TB Allocation Details'!$A$18:$L$18, 0),FALSE), 'E2 Allocators'!$B$15:$W$358, MATCH('O5 Details by Class &amp; Accounts'!BC$18, 'E2 Allocators'!$B$15:$W$15, 0),FALSE)*$E150)</f>
        <v>0</v>
      </c>
      <c r="BD150" s="2186">
        <f>IF(ISERROR(VLOOKUP(VLOOKUP($A150, 'E4 TB Allocation Details'!$A$18:$L$214, MATCH("Misc ID", 'E4 TB Allocation Details'!$A$18:$L$18, 0),FALSE), 'E2 Allocators'!$B$15:$W$358, MATCH('O5 Details by Class &amp; Accounts'!BD$18, 'E2 Allocators'!$B$15:$W$15, 0),FALSE)*$E150), 0, VLOOKUP(VLOOKUP($A150, 'E4 TB Allocation Details'!$A$18:$L$214, MATCH("Misc ID", 'E4 TB Allocation Details'!$A$18:$L$18, 0),FALSE), 'E2 Allocators'!$B$15:$W$358, MATCH('O5 Details by Class &amp; Accounts'!BD$18, 'E2 Allocators'!$B$15:$W$15, 0),FALSE)*$E150)</f>
        <v>0</v>
      </c>
      <c r="BE150" s="2186">
        <f>IF(ISERROR(VLOOKUP(VLOOKUP($A150, 'E4 TB Allocation Details'!$A$18:$L$214, MATCH("Misc ID", 'E4 TB Allocation Details'!$A$18:$L$18, 0),FALSE), 'E2 Allocators'!$B$15:$W$358, MATCH('O5 Details by Class &amp; Accounts'!BE$18, 'E2 Allocators'!$B$15:$W$15, 0),FALSE)*$E150), 0, VLOOKUP(VLOOKUP($A150, 'E4 TB Allocation Details'!$A$18:$L$214, MATCH("Misc ID", 'E4 TB Allocation Details'!$A$18:$L$18, 0),FALSE), 'E2 Allocators'!$B$15:$W$358, MATCH('O5 Details by Class &amp; Accounts'!BE$18, 'E2 Allocators'!$B$15:$W$15, 0),FALSE)*$E150)</f>
        <v>0</v>
      </c>
      <c r="BF150" s="2186">
        <f>IF(ISERROR(VLOOKUP(VLOOKUP($A150, 'E4 TB Allocation Details'!$A$18:$L$214, MATCH("Misc ID", 'E4 TB Allocation Details'!$A$18:$L$18, 0),FALSE), 'E2 Allocators'!$B$15:$W$358, MATCH('O5 Details by Class &amp; Accounts'!BF$18, 'E2 Allocators'!$B$15:$W$15, 0),FALSE)*$E150), 0, VLOOKUP(VLOOKUP($A150, 'E4 TB Allocation Details'!$A$18:$L$214, MATCH("Misc ID", 'E4 TB Allocation Details'!$A$18:$L$18, 0),FALSE), 'E2 Allocators'!$B$15:$W$358, MATCH('O5 Details by Class &amp; Accounts'!BF$18, 'E2 Allocators'!$B$15:$W$15, 0),FALSE)*$E150)</f>
        <v>0</v>
      </c>
      <c r="BG150" s="2186">
        <f>IF(ISERROR(VLOOKUP(VLOOKUP($A150, 'E4 TB Allocation Details'!$A$18:$L$214, MATCH("Misc ID", 'E4 TB Allocation Details'!$A$18:$L$18, 0),FALSE), 'E2 Allocators'!$B$15:$W$358, MATCH('O5 Details by Class &amp; Accounts'!BG$18, 'E2 Allocators'!$B$15:$W$15, 0),FALSE)*$E150), 0, VLOOKUP(VLOOKUP($A150, 'E4 TB Allocation Details'!$A$18:$L$214, MATCH("Misc ID", 'E4 TB Allocation Details'!$A$18:$L$18, 0),FALSE), 'E2 Allocators'!$B$15:$W$358, MATCH('O5 Details by Class &amp; Accounts'!BG$18, 'E2 Allocators'!$B$15:$W$15, 0),FALSE)*$E150)</f>
        <v>0</v>
      </c>
      <c r="BH150" s="2186">
        <f>IF(ISERROR(VLOOKUP(VLOOKUP($A150, 'E4 TB Allocation Details'!$A$18:$L$214, MATCH("Misc ID", 'E4 TB Allocation Details'!$A$18:$L$18, 0),FALSE), 'E2 Allocators'!$B$15:$W$358, MATCH('O5 Details by Class &amp; Accounts'!BH$18, 'E2 Allocators'!$B$15:$W$15, 0),FALSE)*$E150), 0, VLOOKUP(VLOOKUP($A150, 'E4 TB Allocation Details'!$A$18:$L$214, MATCH("Misc ID", 'E4 TB Allocation Details'!$A$18:$L$18, 0),FALSE), 'E2 Allocators'!$B$15:$W$358, MATCH('O5 Details by Class &amp; Accounts'!BH$18, 'E2 Allocators'!$B$15:$W$15, 0),FALSE)*$E150)</f>
        <v>0</v>
      </c>
      <c r="BI150" s="2186">
        <f>IF(ISERROR(VLOOKUP(VLOOKUP($A150, 'E4 TB Allocation Details'!$A$18:$L$214, MATCH("Misc ID", 'E4 TB Allocation Details'!$A$18:$L$18, 0),FALSE), 'E2 Allocators'!$B$15:$W$358, MATCH('O5 Details by Class &amp; Accounts'!BI$18, 'E2 Allocators'!$B$15:$W$15, 0),FALSE)*$E150), 0, VLOOKUP(VLOOKUP($A150, 'E4 TB Allocation Details'!$A$18:$L$214, MATCH("Misc ID", 'E4 TB Allocation Details'!$A$18:$L$18, 0),FALSE), 'E2 Allocators'!$B$15:$W$358, MATCH('O5 Details by Class &amp; Accounts'!BI$18, 'E2 Allocators'!$B$15:$W$15, 0),FALSE)*$E150)</f>
        <v>0</v>
      </c>
      <c r="BJ150" s="2186">
        <f>IF(ISERROR(VLOOKUP(VLOOKUP($A150, 'E4 TB Allocation Details'!$A$18:$L$214, MATCH("Misc ID", 'E4 TB Allocation Details'!$A$18:$L$18, 0),FALSE), 'E2 Allocators'!$B$15:$W$358, MATCH('O5 Details by Class &amp; Accounts'!BJ$18, 'E2 Allocators'!$B$15:$W$15, 0),FALSE)*$E150), 0, VLOOKUP(VLOOKUP($A150, 'E4 TB Allocation Details'!$A$18:$L$214, MATCH("Misc ID", 'E4 TB Allocation Details'!$A$18:$L$18, 0),FALSE), 'E2 Allocators'!$B$15:$W$358, MATCH('O5 Details by Class &amp; Accounts'!BJ$18, 'E2 Allocators'!$B$15:$W$15, 0),FALSE)*$E150)</f>
        <v>0</v>
      </c>
      <c r="BK150" s="2186">
        <f>IF(ISERROR(VLOOKUP(VLOOKUP($A150, 'E4 TB Allocation Details'!$A$18:$L$214, MATCH("Misc ID", 'E4 TB Allocation Details'!$A$18:$L$18, 0),FALSE), 'E2 Allocators'!$B$15:$W$358, MATCH('O5 Details by Class &amp; Accounts'!BK$18, 'E2 Allocators'!$B$15:$W$15, 0),FALSE)*$E150), 0, VLOOKUP(VLOOKUP($A150, 'E4 TB Allocation Details'!$A$18:$L$214, MATCH("Misc ID", 'E4 TB Allocation Details'!$A$18:$L$18, 0),FALSE), 'E2 Allocators'!$B$15:$W$358, MATCH('O5 Details by Class &amp; Accounts'!BK$18, 'E2 Allocators'!$B$15:$W$15, 0),FALSE)*$E150)</f>
        <v>0</v>
      </c>
      <c r="BL150" s="2186">
        <f>IF(ISERROR(VLOOKUP(VLOOKUP($A150, 'E4 TB Allocation Details'!$A$18:$L$214, MATCH("Misc ID", 'E4 TB Allocation Details'!$A$18:$L$18, 0),FALSE), 'E2 Allocators'!$B$15:$W$358, MATCH('O5 Details by Class &amp; Accounts'!BL$18, 'E2 Allocators'!$B$15:$W$15, 0),FALSE)*$E150), 0, VLOOKUP(VLOOKUP($A150, 'E4 TB Allocation Details'!$A$18:$L$214, MATCH("Misc ID", 'E4 TB Allocation Details'!$A$18:$L$18, 0),FALSE), 'E2 Allocators'!$B$15:$W$358, MATCH('O5 Details by Class &amp; Accounts'!BL$18, 'E2 Allocators'!$B$15:$W$15, 0),FALSE)*$E150)</f>
        <v>0</v>
      </c>
      <c r="BM150" s="2186">
        <f>IF(ISERROR(VLOOKUP(VLOOKUP($A150, 'E4 TB Allocation Details'!$A$18:$L$214, MATCH("Misc ID", 'E4 TB Allocation Details'!$A$18:$L$18, 0),FALSE), 'E2 Allocators'!$B$15:$W$358, MATCH('O5 Details by Class &amp; Accounts'!BM$18, 'E2 Allocators'!$B$15:$W$15, 0),FALSE)*$E150), 0, VLOOKUP(VLOOKUP($A150, 'E4 TB Allocation Details'!$A$18:$L$214, MATCH("Misc ID", 'E4 TB Allocation Details'!$A$18:$L$18, 0),FALSE), 'E2 Allocators'!$B$15:$W$358, MATCH('O5 Details by Class &amp; Accounts'!BM$18, 'E2 Allocators'!$B$15:$W$15, 0),FALSE)*$E150)</f>
        <v>0</v>
      </c>
      <c r="BN150" s="2186">
        <f>IF(ISERROR(VLOOKUP(VLOOKUP($A150, 'E4 TB Allocation Details'!$A$18:$L$214, MATCH("Misc ID", 'E4 TB Allocation Details'!$A$18:$L$18, 0),FALSE), 'E2 Allocators'!$B$15:$W$358, MATCH('O5 Details by Class &amp; Accounts'!BN$18, 'E2 Allocators'!$B$15:$W$15, 0),FALSE)*$E150), 0, VLOOKUP(VLOOKUP($A150, 'E4 TB Allocation Details'!$A$18:$L$214, MATCH("Misc ID", 'E4 TB Allocation Details'!$A$18:$L$18, 0),FALSE), 'E2 Allocators'!$B$15:$W$358, MATCH('O5 Details by Class &amp; Accounts'!BN$18, 'E2 Allocators'!$B$15:$W$15, 0),FALSE)*$E150)</f>
        <v>0</v>
      </c>
      <c r="BO150" s="2186">
        <f>IF(ISERROR(VLOOKUP(VLOOKUP($A150, 'E4 TB Allocation Details'!$A$18:$L$214, MATCH("Misc ID", 'E4 TB Allocation Details'!$A$18:$L$18, 0),FALSE), 'E2 Allocators'!$B$15:$W$358, MATCH('O5 Details by Class &amp; Accounts'!BO$18, 'E2 Allocators'!$B$15:$W$15, 0),FALSE)*$E150), 0, VLOOKUP(VLOOKUP($A150, 'E4 TB Allocation Details'!$A$18:$L$214, MATCH("Misc ID", 'E4 TB Allocation Details'!$A$18:$L$18, 0),FALSE), 'E2 Allocators'!$B$15:$W$358, MATCH('O5 Details by Class &amp; Accounts'!BO$18, 'E2 Allocators'!$B$15:$W$15, 0),FALSE)*$E150)</f>
        <v>0</v>
      </c>
      <c r="BP150" s="2186">
        <f>IF(ISERROR(VLOOKUP(VLOOKUP($A150, 'E4 TB Allocation Details'!$A$18:$L$214, MATCH("Misc ID", 'E4 TB Allocation Details'!$A$18:$L$18, 0),FALSE), 'E2 Allocators'!$B$15:$W$358, MATCH('O5 Details by Class &amp; Accounts'!BP$18, 'E2 Allocators'!$B$15:$W$15, 0),FALSE)*$E150), 0, VLOOKUP(VLOOKUP($A150, 'E4 TB Allocation Details'!$A$18:$L$214, MATCH("Misc ID", 'E4 TB Allocation Details'!$A$18:$L$18, 0),FALSE), 'E2 Allocators'!$B$15:$W$358, MATCH('O5 Details by Class &amp; Accounts'!BP$18, 'E2 Allocators'!$B$15:$W$15, 0),FALSE)*$E150)</f>
        <v>0</v>
      </c>
      <c r="BQ150" s="2186">
        <f>IF(ISERROR(VLOOKUP(VLOOKUP($A150, 'E4 TB Allocation Details'!$A$18:$L$214, MATCH("Misc ID", 'E4 TB Allocation Details'!$A$18:$L$18, 0),FALSE), 'E2 Allocators'!$B$15:$W$358, MATCH('O5 Details by Class &amp; Accounts'!BQ$18, 'E2 Allocators'!$B$15:$W$15, 0),FALSE)*$E150), 0, VLOOKUP(VLOOKUP($A150, 'E4 TB Allocation Details'!$A$18:$L$214, MATCH("Misc ID", 'E4 TB Allocation Details'!$A$18:$L$18, 0),FALSE), 'E2 Allocators'!$B$15:$W$358, MATCH('O5 Details by Class &amp; Accounts'!BQ$18, 'E2 Allocators'!$B$15:$W$15, 0),FALSE)*$E150)</f>
        <v>0</v>
      </c>
      <c r="BR150" s="2186">
        <f>IF(ISERROR(VLOOKUP(VLOOKUP($A150, 'E4 TB Allocation Details'!$A$18:$L$214, MATCH("Misc ID", 'E4 TB Allocation Details'!$A$18:$L$18, 0),FALSE), 'E2 Allocators'!$B$15:$W$358, MATCH('O5 Details by Class &amp; Accounts'!BR$18, 'E2 Allocators'!$B$15:$W$15, 0),FALSE)*$E150), 0, VLOOKUP(VLOOKUP($A150, 'E4 TB Allocation Details'!$A$18:$L$214, MATCH("Misc ID", 'E4 TB Allocation Details'!$A$18:$L$18, 0),FALSE), 'E2 Allocators'!$B$15:$W$358, MATCH('O5 Details by Class &amp; Accounts'!BR$18, 'E2 Allocators'!$B$15:$W$15, 0),FALSE)*$E150)</f>
        <v>0</v>
      </c>
      <c r="BS150" s="2186">
        <f t="shared" si="41"/>
        <v>0</v>
      </c>
      <c r="BT150" s="2186">
        <f>IF(ISERROR(VLOOKUP(VLOOKUP($A150, 'E4 TB Allocation Details'!$A$18:$L$214, MATCH("A &amp; G ID", 'E4 TB Allocation Details'!$A$18:$L$18, 0),FALSE), 'E2 Allocators'!$B$15:$W$358, MATCH('O5 Details by Class &amp; Accounts'!BT$18, 'E2 Allocators'!$B$15:$W$15, 0),FALSE)*$E150), 0, VLOOKUP(VLOOKUP($A150, 'E4 TB Allocation Details'!$A$18:$L$214, MATCH("A &amp; G ID", 'E4 TB Allocation Details'!$A$18:$L$18, 0),FALSE), 'E2 Allocators'!$B$15:$W$358, MATCH('O5 Details by Class &amp; Accounts'!BT$18, 'E2 Allocators'!$B$15:$W$15, 0),FALSE)*$E150)</f>
        <v>0</v>
      </c>
      <c r="BU150" s="2186">
        <f>IF(ISERROR(VLOOKUP(VLOOKUP($A150, 'E4 TB Allocation Details'!$A$18:$L$214, MATCH("A &amp; G ID", 'E4 TB Allocation Details'!$A$18:$L$18, 0),FALSE), 'E2 Allocators'!$B$15:$W$358, MATCH('O5 Details by Class &amp; Accounts'!BU$18, 'E2 Allocators'!$B$15:$W$15, 0),FALSE)*$E150), 0, VLOOKUP(VLOOKUP($A150, 'E4 TB Allocation Details'!$A$18:$L$214, MATCH("A &amp; G ID", 'E4 TB Allocation Details'!$A$18:$L$18, 0),FALSE), 'E2 Allocators'!$B$15:$W$358, MATCH('O5 Details by Class &amp; Accounts'!BU$18, 'E2 Allocators'!$B$15:$W$15, 0),FALSE)*$E150)</f>
        <v>0</v>
      </c>
      <c r="BV150" s="2186">
        <f>IF(ISERROR(VLOOKUP(VLOOKUP($A150, 'E4 TB Allocation Details'!$A$18:$L$214, MATCH("A &amp; G ID", 'E4 TB Allocation Details'!$A$18:$L$18, 0),FALSE), 'E2 Allocators'!$B$15:$W$358, MATCH('O5 Details by Class &amp; Accounts'!BV$18, 'E2 Allocators'!$B$15:$W$15, 0),FALSE)*$E150), 0, VLOOKUP(VLOOKUP($A150, 'E4 TB Allocation Details'!$A$18:$L$214, MATCH("A &amp; G ID", 'E4 TB Allocation Details'!$A$18:$L$18, 0),FALSE), 'E2 Allocators'!$B$15:$W$358, MATCH('O5 Details by Class &amp; Accounts'!BV$18, 'E2 Allocators'!$B$15:$W$15, 0),FALSE)*$E150)</f>
        <v>0</v>
      </c>
      <c r="BW150" s="2186">
        <f>IF(ISERROR(VLOOKUP(VLOOKUP($A150, 'E4 TB Allocation Details'!$A$18:$L$214, MATCH("A &amp; G ID", 'E4 TB Allocation Details'!$A$18:$L$18, 0),FALSE), 'E2 Allocators'!$B$15:$W$358, MATCH('O5 Details by Class &amp; Accounts'!BW$18, 'E2 Allocators'!$B$15:$W$15, 0),FALSE)*$E150), 0, VLOOKUP(VLOOKUP($A150, 'E4 TB Allocation Details'!$A$18:$L$214, MATCH("A &amp; G ID", 'E4 TB Allocation Details'!$A$18:$L$18, 0),FALSE), 'E2 Allocators'!$B$15:$W$358, MATCH('O5 Details by Class &amp; Accounts'!BW$18, 'E2 Allocators'!$B$15:$W$15, 0),FALSE)*$E150)</f>
        <v>0</v>
      </c>
      <c r="BX150" s="2186">
        <f>IF(ISERROR(VLOOKUP(VLOOKUP($A150, 'E4 TB Allocation Details'!$A$18:$L$214, MATCH("A &amp; G ID", 'E4 TB Allocation Details'!$A$18:$L$18, 0),FALSE), 'E2 Allocators'!$B$15:$W$358, MATCH('O5 Details by Class &amp; Accounts'!BX$18, 'E2 Allocators'!$B$15:$W$15, 0),FALSE)*$E150), 0, VLOOKUP(VLOOKUP($A150, 'E4 TB Allocation Details'!$A$18:$L$214, MATCH("A &amp; G ID", 'E4 TB Allocation Details'!$A$18:$L$18, 0),FALSE), 'E2 Allocators'!$B$15:$W$358, MATCH('O5 Details by Class &amp; Accounts'!BX$18, 'E2 Allocators'!$B$15:$W$15, 0),FALSE)*$E150)</f>
        <v>0</v>
      </c>
      <c r="BY150" s="2186">
        <f>IF(ISERROR(VLOOKUP(VLOOKUP($A150, 'E4 TB Allocation Details'!$A$18:$L$214, MATCH("A &amp; G ID", 'E4 TB Allocation Details'!$A$18:$L$18, 0),FALSE), 'E2 Allocators'!$B$15:$W$358, MATCH('O5 Details by Class &amp; Accounts'!BY$18, 'E2 Allocators'!$B$15:$W$15, 0),FALSE)*$E150), 0, VLOOKUP(VLOOKUP($A150, 'E4 TB Allocation Details'!$A$18:$L$214, MATCH("A &amp; G ID", 'E4 TB Allocation Details'!$A$18:$L$18, 0),FALSE), 'E2 Allocators'!$B$15:$W$358, MATCH('O5 Details by Class &amp; Accounts'!BY$18, 'E2 Allocators'!$B$15:$W$15, 0),FALSE)*$E150)</f>
        <v>0</v>
      </c>
      <c r="BZ150" s="2186">
        <f>IF(ISERROR(VLOOKUP(VLOOKUP($A150, 'E4 TB Allocation Details'!$A$18:$L$214, MATCH("A &amp; G ID", 'E4 TB Allocation Details'!$A$18:$L$18, 0),FALSE), 'E2 Allocators'!$B$15:$W$358, MATCH('O5 Details by Class &amp; Accounts'!BZ$18, 'E2 Allocators'!$B$15:$W$15, 0),FALSE)*$E150), 0, VLOOKUP(VLOOKUP($A150, 'E4 TB Allocation Details'!$A$18:$L$214, MATCH("A &amp; G ID", 'E4 TB Allocation Details'!$A$18:$L$18, 0),FALSE), 'E2 Allocators'!$B$15:$W$358, MATCH('O5 Details by Class &amp; Accounts'!BZ$18, 'E2 Allocators'!$B$15:$W$15, 0),FALSE)*$E150)</f>
        <v>0</v>
      </c>
      <c r="CA150" s="2186">
        <f>IF(ISERROR(VLOOKUP(VLOOKUP($A150, 'E4 TB Allocation Details'!$A$18:$L$214, MATCH("A &amp; G ID", 'E4 TB Allocation Details'!$A$18:$L$18, 0),FALSE), 'E2 Allocators'!$B$15:$W$358, MATCH('O5 Details by Class &amp; Accounts'!CA$18, 'E2 Allocators'!$B$15:$W$15, 0),FALSE)*$E150), 0, VLOOKUP(VLOOKUP($A150, 'E4 TB Allocation Details'!$A$18:$L$214, MATCH("A &amp; G ID", 'E4 TB Allocation Details'!$A$18:$L$18, 0),FALSE), 'E2 Allocators'!$B$15:$W$358, MATCH('O5 Details by Class &amp; Accounts'!CA$18, 'E2 Allocators'!$B$15:$W$15, 0),FALSE)*$E150)</f>
        <v>0</v>
      </c>
      <c r="CB150" s="2186">
        <f>IF(ISERROR(VLOOKUP(VLOOKUP($A150, 'E4 TB Allocation Details'!$A$18:$L$214, MATCH("A &amp; G ID", 'E4 TB Allocation Details'!$A$18:$L$18, 0),FALSE), 'E2 Allocators'!$B$15:$W$358, MATCH('O5 Details by Class &amp; Accounts'!CB$18, 'E2 Allocators'!$B$15:$W$15, 0),FALSE)*$E150), 0, VLOOKUP(VLOOKUP($A150, 'E4 TB Allocation Details'!$A$18:$L$214, MATCH("A &amp; G ID", 'E4 TB Allocation Details'!$A$18:$L$18, 0),FALSE), 'E2 Allocators'!$B$15:$W$358, MATCH('O5 Details by Class &amp; Accounts'!CB$18, 'E2 Allocators'!$B$15:$W$15, 0),FALSE)*$E150)</f>
        <v>0</v>
      </c>
      <c r="CC150" s="2186">
        <f>IF(ISERROR(VLOOKUP(VLOOKUP($A150, 'E4 TB Allocation Details'!$A$18:$L$214, MATCH("A &amp; G ID", 'E4 TB Allocation Details'!$A$18:$L$18, 0),FALSE), 'E2 Allocators'!$B$15:$W$358, MATCH('O5 Details by Class &amp; Accounts'!CC$18, 'E2 Allocators'!$B$15:$W$15, 0),FALSE)*$E150), 0, VLOOKUP(VLOOKUP($A150, 'E4 TB Allocation Details'!$A$18:$L$214, MATCH("A &amp; G ID", 'E4 TB Allocation Details'!$A$18:$L$18, 0),FALSE), 'E2 Allocators'!$B$15:$W$358, MATCH('O5 Details by Class &amp; Accounts'!CC$18, 'E2 Allocators'!$B$15:$W$15, 0),FALSE)*$E150)</f>
        <v>0</v>
      </c>
      <c r="CD150" s="2186">
        <f>IF(ISERROR(VLOOKUP(VLOOKUP($A150, 'E4 TB Allocation Details'!$A$18:$L$214, MATCH("A &amp; G ID", 'E4 TB Allocation Details'!$A$18:$L$18, 0),FALSE), 'E2 Allocators'!$B$15:$W$358, MATCH('O5 Details by Class &amp; Accounts'!CD$18, 'E2 Allocators'!$B$15:$W$15, 0),FALSE)*$E150), 0, VLOOKUP(VLOOKUP($A150, 'E4 TB Allocation Details'!$A$18:$L$214, MATCH("A &amp; G ID", 'E4 TB Allocation Details'!$A$18:$L$18, 0),FALSE), 'E2 Allocators'!$B$15:$W$358, MATCH('O5 Details by Class &amp; Accounts'!CD$18, 'E2 Allocators'!$B$15:$W$15, 0),FALSE)*$E150)</f>
        <v>0</v>
      </c>
      <c r="CE150" s="2186">
        <f>IF(ISERROR(VLOOKUP(VLOOKUP($A150, 'E4 TB Allocation Details'!$A$18:$L$214, MATCH("A &amp; G ID", 'E4 TB Allocation Details'!$A$18:$L$18, 0),FALSE), 'E2 Allocators'!$B$15:$W$358, MATCH('O5 Details by Class &amp; Accounts'!CE$18, 'E2 Allocators'!$B$15:$W$15, 0),FALSE)*$E150), 0, VLOOKUP(VLOOKUP($A150, 'E4 TB Allocation Details'!$A$18:$L$214, MATCH("A &amp; G ID", 'E4 TB Allocation Details'!$A$18:$L$18, 0),FALSE), 'E2 Allocators'!$B$15:$W$358, MATCH('O5 Details by Class &amp; Accounts'!CE$18, 'E2 Allocators'!$B$15:$W$15, 0),FALSE)*$E150)</f>
        <v>0</v>
      </c>
      <c r="CF150" s="2186">
        <f>IF(ISERROR(VLOOKUP(VLOOKUP($A150, 'E4 TB Allocation Details'!$A$18:$L$214, MATCH("A &amp; G ID", 'E4 TB Allocation Details'!$A$18:$L$18, 0),FALSE), 'E2 Allocators'!$B$15:$W$358, MATCH('O5 Details by Class &amp; Accounts'!CF$18, 'E2 Allocators'!$B$15:$W$15, 0),FALSE)*$E150), 0, VLOOKUP(VLOOKUP($A150, 'E4 TB Allocation Details'!$A$18:$L$214, MATCH("A &amp; G ID", 'E4 TB Allocation Details'!$A$18:$L$18, 0),FALSE), 'E2 Allocators'!$B$15:$W$358, MATCH('O5 Details by Class &amp; Accounts'!CF$18, 'E2 Allocators'!$B$15:$W$15, 0),FALSE)*$E150)</f>
        <v>0</v>
      </c>
      <c r="CG150" s="2186">
        <f>IF(ISERROR(VLOOKUP(VLOOKUP($A150, 'E4 TB Allocation Details'!$A$18:$L$214, MATCH("A &amp; G ID", 'E4 TB Allocation Details'!$A$18:$L$18, 0),FALSE), 'E2 Allocators'!$B$15:$W$358, MATCH('O5 Details by Class &amp; Accounts'!CG$18, 'E2 Allocators'!$B$15:$W$15, 0),FALSE)*$E150), 0, VLOOKUP(VLOOKUP($A150, 'E4 TB Allocation Details'!$A$18:$L$214, MATCH("A &amp; G ID", 'E4 TB Allocation Details'!$A$18:$L$18, 0),FALSE), 'E2 Allocators'!$B$15:$W$358, MATCH('O5 Details by Class &amp; Accounts'!CG$18, 'E2 Allocators'!$B$15:$W$15, 0),FALSE)*$E150)</f>
        <v>0</v>
      </c>
      <c r="CH150" s="2186">
        <f>IF(ISERROR(VLOOKUP(VLOOKUP($A150, 'E4 TB Allocation Details'!$A$18:$L$214, MATCH("A &amp; G ID", 'E4 TB Allocation Details'!$A$18:$L$18, 0),FALSE), 'E2 Allocators'!$B$15:$W$358, MATCH('O5 Details by Class &amp; Accounts'!CH$18, 'E2 Allocators'!$B$15:$W$15, 0),FALSE)*$E150), 0, VLOOKUP(VLOOKUP($A150, 'E4 TB Allocation Details'!$A$18:$L$214, MATCH("A &amp; G ID", 'E4 TB Allocation Details'!$A$18:$L$18, 0),FALSE), 'E2 Allocators'!$B$15:$W$358, MATCH('O5 Details by Class &amp; Accounts'!CH$18, 'E2 Allocators'!$B$15:$W$15, 0),FALSE)*$E150)</f>
        <v>0</v>
      </c>
      <c r="CI150" s="2186">
        <f>IF(ISERROR(VLOOKUP(VLOOKUP($A150, 'E4 TB Allocation Details'!$A$18:$L$214, MATCH("A &amp; G ID", 'E4 TB Allocation Details'!$A$18:$L$18, 0),FALSE), 'E2 Allocators'!$B$15:$W$358, MATCH('O5 Details by Class &amp; Accounts'!CI$18, 'E2 Allocators'!$B$15:$W$15, 0),FALSE)*$E150), 0, VLOOKUP(VLOOKUP($A150, 'E4 TB Allocation Details'!$A$18:$L$214, MATCH("A &amp; G ID", 'E4 TB Allocation Details'!$A$18:$L$18, 0),FALSE), 'E2 Allocators'!$B$15:$W$358, MATCH('O5 Details by Class &amp; Accounts'!CI$18, 'E2 Allocators'!$B$15:$W$15, 0),FALSE)*$E150)</f>
        <v>0</v>
      </c>
      <c r="CJ150" s="2186">
        <f>IF(ISERROR(VLOOKUP(VLOOKUP($A150, 'E4 TB Allocation Details'!$A$18:$L$214, MATCH("A &amp; G ID", 'E4 TB Allocation Details'!$A$18:$L$18, 0),FALSE), 'E2 Allocators'!$B$15:$W$358, MATCH('O5 Details by Class &amp; Accounts'!CJ$18, 'E2 Allocators'!$B$15:$W$15, 0),FALSE)*$E150), 0, VLOOKUP(VLOOKUP($A150, 'E4 TB Allocation Details'!$A$18:$L$214, MATCH("A &amp; G ID", 'E4 TB Allocation Details'!$A$18:$L$18, 0),FALSE), 'E2 Allocators'!$B$15:$W$358, MATCH('O5 Details by Class &amp; Accounts'!CJ$18, 'E2 Allocators'!$B$15:$W$15, 0),FALSE)*$E150)</f>
        <v>0</v>
      </c>
      <c r="CK150" s="2186">
        <f>IF(ISERROR(VLOOKUP(VLOOKUP($A150, 'E4 TB Allocation Details'!$A$18:$L$214, MATCH("A &amp; G ID", 'E4 TB Allocation Details'!$A$18:$L$18, 0),FALSE), 'E2 Allocators'!$B$15:$W$358, MATCH('O5 Details by Class &amp; Accounts'!CK$18, 'E2 Allocators'!$B$15:$W$15, 0),FALSE)*$E150), 0, VLOOKUP(VLOOKUP($A150, 'E4 TB Allocation Details'!$A$18:$L$214, MATCH("A &amp; G ID", 'E4 TB Allocation Details'!$A$18:$L$18, 0),FALSE), 'E2 Allocators'!$B$15:$W$358, MATCH('O5 Details by Class &amp; Accounts'!CK$18, 'E2 Allocators'!$B$15:$W$15, 0),FALSE)*$E150)</f>
        <v>0</v>
      </c>
      <c r="CL150" s="2186">
        <f>IF(ISERROR(VLOOKUP(VLOOKUP($A150, 'E4 TB Allocation Details'!$A$18:$L$214, MATCH("A &amp; G ID", 'E4 TB Allocation Details'!$A$18:$L$18, 0),FALSE), 'E2 Allocators'!$B$15:$W$358, MATCH('O5 Details by Class &amp; Accounts'!CL$18, 'E2 Allocators'!$B$15:$W$15, 0),FALSE)*$E150), 0, VLOOKUP(VLOOKUP($A150, 'E4 TB Allocation Details'!$A$18:$L$214, MATCH("A &amp; G ID", 'E4 TB Allocation Details'!$A$18:$L$18, 0),FALSE), 'E2 Allocators'!$B$15:$W$358, MATCH('O5 Details by Class &amp; Accounts'!CL$18, 'E2 Allocators'!$B$15:$W$15, 0),FALSE)*$E150)</f>
        <v>0</v>
      </c>
      <c r="CM150" s="2186">
        <f>IF(ISERROR(VLOOKUP(VLOOKUP($A150, 'E4 TB Allocation Details'!$A$18:$L$214, MATCH("A &amp; G ID", 'E4 TB Allocation Details'!$A$18:$L$18, 0),FALSE), 'E2 Allocators'!$B$15:$W$358, MATCH('O5 Details by Class &amp; Accounts'!CM$18, 'E2 Allocators'!$B$15:$W$15, 0),FALSE)*$E150), 0, VLOOKUP(VLOOKUP($A150, 'E4 TB Allocation Details'!$A$18:$L$214, MATCH("A &amp; G ID", 'E4 TB Allocation Details'!$A$18:$L$18, 0),FALSE), 'E2 Allocators'!$B$15:$W$358, MATCH('O5 Details by Class &amp; Accounts'!CM$18, 'E2 Allocators'!$B$15:$W$15, 0),FALSE)*$E150)</f>
        <v>0</v>
      </c>
      <c r="CN150" s="2186">
        <f t="shared" si="42"/>
        <v>0</v>
      </c>
      <c r="CO150" s="2187">
        <f t="shared" si="43"/>
        <v>0</v>
      </c>
      <c r="CQ150" s="1625" t="s">
        <v>505</v>
      </c>
    </row>
    <row r="151" spans="1:95" s="54" customFormat="1" ht="25.5" x14ac:dyDescent="0.2">
      <c r="A151" s="991">
        <v>5095</v>
      </c>
      <c r="B151" s="990" t="s">
        <v>1562</v>
      </c>
      <c r="C151" s="2184">
        <f>IF(ISERROR(VLOOKUP($A151,'I3 TB Data'!$A$19:$H$483,MATCH('O5 Details by Class &amp; Accounts'!$C$18, 'I3 TB Data'!$A$19:$H$19,0),0)), 0, VLOOKUP($A151,'I3 TB Data'!$A$19:$H$483,MATCH('O5 Details by Class &amp; Accounts'!$C$18,'I3 TB Data'!$A$19:$H$19,0),0))</f>
        <v>161636.31</v>
      </c>
      <c r="D151" s="2185"/>
      <c r="E151" s="2184">
        <f t="shared" si="44"/>
        <v>161636.31</v>
      </c>
      <c r="F151" s="2186">
        <f>IF(ISERROR(VLOOKUP($A151, 'E1 Categorization'!A33:E124, MATCH("Customer Component", 'E1 Categorization'!$A$33:$E$33,0), 0)), 0, IF(VLOOKUP($A151, 'E1 Categorization'!A33:E124, MATCH("Customer Component", 'E1 Categorization'!$A$33:$E$33,0), 0)=0, 'O5 Details by Class &amp; Accounts'!$E151, IF(AND(VLOOKUP($A151, 'E1 Categorization'!A33:E124, MATCH("Customer Component", 'E1 Categorization'!$A$33:$E$33,0), 0) &gt;0, VLOOKUP($A151, 'E1 Categorization'!A33:E124, MATCH("Customer Component", 'E1 Categorization'!$A$33:$E$33,0), 0)&lt;1), 'O5 Details by Class &amp; Accounts'!$E151*(1-VLOOKUP($A151, 'E1 Categorization'!A33:E124, MATCH("Customer Component", 'E1 Categorization'!$A$33:$E$33,0), 0)), 0)))</f>
        <v>105063.6015</v>
      </c>
      <c r="G151" s="2186">
        <f>IF(ISERROR(VLOOKUP($A151, 'E1 Categorization'!A33:E124, MATCH("Customer Component", 'E1 Categorization'!$A$33:$E$33,0), 0)),0, IF(VLOOKUP($A151, 'E1 Categorization'!A33:E124, MATCH("Customer Component", 'E1 Categorization'!$A$33:$E$33,0), 0)=0, 0, IF(AND(VLOOKUP($A151, 'E1 Categorization'!A33:E124, MATCH("Customer Component", 'E1 Categorization'!$A$33:$E$33,0), 0) &gt;0, VLOOKUP($A151, 'E1 Categorization'!A33:E124, MATCH("Customer Component", 'E1 Categorization'!$A$33:$E$33,0), 0)&lt;1), 'O5 Details by Class &amp; Accounts'!$E151*(VLOOKUP($A151, 'E1 Categorization'!A33:E124, MATCH("Customer Component", 'E1 Categorization'!$A$33:$E$33,0), 0)), 'O5 Details by Class &amp; Accounts'!$E151)))</f>
        <v>56572.708499999993</v>
      </c>
      <c r="H151" s="2186">
        <f t="shared" si="38"/>
        <v>161636.31</v>
      </c>
      <c r="I151" s="2186">
        <f>IF(ISERROR(VLOOKUP(VLOOKUP($A151, 'E4 TB Allocation Details'!$A$18:$L$214, MATCH("Demand ID", 'E4 TB Allocation Details'!$A$18:$L$18, 0),FALSE), 'E2 Allocators'!$B$15:$W$358, MATCH('O5 Details by Class &amp; Accounts'!I$18, 'E2 Allocators'!$B$15:$W$15, 0),FALSE)*$F151), 0, VLOOKUP(VLOOKUP($A151, 'E4 TB Allocation Details'!$A$18:$L$214, MATCH("Demand ID", 'E4 TB Allocation Details'!$A$18:$L$18, 0),FALSE), 'E2 Allocators'!$B$15:$W$358, MATCH('O5 Details by Class &amp; Accounts'!I$18, 'E2 Allocators'!$B$15:$W$15, 0),FALSE)*$F151)</f>
        <v>46757.494927877247</v>
      </c>
      <c r="J151" s="2186">
        <f>IF(ISERROR(VLOOKUP(VLOOKUP($A151, 'E4 TB Allocation Details'!$A$18:$L$214, MATCH("Demand ID", 'E4 TB Allocation Details'!$A$18:$L$18, 0),FALSE), 'E2 Allocators'!$B$15:$W$358, MATCH('O5 Details by Class &amp; Accounts'!J$18, 'E2 Allocators'!$B$15:$W$15, 0),FALSE)*$F151), 0, VLOOKUP(VLOOKUP($A151, 'E4 TB Allocation Details'!$A$18:$L$214, MATCH("Demand ID", 'E4 TB Allocation Details'!$A$18:$L$18, 0),FALSE), 'E2 Allocators'!$B$15:$W$358, MATCH('O5 Details by Class &amp; Accounts'!J$18, 'E2 Allocators'!$B$15:$W$15, 0),FALSE)*$F151)</f>
        <v>19188.050438569</v>
      </c>
      <c r="K151" s="2186">
        <f>IF(ISERROR(VLOOKUP(VLOOKUP($A151, 'E4 TB Allocation Details'!$A$18:$L$214, MATCH("Demand ID", 'E4 TB Allocation Details'!$A$18:$L$18, 0),FALSE), 'E2 Allocators'!$B$15:$W$358, MATCH('O5 Details by Class &amp; Accounts'!K$18, 'E2 Allocators'!$B$15:$W$15, 0),FALSE)*$F151), 0, VLOOKUP(VLOOKUP($A151, 'E4 TB Allocation Details'!$A$18:$L$214, MATCH("Demand ID", 'E4 TB Allocation Details'!$A$18:$L$18, 0),FALSE), 'E2 Allocators'!$B$15:$W$358, MATCH('O5 Details by Class &amp; Accounts'!K$18, 'E2 Allocators'!$B$15:$W$15, 0),FALSE)*$F151)</f>
        <v>38234.024963222015</v>
      </c>
      <c r="L151" s="2186">
        <f>IF(ISERROR(VLOOKUP(VLOOKUP($A151, 'E4 TB Allocation Details'!$A$18:$L$214, MATCH("Demand ID", 'E4 TB Allocation Details'!$A$18:$L$18, 0),FALSE), 'E2 Allocators'!$B$15:$W$358, MATCH('O5 Details by Class &amp; Accounts'!L$18, 'E2 Allocators'!$B$15:$W$15, 0),FALSE)*$F151), 0, VLOOKUP(VLOOKUP($A151, 'E4 TB Allocation Details'!$A$18:$L$214, MATCH("Demand ID", 'E4 TB Allocation Details'!$A$18:$L$18, 0),FALSE), 'E2 Allocators'!$B$15:$W$358, MATCH('O5 Details by Class &amp; Accounts'!L$18, 'E2 Allocators'!$B$15:$W$15, 0),FALSE)*$F151)</f>
        <v>0</v>
      </c>
      <c r="M151" s="2186">
        <f>IF(ISERROR(VLOOKUP(VLOOKUP($A151, 'E4 TB Allocation Details'!$A$18:$L$214, MATCH("Demand ID", 'E4 TB Allocation Details'!$A$18:$L$18, 0),FALSE), 'E2 Allocators'!$B$15:$W$358, MATCH('O5 Details by Class &amp; Accounts'!M$18, 'E2 Allocators'!$B$15:$W$15, 0),FALSE)*$F151), 0, VLOOKUP(VLOOKUP($A151, 'E4 TB Allocation Details'!$A$18:$L$214, MATCH("Demand ID", 'E4 TB Allocation Details'!$A$18:$L$18, 0),FALSE), 'E2 Allocators'!$B$15:$W$358, MATCH('O5 Details by Class &amp; Accounts'!M$18, 'E2 Allocators'!$B$15:$W$15, 0),FALSE)*$F151)</f>
        <v>0</v>
      </c>
      <c r="N151" s="2186">
        <f>IF(ISERROR(VLOOKUP(VLOOKUP($A151, 'E4 TB Allocation Details'!$A$18:$L$214, MATCH("Demand ID", 'E4 TB Allocation Details'!$A$18:$L$18, 0),FALSE), 'E2 Allocators'!$B$15:$W$358, MATCH('O5 Details by Class &amp; Accounts'!N$18, 'E2 Allocators'!$B$15:$W$15, 0),FALSE)*$F151), 0, VLOOKUP(VLOOKUP($A151, 'E4 TB Allocation Details'!$A$18:$L$214, MATCH("Demand ID", 'E4 TB Allocation Details'!$A$18:$L$18, 0),FALSE), 'E2 Allocators'!$B$15:$W$358, MATCH('O5 Details by Class &amp; Accounts'!N$18, 'E2 Allocators'!$B$15:$W$15, 0),FALSE)*$F151)</f>
        <v>0</v>
      </c>
      <c r="O151" s="2186">
        <f>IF(ISERROR(VLOOKUP(VLOOKUP($A151, 'E4 TB Allocation Details'!$A$18:$L$214, MATCH("Demand ID", 'E4 TB Allocation Details'!$A$18:$L$18, 0),FALSE), 'E2 Allocators'!$B$15:$W$358, MATCH('O5 Details by Class &amp; Accounts'!O$18, 'E2 Allocators'!$B$15:$W$15, 0),FALSE)*$F151), 0, VLOOKUP(VLOOKUP($A151, 'E4 TB Allocation Details'!$A$18:$L$214, MATCH("Demand ID", 'E4 TB Allocation Details'!$A$18:$L$18, 0),FALSE), 'E2 Allocators'!$B$15:$W$358, MATCH('O5 Details by Class &amp; Accounts'!O$18, 'E2 Allocators'!$B$15:$W$15, 0),FALSE)*$F151)</f>
        <v>874.34519626696851</v>
      </c>
      <c r="P151" s="2186">
        <f>IF(ISERROR(VLOOKUP(VLOOKUP($A151, 'E4 TB Allocation Details'!$A$18:$L$214, MATCH("Demand ID", 'E4 TB Allocation Details'!$A$18:$L$18, 0),FALSE), 'E2 Allocators'!$B$15:$W$358, MATCH('O5 Details by Class &amp; Accounts'!P$18, 'E2 Allocators'!$B$15:$W$15, 0),FALSE)*$F151), 0, VLOOKUP(VLOOKUP($A151, 'E4 TB Allocation Details'!$A$18:$L$214, MATCH("Demand ID", 'E4 TB Allocation Details'!$A$18:$L$18, 0),FALSE), 'E2 Allocators'!$B$15:$W$358, MATCH('O5 Details by Class &amp; Accounts'!P$18, 'E2 Allocators'!$B$15:$W$15, 0),FALSE)*$F151)</f>
        <v>0</v>
      </c>
      <c r="Q151" s="2186">
        <f>IF(ISERROR(VLOOKUP(VLOOKUP($A151, 'E4 TB Allocation Details'!$A$18:$L$214, MATCH("Demand ID", 'E4 TB Allocation Details'!$A$18:$L$18, 0),FALSE), 'E2 Allocators'!$B$15:$W$358, MATCH('O5 Details by Class &amp; Accounts'!Q$18, 'E2 Allocators'!$B$15:$W$15, 0),FALSE)*$F151), 0, VLOOKUP(VLOOKUP($A151, 'E4 TB Allocation Details'!$A$18:$L$214, MATCH("Demand ID", 'E4 TB Allocation Details'!$A$18:$L$18, 0),FALSE), 'E2 Allocators'!$B$15:$W$358, MATCH('O5 Details by Class &amp; Accounts'!Q$18, 'E2 Allocators'!$B$15:$W$15, 0),FALSE)*$F151)</f>
        <v>9.6859740647894856</v>
      </c>
      <c r="R151" s="2186">
        <f>IF(ISERROR(VLOOKUP(VLOOKUP($A151, 'E4 TB Allocation Details'!$A$18:$L$214, MATCH("Demand ID", 'E4 TB Allocation Details'!$A$18:$L$18, 0),FALSE), 'E2 Allocators'!$B$15:$W$358, MATCH('O5 Details by Class &amp; Accounts'!R$18, 'E2 Allocators'!$B$15:$W$15, 0),FALSE)*$F151), 0, VLOOKUP(VLOOKUP($A151, 'E4 TB Allocation Details'!$A$18:$L$214, MATCH("Demand ID", 'E4 TB Allocation Details'!$A$18:$L$18, 0),FALSE), 'E2 Allocators'!$B$15:$W$358, MATCH('O5 Details by Class &amp; Accounts'!R$18, 'E2 Allocators'!$B$15:$W$15, 0),FALSE)*$F151)</f>
        <v>0</v>
      </c>
      <c r="S151" s="2186">
        <f>IF(ISERROR(VLOOKUP(VLOOKUP($A151, 'E4 TB Allocation Details'!$A$18:$L$214, MATCH("Demand ID", 'E4 TB Allocation Details'!$A$18:$L$18, 0),FALSE), 'E2 Allocators'!$B$15:$W$358, MATCH('O5 Details by Class &amp; Accounts'!S$18, 'E2 Allocators'!$B$15:$W$15, 0),FALSE)*$F151), 0, VLOOKUP(VLOOKUP($A151, 'E4 TB Allocation Details'!$A$18:$L$214, MATCH("Demand ID", 'E4 TB Allocation Details'!$A$18:$L$18, 0),FALSE), 'E2 Allocators'!$B$15:$W$358, MATCH('O5 Details by Class &amp; Accounts'!S$18, 'E2 Allocators'!$B$15:$W$15, 0),FALSE)*$F151)</f>
        <v>0</v>
      </c>
      <c r="T151" s="2186">
        <f>IF(ISERROR(VLOOKUP(VLOOKUP($A151, 'E4 TB Allocation Details'!$A$18:$L$214, MATCH("Demand ID", 'E4 TB Allocation Details'!$A$18:$L$18, 0),FALSE), 'E2 Allocators'!$B$15:$W$358, MATCH('O5 Details by Class &amp; Accounts'!T$18, 'E2 Allocators'!$B$15:$W$15, 0),FALSE)*$F151), 0, VLOOKUP(VLOOKUP($A151, 'E4 TB Allocation Details'!$A$18:$L$214, MATCH("Demand ID", 'E4 TB Allocation Details'!$A$18:$L$18, 0),FALSE), 'E2 Allocators'!$B$15:$W$358, MATCH('O5 Details by Class &amp; Accounts'!T$18, 'E2 Allocators'!$B$15:$W$15, 0),FALSE)*$F151)</f>
        <v>0</v>
      </c>
      <c r="U151" s="2186">
        <f>IF(ISERROR(VLOOKUP(VLOOKUP($A151, 'E4 TB Allocation Details'!$A$18:$L$214, MATCH("Demand ID", 'E4 TB Allocation Details'!$A$18:$L$18, 0),FALSE), 'E2 Allocators'!$B$15:$W$358, MATCH('O5 Details by Class &amp; Accounts'!U$18, 'E2 Allocators'!$B$15:$W$15, 0),FALSE)*$F151), 0, VLOOKUP(VLOOKUP($A151, 'E4 TB Allocation Details'!$A$18:$L$214, MATCH("Demand ID", 'E4 TB Allocation Details'!$A$18:$L$18, 0),FALSE), 'E2 Allocators'!$B$15:$W$358, MATCH('O5 Details by Class &amp; Accounts'!U$18, 'E2 Allocators'!$B$15:$W$15, 0),FALSE)*$F151)</f>
        <v>0</v>
      </c>
      <c r="V151" s="2186">
        <f>IF(ISERROR(VLOOKUP(VLOOKUP($A151, 'E4 TB Allocation Details'!$A$18:$L$214, MATCH("Demand ID", 'E4 TB Allocation Details'!$A$18:$L$18, 0),FALSE), 'E2 Allocators'!$B$15:$W$358, MATCH('O5 Details by Class &amp; Accounts'!V$18, 'E2 Allocators'!$B$15:$W$15, 0),FALSE)*$F151), 0, VLOOKUP(VLOOKUP($A151, 'E4 TB Allocation Details'!$A$18:$L$214, MATCH("Demand ID", 'E4 TB Allocation Details'!$A$18:$L$18, 0),FALSE), 'E2 Allocators'!$B$15:$W$358, MATCH('O5 Details by Class &amp; Accounts'!V$18, 'E2 Allocators'!$B$15:$W$15, 0),FALSE)*$F151)</f>
        <v>0</v>
      </c>
      <c r="W151" s="2186">
        <f>IF(ISERROR(VLOOKUP(VLOOKUP($A151, 'E4 TB Allocation Details'!$A$18:$L$214, MATCH("Demand ID", 'E4 TB Allocation Details'!$A$18:$L$18, 0),FALSE), 'E2 Allocators'!$B$15:$W$358, MATCH('O5 Details by Class &amp; Accounts'!W$18, 'E2 Allocators'!$B$15:$W$15, 0),FALSE)*$F151), 0, VLOOKUP(VLOOKUP($A151, 'E4 TB Allocation Details'!$A$18:$L$214, MATCH("Demand ID", 'E4 TB Allocation Details'!$A$18:$L$18, 0),FALSE), 'E2 Allocators'!$B$15:$W$358, MATCH('O5 Details by Class &amp; Accounts'!W$18, 'E2 Allocators'!$B$15:$W$15, 0),FALSE)*$F151)</f>
        <v>0</v>
      </c>
      <c r="X151" s="2186">
        <f>IF(ISERROR(VLOOKUP(VLOOKUP($A151, 'E4 TB Allocation Details'!$A$18:$L$214, MATCH("Demand ID", 'E4 TB Allocation Details'!$A$18:$L$18, 0),FALSE), 'E2 Allocators'!$B$15:$W$358, MATCH('O5 Details by Class &amp; Accounts'!X$18, 'E2 Allocators'!$B$15:$W$15, 0),FALSE)*$F151), 0, VLOOKUP(VLOOKUP($A151, 'E4 TB Allocation Details'!$A$18:$L$214, MATCH("Demand ID", 'E4 TB Allocation Details'!$A$18:$L$18, 0),FALSE), 'E2 Allocators'!$B$15:$W$358, MATCH('O5 Details by Class &amp; Accounts'!X$18, 'E2 Allocators'!$B$15:$W$15, 0),FALSE)*$F151)</f>
        <v>0</v>
      </c>
      <c r="Y151" s="2186">
        <f>IF(ISERROR(VLOOKUP(VLOOKUP($A151, 'E4 TB Allocation Details'!$A$18:$L$214, MATCH("Demand ID", 'E4 TB Allocation Details'!$A$18:$L$18, 0),FALSE), 'E2 Allocators'!$B$15:$W$358, MATCH('O5 Details by Class &amp; Accounts'!Y$18, 'E2 Allocators'!$B$15:$W$15, 0),FALSE)*$F151), 0, VLOOKUP(VLOOKUP($A151, 'E4 TB Allocation Details'!$A$18:$L$214, MATCH("Demand ID", 'E4 TB Allocation Details'!$A$18:$L$18, 0),FALSE), 'E2 Allocators'!$B$15:$W$358, MATCH('O5 Details by Class &amp; Accounts'!Y$18, 'E2 Allocators'!$B$15:$W$15, 0),FALSE)*$F151)</f>
        <v>0</v>
      </c>
      <c r="Z151" s="2186">
        <f>IF(ISERROR(VLOOKUP(VLOOKUP($A151, 'E4 TB Allocation Details'!$A$18:$L$214, MATCH("Demand ID", 'E4 TB Allocation Details'!$A$18:$L$18, 0),FALSE), 'E2 Allocators'!$B$15:$W$358, MATCH('O5 Details by Class &amp; Accounts'!Z$18, 'E2 Allocators'!$B$15:$W$15, 0),FALSE)*$F151), 0, VLOOKUP(VLOOKUP($A151, 'E4 TB Allocation Details'!$A$18:$L$214, MATCH("Demand ID", 'E4 TB Allocation Details'!$A$18:$L$18, 0),FALSE), 'E2 Allocators'!$B$15:$W$358, MATCH('O5 Details by Class &amp; Accounts'!Z$18, 'E2 Allocators'!$B$15:$W$15, 0),FALSE)*$F151)</f>
        <v>0</v>
      </c>
      <c r="AA151" s="2186">
        <f>IF(ISERROR(VLOOKUP(VLOOKUP($A151, 'E4 TB Allocation Details'!$A$18:$L$214, MATCH("Demand ID", 'E4 TB Allocation Details'!$A$18:$L$18, 0),FALSE), 'E2 Allocators'!$B$15:$W$358, MATCH('O5 Details by Class &amp; Accounts'!AA$18, 'E2 Allocators'!$B$15:$W$15, 0),FALSE)*$F151), 0, VLOOKUP(VLOOKUP($A151, 'E4 TB Allocation Details'!$A$18:$L$214, MATCH("Demand ID", 'E4 TB Allocation Details'!$A$18:$L$18, 0),FALSE), 'E2 Allocators'!$B$15:$W$358, MATCH('O5 Details by Class &amp; Accounts'!AA$18, 'E2 Allocators'!$B$15:$W$15, 0),FALSE)*$F151)</f>
        <v>0</v>
      </c>
      <c r="AB151" s="2186">
        <f>IF(ISERROR(VLOOKUP(VLOOKUP($A151, 'E4 TB Allocation Details'!$A$18:$L$214, MATCH("Demand ID", 'E4 TB Allocation Details'!$A$18:$L$18, 0),FALSE), 'E2 Allocators'!$B$15:$W$358, MATCH('O5 Details by Class &amp; Accounts'!AB$18, 'E2 Allocators'!$B$15:$W$15, 0),FALSE)*$F151), 0, VLOOKUP(VLOOKUP($A151, 'E4 TB Allocation Details'!$A$18:$L$214, MATCH("Demand ID", 'E4 TB Allocation Details'!$A$18:$L$18, 0),FALSE), 'E2 Allocators'!$B$15:$W$358, MATCH('O5 Details by Class &amp; Accounts'!AB$18, 'E2 Allocators'!$B$15:$W$15, 0),FALSE)*$F151)</f>
        <v>0</v>
      </c>
      <c r="AC151" s="2186">
        <f t="shared" si="39"/>
        <v>105063.60150000002</v>
      </c>
      <c r="AD151" s="2186">
        <f>IF(ISERROR(VLOOKUP(VLOOKUP($A151, 'E4 TB Allocation Details'!$A$18:$L$214, MATCH("Customer ID", 'E4 TB Allocation Details'!$A$18:$L$18, 0),FALSE), 'E2 Allocators'!$B$15:$W$358, MATCH('O5 Details by Class &amp; Accounts'!AD$18, 'E2 Allocators'!$B$15:$W$15, 0),FALSE)*$G151), 0, VLOOKUP(VLOOKUP($A151, 'E4 TB Allocation Details'!$A$18:$L$214, MATCH("Customer ID", 'E4 TB Allocation Details'!$A$18:$L$18, 0),FALSE), 'E2 Allocators'!$B$15:$W$358, MATCH('O5 Details by Class &amp; Accounts'!AD$18, 'E2 Allocators'!$B$15:$W$15, 0),FALSE)*$G151)</f>
        <v>48829.768509441688</v>
      </c>
      <c r="AE151" s="2186">
        <f>IF(ISERROR(VLOOKUP(VLOOKUP($A151, 'E4 TB Allocation Details'!$A$18:$L$214, MATCH("Customer ID", 'E4 TB Allocation Details'!$A$18:$L$18, 0),FALSE), 'E2 Allocators'!$B$15:$W$358, MATCH('O5 Details by Class &amp; Accounts'!AE$18, 'E2 Allocators'!$B$15:$W$15, 0),FALSE)*$G151), 0, VLOOKUP(VLOOKUP($A151, 'E4 TB Allocation Details'!$A$18:$L$214, MATCH("Customer ID", 'E4 TB Allocation Details'!$A$18:$L$18, 0),FALSE), 'E2 Allocators'!$B$15:$W$358, MATCH('O5 Details by Class &amp; Accounts'!AE$18, 'E2 Allocators'!$B$15:$W$15, 0),FALSE)*$G151)</f>
        <v>4749.2416485841813</v>
      </c>
      <c r="AF151" s="2186">
        <f>IF(ISERROR(VLOOKUP(VLOOKUP($A151, 'E4 TB Allocation Details'!$A$18:$L$214, MATCH("Customer ID", 'E4 TB Allocation Details'!$A$18:$L$18, 0),FALSE), 'E2 Allocators'!$B$15:$W$358, MATCH('O5 Details by Class &amp; Accounts'!AF$18, 'E2 Allocators'!$B$15:$W$15, 0),FALSE)*$G151), 0, VLOOKUP(VLOOKUP($A151, 'E4 TB Allocation Details'!$A$18:$L$214, MATCH("Customer ID", 'E4 TB Allocation Details'!$A$18:$L$18, 0),FALSE), 'E2 Allocators'!$B$15:$W$358, MATCH('O5 Details by Class &amp; Accounts'!AF$18, 'E2 Allocators'!$B$15:$W$15, 0),FALSE)*$G151)</f>
        <v>563.05014969243473</v>
      </c>
      <c r="AG151" s="2186">
        <f>IF(ISERROR(VLOOKUP(VLOOKUP($A151, 'E4 TB Allocation Details'!$A$18:$L$214, MATCH("Customer ID", 'E4 TB Allocation Details'!$A$18:$L$18, 0),FALSE), 'E2 Allocators'!$B$15:$W$358, MATCH('O5 Details by Class &amp; Accounts'!AG$18, 'E2 Allocators'!$B$15:$W$15, 0),FALSE)*$G151), 0, VLOOKUP(VLOOKUP($A151, 'E4 TB Allocation Details'!$A$18:$L$214, MATCH("Customer ID", 'E4 TB Allocation Details'!$A$18:$L$18, 0),FALSE), 'E2 Allocators'!$B$15:$W$358, MATCH('O5 Details by Class &amp; Accounts'!AG$18, 'E2 Allocators'!$B$15:$W$15, 0),FALSE)*$G151)</f>
        <v>0</v>
      </c>
      <c r="AH151" s="2186">
        <f>IF(ISERROR(VLOOKUP(VLOOKUP($A151, 'E4 TB Allocation Details'!$A$18:$L$214, MATCH("Customer ID", 'E4 TB Allocation Details'!$A$18:$L$18, 0),FALSE), 'E2 Allocators'!$B$15:$W$358, MATCH('O5 Details by Class &amp; Accounts'!AH$18, 'E2 Allocators'!$B$15:$W$15, 0),FALSE)*$G151), 0, VLOOKUP(VLOOKUP($A151, 'E4 TB Allocation Details'!$A$18:$L$214, MATCH("Customer ID", 'E4 TB Allocation Details'!$A$18:$L$18, 0),FALSE), 'E2 Allocators'!$B$15:$W$358, MATCH('O5 Details by Class &amp; Accounts'!AH$18, 'E2 Allocators'!$B$15:$W$15, 0),FALSE)*$G151)</f>
        <v>0</v>
      </c>
      <c r="AI151" s="2186">
        <f>IF(ISERROR(VLOOKUP(VLOOKUP($A151, 'E4 TB Allocation Details'!$A$18:$L$214, MATCH("Customer ID", 'E4 TB Allocation Details'!$A$18:$L$18, 0),FALSE), 'E2 Allocators'!$B$15:$W$358, MATCH('O5 Details by Class &amp; Accounts'!AI$18, 'E2 Allocators'!$B$15:$W$15, 0),FALSE)*$G151), 0, VLOOKUP(VLOOKUP($A151, 'E4 TB Allocation Details'!$A$18:$L$214, MATCH("Customer ID", 'E4 TB Allocation Details'!$A$18:$L$18, 0),FALSE), 'E2 Allocators'!$B$15:$W$358, MATCH('O5 Details by Class &amp; Accounts'!AI$18, 'E2 Allocators'!$B$15:$W$15, 0),FALSE)*$G151)</f>
        <v>0</v>
      </c>
      <c r="AJ151" s="2186">
        <f>IF(ISERROR(VLOOKUP(VLOOKUP($A151, 'E4 TB Allocation Details'!$A$18:$L$214, MATCH("Customer ID", 'E4 TB Allocation Details'!$A$18:$L$18, 0),FALSE), 'E2 Allocators'!$B$15:$W$358, MATCH('O5 Details by Class &amp; Accounts'!AJ$18, 'E2 Allocators'!$B$15:$W$15, 0),FALSE)*$G151), 0, VLOOKUP(VLOOKUP($A151, 'E4 TB Allocation Details'!$A$18:$L$214, MATCH("Customer ID", 'E4 TB Allocation Details'!$A$18:$L$18, 0),FALSE), 'E2 Allocators'!$B$15:$W$358, MATCH('O5 Details by Class &amp; Accounts'!AJ$18, 'E2 Allocators'!$B$15:$W$15, 0),FALSE)*$G151)</f>
        <v>1695.7273935379776</v>
      </c>
      <c r="AK151" s="2186">
        <f>IF(ISERROR(VLOOKUP(VLOOKUP($A151, 'E4 TB Allocation Details'!$A$18:$L$214, MATCH("Customer ID", 'E4 TB Allocation Details'!$A$18:$L$18, 0),FALSE), 'E2 Allocators'!$B$15:$W$358, MATCH('O5 Details by Class &amp; Accounts'!AK$18, 'E2 Allocators'!$B$15:$W$15, 0),FALSE)*$G151), 0, VLOOKUP(VLOOKUP($A151, 'E4 TB Allocation Details'!$A$18:$L$214, MATCH("Customer ID", 'E4 TB Allocation Details'!$A$18:$L$18, 0),FALSE), 'E2 Allocators'!$B$15:$W$358, MATCH('O5 Details by Class &amp; Accounts'!AK$18, 'E2 Allocators'!$B$15:$W$15, 0),FALSE)*$G151)</f>
        <v>407.66022734628166</v>
      </c>
      <c r="AL151" s="2186">
        <f>IF(ISERROR(VLOOKUP(VLOOKUP($A151, 'E4 TB Allocation Details'!$A$18:$L$214, MATCH("Customer ID", 'E4 TB Allocation Details'!$A$18:$L$18, 0),FALSE), 'E2 Allocators'!$B$15:$W$358, MATCH('O5 Details by Class &amp; Accounts'!AL$18, 'E2 Allocators'!$B$15:$W$15, 0),FALSE)*$G151), 0, VLOOKUP(VLOOKUP($A151, 'E4 TB Allocation Details'!$A$18:$L$214, MATCH("Customer ID", 'E4 TB Allocation Details'!$A$18:$L$18, 0),FALSE), 'E2 Allocators'!$B$15:$W$358, MATCH('O5 Details by Class &amp; Accounts'!AL$18, 'E2 Allocators'!$B$15:$W$15, 0),FALSE)*$G151)</f>
        <v>327.26057139743165</v>
      </c>
      <c r="AM151" s="2186">
        <f>IF(ISERROR(VLOOKUP(VLOOKUP($A151, 'E4 TB Allocation Details'!$A$18:$L$214, MATCH("Customer ID", 'E4 TB Allocation Details'!$A$18:$L$18, 0),FALSE), 'E2 Allocators'!$B$15:$W$358, MATCH('O5 Details by Class &amp; Accounts'!AM$18, 'E2 Allocators'!$B$15:$W$15, 0),FALSE)*$G151), 0, VLOOKUP(VLOOKUP($A151, 'E4 TB Allocation Details'!$A$18:$L$214, MATCH("Customer ID", 'E4 TB Allocation Details'!$A$18:$L$18, 0),FALSE), 'E2 Allocators'!$B$15:$W$358, MATCH('O5 Details by Class &amp; Accounts'!AM$18, 'E2 Allocators'!$B$15:$W$15, 0),FALSE)*$G151)</f>
        <v>0</v>
      </c>
      <c r="AN151" s="2186">
        <f>IF(ISERROR(VLOOKUP(VLOOKUP($A151, 'E4 TB Allocation Details'!$A$18:$L$214, MATCH("Customer ID", 'E4 TB Allocation Details'!$A$18:$L$18, 0),FALSE), 'E2 Allocators'!$B$15:$W$358, MATCH('O5 Details by Class &amp; Accounts'!AN$18, 'E2 Allocators'!$B$15:$W$15, 0),FALSE)*$G151), 0, VLOOKUP(VLOOKUP($A151, 'E4 TB Allocation Details'!$A$18:$L$214, MATCH("Customer ID", 'E4 TB Allocation Details'!$A$18:$L$18, 0),FALSE), 'E2 Allocators'!$B$15:$W$358, MATCH('O5 Details by Class &amp; Accounts'!AN$18, 'E2 Allocators'!$B$15:$W$15, 0),FALSE)*$G151)</f>
        <v>0</v>
      </c>
      <c r="AO151" s="2186">
        <f>IF(ISERROR(VLOOKUP(VLOOKUP($A151, 'E4 TB Allocation Details'!$A$18:$L$214, MATCH("Customer ID", 'E4 TB Allocation Details'!$A$18:$L$18, 0),FALSE), 'E2 Allocators'!$B$15:$W$358, MATCH('O5 Details by Class &amp; Accounts'!AO$18, 'E2 Allocators'!$B$15:$W$15, 0),FALSE)*$G151), 0, VLOOKUP(VLOOKUP($A151, 'E4 TB Allocation Details'!$A$18:$L$214, MATCH("Customer ID", 'E4 TB Allocation Details'!$A$18:$L$18, 0),FALSE), 'E2 Allocators'!$B$15:$W$358, MATCH('O5 Details by Class &amp; Accounts'!AO$18, 'E2 Allocators'!$B$15:$W$15, 0),FALSE)*$G151)</f>
        <v>0</v>
      </c>
      <c r="AP151" s="2186">
        <f>IF(ISERROR(VLOOKUP(VLOOKUP($A151, 'E4 TB Allocation Details'!$A$18:$L$214, MATCH("Customer ID", 'E4 TB Allocation Details'!$A$18:$L$18, 0),FALSE), 'E2 Allocators'!$B$15:$W$358, MATCH('O5 Details by Class &amp; Accounts'!AP$18, 'E2 Allocators'!$B$15:$W$15, 0),FALSE)*$G151), 0, VLOOKUP(VLOOKUP($A151, 'E4 TB Allocation Details'!$A$18:$L$214, MATCH("Customer ID", 'E4 TB Allocation Details'!$A$18:$L$18, 0),FALSE), 'E2 Allocators'!$B$15:$W$358, MATCH('O5 Details by Class &amp; Accounts'!AP$18, 'E2 Allocators'!$B$15:$W$15, 0),FALSE)*$G151)</f>
        <v>0</v>
      </c>
      <c r="AQ151" s="2186">
        <f>IF(ISERROR(VLOOKUP(VLOOKUP($A151, 'E4 TB Allocation Details'!$A$18:$L$214, MATCH("Customer ID", 'E4 TB Allocation Details'!$A$18:$L$18, 0),FALSE), 'E2 Allocators'!$B$15:$W$358, MATCH('O5 Details by Class &amp; Accounts'!AQ$18, 'E2 Allocators'!$B$15:$W$15, 0),FALSE)*$G151), 0, VLOOKUP(VLOOKUP($A151, 'E4 TB Allocation Details'!$A$18:$L$214, MATCH("Customer ID", 'E4 TB Allocation Details'!$A$18:$L$18, 0),FALSE), 'E2 Allocators'!$B$15:$W$358, MATCH('O5 Details by Class &amp; Accounts'!AQ$18, 'E2 Allocators'!$B$15:$W$15, 0),FALSE)*$G151)</f>
        <v>0</v>
      </c>
      <c r="AR151" s="2186">
        <f>IF(ISERROR(VLOOKUP(VLOOKUP($A151, 'E4 TB Allocation Details'!$A$18:$L$214, MATCH("Customer ID", 'E4 TB Allocation Details'!$A$18:$L$18, 0),FALSE), 'E2 Allocators'!$B$15:$W$358, MATCH('O5 Details by Class &amp; Accounts'!AR$18, 'E2 Allocators'!$B$15:$W$15, 0),FALSE)*$G151), 0, VLOOKUP(VLOOKUP($A151, 'E4 TB Allocation Details'!$A$18:$L$214, MATCH("Customer ID", 'E4 TB Allocation Details'!$A$18:$L$18, 0),FALSE), 'E2 Allocators'!$B$15:$W$358, MATCH('O5 Details by Class &amp; Accounts'!AR$18, 'E2 Allocators'!$B$15:$W$15, 0),FALSE)*$G151)</f>
        <v>0</v>
      </c>
      <c r="AS151" s="2186">
        <f>IF(ISERROR(VLOOKUP(VLOOKUP($A151, 'E4 TB Allocation Details'!$A$18:$L$214, MATCH("Customer ID", 'E4 TB Allocation Details'!$A$18:$L$18, 0),FALSE), 'E2 Allocators'!$B$15:$W$358, MATCH('O5 Details by Class &amp; Accounts'!AS$18, 'E2 Allocators'!$B$15:$W$15, 0),FALSE)*$G151), 0, VLOOKUP(VLOOKUP($A151, 'E4 TB Allocation Details'!$A$18:$L$214, MATCH("Customer ID", 'E4 TB Allocation Details'!$A$18:$L$18, 0),FALSE), 'E2 Allocators'!$B$15:$W$358, MATCH('O5 Details by Class &amp; Accounts'!AS$18, 'E2 Allocators'!$B$15:$W$15, 0),FALSE)*$G151)</f>
        <v>0</v>
      </c>
      <c r="AT151" s="2186">
        <f>IF(ISERROR(VLOOKUP(VLOOKUP($A151, 'E4 TB Allocation Details'!$A$18:$L$214, MATCH("Customer ID", 'E4 TB Allocation Details'!$A$18:$L$18, 0),FALSE), 'E2 Allocators'!$B$15:$W$358, MATCH('O5 Details by Class &amp; Accounts'!AT$18, 'E2 Allocators'!$B$15:$W$15, 0),FALSE)*$G151), 0, VLOOKUP(VLOOKUP($A151, 'E4 TB Allocation Details'!$A$18:$L$214, MATCH("Customer ID", 'E4 TB Allocation Details'!$A$18:$L$18, 0),FALSE), 'E2 Allocators'!$B$15:$W$358, MATCH('O5 Details by Class &amp; Accounts'!AT$18, 'E2 Allocators'!$B$15:$W$15, 0),FALSE)*$G151)</f>
        <v>0</v>
      </c>
      <c r="AU151" s="2186">
        <f>IF(ISERROR(VLOOKUP(VLOOKUP($A151, 'E4 TB Allocation Details'!$A$18:$L$214, MATCH("Customer ID", 'E4 TB Allocation Details'!$A$18:$L$18, 0),FALSE), 'E2 Allocators'!$B$15:$W$358, MATCH('O5 Details by Class &amp; Accounts'!AU$18, 'E2 Allocators'!$B$15:$W$15, 0),FALSE)*$G151), 0, VLOOKUP(VLOOKUP($A151, 'E4 TB Allocation Details'!$A$18:$L$214, MATCH("Customer ID", 'E4 TB Allocation Details'!$A$18:$L$18, 0),FALSE), 'E2 Allocators'!$B$15:$W$358, MATCH('O5 Details by Class &amp; Accounts'!AU$18, 'E2 Allocators'!$B$15:$W$15, 0),FALSE)*$G151)</f>
        <v>0</v>
      </c>
      <c r="AV151" s="2186">
        <f>IF(ISERROR(VLOOKUP(VLOOKUP($A151, 'E4 TB Allocation Details'!$A$18:$L$214, MATCH("Customer ID", 'E4 TB Allocation Details'!$A$18:$L$18, 0),FALSE), 'E2 Allocators'!$B$15:$W$358, MATCH('O5 Details by Class &amp; Accounts'!AV$18, 'E2 Allocators'!$B$15:$W$15, 0),FALSE)*$G151), 0, VLOOKUP(VLOOKUP($A151, 'E4 TB Allocation Details'!$A$18:$L$214, MATCH("Customer ID", 'E4 TB Allocation Details'!$A$18:$L$18, 0),FALSE), 'E2 Allocators'!$B$15:$W$358, MATCH('O5 Details by Class &amp; Accounts'!AV$18, 'E2 Allocators'!$B$15:$W$15, 0),FALSE)*$G151)</f>
        <v>0</v>
      </c>
      <c r="AW151" s="2186">
        <f>IF(ISERROR(VLOOKUP(VLOOKUP($A151, 'E4 TB Allocation Details'!$A$18:$L$214, MATCH("Customer ID", 'E4 TB Allocation Details'!$A$18:$L$18, 0),FALSE), 'E2 Allocators'!$B$15:$W$358, MATCH('O5 Details by Class &amp; Accounts'!AW$18, 'E2 Allocators'!$B$15:$W$15, 0),FALSE)*$G151), 0, VLOOKUP(VLOOKUP($A151, 'E4 TB Allocation Details'!$A$18:$L$214, MATCH("Customer ID", 'E4 TB Allocation Details'!$A$18:$L$18, 0),FALSE), 'E2 Allocators'!$B$15:$W$358, MATCH('O5 Details by Class &amp; Accounts'!AW$18, 'E2 Allocators'!$B$15:$W$15, 0),FALSE)*$G151)</f>
        <v>0</v>
      </c>
      <c r="AX151" s="2186">
        <f t="shared" si="40"/>
        <v>56572.708500000001</v>
      </c>
      <c r="AY151" s="2186">
        <f>IF(ISERROR(VLOOKUP(VLOOKUP($A151, 'E4 TB Allocation Details'!$A$18:$L$214, MATCH("Misc ID", 'E4 TB Allocation Details'!$A$18:$L$18, 0),FALSE), 'E2 Allocators'!$B$15:$W$358, MATCH('O5 Details by Class &amp; Accounts'!AY$18, 'E2 Allocators'!$B$15:$W$15, 0),FALSE)*$E151), 0, VLOOKUP(VLOOKUP($A151, 'E4 TB Allocation Details'!$A$18:$L$214, MATCH("Misc ID", 'E4 TB Allocation Details'!$A$18:$L$18, 0),FALSE), 'E2 Allocators'!$B$15:$W$358, MATCH('O5 Details by Class &amp; Accounts'!AY$18, 'E2 Allocators'!$B$15:$W$15, 0),FALSE)*$E151)</f>
        <v>0</v>
      </c>
      <c r="AZ151" s="2186">
        <f>IF(ISERROR(VLOOKUP(VLOOKUP($A151, 'E4 TB Allocation Details'!$A$18:$L$214, MATCH("Misc ID", 'E4 TB Allocation Details'!$A$18:$L$18, 0),FALSE), 'E2 Allocators'!$B$15:$W$358, MATCH('O5 Details by Class &amp; Accounts'!AZ$18, 'E2 Allocators'!$B$15:$W$15, 0),FALSE)*$E151), 0, VLOOKUP(VLOOKUP($A151, 'E4 TB Allocation Details'!$A$18:$L$214, MATCH("Misc ID", 'E4 TB Allocation Details'!$A$18:$L$18, 0),FALSE), 'E2 Allocators'!$B$15:$W$358, MATCH('O5 Details by Class &amp; Accounts'!AZ$18, 'E2 Allocators'!$B$15:$W$15, 0),FALSE)*$E151)</f>
        <v>0</v>
      </c>
      <c r="BA151" s="2186">
        <f>IF(ISERROR(VLOOKUP(VLOOKUP($A151, 'E4 TB Allocation Details'!$A$18:$L$214, MATCH("Misc ID", 'E4 TB Allocation Details'!$A$18:$L$18, 0),FALSE), 'E2 Allocators'!$B$15:$W$358, MATCH('O5 Details by Class &amp; Accounts'!BA$18, 'E2 Allocators'!$B$15:$W$15, 0),FALSE)*$E151), 0, VLOOKUP(VLOOKUP($A151, 'E4 TB Allocation Details'!$A$18:$L$214, MATCH("Misc ID", 'E4 TB Allocation Details'!$A$18:$L$18, 0),FALSE), 'E2 Allocators'!$B$15:$W$358, MATCH('O5 Details by Class &amp; Accounts'!BA$18, 'E2 Allocators'!$B$15:$W$15, 0),FALSE)*$E151)</f>
        <v>0</v>
      </c>
      <c r="BB151" s="2186">
        <f>IF(ISERROR(VLOOKUP(VLOOKUP($A151, 'E4 TB Allocation Details'!$A$18:$L$214, MATCH("Misc ID", 'E4 TB Allocation Details'!$A$18:$L$18, 0),FALSE), 'E2 Allocators'!$B$15:$W$358, MATCH('O5 Details by Class &amp; Accounts'!BB$18, 'E2 Allocators'!$B$15:$W$15, 0),FALSE)*$E151), 0, VLOOKUP(VLOOKUP($A151, 'E4 TB Allocation Details'!$A$18:$L$214, MATCH("Misc ID", 'E4 TB Allocation Details'!$A$18:$L$18, 0),FALSE), 'E2 Allocators'!$B$15:$W$358, MATCH('O5 Details by Class &amp; Accounts'!BB$18, 'E2 Allocators'!$B$15:$W$15, 0),FALSE)*$E151)</f>
        <v>0</v>
      </c>
      <c r="BC151" s="2186">
        <f>IF(ISERROR(VLOOKUP(VLOOKUP($A151, 'E4 TB Allocation Details'!$A$18:$L$214, MATCH("Misc ID", 'E4 TB Allocation Details'!$A$18:$L$18, 0),FALSE), 'E2 Allocators'!$B$15:$W$358, MATCH('O5 Details by Class &amp; Accounts'!BC$18, 'E2 Allocators'!$B$15:$W$15, 0),FALSE)*$E151), 0, VLOOKUP(VLOOKUP($A151, 'E4 TB Allocation Details'!$A$18:$L$214, MATCH("Misc ID", 'E4 TB Allocation Details'!$A$18:$L$18, 0),FALSE), 'E2 Allocators'!$B$15:$W$358, MATCH('O5 Details by Class &amp; Accounts'!BC$18, 'E2 Allocators'!$B$15:$W$15, 0),FALSE)*$E151)</f>
        <v>0</v>
      </c>
      <c r="BD151" s="2186">
        <f>IF(ISERROR(VLOOKUP(VLOOKUP($A151, 'E4 TB Allocation Details'!$A$18:$L$214, MATCH("Misc ID", 'E4 TB Allocation Details'!$A$18:$L$18, 0),FALSE), 'E2 Allocators'!$B$15:$W$358, MATCH('O5 Details by Class &amp; Accounts'!BD$18, 'E2 Allocators'!$B$15:$W$15, 0),FALSE)*$E151), 0, VLOOKUP(VLOOKUP($A151, 'E4 TB Allocation Details'!$A$18:$L$214, MATCH("Misc ID", 'E4 TB Allocation Details'!$A$18:$L$18, 0),FALSE), 'E2 Allocators'!$B$15:$W$358, MATCH('O5 Details by Class &amp; Accounts'!BD$18, 'E2 Allocators'!$B$15:$W$15, 0),FALSE)*$E151)</f>
        <v>0</v>
      </c>
      <c r="BE151" s="2186">
        <f>IF(ISERROR(VLOOKUP(VLOOKUP($A151, 'E4 TB Allocation Details'!$A$18:$L$214, MATCH("Misc ID", 'E4 TB Allocation Details'!$A$18:$L$18, 0),FALSE), 'E2 Allocators'!$B$15:$W$358, MATCH('O5 Details by Class &amp; Accounts'!BE$18, 'E2 Allocators'!$B$15:$W$15, 0),FALSE)*$E151), 0, VLOOKUP(VLOOKUP($A151, 'E4 TB Allocation Details'!$A$18:$L$214, MATCH("Misc ID", 'E4 TB Allocation Details'!$A$18:$L$18, 0),FALSE), 'E2 Allocators'!$B$15:$W$358, MATCH('O5 Details by Class &amp; Accounts'!BE$18, 'E2 Allocators'!$B$15:$W$15, 0),FALSE)*$E151)</f>
        <v>0</v>
      </c>
      <c r="BF151" s="2186">
        <f>IF(ISERROR(VLOOKUP(VLOOKUP($A151, 'E4 TB Allocation Details'!$A$18:$L$214, MATCH("Misc ID", 'E4 TB Allocation Details'!$A$18:$L$18, 0),FALSE), 'E2 Allocators'!$B$15:$W$358, MATCH('O5 Details by Class &amp; Accounts'!BF$18, 'E2 Allocators'!$B$15:$W$15, 0),FALSE)*$E151), 0, VLOOKUP(VLOOKUP($A151, 'E4 TB Allocation Details'!$A$18:$L$214, MATCH("Misc ID", 'E4 TB Allocation Details'!$A$18:$L$18, 0),FALSE), 'E2 Allocators'!$B$15:$W$358, MATCH('O5 Details by Class &amp; Accounts'!BF$18, 'E2 Allocators'!$B$15:$W$15, 0),FALSE)*$E151)</f>
        <v>0</v>
      </c>
      <c r="BG151" s="2186">
        <f>IF(ISERROR(VLOOKUP(VLOOKUP($A151, 'E4 TB Allocation Details'!$A$18:$L$214, MATCH("Misc ID", 'E4 TB Allocation Details'!$A$18:$L$18, 0),FALSE), 'E2 Allocators'!$B$15:$W$358, MATCH('O5 Details by Class &amp; Accounts'!BG$18, 'E2 Allocators'!$B$15:$W$15, 0),FALSE)*$E151), 0, VLOOKUP(VLOOKUP($A151, 'E4 TB Allocation Details'!$A$18:$L$214, MATCH("Misc ID", 'E4 TB Allocation Details'!$A$18:$L$18, 0),FALSE), 'E2 Allocators'!$B$15:$W$358, MATCH('O5 Details by Class &amp; Accounts'!BG$18, 'E2 Allocators'!$B$15:$W$15, 0),FALSE)*$E151)</f>
        <v>0</v>
      </c>
      <c r="BH151" s="2186">
        <f>IF(ISERROR(VLOOKUP(VLOOKUP($A151, 'E4 TB Allocation Details'!$A$18:$L$214, MATCH("Misc ID", 'E4 TB Allocation Details'!$A$18:$L$18, 0),FALSE), 'E2 Allocators'!$B$15:$W$358, MATCH('O5 Details by Class &amp; Accounts'!BH$18, 'E2 Allocators'!$B$15:$W$15, 0),FALSE)*$E151), 0, VLOOKUP(VLOOKUP($A151, 'E4 TB Allocation Details'!$A$18:$L$214, MATCH("Misc ID", 'E4 TB Allocation Details'!$A$18:$L$18, 0),FALSE), 'E2 Allocators'!$B$15:$W$358, MATCH('O5 Details by Class &amp; Accounts'!BH$18, 'E2 Allocators'!$B$15:$W$15, 0),FALSE)*$E151)</f>
        <v>0</v>
      </c>
      <c r="BI151" s="2186">
        <f>IF(ISERROR(VLOOKUP(VLOOKUP($A151, 'E4 TB Allocation Details'!$A$18:$L$214, MATCH("Misc ID", 'E4 TB Allocation Details'!$A$18:$L$18, 0),FALSE), 'E2 Allocators'!$B$15:$W$358, MATCH('O5 Details by Class &amp; Accounts'!BI$18, 'E2 Allocators'!$B$15:$W$15, 0),FALSE)*$E151), 0, VLOOKUP(VLOOKUP($A151, 'E4 TB Allocation Details'!$A$18:$L$214, MATCH("Misc ID", 'E4 TB Allocation Details'!$A$18:$L$18, 0),FALSE), 'E2 Allocators'!$B$15:$W$358, MATCH('O5 Details by Class &amp; Accounts'!BI$18, 'E2 Allocators'!$B$15:$W$15, 0),FALSE)*$E151)</f>
        <v>0</v>
      </c>
      <c r="BJ151" s="2186">
        <f>IF(ISERROR(VLOOKUP(VLOOKUP($A151, 'E4 TB Allocation Details'!$A$18:$L$214, MATCH("Misc ID", 'E4 TB Allocation Details'!$A$18:$L$18, 0),FALSE), 'E2 Allocators'!$B$15:$W$358, MATCH('O5 Details by Class &amp; Accounts'!BJ$18, 'E2 Allocators'!$B$15:$W$15, 0),FALSE)*$E151), 0, VLOOKUP(VLOOKUP($A151, 'E4 TB Allocation Details'!$A$18:$L$214, MATCH("Misc ID", 'E4 TB Allocation Details'!$A$18:$L$18, 0),FALSE), 'E2 Allocators'!$B$15:$W$358, MATCH('O5 Details by Class &amp; Accounts'!BJ$18, 'E2 Allocators'!$B$15:$W$15, 0),FALSE)*$E151)</f>
        <v>0</v>
      </c>
      <c r="BK151" s="2186">
        <f>IF(ISERROR(VLOOKUP(VLOOKUP($A151, 'E4 TB Allocation Details'!$A$18:$L$214, MATCH("Misc ID", 'E4 TB Allocation Details'!$A$18:$L$18, 0),FALSE), 'E2 Allocators'!$B$15:$W$358, MATCH('O5 Details by Class &amp; Accounts'!BK$18, 'E2 Allocators'!$B$15:$W$15, 0),FALSE)*$E151), 0, VLOOKUP(VLOOKUP($A151, 'E4 TB Allocation Details'!$A$18:$L$214, MATCH("Misc ID", 'E4 TB Allocation Details'!$A$18:$L$18, 0),FALSE), 'E2 Allocators'!$B$15:$W$358, MATCH('O5 Details by Class &amp; Accounts'!BK$18, 'E2 Allocators'!$B$15:$W$15, 0),FALSE)*$E151)</f>
        <v>0</v>
      </c>
      <c r="BL151" s="2186">
        <f>IF(ISERROR(VLOOKUP(VLOOKUP($A151, 'E4 TB Allocation Details'!$A$18:$L$214, MATCH("Misc ID", 'E4 TB Allocation Details'!$A$18:$L$18, 0),FALSE), 'E2 Allocators'!$B$15:$W$358, MATCH('O5 Details by Class &amp; Accounts'!BL$18, 'E2 Allocators'!$B$15:$W$15, 0),FALSE)*$E151), 0, VLOOKUP(VLOOKUP($A151, 'E4 TB Allocation Details'!$A$18:$L$214, MATCH("Misc ID", 'E4 TB Allocation Details'!$A$18:$L$18, 0),FALSE), 'E2 Allocators'!$B$15:$W$358, MATCH('O5 Details by Class &amp; Accounts'!BL$18, 'E2 Allocators'!$B$15:$W$15, 0),FALSE)*$E151)</f>
        <v>0</v>
      </c>
      <c r="BM151" s="2186">
        <f>IF(ISERROR(VLOOKUP(VLOOKUP($A151, 'E4 TB Allocation Details'!$A$18:$L$214, MATCH("Misc ID", 'E4 TB Allocation Details'!$A$18:$L$18, 0),FALSE), 'E2 Allocators'!$B$15:$W$358, MATCH('O5 Details by Class &amp; Accounts'!BM$18, 'E2 Allocators'!$B$15:$W$15, 0),FALSE)*$E151), 0, VLOOKUP(VLOOKUP($A151, 'E4 TB Allocation Details'!$A$18:$L$214, MATCH("Misc ID", 'E4 TB Allocation Details'!$A$18:$L$18, 0),FALSE), 'E2 Allocators'!$B$15:$W$358, MATCH('O5 Details by Class &amp; Accounts'!BM$18, 'E2 Allocators'!$B$15:$W$15, 0),FALSE)*$E151)</f>
        <v>0</v>
      </c>
      <c r="BN151" s="2186">
        <f>IF(ISERROR(VLOOKUP(VLOOKUP($A151, 'E4 TB Allocation Details'!$A$18:$L$214, MATCH("Misc ID", 'E4 TB Allocation Details'!$A$18:$L$18, 0),FALSE), 'E2 Allocators'!$B$15:$W$358, MATCH('O5 Details by Class &amp; Accounts'!BN$18, 'E2 Allocators'!$B$15:$W$15, 0),FALSE)*$E151), 0, VLOOKUP(VLOOKUP($A151, 'E4 TB Allocation Details'!$A$18:$L$214, MATCH("Misc ID", 'E4 TB Allocation Details'!$A$18:$L$18, 0),FALSE), 'E2 Allocators'!$B$15:$W$358, MATCH('O5 Details by Class &amp; Accounts'!BN$18, 'E2 Allocators'!$B$15:$W$15, 0),FALSE)*$E151)</f>
        <v>0</v>
      </c>
      <c r="BO151" s="2186">
        <f>IF(ISERROR(VLOOKUP(VLOOKUP($A151, 'E4 TB Allocation Details'!$A$18:$L$214, MATCH("Misc ID", 'E4 TB Allocation Details'!$A$18:$L$18, 0),FALSE), 'E2 Allocators'!$B$15:$W$358, MATCH('O5 Details by Class &amp; Accounts'!BO$18, 'E2 Allocators'!$B$15:$W$15, 0),FALSE)*$E151), 0, VLOOKUP(VLOOKUP($A151, 'E4 TB Allocation Details'!$A$18:$L$214, MATCH("Misc ID", 'E4 TB Allocation Details'!$A$18:$L$18, 0),FALSE), 'E2 Allocators'!$B$15:$W$358, MATCH('O5 Details by Class &amp; Accounts'!BO$18, 'E2 Allocators'!$B$15:$W$15, 0),FALSE)*$E151)</f>
        <v>0</v>
      </c>
      <c r="BP151" s="2186">
        <f>IF(ISERROR(VLOOKUP(VLOOKUP($A151, 'E4 TB Allocation Details'!$A$18:$L$214, MATCH("Misc ID", 'E4 TB Allocation Details'!$A$18:$L$18, 0),FALSE), 'E2 Allocators'!$B$15:$W$358, MATCH('O5 Details by Class &amp; Accounts'!BP$18, 'E2 Allocators'!$B$15:$W$15, 0),FALSE)*$E151), 0, VLOOKUP(VLOOKUP($A151, 'E4 TB Allocation Details'!$A$18:$L$214, MATCH("Misc ID", 'E4 TB Allocation Details'!$A$18:$L$18, 0),FALSE), 'E2 Allocators'!$B$15:$W$358, MATCH('O5 Details by Class &amp; Accounts'!BP$18, 'E2 Allocators'!$B$15:$W$15, 0),FALSE)*$E151)</f>
        <v>0</v>
      </c>
      <c r="BQ151" s="2186">
        <f>IF(ISERROR(VLOOKUP(VLOOKUP($A151, 'E4 TB Allocation Details'!$A$18:$L$214, MATCH("Misc ID", 'E4 TB Allocation Details'!$A$18:$L$18, 0),FALSE), 'E2 Allocators'!$B$15:$W$358, MATCH('O5 Details by Class &amp; Accounts'!BQ$18, 'E2 Allocators'!$B$15:$W$15, 0),FALSE)*$E151), 0, VLOOKUP(VLOOKUP($A151, 'E4 TB Allocation Details'!$A$18:$L$214, MATCH("Misc ID", 'E4 TB Allocation Details'!$A$18:$L$18, 0),FALSE), 'E2 Allocators'!$B$15:$W$358, MATCH('O5 Details by Class &amp; Accounts'!BQ$18, 'E2 Allocators'!$B$15:$W$15, 0),FALSE)*$E151)</f>
        <v>0</v>
      </c>
      <c r="BR151" s="2186">
        <f>IF(ISERROR(VLOOKUP(VLOOKUP($A151, 'E4 TB Allocation Details'!$A$18:$L$214, MATCH("Misc ID", 'E4 TB Allocation Details'!$A$18:$L$18, 0),FALSE), 'E2 Allocators'!$B$15:$W$358, MATCH('O5 Details by Class &amp; Accounts'!BR$18, 'E2 Allocators'!$B$15:$W$15, 0),FALSE)*$E151), 0, VLOOKUP(VLOOKUP($A151, 'E4 TB Allocation Details'!$A$18:$L$214, MATCH("Misc ID", 'E4 TB Allocation Details'!$A$18:$L$18, 0),FALSE), 'E2 Allocators'!$B$15:$W$358, MATCH('O5 Details by Class &amp; Accounts'!BR$18, 'E2 Allocators'!$B$15:$W$15, 0),FALSE)*$E151)</f>
        <v>0</v>
      </c>
      <c r="BS151" s="2186">
        <f t="shared" si="41"/>
        <v>0</v>
      </c>
      <c r="BT151" s="2186">
        <f>IF(ISERROR(VLOOKUP(VLOOKUP($A151, 'E4 TB Allocation Details'!$A$18:$L$214, MATCH("A &amp; G ID", 'E4 TB Allocation Details'!$A$18:$L$18, 0),FALSE), 'E2 Allocators'!$B$15:$W$358, MATCH('O5 Details by Class &amp; Accounts'!BT$18, 'E2 Allocators'!$B$15:$W$15, 0),FALSE)*$E151), 0, VLOOKUP(VLOOKUP($A151, 'E4 TB Allocation Details'!$A$18:$L$214, MATCH("A &amp; G ID", 'E4 TB Allocation Details'!$A$18:$L$18, 0),FALSE), 'E2 Allocators'!$B$15:$W$358, MATCH('O5 Details by Class &amp; Accounts'!BT$18, 'E2 Allocators'!$B$15:$W$15, 0),FALSE)*$E151)</f>
        <v>0</v>
      </c>
      <c r="BU151" s="2186">
        <f>IF(ISERROR(VLOOKUP(VLOOKUP($A151, 'E4 TB Allocation Details'!$A$18:$L$214, MATCH("A &amp; G ID", 'E4 TB Allocation Details'!$A$18:$L$18, 0),FALSE), 'E2 Allocators'!$B$15:$W$358, MATCH('O5 Details by Class &amp; Accounts'!BU$18, 'E2 Allocators'!$B$15:$W$15, 0),FALSE)*$E151), 0, VLOOKUP(VLOOKUP($A151, 'E4 TB Allocation Details'!$A$18:$L$214, MATCH("A &amp; G ID", 'E4 TB Allocation Details'!$A$18:$L$18, 0),FALSE), 'E2 Allocators'!$B$15:$W$358, MATCH('O5 Details by Class &amp; Accounts'!BU$18, 'E2 Allocators'!$B$15:$W$15, 0),FALSE)*$E151)</f>
        <v>0</v>
      </c>
      <c r="BV151" s="2186">
        <f>IF(ISERROR(VLOOKUP(VLOOKUP($A151, 'E4 TB Allocation Details'!$A$18:$L$214, MATCH("A &amp; G ID", 'E4 TB Allocation Details'!$A$18:$L$18, 0),FALSE), 'E2 Allocators'!$B$15:$W$358, MATCH('O5 Details by Class &amp; Accounts'!BV$18, 'E2 Allocators'!$B$15:$W$15, 0),FALSE)*$E151), 0, VLOOKUP(VLOOKUP($A151, 'E4 TB Allocation Details'!$A$18:$L$214, MATCH("A &amp; G ID", 'E4 TB Allocation Details'!$A$18:$L$18, 0),FALSE), 'E2 Allocators'!$B$15:$W$358, MATCH('O5 Details by Class &amp; Accounts'!BV$18, 'E2 Allocators'!$B$15:$W$15, 0),FALSE)*$E151)</f>
        <v>0</v>
      </c>
      <c r="BW151" s="2186">
        <f>IF(ISERROR(VLOOKUP(VLOOKUP($A151, 'E4 TB Allocation Details'!$A$18:$L$214, MATCH("A &amp; G ID", 'E4 TB Allocation Details'!$A$18:$L$18, 0),FALSE), 'E2 Allocators'!$B$15:$W$358, MATCH('O5 Details by Class &amp; Accounts'!BW$18, 'E2 Allocators'!$B$15:$W$15, 0),FALSE)*$E151), 0, VLOOKUP(VLOOKUP($A151, 'E4 TB Allocation Details'!$A$18:$L$214, MATCH("A &amp; G ID", 'E4 TB Allocation Details'!$A$18:$L$18, 0),FALSE), 'E2 Allocators'!$B$15:$W$358, MATCH('O5 Details by Class &amp; Accounts'!BW$18, 'E2 Allocators'!$B$15:$W$15, 0),FALSE)*$E151)</f>
        <v>0</v>
      </c>
      <c r="BX151" s="2186">
        <f>IF(ISERROR(VLOOKUP(VLOOKUP($A151, 'E4 TB Allocation Details'!$A$18:$L$214, MATCH("A &amp; G ID", 'E4 TB Allocation Details'!$A$18:$L$18, 0),FALSE), 'E2 Allocators'!$B$15:$W$358, MATCH('O5 Details by Class &amp; Accounts'!BX$18, 'E2 Allocators'!$B$15:$W$15, 0),FALSE)*$E151), 0, VLOOKUP(VLOOKUP($A151, 'E4 TB Allocation Details'!$A$18:$L$214, MATCH("A &amp; G ID", 'E4 TB Allocation Details'!$A$18:$L$18, 0),FALSE), 'E2 Allocators'!$B$15:$W$358, MATCH('O5 Details by Class &amp; Accounts'!BX$18, 'E2 Allocators'!$B$15:$W$15, 0),FALSE)*$E151)</f>
        <v>0</v>
      </c>
      <c r="BY151" s="2186">
        <f>IF(ISERROR(VLOOKUP(VLOOKUP($A151, 'E4 TB Allocation Details'!$A$18:$L$214, MATCH("A &amp; G ID", 'E4 TB Allocation Details'!$A$18:$L$18, 0),FALSE), 'E2 Allocators'!$B$15:$W$358, MATCH('O5 Details by Class &amp; Accounts'!BY$18, 'E2 Allocators'!$B$15:$W$15, 0),FALSE)*$E151), 0, VLOOKUP(VLOOKUP($A151, 'E4 TB Allocation Details'!$A$18:$L$214, MATCH("A &amp; G ID", 'E4 TB Allocation Details'!$A$18:$L$18, 0),FALSE), 'E2 Allocators'!$B$15:$W$358, MATCH('O5 Details by Class &amp; Accounts'!BY$18, 'E2 Allocators'!$B$15:$W$15, 0),FALSE)*$E151)</f>
        <v>0</v>
      </c>
      <c r="BZ151" s="2186">
        <f>IF(ISERROR(VLOOKUP(VLOOKUP($A151, 'E4 TB Allocation Details'!$A$18:$L$214, MATCH("A &amp; G ID", 'E4 TB Allocation Details'!$A$18:$L$18, 0),FALSE), 'E2 Allocators'!$B$15:$W$358, MATCH('O5 Details by Class &amp; Accounts'!BZ$18, 'E2 Allocators'!$B$15:$W$15, 0),FALSE)*$E151), 0, VLOOKUP(VLOOKUP($A151, 'E4 TB Allocation Details'!$A$18:$L$214, MATCH("A &amp; G ID", 'E4 TB Allocation Details'!$A$18:$L$18, 0),FALSE), 'E2 Allocators'!$B$15:$W$358, MATCH('O5 Details by Class &amp; Accounts'!BZ$18, 'E2 Allocators'!$B$15:$W$15, 0),FALSE)*$E151)</f>
        <v>0</v>
      </c>
      <c r="CA151" s="2186">
        <f>IF(ISERROR(VLOOKUP(VLOOKUP($A151, 'E4 TB Allocation Details'!$A$18:$L$214, MATCH("A &amp; G ID", 'E4 TB Allocation Details'!$A$18:$L$18, 0),FALSE), 'E2 Allocators'!$B$15:$W$358, MATCH('O5 Details by Class &amp; Accounts'!CA$18, 'E2 Allocators'!$B$15:$W$15, 0),FALSE)*$E151), 0, VLOOKUP(VLOOKUP($A151, 'E4 TB Allocation Details'!$A$18:$L$214, MATCH("A &amp; G ID", 'E4 TB Allocation Details'!$A$18:$L$18, 0),FALSE), 'E2 Allocators'!$B$15:$W$358, MATCH('O5 Details by Class &amp; Accounts'!CA$18, 'E2 Allocators'!$B$15:$W$15, 0),FALSE)*$E151)</f>
        <v>0</v>
      </c>
      <c r="CB151" s="2186">
        <f>IF(ISERROR(VLOOKUP(VLOOKUP($A151, 'E4 TB Allocation Details'!$A$18:$L$214, MATCH("A &amp; G ID", 'E4 TB Allocation Details'!$A$18:$L$18, 0),FALSE), 'E2 Allocators'!$B$15:$W$358, MATCH('O5 Details by Class &amp; Accounts'!CB$18, 'E2 Allocators'!$B$15:$W$15, 0),FALSE)*$E151), 0, VLOOKUP(VLOOKUP($A151, 'E4 TB Allocation Details'!$A$18:$L$214, MATCH("A &amp; G ID", 'E4 TB Allocation Details'!$A$18:$L$18, 0),FALSE), 'E2 Allocators'!$B$15:$W$358, MATCH('O5 Details by Class &amp; Accounts'!CB$18, 'E2 Allocators'!$B$15:$W$15, 0),FALSE)*$E151)</f>
        <v>0</v>
      </c>
      <c r="CC151" s="2186">
        <f>IF(ISERROR(VLOOKUP(VLOOKUP($A151, 'E4 TB Allocation Details'!$A$18:$L$214, MATCH("A &amp; G ID", 'E4 TB Allocation Details'!$A$18:$L$18, 0),FALSE), 'E2 Allocators'!$B$15:$W$358, MATCH('O5 Details by Class &amp; Accounts'!CC$18, 'E2 Allocators'!$B$15:$W$15, 0),FALSE)*$E151), 0, VLOOKUP(VLOOKUP($A151, 'E4 TB Allocation Details'!$A$18:$L$214, MATCH("A &amp; G ID", 'E4 TB Allocation Details'!$A$18:$L$18, 0),FALSE), 'E2 Allocators'!$B$15:$W$358, MATCH('O5 Details by Class &amp; Accounts'!CC$18, 'E2 Allocators'!$B$15:$W$15, 0),FALSE)*$E151)</f>
        <v>0</v>
      </c>
      <c r="CD151" s="2186">
        <f>IF(ISERROR(VLOOKUP(VLOOKUP($A151, 'E4 TB Allocation Details'!$A$18:$L$214, MATCH("A &amp; G ID", 'E4 TB Allocation Details'!$A$18:$L$18, 0),FALSE), 'E2 Allocators'!$B$15:$W$358, MATCH('O5 Details by Class &amp; Accounts'!CD$18, 'E2 Allocators'!$B$15:$W$15, 0),FALSE)*$E151), 0, VLOOKUP(VLOOKUP($A151, 'E4 TB Allocation Details'!$A$18:$L$214, MATCH("A &amp; G ID", 'E4 TB Allocation Details'!$A$18:$L$18, 0),FALSE), 'E2 Allocators'!$B$15:$W$358, MATCH('O5 Details by Class &amp; Accounts'!CD$18, 'E2 Allocators'!$B$15:$W$15, 0),FALSE)*$E151)</f>
        <v>0</v>
      </c>
      <c r="CE151" s="2186">
        <f>IF(ISERROR(VLOOKUP(VLOOKUP($A151, 'E4 TB Allocation Details'!$A$18:$L$214, MATCH("A &amp; G ID", 'E4 TB Allocation Details'!$A$18:$L$18, 0),FALSE), 'E2 Allocators'!$B$15:$W$358, MATCH('O5 Details by Class &amp; Accounts'!CE$18, 'E2 Allocators'!$B$15:$W$15, 0),FALSE)*$E151), 0, VLOOKUP(VLOOKUP($A151, 'E4 TB Allocation Details'!$A$18:$L$214, MATCH("A &amp; G ID", 'E4 TB Allocation Details'!$A$18:$L$18, 0),FALSE), 'E2 Allocators'!$B$15:$W$358, MATCH('O5 Details by Class &amp; Accounts'!CE$18, 'E2 Allocators'!$B$15:$W$15, 0),FALSE)*$E151)</f>
        <v>0</v>
      </c>
      <c r="CF151" s="2186">
        <f>IF(ISERROR(VLOOKUP(VLOOKUP($A151, 'E4 TB Allocation Details'!$A$18:$L$214, MATCH("A &amp; G ID", 'E4 TB Allocation Details'!$A$18:$L$18, 0),FALSE), 'E2 Allocators'!$B$15:$W$358, MATCH('O5 Details by Class &amp; Accounts'!CF$18, 'E2 Allocators'!$B$15:$W$15, 0),FALSE)*$E151), 0, VLOOKUP(VLOOKUP($A151, 'E4 TB Allocation Details'!$A$18:$L$214, MATCH("A &amp; G ID", 'E4 TB Allocation Details'!$A$18:$L$18, 0),FALSE), 'E2 Allocators'!$B$15:$W$358, MATCH('O5 Details by Class &amp; Accounts'!CF$18, 'E2 Allocators'!$B$15:$W$15, 0),FALSE)*$E151)</f>
        <v>0</v>
      </c>
      <c r="CG151" s="2186">
        <f>IF(ISERROR(VLOOKUP(VLOOKUP($A151, 'E4 TB Allocation Details'!$A$18:$L$214, MATCH("A &amp; G ID", 'E4 TB Allocation Details'!$A$18:$L$18, 0),FALSE), 'E2 Allocators'!$B$15:$W$358, MATCH('O5 Details by Class &amp; Accounts'!CG$18, 'E2 Allocators'!$B$15:$W$15, 0),FALSE)*$E151), 0, VLOOKUP(VLOOKUP($A151, 'E4 TB Allocation Details'!$A$18:$L$214, MATCH("A &amp; G ID", 'E4 TB Allocation Details'!$A$18:$L$18, 0),FALSE), 'E2 Allocators'!$B$15:$W$358, MATCH('O5 Details by Class &amp; Accounts'!CG$18, 'E2 Allocators'!$B$15:$W$15, 0),FALSE)*$E151)</f>
        <v>0</v>
      </c>
      <c r="CH151" s="2186">
        <f>IF(ISERROR(VLOOKUP(VLOOKUP($A151, 'E4 TB Allocation Details'!$A$18:$L$214, MATCH("A &amp; G ID", 'E4 TB Allocation Details'!$A$18:$L$18, 0),FALSE), 'E2 Allocators'!$B$15:$W$358, MATCH('O5 Details by Class &amp; Accounts'!CH$18, 'E2 Allocators'!$B$15:$W$15, 0),FALSE)*$E151), 0, VLOOKUP(VLOOKUP($A151, 'E4 TB Allocation Details'!$A$18:$L$214, MATCH("A &amp; G ID", 'E4 TB Allocation Details'!$A$18:$L$18, 0),FALSE), 'E2 Allocators'!$B$15:$W$358, MATCH('O5 Details by Class &amp; Accounts'!CH$18, 'E2 Allocators'!$B$15:$W$15, 0),FALSE)*$E151)</f>
        <v>0</v>
      </c>
      <c r="CI151" s="2186">
        <f>IF(ISERROR(VLOOKUP(VLOOKUP($A151, 'E4 TB Allocation Details'!$A$18:$L$214, MATCH("A &amp; G ID", 'E4 TB Allocation Details'!$A$18:$L$18, 0),FALSE), 'E2 Allocators'!$B$15:$W$358, MATCH('O5 Details by Class &amp; Accounts'!CI$18, 'E2 Allocators'!$B$15:$W$15, 0),FALSE)*$E151), 0, VLOOKUP(VLOOKUP($A151, 'E4 TB Allocation Details'!$A$18:$L$214, MATCH("A &amp; G ID", 'E4 TB Allocation Details'!$A$18:$L$18, 0),FALSE), 'E2 Allocators'!$B$15:$W$358, MATCH('O5 Details by Class &amp; Accounts'!CI$18, 'E2 Allocators'!$B$15:$W$15, 0),FALSE)*$E151)</f>
        <v>0</v>
      </c>
      <c r="CJ151" s="2186">
        <f>IF(ISERROR(VLOOKUP(VLOOKUP($A151, 'E4 TB Allocation Details'!$A$18:$L$214, MATCH("A &amp; G ID", 'E4 TB Allocation Details'!$A$18:$L$18, 0),FALSE), 'E2 Allocators'!$B$15:$W$358, MATCH('O5 Details by Class &amp; Accounts'!CJ$18, 'E2 Allocators'!$B$15:$W$15, 0),FALSE)*$E151), 0, VLOOKUP(VLOOKUP($A151, 'E4 TB Allocation Details'!$A$18:$L$214, MATCH("A &amp; G ID", 'E4 TB Allocation Details'!$A$18:$L$18, 0),FALSE), 'E2 Allocators'!$B$15:$W$358, MATCH('O5 Details by Class &amp; Accounts'!CJ$18, 'E2 Allocators'!$B$15:$W$15, 0),FALSE)*$E151)</f>
        <v>0</v>
      </c>
      <c r="CK151" s="2186">
        <f>IF(ISERROR(VLOOKUP(VLOOKUP($A151, 'E4 TB Allocation Details'!$A$18:$L$214, MATCH("A &amp; G ID", 'E4 TB Allocation Details'!$A$18:$L$18, 0),FALSE), 'E2 Allocators'!$B$15:$W$358, MATCH('O5 Details by Class &amp; Accounts'!CK$18, 'E2 Allocators'!$B$15:$W$15, 0),FALSE)*$E151), 0, VLOOKUP(VLOOKUP($A151, 'E4 TB Allocation Details'!$A$18:$L$214, MATCH("A &amp; G ID", 'E4 TB Allocation Details'!$A$18:$L$18, 0),FALSE), 'E2 Allocators'!$B$15:$W$358, MATCH('O5 Details by Class &amp; Accounts'!CK$18, 'E2 Allocators'!$B$15:$W$15, 0),FALSE)*$E151)</f>
        <v>0</v>
      </c>
      <c r="CL151" s="2186">
        <f>IF(ISERROR(VLOOKUP(VLOOKUP($A151, 'E4 TB Allocation Details'!$A$18:$L$214, MATCH("A &amp; G ID", 'E4 TB Allocation Details'!$A$18:$L$18, 0),FALSE), 'E2 Allocators'!$B$15:$W$358, MATCH('O5 Details by Class &amp; Accounts'!CL$18, 'E2 Allocators'!$B$15:$W$15, 0),FALSE)*$E151), 0, VLOOKUP(VLOOKUP($A151, 'E4 TB Allocation Details'!$A$18:$L$214, MATCH("A &amp; G ID", 'E4 TB Allocation Details'!$A$18:$L$18, 0),FALSE), 'E2 Allocators'!$B$15:$W$358, MATCH('O5 Details by Class &amp; Accounts'!CL$18, 'E2 Allocators'!$B$15:$W$15, 0),FALSE)*$E151)</f>
        <v>0</v>
      </c>
      <c r="CM151" s="2186">
        <f>IF(ISERROR(VLOOKUP(VLOOKUP($A151, 'E4 TB Allocation Details'!$A$18:$L$214, MATCH("A &amp; G ID", 'E4 TB Allocation Details'!$A$18:$L$18, 0),FALSE), 'E2 Allocators'!$B$15:$W$358, MATCH('O5 Details by Class &amp; Accounts'!CM$18, 'E2 Allocators'!$B$15:$W$15, 0),FALSE)*$E151), 0, VLOOKUP(VLOOKUP($A151, 'E4 TB Allocation Details'!$A$18:$L$214, MATCH("A &amp; G ID", 'E4 TB Allocation Details'!$A$18:$L$18, 0),FALSE), 'E2 Allocators'!$B$15:$W$358, MATCH('O5 Details by Class &amp; Accounts'!CM$18, 'E2 Allocators'!$B$15:$W$15, 0),FALSE)*$E151)</f>
        <v>0</v>
      </c>
      <c r="CN151" s="2186">
        <f t="shared" si="42"/>
        <v>0</v>
      </c>
      <c r="CO151" s="2187">
        <f t="shared" si="43"/>
        <v>-2.1827872842550278E-11</v>
      </c>
      <c r="CQ151" s="1625" t="s">
        <v>504</v>
      </c>
    </row>
    <row r="152" spans="1:95" s="54" customFormat="1" ht="12.75" x14ac:dyDescent="0.2">
      <c r="A152" s="1838">
        <v>5096</v>
      </c>
      <c r="B152" s="1807" t="s">
        <v>1406</v>
      </c>
      <c r="C152" s="2184">
        <f>IF(ISERROR(VLOOKUP($A152,'I3 TB Data'!$A$19:$H$483,MATCH('O5 Details by Class &amp; Accounts'!$C$18, 'I3 TB Data'!$A$19:$H$19,0),0)), 0, VLOOKUP($A152,'I3 TB Data'!$A$19:$H$483,MATCH('O5 Details by Class &amp; Accounts'!$C$18,'I3 TB Data'!$A$19:$H$19,0),0))</f>
        <v>0</v>
      </c>
      <c r="D152" s="2185"/>
      <c r="E152" s="2184">
        <f t="shared" si="44"/>
        <v>0</v>
      </c>
      <c r="F152" s="2186">
        <f>IF(ISERROR(VLOOKUP($A152, 'E1 Categorization'!A33:E124, MATCH("Customer Component", 'E1 Categorization'!$A$33:$E$33,0), 0)), 0, IF(VLOOKUP($A152, 'E1 Categorization'!A33:E124, MATCH("Customer Component", 'E1 Categorization'!$A$33:$E$33,0), 0)=0, 'O5 Details by Class &amp; Accounts'!$E152, IF(AND(VLOOKUP($A152, 'E1 Categorization'!A33:E124, MATCH("Customer Component", 'E1 Categorization'!$A$33:$E$33,0), 0) &gt;0, VLOOKUP($A152, 'E1 Categorization'!A33:E124, MATCH("Customer Component", 'E1 Categorization'!$A$33:$E$33,0), 0)&lt;1), 'O5 Details by Class &amp; Accounts'!$E152*(1-VLOOKUP($A152, 'E1 Categorization'!A33:E124, MATCH("Customer Component", 'E1 Categorization'!$A$33:$E$33,0), 0)), 0)))</f>
        <v>0</v>
      </c>
      <c r="G152" s="2186">
        <f>IF(ISERROR(VLOOKUP($A152, 'E1 Categorization'!A33:E124, MATCH("Customer Component", 'E1 Categorization'!$A$33:$E$33,0), 0)),0, IF(VLOOKUP($A152, 'E1 Categorization'!A33:E124, MATCH("Customer Component", 'E1 Categorization'!$A$33:$E$33,0), 0)=0, 0, IF(AND(VLOOKUP($A152, 'E1 Categorization'!A33:E124, MATCH("Customer Component", 'E1 Categorization'!$A$33:$E$33,0), 0) &gt;0, VLOOKUP($A152, 'E1 Categorization'!A33:E124, MATCH("Customer Component", 'E1 Categorization'!$A$33:$E$33,0), 0)&lt;1), 'O5 Details by Class &amp; Accounts'!$E152*(VLOOKUP($A152, 'E1 Categorization'!A33:E124, MATCH("Customer Component", 'E1 Categorization'!$A$33:$E$33,0), 0)), 'O5 Details by Class &amp; Accounts'!$E152)))</f>
        <v>0</v>
      </c>
      <c r="H152" s="2186">
        <f t="shared" si="38"/>
        <v>0</v>
      </c>
      <c r="I152" s="2186">
        <f>IF(ISERROR(VLOOKUP(VLOOKUP($A152, 'E4 TB Allocation Details'!$A$18:$L$214, MATCH("Demand ID", 'E4 TB Allocation Details'!$A$18:$L$18, 0),FALSE), 'E2 Allocators'!$B$15:$W$358, MATCH('O5 Details by Class &amp; Accounts'!I$18, 'E2 Allocators'!$B$15:$W$15, 0),FALSE)*$F152), 0, VLOOKUP(VLOOKUP($A152, 'E4 TB Allocation Details'!$A$18:$L$214, MATCH("Demand ID", 'E4 TB Allocation Details'!$A$18:$L$18, 0),FALSE), 'E2 Allocators'!$B$15:$W$358, MATCH('O5 Details by Class &amp; Accounts'!I$18, 'E2 Allocators'!$B$15:$W$15, 0),FALSE)*$F152)</f>
        <v>0</v>
      </c>
      <c r="J152" s="2186">
        <f>IF(ISERROR(VLOOKUP(VLOOKUP($A152, 'E4 TB Allocation Details'!$A$18:$L$214, MATCH("Demand ID", 'E4 TB Allocation Details'!$A$18:$L$18, 0),FALSE), 'E2 Allocators'!$B$15:$W$358, MATCH('O5 Details by Class &amp; Accounts'!J$18, 'E2 Allocators'!$B$15:$W$15, 0),FALSE)*$F152), 0, VLOOKUP(VLOOKUP($A152, 'E4 TB Allocation Details'!$A$18:$L$214, MATCH("Demand ID", 'E4 TB Allocation Details'!$A$18:$L$18, 0),FALSE), 'E2 Allocators'!$B$15:$W$358, MATCH('O5 Details by Class &amp; Accounts'!J$18, 'E2 Allocators'!$B$15:$W$15, 0),FALSE)*$F152)</f>
        <v>0</v>
      </c>
      <c r="K152" s="2186">
        <f>IF(ISERROR(VLOOKUP(VLOOKUP($A152, 'E4 TB Allocation Details'!$A$18:$L$214, MATCH("Demand ID", 'E4 TB Allocation Details'!$A$18:$L$18, 0),FALSE), 'E2 Allocators'!$B$15:$W$358, MATCH('O5 Details by Class &amp; Accounts'!K$18, 'E2 Allocators'!$B$15:$W$15, 0),FALSE)*$F152), 0, VLOOKUP(VLOOKUP($A152, 'E4 TB Allocation Details'!$A$18:$L$214, MATCH("Demand ID", 'E4 TB Allocation Details'!$A$18:$L$18, 0),FALSE), 'E2 Allocators'!$B$15:$W$358, MATCH('O5 Details by Class &amp; Accounts'!K$18, 'E2 Allocators'!$B$15:$W$15, 0),FALSE)*$F152)</f>
        <v>0</v>
      </c>
      <c r="L152" s="2186">
        <f>IF(ISERROR(VLOOKUP(VLOOKUP($A152, 'E4 TB Allocation Details'!$A$18:$L$214, MATCH("Demand ID", 'E4 TB Allocation Details'!$A$18:$L$18, 0),FALSE), 'E2 Allocators'!$B$15:$W$358, MATCH('O5 Details by Class &amp; Accounts'!L$18, 'E2 Allocators'!$B$15:$W$15, 0),FALSE)*$F152), 0, VLOOKUP(VLOOKUP($A152, 'E4 TB Allocation Details'!$A$18:$L$214, MATCH("Demand ID", 'E4 TB Allocation Details'!$A$18:$L$18, 0),FALSE), 'E2 Allocators'!$B$15:$W$358, MATCH('O5 Details by Class &amp; Accounts'!L$18, 'E2 Allocators'!$B$15:$W$15, 0),FALSE)*$F152)</f>
        <v>0</v>
      </c>
      <c r="M152" s="2186">
        <f>IF(ISERROR(VLOOKUP(VLOOKUP($A152, 'E4 TB Allocation Details'!$A$18:$L$214, MATCH("Demand ID", 'E4 TB Allocation Details'!$A$18:$L$18, 0),FALSE), 'E2 Allocators'!$B$15:$W$358, MATCH('O5 Details by Class &amp; Accounts'!M$18, 'E2 Allocators'!$B$15:$W$15, 0),FALSE)*$F152), 0, VLOOKUP(VLOOKUP($A152, 'E4 TB Allocation Details'!$A$18:$L$214, MATCH("Demand ID", 'E4 TB Allocation Details'!$A$18:$L$18, 0),FALSE), 'E2 Allocators'!$B$15:$W$358, MATCH('O5 Details by Class &amp; Accounts'!M$18, 'E2 Allocators'!$B$15:$W$15, 0),FALSE)*$F152)</f>
        <v>0</v>
      </c>
      <c r="N152" s="2186">
        <f>IF(ISERROR(VLOOKUP(VLOOKUP($A152, 'E4 TB Allocation Details'!$A$18:$L$214, MATCH("Demand ID", 'E4 TB Allocation Details'!$A$18:$L$18, 0),FALSE), 'E2 Allocators'!$B$15:$W$358, MATCH('O5 Details by Class &amp; Accounts'!N$18, 'E2 Allocators'!$B$15:$W$15, 0),FALSE)*$F152), 0, VLOOKUP(VLOOKUP($A152, 'E4 TB Allocation Details'!$A$18:$L$214, MATCH("Demand ID", 'E4 TB Allocation Details'!$A$18:$L$18, 0),FALSE), 'E2 Allocators'!$B$15:$W$358, MATCH('O5 Details by Class &amp; Accounts'!N$18, 'E2 Allocators'!$B$15:$W$15, 0),FALSE)*$F152)</f>
        <v>0</v>
      </c>
      <c r="O152" s="2186">
        <f>IF(ISERROR(VLOOKUP(VLOOKUP($A152, 'E4 TB Allocation Details'!$A$18:$L$214, MATCH("Demand ID", 'E4 TB Allocation Details'!$A$18:$L$18, 0),FALSE), 'E2 Allocators'!$B$15:$W$358, MATCH('O5 Details by Class &amp; Accounts'!O$18, 'E2 Allocators'!$B$15:$W$15, 0),FALSE)*$F152), 0, VLOOKUP(VLOOKUP($A152, 'E4 TB Allocation Details'!$A$18:$L$214, MATCH("Demand ID", 'E4 TB Allocation Details'!$A$18:$L$18, 0),FALSE), 'E2 Allocators'!$B$15:$W$358, MATCH('O5 Details by Class &amp; Accounts'!O$18, 'E2 Allocators'!$B$15:$W$15, 0),FALSE)*$F152)</f>
        <v>0</v>
      </c>
      <c r="P152" s="2186">
        <f>IF(ISERROR(VLOOKUP(VLOOKUP($A152, 'E4 TB Allocation Details'!$A$18:$L$214, MATCH("Demand ID", 'E4 TB Allocation Details'!$A$18:$L$18, 0),FALSE), 'E2 Allocators'!$B$15:$W$358, MATCH('O5 Details by Class &amp; Accounts'!P$18, 'E2 Allocators'!$B$15:$W$15, 0),FALSE)*$F152), 0, VLOOKUP(VLOOKUP($A152, 'E4 TB Allocation Details'!$A$18:$L$214, MATCH("Demand ID", 'E4 TB Allocation Details'!$A$18:$L$18, 0),FALSE), 'E2 Allocators'!$B$15:$W$358, MATCH('O5 Details by Class &amp; Accounts'!P$18, 'E2 Allocators'!$B$15:$W$15, 0),FALSE)*$F152)</f>
        <v>0</v>
      </c>
      <c r="Q152" s="2186">
        <f>IF(ISERROR(VLOOKUP(VLOOKUP($A152, 'E4 TB Allocation Details'!$A$18:$L$214, MATCH("Demand ID", 'E4 TB Allocation Details'!$A$18:$L$18, 0),FALSE), 'E2 Allocators'!$B$15:$W$358, MATCH('O5 Details by Class &amp; Accounts'!Q$18, 'E2 Allocators'!$B$15:$W$15, 0),FALSE)*$F152), 0, VLOOKUP(VLOOKUP($A152, 'E4 TB Allocation Details'!$A$18:$L$214, MATCH("Demand ID", 'E4 TB Allocation Details'!$A$18:$L$18, 0),FALSE), 'E2 Allocators'!$B$15:$W$358, MATCH('O5 Details by Class &amp; Accounts'!Q$18, 'E2 Allocators'!$B$15:$W$15, 0),FALSE)*$F152)</f>
        <v>0</v>
      </c>
      <c r="R152" s="2186">
        <f>IF(ISERROR(VLOOKUP(VLOOKUP($A152, 'E4 TB Allocation Details'!$A$18:$L$214, MATCH("Demand ID", 'E4 TB Allocation Details'!$A$18:$L$18, 0),FALSE), 'E2 Allocators'!$B$15:$W$358, MATCH('O5 Details by Class &amp; Accounts'!R$18, 'E2 Allocators'!$B$15:$W$15, 0),FALSE)*$F152), 0, VLOOKUP(VLOOKUP($A152, 'E4 TB Allocation Details'!$A$18:$L$214, MATCH("Demand ID", 'E4 TB Allocation Details'!$A$18:$L$18, 0),FALSE), 'E2 Allocators'!$B$15:$W$358, MATCH('O5 Details by Class &amp; Accounts'!R$18, 'E2 Allocators'!$B$15:$W$15, 0),FALSE)*$F152)</f>
        <v>0</v>
      </c>
      <c r="S152" s="2186">
        <f>IF(ISERROR(VLOOKUP(VLOOKUP($A152, 'E4 TB Allocation Details'!$A$18:$L$214, MATCH("Demand ID", 'E4 TB Allocation Details'!$A$18:$L$18, 0),FALSE), 'E2 Allocators'!$B$15:$W$358, MATCH('O5 Details by Class &amp; Accounts'!S$18, 'E2 Allocators'!$B$15:$W$15, 0),FALSE)*$F152), 0, VLOOKUP(VLOOKUP($A152, 'E4 TB Allocation Details'!$A$18:$L$214, MATCH("Demand ID", 'E4 TB Allocation Details'!$A$18:$L$18, 0),FALSE), 'E2 Allocators'!$B$15:$W$358, MATCH('O5 Details by Class &amp; Accounts'!S$18, 'E2 Allocators'!$B$15:$W$15, 0),FALSE)*$F152)</f>
        <v>0</v>
      </c>
      <c r="T152" s="2186">
        <f>IF(ISERROR(VLOOKUP(VLOOKUP($A152, 'E4 TB Allocation Details'!$A$18:$L$214, MATCH("Demand ID", 'E4 TB Allocation Details'!$A$18:$L$18, 0),FALSE), 'E2 Allocators'!$B$15:$W$358, MATCH('O5 Details by Class &amp; Accounts'!T$18, 'E2 Allocators'!$B$15:$W$15, 0),FALSE)*$F152), 0, VLOOKUP(VLOOKUP($A152, 'E4 TB Allocation Details'!$A$18:$L$214, MATCH("Demand ID", 'E4 TB Allocation Details'!$A$18:$L$18, 0),FALSE), 'E2 Allocators'!$B$15:$W$358, MATCH('O5 Details by Class &amp; Accounts'!T$18, 'E2 Allocators'!$B$15:$W$15, 0),FALSE)*$F152)</f>
        <v>0</v>
      </c>
      <c r="U152" s="2186">
        <f>IF(ISERROR(VLOOKUP(VLOOKUP($A152, 'E4 TB Allocation Details'!$A$18:$L$214, MATCH("Demand ID", 'E4 TB Allocation Details'!$A$18:$L$18, 0),FALSE), 'E2 Allocators'!$B$15:$W$358, MATCH('O5 Details by Class &amp; Accounts'!U$18, 'E2 Allocators'!$B$15:$W$15, 0),FALSE)*$F152), 0, VLOOKUP(VLOOKUP($A152, 'E4 TB Allocation Details'!$A$18:$L$214, MATCH("Demand ID", 'E4 TB Allocation Details'!$A$18:$L$18, 0),FALSE), 'E2 Allocators'!$B$15:$W$358, MATCH('O5 Details by Class &amp; Accounts'!U$18, 'E2 Allocators'!$B$15:$W$15, 0),FALSE)*$F152)</f>
        <v>0</v>
      </c>
      <c r="V152" s="2186">
        <f>IF(ISERROR(VLOOKUP(VLOOKUP($A152, 'E4 TB Allocation Details'!$A$18:$L$214, MATCH("Demand ID", 'E4 TB Allocation Details'!$A$18:$L$18, 0),FALSE), 'E2 Allocators'!$B$15:$W$358, MATCH('O5 Details by Class &amp; Accounts'!V$18, 'E2 Allocators'!$B$15:$W$15, 0),FALSE)*$F152), 0, VLOOKUP(VLOOKUP($A152, 'E4 TB Allocation Details'!$A$18:$L$214, MATCH("Demand ID", 'E4 TB Allocation Details'!$A$18:$L$18, 0),FALSE), 'E2 Allocators'!$B$15:$W$358, MATCH('O5 Details by Class &amp; Accounts'!V$18, 'E2 Allocators'!$B$15:$W$15, 0),FALSE)*$F152)</f>
        <v>0</v>
      </c>
      <c r="W152" s="2186">
        <f>IF(ISERROR(VLOOKUP(VLOOKUP($A152, 'E4 TB Allocation Details'!$A$18:$L$214, MATCH("Demand ID", 'E4 TB Allocation Details'!$A$18:$L$18, 0),FALSE), 'E2 Allocators'!$B$15:$W$358, MATCH('O5 Details by Class &amp; Accounts'!W$18, 'E2 Allocators'!$B$15:$W$15, 0),FALSE)*$F152), 0, VLOOKUP(VLOOKUP($A152, 'E4 TB Allocation Details'!$A$18:$L$214, MATCH("Demand ID", 'E4 TB Allocation Details'!$A$18:$L$18, 0),FALSE), 'E2 Allocators'!$B$15:$W$358, MATCH('O5 Details by Class &amp; Accounts'!W$18, 'E2 Allocators'!$B$15:$W$15, 0),FALSE)*$F152)</f>
        <v>0</v>
      </c>
      <c r="X152" s="2186">
        <f>IF(ISERROR(VLOOKUP(VLOOKUP($A152, 'E4 TB Allocation Details'!$A$18:$L$214, MATCH("Demand ID", 'E4 TB Allocation Details'!$A$18:$L$18, 0),FALSE), 'E2 Allocators'!$B$15:$W$358, MATCH('O5 Details by Class &amp; Accounts'!X$18, 'E2 Allocators'!$B$15:$W$15, 0),FALSE)*$F152), 0, VLOOKUP(VLOOKUP($A152, 'E4 TB Allocation Details'!$A$18:$L$214, MATCH("Demand ID", 'E4 TB Allocation Details'!$A$18:$L$18, 0),FALSE), 'E2 Allocators'!$B$15:$W$358, MATCH('O5 Details by Class &amp; Accounts'!X$18, 'E2 Allocators'!$B$15:$W$15, 0),FALSE)*$F152)</f>
        <v>0</v>
      </c>
      <c r="Y152" s="2186">
        <f>IF(ISERROR(VLOOKUP(VLOOKUP($A152, 'E4 TB Allocation Details'!$A$18:$L$214, MATCH("Demand ID", 'E4 TB Allocation Details'!$A$18:$L$18, 0),FALSE), 'E2 Allocators'!$B$15:$W$358, MATCH('O5 Details by Class &amp; Accounts'!Y$18, 'E2 Allocators'!$B$15:$W$15, 0),FALSE)*$F152), 0, VLOOKUP(VLOOKUP($A152, 'E4 TB Allocation Details'!$A$18:$L$214, MATCH("Demand ID", 'E4 TB Allocation Details'!$A$18:$L$18, 0),FALSE), 'E2 Allocators'!$B$15:$W$358, MATCH('O5 Details by Class &amp; Accounts'!Y$18, 'E2 Allocators'!$B$15:$W$15, 0),FALSE)*$F152)</f>
        <v>0</v>
      </c>
      <c r="Z152" s="2186">
        <f>IF(ISERROR(VLOOKUP(VLOOKUP($A152, 'E4 TB Allocation Details'!$A$18:$L$214, MATCH("Demand ID", 'E4 TB Allocation Details'!$A$18:$L$18, 0),FALSE), 'E2 Allocators'!$B$15:$W$358, MATCH('O5 Details by Class &amp; Accounts'!Z$18, 'E2 Allocators'!$B$15:$W$15, 0),FALSE)*$F152), 0, VLOOKUP(VLOOKUP($A152, 'E4 TB Allocation Details'!$A$18:$L$214, MATCH("Demand ID", 'E4 TB Allocation Details'!$A$18:$L$18, 0),FALSE), 'E2 Allocators'!$B$15:$W$358, MATCH('O5 Details by Class &amp; Accounts'!Z$18, 'E2 Allocators'!$B$15:$W$15, 0),FALSE)*$F152)</f>
        <v>0</v>
      </c>
      <c r="AA152" s="2186">
        <f>IF(ISERROR(VLOOKUP(VLOOKUP($A152, 'E4 TB Allocation Details'!$A$18:$L$214, MATCH("Demand ID", 'E4 TB Allocation Details'!$A$18:$L$18, 0),FALSE), 'E2 Allocators'!$B$15:$W$358, MATCH('O5 Details by Class &amp; Accounts'!AA$18, 'E2 Allocators'!$B$15:$W$15, 0),FALSE)*$F152), 0, VLOOKUP(VLOOKUP($A152, 'E4 TB Allocation Details'!$A$18:$L$214, MATCH("Demand ID", 'E4 TB Allocation Details'!$A$18:$L$18, 0),FALSE), 'E2 Allocators'!$B$15:$W$358, MATCH('O5 Details by Class &amp; Accounts'!AA$18, 'E2 Allocators'!$B$15:$W$15, 0),FALSE)*$F152)</f>
        <v>0</v>
      </c>
      <c r="AB152" s="2186">
        <f>IF(ISERROR(VLOOKUP(VLOOKUP($A152, 'E4 TB Allocation Details'!$A$18:$L$214, MATCH("Demand ID", 'E4 TB Allocation Details'!$A$18:$L$18, 0),FALSE), 'E2 Allocators'!$B$15:$W$358, MATCH('O5 Details by Class &amp; Accounts'!AB$18, 'E2 Allocators'!$B$15:$W$15, 0),FALSE)*$F152), 0, VLOOKUP(VLOOKUP($A152, 'E4 TB Allocation Details'!$A$18:$L$214, MATCH("Demand ID", 'E4 TB Allocation Details'!$A$18:$L$18, 0),FALSE), 'E2 Allocators'!$B$15:$W$358, MATCH('O5 Details by Class &amp; Accounts'!AB$18, 'E2 Allocators'!$B$15:$W$15, 0),FALSE)*$F152)</f>
        <v>0</v>
      </c>
      <c r="AC152" s="2186">
        <f t="shared" si="39"/>
        <v>0</v>
      </c>
      <c r="AD152" s="2186">
        <f>IF(ISERROR(VLOOKUP(VLOOKUP($A152, 'E4 TB Allocation Details'!$A$18:$L$214, MATCH("Customer ID", 'E4 TB Allocation Details'!$A$18:$L$18, 0),FALSE), 'E2 Allocators'!$B$15:$W$358, MATCH('O5 Details by Class &amp; Accounts'!AD$18, 'E2 Allocators'!$B$15:$W$15, 0),FALSE)*$G152), 0, VLOOKUP(VLOOKUP($A152, 'E4 TB Allocation Details'!$A$18:$L$214, MATCH("Customer ID", 'E4 TB Allocation Details'!$A$18:$L$18, 0),FALSE), 'E2 Allocators'!$B$15:$W$358, MATCH('O5 Details by Class &amp; Accounts'!AD$18, 'E2 Allocators'!$B$15:$W$15, 0),FALSE)*$G152)</f>
        <v>0</v>
      </c>
      <c r="AE152" s="2186">
        <f>IF(ISERROR(VLOOKUP(VLOOKUP($A152, 'E4 TB Allocation Details'!$A$18:$L$214, MATCH("Customer ID", 'E4 TB Allocation Details'!$A$18:$L$18, 0),FALSE), 'E2 Allocators'!$B$15:$W$358, MATCH('O5 Details by Class &amp; Accounts'!AE$18, 'E2 Allocators'!$B$15:$W$15, 0),FALSE)*$G152), 0, VLOOKUP(VLOOKUP($A152, 'E4 TB Allocation Details'!$A$18:$L$214, MATCH("Customer ID", 'E4 TB Allocation Details'!$A$18:$L$18, 0),FALSE), 'E2 Allocators'!$B$15:$W$358, MATCH('O5 Details by Class &amp; Accounts'!AE$18, 'E2 Allocators'!$B$15:$W$15, 0),FALSE)*$G152)</f>
        <v>0</v>
      </c>
      <c r="AF152" s="2186">
        <f>IF(ISERROR(VLOOKUP(VLOOKUP($A152, 'E4 TB Allocation Details'!$A$18:$L$214, MATCH("Customer ID", 'E4 TB Allocation Details'!$A$18:$L$18, 0),FALSE), 'E2 Allocators'!$B$15:$W$358, MATCH('O5 Details by Class &amp; Accounts'!AF$18, 'E2 Allocators'!$B$15:$W$15, 0),FALSE)*$G152), 0, VLOOKUP(VLOOKUP($A152, 'E4 TB Allocation Details'!$A$18:$L$214, MATCH("Customer ID", 'E4 TB Allocation Details'!$A$18:$L$18, 0),FALSE), 'E2 Allocators'!$B$15:$W$358, MATCH('O5 Details by Class &amp; Accounts'!AF$18, 'E2 Allocators'!$B$15:$W$15, 0),FALSE)*$G152)</f>
        <v>0</v>
      </c>
      <c r="AG152" s="2186">
        <f>IF(ISERROR(VLOOKUP(VLOOKUP($A152, 'E4 TB Allocation Details'!$A$18:$L$214, MATCH("Customer ID", 'E4 TB Allocation Details'!$A$18:$L$18, 0),FALSE), 'E2 Allocators'!$B$15:$W$358, MATCH('O5 Details by Class &amp; Accounts'!AG$18, 'E2 Allocators'!$B$15:$W$15, 0),FALSE)*$G152), 0, VLOOKUP(VLOOKUP($A152, 'E4 TB Allocation Details'!$A$18:$L$214, MATCH("Customer ID", 'E4 TB Allocation Details'!$A$18:$L$18, 0),FALSE), 'E2 Allocators'!$B$15:$W$358, MATCH('O5 Details by Class &amp; Accounts'!AG$18, 'E2 Allocators'!$B$15:$W$15, 0),FALSE)*$G152)</f>
        <v>0</v>
      </c>
      <c r="AH152" s="2186">
        <f>IF(ISERROR(VLOOKUP(VLOOKUP($A152, 'E4 TB Allocation Details'!$A$18:$L$214, MATCH("Customer ID", 'E4 TB Allocation Details'!$A$18:$L$18, 0),FALSE), 'E2 Allocators'!$B$15:$W$358, MATCH('O5 Details by Class &amp; Accounts'!AH$18, 'E2 Allocators'!$B$15:$W$15, 0),FALSE)*$G152), 0, VLOOKUP(VLOOKUP($A152, 'E4 TB Allocation Details'!$A$18:$L$214, MATCH("Customer ID", 'E4 TB Allocation Details'!$A$18:$L$18, 0),FALSE), 'E2 Allocators'!$B$15:$W$358, MATCH('O5 Details by Class &amp; Accounts'!AH$18, 'E2 Allocators'!$B$15:$W$15, 0),FALSE)*$G152)</f>
        <v>0</v>
      </c>
      <c r="AI152" s="2186">
        <f>IF(ISERROR(VLOOKUP(VLOOKUP($A152, 'E4 TB Allocation Details'!$A$18:$L$214, MATCH("Customer ID", 'E4 TB Allocation Details'!$A$18:$L$18, 0),FALSE), 'E2 Allocators'!$B$15:$W$358, MATCH('O5 Details by Class &amp; Accounts'!AI$18, 'E2 Allocators'!$B$15:$W$15, 0),FALSE)*$G152), 0, VLOOKUP(VLOOKUP($A152, 'E4 TB Allocation Details'!$A$18:$L$214, MATCH("Customer ID", 'E4 TB Allocation Details'!$A$18:$L$18, 0),FALSE), 'E2 Allocators'!$B$15:$W$358, MATCH('O5 Details by Class &amp; Accounts'!AI$18, 'E2 Allocators'!$B$15:$W$15, 0),FALSE)*$G152)</f>
        <v>0</v>
      </c>
      <c r="AJ152" s="2186">
        <f>IF(ISERROR(VLOOKUP(VLOOKUP($A152, 'E4 TB Allocation Details'!$A$18:$L$214, MATCH("Customer ID", 'E4 TB Allocation Details'!$A$18:$L$18, 0),FALSE), 'E2 Allocators'!$B$15:$W$358, MATCH('O5 Details by Class &amp; Accounts'!AJ$18, 'E2 Allocators'!$B$15:$W$15, 0),FALSE)*$G152), 0, VLOOKUP(VLOOKUP($A152, 'E4 TB Allocation Details'!$A$18:$L$214, MATCH("Customer ID", 'E4 TB Allocation Details'!$A$18:$L$18, 0),FALSE), 'E2 Allocators'!$B$15:$W$358, MATCH('O5 Details by Class &amp; Accounts'!AJ$18, 'E2 Allocators'!$B$15:$W$15, 0),FALSE)*$G152)</f>
        <v>0</v>
      </c>
      <c r="AK152" s="2186">
        <f>IF(ISERROR(VLOOKUP(VLOOKUP($A152, 'E4 TB Allocation Details'!$A$18:$L$214, MATCH("Customer ID", 'E4 TB Allocation Details'!$A$18:$L$18, 0),FALSE), 'E2 Allocators'!$B$15:$W$358, MATCH('O5 Details by Class &amp; Accounts'!AK$18, 'E2 Allocators'!$B$15:$W$15, 0),FALSE)*$G152), 0, VLOOKUP(VLOOKUP($A152, 'E4 TB Allocation Details'!$A$18:$L$214, MATCH("Customer ID", 'E4 TB Allocation Details'!$A$18:$L$18, 0),FALSE), 'E2 Allocators'!$B$15:$W$358, MATCH('O5 Details by Class &amp; Accounts'!AK$18, 'E2 Allocators'!$B$15:$W$15, 0),FALSE)*$G152)</f>
        <v>0</v>
      </c>
      <c r="AL152" s="2186">
        <f>IF(ISERROR(VLOOKUP(VLOOKUP($A152, 'E4 TB Allocation Details'!$A$18:$L$214, MATCH("Customer ID", 'E4 TB Allocation Details'!$A$18:$L$18, 0),FALSE), 'E2 Allocators'!$B$15:$W$358, MATCH('O5 Details by Class &amp; Accounts'!AL$18, 'E2 Allocators'!$B$15:$W$15, 0),FALSE)*$G152), 0, VLOOKUP(VLOOKUP($A152, 'E4 TB Allocation Details'!$A$18:$L$214, MATCH("Customer ID", 'E4 TB Allocation Details'!$A$18:$L$18, 0),FALSE), 'E2 Allocators'!$B$15:$W$358, MATCH('O5 Details by Class &amp; Accounts'!AL$18, 'E2 Allocators'!$B$15:$W$15, 0),FALSE)*$G152)</f>
        <v>0</v>
      </c>
      <c r="AM152" s="2186">
        <f>IF(ISERROR(VLOOKUP(VLOOKUP($A152, 'E4 TB Allocation Details'!$A$18:$L$214, MATCH("Customer ID", 'E4 TB Allocation Details'!$A$18:$L$18, 0),FALSE), 'E2 Allocators'!$B$15:$W$358, MATCH('O5 Details by Class &amp; Accounts'!AM$18, 'E2 Allocators'!$B$15:$W$15, 0),FALSE)*$G152), 0, VLOOKUP(VLOOKUP($A152, 'E4 TB Allocation Details'!$A$18:$L$214, MATCH("Customer ID", 'E4 TB Allocation Details'!$A$18:$L$18, 0),FALSE), 'E2 Allocators'!$B$15:$W$358, MATCH('O5 Details by Class &amp; Accounts'!AM$18, 'E2 Allocators'!$B$15:$W$15, 0),FALSE)*$G152)</f>
        <v>0</v>
      </c>
      <c r="AN152" s="2186">
        <f>IF(ISERROR(VLOOKUP(VLOOKUP($A152, 'E4 TB Allocation Details'!$A$18:$L$214, MATCH("Customer ID", 'E4 TB Allocation Details'!$A$18:$L$18, 0),FALSE), 'E2 Allocators'!$B$15:$W$358, MATCH('O5 Details by Class &amp; Accounts'!AN$18, 'E2 Allocators'!$B$15:$W$15, 0),FALSE)*$G152), 0, VLOOKUP(VLOOKUP($A152, 'E4 TB Allocation Details'!$A$18:$L$214, MATCH("Customer ID", 'E4 TB Allocation Details'!$A$18:$L$18, 0),FALSE), 'E2 Allocators'!$B$15:$W$358, MATCH('O5 Details by Class &amp; Accounts'!AN$18, 'E2 Allocators'!$B$15:$W$15, 0),FALSE)*$G152)</f>
        <v>0</v>
      </c>
      <c r="AO152" s="2186">
        <f>IF(ISERROR(VLOOKUP(VLOOKUP($A152, 'E4 TB Allocation Details'!$A$18:$L$214, MATCH("Customer ID", 'E4 TB Allocation Details'!$A$18:$L$18, 0),FALSE), 'E2 Allocators'!$B$15:$W$358, MATCH('O5 Details by Class &amp; Accounts'!AO$18, 'E2 Allocators'!$B$15:$W$15, 0),FALSE)*$G152), 0, VLOOKUP(VLOOKUP($A152, 'E4 TB Allocation Details'!$A$18:$L$214, MATCH("Customer ID", 'E4 TB Allocation Details'!$A$18:$L$18, 0),FALSE), 'E2 Allocators'!$B$15:$W$358, MATCH('O5 Details by Class &amp; Accounts'!AO$18, 'E2 Allocators'!$B$15:$W$15, 0),FALSE)*$G152)</f>
        <v>0</v>
      </c>
      <c r="AP152" s="2186">
        <f>IF(ISERROR(VLOOKUP(VLOOKUP($A152, 'E4 TB Allocation Details'!$A$18:$L$214, MATCH("Customer ID", 'E4 TB Allocation Details'!$A$18:$L$18, 0),FALSE), 'E2 Allocators'!$B$15:$W$358, MATCH('O5 Details by Class &amp; Accounts'!AP$18, 'E2 Allocators'!$B$15:$W$15, 0),FALSE)*$G152), 0, VLOOKUP(VLOOKUP($A152, 'E4 TB Allocation Details'!$A$18:$L$214, MATCH("Customer ID", 'E4 TB Allocation Details'!$A$18:$L$18, 0),FALSE), 'E2 Allocators'!$B$15:$W$358, MATCH('O5 Details by Class &amp; Accounts'!AP$18, 'E2 Allocators'!$B$15:$W$15, 0),FALSE)*$G152)</f>
        <v>0</v>
      </c>
      <c r="AQ152" s="2186">
        <f>IF(ISERROR(VLOOKUP(VLOOKUP($A152, 'E4 TB Allocation Details'!$A$18:$L$214, MATCH("Customer ID", 'E4 TB Allocation Details'!$A$18:$L$18, 0),FALSE), 'E2 Allocators'!$B$15:$W$358, MATCH('O5 Details by Class &amp; Accounts'!AQ$18, 'E2 Allocators'!$B$15:$W$15, 0),FALSE)*$G152), 0, VLOOKUP(VLOOKUP($A152, 'E4 TB Allocation Details'!$A$18:$L$214, MATCH("Customer ID", 'E4 TB Allocation Details'!$A$18:$L$18, 0),FALSE), 'E2 Allocators'!$B$15:$W$358, MATCH('O5 Details by Class &amp; Accounts'!AQ$18, 'E2 Allocators'!$B$15:$W$15, 0),FALSE)*$G152)</f>
        <v>0</v>
      </c>
      <c r="AR152" s="2186">
        <f>IF(ISERROR(VLOOKUP(VLOOKUP($A152, 'E4 TB Allocation Details'!$A$18:$L$214, MATCH("Customer ID", 'E4 TB Allocation Details'!$A$18:$L$18, 0),FALSE), 'E2 Allocators'!$B$15:$W$358, MATCH('O5 Details by Class &amp; Accounts'!AR$18, 'E2 Allocators'!$B$15:$W$15, 0),FALSE)*$G152), 0, VLOOKUP(VLOOKUP($A152, 'E4 TB Allocation Details'!$A$18:$L$214, MATCH("Customer ID", 'E4 TB Allocation Details'!$A$18:$L$18, 0),FALSE), 'E2 Allocators'!$B$15:$W$358, MATCH('O5 Details by Class &amp; Accounts'!AR$18, 'E2 Allocators'!$B$15:$W$15, 0),FALSE)*$G152)</f>
        <v>0</v>
      </c>
      <c r="AS152" s="2186">
        <f>IF(ISERROR(VLOOKUP(VLOOKUP($A152, 'E4 TB Allocation Details'!$A$18:$L$214, MATCH("Customer ID", 'E4 TB Allocation Details'!$A$18:$L$18, 0),FALSE), 'E2 Allocators'!$B$15:$W$358, MATCH('O5 Details by Class &amp; Accounts'!AS$18, 'E2 Allocators'!$B$15:$W$15, 0),FALSE)*$G152), 0, VLOOKUP(VLOOKUP($A152, 'E4 TB Allocation Details'!$A$18:$L$214, MATCH("Customer ID", 'E4 TB Allocation Details'!$A$18:$L$18, 0),FALSE), 'E2 Allocators'!$B$15:$W$358, MATCH('O5 Details by Class &amp; Accounts'!AS$18, 'E2 Allocators'!$B$15:$W$15, 0),FALSE)*$G152)</f>
        <v>0</v>
      </c>
      <c r="AT152" s="2186">
        <f>IF(ISERROR(VLOOKUP(VLOOKUP($A152, 'E4 TB Allocation Details'!$A$18:$L$214, MATCH("Customer ID", 'E4 TB Allocation Details'!$A$18:$L$18, 0),FALSE), 'E2 Allocators'!$B$15:$W$358, MATCH('O5 Details by Class &amp; Accounts'!AT$18, 'E2 Allocators'!$B$15:$W$15, 0),FALSE)*$G152), 0, VLOOKUP(VLOOKUP($A152, 'E4 TB Allocation Details'!$A$18:$L$214, MATCH("Customer ID", 'E4 TB Allocation Details'!$A$18:$L$18, 0),FALSE), 'E2 Allocators'!$B$15:$W$358, MATCH('O5 Details by Class &amp; Accounts'!AT$18, 'E2 Allocators'!$B$15:$W$15, 0),FALSE)*$G152)</f>
        <v>0</v>
      </c>
      <c r="AU152" s="2186">
        <f>IF(ISERROR(VLOOKUP(VLOOKUP($A152, 'E4 TB Allocation Details'!$A$18:$L$214, MATCH("Customer ID", 'E4 TB Allocation Details'!$A$18:$L$18, 0),FALSE), 'E2 Allocators'!$B$15:$W$358, MATCH('O5 Details by Class &amp; Accounts'!AU$18, 'E2 Allocators'!$B$15:$W$15, 0),FALSE)*$G152), 0, VLOOKUP(VLOOKUP($A152, 'E4 TB Allocation Details'!$A$18:$L$214, MATCH("Customer ID", 'E4 TB Allocation Details'!$A$18:$L$18, 0),FALSE), 'E2 Allocators'!$B$15:$W$358, MATCH('O5 Details by Class &amp; Accounts'!AU$18, 'E2 Allocators'!$B$15:$W$15, 0),FALSE)*$G152)</f>
        <v>0</v>
      </c>
      <c r="AV152" s="2186">
        <f>IF(ISERROR(VLOOKUP(VLOOKUP($A152, 'E4 TB Allocation Details'!$A$18:$L$214, MATCH("Customer ID", 'E4 TB Allocation Details'!$A$18:$L$18, 0),FALSE), 'E2 Allocators'!$B$15:$W$358, MATCH('O5 Details by Class &amp; Accounts'!AV$18, 'E2 Allocators'!$B$15:$W$15, 0),FALSE)*$G152), 0, VLOOKUP(VLOOKUP($A152, 'E4 TB Allocation Details'!$A$18:$L$214, MATCH("Customer ID", 'E4 TB Allocation Details'!$A$18:$L$18, 0),FALSE), 'E2 Allocators'!$B$15:$W$358, MATCH('O5 Details by Class &amp; Accounts'!AV$18, 'E2 Allocators'!$B$15:$W$15, 0),FALSE)*$G152)</f>
        <v>0</v>
      </c>
      <c r="AW152" s="2186">
        <f>IF(ISERROR(VLOOKUP(VLOOKUP($A152, 'E4 TB Allocation Details'!$A$18:$L$214, MATCH("Customer ID", 'E4 TB Allocation Details'!$A$18:$L$18, 0),FALSE), 'E2 Allocators'!$B$15:$W$358, MATCH('O5 Details by Class &amp; Accounts'!AW$18, 'E2 Allocators'!$B$15:$W$15, 0),FALSE)*$G152), 0, VLOOKUP(VLOOKUP($A152, 'E4 TB Allocation Details'!$A$18:$L$214, MATCH("Customer ID", 'E4 TB Allocation Details'!$A$18:$L$18, 0),FALSE), 'E2 Allocators'!$B$15:$W$358, MATCH('O5 Details by Class &amp; Accounts'!AW$18, 'E2 Allocators'!$B$15:$W$15, 0),FALSE)*$G152)</f>
        <v>0</v>
      </c>
      <c r="AX152" s="2186">
        <f t="shared" si="40"/>
        <v>0</v>
      </c>
      <c r="AY152" s="2186">
        <f>IF(ISERROR(VLOOKUP(VLOOKUP($A152, 'E4 TB Allocation Details'!$A$18:$L$214, MATCH("Misc ID", 'E4 TB Allocation Details'!$A$18:$L$18, 0),FALSE), 'E2 Allocators'!$B$15:$W$358, MATCH('O5 Details by Class &amp; Accounts'!AY$18, 'E2 Allocators'!$B$15:$W$15, 0),FALSE)*$E152), 0, VLOOKUP(VLOOKUP($A152, 'E4 TB Allocation Details'!$A$18:$L$214, MATCH("Misc ID", 'E4 TB Allocation Details'!$A$18:$L$18, 0),FALSE), 'E2 Allocators'!$B$15:$W$358, MATCH('O5 Details by Class &amp; Accounts'!AY$18, 'E2 Allocators'!$B$15:$W$15, 0),FALSE)*$E152)</f>
        <v>0</v>
      </c>
      <c r="AZ152" s="2186">
        <f>IF(ISERROR(VLOOKUP(VLOOKUP($A152, 'E4 TB Allocation Details'!$A$18:$L$214, MATCH("Misc ID", 'E4 TB Allocation Details'!$A$18:$L$18, 0),FALSE), 'E2 Allocators'!$B$15:$W$358, MATCH('O5 Details by Class &amp; Accounts'!AZ$18, 'E2 Allocators'!$B$15:$W$15, 0),FALSE)*$E152), 0, VLOOKUP(VLOOKUP($A152, 'E4 TB Allocation Details'!$A$18:$L$214, MATCH("Misc ID", 'E4 TB Allocation Details'!$A$18:$L$18, 0),FALSE), 'E2 Allocators'!$B$15:$W$358, MATCH('O5 Details by Class &amp; Accounts'!AZ$18, 'E2 Allocators'!$B$15:$W$15, 0),FALSE)*$E152)</f>
        <v>0</v>
      </c>
      <c r="BA152" s="2186">
        <f>IF(ISERROR(VLOOKUP(VLOOKUP($A152, 'E4 TB Allocation Details'!$A$18:$L$214, MATCH("Misc ID", 'E4 TB Allocation Details'!$A$18:$L$18, 0),FALSE), 'E2 Allocators'!$B$15:$W$358, MATCH('O5 Details by Class &amp; Accounts'!BA$18, 'E2 Allocators'!$B$15:$W$15, 0),FALSE)*$E152), 0, VLOOKUP(VLOOKUP($A152, 'E4 TB Allocation Details'!$A$18:$L$214, MATCH("Misc ID", 'E4 TB Allocation Details'!$A$18:$L$18, 0),FALSE), 'E2 Allocators'!$B$15:$W$358, MATCH('O5 Details by Class &amp; Accounts'!BA$18, 'E2 Allocators'!$B$15:$W$15, 0),FALSE)*$E152)</f>
        <v>0</v>
      </c>
      <c r="BB152" s="2186">
        <f>IF(ISERROR(VLOOKUP(VLOOKUP($A152, 'E4 TB Allocation Details'!$A$18:$L$214, MATCH("Misc ID", 'E4 TB Allocation Details'!$A$18:$L$18, 0),FALSE), 'E2 Allocators'!$B$15:$W$358, MATCH('O5 Details by Class &amp; Accounts'!BB$18, 'E2 Allocators'!$B$15:$W$15, 0),FALSE)*$E152), 0, VLOOKUP(VLOOKUP($A152, 'E4 TB Allocation Details'!$A$18:$L$214, MATCH("Misc ID", 'E4 TB Allocation Details'!$A$18:$L$18, 0),FALSE), 'E2 Allocators'!$B$15:$W$358, MATCH('O5 Details by Class &amp; Accounts'!BB$18, 'E2 Allocators'!$B$15:$W$15, 0),FALSE)*$E152)</f>
        <v>0</v>
      </c>
      <c r="BC152" s="2186">
        <f>IF(ISERROR(VLOOKUP(VLOOKUP($A152, 'E4 TB Allocation Details'!$A$18:$L$214, MATCH("Misc ID", 'E4 TB Allocation Details'!$A$18:$L$18, 0),FALSE), 'E2 Allocators'!$B$15:$W$358, MATCH('O5 Details by Class &amp; Accounts'!BC$18, 'E2 Allocators'!$B$15:$W$15, 0),FALSE)*$E152), 0, VLOOKUP(VLOOKUP($A152, 'E4 TB Allocation Details'!$A$18:$L$214, MATCH("Misc ID", 'E4 TB Allocation Details'!$A$18:$L$18, 0),FALSE), 'E2 Allocators'!$B$15:$W$358, MATCH('O5 Details by Class &amp; Accounts'!BC$18, 'E2 Allocators'!$B$15:$W$15, 0),FALSE)*$E152)</f>
        <v>0</v>
      </c>
      <c r="BD152" s="2186">
        <f>IF(ISERROR(VLOOKUP(VLOOKUP($A152, 'E4 TB Allocation Details'!$A$18:$L$214, MATCH("Misc ID", 'E4 TB Allocation Details'!$A$18:$L$18, 0),FALSE), 'E2 Allocators'!$B$15:$W$358, MATCH('O5 Details by Class &amp; Accounts'!BD$18, 'E2 Allocators'!$B$15:$W$15, 0),FALSE)*$E152), 0, VLOOKUP(VLOOKUP($A152, 'E4 TB Allocation Details'!$A$18:$L$214, MATCH("Misc ID", 'E4 TB Allocation Details'!$A$18:$L$18, 0),FALSE), 'E2 Allocators'!$B$15:$W$358, MATCH('O5 Details by Class &amp; Accounts'!BD$18, 'E2 Allocators'!$B$15:$W$15, 0),FALSE)*$E152)</f>
        <v>0</v>
      </c>
      <c r="BE152" s="2186">
        <f>IF(ISERROR(VLOOKUP(VLOOKUP($A152, 'E4 TB Allocation Details'!$A$18:$L$214, MATCH("Misc ID", 'E4 TB Allocation Details'!$A$18:$L$18, 0),FALSE), 'E2 Allocators'!$B$15:$W$358, MATCH('O5 Details by Class &amp; Accounts'!BE$18, 'E2 Allocators'!$B$15:$W$15, 0),FALSE)*$E152), 0, VLOOKUP(VLOOKUP($A152, 'E4 TB Allocation Details'!$A$18:$L$214, MATCH("Misc ID", 'E4 TB Allocation Details'!$A$18:$L$18, 0),FALSE), 'E2 Allocators'!$B$15:$W$358, MATCH('O5 Details by Class &amp; Accounts'!BE$18, 'E2 Allocators'!$B$15:$W$15, 0),FALSE)*$E152)</f>
        <v>0</v>
      </c>
      <c r="BF152" s="2186">
        <f>IF(ISERROR(VLOOKUP(VLOOKUP($A152, 'E4 TB Allocation Details'!$A$18:$L$214, MATCH("Misc ID", 'E4 TB Allocation Details'!$A$18:$L$18, 0),FALSE), 'E2 Allocators'!$B$15:$W$358, MATCH('O5 Details by Class &amp; Accounts'!BF$18, 'E2 Allocators'!$B$15:$W$15, 0),FALSE)*$E152), 0, VLOOKUP(VLOOKUP($A152, 'E4 TB Allocation Details'!$A$18:$L$214, MATCH("Misc ID", 'E4 TB Allocation Details'!$A$18:$L$18, 0),FALSE), 'E2 Allocators'!$B$15:$W$358, MATCH('O5 Details by Class &amp; Accounts'!BF$18, 'E2 Allocators'!$B$15:$W$15, 0),FALSE)*$E152)</f>
        <v>0</v>
      </c>
      <c r="BG152" s="2186">
        <f>IF(ISERROR(VLOOKUP(VLOOKUP($A152, 'E4 TB Allocation Details'!$A$18:$L$214, MATCH("Misc ID", 'E4 TB Allocation Details'!$A$18:$L$18, 0),FALSE), 'E2 Allocators'!$B$15:$W$358, MATCH('O5 Details by Class &amp; Accounts'!BG$18, 'E2 Allocators'!$B$15:$W$15, 0),FALSE)*$E152), 0, VLOOKUP(VLOOKUP($A152, 'E4 TB Allocation Details'!$A$18:$L$214, MATCH("Misc ID", 'E4 TB Allocation Details'!$A$18:$L$18, 0),FALSE), 'E2 Allocators'!$B$15:$W$358, MATCH('O5 Details by Class &amp; Accounts'!BG$18, 'E2 Allocators'!$B$15:$W$15, 0),FALSE)*$E152)</f>
        <v>0</v>
      </c>
      <c r="BH152" s="2186">
        <f>IF(ISERROR(VLOOKUP(VLOOKUP($A152, 'E4 TB Allocation Details'!$A$18:$L$214, MATCH("Misc ID", 'E4 TB Allocation Details'!$A$18:$L$18, 0),FALSE), 'E2 Allocators'!$B$15:$W$358, MATCH('O5 Details by Class &amp; Accounts'!BH$18, 'E2 Allocators'!$B$15:$W$15, 0),FALSE)*$E152), 0, VLOOKUP(VLOOKUP($A152, 'E4 TB Allocation Details'!$A$18:$L$214, MATCH("Misc ID", 'E4 TB Allocation Details'!$A$18:$L$18, 0),FALSE), 'E2 Allocators'!$B$15:$W$358, MATCH('O5 Details by Class &amp; Accounts'!BH$18, 'E2 Allocators'!$B$15:$W$15, 0),FALSE)*$E152)</f>
        <v>0</v>
      </c>
      <c r="BI152" s="2186">
        <f>IF(ISERROR(VLOOKUP(VLOOKUP($A152, 'E4 TB Allocation Details'!$A$18:$L$214, MATCH("Misc ID", 'E4 TB Allocation Details'!$A$18:$L$18, 0),FALSE), 'E2 Allocators'!$B$15:$W$358, MATCH('O5 Details by Class &amp; Accounts'!BI$18, 'E2 Allocators'!$B$15:$W$15, 0),FALSE)*$E152), 0, VLOOKUP(VLOOKUP($A152, 'E4 TB Allocation Details'!$A$18:$L$214, MATCH("Misc ID", 'E4 TB Allocation Details'!$A$18:$L$18, 0),FALSE), 'E2 Allocators'!$B$15:$W$358, MATCH('O5 Details by Class &amp; Accounts'!BI$18, 'E2 Allocators'!$B$15:$W$15, 0),FALSE)*$E152)</f>
        <v>0</v>
      </c>
      <c r="BJ152" s="2186">
        <f>IF(ISERROR(VLOOKUP(VLOOKUP($A152, 'E4 TB Allocation Details'!$A$18:$L$214, MATCH("Misc ID", 'E4 TB Allocation Details'!$A$18:$L$18, 0),FALSE), 'E2 Allocators'!$B$15:$W$358, MATCH('O5 Details by Class &amp; Accounts'!BJ$18, 'E2 Allocators'!$B$15:$W$15, 0),FALSE)*$E152), 0, VLOOKUP(VLOOKUP($A152, 'E4 TB Allocation Details'!$A$18:$L$214, MATCH("Misc ID", 'E4 TB Allocation Details'!$A$18:$L$18, 0),FALSE), 'E2 Allocators'!$B$15:$W$358, MATCH('O5 Details by Class &amp; Accounts'!BJ$18, 'E2 Allocators'!$B$15:$W$15, 0),FALSE)*$E152)</f>
        <v>0</v>
      </c>
      <c r="BK152" s="2186">
        <f>IF(ISERROR(VLOOKUP(VLOOKUP($A152, 'E4 TB Allocation Details'!$A$18:$L$214, MATCH("Misc ID", 'E4 TB Allocation Details'!$A$18:$L$18, 0),FALSE), 'E2 Allocators'!$B$15:$W$358, MATCH('O5 Details by Class &amp; Accounts'!BK$18, 'E2 Allocators'!$B$15:$W$15, 0),FALSE)*$E152), 0, VLOOKUP(VLOOKUP($A152, 'E4 TB Allocation Details'!$A$18:$L$214, MATCH("Misc ID", 'E4 TB Allocation Details'!$A$18:$L$18, 0),FALSE), 'E2 Allocators'!$B$15:$W$358, MATCH('O5 Details by Class &amp; Accounts'!BK$18, 'E2 Allocators'!$B$15:$W$15, 0),FALSE)*$E152)</f>
        <v>0</v>
      </c>
      <c r="BL152" s="2186">
        <f>IF(ISERROR(VLOOKUP(VLOOKUP($A152, 'E4 TB Allocation Details'!$A$18:$L$214, MATCH("Misc ID", 'E4 TB Allocation Details'!$A$18:$L$18, 0),FALSE), 'E2 Allocators'!$B$15:$W$358, MATCH('O5 Details by Class &amp; Accounts'!BL$18, 'E2 Allocators'!$B$15:$W$15, 0),FALSE)*$E152), 0, VLOOKUP(VLOOKUP($A152, 'E4 TB Allocation Details'!$A$18:$L$214, MATCH("Misc ID", 'E4 TB Allocation Details'!$A$18:$L$18, 0),FALSE), 'E2 Allocators'!$B$15:$W$358, MATCH('O5 Details by Class &amp; Accounts'!BL$18, 'E2 Allocators'!$B$15:$W$15, 0),FALSE)*$E152)</f>
        <v>0</v>
      </c>
      <c r="BM152" s="2186">
        <f>IF(ISERROR(VLOOKUP(VLOOKUP($A152, 'E4 TB Allocation Details'!$A$18:$L$214, MATCH("Misc ID", 'E4 TB Allocation Details'!$A$18:$L$18, 0),FALSE), 'E2 Allocators'!$B$15:$W$358, MATCH('O5 Details by Class &amp; Accounts'!BM$18, 'E2 Allocators'!$B$15:$W$15, 0),FALSE)*$E152), 0, VLOOKUP(VLOOKUP($A152, 'E4 TB Allocation Details'!$A$18:$L$214, MATCH("Misc ID", 'E4 TB Allocation Details'!$A$18:$L$18, 0),FALSE), 'E2 Allocators'!$B$15:$W$358, MATCH('O5 Details by Class &amp; Accounts'!BM$18, 'E2 Allocators'!$B$15:$W$15, 0),FALSE)*$E152)</f>
        <v>0</v>
      </c>
      <c r="BN152" s="2186">
        <f>IF(ISERROR(VLOOKUP(VLOOKUP($A152, 'E4 TB Allocation Details'!$A$18:$L$214, MATCH("Misc ID", 'E4 TB Allocation Details'!$A$18:$L$18, 0),FALSE), 'E2 Allocators'!$B$15:$W$358, MATCH('O5 Details by Class &amp; Accounts'!BN$18, 'E2 Allocators'!$B$15:$W$15, 0),FALSE)*$E152), 0, VLOOKUP(VLOOKUP($A152, 'E4 TB Allocation Details'!$A$18:$L$214, MATCH("Misc ID", 'E4 TB Allocation Details'!$A$18:$L$18, 0),FALSE), 'E2 Allocators'!$B$15:$W$358, MATCH('O5 Details by Class &amp; Accounts'!BN$18, 'E2 Allocators'!$B$15:$W$15, 0),FALSE)*$E152)</f>
        <v>0</v>
      </c>
      <c r="BO152" s="2186">
        <f>IF(ISERROR(VLOOKUP(VLOOKUP($A152, 'E4 TB Allocation Details'!$A$18:$L$214, MATCH("Misc ID", 'E4 TB Allocation Details'!$A$18:$L$18, 0),FALSE), 'E2 Allocators'!$B$15:$W$358, MATCH('O5 Details by Class &amp; Accounts'!BO$18, 'E2 Allocators'!$B$15:$W$15, 0),FALSE)*$E152), 0, VLOOKUP(VLOOKUP($A152, 'E4 TB Allocation Details'!$A$18:$L$214, MATCH("Misc ID", 'E4 TB Allocation Details'!$A$18:$L$18, 0),FALSE), 'E2 Allocators'!$B$15:$W$358, MATCH('O5 Details by Class &amp; Accounts'!BO$18, 'E2 Allocators'!$B$15:$W$15, 0),FALSE)*$E152)</f>
        <v>0</v>
      </c>
      <c r="BP152" s="2186">
        <f>IF(ISERROR(VLOOKUP(VLOOKUP($A152, 'E4 TB Allocation Details'!$A$18:$L$214, MATCH("Misc ID", 'E4 TB Allocation Details'!$A$18:$L$18, 0),FALSE), 'E2 Allocators'!$B$15:$W$358, MATCH('O5 Details by Class &amp; Accounts'!BP$18, 'E2 Allocators'!$B$15:$W$15, 0),FALSE)*$E152), 0, VLOOKUP(VLOOKUP($A152, 'E4 TB Allocation Details'!$A$18:$L$214, MATCH("Misc ID", 'E4 TB Allocation Details'!$A$18:$L$18, 0),FALSE), 'E2 Allocators'!$B$15:$W$358, MATCH('O5 Details by Class &amp; Accounts'!BP$18, 'E2 Allocators'!$B$15:$W$15, 0),FALSE)*$E152)</f>
        <v>0</v>
      </c>
      <c r="BQ152" s="2186">
        <f>IF(ISERROR(VLOOKUP(VLOOKUP($A152, 'E4 TB Allocation Details'!$A$18:$L$214, MATCH("Misc ID", 'E4 TB Allocation Details'!$A$18:$L$18, 0),FALSE), 'E2 Allocators'!$B$15:$W$358, MATCH('O5 Details by Class &amp; Accounts'!BQ$18, 'E2 Allocators'!$B$15:$W$15, 0),FALSE)*$E152), 0, VLOOKUP(VLOOKUP($A152, 'E4 TB Allocation Details'!$A$18:$L$214, MATCH("Misc ID", 'E4 TB Allocation Details'!$A$18:$L$18, 0),FALSE), 'E2 Allocators'!$B$15:$W$358, MATCH('O5 Details by Class &amp; Accounts'!BQ$18, 'E2 Allocators'!$B$15:$W$15, 0),FALSE)*$E152)</f>
        <v>0</v>
      </c>
      <c r="BR152" s="2186">
        <f>IF(ISERROR(VLOOKUP(VLOOKUP($A152, 'E4 TB Allocation Details'!$A$18:$L$214, MATCH("Misc ID", 'E4 TB Allocation Details'!$A$18:$L$18, 0),FALSE), 'E2 Allocators'!$B$15:$W$358, MATCH('O5 Details by Class &amp; Accounts'!BR$18, 'E2 Allocators'!$B$15:$W$15, 0),FALSE)*$E152), 0, VLOOKUP(VLOOKUP($A152, 'E4 TB Allocation Details'!$A$18:$L$214, MATCH("Misc ID", 'E4 TB Allocation Details'!$A$18:$L$18, 0),FALSE), 'E2 Allocators'!$B$15:$W$358, MATCH('O5 Details by Class &amp; Accounts'!BR$18, 'E2 Allocators'!$B$15:$W$15, 0),FALSE)*$E152)</f>
        <v>0</v>
      </c>
      <c r="BS152" s="2186">
        <f t="shared" si="41"/>
        <v>0</v>
      </c>
      <c r="BT152" s="2186">
        <f>IF(ISERROR(VLOOKUP(VLOOKUP($A152, 'E4 TB Allocation Details'!$A$18:$L$214, MATCH("A &amp; G ID", 'E4 TB Allocation Details'!$A$18:$L$18, 0),FALSE), 'E2 Allocators'!$B$15:$W$358, MATCH('O5 Details by Class &amp; Accounts'!BT$18, 'E2 Allocators'!$B$15:$W$15, 0),FALSE)*$E152), 0, VLOOKUP(VLOOKUP($A152, 'E4 TB Allocation Details'!$A$18:$L$214, MATCH("A &amp; G ID", 'E4 TB Allocation Details'!$A$18:$L$18, 0),FALSE), 'E2 Allocators'!$B$15:$W$358, MATCH('O5 Details by Class &amp; Accounts'!BT$18, 'E2 Allocators'!$B$15:$W$15, 0),FALSE)*$E152)</f>
        <v>0</v>
      </c>
      <c r="BU152" s="2186">
        <f>IF(ISERROR(VLOOKUP(VLOOKUP($A152, 'E4 TB Allocation Details'!$A$18:$L$214, MATCH("A &amp; G ID", 'E4 TB Allocation Details'!$A$18:$L$18, 0),FALSE), 'E2 Allocators'!$B$15:$W$358, MATCH('O5 Details by Class &amp; Accounts'!BU$18, 'E2 Allocators'!$B$15:$W$15, 0),FALSE)*$E152), 0, VLOOKUP(VLOOKUP($A152, 'E4 TB Allocation Details'!$A$18:$L$214, MATCH("A &amp; G ID", 'E4 TB Allocation Details'!$A$18:$L$18, 0),FALSE), 'E2 Allocators'!$B$15:$W$358, MATCH('O5 Details by Class &amp; Accounts'!BU$18, 'E2 Allocators'!$B$15:$W$15, 0),FALSE)*$E152)</f>
        <v>0</v>
      </c>
      <c r="BV152" s="2186">
        <f>IF(ISERROR(VLOOKUP(VLOOKUP($A152, 'E4 TB Allocation Details'!$A$18:$L$214, MATCH("A &amp; G ID", 'E4 TB Allocation Details'!$A$18:$L$18, 0),FALSE), 'E2 Allocators'!$B$15:$W$358, MATCH('O5 Details by Class &amp; Accounts'!BV$18, 'E2 Allocators'!$B$15:$W$15, 0),FALSE)*$E152), 0, VLOOKUP(VLOOKUP($A152, 'E4 TB Allocation Details'!$A$18:$L$214, MATCH("A &amp; G ID", 'E4 TB Allocation Details'!$A$18:$L$18, 0),FALSE), 'E2 Allocators'!$B$15:$W$358, MATCH('O5 Details by Class &amp; Accounts'!BV$18, 'E2 Allocators'!$B$15:$W$15, 0),FALSE)*$E152)</f>
        <v>0</v>
      </c>
      <c r="BW152" s="2186">
        <f>IF(ISERROR(VLOOKUP(VLOOKUP($A152, 'E4 TB Allocation Details'!$A$18:$L$214, MATCH("A &amp; G ID", 'E4 TB Allocation Details'!$A$18:$L$18, 0),FALSE), 'E2 Allocators'!$B$15:$W$358, MATCH('O5 Details by Class &amp; Accounts'!BW$18, 'E2 Allocators'!$B$15:$W$15, 0),FALSE)*$E152), 0, VLOOKUP(VLOOKUP($A152, 'E4 TB Allocation Details'!$A$18:$L$214, MATCH("A &amp; G ID", 'E4 TB Allocation Details'!$A$18:$L$18, 0),FALSE), 'E2 Allocators'!$B$15:$W$358, MATCH('O5 Details by Class &amp; Accounts'!BW$18, 'E2 Allocators'!$B$15:$W$15, 0),FALSE)*$E152)</f>
        <v>0</v>
      </c>
      <c r="BX152" s="2186">
        <f>IF(ISERROR(VLOOKUP(VLOOKUP($A152, 'E4 TB Allocation Details'!$A$18:$L$214, MATCH("A &amp; G ID", 'E4 TB Allocation Details'!$A$18:$L$18, 0),FALSE), 'E2 Allocators'!$B$15:$W$358, MATCH('O5 Details by Class &amp; Accounts'!BX$18, 'E2 Allocators'!$B$15:$W$15, 0),FALSE)*$E152), 0, VLOOKUP(VLOOKUP($A152, 'E4 TB Allocation Details'!$A$18:$L$214, MATCH("A &amp; G ID", 'E4 TB Allocation Details'!$A$18:$L$18, 0),FALSE), 'E2 Allocators'!$B$15:$W$358, MATCH('O5 Details by Class &amp; Accounts'!BX$18, 'E2 Allocators'!$B$15:$W$15, 0),FALSE)*$E152)</f>
        <v>0</v>
      </c>
      <c r="BY152" s="2186">
        <f>IF(ISERROR(VLOOKUP(VLOOKUP($A152, 'E4 TB Allocation Details'!$A$18:$L$214, MATCH("A &amp; G ID", 'E4 TB Allocation Details'!$A$18:$L$18, 0),FALSE), 'E2 Allocators'!$B$15:$W$358, MATCH('O5 Details by Class &amp; Accounts'!BY$18, 'E2 Allocators'!$B$15:$W$15, 0),FALSE)*$E152), 0, VLOOKUP(VLOOKUP($A152, 'E4 TB Allocation Details'!$A$18:$L$214, MATCH("A &amp; G ID", 'E4 TB Allocation Details'!$A$18:$L$18, 0),FALSE), 'E2 Allocators'!$B$15:$W$358, MATCH('O5 Details by Class &amp; Accounts'!BY$18, 'E2 Allocators'!$B$15:$W$15, 0),FALSE)*$E152)</f>
        <v>0</v>
      </c>
      <c r="BZ152" s="2186">
        <f>IF(ISERROR(VLOOKUP(VLOOKUP($A152, 'E4 TB Allocation Details'!$A$18:$L$214, MATCH("A &amp; G ID", 'E4 TB Allocation Details'!$A$18:$L$18, 0),FALSE), 'E2 Allocators'!$B$15:$W$358, MATCH('O5 Details by Class &amp; Accounts'!BZ$18, 'E2 Allocators'!$B$15:$W$15, 0),FALSE)*$E152), 0, VLOOKUP(VLOOKUP($A152, 'E4 TB Allocation Details'!$A$18:$L$214, MATCH("A &amp; G ID", 'E4 TB Allocation Details'!$A$18:$L$18, 0),FALSE), 'E2 Allocators'!$B$15:$W$358, MATCH('O5 Details by Class &amp; Accounts'!BZ$18, 'E2 Allocators'!$B$15:$W$15, 0),FALSE)*$E152)</f>
        <v>0</v>
      </c>
      <c r="CA152" s="2186">
        <f>IF(ISERROR(VLOOKUP(VLOOKUP($A152, 'E4 TB Allocation Details'!$A$18:$L$214, MATCH("A &amp; G ID", 'E4 TB Allocation Details'!$A$18:$L$18, 0),FALSE), 'E2 Allocators'!$B$15:$W$358, MATCH('O5 Details by Class &amp; Accounts'!CA$18, 'E2 Allocators'!$B$15:$W$15, 0),FALSE)*$E152), 0, VLOOKUP(VLOOKUP($A152, 'E4 TB Allocation Details'!$A$18:$L$214, MATCH("A &amp; G ID", 'E4 TB Allocation Details'!$A$18:$L$18, 0),FALSE), 'E2 Allocators'!$B$15:$W$358, MATCH('O5 Details by Class &amp; Accounts'!CA$18, 'E2 Allocators'!$B$15:$W$15, 0),FALSE)*$E152)</f>
        <v>0</v>
      </c>
      <c r="CB152" s="2186">
        <f>IF(ISERROR(VLOOKUP(VLOOKUP($A152, 'E4 TB Allocation Details'!$A$18:$L$214, MATCH("A &amp; G ID", 'E4 TB Allocation Details'!$A$18:$L$18, 0),FALSE), 'E2 Allocators'!$B$15:$W$358, MATCH('O5 Details by Class &amp; Accounts'!CB$18, 'E2 Allocators'!$B$15:$W$15, 0),FALSE)*$E152), 0, VLOOKUP(VLOOKUP($A152, 'E4 TB Allocation Details'!$A$18:$L$214, MATCH("A &amp; G ID", 'E4 TB Allocation Details'!$A$18:$L$18, 0),FALSE), 'E2 Allocators'!$B$15:$W$358, MATCH('O5 Details by Class &amp; Accounts'!CB$18, 'E2 Allocators'!$B$15:$W$15, 0),FALSE)*$E152)</f>
        <v>0</v>
      </c>
      <c r="CC152" s="2186">
        <f>IF(ISERROR(VLOOKUP(VLOOKUP($A152, 'E4 TB Allocation Details'!$A$18:$L$214, MATCH("A &amp; G ID", 'E4 TB Allocation Details'!$A$18:$L$18, 0),FALSE), 'E2 Allocators'!$B$15:$W$358, MATCH('O5 Details by Class &amp; Accounts'!CC$18, 'E2 Allocators'!$B$15:$W$15, 0),FALSE)*$E152), 0, VLOOKUP(VLOOKUP($A152, 'E4 TB Allocation Details'!$A$18:$L$214, MATCH("A &amp; G ID", 'E4 TB Allocation Details'!$A$18:$L$18, 0),FALSE), 'E2 Allocators'!$B$15:$W$358, MATCH('O5 Details by Class &amp; Accounts'!CC$18, 'E2 Allocators'!$B$15:$W$15, 0),FALSE)*$E152)</f>
        <v>0</v>
      </c>
      <c r="CD152" s="2186">
        <f>IF(ISERROR(VLOOKUP(VLOOKUP($A152, 'E4 TB Allocation Details'!$A$18:$L$214, MATCH("A &amp; G ID", 'E4 TB Allocation Details'!$A$18:$L$18, 0),FALSE), 'E2 Allocators'!$B$15:$W$358, MATCH('O5 Details by Class &amp; Accounts'!CD$18, 'E2 Allocators'!$B$15:$W$15, 0),FALSE)*$E152), 0, VLOOKUP(VLOOKUP($A152, 'E4 TB Allocation Details'!$A$18:$L$214, MATCH("A &amp; G ID", 'E4 TB Allocation Details'!$A$18:$L$18, 0),FALSE), 'E2 Allocators'!$B$15:$W$358, MATCH('O5 Details by Class &amp; Accounts'!CD$18, 'E2 Allocators'!$B$15:$W$15, 0),FALSE)*$E152)</f>
        <v>0</v>
      </c>
      <c r="CE152" s="2186">
        <f>IF(ISERROR(VLOOKUP(VLOOKUP($A152, 'E4 TB Allocation Details'!$A$18:$L$214, MATCH("A &amp; G ID", 'E4 TB Allocation Details'!$A$18:$L$18, 0),FALSE), 'E2 Allocators'!$B$15:$W$358, MATCH('O5 Details by Class &amp; Accounts'!CE$18, 'E2 Allocators'!$B$15:$W$15, 0),FALSE)*$E152), 0, VLOOKUP(VLOOKUP($A152, 'E4 TB Allocation Details'!$A$18:$L$214, MATCH("A &amp; G ID", 'E4 TB Allocation Details'!$A$18:$L$18, 0),FALSE), 'E2 Allocators'!$B$15:$W$358, MATCH('O5 Details by Class &amp; Accounts'!CE$18, 'E2 Allocators'!$B$15:$W$15, 0),FALSE)*$E152)</f>
        <v>0</v>
      </c>
      <c r="CF152" s="2186">
        <f>IF(ISERROR(VLOOKUP(VLOOKUP($A152, 'E4 TB Allocation Details'!$A$18:$L$214, MATCH("A &amp; G ID", 'E4 TB Allocation Details'!$A$18:$L$18, 0),FALSE), 'E2 Allocators'!$B$15:$W$358, MATCH('O5 Details by Class &amp; Accounts'!CF$18, 'E2 Allocators'!$B$15:$W$15, 0),FALSE)*$E152), 0, VLOOKUP(VLOOKUP($A152, 'E4 TB Allocation Details'!$A$18:$L$214, MATCH("A &amp; G ID", 'E4 TB Allocation Details'!$A$18:$L$18, 0),FALSE), 'E2 Allocators'!$B$15:$W$358, MATCH('O5 Details by Class &amp; Accounts'!CF$18, 'E2 Allocators'!$B$15:$W$15, 0),FALSE)*$E152)</f>
        <v>0</v>
      </c>
      <c r="CG152" s="2186">
        <f>IF(ISERROR(VLOOKUP(VLOOKUP($A152, 'E4 TB Allocation Details'!$A$18:$L$214, MATCH("A &amp; G ID", 'E4 TB Allocation Details'!$A$18:$L$18, 0),FALSE), 'E2 Allocators'!$B$15:$W$358, MATCH('O5 Details by Class &amp; Accounts'!CG$18, 'E2 Allocators'!$B$15:$W$15, 0),FALSE)*$E152), 0, VLOOKUP(VLOOKUP($A152, 'E4 TB Allocation Details'!$A$18:$L$214, MATCH("A &amp; G ID", 'E4 TB Allocation Details'!$A$18:$L$18, 0),FALSE), 'E2 Allocators'!$B$15:$W$358, MATCH('O5 Details by Class &amp; Accounts'!CG$18, 'E2 Allocators'!$B$15:$W$15, 0),FALSE)*$E152)</f>
        <v>0</v>
      </c>
      <c r="CH152" s="2186">
        <f>IF(ISERROR(VLOOKUP(VLOOKUP($A152, 'E4 TB Allocation Details'!$A$18:$L$214, MATCH("A &amp; G ID", 'E4 TB Allocation Details'!$A$18:$L$18, 0),FALSE), 'E2 Allocators'!$B$15:$W$358, MATCH('O5 Details by Class &amp; Accounts'!CH$18, 'E2 Allocators'!$B$15:$W$15, 0),FALSE)*$E152), 0, VLOOKUP(VLOOKUP($A152, 'E4 TB Allocation Details'!$A$18:$L$214, MATCH("A &amp; G ID", 'E4 TB Allocation Details'!$A$18:$L$18, 0),FALSE), 'E2 Allocators'!$B$15:$W$358, MATCH('O5 Details by Class &amp; Accounts'!CH$18, 'E2 Allocators'!$B$15:$W$15, 0),FALSE)*$E152)</f>
        <v>0</v>
      </c>
      <c r="CI152" s="2186">
        <f>IF(ISERROR(VLOOKUP(VLOOKUP($A152, 'E4 TB Allocation Details'!$A$18:$L$214, MATCH("A &amp; G ID", 'E4 TB Allocation Details'!$A$18:$L$18, 0),FALSE), 'E2 Allocators'!$B$15:$W$358, MATCH('O5 Details by Class &amp; Accounts'!CI$18, 'E2 Allocators'!$B$15:$W$15, 0),FALSE)*$E152), 0, VLOOKUP(VLOOKUP($A152, 'E4 TB Allocation Details'!$A$18:$L$214, MATCH("A &amp; G ID", 'E4 TB Allocation Details'!$A$18:$L$18, 0),FALSE), 'E2 Allocators'!$B$15:$W$358, MATCH('O5 Details by Class &amp; Accounts'!CI$18, 'E2 Allocators'!$B$15:$W$15, 0),FALSE)*$E152)</f>
        <v>0</v>
      </c>
      <c r="CJ152" s="2186">
        <f>IF(ISERROR(VLOOKUP(VLOOKUP($A152, 'E4 TB Allocation Details'!$A$18:$L$214, MATCH("A &amp; G ID", 'E4 TB Allocation Details'!$A$18:$L$18, 0),FALSE), 'E2 Allocators'!$B$15:$W$358, MATCH('O5 Details by Class &amp; Accounts'!CJ$18, 'E2 Allocators'!$B$15:$W$15, 0),FALSE)*$E152), 0, VLOOKUP(VLOOKUP($A152, 'E4 TB Allocation Details'!$A$18:$L$214, MATCH("A &amp; G ID", 'E4 TB Allocation Details'!$A$18:$L$18, 0),FALSE), 'E2 Allocators'!$B$15:$W$358, MATCH('O5 Details by Class &amp; Accounts'!CJ$18, 'E2 Allocators'!$B$15:$W$15, 0),FALSE)*$E152)</f>
        <v>0</v>
      </c>
      <c r="CK152" s="2186">
        <f>IF(ISERROR(VLOOKUP(VLOOKUP($A152, 'E4 TB Allocation Details'!$A$18:$L$214, MATCH("A &amp; G ID", 'E4 TB Allocation Details'!$A$18:$L$18, 0),FALSE), 'E2 Allocators'!$B$15:$W$358, MATCH('O5 Details by Class &amp; Accounts'!CK$18, 'E2 Allocators'!$B$15:$W$15, 0),FALSE)*$E152), 0, VLOOKUP(VLOOKUP($A152, 'E4 TB Allocation Details'!$A$18:$L$214, MATCH("A &amp; G ID", 'E4 TB Allocation Details'!$A$18:$L$18, 0),FALSE), 'E2 Allocators'!$B$15:$W$358, MATCH('O5 Details by Class &amp; Accounts'!CK$18, 'E2 Allocators'!$B$15:$W$15, 0),FALSE)*$E152)</f>
        <v>0</v>
      </c>
      <c r="CL152" s="2186">
        <f>IF(ISERROR(VLOOKUP(VLOOKUP($A152, 'E4 TB Allocation Details'!$A$18:$L$214, MATCH("A &amp; G ID", 'E4 TB Allocation Details'!$A$18:$L$18, 0),FALSE), 'E2 Allocators'!$B$15:$W$358, MATCH('O5 Details by Class &amp; Accounts'!CL$18, 'E2 Allocators'!$B$15:$W$15, 0),FALSE)*$E152), 0, VLOOKUP(VLOOKUP($A152, 'E4 TB Allocation Details'!$A$18:$L$214, MATCH("A &amp; G ID", 'E4 TB Allocation Details'!$A$18:$L$18, 0),FALSE), 'E2 Allocators'!$B$15:$W$358, MATCH('O5 Details by Class &amp; Accounts'!CL$18, 'E2 Allocators'!$B$15:$W$15, 0),FALSE)*$E152)</f>
        <v>0</v>
      </c>
      <c r="CM152" s="2186">
        <f>IF(ISERROR(VLOOKUP(VLOOKUP($A152, 'E4 TB Allocation Details'!$A$18:$L$214, MATCH("A &amp; G ID", 'E4 TB Allocation Details'!$A$18:$L$18, 0),FALSE), 'E2 Allocators'!$B$15:$W$358, MATCH('O5 Details by Class &amp; Accounts'!CM$18, 'E2 Allocators'!$B$15:$W$15, 0),FALSE)*$E152), 0, VLOOKUP(VLOOKUP($A152, 'E4 TB Allocation Details'!$A$18:$L$214, MATCH("A &amp; G ID", 'E4 TB Allocation Details'!$A$18:$L$18, 0),FALSE), 'E2 Allocators'!$B$15:$W$358, MATCH('O5 Details by Class &amp; Accounts'!CM$18, 'E2 Allocators'!$B$15:$W$15, 0),FALSE)*$E152)</f>
        <v>0</v>
      </c>
      <c r="CN152" s="2186">
        <f t="shared" si="42"/>
        <v>0</v>
      </c>
      <c r="CO152" s="2187">
        <f t="shared" si="43"/>
        <v>0</v>
      </c>
      <c r="CQ152" s="1625" t="s">
        <v>1082</v>
      </c>
    </row>
    <row r="153" spans="1:95" s="54" customFormat="1" ht="12.75" x14ac:dyDescent="0.2">
      <c r="A153" s="991">
        <v>5105</v>
      </c>
      <c r="B153" s="990" t="s">
        <v>1337</v>
      </c>
      <c r="C153" s="2184">
        <f>IF(ISERROR(VLOOKUP($A153,'I3 TB Data'!$A$19:$H$483,MATCH('O5 Details by Class &amp; Accounts'!$C$18, 'I3 TB Data'!$A$19:$H$19,0),0)), 0, VLOOKUP($A153,'I3 TB Data'!$A$19:$H$483,MATCH('O5 Details by Class &amp; Accounts'!$C$18,'I3 TB Data'!$A$19:$H$19,0),0))</f>
        <v>0</v>
      </c>
      <c r="D153" s="2185"/>
      <c r="E153" s="2184">
        <f t="shared" si="44"/>
        <v>0</v>
      </c>
      <c r="F153" s="2186">
        <f>IF(ISERROR(VLOOKUP($A153, 'E1 Categorization'!A33:E124, MATCH("Customer Component", 'E1 Categorization'!$A$33:$E$33,0), 0)), 0, IF(VLOOKUP($A153, 'E1 Categorization'!A33:E124, MATCH("Customer Component", 'E1 Categorization'!$A$33:$E$33,0), 0)=0, 'O5 Details by Class &amp; Accounts'!$E153, IF(AND(VLOOKUP($A153, 'E1 Categorization'!A33:E124, MATCH("Customer Component", 'E1 Categorization'!$A$33:$E$33,0), 0) &gt;0, VLOOKUP($A153, 'E1 Categorization'!A33:E124, MATCH("Customer Component", 'E1 Categorization'!$A$33:$E$33,0), 0)&lt;1), 'O5 Details by Class &amp; Accounts'!$E153*(1-VLOOKUP($A153, 'E1 Categorization'!A33:E124, MATCH("Customer Component", 'E1 Categorization'!$A$33:$E$33,0), 0)), 0)))</f>
        <v>0</v>
      </c>
      <c r="G153" s="2186">
        <f>IF(ISERROR(VLOOKUP($A153, 'E1 Categorization'!A33:E124, MATCH("Customer Component", 'E1 Categorization'!$A$33:$E$33,0), 0)),0, IF(VLOOKUP($A153, 'E1 Categorization'!A33:E124, MATCH("Customer Component", 'E1 Categorization'!$A$33:$E$33,0), 0)=0, 0, IF(AND(VLOOKUP($A153, 'E1 Categorization'!A33:E124, MATCH("Customer Component", 'E1 Categorization'!$A$33:$E$33,0), 0) &gt;0, VLOOKUP($A153, 'E1 Categorization'!A33:E124, MATCH("Customer Component", 'E1 Categorization'!$A$33:$E$33,0), 0)&lt;1), 'O5 Details by Class &amp; Accounts'!$E153*(VLOOKUP($A153, 'E1 Categorization'!A33:E124, MATCH("Customer Component", 'E1 Categorization'!$A$33:$E$33,0), 0)), 'O5 Details by Class &amp; Accounts'!$E153)))</f>
        <v>0</v>
      </c>
      <c r="H153" s="2186">
        <f t="shared" si="38"/>
        <v>0</v>
      </c>
      <c r="I153" s="2186">
        <f>IF(ISERROR(VLOOKUP(VLOOKUP($A153, 'E4 TB Allocation Details'!$A$18:$L$214, MATCH("Demand ID", 'E4 TB Allocation Details'!$A$18:$L$18, 0),FALSE), 'E2 Allocators'!$B$15:$W$358, MATCH('O5 Details by Class &amp; Accounts'!I$18, 'E2 Allocators'!$B$15:$W$15, 0),FALSE)*$F153), 0, VLOOKUP(VLOOKUP($A153, 'E4 TB Allocation Details'!$A$18:$L$214, MATCH("Demand ID", 'E4 TB Allocation Details'!$A$18:$L$18, 0),FALSE), 'E2 Allocators'!$B$15:$W$358, MATCH('O5 Details by Class &amp; Accounts'!I$18, 'E2 Allocators'!$B$15:$W$15, 0),FALSE)*$F153)</f>
        <v>0</v>
      </c>
      <c r="J153" s="2186">
        <f>IF(ISERROR(VLOOKUP(VLOOKUP($A153, 'E4 TB Allocation Details'!$A$18:$L$214, MATCH("Demand ID", 'E4 TB Allocation Details'!$A$18:$L$18, 0),FALSE), 'E2 Allocators'!$B$15:$W$358, MATCH('O5 Details by Class &amp; Accounts'!J$18, 'E2 Allocators'!$B$15:$W$15, 0),FALSE)*$F153), 0, VLOOKUP(VLOOKUP($A153, 'E4 TB Allocation Details'!$A$18:$L$214, MATCH("Demand ID", 'E4 TB Allocation Details'!$A$18:$L$18, 0),FALSE), 'E2 Allocators'!$B$15:$W$358, MATCH('O5 Details by Class &amp; Accounts'!J$18, 'E2 Allocators'!$B$15:$W$15, 0),FALSE)*$F153)</f>
        <v>0</v>
      </c>
      <c r="K153" s="2186">
        <f>IF(ISERROR(VLOOKUP(VLOOKUP($A153, 'E4 TB Allocation Details'!$A$18:$L$214, MATCH("Demand ID", 'E4 TB Allocation Details'!$A$18:$L$18, 0),FALSE), 'E2 Allocators'!$B$15:$W$358, MATCH('O5 Details by Class &amp; Accounts'!K$18, 'E2 Allocators'!$B$15:$W$15, 0),FALSE)*$F153), 0, VLOOKUP(VLOOKUP($A153, 'E4 TB Allocation Details'!$A$18:$L$214, MATCH("Demand ID", 'E4 TB Allocation Details'!$A$18:$L$18, 0),FALSE), 'E2 Allocators'!$B$15:$W$358, MATCH('O5 Details by Class &amp; Accounts'!K$18, 'E2 Allocators'!$B$15:$W$15, 0),FALSE)*$F153)</f>
        <v>0</v>
      </c>
      <c r="L153" s="2186">
        <f>IF(ISERROR(VLOOKUP(VLOOKUP($A153, 'E4 TB Allocation Details'!$A$18:$L$214, MATCH("Demand ID", 'E4 TB Allocation Details'!$A$18:$L$18, 0),FALSE), 'E2 Allocators'!$B$15:$W$358, MATCH('O5 Details by Class &amp; Accounts'!L$18, 'E2 Allocators'!$B$15:$W$15, 0),FALSE)*$F153), 0, VLOOKUP(VLOOKUP($A153, 'E4 TB Allocation Details'!$A$18:$L$214, MATCH("Demand ID", 'E4 TB Allocation Details'!$A$18:$L$18, 0),FALSE), 'E2 Allocators'!$B$15:$W$358, MATCH('O5 Details by Class &amp; Accounts'!L$18, 'E2 Allocators'!$B$15:$W$15, 0),FALSE)*$F153)</f>
        <v>0</v>
      </c>
      <c r="M153" s="2186">
        <f>IF(ISERROR(VLOOKUP(VLOOKUP($A153, 'E4 TB Allocation Details'!$A$18:$L$214, MATCH("Demand ID", 'E4 TB Allocation Details'!$A$18:$L$18, 0),FALSE), 'E2 Allocators'!$B$15:$W$358, MATCH('O5 Details by Class &amp; Accounts'!M$18, 'E2 Allocators'!$B$15:$W$15, 0),FALSE)*$F153), 0, VLOOKUP(VLOOKUP($A153, 'E4 TB Allocation Details'!$A$18:$L$214, MATCH("Demand ID", 'E4 TB Allocation Details'!$A$18:$L$18, 0),FALSE), 'E2 Allocators'!$B$15:$W$358, MATCH('O5 Details by Class &amp; Accounts'!M$18, 'E2 Allocators'!$B$15:$W$15, 0),FALSE)*$F153)</f>
        <v>0</v>
      </c>
      <c r="N153" s="2186">
        <f>IF(ISERROR(VLOOKUP(VLOOKUP($A153, 'E4 TB Allocation Details'!$A$18:$L$214, MATCH("Demand ID", 'E4 TB Allocation Details'!$A$18:$L$18, 0),FALSE), 'E2 Allocators'!$B$15:$W$358, MATCH('O5 Details by Class &amp; Accounts'!N$18, 'E2 Allocators'!$B$15:$W$15, 0),FALSE)*$F153), 0, VLOOKUP(VLOOKUP($A153, 'E4 TB Allocation Details'!$A$18:$L$214, MATCH("Demand ID", 'E4 TB Allocation Details'!$A$18:$L$18, 0),FALSE), 'E2 Allocators'!$B$15:$W$358, MATCH('O5 Details by Class &amp; Accounts'!N$18, 'E2 Allocators'!$B$15:$W$15, 0),FALSE)*$F153)</f>
        <v>0</v>
      </c>
      <c r="O153" s="2186">
        <f>IF(ISERROR(VLOOKUP(VLOOKUP($A153, 'E4 TB Allocation Details'!$A$18:$L$214, MATCH("Demand ID", 'E4 TB Allocation Details'!$A$18:$L$18, 0),FALSE), 'E2 Allocators'!$B$15:$W$358, MATCH('O5 Details by Class &amp; Accounts'!O$18, 'E2 Allocators'!$B$15:$W$15, 0),FALSE)*$F153), 0, VLOOKUP(VLOOKUP($A153, 'E4 TB Allocation Details'!$A$18:$L$214, MATCH("Demand ID", 'E4 TB Allocation Details'!$A$18:$L$18, 0),FALSE), 'E2 Allocators'!$B$15:$W$358, MATCH('O5 Details by Class &amp; Accounts'!O$18, 'E2 Allocators'!$B$15:$W$15, 0),FALSE)*$F153)</f>
        <v>0</v>
      </c>
      <c r="P153" s="2186">
        <f>IF(ISERROR(VLOOKUP(VLOOKUP($A153, 'E4 TB Allocation Details'!$A$18:$L$214, MATCH("Demand ID", 'E4 TB Allocation Details'!$A$18:$L$18, 0),FALSE), 'E2 Allocators'!$B$15:$W$358, MATCH('O5 Details by Class &amp; Accounts'!P$18, 'E2 Allocators'!$B$15:$W$15, 0),FALSE)*$F153), 0, VLOOKUP(VLOOKUP($A153, 'E4 TB Allocation Details'!$A$18:$L$214, MATCH("Demand ID", 'E4 TB Allocation Details'!$A$18:$L$18, 0),FALSE), 'E2 Allocators'!$B$15:$W$358, MATCH('O5 Details by Class &amp; Accounts'!P$18, 'E2 Allocators'!$B$15:$W$15, 0),FALSE)*$F153)</f>
        <v>0</v>
      </c>
      <c r="Q153" s="2186">
        <f>IF(ISERROR(VLOOKUP(VLOOKUP($A153, 'E4 TB Allocation Details'!$A$18:$L$214, MATCH("Demand ID", 'E4 TB Allocation Details'!$A$18:$L$18, 0),FALSE), 'E2 Allocators'!$B$15:$W$358, MATCH('O5 Details by Class &amp; Accounts'!Q$18, 'E2 Allocators'!$B$15:$W$15, 0),FALSE)*$F153), 0, VLOOKUP(VLOOKUP($A153, 'E4 TB Allocation Details'!$A$18:$L$214, MATCH("Demand ID", 'E4 TB Allocation Details'!$A$18:$L$18, 0),FALSE), 'E2 Allocators'!$B$15:$W$358, MATCH('O5 Details by Class &amp; Accounts'!Q$18, 'E2 Allocators'!$B$15:$W$15, 0),FALSE)*$F153)</f>
        <v>0</v>
      </c>
      <c r="R153" s="2186">
        <f>IF(ISERROR(VLOOKUP(VLOOKUP($A153, 'E4 TB Allocation Details'!$A$18:$L$214, MATCH("Demand ID", 'E4 TB Allocation Details'!$A$18:$L$18, 0),FALSE), 'E2 Allocators'!$B$15:$W$358, MATCH('O5 Details by Class &amp; Accounts'!R$18, 'E2 Allocators'!$B$15:$W$15, 0),FALSE)*$F153), 0, VLOOKUP(VLOOKUP($A153, 'E4 TB Allocation Details'!$A$18:$L$214, MATCH("Demand ID", 'E4 TB Allocation Details'!$A$18:$L$18, 0),FALSE), 'E2 Allocators'!$B$15:$W$358, MATCH('O5 Details by Class &amp; Accounts'!R$18, 'E2 Allocators'!$B$15:$W$15, 0),FALSE)*$F153)</f>
        <v>0</v>
      </c>
      <c r="S153" s="2186">
        <f>IF(ISERROR(VLOOKUP(VLOOKUP($A153, 'E4 TB Allocation Details'!$A$18:$L$214, MATCH("Demand ID", 'E4 TB Allocation Details'!$A$18:$L$18, 0),FALSE), 'E2 Allocators'!$B$15:$W$358, MATCH('O5 Details by Class &amp; Accounts'!S$18, 'E2 Allocators'!$B$15:$W$15, 0),FALSE)*$F153), 0, VLOOKUP(VLOOKUP($A153, 'E4 TB Allocation Details'!$A$18:$L$214, MATCH("Demand ID", 'E4 TB Allocation Details'!$A$18:$L$18, 0),FALSE), 'E2 Allocators'!$B$15:$W$358, MATCH('O5 Details by Class &amp; Accounts'!S$18, 'E2 Allocators'!$B$15:$W$15, 0),FALSE)*$F153)</f>
        <v>0</v>
      </c>
      <c r="T153" s="2186">
        <f>IF(ISERROR(VLOOKUP(VLOOKUP($A153, 'E4 TB Allocation Details'!$A$18:$L$214, MATCH("Demand ID", 'E4 TB Allocation Details'!$A$18:$L$18, 0),FALSE), 'E2 Allocators'!$B$15:$W$358, MATCH('O5 Details by Class &amp; Accounts'!T$18, 'E2 Allocators'!$B$15:$W$15, 0),FALSE)*$F153), 0, VLOOKUP(VLOOKUP($A153, 'E4 TB Allocation Details'!$A$18:$L$214, MATCH("Demand ID", 'E4 TB Allocation Details'!$A$18:$L$18, 0),FALSE), 'E2 Allocators'!$B$15:$W$358, MATCH('O5 Details by Class &amp; Accounts'!T$18, 'E2 Allocators'!$B$15:$W$15, 0),FALSE)*$F153)</f>
        <v>0</v>
      </c>
      <c r="U153" s="2186">
        <f>IF(ISERROR(VLOOKUP(VLOOKUP($A153, 'E4 TB Allocation Details'!$A$18:$L$214, MATCH("Demand ID", 'E4 TB Allocation Details'!$A$18:$L$18, 0),FALSE), 'E2 Allocators'!$B$15:$W$358, MATCH('O5 Details by Class &amp; Accounts'!U$18, 'E2 Allocators'!$B$15:$W$15, 0),FALSE)*$F153), 0, VLOOKUP(VLOOKUP($A153, 'E4 TB Allocation Details'!$A$18:$L$214, MATCH("Demand ID", 'E4 TB Allocation Details'!$A$18:$L$18, 0),FALSE), 'E2 Allocators'!$B$15:$W$358, MATCH('O5 Details by Class &amp; Accounts'!U$18, 'E2 Allocators'!$B$15:$W$15, 0),FALSE)*$F153)</f>
        <v>0</v>
      </c>
      <c r="V153" s="2186">
        <f>IF(ISERROR(VLOOKUP(VLOOKUP($A153, 'E4 TB Allocation Details'!$A$18:$L$214, MATCH("Demand ID", 'E4 TB Allocation Details'!$A$18:$L$18, 0),FALSE), 'E2 Allocators'!$B$15:$W$358, MATCH('O5 Details by Class &amp; Accounts'!V$18, 'E2 Allocators'!$B$15:$W$15, 0),FALSE)*$F153), 0, VLOOKUP(VLOOKUP($A153, 'E4 TB Allocation Details'!$A$18:$L$214, MATCH("Demand ID", 'E4 TB Allocation Details'!$A$18:$L$18, 0),FALSE), 'E2 Allocators'!$B$15:$W$358, MATCH('O5 Details by Class &amp; Accounts'!V$18, 'E2 Allocators'!$B$15:$W$15, 0),FALSE)*$F153)</f>
        <v>0</v>
      </c>
      <c r="W153" s="2186">
        <f>IF(ISERROR(VLOOKUP(VLOOKUP($A153, 'E4 TB Allocation Details'!$A$18:$L$214, MATCH("Demand ID", 'E4 TB Allocation Details'!$A$18:$L$18, 0),FALSE), 'E2 Allocators'!$B$15:$W$358, MATCH('O5 Details by Class &amp; Accounts'!W$18, 'E2 Allocators'!$B$15:$W$15, 0),FALSE)*$F153), 0, VLOOKUP(VLOOKUP($A153, 'E4 TB Allocation Details'!$A$18:$L$214, MATCH("Demand ID", 'E4 TB Allocation Details'!$A$18:$L$18, 0),FALSE), 'E2 Allocators'!$B$15:$W$358, MATCH('O5 Details by Class &amp; Accounts'!W$18, 'E2 Allocators'!$B$15:$W$15, 0),FALSE)*$F153)</f>
        <v>0</v>
      </c>
      <c r="X153" s="2186">
        <f>IF(ISERROR(VLOOKUP(VLOOKUP($A153, 'E4 TB Allocation Details'!$A$18:$L$214, MATCH("Demand ID", 'E4 TB Allocation Details'!$A$18:$L$18, 0),FALSE), 'E2 Allocators'!$B$15:$W$358, MATCH('O5 Details by Class &amp; Accounts'!X$18, 'E2 Allocators'!$B$15:$W$15, 0),FALSE)*$F153), 0, VLOOKUP(VLOOKUP($A153, 'E4 TB Allocation Details'!$A$18:$L$214, MATCH("Demand ID", 'E4 TB Allocation Details'!$A$18:$L$18, 0),FALSE), 'E2 Allocators'!$B$15:$W$358, MATCH('O5 Details by Class &amp; Accounts'!X$18, 'E2 Allocators'!$B$15:$W$15, 0),FALSE)*$F153)</f>
        <v>0</v>
      </c>
      <c r="Y153" s="2186">
        <f>IF(ISERROR(VLOOKUP(VLOOKUP($A153, 'E4 TB Allocation Details'!$A$18:$L$214, MATCH("Demand ID", 'E4 TB Allocation Details'!$A$18:$L$18, 0),FALSE), 'E2 Allocators'!$B$15:$W$358, MATCH('O5 Details by Class &amp; Accounts'!Y$18, 'E2 Allocators'!$B$15:$W$15, 0),FALSE)*$F153), 0, VLOOKUP(VLOOKUP($A153, 'E4 TB Allocation Details'!$A$18:$L$214, MATCH("Demand ID", 'E4 TB Allocation Details'!$A$18:$L$18, 0),FALSE), 'E2 Allocators'!$B$15:$W$358, MATCH('O5 Details by Class &amp; Accounts'!Y$18, 'E2 Allocators'!$B$15:$W$15, 0),FALSE)*$F153)</f>
        <v>0</v>
      </c>
      <c r="Z153" s="2186">
        <f>IF(ISERROR(VLOOKUP(VLOOKUP($A153, 'E4 TB Allocation Details'!$A$18:$L$214, MATCH("Demand ID", 'E4 TB Allocation Details'!$A$18:$L$18, 0),FALSE), 'E2 Allocators'!$B$15:$W$358, MATCH('O5 Details by Class &amp; Accounts'!Z$18, 'E2 Allocators'!$B$15:$W$15, 0),FALSE)*$F153), 0, VLOOKUP(VLOOKUP($A153, 'E4 TB Allocation Details'!$A$18:$L$214, MATCH("Demand ID", 'E4 TB Allocation Details'!$A$18:$L$18, 0),FALSE), 'E2 Allocators'!$B$15:$W$358, MATCH('O5 Details by Class &amp; Accounts'!Z$18, 'E2 Allocators'!$B$15:$W$15, 0),FALSE)*$F153)</f>
        <v>0</v>
      </c>
      <c r="AA153" s="2186">
        <f>IF(ISERROR(VLOOKUP(VLOOKUP($A153, 'E4 TB Allocation Details'!$A$18:$L$214, MATCH("Demand ID", 'E4 TB Allocation Details'!$A$18:$L$18, 0),FALSE), 'E2 Allocators'!$B$15:$W$358, MATCH('O5 Details by Class &amp; Accounts'!AA$18, 'E2 Allocators'!$B$15:$W$15, 0),FALSE)*$F153), 0, VLOOKUP(VLOOKUP($A153, 'E4 TB Allocation Details'!$A$18:$L$214, MATCH("Demand ID", 'E4 TB Allocation Details'!$A$18:$L$18, 0),FALSE), 'E2 Allocators'!$B$15:$W$358, MATCH('O5 Details by Class &amp; Accounts'!AA$18, 'E2 Allocators'!$B$15:$W$15, 0),FALSE)*$F153)</f>
        <v>0</v>
      </c>
      <c r="AB153" s="2186">
        <f>IF(ISERROR(VLOOKUP(VLOOKUP($A153, 'E4 TB Allocation Details'!$A$18:$L$214, MATCH("Demand ID", 'E4 TB Allocation Details'!$A$18:$L$18, 0),FALSE), 'E2 Allocators'!$B$15:$W$358, MATCH('O5 Details by Class &amp; Accounts'!AB$18, 'E2 Allocators'!$B$15:$W$15, 0),FALSE)*$F153), 0, VLOOKUP(VLOOKUP($A153, 'E4 TB Allocation Details'!$A$18:$L$214, MATCH("Demand ID", 'E4 TB Allocation Details'!$A$18:$L$18, 0),FALSE), 'E2 Allocators'!$B$15:$W$358, MATCH('O5 Details by Class &amp; Accounts'!AB$18, 'E2 Allocators'!$B$15:$W$15, 0),FALSE)*$F153)</f>
        <v>0</v>
      </c>
      <c r="AC153" s="2186">
        <f t="shared" si="39"/>
        <v>0</v>
      </c>
      <c r="AD153" s="2186">
        <f>IF(ISERROR(VLOOKUP(VLOOKUP($A153, 'E4 TB Allocation Details'!$A$18:$L$214, MATCH("Customer ID", 'E4 TB Allocation Details'!$A$18:$L$18, 0),FALSE), 'E2 Allocators'!$B$15:$W$358, MATCH('O5 Details by Class &amp; Accounts'!AD$18, 'E2 Allocators'!$B$15:$W$15, 0),FALSE)*$G153), 0, VLOOKUP(VLOOKUP($A153, 'E4 TB Allocation Details'!$A$18:$L$214, MATCH("Customer ID", 'E4 TB Allocation Details'!$A$18:$L$18, 0),FALSE), 'E2 Allocators'!$B$15:$W$358, MATCH('O5 Details by Class &amp; Accounts'!AD$18, 'E2 Allocators'!$B$15:$W$15, 0),FALSE)*$G153)</f>
        <v>0</v>
      </c>
      <c r="AE153" s="2186">
        <f>IF(ISERROR(VLOOKUP(VLOOKUP($A153, 'E4 TB Allocation Details'!$A$18:$L$214, MATCH("Customer ID", 'E4 TB Allocation Details'!$A$18:$L$18, 0),FALSE), 'E2 Allocators'!$B$15:$W$358, MATCH('O5 Details by Class &amp; Accounts'!AE$18, 'E2 Allocators'!$B$15:$W$15, 0),FALSE)*$G153), 0, VLOOKUP(VLOOKUP($A153, 'E4 TB Allocation Details'!$A$18:$L$214, MATCH("Customer ID", 'E4 TB Allocation Details'!$A$18:$L$18, 0),FALSE), 'E2 Allocators'!$B$15:$W$358, MATCH('O5 Details by Class &amp; Accounts'!AE$18, 'E2 Allocators'!$B$15:$W$15, 0),FALSE)*$G153)</f>
        <v>0</v>
      </c>
      <c r="AF153" s="2186">
        <f>IF(ISERROR(VLOOKUP(VLOOKUP($A153, 'E4 TB Allocation Details'!$A$18:$L$214, MATCH("Customer ID", 'E4 TB Allocation Details'!$A$18:$L$18, 0),FALSE), 'E2 Allocators'!$B$15:$W$358, MATCH('O5 Details by Class &amp; Accounts'!AF$18, 'E2 Allocators'!$B$15:$W$15, 0),FALSE)*$G153), 0, VLOOKUP(VLOOKUP($A153, 'E4 TB Allocation Details'!$A$18:$L$214, MATCH("Customer ID", 'E4 TB Allocation Details'!$A$18:$L$18, 0),FALSE), 'E2 Allocators'!$B$15:$W$358, MATCH('O5 Details by Class &amp; Accounts'!AF$18, 'E2 Allocators'!$B$15:$W$15, 0),FALSE)*$G153)</f>
        <v>0</v>
      </c>
      <c r="AG153" s="2186">
        <f>IF(ISERROR(VLOOKUP(VLOOKUP($A153, 'E4 TB Allocation Details'!$A$18:$L$214, MATCH("Customer ID", 'E4 TB Allocation Details'!$A$18:$L$18, 0),FALSE), 'E2 Allocators'!$B$15:$W$358, MATCH('O5 Details by Class &amp; Accounts'!AG$18, 'E2 Allocators'!$B$15:$W$15, 0),FALSE)*$G153), 0, VLOOKUP(VLOOKUP($A153, 'E4 TB Allocation Details'!$A$18:$L$214, MATCH("Customer ID", 'E4 TB Allocation Details'!$A$18:$L$18, 0),FALSE), 'E2 Allocators'!$B$15:$W$358, MATCH('O5 Details by Class &amp; Accounts'!AG$18, 'E2 Allocators'!$B$15:$W$15, 0),FALSE)*$G153)</f>
        <v>0</v>
      </c>
      <c r="AH153" s="2186">
        <f>IF(ISERROR(VLOOKUP(VLOOKUP($A153, 'E4 TB Allocation Details'!$A$18:$L$214, MATCH("Customer ID", 'E4 TB Allocation Details'!$A$18:$L$18, 0),FALSE), 'E2 Allocators'!$B$15:$W$358, MATCH('O5 Details by Class &amp; Accounts'!AH$18, 'E2 Allocators'!$B$15:$W$15, 0),FALSE)*$G153), 0, VLOOKUP(VLOOKUP($A153, 'E4 TB Allocation Details'!$A$18:$L$214, MATCH("Customer ID", 'E4 TB Allocation Details'!$A$18:$L$18, 0),FALSE), 'E2 Allocators'!$B$15:$W$358, MATCH('O5 Details by Class &amp; Accounts'!AH$18, 'E2 Allocators'!$B$15:$W$15, 0),FALSE)*$G153)</f>
        <v>0</v>
      </c>
      <c r="AI153" s="2186">
        <f>IF(ISERROR(VLOOKUP(VLOOKUP($A153, 'E4 TB Allocation Details'!$A$18:$L$214, MATCH("Customer ID", 'E4 TB Allocation Details'!$A$18:$L$18, 0),FALSE), 'E2 Allocators'!$B$15:$W$358, MATCH('O5 Details by Class &amp; Accounts'!AI$18, 'E2 Allocators'!$B$15:$W$15, 0),FALSE)*$G153), 0, VLOOKUP(VLOOKUP($A153, 'E4 TB Allocation Details'!$A$18:$L$214, MATCH("Customer ID", 'E4 TB Allocation Details'!$A$18:$L$18, 0),FALSE), 'E2 Allocators'!$B$15:$W$358, MATCH('O5 Details by Class &amp; Accounts'!AI$18, 'E2 Allocators'!$B$15:$W$15, 0),FALSE)*$G153)</f>
        <v>0</v>
      </c>
      <c r="AJ153" s="2186">
        <f>IF(ISERROR(VLOOKUP(VLOOKUP($A153, 'E4 TB Allocation Details'!$A$18:$L$214, MATCH("Customer ID", 'E4 TB Allocation Details'!$A$18:$L$18, 0),FALSE), 'E2 Allocators'!$B$15:$W$358, MATCH('O5 Details by Class &amp; Accounts'!AJ$18, 'E2 Allocators'!$B$15:$W$15, 0),FALSE)*$G153), 0, VLOOKUP(VLOOKUP($A153, 'E4 TB Allocation Details'!$A$18:$L$214, MATCH("Customer ID", 'E4 TB Allocation Details'!$A$18:$L$18, 0),FALSE), 'E2 Allocators'!$B$15:$W$358, MATCH('O5 Details by Class &amp; Accounts'!AJ$18, 'E2 Allocators'!$B$15:$W$15, 0),FALSE)*$G153)</f>
        <v>0</v>
      </c>
      <c r="AK153" s="2186">
        <f>IF(ISERROR(VLOOKUP(VLOOKUP($A153, 'E4 TB Allocation Details'!$A$18:$L$214, MATCH("Customer ID", 'E4 TB Allocation Details'!$A$18:$L$18, 0),FALSE), 'E2 Allocators'!$B$15:$W$358, MATCH('O5 Details by Class &amp; Accounts'!AK$18, 'E2 Allocators'!$B$15:$W$15, 0),FALSE)*$G153), 0, VLOOKUP(VLOOKUP($A153, 'E4 TB Allocation Details'!$A$18:$L$214, MATCH("Customer ID", 'E4 TB Allocation Details'!$A$18:$L$18, 0),FALSE), 'E2 Allocators'!$B$15:$W$358, MATCH('O5 Details by Class &amp; Accounts'!AK$18, 'E2 Allocators'!$B$15:$W$15, 0),FALSE)*$G153)</f>
        <v>0</v>
      </c>
      <c r="AL153" s="2186">
        <f>IF(ISERROR(VLOOKUP(VLOOKUP($A153, 'E4 TB Allocation Details'!$A$18:$L$214, MATCH("Customer ID", 'E4 TB Allocation Details'!$A$18:$L$18, 0),FALSE), 'E2 Allocators'!$B$15:$W$358, MATCH('O5 Details by Class &amp; Accounts'!AL$18, 'E2 Allocators'!$B$15:$W$15, 0),FALSE)*$G153), 0, VLOOKUP(VLOOKUP($A153, 'E4 TB Allocation Details'!$A$18:$L$214, MATCH("Customer ID", 'E4 TB Allocation Details'!$A$18:$L$18, 0),FALSE), 'E2 Allocators'!$B$15:$W$358, MATCH('O5 Details by Class &amp; Accounts'!AL$18, 'E2 Allocators'!$B$15:$W$15, 0),FALSE)*$G153)</f>
        <v>0</v>
      </c>
      <c r="AM153" s="2186">
        <f>IF(ISERROR(VLOOKUP(VLOOKUP($A153, 'E4 TB Allocation Details'!$A$18:$L$214, MATCH("Customer ID", 'E4 TB Allocation Details'!$A$18:$L$18, 0),FALSE), 'E2 Allocators'!$B$15:$W$358, MATCH('O5 Details by Class &amp; Accounts'!AM$18, 'E2 Allocators'!$B$15:$W$15, 0),FALSE)*$G153), 0, VLOOKUP(VLOOKUP($A153, 'E4 TB Allocation Details'!$A$18:$L$214, MATCH("Customer ID", 'E4 TB Allocation Details'!$A$18:$L$18, 0),FALSE), 'E2 Allocators'!$B$15:$W$358, MATCH('O5 Details by Class &amp; Accounts'!AM$18, 'E2 Allocators'!$B$15:$W$15, 0),FALSE)*$G153)</f>
        <v>0</v>
      </c>
      <c r="AN153" s="2186">
        <f>IF(ISERROR(VLOOKUP(VLOOKUP($A153, 'E4 TB Allocation Details'!$A$18:$L$214, MATCH("Customer ID", 'E4 TB Allocation Details'!$A$18:$L$18, 0),FALSE), 'E2 Allocators'!$B$15:$W$358, MATCH('O5 Details by Class &amp; Accounts'!AN$18, 'E2 Allocators'!$B$15:$W$15, 0),FALSE)*$G153), 0, VLOOKUP(VLOOKUP($A153, 'E4 TB Allocation Details'!$A$18:$L$214, MATCH("Customer ID", 'E4 TB Allocation Details'!$A$18:$L$18, 0),FALSE), 'E2 Allocators'!$B$15:$W$358, MATCH('O5 Details by Class &amp; Accounts'!AN$18, 'E2 Allocators'!$B$15:$W$15, 0),FALSE)*$G153)</f>
        <v>0</v>
      </c>
      <c r="AO153" s="2186">
        <f>IF(ISERROR(VLOOKUP(VLOOKUP($A153, 'E4 TB Allocation Details'!$A$18:$L$214, MATCH("Customer ID", 'E4 TB Allocation Details'!$A$18:$L$18, 0),FALSE), 'E2 Allocators'!$B$15:$W$358, MATCH('O5 Details by Class &amp; Accounts'!AO$18, 'E2 Allocators'!$B$15:$W$15, 0),FALSE)*$G153), 0, VLOOKUP(VLOOKUP($A153, 'E4 TB Allocation Details'!$A$18:$L$214, MATCH("Customer ID", 'E4 TB Allocation Details'!$A$18:$L$18, 0),FALSE), 'E2 Allocators'!$B$15:$W$358, MATCH('O5 Details by Class &amp; Accounts'!AO$18, 'E2 Allocators'!$B$15:$W$15, 0),FALSE)*$G153)</f>
        <v>0</v>
      </c>
      <c r="AP153" s="2186">
        <f>IF(ISERROR(VLOOKUP(VLOOKUP($A153, 'E4 TB Allocation Details'!$A$18:$L$214, MATCH("Customer ID", 'E4 TB Allocation Details'!$A$18:$L$18, 0),FALSE), 'E2 Allocators'!$B$15:$W$358, MATCH('O5 Details by Class &amp; Accounts'!AP$18, 'E2 Allocators'!$B$15:$W$15, 0),FALSE)*$G153), 0, VLOOKUP(VLOOKUP($A153, 'E4 TB Allocation Details'!$A$18:$L$214, MATCH("Customer ID", 'E4 TB Allocation Details'!$A$18:$L$18, 0),FALSE), 'E2 Allocators'!$B$15:$W$358, MATCH('O5 Details by Class &amp; Accounts'!AP$18, 'E2 Allocators'!$B$15:$W$15, 0),FALSE)*$G153)</f>
        <v>0</v>
      </c>
      <c r="AQ153" s="2186">
        <f>IF(ISERROR(VLOOKUP(VLOOKUP($A153, 'E4 TB Allocation Details'!$A$18:$L$214, MATCH("Customer ID", 'E4 TB Allocation Details'!$A$18:$L$18, 0),FALSE), 'E2 Allocators'!$B$15:$W$358, MATCH('O5 Details by Class &amp; Accounts'!AQ$18, 'E2 Allocators'!$B$15:$W$15, 0),FALSE)*$G153), 0, VLOOKUP(VLOOKUP($A153, 'E4 TB Allocation Details'!$A$18:$L$214, MATCH("Customer ID", 'E4 TB Allocation Details'!$A$18:$L$18, 0),FALSE), 'E2 Allocators'!$B$15:$W$358, MATCH('O5 Details by Class &amp; Accounts'!AQ$18, 'E2 Allocators'!$B$15:$W$15, 0),FALSE)*$G153)</f>
        <v>0</v>
      </c>
      <c r="AR153" s="2186">
        <f>IF(ISERROR(VLOOKUP(VLOOKUP($A153, 'E4 TB Allocation Details'!$A$18:$L$214, MATCH("Customer ID", 'E4 TB Allocation Details'!$A$18:$L$18, 0),FALSE), 'E2 Allocators'!$B$15:$W$358, MATCH('O5 Details by Class &amp; Accounts'!AR$18, 'E2 Allocators'!$B$15:$W$15, 0),FALSE)*$G153), 0, VLOOKUP(VLOOKUP($A153, 'E4 TB Allocation Details'!$A$18:$L$214, MATCH("Customer ID", 'E4 TB Allocation Details'!$A$18:$L$18, 0),FALSE), 'E2 Allocators'!$B$15:$W$358, MATCH('O5 Details by Class &amp; Accounts'!AR$18, 'E2 Allocators'!$B$15:$W$15, 0),FALSE)*$G153)</f>
        <v>0</v>
      </c>
      <c r="AS153" s="2186">
        <f>IF(ISERROR(VLOOKUP(VLOOKUP($A153, 'E4 TB Allocation Details'!$A$18:$L$214, MATCH("Customer ID", 'E4 TB Allocation Details'!$A$18:$L$18, 0),FALSE), 'E2 Allocators'!$B$15:$W$358, MATCH('O5 Details by Class &amp; Accounts'!AS$18, 'E2 Allocators'!$B$15:$W$15, 0),FALSE)*$G153), 0, VLOOKUP(VLOOKUP($A153, 'E4 TB Allocation Details'!$A$18:$L$214, MATCH("Customer ID", 'E4 TB Allocation Details'!$A$18:$L$18, 0),FALSE), 'E2 Allocators'!$B$15:$W$358, MATCH('O5 Details by Class &amp; Accounts'!AS$18, 'E2 Allocators'!$B$15:$W$15, 0),FALSE)*$G153)</f>
        <v>0</v>
      </c>
      <c r="AT153" s="2186">
        <f>IF(ISERROR(VLOOKUP(VLOOKUP($A153, 'E4 TB Allocation Details'!$A$18:$L$214, MATCH("Customer ID", 'E4 TB Allocation Details'!$A$18:$L$18, 0),FALSE), 'E2 Allocators'!$B$15:$W$358, MATCH('O5 Details by Class &amp; Accounts'!AT$18, 'E2 Allocators'!$B$15:$W$15, 0),FALSE)*$G153), 0, VLOOKUP(VLOOKUP($A153, 'E4 TB Allocation Details'!$A$18:$L$214, MATCH("Customer ID", 'E4 TB Allocation Details'!$A$18:$L$18, 0),FALSE), 'E2 Allocators'!$B$15:$W$358, MATCH('O5 Details by Class &amp; Accounts'!AT$18, 'E2 Allocators'!$B$15:$W$15, 0),FALSE)*$G153)</f>
        <v>0</v>
      </c>
      <c r="AU153" s="2186">
        <f>IF(ISERROR(VLOOKUP(VLOOKUP($A153, 'E4 TB Allocation Details'!$A$18:$L$214, MATCH("Customer ID", 'E4 TB Allocation Details'!$A$18:$L$18, 0),FALSE), 'E2 Allocators'!$B$15:$W$358, MATCH('O5 Details by Class &amp; Accounts'!AU$18, 'E2 Allocators'!$B$15:$W$15, 0),FALSE)*$G153), 0, VLOOKUP(VLOOKUP($A153, 'E4 TB Allocation Details'!$A$18:$L$214, MATCH("Customer ID", 'E4 TB Allocation Details'!$A$18:$L$18, 0),FALSE), 'E2 Allocators'!$B$15:$W$358, MATCH('O5 Details by Class &amp; Accounts'!AU$18, 'E2 Allocators'!$B$15:$W$15, 0),FALSE)*$G153)</f>
        <v>0</v>
      </c>
      <c r="AV153" s="2186">
        <f>IF(ISERROR(VLOOKUP(VLOOKUP($A153, 'E4 TB Allocation Details'!$A$18:$L$214, MATCH("Customer ID", 'E4 TB Allocation Details'!$A$18:$L$18, 0),FALSE), 'E2 Allocators'!$B$15:$W$358, MATCH('O5 Details by Class &amp; Accounts'!AV$18, 'E2 Allocators'!$B$15:$W$15, 0),FALSE)*$G153), 0, VLOOKUP(VLOOKUP($A153, 'E4 TB Allocation Details'!$A$18:$L$214, MATCH("Customer ID", 'E4 TB Allocation Details'!$A$18:$L$18, 0),FALSE), 'E2 Allocators'!$B$15:$W$358, MATCH('O5 Details by Class &amp; Accounts'!AV$18, 'E2 Allocators'!$B$15:$W$15, 0),FALSE)*$G153)</f>
        <v>0</v>
      </c>
      <c r="AW153" s="2186">
        <f>IF(ISERROR(VLOOKUP(VLOOKUP($A153, 'E4 TB Allocation Details'!$A$18:$L$214, MATCH("Customer ID", 'E4 TB Allocation Details'!$A$18:$L$18, 0),FALSE), 'E2 Allocators'!$B$15:$W$358, MATCH('O5 Details by Class &amp; Accounts'!AW$18, 'E2 Allocators'!$B$15:$W$15, 0),FALSE)*$G153), 0, VLOOKUP(VLOOKUP($A153, 'E4 TB Allocation Details'!$A$18:$L$214, MATCH("Customer ID", 'E4 TB Allocation Details'!$A$18:$L$18, 0),FALSE), 'E2 Allocators'!$B$15:$W$358, MATCH('O5 Details by Class &amp; Accounts'!AW$18, 'E2 Allocators'!$B$15:$W$15, 0),FALSE)*$G153)</f>
        <v>0</v>
      </c>
      <c r="AX153" s="2186">
        <f t="shared" si="40"/>
        <v>0</v>
      </c>
      <c r="AY153" s="2186">
        <f>IF(ISERROR(VLOOKUP(VLOOKUP($A153, 'E4 TB Allocation Details'!$A$18:$L$214, MATCH("Misc ID", 'E4 TB Allocation Details'!$A$18:$L$18, 0),FALSE), 'E2 Allocators'!$B$15:$W$358, MATCH('O5 Details by Class &amp; Accounts'!AY$18, 'E2 Allocators'!$B$15:$W$15, 0),FALSE)*$E153), 0, VLOOKUP(VLOOKUP($A153, 'E4 TB Allocation Details'!$A$18:$L$214, MATCH("Misc ID", 'E4 TB Allocation Details'!$A$18:$L$18, 0),FALSE), 'E2 Allocators'!$B$15:$W$358, MATCH('O5 Details by Class &amp; Accounts'!AY$18, 'E2 Allocators'!$B$15:$W$15, 0),FALSE)*$E153)</f>
        <v>0</v>
      </c>
      <c r="AZ153" s="2186">
        <f>IF(ISERROR(VLOOKUP(VLOOKUP($A153, 'E4 TB Allocation Details'!$A$18:$L$214, MATCH("Misc ID", 'E4 TB Allocation Details'!$A$18:$L$18, 0),FALSE), 'E2 Allocators'!$B$15:$W$358, MATCH('O5 Details by Class &amp; Accounts'!AZ$18, 'E2 Allocators'!$B$15:$W$15, 0),FALSE)*$E153), 0, VLOOKUP(VLOOKUP($A153, 'E4 TB Allocation Details'!$A$18:$L$214, MATCH("Misc ID", 'E4 TB Allocation Details'!$A$18:$L$18, 0),FALSE), 'E2 Allocators'!$B$15:$W$358, MATCH('O5 Details by Class &amp; Accounts'!AZ$18, 'E2 Allocators'!$B$15:$W$15, 0),FALSE)*$E153)</f>
        <v>0</v>
      </c>
      <c r="BA153" s="2186">
        <f>IF(ISERROR(VLOOKUP(VLOOKUP($A153, 'E4 TB Allocation Details'!$A$18:$L$214, MATCH("Misc ID", 'E4 TB Allocation Details'!$A$18:$L$18, 0),FALSE), 'E2 Allocators'!$B$15:$W$358, MATCH('O5 Details by Class &amp; Accounts'!BA$18, 'E2 Allocators'!$B$15:$W$15, 0),FALSE)*$E153), 0, VLOOKUP(VLOOKUP($A153, 'E4 TB Allocation Details'!$A$18:$L$214, MATCH("Misc ID", 'E4 TB Allocation Details'!$A$18:$L$18, 0),FALSE), 'E2 Allocators'!$B$15:$W$358, MATCH('O5 Details by Class &amp; Accounts'!BA$18, 'E2 Allocators'!$B$15:$W$15, 0),FALSE)*$E153)</f>
        <v>0</v>
      </c>
      <c r="BB153" s="2186">
        <f>IF(ISERROR(VLOOKUP(VLOOKUP($A153, 'E4 TB Allocation Details'!$A$18:$L$214, MATCH("Misc ID", 'E4 TB Allocation Details'!$A$18:$L$18, 0),FALSE), 'E2 Allocators'!$B$15:$W$358, MATCH('O5 Details by Class &amp; Accounts'!BB$18, 'E2 Allocators'!$B$15:$W$15, 0),FALSE)*$E153), 0, VLOOKUP(VLOOKUP($A153, 'E4 TB Allocation Details'!$A$18:$L$214, MATCH("Misc ID", 'E4 TB Allocation Details'!$A$18:$L$18, 0),FALSE), 'E2 Allocators'!$B$15:$W$358, MATCH('O5 Details by Class &amp; Accounts'!BB$18, 'E2 Allocators'!$B$15:$W$15, 0),FALSE)*$E153)</f>
        <v>0</v>
      </c>
      <c r="BC153" s="2186">
        <f>IF(ISERROR(VLOOKUP(VLOOKUP($A153, 'E4 TB Allocation Details'!$A$18:$L$214, MATCH("Misc ID", 'E4 TB Allocation Details'!$A$18:$L$18, 0),FALSE), 'E2 Allocators'!$B$15:$W$358, MATCH('O5 Details by Class &amp; Accounts'!BC$18, 'E2 Allocators'!$B$15:$W$15, 0),FALSE)*$E153), 0, VLOOKUP(VLOOKUP($A153, 'E4 TB Allocation Details'!$A$18:$L$214, MATCH("Misc ID", 'E4 TB Allocation Details'!$A$18:$L$18, 0),FALSE), 'E2 Allocators'!$B$15:$W$358, MATCH('O5 Details by Class &amp; Accounts'!BC$18, 'E2 Allocators'!$B$15:$W$15, 0),FALSE)*$E153)</f>
        <v>0</v>
      </c>
      <c r="BD153" s="2186">
        <f>IF(ISERROR(VLOOKUP(VLOOKUP($A153, 'E4 TB Allocation Details'!$A$18:$L$214, MATCH("Misc ID", 'E4 TB Allocation Details'!$A$18:$L$18, 0),FALSE), 'E2 Allocators'!$B$15:$W$358, MATCH('O5 Details by Class &amp; Accounts'!BD$18, 'E2 Allocators'!$B$15:$W$15, 0),FALSE)*$E153), 0, VLOOKUP(VLOOKUP($A153, 'E4 TB Allocation Details'!$A$18:$L$214, MATCH("Misc ID", 'E4 TB Allocation Details'!$A$18:$L$18, 0),FALSE), 'E2 Allocators'!$B$15:$W$358, MATCH('O5 Details by Class &amp; Accounts'!BD$18, 'E2 Allocators'!$B$15:$W$15, 0),FALSE)*$E153)</f>
        <v>0</v>
      </c>
      <c r="BE153" s="2186">
        <f>IF(ISERROR(VLOOKUP(VLOOKUP($A153, 'E4 TB Allocation Details'!$A$18:$L$214, MATCH("Misc ID", 'E4 TB Allocation Details'!$A$18:$L$18, 0),FALSE), 'E2 Allocators'!$B$15:$W$358, MATCH('O5 Details by Class &amp; Accounts'!BE$18, 'E2 Allocators'!$B$15:$W$15, 0),FALSE)*$E153), 0, VLOOKUP(VLOOKUP($A153, 'E4 TB Allocation Details'!$A$18:$L$214, MATCH("Misc ID", 'E4 TB Allocation Details'!$A$18:$L$18, 0),FALSE), 'E2 Allocators'!$B$15:$W$358, MATCH('O5 Details by Class &amp; Accounts'!BE$18, 'E2 Allocators'!$B$15:$W$15, 0),FALSE)*$E153)</f>
        <v>0</v>
      </c>
      <c r="BF153" s="2186">
        <f>IF(ISERROR(VLOOKUP(VLOOKUP($A153, 'E4 TB Allocation Details'!$A$18:$L$214, MATCH("Misc ID", 'E4 TB Allocation Details'!$A$18:$L$18, 0),FALSE), 'E2 Allocators'!$B$15:$W$358, MATCH('O5 Details by Class &amp; Accounts'!BF$18, 'E2 Allocators'!$B$15:$W$15, 0),FALSE)*$E153), 0, VLOOKUP(VLOOKUP($A153, 'E4 TB Allocation Details'!$A$18:$L$214, MATCH("Misc ID", 'E4 TB Allocation Details'!$A$18:$L$18, 0),FALSE), 'E2 Allocators'!$B$15:$W$358, MATCH('O5 Details by Class &amp; Accounts'!BF$18, 'E2 Allocators'!$B$15:$W$15, 0),FALSE)*$E153)</f>
        <v>0</v>
      </c>
      <c r="BG153" s="2186">
        <f>IF(ISERROR(VLOOKUP(VLOOKUP($A153, 'E4 TB Allocation Details'!$A$18:$L$214, MATCH("Misc ID", 'E4 TB Allocation Details'!$A$18:$L$18, 0),FALSE), 'E2 Allocators'!$B$15:$W$358, MATCH('O5 Details by Class &amp; Accounts'!BG$18, 'E2 Allocators'!$B$15:$W$15, 0),FALSE)*$E153), 0, VLOOKUP(VLOOKUP($A153, 'E4 TB Allocation Details'!$A$18:$L$214, MATCH("Misc ID", 'E4 TB Allocation Details'!$A$18:$L$18, 0),FALSE), 'E2 Allocators'!$B$15:$W$358, MATCH('O5 Details by Class &amp; Accounts'!BG$18, 'E2 Allocators'!$B$15:$W$15, 0),FALSE)*$E153)</f>
        <v>0</v>
      </c>
      <c r="BH153" s="2186">
        <f>IF(ISERROR(VLOOKUP(VLOOKUP($A153, 'E4 TB Allocation Details'!$A$18:$L$214, MATCH("Misc ID", 'E4 TB Allocation Details'!$A$18:$L$18, 0),FALSE), 'E2 Allocators'!$B$15:$W$358, MATCH('O5 Details by Class &amp; Accounts'!BH$18, 'E2 Allocators'!$B$15:$W$15, 0),FALSE)*$E153), 0, VLOOKUP(VLOOKUP($A153, 'E4 TB Allocation Details'!$A$18:$L$214, MATCH("Misc ID", 'E4 TB Allocation Details'!$A$18:$L$18, 0),FALSE), 'E2 Allocators'!$B$15:$W$358, MATCH('O5 Details by Class &amp; Accounts'!BH$18, 'E2 Allocators'!$B$15:$W$15, 0),FALSE)*$E153)</f>
        <v>0</v>
      </c>
      <c r="BI153" s="2186">
        <f>IF(ISERROR(VLOOKUP(VLOOKUP($A153, 'E4 TB Allocation Details'!$A$18:$L$214, MATCH("Misc ID", 'E4 TB Allocation Details'!$A$18:$L$18, 0),FALSE), 'E2 Allocators'!$B$15:$W$358, MATCH('O5 Details by Class &amp; Accounts'!BI$18, 'E2 Allocators'!$B$15:$W$15, 0),FALSE)*$E153), 0, VLOOKUP(VLOOKUP($A153, 'E4 TB Allocation Details'!$A$18:$L$214, MATCH("Misc ID", 'E4 TB Allocation Details'!$A$18:$L$18, 0),FALSE), 'E2 Allocators'!$B$15:$W$358, MATCH('O5 Details by Class &amp; Accounts'!BI$18, 'E2 Allocators'!$B$15:$W$15, 0),FALSE)*$E153)</f>
        <v>0</v>
      </c>
      <c r="BJ153" s="2186">
        <f>IF(ISERROR(VLOOKUP(VLOOKUP($A153, 'E4 TB Allocation Details'!$A$18:$L$214, MATCH("Misc ID", 'E4 TB Allocation Details'!$A$18:$L$18, 0),FALSE), 'E2 Allocators'!$B$15:$W$358, MATCH('O5 Details by Class &amp; Accounts'!BJ$18, 'E2 Allocators'!$B$15:$W$15, 0),FALSE)*$E153), 0, VLOOKUP(VLOOKUP($A153, 'E4 TB Allocation Details'!$A$18:$L$214, MATCH("Misc ID", 'E4 TB Allocation Details'!$A$18:$L$18, 0),FALSE), 'E2 Allocators'!$B$15:$W$358, MATCH('O5 Details by Class &amp; Accounts'!BJ$18, 'E2 Allocators'!$B$15:$W$15, 0),FALSE)*$E153)</f>
        <v>0</v>
      </c>
      <c r="BK153" s="2186">
        <f>IF(ISERROR(VLOOKUP(VLOOKUP($A153, 'E4 TB Allocation Details'!$A$18:$L$214, MATCH("Misc ID", 'E4 TB Allocation Details'!$A$18:$L$18, 0),FALSE), 'E2 Allocators'!$B$15:$W$358, MATCH('O5 Details by Class &amp; Accounts'!BK$18, 'E2 Allocators'!$B$15:$W$15, 0),FALSE)*$E153), 0, VLOOKUP(VLOOKUP($A153, 'E4 TB Allocation Details'!$A$18:$L$214, MATCH("Misc ID", 'E4 TB Allocation Details'!$A$18:$L$18, 0),FALSE), 'E2 Allocators'!$B$15:$W$358, MATCH('O5 Details by Class &amp; Accounts'!BK$18, 'E2 Allocators'!$B$15:$W$15, 0),FALSE)*$E153)</f>
        <v>0</v>
      </c>
      <c r="BL153" s="2186">
        <f>IF(ISERROR(VLOOKUP(VLOOKUP($A153, 'E4 TB Allocation Details'!$A$18:$L$214, MATCH("Misc ID", 'E4 TB Allocation Details'!$A$18:$L$18, 0),FALSE), 'E2 Allocators'!$B$15:$W$358, MATCH('O5 Details by Class &amp; Accounts'!BL$18, 'E2 Allocators'!$B$15:$W$15, 0),FALSE)*$E153), 0, VLOOKUP(VLOOKUP($A153, 'E4 TB Allocation Details'!$A$18:$L$214, MATCH("Misc ID", 'E4 TB Allocation Details'!$A$18:$L$18, 0),FALSE), 'E2 Allocators'!$B$15:$W$358, MATCH('O5 Details by Class &amp; Accounts'!BL$18, 'E2 Allocators'!$B$15:$W$15, 0),FALSE)*$E153)</f>
        <v>0</v>
      </c>
      <c r="BM153" s="2186">
        <f>IF(ISERROR(VLOOKUP(VLOOKUP($A153, 'E4 TB Allocation Details'!$A$18:$L$214, MATCH("Misc ID", 'E4 TB Allocation Details'!$A$18:$L$18, 0),FALSE), 'E2 Allocators'!$B$15:$W$358, MATCH('O5 Details by Class &amp; Accounts'!BM$18, 'E2 Allocators'!$B$15:$W$15, 0),FALSE)*$E153), 0, VLOOKUP(VLOOKUP($A153, 'E4 TB Allocation Details'!$A$18:$L$214, MATCH("Misc ID", 'E4 TB Allocation Details'!$A$18:$L$18, 0),FALSE), 'E2 Allocators'!$B$15:$W$358, MATCH('O5 Details by Class &amp; Accounts'!BM$18, 'E2 Allocators'!$B$15:$W$15, 0),FALSE)*$E153)</f>
        <v>0</v>
      </c>
      <c r="BN153" s="2186">
        <f>IF(ISERROR(VLOOKUP(VLOOKUP($A153, 'E4 TB Allocation Details'!$A$18:$L$214, MATCH("Misc ID", 'E4 TB Allocation Details'!$A$18:$L$18, 0),FALSE), 'E2 Allocators'!$B$15:$W$358, MATCH('O5 Details by Class &amp; Accounts'!BN$18, 'E2 Allocators'!$B$15:$W$15, 0),FALSE)*$E153), 0, VLOOKUP(VLOOKUP($A153, 'E4 TB Allocation Details'!$A$18:$L$214, MATCH("Misc ID", 'E4 TB Allocation Details'!$A$18:$L$18, 0),FALSE), 'E2 Allocators'!$B$15:$W$358, MATCH('O5 Details by Class &amp; Accounts'!BN$18, 'E2 Allocators'!$B$15:$W$15, 0),FALSE)*$E153)</f>
        <v>0</v>
      </c>
      <c r="BO153" s="2186">
        <f>IF(ISERROR(VLOOKUP(VLOOKUP($A153, 'E4 TB Allocation Details'!$A$18:$L$214, MATCH("Misc ID", 'E4 TB Allocation Details'!$A$18:$L$18, 0),FALSE), 'E2 Allocators'!$B$15:$W$358, MATCH('O5 Details by Class &amp; Accounts'!BO$18, 'E2 Allocators'!$B$15:$W$15, 0),FALSE)*$E153), 0, VLOOKUP(VLOOKUP($A153, 'E4 TB Allocation Details'!$A$18:$L$214, MATCH("Misc ID", 'E4 TB Allocation Details'!$A$18:$L$18, 0),FALSE), 'E2 Allocators'!$B$15:$W$358, MATCH('O5 Details by Class &amp; Accounts'!BO$18, 'E2 Allocators'!$B$15:$W$15, 0),FALSE)*$E153)</f>
        <v>0</v>
      </c>
      <c r="BP153" s="2186">
        <f>IF(ISERROR(VLOOKUP(VLOOKUP($A153, 'E4 TB Allocation Details'!$A$18:$L$214, MATCH("Misc ID", 'E4 TB Allocation Details'!$A$18:$L$18, 0),FALSE), 'E2 Allocators'!$B$15:$W$358, MATCH('O5 Details by Class &amp; Accounts'!BP$18, 'E2 Allocators'!$B$15:$W$15, 0),FALSE)*$E153), 0, VLOOKUP(VLOOKUP($A153, 'E4 TB Allocation Details'!$A$18:$L$214, MATCH("Misc ID", 'E4 TB Allocation Details'!$A$18:$L$18, 0),FALSE), 'E2 Allocators'!$B$15:$W$358, MATCH('O5 Details by Class &amp; Accounts'!BP$18, 'E2 Allocators'!$B$15:$W$15, 0),FALSE)*$E153)</f>
        <v>0</v>
      </c>
      <c r="BQ153" s="2186">
        <f>IF(ISERROR(VLOOKUP(VLOOKUP($A153, 'E4 TB Allocation Details'!$A$18:$L$214, MATCH("Misc ID", 'E4 TB Allocation Details'!$A$18:$L$18, 0),FALSE), 'E2 Allocators'!$B$15:$W$358, MATCH('O5 Details by Class &amp; Accounts'!BQ$18, 'E2 Allocators'!$B$15:$W$15, 0),FALSE)*$E153), 0, VLOOKUP(VLOOKUP($A153, 'E4 TB Allocation Details'!$A$18:$L$214, MATCH("Misc ID", 'E4 TB Allocation Details'!$A$18:$L$18, 0),FALSE), 'E2 Allocators'!$B$15:$W$358, MATCH('O5 Details by Class &amp; Accounts'!BQ$18, 'E2 Allocators'!$B$15:$W$15, 0),FALSE)*$E153)</f>
        <v>0</v>
      </c>
      <c r="BR153" s="2186">
        <f>IF(ISERROR(VLOOKUP(VLOOKUP($A153, 'E4 TB Allocation Details'!$A$18:$L$214, MATCH("Misc ID", 'E4 TB Allocation Details'!$A$18:$L$18, 0),FALSE), 'E2 Allocators'!$B$15:$W$358, MATCH('O5 Details by Class &amp; Accounts'!BR$18, 'E2 Allocators'!$B$15:$W$15, 0),FALSE)*$E153), 0, VLOOKUP(VLOOKUP($A153, 'E4 TB Allocation Details'!$A$18:$L$214, MATCH("Misc ID", 'E4 TB Allocation Details'!$A$18:$L$18, 0),FALSE), 'E2 Allocators'!$B$15:$W$358, MATCH('O5 Details by Class &amp; Accounts'!BR$18, 'E2 Allocators'!$B$15:$W$15, 0),FALSE)*$E153)</f>
        <v>0</v>
      </c>
      <c r="BS153" s="2186">
        <f t="shared" si="41"/>
        <v>0</v>
      </c>
      <c r="BT153" s="2186">
        <f>IF(ISERROR(VLOOKUP(VLOOKUP($A153, 'E4 TB Allocation Details'!$A$18:$L$214, MATCH("A &amp; G ID", 'E4 TB Allocation Details'!$A$18:$L$18, 0),FALSE), 'E2 Allocators'!$B$15:$W$358, MATCH('O5 Details by Class &amp; Accounts'!BT$18, 'E2 Allocators'!$B$15:$W$15, 0),FALSE)*$E153), 0, VLOOKUP(VLOOKUP($A153, 'E4 TB Allocation Details'!$A$18:$L$214, MATCH("A &amp; G ID", 'E4 TB Allocation Details'!$A$18:$L$18, 0),FALSE), 'E2 Allocators'!$B$15:$W$358, MATCH('O5 Details by Class &amp; Accounts'!BT$18, 'E2 Allocators'!$B$15:$W$15, 0),FALSE)*$E153)</f>
        <v>0</v>
      </c>
      <c r="BU153" s="2186">
        <f>IF(ISERROR(VLOOKUP(VLOOKUP($A153, 'E4 TB Allocation Details'!$A$18:$L$214, MATCH("A &amp; G ID", 'E4 TB Allocation Details'!$A$18:$L$18, 0),FALSE), 'E2 Allocators'!$B$15:$W$358, MATCH('O5 Details by Class &amp; Accounts'!BU$18, 'E2 Allocators'!$B$15:$W$15, 0),FALSE)*$E153), 0, VLOOKUP(VLOOKUP($A153, 'E4 TB Allocation Details'!$A$18:$L$214, MATCH("A &amp; G ID", 'E4 TB Allocation Details'!$A$18:$L$18, 0),FALSE), 'E2 Allocators'!$B$15:$W$358, MATCH('O5 Details by Class &amp; Accounts'!BU$18, 'E2 Allocators'!$B$15:$W$15, 0),FALSE)*$E153)</f>
        <v>0</v>
      </c>
      <c r="BV153" s="2186">
        <f>IF(ISERROR(VLOOKUP(VLOOKUP($A153, 'E4 TB Allocation Details'!$A$18:$L$214, MATCH("A &amp; G ID", 'E4 TB Allocation Details'!$A$18:$L$18, 0),FALSE), 'E2 Allocators'!$B$15:$W$358, MATCH('O5 Details by Class &amp; Accounts'!BV$18, 'E2 Allocators'!$B$15:$W$15, 0),FALSE)*$E153), 0, VLOOKUP(VLOOKUP($A153, 'E4 TB Allocation Details'!$A$18:$L$214, MATCH("A &amp; G ID", 'E4 TB Allocation Details'!$A$18:$L$18, 0),FALSE), 'E2 Allocators'!$B$15:$W$358, MATCH('O5 Details by Class &amp; Accounts'!BV$18, 'E2 Allocators'!$B$15:$W$15, 0),FALSE)*$E153)</f>
        <v>0</v>
      </c>
      <c r="BW153" s="2186">
        <f>IF(ISERROR(VLOOKUP(VLOOKUP($A153, 'E4 TB Allocation Details'!$A$18:$L$214, MATCH("A &amp; G ID", 'E4 TB Allocation Details'!$A$18:$L$18, 0),FALSE), 'E2 Allocators'!$B$15:$W$358, MATCH('O5 Details by Class &amp; Accounts'!BW$18, 'E2 Allocators'!$B$15:$W$15, 0),FALSE)*$E153), 0, VLOOKUP(VLOOKUP($A153, 'E4 TB Allocation Details'!$A$18:$L$214, MATCH("A &amp; G ID", 'E4 TB Allocation Details'!$A$18:$L$18, 0),FALSE), 'E2 Allocators'!$B$15:$W$358, MATCH('O5 Details by Class &amp; Accounts'!BW$18, 'E2 Allocators'!$B$15:$W$15, 0),FALSE)*$E153)</f>
        <v>0</v>
      </c>
      <c r="BX153" s="2186">
        <f>IF(ISERROR(VLOOKUP(VLOOKUP($A153, 'E4 TB Allocation Details'!$A$18:$L$214, MATCH("A &amp; G ID", 'E4 TB Allocation Details'!$A$18:$L$18, 0),FALSE), 'E2 Allocators'!$B$15:$W$358, MATCH('O5 Details by Class &amp; Accounts'!BX$18, 'E2 Allocators'!$B$15:$W$15, 0),FALSE)*$E153), 0, VLOOKUP(VLOOKUP($A153, 'E4 TB Allocation Details'!$A$18:$L$214, MATCH("A &amp; G ID", 'E4 TB Allocation Details'!$A$18:$L$18, 0),FALSE), 'E2 Allocators'!$B$15:$W$358, MATCH('O5 Details by Class &amp; Accounts'!BX$18, 'E2 Allocators'!$B$15:$W$15, 0),FALSE)*$E153)</f>
        <v>0</v>
      </c>
      <c r="BY153" s="2186">
        <f>IF(ISERROR(VLOOKUP(VLOOKUP($A153, 'E4 TB Allocation Details'!$A$18:$L$214, MATCH("A &amp; G ID", 'E4 TB Allocation Details'!$A$18:$L$18, 0),FALSE), 'E2 Allocators'!$B$15:$W$358, MATCH('O5 Details by Class &amp; Accounts'!BY$18, 'E2 Allocators'!$B$15:$W$15, 0),FALSE)*$E153), 0, VLOOKUP(VLOOKUP($A153, 'E4 TB Allocation Details'!$A$18:$L$214, MATCH("A &amp; G ID", 'E4 TB Allocation Details'!$A$18:$L$18, 0),FALSE), 'E2 Allocators'!$B$15:$W$358, MATCH('O5 Details by Class &amp; Accounts'!BY$18, 'E2 Allocators'!$B$15:$W$15, 0),FALSE)*$E153)</f>
        <v>0</v>
      </c>
      <c r="BZ153" s="2186">
        <f>IF(ISERROR(VLOOKUP(VLOOKUP($A153, 'E4 TB Allocation Details'!$A$18:$L$214, MATCH("A &amp; G ID", 'E4 TB Allocation Details'!$A$18:$L$18, 0),FALSE), 'E2 Allocators'!$B$15:$W$358, MATCH('O5 Details by Class &amp; Accounts'!BZ$18, 'E2 Allocators'!$B$15:$W$15, 0),FALSE)*$E153), 0, VLOOKUP(VLOOKUP($A153, 'E4 TB Allocation Details'!$A$18:$L$214, MATCH("A &amp; G ID", 'E4 TB Allocation Details'!$A$18:$L$18, 0),FALSE), 'E2 Allocators'!$B$15:$W$358, MATCH('O5 Details by Class &amp; Accounts'!BZ$18, 'E2 Allocators'!$B$15:$W$15, 0),FALSE)*$E153)</f>
        <v>0</v>
      </c>
      <c r="CA153" s="2186">
        <f>IF(ISERROR(VLOOKUP(VLOOKUP($A153, 'E4 TB Allocation Details'!$A$18:$L$214, MATCH("A &amp; G ID", 'E4 TB Allocation Details'!$A$18:$L$18, 0),FALSE), 'E2 Allocators'!$B$15:$W$358, MATCH('O5 Details by Class &amp; Accounts'!CA$18, 'E2 Allocators'!$B$15:$W$15, 0),FALSE)*$E153), 0, VLOOKUP(VLOOKUP($A153, 'E4 TB Allocation Details'!$A$18:$L$214, MATCH("A &amp; G ID", 'E4 TB Allocation Details'!$A$18:$L$18, 0),FALSE), 'E2 Allocators'!$B$15:$W$358, MATCH('O5 Details by Class &amp; Accounts'!CA$18, 'E2 Allocators'!$B$15:$W$15, 0),FALSE)*$E153)</f>
        <v>0</v>
      </c>
      <c r="CB153" s="2186">
        <f>IF(ISERROR(VLOOKUP(VLOOKUP($A153, 'E4 TB Allocation Details'!$A$18:$L$214, MATCH("A &amp; G ID", 'E4 TB Allocation Details'!$A$18:$L$18, 0),FALSE), 'E2 Allocators'!$B$15:$W$358, MATCH('O5 Details by Class &amp; Accounts'!CB$18, 'E2 Allocators'!$B$15:$W$15, 0),FALSE)*$E153), 0, VLOOKUP(VLOOKUP($A153, 'E4 TB Allocation Details'!$A$18:$L$214, MATCH("A &amp; G ID", 'E4 TB Allocation Details'!$A$18:$L$18, 0),FALSE), 'E2 Allocators'!$B$15:$W$358, MATCH('O5 Details by Class &amp; Accounts'!CB$18, 'E2 Allocators'!$B$15:$W$15, 0),FALSE)*$E153)</f>
        <v>0</v>
      </c>
      <c r="CC153" s="2186">
        <f>IF(ISERROR(VLOOKUP(VLOOKUP($A153, 'E4 TB Allocation Details'!$A$18:$L$214, MATCH("A &amp; G ID", 'E4 TB Allocation Details'!$A$18:$L$18, 0),FALSE), 'E2 Allocators'!$B$15:$W$358, MATCH('O5 Details by Class &amp; Accounts'!CC$18, 'E2 Allocators'!$B$15:$W$15, 0),FALSE)*$E153), 0, VLOOKUP(VLOOKUP($A153, 'E4 TB Allocation Details'!$A$18:$L$214, MATCH("A &amp; G ID", 'E4 TB Allocation Details'!$A$18:$L$18, 0),FALSE), 'E2 Allocators'!$B$15:$W$358, MATCH('O5 Details by Class &amp; Accounts'!CC$18, 'E2 Allocators'!$B$15:$W$15, 0),FALSE)*$E153)</f>
        <v>0</v>
      </c>
      <c r="CD153" s="2186">
        <f>IF(ISERROR(VLOOKUP(VLOOKUP($A153, 'E4 TB Allocation Details'!$A$18:$L$214, MATCH("A &amp; G ID", 'E4 TB Allocation Details'!$A$18:$L$18, 0),FALSE), 'E2 Allocators'!$B$15:$W$358, MATCH('O5 Details by Class &amp; Accounts'!CD$18, 'E2 Allocators'!$B$15:$W$15, 0),FALSE)*$E153), 0, VLOOKUP(VLOOKUP($A153, 'E4 TB Allocation Details'!$A$18:$L$214, MATCH("A &amp; G ID", 'E4 TB Allocation Details'!$A$18:$L$18, 0),FALSE), 'E2 Allocators'!$B$15:$W$358, MATCH('O5 Details by Class &amp; Accounts'!CD$18, 'E2 Allocators'!$B$15:$W$15, 0),FALSE)*$E153)</f>
        <v>0</v>
      </c>
      <c r="CE153" s="2186">
        <f>IF(ISERROR(VLOOKUP(VLOOKUP($A153, 'E4 TB Allocation Details'!$A$18:$L$214, MATCH("A &amp; G ID", 'E4 TB Allocation Details'!$A$18:$L$18, 0),FALSE), 'E2 Allocators'!$B$15:$W$358, MATCH('O5 Details by Class &amp; Accounts'!CE$18, 'E2 Allocators'!$B$15:$W$15, 0),FALSE)*$E153), 0, VLOOKUP(VLOOKUP($A153, 'E4 TB Allocation Details'!$A$18:$L$214, MATCH("A &amp; G ID", 'E4 TB Allocation Details'!$A$18:$L$18, 0),FALSE), 'E2 Allocators'!$B$15:$W$358, MATCH('O5 Details by Class &amp; Accounts'!CE$18, 'E2 Allocators'!$B$15:$W$15, 0),FALSE)*$E153)</f>
        <v>0</v>
      </c>
      <c r="CF153" s="2186">
        <f>IF(ISERROR(VLOOKUP(VLOOKUP($A153, 'E4 TB Allocation Details'!$A$18:$L$214, MATCH("A &amp; G ID", 'E4 TB Allocation Details'!$A$18:$L$18, 0),FALSE), 'E2 Allocators'!$B$15:$W$358, MATCH('O5 Details by Class &amp; Accounts'!CF$18, 'E2 Allocators'!$B$15:$W$15, 0),FALSE)*$E153), 0, VLOOKUP(VLOOKUP($A153, 'E4 TB Allocation Details'!$A$18:$L$214, MATCH("A &amp; G ID", 'E4 TB Allocation Details'!$A$18:$L$18, 0),FALSE), 'E2 Allocators'!$B$15:$W$358, MATCH('O5 Details by Class &amp; Accounts'!CF$18, 'E2 Allocators'!$B$15:$W$15, 0),FALSE)*$E153)</f>
        <v>0</v>
      </c>
      <c r="CG153" s="2186">
        <f>IF(ISERROR(VLOOKUP(VLOOKUP($A153, 'E4 TB Allocation Details'!$A$18:$L$214, MATCH("A &amp; G ID", 'E4 TB Allocation Details'!$A$18:$L$18, 0),FALSE), 'E2 Allocators'!$B$15:$W$358, MATCH('O5 Details by Class &amp; Accounts'!CG$18, 'E2 Allocators'!$B$15:$W$15, 0),FALSE)*$E153), 0, VLOOKUP(VLOOKUP($A153, 'E4 TB Allocation Details'!$A$18:$L$214, MATCH("A &amp; G ID", 'E4 TB Allocation Details'!$A$18:$L$18, 0),FALSE), 'E2 Allocators'!$B$15:$W$358, MATCH('O5 Details by Class &amp; Accounts'!CG$18, 'E2 Allocators'!$B$15:$W$15, 0),FALSE)*$E153)</f>
        <v>0</v>
      </c>
      <c r="CH153" s="2186">
        <f>IF(ISERROR(VLOOKUP(VLOOKUP($A153, 'E4 TB Allocation Details'!$A$18:$L$214, MATCH("A &amp; G ID", 'E4 TB Allocation Details'!$A$18:$L$18, 0),FALSE), 'E2 Allocators'!$B$15:$W$358, MATCH('O5 Details by Class &amp; Accounts'!CH$18, 'E2 Allocators'!$B$15:$W$15, 0),FALSE)*$E153), 0, VLOOKUP(VLOOKUP($A153, 'E4 TB Allocation Details'!$A$18:$L$214, MATCH("A &amp; G ID", 'E4 TB Allocation Details'!$A$18:$L$18, 0),FALSE), 'E2 Allocators'!$B$15:$W$358, MATCH('O5 Details by Class &amp; Accounts'!CH$18, 'E2 Allocators'!$B$15:$W$15, 0),FALSE)*$E153)</f>
        <v>0</v>
      </c>
      <c r="CI153" s="2186">
        <f>IF(ISERROR(VLOOKUP(VLOOKUP($A153, 'E4 TB Allocation Details'!$A$18:$L$214, MATCH("A &amp; G ID", 'E4 TB Allocation Details'!$A$18:$L$18, 0),FALSE), 'E2 Allocators'!$B$15:$W$358, MATCH('O5 Details by Class &amp; Accounts'!CI$18, 'E2 Allocators'!$B$15:$W$15, 0),FALSE)*$E153), 0, VLOOKUP(VLOOKUP($A153, 'E4 TB Allocation Details'!$A$18:$L$214, MATCH("A &amp; G ID", 'E4 TB Allocation Details'!$A$18:$L$18, 0),FALSE), 'E2 Allocators'!$B$15:$W$358, MATCH('O5 Details by Class &amp; Accounts'!CI$18, 'E2 Allocators'!$B$15:$W$15, 0),FALSE)*$E153)</f>
        <v>0</v>
      </c>
      <c r="CJ153" s="2186">
        <f>IF(ISERROR(VLOOKUP(VLOOKUP($A153, 'E4 TB Allocation Details'!$A$18:$L$214, MATCH("A &amp; G ID", 'E4 TB Allocation Details'!$A$18:$L$18, 0),FALSE), 'E2 Allocators'!$B$15:$W$358, MATCH('O5 Details by Class &amp; Accounts'!CJ$18, 'E2 Allocators'!$B$15:$W$15, 0),FALSE)*$E153), 0, VLOOKUP(VLOOKUP($A153, 'E4 TB Allocation Details'!$A$18:$L$214, MATCH("A &amp; G ID", 'E4 TB Allocation Details'!$A$18:$L$18, 0),FALSE), 'E2 Allocators'!$B$15:$W$358, MATCH('O5 Details by Class &amp; Accounts'!CJ$18, 'E2 Allocators'!$B$15:$W$15, 0),FALSE)*$E153)</f>
        <v>0</v>
      </c>
      <c r="CK153" s="2186">
        <f>IF(ISERROR(VLOOKUP(VLOOKUP($A153, 'E4 TB Allocation Details'!$A$18:$L$214, MATCH("A &amp; G ID", 'E4 TB Allocation Details'!$A$18:$L$18, 0),FALSE), 'E2 Allocators'!$B$15:$W$358, MATCH('O5 Details by Class &amp; Accounts'!CK$18, 'E2 Allocators'!$B$15:$W$15, 0),FALSE)*$E153), 0, VLOOKUP(VLOOKUP($A153, 'E4 TB Allocation Details'!$A$18:$L$214, MATCH("A &amp; G ID", 'E4 TB Allocation Details'!$A$18:$L$18, 0),FALSE), 'E2 Allocators'!$B$15:$W$358, MATCH('O5 Details by Class &amp; Accounts'!CK$18, 'E2 Allocators'!$B$15:$W$15, 0),FALSE)*$E153)</f>
        <v>0</v>
      </c>
      <c r="CL153" s="2186">
        <f>IF(ISERROR(VLOOKUP(VLOOKUP($A153, 'E4 TB Allocation Details'!$A$18:$L$214, MATCH("A &amp; G ID", 'E4 TB Allocation Details'!$A$18:$L$18, 0),FALSE), 'E2 Allocators'!$B$15:$W$358, MATCH('O5 Details by Class &amp; Accounts'!CL$18, 'E2 Allocators'!$B$15:$W$15, 0),FALSE)*$E153), 0, VLOOKUP(VLOOKUP($A153, 'E4 TB Allocation Details'!$A$18:$L$214, MATCH("A &amp; G ID", 'E4 TB Allocation Details'!$A$18:$L$18, 0),FALSE), 'E2 Allocators'!$B$15:$W$358, MATCH('O5 Details by Class &amp; Accounts'!CL$18, 'E2 Allocators'!$B$15:$W$15, 0),FALSE)*$E153)</f>
        <v>0</v>
      </c>
      <c r="CM153" s="2186">
        <f>IF(ISERROR(VLOOKUP(VLOOKUP($A153, 'E4 TB Allocation Details'!$A$18:$L$214, MATCH("A &amp; G ID", 'E4 TB Allocation Details'!$A$18:$L$18, 0),FALSE), 'E2 Allocators'!$B$15:$W$358, MATCH('O5 Details by Class &amp; Accounts'!CM$18, 'E2 Allocators'!$B$15:$W$15, 0),FALSE)*$E153), 0, VLOOKUP(VLOOKUP($A153, 'E4 TB Allocation Details'!$A$18:$L$214, MATCH("A &amp; G ID", 'E4 TB Allocation Details'!$A$18:$L$18, 0),FALSE), 'E2 Allocators'!$B$15:$W$358, MATCH('O5 Details by Class &amp; Accounts'!CM$18, 'E2 Allocators'!$B$15:$W$15, 0),FALSE)*$E153)</f>
        <v>0</v>
      </c>
      <c r="CN153" s="2186">
        <f t="shared" si="42"/>
        <v>0</v>
      </c>
      <c r="CO153" s="2187">
        <f t="shared" si="43"/>
        <v>0</v>
      </c>
      <c r="CQ153" s="1625" t="s">
        <v>108</v>
      </c>
    </row>
    <row r="154" spans="1:95" s="54" customFormat="1" ht="25.5" x14ac:dyDescent="0.2">
      <c r="A154" s="991">
        <v>5110</v>
      </c>
      <c r="B154" s="990" t="s">
        <v>1407</v>
      </c>
      <c r="C154" s="2184">
        <f>IF(ISERROR(VLOOKUP($A154,'I3 TB Data'!$A$19:$H$483,MATCH('O5 Details by Class &amp; Accounts'!$C$18, 'I3 TB Data'!$A$19:$H$19,0),0)), 0, VLOOKUP($A154,'I3 TB Data'!$A$19:$H$483,MATCH('O5 Details by Class &amp; Accounts'!$C$18,'I3 TB Data'!$A$19:$H$19,0),0))</f>
        <v>142978.14000000001</v>
      </c>
      <c r="D154" s="2185"/>
      <c r="E154" s="2184">
        <f t="shared" si="44"/>
        <v>142978.14000000001</v>
      </c>
      <c r="F154" s="2186">
        <f>IF(ISERROR(VLOOKUP($A154, 'E1 Categorization'!A33:E124, MATCH("Customer Component", 'E1 Categorization'!$A$33:$E$33,0), 0)), 0, IF(VLOOKUP($A154, 'E1 Categorization'!A33:E124, MATCH("Customer Component", 'E1 Categorization'!$A$33:$E$33,0), 0)=0, 'O5 Details by Class &amp; Accounts'!$E154, IF(AND(VLOOKUP($A154, 'E1 Categorization'!A33:E124, MATCH("Customer Component", 'E1 Categorization'!$A$33:$E$33,0), 0) &gt;0, VLOOKUP($A154, 'E1 Categorization'!A33:E124, MATCH("Customer Component", 'E1 Categorization'!$A$33:$E$33,0), 0)&lt;1), 'O5 Details by Class &amp; Accounts'!$E154*(1-VLOOKUP($A154, 'E1 Categorization'!A33:E124, MATCH("Customer Component", 'E1 Categorization'!$A$33:$E$33,0), 0)), 0)))</f>
        <v>142978.14000000001</v>
      </c>
      <c r="G154" s="2186">
        <f>IF(ISERROR(VLOOKUP($A154, 'E1 Categorization'!A33:E124, MATCH("Customer Component", 'E1 Categorization'!$A$33:$E$33,0), 0)),0, IF(VLOOKUP($A154, 'E1 Categorization'!A33:E124, MATCH("Customer Component", 'E1 Categorization'!$A$33:$E$33,0), 0)=0, 0, IF(AND(VLOOKUP($A154, 'E1 Categorization'!A33:E124, MATCH("Customer Component", 'E1 Categorization'!$A$33:$E$33,0), 0) &gt;0, VLOOKUP($A154, 'E1 Categorization'!A33:E124, MATCH("Customer Component", 'E1 Categorization'!$A$33:$E$33,0), 0)&lt;1), 'O5 Details by Class &amp; Accounts'!$E154*(VLOOKUP($A154, 'E1 Categorization'!A33:E124, MATCH("Customer Component", 'E1 Categorization'!$A$33:$E$33,0), 0)), 'O5 Details by Class &amp; Accounts'!$E154)))</f>
        <v>0</v>
      </c>
      <c r="H154" s="2186">
        <f t="shared" si="38"/>
        <v>142978.14000000001</v>
      </c>
      <c r="I154" s="2186">
        <f>IF(ISERROR(VLOOKUP(VLOOKUP($A154, 'E4 TB Allocation Details'!$A$18:$L$214, MATCH("Demand ID", 'E4 TB Allocation Details'!$A$18:$L$18, 0),FALSE), 'E2 Allocators'!$B$15:$W$358, MATCH('O5 Details by Class &amp; Accounts'!I$18, 'E2 Allocators'!$B$15:$W$15, 0),FALSE)*$F154), 0, VLOOKUP(VLOOKUP($A154, 'E4 TB Allocation Details'!$A$18:$L$214, MATCH("Demand ID", 'E4 TB Allocation Details'!$A$18:$L$18, 0),FALSE), 'E2 Allocators'!$B$15:$W$358, MATCH('O5 Details by Class &amp; Accounts'!I$18, 'E2 Allocators'!$B$15:$W$15, 0),FALSE)*$F154)</f>
        <v>74752.593784958546</v>
      </c>
      <c r="J154" s="2186">
        <f>IF(ISERROR(VLOOKUP(VLOOKUP($A154, 'E4 TB Allocation Details'!$A$18:$L$214, MATCH("Demand ID", 'E4 TB Allocation Details'!$A$18:$L$18, 0),FALSE), 'E2 Allocators'!$B$15:$W$358, MATCH('O5 Details by Class &amp; Accounts'!J$18, 'E2 Allocators'!$B$15:$W$15, 0),FALSE)*$F154), 0, VLOOKUP(VLOOKUP($A154, 'E4 TB Allocation Details'!$A$18:$L$214, MATCH("Demand ID", 'E4 TB Allocation Details'!$A$18:$L$18, 0),FALSE), 'E2 Allocators'!$B$15:$W$358, MATCH('O5 Details by Class &amp; Accounts'!J$18, 'E2 Allocators'!$B$15:$W$15, 0),FALSE)*$F154)</f>
        <v>21423.92303075581</v>
      </c>
      <c r="K154" s="2186">
        <f>IF(ISERROR(VLOOKUP(VLOOKUP($A154, 'E4 TB Allocation Details'!$A$18:$L$214, MATCH("Demand ID", 'E4 TB Allocation Details'!$A$18:$L$18, 0),FALSE), 'E2 Allocators'!$B$15:$W$358, MATCH('O5 Details by Class &amp; Accounts'!K$18, 'E2 Allocators'!$B$15:$W$15, 0),FALSE)*$F154), 0, VLOOKUP(VLOOKUP($A154, 'E4 TB Allocation Details'!$A$18:$L$214, MATCH("Demand ID", 'E4 TB Allocation Details'!$A$18:$L$18, 0),FALSE), 'E2 Allocators'!$B$15:$W$358, MATCH('O5 Details by Class &amp; Accounts'!K$18, 'E2 Allocators'!$B$15:$W$15, 0),FALSE)*$F154)</f>
        <v>45047.358019243322</v>
      </c>
      <c r="L154" s="2186">
        <f>IF(ISERROR(VLOOKUP(VLOOKUP($A154, 'E4 TB Allocation Details'!$A$18:$L$214, MATCH("Demand ID", 'E4 TB Allocation Details'!$A$18:$L$18, 0),FALSE), 'E2 Allocators'!$B$15:$W$358, MATCH('O5 Details by Class &amp; Accounts'!L$18, 'E2 Allocators'!$B$15:$W$15, 0),FALSE)*$F154), 0, VLOOKUP(VLOOKUP($A154, 'E4 TB Allocation Details'!$A$18:$L$214, MATCH("Demand ID", 'E4 TB Allocation Details'!$A$18:$L$18, 0),FALSE), 'E2 Allocators'!$B$15:$W$358, MATCH('O5 Details by Class &amp; Accounts'!L$18, 'E2 Allocators'!$B$15:$W$15, 0),FALSE)*$F154)</f>
        <v>0</v>
      </c>
      <c r="M154" s="2186">
        <f>IF(ISERROR(VLOOKUP(VLOOKUP($A154, 'E4 TB Allocation Details'!$A$18:$L$214, MATCH("Demand ID", 'E4 TB Allocation Details'!$A$18:$L$18, 0),FALSE), 'E2 Allocators'!$B$15:$W$358, MATCH('O5 Details by Class &amp; Accounts'!M$18, 'E2 Allocators'!$B$15:$W$15, 0),FALSE)*$F154), 0, VLOOKUP(VLOOKUP($A154, 'E4 TB Allocation Details'!$A$18:$L$214, MATCH("Demand ID", 'E4 TB Allocation Details'!$A$18:$L$18, 0),FALSE), 'E2 Allocators'!$B$15:$W$358, MATCH('O5 Details by Class &amp; Accounts'!M$18, 'E2 Allocators'!$B$15:$W$15, 0),FALSE)*$F154)</f>
        <v>0</v>
      </c>
      <c r="N154" s="2186">
        <f>IF(ISERROR(VLOOKUP(VLOOKUP($A154, 'E4 TB Allocation Details'!$A$18:$L$214, MATCH("Demand ID", 'E4 TB Allocation Details'!$A$18:$L$18, 0),FALSE), 'E2 Allocators'!$B$15:$W$358, MATCH('O5 Details by Class &amp; Accounts'!N$18, 'E2 Allocators'!$B$15:$W$15, 0),FALSE)*$F154), 0, VLOOKUP(VLOOKUP($A154, 'E4 TB Allocation Details'!$A$18:$L$214, MATCH("Demand ID", 'E4 TB Allocation Details'!$A$18:$L$18, 0),FALSE), 'E2 Allocators'!$B$15:$W$358, MATCH('O5 Details by Class &amp; Accounts'!N$18, 'E2 Allocators'!$B$15:$W$15, 0),FALSE)*$F154)</f>
        <v>0</v>
      </c>
      <c r="O154" s="2186">
        <f>IF(ISERROR(VLOOKUP(VLOOKUP($A154, 'E4 TB Allocation Details'!$A$18:$L$214, MATCH("Demand ID", 'E4 TB Allocation Details'!$A$18:$L$18, 0),FALSE), 'E2 Allocators'!$B$15:$W$358, MATCH('O5 Details by Class &amp; Accounts'!O$18, 'E2 Allocators'!$B$15:$W$15, 0),FALSE)*$F154), 0, VLOOKUP(VLOOKUP($A154, 'E4 TB Allocation Details'!$A$18:$L$214, MATCH("Demand ID", 'E4 TB Allocation Details'!$A$18:$L$18, 0),FALSE), 'E2 Allocators'!$B$15:$W$358, MATCH('O5 Details by Class &amp; Accounts'!O$18, 'E2 Allocators'!$B$15:$W$15, 0),FALSE)*$F154)</f>
        <v>1561.9917926311225</v>
      </c>
      <c r="P154" s="2186">
        <f>IF(ISERROR(VLOOKUP(VLOOKUP($A154, 'E4 TB Allocation Details'!$A$18:$L$214, MATCH("Demand ID", 'E4 TB Allocation Details'!$A$18:$L$18, 0),FALSE), 'E2 Allocators'!$B$15:$W$358, MATCH('O5 Details by Class &amp; Accounts'!P$18, 'E2 Allocators'!$B$15:$W$15, 0),FALSE)*$F154), 0, VLOOKUP(VLOOKUP($A154, 'E4 TB Allocation Details'!$A$18:$L$214, MATCH("Demand ID", 'E4 TB Allocation Details'!$A$18:$L$18, 0),FALSE), 'E2 Allocators'!$B$15:$W$358, MATCH('O5 Details by Class &amp; Accounts'!P$18, 'E2 Allocators'!$B$15:$W$15, 0),FALSE)*$F154)</f>
        <v>76.774468166497428</v>
      </c>
      <c r="Q154" s="2186">
        <f>IF(ISERROR(VLOOKUP(VLOOKUP($A154, 'E4 TB Allocation Details'!$A$18:$L$214, MATCH("Demand ID", 'E4 TB Allocation Details'!$A$18:$L$18, 0),FALSE), 'E2 Allocators'!$B$15:$W$358, MATCH('O5 Details by Class &amp; Accounts'!Q$18, 'E2 Allocators'!$B$15:$W$15, 0),FALSE)*$F154), 0, VLOOKUP(VLOOKUP($A154, 'E4 TB Allocation Details'!$A$18:$L$214, MATCH("Demand ID", 'E4 TB Allocation Details'!$A$18:$L$18, 0),FALSE), 'E2 Allocators'!$B$15:$W$358, MATCH('O5 Details by Class &amp; Accounts'!Q$18, 'E2 Allocators'!$B$15:$W$15, 0),FALSE)*$F154)</f>
        <v>115.49890424471656</v>
      </c>
      <c r="R154" s="2186">
        <f>IF(ISERROR(VLOOKUP(VLOOKUP($A154, 'E4 TB Allocation Details'!$A$18:$L$214, MATCH("Demand ID", 'E4 TB Allocation Details'!$A$18:$L$18, 0),FALSE), 'E2 Allocators'!$B$15:$W$358, MATCH('O5 Details by Class &amp; Accounts'!R$18, 'E2 Allocators'!$B$15:$W$15, 0),FALSE)*$F154), 0, VLOOKUP(VLOOKUP($A154, 'E4 TB Allocation Details'!$A$18:$L$214, MATCH("Demand ID", 'E4 TB Allocation Details'!$A$18:$L$18, 0),FALSE), 'E2 Allocators'!$B$15:$W$358, MATCH('O5 Details by Class &amp; Accounts'!R$18, 'E2 Allocators'!$B$15:$W$15, 0),FALSE)*$F154)</f>
        <v>0</v>
      </c>
      <c r="S154" s="2186">
        <f>IF(ISERROR(VLOOKUP(VLOOKUP($A154, 'E4 TB Allocation Details'!$A$18:$L$214, MATCH("Demand ID", 'E4 TB Allocation Details'!$A$18:$L$18, 0),FALSE), 'E2 Allocators'!$B$15:$W$358, MATCH('O5 Details by Class &amp; Accounts'!S$18, 'E2 Allocators'!$B$15:$W$15, 0),FALSE)*$F154), 0, VLOOKUP(VLOOKUP($A154, 'E4 TB Allocation Details'!$A$18:$L$214, MATCH("Demand ID", 'E4 TB Allocation Details'!$A$18:$L$18, 0),FALSE), 'E2 Allocators'!$B$15:$W$358, MATCH('O5 Details by Class &amp; Accounts'!S$18, 'E2 Allocators'!$B$15:$W$15, 0),FALSE)*$F154)</f>
        <v>0</v>
      </c>
      <c r="T154" s="2186">
        <f>IF(ISERROR(VLOOKUP(VLOOKUP($A154, 'E4 TB Allocation Details'!$A$18:$L$214, MATCH("Demand ID", 'E4 TB Allocation Details'!$A$18:$L$18, 0),FALSE), 'E2 Allocators'!$B$15:$W$358, MATCH('O5 Details by Class &amp; Accounts'!T$18, 'E2 Allocators'!$B$15:$W$15, 0),FALSE)*$F154), 0, VLOOKUP(VLOOKUP($A154, 'E4 TB Allocation Details'!$A$18:$L$214, MATCH("Demand ID", 'E4 TB Allocation Details'!$A$18:$L$18, 0),FALSE), 'E2 Allocators'!$B$15:$W$358, MATCH('O5 Details by Class &amp; Accounts'!T$18, 'E2 Allocators'!$B$15:$W$15, 0),FALSE)*$F154)</f>
        <v>0</v>
      </c>
      <c r="U154" s="2186">
        <f>IF(ISERROR(VLOOKUP(VLOOKUP($A154, 'E4 TB Allocation Details'!$A$18:$L$214, MATCH("Demand ID", 'E4 TB Allocation Details'!$A$18:$L$18, 0),FALSE), 'E2 Allocators'!$B$15:$W$358, MATCH('O5 Details by Class &amp; Accounts'!U$18, 'E2 Allocators'!$B$15:$W$15, 0),FALSE)*$F154), 0, VLOOKUP(VLOOKUP($A154, 'E4 TB Allocation Details'!$A$18:$L$214, MATCH("Demand ID", 'E4 TB Allocation Details'!$A$18:$L$18, 0),FALSE), 'E2 Allocators'!$B$15:$W$358, MATCH('O5 Details by Class &amp; Accounts'!U$18, 'E2 Allocators'!$B$15:$W$15, 0),FALSE)*$F154)</f>
        <v>0</v>
      </c>
      <c r="V154" s="2186">
        <f>IF(ISERROR(VLOOKUP(VLOOKUP($A154, 'E4 TB Allocation Details'!$A$18:$L$214, MATCH("Demand ID", 'E4 TB Allocation Details'!$A$18:$L$18, 0),FALSE), 'E2 Allocators'!$B$15:$W$358, MATCH('O5 Details by Class &amp; Accounts'!V$18, 'E2 Allocators'!$B$15:$W$15, 0),FALSE)*$F154), 0, VLOOKUP(VLOOKUP($A154, 'E4 TB Allocation Details'!$A$18:$L$214, MATCH("Demand ID", 'E4 TB Allocation Details'!$A$18:$L$18, 0),FALSE), 'E2 Allocators'!$B$15:$W$358, MATCH('O5 Details by Class &amp; Accounts'!V$18, 'E2 Allocators'!$B$15:$W$15, 0),FALSE)*$F154)</f>
        <v>0</v>
      </c>
      <c r="W154" s="2186">
        <f>IF(ISERROR(VLOOKUP(VLOOKUP($A154, 'E4 TB Allocation Details'!$A$18:$L$214, MATCH("Demand ID", 'E4 TB Allocation Details'!$A$18:$L$18, 0),FALSE), 'E2 Allocators'!$B$15:$W$358, MATCH('O5 Details by Class &amp; Accounts'!W$18, 'E2 Allocators'!$B$15:$W$15, 0),FALSE)*$F154), 0, VLOOKUP(VLOOKUP($A154, 'E4 TB Allocation Details'!$A$18:$L$214, MATCH("Demand ID", 'E4 TB Allocation Details'!$A$18:$L$18, 0),FALSE), 'E2 Allocators'!$B$15:$W$358, MATCH('O5 Details by Class &amp; Accounts'!W$18, 'E2 Allocators'!$B$15:$W$15, 0),FALSE)*$F154)</f>
        <v>0</v>
      </c>
      <c r="X154" s="2186">
        <f>IF(ISERROR(VLOOKUP(VLOOKUP($A154, 'E4 TB Allocation Details'!$A$18:$L$214, MATCH("Demand ID", 'E4 TB Allocation Details'!$A$18:$L$18, 0),FALSE), 'E2 Allocators'!$B$15:$W$358, MATCH('O5 Details by Class &amp; Accounts'!X$18, 'E2 Allocators'!$B$15:$W$15, 0),FALSE)*$F154), 0, VLOOKUP(VLOOKUP($A154, 'E4 TB Allocation Details'!$A$18:$L$214, MATCH("Demand ID", 'E4 TB Allocation Details'!$A$18:$L$18, 0),FALSE), 'E2 Allocators'!$B$15:$W$358, MATCH('O5 Details by Class &amp; Accounts'!X$18, 'E2 Allocators'!$B$15:$W$15, 0),FALSE)*$F154)</f>
        <v>0</v>
      </c>
      <c r="Y154" s="2186">
        <f>IF(ISERROR(VLOOKUP(VLOOKUP($A154, 'E4 TB Allocation Details'!$A$18:$L$214, MATCH("Demand ID", 'E4 TB Allocation Details'!$A$18:$L$18, 0),FALSE), 'E2 Allocators'!$B$15:$W$358, MATCH('O5 Details by Class &amp; Accounts'!Y$18, 'E2 Allocators'!$B$15:$W$15, 0),FALSE)*$F154), 0, VLOOKUP(VLOOKUP($A154, 'E4 TB Allocation Details'!$A$18:$L$214, MATCH("Demand ID", 'E4 TB Allocation Details'!$A$18:$L$18, 0),FALSE), 'E2 Allocators'!$B$15:$W$358, MATCH('O5 Details by Class &amp; Accounts'!Y$18, 'E2 Allocators'!$B$15:$W$15, 0),FALSE)*$F154)</f>
        <v>0</v>
      </c>
      <c r="Z154" s="2186">
        <f>IF(ISERROR(VLOOKUP(VLOOKUP($A154, 'E4 TB Allocation Details'!$A$18:$L$214, MATCH("Demand ID", 'E4 TB Allocation Details'!$A$18:$L$18, 0),FALSE), 'E2 Allocators'!$B$15:$W$358, MATCH('O5 Details by Class &amp; Accounts'!Z$18, 'E2 Allocators'!$B$15:$W$15, 0),FALSE)*$F154), 0, VLOOKUP(VLOOKUP($A154, 'E4 TB Allocation Details'!$A$18:$L$214, MATCH("Demand ID", 'E4 TB Allocation Details'!$A$18:$L$18, 0),FALSE), 'E2 Allocators'!$B$15:$W$358, MATCH('O5 Details by Class &amp; Accounts'!Z$18, 'E2 Allocators'!$B$15:$W$15, 0),FALSE)*$F154)</f>
        <v>0</v>
      </c>
      <c r="AA154" s="2186">
        <f>IF(ISERROR(VLOOKUP(VLOOKUP($A154, 'E4 TB Allocation Details'!$A$18:$L$214, MATCH("Demand ID", 'E4 TB Allocation Details'!$A$18:$L$18, 0),FALSE), 'E2 Allocators'!$B$15:$W$358, MATCH('O5 Details by Class &amp; Accounts'!AA$18, 'E2 Allocators'!$B$15:$W$15, 0),FALSE)*$F154), 0, VLOOKUP(VLOOKUP($A154, 'E4 TB Allocation Details'!$A$18:$L$214, MATCH("Demand ID", 'E4 TB Allocation Details'!$A$18:$L$18, 0),FALSE), 'E2 Allocators'!$B$15:$W$358, MATCH('O5 Details by Class &amp; Accounts'!AA$18, 'E2 Allocators'!$B$15:$W$15, 0),FALSE)*$F154)</f>
        <v>0</v>
      </c>
      <c r="AB154" s="2186">
        <f>IF(ISERROR(VLOOKUP(VLOOKUP($A154, 'E4 TB Allocation Details'!$A$18:$L$214, MATCH("Demand ID", 'E4 TB Allocation Details'!$A$18:$L$18, 0),FALSE), 'E2 Allocators'!$B$15:$W$358, MATCH('O5 Details by Class &amp; Accounts'!AB$18, 'E2 Allocators'!$B$15:$W$15, 0),FALSE)*$F154), 0, VLOOKUP(VLOOKUP($A154, 'E4 TB Allocation Details'!$A$18:$L$214, MATCH("Demand ID", 'E4 TB Allocation Details'!$A$18:$L$18, 0),FALSE), 'E2 Allocators'!$B$15:$W$358, MATCH('O5 Details by Class &amp; Accounts'!AB$18, 'E2 Allocators'!$B$15:$W$15, 0),FALSE)*$F154)</f>
        <v>0</v>
      </c>
      <c r="AC154" s="2186">
        <f t="shared" si="39"/>
        <v>142978.14000000001</v>
      </c>
      <c r="AD154" s="2186">
        <f>IF(ISERROR(VLOOKUP(VLOOKUP($A154, 'E4 TB Allocation Details'!$A$18:$L$214, MATCH("Customer ID", 'E4 TB Allocation Details'!$A$18:$L$18, 0),FALSE), 'E2 Allocators'!$B$15:$W$358, MATCH('O5 Details by Class &amp; Accounts'!AD$18, 'E2 Allocators'!$B$15:$W$15, 0),FALSE)*$G154), 0, VLOOKUP(VLOOKUP($A154, 'E4 TB Allocation Details'!$A$18:$L$214, MATCH("Customer ID", 'E4 TB Allocation Details'!$A$18:$L$18, 0),FALSE), 'E2 Allocators'!$B$15:$W$358, MATCH('O5 Details by Class &amp; Accounts'!AD$18, 'E2 Allocators'!$B$15:$W$15, 0),FALSE)*$G154)</f>
        <v>0</v>
      </c>
      <c r="AE154" s="2186">
        <f>IF(ISERROR(VLOOKUP(VLOOKUP($A154, 'E4 TB Allocation Details'!$A$18:$L$214, MATCH("Customer ID", 'E4 TB Allocation Details'!$A$18:$L$18, 0),FALSE), 'E2 Allocators'!$B$15:$W$358, MATCH('O5 Details by Class &amp; Accounts'!AE$18, 'E2 Allocators'!$B$15:$W$15, 0),FALSE)*$G154), 0, VLOOKUP(VLOOKUP($A154, 'E4 TB Allocation Details'!$A$18:$L$214, MATCH("Customer ID", 'E4 TB Allocation Details'!$A$18:$L$18, 0),FALSE), 'E2 Allocators'!$B$15:$W$358, MATCH('O5 Details by Class &amp; Accounts'!AE$18, 'E2 Allocators'!$B$15:$W$15, 0),FALSE)*$G154)</f>
        <v>0</v>
      </c>
      <c r="AF154" s="2186">
        <f>IF(ISERROR(VLOOKUP(VLOOKUP($A154, 'E4 TB Allocation Details'!$A$18:$L$214, MATCH("Customer ID", 'E4 TB Allocation Details'!$A$18:$L$18, 0),FALSE), 'E2 Allocators'!$B$15:$W$358, MATCH('O5 Details by Class &amp; Accounts'!AF$18, 'E2 Allocators'!$B$15:$W$15, 0),FALSE)*$G154), 0, VLOOKUP(VLOOKUP($A154, 'E4 TB Allocation Details'!$A$18:$L$214, MATCH("Customer ID", 'E4 TB Allocation Details'!$A$18:$L$18, 0),FALSE), 'E2 Allocators'!$B$15:$W$358, MATCH('O5 Details by Class &amp; Accounts'!AF$18, 'E2 Allocators'!$B$15:$W$15, 0),FALSE)*$G154)</f>
        <v>0</v>
      </c>
      <c r="AG154" s="2186">
        <f>IF(ISERROR(VLOOKUP(VLOOKUP($A154, 'E4 TB Allocation Details'!$A$18:$L$214, MATCH("Customer ID", 'E4 TB Allocation Details'!$A$18:$L$18, 0),FALSE), 'E2 Allocators'!$B$15:$W$358, MATCH('O5 Details by Class &amp; Accounts'!AG$18, 'E2 Allocators'!$B$15:$W$15, 0),FALSE)*$G154), 0, VLOOKUP(VLOOKUP($A154, 'E4 TB Allocation Details'!$A$18:$L$214, MATCH("Customer ID", 'E4 TB Allocation Details'!$A$18:$L$18, 0),FALSE), 'E2 Allocators'!$B$15:$W$358, MATCH('O5 Details by Class &amp; Accounts'!AG$18, 'E2 Allocators'!$B$15:$W$15, 0),FALSE)*$G154)</f>
        <v>0</v>
      </c>
      <c r="AH154" s="2186">
        <f>IF(ISERROR(VLOOKUP(VLOOKUP($A154, 'E4 TB Allocation Details'!$A$18:$L$214, MATCH("Customer ID", 'E4 TB Allocation Details'!$A$18:$L$18, 0),FALSE), 'E2 Allocators'!$B$15:$W$358, MATCH('O5 Details by Class &amp; Accounts'!AH$18, 'E2 Allocators'!$B$15:$W$15, 0),FALSE)*$G154), 0, VLOOKUP(VLOOKUP($A154, 'E4 TB Allocation Details'!$A$18:$L$214, MATCH("Customer ID", 'E4 TB Allocation Details'!$A$18:$L$18, 0),FALSE), 'E2 Allocators'!$B$15:$W$358, MATCH('O5 Details by Class &amp; Accounts'!AH$18, 'E2 Allocators'!$B$15:$W$15, 0),FALSE)*$G154)</f>
        <v>0</v>
      </c>
      <c r="AI154" s="2186">
        <f>IF(ISERROR(VLOOKUP(VLOOKUP($A154, 'E4 TB Allocation Details'!$A$18:$L$214, MATCH("Customer ID", 'E4 TB Allocation Details'!$A$18:$L$18, 0),FALSE), 'E2 Allocators'!$B$15:$W$358, MATCH('O5 Details by Class &amp; Accounts'!AI$18, 'E2 Allocators'!$B$15:$W$15, 0),FALSE)*$G154), 0, VLOOKUP(VLOOKUP($A154, 'E4 TB Allocation Details'!$A$18:$L$214, MATCH("Customer ID", 'E4 TB Allocation Details'!$A$18:$L$18, 0),FALSE), 'E2 Allocators'!$B$15:$W$358, MATCH('O5 Details by Class &amp; Accounts'!AI$18, 'E2 Allocators'!$B$15:$W$15, 0),FALSE)*$G154)</f>
        <v>0</v>
      </c>
      <c r="AJ154" s="2186">
        <f>IF(ISERROR(VLOOKUP(VLOOKUP($A154, 'E4 TB Allocation Details'!$A$18:$L$214, MATCH("Customer ID", 'E4 TB Allocation Details'!$A$18:$L$18, 0),FALSE), 'E2 Allocators'!$B$15:$W$358, MATCH('O5 Details by Class &amp; Accounts'!AJ$18, 'E2 Allocators'!$B$15:$W$15, 0),FALSE)*$G154), 0, VLOOKUP(VLOOKUP($A154, 'E4 TB Allocation Details'!$A$18:$L$214, MATCH("Customer ID", 'E4 TB Allocation Details'!$A$18:$L$18, 0),FALSE), 'E2 Allocators'!$B$15:$W$358, MATCH('O5 Details by Class &amp; Accounts'!AJ$18, 'E2 Allocators'!$B$15:$W$15, 0),FALSE)*$G154)</f>
        <v>0</v>
      </c>
      <c r="AK154" s="2186">
        <f>IF(ISERROR(VLOOKUP(VLOOKUP($A154, 'E4 TB Allocation Details'!$A$18:$L$214, MATCH("Customer ID", 'E4 TB Allocation Details'!$A$18:$L$18, 0),FALSE), 'E2 Allocators'!$B$15:$W$358, MATCH('O5 Details by Class &amp; Accounts'!AK$18, 'E2 Allocators'!$B$15:$W$15, 0),FALSE)*$G154), 0, VLOOKUP(VLOOKUP($A154, 'E4 TB Allocation Details'!$A$18:$L$214, MATCH("Customer ID", 'E4 TB Allocation Details'!$A$18:$L$18, 0),FALSE), 'E2 Allocators'!$B$15:$W$358, MATCH('O5 Details by Class &amp; Accounts'!AK$18, 'E2 Allocators'!$B$15:$W$15, 0),FALSE)*$G154)</f>
        <v>0</v>
      </c>
      <c r="AL154" s="2186">
        <f>IF(ISERROR(VLOOKUP(VLOOKUP($A154, 'E4 TB Allocation Details'!$A$18:$L$214, MATCH("Customer ID", 'E4 TB Allocation Details'!$A$18:$L$18, 0),FALSE), 'E2 Allocators'!$B$15:$W$358, MATCH('O5 Details by Class &amp; Accounts'!AL$18, 'E2 Allocators'!$B$15:$W$15, 0),FALSE)*$G154), 0, VLOOKUP(VLOOKUP($A154, 'E4 TB Allocation Details'!$A$18:$L$214, MATCH("Customer ID", 'E4 TB Allocation Details'!$A$18:$L$18, 0),FALSE), 'E2 Allocators'!$B$15:$W$358, MATCH('O5 Details by Class &amp; Accounts'!AL$18, 'E2 Allocators'!$B$15:$W$15, 0),FALSE)*$G154)</f>
        <v>0</v>
      </c>
      <c r="AM154" s="2186">
        <f>IF(ISERROR(VLOOKUP(VLOOKUP($A154, 'E4 TB Allocation Details'!$A$18:$L$214, MATCH("Customer ID", 'E4 TB Allocation Details'!$A$18:$L$18, 0),FALSE), 'E2 Allocators'!$B$15:$W$358, MATCH('O5 Details by Class &amp; Accounts'!AM$18, 'E2 Allocators'!$B$15:$W$15, 0),FALSE)*$G154), 0, VLOOKUP(VLOOKUP($A154, 'E4 TB Allocation Details'!$A$18:$L$214, MATCH("Customer ID", 'E4 TB Allocation Details'!$A$18:$L$18, 0),FALSE), 'E2 Allocators'!$B$15:$W$358, MATCH('O5 Details by Class &amp; Accounts'!AM$18, 'E2 Allocators'!$B$15:$W$15, 0),FALSE)*$G154)</f>
        <v>0</v>
      </c>
      <c r="AN154" s="2186">
        <f>IF(ISERROR(VLOOKUP(VLOOKUP($A154, 'E4 TB Allocation Details'!$A$18:$L$214, MATCH("Customer ID", 'E4 TB Allocation Details'!$A$18:$L$18, 0),FALSE), 'E2 Allocators'!$B$15:$W$358, MATCH('O5 Details by Class &amp; Accounts'!AN$18, 'E2 Allocators'!$B$15:$W$15, 0),FALSE)*$G154), 0, VLOOKUP(VLOOKUP($A154, 'E4 TB Allocation Details'!$A$18:$L$214, MATCH("Customer ID", 'E4 TB Allocation Details'!$A$18:$L$18, 0),FALSE), 'E2 Allocators'!$B$15:$W$358, MATCH('O5 Details by Class &amp; Accounts'!AN$18, 'E2 Allocators'!$B$15:$W$15, 0),FALSE)*$G154)</f>
        <v>0</v>
      </c>
      <c r="AO154" s="2186">
        <f>IF(ISERROR(VLOOKUP(VLOOKUP($A154, 'E4 TB Allocation Details'!$A$18:$L$214, MATCH("Customer ID", 'E4 TB Allocation Details'!$A$18:$L$18, 0),FALSE), 'E2 Allocators'!$B$15:$W$358, MATCH('O5 Details by Class &amp; Accounts'!AO$18, 'E2 Allocators'!$B$15:$W$15, 0),FALSE)*$G154), 0, VLOOKUP(VLOOKUP($A154, 'E4 TB Allocation Details'!$A$18:$L$214, MATCH("Customer ID", 'E4 TB Allocation Details'!$A$18:$L$18, 0),FALSE), 'E2 Allocators'!$B$15:$W$358, MATCH('O5 Details by Class &amp; Accounts'!AO$18, 'E2 Allocators'!$B$15:$W$15, 0),FALSE)*$G154)</f>
        <v>0</v>
      </c>
      <c r="AP154" s="2186">
        <f>IF(ISERROR(VLOOKUP(VLOOKUP($A154, 'E4 TB Allocation Details'!$A$18:$L$214, MATCH("Customer ID", 'E4 TB Allocation Details'!$A$18:$L$18, 0),FALSE), 'E2 Allocators'!$B$15:$W$358, MATCH('O5 Details by Class &amp; Accounts'!AP$18, 'E2 Allocators'!$B$15:$W$15, 0),FALSE)*$G154), 0, VLOOKUP(VLOOKUP($A154, 'E4 TB Allocation Details'!$A$18:$L$214, MATCH("Customer ID", 'E4 TB Allocation Details'!$A$18:$L$18, 0),FALSE), 'E2 Allocators'!$B$15:$W$358, MATCH('O5 Details by Class &amp; Accounts'!AP$18, 'E2 Allocators'!$B$15:$W$15, 0),FALSE)*$G154)</f>
        <v>0</v>
      </c>
      <c r="AQ154" s="2186">
        <f>IF(ISERROR(VLOOKUP(VLOOKUP($A154, 'E4 TB Allocation Details'!$A$18:$L$214, MATCH("Customer ID", 'E4 TB Allocation Details'!$A$18:$L$18, 0),FALSE), 'E2 Allocators'!$B$15:$W$358, MATCH('O5 Details by Class &amp; Accounts'!AQ$18, 'E2 Allocators'!$B$15:$W$15, 0),FALSE)*$G154), 0, VLOOKUP(VLOOKUP($A154, 'E4 TB Allocation Details'!$A$18:$L$214, MATCH("Customer ID", 'E4 TB Allocation Details'!$A$18:$L$18, 0),FALSE), 'E2 Allocators'!$B$15:$W$358, MATCH('O5 Details by Class &amp; Accounts'!AQ$18, 'E2 Allocators'!$B$15:$W$15, 0),FALSE)*$G154)</f>
        <v>0</v>
      </c>
      <c r="AR154" s="2186">
        <f>IF(ISERROR(VLOOKUP(VLOOKUP($A154, 'E4 TB Allocation Details'!$A$18:$L$214, MATCH("Customer ID", 'E4 TB Allocation Details'!$A$18:$L$18, 0),FALSE), 'E2 Allocators'!$B$15:$W$358, MATCH('O5 Details by Class &amp; Accounts'!AR$18, 'E2 Allocators'!$B$15:$W$15, 0),FALSE)*$G154), 0, VLOOKUP(VLOOKUP($A154, 'E4 TB Allocation Details'!$A$18:$L$214, MATCH("Customer ID", 'E4 TB Allocation Details'!$A$18:$L$18, 0),FALSE), 'E2 Allocators'!$B$15:$W$358, MATCH('O5 Details by Class &amp; Accounts'!AR$18, 'E2 Allocators'!$B$15:$W$15, 0),FALSE)*$G154)</f>
        <v>0</v>
      </c>
      <c r="AS154" s="2186">
        <f>IF(ISERROR(VLOOKUP(VLOOKUP($A154, 'E4 TB Allocation Details'!$A$18:$L$214, MATCH("Customer ID", 'E4 TB Allocation Details'!$A$18:$L$18, 0),FALSE), 'E2 Allocators'!$B$15:$W$358, MATCH('O5 Details by Class &amp; Accounts'!AS$18, 'E2 Allocators'!$B$15:$W$15, 0),FALSE)*$G154), 0, VLOOKUP(VLOOKUP($A154, 'E4 TB Allocation Details'!$A$18:$L$214, MATCH("Customer ID", 'E4 TB Allocation Details'!$A$18:$L$18, 0),FALSE), 'E2 Allocators'!$B$15:$W$358, MATCH('O5 Details by Class &amp; Accounts'!AS$18, 'E2 Allocators'!$B$15:$W$15, 0),FALSE)*$G154)</f>
        <v>0</v>
      </c>
      <c r="AT154" s="2186">
        <f>IF(ISERROR(VLOOKUP(VLOOKUP($A154, 'E4 TB Allocation Details'!$A$18:$L$214, MATCH("Customer ID", 'E4 TB Allocation Details'!$A$18:$L$18, 0),FALSE), 'E2 Allocators'!$B$15:$W$358, MATCH('O5 Details by Class &amp; Accounts'!AT$18, 'E2 Allocators'!$B$15:$W$15, 0),FALSE)*$G154), 0, VLOOKUP(VLOOKUP($A154, 'E4 TB Allocation Details'!$A$18:$L$214, MATCH("Customer ID", 'E4 TB Allocation Details'!$A$18:$L$18, 0),FALSE), 'E2 Allocators'!$B$15:$W$358, MATCH('O5 Details by Class &amp; Accounts'!AT$18, 'E2 Allocators'!$B$15:$W$15, 0),FALSE)*$G154)</f>
        <v>0</v>
      </c>
      <c r="AU154" s="2186">
        <f>IF(ISERROR(VLOOKUP(VLOOKUP($A154, 'E4 TB Allocation Details'!$A$18:$L$214, MATCH("Customer ID", 'E4 TB Allocation Details'!$A$18:$L$18, 0),FALSE), 'E2 Allocators'!$B$15:$W$358, MATCH('O5 Details by Class &amp; Accounts'!AU$18, 'E2 Allocators'!$B$15:$W$15, 0),FALSE)*$G154), 0, VLOOKUP(VLOOKUP($A154, 'E4 TB Allocation Details'!$A$18:$L$214, MATCH("Customer ID", 'E4 TB Allocation Details'!$A$18:$L$18, 0),FALSE), 'E2 Allocators'!$B$15:$W$358, MATCH('O5 Details by Class &amp; Accounts'!AU$18, 'E2 Allocators'!$B$15:$W$15, 0),FALSE)*$G154)</f>
        <v>0</v>
      </c>
      <c r="AV154" s="2186">
        <f>IF(ISERROR(VLOOKUP(VLOOKUP($A154, 'E4 TB Allocation Details'!$A$18:$L$214, MATCH("Customer ID", 'E4 TB Allocation Details'!$A$18:$L$18, 0),FALSE), 'E2 Allocators'!$B$15:$W$358, MATCH('O5 Details by Class &amp; Accounts'!AV$18, 'E2 Allocators'!$B$15:$W$15, 0),FALSE)*$G154), 0, VLOOKUP(VLOOKUP($A154, 'E4 TB Allocation Details'!$A$18:$L$214, MATCH("Customer ID", 'E4 TB Allocation Details'!$A$18:$L$18, 0),FALSE), 'E2 Allocators'!$B$15:$W$358, MATCH('O5 Details by Class &amp; Accounts'!AV$18, 'E2 Allocators'!$B$15:$W$15, 0),FALSE)*$G154)</f>
        <v>0</v>
      </c>
      <c r="AW154" s="2186">
        <f>IF(ISERROR(VLOOKUP(VLOOKUP($A154, 'E4 TB Allocation Details'!$A$18:$L$214, MATCH("Customer ID", 'E4 TB Allocation Details'!$A$18:$L$18, 0),FALSE), 'E2 Allocators'!$B$15:$W$358, MATCH('O5 Details by Class &amp; Accounts'!AW$18, 'E2 Allocators'!$B$15:$W$15, 0),FALSE)*$G154), 0, VLOOKUP(VLOOKUP($A154, 'E4 TB Allocation Details'!$A$18:$L$214, MATCH("Customer ID", 'E4 TB Allocation Details'!$A$18:$L$18, 0),FALSE), 'E2 Allocators'!$B$15:$W$358, MATCH('O5 Details by Class &amp; Accounts'!AW$18, 'E2 Allocators'!$B$15:$W$15, 0),FALSE)*$G154)</f>
        <v>0</v>
      </c>
      <c r="AX154" s="2186">
        <f t="shared" si="40"/>
        <v>0</v>
      </c>
      <c r="AY154" s="2186">
        <f>IF(ISERROR(VLOOKUP(VLOOKUP($A154, 'E4 TB Allocation Details'!$A$18:$L$214, MATCH("Misc ID", 'E4 TB Allocation Details'!$A$18:$L$18, 0),FALSE), 'E2 Allocators'!$B$15:$W$358, MATCH('O5 Details by Class &amp; Accounts'!AY$18, 'E2 Allocators'!$B$15:$W$15, 0),FALSE)*$E154), 0, VLOOKUP(VLOOKUP($A154, 'E4 TB Allocation Details'!$A$18:$L$214, MATCH("Misc ID", 'E4 TB Allocation Details'!$A$18:$L$18, 0),FALSE), 'E2 Allocators'!$B$15:$W$358, MATCH('O5 Details by Class &amp; Accounts'!AY$18, 'E2 Allocators'!$B$15:$W$15, 0),FALSE)*$E154)</f>
        <v>0</v>
      </c>
      <c r="AZ154" s="2186">
        <f>IF(ISERROR(VLOOKUP(VLOOKUP($A154, 'E4 TB Allocation Details'!$A$18:$L$214, MATCH("Misc ID", 'E4 TB Allocation Details'!$A$18:$L$18, 0),FALSE), 'E2 Allocators'!$B$15:$W$358, MATCH('O5 Details by Class &amp; Accounts'!AZ$18, 'E2 Allocators'!$B$15:$W$15, 0),FALSE)*$E154), 0, VLOOKUP(VLOOKUP($A154, 'E4 TB Allocation Details'!$A$18:$L$214, MATCH("Misc ID", 'E4 TB Allocation Details'!$A$18:$L$18, 0),FALSE), 'E2 Allocators'!$B$15:$W$358, MATCH('O5 Details by Class &amp; Accounts'!AZ$18, 'E2 Allocators'!$B$15:$W$15, 0),FALSE)*$E154)</f>
        <v>0</v>
      </c>
      <c r="BA154" s="2186">
        <f>IF(ISERROR(VLOOKUP(VLOOKUP($A154, 'E4 TB Allocation Details'!$A$18:$L$214, MATCH("Misc ID", 'E4 TB Allocation Details'!$A$18:$L$18, 0),FALSE), 'E2 Allocators'!$B$15:$W$358, MATCH('O5 Details by Class &amp; Accounts'!BA$18, 'E2 Allocators'!$B$15:$W$15, 0),FALSE)*$E154), 0, VLOOKUP(VLOOKUP($A154, 'E4 TB Allocation Details'!$A$18:$L$214, MATCH("Misc ID", 'E4 TB Allocation Details'!$A$18:$L$18, 0),FALSE), 'E2 Allocators'!$B$15:$W$358, MATCH('O5 Details by Class &amp; Accounts'!BA$18, 'E2 Allocators'!$B$15:$W$15, 0),FALSE)*$E154)</f>
        <v>0</v>
      </c>
      <c r="BB154" s="2186">
        <f>IF(ISERROR(VLOOKUP(VLOOKUP($A154, 'E4 TB Allocation Details'!$A$18:$L$214, MATCH("Misc ID", 'E4 TB Allocation Details'!$A$18:$L$18, 0),FALSE), 'E2 Allocators'!$B$15:$W$358, MATCH('O5 Details by Class &amp; Accounts'!BB$18, 'E2 Allocators'!$B$15:$W$15, 0),FALSE)*$E154), 0, VLOOKUP(VLOOKUP($A154, 'E4 TB Allocation Details'!$A$18:$L$214, MATCH("Misc ID", 'E4 TB Allocation Details'!$A$18:$L$18, 0),FALSE), 'E2 Allocators'!$B$15:$W$358, MATCH('O5 Details by Class &amp; Accounts'!BB$18, 'E2 Allocators'!$B$15:$W$15, 0),FALSE)*$E154)</f>
        <v>0</v>
      </c>
      <c r="BC154" s="2186">
        <f>IF(ISERROR(VLOOKUP(VLOOKUP($A154, 'E4 TB Allocation Details'!$A$18:$L$214, MATCH("Misc ID", 'E4 TB Allocation Details'!$A$18:$L$18, 0),FALSE), 'E2 Allocators'!$B$15:$W$358, MATCH('O5 Details by Class &amp; Accounts'!BC$18, 'E2 Allocators'!$B$15:$W$15, 0),FALSE)*$E154), 0, VLOOKUP(VLOOKUP($A154, 'E4 TB Allocation Details'!$A$18:$L$214, MATCH("Misc ID", 'E4 TB Allocation Details'!$A$18:$L$18, 0),FALSE), 'E2 Allocators'!$B$15:$W$358, MATCH('O5 Details by Class &amp; Accounts'!BC$18, 'E2 Allocators'!$B$15:$W$15, 0),FALSE)*$E154)</f>
        <v>0</v>
      </c>
      <c r="BD154" s="2186">
        <f>IF(ISERROR(VLOOKUP(VLOOKUP($A154, 'E4 TB Allocation Details'!$A$18:$L$214, MATCH("Misc ID", 'E4 TB Allocation Details'!$A$18:$L$18, 0),FALSE), 'E2 Allocators'!$B$15:$W$358, MATCH('O5 Details by Class &amp; Accounts'!BD$18, 'E2 Allocators'!$B$15:$W$15, 0),FALSE)*$E154), 0, VLOOKUP(VLOOKUP($A154, 'E4 TB Allocation Details'!$A$18:$L$214, MATCH("Misc ID", 'E4 TB Allocation Details'!$A$18:$L$18, 0),FALSE), 'E2 Allocators'!$B$15:$W$358, MATCH('O5 Details by Class &amp; Accounts'!BD$18, 'E2 Allocators'!$B$15:$W$15, 0),FALSE)*$E154)</f>
        <v>0</v>
      </c>
      <c r="BE154" s="2186">
        <f>IF(ISERROR(VLOOKUP(VLOOKUP($A154, 'E4 TB Allocation Details'!$A$18:$L$214, MATCH("Misc ID", 'E4 TB Allocation Details'!$A$18:$L$18, 0),FALSE), 'E2 Allocators'!$B$15:$W$358, MATCH('O5 Details by Class &amp; Accounts'!BE$18, 'E2 Allocators'!$B$15:$W$15, 0),FALSE)*$E154), 0, VLOOKUP(VLOOKUP($A154, 'E4 TB Allocation Details'!$A$18:$L$214, MATCH("Misc ID", 'E4 TB Allocation Details'!$A$18:$L$18, 0),FALSE), 'E2 Allocators'!$B$15:$W$358, MATCH('O5 Details by Class &amp; Accounts'!BE$18, 'E2 Allocators'!$B$15:$W$15, 0),FALSE)*$E154)</f>
        <v>0</v>
      </c>
      <c r="BF154" s="2186">
        <f>IF(ISERROR(VLOOKUP(VLOOKUP($A154, 'E4 TB Allocation Details'!$A$18:$L$214, MATCH("Misc ID", 'E4 TB Allocation Details'!$A$18:$L$18, 0),FALSE), 'E2 Allocators'!$B$15:$W$358, MATCH('O5 Details by Class &amp; Accounts'!BF$18, 'E2 Allocators'!$B$15:$W$15, 0),FALSE)*$E154), 0, VLOOKUP(VLOOKUP($A154, 'E4 TB Allocation Details'!$A$18:$L$214, MATCH("Misc ID", 'E4 TB Allocation Details'!$A$18:$L$18, 0),FALSE), 'E2 Allocators'!$B$15:$W$358, MATCH('O5 Details by Class &amp; Accounts'!BF$18, 'E2 Allocators'!$B$15:$W$15, 0),FALSE)*$E154)</f>
        <v>0</v>
      </c>
      <c r="BG154" s="2186">
        <f>IF(ISERROR(VLOOKUP(VLOOKUP($A154, 'E4 TB Allocation Details'!$A$18:$L$214, MATCH("Misc ID", 'E4 TB Allocation Details'!$A$18:$L$18, 0),FALSE), 'E2 Allocators'!$B$15:$W$358, MATCH('O5 Details by Class &amp; Accounts'!BG$18, 'E2 Allocators'!$B$15:$W$15, 0),FALSE)*$E154), 0, VLOOKUP(VLOOKUP($A154, 'E4 TB Allocation Details'!$A$18:$L$214, MATCH("Misc ID", 'E4 TB Allocation Details'!$A$18:$L$18, 0),FALSE), 'E2 Allocators'!$B$15:$W$358, MATCH('O5 Details by Class &amp; Accounts'!BG$18, 'E2 Allocators'!$B$15:$W$15, 0),FALSE)*$E154)</f>
        <v>0</v>
      </c>
      <c r="BH154" s="2186">
        <f>IF(ISERROR(VLOOKUP(VLOOKUP($A154, 'E4 TB Allocation Details'!$A$18:$L$214, MATCH("Misc ID", 'E4 TB Allocation Details'!$A$18:$L$18, 0),FALSE), 'E2 Allocators'!$B$15:$W$358, MATCH('O5 Details by Class &amp; Accounts'!BH$18, 'E2 Allocators'!$B$15:$W$15, 0),FALSE)*$E154), 0, VLOOKUP(VLOOKUP($A154, 'E4 TB Allocation Details'!$A$18:$L$214, MATCH("Misc ID", 'E4 TB Allocation Details'!$A$18:$L$18, 0),FALSE), 'E2 Allocators'!$B$15:$W$358, MATCH('O5 Details by Class &amp; Accounts'!BH$18, 'E2 Allocators'!$B$15:$W$15, 0),FALSE)*$E154)</f>
        <v>0</v>
      </c>
      <c r="BI154" s="2186">
        <f>IF(ISERROR(VLOOKUP(VLOOKUP($A154, 'E4 TB Allocation Details'!$A$18:$L$214, MATCH("Misc ID", 'E4 TB Allocation Details'!$A$18:$L$18, 0),FALSE), 'E2 Allocators'!$B$15:$W$358, MATCH('O5 Details by Class &amp; Accounts'!BI$18, 'E2 Allocators'!$B$15:$W$15, 0),FALSE)*$E154), 0, VLOOKUP(VLOOKUP($A154, 'E4 TB Allocation Details'!$A$18:$L$214, MATCH("Misc ID", 'E4 TB Allocation Details'!$A$18:$L$18, 0),FALSE), 'E2 Allocators'!$B$15:$W$358, MATCH('O5 Details by Class &amp; Accounts'!BI$18, 'E2 Allocators'!$B$15:$W$15, 0),FALSE)*$E154)</f>
        <v>0</v>
      </c>
      <c r="BJ154" s="2186">
        <f>IF(ISERROR(VLOOKUP(VLOOKUP($A154, 'E4 TB Allocation Details'!$A$18:$L$214, MATCH("Misc ID", 'E4 TB Allocation Details'!$A$18:$L$18, 0),FALSE), 'E2 Allocators'!$B$15:$W$358, MATCH('O5 Details by Class &amp; Accounts'!BJ$18, 'E2 Allocators'!$B$15:$W$15, 0),FALSE)*$E154), 0, VLOOKUP(VLOOKUP($A154, 'E4 TB Allocation Details'!$A$18:$L$214, MATCH("Misc ID", 'E4 TB Allocation Details'!$A$18:$L$18, 0),FALSE), 'E2 Allocators'!$B$15:$W$358, MATCH('O5 Details by Class &amp; Accounts'!BJ$18, 'E2 Allocators'!$B$15:$W$15, 0),FALSE)*$E154)</f>
        <v>0</v>
      </c>
      <c r="BK154" s="2186">
        <f>IF(ISERROR(VLOOKUP(VLOOKUP($A154, 'E4 TB Allocation Details'!$A$18:$L$214, MATCH("Misc ID", 'E4 TB Allocation Details'!$A$18:$L$18, 0),FALSE), 'E2 Allocators'!$B$15:$W$358, MATCH('O5 Details by Class &amp; Accounts'!BK$18, 'E2 Allocators'!$B$15:$W$15, 0),FALSE)*$E154), 0, VLOOKUP(VLOOKUP($A154, 'E4 TB Allocation Details'!$A$18:$L$214, MATCH("Misc ID", 'E4 TB Allocation Details'!$A$18:$L$18, 0),FALSE), 'E2 Allocators'!$B$15:$W$358, MATCH('O5 Details by Class &amp; Accounts'!BK$18, 'E2 Allocators'!$B$15:$W$15, 0),FALSE)*$E154)</f>
        <v>0</v>
      </c>
      <c r="BL154" s="2186">
        <f>IF(ISERROR(VLOOKUP(VLOOKUP($A154, 'E4 TB Allocation Details'!$A$18:$L$214, MATCH("Misc ID", 'E4 TB Allocation Details'!$A$18:$L$18, 0),FALSE), 'E2 Allocators'!$B$15:$W$358, MATCH('O5 Details by Class &amp; Accounts'!BL$18, 'E2 Allocators'!$B$15:$W$15, 0),FALSE)*$E154), 0, VLOOKUP(VLOOKUP($A154, 'E4 TB Allocation Details'!$A$18:$L$214, MATCH("Misc ID", 'E4 TB Allocation Details'!$A$18:$L$18, 0),FALSE), 'E2 Allocators'!$B$15:$W$358, MATCH('O5 Details by Class &amp; Accounts'!BL$18, 'E2 Allocators'!$B$15:$W$15, 0),FALSE)*$E154)</f>
        <v>0</v>
      </c>
      <c r="BM154" s="2186">
        <f>IF(ISERROR(VLOOKUP(VLOOKUP($A154, 'E4 TB Allocation Details'!$A$18:$L$214, MATCH("Misc ID", 'E4 TB Allocation Details'!$A$18:$L$18, 0),FALSE), 'E2 Allocators'!$B$15:$W$358, MATCH('O5 Details by Class &amp; Accounts'!BM$18, 'E2 Allocators'!$B$15:$W$15, 0),FALSE)*$E154), 0, VLOOKUP(VLOOKUP($A154, 'E4 TB Allocation Details'!$A$18:$L$214, MATCH("Misc ID", 'E4 TB Allocation Details'!$A$18:$L$18, 0),FALSE), 'E2 Allocators'!$B$15:$W$358, MATCH('O5 Details by Class &amp; Accounts'!BM$18, 'E2 Allocators'!$B$15:$W$15, 0),FALSE)*$E154)</f>
        <v>0</v>
      </c>
      <c r="BN154" s="2186">
        <f>IF(ISERROR(VLOOKUP(VLOOKUP($A154, 'E4 TB Allocation Details'!$A$18:$L$214, MATCH("Misc ID", 'E4 TB Allocation Details'!$A$18:$L$18, 0),FALSE), 'E2 Allocators'!$B$15:$W$358, MATCH('O5 Details by Class &amp; Accounts'!BN$18, 'E2 Allocators'!$B$15:$W$15, 0),FALSE)*$E154), 0, VLOOKUP(VLOOKUP($A154, 'E4 TB Allocation Details'!$A$18:$L$214, MATCH("Misc ID", 'E4 TB Allocation Details'!$A$18:$L$18, 0),FALSE), 'E2 Allocators'!$B$15:$W$358, MATCH('O5 Details by Class &amp; Accounts'!BN$18, 'E2 Allocators'!$B$15:$W$15, 0),FALSE)*$E154)</f>
        <v>0</v>
      </c>
      <c r="BO154" s="2186">
        <f>IF(ISERROR(VLOOKUP(VLOOKUP($A154, 'E4 TB Allocation Details'!$A$18:$L$214, MATCH("Misc ID", 'E4 TB Allocation Details'!$A$18:$L$18, 0),FALSE), 'E2 Allocators'!$B$15:$W$358, MATCH('O5 Details by Class &amp; Accounts'!BO$18, 'E2 Allocators'!$B$15:$W$15, 0),FALSE)*$E154), 0, VLOOKUP(VLOOKUP($A154, 'E4 TB Allocation Details'!$A$18:$L$214, MATCH("Misc ID", 'E4 TB Allocation Details'!$A$18:$L$18, 0),FALSE), 'E2 Allocators'!$B$15:$W$358, MATCH('O5 Details by Class &amp; Accounts'!BO$18, 'E2 Allocators'!$B$15:$W$15, 0),FALSE)*$E154)</f>
        <v>0</v>
      </c>
      <c r="BP154" s="2186">
        <f>IF(ISERROR(VLOOKUP(VLOOKUP($A154, 'E4 TB Allocation Details'!$A$18:$L$214, MATCH("Misc ID", 'E4 TB Allocation Details'!$A$18:$L$18, 0),FALSE), 'E2 Allocators'!$B$15:$W$358, MATCH('O5 Details by Class &amp; Accounts'!BP$18, 'E2 Allocators'!$B$15:$W$15, 0),FALSE)*$E154), 0, VLOOKUP(VLOOKUP($A154, 'E4 TB Allocation Details'!$A$18:$L$214, MATCH("Misc ID", 'E4 TB Allocation Details'!$A$18:$L$18, 0),FALSE), 'E2 Allocators'!$B$15:$W$358, MATCH('O5 Details by Class &amp; Accounts'!BP$18, 'E2 Allocators'!$B$15:$W$15, 0),FALSE)*$E154)</f>
        <v>0</v>
      </c>
      <c r="BQ154" s="2186">
        <f>IF(ISERROR(VLOOKUP(VLOOKUP($A154, 'E4 TB Allocation Details'!$A$18:$L$214, MATCH("Misc ID", 'E4 TB Allocation Details'!$A$18:$L$18, 0),FALSE), 'E2 Allocators'!$B$15:$W$358, MATCH('O5 Details by Class &amp; Accounts'!BQ$18, 'E2 Allocators'!$B$15:$W$15, 0),FALSE)*$E154), 0, VLOOKUP(VLOOKUP($A154, 'E4 TB Allocation Details'!$A$18:$L$214, MATCH("Misc ID", 'E4 TB Allocation Details'!$A$18:$L$18, 0),FALSE), 'E2 Allocators'!$B$15:$W$358, MATCH('O5 Details by Class &amp; Accounts'!BQ$18, 'E2 Allocators'!$B$15:$W$15, 0),FALSE)*$E154)</f>
        <v>0</v>
      </c>
      <c r="BR154" s="2186">
        <f>IF(ISERROR(VLOOKUP(VLOOKUP($A154, 'E4 TB Allocation Details'!$A$18:$L$214, MATCH("Misc ID", 'E4 TB Allocation Details'!$A$18:$L$18, 0),FALSE), 'E2 Allocators'!$B$15:$W$358, MATCH('O5 Details by Class &amp; Accounts'!BR$18, 'E2 Allocators'!$B$15:$W$15, 0),FALSE)*$E154), 0, VLOOKUP(VLOOKUP($A154, 'E4 TB Allocation Details'!$A$18:$L$214, MATCH("Misc ID", 'E4 TB Allocation Details'!$A$18:$L$18, 0),FALSE), 'E2 Allocators'!$B$15:$W$358, MATCH('O5 Details by Class &amp; Accounts'!BR$18, 'E2 Allocators'!$B$15:$W$15, 0),FALSE)*$E154)</f>
        <v>0</v>
      </c>
      <c r="BS154" s="2186">
        <f t="shared" si="41"/>
        <v>0</v>
      </c>
      <c r="BT154" s="2186">
        <f>IF(ISERROR(VLOOKUP(VLOOKUP($A154, 'E4 TB Allocation Details'!$A$18:$L$214, MATCH("A &amp; G ID", 'E4 TB Allocation Details'!$A$18:$L$18, 0),FALSE), 'E2 Allocators'!$B$15:$W$358, MATCH('O5 Details by Class &amp; Accounts'!BT$18, 'E2 Allocators'!$B$15:$W$15, 0),FALSE)*$E154), 0, VLOOKUP(VLOOKUP($A154, 'E4 TB Allocation Details'!$A$18:$L$214, MATCH("A &amp; G ID", 'E4 TB Allocation Details'!$A$18:$L$18, 0),FALSE), 'E2 Allocators'!$B$15:$W$358, MATCH('O5 Details by Class &amp; Accounts'!BT$18, 'E2 Allocators'!$B$15:$W$15, 0),FALSE)*$E154)</f>
        <v>0</v>
      </c>
      <c r="BU154" s="2186">
        <f>IF(ISERROR(VLOOKUP(VLOOKUP($A154, 'E4 TB Allocation Details'!$A$18:$L$214, MATCH("A &amp; G ID", 'E4 TB Allocation Details'!$A$18:$L$18, 0),FALSE), 'E2 Allocators'!$B$15:$W$358, MATCH('O5 Details by Class &amp; Accounts'!BU$18, 'E2 Allocators'!$B$15:$W$15, 0),FALSE)*$E154), 0, VLOOKUP(VLOOKUP($A154, 'E4 TB Allocation Details'!$A$18:$L$214, MATCH("A &amp; G ID", 'E4 TB Allocation Details'!$A$18:$L$18, 0),FALSE), 'E2 Allocators'!$B$15:$W$358, MATCH('O5 Details by Class &amp; Accounts'!BU$18, 'E2 Allocators'!$B$15:$W$15, 0),FALSE)*$E154)</f>
        <v>0</v>
      </c>
      <c r="BV154" s="2186">
        <f>IF(ISERROR(VLOOKUP(VLOOKUP($A154, 'E4 TB Allocation Details'!$A$18:$L$214, MATCH("A &amp; G ID", 'E4 TB Allocation Details'!$A$18:$L$18, 0),FALSE), 'E2 Allocators'!$B$15:$W$358, MATCH('O5 Details by Class &amp; Accounts'!BV$18, 'E2 Allocators'!$B$15:$W$15, 0),FALSE)*$E154), 0, VLOOKUP(VLOOKUP($A154, 'E4 TB Allocation Details'!$A$18:$L$214, MATCH("A &amp; G ID", 'E4 TB Allocation Details'!$A$18:$L$18, 0),FALSE), 'E2 Allocators'!$B$15:$W$358, MATCH('O5 Details by Class &amp; Accounts'!BV$18, 'E2 Allocators'!$B$15:$W$15, 0),FALSE)*$E154)</f>
        <v>0</v>
      </c>
      <c r="BW154" s="2186">
        <f>IF(ISERROR(VLOOKUP(VLOOKUP($A154, 'E4 TB Allocation Details'!$A$18:$L$214, MATCH("A &amp; G ID", 'E4 TB Allocation Details'!$A$18:$L$18, 0),FALSE), 'E2 Allocators'!$B$15:$W$358, MATCH('O5 Details by Class &amp; Accounts'!BW$18, 'E2 Allocators'!$B$15:$W$15, 0),FALSE)*$E154), 0, VLOOKUP(VLOOKUP($A154, 'E4 TB Allocation Details'!$A$18:$L$214, MATCH("A &amp; G ID", 'E4 TB Allocation Details'!$A$18:$L$18, 0),FALSE), 'E2 Allocators'!$B$15:$W$358, MATCH('O5 Details by Class &amp; Accounts'!BW$18, 'E2 Allocators'!$B$15:$W$15, 0),FALSE)*$E154)</f>
        <v>0</v>
      </c>
      <c r="BX154" s="2186">
        <f>IF(ISERROR(VLOOKUP(VLOOKUP($A154, 'E4 TB Allocation Details'!$A$18:$L$214, MATCH("A &amp; G ID", 'E4 TB Allocation Details'!$A$18:$L$18, 0),FALSE), 'E2 Allocators'!$B$15:$W$358, MATCH('O5 Details by Class &amp; Accounts'!BX$18, 'E2 Allocators'!$B$15:$W$15, 0),FALSE)*$E154), 0, VLOOKUP(VLOOKUP($A154, 'E4 TB Allocation Details'!$A$18:$L$214, MATCH("A &amp; G ID", 'E4 TB Allocation Details'!$A$18:$L$18, 0),FALSE), 'E2 Allocators'!$B$15:$W$358, MATCH('O5 Details by Class &amp; Accounts'!BX$18, 'E2 Allocators'!$B$15:$W$15, 0),FALSE)*$E154)</f>
        <v>0</v>
      </c>
      <c r="BY154" s="2186">
        <f>IF(ISERROR(VLOOKUP(VLOOKUP($A154, 'E4 TB Allocation Details'!$A$18:$L$214, MATCH("A &amp; G ID", 'E4 TB Allocation Details'!$A$18:$L$18, 0),FALSE), 'E2 Allocators'!$B$15:$W$358, MATCH('O5 Details by Class &amp; Accounts'!BY$18, 'E2 Allocators'!$B$15:$W$15, 0),FALSE)*$E154), 0, VLOOKUP(VLOOKUP($A154, 'E4 TB Allocation Details'!$A$18:$L$214, MATCH("A &amp; G ID", 'E4 TB Allocation Details'!$A$18:$L$18, 0),FALSE), 'E2 Allocators'!$B$15:$W$358, MATCH('O5 Details by Class &amp; Accounts'!BY$18, 'E2 Allocators'!$B$15:$W$15, 0),FALSE)*$E154)</f>
        <v>0</v>
      </c>
      <c r="BZ154" s="2186">
        <f>IF(ISERROR(VLOOKUP(VLOOKUP($A154, 'E4 TB Allocation Details'!$A$18:$L$214, MATCH("A &amp; G ID", 'E4 TB Allocation Details'!$A$18:$L$18, 0),FALSE), 'E2 Allocators'!$B$15:$W$358, MATCH('O5 Details by Class &amp; Accounts'!BZ$18, 'E2 Allocators'!$B$15:$W$15, 0),FALSE)*$E154), 0, VLOOKUP(VLOOKUP($A154, 'E4 TB Allocation Details'!$A$18:$L$214, MATCH("A &amp; G ID", 'E4 TB Allocation Details'!$A$18:$L$18, 0),FALSE), 'E2 Allocators'!$B$15:$W$358, MATCH('O5 Details by Class &amp; Accounts'!BZ$18, 'E2 Allocators'!$B$15:$W$15, 0),FALSE)*$E154)</f>
        <v>0</v>
      </c>
      <c r="CA154" s="2186">
        <f>IF(ISERROR(VLOOKUP(VLOOKUP($A154, 'E4 TB Allocation Details'!$A$18:$L$214, MATCH("A &amp; G ID", 'E4 TB Allocation Details'!$A$18:$L$18, 0),FALSE), 'E2 Allocators'!$B$15:$W$358, MATCH('O5 Details by Class &amp; Accounts'!CA$18, 'E2 Allocators'!$B$15:$W$15, 0),FALSE)*$E154), 0, VLOOKUP(VLOOKUP($A154, 'E4 TB Allocation Details'!$A$18:$L$214, MATCH("A &amp; G ID", 'E4 TB Allocation Details'!$A$18:$L$18, 0),FALSE), 'E2 Allocators'!$B$15:$W$358, MATCH('O5 Details by Class &amp; Accounts'!CA$18, 'E2 Allocators'!$B$15:$W$15, 0),FALSE)*$E154)</f>
        <v>0</v>
      </c>
      <c r="CB154" s="2186">
        <f>IF(ISERROR(VLOOKUP(VLOOKUP($A154, 'E4 TB Allocation Details'!$A$18:$L$214, MATCH("A &amp; G ID", 'E4 TB Allocation Details'!$A$18:$L$18, 0),FALSE), 'E2 Allocators'!$B$15:$W$358, MATCH('O5 Details by Class &amp; Accounts'!CB$18, 'E2 Allocators'!$B$15:$W$15, 0),FALSE)*$E154), 0, VLOOKUP(VLOOKUP($A154, 'E4 TB Allocation Details'!$A$18:$L$214, MATCH("A &amp; G ID", 'E4 TB Allocation Details'!$A$18:$L$18, 0),FALSE), 'E2 Allocators'!$B$15:$W$358, MATCH('O5 Details by Class &amp; Accounts'!CB$18, 'E2 Allocators'!$B$15:$W$15, 0),FALSE)*$E154)</f>
        <v>0</v>
      </c>
      <c r="CC154" s="2186">
        <f>IF(ISERROR(VLOOKUP(VLOOKUP($A154, 'E4 TB Allocation Details'!$A$18:$L$214, MATCH("A &amp; G ID", 'E4 TB Allocation Details'!$A$18:$L$18, 0),FALSE), 'E2 Allocators'!$B$15:$W$358, MATCH('O5 Details by Class &amp; Accounts'!CC$18, 'E2 Allocators'!$B$15:$W$15, 0),FALSE)*$E154), 0, VLOOKUP(VLOOKUP($A154, 'E4 TB Allocation Details'!$A$18:$L$214, MATCH("A &amp; G ID", 'E4 TB Allocation Details'!$A$18:$L$18, 0),FALSE), 'E2 Allocators'!$B$15:$W$358, MATCH('O5 Details by Class &amp; Accounts'!CC$18, 'E2 Allocators'!$B$15:$W$15, 0),FALSE)*$E154)</f>
        <v>0</v>
      </c>
      <c r="CD154" s="2186">
        <f>IF(ISERROR(VLOOKUP(VLOOKUP($A154, 'E4 TB Allocation Details'!$A$18:$L$214, MATCH("A &amp; G ID", 'E4 TB Allocation Details'!$A$18:$L$18, 0),FALSE), 'E2 Allocators'!$B$15:$W$358, MATCH('O5 Details by Class &amp; Accounts'!CD$18, 'E2 Allocators'!$B$15:$W$15, 0),FALSE)*$E154), 0, VLOOKUP(VLOOKUP($A154, 'E4 TB Allocation Details'!$A$18:$L$214, MATCH("A &amp; G ID", 'E4 TB Allocation Details'!$A$18:$L$18, 0),FALSE), 'E2 Allocators'!$B$15:$W$358, MATCH('O5 Details by Class &amp; Accounts'!CD$18, 'E2 Allocators'!$B$15:$W$15, 0),FALSE)*$E154)</f>
        <v>0</v>
      </c>
      <c r="CE154" s="2186">
        <f>IF(ISERROR(VLOOKUP(VLOOKUP($A154, 'E4 TB Allocation Details'!$A$18:$L$214, MATCH("A &amp; G ID", 'E4 TB Allocation Details'!$A$18:$L$18, 0),FALSE), 'E2 Allocators'!$B$15:$W$358, MATCH('O5 Details by Class &amp; Accounts'!CE$18, 'E2 Allocators'!$B$15:$W$15, 0),FALSE)*$E154), 0, VLOOKUP(VLOOKUP($A154, 'E4 TB Allocation Details'!$A$18:$L$214, MATCH("A &amp; G ID", 'E4 TB Allocation Details'!$A$18:$L$18, 0),FALSE), 'E2 Allocators'!$B$15:$W$358, MATCH('O5 Details by Class &amp; Accounts'!CE$18, 'E2 Allocators'!$B$15:$W$15, 0),FALSE)*$E154)</f>
        <v>0</v>
      </c>
      <c r="CF154" s="2186">
        <f>IF(ISERROR(VLOOKUP(VLOOKUP($A154, 'E4 TB Allocation Details'!$A$18:$L$214, MATCH("A &amp; G ID", 'E4 TB Allocation Details'!$A$18:$L$18, 0),FALSE), 'E2 Allocators'!$B$15:$W$358, MATCH('O5 Details by Class &amp; Accounts'!CF$18, 'E2 Allocators'!$B$15:$W$15, 0),FALSE)*$E154), 0, VLOOKUP(VLOOKUP($A154, 'E4 TB Allocation Details'!$A$18:$L$214, MATCH("A &amp; G ID", 'E4 TB Allocation Details'!$A$18:$L$18, 0),FALSE), 'E2 Allocators'!$B$15:$W$358, MATCH('O5 Details by Class &amp; Accounts'!CF$18, 'E2 Allocators'!$B$15:$W$15, 0),FALSE)*$E154)</f>
        <v>0</v>
      </c>
      <c r="CG154" s="2186">
        <f>IF(ISERROR(VLOOKUP(VLOOKUP($A154, 'E4 TB Allocation Details'!$A$18:$L$214, MATCH("A &amp; G ID", 'E4 TB Allocation Details'!$A$18:$L$18, 0),FALSE), 'E2 Allocators'!$B$15:$W$358, MATCH('O5 Details by Class &amp; Accounts'!CG$18, 'E2 Allocators'!$B$15:$W$15, 0),FALSE)*$E154), 0, VLOOKUP(VLOOKUP($A154, 'E4 TB Allocation Details'!$A$18:$L$214, MATCH("A &amp; G ID", 'E4 TB Allocation Details'!$A$18:$L$18, 0),FALSE), 'E2 Allocators'!$B$15:$W$358, MATCH('O5 Details by Class &amp; Accounts'!CG$18, 'E2 Allocators'!$B$15:$W$15, 0),FALSE)*$E154)</f>
        <v>0</v>
      </c>
      <c r="CH154" s="2186">
        <f>IF(ISERROR(VLOOKUP(VLOOKUP($A154, 'E4 TB Allocation Details'!$A$18:$L$214, MATCH("A &amp; G ID", 'E4 TB Allocation Details'!$A$18:$L$18, 0),FALSE), 'E2 Allocators'!$B$15:$W$358, MATCH('O5 Details by Class &amp; Accounts'!CH$18, 'E2 Allocators'!$B$15:$W$15, 0),FALSE)*$E154), 0, VLOOKUP(VLOOKUP($A154, 'E4 TB Allocation Details'!$A$18:$L$214, MATCH("A &amp; G ID", 'E4 TB Allocation Details'!$A$18:$L$18, 0),FALSE), 'E2 Allocators'!$B$15:$W$358, MATCH('O5 Details by Class &amp; Accounts'!CH$18, 'E2 Allocators'!$B$15:$W$15, 0),FALSE)*$E154)</f>
        <v>0</v>
      </c>
      <c r="CI154" s="2186">
        <f>IF(ISERROR(VLOOKUP(VLOOKUP($A154, 'E4 TB Allocation Details'!$A$18:$L$214, MATCH("A &amp; G ID", 'E4 TB Allocation Details'!$A$18:$L$18, 0),FALSE), 'E2 Allocators'!$B$15:$W$358, MATCH('O5 Details by Class &amp; Accounts'!CI$18, 'E2 Allocators'!$B$15:$W$15, 0),FALSE)*$E154), 0, VLOOKUP(VLOOKUP($A154, 'E4 TB Allocation Details'!$A$18:$L$214, MATCH("A &amp; G ID", 'E4 TB Allocation Details'!$A$18:$L$18, 0),FALSE), 'E2 Allocators'!$B$15:$W$358, MATCH('O5 Details by Class &amp; Accounts'!CI$18, 'E2 Allocators'!$B$15:$W$15, 0),FALSE)*$E154)</f>
        <v>0</v>
      </c>
      <c r="CJ154" s="2186">
        <f>IF(ISERROR(VLOOKUP(VLOOKUP($A154, 'E4 TB Allocation Details'!$A$18:$L$214, MATCH("A &amp; G ID", 'E4 TB Allocation Details'!$A$18:$L$18, 0),FALSE), 'E2 Allocators'!$B$15:$W$358, MATCH('O5 Details by Class &amp; Accounts'!CJ$18, 'E2 Allocators'!$B$15:$W$15, 0),FALSE)*$E154), 0, VLOOKUP(VLOOKUP($A154, 'E4 TB Allocation Details'!$A$18:$L$214, MATCH("A &amp; G ID", 'E4 TB Allocation Details'!$A$18:$L$18, 0),FALSE), 'E2 Allocators'!$B$15:$W$358, MATCH('O5 Details by Class &amp; Accounts'!CJ$18, 'E2 Allocators'!$B$15:$W$15, 0),FALSE)*$E154)</f>
        <v>0</v>
      </c>
      <c r="CK154" s="2186">
        <f>IF(ISERROR(VLOOKUP(VLOOKUP($A154, 'E4 TB Allocation Details'!$A$18:$L$214, MATCH("A &amp; G ID", 'E4 TB Allocation Details'!$A$18:$L$18, 0),FALSE), 'E2 Allocators'!$B$15:$W$358, MATCH('O5 Details by Class &amp; Accounts'!CK$18, 'E2 Allocators'!$B$15:$W$15, 0),FALSE)*$E154), 0, VLOOKUP(VLOOKUP($A154, 'E4 TB Allocation Details'!$A$18:$L$214, MATCH("A &amp; G ID", 'E4 TB Allocation Details'!$A$18:$L$18, 0),FALSE), 'E2 Allocators'!$B$15:$W$358, MATCH('O5 Details by Class &amp; Accounts'!CK$18, 'E2 Allocators'!$B$15:$W$15, 0),FALSE)*$E154)</f>
        <v>0</v>
      </c>
      <c r="CL154" s="2186">
        <f>IF(ISERROR(VLOOKUP(VLOOKUP($A154, 'E4 TB Allocation Details'!$A$18:$L$214, MATCH("A &amp; G ID", 'E4 TB Allocation Details'!$A$18:$L$18, 0),FALSE), 'E2 Allocators'!$B$15:$W$358, MATCH('O5 Details by Class &amp; Accounts'!CL$18, 'E2 Allocators'!$B$15:$W$15, 0),FALSE)*$E154), 0, VLOOKUP(VLOOKUP($A154, 'E4 TB Allocation Details'!$A$18:$L$214, MATCH("A &amp; G ID", 'E4 TB Allocation Details'!$A$18:$L$18, 0),FALSE), 'E2 Allocators'!$B$15:$W$358, MATCH('O5 Details by Class &amp; Accounts'!CL$18, 'E2 Allocators'!$B$15:$W$15, 0),FALSE)*$E154)</f>
        <v>0</v>
      </c>
      <c r="CM154" s="2186">
        <f>IF(ISERROR(VLOOKUP(VLOOKUP($A154, 'E4 TB Allocation Details'!$A$18:$L$214, MATCH("A &amp; G ID", 'E4 TB Allocation Details'!$A$18:$L$18, 0),FALSE), 'E2 Allocators'!$B$15:$W$358, MATCH('O5 Details by Class &amp; Accounts'!CM$18, 'E2 Allocators'!$B$15:$W$15, 0),FALSE)*$E154), 0, VLOOKUP(VLOOKUP($A154, 'E4 TB Allocation Details'!$A$18:$L$214, MATCH("A &amp; G ID", 'E4 TB Allocation Details'!$A$18:$L$18, 0),FALSE), 'E2 Allocators'!$B$15:$W$358, MATCH('O5 Details by Class &amp; Accounts'!CM$18, 'E2 Allocators'!$B$15:$W$15, 0),FALSE)*$E154)</f>
        <v>0</v>
      </c>
      <c r="CN154" s="2186">
        <f t="shared" si="42"/>
        <v>0</v>
      </c>
      <c r="CO154" s="2187">
        <f t="shared" si="43"/>
        <v>0</v>
      </c>
      <c r="CQ154" s="1625">
        <v>1808</v>
      </c>
    </row>
    <row r="155" spans="1:95" s="54" customFormat="1" ht="25.5" x14ac:dyDescent="0.2">
      <c r="A155" s="991">
        <v>5112</v>
      </c>
      <c r="B155" s="990" t="s">
        <v>1371</v>
      </c>
      <c r="C155" s="2184">
        <f>IF(ISERROR(VLOOKUP($A155,'I3 TB Data'!$A$19:$H$483,MATCH('O5 Details by Class &amp; Accounts'!$C$18, 'I3 TB Data'!$A$19:$H$19,0),0)), 0, VLOOKUP($A155,'I3 TB Data'!$A$19:$H$483,MATCH('O5 Details by Class &amp; Accounts'!$C$18,'I3 TB Data'!$A$19:$H$19,0),0))</f>
        <v>0</v>
      </c>
      <c r="D155" s="2185"/>
      <c r="E155" s="2184">
        <f t="shared" si="44"/>
        <v>0</v>
      </c>
      <c r="F155" s="2186">
        <f>IF(ISERROR(VLOOKUP($A155, 'E1 Categorization'!A33:E124, MATCH("Customer Component", 'E1 Categorization'!$A$33:$E$33,0), 0)), 0, IF(VLOOKUP($A155, 'E1 Categorization'!A33:E124, MATCH("Customer Component", 'E1 Categorization'!$A$33:$E$33,0), 0)=0, 'O5 Details by Class &amp; Accounts'!$E155, IF(AND(VLOOKUP($A155, 'E1 Categorization'!A33:E124, MATCH("Customer Component", 'E1 Categorization'!$A$33:$E$33,0), 0) &gt;0, VLOOKUP($A155, 'E1 Categorization'!A33:E124, MATCH("Customer Component", 'E1 Categorization'!$A$33:$E$33,0), 0)&lt;1), 'O5 Details by Class &amp; Accounts'!$E155*(1-VLOOKUP($A155, 'E1 Categorization'!A33:E124, MATCH("Customer Component", 'E1 Categorization'!$A$33:$E$33,0), 0)), 0)))</f>
        <v>0</v>
      </c>
      <c r="G155" s="2186">
        <f>IF(ISERROR(VLOOKUP($A155, 'E1 Categorization'!A33:E124, MATCH("Customer Component", 'E1 Categorization'!$A$33:$E$33,0), 0)),0, IF(VLOOKUP($A155, 'E1 Categorization'!A33:E124, MATCH("Customer Component", 'E1 Categorization'!$A$33:$E$33,0), 0)=0, 0, IF(AND(VLOOKUP($A155, 'E1 Categorization'!A33:E124, MATCH("Customer Component", 'E1 Categorization'!$A$33:$E$33,0), 0) &gt;0, VLOOKUP($A155, 'E1 Categorization'!A33:E124, MATCH("Customer Component", 'E1 Categorization'!$A$33:$E$33,0), 0)&lt;1), 'O5 Details by Class &amp; Accounts'!$E155*(VLOOKUP($A155, 'E1 Categorization'!A33:E124, MATCH("Customer Component", 'E1 Categorization'!$A$33:$E$33,0), 0)), 'O5 Details by Class &amp; Accounts'!$E155)))</f>
        <v>0</v>
      </c>
      <c r="H155" s="2186">
        <f t="shared" si="38"/>
        <v>0</v>
      </c>
      <c r="I155" s="2186">
        <f>IF(ISERROR(VLOOKUP(VLOOKUP($A155, 'E4 TB Allocation Details'!$A$18:$L$214, MATCH("Demand ID", 'E4 TB Allocation Details'!$A$18:$L$18, 0),FALSE), 'E2 Allocators'!$B$15:$W$358, MATCH('O5 Details by Class &amp; Accounts'!I$18, 'E2 Allocators'!$B$15:$W$15, 0),FALSE)*$F155), 0, VLOOKUP(VLOOKUP($A155, 'E4 TB Allocation Details'!$A$18:$L$214, MATCH("Demand ID", 'E4 TB Allocation Details'!$A$18:$L$18, 0),FALSE), 'E2 Allocators'!$B$15:$W$358, MATCH('O5 Details by Class &amp; Accounts'!I$18, 'E2 Allocators'!$B$15:$W$15, 0),FALSE)*$F155)</f>
        <v>0</v>
      </c>
      <c r="J155" s="2186">
        <f>IF(ISERROR(VLOOKUP(VLOOKUP($A155, 'E4 TB Allocation Details'!$A$18:$L$214, MATCH("Demand ID", 'E4 TB Allocation Details'!$A$18:$L$18, 0),FALSE), 'E2 Allocators'!$B$15:$W$358, MATCH('O5 Details by Class &amp; Accounts'!J$18, 'E2 Allocators'!$B$15:$W$15, 0),FALSE)*$F155), 0, VLOOKUP(VLOOKUP($A155, 'E4 TB Allocation Details'!$A$18:$L$214, MATCH("Demand ID", 'E4 TB Allocation Details'!$A$18:$L$18, 0),FALSE), 'E2 Allocators'!$B$15:$W$358, MATCH('O5 Details by Class &amp; Accounts'!J$18, 'E2 Allocators'!$B$15:$W$15, 0),FALSE)*$F155)</f>
        <v>0</v>
      </c>
      <c r="K155" s="2186">
        <f>IF(ISERROR(VLOOKUP(VLOOKUP($A155, 'E4 TB Allocation Details'!$A$18:$L$214, MATCH("Demand ID", 'E4 TB Allocation Details'!$A$18:$L$18, 0),FALSE), 'E2 Allocators'!$B$15:$W$358, MATCH('O5 Details by Class &amp; Accounts'!K$18, 'E2 Allocators'!$B$15:$W$15, 0),FALSE)*$F155), 0, VLOOKUP(VLOOKUP($A155, 'E4 TB Allocation Details'!$A$18:$L$214, MATCH("Demand ID", 'E4 TB Allocation Details'!$A$18:$L$18, 0),FALSE), 'E2 Allocators'!$B$15:$W$358, MATCH('O5 Details by Class &amp; Accounts'!K$18, 'E2 Allocators'!$B$15:$W$15, 0),FALSE)*$F155)</f>
        <v>0</v>
      </c>
      <c r="L155" s="2186">
        <f>IF(ISERROR(VLOOKUP(VLOOKUP($A155, 'E4 TB Allocation Details'!$A$18:$L$214, MATCH("Demand ID", 'E4 TB Allocation Details'!$A$18:$L$18, 0),FALSE), 'E2 Allocators'!$B$15:$W$358, MATCH('O5 Details by Class &amp; Accounts'!L$18, 'E2 Allocators'!$B$15:$W$15, 0),FALSE)*$F155), 0, VLOOKUP(VLOOKUP($A155, 'E4 TB Allocation Details'!$A$18:$L$214, MATCH("Demand ID", 'E4 TB Allocation Details'!$A$18:$L$18, 0),FALSE), 'E2 Allocators'!$B$15:$W$358, MATCH('O5 Details by Class &amp; Accounts'!L$18, 'E2 Allocators'!$B$15:$W$15, 0),FALSE)*$F155)</f>
        <v>0</v>
      </c>
      <c r="M155" s="2186">
        <f>IF(ISERROR(VLOOKUP(VLOOKUP($A155, 'E4 TB Allocation Details'!$A$18:$L$214, MATCH("Demand ID", 'E4 TB Allocation Details'!$A$18:$L$18, 0),FALSE), 'E2 Allocators'!$B$15:$W$358, MATCH('O5 Details by Class &amp; Accounts'!M$18, 'E2 Allocators'!$B$15:$W$15, 0),FALSE)*$F155), 0, VLOOKUP(VLOOKUP($A155, 'E4 TB Allocation Details'!$A$18:$L$214, MATCH("Demand ID", 'E4 TB Allocation Details'!$A$18:$L$18, 0),FALSE), 'E2 Allocators'!$B$15:$W$358, MATCH('O5 Details by Class &amp; Accounts'!M$18, 'E2 Allocators'!$B$15:$W$15, 0),FALSE)*$F155)</f>
        <v>0</v>
      </c>
      <c r="N155" s="2186">
        <f>IF(ISERROR(VLOOKUP(VLOOKUP($A155, 'E4 TB Allocation Details'!$A$18:$L$214, MATCH("Demand ID", 'E4 TB Allocation Details'!$A$18:$L$18, 0),FALSE), 'E2 Allocators'!$B$15:$W$358, MATCH('O5 Details by Class &amp; Accounts'!N$18, 'E2 Allocators'!$B$15:$W$15, 0),FALSE)*$F155), 0, VLOOKUP(VLOOKUP($A155, 'E4 TB Allocation Details'!$A$18:$L$214, MATCH("Demand ID", 'E4 TB Allocation Details'!$A$18:$L$18, 0),FALSE), 'E2 Allocators'!$B$15:$W$358, MATCH('O5 Details by Class &amp; Accounts'!N$18, 'E2 Allocators'!$B$15:$W$15, 0),FALSE)*$F155)</f>
        <v>0</v>
      </c>
      <c r="O155" s="2186">
        <f>IF(ISERROR(VLOOKUP(VLOOKUP($A155, 'E4 TB Allocation Details'!$A$18:$L$214, MATCH("Demand ID", 'E4 TB Allocation Details'!$A$18:$L$18, 0),FALSE), 'E2 Allocators'!$B$15:$W$358, MATCH('O5 Details by Class &amp; Accounts'!O$18, 'E2 Allocators'!$B$15:$W$15, 0),FALSE)*$F155), 0, VLOOKUP(VLOOKUP($A155, 'E4 TB Allocation Details'!$A$18:$L$214, MATCH("Demand ID", 'E4 TB Allocation Details'!$A$18:$L$18, 0),FALSE), 'E2 Allocators'!$B$15:$W$358, MATCH('O5 Details by Class &amp; Accounts'!O$18, 'E2 Allocators'!$B$15:$W$15, 0),FALSE)*$F155)</f>
        <v>0</v>
      </c>
      <c r="P155" s="2186">
        <f>IF(ISERROR(VLOOKUP(VLOOKUP($A155, 'E4 TB Allocation Details'!$A$18:$L$214, MATCH("Demand ID", 'E4 TB Allocation Details'!$A$18:$L$18, 0),FALSE), 'E2 Allocators'!$B$15:$W$358, MATCH('O5 Details by Class &amp; Accounts'!P$18, 'E2 Allocators'!$B$15:$W$15, 0),FALSE)*$F155), 0, VLOOKUP(VLOOKUP($A155, 'E4 TB Allocation Details'!$A$18:$L$214, MATCH("Demand ID", 'E4 TB Allocation Details'!$A$18:$L$18, 0),FALSE), 'E2 Allocators'!$B$15:$W$358, MATCH('O5 Details by Class &amp; Accounts'!P$18, 'E2 Allocators'!$B$15:$W$15, 0),FALSE)*$F155)</f>
        <v>0</v>
      </c>
      <c r="Q155" s="2186">
        <f>IF(ISERROR(VLOOKUP(VLOOKUP($A155, 'E4 TB Allocation Details'!$A$18:$L$214, MATCH("Demand ID", 'E4 TB Allocation Details'!$A$18:$L$18, 0),FALSE), 'E2 Allocators'!$B$15:$W$358, MATCH('O5 Details by Class &amp; Accounts'!Q$18, 'E2 Allocators'!$B$15:$W$15, 0),FALSE)*$F155), 0, VLOOKUP(VLOOKUP($A155, 'E4 TB Allocation Details'!$A$18:$L$214, MATCH("Demand ID", 'E4 TB Allocation Details'!$A$18:$L$18, 0),FALSE), 'E2 Allocators'!$B$15:$W$358, MATCH('O5 Details by Class &amp; Accounts'!Q$18, 'E2 Allocators'!$B$15:$W$15, 0),FALSE)*$F155)</f>
        <v>0</v>
      </c>
      <c r="R155" s="2186">
        <f>IF(ISERROR(VLOOKUP(VLOOKUP($A155, 'E4 TB Allocation Details'!$A$18:$L$214, MATCH("Demand ID", 'E4 TB Allocation Details'!$A$18:$L$18, 0),FALSE), 'E2 Allocators'!$B$15:$W$358, MATCH('O5 Details by Class &amp; Accounts'!R$18, 'E2 Allocators'!$B$15:$W$15, 0),FALSE)*$F155), 0, VLOOKUP(VLOOKUP($A155, 'E4 TB Allocation Details'!$A$18:$L$214, MATCH("Demand ID", 'E4 TB Allocation Details'!$A$18:$L$18, 0),FALSE), 'E2 Allocators'!$B$15:$W$358, MATCH('O5 Details by Class &amp; Accounts'!R$18, 'E2 Allocators'!$B$15:$W$15, 0),FALSE)*$F155)</f>
        <v>0</v>
      </c>
      <c r="S155" s="2186">
        <f>IF(ISERROR(VLOOKUP(VLOOKUP($A155, 'E4 TB Allocation Details'!$A$18:$L$214, MATCH("Demand ID", 'E4 TB Allocation Details'!$A$18:$L$18, 0),FALSE), 'E2 Allocators'!$B$15:$W$358, MATCH('O5 Details by Class &amp; Accounts'!S$18, 'E2 Allocators'!$B$15:$W$15, 0),FALSE)*$F155), 0, VLOOKUP(VLOOKUP($A155, 'E4 TB Allocation Details'!$A$18:$L$214, MATCH("Demand ID", 'E4 TB Allocation Details'!$A$18:$L$18, 0),FALSE), 'E2 Allocators'!$B$15:$W$358, MATCH('O5 Details by Class &amp; Accounts'!S$18, 'E2 Allocators'!$B$15:$W$15, 0),FALSE)*$F155)</f>
        <v>0</v>
      </c>
      <c r="T155" s="2186">
        <f>IF(ISERROR(VLOOKUP(VLOOKUP($A155, 'E4 TB Allocation Details'!$A$18:$L$214, MATCH("Demand ID", 'E4 TB Allocation Details'!$A$18:$L$18, 0),FALSE), 'E2 Allocators'!$B$15:$W$358, MATCH('O5 Details by Class &amp; Accounts'!T$18, 'E2 Allocators'!$B$15:$W$15, 0),FALSE)*$F155), 0, VLOOKUP(VLOOKUP($A155, 'E4 TB Allocation Details'!$A$18:$L$214, MATCH("Demand ID", 'E4 TB Allocation Details'!$A$18:$L$18, 0),FALSE), 'E2 Allocators'!$B$15:$W$358, MATCH('O5 Details by Class &amp; Accounts'!T$18, 'E2 Allocators'!$B$15:$W$15, 0),FALSE)*$F155)</f>
        <v>0</v>
      </c>
      <c r="U155" s="2186">
        <f>IF(ISERROR(VLOOKUP(VLOOKUP($A155, 'E4 TB Allocation Details'!$A$18:$L$214, MATCH("Demand ID", 'E4 TB Allocation Details'!$A$18:$L$18, 0),FALSE), 'E2 Allocators'!$B$15:$W$358, MATCH('O5 Details by Class &amp; Accounts'!U$18, 'E2 Allocators'!$B$15:$W$15, 0),FALSE)*$F155), 0, VLOOKUP(VLOOKUP($A155, 'E4 TB Allocation Details'!$A$18:$L$214, MATCH("Demand ID", 'E4 TB Allocation Details'!$A$18:$L$18, 0),FALSE), 'E2 Allocators'!$B$15:$W$358, MATCH('O5 Details by Class &amp; Accounts'!U$18, 'E2 Allocators'!$B$15:$W$15, 0),FALSE)*$F155)</f>
        <v>0</v>
      </c>
      <c r="V155" s="2186">
        <f>IF(ISERROR(VLOOKUP(VLOOKUP($A155, 'E4 TB Allocation Details'!$A$18:$L$214, MATCH("Demand ID", 'E4 TB Allocation Details'!$A$18:$L$18, 0),FALSE), 'E2 Allocators'!$B$15:$W$358, MATCH('O5 Details by Class &amp; Accounts'!V$18, 'E2 Allocators'!$B$15:$W$15, 0),FALSE)*$F155), 0, VLOOKUP(VLOOKUP($A155, 'E4 TB Allocation Details'!$A$18:$L$214, MATCH("Demand ID", 'E4 TB Allocation Details'!$A$18:$L$18, 0),FALSE), 'E2 Allocators'!$B$15:$W$358, MATCH('O5 Details by Class &amp; Accounts'!V$18, 'E2 Allocators'!$B$15:$W$15, 0),FALSE)*$F155)</f>
        <v>0</v>
      </c>
      <c r="W155" s="2186">
        <f>IF(ISERROR(VLOOKUP(VLOOKUP($A155, 'E4 TB Allocation Details'!$A$18:$L$214, MATCH("Demand ID", 'E4 TB Allocation Details'!$A$18:$L$18, 0),FALSE), 'E2 Allocators'!$B$15:$W$358, MATCH('O5 Details by Class &amp; Accounts'!W$18, 'E2 Allocators'!$B$15:$W$15, 0),FALSE)*$F155), 0, VLOOKUP(VLOOKUP($A155, 'E4 TB Allocation Details'!$A$18:$L$214, MATCH("Demand ID", 'E4 TB Allocation Details'!$A$18:$L$18, 0),FALSE), 'E2 Allocators'!$B$15:$W$358, MATCH('O5 Details by Class &amp; Accounts'!W$18, 'E2 Allocators'!$B$15:$W$15, 0),FALSE)*$F155)</f>
        <v>0</v>
      </c>
      <c r="X155" s="2186">
        <f>IF(ISERROR(VLOOKUP(VLOOKUP($A155, 'E4 TB Allocation Details'!$A$18:$L$214, MATCH("Demand ID", 'E4 TB Allocation Details'!$A$18:$L$18, 0),FALSE), 'E2 Allocators'!$B$15:$W$358, MATCH('O5 Details by Class &amp; Accounts'!X$18, 'E2 Allocators'!$B$15:$W$15, 0),FALSE)*$F155), 0, VLOOKUP(VLOOKUP($A155, 'E4 TB Allocation Details'!$A$18:$L$214, MATCH("Demand ID", 'E4 TB Allocation Details'!$A$18:$L$18, 0),FALSE), 'E2 Allocators'!$B$15:$W$358, MATCH('O5 Details by Class &amp; Accounts'!X$18, 'E2 Allocators'!$B$15:$W$15, 0),FALSE)*$F155)</f>
        <v>0</v>
      </c>
      <c r="Y155" s="2186">
        <f>IF(ISERROR(VLOOKUP(VLOOKUP($A155, 'E4 TB Allocation Details'!$A$18:$L$214, MATCH("Demand ID", 'E4 TB Allocation Details'!$A$18:$L$18, 0),FALSE), 'E2 Allocators'!$B$15:$W$358, MATCH('O5 Details by Class &amp; Accounts'!Y$18, 'E2 Allocators'!$B$15:$W$15, 0),FALSE)*$F155), 0, VLOOKUP(VLOOKUP($A155, 'E4 TB Allocation Details'!$A$18:$L$214, MATCH("Demand ID", 'E4 TB Allocation Details'!$A$18:$L$18, 0),FALSE), 'E2 Allocators'!$B$15:$W$358, MATCH('O5 Details by Class &amp; Accounts'!Y$18, 'E2 Allocators'!$B$15:$W$15, 0),FALSE)*$F155)</f>
        <v>0</v>
      </c>
      <c r="Z155" s="2186">
        <f>IF(ISERROR(VLOOKUP(VLOOKUP($A155, 'E4 TB Allocation Details'!$A$18:$L$214, MATCH("Demand ID", 'E4 TB Allocation Details'!$A$18:$L$18, 0),FALSE), 'E2 Allocators'!$B$15:$W$358, MATCH('O5 Details by Class &amp; Accounts'!Z$18, 'E2 Allocators'!$B$15:$W$15, 0),FALSE)*$F155), 0, VLOOKUP(VLOOKUP($A155, 'E4 TB Allocation Details'!$A$18:$L$214, MATCH("Demand ID", 'E4 TB Allocation Details'!$A$18:$L$18, 0),FALSE), 'E2 Allocators'!$B$15:$W$358, MATCH('O5 Details by Class &amp; Accounts'!Z$18, 'E2 Allocators'!$B$15:$W$15, 0),FALSE)*$F155)</f>
        <v>0</v>
      </c>
      <c r="AA155" s="2186">
        <f>IF(ISERROR(VLOOKUP(VLOOKUP($A155, 'E4 TB Allocation Details'!$A$18:$L$214, MATCH("Demand ID", 'E4 TB Allocation Details'!$A$18:$L$18, 0),FALSE), 'E2 Allocators'!$B$15:$W$358, MATCH('O5 Details by Class &amp; Accounts'!AA$18, 'E2 Allocators'!$B$15:$W$15, 0),FALSE)*$F155), 0, VLOOKUP(VLOOKUP($A155, 'E4 TB Allocation Details'!$A$18:$L$214, MATCH("Demand ID", 'E4 TB Allocation Details'!$A$18:$L$18, 0),FALSE), 'E2 Allocators'!$B$15:$W$358, MATCH('O5 Details by Class &amp; Accounts'!AA$18, 'E2 Allocators'!$B$15:$W$15, 0),FALSE)*$F155)</f>
        <v>0</v>
      </c>
      <c r="AB155" s="2186">
        <f>IF(ISERROR(VLOOKUP(VLOOKUP($A155, 'E4 TB Allocation Details'!$A$18:$L$214, MATCH("Demand ID", 'E4 TB Allocation Details'!$A$18:$L$18, 0),FALSE), 'E2 Allocators'!$B$15:$W$358, MATCH('O5 Details by Class &amp; Accounts'!AB$18, 'E2 Allocators'!$B$15:$W$15, 0),FALSE)*$F155), 0, VLOOKUP(VLOOKUP($A155, 'E4 TB Allocation Details'!$A$18:$L$214, MATCH("Demand ID", 'E4 TB Allocation Details'!$A$18:$L$18, 0),FALSE), 'E2 Allocators'!$B$15:$W$358, MATCH('O5 Details by Class &amp; Accounts'!AB$18, 'E2 Allocators'!$B$15:$W$15, 0),FALSE)*$F155)</f>
        <v>0</v>
      </c>
      <c r="AC155" s="2186">
        <f t="shared" si="39"/>
        <v>0</v>
      </c>
      <c r="AD155" s="2186">
        <f>IF(ISERROR(VLOOKUP(VLOOKUP($A155, 'E4 TB Allocation Details'!$A$18:$L$214, MATCH("Customer ID", 'E4 TB Allocation Details'!$A$18:$L$18, 0),FALSE), 'E2 Allocators'!$B$15:$W$358, MATCH('O5 Details by Class &amp; Accounts'!AD$18, 'E2 Allocators'!$B$15:$W$15, 0),FALSE)*$G155), 0, VLOOKUP(VLOOKUP($A155, 'E4 TB Allocation Details'!$A$18:$L$214, MATCH("Customer ID", 'E4 TB Allocation Details'!$A$18:$L$18, 0),FALSE), 'E2 Allocators'!$B$15:$W$358, MATCH('O5 Details by Class &amp; Accounts'!AD$18, 'E2 Allocators'!$B$15:$W$15, 0),FALSE)*$G155)</f>
        <v>0</v>
      </c>
      <c r="AE155" s="2186">
        <f>IF(ISERROR(VLOOKUP(VLOOKUP($A155, 'E4 TB Allocation Details'!$A$18:$L$214, MATCH("Customer ID", 'E4 TB Allocation Details'!$A$18:$L$18, 0),FALSE), 'E2 Allocators'!$B$15:$W$358, MATCH('O5 Details by Class &amp; Accounts'!AE$18, 'E2 Allocators'!$B$15:$W$15, 0),FALSE)*$G155), 0, VLOOKUP(VLOOKUP($A155, 'E4 TB Allocation Details'!$A$18:$L$214, MATCH("Customer ID", 'E4 TB Allocation Details'!$A$18:$L$18, 0),FALSE), 'E2 Allocators'!$B$15:$W$358, MATCH('O5 Details by Class &amp; Accounts'!AE$18, 'E2 Allocators'!$B$15:$W$15, 0),FALSE)*$G155)</f>
        <v>0</v>
      </c>
      <c r="AF155" s="2186">
        <f>IF(ISERROR(VLOOKUP(VLOOKUP($A155, 'E4 TB Allocation Details'!$A$18:$L$214, MATCH("Customer ID", 'E4 TB Allocation Details'!$A$18:$L$18, 0),FALSE), 'E2 Allocators'!$B$15:$W$358, MATCH('O5 Details by Class &amp; Accounts'!AF$18, 'E2 Allocators'!$B$15:$W$15, 0),FALSE)*$G155), 0, VLOOKUP(VLOOKUP($A155, 'E4 TB Allocation Details'!$A$18:$L$214, MATCH("Customer ID", 'E4 TB Allocation Details'!$A$18:$L$18, 0),FALSE), 'E2 Allocators'!$B$15:$W$358, MATCH('O5 Details by Class &amp; Accounts'!AF$18, 'E2 Allocators'!$B$15:$W$15, 0),FALSE)*$G155)</f>
        <v>0</v>
      </c>
      <c r="AG155" s="2186">
        <f>IF(ISERROR(VLOOKUP(VLOOKUP($A155, 'E4 TB Allocation Details'!$A$18:$L$214, MATCH("Customer ID", 'E4 TB Allocation Details'!$A$18:$L$18, 0),FALSE), 'E2 Allocators'!$B$15:$W$358, MATCH('O5 Details by Class &amp; Accounts'!AG$18, 'E2 Allocators'!$B$15:$W$15, 0),FALSE)*$G155), 0, VLOOKUP(VLOOKUP($A155, 'E4 TB Allocation Details'!$A$18:$L$214, MATCH("Customer ID", 'E4 TB Allocation Details'!$A$18:$L$18, 0),FALSE), 'E2 Allocators'!$B$15:$W$358, MATCH('O5 Details by Class &amp; Accounts'!AG$18, 'E2 Allocators'!$B$15:$W$15, 0),FALSE)*$G155)</f>
        <v>0</v>
      </c>
      <c r="AH155" s="2186">
        <f>IF(ISERROR(VLOOKUP(VLOOKUP($A155, 'E4 TB Allocation Details'!$A$18:$L$214, MATCH("Customer ID", 'E4 TB Allocation Details'!$A$18:$L$18, 0),FALSE), 'E2 Allocators'!$B$15:$W$358, MATCH('O5 Details by Class &amp; Accounts'!AH$18, 'E2 Allocators'!$B$15:$W$15, 0),FALSE)*$G155), 0, VLOOKUP(VLOOKUP($A155, 'E4 TB Allocation Details'!$A$18:$L$214, MATCH("Customer ID", 'E4 TB Allocation Details'!$A$18:$L$18, 0),FALSE), 'E2 Allocators'!$B$15:$W$358, MATCH('O5 Details by Class &amp; Accounts'!AH$18, 'E2 Allocators'!$B$15:$W$15, 0),FALSE)*$G155)</f>
        <v>0</v>
      </c>
      <c r="AI155" s="2186">
        <f>IF(ISERROR(VLOOKUP(VLOOKUP($A155, 'E4 TB Allocation Details'!$A$18:$L$214, MATCH("Customer ID", 'E4 TB Allocation Details'!$A$18:$L$18, 0),FALSE), 'E2 Allocators'!$B$15:$W$358, MATCH('O5 Details by Class &amp; Accounts'!AI$18, 'E2 Allocators'!$B$15:$W$15, 0),FALSE)*$G155), 0, VLOOKUP(VLOOKUP($A155, 'E4 TB Allocation Details'!$A$18:$L$214, MATCH("Customer ID", 'E4 TB Allocation Details'!$A$18:$L$18, 0),FALSE), 'E2 Allocators'!$B$15:$W$358, MATCH('O5 Details by Class &amp; Accounts'!AI$18, 'E2 Allocators'!$B$15:$W$15, 0),FALSE)*$G155)</f>
        <v>0</v>
      </c>
      <c r="AJ155" s="2186">
        <f>IF(ISERROR(VLOOKUP(VLOOKUP($A155, 'E4 TB Allocation Details'!$A$18:$L$214, MATCH("Customer ID", 'E4 TB Allocation Details'!$A$18:$L$18, 0),FALSE), 'E2 Allocators'!$B$15:$W$358, MATCH('O5 Details by Class &amp; Accounts'!AJ$18, 'E2 Allocators'!$B$15:$W$15, 0),FALSE)*$G155), 0, VLOOKUP(VLOOKUP($A155, 'E4 TB Allocation Details'!$A$18:$L$214, MATCH("Customer ID", 'E4 TB Allocation Details'!$A$18:$L$18, 0),FALSE), 'E2 Allocators'!$B$15:$W$358, MATCH('O5 Details by Class &amp; Accounts'!AJ$18, 'E2 Allocators'!$B$15:$W$15, 0),FALSE)*$G155)</f>
        <v>0</v>
      </c>
      <c r="AK155" s="2186">
        <f>IF(ISERROR(VLOOKUP(VLOOKUP($A155, 'E4 TB Allocation Details'!$A$18:$L$214, MATCH("Customer ID", 'E4 TB Allocation Details'!$A$18:$L$18, 0),FALSE), 'E2 Allocators'!$B$15:$W$358, MATCH('O5 Details by Class &amp; Accounts'!AK$18, 'E2 Allocators'!$B$15:$W$15, 0),FALSE)*$G155), 0, VLOOKUP(VLOOKUP($A155, 'E4 TB Allocation Details'!$A$18:$L$214, MATCH("Customer ID", 'E4 TB Allocation Details'!$A$18:$L$18, 0),FALSE), 'E2 Allocators'!$B$15:$W$358, MATCH('O5 Details by Class &amp; Accounts'!AK$18, 'E2 Allocators'!$B$15:$W$15, 0),FALSE)*$G155)</f>
        <v>0</v>
      </c>
      <c r="AL155" s="2186">
        <f>IF(ISERROR(VLOOKUP(VLOOKUP($A155, 'E4 TB Allocation Details'!$A$18:$L$214, MATCH("Customer ID", 'E4 TB Allocation Details'!$A$18:$L$18, 0),FALSE), 'E2 Allocators'!$B$15:$W$358, MATCH('O5 Details by Class &amp; Accounts'!AL$18, 'E2 Allocators'!$B$15:$W$15, 0),FALSE)*$G155), 0, VLOOKUP(VLOOKUP($A155, 'E4 TB Allocation Details'!$A$18:$L$214, MATCH("Customer ID", 'E4 TB Allocation Details'!$A$18:$L$18, 0),FALSE), 'E2 Allocators'!$B$15:$W$358, MATCH('O5 Details by Class &amp; Accounts'!AL$18, 'E2 Allocators'!$B$15:$W$15, 0),FALSE)*$G155)</f>
        <v>0</v>
      </c>
      <c r="AM155" s="2186">
        <f>IF(ISERROR(VLOOKUP(VLOOKUP($A155, 'E4 TB Allocation Details'!$A$18:$L$214, MATCH("Customer ID", 'E4 TB Allocation Details'!$A$18:$L$18, 0),FALSE), 'E2 Allocators'!$B$15:$W$358, MATCH('O5 Details by Class &amp; Accounts'!AM$18, 'E2 Allocators'!$B$15:$W$15, 0),FALSE)*$G155), 0, VLOOKUP(VLOOKUP($A155, 'E4 TB Allocation Details'!$A$18:$L$214, MATCH("Customer ID", 'E4 TB Allocation Details'!$A$18:$L$18, 0),FALSE), 'E2 Allocators'!$B$15:$W$358, MATCH('O5 Details by Class &amp; Accounts'!AM$18, 'E2 Allocators'!$B$15:$W$15, 0),FALSE)*$G155)</f>
        <v>0</v>
      </c>
      <c r="AN155" s="2186">
        <f>IF(ISERROR(VLOOKUP(VLOOKUP($A155, 'E4 TB Allocation Details'!$A$18:$L$214, MATCH("Customer ID", 'E4 TB Allocation Details'!$A$18:$L$18, 0),FALSE), 'E2 Allocators'!$B$15:$W$358, MATCH('O5 Details by Class &amp; Accounts'!AN$18, 'E2 Allocators'!$B$15:$W$15, 0),FALSE)*$G155), 0, VLOOKUP(VLOOKUP($A155, 'E4 TB Allocation Details'!$A$18:$L$214, MATCH("Customer ID", 'E4 TB Allocation Details'!$A$18:$L$18, 0),FALSE), 'E2 Allocators'!$B$15:$W$358, MATCH('O5 Details by Class &amp; Accounts'!AN$18, 'E2 Allocators'!$B$15:$W$15, 0),FALSE)*$G155)</f>
        <v>0</v>
      </c>
      <c r="AO155" s="2186">
        <f>IF(ISERROR(VLOOKUP(VLOOKUP($A155, 'E4 TB Allocation Details'!$A$18:$L$214, MATCH("Customer ID", 'E4 TB Allocation Details'!$A$18:$L$18, 0),FALSE), 'E2 Allocators'!$B$15:$W$358, MATCH('O5 Details by Class &amp; Accounts'!AO$18, 'E2 Allocators'!$B$15:$W$15, 0),FALSE)*$G155), 0, VLOOKUP(VLOOKUP($A155, 'E4 TB Allocation Details'!$A$18:$L$214, MATCH("Customer ID", 'E4 TB Allocation Details'!$A$18:$L$18, 0),FALSE), 'E2 Allocators'!$B$15:$W$358, MATCH('O5 Details by Class &amp; Accounts'!AO$18, 'E2 Allocators'!$B$15:$W$15, 0),FALSE)*$G155)</f>
        <v>0</v>
      </c>
      <c r="AP155" s="2186">
        <f>IF(ISERROR(VLOOKUP(VLOOKUP($A155, 'E4 TB Allocation Details'!$A$18:$L$214, MATCH("Customer ID", 'E4 TB Allocation Details'!$A$18:$L$18, 0),FALSE), 'E2 Allocators'!$B$15:$W$358, MATCH('O5 Details by Class &amp; Accounts'!AP$18, 'E2 Allocators'!$B$15:$W$15, 0),FALSE)*$G155), 0, VLOOKUP(VLOOKUP($A155, 'E4 TB Allocation Details'!$A$18:$L$214, MATCH("Customer ID", 'E4 TB Allocation Details'!$A$18:$L$18, 0),FALSE), 'E2 Allocators'!$B$15:$W$358, MATCH('O5 Details by Class &amp; Accounts'!AP$18, 'E2 Allocators'!$B$15:$W$15, 0),FALSE)*$G155)</f>
        <v>0</v>
      </c>
      <c r="AQ155" s="2186">
        <f>IF(ISERROR(VLOOKUP(VLOOKUP($A155, 'E4 TB Allocation Details'!$A$18:$L$214, MATCH("Customer ID", 'E4 TB Allocation Details'!$A$18:$L$18, 0),FALSE), 'E2 Allocators'!$B$15:$W$358, MATCH('O5 Details by Class &amp; Accounts'!AQ$18, 'E2 Allocators'!$B$15:$W$15, 0),FALSE)*$G155), 0, VLOOKUP(VLOOKUP($A155, 'E4 TB Allocation Details'!$A$18:$L$214, MATCH("Customer ID", 'E4 TB Allocation Details'!$A$18:$L$18, 0),FALSE), 'E2 Allocators'!$B$15:$W$358, MATCH('O5 Details by Class &amp; Accounts'!AQ$18, 'E2 Allocators'!$B$15:$W$15, 0),FALSE)*$G155)</f>
        <v>0</v>
      </c>
      <c r="AR155" s="2186">
        <f>IF(ISERROR(VLOOKUP(VLOOKUP($A155, 'E4 TB Allocation Details'!$A$18:$L$214, MATCH("Customer ID", 'E4 TB Allocation Details'!$A$18:$L$18, 0),FALSE), 'E2 Allocators'!$B$15:$W$358, MATCH('O5 Details by Class &amp; Accounts'!AR$18, 'E2 Allocators'!$B$15:$W$15, 0),FALSE)*$G155), 0, VLOOKUP(VLOOKUP($A155, 'E4 TB Allocation Details'!$A$18:$L$214, MATCH("Customer ID", 'E4 TB Allocation Details'!$A$18:$L$18, 0),FALSE), 'E2 Allocators'!$B$15:$W$358, MATCH('O5 Details by Class &amp; Accounts'!AR$18, 'E2 Allocators'!$B$15:$W$15, 0),FALSE)*$G155)</f>
        <v>0</v>
      </c>
      <c r="AS155" s="2186">
        <f>IF(ISERROR(VLOOKUP(VLOOKUP($A155, 'E4 TB Allocation Details'!$A$18:$L$214, MATCH("Customer ID", 'E4 TB Allocation Details'!$A$18:$L$18, 0),FALSE), 'E2 Allocators'!$B$15:$W$358, MATCH('O5 Details by Class &amp; Accounts'!AS$18, 'E2 Allocators'!$B$15:$W$15, 0),FALSE)*$G155), 0, VLOOKUP(VLOOKUP($A155, 'E4 TB Allocation Details'!$A$18:$L$214, MATCH("Customer ID", 'E4 TB Allocation Details'!$A$18:$L$18, 0),FALSE), 'E2 Allocators'!$B$15:$W$358, MATCH('O5 Details by Class &amp; Accounts'!AS$18, 'E2 Allocators'!$B$15:$W$15, 0),FALSE)*$G155)</f>
        <v>0</v>
      </c>
      <c r="AT155" s="2186">
        <f>IF(ISERROR(VLOOKUP(VLOOKUP($A155, 'E4 TB Allocation Details'!$A$18:$L$214, MATCH("Customer ID", 'E4 TB Allocation Details'!$A$18:$L$18, 0),FALSE), 'E2 Allocators'!$B$15:$W$358, MATCH('O5 Details by Class &amp; Accounts'!AT$18, 'E2 Allocators'!$B$15:$W$15, 0),FALSE)*$G155), 0, VLOOKUP(VLOOKUP($A155, 'E4 TB Allocation Details'!$A$18:$L$214, MATCH("Customer ID", 'E4 TB Allocation Details'!$A$18:$L$18, 0),FALSE), 'E2 Allocators'!$B$15:$W$358, MATCH('O5 Details by Class &amp; Accounts'!AT$18, 'E2 Allocators'!$B$15:$W$15, 0),FALSE)*$G155)</f>
        <v>0</v>
      </c>
      <c r="AU155" s="2186">
        <f>IF(ISERROR(VLOOKUP(VLOOKUP($A155, 'E4 TB Allocation Details'!$A$18:$L$214, MATCH("Customer ID", 'E4 TB Allocation Details'!$A$18:$L$18, 0),FALSE), 'E2 Allocators'!$B$15:$W$358, MATCH('O5 Details by Class &amp; Accounts'!AU$18, 'E2 Allocators'!$B$15:$W$15, 0),FALSE)*$G155), 0, VLOOKUP(VLOOKUP($A155, 'E4 TB Allocation Details'!$A$18:$L$214, MATCH("Customer ID", 'E4 TB Allocation Details'!$A$18:$L$18, 0),FALSE), 'E2 Allocators'!$B$15:$W$358, MATCH('O5 Details by Class &amp; Accounts'!AU$18, 'E2 Allocators'!$B$15:$W$15, 0),FALSE)*$G155)</f>
        <v>0</v>
      </c>
      <c r="AV155" s="2186">
        <f>IF(ISERROR(VLOOKUP(VLOOKUP($A155, 'E4 TB Allocation Details'!$A$18:$L$214, MATCH("Customer ID", 'E4 TB Allocation Details'!$A$18:$L$18, 0),FALSE), 'E2 Allocators'!$B$15:$W$358, MATCH('O5 Details by Class &amp; Accounts'!AV$18, 'E2 Allocators'!$B$15:$W$15, 0),FALSE)*$G155), 0, VLOOKUP(VLOOKUP($A155, 'E4 TB Allocation Details'!$A$18:$L$214, MATCH("Customer ID", 'E4 TB Allocation Details'!$A$18:$L$18, 0),FALSE), 'E2 Allocators'!$B$15:$W$358, MATCH('O5 Details by Class &amp; Accounts'!AV$18, 'E2 Allocators'!$B$15:$W$15, 0),FALSE)*$G155)</f>
        <v>0</v>
      </c>
      <c r="AW155" s="2186">
        <f>IF(ISERROR(VLOOKUP(VLOOKUP($A155, 'E4 TB Allocation Details'!$A$18:$L$214, MATCH("Customer ID", 'E4 TB Allocation Details'!$A$18:$L$18, 0),FALSE), 'E2 Allocators'!$B$15:$W$358, MATCH('O5 Details by Class &amp; Accounts'!AW$18, 'E2 Allocators'!$B$15:$W$15, 0),FALSE)*$G155), 0, VLOOKUP(VLOOKUP($A155, 'E4 TB Allocation Details'!$A$18:$L$214, MATCH("Customer ID", 'E4 TB Allocation Details'!$A$18:$L$18, 0),FALSE), 'E2 Allocators'!$B$15:$W$358, MATCH('O5 Details by Class &amp; Accounts'!AW$18, 'E2 Allocators'!$B$15:$W$15, 0),FALSE)*$G155)</f>
        <v>0</v>
      </c>
      <c r="AX155" s="2186">
        <f t="shared" si="40"/>
        <v>0</v>
      </c>
      <c r="AY155" s="2186">
        <f>IF(ISERROR(VLOOKUP(VLOOKUP($A155, 'E4 TB Allocation Details'!$A$18:$L$214, MATCH("Misc ID", 'E4 TB Allocation Details'!$A$18:$L$18, 0),FALSE), 'E2 Allocators'!$B$15:$W$358, MATCH('O5 Details by Class &amp; Accounts'!AY$18, 'E2 Allocators'!$B$15:$W$15, 0),FALSE)*$E155), 0, VLOOKUP(VLOOKUP($A155, 'E4 TB Allocation Details'!$A$18:$L$214, MATCH("Misc ID", 'E4 TB Allocation Details'!$A$18:$L$18, 0),FALSE), 'E2 Allocators'!$B$15:$W$358, MATCH('O5 Details by Class &amp; Accounts'!AY$18, 'E2 Allocators'!$B$15:$W$15, 0),FALSE)*$E155)</f>
        <v>0</v>
      </c>
      <c r="AZ155" s="2186">
        <f>IF(ISERROR(VLOOKUP(VLOOKUP($A155, 'E4 TB Allocation Details'!$A$18:$L$214, MATCH("Misc ID", 'E4 TB Allocation Details'!$A$18:$L$18, 0),FALSE), 'E2 Allocators'!$B$15:$W$358, MATCH('O5 Details by Class &amp; Accounts'!AZ$18, 'E2 Allocators'!$B$15:$W$15, 0),FALSE)*$E155), 0, VLOOKUP(VLOOKUP($A155, 'E4 TB Allocation Details'!$A$18:$L$214, MATCH("Misc ID", 'E4 TB Allocation Details'!$A$18:$L$18, 0),FALSE), 'E2 Allocators'!$B$15:$W$358, MATCH('O5 Details by Class &amp; Accounts'!AZ$18, 'E2 Allocators'!$B$15:$W$15, 0),FALSE)*$E155)</f>
        <v>0</v>
      </c>
      <c r="BA155" s="2186">
        <f>IF(ISERROR(VLOOKUP(VLOOKUP($A155, 'E4 TB Allocation Details'!$A$18:$L$214, MATCH("Misc ID", 'E4 TB Allocation Details'!$A$18:$L$18, 0),FALSE), 'E2 Allocators'!$B$15:$W$358, MATCH('O5 Details by Class &amp; Accounts'!BA$18, 'E2 Allocators'!$B$15:$W$15, 0),FALSE)*$E155), 0, VLOOKUP(VLOOKUP($A155, 'E4 TB Allocation Details'!$A$18:$L$214, MATCH("Misc ID", 'E4 TB Allocation Details'!$A$18:$L$18, 0),FALSE), 'E2 Allocators'!$B$15:$W$358, MATCH('O5 Details by Class &amp; Accounts'!BA$18, 'E2 Allocators'!$B$15:$W$15, 0),FALSE)*$E155)</f>
        <v>0</v>
      </c>
      <c r="BB155" s="2186">
        <f>IF(ISERROR(VLOOKUP(VLOOKUP($A155, 'E4 TB Allocation Details'!$A$18:$L$214, MATCH("Misc ID", 'E4 TB Allocation Details'!$A$18:$L$18, 0),FALSE), 'E2 Allocators'!$B$15:$W$358, MATCH('O5 Details by Class &amp; Accounts'!BB$18, 'E2 Allocators'!$B$15:$W$15, 0),FALSE)*$E155), 0, VLOOKUP(VLOOKUP($A155, 'E4 TB Allocation Details'!$A$18:$L$214, MATCH("Misc ID", 'E4 TB Allocation Details'!$A$18:$L$18, 0),FALSE), 'E2 Allocators'!$B$15:$W$358, MATCH('O5 Details by Class &amp; Accounts'!BB$18, 'E2 Allocators'!$B$15:$W$15, 0),FALSE)*$E155)</f>
        <v>0</v>
      </c>
      <c r="BC155" s="2186">
        <f>IF(ISERROR(VLOOKUP(VLOOKUP($A155, 'E4 TB Allocation Details'!$A$18:$L$214, MATCH("Misc ID", 'E4 TB Allocation Details'!$A$18:$L$18, 0),FALSE), 'E2 Allocators'!$B$15:$W$358, MATCH('O5 Details by Class &amp; Accounts'!BC$18, 'E2 Allocators'!$B$15:$W$15, 0),FALSE)*$E155), 0, VLOOKUP(VLOOKUP($A155, 'E4 TB Allocation Details'!$A$18:$L$214, MATCH("Misc ID", 'E4 TB Allocation Details'!$A$18:$L$18, 0),FALSE), 'E2 Allocators'!$B$15:$W$358, MATCH('O5 Details by Class &amp; Accounts'!BC$18, 'E2 Allocators'!$B$15:$W$15, 0),FALSE)*$E155)</f>
        <v>0</v>
      </c>
      <c r="BD155" s="2186">
        <f>IF(ISERROR(VLOOKUP(VLOOKUP($A155, 'E4 TB Allocation Details'!$A$18:$L$214, MATCH("Misc ID", 'E4 TB Allocation Details'!$A$18:$L$18, 0),FALSE), 'E2 Allocators'!$B$15:$W$358, MATCH('O5 Details by Class &amp; Accounts'!BD$18, 'E2 Allocators'!$B$15:$W$15, 0),FALSE)*$E155), 0, VLOOKUP(VLOOKUP($A155, 'E4 TB Allocation Details'!$A$18:$L$214, MATCH("Misc ID", 'E4 TB Allocation Details'!$A$18:$L$18, 0),FALSE), 'E2 Allocators'!$B$15:$W$358, MATCH('O5 Details by Class &amp; Accounts'!BD$18, 'E2 Allocators'!$B$15:$W$15, 0),FALSE)*$E155)</f>
        <v>0</v>
      </c>
      <c r="BE155" s="2186">
        <f>IF(ISERROR(VLOOKUP(VLOOKUP($A155, 'E4 TB Allocation Details'!$A$18:$L$214, MATCH("Misc ID", 'E4 TB Allocation Details'!$A$18:$L$18, 0),FALSE), 'E2 Allocators'!$B$15:$W$358, MATCH('O5 Details by Class &amp; Accounts'!BE$18, 'E2 Allocators'!$B$15:$W$15, 0),FALSE)*$E155), 0, VLOOKUP(VLOOKUP($A155, 'E4 TB Allocation Details'!$A$18:$L$214, MATCH("Misc ID", 'E4 TB Allocation Details'!$A$18:$L$18, 0),FALSE), 'E2 Allocators'!$B$15:$W$358, MATCH('O5 Details by Class &amp; Accounts'!BE$18, 'E2 Allocators'!$B$15:$W$15, 0),FALSE)*$E155)</f>
        <v>0</v>
      </c>
      <c r="BF155" s="2186">
        <f>IF(ISERROR(VLOOKUP(VLOOKUP($A155, 'E4 TB Allocation Details'!$A$18:$L$214, MATCH("Misc ID", 'E4 TB Allocation Details'!$A$18:$L$18, 0),FALSE), 'E2 Allocators'!$B$15:$W$358, MATCH('O5 Details by Class &amp; Accounts'!BF$18, 'E2 Allocators'!$B$15:$W$15, 0),FALSE)*$E155), 0, VLOOKUP(VLOOKUP($A155, 'E4 TB Allocation Details'!$A$18:$L$214, MATCH("Misc ID", 'E4 TB Allocation Details'!$A$18:$L$18, 0),FALSE), 'E2 Allocators'!$B$15:$W$358, MATCH('O5 Details by Class &amp; Accounts'!BF$18, 'E2 Allocators'!$B$15:$W$15, 0),FALSE)*$E155)</f>
        <v>0</v>
      </c>
      <c r="BG155" s="2186">
        <f>IF(ISERROR(VLOOKUP(VLOOKUP($A155, 'E4 TB Allocation Details'!$A$18:$L$214, MATCH("Misc ID", 'E4 TB Allocation Details'!$A$18:$L$18, 0),FALSE), 'E2 Allocators'!$B$15:$W$358, MATCH('O5 Details by Class &amp; Accounts'!BG$18, 'E2 Allocators'!$B$15:$W$15, 0),FALSE)*$E155), 0, VLOOKUP(VLOOKUP($A155, 'E4 TB Allocation Details'!$A$18:$L$214, MATCH("Misc ID", 'E4 TB Allocation Details'!$A$18:$L$18, 0),FALSE), 'E2 Allocators'!$B$15:$W$358, MATCH('O5 Details by Class &amp; Accounts'!BG$18, 'E2 Allocators'!$B$15:$W$15, 0),FALSE)*$E155)</f>
        <v>0</v>
      </c>
      <c r="BH155" s="2186">
        <f>IF(ISERROR(VLOOKUP(VLOOKUP($A155, 'E4 TB Allocation Details'!$A$18:$L$214, MATCH("Misc ID", 'E4 TB Allocation Details'!$A$18:$L$18, 0),FALSE), 'E2 Allocators'!$B$15:$W$358, MATCH('O5 Details by Class &amp; Accounts'!BH$18, 'E2 Allocators'!$B$15:$W$15, 0),FALSE)*$E155), 0, VLOOKUP(VLOOKUP($A155, 'E4 TB Allocation Details'!$A$18:$L$214, MATCH("Misc ID", 'E4 TB Allocation Details'!$A$18:$L$18, 0),FALSE), 'E2 Allocators'!$B$15:$W$358, MATCH('O5 Details by Class &amp; Accounts'!BH$18, 'E2 Allocators'!$B$15:$W$15, 0),FALSE)*$E155)</f>
        <v>0</v>
      </c>
      <c r="BI155" s="2186">
        <f>IF(ISERROR(VLOOKUP(VLOOKUP($A155, 'E4 TB Allocation Details'!$A$18:$L$214, MATCH("Misc ID", 'E4 TB Allocation Details'!$A$18:$L$18, 0),FALSE), 'E2 Allocators'!$B$15:$W$358, MATCH('O5 Details by Class &amp; Accounts'!BI$18, 'E2 Allocators'!$B$15:$W$15, 0),FALSE)*$E155), 0, VLOOKUP(VLOOKUP($A155, 'E4 TB Allocation Details'!$A$18:$L$214, MATCH("Misc ID", 'E4 TB Allocation Details'!$A$18:$L$18, 0),FALSE), 'E2 Allocators'!$B$15:$W$358, MATCH('O5 Details by Class &amp; Accounts'!BI$18, 'E2 Allocators'!$B$15:$W$15, 0),FALSE)*$E155)</f>
        <v>0</v>
      </c>
      <c r="BJ155" s="2186">
        <f>IF(ISERROR(VLOOKUP(VLOOKUP($A155, 'E4 TB Allocation Details'!$A$18:$L$214, MATCH("Misc ID", 'E4 TB Allocation Details'!$A$18:$L$18, 0),FALSE), 'E2 Allocators'!$B$15:$W$358, MATCH('O5 Details by Class &amp; Accounts'!BJ$18, 'E2 Allocators'!$B$15:$W$15, 0),FALSE)*$E155), 0, VLOOKUP(VLOOKUP($A155, 'E4 TB Allocation Details'!$A$18:$L$214, MATCH("Misc ID", 'E4 TB Allocation Details'!$A$18:$L$18, 0),FALSE), 'E2 Allocators'!$B$15:$W$358, MATCH('O5 Details by Class &amp; Accounts'!BJ$18, 'E2 Allocators'!$B$15:$W$15, 0),FALSE)*$E155)</f>
        <v>0</v>
      </c>
      <c r="BK155" s="2186">
        <f>IF(ISERROR(VLOOKUP(VLOOKUP($A155, 'E4 TB Allocation Details'!$A$18:$L$214, MATCH("Misc ID", 'E4 TB Allocation Details'!$A$18:$L$18, 0),FALSE), 'E2 Allocators'!$B$15:$W$358, MATCH('O5 Details by Class &amp; Accounts'!BK$18, 'E2 Allocators'!$B$15:$W$15, 0),FALSE)*$E155), 0, VLOOKUP(VLOOKUP($A155, 'E4 TB Allocation Details'!$A$18:$L$214, MATCH("Misc ID", 'E4 TB Allocation Details'!$A$18:$L$18, 0),FALSE), 'E2 Allocators'!$B$15:$W$358, MATCH('O5 Details by Class &amp; Accounts'!BK$18, 'E2 Allocators'!$B$15:$W$15, 0),FALSE)*$E155)</f>
        <v>0</v>
      </c>
      <c r="BL155" s="2186">
        <f>IF(ISERROR(VLOOKUP(VLOOKUP($A155, 'E4 TB Allocation Details'!$A$18:$L$214, MATCH("Misc ID", 'E4 TB Allocation Details'!$A$18:$L$18, 0),FALSE), 'E2 Allocators'!$B$15:$W$358, MATCH('O5 Details by Class &amp; Accounts'!BL$18, 'E2 Allocators'!$B$15:$W$15, 0),FALSE)*$E155), 0, VLOOKUP(VLOOKUP($A155, 'E4 TB Allocation Details'!$A$18:$L$214, MATCH("Misc ID", 'E4 TB Allocation Details'!$A$18:$L$18, 0),FALSE), 'E2 Allocators'!$B$15:$W$358, MATCH('O5 Details by Class &amp; Accounts'!BL$18, 'E2 Allocators'!$B$15:$W$15, 0),FALSE)*$E155)</f>
        <v>0</v>
      </c>
      <c r="BM155" s="2186">
        <f>IF(ISERROR(VLOOKUP(VLOOKUP($A155, 'E4 TB Allocation Details'!$A$18:$L$214, MATCH("Misc ID", 'E4 TB Allocation Details'!$A$18:$L$18, 0),FALSE), 'E2 Allocators'!$B$15:$W$358, MATCH('O5 Details by Class &amp; Accounts'!BM$18, 'E2 Allocators'!$B$15:$W$15, 0),FALSE)*$E155), 0, VLOOKUP(VLOOKUP($A155, 'E4 TB Allocation Details'!$A$18:$L$214, MATCH("Misc ID", 'E4 TB Allocation Details'!$A$18:$L$18, 0),FALSE), 'E2 Allocators'!$B$15:$W$358, MATCH('O5 Details by Class &amp; Accounts'!BM$18, 'E2 Allocators'!$B$15:$W$15, 0),FALSE)*$E155)</f>
        <v>0</v>
      </c>
      <c r="BN155" s="2186">
        <f>IF(ISERROR(VLOOKUP(VLOOKUP($A155, 'E4 TB Allocation Details'!$A$18:$L$214, MATCH("Misc ID", 'E4 TB Allocation Details'!$A$18:$L$18, 0),FALSE), 'E2 Allocators'!$B$15:$W$358, MATCH('O5 Details by Class &amp; Accounts'!BN$18, 'E2 Allocators'!$B$15:$W$15, 0),FALSE)*$E155), 0, VLOOKUP(VLOOKUP($A155, 'E4 TB Allocation Details'!$A$18:$L$214, MATCH("Misc ID", 'E4 TB Allocation Details'!$A$18:$L$18, 0),FALSE), 'E2 Allocators'!$B$15:$W$358, MATCH('O5 Details by Class &amp; Accounts'!BN$18, 'E2 Allocators'!$B$15:$W$15, 0),FALSE)*$E155)</f>
        <v>0</v>
      </c>
      <c r="BO155" s="2186">
        <f>IF(ISERROR(VLOOKUP(VLOOKUP($A155, 'E4 TB Allocation Details'!$A$18:$L$214, MATCH("Misc ID", 'E4 TB Allocation Details'!$A$18:$L$18, 0),FALSE), 'E2 Allocators'!$B$15:$W$358, MATCH('O5 Details by Class &amp; Accounts'!BO$18, 'E2 Allocators'!$B$15:$W$15, 0),FALSE)*$E155), 0, VLOOKUP(VLOOKUP($A155, 'E4 TB Allocation Details'!$A$18:$L$214, MATCH("Misc ID", 'E4 TB Allocation Details'!$A$18:$L$18, 0),FALSE), 'E2 Allocators'!$B$15:$W$358, MATCH('O5 Details by Class &amp; Accounts'!BO$18, 'E2 Allocators'!$B$15:$W$15, 0),FALSE)*$E155)</f>
        <v>0</v>
      </c>
      <c r="BP155" s="2186">
        <f>IF(ISERROR(VLOOKUP(VLOOKUP($A155, 'E4 TB Allocation Details'!$A$18:$L$214, MATCH("Misc ID", 'E4 TB Allocation Details'!$A$18:$L$18, 0),FALSE), 'E2 Allocators'!$B$15:$W$358, MATCH('O5 Details by Class &amp; Accounts'!BP$18, 'E2 Allocators'!$B$15:$W$15, 0),FALSE)*$E155), 0, VLOOKUP(VLOOKUP($A155, 'E4 TB Allocation Details'!$A$18:$L$214, MATCH("Misc ID", 'E4 TB Allocation Details'!$A$18:$L$18, 0),FALSE), 'E2 Allocators'!$B$15:$W$358, MATCH('O5 Details by Class &amp; Accounts'!BP$18, 'E2 Allocators'!$B$15:$W$15, 0),FALSE)*$E155)</f>
        <v>0</v>
      </c>
      <c r="BQ155" s="2186">
        <f>IF(ISERROR(VLOOKUP(VLOOKUP($A155, 'E4 TB Allocation Details'!$A$18:$L$214, MATCH("Misc ID", 'E4 TB Allocation Details'!$A$18:$L$18, 0),FALSE), 'E2 Allocators'!$B$15:$W$358, MATCH('O5 Details by Class &amp; Accounts'!BQ$18, 'E2 Allocators'!$B$15:$W$15, 0),FALSE)*$E155), 0, VLOOKUP(VLOOKUP($A155, 'E4 TB Allocation Details'!$A$18:$L$214, MATCH("Misc ID", 'E4 TB Allocation Details'!$A$18:$L$18, 0),FALSE), 'E2 Allocators'!$B$15:$W$358, MATCH('O5 Details by Class &amp; Accounts'!BQ$18, 'E2 Allocators'!$B$15:$W$15, 0),FALSE)*$E155)</f>
        <v>0</v>
      </c>
      <c r="BR155" s="2186">
        <f>IF(ISERROR(VLOOKUP(VLOOKUP($A155, 'E4 TB Allocation Details'!$A$18:$L$214, MATCH("Misc ID", 'E4 TB Allocation Details'!$A$18:$L$18, 0),FALSE), 'E2 Allocators'!$B$15:$W$358, MATCH('O5 Details by Class &amp; Accounts'!BR$18, 'E2 Allocators'!$B$15:$W$15, 0),FALSE)*$E155), 0, VLOOKUP(VLOOKUP($A155, 'E4 TB Allocation Details'!$A$18:$L$214, MATCH("Misc ID", 'E4 TB Allocation Details'!$A$18:$L$18, 0),FALSE), 'E2 Allocators'!$B$15:$W$358, MATCH('O5 Details by Class &amp; Accounts'!BR$18, 'E2 Allocators'!$B$15:$W$15, 0),FALSE)*$E155)</f>
        <v>0</v>
      </c>
      <c r="BS155" s="2186">
        <f t="shared" si="41"/>
        <v>0</v>
      </c>
      <c r="BT155" s="2186">
        <f>IF(ISERROR(VLOOKUP(VLOOKUP($A155, 'E4 TB Allocation Details'!$A$18:$L$214, MATCH("A &amp; G ID", 'E4 TB Allocation Details'!$A$18:$L$18, 0),FALSE), 'E2 Allocators'!$B$15:$W$358, MATCH('O5 Details by Class &amp; Accounts'!BT$18, 'E2 Allocators'!$B$15:$W$15, 0),FALSE)*$E155), 0, VLOOKUP(VLOOKUP($A155, 'E4 TB Allocation Details'!$A$18:$L$214, MATCH("A &amp; G ID", 'E4 TB Allocation Details'!$A$18:$L$18, 0),FALSE), 'E2 Allocators'!$B$15:$W$358, MATCH('O5 Details by Class &amp; Accounts'!BT$18, 'E2 Allocators'!$B$15:$W$15, 0),FALSE)*$E155)</f>
        <v>0</v>
      </c>
      <c r="BU155" s="2186">
        <f>IF(ISERROR(VLOOKUP(VLOOKUP($A155, 'E4 TB Allocation Details'!$A$18:$L$214, MATCH("A &amp; G ID", 'E4 TB Allocation Details'!$A$18:$L$18, 0),FALSE), 'E2 Allocators'!$B$15:$W$358, MATCH('O5 Details by Class &amp; Accounts'!BU$18, 'E2 Allocators'!$B$15:$W$15, 0),FALSE)*$E155), 0, VLOOKUP(VLOOKUP($A155, 'E4 TB Allocation Details'!$A$18:$L$214, MATCH("A &amp; G ID", 'E4 TB Allocation Details'!$A$18:$L$18, 0),FALSE), 'E2 Allocators'!$B$15:$W$358, MATCH('O5 Details by Class &amp; Accounts'!BU$18, 'E2 Allocators'!$B$15:$W$15, 0),FALSE)*$E155)</f>
        <v>0</v>
      </c>
      <c r="BV155" s="2186">
        <f>IF(ISERROR(VLOOKUP(VLOOKUP($A155, 'E4 TB Allocation Details'!$A$18:$L$214, MATCH("A &amp; G ID", 'E4 TB Allocation Details'!$A$18:$L$18, 0),FALSE), 'E2 Allocators'!$B$15:$W$358, MATCH('O5 Details by Class &amp; Accounts'!BV$18, 'E2 Allocators'!$B$15:$W$15, 0),FALSE)*$E155), 0, VLOOKUP(VLOOKUP($A155, 'E4 TB Allocation Details'!$A$18:$L$214, MATCH("A &amp; G ID", 'E4 TB Allocation Details'!$A$18:$L$18, 0),FALSE), 'E2 Allocators'!$B$15:$W$358, MATCH('O5 Details by Class &amp; Accounts'!BV$18, 'E2 Allocators'!$B$15:$W$15, 0),FALSE)*$E155)</f>
        <v>0</v>
      </c>
      <c r="BW155" s="2186">
        <f>IF(ISERROR(VLOOKUP(VLOOKUP($A155, 'E4 TB Allocation Details'!$A$18:$L$214, MATCH("A &amp; G ID", 'E4 TB Allocation Details'!$A$18:$L$18, 0),FALSE), 'E2 Allocators'!$B$15:$W$358, MATCH('O5 Details by Class &amp; Accounts'!BW$18, 'E2 Allocators'!$B$15:$W$15, 0),FALSE)*$E155), 0, VLOOKUP(VLOOKUP($A155, 'E4 TB Allocation Details'!$A$18:$L$214, MATCH("A &amp; G ID", 'E4 TB Allocation Details'!$A$18:$L$18, 0),FALSE), 'E2 Allocators'!$B$15:$W$358, MATCH('O5 Details by Class &amp; Accounts'!BW$18, 'E2 Allocators'!$B$15:$W$15, 0),FALSE)*$E155)</f>
        <v>0</v>
      </c>
      <c r="BX155" s="2186">
        <f>IF(ISERROR(VLOOKUP(VLOOKUP($A155, 'E4 TB Allocation Details'!$A$18:$L$214, MATCH("A &amp; G ID", 'E4 TB Allocation Details'!$A$18:$L$18, 0),FALSE), 'E2 Allocators'!$B$15:$W$358, MATCH('O5 Details by Class &amp; Accounts'!BX$18, 'E2 Allocators'!$B$15:$W$15, 0),FALSE)*$E155), 0, VLOOKUP(VLOOKUP($A155, 'E4 TB Allocation Details'!$A$18:$L$214, MATCH("A &amp; G ID", 'E4 TB Allocation Details'!$A$18:$L$18, 0),FALSE), 'E2 Allocators'!$B$15:$W$358, MATCH('O5 Details by Class &amp; Accounts'!BX$18, 'E2 Allocators'!$B$15:$W$15, 0),FALSE)*$E155)</f>
        <v>0</v>
      </c>
      <c r="BY155" s="2186">
        <f>IF(ISERROR(VLOOKUP(VLOOKUP($A155, 'E4 TB Allocation Details'!$A$18:$L$214, MATCH("A &amp; G ID", 'E4 TB Allocation Details'!$A$18:$L$18, 0),FALSE), 'E2 Allocators'!$B$15:$W$358, MATCH('O5 Details by Class &amp; Accounts'!BY$18, 'E2 Allocators'!$B$15:$W$15, 0),FALSE)*$E155), 0, VLOOKUP(VLOOKUP($A155, 'E4 TB Allocation Details'!$A$18:$L$214, MATCH("A &amp; G ID", 'E4 TB Allocation Details'!$A$18:$L$18, 0),FALSE), 'E2 Allocators'!$B$15:$W$358, MATCH('O5 Details by Class &amp; Accounts'!BY$18, 'E2 Allocators'!$B$15:$W$15, 0),FALSE)*$E155)</f>
        <v>0</v>
      </c>
      <c r="BZ155" s="2186">
        <f>IF(ISERROR(VLOOKUP(VLOOKUP($A155, 'E4 TB Allocation Details'!$A$18:$L$214, MATCH("A &amp; G ID", 'E4 TB Allocation Details'!$A$18:$L$18, 0),FALSE), 'E2 Allocators'!$B$15:$W$358, MATCH('O5 Details by Class &amp; Accounts'!BZ$18, 'E2 Allocators'!$B$15:$W$15, 0),FALSE)*$E155), 0, VLOOKUP(VLOOKUP($A155, 'E4 TB Allocation Details'!$A$18:$L$214, MATCH("A &amp; G ID", 'E4 TB Allocation Details'!$A$18:$L$18, 0),FALSE), 'E2 Allocators'!$B$15:$W$358, MATCH('O5 Details by Class &amp; Accounts'!BZ$18, 'E2 Allocators'!$B$15:$W$15, 0),FALSE)*$E155)</f>
        <v>0</v>
      </c>
      <c r="CA155" s="2186">
        <f>IF(ISERROR(VLOOKUP(VLOOKUP($A155, 'E4 TB Allocation Details'!$A$18:$L$214, MATCH("A &amp; G ID", 'E4 TB Allocation Details'!$A$18:$L$18, 0),FALSE), 'E2 Allocators'!$B$15:$W$358, MATCH('O5 Details by Class &amp; Accounts'!CA$18, 'E2 Allocators'!$B$15:$W$15, 0),FALSE)*$E155), 0, VLOOKUP(VLOOKUP($A155, 'E4 TB Allocation Details'!$A$18:$L$214, MATCH("A &amp; G ID", 'E4 TB Allocation Details'!$A$18:$L$18, 0),FALSE), 'E2 Allocators'!$B$15:$W$358, MATCH('O5 Details by Class &amp; Accounts'!CA$18, 'E2 Allocators'!$B$15:$W$15, 0),FALSE)*$E155)</f>
        <v>0</v>
      </c>
      <c r="CB155" s="2186">
        <f>IF(ISERROR(VLOOKUP(VLOOKUP($A155, 'E4 TB Allocation Details'!$A$18:$L$214, MATCH("A &amp; G ID", 'E4 TB Allocation Details'!$A$18:$L$18, 0),FALSE), 'E2 Allocators'!$B$15:$W$358, MATCH('O5 Details by Class &amp; Accounts'!CB$18, 'E2 Allocators'!$B$15:$W$15, 0),FALSE)*$E155), 0, VLOOKUP(VLOOKUP($A155, 'E4 TB Allocation Details'!$A$18:$L$214, MATCH("A &amp; G ID", 'E4 TB Allocation Details'!$A$18:$L$18, 0),FALSE), 'E2 Allocators'!$B$15:$W$358, MATCH('O5 Details by Class &amp; Accounts'!CB$18, 'E2 Allocators'!$B$15:$W$15, 0),FALSE)*$E155)</f>
        <v>0</v>
      </c>
      <c r="CC155" s="2186">
        <f>IF(ISERROR(VLOOKUP(VLOOKUP($A155, 'E4 TB Allocation Details'!$A$18:$L$214, MATCH("A &amp; G ID", 'E4 TB Allocation Details'!$A$18:$L$18, 0),FALSE), 'E2 Allocators'!$B$15:$W$358, MATCH('O5 Details by Class &amp; Accounts'!CC$18, 'E2 Allocators'!$B$15:$W$15, 0),FALSE)*$E155), 0, VLOOKUP(VLOOKUP($A155, 'E4 TB Allocation Details'!$A$18:$L$214, MATCH("A &amp; G ID", 'E4 TB Allocation Details'!$A$18:$L$18, 0),FALSE), 'E2 Allocators'!$B$15:$W$358, MATCH('O5 Details by Class &amp; Accounts'!CC$18, 'E2 Allocators'!$B$15:$W$15, 0),FALSE)*$E155)</f>
        <v>0</v>
      </c>
      <c r="CD155" s="2186">
        <f>IF(ISERROR(VLOOKUP(VLOOKUP($A155, 'E4 TB Allocation Details'!$A$18:$L$214, MATCH("A &amp; G ID", 'E4 TB Allocation Details'!$A$18:$L$18, 0),FALSE), 'E2 Allocators'!$B$15:$W$358, MATCH('O5 Details by Class &amp; Accounts'!CD$18, 'E2 Allocators'!$B$15:$W$15, 0),FALSE)*$E155), 0, VLOOKUP(VLOOKUP($A155, 'E4 TB Allocation Details'!$A$18:$L$214, MATCH("A &amp; G ID", 'E4 TB Allocation Details'!$A$18:$L$18, 0),FALSE), 'E2 Allocators'!$B$15:$W$358, MATCH('O5 Details by Class &amp; Accounts'!CD$18, 'E2 Allocators'!$B$15:$W$15, 0),FALSE)*$E155)</f>
        <v>0</v>
      </c>
      <c r="CE155" s="2186">
        <f>IF(ISERROR(VLOOKUP(VLOOKUP($A155, 'E4 TB Allocation Details'!$A$18:$L$214, MATCH("A &amp; G ID", 'E4 TB Allocation Details'!$A$18:$L$18, 0),FALSE), 'E2 Allocators'!$B$15:$W$358, MATCH('O5 Details by Class &amp; Accounts'!CE$18, 'E2 Allocators'!$B$15:$W$15, 0),FALSE)*$E155), 0, VLOOKUP(VLOOKUP($A155, 'E4 TB Allocation Details'!$A$18:$L$214, MATCH("A &amp; G ID", 'E4 TB Allocation Details'!$A$18:$L$18, 0),FALSE), 'E2 Allocators'!$B$15:$W$358, MATCH('O5 Details by Class &amp; Accounts'!CE$18, 'E2 Allocators'!$B$15:$W$15, 0),FALSE)*$E155)</f>
        <v>0</v>
      </c>
      <c r="CF155" s="2186">
        <f>IF(ISERROR(VLOOKUP(VLOOKUP($A155, 'E4 TB Allocation Details'!$A$18:$L$214, MATCH("A &amp; G ID", 'E4 TB Allocation Details'!$A$18:$L$18, 0),FALSE), 'E2 Allocators'!$B$15:$W$358, MATCH('O5 Details by Class &amp; Accounts'!CF$18, 'E2 Allocators'!$B$15:$W$15, 0),FALSE)*$E155), 0, VLOOKUP(VLOOKUP($A155, 'E4 TB Allocation Details'!$A$18:$L$214, MATCH("A &amp; G ID", 'E4 TB Allocation Details'!$A$18:$L$18, 0),FALSE), 'E2 Allocators'!$B$15:$W$358, MATCH('O5 Details by Class &amp; Accounts'!CF$18, 'E2 Allocators'!$B$15:$W$15, 0),FALSE)*$E155)</f>
        <v>0</v>
      </c>
      <c r="CG155" s="2186">
        <f>IF(ISERROR(VLOOKUP(VLOOKUP($A155, 'E4 TB Allocation Details'!$A$18:$L$214, MATCH("A &amp; G ID", 'E4 TB Allocation Details'!$A$18:$L$18, 0),FALSE), 'E2 Allocators'!$B$15:$W$358, MATCH('O5 Details by Class &amp; Accounts'!CG$18, 'E2 Allocators'!$B$15:$W$15, 0),FALSE)*$E155), 0, VLOOKUP(VLOOKUP($A155, 'E4 TB Allocation Details'!$A$18:$L$214, MATCH("A &amp; G ID", 'E4 TB Allocation Details'!$A$18:$L$18, 0),FALSE), 'E2 Allocators'!$B$15:$W$358, MATCH('O5 Details by Class &amp; Accounts'!CG$18, 'E2 Allocators'!$B$15:$W$15, 0),FALSE)*$E155)</f>
        <v>0</v>
      </c>
      <c r="CH155" s="2186">
        <f>IF(ISERROR(VLOOKUP(VLOOKUP($A155, 'E4 TB Allocation Details'!$A$18:$L$214, MATCH("A &amp; G ID", 'E4 TB Allocation Details'!$A$18:$L$18, 0),FALSE), 'E2 Allocators'!$B$15:$W$358, MATCH('O5 Details by Class &amp; Accounts'!CH$18, 'E2 Allocators'!$B$15:$W$15, 0),FALSE)*$E155), 0, VLOOKUP(VLOOKUP($A155, 'E4 TB Allocation Details'!$A$18:$L$214, MATCH("A &amp; G ID", 'E4 TB Allocation Details'!$A$18:$L$18, 0),FALSE), 'E2 Allocators'!$B$15:$W$358, MATCH('O5 Details by Class &amp; Accounts'!CH$18, 'E2 Allocators'!$B$15:$W$15, 0),FALSE)*$E155)</f>
        <v>0</v>
      </c>
      <c r="CI155" s="2186">
        <f>IF(ISERROR(VLOOKUP(VLOOKUP($A155, 'E4 TB Allocation Details'!$A$18:$L$214, MATCH("A &amp; G ID", 'E4 TB Allocation Details'!$A$18:$L$18, 0),FALSE), 'E2 Allocators'!$B$15:$W$358, MATCH('O5 Details by Class &amp; Accounts'!CI$18, 'E2 Allocators'!$B$15:$W$15, 0),FALSE)*$E155), 0, VLOOKUP(VLOOKUP($A155, 'E4 TB Allocation Details'!$A$18:$L$214, MATCH("A &amp; G ID", 'E4 TB Allocation Details'!$A$18:$L$18, 0),FALSE), 'E2 Allocators'!$B$15:$W$358, MATCH('O5 Details by Class &amp; Accounts'!CI$18, 'E2 Allocators'!$B$15:$W$15, 0),FALSE)*$E155)</f>
        <v>0</v>
      </c>
      <c r="CJ155" s="2186">
        <f>IF(ISERROR(VLOOKUP(VLOOKUP($A155, 'E4 TB Allocation Details'!$A$18:$L$214, MATCH("A &amp; G ID", 'E4 TB Allocation Details'!$A$18:$L$18, 0),FALSE), 'E2 Allocators'!$B$15:$W$358, MATCH('O5 Details by Class &amp; Accounts'!CJ$18, 'E2 Allocators'!$B$15:$W$15, 0),FALSE)*$E155), 0, VLOOKUP(VLOOKUP($A155, 'E4 TB Allocation Details'!$A$18:$L$214, MATCH("A &amp; G ID", 'E4 TB Allocation Details'!$A$18:$L$18, 0),FALSE), 'E2 Allocators'!$B$15:$W$358, MATCH('O5 Details by Class &amp; Accounts'!CJ$18, 'E2 Allocators'!$B$15:$W$15, 0),FALSE)*$E155)</f>
        <v>0</v>
      </c>
      <c r="CK155" s="2186">
        <f>IF(ISERROR(VLOOKUP(VLOOKUP($A155, 'E4 TB Allocation Details'!$A$18:$L$214, MATCH("A &amp; G ID", 'E4 TB Allocation Details'!$A$18:$L$18, 0),FALSE), 'E2 Allocators'!$B$15:$W$358, MATCH('O5 Details by Class &amp; Accounts'!CK$18, 'E2 Allocators'!$B$15:$W$15, 0),FALSE)*$E155), 0, VLOOKUP(VLOOKUP($A155, 'E4 TB Allocation Details'!$A$18:$L$214, MATCH("A &amp; G ID", 'E4 TB Allocation Details'!$A$18:$L$18, 0),FALSE), 'E2 Allocators'!$B$15:$W$358, MATCH('O5 Details by Class &amp; Accounts'!CK$18, 'E2 Allocators'!$B$15:$W$15, 0),FALSE)*$E155)</f>
        <v>0</v>
      </c>
      <c r="CL155" s="2186">
        <f>IF(ISERROR(VLOOKUP(VLOOKUP($A155, 'E4 TB Allocation Details'!$A$18:$L$214, MATCH("A &amp; G ID", 'E4 TB Allocation Details'!$A$18:$L$18, 0),FALSE), 'E2 Allocators'!$B$15:$W$358, MATCH('O5 Details by Class &amp; Accounts'!CL$18, 'E2 Allocators'!$B$15:$W$15, 0),FALSE)*$E155), 0, VLOOKUP(VLOOKUP($A155, 'E4 TB Allocation Details'!$A$18:$L$214, MATCH("A &amp; G ID", 'E4 TB Allocation Details'!$A$18:$L$18, 0),FALSE), 'E2 Allocators'!$B$15:$W$358, MATCH('O5 Details by Class &amp; Accounts'!CL$18, 'E2 Allocators'!$B$15:$W$15, 0),FALSE)*$E155)</f>
        <v>0</v>
      </c>
      <c r="CM155" s="2186">
        <f>IF(ISERROR(VLOOKUP(VLOOKUP($A155, 'E4 TB Allocation Details'!$A$18:$L$214, MATCH("A &amp; G ID", 'E4 TB Allocation Details'!$A$18:$L$18, 0),FALSE), 'E2 Allocators'!$B$15:$W$358, MATCH('O5 Details by Class &amp; Accounts'!CM$18, 'E2 Allocators'!$B$15:$W$15, 0),FALSE)*$E155), 0, VLOOKUP(VLOOKUP($A155, 'E4 TB Allocation Details'!$A$18:$L$214, MATCH("A &amp; G ID", 'E4 TB Allocation Details'!$A$18:$L$18, 0),FALSE), 'E2 Allocators'!$B$15:$W$358, MATCH('O5 Details by Class &amp; Accounts'!CM$18, 'E2 Allocators'!$B$15:$W$15, 0),FALSE)*$E155)</f>
        <v>0</v>
      </c>
      <c r="CN155" s="2186">
        <f t="shared" si="42"/>
        <v>0</v>
      </c>
      <c r="CO155" s="2187">
        <f t="shared" si="43"/>
        <v>0</v>
      </c>
      <c r="CQ155" s="1625">
        <v>1815</v>
      </c>
    </row>
    <row r="156" spans="1:95" s="54" customFormat="1" ht="25.5" x14ac:dyDescent="0.2">
      <c r="A156" s="991">
        <v>5114</v>
      </c>
      <c r="B156" s="990" t="s">
        <v>7</v>
      </c>
      <c r="C156" s="2184">
        <f>IF(ISERROR(VLOOKUP($A156,'I3 TB Data'!$A$19:$H$483,MATCH('O5 Details by Class &amp; Accounts'!$C$18, 'I3 TB Data'!$A$19:$H$19,0),0)), 0, VLOOKUP($A156,'I3 TB Data'!$A$19:$H$483,MATCH('O5 Details by Class &amp; Accounts'!$C$18,'I3 TB Data'!$A$19:$H$19,0),0))</f>
        <v>125515.55</v>
      </c>
      <c r="D156" s="2185"/>
      <c r="E156" s="2184">
        <f t="shared" si="44"/>
        <v>125515.55</v>
      </c>
      <c r="F156" s="2186">
        <f>IF(ISERROR(VLOOKUP($A156, 'E1 Categorization'!A33:E124, MATCH("Customer Component", 'E1 Categorization'!$A$33:$E$33,0), 0)), 0, IF(VLOOKUP($A156, 'E1 Categorization'!A33:E124, MATCH("Customer Component", 'E1 Categorization'!$A$33:$E$33,0), 0)=0, 'O5 Details by Class &amp; Accounts'!$E156, IF(AND(VLOOKUP($A156, 'E1 Categorization'!A33:E124, MATCH("Customer Component", 'E1 Categorization'!$A$33:$E$33,0), 0) &gt;0, VLOOKUP($A156, 'E1 Categorization'!A33:E124, MATCH("Customer Component", 'E1 Categorization'!$A$33:$E$33,0), 0)&lt;1), 'O5 Details by Class &amp; Accounts'!$E156*(1-VLOOKUP($A156, 'E1 Categorization'!A33:E124, MATCH("Customer Component", 'E1 Categorization'!$A$33:$E$33,0), 0)), 0)))</f>
        <v>125515.55</v>
      </c>
      <c r="G156" s="2186">
        <f>IF(ISERROR(VLOOKUP($A156, 'E1 Categorization'!A33:E124, MATCH("Customer Component", 'E1 Categorization'!$A$33:$E$33,0), 0)),0, IF(VLOOKUP($A156, 'E1 Categorization'!A33:E124, MATCH("Customer Component", 'E1 Categorization'!$A$33:$E$33,0), 0)=0, 0, IF(AND(VLOOKUP($A156, 'E1 Categorization'!A33:E124, MATCH("Customer Component", 'E1 Categorization'!$A$33:$E$33,0), 0) &gt;0, VLOOKUP($A156, 'E1 Categorization'!A33:E124, MATCH("Customer Component", 'E1 Categorization'!$A$33:$E$33,0), 0)&lt;1), 'O5 Details by Class &amp; Accounts'!$E156*(VLOOKUP($A156, 'E1 Categorization'!A33:E124, MATCH("Customer Component", 'E1 Categorization'!$A$33:$E$33,0), 0)), 'O5 Details by Class &amp; Accounts'!$E156)))</f>
        <v>0</v>
      </c>
      <c r="H156" s="2186">
        <f t="shared" si="38"/>
        <v>125515.55</v>
      </c>
      <c r="I156" s="2186">
        <f>IF(ISERROR(VLOOKUP(VLOOKUP($A156, 'E4 TB Allocation Details'!$A$18:$L$214, MATCH("Demand ID", 'E4 TB Allocation Details'!$A$18:$L$18, 0),FALSE), 'E2 Allocators'!$B$15:$W$358, MATCH('O5 Details by Class &amp; Accounts'!I$18, 'E2 Allocators'!$B$15:$W$15, 0),FALSE)*$F156), 0, VLOOKUP(VLOOKUP($A156, 'E4 TB Allocation Details'!$A$18:$L$214, MATCH("Demand ID", 'E4 TB Allocation Details'!$A$18:$L$18, 0),FALSE), 'E2 Allocators'!$B$15:$W$358, MATCH('O5 Details by Class &amp; Accounts'!I$18, 'E2 Allocators'!$B$15:$W$15, 0),FALSE)*$F156)</f>
        <v>55406.759393303022</v>
      </c>
      <c r="J156" s="2186">
        <f>IF(ISERROR(VLOOKUP(VLOOKUP($A156, 'E4 TB Allocation Details'!$A$18:$L$214, MATCH("Demand ID", 'E4 TB Allocation Details'!$A$18:$L$18, 0),FALSE), 'E2 Allocators'!$B$15:$W$358, MATCH('O5 Details by Class &amp; Accounts'!J$18, 'E2 Allocators'!$B$15:$W$15, 0),FALSE)*$F156), 0, VLOOKUP(VLOOKUP($A156, 'E4 TB Allocation Details'!$A$18:$L$214, MATCH("Demand ID", 'E4 TB Allocation Details'!$A$18:$L$18, 0),FALSE), 'E2 Allocators'!$B$15:$W$358, MATCH('O5 Details by Class &amp; Accounts'!J$18, 'E2 Allocators'!$B$15:$W$15, 0),FALSE)*$F156)</f>
        <v>22737.481884267861</v>
      </c>
      <c r="K156" s="2186">
        <f>IF(ISERROR(VLOOKUP(VLOOKUP($A156, 'E4 TB Allocation Details'!$A$18:$L$214, MATCH("Demand ID", 'E4 TB Allocation Details'!$A$18:$L$18, 0),FALSE), 'E2 Allocators'!$B$15:$W$358, MATCH('O5 Details by Class &amp; Accounts'!K$18, 'E2 Allocators'!$B$15:$W$15, 0),FALSE)*$F156), 0, VLOOKUP(VLOOKUP($A156, 'E4 TB Allocation Details'!$A$18:$L$214, MATCH("Demand ID", 'E4 TB Allocation Details'!$A$18:$L$18, 0),FALSE), 'E2 Allocators'!$B$15:$W$358, MATCH('O5 Details by Class &amp; Accounts'!K$18, 'E2 Allocators'!$B$15:$W$15, 0),FALSE)*$F156)</f>
        <v>46225.502124164188</v>
      </c>
      <c r="L156" s="2186">
        <f>IF(ISERROR(VLOOKUP(VLOOKUP($A156, 'E4 TB Allocation Details'!$A$18:$L$214, MATCH("Demand ID", 'E4 TB Allocation Details'!$A$18:$L$18, 0),FALSE), 'E2 Allocators'!$B$15:$W$358, MATCH('O5 Details by Class &amp; Accounts'!L$18, 'E2 Allocators'!$B$15:$W$15, 0),FALSE)*$F156), 0, VLOOKUP(VLOOKUP($A156, 'E4 TB Allocation Details'!$A$18:$L$214, MATCH("Demand ID", 'E4 TB Allocation Details'!$A$18:$L$18, 0),FALSE), 'E2 Allocators'!$B$15:$W$358, MATCH('O5 Details by Class &amp; Accounts'!L$18, 'E2 Allocators'!$B$15:$W$15, 0),FALSE)*$F156)</f>
        <v>0</v>
      </c>
      <c r="M156" s="2186">
        <f>IF(ISERROR(VLOOKUP(VLOOKUP($A156, 'E4 TB Allocation Details'!$A$18:$L$214, MATCH("Demand ID", 'E4 TB Allocation Details'!$A$18:$L$18, 0),FALSE), 'E2 Allocators'!$B$15:$W$358, MATCH('O5 Details by Class &amp; Accounts'!M$18, 'E2 Allocators'!$B$15:$W$15, 0),FALSE)*$F156), 0, VLOOKUP(VLOOKUP($A156, 'E4 TB Allocation Details'!$A$18:$L$214, MATCH("Demand ID", 'E4 TB Allocation Details'!$A$18:$L$18, 0),FALSE), 'E2 Allocators'!$B$15:$W$358, MATCH('O5 Details by Class &amp; Accounts'!M$18, 'E2 Allocators'!$B$15:$W$15, 0),FALSE)*$F156)</f>
        <v>0</v>
      </c>
      <c r="N156" s="2186">
        <f>IF(ISERROR(VLOOKUP(VLOOKUP($A156, 'E4 TB Allocation Details'!$A$18:$L$214, MATCH("Demand ID", 'E4 TB Allocation Details'!$A$18:$L$18, 0),FALSE), 'E2 Allocators'!$B$15:$W$358, MATCH('O5 Details by Class &amp; Accounts'!N$18, 'E2 Allocators'!$B$15:$W$15, 0),FALSE)*$F156), 0, VLOOKUP(VLOOKUP($A156, 'E4 TB Allocation Details'!$A$18:$L$214, MATCH("Demand ID", 'E4 TB Allocation Details'!$A$18:$L$18, 0),FALSE), 'E2 Allocators'!$B$15:$W$358, MATCH('O5 Details by Class &amp; Accounts'!N$18, 'E2 Allocators'!$B$15:$W$15, 0),FALSE)*$F156)</f>
        <v>0</v>
      </c>
      <c r="O156" s="2186">
        <f>IF(ISERROR(VLOOKUP(VLOOKUP($A156, 'E4 TB Allocation Details'!$A$18:$L$214, MATCH("Demand ID", 'E4 TB Allocation Details'!$A$18:$L$18, 0),FALSE), 'E2 Allocators'!$B$15:$W$358, MATCH('O5 Details by Class &amp; Accounts'!O$18, 'E2 Allocators'!$B$15:$W$15, 0),FALSE)*$F156), 0, VLOOKUP(VLOOKUP($A156, 'E4 TB Allocation Details'!$A$18:$L$214, MATCH("Demand ID", 'E4 TB Allocation Details'!$A$18:$L$18, 0),FALSE), 'E2 Allocators'!$B$15:$W$358, MATCH('O5 Details by Class &amp; Accounts'!O$18, 'E2 Allocators'!$B$15:$W$15, 0),FALSE)*$F156)</f>
        <v>1134.3288996558706</v>
      </c>
      <c r="P156" s="2186">
        <f>IF(ISERROR(VLOOKUP(VLOOKUP($A156, 'E4 TB Allocation Details'!$A$18:$L$214, MATCH("Demand ID", 'E4 TB Allocation Details'!$A$18:$L$18, 0),FALSE), 'E2 Allocators'!$B$15:$W$358, MATCH('O5 Details by Class &amp; Accounts'!P$18, 'E2 Allocators'!$B$15:$W$15, 0),FALSE)*$F156), 0, VLOOKUP(VLOOKUP($A156, 'E4 TB Allocation Details'!$A$18:$L$214, MATCH("Demand ID", 'E4 TB Allocation Details'!$A$18:$L$18, 0),FALSE), 'E2 Allocators'!$B$15:$W$358, MATCH('O5 Details by Class &amp; Accounts'!P$18, 'E2 Allocators'!$B$15:$W$15, 0),FALSE)*$F156)</f>
        <v>0</v>
      </c>
      <c r="Q156" s="2186">
        <f>IF(ISERROR(VLOOKUP(VLOOKUP($A156, 'E4 TB Allocation Details'!$A$18:$L$214, MATCH("Demand ID", 'E4 TB Allocation Details'!$A$18:$L$18, 0),FALSE), 'E2 Allocators'!$B$15:$W$358, MATCH('O5 Details by Class &amp; Accounts'!Q$18, 'E2 Allocators'!$B$15:$W$15, 0),FALSE)*$F156), 0, VLOOKUP(VLOOKUP($A156, 'E4 TB Allocation Details'!$A$18:$L$214, MATCH("Demand ID", 'E4 TB Allocation Details'!$A$18:$L$18, 0),FALSE), 'E2 Allocators'!$B$15:$W$358, MATCH('O5 Details by Class &amp; Accounts'!Q$18, 'E2 Allocators'!$B$15:$W$15, 0),FALSE)*$F156)</f>
        <v>11.477698609075777</v>
      </c>
      <c r="R156" s="2186">
        <f>IF(ISERROR(VLOOKUP(VLOOKUP($A156, 'E4 TB Allocation Details'!$A$18:$L$214, MATCH("Demand ID", 'E4 TB Allocation Details'!$A$18:$L$18, 0),FALSE), 'E2 Allocators'!$B$15:$W$358, MATCH('O5 Details by Class &amp; Accounts'!R$18, 'E2 Allocators'!$B$15:$W$15, 0),FALSE)*$F156), 0, VLOOKUP(VLOOKUP($A156, 'E4 TB Allocation Details'!$A$18:$L$214, MATCH("Demand ID", 'E4 TB Allocation Details'!$A$18:$L$18, 0),FALSE), 'E2 Allocators'!$B$15:$W$358, MATCH('O5 Details by Class &amp; Accounts'!R$18, 'E2 Allocators'!$B$15:$W$15, 0),FALSE)*$F156)</f>
        <v>0</v>
      </c>
      <c r="S156" s="2186">
        <f>IF(ISERROR(VLOOKUP(VLOOKUP($A156, 'E4 TB Allocation Details'!$A$18:$L$214, MATCH("Demand ID", 'E4 TB Allocation Details'!$A$18:$L$18, 0),FALSE), 'E2 Allocators'!$B$15:$W$358, MATCH('O5 Details by Class &amp; Accounts'!S$18, 'E2 Allocators'!$B$15:$W$15, 0),FALSE)*$F156), 0, VLOOKUP(VLOOKUP($A156, 'E4 TB Allocation Details'!$A$18:$L$214, MATCH("Demand ID", 'E4 TB Allocation Details'!$A$18:$L$18, 0),FALSE), 'E2 Allocators'!$B$15:$W$358, MATCH('O5 Details by Class &amp; Accounts'!S$18, 'E2 Allocators'!$B$15:$W$15, 0),FALSE)*$F156)</f>
        <v>0</v>
      </c>
      <c r="T156" s="2186">
        <f>IF(ISERROR(VLOOKUP(VLOOKUP($A156, 'E4 TB Allocation Details'!$A$18:$L$214, MATCH("Demand ID", 'E4 TB Allocation Details'!$A$18:$L$18, 0),FALSE), 'E2 Allocators'!$B$15:$W$358, MATCH('O5 Details by Class &amp; Accounts'!T$18, 'E2 Allocators'!$B$15:$W$15, 0),FALSE)*$F156), 0, VLOOKUP(VLOOKUP($A156, 'E4 TB Allocation Details'!$A$18:$L$214, MATCH("Demand ID", 'E4 TB Allocation Details'!$A$18:$L$18, 0),FALSE), 'E2 Allocators'!$B$15:$W$358, MATCH('O5 Details by Class &amp; Accounts'!T$18, 'E2 Allocators'!$B$15:$W$15, 0),FALSE)*$F156)</f>
        <v>0</v>
      </c>
      <c r="U156" s="2186">
        <f>IF(ISERROR(VLOOKUP(VLOOKUP($A156, 'E4 TB Allocation Details'!$A$18:$L$214, MATCH("Demand ID", 'E4 TB Allocation Details'!$A$18:$L$18, 0),FALSE), 'E2 Allocators'!$B$15:$W$358, MATCH('O5 Details by Class &amp; Accounts'!U$18, 'E2 Allocators'!$B$15:$W$15, 0),FALSE)*$F156), 0, VLOOKUP(VLOOKUP($A156, 'E4 TB Allocation Details'!$A$18:$L$214, MATCH("Demand ID", 'E4 TB Allocation Details'!$A$18:$L$18, 0),FALSE), 'E2 Allocators'!$B$15:$W$358, MATCH('O5 Details by Class &amp; Accounts'!U$18, 'E2 Allocators'!$B$15:$W$15, 0),FALSE)*$F156)</f>
        <v>0</v>
      </c>
      <c r="V156" s="2186">
        <f>IF(ISERROR(VLOOKUP(VLOOKUP($A156, 'E4 TB Allocation Details'!$A$18:$L$214, MATCH("Demand ID", 'E4 TB Allocation Details'!$A$18:$L$18, 0),FALSE), 'E2 Allocators'!$B$15:$W$358, MATCH('O5 Details by Class &amp; Accounts'!V$18, 'E2 Allocators'!$B$15:$W$15, 0),FALSE)*$F156), 0, VLOOKUP(VLOOKUP($A156, 'E4 TB Allocation Details'!$A$18:$L$214, MATCH("Demand ID", 'E4 TB Allocation Details'!$A$18:$L$18, 0),FALSE), 'E2 Allocators'!$B$15:$W$358, MATCH('O5 Details by Class &amp; Accounts'!V$18, 'E2 Allocators'!$B$15:$W$15, 0),FALSE)*$F156)</f>
        <v>0</v>
      </c>
      <c r="W156" s="2186">
        <f>IF(ISERROR(VLOOKUP(VLOOKUP($A156, 'E4 TB Allocation Details'!$A$18:$L$214, MATCH("Demand ID", 'E4 TB Allocation Details'!$A$18:$L$18, 0),FALSE), 'E2 Allocators'!$B$15:$W$358, MATCH('O5 Details by Class &amp; Accounts'!W$18, 'E2 Allocators'!$B$15:$W$15, 0),FALSE)*$F156), 0, VLOOKUP(VLOOKUP($A156, 'E4 TB Allocation Details'!$A$18:$L$214, MATCH("Demand ID", 'E4 TB Allocation Details'!$A$18:$L$18, 0),FALSE), 'E2 Allocators'!$B$15:$W$358, MATCH('O5 Details by Class &amp; Accounts'!W$18, 'E2 Allocators'!$B$15:$W$15, 0),FALSE)*$F156)</f>
        <v>0</v>
      </c>
      <c r="X156" s="2186">
        <f>IF(ISERROR(VLOOKUP(VLOOKUP($A156, 'E4 TB Allocation Details'!$A$18:$L$214, MATCH("Demand ID", 'E4 TB Allocation Details'!$A$18:$L$18, 0),FALSE), 'E2 Allocators'!$B$15:$W$358, MATCH('O5 Details by Class &amp; Accounts'!X$18, 'E2 Allocators'!$B$15:$W$15, 0),FALSE)*$F156), 0, VLOOKUP(VLOOKUP($A156, 'E4 TB Allocation Details'!$A$18:$L$214, MATCH("Demand ID", 'E4 TB Allocation Details'!$A$18:$L$18, 0),FALSE), 'E2 Allocators'!$B$15:$W$358, MATCH('O5 Details by Class &amp; Accounts'!X$18, 'E2 Allocators'!$B$15:$W$15, 0),FALSE)*$F156)</f>
        <v>0</v>
      </c>
      <c r="Y156" s="2186">
        <f>IF(ISERROR(VLOOKUP(VLOOKUP($A156, 'E4 TB Allocation Details'!$A$18:$L$214, MATCH("Demand ID", 'E4 TB Allocation Details'!$A$18:$L$18, 0),FALSE), 'E2 Allocators'!$B$15:$W$358, MATCH('O5 Details by Class &amp; Accounts'!Y$18, 'E2 Allocators'!$B$15:$W$15, 0),FALSE)*$F156), 0, VLOOKUP(VLOOKUP($A156, 'E4 TB Allocation Details'!$A$18:$L$214, MATCH("Demand ID", 'E4 TB Allocation Details'!$A$18:$L$18, 0),FALSE), 'E2 Allocators'!$B$15:$W$358, MATCH('O5 Details by Class &amp; Accounts'!Y$18, 'E2 Allocators'!$B$15:$W$15, 0),FALSE)*$F156)</f>
        <v>0</v>
      </c>
      <c r="Z156" s="2186">
        <f>IF(ISERROR(VLOOKUP(VLOOKUP($A156, 'E4 TB Allocation Details'!$A$18:$L$214, MATCH("Demand ID", 'E4 TB Allocation Details'!$A$18:$L$18, 0),FALSE), 'E2 Allocators'!$B$15:$W$358, MATCH('O5 Details by Class &amp; Accounts'!Z$18, 'E2 Allocators'!$B$15:$W$15, 0),FALSE)*$F156), 0, VLOOKUP(VLOOKUP($A156, 'E4 TB Allocation Details'!$A$18:$L$214, MATCH("Demand ID", 'E4 TB Allocation Details'!$A$18:$L$18, 0),FALSE), 'E2 Allocators'!$B$15:$W$358, MATCH('O5 Details by Class &amp; Accounts'!Z$18, 'E2 Allocators'!$B$15:$W$15, 0),FALSE)*$F156)</f>
        <v>0</v>
      </c>
      <c r="AA156" s="2186">
        <f>IF(ISERROR(VLOOKUP(VLOOKUP($A156, 'E4 TB Allocation Details'!$A$18:$L$214, MATCH("Demand ID", 'E4 TB Allocation Details'!$A$18:$L$18, 0),FALSE), 'E2 Allocators'!$B$15:$W$358, MATCH('O5 Details by Class &amp; Accounts'!AA$18, 'E2 Allocators'!$B$15:$W$15, 0),FALSE)*$F156), 0, VLOOKUP(VLOOKUP($A156, 'E4 TB Allocation Details'!$A$18:$L$214, MATCH("Demand ID", 'E4 TB Allocation Details'!$A$18:$L$18, 0),FALSE), 'E2 Allocators'!$B$15:$W$358, MATCH('O5 Details by Class &amp; Accounts'!AA$18, 'E2 Allocators'!$B$15:$W$15, 0),FALSE)*$F156)</f>
        <v>0</v>
      </c>
      <c r="AB156" s="2186">
        <f>IF(ISERROR(VLOOKUP(VLOOKUP($A156, 'E4 TB Allocation Details'!$A$18:$L$214, MATCH("Demand ID", 'E4 TB Allocation Details'!$A$18:$L$18, 0),FALSE), 'E2 Allocators'!$B$15:$W$358, MATCH('O5 Details by Class &amp; Accounts'!AB$18, 'E2 Allocators'!$B$15:$W$15, 0),FALSE)*$F156), 0, VLOOKUP(VLOOKUP($A156, 'E4 TB Allocation Details'!$A$18:$L$214, MATCH("Demand ID", 'E4 TB Allocation Details'!$A$18:$L$18, 0),FALSE), 'E2 Allocators'!$B$15:$W$358, MATCH('O5 Details by Class &amp; Accounts'!AB$18, 'E2 Allocators'!$B$15:$W$15, 0),FALSE)*$F156)</f>
        <v>0</v>
      </c>
      <c r="AC156" s="2186">
        <f t="shared" si="39"/>
        <v>125515.55</v>
      </c>
      <c r="AD156" s="2186">
        <f>IF(ISERROR(VLOOKUP(VLOOKUP($A156, 'E4 TB Allocation Details'!$A$18:$L$214, MATCH("Customer ID", 'E4 TB Allocation Details'!$A$18:$L$18, 0),FALSE), 'E2 Allocators'!$B$15:$W$358, MATCH('O5 Details by Class &amp; Accounts'!AD$18, 'E2 Allocators'!$B$15:$W$15, 0),FALSE)*$G156), 0, VLOOKUP(VLOOKUP($A156, 'E4 TB Allocation Details'!$A$18:$L$214, MATCH("Customer ID", 'E4 TB Allocation Details'!$A$18:$L$18, 0),FALSE), 'E2 Allocators'!$B$15:$W$358, MATCH('O5 Details by Class &amp; Accounts'!AD$18, 'E2 Allocators'!$B$15:$W$15, 0),FALSE)*$G156)</f>
        <v>0</v>
      </c>
      <c r="AE156" s="2186">
        <f>IF(ISERROR(VLOOKUP(VLOOKUP($A156, 'E4 TB Allocation Details'!$A$18:$L$214, MATCH("Customer ID", 'E4 TB Allocation Details'!$A$18:$L$18, 0),FALSE), 'E2 Allocators'!$B$15:$W$358, MATCH('O5 Details by Class &amp; Accounts'!AE$18, 'E2 Allocators'!$B$15:$W$15, 0),FALSE)*$G156), 0, VLOOKUP(VLOOKUP($A156, 'E4 TB Allocation Details'!$A$18:$L$214, MATCH("Customer ID", 'E4 TB Allocation Details'!$A$18:$L$18, 0),FALSE), 'E2 Allocators'!$B$15:$W$358, MATCH('O5 Details by Class &amp; Accounts'!AE$18, 'E2 Allocators'!$B$15:$W$15, 0),FALSE)*$G156)</f>
        <v>0</v>
      </c>
      <c r="AF156" s="2186">
        <f>IF(ISERROR(VLOOKUP(VLOOKUP($A156, 'E4 TB Allocation Details'!$A$18:$L$214, MATCH("Customer ID", 'E4 TB Allocation Details'!$A$18:$L$18, 0),FALSE), 'E2 Allocators'!$B$15:$W$358, MATCH('O5 Details by Class &amp; Accounts'!AF$18, 'E2 Allocators'!$B$15:$W$15, 0),FALSE)*$G156), 0, VLOOKUP(VLOOKUP($A156, 'E4 TB Allocation Details'!$A$18:$L$214, MATCH("Customer ID", 'E4 TB Allocation Details'!$A$18:$L$18, 0),FALSE), 'E2 Allocators'!$B$15:$W$358, MATCH('O5 Details by Class &amp; Accounts'!AF$18, 'E2 Allocators'!$B$15:$W$15, 0),FALSE)*$G156)</f>
        <v>0</v>
      </c>
      <c r="AG156" s="2186">
        <f>IF(ISERROR(VLOOKUP(VLOOKUP($A156, 'E4 TB Allocation Details'!$A$18:$L$214, MATCH("Customer ID", 'E4 TB Allocation Details'!$A$18:$L$18, 0),FALSE), 'E2 Allocators'!$B$15:$W$358, MATCH('O5 Details by Class &amp; Accounts'!AG$18, 'E2 Allocators'!$B$15:$W$15, 0),FALSE)*$G156), 0, VLOOKUP(VLOOKUP($A156, 'E4 TB Allocation Details'!$A$18:$L$214, MATCH("Customer ID", 'E4 TB Allocation Details'!$A$18:$L$18, 0),FALSE), 'E2 Allocators'!$B$15:$W$358, MATCH('O5 Details by Class &amp; Accounts'!AG$18, 'E2 Allocators'!$B$15:$W$15, 0),FALSE)*$G156)</f>
        <v>0</v>
      </c>
      <c r="AH156" s="2186">
        <f>IF(ISERROR(VLOOKUP(VLOOKUP($A156, 'E4 TB Allocation Details'!$A$18:$L$214, MATCH("Customer ID", 'E4 TB Allocation Details'!$A$18:$L$18, 0),FALSE), 'E2 Allocators'!$B$15:$W$358, MATCH('O5 Details by Class &amp; Accounts'!AH$18, 'E2 Allocators'!$B$15:$W$15, 0),FALSE)*$G156), 0, VLOOKUP(VLOOKUP($A156, 'E4 TB Allocation Details'!$A$18:$L$214, MATCH("Customer ID", 'E4 TB Allocation Details'!$A$18:$L$18, 0),FALSE), 'E2 Allocators'!$B$15:$W$358, MATCH('O5 Details by Class &amp; Accounts'!AH$18, 'E2 Allocators'!$B$15:$W$15, 0),FALSE)*$G156)</f>
        <v>0</v>
      </c>
      <c r="AI156" s="2186">
        <f>IF(ISERROR(VLOOKUP(VLOOKUP($A156, 'E4 TB Allocation Details'!$A$18:$L$214, MATCH("Customer ID", 'E4 TB Allocation Details'!$A$18:$L$18, 0),FALSE), 'E2 Allocators'!$B$15:$W$358, MATCH('O5 Details by Class &amp; Accounts'!AI$18, 'E2 Allocators'!$B$15:$W$15, 0),FALSE)*$G156), 0, VLOOKUP(VLOOKUP($A156, 'E4 TB Allocation Details'!$A$18:$L$214, MATCH("Customer ID", 'E4 TB Allocation Details'!$A$18:$L$18, 0),FALSE), 'E2 Allocators'!$B$15:$W$358, MATCH('O5 Details by Class &amp; Accounts'!AI$18, 'E2 Allocators'!$B$15:$W$15, 0),FALSE)*$G156)</f>
        <v>0</v>
      </c>
      <c r="AJ156" s="2186">
        <f>IF(ISERROR(VLOOKUP(VLOOKUP($A156, 'E4 TB Allocation Details'!$A$18:$L$214, MATCH("Customer ID", 'E4 TB Allocation Details'!$A$18:$L$18, 0),FALSE), 'E2 Allocators'!$B$15:$W$358, MATCH('O5 Details by Class &amp; Accounts'!AJ$18, 'E2 Allocators'!$B$15:$W$15, 0),FALSE)*$G156), 0, VLOOKUP(VLOOKUP($A156, 'E4 TB Allocation Details'!$A$18:$L$214, MATCH("Customer ID", 'E4 TB Allocation Details'!$A$18:$L$18, 0),FALSE), 'E2 Allocators'!$B$15:$W$358, MATCH('O5 Details by Class &amp; Accounts'!AJ$18, 'E2 Allocators'!$B$15:$W$15, 0),FALSE)*$G156)</f>
        <v>0</v>
      </c>
      <c r="AK156" s="2186">
        <f>IF(ISERROR(VLOOKUP(VLOOKUP($A156, 'E4 TB Allocation Details'!$A$18:$L$214, MATCH("Customer ID", 'E4 TB Allocation Details'!$A$18:$L$18, 0),FALSE), 'E2 Allocators'!$B$15:$W$358, MATCH('O5 Details by Class &amp; Accounts'!AK$18, 'E2 Allocators'!$B$15:$W$15, 0),FALSE)*$G156), 0, VLOOKUP(VLOOKUP($A156, 'E4 TB Allocation Details'!$A$18:$L$214, MATCH("Customer ID", 'E4 TB Allocation Details'!$A$18:$L$18, 0),FALSE), 'E2 Allocators'!$B$15:$W$358, MATCH('O5 Details by Class &amp; Accounts'!AK$18, 'E2 Allocators'!$B$15:$W$15, 0),FALSE)*$G156)</f>
        <v>0</v>
      </c>
      <c r="AL156" s="2186">
        <f>IF(ISERROR(VLOOKUP(VLOOKUP($A156, 'E4 TB Allocation Details'!$A$18:$L$214, MATCH("Customer ID", 'E4 TB Allocation Details'!$A$18:$L$18, 0),FALSE), 'E2 Allocators'!$B$15:$W$358, MATCH('O5 Details by Class &amp; Accounts'!AL$18, 'E2 Allocators'!$B$15:$W$15, 0),FALSE)*$G156), 0, VLOOKUP(VLOOKUP($A156, 'E4 TB Allocation Details'!$A$18:$L$214, MATCH("Customer ID", 'E4 TB Allocation Details'!$A$18:$L$18, 0),FALSE), 'E2 Allocators'!$B$15:$W$358, MATCH('O5 Details by Class &amp; Accounts'!AL$18, 'E2 Allocators'!$B$15:$W$15, 0),FALSE)*$G156)</f>
        <v>0</v>
      </c>
      <c r="AM156" s="2186">
        <f>IF(ISERROR(VLOOKUP(VLOOKUP($A156, 'E4 TB Allocation Details'!$A$18:$L$214, MATCH("Customer ID", 'E4 TB Allocation Details'!$A$18:$L$18, 0),FALSE), 'E2 Allocators'!$B$15:$W$358, MATCH('O5 Details by Class &amp; Accounts'!AM$18, 'E2 Allocators'!$B$15:$W$15, 0),FALSE)*$G156), 0, VLOOKUP(VLOOKUP($A156, 'E4 TB Allocation Details'!$A$18:$L$214, MATCH("Customer ID", 'E4 TB Allocation Details'!$A$18:$L$18, 0),FALSE), 'E2 Allocators'!$B$15:$W$358, MATCH('O5 Details by Class &amp; Accounts'!AM$18, 'E2 Allocators'!$B$15:$W$15, 0),FALSE)*$G156)</f>
        <v>0</v>
      </c>
      <c r="AN156" s="2186">
        <f>IF(ISERROR(VLOOKUP(VLOOKUP($A156, 'E4 TB Allocation Details'!$A$18:$L$214, MATCH("Customer ID", 'E4 TB Allocation Details'!$A$18:$L$18, 0),FALSE), 'E2 Allocators'!$B$15:$W$358, MATCH('O5 Details by Class &amp; Accounts'!AN$18, 'E2 Allocators'!$B$15:$W$15, 0),FALSE)*$G156), 0, VLOOKUP(VLOOKUP($A156, 'E4 TB Allocation Details'!$A$18:$L$214, MATCH("Customer ID", 'E4 TB Allocation Details'!$A$18:$L$18, 0),FALSE), 'E2 Allocators'!$B$15:$W$358, MATCH('O5 Details by Class &amp; Accounts'!AN$18, 'E2 Allocators'!$B$15:$W$15, 0),FALSE)*$G156)</f>
        <v>0</v>
      </c>
      <c r="AO156" s="2186">
        <f>IF(ISERROR(VLOOKUP(VLOOKUP($A156, 'E4 TB Allocation Details'!$A$18:$L$214, MATCH("Customer ID", 'E4 TB Allocation Details'!$A$18:$L$18, 0),FALSE), 'E2 Allocators'!$B$15:$W$358, MATCH('O5 Details by Class &amp; Accounts'!AO$18, 'E2 Allocators'!$B$15:$W$15, 0),FALSE)*$G156), 0, VLOOKUP(VLOOKUP($A156, 'E4 TB Allocation Details'!$A$18:$L$214, MATCH("Customer ID", 'E4 TB Allocation Details'!$A$18:$L$18, 0),FALSE), 'E2 Allocators'!$B$15:$W$358, MATCH('O5 Details by Class &amp; Accounts'!AO$18, 'E2 Allocators'!$B$15:$W$15, 0),FALSE)*$G156)</f>
        <v>0</v>
      </c>
      <c r="AP156" s="2186">
        <f>IF(ISERROR(VLOOKUP(VLOOKUP($A156, 'E4 TB Allocation Details'!$A$18:$L$214, MATCH("Customer ID", 'E4 TB Allocation Details'!$A$18:$L$18, 0),FALSE), 'E2 Allocators'!$B$15:$W$358, MATCH('O5 Details by Class &amp; Accounts'!AP$18, 'E2 Allocators'!$B$15:$W$15, 0),FALSE)*$G156), 0, VLOOKUP(VLOOKUP($A156, 'E4 TB Allocation Details'!$A$18:$L$214, MATCH("Customer ID", 'E4 TB Allocation Details'!$A$18:$L$18, 0),FALSE), 'E2 Allocators'!$B$15:$W$358, MATCH('O5 Details by Class &amp; Accounts'!AP$18, 'E2 Allocators'!$B$15:$W$15, 0),FALSE)*$G156)</f>
        <v>0</v>
      </c>
      <c r="AQ156" s="2186">
        <f>IF(ISERROR(VLOOKUP(VLOOKUP($A156, 'E4 TB Allocation Details'!$A$18:$L$214, MATCH("Customer ID", 'E4 TB Allocation Details'!$A$18:$L$18, 0),FALSE), 'E2 Allocators'!$B$15:$W$358, MATCH('O5 Details by Class &amp; Accounts'!AQ$18, 'E2 Allocators'!$B$15:$W$15, 0),FALSE)*$G156), 0, VLOOKUP(VLOOKUP($A156, 'E4 TB Allocation Details'!$A$18:$L$214, MATCH("Customer ID", 'E4 TB Allocation Details'!$A$18:$L$18, 0),FALSE), 'E2 Allocators'!$B$15:$W$358, MATCH('O5 Details by Class &amp; Accounts'!AQ$18, 'E2 Allocators'!$B$15:$W$15, 0),FALSE)*$G156)</f>
        <v>0</v>
      </c>
      <c r="AR156" s="2186">
        <f>IF(ISERROR(VLOOKUP(VLOOKUP($A156, 'E4 TB Allocation Details'!$A$18:$L$214, MATCH("Customer ID", 'E4 TB Allocation Details'!$A$18:$L$18, 0),FALSE), 'E2 Allocators'!$B$15:$W$358, MATCH('O5 Details by Class &amp; Accounts'!AR$18, 'E2 Allocators'!$B$15:$W$15, 0),FALSE)*$G156), 0, VLOOKUP(VLOOKUP($A156, 'E4 TB Allocation Details'!$A$18:$L$214, MATCH("Customer ID", 'E4 TB Allocation Details'!$A$18:$L$18, 0),FALSE), 'E2 Allocators'!$B$15:$W$358, MATCH('O5 Details by Class &amp; Accounts'!AR$18, 'E2 Allocators'!$B$15:$W$15, 0),FALSE)*$G156)</f>
        <v>0</v>
      </c>
      <c r="AS156" s="2186">
        <f>IF(ISERROR(VLOOKUP(VLOOKUP($A156, 'E4 TB Allocation Details'!$A$18:$L$214, MATCH("Customer ID", 'E4 TB Allocation Details'!$A$18:$L$18, 0),FALSE), 'E2 Allocators'!$B$15:$W$358, MATCH('O5 Details by Class &amp; Accounts'!AS$18, 'E2 Allocators'!$B$15:$W$15, 0),FALSE)*$G156), 0, VLOOKUP(VLOOKUP($A156, 'E4 TB Allocation Details'!$A$18:$L$214, MATCH("Customer ID", 'E4 TB Allocation Details'!$A$18:$L$18, 0),FALSE), 'E2 Allocators'!$B$15:$W$358, MATCH('O5 Details by Class &amp; Accounts'!AS$18, 'E2 Allocators'!$B$15:$W$15, 0),FALSE)*$G156)</f>
        <v>0</v>
      </c>
      <c r="AT156" s="2186">
        <f>IF(ISERROR(VLOOKUP(VLOOKUP($A156, 'E4 TB Allocation Details'!$A$18:$L$214, MATCH("Customer ID", 'E4 TB Allocation Details'!$A$18:$L$18, 0),FALSE), 'E2 Allocators'!$B$15:$W$358, MATCH('O5 Details by Class &amp; Accounts'!AT$18, 'E2 Allocators'!$B$15:$W$15, 0),FALSE)*$G156), 0, VLOOKUP(VLOOKUP($A156, 'E4 TB Allocation Details'!$A$18:$L$214, MATCH("Customer ID", 'E4 TB Allocation Details'!$A$18:$L$18, 0),FALSE), 'E2 Allocators'!$B$15:$W$358, MATCH('O5 Details by Class &amp; Accounts'!AT$18, 'E2 Allocators'!$B$15:$W$15, 0),FALSE)*$G156)</f>
        <v>0</v>
      </c>
      <c r="AU156" s="2186">
        <f>IF(ISERROR(VLOOKUP(VLOOKUP($A156, 'E4 TB Allocation Details'!$A$18:$L$214, MATCH("Customer ID", 'E4 TB Allocation Details'!$A$18:$L$18, 0),FALSE), 'E2 Allocators'!$B$15:$W$358, MATCH('O5 Details by Class &amp; Accounts'!AU$18, 'E2 Allocators'!$B$15:$W$15, 0),FALSE)*$G156), 0, VLOOKUP(VLOOKUP($A156, 'E4 TB Allocation Details'!$A$18:$L$214, MATCH("Customer ID", 'E4 TB Allocation Details'!$A$18:$L$18, 0),FALSE), 'E2 Allocators'!$B$15:$W$358, MATCH('O5 Details by Class &amp; Accounts'!AU$18, 'E2 Allocators'!$B$15:$W$15, 0),FALSE)*$G156)</f>
        <v>0</v>
      </c>
      <c r="AV156" s="2186">
        <f>IF(ISERROR(VLOOKUP(VLOOKUP($A156, 'E4 TB Allocation Details'!$A$18:$L$214, MATCH("Customer ID", 'E4 TB Allocation Details'!$A$18:$L$18, 0),FALSE), 'E2 Allocators'!$B$15:$W$358, MATCH('O5 Details by Class &amp; Accounts'!AV$18, 'E2 Allocators'!$B$15:$W$15, 0),FALSE)*$G156), 0, VLOOKUP(VLOOKUP($A156, 'E4 TB Allocation Details'!$A$18:$L$214, MATCH("Customer ID", 'E4 TB Allocation Details'!$A$18:$L$18, 0),FALSE), 'E2 Allocators'!$B$15:$W$358, MATCH('O5 Details by Class &amp; Accounts'!AV$18, 'E2 Allocators'!$B$15:$W$15, 0),FALSE)*$G156)</f>
        <v>0</v>
      </c>
      <c r="AW156" s="2186">
        <f>IF(ISERROR(VLOOKUP(VLOOKUP($A156, 'E4 TB Allocation Details'!$A$18:$L$214, MATCH("Customer ID", 'E4 TB Allocation Details'!$A$18:$L$18, 0),FALSE), 'E2 Allocators'!$B$15:$W$358, MATCH('O5 Details by Class &amp; Accounts'!AW$18, 'E2 Allocators'!$B$15:$W$15, 0),FALSE)*$G156), 0, VLOOKUP(VLOOKUP($A156, 'E4 TB Allocation Details'!$A$18:$L$214, MATCH("Customer ID", 'E4 TB Allocation Details'!$A$18:$L$18, 0),FALSE), 'E2 Allocators'!$B$15:$W$358, MATCH('O5 Details by Class &amp; Accounts'!AW$18, 'E2 Allocators'!$B$15:$W$15, 0),FALSE)*$G156)</f>
        <v>0</v>
      </c>
      <c r="AX156" s="2186">
        <f t="shared" si="40"/>
        <v>0</v>
      </c>
      <c r="AY156" s="2186">
        <f>IF(ISERROR(VLOOKUP(VLOOKUP($A156, 'E4 TB Allocation Details'!$A$18:$L$214, MATCH("Misc ID", 'E4 TB Allocation Details'!$A$18:$L$18, 0),FALSE), 'E2 Allocators'!$B$15:$W$358, MATCH('O5 Details by Class &amp; Accounts'!AY$18, 'E2 Allocators'!$B$15:$W$15, 0),FALSE)*$E156), 0, VLOOKUP(VLOOKUP($A156, 'E4 TB Allocation Details'!$A$18:$L$214, MATCH("Misc ID", 'E4 TB Allocation Details'!$A$18:$L$18, 0),FALSE), 'E2 Allocators'!$B$15:$W$358, MATCH('O5 Details by Class &amp; Accounts'!AY$18, 'E2 Allocators'!$B$15:$W$15, 0),FALSE)*$E156)</f>
        <v>0</v>
      </c>
      <c r="AZ156" s="2186">
        <f>IF(ISERROR(VLOOKUP(VLOOKUP($A156, 'E4 TB Allocation Details'!$A$18:$L$214, MATCH("Misc ID", 'E4 TB Allocation Details'!$A$18:$L$18, 0),FALSE), 'E2 Allocators'!$B$15:$W$358, MATCH('O5 Details by Class &amp; Accounts'!AZ$18, 'E2 Allocators'!$B$15:$W$15, 0),FALSE)*$E156), 0, VLOOKUP(VLOOKUP($A156, 'E4 TB Allocation Details'!$A$18:$L$214, MATCH("Misc ID", 'E4 TB Allocation Details'!$A$18:$L$18, 0),FALSE), 'E2 Allocators'!$B$15:$W$358, MATCH('O5 Details by Class &amp; Accounts'!AZ$18, 'E2 Allocators'!$B$15:$W$15, 0),FALSE)*$E156)</f>
        <v>0</v>
      </c>
      <c r="BA156" s="2186">
        <f>IF(ISERROR(VLOOKUP(VLOOKUP($A156, 'E4 TB Allocation Details'!$A$18:$L$214, MATCH("Misc ID", 'E4 TB Allocation Details'!$A$18:$L$18, 0),FALSE), 'E2 Allocators'!$B$15:$W$358, MATCH('O5 Details by Class &amp; Accounts'!BA$18, 'E2 Allocators'!$B$15:$W$15, 0),FALSE)*$E156), 0, VLOOKUP(VLOOKUP($A156, 'E4 TB Allocation Details'!$A$18:$L$214, MATCH("Misc ID", 'E4 TB Allocation Details'!$A$18:$L$18, 0),FALSE), 'E2 Allocators'!$B$15:$W$358, MATCH('O5 Details by Class &amp; Accounts'!BA$18, 'E2 Allocators'!$B$15:$W$15, 0),FALSE)*$E156)</f>
        <v>0</v>
      </c>
      <c r="BB156" s="2186">
        <f>IF(ISERROR(VLOOKUP(VLOOKUP($A156, 'E4 TB Allocation Details'!$A$18:$L$214, MATCH("Misc ID", 'E4 TB Allocation Details'!$A$18:$L$18, 0),FALSE), 'E2 Allocators'!$B$15:$W$358, MATCH('O5 Details by Class &amp; Accounts'!BB$18, 'E2 Allocators'!$B$15:$W$15, 0),FALSE)*$E156), 0, VLOOKUP(VLOOKUP($A156, 'E4 TB Allocation Details'!$A$18:$L$214, MATCH("Misc ID", 'E4 TB Allocation Details'!$A$18:$L$18, 0),FALSE), 'E2 Allocators'!$B$15:$W$358, MATCH('O5 Details by Class &amp; Accounts'!BB$18, 'E2 Allocators'!$B$15:$W$15, 0),FALSE)*$E156)</f>
        <v>0</v>
      </c>
      <c r="BC156" s="2186">
        <f>IF(ISERROR(VLOOKUP(VLOOKUP($A156, 'E4 TB Allocation Details'!$A$18:$L$214, MATCH("Misc ID", 'E4 TB Allocation Details'!$A$18:$L$18, 0),FALSE), 'E2 Allocators'!$B$15:$W$358, MATCH('O5 Details by Class &amp; Accounts'!BC$18, 'E2 Allocators'!$B$15:$W$15, 0),FALSE)*$E156), 0, VLOOKUP(VLOOKUP($A156, 'E4 TB Allocation Details'!$A$18:$L$214, MATCH("Misc ID", 'E4 TB Allocation Details'!$A$18:$L$18, 0),FALSE), 'E2 Allocators'!$B$15:$W$358, MATCH('O5 Details by Class &amp; Accounts'!BC$18, 'E2 Allocators'!$B$15:$W$15, 0),FALSE)*$E156)</f>
        <v>0</v>
      </c>
      <c r="BD156" s="2186">
        <f>IF(ISERROR(VLOOKUP(VLOOKUP($A156, 'E4 TB Allocation Details'!$A$18:$L$214, MATCH("Misc ID", 'E4 TB Allocation Details'!$A$18:$L$18, 0),FALSE), 'E2 Allocators'!$B$15:$W$358, MATCH('O5 Details by Class &amp; Accounts'!BD$18, 'E2 Allocators'!$B$15:$W$15, 0),FALSE)*$E156), 0, VLOOKUP(VLOOKUP($A156, 'E4 TB Allocation Details'!$A$18:$L$214, MATCH("Misc ID", 'E4 TB Allocation Details'!$A$18:$L$18, 0),FALSE), 'E2 Allocators'!$B$15:$W$358, MATCH('O5 Details by Class &amp; Accounts'!BD$18, 'E2 Allocators'!$B$15:$W$15, 0),FALSE)*$E156)</f>
        <v>0</v>
      </c>
      <c r="BE156" s="2186">
        <f>IF(ISERROR(VLOOKUP(VLOOKUP($A156, 'E4 TB Allocation Details'!$A$18:$L$214, MATCH("Misc ID", 'E4 TB Allocation Details'!$A$18:$L$18, 0),FALSE), 'E2 Allocators'!$B$15:$W$358, MATCH('O5 Details by Class &amp; Accounts'!BE$18, 'E2 Allocators'!$B$15:$W$15, 0),FALSE)*$E156), 0, VLOOKUP(VLOOKUP($A156, 'E4 TB Allocation Details'!$A$18:$L$214, MATCH("Misc ID", 'E4 TB Allocation Details'!$A$18:$L$18, 0),FALSE), 'E2 Allocators'!$B$15:$W$358, MATCH('O5 Details by Class &amp; Accounts'!BE$18, 'E2 Allocators'!$B$15:$W$15, 0),FALSE)*$E156)</f>
        <v>0</v>
      </c>
      <c r="BF156" s="2186">
        <f>IF(ISERROR(VLOOKUP(VLOOKUP($A156, 'E4 TB Allocation Details'!$A$18:$L$214, MATCH("Misc ID", 'E4 TB Allocation Details'!$A$18:$L$18, 0),FALSE), 'E2 Allocators'!$B$15:$W$358, MATCH('O5 Details by Class &amp; Accounts'!BF$18, 'E2 Allocators'!$B$15:$W$15, 0),FALSE)*$E156), 0, VLOOKUP(VLOOKUP($A156, 'E4 TB Allocation Details'!$A$18:$L$214, MATCH("Misc ID", 'E4 TB Allocation Details'!$A$18:$L$18, 0),FALSE), 'E2 Allocators'!$B$15:$W$358, MATCH('O5 Details by Class &amp; Accounts'!BF$18, 'E2 Allocators'!$B$15:$W$15, 0),FALSE)*$E156)</f>
        <v>0</v>
      </c>
      <c r="BG156" s="2186">
        <f>IF(ISERROR(VLOOKUP(VLOOKUP($A156, 'E4 TB Allocation Details'!$A$18:$L$214, MATCH("Misc ID", 'E4 TB Allocation Details'!$A$18:$L$18, 0),FALSE), 'E2 Allocators'!$B$15:$W$358, MATCH('O5 Details by Class &amp; Accounts'!BG$18, 'E2 Allocators'!$B$15:$W$15, 0),FALSE)*$E156), 0, VLOOKUP(VLOOKUP($A156, 'E4 TB Allocation Details'!$A$18:$L$214, MATCH("Misc ID", 'E4 TB Allocation Details'!$A$18:$L$18, 0),FALSE), 'E2 Allocators'!$B$15:$W$358, MATCH('O5 Details by Class &amp; Accounts'!BG$18, 'E2 Allocators'!$B$15:$W$15, 0),FALSE)*$E156)</f>
        <v>0</v>
      </c>
      <c r="BH156" s="2186">
        <f>IF(ISERROR(VLOOKUP(VLOOKUP($A156, 'E4 TB Allocation Details'!$A$18:$L$214, MATCH("Misc ID", 'E4 TB Allocation Details'!$A$18:$L$18, 0),FALSE), 'E2 Allocators'!$B$15:$W$358, MATCH('O5 Details by Class &amp; Accounts'!BH$18, 'E2 Allocators'!$B$15:$W$15, 0),FALSE)*$E156), 0, VLOOKUP(VLOOKUP($A156, 'E4 TB Allocation Details'!$A$18:$L$214, MATCH("Misc ID", 'E4 TB Allocation Details'!$A$18:$L$18, 0),FALSE), 'E2 Allocators'!$B$15:$W$358, MATCH('O5 Details by Class &amp; Accounts'!BH$18, 'E2 Allocators'!$B$15:$W$15, 0),FALSE)*$E156)</f>
        <v>0</v>
      </c>
      <c r="BI156" s="2186">
        <f>IF(ISERROR(VLOOKUP(VLOOKUP($A156, 'E4 TB Allocation Details'!$A$18:$L$214, MATCH("Misc ID", 'E4 TB Allocation Details'!$A$18:$L$18, 0),FALSE), 'E2 Allocators'!$B$15:$W$358, MATCH('O5 Details by Class &amp; Accounts'!BI$18, 'E2 Allocators'!$B$15:$W$15, 0),FALSE)*$E156), 0, VLOOKUP(VLOOKUP($A156, 'E4 TB Allocation Details'!$A$18:$L$214, MATCH("Misc ID", 'E4 TB Allocation Details'!$A$18:$L$18, 0),FALSE), 'E2 Allocators'!$B$15:$W$358, MATCH('O5 Details by Class &amp; Accounts'!BI$18, 'E2 Allocators'!$B$15:$W$15, 0),FALSE)*$E156)</f>
        <v>0</v>
      </c>
      <c r="BJ156" s="2186">
        <f>IF(ISERROR(VLOOKUP(VLOOKUP($A156, 'E4 TB Allocation Details'!$A$18:$L$214, MATCH("Misc ID", 'E4 TB Allocation Details'!$A$18:$L$18, 0),FALSE), 'E2 Allocators'!$B$15:$W$358, MATCH('O5 Details by Class &amp; Accounts'!BJ$18, 'E2 Allocators'!$B$15:$W$15, 0),FALSE)*$E156), 0, VLOOKUP(VLOOKUP($A156, 'E4 TB Allocation Details'!$A$18:$L$214, MATCH("Misc ID", 'E4 TB Allocation Details'!$A$18:$L$18, 0),FALSE), 'E2 Allocators'!$B$15:$W$358, MATCH('O5 Details by Class &amp; Accounts'!BJ$18, 'E2 Allocators'!$B$15:$W$15, 0),FALSE)*$E156)</f>
        <v>0</v>
      </c>
      <c r="BK156" s="2186">
        <f>IF(ISERROR(VLOOKUP(VLOOKUP($A156, 'E4 TB Allocation Details'!$A$18:$L$214, MATCH("Misc ID", 'E4 TB Allocation Details'!$A$18:$L$18, 0),FALSE), 'E2 Allocators'!$B$15:$W$358, MATCH('O5 Details by Class &amp; Accounts'!BK$18, 'E2 Allocators'!$B$15:$W$15, 0),FALSE)*$E156), 0, VLOOKUP(VLOOKUP($A156, 'E4 TB Allocation Details'!$A$18:$L$214, MATCH("Misc ID", 'E4 TB Allocation Details'!$A$18:$L$18, 0),FALSE), 'E2 Allocators'!$B$15:$W$358, MATCH('O5 Details by Class &amp; Accounts'!BK$18, 'E2 Allocators'!$B$15:$W$15, 0),FALSE)*$E156)</f>
        <v>0</v>
      </c>
      <c r="BL156" s="2186">
        <f>IF(ISERROR(VLOOKUP(VLOOKUP($A156, 'E4 TB Allocation Details'!$A$18:$L$214, MATCH("Misc ID", 'E4 TB Allocation Details'!$A$18:$L$18, 0),FALSE), 'E2 Allocators'!$B$15:$W$358, MATCH('O5 Details by Class &amp; Accounts'!BL$18, 'E2 Allocators'!$B$15:$W$15, 0),FALSE)*$E156), 0, VLOOKUP(VLOOKUP($A156, 'E4 TB Allocation Details'!$A$18:$L$214, MATCH("Misc ID", 'E4 TB Allocation Details'!$A$18:$L$18, 0),FALSE), 'E2 Allocators'!$B$15:$W$358, MATCH('O5 Details by Class &amp; Accounts'!BL$18, 'E2 Allocators'!$B$15:$W$15, 0),FALSE)*$E156)</f>
        <v>0</v>
      </c>
      <c r="BM156" s="2186">
        <f>IF(ISERROR(VLOOKUP(VLOOKUP($A156, 'E4 TB Allocation Details'!$A$18:$L$214, MATCH("Misc ID", 'E4 TB Allocation Details'!$A$18:$L$18, 0),FALSE), 'E2 Allocators'!$B$15:$W$358, MATCH('O5 Details by Class &amp; Accounts'!BM$18, 'E2 Allocators'!$B$15:$W$15, 0),FALSE)*$E156), 0, VLOOKUP(VLOOKUP($A156, 'E4 TB Allocation Details'!$A$18:$L$214, MATCH("Misc ID", 'E4 TB Allocation Details'!$A$18:$L$18, 0),FALSE), 'E2 Allocators'!$B$15:$W$358, MATCH('O5 Details by Class &amp; Accounts'!BM$18, 'E2 Allocators'!$B$15:$W$15, 0),FALSE)*$E156)</f>
        <v>0</v>
      </c>
      <c r="BN156" s="2186">
        <f>IF(ISERROR(VLOOKUP(VLOOKUP($A156, 'E4 TB Allocation Details'!$A$18:$L$214, MATCH("Misc ID", 'E4 TB Allocation Details'!$A$18:$L$18, 0),FALSE), 'E2 Allocators'!$B$15:$W$358, MATCH('O5 Details by Class &amp; Accounts'!BN$18, 'E2 Allocators'!$B$15:$W$15, 0),FALSE)*$E156), 0, VLOOKUP(VLOOKUP($A156, 'E4 TB Allocation Details'!$A$18:$L$214, MATCH("Misc ID", 'E4 TB Allocation Details'!$A$18:$L$18, 0),FALSE), 'E2 Allocators'!$B$15:$W$358, MATCH('O5 Details by Class &amp; Accounts'!BN$18, 'E2 Allocators'!$B$15:$W$15, 0),FALSE)*$E156)</f>
        <v>0</v>
      </c>
      <c r="BO156" s="2186">
        <f>IF(ISERROR(VLOOKUP(VLOOKUP($A156, 'E4 TB Allocation Details'!$A$18:$L$214, MATCH("Misc ID", 'E4 TB Allocation Details'!$A$18:$L$18, 0),FALSE), 'E2 Allocators'!$B$15:$W$358, MATCH('O5 Details by Class &amp; Accounts'!BO$18, 'E2 Allocators'!$B$15:$W$15, 0),FALSE)*$E156), 0, VLOOKUP(VLOOKUP($A156, 'E4 TB Allocation Details'!$A$18:$L$214, MATCH("Misc ID", 'E4 TB Allocation Details'!$A$18:$L$18, 0),FALSE), 'E2 Allocators'!$B$15:$W$358, MATCH('O5 Details by Class &amp; Accounts'!BO$18, 'E2 Allocators'!$B$15:$W$15, 0),FALSE)*$E156)</f>
        <v>0</v>
      </c>
      <c r="BP156" s="2186">
        <f>IF(ISERROR(VLOOKUP(VLOOKUP($A156, 'E4 TB Allocation Details'!$A$18:$L$214, MATCH("Misc ID", 'E4 TB Allocation Details'!$A$18:$L$18, 0),FALSE), 'E2 Allocators'!$B$15:$W$358, MATCH('O5 Details by Class &amp; Accounts'!BP$18, 'E2 Allocators'!$B$15:$W$15, 0),FALSE)*$E156), 0, VLOOKUP(VLOOKUP($A156, 'E4 TB Allocation Details'!$A$18:$L$214, MATCH("Misc ID", 'E4 TB Allocation Details'!$A$18:$L$18, 0),FALSE), 'E2 Allocators'!$B$15:$W$358, MATCH('O5 Details by Class &amp; Accounts'!BP$18, 'E2 Allocators'!$B$15:$W$15, 0),FALSE)*$E156)</f>
        <v>0</v>
      </c>
      <c r="BQ156" s="2186">
        <f>IF(ISERROR(VLOOKUP(VLOOKUP($A156, 'E4 TB Allocation Details'!$A$18:$L$214, MATCH("Misc ID", 'E4 TB Allocation Details'!$A$18:$L$18, 0),FALSE), 'E2 Allocators'!$B$15:$W$358, MATCH('O5 Details by Class &amp; Accounts'!BQ$18, 'E2 Allocators'!$B$15:$W$15, 0),FALSE)*$E156), 0, VLOOKUP(VLOOKUP($A156, 'E4 TB Allocation Details'!$A$18:$L$214, MATCH("Misc ID", 'E4 TB Allocation Details'!$A$18:$L$18, 0),FALSE), 'E2 Allocators'!$B$15:$W$358, MATCH('O5 Details by Class &amp; Accounts'!BQ$18, 'E2 Allocators'!$B$15:$W$15, 0),FALSE)*$E156)</f>
        <v>0</v>
      </c>
      <c r="BR156" s="2186">
        <f>IF(ISERROR(VLOOKUP(VLOOKUP($A156, 'E4 TB Allocation Details'!$A$18:$L$214, MATCH("Misc ID", 'E4 TB Allocation Details'!$A$18:$L$18, 0),FALSE), 'E2 Allocators'!$B$15:$W$358, MATCH('O5 Details by Class &amp; Accounts'!BR$18, 'E2 Allocators'!$B$15:$W$15, 0),FALSE)*$E156), 0, VLOOKUP(VLOOKUP($A156, 'E4 TB Allocation Details'!$A$18:$L$214, MATCH("Misc ID", 'E4 TB Allocation Details'!$A$18:$L$18, 0),FALSE), 'E2 Allocators'!$B$15:$W$358, MATCH('O5 Details by Class &amp; Accounts'!BR$18, 'E2 Allocators'!$B$15:$W$15, 0),FALSE)*$E156)</f>
        <v>0</v>
      </c>
      <c r="BS156" s="2186">
        <f t="shared" si="41"/>
        <v>0</v>
      </c>
      <c r="BT156" s="2186">
        <f>IF(ISERROR(VLOOKUP(VLOOKUP($A156, 'E4 TB Allocation Details'!$A$18:$L$214, MATCH("A &amp; G ID", 'E4 TB Allocation Details'!$A$18:$L$18, 0),FALSE), 'E2 Allocators'!$B$15:$W$358, MATCH('O5 Details by Class &amp; Accounts'!BT$18, 'E2 Allocators'!$B$15:$W$15, 0),FALSE)*$E156), 0, VLOOKUP(VLOOKUP($A156, 'E4 TB Allocation Details'!$A$18:$L$214, MATCH("A &amp; G ID", 'E4 TB Allocation Details'!$A$18:$L$18, 0),FALSE), 'E2 Allocators'!$B$15:$W$358, MATCH('O5 Details by Class &amp; Accounts'!BT$18, 'E2 Allocators'!$B$15:$W$15, 0),FALSE)*$E156)</f>
        <v>0</v>
      </c>
      <c r="BU156" s="2186">
        <f>IF(ISERROR(VLOOKUP(VLOOKUP($A156, 'E4 TB Allocation Details'!$A$18:$L$214, MATCH("A &amp; G ID", 'E4 TB Allocation Details'!$A$18:$L$18, 0),FALSE), 'E2 Allocators'!$B$15:$W$358, MATCH('O5 Details by Class &amp; Accounts'!BU$18, 'E2 Allocators'!$B$15:$W$15, 0),FALSE)*$E156), 0, VLOOKUP(VLOOKUP($A156, 'E4 TB Allocation Details'!$A$18:$L$214, MATCH("A &amp; G ID", 'E4 TB Allocation Details'!$A$18:$L$18, 0),FALSE), 'E2 Allocators'!$B$15:$W$358, MATCH('O5 Details by Class &amp; Accounts'!BU$18, 'E2 Allocators'!$B$15:$W$15, 0),FALSE)*$E156)</f>
        <v>0</v>
      </c>
      <c r="BV156" s="2186">
        <f>IF(ISERROR(VLOOKUP(VLOOKUP($A156, 'E4 TB Allocation Details'!$A$18:$L$214, MATCH("A &amp; G ID", 'E4 TB Allocation Details'!$A$18:$L$18, 0),FALSE), 'E2 Allocators'!$B$15:$W$358, MATCH('O5 Details by Class &amp; Accounts'!BV$18, 'E2 Allocators'!$B$15:$W$15, 0),FALSE)*$E156), 0, VLOOKUP(VLOOKUP($A156, 'E4 TB Allocation Details'!$A$18:$L$214, MATCH("A &amp; G ID", 'E4 TB Allocation Details'!$A$18:$L$18, 0),FALSE), 'E2 Allocators'!$B$15:$W$358, MATCH('O5 Details by Class &amp; Accounts'!BV$18, 'E2 Allocators'!$B$15:$W$15, 0),FALSE)*$E156)</f>
        <v>0</v>
      </c>
      <c r="BW156" s="2186">
        <f>IF(ISERROR(VLOOKUP(VLOOKUP($A156, 'E4 TB Allocation Details'!$A$18:$L$214, MATCH("A &amp; G ID", 'E4 TB Allocation Details'!$A$18:$L$18, 0),FALSE), 'E2 Allocators'!$B$15:$W$358, MATCH('O5 Details by Class &amp; Accounts'!BW$18, 'E2 Allocators'!$B$15:$W$15, 0),FALSE)*$E156), 0, VLOOKUP(VLOOKUP($A156, 'E4 TB Allocation Details'!$A$18:$L$214, MATCH("A &amp; G ID", 'E4 TB Allocation Details'!$A$18:$L$18, 0),FALSE), 'E2 Allocators'!$B$15:$W$358, MATCH('O5 Details by Class &amp; Accounts'!BW$18, 'E2 Allocators'!$B$15:$W$15, 0),FALSE)*$E156)</f>
        <v>0</v>
      </c>
      <c r="BX156" s="2186">
        <f>IF(ISERROR(VLOOKUP(VLOOKUP($A156, 'E4 TB Allocation Details'!$A$18:$L$214, MATCH("A &amp; G ID", 'E4 TB Allocation Details'!$A$18:$L$18, 0),FALSE), 'E2 Allocators'!$B$15:$W$358, MATCH('O5 Details by Class &amp; Accounts'!BX$18, 'E2 Allocators'!$B$15:$W$15, 0),FALSE)*$E156), 0, VLOOKUP(VLOOKUP($A156, 'E4 TB Allocation Details'!$A$18:$L$214, MATCH("A &amp; G ID", 'E4 TB Allocation Details'!$A$18:$L$18, 0),FALSE), 'E2 Allocators'!$B$15:$W$358, MATCH('O5 Details by Class &amp; Accounts'!BX$18, 'E2 Allocators'!$B$15:$W$15, 0),FALSE)*$E156)</f>
        <v>0</v>
      </c>
      <c r="BY156" s="2186">
        <f>IF(ISERROR(VLOOKUP(VLOOKUP($A156, 'E4 TB Allocation Details'!$A$18:$L$214, MATCH("A &amp; G ID", 'E4 TB Allocation Details'!$A$18:$L$18, 0),FALSE), 'E2 Allocators'!$B$15:$W$358, MATCH('O5 Details by Class &amp; Accounts'!BY$18, 'E2 Allocators'!$B$15:$W$15, 0),FALSE)*$E156), 0, VLOOKUP(VLOOKUP($A156, 'E4 TB Allocation Details'!$A$18:$L$214, MATCH("A &amp; G ID", 'E4 TB Allocation Details'!$A$18:$L$18, 0),FALSE), 'E2 Allocators'!$B$15:$W$358, MATCH('O5 Details by Class &amp; Accounts'!BY$18, 'E2 Allocators'!$B$15:$W$15, 0),FALSE)*$E156)</f>
        <v>0</v>
      </c>
      <c r="BZ156" s="2186">
        <f>IF(ISERROR(VLOOKUP(VLOOKUP($A156, 'E4 TB Allocation Details'!$A$18:$L$214, MATCH("A &amp; G ID", 'E4 TB Allocation Details'!$A$18:$L$18, 0),FALSE), 'E2 Allocators'!$B$15:$W$358, MATCH('O5 Details by Class &amp; Accounts'!BZ$18, 'E2 Allocators'!$B$15:$W$15, 0),FALSE)*$E156), 0, VLOOKUP(VLOOKUP($A156, 'E4 TB Allocation Details'!$A$18:$L$214, MATCH("A &amp; G ID", 'E4 TB Allocation Details'!$A$18:$L$18, 0),FALSE), 'E2 Allocators'!$B$15:$W$358, MATCH('O5 Details by Class &amp; Accounts'!BZ$18, 'E2 Allocators'!$B$15:$W$15, 0),FALSE)*$E156)</f>
        <v>0</v>
      </c>
      <c r="CA156" s="2186">
        <f>IF(ISERROR(VLOOKUP(VLOOKUP($A156, 'E4 TB Allocation Details'!$A$18:$L$214, MATCH("A &amp; G ID", 'E4 TB Allocation Details'!$A$18:$L$18, 0),FALSE), 'E2 Allocators'!$B$15:$W$358, MATCH('O5 Details by Class &amp; Accounts'!CA$18, 'E2 Allocators'!$B$15:$W$15, 0),FALSE)*$E156), 0, VLOOKUP(VLOOKUP($A156, 'E4 TB Allocation Details'!$A$18:$L$214, MATCH("A &amp; G ID", 'E4 TB Allocation Details'!$A$18:$L$18, 0),FALSE), 'E2 Allocators'!$B$15:$W$358, MATCH('O5 Details by Class &amp; Accounts'!CA$18, 'E2 Allocators'!$B$15:$W$15, 0),FALSE)*$E156)</f>
        <v>0</v>
      </c>
      <c r="CB156" s="2186">
        <f>IF(ISERROR(VLOOKUP(VLOOKUP($A156, 'E4 TB Allocation Details'!$A$18:$L$214, MATCH("A &amp; G ID", 'E4 TB Allocation Details'!$A$18:$L$18, 0),FALSE), 'E2 Allocators'!$B$15:$W$358, MATCH('O5 Details by Class &amp; Accounts'!CB$18, 'E2 Allocators'!$B$15:$W$15, 0),FALSE)*$E156), 0, VLOOKUP(VLOOKUP($A156, 'E4 TB Allocation Details'!$A$18:$L$214, MATCH("A &amp; G ID", 'E4 TB Allocation Details'!$A$18:$L$18, 0),FALSE), 'E2 Allocators'!$B$15:$W$358, MATCH('O5 Details by Class &amp; Accounts'!CB$18, 'E2 Allocators'!$B$15:$W$15, 0),FALSE)*$E156)</f>
        <v>0</v>
      </c>
      <c r="CC156" s="2186">
        <f>IF(ISERROR(VLOOKUP(VLOOKUP($A156, 'E4 TB Allocation Details'!$A$18:$L$214, MATCH("A &amp; G ID", 'E4 TB Allocation Details'!$A$18:$L$18, 0),FALSE), 'E2 Allocators'!$B$15:$W$358, MATCH('O5 Details by Class &amp; Accounts'!CC$18, 'E2 Allocators'!$B$15:$W$15, 0),FALSE)*$E156), 0, VLOOKUP(VLOOKUP($A156, 'E4 TB Allocation Details'!$A$18:$L$214, MATCH("A &amp; G ID", 'E4 TB Allocation Details'!$A$18:$L$18, 0),FALSE), 'E2 Allocators'!$B$15:$W$358, MATCH('O5 Details by Class &amp; Accounts'!CC$18, 'E2 Allocators'!$B$15:$W$15, 0),FALSE)*$E156)</f>
        <v>0</v>
      </c>
      <c r="CD156" s="2186">
        <f>IF(ISERROR(VLOOKUP(VLOOKUP($A156, 'E4 TB Allocation Details'!$A$18:$L$214, MATCH("A &amp; G ID", 'E4 TB Allocation Details'!$A$18:$L$18, 0),FALSE), 'E2 Allocators'!$B$15:$W$358, MATCH('O5 Details by Class &amp; Accounts'!CD$18, 'E2 Allocators'!$B$15:$W$15, 0),FALSE)*$E156), 0, VLOOKUP(VLOOKUP($A156, 'E4 TB Allocation Details'!$A$18:$L$214, MATCH("A &amp; G ID", 'E4 TB Allocation Details'!$A$18:$L$18, 0),FALSE), 'E2 Allocators'!$B$15:$W$358, MATCH('O5 Details by Class &amp; Accounts'!CD$18, 'E2 Allocators'!$B$15:$W$15, 0),FALSE)*$E156)</f>
        <v>0</v>
      </c>
      <c r="CE156" s="2186">
        <f>IF(ISERROR(VLOOKUP(VLOOKUP($A156, 'E4 TB Allocation Details'!$A$18:$L$214, MATCH("A &amp; G ID", 'E4 TB Allocation Details'!$A$18:$L$18, 0),FALSE), 'E2 Allocators'!$B$15:$W$358, MATCH('O5 Details by Class &amp; Accounts'!CE$18, 'E2 Allocators'!$B$15:$W$15, 0),FALSE)*$E156), 0, VLOOKUP(VLOOKUP($A156, 'E4 TB Allocation Details'!$A$18:$L$214, MATCH("A &amp; G ID", 'E4 TB Allocation Details'!$A$18:$L$18, 0),FALSE), 'E2 Allocators'!$B$15:$W$358, MATCH('O5 Details by Class &amp; Accounts'!CE$18, 'E2 Allocators'!$B$15:$W$15, 0),FALSE)*$E156)</f>
        <v>0</v>
      </c>
      <c r="CF156" s="2186">
        <f>IF(ISERROR(VLOOKUP(VLOOKUP($A156, 'E4 TB Allocation Details'!$A$18:$L$214, MATCH("A &amp; G ID", 'E4 TB Allocation Details'!$A$18:$L$18, 0),FALSE), 'E2 Allocators'!$B$15:$W$358, MATCH('O5 Details by Class &amp; Accounts'!CF$18, 'E2 Allocators'!$B$15:$W$15, 0),FALSE)*$E156), 0, VLOOKUP(VLOOKUP($A156, 'E4 TB Allocation Details'!$A$18:$L$214, MATCH("A &amp; G ID", 'E4 TB Allocation Details'!$A$18:$L$18, 0),FALSE), 'E2 Allocators'!$B$15:$W$358, MATCH('O5 Details by Class &amp; Accounts'!CF$18, 'E2 Allocators'!$B$15:$W$15, 0),FALSE)*$E156)</f>
        <v>0</v>
      </c>
      <c r="CG156" s="2186">
        <f>IF(ISERROR(VLOOKUP(VLOOKUP($A156, 'E4 TB Allocation Details'!$A$18:$L$214, MATCH("A &amp; G ID", 'E4 TB Allocation Details'!$A$18:$L$18, 0),FALSE), 'E2 Allocators'!$B$15:$W$358, MATCH('O5 Details by Class &amp; Accounts'!CG$18, 'E2 Allocators'!$B$15:$W$15, 0),FALSE)*$E156), 0, VLOOKUP(VLOOKUP($A156, 'E4 TB Allocation Details'!$A$18:$L$214, MATCH("A &amp; G ID", 'E4 TB Allocation Details'!$A$18:$L$18, 0),FALSE), 'E2 Allocators'!$B$15:$W$358, MATCH('O5 Details by Class &amp; Accounts'!CG$18, 'E2 Allocators'!$B$15:$W$15, 0),FALSE)*$E156)</f>
        <v>0</v>
      </c>
      <c r="CH156" s="2186">
        <f>IF(ISERROR(VLOOKUP(VLOOKUP($A156, 'E4 TB Allocation Details'!$A$18:$L$214, MATCH("A &amp; G ID", 'E4 TB Allocation Details'!$A$18:$L$18, 0),FALSE), 'E2 Allocators'!$B$15:$W$358, MATCH('O5 Details by Class &amp; Accounts'!CH$18, 'E2 Allocators'!$B$15:$W$15, 0),FALSE)*$E156), 0, VLOOKUP(VLOOKUP($A156, 'E4 TB Allocation Details'!$A$18:$L$214, MATCH("A &amp; G ID", 'E4 TB Allocation Details'!$A$18:$L$18, 0),FALSE), 'E2 Allocators'!$B$15:$W$358, MATCH('O5 Details by Class &amp; Accounts'!CH$18, 'E2 Allocators'!$B$15:$W$15, 0),FALSE)*$E156)</f>
        <v>0</v>
      </c>
      <c r="CI156" s="2186">
        <f>IF(ISERROR(VLOOKUP(VLOOKUP($A156, 'E4 TB Allocation Details'!$A$18:$L$214, MATCH("A &amp; G ID", 'E4 TB Allocation Details'!$A$18:$L$18, 0),FALSE), 'E2 Allocators'!$B$15:$W$358, MATCH('O5 Details by Class &amp; Accounts'!CI$18, 'E2 Allocators'!$B$15:$W$15, 0),FALSE)*$E156), 0, VLOOKUP(VLOOKUP($A156, 'E4 TB Allocation Details'!$A$18:$L$214, MATCH("A &amp; G ID", 'E4 TB Allocation Details'!$A$18:$L$18, 0),FALSE), 'E2 Allocators'!$B$15:$W$358, MATCH('O5 Details by Class &amp; Accounts'!CI$18, 'E2 Allocators'!$B$15:$W$15, 0),FALSE)*$E156)</f>
        <v>0</v>
      </c>
      <c r="CJ156" s="2186">
        <f>IF(ISERROR(VLOOKUP(VLOOKUP($A156, 'E4 TB Allocation Details'!$A$18:$L$214, MATCH("A &amp; G ID", 'E4 TB Allocation Details'!$A$18:$L$18, 0),FALSE), 'E2 Allocators'!$B$15:$W$358, MATCH('O5 Details by Class &amp; Accounts'!CJ$18, 'E2 Allocators'!$B$15:$W$15, 0),FALSE)*$E156), 0, VLOOKUP(VLOOKUP($A156, 'E4 TB Allocation Details'!$A$18:$L$214, MATCH("A &amp; G ID", 'E4 TB Allocation Details'!$A$18:$L$18, 0),FALSE), 'E2 Allocators'!$B$15:$W$358, MATCH('O5 Details by Class &amp; Accounts'!CJ$18, 'E2 Allocators'!$B$15:$W$15, 0),FALSE)*$E156)</f>
        <v>0</v>
      </c>
      <c r="CK156" s="2186">
        <f>IF(ISERROR(VLOOKUP(VLOOKUP($A156, 'E4 TB Allocation Details'!$A$18:$L$214, MATCH("A &amp; G ID", 'E4 TB Allocation Details'!$A$18:$L$18, 0),FALSE), 'E2 Allocators'!$B$15:$W$358, MATCH('O5 Details by Class &amp; Accounts'!CK$18, 'E2 Allocators'!$B$15:$W$15, 0),FALSE)*$E156), 0, VLOOKUP(VLOOKUP($A156, 'E4 TB Allocation Details'!$A$18:$L$214, MATCH("A &amp; G ID", 'E4 TB Allocation Details'!$A$18:$L$18, 0),FALSE), 'E2 Allocators'!$B$15:$W$358, MATCH('O5 Details by Class &amp; Accounts'!CK$18, 'E2 Allocators'!$B$15:$W$15, 0),FALSE)*$E156)</f>
        <v>0</v>
      </c>
      <c r="CL156" s="2186">
        <f>IF(ISERROR(VLOOKUP(VLOOKUP($A156, 'E4 TB Allocation Details'!$A$18:$L$214, MATCH("A &amp; G ID", 'E4 TB Allocation Details'!$A$18:$L$18, 0),FALSE), 'E2 Allocators'!$B$15:$W$358, MATCH('O5 Details by Class &amp; Accounts'!CL$18, 'E2 Allocators'!$B$15:$W$15, 0),FALSE)*$E156), 0, VLOOKUP(VLOOKUP($A156, 'E4 TB Allocation Details'!$A$18:$L$214, MATCH("A &amp; G ID", 'E4 TB Allocation Details'!$A$18:$L$18, 0),FALSE), 'E2 Allocators'!$B$15:$W$358, MATCH('O5 Details by Class &amp; Accounts'!CL$18, 'E2 Allocators'!$B$15:$W$15, 0),FALSE)*$E156)</f>
        <v>0</v>
      </c>
      <c r="CM156" s="2186">
        <f>IF(ISERROR(VLOOKUP(VLOOKUP($A156, 'E4 TB Allocation Details'!$A$18:$L$214, MATCH("A &amp; G ID", 'E4 TB Allocation Details'!$A$18:$L$18, 0),FALSE), 'E2 Allocators'!$B$15:$W$358, MATCH('O5 Details by Class &amp; Accounts'!CM$18, 'E2 Allocators'!$B$15:$W$15, 0),FALSE)*$E156), 0, VLOOKUP(VLOOKUP($A156, 'E4 TB Allocation Details'!$A$18:$L$214, MATCH("A &amp; G ID", 'E4 TB Allocation Details'!$A$18:$L$18, 0),FALSE), 'E2 Allocators'!$B$15:$W$358, MATCH('O5 Details by Class &amp; Accounts'!CM$18, 'E2 Allocators'!$B$15:$W$15, 0),FALSE)*$E156)</f>
        <v>0</v>
      </c>
      <c r="CN156" s="2186">
        <f t="shared" si="42"/>
        <v>0</v>
      </c>
      <c r="CO156" s="2187">
        <f t="shared" si="43"/>
        <v>0</v>
      </c>
      <c r="CQ156" s="1625">
        <v>1820</v>
      </c>
    </row>
    <row r="157" spans="1:95" s="54" customFormat="1" ht="12.75" x14ac:dyDescent="0.2">
      <c r="A157" s="991">
        <v>5120</v>
      </c>
      <c r="B157" s="990" t="s">
        <v>8</v>
      </c>
      <c r="C157" s="2184">
        <f>IF(ISERROR(VLOOKUP($A157,'I3 TB Data'!$A$19:$H$483,MATCH('O5 Details by Class &amp; Accounts'!$C$18, 'I3 TB Data'!$A$19:$H$19,0),0)), 0, VLOOKUP($A157,'I3 TB Data'!$A$19:$H$483,MATCH('O5 Details by Class &amp; Accounts'!$C$18,'I3 TB Data'!$A$19:$H$19,0),0))</f>
        <v>146997.37</v>
      </c>
      <c r="D157" s="2185"/>
      <c r="E157" s="2184">
        <f t="shared" si="44"/>
        <v>146997.37</v>
      </c>
      <c r="F157" s="2186">
        <f>IF(ISERROR(VLOOKUP($A157, 'E1 Categorization'!A33:E124, MATCH("Customer Component", 'E1 Categorization'!$A$33:$E$33,0), 0)), 0, IF(VLOOKUP($A157, 'E1 Categorization'!A33:E124, MATCH("Customer Component", 'E1 Categorization'!$A$33:$E$33,0), 0)=0, 'O5 Details by Class &amp; Accounts'!$E157, IF(AND(VLOOKUP($A157, 'E1 Categorization'!A33:E124, MATCH("Customer Component", 'E1 Categorization'!$A$33:$E$33,0), 0) &gt;0, VLOOKUP($A157, 'E1 Categorization'!A33:E124, MATCH("Customer Component", 'E1 Categorization'!$A$33:$E$33,0), 0)&lt;1), 'O5 Details by Class &amp; Accounts'!$E157*(1-VLOOKUP($A157, 'E1 Categorization'!A33:E124, MATCH("Customer Component", 'E1 Categorization'!$A$33:$E$33,0), 0)), 0)))</f>
        <v>95548.290500000003</v>
      </c>
      <c r="G157" s="2186">
        <f>IF(ISERROR(VLOOKUP($A157, 'E1 Categorization'!A33:E124, MATCH("Customer Component", 'E1 Categorization'!$A$33:$E$33,0), 0)),0, IF(VLOOKUP($A157, 'E1 Categorization'!A33:E124, MATCH("Customer Component", 'E1 Categorization'!$A$33:$E$33,0), 0)=0, 0, IF(AND(VLOOKUP($A157, 'E1 Categorization'!A33:E124, MATCH("Customer Component", 'E1 Categorization'!$A$33:$E$33,0), 0) &gt;0, VLOOKUP($A157, 'E1 Categorization'!A33:E124, MATCH("Customer Component", 'E1 Categorization'!$A$33:$E$33,0), 0)&lt;1), 'O5 Details by Class &amp; Accounts'!$E157*(VLOOKUP($A157, 'E1 Categorization'!A33:E124, MATCH("Customer Component", 'E1 Categorization'!$A$33:$E$33,0), 0)), 'O5 Details by Class &amp; Accounts'!$E157)))</f>
        <v>51449.079499999993</v>
      </c>
      <c r="H157" s="2186">
        <f t="shared" si="38"/>
        <v>146997.37</v>
      </c>
      <c r="I157" s="2186">
        <f>IF(ISERROR(VLOOKUP(VLOOKUP($A157, 'E4 TB Allocation Details'!$A$18:$L$214, MATCH("Demand ID", 'E4 TB Allocation Details'!$A$18:$L$18, 0),FALSE), 'E2 Allocators'!$B$15:$W$358, MATCH('O5 Details by Class &amp; Accounts'!I$18, 'E2 Allocators'!$B$15:$W$15, 0),FALSE)*$F157), 0, VLOOKUP(VLOOKUP($A157, 'E4 TB Allocation Details'!$A$18:$L$214, MATCH("Demand ID", 'E4 TB Allocation Details'!$A$18:$L$18, 0),FALSE), 'E2 Allocators'!$B$15:$W$358, MATCH('O5 Details by Class &amp; Accounts'!I$18, 'E2 Allocators'!$B$15:$W$15, 0),FALSE)*$F157)</f>
        <v>42395.894222813091</v>
      </c>
      <c r="J157" s="2186">
        <f>IF(ISERROR(VLOOKUP(VLOOKUP($A157, 'E4 TB Allocation Details'!$A$18:$L$214, MATCH("Demand ID", 'E4 TB Allocation Details'!$A$18:$L$18, 0),FALSE), 'E2 Allocators'!$B$15:$W$358, MATCH('O5 Details by Class &amp; Accounts'!J$18, 'E2 Allocators'!$B$15:$W$15, 0),FALSE)*$F157), 0, VLOOKUP(VLOOKUP($A157, 'E4 TB Allocation Details'!$A$18:$L$214, MATCH("Demand ID", 'E4 TB Allocation Details'!$A$18:$L$18, 0),FALSE), 'E2 Allocators'!$B$15:$W$358, MATCH('O5 Details by Class &amp; Accounts'!J$18, 'E2 Allocators'!$B$15:$W$15, 0),FALSE)*$F157)</f>
        <v>17398.163823583305</v>
      </c>
      <c r="K157" s="2186">
        <f>IF(ISERROR(VLOOKUP(VLOOKUP($A157, 'E4 TB Allocation Details'!$A$18:$L$214, MATCH("Demand ID", 'E4 TB Allocation Details'!$A$18:$L$18, 0),FALSE), 'E2 Allocators'!$B$15:$W$358, MATCH('O5 Details by Class &amp; Accounts'!K$18, 'E2 Allocators'!$B$15:$W$15, 0),FALSE)*$F157), 0, VLOOKUP(VLOOKUP($A157, 'E4 TB Allocation Details'!$A$18:$L$214, MATCH("Demand ID", 'E4 TB Allocation Details'!$A$18:$L$18, 0),FALSE), 'E2 Allocators'!$B$15:$W$358, MATCH('O5 Details by Class &amp; Accounts'!K$18, 'E2 Allocators'!$B$15:$W$15, 0),FALSE)*$F157)</f>
        <v>34925.121141375879</v>
      </c>
      <c r="L157" s="2186">
        <f>IF(ISERROR(VLOOKUP(VLOOKUP($A157, 'E4 TB Allocation Details'!$A$18:$L$214, MATCH("Demand ID", 'E4 TB Allocation Details'!$A$18:$L$18, 0),FALSE), 'E2 Allocators'!$B$15:$W$358, MATCH('O5 Details by Class &amp; Accounts'!L$18, 'E2 Allocators'!$B$15:$W$15, 0),FALSE)*$F157), 0, VLOOKUP(VLOOKUP($A157, 'E4 TB Allocation Details'!$A$18:$L$214, MATCH("Demand ID", 'E4 TB Allocation Details'!$A$18:$L$18, 0),FALSE), 'E2 Allocators'!$B$15:$W$358, MATCH('O5 Details by Class &amp; Accounts'!L$18, 'E2 Allocators'!$B$15:$W$15, 0),FALSE)*$F157)</f>
        <v>0</v>
      </c>
      <c r="M157" s="2186">
        <f>IF(ISERROR(VLOOKUP(VLOOKUP($A157, 'E4 TB Allocation Details'!$A$18:$L$214, MATCH("Demand ID", 'E4 TB Allocation Details'!$A$18:$L$18, 0),FALSE), 'E2 Allocators'!$B$15:$W$358, MATCH('O5 Details by Class &amp; Accounts'!M$18, 'E2 Allocators'!$B$15:$W$15, 0),FALSE)*$F157), 0, VLOOKUP(VLOOKUP($A157, 'E4 TB Allocation Details'!$A$18:$L$214, MATCH("Demand ID", 'E4 TB Allocation Details'!$A$18:$L$18, 0),FALSE), 'E2 Allocators'!$B$15:$W$358, MATCH('O5 Details by Class &amp; Accounts'!M$18, 'E2 Allocators'!$B$15:$W$15, 0),FALSE)*$F157)</f>
        <v>0</v>
      </c>
      <c r="N157" s="2186">
        <f>IF(ISERROR(VLOOKUP(VLOOKUP($A157, 'E4 TB Allocation Details'!$A$18:$L$214, MATCH("Demand ID", 'E4 TB Allocation Details'!$A$18:$L$18, 0),FALSE), 'E2 Allocators'!$B$15:$W$358, MATCH('O5 Details by Class &amp; Accounts'!N$18, 'E2 Allocators'!$B$15:$W$15, 0),FALSE)*$F157), 0, VLOOKUP(VLOOKUP($A157, 'E4 TB Allocation Details'!$A$18:$L$214, MATCH("Demand ID", 'E4 TB Allocation Details'!$A$18:$L$18, 0),FALSE), 'E2 Allocators'!$B$15:$W$358, MATCH('O5 Details by Class &amp; Accounts'!N$18, 'E2 Allocators'!$B$15:$W$15, 0),FALSE)*$F157)</f>
        <v>0</v>
      </c>
      <c r="O157" s="2186">
        <f>IF(ISERROR(VLOOKUP(VLOOKUP($A157, 'E4 TB Allocation Details'!$A$18:$L$214, MATCH("Demand ID", 'E4 TB Allocation Details'!$A$18:$L$18, 0),FALSE), 'E2 Allocators'!$B$15:$W$358, MATCH('O5 Details by Class &amp; Accounts'!O$18, 'E2 Allocators'!$B$15:$W$15, 0),FALSE)*$F157), 0, VLOOKUP(VLOOKUP($A157, 'E4 TB Allocation Details'!$A$18:$L$214, MATCH("Demand ID", 'E4 TB Allocation Details'!$A$18:$L$18, 0),FALSE), 'E2 Allocators'!$B$15:$W$358, MATCH('O5 Details by Class &amp; Accounts'!O$18, 'E2 Allocators'!$B$15:$W$15, 0),FALSE)*$F157)</f>
        <v>820.32885857984331</v>
      </c>
      <c r="P157" s="2186">
        <f>IF(ISERROR(VLOOKUP(VLOOKUP($A157, 'E4 TB Allocation Details'!$A$18:$L$214, MATCH("Demand ID", 'E4 TB Allocation Details'!$A$18:$L$18, 0),FALSE), 'E2 Allocators'!$B$15:$W$358, MATCH('O5 Details by Class &amp; Accounts'!P$18, 'E2 Allocators'!$B$15:$W$15, 0),FALSE)*$F157), 0, VLOOKUP(VLOOKUP($A157, 'E4 TB Allocation Details'!$A$18:$L$214, MATCH("Demand ID", 'E4 TB Allocation Details'!$A$18:$L$18, 0),FALSE), 'E2 Allocators'!$B$15:$W$358, MATCH('O5 Details by Class &amp; Accounts'!P$18, 'E2 Allocators'!$B$15:$W$15, 0),FALSE)*$F157)</f>
        <v>0</v>
      </c>
      <c r="Q157" s="2186">
        <f>IF(ISERROR(VLOOKUP(VLOOKUP($A157, 'E4 TB Allocation Details'!$A$18:$L$214, MATCH("Demand ID", 'E4 TB Allocation Details'!$A$18:$L$18, 0),FALSE), 'E2 Allocators'!$B$15:$W$358, MATCH('O5 Details by Class &amp; Accounts'!Q$18, 'E2 Allocators'!$B$15:$W$15, 0),FALSE)*$F157), 0, VLOOKUP(VLOOKUP($A157, 'E4 TB Allocation Details'!$A$18:$L$214, MATCH("Demand ID", 'E4 TB Allocation Details'!$A$18:$L$18, 0),FALSE), 'E2 Allocators'!$B$15:$W$358, MATCH('O5 Details by Class &amp; Accounts'!Q$18, 'E2 Allocators'!$B$15:$W$15, 0),FALSE)*$F157)</f>
        <v>8.7824536478941102</v>
      </c>
      <c r="R157" s="2186">
        <f>IF(ISERROR(VLOOKUP(VLOOKUP($A157, 'E4 TB Allocation Details'!$A$18:$L$214, MATCH("Demand ID", 'E4 TB Allocation Details'!$A$18:$L$18, 0),FALSE), 'E2 Allocators'!$B$15:$W$358, MATCH('O5 Details by Class &amp; Accounts'!R$18, 'E2 Allocators'!$B$15:$W$15, 0),FALSE)*$F157), 0, VLOOKUP(VLOOKUP($A157, 'E4 TB Allocation Details'!$A$18:$L$214, MATCH("Demand ID", 'E4 TB Allocation Details'!$A$18:$L$18, 0),FALSE), 'E2 Allocators'!$B$15:$W$358, MATCH('O5 Details by Class &amp; Accounts'!R$18, 'E2 Allocators'!$B$15:$W$15, 0),FALSE)*$F157)</f>
        <v>0</v>
      </c>
      <c r="S157" s="2186">
        <f>IF(ISERROR(VLOOKUP(VLOOKUP($A157, 'E4 TB Allocation Details'!$A$18:$L$214, MATCH("Demand ID", 'E4 TB Allocation Details'!$A$18:$L$18, 0),FALSE), 'E2 Allocators'!$B$15:$W$358, MATCH('O5 Details by Class &amp; Accounts'!S$18, 'E2 Allocators'!$B$15:$W$15, 0),FALSE)*$F157), 0, VLOOKUP(VLOOKUP($A157, 'E4 TB Allocation Details'!$A$18:$L$214, MATCH("Demand ID", 'E4 TB Allocation Details'!$A$18:$L$18, 0),FALSE), 'E2 Allocators'!$B$15:$W$358, MATCH('O5 Details by Class &amp; Accounts'!S$18, 'E2 Allocators'!$B$15:$W$15, 0),FALSE)*$F157)</f>
        <v>0</v>
      </c>
      <c r="T157" s="2186">
        <f>IF(ISERROR(VLOOKUP(VLOOKUP($A157, 'E4 TB Allocation Details'!$A$18:$L$214, MATCH("Demand ID", 'E4 TB Allocation Details'!$A$18:$L$18, 0),FALSE), 'E2 Allocators'!$B$15:$W$358, MATCH('O5 Details by Class &amp; Accounts'!T$18, 'E2 Allocators'!$B$15:$W$15, 0),FALSE)*$F157), 0, VLOOKUP(VLOOKUP($A157, 'E4 TB Allocation Details'!$A$18:$L$214, MATCH("Demand ID", 'E4 TB Allocation Details'!$A$18:$L$18, 0),FALSE), 'E2 Allocators'!$B$15:$W$358, MATCH('O5 Details by Class &amp; Accounts'!T$18, 'E2 Allocators'!$B$15:$W$15, 0),FALSE)*$F157)</f>
        <v>0</v>
      </c>
      <c r="U157" s="2186">
        <f>IF(ISERROR(VLOOKUP(VLOOKUP($A157, 'E4 TB Allocation Details'!$A$18:$L$214, MATCH("Demand ID", 'E4 TB Allocation Details'!$A$18:$L$18, 0),FALSE), 'E2 Allocators'!$B$15:$W$358, MATCH('O5 Details by Class &amp; Accounts'!U$18, 'E2 Allocators'!$B$15:$W$15, 0),FALSE)*$F157), 0, VLOOKUP(VLOOKUP($A157, 'E4 TB Allocation Details'!$A$18:$L$214, MATCH("Demand ID", 'E4 TB Allocation Details'!$A$18:$L$18, 0),FALSE), 'E2 Allocators'!$B$15:$W$358, MATCH('O5 Details by Class &amp; Accounts'!U$18, 'E2 Allocators'!$B$15:$W$15, 0),FALSE)*$F157)</f>
        <v>0</v>
      </c>
      <c r="V157" s="2186">
        <f>IF(ISERROR(VLOOKUP(VLOOKUP($A157, 'E4 TB Allocation Details'!$A$18:$L$214, MATCH("Demand ID", 'E4 TB Allocation Details'!$A$18:$L$18, 0),FALSE), 'E2 Allocators'!$B$15:$W$358, MATCH('O5 Details by Class &amp; Accounts'!V$18, 'E2 Allocators'!$B$15:$W$15, 0),FALSE)*$F157), 0, VLOOKUP(VLOOKUP($A157, 'E4 TB Allocation Details'!$A$18:$L$214, MATCH("Demand ID", 'E4 TB Allocation Details'!$A$18:$L$18, 0),FALSE), 'E2 Allocators'!$B$15:$W$358, MATCH('O5 Details by Class &amp; Accounts'!V$18, 'E2 Allocators'!$B$15:$W$15, 0),FALSE)*$F157)</f>
        <v>0</v>
      </c>
      <c r="W157" s="2186">
        <f>IF(ISERROR(VLOOKUP(VLOOKUP($A157, 'E4 TB Allocation Details'!$A$18:$L$214, MATCH("Demand ID", 'E4 TB Allocation Details'!$A$18:$L$18, 0),FALSE), 'E2 Allocators'!$B$15:$W$358, MATCH('O5 Details by Class &amp; Accounts'!W$18, 'E2 Allocators'!$B$15:$W$15, 0),FALSE)*$F157), 0, VLOOKUP(VLOOKUP($A157, 'E4 TB Allocation Details'!$A$18:$L$214, MATCH("Demand ID", 'E4 TB Allocation Details'!$A$18:$L$18, 0),FALSE), 'E2 Allocators'!$B$15:$W$358, MATCH('O5 Details by Class &amp; Accounts'!W$18, 'E2 Allocators'!$B$15:$W$15, 0),FALSE)*$F157)</f>
        <v>0</v>
      </c>
      <c r="X157" s="2186">
        <f>IF(ISERROR(VLOOKUP(VLOOKUP($A157, 'E4 TB Allocation Details'!$A$18:$L$214, MATCH("Demand ID", 'E4 TB Allocation Details'!$A$18:$L$18, 0),FALSE), 'E2 Allocators'!$B$15:$W$358, MATCH('O5 Details by Class &amp; Accounts'!X$18, 'E2 Allocators'!$B$15:$W$15, 0),FALSE)*$F157), 0, VLOOKUP(VLOOKUP($A157, 'E4 TB Allocation Details'!$A$18:$L$214, MATCH("Demand ID", 'E4 TB Allocation Details'!$A$18:$L$18, 0),FALSE), 'E2 Allocators'!$B$15:$W$358, MATCH('O5 Details by Class &amp; Accounts'!X$18, 'E2 Allocators'!$B$15:$W$15, 0),FALSE)*$F157)</f>
        <v>0</v>
      </c>
      <c r="Y157" s="2186">
        <f>IF(ISERROR(VLOOKUP(VLOOKUP($A157, 'E4 TB Allocation Details'!$A$18:$L$214, MATCH("Demand ID", 'E4 TB Allocation Details'!$A$18:$L$18, 0),FALSE), 'E2 Allocators'!$B$15:$W$358, MATCH('O5 Details by Class &amp; Accounts'!Y$18, 'E2 Allocators'!$B$15:$W$15, 0),FALSE)*$F157), 0, VLOOKUP(VLOOKUP($A157, 'E4 TB Allocation Details'!$A$18:$L$214, MATCH("Demand ID", 'E4 TB Allocation Details'!$A$18:$L$18, 0),FALSE), 'E2 Allocators'!$B$15:$W$358, MATCH('O5 Details by Class &amp; Accounts'!Y$18, 'E2 Allocators'!$B$15:$W$15, 0),FALSE)*$F157)</f>
        <v>0</v>
      </c>
      <c r="Z157" s="2186">
        <f>IF(ISERROR(VLOOKUP(VLOOKUP($A157, 'E4 TB Allocation Details'!$A$18:$L$214, MATCH("Demand ID", 'E4 TB Allocation Details'!$A$18:$L$18, 0),FALSE), 'E2 Allocators'!$B$15:$W$358, MATCH('O5 Details by Class &amp; Accounts'!Z$18, 'E2 Allocators'!$B$15:$W$15, 0),FALSE)*$F157), 0, VLOOKUP(VLOOKUP($A157, 'E4 TB Allocation Details'!$A$18:$L$214, MATCH("Demand ID", 'E4 TB Allocation Details'!$A$18:$L$18, 0),FALSE), 'E2 Allocators'!$B$15:$W$358, MATCH('O5 Details by Class &amp; Accounts'!Z$18, 'E2 Allocators'!$B$15:$W$15, 0),FALSE)*$F157)</f>
        <v>0</v>
      </c>
      <c r="AA157" s="2186">
        <f>IF(ISERROR(VLOOKUP(VLOOKUP($A157, 'E4 TB Allocation Details'!$A$18:$L$214, MATCH("Demand ID", 'E4 TB Allocation Details'!$A$18:$L$18, 0),FALSE), 'E2 Allocators'!$B$15:$W$358, MATCH('O5 Details by Class &amp; Accounts'!AA$18, 'E2 Allocators'!$B$15:$W$15, 0),FALSE)*$F157), 0, VLOOKUP(VLOOKUP($A157, 'E4 TB Allocation Details'!$A$18:$L$214, MATCH("Demand ID", 'E4 TB Allocation Details'!$A$18:$L$18, 0),FALSE), 'E2 Allocators'!$B$15:$W$358, MATCH('O5 Details by Class &amp; Accounts'!AA$18, 'E2 Allocators'!$B$15:$W$15, 0),FALSE)*$F157)</f>
        <v>0</v>
      </c>
      <c r="AB157" s="2186">
        <f>IF(ISERROR(VLOOKUP(VLOOKUP($A157, 'E4 TB Allocation Details'!$A$18:$L$214, MATCH("Demand ID", 'E4 TB Allocation Details'!$A$18:$L$18, 0),FALSE), 'E2 Allocators'!$B$15:$W$358, MATCH('O5 Details by Class &amp; Accounts'!AB$18, 'E2 Allocators'!$B$15:$W$15, 0),FALSE)*$F157), 0, VLOOKUP(VLOOKUP($A157, 'E4 TB Allocation Details'!$A$18:$L$214, MATCH("Demand ID", 'E4 TB Allocation Details'!$A$18:$L$18, 0),FALSE), 'E2 Allocators'!$B$15:$W$358, MATCH('O5 Details by Class &amp; Accounts'!AB$18, 'E2 Allocators'!$B$15:$W$15, 0),FALSE)*$F157)</f>
        <v>0</v>
      </c>
      <c r="AC157" s="2186">
        <f t="shared" si="39"/>
        <v>95548.290500000003</v>
      </c>
      <c r="AD157" s="2186">
        <f>IF(ISERROR(VLOOKUP(VLOOKUP($A157, 'E4 TB Allocation Details'!$A$18:$L$214, MATCH("Customer ID", 'E4 TB Allocation Details'!$A$18:$L$18, 0),FALSE), 'E2 Allocators'!$B$15:$W$358, MATCH('O5 Details by Class &amp; Accounts'!AD$18, 'E2 Allocators'!$B$15:$W$15, 0),FALSE)*$G157), 0, VLOOKUP(VLOOKUP($A157, 'E4 TB Allocation Details'!$A$18:$L$214, MATCH("Customer ID", 'E4 TB Allocation Details'!$A$18:$L$18, 0),FALSE), 'E2 Allocators'!$B$15:$W$358, MATCH('O5 Details by Class &amp; Accounts'!AD$18, 'E2 Allocators'!$B$15:$W$15, 0),FALSE)*$G157)</f>
        <v>44610.189350101806</v>
      </c>
      <c r="AE157" s="2186">
        <f>IF(ISERROR(VLOOKUP(VLOOKUP($A157, 'E4 TB Allocation Details'!$A$18:$L$214, MATCH("Customer ID", 'E4 TB Allocation Details'!$A$18:$L$18, 0),FALSE), 'E2 Allocators'!$B$15:$W$358, MATCH('O5 Details by Class &amp; Accounts'!AE$18, 'E2 Allocators'!$B$15:$W$15, 0),FALSE)*$G157), 0, VLOOKUP(VLOOKUP($A157, 'E4 TB Allocation Details'!$A$18:$L$214, MATCH("Customer ID", 'E4 TB Allocation Details'!$A$18:$L$18, 0),FALSE), 'E2 Allocators'!$B$15:$W$358, MATCH('O5 Details by Class &amp; Accounts'!AE$18, 'E2 Allocators'!$B$15:$W$15, 0),FALSE)*$G157)</f>
        <v>4338.8403361315131</v>
      </c>
      <c r="AF157" s="2186">
        <f>IF(ISERROR(VLOOKUP(VLOOKUP($A157, 'E4 TB Allocation Details'!$A$18:$L$214, MATCH("Customer ID", 'E4 TB Allocation Details'!$A$18:$L$18, 0),FALSE), 'E2 Allocators'!$B$15:$W$358, MATCH('O5 Details by Class &amp; Accounts'!AF$18, 'E2 Allocators'!$B$15:$W$15, 0),FALSE)*$G157), 0, VLOOKUP(VLOOKUP($A157, 'E4 TB Allocation Details'!$A$18:$L$214, MATCH("Customer ID", 'E4 TB Allocation Details'!$A$18:$L$18, 0),FALSE), 'E2 Allocators'!$B$15:$W$358, MATCH('O5 Details by Class &amp; Accounts'!AF$18, 'E2 Allocators'!$B$15:$W$15, 0),FALSE)*$G157)</f>
        <v>515.46097370093321</v>
      </c>
      <c r="AG157" s="2186">
        <f>IF(ISERROR(VLOOKUP(VLOOKUP($A157, 'E4 TB Allocation Details'!$A$18:$L$214, MATCH("Customer ID", 'E4 TB Allocation Details'!$A$18:$L$18, 0),FALSE), 'E2 Allocators'!$B$15:$W$358, MATCH('O5 Details by Class &amp; Accounts'!AG$18, 'E2 Allocators'!$B$15:$W$15, 0),FALSE)*$G157), 0, VLOOKUP(VLOOKUP($A157, 'E4 TB Allocation Details'!$A$18:$L$214, MATCH("Customer ID", 'E4 TB Allocation Details'!$A$18:$L$18, 0),FALSE), 'E2 Allocators'!$B$15:$W$358, MATCH('O5 Details by Class &amp; Accounts'!AG$18, 'E2 Allocators'!$B$15:$W$15, 0),FALSE)*$G157)</f>
        <v>0</v>
      </c>
      <c r="AH157" s="2186">
        <f>IF(ISERROR(VLOOKUP(VLOOKUP($A157, 'E4 TB Allocation Details'!$A$18:$L$214, MATCH("Customer ID", 'E4 TB Allocation Details'!$A$18:$L$18, 0),FALSE), 'E2 Allocators'!$B$15:$W$358, MATCH('O5 Details by Class &amp; Accounts'!AH$18, 'E2 Allocators'!$B$15:$W$15, 0),FALSE)*$G157), 0, VLOOKUP(VLOOKUP($A157, 'E4 TB Allocation Details'!$A$18:$L$214, MATCH("Customer ID", 'E4 TB Allocation Details'!$A$18:$L$18, 0),FALSE), 'E2 Allocators'!$B$15:$W$358, MATCH('O5 Details by Class &amp; Accounts'!AH$18, 'E2 Allocators'!$B$15:$W$15, 0),FALSE)*$G157)</f>
        <v>0</v>
      </c>
      <c r="AI157" s="2186">
        <f>IF(ISERROR(VLOOKUP(VLOOKUP($A157, 'E4 TB Allocation Details'!$A$18:$L$214, MATCH("Customer ID", 'E4 TB Allocation Details'!$A$18:$L$18, 0),FALSE), 'E2 Allocators'!$B$15:$W$358, MATCH('O5 Details by Class &amp; Accounts'!AI$18, 'E2 Allocators'!$B$15:$W$15, 0),FALSE)*$G157), 0, VLOOKUP(VLOOKUP($A157, 'E4 TB Allocation Details'!$A$18:$L$214, MATCH("Customer ID", 'E4 TB Allocation Details'!$A$18:$L$18, 0),FALSE), 'E2 Allocators'!$B$15:$W$358, MATCH('O5 Details by Class &amp; Accounts'!AI$18, 'E2 Allocators'!$B$15:$W$15, 0),FALSE)*$G157)</f>
        <v>0</v>
      </c>
      <c r="AJ157" s="2186">
        <f>IF(ISERROR(VLOOKUP(VLOOKUP($A157, 'E4 TB Allocation Details'!$A$18:$L$214, MATCH("Customer ID", 'E4 TB Allocation Details'!$A$18:$L$18, 0),FALSE), 'E2 Allocators'!$B$15:$W$358, MATCH('O5 Details by Class &amp; Accounts'!AJ$18, 'E2 Allocators'!$B$15:$W$15, 0),FALSE)*$G157), 0, VLOOKUP(VLOOKUP($A157, 'E4 TB Allocation Details'!$A$18:$L$214, MATCH("Customer ID", 'E4 TB Allocation Details'!$A$18:$L$18, 0),FALSE), 'E2 Allocators'!$B$15:$W$358, MATCH('O5 Details by Class &amp; Accounts'!AJ$18, 'E2 Allocators'!$B$15:$W$15, 0),FALSE)*$G157)</f>
        <v>1313.1755405546887</v>
      </c>
      <c r="AK157" s="2186">
        <f>IF(ISERROR(VLOOKUP(VLOOKUP($A157, 'E4 TB Allocation Details'!$A$18:$L$214, MATCH("Customer ID", 'E4 TB Allocation Details'!$A$18:$L$18, 0),FALSE), 'E2 Allocators'!$B$15:$W$358, MATCH('O5 Details by Class &amp; Accounts'!AK$18, 'E2 Allocators'!$B$15:$W$15, 0),FALSE)*$G157), 0, VLOOKUP(VLOOKUP($A157, 'E4 TB Allocation Details'!$A$18:$L$214, MATCH("Customer ID", 'E4 TB Allocation Details'!$A$18:$L$18, 0),FALSE), 'E2 Allocators'!$B$15:$W$358, MATCH('O5 Details by Class &amp; Accounts'!AK$18, 'E2 Allocators'!$B$15:$W$15, 0),FALSE)*$G157)</f>
        <v>372.43264687824154</v>
      </c>
      <c r="AL157" s="2186">
        <f>IF(ISERROR(VLOOKUP(VLOOKUP($A157, 'E4 TB Allocation Details'!$A$18:$L$214, MATCH("Customer ID", 'E4 TB Allocation Details'!$A$18:$L$18, 0),FALSE), 'E2 Allocators'!$B$15:$W$358, MATCH('O5 Details by Class &amp; Accounts'!AL$18, 'E2 Allocators'!$B$15:$W$15, 0),FALSE)*$G157), 0, VLOOKUP(VLOOKUP($A157, 'E4 TB Allocation Details'!$A$18:$L$214, MATCH("Customer ID", 'E4 TB Allocation Details'!$A$18:$L$18, 0),FALSE), 'E2 Allocators'!$B$15:$W$358, MATCH('O5 Details by Class &amp; Accounts'!AL$18, 'E2 Allocators'!$B$15:$W$15, 0),FALSE)*$G157)</f>
        <v>298.98065263281052</v>
      </c>
      <c r="AM157" s="2186">
        <f>IF(ISERROR(VLOOKUP(VLOOKUP($A157, 'E4 TB Allocation Details'!$A$18:$L$214, MATCH("Customer ID", 'E4 TB Allocation Details'!$A$18:$L$18, 0),FALSE), 'E2 Allocators'!$B$15:$W$358, MATCH('O5 Details by Class &amp; Accounts'!AM$18, 'E2 Allocators'!$B$15:$W$15, 0),FALSE)*$G157), 0, VLOOKUP(VLOOKUP($A157, 'E4 TB Allocation Details'!$A$18:$L$214, MATCH("Customer ID", 'E4 TB Allocation Details'!$A$18:$L$18, 0),FALSE), 'E2 Allocators'!$B$15:$W$358, MATCH('O5 Details by Class &amp; Accounts'!AM$18, 'E2 Allocators'!$B$15:$W$15, 0),FALSE)*$G157)</f>
        <v>0</v>
      </c>
      <c r="AN157" s="2186">
        <f>IF(ISERROR(VLOOKUP(VLOOKUP($A157, 'E4 TB Allocation Details'!$A$18:$L$214, MATCH("Customer ID", 'E4 TB Allocation Details'!$A$18:$L$18, 0),FALSE), 'E2 Allocators'!$B$15:$W$358, MATCH('O5 Details by Class &amp; Accounts'!AN$18, 'E2 Allocators'!$B$15:$W$15, 0),FALSE)*$G157), 0, VLOOKUP(VLOOKUP($A157, 'E4 TB Allocation Details'!$A$18:$L$214, MATCH("Customer ID", 'E4 TB Allocation Details'!$A$18:$L$18, 0),FALSE), 'E2 Allocators'!$B$15:$W$358, MATCH('O5 Details by Class &amp; Accounts'!AN$18, 'E2 Allocators'!$B$15:$W$15, 0),FALSE)*$G157)</f>
        <v>0</v>
      </c>
      <c r="AO157" s="2186">
        <f>IF(ISERROR(VLOOKUP(VLOOKUP($A157, 'E4 TB Allocation Details'!$A$18:$L$214, MATCH("Customer ID", 'E4 TB Allocation Details'!$A$18:$L$18, 0),FALSE), 'E2 Allocators'!$B$15:$W$358, MATCH('O5 Details by Class &amp; Accounts'!AO$18, 'E2 Allocators'!$B$15:$W$15, 0),FALSE)*$G157), 0, VLOOKUP(VLOOKUP($A157, 'E4 TB Allocation Details'!$A$18:$L$214, MATCH("Customer ID", 'E4 TB Allocation Details'!$A$18:$L$18, 0),FALSE), 'E2 Allocators'!$B$15:$W$358, MATCH('O5 Details by Class &amp; Accounts'!AO$18, 'E2 Allocators'!$B$15:$W$15, 0),FALSE)*$G157)</f>
        <v>0</v>
      </c>
      <c r="AP157" s="2186">
        <f>IF(ISERROR(VLOOKUP(VLOOKUP($A157, 'E4 TB Allocation Details'!$A$18:$L$214, MATCH("Customer ID", 'E4 TB Allocation Details'!$A$18:$L$18, 0),FALSE), 'E2 Allocators'!$B$15:$W$358, MATCH('O5 Details by Class &amp; Accounts'!AP$18, 'E2 Allocators'!$B$15:$W$15, 0),FALSE)*$G157), 0, VLOOKUP(VLOOKUP($A157, 'E4 TB Allocation Details'!$A$18:$L$214, MATCH("Customer ID", 'E4 TB Allocation Details'!$A$18:$L$18, 0),FALSE), 'E2 Allocators'!$B$15:$W$358, MATCH('O5 Details by Class &amp; Accounts'!AP$18, 'E2 Allocators'!$B$15:$W$15, 0),FALSE)*$G157)</f>
        <v>0</v>
      </c>
      <c r="AQ157" s="2186">
        <f>IF(ISERROR(VLOOKUP(VLOOKUP($A157, 'E4 TB Allocation Details'!$A$18:$L$214, MATCH("Customer ID", 'E4 TB Allocation Details'!$A$18:$L$18, 0),FALSE), 'E2 Allocators'!$B$15:$W$358, MATCH('O5 Details by Class &amp; Accounts'!AQ$18, 'E2 Allocators'!$B$15:$W$15, 0),FALSE)*$G157), 0, VLOOKUP(VLOOKUP($A157, 'E4 TB Allocation Details'!$A$18:$L$214, MATCH("Customer ID", 'E4 TB Allocation Details'!$A$18:$L$18, 0),FALSE), 'E2 Allocators'!$B$15:$W$358, MATCH('O5 Details by Class &amp; Accounts'!AQ$18, 'E2 Allocators'!$B$15:$W$15, 0),FALSE)*$G157)</f>
        <v>0</v>
      </c>
      <c r="AR157" s="2186">
        <f>IF(ISERROR(VLOOKUP(VLOOKUP($A157, 'E4 TB Allocation Details'!$A$18:$L$214, MATCH("Customer ID", 'E4 TB Allocation Details'!$A$18:$L$18, 0),FALSE), 'E2 Allocators'!$B$15:$W$358, MATCH('O5 Details by Class &amp; Accounts'!AR$18, 'E2 Allocators'!$B$15:$W$15, 0),FALSE)*$G157), 0, VLOOKUP(VLOOKUP($A157, 'E4 TB Allocation Details'!$A$18:$L$214, MATCH("Customer ID", 'E4 TB Allocation Details'!$A$18:$L$18, 0),FALSE), 'E2 Allocators'!$B$15:$W$358, MATCH('O5 Details by Class &amp; Accounts'!AR$18, 'E2 Allocators'!$B$15:$W$15, 0),FALSE)*$G157)</f>
        <v>0</v>
      </c>
      <c r="AS157" s="2186">
        <f>IF(ISERROR(VLOOKUP(VLOOKUP($A157, 'E4 TB Allocation Details'!$A$18:$L$214, MATCH("Customer ID", 'E4 TB Allocation Details'!$A$18:$L$18, 0),FALSE), 'E2 Allocators'!$B$15:$W$358, MATCH('O5 Details by Class &amp; Accounts'!AS$18, 'E2 Allocators'!$B$15:$W$15, 0),FALSE)*$G157), 0, VLOOKUP(VLOOKUP($A157, 'E4 TB Allocation Details'!$A$18:$L$214, MATCH("Customer ID", 'E4 TB Allocation Details'!$A$18:$L$18, 0),FALSE), 'E2 Allocators'!$B$15:$W$358, MATCH('O5 Details by Class &amp; Accounts'!AS$18, 'E2 Allocators'!$B$15:$W$15, 0),FALSE)*$G157)</f>
        <v>0</v>
      </c>
      <c r="AT157" s="2186">
        <f>IF(ISERROR(VLOOKUP(VLOOKUP($A157, 'E4 TB Allocation Details'!$A$18:$L$214, MATCH("Customer ID", 'E4 TB Allocation Details'!$A$18:$L$18, 0),FALSE), 'E2 Allocators'!$B$15:$W$358, MATCH('O5 Details by Class &amp; Accounts'!AT$18, 'E2 Allocators'!$B$15:$W$15, 0),FALSE)*$G157), 0, VLOOKUP(VLOOKUP($A157, 'E4 TB Allocation Details'!$A$18:$L$214, MATCH("Customer ID", 'E4 TB Allocation Details'!$A$18:$L$18, 0),FALSE), 'E2 Allocators'!$B$15:$W$358, MATCH('O5 Details by Class &amp; Accounts'!AT$18, 'E2 Allocators'!$B$15:$W$15, 0),FALSE)*$G157)</f>
        <v>0</v>
      </c>
      <c r="AU157" s="2186">
        <f>IF(ISERROR(VLOOKUP(VLOOKUP($A157, 'E4 TB Allocation Details'!$A$18:$L$214, MATCH("Customer ID", 'E4 TB Allocation Details'!$A$18:$L$18, 0),FALSE), 'E2 Allocators'!$B$15:$W$358, MATCH('O5 Details by Class &amp; Accounts'!AU$18, 'E2 Allocators'!$B$15:$W$15, 0),FALSE)*$G157), 0, VLOOKUP(VLOOKUP($A157, 'E4 TB Allocation Details'!$A$18:$L$214, MATCH("Customer ID", 'E4 TB Allocation Details'!$A$18:$L$18, 0),FALSE), 'E2 Allocators'!$B$15:$W$358, MATCH('O5 Details by Class &amp; Accounts'!AU$18, 'E2 Allocators'!$B$15:$W$15, 0),FALSE)*$G157)</f>
        <v>0</v>
      </c>
      <c r="AV157" s="2186">
        <f>IF(ISERROR(VLOOKUP(VLOOKUP($A157, 'E4 TB Allocation Details'!$A$18:$L$214, MATCH("Customer ID", 'E4 TB Allocation Details'!$A$18:$L$18, 0),FALSE), 'E2 Allocators'!$B$15:$W$358, MATCH('O5 Details by Class &amp; Accounts'!AV$18, 'E2 Allocators'!$B$15:$W$15, 0),FALSE)*$G157), 0, VLOOKUP(VLOOKUP($A157, 'E4 TB Allocation Details'!$A$18:$L$214, MATCH("Customer ID", 'E4 TB Allocation Details'!$A$18:$L$18, 0),FALSE), 'E2 Allocators'!$B$15:$W$358, MATCH('O5 Details by Class &amp; Accounts'!AV$18, 'E2 Allocators'!$B$15:$W$15, 0),FALSE)*$G157)</f>
        <v>0</v>
      </c>
      <c r="AW157" s="2186">
        <f>IF(ISERROR(VLOOKUP(VLOOKUP($A157, 'E4 TB Allocation Details'!$A$18:$L$214, MATCH("Customer ID", 'E4 TB Allocation Details'!$A$18:$L$18, 0),FALSE), 'E2 Allocators'!$B$15:$W$358, MATCH('O5 Details by Class &amp; Accounts'!AW$18, 'E2 Allocators'!$B$15:$W$15, 0),FALSE)*$G157), 0, VLOOKUP(VLOOKUP($A157, 'E4 TB Allocation Details'!$A$18:$L$214, MATCH("Customer ID", 'E4 TB Allocation Details'!$A$18:$L$18, 0),FALSE), 'E2 Allocators'!$B$15:$W$358, MATCH('O5 Details by Class &amp; Accounts'!AW$18, 'E2 Allocators'!$B$15:$W$15, 0),FALSE)*$G157)</f>
        <v>0</v>
      </c>
      <c r="AX157" s="2186">
        <f t="shared" si="40"/>
        <v>51449.079499999985</v>
      </c>
      <c r="AY157" s="2186">
        <f>IF(ISERROR(VLOOKUP(VLOOKUP($A157, 'E4 TB Allocation Details'!$A$18:$L$214, MATCH("Misc ID", 'E4 TB Allocation Details'!$A$18:$L$18, 0),FALSE), 'E2 Allocators'!$B$15:$W$358, MATCH('O5 Details by Class &amp; Accounts'!AY$18, 'E2 Allocators'!$B$15:$W$15, 0),FALSE)*$E157), 0, VLOOKUP(VLOOKUP($A157, 'E4 TB Allocation Details'!$A$18:$L$214, MATCH("Misc ID", 'E4 TB Allocation Details'!$A$18:$L$18, 0),FALSE), 'E2 Allocators'!$B$15:$W$358, MATCH('O5 Details by Class &amp; Accounts'!AY$18, 'E2 Allocators'!$B$15:$W$15, 0),FALSE)*$E157)</f>
        <v>0</v>
      </c>
      <c r="AZ157" s="2186">
        <f>IF(ISERROR(VLOOKUP(VLOOKUP($A157, 'E4 TB Allocation Details'!$A$18:$L$214, MATCH("Misc ID", 'E4 TB Allocation Details'!$A$18:$L$18, 0),FALSE), 'E2 Allocators'!$B$15:$W$358, MATCH('O5 Details by Class &amp; Accounts'!AZ$18, 'E2 Allocators'!$B$15:$W$15, 0),FALSE)*$E157), 0, VLOOKUP(VLOOKUP($A157, 'E4 TB Allocation Details'!$A$18:$L$214, MATCH("Misc ID", 'E4 TB Allocation Details'!$A$18:$L$18, 0),FALSE), 'E2 Allocators'!$B$15:$W$358, MATCH('O5 Details by Class &amp; Accounts'!AZ$18, 'E2 Allocators'!$B$15:$W$15, 0),FALSE)*$E157)</f>
        <v>0</v>
      </c>
      <c r="BA157" s="2186">
        <f>IF(ISERROR(VLOOKUP(VLOOKUP($A157, 'E4 TB Allocation Details'!$A$18:$L$214, MATCH("Misc ID", 'E4 TB Allocation Details'!$A$18:$L$18, 0),FALSE), 'E2 Allocators'!$B$15:$W$358, MATCH('O5 Details by Class &amp; Accounts'!BA$18, 'E2 Allocators'!$B$15:$W$15, 0),FALSE)*$E157), 0, VLOOKUP(VLOOKUP($A157, 'E4 TB Allocation Details'!$A$18:$L$214, MATCH("Misc ID", 'E4 TB Allocation Details'!$A$18:$L$18, 0),FALSE), 'E2 Allocators'!$B$15:$W$358, MATCH('O5 Details by Class &amp; Accounts'!BA$18, 'E2 Allocators'!$B$15:$W$15, 0),FALSE)*$E157)</f>
        <v>0</v>
      </c>
      <c r="BB157" s="2186">
        <f>IF(ISERROR(VLOOKUP(VLOOKUP($A157, 'E4 TB Allocation Details'!$A$18:$L$214, MATCH("Misc ID", 'E4 TB Allocation Details'!$A$18:$L$18, 0),FALSE), 'E2 Allocators'!$B$15:$W$358, MATCH('O5 Details by Class &amp; Accounts'!BB$18, 'E2 Allocators'!$B$15:$W$15, 0),FALSE)*$E157), 0, VLOOKUP(VLOOKUP($A157, 'E4 TB Allocation Details'!$A$18:$L$214, MATCH("Misc ID", 'E4 TB Allocation Details'!$A$18:$L$18, 0),FALSE), 'E2 Allocators'!$B$15:$W$358, MATCH('O5 Details by Class &amp; Accounts'!BB$18, 'E2 Allocators'!$B$15:$W$15, 0),FALSE)*$E157)</f>
        <v>0</v>
      </c>
      <c r="BC157" s="2186">
        <f>IF(ISERROR(VLOOKUP(VLOOKUP($A157, 'E4 TB Allocation Details'!$A$18:$L$214, MATCH("Misc ID", 'E4 TB Allocation Details'!$A$18:$L$18, 0),FALSE), 'E2 Allocators'!$B$15:$W$358, MATCH('O5 Details by Class &amp; Accounts'!BC$18, 'E2 Allocators'!$B$15:$W$15, 0),FALSE)*$E157), 0, VLOOKUP(VLOOKUP($A157, 'E4 TB Allocation Details'!$A$18:$L$214, MATCH("Misc ID", 'E4 TB Allocation Details'!$A$18:$L$18, 0),FALSE), 'E2 Allocators'!$B$15:$W$358, MATCH('O5 Details by Class &amp; Accounts'!BC$18, 'E2 Allocators'!$B$15:$W$15, 0),FALSE)*$E157)</f>
        <v>0</v>
      </c>
      <c r="BD157" s="2186">
        <f>IF(ISERROR(VLOOKUP(VLOOKUP($A157, 'E4 TB Allocation Details'!$A$18:$L$214, MATCH("Misc ID", 'E4 TB Allocation Details'!$A$18:$L$18, 0),FALSE), 'E2 Allocators'!$B$15:$W$358, MATCH('O5 Details by Class &amp; Accounts'!BD$18, 'E2 Allocators'!$B$15:$W$15, 0),FALSE)*$E157), 0, VLOOKUP(VLOOKUP($A157, 'E4 TB Allocation Details'!$A$18:$L$214, MATCH("Misc ID", 'E4 TB Allocation Details'!$A$18:$L$18, 0),FALSE), 'E2 Allocators'!$B$15:$W$358, MATCH('O5 Details by Class &amp; Accounts'!BD$18, 'E2 Allocators'!$B$15:$W$15, 0),FALSE)*$E157)</f>
        <v>0</v>
      </c>
      <c r="BE157" s="2186">
        <f>IF(ISERROR(VLOOKUP(VLOOKUP($A157, 'E4 TB Allocation Details'!$A$18:$L$214, MATCH("Misc ID", 'E4 TB Allocation Details'!$A$18:$L$18, 0),FALSE), 'E2 Allocators'!$B$15:$W$358, MATCH('O5 Details by Class &amp; Accounts'!BE$18, 'E2 Allocators'!$B$15:$W$15, 0),FALSE)*$E157), 0, VLOOKUP(VLOOKUP($A157, 'E4 TB Allocation Details'!$A$18:$L$214, MATCH("Misc ID", 'E4 TB Allocation Details'!$A$18:$L$18, 0),FALSE), 'E2 Allocators'!$B$15:$W$358, MATCH('O5 Details by Class &amp; Accounts'!BE$18, 'E2 Allocators'!$B$15:$W$15, 0),FALSE)*$E157)</f>
        <v>0</v>
      </c>
      <c r="BF157" s="2186">
        <f>IF(ISERROR(VLOOKUP(VLOOKUP($A157, 'E4 TB Allocation Details'!$A$18:$L$214, MATCH("Misc ID", 'E4 TB Allocation Details'!$A$18:$L$18, 0),FALSE), 'E2 Allocators'!$B$15:$W$358, MATCH('O5 Details by Class &amp; Accounts'!BF$18, 'E2 Allocators'!$B$15:$W$15, 0),FALSE)*$E157), 0, VLOOKUP(VLOOKUP($A157, 'E4 TB Allocation Details'!$A$18:$L$214, MATCH("Misc ID", 'E4 TB Allocation Details'!$A$18:$L$18, 0),FALSE), 'E2 Allocators'!$B$15:$W$358, MATCH('O5 Details by Class &amp; Accounts'!BF$18, 'E2 Allocators'!$B$15:$W$15, 0),FALSE)*$E157)</f>
        <v>0</v>
      </c>
      <c r="BG157" s="2186">
        <f>IF(ISERROR(VLOOKUP(VLOOKUP($A157, 'E4 TB Allocation Details'!$A$18:$L$214, MATCH("Misc ID", 'E4 TB Allocation Details'!$A$18:$L$18, 0),FALSE), 'E2 Allocators'!$B$15:$W$358, MATCH('O5 Details by Class &amp; Accounts'!BG$18, 'E2 Allocators'!$B$15:$W$15, 0),FALSE)*$E157), 0, VLOOKUP(VLOOKUP($A157, 'E4 TB Allocation Details'!$A$18:$L$214, MATCH("Misc ID", 'E4 TB Allocation Details'!$A$18:$L$18, 0),FALSE), 'E2 Allocators'!$B$15:$W$358, MATCH('O5 Details by Class &amp; Accounts'!BG$18, 'E2 Allocators'!$B$15:$W$15, 0),FALSE)*$E157)</f>
        <v>0</v>
      </c>
      <c r="BH157" s="2186">
        <f>IF(ISERROR(VLOOKUP(VLOOKUP($A157, 'E4 TB Allocation Details'!$A$18:$L$214, MATCH("Misc ID", 'E4 TB Allocation Details'!$A$18:$L$18, 0),FALSE), 'E2 Allocators'!$B$15:$W$358, MATCH('O5 Details by Class &amp; Accounts'!BH$18, 'E2 Allocators'!$B$15:$W$15, 0),FALSE)*$E157), 0, VLOOKUP(VLOOKUP($A157, 'E4 TB Allocation Details'!$A$18:$L$214, MATCH("Misc ID", 'E4 TB Allocation Details'!$A$18:$L$18, 0),FALSE), 'E2 Allocators'!$B$15:$W$358, MATCH('O5 Details by Class &amp; Accounts'!BH$18, 'E2 Allocators'!$B$15:$W$15, 0),FALSE)*$E157)</f>
        <v>0</v>
      </c>
      <c r="BI157" s="2186">
        <f>IF(ISERROR(VLOOKUP(VLOOKUP($A157, 'E4 TB Allocation Details'!$A$18:$L$214, MATCH("Misc ID", 'E4 TB Allocation Details'!$A$18:$L$18, 0),FALSE), 'E2 Allocators'!$B$15:$W$358, MATCH('O5 Details by Class &amp; Accounts'!BI$18, 'E2 Allocators'!$B$15:$W$15, 0),FALSE)*$E157), 0, VLOOKUP(VLOOKUP($A157, 'E4 TB Allocation Details'!$A$18:$L$214, MATCH("Misc ID", 'E4 TB Allocation Details'!$A$18:$L$18, 0),FALSE), 'E2 Allocators'!$B$15:$W$358, MATCH('O5 Details by Class &amp; Accounts'!BI$18, 'E2 Allocators'!$B$15:$W$15, 0),FALSE)*$E157)</f>
        <v>0</v>
      </c>
      <c r="BJ157" s="2186">
        <f>IF(ISERROR(VLOOKUP(VLOOKUP($A157, 'E4 TB Allocation Details'!$A$18:$L$214, MATCH("Misc ID", 'E4 TB Allocation Details'!$A$18:$L$18, 0),FALSE), 'E2 Allocators'!$B$15:$W$358, MATCH('O5 Details by Class &amp; Accounts'!BJ$18, 'E2 Allocators'!$B$15:$W$15, 0),FALSE)*$E157), 0, VLOOKUP(VLOOKUP($A157, 'E4 TB Allocation Details'!$A$18:$L$214, MATCH("Misc ID", 'E4 TB Allocation Details'!$A$18:$L$18, 0),FALSE), 'E2 Allocators'!$B$15:$W$358, MATCH('O5 Details by Class &amp; Accounts'!BJ$18, 'E2 Allocators'!$B$15:$W$15, 0),FALSE)*$E157)</f>
        <v>0</v>
      </c>
      <c r="BK157" s="2186">
        <f>IF(ISERROR(VLOOKUP(VLOOKUP($A157, 'E4 TB Allocation Details'!$A$18:$L$214, MATCH("Misc ID", 'E4 TB Allocation Details'!$A$18:$L$18, 0),FALSE), 'E2 Allocators'!$B$15:$W$358, MATCH('O5 Details by Class &amp; Accounts'!BK$18, 'E2 Allocators'!$B$15:$W$15, 0),FALSE)*$E157), 0, VLOOKUP(VLOOKUP($A157, 'E4 TB Allocation Details'!$A$18:$L$214, MATCH("Misc ID", 'E4 TB Allocation Details'!$A$18:$L$18, 0),FALSE), 'E2 Allocators'!$B$15:$W$358, MATCH('O5 Details by Class &amp; Accounts'!BK$18, 'E2 Allocators'!$B$15:$W$15, 0),FALSE)*$E157)</f>
        <v>0</v>
      </c>
      <c r="BL157" s="2186">
        <f>IF(ISERROR(VLOOKUP(VLOOKUP($A157, 'E4 TB Allocation Details'!$A$18:$L$214, MATCH("Misc ID", 'E4 TB Allocation Details'!$A$18:$L$18, 0),FALSE), 'E2 Allocators'!$B$15:$W$358, MATCH('O5 Details by Class &amp; Accounts'!BL$18, 'E2 Allocators'!$B$15:$W$15, 0),FALSE)*$E157), 0, VLOOKUP(VLOOKUP($A157, 'E4 TB Allocation Details'!$A$18:$L$214, MATCH("Misc ID", 'E4 TB Allocation Details'!$A$18:$L$18, 0),FALSE), 'E2 Allocators'!$B$15:$W$358, MATCH('O5 Details by Class &amp; Accounts'!BL$18, 'E2 Allocators'!$B$15:$W$15, 0),FALSE)*$E157)</f>
        <v>0</v>
      </c>
      <c r="BM157" s="2186">
        <f>IF(ISERROR(VLOOKUP(VLOOKUP($A157, 'E4 TB Allocation Details'!$A$18:$L$214, MATCH("Misc ID", 'E4 TB Allocation Details'!$A$18:$L$18, 0),FALSE), 'E2 Allocators'!$B$15:$W$358, MATCH('O5 Details by Class &amp; Accounts'!BM$18, 'E2 Allocators'!$B$15:$W$15, 0),FALSE)*$E157), 0, VLOOKUP(VLOOKUP($A157, 'E4 TB Allocation Details'!$A$18:$L$214, MATCH("Misc ID", 'E4 TB Allocation Details'!$A$18:$L$18, 0),FALSE), 'E2 Allocators'!$B$15:$W$358, MATCH('O5 Details by Class &amp; Accounts'!BM$18, 'E2 Allocators'!$B$15:$W$15, 0),FALSE)*$E157)</f>
        <v>0</v>
      </c>
      <c r="BN157" s="2186">
        <f>IF(ISERROR(VLOOKUP(VLOOKUP($A157, 'E4 TB Allocation Details'!$A$18:$L$214, MATCH("Misc ID", 'E4 TB Allocation Details'!$A$18:$L$18, 0),FALSE), 'E2 Allocators'!$B$15:$W$358, MATCH('O5 Details by Class &amp; Accounts'!BN$18, 'E2 Allocators'!$B$15:$W$15, 0),FALSE)*$E157), 0, VLOOKUP(VLOOKUP($A157, 'E4 TB Allocation Details'!$A$18:$L$214, MATCH("Misc ID", 'E4 TB Allocation Details'!$A$18:$L$18, 0),FALSE), 'E2 Allocators'!$B$15:$W$358, MATCH('O5 Details by Class &amp; Accounts'!BN$18, 'E2 Allocators'!$B$15:$W$15, 0),FALSE)*$E157)</f>
        <v>0</v>
      </c>
      <c r="BO157" s="2186">
        <f>IF(ISERROR(VLOOKUP(VLOOKUP($A157, 'E4 TB Allocation Details'!$A$18:$L$214, MATCH("Misc ID", 'E4 TB Allocation Details'!$A$18:$L$18, 0),FALSE), 'E2 Allocators'!$B$15:$W$358, MATCH('O5 Details by Class &amp; Accounts'!BO$18, 'E2 Allocators'!$B$15:$W$15, 0),FALSE)*$E157), 0, VLOOKUP(VLOOKUP($A157, 'E4 TB Allocation Details'!$A$18:$L$214, MATCH("Misc ID", 'E4 TB Allocation Details'!$A$18:$L$18, 0),FALSE), 'E2 Allocators'!$B$15:$W$358, MATCH('O5 Details by Class &amp; Accounts'!BO$18, 'E2 Allocators'!$B$15:$W$15, 0),FALSE)*$E157)</f>
        <v>0</v>
      </c>
      <c r="BP157" s="2186">
        <f>IF(ISERROR(VLOOKUP(VLOOKUP($A157, 'E4 TB Allocation Details'!$A$18:$L$214, MATCH("Misc ID", 'E4 TB Allocation Details'!$A$18:$L$18, 0),FALSE), 'E2 Allocators'!$B$15:$W$358, MATCH('O5 Details by Class &amp; Accounts'!BP$18, 'E2 Allocators'!$B$15:$W$15, 0),FALSE)*$E157), 0, VLOOKUP(VLOOKUP($A157, 'E4 TB Allocation Details'!$A$18:$L$214, MATCH("Misc ID", 'E4 TB Allocation Details'!$A$18:$L$18, 0),FALSE), 'E2 Allocators'!$B$15:$W$358, MATCH('O5 Details by Class &amp; Accounts'!BP$18, 'E2 Allocators'!$B$15:$W$15, 0),FALSE)*$E157)</f>
        <v>0</v>
      </c>
      <c r="BQ157" s="2186">
        <f>IF(ISERROR(VLOOKUP(VLOOKUP($A157, 'E4 TB Allocation Details'!$A$18:$L$214, MATCH("Misc ID", 'E4 TB Allocation Details'!$A$18:$L$18, 0),FALSE), 'E2 Allocators'!$B$15:$W$358, MATCH('O5 Details by Class &amp; Accounts'!BQ$18, 'E2 Allocators'!$B$15:$W$15, 0),FALSE)*$E157), 0, VLOOKUP(VLOOKUP($A157, 'E4 TB Allocation Details'!$A$18:$L$214, MATCH("Misc ID", 'E4 TB Allocation Details'!$A$18:$L$18, 0),FALSE), 'E2 Allocators'!$B$15:$W$358, MATCH('O5 Details by Class &amp; Accounts'!BQ$18, 'E2 Allocators'!$B$15:$W$15, 0),FALSE)*$E157)</f>
        <v>0</v>
      </c>
      <c r="BR157" s="2186">
        <f>IF(ISERROR(VLOOKUP(VLOOKUP($A157, 'E4 TB Allocation Details'!$A$18:$L$214, MATCH("Misc ID", 'E4 TB Allocation Details'!$A$18:$L$18, 0),FALSE), 'E2 Allocators'!$B$15:$W$358, MATCH('O5 Details by Class &amp; Accounts'!BR$18, 'E2 Allocators'!$B$15:$W$15, 0),FALSE)*$E157), 0, VLOOKUP(VLOOKUP($A157, 'E4 TB Allocation Details'!$A$18:$L$214, MATCH("Misc ID", 'E4 TB Allocation Details'!$A$18:$L$18, 0),FALSE), 'E2 Allocators'!$B$15:$W$358, MATCH('O5 Details by Class &amp; Accounts'!BR$18, 'E2 Allocators'!$B$15:$W$15, 0),FALSE)*$E157)</f>
        <v>0</v>
      </c>
      <c r="BS157" s="2186">
        <f t="shared" si="41"/>
        <v>0</v>
      </c>
      <c r="BT157" s="2186">
        <f>IF(ISERROR(VLOOKUP(VLOOKUP($A157, 'E4 TB Allocation Details'!$A$18:$L$214, MATCH("A &amp; G ID", 'E4 TB Allocation Details'!$A$18:$L$18, 0),FALSE), 'E2 Allocators'!$B$15:$W$358, MATCH('O5 Details by Class &amp; Accounts'!BT$18, 'E2 Allocators'!$B$15:$W$15, 0),FALSE)*$E157), 0, VLOOKUP(VLOOKUP($A157, 'E4 TB Allocation Details'!$A$18:$L$214, MATCH("A &amp; G ID", 'E4 TB Allocation Details'!$A$18:$L$18, 0),FALSE), 'E2 Allocators'!$B$15:$W$358, MATCH('O5 Details by Class &amp; Accounts'!BT$18, 'E2 Allocators'!$B$15:$W$15, 0),FALSE)*$E157)</f>
        <v>0</v>
      </c>
      <c r="BU157" s="2186">
        <f>IF(ISERROR(VLOOKUP(VLOOKUP($A157, 'E4 TB Allocation Details'!$A$18:$L$214, MATCH("A &amp; G ID", 'E4 TB Allocation Details'!$A$18:$L$18, 0),FALSE), 'E2 Allocators'!$B$15:$W$358, MATCH('O5 Details by Class &amp; Accounts'!BU$18, 'E2 Allocators'!$B$15:$W$15, 0),FALSE)*$E157), 0, VLOOKUP(VLOOKUP($A157, 'E4 TB Allocation Details'!$A$18:$L$214, MATCH("A &amp; G ID", 'E4 TB Allocation Details'!$A$18:$L$18, 0),FALSE), 'E2 Allocators'!$B$15:$W$358, MATCH('O5 Details by Class &amp; Accounts'!BU$18, 'E2 Allocators'!$B$15:$W$15, 0),FALSE)*$E157)</f>
        <v>0</v>
      </c>
      <c r="BV157" s="2186">
        <f>IF(ISERROR(VLOOKUP(VLOOKUP($A157, 'E4 TB Allocation Details'!$A$18:$L$214, MATCH("A &amp; G ID", 'E4 TB Allocation Details'!$A$18:$L$18, 0),FALSE), 'E2 Allocators'!$B$15:$W$358, MATCH('O5 Details by Class &amp; Accounts'!BV$18, 'E2 Allocators'!$B$15:$W$15, 0),FALSE)*$E157), 0, VLOOKUP(VLOOKUP($A157, 'E4 TB Allocation Details'!$A$18:$L$214, MATCH("A &amp; G ID", 'E4 TB Allocation Details'!$A$18:$L$18, 0),FALSE), 'E2 Allocators'!$B$15:$W$358, MATCH('O5 Details by Class &amp; Accounts'!BV$18, 'E2 Allocators'!$B$15:$W$15, 0),FALSE)*$E157)</f>
        <v>0</v>
      </c>
      <c r="BW157" s="2186">
        <f>IF(ISERROR(VLOOKUP(VLOOKUP($A157, 'E4 TB Allocation Details'!$A$18:$L$214, MATCH("A &amp; G ID", 'E4 TB Allocation Details'!$A$18:$L$18, 0),FALSE), 'E2 Allocators'!$B$15:$W$358, MATCH('O5 Details by Class &amp; Accounts'!BW$18, 'E2 Allocators'!$B$15:$W$15, 0),FALSE)*$E157), 0, VLOOKUP(VLOOKUP($A157, 'E4 TB Allocation Details'!$A$18:$L$214, MATCH("A &amp; G ID", 'E4 TB Allocation Details'!$A$18:$L$18, 0),FALSE), 'E2 Allocators'!$B$15:$W$358, MATCH('O5 Details by Class &amp; Accounts'!BW$18, 'E2 Allocators'!$B$15:$W$15, 0),FALSE)*$E157)</f>
        <v>0</v>
      </c>
      <c r="BX157" s="2186">
        <f>IF(ISERROR(VLOOKUP(VLOOKUP($A157, 'E4 TB Allocation Details'!$A$18:$L$214, MATCH("A &amp; G ID", 'E4 TB Allocation Details'!$A$18:$L$18, 0),FALSE), 'E2 Allocators'!$B$15:$W$358, MATCH('O5 Details by Class &amp; Accounts'!BX$18, 'E2 Allocators'!$B$15:$W$15, 0),FALSE)*$E157), 0, VLOOKUP(VLOOKUP($A157, 'E4 TB Allocation Details'!$A$18:$L$214, MATCH("A &amp; G ID", 'E4 TB Allocation Details'!$A$18:$L$18, 0),FALSE), 'E2 Allocators'!$B$15:$W$358, MATCH('O5 Details by Class &amp; Accounts'!BX$18, 'E2 Allocators'!$B$15:$W$15, 0),FALSE)*$E157)</f>
        <v>0</v>
      </c>
      <c r="BY157" s="2186">
        <f>IF(ISERROR(VLOOKUP(VLOOKUP($A157, 'E4 TB Allocation Details'!$A$18:$L$214, MATCH("A &amp; G ID", 'E4 TB Allocation Details'!$A$18:$L$18, 0),FALSE), 'E2 Allocators'!$B$15:$W$358, MATCH('O5 Details by Class &amp; Accounts'!BY$18, 'E2 Allocators'!$B$15:$W$15, 0),FALSE)*$E157), 0, VLOOKUP(VLOOKUP($A157, 'E4 TB Allocation Details'!$A$18:$L$214, MATCH("A &amp; G ID", 'E4 TB Allocation Details'!$A$18:$L$18, 0),FALSE), 'E2 Allocators'!$B$15:$W$358, MATCH('O5 Details by Class &amp; Accounts'!BY$18, 'E2 Allocators'!$B$15:$W$15, 0),FALSE)*$E157)</f>
        <v>0</v>
      </c>
      <c r="BZ157" s="2186">
        <f>IF(ISERROR(VLOOKUP(VLOOKUP($A157, 'E4 TB Allocation Details'!$A$18:$L$214, MATCH("A &amp; G ID", 'E4 TB Allocation Details'!$A$18:$L$18, 0),FALSE), 'E2 Allocators'!$B$15:$W$358, MATCH('O5 Details by Class &amp; Accounts'!BZ$18, 'E2 Allocators'!$B$15:$W$15, 0),FALSE)*$E157), 0, VLOOKUP(VLOOKUP($A157, 'E4 TB Allocation Details'!$A$18:$L$214, MATCH("A &amp; G ID", 'E4 TB Allocation Details'!$A$18:$L$18, 0),FALSE), 'E2 Allocators'!$B$15:$W$358, MATCH('O5 Details by Class &amp; Accounts'!BZ$18, 'E2 Allocators'!$B$15:$W$15, 0),FALSE)*$E157)</f>
        <v>0</v>
      </c>
      <c r="CA157" s="2186">
        <f>IF(ISERROR(VLOOKUP(VLOOKUP($A157, 'E4 TB Allocation Details'!$A$18:$L$214, MATCH("A &amp; G ID", 'E4 TB Allocation Details'!$A$18:$L$18, 0),FALSE), 'E2 Allocators'!$B$15:$W$358, MATCH('O5 Details by Class &amp; Accounts'!CA$18, 'E2 Allocators'!$B$15:$W$15, 0),FALSE)*$E157), 0, VLOOKUP(VLOOKUP($A157, 'E4 TB Allocation Details'!$A$18:$L$214, MATCH("A &amp; G ID", 'E4 TB Allocation Details'!$A$18:$L$18, 0),FALSE), 'E2 Allocators'!$B$15:$W$358, MATCH('O5 Details by Class &amp; Accounts'!CA$18, 'E2 Allocators'!$B$15:$W$15, 0),FALSE)*$E157)</f>
        <v>0</v>
      </c>
      <c r="CB157" s="2186">
        <f>IF(ISERROR(VLOOKUP(VLOOKUP($A157, 'E4 TB Allocation Details'!$A$18:$L$214, MATCH("A &amp; G ID", 'E4 TB Allocation Details'!$A$18:$L$18, 0),FALSE), 'E2 Allocators'!$B$15:$W$358, MATCH('O5 Details by Class &amp; Accounts'!CB$18, 'E2 Allocators'!$B$15:$W$15, 0),FALSE)*$E157), 0, VLOOKUP(VLOOKUP($A157, 'E4 TB Allocation Details'!$A$18:$L$214, MATCH("A &amp; G ID", 'E4 TB Allocation Details'!$A$18:$L$18, 0),FALSE), 'E2 Allocators'!$B$15:$W$358, MATCH('O5 Details by Class &amp; Accounts'!CB$18, 'E2 Allocators'!$B$15:$W$15, 0),FALSE)*$E157)</f>
        <v>0</v>
      </c>
      <c r="CC157" s="2186">
        <f>IF(ISERROR(VLOOKUP(VLOOKUP($A157, 'E4 TB Allocation Details'!$A$18:$L$214, MATCH("A &amp; G ID", 'E4 TB Allocation Details'!$A$18:$L$18, 0),FALSE), 'E2 Allocators'!$B$15:$W$358, MATCH('O5 Details by Class &amp; Accounts'!CC$18, 'E2 Allocators'!$B$15:$W$15, 0),FALSE)*$E157), 0, VLOOKUP(VLOOKUP($A157, 'E4 TB Allocation Details'!$A$18:$L$214, MATCH("A &amp; G ID", 'E4 TB Allocation Details'!$A$18:$L$18, 0),FALSE), 'E2 Allocators'!$B$15:$W$358, MATCH('O5 Details by Class &amp; Accounts'!CC$18, 'E2 Allocators'!$B$15:$W$15, 0),FALSE)*$E157)</f>
        <v>0</v>
      </c>
      <c r="CD157" s="2186">
        <f>IF(ISERROR(VLOOKUP(VLOOKUP($A157, 'E4 TB Allocation Details'!$A$18:$L$214, MATCH("A &amp; G ID", 'E4 TB Allocation Details'!$A$18:$L$18, 0),FALSE), 'E2 Allocators'!$B$15:$W$358, MATCH('O5 Details by Class &amp; Accounts'!CD$18, 'E2 Allocators'!$B$15:$W$15, 0),FALSE)*$E157), 0, VLOOKUP(VLOOKUP($A157, 'E4 TB Allocation Details'!$A$18:$L$214, MATCH("A &amp; G ID", 'E4 TB Allocation Details'!$A$18:$L$18, 0),FALSE), 'E2 Allocators'!$B$15:$W$358, MATCH('O5 Details by Class &amp; Accounts'!CD$18, 'E2 Allocators'!$B$15:$W$15, 0),FALSE)*$E157)</f>
        <v>0</v>
      </c>
      <c r="CE157" s="2186">
        <f>IF(ISERROR(VLOOKUP(VLOOKUP($A157, 'E4 TB Allocation Details'!$A$18:$L$214, MATCH("A &amp; G ID", 'E4 TB Allocation Details'!$A$18:$L$18, 0),FALSE), 'E2 Allocators'!$B$15:$W$358, MATCH('O5 Details by Class &amp; Accounts'!CE$18, 'E2 Allocators'!$B$15:$W$15, 0),FALSE)*$E157), 0, VLOOKUP(VLOOKUP($A157, 'E4 TB Allocation Details'!$A$18:$L$214, MATCH("A &amp; G ID", 'E4 TB Allocation Details'!$A$18:$L$18, 0),FALSE), 'E2 Allocators'!$B$15:$W$358, MATCH('O5 Details by Class &amp; Accounts'!CE$18, 'E2 Allocators'!$B$15:$W$15, 0),FALSE)*$E157)</f>
        <v>0</v>
      </c>
      <c r="CF157" s="2186">
        <f>IF(ISERROR(VLOOKUP(VLOOKUP($A157, 'E4 TB Allocation Details'!$A$18:$L$214, MATCH("A &amp; G ID", 'E4 TB Allocation Details'!$A$18:$L$18, 0),FALSE), 'E2 Allocators'!$B$15:$W$358, MATCH('O5 Details by Class &amp; Accounts'!CF$18, 'E2 Allocators'!$B$15:$W$15, 0),FALSE)*$E157), 0, VLOOKUP(VLOOKUP($A157, 'E4 TB Allocation Details'!$A$18:$L$214, MATCH("A &amp; G ID", 'E4 TB Allocation Details'!$A$18:$L$18, 0),FALSE), 'E2 Allocators'!$B$15:$W$358, MATCH('O5 Details by Class &amp; Accounts'!CF$18, 'E2 Allocators'!$B$15:$W$15, 0),FALSE)*$E157)</f>
        <v>0</v>
      </c>
      <c r="CG157" s="2186">
        <f>IF(ISERROR(VLOOKUP(VLOOKUP($A157, 'E4 TB Allocation Details'!$A$18:$L$214, MATCH("A &amp; G ID", 'E4 TB Allocation Details'!$A$18:$L$18, 0),FALSE), 'E2 Allocators'!$B$15:$W$358, MATCH('O5 Details by Class &amp; Accounts'!CG$18, 'E2 Allocators'!$B$15:$W$15, 0),FALSE)*$E157), 0, VLOOKUP(VLOOKUP($A157, 'E4 TB Allocation Details'!$A$18:$L$214, MATCH("A &amp; G ID", 'E4 TB Allocation Details'!$A$18:$L$18, 0),FALSE), 'E2 Allocators'!$B$15:$W$358, MATCH('O5 Details by Class &amp; Accounts'!CG$18, 'E2 Allocators'!$B$15:$W$15, 0),FALSE)*$E157)</f>
        <v>0</v>
      </c>
      <c r="CH157" s="2186">
        <f>IF(ISERROR(VLOOKUP(VLOOKUP($A157, 'E4 TB Allocation Details'!$A$18:$L$214, MATCH("A &amp; G ID", 'E4 TB Allocation Details'!$A$18:$L$18, 0),FALSE), 'E2 Allocators'!$B$15:$W$358, MATCH('O5 Details by Class &amp; Accounts'!CH$18, 'E2 Allocators'!$B$15:$W$15, 0),FALSE)*$E157), 0, VLOOKUP(VLOOKUP($A157, 'E4 TB Allocation Details'!$A$18:$L$214, MATCH("A &amp; G ID", 'E4 TB Allocation Details'!$A$18:$L$18, 0),FALSE), 'E2 Allocators'!$B$15:$W$358, MATCH('O5 Details by Class &amp; Accounts'!CH$18, 'E2 Allocators'!$B$15:$W$15, 0),FALSE)*$E157)</f>
        <v>0</v>
      </c>
      <c r="CI157" s="2186">
        <f>IF(ISERROR(VLOOKUP(VLOOKUP($A157, 'E4 TB Allocation Details'!$A$18:$L$214, MATCH("A &amp; G ID", 'E4 TB Allocation Details'!$A$18:$L$18, 0),FALSE), 'E2 Allocators'!$B$15:$W$358, MATCH('O5 Details by Class &amp; Accounts'!CI$18, 'E2 Allocators'!$B$15:$W$15, 0),FALSE)*$E157), 0, VLOOKUP(VLOOKUP($A157, 'E4 TB Allocation Details'!$A$18:$L$214, MATCH("A &amp; G ID", 'E4 TB Allocation Details'!$A$18:$L$18, 0),FALSE), 'E2 Allocators'!$B$15:$W$358, MATCH('O5 Details by Class &amp; Accounts'!CI$18, 'E2 Allocators'!$B$15:$W$15, 0),FALSE)*$E157)</f>
        <v>0</v>
      </c>
      <c r="CJ157" s="2186">
        <f>IF(ISERROR(VLOOKUP(VLOOKUP($A157, 'E4 TB Allocation Details'!$A$18:$L$214, MATCH("A &amp; G ID", 'E4 TB Allocation Details'!$A$18:$L$18, 0),FALSE), 'E2 Allocators'!$B$15:$W$358, MATCH('O5 Details by Class &amp; Accounts'!CJ$18, 'E2 Allocators'!$B$15:$W$15, 0),FALSE)*$E157), 0, VLOOKUP(VLOOKUP($A157, 'E4 TB Allocation Details'!$A$18:$L$214, MATCH("A &amp; G ID", 'E4 TB Allocation Details'!$A$18:$L$18, 0),FALSE), 'E2 Allocators'!$B$15:$W$358, MATCH('O5 Details by Class &amp; Accounts'!CJ$18, 'E2 Allocators'!$B$15:$W$15, 0),FALSE)*$E157)</f>
        <v>0</v>
      </c>
      <c r="CK157" s="2186">
        <f>IF(ISERROR(VLOOKUP(VLOOKUP($A157, 'E4 TB Allocation Details'!$A$18:$L$214, MATCH("A &amp; G ID", 'E4 TB Allocation Details'!$A$18:$L$18, 0),FALSE), 'E2 Allocators'!$B$15:$W$358, MATCH('O5 Details by Class &amp; Accounts'!CK$18, 'E2 Allocators'!$B$15:$W$15, 0),FALSE)*$E157), 0, VLOOKUP(VLOOKUP($A157, 'E4 TB Allocation Details'!$A$18:$L$214, MATCH("A &amp; G ID", 'E4 TB Allocation Details'!$A$18:$L$18, 0),FALSE), 'E2 Allocators'!$B$15:$W$358, MATCH('O5 Details by Class &amp; Accounts'!CK$18, 'E2 Allocators'!$B$15:$W$15, 0),FALSE)*$E157)</f>
        <v>0</v>
      </c>
      <c r="CL157" s="2186">
        <f>IF(ISERROR(VLOOKUP(VLOOKUP($A157, 'E4 TB Allocation Details'!$A$18:$L$214, MATCH("A &amp; G ID", 'E4 TB Allocation Details'!$A$18:$L$18, 0),FALSE), 'E2 Allocators'!$B$15:$W$358, MATCH('O5 Details by Class &amp; Accounts'!CL$18, 'E2 Allocators'!$B$15:$W$15, 0),FALSE)*$E157), 0, VLOOKUP(VLOOKUP($A157, 'E4 TB Allocation Details'!$A$18:$L$214, MATCH("A &amp; G ID", 'E4 TB Allocation Details'!$A$18:$L$18, 0),FALSE), 'E2 Allocators'!$B$15:$W$358, MATCH('O5 Details by Class &amp; Accounts'!CL$18, 'E2 Allocators'!$B$15:$W$15, 0),FALSE)*$E157)</f>
        <v>0</v>
      </c>
      <c r="CM157" s="2186">
        <f>IF(ISERROR(VLOOKUP(VLOOKUP($A157, 'E4 TB Allocation Details'!$A$18:$L$214, MATCH("A &amp; G ID", 'E4 TB Allocation Details'!$A$18:$L$18, 0),FALSE), 'E2 Allocators'!$B$15:$W$358, MATCH('O5 Details by Class &amp; Accounts'!CM$18, 'E2 Allocators'!$B$15:$W$15, 0),FALSE)*$E157), 0, VLOOKUP(VLOOKUP($A157, 'E4 TB Allocation Details'!$A$18:$L$214, MATCH("A &amp; G ID", 'E4 TB Allocation Details'!$A$18:$L$18, 0),FALSE), 'E2 Allocators'!$B$15:$W$358, MATCH('O5 Details by Class &amp; Accounts'!CM$18, 'E2 Allocators'!$B$15:$W$15, 0),FALSE)*$E157)</f>
        <v>0</v>
      </c>
      <c r="CN157" s="2186">
        <f t="shared" si="42"/>
        <v>0</v>
      </c>
      <c r="CO157" s="2187">
        <f t="shared" si="43"/>
        <v>7.2759576141834259E-12</v>
      </c>
      <c r="CQ157" s="1625">
        <v>1830</v>
      </c>
    </row>
    <row r="158" spans="1:95" s="54" customFormat="1" ht="25.5" x14ac:dyDescent="0.2">
      <c r="A158" s="991">
        <v>5125</v>
      </c>
      <c r="B158" s="990" t="s">
        <v>1373</v>
      </c>
      <c r="C158" s="2184">
        <f>IF(ISERROR(VLOOKUP($A158,'I3 TB Data'!$A$19:$H$483,MATCH('O5 Details by Class &amp; Accounts'!$C$18, 'I3 TB Data'!$A$19:$H$19,0),0)), 0, VLOOKUP($A158,'I3 TB Data'!$A$19:$H$483,MATCH('O5 Details by Class &amp; Accounts'!$C$18,'I3 TB Data'!$A$19:$H$19,0),0))</f>
        <v>284862.49</v>
      </c>
      <c r="D158" s="2185"/>
      <c r="E158" s="2184">
        <f t="shared" si="44"/>
        <v>284862.49</v>
      </c>
      <c r="F158" s="2186">
        <f>IF(ISERROR(VLOOKUP($A158, 'E1 Categorization'!A33:E124, MATCH("Customer Component", 'E1 Categorization'!$A$33:$E$33,0), 0)), 0, IF(VLOOKUP($A158, 'E1 Categorization'!A33:E124, MATCH("Customer Component", 'E1 Categorization'!$A$33:$E$33,0), 0)=0, 'O5 Details by Class &amp; Accounts'!$E158, IF(AND(VLOOKUP($A158, 'E1 Categorization'!A33:E124, MATCH("Customer Component", 'E1 Categorization'!$A$33:$E$33,0), 0) &gt;0, VLOOKUP($A158, 'E1 Categorization'!A33:E124, MATCH("Customer Component", 'E1 Categorization'!$A$33:$E$33,0), 0)&lt;1), 'O5 Details by Class &amp; Accounts'!$E158*(1-VLOOKUP($A158, 'E1 Categorization'!A33:E124, MATCH("Customer Component", 'E1 Categorization'!$A$33:$E$33,0), 0)), 0)))</f>
        <v>185160.61850000001</v>
      </c>
      <c r="G158" s="2186">
        <f>IF(ISERROR(VLOOKUP($A158, 'E1 Categorization'!A33:E124, MATCH("Customer Component", 'E1 Categorization'!$A$33:$E$33,0), 0)),0, IF(VLOOKUP($A158, 'E1 Categorization'!A33:E124, MATCH("Customer Component", 'E1 Categorization'!$A$33:$E$33,0), 0)=0, 0, IF(AND(VLOOKUP($A158, 'E1 Categorization'!A33:E124, MATCH("Customer Component", 'E1 Categorization'!$A$33:$E$33,0), 0) &gt;0, VLOOKUP($A158, 'E1 Categorization'!A33:E124, MATCH("Customer Component", 'E1 Categorization'!$A$33:$E$33,0), 0)&lt;1), 'O5 Details by Class &amp; Accounts'!$E158*(VLOOKUP($A158, 'E1 Categorization'!A33:E124, MATCH("Customer Component", 'E1 Categorization'!$A$33:$E$33,0), 0)), 'O5 Details by Class &amp; Accounts'!$E158)))</f>
        <v>99701.871499999994</v>
      </c>
      <c r="H158" s="2186">
        <f t="shared" si="38"/>
        <v>284862.49</v>
      </c>
      <c r="I158" s="2186">
        <f>IF(ISERROR(VLOOKUP(VLOOKUP($A158, 'E4 TB Allocation Details'!$A$18:$L$214, MATCH("Demand ID", 'E4 TB Allocation Details'!$A$18:$L$18, 0),FALSE), 'E2 Allocators'!$B$15:$W$358, MATCH('O5 Details by Class &amp; Accounts'!I$18, 'E2 Allocators'!$B$15:$W$15, 0),FALSE)*$F158), 0, VLOOKUP(VLOOKUP($A158, 'E4 TB Allocation Details'!$A$18:$L$214, MATCH("Demand ID", 'E4 TB Allocation Details'!$A$18:$L$18, 0),FALSE), 'E2 Allocators'!$B$15:$W$358, MATCH('O5 Details by Class &amp; Accounts'!I$18, 'E2 Allocators'!$B$15:$W$15, 0),FALSE)*$F158)</f>
        <v>82579.778498427098</v>
      </c>
      <c r="J158" s="2186">
        <f>IF(ISERROR(VLOOKUP(VLOOKUP($A158, 'E4 TB Allocation Details'!$A$18:$L$214, MATCH("Demand ID", 'E4 TB Allocation Details'!$A$18:$L$18, 0),FALSE), 'E2 Allocators'!$B$15:$W$358, MATCH('O5 Details by Class &amp; Accounts'!J$18, 'E2 Allocators'!$B$15:$W$15, 0),FALSE)*$F158), 0, VLOOKUP(VLOOKUP($A158, 'E4 TB Allocation Details'!$A$18:$L$214, MATCH("Demand ID", 'E4 TB Allocation Details'!$A$18:$L$18, 0),FALSE), 'E2 Allocators'!$B$15:$W$358, MATCH('O5 Details by Class &amp; Accounts'!J$18, 'E2 Allocators'!$B$15:$W$15, 0),FALSE)*$F158)</f>
        <v>33888.576740003133</v>
      </c>
      <c r="K158" s="2186">
        <f>IF(ISERROR(VLOOKUP(VLOOKUP($A158, 'E4 TB Allocation Details'!$A$18:$L$214, MATCH("Demand ID", 'E4 TB Allocation Details'!$A$18:$L$18, 0),FALSE), 'E2 Allocators'!$B$15:$W$358, MATCH('O5 Details by Class &amp; Accounts'!K$18, 'E2 Allocators'!$B$15:$W$15, 0),FALSE)*$F158), 0, VLOOKUP(VLOOKUP($A158, 'E4 TB Allocation Details'!$A$18:$L$214, MATCH("Demand ID", 'E4 TB Allocation Details'!$A$18:$L$18, 0),FALSE), 'E2 Allocators'!$B$15:$W$358, MATCH('O5 Details by Class &amp; Accounts'!K$18, 'E2 Allocators'!$B$15:$W$15, 0),FALSE)*$F158)</f>
        <v>67169.13014246618</v>
      </c>
      <c r="L158" s="2186">
        <f>IF(ISERROR(VLOOKUP(VLOOKUP($A158, 'E4 TB Allocation Details'!$A$18:$L$214, MATCH("Demand ID", 'E4 TB Allocation Details'!$A$18:$L$18, 0),FALSE), 'E2 Allocators'!$B$15:$W$358, MATCH('O5 Details by Class &amp; Accounts'!L$18, 'E2 Allocators'!$B$15:$W$15, 0),FALSE)*$F158), 0, VLOOKUP(VLOOKUP($A158, 'E4 TB Allocation Details'!$A$18:$L$214, MATCH("Demand ID", 'E4 TB Allocation Details'!$A$18:$L$18, 0),FALSE), 'E2 Allocators'!$B$15:$W$358, MATCH('O5 Details by Class &amp; Accounts'!L$18, 'E2 Allocators'!$B$15:$W$15, 0),FALSE)*$F158)</f>
        <v>0</v>
      </c>
      <c r="M158" s="2186">
        <f>IF(ISERROR(VLOOKUP(VLOOKUP($A158, 'E4 TB Allocation Details'!$A$18:$L$214, MATCH("Demand ID", 'E4 TB Allocation Details'!$A$18:$L$18, 0),FALSE), 'E2 Allocators'!$B$15:$W$358, MATCH('O5 Details by Class &amp; Accounts'!M$18, 'E2 Allocators'!$B$15:$W$15, 0),FALSE)*$F158), 0, VLOOKUP(VLOOKUP($A158, 'E4 TB Allocation Details'!$A$18:$L$214, MATCH("Demand ID", 'E4 TB Allocation Details'!$A$18:$L$18, 0),FALSE), 'E2 Allocators'!$B$15:$W$358, MATCH('O5 Details by Class &amp; Accounts'!M$18, 'E2 Allocators'!$B$15:$W$15, 0),FALSE)*$F158)</f>
        <v>0</v>
      </c>
      <c r="N158" s="2186">
        <f>IF(ISERROR(VLOOKUP(VLOOKUP($A158, 'E4 TB Allocation Details'!$A$18:$L$214, MATCH("Demand ID", 'E4 TB Allocation Details'!$A$18:$L$18, 0),FALSE), 'E2 Allocators'!$B$15:$W$358, MATCH('O5 Details by Class &amp; Accounts'!N$18, 'E2 Allocators'!$B$15:$W$15, 0),FALSE)*$F158), 0, VLOOKUP(VLOOKUP($A158, 'E4 TB Allocation Details'!$A$18:$L$214, MATCH("Demand ID", 'E4 TB Allocation Details'!$A$18:$L$18, 0),FALSE), 'E2 Allocators'!$B$15:$W$358, MATCH('O5 Details by Class &amp; Accounts'!N$18, 'E2 Allocators'!$B$15:$W$15, 0),FALSE)*$F158)</f>
        <v>0</v>
      </c>
      <c r="O158" s="2186">
        <f>IF(ISERROR(VLOOKUP(VLOOKUP($A158, 'E4 TB Allocation Details'!$A$18:$L$214, MATCH("Demand ID", 'E4 TB Allocation Details'!$A$18:$L$18, 0),FALSE), 'E2 Allocators'!$B$15:$W$358, MATCH('O5 Details by Class &amp; Accounts'!O$18, 'E2 Allocators'!$B$15:$W$15, 0),FALSE)*$F158), 0, VLOOKUP(VLOOKUP($A158, 'E4 TB Allocation Details'!$A$18:$L$214, MATCH("Demand ID", 'E4 TB Allocation Details'!$A$18:$L$18, 0),FALSE), 'E2 Allocators'!$B$15:$W$358, MATCH('O5 Details by Class &amp; Accounts'!O$18, 'E2 Allocators'!$B$15:$W$15, 0),FALSE)*$F158)</f>
        <v>1506.0264371899334</v>
      </c>
      <c r="P158" s="2186">
        <f>IF(ISERROR(VLOOKUP(VLOOKUP($A158, 'E4 TB Allocation Details'!$A$18:$L$214, MATCH("Demand ID", 'E4 TB Allocation Details'!$A$18:$L$18, 0),FALSE), 'E2 Allocators'!$B$15:$W$358, MATCH('O5 Details by Class &amp; Accounts'!P$18, 'E2 Allocators'!$B$15:$W$15, 0),FALSE)*$F158), 0, VLOOKUP(VLOOKUP($A158, 'E4 TB Allocation Details'!$A$18:$L$214, MATCH("Demand ID", 'E4 TB Allocation Details'!$A$18:$L$18, 0),FALSE), 'E2 Allocators'!$B$15:$W$358, MATCH('O5 Details by Class &amp; Accounts'!P$18, 'E2 Allocators'!$B$15:$W$15, 0),FALSE)*$F158)</f>
        <v>0</v>
      </c>
      <c r="Q158" s="2186">
        <f>IF(ISERROR(VLOOKUP(VLOOKUP($A158, 'E4 TB Allocation Details'!$A$18:$L$214, MATCH("Demand ID", 'E4 TB Allocation Details'!$A$18:$L$18, 0),FALSE), 'E2 Allocators'!$B$15:$W$358, MATCH('O5 Details by Class &amp; Accounts'!Q$18, 'E2 Allocators'!$B$15:$W$15, 0),FALSE)*$F158), 0, VLOOKUP(VLOOKUP($A158, 'E4 TB Allocation Details'!$A$18:$L$214, MATCH("Demand ID", 'E4 TB Allocation Details'!$A$18:$L$18, 0),FALSE), 'E2 Allocators'!$B$15:$W$358, MATCH('O5 Details by Class &amp; Accounts'!Q$18, 'E2 Allocators'!$B$15:$W$15, 0),FALSE)*$F158)</f>
        <v>17.106681913682635</v>
      </c>
      <c r="R158" s="2186">
        <f>IF(ISERROR(VLOOKUP(VLOOKUP($A158, 'E4 TB Allocation Details'!$A$18:$L$214, MATCH("Demand ID", 'E4 TB Allocation Details'!$A$18:$L$18, 0),FALSE), 'E2 Allocators'!$B$15:$W$358, MATCH('O5 Details by Class &amp; Accounts'!R$18, 'E2 Allocators'!$B$15:$W$15, 0),FALSE)*$F158), 0, VLOOKUP(VLOOKUP($A158, 'E4 TB Allocation Details'!$A$18:$L$214, MATCH("Demand ID", 'E4 TB Allocation Details'!$A$18:$L$18, 0),FALSE), 'E2 Allocators'!$B$15:$W$358, MATCH('O5 Details by Class &amp; Accounts'!R$18, 'E2 Allocators'!$B$15:$W$15, 0),FALSE)*$F158)</f>
        <v>0</v>
      </c>
      <c r="S158" s="2186">
        <f>IF(ISERROR(VLOOKUP(VLOOKUP($A158, 'E4 TB Allocation Details'!$A$18:$L$214, MATCH("Demand ID", 'E4 TB Allocation Details'!$A$18:$L$18, 0),FALSE), 'E2 Allocators'!$B$15:$W$358, MATCH('O5 Details by Class &amp; Accounts'!S$18, 'E2 Allocators'!$B$15:$W$15, 0),FALSE)*$F158), 0, VLOOKUP(VLOOKUP($A158, 'E4 TB Allocation Details'!$A$18:$L$214, MATCH("Demand ID", 'E4 TB Allocation Details'!$A$18:$L$18, 0),FALSE), 'E2 Allocators'!$B$15:$W$358, MATCH('O5 Details by Class &amp; Accounts'!S$18, 'E2 Allocators'!$B$15:$W$15, 0),FALSE)*$F158)</f>
        <v>0</v>
      </c>
      <c r="T158" s="2186">
        <f>IF(ISERROR(VLOOKUP(VLOOKUP($A158, 'E4 TB Allocation Details'!$A$18:$L$214, MATCH("Demand ID", 'E4 TB Allocation Details'!$A$18:$L$18, 0),FALSE), 'E2 Allocators'!$B$15:$W$358, MATCH('O5 Details by Class &amp; Accounts'!T$18, 'E2 Allocators'!$B$15:$W$15, 0),FALSE)*$F158), 0, VLOOKUP(VLOOKUP($A158, 'E4 TB Allocation Details'!$A$18:$L$214, MATCH("Demand ID", 'E4 TB Allocation Details'!$A$18:$L$18, 0),FALSE), 'E2 Allocators'!$B$15:$W$358, MATCH('O5 Details by Class &amp; Accounts'!T$18, 'E2 Allocators'!$B$15:$W$15, 0),FALSE)*$F158)</f>
        <v>0</v>
      </c>
      <c r="U158" s="2186">
        <f>IF(ISERROR(VLOOKUP(VLOOKUP($A158, 'E4 TB Allocation Details'!$A$18:$L$214, MATCH("Demand ID", 'E4 TB Allocation Details'!$A$18:$L$18, 0),FALSE), 'E2 Allocators'!$B$15:$W$358, MATCH('O5 Details by Class &amp; Accounts'!U$18, 'E2 Allocators'!$B$15:$W$15, 0),FALSE)*$F158), 0, VLOOKUP(VLOOKUP($A158, 'E4 TB Allocation Details'!$A$18:$L$214, MATCH("Demand ID", 'E4 TB Allocation Details'!$A$18:$L$18, 0),FALSE), 'E2 Allocators'!$B$15:$W$358, MATCH('O5 Details by Class &amp; Accounts'!U$18, 'E2 Allocators'!$B$15:$W$15, 0),FALSE)*$F158)</f>
        <v>0</v>
      </c>
      <c r="V158" s="2186">
        <f>IF(ISERROR(VLOOKUP(VLOOKUP($A158, 'E4 TB Allocation Details'!$A$18:$L$214, MATCH("Demand ID", 'E4 TB Allocation Details'!$A$18:$L$18, 0),FALSE), 'E2 Allocators'!$B$15:$W$358, MATCH('O5 Details by Class &amp; Accounts'!V$18, 'E2 Allocators'!$B$15:$W$15, 0),FALSE)*$F158), 0, VLOOKUP(VLOOKUP($A158, 'E4 TB Allocation Details'!$A$18:$L$214, MATCH("Demand ID", 'E4 TB Allocation Details'!$A$18:$L$18, 0),FALSE), 'E2 Allocators'!$B$15:$W$358, MATCH('O5 Details by Class &amp; Accounts'!V$18, 'E2 Allocators'!$B$15:$W$15, 0),FALSE)*$F158)</f>
        <v>0</v>
      </c>
      <c r="W158" s="2186">
        <f>IF(ISERROR(VLOOKUP(VLOOKUP($A158, 'E4 TB Allocation Details'!$A$18:$L$214, MATCH("Demand ID", 'E4 TB Allocation Details'!$A$18:$L$18, 0),FALSE), 'E2 Allocators'!$B$15:$W$358, MATCH('O5 Details by Class &amp; Accounts'!W$18, 'E2 Allocators'!$B$15:$W$15, 0),FALSE)*$F158), 0, VLOOKUP(VLOOKUP($A158, 'E4 TB Allocation Details'!$A$18:$L$214, MATCH("Demand ID", 'E4 TB Allocation Details'!$A$18:$L$18, 0),FALSE), 'E2 Allocators'!$B$15:$W$358, MATCH('O5 Details by Class &amp; Accounts'!W$18, 'E2 Allocators'!$B$15:$W$15, 0),FALSE)*$F158)</f>
        <v>0</v>
      </c>
      <c r="X158" s="2186">
        <f>IF(ISERROR(VLOOKUP(VLOOKUP($A158, 'E4 TB Allocation Details'!$A$18:$L$214, MATCH("Demand ID", 'E4 TB Allocation Details'!$A$18:$L$18, 0),FALSE), 'E2 Allocators'!$B$15:$W$358, MATCH('O5 Details by Class &amp; Accounts'!X$18, 'E2 Allocators'!$B$15:$W$15, 0),FALSE)*$F158), 0, VLOOKUP(VLOOKUP($A158, 'E4 TB Allocation Details'!$A$18:$L$214, MATCH("Demand ID", 'E4 TB Allocation Details'!$A$18:$L$18, 0),FALSE), 'E2 Allocators'!$B$15:$W$358, MATCH('O5 Details by Class &amp; Accounts'!X$18, 'E2 Allocators'!$B$15:$W$15, 0),FALSE)*$F158)</f>
        <v>0</v>
      </c>
      <c r="Y158" s="2186">
        <f>IF(ISERROR(VLOOKUP(VLOOKUP($A158, 'E4 TB Allocation Details'!$A$18:$L$214, MATCH("Demand ID", 'E4 TB Allocation Details'!$A$18:$L$18, 0),FALSE), 'E2 Allocators'!$B$15:$W$358, MATCH('O5 Details by Class &amp; Accounts'!Y$18, 'E2 Allocators'!$B$15:$W$15, 0),FALSE)*$F158), 0, VLOOKUP(VLOOKUP($A158, 'E4 TB Allocation Details'!$A$18:$L$214, MATCH("Demand ID", 'E4 TB Allocation Details'!$A$18:$L$18, 0),FALSE), 'E2 Allocators'!$B$15:$W$358, MATCH('O5 Details by Class &amp; Accounts'!Y$18, 'E2 Allocators'!$B$15:$W$15, 0),FALSE)*$F158)</f>
        <v>0</v>
      </c>
      <c r="Z158" s="2186">
        <f>IF(ISERROR(VLOOKUP(VLOOKUP($A158, 'E4 TB Allocation Details'!$A$18:$L$214, MATCH("Demand ID", 'E4 TB Allocation Details'!$A$18:$L$18, 0),FALSE), 'E2 Allocators'!$B$15:$W$358, MATCH('O5 Details by Class &amp; Accounts'!Z$18, 'E2 Allocators'!$B$15:$W$15, 0),FALSE)*$F158), 0, VLOOKUP(VLOOKUP($A158, 'E4 TB Allocation Details'!$A$18:$L$214, MATCH("Demand ID", 'E4 TB Allocation Details'!$A$18:$L$18, 0),FALSE), 'E2 Allocators'!$B$15:$W$358, MATCH('O5 Details by Class &amp; Accounts'!Z$18, 'E2 Allocators'!$B$15:$W$15, 0),FALSE)*$F158)</f>
        <v>0</v>
      </c>
      <c r="AA158" s="2186">
        <f>IF(ISERROR(VLOOKUP(VLOOKUP($A158, 'E4 TB Allocation Details'!$A$18:$L$214, MATCH("Demand ID", 'E4 TB Allocation Details'!$A$18:$L$18, 0),FALSE), 'E2 Allocators'!$B$15:$W$358, MATCH('O5 Details by Class &amp; Accounts'!AA$18, 'E2 Allocators'!$B$15:$W$15, 0),FALSE)*$F158), 0, VLOOKUP(VLOOKUP($A158, 'E4 TB Allocation Details'!$A$18:$L$214, MATCH("Demand ID", 'E4 TB Allocation Details'!$A$18:$L$18, 0),FALSE), 'E2 Allocators'!$B$15:$W$358, MATCH('O5 Details by Class &amp; Accounts'!AA$18, 'E2 Allocators'!$B$15:$W$15, 0),FALSE)*$F158)</f>
        <v>0</v>
      </c>
      <c r="AB158" s="2186">
        <f>IF(ISERROR(VLOOKUP(VLOOKUP($A158, 'E4 TB Allocation Details'!$A$18:$L$214, MATCH("Demand ID", 'E4 TB Allocation Details'!$A$18:$L$18, 0),FALSE), 'E2 Allocators'!$B$15:$W$358, MATCH('O5 Details by Class &amp; Accounts'!AB$18, 'E2 Allocators'!$B$15:$W$15, 0),FALSE)*$F158), 0, VLOOKUP(VLOOKUP($A158, 'E4 TB Allocation Details'!$A$18:$L$214, MATCH("Demand ID", 'E4 TB Allocation Details'!$A$18:$L$18, 0),FALSE), 'E2 Allocators'!$B$15:$W$358, MATCH('O5 Details by Class &amp; Accounts'!AB$18, 'E2 Allocators'!$B$15:$W$15, 0),FALSE)*$F158)</f>
        <v>0</v>
      </c>
      <c r="AC158" s="2186">
        <f t="shared" si="39"/>
        <v>185160.61850000004</v>
      </c>
      <c r="AD158" s="2186">
        <f>IF(ISERROR(VLOOKUP(VLOOKUP($A158, 'E4 TB Allocation Details'!$A$18:$L$214, MATCH("Customer ID", 'E4 TB Allocation Details'!$A$18:$L$18, 0),FALSE), 'E2 Allocators'!$B$15:$W$358, MATCH('O5 Details by Class &amp; Accounts'!AD$18, 'E2 Allocators'!$B$15:$W$15, 0),FALSE)*$G158), 0, VLOOKUP(VLOOKUP($A158, 'E4 TB Allocation Details'!$A$18:$L$214, MATCH("Customer ID", 'E4 TB Allocation Details'!$A$18:$L$18, 0),FALSE), 'E2 Allocators'!$B$15:$W$358, MATCH('O5 Details by Class &amp; Accounts'!AD$18, 'E2 Allocators'!$B$15:$W$15, 0),FALSE)*$G158)</f>
        <v>85774.864205462713</v>
      </c>
      <c r="AE158" s="2186">
        <f>IF(ISERROR(VLOOKUP(VLOOKUP($A158, 'E4 TB Allocation Details'!$A$18:$L$214, MATCH("Customer ID", 'E4 TB Allocation Details'!$A$18:$L$18, 0),FALSE), 'E2 Allocators'!$B$15:$W$358, MATCH('O5 Details by Class &amp; Accounts'!AE$18, 'E2 Allocators'!$B$15:$W$15, 0),FALSE)*$G158), 0, VLOOKUP(VLOOKUP($A158, 'E4 TB Allocation Details'!$A$18:$L$214, MATCH("Customer ID", 'E4 TB Allocation Details'!$A$18:$L$18, 0),FALSE), 'E2 Allocators'!$B$15:$W$358, MATCH('O5 Details by Class &amp; Accounts'!AE$18, 'E2 Allocators'!$B$15:$W$15, 0),FALSE)*$G158)</f>
        <v>8342.565814283309</v>
      </c>
      <c r="AF158" s="2186">
        <f>IF(ISERROR(VLOOKUP(VLOOKUP($A158, 'E4 TB Allocation Details'!$A$18:$L$214, MATCH("Customer ID", 'E4 TB Allocation Details'!$A$18:$L$18, 0),FALSE), 'E2 Allocators'!$B$15:$W$358, MATCH('O5 Details by Class &amp; Accounts'!AF$18, 'E2 Allocators'!$B$15:$W$15, 0),FALSE)*$G158), 0, VLOOKUP(VLOOKUP($A158, 'E4 TB Allocation Details'!$A$18:$L$214, MATCH("Customer ID", 'E4 TB Allocation Details'!$A$18:$L$18, 0),FALSE), 'E2 Allocators'!$B$15:$W$358, MATCH('O5 Details by Class &amp; Accounts'!AF$18, 'E2 Allocators'!$B$15:$W$15, 0),FALSE)*$G158)</f>
        <v>987.58153470556579</v>
      </c>
      <c r="AG158" s="2186">
        <f>IF(ISERROR(VLOOKUP(VLOOKUP($A158, 'E4 TB Allocation Details'!$A$18:$L$214, MATCH("Customer ID", 'E4 TB Allocation Details'!$A$18:$L$18, 0),FALSE), 'E2 Allocators'!$B$15:$W$358, MATCH('O5 Details by Class &amp; Accounts'!AG$18, 'E2 Allocators'!$B$15:$W$15, 0),FALSE)*$G158), 0, VLOOKUP(VLOOKUP($A158, 'E4 TB Allocation Details'!$A$18:$L$214, MATCH("Customer ID", 'E4 TB Allocation Details'!$A$18:$L$18, 0),FALSE), 'E2 Allocators'!$B$15:$W$358, MATCH('O5 Details by Class &amp; Accounts'!AG$18, 'E2 Allocators'!$B$15:$W$15, 0),FALSE)*$G158)</f>
        <v>0</v>
      </c>
      <c r="AH158" s="2186">
        <f>IF(ISERROR(VLOOKUP(VLOOKUP($A158, 'E4 TB Allocation Details'!$A$18:$L$214, MATCH("Customer ID", 'E4 TB Allocation Details'!$A$18:$L$18, 0),FALSE), 'E2 Allocators'!$B$15:$W$358, MATCH('O5 Details by Class &amp; Accounts'!AH$18, 'E2 Allocators'!$B$15:$W$15, 0),FALSE)*$G158), 0, VLOOKUP(VLOOKUP($A158, 'E4 TB Allocation Details'!$A$18:$L$214, MATCH("Customer ID", 'E4 TB Allocation Details'!$A$18:$L$18, 0),FALSE), 'E2 Allocators'!$B$15:$W$358, MATCH('O5 Details by Class &amp; Accounts'!AH$18, 'E2 Allocators'!$B$15:$W$15, 0),FALSE)*$G158)</f>
        <v>0</v>
      </c>
      <c r="AI158" s="2186">
        <f>IF(ISERROR(VLOOKUP(VLOOKUP($A158, 'E4 TB Allocation Details'!$A$18:$L$214, MATCH("Customer ID", 'E4 TB Allocation Details'!$A$18:$L$18, 0),FALSE), 'E2 Allocators'!$B$15:$W$358, MATCH('O5 Details by Class &amp; Accounts'!AI$18, 'E2 Allocators'!$B$15:$W$15, 0),FALSE)*$G158), 0, VLOOKUP(VLOOKUP($A158, 'E4 TB Allocation Details'!$A$18:$L$214, MATCH("Customer ID", 'E4 TB Allocation Details'!$A$18:$L$18, 0),FALSE), 'E2 Allocators'!$B$15:$W$358, MATCH('O5 Details by Class &amp; Accounts'!AI$18, 'E2 Allocators'!$B$15:$W$15, 0),FALSE)*$G158)</f>
        <v>0</v>
      </c>
      <c r="AJ158" s="2186">
        <f>IF(ISERROR(VLOOKUP(VLOOKUP($A158, 'E4 TB Allocation Details'!$A$18:$L$214, MATCH("Customer ID", 'E4 TB Allocation Details'!$A$18:$L$18, 0),FALSE), 'E2 Allocators'!$B$15:$W$358, MATCH('O5 Details by Class &amp; Accounts'!AJ$18, 'E2 Allocators'!$B$15:$W$15, 0),FALSE)*$G158), 0, VLOOKUP(VLOOKUP($A158, 'E4 TB Allocation Details'!$A$18:$L$214, MATCH("Customer ID", 'E4 TB Allocation Details'!$A$18:$L$18, 0),FALSE), 'E2 Allocators'!$B$15:$W$358, MATCH('O5 Details by Class &amp; Accounts'!AJ$18, 'E2 Allocators'!$B$15:$W$15, 0),FALSE)*$G158)</f>
        <v>3305.8906528755701</v>
      </c>
      <c r="AK158" s="2186">
        <f>IF(ISERROR(VLOOKUP(VLOOKUP($A158, 'E4 TB Allocation Details'!$A$18:$L$214, MATCH("Customer ID", 'E4 TB Allocation Details'!$A$18:$L$18, 0),FALSE), 'E2 Allocators'!$B$15:$W$358, MATCH('O5 Details by Class &amp; Accounts'!AK$18, 'E2 Allocators'!$B$15:$W$15, 0),FALSE)*$G158), 0, VLOOKUP(VLOOKUP($A158, 'E4 TB Allocation Details'!$A$18:$L$214, MATCH("Customer ID", 'E4 TB Allocation Details'!$A$18:$L$18, 0),FALSE), 'E2 Allocators'!$B$15:$W$358, MATCH('O5 Details by Class &amp; Accounts'!AK$18, 'E2 Allocators'!$B$15:$W$15, 0),FALSE)*$G158)</f>
        <v>716.10006989556314</v>
      </c>
      <c r="AL158" s="2186">
        <f>IF(ISERROR(VLOOKUP(VLOOKUP($A158, 'E4 TB Allocation Details'!$A$18:$L$214, MATCH("Customer ID", 'E4 TB Allocation Details'!$A$18:$L$18, 0),FALSE), 'E2 Allocators'!$B$15:$W$358, MATCH('O5 Details by Class &amp; Accounts'!AL$18, 'E2 Allocators'!$B$15:$W$15, 0),FALSE)*$G158), 0, VLOOKUP(VLOOKUP($A158, 'E4 TB Allocation Details'!$A$18:$L$214, MATCH("Customer ID", 'E4 TB Allocation Details'!$A$18:$L$18, 0),FALSE), 'E2 Allocators'!$B$15:$W$358, MATCH('O5 Details by Class &amp; Accounts'!AL$18, 'E2 Allocators'!$B$15:$W$15, 0),FALSE)*$G158)</f>
        <v>574.8692227772716</v>
      </c>
      <c r="AM158" s="2186">
        <f>IF(ISERROR(VLOOKUP(VLOOKUP($A158, 'E4 TB Allocation Details'!$A$18:$L$214, MATCH("Customer ID", 'E4 TB Allocation Details'!$A$18:$L$18, 0),FALSE), 'E2 Allocators'!$B$15:$W$358, MATCH('O5 Details by Class &amp; Accounts'!AM$18, 'E2 Allocators'!$B$15:$W$15, 0),FALSE)*$G158), 0, VLOOKUP(VLOOKUP($A158, 'E4 TB Allocation Details'!$A$18:$L$214, MATCH("Customer ID", 'E4 TB Allocation Details'!$A$18:$L$18, 0),FALSE), 'E2 Allocators'!$B$15:$W$358, MATCH('O5 Details by Class &amp; Accounts'!AM$18, 'E2 Allocators'!$B$15:$W$15, 0),FALSE)*$G158)</f>
        <v>0</v>
      </c>
      <c r="AN158" s="2186">
        <f>IF(ISERROR(VLOOKUP(VLOOKUP($A158, 'E4 TB Allocation Details'!$A$18:$L$214, MATCH("Customer ID", 'E4 TB Allocation Details'!$A$18:$L$18, 0),FALSE), 'E2 Allocators'!$B$15:$W$358, MATCH('O5 Details by Class &amp; Accounts'!AN$18, 'E2 Allocators'!$B$15:$W$15, 0),FALSE)*$G158), 0, VLOOKUP(VLOOKUP($A158, 'E4 TB Allocation Details'!$A$18:$L$214, MATCH("Customer ID", 'E4 TB Allocation Details'!$A$18:$L$18, 0),FALSE), 'E2 Allocators'!$B$15:$W$358, MATCH('O5 Details by Class &amp; Accounts'!AN$18, 'E2 Allocators'!$B$15:$W$15, 0),FALSE)*$G158)</f>
        <v>0</v>
      </c>
      <c r="AO158" s="2186">
        <f>IF(ISERROR(VLOOKUP(VLOOKUP($A158, 'E4 TB Allocation Details'!$A$18:$L$214, MATCH("Customer ID", 'E4 TB Allocation Details'!$A$18:$L$18, 0),FALSE), 'E2 Allocators'!$B$15:$W$358, MATCH('O5 Details by Class &amp; Accounts'!AO$18, 'E2 Allocators'!$B$15:$W$15, 0),FALSE)*$G158), 0, VLOOKUP(VLOOKUP($A158, 'E4 TB Allocation Details'!$A$18:$L$214, MATCH("Customer ID", 'E4 TB Allocation Details'!$A$18:$L$18, 0),FALSE), 'E2 Allocators'!$B$15:$W$358, MATCH('O5 Details by Class &amp; Accounts'!AO$18, 'E2 Allocators'!$B$15:$W$15, 0),FALSE)*$G158)</f>
        <v>0</v>
      </c>
      <c r="AP158" s="2186">
        <f>IF(ISERROR(VLOOKUP(VLOOKUP($A158, 'E4 TB Allocation Details'!$A$18:$L$214, MATCH("Customer ID", 'E4 TB Allocation Details'!$A$18:$L$18, 0),FALSE), 'E2 Allocators'!$B$15:$W$358, MATCH('O5 Details by Class &amp; Accounts'!AP$18, 'E2 Allocators'!$B$15:$W$15, 0),FALSE)*$G158), 0, VLOOKUP(VLOOKUP($A158, 'E4 TB Allocation Details'!$A$18:$L$214, MATCH("Customer ID", 'E4 TB Allocation Details'!$A$18:$L$18, 0),FALSE), 'E2 Allocators'!$B$15:$W$358, MATCH('O5 Details by Class &amp; Accounts'!AP$18, 'E2 Allocators'!$B$15:$W$15, 0),FALSE)*$G158)</f>
        <v>0</v>
      </c>
      <c r="AQ158" s="2186">
        <f>IF(ISERROR(VLOOKUP(VLOOKUP($A158, 'E4 TB Allocation Details'!$A$18:$L$214, MATCH("Customer ID", 'E4 TB Allocation Details'!$A$18:$L$18, 0),FALSE), 'E2 Allocators'!$B$15:$W$358, MATCH('O5 Details by Class &amp; Accounts'!AQ$18, 'E2 Allocators'!$B$15:$W$15, 0),FALSE)*$G158), 0, VLOOKUP(VLOOKUP($A158, 'E4 TB Allocation Details'!$A$18:$L$214, MATCH("Customer ID", 'E4 TB Allocation Details'!$A$18:$L$18, 0),FALSE), 'E2 Allocators'!$B$15:$W$358, MATCH('O5 Details by Class &amp; Accounts'!AQ$18, 'E2 Allocators'!$B$15:$W$15, 0),FALSE)*$G158)</f>
        <v>0</v>
      </c>
      <c r="AR158" s="2186">
        <f>IF(ISERROR(VLOOKUP(VLOOKUP($A158, 'E4 TB Allocation Details'!$A$18:$L$214, MATCH("Customer ID", 'E4 TB Allocation Details'!$A$18:$L$18, 0),FALSE), 'E2 Allocators'!$B$15:$W$358, MATCH('O5 Details by Class &amp; Accounts'!AR$18, 'E2 Allocators'!$B$15:$W$15, 0),FALSE)*$G158), 0, VLOOKUP(VLOOKUP($A158, 'E4 TB Allocation Details'!$A$18:$L$214, MATCH("Customer ID", 'E4 TB Allocation Details'!$A$18:$L$18, 0),FALSE), 'E2 Allocators'!$B$15:$W$358, MATCH('O5 Details by Class &amp; Accounts'!AR$18, 'E2 Allocators'!$B$15:$W$15, 0),FALSE)*$G158)</f>
        <v>0</v>
      </c>
      <c r="AS158" s="2186">
        <f>IF(ISERROR(VLOOKUP(VLOOKUP($A158, 'E4 TB Allocation Details'!$A$18:$L$214, MATCH("Customer ID", 'E4 TB Allocation Details'!$A$18:$L$18, 0),FALSE), 'E2 Allocators'!$B$15:$W$358, MATCH('O5 Details by Class &amp; Accounts'!AS$18, 'E2 Allocators'!$B$15:$W$15, 0),FALSE)*$G158), 0, VLOOKUP(VLOOKUP($A158, 'E4 TB Allocation Details'!$A$18:$L$214, MATCH("Customer ID", 'E4 TB Allocation Details'!$A$18:$L$18, 0),FALSE), 'E2 Allocators'!$B$15:$W$358, MATCH('O5 Details by Class &amp; Accounts'!AS$18, 'E2 Allocators'!$B$15:$W$15, 0),FALSE)*$G158)</f>
        <v>0</v>
      </c>
      <c r="AT158" s="2186">
        <f>IF(ISERROR(VLOOKUP(VLOOKUP($A158, 'E4 TB Allocation Details'!$A$18:$L$214, MATCH("Customer ID", 'E4 TB Allocation Details'!$A$18:$L$18, 0),FALSE), 'E2 Allocators'!$B$15:$W$358, MATCH('O5 Details by Class &amp; Accounts'!AT$18, 'E2 Allocators'!$B$15:$W$15, 0),FALSE)*$G158), 0, VLOOKUP(VLOOKUP($A158, 'E4 TB Allocation Details'!$A$18:$L$214, MATCH("Customer ID", 'E4 TB Allocation Details'!$A$18:$L$18, 0),FALSE), 'E2 Allocators'!$B$15:$W$358, MATCH('O5 Details by Class &amp; Accounts'!AT$18, 'E2 Allocators'!$B$15:$W$15, 0),FALSE)*$G158)</f>
        <v>0</v>
      </c>
      <c r="AU158" s="2186">
        <f>IF(ISERROR(VLOOKUP(VLOOKUP($A158, 'E4 TB Allocation Details'!$A$18:$L$214, MATCH("Customer ID", 'E4 TB Allocation Details'!$A$18:$L$18, 0),FALSE), 'E2 Allocators'!$B$15:$W$358, MATCH('O5 Details by Class &amp; Accounts'!AU$18, 'E2 Allocators'!$B$15:$W$15, 0),FALSE)*$G158), 0, VLOOKUP(VLOOKUP($A158, 'E4 TB Allocation Details'!$A$18:$L$214, MATCH("Customer ID", 'E4 TB Allocation Details'!$A$18:$L$18, 0),FALSE), 'E2 Allocators'!$B$15:$W$358, MATCH('O5 Details by Class &amp; Accounts'!AU$18, 'E2 Allocators'!$B$15:$W$15, 0),FALSE)*$G158)</f>
        <v>0</v>
      </c>
      <c r="AV158" s="2186">
        <f>IF(ISERROR(VLOOKUP(VLOOKUP($A158, 'E4 TB Allocation Details'!$A$18:$L$214, MATCH("Customer ID", 'E4 TB Allocation Details'!$A$18:$L$18, 0),FALSE), 'E2 Allocators'!$B$15:$W$358, MATCH('O5 Details by Class &amp; Accounts'!AV$18, 'E2 Allocators'!$B$15:$W$15, 0),FALSE)*$G158), 0, VLOOKUP(VLOOKUP($A158, 'E4 TB Allocation Details'!$A$18:$L$214, MATCH("Customer ID", 'E4 TB Allocation Details'!$A$18:$L$18, 0),FALSE), 'E2 Allocators'!$B$15:$W$358, MATCH('O5 Details by Class &amp; Accounts'!AV$18, 'E2 Allocators'!$B$15:$W$15, 0),FALSE)*$G158)</f>
        <v>0</v>
      </c>
      <c r="AW158" s="2186">
        <f>IF(ISERROR(VLOOKUP(VLOOKUP($A158, 'E4 TB Allocation Details'!$A$18:$L$214, MATCH("Customer ID", 'E4 TB Allocation Details'!$A$18:$L$18, 0),FALSE), 'E2 Allocators'!$B$15:$W$358, MATCH('O5 Details by Class &amp; Accounts'!AW$18, 'E2 Allocators'!$B$15:$W$15, 0),FALSE)*$G158), 0, VLOOKUP(VLOOKUP($A158, 'E4 TB Allocation Details'!$A$18:$L$214, MATCH("Customer ID", 'E4 TB Allocation Details'!$A$18:$L$18, 0),FALSE), 'E2 Allocators'!$B$15:$W$358, MATCH('O5 Details by Class &amp; Accounts'!AW$18, 'E2 Allocators'!$B$15:$W$15, 0),FALSE)*$G158)</f>
        <v>0</v>
      </c>
      <c r="AX158" s="2186">
        <f t="shared" si="40"/>
        <v>99701.871499999994</v>
      </c>
      <c r="AY158" s="2186">
        <f>IF(ISERROR(VLOOKUP(VLOOKUP($A158, 'E4 TB Allocation Details'!$A$18:$L$214, MATCH("Misc ID", 'E4 TB Allocation Details'!$A$18:$L$18, 0),FALSE), 'E2 Allocators'!$B$15:$W$358, MATCH('O5 Details by Class &amp; Accounts'!AY$18, 'E2 Allocators'!$B$15:$W$15, 0),FALSE)*$E158), 0, VLOOKUP(VLOOKUP($A158, 'E4 TB Allocation Details'!$A$18:$L$214, MATCH("Misc ID", 'E4 TB Allocation Details'!$A$18:$L$18, 0),FALSE), 'E2 Allocators'!$B$15:$W$358, MATCH('O5 Details by Class &amp; Accounts'!AY$18, 'E2 Allocators'!$B$15:$W$15, 0),FALSE)*$E158)</f>
        <v>0</v>
      </c>
      <c r="AZ158" s="2186">
        <f>IF(ISERROR(VLOOKUP(VLOOKUP($A158, 'E4 TB Allocation Details'!$A$18:$L$214, MATCH("Misc ID", 'E4 TB Allocation Details'!$A$18:$L$18, 0),FALSE), 'E2 Allocators'!$B$15:$W$358, MATCH('O5 Details by Class &amp; Accounts'!AZ$18, 'E2 Allocators'!$B$15:$W$15, 0),FALSE)*$E158), 0, VLOOKUP(VLOOKUP($A158, 'E4 TB Allocation Details'!$A$18:$L$214, MATCH("Misc ID", 'E4 TB Allocation Details'!$A$18:$L$18, 0),FALSE), 'E2 Allocators'!$B$15:$W$358, MATCH('O5 Details by Class &amp; Accounts'!AZ$18, 'E2 Allocators'!$B$15:$W$15, 0),FALSE)*$E158)</f>
        <v>0</v>
      </c>
      <c r="BA158" s="2186">
        <f>IF(ISERROR(VLOOKUP(VLOOKUP($A158, 'E4 TB Allocation Details'!$A$18:$L$214, MATCH("Misc ID", 'E4 TB Allocation Details'!$A$18:$L$18, 0),FALSE), 'E2 Allocators'!$B$15:$W$358, MATCH('O5 Details by Class &amp; Accounts'!BA$18, 'E2 Allocators'!$B$15:$W$15, 0),FALSE)*$E158), 0, VLOOKUP(VLOOKUP($A158, 'E4 TB Allocation Details'!$A$18:$L$214, MATCH("Misc ID", 'E4 TB Allocation Details'!$A$18:$L$18, 0),FALSE), 'E2 Allocators'!$B$15:$W$358, MATCH('O5 Details by Class &amp; Accounts'!BA$18, 'E2 Allocators'!$B$15:$W$15, 0),FALSE)*$E158)</f>
        <v>0</v>
      </c>
      <c r="BB158" s="2186">
        <f>IF(ISERROR(VLOOKUP(VLOOKUP($A158, 'E4 TB Allocation Details'!$A$18:$L$214, MATCH("Misc ID", 'E4 TB Allocation Details'!$A$18:$L$18, 0),FALSE), 'E2 Allocators'!$B$15:$W$358, MATCH('O5 Details by Class &amp; Accounts'!BB$18, 'E2 Allocators'!$B$15:$W$15, 0),FALSE)*$E158), 0, VLOOKUP(VLOOKUP($A158, 'E4 TB Allocation Details'!$A$18:$L$214, MATCH("Misc ID", 'E4 TB Allocation Details'!$A$18:$L$18, 0),FALSE), 'E2 Allocators'!$B$15:$W$358, MATCH('O5 Details by Class &amp; Accounts'!BB$18, 'E2 Allocators'!$B$15:$W$15, 0),FALSE)*$E158)</f>
        <v>0</v>
      </c>
      <c r="BC158" s="2186">
        <f>IF(ISERROR(VLOOKUP(VLOOKUP($A158, 'E4 TB Allocation Details'!$A$18:$L$214, MATCH("Misc ID", 'E4 TB Allocation Details'!$A$18:$L$18, 0),FALSE), 'E2 Allocators'!$B$15:$W$358, MATCH('O5 Details by Class &amp; Accounts'!BC$18, 'E2 Allocators'!$B$15:$W$15, 0),FALSE)*$E158), 0, VLOOKUP(VLOOKUP($A158, 'E4 TB Allocation Details'!$A$18:$L$214, MATCH("Misc ID", 'E4 TB Allocation Details'!$A$18:$L$18, 0),FALSE), 'E2 Allocators'!$B$15:$W$358, MATCH('O5 Details by Class &amp; Accounts'!BC$18, 'E2 Allocators'!$B$15:$W$15, 0),FALSE)*$E158)</f>
        <v>0</v>
      </c>
      <c r="BD158" s="2186">
        <f>IF(ISERROR(VLOOKUP(VLOOKUP($A158, 'E4 TB Allocation Details'!$A$18:$L$214, MATCH("Misc ID", 'E4 TB Allocation Details'!$A$18:$L$18, 0),FALSE), 'E2 Allocators'!$B$15:$W$358, MATCH('O5 Details by Class &amp; Accounts'!BD$18, 'E2 Allocators'!$B$15:$W$15, 0),FALSE)*$E158), 0, VLOOKUP(VLOOKUP($A158, 'E4 TB Allocation Details'!$A$18:$L$214, MATCH("Misc ID", 'E4 TB Allocation Details'!$A$18:$L$18, 0),FALSE), 'E2 Allocators'!$B$15:$W$358, MATCH('O5 Details by Class &amp; Accounts'!BD$18, 'E2 Allocators'!$B$15:$W$15, 0),FALSE)*$E158)</f>
        <v>0</v>
      </c>
      <c r="BE158" s="2186">
        <f>IF(ISERROR(VLOOKUP(VLOOKUP($A158, 'E4 TB Allocation Details'!$A$18:$L$214, MATCH("Misc ID", 'E4 TB Allocation Details'!$A$18:$L$18, 0),FALSE), 'E2 Allocators'!$B$15:$W$358, MATCH('O5 Details by Class &amp; Accounts'!BE$18, 'E2 Allocators'!$B$15:$W$15, 0),FALSE)*$E158), 0, VLOOKUP(VLOOKUP($A158, 'E4 TB Allocation Details'!$A$18:$L$214, MATCH("Misc ID", 'E4 TB Allocation Details'!$A$18:$L$18, 0),FALSE), 'E2 Allocators'!$B$15:$W$358, MATCH('O5 Details by Class &amp; Accounts'!BE$18, 'E2 Allocators'!$B$15:$W$15, 0),FALSE)*$E158)</f>
        <v>0</v>
      </c>
      <c r="BF158" s="2186">
        <f>IF(ISERROR(VLOOKUP(VLOOKUP($A158, 'E4 TB Allocation Details'!$A$18:$L$214, MATCH("Misc ID", 'E4 TB Allocation Details'!$A$18:$L$18, 0),FALSE), 'E2 Allocators'!$B$15:$W$358, MATCH('O5 Details by Class &amp; Accounts'!BF$18, 'E2 Allocators'!$B$15:$W$15, 0),FALSE)*$E158), 0, VLOOKUP(VLOOKUP($A158, 'E4 TB Allocation Details'!$A$18:$L$214, MATCH("Misc ID", 'E4 TB Allocation Details'!$A$18:$L$18, 0),FALSE), 'E2 Allocators'!$B$15:$W$358, MATCH('O5 Details by Class &amp; Accounts'!BF$18, 'E2 Allocators'!$B$15:$W$15, 0),FALSE)*$E158)</f>
        <v>0</v>
      </c>
      <c r="BG158" s="2186">
        <f>IF(ISERROR(VLOOKUP(VLOOKUP($A158, 'E4 TB Allocation Details'!$A$18:$L$214, MATCH("Misc ID", 'E4 TB Allocation Details'!$A$18:$L$18, 0),FALSE), 'E2 Allocators'!$B$15:$W$358, MATCH('O5 Details by Class &amp; Accounts'!BG$18, 'E2 Allocators'!$B$15:$W$15, 0),FALSE)*$E158), 0, VLOOKUP(VLOOKUP($A158, 'E4 TB Allocation Details'!$A$18:$L$214, MATCH("Misc ID", 'E4 TB Allocation Details'!$A$18:$L$18, 0),FALSE), 'E2 Allocators'!$B$15:$W$358, MATCH('O5 Details by Class &amp; Accounts'!BG$18, 'E2 Allocators'!$B$15:$W$15, 0),FALSE)*$E158)</f>
        <v>0</v>
      </c>
      <c r="BH158" s="2186">
        <f>IF(ISERROR(VLOOKUP(VLOOKUP($A158, 'E4 TB Allocation Details'!$A$18:$L$214, MATCH("Misc ID", 'E4 TB Allocation Details'!$A$18:$L$18, 0),FALSE), 'E2 Allocators'!$B$15:$W$358, MATCH('O5 Details by Class &amp; Accounts'!BH$18, 'E2 Allocators'!$B$15:$W$15, 0),FALSE)*$E158), 0, VLOOKUP(VLOOKUP($A158, 'E4 TB Allocation Details'!$A$18:$L$214, MATCH("Misc ID", 'E4 TB Allocation Details'!$A$18:$L$18, 0),FALSE), 'E2 Allocators'!$B$15:$W$358, MATCH('O5 Details by Class &amp; Accounts'!BH$18, 'E2 Allocators'!$B$15:$W$15, 0),FALSE)*$E158)</f>
        <v>0</v>
      </c>
      <c r="BI158" s="2186">
        <f>IF(ISERROR(VLOOKUP(VLOOKUP($A158, 'E4 TB Allocation Details'!$A$18:$L$214, MATCH("Misc ID", 'E4 TB Allocation Details'!$A$18:$L$18, 0),FALSE), 'E2 Allocators'!$B$15:$W$358, MATCH('O5 Details by Class &amp; Accounts'!BI$18, 'E2 Allocators'!$B$15:$W$15, 0),FALSE)*$E158), 0, VLOOKUP(VLOOKUP($A158, 'E4 TB Allocation Details'!$A$18:$L$214, MATCH("Misc ID", 'E4 TB Allocation Details'!$A$18:$L$18, 0),FALSE), 'E2 Allocators'!$B$15:$W$358, MATCH('O5 Details by Class &amp; Accounts'!BI$18, 'E2 Allocators'!$B$15:$W$15, 0),FALSE)*$E158)</f>
        <v>0</v>
      </c>
      <c r="BJ158" s="2186">
        <f>IF(ISERROR(VLOOKUP(VLOOKUP($A158, 'E4 TB Allocation Details'!$A$18:$L$214, MATCH("Misc ID", 'E4 TB Allocation Details'!$A$18:$L$18, 0),FALSE), 'E2 Allocators'!$B$15:$W$358, MATCH('O5 Details by Class &amp; Accounts'!BJ$18, 'E2 Allocators'!$B$15:$W$15, 0),FALSE)*$E158), 0, VLOOKUP(VLOOKUP($A158, 'E4 TB Allocation Details'!$A$18:$L$214, MATCH("Misc ID", 'E4 TB Allocation Details'!$A$18:$L$18, 0),FALSE), 'E2 Allocators'!$B$15:$W$358, MATCH('O5 Details by Class &amp; Accounts'!BJ$18, 'E2 Allocators'!$B$15:$W$15, 0),FALSE)*$E158)</f>
        <v>0</v>
      </c>
      <c r="BK158" s="2186">
        <f>IF(ISERROR(VLOOKUP(VLOOKUP($A158, 'E4 TB Allocation Details'!$A$18:$L$214, MATCH("Misc ID", 'E4 TB Allocation Details'!$A$18:$L$18, 0),FALSE), 'E2 Allocators'!$B$15:$W$358, MATCH('O5 Details by Class &amp; Accounts'!BK$18, 'E2 Allocators'!$B$15:$W$15, 0),FALSE)*$E158), 0, VLOOKUP(VLOOKUP($A158, 'E4 TB Allocation Details'!$A$18:$L$214, MATCH("Misc ID", 'E4 TB Allocation Details'!$A$18:$L$18, 0),FALSE), 'E2 Allocators'!$B$15:$W$358, MATCH('O5 Details by Class &amp; Accounts'!BK$18, 'E2 Allocators'!$B$15:$W$15, 0),FALSE)*$E158)</f>
        <v>0</v>
      </c>
      <c r="BL158" s="2186">
        <f>IF(ISERROR(VLOOKUP(VLOOKUP($A158, 'E4 TB Allocation Details'!$A$18:$L$214, MATCH("Misc ID", 'E4 TB Allocation Details'!$A$18:$L$18, 0),FALSE), 'E2 Allocators'!$B$15:$W$358, MATCH('O5 Details by Class &amp; Accounts'!BL$18, 'E2 Allocators'!$B$15:$W$15, 0),FALSE)*$E158), 0, VLOOKUP(VLOOKUP($A158, 'E4 TB Allocation Details'!$A$18:$L$214, MATCH("Misc ID", 'E4 TB Allocation Details'!$A$18:$L$18, 0),FALSE), 'E2 Allocators'!$B$15:$W$358, MATCH('O5 Details by Class &amp; Accounts'!BL$18, 'E2 Allocators'!$B$15:$W$15, 0),FALSE)*$E158)</f>
        <v>0</v>
      </c>
      <c r="BM158" s="2186">
        <f>IF(ISERROR(VLOOKUP(VLOOKUP($A158, 'E4 TB Allocation Details'!$A$18:$L$214, MATCH("Misc ID", 'E4 TB Allocation Details'!$A$18:$L$18, 0),FALSE), 'E2 Allocators'!$B$15:$W$358, MATCH('O5 Details by Class &amp; Accounts'!BM$18, 'E2 Allocators'!$B$15:$W$15, 0),FALSE)*$E158), 0, VLOOKUP(VLOOKUP($A158, 'E4 TB Allocation Details'!$A$18:$L$214, MATCH("Misc ID", 'E4 TB Allocation Details'!$A$18:$L$18, 0),FALSE), 'E2 Allocators'!$B$15:$W$358, MATCH('O5 Details by Class &amp; Accounts'!BM$18, 'E2 Allocators'!$B$15:$W$15, 0),FALSE)*$E158)</f>
        <v>0</v>
      </c>
      <c r="BN158" s="2186">
        <f>IF(ISERROR(VLOOKUP(VLOOKUP($A158, 'E4 TB Allocation Details'!$A$18:$L$214, MATCH("Misc ID", 'E4 TB Allocation Details'!$A$18:$L$18, 0),FALSE), 'E2 Allocators'!$B$15:$W$358, MATCH('O5 Details by Class &amp; Accounts'!BN$18, 'E2 Allocators'!$B$15:$W$15, 0),FALSE)*$E158), 0, VLOOKUP(VLOOKUP($A158, 'E4 TB Allocation Details'!$A$18:$L$214, MATCH("Misc ID", 'E4 TB Allocation Details'!$A$18:$L$18, 0),FALSE), 'E2 Allocators'!$B$15:$W$358, MATCH('O5 Details by Class &amp; Accounts'!BN$18, 'E2 Allocators'!$B$15:$W$15, 0),FALSE)*$E158)</f>
        <v>0</v>
      </c>
      <c r="BO158" s="2186">
        <f>IF(ISERROR(VLOOKUP(VLOOKUP($A158, 'E4 TB Allocation Details'!$A$18:$L$214, MATCH("Misc ID", 'E4 TB Allocation Details'!$A$18:$L$18, 0),FALSE), 'E2 Allocators'!$B$15:$W$358, MATCH('O5 Details by Class &amp; Accounts'!BO$18, 'E2 Allocators'!$B$15:$W$15, 0),FALSE)*$E158), 0, VLOOKUP(VLOOKUP($A158, 'E4 TB Allocation Details'!$A$18:$L$214, MATCH("Misc ID", 'E4 TB Allocation Details'!$A$18:$L$18, 0),FALSE), 'E2 Allocators'!$B$15:$W$358, MATCH('O5 Details by Class &amp; Accounts'!BO$18, 'E2 Allocators'!$B$15:$W$15, 0),FALSE)*$E158)</f>
        <v>0</v>
      </c>
      <c r="BP158" s="2186">
        <f>IF(ISERROR(VLOOKUP(VLOOKUP($A158, 'E4 TB Allocation Details'!$A$18:$L$214, MATCH("Misc ID", 'E4 TB Allocation Details'!$A$18:$L$18, 0),FALSE), 'E2 Allocators'!$B$15:$W$358, MATCH('O5 Details by Class &amp; Accounts'!BP$18, 'E2 Allocators'!$B$15:$W$15, 0),FALSE)*$E158), 0, VLOOKUP(VLOOKUP($A158, 'E4 TB Allocation Details'!$A$18:$L$214, MATCH("Misc ID", 'E4 TB Allocation Details'!$A$18:$L$18, 0),FALSE), 'E2 Allocators'!$B$15:$W$358, MATCH('O5 Details by Class &amp; Accounts'!BP$18, 'E2 Allocators'!$B$15:$W$15, 0),FALSE)*$E158)</f>
        <v>0</v>
      </c>
      <c r="BQ158" s="2186">
        <f>IF(ISERROR(VLOOKUP(VLOOKUP($A158, 'E4 TB Allocation Details'!$A$18:$L$214, MATCH("Misc ID", 'E4 TB Allocation Details'!$A$18:$L$18, 0),FALSE), 'E2 Allocators'!$B$15:$W$358, MATCH('O5 Details by Class &amp; Accounts'!BQ$18, 'E2 Allocators'!$B$15:$W$15, 0),FALSE)*$E158), 0, VLOOKUP(VLOOKUP($A158, 'E4 TB Allocation Details'!$A$18:$L$214, MATCH("Misc ID", 'E4 TB Allocation Details'!$A$18:$L$18, 0),FALSE), 'E2 Allocators'!$B$15:$W$358, MATCH('O5 Details by Class &amp; Accounts'!BQ$18, 'E2 Allocators'!$B$15:$W$15, 0),FALSE)*$E158)</f>
        <v>0</v>
      </c>
      <c r="BR158" s="2186">
        <f>IF(ISERROR(VLOOKUP(VLOOKUP($A158, 'E4 TB Allocation Details'!$A$18:$L$214, MATCH("Misc ID", 'E4 TB Allocation Details'!$A$18:$L$18, 0),FALSE), 'E2 Allocators'!$B$15:$W$358, MATCH('O5 Details by Class &amp; Accounts'!BR$18, 'E2 Allocators'!$B$15:$W$15, 0),FALSE)*$E158), 0, VLOOKUP(VLOOKUP($A158, 'E4 TB Allocation Details'!$A$18:$L$214, MATCH("Misc ID", 'E4 TB Allocation Details'!$A$18:$L$18, 0),FALSE), 'E2 Allocators'!$B$15:$W$358, MATCH('O5 Details by Class &amp; Accounts'!BR$18, 'E2 Allocators'!$B$15:$W$15, 0),FALSE)*$E158)</f>
        <v>0</v>
      </c>
      <c r="BS158" s="2186">
        <f t="shared" si="41"/>
        <v>0</v>
      </c>
      <c r="BT158" s="2186">
        <f>IF(ISERROR(VLOOKUP(VLOOKUP($A158, 'E4 TB Allocation Details'!$A$18:$L$214, MATCH("A &amp; G ID", 'E4 TB Allocation Details'!$A$18:$L$18, 0),FALSE), 'E2 Allocators'!$B$15:$W$358, MATCH('O5 Details by Class &amp; Accounts'!BT$18, 'E2 Allocators'!$B$15:$W$15, 0),FALSE)*$E158), 0, VLOOKUP(VLOOKUP($A158, 'E4 TB Allocation Details'!$A$18:$L$214, MATCH("A &amp; G ID", 'E4 TB Allocation Details'!$A$18:$L$18, 0),FALSE), 'E2 Allocators'!$B$15:$W$358, MATCH('O5 Details by Class &amp; Accounts'!BT$18, 'E2 Allocators'!$B$15:$W$15, 0),FALSE)*$E158)</f>
        <v>0</v>
      </c>
      <c r="BU158" s="2186">
        <f>IF(ISERROR(VLOOKUP(VLOOKUP($A158, 'E4 TB Allocation Details'!$A$18:$L$214, MATCH("A &amp; G ID", 'E4 TB Allocation Details'!$A$18:$L$18, 0),FALSE), 'E2 Allocators'!$B$15:$W$358, MATCH('O5 Details by Class &amp; Accounts'!BU$18, 'E2 Allocators'!$B$15:$W$15, 0),FALSE)*$E158), 0, VLOOKUP(VLOOKUP($A158, 'E4 TB Allocation Details'!$A$18:$L$214, MATCH("A &amp; G ID", 'E4 TB Allocation Details'!$A$18:$L$18, 0),FALSE), 'E2 Allocators'!$B$15:$W$358, MATCH('O5 Details by Class &amp; Accounts'!BU$18, 'E2 Allocators'!$B$15:$W$15, 0),FALSE)*$E158)</f>
        <v>0</v>
      </c>
      <c r="BV158" s="2186">
        <f>IF(ISERROR(VLOOKUP(VLOOKUP($A158, 'E4 TB Allocation Details'!$A$18:$L$214, MATCH("A &amp; G ID", 'E4 TB Allocation Details'!$A$18:$L$18, 0),FALSE), 'E2 Allocators'!$B$15:$W$358, MATCH('O5 Details by Class &amp; Accounts'!BV$18, 'E2 Allocators'!$B$15:$W$15, 0),FALSE)*$E158), 0, VLOOKUP(VLOOKUP($A158, 'E4 TB Allocation Details'!$A$18:$L$214, MATCH("A &amp; G ID", 'E4 TB Allocation Details'!$A$18:$L$18, 0),FALSE), 'E2 Allocators'!$B$15:$W$358, MATCH('O5 Details by Class &amp; Accounts'!BV$18, 'E2 Allocators'!$B$15:$W$15, 0),FALSE)*$E158)</f>
        <v>0</v>
      </c>
      <c r="BW158" s="2186">
        <f>IF(ISERROR(VLOOKUP(VLOOKUP($A158, 'E4 TB Allocation Details'!$A$18:$L$214, MATCH("A &amp; G ID", 'E4 TB Allocation Details'!$A$18:$L$18, 0),FALSE), 'E2 Allocators'!$B$15:$W$358, MATCH('O5 Details by Class &amp; Accounts'!BW$18, 'E2 Allocators'!$B$15:$W$15, 0),FALSE)*$E158), 0, VLOOKUP(VLOOKUP($A158, 'E4 TB Allocation Details'!$A$18:$L$214, MATCH("A &amp; G ID", 'E4 TB Allocation Details'!$A$18:$L$18, 0),FALSE), 'E2 Allocators'!$B$15:$W$358, MATCH('O5 Details by Class &amp; Accounts'!BW$18, 'E2 Allocators'!$B$15:$W$15, 0),FALSE)*$E158)</f>
        <v>0</v>
      </c>
      <c r="BX158" s="2186">
        <f>IF(ISERROR(VLOOKUP(VLOOKUP($A158, 'E4 TB Allocation Details'!$A$18:$L$214, MATCH("A &amp; G ID", 'E4 TB Allocation Details'!$A$18:$L$18, 0),FALSE), 'E2 Allocators'!$B$15:$W$358, MATCH('O5 Details by Class &amp; Accounts'!BX$18, 'E2 Allocators'!$B$15:$W$15, 0),FALSE)*$E158), 0, VLOOKUP(VLOOKUP($A158, 'E4 TB Allocation Details'!$A$18:$L$214, MATCH("A &amp; G ID", 'E4 TB Allocation Details'!$A$18:$L$18, 0),FALSE), 'E2 Allocators'!$B$15:$W$358, MATCH('O5 Details by Class &amp; Accounts'!BX$18, 'E2 Allocators'!$B$15:$W$15, 0),FALSE)*$E158)</f>
        <v>0</v>
      </c>
      <c r="BY158" s="2186">
        <f>IF(ISERROR(VLOOKUP(VLOOKUP($A158, 'E4 TB Allocation Details'!$A$18:$L$214, MATCH("A &amp; G ID", 'E4 TB Allocation Details'!$A$18:$L$18, 0),FALSE), 'E2 Allocators'!$B$15:$W$358, MATCH('O5 Details by Class &amp; Accounts'!BY$18, 'E2 Allocators'!$B$15:$W$15, 0),FALSE)*$E158), 0, VLOOKUP(VLOOKUP($A158, 'E4 TB Allocation Details'!$A$18:$L$214, MATCH("A &amp; G ID", 'E4 TB Allocation Details'!$A$18:$L$18, 0),FALSE), 'E2 Allocators'!$B$15:$W$358, MATCH('O5 Details by Class &amp; Accounts'!BY$18, 'E2 Allocators'!$B$15:$W$15, 0),FALSE)*$E158)</f>
        <v>0</v>
      </c>
      <c r="BZ158" s="2186">
        <f>IF(ISERROR(VLOOKUP(VLOOKUP($A158, 'E4 TB Allocation Details'!$A$18:$L$214, MATCH("A &amp; G ID", 'E4 TB Allocation Details'!$A$18:$L$18, 0),FALSE), 'E2 Allocators'!$B$15:$W$358, MATCH('O5 Details by Class &amp; Accounts'!BZ$18, 'E2 Allocators'!$B$15:$W$15, 0),FALSE)*$E158), 0, VLOOKUP(VLOOKUP($A158, 'E4 TB Allocation Details'!$A$18:$L$214, MATCH("A &amp; G ID", 'E4 TB Allocation Details'!$A$18:$L$18, 0),FALSE), 'E2 Allocators'!$B$15:$W$358, MATCH('O5 Details by Class &amp; Accounts'!BZ$18, 'E2 Allocators'!$B$15:$W$15, 0),FALSE)*$E158)</f>
        <v>0</v>
      </c>
      <c r="CA158" s="2186">
        <f>IF(ISERROR(VLOOKUP(VLOOKUP($A158, 'E4 TB Allocation Details'!$A$18:$L$214, MATCH("A &amp; G ID", 'E4 TB Allocation Details'!$A$18:$L$18, 0),FALSE), 'E2 Allocators'!$B$15:$W$358, MATCH('O5 Details by Class &amp; Accounts'!CA$18, 'E2 Allocators'!$B$15:$W$15, 0),FALSE)*$E158), 0, VLOOKUP(VLOOKUP($A158, 'E4 TB Allocation Details'!$A$18:$L$214, MATCH("A &amp; G ID", 'E4 TB Allocation Details'!$A$18:$L$18, 0),FALSE), 'E2 Allocators'!$B$15:$W$358, MATCH('O5 Details by Class &amp; Accounts'!CA$18, 'E2 Allocators'!$B$15:$W$15, 0),FALSE)*$E158)</f>
        <v>0</v>
      </c>
      <c r="CB158" s="2186">
        <f>IF(ISERROR(VLOOKUP(VLOOKUP($A158, 'E4 TB Allocation Details'!$A$18:$L$214, MATCH("A &amp; G ID", 'E4 TB Allocation Details'!$A$18:$L$18, 0),FALSE), 'E2 Allocators'!$B$15:$W$358, MATCH('O5 Details by Class &amp; Accounts'!CB$18, 'E2 Allocators'!$B$15:$W$15, 0),FALSE)*$E158), 0, VLOOKUP(VLOOKUP($A158, 'E4 TB Allocation Details'!$A$18:$L$214, MATCH("A &amp; G ID", 'E4 TB Allocation Details'!$A$18:$L$18, 0),FALSE), 'E2 Allocators'!$B$15:$W$358, MATCH('O5 Details by Class &amp; Accounts'!CB$18, 'E2 Allocators'!$B$15:$W$15, 0),FALSE)*$E158)</f>
        <v>0</v>
      </c>
      <c r="CC158" s="2186">
        <f>IF(ISERROR(VLOOKUP(VLOOKUP($A158, 'E4 TB Allocation Details'!$A$18:$L$214, MATCH("A &amp; G ID", 'E4 TB Allocation Details'!$A$18:$L$18, 0),FALSE), 'E2 Allocators'!$B$15:$W$358, MATCH('O5 Details by Class &amp; Accounts'!CC$18, 'E2 Allocators'!$B$15:$W$15, 0),FALSE)*$E158), 0, VLOOKUP(VLOOKUP($A158, 'E4 TB Allocation Details'!$A$18:$L$214, MATCH("A &amp; G ID", 'E4 TB Allocation Details'!$A$18:$L$18, 0),FALSE), 'E2 Allocators'!$B$15:$W$358, MATCH('O5 Details by Class &amp; Accounts'!CC$18, 'E2 Allocators'!$B$15:$W$15, 0),FALSE)*$E158)</f>
        <v>0</v>
      </c>
      <c r="CD158" s="2186">
        <f>IF(ISERROR(VLOOKUP(VLOOKUP($A158, 'E4 TB Allocation Details'!$A$18:$L$214, MATCH("A &amp; G ID", 'E4 TB Allocation Details'!$A$18:$L$18, 0),FALSE), 'E2 Allocators'!$B$15:$W$358, MATCH('O5 Details by Class &amp; Accounts'!CD$18, 'E2 Allocators'!$B$15:$W$15, 0),FALSE)*$E158), 0, VLOOKUP(VLOOKUP($A158, 'E4 TB Allocation Details'!$A$18:$L$214, MATCH("A &amp; G ID", 'E4 TB Allocation Details'!$A$18:$L$18, 0),FALSE), 'E2 Allocators'!$B$15:$W$358, MATCH('O5 Details by Class &amp; Accounts'!CD$18, 'E2 Allocators'!$B$15:$W$15, 0),FALSE)*$E158)</f>
        <v>0</v>
      </c>
      <c r="CE158" s="2186">
        <f>IF(ISERROR(VLOOKUP(VLOOKUP($A158, 'E4 TB Allocation Details'!$A$18:$L$214, MATCH("A &amp; G ID", 'E4 TB Allocation Details'!$A$18:$L$18, 0),FALSE), 'E2 Allocators'!$B$15:$W$358, MATCH('O5 Details by Class &amp; Accounts'!CE$18, 'E2 Allocators'!$B$15:$W$15, 0),FALSE)*$E158), 0, VLOOKUP(VLOOKUP($A158, 'E4 TB Allocation Details'!$A$18:$L$214, MATCH("A &amp; G ID", 'E4 TB Allocation Details'!$A$18:$L$18, 0),FALSE), 'E2 Allocators'!$B$15:$W$358, MATCH('O5 Details by Class &amp; Accounts'!CE$18, 'E2 Allocators'!$B$15:$W$15, 0),FALSE)*$E158)</f>
        <v>0</v>
      </c>
      <c r="CF158" s="2186">
        <f>IF(ISERROR(VLOOKUP(VLOOKUP($A158, 'E4 TB Allocation Details'!$A$18:$L$214, MATCH("A &amp; G ID", 'E4 TB Allocation Details'!$A$18:$L$18, 0),FALSE), 'E2 Allocators'!$B$15:$W$358, MATCH('O5 Details by Class &amp; Accounts'!CF$18, 'E2 Allocators'!$B$15:$W$15, 0),FALSE)*$E158), 0, VLOOKUP(VLOOKUP($A158, 'E4 TB Allocation Details'!$A$18:$L$214, MATCH("A &amp; G ID", 'E4 TB Allocation Details'!$A$18:$L$18, 0),FALSE), 'E2 Allocators'!$B$15:$W$358, MATCH('O5 Details by Class &amp; Accounts'!CF$18, 'E2 Allocators'!$B$15:$W$15, 0),FALSE)*$E158)</f>
        <v>0</v>
      </c>
      <c r="CG158" s="2186">
        <f>IF(ISERROR(VLOOKUP(VLOOKUP($A158, 'E4 TB Allocation Details'!$A$18:$L$214, MATCH("A &amp; G ID", 'E4 TB Allocation Details'!$A$18:$L$18, 0),FALSE), 'E2 Allocators'!$B$15:$W$358, MATCH('O5 Details by Class &amp; Accounts'!CG$18, 'E2 Allocators'!$B$15:$W$15, 0),FALSE)*$E158), 0, VLOOKUP(VLOOKUP($A158, 'E4 TB Allocation Details'!$A$18:$L$214, MATCH("A &amp; G ID", 'E4 TB Allocation Details'!$A$18:$L$18, 0),FALSE), 'E2 Allocators'!$B$15:$W$358, MATCH('O5 Details by Class &amp; Accounts'!CG$18, 'E2 Allocators'!$B$15:$W$15, 0),FALSE)*$E158)</f>
        <v>0</v>
      </c>
      <c r="CH158" s="2186">
        <f>IF(ISERROR(VLOOKUP(VLOOKUP($A158, 'E4 TB Allocation Details'!$A$18:$L$214, MATCH("A &amp; G ID", 'E4 TB Allocation Details'!$A$18:$L$18, 0),FALSE), 'E2 Allocators'!$B$15:$W$358, MATCH('O5 Details by Class &amp; Accounts'!CH$18, 'E2 Allocators'!$B$15:$W$15, 0),FALSE)*$E158), 0, VLOOKUP(VLOOKUP($A158, 'E4 TB Allocation Details'!$A$18:$L$214, MATCH("A &amp; G ID", 'E4 TB Allocation Details'!$A$18:$L$18, 0),FALSE), 'E2 Allocators'!$B$15:$W$358, MATCH('O5 Details by Class &amp; Accounts'!CH$18, 'E2 Allocators'!$B$15:$W$15, 0),FALSE)*$E158)</f>
        <v>0</v>
      </c>
      <c r="CI158" s="2186">
        <f>IF(ISERROR(VLOOKUP(VLOOKUP($A158, 'E4 TB Allocation Details'!$A$18:$L$214, MATCH("A &amp; G ID", 'E4 TB Allocation Details'!$A$18:$L$18, 0),FALSE), 'E2 Allocators'!$B$15:$W$358, MATCH('O5 Details by Class &amp; Accounts'!CI$18, 'E2 Allocators'!$B$15:$W$15, 0),FALSE)*$E158), 0, VLOOKUP(VLOOKUP($A158, 'E4 TB Allocation Details'!$A$18:$L$214, MATCH("A &amp; G ID", 'E4 TB Allocation Details'!$A$18:$L$18, 0),FALSE), 'E2 Allocators'!$B$15:$W$358, MATCH('O5 Details by Class &amp; Accounts'!CI$18, 'E2 Allocators'!$B$15:$W$15, 0),FALSE)*$E158)</f>
        <v>0</v>
      </c>
      <c r="CJ158" s="2186">
        <f>IF(ISERROR(VLOOKUP(VLOOKUP($A158, 'E4 TB Allocation Details'!$A$18:$L$214, MATCH("A &amp; G ID", 'E4 TB Allocation Details'!$A$18:$L$18, 0),FALSE), 'E2 Allocators'!$B$15:$W$358, MATCH('O5 Details by Class &amp; Accounts'!CJ$18, 'E2 Allocators'!$B$15:$W$15, 0),FALSE)*$E158), 0, VLOOKUP(VLOOKUP($A158, 'E4 TB Allocation Details'!$A$18:$L$214, MATCH("A &amp; G ID", 'E4 TB Allocation Details'!$A$18:$L$18, 0),FALSE), 'E2 Allocators'!$B$15:$W$358, MATCH('O5 Details by Class &amp; Accounts'!CJ$18, 'E2 Allocators'!$B$15:$W$15, 0),FALSE)*$E158)</f>
        <v>0</v>
      </c>
      <c r="CK158" s="2186">
        <f>IF(ISERROR(VLOOKUP(VLOOKUP($A158, 'E4 TB Allocation Details'!$A$18:$L$214, MATCH("A &amp; G ID", 'E4 TB Allocation Details'!$A$18:$L$18, 0),FALSE), 'E2 Allocators'!$B$15:$W$358, MATCH('O5 Details by Class &amp; Accounts'!CK$18, 'E2 Allocators'!$B$15:$W$15, 0),FALSE)*$E158), 0, VLOOKUP(VLOOKUP($A158, 'E4 TB Allocation Details'!$A$18:$L$214, MATCH("A &amp; G ID", 'E4 TB Allocation Details'!$A$18:$L$18, 0),FALSE), 'E2 Allocators'!$B$15:$W$358, MATCH('O5 Details by Class &amp; Accounts'!CK$18, 'E2 Allocators'!$B$15:$W$15, 0),FALSE)*$E158)</f>
        <v>0</v>
      </c>
      <c r="CL158" s="2186">
        <f>IF(ISERROR(VLOOKUP(VLOOKUP($A158, 'E4 TB Allocation Details'!$A$18:$L$214, MATCH("A &amp; G ID", 'E4 TB Allocation Details'!$A$18:$L$18, 0),FALSE), 'E2 Allocators'!$B$15:$W$358, MATCH('O5 Details by Class &amp; Accounts'!CL$18, 'E2 Allocators'!$B$15:$W$15, 0),FALSE)*$E158), 0, VLOOKUP(VLOOKUP($A158, 'E4 TB Allocation Details'!$A$18:$L$214, MATCH("A &amp; G ID", 'E4 TB Allocation Details'!$A$18:$L$18, 0),FALSE), 'E2 Allocators'!$B$15:$W$358, MATCH('O5 Details by Class &amp; Accounts'!CL$18, 'E2 Allocators'!$B$15:$W$15, 0),FALSE)*$E158)</f>
        <v>0</v>
      </c>
      <c r="CM158" s="2186">
        <f>IF(ISERROR(VLOOKUP(VLOOKUP($A158, 'E4 TB Allocation Details'!$A$18:$L$214, MATCH("A &amp; G ID", 'E4 TB Allocation Details'!$A$18:$L$18, 0),FALSE), 'E2 Allocators'!$B$15:$W$358, MATCH('O5 Details by Class &amp; Accounts'!CM$18, 'E2 Allocators'!$B$15:$W$15, 0),FALSE)*$E158), 0, VLOOKUP(VLOOKUP($A158, 'E4 TB Allocation Details'!$A$18:$L$214, MATCH("A &amp; G ID", 'E4 TB Allocation Details'!$A$18:$L$18, 0),FALSE), 'E2 Allocators'!$B$15:$W$358, MATCH('O5 Details by Class &amp; Accounts'!CM$18, 'E2 Allocators'!$B$15:$W$15, 0),FALSE)*$E158)</f>
        <v>0</v>
      </c>
      <c r="CN158" s="2186">
        <f t="shared" si="42"/>
        <v>0</v>
      </c>
      <c r="CO158" s="2187">
        <f t="shared" si="43"/>
        <v>-4.3655745685100555E-11</v>
      </c>
      <c r="CQ158" s="1625">
        <v>1835</v>
      </c>
    </row>
    <row r="159" spans="1:95" s="54" customFormat="1" ht="12.75" x14ac:dyDescent="0.2">
      <c r="A159" s="991">
        <v>5130</v>
      </c>
      <c r="B159" s="990" t="s">
        <v>9</v>
      </c>
      <c r="C159" s="2184">
        <f>IF(ISERROR(VLOOKUP($A159,'I3 TB Data'!$A$19:$H$483,MATCH('O5 Details by Class &amp; Accounts'!$C$18, 'I3 TB Data'!$A$19:$H$19,0),0)), 0, VLOOKUP($A159,'I3 TB Data'!$A$19:$H$483,MATCH('O5 Details by Class &amp; Accounts'!$C$18,'I3 TB Data'!$A$19:$H$19,0),0))</f>
        <v>291476.53999999998</v>
      </c>
      <c r="D159" s="2185"/>
      <c r="E159" s="2184">
        <f t="shared" si="44"/>
        <v>291476.53999999998</v>
      </c>
      <c r="F159" s="2186">
        <f>IF(ISERROR(VLOOKUP($A159, 'E1 Categorization'!A33:E124, MATCH("Customer Component", 'E1 Categorization'!$A$33:$E$33,0), 0)), 0, IF(VLOOKUP($A159, 'E1 Categorization'!A33:E124, MATCH("Customer Component", 'E1 Categorization'!$A$33:$E$33,0), 0)=0, 'O5 Details by Class &amp; Accounts'!$E159, IF(AND(VLOOKUP($A159, 'E1 Categorization'!A33:E124, MATCH("Customer Component", 'E1 Categorization'!$A$33:$E$33,0), 0) &gt;0, VLOOKUP($A159, 'E1 Categorization'!A33:E124, MATCH("Customer Component", 'E1 Categorization'!$A$33:$E$33,0), 0)&lt;1), 'O5 Details by Class &amp; Accounts'!$E159*(1-VLOOKUP($A159, 'E1 Categorization'!A33:E124, MATCH("Customer Component", 'E1 Categorization'!$A$33:$E$33,0), 0)), 0)))</f>
        <v>0</v>
      </c>
      <c r="G159" s="2186">
        <f>IF(ISERROR(VLOOKUP($A159, 'E1 Categorization'!A33:E124, MATCH("Customer Component", 'E1 Categorization'!$A$33:$E$33,0), 0)),0, IF(VLOOKUP($A159, 'E1 Categorization'!A33:E124, MATCH("Customer Component", 'E1 Categorization'!$A$33:$E$33,0), 0)=0, 0, IF(AND(VLOOKUP($A159, 'E1 Categorization'!A33:E124, MATCH("Customer Component", 'E1 Categorization'!$A$33:$E$33,0), 0) &gt;0, VLOOKUP($A159, 'E1 Categorization'!A33:E124, MATCH("Customer Component", 'E1 Categorization'!$A$33:$E$33,0), 0)&lt;1), 'O5 Details by Class &amp; Accounts'!$E159*(VLOOKUP($A159, 'E1 Categorization'!A33:E124, MATCH("Customer Component", 'E1 Categorization'!$A$33:$E$33,0), 0)), 'O5 Details by Class &amp; Accounts'!$E159)))</f>
        <v>291476.53999999998</v>
      </c>
      <c r="H159" s="2186">
        <f t="shared" si="38"/>
        <v>291476.53999999998</v>
      </c>
      <c r="I159" s="2186">
        <f>IF(ISERROR(VLOOKUP(VLOOKUP($A159, 'E4 TB Allocation Details'!$A$18:$L$214, MATCH("Demand ID", 'E4 TB Allocation Details'!$A$18:$L$18, 0),FALSE), 'E2 Allocators'!$B$15:$W$358, MATCH('O5 Details by Class &amp; Accounts'!I$18, 'E2 Allocators'!$B$15:$W$15, 0),FALSE)*$F159), 0, VLOOKUP(VLOOKUP($A159, 'E4 TB Allocation Details'!$A$18:$L$214, MATCH("Demand ID", 'E4 TB Allocation Details'!$A$18:$L$18, 0),FALSE), 'E2 Allocators'!$B$15:$W$358, MATCH('O5 Details by Class &amp; Accounts'!I$18, 'E2 Allocators'!$B$15:$W$15, 0),FALSE)*$F159)</f>
        <v>0</v>
      </c>
      <c r="J159" s="2186">
        <f>IF(ISERROR(VLOOKUP(VLOOKUP($A159, 'E4 TB Allocation Details'!$A$18:$L$214, MATCH("Demand ID", 'E4 TB Allocation Details'!$A$18:$L$18, 0),FALSE), 'E2 Allocators'!$B$15:$W$358, MATCH('O5 Details by Class &amp; Accounts'!J$18, 'E2 Allocators'!$B$15:$W$15, 0),FALSE)*$F159), 0, VLOOKUP(VLOOKUP($A159, 'E4 TB Allocation Details'!$A$18:$L$214, MATCH("Demand ID", 'E4 TB Allocation Details'!$A$18:$L$18, 0),FALSE), 'E2 Allocators'!$B$15:$W$358, MATCH('O5 Details by Class &amp; Accounts'!J$18, 'E2 Allocators'!$B$15:$W$15, 0),FALSE)*$F159)</f>
        <v>0</v>
      </c>
      <c r="K159" s="2186">
        <f>IF(ISERROR(VLOOKUP(VLOOKUP($A159, 'E4 TB Allocation Details'!$A$18:$L$214, MATCH("Demand ID", 'E4 TB Allocation Details'!$A$18:$L$18, 0),FALSE), 'E2 Allocators'!$B$15:$W$358, MATCH('O5 Details by Class &amp; Accounts'!K$18, 'E2 Allocators'!$B$15:$W$15, 0),FALSE)*$F159), 0, VLOOKUP(VLOOKUP($A159, 'E4 TB Allocation Details'!$A$18:$L$214, MATCH("Demand ID", 'E4 TB Allocation Details'!$A$18:$L$18, 0),FALSE), 'E2 Allocators'!$B$15:$W$358, MATCH('O5 Details by Class &amp; Accounts'!K$18, 'E2 Allocators'!$B$15:$W$15, 0),FALSE)*$F159)</f>
        <v>0</v>
      </c>
      <c r="L159" s="2186">
        <f>IF(ISERROR(VLOOKUP(VLOOKUP($A159, 'E4 TB Allocation Details'!$A$18:$L$214, MATCH("Demand ID", 'E4 TB Allocation Details'!$A$18:$L$18, 0),FALSE), 'E2 Allocators'!$B$15:$W$358, MATCH('O5 Details by Class &amp; Accounts'!L$18, 'E2 Allocators'!$B$15:$W$15, 0),FALSE)*$F159), 0, VLOOKUP(VLOOKUP($A159, 'E4 TB Allocation Details'!$A$18:$L$214, MATCH("Demand ID", 'E4 TB Allocation Details'!$A$18:$L$18, 0),FALSE), 'E2 Allocators'!$B$15:$W$358, MATCH('O5 Details by Class &amp; Accounts'!L$18, 'E2 Allocators'!$B$15:$W$15, 0),FALSE)*$F159)</f>
        <v>0</v>
      </c>
      <c r="M159" s="2186">
        <f>IF(ISERROR(VLOOKUP(VLOOKUP($A159, 'E4 TB Allocation Details'!$A$18:$L$214, MATCH("Demand ID", 'E4 TB Allocation Details'!$A$18:$L$18, 0),FALSE), 'E2 Allocators'!$B$15:$W$358, MATCH('O5 Details by Class &amp; Accounts'!M$18, 'E2 Allocators'!$B$15:$W$15, 0),FALSE)*$F159), 0, VLOOKUP(VLOOKUP($A159, 'E4 TB Allocation Details'!$A$18:$L$214, MATCH("Demand ID", 'E4 TB Allocation Details'!$A$18:$L$18, 0),FALSE), 'E2 Allocators'!$B$15:$W$358, MATCH('O5 Details by Class &amp; Accounts'!M$18, 'E2 Allocators'!$B$15:$W$15, 0),FALSE)*$F159)</f>
        <v>0</v>
      </c>
      <c r="N159" s="2186">
        <f>IF(ISERROR(VLOOKUP(VLOOKUP($A159, 'E4 TB Allocation Details'!$A$18:$L$214, MATCH("Demand ID", 'E4 TB Allocation Details'!$A$18:$L$18, 0),FALSE), 'E2 Allocators'!$B$15:$W$358, MATCH('O5 Details by Class &amp; Accounts'!N$18, 'E2 Allocators'!$B$15:$W$15, 0),FALSE)*$F159), 0, VLOOKUP(VLOOKUP($A159, 'E4 TB Allocation Details'!$A$18:$L$214, MATCH("Demand ID", 'E4 TB Allocation Details'!$A$18:$L$18, 0),FALSE), 'E2 Allocators'!$B$15:$W$358, MATCH('O5 Details by Class &amp; Accounts'!N$18, 'E2 Allocators'!$B$15:$W$15, 0),FALSE)*$F159)</f>
        <v>0</v>
      </c>
      <c r="O159" s="2186">
        <f>IF(ISERROR(VLOOKUP(VLOOKUP($A159, 'E4 TB Allocation Details'!$A$18:$L$214, MATCH("Demand ID", 'E4 TB Allocation Details'!$A$18:$L$18, 0),FALSE), 'E2 Allocators'!$B$15:$W$358, MATCH('O5 Details by Class &amp; Accounts'!O$18, 'E2 Allocators'!$B$15:$W$15, 0),FALSE)*$F159), 0, VLOOKUP(VLOOKUP($A159, 'E4 TB Allocation Details'!$A$18:$L$214, MATCH("Demand ID", 'E4 TB Allocation Details'!$A$18:$L$18, 0),FALSE), 'E2 Allocators'!$B$15:$W$358, MATCH('O5 Details by Class &amp; Accounts'!O$18, 'E2 Allocators'!$B$15:$W$15, 0),FALSE)*$F159)</f>
        <v>0</v>
      </c>
      <c r="P159" s="2186">
        <f>IF(ISERROR(VLOOKUP(VLOOKUP($A159, 'E4 TB Allocation Details'!$A$18:$L$214, MATCH("Demand ID", 'E4 TB Allocation Details'!$A$18:$L$18, 0),FALSE), 'E2 Allocators'!$B$15:$W$358, MATCH('O5 Details by Class &amp; Accounts'!P$18, 'E2 Allocators'!$B$15:$W$15, 0),FALSE)*$F159), 0, VLOOKUP(VLOOKUP($A159, 'E4 TB Allocation Details'!$A$18:$L$214, MATCH("Demand ID", 'E4 TB Allocation Details'!$A$18:$L$18, 0),FALSE), 'E2 Allocators'!$B$15:$W$358, MATCH('O5 Details by Class &amp; Accounts'!P$18, 'E2 Allocators'!$B$15:$W$15, 0),FALSE)*$F159)</f>
        <v>0</v>
      </c>
      <c r="Q159" s="2186">
        <f>IF(ISERROR(VLOOKUP(VLOOKUP($A159, 'E4 TB Allocation Details'!$A$18:$L$214, MATCH("Demand ID", 'E4 TB Allocation Details'!$A$18:$L$18, 0),FALSE), 'E2 Allocators'!$B$15:$W$358, MATCH('O5 Details by Class &amp; Accounts'!Q$18, 'E2 Allocators'!$B$15:$W$15, 0),FALSE)*$F159), 0, VLOOKUP(VLOOKUP($A159, 'E4 TB Allocation Details'!$A$18:$L$214, MATCH("Demand ID", 'E4 TB Allocation Details'!$A$18:$L$18, 0),FALSE), 'E2 Allocators'!$B$15:$W$358, MATCH('O5 Details by Class &amp; Accounts'!Q$18, 'E2 Allocators'!$B$15:$W$15, 0),FALSE)*$F159)</f>
        <v>0</v>
      </c>
      <c r="R159" s="2186">
        <f>IF(ISERROR(VLOOKUP(VLOOKUP($A159, 'E4 TB Allocation Details'!$A$18:$L$214, MATCH("Demand ID", 'E4 TB Allocation Details'!$A$18:$L$18, 0),FALSE), 'E2 Allocators'!$B$15:$W$358, MATCH('O5 Details by Class &amp; Accounts'!R$18, 'E2 Allocators'!$B$15:$W$15, 0),FALSE)*$F159), 0, VLOOKUP(VLOOKUP($A159, 'E4 TB Allocation Details'!$A$18:$L$214, MATCH("Demand ID", 'E4 TB Allocation Details'!$A$18:$L$18, 0),FALSE), 'E2 Allocators'!$B$15:$W$358, MATCH('O5 Details by Class &amp; Accounts'!R$18, 'E2 Allocators'!$B$15:$W$15, 0),FALSE)*$F159)</f>
        <v>0</v>
      </c>
      <c r="S159" s="2186">
        <f>IF(ISERROR(VLOOKUP(VLOOKUP($A159, 'E4 TB Allocation Details'!$A$18:$L$214, MATCH("Demand ID", 'E4 TB Allocation Details'!$A$18:$L$18, 0),FALSE), 'E2 Allocators'!$B$15:$W$358, MATCH('O5 Details by Class &amp; Accounts'!S$18, 'E2 Allocators'!$B$15:$W$15, 0),FALSE)*$F159), 0, VLOOKUP(VLOOKUP($A159, 'E4 TB Allocation Details'!$A$18:$L$214, MATCH("Demand ID", 'E4 TB Allocation Details'!$A$18:$L$18, 0),FALSE), 'E2 Allocators'!$B$15:$W$358, MATCH('O5 Details by Class &amp; Accounts'!S$18, 'E2 Allocators'!$B$15:$W$15, 0),FALSE)*$F159)</f>
        <v>0</v>
      </c>
      <c r="T159" s="2186">
        <f>IF(ISERROR(VLOOKUP(VLOOKUP($A159, 'E4 TB Allocation Details'!$A$18:$L$214, MATCH("Demand ID", 'E4 TB Allocation Details'!$A$18:$L$18, 0),FALSE), 'E2 Allocators'!$B$15:$W$358, MATCH('O5 Details by Class &amp; Accounts'!T$18, 'E2 Allocators'!$B$15:$W$15, 0),FALSE)*$F159), 0, VLOOKUP(VLOOKUP($A159, 'E4 TB Allocation Details'!$A$18:$L$214, MATCH("Demand ID", 'E4 TB Allocation Details'!$A$18:$L$18, 0),FALSE), 'E2 Allocators'!$B$15:$W$358, MATCH('O5 Details by Class &amp; Accounts'!T$18, 'E2 Allocators'!$B$15:$W$15, 0),FALSE)*$F159)</f>
        <v>0</v>
      </c>
      <c r="U159" s="2186">
        <f>IF(ISERROR(VLOOKUP(VLOOKUP($A159, 'E4 TB Allocation Details'!$A$18:$L$214, MATCH("Demand ID", 'E4 TB Allocation Details'!$A$18:$L$18, 0),FALSE), 'E2 Allocators'!$B$15:$W$358, MATCH('O5 Details by Class &amp; Accounts'!U$18, 'E2 Allocators'!$B$15:$W$15, 0),FALSE)*$F159), 0, VLOOKUP(VLOOKUP($A159, 'E4 TB Allocation Details'!$A$18:$L$214, MATCH("Demand ID", 'E4 TB Allocation Details'!$A$18:$L$18, 0),FALSE), 'E2 Allocators'!$B$15:$W$358, MATCH('O5 Details by Class &amp; Accounts'!U$18, 'E2 Allocators'!$B$15:$W$15, 0),FALSE)*$F159)</f>
        <v>0</v>
      </c>
      <c r="V159" s="2186">
        <f>IF(ISERROR(VLOOKUP(VLOOKUP($A159, 'E4 TB Allocation Details'!$A$18:$L$214, MATCH("Demand ID", 'E4 TB Allocation Details'!$A$18:$L$18, 0),FALSE), 'E2 Allocators'!$B$15:$W$358, MATCH('O5 Details by Class &amp; Accounts'!V$18, 'E2 Allocators'!$B$15:$W$15, 0),FALSE)*$F159), 0, VLOOKUP(VLOOKUP($A159, 'E4 TB Allocation Details'!$A$18:$L$214, MATCH("Demand ID", 'E4 TB Allocation Details'!$A$18:$L$18, 0),FALSE), 'E2 Allocators'!$B$15:$W$358, MATCH('O5 Details by Class &amp; Accounts'!V$18, 'E2 Allocators'!$B$15:$W$15, 0),FALSE)*$F159)</f>
        <v>0</v>
      </c>
      <c r="W159" s="2186">
        <f>IF(ISERROR(VLOOKUP(VLOOKUP($A159, 'E4 TB Allocation Details'!$A$18:$L$214, MATCH("Demand ID", 'E4 TB Allocation Details'!$A$18:$L$18, 0),FALSE), 'E2 Allocators'!$B$15:$W$358, MATCH('O5 Details by Class &amp; Accounts'!W$18, 'E2 Allocators'!$B$15:$W$15, 0),FALSE)*$F159), 0, VLOOKUP(VLOOKUP($A159, 'E4 TB Allocation Details'!$A$18:$L$214, MATCH("Demand ID", 'E4 TB Allocation Details'!$A$18:$L$18, 0),FALSE), 'E2 Allocators'!$B$15:$W$358, MATCH('O5 Details by Class &amp; Accounts'!W$18, 'E2 Allocators'!$B$15:$W$15, 0),FALSE)*$F159)</f>
        <v>0</v>
      </c>
      <c r="X159" s="2186">
        <f>IF(ISERROR(VLOOKUP(VLOOKUP($A159, 'E4 TB Allocation Details'!$A$18:$L$214, MATCH("Demand ID", 'E4 TB Allocation Details'!$A$18:$L$18, 0),FALSE), 'E2 Allocators'!$B$15:$W$358, MATCH('O5 Details by Class &amp; Accounts'!X$18, 'E2 Allocators'!$B$15:$W$15, 0),FALSE)*$F159), 0, VLOOKUP(VLOOKUP($A159, 'E4 TB Allocation Details'!$A$18:$L$214, MATCH("Demand ID", 'E4 TB Allocation Details'!$A$18:$L$18, 0),FALSE), 'E2 Allocators'!$B$15:$W$358, MATCH('O5 Details by Class &amp; Accounts'!X$18, 'E2 Allocators'!$B$15:$W$15, 0),FALSE)*$F159)</f>
        <v>0</v>
      </c>
      <c r="Y159" s="2186">
        <f>IF(ISERROR(VLOOKUP(VLOOKUP($A159, 'E4 TB Allocation Details'!$A$18:$L$214, MATCH("Demand ID", 'E4 TB Allocation Details'!$A$18:$L$18, 0),FALSE), 'E2 Allocators'!$B$15:$W$358, MATCH('O5 Details by Class &amp; Accounts'!Y$18, 'E2 Allocators'!$B$15:$W$15, 0),FALSE)*$F159), 0, VLOOKUP(VLOOKUP($A159, 'E4 TB Allocation Details'!$A$18:$L$214, MATCH("Demand ID", 'E4 TB Allocation Details'!$A$18:$L$18, 0),FALSE), 'E2 Allocators'!$B$15:$W$358, MATCH('O5 Details by Class &amp; Accounts'!Y$18, 'E2 Allocators'!$B$15:$W$15, 0),FALSE)*$F159)</f>
        <v>0</v>
      </c>
      <c r="Z159" s="2186">
        <f>IF(ISERROR(VLOOKUP(VLOOKUP($A159, 'E4 TB Allocation Details'!$A$18:$L$214, MATCH("Demand ID", 'E4 TB Allocation Details'!$A$18:$L$18, 0),FALSE), 'E2 Allocators'!$B$15:$W$358, MATCH('O5 Details by Class &amp; Accounts'!Z$18, 'E2 Allocators'!$B$15:$W$15, 0),FALSE)*$F159), 0, VLOOKUP(VLOOKUP($A159, 'E4 TB Allocation Details'!$A$18:$L$214, MATCH("Demand ID", 'E4 TB Allocation Details'!$A$18:$L$18, 0),FALSE), 'E2 Allocators'!$B$15:$W$358, MATCH('O5 Details by Class &amp; Accounts'!Z$18, 'E2 Allocators'!$B$15:$W$15, 0),FALSE)*$F159)</f>
        <v>0</v>
      </c>
      <c r="AA159" s="2186">
        <f>IF(ISERROR(VLOOKUP(VLOOKUP($A159, 'E4 TB Allocation Details'!$A$18:$L$214, MATCH("Demand ID", 'E4 TB Allocation Details'!$A$18:$L$18, 0),FALSE), 'E2 Allocators'!$B$15:$W$358, MATCH('O5 Details by Class &amp; Accounts'!AA$18, 'E2 Allocators'!$B$15:$W$15, 0),FALSE)*$F159), 0, VLOOKUP(VLOOKUP($A159, 'E4 TB Allocation Details'!$A$18:$L$214, MATCH("Demand ID", 'E4 TB Allocation Details'!$A$18:$L$18, 0),FALSE), 'E2 Allocators'!$B$15:$W$358, MATCH('O5 Details by Class &amp; Accounts'!AA$18, 'E2 Allocators'!$B$15:$W$15, 0),FALSE)*$F159)</f>
        <v>0</v>
      </c>
      <c r="AB159" s="2186">
        <f>IF(ISERROR(VLOOKUP(VLOOKUP($A159, 'E4 TB Allocation Details'!$A$18:$L$214, MATCH("Demand ID", 'E4 TB Allocation Details'!$A$18:$L$18, 0),FALSE), 'E2 Allocators'!$B$15:$W$358, MATCH('O5 Details by Class &amp; Accounts'!AB$18, 'E2 Allocators'!$B$15:$W$15, 0),FALSE)*$F159), 0, VLOOKUP(VLOOKUP($A159, 'E4 TB Allocation Details'!$A$18:$L$214, MATCH("Demand ID", 'E4 TB Allocation Details'!$A$18:$L$18, 0),FALSE), 'E2 Allocators'!$B$15:$W$358, MATCH('O5 Details by Class &amp; Accounts'!AB$18, 'E2 Allocators'!$B$15:$W$15, 0),FALSE)*$F159)</f>
        <v>0</v>
      </c>
      <c r="AC159" s="2186">
        <f t="shared" si="39"/>
        <v>0</v>
      </c>
      <c r="AD159" s="2186">
        <f>IF(ISERROR(VLOOKUP(VLOOKUP($A159, 'E4 TB Allocation Details'!$A$18:$L$214, MATCH("Customer ID", 'E4 TB Allocation Details'!$A$18:$L$18, 0),FALSE), 'E2 Allocators'!$B$15:$W$358, MATCH('O5 Details by Class &amp; Accounts'!AD$18, 'E2 Allocators'!$B$15:$W$15, 0),FALSE)*$G159), 0, VLOOKUP(VLOOKUP($A159, 'E4 TB Allocation Details'!$A$18:$L$214, MATCH("Customer ID", 'E4 TB Allocation Details'!$A$18:$L$18, 0),FALSE), 'E2 Allocators'!$B$15:$W$358, MATCH('O5 Details by Class &amp; Accounts'!AD$18, 'E2 Allocators'!$B$15:$W$15, 0),FALSE)*$G159)</f>
        <v>291476.53999999998</v>
      </c>
      <c r="AE159" s="2186">
        <f>IF(ISERROR(VLOOKUP(VLOOKUP($A159, 'E4 TB Allocation Details'!$A$18:$L$214, MATCH("Customer ID", 'E4 TB Allocation Details'!$A$18:$L$18, 0),FALSE), 'E2 Allocators'!$B$15:$W$358, MATCH('O5 Details by Class &amp; Accounts'!AE$18, 'E2 Allocators'!$B$15:$W$15, 0),FALSE)*$G159), 0, VLOOKUP(VLOOKUP($A159, 'E4 TB Allocation Details'!$A$18:$L$214, MATCH("Customer ID", 'E4 TB Allocation Details'!$A$18:$L$18, 0),FALSE), 'E2 Allocators'!$B$15:$W$358, MATCH('O5 Details by Class &amp; Accounts'!AE$18, 'E2 Allocators'!$B$15:$W$15, 0),FALSE)*$G159)</f>
        <v>0</v>
      </c>
      <c r="AF159" s="2186">
        <f>IF(ISERROR(VLOOKUP(VLOOKUP($A159, 'E4 TB Allocation Details'!$A$18:$L$214, MATCH("Customer ID", 'E4 TB Allocation Details'!$A$18:$L$18, 0),FALSE), 'E2 Allocators'!$B$15:$W$358, MATCH('O5 Details by Class &amp; Accounts'!AF$18, 'E2 Allocators'!$B$15:$W$15, 0),FALSE)*$G159), 0, VLOOKUP(VLOOKUP($A159, 'E4 TB Allocation Details'!$A$18:$L$214, MATCH("Customer ID", 'E4 TB Allocation Details'!$A$18:$L$18, 0),FALSE), 'E2 Allocators'!$B$15:$W$358, MATCH('O5 Details by Class &amp; Accounts'!AF$18, 'E2 Allocators'!$B$15:$W$15, 0),FALSE)*$G159)</f>
        <v>0</v>
      </c>
      <c r="AG159" s="2186">
        <f>IF(ISERROR(VLOOKUP(VLOOKUP($A159, 'E4 TB Allocation Details'!$A$18:$L$214, MATCH("Customer ID", 'E4 TB Allocation Details'!$A$18:$L$18, 0),FALSE), 'E2 Allocators'!$B$15:$W$358, MATCH('O5 Details by Class &amp; Accounts'!AG$18, 'E2 Allocators'!$B$15:$W$15, 0),FALSE)*$G159), 0, VLOOKUP(VLOOKUP($A159, 'E4 TB Allocation Details'!$A$18:$L$214, MATCH("Customer ID", 'E4 TB Allocation Details'!$A$18:$L$18, 0),FALSE), 'E2 Allocators'!$B$15:$W$358, MATCH('O5 Details by Class &amp; Accounts'!AG$18, 'E2 Allocators'!$B$15:$W$15, 0),FALSE)*$G159)</f>
        <v>0</v>
      </c>
      <c r="AH159" s="2186">
        <f>IF(ISERROR(VLOOKUP(VLOOKUP($A159, 'E4 TB Allocation Details'!$A$18:$L$214, MATCH("Customer ID", 'E4 TB Allocation Details'!$A$18:$L$18, 0),FALSE), 'E2 Allocators'!$B$15:$W$358, MATCH('O5 Details by Class &amp; Accounts'!AH$18, 'E2 Allocators'!$B$15:$W$15, 0),FALSE)*$G159), 0, VLOOKUP(VLOOKUP($A159, 'E4 TB Allocation Details'!$A$18:$L$214, MATCH("Customer ID", 'E4 TB Allocation Details'!$A$18:$L$18, 0),FALSE), 'E2 Allocators'!$B$15:$W$358, MATCH('O5 Details by Class &amp; Accounts'!AH$18, 'E2 Allocators'!$B$15:$W$15, 0),FALSE)*$G159)</f>
        <v>0</v>
      </c>
      <c r="AI159" s="2186">
        <f>IF(ISERROR(VLOOKUP(VLOOKUP($A159, 'E4 TB Allocation Details'!$A$18:$L$214, MATCH("Customer ID", 'E4 TB Allocation Details'!$A$18:$L$18, 0),FALSE), 'E2 Allocators'!$B$15:$W$358, MATCH('O5 Details by Class &amp; Accounts'!AI$18, 'E2 Allocators'!$B$15:$W$15, 0),FALSE)*$G159), 0, VLOOKUP(VLOOKUP($A159, 'E4 TB Allocation Details'!$A$18:$L$214, MATCH("Customer ID", 'E4 TB Allocation Details'!$A$18:$L$18, 0),FALSE), 'E2 Allocators'!$B$15:$W$358, MATCH('O5 Details by Class &amp; Accounts'!AI$18, 'E2 Allocators'!$B$15:$W$15, 0),FALSE)*$G159)</f>
        <v>0</v>
      </c>
      <c r="AJ159" s="2186">
        <f>IF(ISERROR(VLOOKUP(VLOOKUP($A159, 'E4 TB Allocation Details'!$A$18:$L$214, MATCH("Customer ID", 'E4 TB Allocation Details'!$A$18:$L$18, 0),FALSE), 'E2 Allocators'!$B$15:$W$358, MATCH('O5 Details by Class &amp; Accounts'!AJ$18, 'E2 Allocators'!$B$15:$W$15, 0),FALSE)*$G159), 0, VLOOKUP(VLOOKUP($A159, 'E4 TB Allocation Details'!$A$18:$L$214, MATCH("Customer ID", 'E4 TB Allocation Details'!$A$18:$L$18, 0),FALSE), 'E2 Allocators'!$B$15:$W$358, MATCH('O5 Details by Class &amp; Accounts'!AJ$18, 'E2 Allocators'!$B$15:$W$15, 0),FALSE)*$G159)</f>
        <v>0</v>
      </c>
      <c r="AK159" s="2186">
        <f>IF(ISERROR(VLOOKUP(VLOOKUP($A159, 'E4 TB Allocation Details'!$A$18:$L$214, MATCH("Customer ID", 'E4 TB Allocation Details'!$A$18:$L$18, 0),FALSE), 'E2 Allocators'!$B$15:$W$358, MATCH('O5 Details by Class &amp; Accounts'!AK$18, 'E2 Allocators'!$B$15:$W$15, 0),FALSE)*$G159), 0, VLOOKUP(VLOOKUP($A159, 'E4 TB Allocation Details'!$A$18:$L$214, MATCH("Customer ID", 'E4 TB Allocation Details'!$A$18:$L$18, 0),FALSE), 'E2 Allocators'!$B$15:$W$358, MATCH('O5 Details by Class &amp; Accounts'!AK$18, 'E2 Allocators'!$B$15:$W$15, 0),FALSE)*$G159)</f>
        <v>0</v>
      </c>
      <c r="AL159" s="2186">
        <f>IF(ISERROR(VLOOKUP(VLOOKUP($A159, 'E4 TB Allocation Details'!$A$18:$L$214, MATCH("Customer ID", 'E4 TB Allocation Details'!$A$18:$L$18, 0),FALSE), 'E2 Allocators'!$B$15:$W$358, MATCH('O5 Details by Class &amp; Accounts'!AL$18, 'E2 Allocators'!$B$15:$W$15, 0),FALSE)*$G159), 0, VLOOKUP(VLOOKUP($A159, 'E4 TB Allocation Details'!$A$18:$L$214, MATCH("Customer ID", 'E4 TB Allocation Details'!$A$18:$L$18, 0),FALSE), 'E2 Allocators'!$B$15:$W$358, MATCH('O5 Details by Class &amp; Accounts'!AL$18, 'E2 Allocators'!$B$15:$W$15, 0),FALSE)*$G159)</f>
        <v>0</v>
      </c>
      <c r="AM159" s="2186">
        <f>IF(ISERROR(VLOOKUP(VLOOKUP($A159, 'E4 TB Allocation Details'!$A$18:$L$214, MATCH("Customer ID", 'E4 TB Allocation Details'!$A$18:$L$18, 0),FALSE), 'E2 Allocators'!$B$15:$W$358, MATCH('O5 Details by Class &amp; Accounts'!AM$18, 'E2 Allocators'!$B$15:$W$15, 0),FALSE)*$G159), 0, VLOOKUP(VLOOKUP($A159, 'E4 TB Allocation Details'!$A$18:$L$214, MATCH("Customer ID", 'E4 TB Allocation Details'!$A$18:$L$18, 0),FALSE), 'E2 Allocators'!$B$15:$W$358, MATCH('O5 Details by Class &amp; Accounts'!AM$18, 'E2 Allocators'!$B$15:$W$15, 0),FALSE)*$G159)</f>
        <v>0</v>
      </c>
      <c r="AN159" s="2186">
        <f>IF(ISERROR(VLOOKUP(VLOOKUP($A159, 'E4 TB Allocation Details'!$A$18:$L$214, MATCH("Customer ID", 'E4 TB Allocation Details'!$A$18:$L$18, 0),FALSE), 'E2 Allocators'!$B$15:$W$358, MATCH('O5 Details by Class &amp; Accounts'!AN$18, 'E2 Allocators'!$B$15:$W$15, 0),FALSE)*$G159), 0, VLOOKUP(VLOOKUP($A159, 'E4 TB Allocation Details'!$A$18:$L$214, MATCH("Customer ID", 'E4 TB Allocation Details'!$A$18:$L$18, 0),FALSE), 'E2 Allocators'!$B$15:$W$358, MATCH('O5 Details by Class &amp; Accounts'!AN$18, 'E2 Allocators'!$B$15:$W$15, 0),FALSE)*$G159)</f>
        <v>0</v>
      </c>
      <c r="AO159" s="2186">
        <f>IF(ISERROR(VLOOKUP(VLOOKUP($A159, 'E4 TB Allocation Details'!$A$18:$L$214, MATCH("Customer ID", 'E4 TB Allocation Details'!$A$18:$L$18, 0),FALSE), 'E2 Allocators'!$B$15:$W$358, MATCH('O5 Details by Class &amp; Accounts'!AO$18, 'E2 Allocators'!$B$15:$W$15, 0),FALSE)*$G159), 0, VLOOKUP(VLOOKUP($A159, 'E4 TB Allocation Details'!$A$18:$L$214, MATCH("Customer ID", 'E4 TB Allocation Details'!$A$18:$L$18, 0),FALSE), 'E2 Allocators'!$B$15:$W$358, MATCH('O5 Details by Class &amp; Accounts'!AO$18, 'E2 Allocators'!$B$15:$W$15, 0),FALSE)*$G159)</f>
        <v>0</v>
      </c>
      <c r="AP159" s="2186">
        <f>IF(ISERROR(VLOOKUP(VLOOKUP($A159, 'E4 TB Allocation Details'!$A$18:$L$214, MATCH("Customer ID", 'E4 TB Allocation Details'!$A$18:$L$18, 0),FALSE), 'E2 Allocators'!$B$15:$W$358, MATCH('O5 Details by Class &amp; Accounts'!AP$18, 'E2 Allocators'!$B$15:$W$15, 0),FALSE)*$G159), 0, VLOOKUP(VLOOKUP($A159, 'E4 TB Allocation Details'!$A$18:$L$214, MATCH("Customer ID", 'E4 TB Allocation Details'!$A$18:$L$18, 0),FALSE), 'E2 Allocators'!$B$15:$W$358, MATCH('O5 Details by Class &amp; Accounts'!AP$18, 'E2 Allocators'!$B$15:$W$15, 0),FALSE)*$G159)</f>
        <v>0</v>
      </c>
      <c r="AQ159" s="2186">
        <f>IF(ISERROR(VLOOKUP(VLOOKUP($A159, 'E4 TB Allocation Details'!$A$18:$L$214, MATCH("Customer ID", 'E4 TB Allocation Details'!$A$18:$L$18, 0),FALSE), 'E2 Allocators'!$B$15:$W$358, MATCH('O5 Details by Class &amp; Accounts'!AQ$18, 'E2 Allocators'!$B$15:$W$15, 0),FALSE)*$G159), 0, VLOOKUP(VLOOKUP($A159, 'E4 TB Allocation Details'!$A$18:$L$214, MATCH("Customer ID", 'E4 TB Allocation Details'!$A$18:$L$18, 0),FALSE), 'E2 Allocators'!$B$15:$W$358, MATCH('O5 Details by Class &amp; Accounts'!AQ$18, 'E2 Allocators'!$B$15:$W$15, 0),FALSE)*$G159)</f>
        <v>0</v>
      </c>
      <c r="AR159" s="2186">
        <f>IF(ISERROR(VLOOKUP(VLOOKUP($A159, 'E4 TB Allocation Details'!$A$18:$L$214, MATCH("Customer ID", 'E4 TB Allocation Details'!$A$18:$L$18, 0),FALSE), 'E2 Allocators'!$B$15:$W$358, MATCH('O5 Details by Class &amp; Accounts'!AR$18, 'E2 Allocators'!$B$15:$W$15, 0),FALSE)*$G159), 0, VLOOKUP(VLOOKUP($A159, 'E4 TB Allocation Details'!$A$18:$L$214, MATCH("Customer ID", 'E4 TB Allocation Details'!$A$18:$L$18, 0),FALSE), 'E2 Allocators'!$B$15:$W$358, MATCH('O5 Details by Class &amp; Accounts'!AR$18, 'E2 Allocators'!$B$15:$W$15, 0),FALSE)*$G159)</f>
        <v>0</v>
      </c>
      <c r="AS159" s="2186">
        <f>IF(ISERROR(VLOOKUP(VLOOKUP($A159, 'E4 TB Allocation Details'!$A$18:$L$214, MATCH("Customer ID", 'E4 TB Allocation Details'!$A$18:$L$18, 0),FALSE), 'E2 Allocators'!$B$15:$W$358, MATCH('O5 Details by Class &amp; Accounts'!AS$18, 'E2 Allocators'!$B$15:$W$15, 0),FALSE)*$G159), 0, VLOOKUP(VLOOKUP($A159, 'E4 TB Allocation Details'!$A$18:$L$214, MATCH("Customer ID", 'E4 TB Allocation Details'!$A$18:$L$18, 0),FALSE), 'E2 Allocators'!$B$15:$W$358, MATCH('O5 Details by Class &amp; Accounts'!AS$18, 'E2 Allocators'!$B$15:$W$15, 0),FALSE)*$G159)</f>
        <v>0</v>
      </c>
      <c r="AT159" s="2186">
        <f>IF(ISERROR(VLOOKUP(VLOOKUP($A159, 'E4 TB Allocation Details'!$A$18:$L$214, MATCH("Customer ID", 'E4 TB Allocation Details'!$A$18:$L$18, 0),FALSE), 'E2 Allocators'!$B$15:$W$358, MATCH('O5 Details by Class &amp; Accounts'!AT$18, 'E2 Allocators'!$B$15:$W$15, 0),FALSE)*$G159), 0, VLOOKUP(VLOOKUP($A159, 'E4 TB Allocation Details'!$A$18:$L$214, MATCH("Customer ID", 'E4 TB Allocation Details'!$A$18:$L$18, 0),FALSE), 'E2 Allocators'!$B$15:$W$358, MATCH('O5 Details by Class &amp; Accounts'!AT$18, 'E2 Allocators'!$B$15:$W$15, 0),FALSE)*$G159)</f>
        <v>0</v>
      </c>
      <c r="AU159" s="2186">
        <f>IF(ISERROR(VLOOKUP(VLOOKUP($A159, 'E4 TB Allocation Details'!$A$18:$L$214, MATCH("Customer ID", 'E4 TB Allocation Details'!$A$18:$L$18, 0),FALSE), 'E2 Allocators'!$B$15:$W$358, MATCH('O5 Details by Class &amp; Accounts'!AU$18, 'E2 Allocators'!$B$15:$W$15, 0),FALSE)*$G159), 0, VLOOKUP(VLOOKUP($A159, 'E4 TB Allocation Details'!$A$18:$L$214, MATCH("Customer ID", 'E4 TB Allocation Details'!$A$18:$L$18, 0),FALSE), 'E2 Allocators'!$B$15:$W$358, MATCH('O5 Details by Class &amp; Accounts'!AU$18, 'E2 Allocators'!$B$15:$W$15, 0),FALSE)*$G159)</f>
        <v>0</v>
      </c>
      <c r="AV159" s="2186">
        <f>IF(ISERROR(VLOOKUP(VLOOKUP($A159, 'E4 TB Allocation Details'!$A$18:$L$214, MATCH("Customer ID", 'E4 TB Allocation Details'!$A$18:$L$18, 0),FALSE), 'E2 Allocators'!$B$15:$W$358, MATCH('O5 Details by Class &amp; Accounts'!AV$18, 'E2 Allocators'!$B$15:$W$15, 0),FALSE)*$G159), 0, VLOOKUP(VLOOKUP($A159, 'E4 TB Allocation Details'!$A$18:$L$214, MATCH("Customer ID", 'E4 TB Allocation Details'!$A$18:$L$18, 0),FALSE), 'E2 Allocators'!$B$15:$W$358, MATCH('O5 Details by Class &amp; Accounts'!AV$18, 'E2 Allocators'!$B$15:$W$15, 0),FALSE)*$G159)</f>
        <v>0</v>
      </c>
      <c r="AW159" s="2186">
        <f>IF(ISERROR(VLOOKUP(VLOOKUP($A159, 'E4 TB Allocation Details'!$A$18:$L$214, MATCH("Customer ID", 'E4 TB Allocation Details'!$A$18:$L$18, 0),FALSE), 'E2 Allocators'!$B$15:$W$358, MATCH('O5 Details by Class &amp; Accounts'!AW$18, 'E2 Allocators'!$B$15:$W$15, 0),FALSE)*$G159), 0, VLOOKUP(VLOOKUP($A159, 'E4 TB Allocation Details'!$A$18:$L$214, MATCH("Customer ID", 'E4 TB Allocation Details'!$A$18:$L$18, 0),FALSE), 'E2 Allocators'!$B$15:$W$358, MATCH('O5 Details by Class &amp; Accounts'!AW$18, 'E2 Allocators'!$B$15:$W$15, 0),FALSE)*$G159)</f>
        <v>0</v>
      </c>
      <c r="AX159" s="2186">
        <f t="shared" si="40"/>
        <v>291476.53999999998</v>
      </c>
      <c r="AY159" s="2186">
        <f>IF(ISERROR(VLOOKUP(VLOOKUP($A159, 'E4 TB Allocation Details'!$A$18:$L$214, MATCH("Misc ID", 'E4 TB Allocation Details'!$A$18:$L$18, 0),FALSE), 'E2 Allocators'!$B$15:$W$358, MATCH('O5 Details by Class &amp; Accounts'!AY$18, 'E2 Allocators'!$B$15:$W$15, 0),FALSE)*$E159), 0, VLOOKUP(VLOOKUP($A159, 'E4 TB Allocation Details'!$A$18:$L$214, MATCH("Misc ID", 'E4 TB Allocation Details'!$A$18:$L$18, 0),FALSE), 'E2 Allocators'!$B$15:$W$358, MATCH('O5 Details by Class &amp; Accounts'!AY$18, 'E2 Allocators'!$B$15:$W$15, 0),FALSE)*$E159)</f>
        <v>0</v>
      </c>
      <c r="AZ159" s="2186">
        <f>IF(ISERROR(VLOOKUP(VLOOKUP($A159, 'E4 TB Allocation Details'!$A$18:$L$214, MATCH("Misc ID", 'E4 TB Allocation Details'!$A$18:$L$18, 0),FALSE), 'E2 Allocators'!$B$15:$W$358, MATCH('O5 Details by Class &amp; Accounts'!AZ$18, 'E2 Allocators'!$B$15:$W$15, 0),FALSE)*$E159), 0, VLOOKUP(VLOOKUP($A159, 'E4 TB Allocation Details'!$A$18:$L$214, MATCH("Misc ID", 'E4 TB Allocation Details'!$A$18:$L$18, 0),FALSE), 'E2 Allocators'!$B$15:$W$358, MATCH('O5 Details by Class &amp; Accounts'!AZ$18, 'E2 Allocators'!$B$15:$W$15, 0),FALSE)*$E159)</f>
        <v>0</v>
      </c>
      <c r="BA159" s="2186">
        <f>IF(ISERROR(VLOOKUP(VLOOKUP($A159, 'E4 TB Allocation Details'!$A$18:$L$214, MATCH("Misc ID", 'E4 TB Allocation Details'!$A$18:$L$18, 0),FALSE), 'E2 Allocators'!$B$15:$W$358, MATCH('O5 Details by Class &amp; Accounts'!BA$18, 'E2 Allocators'!$B$15:$W$15, 0),FALSE)*$E159), 0, VLOOKUP(VLOOKUP($A159, 'E4 TB Allocation Details'!$A$18:$L$214, MATCH("Misc ID", 'E4 TB Allocation Details'!$A$18:$L$18, 0),FALSE), 'E2 Allocators'!$B$15:$W$358, MATCH('O5 Details by Class &amp; Accounts'!BA$18, 'E2 Allocators'!$B$15:$W$15, 0),FALSE)*$E159)</f>
        <v>0</v>
      </c>
      <c r="BB159" s="2186">
        <f>IF(ISERROR(VLOOKUP(VLOOKUP($A159, 'E4 TB Allocation Details'!$A$18:$L$214, MATCH("Misc ID", 'E4 TB Allocation Details'!$A$18:$L$18, 0),FALSE), 'E2 Allocators'!$B$15:$W$358, MATCH('O5 Details by Class &amp; Accounts'!BB$18, 'E2 Allocators'!$B$15:$W$15, 0),FALSE)*$E159), 0, VLOOKUP(VLOOKUP($A159, 'E4 TB Allocation Details'!$A$18:$L$214, MATCH("Misc ID", 'E4 TB Allocation Details'!$A$18:$L$18, 0),FALSE), 'E2 Allocators'!$B$15:$W$358, MATCH('O5 Details by Class &amp; Accounts'!BB$18, 'E2 Allocators'!$B$15:$W$15, 0),FALSE)*$E159)</f>
        <v>0</v>
      </c>
      <c r="BC159" s="2186">
        <f>IF(ISERROR(VLOOKUP(VLOOKUP($A159, 'E4 TB Allocation Details'!$A$18:$L$214, MATCH("Misc ID", 'E4 TB Allocation Details'!$A$18:$L$18, 0),FALSE), 'E2 Allocators'!$B$15:$W$358, MATCH('O5 Details by Class &amp; Accounts'!BC$18, 'E2 Allocators'!$B$15:$W$15, 0),FALSE)*$E159), 0, VLOOKUP(VLOOKUP($A159, 'E4 TB Allocation Details'!$A$18:$L$214, MATCH("Misc ID", 'E4 TB Allocation Details'!$A$18:$L$18, 0),FALSE), 'E2 Allocators'!$B$15:$W$358, MATCH('O5 Details by Class &amp; Accounts'!BC$18, 'E2 Allocators'!$B$15:$W$15, 0),FALSE)*$E159)</f>
        <v>0</v>
      </c>
      <c r="BD159" s="2186">
        <f>IF(ISERROR(VLOOKUP(VLOOKUP($A159, 'E4 TB Allocation Details'!$A$18:$L$214, MATCH("Misc ID", 'E4 TB Allocation Details'!$A$18:$L$18, 0),FALSE), 'E2 Allocators'!$B$15:$W$358, MATCH('O5 Details by Class &amp; Accounts'!BD$18, 'E2 Allocators'!$B$15:$W$15, 0),FALSE)*$E159), 0, VLOOKUP(VLOOKUP($A159, 'E4 TB Allocation Details'!$A$18:$L$214, MATCH("Misc ID", 'E4 TB Allocation Details'!$A$18:$L$18, 0),FALSE), 'E2 Allocators'!$B$15:$W$358, MATCH('O5 Details by Class &amp; Accounts'!BD$18, 'E2 Allocators'!$B$15:$W$15, 0),FALSE)*$E159)</f>
        <v>0</v>
      </c>
      <c r="BE159" s="2186">
        <f>IF(ISERROR(VLOOKUP(VLOOKUP($A159, 'E4 TB Allocation Details'!$A$18:$L$214, MATCH("Misc ID", 'E4 TB Allocation Details'!$A$18:$L$18, 0),FALSE), 'E2 Allocators'!$B$15:$W$358, MATCH('O5 Details by Class &amp; Accounts'!BE$18, 'E2 Allocators'!$B$15:$W$15, 0),FALSE)*$E159), 0, VLOOKUP(VLOOKUP($A159, 'E4 TB Allocation Details'!$A$18:$L$214, MATCH("Misc ID", 'E4 TB Allocation Details'!$A$18:$L$18, 0),FALSE), 'E2 Allocators'!$B$15:$W$358, MATCH('O5 Details by Class &amp; Accounts'!BE$18, 'E2 Allocators'!$B$15:$W$15, 0),FALSE)*$E159)</f>
        <v>0</v>
      </c>
      <c r="BF159" s="2186">
        <f>IF(ISERROR(VLOOKUP(VLOOKUP($A159, 'E4 TB Allocation Details'!$A$18:$L$214, MATCH("Misc ID", 'E4 TB Allocation Details'!$A$18:$L$18, 0),FALSE), 'E2 Allocators'!$B$15:$W$358, MATCH('O5 Details by Class &amp; Accounts'!BF$18, 'E2 Allocators'!$B$15:$W$15, 0),FALSE)*$E159), 0, VLOOKUP(VLOOKUP($A159, 'E4 TB Allocation Details'!$A$18:$L$214, MATCH("Misc ID", 'E4 TB Allocation Details'!$A$18:$L$18, 0),FALSE), 'E2 Allocators'!$B$15:$W$358, MATCH('O5 Details by Class &amp; Accounts'!BF$18, 'E2 Allocators'!$B$15:$W$15, 0),FALSE)*$E159)</f>
        <v>0</v>
      </c>
      <c r="BG159" s="2186">
        <f>IF(ISERROR(VLOOKUP(VLOOKUP($A159, 'E4 TB Allocation Details'!$A$18:$L$214, MATCH("Misc ID", 'E4 TB Allocation Details'!$A$18:$L$18, 0),FALSE), 'E2 Allocators'!$B$15:$W$358, MATCH('O5 Details by Class &amp; Accounts'!BG$18, 'E2 Allocators'!$B$15:$W$15, 0),FALSE)*$E159), 0, VLOOKUP(VLOOKUP($A159, 'E4 TB Allocation Details'!$A$18:$L$214, MATCH("Misc ID", 'E4 TB Allocation Details'!$A$18:$L$18, 0),FALSE), 'E2 Allocators'!$B$15:$W$358, MATCH('O5 Details by Class &amp; Accounts'!BG$18, 'E2 Allocators'!$B$15:$W$15, 0),FALSE)*$E159)</f>
        <v>0</v>
      </c>
      <c r="BH159" s="2186">
        <f>IF(ISERROR(VLOOKUP(VLOOKUP($A159, 'E4 TB Allocation Details'!$A$18:$L$214, MATCH("Misc ID", 'E4 TB Allocation Details'!$A$18:$L$18, 0),FALSE), 'E2 Allocators'!$B$15:$W$358, MATCH('O5 Details by Class &amp; Accounts'!BH$18, 'E2 Allocators'!$B$15:$W$15, 0),FALSE)*$E159), 0, VLOOKUP(VLOOKUP($A159, 'E4 TB Allocation Details'!$A$18:$L$214, MATCH("Misc ID", 'E4 TB Allocation Details'!$A$18:$L$18, 0),FALSE), 'E2 Allocators'!$B$15:$W$358, MATCH('O5 Details by Class &amp; Accounts'!BH$18, 'E2 Allocators'!$B$15:$W$15, 0),FALSE)*$E159)</f>
        <v>0</v>
      </c>
      <c r="BI159" s="2186">
        <f>IF(ISERROR(VLOOKUP(VLOOKUP($A159, 'E4 TB Allocation Details'!$A$18:$L$214, MATCH("Misc ID", 'E4 TB Allocation Details'!$A$18:$L$18, 0),FALSE), 'E2 Allocators'!$B$15:$W$358, MATCH('O5 Details by Class &amp; Accounts'!BI$18, 'E2 Allocators'!$B$15:$W$15, 0),FALSE)*$E159), 0, VLOOKUP(VLOOKUP($A159, 'E4 TB Allocation Details'!$A$18:$L$214, MATCH("Misc ID", 'E4 TB Allocation Details'!$A$18:$L$18, 0),FALSE), 'E2 Allocators'!$B$15:$W$358, MATCH('O5 Details by Class &amp; Accounts'!BI$18, 'E2 Allocators'!$B$15:$W$15, 0),FALSE)*$E159)</f>
        <v>0</v>
      </c>
      <c r="BJ159" s="2186">
        <f>IF(ISERROR(VLOOKUP(VLOOKUP($A159, 'E4 TB Allocation Details'!$A$18:$L$214, MATCH("Misc ID", 'E4 TB Allocation Details'!$A$18:$L$18, 0),FALSE), 'E2 Allocators'!$B$15:$W$358, MATCH('O5 Details by Class &amp; Accounts'!BJ$18, 'E2 Allocators'!$B$15:$W$15, 0),FALSE)*$E159), 0, VLOOKUP(VLOOKUP($A159, 'E4 TB Allocation Details'!$A$18:$L$214, MATCH("Misc ID", 'E4 TB Allocation Details'!$A$18:$L$18, 0),FALSE), 'E2 Allocators'!$B$15:$W$358, MATCH('O5 Details by Class &amp; Accounts'!BJ$18, 'E2 Allocators'!$B$15:$W$15, 0),FALSE)*$E159)</f>
        <v>0</v>
      </c>
      <c r="BK159" s="2186">
        <f>IF(ISERROR(VLOOKUP(VLOOKUP($A159, 'E4 TB Allocation Details'!$A$18:$L$214, MATCH("Misc ID", 'E4 TB Allocation Details'!$A$18:$L$18, 0),FALSE), 'E2 Allocators'!$B$15:$W$358, MATCH('O5 Details by Class &amp; Accounts'!BK$18, 'E2 Allocators'!$B$15:$W$15, 0),FALSE)*$E159), 0, VLOOKUP(VLOOKUP($A159, 'E4 TB Allocation Details'!$A$18:$L$214, MATCH("Misc ID", 'E4 TB Allocation Details'!$A$18:$L$18, 0),FALSE), 'E2 Allocators'!$B$15:$W$358, MATCH('O5 Details by Class &amp; Accounts'!BK$18, 'E2 Allocators'!$B$15:$W$15, 0),FALSE)*$E159)</f>
        <v>0</v>
      </c>
      <c r="BL159" s="2186">
        <f>IF(ISERROR(VLOOKUP(VLOOKUP($A159, 'E4 TB Allocation Details'!$A$18:$L$214, MATCH("Misc ID", 'E4 TB Allocation Details'!$A$18:$L$18, 0),FALSE), 'E2 Allocators'!$B$15:$W$358, MATCH('O5 Details by Class &amp; Accounts'!BL$18, 'E2 Allocators'!$B$15:$W$15, 0),FALSE)*$E159), 0, VLOOKUP(VLOOKUP($A159, 'E4 TB Allocation Details'!$A$18:$L$214, MATCH("Misc ID", 'E4 TB Allocation Details'!$A$18:$L$18, 0),FALSE), 'E2 Allocators'!$B$15:$W$358, MATCH('O5 Details by Class &amp; Accounts'!BL$18, 'E2 Allocators'!$B$15:$W$15, 0),FALSE)*$E159)</f>
        <v>0</v>
      </c>
      <c r="BM159" s="2186">
        <f>IF(ISERROR(VLOOKUP(VLOOKUP($A159, 'E4 TB Allocation Details'!$A$18:$L$214, MATCH("Misc ID", 'E4 TB Allocation Details'!$A$18:$L$18, 0),FALSE), 'E2 Allocators'!$B$15:$W$358, MATCH('O5 Details by Class &amp; Accounts'!BM$18, 'E2 Allocators'!$B$15:$W$15, 0),FALSE)*$E159), 0, VLOOKUP(VLOOKUP($A159, 'E4 TB Allocation Details'!$A$18:$L$214, MATCH("Misc ID", 'E4 TB Allocation Details'!$A$18:$L$18, 0),FALSE), 'E2 Allocators'!$B$15:$W$358, MATCH('O5 Details by Class &amp; Accounts'!BM$18, 'E2 Allocators'!$B$15:$W$15, 0),FALSE)*$E159)</f>
        <v>0</v>
      </c>
      <c r="BN159" s="2186">
        <f>IF(ISERROR(VLOOKUP(VLOOKUP($A159, 'E4 TB Allocation Details'!$A$18:$L$214, MATCH("Misc ID", 'E4 TB Allocation Details'!$A$18:$L$18, 0),FALSE), 'E2 Allocators'!$B$15:$W$358, MATCH('O5 Details by Class &amp; Accounts'!BN$18, 'E2 Allocators'!$B$15:$W$15, 0),FALSE)*$E159), 0, VLOOKUP(VLOOKUP($A159, 'E4 TB Allocation Details'!$A$18:$L$214, MATCH("Misc ID", 'E4 TB Allocation Details'!$A$18:$L$18, 0),FALSE), 'E2 Allocators'!$B$15:$W$358, MATCH('O5 Details by Class &amp; Accounts'!BN$18, 'E2 Allocators'!$B$15:$W$15, 0),FALSE)*$E159)</f>
        <v>0</v>
      </c>
      <c r="BO159" s="2186">
        <f>IF(ISERROR(VLOOKUP(VLOOKUP($A159, 'E4 TB Allocation Details'!$A$18:$L$214, MATCH("Misc ID", 'E4 TB Allocation Details'!$A$18:$L$18, 0),FALSE), 'E2 Allocators'!$B$15:$W$358, MATCH('O5 Details by Class &amp; Accounts'!BO$18, 'E2 Allocators'!$B$15:$W$15, 0),FALSE)*$E159), 0, VLOOKUP(VLOOKUP($A159, 'E4 TB Allocation Details'!$A$18:$L$214, MATCH("Misc ID", 'E4 TB Allocation Details'!$A$18:$L$18, 0),FALSE), 'E2 Allocators'!$B$15:$W$358, MATCH('O5 Details by Class &amp; Accounts'!BO$18, 'E2 Allocators'!$B$15:$W$15, 0),FALSE)*$E159)</f>
        <v>0</v>
      </c>
      <c r="BP159" s="2186">
        <f>IF(ISERROR(VLOOKUP(VLOOKUP($A159, 'E4 TB Allocation Details'!$A$18:$L$214, MATCH("Misc ID", 'E4 TB Allocation Details'!$A$18:$L$18, 0),FALSE), 'E2 Allocators'!$B$15:$W$358, MATCH('O5 Details by Class &amp; Accounts'!BP$18, 'E2 Allocators'!$B$15:$W$15, 0),FALSE)*$E159), 0, VLOOKUP(VLOOKUP($A159, 'E4 TB Allocation Details'!$A$18:$L$214, MATCH("Misc ID", 'E4 TB Allocation Details'!$A$18:$L$18, 0),FALSE), 'E2 Allocators'!$B$15:$W$358, MATCH('O5 Details by Class &amp; Accounts'!BP$18, 'E2 Allocators'!$B$15:$W$15, 0),FALSE)*$E159)</f>
        <v>0</v>
      </c>
      <c r="BQ159" s="2186">
        <f>IF(ISERROR(VLOOKUP(VLOOKUP($A159, 'E4 TB Allocation Details'!$A$18:$L$214, MATCH("Misc ID", 'E4 TB Allocation Details'!$A$18:$L$18, 0),FALSE), 'E2 Allocators'!$B$15:$W$358, MATCH('O5 Details by Class &amp; Accounts'!BQ$18, 'E2 Allocators'!$B$15:$W$15, 0),FALSE)*$E159), 0, VLOOKUP(VLOOKUP($A159, 'E4 TB Allocation Details'!$A$18:$L$214, MATCH("Misc ID", 'E4 TB Allocation Details'!$A$18:$L$18, 0),FALSE), 'E2 Allocators'!$B$15:$W$358, MATCH('O5 Details by Class &amp; Accounts'!BQ$18, 'E2 Allocators'!$B$15:$W$15, 0),FALSE)*$E159)</f>
        <v>0</v>
      </c>
      <c r="BR159" s="2186">
        <f>IF(ISERROR(VLOOKUP(VLOOKUP($A159, 'E4 TB Allocation Details'!$A$18:$L$214, MATCH("Misc ID", 'E4 TB Allocation Details'!$A$18:$L$18, 0),FALSE), 'E2 Allocators'!$B$15:$W$358, MATCH('O5 Details by Class &amp; Accounts'!BR$18, 'E2 Allocators'!$B$15:$W$15, 0),FALSE)*$E159), 0, VLOOKUP(VLOOKUP($A159, 'E4 TB Allocation Details'!$A$18:$L$214, MATCH("Misc ID", 'E4 TB Allocation Details'!$A$18:$L$18, 0),FALSE), 'E2 Allocators'!$B$15:$W$358, MATCH('O5 Details by Class &amp; Accounts'!BR$18, 'E2 Allocators'!$B$15:$W$15, 0),FALSE)*$E159)</f>
        <v>0</v>
      </c>
      <c r="BS159" s="2186">
        <f t="shared" si="41"/>
        <v>0</v>
      </c>
      <c r="BT159" s="2186">
        <f>IF(ISERROR(VLOOKUP(VLOOKUP($A159, 'E4 TB Allocation Details'!$A$18:$L$214, MATCH("A &amp; G ID", 'E4 TB Allocation Details'!$A$18:$L$18, 0),FALSE), 'E2 Allocators'!$B$15:$W$358, MATCH('O5 Details by Class &amp; Accounts'!BT$18, 'E2 Allocators'!$B$15:$W$15, 0),FALSE)*$E159), 0, VLOOKUP(VLOOKUP($A159, 'E4 TB Allocation Details'!$A$18:$L$214, MATCH("A &amp; G ID", 'E4 TB Allocation Details'!$A$18:$L$18, 0),FALSE), 'E2 Allocators'!$B$15:$W$358, MATCH('O5 Details by Class &amp; Accounts'!BT$18, 'E2 Allocators'!$B$15:$W$15, 0),FALSE)*$E159)</f>
        <v>0</v>
      </c>
      <c r="BU159" s="2186">
        <f>IF(ISERROR(VLOOKUP(VLOOKUP($A159, 'E4 TB Allocation Details'!$A$18:$L$214, MATCH("A &amp; G ID", 'E4 TB Allocation Details'!$A$18:$L$18, 0),FALSE), 'E2 Allocators'!$B$15:$W$358, MATCH('O5 Details by Class &amp; Accounts'!BU$18, 'E2 Allocators'!$B$15:$W$15, 0),FALSE)*$E159), 0, VLOOKUP(VLOOKUP($A159, 'E4 TB Allocation Details'!$A$18:$L$214, MATCH("A &amp; G ID", 'E4 TB Allocation Details'!$A$18:$L$18, 0),FALSE), 'E2 Allocators'!$B$15:$W$358, MATCH('O5 Details by Class &amp; Accounts'!BU$18, 'E2 Allocators'!$B$15:$W$15, 0),FALSE)*$E159)</f>
        <v>0</v>
      </c>
      <c r="BV159" s="2186">
        <f>IF(ISERROR(VLOOKUP(VLOOKUP($A159, 'E4 TB Allocation Details'!$A$18:$L$214, MATCH("A &amp; G ID", 'E4 TB Allocation Details'!$A$18:$L$18, 0),FALSE), 'E2 Allocators'!$B$15:$W$358, MATCH('O5 Details by Class &amp; Accounts'!BV$18, 'E2 Allocators'!$B$15:$W$15, 0),FALSE)*$E159), 0, VLOOKUP(VLOOKUP($A159, 'E4 TB Allocation Details'!$A$18:$L$214, MATCH("A &amp; G ID", 'E4 TB Allocation Details'!$A$18:$L$18, 0),FALSE), 'E2 Allocators'!$B$15:$W$358, MATCH('O5 Details by Class &amp; Accounts'!BV$18, 'E2 Allocators'!$B$15:$W$15, 0),FALSE)*$E159)</f>
        <v>0</v>
      </c>
      <c r="BW159" s="2186">
        <f>IF(ISERROR(VLOOKUP(VLOOKUP($A159, 'E4 TB Allocation Details'!$A$18:$L$214, MATCH("A &amp; G ID", 'E4 TB Allocation Details'!$A$18:$L$18, 0),FALSE), 'E2 Allocators'!$B$15:$W$358, MATCH('O5 Details by Class &amp; Accounts'!BW$18, 'E2 Allocators'!$B$15:$W$15, 0),FALSE)*$E159), 0, VLOOKUP(VLOOKUP($A159, 'E4 TB Allocation Details'!$A$18:$L$214, MATCH("A &amp; G ID", 'E4 TB Allocation Details'!$A$18:$L$18, 0),FALSE), 'E2 Allocators'!$B$15:$W$358, MATCH('O5 Details by Class &amp; Accounts'!BW$18, 'E2 Allocators'!$B$15:$W$15, 0),FALSE)*$E159)</f>
        <v>0</v>
      </c>
      <c r="BX159" s="2186">
        <f>IF(ISERROR(VLOOKUP(VLOOKUP($A159, 'E4 TB Allocation Details'!$A$18:$L$214, MATCH("A &amp; G ID", 'E4 TB Allocation Details'!$A$18:$L$18, 0),FALSE), 'E2 Allocators'!$B$15:$W$358, MATCH('O5 Details by Class &amp; Accounts'!BX$18, 'E2 Allocators'!$B$15:$W$15, 0),FALSE)*$E159), 0, VLOOKUP(VLOOKUP($A159, 'E4 TB Allocation Details'!$A$18:$L$214, MATCH("A &amp; G ID", 'E4 TB Allocation Details'!$A$18:$L$18, 0),FALSE), 'E2 Allocators'!$B$15:$W$358, MATCH('O5 Details by Class &amp; Accounts'!BX$18, 'E2 Allocators'!$B$15:$W$15, 0),FALSE)*$E159)</f>
        <v>0</v>
      </c>
      <c r="BY159" s="2186">
        <f>IF(ISERROR(VLOOKUP(VLOOKUP($A159, 'E4 TB Allocation Details'!$A$18:$L$214, MATCH("A &amp; G ID", 'E4 TB Allocation Details'!$A$18:$L$18, 0),FALSE), 'E2 Allocators'!$B$15:$W$358, MATCH('O5 Details by Class &amp; Accounts'!BY$18, 'E2 Allocators'!$B$15:$W$15, 0),FALSE)*$E159), 0, VLOOKUP(VLOOKUP($A159, 'E4 TB Allocation Details'!$A$18:$L$214, MATCH("A &amp; G ID", 'E4 TB Allocation Details'!$A$18:$L$18, 0),FALSE), 'E2 Allocators'!$B$15:$W$358, MATCH('O5 Details by Class &amp; Accounts'!BY$18, 'E2 Allocators'!$B$15:$W$15, 0),FALSE)*$E159)</f>
        <v>0</v>
      </c>
      <c r="BZ159" s="2186">
        <f>IF(ISERROR(VLOOKUP(VLOOKUP($A159, 'E4 TB Allocation Details'!$A$18:$L$214, MATCH("A &amp; G ID", 'E4 TB Allocation Details'!$A$18:$L$18, 0),FALSE), 'E2 Allocators'!$B$15:$W$358, MATCH('O5 Details by Class &amp; Accounts'!BZ$18, 'E2 Allocators'!$B$15:$W$15, 0),FALSE)*$E159), 0, VLOOKUP(VLOOKUP($A159, 'E4 TB Allocation Details'!$A$18:$L$214, MATCH("A &amp; G ID", 'E4 TB Allocation Details'!$A$18:$L$18, 0),FALSE), 'E2 Allocators'!$B$15:$W$358, MATCH('O5 Details by Class &amp; Accounts'!BZ$18, 'E2 Allocators'!$B$15:$W$15, 0),FALSE)*$E159)</f>
        <v>0</v>
      </c>
      <c r="CA159" s="2186">
        <f>IF(ISERROR(VLOOKUP(VLOOKUP($A159, 'E4 TB Allocation Details'!$A$18:$L$214, MATCH("A &amp; G ID", 'E4 TB Allocation Details'!$A$18:$L$18, 0),FALSE), 'E2 Allocators'!$B$15:$W$358, MATCH('O5 Details by Class &amp; Accounts'!CA$18, 'E2 Allocators'!$B$15:$W$15, 0),FALSE)*$E159), 0, VLOOKUP(VLOOKUP($A159, 'E4 TB Allocation Details'!$A$18:$L$214, MATCH("A &amp; G ID", 'E4 TB Allocation Details'!$A$18:$L$18, 0),FALSE), 'E2 Allocators'!$B$15:$W$358, MATCH('O5 Details by Class &amp; Accounts'!CA$18, 'E2 Allocators'!$B$15:$W$15, 0),FALSE)*$E159)</f>
        <v>0</v>
      </c>
      <c r="CB159" s="2186">
        <f>IF(ISERROR(VLOOKUP(VLOOKUP($A159, 'E4 TB Allocation Details'!$A$18:$L$214, MATCH("A &amp; G ID", 'E4 TB Allocation Details'!$A$18:$L$18, 0),FALSE), 'E2 Allocators'!$B$15:$W$358, MATCH('O5 Details by Class &amp; Accounts'!CB$18, 'E2 Allocators'!$B$15:$W$15, 0),FALSE)*$E159), 0, VLOOKUP(VLOOKUP($A159, 'E4 TB Allocation Details'!$A$18:$L$214, MATCH("A &amp; G ID", 'E4 TB Allocation Details'!$A$18:$L$18, 0),FALSE), 'E2 Allocators'!$B$15:$W$358, MATCH('O5 Details by Class &amp; Accounts'!CB$18, 'E2 Allocators'!$B$15:$W$15, 0),FALSE)*$E159)</f>
        <v>0</v>
      </c>
      <c r="CC159" s="2186">
        <f>IF(ISERROR(VLOOKUP(VLOOKUP($A159, 'E4 TB Allocation Details'!$A$18:$L$214, MATCH("A &amp; G ID", 'E4 TB Allocation Details'!$A$18:$L$18, 0),FALSE), 'E2 Allocators'!$B$15:$W$358, MATCH('O5 Details by Class &amp; Accounts'!CC$18, 'E2 Allocators'!$B$15:$W$15, 0),FALSE)*$E159), 0, VLOOKUP(VLOOKUP($A159, 'E4 TB Allocation Details'!$A$18:$L$214, MATCH("A &amp; G ID", 'E4 TB Allocation Details'!$A$18:$L$18, 0),FALSE), 'E2 Allocators'!$B$15:$W$358, MATCH('O5 Details by Class &amp; Accounts'!CC$18, 'E2 Allocators'!$B$15:$W$15, 0),FALSE)*$E159)</f>
        <v>0</v>
      </c>
      <c r="CD159" s="2186">
        <f>IF(ISERROR(VLOOKUP(VLOOKUP($A159, 'E4 TB Allocation Details'!$A$18:$L$214, MATCH("A &amp; G ID", 'E4 TB Allocation Details'!$A$18:$L$18, 0),FALSE), 'E2 Allocators'!$B$15:$W$358, MATCH('O5 Details by Class &amp; Accounts'!CD$18, 'E2 Allocators'!$B$15:$W$15, 0),FALSE)*$E159), 0, VLOOKUP(VLOOKUP($A159, 'E4 TB Allocation Details'!$A$18:$L$214, MATCH("A &amp; G ID", 'E4 TB Allocation Details'!$A$18:$L$18, 0),FALSE), 'E2 Allocators'!$B$15:$W$358, MATCH('O5 Details by Class &amp; Accounts'!CD$18, 'E2 Allocators'!$B$15:$W$15, 0),FALSE)*$E159)</f>
        <v>0</v>
      </c>
      <c r="CE159" s="2186">
        <f>IF(ISERROR(VLOOKUP(VLOOKUP($A159, 'E4 TB Allocation Details'!$A$18:$L$214, MATCH("A &amp; G ID", 'E4 TB Allocation Details'!$A$18:$L$18, 0),FALSE), 'E2 Allocators'!$B$15:$W$358, MATCH('O5 Details by Class &amp; Accounts'!CE$18, 'E2 Allocators'!$B$15:$W$15, 0),FALSE)*$E159), 0, VLOOKUP(VLOOKUP($A159, 'E4 TB Allocation Details'!$A$18:$L$214, MATCH("A &amp; G ID", 'E4 TB Allocation Details'!$A$18:$L$18, 0),FALSE), 'E2 Allocators'!$B$15:$W$358, MATCH('O5 Details by Class &amp; Accounts'!CE$18, 'E2 Allocators'!$B$15:$W$15, 0),FALSE)*$E159)</f>
        <v>0</v>
      </c>
      <c r="CF159" s="2186">
        <f>IF(ISERROR(VLOOKUP(VLOOKUP($A159, 'E4 TB Allocation Details'!$A$18:$L$214, MATCH("A &amp; G ID", 'E4 TB Allocation Details'!$A$18:$L$18, 0),FALSE), 'E2 Allocators'!$B$15:$W$358, MATCH('O5 Details by Class &amp; Accounts'!CF$18, 'E2 Allocators'!$B$15:$W$15, 0),FALSE)*$E159), 0, VLOOKUP(VLOOKUP($A159, 'E4 TB Allocation Details'!$A$18:$L$214, MATCH("A &amp; G ID", 'E4 TB Allocation Details'!$A$18:$L$18, 0),FALSE), 'E2 Allocators'!$B$15:$W$358, MATCH('O5 Details by Class &amp; Accounts'!CF$18, 'E2 Allocators'!$B$15:$W$15, 0),FALSE)*$E159)</f>
        <v>0</v>
      </c>
      <c r="CG159" s="2186">
        <f>IF(ISERROR(VLOOKUP(VLOOKUP($A159, 'E4 TB Allocation Details'!$A$18:$L$214, MATCH("A &amp; G ID", 'E4 TB Allocation Details'!$A$18:$L$18, 0),FALSE), 'E2 Allocators'!$B$15:$W$358, MATCH('O5 Details by Class &amp; Accounts'!CG$18, 'E2 Allocators'!$B$15:$W$15, 0),FALSE)*$E159), 0, VLOOKUP(VLOOKUP($A159, 'E4 TB Allocation Details'!$A$18:$L$214, MATCH("A &amp; G ID", 'E4 TB Allocation Details'!$A$18:$L$18, 0),FALSE), 'E2 Allocators'!$B$15:$W$358, MATCH('O5 Details by Class &amp; Accounts'!CG$18, 'E2 Allocators'!$B$15:$W$15, 0),FALSE)*$E159)</f>
        <v>0</v>
      </c>
      <c r="CH159" s="2186">
        <f>IF(ISERROR(VLOOKUP(VLOOKUP($A159, 'E4 TB Allocation Details'!$A$18:$L$214, MATCH("A &amp; G ID", 'E4 TB Allocation Details'!$A$18:$L$18, 0),FALSE), 'E2 Allocators'!$B$15:$W$358, MATCH('O5 Details by Class &amp; Accounts'!CH$18, 'E2 Allocators'!$B$15:$W$15, 0),FALSE)*$E159), 0, VLOOKUP(VLOOKUP($A159, 'E4 TB Allocation Details'!$A$18:$L$214, MATCH("A &amp; G ID", 'E4 TB Allocation Details'!$A$18:$L$18, 0),FALSE), 'E2 Allocators'!$B$15:$W$358, MATCH('O5 Details by Class &amp; Accounts'!CH$18, 'E2 Allocators'!$B$15:$W$15, 0),FALSE)*$E159)</f>
        <v>0</v>
      </c>
      <c r="CI159" s="2186">
        <f>IF(ISERROR(VLOOKUP(VLOOKUP($A159, 'E4 TB Allocation Details'!$A$18:$L$214, MATCH("A &amp; G ID", 'E4 TB Allocation Details'!$A$18:$L$18, 0),FALSE), 'E2 Allocators'!$B$15:$W$358, MATCH('O5 Details by Class &amp; Accounts'!CI$18, 'E2 Allocators'!$B$15:$W$15, 0),FALSE)*$E159), 0, VLOOKUP(VLOOKUP($A159, 'E4 TB Allocation Details'!$A$18:$L$214, MATCH("A &amp; G ID", 'E4 TB Allocation Details'!$A$18:$L$18, 0),FALSE), 'E2 Allocators'!$B$15:$W$358, MATCH('O5 Details by Class &amp; Accounts'!CI$18, 'E2 Allocators'!$B$15:$W$15, 0),FALSE)*$E159)</f>
        <v>0</v>
      </c>
      <c r="CJ159" s="2186">
        <f>IF(ISERROR(VLOOKUP(VLOOKUP($A159, 'E4 TB Allocation Details'!$A$18:$L$214, MATCH("A &amp; G ID", 'E4 TB Allocation Details'!$A$18:$L$18, 0),FALSE), 'E2 Allocators'!$B$15:$W$358, MATCH('O5 Details by Class &amp; Accounts'!CJ$18, 'E2 Allocators'!$B$15:$W$15, 0),FALSE)*$E159), 0, VLOOKUP(VLOOKUP($A159, 'E4 TB Allocation Details'!$A$18:$L$214, MATCH("A &amp; G ID", 'E4 TB Allocation Details'!$A$18:$L$18, 0),FALSE), 'E2 Allocators'!$B$15:$W$358, MATCH('O5 Details by Class &amp; Accounts'!CJ$18, 'E2 Allocators'!$B$15:$W$15, 0),FALSE)*$E159)</f>
        <v>0</v>
      </c>
      <c r="CK159" s="2186">
        <f>IF(ISERROR(VLOOKUP(VLOOKUP($A159, 'E4 TB Allocation Details'!$A$18:$L$214, MATCH("A &amp; G ID", 'E4 TB Allocation Details'!$A$18:$L$18, 0),FALSE), 'E2 Allocators'!$B$15:$W$358, MATCH('O5 Details by Class &amp; Accounts'!CK$18, 'E2 Allocators'!$B$15:$W$15, 0),FALSE)*$E159), 0, VLOOKUP(VLOOKUP($A159, 'E4 TB Allocation Details'!$A$18:$L$214, MATCH("A &amp; G ID", 'E4 TB Allocation Details'!$A$18:$L$18, 0),FALSE), 'E2 Allocators'!$B$15:$W$358, MATCH('O5 Details by Class &amp; Accounts'!CK$18, 'E2 Allocators'!$B$15:$W$15, 0),FALSE)*$E159)</f>
        <v>0</v>
      </c>
      <c r="CL159" s="2186">
        <f>IF(ISERROR(VLOOKUP(VLOOKUP($A159, 'E4 TB Allocation Details'!$A$18:$L$214, MATCH("A &amp; G ID", 'E4 TB Allocation Details'!$A$18:$L$18, 0),FALSE), 'E2 Allocators'!$B$15:$W$358, MATCH('O5 Details by Class &amp; Accounts'!CL$18, 'E2 Allocators'!$B$15:$W$15, 0),FALSE)*$E159), 0, VLOOKUP(VLOOKUP($A159, 'E4 TB Allocation Details'!$A$18:$L$214, MATCH("A &amp; G ID", 'E4 TB Allocation Details'!$A$18:$L$18, 0),FALSE), 'E2 Allocators'!$B$15:$W$358, MATCH('O5 Details by Class &amp; Accounts'!CL$18, 'E2 Allocators'!$B$15:$W$15, 0),FALSE)*$E159)</f>
        <v>0</v>
      </c>
      <c r="CM159" s="2186">
        <f>IF(ISERROR(VLOOKUP(VLOOKUP($A159, 'E4 TB Allocation Details'!$A$18:$L$214, MATCH("A &amp; G ID", 'E4 TB Allocation Details'!$A$18:$L$18, 0),FALSE), 'E2 Allocators'!$B$15:$W$358, MATCH('O5 Details by Class &amp; Accounts'!CM$18, 'E2 Allocators'!$B$15:$W$15, 0),FALSE)*$E159), 0, VLOOKUP(VLOOKUP($A159, 'E4 TB Allocation Details'!$A$18:$L$214, MATCH("A &amp; G ID", 'E4 TB Allocation Details'!$A$18:$L$18, 0),FALSE), 'E2 Allocators'!$B$15:$W$358, MATCH('O5 Details by Class &amp; Accounts'!CM$18, 'E2 Allocators'!$B$15:$W$15, 0),FALSE)*$E159)</f>
        <v>0</v>
      </c>
      <c r="CN159" s="2186">
        <f t="shared" si="42"/>
        <v>0</v>
      </c>
      <c r="CO159" s="2187">
        <f t="shared" si="43"/>
        <v>0</v>
      </c>
      <c r="CQ159" s="1625">
        <v>1855</v>
      </c>
    </row>
    <row r="160" spans="1:95" s="54" customFormat="1" ht="25.5" x14ac:dyDescent="0.2">
      <c r="A160" s="991">
        <v>5135</v>
      </c>
      <c r="B160" s="990" t="s">
        <v>10</v>
      </c>
      <c r="C160" s="2184">
        <f>IF(ISERROR(VLOOKUP($A160,'I3 TB Data'!$A$19:$H$483,MATCH('O5 Details by Class &amp; Accounts'!$C$18, 'I3 TB Data'!$A$19:$H$19,0),0)), 0, VLOOKUP($A160,'I3 TB Data'!$A$19:$H$483,MATCH('O5 Details by Class &amp; Accounts'!$C$18,'I3 TB Data'!$A$19:$H$19,0),0))</f>
        <v>521438.89</v>
      </c>
      <c r="D160" s="2185"/>
      <c r="E160" s="2184">
        <f t="shared" si="44"/>
        <v>521438.89</v>
      </c>
      <c r="F160" s="2186">
        <f>IF(ISERROR(VLOOKUP($A160, 'E1 Categorization'!A33:E124, MATCH("Customer Component", 'E1 Categorization'!$A$33:$E$33,0), 0)), 0, IF(VLOOKUP($A160, 'E1 Categorization'!A33:E124, MATCH("Customer Component", 'E1 Categorization'!$A$33:$E$33,0), 0)=0, 'O5 Details by Class &amp; Accounts'!$E160, IF(AND(VLOOKUP($A160, 'E1 Categorization'!A33:E124, MATCH("Customer Component", 'E1 Categorization'!$A$33:$E$33,0), 0) &gt;0, VLOOKUP($A160, 'E1 Categorization'!A33:E124, MATCH("Customer Component", 'E1 Categorization'!$A$33:$E$33,0), 0)&lt;1), 'O5 Details by Class &amp; Accounts'!$E160*(1-VLOOKUP($A160, 'E1 Categorization'!A33:E124, MATCH("Customer Component", 'E1 Categorization'!$A$33:$E$33,0), 0)), 0)))</f>
        <v>338935.27850000001</v>
      </c>
      <c r="G160" s="2186">
        <f>IF(ISERROR(VLOOKUP($A160, 'E1 Categorization'!A33:E124, MATCH("Customer Component", 'E1 Categorization'!$A$33:$E$33,0), 0)),0, IF(VLOOKUP($A160, 'E1 Categorization'!A33:E124, MATCH("Customer Component", 'E1 Categorization'!$A$33:$E$33,0), 0)=0, 0, IF(AND(VLOOKUP($A160, 'E1 Categorization'!A33:E124, MATCH("Customer Component", 'E1 Categorization'!$A$33:$E$33,0), 0) &gt;0, VLOOKUP($A160, 'E1 Categorization'!A33:E124, MATCH("Customer Component", 'E1 Categorization'!$A$33:$E$33,0), 0)&lt;1), 'O5 Details by Class &amp; Accounts'!$E160*(VLOOKUP($A160, 'E1 Categorization'!A33:E124, MATCH("Customer Component", 'E1 Categorization'!$A$33:$E$33,0), 0)), 'O5 Details by Class &amp; Accounts'!$E160)))</f>
        <v>182503.6115</v>
      </c>
      <c r="H160" s="2186">
        <f t="shared" si="38"/>
        <v>521438.89</v>
      </c>
      <c r="I160" s="2186">
        <f>IF(ISERROR(VLOOKUP(VLOOKUP($A160, 'E4 TB Allocation Details'!$A$18:$L$214, MATCH("Demand ID", 'E4 TB Allocation Details'!$A$18:$L$18, 0),FALSE), 'E2 Allocators'!$B$15:$W$358, MATCH('O5 Details by Class &amp; Accounts'!I$18, 'E2 Allocators'!$B$15:$W$15, 0),FALSE)*$F160), 0, VLOOKUP(VLOOKUP($A160, 'E4 TB Allocation Details'!$A$18:$L$214, MATCH("Demand ID", 'E4 TB Allocation Details'!$A$18:$L$18, 0),FALSE), 'E2 Allocators'!$B$15:$W$358, MATCH('O5 Details by Class &amp; Accounts'!I$18, 'E2 Allocators'!$B$15:$W$15, 0),FALSE)*$F160)</f>
        <v>150839.72316846965</v>
      </c>
      <c r="J160" s="2186">
        <f>IF(ISERROR(VLOOKUP(VLOOKUP($A160, 'E4 TB Allocation Details'!$A$18:$L$214, MATCH("Demand ID", 'E4 TB Allocation Details'!$A$18:$L$18, 0),FALSE), 'E2 Allocators'!$B$15:$W$358, MATCH('O5 Details by Class &amp; Accounts'!J$18, 'E2 Allocators'!$B$15:$W$15, 0),FALSE)*$F160), 0, VLOOKUP(VLOOKUP($A160, 'E4 TB Allocation Details'!$A$18:$L$214, MATCH("Demand ID", 'E4 TB Allocation Details'!$A$18:$L$18, 0),FALSE), 'E2 Allocators'!$B$15:$W$358, MATCH('O5 Details by Class &amp; Accounts'!J$18, 'E2 Allocators'!$B$15:$W$15, 0),FALSE)*$F160)</f>
        <v>61900.668989235361</v>
      </c>
      <c r="K160" s="2186">
        <f>IF(ISERROR(VLOOKUP(VLOOKUP($A160, 'E4 TB Allocation Details'!$A$18:$L$214, MATCH("Demand ID", 'E4 TB Allocation Details'!$A$18:$L$18, 0),FALSE), 'E2 Allocators'!$B$15:$W$358, MATCH('O5 Details by Class &amp; Accounts'!K$18, 'E2 Allocators'!$B$15:$W$15, 0),FALSE)*$F160), 0, VLOOKUP(VLOOKUP($A160, 'E4 TB Allocation Details'!$A$18:$L$214, MATCH("Demand ID", 'E4 TB Allocation Details'!$A$18:$L$18, 0),FALSE), 'E2 Allocators'!$B$15:$W$358, MATCH('O5 Details by Class &amp; Accounts'!K$18, 'E2 Allocators'!$B$15:$W$15, 0),FALSE)*$F160)</f>
        <v>123343.00094486677</v>
      </c>
      <c r="L160" s="2186">
        <f>IF(ISERROR(VLOOKUP(VLOOKUP($A160, 'E4 TB Allocation Details'!$A$18:$L$214, MATCH("Demand ID", 'E4 TB Allocation Details'!$A$18:$L$18, 0),FALSE), 'E2 Allocators'!$B$15:$W$358, MATCH('O5 Details by Class &amp; Accounts'!L$18, 'E2 Allocators'!$B$15:$W$15, 0),FALSE)*$F160), 0, VLOOKUP(VLOOKUP($A160, 'E4 TB Allocation Details'!$A$18:$L$214, MATCH("Demand ID", 'E4 TB Allocation Details'!$A$18:$L$18, 0),FALSE), 'E2 Allocators'!$B$15:$W$358, MATCH('O5 Details by Class &amp; Accounts'!L$18, 'E2 Allocators'!$B$15:$W$15, 0),FALSE)*$F160)</f>
        <v>0</v>
      </c>
      <c r="M160" s="2186">
        <f>IF(ISERROR(VLOOKUP(VLOOKUP($A160, 'E4 TB Allocation Details'!$A$18:$L$214, MATCH("Demand ID", 'E4 TB Allocation Details'!$A$18:$L$18, 0),FALSE), 'E2 Allocators'!$B$15:$W$358, MATCH('O5 Details by Class &amp; Accounts'!M$18, 'E2 Allocators'!$B$15:$W$15, 0),FALSE)*$F160), 0, VLOOKUP(VLOOKUP($A160, 'E4 TB Allocation Details'!$A$18:$L$214, MATCH("Demand ID", 'E4 TB Allocation Details'!$A$18:$L$18, 0),FALSE), 'E2 Allocators'!$B$15:$W$358, MATCH('O5 Details by Class &amp; Accounts'!M$18, 'E2 Allocators'!$B$15:$W$15, 0),FALSE)*$F160)</f>
        <v>0</v>
      </c>
      <c r="N160" s="2186">
        <f>IF(ISERROR(VLOOKUP(VLOOKUP($A160, 'E4 TB Allocation Details'!$A$18:$L$214, MATCH("Demand ID", 'E4 TB Allocation Details'!$A$18:$L$18, 0),FALSE), 'E2 Allocators'!$B$15:$W$358, MATCH('O5 Details by Class &amp; Accounts'!N$18, 'E2 Allocators'!$B$15:$W$15, 0),FALSE)*$F160), 0, VLOOKUP(VLOOKUP($A160, 'E4 TB Allocation Details'!$A$18:$L$214, MATCH("Demand ID", 'E4 TB Allocation Details'!$A$18:$L$18, 0),FALSE), 'E2 Allocators'!$B$15:$W$358, MATCH('O5 Details by Class &amp; Accounts'!N$18, 'E2 Allocators'!$B$15:$W$15, 0),FALSE)*$F160)</f>
        <v>0</v>
      </c>
      <c r="O160" s="2186">
        <f>IF(ISERROR(VLOOKUP(VLOOKUP($A160, 'E4 TB Allocation Details'!$A$18:$L$214, MATCH("Demand ID", 'E4 TB Allocation Details'!$A$18:$L$18, 0),FALSE), 'E2 Allocators'!$B$15:$W$358, MATCH('O5 Details by Class &amp; Accounts'!O$18, 'E2 Allocators'!$B$15:$W$15, 0),FALSE)*$F160), 0, VLOOKUP(VLOOKUP($A160, 'E4 TB Allocation Details'!$A$18:$L$214, MATCH("Demand ID", 'E4 TB Allocation Details'!$A$18:$L$18, 0),FALSE), 'E2 Allocators'!$B$15:$W$358, MATCH('O5 Details by Class &amp; Accounts'!O$18, 'E2 Allocators'!$B$15:$W$15, 0),FALSE)*$F160)</f>
        <v>2820.6384358705059</v>
      </c>
      <c r="P160" s="2186">
        <f>IF(ISERROR(VLOOKUP(VLOOKUP($A160, 'E4 TB Allocation Details'!$A$18:$L$214, MATCH("Demand ID", 'E4 TB Allocation Details'!$A$18:$L$18, 0),FALSE), 'E2 Allocators'!$B$15:$W$358, MATCH('O5 Details by Class &amp; Accounts'!P$18, 'E2 Allocators'!$B$15:$W$15, 0),FALSE)*$F160), 0, VLOOKUP(VLOOKUP($A160, 'E4 TB Allocation Details'!$A$18:$L$214, MATCH("Demand ID", 'E4 TB Allocation Details'!$A$18:$L$18, 0),FALSE), 'E2 Allocators'!$B$15:$W$358, MATCH('O5 Details by Class &amp; Accounts'!P$18, 'E2 Allocators'!$B$15:$W$15, 0),FALSE)*$F160)</f>
        <v>0</v>
      </c>
      <c r="Q160" s="2186">
        <f>IF(ISERROR(VLOOKUP(VLOOKUP($A160, 'E4 TB Allocation Details'!$A$18:$L$214, MATCH("Demand ID", 'E4 TB Allocation Details'!$A$18:$L$18, 0),FALSE), 'E2 Allocators'!$B$15:$W$358, MATCH('O5 Details by Class &amp; Accounts'!Q$18, 'E2 Allocators'!$B$15:$W$15, 0),FALSE)*$F160), 0, VLOOKUP(VLOOKUP($A160, 'E4 TB Allocation Details'!$A$18:$L$214, MATCH("Demand ID", 'E4 TB Allocation Details'!$A$18:$L$18, 0),FALSE), 'E2 Allocators'!$B$15:$W$358, MATCH('O5 Details by Class &amp; Accounts'!Q$18, 'E2 Allocators'!$B$15:$W$15, 0),FALSE)*$F160)</f>
        <v>31.246961557787465</v>
      </c>
      <c r="R160" s="2186">
        <f>IF(ISERROR(VLOOKUP(VLOOKUP($A160, 'E4 TB Allocation Details'!$A$18:$L$214, MATCH("Demand ID", 'E4 TB Allocation Details'!$A$18:$L$18, 0),FALSE), 'E2 Allocators'!$B$15:$W$358, MATCH('O5 Details by Class &amp; Accounts'!R$18, 'E2 Allocators'!$B$15:$W$15, 0),FALSE)*$F160), 0, VLOOKUP(VLOOKUP($A160, 'E4 TB Allocation Details'!$A$18:$L$214, MATCH("Demand ID", 'E4 TB Allocation Details'!$A$18:$L$18, 0),FALSE), 'E2 Allocators'!$B$15:$W$358, MATCH('O5 Details by Class &amp; Accounts'!R$18, 'E2 Allocators'!$B$15:$W$15, 0),FALSE)*$F160)</f>
        <v>0</v>
      </c>
      <c r="S160" s="2186">
        <f>IF(ISERROR(VLOOKUP(VLOOKUP($A160, 'E4 TB Allocation Details'!$A$18:$L$214, MATCH("Demand ID", 'E4 TB Allocation Details'!$A$18:$L$18, 0),FALSE), 'E2 Allocators'!$B$15:$W$358, MATCH('O5 Details by Class &amp; Accounts'!S$18, 'E2 Allocators'!$B$15:$W$15, 0),FALSE)*$F160), 0, VLOOKUP(VLOOKUP($A160, 'E4 TB Allocation Details'!$A$18:$L$214, MATCH("Demand ID", 'E4 TB Allocation Details'!$A$18:$L$18, 0),FALSE), 'E2 Allocators'!$B$15:$W$358, MATCH('O5 Details by Class &amp; Accounts'!S$18, 'E2 Allocators'!$B$15:$W$15, 0),FALSE)*$F160)</f>
        <v>0</v>
      </c>
      <c r="T160" s="2186">
        <f>IF(ISERROR(VLOOKUP(VLOOKUP($A160, 'E4 TB Allocation Details'!$A$18:$L$214, MATCH("Demand ID", 'E4 TB Allocation Details'!$A$18:$L$18, 0),FALSE), 'E2 Allocators'!$B$15:$W$358, MATCH('O5 Details by Class &amp; Accounts'!T$18, 'E2 Allocators'!$B$15:$W$15, 0),FALSE)*$F160), 0, VLOOKUP(VLOOKUP($A160, 'E4 TB Allocation Details'!$A$18:$L$214, MATCH("Demand ID", 'E4 TB Allocation Details'!$A$18:$L$18, 0),FALSE), 'E2 Allocators'!$B$15:$W$358, MATCH('O5 Details by Class &amp; Accounts'!T$18, 'E2 Allocators'!$B$15:$W$15, 0),FALSE)*$F160)</f>
        <v>0</v>
      </c>
      <c r="U160" s="2186">
        <f>IF(ISERROR(VLOOKUP(VLOOKUP($A160, 'E4 TB Allocation Details'!$A$18:$L$214, MATCH("Demand ID", 'E4 TB Allocation Details'!$A$18:$L$18, 0),FALSE), 'E2 Allocators'!$B$15:$W$358, MATCH('O5 Details by Class &amp; Accounts'!U$18, 'E2 Allocators'!$B$15:$W$15, 0),FALSE)*$F160), 0, VLOOKUP(VLOOKUP($A160, 'E4 TB Allocation Details'!$A$18:$L$214, MATCH("Demand ID", 'E4 TB Allocation Details'!$A$18:$L$18, 0),FALSE), 'E2 Allocators'!$B$15:$W$358, MATCH('O5 Details by Class &amp; Accounts'!U$18, 'E2 Allocators'!$B$15:$W$15, 0),FALSE)*$F160)</f>
        <v>0</v>
      </c>
      <c r="V160" s="2186">
        <f>IF(ISERROR(VLOOKUP(VLOOKUP($A160, 'E4 TB Allocation Details'!$A$18:$L$214, MATCH("Demand ID", 'E4 TB Allocation Details'!$A$18:$L$18, 0),FALSE), 'E2 Allocators'!$B$15:$W$358, MATCH('O5 Details by Class &amp; Accounts'!V$18, 'E2 Allocators'!$B$15:$W$15, 0),FALSE)*$F160), 0, VLOOKUP(VLOOKUP($A160, 'E4 TB Allocation Details'!$A$18:$L$214, MATCH("Demand ID", 'E4 TB Allocation Details'!$A$18:$L$18, 0),FALSE), 'E2 Allocators'!$B$15:$W$358, MATCH('O5 Details by Class &amp; Accounts'!V$18, 'E2 Allocators'!$B$15:$W$15, 0),FALSE)*$F160)</f>
        <v>0</v>
      </c>
      <c r="W160" s="2186">
        <f>IF(ISERROR(VLOOKUP(VLOOKUP($A160, 'E4 TB Allocation Details'!$A$18:$L$214, MATCH("Demand ID", 'E4 TB Allocation Details'!$A$18:$L$18, 0),FALSE), 'E2 Allocators'!$B$15:$W$358, MATCH('O5 Details by Class &amp; Accounts'!W$18, 'E2 Allocators'!$B$15:$W$15, 0),FALSE)*$F160), 0, VLOOKUP(VLOOKUP($A160, 'E4 TB Allocation Details'!$A$18:$L$214, MATCH("Demand ID", 'E4 TB Allocation Details'!$A$18:$L$18, 0),FALSE), 'E2 Allocators'!$B$15:$W$358, MATCH('O5 Details by Class &amp; Accounts'!W$18, 'E2 Allocators'!$B$15:$W$15, 0),FALSE)*$F160)</f>
        <v>0</v>
      </c>
      <c r="X160" s="2186">
        <f>IF(ISERROR(VLOOKUP(VLOOKUP($A160, 'E4 TB Allocation Details'!$A$18:$L$214, MATCH("Demand ID", 'E4 TB Allocation Details'!$A$18:$L$18, 0),FALSE), 'E2 Allocators'!$B$15:$W$358, MATCH('O5 Details by Class &amp; Accounts'!X$18, 'E2 Allocators'!$B$15:$W$15, 0),FALSE)*$F160), 0, VLOOKUP(VLOOKUP($A160, 'E4 TB Allocation Details'!$A$18:$L$214, MATCH("Demand ID", 'E4 TB Allocation Details'!$A$18:$L$18, 0),FALSE), 'E2 Allocators'!$B$15:$W$358, MATCH('O5 Details by Class &amp; Accounts'!X$18, 'E2 Allocators'!$B$15:$W$15, 0),FALSE)*$F160)</f>
        <v>0</v>
      </c>
      <c r="Y160" s="2186">
        <f>IF(ISERROR(VLOOKUP(VLOOKUP($A160, 'E4 TB Allocation Details'!$A$18:$L$214, MATCH("Demand ID", 'E4 TB Allocation Details'!$A$18:$L$18, 0),FALSE), 'E2 Allocators'!$B$15:$W$358, MATCH('O5 Details by Class &amp; Accounts'!Y$18, 'E2 Allocators'!$B$15:$W$15, 0),FALSE)*$F160), 0, VLOOKUP(VLOOKUP($A160, 'E4 TB Allocation Details'!$A$18:$L$214, MATCH("Demand ID", 'E4 TB Allocation Details'!$A$18:$L$18, 0),FALSE), 'E2 Allocators'!$B$15:$W$358, MATCH('O5 Details by Class &amp; Accounts'!Y$18, 'E2 Allocators'!$B$15:$W$15, 0),FALSE)*$F160)</f>
        <v>0</v>
      </c>
      <c r="Z160" s="2186">
        <f>IF(ISERROR(VLOOKUP(VLOOKUP($A160, 'E4 TB Allocation Details'!$A$18:$L$214, MATCH("Demand ID", 'E4 TB Allocation Details'!$A$18:$L$18, 0),FALSE), 'E2 Allocators'!$B$15:$W$358, MATCH('O5 Details by Class &amp; Accounts'!Z$18, 'E2 Allocators'!$B$15:$W$15, 0),FALSE)*$F160), 0, VLOOKUP(VLOOKUP($A160, 'E4 TB Allocation Details'!$A$18:$L$214, MATCH("Demand ID", 'E4 TB Allocation Details'!$A$18:$L$18, 0),FALSE), 'E2 Allocators'!$B$15:$W$358, MATCH('O5 Details by Class &amp; Accounts'!Z$18, 'E2 Allocators'!$B$15:$W$15, 0),FALSE)*$F160)</f>
        <v>0</v>
      </c>
      <c r="AA160" s="2186">
        <f>IF(ISERROR(VLOOKUP(VLOOKUP($A160, 'E4 TB Allocation Details'!$A$18:$L$214, MATCH("Demand ID", 'E4 TB Allocation Details'!$A$18:$L$18, 0),FALSE), 'E2 Allocators'!$B$15:$W$358, MATCH('O5 Details by Class &amp; Accounts'!AA$18, 'E2 Allocators'!$B$15:$W$15, 0),FALSE)*$F160), 0, VLOOKUP(VLOOKUP($A160, 'E4 TB Allocation Details'!$A$18:$L$214, MATCH("Demand ID", 'E4 TB Allocation Details'!$A$18:$L$18, 0),FALSE), 'E2 Allocators'!$B$15:$W$358, MATCH('O5 Details by Class &amp; Accounts'!AA$18, 'E2 Allocators'!$B$15:$W$15, 0),FALSE)*$F160)</f>
        <v>0</v>
      </c>
      <c r="AB160" s="2186">
        <f>IF(ISERROR(VLOOKUP(VLOOKUP($A160, 'E4 TB Allocation Details'!$A$18:$L$214, MATCH("Demand ID", 'E4 TB Allocation Details'!$A$18:$L$18, 0),FALSE), 'E2 Allocators'!$B$15:$W$358, MATCH('O5 Details by Class &amp; Accounts'!AB$18, 'E2 Allocators'!$B$15:$W$15, 0),FALSE)*$F160), 0, VLOOKUP(VLOOKUP($A160, 'E4 TB Allocation Details'!$A$18:$L$214, MATCH("Demand ID", 'E4 TB Allocation Details'!$A$18:$L$18, 0),FALSE), 'E2 Allocators'!$B$15:$W$358, MATCH('O5 Details by Class &amp; Accounts'!AB$18, 'E2 Allocators'!$B$15:$W$15, 0),FALSE)*$F160)</f>
        <v>0</v>
      </c>
      <c r="AC160" s="2186">
        <f t="shared" si="39"/>
        <v>338935.27850000007</v>
      </c>
      <c r="AD160" s="2186">
        <f>IF(ISERROR(VLOOKUP(VLOOKUP($A160, 'E4 TB Allocation Details'!$A$18:$L$214, MATCH("Customer ID", 'E4 TB Allocation Details'!$A$18:$L$18, 0),FALSE), 'E2 Allocators'!$B$15:$W$358, MATCH('O5 Details by Class &amp; Accounts'!AD$18, 'E2 Allocators'!$B$15:$W$15, 0),FALSE)*$G160), 0, VLOOKUP(VLOOKUP($A160, 'E4 TB Allocation Details'!$A$18:$L$214, MATCH("Customer ID", 'E4 TB Allocation Details'!$A$18:$L$18, 0),FALSE), 'E2 Allocators'!$B$15:$W$358, MATCH('O5 Details by Class &amp; Accounts'!AD$18, 'E2 Allocators'!$B$15:$W$15, 0),FALSE)*$G160)</f>
        <v>157524.87971619886</v>
      </c>
      <c r="AE160" s="2186">
        <f>IF(ISERROR(VLOOKUP(VLOOKUP($A160, 'E4 TB Allocation Details'!$A$18:$L$214, MATCH("Customer ID", 'E4 TB Allocation Details'!$A$18:$L$18, 0),FALSE), 'E2 Allocators'!$B$15:$W$358, MATCH('O5 Details by Class &amp; Accounts'!AE$18, 'E2 Allocators'!$B$15:$W$15, 0),FALSE)*$G160), 0, VLOOKUP(VLOOKUP($A160, 'E4 TB Allocation Details'!$A$18:$L$214, MATCH("Customer ID", 'E4 TB Allocation Details'!$A$18:$L$18, 0),FALSE), 'E2 Allocators'!$B$15:$W$358, MATCH('O5 Details by Class &amp; Accounts'!AE$18, 'E2 Allocators'!$B$15:$W$15, 0),FALSE)*$G160)</f>
        <v>15321.058081439163</v>
      </c>
      <c r="AF160" s="2186">
        <f>IF(ISERROR(VLOOKUP(VLOOKUP($A160, 'E4 TB Allocation Details'!$A$18:$L$214, MATCH("Customer ID", 'E4 TB Allocation Details'!$A$18:$L$18, 0),FALSE), 'E2 Allocators'!$B$15:$W$358, MATCH('O5 Details by Class &amp; Accounts'!AF$18, 'E2 Allocators'!$B$15:$W$15, 0),FALSE)*$G160), 0, VLOOKUP(VLOOKUP($A160, 'E4 TB Allocation Details'!$A$18:$L$214, MATCH("Customer ID", 'E4 TB Allocation Details'!$A$18:$L$18, 0),FALSE), 'E2 Allocators'!$B$15:$W$358, MATCH('O5 Details by Class &amp; Accounts'!AF$18, 'E2 Allocators'!$B$15:$W$15, 0),FALSE)*$G160)</f>
        <v>1816.4003191483214</v>
      </c>
      <c r="AG160" s="2186">
        <f>IF(ISERROR(VLOOKUP(VLOOKUP($A160, 'E4 TB Allocation Details'!$A$18:$L$214, MATCH("Customer ID", 'E4 TB Allocation Details'!$A$18:$L$18, 0),FALSE), 'E2 Allocators'!$B$15:$W$358, MATCH('O5 Details by Class &amp; Accounts'!AG$18, 'E2 Allocators'!$B$15:$W$15, 0),FALSE)*$G160), 0, VLOOKUP(VLOOKUP($A160, 'E4 TB Allocation Details'!$A$18:$L$214, MATCH("Customer ID", 'E4 TB Allocation Details'!$A$18:$L$18, 0),FALSE), 'E2 Allocators'!$B$15:$W$358, MATCH('O5 Details by Class &amp; Accounts'!AG$18, 'E2 Allocators'!$B$15:$W$15, 0),FALSE)*$G160)</f>
        <v>0</v>
      </c>
      <c r="AH160" s="2186">
        <f>IF(ISERROR(VLOOKUP(VLOOKUP($A160, 'E4 TB Allocation Details'!$A$18:$L$214, MATCH("Customer ID", 'E4 TB Allocation Details'!$A$18:$L$18, 0),FALSE), 'E2 Allocators'!$B$15:$W$358, MATCH('O5 Details by Class &amp; Accounts'!AH$18, 'E2 Allocators'!$B$15:$W$15, 0),FALSE)*$G160), 0, VLOOKUP(VLOOKUP($A160, 'E4 TB Allocation Details'!$A$18:$L$214, MATCH("Customer ID", 'E4 TB Allocation Details'!$A$18:$L$18, 0),FALSE), 'E2 Allocators'!$B$15:$W$358, MATCH('O5 Details by Class &amp; Accounts'!AH$18, 'E2 Allocators'!$B$15:$W$15, 0),FALSE)*$G160)</f>
        <v>0</v>
      </c>
      <c r="AI160" s="2186">
        <f>IF(ISERROR(VLOOKUP(VLOOKUP($A160, 'E4 TB Allocation Details'!$A$18:$L$214, MATCH("Customer ID", 'E4 TB Allocation Details'!$A$18:$L$18, 0),FALSE), 'E2 Allocators'!$B$15:$W$358, MATCH('O5 Details by Class &amp; Accounts'!AI$18, 'E2 Allocators'!$B$15:$W$15, 0),FALSE)*$G160), 0, VLOOKUP(VLOOKUP($A160, 'E4 TB Allocation Details'!$A$18:$L$214, MATCH("Customer ID", 'E4 TB Allocation Details'!$A$18:$L$18, 0),FALSE), 'E2 Allocators'!$B$15:$W$358, MATCH('O5 Details by Class &amp; Accounts'!AI$18, 'E2 Allocators'!$B$15:$W$15, 0),FALSE)*$G160)</f>
        <v>0</v>
      </c>
      <c r="AJ160" s="2186">
        <f>IF(ISERROR(VLOOKUP(VLOOKUP($A160, 'E4 TB Allocation Details'!$A$18:$L$214, MATCH("Customer ID", 'E4 TB Allocation Details'!$A$18:$L$18, 0),FALSE), 'E2 Allocators'!$B$15:$W$358, MATCH('O5 Details by Class &amp; Accounts'!AJ$18, 'E2 Allocators'!$B$15:$W$15, 0),FALSE)*$G160), 0, VLOOKUP(VLOOKUP($A160, 'E4 TB Allocation Details'!$A$18:$L$214, MATCH("Customer ID", 'E4 TB Allocation Details'!$A$18:$L$18, 0),FALSE), 'E2 Allocators'!$B$15:$W$358, MATCH('O5 Details by Class &amp; Accounts'!AJ$18, 'E2 Allocators'!$B$15:$W$15, 0),FALSE)*$G160)</f>
        <v>5470.4181865388809</v>
      </c>
      <c r="AK160" s="2186">
        <f>IF(ISERROR(VLOOKUP(VLOOKUP($A160, 'E4 TB Allocation Details'!$A$18:$L$214, MATCH("Customer ID", 'E4 TB Allocation Details'!$A$18:$L$18, 0),FALSE), 'E2 Allocators'!$B$15:$W$358, MATCH('O5 Details by Class &amp; Accounts'!AK$18, 'E2 Allocators'!$B$15:$W$15, 0),FALSE)*$G160), 0, VLOOKUP(VLOOKUP($A160, 'E4 TB Allocation Details'!$A$18:$L$214, MATCH("Customer ID", 'E4 TB Allocation Details'!$A$18:$L$18, 0),FALSE), 'E2 Allocators'!$B$15:$W$358, MATCH('O5 Details by Class &amp; Accounts'!AK$18, 'E2 Allocators'!$B$15:$W$15, 0),FALSE)*$G160)</f>
        <v>1315.1122816685977</v>
      </c>
      <c r="AL160" s="2186">
        <f>IF(ISERROR(VLOOKUP(VLOOKUP($A160, 'E4 TB Allocation Details'!$A$18:$L$214, MATCH("Customer ID", 'E4 TB Allocation Details'!$A$18:$L$18, 0),FALSE), 'E2 Allocators'!$B$15:$W$358, MATCH('O5 Details by Class &amp; Accounts'!AL$18, 'E2 Allocators'!$B$15:$W$15, 0),FALSE)*$G160), 0, VLOOKUP(VLOOKUP($A160, 'E4 TB Allocation Details'!$A$18:$L$214, MATCH("Customer ID", 'E4 TB Allocation Details'!$A$18:$L$18, 0),FALSE), 'E2 Allocators'!$B$15:$W$358, MATCH('O5 Details by Class &amp; Accounts'!AL$18, 'E2 Allocators'!$B$15:$W$15, 0),FALSE)*$G160)</f>
        <v>1055.7429150061798</v>
      </c>
      <c r="AM160" s="2186">
        <f>IF(ISERROR(VLOOKUP(VLOOKUP($A160, 'E4 TB Allocation Details'!$A$18:$L$214, MATCH("Customer ID", 'E4 TB Allocation Details'!$A$18:$L$18, 0),FALSE), 'E2 Allocators'!$B$15:$W$358, MATCH('O5 Details by Class &amp; Accounts'!AM$18, 'E2 Allocators'!$B$15:$W$15, 0),FALSE)*$G160), 0, VLOOKUP(VLOOKUP($A160, 'E4 TB Allocation Details'!$A$18:$L$214, MATCH("Customer ID", 'E4 TB Allocation Details'!$A$18:$L$18, 0),FALSE), 'E2 Allocators'!$B$15:$W$358, MATCH('O5 Details by Class &amp; Accounts'!AM$18, 'E2 Allocators'!$B$15:$W$15, 0),FALSE)*$G160)</f>
        <v>0</v>
      </c>
      <c r="AN160" s="2186">
        <f>IF(ISERROR(VLOOKUP(VLOOKUP($A160, 'E4 TB Allocation Details'!$A$18:$L$214, MATCH("Customer ID", 'E4 TB Allocation Details'!$A$18:$L$18, 0),FALSE), 'E2 Allocators'!$B$15:$W$358, MATCH('O5 Details by Class &amp; Accounts'!AN$18, 'E2 Allocators'!$B$15:$W$15, 0),FALSE)*$G160), 0, VLOOKUP(VLOOKUP($A160, 'E4 TB Allocation Details'!$A$18:$L$214, MATCH("Customer ID", 'E4 TB Allocation Details'!$A$18:$L$18, 0),FALSE), 'E2 Allocators'!$B$15:$W$358, MATCH('O5 Details by Class &amp; Accounts'!AN$18, 'E2 Allocators'!$B$15:$W$15, 0),FALSE)*$G160)</f>
        <v>0</v>
      </c>
      <c r="AO160" s="2186">
        <f>IF(ISERROR(VLOOKUP(VLOOKUP($A160, 'E4 TB Allocation Details'!$A$18:$L$214, MATCH("Customer ID", 'E4 TB Allocation Details'!$A$18:$L$18, 0),FALSE), 'E2 Allocators'!$B$15:$W$358, MATCH('O5 Details by Class &amp; Accounts'!AO$18, 'E2 Allocators'!$B$15:$W$15, 0),FALSE)*$G160), 0, VLOOKUP(VLOOKUP($A160, 'E4 TB Allocation Details'!$A$18:$L$214, MATCH("Customer ID", 'E4 TB Allocation Details'!$A$18:$L$18, 0),FALSE), 'E2 Allocators'!$B$15:$W$358, MATCH('O5 Details by Class &amp; Accounts'!AO$18, 'E2 Allocators'!$B$15:$W$15, 0),FALSE)*$G160)</f>
        <v>0</v>
      </c>
      <c r="AP160" s="2186">
        <f>IF(ISERROR(VLOOKUP(VLOOKUP($A160, 'E4 TB Allocation Details'!$A$18:$L$214, MATCH("Customer ID", 'E4 TB Allocation Details'!$A$18:$L$18, 0),FALSE), 'E2 Allocators'!$B$15:$W$358, MATCH('O5 Details by Class &amp; Accounts'!AP$18, 'E2 Allocators'!$B$15:$W$15, 0),FALSE)*$G160), 0, VLOOKUP(VLOOKUP($A160, 'E4 TB Allocation Details'!$A$18:$L$214, MATCH("Customer ID", 'E4 TB Allocation Details'!$A$18:$L$18, 0),FALSE), 'E2 Allocators'!$B$15:$W$358, MATCH('O5 Details by Class &amp; Accounts'!AP$18, 'E2 Allocators'!$B$15:$W$15, 0),FALSE)*$G160)</f>
        <v>0</v>
      </c>
      <c r="AQ160" s="2186">
        <f>IF(ISERROR(VLOOKUP(VLOOKUP($A160, 'E4 TB Allocation Details'!$A$18:$L$214, MATCH("Customer ID", 'E4 TB Allocation Details'!$A$18:$L$18, 0),FALSE), 'E2 Allocators'!$B$15:$W$358, MATCH('O5 Details by Class &amp; Accounts'!AQ$18, 'E2 Allocators'!$B$15:$W$15, 0),FALSE)*$G160), 0, VLOOKUP(VLOOKUP($A160, 'E4 TB Allocation Details'!$A$18:$L$214, MATCH("Customer ID", 'E4 TB Allocation Details'!$A$18:$L$18, 0),FALSE), 'E2 Allocators'!$B$15:$W$358, MATCH('O5 Details by Class &amp; Accounts'!AQ$18, 'E2 Allocators'!$B$15:$W$15, 0),FALSE)*$G160)</f>
        <v>0</v>
      </c>
      <c r="AR160" s="2186">
        <f>IF(ISERROR(VLOOKUP(VLOOKUP($A160, 'E4 TB Allocation Details'!$A$18:$L$214, MATCH("Customer ID", 'E4 TB Allocation Details'!$A$18:$L$18, 0),FALSE), 'E2 Allocators'!$B$15:$W$358, MATCH('O5 Details by Class &amp; Accounts'!AR$18, 'E2 Allocators'!$B$15:$W$15, 0),FALSE)*$G160), 0, VLOOKUP(VLOOKUP($A160, 'E4 TB Allocation Details'!$A$18:$L$214, MATCH("Customer ID", 'E4 TB Allocation Details'!$A$18:$L$18, 0),FALSE), 'E2 Allocators'!$B$15:$W$358, MATCH('O5 Details by Class &amp; Accounts'!AR$18, 'E2 Allocators'!$B$15:$W$15, 0),FALSE)*$G160)</f>
        <v>0</v>
      </c>
      <c r="AS160" s="2186">
        <f>IF(ISERROR(VLOOKUP(VLOOKUP($A160, 'E4 TB Allocation Details'!$A$18:$L$214, MATCH("Customer ID", 'E4 TB Allocation Details'!$A$18:$L$18, 0),FALSE), 'E2 Allocators'!$B$15:$W$358, MATCH('O5 Details by Class &amp; Accounts'!AS$18, 'E2 Allocators'!$B$15:$W$15, 0),FALSE)*$G160), 0, VLOOKUP(VLOOKUP($A160, 'E4 TB Allocation Details'!$A$18:$L$214, MATCH("Customer ID", 'E4 TB Allocation Details'!$A$18:$L$18, 0),FALSE), 'E2 Allocators'!$B$15:$W$358, MATCH('O5 Details by Class &amp; Accounts'!AS$18, 'E2 Allocators'!$B$15:$W$15, 0),FALSE)*$G160)</f>
        <v>0</v>
      </c>
      <c r="AT160" s="2186">
        <f>IF(ISERROR(VLOOKUP(VLOOKUP($A160, 'E4 TB Allocation Details'!$A$18:$L$214, MATCH("Customer ID", 'E4 TB Allocation Details'!$A$18:$L$18, 0),FALSE), 'E2 Allocators'!$B$15:$W$358, MATCH('O5 Details by Class &amp; Accounts'!AT$18, 'E2 Allocators'!$B$15:$W$15, 0),FALSE)*$G160), 0, VLOOKUP(VLOOKUP($A160, 'E4 TB Allocation Details'!$A$18:$L$214, MATCH("Customer ID", 'E4 TB Allocation Details'!$A$18:$L$18, 0),FALSE), 'E2 Allocators'!$B$15:$W$358, MATCH('O5 Details by Class &amp; Accounts'!AT$18, 'E2 Allocators'!$B$15:$W$15, 0),FALSE)*$G160)</f>
        <v>0</v>
      </c>
      <c r="AU160" s="2186">
        <f>IF(ISERROR(VLOOKUP(VLOOKUP($A160, 'E4 TB Allocation Details'!$A$18:$L$214, MATCH("Customer ID", 'E4 TB Allocation Details'!$A$18:$L$18, 0),FALSE), 'E2 Allocators'!$B$15:$W$358, MATCH('O5 Details by Class &amp; Accounts'!AU$18, 'E2 Allocators'!$B$15:$W$15, 0),FALSE)*$G160), 0, VLOOKUP(VLOOKUP($A160, 'E4 TB Allocation Details'!$A$18:$L$214, MATCH("Customer ID", 'E4 TB Allocation Details'!$A$18:$L$18, 0),FALSE), 'E2 Allocators'!$B$15:$W$358, MATCH('O5 Details by Class &amp; Accounts'!AU$18, 'E2 Allocators'!$B$15:$W$15, 0),FALSE)*$G160)</f>
        <v>0</v>
      </c>
      <c r="AV160" s="2186">
        <f>IF(ISERROR(VLOOKUP(VLOOKUP($A160, 'E4 TB Allocation Details'!$A$18:$L$214, MATCH("Customer ID", 'E4 TB Allocation Details'!$A$18:$L$18, 0),FALSE), 'E2 Allocators'!$B$15:$W$358, MATCH('O5 Details by Class &amp; Accounts'!AV$18, 'E2 Allocators'!$B$15:$W$15, 0),FALSE)*$G160), 0, VLOOKUP(VLOOKUP($A160, 'E4 TB Allocation Details'!$A$18:$L$214, MATCH("Customer ID", 'E4 TB Allocation Details'!$A$18:$L$18, 0),FALSE), 'E2 Allocators'!$B$15:$W$358, MATCH('O5 Details by Class &amp; Accounts'!AV$18, 'E2 Allocators'!$B$15:$W$15, 0),FALSE)*$G160)</f>
        <v>0</v>
      </c>
      <c r="AW160" s="2186">
        <f>IF(ISERROR(VLOOKUP(VLOOKUP($A160, 'E4 TB Allocation Details'!$A$18:$L$214, MATCH("Customer ID", 'E4 TB Allocation Details'!$A$18:$L$18, 0),FALSE), 'E2 Allocators'!$B$15:$W$358, MATCH('O5 Details by Class &amp; Accounts'!AW$18, 'E2 Allocators'!$B$15:$W$15, 0),FALSE)*$G160), 0, VLOOKUP(VLOOKUP($A160, 'E4 TB Allocation Details'!$A$18:$L$214, MATCH("Customer ID", 'E4 TB Allocation Details'!$A$18:$L$18, 0),FALSE), 'E2 Allocators'!$B$15:$W$358, MATCH('O5 Details by Class &amp; Accounts'!AW$18, 'E2 Allocators'!$B$15:$W$15, 0),FALSE)*$G160)</f>
        <v>0</v>
      </c>
      <c r="AX160" s="2186">
        <f t="shared" si="40"/>
        <v>182503.61150000003</v>
      </c>
      <c r="AY160" s="2186">
        <f>IF(ISERROR(VLOOKUP(VLOOKUP($A160, 'E4 TB Allocation Details'!$A$18:$L$214, MATCH("Misc ID", 'E4 TB Allocation Details'!$A$18:$L$18, 0),FALSE), 'E2 Allocators'!$B$15:$W$358, MATCH('O5 Details by Class &amp; Accounts'!AY$18, 'E2 Allocators'!$B$15:$W$15, 0),FALSE)*$E160), 0, VLOOKUP(VLOOKUP($A160, 'E4 TB Allocation Details'!$A$18:$L$214, MATCH("Misc ID", 'E4 TB Allocation Details'!$A$18:$L$18, 0),FALSE), 'E2 Allocators'!$B$15:$W$358, MATCH('O5 Details by Class &amp; Accounts'!AY$18, 'E2 Allocators'!$B$15:$W$15, 0),FALSE)*$E160)</f>
        <v>0</v>
      </c>
      <c r="AZ160" s="2186">
        <f>IF(ISERROR(VLOOKUP(VLOOKUP($A160, 'E4 TB Allocation Details'!$A$18:$L$214, MATCH("Misc ID", 'E4 TB Allocation Details'!$A$18:$L$18, 0),FALSE), 'E2 Allocators'!$B$15:$W$358, MATCH('O5 Details by Class &amp; Accounts'!AZ$18, 'E2 Allocators'!$B$15:$W$15, 0),FALSE)*$E160), 0, VLOOKUP(VLOOKUP($A160, 'E4 TB Allocation Details'!$A$18:$L$214, MATCH("Misc ID", 'E4 TB Allocation Details'!$A$18:$L$18, 0),FALSE), 'E2 Allocators'!$B$15:$W$358, MATCH('O5 Details by Class &amp; Accounts'!AZ$18, 'E2 Allocators'!$B$15:$W$15, 0),FALSE)*$E160)</f>
        <v>0</v>
      </c>
      <c r="BA160" s="2186">
        <f>IF(ISERROR(VLOOKUP(VLOOKUP($A160, 'E4 TB Allocation Details'!$A$18:$L$214, MATCH("Misc ID", 'E4 TB Allocation Details'!$A$18:$L$18, 0),FALSE), 'E2 Allocators'!$B$15:$W$358, MATCH('O5 Details by Class &amp; Accounts'!BA$18, 'E2 Allocators'!$B$15:$W$15, 0),FALSE)*$E160), 0, VLOOKUP(VLOOKUP($A160, 'E4 TB Allocation Details'!$A$18:$L$214, MATCH("Misc ID", 'E4 TB Allocation Details'!$A$18:$L$18, 0),FALSE), 'E2 Allocators'!$B$15:$W$358, MATCH('O5 Details by Class &amp; Accounts'!BA$18, 'E2 Allocators'!$B$15:$W$15, 0),FALSE)*$E160)</f>
        <v>0</v>
      </c>
      <c r="BB160" s="2186">
        <f>IF(ISERROR(VLOOKUP(VLOOKUP($A160, 'E4 TB Allocation Details'!$A$18:$L$214, MATCH("Misc ID", 'E4 TB Allocation Details'!$A$18:$L$18, 0),FALSE), 'E2 Allocators'!$B$15:$W$358, MATCH('O5 Details by Class &amp; Accounts'!BB$18, 'E2 Allocators'!$B$15:$W$15, 0),FALSE)*$E160), 0, VLOOKUP(VLOOKUP($A160, 'E4 TB Allocation Details'!$A$18:$L$214, MATCH("Misc ID", 'E4 TB Allocation Details'!$A$18:$L$18, 0),FALSE), 'E2 Allocators'!$B$15:$W$358, MATCH('O5 Details by Class &amp; Accounts'!BB$18, 'E2 Allocators'!$B$15:$W$15, 0),FALSE)*$E160)</f>
        <v>0</v>
      </c>
      <c r="BC160" s="2186">
        <f>IF(ISERROR(VLOOKUP(VLOOKUP($A160, 'E4 TB Allocation Details'!$A$18:$L$214, MATCH("Misc ID", 'E4 TB Allocation Details'!$A$18:$L$18, 0),FALSE), 'E2 Allocators'!$B$15:$W$358, MATCH('O5 Details by Class &amp; Accounts'!BC$18, 'E2 Allocators'!$B$15:$W$15, 0),FALSE)*$E160), 0, VLOOKUP(VLOOKUP($A160, 'E4 TB Allocation Details'!$A$18:$L$214, MATCH("Misc ID", 'E4 TB Allocation Details'!$A$18:$L$18, 0),FALSE), 'E2 Allocators'!$B$15:$W$358, MATCH('O5 Details by Class &amp; Accounts'!BC$18, 'E2 Allocators'!$B$15:$W$15, 0),FALSE)*$E160)</f>
        <v>0</v>
      </c>
      <c r="BD160" s="2186">
        <f>IF(ISERROR(VLOOKUP(VLOOKUP($A160, 'E4 TB Allocation Details'!$A$18:$L$214, MATCH("Misc ID", 'E4 TB Allocation Details'!$A$18:$L$18, 0),FALSE), 'E2 Allocators'!$B$15:$W$358, MATCH('O5 Details by Class &amp; Accounts'!BD$18, 'E2 Allocators'!$B$15:$W$15, 0),FALSE)*$E160), 0, VLOOKUP(VLOOKUP($A160, 'E4 TB Allocation Details'!$A$18:$L$214, MATCH("Misc ID", 'E4 TB Allocation Details'!$A$18:$L$18, 0),FALSE), 'E2 Allocators'!$B$15:$W$358, MATCH('O5 Details by Class &amp; Accounts'!BD$18, 'E2 Allocators'!$B$15:$W$15, 0),FALSE)*$E160)</f>
        <v>0</v>
      </c>
      <c r="BE160" s="2186">
        <f>IF(ISERROR(VLOOKUP(VLOOKUP($A160, 'E4 TB Allocation Details'!$A$18:$L$214, MATCH("Misc ID", 'E4 TB Allocation Details'!$A$18:$L$18, 0),FALSE), 'E2 Allocators'!$B$15:$W$358, MATCH('O5 Details by Class &amp; Accounts'!BE$18, 'E2 Allocators'!$B$15:$W$15, 0),FALSE)*$E160), 0, VLOOKUP(VLOOKUP($A160, 'E4 TB Allocation Details'!$A$18:$L$214, MATCH("Misc ID", 'E4 TB Allocation Details'!$A$18:$L$18, 0),FALSE), 'E2 Allocators'!$B$15:$W$358, MATCH('O5 Details by Class &amp; Accounts'!BE$18, 'E2 Allocators'!$B$15:$W$15, 0),FALSE)*$E160)</f>
        <v>0</v>
      </c>
      <c r="BF160" s="2186">
        <f>IF(ISERROR(VLOOKUP(VLOOKUP($A160, 'E4 TB Allocation Details'!$A$18:$L$214, MATCH("Misc ID", 'E4 TB Allocation Details'!$A$18:$L$18, 0),FALSE), 'E2 Allocators'!$B$15:$W$358, MATCH('O5 Details by Class &amp; Accounts'!BF$18, 'E2 Allocators'!$B$15:$W$15, 0),FALSE)*$E160), 0, VLOOKUP(VLOOKUP($A160, 'E4 TB Allocation Details'!$A$18:$L$214, MATCH("Misc ID", 'E4 TB Allocation Details'!$A$18:$L$18, 0),FALSE), 'E2 Allocators'!$B$15:$W$358, MATCH('O5 Details by Class &amp; Accounts'!BF$18, 'E2 Allocators'!$B$15:$W$15, 0),FALSE)*$E160)</f>
        <v>0</v>
      </c>
      <c r="BG160" s="2186">
        <f>IF(ISERROR(VLOOKUP(VLOOKUP($A160, 'E4 TB Allocation Details'!$A$18:$L$214, MATCH("Misc ID", 'E4 TB Allocation Details'!$A$18:$L$18, 0),FALSE), 'E2 Allocators'!$B$15:$W$358, MATCH('O5 Details by Class &amp; Accounts'!BG$18, 'E2 Allocators'!$B$15:$W$15, 0),FALSE)*$E160), 0, VLOOKUP(VLOOKUP($A160, 'E4 TB Allocation Details'!$A$18:$L$214, MATCH("Misc ID", 'E4 TB Allocation Details'!$A$18:$L$18, 0),FALSE), 'E2 Allocators'!$B$15:$W$358, MATCH('O5 Details by Class &amp; Accounts'!BG$18, 'E2 Allocators'!$B$15:$W$15, 0),FALSE)*$E160)</f>
        <v>0</v>
      </c>
      <c r="BH160" s="2186">
        <f>IF(ISERROR(VLOOKUP(VLOOKUP($A160, 'E4 TB Allocation Details'!$A$18:$L$214, MATCH("Misc ID", 'E4 TB Allocation Details'!$A$18:$L$18, 0),FALSE), 'E2 Allocators'!$B$15:$W$358, MATCH('O5 Details by Class &amp; Accounts'!BH$18, 'E2 Allocators'!$B$15:$W$15, 0),FALSE)*$E160), 0, VLOOKUP(VLOOKUP($A160, 'E4 TB Allocation Details'!$A$18:$L$214, MATCH("Misc ID", 'E4 TB Allocation Details'!$A$18:$L$18, 0),FALSE), 'E2 Allocators'!$B$15:$W$358, MATCH('O5 Details by Class &amp; Accounts'!BH$18, 'E2 Allocators'!$B$15:$W$15, 0),FALSE)*$E160)</f>
        <v>0</v>
      </c>
      <c r="BI160" s="2186">
        <f>IF(ISERROR(VLOOKUP(VLOOKUP($A160, 'E4 TB Allocation Details'!$A$18:$L$214, MATCH("Misc ID", 'E4 TB Allocation Details'!$A$18:$L$18, 0),FALSE), 'E2 Allocators'!$B$15:$W$358, MATCH('O5 Details by Class &amp; Accounts'!BI$18, 'E2 Allocators'!$B$15:$W$15, 0),FALSE)*$E160), 0, VLOOKUP(VLOOKUP($A160, 'E4 TB Allocation Details'!$A$18:$L$214, MATCH("Misc ID", 'E4 TB Allocation Details'!$A$18:$L$18, 0),FALSE), 'E2 Allocators'!$B$15:$W$358, MATCH('O5 Details by Class &amp; Accounts'!BI$18, 'E2 Allocators'!$B$15:$W$15, 0),FALSE)*$E160)</f>
        <v>0</v>
      </c>
      <c r="BJ160" s="2186">
        <f>IF(ISERROR(VLOOKUP(VLOOKUP($A160, 'E4 TB Allocation Details'!$A$18:$L$214, MATCH("Misc ID", 'E4 TB Allocation Details'!$A$18:$L$18, 0),FALSE), 'E2 Allocators'!$B$15:$W$358, MATCH('O5 Details by Class &amp; Accounts'!BJ$18, 'E2 Allocators'!$B$15:$W$15, 0),FALSE)*$E160), 0, VLOOKUP(VLOOKUP($A160, 'E4 TB Allocation Details'!$A$18:$L$214, MATCH("Misc ID", 'E4 TB Allocation Details'!$A$18:$L$18, 0),FALSE), 'E2 Allocators'!$B$15:$W$358, MATCH('O5 Details by Class &amp; Accounts'!BJ$18, 'E2 Allocators'!$B$15:$W$15, 0),FALSE)*$E160)</f>
        <v>0</v>
      </c>
      <c r="BK160" s="2186">
        <f>IF(ISERROR(VLOOKUP(VLOOKUP($A160, 'E4 TB Allocation Details'!$A$18:$L$214, MATCH("Misc ID", 'E4 TB Allocation Details'!$A$18:$L$18, 0),FALSE), 'E2 Allocators'!$B$15:$W$358, MATCH('O5 Details by Class &amp; Accounts'!BK$18, 'E2 Allocators'!$B$15:$W$15, 0),FALSE)*$E160), 0, VLOOKUP(VLOOKUP($A160, 'E4 TB Allocation Details'!$A$18:$L$214, MATCH("Misc ID", 'E4 TB Allocation Details'!$A$18:$L$18, 0),FALSE), 'E2 Allocators'!$B$15:$W$358, MATCH('O5 Details by Class &amp; Accounts'!BK$18, 'E2 Allocators'!$B$15:$W$15, 0),FALSE)*$E160)</f>
        <v>0</v>
      </c>
      <c r="BL160" s="2186">
        <f>IF(ISERROR(VLOOKUP(VLOOKUP($A160, 'E4 TB Allocation Details'!$A$18:$L$214, MATCH("Misc ID", 'E4 TB Allocation Details'!$A$18:$L$18, 0),FALSE), 'E2 Allocators'!$B$15:$W$358, MATCH('O5 Details by Class &amp; Accounts'!BL$18, 'E2 Allocators'!$B$15:$W$15, 0),FALSE)*$E160), 0, VLOOKUP(VLOOKUP($A160, 'E4 TB Allocation Details'!$A$18:$L$214, MATCH("Misc ID", 'E4 TB Allocation Details'!$A$18:$L$18, 0),FALSE), 'E2 Allocators'!$B$15:$W$358, MATCH('O5 Details by Class &amp; Accounts'!BL$18, 'E2 Allocators'!$B$15:$W$15, 0),FALSE)*$E160)</f>
        <v>0</v>
      </c>
      <c r="BM160" s="2186">
        <f>IF(ISERROR(VLOOKUP(VLOOKUP($A160, 'E4 TB Allocation Details'!$A$18:$L$214, MATCH("Misc ID", 'E4 TB Allocation Details'!$A$18:$L$18, 0),FALSE), 'E2 Allocators'!$B$15:$W$358, MATCH('O5 Details by Class &amp; Accounts'!BM$18, 'E2 Allocators'!$B$15:$W$15, 0),FALSE)*$E160), 0, VLOOKUP(VLOOKUP($A160, 'E4 TB Allocation Details'!$A$18:$L$214, MATCH("Misc ID", 'E4 TB Allocation Details'!$A$18:$L$18, 0),FALSE), 'E2 Allocators'!$B$15:$W$358, MATCH('O5 Details by Class &amp; Accounts'!BM$18, 'E2 Allocators'!$B$15:$W$15, 0),FALSE)*$E160)</f>
        <v>0</v>
      </c>
      <c r="BN160" s="2186">
        <f>IF(ISERROR(VLOOKUP(VLOOKUP($A160, 'E4 TB Allocation Details'!$A$18:$L$214, MATCH("Misc ID", 'E4 TB Allocation Details'!$A$18:$L$18, 0),FALSE), 'E2 Allocators'!$B$15:$W$358, MATCH('O5 Details by Class &amp; Accounts'!BN$18, 'E2 Allocators'!$B$15:$W$15, 0),FALSE)*$E160), 0, VLOOKUP(VLOOKUP($A160, 'E4 TB Allocation Details'!$A$18:$L$214, MATCH("Misc ID", 'E4 TB Allocation Details'!$A$18:$L$18, 0),FALSE), 'E2 Allocators'!$B$15:$W$358, MATCH('O5 Details by Class &amp; Accounts'!BN$18, 'E2 Allocators'!$B$15:$W$15, 0),FALSE)*$E160)</f>
        <v>0</v>
      </c>
      <c r="BO160" s="2186">
        <f>IF(ISERROR(VLOOKUP(VLOOKUP($A160, 'E4 TB Allocation Details'!$A$18:$L$214, MATCH("Misc ID", 'E4 TB Allocation Details'!$A$18:$L$18, 0),FALSE), 'E2 Allocators'!$B$15:$W$358, MATCH('O5 Details by Class &amp; Accounts'!BO$18, 'E2 Allocators'!$B$15:$W$15, 0),FALSE)*$E160), 0, VLOOKUP(VLOOKUP($A160, 'E4 TB Allocation Details'!$A$18:$L$214, MATCH("Misc ID", 'E4 TB Allocation Details'!$A$18:$L$18, 0),FALSE), 'E2 Allocators'!$B$15:$W$358, MATCH('O5 Details by Class &amp; Accounts'!BO$18, 'E2 Allocators'!$B$15:$W$15, 0),FALSE)*$E160)</f>
        <v>0</v>
      </c>
      <c r="BP160" s="2186">
        <f>IF(ISERROR(VLOOKUP(VLOOKUP($A160, 'E4 TB Allocation Details'!$A$18:$L$214, MATCH("Misc ID", 'E4 TB Allocation Details'!$A$18:$L$18, 0),FALSE), 'E2 Allocators'!$B$15:$W$358, MATCH('O5 Details by Class &amp; Accounts'!BP$18, 'E2 Allocators'!$B$15:$W$15, 0),FALSE)*$E160), 0, VLOOKUP(VLOOKUP($A160, 'E4 TB Allocation Details'!$A$18:$L$214, MATCH("Misc ID", 'E4 TB Allocation Details'!$A$18:$L$18, 0),FALSE), 'E2 Allocators'!$B$15:$W$358, MATCH('O5 Details by Class &amp; Accounts'!BP$18, 'E2 Allocators'!$B$15:$W$15, 0),FALSE)*$E160)</f>
        <v>0</v>
      </c>
      <c r="BQ160" s="2186">
        <f>IF(ISERROR(VLOOKUP(VLOOKUP($A160, 'E4 TB Allocation Details'!$A$18:$L$214, MATCH("Misc ID", 'E4 TB Allocation Details'!$A$18:$L$18, 0),FALSE), 'E2 Allocators'!$B$15:$W$358, MATCH('O5 Details by Class &amp; Accounts'!BQ$18, 'E2 Allocators'!$B$15:$W$15, 0),FALSE)*$E160), 0, VLOOKUP(VLOOKUP($A160, 'E4 TB Allocation Details'!$A$18:$L$214, MATCH("Misc ID", 'E4 TB Allocation Details'!$A$18:$L$18, 0),FALSE), 'E2 Allocators'!$B$15:$W$358, MATCH('O5 Details by Class &amp; Accounts'!BQ$18, 'E2 Allocators'!$B$15:$W$15, 0),FALSE)*$E160)</f>
        <v>0</v>
      </c>
      <c r="BR160" s="2186">
        <f>IF(ISERROR(VLOOKUP(VLOOKUP($A160, 'E4 TB Allocation Details'!$A$18:$L$214, MATCH("Misc ID", 'E4 TB Allocation Details'!$A$18:$L$18, 0),FALSE), 'E2 Allocators'!$B$15:$W$358, MATCH('O5 Details by Class &amp; Accounts'!BR$18, 'E2 Allocators'!$B$15:$W$15, 0),FALSE)*$E160), 0, VLOOKUP(VLOOKUP($A160, 'E4 TB Allocation Details'!$A$18:$L$214, MATCH("Misc ID", 'E4 TB Allocation Details'!$A$18:$L$18, 0),FALSE), 'E2 Allocators'!$B$15:$W$358, MATCH('O5 Details by Class &amp; Accounts'!BR$18, 'E2 Allocators'!$B$15:$W$15, 0),FALSE)*$E160)</f>
        <v>0</v>
      </c>
      <c r="BS160" s="2186">
        <f t="shared" si="41"/>
        <v>0</v>
      </c>
      <c r="BT160" s="2186">
        <f>IF(ISERROR(VLOOKUP(VLOOKUP($A160, 'E4 TB Allocation Details'!$A$18:$L$214, MATCH("A &amp; G ID", 'E4 TB Allocation Details'!$A$18:$L$18, 0),FALSE), 'E2 Allocators'!$B$15:$W$358, MATCH('O5 Details by Class &amp; Accounts'!BT$18, 'E2 Allocators'!$B$15:$W$15, 0),FALSE)*$E160), 0, VLOOKUP(VLOOKUP($A160, 'E4 TB Allocation Details'!$A$18:$L$214, MATCH("A &amp; G ID", 'E4 TB Allocation Details'!$A$18:$L$18, 0),FALSE), 'E2 Allocators'!$B$15:$W$358, MATCH('O5 Details by Class &amp; Accounts'!BT$18, 'E2 Allocators'!$B$15:$W$15, 0),FALSE)*$E160)</f>
        <v>0</v>
      </c>
      <c r="BU160" s="2186">
        <f>IF(ISERROR(VLOOKUP(VLOOKUP($A160, 'E4 TB Allocation Details'!$A$18:$L$214, MATCH("A &amp; G ID", 'E4 TB Allocation Details'!$A$18:$L$18, 0),FALSE), 'E2 Allocators'!$B$15:$W$358, MATCH('O5 Details by Class &amp; Accounts'!BU$18, 'E2 Allocators'!$B$15:$W$15, 0),FALSE)*$E160), 0, VLOOKUP(VLOOKUP($A160, 'E4 TB Allocation Details'!$A$18:$L$214, MATCH("A &amp; G ID", 'E4 TB Allocation Details'!$A$18:$L$18, 0),FALSE), 'E2 Allocators'!$B$15:$W$358, MATCH('O5 Details by Class &amp; Accounts'!BU$18, 'E2 Allocators'!$B$15:$W$15, 0),FALSE)*$E160)</f>
        <v>0</v>
      </c>
      <c r="BV160" s="2186">
        <f>IF(ISERROR(VLOOKUP(VLOOKUP($A160, 'E4 TB Allocation Details'!$A$18:$L$214, MATCH("A &amp; G ID", 'E4 TB Allocation Details'!$A$18:$L$18, 0),FALSE), 'E2 Allocators'!$B$15:$W$358, MATCH('O5 Details by Class &amp; Accounts'!BV$18, 'E2 Allocators'!$B$15:$W$15, 0),FALSE)*$E160), 0, VLOOKUP(VLOOKUP($A160, 'E4 TB Allocation Details'!$A$18:$L$214, MATCH("A &amp; G ID", 'E4 TB Allocation Details'!$A$18:$L$18, 0),FALSE), 'E2 Allocators'!$B$15:$W$358, MATCH('O5 Details by Class &amp; Accounts'!BV$18, 'E2 Allocators'!$B$15:$W$15, 0),FALSE)*$E160)</f>
        <v>0</v>
      </c>
      <c r="BW160" s="2186">
        <f>IF(ISERROR(VLOOKUP(VLOOKUP($A160, 'E4 TB Allocation Details'!$A$18:$L$214, MATCH("A &amp; G ID", 'E4 TB Allocation Details'!$A$18:$L$18, 0),FALSE), 'E2 Allocators'!$B$15:$W$358, MATCH('O5 Details by Class &amp; Accounts'!BW$18, 'E2 Allocators'!$B$15:$W$15, 0),FALSE)*$E160), 0, VLOOKUP(VLOOKUP($A160, 'E4 TB Allocation Details'!$A$18:$L$214, MATCH("A &amp; G ID", 'E4 TB Allocation Details'!$A$18:$L$18, 0),FALSE), 'E2 Allocators'!$B$15:$W$358, MATCH('O5 Details by Class &amp; Accounts'!BW$18, 'E2 Allocators'!$B$15:$W$15, 0),FALSE)*$E160)</f>
        <v>0</v>
      </c>
      <c r="BX160" s="2186">
        <f>IF(ISERROR(VLOOKUP(VLOOKUP($A160, 'E4 TB Allocation Details'!$A$18:$L$214, MATCH("A &amp; G ID", 'E4 TB Allocation Details'!$A$18:$L$18, 0),FALSE), 'E2 Allocators'!$B$15:$W$358, MATCH('O5 Details by Class &amp; Accounts'!BX$18, 'E2 Allocators'!$B$15:$W$15, 0),FALSE)*$E160), 0, VLOOKUP(VLOOKUP($A160, 'E4 TB Allocation Details'!$A$18:$L$214, MATCH("A &amp; G ID", 'E4 TB Allocation Details'!$A$18:$L$18, 0),FALSE), 'E2 Allocators'!$B$15:$W$358, MATCH('O5 Details by Class &amp; Accounts'!BX$18, 'E2 Allocators'!$B$15:$W$15, 0),FALSE)*$E160)</f>
        <v>0</v>
      </c>
      <c r="BY160" s="2186">
        <f>IF(ISERROR(VLOOKUP(VLOOKUP($A160, 'E4 TB Allocation Details'!$A$18:$L$214, MATCH("A &amp; G ID", 'E4 TB Allocation Details'!$A$18:$L$18, 0),FALSE), 'E2 Allocators'!$B$15:$W$358, MATCH('O5 Details by Class &amp; Accounts'!BY$18, 'E2 Allocators'!$B$15:$W$15, 0),FALSE)*$E160), 0, VLOOKUP(VLOOKUP($A160, 'E4 TB Allocation Details'!$A$18:$L$214, MATCH("A &amp; G ID", 'E4 TB Allocation Details'!$A$18:$L$18, 0),FALSE), 'E2 Allocators'!$B$15:$W$358, MATCH('O5 Details by Class &amp; Accounts'!BY$18, 'E2 Allocators'!$B$15:$W$15, 0),FALSE)*$E160)</f>
        <v>0</v>
      </c>
      <c r="BZ160" s="2186">
        <f>IF(ISERROR(VLOOKUP(VLOOKUP($A160, 'E4 TB Allocation Details'!$A$18:$L$214, MATCH("A &amp; G ID", 'E4 TB Allocation Details'!$A$18:$L$18, 0),FALSE), 'E2 Allocators'!$B$15:$W$358, MATCH('O5 Details by Class &amp; Accounts'!BZ$18, 'E2 Allocators'!$B$15:$W$15, 0),FALSE)*$E160), 0, VLOOKUP(VLOOKUP($A160, 'E4 TB Allocation Details'!$A$18:$L$214, MATCH("A &amp; G ID", 'E4 TB Allocation Details'!$A$18:$L$18, 0),FALSE), 'E2 Allocators'!$B$15:$W$358, MATCH('O5 Details by Class &amp; Accounts'!BZ$18, 'E2 Allocators'!$B$15:$W$15, 0),FALSE)*$E160)</f>
        <v>0</v>
      </c>
      <c r="CA160" s="2186">
        <f>IF(ISERROR(VLOOKUP(VLOOKUP($A160, 'E4 TB Allocation Details'!$A$18:$L$214, MATCH("A &amp; G ID", 'E4 TB Allocation Details'!$A$18:$L$18, 0),FALSE), 'E2 Allocators'!$B$15:$W$358, MATCH('O5 Details by Class &amp; Accounts'!CA$18, 'E2 Allocators'!$B$15:$W$15, 0),FALSE)*$E160), 0, VLOOKUP(VLOOKUP($A160, 'E4 TB Allocation Details'!$A$18:$L$214, MATCH("A &amp; G ID", 'E4 TB Allocation Details'!$A$18:$L$18, 0),FALSE), 'E2 Allocators'!$B$15:$W$358, MATCH('O5 Details by Class &amp; Accounts'!CA$18, 'E2 Allocators'!$B$15:$W$15, 0),FALSE)*$E160)</f>
        <v>0</v>
      </c>
      <c r="CB160" s="2186">
        <f>IF(ISERROR(VLOOKUP(VLOOKUP($A160, 'E4 TB Allocation Details'!$A$18:$L$214, MATCH("A &amp; G ID", 'E4 TB Allocation Details'!$A$18:$L$18, 0),FALSE), 'E2 Allocators'!$B$15:$W$358, MATCH('O5 Details by Class &amp; Accounts'!CB$18, 'E2 Allocators'!$B$15:$W$15, 0),FALSE)*$E160), 0, VLOOKUP(VLOOKUP($A160, 'E4 TB Allocation Details'!$A$18:$L$214, MATCH("A &amp; G ID", 'E4 TB Allocation Details'!$A$18:$L$18, 0),FALSE), 'E2 Allocators'!$B$15:$W$358, MATCH('O5 Details by Class &amp; Accounts'!CB$18, 'E2 Allocators'!$B$15:$W$15, 0),FALSE)*$E160)</f>
        <v>0</v>
      </c>
      <c r="CC160" s="2186">
        <f>IF(ISERROR(VLOOKUP(VLOOKUP($A160, 'E4 TB Allocation Details'!$A$18:$L$214, MATCH("A &amp; G ID", 'E4 TB Allocation Details'!$A$18:$L$18, 0),FALSE), 'E2 Allocators'!$B$15:$W$358, MATCH('O5 Details by Class &amp; Accounts'!CC$18, 'E2 Allocators'!$B$15:$W$15, 0),FALSE)*$E160), 0, VLOOKUP(VLOOKUP($A160, 'E4 TB Allocation Details'!$A$18:$L$214, MATCH("A &amp; G ID", 'E4 TB Allocation Details'!$A$18:$L$18, 0),FALSE), 'E2 Allocators'!$B$15:$W$358, MATCH('O5 Details by Class &amp; Accounts'!CC$18, 'E2 Allocators'!$B$15:$W$15, 0),FALSE)*$E160)</f>
        <v>0</v>
      </c>
      <c r="CD160" s="2186">
        <f>IF(ISERROR(VLOOKUP(VLOOKUP($A160, 'E4 TB Allocation Details'!$A$18:$L$214, MATCH("A &amp; G ID", 'E4 TB Allocation Details'!$A$18:$L$18, 0),FALSE), 'E2 Allocators'!$B$15:$W$358, MATCH('O5 Details by Class &amp; Accounts'!CD$18, 'E2 Allocators'!$B$15:$W$15, 0),FALSE)*$E160), 0, VLOOKUP(VLOOKUP($A160, 'E4 TB Allocation Details'!$A$18:$L$214, MATCH("A &amp; G ID", 'E4 TB Allocation Details'!$A$18:$L$18, 0),FALSE), 'E2 Allocators'!$B$15:$W$358, MATCH('O5 Details by Class &amp; Accounts'!CD$18, 'E2 Allocators'!$B$15:$W$15, 0),FALSE)*$E160)</f>
        <v>0</v>
      </c>
      <c r="CE160" s="2186">
        <f>IF(ISERROR(VLOOKUP(VLOOKUP($A160, 'E4 TB Allocation Details'!$A$18:$L$214, MATCH("A &amp; G ID", 'E4 TB Allocation Details'!$A$18:$L$18, 0),FALSE), 'E2 Allocators'!$B$15:$W$358, MATCH('O5 Details by Class &amp; Accounts'!CE$18, 'E2 Allocators'!$B$15:$W$15, 0),FALSE)*$E160), 0, VLOOKUP(VLOOKUP($A160, 'E4 TB Allocation Details'!$A$18:$L$214, MATCH("A &amp; G ID", 'E4 TB Allocation Details'!$A$18:$L$18, 0),FALSE), 'E2 Allocators'!$B$15:$W$358, MATCH('O5 Details by Class &amp; Accounts'!CE$18, 'E2 Allocators'!$B$15:$W$15, 0),FALSE)*$E160)</f>
        <v>0</v>
      </c>
      <c r="CF160" s="2186">
        <f>IF(ISERROR(VLOOKUP(VLOOKUP($A160, 'E4 TB Allocation Details'!$A$18:$L$214, MATCH("A &amp; G ID", 'E4 TB Allocation Details'!$A$18:$L$18, 0),FALSE), 'E2 Allocators'!$B$15:$W$358, MATCH('O5 Details by Class &amp; Accounts'!CF$18, 'E2 Allocators'!$B$15:$W$15, 0),FALSE)*$E160), 0, VLOOKUP(VLOOKUP($A160, 'E4 TB Allocation Details'!$A$18:$L$214, MATCH("A &amp; G ID", 'E4 TB Allocation Details'!$A$18:$L$18, 0),FALSE), 'E2 Allocators'!$B$15:$W$358, MATCH('O5 Details by Class &amp; Accounts'!CF$18, 'E2 Allocators'!$B$15:$W$15, 0),FALSE)*$E160)</f>
        <v>0</v>
      </c>
      <c r="CG160" s="2186">
        <f>IF(ISERROR(VLOOKUP(VLOOKUP($A160, 'E4 TB Allocation Details'!$A$18:$L$214, MATCH("A &amp; G ID", 'E4 TB Allocation Details'!$A$18:$L$18, 0),FALSE), 'E2 Allocators'!$B$15:$W$358, MATCH('O5 Details by Class &amp; Accounts'!CG$18, 'E2 Allocators'!$B$15:$W$15, 0),FALSE)*$E160), 0, VLOOKUP(VLOOKUP($A160, 'E4 TB Allocation Details'!$A$18:$L$214, MATCH("A &amp; G ID", 'E4 TB Allocation Details'!$A$18:$L$18, 0),FALSE), 'E2 Allocators'!$B$15:$W$358, MATCH('O5 Details by Class &amp; Accounts'!CG$18, 'E2 Allocators'!$B$15:$W$15, 0),FALSE)*$E160)</f>
        <v>0</v>
      </c>
      <c r="CH160" s="2186">
        <f>IF(ISERROR(VLOOKUP(VLOOKUP($A160, 'E4 TB Allocation Details'!$A$18:$L$214, MATCH("A &amp; G ID", 'E4 TB Allocation Details'!$A$18:$L$18, 0),FALSE), 'E2 Allocators'!$B$15:$W$358, MATCH('O5 Details by Class &amp; Accounts'!CH$18, 'E2 Allocators'!$B$15:$W$15, 0),FALSE)*$E160), 0, VLOOKUP(VLOOKUP($A160, 'E4 TB Allocation Details'!$A$18:$L$214, MATCH("A &amp; G ID", 'E4 TB Allocation Details'!$A$18:$L$18, 0),FALSE), 'E2 Allocators'!$B$15:$W$358, MATCH('O5 Details by Class &amp; Accounts'!CH$18, 'E2 Allocators'!$B$15:$W$15, 0),FALSE)*$E160)</f>
        <v>0</v>
      </c>
      <c r="CI160" s="2186">
        <f>IF(ISERROR(VLOOKUP(VLOOKUP($A160, 'E4 TB Allocation Details'!$A$18:$L$214, MATCH("A &amp; G ID", 'E4 TB Allocation Details'!$A$18:$L$18, 0),FALSE), 'E2 Allocators'!$B$15:$W$358, MATCH('O5 Details by Class &amp; Accounts'!CI$18, 'E2 Allocators'!$B$15:$W$15, 0),FALSE)*$E160), 0, VLOOKUP(VLOOKUP($A160, 'E4 TB Allocation Details'!$A$18:$L$214, MATCH("A &amp; G ID", 'E4 TB Allocation Details'!$A$18:$L$18, 0),FALSE), 'E2 Allocators'!$B$15:$W$358, MATCH('O5 Details by Class &amp; Accounts'!CI$18, 'E2 Allocators'!$B$15:$W$15, 0),FALSE)*$E160)</f>
        <v>0</v>
      </c>
      <c r="CJ160" s="2186">
        <f>IF(ISERROR(VLOOKUP(VLOOKUP($A160, 'E4 TB Allocation Details'!$A$18:$L$214, MATCH("A &amp; G ID", 'E4 TB Allocation Details'!$A$18:$L$18, 0),FALSE), 'E2 Allocators'!$B$15:$W$358, MATCH('O5 Details by Class &amp; Accounts'!CJ$18, 'E2 Allocators'!$B$15:$W$15, 0),FALSE)*$E160), 0, VLOOKUP(VLOOKUP($A160, 'E4 TB Allocation Details'!$A$18:$L$214, MATCH("A &amp; G ID", 'E4 TB Allocation Details'!$A$18:$L$18, 0),FALSE), 'E2 Allocators'!$B$15:$W$358, MATCH('O5 Details by Class &amp; Accounts'!CJ$18, 'E2 Allocators'!$B$15:$W$15, 0),FALSE)*$E160)</f>
        <v>0</v>
      </c>
      <c r="CK160" s="2186">
        <f>IF(ISERROR(VLOOKUP(VLOOKUP($A160, 'E4 TB Allocation Details'!$A$18:$L$214, MATCH("A &amp; G ID", 'E4 TB Allocation Details'!$A$18:$L$18, 0),FALSE), 'E2 Allocators'!$B$15:$W$358, MATCH('O5 Details by Class &amp; Accounts'!CK$18, 'E2 Allocators'!$B$15:$W$15, 0),FALSE)*$E160), 0, VLOOKUP(VLOOKUP($A160, 'E4 TB Allocation Details'!$A$18:$L$214, MATCH("A &amp; G ID", 'E4 TB Allocation Details'!$A$18:$L$18, 0),FALSE), 'E2 Allocators'!$B$15:$W$358, MATCH('O5 Details by Class &amp; Accounts'!CK$18, 'E2 Allocators'!$B$15:$W$15, 0),FALSE)*$E160)</f>
        <v>0</v>
      </c>
      <c r="CL160" s="2186">
        <f>IF(ISERROR(VLOOKUP(VLOOKUP($A160, 'E4 TB Allocation Details'!$A$18:$L$214, MATCH("A &amp; G ID", 'E4 TB Allocation Details'!$A$18:$L$18, 0),FALSE), 'E2 Allocators'!$B$15:$W$358, MATCH('O5 Details by Class &amp; Accounts'!CL$18, 'E2 Allocators'!$B$15:$W$15, 0),FALSE)*$E160), 0, VLOOKUP(VLOOKUP($A160, 'E4 TB Allocation Details'!$A$18:$L$214, MATCH("A &amp; G ID", 'E4 TB Allocation Details'!$A$18:$L$18, 0),FALSE), 'E2 Allocators'!$B$15:$W$358, MATCH('O5 Details by Class &amp; Accounts'!CL$18, 'E2 Allocators'!$B$15:$W$15, 0),FALSE)*$E160)</f>
        <v>0</v>
      </c>
      <c r="CM160" s="2186">
        <f>IF(ISERROR(VLOOKUP(VLOOKUP($A160, 'E4 TB Allocation Details'!$A$18:$L$214, MATCH("A &amp; G ID", 'E4 TB Allocation Details'!$A$18:$L$18, 0),FALSE), 'E2 Allocators'!$B$15:$W$358, MATCH('O5 Details by Class &amp; Accounts'!CM$18, 'E2 Allocators'!$B$15:$W$15, 0),FALSE)*$E160), 0, VLOOKUP(VLOOKUP($A160, 'E4 TB Allocation Details'!$A$18:$L$214, MATCH("A &amp; G ID", 'E4 TB Allocation Details'!$A$18:$L$18, 0),FALSE), 'E2 Allocators'!$B$15:$W$358, MATCH('O5 Details by Class &amp; Accounts'!CM$18, 'E2 Allocators'!$B$15:$W$15, 0),FALSE)*$E160)</f>
        <v>0</v>
      </c>
      <c r="CN160" s="2186">
        <f t="shared" si="42"/>
        <v>0</v>
      </c>
      <c r="CO160" s="2187">
        <f t="shared" si="43"/>
        <v>-8.7311491370201111E-11</v>
      </c>
      <c r="CQ160" s="1625" t="s">
        <v>504</v>
      </c>
    </row>
    <row r="161" spans="1:95" s="54" customFormat="1" ht="12.75" x14ac:dyDescent="0.2">
      <c r="A161" s="991">
        <v>5145</v>
      </c>
      <c r="B161" s="990" t="s">
        <v>11</v>
      </c>
      <c r="C161" s="2184">
        <f>IF(ISERROR(VLOOKUP($A161,'I3 TB Data'!$A$19:$H$483,MATCH('O5 Details by Class &amp; Accounts'!$C$18, 'I3 TB Data'!$A$19:$H$19,0),0)), 0, VLOOKUP($A161,'I3 TB Data'!$A$19:$H$483,MATCH('O5 Details by Class &amp; Accounts'!$C$18,'I3 TB Data'!$A$19:$H$19,0),0))</f>
        <v>111486.53</v>
      </c>
      <c r="D161" s="2185"/>
      <c r="E161" s="2184">
        <f t="shared" si="44"/>
        <v>111486.53</v>
      </c>
      <c r="F161" s="2186">
        <f>IF(ISERROR(VLOOKUP($A161, 'E1 Categorization'!A33:E124, MATCH("Customer Component", 'E1 Categorization'!$A$33:$E$33,0), 0)), 0, IF(VLOOKUP($A161, 'E1 Categorization'!A33:E124, MATCH("Customer Component", 'E1 Categorization'!$A$33:$E$33,0), 0)=0, 'O5 Details by Class &amp; Accounts'!$E161, IF(AND(VLOOKUP($A161, 'E1 Categorization'!A33:E124, MATCH("Customer Component", 'E1 Categorization'!$A$33:$E$33,0), 0) &gt;0, VLOOKUP($A161, 'E1 Categorization'!A33:E124, MATCH("Customer Component", 'E1 Categorization'!$A$33:$E$33,0), 0)&lt;1), 'O5 Details by Class &amp; Accounts'!$E161*(1-VLOOKUP($A161, 'E1 Categorization'!A33:E124, MATCH("Customer Component", 'E1 Categorization'!$A$33:$E$33,0), 0)), 0)))</f>
        <v>72466.244500000001</v>
      </c>
      <c r="G161" s="2186">
        <f>IF(ISERROR(VLOOKUP($A161, 'E1 Categorization'!A33:E124, MATCH("Customer Component", 'E1 Categorization'!$A$33:$E$33,0), 0)),0, IF(VLOOKUP($A161, 'E1 Categorization'!A33:E124, MATCH("Customer Component", 'E1 Categorization'!$A$33:$E$33,0), 0)=0, 0, IF(AND(VLOOKUP($A161, 'E1 Categorization'!A33:E124, MATCH("Customer Component", 'E1 Categorization'!$A$33:$E$33,0), 0) &gt;0, VLOOKUP($A161, 'E1 Categorization'!A33:E124, MATCH("Customer Component", 'E1 Categorization'!$A$33:$E$33,0), 0)&lt;1), 'O5 Details by Class &amp; Accounts'!$E161*(VLOOKUP($A161, 'E1 Categorization'!A33:E124, MATCH("Customer Component", 'E1 Categorization'!$A$33:$E$33,0), 0)), 'O5 Details by Class &amp; Accounts'!$E161)))</f>
        <v>39020.285499999998</v>
      </c>
      <c r="H161" s="2186">
        <f t="shared" si="38"/>
        <v>111486.53</v>
      </c>
      <c r="I161" s="2186">
        <f>IF(ISERROR(VLOOKUP(VLOOKUP($A161, 'E4 TB Allocation Details'!$A$18:$L$214, MATCH("Demand ID", 'E4 TB Allocation Details'!$A$18:$L$18, 0),FALSE), 'E2 Allocators'!$B$15:$W$358, MATCH('O5 Details by Class &amp; Accounts'!I$18, 'E2 Allocators'!$B$15:$W$15, 0),FALSE)*$F161), 0, VLOOKUP(VLOOKUP($A161, 'E4 TB Allocation Details'!$A$18:$L$214, MATCH("Demand ID", 'E4 TB Allocation Details'!$A$18:$L$18, 0),FALSE), 'E2 Allocators'!$B$15:$W$358, MATCH('O5 Details by Class &amp; Accounts'!I$18, 'E2 Allocators'!$B$15:$W$15, 0),FALSE)*$F161)</f>
        <v>32814.51134879898</v>
      </c>
      <c r="J161" s="2186">
        <f>IF(ISERROR(VLOOKUP(VLOOKUP($A161, 'E4 TB Allocation Details'!$A$18:$L$214, MATCH("Demand ID", 'E4 TB Allocation Details'!$A$18:$L$18, 0),FALSE), 'E2 Allocators'!$B$15:$W$358, MATCH('O5 Details by Class &amp; Accounts'!J$18, 'E2 Allocators'!$B$15:$W$15, 0),FALSE)*$F161), 0, VLOOKUP(VLOOKUP($A161, 'E4 TB Allocation Details'!$A$18:$L$214, MATCH("Demand ID", 'E4 TB Allocation Details'!$A$18:$L$18, 0),FALSE), 'E2 Allocators'!$B$15:$W$358, MATCH('O5 Details by Class &amp; Accounts'!J$18, 'E2 Allocators'!$B$15:$W$15, 0),FALSE)*$F161)</f>
        <v>13466.215413143293</v>
      </c>
      <c r="K161" s="2186">
        <f>IF(ISERROR(VLOOKUP(VLOOKUP($A161, 'E4 TB Allocation Details'!$A$18:$L$214, MATCH("Demand ID", 'E4 TB Allocation Details'!$A$18:$L$18, 0),FALSE), 'E2 Allocators'!$B$15:$W$358, MATCH('O5 Details by Class &amp; Accounts'!K$18, 'E2 Allocators'!$B$15:$W$15, 0),FALSE)*$F161), 0, VLOOKUP(VLOOKUP($A161, 'E4 TB Allocation Details'!$A$18:$L$214, MATCH("Demand ID", 'E4 TB Allocation Details'!$A$18:$L$18, 0),FALSE), 'E2 Allocators'!$B$15:$W$358, MATCH('O5 Details by Class &amp; Accounts'!K$18, 'E2 Allocators'!$B$15:$W$15, 0),FALSE)*$F161)</f>
        <v>25687.542580699162</v>
      </c>
      <c r="L161" s="2186">
        <f>IF(ISERROR(VLOOKUP(VLOOKUP($A161, 'E4 TB Allocation Details'!$A$18:$L$214, MATCH("Demand ID", 'E4 TB Allocation Details'!$A$18:$L$18, 0),FALSE), 'E2 Allocators'!$B$15:$W$358, MATCH('O5 Details by Class &amp; Accounts'!L$18, 'E2 Allocators'!$B$15:$W$15, 0),FALSE)*$F161), 0, VLOOKUP(VLOOKUP($A161, 'E4 TB Allocation Details'!$A$18:$L$214, MATCH("Demand ID", 'E4 TB Allocation Details'!$A$18:$L$18, 0),FALSE), 'E2 Allocators'!$B$15:$W$358, MATCH('O5 Details by Class &amp; Accounts'!L$18, 'E2 Allocators'!$B$15:$W$15, 0),FALSE)*$F161)</f>
        <v>0</v>
      </c>
      <c r="M161" s="2186">
        <f>IF(ISERROR(VLOOKUP(VLOOKUP($A161, 'E4 TB Allocation Details'!$A$18:$L$214, MATCH("Demand ID", 'E4 TB Allocation Details'!$A$18:$L$18, 0),FALSE), 'E2 Allocators'!$B$15:$W$358, MATCH('O5 Details by Class &amp; Accounts'!M$18, 'E2 Allocators'!$B$15:$W$15, 0),FALSE)*$F161), 0, VLOOKUP(VLOOKUP($A161, 'E4 TB Allocation Details'!$A$18:$L$214, MATCH("Demand ID", 'E4 TB Allocation Details'!$A$18:$L$18, 0),FALSE), 'E2 Allocators'!$B$15:$W$358, MATCH('O5 Details by Class &amp; Accounts'!M$18, 'E2 Allocators'!$B$15:$W$15, 0),FALSE)*$F161)</f>
        <v>0</v>
      </c>
      <c r="N161" s="2186">
        <f>IF(ISERROR(VLOOKUP(VLOOKUP($A161, 'E4 TB Allocation Details'!$A$18:$L$214, MATCH("Demand ID", 'E4 TB Allocation Details'!$A$18:$L$18, 0),FALSE), 'E2 Allocators'!$B$15:$W$358, MATCH('O5 Details by Class &amp; Accounts'!N$18, 'E2 Allocators'!$B$15:$W$15, 0),FALSE)*$F161), 0, VLOOKUP(VLOOKUP($A161, 'E4 TB Allocation Details'!$A$18:$L$214, MATCH("Demand ID", 'E4 TB Allocation Details'!$A$18:$L$18, 0),FALSE), 'E2 Allocators'!$B$15:$W$358, MATCH('O5 Details by Class &amp; Accounts'!N$18, 'E2 Allocators'!$B$15:$W$15, 0),FALSE)*$F161)</f>
        <v>0</v>
      </c>
      <c r="O161" s="2186">
        <f>IF(ISERROR(VLOOKUP(VLOOKUP($A161, 'E4 TB Allocation Details'!$A$18:$L$214, MATCH("Demand ID", 'E4 TB Allocation Details'!$A$18:$L$18, 0),FALSE), 'E2 Allocators'!$B$15:$W$358, MATCH('O5 Details by Class &amp; Accounts'!O$18, 'E2 Allocators'!$B$15:$W$15, 0),FALSE)*$F161), 0, VLOOKUP(VLOOKUP($A161, 'E4 TB Allocation Details'!$A$18:$L$214, MATCH("Demand ID", 'E4 TB Allocation Details'!$A$18:$L$18, 0),FALSE), 'E2 Allocators'!$B$15:$W$358, MATCH('O5 Details by Class &amp; Accounts'!O$18, 'E2 Allocators'!$B$15:$W$15, 0),FALSE)*$F161)</f>
        <v>491.17751975280129</v>
      </c>
      <c r="P161" s="2186">
        <f>IF(ISERROR(VLOOKUP(VLOOKUP($A161, 'E4 TB Allocation Details'!$A$18:$L$214, MATCH("Demand ID", 'E4 TB Allocation Details'!$A$18:$L$18, 0),FALSE), 'E2 Allocators'!$B$15:$W$358, MATCH('O5 Details by Class &amp; Accounts'!P$18, 'E2 Allocators'!$B$15:$W$15, 0),FALSE)*$F161), 0, VLOOKUP(VLOOKUP($A161, 'E4 TB Allocation Details'!$A$18:$L$214, MATCH("Demand ID", 'E4 TB Allocation Details'!$A$18:$L$18, 0),FALSE), 'E2 Allocators'!$B$15:$W$358, MATCH('O5 Details by Class &amp; Accounts'!P$18, 'E2 Allocators'!$B$15:$W$15, 0),FALSE)*$F161)</f>
        <v>0</v>
      </c>
      <c r="Q161" s="2186">
        <f>IF(ISERROR(VLOOKUP(VLOOKUP($A161, 'E4 TB Allocation Details'!$A$18:$L$214, MATCH("Demand ID", 'E4 TB Allocation Details'!$A$18:$L$18, 0),FALSE), 'E2 Allocators'!$B$15:$W$358, MATCH('O5 Details by Class &amp; Accounts'!Q$18, 'E2 Allocators'!$B$15:$W$15, 0),FALSE)*$F161), 0, VLOOKUP(VLOOKUP($A161, 'E4 TB Allocation Details'!$A$18:$L$214, MATCH("Demand ID", 'E4 TB Allocation Details'!$A$18:$L$18, 0),FALSE), 'E2 Allocators'!$B$15:$W$358, MATCH('O5 Details by Class &amp; Accounts'!Q$18, 'E2 Allocators'!$B$15:$W$15, 0),FALSE)*$F161)</f>
        <v>6.7976376057671954</v>
      </c>
      <c r="R161" s="2186">
        <f>IF(ISERROR(VLOOKUP(VLOOKUP($A161, 'E4 TB Allocation Details'!$A$18:$L$214, MATCH("Demand ID", 'E4 TB Allocation Details'!$A$18:$L$18, 0),FALSE), 'E2 Allocators'!$B$15:$W$358, MATCH('O5 Details by Class &amp; Accounts'!R$18, 'E2 Allocators'!$B$15:$W$15, 0),FALSE)*$F161), 0, VLOOKUP(VLOOKUP($A161, 'E4 TB Allocation Details'!$A$18:$L$214, MATCH("Demand ID", 'E4 TB Allocation Details'!$A$18:$L$18, 0),FALSE), 'E2 Allocators'!$B$15:$W$358, MATCH('O5 Details by Class &amp; Accounts'!R$18, 'E2 Allocators'!$B$15:$W$15, 0),FALSE)*$F161)</f>
        <v>0</v>
      </c>
      <c r="S161" s="2186">
        <f>IF(ISERROR(VLOOKUP(VLOOKUP($A161, 'E4 TB Allocation Details'!$A$18:$L$214, MATCH("Demand ID", 'E4 TB Allocation Details'!$A$18:$L$18, 0),FALSE), 'E2 Allocators'!$B$15:$W$358, MATCH('O5 Details by Class &amp; Accounts'!S$18, 'E2 Allocators'!$B$15:$W$15, 0),FALSE)*$F161), 0, VLOOKUP(VLOOKUP($A161, 'E4 TB Allocation Details'!$A$18:$L$214, MATCH("Demand ID", 'E4 TB Allocation Details'!$A$18:$L$18, 0),FALSE), 'E2 Allocators'!$B$15:$W$358, MATCH('O5 Details by Class &amp; Accounts'!S$18, 'E2 Allocators'!$B$15:$W$15, 0),FALSE)*$F161)</f>
        <v>0</v>
      </c>
      <c r="T161" s="2186">
        <f>IF(ISERROR(VLOOKUP(VLOOKUP($A161, 'E4 TB Allocation Details'!$A$18:$L$214, MATCH("Demand ID", 'E4 TB Allocation Details'!$A$18:$L$18, 0),FALSE), 'E2 Allocators'!$B$15:$W$358, MATCH('O5 Details by Class &amp; Accounts'!T$18, 'E2 Allocators'!$B$15:$W$15, 0),FALSE)*$F161), 0, VLOOKUP(VLOOKUP($A161, 'E4 TB Allocation Details'!$A$18:$L$214, MATCH("Demand ID", 'E4 TB Allocation Details'!$A$18:$L$18, 0),FALSE), 'E2 Allocators'!$B$15:$W$358, MATCH('O5 Details by Class &amp; Accounts'!T$18, 'E2 Allocators'!$B$15:$W$15, 0),FALSE)*$F161)</f>
        <v>0</v>
      </c>
      <c r="U161" s="2186">
        <f>IF(ISERROR(VLOOKUP(VLOOKUP($A161, 'E4 TB Allocation Details'!$A$18:$L$214, MATCH("Demand ID", 'E4 TB Allocation Details'!$A$18:$L$18, 0),FALSE), 'E2 Allocators'!$B$15:$W$358, MATCH('O5 Details by Class &amp; Accounts'!U$18, 'E2 Allocators'!$B$15:$W$15, 0),FALSE)*$F161), 0, VLOOKUP(VLOOKUP($A161, 'E4 TB Allocation Details'!$A$18:$L$214, MATCH("Demand ID", 'E4 TB Allocation Details'!$A$18:$L$18, 0),FALSE), 'E2 Allocators'!$B$15:$W$358, MATCH('O5 Details by Class &amp; Accounts'!U$18, 'E2 Allocators'!$B$15:$W$15, 0),FALSE)*$F161)</f>
        <v>0</v>
      </c>
      <c r="V161" s="2186">
        <f>IF(ISERROR(VLOOKUP(VLOOKUP($A161, 'E4 TB Allocation Details'!$A$18:$L$214, MATCH("Demand ID", 'E4 TB Allocation Details'!$A$18:$L$18, 0),FALSE), 'E2 Allocators'!$B$15:$W$358, MATCH('O5 Details by Class &amp; Accounts'!V$18, 'E2 Allocators'!$B$15:$W$15, 0),FALSE)*$F161), 0, VLOOKUP(VLOOKUP($A161, 'E4 TB Allocation Details'!$A$18:$L$214, MATCH("Demand ID", 'E4 TB Allocation Details'!$A$18:$L$18, 0),FALSE), 'E2 Allocators'!$B$15:$W$358, MATCH('O5 Details by Class &amp; Accounts'!V$18, 'E2 Allocators'!$B$15:$W$15, 0),FALSE)*$F161)</f>
        <v>0</v>
      </c>
      <c r="W161" s="2186">
        <f>IF(ISERROR(VLOOKUP(VLOOKUP($A161, 'E4 TB Allocation Details'!$A$18:$L$214, MATCH("Demand ID", 'E4 TB Allocation Details'!$A$18:$L$18, 0),FALSE), 'E2 Allocators'!$B$15:$W$358, MATCH('O5 Details by Class &amp; Accounts'!W$18, 'E2 Allocators'!$B$15:$W$15, 0),FALSE)*$F161), 0, VLOOKUP(VLOOKUP($A161, 'E4 TB Allocation Details'!$A$18:$L$214, MATCH("Demand ID", 'E4 TB Allocation Details'!$A$18:$L$18, 0),FALSE), 'E2 Allocators'!$B$15:$W$358, MATCH('O5 Details by Class &amp; Accounts'!W$18, 'E2 Allocators'!$B$15:$W$15, 0),FALSE)*$F161)</f>
        <v>0</v>
      </c>
      <c r="X161" s="2186">
        <f>IF(ISERROR(VLOOKUP(VLOOKUP($A161, 'E4 TB Allocation Details'!$A$18:$L$214, MATCH("Demand ID", 'E4 TB Allocation Details'!$A$18:$L$18, 0),FALSE), 'E2 Allocators'!$B$15:$W$358, MATCH('O5 Details by Class &amp; Accounts'!X$18, 'E2 Allocators'!$B$15:$W$15, 0),FALSE)*$F161), 0, VLOOKUP(VLOOKUP($A161, 'E4 TB Allocation Details'!$A$18:$L$214, MATCH("Demand ID", 'E4 TB Allocation Details'!$A$18:$L$18, 0),FALSE), 'E2 Allocators'!$B$15:$W$358, MATCH('O5 Details by Class &amp; Accounts'!X$18, 'E2 Allocators'!$B$15:$W$15, 0),FALSE)*$F161)</f>
        <v>0</v>
      </c>
      <c r="Y161" s="2186">
        <f>IF(ISERROR(VLOOKUP(VLOOKUP($A161, 'E4 TB Allocation Details'!$A$18:$L$214, MATCH("Demand ID", 'E4 TB Allocation Details'!$A$18:$L$18, 0),FALSE), 'E2 Allocators'!$B$15:$W$358, MATCH('O5 Details by Class &amp; Accounts'!Y$18, 'E2 Allocators'!$B$15:$W$15, 0),FALSE)*$F161), 0, VLOOKUP(VLOOKUP($A161, 'E4 TB Allocation Details'!$A$18:$L$214, MATCH("Demand ID", 'E4 TB Allocation Details'!$A$18:$L$18, 0),FALSE), 'E2 Allocators'!$B$15:$W$358, MATCH('O5 Details by Class &amp; Accounts'!Y$18, 'E2 Allocators'!$B$15:$W$15, 0),FALSE)*$F161)</f>
        <v>0</v>
      </c>
      <c r="Z161" s="2186">
        <f>IF(ISERROR(VLOOKUP(VLOOKUP($A161, 'E4 TB Allocation Details'!$A$18:$L$214, MATCH("Demand ID", 'E4 TB Allocation Details'!$A$18:$L$18, 0),FALSE), 'E2 Allocators'!$B$15:$W$358, MATCH('O5 Details by Class &amp; Accounts'!Z$18, 'E2 Allocators'!$B$15:$W$15, 0),FALSE)*$F161), 0, VLOOKUP(VLOOKUP($A161, 'E4 TB Allocation Details'!$A$18:$L$214, MATCH("Demand ID", 'E4 TB Allocation Details'!$A$18:$L$18, 0),FALSE), 'E2 Allocators'!$B$15:$W$358, MATCH('O5 Details by Class &amp; Accounts'!Z$18, 'E2 Allocators'!$B$15:$W$15, 0),FALSE)*$F161)</f>
        <v>0</v>
      </c>
      <c r="AA161" s="2186">
        <f>IF(ISERROR(VLOOKUP(VLOOKUP($A161, 'E4 TB Allocation Details'!$A$18:$L$214, MATCH("Demand ID", 'E4 TB Allocation Details'!$A$18:$L$18, 0),FALSE), 'E2 Allocators'!$B$15:$W$358, MATCH('O5 Details by Class &amp; Accounts'!AA$18, 'E2 Allocators'!$B$15:$W$15, 0),FALSE)*$F161), 0, VLOOKUP(VLOOKUP($A161, 'E4 TB Allocation Details'!$A$18:$L$214, MATCH("Demand ID", 'E4 TB Allocation Details'!$A$18:$L$18, 0),FALSE), 'E2 Allocators'!$B$15:$W$358, MATCH('O5 Details by Class &amp; Accounts'!AA$18, 'E2 Allocators'!$B$15:$W$15, 0),FALSE)*$F161)</f>
        <v>0</v>
      </c>
      <c r="AB161" s="2186">
        <f>IF(ISERROR(VLOOKUP(VLOOKUP($A161, 'E4 TB Allocation Details'!$A$18:$L$214, MATCH("Demand ID", 'E4 TB Allocation Details'!$A$18:$L$18, 0),FALSE), 'E2 Allocators'!$B$15:$W$358, MATCH('O5 Details by Class &amp; Accounts'!AB$18, 'E2 Allocators'!$B$15:$W$15, 0),FALSE)*$F161), 0, VLOOKUP(VLOOKUP($A161, 'E4 TB Allocation Details'!$A$18:$L$214, MATCH("Demand ID", 'E4 TB Allocation Details'!$A$18:$L$18, 0),FALSE), 'E2 Allocators'!$B$15:$W$358, MATCH('O5 Details by Class &amp; Accounts'!AB$18, 'E2 Allocators'!$B$15:$W$15, 0),FALSE)*$F161)</f>
        <v>0</v>
      </c>
      <c r="AC161" s="2186">
        <f t="shared" si="39"/>
        <v>72466.244500000001</v>
      </c>
      <c r="AD161" s="2186">
        <f>IF(ISERROR(VLOOKUP(VLOOKUP($A161, 'E4 TB Allocation Details'!$A$18:$L$214, MATCH("Customer ID", 'E4 TB Allocation Details'!$A$18:$L$18, 0),FALSE), 'E2 Allocators'!$B$15:$W$358, MATCH('O5 Details by Class &amp; Accounts'!AD$18, 'E2 Allocators'!$B$15:$W$15, 0),FALSE)*$G161), 0, VLOOKUP(VLOOKUP($A161, 'E4 TB Allocation Details'!$A$18:$L$214, MATCH("Customer ID", 'E4 TB Allocation Details'!$A$18:$L$18, 0),FALSE), 'E2 Allocators'!$B$15:$W$358, MATCH('O5 Details by Class &amp; Accounts'!AD$18, 'E2 Allocators'!$B$15:$W$15, 0),FALSE)*$G161)</f>
        <v>32778.21692351059</v>
      </c>
      <c r="AE161" s="2186">
        <f>IF(ISERROR(VLOOKUP(VLOOKUP($A161, 'E4 TB Allocation Details'!$A$18:$L$214, MATCH("Customer ID", 'E4 TB Allocation Details'!$A$18:$L$18, 0),FALSE), 'E2 Allocators'!$B$15:$W$358, MATCH('O5 Details by Class &amp; Accounts'!AE$18, 'E2 Allocators'!$B$15:$W$15, 0),FALSE)*$G161), 0, VLOOKUP(VLOOKUP($A161, 'E4 TB Allocation Details'!$A$18:$L$214, MATCH("Customer ID", 'E4 TB Allocation Details'!$A$18:$L$18, 0),FALSE), 'E2 Allocators'!$B$15:$W$358, MATCH('O5 Details by Class &amp; Accounts'!AE$18, 'E2 Allocators'!$B$15:$W$15, 0),FALSE)*$G161)</f>
        <v>3188.048555859174</v>
      </c>
      <c r="AF161" s="2186">
        <f>IF(ISERROR(VLOOKUP(VLOOKUP($A161, 'E4 TB Allocation Details'!$A$18:$L$214, MATCH("Customer ID", 'E4 TB Allocation Details'!$A$18:$L$18, 0),FALSE), 'E2 Allocators'!$B$15:$W$358, MATCH('O5 Details by Class &amp; Accounts'!AF$18, 'E2 Allocators'!$B$15:$W$15, 0),FALSE)*$G161), 0, VLOOKUP(VLOOKUP($A161, 'E4 TB Allocation Details'!$A$18:$L$214, MATCH("Customer ID", 'E4 TB Allocation Details'!$A$18:$L$18, 0),FALSE), 'E2 Allocators'!$B$15:$W$358, MATCH('O5 Details by Class &amp; Accounts'!AF$18, 'E2 Allocators'!$B$15:$W$15, 0),FALSE)*$G161)</f>
        <v>373.22172727653259</v>
      </c>
      <c r="AG161" s="2186">
        <f>IF(ISERROR(VLOOKUP(VLOOKUP($A161, 'E4 TB Allocation Details'!$A$18:$L$214, MATCH("Customer ID", 'E4 TB Allocation Details'!$A$18:$L$18, 0),FALSE), 'E2 Allocators'!$B$15:$W$358, MATCH('O5 Details by Class &amp; Accounts'!AG$18, 'E2 Allocators'!$B$15:$W$15, 0),FALSE)*$G161), 0, VLOOKUP(VLOOKUP($A161, 'E4 TB Allocation Details'!$A$18:$L$214, MATCH("Customer ID", 'E4 TB Allocation Details'!$A$18:$L$18, 0),FALSE), 'E2 Allocators'!$B$15:$W$358, MATCH('O5 Details by Class &amp; Accounts'!AG$18, 'E2 Allocators'!$B$15:$W$15, 0),FALSE)*$G161)</f>
        <v>0</v>
      </c>
      <c r="AH161" s="2186">
        <f>IF(ISERROR(VLOOKUP(VLOOKUP($A161, 'E4 TB Allocation Details'!$A$18:$L$214, MATCH("Customer ID", 'E4 TB Allocation Details'!$A$18:$L$18, 0),FALSE), 'E2 Allocators'!$B$15:$W$358, MATCH('O5 Details by Class &amp; Accounts'!AH$18, 'E2 Allocators'!$B$15:$W$15, 0),FALSE)*$G161), 0, VLOOKUP(VLOOKUP($A161, 'E4 TB Allocation Details'!$A$18:$L$214, MATCH("Customer ID", 'E4 TB Allocation Details'!$A$18:$L$18, 0),FALSE), 'E2 Allocators'!$B$15:$W$358, MATCH('O5 Details by Class &amp; Accounts'!AH$18, 'E2 Allocators'!$B$15:$W$15, 0),FALSE)*$G161)</f>
        <v>0</v>
      </c>
      <c r="AI161" s="2186">
        <f>IF(ISERROR(VLOOKUP(VLOOKUP($A161, 'E4 TB Allocation Details'!$A$18:$L$214, MATCH("Customer ID", 'E4 TB Allocation Details'!$A$18:$L$18, 0),FALSE), 'E2 Allocators'!$B$15:$W$358, MATCH('O5 Details by Class &amp; Accounts'!AI$18, 'E2 Allocators'!$B$15:$W$15, 0),FALSE)*$G161), 0, VLOOKUP(VLOOKUP($A161, 'E4 TB Allocation Details'!$A$18:$L$214, MATCH("Customer ID", 'E4 TB Allocation Details'!$A$18:$L$18, 0),FALSE), 'E2 Allocators'!$B$15:$W$358, MATCH('O5 Details by Class &amp; Accounts'!AI$18, 'E2 Allocators'!$B$15:$W$15, 0),FALSE)*$G161)</f>
        <v>0</v>
      </c>
      <c r="AJ161" s="2186">
        <f>IF(ISERROR(VLOOKUP(VLOOKUP($A161, 'E4 TB Allocation Details'!$A$18:$L$214, MATCH("Customer ID", 'E4 TB Allocation Details'!$A$18:$L$18, 0),FALSE), 'E2 Allocators'!$B$15:$W$358, MATCH('O5 Details by Class &amp; Accounts'!AJ$18, 'E2 Allocators'!$B$15:$W$15, 0),FALSE)*$G161), 0, VLOOKUP(VLOOKUP($A161, 'E4 TB Allocation Details'!$A$18:$L$214, MATCH("Customer ID", 'E4 TB Allocation Details'!$A$18:$L$18, 0),FALSE), 'E2 Allocators'!$B$15:$W$358, MATCH('O5 Details by Class &amp; Accounts'!AJ$18, 'E2 Allocators'!$B$15:$W$15, 0),FALSE)*$G161)</f>
        <v>2187.4641224541751</v>
      </c>
      <c r="AK161" s="2186">
        <f>IF(ISERROR(VLOOKUP(VLOOKUP($A161, 'E4 TB Allocation Details'!$A$18:$L$214, MATCH("Customer ID", 'E4 TB Allocation Details'!$A$18:$L$18, 0),FALSE), 'E2 Allocators'!$B$15:$W$358, MATCH('O5 Details by Class &amp; Accounts'!AK$18, 'E2 Allocators'!$B$15:$W$15, 0),FALSE)*$G161), 0, VLOOKUP(VLOOKUP($A161, 'E4 TB Allocation Details'!$A$18:$L$214, MATCH("Customer ID", 'E4 TB Allocation Details'!$A$18:$L$18, 0),FALSE), 'E2 Allocators'!$B$15:$W$358, MATCH('O5 Details by Class &amp; Accounts'!AK$18, 'E2 Allocators'!$B$15:$W$15, 0),FALSE)*$G161)</f>
        <v>273.65223655443549</v>
      </c>
      <c r="AL161" s="2186">
        <f>IF(ISERROR(VLOOKUP(VLOOKUP($A161, 'E4 TB Allocation Details'!$A$18:$L$214, MATCH("Customer ID", 'E4 TB Allocation Details'!$A$18:$L$18, 0),FALSE), 'E2 Allocators'!$B$15:$W$358, MATCH('O5 Details by Class &amp; Accounts'!AL$18, 'E2 Allocators'!$B$15:$W$15, 0),FALSE)*$G161), 0, VLOOKUP(VLOOKUP($A161, 'E4 TB Allocation Details'!$A$18:$L$214, MATCH("Customer ID", 'E4 TB Allocation Details'!$A$18:$L$18, 0),FALSE), 'E2 Allocators'!$B$15:$W$358, MATCH('O5 Details by Class &amp; Accounts'!AL$18, 'E2 Allocators'!$B$15:$W$15, 0),FALSE)*$G161)</f>
        <v>219.68193434508854</v>
      </c>
      <c r="AM161" s="2186">
        <f>IF(ISERROR(VLOOKUP(VLOOKUP($A161, 'E4 TB Allocation Details'!$A$18:$L$214, MATCH("Customer ID", 'E4 TB Allocation Details'!$A$18:$L$18, 0),FALSE), 'E2 Allocators'!$B$15:$W$358, MATCH('O5 Details by Class &amp; Accounts'!AM$18, 'E2 Allocators'!$B$15:$W$15, 0),FALSE)*$G161), 0, VLOOKUP(VLOOKUP($A161, 'E4 TB Allocation Details'!$A$18:$L$214, MATCH("Customer ID", 'E4 TB Allocation Details'!$A$18:$L$18, 0),FALSE), 'E2 Allocators'!$B$15:$W$358, MATCH('O5 Details by Class &amp; Accounts'!AM$18, 'E2 Allocators'!$B$15:$W$15, 0),FALSE)*$G161)</f>
        <v>0</v>
      </c>
      <c r="AN161" s="2186">
        <f>IF(ISERROR(VLOOKUP(VLOOKUP($A161, 'E4 TB Allocation Details'!$A$18:$L$214, MATCH("Customer ID", 'E4 TB Allocation Details'!$A$18:$L$18, 0),FALSE), 'E2 Allocators'!$B$15:$W$358, MATCH('O5 Details by Class &amp; Accounts'!AN$18, 'E2 Allocators'!$B$15:$W$15, 0),FALSE)*$G161), 0, VLOOKUP(VLOOKUP($A161, 'E4 TB Allocation Details'!$A$18:$L$214, MATCH("Customer ID", 'E4 TB Allocation Details'!$A$18:$L$18, 0),FALSE), 'E2 Allocators'!$B$15:$W$358, MATCH('O5 Details by Class &amp; Accounts'!AN$18, 'E2 Allocators'!$B$15:$W$15, 0),FALSE)*$G161)</f>
        <v>0</v>
      </c>
      <c r="AO161" s="2186">
        <f>IF(ISERROR(VLOOKUP(VLOOKUP($A161, 'E4 TB Allocation Details'!$A$18:$L$214, MATCH("Customer ID", 'E4 TB Allocation Details'!$A$18:$L$18, 0),FALSE), 'E2 Allocators'!$B$15:$W$358, MATCH('O5 Details by Class &amp; Accounts'!AO$18, 'E2 Allocators'!$B$15:$W$15, 0),FALSE)*$G161), 0, VLOOKUP(VLOOKUP($A161, 'E4 TB Allocation Details'!$A$18:$L$214, MATCH("Customer ID", 'E4 TB Allocation Details'!$A$18:$L$18, 0),FALSE), 'E2 Allocators'!$B$15:$W$358, MATCH('O5 Details by Class &amp; Accounts'!AO$18, 'E2 Allocators'!$B$15:$W$15, 0),FALSE)*$G161)</f>
        <v>0</v>
      </c>
      <c r="AP161" s="2186">
        <f>IF(ISERROR(VLOOKUP(VLOOKUP($A161, 'E4 TB Allocation Details'!$A$18:$L$214, MATCH("Customer ID", 'E4 TB Allocation Details'!$A$18:$L$18, 0),FALSE), 'E2 Allocators'!$B$15:$W$358, MATCH('O5 Details by Class &amp; Accounts'!AP$18, 'E2 Allocators'!$B$15:$W$15, 0),FALSE)*$G161), 0, VLOOKUP(VLOOKUP($A161, 'E4 TB Allocation Details'!$A$18:$L$214, MATCH("Customer ID", 'E4 TB Allocation Details'!$A$18:$L$18, 0),FALSE), 'E2 Allocators'!$B$15:$W$358, MATCH('O5 Details by Class &amp; Accounts'!AP$18, 'E2 Allocators'!$B$15:$W$15, 0),FALSE)*$G161)</f>
        <v>0</v>
      </c>
      <c r="AQ161" s="2186">
        <f>IF(ISERROR(VLOOKUP(VLOOKUP($A161, 'E4 TB Allocation Details'!$A$18:$L$214, MATCH("Customer ID", 'E4 TB Allocation Details'!$A$18:$L$18, 0),FALSE), 'E2 Allocators'!$B$15:$W$358, MATCH('O5 Details by Class &amp; Accounts'!AQ$18, 'E2 Allocators'!$B$15:$W$15, 0),FALSE)*$G161), 0, VLOOKUP(VLOOKUP($A161, 'E4 TB Allocation Details'!$A$18:$L$214, MATCH("Customer ID", 'E4 TB Allocation Details'!$A$18:$L$18, 0),FALSE), 'E2 Allocators'!$B$15:$W$358, MATCH('O5 Details by Class &amp; Accounts'!AQ$18, 'E2 Allocators'!$B$15:$W$15, 0),FALSE)*$G161)</f>
        <v>0</v>
      </c>
      <c r="AR161" s="2186">
        <f>IF(ISERROR(VLOOKUP(VLOOKUP($A161, 'E4 TB Allocation Details'!$A$18:$L$214, MATCH("Customer ID", 'E4 TB Allocation Details'!$A$18:$L$18, 0),FALSE), 'E2 Allocators'!$B$15:$W$358, MATCH('O5 Details by Class &amp; Accounts'!AR$18, 'E2 Allocators'!$B$15:$W$15, 0),FALSE)*$G161), 0, VLOOKUP(VLOOKUP($A161, 'E4 TB Allocation Details'!$A$18:$L$214, MATCH("Customer ID", 'E4 TB Allocation Details'!$A$18:$L$18, 0),FALSE), 'E2 Allocators'!$B$15:$W$358, MATCH('O5 Details by Class &amp; Accounts'!AR$18, 'E2 Allocators'!$B$15:$W$15, 0),FALSE)*$G161)</f>
        <v>0</v>
      </c>
      <c r="AS161" s="2186">
        <f>IF(ISERROR(VLOOKUP(VLOOKUP($A161, 'E4 TB Allocation Details'!$A$18:$L$214, MATCH("Customer ID", 'E4 TB Allocation Details'!$A$18:$L$18, 0),FALSE), 'E2 Allocators'!$B$15:$W$358, MATCH('O5 Details by Class &amp; Accounts'!AS$18, 'E2 Allocators'!$B$15:$W$15, 0),FALSE)*$G161), 0, VLOOKUP(VLOOKUP($A161, 'E4 TB Allocation Details'!$A$18:$L$214, MATCH("Customer ID", 'E4 TB Allocation Details'!$A$18:$L$18, 0),FALSE), 'E2 Allocators'!$B$15:$W$358, MATCH('O5 Details by Class &amp; Accounts'!AS$18, 'E2 Allocators'!$B$15:$W$15, 0),FALSE)*$G161)</f>
        <v>0</v>
      </c>
      <c r="AT161" s="2186">
        <f>IF(ISERROR(VLOOKUP(VLOOKUP($A161, 'E4 TB Allocation Details'!$A$18:$L$214, MATCH("Customer ID", 'E4 TB Allocation Details'!$A$18:$L$18, 0),FALSE), 'E2 Allocators'!$B$15:$W$358, MATCH('O5 Details by Class &amp; Accounts'!AT$18, 'E2 Allocators'!$B$15:$W$15, 0),FALSE)*$G161), 0, VLOOKUP(VLOOKUP($A161, 'E4 TB Allocation Details'!$A$18:$L$214, MATCH("Customer ID", 'E4 TB Allocation Details'!$A$18:$L$18, 0),FALSE), 'E2 Allocators'!$B$15:$W$358, MATCH('O5 Details by Class &amp; Accounts'!AT$18, 'E2 Allocators'!$B$15:$W$15, 0),FALSE)*$G161)</f>
        <v>0</v>
      </c>
      <c r="AU161" s="2186">
        <f>IF(ISERROR(VLOOKUP(VLOOKUP($A161, 'E4 TB Allocation Details'!$A$18:$L$214, MATCH("Customer ID", 'E4 TB Allocation Details'!$A$18:$L$18, 0),FALSE), 'E2 Allocators'!$B$15:$W$358, MATCH('O5 Details by Class &amp; Accounts'!AU$18, 'E2 Allocators'!$B$15:$W$15, 0),FALSE)*$G161), 0, VLOOKUP(VLOOKUP($A161, 'E4 TB Allocation Details'!$A$18:$L$214, MATCH("Customer ID", 'E4 TB Allocation Details'!$A$18:$L$18, 0),FALSE), 'E2 Allocators'!$B$15:$W$358, MATCH('O5 Details by Class &amp; Accounts'!AU$18, 'E2 Allocators'!$B$15:$W$15, 0),FALSE)*$G161)</f>
        <v>0</v>
      </c>
      <c r="AV161" s="2186">
        <f>IF(ISERROR(VLOOKUP(VLOOKUP($A161, 'E4 TB Allocation Details'!$A$18:$L$214, MATCH("Customer ID", 'E4 TB Allocation Details'!$A$18:$L$18, 0),FALSE), 'E2 Allocators'!$B$15:$W$358, MATCH('O5 Details by Class &amp; Accounts'!AV$18, 'E2 Allocators'!$B$15:$W$15, 0),FALSE)*$G161), 0, VLOOKUP(VLOOKUP($A161, 'E4 TB Allocation Details'!$A$18:$L$214, MATCH("Customer ID", 'E4 TB Allocation Details'!$A$18:$L$18, 0),FALSE), 'E2 Allocators'!$B$15:$W$358, MATCH('O5 Details by Class &amp; Accounts'!AV$18, 'E2 Allocators'!$B$15:$W$15, 0),FALSE)*$G161)</f>
        <v>0</v>
      </c>
      <c r="AW161" s="2186">
        <f>IF(ISERROR(VLOOKUP(VLOOKUP($A161, 'E4 TB Allocation Details'!$A$18:$L$214, MATCH("Customer ID", 'E4 TB Allocation Details'!$A$18:$L$18, 0),FALSE), 'E2 Allocators'!$B$15:$W$358, MATCH('O5 Details by Class &amp; Accounts'!AW$18, 'E2 Allocators'!$B$15:$W$15, 0),FALSE)*$G161), 0, VLOOKUP(VLOOKUP($A161, 'E4 TB Allocation Details'!$A$18:$L$214, MATCH("Customer ID", 'E4 TB Allocation Details'!$A$18:$L$18, 0),FALSE), 'E2 Allocators'!$B$15:$W$358, MATCH('O5 Details by Class &amp; Accounts'!AW$18, 'E2 Allocators'!$B$15:$W$15, 0),FALSE)*$G161)</f>
        <v>0</v>
      </c>
      <c r="AX161" s="2186">
        <f t="shared" si="40"/>
        <v>39020.285500000005</v>
      </c>
      <c r="AY161" s="2186">
        <f>IF(ISERROR(VLOOKUP(VLOOKUP($A161, 'E4 TB Allocation Details'!$A$18:$L$214, MATCH("Misc ID", 'E4 TB Allocation Details'!$A$18:$L$18, 0),FALSE), 'E2 Allocators'!$B$15:$W$358, MATCH('O5 Details by Class &amp; Accounts'!AY$18, 'E2 Allocators'!$B$15:$W$15, 0),FALSE)*$E161), 0, VLOOKUP(VLOOKUP($A161, 'E4 TB Allocation Details'!$A$18:$L$214, MATCH("Misc ID", 'E4 TB Allocation Details'!$A$18:$L$18, 0),FALSE), 'E2 Allocators'!$B$15:$W$358, MATCH('O5 Details by Class &amp; Accounts'!AY$18, 'E2 Allocators'!$B$15:$W$15, 0),FALSE)*$E161)</f>
        <v>0</v>
      </c>
      <c r="AZ161" s="2186">
        <f>IF(ISERROR(VLOOKUP(VLOOKUP($A161, 'E4 TB Allocation Details'!$A$18:$L$214, MATCH("Misc ID", 'E4 TB Allocation Details'!$A$18:$L$18, 0),FALSE), 'E2 Allocators'!$B$15:$W$358, MATCH('O5 Details by Class &amp; Accounts'!AZ$18, 'E2 Allocators'!$B$15:$W$15, 0),FALSE)*$E161), 0, VLOOKUP(VLOOKUP($A161, 'E4 TB Allocation Details'!$A$18:$L$214, MATCH("Misc ID", 'E4 TB Allocation Details'!$A$18:$L$18, 0),FALSE), 'E2 Allocators'!$B$15:$W$358, MATCH('O5 Details by Class &amp; Accounts'!AZ$18, 'E2 Allocators'!$B$15:$W$15, 0),FALSE)*$E161)</f>
        <v>0</v>
      </c>
      <c r="BA161" s="2186">
        <f>IF(ISERROR(VLOOKUP(VLOOKUP($A161, 'E4 TB Allocation Details'!$A$18:$L$214, MATCH("Misc ID", 'E4 TB Allocation Details'!$A$18:$L$18, 0),FALSE), 'E2 Allocators'!$B$15:$W$358, MATCH('O5 Details by Class &amp; Accounts'!BA$18, 'E2 Allocators'!$B$15:$W$15, 0),FALSE)*$E161), 0, VLOOKUP(VLOOKUP($A161, 'E4 TB Allocation Details'!$A$18:$L$214, MATCH("Misc ID", 'E4 TB Allocation Details'!$A$18:$L$18, 0),FALSE), 'E2 Allocators'!$B$15:$W$358, MATCH('O5 Details by Class &amp; Accounts'!BA$18, 'E2 Allocators'!$B$15:$W$15, 0),FALSE)*$E161)</f>
        <v>0</v>
      </c>
      <c r="BB161" s="2186">
        <f>IF(ISERROR(VLOOKUP(VLOOKUP($A161, 'E4 TB Allocation Details'!$A$18:$L$214, MATCH("Misc ID", 'E4 TB Allocation Details'!$A$18:$L$18, 0),FALSE), 'E2 Allocators'!$B$15:$W$358, MATCH('O5 Details by Class &amp; Accounts'!BB$18, 'E2 Allocators'!$B$15:$W$15, 0),FALSE)*$E161), 0, VLOOKUP(VLOOKUP($A161, 'E4 TB Allocation Details'!$A$18:$L$214, MATCH("Misc ID", 'E4 TB Allocation Details'!$A$18:$L$18, 0),FALSE), 'E2 Allocators'!$B$15:$W$358, MATCH('O5 Details by Class &amp; Accounts'!BB$18, 'E2 Allocators'!$B$15:$W$15, 0),FALSE)*$E161)</f>
        <v>0</v>
      </c>
      <c r="BC161" s="2186">
        <f>IF(ISERROR(VLOOKUP(VLOOKUP($A161, 'E4 TB Allocation Details'!$A$18:$L$214, MATCH("Misc ID", 'E4 TB Allocation Details'!$A$18:$L$18, 0),FALSE), 'E2 Allocators'!$B$15:$W$358, MATCH('O5 Details by Class &amp; Accounts'!BC$18, 'E2 Allocators'!$B$15:$W$15, 0),FALSE)*$E161), 0, VLOOKUP(VLOOKUP($A161, 'E4 TB Allocation Details'!$A$18:$L$214, MATCH("Misc ID", 'E4 TB Allocation Details'!$A$18:$L$18, 0),FALSE), 'E2 Allocators'!$B$15:$W$358, MATCH('O5 Details by Class &amp; Accounts'!BC$18, 'E2 Allocators'!$B$15:$W$15, 0),FALSE)*$E161)</f>
        <v>0</v>
      </c>
      <c r="BD161" s="2186">
        <f>IF(ISERROR(VLOOKUP(VLOOKUP($A161, 'E4 TB Allocation Details'!$A$18:$L$214, MATCH("Misc ID", 'E4 TB Allocation Details'!$A$18:$L$18, 0),FALSE), 'E2 Allocators'!$B$15:$W$358, MATCH('O5 Details by Class &amp; Accounts'!BD$18, 'E2 Allocators'!$B$15:$W$15, 0),FALSE)*$E161), 0, VLOOKUP(VLOOKUP($A161, 'E4 TB Allocation Details'!$A$18:$L$214, MATCH("Misc ID", 'E4 TB Allocation Details'!$A$18:$L$18, 0),FALSE), 'E2 Allocators'!$B$15:$W$358, MATCH('O5 Details by Class &amp; Accounts'!BD$18, 'E2 Allocators'!$B$15:$W$15, 0),FALSE)*$E161)</f>
        <v>0</v>
      </c>
      <c r="BE161" s="2186">
        <f>IF(ISERROR(VLOOKUP(VLOOKUP($A161, 'E4 TB Allocation Details'!$A$18:$L$214, MATCH("Misc ID", 'E4 TB Allocation Details'!$A$18:$L$18, 0),FALSE), 'E2 Allocators'!$B$15:$W$358, MATCH('O5 Details by Class &amp; Accounts'!BE$18, 'E2 Allocators'!$B$15:$W$15, 0),FALSE)*$E161), 0, VLOOKUP(VLOOKUP($A161, 'E4 TB Allocation Details'!$A$18:$L$214, MATCH("Misc ID", 'E4 TB Allocation Details'!$A$18:$L$18, 0),FALSE), 'E2 Allocators'!$B$15:$W$358, MATCH('O5 Details by Class &amp; Accounts'!BE$18, 'E2 Allocators'!$B$15:$W$15, 0),FALSE)*$E161)</f>
        <v>0</v>
      </c>
      <c r="BF161" s="2186">
        <f>IF(ISERROR(VLOOKUP(VLOOKUP($A161, 'E4 TB Allocation Details'!$A$18:$L$214, MATCH("Misc ID", 'E4 TB Allocation Details'!$A$18:$L$18, 0),FALSE), 'E2 Allocators'!$B$15:$W$358, MATCH('O5 Details by Class &amp; Accounts'!BF$18, 'E2 Allocators'!$B$15:$W$15, 0),FALSE)*$E161), 0, VLOOKUP(VLOOKUP($A161, 'E4 TB Allocation Details'!$A$18:$L$214, MATCH("Misc ID", 'E4 TB Allocation Details'!$A$18:$L$18, 0),FALSE), 'E2 Allocators'!$B$15:$W$358, MATCH('O5 Details by Class &amp; Accounts'!BF$18, 'E2 Allocators'!$B$15:$W$15, 0),FALSE)*$E161)</f>
        <v>0</v>
      </c>
      <c r="BG161" s="2186">
        <f>IF(ISERROR(VLOOKUP(VLOOKUP($A161, 'E4 TB Allocation Details'!$A$18:$L$214, MATCH("Misc ID", 'E4 TB Allocation Details'!$A$18:$L$18, 0),FALSE), 'E2 Allocators'!$B$15:$W$358, MATCH('O5 Details by Class &amp; Accounts'!BG$18, 'E2 Allocators'!$B$15:$W$15, 0),FALSE)*$E161), 0, VLOOKUP(VLOOKUP($A161, 'E4 TB Allocation Details'!$A$18:$L$214, MATCH("Misc ID", 'E4 TB Allocation Details'!$A$18:$L$18, 0),FALSE), 'E2 Allocators'!$B$15:$W$358, MATCH('O5 Details by Class &amp; Accounts'!BG$18, 'E2 Allocators'!$B$15:$W$15, 0),FALSE)*$E161)</f>
        <v>0</v>
      </c>
      <c r="BH161" s="2186">
        <f>IF(ISERROR(VLOOKUP(VLOOKUP($A161, 'E4 TB Allocation Details'!$A$18:$L$214, MATCH("Misc ID", 'E4 TB Allocation Details'!$A$18:$L$18, 0),FALSE), 'E2 Allocators'!$B$15:$W$358, MATCH('O5 Details by Class &amp; Accounts'!BH$18, 'E2 Allocators'!$B$15:$W$15, 0),FALSE)*$E161), 0, VLOOKUP(VLOOKUP($A161, 'E4 TB Allocation Details'!$A$18:$L$214, MATCH("Misc ID", 'E4 TB Allocation Details'!$A$18:$L$18, 0),FALSE), 'E2 Allocators'!$B$15:$W$358, MATCH('O5 Details by Class &amp; Accounts'!BH$18, 'E2 Allocators'!$B$15:$W$15, 0),FALSE)*$E161)</f>
        <v>0</v>
      </c>
      <c r="BI161" s="2186">
        <f>IF(ISERROR(VLOOKUP(VLOOKUP($A161, 'E4 TB Allocation Details'!$A$18:$L$214, MATCH("Misc ID", 'E4 TB Allocation Details'!$A$18:$L$18, 0),FALSE), 'E2 Allocators'!$B$15:$W$358, MATCH('O5 Details by Class &amp; Accounts'!BI$18, 'E2 Allocators'!$B$15:$W$15, 0),FALSE)*$E161), 0, VLOOKUP(VLOOKUP($A161, 'E4 TB Allocation Details'!$A$18:$L$214, MATCH("Misc ID", 'E4 TB Allocation Details'!$A$18:$L$18, 0),FALSE), 'E2 Allocators'!$B$15:$W$358, MATCH('O5 Details by Class &amp; Accounts'!BI$18, 'E2 Allocators'!$B$15:$W$15, 0),FALSE)*$E161)</f>
        <v>0</v>
      </c>
      <c r="BJ161" s="2186">
        <f>IF(ISERROR(VLOOKUP(VLOOKUP($A161, 'E4 TB Allocation Details'!$A$18:$L$214, MATCH("Misc ID", 'E4 TB Allocation Details'!$A$18:$L$18, 0),FALSE), 'E2 Allocators'!$B$15:$W$358, MATCH('O5 Details by Class &amp; Accounts'!BJ$18, 'E2 Allocators'!$B$15:$W$15, 0),FALSE)*$E161), 0, VLOOKUP(VLOOKUP($A161, 'E4 TB Allocation Details'!$A$18:$L$214, MATCH("Misc ID", 'E4 TB Allocation Details'!$A$18:$L$18, 0),FALSE), 'E2 Allocators'!$B$15:$W$358, MATCH('O5 Details by Class &amp; Accounts'!BJ$18, 'E2 Allocators'!$B$15:$W$15, 0),FALSE)*$E161)</f>
        <v>0</v>
      </c>
      <c r="BK161" s="2186">
        <f>IF(ISERROR(VLOOKUP(VLOOKUP($A161, 'E4 TB Allocation Details'!$A$18:$L$214, MATCH("Misc ID", 'E4 TB Allocation Details'!$A$18:$L$18, 0),FALSE), 'E2 Allocators'!$B$15:$W$358, MATCH('O5 Details by Class &amp; Accounts'!BK$18, 'E2 Allocators'!$B$15:$W$15, 0),FALSE)*$E161), 0, VLOOKUP(VLOOKUP($A161, 'E4 TB Allocation Details'!$A$18:$L$214, MATCH("Misc ID", 'E4 TB Allocation Details'!$A$18:$L$18, 0),FALSE), 'E2 Allocators'!$B$15:$W$358, MATCH('O5 Details by Class &amp; Accounts'!BK$18, 'E2 Allocators'!$B$15:$W$15, 0),FALSE)*$E161)</f>
        <v>0</v>
      </c>
      <c r="BL161" s="2186">
        <f>IF(ISERROR(VLOOKUP(VLOOKUP($A161, 'E4 TB Allocation Details'!$A$18:$L$214, MATCH("Misc ID", 'E4 TB Allocation Details'!$A$18:$L$18, 0),FALSE), 'E2 Allocators'!$B$15:$W$358, MATCH('O5 Details by Class &amp; Accounts'!BL$18, 'E2 Allocators'!$B$15:$W$15, 0),FALSE)*$E161), 0, VLOOKUP(VLOOKUP($A161, 'E4 TB Allocation Details'!$A$18:$L$214, MATCH("Misc ID", 'E4 TB Allocation Details'!$A$18:$L$18, 0),FALSE), 'E2 Allocators'!$B$15:$W$358, MATCH('O5 Details by Class &amp; Accounts'!BL$18, 'E2 Allocators'!$B$15:$W$15, 0),FALSE)*$E161)</f>
        <v>0</v>
      </c>
      <c r="BM161" s="2186">
        <f>IF(ISERROR(VLOOKUP(VLOOKUP($A161, 'E4 TB Allocation Details'!$A$18:$L$214, MATCH("Misc ID", 'E4 TB Allocation Details'!$A$18:$L$18, 0),FALSE), 'E2 Allocators'!$B$15:$W$358, MATCH('O5 Details by Class &amp; Accounts'!BM$18, 'E2 Allocators'!$B$15:$W$15, 0),FALSE)*$E161), 0, VLOOKUP(VLOOKUP($A161, 'E4 TB Allocation Details'!$A$18:$L$214, MATCH("Misc ID", 'E4 TB Allocation Details'!$A$18:$L$18, 0),FALSE), 'E2 Allocators'!$B$15:$W$358, MATCH('O5 Details by Class &amp; Accounts'!BM$18, 'E2 Allocators'!$B$15:$W$15, 0),FALSE)*$E161)</f>
        <v>0</v>
      </c>
      <c r="BN161" s="2186">
        <f>IF(ISERROR(VLOOKUP(VLOOKUP($A161, 'E4 TB Allocation Details'!$A$18:$L$214, MATCH("Misc ID", 'E4 TB Allocation Details'!$A$18:$L$18, 0),FALSE), 'E2 Allocators'!$B$15:$W$358, MATCH('O5 Details by Class &amp; Accounts'!BN$18, 'E2 Allocators'!$B$15:$W$15, 0),FALSE)*$E161), 0, VLOOKUP(VLOOKUP($A161, 'E4 TB Allocation Details'!$A$18:$L$214, MATCH("Misc ID", 'E4 TB Allocation Details'!$A$18:$L$18, 0),FALSE), 'E2 Allocators'!$B$15:$W$358, MATCH('O5 Details by Class &amp; Accounts'!BN$18, 'E2 Allocators'!$B$15:$W$15, 0),FALSE)*$E161)</f>
        <v>0</v>
      </c>
      <c r="BO161" s="2186">
        <f>IF(ISERROR(VLOOKUP(VLOOKUP($A161, 'E4 TB Allocation Details'!$A$18:$L$214, MATCH("Misc ID", 'E4 TB Allocation Details'!$A$18:$L$18, 0),FALSE), 'E2 Allocators'!$B$15:$W$358, MATCH('O5 Details by Class &amp; Accounts'!BO$18, 'E2 Allocators'!$B$15:$W$15, 0),FALSE)*$E161), 0, VLOOKUP(VLOOKUP($A161, 'E4 TB Allocation Details'!$A$18:$L$214, MATCH("Misc ID", 'E4 TB Allocation Details'!$A$18:$L$18, 0),FALSE), 'E2 Allocators'!$B$15:$W$358, MATCH('O5 Details by Class &amp; Accounts'!BO$18, 'E2 Allocators'!$B$15:$W$15, 0),FALSE)*$E161)</f>
        <v>0</v>
      </c>
      <c r="BP161" s="2186">
        <f>IF(ISERROR(VLOOKUP(VLOOKUP($A161, 'E4 TB Allocation Details'!$A$18:$L$214, MATCH("Misc ID", 'E4 TB Allocation Details'!$A$18:$L$18, 0),FALSE), 'E2 Allocators'!$B$15:$W$358, MATCH('O5 Details by Class &amp; Accounts'!BP$18, 'E2 Allocators'!$B$15:$W$15, 0),FALSE)*$E161), 0, VLOOKUP(VLOOKUP($A161, 'E4 TB Allocation Details'!$A$18:$L$214, MATCH("Misc ID", 'E4 TB Allocation Details'!$A$18:$L$18, 0),FALSE), 'E2 Allocators'!$B$15:$W$358, MATCH('O5 Details by Class &amp; Accounts'!BP$18, 'E2 Allocators'!$B$15:$W$15, 0),FALSE)*$E161)</f>
        <v>0</v>
      </c>
      <c r="BQ161" s="2186">
        <f>IF(ISERROR(VLOOKUP(VLOOKUP($A161, 'E4 TB Allocation Details'!$A$18:$L$214, MATCH("Misc ID", 'E4 TB Allocation Details'!$A$18:$L$18, 0),FALSE), 'E2 Allocators'!$B$15:$W$358, MATCH('O5 Details by Class &amp; Accounts'!BQ$18, 'E2 Allocators'!$B$15:$W$15, 0),FALSE)*$E161), 0, VLOOKUP(VLOOKUP($A161, 'E4 TB Allocation Details'!$A$18:$L$214, MATCH("Misc ID", 'E4 TB Allocation Details'!$A$18:$L$18, 0),FALSE), 'E2 Allocators'!$B$15:$W$358, MATCH('O5 Details by Class &amp; Accounts'!BQ$18, 'E2 Allocators'!$B$15:$W$15, 0),FALSE)*$E161)</f>
        <v>0</v>
      </c>
      <c r="BR161" s="2186">
        <f>IF(ISERROR(VLOOKUP(VLOOKUP($A161, 'E4 TB Allocation Details'!$A$18:$L$214, MATCH("Misc ID", 'E4 TB Allocation Details'!$A$18:$L$18, 0),FALSE), 'E2 Allocators'!$B$15:$W$358, MATCH('O5 Details by Class &amp; Accounts'!BR$18, 'E2 Allocators'!$B$15:$W$15, 0),FALSE)*$E161), 0, VLOOKUP(VLOOKUP($A161, 'E4 TB Allocation Details'!$A$18:$L$214, MATCH("Misc ID", 'E4 TB Allocation Details'!$A$18:$L$18, 0),FALSE), 'E2 Allocators'!$B$15:$W$358, MATCH('O5 Details by Class &amp; Accounts'!BR$18, 'E2 Allocators'!$B$15:$W$15, 0),FALSE)*$E161)</f>
        <v>0</v>
      </c>
      <c r="BS161" s="2186">
        <f t="shared" si="41"/>
        <v>0</v>
      </c>
      <c r="BT161" s="2186">
        <f>IF(ISERROR(VLOOKUP(VLOOKUP($A161, 'E4 TB Allocation Details'!$A$18:$L$214, MATCH("A &amp; G ID", 'E4 TB Allocation Details'!$A$18:$L$18, 0),FALSE), 'E2 Allocators'!$B$15:$W$358, MATCH('O5 Details by Class &amp; Accounts'!BT$18, 'E2 Allocators'!$B$15:$W$15, 0),FALSE)*$E161), 0, VLOOKUP(VLOOKUP($A161, 'E4 TB Allocation Details'!$A$18:$L$214, MATCH("A &amp; G ID", 'E4 TB Allocation Details'!$A$18:$L$18, 0),FALSE), 'E2 Allocators'!$B$15:$W$358, MATCH('O5 Details by Class &amp; Accounts'!BT$18, 'E2 Allocators'!$B$15:$W$15, 0),FALSE)*$E161)</f>
        <v>0</v>
      </c>
      <c r="BU161" s="2186">
        <f>IF(ISERROR(VLOOKUP(VLOOKUP($A161, 'E4 TB Allocation Details'!$A$18:$L$214, MATCH("A &amp; G ID", 'E4 TB Allocation Details'!$A$18:$L$18, 0),FALSE), 'E2 Allocators'!$B$15:$W$358, MATCH('O5 Details by Class &amp; Accounts'!BU$18, 'E2 Allocators'!$B$15:$W$15, 0),FALSE)*$E161), 0, VLOOKUP(VLOOKUP($A161, 'E4 TB Allocation Details'!$A$18:$L$214, MATCH("A &amp; G ID", 'E4 TB Allocation Details'!$A$18:$L$18, 0),FALSE), 'E2 Allocators'!$B$15:$W$358, MATCH('O5 Details by Class &amp; Accounts'!BU$18, 'E2 Allocators'!$B$15:$W$15, 0),FALSE)*$E161)</f>
        <v>0</v>
      </c>
      <c r="BV161" s="2186">
        <f>IF(ISERROR(VLOOKUP(VLOOKUP($A161, 'E4 TB Allocation Details'!$A$18:$L$214, MATCH("A &amp; G ID", 'E4 TB Allocation Details'!$A$18:$L$18, 0),FALSE), 'E2 Allocators'!$B$15:$W$358, MATCH('O5 Details by Class &amp; Accounts'!BV$18, 'E2 Allocators'!$B$15:$W$15, 0),FALSE)*$E161), 0, VLOOKUP(VLOOKUP($A161, 'E4 TB Allocation Details'!$A$18:$L$214, MATCH("A &amp; G ID", 'E4 TB Allocation Details'!$A$18:$L$18, 0),FALSE), 'E2 Allocators'!$B$15:$W$358, MATCH('O5 Details by Class &amp; Accounts'!BV$18, 'E2 Allocators'!$B$15:$W$15, 0),FALSE)*$E161)</f>
        <v>0</v>
      </c>
      <c r="BW161" s="2186">
        <f>IF(ISERROR(VLOOKUP(VLOOKUP($A161, 'E4 TB Allocation Details'!$A$18:$L$214, MATCH("A &amp; G ID", 'E4 TB Allocation Details'!$A$18:$L$18, 0),FALSE), 'E2 Allocators'!$B$15:$W$358, MATCH('O5 Details by Class &amp; Accounts'!BW$18, 'E2 Allocators'!$B$15:$W$15, 0),FALSE)*$E161), 0, VLOOKUP(VLOOKUP($A161, 'E4 TB Allocation Details'!$A$18:$L$214, MATCH("A &amp; G ID", 'E4 TB Allocation Details'!$A$18:$L$18, 0),FALSE), 'E2 Allocators'!$B$15:$W$358, MATCH('O5 Details by Class &amp; Accounts'!BW$18, 'E2 Allocators'!$B$15:$W$15, 0),FALSE)*$E161)</f>
        <v>0</v>
      </c>
      <c r="BX161" s="2186">
        <f>IF(ISERROR(VLOOKUP(VLOOKUP($A161, 'E4 TB Allocation Details'!$A$18:$L$214, MATCH("A &amp; G ID", 'E4 TB Allocation Details'!$A$18:$L$18, 0),FALSE), 'E2 Allocators'!$B$15:$W$358, MATCH('O5 Details by Class &amp; Accounts'!BX$18, 'E2 Allocators'!$B$15:$W$15, 0),FALSE)*$E161), 0, VLOOKUP(VLOOKUP($A161, 'E4 TB Allocation Details'!$A$18:$L$214, MATCH("A &amp; G ID", 'E4 TB Allocation Details'!$A$18:$L$18, 0),FALSE), 'E2 Allocators'!$B$15:$W$358, MATCH('O5 Details by Class &amp; Accounts'!BX$18, 'E2 Allocators'!$B$15:$W$15, 0),FALSE)*$E161)</f>
        <v>0</v>
      </c>
      <c r="BY161" s="2186">
        <f>IF(ISERROR(VLOOKUP(VLOOKUP($A161, 'E4 TB Allocation Details'!$A$18:$L$214, MATCH("A &amp; G ID", 'E4 TB Allocation Details'!$A$18:$L$18, 0),FALSE), 'E2 Allocators'!$B$15:$W$358, MATCH('O5 Details by Class &amp; Accounts'!BY$18, 'E2 Allocators'!$B$15:$W$15, 0),FALSE)*$E161), 0, VLOOKUP(VLOOKUP($A161, 'E4 TB Allocation Details'!$A$18:$L$214, MATCH("A &amp; G ID", 'E4 TB Allocation Details'!$A$18:$L$18, 0),FALSE), 'E2 Allocators'!$B$15:$W$358, MATCH('O5 Details by Class &amp; Accounts'!BY$18, 'E2 Allocators'!$B$15:$W$15, 0),FALSE)*$E161)</f>
        <v>0</v>
      </c>
      <c r="BZ161" s="2186">
        <f>IF(ISERROR(VLOOKUP(VLOOKUP($A161, 'E4 TB Allocation Details'!$A$18:$L$214, MATCH("A &amp; G ID", 'E4 TB Allocation Details'!$A$18:$L$18, 0),FALSE), 'E2 Allocators'!$B$15:$W$358, MATCH('O5 Details by Class &amp; Accounts'!BZ$18, 'E2 Allocators'!$B$15:$W$15, 0),FALSE)*$E161), 0, VLOOKUP(VLOOKUP($A161, 'E4 TB Allocation Details'!$A$18:$L$214, MATCH("A &amp; G ID", 'E4 TB Allocation Details'!$A$18:$L$18, 0),FALSE), 'E2 Allocators'!$B$15:$W$358, MATCH('O5 Details by Class &amp; Accounts'!BZ$18, 'E2 Allocators'!$B$15:$W$15, 0),FALSE)*$E161)</f>
        <v>0</v>
      </c>
      <c r="CA161" s="2186">
        <f>IF(ISERROR(VLOOKUP(VLOOKUP($A161, 'E4 TB Allocation Details'!$A$18:$L$214, MATCH("A &amp; G ID", 'E4 TB Allocation Details'!$A$18:$L$18, 0),FALSE), 'E2 Allocators'!$B$15:$W$358, MATCH('O5 Details by Class &amp; Accounts'!CA$18, 'E2 Allocators'!$B$15:$W$15, 0),FALSE)*$E161), 0, VLOOKUP(VLOOKUP($A161, 'E4 TB Allocation Details'!$A$18:$L$214, MATCH("A &amp; G ID", 'E4 TB Allocation Details'!$A$18:$L$18, 0),FALSE), 'E2 Allocators'!$B$15:$W$358, MATCH('O5 Details by Class &amp; Accounts'!CA$18, 'E2 Allocators'!$B$15:$W$15, 0),FALSE)*$E161)</f>
        <v>0</v>
      </c>
      <c r="CB161" s="2186">
        <f>IF(ISERROR(VLOOKUP(VLOOKUP($A161, 'E4 TB Allocation Details'!$A$18:$L$214, MATCH("A &amp; G ID", 'E4 TB Allocation Details'!$A$18:$L$18, 0),FALSE), 'E2 Allocators'!$B$15:$W$358, MATCH('O5 Details by Class &amp; Accounts'!CB$18, 'E2 Allocators'!$B$15:$W$15, 0),FALSE)*$E161), 0, VLOOKUP(VLOOKUP($A161, 'E4 TB Allocation Details'!$A$18:$L$214, MATCH("A &amp; G ID", 'E4 TB Allocation Details'!$A$18:$L$18, 0),FALSE), 'E2 Allocators'!$B$15:$W$358, MATCH('O5 Details by Class &amp; Accounts'!CB$18, 'E2 Allocators'!$B$15:$W$15, 0),FALSE)*$E161)</f>
        <v>0</v>
      </c>
      <c r="CC161" s="2186">
        <f>IF(ISERROR(VLOOKUP(VLOOKUP($A161, 'E4 TB Allocation Details'!$A$18:$L$214, MATCH("A &amp; G ID", 'E4 TB Allocation Details'!$A$18:$L$18, 0),FALSE), 'E2 Allocators'!$B$15:$W$358, MATCH('O5 Details by Class &amp; Accounts'!CC$18, 'E2 Allocators'!$B$15:$W$15, 0),FALSE)*$E161), 0, VLOOKUP(VLOOKUP($A161, 'E4 TB Allocation Details'!$A$18:$L$214, MATCH("A &amp; G ID", 'E4 TB Allocation Details'!$A$18:$L$18, 0),FALSE), 'E2 Allocators'!$B$15:$W$358, MATCH('O5 Details by Class &amp; Accounts'!CC$18, 'E2 Allocators'!$B$15:$W$15, 0),FALSE)*$E161)</f>
        <v>0</v>
      </c>
      <c r="CD161" s="2186">
        <f>IF(ISERROR(VLOOKUP(VLOOKUP($A161, 'E4 TB Allocation Details'!$A$18:$L$214, MATCH("A &amp; G ID", 'E4 TB Allocation Details'!$A$18:$L$18, 0),FALSE), 'E2 Allocators'!$B$15:$W$358, MATCH('O5 Details by Class &amp; Accounts'!CD$18, 'E2 Allocators'!$B$15:$W$15, 0),FALSE)*$E161), 0, VLOOKUP(VLOOKUP($A161, 'E4 TB Allocation Details'!$A$18:$L$214, MATCH("A &amp; G ID", 'E4 TB Allocation Details'!$A$18:$L$18, 0),FALSE), 'E2 Allocators'!$B$15:$W$358, MATCH('O5 Details by Class &amp; Accounts'!CD$18, 'E2 Allocators'!$B$15:$W$15, 0),FALSE)*$E161)</f>
        <v>0</v>
      </c>
      <c r="CE161" s="2186">
        <f>IF(ISERROR(VLOOKUP(VLOOKUP($A161, 'E4 TB Allocation Details'!$A$18:$L$214, MATCH("A &amp; G ID", 'E4 TB Allocation Details'!$A$18:$L$18, 0),FALSE), 'E2 Allocators'!$B$15:$W$358, MATCH('O5 Details by Class &amp; Accounts'!CE$18, 'E2 Allocators'!$B$15:$W$15, 0),FALSE)*$E161), 0, VLOOKUP(VLOOKUP($A161, 'E4 TB Allocation Details'!$A$18:$L$214, MATCH("A &amp; G ID", 'E4 TB Allocation Details'!$A$18:$L$18, 0),FALSE), 'E2 Allocators'!$B$15:$W$358, MATCH('O5 Details by Class &amp; Accounts'!CE$18, 'E2 Allocators'!$B$15:$W$15, 0),FALSE)*$E161)</f>
        <v>0</v>
      </c>
      <c r="CF161" s="2186">
        <f>IF(ISERROR(VLOOKUP(VLOOKUP($A161, 'E4 TB Allocation Details'!$A$18:$L$214, MATCH("A &amp; G ID", 'E4 TB Allocation Details'!$A$18:$L$18, 0),FALSE), 'E2 Allocators'!$B$15:$W$358, MATCH('O5 Details by Class &amp; Accounts'!CF$18, 'E2 Allocators'!$B$15:$W$15, 0),FALSE)*$E161), 0, VLOOKUP(VLOOKUP($A161, 'E4 TB Allocation Details'!$A$18:$L$214, MATCH("A &amp; G ID", 'E4 TB Allocation Details'!$A$18:$L$18, 0),FALSE), 'E2 Allocators'!$B$15:$W$358, MATCH('O5 Details by Class &amp; Accounts'!CF$18, 'E2 Allocators'!$B$15:$W$15, 0),FALSE)*$E161)</f>
        <v>0</v>
      </c>
      <c r="CG161" s="2186">
        <f>IF(ISERROR(VLOOKUP(VLOOKUP($A161, 'E4 TB Allocation Details'!$A$18:$L$214, MATCH("A &amp; G ID", 'E4 TB Allocation Details'!$A$18:$L$18, 0),FALSE), 'E2 Allocators'!$B$15:$W$358, MATCH('O5 Details by Class &amp; Accounts'!CG$18, 'E2 Allocators'!$B$15:$W$15, 0),FALSE)*$E161), 0, VLOOKUP(VLOOKUP($A161, 'E4 TB Allocation Details'!$A$18:$L$214, MATCH("A &amp; G ID", 'E4 TB Allocation Details'!$A$18:$L$18, 0),FALSE), 'E2 Allocators'!$B$15:$W$358, MATCH('O5 Details by Class &amp; Accounts'!CG$18, 'E2 Allocators'!$B$15:$W$15, 0),FALSE)*$E161)</f>
        <v>0</v>
      </c>
      <c r="CH161" s="2186">
        <f>IF(ISERROR(VLOOKUP(VLOOKUP($A161, 'E4 TB Allocation Details'!$A$18:$L$214, MATCH("A &amp; G ID", 'E4 TB Allocation Details'!$A$18:$L$18, 0),FALSE), 'E2 Allocators'!$B$15:$W$358, MATCH('O5 Details by Class &amp; Accounts'!CH$18, 'E2 Allocators'!$B$15:$W$15, 0),FALSE)*$E161), 0, VLOOKUP(VLOOKUP($A161, 'E4 TB Allocation Details'!$A$18:$L$214, MATCH("A &amp; G ID", 'E4 TB Allocation Details'!$A$18:$L$18, 0),FALSE), 'E2 Allocators'!$B$15:$W$358, MATCH('O5 Details by Class &amp; Accounts'!CH$18, 'E2 Allocators'!$B$15:$W$15, 0),FALSE)*$E161)</f>
        <v>0</v>
      </c>
      <c r="CI161" s="2186">
        <f>IF(ISERROR(VLOOKUP(VLOOKUP($A161, 'E4 TB Allocation Details'!$A$18:$L$214, MATCH("A &amp; G ID", 'E4 TB Allocation Details'!$A$18:$L$18, 0),FALSE), 'E2 Allocators'!$B$15:$W$358, MATCH('O5 Details by Class &amp; Accounts'!CI$18, 'E2 Allocators'!$B$15:$W$15, 0),FALSE)*$E161), 0, VLOOKUP(VLOOKUP($A161, 'E4 TB Allocation Details'!$A$18:$L$214, MATCH("A &amp; G ID", 'E4 TB Allocation Details'!$A$18:$L$18, 0),FALSE), 'E2 Allocators'!$B$15:$W$358, MATCH('O5 Details by Class &amp; Accounts'!CI$18, 'E2 Allocators'!$B$15:$W$15, 0),FALSE)*$E161)</f>
        <v>0</v>
      </c>
      <c r="CJ161" s="2186">
        <f>IF(ISERROR(VLOOKUP(VLOOKUP($A161, 'E4 TB Allocation Details'!$A$18:$L$214, MATCH("A &amp; G ID", 'E4 TB Allocation Details'!$A$18:$L$18, 0),FALSE), 'E2 Allocators'!$B$15:$W$358, MATCH('O5 Details by Class &amp; Accounts'!CJ$18, 'E2 Allocators'!$B$15:$W$15, 0),FALSE)*$E161), 0, VLOOKUP(VLOOKUP($A161, 'E4 TB Allocation Details'!$A$18:$L$214, MATCH("A &amp; G ID", 'E4 TB Allocation Details'!$A$18:$L$18, 0),FALSE), 'E2 Allocators'!$B$15:$W$358, MATCH('O5 Details by Class &amp; Accounts'!CJ$18, 'E2 Allocators'!$B$15:$W$15, 0),FALSE)*$E161)</f>
        <v>0</v>
      </c>
      <c r="CK161" s="2186">
        <f>IF(ISERROR(VLOOKUP(VLOOKUP($A161, 'E4 TB Allocation Details'!$A$18:$L$214, MATCH("A &amp; G ID", 'E4 TB Allocation Details'!$A$18:$L$18, 0),FALSE), 'E2 Allocators'!$B$15:$W$358, MATCH('O5 Details by Class &amp; Accounts'!CK$18, 'E2 Allocators'!$B$15:$W$15, 0),FALSE)*$E161), 0, VLOOKUP(VLOOKUP($A161, 'E4 TB Allocation Details'!$A$18:$L$214, MATCH("A &amp; G ID", 'E4 TB Allocation Details'!$A$18:$L$18, 0),FALSE), 'E2 Allocators'!$B$15:$W$358, MATCH('O5 Details by Class &amp; Accounts'!CK$18, 'E2 Allocators'!$B$15:$W$15, 0),FALSE)*$E161)</f>
        <v>0</v>
      </c>
      <c r="CL161" s="2186">
        <f>IF(ISERROR(VLOOKUP(VLOOKUP($A161, 'E4 TB Allocation Details'!$A$18:$L$214, MATCH("A &amp; G ID", 'E4 TB Allocation Details'!$A$18:$L$18, 0),FALSE), 'E2 Allocators'!$B$15:$W$358, MATCH('O5 Details by Class &amp; Accounts'!CL$18, 'E2 Allocators'!$B$15:$W$15, 0),FALSE)*$E161), 0, VLOOKUP(VLOOKUP($A161, 'E4 TB Allocation Details'!$A$18:$L$214, MATCH("A &amp; G ID", 'E4 TB Allocation Details'!$A$18:$L$18, 0),FALSE), 'E2 Allocators'!$B$15:$W$358, MATCH('O5 Details by Class &amp; Accounts'!CL$18, 'E2 Allocators'!$B$15:$W$15, 0),FALSE)*$E161)</f>
        <v>0</v>
      </c>
      <c r="CM161" s="2186">
        <f>IF(ISERROR(VLOOKUP(VLOOKUP($A161, 'E4 TB Allocation Details'!$A$18:$L$214, MATCH("A &amp; G ID", 'E4 TB Allocation Details'!$A$18:$L$18, 0),FALSE), 'E2 Allocators'!$B$15:$W$358, MATCH('O5 Details by Class &amp; Accounts'!CM$18, 'E2 Allocators'!$B$15:$W$15, 0),FALSE)*$E161), 0, VLOOKUP(VLOOKUP($A161, 'E4 TB Allocation Details'!$A$18:$L$214, MATCH("A &amp; G ID", 'E4 TB Allocation Details'!$A$18:$L$18, 0),FALSE), 'E2 Allocators'!$B$15:$W$358, MATCH('O5 Details by Class &amp; Accounts'!CM$18, 'E2 Allocators'!$B$15:$W$15, 0),FALSE)*$E161)</f>
        <v>0</v>
      </c>
      <c r="CN161" s="2186">
        <f t="shared" si="42"/>
        <v>0</v>
      </c>
      <c r="CO161" s="2187">
        <f t="shared" si="43"/>
        <v>-7.2759576141834259E-12</v>
      </c>
      <c r="CQ161" s="1625">
        <v>1840</v>
      </c>
    </row>
    <row r="162" spans="1:95" s="54" customFormat="1" ht="25.5" x14ac:dyDescent="0.2">
      <c r="A162" s="991">
        <v>5150</v>
      </c>
      <c r="B162" s="990" t="s">
        <v>12</v>
      </c>
      <c r="C162" s="2184">
        <f>IF(ISERROR(VLOOKUP($A162,'I3 TB Data'!$A$19:$H$483,MATCH('O5 Details by Class &amp; Accounts'!$C$18, 'I3 TB Data'!$A$19:$H$19,0),0)), 0, VLOOKUP($A162,'I3 TB Data'!$A$19:$H$483,MATCH('O5 Details by Class &amp; Accounts'!$C$18,'I3 TB Data'!$A$19:$H$19,0),0))</f>
        <v>48767.05</v>
      </c>
      <c r="D162" s="2185"/>
      <c r="E162" s="2184">
        <f t="shared" si="44"/>
        <v>48767.05</v>
      </c>
      <c r="F162" s="2186">
        <f>IF(ISERROR(VLOOKUP($A162, 'E1 Categorization'!A33:E124, MATCH("Customer Component", 'E1 Categorization'!$A$33:$E$33,0), 0)), 0, IF(VLOOKUP($A162, 'E1 Categorization'!A33:E124, MATCH("Customer Component", 'E1 Categorization'!$A$33:$E$33,0), 0)=0, 'O5 Details by Class &amp; Accounts'!$E162, IF(AND(VLOOKUP($A162, 'E1 Categorization'!A33:E124, MATCH("Customer Component", 'E1 Categorization'!$A$33:$E$33,0), 0) &gt;0, VLOOKUP($A162, 'E1 Categorization'!A33:E124, MATCH("Customer Component", 'E1 Categorization'!$A$33:$E$33,0), 0)&lt;1), 'O5 Details by Class &amp; Accounts'!$E162*(1-VLOOKUP($A162, 'E1 Categorization'!A33:E124, MATCH("Customer Component", 'E1 Categorization'!$A$33:$E$33,0), 0)), 0)))</f>
        <v>31698.582500000004</v>
      </c>
      <c r="G162" s="2186">
        <f>IF(ISERROR(VLOOKUP($A162, 'E1 Categorization'!A33:E124, MATCH("Customer Component", 'E1 Categorization'!$A$33:$E$33,0), 0)),0, IF(VLOOKUP($A162, 'E1 Categorization'!A33:E124, MATCH("Customer Component", 'E1 Categorization'!$A$33:$E$33,0), 0)=0, 0, IF(AND(VLOOKUP($A162, 'E1 Categorization'!A33:E124, MATCH("Customer Component", 'E1 Categorization'!$A$33:$E$33,0), 0) &gt;0, VLOOKUP($A162, 'E1 Categorization'!A33:E124, MATCH("Customer Component", 'E1 Categorization'!$A$33:$E$33,0), 0)&lt;1), 'O5 Details by Class &amp; Accounts'!$E162*(VLOOKUP($A162, 'E1 Categorization'!A33:E124, MATCH("Customer Component", 'E1 Categorization'!$A$33:$E$33,0), 0)), 'O5 Details by Class &amp; Accounts'!$E162)))</f>
        <v>17068.467499999999</v>
      </c>
      <c r="H162" s="2186">
        <f t="shared" si="38"/>
        <v>48767.05</v>
      </c>
      <c r="I162" s="2186">
        <f>IF(ISERROR(VLOOKUP(VLOOKUP($A162, 'E4 TB Allocation Details'!$A$18:$L$214, MATCH("Demand ID", 'E4 TB Allocation Details'!$A$18:$L$18, 0),FALSE), 'E2 Allocators'!$B$15:$W$358, MATCH('O5 Details by Class &amp; Accounts'!I$18, 'E2 Allocators'!$B$15:$W$15, 0),FALSE)*$F162), 0, VLOOKUP(VLOOKUP($A162, 'E4 TB Allocation Details'!$A$18:$L$214, MATCH("Demand ID", 'E4 TB Allocation Details'!$A$18:$L$18, 0),FALSE), 'E2 Allocators'!$B$15:$W$358, MATCH('O5 Details by Class &amp; Accounts'!I$18, 'E2 Allocators'!$B$15:$W$15, 0),FALSE)*$F162)</f>
        <v>14714.993495873956</v>
      </c>
      <c r="J162" s="2186">
        <f>IF(ISERROR(VLOOKUP(VLOOKUP($A162, 'E4 TB Allocation Details'!$A$18:$L$214, MATCH("Demand ID", 'E4 TB Allocation Details'!$A$18:$L$18, 0),FALSE), 'E2 Allocators'!$B$15:$W$358, MATCH('O5 Details by Class &amp; Accounts'!J$18, 'E2 Allocators'!$B$15:$W$15, 0),FALSE)*$F162), 0, VLOOKUP(VLOOKUP($A162, 'E4 TB Allocation Details'!$A$18:$L$214, MATCH("Demand ID", 'E4 TB Allocation Details'!$A$18:$L$18, 0),FALSE), 'E2 Allocators'!$B$15:$W$358, MATCH('O5 Details by Class &amp; Accounts'!J$18, 'E2 Allocators'!$B$15:$W$15, 0),FALSE)*$F162)</f>
        <v>6038.6476614619369</v>
      </c>
      <c r="K162" s="2186">
        <f>IF(ISERROR(VLOOKUP(VLOOKUP($A162, 'E4 TB Allocation Details'!$A$18:$L$214, MATCH("Demand ID", 'E4 TB Allocation Details'!$A$18:$L$18, 0),FALSE), 'E2 Allocators'!$B$15:$W$358, MATCH('O5 Details by Class &amp; Accounts'!K$18, 'E2 Allocators'!$B$15:$W$15, 0),FALSE)*$F162), 0, VLOOKUP(VLOOKUP($A162, 'E4 TB Allocation Details'!$A$18:$L$214, MATCH("Demand ID", 'E4 TB Allocation Details'!$A$18:$L$18, 0),FALSE), 'E2 Allocators'!$B$15:$W$358, MATCH('O5 Details by Class &amp; Accounts'!K$18, 'E2 Allocators'!$B$15:$W$15, 0),FALSE)*$F162)</f>
        <v>10798.657370262603</v>
      </c>
      <c r="L162" s="2186">
        <f>IF(ISERROR(VLOOKUP(VLOOKUP($A162, 'E4 TB Allocation Details'!$A$18:$L$214, MATCH("Demand ID", 'E4 TB Allocation Details'!$A$18:$L$18, 0),FALSE), 'E2 Allocators'!$B$15:$W$358, MATCH('O5 Details by Class &amp; Accounts'!L$18, 'E2 Allocators'!$B$15:$W$15, 0),FALSE)*$F162), 0, VLOOKUP(VLOOKUP($A162, 'E4 TB Allocation Details'!$A$18:$L$214, MATCH("Demand ID", 'E4 TB Allocation Details'!$A$18:$L$18, 0),FALSE), 'E2 Allocators'!$B$15:$W$358, MATCH('O5 Details by Class &amp; Accounts'!L$18, 'E2 Allocators'!$B$15:$W$15, 0),FALSE)*$F162)</f>
        <v>0</v>
      </c>
      <c r="M162" s="2186">
        <f>IF(ISERROR(VLOOKUP(VLOOKUP($A162, 'E4 TB Allocation Details'!$A$18:$L$214, MATCH("Demand ID", 'E4 TB Allocation Details'!$A$18:$L$18, 0),FALSE), 'E2 Allocators'!$B$15:$W$358, MATCH('O5 Details by Class &amp; Accounts'!M$18, 'E2 Allocators'!$B$15:$W$15, 0),FALSE)*$F162), 0, VLOOKUP(VLOOKUP($A162, 'E4 TB Allocation Details'!$A$18:$L$214, MATCH("Demand ID", 'E4 TB Allocation Details'!$A$18:$L$18, 0),FALSE), 'E2 Allocators'!$B$15:$W$358, MATCH('O5 Details by Class &amp; Accounts'!M$18, 'E2 Allocators'!$B$15:$W$15, 0),FALSE)*$F162)</f>
        <v>0</v>
      </c>
      <c r="N162" s="2186">
        <f>IF(ISERROR(VLOOKUP(VLOOKUP($A162, 'E4 TB Allocation Details'!$A$18:$L$214, MATCH("Demand ID", 'E4 TB Allocation Details'!$A$18:$L$18, 0),FALSE), 'E2 Allocators'!$B$15:$W$358, MATCH('O5 Details by Class &amp; Accounts'!N$18, 'E2 Allocators'!$B$15:$W$15, 0),FALSE)*$F162), 0, VLOOKUP(VLOOKUP($A162, 'E4 TB Allocation Details'!$A$18:$L$214, MATCH("Demand ID", 'E4 TB Allocation Details'!$A$18:$L$18, 0),FALSE), 'E2 Allocators'!$B$15:$W$358, MATCH('O5 Details by Class &amp; Accounts'!N$18, 'E2 Allocators'!$B$15:$W$15, 0),FALSE)*$F162)</f>
        <v>0</v>
      </c>
      <c r="O162" s="2186">
        <f>IF(ISERROR(VLOOKUP(VLOOKUP($A162, 'E4 TB Allocation Details'!$A$18:$L$214, MATCH("Demand ID", 'E4 TB Allocation Details'!$A$18:$L$18, 0),FALSE), 'E2 Allocators'!$B$15:$W$358, MATCH('O5 Details by Class &amp; Accounts'!O$18, 'E2 Allocators'!$B$15:$W$15, 0),FALSE)*$F162), 0, VLOOKUP(VLOOKUP($A162, 'E4 TB Allocation Details'!$A$18:$L$214, MATCH("Demand ID", 'E4 TB Allocation Details'!$A$18:$L$18, 0),FALSE), 'E2 Allocators'!$B$15:$W$358, MATCH('O5 Details by Class &amp; Accounts'!O$18, 'E2 Allocators'!$B$15:$W$15, 0),FALSE)*$F162)</f>
        <v>143.23571146314478</v>
      </c>
      <c r="P162" s="2186">
        <f>IF(ISERROR(VLOOKUP(VLOOKUP($A162, 'E4 TB Allocation Details'!$A$18:$L$214, MATCH("Demand ID", 'E4 TB Allocation Details'!$A$18:$L$18, 0),FALSE), 'E2 Allocators'!$B$15:$W$358, MATCH('O5 Details by Class &amp; Accounts'!P$18, 'E2 Allocators'!$B$15:$W$15, 0),FALSE)*$F162), 0, VLOOKUP(VLOOKUP($A162, 'E4 TB Allocation Details'!$A$18:$L$214, MATCH("Demand ID", 'E4 TB Allocation Details'!$A$18:$L$18, 0),FALSE), 'E2 Allocators'!$B$15:$W$358, MATCH('O5 Details by Class &amp; Accounts'!P$18, 'E2 Allocators'!$B$15:$W$15, 0),FALSE)*$F162)</f>
        <v>0</v>
      </c>
      <c r="Q162" s="2186">
        <f>IF(ISERROR(VLOOKUP(VLOOKUP($A162, 'E4 TB Allocation Details'!$A$18:$L$214, MATCH("Demand ID", 'E4 TB Allocation Details'!$A$18:$L$18, 0),FALSE), 'E2 Allocators'!$B$15:$W$358, MATCH('O5 Details by Class &amp; Accounts'!Q$18, 'E2 Allocators'!$B$15:$W$15, 0),FALSE)*$F162), 0, VLOOKUP(VLOOKUP($A162, 'E4 TB Allocation Details'!$A$18:$L$214, MATCH("Demand ID", 'E4 TB Allocation Details'!$A$18:$L$18, 0),FALSE), 'E2 Allocators'!$B$15:$W$358, MATCH('O5 Details by Class &amp; Accounts'!Q$18, 'E2 Allocators'!$B$15:$W$15, 0),FALSE)*$F162)</f>
        <v>3.0482609383678505</v>
      </c>
      <c r="R162" s="2186">
        <f>IF(ISERROR(VLOOKUP(VLOOKUP($A162, 'E4 TB Allocation Details'!$A$18:$L$214, MATCH("Demand ID", 'E4 TB Allocation Details'!$A$18:$L$18, 0),FALSE), 'E2 Allocators'!$B$15:$W$358, MATCH('O5 Details by Class &amp; Accounts'!R$18, 'E2 Allocators'!$B$15:$W$15, 0),FALSE)*$F162), 0, VLOOKUP(VLOOKUP($A162, 'E4 TB Allocation Details'!$A$18:$L$214, MATCH("Demand ID", 'E4 TB Allocation Details'!$A$18:$L$18, 0),FALSE), 'E2 Allocators'!$B$15:$W$358, MATCH('O5 Details by Class &amp; Accounts'!R$18, 'E2 Allocators'!$B$15:$W$15, 0),FALSE)*$F162)</f>
        <v>0</v>
      </c>
      <c r="S162" s="2186">
        <f>IF(ISERROR(VLOOKUP(VLOOKUP($A162, 'E4 TB Allocation Details'!$A$18:$L$214, MATCH("Demand ID", 'E4 TB Allocation Details'!$A$18:$L$18, 0),FALSE), 'E2 Allocators'!$B$15:$W$358, MATCH('O5 Details by Class &amp; Accounts'!S$18, 'E2 Allocators'!$B$15:$W$15, 0),FALSE)*$F162), 0, VLOOKUP(VLOOKUP($A162, 'E4 TB Allocation Details'!$A$18:$L$214, MATCH("Demand ID", 'E4 TB Allocation Details'!$A$18:$L$18, 0),FALSE), 'E2 Allocators'!$B$15:$W$358, MATCH('O5 Details by Class &amp; Accounts'!S$18, 'E2 Allocators'!$B$15:$W$15, 0),FALSE)*$F162)</f>
        <v>0</v>
      </c>
      <c r="T162" s="2186">
        <f>IF(ISERROR(VLOOKUP(VLOOKUP($A162, 'E4 TB Allocation Details'!$A$18:$L$214, MATCH("Demand ID", 'E4 TB Allocation Details'!$A$18:$L$18, 0),FALSE), 'E2 Allocators'!$B$15:$W$358, MATCH('O5 Details by Class &amp; Accounts'!T$18, 'E2 Allocators'!$B$15:$W$15, 0),FALSE)*$F162), 0, VLOOKUP(VLOOKUP($A162, 'E4 TB Allocation Details'!$A$18:$L$214, MATCH("Demand ID", 'E4 TB Allocation Details'!$A$18:$L$18, 0),FALSE), 'E2 Allocators'!$B$15:$W$358, MATCH('O5 Details by Class &amp; Accounts'!T$18, 'E2 Allocators'!$B$15:$W$15, 0),FALSE)*$F162)</f>
        <v>0</v>
      </c>
      <c r="U162" s="2186">
        <f>IF(ISERROR(VLOOKUP(VLOOKUP($A162, 'E4 TB Allocation Details'!$A$18:$L$214, MATCH("Demand ID", 'E4 TB Allocation Details'!$A$18:$L$18, 0),FALSE), 'E2 Allocators'!$B$15:$W$358, MATCH('O5 Details by Class &amp; Accounts'!U$18, 'E2 Allocators'!$B$15:$W$15, 0),FALSE)*$F162), 0, VLOOKUP(VLOOKUP($A162, 'E4 TB Allocation Details'!$A$18:$L$214, MATCH("Demand ID", 'E4 TB Allocation Details'!$A$18:$L$18, 0),FALSE), 'E2 Allocators'!$B$15:$W$358, MATCH('O5 Details by Class &amp; Accounts'!U$18, 'E2 Allocators'!$B$15:$W$15, 0),FALSE)*$F162)</f>
        <v>0</v>
      </c>
      <c r="V162" s="2186">
        <f>IF(ISERROR(VLOOKUP(VLOOKUP($A162, 'E4 TB Allocation Details'!$A$18:$L$214, MATCH("Demand ID", 'E4 TB Allocation Details'!$A$18:$L$18, 0),FALSE), 'E2 Allocators'!$B$15:$W$358, MATCH('O5 Details by Class &amp; Accounts'!V$18, 'E2 Allocators'!$B$15:$W$15, 0),FALSE)*$F162), 0, VLOOKUP(VLOOKUP($A162, 'E4 TB Allocation Details'!$A$18:$L$214, MATCH("Demand ID", 'E4 TB Allocation Details'!$A$18:$L$18, 0),FALSE), 'E2 Allocators'!$B$15:$W$358, MATCH('O5 Details by Class &amp; Accounts'!V$18, 'E2 Allocators'!$B$15:$W$15, 0),FALSE)*$F162)</f>
        <v>0</v>
      </c>
      <c r="W162" s="2186">
        <f>IF(ISERROR(VLOOKUP(VLOOKUP($A162, 'E4 TB Allocation Details'!$A$18:$L$214, MATCH("Demand ID", 'E4 TB Allocation Details'!$A$18:$L$18, 0),FALSE), 'E2 Allocators'!$B$15:$W$358, MATCH('O5 Details by Class &amp; Accounts'!W$18, 'E2 Allocators'!$B$15:$W$15, 0),FALSE)*$F162), 0, VLOOKUP(VLOOKUP($A162, 'E4 TB Allocation Details'!$A$18:$L$214, MATCH("Demand ID", 'E4 TB Allocation Details'!$A$18:$L$18, 0),FALSE), 'E2 Allocators'!$B$15:$W$358, MATCH('O5 Details by Class &amp; Accounts'!W$18, 'E2 Allocators'!$B$15:$W$15, 0),FALSE)*$F162)</f>
        <v>0</v>
      </c>
      <c r="X162" s="2186">
        <f>IF(ISERROR(VLOOKUP(VLOOKUP($A162, 'E4 TB Allocation Details'!$A$18:$L$214, MATCH("Demand ID", 'E4 TB Allocation Details'!$A$18:$L$18, 0),FALSE), 'E2 Allocators'!$B$15:$W$358, MATCH('O5 Details by Class &amp; Accounts'!X$18, 'E2 Allocators'!$B$15:$W$15, 0),FALSE)*$F162), 0, VLOOKUP(VLOOKUP($A162, 'E4 TB Allocation Details'!$A$18:$L$214, MATCH("Demand ID", 'E4 TB Allocation Details'!$A$18:$L$18, 0),FALSE), 'E2 Allocators'!$B$15:$W$358, MATCH('O5 Details by Class &amp; Accounts'!X$18, 'E2 Allocators'!$B$15:$W$15, 0),FALSE)*$F162)</f>
        <v>0</v>
      </c>
      <c r="Y162" s="2186">
        <f>IF(ISERROR(VLOOKUP(VLOOKUP($A162, 'E4 TB Allocation Details'!$A$18:$L$214, MATCH("Demand ID", 'E4 TB Allocation Details'!$A$18:$L$18, 0),FALSE), 'E2 Allocators'!$B$15:$W$358, MATCH('O5 Details by Class &amp; Accounts'!Y$18, 'E2 Allocators'!$B$15:$W$15, 0),FALSE)*$F162), 0, VLOOKUP(VLOOKUP($A162, 'E4 TB Allocation Details'!$A$18:$L$214, MATCH("Demand ID", 'E4 TB Allocation Details'!$A$18:$L$18, 0),FALSE), 'E2 Allocators'!$B$15:$W$358, MATCH('O5 Details by Class &amp; Accounts'!Y$18, 'E2 Allocators'!$B$15:$W$15, 0),FALSE)*$F162)</f>
        <v>0</v>
      </c>
      <c r="Z162" s="2186">
        <f>IF(ISERROR(VLOOKUP(VLOOKUP($A162, 'E4 TB Allocation Details'!$A$18:$L$214, MATCH("Demand ID", 'E4 TB Allocation Details'!$A$18:$L$18, 0),FALSE), 'E2 Allocators'!$B$15:$W$358, MATCH('O5 Details by Class &amp; Accounts'!Z$18, 'E2 Allocators'!$B$15:$W$15, 0),FALSE)*$F162), 0, VLOOKUP(VLOOKUP($A162, 'E4 TB Allocation Details'!$A$18:$L$214, MATCH("Demand ID", 'E4 TB Allocation Details'!$A$18:$L$18, 0),FALSE), 'E2 Allocators'!$B$15:$W$358, MATCH('O5 Details by Class &amp; Accounts'!Z$18, 'E2 Allocators'!$B$15:$W$15, 0),FALSE)*$F162)</f>
        <v>0</v>
      </c>
      <c r="AA162" s="2186">
        <f>IF(ISERROR(VLOOKUP(VLOOKUP($A162, 'E4 TB Allocation Details'!$A$18:$L$214, MATCH("Demand ID", 'E4 TB Allocation Details'!$A$18:$L$18, 0),FALSE), 'E2 Allocators'!$B$15:$W$358, MATCH('O5 Details by Class &amp; Accounts'!AA$18, 'E2 Allocators'!$B$15:$W$15, 0),FALSE)*$F162), 0, VLOOKUP(VLOOKUP($A162, 'E4 TB Allocation Details'!$A$18:$L$214, MATCH("Demand ID", 'E4 TB Allocation Details'!$A$18:$L$18, 0),FALSE), 'E2 Allocators'!$B$15:$W$358, MATCH('O5 Details by Class &amp; Accounts'!AA$18, 'E2 Allocators'!$B$15:$W$15, 0),FALSE)*$F162)</f>
        <v>0</v>
      </c>
      <c r="AB162" s="2186">
        <f>IF(ISERROR(VLOOKUP(VLOOKUP($A162, 'E4 TB Allocation Details'!$A$18:$L$214, MATCH("Demand ID", 'E4 TB Allocation Details'!$A$18:$L$18, 0),FALSE), 'E2 Allocators'!$B$15:$W$358, MATCH('O5 Details by Class &amp; Accounts'!AB$18, 'E2 Allocators'!$B$15:$W$15, 0),FALSE)*$F162), 0, VLOOKUP(VLOOKUP($A162, 'E4 TB Allocation Details'!$A$18:$L$214, MATCH("Demand ID", 'E4 TB Allocation Details'!$A$18:$L$18, 0),FALSE), 'E2 Allocators'!$B$15:$W$358, MATCH('O5 Details by Class &amp; Accounts'!AB$18, 'E2 Allocators'!$B$15:$W$15, 0),FALSE)*$F162)</f>
        <v>0</v>
      </c>
      <c r="AC162" s="2186">
        <f t="shared" si="39"/>
        <v>31698.582500000011</v>
      </c>
      <c r="AD162" s="2186">
        <f>IF(ISERROR(VLOOKUP(VLOOKUP($A162, 'E4 TB Allocation Details'!$A$18:$L$214, MATCH("Customer ID", 'E4 TB Allocation Details'!$A$18:$L$18, 0),FALSE), 'E2 Allocators'!$B$15:$W$358, MATCH('O5 Details by Class &amp; Accounts'!AD$18, 'E2 Allocators'!$B$15:$W$15, 0),FALSE)*$G162), 0, VLOOKUP(VLOOKUP($A162, 'E4 TB Allocation Details'!$A$18:$L$214, MATCH("Customer ID", 'E4 TB Allocation Details'!$A$18:$L$18, 0),FALSE), 'E2 Allocators'!$B$15:$W$358, MATCH('O5 Details by Class &amp; Accounts'!AD$18, 'E2 Allocators'!$B$15:$W$15, 0),FALSE)*$G162)</f>
        <v>13761.019082259654</v>
      </c>
      <c r="AE162" s="2186">
        <f>IF(ISERROR(VLOOKUP(VLOOKUP($A162, 'E4 TB Allocation Details'!$A$18:$L$214, MATCH("Customer ID", 'E4 TB Allocation Details'!$A$18:$L$18, 0),FALSE), 'E2 Allocators'!$B$15:$W$358, MATCH('O5 Details by Class &amp; Accounts'!AE$18, 'E2 Allocators'!$B$15:$W$15, 0),FALSE)*$G162), 0, VLOOKUP(VLOOKUP($A162, 'E4 TB Allocation Details'!$A$18:$L$214, MATCH("Customer ID", 'E4 TB Allocation Details'!$A$18:$L$18, 0),FALSE), 'E2 Allocators'!$B$15:$W$358, MATCH('O5 Details by Class &amp; Accounts'!AE$18, 'E2 Allocators'!$B$15:$W$15, 0),FALSE)*$G162)</f>
        <v>1338.4131636788798</v>
      </c>
      <c r="AF162" s="2186">
        <f>IF(ISERROR(VLOOKUP(VLOOKUP($A162, 'E4 TB Allocation Details'!$A$18:$L$214, MATCH("Customer ID", 'E4 TB Allocation Details'!$A$18:$L$18, 0),FALSE), 'E2 Allocators'!$B$15:$W$358, MATCH('O5 Details by Class &amp; Accounts'!AF$18, 'E2 Allocators'!$B$15:$W$15, 0),FALSE)*$G162), 0, VLOOKUP(VLOOKUP($A162, 'E4 TB Allocation Details'!$A$18:$L$214, MATCH("Customer ID", 'E4 TB Allocation Details'!$A$18:$L$18, 0),FALSE), 'E2 Allocators'!$B$15:$W$358, MATCH('O5 Details by Class &amp; Accounts'!AF$18, 'E2 Allocators'!$B$15:$W$15, 0),FALSE)*$G162)</f>
        <v>153.56939771733323</v>
      </c>
      <c r="AG162" s="2186">
        <f>IF(ISERROR(VLOOKUP(VLOOKUP($A162, 'E4 TB Allocation Details'!$A$18:$L$214, MATCH("Customer ID", 'E4 TB Allocation Details'!$A$18:$L$18, 0),FALSE), 'E2 Allocators'!$B$15:$W$358, MATCH('O5 Details by Class &amp; Accounts'!AG$18, 'E2 Allocators'!$B$15:$W$15, 0),FALSE)*$G162), 0, VLOOKUP(VLOOKUP($A162, 'E4 TB Allocation Details'!$A$18:$L$214, MATCH("Customer ID", 'E4 TB Allocation Details'!$A$18:$L$18, 0),FALSE), 'E2 Allocators'!$B$15:$W$358, MATCH('O5 Details by Class &amp; Accounts'!AG$18, 'E2 Allocators'!$B$15:$W$15, 0),FALSE)*$G162)</f>
        <v>0</v>
      </c>
      <c r="AH162" s="2186">
        <f>IF(ISERROR(VLOOKUP(VLOOKUP($A162, 'E4 TB Allocation Details'!$A$18:$L$214, MATCH("Customer ID", 'E4 TB Allocation Details'!$A$18:$L$18, 0),FALSE), 'E2 Allocators'!$B$15:$W$358, MATCH('O5 Details by Class &amp; Accounts'!AH$18, 'E2 Allocators'!$B$15:$W$15, 0),FALSE)*$G162), 0, VLOOKUP(VLOOKUP($A162, 'E4 TB Allocation Details'!$A$18:$L$214, MATCH("Customer ID", 'E4 TB Allocation Details'!$A$18:$L$18, 0),FALSE), 'E2 Allocators'!$B$15:$W$358, MATCH('O5 Details by Class &amp; Accounts'!AH$18, 'E2 Allocators'!$B$15:$W$15, 0),FALSE)*$G162)</f>
        <v>0</v>
      </c>
      <c r="AI162" s="2186">
        <f>IF(ISERROR(VLOOKUP(VLOOKUP($A162, 'E4 TB Allocation Details'!$A$18:$L$214, MATCH("Customer ID", 'E4 TB Allocation Details'!$A$18:$L$18, 0),FALSE), 'E2 Allocators'!$B$15:$W$358, MATCH('O5 Details by Class &amp; Accounts'!AI$18, 'E2 Allocators'!$B$15:$W$15, 0),FALSE)*$G162), 0, VLOOKUP(VLOOKUP($A162, 'E4 TB Allocation Details'!$A$18:$L$214, MATCH("Customer ID", 'E4 TB Allocation Details'!$A$18:$L$18, 0),FALSE), 'E2 Allocators'!$B$15:$W$358, MATCH('O5 Details by Class &amp; Accounts'!AI$18, 'E2 Allocators'!$B$15:$W$15, 0),FALSE)*$G162)</f>
        <v>0</v>
      </c>
      <c r="AJ162" s="2186">
        <f>IF(ISERROR(VLOOKUP(VLOOKUP($A162, 'E4 TB Allocation Details'!$A$18:$L$214, MATCH("Customer ID", 'E4 TB Allocation Details'!$A$18:$L$18, 0),FALSE), 'E2 Allocators'!$B$15:$W$358, MATCH('O5 Details by Class &amp; Accounts'!AJ$18, 'E2 Allocators'!$B$15:$W$15, 0),FALSE)*$G162), 0, VLOOKUP(VLOOKUP($A162, 'E4 TB Allocation Details'!$A$18:$L$214, MATCH("Customer ID", 'E4 TB Allocation Details'!$A$18:$L$18, 0),FALSE), 'E2 Allocators'!$B$15:$W$358, MATCH('O5 Details by Class &amp; Accounts'!AJ$18, 'E2 Allocators'!$B$15:$W$15, 0),FALSE)*$G162)</f>
        <v>1608.3532804672611</v>
      </c>
      <c r="AK162" s="2186">
        <f>IF(ISERROR(VLOOKUP(VLOOKUP($A162, 'E4 TB Allocation Details'!$A$18:$L$214, MATCH("Customer ID", 'E4 TB Allocation Details'!$A$18:$L$18, 0),FALSE), 'E2 Allocators'!$B$15:$W$358, MATCH('O5 Details by Class &amp; Accounts'!AK$18, 'E2 Allocators'!$B$15:$W$15, 0),FALSE)*$G162), 0, VLOOKUP(VLOOKUP($A162, 'E4 TB Allocation Details'!$A$18:$L$214, MATCH("Customer ID", 'E4 TB Allocation Details'!$A$18:$L$18, 0),FALSE), 'E2 Allocators'!$B$15:$W$358, MATCH('O5 Details by Class &amp; Accounts'!AK$18, 'E2 Allocators'!$B$15:$W$15, 0),FALSE)*$G162)</f>
        <v>114.88525010119142</v>
      </c>
      <c r="AL162" s="2186">
        <f>IF(ISERROR(VLOOKUP(VLOOKUP($A162, 'E4 TB Allocation Details'!$A$18:$L$214, MATCH("Customer ID", 'E4 TB Allocation Details'!$A$18:$L$18, 0),FALSE), 'E2 Allocators'!$B$15:$W$358, MATCH('O5 Details by Class &amp; Accounts'!AL$18, 'E2 Allocators'!$B$15:$W$15, 0),FALSE)*$G162), 0, VLOOKUP(VLOOKUP($A162, 'E4 TB Allocation Details'!$A$18:$L$214, MATCH("Customer ID", 'E4 TB Allocation Details'!$A$18:$L$18, 0),FALSE), 'E2 Allocators'!$B$15:$W$358, MATCH('O5 Details by Class &amp; Accounts'!AL$18, 'E2 Allocators'!$B$15:$W$15, 0),FALSE)*$G162)</f>
        <v>92.227325775678651</v>
      </c>
      <c r="AM162" s="2186">
        <f>IF(ISERROR(VLOOKUP(VLOOKUP($A162, 'E4 TB Allocation Details'!$A$18:$L$214, MATCH("Customer ID", 'E4 TB Allocation Details'!$A$18:$L$18, 0),FALSE), 'E2 Allocators'!$B$15:$W$358, MATCH('O5 Details by Class &amp; Accounts'!AM$18, 'E2 Allocators'!$B$15:$W$15, 0),FALSE)*$G162), 0, VLOOKUP(VLOOKUP($A162, 'E4 TB Allocation Details'!$A$18:$L$214, MATCH("Customer ID", 'E4 TB Allocation Details'!$A$18:$L$18, 0),FALSE), 'E2 Allocators'!$B$15:$W$358, MATCH('O5 Details by Class &amp; Accounts'!AM$18, 'E2 Allocators'!$B$15:$W$15, 0),FALSE)*$G162)</f>
        <v>0</v>
      </c>
      <c r="AN162" s="2186">
        <f>IF(ISERROR(VLOOKUP(VLOOKUP($A162, 'E4 TB Allocation Details'!$A$18:$L$214, MATCH("Customer ID", 'E4 TB Allocation Details'!$A$18:$L$18, 0),FALSE), 'E2 Allocators'!$B$15:$W$358, MATCH('O5 Details by Class &amp; Accounts'!AN$18, 'E2 Allocators'!$B$15:$W$15, 0),FALSE)*$G162), 0, VLOOKUP(VLOOKUP($A162, 'E4 TB Allocation Details'!$A$18:$L$214, MATCH("Customer ID", 'E4 TB Allocation Details'!$A$18:$L$18, 0),FALSE), 'E2 Allocators'!$B$15:$W$358, MATCH('O5 Details by Class &amp; Accounts'!AN$18, 'E2 Allocators'!$B$15:$W$15, 0),FALSE)*$G162)</f>
        <v>0</v>
      </c>
      <c r="AO162" s="2186">
        <f>IF(ISERROR(VLOOKUP(VLOOKUP($A162, 'E4 TB Allocation Details'!$A$18:$L$214, MATCH("Customer ID", 'E4 TB Allocation Details'!$A$18:$L$18, 0),FALSE), 'E2 Allocators'!$B$15:$W$358, MATCH('O5 Details by Class &amp; Accounts'!AO$18, 'E2 Allocators'!$B$15:$W$15, 0),FALSE)*$G162), 0, VLOOKUP(VLOOKUP($A162, 'E4 TB Allocation Details'!$A$18:$L$214, MATCH("Customer ID", 'E4 TB Allocation Details'!$A$18:$L$18, 0),FALSE), 'E2 Allocators'!$B$15:$W$358, MATCH('O5 Details by Class &amp; Accounts'!AO$18, 'E2 Allocators'!$B$15:$W$15, 0),FALSE)*$G162)</f>
        <v>0</v>
      </c>
      <c r="AP162" s="2186">
        <f>IF(ISERROR(VLOOKUP(VLOOKUP($A162, 'E4 TB Allocation Details'!$A$18:$L$214, MATCH("Customer ID", 'E4 TB Allocation Details'!$A$18:$L$18, 0),FALSE), 'E2 Allocators'!$B$15:$W$358, MATCH('O5 Details by Class &amp; Accounts'!AP$18, 'E2 Allocators'!$B$15:$W$15, 0),FALSE)*$G162), 0, VLOOKUP(VLOOKUP($A162, 'E4 TB Allocation Details'!$A$18:$L$214, MATCH("Customer ID", 'E4 TB Allocation Details'!$A$18:$L$18, 0),FALSE), 'E2 Allocators'!$B$15:$W$358, MATCH('O5 Details by Class &amp; Accounts'!AP$18, 'E2 Allocators'!$B$15:$W$15, 0),FALSE)*$G162)</f>
        <v>0</v>
      </c>
      <c r="AQ162" s="2186">
        <f>IF(ISERROR(VLOOKUP(VLOOKUP($A162, 'E4 TB Allocation Details'!$A$18:$L$214, MATCH("Customer ID", 'E4 TB Allocation Details'!$A$18:$L$18, 0),FALSE), 'E2 Allocators'!$B$15:$W$358, MATCH('O5 Details by Class &amp; Accounts'!AQ$18, 'E2 Allocators'!$B$15:$W$15, 0),FALSE)*$G162), 0, VLOOKUP(VLOOKUP($A162, 'E4 TB Allocation Details'!$A$18:$L$214, MATCH("Customer ID", 'E4 TB Allocation Details'!$A$18:$L$18, 0),FALSE), 'E2 Allocators'!$B$15:$W$358, MATCH('O5 Details by Class &amp; Accounts'!AQ$18, 'E2 Allocators'!$B$15:$W$15, 0),FALSE)*$G162)</f>
        <v>0</v>
      </c>
      <c r="AR162" s="2186">
        <f>IF(ISERROR(VLOOKUP(VLOOKUP($A162, 'E4 TB Allocation Details'!$A$18:$L$214, MATCH("Customer ID", 'E4 TB Allocation Details'!$A$18:$L$18, 0),FALSE), 'E2 Allocators'!$B$15:$W$358, MATCH('O5 Details by Class &amp; Accounts'!AR$18, 'E2 Allocators'!$B$15:$W$15, 0),FALSE)*$G162), 0, VLOOKUP(VLOOKUP($A162, 'E4 TB Allocation Details'!$A$18:$L$214, MATCH("Customer ID", 'E4 TB Allocation Details'!$A$18:$L$18, 0),FALSE), 'E2 Allocators'!$B$15:$W$358, MATCH('O5 Details by Class &amp; Accounts'!AR$18, 'E2 Allocators'!$B$15:$W$15, 0),FALSE)*$G162)</f>
        <v>0</v>
      </c>
      <c r="AS162" s="2186">
        <f>IF(ISERROR(VLOOKUP(VLOOKUP($A162, 'E4 TB Allocation Details'!$A$18:$L$214, MATCH("Customer ID", 'E4 TB Allocation Details'!$A$18:$L$18, 0),FALSE), 'E2 Allocators'!$B$15:$W$358, MATCH('O5 Details by Class &amp; Accounts'!AS$18, 'E2 Allocators'!$B$15:$W$15, 0),FALSE)*$G162), 0, VLOOKUP(VLOOKUP($A162, 'E4 TB Allocation Details'!$A$18:$L$214, MATCH("Customer ID", 'E4 TB Allocation Details'!$A$18:$L$18, 0),FALSE), 'E2 Allocators'!$B$15:$W$358, MATCH('O5 Details by Class &amp; Accounts'!AS$18, 'E2 Allocators'!$B$15:$W$15, 0),FALSE)*$G162)</f>
        <v>0</v>
      </c>
      <c r="AT162" s="2186">
        <f>IF(ISERROR(VLOOKUP(VLOOKUP($A162, 'E4 TB Allocation Details'!$A$18:$L$214, MATCH("Customer ID", 'E4 TB Allocation Details'!$A$18:$L$18, 0),FALSE), 'E2 Allocators'!$B$15:$W$358, MATCH('O5 Details by Class &amp; Accounts'!AT$18, 'E2 Allocators'!$B$15:$W$15, 0),FALSE)*$G162), 0, VLOOKUP(VLOOKUP($A162, 'E4 TB Allocation Details'!$A$18:$L$214, MATCH("Customer ID", 'E4 TB Allocation Details'!$A$18:$L$18, 0),FALSE), 'E2 Allocators'!$B$15:$W$358, MATCH('O5 Details by Class &amp; Accounts'!AT$18, 'E2 Allocators'!$B$15:$W$15, 0),FALSE)*$G162)</f>
        <v>0</v>
      </c>
      <c r="AU162" s="2186">
        <f>IF(ISERROR(VLOOKUP(VLOOKUP($A162, 'E4 TB Allocation Details'!$A$18:$L$214, MATCH("Customer ID", 'E4 TB Allocation Details'!$A$18:$L$18, 0),FALSE), 'E2 Allocators'!$B$15:$W$358, MATCH('O5 Details by Class &amp; Accounts'!AU$18, 'E2 Allocators'!$B$15:$W$15, 0),FALSE)*$G162), 0, VLOOKUP(VLOOKUP($A162, 'E4 TB Allocation Details'!$A$18:$L$214, MATCH("Customer ID", 'E4 TB Allocation Details'!$A$18:$L$18, 0),FALSE), 'E2 Allocators'!$B$15:$W$358, MATCH('O5 Details by Class &amp; Accounts'!AU$18, 'E2 Allocators'!$B$15:$W$15, 0),FALSE)*$G162)</f>
        <v>0</v>
      </c>
      <c r="AV162" s="2186">
        <f>IF(ISERROR(VLOOKUP(VLOOKUP($A162, 'E4 TB Allocation Details'!$A$18:$L$214, MATCH("Customer ID", 'E4 TB Allocation Details'!$A$18:$L$18, 0),FALSE), 'E2 Allocators'!$B$15:$W$358, MATCH('O5 Details by Class &amp; Accounts'!AV$18, 'E2 Allocators'!$B$15:$W$15, 0),FALSE)*$G162), 0, VLOOKUP(VLOOKUP($A162, 'E4 TB Allocation Details'!$A$18:$L$214, MATCH("Customer ID", 'E4 TB Allocation Details'!$A$18:$L$18, 0),FALSE), 'E2 Allocators'!$B$15:$W$358, MATCH('O5 Details by Class &amp; Accounts'!AV$18, 'E2 Allocators'!$B$15:$W$15, 0),FALSE)*$G162)</f>
        <v>0</v>
      </c>
      <c r="AW162" s="2186">
        <f>IF(ISERROR(VLOOKUP(VLOOKUP($A162, 'E4 TB Allocation Details'!$A$18:$L$214, MATCH("Customer ID", 'E4 TB Allocation Details'!$A$18:$L$18, 0),FALSE), 'E2 Allocators'!$B$15:$W$358, MATCH('O5 Details by Class &amp; Accounts'!AW$18, 'E2 Allocators'!$B$15:$W$15, 0),FALSE)*$G162), 0, VLOOKUP(VLOOKUP($A162, 'E4 TB Allocation Details'!$A$18:$L$214, MATCH("Customer ID", 'E4 TB Allocation Details'!$A$18:$L$18, 0),FALSE), 'E2 Allocators'!$B$15:$W$358, MATCH('O5 Details by Class &amp; Accounts'!AW$18, 'E2 Allocators'!$B$15:$W$15, 0),FALSE)*$G162)</f>
        <v>0</v>
      </c>
      <c r="AX162" s="2186">
        <f t="shared" si="40"/>
        <v>17068.467499999995</v>
      </c>
      <c r="AY162" s="2186">
        <f>IF(ISERROR(VLOOKUP(VLOOKUP($A162, 'E4 TB Allocation Details'!$A$18:$L$214, MATCH("Misc ID", 'E4 TB Allocation Details'!$A$18:$L$18, 0),FALSE), 'E2 Allocators'!$B$15:$W$358, MATCH('O5 Details by Class &amp; Accounts'!AY$18, 'E2 Allocators'!$B$15:$W$15, 0),FALSE)*$E162), 0, VLOOKUP(VLOOKUP($A162, 'E4 TB Allocation Details'!$A$18:$L$214, MATCH("Misc ID", 'E4 TB Allocation Details'!$A$18:$L$18, 0),FALSE), 'E2 Allocators'!$B$15:$W$358, MATCH('O5 Details by Class &amp; Accounts'!AY$18, 'E2 Allocators'!$B$15:$W$15, 0),FALSE)*$E162)</f>
        <v>0</v>
      </c>
      <c r="AZ162" s="2186">
        <f>IF(ISERROR(VLOOKUP(VLOOKUP($A162, 'E4 TB Allocation Details'!$A$18:$L$214, MATCH("Misc ID", 'E4 TB Allocation Details'!$A$18:$L$18, 0),FALSE), 'E2 Allocators'!$B$15:$W$358, MATCH('O5 Details by Class &amp; Accounts'!AZ$18, 'E2 Allocators'!$B$15:$W$15, 0),FALSE)*$E162), 0, VLOOKUP(VLOOKUP($A162, 'E4 TB Allocation Details'!$A$18:$L$214, MATCH("Misc ID", 'E4 TB Allocation Details'!$A$18:$L$18, 0),FALSE), 'E2 Allocators'!$B$15:$W$358, MATCH('O5 Details by Class &amp; Accounts'!AZ$18, 'E2 Allocators'!$B$15:$W$15, 0),FALSE)*$E162)</f>
        <v>0</v>
      </c>
      <c r="BA162" s="2186">
        <f>IF(ISERROR(VLOOKUP(VLOOKUP($A162, 'E4 TB Allocation Details'!$A$18:$L$214, MATCH("Misc ID", 'E4 TB Allocation Details'!$A$18:$L$18, 0),FALSE), 'E2 Allocators'!$B$15:$W$358, MATCH('O5 Details by Class &amp; Accounts'!BA$18, 'E2 Allocators'!$B$15:$W$15, 0),FALSE)*$E162), 0, VLOOKUP(VLOOKUP($A162, 'E4 TB Allocation Details'!$A$18:$L$214, MATCH("Misc ID", 'E4 TB Allocation Details'!$A$18:$L$18, 0),FALSE), 'E2 Allocators'!$B$15:$W$358, MATCH('O5 Details by Class &amp; Accounts'!BA$18, 'E2 Allocators'!$B$15:$W$15, 0),FALSE)*$E162)</f>
        <v>0</v>
      </c>
      <c r="BB162" s="2186">
        <f>IF(ISERROR(VLOOKUP(VLOOKUP($A162, 'E4 TB Allocation Details'!$A$18:$L$214, MATCH("Misc ID", 'E4 TB Allocation Details'!$A$18:$L$18, 0),FALSE), 'E2 Allocators'!$B$15:$W$358, MATCH('O5 Details by Class &amp; Accounts'!BB$18, 'E2 Allocators'!$B$15:$W$15, 0),FALSE)*$E162), 0, VLOOKUP(VLOOKUP($A162, 'E4 TB Allocation Details'!$A$18:$L$214, MATCH("Misc ID", 'E4 TB Allocation Details'!$A$18:$L$18, 0),FALSE), 'E2 Allocators'!$B$15:$W$358, MATCH('O5 Details by Class &amp; Accounts'!BB$18, 'E2 Allocators'!$B$15:$W$15, 0),FALSE)*$E162)</f>
        <v>0</v>
      </c>
      <c r="BC162" s="2186">
        <f>IF(ISERROR(VLOOKUP(VLOOKUP($A162, 'E4 TB Allocation Details'!$A$18:$L$214, MATCH("Misc ID", 'E4 TB Allocation Details'!$A$18:$L$18, 0),FALSE), 'E2 Allocators'!$B$15:$W$358, MATCH('O5 Details by Class &amp; Accounts'!BC$18, 'E2 Allocators'!$B$15:$W$15, 0),FALSE)*$E162), 0, VLOOKUP(VLOOKUP($A162, 'E4 TB Allocation Details'!$A$18:$L$214, MATCH("Misc ID", 'E4 TB Allocation Details'!$A$18:$L$18, 0),FALSE), 'E2 Allocators'!$B$15:$W$358, MATCH('O5 Details by Class &amp; Accounts'!BC$18, 'E2 Allocators'!$B$15:$W$15, 0),FALSE)*$E162)</f>
        <v>0</v>
      </c>
      <c r="BD162" s="2186">
        <f>IF(ISERROR(VLOOKUP(VLOOKUP($A162, 'E4 TB Allocation Details'!$A$18:$L$214, MATCH("Misc ID", 'E4 TB Allocation Details'!$A$18:$L$18, 0),FALSE), 'E2 Allocators'!$B$15:$W$358, MATCH('O5 Details by Class &amp; Accounts'!BD$18, 'E2 Allocators'!$B$15:$W$15, 0),FALSE)*$E162), 0, VLOOKUP(VLOOKUP($A162, 'E4 TB Allocation Details'!$A$18:$L$214, MATCH("Misc ID", 'E4 TB Allocation Details'!$A$18:$L$18, 0),FALSE), 'E2 Allocators'!$B$15:$W$358, MATCH('O5 Details by Class &amp; Accounts'!BD$18, 'E2 Allocators'!$B$15:$W$15, 0),FALSE)*$E162)</f>
        <v>0</v>
      </c>
      <c r="BE162" s="2186">
        <f>IF(ISERROR(VLOOKUP(VLOOKUP($A162, 'E4 TB Allocation Details'!$A$18:$L$214, MATCH("Misc ID", 'E4 TB Allocation Details'!$A$18:$L$18, 0),FALSE), 'E2 Allocators'!$B$15:$W$358, MATCH('O5 Details by Class &amp; Accounts'!BE$18, 'E2 Allocators'!$B$15:$W$15, 0),FALSE)*$E162), 0, VLOOKUP(VLOOKUP($A162, 'E4 TB Allocation Details'!$A$18:$L$214, MATCH("Misc ID", 'E4 TB Allocation Details'!$A$18:$L$18, 0),FALSE), 'E2 Allocators'!$B$15:$W$358, MATCH('O5 Details by Class &amp; Accounts'!BE$18, 'E2 Allocators'!$B$15:$W$15, 0),FALSE)*$E162)</f>
        <v>0</v>
      </c>
      <c r="BF162" s="2186">
        <f>IF(ISERROR(VLOOKUP(VLOOKUP($A162, 'E4 TB Allocation Details'!$A$18:$L$214, MATCH("Misc ID", 'E4 TB Allocation Details'!$A$18:$L$18, 0),FALSE), 'E2 Allocators'!$B$15:$W$358, MATCH('O5 Details by Class &amp; Accounts'!BF$18, 'E2 Allocators'!$B$15:$W$15, 0),FALSE)*$E162), 0, VLOOKUP(VLOOKUP($A162, 'E4 TB Allocation Details'!$A$18:$L$214, MATCH("Misc ID", 'E4 TB Allocation Details'!$A$18:$L$18, 0),FALSE), 'E2 Allocators'!$B$15:$W$358, MATCH('O5 Details by Class &amp; Accounts'!BF$18, 'E2 Allocators'!$B$15:$W$15, 0),FALSE)*$E162)</f>
        <v>0</v>
      </c>
      <c r="BG162" s="2186">
        <f>IF(ISERROR(VLOOKUP(VLOOKUP($A162, 'E4 TB Allocation Details'!$A$18:$L$214, MATCH("Misc ID", 'E4 TB Allocation Details'!$A$18:$L$18, 0),FALSE), 'E2 Allocators'!$B$15:$W$358, MATCH('O5 Details by Class &amp; Accounts'!BG$18, 'E2 Allocators'!$B$15:$W$15, 0),FALSE)*$E162), 0, VLOOKUP(VLOOKUP($A162, 'E4 TB Allocation Details'!$A$18:$L$214, MATCH("Misc ID", 'E4 TB Allocation Details'!$A$18:$L$18, 0),FALSE), 'E2 Allocators'!$B$15:$W$358, MATCH('O5 Details by Class &amp; Accounts'!BG$18, 'E2 Allocators'!$B$15:$W$15, 0),FALSE)*$E162)</f>
        <v>0</v>
      </c>
      <c r="BH162" s="2186">
        <f>IF(ISERROR(VLOOKUP(VLOOKUP($A162, 'E4 TB Allocation Details'!$A$18:$L$214, MATCH("Misc ID", 'E4 TB Allocation Details'!$A$18:$L$18, 0),FALSE), 'E2 Allocators'!$B$15:$W$358, MATCH('O5 Details by Class &amp; Accounts'!BH$18, 'E2 Allocators'!$B$15:$W$15, 0),FALSE)*$E162), 0, VLOOKUP(VLOOKUP($A162, 'E4 TB Allocation Details'!$A$18:$L$214, MATCH("Misc ID", 'E4 TB Allocation Details'!$A$18:$L$18, 0),FALSE), 'E2 Allocators'!$B$15:$W$358, MATCH('O5 Details by Class &amp; Accounts'!BH$18, 'E2 Allocators'!$B$15:$W$15, 0),FALSE)*$E162)</f>
        <v>0</v>
      </c>
      <c r="BI162" s="2186">
        <f>IF(ISERROR(VLOOKUP(VLOOKUP($A162, 'E4 TB Allocation Details'!$A$18:$L$214, MATCH("Misc ID", 'E4 TB Allocation Details'!$A$18:$L$18, 0),FALSE), 'E2 Allocators'!$B$15:$W$358, MATCH('O5 Details by Class &amp; Accounts'!BI$18, 'E2 Allocators'!$B$15:$W$15, 0),FALSE)*$E162), 0, VLOOKUP(VLOOKUP($A162, 'E4 TB Allocation Details'!$A$18:$L$214, MATCH("Misc ID", 'E4 TB Allocation Details'!$A$18:$L$18, 0),FALSE), 'E2 Allocators'!$B$15:$W$358, MATCH('O5 Details by Class &amp; Accounts'!BI$18, 'E2 Allocators'!$B$15:$W$15, 0),FALSE)*$E162)</f>
        <v>0</v>
      </c>
      <c r="BJ162" s="2186">
        <f>IF(ISERROR(VLOOKUP(VLOOKUP($A162, 'E4 TB Allocation Details'!$A$18:$L$214, MATCH("Misc ID", 'E4 TB Allocation Details'!$A$18:$L$18, 0),FALSE), 'E2 Allocators'!$B$15:$W$358, MATCH('O5 Details by Class &amp; Accounts'!BJ$18, 'E2 Allocators'!$B$15:$W$15, 0),FALSE)*$E162), 0, VLOOKUP(VLOOKUP($A162, 'E4 TB Allocation Details'!$A$18:$L$214, MATCH("Misc ID", 'E4 TB Allocation Details'!$A$18:$L$18, 0),FALSE), 'E2 Allocators'!$B$15:$W$358, MATCH('O5 Details by Class &amp; Accounts'!BJ$18, 'E2 Allocators'!$B$15:$W$15, 0),FALSE)*$E162)</f>
        <v>0</v>
      </c>
      <c r="BK162" s="2186">
        <f>IF(ISERROR(VLOOKUP(VLOOKUP($A162, 'E4 TB Allocation Details'!$A$18:$L$214, MATCH("Misc ID", 'E4 TB Allocation Details'!$A$18:$L$18, 0),FALSE), 'E2 Allocators'!$B$15:$W$358, MATCH('O5 Details by Class &amp; Accounts'!BK$18, 'E2 Allocators'!$B$15:$W$15, 0),FALSE)*$E162), 0, VLOOKUP(VLOOKUP($A162, 'E4 TB Allocation Details'!$A$18:$L$214, MATCH("Misc ID", 'E4 TB Allocation Details'!$A$18:$L$18, 0),FALSE), 'E2 Allocators'!$B$15:$W$358, MATCH('O5 Details by Class &amp; Accounts'!BK$18, 'E2 Allocators'!$B$15:$W$15, 0),FALSE)*$E162)</f>
        <v>0</v>
      </c>
      <c r="BL162" s="2186">
        <f>IF(ISERROR(VLOOKUP(VLOOKUP($A162, 'E4 TB Allocation Details'!$A$18:$L$214, MATCH("Misc ID", 'E4 TB Allocation Details'!$A$18:$L$18, 0),FALSE), 'E2 Allocators'!$B$15:$W$358, MATCH('O5 Details by Class &amp; Accounts'!BL$18, 'E2 Allocators'!$B$15:$W$15, 0),FALSE)*$E162), 0, VLOOKUP(VLOOKUP($A162, 'E4 TB Allocation Details'!$A$18:$L$214, MATCH("Misc ID", 'E4 TB Allocation Details'!$A$18:$L$18, 0),FALSE), 'E2 Allocators'!$B$15:$W$358, MATCH('O5 Details by Class &amp; Accounts'!BL$18, 'E2 Allocators'!$B$15:$W$15, 0),FALSE)*$E162)</f>
        <v>0</v>
      </c>
      <c r="BM162" s="2186">
        <f>IF(ISERROR(VLOOKUP(VLOOKUP($A162, 'E4 TB Allocation Details'!$A$18:$L$214, MATCH("Misc ID", 'E4 TB Allocation Details'!$A$18:$L$18, 0),FALSE), 'E2 Allocators'!$B$15:$W$358, MATCH('O5 Details by Class &amp; Accounts'!BM$18, 'E2 Allocators'!$B$15:$W$15, 0),FALSE)*$E162), 0, VLOOKUP(VLOOKUP($A162, 'E4 TB Allocation Details'!$A$18:$L$214, MATCH("Misc ID", 'E4 TB Allocation Details'!$A$18:$L$18, 0),FALSE), 'E2 Allocators'!$B$15:$W$358, MATCH('O5 Details by Class &amp; Accounts'!BM$18, 'E2 Allocators'!$B$15:$W$15, 0),FALSE)*$E162)</f>
        <v>0</v>
      </c>
      <c r="BN162" s="2186">
        <f>IF(ISERROR(VLOOKUP(VLOOKUP($A162, 'E4 TB Allocation Details'!$A$18:$L$214, MATCH("Misc ID", 'E4 TB Allocation Details'!$A$18:$L$18, 0),FALSE), 'E2 Allocators'!$B$15:$W$358, MATCH('O5 Details by Class &amp; Accounts'!BN$18, 'E2 Allocators'!$B$15:$W$15, 0),FALSE)*$E162), 0, VLOOKUP(VLOOKUP($A162, 'E4 TB Allocation Details'!$A$18:$L$214, MATCH("Misc ID", 'E4 TB Allocation Details'!$A$18:$L$18, 0),FALSE), 'E2 Allocators'!$B$15:$W$358, MATCH('O5 Details by Class &amp; Accounts'!BN$18, 'E2 Allocators'!$B$15:$W$15, 0),FALSE)*$E162)</f>
        <v>0</v>
      </c>
      <c r="BO162" s="2186">
        <f>IF(ISERROR(VLOOKUP(VLOOKUP($A162, 'E4 TB Allocation Details'!$A$18:$L$214, MATCH("Misc ID", 'E4 TB Allocation Details'!$A$18:$L$18, 0),FALSE), 'E2 Allocators'!$B$15:$W$358, MATCH('O5 Details by Class &amp; Accounts'!BO$18, 'E2 Allocators'!$B$15:$W$15, 0),FALSE)*$E162), 0, VLOOKUP(VLOOKUP($A162, 'E4 TB Allocation Details'!$A$18:$L$214, MATCH("Misc ID", 'E4 TB Allocation Details'!$A$18:$L$18, 0),FALSE), 'E2 Allocators'!$B$15:$W$358, MATCH('O5 Details by Class &amp; Accounts'!BO$18, 'E2 Allocators'!$B$15:$W$15, 0),FALSE)*$E162)</f>
        <v>0</v>
      </c>
      <c r="BP162" s="2186">
        <f>IF(ISERROR(VLOOKUP(VLOOKUP($A162, 'E4 TB Allocation Details'!$A$18:$L$214, MATCH("Misc ID", 'E4 TB Allocation Details'!$A$18:$L$18, 0),FALSE), 'E2 Allocators'!$B$15:$W$358, MATCH('O5 Details by Class &amp; Accounts'!BP$18, 'E2 Allocators'!$B$15:$W$15, 0),FALSE)*$E162), 0, VLOOKUP(VLOOKUP($A162, 'E4 TB Allocation Details'!$A$18:$L$214, MATCH("Misc ID", 'E4 TB Allocation Details'!$A$18:$L$18, 0),FALSE), 'E2 Allocators'!$B$15:$W$358, MATCH('O5 Details by Class &amp; Accounts'!BP$18, 'E2 Allocators'!$B$15:$W$15, 0),FALSE)*$E162)</f>
        <v>0</v>
      </c>
      <c r="BQ162" s="2186">
        <f>IF(ISERROR(VLOOKUP(VLOOKUP($A162, 'E4 TB Allocation Details'!$A$18:$L$214, MATCH("Misc ID", 'E4 TB Allocation Details'!$A$18:$L$18, 0),FALSE), 'E2 Allocators'!$B$15:$W$358, MATCH('O5 Details by Class &amp; Accounts'!BQ$18, 'E2 Allocators'!$B$15:$W$15, 0),FALSE)*$E162), 0, VLOOKUP(VLOOKUP($A162, 'E4 TB Allocation Details'!$A$18:$L$214, MATCH("Misc ID", 'E4 TB Allocation Details'!$A$18:$L$18, 0),FALSE), 'E2 Allocators'!$B$15:$W$358, MATCH('O5 Details by Class &amp; Accounts'!BQ$18, 'E2 Allocators'!$B$15:$W$15, 0),FALSE)*$E162)</f>
        <v>0</v>
      </c>
      <c r="BR162" s="2186">
        <f>IF(ISERROR(VLOOKUP(VLOOKUP($A162, 'E4 TB Allocation Details'!$A$18:$L$214, MATCH("Misc ID", 'E4 TB Allocation Details'!$A$18:$L$18, 0),FALSE), 'E2 Allocators'!$B$15:$W$358, MATCH('O5 Details by Class &amp; Accounts'!BR$18, 'E2 Allocators'!$B$15:$W$15, 0),FALSE)*$E162), 0, VLOOKUP(VLOOKUP($A162, 'E4 TB Allocation Details'!$A$18:$L$214, MATCH("Misc ID", 'E4 TB Allocation Details'!$A$18:$L$18, 0),FALSE), 'E2 Allocators'!$B$15:$W$358, MATCH('O5 Details by Class &amp; Accounts'!BR$18, 'E2 Allocators'!$B$15:$W$15, 0),FALSE)*$E162)</f>
        <v>0</v>
      </c>
      <c r="BS162" s="2186">
        <f t="shared" si="41"/>
        <v>0</v>
      </c>
      <c r="BT162" s="2186">
        <f>IF(ISERROR(VLOOKUP(VLOOKUP($A162, 'E4 TB Allocation Details'!$A$18:$L$214, MATCH("A &amp; G ID", 'E4 TB Allocation Details'!$A$18:$L$18, 0),FALSE), 'E2 Allocators'!$B$15:$W$358, MATCH('O5 Details by Class &amp; Accounts'!BT$18, 'E2 Allocators'!$B$15:$W$15, 0),FALSE)*$E162), 0, VLOOKUP(VLOOKUP($A162, 'E4 TB Allocation Details'!$A$18:$L$214, MATCH("A &amp; G ID", 'E4 TB Allocation Details'!$A$18:$L$18, 0),FALSE), 'E2 Allocators'!$B$15:$W$358, MATCH('O5 Details by Class &amp; Accounts'!BT$18, 'E2 Allocators'!$B$15:$W$15, 0),FALSE)*$E162)</f>
        <v>0</v>
      </c>
      <c r="BU162" s="2186">
        <f>IF(ISERROR(VLOOKUP(VLOOKUP($A162, 'E4 TB Allocation Details'!$A$18:$L$214, MATCH("A &amp; G ID", 'E4 TB Allocation Details'!$A$18:$L$18, 0),FALSE), 'E2 Allocators'!$B$15:$W$358, MATCH('O5 Details by Class &amp; Accounts'!BU$18, 'E2 Allocators'!$B$15:$W$15, 0),FALSE)*$E162), 0, VLOOKUP(VLOOKUP($A162, 'E4 TB Allocation Details'!$A$18:$L$214, MATCH("A &amp; G ID", 'E4 TB Allocation Details'!$A$18:$L$18, 0),FALSE), 'E2 Allocators'!$B$15:$W$358, MATCH('O5 Details by Class &amp; Accounts'!BU$18, 'E2 Allocators'!$B$15:$W$15, 0),FALSE)*$E162)</f>
        <v>0</v>
      </c>
      <c r="BV162" s="2186">
        <f>IF(ISERROR(VLOOKUP(VLOOKUP($A162, 'E4 TB Allocation Details'!$A$18:$L$214, MATCH("A &amp; G ID", 'E4 TB Allocation Details'!$A$18:$L$18, 0),FALSE), 'E2 Allocators'!$B$15:$W$358, MATCH('O5 Details by Class &amp; Accounts'!BV$18, 'E2 Allocators'!$B$15:$W$15, 0),FALSE)*$E162), 0, VLOOKUP(VLOOKUP($A162, 'E4 TB Allocation Details'!$A$18:$L$214, MATCH("A &amp; G ID", 'E4 TB Allocation Details'!$A$18:$L$18, 0),FALSE), 'E2 Allocators'!$B$15:$W$358, MATCH('O5 Details by Class &amp; Accounts'!BV$18, 'E2 Allocators'!$B$15:$W$15, 0),FALSE)*$E162)</f>
        <v>0</v>
      </c>
      <c r="BW162" s="2186">
        <f>IF(ISERROR(VLOOKUP(VLOOKUP($A162, 'E4 TB Allocation Details'!$A$18:$L$214, MATCH("A &amp; G ID", 'E4 TB Allocation Details'!$A$18:$L$18, 0),FALSE), 'E2 Allocators'!$B$15:$W$358, MATCH('O5 Details by Class &amp; Accounts'!BW$18, 'E2 Allocators'!$B$15:$W$15, 0),FALSE)*$E162), 0, VLOOKUP(VLOOKUP($A162, 'E4 TB Allocation Details'!$A$18:$L$214, MATCH("A &amp; G ID", 'E4 TB Allocation Details'!$A$18:$L$18, 0),FALSE), 'E2 Allocators'!$B$15:$W$358, MATCH('O5 Details by Class &amp; Accounts'!BW$18, 'E2 Allocators'!$B$15:$W$15, 0),FALSE)*$E162)</f>
        <v>0</v>
      </c>
      <c r="BX162" s="2186">
        <f>IF(ISERROR(VLOOKUP(VLOOKUP($A162, 'E4 TB Allocation Details'!$A$18:$L$214, MATCH("A &amp; G ID", 'E4 TB Allocation Details'!$A$18:$L$18, 0),FALSE), 'E2 Allocators'!$B$15:$W$358, MATCH('O5 Details by Class &amp; Accounts'!BX$18, 'E2 Allocators'!$B$15:$W$15, 0),FALSE)*$E162), 0, VLOOKUP(VLOOKUP($A162, 'E4 TB Allocation Details'!$A$18:$L$214, MATCH("A &amp; G ID", 'E4 TB Allocation Details'!$A$18:$L$18, 0),FALSE), 'E2 Allocators'!$B$15:$W$358, MATCH('O5 Details by Class &amp; Accounts'!BX$18, 'E2 Allocators'!$B$15:$W$15, 0),FALSE)*$E162)</f>
        <v>0</v>
      </c>
      <c r="BY162" s="2186">
        <f>IF(ISERROR(VLOOKUP(VLOOKUP($A162, 'E4 TB Allocation Details'!$A$18:$L$214, MATCH("A &amp; G ID", 'E4 TB Allocation Details'!$A$18:$L$18, 0),FALSE), 'E2 Allocators'!$B$15:$W$358, MATCH('O5 Details by Class &amp; Accounts'!BY$18, 'E2 Allocators'!$B$15:$W$15, 0),FALSE)*$E162), 0, VLOOKUP(VLOOKUP($A162, 'E4 TB Allocation Details'!$A$18:$L$214, MATCH("A &amp; G ID", 'E4 TB Allocation Details'!$A$18:$L$18, 0),FALSE), 'E2 Allocators'!$B$15:$W$358, MATCH('O5 Details by Class &amp; Accounts'!BY$18, 'E2 Allocators'!$B$15:$W$15, 0),FALSE)*$E162)</f>
        <v>0</v>
      </c>
      <c r="BZ162" s="2186">
        <f>IF(ISERROR(VLOOKUP(VLOOKUP($A162, 'E4 TB Allocation Details'!$A$18:$L$214, MATCH("A &amp; G ID", 'E4 TB Allocation Details'!$A$18:$L$18, 0),FALSE), 'E2 Allocators'!$B$15:$W$358, MATCH('O5 Details by Class &amp; Accounts'!BZ$18, 'E2 Allocators'!$B$15:$W$15, 0),FALSE)*$E162), 0, VLOOKUP(VLOOKUP($A162, 'E4 TB Allocation Details'!$A$18:$L$214, MATCH("A &amp; G ID", 'E4 TB Allocation Details'!$A$18:$L$18, 0),FALSE), 'E2 Allocators'!$B$15:$W$358, MATCH('O5 Details by Class &amp; Accounts'!BZ$18, 'E2 Allocators'!$B$15:$W$15, 0),FALSE)*$E162)</f>
        <v>0</v>
      </c>
      <c r="CA162" s="2186">
        <f>IF(ISERROR(VLOOKUP(VLOOKUP($A162, 'E4 TB Allocation Details'!$A$18:$L$214, MATCH("A &amp; G ID", 'E4 TB Allocation Details'!$A$18:$L$18, 0),FALSE), 'E2 Allocators'!$B$15:$W$358, MATCH('O5 Details by Class &amp; Accounts'!CA$18, 'E2 Allocators'!$B$15:$W$15, 0),FALSE)*$E162), 0, VLOOKUP(VLOOKUP($A162, 'E4 TB Allocation Details'!$A$18:$L$214, MATCH("A &amp; G ID", 'E4 TB Allocation Details'!$A$18:$L$18, 0),FALSE), 'E2 Allocators'!$B$15:$W$358, MATCH('O5 Details by Class &amp; Accounts'!CA$18, 'E2 Allocators'!$B$15:$W$15, 0),FALSE)*$E162)</f>
        <v>0</v>
      </c>
      <c r="CB162" s="2186">
        <f>IF(ISERROR(VLOOKUP(VLOOKUP($A162, 'E4 TB Allocation Details'!$A$18:$L$214, MATCH("A &amp; G ID", 'E4 TB Allocation Details'!$A$18:$L$18, 0),FALSE), 'E2 Allocators'!$B$15:$W$358, MATCH('O5 Details by Class &amp; Accounts'!CB$18, 'E2 Allocators'!$B$15:$W$15, 0),FALSE)*$E162), 0, VLOOKUP(VLOOKUP($A162, 'E4 TB Allocation Details'!$A$18:$L$214, MATCH("A &amp; G ID", 'E4 TB Allocation Details'!$A$18:$L$18, 0),FALSE), 'E2 Allocators'!$B$15:$W$358, MATCH('O5 Details by Class &amp; Accounts'!CB$18, 'E2 Allocators'!$B$15:$W$15, 0),FALSE)*$E162)</f>
        <v>0</v>
      </c>
      <c r="CC162" s="2186">
        <f>IF(ISERROR(VLOOKUP(VLOOKUP($A162, 'E4 TB Allocation Details'!$A$18:$L$214, MATCH("A &amp; G ID", 'E4 TB Allocation Details'!$A$18:$L$18, 0),FALSE), 'E2 Allocators'!$B$15:$W$358, MATCH('O5 Details by Class &amp; Accounts'!CC$18, 'E2 Allocators'!$B$15:$W$15, 0),FALSE)*$E162), 0, VLOOKUP(VLOOKUP($A162, 'E4 TB Allocation Details'!$A$18:$L$214, MATCH("A &amp; G ID", 'E4 TB Allocation Details'!$A$18:$L$18, 0),FALSE), 'E2 Allocators'!$B$15:$W$358, MATCH('O5 Details by Class &amp; Accounts'!CC$18, 'E2 Allocators'!$B$15:$W$15, 0),FALSE)*$E162)</f>
        <v>0</v>
      </c>
      <c r="CD162" s="2186">
        <f>IF(ISERROR(VLOOKUP(VLOOKUP($A162, 'E4 TB Allocation Details'!$A$18:$L$214, MATCH("A &amp; G ID", 'E4 TB Allocation Details'!$A$18:$L$18, 0),FALSE), 'E2 Allocators'!$B$15:$W$358, MATCH('O5 Details by Class &amp; Accounts'!CD$18, 'E2 Allocators'!$B$15:$W$15, 0),FALSE)*$E162), 0, VLOOKUP(VLOOKUP($A162, 'E4 TB Allocation Details'!$A$18:$L$214, MATCH("A &amp; G ID", 'E4 TB Allocation Details'!$A$18:$L$18, 0),FALSE), 'E2 Allocators'!$B$15:$W$358, MATCH('O5 Details by Class &amp; Accounts'!CD$18, 'E2 Allocators'!$B$15:$W$15, 0),FALSE)*$E162)</f>
        <v>0</v>
      </c>
      <c r="CE162" s="2186">
        <f>IF(ISERROR(VLOOKUP(VLOOKUP($A162, 'E4 TB Allocation Details'!$A$18:$L$214, MATCH("A &amp; G ID", 'E4 TB Allocation Details'!$A$18:$L$18, 0),FALSE), 'E2 Allocators'!$B$15:$W$358, MATCH('O5 Details by Class &amp; Accounts'!CE$18, 'E2 Allocators'!$B$15:$W$15, 0),FALSE)*$E162), 0, VLOOKUP(VLOOKUP($A162, 'E4 TB Allocation Details'!$A$18:$L$214, MATCH("A &amp; G ID", 'E4 TB Allocation Details'!$A$18:$L$18, 0),FALSE), 'E2 Allocators'!$B$15:$W$358, MATCH('O5 Details by Class &amp; Accounts'!CE$18, 'E2 Allocators'!$B$15:$W$15, 0),FALSE)*$E162)</f>
        <v>0</v>
      </c>
      <c r="CF162" s="2186">
        <f>IF(ISERROR(VLOOKUP(VLOOKUP($A162, 'E4 TB Allocation Details'!$A$18:$L$214, MATCH("A &amp; G ID", 'E4 TB Allocation Details'!$A$18:$L$18, 0),FALSE), 'E2 Allocators'!$B$15:$W$358, MATCH('O5 Details by Class &amp; Accounts'!CF$18, 'E2 Allocators'!$B$15:$W$15, 0),FALSE)*$E162), 0, VLOOKUP(VLOOKUP($A162, 'E4 TB Allocation Details'!$A$18:$L$214, MATCH("A &amp; G ID", 'E4 TB Allocation Details'!$A$18:$L$18, 0),FALSE), 'E2 Allocators'!$B$15:$W$358, MATCH('O5 Details by Class &amp; Accounts'!CF$18, 'E2 Allocators'!$B$15:$W$15, 0),FALSE)*$E162)</f>
        <v>0</v>
      </c>
      <c r="CG162" s="2186">
        <f>IF(ISERROR(VLOOKUP(VLOOKUP($A162, 'E4 TB Allocation Details'!$A$18:$L$214, MATCH("A &amp; G ID", 'E4 TB Allocation Details'!$A$18:$L$18, 0),FALSE), 'E2 Allocators'!$B$15:$W$358, MATCH('O5 Details by Class &amp; Accounts'!CG$18, 'E2 Allocators'!$B$15:$W$15, 0),FALSE)*$E162), 0, VLOOKUP(VLOOKUP($A162, 'E4 TB Allocation Details'!$A$18:$L$214, MATCH("A &amp; G ID", 'E4 TB Allocation Details'!$A$18:$L$18, 0),FALSE), 'E2 Allocators'!$B$15:$W$358, MATCH('O5 Details by Class &amp; Accounts'!CG$18, 'E2 Allocators'!$B$15:$W$15, 0),FALSE)*$E162)</f>
        <v>0</v>
      </c>
      <c r="CH162" s="2186">
        <f>IF(ISERROR(VLOOKUP(VLOOKUP($A162, 'E4 TB Allocation Details'!$A$18:$L$214, MATCH("A &amp; G ID", 'E4 TB Allocation Details'!$A$18:$L$18, 0),FALSE), 'E2 Allocators'!$B$15:$W$358, MATCH('O5 Details by Class &amp; Accounts'!CH$18, 'E2 Allocators'!$B$15:$W$15, 0),FALSE)*$E162), 0, VLOOKUP(VLOOKUP($A162, 'E4 TB Allocation Details'!$A$18:$L$214, MATCH("A &amp; G ID", 'E4 TB Allocation Details'!$A$18:$L$18, 0),FALSE), 'E2 Allocators'!$B$15:$W$358, MATCH('O5 Details by Class &amp; Accounts'!CH$18, 'E2 Allocators'!$B$15:$W$15, 0),FALSE)*$E162)</f>
        <v>0</v>
      </c>
      <c r="CI162" s="2186">
        <f>IF(ISERROR(VLOOKUP(VLOOKUP($A162, 'E4 TB Allocation Details'!$A$18:$L$214, MATCH("A &amp; G ID", 'E4 TB Allocation Details'!$A$18:$L$18, 0),FALSE), 'E2 Allocators'!$B$15:$W$358, MATCH('O5 Details by Class &amp; Accounts'!CI$18, 'E2 Allocators'!$B$15:$W$15, 0),FALSE)*$E162), 0, VLOOKUP(VLOOKUP($A162, 'E4 TB Allocation Details'!$A$18:$L$214, MATCH("A &amp; G ID", 'E4 TB Allocation Details'!$A$18:$L$18, 0),FALSE), 'E2 Allocators'!$B$15:$W$358, MATCH('O5 Details by Class &amp; Accounts'!CI$18, 'E2 Allocators'!$B$15:$W$15, 0),FALSE)*$E162)</f>
        <v>0</v>
      </c>
      <c r="CJ162" s="2186">
        <f>IF(ISERROR(VLOOKUP(VLOOKUP($A162, 'E4 TB Allocation Details'!$A$18:$L$214, MATCH("A &amp; G ID", 'E4 TB Allocation Details'!$A$18:$L$18, 0),FALSE), 'E2 Allocators'!$B$15:$W$358, MATCH('O5 Details by Class &amp; Accounts'!CJ$18, 'E2 Allocators'!$B$15:$W$15, 0),FALSE)*$E162), 0, VLOOKUP(VLOOKUP($A162, 'E4 TB Allocation Details'!$A$18:$L$214, MATCH("A &amp; G ID", 'E4 TB Allocation Details'!$A$18:$L$18, 0),FALSE), 'E2 Allocators'!$B$15:$W$358, MATCH('O5 Details by Class &amp; Accounts'!CJ$18, 'E2 Allocators'!$B$15:$W$15, 0),FALSE)*$E162)</f>
        <v>0</v>
      </c>
      <c r="CK162" s="2186">
        <f>IF(ISERROR(VLOOKUP(VLOOKUP($A162, 'E4 TB Allocation Details'!$A$18:$L$214, MATCH("A &amp; G ID", 'E4 TB Allocation Details'!$A$18:$L$18, 0),FALSE), 'E2 Allocators'!$B$15:$W$358, MATCH('O5 Details by Class &amp; Accounts'!CK$18, 'E2 Allocators'!$B$15:$W$15, 0),FALSE)*$E162), 0, VLOOKUP(VLOOKUP($A162, 'E4 TB Allocation Details'!$A$18:$L$214, MATCH("A &amp; G ID", 'E4 TB Allocation Details'!$A$18:$L$18, 0),FALSE), 'E2 Allocators'!$B$15:$W$358, MATCH('O5 Details by Class &amp; Accounts'!CK$18, 'E2 Allocators'!$B$15:$W$15, 0),FALSE)*$E162)</f>
        <v>0</v>
      </c>
      <c r="CL162" s="2186">
        <f>IF(ISERROR(VLOOKUP(VLOOKUP($A162, 'E4 TB Allocation Details'!$A$18:$L$214, MATCH("A &amp; G ID", 'E4 TB Allocation Details'!$A$18:$L$18, 0),FALSE), 'E2 Allocators'!$B$15:$W$358, MATCH('O5 Details by Class &amp; Accounts'!CL$18, 'E2 Allocators'!$B$15:$W$15, 0),FALSE)*$E162), 0, VLOOKUP(VLOOKUP($A162, 'E4 TB Allocation Details'!$A$18:$L$214, MATCH("A &amp; G ID", 'E4 TB Allocation Details'!$A$18:$L$18, 0),FALSE), 'E2 Allocators'!$B$15:$W$358, MATCH('O5 Details by Class &amp; Accounts'!CL$18, 'E2 Allocators'!$B$15:$W$15, 0),FALSE)*$E162)</f>
        <v>0</v>
      </c>
      <c r="CM162" s="2186">
        <f>IF(ISERROR(VLOOKUP(VLOOKUP($A162, 'E4 TB Allocation Details'!$A$18:$L$214, MATCH("A &amp; G ID", 'E4 TB Allocation Details'!$A$18:$L$18, 0),FALSE), 'E2 Allocators'!$B$15:$W$358, MATCH('O5 Details by Class &amp; Accounts'!CM$18, 'E2 Allocators'!$B$15:$W$15, 0),FALSE)*$E162), 0, VLOOKUP(VLOOKUP($A162, 'E4 TB Allocation Details'!$A$18:$L$214, MATCH("A &amp; G ID", 'E4 TB Allocation Details'!$A$18:$L$18, 0),FALSE), 'E2 Allocators'!$B$15:$W$358, MATCH('O5 Details by Class &amp; Accounts'!CM$18, 'E2 Allocators'!$B$15:$W$15, 0),FALSE)*$E162)</f>
        <v>0</v>
      </c>
      <c r="CN162" s="2186">
        <f t="shared" si="42"/>
        <v>0</v>
      </c>
      <c r="CO162" s="2187">
        <f t="shared" si="43"/>
        <v>-3.637978807091713E-12</v>
      </c>
      <c r="CQ162" s="1625">
        <v>1845</v>
      </c>
    </row>
    <row r="163" spans="1:95" s="54" customFormat="1" ht="12.75" x14ac:dyDescent="0.2">
      <c r="A163" s="991">
        <v>5155</v>
      </c>
      <c r="B163" s="990" t="s">
        <v>13</v>
      </c>
      <c r="C163" s="2184">
        <f>IF(ISERROR(VLOOKUP($A163,'I3 TB Data'!$A$19:$H$483,MATCH('O5 Details by Class &amp; Accounts'!$C$18, 'I3 TB Data'!$A$19:$H$19,0),0)), 0, VLOOKUP($A163,'I3 TB Data'!$A$19:$H$483,MATCH('O5 Details by Class &amp; Accounts'!$C$18,'I3 TB Data'!$A$19:$H$19,0),0))</f>
        <v>142806.51</v>
      </c>
      <c r="D163" s="2185"/>
      <c r="E163" s="2184">
        <f t="shared" si="44"/>
        <v>142806.51</v>
      </c>
      <c r="F163" s="2186">
        <f>IF(ISERROR(VLOOKUP($A163, 'E1 Categorization'!A33:E124, MATCH("Customer Component", 'E1 Categorization'!$A$33:$E$33,0), 0)), 0, IF(VLOOKUP($A163, 'E1 Categorization'!A33:E124, MATCH("Customer Component", 'E1 Categorization'!$A$33:$E$33,0), 0)=0, 'O5 Details by Class &amp; Accounts'!$E163, IF(AND(VLOOKUP($A163, 'E1 Categorization'!A33:E124, MATCH("Customer Component", 'E1 Categorization'!$A$33:$E$33,0), 0) &gt;0, VLOOKUP($A163, 'E1 Categorization'!A33:E124, MATCH("Customer Component", 'E1 Categorization'!$A$33:$E$33,0), 0)&lt;1), 'O5 Details by Class &amp; Accounts'!$E163*(1-VLOOKUP($A163, 'E1 Categorization'!A33:E124, MATCH("Customer Component", 'E1 Categorization'!$A$33:$E$33,0), 0)), 0)))</f>
        <v>0</v>
      </c>
      <c r="G163" s="2186">
        <f>IF(ISERROR(VLOOKUP($A163, 'E1 Categorization'!A33:E124, MATCH("Customer Component", 'E1 Categorization'!$A$33:$E$33,0), 0)),0, IF(VLOOKUP($A163, 'E1 Categorization'!A33:E124, MATCH("Customer Component", 'E1 Categorization'!$A$33:$E$33,0), 0)=0, 0, IF(AND(VLOOKUP($A163, 'E1 Categorization'!A33:E124, MATCH("Customer Component", 'E1 Categorization'!$A$33:$E$33,0), 0) &gt;0, VLOOKUP($A163, 'E1 Categorization'!A33:E124, MATCH("Customer Component", 'E1 Categorization'!$A$33:$E$33,0), 0)&lt;1), 'O5 Details by Class &amp; Accounts'!$E163*(VLOOKUP($A163, 'E1 Categorization'!A33:E124, MATCH("Customer Component", 'E1 Categorization'!$A$33:$E$33,0), 0)), 'O5 Details by Class &amp; Accounts'!$E163)))</f>
        <v>142806.51</v>
      </c>
      <c r="H163" s="2186">
        <f t="shared" si="38"/>
        <v>142806.51</v>
      </c>
      <c r="I163" s="2186">
        <f>IF(ISERROR(VLOOKUP(VLOOKUP($A163, 'E4 TB Allocation Details'!$A$18:$L$214, MATCH("Demand ID", 'E4 TB Allocation Details'!$A$18:$L$18, 0),FALSE), 'E2 Allocators'!$B$15:$W$358, MATCH('O5 Details by Class &amp; Accounts'!I$18, 'E2 Allocators'!$B$15:$W$15, 0),FALSE)*$F163), 0, VLOOKUP(VLOOKUP($A163, 'E4 TB Allocation Details'!$A$18:$L$214, MATCH("Demand ID", 'E4 TB Allocation Details'!$A$18:$L$18, 0),FALSE), 'E2 Allocators'!$B$15:$W$358, MATCH('O5 Details by Class &amp; Accounts'!I$18, 'E2 Allocators'!$B$15:$W$15, 0),FALSE)*$F163)</f>
        <v>0</v>
      </c>
      <c r="J163" s="2186">
        <f>IF(ISERROR(VLOOKUP(VLOOKUP($A163, 'E4 TB Allocation Details'!$A$18:$L$214, MATCH("Demand ID", 'E4 TB Allocation Details'!$A$18:$L$18, 0),FALSE), 'E2 Allocators'!$B$15:$W$358, MATCH('O5 Details by Class &amp; Accounts'!J$18, 'E2 Allocators'!$B$15:$W$15, 0),FALSE)*$F163), 0, VLOOKUP(VLOOKUP($A163, 'E4 TB Allocation Details'!$A$18:$L$214, MATCH("Demand ID", 'E4 TB Allocation Details'!$A$18:$L$18, 0),FALSE), 'E2 Allocators'!$B$15:$W$358, MATCH('O5 Details by Class &amp; Accounts'!J$18, 'E2 Allocators'!$B$15:$W$15, 0),FALSE)*$F163)</f>
        <v>0</v>
      </c>
      <c r="K163" s="2186">
        <f>IF(ISERROR(VLOOKUP(VLOOKUP($A163, 'E4 TB Allocation Details'!$A$18:$L$214, MATCH("Demand ID", 'E4 TB Allocation Details'!$A$18:$L$18, 0),FALSE), 'E2 Allocators'!$B$15:$W$358, MATCH('O5 Details by Class &amp; Accounts'!K$18, 'E2 Allocators'!$B$15:$W$15, 0),FALSE)*$F163), 0, VLOOKUP(VLOOKUP($A163, 'E4 TB Allocation Details'!$A$18:$L$214, MATCH("Demand ID", 'E4 TB Allocation Details'!$A$18:$L$18, 0),FALSE), 'E2 Allocators'!$B$15:$W$358, MATCH('O5 Details by Class &amp; Accounts'!K$18, 'E2 Allocators'!$B$15:$W$15, 0),FALSE)*$F163)</f>
        <v>0</v>
      </c>
      <c r="L163" s="2186">
        <f>IF(ISERROR(VLOOKUP(VLOOKUP($A163, 'E4 TB Allocation Details'!$A$18:$L$214, MATCH("Demand ID", 'E4 TB Allocation Details'!$A$18:$L$18, 0),FALSE), 'E2 Allocators'!$B$15:$W$358, MATCH('O5 Details by Class &amp; Accounts'!L$18, 'E2 Allocators'!$B$15:$W$15, 0),FALSE)*$F163), 0, VLOOKUP(VLOOKUP($A163, 'E4 TB Allocation Details'!$A$18:$L$214, MATCH("Demand ID", 'E4 TB Allocation Details'!$A$18:$L$18, 0),FALSE), 'E2 Allocators'!$B$15:$W$358, MATCH('O5 Details by Class &amp; Accounts'!L$18, 'E2 Allocators'!$B$15:$W$15, 0),FALSE)*$F163)</f>
        <v>0</v>
      </c>
      <c r="M163" s="2186">
        <f>IF(ISERROR(VLOOKUP(VLOOKUP($A163, 'E4 TB Allocation Details'!$A$18:$L$214, MATCH("Demand ID", 'E4 TB Allocation Details'!$A$18:$L$18, 0),FALSE), 'E2 Allocators'!$B$15:$W$358, MATCH('O5 Details by Class &amp; Accounts'!M$18, 'E2 Allocators'!$B$15:$W$15, 0),FALSE)*$F163), 0, VLOOKUP(VLOOKUP($A163, 'E4 TB Allocation Details'!$A$18:$L$214, MATCH("Demand ID", 'E4 TB Allocation Details'!$A$18:$L$18, 0),FALSE), 'E2 Allocators'!$B$15:$W$358, MATCH('O5 Details by Class &amp; Accounts'!M$18, 'E2 Allocators'!$B$15:$W$15, 0),FALSE)*$F163)</f>
        <v>0</v>
      </c>
      <c r="N163" s="2186">
        <f>IF(ISERROR(VLOOKUP(VLOOKUP($A163, 'E4 TB Allocation Details'!$A$18:$L$214, MATCH("Demand ID", 'E4 TB Allocation Details'!$A$18:$L$18, 0),FALSE), 'E2 Allocators'!$B$15:$W$358, MATCH('O5 Details by Class &amp; Accounts'!N$18, 'E2 Allocators'!$B$15:$W$15, 0),FALSE)*$F163), 0, VLOOKUP(VLOOKUP($A163, 'E4 TB Allocation Details'!$A$18:$L$214, MATCH("Demand ID", 'E4 TB Allocation Details'!$A$18:$L$18, 0),FALSE), 'E2 Allocators'!$B$15:$W$358, MATCH('O5 Details by Class &amp; Accounts'!N$18, 'E2 Allocators'!$B$15:$W$15, 0),FALSE)*$F163)</f>
        <v>0</v>
      </c>
      <c r="O163" s="2186">
        <f>IF(ISERROR(VLOOKUP(VLOOKUP($A163, 'E4 TB Allocation Details'!$A$18:$L$214, MATCH("Demand ID", 'E4 TB Allocation Details'!$A$18:$L$18, 0),FALSE), 'E2 Allocators'!$B$15:$W$358, MATCH('O5 Details by Class &amp; Accounts'!O$18, 'E2 Allocators'!$B$15:$W$15, 0),FALSE)*$F163), 0, VLOOKUP(VLOOKUP($A163, 'E4 TB Allocation Details'!$A$18:$L$214, MATCH("Demand ID", 'E4 TB Allocation Details'!$A$18:$L$18, 0),FALSE), 'E2 Allocators'!$B$15:$W$358, MATCH('O5 Details by Class &amp; Accounts'!O$18, 'E2 Allocators'!$B$15:$W$15, 0),FALSE)*$F163)</f>
        <v>0</v>
      </c>
      <c r="P163" s="2186">
        <f>IF(ISERROR(VLOOKUP(VLOOKUP($A163, 'E4 TB Allocation Details'!$A$18:$L$214, MATCH("Demand ID", 'E4 TB Allocation Details'!$A$18:$L$18, 0),FALSE), 'E2 Allocators'!$B$15:$W$358, MATCH('O5 Details by Class &amp; Accounts'!P$18, 'E2 Allocators'!$B$15:$W$15, 0),FALSE)*$F163), 0, VLOOKUP(VLOOKUP($A163, 'E4 TB Allocation Details'!$A$18:$L$214, MATCH("Demand ID", 'E4 TB Allocation Details'!$A$18:$L$18, 0),FALSE), 'E2 Allocators'!$B$15:$W$358, MATCH('O5 Details by Class &amp; Accounts'!P$18, 'E2 Allocators'!$B$15:$W$15, 0),FALSE)*$F163)</f>
        <v>0</v>
      </c>
      <c r="Q163" s="2186">
        <f>IF(ISERROR(VLOOKUP(VLOOKUP($A163, 'E4 TB Allocation Details'!$A$18:$L$214, MATCH("Demand ID", 'E4 TB Allocation Details'!$A$18:$L$18, 0),FALSE), 'E2 Allocators'!$B$15:$W$358, MATCH('O5 Details by Class &amp; Accounts'!Q$18, 'E2 Allocators'!$B$15:$W$15, 0),FALSE)*$F163), 0, VLOOKUP(VLOOKUP($A163, 'E4 TB Allocation Details'!$A$18:$L$214, MATCH("Demand ID", 'E4 TB Allocation Details'!$A$18:$L$18, 0),FALSE), 'E2 Allocators'!$B$15:$W$358, MATCH('O5 Details by Class &amp; Accounts'!Q$18, 'E2 Allocators'!$B$15:$W$15, 0),FALSE)*$F163)</f>
        <v>0</v>
      </c>
      <c r="R163" s="2186">
        <f>IF(ISERROR(VLOOKUP(VLOOKUP($A163, 'E4 TB Allocation Details'!$A$18:$L$214, MATCH("Demand ID", 'E4 TB Allocation Details'!$A$18:$L$18, 0),FALSE), 'E2 Allocators'!$B$15:$W$358, MATCH('O5 Details by Class &amp; Accounts'!R$18, 'E2 Allocators'!$B$15:$W$15, 0),FALSE)*$F163), 0, VLOOKUP(VLOOKUP($A163, 'E4 TB Allocation Details'!$A$18:$L$214, MATCH("Demand ID", 'E4 TB Allocation Details'!$A$18:$L$18, 0),FALSE), 'E2 Allocators'!$B$15:$W$358, MATCH('O5 Details by Class &amp; Accounts'!R$18, 'E2 Allocators'!$B$15:$W$15, 0),FALSE)*$F163)</f>
        <v>0</v>
      </c>
      <c r="S163" s="2186">
        <f>IF(ISERROR(VLOOKUP(VLOOKUP($A163, 'E4 TB Allocation Details'!$A$18:$L$214, MATCH("Demand ID", 'E4 TB Allocation Details'!$A$18:$L$18, 0),FALSE), 'E2 Allocators'!$B$15:$W$358, MATCH('O5 Details by Class &amp; Accounts'!S$18, 'E2 Allocators'!$B$15:$W$15, 0),FALSE)*$F163), 0, VLOOKUP(VLOOKUP($A163, 'E4 TB Allocation Details'!$A$18:$L$214, MATCH("Demand ID", 'E4 TB Allocation Details'!$A$18:$L$18, 0),FALSE), 'E2 Allocators'!$B$15:$W$358, MATCH('O5 Details by Class &amp; Accounts'!S$18, 'E2 Allocators'!$B$15:$W$15, 0),FALSE)*$F163)</f>
        <v>0</v>
      </c>
      <c r="T163" s="2186">
        <f>IF(ISERROR(VLOOKUP(VLOOKUP($A163, 'E4 TB Allocation Details'!$A$18:$L$214, MATCH("Demand ID", 'E4 TB Allocation Details'!$A$18:$L$18, 0),FALSE), 'E2 Allocators'!$B$15:$W$358, MATCH('O5 Details by Class &amp; Accounts'!T$18, 'E2 Allocators'!$B$15:$W$15, 0),FALSE)*$F163), 0, VLOOKUP(VLOOKUP($A163, 'E4 TB Allocation Details'!$A$18:$L$214, MATCH("Demand ID", 'E4 TB Allocation Details'!$A$18:$L$18, 0),FALSE), 'E2 Allocators'!$B$15:$W$358, MATCH('O5 Details by Class &amp; Accounts'!T$18, 'E2 Allocators'!$B$15:$W$15, 0),FALSE)*$F163)</f>
        <v>0</v>
      </c>
      <c r="U163" s="2186">
        <f>IF(ISERROR(VLOOKUP(VLOOKUP($A163, 'E4 TB Allocation Details'!$A$18:$L$214, MATCH("Demand ID", 'E4 TB Allocation Details'!$A$18:$L$18, 0),FALSE), 'E2 Allocators'!$B$15:$W$358, MATCH('O5 Details by Class &amp; Accounts'!U$18, 'E2 Allocators'!$B$15:$W$15, 0),FALSE)*$F163), 0, VLOOKUP(VLOOKUP($A163, 'E4 TB Allocation Details'!$A$18:$L$214, MATCH("Demand ID", 'E4 TB Allocation Details'!$A$18:$L$18, 0),FALSE), 'E2 Allocators'!$B$15:$W$358, MATCH('O5 Details by Class &amp; Accounts'!U$18, 'E2 Allocators'!$B$15:$W$15, 0),FALSE)*$F163)</f>
        <v>0</v>
      </c>
      <c r="V163" s="2186">
        <f>IF(ISERROR(VLOOKUP(VLOOKUP($A163, 'E4 TB Allocation Details'!$A$18:$L$214, MATCH("Demand ID", 'E4 TB Allocation Details'!$A$18:$L$18, 0),FALSE), 'E2 Allocators'!$B$15:$W$358, MATCH('O5 Details by Class &amp; Accounts'!V$18, 'E2 Allocators'!$B$15:$W$15, 0),FALSE)*$F163), 0, VLOOKUP(VLOOKUP($A163, 'E4 TB Allocation Details'!$A$18:$L$214, MATCH("Demand ID", 'E4 TB Allocation Details'!$A$18:$L$18, 0),FALSE), 'E2 Allocators'!$B$15:$W$358, MATCH('O5 Details by Class &amp; Accounts'!V$18, 'E2 Allocators'!$B$15:$W$15, 0),FALSE)*$F163)</f>
        <v>0</v>
      </c>
      <c r="W163" s="2186">
        <f>IF(ISERROR(VLOOKUP(VLOOKUP($A163, 'E4 TB Allocation Details'!$A$18:$L$214, MATCH("Demand ID", 'E4 TB Allocation Details'!$A$18:$L$18, 0),FALSE), 'E2 Allocators'!$B$15:$W$358, MATCH('O5 Details by Class &amp; Accounts'!W$18, 'E2 Allocators'!$B$15:$W$15, 0),FALSE)*$F163), 0, VLOOKUP(VLOOKUP($A163, 'E4 TB Allocation Details'!$A$18:$L$214, MATCH("Demand ID", 'E4 TB Allocation Details'!$A$18:$L$18, 0),FALSE), 'E2 Allocators'!$B$15:$W$358, MATCH('O5 Details by Class &amp; Accounts'!W$18, 'E2 Allocators'!$B$15:$W$15, 0),FALSE)*$F163)</f>
        <v>0</v>
      </c>
      <c r="X163" s="2186">
        <f>IF(ISERROR(VLOOKUP(VLOOKUP($A163, 'E4 TB Allocation Details'!$A$18:$L$214, MATCH("Demand ID", 'E4 TB Allocation Details'!$A$18:$L$18, 0),FALSE), 'E2 Allocators'!$B$15:$W$358, MATCH('O5 Details by Class &amp; Accounts'!X$18, 'E2 Allocators'!$B$15:$W$15, 0),FALSE)*$F163), 0, VLOOKUP(VLOOKUP($A163, 'E4 TB Allocation Details'!$A$18:$L$214, MATCH("Demand ID", 'E4 TB Allocation Details'!$A$18:$L$18, 0),FALSE), 'E2 Allocators'!$B$15:$W$358, MATCH('O5 Details by Class &amp; Accounts'!X$18, 'E2 Allocators'!$B$15:$W$15, 0),FALSE)*$F163)</f>
        <v>0</v>
      </c>
      <c r="Y163" s="2186">
        <f>IF(ISERROR(VLOOKUP(VLOOKUP($A163, 'E4 TB Allocation Details'!$A$18:$L$214, MATCH("Demand ID", 'E4 TB Allocation Details'!$A$18:$L$18, 0),FALSE), 'E2 Allocators'!$B$15:$W$358, MATCH('O5 Details by Class &amp; Accounts'!Y$18, 'E2 Allocators'!$B$15:$W$15, 0),FALSE)*$F163), 0, VLOOKUP(VLOOKUP($A163, 'E4 TB Allocation Details'!$A$18:$L$214, MATCH("Demand ID", 'E4 TB Allocation Details'!$A$18:$L$18, 0),FALSE), 'E2 Allocators'!$B$15:$W$358, MATCH('O5 Details by Class &amp; Accounts'!Y$18, 'E2 Allocators'!$B$15:$W$15, 0),FALSE)*$F163)</f>
        <v>0</v>
      </c>
      <c r="Z163" s="2186">
        <f>IF(ISERROR(VLOOKUP(VLOOKUP($A163, 'E4 TB Allocation Details'!$A$18:$L$214, MATCH("Demand ID", 'E4 TB Allocation Details'!$A$18:$L$18, 0),FALSE), 'E2 Allocators'!$B$15:$W$358, MATCH('O5 Details by Class &amp; Accounts'!Z$18, 'E2 Allocators'!$B$15:$W$15, 0),FALSE)*$F163), 0, VLOOKUP(VLOOKUP($A163, 'E4 TB Allocation Details'!$A$18:$L$214, MATCH("Demand ID", 'E4 TB Allocation Details'!$A$18:$L$18, 0),FALSE), 'E2 Allocators'!$B$15:$W$358, MATCH('O5 Details by Class &amp; Accounts'!Z$18, 'E2 Allocators'!$B$15:$W$15, 0),FALSE)*$F163)</f>
        <v>0</v>
      </c>
      <c r="AA163" s="2186">
        <f>IF(ISERROR(VLOOKUP(VLOOKUP($A163, 'E4 TB Allocation Details'!$A$18:$L$214, MATCH("Demand ID", 'E4 TB Allocation Details'!$A$18:$L$18, 0),FALSE), 'E2 Allocators'!$B$15:$W$358, MATCH('O5 Details by Class &amp; Accounts'!AA$18, 'E2 Allocators'!$B$15:$W$15, 0),FALSE)*$F163), 0, VLOOKUP(VLOOKUP($A163, 'E4 TB Allocation Details'!$A$18:$L$214, MATCH("Demand ID", 'E4 TB Allocation Details'!$A$18:$L$18, 0),FALSE), 'E2 Allocators'!$B$15:$W$358, MATCH('O5 Details by Class &amp; Accounts'!AA$18, 'E2 Allocators'!$B$15:$W$15, 0),FALSE)*$F163)</f>
        <v>0</v>
      </c>
      <c r="AB163" s="2186">
        <f>IF(ISERROR(VLOOKUP(VLOOKUP($A163, 'E4 TB Allocation Details'!$A$18:$L$214, MATCH("Demand ID", 'E4 TB Allocation Details'!$A$18:$L$18, 0),FALSE), 'E2 Allocators'!$B$15:$W$358, MATCH('O5 Details by Class &amp; Accounts'!AB$18, 'E2 Allocators'!$B$15:$W$15, 0),FALSE)*$F163), 0, VLOOKUP(VLOOKUP($A163, 'E4 TB Allocation Details'!$A$18:$L$214, MATCH("Demand ID", 'E4 TB Allocation Details'!$A$18:$L$18, 0),FALSE), 'E2 Allocators'!$B$15:$W$358, MATCH('O5 Details by Class &amp; Accounts'!AB$18, 'E2 Allocators'!$B$15:$W$15, 0),FALSE)*$F163)</f>
        <v>0</v>
      </c>
      <c r="AC163" s="2186">
        <f t="shared" si="39"/>
        <v>0</v>
      </c>
      <c r="AD163" s="2186">
        <f>IF(ISERROR(VLOOKUP(VLOOKUP($A163, 'E4 TB Allocation Details'!$A$18:$L$214, MATCH("Customer ID", 'E4 TB Allocation Details'!$A$18:$L$18, 0),FALSE), 'E2 Allocators'!$B$15:$W$358, MATCH('O5 Details by Class &amp; Accounts'!AD$18, 'E2 Allocators'!$B$15:$W$15, 0),FALSE)*$G163), 0, VLOOKUP(VLOOKUP($A163, 'E4 TB Allocation Details'!$A$18:$L$214, MATCH("Customer ID", 'E4 TB Allocation Details'!$A$18:$L$18, 0),FALSE), 'E2 Allocators'!$B$15:$W$358, MATCH('O5 Details by Class &amp; Accounts'!AD$18, 'E2 Allocators'!$B$15:$W$15, 0),FALSE)*$G163)</f>
        <v>142806.51</v>
      </c>
      <c r="AE163" s="2186">
        <f>IF(ISERROR(VLOOKUP(VLOOKUP($A163, 'E4 TB Allocation Details'!$A$18:$L$214, MATCH("Customer ID", 'E4 TB Allocation Details'!$A$18:$L$18, 0),FALSE), 'E2 Allocators'!$B$15:$W$358, MATCH('O5 Details by Class &amp; Accounts'!AE$18, 'E2 Allocators'!$B$15:$W$15, 0),FALSE)*$G163), 0, VLOOKUP(VLOOKUP($A163, 'E4 TB Allocation Details'!$A$18:$L$214, MATCH("Customer ID", 'E4 TB Allocation Details'!$A$18:$L$18, 0),FALSE), 'E2 Allocators'!$B$15:$W$358, MATCH('O5 Details by Class &amp; Accounts'!AE$18, 'E2 Allocators'!$B$15:$W$15, 0),FALSE)*$G163)</f>
        <v>0</v>
      </c>
      <c r="AF163" s="2186">
        <f>IF(ISERROR(VLOOKUP(VLOOKUP($A163, 'E4 TB Allocation Details'!$A$18:$L$214, MATCH("Customer ID", 'E4 TB Allocation Details'!$A$18:$L$18, 0),FALSE), 'E2 Allocators'!$B$15:$W$358, MATCH('O5 Details by Class &amp; Accounts'!AF$18, 'E2 Allocators'!$B$15:$W$15, 0),FALSE)*$G163), 0, VLOOKUP(VLOOKUP($A163, 'E4 TB Allocation Details'!$A$18:$L$214, MATCH("Customer ID", 'E4 TB Allocation Details'!$A$18:$L$18, 0),FALSE), 'E2 Allocators'!$B$15:$W$358, MATCH('O5 Details by Class &amp; Accounts'!AF$18, 'E2 Allocators'!$B$15:$W$15, 0),FALSE)*$G163)</f>
        <v>0</v>
      </c>
      <c r="AG163" s="2186">
        <f>IF(ISERROR(VLOOKUP(VLOOKUP($A163, 'E4 TB Allocation Details'!$A$18:$L$214, MATCH("Customer ID", 'E4 TB Allocation Details'!$A$18:$L$18, 0),FALSE), 'E2 Allocators'!$B$15:$W$358, MATCH('O5 Details by Class &amp; Accounts'!AG$18, 'E2 Allocators'!$B$15:$W$15, 0),FALSE)*$G163), 0, VLOOKUP(VLOOKUP($A163, 'E4 TB Allocation Details'!$A$18:$L$214, MATCH("Customer ID", 'E4 TB Allocation Details'!$A$18:$L$18, 0),FALSE), 'E2 Allocators'!$B$15:$W$358, MATCH('O5 Details by Class &amp; Accounts'!AG$18, 'E2 Allocators'!$B$15:$W$15, 0),FALSE)*$G163)</f>
        <v>0</v>
      </c>
      <c r="AH163" s="2186">
        <f>IF(ISERROR(VLOOKUP(VLOOKUP($A163, 'E4 TB Allocation Details'!$A$18:$L$214, MATCH("Customer ID", 'E4 TB Allocation Details'!$A$18:$L$18, 0),FALSE), 'E2 Allocators'!$B$15:$W$358, MATCH('O5 Details by Class &amp; Accounts'!AH$18, 'E2 Allocators'!$B$15:$W$15, 0),FALSE)*$G163), 0, VLOOKUP(VLOOKUP($A163, 'E4 TB Allocation Details'!$A$18:$L$214, MATCH("Customer ID", 'E4 TB Allocation Details'!$A$18:$L$18, 0),FALSE), 'E2 Allocators'!$B$15:$W$358, MATCH('O5 Details by Class &amp; Accounts'!AH$18, 'E2 Allocators'!$B$15:$W$15, 0),FALSE)*$G163)</f>
        <v>0</v>
      </c>
      <c r="AI163" s="2186">
        <f>IF(ISERROR(VLOOKUP(VLOOKUP($A163, 'E4 TB Allocation Details'!$A$18:$L$214, MATCH("Customer ID", 'E4 TB Allocation Details'!$A$18:$L$18, 0),FALSE), 'E2 Allocators'!$B$15:$W$358, MATCH('O5 Details by Class &amp; Accounts'!AI$18, 'E2 Allocators'!$B$15:$W$15, 0),FALSE)*$G163), 0, VLOOKUP(VLOOKUP($A163, 'E4 TB Allocation Details'!$A$18:$L$214, MATCH("Customer ID", 'E4 TB Allocation Details'!$A$18:$L$18, 0),FALSE), 'E2 Allocators'!$B$15:$W$358, MATCH('O5 Details by Class &amp; Accounts'!AI$18, 'E2 Allocators'!$B$15:$W$15, 0),FALSE)*$G163)</f>
        <v>0</v>
      </c>
      <c r="AJ163" s="2186">
        <f>IF(ISERROR(VLOOKUP(VLOOKUP($A163, 'E4 TB Allocation Details'!$A$18:$L$214, MATCH("Customer ID", 'E4 TB Allocation Details'!$A$18:$L$18, 0),FALSE), 'E2 Allocators'!$B$15:$W$358, MATCH('O5 Details by Class &amp; Accounts'!AJ$18, 'E2 Allocators'!$B$15:$W$15, 0),FALSE)*$G163), 0, VLOOKUP(VLOOKUP($A163, 'E4 TB Allocation Details'!$A$18:$L$214, MATCH("Customer ID", 'E4 TB Allocation Details'!$A$18:$L$18, 0),FALSE), 'E2 Allocators'!$B$15:$W$358, MATCH('O5 Details by Class &amp; Accounts'!AJ$18, 'E2 Allocators'!$B$15:$W$15, 0),FALSE)*$G163)</f>
        <v>0</v>
      </c>
      <c r="AK163" s="2186">
        <f>IF(ISERROR(VLOOKUP(VLOOKUP($A163, 'E4 TB Allocation Details'!$A$18:$L$214, MATCH("Customer ID", 'E4 TB Allocation Details'!$A$18:$L$18, 0),FALSE), 'E2 Allocators'!$B$15:$W$358, MATCH('O5 Details by Class &amp; Accounts'!AK$18, 'E2 Allocators'!$B$15:$W$15, 0),FALSE)*$G163), 0, VLOOKUP(VLOOKUP($A163, 'E4 TB Allocation Details'!$A$18:$L$214, MATCH("Customer ID", 'E4 TB Allocation Details'!$A$18:$L$18, 0),FALSE), 'E2 Allocators'!$B$15:$W$358, MATCH('O5 Details by Class &amp; Accounts'!AK$18, 'E2 Allocators'!$B$15:$W$15, 0),FALSE)*$G163)</f>
        <v>0</v>
      </c>
      <c r="AL163" s="2186">
        <f>IF(ISERROR(VLOOKUP(VLOOKUP($A163, 'E4 TB Allocation Details'!$A$18:$L$214, MATCH("Customer ID", 'E4 TB Allocation Details'!$A$18:$L$18, 0),FALSE), 'E2 Allocators'!$B$15:$W$358, MATCH('O5 Details by Class &amp; Accounts'!AL$18, 'E2 Allocators'!$B$15:$W$15, 0),FALSE)*$G163), 0, VLOOKUP(VLOOKUP($A163, 'E4 TB Allocation Details'!$A$18:$L$214, MATCH("Customer ID", 'E4 TB Allocation Details'!$A$18:$L$18, 0),FALSE), 'E2 Allocators'!$B$15:$W$358, MATCH('O5 Details by Class &amp; Accounts'!AL$18, 'E2 Allocators'!$B$15:$W$15, 0),FALSE)*$G163)</f>
        <v>0</v>
      </c>
      <c r="AM163" s="2186">
        <f>IF(ISERROR(VLOOKUP(VLOOKUP($A163, 'E4 TB Allocation Details'!$A$18:$L$214, MATCH("Customer ID", 'E4 TB Allocation Details'!$A$18:$L$18, 0),FALSE), 'E2 Allocators'!$B$15:$W$358, MATCH('O5 Details by Class &amp; Accounts'!AM$18, 'E2 Allocators'!$B$15:$W$15, 0),FALSE)*$G163), 0, VLOOKUP(VLOOKUP($A163, 'E4 TB Allocation Details'!$A$18:$L$214, MATCH("Customer ID", 'E4 TB Allocation Details'!$A$18:$L$18, 0),FALSE), 'E2 Allocators'!$B$15:$W$358, MATCH('O5 Details by Class &amp; Accounts'!AM$18, 'E2 Allocators'!$B$15:$W$15, 0),FALSE)*$G163)</f>
        <v>0</v>
      </c>
      <c r="AN163" s="2186">
        <f>IF(ISERROR(VLOOKUP(VLOOKUP($A163, 'E4 TB Allocation Details'!$A$18:$L$214, MATCH("Customer ID", 'E4 TB Allocation Details'!$A$18:$L$18, 0),FALSE), 'E2 Allocators'!$B$15:$W$358, MATCH('O5 Details by Class &amp; Accounts'!AN$18, 'E2 Allocators'!$B$15:$W$15, 0),FALSE)*$G163), 0, VLOOKUP(VLOOKUP($A163, 'E4 TB Allocation Details'!$A$18:$L$214, MATCH("Customer ID", 'E4 TB Allocation Details'!$A$18:$L$18, 0),FALSE), 'E2 Allocators'!$B$15:$W$358, MATCH('O5 Details by Class &amp; Accounts'!AN$18, 'E2 Allocators'!$B$15:$W$15, 0),FALSE)*$G163)</f>
        <v>0</v>
      </c>
      <c r="AO163" s="2186">
        <f>IF(ISERROR(VLOOKUP(VLOOKUP($A163, 'E4 TB Allocation Details'!$A$18:$L$214, MATCH("Customer ID", 'E4 TB Allocation Details'!$A$18:$L$18, 0),FALSE), 'E2 Allocators'!$B$15:$W$358, MATCH('O5 Details by Class &amp; Accounts'!AO$18, 'E2 Allocators'!$B$15:$W$15, 0),FALSE)*$G163), 0, VLOOKUP(VLOOKUP($A163, 'E4 TB Allocation Details'!$A$18:$L$214, MATCH("Customer ID", 'E4 TB Allocation Details'!$A$18:$L$18, 0),FALSE), 'E2 Allocators'!$B$15:$W$358, MATCH('O5 Details by Class &amp; Accounts'!AO$18, 'E2 Allocators'!$B$15:$W$15, 0),FALSE)*$G163)</f>
        <v>0</v>
      </c>
      <c r="AP163" s="2186">
        <f>IF(ISERROR(VLOOKUP(VLOOKUP($A163, 'E4 TB Allocation Details'!$A$18:$L$214, MATCH("Customer ID", 'E4 TB Allocation Details'!$A$18:$L$18, 0),FALSE), 'E2 Allocators'!$B$15:$W$358, MATCH('O5 Details by Class &amp; Accounts'!AP$18, 'E2 Allocators'!$B$15:$W$15, 0),FALSE)*$G163), 0, VLOOKUP(VLOOKUP($A163, 'E4 TB Allocation Details'!$A$18:$L$214, MATCH("Customer ID", 'E4 TB Allocation Details'!$A$18:$L$18, 0),FALSE), 'E2 Allocators'!$B$15:$W$358, MATCH('O5 Details by Class &amp; Accounts'!AP$18, 'E2 Allocators'!$B$15:$W$15, 0),FALSE)*$G163)</f>
        <v>0</v>
      </c>
      <c r="AQ163" s="2186">
        <f>IF(ISERROR(VLOOKUP(VLOOKUP($A163, 'E4 TB Allocation Details'!$A$18:$L$214, MATCH("Customer ID", 'E4 TB Allocation Details'!$A$18:$L$18, 0),FALSE), 'E2 Allocators'!$B$15:$W$358, MATCH('O5 Details by Class &amp; Accounts'!AQ$18, 'E2 Allocators'!$B$15:$W$15, 0),FALSE)*$G163), 0, VLOOKUP(VLOOKUP($A163, 'E4 TB Allocation Details'!$A$18:$L$214, MATCH("Customer ID", 'E4 TB Allocation Details'!$A$18:$L$18, 0),FALSE), 'E2 Allocators'!$B$15:$W$358, MATCH('O5 Details by Class &amp; Accounts'!AQ$18, 'E2 Allocators'!$B$15:$W$15, 0),FALSE)*$G163)</f>
        <v>0</v>
      </c>
      <c r="AR163" s="2186">
        <f>IF(ISERROR(VLOOKUP(VLOOKUP($A163, 'E4 TB Allocation Details'!$A$18:$L$214, MATCH("Customer ID", 'E4 TB Allocation Details'!$A$18:$L$18, 0),FALSE), 'E2 Allocators'!$B$15:$W$358, MATCH('O5 Details by Class &amp; Accounts'!AR$18, 'E2 Allocators'!$B$15:$W$15, 0),FALSE)*$G163), 0, VLOOKUP(VLOOKUP($A163, 'E4 TB Allocation Details'!$A$18:$L$214, MATCH("Customer ID", 'E4 TB Allocation Details'!$A$18:$L$18, 0),FALSE), 'E2 Allocators'!$B$15:$W$358, MATCH('O5 Details by Class &amp; Accounts'!AR$18, 'E2 Allocators'!$B$15:$W$15, 0),FALSE)*$G163)</f>
        <v>0</v>
      </c>
      <c r="AS163" s="2186">
        <f>IF(ISERROR(VLOOKUP(VLOOKUP($A163, 'E4 TB Allocation Details'!$A$18:$L$214, MATCH("Customer ID", 'E4 TB Allocation Details'!$A$18:$L$18, 0),FALSE), 'E2 Allocators'!$B$15:$W$358, MATCH('O5 Details by Class &amp; Accounts'!AS$18, 'E2 Allocators'!$B$15:$W$15, 0),FALSE)*$G163), 0, VLOOKUP(VLOOKUP($A163, 'E4 TB Allocation Details'!$A$18:$L$214, MATCH("Customer ID", 'E4 TB Allocation Details'!$A$18:$L$18, 0),FALSE), 'E2 Allocators'!$B$15:$W$358, MATCH('O5 Details by Class &amp; Accounts'!AS$18, 'E2 Allocators'!$B$15:$W$15, 0),FALSE)*$G163)</f>
        <v>0</v>
      </c>
      <c r="AT163" s="2186">
        <f>IF(ISERROR(VLOOKUP(VLOOKUP($A163, 'E4 TB Allocation Details'!$A$18:$L$214, MATCH("Customer ID", 'E4 TB Allocation Details'!$A$18:$L$18, 0),FALSE), 'E2 Allocators'!$B$15:$W$358, MATCH('O5 Details by Class &amp; Accounts'!AT$18, 'E2 Allocators'!$B$15:$W$15, 0),FALSE)*$G163), 0, VLOOKUP(VLOOKUP($A163, 'E4 TB Allocation Details'!$A$18:$L$214, MATCH("Customer ID", 'E4 TB Allocation Details'!$A$18:$L$18, 0),FALSE), 'E2 Allocators'!$B$15:$W$358, MATCH('O5 Details by Class &amp; Accounts'!AT$18, 'E2 Allocators'!$B$15:$W$15, 0),FALSE)*$G163)</f>
        <v>0</v>
      </c>
      <c r="AU163" s="2186">
        <f>IF(ISERROR(VLOOKUP(VLOOKUP($A163, 'E4 TB Allocation Details'!$A$18:$L$214, MATCH("Customer ID", 'E4 TB Allocation Details'!$A$18:$L$18, 0),FALSE), 'E2 Allocators'!$B$15:$W$358, MATCH('O5 Details by Class &amp; Accounts'!AU$18, 'E2 Allocators'!$B$15:$W$15, 0),FALSE)*$G163), 0, VLOOKUP(VLOOKUP($A163, 'E4 TB Allocation Details'!$A$18:$L$214, MATCH("Customer ID", 'E4 TB Allocation Details'!$A$18:$L$18, 0),FALSE), 'E2 Allocators'!$B$15:$W$358, MATCH('O5 Details by Class &amp; Accounts'!AU$18, 'E2 Allocators'!$B$15:$W$15, 0),FALSE)*$G163)</f>
        <v>0</v>
      </c>
      <c r="AV163" s="2186">
        <f>IF(ISERROR(VLOOKUP(VLOOKUP($A163, 'E4 TB Allocation Details'!$A$18:$L$214, MATCH("Customer ID", 'E4 TB Allocation Details'!$A$18:$L$18, 0),FALSE), 'E2 Allocators'!$B$15:$W$358, MATCH('O5 Details by Class &amp; Accounts'!AV$18, 'E2 Allocators'!$B$15:$W$15, 0),FALSE)*$G163), 0, VLOOKUP(VLOOKUP($A163, 'E4 TB Allocation Details'!$A$18:$L$214, MATCH("Customer ID", 'E4 TB Allocation Details'!$A$18:$L$18, 0),FALSE), 'E2 Allocators'!$B$15:$W$358, MATCH('O5 Details by Class &amp; Accounts'!AV$18, 'E2 Allocators'!$B$15:$W$15, 0),FALSE)*$G163)</f>
        <v>0</v>
      </c>
      <c r="AW163" s="2186">
        <f>IF(ISERROR(VLOOKUP(VLOOKUP($A163, 'E4 TB Allocation Details'!$A$18:$L$214, MATCH("Customer ID", 'E4 TB Allocation Details'!$A$18:$L$18, 0),FALSE), 'E2 Allocators'!$B$15:$W$358, MATCH('O5 Details by Class &amp; Accounts'!AW$18, 'E2 Allocators'!$B$15:$W$15, 0),FALSE)*$G163), 0, VLOOKUP(VLOOKUP($A163, 'E4 TB Allocation Details'!$A$18:$L$214, MATCH("Customer ID", 'E4 TB Allocation Details'!$A$18:$L$18, 0),FALSE), 'E2 Allocators'!$B$15:$W$358, MATCH('O5 Details by Class &amp; Accounts'!AW$18, 'E2 Allocators'!$B$15:$W$15, 0),FALSE)*$G163)</f>
        <v>0</v>
      </c>
      <c r="AX163" s="2186">
        <f t="shared" si="40"/>
        <v>142806.51</v>
      </c>
      <c r="AY163" s="2186">
        <f>IF(ISERROR(VLOOKUP(VLOOKUP($A163, 'E4 TB Allocation Details'!$A$18:$L$214, MATCH("Misc ID", 'E4 TB Allocation Details'!$A$18:$L$18, 0),FALSE), 'E2 Allocators'!$B$15:$W$358, MATCH('O5 Details by Class &amp; Accounts'!AY$18, 'E2 Allocators'!$B$15:$W$15, 0),FALSE)*$E163), 0, VLOOKUP(VLOOKUP($A163, 'E4 TB Allocation Details'!$A$18:$L$214, MATCH("Misc ID", 'E4 TB Allocation Details'!$A$18:$L$18, 0),FALSE), 'E2 Allocators'!$B$15:$W$358, MATCH('O5 Details by Class &amp; Accounts'!AY$18, 'E2 Allocators'!$B$15:$W$15, 0),FALSE)*$E163)</f>
        <v>0</v>
      </c>
      <c r="AZ163" s="2186">
        <f>IF(ISERROR(VLOOKUP(VLOOKUP($A163, 'E4 TB Allocation Details'!$A$18:$L$214, MATCH("Misc ID", 'E4 TB Allocation Details'!$A$18:$L$18, 0),FALSE), 'E2 Allocators'!$B$15:$W$358, MATCH('O5 Details by Class &amp; Accounts'!AZ$18, 'E2 Allocators'!$B$15:$W$15, 0),FALSE)*$E163), 0, VLOOKUP(VLOOKUP($A163, 'E4 TB Allocation Details'!$A$18:$L$214, MATCH("Misc ID", 'E4 TB Allocation Details'!$A$18:$L$18, 0),FALSE), 'E2 Allocators'!$B$15:$W$358, MATCH('O5 Details by Class &amp; Accounts'!AZ$18, 'E2 Allocators'!$B$15:$W$15, 0),FALSE)*$E163)</f>
        <v>0</v>
      </c>
      <c r="BA163" s="2186">
        <f>IF(ISERROR(VLOOKUP(VLOOKUP($A163, 'E4 TB Allocation Details'!$A$18:$L$214, MATCH("Misc ID", 'E4 TB Allocation Details'!$A$18:$L$18, 0),FALSE), 'E2 Allocators'!$B$15:$W$358, MATCH('O5 Details by Class &amp; Accounts'!BA$18, 'E2 Allocators'!$B$15:$W$15, 0),FALSE)*$E163), 0, VLOOKUP(VLOOKUP($A163, 'E4 TB Allocation Details'!$A$18:$L$214, MATCH("Misc ID", 'E4 TB Allocation Details'!$A$18:$L$18, 0),FALSE), 'E2 Allocators'!$B$15:$W$358, MATCH('O5 Details by Class &amp; Accounts'!BA$18, 'E2 Allocators'!$B$15:$W$15, 0),FALSE)*$E163)</f>
        <v>0</v>
      </c>
      <c r="BB163" s="2186">
        <f>IF(ISERROR(VLOOKUP(VLOOKUP($A163, 'E4 TB Allocation Details'!$A$18:$L$214, MATCH("Misc ID", 'E4 TB Allocation Details'!$A$18:$L$18, 0),FALSE), 'E2 Allocators'!$B$15:$W$358, MATCH('O5 Details by Class &amp; Accounts'!BB$18, 'E2 Allocators'!$B$15:$W$15, 0),FALSE)*$E163), 0, VLOOKUP(VLOOKUP($A163, 'E4 TB Allocation Details'!$A$18:$L$214, MATCH("Misc ID", 'E4 TB Allocation Details'!$A$18:$L$18, 0),FALSE), 'E2 Allocators'!$B$15:$W$358, MATCH('O5 Details by Class &amp; Accounts'!BB$18, 'E2 Allocators'!$B$15:$W$15, 0),FALSE)*$E163)</f>
        <v>0</v>
      </c>
      <c r="BC163" s="2186">
        <f>IF(ISERROR(VLOOKUP(VLOOKUP($A163, 'E4 TB Allocation Details'!$A$18:$L$214, MATCH("Misc ID", 'E4 TB Allocation Details'!$A$18:$L$18, 0),FALSE), 'E2 Allocators'!$B$15:$W$358, MATCH('O5 Details by Class &amp; Accounts'!BC$18, 'E2 Allocators'!$B$15:$W$15, 0),FALSE)*$E163), 0, VLOOKUP(VLOOKUP($A163, 'E4 TB Allocation Details'!$A$18:$L$214, MATCH("Misc ID", 'E4 TB Allocation Details'!$A$18:$L$18, 0),FALSE), 'E2 Allocators'!$B$15:$W$358, MATCH('O5 Details by Class &amp; Accounts'!BC$18, 'E2 Allocators'!$B$15:$W$15, 0),FALSE)*$E163)</f>
        <v>0</v>
      </c>
      <c r="BD163" s="2186">
        <f>IF(ISERROR(VLOOKUP(VLOOKUP($A163, 'E4 TB Allocation Details'!$A$18:$L$214, MATCH("Misc ID", 'E4 TB Allocation Details'!$A$18:$L$18, 0),FALSE), 'E2 Allocators'!$B$15:$W$358, MATCH('O5 Details by Class &amp; Accounts'!BD$18, 'E2 Allocators'!$B$15:$W$15, 0),FALSE)*$E163), 0, VLOOKUP(VLOOKUP($A163, 'E4 TB Allocation Details'!$A$18:$L$214, MATCH("Misc ID", 'E4 TB Allocation Details'!$A$18:$L$18, 0),FALSE), 'E2 Allocators'!$B$15:$W$358, MATCH('O5 Details by Class &amp; Accounts'!BD$18, 'E2 Allocators'!$B$15:$W$15, 0),FALSE)*$E163)</f>
        <v>0</v>
      </c>
      <c r="BE163" s="2186">
        <f>IF(ISERROR(VLOOKUP(VLOOKUP($A163, 'E4 TB Allocation Details'!$A$18:$L$214, MATCH("Misc ID", 'E4 TB Allocation Details'!$A$18:$L$18, 0),FALSE), 'E2 Allocators'!$B$15:$W$358, MATCH('O5 Details by Class &amp; Accounts'!BE$18, 'E2 Allocators'!$B$15:$W$15, 0),FALSE)*$E163), 0, VLOOKUP(VLOOKUP($A163, 'E4 TB Allocation Details'!$A$18:$L$214, MATCH("Misc ID", 'E4 TB Allocation Details'!$A$18:$L$18, 0),FALSE), 'E2 Allocators'!$B$15:$W$358, MATCH('O5 Details by Class &amp; Accounts'!BE$18, 'E2 Allocators'!$B$15:$W$15, 0),FALSE)*$E163)</f>
        <v>0</v>
      </c>
      <c r="BF163" s="2186">
        <f>IF(ISERROR(VLOOKUP(VLOOKUP($A163, 'E4 TB Allocation Details'!$A$18:$L$214, MATCH("Misc ID", 'E4 TB Allocation Details'!$A$18:$L$18, 0),FALSE), 'E2 Allocators'!$B$15:$W$358, MATCH('O5 Details by Class &amp; Accounts'!BF$18, 'E2 Allocators'!$B$15:$W$15, 0),FALSE)*$E163), 0, VLOOKUP(VLOOKUP($A163, 'E4 TB Allocation Details'!$A$18:$L$214, MATCH("Misc ID", 'E4 TB Allocation Details'!$A$18:$L$18, 0),FALSE), 'E2 Allocators'!$B$15:$W$358, MATCH('O5 Details by Class &amp; Accounts'!BF$18, 'E2 Allocators'!$B$15:$W$15, 0),FALSE)*$E163)</f>
        <v>0</v>
      </c>
      <c r="BG163" s="2186">
        <f>IF(ISERROR(VLOOKUP(VLOOKUP($A163, 'E4 TB Allocation Details'!$A$18:$L$214, MATCH("Misc ID", 'E4 TB Allocation Details'!$A$18:$L$18, 0),FALSE), 'E2 Allocators'!$B$15:$W$358, MATCH('O5 Details by Class &amp; Accounts'!BG$18, 'E2 Allocators'!$B$15:$W$15, 0),FALSE)*$E163), 0, VLOOKUP(VLOOKUP($A163, 'E4 TB Allocation Details'!$A$18:$L$214, MATCH("Misc ID", 'E4 TB Allocation Details'!$A$18:$L$18, 0),FALSE), 'E2 Allocators'!$B$15:$W$358, MATCH('O5 Details by Class &amp; Accounts'!BG$18, 'E2 Allocators'!$B$15:$W$15, 0),FALSE)*$E163)</f>
        <v>0</v>
      </c>
      <c r="BH163" s="2186">
        <f>IF(ISERROR(VLOOKUP(VLOOKUP($A163, 'E4 TB Allocation Details'!$A$18:$L$214, MATCH("Misc ID", 'E4 TB Allocation Details'!$A$18:$L$18, 0),FALSE), 'E2 Allocators'!$B$15:$W$358, MATCH('O5 Details by Class &amp; Accounts'!BH$18, 'E2 Allocators'!$B$15:$W$15, 0),FALSE)*$E163), 0, VLOOKUP(VLOOKUP($A163, 'E4 TB Allocation Details'!$A$18:$L$214, MATCH("Misc ID", 'E4 TB Allocation Details'!$A$18:$L$18, 0),FALSE), 'E2 Allocators'!$B$15:$W$358, MATCH('O5 Details by Class &amp; Accounts'!BH$18, 'E2 Allocators'!$B$15:$W$15, 0),FALSE)*$E163)</f>
        <v>0</v>
      </c>
      <c r="BI163" s="2186">
        <f>IF(ISERROR(VLOOKUP(VLOOKUP($A163, 'E4 TB Allocation Details'!$A$18:$L$214, MATCH("Misc ID", 'E4 TB Allocation Details'!$A$18:$L$18, 0),FALSE), 'E2 Allocators'!$B$15:$W$358, MATCH('O5 Details by Class &amp; Accounts'!BI$18, 'E2 Allocators'!$B$15:$W$15, 0),FALSE)*$E163), 0, VLOOKUP(VLOOKUP($A163, 'E4 TB Allocation Details'!$A$18:$L$214, MATCH("Misc ID", 'E4 TB Allocation Details'!$A$18:$L$18, 0),FALSE), 'E2 Allocators'!$B$15:$W$358, MATCH('O5 Details by Class &amp; Accounts'!BI$18, 'E2 Allocators'!$B$15:$W$15, 0),FALSE)*$E163)</f>
        <v>0</v>
      </c>
      <c r="BJ163" s="2186">
        <f>IF(ISERROR(VLOOKUP(VLOOKUP($A163, 'E4 TB Allocation Details'!$A$18:$L$214, MATCH("Misc ID", 'E4 TB Allocation Details'!$A$18:$L$18, 0),FALSE), 'E2 Allocators'!$B$15:$W$358, MATCH('O5 Details by Class &amp; Accounts'!BJ$18, 'E2 Allocators'!$B$15:$W$15, 0),FALSE)*$E163), 0, VLOOKUP(VLOOKUP($A163, 'E4 TB Allocation Details'!$A$18:$L$214, MATCH("Misc ID", 'E4 TB Allocation Details'!$A$18:$L$18, 0),FALSE), 'E2 Allocators'!$B$15:$W$358, MATCH('O5 Details by Class &amp; Accounts'!BJ$18, 'E2 Allocators'!$B$15:$W$15, 0),FALSE)*$E163)</f>
        <v>0</v>
      </c>
      <c r="BK163" s="2186">
        <f>IF(ISERROR(VLOOKUP(VLOOKUP($A163, 'E4 TB Allocation Details'!$A$18:$L$214, MATCH("Misc ID", 'E4 TB Allocation Details'!$A$18:$L$18, 0),FALSE), 'E2 Allocators'!$B$15:$W$358, MATCH('O5 Details by Class &amp; Accounts'!BK$18, 'E2 Allocators'!$B$15:$W$15, 0),FALSE)*$E163), 0, VLOOKUP(VLOOKUP($A163, 'E4 TB Allocation Details'!$A$18:$L$214, MATCH("Misc ID", 'E4 TB Allocation Details'!$A$18:$L$18, 0),FALSE), 'E2 Allocators'!$B$15:$W$358, MATCH('O5 Details by Class &amp; Accounts'!BK$18, 'E2 Allocators'!$B$15:$W$15, 0),FALSE)*$E163)</f>
        <v>0</v>
      </c>
      <c r="BL163" s="2186">
        <f>IF(ISERROR(VLOOKUP(VLOOKUP($A163, 'E4 TB Allocation Details'!$A$18:$L$214, MATCH("Misc ID", 'E4 TB Allocation Details'!$A$18:$L$18, 0),FALSE), 'E2 Allocators'!$B$15:$W$358, MATCH('O5 Details by Class &amp; Accounts'!BL$18, 'E2 Allocators'!$B$15:$W$15, 0),FALSE)*$E163), 0, VLOOKUP(VLOOKUP($A163, 'E4 TB Allocation Details'!$A$18:$L$214, MATCH("Misc ID", 'E4 TB Allocation Details'!$A$18:$L$18, 0),FALSE), 'E2 Allocators'!$B$15:$W$358, MATCH('O5 Details by Class &amp; Accounts'!BL$18, 'E2 Allocators'!$B$15:$W$15, 0),FALSE)*$E163)</f>
        <v>0</v>
      </c>
      <c r="BM163" s="2186">
        <f>IF(ISERROR(VLOOKUP(VLOOKUP($A163, 'E4 TB Allocation Details'!$A$18:$L$214, MATCH("Misc ID", 'E4 TB Allocation Details'!$A$18:$L$18, 0),FALSE), 'E2 Allocators'!$B$15:$W$358, MATCH('O5 Details by Class &amp; Accounts'!BM$18, 'E2 Allocators'!$B$15:$W$15, 0),FALSE)*$E163), 0, VLOOKUP(VLOOKUP($A163, 'E4 TB Allocation Details'!$A$18:$L$214, MATCH("Misc ID", 'E4 TB Allocation Details'!$A$18:$L$18, 0),FALSE), 'E2 Allocators'!$B$15:$W$358, MATCH('O5 Details by Class &amp; Accounts'!BM$18, 'E2 Allocators'!$B$15:$W$15, 0),FALSE)*$E163)</f>
        <v>0</v>
      </c>
      <c r="BN163" s="2186">
        <f>IF(ISERROR(VLOOKUP(VLOOKUP($A163, 'E4 TB Allocation Details'!$A$18:$L$214, MATCH("Misc ID", 'E4 TB Allocation Details'!$A$18:$L$18, 0),FALSE), 'E2 Allocators'!$B$15:$W$358, MATCH('O5 Details by Class &amp; Accounts'!BN$18, 'E2 Allocators'!$B$15:$W$15, 0),FALSE)*$E163), 0, VLOOKUP(VLOOKUP($A163, 'E4 TB Allocation Details'!$A$18:$L$214, MATCH("Misc ID", 'E4 TB Allocation Details'!$A$18:$L$18, 0),FALSE), 'E2 Allocators'!$B$15:$W$358, MATCH('O5 Details by Class &amp; Accounts'!BN$18, 'E2 Allocators'!$B$15:$W$15, 0),FALSE)*$E163)</f>
        <v>0</v>
      </c>
      <c r="BO163" s="2186">
        <f>IF(ISERROR(VLOOKUP(VLOOKUP($A163, 'E4 TB Allocation Details'!$A$18:$L$214, MATCH("Misc ID", 'E4 TB Allocation Details'!$A$18:$L$18, 0),FALSE), 'E2 Allocators'!$B$15:$W$358, MATCH('O5 Details by Class &amp; Accounts'!BO$18, 'E2 Allocators'!$B$15:$W$15, 0),FALSE)*$E163), 0, VLOOKUP(VLOOKUP($A163, 'E4 TB Allocation Details'!$A$18:$L$214, MATCH("Misc ID", 'E4 TB Allocation Details'!$A$18:$L$18, 0),FALSE), 'E2 Allocators'!$B$15:$W$358, MATCH('O5 Details by Class &amp; Accounts'!BO$18, 'E2 Allocators'!$B$15:$W$15, 0),FALSE)*$E163)</f>
        <v>0</v>
      </c>
      <c r="BP163" s="2186">
        <f>IF(ISERROR(VLOOKUP(VLOOKUP($A163, 'E4 TB Allocation Details'!$A$18:$L$214, MATCH("Misc ID", 'E4 TB Allocation Details'!$A$18:$L$18, 0),FALSE), 'E2 Allocators'!$B$15:$W$358, MATCH('O5 Details by Class &amp; Accounts'!BP$18, 'E2 Allocators'!$B$15:$W$15, 0),FALSE)*$E163), 0, VLOOKUP(VLOOKUP($A163, 'E4 TB Allocation Details'!$A$18:$L$214, MATCH("Misc ID", 'E4 TB Allocation Details'!$A$18:$L$18, 0),FALSE), 'E2 Allocators'!$B$15:$W$358, MATCH('O5 Details by Class &amp; Accounts'!BP$18, 'E2 Allocators'!$B$15:$W$15, 0),FALSE)*$E163)</f>
        <v>0</v>
      </c>
      <c r="BQ163" s="2186">
        <f>IF(ISERROR(VLOOKUP(VLOOKUP($A163, 'E4 TB Allocation Details'!$A$18:$L$214, MATCH("Misc ID", 'E4 TB Allocation Details'!$A$18:$L$18, 0),FALSE), 'E2 Allocators'!$B$15:$W$358, MATCH('O5 Details by Class &amp; Accounts'!BQ$18, 'E2 Allocators'!$B$15:$W$15, 0),FALSE)*$E163), 0, VLOOKUP(VLOOKUP($A163, 'E4 TB Allocation Details'!$A$18:$L$214, MATCH("Misc ID", 'E4 TB Allocation Details'!$A$18:$L$18, 0),FALSE), 'E2 Allocators'!$B$15:$W$358, MATCH('O5 Details by Class &amp; Accounts'!BQ$18, 'E2 Allocators'!$B$15:$W$15, 0),FALSE)*$E163)</f>
        <v>0</v>
      </c>
      <c r="BR163" s="2186">
        <f>IF(ISERROR(VLOOKUP(VLOOKUP($A163, 'E4 TB Allocation Details'!$A$18:$L$214, MATCH("Misc ID", 'E4 TB Allocation Details'!$A$18:$L$18, 0),FALSE), 'E2 Allocators'!$B$15:$W$358, MATCH('O5 Details by Class &amp; Accounts'!BR$18, 'E2 Allocators'!$B$15:$W$15, 0),FALSE)*$E163), 0, VLOOKUP(VLOOKUP($A163, 'E4 TB Allocation Details'!$A$18:$L$214, MATCH("Misc ID", 'E4 TB Allocation Details'!$A$18:$L$18, 0),FALSE), 'E2 Allocators'!$B$15:$W$358, MATCH('O5 Details by Class &amp; Accounts'!BR$18, 'E2 Allocators'!$B$15:$W$15, 0),FALSE)*$E163)</f>
        <v>0</v>
      </c>
      <c r="BS163" s="2186">
        <f t="shared" si="41"/>
        <v>0</v>
      </c>
      <c r="BT163" s="2186">
        <f>IF(ISERROR(VLOOKUP(VLOOKUP($A163, 'E4 TB Allocation Details'!$A$18:$L$214, MATCH("A &amp; G ID", 'E4 TB Allocation Details'!$A$18:$L$18, 0),FALSE), 'E2 Allocators'!$B$15:$W$358, MATCH('O5 Details by Class &amp; Accounts'!BT$18, 'E2 Allocators'!$B$15:$W$15, 0),FALSE)*$E163), 0, VLOOKUP(VLOOKUP($A163, 'E4 TB Allocation Details'!$A$18:$L$214, MATCH("A &amp; G ID", 'E4 TB Allocation Details'!$A$18:$L$18, 0),FALSE), 'E2 Allocators'!$B$15:$W$358, MATCH('O5 Details by Class &amp; Accounts'!BT$18, 'E2 Allocators'!$B$15:$W$15, 0),FALSE)*$E163)</f>
        <v>0</v>
      </c>
      <c r="BU163" s="2186">
        <f>IF(ISERROR(VLOOKUP(VLOOKUP($A163, 'E4 TB Allocation Details'!$A$18:$L$214, MATCH("A &amp; G ID", 'E4 TB Allocation Details'!$A$18:$L$18, 0),FALSE), 'E2 Allocators'!$B$15:$W$358, MATCH('O5 Details by Class &amp; Accounts'!BU$18, 'E2 Allocators'!$B$15:$W$15, 0),FALSE)*$E163), 0, VLOOKUP(VLOOKUP($A163, 'E4 TB Allocation Details'!$A$18:$L$214, MATCH("A &amp; G ID", 'E4 TB Allocation Details'!$A$18:$L$18, 0),FALSE), 'E2 Allocators'!$B$15:$W$358, MATCH('O5 Details by Class &amp; Accounts'!BU$18, 'E2 Allocators'!$B$15:$W$15, 0),FALSE)*$E163)</f>
        <v>0</v>
      </c>
      <c r="BV163" s="2186">
        <f>IF(ISERROR(VLOOKUP(VLOOKUP($A163, 'E4 TB Allocation Details'!$A$18:$L$214, MATCH("A &amp; G ID", 'E4 TB Allocation Details'!$A$18:$L$18, 0),FALSE), 'E2 Allocators'!$B$15:$W$358, MATCH('O5 Details by Class &amp; Accounts'!BV$18, 'E2 Allocators'!$B$15:$W$15, 0),FALSE)*$E163), 0, VLOOKUP(VLOOKUP($A163, 'E4 TB Allocation Details'!$A$18:$L$214, MATCH("A &amp; G ID", 'E4 TB Allocation Details'!$A$18:$L$18, 0),FALSE), 'E2 Allocators'!$B$15:$W$358, MATCH('O5 Details by Class &amp; Accounts'!BV$18, 'E2 Allocators'!$B$15:$W$15, 0),FALSE)*$E163)</f>
        <v>0</v>
      </c>
      <c r="BW163" s="2186">
        <f>IF(ISERROR(VLOOKUP(VLOOKUP($A163, 'E4 TB Allocation Details'!$A$18:$L$214, MATCH("A &amp; G ID", 'E4 TB Allocation Details'!$A$18:$L$18, 0),FALSE), 'E2 Allocators'!$B$15:$W$358, MATCH('O5 Details by Class &amp; Accounts'!BW$18, 'E2 Allocators'!$B$15:$W$15, 0),FALSE)*$E163), 0, VLOOKUP(VLOOKUP($A163, 'E4 TB Allocation Details'!$A$18:$L$214, MATCH("A &amp; G ID", 'E4 TB Allocation Details'!$A$18:$L$18, 0),FALSE), 'E2 Allocators'!$B$15:$W$358, MATCH('O5 Details by Class &amp; Accounts'!BW$18, 'E2 Allocators'!$B$15:$W$15, 0),FALSE)*$E163)</f>
        <v>0</v>
      </c>
      <c r="BX163" s="2186">
        <f>IF(ISERROR(VLOOKUP(VLOOKUP($A163, 'E4 TB Allocation Details'!$A$18:$L$214, MATCH("A &amp; G ID", 'E4 TB Allocation Details'!$A$18:$L$18, 0),FALSE), 'E2 Allocators'!$B$15:$W$358, MATCH('O5 Details by Class &amp; Accounts'!BX$18, 'E2 Allocators'!$B$15:$W$15, 0),FALSE)*$E163), 0, VLOOKUP(VLOOKUP($A163, 'E4 TB Allocation Details'!$A$18:$L$214, MATCH("A &amp; G ID", 'E4 TB Allocation Details'!$A$18:$L$18, 0),FALSE), 'E2 Allocators'!$B$15:$W$358, MATCH('O5 Details by Class &amp; Accounts'!BX$18, 'E2 Allocators'!$B$15:$W$15, 0),FALSE)*$E163)</f>
        <v>0</v>
      </c>
      <c r="BY163" s="2186">
        <f>IF(ISERROR(VLOOKUP(VLOOKUP($A163, 'E4 TB Allocation Details'!$A$18:$L$214, MATCH("A &amp; G ID", 'E4 TB Allocation Details'!$A$18:$L$18, 0),FALSE), 'E2 Allocators'!$B$15:$W$358, MATCH('O5 Details by Class &amp; Accounts'!BY$18, 'E2 Allocators'!$B$15:$W$15, 0),FALSE)*$E163), 0, VLOOKUP(VLOOKUP($A163, 'E4 TB Allocation Details'!$A$18:$L$214, MATCH("A &amp; G ID", 'E4 TB Allocation Details'!$A$18:$L$18, 0),FALSE), 'E2 Allocators'!$B$15:$W$358, MATCH('O5 Details by Class &amp; Accounts'!BY$18, 'E2 Allocators'!$B$15:$W$15, 0),FALSE)*$E163)</f>
        <v>0</v>
      </c>
      <c r="BZ163" s="2186">
        <f>IF(ISERROR(VLOOKUP(VLOOKUP($A163, 'E4 TB Allocation Details'!$A$18:$L$214, MATCH("A &amp; G ID", 'E4 TB Allocation Details'!$A$18:$L$18, 0),FALSE), 'E2 Allocators'!$B$15:$W$358, MATCH('O5 Details by Class &amp; Accounts'!BZ$18, 'E2 Allocators'!$B$15:$W$15, 0),FALSE)*$E163), 0, VLOOKUP(VLOOKUP($A163, 'E4 TB Allocation Details'!$A$18:$L$214, MATCH("A &amp; G ID", 'E4 TB Allocation Details'!$A$18:$L$18, 0),FALSE), 'E2 Allocators'!$B$15:$W$358, MATCH('O5 Details by Class &amp; Accounts'!BZ$18, 'E2 Allocators'!$B$15:$W$15, 0),FALSE)*$E163)</f>
        <v>0</v>
      </c>
      <c r="CA163" s="2186">
        <f>IF(ISERROR(VLOOKUP(VLOOKUP($A163, 'E4 TB Allocation Details'!$A$18:$L$214, MATCH("A &amp; G ID", 'E4 TB Allocation Details'!$A$18:$L$18, 0),FALSE), 'E2 Allocators'!$B$15:$W$358, MATCH('O5 Details by Class &amp; Accounts'!CA$18, 'E2 Allocators'!$B$15:$W$15, 0),FALSE)*$E163), 0, VLOOKUP(VLOOKUP($A163, 'E4 TB Allocation Details'!$A$18:$L$214, MATCH("A &amp; G ID", 'E4 TB Allocation Details'!$A$18:$L$18, 0),FALSE), 'E2 Allocators'!$B$15:$W$358, MATCH('O5 Details by Class &amp; Accounts'!CA$18, 'E2 Allocators'!$B$15:$W$15, 0),FALSE)*$E163)</f>
        <v>0</v>
      </c>
      <c r="CB163" s="2186">
        <f>IF(ISERROR(VLOOKUP(VLOOKUP($A163, 'E4 TB Allocation Details'!$A$18:$L$214, MATCH("A &amp; G ID", 'E4 TB Allocation Details'!$A$18:$L$18, 0),FALSE), 'E2 Allocators'!$B$15:$W$358, MATCH('O5 Details by Class &amp; Accounts'!CB$18, 'E2 Allocators'!$B$15:$W$15, 0),FALSE)*$E163), 0, VLOOKUP(VLOOKUP($A163, 'E4 TB Allocation Details'!$A$18:$L$214, MATCH("A &amp; G ID", 'E4 TB Allocation Details'!$A$18:$L$18, 0),FALSE), 'E2 Allocators'!$B$15:$W$358, MATCH('O5 Details by Class &amp; Accounts'!CB$18, 'E2 Allocators'!$B$15:$W$15, 0),FALSE)*$E163)</f>
        <v>0</v>
      </c>
      <c r="CC163" s="2186">
        <f>IF(ISERROR(VLOOKUP(VLOOKUP($A163, 'E4 TB Allocation Details'!$A$18:$L$214, MATCH("A &amp; G ID", 'E4 TB Allocation Details'!$A$18:$L$18, 0),FALSE), 'E2 Allocators'!$B$15:$W$358, MATCH('O5 Details by Class &amp; Accounts'!CC$18, 'E2 Allocators'!$B$15:$W$15, 0),FALSE)*$E163), 0, VLOOKUP(VLOOKUP($A163, 'E4 TB Allocation Details'!$A$18:$L$214, MATCH("A &amp; G ID", 'E4 TB Allocation Details'!$A$18:$L$18, 0),FALSE), 'E2 Allocators'!$B$15:$W$358, MATCH('O5 Details by Class &amp; Accounts'!CC$18, 'E2 Allocators'!$B$15:$W$15, 0),FALSE)*$E163)</f>
        <v>0</v>
      </c>
      <c r="CD163" s="2186">
        <f>IF(ISERROR(VLOOKUP(VLOOKUP($A163, 'E4 TB Allocation Details'!$A$18:$L$214, MATCH("A &amp; G ID", 'E4 TB Allocation Details'!$A$18:$L$18, 0),FALSE), 'E2 Allocators'!$B$15:$W$358, MATCH('O5 Details by Class &amp; Accounts'!CD$18, 'E2 Allocators'!$B$15:$W$15, 0),FALSE)*$E163), 0, VLOOKUP(VLOOKUP($A163, 'E4 TB Allocation Details'!$A$18:$L$214, MATCH("A &amp; G ID", 'E4 TB Allocation Details'!$A$18:$L$18, 0),FALSE), 'E2 Allocators'!$B$15:$W$358, MATCH('O5 Details by Class &amp; Accounts'!CD$18, 'E2 Allocators'!$B$15:$W$15, 0),FALSE)*$E163)</f>
        <v>0</v>
      </c>
      <c r="CE163" s="2186">
        <f>IF(ISERROR(VLOOKUP(VLOOKUP($A163, 'E4 TB Allocation Details'!$A$18:$L$214, MATCH("A &amp; G ID", 'E4 TB Allocation Details'!$A$18:$L$18, 0),FALSE), 'E2 Allocators'!$B$15:$W$358, MATCH('O5 Details by Class &amp; Accounts'!CE$18, 'E2 Allocators'!$B$15:$W$15, 0),FALSE)*$E163), 0, VLOOKUP(VLOOKUP($A163, 'E4 TB Allocation Details'!$A$18:$L$214, MATCH("A &amp; G ID", 'E4 TB Allocation Details'!$A$18:$L$18, 0),FALSE), 'E2 Allocators'!$B$15:$W$358, MATCH('O5 Details by Class &amp; Accounts'!CE$18, 'E2 Allocators'!$B$15:$W$15, 0),FALSE)*$E163)</f>
        <v>0</v>
      </c>
      <c r="CF163" s="2186">
        <f>IF(ISERROR(VLOOKUP(VLOOKUP($A163, 'E4 TB Allocation Details'!$A$18:$L$214, MATCH("A &amp; G ID", 'E4 TB Allocation Details'!$A$18:$L$18, 0),FALSE), 'E2 Allocators'!$B$15:$W$358, MATCH('O5 Details by Class &amp; Accounts'!CF$18, 'E2 Allocators'!$B$15:$W$15, 0),FALSE)*$E163), 0, VLOOKUP(VLOOKUP($A163, 'E4 TB Allocation Details'!$A$18:$L$214, MATCH("A &amp; G ID", 'E4 TB Allocation Details'!$A$18:$L$18, 0),FALSE), 'E2 Allocators'!$B$15:$W$358, MATCH('O5 Details by Class &amp; Accounts'!CF$18, 'E2 Allocators'!$B$15:$W$15, 0),FALSE)*$E163)</f>
        <v>0</v>
      </c>
      <c r="CG163" s="2186">
        <f>IF(ISERROR(VLOOKUP(VLOOKUP($A163, 'E4 TB Allocation Details'!$A$18:$L$214, MATCH("A &amp; G ID", 'E4 TB Allocation Details'!$A$18:$L$18, 0),FALSE), 'E2 Allocators'!$B$15:$W$358, MATCH('O5 Details by Class &amp; Accounts'!CG$18, 'E2 Allocators'!$B$15:$W$15, 0),FALSE)*$E163), 0, VLOOKUP(VLOOKUP($A163, 'E4 TB Allocation Details'!$A$18:$L$214, MATCH("A &amp; G ID", 'E4 TB Allocation Details'!$A$18:$L$18, 0),FALSE), 'E2 Allocators'!$B$15:$W$358, MATCH('O5 Details by Class &amp; Accounts'!CG$18, 'E2 Allocators'!$B$15:$W$15, 0),FALSE)*$E163)</f>
        <v>0</v>
      </c>
      <c r="CH163" s="2186">
        <f>IF(ISERROR(VLOOKUP(VLOOKUP($A163, 'E4 TB Allocation Details'!$A$18:$L$214, MATCH("A &amp; G ID", 'E4 TB Allocation Details'!$A$18:$L$18, 0),FALSE), 'E2 Allocators'!$B$15:$W$358, MATCH('O5 Details by Class &amp; Accounts'!CH$18, 'E2 Allocators'!$B$15:$W$15, 0),FALSE)*$E163), 0, VLOOKUP(VLOOKUP($A163, 'E4 TB Allocation Details'!$A$18:$L$214, MATCH("A &amp; G ID", 'E4 TB Allocation Details'!$A$18:$L$18, 0),FALSE), 'E2 Allocators'!$B$15:$W$358, MATCH('O5 Details by Class &amp; Accounts'!CH$18, 'E2 Allocators'!$B$15:$W$15, 0),FALSE)*$E163)</f>
        <v>0</v>
      </c>
      <c r="CI163" s="2186">
        <f>IF(ISERROR(VLOOKUP(VLOOKUP($A163, 'E4 TB Allocation Details'!$A$18:$L$214, MATCH("A &amp; G ID", 'E4 TB Allocation Details'!$A$18:$L$18, 0),FALSE), 'E2 Allocators'!$B$15:$W$358, MATCH('O5 Details by Class &amp; Accounts'!CI$18, 'E2 Allocators'!$B$15:$W$15, 0),FALSE)*$E163), 0, VLOOKUP(VLOOKUP($A163, 'E4 TB Allocation Details'!$A$18:$L$214, MATCH("A &amp; G ID", 'E4 TB Allocation Details'!$A$18:$L$18, 0),FALSE), 'E2 Allocators'!$B$15:$W$358, MATCH('O5 Details by Class &amp; Accounts'!CI$18, 'E2 Allocators'!$B$15:$W$15, 0),FALSE)*$E163)</f>
        <v>0</v>
      </c>
      <c r="CJ163" s="2186">
        <f>IF(ISERROR(VLOOKUP(VLOOKUP($A163, 'E4 TB Allocation Details'!$A$18:$L$214, MATCH("A &amp; G ID", 'E4 TB Allocation Details'!$A$18:$L$18, 0),FALSE), 'E2 Allocators'!$B$15:$W$358, MATCH('O5 Details by Class &amp; Accounts'!CJ$18, 'E2 Allocators'!$B$15:$W$15, 0),FALSE)*$E163), 0, VLOOKUP(VLOOKUP($A163, 'E4 TB Allocation Details'!$A$18:$L$214, MATCH("A &amp; G ID", 'E4 TB Allocation Details'!$A$18:$L$18, 0),FALSE), 'E2 Allocators'!$B$15:$W$358, MATCH('O5 Details by Class &amp; Accounts'!CJ$18, 'E2 Allocators'!$B$15:$W$15, 0),FALSE)*$E163)</f>
        <v>0</v>
      </c>
      <c r="CK163" s="2186">
        <f>IF(ISERROR(VLOOKUP(VLOOKUP($A163, 'E4 TB Allocation Details'!$A$18:$L$214, MATCH("A &amp; G ID", 'E4 TB Allocation Details'!$A$18:$L$18, 0),FALSE), 'E2 Allocators'!$B$15:$W$358, MATCH('O5 Details by Class &amp; Accounts'!CK$18, 'E2 Allocators'!$B$15:$W$15, 0),FALSE)*$E163), 0, VLOOKUP(VLOOKUP($A163, 'E4 TB Allocation Details'!$A$18:$L$214, MATCH("A &amp; G ID", 'E4 TB Allocation Details'!$A$18:$L$18, 0),FALSE), 'E2 Allocators'!$B$15:$W$358, MATCH('O5 Details by Class &amp; Accounts'!CK$18, 'E2 Allocators'!$B$15:$W$15, 0),FALSE)*$E163)</f>
        <v>0</v>
      </c>
      <c r="CL163" s="2186">
        <f>IF(ISERROR(VLOOKUP(VLOOKUP($A163, 'E4 TB Allocation Details'!$A$18:$L$214, MATCH("A &amp; G ID", 'E4 TB Allocation Details'!$A$18:$L$18, 0),FALSE), 'E2 Allocators'!$B$15:$W$358, MATCH('O5 Details by Class &amp; Accounts'!CL$18, 'E2 Allocators'!$B$15:$W$15, 0),FALSE)*$E163), 0, VLOOKUP(VLOOKUP($A163, 'E4 TB Allocation Details'!$A$18:$L$214, MATCH("A &amp; G ID", 'E4 TB Allocation Details'!$A$18:$L$18, 0),FALSE), 'E2 Allocators'!$B$15:$W$358, MATCH('O5 Details by Class &amp; Accounts'!CL$18, 'E2 Allocators'!$B$15:$W$15, 0),FALSE)*$E163)</f>
        <v>0</v>
      </c>
      <c r="CM163" s="2186">
        <f>IF(ISERROR(VLOOKUP(VLOOKUP($A163, 'E4 TB Allocation Details'!$A$18:$L$214, MATCH("A &amp; G ID", 'E4 TB Allocation Details'!$A$18:$L$18, 0),FALSE), 'E2 Allocators'!$B$15:$W$358, MATCH('O5 Details by Class &amp; Accounts'!CM$18, 'E2 Allocators'!$B$15:$W$15, 0),FALSE)*$E163), 0, VLOOKUP(VLOOKUP($A163, 'E4 TB Allocation Details'!$A$18:$L$214, MATCH("A &amp; G ID", 'E4 TB Allocation Details'!$A$18:$L$18, 0),FALSE), 'E2 Allocators'!$B$15:$W$358, MATCH('O5 Details by Class &amp; Accounts'!CM$18, 'E2 Allocators'!$B$15:$W$15, 0),FALSE)*$E163)</f>
        <v>0</v>
      </c>
      <c r="CN163" s="2186">
        <f t="shared" si="42"/>
        <v>0</v>
      </c>
      <c r="CO163" s="2187">
        <f t="shared" si="43"/>
        <v>0</v>
      </c>
      <c r="CQ163" s="1625">
        <v>1855</v>
      </c>
    </row>
    <row r="164" spans="1:95" s="54" customFormat="1" ht="12.75" x14ac:dyDescent="0.2">
      <c r="A164" s="991">
        <v>5160</v>
      </c>
      <c r="B164" s="990" t="s">
        <v>14</v>
      </c>
      <c r="C164" s="2184">
        <f>IF(ISERROR(VLOOKUP($A164,'I3 TB Data'!$A$19:$H$483,MATCH('O5 Details by Class &amp; Accounts'!$C$18, 'I3 TB Data'!$A$19:$H$19,0),0)), 0, VLOOKUP($A164,'I3 TB Data'!$A$19:$H$483,MATCH('O5 Details by Class &amp; Accounts'!$C$18,'I3 TB Data'!$A$19:$H$19,0),0))</f>
        <v>151223.14000000001</v>
      </c>
      <c r="D164" s="2185"/>
      <c r="E164" s="2184">
        <f t="shared" si="44"/>
        <v>151223.14000000001</v>
      </c>
      <c r="F164" s="2186">
        <f>IF(ISERROR(VLOOKUP($A164, 'E1 Categorization'!A33:E124, MATCH("Customer Component", 'E1 Categorization'!$A$33:$E$33,0), 0)), 0, IF(VLOOKUP($A164, 'E1 Categorization'!A33:E124, MATCH("Customer Component", 'E1 Categorization'!$A$33:$E$33,0), 0)=0, 'O5 Details by Class &amp; Accounts'!$E164, IF(AND(VLOOKUP($A164, 'E1 Categorization'!A33:E124, MATCH("Customer Component", 'E1 Categorization'!$A$33:$E$33,0), 0) &gt;0, VLOOKUP($A164, 'E1 Categorization'!A33:E124, MATCH("Customer Component", 'E1 Categorization'!$A$33:$E$33,0), 0)&lt;1), 'O5 Details by Class &amp; Accounts'!$E164*(1-VLOOKUP($A164, 'E1 Categorization'!A33:E124, MATCH("Customer Component", 'E1 Categorization'!$A$33:$E$33,0), 0)), 0)))</f>
        <v>105856.198</v>
      </c>
      <c r="G164" s="2186">
        <f>IF(ISERROR(VLOOKUP($A164, 'E1 Categorization'!A33:E124, MATCH("Customer Component", 'E1 Categorization'!$A$33:$E$33,0), 0)),0, IF(VLOOKUP($A164, 'E1 Categorization'!A33:E124, MATCH("Customer Component", 'E1 Categorization'!$A$33:$E$33,0), 0)=0, 0, IF(AND(VLOOKUP($A164, 'E1 Categorization'!A33:E124, MATCH("Customer Component", 'E1 Categorization'!$A$33:$E$33,0), 0) &gt;0, VLOOKUP($A164, 'E1 Categorization'!A33:E124, MATCH("Customer Component", 'E1 Categorization'!$A$33:$E$33,0), 0)&lt;1), 'O5 Details by Class &amp; Accounts'!$E164*(VLOOKUP($A164, 'E1 Categorization'!A33:E124, MATCH("Customer Component", 'E1 Categorization'!$A$33:$E$33,0), 0)), 'O5 Details by Class &amp; Accounts'!$E164)))</f>
        <v>45366.942000000003</v>
      </c>
      <c r="H164" s="2186">
        <f t="shared" si="38"/>
        <v>151223.14000000001</v>
      </c>
      <c r="I164" s="2186">
        <f>IF(ISERROR(VLOOKUP(VLOOKUP($A164, 'E4 TB Allocation Details'!$A$18:$L$214, MATCH("Demand ID", 'E4 TB Allocation Details'!$A$18:$L$18, 0),FALSE), 'E2 Allocators'!$B$15:$W$358, MATCH('O5 Details by Class &amp; Accounts'!I$18, 'E2 Allocators'!$B$15:$W$15, 0),FALSE)*$F164), 0, VLOOKUP(VLOOKUP($A164, 'E4 TB Allocation Details'!$A$18:$L$214, MATCH("Demand ID", 'E4 TB Allocation Details'!$A$18:$L$18, 0),FALSE), 'E2 Allocators'!$B$15:$W$358, MATCH('O5 Details by Class &amp; Accounts'!I$18, 'E2 Allocators'!$B$15:$W$15, 0),FALSE)*$F164)</f>
        <v>51042.937565841021</v>
      </c>
      <c r="J164" s="2186">
        <f>IF(ISERROR(VLOOKUP(VLOOKUP($A164, 'E4 TB Allocation Details'!$A$18:$L$214, MATCH("Demand ID", 'E4 TB Allocation Details'!$A$18:$L$18, 0),FALSE), 'E2 Allocators'!$B$15:$W$358, MATCH('O5 Details by Class &amp; Accounts'!J$18, 'E2 Allocators'!$B$15:$W$15, 0),FALSE)*$F164), 0, VLOOKUP(VLOOKUP($A164, 'E4 TB Allocation Details'!$A$18:$L$214, MATCH("Demand ID", 'E4 TB Allocation Details'!$A$18:$L$18, 0),FALSE), 'E2 Allocators'!$B$15:$W$358, MATCH('O5 Details by Class &amp; Accounts'!J$18, 'E2 Allocators'!$B$15:$W$15, 0),FALSE)*$F164)</f>
        <v>20946.683778864084</v>
      </c>
      <c r="K164" s="2186">
        <f>IF(ISERROR(VLOOKUP(VLOOKUP($A164, 'E4 TB Allocation Details'!$A$18:$L$214, MATCH("Demand ID", 'E4 TB Allocation Details'!$A$18:$L$18, 0),FALSE), 'E2 Allocators'!$B$15:$W$358, MATCH('O5 Details by Class &amp; Accounts'!K$18, 'E2 Allocators'!$B$15:$W$15, 0),FALSE)*$F164), 0, VLOOKUP(VLOOKUP($A164, 'E4 TB Allocation Details'!$A$18:$L$214, MATCH("Demand ID", 'E4 TB Allocation Details'!$A$18:$L$18, 0),FALSE), 'E2 Allocators'!$B$15:$W$358, MATCH('O5 Details by Class &amp; Accounts'!K$18, 'E2 Allocators'!$B$15:$W$15, 0),FALSE)*$F164)</f>
        <v>32811.013483974762</v>
      </c>
      <c r="L164" s="2186">
        <f>IF(ISERROR(VLOOKUP(VLOOKUP($A164, 'E4 TB Allocation Details'!$A$18:$L$214, MATCH("Demand ID", 'E4 TB Allocation Details'!$A$18:$L$18, 0),FALSE), 'E2 Allocators'!$B$15:$W$358, MATCH('O5 Details by Class &amp; Accounts'!L$18, 'E2 Allocators'!$B$15:$W$15, 0),FALSE)*$F164), 0, VLOOKUP(VLOOKUP($A164, 'E4 TB Allocation Details'!$A$18:$L$214, MATCH("Demand ID", 'E4 TB Allocation Details'!$A$18:$L$18, 0),FALSE), 'E2 Allocators'!$B$15:$W$358, MATCH('O5 Details by Class &amp; Accounts'!L$18, 'E2 Allocators'!$B$15:$W$15, 0),FALSE)*$F164)</f>
        <v>0</v>
      </c>
      <c r="M164" s="2186">
        <f>IF(ISERROR(VLOOKUP(VLOOKUP($A164, 'E4 TB Allocation Details'!$A$18:$L$214, MATCH("Demand ID", 'E4 TB Allocation Details'!$A$18:$L$18, 0),FALSE), 'E2 Allocators'!$B$15:$W$358, MATCH('O5 Details by Class &amp; Accounts'!M$18, 'E2 Allocators'!$B$15:$W$15, 0),FALSE)*$F164), 0, VLOOKUP(VLOOKUP($A164, 'E4 TB Allocation Details'!$A$18:$L$214, MATCH("Demand ID", 'E4 TB Allocation Details'!$A$18:$L$18, 0),FALSE), 'E2 Allocators'!$B$15:$W$358, MATCH('O5 Details by Class &amp; Accounts'!M$18, 'E2 Allocators'!$B$15:$W$15, 0),FALSE)*$F164)</f>
        <v>0</v>
      </c>
      <c r="N164" s="2186">
        <f>IF(ISERROR(VLOOKUP(VLOOKUP($A164, 'E4 TB Allocation Details'!$A$18:$L$214, MATCH("Demand ID", 'E4 TB Allocation Details'!$A$18:$L$18, 0),FALSE), 'E2 Allocators'!$B$15:$W$358, MATCH('O5 Details by Class &amp; Accounts'!N$18, 'E2 Allocators'!$B$15:$W$15, 0),FALSE)*$F164), 0, VLOOKUP(VLOOKUP($A164, 'E4 TB Allocation Details'!$A$18:$L$214, MATCH("Demand ID", 'E4 TB Allocation Details'!$A$18:$L$18, 0),FALSE), 'E2 Allocators'!$B$15:$W$358, MATCH('O5 Details by Class &amp; Accounts'!N$18, 'E2 Allocators'!$B$15:$W$15, 0),FALSE)*$F164)</f>
        <v>0</v>
      </c>
      <c r="O164" s="2186">
        <f>IF(ISERROR(VLOOKUP(VLOOKUP($A164, 'E4 TB Allocation Details'!$A$18:$L$214, MATCH("Demand ID", 'E4 TB Allocation Details'!$A$18:$L$18, 0),FALSE), 'E2 Allocators'!$B$15:$W$358, MATCH('O5 Details by Class &amp; Accounts'!O$18, 'E2 Allocators'!$B$15:$W$15, 0),FALSE)*$F164), 0, VLOOKUP(VLOOKUP($A164, 'E4 TB Allocation Details'!$A$18:$L$214, MATCH("Demand ID", 'E4 TB Allocation Details'!$A$18:$L$18, 0),FALSE), 'E2 Allocators'!$B$15:$W$358, MATCH('O5 Details by Class &amp; Accounts'!O$18, 'E2 Allocators'!$B$15:$W$15, 0),FALSE)*$F164)</f>
        <v>1044.9894532410071</v>
      </c>
      <c r="P164" s="2186">
        <f>IF(ISERROR(VLOOKUP(VLOOKUP($A164, 'E4 TB Allocation Details'!$A$18:$L$214, MATCH("Demand ID", 'E4 TB Allocation Details'!$A$18:$L$18, 0),FALSE), 'E2 Allocators'!$B$15:$W$358, MATCH('O5 Details by Class &amp; Accounts'!P$18, 'E2 Allocators'!$B$15:$W$15, 0),FALSE)*$F164), 0, VLOOKUP(VLOOKUP($A164, 'E4 TB Allocation Details'!$A$18:$L$214, MATCH("Demand ID", 'E4 TB Allocation Details'!$A$18:$L$18, 0),FALSE), 'E2 Allocators'!$B$15:$W$358, MATCH('O5 Details by Class &amp; Accounts'!P$18, 'E2 Allocators'!$B$15:$W$15, 0),FALSE)*$F164)</f>
        <v>0</v>
      </c>
      <c r="Q164" s="2186">
        <f>IF(ISERROR(VLOOKUP(VLOOKUP($A164, 'E4 TB Allocation Details'!$A$18:$L$214, MATCH("Demand ID", 'E4 TB Allocation Details'!$A$18:$L$18, 0),FALSE), 'E2 Allocators'!$B$15:$W$358, MATCH('O5 Details by Class &amp; Accounts'!Q$18, 'E2 Allocators'!$B$15:$W$15, 0),FALSE)*$F164), 0, VLOOKUP(VLOOKUP($A164, 'E4 TB Allocation Details'!$A$18:$L$214, MATCH("Demand ID", 'E4 TB Allocation Details'!$A$18:$L$18, 0),FALSE), 'E2 Allocators'!$B$15:$W$358, MATCH('O5 Details by Class &amp; Accounts'!Q$18, 'E2 Allocators'!$B$15:$W$15, 0),FALSE)*$F164)</f>
        <v>10.573718079123163</v>
      </c>
      <c r="R164" s="2186">
        <f>IF(ISERROR(VLOOKUP(VLOOKUP($A164, 'E4 TB Allocation Details'!$A$18:$L$214, MATCH("Demand ID", 'E4 TB Allocation Details'!$A$18:$L$18, 0),FALSE), 'E2 Allocators'!$B$15:$W$358, MATCH('O5 Details by Class &amp; Accounts'!R$18, 'E2 Allocators'!$B$15:$W$15, 0),FALSE)*$F164), 0, VLOOKUP(VLOOKUP($A164, 'E4 TB Allocation Details'!$A$18:$L$214, MATCH("Demand ID", 'E4 TB Allocation Details'!$A$18:$L$18, 0),FALSE), 'E2 Allocators'!$B$15:$W$358, MATCH('O5 Details by Class &amp; Accounts'!R$18, 'E2 Allocators'!$B$15:$W$15, 0),FALSE)*$F164)</f>
        <v>0</v>
      </c>
      <c r="S164" s="2186">
        <f>IF(ISERROR(VLOOKUP(VLOOKUP($A164, 'E4 TB Allocation Details'!$A$18:$L$214, MATCH("Demand ID", 'E4 TB Allocation Details'!$A$18:$L$18, 0),FALSE), 'E2 Allocators'!$B$15:$W$358, MATCH('O5 Details by Class &amp; Accounts'!S$18, 'E2 Allocators'!$B$15:$W$15, 0),FALSE)*$F164), 0, VLOOKUP(VLOOKUP($A164, 'E4 TB Allocation Details'!$A$18:$L$214, MATCH("Demand ID", 'E4 TB Allocation Details'!$A$18:$L$18, 0),FALSE), 'E2 Allocators'!$B$15:$W$358, MATCH('O5 Details by Class &amp; Accounts'!S$18, 'E2 Allocators'!$B$15:$W$15, 0),FALSE)*$F164)</f>
        <v>0</v>
      </c>
      <c r="T164" s="2186">
        <f>IF(ISERROR(VLOOKUP(VLOOKUP($A164, 'E4 TB Allocation Details'!$A$18:$L$214, MATCH("Demand ID", 'E4 TB Allocation Details'!$A$18:$L$18, 0),FALSE), 'E2 Allocators'!$B$15:$W$358, MATCH('O5 Details by Class &amp; Accounts'!T$18, 'E2 Allocators'!$B$15:$W$15, 0),FALSE)*$F164), 0, VLOOKUP(VLOOKUP($A164, 'E4 TB Allocation Details'!$A$18:$L$214, MATCH("Demand ID", 'E4 TB Allocation Details'!$A$18:$L$18, 0),FALSE), 'E2 Allocators'!$B$15:$W$358, MATCH('O5 Details by Class &amp; Accounts'!T$18, 'E2 Allocators'!$B$15:$W$15, 0),FALSE)*$F164)</f>
        <v>0</v>
      </c>
      <c r="U164" s="2186">
        <f>IF(ISERROR(VLOOKUP(VLOOKUP($A164, 'E4 TB Allocation Details'!$A$18:$L$214, MATCH("Demand ID", 'E4 TB Allocation Details'!$A$18:$L$18, 0),FALSE), 'E2 Allocators'!$B$15:$W$358, MATCH('O5 Details by Class &amp; Accounts'!U$18, 'E2 Allocators'!$B$15:$W$15, 0),FALSE)*$F164), 0, VLOOKUP(VLOOKUP($A164, 'E4 TB Allocation Details'!$A$18:$L$214, MATCH("Demand ID", 'E4 TB Allocation Details'!$A$18:$L$18, 0),FALSE), 'E2 Allocators'!$B$15:$W$358, MATCH('O5 Details by Class &amp; Accounts'!U$18, 'E2 Allocators'!$B$15:$W$15, 0),FALSE)*$F164)</f>
        <v>0</v>
      </c>
      <c r="V164" s="2186">
        <f>IF(ISERROR(VLOOKUP(VLOOKUP($A164, 'E4 TB Allocation Details'!$A$18:$L$214, MATCH("Demand ID", 'E4 TB Allocation Details'!$A$18:$L$18, 0),FALSE), 'E2 Allocators'!$B$15:$W$358, MATCH('O5 Details by Class &amp; Accounts'!V$18, 'E2 Allocators'!$B$15:$W$15, 0),FALSE)*$F164), 0, VLOOKUP(VLOOKUP($A164, 'E4 TB Allocation Details'!$A$18:$L$214, MATCH("Demand ID", 'E4 TB Allocation Details'!$A$18:$L$18, 0),FALSE), 'E2 Allocators'!$B$15:$W$358, MATCH('O5 Details by Class &amp; Accounts'!V$18, 'E2 Allocators'!$B$15:$W$15, 0),FALSE)*$F164)</f>
        <v>0</v>
      </c>
      <c r="W164" s="2186">
        <f>IF(ISERROR(VLOOKUP(VLOOKUP($A164, 'E4 TB Allocation Details'!$A$18:$L$214, MATCH("Demand ID", 'E4 TB Allocation Details'!$A$18:$L$18, 0),FALSE), 'E2 Allocators'!$B$15:$W$358, MATCH('O5 Details by Class &amp; Accounts'!W$18, 'E2 Allocators'!$B$15:$W$15, 0),FALSE)*$F164), 0, VLOOKUP(VLOOKUP($A164, 'E4 TB Allocation Details'!$A$18:$L$214, MATCH("Demand ID", 'E4 TB Allocation Details'!$A$18:$L$18, 0),FALSE), 'E2 Allocators'!$B$15:$W$358, MATCH('O5 Details by Class &amp; Accounts'!W$18, 'E2 Allocators'!$B$15:$W$15, 0),FALSE)*$F164)</f>
        <v>0</v>
      </c>
      <c r="X164" s="2186">
        <f>IF(ISERROR(VLOOKUP(VLOOKUP($A164, 'E4 TB Allocation Details'!$A$18:$L$214, MATCH("Demand ID", 'E4 TB Allocation Details'!$A$18:$L$18, 0),FALSE), 'E2 Allocators'!$B$15:$W$358, MATCH('O5 Details by Class &amp; Accounts'!X$18, 'E2 Allocators'!$B$15:$W$15, 0),FALSE)*$F164), 0, VLOOKUP(VLOOKUP($A164, 'E4 TB Allocation Details'!$A$18:$L$214, MATCH("Demand ID", 'E4 TB Allocation Details'!$A$18:$L$18, 0),FALSE), 'E2 Allocators'!$B$15:$W$358, MATCH('O5 Details by Class &amp; Accounts'!X$18, 'E2 Allocators'!$B$15:$W$15, 0),FALSE)*$F164)</f>
        <v>0</v>
      </c>
      <c r="Y164" s="2186">
        <f>IF(ISERROR(VLOOKUP(VLOOKUP($A164, 'E4 TB Allocation Details'!$A$18:$L$214, MATCH("Demand ID", 'E4 TB Allocation Details'!$A$18:$L$18, 0),FALSE), 'E2 Allocators'!$B$15:$W$358, MATCH('O5 Details by Class &amp; Accounts'!Y$18, 'E2 Allocators'!$B$15:$W$15, 0),FALSE)*$F164), 0, VLOOKUP(VLOOKUP($A164, 'E4 TB Allocation Details'!$A$18:$L$214, MATCH("Demand ID", 'E4 TB Allocation Details'!$A$18:$L$18, 0),FALSE), 'E2 Allocators'!$B$15:$W$358, MATCH('O5 Details by Class &amp; Accounts'!Y$18, 'E2 Allocators'!$B$15:$W$15, 0),FALSE)*$F164)</f>
        <v>0</v>
      </c>
      <c r="Z164" s="2186">
        <f>IF(ISERROR(VLOOKUP(VLOOKUP($A164, 'E4 TB Allocation Details'!$A$18:$L$214, MATCH("Demand ID", 'E4 TB Allocation Details'!$A$18:$L$18, 0),FALSE), 'E2 Allocators'!$B$15:$W$358, MATCH('O5 Details by Class &amp; Accounts'!Z$18, 'E2 Allocators'!$B$15:$W$15, 0),FALSE)*$F164), 0, VLOOKUP(VLOOKUP($A164, 'E4 TB Allocation Details'!$A$18:$L$214, MATCH("Demand ID", 'E4 TB Allocation Details'!$A$18:$L$18, 0),FALSE), 'E2 Allocators'!$B$15:$W$358, MATCH('O5 Details by Class &amp; Accounts'!Z$18, 'E2 Allocators'!$B$15:$W$15, 0),FALSE)*$F164)</f>
        <v>0</v>
      </c>
      <c r="AA164" s="2186">
        <f>IF(ISERROR(VLOOKUP(VLOOKUP($A164, 'E4 TB Allocation Details'!$A$18:$L$214, MATCH("Demand ID", 'E4 TB Allocation Details'!$A$18:$L$18, 0),FALSE), 'E2 Allocators'!$B$15:$W$358, MATCH('O5 Details by Class &amp; Accounts'!AA$18, 'E2 Allocators'!$B$15:$W$15, 0),FALSE)*$F164), 0, VLOOKUP(VLOOKUP($A164, 'E4 TB Allocation Details'!$A$18:$L$214, MATCH("Demand ID", 'E4 TB Allocation Details'!$A$18:$L$18, 0),FALSE), 'E2 Allocators'!$B$15:$W$358, MATCH('O5 Details by Class &amp; Accounts'!AA$18, 'E2 Allocators'!$B$15:$W$15, 0),FALSE)*$F164)</f>
        <v>0</v>
      </c>
      <c r="AB164" s="2186">
        <f>IF(ISERROR(VLOOKUP(VLOOKUP($A164, 'E4 TB Allocation Details'!$A$18:$L$214, MATCH("Demand ID", 'E4 TB Allocation Details'!$A$18:$L$18, 0),FALSE), 'E2 Allocators'!$B$15:$W$358, MATCH('O5 Details by Class &amp; Accounts'!AB$18, 'E2 Allocators'!$B$15:$W$15, 0),FALSE)*$F164), 0, VLOOKUP(VLOOKUP($A164, 'E4 TB Allocation Details'!$A$18:$L$214, MATCH("Demand ID", 'E4 TB Allocation Details'!$A$18:$L$18, 0),FALSE), 'E2 Allocators'!$B$15:$W$358, MATCH('O5 Details by Class &amp; Accounts'!AB$18, 'E2 Allocators'!$B$15:$W$15, 0),FALSE)*$F164)</f>
        <v>0</v>
      </c>
      <c r="AC164" s="2186">
        <f t="shared" si="39"/>
        <v>105856.198</v>
      </c>
      <c r="AD164" s="2186">
        <f>IF(ISERROR(VLOOKUP(VLOOKUP($A164, 'E4 TB Allocation Details'!$A$18:$L$214, MATCH("Customer ID", 'E4 TB Allocation Details'!$A$18:$L$18, 0),FALSE), 'E2 Allocators'!$B$15:$W$358, MATCH('O5 Details by Class &amp; Accounts'!AD$18, 'E2 Allocators'!$B$15:$W$15, 0),FALSE)*$G164), 0, VLOOKUP(VLOOKUP($A164, 'E4 TB Allocation Details'!$A$18:$L$214, MATCH("Customer ID", 'E4 TB Allocation Details'!$A$18:$L$18, 0),FALSE), 'E2 Allocators'!$B$15:$W$358, MATCH('O5 Details by Class &amp; Accounts'!AD$18, 'E2 Allocators'!$B$15:$W$15, 0),FALSE)*$G164)</f>
        <v>39676.218305003007</v>
      </c>
      <c r="AE164" s="2186">
        <f>IF(ISERROR(VLOOKUP(VLOOKUP($A164, 'E4 TB Allocation Details'!$A$18:$L$214, MATCH("Customer ID", 'E4 TB Allocation Details'!$A$18:$L$18, 0),FALSE), 'E2 Allocators'!$B$15:$W$358, MATCH('O5 Details by Class &amp; Accounts'!AE$18, 'E2 Allocators'!$B$15:$W$15, 0),FALSE)*$G164), 0, VLOOKUP(VLOOKUP($A164, 'E4 TB Allocation Details'!$A$18:$L$214, MATCH("Customer ID", 'E4 TB Allocation Details'!$A$18:$L$18, 0),FALSE), 'E2 Allocators'!$B$15:$W$358, MATCH('O5 Details by Class &amp; Accounts'!AE$18, 'E2 Allocators'!$B$15:$W$15, 0),FALSE)*$G164)</f>
        <v>3858.9564149992489</v>
      </c>
      <c r="AF164" s="2186">
        <f>IF(ISERROR(VLOOKUP(VLOOKUP($A164, 'E4 TB Allocation Details'!$A$18:$L$214, MATCH("Customer ID", 'E4 TB Allocation Details'!$A$18:$L$18, 0),FALSE), 'E2 Allocators'!$B$15:$W$358, MATCH('O5 Details by Class &amp; Accounts'!AF$18, 'E2 Allocators'!$B$15:$W$15, 0),FALSE)*$G164), 0, VLOOKUP(VLOOKUP($A164, 'E4 TB Allocation Details'!$A$18:$L$214, MATCH("Customer ID", 'E4 TB Allocation Details'!$A$18:$L$18, 0),FALSE), 'E2 Allocators'!$B$15:$W$358, MATCH('O5 Details by Class &amp; Accounts'!AF$18, 'E2 Allocators'!$B$15:$W$15, 0),FALSE)*$G164)</f>
        <v>422.3321398389736</v>
      </c>
      <c r="AG164" s="2186">
        <f>IF(ISERROR(VLOOKUP(VLOOKUP($A164, 'E4 TB Allocation Details'!$A$18:$L$214, MATCH("Customer ID", 'E4 TB Allocation Details'!$A$18:$L$18, 0),FALSE), 'E2 Allocators'!$B$15:$W$358, MATCH('O5 Details by Class &amp; Accounts'!AG$18, 'E2 Allocators'!$B$15:$W$15, 0),FALSE)*$G164), 0, VLOOKUP(VLOOKUP($A164, 'E4 TB Allocation Details'!$A$18:$L$214, MATCH("Customer ID", 'E4 TB Allocation Details'!$A$18:$L$18, 0),FALSE), 'E2 Allocators'!$B$15:$W$358, MATCH('O5 Details by Class &amp; Accounts'!AG$18, 'E2 Allocators'!$B$15:$W$15, 0),FALSE)*$G164)</f>
        <v>0</v>
      </c>
      <c r="AH164" s="2186">
        <f>IF(ISERROR(VLOOKUP(VLOOKUP($A164, 'E4 TB Allocation Details'!$A$18:$L$214, MATCH("Customer ID", 'E4 TB Allocation Details'!$A$18:$L$18, 0),FALSE), 'E2 Allocators'!$B$15:$W$358, MATCH('O5 Details by Class &amp; Accounts'!AH$18, 'E2 Allocators'!$B$15:$W$15, 0),FALSE)*$G164), 0, VLOOKUP(VLOOKUP($A164, 'E4 TB Allocation Details'!$A$18:$L$214, MATCH("Customer ID", 'E4 TB Allocation Details'!$A$18:$L$18, 0),FALSE), 'E2 Allocators'!$B$15:$W$358, MATCH('O5 Details by Class &amp; Accounts'!AH$18, 'E2 Allocators'!$B$15:$W$15, 0),FALSE)*$G164)</f>
        <v>0</v>
      </c>
      <c r="AI164" s="2186">
        <f>IF(ISERROR(VLOOKUP(VLOOKUP($A164, 'E4 TB Allocation Details'!$A$18:$L$214, MATCH("Customer ID", 'E4 TB Allocation Details'!$A$18:$L$18, 0),FALSE), 'E2 Allocators'!$B$15:$W$358, MATCH('O5 Details by Class &amp; Accounts'!AI$18, 'E2 Allocators'!$B$15:$W$15, 0),FALSE)*$G164), 0, VLOOKUP(VLOOKUP($A164, 'E4 TB Allocation Details'!$A$18:$L$214, MATCH("Customer ID", 'E4 TB Allocation Details'!$A$18:$L$18, 0),FALSE), 'E2 Allocators'!$B$15:$W$358, MATCH('O5 Details by Class &amp; Accounts'!AI$18, 'E2 Allocators'!$B$15:$W$15, 0),FALSE)*$G164)</f>
        <v>0</v>
      </c>
      <c r="AJ164" s="2186">
        <f>IF(ISERROR(VLOOKUP(VLOOKUP($A164, 'E4 TB Allocation Details'!$A$18:$L$214, MATCH("Customer ID", 'E4 TB Allocation Details'!$A$18:$L$18, 0),FALSE), 'E2 Allocators'!$B$15:$W$358, MATCH('O5 Details by Class &amp; Accounts'!AJ$18, 'E2 Allocators'!$B$15:$W$15, 0),FALSE)*$G164), 0, VLOOKUP(VLOOKUP($A164, 'E4 TB Allocation Details'!$A$18:$L$214, MATCH("Customer ID", 'E4 TB Allocation Details'!$A$18:$L$18, 0),FALSE), 'E2 Allocators'!$B$15:$W$358, MATCH('O5 Details by Class &amp; Accounts'!AJ$18, 'E2 Allocators'!$B$15:$W$15, 0),FALSE)*$G164)</f>
        <v>812.28141737991621</v>
      </c>
      <c r="AK164" s="2186">
        <f>IF(ISERROR(VLOOKUP(VLOOKUP($A164, 'E4 TB Allocation Details'!$A$18:$L$214, MATCH("Customer ID", 'E4 TB Allocation Details'!$A$18:$L$18, 0),FALSE), 'E2 Allocators'!$B$15:$W$358, MATCH('O5 Details by Class &amp; Accounts'!AK$18, 'E2 Allocators'!$B$15:$W$15, 0),FALSE)*$G164), 0, VLOOKUP(VLOOKUP($A164, 'E4 TB Allocation Details'!$A$18:$L$214, MATCH("Customer ID", 'E4 TB Allocation Details'!$A$18:$L$18, 0),FALSE), 'E2 Allocators'!$B$15:$W$358, MATCH('O5 Details by Class &amp; Accounts'!AK$18, 'E2 Allocators'!$B$15:$W$15, 0),FALSE)*$G164)</f>
        <v>331.24089399135181</v>
      </c>
      <c r="AL164" s="2186">
        <f>IF(ISERROR(VLOOKUP(VLOOKUP($A164, 'E4 TB Allocation Details'!$A$18:$L$214, MATCH("Customer ID", 'E4 TB Allocation Details'!$A$18:$L$18, 0),FALSE), 'E2 Allocators'!$B$15:$W$358, MATCH('O5 Details by Class &amp; Accounts'!AL$18, 'E2 Allocators'!$B$15:$W$15, 0),FALSE)*$G164), 0, VLOOKUP(VLOOKUP($A164, 'E4 TB Allocation Details'!$A$18:$L$214, MATCH("Customer ID", 'E4 TB Allocation Details'!$A$18:$L$18, 0),FALSE), 'E2 Allocators'!$B$15:$W$358, MATCH('O5 Details by Class &amp; Accounts'!AL$18, 'E2 Allocators'!$B$15:$W$15, 0),FALSE)*$G164)</f>
        <v>265.91282878750189</v>
      </c>
      <c r="AM164" s="2186">
        <f>IF(ISERROR(VLOOKUP(VLOOKUP($A164, 'E4 TB Allocation Details'!$A$18:$L$214, MATCH("Customer ID", 'E4 TB Allocation Details'!$A$18:$L$18, 0),FALSE), 'E2 Allocators'!$B$15:$W$358, MATCH('O5 Details by Class &amp; Accounts'!AM$18, 'E2 Allocators'!$B$15:$W$15, 0),FALSE)*$G164), 0, VLOOKUP(VLOOKUP($A164, 'E4 TB Allocation Details'!$A$18:$L$214, MATCH("Customer ID", 'E4 TB Allocation Details'!$A$18:$L$18, 0),FALSE), 'E2 Allocators'!$B$15:$W$358, MATCH('O5 Details by Class &amp; Accounts'!AM$18, 'E2 Allocators'!$B$15:$W$15, 0),FALSE)*$G164)</f>
        <v>0</v>
      </c>
      <c r="AN164" s="2186">
        <f>IF(ISERROR(VLOOKUP(VLOOKUP($A164, 'E4 TB Allocation Details'!$A$18:$L$214, MATCH("Customer ID", 'E4 TB Allocation Details'!$A$18:$L$18, 0),FALSE), 'E2 Allocators'!$B$15:$W$358, MATCH('O5 Details by Class &amp; Accounts'!AN$18, 'E2 Allocators'!$B$15:$W$15, 0),FALSE)*$G164), 0, VLOOKUP(VLOOKUP($A164, 'E4 TB Allocation Details'!$A$18:$L$214, MATCH("Customer ID", 'E4 TB Allocation Details'!$A$18:$L$18, 0),FALSE), 'E2 Allocators'!$B$15:$W$358, MATCH('O5 Details by Class &amp; Accounts'!AN$18, 'E2 Allocators'!$B$15:$W$15, 0),FALSE)*$G164)</f>
        <v>0</v>
      </c>
      <c r="AO164" s="2186">
        <f>IF(ISERROR(VLOOKUP(VLOOKUP($A164, 'E4 TB Allocation Details'!$A$18:$L$214, MATCH("Customer ID", 'E4 TB Allocation Details'!$A$18:$L$18, 0),FALSE), 'E2 Allocators'!$B$15:$W$358, MATCH('O5 Details by Class &amp; Accounts'!AO$18, 'E2 Allocators'!$B$15:$W$15, 0),FALSE)*$G164), 0, VLOOKUP(VLOOKUP($A164, 'E4 TB Allocation Details'!$A$18:$L$214, MATCH("Customer ID", 'E4 TB Allocation Details'!$A$18:$L$18, 0),FALSE), 'E2 Allocators'!$B$15:$W$358, MATCH('O5 Details by Class &amp; Accounts'!AO$18, 'E2 Allocators'!$B$15:$W$15, 0),FALSE)*$G164)</f>
        <v>0</v>
      </c>
      <c r="AP164" s="2186">
        <f>IF(ISERROR(VLOOKUP(VLOOKUP($A164, 'E4 TB Allocation Details'!$A$18:$L$214, MATCH("Customer ID", 'E4 TB Allocation Details'!$A$18:$L$18, 0),FALSE), 'E2 Allocators'!$B$15:$W$358, MATCH('O5 Details by Class &amp; Accounts'!AP$18, 'E2 Allocators'!$B$15:$W$15, 0),FALSE)*$G164), 0, VLOOKUP(VLOOKUP($A164, 'E4 TB Allocation Details'!$A$18:$L$214, MATCH("Customer ID", 'E4 TB Allocation Details'!$A$18:$L$18, 0),FALSE), 'E2 Allocators'!$B$15:$W$358, MATCH('O5 Details by Class &amp; Accounts'!AP$18, 'E2 Allocators'!$B$15:$W$15, 0),FALSE)*$G164)</f>
        <v>0</v>
      </c>
      <c r="AQ164" s="2186">
        <f>IF(ISERROR(VLOOKUP(VLOOKUP($A164, 'E4 TB Allocation Details'!$A$18:$L$214, MATCH("Customer ID", 'E4 TB Allocation Details'!$A$18:$L$18, 0),FALSE), 'E2 Allocators'!$B$15:$W$358, MATCH('O5 Details by Class &amp; Accounts'!AQ$18, 'E2 Allocators'!$B$15:$W$15, 0),FALSE)*$G164), 0, VLOOKUP(VLOOKUP($A164, 'E4 TB Allocation Details'!$A$18:$L$214, MATCH("Customer ID", 'E4 TB Allocation Details'!$A$18:$L$18, 0),FALSE), 'E2 Allocators'!$B$15:$W$358, MATCH('O5 Details by Class &amp; Accounts'!AQ$18, 'E2 Allocators'!$B$15:$W$15, 0),FALSE)*$G164)</f>
        <v>0</v>
      </c>
      <c r="AR164" s="2186">
        <f>IF(ISERROR(VLOOKUP(VLOOKUP($A164, 'E4 TB Allocation Details'!$A$18:$L$214, MATCH("Customer ID", 'E4 TB Allocation Details'!$A$18:$L$18, 0),FALSE), 'E2 Allocators'!$B$15:$W$358, MATCH('O5 Details by Class &amp; Accounts'!AR$18, 'E2 Allocators'!$B$15:$W$15, 0),FALSE)*$G164), 0, VLOOKUP(VLOOKUP($A164, 'E4 TB Allocation Details'!$A$18:$L$214, MATCH("Customer ID", 'E4 TB Allocation Details'!$A$18:$L$18, 0),FALSE), 'E2 Allocators'!$B$15:$W$358, MATCH('O5 Details by Class &amp; Accounts'!AR$18, 'E2 Allocators'!$B$15:$W$15, 0),FALSE)*$G164)</f>
        <v>0</v>
      </c>
      <c r="AS164" s="2186">
        <f>IF(ISERROR(VLOOKUP(VLOOKUP($A164, 'E4 TB Allocation Details'!$A$18:$L$214, MATCH("Customer ID", 'E4 TB Allocation Details'!$A$18:$L$18, 0),FALSE), 'E2 Allocators'!$B$15:$W$358, MATCH('O5 Details by Class &amp; Accounts'!AS$18, 'E2 Allocators'!$B$15:$W$15, 0),FALSE)*$G164), 0, VLOOKUP(VLOOKUP($A164, 'E4 TB Allocation Details'!$A$18:$L$214, MATCH("Customer ID", 'E4 TB Allocation Details'!$A$18:$L$18, 0),FALSE), 'E2 Allocators'!$B$15:$W$358, MATCH('O5 Details by Class &amp; Accounts'!AS$18, 'E2 Allocators'!$B$15:$W$15, 0),FALSE)*$G164)</f>
        <v>0</v>
      </c>
      <c r="AT164" s="2186">
        <f>IF(ISERROR(VLOOKUP(VLOOKUP($A164, 'E4 TB Allocation Details'!$A$18:$L$214, MATCH("Customer ID", 'E4 TB Allocation Details'!$A$18:$L$18, 0),FALSE), 'E2 Allocators'!$B$15:$W$358, MATCH('O5 Details by Class &amp; Accounts'!AT$18, 'E2 Allocators'!$B$15:$W$15, 0),FALSE)*$G164), 0, VLOOKUP(VLOOKUP($A164, 'E4 TB Allocation Details'!$A$18:$L$214, MATCH("Customer ID", 'E4 TB Allocation Details'!$A$18:$L$18, 0),FALSE), 'E2 Allocators'!$B$15:$W$358, MATCH('O5 Details by Class &amp; Accounts'!AT$18, 'E2 Allocators'!$B$15:$W$15, 0),FALSE)*$G164)</f>
        <v>0</v>
      </c>
      <c r="AU164" s="2186">
        <f>IF(ISERROR(VLOOKUP(VLOOKUP($A164, 'E4 TB Allocation Details'!$A$18:$L$214, MATCH("Customer ID", 'E4 TB Allocation Details'!$A$18:$L$18, 0),FALSE), 'E2 Allocators'!$B$15:$W$358, MATCH('O5 Details by Class &amp; Accounts'!AU$18, 'E2 Allocators'!$B$15:$W$15, 0),FALSE)*$G164), 0, VLOOKUP(VLOOKUP($A164, 'E4 TB Allocation Details'!$A$18:$L$214, MATCH("Customer ID", 'E4 TB Allocation Details'!$A$18:$L$18, 0),FALSE), 'E2 Allocators'!$B$15:$W$358, MATCH('O5 Details by Class &amp; Accounts'!AU$18, 'E2 Allocators'!$B$15:$W$15, 0),FALSE)*$G164)</f>
        <v>0</v>
      </c>
      <c r="AV164" s="2186">
        <f>IF(ISERROR(VLOOKUP(VLOOKUP($A164, 'E4 TB Allocation Details'!$A$18:$L$214, MATCH("Customer ID", 'E4 TB Allocation Details'!$A$18:$L$18, 0),FALSE), 'E2 Allocators'!$B$15:$W$358, MATCH('O5 Details by Class &amp; Accounts'!AV$18, 'E2 Allocators'!$B$15:$W$15, 0),FALSE)*$G164), 0, VLOOKUP(VLOOKUP($A164, 'E4 TB Allocation Details'!$A$18:$L$214, MATCH("Customer ID", 'E4 TB Allocation Details'!$A$18:$L$18, 0),FALSE), 'E2 Allocators'!$B$15:$W$358, MATCH('O5 Details by Class &amp; Accounts'!AV$18, 'E2 Allocators'!$B$15:$W$15, 0),FALSE)*$G164)</f>
        <v>0</v>
      </c>
      <c r="AW164" s="2186">
        <f>IF(ISERROR(VLOOKUP(VLOOKUP($A164, 'E4 TB Allocation Details'!$A$18:$L$214, MATCH("Customer ID", 'E4 TB Allocation Details'!$A$18:$L$18, 0),FALSE), 'E2 Allocators'!$B$15:$W$358, MATCH('O5 Details by Class &amp; Accounts'!AW$18, 'E2 Allocators'!$B$15:$W$15, 0),FALSE)*$G164), 0, VLOOKUP(VLOOKUP($A164, 'E4 TB Allocation Details'!$A$18:$L$214, MATCH("Customer ID", 'E4 TB Allocation Details'!$A$18:$L$18, 0),FALSE), 'E2 Allocators'!$B$15:$W$358, MATCH('O5 Details by Class &amp; Accounts'!AW$18, 'E2 Allocators'!$B$15:$W$15, 0),FALSE)*$G164)</f>
        <v>0</v>
      </c>
      <c r="AX164" s="2186">
        <f t="shared" si="40"/>
        <v>45366.942000000003</v>
      </c>
      <c r="AY164" s="2186">
        <f>IF(ISERROR(VLOOKUP(VLOOKUP($A164, 'E4 TB Allocation Details'!$A$18:$L$214, MATCH("Misc ID", 'E4 TB Allocation Details'!$A$18:$L$18, 0),FALSE), 'E2 Allocators'!$B$15:$W$358, MATCH('O5 Details by Class &amp; Accounts'!AY$18, 'E2 Allocators'!$B$15:$W$15, 0),FALSE)*$E164), 0, VLOOKUP(VLOOKUP($A164, 'E4 TB Allocation Details'!$A$18:$L$214, MATCH("Misc ID", 'E4 TB Allocation Details'!$A$18:$L$18, 0),FALSE), 'E2 Allocators'!$B$15:$W$358, MATCH('O5 Details by Class &amp; Accounts'!AY$18, 'E2 Allocators'!$B$15:$W$15, 0),FALSE)*$E164)</f>
        <v>0</v>
      </c>
      <c r="AZ164" s="2186">
        <f>IF(ISERROR(VLOOKUP(VLOOKUP($A164, 'E4 TB Allocation Details'!$A$18:$L$214, MATCH("Misc ID", 'E4 TB Allocation Details'!$A$18:$L$18, 0),FALSE), 'E2 Allocators'!$B$15:$W$358, MATCH('O5 Details by Class &amp; Accounts'!AZ$18, 'E2 Allocators'!$B$15:$W$15, 0),FALSE)*$E164), 0, VLOOKUP(VLOOKUP($A164, 'E4 TB Allocation Details'!$A$18:$L$214, MATCH("Misc ID", 'E4 TB Allocation Details'!$A$18:$L$18, 0),FALSE), 'E2 Allocators'!$B$15:$W$358, MATCH('O5 Details by Class &amp; Accounts'!AZ$18, 'E2 Allocators'!$B$15:$W$15, 0),FALSE)*$E164)</f>
        <v>0</v>
      </c>
      <c r="BA164" s="2186">
        <f>IF(ISERROR(VLOOKUP(VLOOKUP($A164, 'E4 TB Allocation Details'!$A$18:$L$214, MATCH("Misc ID", 'E4 TB Allocation Details'!$A$18:$L$18, 0),FALSE), 'E2 Allocators'!$B$15:$W$358, MATCH('O5 Details by Class &amp; Accounts'!BA$18, 'E2 Allocators'!$B$15:$W$15, 0),FALSE)*$E164), 0, VLOOKUP(VLOOKUP($A164, 'E4 TB Allocation Details'!$A$18:$L$214, MATCH("Misc ID", 'E4 TB Allocation Details'!$A$18:$L$18, 0),FALSE), 'E2 Allocators'!$B$15:$W$358, MATCH('O5 Details by Class &amp; Accounts'!BA$18, 'E2 Allocators'!$B$15:$W$15, 0),FALSE)*$E164)</f>
        <v>0</v>
      </c>
      <c r="BB164" s="2186">
        <f>IF(ISERROR(VLOOKUP(VLOOKUP($A164, 'E4 TB Allocation Details'!$A$18:$L$214, MATCH("Misc ID", 'E4 TB Allocation Details'!$A$18:$L$18, 0),FALSE), 'E2 Allocators'!$B$15:$W$358, MATCH('O5 Details by Class &amp; Accounts'!BB$18, 'E2 Allocators'!$B$15:$W$15, 0),FALSE)*$E164), 0, VLOOKUP(VLOOKUP($A164, 'E4 TB Allocation Details'!$A$18:$L$214, MATCH("Misc ID", 'E4 TB Allocation Details'!$A$18:$L$18, 0),FALSE), 'E2 Allocators'!$B$15:$W$358, MATCH('O5 Details by Class &amp; Accounts'!BB$18, 'E2 Allocators'!$B$15:$W$15, 0),FALSE)*$E164)</f>
        <v>0</v>
      </c>
      <c r="BC164" s="2186">
        <f>IF(ISERROR(VLOOKUP(VLOOKUP($A164, 'E4 TB Allocation Details'!$A$18:$L$214, MATCH("Misc ID", 'E4 TB Allocation Details'!$A$18:$L$18, 0),FALSE), 'E2 Allocators'!$B$15:$W$358, MATCH('O5 Details by Class &amp; Accounts'!BC$18, 'E2 Allocators'!$B$15:$W$15, 0),FALSE)*$E164), 0, VLOOKUP(VLOOKUP($A164, 'E4 TB Allocation Details'!$A$18:$L$214, MATCH("Misc ID", 'E4 TB Allocation Details'!$A$18:$L$18, 0),FALSE), 'E2 Allocators'!$B$15:$W$358, MATCH('O5 Details by Class &amp; Accounts'!BC$18, 'E2 Allocators'!$B$15:$W$15, 0),FALSE)*$E164)</f>
        <v>0</v>
      </c>
      <c r="BD164" s="2186">
        <f>IF(ISERROR(VLOOKUP(VLOOKUP($A164, 'E4 TB Allocation Details'!$A$18:$L$214, MATCH("Misc ID", 'E4 TB Allocation Details'!$A$18:$L$18, 0),FALSE), 'E2 Allocators'!$B$15:$W$358, MATCH('O5 Details by Class &amp; Accounts'!BD$18, 'E2 Allocators'!$B$15:$W$15, 0),FALSE)*$E164), 0, VLOOKUP(VLOOKUP($A164, 'E4 TB Allocation Details'!$A$18:$L$214, MATCH("Misc ID", 'E4 TB Allocation Details'!$A$18:$L$18, 0),FALSE), 'E2 Allocators'!$B$15:$W$358, MATCH('O5 Details by Class &amp; Accounts'!BD$18, 'E2 Allocators'!$B$15:$W$15, 0),FALSE)*$E164)</f>
        <v>0</v>
      </c>
      <c r="BE164" s="2186">
        <f>IF(ISERROR(VLOOKUP(VLOOKUP($A164, 'E4 TB Allocation Details'!$A$18:$L$214, MATCH("Misc ID", 'E4 TB Allocation Details'!$A$18:$L$18, 0),FALSE), 'E2 Allocators'!$B$15:$W$358, MATCH('O5 Details by Class &amp; Accounts'!BE$18, 'E2 Allocators'!$B$15:$W$15, 0),FALSE)*$E164), 0, VLOOKUP(VLOOKUP($A164, 'E4 TB Allocation Details'!$A$18:$L$214, MATCH("Misc ID", 'E4 TB Allocation Details'!$A$18:$L$18, 0),FALSE), 'E2 Allocators'!$B$15:$W$358, MATCH('O5 Details by Class &amp; Accounts'!BE$18, 'E2 Allocators'!$B$15:$W$15, 0),FALSE)*$E164)</f>
        <v>0</v>
      </c>
      <c r="BF164" s="2186">
        <f>IF(ISERROR(VLOOKUP(VLOOKUP($A164, 'E4 TB Allocation Details'!$A$18:$L$214, MATCH("Misc ID", 'E4 TB Allocation Details'!$A$18:$L$18, 0),FALSE), 'E2 Allocators'!$B$15:$W$358, MATCH('O5 Details by Class &amp; Accounts'!BF$18, 'E2 Allocators'!$B$15:$W$15, 0),FALSE)*$E164), 0, VLOOKUP(VLOOKUP($A164, 'E4 TB Allocation Details'!$A$18:$L$214, MATCH("Misc ID", 'E4 TB Allocation Details'!$A$18:$L$18, 0),FALSE), 'E2 Allocators'!$B$15:$W$358, MATCH('O5 Details by Class &amp; Accounts'!BF$18, 'E2 Allocators'!$B$15:$W$15, 0),FALSE)*$E164)</f>
        <v>0</v>
      </c>
      <c r="BG164" s="2186">
        <f>IF(ISERROR(VLOOKUP(VLOOKUP($A164, 'E4 TB Allocation Details'!$A$18:$L$214, MATCH("Misc ID", 'E4 TB Allocation Details'!$A$18:$L$18, 0),FALSE), 'E2 Allocators'!$B$15:$W$358, MATCH('O5 Details by Class &amp; Accounts'!BG$18, 'E2 Allocators'!$B$15:$W$15, 0),FALSE)*$E164), 0, VLOOKUP(VLOOKUP($A164, 'E4 TB Allocation Details'!$A$18:$L$214, MATCH("Misc ID", 'E4 TB Allocation Details'!$A$18:$L$18, 0),FALSE), 'E2 Allocators'!$B$15:$W$358, MATCH('O5 Details by Class &amp; Accounts'!BG$18, 'E2 Allocators'!$B$15:$W$15, 0),FALSE)*$E164)</f>
        <v>0</v>
      </c>
      <c r="BH164" s="2186">
        <f>IF(ISERROR(VLOOKUP(VLOOKUP($A164, 'E4 TB Allocation Details'!$A$18:$L$214, MATCH("Misc ID", 'E4 TB Allocation Details'!$A$18:$L$18, 0),FALSE), 'E2 Allocators'!$B$15:$W$358, MATCH('O5 Details by Class &amp; Accounts'!BH$18, 'E2 Allocators'!$B$15:$W$15, 0),FALSE)*$E164), 0, VLOOKUP(VLOOKUP($A164, 'E4 TB Allocation Details'!$A$18:$L$214, MATCH("Misc ID", 'E4 TB Allocation Details'!$A$18:$L$18, 0),FALSE), 'E2 Allocators'!$B$15:$W$358, MATCH('O5 Details by Class &amp; Accounts'!BH$18, 'E2 Allocators'!$B$15:$W$15, 0),FALSE)*$E164)</f>
        <v>0</v>
      </c>
      <c r="BI164" s="2186">
        <f>IF(ISERROR(VLOOKUP(VLOOKUP($A164, 'E4 TB Allocation Details'!$A$18:$L$214, MATCH("Misc ID", 'E4 TB Allocation Details'!$A$18:$L$18, 0),FALSE), 'E2 Allocators'!$B$15:$W$358, MATCH('O5 Details by Class &amp; Accounts'!BI$18, 'E2 Allocators'!$B$15:$W$15, 0),FALSE)*$E164), 0, VLOOKUP(VLOOKUP($A164, 'E4 TB Allocation Details'!$A$18:$L$214, MATCH("Misc ID", 'E4 TB Allocation Details'!$A$18:$L$18, 0),FALSE), 'E2 Allocators'!$B$15:$W$358, MATCH('O5 Details by Class &amp; Accounts'!BI$18, 'E2 Allocators'!$B$15:$W$15, 0),FALSE)*$E164)</f>
        <v>0</v>
      </c>
      <c r="BJ164" s="2186">
        <f>IF(ISERROR(VLOOKUP(VLOOKUP($A164, 'E4 TB Allocation Details'!$A$18:$L$214, MATCH("Misc ID", 'E4 TB Allocation Details'!$A$18:$L$18, 0),FALSE), 'E2 Allocators'!$B$15:$W$358, MATCH('O5 Details by Class &amp; Accounts'!BJ$18, 'E2 Allocators'!$B$15:$W$15, 0),FALSE)*$E164), 0, VLOOKUP(VLOOKUP($A164, 'E4 TB Allocation Details'!$A$18:$L$214, MATCH("Misc ID", 'E4 TB Allocation Details'!$A$18:$L$18, 0),FALSE), 'E2 Allocators'!$B$15:$W$358, MATCH('O5 Details by Class &amp; Accounts'!BJ$18, 'E2 Allocators'!$B$15:$W$15, 0),FALSE)*$E164)</f>
        <v>0</v>
      </c>
      <c r="BK164" s="2186">
        <f>IF(ISERROR(VLOOKUP(VLOOKUP($A164, 'E4 TB Allocation Details'!$A$18:$L$214, MATCH("Misc ID", 'E4 TB Allocation Details'!$A$18:$L$18, 0),FALSE), 'E2 Allocators'!$B$15:$W$358, MATCH('O5 Details by Class &amp; Accounts'!BK$18, 'E2 Allocators'!$B$15:$W$15, 0),FALSE)*$E164), 0, VLOOKUP(VLOOKUP($A164, 'E4 TB Allocation Details'!$A$18:$L$214, MATCH("Misc ID", 'E4 TB Allocation Details'!$A$18:$L$18, 0),FALSE), 'E2 Allocators'!$B$15:$W$358, MATCH('O5 Details by Class &amp; Accounts'!BK$18, 'E2 Allocators'!$B$15:$W$15, 0),FALSE)*$E164)</f>
        <v>0</v>
      </c>
      <c r="BL164" s="2186">
        <f>IF(ISERROR(VLOOKUP(VLOOKUP($A164, 'E4 TB Allocation Details'!$A$18:$L$214, MATCH("Misc ID", 'E4 TB Allocation Details'!$A$18:$L$18, 0),FALSE), 'E2 Allocators'!$B$15:$W$358, MATCH('O5 Details by Class &amp; Accounts'!BL$18, 'E2 Allocators'!$B$15:$W$15, 0),FALSE)*$E164), 0, VLOOKUP(VLOOKUP($A164, 'E4 TB Allocation Details'!$A$18:$L$214, MATCH("Misc ID", 'E4 TB Allocation Details'!$A$18:$L$18, 0),FALSE), 'E2 Allocators'!$B$15:$W$358, MATCH('O5 Details by Class &amp; Accounts'!BL$18, 'E2 Allocators'!$B$15:$W$15, 0),FALSE)*$E164)</f>
        <v>0</v>
      </c>
      <c r="BM164" s="2186">
        <f>IF(ISERROR(VLOOKUP(VLOOKUP($A164, 'E4 TB Allocation Details'!$A$18:$L$214, MATCH("Misc ID", 'E4 TB Allocation Details'!$A$18:$L$18, 0),FALSE), 'E2 Allocators'!$B$15:$W$358, MATCH('O5 Details by Class &amp; Accounts'!BM$18, 'E2 Allocators'!$B$15:$W$15, 0),FALSE)*$E164), 0, VLOOKUP(VLOOKUP($A164, 'E4 TB Allocation Details'!$A$18:$L$214, MATCH("Misc ID", 'E4 TB Allocation Details'!$A$18:$L$18, 0),FALSE), 'E2 Allocators'!$B$15:$W$358, MATCH('O5 Details by Class &amp; Accounts'!BM$18, 'E2 Allocators'!$B$15:$W$15, 0),FALSE)*$E164)</f>
        <v>0</v>
      </c>
      <c r="BN164" s="2186">
        <f>IF(ISERROR(VLOOKUP(VLOOKUP($A164, 'E4 TB Allocation Details'!$A$18:$L$214, MATCH("Misc ID", 'E4 TB Allocation Details'!$A$18:$L$18, 0),FALSE), 'E2 Allocators'!$B$15:$W$358, MATCH('O5 Details by Class &amp; Accounts'!BN$18, 'E2 Allocators'!$B$15:$W$15, 0),FALSE)*$E164), 0, VLOOKUP(VLOOKUP($A164, 'E4 TB Allocation Details'!$A$18:$L$214, MATCH("Misc ID", 'E4 TB Allocation Details'!$A$18:$L$18, 0),FALSE), 'E2 Allocators'!$B$15:$W$358, MATCH('O5 Details by Class &amp; Accounts'!BN$18, 'E2 Allocators'!$B$15:$W$15, 0),FALSE)*$E164)</f>
        <v>0</v>
      </c>
      <c r="BO164" s="2186">
        <f>IF(ISERROR(VLOOKUP(VLOOKUP($A164, 'E4 TB Allocation Details'!$A$18:$L$214, MATCH("Misc ID", 'E4 TB Allocation Details'!$A$18:$L$18, 0),FALSE), 'E2 Allocators'!$B$15:$W$358, MATCH('O5 Details by Class &amp; Accounts'!BO$18, 'E2 Allocators'!$B$15:$W$15, 0),FALSE)*$E164), 0, VLOOKUP(VLOOKUP($A164, 'E4 TB Allocation Details'!$A$18:$L$214, MATCH("Misc ID", 'E4 TB Allocation Details'!$A$18:$L$18, 0),FALSE), 'E2 Allocators'!$B$15:$W$358, MATCH('O5 Details by Class &amp; Accounts'!BO$18, 'E2 Allocators'!$B$15:$W$15, 0),FALSE)*$E164)</f>
        <v>0</v>
      </c>
      <c r="BP164" s="2186">
        <f>IF(ISERROR(VLOOKUP(VLOOKUP($A164, 'E4 TB Allocation Details'!$A$18:$L$214, MATCH("Misc ID", 'E4 TB Allocation Details'!$A$18:$L$18, 0),FALSE), 'E2 Allocators'!$B$15:$W$358, MATCH('O5 Details by Class &amp; Accounts'!BP$18, 'E2 Allocators'!$B$15:$W$15, 0),FALSE)*$E164), 0, VLOOKUP(VLOOKUP($A164, 'E4 TB Allocation Details'!$A$18:$L$214, MATCH("Misc ID", 'E4 TB Allocation Details'!$A$18:$L$18, 0),FALSE), 'E2 Allocators'!$B$15:$W$358, MATCH('O5 Details by Class &amp; Accounts'!BP$18, 'E2 Allocators'!$B$15:$W$15, 0),FALSE)*$E164)</f>
        <v>0</v>
      </c>
      <c r="BQ164" s="2186">
        <f>IF(ISERROR(VLOOKUP(VLOOKUP($A164, 'E4 TB Allocation Details'!$A$18:$L$214, MATCH("Misc ID", 'E4 TB Allocation Details'!$A$18:$L$18, 0),FALSE), 'E2 Allocators'!$B$15:$W$358, MATCH('O5 Details by Class &amp; Accounts'!BQ$18, 'E2 Allocators'!$B$15:$W$15, 0),FALSE)*$E164), 0, VLOOKUP(VLOOKUP($A164, 'E4 TB Allocation Details'!$A$18:$L$214, MATCH("Misc ID", 'E4 TB Allocation Details'!$A$18:$L$18, 0),FALSE), 'E2 Allocators'!$B$15:$W$358, MATCH('O5 Details by Class &amp; Accounts'!BQ$18, 'E2 Allocators'!$B$15:$W$15, 0),FALSE)*$E164)</f>
        <v>0</v>
      </c>
      <c r="BR164" s="2186">
        <f>IF(ISERROR(VLOOKUP(VLOOKUP($A164, 'E4 TB Allocation Details'!$A$18:$L$214, MATCH("Misc ID", 'E4 TB Allocation Details'!$A$18:$L$18, 0),FALSE), 'E2 Allocators'!$B$15:$W$358, MATCH('O5 Details by Class &amp; Accounts'!BR$18, 'E2 Allocators'!$B$15:$W$15, 0),FALSE)*$E164), 0, VLOOKUP(VLOOKUP($A164, 'E4 TB Allocation Details'!$A$18:$L$214, MATCH("Misc ID", 'E4 TB Allocation Details'!$A$18:$L$18, 0),FALSE), 'E2 Allocators'!$B$15:$W$358, MATCH('O5 Details by Class &amp; Accounts'!BR$18, 'E2 Allocators'!$B$15:$W$15, 0),FALSE)*$E164)</f>
        <v>0</v>
      </c>
      <c r="BS164" s="2186">
        <f t="shared" si="41"/>
        <v>0</v>
      </c>
      <c r="BT164" s="2186">
        <f>IF(ISERROR(VLOOKUP(VLOOKUP($A164, 'E4 TB Allocation Details'!$A$18:$L$214, MATCH("A &amp; G ID", 'E4 TB Allocation Details'!$A$18:$L$18, 0),FALSE), 'E2 Allocators'!$B$15:$W$358, MATCH('O5 Details by Class &amp; Accounts'!BT$18, 'E2 Allocators'!$B$15:$W$15, 0),FALSE)*$E164), 0, VLOOKUP(VLOOKUP($A164, 'E4 TB Allocation Details'!$A$18:$L$214, MATCH("A &amp; G ID", 'E4 TB Allocation Details'!$A$18:$L$18, 0),FALSE), 'E2 Allocators'!$B$15:$W$358, MATCH('O5 Details by Class &amp; Accounts'!BT$18, 'E2 Allocators'!$B$15:$W$15, 0),FALSE)*$E164)</f>
        <v>0</v>
      </c>
      <c r="BU164" s="2186">
        <f>IF(ISERROR(VLOOKUP(VLOOKUP($A164, 'E4 TB Allocation Details'!$A$18:$L$214, MATCH("A &amp; G ID", 'E4 TB Allocation Details'!$A$18:$L$18, 0),FALSE), 'E2 Allocators'!$B$15:$W$358, MATCH('O5 Details by Class &amp; Accounts'!BU$18, 'E2 Allocators'!$B$15:$W$15, 0),FALSE)*$E164), 0, VLOOKUP(VLOOKUP($A164, 'E4 TB Allocation Details'!$A$18:$L$214, MATCH("A &amp; G ID", 'E4 TB Allocation Details'!$A$18:$L$18, 0),FALSE), 'E2 Allocators'!$B$15:$W$358, MATCH('O5 Details by Class &amp; Accounts'!BU$18, 'E2 Allocators'!$B$15:$W$15, 0),FALSE)*$E164)</f>
        <v>0</v>
      </c>
      <c r="BV164" s="2186">
        <f>IF(ISERROR(VLOOKUP(VLOOKUP($A164, 'E4 TB Allocation Details'!$A$18:$L$214, MATCH("A &amp; G ID", 'E4 TB Allocation Details'!$A$18:$L$18, 0),FALSE), 'E2 Allocators'!$B$15:$W$358, MATCH('O5 Details by Class &amp; Accounts'!BV$18, 'E2 Allocators'!$B$15:$W$15, 0),FALSE)*$E164), 0, VLOOKUP(VLOOKUP($A164, 'E4 TB Allocation Details'!$A$18:$L$214, MATCH("A &amp; G ID", 'E4 TB Allocation Details'!$A$18:$L$18, 0),FALSE), 'E2 Allocators'!$B$15:$W$358, MATCH('O5 Details by Class &amp; Accounts'!BV$18, 'E2 Allocators'!$B$15:$W$15, 0),FALSE)*$E164)</f>
        <v>0</v>
      </c>
      <c r="BW164" s="2186">
        <f>IF(ISERROR(VLOOKUP(VLOOKUP($A164, 'E4 TB Allocation Details'!$A$18:$L$214, MATCH("A &amp; G ID", 'E4 TB Allocation Details'!$A$18:$L$18, 0),FALSE), 'E2 Allocators'!$B$15:$W$358, MATCH('O5 Details by Class &amp; Accounts'!BW$18, 'E2 Allocators'!$B$15:$W$15, 0),FALSE)*$E164), 0, VLOOKUP(VLOOKUP($A164, 'E4 TB Allocation Details'!$A$18:$L$214, MATCH("A &amp; G ID", 'E4 TB Allocation Details'!$A$18:$L$18, 0),FALSE), 'E2 Allocators'!$B$15:$W$358, MATCH('O5 Details by Class &amp; Accounts'!BW$18, 'E2 Allocators'!$B$15:$W$15, 0),FALSE)*$E164)</f>
        <v>0</v>
      </c>
      <c r="BX164" s="2186">
        <f>IF(ISERROR(VLOOKUP(VLOOKUP($A164, 'E4 TB Allocation Details'!$A$18:$L$214, MATCH("A &amp; G ID", 'E4 TB Allocation Details'!$A$18:$L$18, 0),FALSE), 'E2 Allocators'!$B$15:$W$358, MATCH('O5 Details by Class &amp; Accounts'!BX$18, 'E2 Allocators'!$B$15:$W$15, 0),FALSE)*$E164), 0, VLOOKUP(VLOOKUP($A164, 'E4 TB Allocation Details'!$A$18:$L$214, MATCH("A &amp; G ID", 'E4 TB Allocation Details'!$A$18:$L$18, 0),FALSE), 'E2 Allocators'!$B$15:$W$358, MATCH('O5 Details by Class &amp; Accounts'!BX$18, 'E2 Allocators'!$B$15:$W$15, 0),FALSE)*$E164)</f>
        <v>0</v>
      </c>
      <c r="BY164" s="2186">
        <f>IF(ISERROR(VLOOKUP(VLOOKUP($A164, 'E4 TB Allocation Details'!$A$18:$L$214, MATCH("A &amp; G ID", 'E4 TB Allocation Details'!$A$18:$L$18, 0),FALSE), 'E2 Allocators'!$B$15:$W$358, MATCH('O5 Details by Class &amp; Accounts'!BY$18, 'E2 Allocators'!$B$15:$W$15, 0),FALSE)*$E164), 0, VLOOKUP(VLOOKUP($A164, 'E4 TB Allocation Details'!$A$18:$L$214, MATCH("A &amp; G ID", 'E4 TB Allocation Details'!$A$18:$L$18, 0),FALSE), 'E2 Allocators'!$B$15:$W$358, MATCH('O5 Details by Class &amp; Accounts'!BY$18, 'E2 Allocators'!$B$15:$W$15, 0),FALSE)*$E164)</f>
        <v>0</v>
      </c>
      <c r="BZ164" s="2186">
        <f>IF(ISERROR(VLOOKUP(VLOOKUP($A164, 'E4 TB Allocation Details'!$A$18:$L$214, MATCH("A &amp; G ID", 'E4 TB Allocation Details'!$A$18:$L$18, 0),FALSE), 'E2 Allocators'!$B$15:$W$358, MATCH('O5 Details by Class &amp; Accounts'!BZ$18, 'E2 Allocators'!$B$15:$W$15, 0),FALSE)*$E164), 0, VLOOKUP(VLOOKUP($A164, 'E4 TB Allocation Details'!$A$18:$L$214, MATCH("A &amp; G ID", 'E4 TB Allocation Details'!$A$18:$L$18, 0),FALSE), 'E2 Allocators'!$B$15:$W$358, MATCH('O5 Details by Class &amp; Accounts'!BZ$18, 'E2 Allocators'!$B$15:$W$15, 0),FALSE)*$E164)</f>
        <v>0</v>
      </c>
      <c r="CA164" s="2186">
        <f>IF(ISERROR(VLOOKUP(VLOOKUP($A164, 'E4 TB Allocation Details'!$A$18:$L$214, MATCH("A &amp; G ID", 'E4 TB Allocation Details'!$A$18:$L$18, 0),FALSE), 'E2 Allocators'!$B$15:$W$358, MATCH('O5 Details by Class &amp; Accounts'!CA$18, 'E2 Allocators'!$B$15:$W$15, 0),FALSE)*$E164), 0, VLOOKUP(VLOOKUP($A164, 'E4 TB Allocation Details'!$A$18:$L$214, MATCH("A &amp; G ID", 'E4 TB Allocation Details'!$A$18:$L$18, 0),FALSE), 'E2 Allocators'!$B$15:$W$358, MATCH('O5 Details by Class &amp; Accounts'!CA$18, 'E2 Allocators'!$B$15:$W$15, 0),FALSE)*$E164)</f>
        <v>0</v>
      </c>
      <c r="CB164" s="2186">
        <f>IF(ISERROR(VLOOKUP(VLOOKUP($A164, 'E4 TB Allocation Details'!$A$18:$L$214, MATCH("A &amp; G ID", 'E4 TB Allocation Details'!$A$18:$L$18, 0),FALSE), 'E2 Allocators'!$B$15:$W$358, MATCH('O5 Details by Class &amp; Accounts'!CB$18, 'E2 Allocators'!$B$15:$W$15, 0),FALSE)*$E164), 0, VLOOKUP(VLOOKUP($A164, 'E4 TB Allocation Details'!$A$18:$L$214, MATCH("A &amp; G ID", 'E4 TB Allocation Details'!$A$18:$L$18, 0),FALSE), 'E2 Allocators'!$B$15:$W$358, MATCH('O5 Details by Class &amp; Accounts'!CB$18, 'E2 Allocators'!$B$15:$W$15, 0),FALSE)*$E164)</f>
        <v>0</v>
      </c>
      <c r="CC164" s="2186">
        <f>IF(ISERROR(VLOOKUP(VLOOKUP($A164, 'E4 TB Allocation Details'!$A$18:$L$214, MATCH("A &amp; G ID", 'E4 TB Allocation Details'!$A$18:$L$18, 0),FALSE), 'E2 Allocators'!$B$15:$W$358, MATCH('O5 Details by Class &amp; Accounts'!CC$18, 'E2 Allocators'!$B$15:$W$15, 0),FALSE)*$E164), 0, VLOOKUP(VLOOKUP($A164, 'E4 TB Allocation Details'!$A$18:$L$214, MATCH("A &amp; G ID", 'E4 TB Allocation Details'!$A$18:$L$18, 0),FALSE), 'E2 Allocators'!$B$15:$W$358, MATCH('O5 Details by Class &amp; Accounts'!CC$18, 'E2 Allocators'!$B$15:$W$15, 0),FALSE)*$E164)</f>
        <v>0</v>
      </c>
      <c r="CD164" s="2186">
        <f>IF(ISERROR(VLOOKUP(VLOOKUP($A164, 'E4 TB Allocation Details'!$A$18:$L$214, MATCH("A &amp; G ID", 'E4 TB Allocation Details'!$A$18:$L$18, 0),FALSE), 'E2 Allocators'!$B$15:$W$358, MATCH('O5 Details by Class &amp; Accounts'!CD$18, 'E2 Allocators'!$B$15:$W$15, 0),FALSE)*$E164), 0, VLOOKUP(VLOOKUP($A164, 'E4 TB Allocation Details'!$A$18:$L$214, MATCH("A &amp; G ID", 'E4 TB Allocation Details'!$A$18:$L$18, 0),FALSE), 'E2 Allocators'!$B$15:$W$358, MATCH('O5 Details by Class &amp; Accounts'!CD$18, 'E2 Allocators'!$B$15:$W$15, 0),FALSE)*$E164)</f>
        <v>0</v>
      </c>
      <c r="CE164" s="2186">
        <f>IF(ISERROR(VLOOKUP(VLOOKUP($A164, 'E4 TB Allocation Details'!$A$18:$L$214, MATCH("A &amp; G ID", 'E4 TB Allocation Details'!$A$18:$L$18, 0),FALSE), 'E2 Allocators'!$B$15:$W$358, MATCH('O5 Details by Class &amp; Accounts'!CE$18, 'E2 Allocators'!$B$15:$W$15, 0),FALSE)*$E164), 0, VLOOKUP(VLOOKUP($A164, 'E4 TB Allocation Details'!$A$18:$L$214, MATCH("A &amp; G ID", 'E4 TB Allocation Details'!$A$18:$L$18, 0),FALSE), 'E2 Allocators'!$B$15:$W$358, MATCH('O5 Details by Class &amp; Accounts'!CE$18, 'E2 Allocators'!$B$15:$W$15, 0),FALSE)*$E164)</f>
        <v>0</v>
      </c>
      <c r="CF164" s="2186">
        <f>IF(ISERROR(VLOOKUP(VLOOKUP($A164, 'E4 TB Allocation Details'!$A$18:$L$214, MATCH("A &amp; G ID", 'E4 TB Allocation Details'!$A$18:$L$18, 0),FALSE), 'E2 Allocators'!$B$15:$W$358, MATCH('O5 Details by Class &amp; Accounts'!CF$18, 'E2 Allocators'!$B$15:$W$15, 0),FALSE)*$E164), 0, VLOOKUP(VLOOKUP($A164, 'E4 TB Allocation Details'!$A$18:$L$214, MATCH("A &amp; G ID", 'E4 TB Allocation Details'!$A$18:$L$18, 0),FALSE), 'E2 Allocators'!$B$15:$W$358, MATCH('O5 Details by Class &amp; Accounts'!CF$18, 'E2 Allocators'!$B$15:$W$15, 0),FALSE)*$E164)</f>
        <v>0</v>
      </c>
      <c r="CG164" s="2186">
        <f>IF(ISERROR(VLOOKUP(VLOOKUP($A164, 'E4 TB Allocation Details'!$A$18:$L$214, MATCH("A &amp; G ID", 'E4 TB Allocation Details'!$A$18:$L$18, 0),FALSE), 'E2 Allocators'!$B$15:$W$358, MATCH('O5 Details by Class &amp; Accounts'!CG$18, 'E2 Allocators'!$B$15:$W$15, 0),FALSE)*$E164), 0, VLOOKUP(VLOOKUP($A164, 'E4 TB Allocation Details'!$A$18:$L$214, MATCH("A &amp; G ID", 'E4 TB Allocation Details'!$A$18:$L$18, 0),FALSE), 'E2 Allocators'!$B$15:$W$358, MATCH('O5 Details by Class &amp; Accounts'!CG$18, 'E2 Allocators'!$B$15:$W$15, 0),FALSE)*$E164)</f>
        <v>0</v>
      </c>
      <c r="CH164" s="2186">
        <f>IF(ISERROR(VLOOKUP(VLOOKUP($A164, 'E4 TB Allocation Details'!$A$18:$L$214, MATCH("A &amp; G ID", 'E4 TB Allocation Details'!$A$18:$L$18, 0),FALSE), 'E2 Allocators'!$B$15:$W$358, MATCH('O5 Details by Class &amp; Accounts'!CH$18, 'E2 Allocators'!$B$15:$W$15, 0),FALSE)*$E164), 0, VLOOKUP(VLOOKUP($A164, 'E4 TB Allocation Details'!$A$18:$L$214, MATCH("A &amp; G ID", 'E4 TB Allocation Details'!$A$18:$L$18, 0),FALSE), 'E2 Allocators'!$B$15:$W$358, MATCH('O5 Details by Class &amp; Accounts'!CH$18, 'E2 Allocators'!$B$15:$W$15, 0),FALSE)*$E164)</f>
        <v>0</v>
      </c>
      <c r="CI164" s="2186">
        <f>IF(ISERROR(VLOOKUP(VLOOKUP($A164, 'E4 TB Allocation Details'!$A$18:$L$214, MATCH("A &amp; G ID", 'E4 TB Allocation Details'!$A$18:$L$18, 0),FALSE), 'E2 Allocators'!$B$15:$W$358, MATCH('O5 Details by Class &amp; Accounts'!CI$18, 'E2 Allocators'!$B$15:$W$15, 0),FALSE)*$E164), 0, VLOOKUP(VLOOKUP($A164, 'E4 TB Allocation Details'!$A$18:$L$214, MATCH("A &amp; G ID", 'E4 TB Allocation Details'!$A$18:$L$18, 0),FALSE), 'E2 Allocators'!$B$15:$W$358, MATCH('O5 Details by Class &amp; Accounts'!CI$18, 'E2 Allocators'!$B$15:$W$15, 0),FALSE)*$E164)</f>
        <v>0</v>
      </c>
      <c r="CJ164" s="2186">
        <f>IF(ISERROR(VLOOKUP(VLOOKUP($A164, 'E4 TB Allocation Details'!$A$18:$L$214, MATCH("A &amp; G ID", 'E4 TB Allocation Details'!$A$18:$L$18, 0),FALSE), 'E2 Allocators'!$B$15:$W$358, MATCH('O5 Details by Class &amp; Accounts'!CJ$18, 'E2 Allocators'!$B$15:$W$15, 0),FALSE)*$E164), 0, VLOOKUP(VLOOKUP($A164, 'E4 TB Allocation Details'!$A$18:$L$214, MATCH("A &amp; G ID", 'E4 TB Allocation Details'!$A$18:$L$18, 0),FALSE), 'E2 Allocators'!$B$15:$W$358, MATCH('O5 Details by Class &amp; Accounts'!CJ$18, 'E2 Allocators'!$B$15:$W$15, 0),FALSE)*$E164)</f>
        <v>0</v>
      </c>
      <c r="CK164" s="2186">
        <f>IF(ISERROR(VLOOKUP(VLOOKUP($A164, 'E4 TB Allocation Details'!$A$18:$L$214, MATCH("A &amp; G ID", 'E4 TB Allocation Details'!$A$18:$L$18, 0),FALSE), 'E2 Allocators'!$B$15:$W$358, MATCH('O5 Details by Class &amp; Accounts'!CK$18, 'E2 Allocators'!$B$15:$W$15, 0),FALSE)*$E164), 0, VLOOKUP(VLOOKUP($A164, 'E4 TB Allocation Details'!$A$18:$L$214, MATCH("A &amp; G ID", 'E4 TB Allocation Details'!$A$18:$L$18, 0),FALSE), 'E2 Allocators'!$B$15:$W$358, MATCH('O5 Details by Class &amp; Accounts'!CK$18, 'E2 Allocators'!$B$15:$W$15, 0),FALSE)*$E164)</f>
        <v>0</v>
      </c>
      <c r="CL164" s="2186">
        <f>IF(ISERROR(VLOOKUP(VLOOKUP($A164, 'E4 TB Allocation Details'!$A$18:$L$214, MATCH("A &amp; G ID", 'E4 TB Allocation Details'!$A$18:$L$18, 0),FALSE), 'E2 Allocators'!$B$15:$W$358, MATCH('O5 Details by Class &amp; Accounts'!CL$18, 'E2 Allocators'!$B$15:$W$15, 0),FALSE)*$E164), 0, VLOOKUP(VLOOKUP($A164, 'E4 TB Allocation Details'!$A$18:$L$214, MATCH("A &amp; G ID", 'E4 TB Allocation Details'!$A$18:$L$18, 0),FALSE), 'E2 Allocators'!$B$15:$W$358, MATCH('O5 Details by Class &amp; Accounts'!CL$18, 'E2 Allocators'!$B$15:$W$15, 0),FALSE)*$E164)</f>
        <v>0</v>
      </c>
      <c r="CM164" s="2186">
        <f>IF(ISERROR(VLOOKUP(VLOOKUP($A164, 'E4 TB Allocation Details'!$A$18:$L$214, MATCH("A &amp; G ID", 'E4 TB Allocation Details'!$A$18:$L$18, 0),FALSE), 'E2 Allocators'!$B$15:$W$358, MATCH('O5 Details by Class &amp; Accounts'!CM$18, 'E2 Allocators'!$B$15:$W$15, 0),FALSE)*$E164), 0, VLOOKUP(VLOOKUP($A164, 'E4 TB Allocation Details'!$A$18:$L$214, MATCH("A &amp; G ID", 'E4 TB Allocation Details'!$A$18:$L$18, 0),FALSE), 'E2 Allocators'!$B$15:$W$358, MATCH('O5 Details by Class &amp; Accounts'!CM$18, 'E2 Allocators'!$B$15:$W$15, 0),FALSE)*$E164)</f>
        <v>0</v>
      </c>
      <c r="CN164" s="2186">
        <f t="shared" si="42"/>
        <v>0</v>
      </c>
      <c r="CO164" s="2187">
        <f t="shared" si="43"/>
        <v>7.2759576141834259E-12</v>
      </c>
      <c r="CQ164" s="1625">
        <v>1850</v>
      </c>
    </row>
    <row r="165" spans="1:95" s="54" customFormat="1" ht="12.75" x14ac:dyDescent="0.2">
      <c r="A165" s="996">
        <v>5175</v>
      </c>
      <c r="B165" s="997" t="s">
        <v>1521</v>
      </c>
      <c r="C165" s="2184">
        <f>IF(ISERROR(VLOOKUP($A165,'I3 TB Data'!$A$19:$H$483,MATCH('O5 Details by Class &amp; Accounts'!$C$18, 'I3 TB Data'!$A$19:$H$19,0),0)), 0, VLOOKUP($A165,'I3 TB Data'!$A$19:$H$483,MATCH('O5 Details by Class &amp; Accounts'!$C$18,'I3 TB Data'!$A$19:$H$19,0),0))</f>
        <v>3167.88</v>
      </c>
      <c r="D165" s="2185"/>
      <c r="E165" s="2184">
        <f t="shared" si="44"/>
        <v>3167.88</v>
      </c>
      <c r="F165" s="2186">
        <f>IF(ISERROR(VLOOKUP($A165, 'E1 Categorization'!A33:E124, MATCH("Customer Component", 'E1 Categorization'!$A$33:$E$33,0), 0)), 0, IF(VLOOKUP($A165, 'E1 Categorization'!A33:E124, MATCH("Customer Component", 'E1 Categorization'!$A$33:$E$33,0), 0)=0, 'O5 Details by Class &amp; Accounts'!$E165, IF(AND(VLOOKUP($A165, 'E1 Categorization'!A33:E124, MATCH("Customer Component", 'E1 Categorization'!$A$33:$E$33,0), 0) &gt;0, VLOOKUP($A165, 'E1 Categorization'!A33:E124, MATCH("Customer Component", 'E1 Categorization'!$A$33:$E$33,0), 0)&lt;1), 'O5 Details by Class &amp; Accounts'!$E165*(1-VLOOKUP($A165, 'E1 Categorization'!A33:E124, MATCH("Customer Component", 'E1 Categorization'!$A$33:$E$33,0), 0)), 0)))</f>
        <v>0</v>
      </c>
      <c r="G165" s="2186">
        <f>IF(ISERROR(VLOOKUP($A165, 'E1 Categorization'!A33:E124, MATCH("Customer Component", 'E1 Categorization'!$A$33:$E$33,0), 0)),0, IF(VLOOKUP($A165, 'E1 Categorization'!A33:E124, MATCH("Customer Component", 'E1 Categorization'!$A$33:$E$33,0), 0)=0, 0, IF(AND(VLOOKUP($A165, 'E1 Categorization'!A33:E124, MATCH("Customer Component", 'E1 Categorization'!$A$33:$E$33,0), 0) &gt;0, VLOOKUP($A165, 'E1 Categorization'!A33:E124, MATCH("Customer Component", 'E1 Categorization'!$A$33:$E$33,0), 0)&lt;1), 'O5 Details by Class &amp; Accounts'!$E165*(VLOOKUP($A165, 'E1 Categorization'!A33:E124, MATCH("Customer Component", 'E1 Categorization'!$A$33:$E$33,0), 0)), 'O5 Details by Class &amp; Accounts'!$E165)))</f>
        <v>3167.88</v>
      </c>
      <c r="H165" s="2186">
        <f t="shared" si="38"/>
        <v>3167.88</v>
      </c>
      <c r="I165" s="2186">
        <f>IF(ISERROR(VLOOKUP(VLOOKUP($A165, 'E4 TB Allocation Details'!$A$18:$L$214, MATCH("Demand ID", 'E4 TB Allocation Details'!$A$18:$L$18, 0),FALSE), 'E2 Allocators'!$B$15:$W$358, MATCH('O5 Details by Class &amp; Accounts'!I$18, 'E2 Allocators'!$B$15:$W$15, 0),FALSE)*$F165), 0, VLOOKUP(VLOOKUP($A165, 'E4 TB Allocation Details'!$A$18:$L$214, MATCH("Demand ID", 'E4 TB Allocation Details'!$A$18:$L$18, 0),FALSE), 'E2 Allocators'!$B$15:$W$358, MATCH('O5 Details by Class &amp; Accounts'!I$18, 'E2 Allocators'!$B$15:$W$15, 0),FALSE)*$F165)</f>
        <v>0</v>
      </c>
      <c r="J165" s="2186">
        <f>IF(ISERROR(VLOOKUP(VLOOKUP($A165, 'E4 TB Allocation Details'!$A$18:$L$214, MATCH("Demand ID", 'E4 TB Allocation Details'!$A$18:$L$18, 0),FALSE), 'E2 Allocators'!$B$15:$W$358, MATCH('O5 Details by Class &amp; Accounts'!J$18, 'E2 Allocators'!$B$15:$W$15, 0),FALSE)*$F165), 0, VLOOKUP(VLOOKUP($A165, 'E4 TB Allocation Details'!$A$18:$L$214, MATCH("Demand ID", 'E4 TB Allocation Details'!$A$18:$L$18, 0),FALSE), 'E2 Allocators'!$B$15:$W$358, MATCH('O5 Details by Class &amp; Accounts'!J$18, 'E2 Allocators'!$B$15:$W$15, 0),FALSE)*$F165)</f>
        <v>0</v>
      </c>
      <c r="K165" s="2186">
        <f>IF(ISERROR(VLOOKUP(VLOOKUP($A165, 'E4 TB Allocation Details'!$A$18:$L$214, MATCH("Demand ID", 'E4 TB Allocation Details'!$A$18:$L$18, 0),FALSE), 'E2 Allocators'!$B$15:$W$358, MATCH('O5 Details by Class &amp; Accounts'!K$18, 'E2 Allocators'!$B$15:$W$15, 0),FALSE)*$F165), 0, VLOOKUP(VLOOKUP($A165, 'E4 TB Allocation Details'!$A$18:$L$214, MATCH("Demand ID", 'E4 TB Allocation Details'!$A$18:$L$18, 0),FALSE), 'E2 Allocators'!$B$15:$W$358, MATCH('O5 Details by Class &amp; Accounts'!K$18, 'E2 Allocators'!$B$15:$W$15, 0),FALSE)*$F165)</f>
        <v>0</v>
      </c>
      <c r="L165" s="2186">
        <f>IF(ISERROR(VLOOKUP(VLOOKUP($A165, 'E4 TB Allocation Details'!$A$18:$L$214, MATCH("Demand ID", 'E4 TB Allocation Details'!$A$18:$L$18, 0),FALSE), 'E2 Allocators'!$B$15:$W$358, MATCH('O5 Details by Class &amp; Accounts'!L$18, 'E2 Allocators'!$B$15:$W$15, 0),FALSE)*$F165), 0, VLOOKUP(VLOOKUP($A165, 'E4 TB Allocation Details'!$A$18:$L$214, MATCH("Demand ID", 'E4 TB Allocation Details'!$A$18:$L$18, 0),FALSE), 'E2 Allocators'!$B$15:$W$358, MATCH('O5 Details by Class &amp; Accounts'!L$18, 'E2 Allocators'!$B$15:$W$15, 0),FALSE)*$F165)</f>
        <v>0</v>
      </c>
      <c r="M165" s="2186">
        <f>IF(ISERROR(VLOOKUP(VLOOKUP($A165, 'E4 TB Allocation Details'!$A$18:$L$214, MATCH("Demand ID", 'E4 TB Allocation Details'!$A$18:$L$18, 0),FALSE), 'E2 Allocators'!$B$15:$W$358, MATCH('O5 Details by Class &amp; Accounts'!M$18, 'E2 Allocators'!$B$15:$W$15, 0),FALSE)*$F165), 0, VLOOKUP(VLOOKUP($A165, 'E4 TB Allocation Details'!$A$18:$L$214, MATCH("Demand ID", 'E4 TB Allocation Details'!$A$18:$L$18, 0),FALSE), 'E2 Allocators'!$B$15:$W$358, MATCH('O5 Details by Class &amp; Accounts'!M$18, 'E2 Allocators'!$B$15:$W$15, 0),FALSE)*$F165)</f>
        <v>0</v>
      </c>
      <c r="N165" s="2186">
        <f>IF(ISERROR(VLOOKUP(VLOOKUP($A165, 'E4 TB Allocation Details'!$A$18:$L$214, MATCH("Demand ID", 'E4 TB Allocation Details'!$A$18:$L$18, 0),FALSE), 'E2 Allocators'!$B$15:$W$358, MATCH('O5 Details by Class &amp; Accounts'!N$18, 'E2 Allocators'!$B$15:$W$15, 0),FALSE)*$F165), 0, VLOOKUP(VLOOKUP($A165, 'E4 TB Allocation Details'!$A$18:$L$214, MATCH("Demand ID", 'E4 TB Allocation Details'!$A$18:$L$18, 0),FALSE), 'E2 Allocators'!$B$15:$W$358, MATCH('O5 Details by Class &amp; Accounts'!N$18, 'E2 Allocators'!$B$15:$W$15, 0),FALSE)*$F165)</f>
        <v>0</v>
      </c>
      <c r="O165" s="2186">
        <f>IF(ISERROR(VLOOKUP(VLOOKUP($A165, 'E4 TB Allocation Details'!$A$18:$L$214, MATCH("Demand ID", 'E4 TB Allocation Details'!$A$18:$L$18, 0),FALSE), 'E2 Allocators'!$B$15:$W$358, MATCH('O5 Details by Class &amp; Accounts'!O$18, 'E2 Allocators'!$B$15:$W$15, 0),FALSE)*$F165), 0, VLOOKUP(VLOOKUP($A165, 'E4 TB Allocation Details'!$A$18:$L$214, MATCH("Demand ID", 'E4 TB Allocation Details'!$A$18:$L$18, 0),FALSE), 'E2 Allocators'!$B$15:$W$358, MATCH('O5 Details by Class &amp; Accounts'!O$18, 'E2 Allocators'!$B$15:$W$15, 0),FALSE)*$F165)</f>
        <v>0</v>
      </c>
      <c r="P165" s="2186">
        <f>IF(ISERROR(VLOOKUP(VLOOKUP($A165, 'E4 TB Allocation Details'!$A$18:$L$214, MATCH("Demand ID", 'E4 TB Allocation Details'!$A$18:$L$18, 0),FALSE), 'E2 Allocators'!$B$15:$W$358, MATCH('O5 Details by Class &amp; Accounts'!P$18, 'E2 Allocators'!$B$15:$W$15, 0),FALSE)*$F165), 0, VLOOKUP(VLOOKUP($A165, 'E4 TB Allocation Details'!$A$18:$L$214, MATCH("Demand ID", 'E4 TB Allocation Details'!$A$18:$L$18, 0),FALSE), 'E2 Allocators'!$B$15:$W$358, MATCH('O5 Details by Class &amp; Accounts'!P$18, 'E2 Allocators'!$B$15:$W$15, 0),FALSE)*$F165)</f>
        <v>0</v>
      </c>
      <c r="Q165" s="2186">
        <f>IF(ISERROR(VLOOKUP(VLOOKUP($A165, 'E4 TB Allocation Details'!$A$18:$L$214, MATCH("Demand ID", 'E4 TB Allocation Details'!$A$18:$L$18, 0),FALSE), 'E2 Allocators'!$B$15:$W$358, MATCH('O5 Details by Class &amp; Accounts'!Q$18, 'E2 Allocators'!$B$15:$W$15, 0),FALSE)*$F165), 0, VLOOKUP(VLOOKUP($A165, 'E4 TB Allocation Details'!$A$18:$L$214, MATCH("Demand ID", 'E4 TB Allocation Details'!$A$18:$L$18, 0),FALSE), 'E2 Allocators'!$B$15:$W$358, MATCH('O5 Details by Class &amp; Accounts'!Q$18, 'E2 Allocators'!$B$15:$W$15, 0),FALSE)*$F165)</f>
        <v>0</v>
      </c>
      <c r="R165" s="2186">
        <f>IF(ISERROR(VLOOKUP(VLOOKUP($A165, 'E4 TB Allocation Details'!$A$18:$L$214, MATCH("Demand ID", 'E4 TB Allocation Details'!$A$18:$L$18, 0),FALSE), 'E2 Allocators'!$B$15:$W$358, MATCH('O5 Details by Class &amp; Accounts'!R$18, 'E2 Allocators'!$B$15:$W$15, 0),FALSE)*$F165), 0, VLOOKUP(VLOOKUP($A165, 'E4 TB Allocation Details'!$A$18:$L$214, MATCH("Demand ID", 'E4 TB Allocation Details'!$A$18:$L$18, 0),FALSE), 'E2 Allocators'!$B$15:$W$358, MATCH('O5 Details by Class &amp; Accounts'!R$18, 'E2 Allocators'!$B$15:$W$15, 0),FALSE)*$F165)</f>
        <v>0</v>
      </c>
      <c r="S165" s="2186">
        <f>IF(ISERROR(VLOOKUP(VLOOKUP($A165, 'E4 TB Allocation Details'!$A$18:$L$214, MATCH("Demand ID", 'E4 TB Allocation Details'!$A$18:$L$18, 0),FALSE), 'E2 Allocators'!$B$15:$W$358, MATCH('O5 Details by Class &amp; Accounts'!S$18, 'E2 Allocators'!$B$15:$W$15, 0),FALSE)*$F165), 0, VLOOKUP(VLOOKUP($A165, 'E4 TB Allocation Details'!$A$18:$L$214, MATCH("Demand ID", 'E4 TB Allocation Details'!$A$18:$L$18, 0),FALSE), 'E2 Allocators'!$B$15:$W$358, MATCH('O5 Details by Class &amp; Accounts'!S$18, 'E2 Allocators'!$B$15:$W$15, 0),FALSE)*$F165)</f>
        <v>0</v>
      </c>
      <c r="T165" s="2186">
        <f>IF(ISERROR(VLOOKUP(VLOOKUP($A165, 'E4 TB Allocation Details'!$A$18:$L$214, MATCH("Demand ID", 'E4 TB Allocation Details'!$A$18:$L$18, 0),FALSE), 'E2 Allocators'!$B$15:$W$358, MATCH('O5 Details by Class &amp; Accounts'!T$18, 'E2 Allocators'!$B$15:$W$15, 0),FALSE)*$F165), 0, VLOOKUP(VLOOKUP($A165, 'E4 TB Allocation Details'!$A$18:$L$214, MATCH("Demand ID", 'E4 TB Allocation Details'!$A$18:$L$18, 0),FALSE), 'E2 Allocators'!$B$15:$W$358, MATCH('O5 Details by Class &amp; Accounts'!T$18, 'E2 Allocators'!$B$15:$W$15, 0),FALSE)*$F165)</f>
        <v>0</v>
      </c>
      <c r="U165" s="2186">
        <f>IF(ISERROR(VLOOKUP(VLOOKUP($A165, 'E4 TB Allocation Details'!$A$18:$L$214, MATCH("Demand ID", 'E4 TB Allocation Details'!$A$18:$L$18, 0),FALSE), 'E2 Allocators'!$B$15:$W$358, MATCH('O5 Details by Class &amp; Accounts'!U$18, 'E2 Allocators'!$B$15:$W$15, 0),FALSE)*$F165), 0, VLOOKUP(VLOOKUP($A165, 'E4 TB Allocation Details'!$A$18:$L$214, MATCH("Demand ID", 'E4 TB Allocation Details'!$A$18:$L$18, 0),FALSE), 'E2 Allocators'!$B$15:$W$358, MATCH('O5 Details by Class &amp; Accounts'!U$18, 'E2 Allocators'!$B$15:$W$15, 0),FALSE)*$F165)</f>
        <v>0</v>
      </c>
      <c r="V165" s="2186">
        <f>IF(ISERROR(VLOOKUP(VLOOKUP($A165, 'E4 TB Allocation Details'!$A$18:$L$214, MATCH("Demand ID", 'E4 TB Allocation Details'!$A$18:$L$18, 0),FALSE), 'E2 Allocators'!$B$15:$W$358, MATCH('O5 Details by Class &amp; Accounts'!V$18, 'E2 Allocators'!$B$15:$W$15, 0),FALSE)*$F165), 0, VLOOKUP(VLOOKUP($A165, 'E4 TB Allocation Details'!$A$18:$L$214, MATCH("Demand ID", 'E4 TB Allocation Details'!$A$18:$L$18, 0),FALSE), 'E2 Allocators'!$B$15:$W$358, MATCH('O5 Details by Class &amp; Accounts'!V$18, 'E2 Allocators'!$B$15:$W$15, 0),FALSE)*$F165)</f>
        <v>0</v>
      </c>
      <c r="W165" s="2186">
        <f>IF(ISERROR(VLOOKUP(VLOOKUP($A165, 'E4 TB Allocation Details'!$A$18:$L$214, MATCH("Demand ID", 'E4 TB Allocation Details'!$A$18:$L$18, 0),FALSE), 'E2 Allocators'!$B$15:$W$358, MATCH('O5 Details by Class &amp; Accounts'!W$18, 'E2 Allocators'!$B$15:$W$15, 0),FALSE)*$F165), 0, VLOOKUP(VLOOKUP($A165, 'E4 TB Allocation Details'!$A$18:$L$214, MATCH("Demand ID", 'E4 TB Allocation Details'!$A$18:$L$18, 0),FALSE), 'E2 Allocators'!$B$15:$W$358, MATCH('O5 Details by Class &amp; Accounts'!W$18, 'E2 Allocators'!$B$15:$W$15, 0),FALSE)*$F165)</f>
        <v>0</v>
      </c>
      <c r="X165" s="2186">
        <f>IF(ISERROR(VLOOKUP(VLOOKUP($A165, 'E4 TB Allocation Details'!$A$18:$L$214, MATCH("Demand ID", 'E4 TB Allocation Details'!$A$18:$L$18, 0),FALSE), 'E2 Allocators'!$B$15:$W$358, MATCH('O5 Details by Class &amp; Accounts'!X$18, 'E2 Allocators'!$B$15:$W$15, 0),FALSE)*$F165), 0, VLOOKUP(VLOOKUP($A165, 'E4 TB Allocation Details'!$A$18:$L$214, MATCH("Demand ID", 'E4 TB Allocation Details'!$A$18:$L$18, 0),FALSE), 'E2 Allocators'!$B$15:$W$358, MATCH('O5 Details by Class &amp; Accounts'!X$18, 'E2 Allocators'!$B$15:$W$15, 0),FALSE)*$F165)</f>
        <v>0</v>
      </c>
      <c r="Y165" s="2186">
        <f>IF(ISERROR(VLOOKUP(VLOOKUP($A165, 'E4 TB Allocation Details'!$A$18:$L$214, MATCH("Demand ID", 'E4 TB Allocation Details'!$A$18:$L$18, 0),FALSE), 'E2 Allocators'!$B$15:$W$358, MATCH('O5 Details by Class &amp; Accounts'!Y$18, 'E2 Allocators'!$B$15:$W$15, 0),FALSE)*$F165), 0, VLOOKUP(VLOOKUP($A165, 'E4 TB Allocation Details'!$A$18:$L$214, MATCH("Demand ID", 'E4 TB Allocation Details'!$A$18:$L$18, 0),FALSE), 'E2 Allocators'!$B$15:$W$358, MATCH('O5 Details by Class &amp; Accounts'!Y$18, 'E2 Allocators'!$B$15:$W$15, 0),FALSE)*$F165)</f>
        <v>0</v>
      </c>
      <c r="Z165" s="2186">
        <f>IF(ISERROR(VLOOKUP(VLOOKUP($A165, 'E4 TB Allocation Details'!$A$18:$L$214, MATCH("Demand ID", 'E4 TB Allocation Details'!$A$18:$L$18, 0),FALSE), 'E2 Allocators'!$B$15:$W$358, MATCH('O5 Details by Class &amp; Accounts'!Z$18, 'E2 Allocators'!$B$15:$W$15, 0),FALSE)*$F165), 0, VLOOKUP(VLOOKUP($A165, 'E4 TB Allocation Details'!$A$18:$L$214, MATCH("Demand ID", 'E4 TB Allocation Details'!$A$18:$L$18, 0),FALSE), 'E2 Allocators'!$B$15:$W$358, MATCH('O5 Details by Class &amp; Accounts'!Z$18, 'E2 Allocators'!$B$15:$W$15, 0),FALSE)*$F165)</f>
        <v>0</v>
      </c>
      <c r="AA165" s="2186">
        <f>IF(ISERROR(VLOOKUP(VLOOKUP($A165, 'E4 TB Allocation Details'!$A$18:$L$214, MATCH("Demand ID", 'E4 TB Allocation Details'!$A$18:$L$18, 0),FALSE), 'E2 Allocators'!$B$15:$W$358, MATCH('O5 Details by Class &amp; Accounts'!AA$18, 'E2 Allocators'!$B$15:$W$15, 0),FALSE)*$F165), 0, VLOOKUP(VLOOKUP($A165, 'E4 TB Allocation Details'!$A$18:$L$214, MATCH("Demand ID", 'E4 TB Allocation Details'!$A$18:$L$18, 0),FALSE), 'E2 Allocators'!$B$15:$W$358, MATCH('O5 Details by Class &amp; Accounts'!AA$18, 'E2 Allocators'!$B$15:$W$15, 0),FALSE)*$F165)</f>
        <v>0</v>
      </c>
      <c r="AB165" s="2186">
        <f>IF(ISERROR(VLOOKUP(VLOOKUP($A165, 'E4 TB Allocation Details'!$A$18:$L$214, MATCH("Demand ID", 'E4 TB Allocation Details'!$A$18:$L$18, 0),FALSE), 'E2 Allocators'!$B$15:$W$358, MATCH('O5 Details by Class &amp; Accounts'!AB$18, 'E2 Allocators'!$B$15:$W$15, 0),FALSE)*$F165), 0, VLOOKUP(VLOOKUP($A165, 'E4 TB Allocation Details'!$A$18:$L$214, MATCH("Demand ID", 'E4 TB Allocation Details'!$A$18:$L$18, 0),FALSE), 'E2 Allocators'!$B$15:$W$358, MATCH('O5 Details by Class &amp; Accounts'!AB$18, 'E2 Allocators'!$B$15:$W$15, 0),FALSE)*$F165)</f>
        <v>0</v>
      </c>
      <c r="AC165" s="2186">
        <f t="shared" si="39"/>
        <v>0</v>
      </c>
      <c r="AD165" s="2186">
        <f>IF(ISERROR(VLOOKUP(VLOOKUP($A165, 'E4 TB Allocation Details'!$A$18:$L$214, MATCH("Customer ID", 'E4 TB Allocation Details'!$A$18:$L$18, 0),FALSE), 'E2 Allocators'!$B$15:$W$358, MATCH('O5 Details by Class &amp; Accounts'!AD$18, 'E2 Allocators'!$B$15:$W$15, 0),FALSE)*$G165), 0, VLOOKUP(VLOOKUP($A165, 'E4 TB Allocation Details'!$A$18:$L$214, MATCH("Customer ID", 'E4 TB Allocation Details'!$A$18:$L$18, 0),FALSE), 'E2 Allocators'!$B$15:$W$358, MATCH('O5 Details by Class &amp; Accounts'!AD$18, 'E2 Allocators'!$B$15:$W$15, 0),FALSE)*$G165)</f>
        <v>2442.7018616673754</v>
      </c>
      <c r="AE165" s="2186">
        <f>IF(ISERROR(VLOOKUP(VLOOKUP($A165, 'E4 TB Allocation Details'!$A$18:$L$214, MATCH("Customer ID", 'E4 TB Allocation Details'!$A$18:$L$18, 0),FALSE), 'E2 Allocators'!$B$15:$W$358, MATCH('O5 Details by Class &amp; Accounts'!AE$18, 'E2 Allocators'!$B$15:$W$15, 0),FALSE)*$G165), 0, VLOOKUP(VLOOKUP($A165, 'E4 TB Allocation Details'!$A$18:$L$214, MATCH("Customer ID", 'E4 TB Allocation Details'!$A$18:$L$18, 0),FALSE), 'E2 Allocators'!$B$15:$W$358, MATCH('O5 Details by Class &amp; Accounts'!AE$18, 'E2 Allocators'!$B$15:$W$15, 0),FALSE)*$G165)</f>
        <v>588.56962059983641</v>
      </c>
      <c r="AF165" s="2186">
        <f>IF(ISERROR(VLOOKUP(VLOOKUP($A165, 'E4 TB Allocation Details'!$A$18:$L$214, MATCH("Customer ID", 'E4 TB Allocation Details'!$A$18:$L$18, 0),FALSE), 'E2 Allocators'!$B$15:$W$358, MATCH('O5 Details by Class &amp; Accounts'!AF$18, 'E2 Allocators'!$B$15:$W$15, 0),FALSE)*$G165), 0, VLOOKUP(VLOOKUP($A165, 'E4 TB Allocation Details'!$A$18:$L$214, MATCH("Customer ID", 'E4 TB Allocation Details'!$A$18:$L$18, 0),FALSE), 'E2 Allocators'!$B$15:$W$358, MATCH('O5 Details by Class &amp; Accounts'!AF$18, 'E2 Allocators'!$B$15:$W$15, 0),FALSE)*$G165)</f>
        <v>136.60851773278821</v>
      </c>
      <c r="AG165" s="2186">
        <f>IF(ISERROR(VLOOKUP(VLOOKUP($A165, 'E4 TB Allocation Details'!$A$18:$L$214, MATCH("Customer ID", 'E4 TB Allocation Details'!$A$18:$L$18, 0),FALSE), 'E2 Allocators'!$B$15:$W$358, MATCH('O5 Details by Class &amp; Accounts'!AG$18, 'E2 Allocators'!$B$15:$W$15, 0),FALSE)*$G165), 0, VLOOKUP(VLOOKUP($A165, 'E4 TB Allocation Details'!$A$18:$L$214, MATCH("Customer ID", 'E4 TB Allocation Details'!$A$18:$L$18, 0),FALSE), 'E2 Allocators'!$B$15:$W$358, MATCH('O5 Details by Class &amp; Accounts'!AG$18, 'E2 Allocators'!$B$15:$W$15, 0),FALSE)*$G165)</f>
        <v>0</v>
      </c>
      <c r="AH165" s="2186">
        <f>IF(ISERROR(VLOOKUP(VLOOKUP($A165, 'E4 TB Allocation Details'!$A$18:$L$214, MATCH("Customer ID", 'E4 TB Allocation Details'!$A$18:$L$18, 0),FALSE), 'E2 Allocators'!$B$15:$W$358, MATCH('O5 Details by Class &amp; Accounts'!AH$18, 'E2 Allocators'!$B$15:$W$15, 0),FALSE)*$G165), 0, VLOOKUP(VLOOKUP($A165, 'E4 TB Allocation Details'!$A$18:$L$214, MATCH("Customer ID", 'E4 TB Allocation Details'!$A$18:$L$18, 0),FALSE), 'E2 Allocators'!$B$15:$W$358, MATCH('O5 Details by Class &amp; Accounts'!AH$18, 'E2 Allocators'!$B$15:$W$15, 0),FALSE)*$G165)</f>
        <v>0</v>
      </c>
      <c r="AI165" s="2186">
        <f>IF(ISERROR(VLOOKUP(VLOOKUP($A165, 'E4 TB Allocation Details'!$A$18:$L$214, MATCH("Customer ID", 'E4 TB Allocation Details'!$A$18:$L$18, 0),FALSE), 'E2 Allocators'!$B$15:$W$358, MATCH('O5 Details by Class &amp; Accounts'!AI$18, 'E2 Allocators'!$B$15:$W$15, 0),FALSE)*$G165), 0, VLOOKUP(VLOOKUP($A165, 'E4 TB Allocation Details'!$A$18:$L$214, MATCH("Customer ID", 'E4 TB Allocation Details'!$A$18:$L$18, 0),FALSE), 'E2 Allocators'!$B$15:$W$358, MATCH('O5 Details by Class &amp; Accounts'!AI$18, 'E2 Allocators'!$B$15:$W$15, 0),FALSE)*$G165)</f>
        <v>0</v>
      </c>
      <c r="AJ165" s="2186">
        <f>IF(ISERROR(VLOOKUP(VLOOKUP($A165, 'E4 TB Allocation Details'!$A$18:$L$214, MATCH("Customer ID", 'E4 TB Allocation Details'!$A$18:$L$18, 0),FALSE), 'E2 Allocators'!$B$15:$W$358, MATCH('O5 Details by Class &amp; Accounts'!AJ$18, 'E2 Allocators'!$B$15:$W$15, 0),FALSE)*$G165), 0, VLOOKUP(VLOOKUP($A165, 'E4 TB Allocation Details'!$A$18:$L$214, MATCH("Customer ID", 'E4 TB Allocation Details'!$A$18:$L$18, 0),FALSE), 'E2 Allocators'!$B$15:$W$358, MATCH('O5 Details by Class &amp; Accounts'!AJ$18, 'E2 Allocators'!$B$15:$W$15, 0),FALSE)*$G165)</f>
        <v>0</v>
      </c>
      <c r="AK165" s="2186">
        <f>IF(ISERROR(VLOOKUP(VLOOKUP($A165, 'E4 TB Allocation Details'!$A$18:$L$214, MATCH("Customer ID", 'E4 TB Allocation Details'!$A$18:$L$18, 0),FALSE), 'E2 Allocators'!$B$15:$W$358, MATCH('O5 Details by Class &amp; Accounts'!AK$18, 'E2 Allocators'!$B$15:$W$15, 0),FALSE)*$G165), 0, VLOOKUP(VLOOKUP($A165, 'E4 TB Allocation Details'!$A$18:$L$214, MATCH("Customer ID", 'E4 TB Allocation Details'!$A$18:$L$18, 0),FALSE), 'E2 Allocators'!$B$15:$W$358, MATCH('O5 Details by Class &amp; Accounts'!AK$18, 'E2 Allocators'!$B$15:$W$15, 0),FALSE)*$G165)</f>
        <v>0</v>
      </c>
      <c r="AL165" s="2186">
        <f>IF(ISERROR(VLOOKUP(VLOOKUP($A165, 'E4 TB Allocation Details'!$A$18:$L$214, MATCH("Customer ID", 'E4 TB Allocation Details'!$A$18:$L$18, 0),FALSE), 'E2 Allocators'!$B$15:$W$358, MATCH('O5 Details by Class &amp; Accounts'!AL$18, 'E2 Allocators'!$B$15:$W$15, 0),FALSE)*$G165), 0, VLOOKUP(VLOOKUP($A165, 'E4 TB Allocation Details'!$A$18:$L$214, MATCH("Customer ID", 'E4 TB Allocation Details'!$A$18:$L$18, 0),FALSE), 'E2 Allocators'!$B$15:$W$358, MATCH('O5 Details by Class &amp; Accounts'!AL$18, 'E2 Allocators'!$B$15:$W$15, 0),FALSE)*$G165)</f>
        <v>0</v>
      </c>
      <c r="AM165" s="2186">
        <f>IF(ISERROR(VLOOKUP(VLOOKUP($A165, 'E4 TB Allocation Details'!$A$18:$L$214, MATCH("Customer ID", 'E4 TB Allocation Details'!$A$18:$L$18, 0),FALSE), 'E2 Allocators'!$B$15:$W$358, MATCH('O5 Details by Class &amp; Accounts'!AM$18, 'E2 Allocators'!$B$15:$W$15, 0),FALSE)*$G165), 0, VLOOKUP(VLOOKUP($A165, 'E4 TB Allocation Details'!$A$18:$L$214, MATCH("Customer ID", 'E4 TB Allocation Details'!$A$18:$L$18, 0),FALSE), 'E2 Allocators'!$B$15:$W$358, MATCH('O5 Details by Class &amp; Accounts'!AM$18, 'E2 Allocators'!$B$15:$W$15, 0),FALSE)*$G165)</f>
        <v>0</v>
      </c>
      <c r="AN165" s="2186">
        <f>IF(ISERROR(VLOOKUP(VLOOKUP($A165, 'E4 TB Allocation Details'!$A$18:$L$214, MATCH("Customer ID", 'E4 TB Allocation Details'!$A$18:$L$18, 0),FALSE), 'E2 Allocators'!$B$15:$W$358, MATCH('O5 Details by Class &amp; Accounts'!AN$18, 'E2 Allocators'!$B$15:$W$15, 0),FALSE)*$G165), 0, VLOOKUP(VLOOKUP($A165, 'E4 TB Allocation Details'!$A$18:$L$214, MATCH("Customer ID", 'E4 TB Allocation Details'!$A$18:$L$18, 0),FALSE), 'E2 Allocators'!$B$15:$W$358, MATCH('O5 Details by Class &amp; Accounts'!AN$18, 'E2 Allocators'!$B$15:$W$15, 0),FALSE)*$G165)</f>
        <v>0</v>
      </c>
      <c r="AO165" s="2186">
        <f>IF(ISERROR(VLOOKUP(VLOOKUP($A165, 'E4 TB Allocation Details'!$A$18:$L$214, MATCH("Customer ID", 'E4 TB Allocation Details'!$A$18:$L$18, 0),FALSE), 'E2 Allocators'!$B$15:$W$358, MATCH('O5 Details by Class &amp; Accounts'!AO$18, 'E2 Allocators'!$B$15:$W$15, 0),FALSE)*$G165), 0, VLOOKUP(VLOOKUP($A165, 'E4 TB Allocation Details'!$A$18:$L$214, MATCH("Customer ID", 'E4 TB Allocation Details'!$A$18:$L$18, 0),FALSE), 'E2 Allocators'!$B$15:$W$358, MATCH('O5 Details by Class &amp; Accounts'!AO$18, 'E2 Allocators'!$B$15:$W$15, 0),FALSE)*$G165)</f>
        <v>0</v>
      </c>
      <c r="AP165" s="2186">
        <f>IF(ISERROR(VLOOKUP(VLOOKUP($A165, 'E4 TB Allocation Details'!$A$18:$L$214, MATCH("Customer ID", 'E4 TB Allocation Details'!$A$18:$L$18, 0),FALSE), 'E2 Allocators'!$B$15:$W$358, MATCH('O5 Details by Class &amp; Accounts'!AP$18, 'E2 Allocators'!$B$15:$W$15, 0),FALSE)*$G165), 0, VLOOKUP(VLOOKUP($A165, 'E4 TB Allocation Details'!$A$18:$L$214, MATCH("Customer ID", 'E4 TB Allocation Details'!$A$18:$L$18, 0),FALSE), 'E2 Allocators'!$B$15:$W$358, MATCH('O5 Details by Class &amp; Accounts'!AP$18, 'E2 Allocators'!$B$15:$W$15, 0),FALSE)*$G165)</f>
        <v>0</v>
      </c>
      <c r="AQ165" s="2186">
        <f>IF(ISERROR(VLOOKUP(VLOOKUP($A165, 'E4 TB Allocation Details'!$A$18:$L$214, MATCH("Customer ID", 'E4 TB Allocation Details'!$A$18:$L$18, 0),FALSE), 'E2 Allocators'!$B$15:$W$358, MATCH('O5 Details by Class &amp; Accounts'!AQ$18, 'E2 Allocators'!$B$15:$W$15, 0),FALSE)*$G165), 0, VLOOKUP(VLOOKUP($A165, 'E4 TB Allocation Details'!$A$18:$L$214, MATCH("Customer ID", 'E4 TB Allocation Details'!$A$18:$L$18, 0),FALSE), 'E2 Allocators'!$B$15:$W$358, MATCH('O5 Details by Class &amp; Accounts'!AQ$18, 'E2 Allocators'!$B$15:$W$15, 0),FALSE)*$G165)</f>
        <v>0</v>
      </c>
      <c r="AR165" s="2186">
        <f>IF(ISERROR(VLOOKUP(VLOOKUP($A165, 'E4 TB Allocation Details'!$A$18:$L$214, MATCH("Customer ID", 'E4 TB Allocation Details'!$A$18:$L$18, 0),FALSE), 'E2 Allocators'!$B$15:$W$358, MATCH('O5 Details by Class &amp; Accounts'!AR$18, 'E2 Allocators'!$B$15:$W$15, 0),FALSE)*$G165), 0, VLOOKUP(VLOOKUP($A165, 'E4 TB Allocation Details'!$A$18:$L$214, MATCH("Customer ID", 'E4 TB Allocation Details'!$A$18:$L$18, 0),FALSE), 'E2 Allocators'!$B$15:$W$358, MATCH('O5 Details by Class &amp; Accounts'!AR$18, 'E2 Allocators'!$B$15:$W$15, 0),FALSE)*$G165)</f>
        <v>0</v>
      </c>
      <c r="AS165" s="2186">
        <f>IF(ISERROR(VLOOKUP(VLOOKUP($A165, 'E4 TB Allocation Details'!$A$18:$L$214, MATCH("Customer ID", 'E4 TB Allocation Details'!$A$18:$L$18, 0),FALSE), 'E2 Allocators'!$B$15:$W$358, MATCH('O5 Details by Class &amp; Accounts'!AS$18, 'E2 Allocators'!$B$15:$W$15, 0),FALSE)*$G165), 0, VLOOKUP(VLOOKUP($A165, 'E4 TB Allocation Details'!$A$18:$L$214, MATCH("Customer ID", 'E4 TB Allocation Details'!$A$18:$L$18, 0),FALSE), 'E2 Allocators'!$B$15:$W$358, MATCH('O5 Details by Class &amp; Accounts'!AS$18, 'E2 Allocators'!$B$15:$W$15, 0),FALSE)*$G165)</f>
        <v>0</v>
      </c>
      <c r="AT165" s="2186">
        <f>IF(ISERROR(VLOOKUP(VLOOKUP($A165, 'E4 TB Allocation Details'!$A$18:$L$214, MATCH("Customer ID", 'E4 TB Allocation Details'!$A$18:$L$18, 0),FALSE), 'E2 Allocators'!$B$15:$W$358, MATCH('O5 Details by Class &amp; Accounts'!AT$18, 'E2 Allocators'!$B$15:$W$15, 0),FALSE)*$G165), 0, VLOOKUP(VLOOKUP($A165, 'E4 TB Allocation Details'!$A$18:$L$214, MATCH("Customer ID", 'E4 TB Allocation Details'!$A$18:$L$18, 0),FALSE), 'E2 Allocators'!$B$15:$W$358, MATCH('O5 Details by Class &amp; Accounts'!AT$18, 'E2 Allocators'!$B$15:$W$15, 0),FALSE)*$G165)</f>
        <v>0</v>
      </c>
      <c r="AU165" s="2186">
        <f>IF(ISERROR(VLOOKUP(VLOOKUP($A165, 'E4 TB Allocation Details'!$A$18:$L$214, MATCH("Customer ID", 'E4 TB Allocation Details'!$A$18:$L$18, 0),FALSE), 'E2 Allocators'!$B$15:$W$358, MATCH('O5 Details by Class &amp; Accounts'!AU$18, 'E2 Allocators'!$B$15:$W$15, 0),FALSE)*$G165), 0, VLOOKUP(VLOOKUP($A165, 'E4 TB Allocation Details'!$A$18:$L$214, MATCH("Customer ID", 'E4 TB Allocation Details'!$A$18:$L$18, 0),FALSE), 'E2 Allocators'!$B$15:$W$358, MATCH('O5 Details by Class &amp; Accounts'!AU$18, 'E2 Allocators'!$B$15:$W$15, 0),FALSE)*$G165)</f>
        <v>0</v>
      </c>
      <c r="AV165" s="2186">
        <f>IF(ISERROR(VLOOKUP(VLOOKUP($A165, 'E4 TB Allocation Details'!$A$18:$L$214, MATCH("Customer ID", 'E4 TB Allocation Details'!$A$18:$L$18, 0),FALSE), 'E2 Allocators'!$B$15:$W$358, MATCH('O5 Details by Class &amp; Accounts'!AV$18, 'E2 Allocators'!$B$15:$W$15, 0),FALSE)*$G165), 0, VLOOKUP(VLOOKUP($A165, 'E4 TB Allocation Details'!$A$18:$L$214, MATCH("Customer ID", 'E4 TB Allocation Details'!$A$18:$L$18, 0),FALSE), 'E2 Allocators'!$B$15:$W$358, MATCH('O5 Details by Class &amp; Accounts'!AV$18, 'E2 Allocators'!$B$15:$W$15, 0),FALSE)*$G165)</f>
        <v>0</v>
      </c>
      <c r="AW165" s="2186">
        <f>IF(ISERROR(VLOOKUP(VLOOKUP($A165, 'E4 TB Allocation Details'!$A$18:$L$214, MATCH("Customer ID", 'E4 TB Allocation Details'!$A$18:$L$18, 0),FALSE), 'E2 Allocators'!$B$15:$W$358, MATCH('O5 Details by Class &amp; Accounts'!AW$18, 'E2 Allocators'!$B$15:$W$15, 0),FALSE)*$G165), 0, VLOOKUP(VLOOKUP($A165, 'E4 TB Allocation Details'!$A$18:$L$214, MATCH("Customer ID", 'E4 TB Allocation Details'!$A$18:$L$18, 0),FALSE), 'E2 Allocators'!$B$15:$W$358, MATCH('O5 Details by Class &amp; Accounts'!AW$18, 'E2 Allocators'!$B$15:$W$15, 0),FALSE)*$G165)</f>
        <v>0</v>
      </c>
      <c r="AX165" s="2186">
        <f t="shared" si="40"/>
        <v>3167.88</v>
      </c>
      <c r="AY165" s="2186">
        <f>IF(ISERROR(VLOOKUP(VLOOKUP($A165, 'E4 TB Allocation Details'!$A$18:$L$214, MATCH("Misc ID", 'E4 TB Allocation Details'!$A$18:$L$18, 0),FALSE), 'E2 Allocators'!$B$15:$W$358, MATCH('O5 Details by Class &amp; Accounts'!AY$18, 'E2 Allocators'!$B$15:$W$15, 0),FALSE)*$E165), 0, VLOOKUP(VLOOKUP($A165, 'E4 TB Allocation Details'!$A$18:$L$214, MATCH("Misc ID", 'E4 TB Allocation Details'!$A$18:$L$18, 0),FALSE), 'E2 Allocators'!$B$15:$W$358, MATCH('O5 Details by Class &amp; Accounts'!AY$18, 'E2 Allocators'!$B$15:$W$15, 0),FALSE)*$E165)</f>
        <v>0</v>
      </c>
      <c r="AZ165" s="2186">
        <f>IF(ISERROR(VLOOKUP(VLOOKUP($A165, 'E4 TB Allocation Details'!$A$18:$L$214, MATCH("Misc ID", 'E4 TB Allocation Details'!$A$18:$L$18, 0),FALSE), 'E2 Allocators'!$B$15:$W$358, MATCH('O5 Details by Class &amp; Accounts'!AZ$18, 'E2 Allocators'!$B$15:$W$15, 0),FALSE)*$E165), 0, VLOOKUP(VLOOKUP($A165, 'E4 TB Allocation Details'!$A$18:$L$214, MATCH("Misc ID", 'E4 TB Allocation Details'!$A$18:$L$18, 0),FALSE), 'E2 Allocators'!$B$15:$W$358, MATCH('O5 Details by Class &amp; Accounts'!AZ$18, 'E2 Allocators'!$B$15:$W$15, 0),FALSE)*$E165)</f>
        <v>0</v>
      </c>
      <c r="BA165" s="2186">
        <f>IF(ISERROR(VLOOKUP(VLOOKUP($A165, 'E4 TB Allocation Details'!$A$18:$L$214, MATCH("Misc ID", 'E4 TB Allocation Details'!$A$18:$L$18, 0),FALSE), 'E2 Allocators'!$B$15:$W$358, MATCH('O5 Details by Class &amp; Accounts'!BA$18, 'E2 Allocators'!$B$15:$W$15, 0),FALSE)*$E165), 0, VLOOKUP(VLOOKUP($A165, 'E4 TB Allocation Details'!$A$18:$L$214, MATCH("Misc ID", 'E4 TB Allocation Details'!$A$18:$L$18, 0),FALSE), 'E2 Allocators'!$B$15:$W$358, MATCH('O5 Details by Class &amp; Accounts'!BA$18, 'E2 Allocators'!$B$15:$W$15, 0),FALSE)*$E165)</f>
        <v>0</v>
      </c>
      <c r="BB165" s="2186">
        <f>IF(ISERROR(VLOOKUP(VLOOKUP($A165, 'E4 TB Allocation Details'!$A$18:$L$214, MATCH("Misc ID", 'E4 TB Allocation Details'!$A$18:$L$18, 0),FALSE), 'E2 Allocators'!$B$15:$W$358, MATCH('O5 Details by Class &amp; Accounts'!BB$18, 'E2 Allocators'!$B$15:$W$15, 0),FALSE)*$E165), 0, VLOOKUP(VLOOKUP($A165, 'E4 TB Allocation Details'!$A$18:$L$214, MATCH("Misc ID", 'E4 TB Allocation Details'!$A$18:$L$18, 0),FALSE), 'E2 Allocators'!$B$15:$W$358, MATCH('O5 Details by Class &amp; Accounts'!BB$18, 'E2 Allocators'!$B$15:$W$15, 0),FALSE)*$E165)</f>
        <v>0</v>
      </c>
      <c r="BC165" s="2186">
        <f>IF(ISERROR(VLOOKUP(VLOOKUP($A165, 'E4 TB Allocation Details'!$A$18:$L$214, MATCH("Misc ID", 'E4 TB Allocation Details'!$A$18:$L$18, 0),FALSE), 'E2 Allocators'!$B$15:$W$358, MATCH('O5 Details by Class &amp; Accounts'!BC$18, 'E2 Allocators'!$B$15:$W$15, 0),FALSE)*$E165), 0, VLOOKUP(VLOOKUP($A165, 'E4 TB Allocation Details'!$A$18:$L$214, MATCH("Misc ID", 'E4 TB Allocation Details'!$A$18:$L$18, 0),FALSE), 'E2 Allocators'!$B$15:$W$358, MATCH('O5 Details by Class &amp; Accounts'!BC$18, 'E2 Allocators'!$B$15:$W$15, 0),FALSE)*$E165)</f>
        <v>0</v>
      </c>
      <c r="BD165" s="2186">
        <f>IF(ISERROR(VLOOKUP(VLOOKUP($A165, 'E4 TB Allocation Details'!$A$18:$L$214, MATCH("Misc ID", 'E4 TB Allocation Details'!$A$18:$L$18, 0),FALSE), 'E2 Allocators'!$B$15:$W$358, MATCH('O5 Details by Class &amp; Accounts'!BD$18, 'E2 Allocators'!$B$15:$W$15, 0),FALSE)*$E165), 0, VLOOKUP(VLOOKUP($A165, 'E4 TB Allocation Details'!$A$18:$L$214, MATCH("Misc ID", 'E4 TB Allocation Details'!$A$18:$L$18, 0),FALSE), 'E2 Allocators'!$B$15:$W$358, MATCH('O5 Details by Class &amp; Accounts'!BD$18, 'E2 Allocators'!$B$15:$W$15, 0),FALSE)*$E165)</f>
        <v>0</v>
      </c>
      <c r="BE165" s="2186">
        <f>IF(ISERROR(VLOOKUP(VLOOKUP($A165, 'E4 TB Allocation Details'!$A$18:$L$214, MATCH("Misc ID", 'E4 TB Allocation Details'!$A$18:$L$18, 0),FALSE), 'E2 Allocators'!$B$15:$W$358, MATCH('O5 Details by Class &amp; Accounts'!BE$18, 'E2 Allocators'!$B$15:$W$15, 0),FALSE)*$E165), 0, VLOOKUP(VLOOKUP($A165, 'E4 TB Allocation Details'!$A$18:$L$214, MATCH("Misc ID", 'E4 TB Allocation Details'!$A$18:$L$18, 0),FALSE), 'E2 Allocators'!$B$15:$W$358, MATCH('O5 Details by Class &amp; Accounts'!BE$18, 'E2 Allocators'!$B$15:$W$15, 0),FALSE)*$E165)</f>
        <v>0</v>
      </c>
      <c r="BF165" s="2186">
        <f>IF(ISERROR(VLOOKUP(VLOOKUP($A165, 'E4 TB Allocation Details'!$A$18:$L$214, MATCH("Misc ID", 'E4 TB Allocation Details'!$A$18:$L$18, 0),FALSE), 'E2 Allocators'!$B$15:$W$358, MATCH('O5 Details by Class &amp; Accounts'!BF$18, 'E2 Allocators'!$B$15:$W$15, 0),FALSE)*$E165), 0, VLOOKUP(VLOOKUP($A165, 'E4 TB Allocation Details'!$A$18:$L$214, MATCH("Misc ID", 'E4 TB Allocation Details'!$A$18:$L$18, 0),FALSE), 'E2 Allocators'!$B$15:$W$358, MATCH('O5 Details by Class &amp; Accounts'!BF$18, 'E2 Allocators'!$B$15:$W$15, 0),FALSE)*$E165)</f>
        <v>0</v>
      </c>
      <c r="BG165" s="2186">
        <f>IF(ISERROR(VLOOKUP(VLOOKUP($A165, 'E4 TB Allocation Details'!$A$18:$L$214, MATCH("Misc ID", 'E4 TB Allocation Details'!$A$18:$L$18, 0),FALSE), 'E2 Allocators'!$B$15:$W$358, MATCH('O5 Details by Class &amp; Accounts'!BG$18, 'E2 Allocators'!$B$15:$W$15, 0),FALSE)*$E165), 0, VLOOKUP(VLOOKUP($A165, 'E4 TB Allocation Details'!$A$18:$L$214, MATCH("Misc ID", 'E4 TB Allocation Details'!$A$18:$L$18, 0),FALSE), 'E2 Allocators'!$B$15:$W$358, MATCH('O5 Details by Class &amp; Accounts'!BG$18, 'E2 Allocators'!$B$15:$W$15, 0),FALSE)*$E165)</f>
        <v>0</v>
      </c>
      <c r="BH165" s="2186">
        <f>IF(ISERROR(VLOOKUP(VLOOKUP($A165, 'E4 TB Allocation Details'!$A$18:$L$214, MATCH("Misc ID", 'E4 TB Allocation Details'!$A$18:$L$18, 0),FALSE), 'E2 Allocators'!$B$15:$W$358, MATCH('O5 Details by Class &amp; Accounts'!BH$18, 'E2 Allocators'!$B$15:$W$15, 0),FALSE)*$E165), 0, VLOOKUP(VLOOKUP($A165, 'E4 TB Allocation Details'!$A$18:$L$214, MATCH("Misc ID", 'E4 TB Allocation Details'!$A$18:$L$18, 0),FALSE), 'E2 Allocators'!$B$15:$W$358, MATCH('O5 Details by Class &amp; Accounts'!BH$18, 'E2 Allocators'!$B$15:$W$15, 0),FALSE)*$E165)</f>
        <v>0</v>
      </c>
      <c r="BI165" s="2186">
        <f>IF(ISERROR(VLOOKUP(VLOOKUP($A165, 'E4 TB Allocation Details'!$A$18:$L$214, MATCH("Misc ID", 'E4 TB Allocation Details'!$A$18:$L$18, 0),FALSE), 'E2 Allocators'!$B$15:$W$358, MATCH('O5 Details by Class &amp; Accounts'!BI$18, 'E2 Allocators'!$B$15:$W$15, 0),FALSE)*$E165), 0, VLOOKUP(VLOOKUP($A165, 'E4 TB Allocation Details'!$A$18:$L$214, MATCH("Misc ID", 'E4 TB Allocation Details'!$A$18:$L$18, 0),FALSE), 'E2 Allocators'!$B$15:$W$358, MATCH('O5 Details by Class &amp; Accounts'!BI$18, 'E2 Allocators'!$B$15:$W$15, 0),FALSE)*$E165)</f>
        <v>0</v>
      </c>
      <c r="BJ165" s="2186">
        <f>IF(ISERROR(VLOOKUP(VLOOKUP($A165, 'E4 TB Allocation Details'!$A$18:$L$214, MATCH("Misc ID", 'E4 TB Allocation Details'!$A$18:$L$18, 0),FALSE), 'E2 Allocators'!$B$15:$W$358, MATCH('O5 Details by Class &amp; Accounts'!BJ$18, 'E2 Allocators'!$B$15:$W$15, 0),FALSE)*$E165), 0, VLOOKUP(VLOOKUP($A165, 'E4 TB Allocation Details'!$A$18:$L$214, MATCH("Misc ID", 'E4 TB Allocation Details'!$A$18:$L$18, 0),FALSE), 'E2 Allocators'!$B$15:$W$358, MATCH('O5 Details by Class &amp; Accounts'!BJ$18, 'E2 Allocators'!$B$15:$W$15, 0),FALSE)*$E165)</f>
        <v>0</v>
      </c>
      <c r="BK165" s="2186">
        <f>IF(ISERROR(VLOOKUP(VLOOKUP($A165, 'E4 TB Allocation Details'!$A$18:$L$214, MATCH("Misc ID", 'E4 TB Allocation Details'!$A$18:$L$18, 0),FALSE), 'E2 Allocators'!$B$15:$W$358, MATCH('O5 Details by Class &amp; Accounts'!BK$18, 'E2 Allocators'!$B$15:$W$15, 0),FALSE)*$E165), 0, VLOOKUP(VLOOKUP($A165, 'E4 TB Allocation Details'!$A$18:$L$214, MATCH("Misc ID", 'E4 TB Allocation Details'!$A$18:$L$18, 0),FALSE), 'E2 Allocators'!$B$15:$W$358, MATCH('O5 Details by Class &amp; Accounts'!BK$18, 'E2 Allocators'!$B$15:$W$15, 0),FALSE)*$E165)</f>
        <v>0</v>
      </c>
      <c r="BL165" s="2186">
        <f>IF(ISERROR(VLOOKUP(VLOOKUP($A165, 'E4 TB Allocation Details'!$A$18:$L$214, MATCH("Misc ID", 'E4 TB Allocation Details'!$A$18:$L$18, 0),FALSE), 'E2 Allocators'!$B$15:$W$358, MATCH('O5 Details by Class &amp; Accounts'!BL$18, 'E2 Allocators'!$B$15:$W$15, 0),FALSE)*$E165), 0, VLOOKUP(VLOOKUP($A165, 'E4 TB Allocation Details'!$A$18:$L$214, MATCH("Misc ID", 'E4 TB Allocation Details'!$A$18:$L$18, 0),FALSE), 'E2 Allocators'!$B$15:$W$358, MATCH('O5 Details by Class &amp; Accounts'!BL$18, 'E2 Allocators'!$B$15:$W$15, 0),FALSE)*$E165)</f>
        <v>0</v>
      </c>
      <c r="BM165" s="2186">
        <f>IF(ISERROR(VLOOKUP(VLOOKUP($A165, 'E4 TB Allocation Details'!$A$18:$L$214, MATCH("Misc ID", 'E4 TB Allocation Details'!$A$18:$L$18, 0),FALSE), 'E2 Allocators'!$B$15:$W$358, MATCH('O5 Details by Class &amp; Accounts'!BM$18, 'E2 Allocators'!$B$15:$W$15, 0),FALSE)*$E165), 0, VLOOKUP(VLOOKUP($A165, 'E4 TB Allocation Details'!$A$18:$L$214, MATCH("Misc ID", 'E4 TB Allocation Details'!$A$18:$L$18, 0),FALSE), 'E2 Allocators'!$B$15:$W$358, MATCH('O5 Details by Class &amp; Accounts'!BM$18, 'E2 Allocators'!$B$15:$W$15, 0),FALSE)*$E165)</f>
        <v>0</v>
      </c>
      <c r="BN165" s="2186">
        <f>IF(ISERROR(VLOOKUP(VLOOKUP($A165, 'E4 TB Allocation Details'!$A$18:$L$214, MATCH("Misc ID", 'E4 TB Allocation Details'!$A$18:$L$18, 0),FALSE), 'E2 Allocators'!$B$15:$W$358, MATCH('O5 Details by Class &amp; Accounts'!BN$18, 'E2 Allocators'!$B$15:$W$15, 0),FALSE)*$E165), 0, VLOOKUP(VLOOKUP($A165, 'E4 TB Allocation Details'!$A$18:$L$214, MATCH("Misc ID", 'E4 TB Allocation Details'!$A$18:$L$18, 0),FALSE), 'E2 Allocators'!$B$15:$W$358, MATCH('O5 Details by Class &amp; Accounts'!BN$18, 'E2 Allocators'!$B$15:$W$15, 0),FALSE)*$E165)</f>
        <v>0</v>
      </c>
      <c r="BO165" s="2186">
        <f>IF(ISERROR(VLOOKUP(VLOOKUP($A165, 'E4 TB Allocation Details'!$A$18:$L$214, MATCH("Misc ID", 'E4 TB Allocation Details'!$A$18:$L$18, 0),FALSE), 'E2 Allocators'!$B$15:$W$358, MATCH('O5 Details by Class &amp; Accounts'!BO$18, 'E2 Allocators'!$B$15:$W$15, 0),FALSE)*$E165), 0, VLOOKUP(VLOOKUP($A165, 'E4 TB Allocation Details'!$A$18:$L$214, MATCH("Misc ID", 'E4 TB Allocation Details'!$A$18:$L$18, 0),FALSE), 'E2 Allocators'!$B$15:$W$358, MATCH('O5 Details by Class &amp; Accounts'!BO$18, 'E2 Allocators'!$B$15:$W$15, 0),FALSE)*$E165)</f>
        <v>0</v>
      </c>
      <c r="BP165" s="2186">
        <f>IF(ISERROR(VLOOKUP(VLOOKUP($A165, 'E4 TB Allocation Details'!$A$18:$L$214, MATCH("Misc ID", 'E4 TB Allocation Details'!$A$18:$L$18, 0),FALSE), 'E2 Allocators'!$B$15:$W$358, MATCH('O5 Details by Class &amp; Accounts'!BP$18, 'E2 Allocators'!$B$15:$W$15, 0),FALSE)*$E165), 0, VLOOKUP(VLOOKUP($A165, 'E4 TB Allocation Details'!$A$18:$L$214, MATCH("Misc ID", 'E4 TB Allocation Details'!$A$18:$L$18, 0),FALSE), 'E2 Allocators'!$B$15:$W$358, MATCH('O5 Details by Class &amp; Accounts'!BP$18, 'E2 Allocators'!$B$15:$W$15, 0),FALSE)*$E165)</f>
        <v>0</v>
      </c>
      <c r="BQ165" s="2186">
        <f>IF(ISERROR(VLOOKUP(VLOOKUP($A165, 'E4 TB Allocation Details'!$A$18:$L$214, MATCH("Misc ID", 'E4 TB Allocation Details'!$A$18:$L$18, 0),FALSE), 'E2 Allocators'!$B$15:$W$358, MATCH('O5 Details by Class &amp; Accounts'!BQ$18, 'E2 Allocators'!$B$15:$W$15, 0),FALSE)*$E165), 0, VLOOKUP(VLOOKUP($A165, 'E4 TB Allocation Details'!$A$18:$L$214, MATCH("Misc ID", 'E4 TB Allocation Details'!$A$18:$L$18, 0),FALSE), 'E2 Allocators'!$B$15:$W$358, MATCH('O5 Details by Class &amp; Accounts'!BQ$18, 'E2 Allocators'!$B$15:$W$15, 0),FALSE)*$E165)</f>
        <v>0</v>
      </c>
      <c r="BR165" s="2186">
        <f>IF(ISERROR(VLOOKUP(VLOOKUP($A165, 'E4 TB Allocation Details'!$A$18:$L$214, MATCH("Misc ID", 'E4 TB Allocation Details'!$A$18:$L$18, 0),FALSE), 'E2 Allocators'!$B$15:$W$358, MATCH('O5 Details by Class &amp; Accounts'!BR$18, 'E2 Allocators'!$B$15:$W$15, 0),FALSE)*$E165), 0, VLOOKUP(VLOOKUP($A165, 'E4 TB Allocation Details'!$A$18:$L$214, MATCH("Misc ID", 'E4 TB Allocation Details'!$A$18:$L$18, 0),FALSE), 'E2 Allocators'!$B$15:$W$358, MATCH('O5 Details by Class &amp; Accounts'!BR$18, 'E2 Allocators'!$B$15:$W$15, 0),FALSE)*$E165)</f>
        <v>0</v>
      </c>
      <c r="BS165" s="2186">
        <f t="shared" si="41"/>
        <v>0</v>
      </c>
      <c r="BT165" s="2186">
        <f>IF(ISERROR(VLOOKUP(VLOOKUP($A165, 'E4 TB Allocation Details'!$A$18:$L$214, MATCH("A &amp; G ID", 'E4 TB Allocation Details'!$A$18:$L$18, 0),FALSE), 'E2 Allocators'!$B$15:$W$358, MATCH('O5 Details by Class &amp; Accounts'!BT$18, 'E2 Allocators'!$B$15:$W$15, 0),FALSE)*$E165), 0, VLOOKUP(VLOOKUP($A165, 'E4 TB Allocation Details'!$A$18:$L$214, MATCH("A &amp; G ID", 'E4 TB Allocation Details'!$A$18:$L$18, 0),FALSE), 'E2 Allocators'!$B$15:$W$358, MATCH('O5 Details by Class &amp; Accounts'!BT$18, 'E2 Allocators'!$B$15:$W$15, 0),FALSE)*$E165)</f>
        <v>0</v>
      </c>
      <c r="BU165" s="2186">
        <f>IF(ISERROR(VLOOKUP(VLOOKUP($A165, 'E4 TB Allocation Details'!$A$18:$L$214, MATCH("A &amp; G ID", 'E4 TB Allocation Details'!$A$18:$L$18, 0),FALSE), 'E2 Allocators'!$B$15:$W$358, MATCH('O5 Details by Class &amp; Accounts'!BU$18, 'E2 Allocators'!$B$15:$W$15, 0),FALSE)*$E165), 0, VLOOKUP(VLOOKUP($A165, 'E4 TB Allocation Details'!$A$18:$L$214, MATCH("A &amp; G ID", 'E4 TB Allocation Details'!$A$18:$L$18, 0),FALSE), 'E2 Allocators'!$B$15:$W$358, MATCH('O5 Details by Class &amp; Accounts'!BU$18, 'E2 Allocators'!$B$15:$W$15, 0),FALSE)*$E165)</f>
        <v>0</v>
      </c>
      <c r="BV165" s="2186">
        <f>IF(ISERROR(VLOOKUP(VLOOKUP($A165, 'E4 TB Allocation Details'!$A$18:$L$214, MATCH("A &amp; G ID", 'E4 TB Allocation Details'!$A$18:$L$18, 0),FALSE), 'E2 Allocators'!$B$15:$W$358, MATCH('O5 Details by Class &amp; Accounts'!BV$18, 'E2 Allocators'!$B$15:$W$15, 0),FALSE)*$E165), 0, VLOOKUP(VLOOKUP($A165, 'E4 TB Allocation Details'!$A$18:$L$214, MATCH("A &amp; G ID", 'E4 TB Allocation Details'!$A$18:$L$18, 0),FALSE), 'E2 Allocators'!$B$15:$W$358, MATCH('O5 Details by Class &amp; Accounts'!BV$18, 'E2 Allocators'!$B$15:$W$15, 0),FALSE)*$E165)</f>
        <v>0</v>
      </c>
      <c r="BW165" s="2186">
        <f>IF(ISERROR(VLOOKUP(VLOOKUP($A165, 'E4 TB Allocation Details'!$A$18:$L$214, MATCH("A &amp; G ID", 'E4 TB Allocation Details'!$A$18:$L$18, 0),FALSE), 'E2 Allocators'!$B$15:$W$358, MATCH('O5 Details by Class &amp; Accounts'!BW$18, 'E2 Allocators'!$B$15:$W$15, 0),FALSE)*$E165), 0, VLOOKUP(VLOOKUP($A165, 'E4 TB Allocation Details'!$A$18:$L$214, MATCH("A &amp; G ID", 'E4 TB Allocation Details'!$A$18:$L$18, 0),FALSE), 'E2 Allocators'!$B$15:$W$358, MATCH('O5 Details by Class &amp; Accounts'!BW$18, 'E2 Allocators'!$B$15:$W$15, 0),FALSE)*$E165)</f>
        <v>0</v>
      </c>
      <c r="BX165" s="2186">
        <f>IF(ISERROR(VLOOKUP(VLOOKUP($A165, 'E4 TB Allocation Details'!$A$18:$L$214, MATCH("A &amp; G ID", 'E4 TB Allocation Details'!$A$18:$L$18, 0),FALSE), 'E2 Allocators'!$B$15:$W$358, MATCH('O5 Details by Class &amp; Accounts'!BX$18, 'E2 Allocators'!$B$15:$W$15, 0),FALSE)*$E165), 0, VLOOKUP(VLOOKUP($A165, 'E4 TB Allocation Details'!$A$18:$L$214, MATCH("A &amp; G ID", 'E4 TB Allocation Details'!$A$18:$L$18, 0),FALSE), 'E2 Allocators'!$B$15:$W$358, MATCH('O5 Details by Class &amp; Accounts'!BX$18, 'E2 Allocators'!$B$15:$W$15, 0),FALSE)*$E165)</f>
        <v>0</v>
      </c>
      <c r="BY165" s="2186">
        <f>IF(ISERROR(VLOOKUP(VLOOKUP($A165, 'E4 TB Allocation Details'!$A$18:$L$214, MATCH("A &amp; G ID", 'E4 TB Allocation Details'!$A$18:$L$18, 0),FALSE), 'E2 Allocators'!$B$15:$W$358, MATCH('O5 Details by Class &amp; Accounts'!BY$18, 'E2 Allocators'!$B$15:$W$15, 0),FALSE)*$E165), 0, VLOOKUP(VLOOKUP($A165, 'E4 TB Allocation Details'!$A$18:$L$214, MATCH("A &amp; G ID", 'E4 TB Allocation Details'!$A$18:$L$18, 0),FALSE), 'E2 Allocators'!$B$15:$W$358, MATCH('O5 Details by Class &amp; Accounts'!BY$18, 'E2 Allocators'!$B$15:$W$15, 0),FALSE)*$E165)</f>
        <v>0</v>
      </c>
      <c r="BZ165" s="2186">
        <f>IF(ISERROR(VLOOKUP(VLOOKUP($A165, 'E4 TB Allocation Details'!$A$18:$L$214, MATCH("A &amp; G ID", 'E4 TB Allocation Details'!$A$18:$L$18, 0),FALSE), 'E2 Allocators'!$B$15:$W$358, MATCH('O5 Details by Class &amp; Accounts'!BZ$18, 'E2 Allocators'!$B$15:$W$15, 0),FALSE)*$E165), 0, VLOOKUP(VLOOKUP($A165, 'E4 TB Allocation Details'!$A$18:$L$214, MATCH("A &amp; G ID", 'E4 TB Allocation Details'!$A$18:$L$18, 0),FALSE), 'E2 Allocators'!$B$15:$W$358, MATCH('O5 Details by Class &amp; Accounts'!BZ$18, 'E2 Allocators'!$B$15:$W$15, 0),FALSE)*$E165)</f>
        <v>0</v>
      </c>
      <c r="CA165" s="2186">
        <f>IF(ISERROR(VLOOKUP(VLOOKUP($A165, 'E4 TB Allocation Details'!$A$18:$L$214, MATCH("A &amp; G ID", 'E4 TB Allocation Details'!$A$18:$L$18, 0),FALSE), 'E2 Allocators'!$B$15:$W$358, MATCH('O5 Details by Class &amp; Accounts'!CA$18, 'E2 Allocators'!$B$15:$W$15, 0),FALSE)*$E165), 0, VLOOKUP(VLOOKUP($A165, 'E4 TB Allocation Details'!$A$18:$L$214, MATCH("A &amp; G ID", 'E4 TB Allocation Details'!$A$18:$L$18, 0),FALSE), 'E2 Allocators'!$B$15:$W$358, MATCH('O5 Details by Class &amp; Accounts'!CA$18, 'E2 Allocators'!$B$15:$W$15, 0),FALSE)*$E165)</f>
        <v>0</v>
      </c>
      <c r="CB165" s="2186">
        <f>IF(ISERROR(VLOOKUP(VLOOKUP($A165, 'E4 TB Allocation Details'!$A$18:$L$214, MATCH("A &amp; G ID", 'E4 TB Allocation Details'!$A$18:$L$18, 0),FALSE), 'E2 Allocators'!$B$15:$W$358, MATCH('O5 Details by Class &amp; Accounts'!CB$18, 'E2 Allocators'!$B$15:$W$15, 0),FALSE)*$E165), 0, VLOOKUP(VLOOKUP($A165, 'E4 TB Allocation Details'!$A$18:$L$214, MATCH("A &amp; G ID", 'E4 TB Allocation Details'!$A$18:$L$18, 0),FALSE), 'E2 Allocators'!$B$15:$W$358, MATCH('O5 Details by Class &amp; Accounts'!CB$18, 'E2 Allocators'!$B$15:$W$15, 0),FALSE)*$E165)</f>
        <v>0</v>
      </c>
      <c r="CC165" s="2186">
        <f>IF(ISERROR(VLOOKUP(VLOOKUP($A165, 'E4 TB Allocation Details'!$A$18:$L$214, MATCH("A &amp; G ID", 'E4 TB Allocation Details'!$A$18:$L$18, 0),FALSE), 'E2 Allocators'!$B$15:$W$358, MATCH('O5 Details by Class &amp; Accounts'!CC$18, 'E2 Allocators'!$B$15:$W$15, 0),FALSE)*$E165), 0, VLOOKUP(VLOOKUP($A165, 'E4 TB Allocation Details'!$A$18:$L$214, MATCH("A &amp; G ID", 'E4 TB Allocation Details'!$A$18:$L$18, 0),FALSE), 'E2 Allocators'!$B$15:$W$358, MATCH('O5 Details by Class &amp; Accounts'!CC$18, 'E2 Allocators'!$B$15:$W$15, 0),FALSE)*$E165)</f>
        <v>0</v>
      </c>
      <c r="CD165" s="2186">
        <f>IF(ISERROR(VLOOKUP(VLOOKUP($A165, 'E4 TB Allocation Details'!$A$18:$L$214, MATCH("A &amp; G ID", 'E4 TB Allocation Details'!$A$18:$L$18, 0),FALSE), 'E2 Allocators'!$B$15:$W$358, MATCH('O5 Details by Class &amp; Accounts'!CD$18, 'E2 Allocators'!$B$15:$W$15, 0),FALSE)*$E165), 0, VLOOKUP(VLOOKUP($A165, 'E4 TB Allocation Details'!$A$18:$L$214, MATCH("A &amp; G ID", 'E4 TB Allocation Details'!$A$18:$L$18, 0),FALSE), 'E2 Allocators'!$B$15:$W$358, MATCH('O5 Details by Class &amp; Accounts'!CD$18, 'E2 Allocators'!$B$15:$W$15, 0),FALSE)*$E165)</f>
        <v>0</v>
      </c>
      <c r="CE165" s="2186">
        <f>IF(ISERROR(VLOOKUP(VLOOKUP($A165, 'E4 TB Allocation Details'!$A$18:$L$214, MATCH("A &amp; G ID", 'E4 TB Allocation Details'!$A$18:$L$18, 0),FALSE), 'E2 Allocators'!$B$15:$W$358, MATCH('O5 Details by Class &amp; Accounts'!CE$18, 'E2 Allocators'!$B$15:$W$15, 0),FALSE)*$E165), 0, VLOOKUP(VLOOKUP($A165, 'E4 TB Allocation Details'!$A$18:$L$214, MATCH("A &amp; G ID", 'E4 TB Allocation Details'!$A$18:$L$18, 0),FALSE), 'E2 Allocators'!$B$15:$W$358, MATCH('O5 Details by Class &amp; Accounts'!CE$18, 'E2 Allocators'!$B$15:$W$15, 0),FALSE)*$E165)</f>
        <v>0</v>
      </c>
      <c r="CF165" s="2186">
        <f>IF(ISERROR(VLOOKUP(VLOOKUP($A165, 'E4 TB Allocation Details'!$A$18:$L$214, MATCH("A &amp; G ID", 'E4 TB Allocation Details'!$A$18:$L$18, 0),FALSE), 'E2 Allocators'!$B$15:$W$358, MATCH('O5 Details by Class &amp; Accounts'!CF$18, 'E2 Allocators'!$B$15:$W$15, 0),FALSE)*$E165), 0, VLOOKUP(VLOOKUP($A165, 'E4 TB Allocation Details'!$A$18:$L$214, MATCH("A &amp; G ID", 'E4 TB Allocation Details'!$A$18:$L$18, 0),FALSE), 'E2 Allocators'!$B$15:$W$358, MATCH('O5 Details by Class &amp; Accounts'!CF$18, 'E2 Allocators'!$B$15:$W$15, 0),FALSE)*$E165)</f>
        <v>0</v>
      </c>
      <c r="CG165" s="2186">
        <f>IF(ISERROR(VLOOKUP(VLOOKUP($A165, 'E4 TB Allocation Details'!$A$18:$L$214, MATCH("A &amp; G ID", 'E4 TB Allocation Details'!$A$18:$L$18, 0),FALSE), 'E2 Allocators'!$B$15:$W$358, MATCH('O5 Details by Class &amp; Accounts'!CG$18, 'E2 Allocators'!$B$15:$W$15, 0),FALSE)*$E165), 0, VLOOKUP(VLOOKUP($A165, 'E4 TB Allocation Details'!$A$18:$L$214, MATCH("A &amp; G ID", 'E4 TB Allocation Details'!$A$18:$L$18, 0),FALSE), 'E2 Allocators'!$B$15:$W$358, MATCH('O5 Details by Class &amp; Accounts'!CG$18, 'E2 Allocators'!$B$15:$W$15, 0),FALSE)*$E165)</f>
        <v>0</v>
      </c>
      <c r="CH165" s="2186">
        <f>IF(ISERROR(VLOOKUP(VLOOKUP($A165, 'E4 TB Allocation Details'!$A$18:$L$214, MATCH("A &amp; G ID", 'E4 TB Allocation Details'!$A$18:$L$18, 0),FALSE), 'E2 Allocators'!$B$15:$W$358, MATCH('O5 Details by Class &amp; Accounts'!CH$18, 'E2 Allocators'!$B$15:$W$15, 0),FALSE)*$E165), 0, VLOOKUP(VLOOKUP($A165, 'E4 TB Allocation Details'!$A$18:$L$214, MATCH("A &amp; G ID", 'E4 TB Allocation Details'!$A$18:$L$18, 0),FALSE), 'E2 Allocators'!$B$15:$W$358, MATCH('O5 Details by Class &amp; Accounts'!CH$18, 'E2 Allocators'!$B$15:$W$15, 0),FALSE)*$E165)</f>
        <v>0</v>
      </c>
      <c r="CI165" s="2186">
        <f>IF(ISERROR(VLOOKUP(VLOOKUP($A165, 'E4 TB Allocation Details'!$A$18:$L$214, MATCH("A &amp; G ID", 'E4 TB Allocation Details'!$A$18:$L$18, 0),FALSE), 'E2 Allocators'!$B$15:$W$358, MATCH('O5 Details by Class &amp; Accounts'!CI$18, 'E2 Allocators'!$B$15:$W$15, 0),FALSE)*$E165), 0, VLOOKUP(VLOOKUP($A165, 'E4 TB Allocation Details'!$A$18:$L$214, MATCH("A &amp; G ID", 'E4 TB Allocation Details'!$A$18:$L$18, 0),FALSE), 'E2 Allocators'!$B$15:$W$358, MATCH('O5 Details by Class &amp; Accounts'!CI$18, 'E2 Allocators'!$B$15:$W$15, 0),FALSE)*$E165)</f>
        <v>0</v>
      </c>
      <c r="CJ165" s="2186">
        <f>IF(ISERROR(VLOOKUP(VLOOKUP($A165, 'E4 TB Allocation Details'!$A$18:$L$214, MATCH("A &amp; G ID", 'E4 TB Allocation Details'!$A$18:$L$18, 0),FALSE), 'E2 Allocators'!$B$15:$W$358, MATCH('O5 Details by Class &amp; Accounts'!CJ$18, 'E2 Allocators'!$B$15:$W$15, 0),FALSE)*$E165), 0, VLOOKUP(VLOOKUP($A165, 'E4 TB Allocation Details'!$A$18:$L$214, MATCH("A &amp; G ID", 'E4 TB Allocation Details'!$A$18:$L$18, 0),FALSE), 'E2 Allocators'!$B$15:$W$358, MATCH('O5 Details by Class &amp; Accounts'!CJ$18, 'E2 Allocators'!$B$15:$W$15, 0),FALSE)*$E165)</f>
        <v>0</v>
      </c>
      <c r="CK165" s="2186">
        <f>IF(ISERROR(VLOOKUP(VLOOKUP($A165, 'E4 TB Allocation Details'!$A$18:$L$214, MATCH("A &amp; G ID", 'E4 TB Allocation Details'!$A$18:$L$18, 0),FALSE), 'E2 Allocators'!$B$15:$W$358, MATCH('O5 Details by Class &amp; Accounts'!CK$18, 'E2 Allocators'!$B$15:$W$15, 0),FALSE)*$E165), 0, VLOOKUP(VLOOKUP($A165, 'E4 TB Allocation Details'!$A$18:$L$214, MATCH("A &amp; G ID", 'E4 TB Allocation Details'!$A$18:$L$18, 0),FALSE), 'E2 Allocators'!$B$15:$W$358, MATCH('O5 Details by Class &amp; Accounts'!CK$18, 'E2 Allocators'!$B$15:$W$15, 0),FALSE)*$E165)</f>
        <v>0</v>
      </c>
      <c r="CL165" s="2186">
        <f>IF(ISERROR(VLOOKUP(VLOOKUP($A165, 'E4 TB Allocation Details'!$A$18:$L$214, MATCH("A &amp; G ID", 'E4 TB Allocation Details'!$A$18:$L$18, 0),FALSE), 'E2 Allocators'!$B$15:$W$358, MATCH('O5 Details by Class &amp; Accounts'!CL$18, 'E2 Allocators'!$B$15:$W$15, 0),FALSE)*$E165), 0, VLOOKUP(VLOOKUP($A165, 'E4 TB Allocation Details'!$A$18:$L$214, MATCH("A &amp; G ID", 'E4 TB Allocation Details'!$A$18:$L$18, 0),FALSE), 'E2 Allocators'!$B$15:$W$358, MATCH('O5 Details by Class &amp; Accounts'!CL$18, 'E2 Allocators'!$B$15:$W$15, 0),FALSE)*$E165)</f>
        <v>0</v>
      </c>
      <c r="CM165" s="2186">
        <f>IF(ISERROR(VLOOKUP(VLOOKUP($A165, 'E4 TB Allocation Details'!$A$18:$L$214, MATCH("A &amp; G ID", 'E4 TB Allocation Details'!$A$18:$L$18, 0),FALSE), 'E2 Allocators'!$B$15:$W$358, MATCH('O5 Details by Class &amp; Accounts'!CM$18, 'E2 Allocators'!$B$15:$W$15, 0),FALSE)*$E165), 0, VLOOKUP(VLOOKUP($A165, 'E4 TB Allocation Details'!$A$18:$L$214, MATCH("A &amp; G ID", 'E4 TB Allocation Details'!$A$18:$L$18, 0),FALSE), 'E2 Allocators'!$B$15:$W$358, MATCH('O5 Details by Class &amp; Accounts'!CM$18, 'E2 Allocators'!$B$15:$W$15, 0),FALSE)*$E165)</f>
        <v>0</v>
      </c>
      <c r="CN165" s="2186">
        <f>SUM(BT165:CM165)</f>
        <v>0</v>
      </c>
      <c r="CO165" s="2187">
        <f t="shared" si="43"/>
        <v>0</v>
      </c>
      <c r="CQ165" s="1625">
        <v>1860</v>
      </c>
    </row>
    <row r="166" spans="1:95" s="54" customFormat="1" ht="12.75" x14ac:dyDescent="0.2">
      <c r="A166" s="996">
        <v>5305</v>
      </c>
      <c r="B166" s="997" t="s">
        <v>1531</v>
      </c>
      <c r="C166" s="2184">
        <f>IF(ISERROR(VLOOKUP($A166,'I3 TB Data'!$A$19:$H$483,MATCH('O5 Details by Class &amp; Accounts'!$C$18, 'I3 TB Data'!$A$19:$H$19,0),0)), 0, VLOOKUP($A166,'I3 TB Data'!$A$19:$H$483,MATCH('O5 Details by Class &amp; Accounts'!$C$18,'I3 TB Data'!$A$19:$H$19,0),0))</f>
        <v>244067.01</v>
      </c>
      <c r="D166" s="2185"/>
      <c r="E166" s="2184">
        <f t="shared" si="44"/>
        <v>244067.01</v>
      </c>
      <c r="F166" s="2186">
        <f>IF(ISERROR(VLOOKUP($A166, 'E1 Categorization'!A33:E124, MATCH("Customer Component", 'E1 Categorization'!$A$33:$E$33,0), 0)), 0, IF(VLOOKUP($A166, 'E1 Categorization'!A33:E124, MATCH("Customer Component", 'E1 Categorization'!$A$33:$E$33,0), 0)=0, 'O5 Details by Class &amp; Accounts'!$E166, IF(AND(VLOOKUP($A166, 'E1 Categorization'!A33:E124, MATCH("Customer Component", 'E1 Categorization'!$A$33:$E$33,0), 0) &gt;0, VLOOKUP($A166, 'E1 Categorization'!A33:E124, MATCH("Customer Component", 'E1 Categorization'!$A$33:$E$33,0), 0)&lt;1), 'O5 Details by Class &amp; Accounts'!$E166*(1-VLOOKUP($A166, 'E1 Categorization'!A33:E124, MATCH("Customer Component", 'E1 Categorization'!$A$33:$E$33,0), 0)), 0)))</f>
        <v>0</v>
      </c>
      <c r="G166" s="2186">
        <f t="shared" ref="G166:G173" si="45">E166</f>
        <v>244067.01</v>
      </c>
      <c r="H166" s="2186">
        <f t="shared" ref="H166:H213" si="46">F166+G166</f>
        <v>244067.01</v>
      </c>
      <c r="I166" s="2186">
        <f>IF(ISERROR(VLOOKUP(VLOOKUP($A166, 'E4 TB Allocation Details'!$A$18:$L$214, MATCH("Demand ID", 'E4 TB Allocation Details'!$A$18:$L$18, 0),FALSE), 'E2 Allocators'!$B$15:$W$358, MATCH('O5 Details by Class &amp; Accounts'!I$18, 'E2 Allocators'!$B$15:$W$15, 0),FALSE)*$F166), 0, VLOOKUP(VLOOKUP($A166, 'E4 TB Allocation Details'!$A$18:$L$214, MATCH("Demand ID", 'E4 TB Allocation Details'!$A$18:$L$18, 0),FALSE), 'E2 Allocators'!$B$15:$W$358, MATCH('O5 Details by Class &amp; Accounts'!I$18, 'E2 Allocators'!$B$15:$W$15, 0),FALSE)*$F166)</f>
        <v>0</v>
      </c>
      <c r="J166" s="2186">
        <f>IF(ISERROR(VLOOKUP(VLOOKUP($A166, 'E4 TB Allocation Details'!$A$18:$L$214, MATCH("Demand ID", 'E4 TB Allocation Details'!$A$18:$L$18, 0),FALSE), 'E2 Allocators'!$B$15:$W$358, MATCH('O5 Details by Class &amp; Accounts'!J$18, 'E2 Allocators'!$B$15:$W$15, 0),FALSE)*$F166), 0, VLOOKUP(VLOOKUP($A166, 'E4 TB Allocation Details'!$A$18:$L$214, MATCH("Demand ID", 'E4 TB Allocation Details'!$A$18:$L$18, 0),FALSE), 'E2 Allocators'!$B$15:$W$358, MATCH('O5 Details by Class &amp; Accounts'!J$18, 'E2 Allocators'!$B$15:$W$15, 0),FALSE)*$F166)</f>
        <v>0</v>
      </c>
      <c r="K166" s="2186">
        <f>IF(ISERROR(VLOOKUP(VLOOKUP($A166, 'E4 TB Allocation Details'!$A$18:$L$214, MATCH("Demand ID", 'E4 TB Allocation Details'!$A$18:$L$18, 0),FALSE), 'E2 Allocators'!$B$15:$W$358, MATCH('O5 Details by Class &amp; Accounts'!K$18, 'E2 Allocators'!$B$15:$W$15, 0),FALSE)*$F166), 0, VLOOKUP(VLOOKUP($A166, 'E4 TB Allocation Details'!$A$18:$L$214, MATCH("Demand ID", 'E4 TB Allocation Details'!$A$18:$L$18, 0),FALSE), 'E2 Allocators'!$B$15:$W$358, MATCH('O5 Details by Class &amp; Accounts'!K$18, 'E2 Allocators'!$B$15:$W$15, 0),FALSE)*$F166)</f>
        <v>0</v>
      </c>
      <c r="L166" s="2186">
        <f>IF(ISERROR(VLOOKUP(VLOOKUP($A166, 'E4 TB Allocation Details'!$A$18:$L$214, MATCH("Demand ID", 'E4 TB Allocation Details'!$A$18:$L$18, 0),FALSE), 'E2 Allocators'!$B$15:$W$358, MATCH('O5 Details by Class &amp; Accounts'!L$18, 'E2 Allocators'!$B$15:$W$15, 0),FALSE)*$F166), 0, VLOOKUP(VLOOKUP($A166, 'E4 TB Allocation Details'!$A$18:$L$214, MATCH("Demand ID", 'E4 TB Allocation Details'!$A$18:$L$18, 0),FALSE), 'E2 Allocators'!$B$15:$W$358, MATCH('O5 Details by Class &amp; Accounts'!L$18, 'E2 Allocators'!$B$15:$W$15, 0),FALSE)*$F166)</f>
        <v>0</v>
      </c>
      <c r="M166" s="2186">
        <f>IF(ISERROR(VLOOKUP(VLOOKUP($A166, 'E4 TB Allocation Details'!$A$18:$L$214, MATCH("Demand ID", 'E4 TB Allocation Details'!$A$18:$L$18, 0),FALSE), 'E2 Allocators'!$B$15:$W$358, MATCH('O5 Details by Class &amp; Accounts'!M$18, 'E2 Allocators'!$B$15:$W$15, 0),FALSE)*$F166), 0, VLOOKUP(VLOOKUP($A166, 'E4 TB Allocation Details'!$A$18:$L$214, MATCH("Demand ID", 'E4 TB Allocation Details'!$A$18:$L$18, 0),FALSE), 'E2 Allocators'!$B$15:$W$358, MATCH('O5 Details by Class &amp; Accounts'!M$18, 'E2 Allocators'!$B$15:$W$15, 0),FALSE)*$F166)</f>
        <v>0</v>
      </c>
      <c r="N166" s="2186">
        <f>IF(ISERROR(VLOOKUP(VLOOKUP($A166, 'E4 TB Allocation Details'!$A$18:$L$214, MATCH("Demand ID", 'E4 TB Allocation Details'!$A$18:$L$18, 0),FALSE), 'E2 Allocators'!$B$15:$W$358, MATCH('O5 Details by Class &amp; Accounts'!N$18, 'E2 Allocators'!$B$15:$W$15, 0),FALSE)*$F166), 0, VLOOKUP(VLOOKUP($A166, 'E4 TB Allocation Details'!$A$18:$L$214, MATCH("Demand ID", 'E4 TB Allocation Details'!$A$18:$L$18, 0),FALSE), 'E2 Allocators'!$B$15:$W$358, MATCH('O5 Details by Class &amp; Accounts'!N$18, 'E2 Allocators'!$B$15:$W$15, 0),FALSE)*$F166)</f>
        <v>0</v>
      </c>
      <c r="O166" s="2186">
        <f>IF(ISERROR(VLOOKUP(VLOOKUP($A166, 'E4 TB Allocation Details'!$A$18:$L$214, MATCH("Demand ID", 'E4 TB Allocation Details'!$A$18:$L$18, 0),FALSE), 'E2 Allocators'!$B$15:$W$358, MATCH('O5 Details by Class &amp; Accounts'!O$18, 'E2 Allocators'!$B$15:$W$15, 0),FALSE)*$F166), 0, VLOOKUP(VLOOKUP($A166, 'E4 TB Allocation Details'!$A$18:$L$214, MATCH("Demand ID", 'E4 TB Allocation Details'!$A$18:$L$18, 0),FALSE), 'E2 Allocators'!$B$15:$W$358, MATCH('O5 Details by Class &amp; Accounts'!O$18, 'E2 Allocators'!$B$15:$W$15, 0),FALSE)*$F166)</f>
        <v>0</v>
      </c>
      <c r="P166" s="2186">
        <f>IF(ISERROR(VLOOKUP(VLOOKUP($A166, 'E4 TB Allocation Details'!$A$18:$L$214, MATCH("Demand ID", 'E4 TB Allocation Details'!$A$18:$L$18, 0),FALSE), 'E2 Allocators'!$B$15:$W$358, MATCH('O5 Details by Class &amp; Accounts'!P$18, 'E2 Allocators'!$B$15:$W$15, 0),FALSE)*$F166), 0, VLOOKUP(VLOOKUP($A166, 'E4 TB Allocation Details'!$A$18:$L$214, MATCH("Demand ID", 'E4 TB Allocation Details'!$A$18:$L$18, 0),FALSE), 'E2 Allocators'!$B$15:$W$358, MATCH('O5 Details by Class &amp; Accounts'!P$18, 'E2 Allocators'!$B$15:$W$15, 0),FALSE)*$F166)</f>
        <v>0</v>
      </c>
      <c r="Q166" s="2186">
        <f>IF(ISERROR(VLOOKUP(VLOOKUP($A166, 'E4 TB Allocation Details'!$A$18:$L$214, MATCH("Demand ID", 'E4 TB Allocation Details'!$A$18:$L$18, 0),FALSE), 'E2 Allocators'!$B$15:$W$358, MATCH('O5 Details by Class &amp; Accounts'!Q$18, 'E2 Allocators'!$B$15:$W$15, 0),FALSE)*$F166), 0, VLOOKUP(VLOOKUP($A166, 'E4 TB Allocation Details'!$A$18:$L$214, MATCH("Demand ID", 'E4 TB Allocation Details'!$A$18:$L$18, 0),FALSE), 'E2 Allocators'!$B$15:$W$358, MATCH('O5 Details by Class &amp; Accounts'!Q$18, 'E2 Allocators'!$B$15:$W$15, 0),FALSE)*$F166)</f>
        <v>0</v>
      </c>
      <c r="R166" s="2186">
        <f>IF(ISERROR(VLOOKUP(VLOOKUP($A166, 'E4 TB Allocation Details'!$A$18:$L$214, MATCH("Demand ID", 'E4 TB Allocation Details'!$A$18:$L$18, 0),FALSE), 'E2 Allocators'!$B$15:$W$358, MATCH('O5 Details by Class &amp; Accounts'!R$18, 'E2 Allocators'!$B$15:$W$15, 0),FALSE)*$F166), 0, VLOOKUP(VLOOKUP($A166, 'E4 TB Allocation Details'!$A$18:$L$214, MATCH("Demand ID", 'E4 TB Allocation Details'!$A$18:$L$18, 0),FALSE), 'E2 Allocators'!$B$15:$W$358, MATCH('O5 Details by Class &amp; Accounts'!R$18, 'E2 Allocators'!$B$15:$W$15, 0),FALSE)*$F166)</f>
        <v>0</v>
      </c>
      <c r="S166" s="2186">
        <f>IF(ISERROR(VLOOKUP(VLOOKUP($A166, 'E4 TB Allocation Details'!$A$18:$L$214, MATCH("Demand ID", 'E4 TB Allocation Details'!$A$18:$L$18, 0),FALSE), 'E2 Allocators'!$B$15:$W$358, MATCH('O5 Details by Class &amp; Accounts'!S$18, 'E2 Allocators'!$B$15:$W$15, 0),FALSE)*$F166), 0, VLOOKUP(VLOOKUP($A166, 'E4 TB Allocation Details'!$A$18:$L$214, MATCH("Demand ID", 'E4 TB Allocation Details'!$A$18:$L$18, 0),FALSE), 'E2 Allocators'!$B$15:$W$358, MATCH('O5 Details by Class &amp; Accounts'!S$18, 'E2 Allocators'!$B$15:$W$15, 0),FALSE)*$F166)</f>
        <v>0</v>
      </c>
      <c r="T166" s="2186">
        <f>IF(ISERROR(VLOOKUP(VLOOKUP($A166, 'E4 TB Allocation Details'!$A$18:$L$214, MATCH("Demand ID", 'E4 TB Allocation Details'!$A$18:$L$18, 0),FALSE), 'E2 Allocators'!$B$15:$W$358, MATCH('O5 Details by Class &amp; Accounts'!T$18, 'E2 Allocators'!$B$15:$W$15, 0),FALSE)*$F166), 0, VLOOKUP(VLOOKUP($A166, 'E4 TB Allocation Details'!$A$18:$L$214, MATCH("Demand ID", 'E4 TB Allocation Details'!$A$18:$L$18, 0),FALSE), 'E2 Allocators'!$B$15:$W$358, MATCH('O5 Details by Class &amp; Accounts'!T$18, 'E2 Allocators'!$B$15:$W$15, 0),FALSE)*$F166)</f>
        <v>0</v>
      </c>
      <c r="U166" s="2186">
        <f>IF(ISERROR(VLOOKUP(VLOOKUP($A166, 'E4 TB Allocation Details'!$A$18:$L$214, MATCH("Demand ID", 'E4 TB Allocation Details'!$A$18:$L$18, 0),FALSE), 'E2 Allocators'!$B$15:$W$358, MATCH('O5 Details by Class &amp; Accounts'!U$18, 'E2 Allocators'!$B$15:$W$15, 0),FALSE)*$F166), 0, VLOOKUP(VLOOKUP($A166, 'E4 TB Allocation Details'!$A$18:$L$214, MATCH("Demand ID", 'E4 TB Allocation Details'!$A$18:$L$18, 0),FALSE), 'E2 Allocators'!$B$15:$W$358, MATCH('O5 Details by Class &amp; Accounts'!U$18, 'E2 Allocators'!$B$15:$W$15, 0),FALSE)*$F166)</f>
        <v>0</v>
      </c>
      <c r="V166" s="2186">
        <f>IF(ISERROR(VLOOKUP(VLOOKUP($A166, 'E4 TB Allocation Details'!$A$18:$L$214, MATCH("Demand ID", 'E4 TB Allocation Details'!$A$18:$L$18, 0),FALSE), 'E2 Allocators'!$B$15:$W$358, MATCH('O5 Details by Class &amp; Accounts'!V$18, 'E2 Allocators'!$B$15:$W$15, 0),FALSE)*$F166), 0, VLOOKUP(VLOOKUP($A166, 'E4 TB Allocation Details'!$A$18:$L$214, MATCH("Demand ID", 'E4 TB Allocation Details'!$A$18:$L$18, 0),FALSE), 'E2 Allocators'!$B$15:$W$358, MATCH('O5 Details by Class &amp; Accounts'!V$18, 'E2 Allocators'!$B$15:$W$15, 0),FALSE)*$F166)</f>
        <v>0</v>
      </c>
      <c r="W166" s="2186">
        <f>IF(ISERROR(VLOOKUP(VLOOKUP($A166, 'E4 TB Allocation Details'!$A$18:$L$214, MATCH("Demand ID", 'E4 TB Allocation Details'!$A$18:$L$18, 0),FALSE), 'E2 Allocators'!$B$15:$W$358, MATCH('O5 Details by Class &amp; Accounts'!W$18, 'E2 Allocators'!$B$15:$W$15, 0),FALSE)*$F166), 0, VLOOKUP(VLOOKUP($A166, 'E4 TB Allocation Details'!$A$18:$L$214, MATCH("Demand ID", 'E4 TB Allocation Details'!$A$18:$L$18, 0),FALSE), 'E2 Allocators'!$B$15:$W$358, MATCH('O5 Details by Class &amp; Accounts'!W$18, 'E2 Allocators'!$B$15:$W$15, 0),FALSE)*$F166)</f>
        <v>0</v>
      </c>
      <c r="X166" s="2186">
        <f>IF(ISERROR(VLOOKUP(VLOOKUP($A166, 'E4 TB Allocation Details'!$A$18:$L$214, MATCH("Demand ID", 'E4 TB Allocation Details'!$A$18:$L$18, 0),FALSE), 'E2 Allocators'!$B$15:$W$358, MATCH('O5 Details by Class &amp; Accounts'!X$18, 'E2 Allocators'!$B$15:$W$15, 0),FALSE)*$F166), 0, VLOOKUP(VLOOKUP($A166, 'E4 TB Allocation Details'!$A$18:$L$214, MATCH("Demand ID", 'E4 TB Allocation Details'!$A$18:$L$18, 0),FALSE), 'E2 Allocators'!$B$15:$W$358, MATCH('O5 Details by Class &amp; Accounts'!X$18, 'E2 Allocators'!$B$15:$W$15, 0),FALSE)*$F166)</f>
        <v>0</v>
      </c>
      <c r="Y166" s="2186">
        <f>IF(ISERROR(VLOOKUP(VLOOKUP($A166, 'E4 TB Allocation Details'!$A$18:$L$214, MATCH("Demand ID", 'E4 TB Allocation Details'!$A$18:$L$18, 0),FALSE), 'E2 Allocators'!$B$15:$W$358, MATCH('O5 Details by Class &amp; Accounts'!Y$18, 'E2 Allocators'!$B$15:$W$15, 0),FALSE)*$F166), 0, VLOOKUP(VLOOKUP($A166, 'E4 TB Allocation Details'!$A$18:$L$214, MATCH("Demand ID", 'E4 TB Allocation Details'!$A$18:$L$18, 0),FALSE), 'E2 Allocators'!$B$15:$W$358, MATCH('O5 Details by Class &amp; Accounts'!Y$18, 'E2 Allocators'!$B$15:$W$15, 0),FALSE)*$F166)</f>
        <v>0</v>
      </c>
      <c r="Z166" s="2186">
        <f>IF(ISERROR(VLOOKUP(VLOOKUP($A166, 'E4 TB Allocation Details'!$A$18:$L$214, MATCH("Demand ID", 'E4 TB Allocation Details'!$A$18:$L$18, 0),FALSE), 'E2 Allocators'!$B$15:$W$358, MATCH('O5 Details by Class &amp; Accounts'!Z$18, 'E2 Allocators'!$B$15:$W$15, 0),FALSE)*$F166), 0, VLOOKUP(VLOOKUP($A166, 'E4 TB Allocation Details'!$A$18:$L$214, MATCH("Demand ID", 'E4 TB Allocation Details'!$A$18:$L$18, 0),FALSE), 'E2 Allocators'!$B$15:$W$358, MATCH('O5 Details by Class &amp; Accounts'!Z$18, 'E2 Allocators'!$B$15:$W$15, 0),FALSE)*$F166)</f>
        <v>0</v>
      </c>
      <c r="AA166" s="2186">
        <f>IF(ISERROR(VLOOKUP(VLOOKUP($A166, 'E4 TB Allocation Details'!$A$18:$L$214, MATCH("Demand ID", 'E4 TB Allocation Details'!$A$18:$L$18, 0),FALSE), 'E2 Allocators'!$B$15:$W$358, MATCH('O5 Details by Class &amp; Accounts'!AA$18, 'E2 Allocators'!$B$15:$W$15, 0),FALSE)*$F166), 0, VLOOKUP(VLOOKUP($A166, 'E4 TB Allocation Details'!$A$18:$L$214, MATCH("Demand ID", 'E4 TB Allocation Details'!$A$18:$L$18, 0),FALSE), 'E2 Allocators'!$B$15:$W$358, MATCH('O5 Details by Class &amp; Accounts'!AA$18, 'E2 Allocators'!$B$15:$W$15, 0),FALSE)*$F166)</f>
        <v>0</v>
      </c>
      <c r="AB166" s="2186">
        <f>IF(ISERROR(VLOOKUP(VLOOKUP($A166, 'E4 TB Allocation Details'!$A$18:$L$214, MATCH("Demand ID", 'E4 TB Allocation Details'!$A$18:$L$18, 0),FALSE), 'E2 Allocators'!$B$15:$W$358, MATCH('O5 Details by Class &amp; Accounts'!AB$18, 'E2 Allocators'!$B$15:$W$15, 0),FALSE)*$F166), 0, VLOOKUP(VLOOKUP($A166, 'E4 TB Allocation Details'!$A$18:$L$214, MATCH("Demand ID", 'E4 TB Allocation Details'!$A$18:$L$18, 0),FALSE), 'E2 Allocators'!$B$15:$W$358, MATCH('O5 Details by Class &amp; Accounts'!AB$18, 'E2 Allocators'!$B$15:$W$15, 0),FALSE)*$F166)</f>
        <v>0</v>
      </c>
      <c r="AC166" s="2186">
        <f t="shared" ref="AC166:AC213" si="47">SUM(I166:AB166)</f>
        <v>0</v>
      </c>
      <c r="AD166" s="2186">
        <f>IF(ISERROR(VLOOKUP(VLOOKUP($A166, 'E4 TB Allocation Details'!$A$18:$L$214, MATCH("Customer ID", 'E4 TB Allocation Details'!$A$18:$L$18, 0),FALSE), 'E2 Allocators'!$B$15:$W$358, MATCH('O5 Details by Class &amp; Accounts'!AD$18, 'E2 Allocators'!$B$15:$W$15, 0),FALSE)*$G166), 0, VLOOKUP(VLOOKUP($A166, 'E4 TB Allocation Details'!$A$18:$L$214, MATCH("Customer ID", 'E4 TB Allocation Details'!$A$18:$L$18, 0),FALSE), 'E2 Allocators'!$B$15:$W$358, MATCH('O5 Details by Class &amp; Accounts'!AD$18, 'E2 Allocators'!$B$15:$W$15, 0),FALSE)*$G166)</f>
        <v>218625.51233324333</v>
      </c>
      <c r="AE166" s="2186">
        <f>IF(ISERROR(VLOOKUP(VLOOKUP($A166, 'E4 TB Allocation Details'!$A$18:$L$214, MATCH("Customer ID", 'E4 TB Allocation Details'!$A$18:$L$18, 0),FALSE), 'E2 Allocators'!$B$15:$W$358, MATCH('O5 Details by Class &amp; Accounts'!AE$18, 'E2 Allocators'!$B$15:$W$15, 0),FALSE)*$G166), 0, VLOOKUP(VLOOKUP($A166, 'E4 TB Allocation Details'!$A$18:$L$214, MATCH("Customer ID", 'E4 TB Allocation Details'!$A$18:$L$18, 0),FALSE), 'E2 Allocators'!$B$15:$W$358, MATCH('O5 Details by Class &amp; Accounts'!AE$18, 'E2 Allocators'!$B$15:$W$15, 0),FALSE)*$G166)</f>
        <v>21263.778639772328</v>
      </c>
      <c r="AF166" s="2186">
        <f>IF(ISERROR(VLOOKUP(VLOOKUP($A166, 'E4 TB Allocation Details'!$A$18:$L$214, MATCH("Customer ID", 'E4 TB Allocation Details'!$A$18:$L$18, 0),FALSE), 'E2 Allocators'!$B$15:$W$358, MATCH('O5 Details by Class &amp; Accounts'!AF$18, 'E2 Allocators'!$B$15:$W$15, 0),FALSE)*$G166), 0, VLOOKUP(VLOOKUP($A166, 'E4 TB Allocation Details'!$A$18:$L$214, MATCH("Customer ID", 'E4 TB Allocation Details'!$A$18:$L$18, 0),FALSE), 'E2 Allocators'!$B$15:$W$358, MATCH('O5 Details by Class &amp; Accounts'!AF$18, 'E2 Allocators'!$B$15:$W$15, 0),FALSE)*$G166)</f>
        <v>2535.0236814225473</v>
      </c>
      <c r="AG166" s="2186">
        <f>IF(ISERROR(VLOOKUP(VLOOKUP($A166, 'E4 TB Allocation Details'!$A$18:$L$214, MATCH("Customer ID", 'E4 TB Allocation Details'!$A$18:$L$18, 0),FALSE), 'E2 Allocators'!$B$15:$W$358, MATCH('O5 Details by Class &amp; Accounts'!AG$18, 'E2 Allocators'!$B$15:$W$15, 0),FALSE)*$G166), 0, VLOOKUP(VLOOKUP($A166, 'E4 TB Allocation Details'!$A$18:$L$214, MATCH("Customer ID", 'E4 TB Allocation Details'!$A$18:$L$18, 0),FALSE), 'E2 Allocators'!$B$15:$W$358, MATCH('O5 Details by Class &amp; Accounts'!AG$18, 'E2 Allocators'!$B$15:$W$15, 0),FALSE)*$G166)</f>
        <v>0</v>
      </c>
      <c r="AH166" s="2186">
        <f>IF(ISERROR(VLOOKUP(VLOOKUP($A166, 'E4 TB Allocation Details'!$A$18:$L$214, MATCH("Customer ID", 'E4 TB Allocation Details'!$A$18:$L$18, 0),FALSE), 'E2 Allocators'!$B$15:$W$358, MATCH('O5 Details by Class &amp; Accounts'!AH$18, 'E2 Allocators'!$B$15:$W$15, 0),FALSE)*$G166), 0, VLOOKUP(VLOOKUP($A166, 'E4 TB Allocation Details'!$A$18:$L$214, MATCH("Customer ID", 'E4 TB Allocation Details'!$A$18:$L$18, 0),FALSE), 'E2 Allocators'!$B$15:$W$358, MATCH('O5 Details by Class &amp; Accounts'!AH$18, 'E2 Allocators'!$B$15:$W$15, 0),FALSE)*$G166)</f>
        <v>0</v>
      </c>
      <c r="AI166" s="2186">
        <f>IF(ISERROR(VLOOKUP(VLOOKUP($A166, 'E4 TB Allocation Details'!$A$18:$L$214, MATCH("Customer ID", 'E4 TB Allocation Details'!$A$18:$L$18, 0),FALSE), 'E2 Allocators'!$B$15:$W$358, MATCH('O5 Details by Class &amp; Accounts'!AI$18, 'E2 Allocators'!$B$15:$W$15, 0),FALSE)*$G166), 0, VLOOKUP(VLOOKUP($A166, 'E4 TB Allocation Details'!$A$18:$L$214, MATCH("Customer ID", 'E4 TB Allocation Details'!$A$18:$L$18, 0),FALSE), 'E2 Allocators'!$B$15:$W$358, MATCH('O5 Details by Class &amp; Accounts'!AI$18, 'E2 Allocators'!$B$15:$W$15, 0),FALSE)*$G166)</f>
        <v>0</v>
      </c>
      <c r="AJ166" s="2186">
        <f>IF(ISERROR(VLOOKUP(VLOOKUP($A166, 'E4 TB Allocation Details'!$A$18:$L$214, MATCH("Customer ID", 'E4 TB Allocation Details'!$A$18:$L$18, 0),FALSE), 'E2 Allocators'!$B$15:$W$358, MATCH('O5 Details by Class &amp; Accounts'!AJ$18, 'E2 Allocators'!$B$15:$W$15, 0),FALSE)*$G166), 0, VLOOKUP(VLOOKUP($A166, 'E4 TB Allocation Details'!$A$18:$L$214, MATCH("Customer ID", 'E4 TB Allocation Details'!$A$18:$L$18, 0),FALSE), 'E2 Allocators'!$B$15:$W$358, MATCH('O5 Details by Class &amp; Accounts'!AJ$18, 'E2 Allocators'!$B$15:$W$15, 0),FALSE)*$G166)</f>
        <v>10.140094725690188</v>
      </c>
      <c r="AK166" s="2186">
        <f>IF(ISERROR(VLOOKUP(VLOOKUP($A166, 'E4 TB Allocation Details'!$A$18:$L$214, MATCH("Customer ID", 'E4 TB Allocation Details'!$A$18:$L$18, 0),FALSE), 'E2 Allocators'!$B$15:$W$358, MATCH('O5 Details by Class &amp; Accounts'!AK$18, 'E2 Allocators'!$B$15:$W$15, 0),FALSE)*$G166), 0, VLOOKUP(VLOOKUP($A166, 'E4 TB Allocation Details'!$A$18:$L$214, MATCH("Customer ID", 'E4 TB Allocation Details'!$A$18:$L$18, 0),FALSE), 'E2 Allocators'!$B$15:$W$358, MATCH('O5 Details by Class &amp; Accounts'!AK$18, 'E2 Allocators'!$B$15:$W$15, 0),FALSE)*$G166)</f>
        <v>790.92738860383474</v>
      </c>
      <c r="AL166" s="2186">
        <f>IF(ISERROR(VLOOKUP(VLOOKUP($A166, 'E4 TB Allocation Details'!$A$18:$L$214, MATCH("Customer ID", 'E4 TB Allocation Details'!$A$18:$L$18, 0),FALSE), 'E2 Allocators'!$B$15:$W$358, MATCH('O5 Details by Class &amp; Accounts'!AL$18, 'E2 Allocators'!$B$15:$W$15, 0),FALSE)*$G166), 0, VLOOKUP(VLOOKUP($A166, 'E4 TB Allocation Details'!$A$18:$L$214, MATCH("Customer ID", 'E4 TB Allocation Details'!$A$18:$L$18, 0),FALSE), 'E2 Allocators'!$B$15:$W$358, MATCH('O5 Details by Class &amp; Accounts'!AL$18, 'E2 Allocators'!$B$15:$W$15, 0),FALSE)*$G166)</f>
        <v>841.62786223228568</v>
      </c>
      <c r="AM166" s="2186">
        <f>IF(ISERROR(VLOOKUP(VLOOKUP($A166, 'E4 TB Allocation Details'!$A$18:$L$214, MATCH("Customer ID", 'E4 TB Allocation Details'!$A$18:$L$18, 0),FALSE), 'E2 Allocators'!$B$15:$W$358, MATCH('O5 Details by Class &amp; Accounts'!AM$18, 'E2 Allocators'!$B$15:$W$15, 0),FALSE)*$G166), 0, VLOOKUP(VLOOKUP($A166, 'E4 TB Allocation Details'!$A$18:$L$214, MATCH("Customer ID", 'E4 TB Allocation Details'!$A$18:$L$18, 0),FALSE), 'E2 Allocators'!$B$15:$W$358, MATCH('O5 Details by Class &amp; Accounts'!AM$18, 'E2 Allocators'!$B$15:$W$15, 0),FALSE)*$G166)</f>
        <v>0</v>
      </c>
      <c r="AN166" s="2186">
        <f>IF(ISERROR(VLOOKUP(VLOOKUP($A166, 'E4 TB Allocation Details'!$A$18:$L$214, MATCH("Customer ID", 'E4 TB Allocation Details'!$A$18:$L$18, 0),FALSE), 'E2 Allocators'!$B$15:$W$358, MATCH('O5 Details by Class &amp; Accounts'!AN$18, 'E2 Allocators'!$B$15:$W$15, 0),FALSE)*$G166), 0, VLOOKUP(VLOOKUP($A166, 'E4 TB Allocation Details'!$A$18:$L$214, MATCH("Customer ID", 'E4 TB Allocation Details'!$A$18:$L$18, 0),FALSE), 'E2 Allocators'!$B$15:$W$358, MATCH('O5 Details by Class &amp; Accounts'!AN$18, 'E2 Allocators'!$B$15:$W$15, 0),FALSE)*$G166)</f>
        <v>0</v>
      </c>
      <c r="AO166" s="2186">
        <f>IF(ISERROR(VLOOKUP(VLOOKUP($A166, 'E4 TB Allocation Details'!$A$18:$L$214, MATCH("Customer ID", 'E4 TB Allocation Details'!$A$18:$L$18, 0),FALSE), 'E2 Allocators'!$B$15:$W$358, MATCH('O5 Details by Class &amp; Accounts'!AO$18, 'E2 Allocators'!$B$15:$W$15, 0),FALSE)*$G166), 0, VLOOKUP(VLOOKUP($A166, 'E4 TB Allocation Details'!$A$18:$L$214, MATCH("Customer ID", 'E4 TB Allocation Details'!$A$18:$L$18, 0),FALSE), 'E2 Allocators'!$B$15:$W$358, MATCH('O5 Details by Class &amp; Accounts'!AO$18, 'E2 Allocators'!$B$15:$W$15, 0),FALSE)*$G166)</f>
        <v>0</v>
      </c>
      <c r="AP166" s="2186">
        <f>IF(ISERROR(VLOOKUP(VLOOKUP($A166, 'E4 TB Allocation Details'!$A$18:$L$214, MATCH("Customer ID", 'E4 TB Allocation Details'!$A$18:$L$18, 0),FALSE), 'E2 Allocators'!$B$15:$W$358, MATCH('O5 Details by Class &amp; Accounts'!AP$18, 'E2 Allocators'!$B$15:$W$15, 0),FALSE)*$G166), 0, VLOOKUP(VLOOKUP($A166, 'E4 TB Allocation Details'!$A$18:$L$214, MATCH("Customer ID", 'E4 TB Allocation Details'!$A$18:$L$18, 0),FALSE), 'E2 Allocators'!$B$15:$W$358, MATCH('O5 Details by Class &amp; Accounts'!AP$18, 'E2 Allocators'!$B$15:$W$15, 0),FALSE)*$G166)</f>
        <v>0</v>
      </c>
      <c r="AQ166" s="2186">
        <f>IF(ISERROR(VLOOKUP(VLOOKUP($A166, 'E4 TB Allocation Details'!$A$18:$L$214, MATCH("Customer ID", 'E4 TB Allocation Details'!$A$18:$L$18, 0),FALSE), 'E2 Allocators'!$B$15:$W$358, MATCH('O5 Details by Class &amp; Accounts'!AQ$18, 'E2 Allocators'!$B$15:$W$15, 0),FALSE)*$G166), 0, VLOOKUP(VLOOKUP($A166, 'E4 TB Allocation Details'!$A$18:$L$214, MATCH("Customer ID", 'E4 TB Allocation Details'!$A$18:$L$18, 0),FALSE), 'E2 Allocators'!$B$15:$W$358, MATCH('O5 Details by Class &amp; Accounts'!AQ$18, 'E2 Allocators'!$B$15:$W$15, 0),FALSE)*$G166)</f>
        <v>0</v>
      </c>
      <c r="AR166" s="2186">
        <f>IF(ISERROR(VLOOKUP(VLOOKUP($A166, 'E4 TB Allocation Details'!$A$18:$L$214, MATCH("Customer ID", 'E4 TB Allocation Details'!$A$18:$L$18, 0),FALSE), 'E2 Allocators'!$B$15:$W$358, MATCH('O5 Details by Class &amp; Accounts'!AR$18, 'E2 Allocators'!$B$15:$W$15, 0),FALSE)*$G166), 0, VLOOKUP(VLOOKUP($A166, 'E4 TB Allocation Details'!$A$18:$L$214, MATCH("Customer ID", 'E4 TB Allocation Details'!$A$18:$L$18, 0),FALSE), 'E2 Allocators'!$B$15:$W$358, MATCH('O5 Details by Class &amp; Accounts'!AR$18, 'E2 Allocators'!$B$15:$W$15, 0),FALSE)*$G166)</f>
        <v>0</v>
      </c>
      <c r="AS166" s="2186">
        <f>IF(ISERROR(VLOOKUP(VLOOKUP($A166, 'E4 TB Allocation Details'!$A$18:$L$214, MATCH("Customer ID", 'E4 TB Allocation Details'!$A$18:$L$18, 0),FALSE), 'E2 Allocators'!$B$15:$W$358, MATCH('O5 Details by Class &amp; Accounts'!AS$18, 'E2 Allocators'!$B$15:$W$15, 0),FALSE)*$G166), 0, VLOOKUP(VLOOKUP($A166, 'E4 TB Allocation Details'!$A$18:$L$214, MATCH("Customer ID", 'E4 TB Allocation Details'!$A$18:$L$18, 0),FALSE), 'E2 Allocators'!$B$15:$W$358, MATCH('O5 Details by Class &amp; Accounts'!AS$18, 'E2 Allocators'!$B$15:$W$15, 0),FALSE)*$G166)</f>
        <v>0</v>
      </c>
      <c r="AT166" s="2186">
        <f>IF(ISERROR(VLOOKUP(VLOOKUP($A166, 'E4 TB Allocation Details'!$A$18:$L$214, MATCH("Customer ID", 'E4 TB Allocation Details'!$A$18:$L$18, 0),FALSE), 'E2 Allocators'!$B$15:$W$358, MATCH('O5 Details by Class &amp; Accounts'!AT$18, 'E2 Allocators'!$B$15:$W$15, 0),FALSE)*$G166), 0, VLOOKUP(VLOOKUP($A166, 'E4 TB Allocation Details'!$A$18:$L$214, MATCH("Customer ID", 'E4 TB Allocation Details'!$A$18:$L$18, 0),FALSE), 'E2 Allocators'!$B$15:$W$358, MATCH('O5 Details by Class &amp; Accounts'!AT$18, 'E2 Allocators'!$B$15:$W$15, 0),FALSE)*$G166)</f>
        <v>0</v>
      </c>
      <c r="AU166" s="2186">
        <f>IF(ISERROR(VLOOKUP(VLOOKUP($A166, 'E4 TB Allocation Details'!$A$18:$L$214, MATCH("Customer ID", 'E4 TB Allocation Details'!$A$18:$L$18, 0),FALSE), 'E2 Allocators'!$B$15:$W$358, MATCH('O5 Details by Class &amp; Accounts'!AU$18, 'E2 Allocators'!$B$15:$W$15, 0),FALSE)*$G166), 0, VLOOKUP(VLOOKUP($A166, 'E4 TB Allocation Details'!$A$18:$L$214, MATCH("Customer ID", 'E4 TB Allocation Details'!$A$18:$L$18, 0),FALSE), 'E2 Allocators'!$B$15:$W$358, MATCH('O5 Details by Class &amp; Accounts'!AU$18, 'E2 Allocators'!$B$15:$W$15, 0),FALSE)*$G166)</f>
        <v>0</v>
      </c>
      <c r="AV166" s="2186">
        <f>IF(ISERROR(VLOOKUP(VLOOKUP($A166, 'E4 TB Allocation Details'!$A$18:$L$214, MATCH("Customer ID", 'E4 TB Allocation Details'!$A$18:$L$18, 0),FALSE), 'E2 Allocators'!$B$15:$W$358, MATCH('O5 Details by Class &amp; Accounts'!AV$18, 'E2 Allocators'!$B$15:$W$15, 0),FALSE)*$G166), 0, VLOOKUP(VLOOKUP($A166, 'E4 TB Allocation Details'!$A$18:$L$214, MATCH("Customer ID", 'E4 TB Allocation Details'!$A$18:$L$18, 0),FALSE), 'E2 Allocators'!$B$15:$W$358, MATCH('O5 Details by Class &amp; Accounts'!AV$18, 'E2 Allocators'!$B$15:$W$15, 0),FALSE)*$G166)</f>
        <v>0</v>
      </c>
      <c r="AW166" s="2186">
        <f>IF(ISERROR(VLOOKUP(VLOOKUP($A166, 'E4 TB Allocation Details'!$A$18:$L$214, MATCH("Customer ID", 'E4 TB Allocation Details'!$A$18:$L$18, 0),FALSE), 'E2 Allocators'!$B$15:$W$358, MATCH('O5 Details by Class &amp; Accounts'!AW$18, 'E2 Allocators'!$B$15:$W$15, 0),FALSE)*$G166), 0, VLOOKUP(VLOOKUP($A166, 'E4 TB Allocation Details'!$A$18:$L$214, MATCH("Customer ID", 'E4 TB Allocation Details'!$A$18:$L$18, 0),FALSE), 'E2 Allocators'!$B$15:$W$358, MATCH('O5 Details by Class &amp; Accounts'!AW$18, 'E2 Allocators'!$B$15:$W$15, 0),FALSE)*$G166)</f>
        <v>0</v>
      </c>
      <c r="AX166" s="2186">
        <f>SUM(AD166:AW166)</f>
        <v>244067.00999999998</v>
      </c>
      <c r="AY166" s="2186">
        <f>IF(ISERROR(VLOOKUP(VLOOKUP($A166, 'E4 TB Allocation Details'!$A$18:$L$214, MATCH("Misc ID", 'E4 TB Allocation Details'!$A$18:$L$18, 0),FALSE), 'E2 Allocators'!$B$15:$W$358, MATCH('O5 Details by Class &amp; Accounts'!AY$18, 'E2 Allocators'!$B$15:$W$15, 0),FALSE)*$E166), 0, VLOOKUP(VLOOKUP($A166, 'E4 TB Allocation Details'!$A$18:$L$214, MATCH("Misc ID", 'E4 TB Allocation Details'!$A$18:$L$18, 0),FALSE), 'E2 Allocators'!$B$15:$W$358, MATCH('O5 Details by Class &amp; Accounts'!AY$18, 'E2 Allocators'!$B$15:$W$15, 0),FALSE)*$E166)</f>
        <v>0</v>
      </c>
      <c r="AZ166" s="2186">
        <f>IF(ISERROR(VLOOKUP(VLOOKUP($A166, 'E4 TB Allocation Details'!$A$18:$L$214, MATCH("Misc ID", 'E4 TB Allocation Details'!$A$18:$L$18, 0),FALSE), 'E2 Allocators'!$B$15:$W$358, MATCH('O5 Details by Class &amp; Accounts'!AZ$18, 'E2 Allocators'!$B$15:$W$15, 0),FALSE)*$E166), 0, VLOOKUP(VLOOKUP($A166, 'E4 TB Allocation Details'!$A$18:$L$214, MATCH("Misc ID", 'E4 TB Allocation Details'!$A$18:$L$18, 0),FALSE), 'E2 Allocators'!$B$15:$W$358, MATCH('O5 Details by Class &amp; Accounts'!AZ$18, 'E2 Allocators'!$B$15:$W$15, 0),FALSE)*$E166)</f>
        <v>0</v>
      </c>
      <c r="BA166" s="2186">
        <f>IF(ISERROR(VLOOKUP(VLOOKUP($A166, 'E4 TB Allocation Details'!$A$18:$L$214, MATCH("Misc ID", 'E4 TB Allocation Details'!$A$18:$L$18, 0),FALSE), 'E2 Allocators'!$B$15:$W$358, MATCH('O5 Details by Class &amp; Accounts'!BA$18, 'E2 Allocators'!$B$15:$W$15, 0),FALSE)*$E166), 0, VLOOKUP(VLOOKUP($A166, 'E4 TB Allocation Details'!$A$18:$L$214, MATCH("Misc ID", 'E4 TB Allocation Details'!$A$18:$L$18, 0),FALSE), 'E2 Allocators'!$B$15:$W$358, MATCH('O5 Details by Class &amp; Accounts'!BA$18, 'E2 Allocators'!$B$15:$W$15, 0),FALSE)*$E166)</f>
        <v>0</v>
      </c>
      <c r="BB166" s="2186">
        <f>IF(ISERROR(VLOOKUP(VLOOKUP($A166, 'E4 TB Allocation Details'!$A$18:$L$214, MATCH("Misc ID", 'E4 TB Allocation Details'!$A$18:$L$18, 0),FALSE), 'E2 Allocators'!$B$15:$W$358, MATCH('O5 Details by Class &amp; Accounts'!BB$18, 'E2 Allocators'!$B$15:$W$15, 0),FALSE)*$E166), 0, VLOOKUP(VLOOKUP($A166, 'E4 TB Allocation Details'!$A$18:$L$214, MATCH("Misc ID", 'E4 TB Allocation Details'!$A$18:$L$18, 0),FALSE), 'E2 Allocators'!$B$15:$W$358, MATCH('O5 Details by Class &amp; Accounts'!BB$18, 'E2 Allocators'!$B$15:$W$15, 0),FALSE)*$E166)</f>
        <v>0</v>
      </c>
      <c r="BC166" s="2186">
        <f>IF(ISERROR(VLOOKUP(VLOOKUP($A166, 'E4 TB Allocation Details'!$A$18:$L$214, MATCH("Misc ID", 'E4 TB Allocation Details'!$A$18:$L$18, 0),FALSE), 'E2 Allocators'!$B$15:$W$358, MATCH('O5 Details by Class &amp; Accounts'!BC$18, 'E2 Allocators'!$B$15:$W$15, 0),FALSE)*$E166), 0, VLOOKUP(VLOOKUP($A166, 'E4 TB Allocation Details'!$A$18:$L$214, MATCH("Misc ID", 'E4 TB Allocation Details'!$A$18:$L$18, 0),FALSE), 'E2 Allocators'!$B$15:$W$358, MATCH('O5 Details by Class &amp; Accounts'!BC$18, 'E2 Allocators'!$B$15:$W$15, 0),FALSE)*$E166)</f>
        <v>0</v>
      </c>
      <c r="BD166" s="2186">
        <f>IF(ISERROR(VLOOKUP(VLOOKUP($A166, 'E4 TB Allocation Details'!$A$18:$L$214, MATCH("Misc ID", 'E4 TB Allocation Details'!$A$18:$L$18, 0),FALSE), 'E2 Allocators'!$B$15:$W$358, MATCH('O5 Details by Class &amp; Accounts'!BD$18, 'E2 Allocators'!$B$15:$W$15, 0),FALSE)*$E166), 0, VLOOKUP(VLOOKUP($A166, 'E4 TB Allocation Details'!$A$18:$L$214, MATCH("Misc ID", 'E4 TB Allocation Details'!$A$18:$L$18, 0),FALSE), 'E2 Allocators'!$B$15:$W$358, MATCH('O5 Details by Class &amp; Accounts'!BD$18, 'E2 Allocators'!$B$15:$W$15, 0),FALSE)*$E166)</f>
        <v>0</v>
      </c>
      <c r="BE166" s="2186">
        <f>IF(ISERROR(VLOOKUP(VLOOKUP($A166, 'E4 TB Allocation Details'!$A$18:$L$214, MATCH("Misc ID", 'E4 TB Allocation Details'!$A$18:$L$18, 0),FALSE), 'E2 Allocators'!$B$15:$W$358, MATCH('O5 Details by Class &amp; Accounts'!BE$18, 'E2 Allocators'!$B$15:$W$15, 0),FALSE)*$E166), 0, VLOOKUP(VLOOKUP($A166, 'E4 TB Allocation Details'!$A$18:$L$214, MATCH("Misc ID", 'E4 TB Allocation Details'!$A$18:$L$18, 0),FALSE), 'E2 Allocators'!$B$15:$W$358, MATCH('O5 Details by Class &amp; Accounts'!BE$18, 'E2 Allocators'!$B$15:$W$15, 0),FALSE)*$E166)</f>
        <v>0</v>
      </c>
      <c r="BF166" s="2186">
        <f>IF(ISERROR(VLOOKUP(VLOOKUP($A166, 'E4 TB Allocation Details'!$A$18:$L$214, MATCH("Misc ID", 'E4 TB Allocation Details'!$A$18:$L$18, 0),FALSE), 'E2 Allocators'!$B$15:$W$358, MATCH('O5 Details by Class &amp; Accounts'!BF$18, 'E2 Allocators'!$B$15:$W$15, 0),FALSE)*$E166), 0, VLOOKUP(VLOOKUP($A166, 'E4 TB Allocation Details'!$A$18:$L$214, MATCH("Misc ID", 'E4 TB Allocation Details'!$A$18:$L$18, 0),FALSE), 'E2 Allocators'!$B$15:$W$358, MATCH('O5 Details by Class &amp; Accounts'!BF$18, 'E2 Allocators'!$B$15:$W$15, 0),FALSE)*$E166)</f>
        <v>0</v>
      </c>
      <c r="BG166" s="2186">
        <f>IF(ISERROR(VLOOKUP(VLOOKUP($A166, 'E4 TB Allocation Details'!$A$18:$L$214, MATCH("Misc ID", 'E4 TB Allocation Details'!$A$18:$L$18, 0),FALSE), 'E2 Allocators'!$B$15:$W$358, MATCH('O5 Details by Class &amp; Accounts'!BG$18, 'E2 Allocators'!$B$15:$W$15, 0),FALSE)*$E166), 0, VLOOKUP(VLOOKUP($A166, 'E4 TB Allocation Details'!$A$18:$L$214, MATCH("Misc ID", 'E4 TB Allocation Details'!$A$18:$L$18, 0),FALSE), 'E2 Allocators'!$B$15:$W$358, MATCH('O5 Details by Class &amp; Accounts'!BG$18, 'E2 Allocators'!$B$15:$W$15, 0),FALSE)*$E166)</f>
        <v>0</v>
      </c>
      <c r="BH166" s="2186">
        <f>IF(ISERROR(VLOOKUP(VLOOKUP($A166, 'E4 TB Allocation Details'!$A$18:$L$214, MATCH("Misc ID", 'E4 TB Allocation Details'!$A$18:$L$18, 0),FALSE), 'E2 Allocators'!$B$15:$W$358, MATCH('O5 Details by Class &amp; Accounts'!BH$18, 'E2 Allocators'!$B$15:$W$15, 0),FALSE)*$E166), 0, VLOOKUP(VLOOKUP($A166, 'E4 TB Allocation Details'!$A$18:$L$214, MATCH("Misc ID", 'E4 TB Allocation Details'!$A$18:$L$18, 0),FALSE), 'E2 Allocators'!$B$15:$W$358, MATCH('O5 Details by Class &amp; Accounts'!BH$18, 'E2 Allocators'!$B$15:$W$15, 0),FALSE)*$E166)</f>
        <v>0</v>
      </c>
      <c r="BI166" s="2186">
        <f>IF(ISERROR(VLOOKUP(VLOOKUP($A166, 'E4 TB Allocation Details'!$A$18:$L$214, MATCH("Misc ID", 'E4 TB Allocation Details'!$A$18:$L$18, 0),FALSE), 'E2 Allocators'!$B$15:$W$358, MATCH('O5 Details by Class &amp; Accounts'!BI$18, 'E2 Allocators'!$B$15:$W$15, 0),FALSE)*$E166), 0, VLOOKUP(VLOOKUP($A166, 'E4 TB Allocation Details'!$A$18:$L$214, MATCH("Misc ID", 'E4 TB Allocation Details'!$A$18:$L$18, 0),FALSE), 'E2 Allocators'!$B$15:$W$358, MATCH('O5 Details by Class &amp; Accounts'!BI$18, 'E2 Allocators'!$B$15:$W$15, 0),FALSE)*$E166)</f>
        <v>0</v>
      </c>
      <c r="BJ166" s="2186">
        <f>IF(ISERROR(VLOOKUP(VLOOKUP($A166, 'E4 TB Allocation Details'!$A$18:$L$214, MATCH("Misc ID", 'E4 TB Allocation Details'!$A$18:$L$18, 0),FALSE), 'E2 Allocators'!$B$15:$W$358, MATCH('O5 Details by Class &amp; Accounts'!BJ$18, 'E2 Allocators'!$B$15:$W$15, 0),FALSE)*$E166), 0, VLOOKUP(VLOOKUP($A166, 'E4 TB Allocation Details'!$A$18:$L$214, MATCH("Misc ID", 'E4 TB Allocation Details'!$A$18:$L$18, 0),FALSE), 'E2 Allocators'!$B$15:$W$358, MATCH('O5 Details by Class &amp; Accounts'!BJ$18, 'E2 Allocators'!$B$15:$W$15, 0),FALSE)*$E166)</f>
        <v>0</v>
      </c>
      <c r="BK166" s="2186">
        <f>IF(ISERROR(VLOOKUP(VLOOKUP($A166, 'E4 TB Allocation Details'!$A$18:$L$214, MATCH("Misc ID", 'E4 TB Allocation Details'!$A$18:$L$18, 0),FALSE), 'E2 Allocators'!$B$15:$W$358, MATCH('O5 Details by Class &amp; Accounts'!BK$18, 'E2 Allocators'!$B$15:$W$15, 0),FALSE)*$E166), 0, VLOOKUP(VLOOKUP($A166, 'E4 TB Allocation Details'!$A$18:$L$214, MATCH("Misc ID", 'E4 TB Allocation Details'!$A$18:$L$18, 0),FALSE), 'E2 Allocators'!$B$15:$W$358, MATCH('O5 Details by Class &amp; Accounts'!BK$18, 'E2 Allocators'!$B$15:$W$15, 0),FALSE)*$E166)</f>
        <v>0</v>
      </c>
      <c r="BL166" s="2186">
        <f>IF(ISERROR(VLOOKUP(VLOOKUP($A166, 'E4 TB Allocation Details'!$A$18:$L$214, MATCH("Misc ID", 'E4 TB Allocation Details'!$A$18:$L$18, 0),FALSE), 'E2 Allocators'!$B$15:$W$358, MATCH('O5 Details by Class &amp; Accounts'!BL$18, 'E2 Allocators'!$B$15:$W$15, 0),FALSE)*$E166), 0, VLOOKUP(VLOOKUP($A166, 'E4 TB Allocation Details'!$A$18:$L$214, MATCH("Misc ID", 'E4 TB Allocation Details'!$A$18:$L$18, 0),FALSE), 'E2 Allocators'!$B$15:$W$358, MATCH('O5 Details by Class &amp; Accounts'!BL$18, 'E2 Allocators'!$B$15:$W$15, 0),FALSE)*$E166)</f>
        <v>0</v>
      </c>
      <c r="BM166" s="2186">
        <f>IF(ISERROR(VLOOKUP(VLOOKUP($A166, 'E4 TB Allocation Details'!$A$18:$L$214, MATCH("Misc ID", 'E4 TB Allocation Details'!$A$18:$L$18, 0),FALSE), 'E2 Allocators'!$B$15:$W$358, MATCH('O5 Details by Class &amp; Accounts'!BM$18, 'E2 Allocators'!$B$15:$W$15, 0),FALSE)*$E166), 0, VLOOKUP(VLOOKUP($A166, 'E4 TB Allocation Details'!$A$18:$L$214, MATCH("Misc ID", 'E4 TB Allocation Details'!$A$18:$L$18, 0),FALSE), 'E2 Allocators'!$B$15:$W$358, MATCH('O5 Details by Class &amp; Accounts'!BM$18, 'E2 Allocators'!$B$15:$W$15, 0),FALSE)*$E166)</f>
        <v>0</v>
      </c>
      <c r="BN166" s="2186">
        <f>IF(ISERROR(VLOOKUP(VLOOKUP($A166, 'E4 TB Allocation Details'!$A$18:$L$214, MATCH("Misc ID", 'E4 TB Allocation Details'!$A$18:$L$18, 0),FALSE), 'E2 Allocators'!$B$15:$W$358, MATCH('O5 Details by Class &amp; Accounts'!BN$18, 'E2 Allocators'!$B$15:$W$15, 0),FALSE)*$E166), 0, VLOOKUP(VLOOKUP($A166, 'E4 TB Allocation Details'!$A$18:$L$214, MATCH("Misc ID", 'E4 TB Allocation Details'!$A$18:$L$18, 0),FALSE), 'E2 Allocators'!$B$15:$W$358, MATCH('O5 Details by Class &amp; Accounts'!BN$18, 'E2 Allocators'!$B$15:$W$15, 0),FALSE)*$E166)</f>
        <v>0</v>
      </c>
      <c r="BO166" s="2186">
        <f>IF(ISERROR(VLOOKUP(VLOOKUP($A166, 'E4 TB Allocation Details'!$A$18:$L$214, MATCH("Misc ID", 'E4 TB Allocation Details'!$A$18:$L$18, 0),FALSE), 'E2 Allocators'!$B$15:$W$358, MATCH('O5 Details by Class &amp; Accounts'!BO$18, 'E2 Allocators'!$B$15:$W$15, 0),FALSE)*$E166), 0, VLOOKUP(VLOOKUP($A166, 'E4 TB Allocation Details'!$A$18:$L$214, MATCH("Misc ID", 'E4 TB Allocation Details'!$A$18:$L$18, 0),FALSE), 'E2 Allocators'!$B$15:$W$358, MATCH('O5 Details by Class &amp; Accounts'!BO$18, 'E2 Allocators'!$B$15:$W$15, 0),FALSE)*$E166)</f>
        <v>0</v>
      </c>
      <c r="BP166" s="2186">
        <f>IF(ISERROR(VLOOKUP(VLOOKUP($A166, 'E4 TB Allocation Details'!$A$18:$L$214, MATCH("Misc ID", 'E4 TB Allocation Details'!$A$18:$L$18, 0),FALSE), 'E2 Allocators'!$B$15:$W$358, MATCH('O5 Details by Class &amp; Accounts'!BP$18, 'E2 Allocators'!$B$15:$W$15, 0),FALSE)*$E166), 0, VLOOKUP(VLOOKUP($A166, 'E4 TB Allocation Details'!$A$18:$L$214, MATCH("Misc ID", 'E4 TB Allocation Details'!$A$18:$L$18, 0),FALSE), 'E2 Allocators'!$B$15:$W$358, MATCH('O5 Details by Class &amp; Accounts'!BP$18, 'E2 Allocators'!$B$15:$W$15, 0),FALSE)*$E166)</f>
        <v>0</v>
      </c>
      <c r="BQ166" s="2186">
        <f>IF(ISERROR(VLOOKUP(VLOOKUP($A166, 'E4 TB Allocation Details'!$A$18:$L$214, MATCH("Misc ID", 'E4 TB Allocation Details'!$A$18:$L$18, 0),FALSE), 'E2 Allocators'!$B$15:$W$358, MATCH('O5 Details by Class &amp; Accounts'!BQ$18, 'E2 Allocators'!$B$15:$W$15, 0),FALSE)*$E166), 0, VLOOKUP(VLOOKUP($A166, 'E4 TB Allocation Details'!$A$18:$L$214, MATCH("Misc ID", 'E4 TB Allocation Details'!$A$18:$L$18, 0),FALSE), 'E2 Allocators'!$B$15:$W$358, MATCH('O5 Details by Class &amp; Accounts'!BQ$18, 'E2 Allocators'!$B$15:$W$15, 0),FALSE)*$E166)</f>
        <v>0</v>
      </c>
      <c r="BR166" s="2186">
        <f>IF(ISERROR(VLOOKUP(VLOOKUP($A166, 'E4 TB Allocation Details'!$A$18:$L$214, MATCH("Misc ID", 'E4 TB Allocation Details'!$A$18:$L$18, 0),FALSE), 'E2 Allocators'!$B$15:$W$358, MATCH('O5 Details by Class &amp; Accounts'!BR$18, 'E2 Allocators'!$B$15:$W$15, 0),FALSE)*$E166), 0, VLOOKUP(VLOOKUP($A166, 'E4 TB Allocation Details'!$A$18:$L$214, MATCH("Misc ID", 'E4 TB Allocation Details'!$A$18:$L$18, 0),FALSE), 'E2 Allocators'!$B$15:$W$358, MATCH('O5 Details by Class &amp; Accounts'!BR$18, 'E2 Allocators'!$B$15:$W$15, 0),FALSE)*$E166)</f>
        <v>0</v>
      </c>
      <c r="BS166" s="2186">
        <f t="shared" ref="BS166:BS213" si="48">SUM(AY166:BR166)</f>
        <v>0</v>
      </c>
      <c r="BT166" s="2186">
        <f>IF(ISERROR(VLOOKUP(VLOOKUP($A166, 'E4 TB Allocation Details'!$A$18:$L$214, MATCH("A &amp; G ID", 'E4 TB Allocation Details'!$A$18:$L$18, 0),FALSE), 'E2 Allocators'!$B$15:$W$358, MATCH('O5 Details by Class &amp; Accounts'!BT$18, 'E2 Allocators'!$B$15:$W$15, 0),FALSE)*$E166), 0, VLOOKUP(VLOOKUP($A166, 'E4 TB Allocation Details'!$A$18:$L$214, MATCH("A &amp; G ID", 'E4 TB Allocation Details'!$A$18:$L$18, 0),FALSE), 'E2 Allocators'!$B$15:$W$358, MATCH('O5 Details by Class &amp; Accounts'!BT$18, 'E2 Allocators'!$B$15:$W$15, 0),FALSE)*$E166)</f>
        <v>0</v>
      </c>
      <c r="BU166" s="2186">
        <f>IF(ISERROR(VLOOKUP(VLOOKUP($A166, 'E4 TB Allocation Details'!$A$18:$L$214, MATCH("A &amp; G ID", 'E4 TB Allocation Details'!$A$18:$L$18, 0),FALSE), 'E2 Allocators'!$B$15:$W$358, MATCH('O5 Details by Class &amp; Accounts'!BU$18, 'E2 Allocators'!$B$15:$W$15, 0),FALSE)*$E166), 0, VLOOKUP(VLOOKUP($A166, 'E4 TB Allocation Details'!$A$18:$L$214, MATCH("A &amp; G ID", 'E4 TB Allocation Details'!$A$18:$L$18, 0),FALSE), 'E2 Allocators'!$B$15:$W$358, MATCH('O5 Details by Class &amp; Accounts'!BU$18, 'E2 Allocators'!$B$15:$W$15, 0),FALSE)*$E166)</f>
        <v>0</v>
      </c>
      <c r="BV166" s="2186">
        <f>IF(ISERROR(VLOOKUP(VLOOKUP($A166, 'E4 TB Allocation Details'!$A$18:$L$214, MATCH("A &amp; G ID", 'E4 TB Allocation Details'!$A$18:$L$18, 0),FALSE), 'E2 Allocators'!$B$15:$W$358, MATCH('O5 Details by Class &amp; Accounts'!BV$18, 'E2 Allocators'!$B$15:$W$15, 0),FALSE)*$E166), 0, VLOOKUP(VLOOKUP($A166, 'E4 TB Allocation Details'!$A$18:$L$214, MATCH("A &amp; G ID", 'E4 TB Allocation Details'!$A$18:$L$18, 0),FALSE), 'E2 Allocators'!$B$15:$W$358, MATCH('O5 Details by Class &amp; Accounts'!BV$18, 'E2 Allocators'!$B$15:$W$15, 0),FALSE)*$E166)</f>
        <v>0</v>
      </c>
      <c r="BW166" s="2186">
        <f>IF(ISERROR(VLOOKUP(VLOOKUP($A166, 'E4 TB Allocation Details'!$A$18:$L$214, MATCH("A &amp; G ID", 'E4 TB Allocation Details'!$A$18:$L$18, 0),FALSE), 'E2 Allocators'!$B$15:$W$358, MATCH('O5 Details by Class &amp; Accounts'!BW$18, 'E2 Allocators'!$B$15:$W$15, 0),FALSE)*$E166), 0, VLOOKUP(VLOOKUP($A166, 'E4 TB Allocation Details'!$A$18:$L$214, MATCH("A &amp; G ID", 'E4 TB Allocation Details'!$A$18:$L$18, 0),FALSE), 'E2 Allocators'!$B$15:$W$358, MATCH('O5 Details by Class &amp; Accounts'!BW$18, 'E2 Allocators'!$B$15:$W$15, 0),FALSE)*$E166)</f>
        <v>0</v>
      </c>
      <c r="BX166" s="2186">
        <f>IF(ISERROR(VLOOKUP(VLOOKUP($A166, 'E4 TB Allocation Details'!$A$18:$L$214, MATCH("A &amp; G ID", 'E4 TB Allocation Details'!$A$18:$L$18, 0),FALSE), 'E2 Allocators'!$B$15:$W$358, MATCH('O5 Details by Class &amp; Accounts'!BX$18, 'E2 Allocators'!$B$15:$W$15, 0),FALSE)*$E166), 0, VLOOKUP(VLOOKUP($A166, 'E4 TB Allocation Details'!$A$18:$L$214, MATCH("A &amp; G ID", 'E4 TB Allocation Details'!$A$18:$L$18, 0),FALSE), 'E2 Allocators'!$B$15:$W$358, MATCH('O5 Details by Class &amp; Accounts'!BX$18, 'E2 Allocators'!$B$15:$W$15, 0),FALSE)*$E166)</f>
        <v>0</v>
      </c>
      <c r="BY166" s="2186">
        <f>IF(ISERROR(VLOOKUP(VLOOKUP($A166, 'E4 TB Allocation Details'!$A$18:$L$214, MATCH("A &amp; G ID", 'E4 TB Allocation Details'!$A$18:$L$18, 0),FALSE), 'E2 Allocators'!$B$15:$W$358, MATCH('O5 Details by Class &amp; Accounts'!BY$18, 'E2 Allocators'!$B$15:$W$15, 0),FALSE)*$E166), 0, VLOOKUP(VLOOKUP($A166, 'E4 TB Allocation Details'!$A$18:$L$214, MATCH("A &amp; G ID", 'E4 TB Allocation Details'!$A$18:$L$18, 0),FALSE), 'E2 Allocators'!$B$15:$W$358, MATCH('O5 Details by Class &amp; Accounts'!BY$18, 'E2 Allocators'!$B$15:$W$15, 0),FALSE)*$E166)</f>
        <v>0</v>
      </c>
      <c r="BZ166" s="2186">
        <f>IF(ISERROR(VLOOKUP(VLOOKUP($A166, 'E4 TB Allocation Details'!$A$18:$L$214, MATCH("A &amp; G ID", 'E4 TB Allocation Details'!$A$18:$L$18, 0),FALSE), 'E2 Allocators'!$B$15:$W$358, MATCH('O5 Details by Class &amp; Accounts'!BZ$18, 'E2 Allocators'!$B$15:$W$15, 0),FALSE)*$E166), 0, VLOOKUP(VLOOKUP($A166, 'E4 TB Allocation Details'!$A$18:$L$214, MATCH("A &amp; G ID", 'E4 TB Allocation Details'!$A$18:$L$18, 0),FALSE), 'E2 Allocators'!$B$15:$W$358, MATCH('O5 Details by Class &amp; Accounts'!BZ$18, 'E2 Allocators'!$B$15:$W$15, 0),FALSE)*$E166)</f>
        <v>0</v>
      </c>
      <c r="CA166" s="2186">
        <f>IF(ISERROR(VLOOKUP(VLOOKUP($A166, 'E4 TB Allocation Details'!$A$18:$L$214, MATCH("A &amp; G ID", 'E4 TB Allocation Details'!$A$18:$L$18, 0),FALSE), 'E2 Allocators'!$B$15:$W$358, MATCH('O5 Details by Class &amp; Accounts'!CA$18, 'E2 Allocators'!$B$15:$W$15, 0),FALSE)*$E166), 0, VLOOKUP(VLOOKUP($A166, 'E4 TB Allocation Details'!$A$18:$L$214, MATCH("A &amp; G ID", 'E4 TB Allocation Details'!$A$18:$L$18, 0),FALSE), 'E2 Allocators'!$B$15:$W$358, MATCH('O5 Details by Class &amp; Accounts'!CA$18, 'E2 Allocators'!$B$15:$W$15, 0),FALSE)*$E166)</f>
        <v>0</v>
      </c>
      <c r="CB166" s="2186">
        <f>IF(ISERROR(VLOOKUP(VLOOKUP($A166, 'E4 TB Allocation Details'!$A$18:$L$214, MATCH("A &amp; G ID", 'E4 TB Allocation Details'!$A$18:$L$18, 0),FALSE), 'E2 Allocators'!$B$15:$W$358, MATCH('O5 Details by Class &amp; Accounts'!CB$18, 'E2 Allocators'!$B$15:$W$15, 0),FALSE)*$E166), 0, VLOOKUP(VLOOKUP($A166, 'E4 TB Allocation Details'!$A$18:$L$214, MATCH("A &amp; G ID", 'E4 TB Allocation Details'!$A$18:$L$18, 0),FALSE), 'E2 Allocators'!$B$15:$W$358, MATCH('O5 Details by Class &amp; Accounts'!CB$18, 'E2 Allocators'!$B$15:$W$15, 0),FALSE)*$E166)</f>
        <v>0</v>
      </c>
      <c r="CC166" s="2186">
        <f>IF(ISERROR(VLOOKUP(VLOOKUP($A166, 'E4 TB Allocation Details'!$A$18:$L$214, MATCH("A &amp; G ID", 'E4 TB Allocation Details'!$A$18:$L$18, 0),FALSE), 'E2 Allocators'!$B$15:$W$358, MATCH('O5 Details by Class &amp; Accounts'!CC$18, 'E2 Allocators'!$B$15:$W$15, 0),FALSE)*$E166), 0, VLOOKUP(VLOOKUP($A166, 'E4 TB Allocation Details'!$A$18:$L$214, MATCH("A &amp; G ID", 'E4 TB Allocation Details'!$A$18:$L$18, 0),FALSE), 'E2 Allocators'!$B$15:$W$358, MATCH('O5 Details by Class &amp; Accounts'!CC$18, 'E2 Allocators'!$B$15:$W$15, 0),FALSE)*$E166)</f>
        <v>0</v>
      </c>
      <c r="CD166" s="2186">
        <f>IF(ISERROR(VLOOKUP(VLOOKUP($A166, 'E4 TB Allocation Details'!$A$18:$L$214, MATCH("A &amp; G ID", 'E4 TB Allocation Details'!$A$18:$L$18, 0),FALSE), 'E2 Allocators'!$B$15:$W$358, MATCH('O5 Details by Class &amp; Accounts'!CD$18, 'E2 Allocators'!$B$15:$W$15, 0),FALSE)*$E166), 0, VLOOKUP(VLOOKUP($A166, 'E4 TB Allocation Details'!$A$18:$L$214, MATCH("A &amp; G ID", 'E4 TB Allocation Details'!$A$18:$L$18, 0),FALSE), 'E2 Allocators'!$B$15:$W$358, MATCH('O5 Details by Class &amp; Accounts'!CD$18, 'E2 Allocators'!$B$15:$W$15, 0),FALSE)*$E166)</f>
        <v>0</v>
      </c>
      <c r="CE166" s="2186">
        <f>IF(ISERROR(VLOOKUP(VLOOKUP($A166, 'E4 TB Allocation Details'!$A$18:$L$214, MATCH("A &amp; G ID", 'E4 TB Allocation Details'!$A$18:$L$18, 0),FALSE), 'E2 Allocators'!$B$15:$W$358, MATCH('O5 Details by Class &amp; Accounts'!CE$18, 'E2 Allocators'!$B$15:$W$15, 0),FALSE)*$E166), 0, VLOOKUP(VLOOKUP($A166, 'E4 TB Allocation Details'!$A$18:$L$214, MATCH("A &amp; G ID", 'E4 TB Allocation Details'!$A$18:$L$18, 0),FALSE), 'E2 Allocators'!$B$15:$W$358, MATCH('O5 Details by Class &amp; Accounts'!CE$18, 'E2 Allocators'!$B$15:$W$15, 0),FALSE)*$E166)</f>
        <v>0</v>
      </c>
      <c r="CF166" s="2186">
        <f>IF(ISERROR(VLOOKUP(VLOOKUP($A166, 'E4 TB Allocation Details'!$A$18:$L$214, MATCH("A &amp; G ID", 'E4 TB Allocation Details'!$A$18:$L$18, 0),FALSE), 'E2 Allocators'!$B$15:$W$358, MATCH('O5 Details by Class &amp; Accounts'!CF$18, 'E2 Allocators'!$B$15:$W$15, 0),FALSE)*$E166), 0, VLOOKUP(VLOOKUP($A166, 'E4 TB Allocation Details'!$A$18:$L$214, MATCH("A &amp; G ID", 'E4 TB Allocation Details'!$A$18:$L$18, 0),FALSE), 'E2 Allocators'!$B$15:$W$358, MATCH('O5 Details by Class &amp; Accounts'!CF$18, 'E2 Allocators'!$B$15:$W$15, 0),FALSE)*$E166)</f>
        <v>0</v>
      </c>
      <c r="CG166" s="2186">
        <f>IF(ISERROR(VLOOKUP(VLOOKUP($A166, 'E4 TB Allocation Details'!$A$18:$L$214, MATCH("A &amp; G ID", 'E4 TB Allocation Details'!$A$18:$L$18, 0),FALSE), 'E2 Allocators'!$B$15:$W$358, MATCH('O5 Details by Class &amp; Accounts'!CG$18, 'E2 Allocators'!$B$15:$W$15, 0),FALSE)*$E166), 0, VLOOKUP(VLOOKUP($A166, 'E4 TB Allocation Details'!$A$18:$L$214, MATCH("A &amp; G ID", 'E4 TB Allocation Details'!$A$18:$L$18, 0),FALSE), 'E2 Allocators'!$B$15:$W$358, MATCH('O5 Details by Class &amp; Accounts'!CG$18, 'E2 Allocators'!$B$15:$W$15, 0),FALSE)*$E166)</f>
        <v>0</v>
      </c>
      <c r="CH166" s="2186">
        <f>IF(ISERROR(VLOOKUP(VLOOKUP($A166, 'E4 TB Allocation Details'!$A$18:$L$214, MATCH("A &amp; G ID", 'E4 TB Allocation Details'!$A$18:$L$18, 0),FALSE), 'E2 Allocators'!$B$15:$W$358, MATCH('O5 Details by Class &amp; Accounts'!CH$18, 'E2 Allocators'!$B$15:$W$15, 0),FALSE)*$E166), 0, VLOOKUP(VLOOKUP($A166, 'E4 TB Allocation Details'!$A$18:$L$214, MATCH("A &amp; G ID", 'E4 TB Allocation Details'!$A$18:$L$18, 0),FALSE), 'E2 Allocators'!$B$15:$W$358, MATCH('O5 Details by Class &amp; Accounts'!CH$18, 'E2 Allocators'!$B$15:$W$15, 0),FALSE)*$E166)</f>
        <v>0</v>
      </c>
      <c r="CI166" s="2186">
        <f>IF(ISERROR(VLOOKUP(VLOOKUP($A166, 'E4 TB Allocation Details'!$A$18:$L$214, MATCH("A &amp; G ID", 'E4 TB Allocation Details'!$A$18:$L$18, 0),FALSE), 'E2 Allocators'!$B$15:$W$358, MATCH('O5 Details by Class &amp; Accounts'!CI$18, 'E2 Allocators'!$B$15:$W$15, 0),FALSE)*$E166), 0, VLOOKUP(VLOOKUP($A166, 'E4 TB Allocation Details'!$A$18:$L$214, MATCH("A &amp; G ID", 'E4 TB Allocation Details'!$A$18:$L$18, 0),FALSE), 'E2 Allocators'!$B$15:$W$358, MATCH('O5 Details by Class &amp; Accounts'!CI$18, 'E2 Allocators'!$B$15:$W$15, 0),FALSE)*$E166)</f>
        <v>0</v>
      </c>
      <c r="CJ166" s="2186">
        <f>IF(ISERROR(VLOOKUP(VLOOKUP($A166, 'E4 TB Allocation Details'!$A$18:$L$214, MATCH("A &amp; G ID", 'E4 TB Allocation Details'!$A$18:$L$18, 0),FALSE), 'E2 Allocators'!$B$15:$W$358, MATCH('O5 Details by Class &amp; Accounts'!CJ$18, 'E2 Allocators'!$B$15:$W$15, 0),FALSE)*$E166), 0, VLOOKUP(VLOOKUP($A166, 'E4 TB Allocation Details'!$A$18:$L$214, MATCH("A &amp; G ID", 'E4 TB Allocation Details'!$A$18:$L$18, 0),FALSE), 'E2 Allocators'!$B$15:$W$358, MATCH('O5 Details by Class &amp; Accounts'!CJ$18, 'E2 Allocators'!$B$15:$W$15, 0),FALSE)*$E166)</f>
        <v>0</v>
      </c>
      <c r="CK166" s="2186">
        <f>IF(ISERROR(VLOOKUP(VLOOKUP($A166, 'E4 TB Allocation Details'!$A$18:$L$214, MATCH("A &amp; G ID", 'E4 TB Allocation Details'!$A$18:$L$18, 0),FALSE), 'E2 Allocators'!$B$15:$W$358, MATCH('O5 Details by Class &amp; Accounts'!CK$18, 'E2 Allocators'!$B$15:$W$15, 0),FALSE)*$E166), 0, VLOOKUP(VLOOKUP($A166, 'E4 TB Allocation Details'!$A$18:$L$214, MATCH("A &amp; G ID", 'E4 TB Allocation Details'!$A$18:$L$18, 0),FALSE), 'E2 Allocators'!$B$15:$W$358, MATCH('O5 Details by Class &amp; Accounts'!CK$18, 'E2 Allocators'!$B$15:$W$15, 0),FALSE)*$E166)</f>
        <v>0</v>
      </c>
      <c r="CL166" s="2186">
        <f>IF(ISERROR(VLOOKUP(VLOOKUP($A166, 'E4 TB Allocation Details'!$A$18:$L$214, MATCH("A &amp; G ID", 'E4 TB Allocation Details'!$A$18:$L$18, 0),FALSE), 'E2 Allocators'!$B$15:$W$358, MATCH('O5 Details by Class &amp; Accounts'!CL$18, 'E2 Allocators'!$B$15:$W$15, 0),FALSE)*$E166), 0, VLOOKUP(VLOOKUP($A166, 'E4 TB Allocation Details'!$A$18:$L$214, MATCH("A &amp; G ID", 'E4 TB Allocation Details'!$A$18:$L$18, 0),FALSE), 'E2 Allocators'!$B$15:$W$358, MATCH('O5 Details by Class &amp; Accounts'!CL$18, 'E2 Allocators'!$B$15:$W$15, 0),FALSE)*$E166)</f>
        <v>0</v>
      </c>
      <c r="CM166" s="2186">
        <f>IF(ISERROR(VLOOKUP(VLOOKUP($A166, 'E4 TB Allocation Details'!$A$18:$L$214, MATCH("A &amp; G ID", 'E4 TB Allocation Details'!$A$18:$L$18, 0),FALSE), 'E2 Allocators'!$B$15:$W$358, MATCH('O5 Details by Class &amp; Accounts'!CM$18, 'E2 Allocators'!$B$15:$W$15, 0),FALSE)*$E166), 0, VLOOKUP(VLOOKUP($A166, 'E4 TB Allocation Details'!$A$18:$L$214, MATCH("A &amp; G ID", 'E4 TB Allocation Details'!$A$18:$L$18, 0),FALSE), 'E2 Allocators'!$B$15:$W$358, MATCH('O5 Details by Class &amp; Accounts'!CM$18, 'E2 Allocators'!$B$15:$W$15, 0),FALSE)*$E166)</f>
        <v>0</v>
      </c>
      <c r="CN166" s="2186">
        <f t="shared" ref="CN166:CN193" si="49">SUM(BT166:CM166)</f>
        <v>0</v>
      </c>
      <c r="CO166" s="2187">
        <f t="shared" ref="CO166:CO213" si="50">+E166-AC166-AX166-BS166-CN166</f>
        <v>2.9103830456733704E-11</v>
      </c>
      <c r="CQ166" s="1625" t="s">
        <v>1274</v>
      </c>
    </row>
    <row r="167" spans="1:95" s="54" customFormat="1" ht="12.75" x14ac:dyDescent="0.2">
      <c r="A167" s="996">
        <v>5310</v>
      </c>
      <c r="B167" s="997" t="s">
        <v>286</v>
      </c>
      <c r="C167" s="2184">
        <f>IF(ISERROR(VLOOKUP($A167,'I3 TB Data'!$A$19:$H$483,MATCH('O5 Details by Class &amp; Accounts'!$C$18, 'I3 TB Data'!$A$19:$H$19,0),0)), 0, VLOOKUP($A167,'I3 TB Data'!$A$19:$H$483,MATCH('O5 Details by Class &amp; Accounts'!$C$18,'I3 TB Data'!$A$19:$H$19,0),0))</f>
        <v>16362.99</v>
      </c>
      <c r="D167" s="2185"/>
      <c r="E167" s="2184">
        <f t="shared" si="44"/>
        <v>16362.99</v>
      </c>
      <c r="F167" s="2186">
        <f>IF(ISERROR(VLOOKUP($A167, 'E1 Categorization'!A33:E124, MATCH("Customer Component", 'E1 Categorization'!$A$33:$E$33,0), 0)), 0, IF(VLOOKUP($A167, 'E1 Categorization'!A33:E124, MATCH("Customer Component", 'E1 Categorization'!$A$33:$E$33,0), 0)=0, 'O5 Details by Class &amp; Accounts'!$E167, IF(AND(VLOOKUP($A167, 'E1 Categorization'!A33:E124, MATCH("Customer Component", 'E1 Categorization'!$A$33:$E$33,0), 0) &gt;0, VLOOKUP($A167, 'E1 Categorization'!A33:E124, MATCH("Customer Component", 'E1 Categorization'!$A$33:$E$33,0), 0)&lt;1), 'O5 Details by Class &amp; Accounts'!$E167*(1-VLOOKUP($A167, 'E1 Categorization'!A33:E124, MATCH("Customer Component", 'E1 Categorization'!$A$33:$E$33,0), 0)), 0)))</f>
        <v>0</v>
      </c>
      <c r="G167" s="2186">
        <f t="shared" si="45"/>
        <v>16362.99</v>
      </c>
      <c r="H167" s="2186">
        <f t="shared" si="46"/>
        <v>16362.99</v>
      </c>
      <c r="I167" s="2186">
        <f>IF(ISERROR(VLOOKUP(VLOOKUP($A167, 'E4 TB Allocation Details'!$A$18:$L$214, MATCH("Demand ID", 'E4 TB Allocation Details'!$A$18:$L$18, 0),FALSE), 'E2 Allocators'!$B$15:$W$358, MATCH('O5 Details by Class &amp; Accounts'!I$18, 'E2 Allocators'!$B$15:$W$15, 0),FALSE)*$F167), 0, VLOOKUP(VLOOKUP($A167, 'E4 TB Allocation Details'!$A$18:$L$214, MATCH("Demand ID", 'E4 TB Allocation Details'!$A$18:$L$18, 0),FALSE), 'E2 Allocators'!$B$15:$W$358, MATCH('O5 Details by Class &amp; Accounts'!I$18, 'E2 Allocators'!$B$15:$W$15, 0),FALSE)*$F167)</f>
        <v>0</v>
      </c>
      <c r="J167" s="2186">
        <f>IF(ISERROR(VLOOKUP(VLOOKUP($A167, 'E4 TB Allocation Details'!$A$18:$L$214, MATCH("Demand ID", 'E4 TB Allocation Details'!$A$18:$L$18, 0),FALSE), 'E2 Allocators'!$B$15:$W$358, MATCH('O5 Details by Class &amp; Accounts'!J$18, 'E2 Allocators'!$B$15:$W$15, 0),FALSE)*$F167), 0, VLOOKUP(VLOOKUP($A167, 'E4 TB Allocation Details'!$A$18:$L$214, MATCH("Demand ID", 'E4 TB Allocation Details'!$A$18:$L$18, 0),FALSE), 'E2 Allocators'!$B$15:$W$358, MATCH('O5 Details by Class &amp; Accounts'!J$18, 'E2 Allocators'!$B$15:$W$15, 0),FALSE)*$F167)</f>
        <v>0</v>
      </c>
      <c r="K167" s="2186">
        <f>IF(ISERROR(VLOOKUP(VLOOKUP($A167, 'E4 TB Allocation Details'!$A$18:$L$214, MATCH("Demand ID", 'E4 TB Allocation Details'!$A$18:$L$18, 0),FALSE), 'E2 Allocators'!$B$15:$W$358, MATCH('O5 Details by Class &amp; Accounts'!K$18, 'E2 Allocators'!$B$15:$W$15, 0),FALSE)*$F167), 0, VLOOKUP(VLOOKUP($A167, 'E4 TB Allocation Details'!$A$18:$L$214, MATCH("Demand ID", 'E4 TB Allocation Details'!$A$18:$L$18, 0),FALSE), 'E2 Allocators'!$B$15:$W$358, MATCH('O5 Details by Class &amp; Accounts'!K$18, 'E2 Allocators'!$B$15:$W$15, 0),FALSE)*$F167)</f>
        <v>0</v>
      </c>
      <c r="L167" s="2186">
        <f>IF(ISERROR(VLOOKUP(VLOOKUP($A167, 'E4 TB Allocation Details'!$A$18:$L$214, MATCH("Demand ID", 'E4 TB Allocation Details'!$A$18:$L$18, 0),FALSE), 'E2 Allocators'!$B$15:$W$358, MATCH('O5 Details by Class &amp; Accounts'!L$18, 'E2 Allocators'!$B$15:$W$15, 0),FALSE)*$F167), 0, VLOOKUP(VLOOKUP($A167, 'E4 TB Allocation Details'!$A$18:$L$214, MATCH("Demand ID", 'E4 TB Allocation Details'!$A$18:$L$18, 0),FALSE), 'E2 Allocators'!$B$15:$W$358, MATCH('O5 Details by Class &amp; Accounts'!L$18, 'E2 Allocators'!$B$15:$W$15, 0),FALSE)*$F167)</f>
        <v>0</v>
      </c>
      <c r="M167" s="2186">
        <f>IF(ISERROR(VLOOKUP(VLOOKUP($A167, 'E4 TB Allocation Details'!$A$18:$L$214, MATCH("Demand ID", 'E4 TB Allocation Details'!$A$18:$L$18, 0),FALSE), 'E2 Allocators'!$B$15:$W$358, MATCH('O5 Details by Class &amp; Accounts'!M$18, 'E2 Allocators'!$B$15:$W$15, 0),FALSE)*$F167), 0, VLOOKUP(VLOOKUP($A167, 'E4 TB Allocation Details'!$A$18:$L$214, MATCH("Demand ID", 'E4 TB Allocation Details'!$A$18:$L$18, 0),FALSE), 'E2 Allocators'!$B$15:$W$358, MATCH('O5 Details by Class &amp; Accounts'!M$18, 'E2 Allocators'!$B$15:$W$15, 0),FALSE)*$F167)</f>
        <v>0</v>
      </c>
      <c r="N167" s="2186">
        <f>IF(ISERROR(VLOOKUP(VLOOKUP($A167, 'E4 TB Allocation Details'!$A$18:$L$214, MATCH("Demand ID", 'E4 TB Allocation Details'!$A$18:$L$18, 0),FALSE), 'E2 Allocators'!$B$15:$W$358, MATCH('O5 Details by Class &amp; Accounts'!N$18, 'E2 Allocators'!$B$15:$W$15, 0),FALSE)*$F167), 0, VLOOKUP(VLOOKUP($A167, 'E4 TB Allocation Details'!$A$18:$L$214, MATCH("Demand ID", 'E4 TB Allocation Details'!$A$18:$L$18, 0),FALSE), 'E2 Allocators'!$B$15:$W$358, MATCH('O5 Details by Class &amp; Accounts'!N$18, 'E2 Allocators'!$B$15:$W$15, 0),FALSE)*$F167)</f>
        <v>0</v>
      </c>
      <c r="O167" s="2186">
        <f>IF(ISERROR(VLOOKUP(VLOOKUP($A167, 'E4 TB Allocation Details'!$A$18:$L$214, MATCH("Demand ID", 'E4 TB Allocation Details'!$A$18:$L$18, 0),FALSE), 'E2 Allocators'!$B$15:$W$358, MATCH('O5 Details by Class &amp; Accounts'!O$18, 'E2 Allocators'!$B$15:$W$15, 0),FALSE)*$F167), 0, VLOOKUP(VLOOKUP($A167, 'E4 TB Allocation Details'!$A$18:$L$214, MATCH("Demand ID", 'E4 TB Allocation Details'!$A$18:$L$18, 0),FALSE), 'E2 Allocators'!$B$15:$W$358, MATCH('O5 Details by Class &amp; Accounts'!O$18, 'E2 Allocators'!$B$15:$W$15, 0),FALSE)*$F167)</f>
        <v>0</v>
      </c>
      <c r="P167" s="2186">
        <f>IF(ISERROR(VLOOKUP(VLOOKUP($A167, 'E4 TB Allocation Details'!$A$18:$L$214, MATCH("Demand ID", 'E4 TB Allocation Details'!$A$18:$L$18, 0),FALSE), 'E2 Allocators'!$B$15:$W$358, MATCH('O5 Details by Class &amp; Accounts'!P$18, 'E2 Allocators'!$B$15:$W$15, 0),FALSE)*$F167), 0, VLOOKUP(VLOOKUP($A167, 'E4 TB Allocation Details'!$A$18:$L$214, MATCH("Demand ID", 'E4 TB Allocation Details'!$A$18:$L$18, 0),FALSE), 'E2 Allocators'!$B$15:$W$358, MATCH('O5 Details by Class &amp; Accounts'!P$18, 'E2 Allocators'!$B$15:$W$15, 0),FALSE)*$F167)</f>
        <v>0</v>
      </c>
      <c r="Q167" s="2186">
        <f>IF(ISERROR(VLOOKUP(VLOOKUP($A167, 'E4 TB Allocation Details'!$A$18:$L$214, MATCH("Demand ID", 'E4 TB Allocation Details'!$A$18:$L$18, 0),FALSE), 'E2 Allocators'!$B$15:$W$358, MATCH('O5 Details by Class &amp; Accounts'!Q$18, 'E2 Allocators'!$B$15:$W$15, 0),FALSE)*$F167), 0, VLOOKUP(VLOOKUP($A167, 'E4 TB Allocation Details'!$A$18:$L$214, MATCH("Demand ID", 'E4 TB Allocation Details'!$A$18:$L$18, 0),FALSE), 'E2 Allocators'!$B$15:$W$358, MATCH('O5 Details by Class &amp; Accounts'!Q$18, 'E2 Allocators'!$B$15:$W$15, 0),FALSE)*$F167)</f>
        <v>0</v>
      </c>
      <c r="R167" s="2186">
        <f>IF(ISERROR(VLOOKUP(VLOOKUP($A167, 'E4 TB Allocation Details'!$A$18:$L$214, MATCH("Demand ID", 'E4 TB Allocation Details'!$A$18:$L$18, 0),FALSE), 'E2 Allocators'!$B$15:$W$358, MATCH('O5 Details by Class &amp; Accounts'!R$18, 'E2 Allocators'!$B$15:$W$15, 0),FALSE)*$F167), 0, VLOOKUP(VLOOKUP($A167, 'E4 TB Allocation Details'!$A$18:$L$214, MATCH("Demand ID", 'E4 TB Allocation Details'!$A$18:$L$18, 0),FALSE), 'E2 Allocators'!$B$15:$W$358, MATCH('O5 Details by Class &amp; Accounts'!R$18, 'E2 Allocators'!$B$15:$W$15, 0),FALSE)*$F167)</f>
        <v>0</v>
      </c>
      <c r="S167" s="2186">
        <f>IF(ISERROR(VLOOKUP(VLOOKUP($A167, 'E4 TB Allocation Details'!$A$18:$L$214, MATCH("Demand ID", 'E4 TB Allocation Details'!$A$18:$L$18, 0),FALSE), 'E2 Allocators'!$B$15:$W$358, MATCH('O5 Details by Class &amp; Accounts'!S$18, 'E2 Allocators'!$B$15:$W$15, 0),FALSE)*$F167), 0, VLOOKUP(VLOOKUP($A167, 'E4 TB Allocation Details'!$A$18:$L$214, MATCH("Demand ID", 'E4 TB Allocation Details'!$A$18:$L$18, 0),FALSE), 'E2 Allocators'!$B$15:$W$358, MATCH('O5 Details by Class &amp; Accounts'!S$18, 'E2 Allocators'!$B$15:$W$15, 0),FALSE)*$F167)</f>
        <v>0</v>
      </c>
      <c r="T167" s="2186">
        <f>IF(ISERROR(VLOOKUP(VLOOKUP($A167, 'E4 TB Allocation Details'!$A$18:$L$214, MATCH("Demand ID", 'E4 TB Allocation Details'!$A$18:$L$18, 0),FALSE), 'E2 Allocators'!$B$15:$W$358, MATCH('O5 Details by Class &amp; Accounts'!T$18, 'E2 Allocators'!$B$15:$W$15, 0),FALSE)*$F167), 0, VLOOKUP(VLOOKUP($A167, 'E4 TB Allocation Details'!$A$18:$L$214, MATCH("Demand ID", 'E4 TB Allocation Details'!$A$18:$L$18, 0),FALSE), 'E2 Allocators'!$B$15:$W$358, MATCH('O5 Details by Class &amp; Accounts'!T$18, 'E2 Allocators'!$B$15:$W$15, 0),FALSE)*$F167)</f>
        <v>0</v>
      </c>
      <c r="U167" s="2186">
        <f>IF(ISERROR(VLOOKUP(VLOOKUP($A167, 'E4 TB Allocation Details'!$A$18:$L$214, MATCH("Demand ID", 'E4 TB Allocation Details'!$A$18:$L$18, 0),FALSE), 'E2 Allocators'!$B$15:$W$358, MATCH('O5 Details by Class &amp; Accounts'!U$18, 'E2 Allocators'!$B$15:$W$15, 0),FALSE)*$F167), 0, VLOOKUP(VLOOKUP($A167, 'E4 TB Allocation Details'!$A$18:$L$214, MATCH("Demand ID", 'E4 TB Allocation Details'!$A$18:$L$18, 0),FALSE), 'E2 Allocators'!$B$15:$W$358, MATCH('O5 Details by Class &amp; Accounts'!U$18, 'E2 Allocators'!$B$15:$W$15, 0),FALSE)*$F167)</f>
        <v>0</v>
      </c>
      <c r="V167" s="2186">
        <f>IF(ISERROR(VLOOKUP(VLOOKUP($A167, 'E4 TB Allocation Details'!$A$18:$L$214, MATCH("Demand ID", 'E4 TB Allocation Details'!$A$18:$L$18, 0),FALSE), 'E2 Allocators'!$B$15:$W$358, MATCH('O5 Details by Class &amp; Accounts'!V$18, 'E2 Allocators'!$B$15:$W$15, 0),FALSE)*$F167), 0, VLOOKUP(VLOOKUP($A167, 'E4 TB Allocation Details'!$A$18:$L$214, MATCH("Demand ID", 'E4 TB Allocation Details'!$A$18:$L$18, 0),FALSE), 'E2 Allocators'!$B$15:$W$358, MATCH('O5 Details by Class &amp; Accounts'!V$18, 'E2 Allocators'!$B$15:$W$15, 0),FALSE)*$F167)</f>
        <v>0</v>
      </c>
      <c r="W167" s="2186">
        <f>IF(ISERROR(VLOOKUP(VLOOKUP($A167, 'E4 TB Allocation Details'!$A$18:$L$214, MATCH("Demand ID", 'E4 TB Allocation Details'!$A$18:$L$18, 0),FALSE), 'E2 Allocators'!$B$15:$W$358, MATCH('O5 Details by Class &amp; Accounts'!W$18, 'E2 Allocators'!$B$15:$W$15, 0),FALSE)*$F167), 0, VLOOKUP(VLOOKUP($A167, 'E4 TB Allocation Details'!$A$18:$L$214, MATCH("Demand ID", 'E4 TB Allocation Details'!$A$18:$L$18, 0),FALSE), 'E2 Allocators'!$B$15:$W$358, MATCH('O5 Details by Class &amp; Accounts'!W$18, 'E2 Allocators'!$B$15:$W$15, 0),FALSE)*$F167)</f>
        <v>0</v>
      </c>
      <c r="X167" s="2186">
        <f>IF(ISERROR(VLOOKUP(VLOOKUP($A167, 'E4 TB Allocation Details'!$A$18:$L$214, MATCH("Demand ID", 'E4 TB Allocation Details'!$A$18:$L$18, 0),FALSE), 'E2 Allocators'!$B$15:$W$358, MATCH('O5 Details by Class &amp; Accounts'!X$18, 'E2 Allocators'!$B$15:$W$15, 0),FALSE)*$F167), 0, VLOOKUP(VLOOKUP($A167, 'E4 TB Allocation Details'!$A$18:$L$214, MATCH("Demand ID", 'E4 TB Allocation Details'!$A$18:$L$18, 0),FALSE), 'E2 Allocators'!$B$15:$W$358, MATCH('O5 Details by Class &amp; Accounts'!X$18, 'E2 Allocators'!$B$15:$W$15, 0),FALSE)*$F167)</f>
        <v>0</v>
      </c>
      <c r="Y167" s="2186">
        <f>IF(ISERROR(VLOOKUP(VLOOKUP($A167, 'E4 TB Allocation Details'!$A$18:$L$214, MATCH("Demand ID", 'E4 TB Allocation Details'!$A$18:$L$18, 0),FALSE), 'E2 Allocators'!$B$15:$W$358, MATCH('O5 Details by Class &amp; Accounts'!Y$18, 'E2 Allocators'!$B$15:$W$15, 0),FALSE)*$F167), 0, VLOOKUP(VLOOKUP($A167, 'E4 TB Allocation Details'!$A$18:$L$214, MATCH("Demand ID", 'E4 TB Allocation Details'!$A$18:$L$18, 0),FALSE), 'E2 Allocators'!$B$15:$W$358, MATCH('O5 Details by Class &amp; Accounts'!Y$18, 'E2 Allocators'!$B$15:$W$15, 0),FALSE)*$F167)</f>
        <v>0</v>
      </c>
      <c r="Z167" s="2186">
        <f>IF(ISERROR(VLOOKUP(VLOOKUP($A167, 'E4 TB Allocation Details'!$A$18:$L$214, MATCH("Demand ID", 'E4 TB Allocation Details'!$A$18:$L$18, 0),FALSE), 'E2 Allocators'!$B$15:$W$358, MATCH('O5 Details by Class &amp; Accounts'!Z$18, 'E2 Allocators'!$B$15:$W$15, 0),FALSE)*$F167), 0, VLOOKUP(VLOOKUP($A167, 'E4 TB Allocation Details'!$A$18:$L$214, MATCH("Demand ID", 'E4 TB Allocation Details'!$A$18:$L$18, 0),FALSE), 'E2 Allocators'!$B$15:$W$358, MATCH('O5 Details by Class &amp; Accounts'!Z$18, 'E2 Allocators'!$B$15:$W$15, 0),FALSE)*$F167)</f>
        <v>0</v>
      </c>
      <c r="AA167" s="2186">
        <f>IF(ISERROR(VLOOKUP(VLOOKUP($A167, 'E4 TB Allocation Details'!$A$18:$L$214, MATCH("Demand ID", 'E4 TB Allocation Details'!$A$18:$L$18, 0),FALSE), 'E2 Allocators'!$B$15:$W$358, MATCH('O5 Details by Class &amp; Accounts'!AA$18, 'E2 Allocators'!$B$15:$W$15, 0),FALSE)*$F167), 0, VLOOKUP(VLOOKUP($A167, 'E4 TB Allocation Details'!$A$18:$L$214, MATCH("Demand ID", 'E4 TB Allocation Details'!$A$18:$L$18, 0),FALSE), 'E2 Allocators'!$B$15:$W$358, MATCH('O5 Details by Class &amp; Accounts'!AA$18, 'E2 Allocators'!$B$15:$W$15, 0),FALSE)*$F167)</f>
        <v>0</v>
      </c>
      <c r="AB167" s="2186">
        <f>IF(ISERROR(VLOOKUP(VLOOKUP($A167, 'E4 TB Allocation Details'!$A$18:$L$214, MATCH("Demand ID", 'E4 TB Allocation Details'!$A$18:$L$18, 0),FALSE), 'E2 Allocators'!$B$15:$W$358, MATCH('O5 Details by Class &amp; Accounts'!AB$18, 'E2 Allocators'!$B$15:$W$15, 0),FALSE)*$F167), 0, VLOOKUP(VLOOKUP($A167, 'E4 TB Allocation Details'!$A$18:$L$214, MATCH("Demand ID", 'E4 TB Allocation Details'!$A$18:$L$18, 0),FALSE), 'E2 Allocators'!$B$15:$W$358, MATCH('O5 Details by Class &amp; Accounts'!AB$18, 'E2 Allocators'!$B$15:$W$15, 0),FALSE)*$F167)</f>
        <v>0</v>
      </c>
      <c r="AC167" s="2186">
        <f t="shared" si="47"/>
        <v>0</v>
      </c>
      <c r="AD167" s="2186">
        <f>IF(ISERROR(VLOOKUP(VLOOKUP($A167, 'E4 TB Allocation Details'!$A$18:$L$214, MATCH("Customer ID", 'E4 TB Allocation Details'!$A$18:$L$18, 0),FALSE), 'E2 Allocators'!$B$15:$W$358, MATCH('O5 Details by Class &amp; Accounts'!AD$18, 'E2 Allocators'!$B$15:$W$15, 0),FALSE)*$G167), 0, VLOOKUP(VLOOKUP($A167, 'E4 TB Allocation Details'!$A$18:$L$214, MATCH("Customer ID", 'E4 TB Allocation Details'!$A$18:$L$18, 0),FALSE), 'E2 Allocators'!$B$15:$W$358, MATCH('O5 Details by Class &amp; Accounts'!AD$18, 'E2 Allocators'!$B$15:$W$15, 0),FALSE)*$G167)</f>
        <v>14669.199413513512</v>
      </c>
      <c r="AE167" s="2186">
        <f>IF(ISERROR(VLOOKUP(VLOOKUP($A167, 'E4 TB Allocation Details'!$A$18:$L$214, MATCH("Customer ID", 'E4 TB Allocation Details'!$A$18:$L$18, 0),FALSE), 'E2 Allocators'!$B$15:$W$358, MATCH('O5 Details by Class &amp; Accounts'!AE$18, 'E2 Allocators'!$B$15:$W$15, 0),FALSE)*$G167), 0, VLOOKUP(VLOOKUP($A167, 'E4 TB Allocation Details'!$A$18:$L$214, MATCH("Customer ID", 'E4 TB Allocation Details'!$A$18:$L$18, 0),FALSE), 'E2 Allocators'!$B$15:$W$358, MATCH('O5 Details by Class &amp; Accounts'!AE$18, 'E2 Allocators'!$B$15:$W$15, 0),FALSE)*$G167)</f>
        <v>1426.7438681912681</v>
      </c>
      <c r="AF167" s="2186">
        <f>IF(ISERROR(VLOOKUP(VLOOKUP($A167, 'E4 TB Allocation Details'!$A$18:$L$214, MATCH("Customer ID", 'E4 TB Allocation Details'!$A$18:$L$18, 0),FALSE), 'E2 Allocators'!$B$15:$W$358, MATCH('O5 Details by Class &amp; Accounts'!AF$18, 'E2 Allocators'!$B$15:$W$15, 0),FALSE)*$G167), 0, VLOOKUP(VLOOKUP($A167, 'E4 TB Allocation Details'!$A$18:$L$214, MATCH("Customer ID", 'E4 TB Allocation Details'!$A$18:$L$18, 0),FALSE), 'E2 Allocators'!$B$15:$W$358, MATCH('O5 Details by Class &amp; Accounts'!AF$18, 'E2 Allocators'!$B$15:$W$15, 0),FALSE)*$G167)</f>
        <v>267.04671829521828</v>
      </c>
      <c r="AG167" s="2186">
        <f>IF(ISERROR(VLOOKUP(VLOOKUP($A167, 'E4 TB Allocation Details'!$A$18:$L$214, MATCH("Customer ID", 'E4 TB Allocation Details'!$A$18:$L$18, 0),FALSE), 'E2 Allocators'!$B$15:$W$358, MATCH('O5 Details by Class &amp; Accounts'!AG$18, 'E2 Allocators'!$B$15:$W$15, 0),FALSE)*$G167), 0, VLOOKUP(VLOOKUP($A167, 'E4 TB Allocation Details'!$A$18:$L$214, MATCH("Customer ID", 'E4 TB Allocation Details'!$A$18:$L$18, 0),FALSE), 'E2 Allocators'!$B$15:$W$358, MATCH('O5 Details by Class &amp; Accounts'!AG$18, 'E2 Allocators'!$B$15:$W$15, 0),FALSE)*$G167)</f>
        <v>0</v>
      </c>
      <c r="AH167" s="2186">
        <f>IF(ISERROR(VLOOKUP(VLOOKUP($A167, 'E4 TB Allocation Details'!$A$18:$L$214, MATCH("Customer ID", 'E4 TB Allocation Details'!$A$18:$L$18, 0),FALSE), 'E2 Allocators'!$B$15:$W$358, MATCH('O5 Details by Class &amp; Accounts'!AH$18, 'E2 Allocators'!$B$15:$W$15, 0),FALSE)*$G167), 0, VLOOKUP(VLOOKUP($A167, 'E4 TB Allocation Details'!$A$18:$L$214, MATCH("Customer ID", 'E4 TB Allocation Details'!$A$18:$L$18, 0),FALSE), 'E2 Allocators'!$B$15:$W$358, MATCH('O5 Details by Class &amp; Accounts'!AH$18, 'E2 Allocators'!$B$15:$W$15, 0),FALSE)*$G167)</f>
        <v>0</v>
      </c>
      <c r="AI167" s="2186">
        <f>IF(ISERROR(VLOOKUP(VLOOKUP($A167, 'E4 TB Allocation Details'!$A$18:$L$214, MATCH("Customer ID", 'E4 TB Allocation Details'!$A$18:$L$18, 0),FALSE), 'E2 Allocators'!$B$15:$W$358, MATCH('O5 Details by Class &amp; Accounts'!AI$18, 'E2 Allocators'!$B$15:$W$15, 0),FALSE)*$G167), 0, VLOOKUP(VLOOKUP($A167, 'E4 TB Allocation Details'!$A$18:$L$214, MATCH("Customer ID", 'E4 TB Allocation Details'!$A$18:$L$18, 0),FALSE), 'E2 Allocators'!$B$15:$W$358, MATCH('O5 Details by Class &amp; Accounts'!AI$18, 'E2 Allocators'!$B$15:$W$15, 0),FALSE)*$G167)</f>
        <v>0</v>
      </c>
      <c r="AJ167" s="2186">
        <f>IF(ISERROR(VLOOKUP(VLOOKUP($A167, 'E4 TB Allocation Details'!$A$18:$L$214, MATCH("Customer ID", 'E4 TB Allocation Details'!$A$18:$L$18, 0),FALSE), 'E2 Allocators'!$B$15:$W$358, MATCH('O5 Details by Class &amp; Accounts'!AJ$18, 'E2 Allocators'!$B$15:$W$15, 0),FALSE)*$G167), 0, VLOOKUP(VLOOKUP($A167, 'E4 TB Allocation Details'!$A$18:$L$214, MATCH("Customer ID", 'E4 TB Allocation Details'!$A$18:$L$18, 0),FALSE), 'E2 Allocators'!$B$15:$W$358, MATCH('O5 Details by Class &amp; Accounts'!AJ$18, 'E2 Allocators'!$B$15:$W$15, 0),FALSE)*$G167)</f>
        <v>0</v>
      </c>
      <c r="AK167" s="2186">
        <f>IF(ISERROR(VLOOKUP(VLOOKUP($A167, 'E4 TB Allocation Details'!$A$18:$L$214, MATCH("Customer ID", 'E4 TB Allocation Details'!$A$18:$L$18, 0),FALSE), 'E2 Allocators'!$B$15:$W$358, MATCH('O5 Details by Class &amp; Accounts'!AK$18, 'E2 Allocators'!$B$15:$W$15, 0),FALSE)*$G167), 0, VLOOKUP(VLOOKUP($A167, 'E4 TB Allocation Details'!$A$18:$L$214, MATCH("Customer ID", 'E4 TB Allocation Details'!$A$18:$L$18, 0),FALSE), 'E2 Allocators'!$B$15:$W$358, MATCH('O5 Details by Class &amp; Accounts'!AK$18, 'E2 Allocators'!$B$15:$W$15, 0),FALSE)*$G167)</f>
        <v>0</v>
      </c>
      <c r="AL167" s="2186">
        <f>IF(ISERROR(VLOOKUP(VLOOKUP($A167, 'E4 TB Allocation Details'!$A$18:$L$214, MATCH("Customer ID", 'E4 TB Allocation Details'!$A$18:$L$18, 0),FALSE), 'E2 Allocators'!$B$15:$W$358, MATCH('O5 Details by Class &amp; Accounts'!AL$18, 'E2 Allocators'!$B$15:$W$15, 0),FALSE)*$G167), 0, VLOOKUP(VLOOKUP($A167, 'E4 TB Allocation Details'!$A$18:$L$214, MATCH("Customer ID", 'E4 TB Allocation Details'!$A$18:$L$18, 0),FALSE), 'E2 Allocators'!$B$15:$W$358, MATCH('O5 Details by Class &amp; Accounts'!AL$18, 'E2 Allocators'!$B$15:$W$15, 0),FALSE)*$G167)</f>
        <v>0</v>
      </c>
      <c r="AM167" s="2186">
        <f>IF(ISERROR(VLOOKUP(VLOOKUP($A167, 'E4 TB Allocation Details'!$A$18:$L$214, MATCH("Customer ID", 'E4 TB Allocation Details'!$A$18:$L$18, 0),FALSE), 'E2 Allocators'!$B$15:$W$358, MATCH('O5 Details by Class &amp; Accounts'!AM$18, 'E2 Allocators'!$B$15:$W$15, 0),FALSE)*$G167), 0, VLOOKUP(VLOOKUP($A167, 'E4 TB Allocation Details'!$A$18:$L$214, MATCH("Customer ID", 'E4 TB Allocation Details'!$A$18:$L$18, 0),FALSE), 'E2 Allocators'!$B$15:$W$358, MATCH('O5 Details by Class &amp; Accounts'!AM$18, 'E2 Allocators'!$B$15:$W$15, 0),FALSE)*$G167)</f>
        <v>0</v>
      </c>
      <c r="AN167" s="2186">
        <f>IF(ISERROR(VLOOKUP(VLOOKUP($A167, 'E4 TB Allocation Details'!$A$18:$L$214, MATCH("Customer ID", 'E4 TB Allocation Details'!$A$18:$L$18, 0),FALSE), 'E2 Allocators'!$B$15:$W$358, MATCH('O5 Details by Class &amp; Accounts'!AN$18, 'E2 Allocators'!$B$15:$W$15, 0),FALSE)*$G167), 0, VLOOKUP(VLOOKUP($A167, 'E4 TB Allocation Details'!$A$18:$L$214, MATCH("Customer ID", 'E4 TB Allocation Details'!$A$18:$L$18, 0),FALSE), 'E2 Allocators'!$B$15:$W$358, MATCH('O5 Details by Class &amp; Accounts'!AN$18, 'E2 Allocators'!$B$15:$W$15, 0),FALSE)*$G167)</f>
        <v>0</v>
      </c>
      <c r="AO167" s="2186">
        <f>IF(ISERROR(VLOOKUP(VLOOKUP($A167, 'E4 TB Allocation Details'!$A$18:$L$214, MATCH("Customer ID", 'E4 TB Allocation Details'!$A$18:$L$18, 0),FALSE), 'E2 Allocators'!$B$15:$W$358, MATCH('O5 Details by Class &amp; Accounts'!AO$18, 'E2 Allocators'!$B$15:$W$15, 0),FALSE)*$G167), 0, VLOOKUP(VLOOKUP($A167, 'E4 TB Allocation Details'!$A$18:$L$214, MATCH("Customer ID", 'E4 TB Allocation Details'!$A$18:$L$18, 0),FALSE), 'E2 Allocators'!$B$15:$W$358, MATCH('O5 Details by Class &amp; Accounts'!AO$18, 'E2 Allocators'!$B$15:$W$15, 0),FALSE)*$G167)</f>
        <v>0</v>
      </c>
      <c r="AP167" s="2186">
        <f>IF(ISERROR(VLOOKUP(VLOOKUP($A167, 'E4 TB Allocation Details'!$A$18:$L$214, MATCH("Customer ID", 'E4 TB Allocation Details'!$A$18:$L$18, 0),FALSE), 'E2 Allocators'!$B$15:$W$358, MATCH('O5 Details by Class &amp; Accounts'!AP$18, 'E2 Allocators'!$B$15:$W$15, 0),FALSE)*$G167), 0, VLOOKUP(VLOOKUP($A167, 'E4 TB Allocation Details'!$A$18:$L$214, MATCH("Customer ID", 'E4 TB Allocation Details'!$A$18:$L$18, 0),FALSE), 'E2 Allocators'!$B$15:$W$358, MATCH('O5 Details by Class &amp; Accounts'!AP$18, 'E2 Allocators'!$B$15:$W$15, 0),FALSE)*$G167)</f>
        <v>0</v>
      </c>
      <c r="AQ167" s="2186">
        <f>IF(ISERROR(VLOOKUP(VLOOKUP($A167, 'E4 TB Allocation Details'!$A$18:$L$214, MATCH("Customer ID", 'E4 TB Allocation Details'!$A$18:$L$18, 0),FALSE), 'E2 Allocators'!$B$15:$W$358, MATCH('O5 Details by Class &amp; Accounts'!AQ$18, 'E2 Allocators'!$B$15:$W$15, 0),FALSE)*$G167), 0, VLOOKUP(VLOOKUP($A167, 'E4 TB Allocation Details'!$A$18:$L$214, MATCH("Customer ID", 'E4 TB Allocation Details'!$A$18:$L$18, 0),FALSE), 'E2 Allocators'!$B$15:$W$358, MATCH('O5 Details by Class &amp; Accounts'!AQ$18, 'E2 Allocators'!$B$15:$W$15, 0),FALSE)*$G167)</f>
        <v>0</v>
      </c>
      <c r="AR167" s="2186">
        <f>IF(ISERROR(VLOOKUP(VLOOKUP($A167, 'E4 TB Allocation Details'!$A$18:$L$214, MATCH("Customer ID", 'E4 TB Allocation Details'!$A$18:$L$18, 0),FALSE), 'E2 Allocators'!$B$15:$W$358, MATCH('O5 Details by Class &amp; Accounts'!AR$18, 'E2 Allocators'!$B$15:$W$15, 0),FALSE)*$G167), 0, VLOOKUP(VLOOKUP($A167, 'E4 TB Allocation Details'!$A$18:$L$214, MATCH("Customer ID", 'E4 TB Allocation Details'!$A$18:$L$18, 0),FALSE), 'E2 Allocators'!$B$15:$W$358, MATCH('O5 Details by Class &amp; Accounts'!AR$18, 'E2 Allocators'!$B$15:$W$15, 0),FALSE)*$G167)</f>
        <v>0</v>
      </c>
      <c r="AS167" s="2186">
        <f>IF(ISERROR(VLOOKUP(VLOOKUP($A167, 'E4 TB Allocation Details'!$A$18:$L$214, MATCH("Customer ID", 'E4 TB Allocation Details'!$A$18:$L$18, 0),FALSE), 'E2 Allocators'!$B$15:$W$358, MATCH('O5 Details by Class &amp; Accounts'!AS$18, 'E2 Allocators'!$B$15:$W$15, 0),FALSE)*$G167), 0, VLOOKUP(VLOOKUP($A167, 'E4 TB Allocation Details'!$A$18:$L$214, MATCH("Customer ID", 'E4 TB Allocation Details'!$A$18:$L$18, 0),FALSE), 'E2 Allocators'!$B$15:$W$358, MATCH('O5 Details by Class &amp; Accounts'!AS$18, 'E2 Allocators'!$B$15:$W$15, 0),FALSE)*$G167)</f>
        <v>0</v>
      </c>
      <c r="AT167" s="2186">
        <f>IF(ISERROR(VLOOKUP(VLOOKUP($A167, 'E4 TB Allocation Details'!$A$18:$L$214, MATCH("Customer ID", 'E4 TB Allocation Details'!$A$18:$L$18, 0),FALSE), 'E2 Allocators'!$B$15:$W$358, MATCH('O5 Details by Class &amp; Accounts'!AT$18, 'E2 Allocators'!$B$15:$W$15, 0),FALSE)*$G167), 0, VLOOKUP(VLOOKUP($A167, 'E4 TB Allocation Details'!$A$18:$L$214, MATCH("Customer ID", 'E4 TB Allocation Details'!$A$18:$L$18, 0),FALSE), 'E2 Allocators'!$B$15:$W$358, MATCH('O5 Details by Class &amp; Accounts'!AT$18, 'E2 Allocators'!$B$15:$W$15, 0),FALSE)*$G167)</f>
        <v>0</v>
      </c>
      <c r="AU167" s="2186">
        <f>IF(ISERROR(VLOOKUP(VLOOKUP($A167, 'E4 TB Allocation Details'!$A$18:$L$214, MATCH("Customer ID", 'E4 TB Allocation Details'!$A$18:$L$18, 0),FALSE), 'E2 Allocators'!$B$15:$W$358, MATCH('O5 Details by Class &amp; Accounts'!AU$18, 'E2 Allocators'!$B$15:$W$15, 0),FALSE)*$G167), 0, VLOOKUP(VLOOKUP($A167, 'E4 TB Allocation Details'!$A$18:$L$214, MATCH("Customer ID", 'E4 TB Allocation Details'!$A$18:$L$18, 0),FALSE), 'E2 Allocators'!$B$15:$W$358, MATCH('O5 Details by Class &amp; Accounts'!AU$18, 'E2 Allocators'!$B$15:$W$15, 0),FALSE)*$G167)</f>
        <v>0</v>
      </c>
      <c r="AV167" s="2186">
        <f>IF(ISERROR(VLOOKUP(VLOOKUP($A167, 'E4 TB Allocation Details'!$A$18:$L$214, MATCH("Customer ID", 'E4 TB Allocation Details'!$A$18:$L$18, 0),FALSE), 'E2 Allocators'!$B$15:$W$358, MATCH('O5 Details by Class &amp; Accounts'!AV$18, 'E2 Allocators'!$B$15:$W$15, 0),FALSE)*$G167), 0, VLOOKUP(VLOOKUP($A167, 'E4 TB Allocation Details'!$A$18:$L$214, MATCH("Customer ID", 'E4 TB Allocation Details'!$A$18:$L$18, 0),FALSE), 'E2 Allocators'!$B$15:$W$358, MATCH('O5 Details by Class &amp; Accounts'!AV$18, 'E2 Allocators'!$B$15:$W$15, 0),FALSE)*$G167)</f>
        <v>0</v>
      </c>
      <c r="AW167" s="2186">
        <f>IF(ISERROR(VLOOKUP(VLOOKUP($A167, 'E4 TB Allocation Details'!$A$18:$L$214, MATCH("Customer ID", 'E4 TB Allocation Details'!$A$18:$L$18, 0),FALSE), 'E2 Allocators'!$B$15:$W$358, MATCH('O5 Details by Class &amp; Accounts'!AW$18, 'E2 Allocators'!$B$15:$W$15, 0),FALSE)*$G167), 0, VLOOKUP(VLOOKUP($A167, 'E4 TB Allocation Details'!$A$18:$L$214, MATCH("Customer ID", 'E4 TB Allocation Details'!$A$18:$L$18, 0),FALSE), 'E2 Allocators'!$B$15:$W$358, MATCH('O5 Details by Class &amp; Accounts'!AW$18, 'E2 Allocators'!$B$15:$W$15, 0),FALSE)*$G167)</f>
        <v>0</v>
      </c>
      <c r="AX167" s="2186">
        <f t="shared" ref="AX167:AX213" si="51">SUM(AD167:AW167)</f>
        <v>16362.989999999998</v>
      </c>
      <c r="AY167" s="2186">
        <f>IF(ISERROR(VLOOKUP(VLOOKUP($A167, 'E4 TB Allocation Details'!$A$18:$L$214, MATCH("Misc ID", 'E4 TB Allocation Details'!$A$18:$L$18, 0),FALSE), 'E2 Allocators'!$B$15:$W$358, MATCH('O5 Details by Class &amp; Accounts'!AY$18, 'E2 Allocators'!$B$15:$W$15, 0),FALSE)*$E167), 0, VLOOKUP(VLOOKUP($A167, 'E4 TB Allocation Details'!$A$18:$L$214, MATCH("Misc ID", 'E4 TB Allocation Details'!$A$18:$L$18, 0),FALSE), 'E2 Allocators'!$B$15:$W$358, MATCH('O5 Details by Class &amp; Accounts'!AY$18, 'E2 Allocators'!$B$15:$W$15, 0),FALSE)*$E167)</f>
        <v>0</v>
      </c>
      <c r="AZ167" s="2186">
        <f>IF(ISERROR(VLOOKUP(VLOOKUP($A167, 'E4 TB Allocation Details'!$A$18:$L$214, MATCH("Misc ID", 'E4 TB Allocation Details'!$A$18:$L$18, 0),FALSE), 'E2 Allocators'!$B$15:$W$358, MATCH('O5 Details by Class &amp; Accounts'!AZ$18, 'E2 Allocators'!$B$15:$W$15, 0),FALSE)*$E167), 0, VLOOKUP(VLOOKUP($A167, 'E4 TB Allocation Details'!$A$18:$L$214, MATCH("Misc ID", 'E4 TB Allocation Details'!$A$18:$L$18, 0),FALSE), 'E2 Allocators'!$B$15:$W$358, MATCH('O5 Details by Class &amp; Accounts'!AZ$18, 'E2 Allocators'!$B$15:$W$15, 0),FALSE)*$E167)</f>
        <v>0</v>
      </c>
      <c r="BA167" s="2186">
        <f>IF(ISERROR(VLOOKUP(VLOOKUP($A167, 'E4 TB Allocation Details'!$A$18:$L$214, MATCH("Misc ID", 'E4 TB Allocation Details'!$A$18:$L$18, 0),FALSE), 'E2 Allocators'!$B$15:$W$358, MATCH('O5 Details by Class &amp; Accounts'!BA$18, 'E2 Allocators'!$B$15:$W$15, 0),FALSE)*$E167), 0, VLOOKUP(VLOOKUP($A167, 'E4 TB Allocation Details'!$A$18:$L$214, MATCH("Misc ID", 'E4 TB Allocation Details'!$A$18:$L$18, 0),FALSE), 'E2 Allocators'!$B$15:$W$358, MATCH('O5 Details by Class &amp; Accounts'!BA$18, 'E2 Allocators'!$B$15:$W$15, 0),FALSE)*$E167)</f>
        <v>0</v>
      </c>
      <c r="BB167" s="2186">
        <f>IF(ISERROR(VLOOKUP(VLOOKUP($A167, 'E4 TB Allocation Details'!$A$18:$L$214, MATCH("Misc ID", 'E4 TB Allocation Details'!$A$18:$L$18, 0),FALSE), 'E2 Allocators'!$B$15:$W$358, MATCH('O5 Details by Class &amp; Accounts'!BB$18, 'E2 Allocators'!$B$15:$W$15, 0),FALSE)*$E167), 0, VLOOKUP(VLOOKUP($A167, 'E4 TB Allocation Details'!$A$18:$L$214, MATCH("Misc ID", 'E4 TB Allocation Details'!$A$18:$L$18, 0),FALSE), 'E2 Allocators'!$B$15:$W$358, MATCH('O5 Details by Class &amp; Accounts'!BB$18, 'E2 Allocators'!$B$15:$W$15, 0),FALSE)*$E167)</f>
        <v>0</v>
      </c>
      <c r="BC167" s="2186">
        <f>IF(ISERROR(VLOOKUP(VLOOKUP($A167, 'E4 TB Allocation Details'!$A$18:$L$214, MATCH("Misc ID", 'E4 TB Allocation Details'!$A$18:$L$18, 0),FALSE), 'E2 Allocators'!$B$15:$W$358, MATCH('O5 Details by Class &amp; Accounts'!BC$18, 'E2 Allocators'!$B$15:$W$15, 0),FALSE)*$E167), 0, VLOOKUP(VLOOKUP($A167, 'E4 TB Allocation Details'!$A$18:$L$214, MATCH("Misc ID", 'E4 TB Allocation Details'!$A$18:$L$18, 0),FALSE), 'E2 Allocators'!$B$15:$W$358, MATCH('O5 Details by Class &amp; Accounts'!BC$18, 'E2 Allocators'!$B$15:$W$15, 0),FALSE)*$E167)</f>
        <v>0</v>
      </c>
      <c r="BD167" s="2186">
        <f>IF(ISERROR(VLOOKUP(VLOOKUP($A167, 'E4 TB Allocation Details'!$A$18:$L$214, MATCH("Misc ID", 'E4 TB Allocation Details'!$A$18:$L$18, 0),FALSE), 'E2 Allocators'!$B$15:$W$358, MATCH('O5 Details by Class &amp; Accounts'!BD$18, 'E2 Allocators'!$B$15:$W$15, 0),FALSE)*$E167), 0, VLOOKUP(VLOOKUP($A167, 'E4 TB Allocation Details'!$A$18:$L$214, MATCH("Misc ID", 'E4 TB Allocation Details'!$A$18:$L$18, 0),FALSE), 'E2 Allocators'!$B$15:$W$358, MATCH('O5 Details by Class &amp; Accounts'!BD$18, 'E2 Allocators'!$B$15:$W$15, 0),FALSE)*$E167)</f>
        <v>0</v>
      </c>
      <c r="BE167" s="2186">
        <f>IF(ISERROR(VLOOKUP(VLOOKUP($A167, 'E4 TB Allocation Details'!$A$18:$L$214, MATCH("Misc ID", 'E4 TB Allocation Details'!$A$18:$L$18, 0),FALSE), 'E2 Allocators'!$B$15:$W$358, MATCH('O5 Details by Class &amp; Accounts'!BE$18, 'E2 Allocators'!$B$15:$W$15, 0),FALSE)*$E167), 0, VLOOKUP(VLOOKUP($A167, 'E4 TB Allocation Details'!$A$18:$L$214, MATCH("Misc ID", 'E4 TB Allocation Details'!$A$18:$L$18, 0),FALSE), 'E2 Allocators'!$B$15:$W$358, MATCH('O5 Details by Class &amp; Accounts'!BE$18, 'E2 Allocators'!$B$15:$W$15, 0),FALSE)*$E167)</f>
        <v>0</v>
      </c>
      <c r="BF167" s="2186">
        <f>IF(ISERROR(VLOOKUP(VLOOKUP($A167, 'E4 TB Allocation Details'!$A$18:$L$214, MATCH("Misc ID", 'E4 TB Allocation Details'!$A$18:$L$18, 0),FALSE), 'E2 Allocators'!$B$15:$W$358, MATCH('O5 Details by Class &amp; Accounts'!BF$18, 'E2 Allocators'!$B$15:$W$15, 0),FALSE)*$E167), 0, VLOOKUP(VLOOKUP($A167, 'E4 TB Allocation Details'!$A$18:$L$214, MATCH("Misc ID", 'E4 TB Allocation Details'!$A$18:$L$18, 0),FALSE), 'E2 Allocators'!$B$15:$W$358, MATCH('O5 Details by Class &amp; Accounts'!BF$18, 'E2 Allocators'!$B$15:$W$15, 0),FALSE)*$E167)</f>
        <v>0</v>
      </c>
      <c r="BG167" s="2186">
        <f>IF(ISERROR(VLOOKUP(VLOOKUP($A167, 'E4 TB Allocation Details'!$A$18:$L$214, MATCH("Misc ID", 'E4 TB Allocation Details'!$A$18:$L$18, 0),FALSE), 'E2 Allocators'!$B$15:$W$358, MATCH('O5 Details by Class &amp; Accounts'!BG$18, 'E2 Allocators'!$B$15:$W$15, 0),FALSE)*$E167), 0, VLOOKUP(VLOOKUP($A167, 'E4 TB Allocation Details'!$A$18:$L$214, MATCH("Misc ID", 'E4 TB Allocation Details'!$A$18:$L$18, 0),FALSE), 'E2 Allocators'!$B$15:$W$358, MATCH('O5 Details by Class &amp; Accounts'!BG$18, 'E2 Allocators'!$B$15:$W$15, 0),FALSE)*$E167)</f>
        <v>0</v>
      </c>
      <c r="BH167" s="2186">
        <f>IF(ISERROR(VLOOKUP(VLOOKUP($A167, 'E4 TB Allocation Details'!$A$18:$L$214, MATCH("Misc ID", 'E4 TB Allocation Details'!$A$18:$L$18, 0),FALSE), 'E2 Allocators'!$B$15:$W$358, MATCH('O5 Details by Class &amp; Accounts'!BH$18, 'E2 Allocators'!$B$15:$W$15, 0),FALSE)*$E167), 0, VLOOKUP(VLOOKUP($A167, 'E4 TB Allocation Details'!$A$18:$L$214, MATCH("Misc ID", 'E4 TB Allocation Details'!$A$18:$L$18, 0),FALSE), 'E2 Allocators'!$B$15:$W$358, MATCH('O5 Details by Class &amp; Accounts'!BH$18, 'E2 Allocators'!$B$15:$W$15, 0),FALSE)*$E167)</f>
        <v>0</v>
      </c>
      <c r="BI167" s="2186">
        <f>IF(ISERROR(VLOOKUP(VLOOKUP($A167, 'E4 TB Allocation Details'!$A$18:$L$214, MATCH("Misc ID", 'E4 TB Allocation Details'!$A$18:$L$18, 0),FALSE), 'E2 Allocators'!$B$15:$W$358, MATCH('O5 Details by Class &amp; Accounts'!BI$18, 'E2 Allocators'!$B$15:$W$15, 0),FALSE)*$E167), 0, VLOOKUP(VLOOKUP($A167, 'E4 TB Allocation Details'!$A$18:$L$214, MATCH("Misc ID", 'E4 TB Allocation Details'!$A$18:$L$18, 0),FALSE), 'E2 Allocators'!$B$15:$W$358, MATCH('O5 Details by Class &amp; Accounts'!BI$18, 'E2 Allocators'!$B$15:$W$15, 0),FALSE)*$E167)</f>
        <v>0</v>
      </c>
      <c r="BJ167" s="2186">
        <f>IF(ISERROR(VLOOKUP(VLOOKUP($A167, 'E4 TB Allocation Details'!$A$18:$L$214, MATCH("Misc ID", 'E4 TB Allocation Details'!$A$18:$L$18, 0),FALSE), 'E2 Allocators'!$B$15:$W$358, MATCH('O5 Details by Class &amp; Accounts'!BJ$18, 'E2 Allocators'!$B$15:$W$15, 0),FALSE)*$E167), 0, VLOOKUP(VLOOKUP($A167, 'E4 TB Allocation Details'!$A$18:$L$214, MATCH("Misc ID", 'E4 TB Allocation Details'!$A$18:$L$18, 0),FALSE), 'E2 Allocators'!$B$15:$W$358, MATCH('O5 Details by Class &amp; Accounts'!BJ$18, 'E2 Allocators'!$B$15:$W$15, 0),FALSE)*$E167)</f>
        <v>0</v>
      </c>
      <c r="BK167" s="2186">
        <f>IF(ISERROR(VLOOKUP(VLOOKUP($A167, 'E4 TB Allocation Details'!$A$18:$L$214, MATCH("Misc ID", 'E4 TB Allocation Details'!$A$18:$L$18, 0),FALSE), 'E2 Allocators'!$B$15:$W$358, MATCH('O5 Details by Class &amp; Accounts'!BK$18, 'E2 Allocators'!$B$15:$W$15, 0),FALSE)*$E167), 0, VLOOKUP(VLOOKUP($A167, 'E4 TB Allocation Details'!$A$18:$L$214, MATCH("Misc ID", 'E4 TB Allocation Details'!$A$18:$L$18, 0),FALSE), 'E2 Allocators'!$B$15:$W$358, MATCH('O5 Details by Class &amp; Accounts'!BK$18, 'E2 Allocators'!$B$15:$W$15, 0),FALSE)*$E167)</f>
        <v>0</v>
      </c>
      <c r="BL167" s="2186">
        <f>IF(ISERROR(VLOOKUP(VLOOKUP($A167, 'E4 TB Allocation Details'!$A$18:$L$214, MATCH("Misc ID", 'E4 TB Allocation Details'!$A$18:$L$18, 0),FALSE), 'E2 Allocators'!$B$15:$W$358, MATCH('O5 Details by Class &amp; Accounts'!BL$18, 'E2 Allocators'!$B$15:$W$15, 0),FALSE)*$E167), 0, VLOOKUP(VLOOKUP($A167, 'E4 TB Allocation Details'!$A$18:$L$214, MATCH("Misc ID", 'E4 TB Allocation Details'!$A$18:$L$18, 0),FALSE), 'E2 Allocators'!$B$15:$W$358, MATCH('O5 Details by Class &amp; Accounts'!BL$18, 'E2 Allocators'!$B$15:$W$15, 0),FALSE)*$E167)</f>
        <v>0</v>
      </c>
      <c r="BM167" s="2186">
        <f>IF(ISERROR(VLOOKUP(VLOOKUP($A167, 'E4 TB Allocation Details'!$A$18:$L$214, MATCH("Misc ID", 'E4 TB Allocation Details'!$A$18:$L$18, 0),FALSE), 'E2 Allocators'!$B$15:$W$358, MATCH('O5 Details by Class &amp; Accounts'!BM$18, 'E2 Allocators'!$B$15:$W$15, 0),FALSE)*$E167), 0, VLOOKUP(VLOOKUP($A167, 'E4 TB Allocation Details'!$A$18:$L$214, MATCH("Misc ID", 'E4 TB Allocation Details'!$A$18:$L$18, 0),FALSE), 'E2 Allocators'!$B$15:$W$358, MATCH('O5 Details by Class &amp; Accounts'!BM$18, 'E2 Allocators'!$B$15:$W$15, 0),FALSE)*$E167)</f>
        <v>0</v>
      </c>
      <c r="BN167" s="2186">
        <f>IF(ISERROR(VLOOKUP(VLOOKUP($A167, 'E4 TB Allocation Details'!$A$18:$L$214, MATCH("Misc ID", 'E4 TB Allocation Details'!$A$18:$L$18, 0),FALSE), 'E2 Allocators'!$B$15:$W$358, MATCH('O5 Details by Class &amp; Accounts'!BN$18, 'E2 Allocators'!$B$15:$W$15, 0),FALSE)*$E167), 0, VLOOKUP(VLOOKUP($A167, 'E4 TB Allocation Details'!$A$18:$L$214, MATCH("Misc ID", 'E4 TB Allocation Details'!$A$18:$L$18, 0),FALSE), 'E2 Allocators'!$B$15:$W$358, MATCH('O5 Details by Class &amp; Accounts'!BN$18, 'E2 Allocators'!$B$15:$W$15, 0),FALSE)*$E167)</f>
        <v>0</v>
      </c>
      <c r="BO167" s="2186">
        <f>IF(ISERROR(VLOOKUP(VLOOKUP($A167, 'E4 TB Allocation Details'!$A$18:$L$214, MATCH("Misc ID", 'E4 TB Allocation Details'!$A$18:$L$18, 0),FALSE), 'E2 Allocators'!$B$15:$W$358, MATCH('O5 Details by Class &amp; Accounts'!BO$18, 'E2 Allocators'!$B$15:$W$15, 0),FALSE)*$E167), 0, VLOOKUP(VLOOKUP($A167, 'E4 TB Allocation Details'!$A$18:$L$214, MATCH("Misc ID", 'E4 TB Allocation Details'!$A$18:$L$18, 0),FALSE), 'E2 Allocators'!$B$15:$W$358, MATCH('O5 Details by Class &amp; Accounts'!BO$18, 'E2 Allocators'!$B$15:$W$15, 0),FALSE)*$E167)</f>
        <v>0</v>
      </c>
      <c r="BP167" s="2186">
        <f>IF(ISERROR(VLOOKUP(VLOOKUP($A167, 'E4 TB Allocation Details'!$A$18:$L$214, MATCH("Misc ID", 'E4 TB Allocation Details'!$A$18:$L$18, 0),FALSE), 'E2 Allocators'!$B$15:$W$358, MATCH('O5 Details by Class &amp; Accounts'!BP$18, 'E2 Allocators'!$B$15:$W$15, 0),FALSE)*$E167), 0, VLOOKUP(VLOOKUP($A167, 'E4 TB Allocation Details'!$A$18:$L$214, MATCH("Misc ID", 'E4 TB Allocation Details'!$A$18:$L$18, 0),FALSE), 'E2 Allocators'!$B$15:$W$358, MATCH('O5 Details by Class &amp; Accounts'!BP$18, 'E2 Allocators'!$B$15:$W$15, 0),FALSE)*$E167)</f>
        <v>0</v>
      </c>
      <c r="BQ167" s="2186">
        <f>IF(ISERROR(VLOOKUP(VLOOKUP($A167, 'E4 TB Allocation Details'!$A$18:$L$214, MATCH("Misc ID", 'E4 TB Allocation Details'!$A$18:$L$18, 0),FALSE), 'E2 Allocators'!$B$15:$W$358, MATCH('O5 Details by Class &amp; Accounts'!BQ$18, 'E2 Allocators'!$B$15:$W$15, 0),FALSE)*$E167), 0, VLOOKUP(VLOOKUP($A167, 'E4 TB Allocation Details'!$A$18:$L$214, MATCH("Misc ID", 'E4 TB Allocation Details'!$A$18:$L$18, 0),FALSE), 'E2 Allocators'!$B$15:$W$358, MATCH('O5 Details by Class &amp; Accounts'!BQ$18, 'E2 Allocators'!$B$15:$W$15, 0),FALSE)*$E167)</f>
        <v>0</v>
      </c>
      <c r="BR167" s="2186">
        <f>IF(ISERROR(VLOOKUP(VLOOKUP($A167, 'E4 TB Allocation Details'!$A$18:$L$214, MATCH("Misc ID", 'E4 TB Allocation Details'!$A$18:$L$18, 0),FALSE), 'E2 Allocators'!$B$15:$W$358, MATCH('O5 Details by Class &amp; Accounts'!BR$18, 'E2 Allocators'!$B$15:$W$15, 0),FALSE)*$E167), 0, VLOOKUP(VLOOKUP($A167, 'E4 TB Allocation Details'!$A$18:$L$214, MATCH("Misc ID", 'E4 TB Allocation Details'!$A$18:$L$18, 0),FALSE), 'E2 Allocators'!$B$15:$W$358, MATCH('O5 Details by Class &amp; Accounts'!BR$18, 'E2 Allocators'!$B$15:$W$15, 0),FALSE)*$E167)</f>
        <v>0</v>
      </c>
      <c r="BS167" s="2186">
        <f t="shared" si="48"/>
        <v>0</v>
      </c>
      <c r="BT167" s="2186">
        <f>IF(ISERROR(VLOOKUP(VLOOKUP($A167, 'E4 TB Allocation Details'!$A$18:$L$214, MATCH("A &amp; G ID", 'E4 TB Allocation Details'!$A$18:$L$18, 0),FALSE), 'E2 Allocators'!$B$15:$W$358, MATCH('O5 Details by Class &amp; Accounts'!BT$18, 'E2 Allocators'!$B$15:$W$15, 0),FALSE)*$E167), 0, VLOOKUP(VLOOKUP($A167, 'E4 TB Allocation Details'!$A$18:$L$214, MATCH("A &amp; G ID", 'E4 TB Allocation Details'!$A$18:$L$18, 0),FALSE), 'E2 Allocators'!$B$15:$W$358, MATCH('O5 Details by Class &amp; Accounts'!BT$18, 'E2 Allocators'!$B$15:$W$15, 0),FALSE)*$E167)</f>
        <v>0</v>
      </c>
      <c r="BU167" s="2186">
        <f>IF(ISERROR(VLOOKUP(VLOOKUP($A167, 'E4 TB Allocation Details'!$A$18:$L$214, MATCH("A &amp; G ID", 'E4 TB Allocation Details'!$A$18:$L$18, 0),FALSE), 'E2 Allocators'!$B$15:$W$358, MATCH('O5 Details by Class &amp; Accounts'!BU$18, 'E2 Allocators'!$B$15:$W$15, 0),FALSE)*$E167), 0, VLOOKUP(VLOOKUP($A167, 'E4 TB Allocation Details'!$A$18:$L$214, MATCH("A &amp; G ID", 'E4 TB Allocation Details'!$A$18:$L$18, 0),FALSE), 'E2 Allocators'!$B$15:$W$358, MATCH('O5 Details by Class &amp; Accounts'!BU$18, 'E2 Allocators'!$B$15:$W$15, 0),FALSE)*$E167)</f>
        <v>0</v>
      </c>
      <c r="BV167" s="2186">
        <f>IF(ISERROR(VLOOKUP(VLOOKUP($A167, 'E4 TB Allocation Details'!$A$18:$L$214, MATCH("A &amp; G ID", 'E4 TB Allocation Details'!$A$18:$L$18, 0),FALSE), 'E2 Allocators'!$B$15:$W$358, MATCH('O5 Details by Class &amp; Accounts'!BV$18, 'E2 Allocators'!$B$15:$W$15, 0),FALSE)*$E167), 0, VLOOKUP(VLOOKUP($A167, 'E4 TB Allocation Details'!$A$18:$L$214, MATCH("A &amp; G ID", 'E4 TB Allocation Details'!$A$18:$L$18, 0),FALSE), 'E2 Allocators'!$B$15:$W$358, MATCH('O5 Details by Class &amp; Accounts'!BV$18, 'E2 Allocators'!$B$15:$W$15, 0),FALSE)*$E167)</f>
        <v>0</v>
      </c>
      <c r="BW167" s="2186">
        <f>IF(ISERROR(VLOOKUP(VLOOKUP($A167, 'E4 TB Allocation Details'!$A$18:$L$214, MATCH("A &amp; G ID", 'E4 TB Allocation Details'!$A$18:$L$18, 0),FALSE), 'E2 Allocators'!$B$15:$W$358, MATCH('O5 Details by Class &amp; Accounts'!BW$18, 'E2 Allocators'!$B$15:$W$15, 0),FALSE)*$E167), 0, VLOOKUP(VLOOKUP($A167, 'E4 TB Allocation Details'!$A$18:$L$214, MATCH("A &amp; G ID", 'E4 TB Allocation Details'!$A$18:$L$18, 0),FALSE), 'E2 Allocators'!$B$15:$W$358, MATCH('O5 Details by Class &amp; Accounts'!BW$18, 'E2 Allocators'!$B$15:$W$15, 0),FALSE)*$E167)</f>
        <v>0</v>
      </c>
      <c r="BX167" s="2186">
        <f>IF(ISERROR(VLOOKUP(VLOOKUP($A167, 'E4 TB Allocation Details'!$A$18:$L$214, MATCH("A &amp; G ID", 'E4 TB Allocation Details'!$A$18:$L$18, 0),FALSE), 'E2 Allocators'!$B$15:$W$358, MATCH('O5 Details by Class &amp; Accounts'!BX$18, 'E2 Allocators'!$B$15:$W$15, 0),FALSE)*$E167), 0, VLOOKUP(VLOOKUP($A167, 'E4 TB Allocation Details'!$A$18:$L$214, MATCH("A &amp; G ID", 'E4 TB Allocation Details'!$A$18:$L$18, 0),FALSE), 'E2 Allocators'!$B$15:$W$358, MATCH('O5 Details by Class &amp; Accounts'!BX$18, 'E2 Allocators'!$B$15:$W$15, 0),FALSE)*$E167)</f>
        <v>0</v>
      </c>
      <c r="BY167" s="2186">
        <f>IF(ISERROR(VLOOKUP(VLOOKUP($A167, 'E4 TB Allocation Details'!$A$18:$L$214, MATCH("A &amp; G ID", 'E4 TB Allocation Details'!$A$18:$L$18, 0),FALSE), 'E2 Allocators'!$B$15:$W$358, MATCH('O5 Details by Class &amp; Accounts'!BY$18, 'E2 Allocators'!$B$15:$W$15, 0),FALSE)*$E167), 0, VLOOKUP(VLOOKUP($A167, 'E4 TB Allocation Details'!$A$18:$L$214, MATCH("A &amp; G ID", 'E4 TB Allocation Details'!$A$18:$L$18, 0),FALSE), 'E2 Allocators'!$B$15:$W$358, MATCH('O5 Details by Class &amp; Accounts'!BY$18, 'E2 Allocators'!$B$15:$W$15, 0),FALSE)*$E167)</f>
        <v>0</v>
      </c>
      <c r="BZ167" s="2186">
        <f>IF(ISERROR(VLOOKUP(VLOOKUP($A167, 'E4 TB Allocation Details'!$A$18:$L$214, MATCH("A &amp; G ID", 'E4 TB Allocation Details'!$A$18:$L$18, 0),FALSE), 'E2 Allocators'!$B$15:$W$358, MATCH('O5 Details by Class &amp; Accounts'!BZ$18, 'E2 Allocators'!$B$15:$W$15, 0),FALSE)*$E167), 0, VLOOKUP(VLOOKUP($A167, 'E4 TB Allocation Details'!$A$18:$L$214, MATCH("A &amp; G ID", 'E4 TB Allocation Details'!$A$18:$L$18, 0),FALSE), 'E2 Allocators'!$B$15:$W$358, MATCH('O5 Details by Class &amp; Accounts'!BZ$18, 'E2 Allocators'!$B$15:$W$15, 0),FALSE)*$E167)</f>
        <v>0</v>
      </c>
      <c r="CA167" s="2186">
        <f>IF(ISERROR(VLOOKUP(VLOOKUP($A167, 'E4 TB Allocation Details'!$A$18:$L$214, MATCH("A &amp; G ID", 'E4 TB Allocation Details'!$A$18:$L$18, 0),FALSE), 'E2 Allocators'!$B$15:$W$358, MATCH('O5 Details by Class &amp; Accounts'!CA$18, 'E2 Allocators'!$B$15:$W$15, 0),FALSE)*$E167), 0, VLOOKUP(VLOOKUP($A167, 'E4 TB Allocation Details'!$A$18:$L$214, MATCH("A &amp; G ID", 'E4 TB Allocation Details'!$A$18:$L$18, 0),FALSE), 'E2 Allocators'!$B$15:$W$358, MATCH('O5 Details by Class &amp; Accounts'!CA$18, 'E2 Allocators'!$B$15:$W$15, 0),FALSE)*$E167)</f>
        <v>0</v>
      </c>
      <c r="CB167" s="2186">
        <f>IF(ISERROR(VLOOKUP(VLOOKUP($A167, 'E4 TB Allocation Details'!$A$18:$L$214, MATCH("A &amp; G ID", 'E4 TB Allocation Details'!$A$18:$L$18, 0),FALSE), 'E2 Allocators'!$B$15:$W$358, MATCH('O5 Details by Class &amp; Accounts'!CB$18, 'E2 Allocators'!$B$15:$W$15, 0),FALSE)*$E167), 0, VLOOKUP(VLOOKUP($A167, 'E4 TB Allocation Details'!$A$18:$L$214, MATCH("A &amp; G ID", 'E4 TB Allocation Details'!$A$18:$L$18, 0),FALSE), 'E2 Allocators'!$B$15:$W$358, MATCH('O5 Details by Class &amp; Accounts'!CB$18, 'E2 Allocators'!$B$15:$W$15, 0),FALSE)*$E167)</f>
        <v>0</v>
      </c>
      <c r="CC167" s="2186">
        <f>IF(ISERROR(VLOOKUP(VLOOKUP($A167, 'E4 TB Allocation Details'!$A$18:$L$214, MATCH("A &amp; G ID", 'E4 TB Allocation Details'!$A$18:$L$18, 0),FALSE), 'E2 Allocators'!$B$15:$W$358, MATCH('O5 Details by Class &amp; Accounts'!CC$18, 'E2 Allocators'!$B$15:$W$15, 0),FALSE)*$E167), 0, VLOOKUP(VLOOKUP($A167, 'E4 TB Allocation Details'!$A$18:$L$214, MATCH("A &amp; G ID", 'E4 TB Allocation Details'!$A$18:$L$18, 0),FALSE), 'E2 Allocators'!$B$15:$W$358, MATCH('O5 Details by Class &amp; Accounts'!CC$18, 'E2 Allocators'!$B$15:$W$15, 0),FALSE)*$E167)</f>
        <v>0</v>
      </c>
      <c r="CD167" s="2186">
        <f>IF(ISERROR(VLOOKUP(VLOOKUP($A167, 'E4 TB Allocation Details'!$A$18:$L$214, MATCH("A &amp; G ID", 'E4 TB Allocation Details'!$A$18:$L$18, 0),FALSE), 'E2 Allocators'!$B$15:$W$358, MATCH('O5 Details by Class &amp; Accounts'!CD$18, 'E2 Allocators'!$B$15:$W$15, 0),FALSE)*$E167), 0, VLOOKUP(VLOOKUP($A167, 'E4 TB Allocation Details'!$A$18:$L$214, MATCH("A &amp; G ID", 'E4 TB Allocation Details'!$A$18:$L$18, 0),FALSE), 'E2 Allocators'!$B$15:$W$358, MATCH('O5 Details by Class &amp; Accounts'!CD$18, 'E2 Allocators'!$B$15:$W$15, 0),FALSE)*$E167)</f>
        <v>0</v>
      </c>
      <c r="CE167" s="2186">
        <f>IF(ISERROR(VLOOKUP(VLOOKUP($A167, 'E4 TB Allocation Details'!$A$18:$L$214, MATCH("A &amp; G ID", 'E4 TB Allocation Details'!$A$18:$L$18, 0),FALSE), 'E2 Allocators'!$B$15:$W$358, MATCH('O5 Details by Class &amp; Accounts'!CE$18, 'E2 Allocators'!$B$15:$W$15, 0),FALSE)*$E167), 0, VLOOKUP(VLOOKUP($A167, 'E4 TB Allocation Details'!$A$18:$L$214, MATCH("A &amp; G ID", 'E4 TB Allocation Details'!$A$18:$L$18, 0),FALSE), 'E2 Allocators'!$B$15:$W$358, MATCH('O5 Details by Class &amp; Accounts'!CE$18, 'E2 Allocators'!$B$15:$W$15, 0),FALSE)*$E167)</f>
        <v>0</v>
      </c>
      <c r="CF167" s="2186">
        <f>IF(ISERROR(VLOOKUP(VLOOKUP($A167, 'E4 TB Allocation Details'!$A$18:$L$214, MATCH("A &amp; G ID", 'E4 TB Allocation Details'!$A$18:$L$18, 0),FALSE), 'E2 Allocators'!$B$15:$W$358, MATCH('O5 Details by Class &amp; Accounts'!CF$18, 'E2 Allocators'!$B$15:$W$15, 0),FALSE)*$E167), 0, VLOOKUP(VLOOKUP($A167, 'E4 TB Allocation Details'!$A$18:$L$214, MATCH("A &amp; G ID", 'E4 TB Allocation Details'!$A$18:$L$18, 0),FALSE), 'E2 Allocators'!$B$15:$W$358, MATCH('O5 Details by Class &amp; Accounts'!CF$18, 'E2 Allocators'!$B$15:$W$15, 0),FALSE)*$E167)</f>
        <v>0</v>
      </c>
      <c r="CG167" s="2186">
        <f>IF(ISERROR(VLOOKUP(VLOOKUP($A167, 'E4 TB Allocation Details'!$A$18:$L$214, MATCH("A &amp; G ID", 'E4 TB Allocation Details'!$A$18:$L$18, 0),FALSE), 'E2 Allocators'!$B$15:$W$358, MATCH('O5 Details by Class &amp; Accounts'!CG$18, 'E2 Allocators'!$B$15:$W$15, 0),FALSE)*$E167), 0, VLOOKUP(VLOOKUP($A167, 'E4 TB Allocation Details'!$A$18:$L$214, MATCH("A &amp; G ID", 'E4 TB Allocation Details'!$A$18:$L$18, 0),FALSE), 'E2 Allocators'!$B$15:$W$358, MATCH('O5 Details by Class &amp; Accounts'!CG$18, 'E2 Allocators'!$B$15:$W$15, 0),FALSE)*$E167)</f>
        <v>0</v>
      </c>
      <c r="CH167" s="2186">
        <f>IF(ISERROR(VLOOKUP(VLOOKUP($A167, 'E4 TB Allocation Details'!$A$18:$L$214, MATCH("A &amp; G ID", 'E4 TB Allocation Details'!$A$18:$L$18, 0),FALSE), 'E2 Allocators'!$B$15:$W$358, MATCH('O5 Details by Class &amp; Accounts'!CH$18, 'E2 Allocators'!$B$15:$W$15, 0),FALSE)*$E167), 0, VLOOKUP(VLOOKUP($A167, 'E4 TB Allocation Details'!$A$18:$L$214, MATCH("A &amp; G ID", 'E4 TB Allocation Details'!$A$18:$L$18, 0),FALSE), 'E2 Allocators'!$B$15:$W$358, MATCH('O5 Details by Class &amp; Accounts'!CH$18, 'E2 Allocators'!$B$15:$W$15, 0),FALSE)*$E167)</f>
        <v>0</v>
      </c>
      <c r="CI167" s="2186">
        <f>IF(ISERROR(VLOOKUP(VLOOKUP($A167, 'E4 TB Allocation Details'!$A$18:$L$214, MATCH("A &amp; G ID", 'E4 TB Allocation Details'!$A$18:$L$18, 0),FALSE), 'E2 Allocators'!$B$15:$W$358, MATCH('O5 Details by Class &amp; Accounts'!CI$18, 'E2 Allocators'!$B$15:$W$15, 0),FALSE)*$E167), 0, VLOOKUP(VLOOKUP($A167, 'E4 TB Allocation Details'!$A$18:$L$214, MATCH("A &amp; G ID", 'E4 TB Allocation Details'!$A$18:$L$18, 0),FALSE), 'E2 Allocators'!$B$15:$W$358, MATCH('O5 Details by Class &amp; Accounts'!CI$18, 'E2 Allocators'!$B$15:$W$15, 0),FALSE)*$E167)</f>
        <v>0</v>
      </c>
      <c r="CJ167" s="2186">
        <f>IF(ISERROR(VLOOKUP(VLOOKUP($A167, 'E4 TB Allocation Details'!$A$18:$L$214, MATCH("A &amp; G ID", 'E4 TB Allocation Details'!$A$18:$L$18, 0),FALSE), 'E2 Allocators'!$B$15:$W$358, MATCH('O5 Details by Class &amp; Accounts'!CJ$18, 'E2 Allocators'!$B$15:$W$15, 0),FALSE)*$E167), 0, VLOOKUP(VLOOKUP($A167, 'E4 TB Allocation Details'!$A$18:$L$214, MATCH("A &amp; G ID", 'E4 TB Allocation Details'!$A$18:$L$18, 0),FALSE), 'E2 Allocators'!$B$15:$W$358, MATCH('O5 Details by Class &amp; Accounts'!CJ$18, 'E2 Allocators'!$B$15:$W$15, 0),FALSE)*$E167)</f>
        <v>0</v>
      </c>
      <c r="CK167" s="2186">
        <f>IF(ISERROR(VLOOKUP(VLOOKUP($A167, 'E4 TB Allocation Details'!$A$18:$L$214, MATCH("A &amp; G ID", 'E4 TB Allocation Details'!$A$18:$L$18, 0),FALSE), 'E2 Allocators'!$B$15:$W$358, MATCH('O5 Details by Class &amp; Accounts'!CK$18, 'E2 Allocators'!$B$15:$W$15, 0),FALSE)*$E167), 0, VLOOKUP(VLOOKUP($A167, 'E4 TB Allocation Details'!$A$18:$L$214, MATCH("A &amp; G ID", 'E4 TB Allocation Details'!$A$18:$L$18, 0),FALSE), 'E2 Allocators'!$B$15:$W$358, MATCH('O5 Details by Class &amp; Accounts'!CK$18, 'E2 Allocators'!$B$15:$W$15, 0),FALSE)*$E167)</f>
        <v>0</v>
      </c>
      <c r="CL167" s="2186">
        <f>IF(ISERROR(VLOOKUP(VLOOKUP($A167, 'E4 TB Allocation Details'!$A$18:$L$214, MATCH("A &amp; G ID", 'E4 TB Allocation Details'!$A$18:$L$18, 0),FALSE), 'E2 Allocators'!$B$15:$W$358, MATCH('O5 Details by Class &amp; Accounts'!CL$18, 'E2 Allocators'!$B$15:$W$15, 0),FALSE)*$E167), 0, VLOOKUP(VLOOKUP($A167, 'E4 TB Allocation Details'!$A$18:$L$214, MATCH("A &amp; G ID", 'E4 TB Allocation Details'!$A$18:$L$18, 0),FALSE), 'E2 Allocators'!$B$15:$W$358, MATCH('O5 Details by Class &amp; Accounts'!CL$18, 'E2 Allocators'!$B$15:$W$15, 0),FALSE)*$E167)</f>
        <v>0</v>
      </c>
      <c r="CM167" s="2186">
        <f>IF(ISERROR(VLOOKUP(VLOOKUP($A167, 'E4 TB Allocation Details'!$A$18:$L$214, MATCH("A &amp; G ID", 'E4 TB Allocation Details'!$A$18:$L$18, 0),FALSE), 'E2 Allocators'!$B$15:$W$358, MATCH('O5 Details by Class &amp; Accounts'!CM$18, 'E2 Allocators'!$B$15:$W$15, 0),FALSE)*$E167), 0, VLOOKUP(VLOOKUP($A167, 'E4 TB Allocation Details'!$A$18:$L$214, MATCH("A &amp; G ID", 'E4 TB Allocation Details'!$A$18:$L$18, 0),FALSE), 'E2 Allocators'!$B$15:$W$358, MATCH('O5 Details by Class &amp; Accounts'!CM$18, 'E2 Allocators'!$B$15:$W$15, 0),FALSE)*$E167)</f>
        <v>0</v>
      </c>
      <c r="CN167" s="2186">
        <f t="shared" si="49"/>
        <v>0</v>
      </c>
      <c r="CO167" s="2187">
        <f t="shared" si="50"/>
        <v>1.8189894035458565E-12</v>
      </c>
      <c r="CQ167" s="1625" t="s">
        <v>775</v>
      </c>
    </row>
    <row r="168" spans="1:95" s="54" customFormat="1" ht="12.75" x14ac:dyDescent="0.2">
      <c r="A168" s="996">
        <v>5315</v>
      </c>
      <c r="B168" s="997" t="s">
        <v>1136</v>
      </c>
      <c r="C168" s="2184">
        <f>IF(ISERROR(VLOOKUP($A168,'I3 TB Data'!$A$19:$H$483,MATCH('O5 Details by Class &amp; Accounts'!$C$18, 'I3 TB Data'!$A$19:$H$19,0),0)), 0, VLOOKUP($A168,'I3 TB Data'!$A$19:$H$483,MATCH('O5 Details by Class &amp; Accounts'!$C$18,'I3 TB Data'!$A$19:$H$19,0),0))</f>
        <v>1667786.05</v>
      </c>
      <c r="D168" s="2185"/>
      <c r="E168" s="2184">
        <f t="shared" si="44"/>
        <v>1667786.05</v>
      </c>
      <c r="F168" s="2186">
        <f>IF(ISERROR(VLOOKUP($A168, 'E1 Categorization'!A33:E124, MATCH("Customer Component", 'E1 Categorization'!$A$33:$E$33,0), 0)), 0, IF(VLOOKUP($A168, 'E1 Categorization'!A33:E124, MATCH("Customer Component", 'E1 Categorization'!$A$33:$E$33,0), 0)=0, 'O5 Details by Class &amp; Accounts'!$E168, IF(AND(VLOOKUP($A168, 'E1 Categorization'!A33:E124, MATCH("Customer Component", 'E1 Categorization'!$A$33:$E$33,0), 0) &gt;0, VLOOKUP($A168, 'E1 Categorization'!A33:E124, MATCH("Customer Component", 'E1 Categorization'!$A$33:$E$33,0), 0)&lt;1), 'O5 Details by Class &amp; Accounts'!$E168*(1-VLOOKUP($A168, 'E1 Categorization'!A33:E124, MATCH("Customer Component", 'E1 Categorization'!$A$33:$E$33,0), 0)), 0)))</f>
        <v>0</v>
      </c>
      <c r="G168" s="2186">
        <f t="shared" si="45"/>
        <v>1667786.05</v>
      </c>
      <c r="H168" s="2186">
        <f t="shared" si="46"/>
        <v>1667786.05</v>
      </c>
      <c r="I168" s="2186">
        <f>IF(ISERROR(VLOOKUP(VLOOKUP($A168, 'E4 TB Allocation Details'!$A$18:$L$214, MATCH("Demand ID", 'E4 TB Allocation Details'!$A$18:$L$18, 0),FALSE), 'E2 Allocators'!$B$15:$W$358, MATCH('O5 Details by Class &amp; Accounts'!I$18, 'E2 Allocators'!$B$15:$W$15, 0),FALSE)*$F168), 0, VLOOKUP(VLOOKUP($A168, 'E4 TB Allocation Details'!$A$18:$L$214, MATCH("Demand ID", 'E4 TB Allocation Details'!$A$18:$L$18, 0),FALSE), 'E2 Allocators'!$B$15:$W$358, MATCH('O5 Details by Class &amp; Accounts'!I$18, 'E2 Allocators'!$B$15:$W$15, 0),FALSE)*$F168)</f>
        <v>0</v>
      </c>
      <c r="J168" s="2186">
        <f>IF(ISERROR(VLOOKUP(VLOOKUP($A168, 'E4 TB Allocation Details'!$A$18:$L$214, MATCH("Demand ID", 'E4 TB Allocation Details'!$A$18:$L$18, 0),FALSE), 'E2 Allocators'!$B$15:$W$358, MATCH('O5 Details by Class &amp; Accounts'!J$18, 'E2 Allocators'!$B$15:$W$15, 0),FALSE)*$F168), 0, VLOOKUP(VLOOKUP($A168, 'E4 TB Allocation Details'!$A$18:$L$214, MATCH("Demand ID", 'E4 TB Allocation Details'!$A$18:$L$18, 0),FALSE), 'E2 Allocators'!$B$15:$W$358, MATCH('O5 Details by Class &amp; Accounts'!J$18, 'E2 Allocators'!$B$15:$W$15, 0),FALSE)*$F168)</f>
        <v>0</v>
      </c>
      <c r="K168" s="2186">
        <f>IF(ISERROR(VLOOKUP(VLOOKUP($A168, 'E4 TB Allocation Details'!$A$18:$L$214, MATCH("Demand ID", 'E4 TB Allocation Details'!$A$18:$L$18, 0),FALSE), 'E2 Allocators'!$B$15:$W$358, MATCH('O5 Details by Class &amp; Accounts'!K$18, 'E2 Allocators'!$B$15:$W$15, 0),FALSE)*$F168), 0, VLOOKUP(VLOOKUP($A168, 'E4 TB Allocation Details'!$A$18:$L$214, MATCH("Demand ID", 'E4 TB Allocation Details'!$A$18:$L$18, 0),FALSE), 'E2 Allocators'!$B$15:$W$358, MATCH('O5 Details by Class &amp; Accounts'!K$18, 'E2 Allocators'!$B$15:$W$15, 0),FALSE)*$F168)</f>
        <v>0</v>
      </c>
      <c r="L168" s="2186">
        <f>IF(ISERROR(VLOOKUP(VLOOKUP($A168, 'E4 TB Allocation Details'!$A$18:$L$214, MATCH("Demand ID", 'E4 TB Allocation Details'!$A$18:$L$18, 0),FALSE), 'E2 Allocators'!$B$15:$W$358, MATCH('O5 Details by Class &amp; Accounts'!L$18, 'E2 Allocators'!$B$15:$W$15, 0),FALSE)*$F168), 0, VLOOKUP(VLOOKUP($A168, 'E4 TB Allocation Details'!$A$18:$L$214, MATCH("Demand ID", 'E4 TB Allocation Details'!$A$18:$L$18, 0),FALSE), 'E2 Allocators'!$B$15:$W$358, MATCH('O5 Details by Class &amp; Accounts'!L$18, 'E2 Allocators'!$B$15:$W$15, 0),FALSE)*$F168)</f>
        <v>0</v>
      </c>
      <c r="M168" s="2186">
        <f>IF(ISERROR(VLOOKUP(VLOOKUP($A168, 'E4 TB Allocation Details'!$A$18:$L$214, MATCH("Demand ID", 'E4 TB Allocation Details'!$A$18:$L$18, 0),FALSE), 'E2 Allocators'!$B$15:$W$358, MATCH('O5 Details by Class &amp; Accounts'!M$18, 'E2 Allocators'!$B$15:$W$15, 0),FALSE)*$F168), 0, VLOOKUP(VLOOKUP($A168, 'E4 TB Allocation Details'!$A$18:$L$214, MATCH("Demand ID", 'E4 TB Allocation Details'!$A$18:$L$18, 0),FALSE), 'E2 Allocators'!$B$15:$W$358, MATCH('O5 Details by Class &amp; Accounts'!M$18, 'E2 Allocators'!$B$15:$W$15, 0),FALSE)*$F168)</f>
        <v>0</v>
      </c>
      <c r="N168" s="2186">
        <f>IF(ISERROR(VLOOKUP(VLOOKUP($A168, 'E4 TB Allocation Details'!$A$18:$L$214, MATCH("Demand ID", 'E4 TB Allocation Details'!$A$18:$L$18, 0),FALSE), 'E2 Allocators'!$B$15:$W$358, MATCH('O5 Details by Class &amp; Accounts'!N$18, 'E2 Allocators'!$B$15:$W$15, 0),FALSE)*$F168), 0, VLOOKUP(VLOOKUP($A168, 'E4 TB Allocation Details'!$A$18:$L$214, MATCH("Demand ID", 'E4 TB Allocation Details'!$A$18:$L$18, 0),FALSE), 'E2 Allocators'!$B$15:$W$358, MATCH('O5 Details by Class &amp; Accounts'!N$18, 'E2 Allocators'!$B$15:$W$15, 0),FALSE)*$F168)</f>
        <v>0</v>
      </c>
      <c r="O168" s="2186">
        <f>IF(ISERROR(VLOOKUP(VLOOKUP($A168, 'E4 TB Allocation Details'!$A$18:$L$214, MATCH("Demand ID", 'E4 TB Allocation Details'!$A$18:$L$18, 0),FALSE), 'E2 Allocators'!$B$15:$W$358, MATCH('O5 Details by Class &amp; Accounts'!O$18, 'E2 Allocators'!$B$15:$W$15, 0),FALSE)*$F168), 0, VLOOKUP(VLOOKUP($A168, 'E4 TB Allocation Details'!$A$18:$L$214, MATCH("Demand ID", 'E4 TB Allocation Details'!$A$18:$L$18, 0),FALSE), 'E2 Allocators'!$B$15:$W$358, MATCH('O5 Details by Class &amp; Accounts'!O$18, 'E2 Allocators'!$B$15:$W$15, 0),FALSE)*$F168)</f>
        <v>0</v>
      </c>
      <c r="P168" s="2186">
        <f>IF(ISERROR(VLOOKUP(VLOOKUP($A168, 'E4 TB Allocation Details'!$A$18:$L$214, MATCH("Demand ID", 'E4 TB Allocation Details'!$A$18:$L$18, 0),FALSE), 'E2 Allocators'!$B$15:$W$358, MATCH('O5 Details by Class &amp; Accounts'!P$18, 'E2 Allocators'!$B$15:$W$15, 0),FALSE)*$F168), 0, VLOOKUP(VLOOKUP($A168, 'E4 TB Allocation Details'!$A$18:$L$214, MATCH("Demand ID", 'E4 TB Allocation Details'!$A$18:$L$18, 0),FALSE), 'E2 Allocators'!$B$15:$W$358, MATCH('O5 Details by Class &amp; Accounts'!P$18, 'E2 Allocators'!$B$15:$W$15, 0),FALSE)*$F168)</f>
        <v>0</v>
      </c>
      <c r="Q168" s="2186">
        <f>IF(ISERROR(VLOOKUP(VLOOKUP($A168, 'E4 TB Allocation Details'!$A$18:$L$214, MATCH("Demand ID", 'E4 TB Allocation Details'!$A$18:$L$18, 0),FALSE), 'E2 Allocators'!$B$15:$W$358, MATCH('O5 Details by Class &amp; Accounts'!Q$18, 'E2 Allocators'!$B$15:$W$15, 0),FALSE)*$F168), 0, VLOOKUP(VLOOKUP($A168, 'E4 TB Allocation Details'!$A$18:$L$214, MATCH("Demand ID", 'E4 TB Allocation Details'!$A$18:$L$18, 0),FALSE), 'E2 Allocators'!$B$15:$W$358, MATCH('O5 Details by Class &amp; Accounts'!Q$18, 'E2 Allocators'!$B$15:$W$15, 0),FALSE)*$F168)</f>
        <v>0</v>
      </c>
      <c r="R168" s="2186">
        <f>IF(ISERROR(VLOOKUP(VLOOKUP($A168, 'E4 TB Allocation Details'!$A$18:$L$214, MATCH("Demand ID", 'E4 TB Allocation Details'!$A$18:$L$18, 0),FALSE), 'E2 Allocators'!$B$15:$W$358, MATCH('O5 Details by Class &amp; Accounts'!R$18, 'E2 Allocators'!$B$15:$W$15, 0),FALSE)*$F168), 0, VLOOKUP(VLOOKUP($A168, 'E4 TB Allocation Details'!$A$18:$L$214, MATCH("Demand ID", 'E4 TB Allocation Details'!$A$18:$L$18, 0),FALSE), 'E2 Allocators'!$B$15:$W$358, MATCH('O5 Details by Class &amp; Accounts'!R$18, 'E2 Allocators'!$B$15:$W$15, 0),FALSE)*$F168)</f>
        <v>0</v>
      </c>
      <c r="S168" s="2186">
        <f>IF(ISERROR(VLOOKUP(VLOOKUP($A168, 'E4 TB Allocation Details'!$A$18:$L$214, MATCH("Demand ID", 'E4 TB Allocation Details'!$A$18:$L$18, 0),FALSE), 'E2 Allocators'!$B$15:$W$358, MATCH('O5 Details by Class &amp; Accounts'!S$18, 'E2 Allocators'!$B$15:$W$15, 0),FALSE)*$F168), 0, VLOOKUP(VLOOKUP($A168, 'E4 TB Allocation Details'!$A$18:$L$214, MATCH("Demand ID", 'E4 TB Allocation Details'!$A$18:$L$18, 0),FALSE), 'E2 Allocators'!$B$15:$W$358, MATCH('O5 Details by Class &amp; Accounts'!S$18, 'E2 Allocators'!$B$15:$W$15, 0),FALSE)*$F168)</f>
        <v>0</v>
      </c>
      <c r="T168" s="2186">
        <f>IF(ISERROR(VLOOKUP(VLOOKUP($A168, 'E4 TB Allocation Details'!$A$18:$L$214, MATCH("Demand ID", 'E4 TB Allocation Details'!$A$18:$L$18, 0),FALSE), 'E2 Allocators'!$B$15:$W$358, MATCH('O5 Details by Class &amp; Accounts'!T$18, 'E2 Allocators'!$B$15:$W$15, 0),FALSE)*$F168), 0, VLOOKUP(VLOOKUP($A168, 'E4 TB Allocation Details'!$A$18:$L$214, MATCH("Demand ID", 'E4 TB Allocation Details'!$A$18:$L$18, 0),FALSE), 'E2 Allocators'!$B$15:$W$358, MATCH('O5 Details by Class &amp; Accounts'!T$18, 'E2 Allocators'!$B$15:$W$15, 0),FALSE)*$F168)</f>
        <v>0</v>
      </c>
      <c r="U168" s="2186">
        <f>IF(ISERROR(VLOOKUP(VLOOKUP($A168, 'E4 TB Allocation Details'!$A$18:$L$214, MATCH("Demand ID", 'E4 TB Allocation Details'!$A$18:$L$18, 0),FALSE), 'E2 Allocators'!$B$15:$W$358, MATCH('O5 Details by Class &amp; Accounts'!U$18, 'E2 Allocators'!$B$15:$W$15, 0),FALSE)*$F168), 0, VLOOKUP(VLOOKUP($A168, 'E4 TB Allocation Details'!$A$18:$L$214, MATCH("Demand ID", 'E4 TB Allocation Details'!$A$18:$L$18, 0),FALSE), 'E2 Allocators'!$B$15:$W$358, MATCH('O5 Details by Class &amp; Accounts'!U$18, 'E2 Allocators'!$B$15:$W$15, 0),FALSE)*$F168)</f>
        <v>0</v>
      </c>
      <c r="V168" s="2186">
        <f>IF(ISERROR(VLOOKUP(VLOOKUP($A168, 'E4 TB Allocation Details'!$A$18:$L$214, MATCH("Demand ID", 'E4 TB Allocation Details'!$A$18:$L$18, 0),FALSE), 'E2 Allocators'!$B$15:$W$358, MATCH('O5 Details by Class &amp; Accounts'!V$18, 'E2 Allocators'!$B$15:$W$15, 0),FALSE)*$F168), 0, VLOOKUP(VLOOKUP($A168, 'E4 TB Allocation Details'!$A$18:$L$214, MATCH("Demand ID", 'E4 TB Allocation Details'!$A$18:$L$18, 0),FALSE), 'E2 Allocators'!$B$15:$W$358, MATCH('O5 Details by Class &amp; Accounts'!V$18, 'E2 Allocators'!$B$15:$W$15, 0),FALSE)*$F168)</f>
        <v>0</v>
      </c>
      <c r="W168" s="2186">
        <f>IF(ISERROR(VLOOKUP(VLOOKUP($A168, 'E4 TB Allocation Details'!$A$18:$L$214, MATCH("Demand ID", 'E4 TB Allocation Details'!$A$18:$L$18, 0),FALSE), 'E2 Allocators'!$B$15:$W$358, MATCH('O5 Details by Class &amp; Accounts'!W$18, 'E2 Allocators'!$B$15:$W$15, 0),FALSE)*$F168), 0, VLOOKUP(VLOOKUP($A168, 'E4 TB Allocation Details'!$A$18:$L$214, MATCH("Demand ID", 'E4 TB Allocation Details'!$A$18:$L$18, 0),FALSE), 'E2 Allocators'!$B$15:$W$358, MATCH('O5 Details by Class &amp; Accounts'!W$18, 'E2 Allocators'!$B$15:$W$15, 0),FALSE)*$F168)</f>
        <v>0</v>
      </c>
      <c r="X168" s="2186">
        <f>IF(ISERROR(VLOOKUP(VLOOKUP($A168, 'E4 TB Allocation Details'!$A$18:$L$214, MATCH("Demand ID", 'E4 TB Allocation Details'!$A$18:$L$18, 0),FALSE), 'E2 Allocators'!$B$15:$W$358, MATCH('O5 Details by Class &amp; Accounts'!X$18, 'E2 Allocators'!$B$15:$W$15, 0),FALSE)*$F168), 0, VLOOKUP(VLOOKUP($A168, 'E4 TB Allocation Details'!$A$18:$L$214, MATCH("Demand ID", 'E4 TB Allocation Details'!$A$18:$L$18, 0),FALSE), 'E2 Allocators'!$B$15:$W$358, MATCH('O5 Details by Class &amp; Accounts'!X$18, 'E2 Allocators'!$B$15:$W$15, 0),FALSE)*$F168)</f>
        <v>0</v>
      </c>
      <c r="Y168" s="2186">
        <f>IF(ISERROR(VLOOKUP(VLOOKUP($A168, 'E4 TB Allocation Details'!$A$18:$L$214, MATCH("Demand ID", 'E4 TB Allocation Details'!$A$18:$L$18, 0),FALSE), 'E2 Allocators'!$B$15:$W$358, MATCH('O5 Details by Class &amp; Accounts'!Y$18, 'E2 Allocators'!$B$15:$W$15, 0),FALSE)*$F168), 0, VLOOKUP(VLOOKUP($A168, 'E4 TB Allocation Details'!$A$18:$L$214, MATCH("Demand ID", 'E4 TB Allocation Details'!$A$18:$L$18, 0),FALSE), 'E2 Allocators'!$B$15:$W$358, MATCH('O5 Details by Class &amp; Accounts'!Y$18, 'E2 Allocators'!$B$15:$W$15, 0),FALSE)*$F168)</f>
        <v>0</v>
      </c>
      <c r="Z168" s="2186">
        <f>IF(ISERROR(VLOOKUP(VLOOKUP($A168, 'E4 TB Allocation Details'!$A$18:$L$214, MATCH("Demand ID", 'E4 TB Allocation Details'!$A$18:$L$18, 0),FALSE), 'E2 Allocators'!$B$15:$W$358, MATCH('O5 Details by Class &amp; Accounts'!Z$18, 'E2 Allocators'!$B$15:$W$15, 0),FALSE)*$F168), 0, VLOOKUP(VLOOKUP($A168, 'E4 TB Allocation Details'!$A$18:$L$214, MATCH("Demand ID", 'E4 TB Allocation Details'!$A$18:$L$18, 0),FALSE), 'E2 Allocators'!$B$15:$W$358, MATCH('O5 Details by Class &amp; Accounts'!Z$18, 'E2 Allocators'!$B$15:$W$15, 0),FALSE)*$F168)</f>
        <v>0</v>
      </c>
      <c r="AA168" s="2186">
        <f>IF(ISERROR(VLOOKUP(VLOOKUP($A168, 'E4 TB Allocation Details'!$A$18:$L$214, MATCH("Demand ID", 'E4 TB Allocation Details'!$A$18:$L$18, 0),FALSE), 'E2 Allocators'!$B$15:$W$358, MATCH('O5 Details by Class &amp; Accounts'!AA$18, 'E2 Allocators'!$B$15:$W$15, 0),FALSE)*$F168), 0, VLOOKUP(VLOOKUP($A168, 'E4 TB Allocation Details'!$A$18:$L$214, MATCH("Demand ID", 'E4 TB Allocation Details'!$A$18:$L$18, 0),FALSE), 'E2 Allocators'!$B$15:$W$358, MATCH('O5 Details by Class &amp; Accounts'!AA$18, 'E2 Allocators'!$B$15:$W$15, 0),FALSE)*$F168)</f>
        <v>0</v>
      </c>
      <c r="AB168" s="2186">
        <f>IF(ISERROR(VLOOKUP(VLOOKUP($A168, 'E4 TB Allocation Details'!$A$18:$L$214, MATCH("Demand ID", 'E4 TB Allocation Details'!$A$18:$L$18, 0),FALSE), 'E2 Allocators'!$B$15:$W$358, MATCH('O5 Details by Class &amp; Accounts'!AB$18, 'E2 Allocators'!$B$15:$W$15, 0),FALSE)*$F168), 0, VLOOKUP(VLOOKUP($A168, 'E4 TB Allocation Details'!$A$18:$L$214, MATCH("Demand ID", 'E4 TB Allocation Details'!$A$18:$L$18, 0),FALSE), 'E2 Allocators'!$B$15:$W$358, MATCH('O5 Details by Class &amp; Accounts'!AB$18, 'E2 Allocators'!$B$15:$W$15, 0),FALSE)*$F168)</f>
        <v>0</v>
      </c>
      <c r="AC168" s="2186">
        <f t="shared" si="47"/>
        <v>0</v>
      </c>
      <c r="AD168" s="2186">
        <f>IF(ISERROR(VLOOKUP(VLOOKUP($A168, 'E4 TB Allocation Details'!$A$18:$L$214, MATCH("Customer ID", 'E4 TB Allocation Details'!$A$18:$L$18, 0),FALSE), 'E2 Allocators'!$B$15:$W$358, MATCH('O5 Details by Class &amp; Accounts'!AD$18, 'E2 Allocators'!$B$15:$W$15, 0),FALSE)*$G168), 0, VLOOKUP(VLOOKUP($A168, 'E4 TB Allocation Details'!$A$18:$L$214, MATCH("Customer ID", 'E4 TB Allocation Details'!$A$18:$L$18, 0),FALSE), 'E2 Allocators'!$B$15:$W$358, MATCH('O5 Details by Class &amp; Accounts'!AD$18, 'E2 Allocators'!$B$15:$W$15, 0),FALSE)*$G168)</f>
        <v>1493936.3564272211</v>
      </c>
      <c r="AE168" s="2186">
        <f>IF(ISERROR(VLOOKUP(VLOOKUP($A168, 'E4 TB Allocation Details'!$A$18:$L$214, MATCH("Customer ID", 'E4 TB Allocation Details'!$A$18:$L$18, 0),FALSE), 'E2 Allocators'!$B$15:$W$358, MATCH('O5 Details by Class &amp; Accounts'!AE$18, 'E2 Allocators'!$B$15:$W$15, 0),FALSE)*$G168), 0, VLOOKUP(VLOOKUP($A168, 'E4 TB Allocation Details'!$A$18:$L$214, MATCH("Customer ID", 'E4 TB Allocation Details'!$A$18:$L$18, 0),FALSE), 'E2 Allocators'!$B$15:$W$358, MATCH('O5 Details by Class &amp; Accounts'!AE$18, 'E2 Allocators'!$B$15:$W$15, 0),FALSE)*$G168)</f>
        <v>145302.03564054094</v>
      </c>
      <c r="AF168" s="2186">
        <f>IF(ISERROR(VLOOKUP(VLOOKUP($A168, 'E4 TB Allocation Details'!$A$18:$L$214, MATCH("Customer ID", 'E4 TB Allocation Details'!$A$18:$L$18, 0),FALSE), 'E2 Allocators'!$B$15:$W$358, MATCH('O5 Details by Class &amp; Accounts'!AF$18, 'E2 Allocators'!$B$15:$W$15, 0),FALSE)*$G168), 0, VLOOKUP(VLOOKUP($A168, 'E4 TB Allocation Details'!$A$18:$L$214, MATCH("Customer ID", 'E4 TB Allocation Details'!$A$18:$L$18, 0),FALSE), 'E2 Allocators'!$B$15:$W$358, MATCH('O5 Details by Class &amp; Accounts'!AF$18, 'E2 Allocators'!$B$15:$W$15, 0),FALSE)*$G168)</f>
        <v>17322.607968590957</v>
      </c>
      <c r="AG168" s="2186">
        <f>IF(ISERROR(VLOOKUP(VLOOKUP($A168, 'E4 TB Allocation Details'!$A$18:$L$214, MATCH("Customer ID", 'E4 TB Allocation Details'!$A$18:$L$18, 0),FALSE), 'E2 Allocators'!$B$15:$W$358, MATCH('O5 Details by Class &amp; Accounts'!AG$18, 'E2 Allocators'!$B$15:$W$15, 0),FALSE)*$G168), 0, VLOOKUP(VLOOKUP($A168, 'E4 TB Allocation Details'!$A$18:$L$214, MATCH("Customer ID", 'E4 TB Allocation Details'!$A$18:$L$18, 0),FALSE), 'E2 Allocators'!$B$15:$W$358, MATCH('O5 Details by Class &amp; Accounts'!AG$18, 'E2 Allocators'!$B$15:$W$15, 0),FALSE)*$G168)</f>
        <v>0</v>
      </c>
      <c r="AH168" s="2186">
        <f>IF(ISERROR(VLOOKUP(VLOOKUP($A168, 'E4 TB Allocation Details'!$A$18:$L$214, MATCH("Customer ID", 'E4 TB Allocation Details'!$A$18:$L$18, 0),FALSE), 'E2 Allocators'!$B$15:$W$358, MATCH('O5 Details by Class &amp; Accounts'!AH$18, 'E2 Allocators'!$B$15:$W$15, 0),FALSE)*$G168), 0, VLOOKUP(VLOOKUP($A168, 'E4 TB Allocation Details'!$A$18:$L$214, MATCH("Customer ID", 'E4 TB Allocation Details'!$A$18:$L$18, 0),FALSE), 'E2 Allocators'!$B$15:$W$358, MATCH('O5 Details by Class &amp; Accounts'!AH$18, 'E2 Allocators'!$B$15:$W$15, 0),FALSE)*$G168)</f>
        <v>0</v>
      </c>
      <c r="AI168" s="2186">
        <f>IF(ISERROR(VLOOKUP(VLOOKUP($A168, 'E4 TB Allocation Details'!$A$18:$L$214, MATCH("Customer ID", 'E4 TB Allocation Details'!$A$18:$L$18, 0),FALSE), 'E2 Allocators'!$B$15:$W$358, MATCH('O5 Details by Class &amp; Accounts'!AI$18, 'E2 Allocators'!$B$15:$W$15, 0),FALSE)*$G168), 0, VLOOKUP(VLOOKUP($A168, 'E4 TB Allocation Details'!$A$18:$L$214, MATCH("Customer ID", 'E4 TB Allocation Details'!$A$18:$L$18, 0),FALSE), 'E2 Allocators'!$B$15:$W$358, MATCH('O5 Details by Class &amp; Accounts'!AI$18, 'E2 Allocators'!$B$15:$W$15, 0),FALSE)*$G168)</f>
        <v>0</v>
      </c>
      <c r="AJ168" s="2186">
        <f>IF(ISERROR(VLOOKUP(VLOOKUP($A168, 'E4 TB Allocation Details'!$A$18:$L$214, MATCH("Customer ID", 'E4 TB Allocation Details'!$A$18:$L$18, 0),FALSE), 'E2 Allocators'!$B$15:$W$358, MATCH('O5 Details by Class &amp; Accounts'!AJ$18, 'E2 Allocators'!$B$15:$W$15, 0),FALSE)*$G168), 0, VLOOKUP(VLOOKUP($A168, 'E4 TB Allocation Details'!$A$18:$L$214, MATCH("Customer ID", 'E4 TB Allocation Details'!$A$18:$L$18, 0),FALSE), 'E2 Allocators'!$B$15:$W$358, MATCH('O5 Details by Class &amp; Accounts'!AJ$18, 'E2 Allocators'!$B$15:$W$15, 0),FALSE)*$G168)</f>
        <v>69.290431874363819</v>
      </c>
      <c r="AK168" s="2186">
        <f>IF(ISERROR(VLOOKUP(VLOOKUP($A168, 'E4 TB Allocation Details'!$A$18:$L$214, MATCH("Customer ID", 'E4 TB Allocation Details'!$A$18:$L$18, 0),FALSE), 'E2 Allocators'!$B$15:$W$358, MATCH('O5 Details by Class &amp; Accounts'!AK$18, 'E2 Allocators'!$B$15:$W$15, 0),FALSE)*$G168), 0, VLOOKUP(VLOOKUP($A168, 'E4 TB Allocation Details'!$A$18:$L$214, MATCH("Customer ID", 'E4 TB Allocation Details'!$A$18:$L$18, 0),FALSE), 'E2 Allocators'!$B$15:$W$358, MATCH('O5 Details by Class &amp; Accounts'!AK$18, 'E2 Allocators'!$B$15:$W$15, 0),FALSE)*$G168)</f>
        <v>5404.6536862003786</v>
      </c>
      <c r="AL168" s="2186">
        <f>IF(ISERROR(VLOOKUP(VLOOKUP($A168, 'E4 TB Allocation Details'!$A$18:$L$214, MATCH("Customer ID", 'E4 TB Allocation Details'!$A$18:$L$18, 0),FALSE), 'E2 Allocators'!$B$15:$W$358, MATCH('O5 Details by Class &amp; Accounts'!AL$18, 'E2 Allocators'!$B$15:$W$15, 0),FALSE)*$G168), 0, VLOOKUP(VLOOKUP($A168, 'E4 TB Allocation Details'!$A$18:$L$214, MATCH("Customer ID", 'E4 TB Allocation Details'!$A$18:$L$18, 0),FALSE), 'E2 Allocators'!$B$15:$W$358, MATCH('O5 Details by Class &amp; Accounts'!AL$18, 'E2 Allocators'!$B$15:$W$15, 0),FALSE)*$G168)</f>
        <v>5751.1058455721968</v>
      </c>
      <c r="AM168" s="2186">
        <f>IF(ISERROR(VLOOKUP(VLOOKUP($A168, 'E4 TB Allocation Details'!$A$18:$L$214, MATCH("Customer ID", 'E4 TB Allocation Details'!$A$18:$L$18, 0),FALSE), 'E2 Allocators'!$B$15:$W$358, MATCH('O5 Details by Class &amp; Accounts'!AM$18, 'E2 Allocators'!$B$15:$W$15, 0),FALSE)*$G168), 0, VLOOKUP(VLOOKUP($A168, 'E4 TB Allocation Details'!$A$18:$L$214, MATCH("Customer ID", 'E4 TB Allocation Details'!$A$18:$L$18, 0),FALSE), 'E2 Allocators'!$B$15:$W$358, MATCH('O5 Details by Class &amp; Accounts'!AM$18, 'E2 Allocators'!$B$15:$W$15, 0),FALSE)*$G168)</f>
        <v>0</v>
      </c>
      <c r="AN168" s="2186">
        <f>IF(ISERROR(VLOOKUP(VLOOKUP($A168, 'E4 TB Allocation Details'!$A$18:$L$214, MATCH("Customer ID", 'E4 TB Allocation Details'!$A$18:$L$18, 0),FALSE), 'E2 Allocators'!$B$15:$W$358, MATCH('O5 Details by Class &amp; Accounts'!AN$18, 'E2 Allocators'!$B$15:$W$15, 0),FALSE)*$G168), 0, VLOOKUP(VLOOKUP($A168, 'E4 TB Allocation Details'!$A$18:$L$214, MATCH("Customer ID", 'E4 TB Allocation Details'!$A$18:$L$18, 0),FALSE), 'E2 Allocators'!$B$15:$W$358, MATCH('O5 Details by Class &amp; Accounts'!AN$18, 'E2 Allocators'!$B$15:$W$15, 0),FALSE)*$G168)</f>
        <v>0</v>
      </c>
      <c r="AO168" s="2186">
        <f>IF(ISERROR(VLOOKUP(VLOOKUP($A168, 'E4 TB Allocation Details'!$A$18:$L$214, MATCH("Customer ID", 'E4 TB Allocation Details'!$A$18:$L$18, 0),FALSE), 'E2 Allocators'!$B$15:$W$358, MATCH('O5 Details by Class &amp; Accounts'!AO$18, 'E2 Allocators'!$B$15:$W$15, 0),FALSE)*$G168), 0, VLOOKUP(VLOOKUP($A168, 'E4 TB Allocation Details'!$A$18:$L$214, MATCH("Customer ID", 'E4 TB Allocation Details'!$A$18:$L$18, 0),FALSE), 'E2 Allocators'!$B$15:$W$358, MATCH('O5 Details by Class &amp; Accounts'!AO$18, 'E2 Allocators'!$B$15:$W$15, 0),FALSE)*$G168)</f>
        <v>0</v>
      </c>
      <c r="AP168" s="2186">
        <f>IF(ISERROR(VLOOKUP(VLOOKUP($A168, 'E4 TB Allocation Details'!$A$18:$L$214, MATCH("Customer ID", 'E4 TB Allocation Details'!$A$18:$L$18, 0),FALSE), 'E2 Allocators'!$B$15:$W$358, MATCH('O5 Details by Class &amp; Accounts'!AP$18, 'E2 Allocators'!$B$15:$W$15, 0),FALSE)*$G168), 0, VLOOKUP(VLOOKUP($A168, 'E4 TB Allocation Details'!$A$18:$L$214, MATCH("Customer ID", 'E4 TB Allocation Details'!$A$18:$L$18, 0),FALSE), 'E2 Allocators'!$B$15:$W$358, MATCH('O5 Details by Class &amp; Accounts'!AP$18, 'E2 Allocators'!$B$15:$W$15, 0),FALSE)*$G168)</f>
        <v>0</v>
      </c>
      <c r="AQ168" s="2186">
        <f>IF(ISERROR(VLOOKUP(VLOOKUP($A168, 'E4 TB Allocation Details'!$A$18:$L$214, MATCH("Customer ID", 'E4 TB Allocation Details'!$A$18:$L$18, 0),FALSE), 'E2 Allocators'!$B$15:$W$358, MATCH('O5 Details by Class &amp; Accounts'!AQ$18, 'E2 Allocators'!$B$15:$W$15, 0),FALSE)*$G168), 0, VLOOKUP(VLOOKUP($A168, 'E4 TB Allocation Details'!$A$18:$L$214, MATCH("Customer ID", 'E4 TB Allocation Details'!$A$18:$L$18, 0),FALSE), 'E2 Allocators'!$B$15:$W$358, MATCH('O5 Details by Class &amp; Accounts'!AQ$18, 'E2 Allocators'!$B$15:$W$15, 0),FALSE)*$G168)</f>
        <v>0</v>
      </c>
      <c r="AR168" s="2186">
        <f>IF(ISERROR(VLOOKUP(VLOOKUP($A168, 'E4 TB Allocation Details'!$A$18:$L$214, MATCH("Customer ID", 'E4 TB Allocation Details'!$A$18:$L$18, 0),FALSE), 'E2 Allocators'!$B$15:$W$358, MATCH('O5 Details by Class &amp; Accounts'!AR$18, 'E2 Allocators'!$B$15:$W$15, 0),FALSE)*$G168), 0, VLOOKUP(VLOOKUP($A168, 'E4 TB Allocation Details'!$A$18:$L$214, MATCH("Customer ID", 'E4 TB Allocation Details'!$A$18:$L$18, 0),FALSE), 'E2 Allocators'!$B$15:$W$358, MATCH('O5 Details by Class &amp; Accounts'!AR$18, 'E2 Allocators'!$B$15:$W$15, 0),FALSE)*$G168)</f>
        <v>0</v>
      </c>
      <c r="AS168" s="2186">
        <f>IF(ISERROR(VLOOKUP(VLOOKUP($A168, 'E4 TB Allocation Details'!$A$18:$L$214, MATCH("Customer ID", 'E4 TB Allocation Details'!$A$18:$L$18, 0),FALSE), 'E2 Allocators'!$B$15:$W$358, MATCH('O5 Details by Class &amp; Accounts'!AS$18, 'E2 Allocators'!$B$15:$W$15, 0),FALSE)*$G168), 0, VLOOKUP(VLOOKUP($A168, 'E4 TB Allocation Details'!$A$18:$L$214, MATCH("Customer ID", 'E4 TB Allocation Details'!$A$18:$L$18, 0),FALSE), 'E2 Allocators'!$B$15:$W$358, MATCH('O5 Details by Class &amp; Accounts'!AS$18, 'E2 Allocators'!$B$15:$W$15, 0),FALSE)*$G168)</f>
        <v>0</v>
      </c>
      <c r="AT168" s="2186">
        <f>IF(ISERROR(VLOOKUP(VLOOKUP($A168, 'E4 TB Allocation Details'!$A$18:$L$214, MATCH("Customer ID", 'E4 TB Allocation Details'!$A$18:$L$18, 0),FALSE), 'E2 Allocators'!$B$15:$W$358, MATCH('O5 Details by Class &amp; Accounts'!AT$18, 'E2 Allocators'!$B$15:$W$15, 0),FALSE)*$G168), 0, VLOOKUP(VLOOKUP($A168, 'E4 TB Allocation Details'!$A$18:$L$214, MATCH("Customer ID", 'E4 TB Allocation Details'!$A$18:$L$18, 0),FALSE), 'E2 Allocators'!$B$15:$W$358, MATCH('O5 Details by Class &amp; Accounts'!AT$18, 'E2 Allocators'!$B$15:$W$15, 0),FALSE)*$G168)</f>
        <v>0</v>
      </c>
      <c r="AU168" s="2186">
        <f>IF(ISERROR(VLOOKUP(VLOOKUP($A168, 'E4 TB Allocation Details'!$A$18:$L$214, MATCH("Customer ID", 'E4 TB Allocation Details'!$A$18:$L$18, 0),FALSE), 'E2 Allocators'!$B$15:$W$358, MATCH('O5 Details by Class &amp; Accounts'!AU$18, 'E2 Allocators'!$B$15:$W$15, 0),FALSE)*$G168), 0, VLOOKUP(VLOOKUP($A168, 'E4 TB Allocation Details'!$A$18:$L$214, MATCH("Customer ID", 'E4 TB Allocation Details'!$A$18:$L$18, 0),FALSE), 'E2 Allocators'!$B$15:$W$358, MATCH('O5 Details by Class &amp; Accounts'!AU$18, 'E2 Allocators'!$B$15:$W$15, 0),FALSE)*$G168)</f>
        <v>0</v>
      </c>
      <c r="AV168" s="2186">
        <f>IF(ISERROR(VLOOKUP(VLOOKUP($A168, 'E4 TB Allocation Details'!$A$18:$L$214, MATCH("Customer ID", 'E4 TB Allocation Details'!$A$18:$L$18, 0),FALSE), 'E2 Allocators'!$B$15:$W$358, MATCH('O5 Details by Class &amp; Accounts'!AV$18, 'E2 Allocators'!$B$15:$W$15, 0),FALSE)*$G168), 0, VLOOKUP(VLOOKUP($A168, 'E4 TB Allocation Details'!$A$18:$L$214, MATCH("Customer ID", 'E4 TB Allocation Details'!$A$18:$L$18, 0),FALSE), 'E2 Allocators'!$B$15:$W$358, MATCH('O5 Details by Class &amp; Accounts'!AV$18, 'E2 Allocators'!$B$15:$W$15, 0),FALSE)*$G168)</f>
        <v>0</v>
      </c>
      <c r="AW168" s="2186">
        <f>IF(ISERROR(VLOOKUP(VLOOKUP($A168, 'E4 TB Allocation Details'!$A$18:$L$214, MATCH("Customer ID", 'E4 TB Allocation Details'!$A$18:$L$18, 0),FALSE), 'E2 Allocators'!$B$15:$W$358, MATCH('O5 Details by Class &amp; Accounts'!AW$18, 'E2 Allocators'!$B$15:$W$15, 0),FALSE)*$G168), 0, VLOOKUP(VLOOKUP($A168, 'E4 TB Allocation Details'!$A$18:$L$214, MATCH("Customer ID", 'E4 TB Allocation Details'!$A$18:$L$18, 0),FALSE), 'E2 Allocators'!$B$15:$W$358, MATCH('O5 Details by Class &amp; Accounts'!AW$18, 'E2 Allocators'!$B$15:$W$15, 0),FALSE)*$G168)</f>
        <v>0</v>
      </c>
      <c r="AX168" s="2186">
        <f t="shared" si="51"/>
        <v>1667786.0499999998</v>
      </c>
      <c r="AY168" s="2186">
        <f>IF(ISERROR(VLOOKUP(VLOOKUP($A168, 'E4 TB Allocation Details'!$A$18:$L$214, MATCH("Misc ID", 'E4 TB Allocation Details'!$A$18:$L$18, 0),FALSE), 'E2 Allocators'!$B$15:$W$358, MATCH('O5 Details by Class &amp; Accounts'!AY$18, 'E2 Allocators'!$B$15:$W$15, 0),FALSE)*$E168), 0, VLOOKUP(VLOOKUP($A168, 'E4 TB Allocation Details'!$A$18:$L$214, MATCH("Misc ID", 'E4 TB Allocation Details'!$A$18:$L$18, 0),FALSE), 'E2 Allocators'!$B$15:$W$358, MATCH('O5 Details by Class &amp; Accounts'!AY$18, 'E2 Allocators'!$B$15:$W$15, 0),FALSE)*$E168)</f>
        <v>0</v>
      </c>
      <c r="AZ168" s="2186">
        <f>IF(ISERROR(VLOOKUP(VLOOKUP($A168, 'E4 TB Allocation Details'!$A$18:$L$214, MATCH("Misc ID", 'E4 TB Allocation Details'!$A$18:$L$18, 0),FALSE), 'E2 Allocators'!$B$15:$W$358, MATCH('O5 Details by Class &amp; Accounts'!AZ$18, 'E2 Allocators'!$B$15:$W$15, 0),FALSE)*$E168), 0, VLOOKUP(VLOOKUP($A168, 'E4 TB Allocation Details'!$A$18:$L$214, MATCH("Misc ID", 'E4 TB Allocation Details'!$A$18:$L$18, 0),FALSE), 'E2 Allocators'!$B$15:$W$358, MATCH('O5 Details by Class &amp; Accounts'!AZ$18, 'E2 Allocators'!$B$15:$W$15, 0),FALSE)*$E168)</f>
        <v>0</v>
      </c>
      <c r="BA168" s="2186">
        <f>IF(ISERROR(VLOOKUP(VLOOKUP($A168, 'E4 TB Allocation Details'!$A$18:$L$214, MATCH("Misc ID", 'E4 TB Allocation Details'!$A$18:$L$18, 0),FALSE), 'E2 Allocators'!$B$15:$W$358, MATCH('O5 Details by Class &amp; Accounts'!BA$18, 'E2 Allocators'!$B$15:$W$15, 0),FALSE)*$E168), 0, VLOOKUP(VLOOKUP($A168, 'E4 TB Allocation Details'!$A$18:$L$214, MATCH("Misc ID", 'E4 TB Allocation Details'!$A$18:$L$18, 0),FALSE), 'E2 Allocators'!$B$15:$W$358, MATCH('O5 Details by Class &amp; Accounts'!BA$18, 'E2 Allocators'!$B$15:$W$15, 0),FALSE)*$E168)</f>
        <v>0</v>
      </c>
      <c r="BB168" s="2186">
        <f>IF(ISERROR(VLOOKUP(VLOOKUP($A168, 'E4 TB Allocation Details'!$A$18:$L$214, MATCH("Misc ID", 'E4 TB Allocation Details'!$A$18:$L$18, 0),FALSE), 'E2 Allocators'!$B$15:$W$358, MATCH('O5 Details by Class &amp; Accounts'!BB$18, 'E2 Allocators'!$B$15:$W$15, 0),FALSE)*$E168), 0, VLOOKUP(VLOOKUP($A168, 'E4 TB Allocation Details'!$A$18:$L$214, MATCH("Misc ID", 'E4 TB Allocation Details'!$A$18:$L$18, 0),FALSE), 'E2 Allocators'!$B$15:$W$358, MATCH('O5 Details by Class &amp; Accounts'!BB$18, 'E2 Allocators'!$B$15:$W$15, 0),FALSE)*$E168)</f>
        <v>0</v>
      </c>
      <c r="BC168" s="2186">
        <f>IF(ISERROR(VLOOKUP(VLOOKUP($A168, 'E4 TB Allocation Details'!$A$18:$L$214, MATCH("Misc ID", 'E4 TB Allocation Details'!$A$18:$L$18, 0),FALSE), 'E2 Allocators'!$B$15:$W$358, MATCH('O5 Details by Class &amp; Accounts'!BC$18, 'E2 Allocators'!$B$15:$W$15, 0),FALSE)*$E168), 0, VLOOKUP(VLOOKUP($A168, 'E4 TB Allocation Details'!$A$18:$L$214, MATCH("Misc ID", 'E4 TB Allocation Details'!$A$18:$L$18, 0),FALSE), 'E2 Allocators'!$B$15:$W$358, MATCH('O5 Details by Class &amp; Accounts'!BC$18, 'E2 Allocators'!$B$15:$W$15, 0),FALSE)*$E168)</f>
        <v>0</v>
      </c>
      <c r="BD168" s="2186">
        <f>IF(ISERROR(VLOOKUP(VLOOKUP($A168, 'E4 TB Allocation Details'!$A$18:$L$214, MATCH("Misc ID", 'E4 TB Allocation Details'!$A$18:$L$18, 0),FALSE), 'E2 Allocators'!$B$15:$W$358, MATCH('O5 Details by Class &amp; Accounts'!BD$18, 'E2 Allocators'!$B$15:$W$15, 0),FALSE)*$E168), 0, VLOOKUP(VLOOKUP($A168, 'E4 TB Allocation Details'!$A$18:$L$214, MATCH("Misc ID", 'E4 TB Allocation Details'!$A$18:$L$18, 0),FALSE), 'E2 Allocators'!$B$15:$W$358, MATCH('O5 Details by Class &amp; Accounts'!BD$18, 'E2 Allocators'!$B$15:$W$15, 0),FALSE)*$E168)</f>
        <v>0</v>
      </c>
      <c r="BE168" s="2186">
        <f>IF(ISERROR(VLOOKUP(VLOOKUP($A168, 'E4 TB Allocation Details'!$A$18:$L$214, MATCH("Misc ID", 'E4 TB Allocation Details'!$A$18:$L$18, 0),FALSE), 'E2 Allocators'!$B$15:$W$358, MATCH('O5 Details by Class &amp; Accounts'!BE$18, 'E2 Allocators'!$B$15:$W$15, 0),FALSE)*$E168), 0, VLOOKUP(VLOOKUP($A168, 'E4 TB Allocation Details'!$A$18:$L$214, MATCH("Misc ID", 'E4 TB Allocation Details'!$A$18:$L$18, 0),FALSE), 'E2 Allocators'!$B$15:$W$358, MATCH('O5 Details by Class &amp; Accounts'!BE$18, 'E2 Allocators'!$B$15:$W$15, 0),FALSE)*$E168)</f>
        <v>0</v>
      </c>
      <c r="BF168" s="2186">
        <f>IF(ISERROR(VLOOKUP(VLOOKUP($A168, 'E4 TB Allocation Details'!$A$18:$L$214, MATCH("Misc ID", 'E4 TB Allocation Details'!$A$18:$L$18, 0),FALSE), 'E2 Allocators'!$B$15:$W$358, MATCH('O5 Details by Class &amp; Accounts'!BF$18, 'E2 Allocators'!$B$15:$W$15, 0),FALSE)*$E168), 0, VLOOKUP(VLOOKUP($A168, 'E4 TB Allocation Details'!$A$18:$L$214, MATCH("Misc ID", 'E4 TB Allocation Details'!$A$18:$L$18, 0),FALSE), 'E2 Allocators'!$B$15:$W$358, MATCH('O5 Details by Class &amp; Accounts'!BF$18, 'E2 Allocators'!$B$15:$W$15, 0),FALSE)*$E168)</f>
        <v>0</v>
      </c>
      <c r="BG168" s="2186">
        <f>IF(ISERROR(VLOOKUP(VLOOKUP($A168, 'E4 TB Allocation Details'!$A$18:$L$214, MATCH("Misc ID", 'E4 TB Allocation Details'!$A$18:$L$18, 0),FALSE), 'E2 Allocators'!$B$15:$W$358, MATCH('O5 Details by Class &amp; Accounts'!BG$18, 'E2 Allocators'!$B$15:$W$15, 0),FALSE)*$E168), 0, VLOOKUP(VLOOKUP($A168, 'E4 TB Allocation Details'!$A$18:$L$214, MATCH("Misc ID", 'E4 TB Allocation Details'!$A$18:$L$18, 0),FALSE), 'E2 Allocators'!$B$15:$W$358, MATCH('O5 Details by Class &amp; Accounts'!BG$18, 'E2 Allocators'!$B$15:$W$15, 0),FALSE)*$E168)</f>
        <v>0</v>
      </c>
      <c r="BH168" s="2186">
        <f>IF(ISERROR(VLOOKUP(VLOOKUP($A168, 'E4 TB Allocation Details'!$A$18:$L$214, MATCH("Misc ID", 'E4 TB Allocation Details'!$A$18:$L$18, 0),FALSE), 'E2 Allocators'!$B$15:$W$358, MATCH('O5 Details by Class &amp; Accounts'!BH$18, 'E2 Allocators'!$B$15:$W$15, 0),FALSE)*$E168), 0, VLOOKUP(VLOOKUP($A168, 'E4 TB Allocation Details'!$A$18:$L$214, MATCH("Misc ID", 'E4 TB Allocation Details'!$A$18:$L$18, 0),FALSE), 'E2 Allocators'!$B$15:$W$358, MATCH('O5 Details by Class &amp; Accounts'!BH$18, 'E2 Allocators'!$B$15:$W$15, 0),FALSE)*$E168)</f>
        <v>0</v>
      </c>
      <c r="BI168" s="2186">
        <f>IF(ISERROR(VLOOKUP(VLOOKUP($A168, 'E4 TB Allocation Details'!$A$18:$L$214, MATCH("Misc ID", 'E4 TB Allocation Details'!$A$18:$L$18, 0),FALSE), 'E2 Allocators'!$B$15:$W$358, MATCH('O5 Details by Class &amp; Accounts'!BI$18, 'E2 Allocators'!$B$15:$W$15, 0),FALSE)*$E168), 0, VLOOKUP(VLOOKUP($A168, 'E4 TB Allocation Details'!$A$18:$L$214, MATCH("Misc ID", 'E4 TB Allocation Details'!$A$18:$L$18, 0),FALSE), 'E2 Allocators'!$B$15:$W$358, MATCH('O5 Details by Class &amp; Accounts'!BI$18, 'E2 Allocators'!$B$15:$W$15, 0),FALSE)*$E168)</f>
        <v>0</v>
      </c>
      <c r="BJ168" s="2186">
        <f>IF(ISERROR(VLOOKUP(VLOOKUP($A168, 'E4 TB Allocation Details'!$A$18:$L$214, MATCH("Misc ID", 'E4 TB Allocation Details'!$A$18:$L$18, 0),FALSE), 'E2 Allocators'!$B$15:$W$358, MATCH('O5 Details by Class &amp; Accounts'!BJ$18, 'E2 Allocators'!$B$15:$W$15, 0),FALSE)*$E168), 0, VLOOKUP(VLOOKUP($A168, 'E4 TB Allocation Details'!$A$18:$L$214, MATCH("Misc ID", 'E4 TB Allocation Details'!$A$18:$L$18, 0),FALSE), 'E2 Allocators'!$B$15:$W$358, MATCH('O5 Details by Class &amp; Accounts'!BJ$18, 'E2 Allocators'!$B$15:$W$15, 0),FALSE)*$E168)</f>
        <v>0</v>
      </c>
      <c r="BK168" s="2186">
        <f>IF(ISERROR(VLOOKUP(VLOOKUP($A168, 'E4 TB Allocation Details'!$A$18:$L$214, MATCH("Misc ID", 'E4 TB Allocation Details'!$A$18:$L$18, 0),FALSE), 'E2 Allocators'!$B$15:$W$358, MATCH('O5 Details by Class &amp; Accounts'!BK$18, 'E2 Allocators'!$B$15:$W$15, 0),FALSE)*$E168), 0, VLOOKUP(VLOOKUP($A168, 'E4 TB Allocation Details'!$A$18:$L$214, MATCH("Misc ID", 'E4 TB Allocation Details'!$A$18:$L$18, 0),FALSE), 'E2 Allocators'!$B$15:$W$358, MATCH('O5 Details by Class &amp; Accounts'!BK$18, 'E2 Allocators'!$B$15:$W$15, 0),FALSE)*$E168)</f>
        <v>0</v>
      </c>
      <c r="BL168" s="2186">
        <f>IF(ISERROR(VLOOKUP(VLOOKUP($A168, 'E4 TB Allocation Details'!$A$18:$L$214, MATCH("Misc ID", 'E4 TB Allocation Details'!$A$18:$L$18, 0),FALSE), 'E2 Allocators'!$B$15:$W$358, MATCH('O5 Details by Class &amp; Accounts'!BL$18, 'E2 Allocators'!$B$15:$W$15, 0),FALSE)*$E168), 0, VLOOKUP(VLOOKUP($A168, 'E4 TB Allocation Details'!$A$18:$L$214, MATCH("Misc ID", 'E4 TB Allocation Details'!$A$18:$L$18, 0),FALSE), 'E2 Allocators'!$B$15:$W$358, MATCH('O5 Details by Class &amp; Accounts'!BL$18, 'E2 Allocators'!$B$15:$W$15, 0),FALSE)*$E168)</f>
        <v>0</v>
      </c>
      <c r="BM168" s="2186">
        <f>IF(ISERROR(VLOOKUP(VLOOKUP($A168, 'E4 TB Allocation Details'!$A$18:$L$214, MATCH("Misc ID", 'E4 TB Allocation Details'!$A$18:$L$18, 0),FALSE), 'E2 Allocators'!$B$15:$W$358, MATCH('O5 Details by Class &amp; Accounts'!BM$18, 'E2 Allocators'!$B$15:$W$15, 0),FALSE)*$E168), 0, VLOOKUP(VLOOKUP($A168, 'E4 TB Allocation Details'!$A$18:$L$214, MATCH("Misc ID", 'E4 TB Allocation Details'!$A$18:$L$18, 0),FALSE), 'E2 Allocators'!$B$15:$W$358, MATCH('O5 Details by Class &amp; Accounts'!BM$18, 'E2 Allocators'!$B$15:$W$15, 0),FALSE)*$E168)</f>
        <v>0</v>
      </c>
      <c r="BN168" s="2186">
        <f>IF(ISERROR(VLOOKUP(VLOOKUP($A168, 'E4 TB Allocation Details'!$A$18:$L$214, MATCH("Misc ID", 'E4 TB Allocation Details'!$A$18:$L$18, 0),FALSE), 'E2 Allocators'!$B$15:$W$358, MATCH('O5 Details by Class &amp; Accounts'!BN$18, 'E2 Allocators'!$B$15:$W$15, 0),FALSE)*$E168), 0, VLOOKUP(VLOOKUP($A168, 'E4 TB Allocation Details'!$A$18:$L$214, MATCH("Misc ID", 'E4 TB Allocation Details'!$A$18:$L$18, 0),FALSE), 'E2 Allocators'!$B$15:$W$358, MATCH('O5 Details by Class &amp; Accounts'!BN$18, 'E2 Allocators'!$B$15:$W$15, 0),FALSE)*$E168)</f>
        <v>0</v>
      </c>
      <c r="BO168" s="2186">
        <f>IF(ISERROR(VLOOKUP(VLOOKUP($A168, 'E4 TB Allocation Details'!$A$18:$L$214, MATCH("Misc ID", 'E4 TB Allocation Details'!$A$18:$L$18, 0),FALSE), 'E2 Allocators'!$B$15:$W$358, MATCH('O5 Details by Class &amp; Accounts'!BO$18, 'E2 Allocators'!$B$15:$W$15, 0),FALSE)*$E168), 0, VLOOKUP(VLOOKUP($A168, 'E4 TB Allocation Details'!$A$18:$L$214, MATCH("Misc ID", 'E4 TB Allocation Details'!$A$18:$L$18, 0),FALSE), 'E2 Allocators'!$B$15:$W$358, MATCH('O5 Details by Class &amp; Accounts'!BO$18, 'E2 Allocators'!$B$15:$W$15, 0),FALSE)*$E168)</f>
        <v>0</v>
      </c>
      <c r="BP168" s="2186">
        <f>IF(ISERROR(VLOOKUP(VLOOKUP($A168, 'E4 TB Allocation Details'!$A$18:$L$214, MATCH("Misc ID", 'E4 TB Allocation Details'!$A$18:$L$18, 0),FALSE), 'E2 Allocators'!$B$15:$W$358, MATCH('O5 Details by Class &amp; Accounts'!BP$18, 'E2 Allocators'!$B$15:$W$15, 0),FALSE)*$E168), 0, VLOOKUP(VLOOKUP($A168, 'E4 TB Allocation Details'!$A$18:$L$214, MATCH("Misc ID", 'E4 TB Allocation Details'!$A$18:$L$18, 0),FALSE), 'E2 Allocators'!$B$15:$W$358, MATCH('O5 Details by Class &amp; Accounts'!BP$18, 'E2 Allocators'!$B$15:$W$15, 0),FALSE)*$E168)</f>
        <v>0</v>
      </c>
      <c r="BQ168" s="2186">
        <f>IF(ISERROR(VLOOKUP(VLOOKUP($A168, 'E4 TB Allocation Details'!$A$18:$L$214, MATCH("Misc ID", 'E4 TB Allocation Details'!$A$18:$L$18, 0),FALSE), 'E2 Allocators'!$B$15:$W$358, MATCH('O5 Details by Class &amp; Accounts'!BQ$18, 'E2 Allocators'!$B$15:$W$15, 0),FALSE)*$E168), 0, VLOOKUP(VLOOKUP($A168, 'E4 TB Allocation Details'!$A$18:$L$214, MATCH("Misc ID", 'E4 TB Allocation Details'!$A$18:$L$18, 0),FALSE), 'E2 Allocators'!$B$15:$W$358, MATCH('O5 Details by Class &amp; Accounts'!BQ$18, 'E2 Allocators'!$B$15:$W$15, 0),FALSE)*$E168)</f>
        <v>0</v>
      </c>
      <c r="BR168" s="2186">
        <f>IF(ISERROR(VLOOKUP(VLOOKUP($A168, 'E4 TB Allocation Details'!$A$18:$L$214, MATCH("Misc ID", 'E4 TB Allocation Details'!$A$18:$L$18, 0),FALSE), 'E2 Allocators'!$B$15:$W$358, MATCH('O5 Details by Class &amp; Accounts'!BR$18, 'E2 Allocators'!$B$15:$W$15, 0),FALSE)*$E168), 0, VLOOKUP(VLOOKUP($A168, 'E4 TB Allocation Details'!$A$18:$L$214, MATCH("Misc ID", 'E4 TB Allocation Details'!$A$18:$L$18, 0),FALSE), 'E2 Allocators'!$B$15:$W$358, MATCH('O5 Details by Class &amp; Accounts'!BR$18, 'E2 Allocators'!$B$15:$W$15, 0),FALSE)*$E168)</f>
        <v>0</v>
      </c>
      <c r="BS168" s="2186">
        <f t="shared" si="48"/>
        <v>0</v>
      </c>
      <c r="BT168" s="2186">
        <f>IF(ISERROR(VLOOKUP(VLOOKUP($A168, 'E4 TB Allocation Details'!$A$18:$L$214, MATCH("A &amp; G ID", 'E4 TB Allocation Details'!$A$18:$L$18, 0),FALSE), 'E2 Allocators'!$B$15:$W$358, MATCH('O5 Details by Class &amp; Accounts'!BT$18, 'E2 Allocators'!$B$15:$W$15, 0),FALSE)*$E168), 0, VLOOKUP(VLOOKUP($A168, 'E4 TB Allocation Details'!$A$18:$L$214, MATCH("A &amp; G ID", 'E4 TB Allocation Details'!$A$18:$L$18, 0),FALSE), 'E2 Allocators'!$B$15:$W$358, MATCH('O5 Details by Class &amp; Accounts'!BT$18, 'E2 Allocators'!$B$15:$W$15, 0),FALSE)*$E168)</f>
        <v>0</v>
      </c>
      <c r="BU168" s="2186">
        <f>IF(ISERROR(VLOOKUP(VLOOKUP($A168, 'E4 TB Allocation Details'!$A$18:$L$214, MATCH("A &amp; G ID", 'E4 TB Allocation Details'!$A$18:$L$18, 0),FALSE), 'E2 Allocators'!$B$15:$W$358, MATCH('O5 Details by Class &amp; Accounts'!BU$18, 'E2 Allocators'!$B$15:$W$15, 0),FALSE)*$E168), 0, VLOOKUP(VLOOKUP($A168, 'E4 TB Allocation Details'!$A$18:$L$214, MATCH("A &amp; G ID", 'E4 TB Allocation Details'!$A$18:$L$18, 0),FALSE), 'E2 Allocators'!$B$15:$W$358, MATCH('O5 Details by Class &amp; Accounts'!BU$18, 'E2 Allocators'!$B$15:$W$15, 0),FALSE)*$E168)</f>
        <v>0</v>
      </c>
      <c r="BV168" s="2186">
        <f>IF(ISERROR(VLOOKUP(VLOOKUP($A168, 'E4 TB Allocation Details'!$A$18:$L$214, MATCH("A &amp; G ID", 'E4 TB Allocation Details'!$A$18:$L$18, 0),FALSE), 'E2 Allocators'!$B$15:$W$358, MATCH('O5 Details by Class &amp; Accounts'!BV$18, 'E2 Allocators'!$B$15:$W$15, 0),FALSE)*$E168), 0, VLOOKUP(VLOOKUP($A168, 'E4 TB Allocation Details'!$A$18:$L$214, MATCH("A &amp; G ID", 'E4 TB Allocation Details'!$A$18:$L$18, 0),FALSE), 'E2 Allocators'!$B$15:$W$358, MATCH('O5 Details by Class &amp; Accounts'!BV$18, 'E2 Allocators'!$B$15:$W$15, 0),FALSE)*$E168)</f>
        <v>0</v>
      </c>
      <c r="BW168" s="2186">
        <f>IF(ISERROR(VLOOKUP(VLOOKUP($A168, 'E4 TB Allocation Details'!$A$18:$L$214, MATCH("A &amp; G ID", 'E4 TB Allocation Details'!$A$18:$L$18, 0),FALSE), 'E2 Allocators'!$B$15:$W$358, MATCH('O5 Details by Class &amp; Accounts'!BW$18, 'E2 Allocators'!$B$15:$W$15, 0),FALSE)*$E168), 0, VLOOKUP(VLOOKUP($A168, 'E4 TB Allocation Details'!$A$18:$L$214, MATCH("A &amp; G ID", 'E4 TB Allocation Details'!$A$18:$L$18, 0),FALSE), 'E2 Allocators'!$B$15:$W$358, MATCH('O5 Details by Class &amp; Accounts'!BW$18, 'E2 Allocators'!$B$15:$W$15, 0),FALSE)*$E168)</f>
        <v>0</v>
      </c>
      <c r="BX168" s="2186">
        <f>IF(ISERROR(VLOOKUP(VLOOKUP($A168, 'E4 TB Allocation Details'!$A$18:$L$214, MATCH("A &amp; G ID", 'E4 TB Allocation Details'!$A$18:$L$18, 0),FALSE), 'E2 Allocators'!$B$15:$W$358, MATCH('O5 Details by Class &amp; Accounts'!BX$18, 'E2 Allocators'!$B$15:$W$15, 0),FALSE)*$E168), 0, VLOOKUP(VLOOKUP($A168, 'E4 TB Allocation Details'!$A$18:$L$214, MATCH("A &amp; G ID", 'E4 TB Allocation Details'!$A$18:$L$18, 0),FALSE), 'E2 Allocators'!$B$15:$W$358, MATCH('O5 Details by Class &amp; Accounts'!BX$18, 'E2 Allocators'!$B$15:$W$15, 0),FALSE)*$E168)</f>
        <v>0</v>
      </c>
      <c r="BY168" s="2186">
        <f>IF(ISERROR(VLOOKUP(VLOOKUP($A168, 'E4 TB Allocation Details'!$A$18:$L$214, MATCH("A &amp; G ID", 'E4 TB Allocation Details'!$A$18:$L$18, 0),FALSE), 'E2 Allocators'!$B$15:$W$358, MATCH('O5 Details by Class &amp; Accounts'!BY$18, 'E2 Allocators'!$B$15:$W$15, 0),FALSE)*$E168), 0, VLOOKUP(VLOOKUP($A168, 'E4 TB Allocation Details'!$A$18:$L$214, MATCH("A &amp; G ID", 'E4 TB Allocation Details'!$A$18:$L$18, 0),FALSE), 'E2 Allocators'!$B$15:$W$358, MATCH('O5 Details by Class &amp; Accounts'!BY$18, 'E2 Allocators'!$B$15:$W$15, 0),FALSE)*$E168)</f>
        <v>0</v>
      </c>
      <c r="BZ168" s="2186">
        <f>IF(ISERROR(VLOOKUP(VLOOKUP($A168, 'E4 TB Allocation Details'!$A$18:$L$214, MATCH("A &amp; G ID", 'E4 TB Allocation Details'!$A$18:$L$18, 0),FALSE), 'E2 Allocators'!$B$15:$W$358, MATCH('O5 Details by Class &amp; Accounts'!BZ$18, 'E2 Allocators'!$B$15:$W$15, 0),FALSE)*$E168), 0, VLOOKUP(VLOOKUP($A168, 'E4 TB Allocation Details'!$A$18:$L$214, MATCH("A &amp; G ID", 'E4 TB Allocation Details'!$A$18:$L$18, 0),FALSE), 'E2 Allocators'!$B$15:$W$358, MATCH('O5 Details by Class &amp; Accounts'!BZ$18, 'E2 Allocators'!$B$15:$W$15, 0),FALSE)*$E168)</f>
        <v>0</v>
      </c>
      <c r="CA168" s="2186">
        <f>IF(ISERROR(VLOOKUP(VLOOKUP($A168, 'E4 TB Allocation Details'!$A$18:$L$214, MATCH("A &amp; G ID", 'E4 TB Allocation Details'!$A$18:$L$18, 0),FALSE), 'E2 Allocators'!$B$15:$W$358, MATCH('O5 Details by Class &amp; Accounts'!CA$18, 'E2 Allocators'!$B$15:$W$15, 0),FALSE)*$E168), 0, VLOOKUP(VLOOKUP($A168, 'E4 TB Allocation Details'!$A$18:$L$214, MATCH("A &amp; G ID", 'E4 TB Allocation Details'!$A$18:$L$18, 0),FALSE), 'E2 Allocators'!$B$15:$W$358, MATCH('O5 Details by Class &amp; Accounts'!CA$18, 'E2 Allocators'!$B$15:$W$15, 0),FALSE)*$E168)</f>
        <v>0</v>
      </c>
      <c r="CB168" s="2186">
        <f>IF(ISERROR(VLOOKUP(VLOOKUP($A168, 'E4 TB Allocation Details'!$A$18:$L$214, MATCH("A &amp; G ID", 'E4 TB Allocation Details'!$A$18:$L$18, 0),FALSE), 'E2 Allocators'!$B$15:$W$358, MATCH('O5 Details by Class &amp; Accounts'!CB$18, 'E2 Allocators'!$B$15:$W$15, 0),FALSE)*$E168), 0, VLOOKUP(VLOOKUP($A168, 'E4 TB Allocation Details'!$A$18:$L$214, MATCH("A &amp; G ID", 'E4 TB Allocation Details'!$A$18:$L$18, 0),FALSE), 'E2 Allocators'!$B$15:$W$358, MATCH('O5 Details by Class &amp; Accounts'!CB$18, 'E2 Allocators'!$B$15:$W$15, 0),FALSE)*$E168)</f>
        <v>0</v>
      </c>
      <c r="CC168" s="2186">
        <f>IF(ISERROR(VLOOKUP(VLOOKUP($A168, 'E4 TB Allocation Details'!$A$18:$L$214, MATCH("A &amp; G ID", 'E4 TB Allocation Details'!$A$18:$L$18, 0),FALSE), 'E2 Allocators'!$B$15:$W$358, MATCH('O5 Details by Class &amp; Accounts'!CC$18, 'E2 Allocators'!$B$15:$W$15, 0),FALSE)*$E168), 0, VLOOKUP(VLOOKUP($A168, 'E4 TB Allocation Details'!$A$18:$L$214, MATCH("A &amp; G ID", 'E4 TB Allocation Details'!$A$18:$L$18, 0),FALSE), 'E2 Allocators'!$B$15:$W$358, MATCH('O5 Details by Class &amp; Accounts'!CC$18, 'E2 Allocators'!$B$15:$W$15, 0),FALSE)*$E168)</f>
        <v>0</v>
      </c>
      <c r="CD168" s="2186">
        <f>IF(ISERROR(VLOOKUP(VLOOKUP($A168, 'E4 TB Allocation Details'!$A$18:$L$214, MATCH("A &amp; G ID", 'E4 TB Allocation Details'!$A$18:$L$18, 0),FALSE), 'E2 Allocators'!$B$15:$W$358, MATCH('O5 Details by Class &amp; Accounts'!CD$18, 'E2 Allocators'!$B$15:$W$15, 0),FALSE)*$E168), 0, VLOOKUP(VLOOKUP($A168, 'E4 TB Allocation Details'!$A$18:$L$214, MATCH("A &amp; G ID", 'E4 TB Allocation Details'!$A$18:$L$18, 0),FALSE), 'E2 Allocators'!$B$15:$W$358, MATCH('O5 Details by Class &amp; Accounts'!CD$18, 'E2 Allocators'!$B$15:$W$15, 0),FALSE)*$E168)</f>
        <v>0</v>
      </c>
      <c r="CE168" s="2186">
        <f>IF(ISERROR(VLOOKUP(VLOOKUP($A168, 'E4 TB Allocation Details'!$A$18:$L$214, MATCH("A &amp; G ID", 'E4 TB Allocation Details'!$A$18:$L$18, 0),FALSE), 'E2 Allocators'!$B$15:$W$358, MATCH('O5 Details by Class &amp; Accounts'!CE$18, 'E2 Allocators'!$B$15:$W$15, 0),FALSE)*$E168), 0, VLOOKUP(VLOOKUP($A168, 'E4 TB Allocation Details'!$A$18:$L$214, MATCH("A &amp; G ID", 'E4 TB Allocation Details'!$A$18:$L$18, 0),FALSE), 'E2 Allocators'!$B$15:$W$358, MATCH('O5 Details by Class &amp; Accounts'!CE$18, 'E2 Allocators'!$B$15:$W$15, 0),FALSE)*$E168)</f>
        <v>0</v>
      </c>
      <c r="CF168" s="2186">
        <f>IF(ISERROR(VLOOKUP(VLOOKUP($A168, 'E4 TB Allocation Details'!$A$18:$L$214, MATCH("A &amp; G ID", 'E4 TB Allocation Details'!$A$18:$L$18, 0),FALSE), 'E2 Allocators'!$B$15:$W$358, MATCH('O5 Details by Class &amp; Accounts'!CF$18, 'E2 Allocators'!$B$15:$W$15, 0),FALSE)*$E168), 0, VLOOKUP(VLOOKUP($A168, 'E4 TB Allocation Details'!$A$18:$L$214, MATCH("A &amp; G ID", 'E4 TB Allocation Details'!$A$18:$L$18, 0),FALSE), 'E2 Allocators'!$B$15:$W$358, MATCH('O5 Details by Class &amp; Accounts'!CF$18, 'E2 Allocators'!$B$15:$W$15, 0),FALSE)*$E168)</f>
        <v>0</v>
      </c>
      <c r="CG168" s="2186">
        <f>IF(ISERROR(VLOOKUP(VLOOKUP($A168, 'E4 TB Allocation Details'!$A$18:$L$214, MATCH("A &amp; G ID", 'E4 TB Allocation Details'!$A$18:$L$18, 0),FALSE), 'E2 Allocators'!$B$15:$W$358, MATCH('O5 Details by Class &amp; Accounts'!CG$18, 'E2 Allocators'!$B$15:$W$15, 0),FALSE)*$E168), 0, VLOOKUP(VLOOKUP($A168, 'E4 TB Allocation Details'!$A$18:$L$214, MATCH("A &amp; G ID", 'E4 TB Allocation Details'!$A$18:$L$18, 0),FALSE), 'E2 Allocators'!$B$15:$W$358, MATCH('O5 Details by Class &amp; Accounts'!CG$18, 'E2 Allocators'!$B$15:$W$15, 0),FALSE)*$E168)</f>
        <v>0</v>
      </c>
      <c r="CH168" s="2186">
        <f>IF(ISERROR(VLOOKUP(VLOOKUP($A168, 'E4 TB Allocation Details'!$A$18:$L$214, MATCH("A &amp; G ID", 'E4 TB Allocation Details'!$A$18:$L$18, 0),FALSE), 'E2 Allocators'!$B$15:$W$358, MATCH('O5 Details by Class &amp; Accounts'!CH$18, 'E2 Allocators'!$B$15:$W$15, 0),FALSE)*$E168), 0, VLOOKUP(VLOOKUP($A168, 'E4 TB Allocation Details'!$A$18:$L$214, MATCH("A &amp; G ID", 'E4 TB Allocation Details'!$A$18:$L$18, 0),FALSE), 'E2 Allocators'!$B$15:$W$358, MATCH('O5 Details by Class &amp; Accounts'!CH$18, 'E2 Allocators'!$B$15:$W$15, 0),FALSE)*$E168)</f>
        <v>0</v>
      </c>
      <c r="CI168" s="2186">
        <f>IF(ISERROR(VLOOKUP(VLOOKUP($A168, 'E4 TB Allocation Details'!$A$18:$L$214, MATCH("A &amp; G ID", 'E4 TB Allocation Details'!$A$18:$L$18, 0),FALSE), 'E2 Allocators'!$B$15:$W$358, MATCH('O5 Details by Class &amp; Accounts'!CI$18, 'E2 Allocators'!$B$15:$W$15, 0),FALSE)*$E168), 0, VLOOKUP(VLOOKUP($A168, 'E4 TB Allocation Details'!$A$18:$L$214, MATCH("A &amp; G ID", 'E4 TB Allocation Details'!$A$18:$L$18, 0),FALSE), 'E2 Allocators'!$B$15:$W$358, MATCH('O5 Details by Class &amp; Accounts'!CI$18, 'E2 Allocators'!$B$15:$W$15, 0),FALSE)*$E168)</f>
        <v>0</v>
      </c>
      <c r="CJ168" s="2186">
        <f>IF(ISERROR(VLOOKUP(VLOOKUP($A168, 'E4 TB Allocation Details'!$A$18:$L$214, MATCH("A &amp; G ID", 'E4 TB Allocation Details'!$A$18:$L$18, 0),FALSE), 'E2 Allocators'!$B$15:$W$358, MATCH('O5 Details by Class &amp; Accounts'!CJ$18, 'E2 Allocators'!$B$15:$W$15, 0),FALSE)*$E168), 0, VLOOKUP(VLOOKUP($A168, 'E4 TB Allocation Details'!$A$18:$L$214, MATCH("A &amp; G ID", 'E4 TB Allocation Details'!$A$18:$L$18, 0),FALSE), 'E2 Allocators'!$B$15:$W$358, MATCH('O5 Details by Class &amp; Accounts'!CJ$18, 'E2 Allocators'!$B$15:$W$15, 0),FALSE)*$E168)</f>
        <v>0</v>
      </c>
      <c r="CK168" s="2186">
        <f>IF(ISERROR(VLOOKUP(VLOOKUP($A168, 'E4 TB Allocation Details'!$A$18:$L$214, MATCH("A &amp; G ID", 'E4 TB Allocation Details'!$A$18:$L$18, 0),FALSE), 'E2 Allocators'!$B$15:$W$358, MATCH('O5 Details by Class &amp; Accounts'!CK$18, 'E2 Allocators'!$B$15:$W$15, 0),FALSE)*$E168), 0, VLOOKUP(VLOOKUP($A168, 'E4 TB Allocation Details'!$A$18:$L$214, MATCH("A &amp; G ID", 'E4 TB Allocation Details'!$A$18:$L$18, 0),FALSE), 'E2 Allocators'!$B$15:$W$358, MATCH('O5 Details by Class &amp; Accounts'!CK$18, 'E2 Allocators'!$B$15:$W$15, 0),FALSE)*$E168)</f>
        <v>0</v>
      </c>
      <c r="CL168" s="2186">
        <f>IF(ISERROR(VLOOKUP(VLOOKUP($A168, 'E4 TB Allocation Details'!$A$18:$L$214, MATCH("A &amp; G ID", 'E4 TB Allocation Details'!$A$18:$L$18, 0),FALSE), 'E2 Allocators'!$B$15:$W$358, MATCH('O5 Details by Class &amp; Accounts'!CL$18, 'E2 Allocators'!$B$15:$W$15, 0),FALSE)*$E168), 0, VLOOKUP(VLOOKUP($A168, 'E4 TB Allocation Details'!$A$18:$L$214, MATCH("A &amp; G ID", 'E4 TB Allocation Details'!$A$18:$L$18, 0),FALSE), 'E2 Allocators'!$B$15:$W$358, MATCH('O5 Details by Class &amp; Accounts'!CL$18, 'E2 Allocators'!$B$15:$W$15, 0),FALSE)*$E168)</f>
        <v>0</v>
      </c>
      <c r="CM168" s="2186">
        <f>IF(ISERROR(VLOOKUP(VLOOKUP($A168, 'E4 TB Allocation Details'!$A$18:$L$214, MATCH("A &amp; G ID", 'E4 TB Allocation Details'!$A$18:$L$18, 0),FALSE), 'E2 Allocators'!$B$15:$W$358, MATCH('O5 Details by Class &amp; Accounts'!CM$18, 'E2 Allocators'!$B$15:$W$15, 0),FALSE)*$E168), 0, VLOOKUP(VLOOKUP($A168, 'E4 TB Allocation Details'!$A$18:$L$214, MATCH("A &amp; G ID", 'E4 TB Allocation Details'!$A$18:$L$18, 0),FALSE), 'E2 Allocators'!$B$15:$W$358, MATCH('O5 Details by Class &amp; Accounts'!CM$18, 'E2 Allocators'!$B$15:$W$15, 0),FALSE)*$E168)</f>
        <v>0</v>
      </c>
      <c r="CN168" s="2186">
        <f t="shared" si="49"/>
        <v>0</v>
      </c>
      <c r="CO168" s="2187">
        <f t="shared" si="50"/>
        <v>2.3283064365386963E-10</v>
      </c>
      <c r="CQ168" s="1625" t="s">
        <v>1274</v>
      </c>
    </row>
    <row r="169" spans="1:95" s="54" customFormat="1" ht="12.75" x14ac:dyDescent="0.2">
      <c r="A169" s="996">
        <v>5320</v>
      </c>
      <c r="B169" s="997" t="s">
        <v>1137</v>
      </c>
      <c r="C169" s="2184">
        <f>IF(ISERROR(VLOOKUP($A169,'I3 TB Data'!$A$19:$H$483,MATCH('O5 Details by Class &amp; Accounts'!$C$18, 'I3 TB Data'!$A$19:$H$19,0),0)), 0, VLOOKUP($A169,'I3 TB Data'!$A$19:$H$483,MATCH('O5 Details by Class &amp; Accounts'!$C$18,'I3 TB Data'!$A$19:$H$19,0),0))</f>
        <v>211376.9</v>
      </c>
      <c r="D169" s="2185"/>
      <c r="E169" s="2184">
        <f t="shared" si="44"/>
        <v>211376.9</v>
      </c>
      <c r="F169" s="2186">
        <f>IF(ISERROR(VLOOKUP($A169, 'E1 Categorization'!A33:E124, MATCH("Customer Component", 'E1 Categorization'!$A$33:$E$33,0), 0)), 0, IF(VLOOKUP($A169, 'E1 Categorization'!A33:E124, MATCH("Customer Component", 'E1 Categorization'!$A$33:$E$33,0), 0)=0, 'O5 Details by Class &amp; Accounts'!$E169, IF(AND(VLOOKUP($A169, 'E1 Categorization'!A33:E124, MATCH("Customer Component", 'E1 Categorization'!$A$33:$E$33,0), 0) &gt;0, VLOOKUP($A169, 'E1 Categorization'!A33:E124, MATCH("Customer Component", 'E1 Categorization'!$A$33:$E$33,0), 0)&lt;1), 'O5 Details by Class &amp; Accounts'!$E169*(1-VLOOKUP($A169, 'E1 Categorization'!A33:E124, MATCH("Customer Component", 'E1 Categorization'!$A$33:$E$33,0), 0)), 0)))</f>
        <v>0</v>
      </c>
      <c r="G169" s="2186">
        <f t="shared" si="45"/>
        <v>211376.9</v>
      </c>
      <c r="H169" s="2186">
        <f t="shared" si="46"/>
        <v>211376.9</v>
      </c>
      <c r="I169" s="2186">
        <f>IF(ISERROR(VLOOKUP(VLOOKUP($A169, 'E4 TB Allocation Details'!$A$18:$L$214, MATCH("Demand ID", 'E4 TB Allocation Details'!$A$18:$L$18, 0),FALSE), 'E2 Allocators'!$B$15:$W$358, MATCH('O5 Details by Class &amp; Accounts'!I$18, 'E2 Allocators'!$B$15:$W$15, 0),FALSE)*$F169), 0, VLOOKUP(VLOOKUP($A169, 'E4 TB Allocation Details'!$A$18:$L$214, MATCH("Demand ID", 'E4 TB Allocation Details'!$A$18:$L$18, 0),FALSE), 'E2 Allocators'!$B$15:$W$358, MATCH('O5 Details by Class &amp; Accounts'!I$18, 'E2 Allocators'!$B$15:$W$15, 0),FALSE)*$F169)</f>
        <v>0</v>
      </c>
      <c r="J169" s="2186">
        <f>IF(ISERROR(VLOOKUP(VLOOKUP($A169, 'E4 TB Allocation Details'!$A$18:$L$214, MATCH("Demand ID", 'E4 TB Allocation Details'!$A$18:$L$18, 0),FALSE), 'E2 Allocators'!$B$15:$W$358, MATCH('O5 Details by Class &amp; Accounts'!J$18, 'E2 Allocators'!$B$15:$W$15, 0),FALSE)*$F169), 0, VLOOKUP(VLOOKUP($A169, 'E4 TB Allocation Details'!$A$18:$L$214, MATCH("Demand ID", 'E4 TB Allocation Details'!$A$18:$L$18, 0),FALSE), 'E2 Allocators'!$B$15:$W$358, MATCH('O5 Details by Class &amp; Accounts'!J$18, 'E2 Allocators'!$B$15:$W$15, 0),FALSE)*$F169)</f>
        <v>0</v>
      </c>
      <c r="K169" s="2186">
        <f>IF(ISERROR(VLOOKUP(VLOOKUP($A169, 'E4 TB Allocation Details'!$A$18:$L$214, MATCH("Demand ID", 'E4 TB Allocation Details'!$A$18:$L$18, 0),FALSE), 'E2 Allocators'!$B$15:$W$358, MATCH('O5 Details by Class &amp; Accounts'!K$18, 'E2 Allocators'!$B$15:$W$15, 0),FALSE)*$F169), 0, VLOOKUP(VLOOKUP($A169, 'E4 TB Allocation Details'!$A$18:$L$214, MATCH("Demand ID", 'E4 TB Allocation Details'!$A$18:$L$18, 0),FALSE), 'E2 Allocators'!$B$15:$W$358, MATCH('O5 Details by Class &amp; Accounts'!K$18, 'E2 Allocators'!$B$15:$W$15, 0),FALSE)*$F169)</f>
        <v>0</v>
      </c>
      <c r="L169" s="2186">
        <f>IF(ISERROR(VLOOKUP(VLOOKUP($A169, 'E4 TB Allocation Details'!$A$18:$L$214, MATCH("Demand ID", 'E4 TB Allocation Details'!$A$18:$L$18, 0),FALSE), 'E2 Allocators'!$B$15:$W$358, MATCH('O5 Details by Class &amp; Accounts'!L$18, 'E2 Allocators'!$B$15:$W$15, 0),FALSE)*$F169), 0, VLOOKUP(VLOOKUP($A169, 'E4 TB Allocation Details'!$A$18:$L$214, MATCH("Demand ID", 'E4 TB Allocation Details'!$A$18:$L$18, 0),FALSE), 'E2 Allocators'!$B$15:$W$358, MATCH('O5 Details by Class &amp; Accounts'!L$18, 'E2 Allocators'!$B$15:$W$15, 0),FALSE)*$F169)</f>
        <v>0</v>
      </c>
      <c r="M169" s="2186">
        <f>IF(ISERROR(VLOOKUP(VLOOKUP($A169, 'E4 TB Allocation Details'!$A$18:$L$214, MATCH("Demand ID", 'E4 TB Allocation Details'!$A$18:$L$18, 0),FALSE), 'E2 Allocators'!$B$15:$W$358, MATCH('O5 Details by Class &amp; Accounts'!M$18, 'E2 Allocators'!$B$15:$W$15, 0),FALSE)*$F169), 0, VLOOKUP(VLOOKUP($A169, 'E4 TB Allocation Details'!$A$18:$L$214, MATCH("Demand ID", 'E4 TB Allocation Details'!$A$18:$L$18, 0),FALSE), 'E2 Allocators'!$B$15:$W$358, MATCH('O5 Details by Class &amp; Accounts'!M$18, 'E2 Allocators'!$B$15:$W$15, 0),FALSE)*$F169)</f>
        <v>0</v>
      </c>
      <c r="N169" s="2186">
        <f>IF(ISERROR(VLOOKUP(VLOOKUP($A169, 'E4 TB Allocation Details'!$A$18:$L$214, MATCH("Demand ID", 'E4 TB Allocation Details'!$A$18:$L$18, 0),FALSE), 'E2 Allocators'!$B$15:$W$358, MATCH('O5 Details by Class &amp; Accounts'!N$18, 'E2 Allocators'!$B$15:$W$15, 0),FALSE)*$F169), 0, VLOOKUP(VLOOKUP($A169, 'E4 TB Allocation Details'!$A$18:$L$214, MATCH("Demand ID", 'E4 TB Allocation Details'!$A$18:$L$18, 0),FALSE), 'E2 Allocators'!$B$15:$W$358, MATCH('O5 Details by Class &amp; Accounts'!N$18, 'E2 Allocators'!$B$15:$W$15, 0),FALSE)*$F169)</f>
        <v>0</v>
      </c>
      <c r="O169" s="2186">
        <f>IF(ISERROR(VLOOKUP(VLOOKUP($A169, 'E4 TB Allocation Details'!$A$18:$L$214, MATCH("Demand ID", 'E4 TB Allocation Details'!$A$18:$L$18, 0),FALSE), 'E2 Allocators'!$B$15:$W$358, MATCH('O5 Details by Class &amp; Accounts'!O$18, 'E2 Allocators'!$B$15:$W$15, 0),FALSE)*$F169), 0, VLOOKUP(VLOOKUP($A169, 'E4 TB Allocation Details'!$A$18:$L$214, MATCH("Demand ID", 'E4 TB Allocation Details'!$A$18:$L$18, 0),FALSE), 'E2 Allocators'!$B$15:$W$358, MATCH('O5 Details by Class &amp; Accounts'!O$18, 'E2 Allocators'!$B$15:$W$15, 0),FALSE)*$F169)</f>
        <v>0</v>
      </c>
      <c r="P169" s="2186">
        <f>IF(ISERROR(VLOOKUP(VLOOKUP($A169, 'E4 TB Allocation Details'!$A$18:$L$214, MATCH("Demand ID", 'E4 TB Allocation Details'!$A$18:$L$18, 0),FALSE), 'E2 Allocators'!$B$15:$W$358, MATCH('O5 Details by Class &amp; Accounts'!P$18, 'E2 Allocators'!$B$15:$W$15, 0),FALSE)*$F169), 0, VLOOKUP(VLOOKUP($A169, 'E4 TB Allocation Details'!$A$18:$L$214, MATCH("Demand ID", 'E4 TB Allocation Details'!$A$18:$L$18, 0),FALSE), 'E2 Allocators'!$B$15:$W$358, MATCH('O5 Details by Class &amp; Accounts'!P$18, 'E2 Allocators'!$B$15:$W$15, 0),FALSE)*$F169)</f>
        <v>0</v>
      </c>
      <c r="Q169" s="2186">
        <f>IF(ISERROR(VLOOKUP(VLOOKUP($A169, 'E4 TB Allocation Details'!$A$18:$L$214, MATCH("Demand ID", 'E4 TB Allocation Details'!$A$18:$L$18, 0),FALSE), 'E2 Allocators'!$B$15:$W$358, MATCH('O5 Details by Class &amp; Accounts'!Q$18, 'E2 Allocators'!$B$15:$W$15, 0),FALSE)*$F169), 0, VLOOKUP(VLOOKUP($A169, 'E4 TB Allocation Details'!$A$18:$L$214, MATCH("Demand ID", 'E4 TB Allocation Details'!$A$18:$L$18, 0),FALSE), 'E2 Allocators'!$B$15:$W$358, MATCH('O5 Details by Class &amp; Accounts'!Q$18, 'E2 Allocators'!$B$15:$W$15, 0),FALSE)*$F169)</f>
        <v>0</v>
      </c>
      <c r="R169" s="2186">
        <f>IF(ISERROR(VLOOKUP(VLOOKUP($A169, 'E4 TB Allocation Details'!$A$18:$L$214, MATCH("Demand ID", 'E4 TB Allocation Details'!$A$18:$L$18, 0),FALSE), 'E2 Allocators'!$B$15:$W$358, MATCH('O5 Details by Class &amp; Accounts'!R$18, 'E2 Allocators'!$B$15:$W$15, 0),FALSE)*$F169), 0, VLOOKUP(VLOOKUP($A169, 'E4 TB Allocation Details'!$A$18:$L$214, MATCH("Demand ID", 'E4 TB Allocation Details'!$A$18:$L$18, 0),FALSE), 'E2 Allocators'!$B$15:$W$358, MATCH('O5 Details by Class &amp; Accounts'!R$18, 'E2 Allocators'!$B$15:$W$15, 0),FALSE)*$F169)</f>
        <v>0</v>
      </c>
      <c r="S169" s="2186">
        <f>IF(ISERROR(VLOOKUP(VLOOKUP($A169, 'E4 TB Allocation Details'!$A$18:$L$214, MATCH("Demand ID", 'E4 TB Allocation Details'!$A$18:$L$18, 0),FALSE), 'E2 Allocators'!$B$15:$W$358, MATCH('O5 Details by Class &amp; Accounts'!S$18, 'E2 Allocators'!$B$15:$W$15, 0),FALSE)*$F169), 0, VLOOKUP(VLOOKUP($A169, 'E4 TB Allocation Details'!$A$18:$L$214, MATCH("Demand ID", 'E4 TB Allocation Details'!$A$18:$L$18, 0),FALSE), 'E2 Allocators'!$B$15:$W$358, MATCH('O5 Details by Class &amp; Accounts'!S$18, 'E2 Allocators'!$B$15:$W$15, 0),FALSE)*$F169)</f>
        <v>0</v>
      </c>
      <c r="T169" s="2186">
        <f>IF(ISERROR(VLOOKUP(VLOOKUP($A169, 'E4 TB Allocation Details'!$A$18:$L$214, MATCH("Demand ID", 'E4 TB Allocation Details'!$A$18:$L$18, 0),FALSE), 'E2 Allocators'!$B$15:$W$358, MATCH('O5 Details by Class &amp; Accounts'!T$18, 'E2 Allocators'!$B$15:$W$15, 0),FALSE)*$F169), 0, VLOOKUP(VLOOKUP($A169, 'E4 TB Allocation Details'!$A$18:$L$214, MATCH("Demand ID", 'E4 TB Allocation Details'!$A$18:$L$18, 0),FALSE), 'E2 Allocators'!$B$15:$W$358, MATCH('O5 Details by Class &amp; Accounts'!T$18, 'E2 Allocators'!$B$15:$W$15, 0),FALSE)*$F169)</f>
        <v>0</v>
      </c>
      <c r="U169" s="2186">
        <f>IF(ISERROR(VLOOKUP(VLOOKUP($A169, 'E4 TB Allocation Details'!$A$18:$L$214, MATCH("Demand ID", 'E4 TB Allocation Details'!$A$18:$L$18, 0),FALSE), 'E2 Allocators'!$B$15:$W$358, MATCH('O5 Details by Class &amp; Accounts'!U$18, 'E2 Allocators'!$B$15:$W$15, 0),FALSE)*$F169), 0, VLOOKUP(VLOOKUP($A169, 'E4 TB Allocation Details'!$A$18:$L$214, MATCH("Demand ID", 'E4 TB Allocation Details'!$A$18:$L$18, 0),FALSE), 'E2 Allocators'!$B$15:$W$358, MATCH('O5 Details by Class &amp; Accounts'!U$18, 'E2 Allocators'!$B$15:$W$15, 0),FALSE)*$F169)</f>
        <v>0</v>
      </c>
      <c r="V169" s="2186">
        <f>IF(ISERROR(VLOOKUP(VLOOKUP($A169, 'E4 TB Allocation Details'!$A$18:$L$214, MATCH("Demand ID", 'E4 TB Allocation Details'!$A$18:$L$18, 0),FALSE), 'E2 Allocators'!$B$15:$W$358, MATCH('O5 Details by Class &amp; Accounts'!V$18, 'E2 Allocators'!$B$15:$W$15, 0),FALSE)*$F169), 0, VLOOKUP(VLOOKUP($A169, 'E4 TB Allocation Details'!$A$18:$L$214, MATCH("Demand ID", 'E4 TB Allocation Details'!$A$18:$L$18, 0),FALSE), 'E2 Allocators'!$B$15:$W$358, MATCH('O5 Details by Class &amp; Accounts'!V$18, 'E2 Allocators'!$B$15:$W$15, 0),FALSE)*$F169)</f>
        <v>0</v>
      </c>
      <c r="W169" s="2186">
        <f>IF(ISERROR(VLOOKUP(VLOOKUP($A169, 'E4 TB Allocation Details'!$A$18:$L$214, MATCH("Demand ID", 'E4 TB Allocation Details'!$A$18:$L$18, 0),FALSE), 'E2 Allocators'!$B$15:$W$358, MATCH('O5 Details by Class &amp; Accounts'!W$18, 'E2 Allocators'!$B$15:$W$15, 0),FALSE)*$F169), 0, VLOOKUP(VLOOKUP($A169, 'E4 TB Allocation Details'!$A$18:$L$214, MATCH("Demand ID", 'E4 TB Allocation Details'!$A$18:$L$18, 0),FALSE), 'E2 Allocators'!$B$15:$W$358, MATCH('O5 Details by Class &amp; Accounts'!W$18, 'E2 Allocators'!$B$15:$W$15, 0),FALSE)*$F169)</f>
        <v>0</v>
      </c>
      <c r="X169" s="2186">
        <f>IF(ISERROR(VLOOKUP(VLOOKUP($A169, 'E4 TB Allocation Details'!$A$18:$L$214, MATCH("Demand ID", 'E4 TB Allocation Details'!$A$18:$L$18, 0),FALSE), 'E2 Allocators'!$B$15:$W$358, MATCH('O5 Details by Class &amp; Accounts'!X$18, 'E2 Allocators'!$B$15:$W$15, 0),FALSE)*$F169), 0, VLOOKUP(VLOOKUP($A169, 'E4 TB Allocation Details'!$A$18:$L$214, MATCH("Demand ID", 'E4 TB Allocation Details'!$A$18:$L$18, 0),FALSE), 'E2 Allocators'!$B$15:$W$358, MATCH('O5 Details by Class &amp; Accounts'!X$18, 'E2 Allocators'!$B$15:$W$15, 0),FALSE)*$F169)</f>
        <v>0</v>
      </c>
      <c r="Y169" s="2186">
        <f>IF(ISERROR(VLOOKUP(VLOOKUP($A169, 'E4 TB Allocation Details'!$A$18:$L$214, MATCH("Demand ID", 'E4 TB Allocation Details'!$A$18:$L$18, 0),FALSE), 'E2 Allocators'!$B$15:$W$358, MATCH('O5 Details by Class &amp; Accounts'!Y$18, 'E2 Allocators'!$B$15:$W$15, 0),FALSE)*$F169), 0, VLOOKUP(VLOOKUP($A169, 'E4 TB Allocation Details'!$A$18:$L$214, MATCH("Demand ID", 'E4 TB Allocation Details'!$A$18:$L$18, 0),FALSE), 'E2 Allocators'!$B$15:$W$358, MATCH('O5 Details by Class &amp; Accounts'!Y$18, 'E2 Allocators'!$B$15:$W$15, 0),FALSE)*$F169)</f>
        <v>0</v>
      </c>
      <c r="Z169" s="2186">
        <f>IF(ISERROR(VLOOKUP(VLOOKUP($A169, 'E4 TB Allocation Details'!$A$18:$L$214, MATCH("Demand ID", 'E4 TB Allocation Details'!$A$18:$L$18, 0),FALSE), 'E2 Allocators'!$B$15:$W$358, MATCH('O5 Details by Class &amp; Accounts'!Z$18, 'E2 Allocators'!$B$15:$W$15, 0),FALSE)*$F169), 0, VLOOKUP(VLOOKUP($A169, 'E4 TB Allocation Details'!$A$18:$L$214, MATCH("Demand ID", 'E4 TB Allocation Details'!$A$18:$L$18, 0),FALSE), 'E2 Allocators'!$B$15:$W$358, MATCH('O5 Details by Class &amp; Accounts'!Z$18, 'E2 Allocators'!$B$15:$W$15, 0),FALSE)*$F169)</f>
        <v>0</v>
      </c>
      <c r="AA169" s="2186">
        <f>IF(ISERROR(VLOOKUP(VLOOKUP($A169, 'E4 TB Allocation Details'!$A$18:$L$214, MATCH("Demand ID", 'E4 TB Allocation Details'!$A$18:$L$18, 0),FALSE), 'E2 Allocators'!$B$15:$W$358, MATCH('O5 Details by Class &amp; Accounts'!AA$18, 'E2 Allocators'!$B$15:$W$15, 0),FALSE)*$F169), 0, VLOOKUP(VLOOKUP($A169, 'E4 TB Allocation Details'!$A$18:$L$214, MATCH("Demand ID", 'E4 TB Allocation Details'!$A$18:$L$18, 0),FALSE), 'E2 Allocators'!$B$15:$W$358, MATCH('O5 Details by Class &amp; Accounts'!AA$18, 'E2 Allocators'!$B$15:$W$15, 0),FALSE)*$F169)</f>
        <v>0</v>
      </c>
      <c r="AB169" s="2186">
        <f>IF(ISERROR(VLOOKUP(VLOOKUP($A169, 'E4 TB Allocation Details'!$A$18:$L$214, MATCH("Demand ID", 'E4 TB Allocation Details'!$A$18:$L$18, 0),FALSE), 'E2 Allocators'!$B$15:$W$358, MATCH('O5 Details by Class &amp; Accounts'!AB$18, 'E2 Allocators'!$B$15:$W$15, 0),FALSE)*$F169), 0, VLOOKUP(VLOOKUP($A169, 'E4 TB Allocation Details'!$A$18:$L$214, MATCH("Demand ID", 'E4 TB Allocation Details'!$A$18:$L$18, 0),FALSE), 'E2 Allocators'!$B$15:$W$358, MATCH('O5 Details by Class &amp; Accounts'!AB$18, 'E2 Allocators'!$B$15:$W$15, 0),FALSE)*$F169)</f>
        <v>0</v>
      </c>
      <c r="AC169" s="2186">
        <f t="shared" si="47"/>
        <v>0</v>
      </c>
      <c r="AD169" s="2186">
        <f>IF(ISERROR(VLOOKUP(VLOOKUP($A169, 'E4 TB Allocation Details'!$A$18:$L$214, MATCH("Customer ID", 'E4 TB Allocation Details'!$A$18:$L$18, 0),FALSE), 'E2 Allocators'!$B$15:$W$358, MATCH('O5 Details by Class &amp; Accounts'!AD$18, 'E2 Allocators'!$B$15:$W$15, 0),FALSE)*$G169), 0, VLOOKUP(VLOOKUP($A169, 'E4 TB Allocation Details'!$A$18:$L$214, MATCH("Customer ID", 'E4 TB Allocation Details'!$A$18:$L$18, 0),FALSE), 'E2 Allocators'!$B$15:$W$358, MATCH('O5 Details by Class &amp; Accounts'!AD$18, 'E2 Allocators'!$B$15:$W$15, 0),FALSE)*$G169)</f>
        <v>189343.01304347825</v>
      </c>
      <c r="AE169" s="2186">
        <f>IF(ISERROR(VLOOKUP(VLOOKUP($A169, 'E4 TB Allocation Details'!$A$18:$L$214, MATCH("Customer ID", 'E4 TB Allocation Details'!$A$18:$L$18, 0),FALSE), 'E2 Allocators'!$B$15:$W$358, MATCH('O5 Details by Class &amp; Accounts'!AE$18, 'E2 Allocators'!$B$15:$W$15, 0),FALSE)*$G169), 0, VLOOKUP(VLOOKUP($A169, 'E4 TB Allocation Details'!$A$18:$L$214, MATCH("Customer ID", 'E4 TB Allocation Details'!$A$18:$L$18, 0),FALSE), 'E2 Allocators'!$B$15:$W$358, MATCH('O5 Details by Class &amp; Accounts'!AE$18, 'E2 Allocators'!$B$15:$W$15, 0),FALSE)*$G169)</f>
        <v>18415.727759197325</v>
      </c>
      <c r="AF169" s="2186">
        <f>IF(ISERROR(VLOOKUP(VLOOKUP($A169, 'E4 TB Allocation Details'!$A$18:$L$214, MATCH("Customer ID", 'E4 TB Allocation Details'!$A$18:$L$18, 0),FALSE), 'E2 Allocators'!$B$15:$W$358, MATCH('O5 Details by Class &amp; Accounts'!AF$18, 'E2 Allocators'!$B$15:$W$15, 0),FALSE)*$G169), 0, VLOOKUP(VLOOKUP($A169, 'E4 TB Allocation Details'!$A$18:$L$214, MATCH("Customer ID", 'E4 TB Allocation Details'!$A$18:$L$18, 0),FALSE), 'E2 Allocators'!$B$15:$W$358, MATCH('O5 Details by Class &amp; Accounts'!AF$18, 'E2 Allocators'!$B$15:$W$15, 0),FALSE)*$G169)</f>
        <v>2195.4849498327758</v>
      </c>
      <c r="AG169" s="2186">
        <f>IF(ISERROR(VLOOKUP(VLOOKUP($A169, 'E4 TB Allocation Details'!$A$18:$L$214, MATCH("Customer ID", 'E4 TB Allocation Details'!$A$18:$L$18, 0),FALSE), 'E2 Allocators'!$B$15:$W$358, MATCH('O5 Details by Class &amp; Accounts'!AG$18, 'E2 Allocators'!$B$15:$W$15, 0),FALSE)*$G169), 0, VLOOKUP(VLOOKUP($A169, 'E4 TB Allocation Details'!$A$18:$L$214, MATCH("Customer ID", 'E4 TB Allocation Details'!$A$18:$L$18, 0),FALSE), 'E2 Allocators'!$B$15:$W$358, MATCH('O5 Details by Class &amp; Accounts'!AG$18, 'E2 Allocators'!$B$15:$W$15, 0),FALSE)*$G169)</f>
        <v>0</v>
      </c>
      <c r="AH169" s="2186">
        <f>IF(ISERROR(VLOOKUP(VLOOKUP($A169, 'E4 TB Allocation Details'!$A$18:$L$214, MATCH("Customer ID", 'E4 TB Allocation Details'!$A$18:$L$18, 0),FALSE), 'E2 Allocators'!$B$15:$W$358, MATCH('O5 Details by Class &amp; Accounts'!AH$18, 'E2 Allocators'!$B$15:$W$15, 0),FALSE)*$G169), 0, VLOOKUP(VLOOKUP($A169, 'E4 TB Allocation Details'!$A$18:$L$214, MATCH("Customer ID", 'E4 TB Allocation Details'!$A$18:$L$18, 0),FALSE), 'E2 Allocators'!$B$15:$W$358, MATCH('O5 Details by Class &amp; Accounts'!AH$18, 'E2 Allocators'!$B$15:$W$15, 0),FALSE)*$G169)</f>
        <v>0</v>
      </c>
      <c r="AI169" s="2186">
        <f>IF(ISERROR(VLOOKUP(VLOOKUP($A169, 'E4 TB Allocation Details'!$A$18:$L$214, MATCH("Customer ID", 'E4 TB Allocation Details'!$A$18:$L$18, 0),FALSE), 'E2 Allocators'!$B$15:$W$358, MATCH('O5 Details by Class &amp; Accounts'!AI$18, 'E2 Allocators'!$B$15:$W$15, 0),FALSE)*$G169), 0, VLOOKUP(VLOOKUP($A169, 'E4 TB Allocation Details'!$A$18:$L$214, MATCH("Customer ID", 'E4 TB Allocation Details'!$A$18:$L$18, 0),FALSE), 'E2 Allocators'!$B$15:$W$358, MATCH('O5 Details by Class &amp; Accounts'!AI$18, 'E2 Allocators'!$B$15:$W$15, 0),FALSE)*$G169)</f>
        <v>0</v>
      </c>
      <c r="AJ169" s="2186">
        <f>IF(ISERROR(VLOOKUP(VLOOKUP($A169, 'E4 TB Allocation Details'!$A$18:$L$214, MATCH("Customer ID", 'E4 TB Allocation Details'!$A$18:$L$18, 0),FALSE), 'E2 Allocators'!$B$15:$W$358, MATCH('O5 Details by Class &amp; Accounts'!AJ$18, 'E2 Allocators'!$B$15:$W$15, 0),FALSE)*$G169), 0, VLOOKUP(VLOOKUP($A169, 'E4 TB Allocation Details'!$A$18:$L$214, MATCH("Customer ID", 'E4 TB Allocation Details'!$A$18:$L$18, 0),FALSE), 'E2 Allocators'!$B$15:$W$358, MATCH('O5 Details by Class &amp; Accounts'!AJ$18, 'E2 Allocators'!$B$15:$W$15, 0),FALSE)*$G169)</f>
        <v>8.7819397993311021</v>
      </c>
      <c r="AK169" s="2186">
        <f>IF(ISERROR(VLOOKUP(VLOOKUP($A169, 'E4 TB Allocation Details'!$A$18:$L$214, MATCH("Customer ID", 'E4 TB Allocation Details'!$A$18:$L$18, 0),FALSE), 'E2 Allocators'!$B$15:$W$358, MATCH('O5 Details by Class &amp; Accounts'!AK$18, 'E2 Allocators'!$B$15:$W$15, 0),FALSE)*$G169), 0, VLOOKUP(VLOOKUP($A169, 'E4 TB Allocation Details'!$A$18:$L$214, MATCH("Customer ID", 'E4 TB Allocation Details'!$A$18:$L$18, 0),FALSE), 'E2 Allocators'!$B$15:$W$358, MATCH('O5 Details by Class &amp; Accounts'!AK$18, 'E2 Allocators'!$B$15:$W$15, 0),FALSE)*$G169)</f>
        <v>684.99130434782603</v>
      </c>
      <c r="AL169" s="2186">
        <f>IF(ISERROR(VLOOKUP(VLOOKUP($A169, 'E4 TB Allocation Details'!$A$18:$L$214, MATCH("Customer ID", 'E4 TB Allocation Details'!$A$18:$L$18, 0),FALSE), 'E2 Allocators'!$B$15:$W$358, MATCH('O5 Details by Class &amp; Accounts'!AL$18, 'E2 Allocators'!$B$15:$W$15, 0),FALSE)*$G169), 0, VLOOKUP(VLOOKUP($A169, 'E4 TB Allocation Details'!$A$18:$L$214, MATCH("Customer ID", 'E4 TB Allocation Details'!$A$18:$L$18, 0),FALSE), 'E2 Allocators'!$B$15:$W$358, MATCH('O5 Details by Class &amp; Accounts'!AL$18, 'E2 Allocators'!$B$15:$W$15, 0),FALSE)*$G169)</f>
        <v>728.90100334448152</v>
      </c>
      <c r="AM169" s="2186">
        <f>IF(ISERROR(VLOOKUP(VLOOKUP($A169, 'E4 TB Allocation Details'!$A$18:$L$214, MATCH("Customer ID", 'E4 TB Allocation Details'!$A$18:$L$18, 0),FALSE), 'E2 Allocators'!$B$15:$W$358, MATCH('O5 Details by Class &amp; Accounts'!AM$18, 'E2 Allocators'!$B$15:$W$15, 0),FALSE)*$G169), 0, VLOOKUP(VLOOKUP($A169, 'E4 TB Allocation Details'!$A$18:$L$214, MATCH("Customer ID", 'E4 TB Allocation Details'!$A$18:$L$18, 0),FALSE), 'E2 Allocators'!$B$15:$W$358, MATCH('O5 Details by Class &amp; Accounts'!AM$18, 'E2 Allocators'!$B$15:$W$15, 0),FALSE)*$G169)</f>
        <v>0</v>
      </c>
      <c r="AN169" s="2186">
        <f>IF(ISERROR(VLOOKUP(VLOOKUP($A169, 'E4 TB Allocation Details'!$A$18:$L$214, MATCH("Customer ID", 'E4 TB Allocation Details'!$A$18:$L$18, 0),FALSE), 'E2 Allocators'!$B$15:$W$358, MATCH('O5 Details by Class &amp; Accounts'!AN$18, 'E2 Allocators'!$B$15:$W$15, 0),FALSE)*$G169), 0, VLOOKUP(VLOOKUP($A169, 'E4 TB Allocation Details'!$A$18:$L$214, MATCH("Customer ID", 'E4 TB Allocation Details'!$A$18:$L$18, 0),FALSE), 'E2 Allocators'!$B$15:$W$358, MATCH('O5 Details by Class &amp; Accounts'!AN$18, 'E2 Allocators'!$B$15:$W$15, 0),FALSE)*$G169)</f>
        <v>0</v>
      </c>
      <c r="AO169" s="2186">
        <f>IF(ISERROR(VLOOKUP(VLOOKUP($A169, 'E4 TB Allocation Details'!$A$18:$L$214, MATCH("Customer ID", 'E4 TB Allocation Details'!$A$18:$L$18, 0),FALSE), 'E2 Allocators'!$B$15:$W$358, MATCH('O5 Details by Class &amp; Accounts'!AO$18, 'E2 Allocators'!$B$15:$W$15, 0),FALSE)*$G169), 0, VLOOKUP(VLOOKUP($A169, 'E4 TB Allocation Details'!$A$18:$L$214, MATCH("Customer ID", 'E4 TB Allocation Details'!$A$18:$L$18, 0),FALSE), 'E2 Allocators'!$B$15:$W$358, MATCH('O5 Details by Class &amp; Accounts'!AO$18, 'E2 Allocators'!$B$15:$W$15, 0),FALSE)*$G169)</f>
        <v>0</v>
      </c>
      <c r="AP169" s="2186">
        <f>IF(ISERROR(VLOOKUP(VLOOKUP($A169, 'E4 TB Allocation Details'!$A$18:$L$214, MATCH("Customer ID", 'E4 TB Allocation Details'!$A$18:$L$18, 0),FALSE), 'E2 Allocators'!$B$15:$W$358, MATCH('O5 Details by Class &amp; Accounts'!AP$18, 'E2 Allocators'!$B$15:$W$15, 0),FALSE)*$G169), 0, VLOOKUP(VLOOKUP($A169, 'E4 TB Allocation Details'!$A$18:$L$214, MATCH("Customer ID", 'E4 TB Allocation Details'!$A$18:$L$18, 0),FALSE), 'E2 Allocators'!$B$15:$W$358, MATCH('O5 Details by Class &amp; Accounts'!AP$18, 'E2 Allocators'!$B$15:$W$15, 0),FALSE)*$G169)</f>
        <v>0</v>
      </c>
      <c r="AQ169" s="2186">
        <f>IF(ISERROR(VLOOKUP(VLOOKUP($A169, 'E4 TB Allocation Details'!$A$18:$L$214, MATCH("Customer ID", 'E4 TB Allocation Details'!$A$18:$L$18, 0),FALSE), 'E2 Allocators'!$B$15:$W$358, MATCH('O5 Details by Class &amp; Accounts'!AQ$18, 'E2 Allocators'!$B$15:$W$15, 0),FALSE)*$G169), 0, VLOOKUP(VLOOKUP($A169, 'E4 TB Allocation Details'!$A$18:$L$214, MATCH("Customer ID", 'E4 TB Allocation Details'!$A$18:$L$18, 0),FALSE), 'E2 Allocators'!$B$15:$W$358, MATCH('O5 Details by Class &amp; Accounts'!AQ$18, 'E2 Allocators'!$B$15:$W$15, 0),FALSE)*$G169)</f>
        <v>0</v>
      </c>
      <c r="AR169" s="2186">
        <f>IF(ISERROR(VLOOKUP(VLOOKUP($A169, 'E4 TB Allocation Details'!$A$18:$L$214, MATCH("Customer ID", 'E4 TB Allocation Details'!$A$18:$L$18, 0),FALSE), 'E2 Allocators'!$B$15:$W$358, MATCH('O5 Details by Class &amp; Accounts'!AR$18, 'E2 Allocators'!$B$15:$W$15, 0),FALSE)*$G169), 0, VLOOKUP(VLOOKUP($A169, 'E4 TB Allocation Details'!$A$18:$L$214, MATCH("Customer ID", 'E4 TB Allocation Details'!$A$18:$L$18, 0),FALSE), 'E2 Allocators'!$B$15:$W$358, MATCH('O5 Details by Class &amp; Accounts'!AR$18, 'E2 Allocators'!$B$15:$W$15, 0),FALSE)*$G169)</f>
        <v>0</v>
      </c>
      <c r="AS169" s="2186">
        <f>IF(ISERROR(VLOOKUP(VLOOKUP($A169, 'E4 TB Allocation Details'!$A$18:$L$214, MATCH("Customer ID", 'E4 TB Allocation Details'!$A$18:$L$18, 0),FALSE), 'E2 Allocators'!$B$15:$W$358, MATCH('O5 Details by Class &amp; Accounts'!AS$18, 'E2 Allocators'!$B$15:$W$15, 0),FALSE)*$G169), 0, VLOOKUP(VLOOKUP($A169, 'E4 TB Allocation Details'!$A$18:$L$214, MATCH("Customer ID", 'E4 TB Allocation Details'!$A$18:$L$18, 0),FALSE), 'E2 Allocators'!$B$15:$W$358, MATCH('O5 Details by Class &amp; Accounts'!AS$18, 'E2 Allocators'!$B$15:$W$15, 0),FALSE)*$G169)</f>
        <v>0</v>
      </c>
      <c r="AT169" s="2186">
        <f>IF(ISERROR(VLOOKUP(VLOOKUP($A169, 'E4 TB Allocation Details'!$A$18:$L$214, MATCH("Customer ID", 'E4 TB Allocation Details'!$A$18:$L$18, 0),FALSE), 'E2 Allocators'!$B$15:$W$358, MATCH('O5 Details by Class &amp; Accounts'!AT$18, 'E2 Allocators'!$B$15:$W$15, 0),FALSE)*$G169), 0, VLOOKUP(VLOOKUP($A169, 'E4 TB Allocation Details'!$A$18:$L$214, MATCH("Customer ID", 'E4 TB Allocation Details'!$A$18:$L$18, 0),FALSE), 'E2 Allocators'!$B$15:$W$358, MATCH('O5 Details by Class &amp; Accounts'!AT$18, 'E2 Allocators'!$B$15:$W$15, 0),FALSE)*$G169)</f>
        <v>0</v>
      </c>
      <c r="AU169" s="2186">
        <f>IF(ISERROR(VLOOKUP(VLOOKUP($A169, 'E4 TB Allocation Details'!$A$18:$L$214, MATCH("Customer ID", 'E4 TB Allocation Details'!$A$18:$L$18, 0),FALSE), 'E2 Allocators'!$B$15:$W$358, MATCH('O5 Details by Class &amp; Accounts'!AU$18, 'E2 Allocators'!$B$15:$W$15, 0),FALSE)*$G169), 0, VLOOKUP(VLOOKUP($A169, 'E4 TB Allocation Details'!$A$18:$L$214, MATCH("Customer ID", 'E4 TB Allocation Details'!$A$18:$L$18, 0),FALSE), 'E2 Allocators'!$B$15:$W$358, MATCH('O5 Details by Class &amp; Accounts'!AU$18, 'E2 Allocators'!$B$15:$W$15, 0),FALSE)*$G169)</f>
        <v>0</v>
      </c>
      <c r="AV169" s="2186">
        <f>IF(ISERROR(VLOOKUP(VLOOKUP($A169, 'E4 TB Allocation Details'!$A$18:$L$214, MATCH("Customer ID", 'E4 TB Allocation Details'!$A$18:$L$18, 0),FALSE), 'E2 Allocators'!$B$15:$W$358, MATCH('O5 Details by Class &amp; Accounts'!AV$18, 'E2 Allocators'!$B$15:$W$15, 0),FALSE)*$G169), 0, VLOOKUP(VLOOKUP($A169, 'E4 TB Allocation Details'!$A$18:$L$214, MATCH("Customer ID", 'E4 TB Allocation Details'!$A$18:$L$18, 0),FALSE), 'E2 Allocators'!$B$15:$W$358, MATCH('O5 Details by Class &amp; Accounts'!AV$18, 'E2 Allocators'!$B$15:$W$15, 0),FALSE)*$G169)</f>
        <v>0</v>
      </c>
      <c r="AW169" s="2186">
        <f>IF(ISERROR(VLOOKUP(VLOOKUP($A169, 'E4 TB Allocation Details'!$A$18:$L$214, MATCH("Customer ID", 'E4 TB Allocation Details'!$A$18:$L$18, 0),FALSE), 'E2 Allocators'!$B$15:$W$358, MATCH('O5 Details by Class &amp; Accounts'!AW$18, 'E2 Allocators'!$B$15:$W$15, 0),FALSE)*$G169), 0, VLOOKUP(VLOOKUP($A169, 'E4 TB Allocation Details'!$A$18:$L$214, MATCH("Customer ID", 'E4 TB Allocation Details'!$A$18:$L$18, 0),FALSE), 'E2 Allocators'!$B$15:$W$358, MATCH('O5 Details by Class &amp; Accounts'!AW$18, 'E2 Allocators'!$B$15:$W$15, 0),FALSE)*$G169)</f>
        <v>0</v>
      </c>
      <c r="AX169" s="2186">
        <f t="shared" si="51"/>
        <v>211376.9</v>
      </c>
      <c r="AY169" s="2186">
        <f>IF(ISERROR(VLOOKUP(VLOOKUP($A169, 'E4 TB Allocation Details'!$A$18:$L$214, MATCH("Misc ID", 'E4 TB Allocation Details'!$A$18:$L$18, 0),FALSE), 'E2 Allocators'!$B$15:$W$358, MATCH('O5 Details by Class &amp; Accounts'!AY$18, 'E2 Allocators'!$B$15:$W$15, 0),FALSE)*$E169), 0, VLOOKUP(VLOOKUP($A169, 'E4 TB Allocation Details'!$A$18:$L$214, MATCH("Misc ID", 'E4 TB Allocation Details'!$A$18:$L$18, 0),FALSE), 'E2 Allocators'!$B$15:$W$358, MATCH('O5 Details by Class &amp; Accounts'!AY$18, 'E2 Allocators'!$B$15:$W$15, 0),FALSE)*$E169)</f>
        <v>0</v>
      </c>
      <c r="AZ169" s="2186">
        <f>IF(ISERROR(VLOOKUP(VLOOKUP($A169, 'E4 TB Allocation Details'!$A$18:$L$214, MATCH("Misc ID", 'E4 TB Allocation Details'!$A$18:$L$18, 0),FALSE), 'E2 Allocators'!$B$15:$W$358, MATCH('O5 Details by Class &amp; Accounts'!AZ$18, 'E2 Allocators'!$B$15:$W$15, 0),FALSE)*$E169), 0, VLOOKUP(VLOOKUP($A169, 'E4 TB Allocation Details'!$A$18:$L$214, MATCH("Misc ID", 'E4 TB Allocation Details'!$A$18:$L$18, 0),FALSE), 'E2 Allocators'!$B$15:$W$358, MATCH('O5 Details by Class &amp; Accounts'!AZ$18, 'E2 Allocators'!$B$15:$W$15, 0),FALSE)*$E169)</f>
        <v>0</v>
      </c>
      <c r="BA169" s="2186">
        <f>IF(ISERROR(VLOOKUP(VLOOKUP($A169, 'E4 TB Allocation Details'!$A$18:$L$214, MATCH("Misc ID", 'E4 TB Allocation Details'!$A$18:$L$18, 0),FALSE), 'E2 Allocators'!$B$15:$W$358, MATCH('O5 Details by Class &amp; Accounts'!BA$18, 'E2 Allocators'!$B$15:$W$15, 0),FALSE)*$E169), 0, VLOOKUP(VLOOKUP($A169, 'E4 TB Allocation Details'!$A$18:$L$214, MATCH("Misc ID", 'E4 TB Allocation Details'!$A$18:$L$18, 0),FALSE), 'E2 Allocators'!$B$15:$W$358, MATCH('O5 Details by Class &amp; Accounts'!BA$18, 'E2 Allocators'!$B$15:$W$15, 0),FALSE)*$E169)</f>
        <v>0</v>
      </c>
      <c r="BB169" s="2186">
        <f>IF(ISERROR(VLOOKUP(VLOOKUP($A169, 'E4 TB Allocation Details'!$A$18:$L$214, MATCH("Misc ID", 'E4 TB Allocation Details'!$A$18:$L$18, 0),FALSE), 'E2 Allocators'!$B$15:$W$358, MATCH('O5 Details by Class &amp; Accounts'!BB$18, 'E2 Allocators'!$B$15:$W$15, 0),FALSE)*$E169), 0, VLOOKUP(VLOOKUP($A169, 'E4 TB Allocation Details'!$A$18:$L$214, MATCH("Misc ID", 'E4 TB Allocation Details'!$A$18:$L$18, 0),FALSE), 'E2 Allocators'!$B$15:$W$358, MATCH('O5 Details by Class &amp; Accounts'!BB$18, 'E2 Allocators'!$B$15:$W$15, 0),FALSE)*$E169)</f>
        <v>0</v>
      </c>
      <c r="BC169" s="2186">
        <f>IF(ISERROR(VLOOKUP(VLOOKUP($A169, 'E4 TB Allocation Details'!$A$18:$L$214, MATCH("Misc ID", 'E4 TB Allocation Details'!$A$18:$L$18, 0),FALSE), 'E2 Allocators'!$B$15:$W$358, MATCH('O5 Details by Class &amp; Accounts'!BC$18, 'E2 Allocators'!$B$15:$W$15, 0),FALSE)*$E169), 0, VLOOKUP(VLOOKUP($A169, 'E4 TB Allocation Details'!$A$18:$L$214, MATCH("Misc ID", 'E4 TB Allocation Details'!$A$18:$L$18, 0),FALSE), 'E2 Allocators'!$B$15:$W$358, MATCH('O5 Details by Class &amp; Accounts'!BC$18, 'E2 Allocators'!$B$15:$W$15, 0),FALSE)*$E169)</f>
        <v>0</v>
      </c>
      <c r="BD169" s="2186">
        <f>IF(ISERROR(VLOOKUP(VLOOKUP($A169, 'E4 TB Allocation Details'!$A$18:$L$214, MATCH("Misc ID", 'E4 TB Allocation Details'!$A$18:$L$18, 0),FALSE), 'E2 Allocators'!$B$15:$W$358, MATCH('O5 Details by Class &amp; Accounts'!BD$18, 'E2 Allocators'!$B$15:$W$15, 0),FALSE)*$E169), 0, VLOOKUP(VLOOKUP($A169, 'E4 TB Allocation Details'!$A$18:$L$214, MATCH("Misc ID", 'E4 TB Allocation Details'!$A$18:$L$18, 0),FALSE), 'E2 Allocators'!$B$15:$W$358, MATCH('O5 Details by Class &amp; Accounts'!BD$18, 'E2 Allocators'!$B$15:$W$15, 0),FALSE)*$E169)</f>
        <v>0</v>
      </c>
      <c r="BE169" s="2186">
        <f>IF(ISERROR(VLOOKUP(VLOOKUP($A169, 'E4 TB Allocation Details'!$A$18:$L$214, MATCH("Misc ID", 'E4 TB Allocation Details'!$A$18:$L$18, 0),FALSE), 'E2 Allocators'!$B$15:$W$358, MATCH('O5 Details by Class &amp; Accounts'!BE$18, 'E2 Allocators'!$B$15:$W$15, 0),FALSE)*$E169), 0, VLOOKUP(VLOOKUP($A169, 'E4 TB Allocation Details'!$A$18:$L$214, MATCH("Misc ID", 'E4 TB Allocation Details'!$A$18:$L$18, 0),FALSE), 'E2 Allocators'!$B$15:$W$358, MATCH('O5 Details by Class &amp; Accounts'!BE$18, 'E2 Allocators'!$B$15:$W$15, 0),FALSE)*$E169)</f>
        <v>0</v>
      </c>
      <c r="BF169" s="2186">
        <f>IF(ISERROR(VLOOKUP(VLOOKUP($A169, 'E4 TB Allocation Details'!$A$18:$L$214, MATCH("Misc ID", 'E4 TB Allocation Details'!$A$18:$L$18, 0),FALSE), 'E2 Allocators'!$B$15:$W$358, MATCH('O5 Details by Class &amp; Accounts'!BF$18, 'E2 Allocators'!$B$15:$W$15, 0),FALSE)*$E169), 0, VLOOKUP(VLOOKUP($A169, 'E4 TB Allocation Details'!$A$18:$L$214, MATCH("Misc ID", 'E4 TB Allocation Details'!$A$18:$L$18, 0),FALSE), 'E2 Allocators'!$B$15:$W$358, MATCH('O5 Details by Class &amp; Accounts'!BF$18, 'E2 Allocators'!$B$15:$W$15, 0),FALSE)*$E169)</f>
        <v>0</v>
      </c>
      <c r="BG169" s="2186">
        <f>IF(ISERROR(VLOOKUP(VLOOKUP($A169, 'E4 TB Allocation Details'!$A$18:$L$214, MATCH("Misc ID", 'E4 TB Allocation Details'!$A$18:$L$18, 0),FALSE), 'E2 Allocators'!$B$15:$W$358, MATCH('O5 Details by Class &amp; Accounts'!BG$18, 'E2 Allocators'!$B$15:$W$15, 0),FALSE)*$E169), 0, VLOOKUP(VLOOKUP($A169, 'E4 TB Allocation Details'!$A$18:$L$214, MATCH("Misc ID", 'E4 TB Allocation Details'!$A$18:$L$18, 0),FALSE), 'E2 Allocators'!$B$15:$W$358, MATCH('O5 Details by Class &amp; Accounts'!BG$18, 'E2 Allocators'!$B$15:$W$15, 0),FALSE)*$E169)</f>
        <v>0</v>
      </c>
      <c r="BH169" s="2186">
        <f>IF(ISERROR(VLOOKUP(VLOOKUP($A169, 'E4 TB Allocation Details'!$A$18:$L$214, MATCH("Misc ID", 'E4 TB Allocation Details'!$A$18:$L$18, 0),FALSE), 'E2 Allocators'!$B$15:$W$358, MATCH('O5 Details by Class &amp; Accounts'!BH$18, 'E2 Allocators'!$B$15:$W$15, 0),FALSE)*$E169), 0, VLOOKUP(VLOOKUP($A169, 'E4 TB Allocation Details'!$A$18:$L$214, MATCH("Misc ID", 'E4 TB Allocation Details'!$A$18:$L$18, 0),FALSE), 'E2 Allocators'!$B$15:$W$358, MATCH('O5 Details by Class &amp; Accounts'!BH$18, 'E2 Allocators'!$B$15:$W$15, 0),FALSE)*$E169)</f>
        <v>0</v>
      </c>
      <c r="BI169" s="2186">
        <f>IF(ISERROR(VLOOKUP(VLOOKUP($A169, 'E4 TB Allocation Details'!$A$18:$L$214, MATCH("Misc ID", 'E4 TB Allocation Details'!$A$18:$L$18, 0),FALSE), 'E2 Allocators'!$B$15:$W$358, MATCH('O5 Details by Class &amp; Accounts'!BI$18, 'E2 Allocators'!$B$15:$W$15, 0),FALSE)*$E169), 0, VLOOKUP(VLOOKUP($A169, 'E4 TB Allocation Details'!$A$18:$L$214, MATCH("Misc ID", 'E4 TB Allocation Details'!$A$18:$L$18, 0),FALSE), 'E2 Allocators'!$B$15:$W$358, MATCH('O5 Details by Class &amp; Accounts'!BI$18, 'E2 Allocators'!$B$15:$W$15, 0),FALSE)*$E169)</f>
        <v>0</v>
      </c>
      <c r="BJ169" s="2186">
        <f>IF(ISERROR(VLOOKUP(VLOOKUP($A169, 'E4 TB Allocation Details'!$A$18:$L$214, MATCH("Misc ID", 'E4 TB Allocation Details'!$A$18:$L$18, 0),FALSE), 'E2 Allocators'!$B$15:$W$358, MATCH('O5 Details by Class &amp; Accounts'!BJ$18, 'E2 Allocators'!$B$15:$W$15, 0),FALSE)*$E169), 0, VLOOKUP(VLOOKUP($A169, 'E4 TB Allocation Details'!$A$18:$L$214, MATCH("Misc ID", 'E4 TB Allocation Details'!$A$18:$L$18, 0),FALSE), 'E2 Allocators'!$B$15:$W$358, MATCH('O5 Details by Class &amp; Accounts'!BJ$18, 'E2 Allocators'!$B$15:$W$15, 0),FALSE)*$E169)</f>
        <v>0</v>
      </c>
      <c r="BK169" s="2186">
        <f>IF(ISERROR(VLOOKUP(VLOOKUP($A169, 'E4 TB Allocation Details'!$A$18:$L$214, MATCH("Misc ID", 'E4 TB Allocation Details'!$A$18:$L$18, 0),FALSE), 'E2 Allocators'!$B$15:$W$358, MATCH('O5 Details by Class &amp; Accounts'!BK$18, 'E2 Allocators'!$B$15:$W$15, 0),FALSE)*$E169), 0, VLOOKUP(VLOOKUP($A169, 'E4 TB Allocation Details'!$A$18:$L$214, MATCH("Misc ID", 'E4 TB Allocation Details'!$A$18:$L$18, 0),FALSE), 'E2 Allocators'!$B$15:$W$358, MATCH('O5 Details by Class &amp; Accounts'!BK$18, 'E2 Allocators'!$B$15:$W$15, 0),FALSE)*$E169)</f>
        <v>0</v>
      </c>
      <c r="BL169" s="2186">
        <f>IF(ISERROR(VLOOKUP(VLOOKUP($A169, 'E4 TB Allocation Details'!$A$18:$L$214, MATCH("Misc ID", 'E4 TB Allocation Details'!$A$18:$L$18, 0),FALSE), 'E2 Allocators'!$B$15:$W$358, MATCH('O5 Details by Class &amp; Accounts'!BL$18, 'E2 Allocators'!$B$15:$W$15, 0),FALSE)*$E169), 0, VLOOKUP(VLOOKUP($A169, 'E4 TB Allocation Details'!$A$18:$L$214, MATCH("Misc ID", 'E4 TB Allocation Details'!$A$18:$L$18, 0),FALSE), 'E2 Allocators'!$B$15:$W$358, MATCH('O5 Details by Class &amp; Accounts'!BL$18, 'E2 Allocators'!$B$15:$W$15, 0),FALSE)*$E169)</f>
        <v>0</v>
      </c>
      <c r="BM169" s="2186">
        <f>IF(ISERROR(VLOOKUP(VLOOKUP($A169, 'E4 TB Allocation Details'!$A$18:$L$214, MATCH("Misc ID", 'E4 TB Allocation Details'!$A$18:$L$18, 0),FALSE), 'E2 Allocators'!$B$15:$W$358, MATCH('O5 Details by Class &amp; Accounts'!BM$18, 'E2 Allocators'!$B$15:$W$15, 0),FALSE)*$E169), 0, VLOOKUP(VLOOKUP($A169, 'E4 TB Allocation Details'!$A$18:$L$214, MATCH("Misc ID", 'E4 TB Allocation Details'!$A$18:$L$18, 0),FALSE), 'E2 Allocators'!$B$15:$W$358, MATCH('O5 Details by Class &amp; Accounts'!BM$18, 'E2 Allocators'!$B$15:$W$15, 0),FALSE)*$E169)</f>
        <v>0</v>
      </c>
      <c r="BN169" s="2186">
        <f>IF(ISERROR(VLOOKUP(VLOOKUP($A169, 'E4 TB Allocation Details'!$A$18:$L$214, MATCH("Misc ID", 'E4 TB Allocation Details'!$A$18:$L$18, 0),FALSE), 'E2 Allocators'!$B$15:$W$358, MATCH('O5 Details by Class &amp; Accounts'!BN$18, 'E2 Allocators'!$B$15:$W$15, 0),FALSE)*$E169), 0, VLOOKUP(VLOOKUP($A169, 'E4 TB Allocation Details'!$A$18:$L$214, MATCH("Misc ID", 'E4 TB Allocation Details'!$A$18:$L$18, 0),FALSE), 'E2 Allocators'!$B$15:$W$358, MATCH('O5 Details by Class &amp; Accounts'!BN$18, 'E2 Allocators'!$B$15:$W$15, 0),FALSE)*$E169)</f>
        <v>0</v>
      </c>
      <c r="BO169" s="2186">
        <f>IF(ISERROR(VLOOKUP(VLOOKUP($A169, 'E4 TB Allocation Details'!$A$18:$L$214, MATCH("Misc ID", 'E4 TB Allocation Details'!$A$18:$L$18, 0),FALSE), 'E2 Allocators'!$B$15:$W$358, MATCH('O5 Details by Class &amp; Accounts'!BO$18, 'E2 Allocators'!$B$15:$W$15, 0),FALSE)*$E169), 0, VLOOKUP(VLOOKUP($A169, 'E4 TB Allocation Details'!$A$18:$L$214, MATCH("Misc ID", 'E4 TB Allocation Details'!$A$18:$L$18, 0),FALSE), 'E2 Allocators'!$B$15:$W$358, MATCH('O5 Details by Class &amp; Accounts'!BO$18, 'E2 Allocators'!$B$15:$W$15, 0),FALSE)*$E169)</f>
        <v>0</v>
      </c>
      <c r="BP169" s="2186">
        <f>IF(ISERROR(VLOOKUP(VLOOKUP($A169, 'E4 TB Allocation Details'!$A$18:$L$214, MATCH("Misc ID", 'E4 TB Allocation Details'!$A$18:$L$18, 0),FALSE), 'E2 Allocators'!$B$15:$W$358, MATCH('O5 Details by Class &amp; Accounts'!BP$18, 'E2 Allocators'!$B$15:$W$15, 0),FALSE)*$E169), 0, VLOOKUP(VLOOKUP($A169, 'E4 TB Allocation Details'!$A$18:$L$214, MATCH("Misc ID", 'E4 TB Allocation Details'!$A$18:$L$18, 0),FALSE), 'E2 Allocators'!$B$15:$W$358, MATCH('O5 Details by Class &amp; Accounts'!BP$18, 'E2 Allocators'!$B$15:$W$15, 0),FALSE)*$E169)</f>
        <v>0</v>
      </c>
      <c r="BQ169" s="2186">
        <f>IF(ISERROR(VLOOKUP(VLOOKUP($A169, 'E4 TB Allocation Details'!$A$18:$L$214, MATCH("Misc ID", 'E4 TB Allocation Details'!$A$18:$L$18, 0),FALSE), 'E2 Allocators'!$B$15:$W$358, MATCH('O5 Details by Class &amp; Accounts'!BQ$18, 'E2 Allocators'!$B$15:$W$15, 0),FALSE)*$E169), 0, VLOOKUP(VLOOKUP($A169, 'E4 TB Allocation Details'!$A$18:$L$214, MATCH("Misc ID", 'E4 TB Allocation Details'!$A$18:$L$18, 0),FALSE), 'E2 Allocators'!$B$15:$W$358, MATCH('O5 Details by Class &amp; Accounts'!BQ$18, 'E2 Allocators'!$B$15:$W$15, 0),FALSE)*$E169)</f>
        <v>0</v>
      </c>
      <c r="BR169" s="2186">
        <f>IF(ISERROR(VLOOKUP(VLOOKUP($A169, 'E4 TB Allocation Details'!$A$18:$L$214, MATCH("Misc ID", 'E4 TB Allocation Details'!$A$18:$L$18, 0),FALSE), 'E2 Allocators'!$B$15:$W$358, MATCH('O5 Details by Class &amp; Accounts'!BR$18, 'E2 Allocators'!$B$15:$W$15, 0),FALSE)*$E169), 0, VLOOKUP(VLOOKUP($A169, 'E4 TB Allocation Details'!$A$18:$L$214, MATCH("Misc ID", 'E4 TB Allocation Details'!$A$18:$L$18, 0),FALSE), 'E2 Allocators'!$B$15:$W$358, MATCH('O5 Details by Class &amp; Accounts'!BR$18, 'E2 Allocators'!$B$15:$W$15, 0),FALSE)*$E169)</f>
        <v>0</v>
      </c>
      <c r="BS169" s="2186">
        <f t="shared" si="48"/>
        <v>0</v>
      </c>
      <c r="BT169" s="2186">
        <f>IF(ISERROR(VLOOKUP(VLOOKUP($A169, 'E4 TB Allocation Details'!$A$18:$L$214, MATCH("A &amp; G ID", 'E4 TB Allocation Details'!$A$18:$L$18, 0),FALSE), 'E2 Allocators'!$B$15:$W$358, MATCH('O5 Details by Class &amp; Accounts'!BT$18, 'E2 Allocators'!$B$15:$W$15, 0),FALSE)*$E169), 0, VLOOKUP(VLOOKUP($A169, 'E4 TB Allocation Details'!$A$18:$L$214, MATCH("A &amp; G ID", 'E4 TB Allocation Details'!$A$18:$L$18, 0),FALSE), 'E2 Allocators'!$B$15:$W$358, MATCH('O5 Details by Class &amp; Accounts'!BT$18, 'E2 Allocators'!$B$15:$W$15, 0),FALSE)*$E169)</f>
        <v>0</v>
      </c>
      <c r="BU169" s="2186">
        <f>IF(ISERROR(VLOOKUP(VLOOKUP($A169, 'E4 TB Allocation Details'!$A$18:$L$214, MATCH("A &amp; G ID", 'E4 TB Allocation Details'!$A$18:$L$18, 0),FALSE), 'E2 Allocators'!$B$15:$W$358, MATCH('O5 Details by Class &amp; Accounts'!BU$18, 'E2 Allocators'!$B$15:$W$15, 0),FALSE)*$E169), 0, VLOOKUP(VLOOKUP($A169, 'E4 TB Allocation Details'!$A$18:$L$214, MATCH("A &amp; G ID", 'E4 TB Allocation Details'!$A$18:$L$18, 0),FALSE), 'E2 Allocators'!$B$15:$W$358, MATCH('O5 Details by Class &amp; Accounts'!BU$18, 'E2 Allocators'!$B$15:$W$15, 0),FALSE)*$E169)</f>
        <v>0</v>
      </c>
      <c r="BV169" s="2186">
        <f>IF(ISERROR(VLOOKUP(VLOOKUP($A169, 'E4 TB Allocation Details'!$A$18:$L$214, MATCH("A &amp; G ID", 'E4 TB Allocation Details'!$A$18:$L$18, 0),FALSE), 'E2 Allocators'!$B$15:$W$358, MATCH('O5 Details by Class &amp; Accounts'!BV$18, 'E2 Allocators'!$B$15:$W$15, 0),FALSE)*$E169), 0, VLOOKUP(VLOOKUP($A169, 'E4 TB Allocation Details'!$A$18:$L$214, MATCH("A &amp; G ID", 'E4 TB Allocation Details'!$A$18:$L$18, 0),FALSE), 'E2 Allocators'!$B$15:$W$358, MATCH('O5 Details by Class &amp; Accounts'!BV$18, 'E2 Allocators'!$B$15:$W$15, 0),FALSE)*$E169)</f>
        <v>0</v>
      </c>
      <c r="BW169" s="2186">
        <f>IF(ISERROR(VLOOKUP(VLOOKUP($A169, 'E4 TB Allocation Details'!$A$18:$L$214, MATCH("A &amp; G ID", 'E4 TB Allocation Details'!$A$18:$L$18, 0),FALSE), 'E2 Allocators'!$B$15:$W$358, MATCH('O5 Details by Class &amp; Accounts'!BW$18, 'E2 Allocators'!$B$15:$W$15, 0),FALSE)*$E169), 0, VLOOKUP(VLOOKUP($A169, 'E4 TB Allocation Details'!$A$18:$L$214, MATCH("A &amp; G ID", 'E4 TB Allocation Details'!$A$18:$L$18, 0),FALSE), 'E2 Allocators'!$B$15:$W$358, MATCH('O5 Details by Class &amp; Accounts'!BW$18, 'E2 Allocators'!$B$15:$W$15, 0),FALSE)*$E169)</f>
        <v>0</v>
      </c>
      <c r="BX169" s="2186">
        <f>IF(ISERROR(VLOOKUP(VLOOKUP($A169, 'E4 TB Allocation Details'!$A$18:$L$214, MATCH("A &amp; G ID", 'E4 TB Allocation Details'!$A$18:$L$18, 0),FALSE), 'E2 Allocators'!$B$15:$W$358, MATCH('O5 Details by Class &amp; Accounts'!BX$18, 'E2 Allocators'!$B$15:$W$15, 0),FALSE)*$E169), 0, VLOOKUP(VLOOKUP($A169, 'E4 TB Allocation Details'!$A$18:$L$214, MATCH("A &amp; G ID", 'E4 TB Allocation Details'!$A$18:$L$18, 0),FALSE), 'E2 Allocators'!$B$15:$W$358, MATCH('O5 Details by Class &amp; Accounts'!BX$18, 'E2 Allocators'!$B$15:$W$15, 0),FALSE)*$E169)</f>
        <v>0</v>
      </c>
      <c r="BY169" s="2186">
        <f>IF(ISERROR(VLOOKUP(VLOOKUP($A169, 'E4 TB Allocation Details'!$A$18:$L$214, MATCH("A &amp; G ID", 'E4 TB Allocation Details'!$A$18:$L$18, 0),FALSE), 'E2 Allocators'!$B$15:$W$358, MATCH('O5 Details by Class &amp; Accounts'!BY$18, 'E2 Allocators'!$B$15:$W$15, 0),FALSE)*$E169), 0, VLOOKUP(VLOOKUP($A169, 'E4 TB Allocation Details'!$A$18:$L$214, MATCH("A &amp; G ID", 'E4 TB Allocation Details'!$A$18:$L$18, 0),FALSE), 'E2 Allocators'!$B$15:$W$358, MATCH('O5 Details by Class &amp; Accounts'!BY$18, 'E2 Allocators'!$B$15:$W$15, 0),FALSE)*$E169)</f>
        <v>0</v>
      </c>
      <c r="BZ169" s="2186">
        <f>IF(ISERROR(VLOOKUP(VLOOKUP($A169, 'E4 TB Allocation Details'!$A$18:$L$214, MATCH("A &amp; G ID", 'E4 TB Allocation Details'!$A$18:$L$18, 0),FALSE), 'E2 Allocators'!$B$15:$W$358, MATCH('O5 Details by Class &amp; Accounts'!BZ$18, 'E2 Allocators'!$B$15:$W$15, 0),FALSE)*$E169), 0, VLOOKUP(VLOOKUP($A169, 'E4 TB Allocation Details'!$A$18:$L$214, MATCH("A &amp; G ID", 'E4 TB Allocation Details'!$A$18:$L$18, 0),FALSE), 'E2 Allocators'!$B$15:$W$358, MATCH('O5 Details by Class &amp; Accounts'!BZ$18, 'E2 Allocators'!$B$15:$W$15, 0),FALSE)*$E169)</f>
        <v>0</v>
      </c>
      <c r="CA169" s="2186">
        <f>IF(ISERROR(VLOOKUP(VLOOKUP($A169, 'E4 TB Allocation Details'!$A$18:$L$214, MATCH("A &amp; G ID", 'E4 TB Allocation Details'!$A$18:$L$18, 0),FALSE), 'E2 Allocators'!$B$15:$W$358, MATCH('O5 Details by Class &amp; Accounts'!CA$18, 'E2 Allocators'!$B$15:$W$15, 0),FALSE)*$E169), 0, VLOOKUP(VLOOKUP($A169, 'E4 TB Allocation Details'!$A$18:$L$214, MATCH("A &amp; G ID", 'E4 TB Allocation Details'!$A$18:$L$18, 0),FALSE), 'E2 Allocators'!$B$15:$W$358, MATCH('O5 Details by Class &amp; Accounts'!CA$18, 'E2 Allocators'!$B$15:$W$15, 0),FALSE)*$E169)</f>
        <v>0</v>
      </c>
      <c r="CB169" s="2186">
        <f>IF(ISERROR(VLOOKUP(VLOOKUP($A169, 'E4 TB Allocation Details'!$A$18:$L$214, MATCH("A &amp; G ID", 'E4 TB Allocation Details'!$A$18:$L$18, 0),FALSE), 'E2 Allocators'!$B$15:$W$358, MATCH('O5 Details by Class &amp; Accounts'!CB$18, 'E2 Allocators'!$B$15:$W$15, 0),FALSE)*$E169), 0, VLOOKUP(VLOOKUP($A169, 'E4 TB Allocation Details'!$A$18:$L$214, MATCH("A &amp; G ID", 'E4 TB Allocation Details'!$A$18:$L$18, 0),FALSE), 'E2 Allocators'!$B$15:$W$358, MATCH('O5 Details by Class &amp; Accounts'!CB$18, 'E2 Allocators'!$B$15:$W$15, 0),FALSE)*$E169)</f>
        <v>0</v>
      </c>
      <c r="CC169" s="2186">
        <f>IF(ISERROR(VLOOKUP(VLOOKUP($A169, 'E4 TB Allocation Details'!$A$18:$L$214, MATCH("A &amp; G ID", 'E4 TB Allocation Details'!$A$18:$L$18, 0),FALSE), 'E2 Allocators'!$B$15:$W$358, MATCH('O5 Details by Class &amp; Accounts'!CC$18, 'E2 Allocators'!$B$15:$W$15, 0),FALSE)*$E169), 0, VLOOKUP(VLOOKUP($A169, 'E4 TB Allocation Details'!$A$18:$L$214, MATCH("A &amp; G ID", 'E4 TB Allocation Details'!$A$18:$L$18, 0),FALSE), 'E2 Allocators'!$B$15:$W$358, MATCH('O5 Details by Class &amp; Accounts'!CC$18, 'E2 Allocators'!$B$15:$W$15, 0),FALSE)*$E169)</f>
        <v>0</v>
      </c>
      <c r="CD169" s="2186">
        <f>IF(ISERROR(VLOOKUP(VLOOKUP($A169, 'E4 TB Allocation Details'!$A$18:$L$214, MATCH("A &amp; G ID", 'E4 TB Allocation Details'!$A$18:$L$18, 0),FALSE), 'E2 Allocators'!$B$15:$W$358, MATCH('O5 Details by Class &amp; Accounts'!CD$18, 'E2 Allocators'!$B$15:$W$15, 0),FALSE)*$E169), 0, VLOOKUP(VLOOKUP($A169, 'E4 TB Allocation Details'!$A$18:$L$214, MATCH("A &amp; G ID", 'E4 TB Allocation Details'!$A$18:$L$18, 0),FALSE), 'E2 Allocators'!$B$15:$W$358, MATCH('O5 Details by Class &amp; Accounts'!CD$18, 'E2 Allocators'!$B$15:$W$15, 0),FALSE)*$E169)</f>
        <v>0</v>
      </c>
      <c r="CE169" s="2186">
        <f>IF(ISERROR(VLOOKUP(VLOOKUP($A169, 'E4 TB Allocation Details'!$A$18:$L$214, MATCH("A &amp; G ID", 'E4 TB Allocation Details'!$A$18:$L$18, 0),FALSE), 'E2 Allocators'!$B$15:$W$358, MATCH('O5 Details by Class &amp; Accounts'!CE$18, 'E2 Allocators'!$B$15:$W$15, 0),FALSE)*$E169), 0, VLOOKUP(VLOOKUP($A169, 'E4 TB Allocation Details'!$A$18:$L$214, MATCH("A &amp; G ID", 'E4 TB Allocation Details'!$A$18:$L$18, 0),FALSE), 'E2 Allocators'!$B$15:$W$358, MATCH('O5 Details by Class &amp; Accounts'!CE$18, 'E2 Allocators'!$B$15:$W$15, 0),FALSE)*$E169)</f>
        <v>0</v>
      </c>
      <c r="CF169" s="2186">
        <f>IF(ISERROR(VLOOKUP(VLOOKUP($A169, 'E4 TB Allocation Details'!$A$18:$L$214, MATCH("A &amp; G ID", 'E4 TB Allocation Details'!$A$18:$L$18, 0),FALSE), 'E2 Allocators'!$B$15:$W$358, MATCH('O5 Details by Class &amp; Accounts'!CF$18, 'E2 Allocators'!$B$15:$W$15, 0),FALSE)*$E169), 0, VLOOKUP(VLOOKUP($A169, 'E4 TB Allocation Details'!$A$18:$L$214, MATCH("A &amp; G ID", 'E4 TB Allocation Details'!$A$18:$L$18, 0),FALSE), 'E2 Allocators'!$B$15:$W$358, MATCH('O5 Details by Class &amp; Accounts'!CF$18, 'E2 Allocators'!$B$15:$W$15, 0),FALSE)*$E169)</f>
        <v>0</v>
      </c>
      <c r="CG169" s="2186">
        <f>IF(ISERROR(VLOOKUP(VLOOKUP($A169, 'E4 TB Allocation Details'!$A$18:$L$214, MATCH("A &amp; G ID", 'E4 TB Allocation Details'!$A$18:$L$18, 0),FALSE), 'E2 Allocators'!$B$15:$W$358, MATCH('O5 Details by Class &amp; Accounts'!CG$18, 'E2 Allocators'!$B$15:$W$15, 0),FALSE)*$E169), 0, VLOOKUP(VLOOKUP($A169, 'E4 TB Allocation Details'!$A$18:$L$214, MATCH("A &amp; G ID", 'E4 TB Allocation Details'!$A$18:$L$18, 0),FALSE), 'E2 Allocators'!$B$15:$W$358, MATCH('O5 Details by Class &amp; Accounts'!CG$18, 'E2 Allocators'!$B$15:$W$15, 0),FALSE)*$E169)</f>
        <v>0</v>
      </c>
      <c r="CH169" s="2186">
        <f>IF(ISERROR(VLOOKUP(VLOOKUP($A169, 'E4 TB Allocation Details'!$A$18:$L$214, MATCH("A &amp; G ID", 'E4 TB Allocation Details'!$A$18:$L$18, 0),FALSE), 'E2 Allocators'!$B$15:$W$358, MATCH('O5 Details by Class &amp; Accounts'!CH$18, 'E2 Allocators'!$B$15:$W$15, 0),FALSE)*$E169), 0, VLOOKUP(VLOOKUP($A169, 'E4 TB Allocation Details'!$A$18:$L$214, MATCH("A &amp; G ID", 'E4 TB Allocation Details'!$A$18:$L$18, 0),FALSE), 'E2 Allocators'!$B$15:$W$358, MATCH('O5 Details by Class &amp; Accounts'!CH$18, 'E2 Allocators'!$B$15:$W$15, 0),FALSE)*$E169)</f>
        <v>0</v>
      </c>
      <c r="CI169" s="2186">
        <f>IF(ISERROR(VLOOKUP(VLOOKUP($A169, 'E4 TB Allocation Details'!$A$18:$L$214, MATCH("A &amp; G ID", 'E4 TB Allocation Details'!$A$18:$L$18, 0),FALSE), 'E2 Allocators'!$B$15:$W$358, MATCH('O5 Details by Class &amp; Accounts'!CI$18, 'E2 Allocators'!$B$15:$W$15, 0),FALSE)*$E169), 0, VLOOKUP(VLOOKUP($A169, 'E4 TB Allocation Details'!$A$18:$L$214, MATCH("A &amp; G ID", 'E4 TB Allocation Details'!$A$18:$L$18, 0),FALSE), 'E2 Allocators'!$B$15:$W$358, MATCH('O5 Details by Class &amp; Accounts'!CI$18, 'E2 Allocators'!$B$15:$W$15, 0),FALSE)*$E169)</f>
        <v>0</v>
      </c>
      <c r="CJ169" s="2186">
        <f>IF(ISERROR(VLOOKUP(VLOOKUP($A169, 'E4 TB Allocation Details'!$A$18:$L$214, MATCH("A &amp; G ID", 'E4 TB Allocation Details'!$A$18:$L$18, 0),FALSE), 'E2 Allocators'!$B$15:$W$358, MATCH('O5 Details by Class &amp; Accounts'!CJ$18, 'E2 Allocators'!$B$15:$W$15, 0),FALSE)*$E169), 0, VLOOKUP(VLOOKUP($A169, 'E4 TB Allocation Details'!$A$18:$L$214, MATCH("A &amp; G ID", 'E4 TB Allocation Details'!$A$18:$L$18, 0),FALSE), 'E2 Allocators'!$B$15:$W$358, MATCH('O5 Details by Class &amp; Accounts'!CJ$18, 'E2 Allocators'!$B$15:$W$15, 0),FALSE)*$E169)</f>
        <v>0</v>
      </c>
      <c r="CK169" s="2186">
        <f>IF(ISERROR(VLOOKUP(VLOOKUP($A169, 'E4 TB Allocation Details'!$A$18:$L$214, MATCH("A &amp; G ID", 'E4 TB Allocation Details'!$A$18:$L$18, 0),FALSE), 'E2 Allocators'!$B$15:$W$358, MATCH('O5 Details by Class &amp; Accounts'!CK$18, 'E2 Allocators'!$B$15:$W$15, 0),FALSE)*$E169), 0, VLOOKUP(VLOOKUP($A169, 'E4 TB Allocation Details'!$A$18:$L$214, MATCH("A &amp; G ID", 'E4 TB Allocation Details'!$A$18:$L$18, 0),FALSE), 'E2 Allocators'!$B$15:$W$358, MATCH('O5 Details by Class &amp; Accounts'!CK$18, 'E2 Allocators'!$B$15:$W$15, 0),FALSE)*$E169)</f>
        <v>0</v>
      </c>
      <c r="CL169" s="2186">
        <f>IF(ISERROR(VLOOKUP(VLOOKUP($A169, 'E4 TB Allocation Details'!$A$18:$L$214, MATCH("A &amp; G ID", 'E4 TB Allocation Details'!$A$18:$L$18, 0),FALSE), 'E2 Allocators'!$B$15:$W$358, MATCH('O5 Details by Class &amp; Accounts'!CL$18, 'E2 Allocators'!$B$15:$W$15, 0),FALSE)*$E169), 0, VLOOKUP(VLOOKUP($A169, 'E4 TB Allocation Details'!$A$18:$L$214, MATCH("A &amp; G ID", 'E4 TB Allocation Details'!$A$18:$L$18, 0),FALSE), 'E2 Allocators'!$B$15:$W$358, MATCH('O5 Details by Class &amp; Accounts'!CL$18, 'E2 Allocators'!$B$15:$W$15, 0),FALSE)*$E169)</f>
        <v>0</v>
      </c>
      <c r="CM169" s="2186">
        <f>IF(ISERROR(VLOOKUP(VLOOKUP($A169, 'E4 TB Allocation Details'!$A$18:$L$214, MATCH("A &amp; G ID", 'E4 TB Allocation Details'!$A$18:$L$18, 0),FALSE), 'E2 Allocators'!$B$15:$W$358, MATCH('O5 Details by Class &amp; Accounts'!CM$18, 'E2 Allocators'!$B$15:$W$15, 0),FALSE)*$E169), 0, VLOOKUP(VLOOKUP($A169, 'E4 TB Allocation Details'!$A$18:$L$214, MATCH("A &amp; G ID", 'E4 TB Allocation Details'!$A$18:$L$18, 0),FALSE), 'E2 Allocators'!$B$15:$W$358, MATCH('O5 Details by Class &amp; Accounts'!CM$18, 'E2 Allocators'!$B$15:$W$15, 0),FALSE)*$E169)</f>
        <v>0</v>
      </c>
      <c r="CN169" s="2186">
        <f t="shared" si="49"/>
        <v>0</v>
      </c>
      <c r="CO169" s="2187">
        <f t="shared" si="50"/>
        <v>0</v>
      </c>
      <c r="CQ169" s="1625" t="s">
        <v>1274</v>
      </c>
    </row>
    <row r="170" spans="1:95" s="54" customFormat="1" ht="12.75" x14ac:dyDescent="0.2">
      <c r="A170" s="996">
        <v>5325</v>
      </c>
      <c r="B170" s="997" t="s">
        <v>1138</v>
      </c>
      <c r="C170" s="2184">
        <f>IF(ISERROR(VLOOKUP($A170,'I3 TB Data'!$A$19:$H$483,MATCH('O5 Details by Class &amp; Accounts'!$C$18, 'I3 TB Data'!$A$19:$H$19,0),0)), 0, VLOOKUP($A170,'I3 TB Data'!$A$19:$H$483,MATCH('O5 Details by Class &amp; Accounts'!$C$18,'I3 TB Data'!$A$19:$H$19,0),0))</f>
        <v>0</v>
      </c>
      <c r="D170" s="2185"/>
      <c r="E170" s="2184">
        <f t="shared" si="44"/>
        <v>0</v>
      </c>
      <c r="F170" s="2186">
        <f>IF(ISERROR(VLOOKUP($A170, 'E1 Categorization'!A33:E124, MATCH("Customer Component", 'E1 Categorization'!$A$33:$E$33,0), 0)), 0, IF(VLOOKUP($A170, 'E1 Categorization'!A33:E124, MATCH("Customer Component", 'E1 Categorization'!$A$33:$E$33,0), 0)=0, 'O5 Details by Class &amp; Accounts'!$E170, IF(AND(VLOOKUP($A170, 'E1 Categorization'!A33:E124, MATCH("Customer Component", 'E1 Categorization'!$A$33:$E$33,0), 0) &gt;0, VLOOKUP($A170, 'E1 Categorization'!A33:E124, MATCH("Customer Component", 'E1 Categorization'!$A$33:$E$33,0), 0)&lt;1), 'O5 Details by Class &amp; Accounts'!$E170*(1-VLOOKUP($A170, 'E1 Categorization'!A33:E124, MATCH("Customer Component", 'E1 Categorization'!$A$33:$E$33,0), 0)), 0)))</f>
        <v>0</v>
      </c>
      <c r="G170" s="2186">
        <f t="shared" si="45"/>
        <v>0</v>
      </c>
      <c r="H170" s="2186">
        <f t="shared" si="46"/>
        <v>0</v>
      </c>
      <c r="I170" s="2186">
        <f>IF(ISERROR(VLOOKUP(VLOOKUP($A170, 'E4 TB Allocation Details'!$A$18:$L$214, MATCH("Demand ID", 'E4 TB Allocation Details'!$A$18:$L$18, 0),FALSE), 'E2 Allocators'!$B$15:$W$358, MATCH('O5 Details by Class &amp; Accounts'!I$18, 'E2 Allocators'!$B$15:$W$15, 0),FALSE)*$F170), 0, VLOOKUP(VLOOKUP($A170, 'E4 TB Allocation Details'!$A$18:$L$214, MATCH("Demand ID", 'E4 TB Allocation Details'!$A$18:$L$18, 0),FALSE), 'E2 Allocators'!$B$15:$W$358, MATCH('O5 Details by Class &amp; Accounts'!I$18, 'E2 Allocators'!$B$15:$W$15, 0),FALSE)*$F170)</f>
        <v>0</v>
      </c>
      <c r="J170" s="2186">
        <f>IF(ISERROR(VLOOKUP(VLOOKUP($A170, 'E4 TB Allocation Details'!$A$18:$L$214, MATCH("Demand ID", 'E4 TB Allocation Details'!$A$18:$L$18, 0),FALSE), 'E2 Allocators'!$B$15:$W$358, MATCH('O5 Details by Class &amp; Accounts'!J$18, 'E2 Allocators'!$B$15:$W$15, 0),FALSE)*$F170), 0, VLOOKUP(VLOOKUP($A170, 'E4 TB Allocation Details'!$A$18:$L$214, MATCH("Demand ID", 'E4 TB Allocation Details'!$A$18:$L$18, 0),FALSE), 'E2 Allocators'!$B$15:$W$358, MATCH('O5 Details by Class &amp; Accounts'!J$18, 'E2 Allocators'!$B$15:$W$15, 0),FALSE)*$F170)</f>
        <v>0</v>
      </c>
      <c r="K170" s="2186">
        <f>IF(ISERROR(VLOOKUP(VLOOKUP($A170, 'E4 TB Allocation Details'!$A$18:$L$214, MATCH("Demand ID", 'E4 TB Allocation Details'!$A$18:$L$18, 0),FALSE), 'E2 Allocators'!$B$15:$W$358, MATCH('O5 Details by Class &amp; Accounts'!K$18, 'E2 Allocators'!$B$15:$W$15, 0),FALSE)*$F170), 0, VLOOKUP(VLOOKUP($A170, 'E4 TB Allocation Details'!$A$18:$L$214, MATCH("Demand ID", 'E4 TB Allocation Details'!$A$18:$L$18, 0),FALSE), 'E2 Allocators'!$B$15:$W$358, MATCH('O5 Details by Class &amp; Accounts'!K$18, 'E2 Allocators'!$B$15:$W$15, 0),FALSE)*$F170)</f>
        <v>0</v>
      </c>
      <c r="L170" s="2186">
        <f>IF(ISERROR(VLOOKUP(VLOOKUP($A170, 'E4 TB Allocation Details'!$A$18:$L$214, MATCH("Demand ID", 'E4 TB Allocation Details'!$A$18:$L$18, 0),FALSE), 'E2 Allocators'!$B$15:$W$358, MATCH('O5 Details by Class &amp; Accounts'!L$18, 'E2 Allocators'!$B$15:$W$15, 0),FALSE)*$F170), 0, VLOOKUP(VLOOKUP($A170, 'E4 TB Allocation Details'!$A$18:$L$214, MATCH("Demand ID", 'E4 TB Allocation Details'!$A$18:$L$18, 0),FALSE), 'E2 Allocators'!$B$15:$W$358, MATCH('O5 Details by Class &amp; Accounts'!L$18, 'E2 Allocators'!$B$15:$W$15, 0),FALSE)*$F170)</f>
        <v>0</v>
      </c>
      <c r="M170" s="2186">
        <f>IF(ISERROR(VLOOKUP(VLOOKUP($A170, 'E4 TB Allocation Details'!$A$18:$L$214, MATCH("Demand ID", 'E4 TB Allocation Details'!$A$18:$L$18, 0),FALSE), 'E2 Allocators'!$B$15:$W$358, MATCH('O5 Details by Class &amp; Accounts'!M$18, 'E2 Allocators'!$B$15:$W$15, 0),FALSE)*$F170), 0, VLOOKUP(VLOOKUP($A170, 'E4 TB Allocation Details'!$A$18:$L$214, MATCH("Demand ID", 'E4 TB Allocation Details'!$A$18:$L$18, 0),FALSE), 'E2 Allocators'!$B$15:$W$358, MATCH('O5 Details by Class &amp; Accounts'!M$18, 'E2 Allocators'!$B$15:$W$15, 0),FALSE)*$F170)</f>
        <v>0</v>
      </c>
      <c r="N170" s="2186">
        <f>IF(ISERROR(VLOOKUP(VLOOKUP($A170, 'E4 TB Allocation Details'!$A$18:$L$214, MATCH("Demand ID", 'E4 TB Allocation Details'!$A$18:$L$18, 0),FALSE), 'E2 Allocators'!$B$15:$W$358, MATCH('O5 Details by Class &amp; Accounts'!N$18, 'E2 Allocators'!$B$15:$W$15, 0),FALSE)*$F170), 0, VLOOKUP(VLOOKUP($A170, 'E4 TB Allocation Details'!$A$18:$L$214, MATCH("Demand ID", 'E4 TB Allocation Details'!$A$18:$L$18, 0),FALSE), 'E2 Allocators'!$B$15:$W$358, MATCH('O5 Details by Class &amp; Accounts'!N$18, 'E2 Allocators'!$B$15:$W$15, 0),FALSE)*$F170)</f>
        <v>0</v>
      </c>
      <c r="O170" s="2186">
        <f>IF(ISERROR(VLOOKUP(VLOOKUP($A170, 'E4 TB Allocation Details'!$A$18:$L$214, MATCH("Demand ID", 'E4 TB Allocation Details'!$A$18:$L$18, 0),FALSE), 'E2 Allocators'!$B$15:$W$358, MATCH('O5 Details by Class &amp; Accounts'!O$18, 'E2 Allocators'!$B$15:$W$15, 0),FALSE)*$F170), 0, VLOOKUP(VLOOKUP($A170, 'E4 TB Allocation Details'!$A$18:$L$214, MATCH("Demand ID", 'E4 TB Allocation Details'!$A$18:$L$18, 0),FALSE), 'E2 Allocators'!$B$15:$W$358, MATCH('O5 Details by Class &amp; Accounts'!O$18, 'E2 Allocators'!$B$15:$W$15, 0),FALSE)*$F170)</f>
        <v>0</v>
      </c>
      <c r="P170" s="2186">
        <f>IF(ISERROR(VLOOKUP(VLOOKUP($A170, 'E4 TB Allocation Details'!$A$18:$L$214, MATCH("Demand ID", 'E4 TB Allocation Details'!$A$18:$L$18, 0),FALSE), 'E2 Allocators'!$B$15:$W$358, MATCH('O5 Details by Class &amp; Accounts'!P$18, 'E2 Allocators'!$B$15:$W$15, 0),FALSE)*$F170), 0, VLOOKUP(VLOOKUP($A170, 'E4 TB Allocation Details'!$A$18:$L$214, MATCH("Demand ID", 'E4 TB Allocation Details'!$A$18:$L$18, 0),FALSE), 'E2 Allocators'!$B$15:$W$358, MATCH('O5 Details by Class &amp; Accounts'!P$18, 'E2 Allocators'!$B$15:$W$15, 0),FALSE)*$F170)</f>
        <v>0</v>
      </c>
      <c r="Q170" s="2186">
        <f>IF(ISERROR(VLOOKUP(VLOOKUP($A170, 'E4 TB Allocation Details'!$A$18:$L$214, MATCH("Demand ID", 'E4 TB Allocation Details'!$A$18:$L$18, 0),FALSE), 'E2 Allocators'!$B$15:$W$358, MATCH('O5 Details by Class &amp; Accounts'!Q$18, 'E2 Allocators'!$B$15:$W$15, 0),FALSE)*$F170), 0, VLOOKUP(VLOOKUP($A170, 'E4 TB Allocation Details'!$A$18:$L$214, MATCH("Demand ID", 'E4 TB Allocation Details'!$A$18:$L$18, 0),FALSE), 'E2 Allocators'!$B$15:$W$358, MATCH('O5 Details by Class &amp; Accounts'!Q$18, 'E2 Allocators'!$B$15:$W$15, 0),FALSE)*$F170)</f>
        <v>0</v>
      </c>
      <c r="R170" s="2186">
        <f>IF(ISERROR(VLOOKUP(VLOOKUP($A170, 'E4 TB Allocation Details'!$A$18:$L$214, MATCH("Demand ID", 'E4 TB Allocation Details'!$A$18:$L$18, 0),FALSE), 'E2 Allocators'!$B$15:$W$358, MATCH('O5 Details by Class &amp; Accounts'!R$18, 'E2 Allocators'!$B$15:$W$15, 0),FALSE)*$F170), 0, VLOOKUP(VLOOKUP($A170, 'E4 TB Allocation Details'!$A$18:$L$214, MATCH("Demand ID", 'E4 TB Allocation Details'!$A$18:$L$18, 0),FALSE), 'E2 Allocators'!$B$15:$W$358, MATCH('O5 Details by Class &amp; Accounts'!R$18, 'E2 Allocators'!$B$15:$W$15, 0),FALSE)*$F170)</f>
        <v>0</v>
      </c>
      <c r="S170" s="2186">
        <f>IF(ISERROR(VLOOKUP(VLOOKUP($A170, 'E4 TB Allocation Details'!$A$18:$L$214, MATCH("Demand ID", 'E4 TB Allocation Details'!$A$18:$L$18, 0),FALSE), 'E2 Allocators'!$B$15:$W$358, MATCH('O5 Details by Class &amp; Accounts'!S$18, 'E2 Allocators'!$B$15:$W$15, 0),FALSE)*$F170), 0, VLOOKUP(VLOOKUP($A170, 'E4 TB Allocation Details'!$A$18:$L$214, MATCH("Demand ID", 'E4 TB Allocation Details'!$A$18:$L$18, 0),FALSE), 'E2 Allocators'!$B$15:$W$358, MATCH('O5 Details by Class &amp; Accounts'!S$18, 'E2 Allocators'!$B$15:$W$15, 0),FALSE)*$F170)</f>
        <v>0</v>
      </c>
      <c r="T170" s="2186">
        <f>IF(ISERROR(VLOOKUP(VLOOKUP($A170, 'E4 TB Allocation Details'!$A$18:$L$214, MATCH("Demand ID", 'E4 TB Allocation Details'!$A$18:$L$18, 0),FALSE), 'E2 Allocators'!$B$15:$W$358, MATCH('O5 Details by Class &amp; Accounts'!T$18, 'E2 Allocators'!$B$15:$W$15, 0),FALSE)*$F170), 0, VLOOKUP(VLOOKUP($A170, 'E4 TB Allocation Details'!$A$18:$L$214, MATCH("Demand ID", 'E4 TB Allocation Details'!$A$18:$L$18, 0),FALSE), 'E2 Allocators'!$B$15:$W$358, MATCH('O5 Details by Class &amp; Accounts'!T$18, 'E2 Allocators'!$B$15:$W$15, 0),FALSE)*$F170)</f>
        <v>0</v>
      </c>
      <c r="U170" s="2186">
        <f>IF(ISERROR(VLOOKUP(VLOOKUP($A170, 'E4 TB Allocation Details'!$A$18:$L$214, MATCH("Demand ID", 'E4 TB Allocation Details'!$A$18:$L$18, 0),FALSE), 'E2 Allocators'!$B$15:$W$358, MATCH('O5 Details by Class &amp; Accounts'!U$18, 'E2 Allocators'!$B$15:$W$15, 0),FALSE)*$F170), 0, VLOOKUP(VLOOKUP($A170, 'E4 TB Allocation Details'!$A$18:$L$214, MATCH("Demand ID", 'E4 TB Allocation Details'!$A$18:$L$18, 0),FALSE), 'E2 Allocators'!$B$15:$W$358, MATCH('O5 Details by Class &amp; Accounts'!U$18, 'E2 Allocators'!$B$15:$W$15, 0),FALSE)*$F170)</f>
        <v>0</v>
      </c>
      <c r="V170" s="2186">
        <f>IF(ISERROR(VLOOKUP(VLOOKUP($A170, 'E4 TB Allocation Details'!$A$18:$L$214, MATCH("Demand ID", 'E4 TB Allocation Details'!$A$18:$L$18, 0),FALSE), 'E2 Allocators'!$B$15:$W$358, MATCH('O5 Details by Class &amp; Accounts'!V$18, 'E2 Allocators'!$B$15:$W$15, 0),FALSE)*$F170), 0, VLOOKUP(VLOOKUP($A170, 'E4 TB Allocation Details'!$A$18:$L$214, MATCH("Demand ID", 'E4 TB Allocation Details'!$A$18:$L$18, 0),FALSE), 'E2 Allocators'!$B$15:$W$358, MATCH('O5 Details by Class &amp; Accounts'!V$18, 'E2 Allocators'!$B$15:$W$15, 0),FALSE)*$F170)</f>
        <v>0</v>
      </c>
      <c r="W170" s="2186">
        <f>IF(ISERROR(VLOOKUP(VLOOKUP($A170, 'E4 TB Allocation Details'!$A$18:$L$214, MATCH("Demand ID", 'E4 TB Allocation Details'!$A$18:$L$18, 0),FALSE), 'E2 Allocators'!$B$15:$W$358, MATCH('O5 Details by Class &amp; Accounts'!W$18, 'E2 Allocators'!$B$15:$W$15, 0),FALSE)*$F170), 0, VLOOKUP(VLOOKUP($A170, 'E4 TB Allocation Details'!$A$18:$L$214, MATCH("Demand ID", 'E4 TB Allocation Details'!$A$18:$L$18, 0),FALSE), 'E2 Allocators'!$B$15:$W$358, MATCH('O5 Details by Class &amp; Accounts'!W$18, 'E2 Allocators'!$B$15:$W$15, 0),FALSE)*$F170)</f>
        <v>0</v>
      </c>
      <c r="X170" s="2186">
        <f>IF(ISERROR(VLOOKUP(VLOOKUP($A170, 'E4 TB Allocation Details'!$A$18:$L$214, MATCH("Demand ID", 'E4 TB Allocation Details'!$A$18:$L$18, 0),FALSE), 'E2 Allocators'!$B$15:$W$358, MATCH('O5 Details by Class &amp; Accounts'!X$18, 'E2 Allocators'!$B$15:$W$15, 0),FALSE)*$F170), 0, VLOOKUP(VLOOKUP($A170, 'E4 TB Allocation Details'!$A$18:$L$214, MATCH("Demand ID", 'E4 TB Allocation Details'!$A$18:$L$18, 0),FALSE), 'E2 Allocators'!$B$15:$W$358, MATCH('O5 Details by Class &amp; Accounts'!X$18, 'E2 Allocators'!$B$15:$W$15, 0),FALSE)*$F170)</f>
        <v>0</v>
      </c>
      <c r="Y170" s="2186">
        <f>IF(ISERROR(VLOOKUP(VLOOKUP($A170, 'E4 TB Allocation Details'!$A$18:$L$214, MATCH("Demand ID", 'E4 TB Allocation Details'!$A$18:$L$18, 0),FALSE), 'E2 Allocators'!$B$15:$W$358, MATCH('O5 Details by Class &amp; Accounts'!Y$18, 'E2 Allocators'!$B$15:$W$15, 0),FALSE)*$F170), 0, VLOOKUP(VLOOKUP($A170, 'E4 TB Allocation Details'!$A$18:$L$214, MATCH("Demand ID", 'E4 TB Allocation Details'!$A$18:$L$18, 0),FALSE), 'E2 Allocators'!$B$15:$W$358, MATCH('O5 Details by Class &amp; Accounts'!Y$18, 'E2 Allocators'!$B$15:$W$15, 0),FALSE)*$F170)</f>
        <v>0</v>
      </c>
      <c r="Z170" s="2186">
        <f>IF(ISERROR(VLOOKUP(VLOOKUP($A170, 'E4 TB Allocation Details'!$A$18:$L$214, MATCH("Demand ID", 'E4 TB Allocation Details'!$A$18:$L$18, 0),FALSE), 'E2 Allocators'!$B$15:$W$358, MATCH('O5 Details by Class &amp; Accounts'!Z$18, 'E2 Allocators'!$B$15:$W$15, 0),FALSE)*$F170), 0, VLOOKUP(VLOOKUP($A170, 'E4 TB Allocation Details'!$A$18:$L$214, MATCH("Demand ID", 'E4 TB Allocation Details'!$A$18:$L$18, 0),FALSE), 'E2 Allocators'!$B$15:$W$358, MATCH('O5 Details by Class &amp; Accounts'!Z$18, 'E2 Allocators'!$B$15:$W$15, 0),FALSE)*$F170)</f>
        <v>0</v>
      </c>
      <c r="AA170" s="2186">
        <f>IF(ISERROR(VLOOKUP(VLOOKUP($A170, 'E4 TB Allocation Details'!$A$18:$L$214, MATCH("Demand ID", 'E4 TB Allocation Details'!$A$18:$L$18, 0),FALSE), 'E2 Allocators'!$B$15:$W$358, MATCH('O5 Details by Class &amp; Accounts'!AA$18, 'E2 Allocators'!$B$15:$W$15, 0),FALSE)*$F170), 0, VLOOKUP(VLOOKUP($A170, 'E4 TB Allocation Details'!$A$18:$L$214, MATCH("Demand ID", 'E4 TB Allocation Details'!$A$18:$L$18, 0),FALSE), 'E2 Allocators'!$B$15:$W$358, MATCH('O5 Details by Class &amp; Accounts'!AA$18, 'E2 Allocators'!$B$15:$W$15, 0),FALSE)*$F170)</f>
        <v>0</v>
      </c>
      <c r="AB170" s="2186">
        <f>IF(ISERROR(VLOOKUP(VLOOKUP($A170, 'E4 TB Allocation Details'!$A$18:$L$214, MATCH("Demand ID", 'E4 TB Allocation Details'!$A$18:$L$18, 0),FALSE), 'E2 Allocators'!$B$15:$W$358, MATCH('O5 Details by Class &amp; Accounts'!AB$18, 'E2 Allocators'!$B$15:$W$15, 0),FALSE)*$F170), 0, VLOOKUP(VLOOKUP($A170, 'E4 TB Allocation Details'!$A$18:$L$214, MATCH("Demand ID", 'E4 TB Allocation Details'!$A$18:$L$18, 0),FALSE), 'E2 Allocators'!$B$15:$W$358, MATCH('O5 Details by Class &amp; Accounts'!AB$18, 'E2 Allocators'!$B$15:$W$15, 0),FALSE)*$F170)</f>
        <v>0</v>
      </c>
      <c r="AC170" s="2186">
        <f t="shared" si="47"/>
        <v>0</v>
      </c>
      <c r="AD170" s="2186">
        <f>IF(ISERROR(VLOOKUP(VLOOKUP($A170, 'E4 TB Allocation Details'!$A$18:$L$214, MATCH("Customer ID", 'E4 TB Allocation Details'!$A$18:$L$18, 0),FALSE), 'E2 Allocators'!$B$15:$W$358, MATCH('O5 Details by Class &amp; Accounts'!AD$18, 'E2 Allocators'!$B$15:$W$15, 0),FALSE)*$G170), 0, VLOOKUP(VLOOKUP($A170, 'E4 TB Allocation Details'!$A$18:$L$214, MATCH("Customer ID", 'E4 TB Allocation Details'!$A$18:$L$18, 0),FALSE), 'E2 Allocators'!$B$15:$W$358, MATCH('O5 Details by Class &amp; Accounts'!AD$18, 'E2 Allocators'!$B$15:$W$15, 0),FALSE)*$G170)</f>
        <v>0</v>
      </c>
      <c r="AE170" s="2186">
        <f>IF(ISERROR(VLOOKUP(VLOOKUP($A170, 'E4 TB Allocation Details'!$A$18:$L$214, MATCH("Customer ID", 'E4 TB Allocation Details'!$A$18:$L$18, 0),FALSE), 'E2 Allocators'!$B$15:$W$358, MATCH('O5 Details by Class &amp; Accounts'!AE$18, 'E2 Allocators'!$B$15:$W$15, 0),FALSE)*$G170), 0, VLOOKUP(VLOOKUP($A170, 'E4 TB Allocation Details'!$A$18:$L$214, MATCH("Customer ID", 'E4 TB Allocation Details'!$A$18:$L$18, 0),FALSE), 'E2 Allocators'!$B$15:$W$358, MATCH('O5 Details by Class &amp; Accounts'!AE$18, 'E2 Allocators'!$B$15:$W$15, 0),FALSE)*$G170)</f>
        <v>0</v>
      </c>
      <c r="AF170" s="2186">
        <f>IF(ISERROR(VLOOKUP(VLOOKUP($A170, 'E4 TB Allocation Details'!$A$18:$L$214, MATCH("Customer ID", 'E4 TB Allocation Details'!$A$18:$L$18, 0),FALSE), 'E2 Allocators'!$B$15:$W$358, MATCH('O5 Details by Class &amp; Accounts'!AF$18, 'E2 Allocators'!$B$15:$W$15, 0),FALSE)*$G170), 0, VLOOKUP(VLOOKUP($A170, 'E4 TB Allocation Details'!$A$18:$L$214, MATCH("Customer ID", 'E4 TB Allocation Details'!$A$18:$L$18, 0),FALSE), 'E2 Allocators'!$B$15:$W$358, MATCH('O5 Details by Class &amp; Accounts'!AF$18, 'E2 Allocators'!$B$15:$W$15, 0),FALSE)*$G170)</f>
        <v>0</v>
      </c>
      <c r="AG170" s="2186">
        <f>IF(ISERROR(VLOOKUP(VLOOKUP($A170, 'E4 TB Allocation Details'!$A$18:$L$214, MATCH("Customer ID", 'E4 TB Allocation Details'!$A$18:$L$18, 0),FALSE), 'E2 Allocators'!$B$15:$W$358, MATCH('O5 Details by Class &amp; Accounts'!AG$18, 'E2 Allocators'!$B$15:$W$15, 0),FALSE)*$G170), 0, VLOOKUP(VLOOKUP($A170, 'E4 TB Allocation Details'!$A$18:$L$214, MATCH("Customer ID", 'E4 TB Allocation Details'!$A$18:$L$18, 0),FALSE), 'E2 Allocators'!$B$15:$W$358, MATCH('O5 Details by Class &amp; Accounts'!AG$18, 'E2 Allocators'!$B$15:$W$15, 0),FALSE)*$G170)</f>
        <v>0</v>
      </c>
      <c r="AH170" s="2186">
        <f>IF(ISERROR(VLOOKUP(VLOOKUP($A170, 'E4 TB Allocation Details'!$A$18:$L$214, MATCH("Customer ID", 'E4 TB Allocation Details'!$A$18:$L$18, 0),FALSE), 'E2 Allocators'!$B$15:$W$358, MATCH('O5 Details by Class &amp; Accounts'!AH$18, 'E2 Allocators'!$B$15:$W$15, 0),FALSE)*$G170), 0, VLOOKUP(VLOOKUP($A170, 'E4 TB Allocation Details'!$A$18:$L$214, MATCH("Customer ID", 'E4 TB Allocation Details'!$A$18:$L$18, 0),FALSE), 'E2 Allocators'!$B$15:$W$358, MATCH('O5 Details by Class &amp; Accounts'!AH$18, 'E2 Allocators'!$B$15:$W$15, 0),FALSE)*$G170)</f>
        <v>0</v>
      </c>
      <c r="AI170" s="2186">
        <f>IF(ISERROR(VLOOKUP(VLOOKUP($A170, 'E4 TB Allocation Details'!$A$18:$L$214, MATCH("Customer ID", 'E4 TB Allocation Details'!$A$18:$L$18, 0),FALSE), 'E2 Allocators'!$B$15:$W$358, MATCH('O5 Details by Class &amp; Accounts'!AI$18, 'E2 Allocators'!$B$15:$W$15, 0),FALSE)*$G170), 0, VLOOKUP(VLOOKUP($A170, 'E4 TB Allocation Details'!$A$18:$L$214, MATCH("Customer ID", 'E4 TB Allocation Details'!$A$18:$L$18, 0),FALSE), 'E2 Allocators'!$B$15:$W$358, MATCH('O5 Details by Class &amp; Accounts'!AI$18, 'E2 Allocators'!$B$15:$W$15, 0),FALSE)*$G170)</f>
        <v>0</v>
      </c>
      <c r="AJ170" s="2186">
        <f>IF(ISERROR(VLOOKUP(VLOOKUP($A170, 'E4 TB Allocation Details'!$A$18:$L$214, MATCH("Customer ID", 'E4 TB Allocation Details'!$A$18:$L$18, 0),FALSE), 'E2 Allocators'!$B$15:$W$358, MATCH('O5 Details by Class &amp; Accounts'!AJ$18, 'E2 Allocators'!$B$15:$W$15, 0),FALSE)*$G170), 0, VLOOKUP(VLOOKUP($A170, 'E4 TB Allocation Details'!$A$18:$L$214, MATCH("Customer ID", 'E4 TB Allocation Details'!$A$18:$L$18, 0),FALSE), 'E2 Allocators'!$B$15:$W$358, MATCH('O5 Details by Class &amp; Accounts'!AJ$18, 'E2 Allocators'!$B$15:$W$15, 0),FALSE)*$G170)</f>
        <v>0</v>
      </c>
      <c r="AK170" s="2186">
        <f>IF(ISERROR(VLOOKUP(VLOOKUP($A170, 'E4 TB Allocation Details'!$A$18:$L$214, MATCH("Customer ID", 'E4 TB Allocation Details'!$A$18:$L$18, 0),FALSE), 'E2 Allocators'!$B$15:$W$358, MATCH('O5 Details by Class &amp; Accounts'!AK$18, 'E2 Allocators'!$B$15:$W$15, 0),FALSE)*$G170), 0, VLOOKUP(VLOOKUP($A170, 'E4 TB Allocation Details'!$A$18:$L$214, MATCH("Customer ID", 'E4 TB Allocation Details'!$A$18:$L$18, 0),FALSE), 'E2 Allocators'!$B$15:$W$358, MATCH('O5 Details by Class &amp; Accounts'!AK$18, 'E2 Allocators'!$B$15:$W$15, 0),FALSE)*$G170)</f>
        <v>0</v>
      </c>
      <c r="AL170" s="2186">
        <f>IF(ISERROR(VLOOKUP(VLOOKUP($A170, 'E4 TB Allocation Details'!$A$18:$L$214, MATCH("Customer ID", 'E4 TB Allocation Details'!$A$18:$L$18, 0),FALSE), 'E2 Allocators'!$B$15:$W$358, MATCH('O5 Details by Class &amp; Accounts'!AL$18, 'E2 Allocators'!$B$15:$W$15, 0),FALSE)*$G170), 0, VLOOKUP(VLOOKUP($A170, 'E4 TB Allocation Details'!$A$18:$L$214, MATCH("Customer ID", 'E4 TB Allocation Details'!$A$18:$L$18, 0),FALSE), 'E2 Allocators'!$B$15:$W$358, MATCH('O5 Details by Class &amp; Accounts'!AL$18, 'E2 Allocators'!$B$15:$W$15, 0),FALSE)*$G170)</f>
        <v>0</v>
      </c>
      <c r="AM170" s="2186">
        <f>IF(ISERROR(VLOOKUP(VLOOKUP($A170, 'E4 TB Allocation Details'!$A$18:$L$214, MATCH("Customer ID", 'E4 TB Allocation Details'!$A$18:$L$18, 0),FALSE), 'E2 Allocators'!$B$15:$W$358, MATCH('O5 Details by Class &amp; Accounts'!AM$18, 'E2 Allocators'!$B$15:$W$15, 0),FALSE)*$G170), 0, VLOOKUP(VLOOKUP($A170, 'E4 TB Allocation Details'!$A$18:$L$214, MATCH("Customer ID", 'E4 TB Allocation Details'!$A$18:$L$18, 0),FALSE), 'E2 Allocators'!$B$15:$W$358, MATCH('O5 Details by Class &amp; Accounts'!AM$18, 'E2 Allocators'!$B$15:$W$15, 0),FALSE)*$G170)</f>
        <v>0</v>
      </c>
      <c r="AN170" s="2186">
        <f>IF(ISERROR(VLOOKUP(VLOOKUP($A170, 'E4 TB Allocation Details'!$A$18:$L$214, MATCH("Customer ID", 'E4 TB Allocation Details'!$A$18:$L$18, 0),FALSE), 'E2 Allocators'!$B$15:$W$358, MATCH('O5 Details by Class &amp; Accounts'!AN$18, 'E2 Allocators'!$B$15:$W$15, 0),FALSE)*$G170), 0, VLOOKUP(VLOOKUP($A170, 'E4 TB Allocation Details'!$A$18:$L$214, MATCH("Customer ID", 'E4 TB Allocation Details'!$A$18:$L$18, 0),FALSE), 'E2 Allocators'!$B$15:$W$358, MATCH('O5 Details by Class &amp; Accounts'!AN$18, 'E2 Allocators'!$B$15:$W$15, 0),FALSE)*$G170)</f>
        <v>0</v>
      </c>
      <c r="AO170" s="2186">
        <f>IF(ISERROR(VLOOKUP(VLOOKUP($A170, 'E4 TB Allocation Details'!$A$18:$L$214, MATCH("Customer ID", 'E4 TB Allocation Details'!$A$18:$L$18, 0),FALSE), 'E2 Allocators'!$B$15:$W$358, MATCH('O5 Details by Class &amp; Accounts'!AO$18, 'E2 Allocators'!$B$15:$W$15, 0),FALSE)*$G170), 0, VLOOKUP(VLOOKUP($A170, 'E4 TB Allocation Details'!$A$18:$L$214, MATCH("Customer ID", 'E4 TB Allocation Details'!$A$18:$L$18, 0),FALSE), 'E2 Allocators'!$B$15:$W$358, MATCH('O5 Details by Class &amp; Accounts'!AO$18, 'E2 Allocators'!$B$15:$W$15, 0),FALSE)*$G170)</f>
        <v>0</v>
      </c>
      <c r="AP170" s="2186">
        <f>IF(ISERROR(VLOOKUP(VLOOKUP($A170, 'E4 TB Allocation Details'!$A$18:$L$214, MATCH("Customer ID", 'E4 TB Allocation Details'!$A$18:$L$18, 0),FALSE), 'E2 Allocators'!$B$15:$W$358, MATCH('O5 Details by Class &amp; Accounts'!AP$18, 'E2 Allocators'!$B$15:$W$15, 0),FALSE)*$G170), 0, VLOOKUP(VLOOKUP($A170, 'E4 TB Allocation Details'!$A$18:$L$214, MATCH("Customer ID", 'E4 TB Allocation Details'!$A$18:$L$18, 0),FALSE), 'E2 Allocators'!$B$15:$W$358, MATCH('O5 Details by Class &amp; Accounts'!AP$18, 'E2 Allocators'!$B$15:$W$15, 0),FALSE)*$G170)</f>
        <v>0</v>
      </c>
      <c r="AQ170" s="2186">
        <f>IF(ISERROR(VLOOKUP(VLOOKUP($A170, 'E4 TB Allocation Details'!$A$18:$L$214, MATCH("Customer ID", 'E4 TB Allocation Details'!$A$18:$L$18, 0),FALSE), 'E2 Allocators'!$B$15:$W$358, MATCH('O5 Details by Class &amp; Accounts'!AQ$18, 'E2 Allocators'!$B$15:$W$15, 0),FALSE)*$G170), 0, VLOOKUP(VLOOKUP($A170, 'E4 TB Allocation Details'!$A$18:$L$214, MATCH("Customer ID", 'E4 TB Allocation Details'!$A$18:$L$18, 0),FALSE), 'E2 Allocators'!$B$15:$W$358, MATCH('O5 Details by Class &amp; Accounts'!AQ$18, 'E2 Allocators'!$B$15:$W$15, 0),FALSE)*$G170)</f>
        <v>0</v>
      </c>
      <c r="AR170" s="2186">
        <f>IF(ISERROR(VLOOKUP(VLOOKUP($A170, 'E4 TB Allocation Details'!$A$18:$L$214, MATCH("Customer ID", 'E4 TB Allocation Details'!$A$18:$L$18, 0),FALSE), 'E2 Allocators'!$B$15:$W$358, MATCH('O5 Details by Class &amp; Accounts'!AR$18, 'E2 Allocators'!$B$15:$W$15, 0),FALSE)*$G170), 0, VLOOKUP(VLOOKUP($A170, 'E4 TB Allocation Details'!$A$18:$L$214, MATCH("Customer ID", 'E4 TB Allocation Details'!$A$18:$L$18, 0),FALSE), 'E2 Allocators'!$B$15:$W$358, MATCH('O5 Details by Class &amp; Accounts'!AR$18, 'E2 Allocators'!$B$15:$W$15, 0),FALSE)*$G170)</f>
        <v>0</v>
      </c>
      <c r="AS170" s="2186">
        <f>IF(ISERROR(VLOOKUP(VLOOKUP($A170, 'E4 TB Allocation Details'!$A$18:$L$214, MATCH("Customer ID", 'E4 TB Allocation Details'!$A$18:$L$18, 0),FALSE), 'E2 Allocators'!$B$15:$W$358, MATCH('O5 Details by Class &amp; Accounts'!AS$18, 'E2 Allocators'!$B$15:$W$15, 0),FALSE)*$G170), 0, VLOOKUP(VLOOKUP($A170, 'E4 TB Allocation Details'!$A$18:$L$214, MATCH("Customer ID", 'E4 TB Allocation Details'!$A$18:$L$18, 0),FALSE), 'E2 Allocators'!$B$15:$W$358, MATCH('O5 Details by Class &amp; Accounts'!AS$18, 'E2 Allocators'!$B$15:$W$15, 0),FALSE)*$G170)</f>
        <v>0</v>
      </c>
      <c r="AT170" s="2186">
        <f>IF(ISERROR(VLOOKUP(VLOOKUP($A170, 'E4 TB Allocation Details'!$A$18:$L$214, MATCH("Customer ID", 'E4 TB Allocation Details'!$A$18:$L$18, 0),FALSE), 'E2 Allocators'!$B$15:$W$358, MATCH('O5 Details by Class &amp; Accounts'!AT$18, 'E2 Allocators'!$B$15:$W$15, 0),FALSE)*$G170), 0, VLOOKUP(VLOOKUP($A170, 'E4 TB Allocation Details'!$A$18:$L$214, MATCH("Customer ID", 'E4 TB Allocation Details'!$A$18:$L$18, 0),FALSE), 'E2 Allocators'!$B$15:$W$358, MATCH('O5 Details by Class &amp; Accounts'!AT$18, 'E2 Allocators'!$B$15:$W$15, 0),FALSE)*$G170)</f>
        <v>0</v>
      </c>
      <c r="AU170" s="2186">
        <f>IF(ISERROR(VLOOKUP(VLOOKUP($A170, 'E4 TB Allocation Details'!$A$18:$L$214, MATCH("Customer ID", 'E4 TB Allocation Details'!$A$18:$L$18, 0),FALSE), 'E2 Allocators'!$B$15:$W$358, MATCH('O5 Details by Class &amp; Accounts'!AU$18, 'E2 Allocators'!$B$15:$W$15, 0),FALSE)*$G170), 0, VLOOKUP(VLOOKUP($A170, 'E4 TB Allocation Details'!$A$18:$L$214, MATCH("Customer ID", 'E4 TB Allocation Details'!$A$18:$L$18, 0),FALSE), 'E2 Allocators'!$B$15:$W$358, MATCH('O5 Details by Class &amp; Accounts'!AU$18, 'E2 Allocators'!$B$15:$W$15, 0),FALSE)*$G170)</f>
        <v>0</v>
      </c>
      <c r="AV170" s="2186">
        <f>IF(ISERROR(VLOOKUP(VLOOKUP($A170, 'E4 TB Allocation Details'!$A$18:$L$214, MATCH("Customer ID", 'E4 TB Allocation Details'!$A$18:$L$18, 0),FALSE), 'E2 Allocators'!$B$15:$W$358, MATCH('O5 Details by Class &amp; Accounts'!AV$18, 'E2 Allocators'!$B$15:$W$15, 0),FALSE)*$G170), 0, VLOOKUP(VLOOKUP($A170, 'E4 TB Allocation Details'!$A$18:$L$214, MATCH("Customer ID", 'E4 TB Allocation Details'!$A$18:$L$18, 0),FALSE), 'E2 Allocators'!$B$15:$W$358, MATCH('O5 Details by Class &amp; Accounts'!AV$18, 'E2 Allocators'!$B$15:$W$15, 0),FALSE)*$G170)</f>
        <v>0</v>
      </c>
      <c r="AW170" s="2186">
        <f>IF(ISERROR(VLOOKUP(VLOOKUP($A170, 'E4 TB Allocation Details'!$A$18:$L$214, MATCH("Customer ID", 'E4 TB Allocation Details'!$A$18:$L$18, 0),FALSE), 'E2 Allocators'!$B$15:$W$358, MATCH('O5 Details by Class &amp; Accounts'!AW$18, 'E2 Allocators'!$B$15:$W$15, 0),FALSE)*$G170), 0, VLOOKUP(VLOOKUP($A170, 'E4 TB Allocation Details'!$A$18:$L$214, MATCH("Customer ID", 'E4 TB Allocation Details'!$A$18:$L$18, 0),FALSE), 'E2 Allocators'!$B$15:$W$358, MATCH('O5 Details by Class &amp; Accounts'!AW$18, 'E2 Allocators'!$B$15:$W$15, 0),FALSE)*$G170)</f>
        <v>0</v>
      </c>
      <c r="AX170" s="2186">
        <f t="shared" si="51"/>
        <v>0</v>
      </c>
      <c r="AY170" s="2186">
        <f>IF(ISERROR(VLOOKUP(VLOOKUP($A170, 'E4 TB Allocation Details'!$A$18:$L$214, MATCH("Misc ID", 'E4 TB Allocation Details'!$A$18:$L$18, 0),FALSE), 'E2 Allocators'!$B$15:$W$358, MATCH('O5 Details by Class &amp; Accounts'!AY$18, 'E2 Allocators'!$B$15:$W$15, 0),FALSE)*$E170), 0, VLOOKUP(VLOOKUP($A170, 'E4 TB Allocation Details'!$A$18:$L$214, MATCH("Misc ID", 'E4 TB Allocation Details'!$A$18:$L$18, 0),FALSE), 'E2 Allocators'!$B$15:$W$358, MATCH('O5 Details by Class &amp; Accounts'!AY$18, 'E2 Allocators'!$B$15:$W$15, 0),FALSE)*$E170)</f>
        <v>0</v>
      </c>
      <c r="AZ170" s="2186">
        <f>IF(ISERROR(VLOOKUP(VLOOKUP($A170, 'E4 TB Allocation Details'!$A$18:$L$214, MATCH("Misc ID", 'E4 TB Allocation Details'!$A$18:$L$18, 0),FALSE), 'E2 Allocators'!$B$15:$W$358, MATCH('O5 Details by Class &amp; Accounts'!AZ$18, 'E2 Allocators'!$B$15:$W$15, 0),FALSE)*$E170), 0, VLOOKUP(VLOOKUP($A170, 'E4 TB Allocation Details'!$A$18:$L$214, MATCH("Misc ID", 'E4 TB Allocation Details'!$A$18:$L$18, 0),FALSE), 'E2 Allocators'!$B$15:$W$358, MATCH('O5 Details by Class &amp; Accounts'!AZ$18, 'E2 Allocators'!$B$15:$W$15, 0),FALSE)*$E170)</f>
        <v>0</v>
      </c>
      <c r="BA170" s="2186">
        <f>IF(ISERROR(VLOOKUP(VLOOKUP($A170, 'E4 TB Allocation Details'!$A$18:$L$214, MATCH("Misc ID", 'E4 TB Allocation Details'!$A$18:$L$18, 0),FALSE), 'E2 Allocators'!$B$15:$W$358, MATCH('O5 Details by Class &amp; Accounts'!BA$18, 'E2 Allocators'!$B$15:$W$15, 0),FALSE)*$E170), 0, VLOOKUP(VLOOKUP($A170, 'E4 TB Allocation Details'!$A$18:$L$214, MATCH("Misc ID", 'E4 TB Allocation Details'!$A$18:$L$18, 0),FALSE), 'E2 Allocators'!$B$15:$W$358, MATCH('O5 Details by Class &amp; Accounts'!BA$18, 'E2 Allocators'!$B$15:$W$15, 0),FALSE)*$E170)</f>
        <v>0</v>
      </c>
      <c r="BB170" s="2186">
        <f>IF(ISERROR(VLOOKUP(VLOOKUP($A170, 'E4 TB Allocation Details'!$A$18:$L$214, MATCH("Misc ID", 'E4 TB Allocation Details'!$A$18:$L$18, 0),FALSE), 'E2 Allocators'!$B$15:$W$358, MATCH('O5 Details by Class &amp; Accounts'!BB$18, 'E2 Allocators'!$B$15:$W$15, 0),FALSE)*$E170), 0, VLOOKUP(VLOOKUP($A170, 'E4 TB Allocation Details'!$A$18:$L$214, MATCH("Misc ID", 'E4 TB Allocation Details'!$A$18:$L$18, 0),FALSE), 'E2 Allocators'!$B$15:$W$358, MATCH('O5 Details by Class &amp; Accounts'!BB$18, 'E2 Allocators'!$B$15:$W$15, 0),FALSE)*$E170)</f>
        <v>0</v>
      </c>
      <c r="BC170" s="2186">
        <f>IF(ISERROR(VLOOKUP(VLOOKUP($A170, 'E4 TB Allocation Details'!$A$18:$L$214, MATCH("Misc ID", 'E4 TB Allocation Details'!$A$18:$L$18, 0),FALSE), 'E2 Allocators'!$B$15:$W$358, MATCH('O5 Details by Class &amp; Accounts'!BC$18, 'E2 Allocators'!$B$15:$W$15, 0),FALSE)*$E170), 0, VLOOKUP(VLOOKUP($A170, 'E4 TB Allocation Details'!$A$18:$L$214, MATCH("Misc ID", 'E4 TB Allocation Details'!$A$18:$L$18, 0),FALSE), 'E2 Allocators'!$B$15:$W$358, MATCH('O5 Details by Class &amp; Accounts'!BC$18, 'E2 Allocators'!$B$15:$W$15, 0),FALSE)*$E170)</f>
        <v>0</v>
      </c>
      <c r="BD170" s="2186">
        <f>IF(ISERROR(VLOOKUP(VLOOKUP($A170, 'E4 TB Allocation Details'!$A$18:$L$214, MATCH("Misc ID", 'E4 TB Allocation Details'!$A$18:$L$18, 0),FALSE), 'E2 Allocators'!$B$15:$W$358, MATCH('O5 Details by Class &amp; Accounts'!BD$18, 'E2 Allocators'!$B$15:$W$15, 0),FALSE)*$E170), 0, VLOOKUP(VLOOKUP($A170, 'E4 TB Allocation Details'!$A$18:$L$214, MATCH("Misc ID", 'E4 TB Allocation Details'!$A$18:$L$18, 0),FALSE), 'E2 Allocators'!$B$15:$W$358, MATCH('O5 Details by Class &amp; Accounts'!BD$18, 'E2 Allocators'!$B$15:$W$15, 0),FALSE)*$E170)</f>
        <v>0</v>
      </c>
      <c r="BE170" s="2186">
        <f>IF(ISERROR(VLOOKUP(VLOOKUP($A170, 'E4 TB Allocation Details'!$A$18:$L$214, MATCH("Misc ID", 'E4 TB Allocation Details'!$A$18:$L$18, 0),FALSE), 'E2 Allocators'!$B$15:$W$358, MATCH('O5 Details by Class &amp; Accounts'!BE$18, 'E2 Allocators'!$B$15:$W$15, 0),FALSE)*$E170), 0, VLOOKUP(VLOOKUP($A170, 'E4 TB Allocation Details'!$A$18:$L$214, MATCH("Misc ID", 'E4 TB Allocation Details'!$A$18:$L$18, 0),FALSE), 'E2 Allocators'!$B$15:$W$358, MATCH('O5 Details by Class &amp; Accounts'!BE$18, 'E2 Allocators'!$B$15:$W$15, 0),FALSE)*$E170)</f>
        <v>0</v>
      </c>
      <c r="BF170" s="2186">
        <f>IF(ISERROR(VLOOKUP(VLOOKUP($A170, 'E4 TB Allocation Details'!$A$18:$L$214, MATCH("Misc ID", 'E4 TB Allocation Details'!$A$18:$L$18, 0),FALSE), 'E2 Allocators'!$B$15:$W$358, MATCH('O5 Details by Class &amp; Accounts'!BF$18, 'E2 Allocators'!$B$15:$W$15, 0),FALSE)*$E170), 0, VLOOKUP(VLOOKUP($A170, 'E4 TB Allocation Details'!$A$18:$L$214, MATCH("Misc ID", 'E4 TB Allocation Details'!$A$18:$L$18, 0),FALSE), 'E2 Allocators'!$B$15:$W$358, MATCH('O5 Details by Class &amp; Accounts'!BF$18, 'E2 Allocators'!$B$15:$W$15, 0),FALSE)*$E170)</f>
        <v>0</v>
      </c>
      <c r="BG170" s="2186">
        <f>IF(ISERROR(VLOOKUP(VLOOKUP($A170, 'E4 TB Allocation Details'!$A$18:$L$214, MATCH("Misc ID", 'E4 TB Allocation Details'!$A$18:$L$18, 0),FALSE), 'E2 Allocators'!$B$15:$W$358, MATCH('O5 Details by Class &amp; Accounts'!BG$18, 'E2 Allocators'!$B$15:$W$15, 0),FALSE)*$E170), 0, VLOOKUP(VLOOKUP($A170, 'E4 TB Allocation Details'!$A$18:$L$214, MATCH("Misc ID", 'E4 TB Allocation Details'!$A$18:$L$18, 0),FALSE), 'E2 Allocators'!$B$15:$W$358, MATCH('O5 Details by Class &amp; Accounts'!BG$18, 'E2 Allocators'!$B$15:$W$15, 0),FALSE)*$E170)</f>
        <v>0</v>
      </c>
      <c r="BH170" s="2186">
        <f>IF(ISERROR(VLOOKUP(VLOOKUP($A170, 'E4 TB Allocation Details'!$A$18:$L$214, MATCH("Misc ID", 'E4 TB Allocation Details'!$A$18:$L$18, 0),FALSE), 'E2 Allocators'!$B$15:$W$358, MATCH('O5 Details by Class &amp; Accounts'!BH$18, 'E2 Allocators'!$B$15:$W$15, 0),FALSE)*$E170), 0, VLOOKUP(VLOOKUP($A170, 'E4 TB Allocation Details'!$A$18:$L$214, MATCH("Misc ID", 'E4 TB Allocation Details'!$A$18:$L$18, 0),FALSE), 'E2 Allocators'!$B$15:$W$358, MATCH('O5 Details by Class &amp; Accounts'!BH$18, 'E2 Allocators'!$B$15:$W$15, 0),FALSE)*$E170)</f>
        <v>0</v>
      </c>
      <c r="BI170" s="2186">
        <f>IF(ISERROR(VLOOKUP(VLOOKUP($A170, 'E4 TB Allocation Details'!$A$18:$L$214, MATCH("Misc ID", 'E4 TB Allocation Details'!$A$18:$L$18, 0),FALSE), 'E2 Allocators'!$B$15:$W$358, MATCH('O5 Details by Class &amp; Accounts'!BI$18, 'E2 Allocators'!$B$15:$W$15, 0),FALSE)*$E170), 0, VLOOKUP(VLOOKUP($A170, 'E4 TB Allocation Details'!$A$18:$L$214, MATCH("Misc ID", 'E4 TB Allocation Details'!$A$18:$L$18, 0),FALSE), 'E2 Allocators'!$B$15:$W$358, MATCH('O5 Details by Class &amp; Accounts'!BI$18, 'E2 Allocators'!$B$15:$W$15, 0),FALSE)*$E170)</f>
        <v>0</v>
      </c>
      <c r="BJ170" s="2186">
        <f>IF(ISERROR(VLOOKUP(VLOOKUP($A170, 'E4 TB Allocation Details'!$A$18:$L$214, MATCH("Misc ID", 'E4 TB Allocation Details'!$A$18:$L$18, 0),FALSE), 'E2 Allocators'!$B$15:$W$358, MATCH('O5 Details by Class &amp; Accounts'!BJ$18, 'E2 Allocators'!$B$15:$W$15, 0),FALSE)*$E170), 0, VLOOKUP(VLOOKUP($A170, 'E4 TB Allocation Details'!$A$18:$L$214, MATCH("Misc ID", 'E4 TB Allocation Details'!$A$18:$L$18, 0),FALSE), 'E2 Allocators'!$B$15:$W$358, MATCH('O5 Details by Class &amp; Accounts'!BJ$18, 'E2 Allocators'!$B$15:$W$15, 0),FALSE)*$E170)</f>
        <v>0</v>
      </c>
      <c r="BK170" s="2186">
        <f>IF(ISERROR(VLOOKUP(VLOOKUP($A170, 'E4 TB Allocation Details'!$A$18:$L$214, MATCH("Misc ID", 'E4 TB Allocation Details'!$A$18:$L$18, 0),FALSE), 'E2 Allocators'!$B$15:$W$358, MATCH('O5 Details by Class &amp; Accounts'!BK$18, 'E2 Allocators'!$B$15:$W$15, 0),FALSE)*$E170), 0, VLOOKUP(VLOOKUP($A170, 'E4 TB Allocation Details'!$A$18:$L$214, MATCH("Misc ID", 'E4 TB Allocation Details'!$A$18:$L$18, 0),FALSE), 'E2 Allocators'!$B$15:$W$358, MATCH('O5 Details by Class &amp; Accounts'!BK$18, 'E2 Allocators'!$B$15:$W$15, 0),FALSE)*$E170)</f>
        <v>0</v>
      </c>
      <c r="BL170" s="2186">
        <f>IF(ISERROR(VLOOKUP(VLOOKUP($A170, 'E4 TB Allocation Details'!$A$18:$L$214, MATCH("Misc ID", 'E4 TB Allocation Details'!$A$18:$L$18, 0),FALSE), 'E2 Allocators'!$B$15:$W$358, MATCH('O5 Details by Class &amp; Accounts'!BL$18, 'E2 Allocators'!$B$15:$W$15, 0),FALSE)*$E170), 0, VLOOKUP(VLOOKUP($A170, 'E4 TB Allocation Details'!$A$18:$L$214, MATCH("Misc ID", 'E4 TB Allocation Details'!$A$18:$L$18, 0),FALSE), 'E2 Allocators'!$B$15:$W$358, MATCH('O5 Details by Class &amp; Accounts'!BL$18, 'E2 Allocators'!$B$15:$W$15, 0),FALSE)*$E170)</f>
        <v>0</v>
      </c>
      <c r="BM170" s="2186">
        <f>IF(ISERROR(VLOOKUP(VLOOKUP($A170, 'E4 TB Allocation Details'!$A$18:$L$214, MATCH("Misc ID", 'E4 TB Allocation Details'!$A$18:$L$18, 0),FALSE), 'E2 Allocators'!$B$15:$W$358, MATCH('O5 Details by Class &amp; Accounts'!BM$18, 'E2 Allocators'!$B$15:$W$15, 0),FALSE)*$E170), 0, VLOOKUP(VLOOKUP($A170, 'E4 TB Allocation Details'!$A$18:$L$214, MATCH("Misc ID", 'E4 TB Allocation Details'!$A$18:$L$18, 0),FALSE), 'E2 Allocators'!$B$15:$W$358, MATCH('O5 Details by Class &amp; Accounts'!BM$18, 'E2 Allocators'!$B$15:$W$15, 0),FALSE)*$E170)</f>
        <v>0</v>
      </c>
      <c r="BN170" s="2186">
        <f>IF(ISERROR(VLOOKUP(VLOOKUP($A170, 'E4 TB Allocation Details'!$A$18:$L$214, MATCH("Misc ID", 'E4 TB Allocation Details'!$A$18:$L$18, 0),FALSE), 'E2 Allocators'!$B$15:$W$358, MATCH('O5 Details by Class &amp; Accounts'!BN$18, 'E2 Allocators'!$B$15:$W$15, 0),FALSE)*$E170), 0, VLOOKUP(VLOOKUP($A170, 'E4 TB Allocation Details'!$A$18:$L$214, MATCH("Misc ID", 'E4 TB Allocation Details'!$A$18:$L$18, 0),FALSE), 'E2 Allocators'!$B$15:$W$358, MATCH('O5 Details by Class &amp; Accounts'!BN$18, 'E2 Allocators'!$B$15:$W$15, 0),FALSE)*$E170)</f>
        <v>0</v>
      </c>
      <c r="BO170" s="2186">
        <f>IF(ISERROR(VLOOKUP(VLOOKUP($A170, 'E4 TB Allocation Details'!$A$18:$L$214, MATCH("Misc ID", 'E4 TB Allocation Details'!$A$18:$L$18, 0),FALSE), 'E2 Allocators'!$B$15:$W$358, MATCH('O5 Details by Class &amp; Accounts'!BO$18, 'E2 Allocators'!$B$15:$W$15, 0),FALSE)*$E170), 0, VLOOKUP(VLOOKUP($A170, 'E4 TB Allocation Details'!$A$18:$L$214, MATCH("Misc ID", 'E4 TB Allocation Details'!$A$18:$L$18, 0),FALSE), 'E2 Allocators'!$B$15:$W$358, MATCH('O5 Details by Class &amp; Accounts'!BO$18, 'E2 Allocators'!$B$15:$W$15, 0),FALSE)*$E170)</f>
        <v>0</v>
      </c>
      <c r="BP170" s="2186">
        <f>IF(ISERROR(VLOOKUP(VLOOKUP($A170, 'E4 TB Allocation Details'!$A$18:$L$214, MATCH("Misc ID", 'E4 TB Allocation Details'!$A$18:$L$18, 0),FALSE), 'E2 Allocators'!$B$15:$W$358, MATCH('O5 Details by Class &amp; Accounts'!BP$18, 'E2 Allocators'!$B$15:$W$15, 0),FALSE)*$E170), 0, VLOOKUP(VLOOKUP($A170, 'E4 TB Allocation Details'!$A$18:$L$214, MATCH("Misc ID", 'E4 TB Allocation Details'!$A$18:$L$18, 0),FALSE), 'E2 Allocators'!$B$15:$W$358, MATCH('O5 Details by Class &amp; Accounts'!BP$18, 'E2 Allocators'!$B$15:$W$15, 0),FALSE)*$E170)</f>
        <v>0</v>
      </c>
      <c r="BQ170" s="2186">
        <f>IF(ISERROR(VLOOKUP(VLOOKUP($A170, 'E4 TB Allocation Details'!$A$18:$L$214, MATCH("Misc ID", 'E4 TB Allocation Details'!$A$18:$L$18, 0),FALSE), 'E2 Allocators'!$B$15:$W$358, MATCH('O5 Details by Class &amp; Accounts'!BQ$18, 'E2 Allocators'!$B$15:$W$15, 0),FALSE)*$E170), 0, VLOOKUP(VLOOKUP($A170, 'E4 TB Allocation Details'!$A$18:$L$214, MATCH("Misc ID", 'E4 TB Allocation Details'!$A$18:$L$18, 0),FALSE), 'E2 Allocators'!$B$15:$W$358, MATCH('O5 Details by Class &amp; Accounts'!BQ$18, 'E2 Allocators'!$B$15:$W$15, 0),FALSE)*$E170)</f>
        <v>0</v>
      </c>
      <c r="BR170" s="2186">
        <f>IF(ISERROR(VLOOKUP(VLOOKUP($A170, 'E4 TB Allocation Details'!$A$18:$L$214, MATCH("Misc ID", 'E4 TB Allocation Details'!$A$18:$L$18, 0),FALSE), 'E2 Allocators'!$B$15:$W$358, MATCH('O5 Details by Class &amp; Accounts'!BR$18, 'E2 Allocators'!$B$15:$W$15, 0),FALSE)*$E170), 0, VLOOKUP(VLOOKUP($A170, 'E4 TB Allocation Details'!$A$18:$L$214, MATCH("Misc ID", 'E4 TB Allocation Details'!$A$18:$L$18, 0),FALSE), 'E2 Allocators'!$B$15:$W$358, MATCH('O5 Details by Class &amp; Accounts'!BR$18, 'E2 Allocators'!$B$15:$W$15, 0),FALSE)*$E170)</f>
        <v>0</v>
      </c>
      <c r="BS170" s="2186">
        <f t="shared" si="48"/>
        <v>0</v>
      </c>
      <c r="BT170" s="2186">
        <f>IF(ISERROR(VLOOKUP(VLOOKUP($A170, 'E4 TB Allocation Details'!$A$18:$L$214, MATCH("A &amp; G ID", 'E4 TB Allocation Details'!$A$18:$L$18, 0),FALSE), 'E2 Allocators'!$B$15:$W$358, MATCH('O5 Details by Class &amp; Accounts'!BT$18, 'E2 Allocators'!$B$15:$W$15, 0),FALSE)*$E170), 0, VLOOKUP(VLOOKUP($A170, 'E4 TB Allocation Details'!$A$18:$L$214, MATCH("A &amp; G ID", 'E4 TB Allocation Details'!$A$18:$L$18, 0),FALSE), 'E2 Allocators'!$B$15:$W$358, MATCH('O5 Details by Class &amp; Accounts'!BT$18, 'E2 Allocators'!$B$15:$W$15, 0),FALSE)*$E170)</f>
        <v>0</v>
      </c>
      <c r="BU170" s="2186">
        <f>IF(ISERROR(VLOOKUP(VLOOKUP($A170, 'E4 TB Allocation Details'!$A$18:$L$214, MATCH("A &amp; G ID", 'E4 TB Allocation Details'!$A$18:$L$18, 0),FALSE), 'E2 Allocators'!$B$15:$W$358, MATCH('O5 Details by Class &amp; Accounts'!BU$18, 'E2 Allocators'!$B$15:$W$15, 0),FALSE)*$E170), 0, VLOOKUP(VLOOKUP($A170, 'E4 TB Allocation Details'!$A$18:$L$214, MATCH("A &amp; G ID", 'E4 TB Allocation Details'!$A$18:$L$18, 0),FALSE), 'E2 Allocators'!$B$15:$W$358, MATCH('O5 Details by Class &amp; Accounts'!BU$18, 'E2 Allocators'!$B$15:$W$15, 0),FALSE)*$E170)</f>
        <v>0</v>
      </c>
      <c r="BV170" s="2186">
        <f>IF(ISERROR(VLOOKUP(VLOOKUP($A170, 'E4 TB Allocation Details'!$A$18:$L$214, MATCH("A &amp; G ID", 'E4 TB Allocation Details'!$A$18:$L$18, 0),FALSE), 'E2 Allocators'!$B$15:$W$358, MATCH('O5 Details by Class &amp; Accounts'!BV$18, 'E2 Allocators'!$B$15:$W$15, 0),FALSE)*$E170), 0, VLOOKUP(VLOOKUP($A170, 'E4 TB Allocation Details'!$A$18:$L$214, MATCH("A &amp; G ID", 'E4 TB Allocation Details'!$A$18:$L$18, 0),FALSE), 'E2 Allocators'!$B$15:$W$358, MATCH('O5 Details by Class &amp; Accounts'!BV$18, 'E2 Allocators'!$B$15:$W$15, 0),FALSE)*$E170)</f>
        <v>0</v>
      </c>
      <c r="BW170" s="2186">
        <f>IF(ISERROR(VLOOKUP(VLOOKUP($A170, 'E4 TB Allocation Details'!$A$18:$L$214, MATCH("A &amp; G ID", 'E4 TB Allocation Details'!$A$18:$L$18, 0),FALSE), 'E2 Allocators'!$B$15:$W$358, MATCH('O5 Details by Class &amp; Accounts'!BW$18, 'E2 Allocators'!$B$15:$W$15, 0),FALSE)*$E170), 0, VLOOKUP(VLOOKUP($A170, 'E4 TB Allocation Details'!$A$18:$L$214, MATCH("A &amp; G ID", 'E4 TB Allocation Details'!$A$18:$L$18, 0),FALSE), 'E2 Allocators'!$B$15:$W$358, MATCH('O5 Details by Class &amp; Accounts'!BW$18, 'E2 Allocators'!$B$15:$W$15, 0),FALSE)*$E170)</f>
        <v>0</v>
      </c>
      <c r="BX170" s="2186">
        <f>IF(ISERROR(VLOOKUP(VLOOKUP($A170, 'E4 TB Allocation Details'!$A$18:$L$214, MATCH("A &amp; G ID", 'E4 TB Allocation Details'!$A$18:$L$18, 0),FALSE), 'E2 Allocators'!$B$15:$W$358, MATCH('O5 Details by Class &amp; Accounts'!BX$18, 'E2 Allocators'!$B$15:$W$15, 0),FALSE)*$E170), 0, VLOOKUP(VLOOKUP($A170, 'E4 TB Allocation Details'!$A$18:$L$214, MATCH("A &amp; G ID", 'E4 TB Allocation Details'!$A$18:$L$18, 0),FALSE), 'E2 Allocators'!$B$15:$W$358, MATCH('O5 Details by Class &amp; Accounts'!BX$18, 'E2 Allocators'!$B$15:$W$15, 0),FALSE)*$E170)</f>
        <v>0</v>
      </c>
      <c r="BY170" s="2186">
        <f>IF(ISERROR(VLOOKUP(VLOOKUP($A170, 'E4 TB Allocation Details'!$A$18:$L$214, MATCH("A &amp; G ID", 'E4 TB Allocation Details'!$A$18:$L$18, 0),FALSE), 'E2 Allocators'!$B$15:$W$358, MATCH('O5 Details by Class &amp; Accounts'!BY$18, 'E2 Allocators'!$B$15:$W$15, 0),FALSE)*$E170), 0, VLOOKUP(VLOOKUP($A170, 'E4 TB Allocation Details'!$A$18:$L$214, MATCH("A &amp; G ID", 'E4 TB Allocation Details'!$A$18:$L$18, 0),FALSE), 'E2 Allocators'!$B$15:$W$358, MATCH('O5 Details by Class &amp; Accounts'!BY$18, 'E2 Allocators'!$B$15:$W$15, 0),FALSE)*$E170)</f>
        <v>0</v>
      </c>
      <c r="BZ170" s="2186">
        <f>IF(ISERROR(VLOOKUP(VLOOKUP($A170, 'E4 TB Allocation Details'!$A$18:$L$214, MATCH("A &amp; G ID", 'E4 TB Allocation Details'!$A$18:$L$18, 0),FALSE), 'E2 Allocators'!$B$15:$W$358, MATCH('O5 Details by Class &amp; Accounts'!BZ$18, 'E2 Allocators'!$B$15:$W$15, 0),FALSE)*$E170), 0, VLOOKUP(VLOOKUP($A170, 'E4 TB Allocation Details'!$A$18:$L$214, MATCH("A &amp; G ID", 'E4 TB Allocation Details'!$A$18:$L$18, 0),FALSE), 'E2 Allocators'!$B$15:$W$358, MATCH('O5 Details by Class &amp; Accounts'!BZ$18, 'E2 Allocators'!$B$15:$W$15, 0),FALSE)*$E170)</f>
        <v>0</v>
      </c>
      <c r="CA170" s="2186">
        <f>IF(ISERROR(VLOOKUP(VLOOKUP($A170, 'E4 TB Allocation Details'!$A$18:$L$214, MATCH("A &amp; G ID", 'E4 TB Allocation Details'!$A$18:$L$18, 0),FALSE), 'E2 Allocators'!$B$15:$W$358, MATCH('O5 Details by Class &amp; Accounts'!CA$18, 'E2 Allocators'!$B$15:$W$15, 0),FALSE)*$E170), 0, VLOOKUP(VLOOKUP($A170, 'E4 TB Allocation Details'!$A$18:$L$214, MATCH("A &amp; G ID", 'E4 TB Allocation Details'!$A$18:$L$18, 0),FALSE), 'E2 Allocators'!$B$15:$W$358, MATCH('O5 Details by Class &amp; Accounts'!CA$18, 'E2 Allocators'!$B$15:$W$15, 0),FALSE)*$E170)</f>
        <v>0</v>
      </c>
      <c r="CB170" s="2186">
        <f>IF(ISERROR(VLOOKUP(VLOOKUP($A170, 'E4 TB Allocation Details'!$A$18:$L$214, MATCH("A &amp; G ID", 'E4 TB Allocation Details'!$A$18:$L$18, 0),FALSE), 'E2 Allocators'!$B$15:$W$358, MATCH('O5 Details by Class &amp; Accounts'!CB$18, 'E2 Allocators'!$B$15:$W$15, 0),FALSE)*$E170), 0, VLOOKUP(VLOOKUP($A170, 'E4 TB Allocation Details'!$A$18:$L$214, MATCH("A &amp; G ID", 'E4 TB Allocation Details'!$A$18:$L$18, 0),FALSE), 'E2 Allocators'!$B$15:$W$358, MATCH('O5 Details by Class &amp; Accounts'!CB$18, 'E2 Allocators'!$B$15:$W$15, 0),FALSE)*$E170)</f>
        <v>0</v>
      </c>
      <c r="CC170" s="2186">
        <f>IF(ISERROR(VLOOKUP(VLOOKUP($A170, 'E4 TB Allocation Details'!$A$18:$L$214, MATCH("A &amp; G ID", 'E4 TB Allocation Details'!$A$18:$L$18, 0),FALSE), 'E2 Allocators'!$B$15:$W$358, MATCH('O5 Details by Class &amp; Accounts'!CC$18, 'E2 Allocators'!$B$15:$W$15, 0),FALSE)*$E170), 0, VLOOKUP(VLOOKUP($A170, 'E4 TB Allocation Details'!$A$18:$L$214, MATCH("A &amp; G ID", 'E4 TB Allocation Details'!$A$18:$L$18, 0),FALSE), 'E2 Allocators'!$B$15:$W$358, MATCH('O5 Details by Class &amp; Accounts'!CC$18, 'E2 Allocators'!$B$15:$W$15, 0),FALSE)*$E170)</f>
        <v>0</v>
      </c>
      <c r="CD170" s="2186">
        <f>IF(ISERROR(VLOOKUP(VLOOKUP($A170, 'E4 TB Allocation Details'!$A$18:$L$214, MATCH("A &amp; G ID", 'E4 TB Allocation Details'!$A$18:$L$18, 0),FALSE), 'E2 Allocators'!$B$15:$W$358, MATCH('O5 Details by Class &amp; Accounts'!CD$18, 'E2 Allocators'!$B$15:$W$15, 0),FALSE)*$E170), 0, VLOOKUP(VLOOKUP($A170, 'E4 TB Allocation Details'!$A$18:$L$214, MATCH("A &amp; G ID", 'E4 TB Allocation Details'!$A$18:$L$18, 0),FALSE), 'E2 Allocators'!$B$15:$W$358, MATCH('O5 Details by Class &amp; Accounts'!CD$18, 'E2 Allocators'!$B$15:$W$15, 0),FALSE)*$E170)</f>
        <v>0</v>
      </c>
      <c r="CE170" s="2186">
        <f>IF(ISERROR(VLOOKUP(VLOOKUP($A170, 'E4 TB Allocation Details'!$A$18:$L$214, MATCH("A &amp; G ID", 'E4 TB Allocation Details'!$A$18:$L$18, 0),FALSE), 'E2 Allocators'!$B$15:$W$358, MATCH('O5 Details by Class &amp; Accounts'!CE$18, 'E2 Allocators'!$B$15:$W$15, 0),FALSE)*$E170), 0, VLOOKUP(VLOOKUP($A170, 'E4 TB Allocation Details'!$A$18:$L$214, MATCH("A &amp; G ID", 'E4 TB Allocation Details'!$A$18:$L$18, 0),FALSE), 'E2 Allocators'!$B$15:$W$358, MATCH('O5 Details by Class &amp; Accounts'!CE$18, 'E2 Allocators'!$B$15:$W$15, 0),FALSE)*$E170)</f>
        <v>0</v>
      </c>
      <c r="CF170" s="2186">
        <f>IF(ISERROR(VLOOKUP(VLOOKUP($A170, 'E4 TB Allocation Details'!$A$18:$L$214, MATCH("A &amp; G ID", 'E4 TB Allocation Details'!$A$18:$L$18, 0),FALSE), 'E2 Allocators'!$B$15:$W$358, MATCH('O5 Details by Class &amp; Accounts'!CF$18, 'E2 Allocators'!$B$15:$W$15, 0),FALSE)*$E170), 0, VLOOKUP(VLOOKUP($A170, 'E4 TB Allocation Details'!$A$18:$L$214, MATCH("A &amp; G ID", 'E4 TB Allocation Details'!$A$18:$L$18, 0),FALSE), 'E2 Allocators'!$B$15:$W$358, MATCH('O5 Details by Class &amp; Accounts'!CF$18, 'E2 Allocators'!$B$15:$W$15, 0),FALSE)*$E170)</f>
        <v>0</v>
      </c>
      <c r="CG170" s="2186">
        <f>IF(ISERROR(VLOOKUP(VLOOKUP($A170, 'E4 TB Allocation Details'!$A$18:$L$214, MATCH("A &amp; G ID", 'E4 TB Allocation Details'!$A$18:$L$18, 0),FALSE), 'E2 Allocators'!$B$15:$W$358, MATCH('O5 Details by Class &amp; Accounts'!CG$18, 'E2 Allocators'!$B$15:$W$15, 0),FALSE)*$E170), 0, VLOOKUP(VLOOKUP($A170, 'E4 TB Allocation Details'!$A$18:$L$214, MATCH("A &amp; G ID", 'E4 TB Allocation Details'!$A$18:$L$18, 0),FALSE), 'E2 Allocators'!$B$15:$W$358, MATCH('O5 Details by Class &amp; Accounts'!CG$18, 'E2 Allocators'!$B$15:$W$15, 0),FALSE)*$E170)</f>
        <v>0</v>
      </c>
      <c r="CH170" s="2186">
        <f>IF(ISERROR(VLOOKUP(VLOOKUP($A170, 'E4 TB Allocation Details'!$A$18:$L$214, MATCH("A &amp; G ID", 'E4 TB Allocation Details'!$A$18:$L$18, 0),FALSE), 'E2 Allocators'!$B$15:$W$358, MATCH('O5 Details by Class &amp; Accounts'!CH$18, 'E2 Allocators'!$B$15:$W$15, 0),FALSE)*$E170), 0, VLOOKUP(VLOOKUP($A170, 'E4 TB Allocation Details'!$A$18:$L$214, MATCH("A &amp; G ID", 'E4 TB Allocation Details'!$A$18:$L$18, 0),FALSE), 'E2 Allocators'!$B$15:$W$358, MATCH('O5 Details by Class &amp; Accounts'!CH$18, 'E2 Allocators'!$B$15:$W$15, 0),FALSE)*$E170)</f>
        <v>0</v>
      </c>
      <c r="CI170" s="2186">
        <f>IF(ISERROR(VLOOKUP(VLOOKUP($A170, 'E4 TB Allocation Details'!$A$18:$L$214, MATCH("A &amp; G ID", 'E4 TB Allocation Details'!$A$18:$L$18, 0),FALSE), 'E2 Allocators'!$B$15:$W$358, MATCH('O5 Details by Class &amp; Accounts'!CI$18, 'E2 Allocators'!$B$15:$W$15, 0),FALSE)*$E170), 0, VLOOKUP(VLOOKUP($A170, 'E4 TB Allocation Details'!$A$18:$L$214, MATCH("A &amp; G ID", 'E4 TB Allocation Details'!$A$18:$L$18, 0),FALSE), 'E2 Allocators'!$B$15:$W$358, MATCH('O5 Details by Class &amp; Accounts'!CI$18, 'E2 Allocators'!$B$15:$W$15, 0),FALSE)*$E170)</f>
        <v>0</v>
      </c>
      <c r="CJ170" s="2186">
        <f>IF(ISERROR(VLOOKUP(VLOOKUP($A170, 'E4 TB Allocation Details'!$A$18:$L$214, MATCH("A &amp; G ID", 'E4 TB Allocation Details'!$A$18:$L$18, 0),FALSE), 'E2 Allocators'!$B$15:$W$358, MATCH('O5 Details by Class &amp; Accounts'!CJ$18, 'E2 Allocators'!$B$15:$W$15, 0),FALSE)*$E170), 0, VLOOKUP(VLOOKUP($A170, 'E4 TB Allocation Details'!$A$18:$L$214, MATCH("A &amp; G ID", 'E4 TB Allocation Details'!$A$18:$L$18, 0),FALSE), 'E2 Allocators'!$B$15:$W$358, MATCH('O5 Details by Class &amp; Accounts'!CJ$18, 'E2 Allocators'!$B$15:$W$15, 0),FALSE)*$E170)</f>
        <v>0</v>
      </c>
      <c r="CK170" s="2186">
        <f>IF(ISERROR(VLOOKUP(VLOOKUP($A170, 'E4 TB Allocation Details'!$A$18:$L$214, MATCH("A &amp; G ID", 'E4 TB Allocation Details'!$A$18:$L$18, 0),FALSE), 'E2 Allocators'!$B$15:$W$358, MATCH('O5 Details by Class &amp; Accounts'!CK$18, 'E2 Allocators'!$B$15:$W$15, 0),FALSE)*$E170), 0, VLOOKUP(VLOOKUP($A170, 'E4 TB Allocation Details'!$A$18:$L$214, MATCH("A &amp; G ID", 'E4 TB Allocation Details'!$A$18:$L$18, 0),FALSE), 'E2 Allocators'!$B$15:$W$358, MATCH('O5 Details by Class &amp; Accounts'!CK$18, 'E2 Allocators'!$B$15:$W$15, 0),FALSE)*$E170)</f>
        <v>0</v>
      </c>
      <c r="CL170" s="2186">
        <f>IF(ISERROR(VLOOKUP(VLOOKUP($A170, 'E4 TB Allocation Details'!$A$18:$L$214, MATCH("A &amp; G ID", 'E4 TB Allocation Details'!$A$18:$L$18, 0),FALSE), 'E2 Allocators'!$B$15:$W$358, MATCH('O5 Details by Class &amp; Accounts'!CL$18, 'E2 Allocators'!$B$15:$W$15, 0),FALSE)*$E170), 0, VLOOKUP(VLOOKUP($A170, 'E4 TB Allocation Details'!$A$18:$L$214, MATCH("A &amp; G ID", 'E4 TB Allocation Details'!$A$18:$L$18, 0),FALSE), 'E2 Allocators'!$B$15:$W$358, MATCH('O5 Details by Class &amp; Accounts'!CL$18, 'E2 Allocators'!$B$15:$W$15, 0),FALSE)*$E170)</f>
        <v>0</v>
      </c>
      <c r="CM170" s="2186">
        <f>IF(ISERROR(VLOOKUP(VLOOKUP($A170, 'E4 TB Allocation Details'!$A$18:$L$214, MATCH("A &amp; G ID", 'E4 TB Allocation Details'!$A$18:$L$18, 0),FALSE), 'E2 Allocators'!$B$15:$W$358, MATCH('O5 Details by Class &amp; Accounts'!CM$18, 'E2 Allocators'!$B$15:$W$15, 0),FALSE)*$E170), 0, VLOOKUP(VLOOKUP($A170, 'E4 TB Allocation Details'!$A$18:$L$214, MATCH("A &amp; G ID", 'E4 TB Allocation Details'!$A$18:$L$18, 0),FALSE), 'E2 Allocators'!$B$15:$W$358, MATCH('O5 Details by Class &amp; Accounts'!CM$18, 'E2 Allocators'!$B$15:$W$15, 0),FALSE)*$E170)</f>
        <v>0</v>
      </c>
      <c r="CN170" s="2186">
        <f t="shared" si="49"/>
        <v>0</v>
      </c>
      <c r="CO170" s="2187">
        <f t="shared" si="50"/>
        <v>0</v>
      </c>
      <c r="CQ170" s="1625" t="s">
        <v>1274</v>
      </c>
    </row>
    <row r="171" spans="1:95" s="54" customFormat="1" ht="12.75" x14ac:dyDescent="0.2">
      <c r="A171" s="996">
        <v>5330</v>
      </c>
      <c r="B171" s="997" t="s">
        <v>1139</v>
      </c>
      <c r="C171" s="2184">
        <f>IF(ISERROR(VLOOKUP($A171,'I3 TB Data'!$A$19:$H$483,MATCH('O5 Details by Class &amp; Accounts'!$C$18, 'I3 TB Data'!$A$19:$H$19,0),0)), 0, VLOOKUP($A171,'I3 TB Data'!$A$19:$H$483,MATCH('O5 Details by Class &amp; Accounts'!$C$18,'I3 TB Data'!$A$19:$H$19,0),0))</f>
        <v>0</v>
      </c>
      <c r="D171" s="2185"/>
      <c r="E171" s="2184">
        <f t="shared" si="44"/>
        <v>0</v>
      </c>
      <c r="F171" s="2186">
        <f>IF(ISERROR(VLOOKUP($A171, 'E1 Categorization'!A33:E124, MATCH("Customer Component", 'E1 Categorization'!$A$33:$E$33,0), 0)), 0, IF(VLOOKUP($A171, 'E1 Categorization'!A33:E124, MATCH("Customer Component", 'E1 Categorization'!$A$33:$E$33,0), 0)=0, 'O5 Details by Class &amp; Accounts'!$E171, IF(AND(VLOOKUP($A171, 'E1 Categorization'!A33:E124, MATCH("Customer Component", 'E1 Categorization'!$A$33:$E$33,0), 0) &gt;0, VLOOKUP($A171, 'E1 Categorization'!A33:E124, MATCH("Customer Component", 'E1 Categorization'!$A$33:$E$33,0), 0)&lt;1), 'O5 Details by Class &amp; Accounts'!$E171*(1-VLOOKUP($A171, 'E1 Categorization'!A33:E124, MATCH("Customer Component", 'E1 Categorization'!$A$33:$E$33,0), 0)), 0)))</f>
        <v>0</v>
      </c>
      <c r="G171" s="2186">
        <f t="shared" si="45"/>
        <v>0</v>
      </c>
      <c r="H171" s="2186">
        <f t="shared" si="46"/>
        <v>0</v>
      </c>
      <c r="I171" s="2186">
        <f>IF(ISERROR(VLOOKUP(VLOOKUP($A171, 'E4 TB Allocation Details'!$A$18:$L$214, MATCH("Demand ID", 'E4 TB Allocation Details'!$A$18:$L$18, 0),FALSE), 'E2 Allocators'!$B$15:$W$358, MATCH('O5 Details by Class &amp; Accounts'!I$18, 'E2 Allocators'!$B$15:$W$15, 0),FALSE)*$F171), 0, VLOOKUP(VLOOKUP($A171, 'E4 TB Allocation Details'!$A$18:$L$214, MATCH("Demand ID", 'E4 TB Allocation Details'!$A$18:$L$18, 0),FALSE), 'E2 Allocators'!$B$15:$W$358, MATCH('O5 Details by Class &amp; Accounts'!I$18, 'E2 Allocators'!$B$15:$W$15, 0),FALSE)*$F171)</f>
        <v>0</v>
      </c>
      <c r="J171" s="2186">
        <f>IF(ISERROR(VLOOKUP(VLOOKUP($A171, 'E4 TB Allocation Details'!$A$18:$L$214, MATCH("Demand ID", 'E4 TB Allocation Details'!$A$18:$L$18, 0),FALSE), 'E2 Allocators'!$B$15:$W$358, MATCH('O5 Details by Class &amp; Accounts'!J$18, 'E2 Allocators'!$B$15:$W$15, 0),FALSE)*$F171), 0, VLOOKUP(VLOOKUP($A171, 'E4 TB Allocation Details'!$A$18:$L$214, MATCH("Demand ID", 'E4 TB Allocation Details'!$A$18:$L$18, 0),FALSE), 'E2 Allocators'!$B$15:$W$358, MATCH('O5 Details by Class &amp; Accounts'!J$18, 'E2 Allocators'!$B$15:$W$15, 0),FALSE)*$F171)</f>
        <v>0</v>
      </c>
      <c r="K171" s="2186">
        <f>IF(ISERROR(VLOOKUP(VLOOKUP($A171, 'E4 TB Allocation Details'!$A$18:$L$214, MATCH("Demand ID", 'E4 TB Allocation Details'!$A$18:$L$18, 0),FALSE), 'E2 Allocators'!$B$15:$W$358, MATCH('O5 Details by Class &amp; Accounts'!K$18, 'E2 Allocators'!$B$15:$W$15, 0),FALSE)*$F171), 0, VLOOKUP(VLOOKUP($A171, 'E4 TB Allocation Details'!$A$18:$L$214, MATCH("Demand ID", 'E4 TB Allocation Details'!$A$18:$L$18, 0),FALSE), 'E2 Allocators'!$B$15:$W$358, MATCH('O5 Details by Class &amp; Accounts'!K$18, 'E2 Allocators'!$B$15:$W$15, 0),FALSE)*$F171)</f>
        <v>0</v>
      </c>
      <c r="L171" s="2186">
        <f>IF(ISERROR(VLOOKUP(VLOOKUP($A171, 'E4 TB Allocation Details'!$A$18:$L$214, MATCH("Demand ID", 'E4 TB Allocation Details'!$A$18:$L$18, 0),FALSE), 'E2 Allocators'!$B$15:$W$358, MATCH('O5 Details by Class &amp; Accounts'!L$18, 'E2 Allocators'!$B$15:$W$15, 0),FALSE)*$F171), 0, VLOOKUP(VLOOKUP($A171, 'E4 TB Allocation Details'!$A$18:$L$214, MATCH("Demand ID", 'E4 TB Allocation Details'!$A$18:$L$18, 0),FALSE), 'E2 Allocators'!$B$15:$W$358, MATCH('O5 Details by Class &amp; Accounts'!L$18, 'E2 Allocators'!$B$15:$W$15, 0),FALSE)*$F171)</f>
        <v>0</v>
      </c>
      <c r="M171" s="2186">
        <f>IF(ISERROR(VLOOKUP(VLOOKUP($A171, 'E4 TB Allocation Details'!$A$18:$L$214, MATCH("Demand ID", 'E4 TB Allocation Details'!$A$18:$L$18, 0),FALSE), 'E2 Allocators'!$B$15:$W$358, MATCH('O5 Details by Class &amp; Accounts'!M$18, 'E2 Allocators'!$B$15:$W$15, 0),FALSE)*$F171), 0, VLOOKUP(VLOOKUP($A171, 'E4 TB Allocation Details'!$A$18:$L$214, MATCH("Demand ID", 'E4 TB Allocation Details'!$A$18:$L$18, 0),FALSE), 'E2 Allocators'!$B$15:$W$358, MATCH('O5 Details by Class &amp; Accounts'!M$18, 'E2 Allocators'!$B$15:$W$15, 0),FALSE)*$F171)</f>
        <v>0</v>
      </c>
      <c r="N171" s="2186">
        <f>IF(ISERROR(VLOOKUP(VLOOKUP($A171, 'E4 TB Allocation Details'!$A$18:$L$214, MATCH("Demand ID", 'E4 TB Allocation Details'!$A$18:$L$18, 0),FALSE), 'E2 Allocators'!$B$15:$W$358, MATCH('O5 Details by Class &amp; Accounts'!N$18, 'E2 Allocators'!$B$15:$W$15, 0),FALSE)*$F171), 0, VLOOKUP(VLOOKUP($A171, 'E4 TB Allocation Details'!$A$18:$L$214, MATCH("Demand ID", 'E4 TB Allocation Details'!$A$18:$L$18, 0),FALSE), 'E2 Allocators'!$B$15:$W$358, MATCH('O5 Details by Class &amp; Accounts'!N$18, 'E2 Allocators'!$B$15:$W$15, 0),FALSE)*$F171)</f>
        <v>0</v>
      </c>
      <c r="O171" s="2186">
        <f>IF(ISERROR(VLOOKUP(VLOOKUP($A171, 'E4 TB Allocation Details'!$A$18:$L$214, MATCH("Demand ID", 'E4 TB Allocation Details'!$A$18:$L$18, 0),FALSE), 'E2 Allocators'!$B$15:$W$358, MATCH('O5 Details by Class &amp; Accounts'!O$18, 'E2 Allocators'!$B$15:$W$15, 0),FALSE)*$F171), 0, VLOOKUP(VLOOKUP($A171, 'E4 TB Allocation Details'!$A$18:$L$214, MATCH("Demand ID", 'E4 TB Allocation Details'!$A$18:$L$18, 0),FALSE), 'E2 Allocators'!$B$15:$W$358, MATCH('O5 Details by Class &amp; Accounts'!O$18, 'E2 Allocators'!$B$15:$W$15, 0),FALSE)*$F171)</f>
        <v>0</v>
      </c>
      <c r="P171" s="2186">
        <f>IF(ISERROR(VLOOKUP(VLOOKUP($A171, 'E4 TB Allocation Details'!$A$18:$L$214, MATCH("Demand ID", 'E4 TB Allocation Details'!$A$18:$L$18, 0),FALSE), 'E2 Allocators'!$B$15:$W$358, MATCH('O5 Details by Class &amp; Accounts'!P$18, 'E2 Allocators'!$B$15:$W$15, 0),FALSE)*$F171), 0, VLOOKUP(VLOOKUP($A171, 'E4 TB Allocation Details'!$A$18:$L$214, MATCH("Demand ID", 'E4 TB Allocation Details'!$A$18:$L$18, 0),FALSE), 'E2 Allocators'!$B$15:$W$358, MATCH('O5 Details by Class &amp; Accounts'!P$18, 'E2 Allocators'!$B$15:$W$15, 0),FALSE)*$F171)</f>
        <v>0</v>
      </c>
      <c r="Q171" s="2186">
        <f>IF(ISERROR(VLOOKUP(VLOOKUP($A171, 'E4 TB Allocation Details'!$A$18:$L$214, MATCH("Demand ID", 'E4 TB Allocation Details'!$A$18:$L$18, 0),FALSE), 'E2 Allocators'!$B$15:$W$358, MATCH('O5 Details by Class &amp; Accounts'!Q$18, 'E2 Allocators'!$B$15:$W$15, 0),FALSE)*$F171), 0, VLOOKUP(VLOOKUP($A171, 'E4 TB Allocation Details'!$A$18:$L$214, MATCH("Demand ID", 'E4 TB Allocation Details'!$A$18:$L$18, 0),FALSE), 'E2 Allocators'!$B$15:$W$358, MATCH('O5 Details by Class &amp; Accounts'!Q$18, 'E2 Allocators'!$B$15:$W$15, 0),FALSE)*$F171)</f>
        <v>0</v>
      </c>
      <c r="R171" s="2186">
        <f>IF(ISERROR(VLOOKUP(VLOOKUP($A171, 'E4 TB Allocation Details'!$A$18:$L$214, MATCH("Demand ID", 'E4 TB Allocation Details'!$A$18:$L$18, 0),FALSE), 'E2 Allocators'!$B$15:$W$358, MATCH('O5 Details by Class &amp; Accounts'!R$18, 'E2 Allocators'!$B$15:$W$15, 0),FALSE)*$F171), 0, VLOOKUP(VLOOKUP($A171, 'E4 TB Allocation Details'!$A$18:$L$214, MATCH("Demand ID", 'E4 TB Allocation Details'!$A$18:$L$18, 0),FALSE), 'E2 Allocators'!$B$15:$W$358, MATCH('O5 Details by Class &amp; Accounts'!R$18, 'E2 Allocators'!$B$15:$W$15, 0),FALSE)*$F171)</f>
        <v>0</v>
      </c>
      <c r="S171" s="2186">
        <f>IF(ISERROR(VLOOKUP(VLOOKUP($A171, 'E4 TB Allocation Details'!$A$18:$L$214, MATCH("Demand ID", 'E4 TB Allocation Details'!$A$18:$L$18, 0),FALSE), 'E2 Allocators'!$B$15:$W$358, MATCH('O5 Details by Class &amp; Accounts'!S$18, 'E2 Allocators'!$B$15:$W$15, 0),FALSE)*$F171), 0, VLOOKUP(VLOOKUP($A171, 'E4 TB Allocation Details'!$A$18:$L$214, MATCH("Demand ID", 'E4 TB Allocation Details'!$A$18:$L$18, 0),FALSE), 'E2 Allocators'!$B$15:$W$358, MATCH('O5 Details by Class &amp; Accounts'!S$18, 'E2 Allocators'!$B$15:$W$15, 0),FALSE)*$F171)</f>
        <v>0</v>
      </c>
      <c r="T171" s="2186">
        <f>IF(ISERROR(VLOOKUP(VLOOKUP($A171, 'E4 TB Allocation Details'!$A$18:$L$214, MATCH("Demand ID", 'E4 TB Allocation Details'!$A$18:$L$18, 0),FALSE), 'E2 Allocators'!$B$15:$W$358, MATCH('O5 Details by Class &amp; Accounts'!T$18, 'E2 Allocators'!$B$15:$W$15, 0),FALSE)*$F171), 0, VLOOKUP(VLOOKUP($A171, 'E4 TB Allocation Details'!$A$18:$L$214, MATCH("Demand ID", 'E4 TB Allocation Details'!$A$18:$L$18, 0),FALSE), 'E2 Allocators'!$B$15:$W$358, MATCH('O5 Details by Class &amp; Accounts'!T$18, 'E2 Allocators'!$B$15:$W$15, 0),FALSE)*$F171)</f>
        <v>0</v>
      </c>
      <c r="U171" s="2186">
        <f>IF(ISERROR(VLOOKUP(VLOOKUP($A171, 'E4 TB Allocation Details'!$A$18:$L$214, MATCH("Demand ID", 'E4 TB Allocation Details'!$A$18:$L$18, 0),FALSE), 'E2 Allocators'!$B$15:$W$358, MATCH('O5 Details by Class &amp; Accounts'!U$18, 'E2 Allocators'!$B$15:$W$15, 0),FALSE)*$F171), 0, VLOOKUP(VLOOKUP($A171, 'E4 TB Allocation Details'!$A$18:$L$214, MATCH("Demand ID", 'E4 TB Allocation Details'!$A$18:$L$18, 0),FALSE), 'E2 Allocators'!$B$15:$W$358, MATCH('O5 Details by Class &amp; Accounts'!U$18, 'E2 Allocators'!$B$15:$W$15, 0),FALSE)*$F171)</f>
        <v>0</v>
      </c>
      <c r="V171" s="2186">
        <f>IF(ISERROR(VLOOKUP(VLOOKUP($A171, 'E4 TB Allocation Details'!$A$18:$L$214, MATCH("Demand ID", 'E4 TB Allocation Details'!$A$18:$L$18, 0),FALSE), 'E2 Allocators'!$B$15:$W$358, MATCH('O5 Details by Class &amp; Accounts'!V$18, 'E2 Allocators'!$B$15:$W$15, 0),FALSE)*$F171), 0, VLOOKUP(VLOOKUP($A171, 'E4 TB Allocation Details'!$A$18:$L$214, MATCH("Demand ID", 'E4 TB Allocation Details'!$A$18:$L$18, 0),FALSE), 'E2 Allocators'!$B$15:$W$358, MATCH('O5 Details by Class &amp; Accounts'!V$18, 'E2 Allocators'!$B$15:$W$15, 0),FALSE)*$F171)</f>
        <v>0</v>
      </c>
      <c r="W171" s="2186">
        <f>IF(ISERROR(VLOOKUP(VLOOKUP($A171, 'E4 TB Allocation Details'!$A$18:$L$214, MATCH("Demand ID", 'E4 TB Allocation Details'!$A$18:$L$18, 0),FALSE), 'E2 Allocators'!$B$15:$W$358, MATCH('O5 Details by Class &amp; Accounts'!W$18, 'E2 Allocators'!$B$15:$W$15, 0),FALSE)*$F171), 0, VLOOKUP(VLOOKUP($A171, 'E4 TB Allocation Details'!$A$18:$L$214, MATCH("Demand ID", 'E4 TB Allocation Details'!$A$18:$L$18, 0),FALSE), 'E2 Allocators'!$B$15:$W$358, MATCH('O5 Details by Class &amp; Accounts'!W$18, 'E2 Allocators'!$B$15:$W$15, 0),FALSE)*$F171)</f>
        <v>0</v>
      </c>
      <c r="X171" s="2186">
        <f>IF(ISERROR(VLOOKUP(VLOOKUP($A171, 'E4 TB Allocation Details'!$A$18:$L$214, MATCH("Demand ID", 'E4 TB Allocation Details'!$A$18:$L$18, 0),FALSE), 'E2 Allocators'!$B$15:$W$358, MATCH('O5 Details by Class &amp; Accounts'!X$18, 'E2 Allocators'!$B$15:$W$15, 0),FALSE)*$F171), 0, VLOOKUP(VLOOKUP($A171, 'E4 TB Allocation Details'!$A$18:$L$214, MATCH("Demand ID", 'E4 TB Allocation Details'!$A$18:$L$18, 0),FALSE), 'E2 Allocators'!$B$15:$W$358, MATCH('O5 Details by Class &amp; Accounts'!X$18, 'E2 Allocators'!$B$15:$W$15, 0),FALSE)*$F171)</f>
        <v>0</v>
      </c>
      <c r="Y171" s="2186">
        <f>IF(ISERROR(VLOOKUP(VLOOKUP($A171, 'E4 TB Allocation Details'!$A$18:$L$214, MATCH("Demand ID", 'E4 TB Allocation Details'!$A$18:$L$18, 0),FALSE), 'E2 Allocators'!$B$15:$W$358, MATCH('O5 Details by Class &amp; Accounts'!Y$18, 'E2 Allocators'!$B$15:$W$15, 0),FALSE)*$F171), 0, VLOOKUP(VLOOKUP($A171, 'E4 TB Allocation Details'!$A$18:$L$214, MATCH("Demand ID", 'E4 TB Allocation Details'!$A$18:$L$18, 0),FALSE), 'E2 Allocators'!$B$15:$W$358, MATCH('O5 Details by Class &amp; Accounts'!Y$18, 'E2 Allocators'!$B$15:$W$15, 0),FALSE)*$F171)</f>
        <v>0</v>
      </c>
      <c r="Z171" s="2186">
        <f>IF(ISERROR(VLOOKUP(VLOOKUP($A171, 'E4 TB Allocation Details'!$A$18:$L$214, MATCH("Demand ID", 'E4 TB Allocation Details'!$A$18:$L$18, 0),FALSE), 'E2 Allocators'!$B$15:$W$358, MATCH('O5 Details by Class &amp; Accounts'!Z$18, 'E2 Allocators'!$B$15:$W$15, 0),FALSE)*$F171), 0, VLOOKUP(VLOOKUP($A171, 'E4 TB Allocation Details'!$A$18:$L$214, MATCH("Demand ID", 'E4 TB Allocation Details'!$A$18:$L$18, 0),FALSE), 'E2 Allocators'!$B$15:$W$358, MATCH('O5 Details by Class &amp; Accounts'!Z$18, 'E2 Allocators'!$B$15:$W$15, 0),FALSE)*$F171)</f>
        <v>0</v>
      </c>
      <c r="AA171" s="2186">
        <f>IF(ISERROR(VLOOKUP(VLOOKUP($A171, 'E4 TB Allocation Details'!$A$18:$L$214, MATCH("Demand ID", 'E4 TB Allocation Details'!$A$18:$L$18, 0),FALSE), 'E2 Allocators'!$B$15:$W$358, MATCH('O5 Details by Class &amp; Accounts'!AA$18, 'E2 Allocators'!$B$15:$W$15, 0),FALSE)*$F171), 0, VLOOKUP(VLOOKUP($A171, 'E4 TB Allocation Details'!$A$18:$L$214, MATCH("Demand ID", 'E4 TB Allocation Details'!$A$18:$L$18, 0),FALSE), 'E2 Allocators'!$B$15:$W$358, MATCH('O5 Details by Class &amp; Accounts'!AA$18, 'E2 Allocators'!$B$15:$W$15, 0),FALSE)*$F171)</f>
        <v>0</v>
      </c>
      <c r="AB171" s="2186">
        <f>IF(ISERROR(VLOOKUP(VLOOKUP($A171, 'E4 TB Allocation Details'!$A$18:$L$214, MATCH("Demand ID", 'E4 TB Allocation Details'!$A$18:$L$18, 0),FALSE), 'E2 Allocators'!$B$15:$W$358, MATCH('O5 Details by Class &amp; Accounts'!AB$18, 'E2 Allocators'!$B$15:$W$15, 0),FALSE)*$F171), 0, VLOOKUP(VLOOKUP($A171, 'E4 TB Allocation Details'!$A$18:$L$214, MATCH("Demand ID", 'E4 TB Allocation Details'!$A$18:$L$18, 0),FALSE), 'E2 Allocators'!$B$15:$W$358, MATCH('O5 Details by Class &amp; Accounts'!AB$18, 'E2 Allocators'!$B$15:$W$15, 0),FALSE)*$F171)</f>
        <v>0</v>
      </c>
      <c r="AC171" s="2186">
        <f t="shared" si="47"/>
        <v>0</v>
      </c>
      <c r="AD171" s="2186">
        <f>IF(ISERROR(VLOOKUP(VLOOKUP($A171, 'E4 TB Allocation Details'!$A$18:$L$214, MATCH("Customer ID", 'E4 TB Allocation Details'!$A$18:$L$18, 0),FALSE), 'E2 Allocators'!$B$15:$W$358, MATCH('O5 Details by Class &amp; Accounts'!AD$18, 'E2 Allocators'!$B$15:$W$15, 0),FALSE)*$G171), 0, VLOOKUP(VLOOKUP($A171, 'E4 TB Allocation Details'!$A$18:$L$214, MATCH("Customer ID", 'E4 TB Allocation Details'!$A$18:$L$18, 0),FALSE), 'E2 Allocators'!$B$15:$W$358, MATCH('O5 Details by Class &amp; Accounts'!AD$18, 'E2 Allocators'!$B$15:$W$15, 0),FALSE)*$G171)</f>
        <v>0</v>
      </c>
      <c r="AE171" s="2186">
        <f>IF(ISERROR(VLOOKUP(VLOOKUP($A171, 'E4 TB Allocation Details'!$A$18:$L$214, MATCH("Customer ID", 'E4 TB Allocation Details'!$A$18:$L$18, 0),FALSE), 'E2 Allocators'!$B$15:$W$358, MATCH('O5 Details by Class &amp; Accounts'!AE$18, 'E2 Allocators'!$B$15:$W$15, 0),FALSE)*$G171), 0, VLOOKUP(VLOOKUP($A171, 'E4 TB Allocation Details'!$A$18:$L$214, MATCH("Customer ID", 'E4 TB Allocation Details'!$A$18:$L$18, 0),FALSE), 'E2 Allocators'!$B$15:$W$358, MATCH('O5 Details by Class &amp; Accounts'!AE$18, 'E2 Allocators'!$B$15:$W$15, 0),FALSE)*$G171)</f>
        <v>0</v>
      </c>
      <c r="AF171" s="2186">
        <f>IF(ISERROR(VLOOKUP(VLOOKUP($A171, 'E4 TB Allocation Details'!$A$18:$L$214, MATCH("Customer ID", 'E4 TB Allocation Details'!$A$18:$L$18, 0),FALSE), 'E2 Allocators'!$B$15:$W$358, MATCH('O5 Details by Class &amp; Accounts'!AF$18, 'E2 Allocators'!$B$15:$W$15, 0),FALSE)*$G171), 0, VLOOKUP(VLOOKUP($A171, 'E4 TB Allocation Details'!$A$18:$L$214, MATCH("Customer ID", 'E4 TB Allocation Details'!$A$18:$L$18, 0),FALSE), 'E2 Allocators'!$B$15:$W$358, MATCH('O5 Details by Class &amp; Accounts'!AF$18, 'E2 Allocators'!$B$15:$W$15, 0),FALSE)*$G171)</f>
        <v>0</v>
      </c>
      <c r="AG171" s="2186">
        <f>IF(ISERROR(VLOOKUP(VLOOKUP($A171, 'E4 TB Allocation Details'!$A$18:$L$214, MATCH("Customer ID", 'E4 TB Allocation Details'!$A$18:$L$18, 0),FALSE), 'E2 Allocators'!$B$15:$W$358, MATCH('O5 Details by Class &amp; Accounts'!AG$18, 'E2 Allocators'!$B$15:$W$15, 0),FALSE)*$G171), 0, VLOOKUP(VLOOKUP($A171, 'E4 TB Allocation Details'!$A$18:$L$214, MATCH("Customer ID", 'E4 TB Allocation Details'!$A$18:$L$18, 0),FALSE), 'E2 Allocators'!$B$15:$W$358, MATCH('O5 Details by Class &amp; Accounts'!AG$18, 'E2 Allocators'!$B$15:$W$15, 0),FALSE)*$G171)</f>
        <v>0</v>
      </c>
      <c r="AH171" s="2186">
        <f>IF(ISERROR(VLOOKUP(VLOOKUP($A171, 'E4 TB Allocation Details'!$A$18:$L$214, MATCH("Customer ID", 'E4 TB Allocation Details'!$A$18:$L$18, 0),FALSE), 'E2 Allocators'!$B$15:$W$358, MATCH('O5 Details by Class &amp; Accounts'!AH$18, 'E2 Allocators'!$B$15:$W$15, 0),FALSE)*$G171), 0, VLOOKUP(VLOOKUP($A171, 'E4 TB Allocation Details'!$A$18:$L$214, MATCH("Customer ID", 'E4 TB Allocation Details'!$A$18:$L$18, 0),FALSE), 'E2 Allocators'!$B$15:$W$358, MATCH('O5 Details by Class &amp; Accounts'!AH$18, 'E2 Allocators'!$B$15:$W$15, 0),FALSE)*$G171)</f>
        <v>0</v>
      </c>
      <c r="AI171" s="2186">
        <f>IF(ISERROR(VLOOKUP(VLOOKUP($A171, 'E4 TB Allocation Details'!$A$18:$L$214, MATCH("Customer ID", 'E4 TB Allocation Details'!$A$18:$L$18, 0),FALSE), 'E2 Allocators'!$B$15:$W$358, MATCH('O5 Details by Class &amp; Accounts'!AI$18, 'E2 Allocators'!$B$15:$W$15, 0),FALSE)*$G171), 0, VLOOKUP(VLOOKUP($A171, 'E4 TB Allocation Details'!$A$18:$L$214, MATCH("Customer ID", 'E4 TB Allocation Details'!$A$18:$L$18, 0),FALSE), 'E2 Allocators'!$B$15:$W$358, MATCH('O5 Details by Class &amp; Accounts'!AI$18, 'E2 Allocators'!$B$15:$W$15, 0),FALSE)*$G171)</f>
        <v>0</v>
      </c>
      <c r="AJ171" s="2186">
        <f>IF(ISERROR(VLOOKUP(VLOOKUP($A171, 'E4 TB Allocation Details'!$A$18:$L$214, MATCH("Customer ID", 'E4 TB Allocation Details'!$A$18:$L$18, 0),FALSE), 'E2 Allocators'!$B$15:$W$358, MATCH('O5 Details by Class &amp; Accounts'!AJ$18, 'E2 Allocators'!$B$15:$W$15, 0),FALSE)*$G171), 0, VLOOKUP(VLOOKUP($A171, 'E4 TB Allocation Details'!$A$18:$L$214, MATCH("Customer ID", 'E4 TB Allocation Details'!$A$18:$L$18, 0),FALSE), 'E2 Allocators'!$B$15:$W$358, MATCH('O5 Details by Class &amp; Accounts'!AJ$18, 'E2 Allocators'!$B$15:$W$15, 0),FALSE)*$G171)</f>
        <v>0</v>
      </c>
      <c r="AK171" s="2186">
        <f>IF(ISERROR(VLOOKUP(VLOOKUP($A171, 'E4 TB Allocation Details'!$A$18:$L$214, MATCH("Customer ID", 'E4 TB Allocation Details'!$A$18:$L$18, 0),FALSE), 'E2 Allocators'!$B$15:$W$358, MATCH('O5 Details by Class &amp; Accounts'!AK$18, 'E2 Allocators'!$B$15:$W$15, 0),FALSE)*$G171), 0, VLOOKUP(VLOOKUP($A171, 'E4 TB Allocation Details'!$A$18:$L$214, MATCH("Customer ID", 'E4 TB Allocation Details'!$A$18:$L$18, 0),FALSE), 'E2 Allocators'!$B$15:$W$358, MATCH('O5 Details by Class &amp; Accounts'!AK$18, 'E2 Allocators'!$B$15:$W$15, 0),FALSE)*$G171)</f>
        <v>0</v>
      </c>
      <c r="AL171" s="2186">
        <f>IF(ISERROR(VLOOKUP(VLOOKUP($A171, 'E4 TB Allocation Details'!$A$18:$L$214, MATCH("Customer ID", 'E4 TB Allocation Details'!$A$18:$L$18, 0),FALSE), 'E2 Allocators'!$B$15:$W$358, MATCH('O5 Details by Class &amp; Accounts'!AL$18, 'E2 Allocators'!$B$15:$W$15, 0),FALSE)*$G171), 0, VLOOKUP(VLOOKUP($A171, 'E4 TB Allocation Details'!$A$18:$L$214, MATCH("Customer ID", 'E4 TB Allocation Details'!$A$18:$L$18, 0),FALSE), 'E2 Allocators'!$B$15:$W$358, MATCH('O5 Details by Class &amp; Accounts'!AL$18, 'E2 Allocators'!$B$15:$W$15, 0),FALSE)*$G171)</f>
        <v>0</v>
      </c>
      <c r="AM171" s="2186">
        <f>IF(ISERROR(VLOOKUP(VLOOKUP($A171, 'E4 TB Allocation Details'!$A$18:$L$214, MATCH("Customer ID", 'E4 TB Allocation Details'!$A$18:$L$18, 0),FALSE), 'E2 Allocators'!$B$15:$W$358, MATCH('O5 Details by Class &amp; Accounts'!AM$18, 'E2 Allocators'!$B$15:$W$15, 0),FALSE)*$G171), 0, VLOOKUP(VLOOKUP($A171, 'E4 TB Allocation Details'!$A$18:$L$214, MATCH("Customer ID", 'E4 TB Allocation Details'!$A$18:$L$18, 0),FALSE), 'E2 Allocators'!$B$15:$W$358, MATCH('O5 Details by Class &amp; Accounts'!AM$18, 'E2 Allocators'!$B$15:$W$15, 0),FALSE)*$G171)</f>
        <v>0</v>
      </c>
      <c r="AN171" s="2186">
        <f>IF(ISERROR(VLOOKUP(VLOOKUP($A171, 'E4 TB Allocation Details'!$A$18:$L$214, MATCH("Customer ID", 'E4 TB Allocation Details'!$A$18:$L$18, 0),FALSE), 'E2 Allocators'!$B$15:$W$358, MATCH('O5 Details by Class &amp; Accounts'!AN$18, 'E2 Allocators'!$B$15:$W$15, 0),FALSE)*$G171), 0, VLOOKUP(VLOOKUP($A171, 'E4 TB Allocation Details'!$A$18:$L$214, MATCH("Customer ID", 'E4 TB Allocation Details'!$A$18:$L$18, 0),FALSE), 'E2 Allocators'!$B$15:$W$358, MATCH('O5 Details by Class &amp; Accounts'!AN$18, 'E2 Allocators'!$B$15:$W$15, 0),FALSE)*$G171)</f>
        <v>0</v>
      </c>
      <c r="AO171" s="2186">
        <f>IF(ISERROR(VLOOKUP(VLOOKUP($A171, 'E4 TB Allocation Details'!$A$18:$L$214, MATCH("Customer ID", 'E4 TB Allocation Details'!$A$18:$L$18, 0),FALSE), 'E2 Allocators'!$B$15:$W$358, MATCH('O5 Details by Class &amp; Accounts'!AO$18, 'E2 Allocators'!$B$15:$W$15, 0),FALSE)*$G171), 0, VLOOKUP(VLOOKUP($A171, 'E4 TB Allocation Details'!$A$18:$L$214, MATCH("Customer ID", 'E4 TB Allocation Details'!$A$18:$L$18, 0),FALSE), 'E2 Allocators'!$B$15:$W$358, MATCH('O5 Details by Class &amp; Accounts'!AO$18, 'E2 Allocators'!$B$15:$W$15, 0),FALSE)*$G171)</f>
        <v>0</v>
      </c>
      <c r="AP171" s="2186">
        <f>IF(ISERROR(VLOOKUP(VLOOKUP($A171, 'E4 TB Allocation Details'!$A$18:$L$214, MATCH("Customer ID", 'E4 TB Allocation Details'!$A$18:$L$18, 0),FALSE), 'E2 Allocators'!$B$15:$W$358, MATCH('O5 Details by Class &amp; Accounts'!AP$18, 'E2 Allocators'!$B$15:$W$15, 0),FALSE)*$G171), 0, VLOOKUP(VLOOKUP($A171, 'E4 TB Allocation Details'!$A$18:$L$214, MATCH("Customer ID", 'E4 TB Allocation Details'!$A$18:$L$18, 0),FALSE), 'E2 Allocators'!$B$15:$W$358, MATCH('O5 Details by Class &amp; Accounts'!AP$18, 'E2 Allocators'!$B$15:$W$15, 0),FALSE)*$G171)</f>
        <v>0</v>
      </c>
      <c r="AQ171" s="2186">
        <f>IF(ISERROR(VLOOKUP(VLOOKUP($A171, 'E4 TB Allocation Details'!$A$18:$L$214, MATCH("Customer ID", 'E4 TB Allocation Details'!$A$18:$L$18, 0),FALSE), 'E2 Allocators'!$B$15:$W$358, MATCH('O5 Details by Class &amp; Accounts'!AQ$18, 'E2 Allocators'!$B$15:$W$15, 0),FALSE)*$G171), 0, VLOOKUP(VLOOKUP($A171, 'E4 TB Allocation Details'!$A$18:$L$214, MATCH("Customer ID", 'E4 TB Allocation Details'!$A$18:$L$18, 0),FALSE), 'E2 Allocators'!$B$15:$W$358, MATCH('O5 Details by Class &amp; Accounts'!AQ$18, 'E2 Allocators'!$B$15:$W$15, 0),FALSE)*$G171)</f>
        <v>0</v>
      </c>
      <c r="AR171" s="2186">
        <f>IF(ISERROR(VLOOKUP(VLOOKUP($A171, 'E4 TB Allocation Details'!$A$18:$L$214, MATCH("Customer ID", 'E4 TB Allocation Details'!$A$18:$L$18, 0),FALSE), 'E2 Allocators'!$B$15:$W$358, MATCH('O5 Details by Class &amp; Accounts'!AR$18, 'E2 Allocators'!$B$15:$W$15, 0),FALSE)*$G171), 0, VLOOKUP(VLOOKUP($A171, 'E4 TB Allocation Details'!$A$18:$L$214, MATCH("Customer ID", 'E4 TB Allocation Details'!$A$18:$L$18, 0),FALSE), 'E2 Allocators'!$B$15:$W$358, MATCH('O5 Details by Class &amp; Accounts'!AR$18, 'E2 Allocators'!$B$15:$W$15, 0),FALSE)*$G171)</f>
        <v>0</v>
      </c>
      <c r="AS171" s="2186">
        <f>IF(ISERROR(VLOOKUP(VLOOKUP($A171, 'E4 TB Allocation Details'!$A$18:$L$214, MATCH("Customer ID", 'E4 TB Allocation Details'!$A$18:$L$18, 0),FALSE), 'E2 Allocators'!$B$15:$W$358, MATCH('O5 Details by Class &amp; Accounts'!AS$18, 'E2 Allocators'!$B$15:$W$15, 0),FALSE)*$G171), 0, VLOOKUP(VLOOKUP($A171, 'E4 TB Allocation Details'!$A$18:$L$214, MATCH("Customer ID", 'E4 TB Allocation Details'!$A$18:$L$18, 0),FALSE), 'E2 Allocators'!$B$15:$W$358, MATCH('O5 Details by Class &amp; Accounts'!AS$18, 'E2 Allocators'!$B$15:$W$15, 0),FALSE)*$G171)</f>
        <v>0</v>
      </c>
      <c r="AT171" s="2186">
        <f>IF(ISERROR(VLOOKUP(VLOOKUP($A171, 'E4 TB Allocation Details'!$A$18:$L$214, MATCH("Customer ID", 'E4 TB Allocation Details'!$A$18:$L$18, 0),FALSE), 'E2 Allocators'!$B$15:$W$358, MATCH('O5 Details by Class &amp; Accounts'!AT$18, 'E2 Allocators'!$B$15:$W$15, 0),FALSE)*$G171), 0, VLOOKUP(VLOOKUP($A171, 'E4 TB Allocation Details'!$A$18:$L$214, MATCH("Customer ID", 'E4 TB Allocation Details'!$A$18:$L$18, 0),FALSE), 'E2 Allocators'!$B$15:$W$358, MATCH('O5 Details by Class &amp; Accounts'!AT$18, 'E2 Allocators'!$B$15:$W$15, 0),FALSE)*$G171)</f>
        <v>0</v>
      </c>
      <c r="AU171" s="2186">
        <f>IF(ISERROR(VLOOKUP(VLOOKUP($A171, 'E4 TB Allocation Details'!$A$18:$L$214, MATCH("Customer ID", 'E4 TB Allocation Details'!$A$18:$L$18, 0),FALSE), 'E2 Allocators'!$B$15:$W$358, MATCH('O5 Details by Class &amp; Accounts'!AU$18, 'E2 Allocators'!$B$15:$W$15, 0),FALSE)*$G171), 0, VLOOKUP(VLOOKUP($A171, 'E4 TB Allocation Details'!$A$18:$L$214, MATCH("Customer ID", 'E4 TB Allocation Details'!$A$18:$L$18, 0),FALSE), 'E2 Allocators'!$B$15:$W$358, MATCH('O5 Details by Class &amp; Accounts'!AU$18, 'E2 Allocators'!$B$15:$W$15, 0),FALSE)*$G171)</f>
        <v>0</v>
      </c>
      <c r="AV171" s="2186">
        <f>IF(ISERROR(VLOOKUP(VLOOKUP($A171, 'E4 TB Allocation Details'!$A$18:$L$214, MATCH("Customer ID", 'E4 TB Allocation Details'!$A$18:$L$18, 0),FALSE), 'E2 Allocators'!$B$15:$W$358, MATCH('O5 Details by Class &amp; Accounts'!AV$18, 'E2 Allocators'!$B$15:$W$15, 0),FALSE)*$G171), 0, VLOOKUP(VLOOKUP($A171, 'E4 TB Allocation Details'!$A$18:$L$214, MATCH("Customer ID", 'E4 TB Allocation Details'!$A$18:$L$18, 0),FALSE), 'E2 Allocators'!$B$15:$W$358, MATCH('O5 Details by Class &amp; Accounts'!AV$18, 'E2 Allocators'!$B$15:$W$15, 0),FALSE)*$G171)</f>
        <v>0</v>
      </c>
      <c r="AW171" s="2186">
        <f>IF(ISERROR(VLOOKUP(VLOOKUP($A171, 'E4 TB Allocation Details'!$A$18:$L$214, MATCH("Customer ID", 'E4 TB Allocation Details'!$A$18:$L$18, 0),FALSE), 'E2 Allocators'!$B$15:$W$358, MATCH('O5 Details by Class &amp; Accounts'!AW$18, 'E2 Allocators'!$B$15:$W$15, 0),FALSE)*$G171), 0, VLOOKUP(VLOOKUP($A171, 'E4 TB Allocation Details'!$A$18:$L$214, MATCH("Customer ID", 'E4 TB Allocation Details'!$A$18:$L$18, 0),FALSE), 'E2 Allocators'!$B$15:$W$358, MATCH('O5 Details by Class &amp; Accounts'!AW$18, 'E2 Allocators'!$B$15:$W$15, 0),FALSE)*$G171)</f>
        <v>0</v>
      </c>
      <c r="AX171" s="2186">
        <f t="shared" si="51"/>
        <v>0</v>
      </c>
      <c r="AY171" s="2186">
        <f>IF(ISERROR(VLOOKUP(VLOOKUP($A171, 'E4 TB Allocation Details'!$A$18:$L$214, MATCH("Misc ID", 'E4 TB Allocation Details'!$A$18:$L$18, 0),FALSE), 'E2 Allocators'!$B$15:$W$358, MATCH('O5 Details by Class &amp; Accounts'!AY$18, 'E2 Allocators'!$B$15:$W$15, 0),FALSE)*$E171), 0, VLOOKUP(VLOOKUP($A171, 'E4 TB Allocation Details'!$A$18:$L$214, MATCH("Misc ID", 'E4 TB Allocation Details'!$A$18:$L$18, 0),FALSE), 'E2 Allocators'!$B$15:$W$358, MATCH('O5 Details by Class &amp; Accounts'!AY$18, 'E2 Allocators'!$B$15:$W$15, 0),FALSE)*$E171)</f>
        <v>0</v>
      </c>
      <c r="AZ171" s="2186">
        <f>IF(ISERROR(VLOOKUP(VLOOKUP($A171, 'E4 TB Allocation Details'!$A$18:$L$214, MATCH("Misc ID", 'E4 TB Allocation Details'!$A$18:$L$18, 0),FALSE), 'E2 Allocators'!$B$15:$W$358, MATCH('O5 Details by Class &amp; Accounts'!AZ$18, 'E2 Allocators'!$B$15:$W$15, 0),FALSE)*$E171), 0, VLOOKUP(VLOOKUP($A171, 'E4 TB Allocation Details'!$A$18:$L$214, MATCH("Misc ID", 'E4 TB Allocation Details'!$A$18:$L$18, 0),FALSE), 'E2 Allocators'!$B$15:$W$358, MATCH('O5 Details by Class &amp; Accounts'!AZ$18, 'E2 Allocators'!$B$15:$W$15, 0),FALSE)*$E171)</f>
        <v>0</v>
      </c>
      <c r="BA171" s="2186">
        <f>IF(ISERROR(VLOOKUP(VLOOKUP($A171, 'E4 TB Allocation Details'!$A$18:$L$214, MATCH("Misc ID", 'E4 TB Allocation Details'!$A$18:$L$18, 0),FALSE), 'E2 Allocators'!$B$15:$W$358, MATCH('O5 Details by Class &amp; Accounts'!BA$18, 'E2 Allocators'!$B$15:$W$15, 0),FALSE)*$E171), 0, VLOOKUP(VLOOKUP($A171, 'E4 TB Allocation Details'!$A$18:$L$214, MATCH("Misc ID", 'E4 TB Allocation Details'!$A$18:$L$18, 0),FALSE), 'E2 Allocators'!$B$15:$W$358, MATCH('O5 Details by Class &amp; Accounts'!BA$18, 'E2 Allocators'!$B$15:$W$15, 0),FALSE)*$E171)</f>
        <v>0</v>
      </c>
      <c r="BB171" s="2186">
        <f>IF(ISERROR(VLOOKUP(VLOOKUP($A171, 'E4 TB Allocation Details'!$A$18:$L$214, MATCH("Misc ID", 'E4 TB Allocation Details'!$A$18:$L$18, 0),FALSE), 'E2 Allocators'!$B$15:$W$358, MATCH('O5 Details by Class &amp; Accounts'!BB$18, 'E2 Allocators'!$B$15:$W$15, 0),FALSE)*$E171), 0, VLOOKUP(VLOOKUP($A171, 'E4 TB Allocation Details'!$A$18:$L$214, MATCH("Misc ID", 'E4 TB Allocation Details'!$A$18:$L$18, 0),FALSE), 'E2 Allocators'!$B$15:$W$358, MATCH('O5 Details by Class &amp; Accounts'!BB$18, 'E2 Allocators'!$B$15:$W$15, 0),FALSE)*$E171)</f>
        <v>0</v>
      </c>
      <c r="BC171" s="2186">
        <f>IF(ISERROR(VLOOKUP(VLOOKUP($A171, 'E4 TB Allocation Details'!$A$18:$L$214, MATCH("Misc ID", 'E4 TB Allocation Details'!$A$18:$L$18, 0),FALSE), 'E2 Allocators'!$B$15:$W$358, MATCH('O5 Details by Class &amp; Accounts'!BC$18, 'E2 Allocators'!$B$15:$W$15, 0),FALSE)*$E171), 0, VLOOKUP(VLOOKUP($A171, 'E4 TB Allocation Details'!$A$18:$L$214, MATCH("Misc ID", 'E4 TB Allocation Details'!$A$18:$L$18, 0),FALSE), 'E2 Allocators'!$B$15:$W$358, MATCH('O5 Details by Class &amp; Accounts'!BC$18, 'E2 Allocators'!$B$15:$W$15, 0),FALSE)*$E171)</f>
        <v>0</v>
      </c>
      <c r="BD171" s="2186">
        <f>IF(ISERROR(VLOOKUP(VLOOKUP($A171, 'E4 TB Allocation Details'!$A$18:$L$214, MATCH("Misc ID", 'E4 TB Allocation Details'!$A$18:$L$18, 0),FALSE), 'E2 Allocators'!$B$15:$W$358, MATCH('O5 Details by Class &amp; Accounts'!BD$18, 'E2 Allocators'!$B$15:$W$15, 0),FALSE)*$E171), 0, VLOOKUP(VLOOKUP($A171, 'E4 TB Allocation Details'!$A$18:$L$214, MATCH("Misc ID", 'E4 TB Allocation Details'!$A$18:$L$18, 0),FALSE), 'E2 Allocators'!$B$15:$W$358, MATCH('O5 Details by Class &amp; Accounts'!BD$18, 'E2 Allocators'!$B$15:$W$15, 0),FALSE)*$E171)</f>
        <v>0</v>
      </c>
      <c r="BE171" s="2186">
        <f>IF(ISERROR(VLOOKUP(VLOOKUP($A171, 'E4 TB Allocation Details'!$A$18:$L$214, MATCH("Misc ID", 'E4 TB Allocation Details'!$A$18:$L$18, 0),FALSE), 'E2 Allocators'!$B$15:$W$358, MATCH('O5 Details by Class &amp; Accounts'!BE$18, 'E2 Allocators'!$B$15:$W$15, 0),FALSE)*$E171), 0, VLOOKUP(VLOOKUP($A171, 'E4 TB Allocation Details'!$A$18:$L$214, MATCH("Misc ID", 'E4 TB Allocation Details'!$A$18:$L$18, 0),FALSE), 'E2 Allocators'!$B$15:$W$358, MATCH('O5 Details by Class &amp; Accounts'!BE$18, 'E2 Allocators'!$B$15:$W$15, 0),FALSE)*$E171)</f>
        <v>0</v>
      </c>
      <c r="BF171" s="2186">
        <f>IF(ISERROR(VLOOKUP(VLOOKUP($A171, 'E4 TB Allocation Details'!$A$18:$L$214, MATCH("Misc ID", 'E4 TB Allocation Details'!$A$18:$L$18, 0),FALSE), 'E2 Allocators'!$B$15:$W$358, MATCH('O5 Details by Class &amp; Accounts'!BF$18, 'E2 Allocators'!$B$15:$W$15, 0),FALSE)*$E171), 0, VLOOKUP(VLOOKUP($A171, 'E4 TB Allocation Details'!$A$18:$L$214, MATCH("Misc ID", 'E4 TB Allocation Details'!$A$18:$L$18, 0),FALSE), 'E2 Allocators'!$B$15:$W$358, MATCH('O5 Details by Class &amp; Accounts'!BF$18, 'E2 Allocators'!$B$15:$W$15, 0),FALSE)*$E171)</f>
        <v>0</v>
      </c>
      <c r="BG171" s="2186">
        <f>IF(ISERROR(VLOOKUP(VLOOKUP($A171, 'E4 TB Allocation Details'!$A$18:$L$214, MATCH("Misc ID", 'E4 TB Allocation Details'!$A$18:$L$18, 0),FALSE), 'E2 Allocators'!$B$15:$W$358, MATCH('O5 Details by Class &amp; Accounts'!BG$18, 'E2 Allocators'!$B$15:$W$15, 0),FALSE)*$E171), 0, VLOOKUP(VLOOKUP($A171, 'E4 TB Allocation Details'!$A$18:$L$214, MATCH("Misc ID", 'E4 TB Allocation Details'!$A$18:$L$18, 0),FALSE), 'E2 Allocators'!$B$15:$W$358, MATCH('O5 Details by Class &amp; Accounts'!BG$18, 'E2 Allocators'!$B$15:$W$15, 0),FALSE)*$E171)</f>
        <v>0</v>
      </c>
      <c r="BH171" s="2186">
        <f>IF(ISERROR(VLOOKUP(VLOOKUP($A171, 'E4 TB Allocation Details'!$A$18:$L$214, MATCH("Misc ID", 'E4 TB Allocation Details'!$A$18:$L$18, 0),FALSE), 'E2 Allocators'!$B$15:$W$358, MATCH('O5 Details by Class &amp; Accounts'!BH$18, 'E2 Allocators'!$B$15:$W$15, 0),FALSE)*$E171), 0, VLOOKUP(VLOOKUP($A171, 'E4 TB Allocation Details'!$A$18:$L$214, MATCH("Misc ID", 'E4 TB Allocation Details'!$A$18:$L$18, 0),FALSE), 'E2 Allocators'!$B$15:$W$358, MATCH('O5 Details by Class &amp; Accounts'!BH$18, 'E2 Allocators'!$B$15:$W$15, 0),FALSE)*$E171)</f>
        <v>0</v>
      </c>
      <c r="BI171" s="2186">
        <f>IF(ISERROR(VLOOKUP(VLOOKUP($A171, 'E4 TB Allocation Details'!$A$18:$L$214, MATCH("Misc ID", 'E4 TB Allocation Details'!$A$18:$L$18, 0),FALSE), 'E2 Allocators'!$B$15:$W$358, MATCH('O5 Details by Class &amp; Accounts'!BI$18, 'E2 Allocators'!$B$15:$W$15, 0),FALSE)*$E171), 0, VLOOKUP(VLOOKUP($A171, 'E4 TB Allocation Details'!$A$18:$L$214, MATCH("Misc ID", 'E4 TB Allocation Details'!$A$18:$L$18, 0),FALSE), 'E2 Allocators'!$B$15:$W$358, MATCH('O5 Details by Class &amp; Accounts'!BI$18, 'E2 Allocators'!$B$15:$W$15, 0),FALSE)*$E171)</f>
        <v>0</v>
      </c>
      <c r="BJ171" s="2186">
        <f>IF(ISERROR(VLOOKUP(VLOOKUP($A171, 'E4 TB Allocation Details'!$A$18:$L$214, MATCH("Misc ID", 'E4 TB Allocation Details'!$A$18:$L$18, 0),FALSE), 'E2 Allocators'!$B$15:$W$358, MATCH('O5 Details by Class &amp; Accounts'!BJ$18, 'E2 Allocators'!$B$15:$W$15, 0),FALSE)*$E171), 0, VLOOKUP(VLOOKUP($A171, 'E4 TB Allocation Details'!$A$18:$L$214, MATCH("Misc ID", 'E4 TB Allocation Details'!$A$18:$L$18, 0),FALSE), 'E2 Allocators'!$B$15:$W$358, MATCH('O5 Details by Class &amp; Accounts'!BJ$18, 'E2 Allocators'!$B$15:$W$15, 0),FALSE)*$E171)</f>
        <v>0</v>
      </c>
      <c r="BK171" s="2186">
        <f>IF(ISERROR(VLOOKUP(VLOOKUP($A171, 'E4 TB Allocation Details'!$A$18:$L$214, MATCH("Misc ID", 'E4 TB Allocation Details'!$A$18:$L$18, 0),FALSE), 'E2 Allocators'!$B$15:$W$358, MATCH('O5 Details by Class &amp; Accounts'!BK$18, 'E2 Allocators'!$B$15:$W$15, 0),FALSE)*$E171), 0, VLOOKUP(VLOOKUP($A171, 'E4 TB Allocation Details'!$A$18:$L$214, MATCH("Misc ID", 'E4 TB Allocation Details'!$A$18:$L$18, 0),FALSE), 'E2 Allocators'!$B$15:$W$358, MATCH('O5 Details by Class &amp; Accounts'!BK$18, 'E2 Allocators'!$B$15:$W$15, 0),FALSE)*$E171)</f>
        <v>0</v>
      </c>
      <c r="BL171" s="2186">
        <f>IF(ISERROR(VLOOKUP(VLOOKUP($A171, 'E4 TB Allocation Details'!$A$18:$L$214, MATCH("Misc ID", 'E4 TB Allocation Details'!$A$18:$L$18, 0),FALSE), 'E2 Allocators'!$B$15:$W$358, MATCH('O5 Details by Class &amp; Accounts'!BL$18, 'E2 Allocators'!$B$15:$W$15, 0),FALSE)*$E171), 0, VLOOKUP(VLOOKUP($A171, 'E4 TB Allocation Details'!$A$18:$L$214, MATCH("Misc ID", 'E4 TB Allocation Details'!$A$18:$L$18, 0),FALSE), 'E2 Allocators'!$B$15:$W$358, MATCH('O5 Details by Class &amp; Accounts'!BL$18, 'E2 Allocators'!$B$15:$W$15, 0),FALSE)*$E171)</f>
        <v>0</v>
      </c>
      <c r="BM171" s="2186">
        <f>IF(ISERROR(VLOOKUP(VLOOKUP($A171, 'E4 TB Allocation Details'!$A$18:$L$214, MATCH("Misc ID", 'E4 TB Allocation Details'!$A$18:$L$18, 0),FALSE), 'E2 Allocators'!$B$15:$W$358, MATCH('O5 Details by Class &amp; Accounts'!BM$18, 'E2 Allocators'!$B$15:$W$15, 0),FALSE)*$E171), 0, VLOOKUP(VLOOKUP($A171, 'E4 TB Allocation Details'!$A$18:$L$214, MATCH("Misc ID", 'E4 TB Allocation Details'!$A$18:$L$18, 0),FALSE), 'E2 Allocators'!$B$15:$W$358, MATCH('O5 Details by Class &amp; Accounts'!BM$18, 'E2 Allocators'!$B$15:$W$15, 0),FALSE)*$E171)</f>
        <v>0</v>
      </c>
      <c r="BN171" s="2186">
        <f>IF(ISERROR(VLOOKUP(VLOOKUP($A171, 'E4 TB Allocation Details'!$A$18:$L$214, MATCH("Misc ID", 'E4 TB Allocation Details'!$A$18:$L$18, 0),FALSE), 'E2 Allocators'!$B$15:$W$358, MATCH('O5 Details by Class &amp; Accounts'!BN$18, 'E2 Allocators'!$B$15:$W$15, 0),FALSE)*$E171), 0, VLOOKUP(VLOOKUP($A171, 'E4 TB Allocation Details'!$A$18:$L$214, MATCH("Misc ID", 'E4 TB Allocation Details'!$A$18:$L$18, 0),FALSE), 'E2 Allocators'!$B$15:$W$358, MATCH('O5 Details by Class &amp; Accounts'!BN$18, 'E2 Allocators'!$B$15:$W$15, 0),FALSE)*$E171)</f>
        <v>0</v>
      </c>
      <c r="BO171" s="2186">
        <f>IF(ISERROR(VLOOKUP(VLOOKUP($A171, 'E4 TB Allocation Details'!$A$18:$L$214, MATCH("Misc ID", 'E4 TB Allocation Details'!$A$18:$L$18, 0),FALSE), 'E2 Allocators'!$B$15:$W$358, MATCH('O5 Details by Class &amp; Accounts'!BO$18, 'E2 Allocators'!$B$15:$W$15, 0),FALSE)*$E171), 0, VLOOKUP(VLOOKUP($A171, 'E4 TB Allocation Details'!$A$18:$L$214, MATCH("Misc ID", 'E4 TB Allocation Details'!$A$18:$L$18, 0),FALSE), 'E2 Allocators'!$B$15:$W$358, MATCH('O5 Details by Class &amp; Accounts'!BO$18, 'E2 Allocators'!$B$15:$W$15, 0),FALSE)*$E171)</f>
        <v>0</v>
      </c>
      <c r="BP171" s="2186">
        <f>IF(ISERROR(VLOOKUP(VLOOKUP($A171, 'E4 TB Allocation Details'!$A$18:$L$214, MATCH("Misc ID", 'E4 TB Allocation Details'!$A$18:$L$18, 0),FALSE), 'E2 Allocators'!$B$15:$W$358, MATCH('O5 Details by Class &amp; Accounts'!BP$18, 'E2 Allocators'!$B$15:$W$15, 0),FALSE)*$E171), 0, VLOOKUP(VLOOKUP($A171, 'E4 TB Allocation Details'!$A$18:$L$214, MATCH("Misc ID", 'E4 TB Allocation Details'!$A$18:$L$18, 0),FALSE), 'E2 Allocators'!$B$15:$W$358, MATCH('O5 Details by Class &amp; Accounts'!BP$18, 'E2 Allocators'!$B$15:$W$15, 0),FALSE)*$E171)</f>
        <v>0</v>
      </c>
      <c r="BQ171" s="2186">
        <f>IF(ISERROR(VLOOKUP(VLOOKUP($A171, 'E4 TB Allocation Details'!$A$18:$L$214, MATCH("Misc ID", 'E4 TB Allocation Details'!$A$18:$L$18, 0),FALSE), 'E2 Allocators'!$B$15:$W$358, MATCH('O5 Details by Class &amp; Accounts'!BQ$18, 'E2 Allocators'!$B$15:$W$15, 0),FALSE)*$E171), 0, VLOOKUP(VLOOKUP($A171, 'E4 TB Allocation Details'!$A$18:$L$214, MATCH("Misc ID", 'E4 TB Allocation Details'!$A$18:$L$18, 0),FALSE), 'E2 Allocators'!$B$15:$W$358, MATCH('O5 Details by Class &amp; Accounts'!BQ$18, 'E2 Allocators'!$B$15:$W$15, 0),FALSE)*$E171)</f>
        <v>0</v>
      </c>
      <c r="BR171" s="2186">
        <f>IF(ISERROR(VLOOKUP(VLOOKUP($A171, 'E4 TB Allocation Details'!$A$18:$L$214, MATCH("Misc ID", 'E4 TB Allocation Details'!$A$18:$L$18, 0),FALSE), 'E2 Allocators'!$B$15:$W$358, MATCH('O5 Details by Class &amp; Accounts'!BR$18, 'E2 Allocators'!$B$15:$W$15, 0),FALSE)*$E171), 0, VLOOKUP(VLOOKUP($A171, 'E4 TB Allocation Details'!$A$18:$L$214, MATCH("Misc ID", 'E4 TB Allocation Details'!$A$18:$L$18, 0),FALSE), 'E2 Allocators'!$B$15:$W$358, MATCH('O5 Details by Class &amp; Accounts'!BR$18, 'E2 Allocators'!$B$15:$W$15, 0),FALSE)*$E171)</f>
        <v>0</v>
      </c>
      <c r="BS171" s="2186">
        <f t="shared" si="48"/>
        <v>0</v>
      </c>
      <c r="BT171" s="2186">
        <f>IF(ISERROR(VLOOKUP(VLOOKUP($A171, 'E4 TB Allocation Details'!$A$18:$L$214, MATCH("A &amp; G ID", 'E4 TB Allocation Details'!$A$18:$L$18, 0),FALSE), 'E2 Allocators'!$B$15:$W$358, MATCH('O5 Details by Class &amp; Accounts'!BT$18, 'E2 Allocators'!$B$15:$W$15, 0),FALSE)*$E171), 0, VLOOKUP(VLOOKUP($A171, 'E4 TB Allocation Details'!$A$18:$L$214, MATCH("A &amp; G ID", 'E4 TB Allocation Details'!$A$18:$L$18, 0),FALSE), 'E2 Allocators'!$B$15:$W$358, MATCH('O5 Details by Class &amp; Accounts'!BT$18, 'E2 Allocators'!$B$15:$W$15, 0),FALSE)*$E171)</f>
        <v>0</v>
      </c>
      <c r="BU171" s="2186">
        <f>IF(ISERROR(VLOOKUP(VLOOKUP($A171, 'E4 TB Allocation Details'!$A$18:$L$214, MATCH("A &amp; G ID", 'E4 TB Allocation Details'!$A$18:$L$18, 0),FALSE), 'E2 Allocators'!$B$15:$W$358, MATCH('O5 Details by Class &amp; Accounts'!BU$18, 'E2 Allocators'!$B$15:$W$15, 0),FALSE)*$E171), 0, VLOOKUP(VLOOKUP($A171, 'E4 TB Allocation Details'!$A$18:$L$214, MATCH("A &amp; G ID", 'E4 TB Allocation Details'!$A$18:$L$18, 0),FALSE), 'E2 Allocators'!$B$15:$W$358, MATCH('O5 Details by Class &amp; Accounts'!BU$18, 'E2 Allocators'!$B$15:$W$15, 0),FALSE)*$E171)</f>
        <v>0</v>
      </c>
      <c r="BV171" s="2186">
        <f>IF(ISERROR(VLOOKUP(VLOOKUP($A171, 'E4 TB Allocation Details'!$A$18:$L$214, MATCH("A &amp; G ID", 'E4 TB Allocation Details'!$A$18:$L$18, 0),FALSE), 'E2 Allocators'!$B$15:$W$358, MATCH('O5 Details by Class &amp; Accounts'!BV$18, 'E2 Allocators'!$B$15:$W$15, 0),FALSE)*$E171), 0, VLOOKUP(VLOOKUP($A171, 'E4 TB Allocation Details'!$A$18:$L$214, MATCH("A &amp; G ID", 'E4 TB Allocation Details'!$A$18:$L$18, 0),FALSE), 'E2 Allocators'!$B$15:$W$358, MATCH('O5 Details by Class &amp; Accounts'!BV$18, 'E2 Allocators'!$B$15:$W$15, 0),FALSE)*$E171)</f>
        <v>0</v>
      </c>
      <c r="BW171" s="2186">
        <f>IF(ISERROR(VLOOKUP(VLOOKUP($A171, 'E4 TB Allocation Details'!$A$18:$L$214, MATCH("A &amp; G ID", 'E4 TB Allocation Details'!$A$18:$L$18, 0),FALSE), 'E2 Allocators'!$B$15:$W$358, MATCH('O5 Details by Class &amp; Accounts'!BW$18, 'E2 Allocators'!$B$15:$W$15, 0),FALSE)*$E171), 0, VLOOKUP(VLOOKUP($A171, 'E4 TB Allocation Details'!$A$18:$L$214, MATCH("A &amp; G ID", 'E4 TB Allocation Details'!$A$18:$L$18, 0),FALSE), 'E2 Allocators'!$B$15:$W$358, MATCH('O5 Details by Class &amp; Accounts'!BW$18, 'E2 Allocators'!$B$15:$W$15, 0),FALSE)*$E171)</f>
        <v>0</v>
      </c>
      <c r="BX171" s="2186">
        <f>IF(ISERROR(VLOOKUP(VLOOKUP($A171, 'E4 TB Allocation Details'!$A$18:$L$214, MATCH("A &amp; G ID", 'E4 TB Allocation Details'!$A$18:$L$18, 0),FALSE), 'E2 Allocators'!$B$15:$W$358, MATCH('O5 Details by Class &amp; Accounts'!BX$18, 'E2 Allocators'!$B$15:$W$15, 0),FALSE)*$E171), 0, VLOOKUP(VLOOKUP($A171, 'E4 TB Allocation Details'!$A$18:$L$214, MATCH("A &amp; G ID", 'E4 TB Allocation Details'!$A$18:$L$18, 0),FALSE), 'E2 Allocators'!$B$15:$W$358, MATCH('O5 Details by Class &amp; Accounts'!BX$18, 'E2 Allocators'!$B$15:$W$15, 0),FALSE)*$E171)</f>
        <v>0</v>
      </c>
      <c r="BY171" s="2186">
        <f>IF(ISERROR(VLOOKUP(VLOOKUP($A171, 'E4 TB Allocation Details'!$A$18:$L$214, MATCH("A &amp; G ID", 'E4 TB Allocation Details'!$A$18:$L$18, 0),FALSE), 'E2 Allocators'!$B$15:$W$358, MATCH('O5 Details by Class &amp; Accounts'!BY$18, 'E2 Allocators'!$B$15:$W$15, 0),FALSE)*$E171), 0, VLOOKUP(VLOOKUP($A171, 'E4 TB Allocation Details'!$A$18:$L$214, MATCH("A &amp; G ID", 'E4 TB Allocation Details'!$A$18:$L$18, 0),FALSE), 'E2 Allocators'!$B$15:$W$358, MATCH('O5 Details by Class &amp; Accounts'!BY$18, 'E2 Allocators'!$B$15:$W$15, 0),FALSE)*$E171)</f>
        <v>0</v>
      </c>
      <c r="BZ171" s="2186">
        <f>IF(ISERROR(VLOOKUP(VLOOKUP($A171, 'E4 TB Allocation Details'!$A$18:$L$214, MATCH("A &amp; G ID", 'E4 TB Allocation Details'!$A$18:$L$18, 0),FALSE), 'E2 Allocators'!$B$15:$W$358, MATCH('O5 Details by Class &amp; Accounts'!BZ$18, 'E2 Allocators'!$B$15:$W$15, 0),FALSE)*$E171), 0, VLOOKUP(VLOOKUP($A171, 'E4 TB Allocation Details'!$A$18:$L$214, MATCH("A &amp; G ID", 'E4 TB Allocation Details'!$A$18:$L$18, 0),FALSE), 'E2 Allocators'!$B$15:$W$358, MATCH('O5 Details by Class &amp; Accounts'!BZ$18, 'E2 Allocators'!$B$15:$W$15, 0),FALSE)*$E171)</f>
        <v>0</v>
      </c>
      <c r="CA171" s="2186">
        <f>IF(ISERROR(VLOOKUP(VLOOKUP($A171, 'E4 TB Allocation Details'!$A$18:$L$214, MATCH("A &amp; G ID", 'E4 TB Allocation Details'!$A$18:$L$18, 0),FALSE), 'E2 Allocators'!$B$15:$W$358, MATCH('O5 Details by Class &amp; Accounts'!CA$18, 'E2 Allocators'!$B$15:$W$15, 0),FALSE)*$E171), 0, VLOOKUP(VLOOKUP($A171, 'E4 TB Allocation Details'!$A$18:$L$214, MATCH("A &amp; G ID", 'E4 TB Allocation Details'!$A$18:$L$18, 0),FALSE), 'E2 Allocators'!$B$15:$W$358, MATCH('O5 Details by Class &amp; Accounts'!CA$18, 'E2 Allocators'!$B$15:$W$15, 0),FALSE)*$E171)</f>
        <v>0</v>
      </c>
      <c r="CB171" s="2186">
        <f>IF(ISERROR(VLOOKUP(VLOOKUP($A171, 'E4 TB Allocation Details'!$A$18:$L$214, MATCH("A &amp; G ID", 'E4 TB Allocation Details'!$A$18:$L$18, 0),FALSE), 'E2 Allocators'!$B$15:$W$358, MATCH('O5 Details by Class &amp; Accounts'!CB$18, 'E2 Allocators'!$B$15:$W$15, 0),FALSE)*$E171), 0, VLOOKUP(VLOOKUP($A171, 'E4 TB Allocation Details'!$A$18:$L$214, MATCH("A &amp; G ID", 'E4 TB Allocation Details'!$A$18:$L$18, 0),FALSE), 'E2 Allocators'!$B$15:$W$358, MATCH('O5 Details by Class &amp; Accounts'!CB$18, 'E2 Allocators'!$B$15:$W$15, 0),FALSE)*$E171)</f>
        <v>0</v>
      </c>
      <c r="CC171" s="2186">
        <f>IF(ISERROR(VLOOKUP(VLOOKUP($A171, 'E4 TB Allocation Details'!$A$18:$L$214, MATCH("A &amp; G ID", 'E4 TB Allocation Details'!$A$18:$L$18, 0),FALSE), 'E2 Allocators'!$B$15:$W$358, MATCH('O5 Details by Class &amp; Accounts'!CC$18, 'E2 Allocators'!$B$15:$W$15, 0),FALSE)*$E171), 0, VLOOKUP(VLOOKUP($A171, 'E4 TB Allocation Details'!$A$18:$L$214, MATCH("A &amp; G ID", 'E4 TB Allocation Details'!$A$18:$L$18, 0),FALSE), 'E2 Allocators'!$B$15:$W$358, MATCH('O5 Details by Class &amp; Accounts'!CC$18, 'E2 Allocators'!$B$15:$W$15, 0),FALSE)*$E171)</f>
        <v>0</v>
      </c>
      <c r="CD171" s="2186">
        <f>IF(ISERROR(VLOOKUP(VLOOKUP($A171, 'E4 TB Allocation Details'!$A$18:$L$214, MATCH("A &amp; G ID", 'E4 TB Allocation Details'!$A$18:$L$18, 0),FALSE), 'E2 Allocators'!$B$15:$W$358, MATCH('O5 Details by Class &amp; Accounts'!CD$18, 'E2 Allocators'!$B$15:$W$15, 0),FALSE)*$E171), 0, VLOOKUP(VLOOKUP($A171, 'E4 TB Allocation Details'!$A$18:$L$214, MATCH("A &amp; G ID", 'E4 TB Allocation Details'!$A$18:$L$18, 0),FALSE), 'E2 Allocators'!$B$15:$W$358, MATCH('O5 Details by Class &amp; Accounts'!CD$18, 'E2 Allocators'!$B$15:$W$15, 0),FALSE)*$E171)</f>
        <v>0</v>
      </c>
      <c r="CE171" s="2186">
        <f>IF(ISERROR(VLOOKUP(VLOOKUP($A171, 'E4 TB Allocation Details'!$A$18:$L$214, MATCH("A &amp; G ID", 'E4 TB Allocation Details'!$A$18:$L$18, 0),FALSE), 'E2 Allocators'!$B$15:$W$358, MATCH('O5 Details by Class &amp; Accounts'!CE$18, 'E2 Allocators'!$B$15:$W$15, 0),FALSE)*$E171), 0, VLOOKUP(VLOOKUP($A171, 'E4 TB Allocation Details'!$A$18:$L$214, MATCH("A &amp; G ID", 'E4 TB Allocation Details'!$A$18:$L$18, 0),FALSE), 'E2 Allocators'!$B$15:$W$358, MATCH('O5 Details by Class &amp; Accounts'!CE$18, 'E2 Allocators'!$B$15:$W$15, 0),FALSE)*$E171)</f>
        <v>0</v>
      </c>
      <c r="CF171" s="2186">
        <f>IF(ISERROR(VLOOKUP(VLOOKUP($A171, 'E4 TB Allocation Details'!$A$18:$L$214, MATCH("A &amp; G ID", 'E4 TB Allocation Details'!$A$18:$L$18, 0),FALSE), 'E2 Allocators'!$B$15:$W$358, MATCH('O5 Details by Class &amp; Accounts'!CF$18, 'E2 Allocators'!$B$15:$W$15, 0),FALSE)*$E171), 0, VLOOKUP(VLOOKUP($A171, 'E4 TB Allocation Details'!$A$18:$L$214, MATCH("A &amp; G ID", 'E4 TB Allocation Details'!$A$18:$L$18, 0),FALSE), 'E2 Allocators'!$B$15:$W$358, MATCH('O5 Details by Class &amp; Accounts'!CF$18, 'E2 Allocators'!$B$15:$W$15, 0),FALSE)*$E171)</f>
        <v>0</v>
      </c>
      <c r="CG171" s="2186">
        <f>IF(ISERROR(VLOOKUP(VLOOKUP($A171, 'E4 TB Allocation Details'!$A$18:$L$214, MATCH("A &amp; G ID", 'E4 TB Allocation Details'!$A$18:$L$18, 0),FALSE), 'E2 Allocators'!$B$15:$W$358, MATCH('O5 Details by Class &amp; Accounts'!CG$18, 'E2 Allocators'!$B$15:$W$15, 0),FALSE)*$E171), 0, VLOOKUP(VLOOKUP($A171, 'E4 TB Allocation Details'!$A$18:$L$214, MATCH("A &amp; G ID", 'E4 TB Allocation Details'!$A$18:$L$18, 0),FALSE), 'E2 Allocators'!$B$15:$W$358, MATCH('O5 Details by Class &amp; Accounts'!CG$18, 'E2 Allocators'!$B$15:$W$15, 0),FALSE)*$E171)</f>
        <v>0</v>
      </c>
      <c r="CH171" s="2186">
        <f>IF(ISERROR(VLOOKUP(VLOOKUP($A171, 'E4 TB Allocation Details'!$A$18:$L$214, MATCH("A &amp; G ID", 'E4 TB Allocation Details'!$A$18:$L$18, 0),FALSE), 'E2 Allocators'!$B$15:$W$358, MATCH('O5 Details by Class &amp; Accounts'!CH$18, 'E2 Allocators'!$B$15:$W$15, 0),FALSE)*$E171), 0, VLOOKUP(VLOOKUP($A171, 'E4 TB Allocation Details'!$A$18:$L$214, MATCH("A &amp; G ID", 'E4 TB Allocation Details'!$A$18:$L$18, 0),FALSE), 'E2 Allocators'!$B$15:$W$358, MATCH('O5 Details by Class &amp; Accounts'!CH$18, 'E2 Allocators'!$B$15:$W$15, 0),FALSE)*$E171)</f>
        <v>0</v>
      </c>
      <c r="CI171" s="2186">
        <f>IF(ISERROR(VLOOKUP(VLOOKUP($A171, 'E4 TB Allocation Details'!$A$18:$L$214, MATCH("A &amp; G ID", 'E4 TB Allocation Details'!$A$18:$L$18, 0),FALSE), 'E2 Allocators'!$B$15:$W$358, MATCH('O5 Details by Class &amp; Accounts'!CI$18, 'E2 Allocators'!$B$15:$W$15, 0),FALSE)*$E171), 0, VLOOKUP(VLOOKUP($A171, 'E4 TB Allocation Details'!$A$18:$L$214, MATCH("A &amp; G ID", 'E4 TB Allocation Details'!$A$18:$L$18, 0),FALSE), 'E2 Allocators'!$B$15:$W$358, MATCH('O5 Details by Class &amp; Accounts'!CI$18, 'E2 Allocators'!$B$15:$W$15, 0),FALSE)*$E171)</f>
        <v>0</v>
      </c>
      <c r="CJ171" s="2186">
        <f>IF(ISERROR(VLOOKUP(VLOOKUP($A171, 'E4 TB Allocation Details'!$A$18:$L$214, MATCH("A &amp; G ID", 'E4 TB Allocation Details'!$A$18:$L$18, 0),FALSE), 'E2 Allocators'!$B$15:$W$358, MATCH('O5 Details by Class &amp; Accounts'!CJ$18, 'E2 Allocators'!$B$15:$W$15, 0),FALSE)*$E171), 0, VLOOKUP(VLOOKUP($A171, 'E4 TB Allocation Details'!$A$18:$L$214, MATCH("A &amp; G ID", 'E4 TB Allocation Details'!$A$18:$L$18, 0),FALSE), 'E2 Allocators'!$B$15:$W$358, MATCH('O5 Details by Class &amp; Accounts'!CJ$18, 'E2 Allocators'!$B$15:$W$15, 0),FALSE)*$E171)</f>
        <v>0</v>
      </c>
      <c r="CK171" s="2186">
        <f>IF(ISERROR(VLOOKUP(VLOOKUP($A171, 'E4 TB Allocation Details'!$A$18:$L$214, MATCH("A &amp; G ID", 'E4 TB Allocation Details'!$A$18:$L$18, 0),FALSE), 'E2 Allocators'!$B$15:$W$358, MATCH('O5 Details by Class &amp; Accounts'!CK$18, 'E2 Allocators'!$B$15:$W$15, 0),FALSE)*$E171), 0, VLOOKUP(VLOOKUP($A171, 'E4 TB Allocation Details'!$A$18:$L$214, MATCH("A &amp; G ID", 'E4 TB Allocation Details'!$A$18:$L$18, 0),FALSE), 'E2 Allocators'!$B$15:$W$358, MATCH('O5 Details by Class &amp; Accounts'!CK$18, 'E2 Allocators'!$B$15:$W$15, 0),FALSE)*$E171)</f>
        <v>0</v>
      </c>
      <c r="CL171" s="2186">
        <f>IF(ISERROR(VLOOKUP(VLOOKUP($A171, 'E4 TB Allocation Details'!$A$18:$L$214, MATCH("A &amp; G ID", 'E4 TB Allocation Details'!$A$18:$L$18, 0),FALSE), 'E2 Allocators'!$B$15:$W$358, MATCH('O5 Details by Class &amp; Accounts'!CL$18, 'E2 Allocators'!$B$15:$W$15, 0),FALSE)*$E171), 0, VLOOKUP(VLOOKUP($A171, 'E4 TB Allocation Details'!$A$18:$L$214, MATCH("A &amp; G ID", 'E4 TB Allocation Details'!$A$18:$L$18, 0),FALSE), 'E2 Allocators'!$B$15:$W$358, MATCH('O5 Details by Class &amp; Accounts'!CL$18, 'E2 Allocators'!$B$15:$W$15, 0),FALSE)*$E171)</f>
        <v>0</v>
      </c>
      <c r="CM171" s="2186">
        <f>IF(ISERROR(VLOOKUP(VLOOKUP($A171, 'E4 TB Allocation Details'!$A$18:$L$214, MATCH("A &amp; G ID", 'E4 TB Allocation Details'!$A$18:$L$18, 0),FALSE), 'E2 Allocators'!$B$15:$W$358, MATCH('O5 Details by Class &amp; Accounts'!CM$18, 'E2 Allocators'!$B$15:$W$15, 0),FALSE)*$E171), 0, VLOOKUP(VLOOKUP($A171, 'E4 TB Allocation Details'!$A$18:$L$214, MATCH("A &amp; G ID", 'E4 TB Allocation Details'!$A$18:$L$18, 0),FALSE), 'E2 Allocators'!$B$15:$W$358, MATCH('O5 Details by Class &amp; Accounts'!CM$18, 'E2 Allocators'!$B$15:$W$15, 0),FALSE)*$E171)</f>
        <v>0</v>
      </c>
      <c r="CN171" s="2186">
        <f t="shared" si="49"/>
        <v>0</v>
      </c>
      <c r="CO171" s="2187">
        <f t="shared" si="50"/>
        <v>0</v>
      </c>
      <c r="CQ171" s="1625" t="s">
        <v>1274</v>
      </c>
    </row>
    <row r="172" spans="1:95" s="54" customFormat="1" ht="12.75" x14ac:dyDescent="0.2">
      <c r="A172" s="996">
        <v>5335</v>
      </c>
      <c r="B172" s="997" t="s">
        <v>1140</v>
      </c>
      <c r="C172" s="2184">
        <f>IF(ISERROR(VLOOKUP($A172,'I3 TB Data'!$A$19:$H$483,MATCH('O5 Details by Class &amp; Accounts'!$C$18, 'I3 TB Data'!$A$19:$H$19,0),0)), 0, VLOOKUP($A172,'I3 TB Data'!$A$19:$H$483,MATCH('O5 Details by Class &amp; Accounts'!$C$18,'I3 TB Data'!$A$19:$H$19,0),0))</f>
        <v>242414.71</v>
      </c>
      <c r="D172" s="2185"/>
      <c r="E172" s="2184">
        <f t="shared" si="44"/>
        <v>242414.71</v>
      </c>
      <c r="F172" s="2186">
        <f>IF(ISERROR(VLOOKUP($A172, 'E1 Categorization'!A33:E124, MATCH("Customer Component", 'E1 Categorization'!$A$33:$E$33,0), 0)), 0, IF(VLOOKUP($A172, 'E1 Categorization'!A33:E124, MATCH("Customer Component", 'E1 Categorization'!$A$33:$E$33,0), 0)=0, 'O5 Details by Class &amp; Accounts'!$E172, IF(AND(VLOOKUP($A172, 'E1 Categorization'!A33:E124, MATCH("Customer Component", 'E1 Categorization'!$A$33:$E$33,0), 0) &gt;0, VLOOKUP($A172, 'E1 Categorization'!A33:E124, MATCH("Customer Component", 'E1 Categorization'!$A$33:$E$33,0), 0)&lt;1), 'O5 Details by Class &amp; Accounts'!$E172*(1-VLOOKUP($A172, 'E1 Categorization'!A33:E124, MATCH("Customer Component", 'E1 Categorization'!$A$33:$E$33,0), 0)), 0)))</f>
        <v>0</v>
      </c>
      <c r="G172" s="2186">
        <f t="shared" si="45"/>
        <v>242414.71</v>
      </c>
      <c r="H172" s="2186">
        <f t="shared" si="46"/>
        <v>242414.71</v>
      </c>
      <c r="I172" s="2186">
        <f>IF(ISERROR(VLOOKUP(VLOOKUP($A172, 'E4 TB Allocation Details'!$A$18:$L$214, MATCH("Demand ID", 'E4 TB Allocation Details'!$A$18:$L$18, 0),FALSE), 'E2 Allocators'!$B$15:$W$358, MATCH('O5 Details by Class &amp; Accounts'!I$18, 'E2 Allocators'!$B$15:$W$15, 0),FALSE)*$F172), 0, VLOOKUP(VLOOKUP($A172, 'E4 TB Allocation Details'!$A$18:$L$214, MATCH("Demand ID", 'E4 TB Allocation Details'!$A$18:$L$18, 0),FALSE), 'E2 Allocators'!$B$15:$W$358, MATCH('O5 Details by Class &amp; Accounts'!I$18, 'E2 Allocators'!$B$15:$W$15, 0),FALSE)*$F172)</f>
        <v>0</v>
      </c>
      <c r="J172" s="2186">
        <f>IF(ISERROR(VLOOKUP(VLOOKUP($A172, 'E4 TB Allocation Details'!$A$18:$L$214, MATCH("Demand ID", 'E4 TB Allocation Details'!$A$18:$L$18, 0),FALSE), 'E2 Allocators'!$B$15:$W$358, MATCH('O5 Details by Class &amp; Accounts'!J$18, 'E2 Allocators'!$B$15:$W$15, 0),FALSE)*$F172), 0, VLOOKUP(VLOOKUP($A172, 'E4 TB Allocation Details'!$A$18:$L$214, MATCH("Demand ID", 'E4 TB Allocation Details'!$A$18:$L$18, 0),FALSE), 'E2 Allocators'!$B$15:$W$358, MATCH('O5 Details by Class &amp; Accounts'!J$18, 'E2 Allocators'!$B$15:$W$15, 0),FALSE)*$F172)</f>
        <v>0</v>
      </c>
      <c r="K172" s="2186">
        <f>IF(ISERROR(VLOOKUP(VLOOKUP($A172, 'E4 TB Allocation Details'!$A$18:$L$214, MATCH("Demand ID", 'E4 TB Allocation Details'!$A$18:$L$18, 0),FALSE), 'E2 Allocators'!$B$15:$W$358, MATCH('O5 Details by Class &amp; Accounts'!K$18, 'E2 Allocators'!$B$15:$W$15, 0),FALSE)*$F172), 0, VLOOKUP(VLOOKUP($A172, 'E4 TB Allocation Details'!$A$18:$L$214, MATCH("Demand ID", 'E4 TB Allocation Details'!$A$18:$L$18, 0),FALSE), 'E2 Allocators'!$B$15:$W$358, MATCH('O5 Details by Class &amp; Accounts'!K$18, 'E2 Allocators'!$B$15:$W$15, 0),FALSE)*$F172)</f>
        <v>0</v>
      </c>
      <c r="L172" s="2186">
        <f>IF(ISERROR(VLOOKUP(VLOOKUP($A172, 'E4 TB Allocation Details'!$A$18:$L$214, MATCH("Demand ID", 'E4 TB Allocation Details'!$A$18:$L$18, 0),FALSE), 'E2 Allocators'!$B$15:$W$358, MATCH('O5 Details by Class &amp; Accounts'!L$18, 'E2 Allocators'!$B$15:$W$15, 0),FALSE)*$F172), 0, VLOOKUP(VLOOKUP($A172, 'E4 TB Allocation Details'!$A$18:$L$214, MATCH("Demand ID", 'E4 TB Allocation Details'!$A$18:$L$18, 0),FALSE), 'E2 Allocators'!$B$15:$W$358, MATCH('O5 Details by Class &amp; Accounts'!L$18, 'E2 Allocators'!$B$15:$W$15, 0),FALSE)*$F172)</f>
        <v>0</v>
      </c>
      <c r="M172" s="2186">
        <f>IF(ISERROR(VLOOKUP(VLOOKUP($A172, 'E4 TB Allocation Details'!$A$18:$L$214, MATCH("Demand ID", 'E4 TB Allocation Details'!$A$18:$L$18, 0),FALSE), 'E2 Allocators'!$B$15:$W$358, MATCH('O5 Details by Class &amp; Accounts'!M$18, 'E2 Allocators'!$B$15:$W$15, 0),FALSE)*$F172), 0, VLOOKUP(VLOOKUP($A172, 'E4 TB Allocation Details'!$A$18:$L$214, MATCH("Demand ID", 'E4 TB Allocation Details'!$A$18:$L$18, 0),FALSE), 'E2 Allocators'!$B$15:$W$358, MATCH('O5 Details by Class &amp; Accounts'!M$18, 'E2 Allocators'!$B$15:$W$15, 0),FALSE)*$F172)</f>
        <v>0</v>
      </c>
      <c r="N172" s="2186">
        <f>IF(ISERROR(VLOOKUP(VLOOKUP($A172, 'E4 TB Allocation Details'!$A$18:$L$214, MATCH("Demand ID", 'E4 TB Allocation Details'!$A$18:$L$18, 0),FALSE), 'E2 Allocators'!$B$15:$W$358, MATCH('O5 Details by Class &amp; Accounts'!N$18, 'E2 Allocators'!$B$15:$W$15, 0),FALSE)*$F172), 0, VLOOKUP(VLOOKUP($A172, 'E4 TB Allocation Details'!$A$18:$L$214, MATCH("Demand ID", 'E4 TB Allocation Details'!$A$18:$L$18, 0),FALSE), 'E2 Allocators'!$B$15:$W$358, MATCH('O5 Details by Class &amp; Accounts'!N$18, 'E2 Allocators'!$B$15:$W$15, 0),FALSE)*$F172)</f>
        <v>0</v>
      </c>
      <c r="O172" s="2186">
        <f>IF(ISERROR(VLOOKUP(VLOOKUP($A172, 'E4 TB Allocation Details'!$A$18:$L$214, MATCH("Demand ID", 'E4 TB Allocation Details'!$A$18:$L$18, 0),FALSE), 'E2 Allocators'!$B$15:$W$358, MATCH('O5 Details by Class &amp; Accounts'!O$18, 'E2 Allocators'!$B$15:$W$15, 0),FALSE)*$F172), 0, VLOOKUP(VLOOKUP($A172, 'E4 TB Allocation Details'!$A$18:$L$214, MATCH("Demand ID", 'E4 TB Allocation Details'!$A$18:$L$18, 0),FALSE), 'E2 Allocators'!$B$15:$W$358, MATCH('O5 Details by Class &amp; Accounts'!O$18, 'E2 Allocators'!$B$15:$W$15, 0),FALSE)*$F172)</f>
        <v>0</v>
      </c>
      <c r="P172" s="2186">
        <f>IF(ISERROR(VLOOKUP(VLOOKUP($A172, 'E4 TB Allocation Details'!$A$18:$L$214, MATCH("Demand ID", 'E4 TB Allocation Details'!$A$18:$L$18, 0),FALSE), 'E2 Allocators'!$B$15:$W$358, MATCH('O5 Details by Class &amp; Accounts'!P$18, 'E2 Allocators'!$B$15:$W$15, 0),FALSE)*$F172), 0, VLOOKUP(VLOOKUP($A172, 'E4 TB Allocation Details'!$A$18:$L$214, MATCH("Demand ID", 'E4 TB Allocation Details'!$A$18:$L$18, 0),FALSE), 'E2 Allocators'!$B$15:$W$358, MATCH('O5 Details by Class &amp; Accounts'!P$18, 'E2 Allocators'!$B$15:$W$15, 0),FALSE)*$F172)</f>
        <v>0</v>
      </c>
      <c r="Q172" s="2186">
        <f>IF(ISERROR(VLOOKUP(VLOOKUP($A172, 'E4 TB Allocation Details'!$A$18:$L$214, MATCH("Demand ID", 'E4 TB Allocation Details'!$A$18:$L$18, 0),FALSE), 'E2 Allocators'!$B$15:$W$358, MATCH('O5 Details by Class &amp; Accounts'!Q$18, 'E2 Allocators'!$B$15:$W$15, 0),FALSE)*$F172), 0, VLOOKUP(VLOOKUP($A172, 'E4 TB Allocation Details'!$A$18:$L$214, MATCH("Demand ID", 'E4 TB Allocation Details'!$A$18:$L$18, 0),FALSE), 'E2 Allocators'!$B$15:$W$358, MATCH('O5 Details by Class &amp; Accounts'!Q$18, 'E2 Allocators'!$B$15:$W$15, 0),FALSE)*$F172)</f>
        <v>0</v>
      </c>
      <c r="R172" s="2186">
        <f>IF(ISERROR(VLOOKUP(VLOOKUP($A172, 'E4 TB Allocation Details'!$A$18:$L$214, MATCH("Demand ID", 'E4 TB Allocation Details'!$A$18:$L$18, 0),FALSE), 'E2 Allocators'!$B$15:$W$358, MATCH('O5 Details by Class &amp; Accounts'!R$18, 'E2 Allocators'!$B$15:$W$15, 0),FALSE)*$F172), 0, VLOOKUP(VLOOKUP($A172, 'E4 TB Allocation Details'!$A$18:$L$214, MATCH("Demand ID", 'E4 TB Allocation Details'!$A$18:$L$18, 0),FALSE), 'E2 Allocators'!$B$15:$W$358, MATCH('O5 Details by Class &amp; Accounts'!R$18, 'E2 Allocators'!$B$15:$W$15, 0),FALSE)*$F172)</f>
        <v>0</v>
      </c>
      <c r="S172" s="2186">
        <f>IF(ISERROR(VLOOKUP(VLOOKUP($A172, 'E4 TB Allocation Details'!$A$18:$L$214, MATCH("Demand ID", 'E4 TB Allocation Details'!$A$18:$L$18, 0),FALSE), 'E2 Allocators'!$B$15:$W$358, MATCH('O5 Details by Class &amp; Accounts'!S$18, 'E2 Allocators'!$B$15:$W$15, 0),FALSE)*$F172), 0, VLOOKUP(VLOOKUP($A172, 'E4 TB Allocation Details'!$A$18:$L$214, MATCH("Demand ID", 'E4 TB Allocation Details'!$A$18:$L$18, 0),FALSE), 'E2 Allocators'!$B$15:$W$358, MATCH('O5 Details by Class &amp; Accounts'!S$18, 'E2 Allocators'!$B$15:$W$15, 0),FALSE)*$F172)</f>
        <v>0</v>
      </c>
      <c r="T172" s="2186">
        <f>IF(ISERROR(VLOOKUP(VLOOKUP($A172, 'E4 TB Allocation Details'!$A$18:$L$214, MATCH("Demand ID", 'E4 TB Allocation Details'!$A$18:$L$18, 0),FALSE), 'E2 Allocators'!$B$15:$W$358, MATCH('O5 Details by Class &amp; Accounts'!T$18, 'E2 Allocators'!$B$15:$W$15, 0),FALSE)*$F172), 0, VLOOKUP(VLOOKUP($A172, 'E4 TB Allocation Details'!$A$18:$L$214, MATCH("Demand ID", 'E4 TB Allocation Details'!$A$18:$L$18, 0),FALSE), 'E2 Allocators'!$B$15:$W$358, MATCH('O5 Details by Class &amp; Accounts'!T$18, 'E2 Allocators'!$B$15:$W$15, 0),FALSE)*$F172)</f>
        <v>0</v>
      </c>
      <c r="U172" s="2186">
        <f>IF(ISERROR(VLOOKUP(VLOOKUP($A172, 'E4 TB Allocation Details'!$A$18:$L$214, MATCH("Demand ID", 'E4 TB Allocation Details'!$A$18:$L$18, 0),FALSE), 'E2 Allocators'!$B$15:$W$358, MATCH('O5 Details by Class &amp; Accounts'!U$18, 'E2 Allocators'!$B$15:$W$15, 0),FALSE)*$F172), 0, VLOOKUP(VLOOKUP($A172, 'E4 TB Allocation Details'!$A$18:$L$214, MATCH("Demand ID", 'E4 TB Allocation Details'!$A$18:$L$18, 0),FALSE), 'E2 Allocators'!$B$15:$W$358, MATCH('O5 Details by Class &amp; Accounts'!U$18, 'E2 Allocators'!$B$15:$W$15, 0),FALSE)*$F172)</f>
        <v>0</v>
      </c>
      <c r="V172" s="2186">
        <f>IF(ISERROR(VLOOKUP(VLOOKUP($A172, 'E4 TB Allocation Details'!$A$18:$L$214, MATCH("Demand ID", 'E4 TB Allocation Details'!$A$18:$L$18, 0),FALSE), 'E2 Allocators'!$B$15:$W$358, MATCH('O5 Details by Class &amp; Accounts'!V$18, 'E2 Allocators'!$B$15:$W$15, 0),FALSE)*$F172), 0, VLOOKUP(VLOOKUP($A172, 'E4 TB Allocation Details'!$A$18:$L$214, MATCH("Demand ID", 'E4 TB Allocation Details'!$A$18:$L$18, 0),FALSE), 'E2 Allocators'!$B$15:$W$358, MATCH('O5 Details by Class &amp; Accounts'!V$18, 'E2 Allocators'!$B$15:$W$15, 0),FALSE)*$F172)</f>
        <v>0</v>
      </c>
      <c r="W172" s="2186">
        <f>IF(ISERROR(VLOOKUP(VLOOKUP($A172, 'E4 TB Allocation Details'!$A$18:$L$214, MATCH("Demand ID", 'E4 TB Allocation Details'!$A$18:$L$18, 0),FALSE), 'E2 Allocators'!$B$15:$W$358, MATCH('O5 Details by Class &amp; Accounts'!W$18, 'E2 Allocators'!$B$15:$W$15, 0),FALSE)*$F172), 0, VLOOKUP(VLOOKUP($A172, 'E4 TB Allocation Details'!$A$18:$L$214, MATCH("Demand ID", 'E4 TB Allocation Details'!$A$18:$L$18, 0),FALSE), 'E2 Allocators'!$B$15:$W$358, MATCH('O5 Details by Class &amp; Accounts'!W$18, 'E2 Allocators'!$B$15:$W$15, 0),FALSE)*$F172)</f>
        <v>0</v>
      </c>
      <c r="X172" s="2186">
        <f>IF(ISERROR(VLOOKUP(VLOOKUP($A172, 'E4 TB Allocation Details'!$A$18:$L$214, MATCH("Demand ID", 'E4 TB Allocation Details'!$A$18:$L$18, 0),FALSE), 'E2 Allocators'!$B$15:$W$358, MATCH('O5 Details by Class &amp; Accounts'!X$18, 'E2 Allocators'!$B$15:$W$15, 0),FALSE)*$F172), 0, VLOOKUP(VLOOKUP($A172, 'E4 TB Allocation Details'!$A$18:$L$214, MATCH("Demand ID", 'E4 TB Allocation Details'!$A$18:$L$18, 0),FALSE), 'E2 Allocators'!$B$15:$W$358, MATCH('O5 Details by Class &amp; Accounts'!X$18, 'E2 Allocators'!$B$15:$W$15, 0),FALSE)*$F172)</f>
        <v>0</v>
      </c>
      <c r="Y172" s="2186">
        <f>IF(ISERROR(VLOOKUP(VLOOKUP($A172, 'E4 TB Allocation Details'!$A$18:$L$214, MATCH("Demand ID", 'E4 TB Allocation Details'!$A$18:$L$18, 0),FALSE), 'E2 Allocators'!$B$15:$W$358, MATCH('O5 Details by Class &amp; Accounts'!Y$18, 'E2 Allocators'!$B$15:$W$15, 0),FALSE)*$F172), 0, VLOOKUP(VLOOKUP($A172, 'E4 TB Allocation Details'!$A$18:$L$214, MATCH("Demand ID", 'E4 TB Allocation Details'!$A$18:$L$18, 0),FALSE), 'E2 Allocators'!$B$15:$W$358, MATCH('O5 Details by Class &amp; Accounts'!Y$18, 'E2 Allocators'!$B$15:$W$15, 0),FALSE)*$F172)</f>
        <v>0</v>
      </c>
      <c r="Z172" s="2186">
        <f>IF(ISERROR(VLOOKUP(VLOOKUP($A172, 'E4 TB Allocation Details'!$A$18:$L$214, MATCH("Demand ID", 'E4 TB Allocation Details'!$A$18:$L$18, 0),FALSE), 'E2 Allocators'!$B$15:$W$358, MATCH('O5 Details by Class &amp; Accounts'!Z$18, 'E2 Allocators'!$B$15:$W$15, 0),FALSE)*$F172), 0, VLOOKUP(VLOOKUP($A172, 'E4 TB Allocation Details'!$A$18:$L$214, MATCH("Demand ID", 'E4 TB Allocation Details'!$A$18:$L$18, 0),FALSE), 'E2 Allocators'!$B$15:$W$358, MATCH('O5 Details by Class &amp; Accounts'!Z$18, 'E2 Allocators'!$B$15:$W$15, 0),FALSE)*$F172)</f>
        <v>0</v>
      </c>
      <c r="AA172" s="2186">
        <f>IF(ISERROR(VLOOKUP(VLOOKUP($A172, 'E4 TB Allocation Details'!$A$18:$L$214, MATCH("Demand ID", 'E4 TB Allocation Details'!$A$18:$L$18, 0),FALSE), 'E2 Allocators'!$B$15:$W$358, MATCH('O5 Details by Class &amp; Accounts'!AA$18, 'E2 Allocators'!$B$15:$W$15, 0),FALSE)*$F172), 0, VLOOKUP(VLOOKUP($A172, 'E4 TB Allocation Details'!$A$18:$L$214, MATCH("Demand ID", 'E4 TB Allocation Details'!$A$18:$L$18, 0),FALSE), 'E2 Allocators'!$B$15:$W$358, MATCH('O5 Details by Class &amp; Accounts'!AA$18, 'E2 Allocators'!$B$15:$W$15, 0),FALSE)*$F172)</f>
        <v>0</v>
      </c>
      <c r="AB172" s="2186">
        <f>IF(ISERROR(VLOOKUP(VLOOKUP($A172, 'E4 TB Allocation Details'!$A$18:$L$214, MATCH("Demand ID", 'E4 TB Allocation Details'!$A$18:$L$18, 0),FALSE), 'E2 Allocators'!$B$15:$W$358, MATCH('O5 Details by Class &amp; Accounts'!AB$18, 'E2 Allocators'!$B$15:$W$15, 0),FALSE)*$F172), 0, VLOOKUP(VLOOKUP($A172, 'E4 TB Allocation Details'!$A$18:$L$214, MATCH("Demand ID", 'E4 TB Allocation Details'!$A$18:$L$18, 0),FALSE), 'E2 Allocators'!$B$15:$W$358, MATCH('O5 Details by Class &amp; Accounts'!AB$18, 'E2 Allocators'!$B$15:$W$15, 0),FALSE)*$F172)</f>
        <v>0</v>
      </c>
      <c r="AC172" s="2186">
        <f t="shared" si="47"/>
        <v>0</v>
      </c>
      <c r="AD172" s="2186">
        <f>IF(ISERROR(VLOOKUP(VLOOKUP($A172, 'E4 TB Allocation Details'!$A$18:$L$214, MATCH("Customer ID", 'E4 TB Allocation Details'!$A$18:$L$18, 0),FALSE), 'E2 Allocators'!$B$15:$W$358, MATCH('O5 Details by Class &amp; Accounts'!AD$18, 'E2 Allocators'!$B$15:$W$15, 0),FALSE)*$G172), 0, VLOOKUP(VLOOKUP($A172, 'E4 TB Allocation Details'!$A$18:$L$214, MATCH("Customer ID", 'E4 TB Allocation Details'!$A$18:$L$18, 0),FALSE), 'E2 Allocators'!$B$15:$W$358, MATCH('O5 Details by Class &amp; Accounts'!AD$18, 'E2 Allocators'!$B$15:$W$15, 0),FALSE)*$G172)</f>
        <v>210616.050679003</v>
      </c>
      <c r="AE172" s="2186">
        <f>IF(ISERROR(VLOOKUP(VLOOKUP($A172, 'E4 TB Allocation Details'!$A$18:$L$214, MATCH("Customer ID", 'E4 TB Allocation Details'!$A$18:$L$18, 0),FALSE), 'E2 Allocators'!$B$15:$W$358, MATCH('O5 Details by Class &amp; Accounts'!AE$18, 'E2 Allocators'!$B$15:$W$15, 0),FALSE)*$G172), 0, VLOOKUP(VLOOKUP($A172, 'E4 TB Allocation Details'!$A$18:$L$214, MATCH("Customer ID", 'E4 TB Allocation Details'!$A$18:$L$18, 0),FALSE), 'E2 Allocators'!$B$15:$W$358, MATCH('O5 Details by Class &amp; Accounts'!AE$18, 'E2 Allocators'!$B$15:$W$15, 0),FALSE)*$G172)</f>
        <v>23557.227715110963</v>
      </c>
      <c r="AF172" s="2186">
        <f>IF(ISERROR(VLOOKUP(VLOOKUP($A172, 'E4 TB Allocation Details'!$A$18:$L$214, MATCH("Customer ID", 'E4 TB Allocation Details'!$A$18:$L$18, 0),FALSE), 'E2 Allocators'!$B$15:$W$358, MATCH('O5 Details by Class &amp; Accounts'!AF$18, 'E2 Allocators'!$B$15:$W$15, 0),FALSE)*$G172), 0, VLOOKUP(VLOOKUP($A172, 'E4 TB Allocation Details'!$A$18:$L$214, MATCH("Customer ID", 'E4 TB Allocation Details'!$A$18:$L$18, 0),FALSE), 'E2 Allocators'!$B$15:$W$358, MATCH('O5 Details by Class &amp; Accounts'!AF$18, 'E2 Allocators'!$B$15:$W$15, 0),FALSE)*$G172)</f>
        <v>8127.2522362312156</v>
      </c>
      <c r="AG172" s="2186">
        <f>IF(ISERROR(VLOOKUP(VLOOKUP($A172, 'E4 TB Allocation Details'!$A$18:$L$214, MATCH("Customer ID", 'E4 TB Allocation Details'!$A$18:$L$18, 0),FALSE), 'E2 Allocators'!$B$15:$W$358, MATCH('O5 Details by Class &amp; Accounts'!AG$18, 'E2 Allocators'!$B$15:$W$15, 0),FALSE)*$G172), 0, VLOOKUP(VLOOKUP($A172, 'E4 TB Allocation Details'!$A$18:$L$214, MATCH("Customer ID", 'E4 TB Allocation Details'!$A$18:$L$18, 0),FALSE), 'E2 Allocators'!$B$15:$W$358, MATCH('O5 Details by Class &amp; Accounts'!AG$18, 'E2 Allocators'!$B$15:$W$15, 0),FALSE)*$G172)</f>
        <v>0</v>
      </c>
      <c r="AH172" s="2186">
        <f>IF(ISERROR(VLOOKUP(VLOOKUP($A172, 'E4 TB Allocation Details'!$A$18:$L$214, MATCH("Customer ID", 'E4 TB Allocation Details'!$A$18:$L$18, 0),FALSE), 'E2 Allocators'!$B$15:$W$358, MATCH('O5 Details by Class &amp; Accounts'!AH$18, 'E2 Allocators'!$B$15:$W$15, 0),FALSE)*$G172), 0, VLOOKUP(VLOOKUP($A172, 'E4 TB Allocation Details'!$A$18:$L$214, MATCH("Customer ID", 'E4 TB Allocation Details'!$A$18:$L$18, 0),FALSE), 'E2 Allocators'!$B$15:$W$358, MATCH('O5 Details by Class &amp; Accounts'!AH$18, 'E2 Allocators'!$B$15:$W$15, 0),FALSE)*$G172)</f>
        <v>0</v>
      </c>
      <c r="AI172" s="2186">
        <f>IF(ISERROR(VLOOKUP(VLOOKUP($A172, 'E4 TB Allocation Details'!$A$18:$L$214, MATCH("Customer ID", 'E4 TB Allocation Details'!$A$18:$L$18, 0),FALSE), 'E2 Allocators'!$B$15:$W$358, MATCH('O5 Details by Class &amp; Accounts'!AI$18, 'E2 Allocators'!$B$15:$W$15, 0),FALSE)*$G172), 0, VLOOKUP(VLOOKUP($A172, 'E4 TB Allocation Details'!$A$18:$L$214, MATCH("Customer ID", 'E4 TB Allocation Details'!$A$18:$L$18, 0),FALSE), 'E2 Allocators'!$B$15:$W$358, MATCH('O5 Details by Class &amp; Accounts'!AI$18, 'E2 Allocators'!$B$15:$W$15, 0),FALSE)*$G172)</f>
        <v>0</v>
      </c>
      <c r="AJ172" s="2186">
        <f>IF(ISERROR(VLOOKUP(VLOOKUP($A172, 'E4 TB Allocation Details'!$A$18:$L$214, MATCH("Customer ID", 'E4 TB Allocation Details'!$A$18:$L$18, 0),FALSE), 'E2 Allocators'!$B$15:$W$358, MATCH('O5 Details by Class &amp; Accounts'!AJ$18, 'E2 Allocators'!$B$15:$W$15, 0),FALSE)*$G172), 0, VLOOKUP(VLOOKUP($A172, 'E4 TB Allocation Details'!$A$18:$L$214, MATCH("Customer ID", 'E4 TB Allocation Details'!$A$18:$L$18, 0),FALSE), 'E2 Allocators'!$B$15:$W$358, MATCH('O5 Details by Class &amp; Accounts'!AJ$18, 'E2 Allocators'!$B$15:$W$15, 0),FALSE)*$G172)</f>
        <v>0</v>
      </c>
      <c r="AK172" s="2186">
        <f>IF(ISERROR(VLOOKUP(VLOOKUP($A172, 'E4 TB Allocation Details'!$A$18:$L$214, MATCH("Customer ID", 'E4 TB Allocation Details'!$A$18:$L$18, 0),FALSE), 'E2 Allocators'!$B$15:$W$358, MATCH('O5 Details by Class &amp; Accounts'!AK$18, 'E2 Allocators'!$B$15:$W$15, 0),FALSE)*$G172), 0, VLOOKUP(VLOOKUP($A172, 'E4 TB Allocation Details'!$A$18:$L$214, MATCH("Customer ID", 'E4 TB Allocation Details'!$A$18:$L$18, 0),FALSE), 'E2 Allocators'!$B$15:$W$358, MATCH('O5 Details by Class &amp; Accounts'!AK$18, 'E2 Allocators'!$B$15:$W$15, 0),FALSE)*$G172)</f>
        <v>0.91003986598158693</v>
      </c>
      <c r="AL172" s="2186">
        <f>IF(ISERROR(VLOOKUP(VLOOKUP($A172, 'E4 TB Allocation Details'!$A$18:$L$214, MATCH("Customer ID", 'E4 TB Allocation Details'!$A$18:$L$18, 0),FALSE), 'E2 Allocators'!$B$15:$W$358, MATCH('O5 Details by Class &amp; Accounts'!AL$18, 'E2 Allocators'!$B$15:$W$15, 0),FALSE)*$G172), 0, VLOOKUP(VLOOKUP($A172, 'E4 TB Allocation Details'!$A$18:$L$214, MATCH("Customer ID", 'E4 TB Allocation Details'!$A$18:$L$18, 0),FALSE), 'E2 Allocators'!$B$15:$W$358, MATCH('O5 Details by Class &amp; Accounts'!AL$18, 'E2 Allocators'!$B$15:$W$15, 0),FALSE)*$G172)</f>
        <v>113.26932978884122</v>
      </c>
      <c r="AM172" s="2186">
        <f>IF(ISERROR(VLOOKUP(VLOOKUP($A172, 'E4 TB Allocation Details'!$A$18:$L$214, MATCH("Customer ID", 'E4 TB Allocation Details'!$A$18:$L$18, 0),FALSE), 'E2 Allocators'!$B$15:$W$358, MATCH('O5 Details by Class &amp; Accounts'!AM$18, 'E2 Allocators'!$B$15:$W$15, 0),FALSE)*$G172), 0, VLOOKUP(VLOOKUP($A172, 'E4 TB Allocation Details'!$A$18:$L$214, MATCH("Customer ID", 'E4 TB Allocation Details'!$A$18:$L$18, 0),FALSE), 'E2 Allocators'!$B$15:$W$358, MATCH('O5 Details by Class &amp; Accounts'!AM$18, 'E2 Allocators'!$B$15:$W$15, 0),FALSE)*$G172)</f>
        <v>0</v>
      </c>
      <c r="AN172" s="2186">
        <f>IF(ISERROR(VLOOKUP(VLOOKUP($A172, 'E4 TB Allocation Details'!$A$18:$L$214, MATCH("Customer ID", 'E4 TB Allocation Details'!$A$18:$L$18, 0),FALSE), 'E2 Allocators'!$B$15:$W$358, MATCH('O5 Details by Class &amp; Accounts'!AN$18, 'E2 Allocators'!$B$15:$W$15, 0),FALSE)*$G172), 0, VLOOKUP(VLOOKUP($A172, 'E4 TB Allocation Details'!$A$18:$L$214, MATCH("Customer ID", 'E4 TB Allocation Details'!$A$18:$L$18, 0),FALSE), 'E2 Allocators'!$B$15:$W$358, MATCH('O5 Details by Class &amp; Accounts'!AN$18, 'E2 Allocators'!$B$15:$W$15, 0),FALSE)*$G172)</f>
        <v>0</v>
      </c>
      <c r="AO172" s="2186">
        <f>IF(ISERROR(VLOOKUP(VLOOKUP($A172, 'E4 TB Allocation Details'!$A$18:$L$214, MATCH("Customer ID", 'E4 TB Allocation Details'!$A$18:$L$18, 0),FALSE), 'E2 Allocators'!$B$15:$W$358, MATCH('O5 Details by Class &amp; Accounts'!AO$18, 'E2 Allocators'!$B$15:$W$15, 0),FALSE)*$G172), 0, VLOOKUP(VLOOKUP($A172, 'E4 TB Allocation Details'!$A$18:$L$214, MATCH("Customer ID", 'E4 TB Allocation Details'!$A$18:$L$18, 0),FALSE), 'E2 Allocators'!$B$15:$W$358, MATCH('O5 Details by Class &amp; Accounts'!AO$18, 'E2 Allocators'!$B$15:$W$15, 0),FALSE)*$G172)</f>
        <v>0</v>
      </c>
      <c r="AP172" s="2186">
        <f>IF(ISERROR(VLOOKUP(VLOOKUP($A172, 'E4 TB Allocation Details'!$A$18:$L$214, MATCH("Customer ID", 'E4 TB Allocation Details'!$A$18:$L$18, 0),FALSE), 'E2 Allocators'!$B$15:$W$358, MATCH('O5 Details by Class &amp; Accounts'!AP$18, 'E2 Allocators'!$B$15:$W$15, 0),FALSE)*$G172), 0, VLOOKUP(VLOOKUP($A172, 'E4 TB Allocation Details'!$A$18:$L$214, MATCH("Customer ID", 'E4 TB Allocation Details'!$A$18:$L$18, 0),FALSE), 'E2 Allocators'!$B$15:$W$358, MATCH('O5 Details by Class &amp; Accounts'!AP$18, 'E2 Allocators'!$B$15:$W$15, 0),FALSE)*$G172)</f>
        <v>0</v>
      </c>
      <c r="AQ172" s="2186">
        <f>IF(ISERROR(VLOOKUP(VLOOKUP($A172, 'E4 TB Allocation Details'!$A$18:$L$214, MATCH("Customer ID", 'E4 TB Allocation Details'!$A$18:$L$18, 0),FALSE), 'E2 Allocators'!$B$15:$W$358, MATCH('O5 Details by Class &amp; Accounts'!AQ$18, 'E2 Allocators'!$B$15:$W$15, 0),FALSE)*$G172), 0, VLOOKUP(VLOOKUP($A172, 'E4 TB Allocation Details'!$A$18:$L$214, MATCH("Customer ID", 'E4 TB Allocation Details'!$A$18:$L$18, 0),FALSE), 'E2 Allocators'!$B$15:$W$358, MATCH('O5 Details by Class &amp; Accounts'!AQ$18, 'E2 Allocators'!$B$15:$W$15, 0),FALSE)*$G172)</f>
        <v>0</v>
      </c>
      <c r="AR172" s="2186">
        <f>IF(ISERROR(VLOOKUP(VLOOKUP($A172, 'E4 TB Allocation Details'!$A$18:$L$214, MATCH("Customer ID", 'E4 TB Allocation Details'!$A$18:$L$18, 0),FALSE), 'E2 Allocators'!$B$15:$W$358, MATCH('O5 Details by Class &amp; Accounts'!AR$18, 'E2 Allocators'!$B$15:$W$15, 0),FALSE)*$G172), 0, VLOOKUP(VLOOKUP($A172, 'E4 TB Allocation Details'!$A$18:$L$214, MATCH("Customer ID", 'E4 TB Allocation Details'!$A$18:$L$18, 0),FALSE), 'E2 Allocators'!$B$15:$W$358, MATCH('O5 Details by Class &amp; Accounts'!AR$18, 'E2 Allocators'!$B$15:$W$15, 0),FALSE)*$G172)</f>
        <v>0</v>
      </c>
      <c r="AS172" s="2186">
        <f>IF(ISERROR(VLOOKUP(VLOOKUP($A172, 'E4 TB Allocation Details'!$A$18:$L$214, MATCH("Customer ID", 'E4 TB Allocation Details'!$A$18:$L$18, 0),FALSE), 'E2 Allocators'!$B$15:$W$358, MATCH('O5 Details by Class &amp; Accounts'!AS$18, 'E2 Allocators'!$B$15:$W$15, 0),FALSE)*$G172), 0, VLOOKUP(VLOOKUP($A172, 'E4 TB Allocation Details'!$A$18:$L$214, MATCH("Customer ID", 'E4 TB Allocation Details'!$A$18:$L$18, 0),FALSE), 'E2 Allocators'!$B$15:$W$358, MATCH('O5 Details by Class &amp; Accounts'!AS$18, 'E2 Allocators'!$B$15:$W$15, 0),FALSE)*$G172)</f>
        <v>0</v>
      </c>
      <c r="AT172" s="2186">
        <f>IF(ISERROR(VLOOKUP(VLOOKUP($A172, 'E4 TB Allocation Details'!$A$18:$L$214, MATCH("Customer ID", 'E4 TB Allocation Details'!$A$18:$L$18, 0),FALSE), 'E2 Allocators'!$B$15:$W$358, MATCH('O5 Details by Class &amp; Accounts'!AT$18, 'E2 Allocators'!$B$15:$W$15, 0),FALSE)*$G172), 0, VLOOKUP(VLOOKUP($A172, 'E4 TB Allocation Details'!$A$18:$L$214, MATCH("Customer ID", 'E4 TB Allocation Details'!$A$18:$L$18, 0),FALSE), 'E2 Allocators'!$B$15:$W$358, MATCH('O5 Details by Class &amp; Accounts'!AT$18, 'E2 Allocators'!$B$15:$W$15, 0),FALSE)*$G172)</f>
        <v>0</v>
      </c>
      <c r="AU172" s="2186">
        <f>IF(ISERROR(VLOOKUP(VLOOKUP($A172, 'E4 TB Allocation Details'!$A$18:$L$214, MATCH("Customer ID", 'E4 TB Allocation Details'!$A$18:$L$18, 0),FALSE), 'E2 Allocators'!$B$15:$W$358, MATCH('O5 Details by Class &amp; Accounts'!AU$18, 'E2 Allocators'!$B$15:$W$15, 0),FALSE)*$G172), 0, VLOOKUP(VLOOKUP($A172, 'E4 TB Allocation Details'!$A$18:$L$214, MATCH("Customer ID", 'E4 TB Allocation Details'!$A$18:$L$18, 0),FALSE), 'E2 Allocators'!$B$15:$W$358, MATCH('O5 Details by Class &amp; Accounts'!AU$18, 'E2 Allocators'!$B$15:$W$15, 0),FALSE)*$G172)</f>
        <v>0</v>
      </c>
      <c r="AV172" s="2186">
        <f>IF(ISERROR(VLOOKUP(VLOOKUP($A172, 'E4 TB Allocation Details'!$A$18:$L$214, MATCH("Customer ID", 'E4 TB Allocation Details'!$A$18:$L$18, 0),FALSE), 'E2 Allocators'!$B$15:$W$358, MATCH('O5 Details by Class &amp; Accounts'!AV$18, 'E2 Allocators'!$B$15:$W$15, 0),FALSE)*$G172), 0, VLOOKUP(VLOOKUP($A172, 'E4 TB Allocation Details'!$A$18:$L$214, MATCH("Customer ID", 'E4 TB Allocation Details'!$A$18:$L$18, 0),FALSE), 'E2 Allocators'!$B$15:$W$358, MATCH('O5 Details by Class &amp; Accounts'!AV$18, 'E2 Allocators'!$B$15:$W$15, 0),FALSE)*$G172)</f>
        <v>0</v>
      </c>
      <c r="AW172" s="2186">
        <f>IF(ISERROR(VLOOKUP(VLOOKUP($A172, 'E4 TB Allocation Details'!$A$18:$L$214, MATCH("Customer ID", 'E4 TB Allocation Details'!$A$18:$L$18, 0),FALSE), 'E2 Allocators'!$B$15:$W$358, MATCH('O5 Details by Class &amp; Accounts'!AW$18, 'E2 Allocators'!$B$15:$W$15, 0),FALSE)*$G172), 0, VLOOKUP(VLOOKUP($A172, 'E4 TB Allocation Details'!$A$18:$L$214, MATCH("Customer ID", 'E4 TB Allocation Details'!$A$18:$L$18, 0),FALSE), 'E2 Allocators'!$B$15:$W$358, MATCH('O5 Details by Class &amp; Accounts'!AW$18, 'E2 Allocators'!$B$15:$W$15, 0),FALSE)*$G172)</f>
        <v>0</v>
      </c>
      <c r="AX172" s="2186">
        <f t="shared" si="51"/>
        <v>242414.71</v>
      </c>
      <c r="AY172" s="2186">
        <f>IF(ISERROR(VLOOKUP(VLOOKUP($A172, 'E4 TB Allocation Details'!$A$18:$L$214, MATCH("Misc ID", 'E4 TB Allocation Details'!$A$18:$L$18, 0),FALSE), 'E2 Allocators'!$B$15:$W$358, MATCH('O5 Details by Class &amp; Accounts'!AY$18, 'E2 Allocators'!$B$15:$W$15, 0),FALSE)*$E172), 0, VLOOKUP(VLOOKUP($A172, 'E4 TB Allocation Details'!$A$18:$L$214, MATCH("Misc ID", 'E4 TB Allocation Details'!$A$18:$L$18, 0),FALSE), 'E2 Allocators'!$B$15:$W$358, MATCH('O5 Details by Class &amp; Accounts'!AY$18, 'E2 Allocators'!$B$15:$W$15, 0),FALSE)*$E172)</f>
        <v>0</v>
      </c>
      <c r="AZ172" s="2186">
        <f>IF(ISERROR(VLOOKUP(VLOOKUP($A172, 'E4 TB Allocation Details'!$A$18:$L$214, MATCH("Misc ID", 'E4 TB Allocation Details'!$A$18:$L$18, 0),FALSE), 'E2 Allocators'!$B$15:$W$358, MATCH('O5 Details by Class &amp; Accounts'!AZ$18, 'E2 Allocators'!$B$15:$W$15, 0),FALSE)*$E172), 0, VLOOKUP(VLOOKUP($A172, 'E4 TB Allocation Details'!$A$18:$L$214, MATCH("Misc ID", 'E4 TB Allocation Details'!$A$18:$L$18, 0),FALSE), 'E2 Allocators'!$B$15:$W$358, MATCH('O5 Details by Class &amp; Accounts'!AZ$18, 'E2 Allocators'!$B$15:$W$15, 0),FALSE)*$E172)</f>
        <v>0</v>
      </c>
      <c r="BA172" s="2186">
        <f>IF(ISERROR(VLOOKUP(VLOOKUP($A172, 'E4 TB Allocation Details'!$A$18:$L$214, MATCH("Misc ID", 'E4 TB Allocation Details'!$A$18:$L$18, 0),FALSE), 'E2 Allocators'!$B$15:$W$358, MATCH('O5 Details by Class &amp; Accounts'!BA$18, 'E2 Allocators'!$B$15:$W$15, 0),FALSE)*$E172), 0, VLOOKUP(VLOOKUP($A172, 'E4 TB Allocation Details'!$A$18:$L$214, MATCH("Misc ID", 'E4 TB Allocation Details'!$A$18:$L$18, 0),FALSE), 'E2 Allocators'!$B$15:$W$358, MATCH('O5 Details by Class &amp; Accounts'!BA$18, 'E2 Allocators'!$B$15:$W$15, 0),FALSE)*$E172)</f>
        <v>0</v>
      </c>
      <c r="BB172" s="2186">
        <f>IF(ISERROR(VLOOKUP(VLOOKUP($A172, 'E4 TB Allocation Details'!$A$18:$L$214, MATCH("Misc ID", 'E4 TB Allocation Details'!$A$18:$L$18, 0),FALSE), 'E2 Allocators'!$B$15:$W$358, MATCH('O5 Details by Class &amp; Accounts'!BB$18, 'E2 Allocators'!$B$15:$W$15, 0),FALSE)*$E172), 0, VLOOKUP(VLOOKUP($A172, 'E4 TB Allocation Details'!$A$18:$L$214, MATCH("Misc ID", 'E4 TB Allocation Details'!$A$18:$L$18, 0),FALSE), 'E2 Allocators'!$B$15:$W$358, MATCH('O5 Details by Class &amp; Accounts'!BB$18, 'E2 Allocators'!$B$15:$W$15, 0),FALSE)*$E172)</f>
        <v>0</v>
      </c>
      <c r="BC172" s="2186">
        <f>IF(ISERROR(VLOOKUP(VLOOKUP($A172, 'E4 TB Allocation Details'!$A$18:$L$214, MATCH("Misc ID", 'E4 TB Allocation Details'!$A$18:$L$18, 0),FALSE), 'E2 Allocators'!$B$15:$W$358, MATCH('O5 Details by Class &amp; Accounts'!BC$18, 'E2 Allocators'!$B$15:$W$15, 0),FALSE)*$E172), 0, VLOOKUP(VLOOKUP($A172, 'E4 TB Allocation Details'!$A$18:$L$214, MATCH("Misc ID", 'E4 TB Allocation Details'!$A$18:$L$18, 0),FALSE), 'E2 Allocators'!$B$15:$W$358, MATCH('O5 Details by Class &amp; Accounts'!BC$18, 'E2 Allocators'!$B$15:$W$15, 0),FALSE)*$E172)</f>
        <v>0</v>
      </c>
      <c r="BD172" s="2186">
        <f>IF(ISERROR(VLOOKUP(VLOOKUP($A172, 'E4 TB Allocation Details'!$A$18:$L$214, MATCH("Misc ID", 'E4 TB Allocation Details'!$A$18:$L$18, 0),FALSE), 'E2 Allocators'!$B$15:$W$358, MATCH('O5 Details by Class &amp; Accounts'!BD$18, 'E2 Allocators'!$B$15:$W$15, 0),FALSE)*$E172), 0, VLOOKUP(VLOOKUP($A172, 'E4 TB Allocation Details'!$A$18:$L$214, MATCH("Misc ID", 'E4 TB Allocation Details'!$A$18:$L$18, 0),FALSE), 'E2 Allocators'!$B$15:$W$358, MATCH('O5 Details by Class &amp; Accounts'!BD$18, 'E2 Allocators'!$B$15:$W$15, 0),FALSE)*$E172)</f>
        <v>0</v>
      </c>
      <c r="BE172" s="2186">
        <f>IF(ISERROR(VLOOKUP(VLOOKUP($A172, 'E4 TB Allocation Details'!$A$18:$L$214, MATCH("Misc ID", 'E4 TB Allocation Details'!$A$18:$L$18, 0),FALSE), 'E2 Allocators'!$B$15:$W$358, MATCH('O5 Details by Class &amp; Accounts'!BE$18, 'E2 Allocators'!$B$15:$W$15, 0),FALSE)*$E172), 0, VLOOKUP(VLOOKUP($A172, 'E4 TB Allocation Details'!$A$18:$L$214, MATCH("Misc ID", 'E4 TB Allocation Details'!$A$18:$L$18, 0),FALSE), 'E2 Allocators'!$B$15:$W$358, MATCH('O5 Details by Class &amp; Accounts'!BE$18, 'E2 Allocators'!$B$15:$W$15, 0),FALSE)*$E172)</f>
        <v>0</v>
      </c>
      <c r="BF172" s="2186">
        <f>IF(ISERROR(VLOOKUP(VLOOKUP($A172, 'E4 TB Allocation Details'!$A$18:$L$214, MATCH("Misc ID", 'E4 TB Allocation Details'!$A$18:$L$18, 0),FALSE), 'E2 Allocators'!$B$15:$W$358, MATCH('O5 Details by Class &amp; Accounts'!BF$18, 'E2 Allocators'!$B$15:$W$15, 0),FALSE)*$E172), 0, VLOOKUP(VLOOKUP($A172, 'E4 TB Allocation Details'!$A$18:$L$214, MATCH("Misc ID", 'E4 TB Allocation Details'!$A$18:$L$18, 0),FALSE), 'E2 Allocators'!$B$15:$W$358, MATCH('O5 Details by Class &amp; Accounts'!BF$18, 'E2 Allocators'!$B$15:$W$15, 0),FALSE)*$E172)</f>
        <v>0</v>
      </c>
      <c r="BG172" s="2186">
        <f>IF(ISERROR(VLOOKUP(VLOOKUP($A172, 'E4 TB Allocation Details'!$A$18:$L$214, MATCH("Misc ID", 'E4 TB Allocation Details'!$A$18:$L$18, 0),FALSE), 'E2 Allocators'!$B$15:$W$358, MATCH('O5 Details by Class &amp; Accounts'!BG$18, 'E2 Allocators'!$B$15:$W$15, 0),FALSE)*$E172), 0, VLOOKUP(VLOOKUP($A172, 'E4 TB Allocation Details'!$A$18:$L$214, MATCH("Misc ID", 'E4 TB Allocation Details'!$A$18:$L$18, 0),FALSE), 'E2 Allocators'!$B$15:$W$358, MATCH('O5 Details by Class &amp; Accounts'!BG$18, 'E2 Allocators'!$B$15:$W$15, 0),FALSE)*$E172)</f>
        <v>0</v>
      </c>
      <c r="BH172" s="2186">
        <f>IF(ISERROR(VLOOKUP(VLOOKUP($A172, 'E4 TB Allocation Details'!$A$18:$L$214, MATCH("Misc ID", 'E4 TB Allocation Details'!$A$18:$L$18, 0),FALSE), 'E2 Allocators'!$B$15:$W$358, MATCH('O5 Details by Class &amp; Accounts'!BH$18, 'E2 Allocators'!$B$15:$W$15, 0),FALSE)*$E172), 0, VLOOKUP(VLOOKUP($A172, 'E4 TB Allocation Details'!$A$18:$L$214, MATCH("Misc ID", 'E4 TB Allocation Details'!$A$18:$L$18, 0),FALSE), 'E2 Allocators'!$B$15:$W$358, MATCH('O5 Details by Class &amp; Accounts'!BH$18, 'E2 Allocators'!$B$15:$W$15, 0),FALSE)*$E172)</f>
        <v>0</v>
      </c>
      <c r="BI172" s="2186">
        <f>IF(ISERROR(VLOOKUP(VLOOKUP($A172, 'E4 TB Allocation Details'!$A$18:$L$214, MATCH("Misc ID", 'E4 TB Allocation Details'!$A$18:$L$18, 0),FALSE), 'E2 Allocators'!$B$15:$W$358, MATCH('O5 Details by Class &amp; Accounts'!BI$18, 'E2 Allocators'!$B$15:$W$15, 0),FALSE)*$E172), 0, VLOOKUP(VLOOKUP($A172, 'E4 TB Allocation Details'!$A$18:$L$214, MATCH("Misc ID", 'E4 TB Allocation Details'!$A$18:$L$18, 0),FALSE), 'E2 Allocators'!$B$15:$W$358, MATCH('O5 Details by Class &amp; Accounts'!BI$18, 'E2 Allocators'!$B$15:$W$15, 0),FALSE)*$E172)</f>
        <v>0</v>
      </c>
      <c r="BJ172" s="2186">
        <f>IF(ISERROR(VLOOKUP(VLOOKUP($A172, 'E4 TB Allocation Details'!$A$18:$L$214, MATCH("Misc ID", 'E4 TB Allocation Details'!$A$18:$L$18, 0),FALSE), 'E2 Allocators'!$B$15:$W$358, MATCH('O5 Details by Class &amp; Accounts'!BJ$18, 'E2 Allocators'!$B$15:$W$15, 0),FALSE)*$E172), 0, VLOOKUP(VLOOKUP($A172, 'E4 TB Allocation Details'!$A$18:$L$214, MATCH("Misc ID", 'E4 TB Allocation Details'!$A$18:$L$18, 0),FALSE), 'E2 Allocators'!$B$15:$W$358, MATCH('O5 Details by Class &amp; Accounts'!BJ$18, 'E2 Allocators'!$B$15:$W$15, 0),FALSE)*$E172)</f>
        <v>0</v>
      </c>
      <c r="BK172" s="2186">
        <f>IF(ISERROR(VLOOKUP(VLOOKUP($A172, 'E4 TB Allocation Details'!$A$18:$L$214, MATCH("Misc ID", 'E4 TB Allocation Details'!$A$18:$L$18, 0),FALSE), 'E2 Allocators'!$B$15:$W$358, MATCH('O5 Details by Class &amp; Accounts'!BK$18, 'E2 Allocators'!$B$15:$W$15, 0),FALSE)*$E172), 0, VLOOKUP(VLOOKUP($A172, 'E4 TB Allocation Details'!$A$18:$L$214, MATCH("Misc ID", 'E4 TB Allocation Details'!$A$18:$L$18, 0),FALSE), 'E2 Allocators'!$B$15:$W$358, MATCH('O5 Details by Class &amp; Accounts'!BK$18, 'E2 Allocators'!$B$15:$W$15, 0),FALSE)*$E172)</f>
        <v>0</v>
      </c>
      <c r="BL172" s="2186">
        <f>IF(ISERROR(VLOOKUP(VLOOKUP($A172, 'E4 TB Allocation Details'!$A$18:$L$214, MATCH("Misc ID", 'E4 TB Allocation Details'!$A$18:$L$18, 0),FALSE), 'E2 Allocators'!$B$15:$W$358, MATCH('O5 Details by Class &amp; Accounts'!BL$18, 'E2 Allocators'!$B$15:$W$15, 0),FALSE)*$E172), 0, VLOOKUP(VLOOKUP($A172, 'E4 TB Allocation Details'!$A$18:$L$214, MATCH("Misc ID", 'E4 TB Allocation Details'!$A$18:$L$18, 0),FALSE), 'E2 Allocators'!$B$15:$W$358, MATCH('O5 Details by Class &amp; Accounts'!BL$18, 'E2 Allocators'!$B$15:$W$15, 0),FALSE)*$E172)</f>
        <v>0</v>
      </c>
      <c r="BM172" s="2186">
        <f>IF(ISERROR(VLOOKUP(VLOOKUP($A172, 'E4 TB Allocation Details'!$A$18:$L$214, MATCH("Misc ID", 'E4 TB Allocation Details'!$A$18:$L$18, 0),FALSE), 'E2 Allocators'!$B$15:$W$358, MATCH('O5 Details by Class &amp; Accounts'!BM$18, 'E2 Allocators'!$B$15:$W$15, 0),FALSE)*$E172), 0, VLOOKUP(VLOOKUP($A172, 'E4 TB Allocation Details'!$A$18:$L$214, MATCH("Misc ID", 'E4 TB Allocation Details'!$A$18:$L$18, 0),FALSE), 'E2 Allocators'!$B$15:$W$358, MATCH('O5 Details by Class &amp; Accounts'!BM$18, 'E2 Allocators'!$B$15:$W$15, 0),FALSE)*$E172)</f>
        <v>0</v>
      </c>
      <c r="BN172" s="2186">
        <f>IF(ISERROR(VLOOKUP(VLOOKUP($A172, 'E4 TB Allocation Details'!$A$18:$L$214, MATCH("Misc ID", 'E4 TB Allocation Details'!$A$18:$L$18, 0),FALSE), 'E2 Allocators'!$B$15:$W$358, MATCH('O5 Details by Class &amp; Accounts'!BN$18, 'E2 Allocators'!$B$15:$W$15, 0),FALSE)*$E172), 0, VLOOKUP(VLOOKUP($A172, 'E4 TB Allocation Details'!$A$18:$L$214, MATCH("Misc ID", 'E4 TB Allocation Details'!$A$18:$L$18, 0),FALSE), 'E2 Allocators'!$B$15:$W$358, MATCH('O5 Details by Class &amp; Accounts'!BN$18, 'E2 Allocators'!$B$15:$W$15, 0),FALSE)*$E172)</f>
        <v>0</v>
      </c>
      <c r="BO172" s="2186">
        <f>IF(ISERROR(VLOOKUP(VLOOKUP($A172, 'E4 TB Allocation Details'!$A$18:$L$214, MATCH("Misc ID", 'E4 TB Allocation Details'!$A$18:$L$18, 0),FALSE), 'E2 Allocators'!$B$15:$W$358, MATCH('O5 Details by Class &amp; Accounts'!BO$18, 'E2 Allocators'!$B$15:$W$15, 0),FALSE)*$E172), 0, VLOOKUP(VLOOKUP($A172, 'E4 TB Allocation Details'!$A$18:$L$214, MATCH("Misc ID", 'E4 TB Allocation Details'!$A$18:$L$18, 0),FALSE), 'E2 Allocators'!$B$15:$W$358, MATCH('O5 Details by Class &amp; Accounts'!BO$18, 'E2 Allocators'!$B$15:$W$15, 0),FALSE)*$E172)</f>
        <v>0</v>
      </c>
      <c r="BP172" s="2186">
        <f>IF(ISERROR(VLOOKUP(VLOOKUP($A172, 'E4 TB Allocation Details'!$A$18:$L$214, MATCH("Misc ID", 'E4 TB Allocation Details'!$A$18:$L$18, 0),FALSE), 'E2 Allocators'!$B$15:$W$358, MATCH('O5 Details by Class &amp; Accounts'!BP$18, 'E2 Allocators'!$B$15:$W$15, 0),FALSE)*$E172), 0, VLOOKUP(VLOOKUP($A172, 'E4 TB Allocation Details'!$A$18:$L$214, MATCH("Misc ID", 'E4 TB Allocation Details'!$A$18:$L$18, 0),FALSE), 'E2 Allocators'!$B$15:$W$358, MATCH('O5 Details by Class &amp; Accounts'!BP$18, 'E2 Allocators'!$B$15:$W$15, 0),FALSE)*$E172)</f>
        <v>0</v>
      </c>
      <c r="BQ172" s="2186">
        <f>IF(ISERROR(VLOOKUP(VLOOKUP($A172, 'E4 TB Allocation Details'!$A$18:$L$214, MATCH("Misc ID", 'E4 TB Allocation Details'!$A$18:$L$18, 0),FALSE), 'E2 Allocators'!$B$15:$W$358, MATCH('O5 Details by Class &amp; Accounts'!BQ$18, 'E2 Allocators'!$B$15:$W$15, 0),FALSE)*$E172), 0, VLOOKUP(VLOOKUP($A172, 'E4 TB Allocation Details'!$A$18:$L$214, MATCH("Misc ID", 'E4 TB Allocation Details'!$A$18:$L$18, 0),FALSE), 'E2 Allocators'!$B$15:$W$358, MATCH('O5 Details by Class &amp; Accounts'!BQ$18, 'E2 Allocators'!$B$15:$W$15, 0),FALSE)*$E172)</f>
        <v>0</v>
      </c>
      <c r="BR172" s="2186">
        <f>IF(ISERROR(VLOOKUP(VLOOKUP($A172, 'E4 TB Allocation Details'!$A$18:$L$214, MATCH("Misc ID", 'E4 TB Allocation Details'!$A$18:$L$18, 0),FALSE), 'E2 Allocators'!$B$15:$W$358, MATCH('O5 Details by Class &amp; Accounts'!BR$18, 'E2 Allocators'!$B$15:$W$15, 0),FALSE)*$E172), 0, VLOOKUP(VLOOKUP($A172, 'E4 TB Allocation Details'!$A$18:$L$214, MATCH("Misc ID", 'E4 TB Allocation Details'!$A$18:$L$18, 0),FALSE), 'E2 Allocators'!$B$15:$W$358, MATCH('O5 Details by Class &amp; Accounts'!BR$18, 'E2 Allocators'!$B$15:$W$15, 0),FALSE)*$E172)</f>
        <v>0</v>
      </c>
      <c r="BS172" s="2186">
        <f t="shared" si="48"/>
        <v>0</v>
      </c>
      <c r="BT172" s="2186">
        <f>IF(ISERROR(VLOOKUP(VLOOKUP($A172, 'E4 TB Allocation Details'!$A$18:$L$214, MATCH("A &amp; G ID", 'E4 TB Allocation Details'!$A$18:$L$18, 0),FALSE), 'E2 Allocators'!$B$15:$W$358, MATCH('O5 Details by Class &amp; Accounts'!BT$18, 'E2 Allocators'!$B$15:$W$15, 0),FALSE)*$E172), 0, VLOOKUP(VLOOKUP($A172, 'E4 TB Allocation Details'!$A$18:$L$214, MATCH("A &amp; G ID", 'E4 TB Allocation Details'!$A$18:$L$18, 0),FALSE), 'E2 Allocators'!$B$15:$W$358, MATCH('O5 Details by Class &amp; Accounts'!BT$18, 'E2 Allocators'!$B$15:$W$15, 0),FALSE)*$E172)</f>
        <v>0</v>
      </c>
      <c r="BU172" s="2186">
        <f>IF(ISERROR(VLOOKUP(VLOOKUP($A172, 'E4 TB Allocation Details'!$A$18:$L$214, MATCH("A &amp; G ID", 'E4 TB Allocation Details'!$A$18:$L$18, 0),FALSE), 'E2 Allocators'!$B$15:$W$358, MATCH('O5 Details by Class &amp; Accounts'!BU$18, 'E2 Allocators'!$B$15:$W$15, 0),FALSE)*$E172), 0, VLOOKUP(VLOOKUP($A172, 'E4 TB Allocation Details'!$A$18:$L$214, MATCH("A &amp; G ID", 'E4 TB Allocation Details'!$A$18:$L$18, 0),FALSE), 'E2 Allocators'!$B$15:$W$358, MATCH('O5 Details by Class &amp; Accounts'!BU$18, 'E2 Allocators'!$B$15:$W$15, 0),FALSE)*$E172)</f>
        <v>0</v>
      </c>
      <c r="BV172" s="2186">
        <f>IF(ISERROR(VLOOKUP(VLOOKUP($A172, 'E4 TB Allocation Details'!$A$18:$L$214, MATCH("A &amp; G ID", 'E4 TB Allocation Details'!$A$18:$L$18, 0),FALSE), 'E2 Allocators'!$B$15:$W$358, MATCH('O5 Details by Class &amp; Accounts'!BV$18, 'E2 Allocators'!$B$15:$W$15, 0),FALSE)*$E172), 0, VLOOKUP(VLOOKUP($A172, 'E4 TB Allocation Details'!$A$18:$L$214, MATCH("A &amp; G ID", 'E4 TB Allocation Details'!$A$18:$L$18, 0),FALSE), 'E2 Allocators'!$B$15:$W$358, MATCH('O5 Details by Class &amp; Accounts'!BV$18, 'E2 Allocators'!$B$15:$W$15, 0),FALSE)*$E172)</f>
        <v>0</v>
      </c>
      <c r="BW172" s="2186">
        <f>IF(ISERROR(VLOOKUP(VLOOKUP($A172, 'E4 TB Allocation Details'!$A$18:$L$214, MATCH("A &amp; G ID", 'E4 TB Allocation Details'!$A$18:$L$18, 0),FALSE), 'E2 Allocators'!$B$15:$W$358, MATCH('O5 Details by Class &amp; Accounts'!BW$18, 'E2 Allocators'!$B$15:$W$15, 0),FALSE)*$E172), 0, VLOOKUP(VLOOKUP($A172, 'E4 TB Allocation Details'!$A$18:$L$214, MATCH("A &amp; G ID", 'E4 TB Allocation Details'!$A$18:$L$18, 0),FALSE), 'E2 Allocators'!$B$15:$W$358, MATCH('O5 Details by Class &amp; Accounts'!BW$18, 'E2 Allocators'!$B$15:$W$15, 0),FALSE)*$E172)</f>
        <v>0</v>
      </c>
      <c r="BX172" s="2186">
        <f>IF(ISERROR(VLOOKUP(VLOOKUP($A172, 'E4 TB Allocation Details'!$A$18:$L$214, MATCH("A &amp; G ID", 'E4 TB Allocation Details'!$A$18:$L$18, 0),FALSE), 'E2 Allocators'!$B$15:$W$358, MATCH('O5 Details by Class &amp; Accounts'!BX$18, 'E2 Allocators'!$B$15:$W$15, 0),FALSE)*$E172), 0, VLOOKUP(VLOOKUP($A172, 'E4 TB Allocation Details'!$A$18:$L$214, MATCH("A &amp; G ID", 'E4 TB Allocation Details'!$A$18:$L$18, 0),FALSE), 'E2 Allocators'!$B$15:$W$358, MATCH('O5 Details by Class &amp; Accounts'!BX$18, 'E2 Allocators'!$B$15:$W$15, 0),FALSE)*$E172)</f>
        <v>0</v>
      </c>
      <c r="BY172" s="2186">
        <f>IF(ISERROR(VLOOKUP(VLOOKUP($A172, 'E4 TB Allocation Details'!$A$18:$L$214, MATCH("A &amp; G ID", 'E4 TB Allocation Details'!$A$18:$L$18, 0),FALSE), 'E2 Allocators'!$B$15:$W$358, MATCH('O5 Details by Class &amp; Accounts'!BY$18, 'E2 Allocators'!$B$15:$W$15, 0),FALSE)*$E172), 0, VLOOKUP(VLOOKUP($A172, 'E4 TB Allocation Details'!$A$18:$L$214, MATCH("A &amp; G ID", 'E4 TB Allocation Details'!$A$18:$L$18, 0),FALSE), 'E2 Allocators'!$B$15:$W$358, MATCH('O5 Details by Class &amp; Accounts'!BY$18, 'E2 Allocators'!$B$15:$W$15, 0),FALSE)*$E172)</f>
        <v>0</v>
      </c>
      <c r="BZ172" s="2186">
        <f>IF(ISERROR(VLOOKUP(VLOOKUP($A172, 'E4 TB Allocation Details'!$A$18:$L$214, MATCH("A &amp; G ID", 'E4 TB Allocation Details'!$A$18:$L$18, 0),FALSE), 'E2 Allocators'!$B$15:$W$358, MATCH('O5 Details by Class &amp; Accounts'!BZ$18, 'E2 Allocators'!$B$15:$W$15, 0),FALSE)*$E172), 0, VLOOKUP(VLOOKUP($A172, 'E4 TB Allocation Details'!$A$18:$L$214, MATCH("A &amp; G ID", 'E4 TB Allocation Details'!$A$18:$L$18, 0),FALSE), 'E2 Allocators'!$B$15:$W$358, MATCH('O5 Details by Class &amp; Accounts'!BZ$18, 'E2 Allocators'!$B$15:$W$15, 0),FALSE)*$E172)</f>
        <v>0</v>
      </c>
      <c r="CA172" s="2186">
        <f>IF(ISERROR(VLOOKUP(VLOOKUP($A172, 'E4 TB Allocation Details'!$A$18:$L$214, MATCH("A &amp; G ID", 'E4 TB Allocation Details'!$A$18:$L$18, 0),FALSE), 'E2 Allocators'!$B$15:$W$358, MATCH('O5 Details by Class &amp; Accounts'!CA$18, 'E2 Allocators'!$B$15:$W$15, 0),FALSE)*$E172), 0, VLOOKUP(VLOOKUP($A172, 'E4 TB Allocation Details'!$A$18:$L$214, MATCH("A &amp; G ID", 'E4 TB Allocation Details'!$A$18:$L$18, 0),FALSE), 'E2 Allocators'!$B$15:$W$358, MATCH('O5 Details by Class &amp; Accounts'!CA$18, 'E2 Allocators'!$B$15:$W$15, 0),FALSE)*$E172)</f>
        <v>0</v>
      </c>
      <c r="CB172" s="2186">
        <f>IF(ISERROR(VLOOKUP(VLOOKUP($A172, 'E4 TB Allocation Details'!$A$18:$L$214, MATCH("A &amp; G ID", 'E4 TB Allocation Details'!$A$18:$L$18, 0),FALSE), 'E2 Allocators'!$B$15:$W$358, MATCH('O5 Details by Class &amp; Accounts'!CB$18, 'E2 Allocators'!$B$15:$W$15, 0),FALSE)*$E172), 0, VLOOKUP(VLOOKUP($A172, 'E4 TB Allocation Details'!$A$18:$L$214, MATCH("A &amp; G ID", 'E4 TB Allocation Details'!$A$18:$L$18, 0),FALSE), 'E2 Allocators'!$B$15:$W$358, MATCH('O5 Details by Class &amp; Accounts'!CB$18, 'E2 Allocators'!$B$15:$W$15, 0),FALSE)*$E172)</f>
        <v>0</v>
      </c>
      <c r="CC172" s="2186">
        <f>IF(ISERROR(VLOOKUP(VLOOKUP($A172, 'E4 TB Allocation Details'!$A$18:$L$214, MATCH("A &amp; G ID", 'E4 TB Allocation Details'!$A$18:$L$18, 0),FALSE), 'E2 Allocators'!$B$15:$W$358, MATCH('O5 Details by Class &amp; Accounts'!CC$18, 'E2 Allocators'!$B$15:$W$15, 0),FALSE)*$E172), 0, VLOOKUP(VLOOKUP($A172, 'E4 TB Allocation Details'!$A$18:$L$214, MATCH("A &amp; G ID", 'E4 TB Allocation Details'!$A$18:$L$18, 0),FALSE), 'E2 Allocators'!$B$15:$W$358, MATCH('O5 Details by Class &amp; Accounts'!CC$18, 'E2 Allocators'!$B$15:$W$15, 0),FALSE)*$E172)</f>
        <v>0</v>
      </c>
      <c r="CD172" s="2186">
        <f>IF(ISERROR(VLOOKUP(VLOOKUP($A172, 'E4 TB Allocation Details'!$A$18:$L$214, MATCH("A &amp; G ID", 'E4 TB Allocation Details'!$A$18:$L$18, 0),FALSE), 'E2 Allocators'!$B$15:$W$358, MATCH('O5 Details by Class &amp; Accounts'!CD$18, 'E2 Allocators'!$B$15:$W$15, 0),FALSE)*$E172), 0, VLOOKUP(VLOOKUP($A172, 'E4 TB Allocation Details'!$A$18:$L$214, MATCH("A &amp; G ID", 'E4 TB Allocation Details'!$A$18:$L$18, 0),FALSE), 'E2 Allocators'!$B$15:$W$358, MATCH('O5 Details by Class &amp; Accounts'!CD$18, 'E2 Allocators'!$B$15:$W$15, 0),FALSE)*$E172)</f>
        <v>0</v>
      </c>
      <c r="CE172" s="2186">
        <f>IF(ISERROR(VLOOKUP(VLOOKUP($A172, 'E4 TB Allocation Details'!$A$18:$L$214, MATCH("A &amp; G ID", 'E4 TB Allocation Details'!$A$18:$L$18, 0),FALSE), 'E2 Allocators'!$B$15:$W$358, MATCH('O5 Details by Class &amp; Accounts'!CE$18, 'E2 Allocators'!$B$15:$W$15, 0),FALSE)*$E172), 0, VLOOKUP(VLOOKUP($A172, 'E4 TB Allocation Details'!$A$18:$L$214, MATCH("A &amp; G ID", 'E4 TB Allocation Details'!$A$18:$L$18, 0),FALSE), 'E2 Allocators'!$B$15:$W$358, MATCH('O5 Details by Class &amp; Accounts'!CE$18, 'E2 Allocators'!$B$15:$W$15, 0),FALSE)*$E172)</f>
        <v>0</v>
      </c>
      <c r="CF172" s="2186">
        <f>IF(ISERROR(VLOOKUP(VLOOKUP($A172, 'E4 TB Allocation Details'!$A$18:$L$214, MATCH("A &amp; G ID", 'E4 TB Allocation Details'!$A$18:$L$18, 0),FALSE), 'E2 Allocators'!$B$15:$W$358, MATCH('O5 Details by Class &amp; Accounts'!CF$18, 'E2 Allocators'!$B$15:$W$15, 0),FALSE)*$E172), 0, VLOOKUP(VLOOKUP($A172, 'E4 TB Allocation Details'!$A$18:$L$214, MATCH("A &amp; G ID", 'E4 TB Allocation Details'!$A$18:$L$18, 0),FALSE), 'E2 Allocators'!$B$15:$W$358, MATCH('O5 Details by Class &amp; Accounts'!CF$18, 'E2 Allocators'!$B$15:$W$15, 0),FALSE)*$E172)</f>
        <v>0</v>
      </c>
      <c r="CG172" s="2186">
        <f>IF(ISERROR(VLOOKUP(VLOOKUP($A172, 'E4 TB Allocation Details'!$A$18:$L$214, MATCH("A &amp; G ID", 'E4 TB Allocation Details'!$A$18:$L$18, 0),FALSE), 'E2 Allocators'!$B$15:$W$358, MATCH('O5 Details by Class &amp; Accounts'!CG$18, 'E2 Allocators'!$B$15:$W$15, 0),FALSE)*$E172), 0, VLOOKUP(VLOOKUP($A172, 'E4 TB Allocation Details'!$A$18:$L$214, MATCH("A &amp; G ID", 'E4 TB Allocation Details'!$A$18:$L$18, 0),FALSE), 'E2 Allocators'!$B$15:$W$358, MATCH('O5 Details by Class &amp; Accounts'!CG$18, 'E2 Allocators'!$B$15:$W$15, 0),FALSE)*$E172)</f>
        <v>0</v>
      </c>
      <c r="CH172" s="2186">
        <f>IF(ISERROR(VLOOKUP(VLOOKUP($A172, 'E4 TB Allocation Details'!$A$18:$L$214, MATCH("A &amp; G ID", 'E4 TB Allocation Details'!$A$18:$L$18, 0),FALSE), 'E2 Allocators'!$B$15:$W$358, MATCH('O5 Details by Class &amp; Accounts'!CH$18, 'E2 Allocators'!$B$15:$W$15, 0),FALSE)*$E172), 0, VLOOKUP(VLOOKUP($A172, 'E4 TB Allocation Details'!$A$18:$L$214, MATCH("A &amp; G ID", 'E4 TB Allocation Details'!$A$18:$L$18, 0),FALSE), 'E2 Allocators'!$B$15:$W$358, MATCH('O5 Details by Class &amp; Accounts'!CH$18, 'E2 Allocators'!$B$15:$W$15, 0),FALSE)*$E172)</f>
        <v>0</v>
      </c>
      <c r="CI172" s="2186">
        <f>IF(ISERROR(VLOOKUP(VLOOKUP($A172, 'E4 TB Allocation Details'!$A$18:$L$214, MATCH("A &amp; G ID", 'E4 TB Allocation Details'!$A$18:$L$18, 0),FALSE), 'E2 Allocators'!$B$15:$W$358, MATCH('O5 Details by Class &amp; Accounts'!CI$18, 'E2 Allocators'!$B$15:$W$15, 0),FALSE)*$E172), 0, VLOOKUP(VLOOKUP($A172, 'E4 TB Allocation Details'!$A$18:$L$214, MATCH("A &amp; G ID", 'E4 TB Allocation Details'!$A$18:$L$18, 0),FALSE), 'E2 Allocators'!$B$15:$W$358, MATCH('O5 Details by Class &amp; Accounts'!CI$18, 'E2 Allocators'!$B$15:$W$15, 0),FALSE)*$E172)</f>
        <v>0</v>
      </c>
      <c r="CJ172" s="2186">
        <f>IF(ISERROR(VLOOKUP(VLOOKUP($A172, 'E4 TB Allocation Details'!$A$18:$L$214, MATCH("A &amp; G ID", 'E4 TB Allocation Details'!$A$18:$L$18, 0),FALSE), 'E2 Allocators'!$B$15:$W$358, MATCH('O5 Details by Class &amp; Accounts'!CJ$18, 'E2 Allocators'!$B$15:$W$15, 0),FALSE)*$E172), 0, VLOOKUP(VLOOKUP($A172, 'E4 TB Allocation Details'!$A$18:$L$214, MATCH("A &amp; G ID", 'E4 TB Allocation Details'!$A$18:$L$18, 0),FALSE), 'E2 Allocators'!$B$15:$W$358, MATCH('O5 Details by Class &amp; Accounts'!CJ$18, 'E2 Allocators'!$B$15:$W$15, 0),FALSE)*$E172)</f>
        <v>0</v>
      </c>
      <c r="CK172" s="2186">
        <f>IF(ISERROR(VLOOKUP(VLOOKUP($A172, 'E4 TB Allocation Details'!$A$18:$L$214, MATCH("A &amp; G ID", 'E4 TB Allocation Details'!$A$18:$L$18, 0),FALSE), 'E2 Allocators'!$B$15:$W$358, MATCH('O5 Details by Class &amp; Accounts'!CK$18, 'E2 Allocators'!$B$15:$W$15, 0),FALSE)*$E172), 0, VLOOKUP(VLOOKUP($A172, 'E4 TB Allocation Details'!$A$18:$L$214, MATCH("A &amp; G ID", 'E4 TB Allocation Details'!$A$18:$L$18, 0),FALSE), 'E2 Allocators'!$B$15:$W$358, MATCH('O5 Details by Class &amp; Accounts'!CK$18, 'E2 Allocators'!$B$15:$W$15, 0),FALSE)*$E172)</f>
        <v>0</v>
      </c>
      <c r="CL172" s="2186">
        <f>IF(ISERROR(VLOOKUP(VLOOKUP($A172, 'E4 TB Allocation Details'!$A$18:$L$214, MATCH("A &amp; G ID", 'E4 TB Allocation Details'!$A$18:$L$18, 0),FALSE), 'E2 Allocators'!$B$15:$W$358, MATCH('O5 Details by Class &amp; Accounts'!CL$18, 'E2 Allocators'!$B$15:$W$15, 0),FALSE)*$E172), 0, VLOOKUP(VLOOKUP($A172, 'E4 TB Allocation Details'!$A$18:$L$214, MATCH("A &amp; G ID", 'E4 TB Allocation Details'!$A$18:$L$18, 0),FALSE), 'E2 Allocators'!$B$15:$W$358, MATCH('O5 Details by Class &amp; Accounts'!CL$18, 'E2 Allocators'!$B$15:$W$15, 0),FALSE)*$E172)</f>
        <v>0</v>
      </c>
      <c r="CM172" s="2186">
        <f>IF(ISERROR(VLOOKUP(VLOOKUP($A172, 'E4 TB Allocation Details'!$A$18:$L$214, MATCH("A &amp; G ID", 'E4 TB Allocation Details'!$A$18:$L$18, 0),FALSE), 'E2 Allocators'!$B$15:$W$358, MATCH('O5 Details by Class &amp; Accounts'!CM$18, 'E2 Allocators'!$B$15:$W$15, 0),FALSE)*$E172), 0, VLOOKUP(VLOOKUP($A172, 'E4 TB Allocation Details'!$A$18:$L$214, MATCH("A &amp; G ID", 'E4 TB Allocation Details'!$A$18:$L$18, 0),FALSE), 'E2 Allocators'!$B$15:$W$358, MATCH('O5 Details by Class &amp; Accounts'!CM$18, 'E2 Allocators'!$B$15:$W$15, 0),FALSE)*$E172)</f>
        <v>0</v>
      </c>
      <c r="CN172" s="2186">
        <f t="shared" si="49"/>
        <v>0</v>
      </c>
      <c r="CO172" s="2187">
        <f t="shared" si="50"/>
        <v>0</v>
      </c>
      <c r="CQ172" s="1625" t="s">
        <v>1343</v>
      </c>
    </row>
    <row r="173" spans="1:95" s="54" customFormat="1" ht="25.5" x14ac:dyDescent="0.2">
      <c r="A173" s="996">
        <v>5340</v>
      </c>
      <c r="B173" s="997" t="s">
        <v>1141</v>
      </c>
      <c r="C173" s="2184">
        <f>IF(ISERROR(VLOOKUP($A173,'I3 TB Data'!$A$19:$H$483,MATCH('O5 Details by Class &amp; Accounts'!$C$18, 'I3 TB Data'!$A$19:$H$19,0),0)), 0, VLOOKUP($A173,'I3 TB Data'!$A$19:$H$483,MATCH('O5 Details by Class &amp; Accounts'!$C$18,'I3 TB Data'!$A$19:$H$19,0),0))</f>
        <v>74810.149999999994</v>
      </c>
      <c r="D173" s="2185"/>
      <c r="E173" s="2184">
        <f t="shared" si="44"/>
        <v>74810.149999999994</v>
      </c>
      <c r="F173" s="2186">
        <f>IF(ISERROR(VLOOKUP($A173, 'E1 Categorization'!A33:E124, MATCH("Customer Component", 'E1 Categorization'!$A$33:$E$33,0), 0)), 0, IF(VLOOKUP($A173, 'E1 Categorization'!A33:E124, MATCH("Customer Component", 'E1 Categorization'!$A$33:$E$33,0), 0)=0, 'O5 Details by Class &amp; Accounts'!$E173, IF(AND(VLOOKUP($A173, 'E1 Categorization'!A33:E124, MATCH("Customer Component", 'E1 Categorization'!$A$33:$E$33,0), 0) &gt;0, VLOOKUP($A173, 'E1 Categorization'!A33:E124, MATCH("Customer Component", 'E1 Categorization'!$A$33:$E$33,0), 0)&lt;1), 'O5 Details by Class &amp; Accounts'!$E173*(1-VLOOKUP($A173, 'E1 Categorization'!A33:E124, MATCH("Customer Component", 'E1 Categorization'!$A$33:$E$33,0), 0)), 0)))</f>
        <v>0</v>
      </c>
      <c r="G173" s="2186">
        <f t="shared" si="45"/>
        <v>74810.149999999994</v>
      </c>
      <c r="H173" s="2186">
        <f t="shared" si="46"/>
        <v>74810.149999999994</v>
      </c>
      <c r="I173" s="2186">
        <f>IF(ISERROR(VLOOKUP(VLOOKUP($A173, 'E4 TB Allocation Details'!$A$18:$L$214, MATCH("Demand ID", 'E4 TB Allocation Details'!$A$18:$L$18, 0),FALSE), 'E2 Allocators'!$B$15:$W$358, MATCH('O5 Details by Class &amp; Accounts'!I$18, 'E2 Allocators'!$B$15:$W$15, 0),FALSE)*$F173), 0, VLOOKUP(VLOOKUP($A173, 'E4 TB Allocation Details'!$A$18:$L$214, MATCH("Demand ID", 'E4 TB Allocation Details'!$A$18:$L$18, 0),FALSE), 'E2 Allocators'!$B$15:$W$358, MATCH('O5 Details by Class &amp; Accounts'!I$18, 'E2 Allocators'!$B$15:$W$15, 0),FALSE)*$F173)</f>
        <v>0</v>
      </c>
      <c r="J173" s="2186">
        <f>IF(ISERROR(VLOOKUP(VLOOKUP($A173, 'E4 TB Allocation Details'!$A$18:$L$214, MATCH("Demand ID", 'E4 TB Allocation Details'!$A$18:$L$18, 0),FALSE), 'E2 Allocators'!$B$15:$W$358, MATCH('O5 Details by Class &amp; Accounts'!J$18, 'E2 Allocators'!$B$15:$W$15, 0),FALSE)*$F173), 0, VLOOKUP(VLOOKUP($A173, 'E4 TB Allocation Details'!$A$18:$L$214, MATCH("Demand ID", 'E4 TB Allocation Details'!$A$18:$L$18, 0),FALSE), 'E2 Allocators'!$B$15:$W$358, MATCH('O5 Details by Class &amp; Accounts'!J$18, 'E2 Allocators'!$B$15:$W$15, 0),FALSE)*$F173)</f>
        <v>0</v>
      </c>
      <c r="K173" s="2186">
        <f>IF(ISERROR(VLOOKUP(VLOOKUP($A173, 'E4 TB Allocation Details'!$A$18:$L$214, MATCH("Demand ID", 'E4 TB Allocation Details'!$A$18:$L$18, 0),FALSE), 'E2 Allocators'!$B$15:$W$358, MATCH('O5 Details by Class &amp; Accounts'!K$18, 'E2 Allocators'!$B$15:$W$15, 0),FALSE)*$F173), 0, VLOOKUP(VLOOKUP($A173, 'E4 TB Allocation Details'!$A$18:$L$214, MATCH("Demand ID", 'E4 TB Allocation Details'!$A$18:$L$18, 0),FALSE), 'E2 Allocators'!$B$15:$W$358, MATCH('O5 Details by Class &amp; Accounts'!K$18, 'E2 Allocators'!$B$15:$W$15, 0),FALSE)*$F173)</f>
        <v>0</v>
      </c>
      <c r="L173" s="2186">
        <f>IF(ISERROR(VLOOKUP(VLOOKUP($A173, 'E4 TB Allocation Details'!$A$18:$L$214, MATCH("Demand ID", 'E4 TB Allocation Details'!$A$18:$L$18, 0),FALSE), 'E2 Allocators'!$B$15:$W$358, MATCH('O5 Details by Class &amp; Accounts'!L$18, 'E2 Allocators'!$B$15:$W$15, 0),FALSE)*$F173), 0, VLOOKUP(VLOOKUP($A173, 'E4 TB Allocation Details'!$A$18:$L$214, MATCH("Demand ID", 'E4 TB Allocation Details'!$A$18:$L$18, 0),FALSE), 'E2 Allocators'!$B$15:$W$358, MATCH('O5 Details by Class &amp; Accounts'!L$18, 'E2 Allocators'!$B$15:$W$15, 0),FALSE)*$F173)</f>
        <v>0</v>
      </c>
      <c r="M173" s="2186">
        <f>IF(ISERROR(VLOOKUP(VLOOKUP($A173, 'E4 TB Allocation Details'!$A$18:$L$214, MATCH("Demand ID", 'E4 TB Allocation Details'!$A$18:$L$18, 0),FALSE), 'E2 Allocators'!$B$15:$W$358, MATCH('O5 Details by Class &amp; Accounts'!M$18, 'E2 Allocators'!$B$15:$W$15, 0),FALSE)*$F173), 0, VLOOKUP(VLOOKUP($A173, 'E4 TB Allocation Details'!$A$18:$L$214, MATCH("Demand ID", 'E4 TB Allocation Details'!$A$18:$L$18, 0),FALSE), 'E2 Allocators'!$B$15:$W$358, MATCH('O5 Details by Class &amp; Accounts'!M$18, 'E2 Allocators'!$B$15:$W$15, 0),FALSE)*$F173)</f>
        <v>0</v>
      </c>
      <c r="N173" s="2186">
        <f>IF(ISERROR(VLOOKUP(VLOOKUP($A173, 'E4 TB Allocation Details'!$A$18:$L$214, MATCH("Demand ID", 'E4 TB Allocation Details'!$A$18:$L$18, 0),FALSE), 'E2 Allocators'!$B$15:$W$358, MATCH('O5 Details by Class &amp; Accounts'!N$18, 'E2 Allocators'!$B$15:$W$15, 0),FALSE)*$F173), 0, VLOOKUP(VLOOKUP($A173, 'E4 TB Allocation Details'!$A$18:$L$214, MATCH("Demand ID", 'E4 TB Allocation Details'!$A$18:$L$18, 0),FALSE), 'E2 Allocators'!$B$15:$W$358, MATCH('O5 Details by Class &amp; Accounts'!N$18, 'E2 Allocators'!$B$15:$W$15, 0),FALSE)*$F173)</f>
        <v>0</v>
      </c>
      <c r="O173" s="2186">
        <f>IF(ISERROR(VLOOKUP(VLOOKUP($A173, 'E4 TB Allocation Details'!$A$18:$L$214, MATCH("Demand ID", 'E4 TB Allocation Details'!$A$18:$L$18, 0),FALSE), 'E2 Allocators'!$B$15:$W$358, MATCH('O5 Details by Class &amp; Accounts'!O$18, 'E2 Allocators'!$B$15:$W$15, 0),FALSE)*$F173), 0, VLOOKUP(VLOOKUP($A173, 'E4 TB Allocation Details'!$A$18:$L$214, MATCH("Demand ID", 'E4 TB Allocation Details'!$A$18:$L$18, 0),FALSE), 'E2 Allocators'!$B$15:$W$358, MATCH('O5 Details by Class &amp; Accounts'!O$18, 'E2 Allocators'!$B$15:$W$15, 0),FALSE)*$F173)</f>
        <v>0</v>
      </c>
      <c r="P173" s="2186">
        <f>IF(ISERROR(VLOOKUP(VLOOKUP($A173, 'E4 TB Allocation Details'!$A$18:$L$214, MATCH("Demand ID", 'E4 TB Allocation Details'!$A$18:$L$18, 0),FALSE), 'E2 Allocators'!$B$15:$W$358, MATCH('O5 Details by Class &amp; Accounts'!P$18, 'E2 Allocators'!$B$15:$W$15, 0),FALSE)*$F173), 0, VLOOKUP(VLOOKUP($A173, 'E4 TB Allocation Details'!$A$18:$L$214, MATCH("Demand ID", 'E4 TB Allocation Details'!$A$18:$L$18, 0),FALSE), 'E2 Allocators'!$B$15:$W$358, MATCH('O5 Details by Class &amp; Accounts'!P$18, 'E2 Allocators'!$B$15:$W$15, 0),FALSE)*$F173)</f>
        <v>0</v>
      </c>
      <c r="Q173" s="2186">
        <f>IF(ISERROR(VLOOKUP(VLOOKUP($A173, 'E4 TB Allocation Details'!$A$18:$L$214, MATCH("Demand ID", 'E4 TB Allocation Details'!$A$18:$L$18, 0),FALSE), 'E2 Allocators'!$B$15:$W$358, MATCH('O5 Details by Class &amp; Accounts'!Q$18, 'E2 Allocators'!$B$15:$W$15, 0),FALSE)*$F173), 0, VLOOKUP(VLOOKUP($A173, 'E4 TB Allocation Details'!$A$18:$L$214, MATCH("Demand ID", 'E4 TB Allocation Details'!$A$18:$L$18, 0),FALSE), 'E2 Allocators'!$B$15:$W$358, MATCH('O5 Details by Class &amp; Accounts'!Q$18, 'E2 Allocators'!$B$15:$W$15, 0),FALSE)*$F173)</f>
        <v>0</v>
      </c>
      <c r="R173" s="2186">
        <f>IF(ISERROR(VLOOKUP(VLOOKUP($A173, 'E4 TB Allocation Details'!$A$18:$L$214, MATCH("Demand ID", 'E4 TB Allocation Details'!$A$18:$L$18, 0),FALSE), 'E2 Allocators'!$B$15:$W$358, MATCH('O5 Details by Class &amp; Accounts'!R$18, 'E2 Allocators'!$B$15:$W$15, 0),FALSE)*$F173), 0, VLOOKUP(VLOOKUP($A173, 'E4 TB Allocation Details'!$A$18:$L$214, MATCH("Demand ID", 'E4 TB Allocation Details'!$A$18:$L$18, 0),FALSE), 'E2 Allocators'!$B$15:$W$358, MATCH('O5 Details by Class &amp; Accounts'!R$18, 'E2 Allocators'!$B$15:$W$15, 0),FALSE)*$F173)</f>
        <v>0</v>
      </c>
      <c r="S173" s="2186">
        <f>IF(ISERROR(VLOOKUP(VLOOKUP($A173, 'E4 TB Allocation Details'!$A$18:$L$214, MATCH("Demand ID", 'E4 TB Allocation Details'!$A$18:$L$18, 0),FALSE), 'E2 Allocators'!$B$15:$W$358, MATCH('O5 Details by Class &amp; Accounts'!S$18, 'E2 Allocators'!$B$15:$W$15, 0),FALSE)*$F173), 0, VLOOKUP(VLOOKUP($A173, 'E4 TB Allocation Details'!$A$18:$L$214, MATCH("Demand ID", 'E4 TB Allocation Details'!$A$18:$L$18, 0),FALSE), 'E2 Allocators'!$B$15:$W$358, MATCH('O5 Details by Class &amp; Accounts'!S$18, 'E2 Allocators'!$B$15:$W$15, 0),FALSE)*$F173)</f>
        <v>0</v>
      </c>
      <c r="T173" s="2186">
        <f>IF(ISERROR(VLOOKUP(VLOOKUP($A173, 'E4 TB Allocation Details'!$A$18:$L$214, MATCH("Demand ID", 'E4 TB Allocation Details'!$A$18:$L$18, 0),FALSE), 'E2 Allocators'!$B$15:$W$358, MATCH('O5 Details by Class &amp; Accounts'!T$18, 'E2 Allocators'!$B$15:$W$15, 0),FALSE)*$F173), 0, VLOOKUP(VLOOKUP($A173, 'E4 TB Allocation Details'!$A$18:$L$214, MATCH("Demand ID", 'E4 TB Allocation Details'!$A$18:$L$18, 0),FALSE), 'E2 Allocators'!$B$15:$W$358, MATCH('O5 Details by Class &amp; Accounts'!T$18, 'E2 Allocators'!$B$15:$W$15, 0),FALSE)*$F173)</f>
        <v>0</v>
      </c>
      <c r="U173" s="2186">
        <f>IF(ISERROR(VLOOKUP(VLOOKUP($A173, 'E4 TB Allocation Details'!$A$18:$L$214, MATCH("Demand ID", 'E4 TB Allocation Details'!$A$18:$L$18, 0),FALSE), 'E2 Allocators'!$B$15:$W$358, MATCH('O5 Details by Class &amp; Accounts'!U$18, 'E2 Allocators'!$B$15:$W$15, 0),FALSE)*$F173), 0, VLOOKUP(VLOOKUP($A173, 'E4 TB Allocation Details'!$A$18:$L$214, MATCH("Demand ID", 'E4 TB Allocation Details'!$A$18:$L$18, 0),FALSE), 'E2 Allocators'!$B$15:$W$358, MATCH('O5 Details by Class &amp; Accounts'!U$18, 'E2 Allocators'!$B$15:$W$15, 0),FALSE)*$F173)</f>
        <v>0</v>
      </c>
      <c r="V173" s="2186">
        <f>IF(ISERROR(VLOOKUP(VLOOKUP($A173, 'E4 TB Allocation Details'!$A$18:$L$214, MATCH("Demand ID", 'E4 TB Allocation Details'!$A$18:$L$18, 0),FALSE), 'E2 Allocators'!$B$15:$W$358, MATCH('O5 Details by Class &amp; Accounts'!V$18, 'E2 Allocators'!$B$15:$W$15, 0),FALSE)*$F173), 0, VLOOKUP(VLOOKUP($A173, 'E4 TB Allocation Details'!$A$18:$L$214, MATCH("Demand ID", 'E4 TB Allocation Details'!$A$18:$L$18, 0),FALSE), 'E2 Allocators'!$B$15:$W$358, MATCH('O5 Details by Class &amp; Accounts'!V$18, 'E2 Allocators'!$B$15:$W$15, 0),FALSE)*$F173)</f>
        <v>0</v>
      </c>
      <c r="W173" s="2186">
        <f>IF(ISERROR(VLOOKUP(VLOOKUP($A173, 'E4 TB Allocation Details'!$A$18:$L$214, MATCH("Demand ID", 'E4 TB Allocation Details'!$A$18:$L$18, 0),FALSE), 'E2 Allocators'!$B$15:$W$358, MATCH('O5 Details by Class &amp; Accounts'!W$18, 'E2 Allocators'!$B$15:$W$15, 0),FALSE)*$F173), 0, VLOOKUP(VLOOKUP($A173, 'E4 TB Allocation Details'!$A$18:$L$214, MATCH("Demand ID", 'E4 TB Allocation Details'!$A$18:$L$18, 0),FALSE), 'E2 Allocators'!$B$15:$W$358, MATCH('O5 Details by Class &amp; Accounts'!W$18, 'E2 Allocators'!$B$15:$W$15, 0),FALSE)*$F173)</f>
        <v>0</v>
      </c>
      <c r="X173" s="2186">
        <f>IF(ISERROR(VLOOKUP(VLOOKUP($A173, 'E4 TB Allocation Details'!$A$18:$L$214, MATCH("Demand ID", 'E4 TB Allocation Details'!$A$18:$L$18, 0),FALSE), 'E2 Allocators'!$B$15:$W$358, MATCH('O5 Details by Class &amp; Accounts'!X$18, 'E2 Allocators'!$B$15:$W$15, 0),FALSE)*$F173), 0, VLOOKUP(VLOOKUP($A173, 'E4 TB Allocation Details'!$A$18:$L$214, MATCH("Demand ID", 'E4 TB Allocation Details'!$A$18:$L$18, 0),FALSE), 'E2 Allocators'!$B$15:$W$358, MATCH('O5 Details by Class &amp; Accounts'!X$18, 'E2 Allocators'!$B$15:$W$15, 0),FALSE)*$F173)</f>
        <v>0</v>
      </c>
      <c r="Y173" s="2186">
        <f>IF(ISERROR(VLOOKUP(VLOOKUP($A173, 'E4 TB Allocation Details'!$A$18:$L$214, MATCH("Demand ID", 'E4 TB Allocation Details'!$A$18:$L$18, 0),FALSE), 'E2 Allocators'!$B$15:$W$358, MATCH('O5 Details by Class &amp; Accounts'!Y$18, 'E2 Allocators'!$B$15:$W$15, 0),FALSE)*$F173), 0, VLOOKUP(VLOOKUP($A173, 'E4 TB Allocation Details'!$A$18:$L$214, MATCH("Demand ID", 'E4 TB Allocation Details'!$A$18:$L$18, 0),FALSE), 'E2 Allocators'!$B$15:$W$358, MATCH('O5 Details by Class &amp; Accounts'!Y$18, 'E2 Allocators'!$B$15:$W$15, 0),FALSE)*$F173)</f>
        <v>0</v>
      </c>
      <c r="Z173" s="2186">
        <f>IF(ISERROR(VLOOKUP(VLOOKUP($A173, 'E4 TB Allocation Details'!$A$18:$L$214, MATCH("Demand ID", 'E4 TB Allocation Details'!$A$18:$L$18, 0),FALSE), 'E2 Allocators'!$B$15:$W$358, MATCH('O5 Details by Class &amp; Accounts'!Z$18, 'E2 Allocators'!$B$15:$W$15, 0),FALSE)*$F173), 0, VLOOKUP(VLOOKUP($A173, 'E4 TB Allocation Details'!$A$18:$L$214, MATCH("Demand ID", 'E4 TB Allocation Details'!$A$18:$L$18, 0),FALSE), 'E2 Allocators'!$B$15:$W$358, MATCH('O5 Details by Class &amp; Accounts'!Z$18, 'E2 Allocators'!$B$15:$W$15, 0),FALSE)*$F173)</f>
        <v>0</v>
      </c>
      <c r="AA173" s="2186">
        <f>IF(ISERROR(VLOOKUP(VLOOKUP($A173, 'E4 TB Allocation Details'!$A$18:$L$214, MATCH("Demand ID", 'E4 TB Allocation Details'!$A$18:$L$18, 0),FALSE), 'E2 Allocators'!$B$15:$W$358, MATCH('O5 Details by Class &amp; Accounts'!AA$18, 'E2 Allocators'!$B$15:$W$15, 0),FALSE)*$F173), 0, VLOOKUP(VLOOKUP($A173, 'E4 TB Allocation Details'!$A$18:$L$214, MATCH("Demand ID", 'E4 TB Allocation Details'!$A$18:$L$18, 0),FALSE), 'E2 Allocators'!$B$15:$W$358, MATCH('O5 Details by Class &amp; Accounts'!AA$18, 'E2 Allocators'!$B$15:$W$15, 0),FALSE)*$F173)</f>
        <v>0</v>
      </c>
      <c r="AB173" s="2186">
        <f>IF(ISERROR(VLOOKUP(VLOOKUP($A173, 'E4 TB Allocation Details'!$A$18:$L$214, MATCH("Demand ID", 'E4 TB Allocation Details'!$A$18:$L$18, 0),FALSE), 'E2 Allocators'!$B$15:$W$358, MATCH('O5 Details by Class &amp; Accounts'!AB$18, 'E2 Allocators'!$B$15:$W$15, 0),FALSE)*$F173), 0, VLOOKUP(VLOOKUP($A173, 'E4 TB Allocation Details'!$A$18:$L$214, MATCH("Demand ID", 'E4 TB Allocation Details'!$A$18:$L$18, 0),FALSE), 'E2 Allocators'!$B$15:$W$358, MATCH('O5 Details by Class &amp; Accounts'!AB$18, 'E2 Allocators'!$B$15:$W$15, 0),FALSE)*$F173)</f>
        <v>0</v>
      </c>
      <c r="AC173" s="2186">
        <f t="shared" si="47"/>
        <v>0</v>
      </c>
      <c r="AD173" s="2186">
        <f>IF(ISERROR(VLOOKUP(VLOOKUP($A173, 'E4 TB Allocation Details'!$A$18:$L$214, MATCH("Customer ID", 'E4 TB Allocation Details'!$A$18:$L$18, 0),FALSE), 'E2 Allocators'!$B$15:$W$358, MATCH('O5 Details by Class &amp; Accounts'!AD$18, 'E2 Allocators'!$B$15:$W$15, 0),FALSE)*$G173), 0, VLOOKUP(VLOOKUP($A173, 'E4 TB Allocation Details'!$A$18:$L$214, MATCH("Customer ID", 'E4 TB Allocation Details'!$A$18:$L$18, 0),FALSE), 'E2 Allocators'!$B$15:$W$358, MATCH('O5 Details by Class &amp; Accounts'!AD$18, 'E2 Allocators'!$B$15:$W$15, 0),FALSE)*$G173)</f>
        <v>67011.954509856863</v>
      </c>
      <c r="AE173" s="2186">
        <f>IF(ISERROR(VLOOKUP(VLOOKUP($A173, 'E4 TB Allocation Details'!$A$18:$L$214, MATCH("Customer ID", 'E4 TB Allocation Details'!$A$18:$L$18, 0),FALSE), 'E2 Allocators'!$B$15:$W$358, MATCH('O5 Details by Class &amp; Accounts'!AE$18, 'E2 Allocators'!$B$15:$W$15, 0),FALSE)*$G173), 0, VLOOKUP(VLOOKUP($A173, 'E4 TB Allocation Details'!$A$18:$L$214, MATCH("Customer ID", 'E4 TB Allocation Details'!$A$18:$L$18, 0),FALSE), 'E2 Allocators'!$B$15:$W$358, MATCH('O5 Details by Class &amp; Accounts'!AE$18, 'E2 Allocators'!$B$15:$W$15, 0),FALSE)*$G173)</f>
        <v>6517.6627910841516</v>
      </c>
      <c r="AF173" s="2186">
        <f>IF(ISERROR(VLOOKUP(VLOOKUP($A173, 'E4 TB Allocation Details'!$A$18:$L$214, MATCH("Customer ID", 'E4 TB Allocation Details'!$A$18:$L$18, 0),FALSE), 'E2 Allocators'!$B$15:$W$358, MATCH('O5 Details by Class &amp; Accounts'!AF$18, 'E2 Allocators'!$B$15:$W$15, 0),FALSE)*$G173), 0, VLOOKUP(VLOOKUP($A173, 'E4 TB Allocation Details'!$A$18:$L$214, MATCH("Customer ID", 'E4 TB Allocation Details'!$A$18:$L$18, 0),FALSE), 'E2 Allocators'!$B$15:$W$358, MATCH('O5 Details by Class &amp; Accounts'!AF$18, 'E2 Allocators'!$B$15:$W$15, 0),FALSE)*$G173)</f>
        <v>777.02226884646541</v>
      </c>
      <c r="AG173" s="2186">
        <f>IF(ISERROR(VLOOKUP(VLOOKUP($A173, 'E4 TB Allocation Details'!$A$18:$L$214, MATCH("Customer ID", 'E4 TB Allocation Details'!$A$18:$L$18, 0),FALSE), 'E2 Allocators'!$B$15:$W$358, MATCH('O5 Details by Class &amp; Accounts'!AG$18, 'E2 Allocators'!$B$15:$W$15, 0),FALSE)*$G173), 0, VLOOKUP(VLOOKUP($A173, 'E4 TB Allocation Details'!$A$18:$L$214, MATCH("Customer ID", 'E4 TB Allocation Details'!$A$18:$L$18, 0),FALSE), 'E2 Allocators'!$B$15:$W$358, MATCH('O5 Details by Class &amp; Accounts'!AG$18, 'E2 Allocators'!$B$15:$W$15, 0),FALSE)*$G173)</f>
        <v>0</v>
      </c>
      <c r="AH173" s="2186">
        <f>IF(ISERROR(VLOOKUP(VLOOKUP($A173, 'E4 TB Allocation Details'!$A$18:$L$214, MATCH("Customer ID", 'E4 TB Allocation Details'!$A$18:$L$18, 0),FALSE), 'E2 Allocators'!$B$15:$W$358, MATCH('O5 Details by Class &amp; Accounts'!AH$18, 'E2 Allocators'!$B$15:$W$15, 0),FALSE)*$G173), 0, VLOOKUP(VLOOKUP($A173, 'E4 TB Allocation Details'!$A$18:$L$214, MATCH("Customer ID", 'E4 TB Allocation Details'!$A$18:$L$18, 0),FALSE), 'E2 Allocators'!$B$15:$W$358, MATCH('O5 Details by Class &amp; Accounts'!AH$18, 'E2 Allocators'!$B$15:$W$15, 0),FALSE)*$G173)</f>
        <v>0</v>
      </c>
      <c r="AI173" s="2186">
        <f>IF(ISERROR(VLOOKUP(VLOOKUP($A173, 'E4 TB Allocation Details'!$A$18:$L$214, MATCH("Customer ID", 'E4 TB Allocation Details'!$A$18:$L$18, 0),FALSE), 'E2 Allocators'!$B$15:$W$358, MATCH('O5 Details by Class &amp; Accounts'!AI$18, 'E2 Allocators'!$B$15:$W$15, 0),FALSE)*$G173), 0, VLOOKUP(VLOOKUP($A173, 'E4 TB Allocation Details'!$A$18:$L$214, MATCH("Customer ID", 'E4 TB Allocation Details'!$A$18:$L$18, 0),FALSE), 'E2 Allocators'!$B$15:$W$358, MATCH('O5 Details by Class &amp; Accounts'!AI$18, 'E2 Allocators'!$B$15:$W$15, 0),FALSE)*$G173)</f>
        <v>0</v>
      </c>
      <c r="AJ173" s="2186">
        <f>IF(ISERROR(VLOOKUP(VLOOKUP($A173, 'E4 TB Allocation Details'!$A$18:$L$214, MATCH("Customer ID", 'E4 TB Allocation Details'!$A$18:$L$18, 0),FALSE), 'E2 Allocators'!$B$15:$W$358, MATCH('O5 Details by Class &amp; Accounts'!AJ$18, 'E2 Allocators'!$B$15:$W$15, 0),FALSE)*$G173), 0, VLOOKUP(VLOOKUP($A173, 'E4 TB Allocation Details'!$A$18:$L$214, MATCH("Customer ID", 'E4 TB Allocation Details'!$A$18:$L$18, 0),FALSE), 'E2 Allocators'!$B$15:$W$358, MATCH('O5 Details by Class &amp; Accounts'!AJ$18, 'E2 Allocators'!$B$15:$W$15, 0),FALSE)*$G173)</f>
        <v>3.1080890753858612</v>
      </c>
      <c r="AK173" s="2186">
        <f>IF(ISERROR(VLOOKUP(VLOOKUP($A173, 'E4 TB Allocation Details'!$A$18:$L$214, MATCH("Customer ID", 'E4 TB Allocation Details'!$A$18:$L$18, 0),FALSE), 'E2 Allocators'!$B$15:$W$358, MATCH('O5 Details by Class &amp; Accounts'!AK$18, 'E2 Allocators'!$B$15:$W$15, 0),FALSE)*$G173), 0, VLOOKUP(VLOOKUP($A173, 'E4 TB Allocation Details'!$A$18:$L$214, MATCH("Customer ID", 'E4 TB Allocation Details'!$A$18:$L$18, 0),FALSE), 'E2 Allocators'!$B$15:$W$358, MATCH('O5 Details by Class &amp; Accounts'!AK$18, 'E2 Allocators'!$B$15:$W$15, 0),FALSE)*$G173)</f>
        <v>242.43094788009719</v>
      </c>
      <c r="AL173" s="2186">
        <f>IF(ISERROR(VLOOKUP(VLOOKUP($A173, 'E4 TB Allocation Details'!$A$18:$L$214, MATCH("Customer ID", 'E4 TB Allocation Details'!$A$18:$L$18, 0),FALSE), 'E2 Allocators'!$B$15:$W$358, MATCH('O5 Details by Class &amp; Accounts'!AL$18, 'E2 Allocators'!$B$15:$W$15, 0),FALSE)*$G173), 0, VLOOKUP(VLOOKUP($A173, 'E4 TB Allocation Details'!$A$18:$L$214, MATCH("Customer ID", 'E4 TB Allocation Details'!$A$18:$L$18, 0),FALSE), 'E2 Allocators'!$B$15:$W$358, MATCH('O5 Details by Class &amp; Accounts'!AL$18, 'E2 Allocators'!$B$15:$W$15, 0),FALSE)*$G173)</f>
        <v>257.97139325702648</v>
      </c>
      <c r="AM173" s="2186">
        <f>IF(ISERROR(VLOOKUP(VLOOKUP($A173, 'E4 TB Allocation Details'!$A$18:$L$214, MATCH("Customer ID", 'E4 TB Allocation Details'!$A$18:$L$18, 0),FALSE), 'E2 Allocators'!$B$15:$W$358, MATCH('O5 Details by Class &amp; Accounts'!AM$18, 'E2 Allocators'!$B$15:$W$15, 0),FALSE)*$G173), 0, VLOOKUP(VLOOKUP($A173, 'E4 TB Allocation Details'!$A$18:$L$214, MATCH("Customer ID", 'E4 TB Allocation Details'!$A$18:$L$18, 0),FALSE), 'E2 Allocators'!$B$15:$W$358, MATCH('O5 Details by Class &amp; Accounts'!AM$18, 'E2 Allocators'!$B$15:$W$15, 0),FALSE)*$G173)</f>
        <v>0</v>
      </c>
      <c r="AN173" s="2186">
        <f>IF(ISERROR(VLOOKUP(VLOOKUP($A173, 'E4 TB Allocation Details'!$A$18:$L$214, MATCH("Customer ID", 'E4 TB Allocation Details'!$A$18:$L$18, 0),FALSE), 'E2 Allocators'!$B$15:$W$358, MATCH('O5 Details by Class &amp; Accounts'!AN$18, 'E2 Allocators'!$B$15:$W$15, 0),FALSE)*$G173), 0, VLOOKUP(VLOOKUP($A173, 'E4 TB Allocation Details'!$A$18:$L$214, MATCH("Customer ID", 'E4 TB Allocation Details'!$A$18:$L$18, 0),FALSE), 'E2 Allocators'!$B$15:$W$358, MATCH('O5 Details by Class &amp; Accounts'!AN$18, 'E2 Allocators'!$B$15:$W$15, 0),FALSE)*$G173)</f>
        <v>0</v>
      </c>
      <c r="AO173" s="2186">
        <f>IF(ISERROR(VLOOKUP(VLOOKUP($A173, 'E4 TB Allocation Details'!$A$18:$L$214, MATCH("Customer ID", 'E4 TB Allocation Details'!$A$18:$L$18, 0),FALSE), 'E2 Allocators'!$B$15:$W$358, MATCH('O5 Details by Class &amp; Accounts'!AO$18, 'E2 Allocators'!$B$15:$W$15, 0),FALSE)*$G173), 0, VLOOKUP(VLOOKUP($A173, 'E4 TB Allocation Details'!$A$18:$L$214, MATCH("Customer ID", 'E4 TB Allocation Details'!$A$18:$L$18, 0),FALSE), 'E2 Allocators'!$B$15:$W$358, MATCH('O5 Details by Class &amp; Accounts'!AO$18, 'E2 Allocators'!$B$15:$W$15, 0),FALSE)*$G173)</f>
        <v>0</v>
      </c>
      <c r="AP173" s="2186">
        <f>IF(ISERROR(VLOOKUP(VLOOKUP($A173, 'E4 TB Allocation Details'!$A$18:$L$214, MATCH("Customer ID", 'E4 TB Allocation Details'!$A$18:$L$18, 0),FALSE), 'E2 Allocators'!$B$15:$W$358, MATCH('O5 Details by Class &amp; Accounts'!AP$18, 'E2 Allocators'!$B$15:$W$15, 0),FALSE)*$G173), 0, VLOOKUP(VLOOKUP($A173, 'E4 TB Allocation Details'!$A$18:$L$214, MATCH("Customer ID", 'E4 TB Allocation Details'!$A$18:$L$18, 0),FALSE), 'E2 Allocators'!$B$15:$W$358, MATCH('O5 Details by Class &amp; Accounts'!AP$18, 'E2 Allocators'!$B$15:$W$15, 0),FALSE)*$G173)</f>
        <v>0</v>
      </c>
      <c r="AQ173" s="2186">
        <f>IF(ISERROR(VLOOKUP(VLOOKUP($A173, 'E4 TB Allocation Details'!$A$18:$L$214, MATCH("Customer ID", 'E4 TB Allocation Details'!$A$18:$L$18, 0),FALSE), 'E2 Allocators'!$B$15:$W$358, MATCH('O5 Details by Class &amp; Accounts'!AQ$18, 'E2 Allocators'!$B$15:$W$15, 0),FALSE)*$G173), 0, VLOOKUP(VLOOKUP($A173, 'E4 TB Allocation Details'!$A$18:$L$214, MATCH("Customer ID", 'E4 TB Allocation Details'!$A$18:$L$18, 0),FALSE), 'E2 Allocators'!$B$15:$W$358, MATCH('O5 Details by Class &amp; Accounts'!AQ$18, 'E2 Allocators'!$B$15:$W$15, 0),FALSE)*$G173)</f>
        <v>0</v>
      </c>
      <c r="AR173" s="2186">
        <f>IF(ISERROR(VLOOKUP(VLOOKUP($A173, 'E4 TB Allocation Details'!$A$18:$L$214, MATCH("Customer ID", 'E4 TB Allocation Details'!$A$18:$L$18, 0),FALSE), 'E2 Allocators'!$B$15:$W$358, MATCH('O5 Details by Class &amp; Accounts'!AR$18, 'E2 Allocators'!$B$15:$W$15, 0),FALSE)*$G173), 0, VLOOKUP(VLOOKUP($A173, 'E4 TB Allocation Details'!$A$18:$L$214, MATCH("Customer ID", 'E4 TB Allocation Details'!$A$18:$L$18, 0),FALSE), 'E2 Allocators'!$B$15:$W$358, MATCH('O5 Details by Class &amp; Accounts'!AR$18, 'E2 Allocators'!$B$15:$W$15, 0),FALSE)*$G173)</f>
        <v>0</v>
      </c>
      <c r="AS173" s="2186">
        <f>IF(ISERROR(VLOOKUP(VLOOKUP($A173, 'E4 TB Allocation Details'!$A$18:$L$214, MATCH("Customer ID", 'E4 TB Allocation Details'!$A$18:$L$18, 0),FALSE), 'E2 Allocators'!$B$15:$W$358, MATCH('O5 Details by Class &amp; Accounts'!AS$18, 'E2 Allocators'!$B$15:$W$15, 0),FALSE)*$G173), 0, VLOOKUP(VLOOKUP($A173, 'E4 TB Allocation Details'!$A$18:$L$214, MATCH("Customer ID", 'E4 TB Allocation Details'!$A$18:$L$18, 0),FALSE), 'E2 Allocators'!$B$15:$W$358, MATCH('O5 Details by Class &amp; Accounts'!AS$18, 'E2 Allocators'!$B$15:$W$15, 0),FALSE)*$G173)</f>
        <v>0</v>
      </c>
      <c r="AT173" s="2186">
        <f>IF(ISERROR(VLOOKUP(VLOOKUP($A173, 'E4 TB Allocation Details'!$A$18:$L$214, MATCH("Customer ID", 'E4 TB Allocation Details'!$A$18:$L$18, 0),FALSE), 'E2 Allocators'!$B$15:$W$358, MATCH('O5 Details by Class &amp; Accounts'!AT$18, 'E2 Allocators'!$B$15:$W$15, 0),FALSE)*$G173), 0, VLOOKUP(VLOOKUP($A173, 'E4 TB Allocation Details'!$A$18:$L$214, MATCH("Customer ID", 'E4 TB Allocation Details'!$A$18:$L$18, 0),FALSE), 'E2 Allocators'!$B$15:$W$358, MATCH('O5 Details by Class &amp; Accounts'!AT$18, 'E2 Allocators'!$B$15:$W$15, 0),FALSE)*$G173)</f>
        <v>0</v>
      </c>
      <c r="AU173" s="2186">
        <f>IF(ISERROR(VLOOKUP(VLOOKUP($A173, 'E4 TB Allocation Details'!$A$18:$L$214, MATCH("Customer ID", 'E4 TB Allocation Details'!$A$18:$L$18, 0),FALSE), 'E2 Allocators'!$B$15:$W$358, MATCH('O5 Details by Class &amp; Accounts'!AU$18, 'E2 Allocators'!$B$15:$W$15, 0),FALSE)*$G173), 0, VLOOKUP(VLOOKUP($A173, 'E4 TB Allocation Details'!$A$18:$L$214, MATCH("Customer ID", 'E4 TB Allocation Details'!$A$18:$L$18, 0),FALSE), 'E2 Allocators'!$B$15:$W$358, MATCH('O5 Details by Class &amp; Accounts'!AU$18, 'E2 Allocators'!$B$15:$W$15, 0),FALSE)*$G173)</f>
        <v>0</v>
      </c>
      <c r="AV173" s="2186">
        <f>IF(ISERROR(VLOOKUP(VLOOKUP($A173, 'E4 TB Allocation Details'!$A$18:$L$214, MATCH("Customer ID", 'E4 TB Allocation Details'!$A$18:$L$18, 0),FALSE), 'E2 Allocators'!$B$15:$W$358, MATCH('O5 Details by Class &amp; Accounts'!AV$18, 'E2 Allocators'!$B$15:$W$15, 0),FALSE)*$G173), 0, VLOOKUP(VLOOKUP($A173, 'E4 TB Allocation Details'!$A$18:$L$214, MATCH("Customer ID", 'E4 TB Allocation Details'!$A$18:$L$18, 0),FALSE), 'E2 Allocators'!$B$15:$W$358, MATCH('O5 Details by Class &amp; Accounts'!AV$18, 'E2 Allocators'!$B$15:$W$15, 0),FALSE)*$G173)</f>
        <v>0</v>
      </c>
      <c r="AW173" s="2186">
        <f>IF(ISERROR(VLOOKUP(VLOOKUP($A173, 'E4 TB Allocation Details'!$A$18:$L$214, MATCH("Customer ID", 'E4 TB Allocation Details'!$A$18:$L$18, 0),FALSE), 'E2 Allocators'!$B$15:$W$358, MATCH('O5 Details by Class &amp; Accounts'!AW$18, 'E2 Allocators'!$B$15:$W$15, 0),FALSE)*$G173), 0, VLOOKUP(VLOOKUP($A173, 'E4 TB Allocation Details'!$A$18:$L$214, MATCH("Customer ID", 'E4 TB Allocation Details'!$A$18:$L$18, 0),FALSE), 'E2 Allocators'!$B$15:$W$358, MATCH('O5 Details by Class &amp; Accounts'!AW$18, 'E2 Allocators'!$B$15:$W$15, 0),FALSE)*$G173)</f>
        <v>0</v>
      </c>
      <c r="AX173" s="2186">
        <f t="shared" si="51"/>
        <v>74810.149999999994</v>
      </c>
      <c r="AY173" s="2186">
        <f>IF(ISERROR(VLOOKUP(VLOOKUP($A173, 'E4 TB Allocation Details'!$A$18:$L$214, MATCH("Misc ID", 'E4 TB Allocation Details'!$A$18:$L$18, 0),FALSE), 'E2 Allocators'!$B$15:$W$358, MATCH('O5 Details by Class &amp; Accounts'!AY$18, 'E2 Allocators'!$B$15:$W$15, 0),FALSE)*$E173), 0, VLOOKUP(VLOOKUP($A173, 'E4 TB Allocation Details'!$A$18:$L$214, MATCH("Misc ID", 'E4 TB Allocation Details'!$A$18:$L$18, 0),FALSE), 'E2 Allocators'!$B$15:$W$358, MATCH('O5 Details by Class &amp; Accounts'!AY$18, 'E2 Allocators'!$B$15:$W$15, 0),FALSE)*$E173)</f>
        <v>0</v>
      </c>
      <c r="AZ173" s="2186">
        <f>IF(ISERROR(VLOOKUP(VLOOKUP($A173, 'E4 TB Allocation Details'!$A$18:$L$214, MATCH("Misc ID", 'E4 TB Allocation Details'!$A$18:$L$18, 0),FALSE), 'E2 Allocators'!$B$15:$W$358, MATCH('O5 Details by Class &amp; Accounts'!AZ$18, 'E2 Allocators'!$B$15:$W$15, 0),FALSE)*$E173), 0, VLOOKUP(VLOOKUP($A173, 'E4 TB Allocation Details'!$A$18:$L$214, MATCH("Misc ID", 'E4 TB Allocation Details'!$A$18:$L$18, 0),FALSE), 'E2 Allocators'!$B$15:$W$358, MATCH('O5 Details by Class &amp; Accounts'!AZ$18, 'E2 Allocators'!$B$15:$W$15, 0),FALSE)*$E173)</f>
        <v>0</v>
      </c>
      <c r="BA173" s="2186">
        <f>IF(ISERROR(VLOOKUP(VLOOKUP($A173, 'E4 TB Allocation Details'!$A$18:$L$214, MATCH("Misc ID", 'E4 TB Allocation Details'!$A$18:$L$18, 0),FALSE), 'E2 Allocators'!$B$15:$W$358, MATCH('O5 Details by Class &amp; Accounts'!BA$18, 'E2 Allocators'!$B$15:$W$15, 0),FALSE)*$E173), 0, VLOOKUP(VLOOKUP($A173, 'E4 TB Allocation Details'!$A$18:$L$214, MATCH("Misc ID", 'E4 TB Allocation Details'!$A$18:$L$18, 0),FALSE), 'E2 Allocators'!$B$15:$W$358, MATCH('O5 Details by Class &amp; Accounts'!BA$18, 'E2 Allocators'!$B$15:$W$15, 0),FALSE)*$E173)</f>
        <v>0</v>
      </c>
      <c r="BB173" s="2186">
        <f>IF(ISERROR(VLOOKUP(VLOOKUP($A173, 'E4 TB Allocation Details'!$A$18:$L$214, MATCH("Misc ID", 'E4 TB Allocation Details'!$A$18:$L$18, 0),FALSE), 'E2 Allocators'!$B$15:$W$358, MATCH('O5 Details by Class &amp; Accounts'!BB$18, 'E2 Allocators'!$B$15:$W$15, 0),FALSE)*$E173), 0, VLOOKUP(VLOOKUP($A173, 'E4 TB Allocation Details'!$A$18:$L$214, MATCH("Misc ID", 'E4 TB Allocation Details'!$A$18:$L$18, 0),FALSE), 'E2 Allocators'!$B$15:$W$358, MATCH('O5 Details by Class &amp; Accounts'!BB$18, 'E2 Allocators'!$B$15:$W$15, 0),FALSE)*$E173)</f>
        <v>0</v>
      </c>
      <c r="BC173" s="2186">
        <f>IF(ISERROR(VLOOKUP(VLOOKUP($A173, 'E4 TB Allocation Details'!$A$18:$L$214, MATCH("Misc ID", 'E4 TB Allocation Details'!$A$18:$L$18, 0),FALSE), 'E2 Allocators'!$B$15:$W$358, MATCH('O5 Details by Class &amp; Accounts'!BC$18, 'E2 Allocators'!$B$15:$W$15, 0),FALSE)*$E173), 0, VLOOKUP(VLOOKUP($A173, 'E4 TB Allocation Details'!$A$18:$L$214, MATCH("Misc ID", 'E4 TB Allocation Details'!$A$18:$L$18, 0),FALSE), 'E2 Allocators'!$B$15:$W$358, MATCH('O5 Details by Class &amp; Accounts'!BC$18, 'E2 Allocators'!$B$15:$W$15, 0),FALSE)*$E173)</f>
        <v>0</v>
      </c>
      <c r="BD173" s="2186">
        <f>IF(ISERROR(VLOOKUP(VLOOKUP($A173, 'E4 TB Allocation Details'!$A$18:$L$214, MATCH("Misc ID", 'E4 TB Allocation Details'!$A$18:$L$18, 0),FALSE), 'E2 Allocators'!$B$15:$W$358, MATCH('O5 Details by Class &amp; Accounts'!BD$18, 'E2 Allocators'!$B$15:$W$15, 0),FALSE)*$E173), 0, VLOOKUP(VLOOKUP($A173, 'E4 TB Allocation Details'!$A$18:$L$214, MATCH("Misc ID", 'E4 TB Allocation Details'!$A$18:$L$18, 0),FALSE), 'E2 Allocators'!$B$15:$W$358, MATCH('O5 Details by Class &amp; Accounts'!BD$18, 'E2 Allocators'!$B$15:$W$15, 0),FALSE)*$E173)</f>
        <v>0</v>
      </c>
      <c r="BE173" s="2186">
        <f>IF(ISERROR(VLOOKUP(VLOOKUP($A173, 'E4 TB Allocation Details'!$A$18:$L$214, MATCH("Misc ID", 'E4 TB Allocation Details'!$A$18:$L$18, 0),FALSE), 'E2 Allocators'!$B$15:$W$358, MATCH('O5 Details by Class &amp; Accounts'!BE$18, 'E2 Allocators'!$B$15:$W$15, 0),FALSE)*$E173), 0, VLOOKUP(VLOOKUP($A173, 'E4 TB Allocation Details'!$A$18:$L$214, MATCH("Misc ID", 'E4 TB Allocation Details'!$A$18:$L$18, 0),FALSE), 'E2 Allocators'!$B$15:$W$358, MATCH('O5 Details by Class &amp; Accounts'!BE$18, 'E2 Allocators'!$B$15:$W$15, 0),FALSE)*$E173)</f>
        <v>0</v>
      </c>
      <c r="BF173" s="2186">
        <f>IF(ISERROR(VLOOKUP(VLOOKUP($A173, 'E4 TB Allocation Details'!$A$18:$L$214, MATCH("Misc ID", 'E4 TB Allocation Details'!$A$18:$L$18, 0),FALSE), 'E2 Allocators'!$B$15:$W$358, MATCH('O5 Details by Class &amp; Accounts'!BF$18, 'E2 Allocators'!$B$15:$W$15, 0),FALSE)*$E173), 0, VLOOKUP(VLOOKUP($A173, 'E4 TB Allocation Details'!$A$18:$L$214, MATCH("Misc ID", 'E4 TB Allocation Details'!$A$18:$L$18, 0),FALSE), 'E2 Allocators'!$B$15:$W$358, MATCH('O5 Details by Class &amp; Accounts'!BF$18, 'E2 Allocators'!$B$15:$W$15, 0),FALSE)*$E173)</f>
        <v>0</v>
      </c>
      <c r="BG173" s="2186">
        <f>IF(ISERROR(VLOOKUP(VLOOKUP($A173, 'E4 TB Allocation Details'!$A$18:$L$214, MATCH("Misc ID", 'E4 TB Allocation Details'!$A$18:$L$18, 0),FALSE), 'E2 Allocators'!$B$15:$W$358, MATCH('O5 Details by Class &amp; Accounts'!BG$18, 'E2 Allocators'!$B$15:$W$15, 0),FALSE)*$E173), 0, VLOOKUP(VLOOKUP($A173, 'E4 TB Allocation Details'!$A$18:$L$214, MATCH("Misc ID", 'E4 TB Allocation Details'!$A$18:$L$18, 0),FALSE), 'E2 Allocators'!$B$15:$W$358, MATCH('O5 Details by Class &amp; Accounts'!BG$18, 'E2 Allocators'!$B$15:$W$15, 0),FALSE)*$E173)</f>
        <v>0</v>
      </c>
      <c r="BH173" s="2186">
        <f>IF(ISERROR(VLOOKUP(VLOOKUP($A173, 'E4 TB Allocation Details'!$A$18:$L$214, MATCH("Misc ID", 'E4 TB Allocation Details'!$A$18:$L$18, 0),FALSE), 'E2 Allocators'!$B$15:$W$358, MATCH('O5 Details by Class &amp; Accounts'!BH$18, 'E2 Allocators'!$B$15:$W$15, 0),FALSE)*$E173), 0, VLOOKUP(VLOOKUP($A173, 'E4 TB Allocation Details'!$A$18:$L$214, MATCH("Misc ID", 'E4 TB Allocation Details'!$A$18:$L$18, 0),FALSE), 'E2 Allocators'!$B$15:$W$358, MATCH('O5 Details by Class &amp; Accounts'!BH$18, 'E2 Allocators'!$B$15:$W$15, 0),FALSE)*$E173)</f>
        <v>0</v>
      </c>
      <c r="BI173" s="2186">
        <f>IF(ISERROR(VLOOKUP(VLOOKUP($A173, 'E4 TB Allocation Details'!$A$18:$L$214, MATCH("Misc ID", 'E4 TB Allocation Details'!$A$18:$L$18, 0),FALSE), 'E2 Allocators'!$B$15:$W$358, MATCH('O5 Details by Class &amp; Accounts'!BI$18, 'E2 Allocators'!$B$15:$W$15, 0),FALSE)*$E173), 0, VLOOKUP(VLOOKUP($A173, 'E4 TB Allocation Details'!$A$18:$L$214, MATCH("Misc ID", 'E4 TB Allocation Details'!$A$18:$L$18, 0),FALSE), 'E2 Allocators'!$B$15:$W$358, MATCH('O5 Details by Class &amp; Accounts'!BI$18, 'E2 Allocators'!$B$15:$W$15, 0),FALSE)*$E173)</f>
        <v>0</v>
      </c>
      <c r="BJ173" s="2186">
        <f>IF(ISERROR(VLOOKUP(VLOOKUP($A173, 'E4 TB Allocation Details'!$A$18:$L$214, MATCH("Misc ID", 'E4 TB Allocation Details'!$A$18:$L$18, 0),FALSE), 'E2 Allocators'!$B$15:$W$358, MATCH('O5 Details by Class &amp; Accounts'!BJ$18, 'E2 Allocators'!$B$15:$W$15, 0),FALSE)*$E173), 0, VLOOKUP(VLOOKUP($A173, 'E4 TB Allocation Details'!$A$18:$L$214, MATCH("Misc ID", 'E4 TB Allocation Details'!$A$18:$L$18, 0),FALSE), 'E2 Allocators'!$B$15:$W$358, MATCH('O5 Details by Class &amp; Accounts'!BJ$18, 'E2 Allocators'!$B$15:$W$15, 0),FALSE)*$E173)</f>
        <v>0</v>
      </c>
      <c r="BK173" s="2186">
        <f>IF(ISERROR(VLOOKUP(VLOOKUP($A173, 'E4 TB Allocation Details'!$A$18:$L$214, MATCH("Misc ID", 'E4 TB Allocation Details'!$A$18:$L$18, 0),FALSE), 'E2 Allocators'!$B$15:$W$358, MATCH('O5 Details by Class &amp; Accounts'!BK$18, 'E2 Allocators'!$B$15:$W$15, 0),FALSE)*$E173), 0, VLOOKUP(VLOOKUP($A173, 'E4 TB Allocation Details'!$A$18:$L$214, MATCH("Misc ID", 'E4 TB Allocation Details'!$A$18:$L$18, 0),FALSE), 'E2 Allocators'!$B$15:$W$358, MATCH('O5 Details by Class &amp; Accounts'!BK$18, 'E2 Allocators'!$B$15:$W$15, 0),FALSE)*$E173)</f>
        <v>0</v>
      </c>
      <c r="BL173" s="2186">
        <f>IF(ISERROR(VLOOKUP(VLOOKUP($A173, 'E4 TB Allocation Details'!$A$18:$L$214, MATCH("Misc ID", 'E4 TB Allocation Details'!$A$18:$L$18, 0),FALSE), 'E2 Allocators'!$B$15:$W$358, MATCH('O5 Details by Class &amp; Accounts'!BL$18, 'E2 Allocators'!$B$15:$W$15, 0),FALSE)*$E173), 0, VLOOKUP(VLOOKUP($A173, 'E4 TB Allocation Details'!$A$18:$L$214, MATCH("Misc ID", 'E4 TB Allocation Details'!$A$18:$L$18, 0),FALSE), 'E2 Allocators'!$B$15:$W$358, MATCH('O5 Details by Class &amp; Accounts'!BL$18, 'E2 Allocators'!$B$15:$W$15, 0),FALSE)*$E173)</f>
        <v>0</v>
      </c>
      <c r="BM173" s="2186">
        <f>IF(ISERROR(VLOOKUP(VLOOKUP($A173, 'E4 TB Allocation Details'!$A$18:$L$214, MATCH("Misc ID", 'E4 TB Allocation Details'!$A$18:$L$18, 0),FALSE), 'E2 Allocators'!$B$15:$W$358, MATCH('O5 Details by Class &amp; Accounts'!BM$18, 'E2 Allocators'!$B$15:$W$15, 0),FALSE)*$E173), 0, VLOOKUP(VLOOKUP($A173, 'E4 TB Allocation Details'!$A$18:$L$214, MATCH("Misc ID", 'E4 TB Allocation Details'!$A$18:$L$18, 0),FALSE), 'E2 Allocators'!$B$15:$W$358, MATCH('O5 Details by Class &amp; Accounts'!BM$18, 'E2 Allocators'!$B$15:$W$15, 0),FALSE)*$E173)</f>
        <v>0</v>
      </c>
      <c r="BN173" s="2186">
        <f>IF(ISERROR(VLOOKUP(VLOOKUP($A173, 'E4 TB Allocation Details'!$A$18:$L$214, MATCH("Misc ID", 'E4 TB Allocation Details'!$A$18:$L$18, 0),FALSE), 'E2 Allocators'!$B$15:$W$358, MATCH('O5 Details by Class &amp; Accounts'!BN$18, 'E2 Allocators'!$B$15:$W$15, 0),FALSE)*$E173), 0, VLOOKUP(VLOOKUP($A173, 'E4 TB Allocation Details'!$A$18:$L$214, MATCH("Misc ID", 'E4 TB Allocation Details'!$A$18:$L$18, 0),FALSE), 'E2 Allocators'!$B$15:$W$358, MATCH('O5 Details by Class &amp; Accounts'!BN$18, 'E2 Allocators'!$B$15:$W$15, 0),FALSE)*$E173)</f>
        <v>0</v>
      </c>
      <c r="BO173" s="2186">
        <f>IF(ISERROR(VLOOKUP(VLOOKUP($A173, 'E4 TB Allocation Details'!$A$18:$L$214, MATCH("Misc ID", 'E4 TB Allocation Details'!$A$18:$L$18, 0),FALSE), 'E2 Allocators'!$B$15:$W$358, MATCH('O5 Details by Class &amp; Accounts'!BO$18, 'E2 Allocators'!$B$15:$W$15, 0),FALSE)*$E173), 0, VLOOKUP(VLOOKUP($A173, 'E4 TB Allocation Details'!$A$18:$L$214, MATCH("Misc ID", 'E4 TB Allocation Details'!$A$18:$L$18, 0),FALSE), 'E2 Allocators'!$B$15:$W$358, MATCH('O5 Details by Class &amp; Accounts'!BO$18, 'E2 Allocators'!$B$15:$W$15, 0),FALSE)*$E173)</f>
        <v>0</v>
      </c>
      <c r="BP173" s="2186">
        <f>IF(ISERROR(VLOOKUP(VLOOKUP($A173, 'E4 TB Allocation Details'!$A$18:$L$214, MATCH("Misc ID", 'E4 TB Allocation Details'!$A$18:$L$18, 0),FALSE), 'E2 Allocators'!$B$15:$W$358, MATCH('O5 Details by Class &amp; Accounts'!BP$18, 'E2 Allocators'!$B$15:$W$15, 0),FALSE)*$E173), 0, VLOOKUP(VLOOKUP($A173, 'E4 TB Allocation Details'!$A$18:$L$214, MATCH("Misc ID", 'E4 TB Allocation Details'!$A$18:$L$18, 0),FALSE), 'E2 Allocators'!$B$15:$W$358, MATCH('O5 Details by Class &amp; Accounts'!BP$18, 'E2 Allocators'!$B$15:$W$15, 0),FALSE)*$E173)</f>
        <v>0</v>
      </c>
      <c r="BQ173" s="2186">
        <f>IF(ISERROR(VLOOKUP(VLOOKUP($A173, 'E4 TB Allocation Details'!$A$18:$L$214, MATCH("Misc ID", 'E4 TB Allocation Details'!$A$18:$L$18, 0),FALSE), 'E2 Allocators'!$B$15:$W$358, MATCH('O5 Details by Class &amp; Accounts'!BQ$18, 'E2 Allocators'!$B$15:$W$15, 0),FALSE)*$E173), 0, VLOOKUP(VLOOKUP($A173, 'E4 TB Allocation Details'!$A$18:$L$214, MATCH("Misc ID", 'E4 TB Allocation Details'!$A$18:$L$18, 0),FALSE), 'E2 Allocators'!$B$15:$W$358, MATCH('O5 Details by Class &amp; Accounts'!BQ$18, 'E2 Allocators'!$B$15:$W$15, 0),FALSE)*$E173)</f>
        <v>0</v>
      </c>
      <c r="BR173" s="2186">
        <f>IF(ISERROR(VLOOKUP(VLOOKUP($A173, 'E4 TB Allocation Details'!$A$18:$L$214, MATCH("Misc ID", 'E4 TB Allocation Details'!$A$18:$L$18, 0),FALSE), 'E2 Allocators'!$B$15:$W$358, MATCH('O5 Details by Class &amp; Accounts'!BR$18, 'E2 Allocators'!$B$15:$W$15, 0),FALSE)*$E173), 0, VLOOKUP(VLOOKUP($A173, 'E4 TB Allocation Details'!$A$18:$L$214, MATCH("Misc ID", 'E4 TB Allocation Details'!$A$18:$L$18, 0),FALSE), 'E2 Allocators'!$B$15:$W$358, MATCH('O5 Details by Class &amp; Accounts'!BR$18, 'E2 Allocators'!$B$15:$W$15, 0),FALSE)*$E173)</f>
        <v>0</v>
      </c>
      <c r="BS173" s="2186">
        <f t="shared" si="48"/>
        <v>0</v>
      </c>
      <c r="BT173" s="2186">
        <f>IF(ISERROR(VLOOKUP(VLOOKUP($A173, 'E4 TB Allocation Details'!$A$18:$L$214, MATCH("A &amp; G ID", 'E4 TB Allocation Details'!$A$18:$L$18, 0),FALSE), 'E2 Allocators'!$B$15:$W$358, MATCH('O5 Details by Class &amp; Accounts'!BT$18, 'E2 Allocators'!$B$15:$W$15, 0),FALSE)*$E173), 0, VLOOKUP(VLOOKUP($A173, 'E4 TB Allocation Details'!$A$18:$L$214, MATCH("A &amp; G ID", 'E4 TB Allocation Details'!$A$18:$L$18, 0),FALSE), 'E2 Allocators'!$B$15:$W$358, MATCH('O5 Details by Class &amp; Accounts'!BT$18, 'E2 Allocators'!$B$15:$W$15, 0),FALSE)*$E173)</f>
        <v>0</v>
      </c>
      <c r="BU173" s="2186">
        <f>IF(ISERROR(VLOOKUP(VLOOKUP($A173, 'E4 TB Allocation Details'!$A$18:$L$214, MATCH("A &amp; G ID", 'E4 TB Allocation Details'!$A$18:$L$18, 0),FALSE), 'E2 Allocators'!$B$15:$W$358, MATCH('O5 Details by Class &amp; Accounts'!BU$18, 'E2 Allocators'!$B$15:$W$15, 0),FALSE)*$E173), 0, VLOOKUP(VLOOKUP($A173, 'E4 TB Allocation Details'!$A$18:$L$214, MATCH("A &amp; G ID", 'E4 TB Allocation Details'!$A$18:$L$18, 0),FALSE), 'E2 Allocators'!$B$15:$W$358, MATCH('O5 Details by Class &amp; Accounts'!BU$18, 'E2 Allocators'!$B$15:$W$15, 0),FALSE)*$E173)</f>
        <v>0</v>
      </c>
      <c r="BV173" s="2186">
        <f>IF(ISERROR(VLOOKUP(VLOOKUP($A173, 'E4 TB Allocation Details'!$A$18:$L$214, MATCH("A &amp; G ID", 'E4 TB Allocation Details'!$A$18:$L$18, 0),FALSE), 'E2 Allocators'!$B$15:$W$358, MATCH('O5 Details by Class &amp; Accounts'!BV$18, 'E2 Allocators'!$B$15:$W$15, 0),FALSE)*$E173), 0, VLOOKUP(VLOOKUP($A173, 'E4 TB Allocation Details'!$A$18:$L$214, MATCH("A &amp; G ID", 'E4 TB Allocation Details'!$A$18:$L$18, 0),FALSE), 'E2 Allocators'!$B$15:$W$358, MATCH('O5 Details by Class &amp; Accounts'!BV$18, 'E2 Allocators'!$B$15:$W$15, 0),FALSE)*$E173)</f>
        <v>0</v>
      </c>
      <c r="BW173" s="2186">
        <f>IF(ISERROR(VLOOKUP(VLOOKUP($A173, 'E4 TB Allocation Details'!$A$18:$L$214, MATCH("A &amp; G ID", 'E4 TB Allocation Details'!$A$18:$L$18, 0),FALSE), 'E2 Allocators'!$B$15:$W$358, MATCH('O5 Details by Class &amp; Accounts'!BW$18, 'E2 Allocators'!$B$15:$W$15, 0),FALSE)*$E173), 0, VLOOKUP(VLOOKUP($A173, 'E4 TB Allocation Details'!$A$18:$L$214, MATCH("A &amp; G ID", 'E4 TB Allocation Details'!$A$18:$L$18, 0),FALSE), 'E2 Allocators'!$B$15:$W$358, MATCH('O5 Details by Class &amp; Accounts'!BW$18, 'E2 Allocators'!$B$15:$W$15, 0),FALSE)*$E173)</f>
        <v>0</v>
      </c>
      <c r="BX173" s="2186">
        <f>IF(ISERROR(VLOOKUP(VLOOKUP($A173, 'E4 TB Allocation Details'!$A$18:$L$214, MATCH("A &amp; G ID", 'E4 TB Allocation Details'!$A$18:$L$18, 0),FALSE), 'E2 Allocators'!$B$15:$W$358, MATCH('O5 Details by Class &amp; Accounts'!BX$18, 'E2 Allocators'!$B$15:$W$15, 0),FALSE)*$E173), 0, VLOOKUP(VLOOKUP($A173, 'E4 TB Allocation Details'!$A$18:$L$214, MATCH("A &amp; G ID", 'E4 TB Allocation Details'!$A$18:$L$18, 0),FALSE), 'E2 Allocators'!$B$15:$W$358, MATCH('O5 Details by Class &amp; Accounts'!BX$18, 'E2 Allocators'!$B$15:$W$15, 0),FALSE)*$E173)</f>
        <v>0</v>
      </c>
      <c r="BY173" s="2186">
        <f>IF(ISERROR(VLOOKUP(VLOOKUP($A173, 'E4 TB Allocation Details'!$A$18:$L$214, MATCH("A &amp; G ID", 'E4 TB Allocation Details'!$A$18:$L$18, 0),FALSE), 'E2 Allocators'!$B$15:$W$358, MATCH('O5 Details by Class &amp; Accounts'!BY$18, 'E2 Allocators'!$B$15:$W$15, 0),FALSE)*$E173), 0, VLOOKUP(VLOOKUP($A173, 'E4 TB Allocation Details'!$A$18:$L$214, MATCH("A &amp; G ID", 'E4 TB Allocation Details'!$A$18:$L$18, 0),FALSE), 'E2 Allocators'!$B$15:$W$358, MATCH('O5 Details by Class &amp; Accounts'!BY$18, 'E2 Allocators'!$B$15:$W$15, 0),FALSE)*$E173)</f>
        <v>0</v>
      </c>
      <c r="BZ173" s="2186">
        <f>IF(ISERROR(VLOOKUP(VLOOKUP($A173, 'E4 TB Allocation Details'!$A$18:$L$214, MATCH("A &amp; G ID", 'E4 TB Allocation Details'!$A$18:$L$18, 0),FALSE), 'E2 Allocators'!$B$15:$W$358, MATCH('O5 Details by Class &amp; Accounts'!BZ$18, 'E2 Allocators'!$B$15:$W$15, 0),FALSE)*$E173), 0, VLOOKUP(VLOOKUP($A173, 'E4 TB Allocation Details'!$A$18:$L$214, MATCH("A &amp; G ID", 'E4 TB Allocation Details'!$A$18:$L$18, 0),FALSE), 'E2 Allocators'!$B$15:$W$358, MATCH('O5 Details by Class &amp; Accounts'!BZ$18, 'E2 Allocators'!$B$15:$W$15, 0),FALSE)*$E173)</f>
        <v>0</v>
      </c>
      <c r="CA173" s="2186">
        <f>IF(ISERROR(VLOOKUP(VLOOKUP($A173, 'E4 TB Allocation Details'!$A$18:$L$214, MATCH("A &amp; G ID", 'E4 TB Allocation Details'!$A$18:$L$18, 0),FALSE), 'E2 Allocators'!$B$15:$W$358, MATCH('O5 Details by Class &amp; Accounts'!CA$18, 'E2 Allocators'!$B$15:$W$15, 0),FALSE)*$E173), 0, VLOOKUP(VLOOKUP($A173, 'E4 TB Allocation Details'!$A$18:$L$214, MATCH("A &amp; G ID", 'E4 TB Allocation Details'!$A$18:$L$18, 0),FALSE), 'E2 Allocators'!$B$15:$W$358, MATCH('O5 Details by Class &amp; Accounts'!CA$18, 'E2 Allocators'!$B$15:$W$15, 0),FALSE)*$E173)</f>
        <v>0</v>
      </c>
      <c r="CB173" s="2186">
        <f>IF(ISERROR(VLOOKUP(VLOOKUP($A173, 'E4 TB Allocation Details'!$A$18:$L$214, MATCH("A &amp; G ID", 'E4 TB Allocation Details'!$A$18:$L$18, 0),FALSE), 'E2 Allocators'!$B$15:$W$358, MATCH('O5 Details by Class &amp; Accounts'!CB$18, 'E2 Allocators'!$B$15:$W$15, 0),FALSE)*$E173), 0, VLOOKUP(VLOOKUP($A173, 'E4 TB Allocation Details'!$A$18:$L$214, MATCH("A &amp; G ID", 'E4 TB Allocation Details'!$A$18:$L$18, 0),FALSE), 'E2 Allocators'!$B$15:$W$358, MATCH('O5 Details by Class &amp; Accounts'!CB$18, 'E2 Allocators'!$B$15:$W$15, 0),FALSE)*$E173)</f>
        <v>0</v>
      </c>
      <c r="CC173" s="2186">
        <f>IF(ISERROR(VLOOKUP(VLOOKUP($A173, 'E4 TB Allocation Details'!$A$18:$L$214, MATCH("A &amp; G ID", 'E4 TB Allocation Details'!$A$18:$L$18, 0),FALSE), 'E2 Allocators'!$B$15:$W$358, MATCH('O5 Details by Class &amp; Accounts'!CC$18, 'E2 Allocators'!$B$15:$W$15, 0),FALSE)*$E173), 0, VLOOKUP(VLOOKUP($A173, 'E4 TB Allocation Details'!$A$18:$L$214, MATCH("A &amp; G ID", 'E4 TB Allocation Details'!$A$18:$L$18, 0),FALSE), 'E2 Allocators'!$B$15:$W$358, MATCH('O5 Details by Class &amp; Accounts'!CC$18, 'E2 Allocators'!$B$15:$W$15, 0),FALSE)*$E173)</f>
        <v>0</v>
      </c>
      <c r="CD173" s="2186">
        <f>IF(ISERROR(VLOOKUP(VLOOKUP($A173, 'E4 TB Allocation Details'!$A$18:$L$214, MATCH("A &amp; G ID", 'E4 TB Allocation Details'!$A$18:$L$18, 0),FALSE), 'E2 Allocators'!$B$15:$W$358, MATCH('O5 Details by Class &amp; Accounts'!CD$18, 'E2 Allocators'!$B$15:$W$15, 0),FALSE)*$E173), 0, VLOOKUP(VLOOKUP($A173, 'E4 TB Allocation Details'!$A$18:$L$214, MATCH("A &amp; G ID", 'E4 TB Allocation Details'!$A$18:$L$18, 0),FALSE), 'E2 Allocators'!$B$15:$W$358, MATCH('O5 Details by Class &amp; Accounts'!CD$18, 'E2 Allocators'!$B$15:$W$15, 0),FALSE)*$E173)</f>
        <v>0</v>
      </c>
      <c r="CE173" s="2186">
        <f>IF(ISERROR(VLOOKUP(VLOOKUP($A173, 'E4 TB Allocation Details'!$A$18:$L$214, MATCH("A &amp; G ID", 'E4 TB Allocation Details'!$A$18:$L$18, 0),FALSE), 'E2 Allocators'!$B$15:$W$358, MATCH('O5 Details by Class &amp; Accounts'!CE$18, 'E2 Allocators'!$B$15:$W$15, 0),FALSE)*$E173), 0, VLOOKUP(VLOOKUP($A173, 'E4 TB Allocation Details'!$A$18:$L$214, MATCH("A &amp; G ID", 'E4 TB Allocation Details'!$A$18:$L$18, 0),FALSE), 'E2 Allocators'!$B$15:$W$358, MATCH('O5 Details by Class &amp; Accounts'!CE$18, 'E2 Allocators'!$B$15:$W$15, 0),FALSE)*$E173)</f>
        <v>0</v>
      </c>
      <c r="CF173" s="2186">
        <f>IF(ISERROR(VLOOKUP(VLOOKUP($A173, 'E4 TB Allocation Details'!$A$18:$L$214, MATCH("A &amp; G ID", 'E4 TB Allocation Details'!$A$18:$L$18, 0),FALSE), 'E2 Allocators'!$B$15:$W$358, MATCH('O5 Details by Class &amp; Accounts'!CF$18, 'E2 Allocators'!$B$15:$W$15, 0),FALSE)*$E173), 0, VLOOKUP(VLOOKUP($A173, 'E4 TB Allocation Details'!$A$18:$L$214, MATCH("A &amp; G ID", 'E4 TB Allocation Details'!$A$18:$L$18, 0),FALSE), 'E2 Allocators'!$B$15:$W$358, MATCH('O5 Details by Class &amp; Accounts'!CF$18, 'E2 Allocators'!$B$15:$W$15, 0),FALSE)*$E173)</f>
        <v>0</v>
      </c>
      <c r="CG173" s="2186">
        <f>IF(ISERROR(VLOOKUP(VLOOKUP($A173, 'E4 TB Allocation Details'!$A$18:$L$214, MATCH("A &amp; G ID", 'E4 TB Allocation Details'!$A$18:$L$18, 0),FALSE), 'E2 Allocators'!$B$15:$W$358, MATCH('O5 Details by Class &amp; Accounts'!CG$18, 'E2 Allocators'!$B$15:$W$15, 0),FALSE)*$E173), 0, VLOOKUP(VLOOKUP($A173, 'E4 TB Allocation Details'!$A$18:$L$214, MATCH("A &amp; G ID", 'E4 TB Allocation Details'!$A$18:$L$18, 0),FALSE), 'E2 Allocators'!$B$15:$W$358, MATCH('O5 Details by Class &amp; Accounts'!CG$18, 'E2 Allocators'!$B$15:$W$15, 0),FALSE)*$E173)</f>
        <v>0</v>
      </c>
      <c r="CH173" s="2186">
        <f>IF(ISERROR(VLOOKUP(VLOOKUP($A173, 'E4 TB Allocation Details'!$A$18:$L$214, MATCH("A &amp; G ID", 'E4 TB Allocation Details'!$A$18:$L$18, 0),FALSE), 'E2 Allocators'!$B$15:$W$358, MATCH('O5 Details by Class &amp; Accounts'!CH$18, 'E2 Allocators'!$B$15:$W$15, 0),FALSE)*$E173), 0, VLOOKUP(VLOOKUP($A173, 'E4 TB Allocation Details'!$A$18:$L$214, MATCH("A &amp; G ID", 'E4 TB Allocation Details'!$A$18:$L$18, 0),FALSE), 'E2 Allocators'!$B$15:$W$358, MATCH('O5 Details by Class &amp; Accounts'!CH$18, 'E2 Allocators'!$B$15:$W$15, 0),FALSE)*$E173)</f>
        <v>0</v>
      </c>
      <c r="CI173" s="2186">
        <f>IF(ISERROR(VLOOKUP(VLOOKUP($A173, 'E4 TB Allocation Details'!$A$18:$L$214, MATCH("A &amp; G ID", 'E4 TB Allocation Details'!$A$18:$L$18, 0),FALSE), 'E2 Allocators'!$B$15:$W$358, MATCH('O5 Details by Class &amp; Accounts'!CI$18, 'E2 Allocators'!$B$15:$W$15, 0),FALSE)*$E173), 0, VLOOKUP(VLOOKUP($A173, 'E4 TB Allocation Details'!$A$18:$L$214, MATCH("A &amp; G ID", 'E4 TB Allocation Details'!$A$18:$L$18, 0),FALSE), 'E2 Allocators'!$B$15:$W$358, MATCH('O5 Details by Class &amp; Accounts'!CI$18, 'E2 Allocators'!$B$15:$W$15, 0),FALSE)*$E173)</f>
        <v>0</v>
      </c>
      <c r="CJ173" s="2186">
        <f>IF(ISERROR(VLOOKUP(VLOOKUP($A173, 'E4 TB Allocation Details'!$A$18:$L$214, MATCH("A &amp; G ID", 'E4 TB Allocation Details'!$A$18:$L$18, 0),FALSE), 'E2 Allocators'!$B$15:$W$358, MATCH('O5 Details by Class &amp; Accounts'!CJ$18, 'E2 Allocators'!$B$15:$W$15, 0),FALSE)*$E173), 0, VLOOKUP(VLOOKUP($A173, 'E4 TB Allocation Details'!$A$18:$L$214, MATCH("A &amp; G ID", 'E4 TB Allocation Details'!$A$18:$L$18, 0),FALSE), 'E2 Allocators'!$B$15:$W$358, MATCH('O5 Details by Class &amp; Accounts'!CJ$18, 'E2 Allocators'!$B$15:$W$15, 0),FALSE)*$E173)</f>
        <v>0</v>
      </c>
      <c r="CK173" s="2186">
        <f>IF(ISERROR(VLOOKUP(VLOOKUP($A173, 'E4 TB Allocation Details'!$A$18:$L$214, MATCH("A &amp; G ID", 'E4 TB Allocation Details'!$A$18:$L$18, 0),FALSE), 'E2 Allocators'!$B$15:$W$358, MATCH('O5 Details by Class &amp; Accounts'!CK$18, 'E2 Allocators'!$B$15:$W$15, 0),FALSE)*$E173), 0, VLOOKUP(VLOOKUP($A173, 'E4 TB Allocation Details'!$A$18:$L$214, MATCH("A &amp; G ID", 'E4 TB Allocation Details'!$A$18:$L$18, 0),FALSE), 'E2 Allocators'!$B$15:$W$358, MATCH('O5 Details by Class &amp; Accounts'!CK$18, 'E2 Allocators'!$B$15:$W$15, 0),FALSE)*$E173)</f>
        <v>0</v>
      </c>
      <c r="CL173" s="2186">
        <f>IF(ISERROR(VLOOKUP(VLOOKUP($A173, 'E4 TB Allocation Details'!$A$18:$L$214, MATCH("A &amp; G ID", 'E4 TB Allocation Details'!$A$18:$L$18, 0),FALSE), 'E2 Allocators'!$B$15:$W$358, MATCH('O5 Details by Class &amp; Accounts'!CL$18, 'E2 Allocators'!$B$15:$W$15, 0),FALSE)*$E173), 0, VLOOKUP(VLOOKUP($A173, 'E4 TB Allocation Details'!$A$18:$L$214, MATCH("A &amp; G ID", 'E4 TB Allocation Details'!$A$18:$L$18, 0),FALSE), 'E2 Allocators'!$B$15:$W$358, MATCH('O5 Details by Class &amp; Accounts'!CL$18, 'E2 Allocators'!$B$15:$W$15, 0),FALSE)*$E173)</f>
        <v>0</v>
      </c>
      <c r="CM173" s="2186">
        <f>IF(ISERROR(VLOOKUP(VLOOKUP($A173, 'E4 TB Allocation Details'!$A$18:$L$214, MATCH("A &amp; G ID", 'E4 TB Allocation Details'!$A$18:$L$18, 0),FALSE), 'E2 Allocators'!$B$15:$W$358, MATCH('O5 Details by Class &amp; Accounts'!CM$18, 'E2 Allocators'!$B$15:$W$15, 0),FALSE)*$E173), 0, VLOOKUP(VLOOKUP($A173, 'E4 TB Allocation Details'!$A$18:$L$214, MATCH("A &amp; G ID", 'E4 TB Allocation Details'!$A$18:$L$18, 0),FALSE), 'E2 Allocators'!$B$15:$W$358, MATCH('O5 Details by Class &amp; Accounts'!CM$18, 'E2 Allocators'!$B$15:$W$15, 0),FALSE)*$E173)</f>
        <v>0</v>
      </c>
      <c r="CN173" s="2186">
        <f t="shared" si="49"/>
        <v>0</v>
      </c>
      <c r="CO173" s="2187">
        <f t="shared" si="50"/>
        <v>0</v>
      </c>
      <c r="CQ173" s="1625" t="s">
        <v>1274</v>
      </c>
    </row>
    <row r="174" spans="1:95" s="54" customFormat="1" ht="12.75" x14ac:dyDescent="0.2">
      <c r="A174" s="1838">
        <v>5405</v>
      </c>
      <c r="B174" s="1807" t="s">
        <v>1531</v>
      </c>
      <c r="C174" s="2184">
        <f>IF(ISERROR(VLOOKUP($A174,'I3 TB Data'!$A$19:$H$483,MATCH('O5 Details by Class &amp; Accounts'!$C$18, 'I3 TB Data'!$A$19:$H$19,0),0)), 0, VLOOKUP($A174,'I3 TB Data'!$A$19:$H$483,MATCH('O5 Details by Class &amp; Accounts'!$C$18,'I3 TB Data'!$A$19:$H$19,0),0))</f>
        <v>0</v>
      </c>
      <c r="D174" s="2185"/>
      <c r="E174" s="2184">
        <f t="shared" si="44"/>
        <v>0</v>
      </c>
      <c r="F174" s="2186"/>
      <c r="G174" s="2186"/>
      <c r="H174" s="2186">
        <f t="shared" si="46"/>
        <v>0</v>
      </c>
      <c r="I174" s="2186">
        <f>IF(ISERROR(VLOOKUP(VLOOKUP($A174, 'E4 TB Allocation Details'!$A$18:$L$214, MATCH("Demand ID", 'E4 TB Allocation Details'!$A$18:$L$18, 0),FALSE), 'E2 Allocators'!$B$15:$W$358, MATCH('O5 Details by Class &amp; Accounts'!I$18, 'E2 Allocators'!$B$15:$W$15, 0),FALSE)*$F174), 0, VLOOKUP(VLOOKUP($A174, 'E4 TB Allocation Details'!$A$18:$L$214, MATCH("Demand ID", 'E4 TB Allocation Details'!$A$18:$L$18, 0),FALSE), 'E2 Allocators'!$B$15:$W$358, MATCH('O5 Details by Class &amp; Accounts'!I$18, 'E2 Allocators'!$B$15:$W$15, 0),FALSE)*$F174)</f>
        <v>0</v>
      </c>
      <c r="J174" s="2186">
        <f>IF(ISERROR(VLOOKUP(VLOOKUP($A174, 'E4 TB Allocation Details'!$A$18:$L$214, MATCH("Demand ID", 'E4 TB Allocation Details'!$A$18:$L$18, 0),FALSE), 'E2 Allocators'!$B$15:$W$358, MATCH('O5 Details by Class &amp; Accounts'!J$18, 'E2 Allocators'!$B$15:$W$15, 0),FALSE)*$F174), 0, VLOOKUP(VLOOKUP($A174, 'E4 TB Allocation Details'!$A$18:$L$214, MATCH("Demand ID", 'E4 TB Allocation Details'!$A$18:$L$18, 0),FALSE), 'E2 Allocators'!$B$15:$W$358, MATCH('O5 Details by Class &amp; Accounts'!J$18, 'E2 Allocators'!$B$15:$W$15, 0),FALSE)*$F174)</f>
        <v>0</v>
      </c>
      <c r="K174" s="2186">
        <f>IF(ISERROR(VLOOKUP(VLOOKUP($A174, 'E4 TB Allocation Details'!$A$18:$L$214, MATCH("Demand ID", 'E4 TB Allocation Details'!$A$18:$L$18, 0),FALSE), 'E2 Allocators'!$B$15:$W$358, MATCH('O5 Details by Class &amp; Accounts'!K$18, 'E2 Allocators'!$B$15:$W$15, 0),FALSE)*$F174), 0, VLOOKUP(VLOOKUP($A174, 'E4 TB Allocation Details'!$A$18:$L$214, MATCH("Demand ID", 'E4 TB Allocation Details'!$A$18:$L$18, 0),FALSE), 'E2 Allocators'!$B$15:$W$358, MATCH('O5 Details by Class &amp; Accounts'!K$18, 'E2 Allocators'!$B$15:$W$15, 0),FALSE)*$F174)</f>
        <v>0</v>
      </c>
      <c r="L174" s="2186">
        <f>IF(ISERROR(VLOOKUP(VLOOKUP($A174, 'E4 TB Allocation Details'!$A$18:$L$214, MATCH("Demand ID", 'E4 TB Allocation Details'!$A$18:$L$18, 0),FALSE), 'E2 Allocators'!$B$15:$W$358, MATCH('O5 Details by Class &amp; Accounts'!L$18, 'E2 Allocators'!$B$15:$W$15, 0),FALSE)*$F174), 0, VLOOKUP(VLOOKUP($A174, 'E4 TB Allocation Details'!$A$18:$L$214, MATCH("Demand ID", 'E4 TB Allocation Details'!$A$18:$L$18, 0),FALSE), 'E2 Allocators'!$B$15:$W$358, MATCH('O5 Details by Class &amp; Accounts'!L$18, 'E2 Allocators'!$B$15:$W$15, 0),FALSE)*$F174)</f>
        <v>0</v>
      </c>
      <c r="M174" s="2186">
        <f>IF(ISERROR(VLOOKUP(VLOOKUP($A174, 'E4 TB Allocation Details'!$A$18:$L$214, MATCH("Demand ID", 'E4 TB Allocation Details'!$A$18:$L$18, 0),FALSE), 'E2 Allocators'!$B$15:$W$358, MATCH('O5 Details by Class &amp; Accounts'!M$18, 'E2 Allocators'!$B$15:$W$15, 0),FALSE)*$F174), 0, VLOOKUP(VLOOKUP($A174, 'E4 TB Allocation Details'!$A$18:$L$214, MATCH("Demand ID", 'E4 TB Allocation Details'!$A$18:$L$18, 0),FALSE), 'E2 Allocators'!$B$15:$W$358, MATCH('O5 Details by Class &amp; Accounts'!M$18, 'E2 Allocators'!$B$15:$W$15, 0),FALSE)*$F174)</f>
        <v>0</v>
      </c>
      <c r="N174" s="2186">
        <f>IF(ISERROR(VLOOKUP(VLOOKUP($A174, 'E4 TB Allocation Details'!$A$18:$L$214, MATCH("Demand ID", 'E4 TB Allocation Details'!$A$18:$L$18, 0),FALSE), 'E2 Allocators'!$B$15:$W$358, MATCH('O5 Details by Class &amp; Accounts'!N$18, 'E2 Allocators'!$B$15:$W$15, 0),FALSE)*$F174), 0, VLOOKUP(VLOOKUP($A174, 'E4 TB Allocation Details'!$A$18:$L$214, MATCH("Demand ID", 'E4 TB Allocation Details'!$A$18:$L$18, 0),FALSE), 'E2 Allocators'!$B$15:$W$358, MATCH('O5 Details by Class &amp; Accounts'!N$18, 'E2 Allocators'!$B$15:$W$15, 0),FALSE)*$F174)</f>
        <v>0</v>
      </c>
      <c r="O174" s="2186">
        <f>IF(ISERROR(VLOOKUP(VLOOKUP($A174, 'E4 TB Allocation Details'!$A$18:$L$214, MATCH("Demand ID", 'E4 TB Allocation Details'!$A$18:$L$18, 0),FALSE), 'E2 Allocators'!$B$15:$W$358, MATCH('O5 Details by Class &amp; Accounts'!O$18, 'E2 Allocators'!$B$15:$W$15, 0),FALSE)*$F174), 0, VLOOKUP(VLOOKUP($A174, 'E4 TB Allocation Details'!$A$18:$L$214, MATCH("Demand ID", 'E4 TB Allocation Details'!$A$18:$L$18, 0),FALSE), 'E2 Allocators'!$B$15:$W$358, MATCH('O5 Details by Class &amp; Accounts'!O$18, 'E2 Allocators'!$B$15:$W$15, 0),FALSE)*$F174)</f>
        <v>0</v>
      </c>
      <c r="P174" s="2186">
        <f>IF(ISERROR(VLOOKUP(VLOOKUP($A174, 'E4 TB Allocation Details'!$A$18:$L$214, MATCH("Demand ID", 'E4 TB Allocation Details'!$A$18:$L$18, 0),FALSE), 'E2 Allocators'!$B$15:$W$358, MATCH('O5 Details by Class &amp; Accounts'!P$18, 'E2 Allocators'!$B$15:$W$15, 0),FALSE)*$F174), 0, VLOOKUP(VLOOKUP($A174, 'E4 TB Allocation Details'!$A$18:$L$214, MATCH("Demand ID", 'E4 TB Allocation Details'!$A$18:$L$18, 0),FALSE), 'E2 Allocators'!$B$15:$W$358, MATCH('O5 Details by Class &amp; Accounts'!P$18, 'E2 Allocators'!$B$15:$W$15, 0),FALSE)*$F174)</f>
        <v>0</v>
      </c>
      <c r="Q174" s="2186">
        <f>IF(ISERROR(VLOOKUP(VLOOKUP($A174, 'E4 TB Allocation Details'!$A$18:$L$214, MATCH("Demand ID", 'E4 TB Allocation Details'!$A$18:$L$18, 0),FALSE), 'E2 Allocators'!$B$15:$W$358, MATCH('O5 Details by Class &amp; Accounts'!Q$18, 'E2 Allocators'!$B$15:$W$15, 0),FALSE)*$F174), 0, VLOOKUP(VLOOKUP($A174, 'E4 TB Allocation Details'!$A$18:$L$214, MATCH("Demand ID", 'E4 TB Allocation Details'!$A$18:$L$18, 0),FALSE), 'E2 Allocators'!$B$15:$W$358, MATCH('O5 Details by Class &amp; Accounts'!Q$18, 'E2 Allocators'!$B$15:$W$15, 0),FALSE)*$F174)</f>
        <v>0</v>
      </c>
      <c r="R174" s="2186">
        <f>IF(ISERROR(VLOOKUP(VLOOKUP($A174, 'E4 TB Allocation Details'!$A$18:$L$214, MATCH("Demand ID", 'E4 TB Allocation Details'!$A$18:$L$18, 0),FALSE), 'E2 Allocators'!$B$15:$W$358, MATCH('O5 Details by Class &amp; Accounts'!R$18, 'E2 Allocators'!$B$15:$W$15, 0),FALSE)*$F174), 0, VLOOKUP(VLOOKUP($A174, 'E4 TB Allocation Details'!$A$18:$L$214, MATCH("Demand ID", 'E4 TB Allocation Details'!$A$18:$L$18, 0),FALSE), 'E2 Allocators'!$B$15:$W$358, MATCH('O5 Details by Class &amp; Accounts'!R$18, 'E2 Allocators'!$B$15:$W$15, 0),FALSE)*$F174)</f>
        <v>0</v>
      </c>
      <c r="S174" s="2186">
        <f>IF(ISERROR(VLOOKUP(VLOOKUP($A174, 'E4 TB Allocation Details'!$A$18:$L$214, MATCH("Demand ID", 'E4 TB Allocation Details'!$A$18:$L$18, 0),FALSE), 'E2 Allocators'!$B$15:$W$358, MATCH('O5 Details by Class &amp; Accounts'!S$18, 'E2 Allocators'!$B$15:$W$15, 0),FALSE)*$F174), 0, VLOOKUP(VLOOKUP($A174, 'E4 TB Allocation Details'!$A$18:$L$214, MATCH("Demand ID", 'E4 TB Allocation Details'!$A$18:$L$18, 0),FALSE), 'E2 Allocators'!$B$15:$W$358, MATCH('O5 Details by Class &amp; Accounts'!S$18, 'E2 Allocators'!$B$15:$W$15, 0),FALSE)*$F174)</f>
        <v>0</v>
      </c>
      <c r="T174" s="2186">
        <f>IF(ISERROR(VLOOKUP(VLOOKUP($A174, 'E4 TB Allocation Details'!$A$18:$L$214, MATCH("Demand ID", 'E4 TB Allocation Details'!$A$18:$L$18, 0),FALSE), 'E2 Allocators'!$B$15:$W$358, MATCH('O5 Details by Class &amp; Accounts'!T$18, 'E2 Allocators'!$B$15:$W$15, 0),FALSE)*$F174), 0, VLOOKUP(VLOOKUP($A174, 'E4 TB Allocation Details'!$A$18:$L$214, MATCH("Demand ID", 'E4 TB Allocation Details'!$A$18:$L$18, 0),FALSE), 'E2 Allocators'!$B$15:$W$358, MATCH('O5 Details by Class &amp; Accounts'!T$18, 'E2 Allocators'!$B$15:$W$15, 0),FALSE)*$F174)</f>
        <v>0</v>
      </c>
      <c r="U174" s="2186">
        <f>IF(ISERROR(VLOOKUP(VLOOKUP($A174, 'E4 TB Allocation Details'!$A$18:$L$214, MATCH("Demand ID", 'E4 TB Allocation Details'!$A$18:$L$18, 0),FALSE), 'E2 Allocators'!$B$15:$W$358, MATCH('O5 Details by Class &amp; Accounts'!U$18, 'E2 Allocators'!$B$15:$W$15, 0),FALSE)*$F174), 0, VLOOKUP(VLOOKUP($A174, 'E4 TB Allocation Details'!$A$18:$L$214, MATCH("Demand ID", 'E4 TB Allocation Details'!$A$18:$L$18, 0),FALSE), 'E2 Allocators'!$B$15:$W$358, MATCH('O5 Details by Class &amp; Accounts'!U$18, 'E2 Allocators'!$B$15:$W$15, 0),FALSE)*$F174)</f>
        <v>0</v>
      </c>
      <c r="V174" s="2186">
        <f>IF(ISERROR(VLOOKUP(VLOOKUP($A174, 'E4 TB Allocation Details'!$A$18:$L$214, MATCH("Demand ID", 'E4 TB Allocation Details'!$A$18:$L$18, 0),FALSE), 'E2 Allocators'!$B$15:$W$358, MATCH('O5 Details by Class &amp; Accounts'!V$18, 'E2 Allocators'!$B$15:$W$15, 0),FALSE)*$F174), 0, VLOOKUP(VLOOKUP($A174, 'E4 TB Allocation Details'!$A$18:$L$214, MATCH("Demand ID", 'E4 TB Allocation Details'!$A$18:$L$18, 0),FALSE), 'E2 Allocators'!$B$15:$W$358, MATCH('O5 Details by Class &amp; Accounts'!V$18, 'E2 Allocators'!$B$15:$W$15, 0),FALSE)*$F174)</f>
        <v>0</v>
      </c>
      <c r="W174" s="2186">
        <f>IF(ISERROR(VLOOKUP(VLOOKUP($A174, 'E4 TB Allocation Details'!$A$18:$L$214, MATCH("Demand ID", 'E4 TB Allocation Details'!$A$18:$L$18, 0),FALSE), 'E2 Allocators'!$B$15:$W$358, MATCH('O5 Details by Class &amp; Accounts'!W$18, 'E2 Allocators'!$B$15:$W$15, 0),FALSE)*$F174), 0, VLOOKUP(VLOOKUP($A174, 'E4 TB Allocation Details'!$A$18:$L$214, MATCH("Demand ID", 'E4 TB Allocation Details'!$A$18:$L$18, 0),FALSE), 'E2 Allocators'!$B$15:$W$358, MATCH('O5 Details by Class &amp; Accounts'!W$18, 'E2 Allocators'!$B$15:$W$15, 0),FALSE)*$F174)</f>
        <v>0</v>
      </c>
      <c r="X174" s="2186">
        <f>IF(ISERROR(VLOOKUP(VLOOKUP($A174, 'E4 TB Allocation Details'!$A$18:$L$214, MATCH("Demand ID", 'E4 TB Allocation Details'!$A$18:$L$18, 0),FALSE), 'E2 Allocators'!$B$15:$W$358, MATCH('O5 Details by Class &amp; Accounts'!X$18, 'E2 Allocators'!$B$15:$W$15, 0),FALSE)*$F174), 0, VLOOKUP(VLOOKUP($A174, 'E4 TB Allocation Details'!$A$18:$L$214, MATCH("Demand ID", 'E4 TB Allocation Details'!$A$18:$L$18, 0),FALSE), 'E2 Allocators'!$B$15:$W$358, MATCH('O5 Details by Class &amp; Accounts'!X$18, 'E2 Allocators'!$B$15:$W$15, 0),FALSE)*$F174)</f>
        <v>0</v>
      </c>
      <c r="Y174" s="2186">
        <f>IF(ISERROR(VLOOKUP(VLOOKUP($A174, 'E4 TB Allocation Details'!$A$18:$L$214, MATCH("Demand ID", 'E4 TB Allocation Details'!$A$18:$L$18, 0),FALSE), 'E2 Allocators'!$B$15:$W$358, MATCH('O5 Details by Class &amp; Accounts'!Y$18, 'E2 Allocators'!$B$15:$W$15, 0),FALSE)*$F174), 0, VLOOKUP(VLOOKUP($A174, 'E4 TB Allocation Details'!$A$18:$L$214, MATCH("Demand ID", 'E4 TB Allocation Details'!$A$18:$L$18, 0),FALSE), 'E2 Allocators'!$B$15:$W$358, MATCH('O5 Details by Class &amp; Accounts'!Y$18, 'E2 Allocators'!$B$15:$W$15, 0),FALSE)*$F174)</f>
        <v>0</v>
      </c>
      <c r="Z174" s="2186">
        <f>IF(ISERROR(VLOOKUP(VLOOKUP($A174, 'E4 TB Allocation Details'!$A$18:$L$214, MATCH("Demand ID", 'E4 TB Allocation Details'!$A$18:$L$18, 0),FALSE), 'E2 Allocators'!$B$15:$W$358, MATCH('O5 Details by Class &amp; Accounts'!Z$18, 'E2 Allocators'!$B$15:$W$15, 0),FALSE)*$F174), 0, VLOOKUP(VLOOKUP($A174, 'E4 TB Allocation Details'!$A$18:$L$214, MATCH("Demand ID", 'E4 TB Allocation Details'!$A$18:$L$18, 0),FALSE), 'E2 Allocators'!$B$15:$W$358, MATCH('O5 Details by Class &amp; Accounts'!Z$18, 'E2 Allocators'!$B$15:$W$15, 0),FALSE)*$F174)</f>
        <v>0</v>
      </c>
      <c r="AA174" s="2186">
        <f>IF(ISERROR(VLOOKUP(VLOOKUP($A174, 'E4 TB Allocation Details'!$A$18:$L$214, MATCH("Demand ID", 'E4 TB Allocation Details'!$A$18:$L$18, 0),FALSE), 'E2 Allocators'!$B$15:$W$358, MATCH('O5 Details by Class &amp; Accounts'!AA$18, 'E2 Allocators'!$B$15:$W$15, 0),FALSE)*$F174), 0, VLOOKUP(VLOOKUP($A174, 'E4 TB Allocation Details'!$A$18:$L$214, MATCH("Demand ID", 'E4 TB Allocation Details'!$A$18:$L$18, 0),FALSE), 'E2 Allocators'!$B$15:$W$358, MATCH('O5 Details by Class &amp; Accounts'!AA$18, 'E2 Allocators'!$B$15:$W$15, 0),FALSE)*$F174)</f>
        <v>0</v>
      </c>
      <c r="AB174" s="2186">
        <f>IF(ISERROR(VLOOKUP(VLOOKUP($A174, 'E4 TB Allocation Details'!$A$18:$L$214, MATCH("Demand ID", 'E4 TB Allocation Details'!$A$18:$L$18, 0),FALSE), 'E2 Allocators'!$B$15:$W$358, MATCH('O5 Details by Class &amp; Accounts'!AB$18, 'E2 Allocators'!$B$15:$W$15, 0),FALSE)*$F174), 0, VLOOKUP(VLOOKUP($A174, 'E4 TB Allocation Details'!$A$18:$L$214, MATCH("Demand ID", 'E4 TB Allocation Details'!$A$18:$L$18, 0),FALSE), 'E2 Allocators'!$B$15:$W$358, MATCH('O5 Details by Class &amp; Accounts'!AB$18, 'E2 Allocators'!$B$15:$W$15, 0),FALSE)*$F174)</f>
        <v>0</v>
      </c>
      <c r="AC174" s="2186">
        <f t="shared" si="47"/>
        <v>0</v>
      </c>
      <c r="AD174" s="2186">
        <f>IF(ISERROR(VLOOKUP(VLOOKUP($A174, 'E4 TB Allocation Details'!$A$18:$L$214, MATCH("Customer ID", 'E4 TB Allocation Details'!$A$18:$L$18, 0),FALSE), 'E2 Allocators'!$B$15:$W$358, MATCH('O5 Details by Class &amp; Accounts'!AD$18, 'E2 Allocators'!$B$15:$W$15, 0),FALSE)*$G174), 0, VLOOKUP(VLOOKUP($A174, 'E4 TB Allocation Details'!$A$18:$L$214, MATCH("Customer ID", 'E4 TB Allocation Details'!$A$18:$L$18, 0),FALSE), 'E2 Allocators'!$B$15:$W$358, MATCH('O5 Details by Class &amp; Accounts'!AD$18, 'E2 Allocators'!$B$15:$W$15, 0),FALSE)*$G174)</f>
        <v>0</v>
      </c>
      <c r="AE174" s="2186">
        <f>IF(ISERROR(VLOOKUP(VLOOKUP($A174, 'E4 TB Allocation Details'!$A$18:$L$214, MATCH("Customer ID", 'E4 TB Allocation Details'!$A$18:$L$18, 0),FALSE), 'E2 Allocators'!$B$15:$W$358, MATCH('O5 Details by Class &amp; Accounts'!AE$18, 'E2 Allocators'!$B$15:$W$15, 0),FALSE)*$G174), 0, VLOOKUP(VLOOKUP($A174, 'E4 TB Allocation Details'!$A$18:$L$214, MATCH("Customer ID", 'E4 TB Allocation Details'!$A$18:$L$18, 0),FALSE), 'E2 Allocators'!$B$15:$W$358, MATCH('O5 Details by Class &amp; Accounts'!AE$18, 'E2 Allocators'!$B$15:$W$15, 0),FALSE)*$G174)</f>
        <v>0</v>
      </c>
      <c r="AF174" s="2186">
        <f>IF(ISERROR(VLOOKUP(VLOOKUP($A174, 'E4 TB Allocation Details'!$A$18:$L$214, MATCH("Customer ID", 'E4 TB Allocation Details'!$A$18:$L$18, 0),FALSE), 'E2 Allocators'!$B$15:$W$358, MATCH('O5 Details by Class &amp; Accounts'!AF$18, 'E2 Allocators'!$B$15:$W$15, 0),FALSE)*$G174), 0, VLOOKUP(VLOOKUP($A174, 'E4 TB Allocation Details'!$A$18:$L$214, MATCH("Customer ID", 'E4 TB Allocation Details'!$A$18:$L$18, 0),FALSE), 'E2 Allocators'!$B$15:$W$358, MATCH('O5 Details by Class &amp; Accounts'!AF$18, 'E2 Allocators'!$B$15:$W$15, 0),FALSE)*$G174)</f>
        <v>0</v>
      </c>
      <c r="AG174" s="2186">
        <f>IF(ISERROR(VLOOKUP(VLOOKUP($A174, 'E4 TB Allocation Details'!$A$18:$L$214, MATCH("Customer ID", 'E4 TB Allocation Details'!$A$18:$L$18, 0),FALSE), 'E2 Allocators'!$B$15:$W$358, MATCH('O5 Details by Class &amp; Accounts'!AG$18, 'E2 Allocators'!$B$15:$W$15, 0),FALSE)*$G174), 0, VLOOKUP(VLOOKUP($A174, 'E4 TB Allocation Details'!$A$18:$L$214, MATCH("Customer ID", 'E4 TB Allocation Details'!$A$18:$L$18, 0),FALSE), 'E2 Allocators'!$B$15:$W$358, MATCH('O5 Details by Class &amp; Accounts'!AG$18, 'E2 Allocators'!$B$15:$W$15, 0),FALSE)*$G174)</f>
        <v>0</v>
      </c>
      <c r="AH174" s="2186">
        <f>IF(ISERROR(VLOOKUP(VLOOKUP($A174, 'E4 TB Allocation Details'!$A$18:$L$214, MATCH("Customer ID", 'E4 TB Allocation Details'!$A$18:$L$18, 0),FALSE), 'E2 Allocators'!$B$15:$W$358, MATCH('O5 Details by Class &amp; Accounts'!AH$18, 'E2 Allocators'!$B$15:$W$15, 0),FALSE)*$G174), 0, VLOOKUP(VLOOKUP($A174, 'E4 TB Allocation Details'!$A$18:$L$214, MATCH("Customer ID", 'E4 TB Allocation Details'!$A$18:$L$18, 0),FALSE), 'E2 Allocators'!$B$15:$W$358, MATCH('O5 Details by Class &amp; Accounts'!AH$18, 'E2 Allocators'!$B$15:$W$15, 0),FALSE)*$G174)</f>
        <v>0</v>
      </c>
      <c r="AI174" s="2186">
        <f>IF(ISERROR(VLOOKUP(VLOOKUP($A174, 'E4 TB Allocation Details'!$A$18:$L$214, MATCH("Customer ID", 'E4 TB Allocation Details'!$A$18:$L$18, 0),FALSE), 'E2 Allocators'!$B$15:$W$358, MATCH('O5 Details by Class &amp; Accounts'!AI$18, 'E2 Allocators'!$B$15:$W$15, 0),FALSE)*$G174), 0, VLOOKUP(VLOOKUP($A174, 'E4 TB Allocation Details'!$A$18:$L$214, MATCH("Customer ID", 'E4 TB Allocation Details'!$A$18:$L$18, 0),FALSE), 'E2 Allocators'!$B$15:$W$358, MATCH('O5 Details by Class &amp; Accounts'!AI$18, 'E2 Allocators'!$B$15:$W$15, 0),FALSE)*$G174)</f>
        <v>0</v>
      </c>
      <c r="AJ174" s="2186">
        <f>IF(ISERROR(VLOOKUP(VLOOKUP($A174, 'E4 TB Allocation Details'!$A$18:$L$214, MATCH("Customer ID", 'E4 TB Allocation Details'!$A$18:$L$18, 0),FALSE), 'E2 Allocators'!$B$15:$W$358, MATCH('O5 Details by Class &amp; Accounts'!AJ$18, 'E2 Allocators'!$B$15:$W$15, 0),FALSE)*$G174), 0, VLOOKUP(VLOOKUP($A174, 'E4 TB Allocation Details'!$A$18:$L$214, MATCH("Customer ID", 'E4 TB Allocation Details'!$A$18:$L$18, 0),FALSE), 'E2 Allocators'!$B$15:$W$358, MATCH('O5 Details by Class &amp; Accounts'!AJ$18, 'E2 Allocators'!$B$15:$W$15, 0),FALSE)*$G174)</f>
        <v>0</v>
      </c>
      <c r="AK174" s="2186">
        <f>IF(ISERROR(VLOOKUP(VLOOKUP($A174, 'E4 TB Allocation Details'!$A$18:$L$214, MATCH("Customer ID", 'E4 TB Allocation Details'!$A$18:$L$18, 0),FALSE), 'E2 Allocators'!$B$15:$W$358, MATCH('O5 Details by Class &amp; Accounts'!AK$18, 'E2 Allocators'!$B$15:$W$15, 0),FALSE)*$G174), 0, VLOOKUP(VLOOKUP($A174, 'E4 TB Allocation Details'!$A$18:$L$214, MATCH("Customer ID", 'E4 TB Allocation Details'!$A$18:$L$18, 0),FALSE), 'E2 Allocators'!$B$15:$W$358, MATCH('O5 Details by Class &amp; Accounts'!AK$18, 'E2 Allocators'!$B$15:$W$15, 0),FALSE)*$G174)</f>
        <v>0</v>
      </c>
      <c r="AL174" s="2186">
        <f>IF(ISERROR(VLOOKUP(VLOOKUP($A174, 'E4 TB Allocation Details'!$A$18:$L$214, MATCH("Customer ID", 'E4 TB Allocation Details'!$A$18:$L$18, 0),FALSE), 'E2 Allocators'!$B$15:$W$358, MATCH('O5 Details by Class &amp; Accounts'!AL$18, 'E2 Allocators'!$B$15:$W$15, 0),FALSE)*$G174), 0, VLOOKUP(VLOOKUP($A174, 'E4 TB Allocation Details'!$A$18:$L$214, MATCH("Customer ID", 'E4 TB Allocation Details'!$A$18:$L$18, 0),FALSE), 'E2 Allocators'!$B$15:$W$358, MATCH('O5 Details by Class &amp; Accounts'!AL$18, 'E2 Allocators'!$B$15:$W$15, 0),FALSE)*$G174)</f>
        <v>0</v>
      </c>
      <c r="AM174" s="2186">
        <f>IF(ISERROR(VLOOKUP(VLOOKUP($A174, 'E4 TB Allocation Details'!$A$18:$L$214, MATCH("Customer ID", 'E4 TB Allocation Details'!$A$18:$L$18, 0),FALSE), 'E2 Allocators'!$B$15:$W$358, MATCH('O5 Details by Class &amp; Accounts'!AM$18, 'E2 Allocators'!$B$15:$W$15, 0),FALSE)*$G174), 0, VLOOKUP(VLOOKUP($A174, 'E4 TB Allocation Details'!$A$18:$L$214, MATCH("Customer ID", 'E4 TB Allocation Details'!$A$18:$L$18, 0),FALSE), 'E2 Allocators'!$B$15:$W$358, MATCH('O5 Details by Class &amp; Accounts'!AM$18, 'E2 Allocators'!$B$15:$W$15, 0),FALSE)*$G174)</f>
        <v>0</v>
      </c>
      <c r="AN174" s="2186">
        <f>IF(ISERROR(VLOOKUP(VLOOKUP($A174, 'E4 TB Allocation Details'!$A$18:$L$214, MATCH("Customer ID", 'E4 TB Allocation Details'!$A$18:$L$18, 0),FALSE), 'E2 Allocators'!$B$15:$W$358, MATCH('O5 Details by Class &amp; Accounts'!AN$18, 'E2 Allocators'!$B$15:$W$15, 0),FALSE)*$G174), 0, VLOOKUP(VLOOKUP($A174, 'E4 TB Allocation Details'!$A$18:$L$214, MATCH("Customer ID", 'E4 TB Allocation Details'!$A$18:$L$18, 0),FALSE), 'E2 Allocators'!$B$15:$W$358, MATCH('O5 Details by Class &amp; Accounts'!AN$18, 'E2 Allocators'!$B$15:$W$15, 0),FALSE)*$G174)</f>
        <v>0</v>
      </c>
      <c r="AO174" s="2186">
        <f>IF(ISERROR(VLOOKUP(VLOOKUP($A174, 'E4 TB Allocation Details'!$A$18:$L$214, MATCH("Customer ID", 'E4 TB Allocation Details'!$A$18:$L$18, 0),FALSE), 'E2 Allocators'!$B$15:$W$358, MATCH('O5 Details by Class &amp; Accounts'!AO$18, 'E2 Allocators'!$B$15:$W$15, 0),FALSE)*$G174), 0, VLOOKUP(VLOOKUP($A174, 'E4 TB Allocation Details'!$A$18:$L$214, MATCH("Customer ID", 'E4 TB Allocation Details'!$A$18:$L$18, 0),FALSE), 'E2 Allocators'!$B$15:$W$358, MATCH('O5 Details by Class &amp; Accounts'!AO$18, 'E2 Allocators'!$B$15:$W$15, 0),FALSE)*$G174)</f>
        <v>0</v>
      </c>
      <c r="AP174" s="2186">
        <f>IF(ISERROR(VLOOKUP(VLOOKUP($A174, 'E4 TB Allocation Details'!$A$18:$L$214, MATCH("Customer ID", 'E4 TB Allocation Details'!$A$18:$L$18, 0),FALSE), 'E2 Allocators'!$B$15:$W$358, MATCH('O5 Details by Class &amp; Accounts'!AP$18, 'E2 Allocators'!$B$15:$W$15, 0),FALSE)*$G174), 0, VLOOKUP(VLOOKUP($A174, 'E4 TB Allocation Details'!$A$18:$L$214, MATCH("Customer ID", 'E4 TB Allocation Details'!$A$18:$L$18, 0),FALSE), 'E2 Allocators'!$B$15:$W$358, MATCH('O5 Details by Class &amp; Accounts'!AP$18, 'E2 Allocators'!$B$15:$W$15, 0),FALSE)*$G174)</f>
        <v>0</v>
      </c>
      <c r="AQ174" s="2186">
        <f>IF(ISERROR(VLOOKUP(VLOOKUP($A174, 'E4 TB Allocation Details'!$A$18:$L$214, MATCH("Customer ID", 'E4 TB Allocation Details'!$A$18:$L$18, 0),FALSE), 'E2 Allocators'!$B$15:$W$358, MATCH('O5 Details by Class &amp; Accounts'!AQ$18, 'E2 Allocators'!$B$15:$W$15, 0),FALSE)*$G174), 0, VLOOKUP(VLOOKUP($A174, 'E4 TB Allocation Details'!$A$18:$L$214, MATCH("Customer ID", 'E4 TB Allocation Details'!$A$18:$L$18, 0),FALSE), 'E2 Allocators'!$B$15:$W$358, MATCH('O5 Details by Class &amp; Accounts'!AQ$18, 'E2 Allocators'!$B$15:$W$15, 0),FALSE)*$G174)</f>
        <v>0</v>
      </c>
      <c r="AR174" s="2186">
        <f>IF(ISERROR(VLOOKUP(VLOOKUP($A174, 'E4 TB Allocation Details'!$A$18:$L$214, MATCH("Customer ID", 'E4 TB Allocation Details'!$A$18:$L$18, 0),FALSE), 'E2 Allocators'!$B$15:$W$358, MATCH('O5 Details by Class &amp; Accounts'!AR$18, 'E2 Allocators'!$B$15:$W$15, 0),FALSE)*$G174), 0, VLOOKUP(VLOOKUP($A174, 'E4 TB Allocation Details'!$A$18:$L$214, MATCH("Customer ID", 'E4 TB Allocation Details'!$A$18:$L$18, 0),FALSE), 'E2 Allocators'!$B$15:$W$358, MATCH('O5 Details by Class &amp; Accounts'!AR$18, 'E2 Allocators'!$B$15:$W$15, 0),FALSE)*$G174)</f>
        <v>0</v>
      </c>
      <c r="AS174" s="2186">
        <f>IF(ISERROR(VLOOKUP(VLOOKUP($A174, 'E4 TB Allocation Details'!$A$18:$L$214, MATCH("Customer ID", 'E4 TB Allocation Details'!$A$18:$L$18, 0),FALSE), 'E2 Allocators'!$B$15:$W$358, MATCH('O5 Details by Class &amp; Accounts'!AS$18, 'E2 Allocators'!$B$15:$W$15, 0),FALSE)*$G174), 0, VLOOKUP(VLOOKUP($A174, 'E4 TB Allocation Details'!$A$18:$L$214, MATCH("Customer ID", 'E4 TB Allocation Details'!$A$18:$L$18, 0),FALSE), 'E2 Allocators'!$B$15:$W$358, MATCH('O5 Details by Class &amp; Accounts'!AS$18, 'E2 Allocators'!$B$15:$W$15, 0),FALSE)*$G174)</f>
        <v>0</v>
      </c>
      <c r="AT174" s="2186">
        <f>IF(ISERROR(VLOOKUP(VLOOKUP($A174, 'E4 TB Allocation Details'!$A$18:$L$214, MATCH("Customer ID", 'E4 TB Allocation Details'!$A$18:$L$18, 0),FALSE), 'E2 Allocators'!$B$15:$W$358, MATCH('O5 Details by Class &amp; Accounts'!AT$18, 'E2 Allocators'!$B$15:$W$15, 0),FALSE)*$G174), 0, VLOOKUP(VLOOKUP($A174, 'E4 TB Allocation Details'!$A$18:$L$214, MATCH("Customer ID", 'E4 TB Allocation Details'!$A$18:$L$18, 0),FALSE), 'E2 Allocators'!$B$15:$W$358, MATCH('O5 Details by Class &amp; Accounts'!AT$18, 'E2 Allocators'!$B$15:$W$15, 0),FALSE)*$G174)</f>
        <v>0</v>
      </c>
      <c r="AU174" s="2186">
        <f>IF(ISERROR(VLOOKUP(VLOOKUP($A174, 'E4 TB Allocation Details'!$A$18:$L$214, MATCH("Customer ID", 'E4 TB Allocation Details'!$A$18:$L$18, 0),FALSE), 'E2 Allocators'!$B$15:$W$358, MATCH('O5 Details by Class &amp; Accounts'!AU$18, 'E2 Allocators'!$B$15:$W$15, 0),FALSE)*$G174), 0, VLOOKUP(VLOOKUP($A174, 'E4 TB Allocation Details'!$A$18:$L$214, MATCH("Customer ID", 'E4 TB Allocation Details'!$A$18:$L$18, 0),FALSE), 'E2 Allocators'!$B$15:$W$358, MATCH('O5 Details by Class &amp; Accounts'!AU$18, 'E2 Allocators'!$B$15:$W$15, 0),FALSE)*$G174)</f>
        <v>0</v>
      </c>
      <c r="AV174" s="2186">
        <f>IF(ISERROR(VLOOKUP(VLOOKUP($A174, 'E4 TB Allocation Details'!$A$18:$L$214, MATCH("Customer ID", 'E4 TB Allocation Details'!$A$18:$L$18, 0),FALSE), 'E2 Allocators'!$B$15:$W$358, MATCH('O5 Details by Class &amp; Accounts'!AV$18, 'E2 Allocators'!$B$15:$W$15, 0),FALSE)*$G174), 0, VLOOKUP(VLOOKUP($A174, 'E4 TB Allocation Details'!$A$18:$L$214, MATCH("Customer ID", 'E4 TB Allocation Details'!$A$18:$L$18, 0),FALSE), 'E2 Allocators'!$B$15:$W$358, MATCH('O5 Details by Class &amp; Accounts'!AV$18, 'E2 Allocators'!$B$15:$W$15, 0),FALSE)*$G174)</f>
        <v>0</v>
      </c>
      <c r="AW174" s="2186">
        <f>IF(ISERROR(VLOOKUP(VLOOKUP($A174, 'E4 TB Allocation Details'!$A$18:$L$214, MATCH("Customer ID", 'E4 TB Allocation Details'!$A$18:$L$18, 0),FALSE), 'E2 Allocators'!$B$15:$W$358, MATCH('O5 Details by Class &amp; Accounts'!AW$18, 'E2 Allocators'!$B$15:$W$15, 0),FALSE)*$G174), 0, VLOOKUP(VLOOKUP($A174, 'E4 TB Allocation Details'!$A$18:$L$214, MATCH("Customer ID", 'E4 TB Allocation Details'!$A$18:$L$18, 0),FALSE), 'E2 Allocators'!$B$15:$W$358, MATCH('O5 Details by Class &amp; Accounts'!AW$18, 'E2 Allocators'!$B$15:$W$15, 0),FALSE)*$G174)</f>
        <v>0</v>
      </c>
      <c r="AX174" s="2186">
        <f t="shared" si="51"/>
        <v>0</v>
      </c>
      <c r="AY174" s="2186">
        <f>IF(ISERROR(VLOOKUP(VLOOKUP($A174, 'E4 TB Allocation Details'!$A$18:$L$214, MATCH("Misc ID", 'E4 TB Allocation Details'!$A$18:$L$18, 0),FALSE), 'E2 Allocators'!$B$15:$W$358, MATCH('O5 Details by Class &amp; Accounts'!AY$18, 'E2 Allocators'!$B$15:$W$15, 0),FALSE)*$E174), 0, VLOOKUP(VLOOKUP($A174, 'E4 TB Allocation Details'!$A$18:$L$214, MATCH("Misc ID", 'E4 TB Allocation Details'!$A$18:$L$18, 0),FALSE), 'E2 Allocators'!$B$15:$W$358, MATCH('O5 Details by Class &amp; Accounts'!AY$18, 'E2 Allocators'!$B$15:$W$15, 0),FALSE)*$E174)</f>
        <v>0</v>
      </c>
      <c r="AZ174" s="2186">
        <f>IF(ISERROR(VLOOKUP(VLOOKUP($A174, 'E4 TB Allocation Details'!$A$18:$L$214, MATCH("Misc ID", 'E4 TB Allocation Details'!$A$18:$L$18, 0),FALSE), 'E2 Allocators'!$B$15:$W$358, MATCH('O5 Details by Class &amp; Accounts'!AZ$18, 'E2 Allocators'!$B$15:$W$15, 0),FALSE)*$E174), 0, VLOOKUP(VLOOKUP($A174, 'E4 TB Allocation Details'!$A$18:$L$214, MATCH("Misc ID", 'E4 TB Allocation Details'!$A$18:$L$18, 0),FALSE), 'E2 Allocators'!$B$15:$W$358, MATCH('O5 Details by Class &amp; Accounts'!AZ$18, 'E2 Allocators'!$B$15:$W$15, 0),FALSE)*$E174)</f>
        <v>0</v>
      </c>
      <c r="BA174" s="2186">
        <f>IF(ISERROR(VLOOKUP(VLOOKUP($A174, 'E4 TB Allocation Details'!$A$18:$L$214, MATCH("Misc ID", 'E4 TB Allocation Details'!$A$18:$L$18, 0),FALSE), 'E2 Allocators'!$B$15:$W$358, MATCH('O5 Details by Class &amp; Accounts'!BA$18, 'E2 Allocators'!$B$15:$W$15, 0),FALSE)*$E174), 0, VLOOKUP(VLOOKUP($A174, 'E4 TB Allocation Details'!$A$18:$L$214, MATCH("Misc ID", 'E4 TB Allocation Details'!$A$18:$L$18, 0),FALSE), 'E2 Allocators'!$B$15:$W$358, MATCH('O5 Details by Class &amp; Accounts'!BA$18, 'E2 Allocators'!$B$15:$W$15, 0),FALSE)*$E174)</f>
        <v>0</v>
      </c>
      <c r="BB174" s="2186">
        <f>IF(ISERROR(VLOOKUP(VLOOKUP($A174, 'E4 TB Allocation Details'!$A$18:$L$214, MATCH("Misc ID", 'E4 TB Allocation Details'!$A$18:$L$18, 0),FALSE), 'E2 Allocators'!$B$15:$W$358, MATCH('O5 Details by Class &amp; Accounts'!BB$18, 'E2 Allocators'!$B$15:$W$15, 0),FALSE)*$E174), 0, VLOOKUP(VLOOKUP($A174, 'E4 TB Allocation Details'!$A$18:$L$214, MATCH("Misc ID", 'E4 TB Allocation Details'!$A$18:$L$18, 0),FALSE), 'E2 Allocators'!$B$15:$W$358, MATCH('O5 Details by Class &amp; Accounts'!BB$18, 'E2 Allocators'!$B$15:$W$15, 0),FALSE)*$E174)</f>
        <v>0</v>
      </c>
      <c r="BC174" s="2186">
        <f>IF(ISERROR(VLOOKUP(VLOOKUP($A174, 'E4 TB Allocation Details'!$A$18:$L$214, MATCH("Misc ID", 'E4 TB Allocation Details'!$A$18:$L$18, 0),FALSE), 'E2 Allocators'!$B$15:$W$358, MATCH('O5 Details by Class &amp; Accounts'!BC$18, 'E2 Allocators'!$B$15:$W$15, 0),FALSE)*$E174), 0, VLOOKUP(VLOOKUP($A174, 'E4 TB Allocation Details'!$A$18:$L$214, MATCH("Misc ID", 'E4 TB Allocation Details'!$A$18:$L$18, 0),FALSE), 'E2 Allocators'!$B$15:$W$358, MATCH('O5 Details by Class &amp; Accounts'!BC$18, 'E2 Allocators'!$B$15:$W$15, 0),FALSE)*$E174)</f>
        <v>0</v>
      </c>
      <c r="BD174" s="2186">
        <f>IF(ISERROR(VLOOKUP(VLOOKUP($A174, 'E4 TB Allocation Details'!$A$18:$L$214, MATCH("Misc ID", 'E4 TB Allocation Details'!$A$18:$L$18, 0),FALSE), 'E2 Allocators'!$B$15:$W$358, MATCH('O5 Details by Class &amp; Accounts'!BD$18, 'E2 Allocators'!$B$15:$W$15, 0),FALSE)*$E174), 0, VLOOKUP(VLOOKUP($A174, 'E4 TB Allocation Details'!$A$18:$L$214, MATCH("Misc ID", 'E4 TB Allocation Details'!$A$18:$L$18, 0),FALSE), 'E2 Allocators'!$B$15:$W$358, MATCH('O5 Details by Class &amp; Accounts'!BD$18, 'E2 Allocators'!$B$15:$W$15, 0),FALSE)*$E174)</f>
        <v>0</v>
      </c>
      <c r="BE174" s="2186">
        <f>IF(ISERROR(VLOOKUP(VLOOKUP($A174, 'E4 TB Allocation Details'!$A$18:$L$214, MATCH("Misc ID", 'E4 TB Allocation Details'!$A$18:$L$18, 0),FALSE), 'E2 Allocators'!$B$15:$W$358, MATCH('O5 Details by Class &amp; Accounts'!BE$18, 'E2 Allocators'!$B$15:$W$15, 0),FALSE)*$E174), 0, VLOOKUP(VLOOKUP($A174, 'E4 TB Allocation Details'!$A$18:$L$214, MATCH("Misc ID", 'E4 TB Allocation Details'!$A$18:$L$18, 0),FALSE), 'E2 Allocators'!$B$15:$W$358, MATCH('O5 Details by Class &amp; Accounts'!BE$18, 'E2 Allocators'!$B$15:$W$15, 0),FALSE)*$E174)</f>
        <v>0</v>
      </c>
      <c r="BF174" s="2186">
        <f>IF(ISERROR(VLOOKUP(VLOOKUP($A174, 'E4 TB Allocation Details'!$A$18:$L$214, MATCH("Misc ID", 'E4 TB Allocation Details'!$A$18:$L$18, 0),FALSE), 'E2 Allocators'!$B$15:$W$358, MATCH('O5 Details by Class &amp; Accounts'!BF$18, 'E2 Allocators'!$B$15:$W$15, 0),FALSE)*$E174), 0, VLOOKUP(VLOOKUP($A174, 'E4 TB Allocation Details'!$A$18:$L$214, MATCH("Misc ID", 'E4 TB Allocation Details'!$A$18:$L$18, 0),FALSE), 'E2 Allocators'!$B$15:$W$358, MATCH('O5 Details by Class &amp; Accounts'!BF$18, 'E2 Allocators'!$B$15:$W$15, 0),FALSE)*$E174)</f>
        <v>0</v>
      </c>
      <c r="BG174" s="2186">
        <f>IF(ISERROR(VLOOKUP(VLOOKUP($A174, 'E4 TB Allocation Details'!$A$18:$L$214, MATCH("Misc ID", 'E4 TB Allocation Details'!$A$18:$L$18, 0),FALSE), 'E2 Allocators'!$B$15:$W$358, MATCH('O5 Details by Class &amp; Accounts'!BG$18, 'E2 Allocators'!$B$15:$W$15, 0),FALSE)*$E174), 0, VLOOKUP(VLOOKUP($A174, 'E4 TB Allocation Details'!$A$18:$L$214, MATCH("Misc ID", 'E4 TB Allocation Details'!$A$18:$L$18, 0),FALSE), 'E2 Allocators'!$B$15:$W$358, MATCH('O5 Details by Class &amp; Accounts'!BG$18, 'E2 Allocators'!$B$15:$W$15, 0),FALSE)*$E174)</f>
        <v>0</v>
      </c>
      <c r="BH174" s="2186">
        <f>IF(ISERROR(VLOOKUP(VLOOKUP($A174, 'E4 TB Allocation Details'!$A$18:$L$214, MATCH("Misc ID", 'E4 TB Allocation Details'!$A$18:$L$18, 0),FALSE), 'E2 Allocators'!$B$15:$W$358, MATCH('O5 Details by Class &amp; Accounts'!BH$18, 'E2 Allocators'!$B$15:$W$15, 0),FALSE)*$E174), 0, VLOOKUP(VLOOKUP($A174, 'E4 TB Allocation Details'!$A$18:$L$214, MATCH("Misc ID", 'E4 TB Allocation Details'!$A$18:$L$18, 0),FALSE), 'E2 Allocators'!$B$15:$W$358, MATCH('O5 Details by Class &amp; Accounts'!BH$18, 'E2 Allocators'!$B$15:$W$15, 0),FALSE)*$E174)</f>
        <v>0</v>
      </c>
      <c r="BI174" s="2186">
        <f>IF(ISERROR(VLOOKUP(VLOOKUP($A174, 'E4 TB Allocation Details'!$A$18:$L$214, MATCH("Misc ID", 'E4 TB Allocation Details'!$A$18:$L$18, 0),FALSE), 'E2 Allocators'!$B$15:$W$358, MATCH('O5 Details by Class &amp; Accounts'!BI$18, 'E2 Allocators'!$B$15:$W$15, 0),FALSE)*$E174), 0, VLOOKUP(VLOOKUP($A174, 'E4 TB Allocation Details'!$A$18:$L$214, MATCH("Misc ID", 'E4 TB Allocation Details'!$A$18:$L$18, 0),FALSE), 'E2 Allocators'!$B$15:$W$358, MATCH('O5 Details by Class &amp; Accounts'!BI$18, 'E2 Allocators'!$B$15:$W$15, 0),FALSE)*$E174)</f>
        <v>0</v>
      </c>
      <c r="BJ174" s="2186">
        <f>IF(ISERROR(VLOOKUP(VLOOKUP($A174, 'E4 TB Allocation Details'!$A$18:$L$214, MATCH("Misc ID", 'E4 TB Allocation Details'!$A$18:$L$18, 0),FALSE), 'E2 Allocators'!$B$15:$W$358, MATCH('O5 Details by Class &amp; Accounts'!BJ$18, 'E2 Allocators'!$B$15:$W$15, 0),FALSE)*$E174), 0, VLOOKUP(VLOOKUP($A174, 'E4 TB Allocation Details'!$A$18:$L$214, MATCH("Misc ID", 'E4 TB Allocation Details'!$A$18:$L$18, 0),FALSE), 'E2 Allocators'!$B$15:$W$358, MATCH('O5 Details by Class &amp; Accounts'!BJ$18, 'E2 Allocators'!$B$15:$W$15, 0),FALSE)*$E174)</f>
        <v>0</v>
      </c>
      <c r="BK174" s="2186">
        <f>IF(ISERROR(VLOOKUP(VLOOKUP($A174, 'E4 TB Allocation Details'!$A$18:$L$214, MATCH("Misc ID", 'E4 TB Allocation Details'!$A$18:$L$18, 0),FALSE), 'E2 Allocators'!$B$15:$W$358, MATCH('O5 Details by Class &amp; Accounts'!BK$18, 'E2 Allocators'!$B$15:$W$15, 0),FALSE)*$E174), 0, VLOOKUP(VLOOKUP($A174, 'E4 TB Allocation Details'!$A$18:$L$214, MATCH("Misc ID", 'E4 TB Allocation Details'!$A$18:$L$18, 0),FALSE), 'E2 Allocators'!$B$15:$W$358, MATCH('O5 Details by Class &amp; Accounts'!BK$18, 'E2 Allocators'!$B$15:$W$15, 0),FALSE)*$E174)</f>
        <v>0</v>
      </c>
      <c r="BL174" s="2186">
        <f>IF(ISERROR(VLOOKUP(VLOOKUP($A174, 'E4 TB Allocation Details'!$A$18:$L$214, MATCH("Misc ID", 'E4 TB Allocation Details'!$A$18:$L$18, 0),FALSE), 'E2 Allocators'!$B$15:$W$358, MATCH('O5 Details by Class &amp; Accounts'!BL$18, 'E2 Allocators'!$B$15:$W$15, 0),FALSE)*$E174), 0, VLOOKUP(VLOOKUP($A174, 'E4 TB Allocation Details'!$A$18:$L$214, MATCH("Misc ID", 'E4 TB Allocation Details'!$A$18:$L$18, 0),FALSE), 'E2 Allocators'!$B$15:$W$358, MATCH('O5 Details by Class &amp; Accounts'!BL$18, 'E2 Allocators'!$B$15:$W$15, 0),FALSE)*$E174)</f>
        <v>0</v>
      </c>
      <c r="BM174" s="2186">
        <f>IF(ISERROR(VLOOKUP(VLOOKUP($A174, 'E4 TB Allocation Details'!$A$18:$L$214, MATCH("Misc ID", 'E4 TB Allocation Details'!$A$18:$L$18, 0),FALSE), 'E2 Allocators'!$B$15:$W$358, MATCH('O5 Details by Class &amp; Accounts'!BM$18, 'E2 Allocators'!$B$15:$W$15, 0),FALSE)*$E174), 0, VLOOKUP(VLOOKUP($A174, 'E4 TB Allocation Details'!$A$18:$L$214, MATCH("Misc ID", 'E4 TB Allocation Details'!$A$18:$L$18, 0),FALSE), 'E2 Allocators'!$B$15:$W$358, MATCH('O5 Details by Class &amp; Accounts'!BM$18, 'E2 Allocators'!$B$15:$W$15, 0),FALSE)*$E174)</f>
        <v>0</v>
      </c>
      <c r="BN174" s="2186">
        <f>IF(ISERROR(VLOOKUP(VLOOKUP($A174, 'E4 TB Allocation Details'!$A$18:$L$214, MATCH("Misc ID", 'E4 TB Allocation Details'!$A$18:$L$18, 0),FALSE), 'E2 Allocators'!$B$15:$W$358, MATCH('O5 Details by Class &amp; Accounts'!BN$18, 'E2 Allocators'!$B$15:$W$15, 0),FALSE)*$E174), 0, VLOOKUP(VLOOKUP($A174, 'E4 TB Allocation Details'!$A$18:$L$214, MATCH("Misc ID", 'E4 TB Allocation Details'!$A$18:$L$18, 0),FALSE), 'E2 Allocators'!$B$15:$W$358, MATCH('O5 Details by Class &amp; Accounts'!BN$18, 'E2 Allocators'!$B$15:$W$15, 0),FALSE)*$E174)</f>
        <v>0</v>
      </c>
      <c r="BO174" s="2186">
        <f>IF(ISERROR(VLOOKUP(VLOOKUP($A174, 'E4 TB Allocation Details'!$A$18:$L$214, MATCH("Misc ID", 'E4 TB Allocation Details'!$A$18:$L$18, 0),FALSE), 'E2 Allocators'!$B$15:$W$358, MATCH('O5 Details by Class &amp; Accounts'!BO$18, 'E2 Allocators'!$B$15:$W$15, 0),FALSE)*$E174), 0, VLOOKUP(VLOOKUP($A174, 'E4 TB Allocation Details'!$A$18:$L$214, MATCH("Misc ID", 'E4 TB Allocation Details'!$A$18:$L$18, 0),FALSE), 'E2 Allocators'!$B$15:$W$358, MATCH('O5 Details by Class &amp; Accounts'!BO$18, 'E2 Allocators'!$B$15:$W$15, 0),FALSE)*$E174)</f>
        <v>0</v>
      </c>
      <c r="BP174" s="2186">
        <f>IF(ISERROR(VLOOKUP(VLOOKUP($A174, 'E4 TB Allocation Details'!$A$18:$L$214, MATCH("Misc ID", 'E4 TB Allocation Details'!$A$18:$L$18, 0),FALSE), 'E2 Allocators'!$B$15:$W$358, MATCH('O5 Details by Class &amp; Accounts'!BP$18, 'E2 Allocators'!$B$15:$W$15, 0),FALSE)*$E174), 0, VLOOKUP(VLOOKUP($A174, 'E4 TB Allocation Details'!$A$18:$L$214, MATCH("Misc ID", 'E4 TB Allocation Details'!$A$18:$L$18, 0),FALSE), 'E2 Allocators'!$B$15:$W$358, MATCH('O5 Details by Class &amp; Accounts'!BP$18, 'E2 Allocators'!$B$15:$W$15, 0),FALSE)*$E174)</f>
        <v>0</v>
      </c>
      <c r="BQ174" s="2186">
        <f>IF(ISERROR(VLOOKUP(VLOOKUP($A174, 'E4 TB Allocation Details'!$A$18:$L$214, MATCH("Misc ID", 'E4 TB Allocation Details'!$A$18:$L$18, 0),FALSE), 'E2 Allocators'!$B$15:$W$358, MATCH('O5 Details by Class &amp; Accounts'!BQ$18, 'E2 Allocators'!$B$15:$W$15, 0),FALSE)*$E174), 0, VLOOKUP(VLOOKUP($A174, 'E4 TB Allocation Details'!$A$18:$L$214, MATCH("Misc ID", 'E4 TB Allocation Details'!$A$18:$L$18, 0),FALSE), 'E2 Allocators'!$B$15:$W$358, MATCH('O5 Details by Class &amp; Accounts'!BQ$18, 'E2 Allocators'!$B$15:$W$15, 0),FALSE)*$E174)</f>
        <v>0</v>
      </c>
      <c r="BR174" s="2186">
        <f>IF(ISERROR(VLOOKUP(VLOOKUP($A174, 'E4 TB Allocation Details'!$A$18:$L$214, MATCH("Misc ID", 'E4 TB Allocation Details'!$A$18:$L$18, 0),FALSE), 'E2 Allocators'!$B$15:$W$358, MATCH('O5 Details by Class &amp; Accounts'!BR$18, 'E2 Allocators'!$B$15:$W$15, 0),FALSE)*$E174), 0, VLOOKUP(VLOOKUP($A174, 'E4 TB Allocation Details'!$A$18:$L$214, MATCH("Misc ID", 'E4 TB Allocation Details'!$A$18:$L$18, 0),FALSE), 'E2 Allocators'!$B$15:$W$358, MATCH('O5 Details by Class &amp; Accounts'!BR$18, 'E2 Allocators'!$B$15:$W$15, 0),FALSE)*$E174)</f>
        <v>0</v>
      </c>
      <c r="BS174" s="2186">
        <f t="shared" si="48"/>
        <v>0</v>
      </c>
      <c r="BT174" s="2186">
        <f>IF(ISERROR(VLOOKUP(VLOOKUP($A174, 'E4 TB Allocation Details'!$A$18:$L$214, MATCH("A &amp; G ID", 'E4 TB Allocation Details'!$A$18:$L$18, 0),FALSE), 'E2 Allocators'!$B$15:$W$358, MATCH('O5 Details by Class &amp; Accounts'!BT$18, 'E2 Allocators'!$B$15:$W$15, 0),FALSE)*$E174), 0, VLOOKUP(VLOOKUP($A174, 'E4 TB Allocation Details'!$A$18:$L$214, MATCH("A &amp; G ID", 'E4 TB Allocation Details'!$A$18:$L$18, 0),FALSE), 'E2 Allocators'!$B$15:$W$358, MATCH('O5 Details by Class &amp; Accounts'!BT$18, 'E2 Allocators'!$B$15:$W$15, 0),FALSE)*$E174)</f>
        <v>0</v>
      </c>
      <c r="BU174" s="2186">
        <f>IF(ISERROR(VLOOKUP(VLOOKUP($A174, 'E4 TB Allocation Details'!$A$18:$L$214, MATCH("A &amp; G ID", 'E4 TB Allocation Details'!$A$18:$L$18, 0),FALSE), 'E2 Allocators'!$B$15:$W$358, MATCH('O5 Details by Class &amp; Accounts'!BU$18, 'E2 Allocators'!$B$15:$W$15, 0),FALSE)*$E174), 0, VLOOKUP(VLOOKUP($A174, 'E4 TB Allocation Details'!$A$18:$L$214, MATCH("A &amp; G ID", 'E4 TB Allocation Details'!$A$18:$L$18, 0),FALSE), 'E2 Allocators'!$B$15:$W$358, MATCH('O5 Details by Class &amp; Accounts'!BU$18, 'E2 Allocators'!$B$15:$W$15, 0),FALSE)*$E174)</f>
        <v>0</v>
      </c>
      <c r="BV174" s="2186">
        <f>IF(ISERROR(VLOOKUP(VLOOKUP($A174, 'E4 TB Allocation Details'!$A$18:$L$214, MATCH("A &amp; G ID", 'E4 TB Allocation Details'!$A$18:$L$18, 0),FALSE), 'E2 Allocators'!$B$15:$W$358, MATCH('O5 Details by Class &amp; Accounts'!BV$18, 'E2 Allocators'!$B$15:$W$15, 0),FALSE)*$E174), 0, VLOOKUP(VLOOKUP($A174, 'E4 TB Allocation Details'!$A$18:$L$214, MATCH("A &amp; G ID", 'E4 TB Allocation Details'!$A$18:$L$18, 0),FALSE), 'E2 Allocators'!$B$15:$W$358, MATCH('O5 Details by Class &amp; Accounts'!BV$18, 'E2 Allocators'!$B$15:$W$15, 0),FALSE)*$E174)</f>
        <v>0</v>
      </c>
      <c r="BW174" s="2186">
        <f>IF(ISERROR(VLOOKUP(VLOOKUP($A174, 'E4 TB Allocation Details'!$A$18:$L$214, MATCH("A &amp; G ID", 'E4 TB Allocation Details'!$A$18:$L$18, 0),FALSE), 'E2 Allocators'!$B$15:$W$358, MATCH('O5 Details by Class &amp; Accounts'!BW$18, 'E2 Allocators'!$B$15:$W$15, 0),FALSE)*$E174), 0, VLOOKUP(VLOOKUP($A174, 'E4 TB Allocation Details'!$A$18:$L$214, MATCH("A &amp; G ID", 'E4 TB Allocation Details'!$A$18:$L$18, 0),FALSE), 'E2 Allocators'!$B$15:$W$358, MATCH('O5 Details by Class &amp; Accounts'!BW$18, 'E2 Allocators'!$B$15:$W$15, 0),FALSE)*$E174)</f>
        <v>0</v>
      </c>
      <c r="BX174" s="2186">
        <f>IF(ISERROR(VLOOKUP(VLOOKUP($A174, 'E4 TB Allocation Details'!$A$18:$L$214, MATCH("A &amp; G ID", 'E4 TB Allocation Details'!$A$18:$L$18, 0),FALSE), 'E2 Allocators'!$B$15:$W$358, MATCH('O5 Details by Class &amp; Accounts'!BX$18, 'E2 Allocators'!$B$15:$W$15, 0),FALSE)*$E174), 0, VLOOKUP(VLOOKUP($A174, 'E4 TB Allocation Details'!$A$18:$L$214, MATCH("A &amp; G ID", 'E4 TB Allocation Details'!$A$18:$L$18, 0),FALSE), 'E2 Allocators'!$B$15:$W$358, MATCH('O5 Details by Class &amp; Accounts'!BX$18, 'E2 Allocators'!$B$15:$W$15, 0),FALSE)*$E174)</f>
        <v>0</v>
      </c>
      <c r="BY174" s="2186">
        <f>IF(ISERROR(VLOOKUP(VLOOKUP($A174, 'E4 TB Allocation Details'!$A$18:$L$214, MATCH("A &amp; G ID", 'E4 TB Allocation Details'!$A$18:$L$18, 0),FALSE), 'E2 Allocators'!$B$15:$W$358, MATCH('O5 Details by Class &amp; Accounts'!BY$18, 'E2 Allocators'!$B$15:$W$15, 0),FALSE)*$E174), 0, VLOOKUP(VLOOKUP($A174, 'E4 TB Allocation Details'!$A$18:$L$214, MATCH("A &amp; G ID", 'E4 TB Allocation Details'!$A$18:$L$18, 0),FALSE), 'E2 Allocators'!$B$15:$W$358, MATCH('O5 Details by Class &amp; Accounts'!BY$18, 'E2 Allocators'!$B$15:$W$15, 0),FALSE)*$E174)</f>
        <v>0</v>
      </c>
      <c r="BZ174" s="2186">
        <f>IF(ISERROR(VLOOKUP(VLOOKUP($A174, 'E4 TB Allocation Details'!$A$18:$L$214, MATCH("A &amp; G ID", 'E4 TB Allocation Details'!$A$18:$L$18, 0),FALSE), 'E2 Allocators'!$B$15:$W$358, MATCH('O5 Details by Class &amp; Accounts'!BZ$18, 'E2 Allocators'!$B$15:$W$15, 0),FALSE)*$E174), 0, VLOOKUP(VLOOKUP($A174, 'E4 TB Allocation Details'!$A$18:$L$214, MATCH("A &amp; G ID", 'E4 TB Allocation Details'!$A$18:$L$18, 0),FALSE), 'E2 Allocators'!$B$15:$W$358, MATCH('O5 Details by Class &amp; Accounts'!BZ$18, 'E2 Allocators'!$B$15:$W$15, 0),FALSE)*$E174)</f>
        <v>0</v>
      </c>
      <c r="CA174" s="2186">
        <f>IF(ISERROR(VLOOKUP(VLOOKUP($A174, 'E4 TB Allocation Details'!$A$18:$L$214, MATCH("A &amp; G ID", 'E4 TB Allocation Details'!$A$18:$L$18, 0),FALSE), 'E2 Allocators'!$B$15:$W$358, MATCH('O5 Details by Class &amp; Accounts'!CA$18, 'E2 Allocators'!$B$15:$W$15, 0),FALSE)*$E174), 0, VLOOKUP(VLOOKUP($A174, 'E4 TB Allocation Details'!$A$18:$L$214, MATCH("A &amp; G ID", 'E4 TB Allocation Details'!$A$18:$L$18, 0),FALSE), 'E2 Allocators'!$B$15:$W$358, MATCH('O5 Details by Class &amp; Accounts'!CA$18, 'E2 Allocators'!$B$15:$W$15, 0),FALSE)*$E174)</f>
        <v>0</v>
      </c>
      <c r="CB174" s="2186">
        <f>IF(ISERROR(VLOOKUP(VLOOKUP($A174, 'E4 TB Allocation Details'!$A$18:$L$214, MATCH("A &amp; G ID", 'E4 TB Allocation Details'!$A$18:$L$18, 0),FALSE), 'E2 Allocators'!$B$15:$W$358, MATCH('O5 Details by Class &amp; Accounts'!CB$18, 'E2 Allocators'!$B$15:$W$15, 0),FALSE)*$E174), 0, VLOOKUP(VLOOKUP($A174, 'E4 TB Allocation Details'!$A$18:$L$214, MATCH("A &amp; G ID", 'E4 TB Allocation Details'!$A$18:$L$18, 0),FALSE), 'E2 Allocators'!$B$15:$W$358, MATCH('O5 Details by Class &amp; Accounts'!CB$18, 'E2 Allocators'!$B$15:$W$15, 0),FALSE)*$E174)</f>
        <v>0</v>
      </c>
      <c r="CC174" s="2186">
        <f>IF(ISERROR(VLOOKUP(VLOOKUP($A174, 'E4 TB Allocation Details'!$A$18:$L$214, MATCH("A &amp; G ID", 'E4 TB Allocation Details'!$A$18:$L$18, 0),FALSE), 'E2 Allocators'!$B$15:$W$358, MATCH('O5 Details by Class &amp; Accounts'!CC$18, 'E2 Allocators'!$B$15:$W$15, 0),FALSE)*$E174), 0, VLOOKUP(VLOOKUP($A174, 'E4 TB Allocation Details'!$A$18:$L$214, MATCH("A &amp; G ID", 'E4 TB Allocation Details'!$A$18:$L$18, 0),FALSE), 'E2 Allocators'!$B$15:$W$358, MATCH('O5 Details by Class &amp; Accounts'!CC$18, 'E2 Allocators'!$B$15:$W$15, 0),FALSE)*$E174)</f>
        <v>0</v>
      </c>
      <c r="CD174" s="2186">
        <f>IF(ISERROR(VLOOKUP(VLOOKUP($A174, 'E4 TB Allocation Details'!$A$18:$L$214, MATCH("A &amp; G ID", 'E4 TB Allocation Details'!$A$18:$L$18, 0),FALSE), 'E2 Allocators'!$B$15:$W$358, MATCH('O5 Details by Class &amp; Accounts'!CD$18, 'E2 Allocators'!$B$15:$W$15, 0),FALSE)*$E174), 0, VLOOKUP(VLOOKUP($A174, 'E4 TB Allocation Details'!$A$18:$L$214, MATCH("A &amp; G ID", 'E4 TB Allocation Details'!$A$18:$L$18, 0),FALSE), 'E2 Allocators'!$B$15:$W$358, MATCH('O5 Details by Class &amp; Accounts'!CD$18, 'E2 Allocators'!$B$15:$W$15, 0),FALSE)*$E174)</f>
        <v>0</v>
      </c>
      <c r="CE174" s="2186">
        <f>IF(ISERROR(VLOOKUP(VLOOKUP($A174, 'E4 TB Allocation Details'!$A$18:$L$214, MATCH("A &amp; G ID", 'E4 TB Allocation Details'!$A$18:$L$18, 0),FALSE), 'E2 Allocators'!$B$15:$W$358, MATCH('O5 Details by Class &amp; Accounts'!CE$18, 'E2 Allocators'!$B$15:$W$15, 0),FALSE)*$E174), 0, VLOOKUP(VLOOKUP($A174, 'E4 TB Allocation Details'!$A$18:$L$214, MATCH("A &amp; G ID", 'E4 TB Allocation Details'!$A$18:$L$18, 0),FALSE), 'E2 Allocators'!$B$15:$W$358, MATCH('O5 Details by Class &amp; Accounts'!CE$18, 'E2 Allocators'!$B$15:$W$15, 0),FALSE)*$E174)</f>
        <v>0</v>
      </c>
      <c r="CF174" s="2186">
        <f>IF(ISERROR(VLOOKUP(VLOOKUP($A174, 'E4 TB Allocation Details'!$A$18:$L$214, MATCH("A &amp; G ID", 'E4 TB Allocation Details'!$A$18:$L$18, 0),FALSE), 'E2 Allocators'!$B$15:$W$358, MATCH('O5 Details by Class &amp; Accounts'!CF$18, 'E2 Allocators'!$B$15:$W$15, 0),FALSE)*$E174), 0, VLOOKUP(VLOOKUP($A174, 'E4 TB Allocation Details'!$A$18:$L$214, MATCH("A &amp; G ID", 'E4 TB Allocation Details'!$A$18:$L$18, 0),FALSE), 'E2 Allocators'!$B$15:$W$358, MATCH('O5 Details by Class &amp; Accounts'!CF$18, 'E2 Allocators'!$B$15:$W$15, 0),FALSE)*$E174)</f>
        <v>0</v>
      </c>
      <c r="CG174" s="2186">
        <f>IF(ISERROR(VLOOKUP(VLOOKUP($A174, 'E4 TB Allocation Details'!$A$18:$L$214, MATCH("A &amp; G ID", 'E4 TB Allocation Details'!$A$18:$L$18, 0),FALSE), 'E2 Allocators'!$B$15:$W$358, MATCH('O5 Details by Class &amp; Accounts'!CG$18, 'E2 Allocators'!$B$15:$W$15, 0),FALSE)*$E174), 0, VLOOKUP(VLOOKUP($A174, 'E4 TB Allocation Details'!$A$18:$L$214, MATCH("A &amp; G ID", 'E4 TB Allocation Details'!$A$18:$L$18, 0),FALSE), 'E2 Allocators'!$B$15:$W$358, MATCH('O5 Details by Class &amp; Accounts'!CG$18, 'E2 Allocators'!$B$15:$W$15, 0),FALSE)*$E174)</f>
        <v>0</v>
      </c>
      <c r="CH174" s="2186">
        <f>IF(ISERROR(VLOOKUP(VLOOKUP($A174, 'E4 TB Allocation Details'!$A$18:$L$214, MATCH("A &amp; G ID", 'E4 TB Allocation Details'!$A$18:$L$18, 0),FALSE), 'E2 Allocators'!$B$15:$W$358, MATCH('O5 Details by Class &amp; Accounts'!CH$18, 'E2 Allocators'!$B$15:$W$15, 0),FALSE)*$E174), 0, VLOOKUP(VLOOKUP($A174, 'E4 TB Allocation Details'!$A$18:$L$214, MATCH("A &amp; G ID", 'E4 TB Allocation Details'!$A$18:$L$18, 0),FALSE), 'E2 Allocators'!$B$15:$W$358, MATCH('O5 Details by Class &amp; Accounts'!CH$18, 'E2 Allocators'!$B$15:$W$15, 0),FALSE)*$E174)</f>
        <v>0</v>
      </c>
      <c r="CI174" s="2186">
        <f>IF(ISERROR(VLOOKUP(VLOOKUP($A174, 'E4 TB Allocation Details'!$A$18:$L$214, MATCH("A &amp; G ID", 'E4 TB Allocation Details'!$A$18:$L$18, 0),FALSE), 'E2 Allocators'!$B$15:$W$358, MATCH('O5 Details by Class &amp; Accounts'!CI$18, 'E2 Allocators'!$B$15:$W$15, 0),FALSE)*$E174), 0, VLOOKUP(VLOOKUP($A174, 'E4 TB Allocation Details'!$A$18:$L$214, MATCH("A &amp; G ID", 'E4 TB Allocation Details'!$A$18:$L$18, 0),FALSE), 'E2 Allocators'!$B$15:$W$358, MATCH('O5 Details by Class &amp; Accounts'!CI$18, 'E2 Allocators'!$B$15:$W$15, 0),FALSE)*$E174)</f>
        <v>0</v>
      </c>
      <c r="CJ174" s="2186">
        <f>IF(ISERROR(VLOOKUP(VLOOKUP($A174, 'E4 TB Allocation Details'!$A$18:$L$214, MATCH("A &amp; G ID", 'E4 TB Allocation Details'!$A$18:$L$18, 0),FALSE), 'E2 Allocators'!$B$15:$W$358, MATCH('O5 Details by Class &amp; Accounts'!CJ$18, 'E2 Allocators'!$B$15:$W$15, 0),FALSE)*$E174), 0, VLOOKUP(VLOOKUP($A174, 'E4 TB Allocation Details'!$A$18:$L$214, MATCH("A &amp; G ID", 'E4 TB Allocation Details'!$A$18:$L$18, 0),FALSE), 'E2 Allocators'!$B$15:$W$358, MATCH('O5 Details by Class &amp; Accounts'!CJ$18, 'E2 Allocators'!$B$15:$W$15, 0),FALSE)*$E174)</f>
        <v>0</v>
      </c>
      <c r="CK174" s="2186">
        <f>IF(ISERROR(VLOOKUP(VLOOKUP($A174, 'E4 TB Allocation Details'!$A$18:$L$214, MATCH("A &amp; G ID", 'E4 TB Allocation Details'!$A$18:$L$18, 0),FALSE), 'E2 Allocators'!$B$15:$W$358, MATCH('O5 Details by Class &amp; Accounts'!CK$18, 'E2 Allocators'!$B$15:$W$15, 0),FALSE)*$E174), 0, VLOOKUP(VLOOKUP($A174, 'E4 TB Allocation Details'!$A$18:$L$214, MATCH("A &amp; G ID", 'E4 TB Allocation Details'!$A$18:$L$18, 0),FALSE), 'E2 Allocators'!$B$15:$W$358, MATCH('O5 Details by Class &amp; Accounts'!CK$18, 'E2 Allocators'!$B$15:$W$15, 0),FALSE)*$E174)</f>
        <v>0</v>
      </c>
      <c r="CL174" s="2186">
        <f>IF(ISERROR(VLOOKUP(VLOOKUP($A174, 'E4 TB Allocation Details'!$A$18:$L$214, MATCH("A &amp; G ID", 'E4 TB Allocation Details'!$A$18:$L$18, 0),FALSE), 'E2 Allocators'!$B$15:$W$358, MATCH('O5 Details by Class &amp; Accounts'!CL$18, 'E2 Allocators'!$B$15:$W$15, 0),FALSE)*$E174), 0, VLOOKUP(VLOOKUP($A174, 'E4 TB Allocation Details'!$A$18:$L$214, MATCH("A &amp; G ID", 'E4 TB Allocation Details'!$A$18:$L$18, 0),FALSE), 'E2 Allocators'!$B$15:$W$358, MATCH('O5 Details by Class &amp; Accounts'!CL$18, 'E2 Allocators'!$B$15:$W$15, 0),FALSE)*$E174)</f>
        <v>0</v>
      </c>
      <c r="CM174" s="2186">
        <f>IF(ISERROR(VLOOKUP(VLOOKUP($A174, 'E4 TB Allocation Details'!$A$18:$L$214, MATCH("A &amp; G ID", 'E4 TB Allocation Details'!$A$18:$L$18, 0),FALSE), 'E2 Allocators'!$B$15:$W$358, MATCH('O5 Details by Class &amp; Accounts'!CM$18, 'E2 Allocators'!$B$15:$W$15, 0),FALSE)*$E174), 0, VLOOKUP(VLOOKUP($A174, 'E4 TB Allocation Details'!$A$18:$L$214, MATCH("A &amp; G ID", 'E4 TB Allocation Details'!$A$18:$L$18, 0),FALSE), 'E2 Allocators'!$B$15:$W$358, MATCH('O5 Details by Class &amp; Accounts'!CM$18, 'E2 Allocators'!$B$15:$W$15, 0),FALSE)*$E174)</f>
        <v>0</v>
      </c>
      <c r="CN174" s="2186">
        <f t="shared" si="49"/>
        <v>0</v>
      </c>
      <c r="CO174" s="2187">
        <f t="shared" si="50"/>
        <v>0</v>
      </c>
      <c r="CQ174" s="1625" t="s">
        <v>1082</v>
      </c>
    </row>
    <row r="175" spans="1:95" s="54" customFormat="1" ht="12.75" x14ac:dyDescent="0.2">
      <c r="A175" s="1838">
        <v>5410</v>
      </c>
      <c r="B175" s="1807" t="s">
        <v>1142</v>
      </c>
      <c r="C175" s="2184">
        <f>IF(ISERROR(VLOOKUP($A175,'I3 TB Data'!$A$19:$H$483,MATCH('O5 Details by Class &amp; Accounts'!$C$18, 'I3 TB Data'!$A$19:$H$19,0),0)), 0, VLOOKUP($A175,'I3 TB Data'!$A$19:$H$483,MATCH('O5 Details by Class &amp; Accounts'!$C$18,'I3 TB Data'!$A$19:$H$19,0),0))</f>
        <v>0</v>
      </c>
      <c r="D175" s="2185"/>
      <c r="E175" s="2184">
        <f t="shared" si="44"/>
        <v>0</v>
      </c>
      <c r="F175" s="2186"/>
      <c r="G175" s="2186"/>
      <c r="H175" s="2186">
        <f t="shared" si="46"/>
        <v>0</v>
      </c>
      <c r="I175" s="2186">
        <f>IF(ISERROR(VLOOKUP(VLOOKUP($A175, 'E4 TB Allocation Details'!$A$18:$L$214, MATCH("Demand ID", 'E4 TB Allocation Details'!$A$18:$L$18, 0),FALSE), 'E2 Allocators'!$B$15:$W$358, MATCH('O5 Details by Class &amp; Accounts'!I$18, 'E2 Allocators'!$B$15:$W$15, 0),FALSE)*$F175), 0, VLOOKUP(VLOOKUP($A175, 'E4 TB Allocation Details'!$A$18:$L$214, MATCH("Demand ID", 'E4 TB Allocation Details'!$A$18:$L$18, 0),FALSE), 'E2 Allocators'!$B$15:$W$358, MATCH('O5 Details by Class &amp; Accounts'!I$18, 'E2 Allocators'!$B$15:$W$15, 0),FALSE)*$F175)</f>
        <v>0</v>
      </c>
      <c r="J175" s="2186">
        <f>IF(ISERROR(VLOOKUP(VLOOKUP($A175, 'E4 TB Allocation Details'!$A$18:$L$214, MATCH("Demand ID", 'E4 TB Allocation Details'!$A$18:$L$18, 0),FALSE), 'E2 Allocators'!$B$15:$W$358, MATCH('O5 Details by Class &amp; Accounts'!J$18, 'E2 Allocators'!$B$15:$W$15, 0),FALSE)*$F175), 0, VLOOKUP(VLOOKUP($A175, 'E4 TB Allocation Details'!$A$18:$L$214, MATCH("Demand ID", 'E4 TB Allocation Details'!$A$18:$L$18, 0),FALSE), 'E2 Allocators'!$B$15:$W$358, MATCH('O5 Details by Class &amp; Accounts'!J$18, 'E2 Allocators'!$B$15:$W$15, 0),FALSE)*$F175)</f>
        <v>0</v>
      </c>
      <c r="K175" s="2186">
        <f>IF(ISERROR(VLOOKUP(VLOOKUP($A175, 'E4 TB Allocation Details'!$A$18:$L$214, MATCH("Demand ID", 'E4 TB Allocation Details'!$A$18:$L$18, 0),FALSE), 'E2 Allocators'!$B$15:$W$358, MATCH('O5 Details by Class &amp; Accounts'!K$18, 'E2 Allocators'!$B$15:$W$15, 0),FALSE)*$F175), 0, VLOOKUP(VLOOKUP($A175, 'E4 TB Allocation Details'!$A$18:$L$214, MATCH("Demand ID", 'E4 TB Allocation Details'!$A$18:$L$18, 0),FALSE), 'E2 Allocators'!$B$15:$W$358, MATCH('O5 Details by Class &amp; Accounts'!K$18, 'E2 Allocators'!$B$15:$W$15, 0),FALSE)*$F175)</f>
        <v>0</v>
      </c>
      <c r="L175" s="2186">
        <f>IF(ISERROR(VLOOKUP(VLOOKUP($A175, 'E4 TB Allocation Details'!$A$18:$L$214, MATCH("Demand ID", 'E4 TB Allocation Details'!$A$18:$L$18, 0),FALSE), 'E2 Allocators'!$B$15:$W$358, MATCH('O5 Details by Class &amp; Accounts'!L$18, 'E2 Allocators'!$B$15:$W$15, 0),FALSE)*$F175), 0, VLOOKUP(VLOOKUP($A175, 'E4 TB Allocation Details'!$A$18:$L$214, MATCH("Demand ID", 'E4 TB Allocation Details'!$A$18:$L$18, 0),FALSE), 'E2 Allocators'!$B$15:$W$358, MATCH('O5 Details by Class &amp; Accounts'!L$18, 'E2 Allocators'!$B$15:$W$15, 0),FALSE)*$F175)</f>
        <v>0</v>
      </c>
      <c r="M175" s="2186">
        <f>IF(ISERROR(VLOOKUP(VLOOKUP($A175, 'E4 TB Allocation Details'!$A$18:$L$214, MATCH("Demand ID", 'E4 TB Allocation Details'!$A$18:$L$18, 0),FALSE), 'E2 Allocators'!$B$15:$W$358, MATCH('O5 Details by Class &amp; Accounts'!M$18, 'E2 Allocators'!$B$15:$W$15, 0),FALSE)*$F175), 0, VLOOKUP(VLOOKUP($A175, 'E4 TB Allocation Details'!$A$18:$L$214, MATCH("Demand ID", 'E4 TB Allocation Details'!$A$18:$L$18, 0),FALSE), 'E2 Allocators'!$B$15:$W$358, MATCH('O5 Details by Class &amp; Accounts'!M$18, 'E2 Allocators'!$B$15:$W$15, 0),FALSE)*$F175)</f>
        <v>0</v>
      </c>
      <c r="N175" s="2186">
        <f>IF(ISERROR(VLOOKUP(VLOOKUP($A175, 'E4 TB Allocation Details'!$A$18:$L$214, MATCH("Demand ID", 'E4 TB Allocation Details'!$A$18:$L$18, 0),FALSE), 'E2 Allocators'!$B$15:$W$358, MATCH('O5 Details by Class &amp; Accounts'!N$18, 'E2 Allocators'!$B$15:$W$15, 0),FALSE)*$F175), 0, VLOOKUP(VLOOKUP($A175, 'E4 TB Allocation Details'!$A$18:$L$214, MATCH("Demand ID", 'E4 TB Allocation Details'!$A$18:$L$18, 0),FALSE), 'E2 Allocators'!$B$15:$W$358, MATCH('O5 Details by Class &amp; Accounts'!N$18, 'E2 Allocators'!$B$15:$W$15, 0),FALSE)*$F175)</f>
        <v>0</v>
      </c>
      <c r="O175" s="2186">
        <f>IF(ISERROR(VLOOKUP(VLOOKUP($A175, 'E4 TB Allocation Details'!$A$18:$L$214, MATCH("Demand ID", 'E4 TB Allocation Details'!$A$18:$L$18, 0),FALSE), 'E2 Allocators'!$B$15:$W$358, MATCH('O5 Details by Class &amp; Accounts'!O$18, 'E2 Allocators'!$B$15:$W$15, 0),FALSE)*$F175), 0, VLOOKUP(VLOOKUP($A175, 'E4 TB Allocation Details'!$A$18:$L$214, MATCH("Demand ID", 'E4 TB Allocation Details'!$A$18:$L$18, 0),FALSE), 'E2 Allocators'!$B$15:$W$358, MATCH('O5 Details by Class &amp; Accounts'!O$18, 'E2 Allocators'!$B$15:$W$15, 0),FALSE)*$F175)</f>
        <v>0</v>
      </c>
      <c r="P175" s="2186">
        <f>IF(ISERROR(VLOOKUP(VLOOKUP($A175, 'E4 TB Allocation Details'!$A$18:$L$214, MATCH("Demand ID", 'E4 TB Allocation Details'!$A$18:$L$18, 0),FALSE), 'E2 Allocators'!$B$15:$W$358, MATCH('O5 Details by Class &amp; Accounts'!P$18, 'E2 Allocators'!$B$15:$W$15, 0),FALSE)*$F175), 0, VLOOKUP(VLOOKUP($A175, 'E4 TB Allocation Details'!$A$18:$L$214, MATCH("Demand ID", 'E4 TB Allocation Details'!$A$18:$L$18, 0),FALSE), 'E2 Allocators'!$B$15:$W$358, MATCH('O5 Details by Class &amp; Accounts'!P$18, 'E2 Allocators'!$B$15:$W$15, 0),FALSE)*$F175)</f>
        <v>0</v>
      </c>
      <c r="Q175" s="2186">
        <f>IF(ISERROR(VLOOKUP(VLOOKUP($A175, 'E4 TB Allocation Details'!$A$18:$L$214, MATCH("Demand ID", 'E4 TB Allocation Details'!$A$18:$L$18, 0),FALSE), 'E2 Allocators'!$B$15:$W$358, MATCH('O5 Details by Class &amp; Accounts'!Q$18, 'E2 Allocators'!$B$15:$W$15, 0),FALSE)*$F175), 0, VLOOKUP(VLOOKUP($A175, 'E4 TB Allocation Details'!$A$18:$L$214, MATCH("Demand ID", 'E4 TB Allocation Details'!$A$18:$L$18, 0),FALSE), 'E2 Allocators'!$B$15:$W$358, MATCH('O5 Details by Class &amp; Accounts'!Q$18, 'E2 Allocators'!$B$15:$W$15, 0),FALSE)*$F175)</f>
        <v>0</v>
      </c>
      <c r="R175" s="2186">
        <f>IF(ISERROR(VLOOKUP(VLOOKUP($A175, 'E4 TB Allocation Details'!$A$18:$L$214, MATCH("Demand ID", 'E4 TB Allocation Details'!$A$18:$L$18, 0),FALSE), 'E2 Allocators'!$B$15:$W$358, MATCH('O5 Details by Class &amp; Accounts'!R$18, 'E2 Allocators'!$B$15:$W$15, 0),FALSE)*$F175), 0, VLOOKUP(VLOOKUP($A175, 'E4 TB Allocation Details'!$A$18:$L$214, MATCH("Demand ID", 'E4 TB Allocation Details'!$A$18:$L$18, 0),FALSE), 'E2 Allocators'!$B$15:$W$358, MATCH('O5 Details by Class &amp; Accounts'!R$18, 'E2 Allocators'!$B$15:$W$15, 0),FALSE)*$F175)</f>
        <v>0</v>
      </c>
      <c r="S175" s="2186">
        <f>IF(ISERROR(VLOOKUP(VLOOKUP($A175, 'E4 TB Allocation Details'!$A$18:$L$214, MATCH("Demand ID", 'E4 TB Allocation Details'!$A$18:$L$18, 0),FALSE), 'E2 Allocators'!$B$15:$W$358, MATCH('O5 Details by Class &amp; Accounts'!S$18, 'E2 Allocators'!$B$15:$W$15, 0),FALSE)*$F175), 0, VLOOKUP(VLOOKUP($A175, 'E4 TB Allocation Details'!$A$18:$L$214, MATCH("Demand ID", 'E4 TB Allocation Details'!$A$18:$L$18, 0),FALSE), 'E2 Allocators'!$B$15:$W$358, MATCH('O5 Details by Class &amp; Accounts'!S$18, 'E2 Allocators'!$B$15:$W$15, 0),FALSE)*$F175)</f>
        <v>0</v>
      </c>
      <c r="T175" s="2186">
        <f>IF(ISERROR(VLOOKUP(VLOOKUP($A175, 'E4 TB Allocation Details'!$A$18:$L$214, MATCH("Demand ID", 'E4 TB Allocation Details'!$A$18:$L$18, 0),FALSE), 'E2 Allocators'!$B$15:$W$358, MATCH('O5 Details by Class &amp; Accounts'!T$18, 'E2 Allocators'!$B$15:$W$15, 0),FALSE)*$F175), 0, VLOOKUP(VLOOKUP($A175, 'E4 TB Allocation Details'!$A$18:$L$214, MATCH("Demand ID", 'E4 TB Allocation Details'!$A$18:$L$18, 0),FALSE), 'E2 Allocators'!$B$15:$W$358, MATCH('O5 Details by Class &amp; Accounts'!T$18, 'E2 Allocators'!$B$15:$W$15, 0),FALSE)*$F175)</f>
        <v>0</v>
      </c>
      <c r="U175" s="2186">
        <f>IF(ISERROR(VLOOKUP(VLOOKUP($A175, 'E4 TB Allocation Details'!$A$18:$L$214, MATCH("Demand ID", 'E4 TB Allocation Details'!$A$18:$L$18, 0),FALSE), 'E2 Allocators'!$B$15:$W$358, MATCH('O5 Details by Class &amp; Accounts'!U$18, 'E2 Allocators'!$B$15:$W$15, 0),FALSE)*$F175), 0, VLOOKUP(VLOOKUP($A175, 'E4 TB Allocation Details'!$A$18:$L$214, MATCH("Demand ID", 'E4 TB Allocation Details'!$A$18:$L$18, 0),FALSE), 'E2 Allocators'!$B$15:$W$358, MATCH('O5 Details by Class &amp; Accounts'!U$18, 'E2 Allocators'!$B$15:$W$15, 0),FALSE)*$F175)</f>
        <v>0</v>
      </c>
      <c r="V175" s="2186">
        <f>IF(ISERROR(VLOOKUP(VLOOKUP($A175, 'E4 TB Allocation Details'!$A$18:$L$214, MATCH("Demand ID", 'E4 TB Allocation Details'!$A$18:$L$18, 0),FALSE), 'E2 Allocators'!$B$15:$W$358, MATCH('O5 Details by Class &amp; Accounts'!V$18, 'E2 Allocators'!$B$15:$W$15, 0),FALSE)*$F175), 0, VLOOKUP(VLOOKUP($A175, 'E4 TB Allocation Details'!$A$18:$L$214, MATCH("Demand ID", 'E4 TB Allocation Details'!$A$18:$L$18, 0),FALSE), 'E2 Allocators'!$B$15:$W$358, MATCH('O5 Details by Class &amp; Accounts'!V$18, 'E2 Allocators'!$B$15:$W$15, 0),FALSE)*$F175)</f>
        <v>0</v>
      </c>
      <c r="W175" s="2186">
        <f>IF(ISERROR(VLOOKUP(VLOOKUP($A175, 'E4 TB Allocation Details'!$A$18:$L$214, MATCH("Demand ID", 'E4 TB Allocation Details'!$A$18:$L$18, 0),FALSE), 'E2 Allocators'!$B$15:$W$358, MATCH('O5 Details by Class &amp; Accounts'!W$18, 'E2 Allocators'!$B$15:$W$15, 0),FALSE)*$F175), 0, VLOOKUP(VLOOKUP($A175, 'E4 TB Allocation Details'!$A$18:$L$214, MATCH("Demand ID", 'E4 TB Allocation Details'!$A$18:$L$18, 0),FALSE), 'E2 Allocators'!$B$15:$W$358, MATCH('O5 Details by Class &amp; Accounts'!W$18, 'E2 Allocators'!$B$15:$W$15, 0),FALSE)*$F175)</f>
        <v>0</v>
      </c>
      <c r="X175" s="2186">
        <f>IF(ISERROR(VLOOKUP(VLOOKUP($A175, 'E4 TB Allocation Details'!$A$18:$L$214, MATCH("Demand ID", 'E4 TB Allocation Details'!$A$18:$L$18, 0),FALSE), 'E2 Allocators'!$B$15:$W$358, MATCH('O5 Details by Class &amp; Accounts'!X$18, 'E2 Allocators'!$B$15:$W$15, 0),FALSE)*$F175), 0, VLOOKUP(VLOOKUP($A175, 'E4 TB Allocation Details'!$A$18:$L$214, MATCH("Demand ID", 'E4 TB Allocation Details'!$A$18:$L$18, 0),FALSE), 'E2 Allocators'!$B$15:$W$358, MATCH('O5 Details by Class &amp; Accounts'!X$18, 'E2 Allocators'!$B$15:$W$15, 0),FALSE)*$F175)</f>
        <v>0</v>
      </c>
      <c r="Y175" s="2186">
        <f>IF(ISERROR(VLOOKUP(VLOOKUP($A175, 'E4 TB Allocation Details'!$A$18:$L$214, MATCH("Demand ID", 'E4 TB Allocation Details'!$A$18:$L$18, 0),FALSE), 'E2 Allocators'!$B$15:$W$358, MATCH('O5 Details by Class &amp; Accounts'!Y$18, 'E2 Allocators'!$B$15:$W$15, 0),FALSE)*$F175), 0, VLOOKUP(VLOOKUP($A175, 'E4 TB Allocation Details'!$A$18:$L$214, MATCH("Demand ID", 'E4 TB Allocation Details'!$A$18:$L$18, 0),FALSE), 'E2 Allocators'!$B$15:$W$358, MATCH('O5 Details by Class &amp; Accounts'!Y$18, 'E2 Allocators'!$B$15:$W$15, 0),FALSE)*$F175)</f>
        <v>0</v>
      </c>
      <c r="Z175" s="2186">
        <f>IF(ISERROR(VLOOKUP(VLOOKUP($A175, 'E4 TB Allocation Details'!$A$18:$L$214, MATCH("Demand ID", 'E4 TB Allocation Details'!$A$18:$L$18, 0),FALSE), 'E2 Allocators'!$B$15:$W$358, MATCH('O5 Details by Class &amp; Accounts'!Z$18, 'E2 Allocators'!$B$15:$W$15, 0),FALSE)*$F175), 0, VLOOKUP(VLOOKUP($A175, 'E4 TB Allocation Details'!$A$18:$L$214, MATCH("Demand ID", 'E4 TB Allocation Details'!$A$18:$L$18, 0),FALSE), 'E2 Allocators'!$B$15:$W$358, MATCH('O5 Details by Class &amp; Accounts'!Z$18, 'E2 Allocators'!$B$15:$W$15, 0),FALSE)*$F175)</f>
        <v>0</v>
      </c>
      <c r="AA175" s="2186">
        <f>IF(ISERROR(VLOOKUP(VLOOKUP($A175, 'E4 TB Allocation Details'!$A$18:$L$214, MATCH("Demand ID", 'E4 TB Allocation Details'!$A$18:$L$18, 0),FALSE), 'E2 Allocators'!$B$15:$W$358, MATCH('O5 Details by Class &amp; Accounts'!AA$18, 'E2 Allocators'!$B$15:$W$15, 0),FALSE)*$F175), 0, VLOOKUP(VLOOKUP($A175, 'E4 TB Allocation Details'!$A$18:$L$214, MATCH("Demand ID", 'E4 TB Allocation Details'!$A$18:$L$18, 0),FALSE), 'E2 Allocators'!$B$15:$W$358, MATCH('O5 Details by Class &amp; Accounts'!AA$18, 'E2 Allocators'!$B$15:$W$15, 0),FALSE)*$F175)</f>
        <v>0</v>
      </c>
      <c r="AB175" s="2186">
        <f>IF(ISERROR(VLOOKUP(VLOOKUP($A175, 'E4 TB Allocation Details'!$A$18:$L$214, MATCH("Demand ID", 'E4 TB Allocation Details'!$A$18:$L$18, 0),FALSE), 'E2 Allocators'!$B$15:$W$358, MATCH('O5 Details by Class &amp; Accounts'!AB$18, 'E2 Allocators'!$B$15:$W$15, 0),FALSE)*$F175), 0, VLOOKUP(VLOOKUP($A175, 'E4 TB Allocation Details'!$A$18:$L$214, MATCH("Demand ID", 'E4 TB Allocation Details'!$A$18:$L$18, 0),FALSE), 'E2 Allocators'!$B$15:$W$358, MATCH('O5 Details by Class &amp; Accounts'!AB$18, 'E2 Allocators'!$B$15:$W$15, 0),FALSE)*$F175)</f>
        <v>0</v>
      </c>
      <c r="AC175" s="2186">
        <f t="shared" si="47"/>
        <v>0</v>
      </c>
      <c r="AD175" s="2186">
        <f>IF(ISERROR(VLOOKUP(VLOOKUP($A175, 'E4 TB Allocation Details'!$A$18:$L$214, MATCH("Customer ID", 'E4 TB Allocation Details'!$A$18:$L$18, 0),FALSE), 'E2 Allocators'!$B$15:$W$358, MATCH('O5 Details by Class &amp; Accounts'!AD$18, 'E2 Allocators'!$B$15:$W$15, 0),FALSE)*$G175), 0, VLOOKUP(VLOOKUP($A175, 'E4 TB Allocation Details'!$A$18:$L$214, MATCH("Customer ID", 'E4 TB Allocation Details'!$A$18:$L$18, 0),FALSE), 'E2 Allocators'!$B$15:$W$358, MATCH('O5 Details by Class &amp; Accounts'!AD$18, 'E2 Allocators'!$B$15:$W$15, 0),FALSE)*$G175)</f>
        <v>0</v>
      </c>
      <c r="AE175" s="2186">
        <f>IF(ISERROR(VLOOKUP(VLOOKUP($A175, 'E4 TB Allocation Details'!$A$18:$L$214, MATCH("Customer ID", 'E4 TB Allocation Details'!$A$18:$L$18, 0),FALSE), 'E2 Allocators'!$B$15:$W$358, MATCH('O5 Details by Class &amp; Accounts'!AE$18, 'E2 Allocators'!$B$15:$W$15, 0),FALSE)*$G175), 0, VLOOKUP(VLOOKUP($A175, 'E4 TB Allocation Details'!$A$18:$L$214, MATCH("Customer ID", 'E4 TB Allocation Details'!$A$18:$L$18, 0),FALSE), 'E2 Allocators'!$B$15:$W$358, MATCH('O5 Details by Class &amp; Accounts'!AE$18, 'E2 Allocators'!$B$15:$W$15, 0),FALSE)*$G175)</f>
        <v>0</v>
      </c>
      <c r="AF175" s="2186">
        <f>IF(ISERROR(VLOOKUP(VLOOKUP($A175, 'E4 TB Allocation Details'!$A$18:$L$214, MATCH("Customer ID", 'E4 TB Allocation Details'!$A$18:$L$18, 0),FALSE), 'E2 Allocators'!$B$15:$W$358, MATCH('O5 Details by Class &amp; Accounts'!AF$18, 'E2 Allocators'!$B$15:$W$15, 0),FALSE)*$G175), 0, VLOOKUP(VLOOKUP($A175, 'E4 TB Allocation Details'!$A$18:$L$214, MATCH("Customer ID", 'E4 TB Allocation Details'!$A$18:$L$18, 0),FALSE), 'E2 Allocators'!$B$15:$W$358, MATCH('O5 Details by Class &amp; Accounts'!AF$18, 'E2 Allocators'!$B$15:$W$15, 0),FALSE)*$G175)</f>
        <v>0</v>
      </c>
      <c r="AG175" s="2186">
        <f>IF(ISERROR(VLOOKUP(VLOOKUP($A175, 'E4 TB Allocation Details'!$A$18:$L$214, MATCH("Customer ID", 'E4 TB Allocation Details'!$A$18:$L$18, 0),FALSE), 'E2 Allocators'!$B$15:$W$358, MATCH('O5 Details by Class &amp; Accounts'!AG$18, 'E2 Allocators'!$B$15:$W$15, 0),FALSE)*$G175), 0, VLOOKUP(VLOOKUP($A175, 'E4 TB Allocation Details'!$A$18:$L$214, MATCH("Customer ID", 'E4 TB Allocation Details'!$A$18:$L$18, 0),FALSE), 'E2 Allocators'!$B$15:$W$358, MATCH('O5 Details by Class &amp; Accounts'!AG$18, 'E2 Allocators'!$B$15:$W$15, 0),FALSE)*$G175)</f>
        <v>0</v>
      </c>
      <c r="AH175" s="2186">
        <f>IF(ISERROR(VLOOKUP(VLOOKUP($A175, 'E4 TB Allocation Details'!$A$18:$L$214, MATCH("Customer ID", 'E4 TB Allocation Details'!$A$18:$L$18, 0),FALSE), 'E2 Allocators'!$B$15:$W$358, MATCH('O5 Details by Class &amp; Accounts'!AH$18, 'E2 Allocators'!$B$15:$W$15, 0),FALSE)*$G175), 0, VLOOKUP(VLOOKUP($A175, 'E4 TB Allocation Details'!$A$18:$L$214, MATCH("Customer ID", 'E4 TB Allocation Details'!$A$18:$L$18, 0),FALSE), 'E2 Allocators'!$B$15:$W$358, MATCH('O5 Details by Class &amp; Accounts'!AH$18, 'E2 Allocators'!$B$15:$W$15, 0),FALSE)*$G175)</f>
        <v>0</v>
      </c>
      <c r="AI175" s="2186">
        <f>IF(ISERROR(VLOOKUP(VLOOKUP($A175, 'E4 TB Allocation Details'!$A$18:$L$214, MATCH("Customer ID", 'E4 TB Allocation Details'!$A$18:$L$18, 0),FALSE), 'E2 Allocators'!$B$15:$W$358, MATCH('O5 Details by Class &amp; Accounts'!AI$18, 'E2 Allocators'!$B$15:$W$15, 0),FALSE)*$G175), 0, VLOOKUP(VLOOKUP($A175, 'E4 TB Allocation Details'!$A$18:$L$214, MATCH("Customer ID", 'E4 TB Allocation Details'!$A$18:$L$18, 0),FALSE), 'E2 Allocators'!$B$15:$W$358, MATCH('O5 Details by Class &amp; Accounts'!AI$18, 'E2 Allocators'!$B$15:$W$15, 0),FALSE)*$G175)</f>
        <v>0</v>
      </c>
      <c r="AJ175" s="2186">
        <f>IF(ISERROR(VLOOKUP(VLOOKUP($A175, 'E4 TB Allocation Details'!$A$18:$L$214, MATCH("Customer ID", 'E4 TB Allocation Details'!$A$18:$L$18, 0),FALSE), 'E2 Allocators'!$B$15:$W$358, MATCH('O5 Details by Class &amp; Accounts'!AJ$18, 'E2 Allocators'!$B$15:$W$15, 0),FALSE)*$G175), 0, VLOOKUP(VLOOKUP($A175, 'E4 TB Allocation Details'!$A$18:$L$214, MATCH("Customer ID", 'E4 TB Allocation Details'!$A$18:$L$18, 0),FALSE), 'E2 Allocators'!$B$15:$W$358, MATCH('O5 Details by Class &amp; Accounts'!AJ$18, 'E2 Allocators'!$B$15:$W$15, 0),FALSE)*$G175)</f>
        <v>0</v>
      </c>
      <c r="AK175" s="2186">
        <f>IF(ISERROR(VLOOKUP(VLOOKUP($A175, 'E4 TB Allocation Details'!$A$18:$L$214, MATCH("Customer ID", 'E4 TB Allocation Details'!$A$18:$L$18, 0),FALSE), 'E2 Allocators'!$B$15:$W$358, MATCH('O5 Details by Class &amp; Accounts'!AK$18, 'E2 Allocators'!$B$15:$W$15, 0),FALSE)*$G175), 0, VLOOKUP(VLOOKUP($A175, 'E4 TB Allocation Details'!$A$18:$L$214, MATCH("Customer ID", 'E4 TB Allocation Details'!$A$18:$L$18, 0),FALSE), 'E2 Allocators'!$B$15:$W$358, MATCH('O5 Details by Class &amp; Accounts'!AK$18, 'E2 Allocators'!$B$15:$W$15, 0),FALSE)*$G175)</f>
        <v>0</v>
      </c>
      <c r="AL175" s="2186">
        <f>IF(ISERROR(VLOOKUP(VLOOKUP($A175, 'E4 TB Allocation Details'!$A$18:$L$214, MATCH("Customer ID", 'E4 TB Allocation Details'!$A$18:$L$18, 0),FALSE), 'E2 Allocators'!$B$15:$W$358, MATCH('O5 Details by Class &amp; Accounts'!AL$18, 'E2 Allocators'!$B$15:$W$15, 0),FALSE)*$G175), 0, VLOOKUP(VLOOKUP($A175, 'E4 TB Allocation Details'!$A$18:$L$214, MATCH("Customer ID", 'E4 TB Allocation Details'!$A$18:$L$18, 0),FALSE), 'E2 Allocators'!$B$15:$W$358, MATCH('O5 Details by Class &amp; Accounts'!AL$18, 'E2 Allocators'!$B$15:$W$15, 0),FALSE)*$G175)</f>
        <v>0</v>
      </c>
      <c r="AM175" s="2186">
        <f>IF(ISERROR(VLOOKUP(VLOOKUP($A175, 'E4 TB Allocation Details'!$A$18:$L$214, MATCH("Customer ID", 'E4 TB Allocation Details'!$A$18:$L$18, 0),FALSE), 'E2 Allocators'!$B$15:$W$358, MATCH('O5 Details by Class &amp; Accounts'!AM$18, 'E2 Allocators'!$B$15:$W$15, 0),FALSE)*$G175), 0, VLOOKUP(VLOOKUP($A175, 'E4 TB Allocation Details'!$A$18:$L$214, MATCH("Customer ID", 'E4 TB Allocation Details'!$A$18:$L$18, 0),FALSE), 'E2 Allocators'!$B$15:$W$358, MATCH('O5 Details by Class &amp; Accounts'!AM$18, 'E2 Allocators'!$B$15:$W$15, 0),FALSE)*$G175)</f>
        <v>0</v>
      </c>
      <c r="AN175" s="2186">
        <f>IF(ISERROR(VLOOKUP(VLOOKUP($A175, 'E4 TB Allocation Details'!$A$18:$L$214, MATCH("Customer ID", 'E4 TB Allocation Details'!$A$18:$L$18, 0),FALSE), 'E2 Allocators'!$B$15:$W$358, MATCH('O5 Details by Class &amp; Accounts'!AN$18, 'E2 Allocators'!$B$15:$W$15, 0),FALSE)*$G175), 0, VLOOKUP(VLOOKUP($A175, 'E4 TB Allocation Details'!$A$18:$L$214, MATCH("Customer ID", 'E4 TB Allocation Details'!$A$18:$L$18, 0),FALSE), 'E2 Allocators'!$B$15:$W$358, MATCH('O5 Details by Class &amp; Accounts'!AN$18, 'E2 Allocators'!$B$15:$W$15, 0),FALSE)*$G175)</f>
        <v>0</v>
      </c>
      <c r="AO175" s="2186">
        <f>IF(ISERROR(VLOOKUP(VLOOKUP($A175, 'E4 TB Allocation Details'!$A$18:$L$214, MATCH("Customer ID", 'E4 TB Allocation Details'!$A$18:$L$18, 0),FALSE), 'E2 Allocators'!$B$15:$W$358, MATCH('O5 Details by Class &amp; Accounts'!AO$18, 'E2 Allocators'!$B$15:$W$15, 0),FALSE)*$G175), 0, VLOOKUP(VLOOKUP($A175, 'E4 TB Allocation Details'!$A$18:$L$214, MATCH("Customer ID", 'E4 TB Allocation Details'!$A$18:$L$18, 0),FALSE), 'E2 Allocators'!$B$15:$W$358, MATCH('O5 Details by Class &amp; Accounts'!AO$18, 'E2 Allocators'!$B$15:$W$15, 0),FALSE)*$G175)</f>
        <v>0</v>
      </c>
      <c r="AP175" s="2186">
        <f>IF(ISERROR(VLOOKUP(VLOOKUP($A175, 'E4 TB Allocation Details'!$A$18:$L$214, MATCH("Customer ID", 'E4 TB Allocation Details'!$A$18:$L$18, 0),FALSE), 'E2 Allocators'!$B$15:$W$358, MATCH('O5 Details by Class &amp; Accounts'!AP$18, 'E2 Allocators'!$B$15:$W$15, 0),FALSE)*$G175), 0, VLOOKUP(VLOOKUP($A175, 'E4 TB Allocation Details'!$A$18:$L$214, MATCH("Customer ID", 'E4 TB Allocation Details'!$A$18:$L$18, 0),FALSE), 'E2 Allocators'!$B$15:$W$358, MATCH('O5 Details by Class &amp; Accounts'!AP$18, 'E2 Allocators'!$B$15:$W$15, 0),FALSE)*$G175)</f>
        <v>0</v>
      </c>
      <c r="AQ175" s="2186">
        <f>IF(ISERROR(VLOOKUP(VLOOKUP($A175, 'E4 TB Allocation Details'!$A$18:$L$214, MATCH("Customer ID", 'E4 TB Allocation Details'!$A$18:$L$18, 0),FALSE), 'E2 Allocators'!$B$15:$W$358, MATCH('O5 Details by Class &amp; Accounts'!AQ$18, 'E2 Allocators'!$B$15:$W$15, 0),FALSE)*$G175), 0, VLOOKUP(VLOOKUP($A175, 'E4 TB Allocation Details'!$A$18:$L$214, MATCH("Customer ID", 'E4 TB Allocation Details'!$A$18:$L$18, 0),FALSE), 'E2 Allocators'!$B$15:$W$358, MATCH('O5 Details by Class &amp; Accounts'!AQ$18, 'E2 Allocators'!$B$15:$W$15, 0),FALSE)*$G175)</f>
        <v>0</v>
      </c>
      <c r="AR175" s="2186">
        <f>IF(ISERROR(VLOOKUP(VLOOKUP($A175, 'E4 TB Allocation Details'!$A$18:$L$214, MATCH("Customer ID", 'E4 TB Allocation Details'!$A$18:$L$18, 0),FALSE), 'E2 Allocators'!$B$15:$W$358, MATCH('O5 Details by Class &amp; Accounts'!AR$18, 'E2 Allocators'!$B$15:$W$15, 0),FALSE)*$G175), 0, VLOOKUP(VLOOKUP($A175, 'E4 TB Allocation Details'!$A$18:$L$214, MATCH("Customer ID", 'E4 TB Allocation Details'!$A$18:$L$18, 0),FALSE), 'E2 Allocators'!$B$15:$W$358, MATCH('O5 Details by Class &amp; Accounts'!AR$18, 'E2 Allocators'!$B$15:$W$15, 0),FALSE)*$G175)</f>
        <v>0</v>
      </c>
      <c r="AS175" s="2186">
        <f>IF(ISERROR(VLOOKUP(VLOOKUP($A175, 'E4 TB Allocation Details'!$A$18:$L$214, MATCH("Customer ID", 'E4 TB Allocation Details'!$A$18:$L$18, 0),FALSE), 'E2 Allocators'!$B$15:$W$358, MATCH('O5 Details by Class &amp; Accounts'!AS$18, 'E2 Allocators'!$B$15:$W$15, 0),FALSE)*$G175), 0, VLOOKUP(VLOOKUP($A175, 'E4 TB Allocation Details'!$A$18:$L$214, MATCH("Customer ID", 'E4 TB Allocation Details'!$A$18:$L$18, 0),FALSE), 'E2 Allocators'!$B$15:$W$358, MATCH('O5 Details by Class &amp; Accounts'!AS$18, 'E2 Allocators'!$B$15:$W$15, 0),FALSE)*$G175)</f>
        <v>0</v>
      </c>
      <c r="AT175" s="2186">
        <f>IF(ISERROR(VLOOKUP(VLOOKUP($A175, 'E4 TB Allocation Details'!$A$18:$L$214, MATCH("Customer ID", 'E4 TB Allocation Details'!$A$18:$L$18, 0),FALSE), 'E2 Allocators'!$B$15:$W$358, MATCH('O5 Details by Class &amp; Accounts'!AT$18, 'E2 Allocators'!$B$15:$W$15, 0),FALSE)*$G175), 0, VLOOKUP(VLOOKUP($A175, 'E4 TB Allocation Details'!$A$18:$L$214, MATCH("Customer ID", 'E4 TB Allocation Details'!$A$18:$L$18, 0),FALSE), 'E2 Allocators'!$B$15:$W$358, MATCH('O5 Details by Class &amp; Accounts'!AT$18, 'E2 Allocators'!$B$15:$W$15, 0),FALSE)*$G175)</f>
        <v>0</v>
      </c>
      <c r="AU175" s="2186">
        <f>IF(ISERROR(VLOOKUP(VLOOKUP($A175, 'E4 TB Allocation Details'!$A$18:$L$214, MATCH("Customer ID", 'E4 TB Allocation Details'!$A$18:$L$18, 0),FALSE), 'E2 Allocators'!$B$15:$W$358, MATCH('O5 Details by Class &amp; Accounts'!AU$18, 'E2 Allocators'!$B$15:$W$15, 0),FALSE)*$G175), 0, VLOOKUP(VLOOKUP($A175, 'E4 TB Allocation Details'!$A$18:$L$214, MATCH("Customer ID", 'E4 TB Allocation Details'!$A$18:$L$18, 0),FALSE), 'E2 Allocators'!$B$15:$W$358, MATCH('O5 Details by Class &amp; Accounts'!AU$18, 'E2 Allocators'!$B$15:$W$15, 0),FALSE)*$G175)</f>
        <v>0</v>
      </c>
      <c r="AV175" s="2186">
        <f>IF(ISERROR(VLOOKUP(VLOOKUP($A175, 'E4 TB Allocation Details'!$A$18:$L$214, MATCH("Customer ID", 'E4 TB Allocation Details'!$A$18:$L$18, 0),FALSE), 'E2 Allocators'!$B$15:$W$358, MATCH('O5 Details by Class &amp; Accounts'!AV$18, 'E2 Allocators'!$B$15:$W$15, 0),FALSE)*$G175), 0, VLOOKUP(VLOOKUP($A175, 'E4 TB Allocation Details'!$A$18:$L$214, MATCH("Customer ID", 'E4 TB Allocation Details'!$A$18:$L$18, 0),FALSE), 'E2 Allocators'!$B$15:$W$358, MATCH('O5 Details by Class &amp; Accounts'!AV$18, 'E2 Allocators'!$B$15:$W$15, 0),FALSE)*$G175)</f>
        <v>0</v>
      </c>
      <c r="AW175" s="2186">
        <f>IF(ISERROR(VLOOKUP(VLOOKUP($A175, 'E4 TB Allocation Details'!$A$18:$L$214, MATCH("Customer ID", 'E4 TB Allocation Details'!$A$18:$L$18, 0),FALSE), 'E2 Allocators'!$B$15:$W$358, MATCH('O5 Details by Class &amp; Accounts'!AW$18, 'E2 Allocators'!$B$15:$W$15, 0),FALSE)*$G175), 0, VLOOKUP(VLOOKUP($A175, 'E4 TB Allocation Details'!$A$18:$L$214, MATCH("Customer ID", 'E4 TB Allocation Details'!$A$18:$L$18, 0),FALSE), 'E2 Allocators'!$B$15:$W$358, MATCH('O5 Details by Class &amp; Accounts'!AW$18, 'E2 Allocators'!$B$15:$W$15, 0),FALSE)*$G175)</f>
        <v>0</v>
      </c>
      <c r="AX175" s="2186">
        <f t="shared" si="51"/>
        <v>0</v>
      </c>
      <c r="AY175" s="2186">
        <f>IF(ISERROR(VLOOKUP(VLOOKUP($A175, 'E4 TB Allocation Details'!$A$18:$L$214, MATCH("Misc ID", 'E4 TB Allocation Details'!$A$18:$L$18, 0),FALSE), 'E2 Allocators'!$B$15:$W$358, MATCH('O5 Details by Class &amp; Accounts'!AY$18, 'E2 Allocators'!$B$15:$W$15, 0),FALSE)*$E175), 0, VLOOKUP(VLOOKUP($A175, 'E4 TB Allocation Details'!$A$18:$L$214, MATCH("Misc ID", 'E4 TB Allocation Details'!$A$18:$L$18, 0),FALSE), 'E2 Allocators'!$B$15:$W$358, MATCH('O5 Details by Class &amp; Accounts'!AY$18, 'E2 Allocators'!$B$15:$W$15, 0),FALSE)*$E175)</f>
        <v>0</v>
      </c>
      <c r="AZ175" s="2186">
        <f>IF(ISERROR(VLOOKUP(VLOOKUP($A175, 'E4 TB Allocation Details'!$A$18:$L$214, MATCH("Misc ID", 'E4 TB Allocation Details'!$A$18:$L$18, 0),FALSE), 'E2 Allocators'!$B$15:$W$358, MATCH('O5 Details by Class &amp; Accounts'!AZ$18, 'E2 Allocators'!$B$15:$W$15, 0),FALSE)*$E175), 0, VLOOKUP(VLOOKUP($A175, 'E4 TB Allocation Details'!$A$18:$L$214, MATCH("Misc ID", 'E4 TB Allocation Details'!$A$18:$L$18, 0),FALSE), 'E2 Allocators'!$B$15:$W$358, MATCH('O5 Details by Class &amp; Accounts'!AZ$18, 'E2 Allocators'!$B$15:$W$15, 0),FALSE)*$E175)</f>
        <v>0</v>
      </c>
      <c r="BA175" s="2186">
        <f>IF(ISERROR(VLOOKUP(VLOOKUP($A175, 'E4 TB Allocation Details'!$A$18:$L$214, MATCH("Misc ID", 'E4 TB Allocation Details'!$A$18:$L$18, 0),FALSE), 'E2 Allocators'!$B$15:$W$358, MATCH('O5 Details by Class &amp; Accounts'!BA$18, 'E2 Allocators'!$B$15:$W$15, 0),FALSE)*$E175), 0, VLOOKUP(VLOOKUP($A175, 'E4 TB Allocation Details'!$A$18:$L$214, MATCH("Misc ID", 'E4 TB Allocation Details'!$A$18:$L$18, 0),FALSE), 'E2 Allocators'!$B$15:$W$358, MATCH('O5 Details by Class &amp; Accounts'!BA$18, 'E2 Allocators'!$B$15:$W$15, 0),FALSE)*$E175)</f>
        <v>0</v>
      </c>
      <c r="BB175" s="2186">
        <f>IF(ISERROR(VLOOKUP(VLOOKUP($A175, 'E4 TB Allocation Details'!$A$18:$L$214, MATCH("Misc ID", 'E4 TB Allocation Details'!$A$18:$L$18, 0),FALSE), 'E2 Allocators'!$B$15:$W$358, MATCH('O5 Details by Class &amp; Accounts'!BB$18, 'E2 Allocators'!$B$15:$W$15, 0),FALSE)*$E175), 0, VLOOKUP(VLOOKUP($A175, 'E4 TB Allocation Details'!$A$18:$L$214, MATCH("Misc ID", 'E4 TB Allocation Details'!$A$18:$L$18, 0),FALSE), 'E2 Allocators'!$B$15:$W$358, MATCH('O5 Details by Class &amp; Accounts'!BB$18, 'E2 Allocators'!$B$15:$W$15, 0),FALSE)*$E175)</f>
        <v>0</v>
      </c>
      <c r="BC175" s="2186">
        <f>IF(ISERROR(VLOOKUP(VLOOKUP($A175, 'E4 TB Allocation Details'!$A$18:$L$214, MATCH("Misc ID", 'E4 TB Allocation Details'!$A$18:$L$18, 0),FALSE), 'E2 Allocators'!$B$15:$W$358, MATCH('O5 Details by Class &amp; Accounts'!BC$18, 'E2 Allocators'!$B$15:$W$15, 0),FALSE)*$E175), 0, VLOOKUP(VLOOKUP($A175, 'E4 TB Allocation Details'!$A$18:$L$214, MATCH("Misc ID", 'E4 TB Allocation Details'!$A$18:$L$18, 0),FALSE), 'E2 Allocators'!$B$15:$W$358, MATCH('O5 Details by Class &amp; Accounts'!BC$18, 'E2 Allocators'!$B$15:$W$15, 0),FALSE)*$E175)</f>
        <v>0</v>
      </c>
      <c r="BD175" s="2186">
        <f>IF(ISERROR(VLOOKUP(VLOOKUP($A175, 'E4 TB Allocation Details'!$A$18:$L$214, MATCH("Misc ID", 'E4 TB Allocation Details'!$A$18:$L$18, 0),FALSE), 'E2 Allocators'!$B$15:$W$358, MATCH('O5 Details by Class &amp; Accounts'!BD$18, 'E2 Allocators'!$B$15:$W$15, 0),FALSE)*$E175), 0, VLOOKUP(VLOOKUP($A175, 'E4 TB Allocation Details'!$A$18:$L$214, MATCH("Misc ID", 'E4 TB Allocation Details'!$A$18:$L$18, 0),FALSE), 'E2 Allocators'!$B$15:$W$358, MATCH('O5 Details by Class &amp; Accounts'!BD$18, 'E2 Allocators'!$B$15:$W$15, 0),FALSE)*$E175)</f>
        <v>0</v>
      </c>
      <c r="BE175" s="2186">
        <f>IF(ISERROR(VLOOKUP(VLOOKUP($A175, 'E4 TB Allocation Details'!$A$18:$L$214, MATCH("Misc ID", 'E4 TB Allocation Details'!$A$18:$L$18, 0),FALSE), 'E2 Allocators'!$B$15:$W$358, MATCH('O5 Details by Class &amp; Accounts'!BE$18, 'E2 Allocators'!$B$15:$W$15, 0),FALSE)*$E175), 0, VLOOKUP(VLOOKUP($A175, 'E4 TB Allocation Details'!$A$18:$L$214, MATCH("Misc ID", 'E4 TB Allocation Details'!$A$18:$L$18, 0),FALSE), 'E2 Allocators'!$B$15:$W$358, MATCH('O5 Details by Class &amp; Accounts'!BE$18, 'E2 Allocators'!$B$15:$W$15, 0),FALSE)*$E175)</f>
        <v>0</v>
      </c>
      <c r="BF175" s="2186">
        <f>IF(ISERROR(VLOOKUP(VLOOKUP($A175, 'E4 TB Allocation Details'!$A$18:$L$214, MATCH("Misc ID", 'E4 TB Allocation Details'!$A$18:$L$18, 0),FALSE), 'E2 Allocators'!$B$15:$W$358, MATCH('O5 Details by Class &amp; Accounts'!BF$18, 'E2 Allocators'!$B$15:$W$15, 0),FALSE)*$E175), 0, VLOOKUP(VLOOKUP($A175, 'E4 TB Allocation Details'!$A$18:$L$214, MATCH("Misc ID", 'E4 TB Allocation Details'!$A$18:$L$18, 0),FALSE), 'E2 Allocators'!$B$15:$W$358, MATCH('O5 Details by Class &amp; Accounts'!BF$18, 'E2 Allocators'!$B$15:$W$15, 0),FALSE)*$E175)</f>
        <v>0</v>
      </c>
      <c r="BG175" s="2186">
        <f>IF(ISERROR(VLOOKUP(VLOOKUP($A175, 'E4 TB Allocation Details'!$A$18:$L$214, MATCH("Misc ID", 'E4 TB Allocation Details'!$A$18:$L$18, 0),FALSE), 'E2 Allocators'!$B$15:$W$358, MATCH('O5 Details by Class &amp; Accounts'!BG$18, 'E2 Allocators'!$B$15:$W$15, 0),FALSE)*$E175), 0, VLOOKUP(VLOOKUP($A175, 'E4 TB Allocation Details'!$A$18:$L$214, MATCH("Misc ID", 'E4 TB Allocation Details'!$A$18:$L$18, 0),FALSE), 'E2 Allocators'!$B$15:$W$358, MATCH('O5 Details by Class &amp; Accounts'!BG$18, 'E2 Allocators'!$B$15:$W$15, 0),FALSE)*$E175)</f>
        <v>0</v>
      </c>
      <c r="BH175" s="2186">
        <f>IF(ISERROR(VLOOKUP(VLOOKUP($A175, 'E4 TB Allocation Details'!$A$18:$L$214, MATCH("Misc ID", 'E4 TB Allocation Details'!$A$18:$L$18, 0),FALSE), 'E2 Allocators'!$B$15:$W$358, MATCH('O5 Details by Class &amp; Accounts'!BH$18, 'E2 Allocators'!$B$15:$W$15, 0),FALSE)*$E175), 0, VLOOKUP(VLOOKUP($A175, 'E4 TB Allocation Details'!$A$18:$L$214, MATCH("Misc ID", 'E4 TB Allocation Details'!$A$18:$L$18, 0),FALSE), 'E2 Allocators'!$B$15:$W$358, MATCH('O5 Details by Class &amp; Accounts'!BH$18, 'E2 Allocators'!$B$15:$W$15, 0),FALSE)*$E175)</f>
        <v>0</v>
      </c>
      <c r="BI175" s="2186">
        <f>IF(ISERROR(VLOOKUP(VLOOKUP($A175, 'E4 TB Allocation Details'!$A$18:$L$214, MATCH("Misc ID", 'E4 TB Allocation Details'!$A$18:$L$18, 0),FALSE), 'E2 Allocators'!$B$15:$W$358, MATCH('O5 Details by Class &amp; Accounts'!BI$18, 'E2 Allocators'!$B$15:$W$15, 0),FALSE)*$E175), 0, VLOOKUP(VLOOKUP($A175, 'E4 TB Allocation Details'!$A$18:$L$214, MATCH("Misc ID", 'E4 TB Allocation Details'!$A$18:$L$18, 0),FALSE), 'E2 Allocators'!$B$15:$W$358, MATCH('O5 Details by Class &amp; Accounts'!BI$18, 'E2 Allocators'!$B$15:$W$15, 0),FALSE)*$E175)</f>
        <v>0</v>
      </c>
      <c r="BJ175" s="2186">
        <f>IF(ISERROR(VLOOKUP(VLOOKUP($A175, 'E4 TB Allocation Details'!$A$18:$L$214, MATCH("Misc ID", 'E4 TB Allocation Details'!$A$18:$L$18, 0),FALSE), 'E2 Allocators'!$B$15:$W$358, MATCH('O5 Details by Class &amp; Accounts'!BJ$18, 'E2 Allocators'!$B$15:$W$15, 0),FALSE)*$E175), 0, VLOOKUP(VLOOKUP($A175, 'E4 TB Allocation Details'!$A$18:$L$214, MATCH("Misc ID", 'E4 TB Allocation Details'!$A$18:$L$18, 0),FALSE), 'E2 Allocators'!$B$15:$W$358, MATCH('O5 Details by Class &amp; Accounts'!BJ$18, 'E2 Allocators'!$B$15:$W$15, 0),FALSE)*$E175)</f>
        <v>0</v>
      </c>
      <c r="BK175" s="2186">
        <f>IF(ISERROR(VLOOKUP(VLOOKUP($A175, 'E4 TB Allocation Details'!$A$18:$L$214, MATCH("Misc ID", 'E4 TB Allocation Details'!$A$18:$L$18, 0),FALSE), 'E2 Allocators'!$B$15:$W$358, MATCH('O5 Details by Class &amp; Accounts'!BK$18, 'E2 Allocators'!$B$15:$W$15, 0),FALSE)*$E175), 0, VLOOKUP(VLOOKUP($A175, 'E4 TB Allocation Details'!$A$18:$L$214, MATCH("Misc ID", 'E4 TB Allocation Details'!$A$18:$L$18, 0),FALSE), 'E2 Allocators'!$B$15:$W$358, MATCH('O5 Details by Class &amp; Accounts'!BK$18, 'E2 Allocators'!$B$15:$W$15, 0),FALSE)*$E175)</f>
        <v>0</v>
      </c>
      <c r="BL175" s="2186">
        <f>IF(ISERROR(VLOOKUP(VLOOKUP($A175, 'E4 TB Allocation Details'!$A$18:$L$214, MATCH("Misc ID", 'E4 TB Allocation Details'!$A$18:$L$18, 0),FALSE), 'E2 Allocators'!$B$15:$W$358, MATCH('O5 Details by Class &amp; Accounts'!BL$18, 'E2 Allocators'!$B$15:$W$15, 0),FALSE)*$E175), 0, VLOOKUP(VLOOKUP($A175, 'E4 TB Allocation Details'!$A$18:$L$214, MATCH("Misc ID", 'E4 TB Allocation Details'!$A$18:$L$18, 0),FALSE), 'E2 Allocators'!$B$15:$W$358, MATCH('O5 Details by Class &amp; Accounts'!BL$18, 'E2 Allocators'!$B$15:$W$15, 0),FALSE)*$E175)</f>
        <v>0</v>
      </c>
      <c r="BM175" s="2186">
        <f>IF(ISERROR(VLOOKUP(VLOOKUP($A175, 'E4 TB Allocation Details'!$A$18:$L$214, MATCH("Misc ID", 'E4 TB Allocation Details'!$A$18:$L$18, 0),FALSE), 'E2 Allocators'!$B$15:$W$358, MATCH('O5 Details by Class &amp; Accounts'!BM$18, 'E2 Allocators'!$B$15:$W$15, 0),FALSE)*$E175), 0, VLOOKUP(VLOOKUP($A175, 'E4 TB Allocation Details'!$A$18:$L$214, MATCH("Misc ID", 'E4 TB Allocation Details'!$A$18:$L$18, 0),FALSE), 'E2 Allocators'!$B$15:$W$358, MATCH('O5 Details by Class &amp; Accounts'!BM$18, 'E2 Allocators'!$B$15:$W$15, 0),FALSE)*$E175)</f>
        <v>0</v>
      </c>
      <c r="BN175" s="2186">
        <f>IF(ISERROR(VLOOKUP(VLOOKUP($A175, 'E4 TB Allocation Details'!$A$18:$L$214, MATCH("Misc ID", 'E4 TB Allocation Details'!$A$18:$L$18, 0),FALSE), 'E2 Allocators'!$B$15:$W$358, MATCH('O5 Details by Class &amp; Accounts'!BN$18, 'E2 Allocators'!$B$15:$W$15, 0),FALSE)*$E175), 0, VLOOKUP(VLOOKUP($A175, 'E4 TB Allocation Details'!$A$18:$L$214, MATCH("Misc ID", 'E4 TB Allocation Details'!$A$18:$L$18, 0),FALSE), 'E2 Allocators'!$B$15:$W$358, MATCH('O5 Details by Class &amp; Accounts'!BN$18, 'E2 Allocators'!$B$15:$W$15, 0),FALSE)*$E175)</f>
        <v>0</v>
      </c>
      <c r="BO175" s="2186">
        <f>IF(ISERROR(VLOOKUP(VLOOKUP($A175, 'E4 TB Allocation Details'!$A$18:$L$214, MATCH("Misc ID", 'E4 TB Allocation Details'!$A$18:$L$18, 0),FALSE), 'E2 Allocators'!$B$15:$W$358, MATCH('O5 Details by Class &amp; Accounts'!BO$18, 'E2 Allocators'!$B$15:$W$15, 0),FALSE)*$E175), 0, VLOOKUP(VLOOKUP($A175, 'E4 TB Allocation Details'!$A$18:$L$214, MATCH("Misc ID", 'E4 TB Allocation Details'!$A$18:$L$18, 0),FALSE), 'E2 Allocators'!$B$15:$W$358, MATCH('O5 Details by Class &amp; Accounts'!BO$18, 'E2 Allocators'!$B$15:$W$15, 0),FALSE)*$E175)</f>
        <v>0</v>
      </c>
      <c r="BP175" s="2186">
        <f>IF(ISERROR(VLOOKUP(VLOOKUP($A175, 'E4 TB Allocation Details'!$A$18:$L$214, MATCH("Misc ID", 'E4 TB Allocation Details'!$A$18:$L$18, 0),FALSE), 'E2 Allocators'!$B$15:$W$358, MATCH('O5 Details by Class &amp; Accounts'!BP$18, 'E2 Allocators'!$B$15:$W$15, 0),FALSE)*$E175), 0, VLOOKUP(VLOOKUP($A175, 'E4 TB Allocation Details'!$A$18:$L$214, MATCH("Misc ID", 'E4 TB Allocation Details'!$A$18:$L$18, 0),FALSE), 'E2 Allocators'!$B$15:$W$358, MATCH('O5 Details by Class &amp; Accounts'!BP$18, 'E2 Allocators'!$B$15:$W$15, 0),FALSE)*$E175)</f>
        <v>0</v>
      </c>
      <c r="BQ175" s="2186">
        <f>IF(ISERROR(VLOOKUP(VLOOKUP($A175, 'E4 TB Allocation Details'!$A$18:$L$214, MATCH("Misc ID", 'E4 TB Allocation Details'!$A$18:$L$18, 0),FALSE), 'E2 Allocators'!$B$15:$W$358, MATCH('O5 Details by Class &amp; Accounts'!BQ$18, 'E2 Allocators'!$B$15:$W$15, 0),FALSE)*$E175), 0, VLOOKUP(VLOOKUP($A175, 'E4 TB Allocation Details'!$A$18:$L$214, MATCH("Misc ID", 'E4 TB Allocation Details'!$A$18:$L$18, 0),FALSE), 'E2 Allocators'!$B$15:$W$358, MATCH('O5 Details by Class &amp; Accounts'!BQ$18, 'E2 Allocators'!$B$15:$W$15, 0),FALSE)*$E175)</f>
        <v>0</v>
      </c>
      <c r="BR175" s="2186">
        <f>IF(ISERROR(VLOOKUP(VLOOKUP($A175, 'E4 TB Allocation Details'!$A$18:$L$214, MATCH("Misc ID", 'E4 TB Allocation Details'!$A$18:$L$18, 0),FALSE), 'E2 Allocators'!$B$15:$W$358, MATCH('O5 Details by Class &amp; Accounts'!BR$18, 'E2 Allocators'!$B$15:$W$15, 0),FALSE)*$E175), 0, VLOOKUP(VLOOKUP($A175, 'E4 TB Allocation Details'!$A$18:$L$214, MATCH("Misc ID", 'E4 TB Allocation Details'!$A$18:$L$18, 0),FALSE), 'E2 Allocators'!$B$15:$W$358, MATCH('O5 Details by Class &amp; Accounts'!BR$18, 'E2 Allocators'!$B$15:$W$15, 0),FALSE)*$E175)</f>
        <v>0</v>
      </c>
      <c r="BS175" s="2186">
        <f t="shared" si="48"/>
        <v>0</v>
      </c>
      <c r="BT175" s="2186">
        <f>IF(ISERROR(VLOOKUP(VLOOKUP($A175, 'E4 TB Allocation Details'!$A$18:$L$214, MATCH("A &amp; G ID", 'E4 TB Allocation Details'!$A$18:$L$18, 0),FALSE), 'E2 Allocators'!$B$15:$W$358, MATCH('O5 Details by Class &amp; Accounts'!BT$18, 'E2 Allocators'!$B$15:$W$15, 0),FALSE)*$E175), 0, VLOOKUP(VLOOKUP($A175, 'E4 TB Allocation Details'!$A$18:$L$214, MATCH("A &amp; G ID", 'E4 TB Allocation Details'!$A$18:$L$18, 0),FALSE), 'E2 Allocators'!$B$15:$W$358, MATCH('O5 Details by Class &amp; Accounts'!BT$18, 'E2 Allocators'!$B$15:$W$15, 0),FALSE)*$E175)</f>
        <v>0</v>
      </c>
      <c r="BU175" s="2186">
        <f>IF(ISERROR(VLOOKUP(VLOOKUP($A175, 'E4 TB Allocation Details'!$A$18:$L$214, MATCH("A &amp; G ID", 'E4 TB Allocation Details'!$A$18:$L$18, 0),FALSE), 'E2 Allocators'!$B$15:$W$358, MATCH('O5 Details by Class &amp; Accounts'!BU$18, 'E2 Allocators'!$B$15:$W$15, 0),FALSE)*$E175), 0, VLOOKUP(VLOOKUP($A175, 'E4 TB Allocation Details'!$A$18:$L$214, MATCH("A &amp; G ID", 'E4 TB Allocation Details'!$A$18:$L$18, 0),FALSE), 'E2 Allocators'!$B$15:$W$358, MATCH('O5 Details by Class &amp; Accounts'!BU$18, 'E2 Allocators'!$B$15:$W$15, 0),FALSE)*$E175)</f>
        <v>0</v>
      </c>
      <c r="BV175" s="2186">
        <f>IF(ISERROR(VLOOKUP(VLOOKUP($A175, 'E4 TB Allocation Details'!$A$18:$L$214, MATCH("A &amp; G ID", 'E4 TB Allocation Details'!$A$18:$L$18, 0),FALSE), 'E2 Allocators'!$B$15:$W$358, MATCH('O5 Details by Class &amp; Accounts'!BV$18, 'E2 Allocators'!$B$15:$W$15, 0),FALSE)*$E175), 0, VLOOKUP(VLOOKUP($A175, 'E4 TB Allocation Details'!$A$18:$L$214, MATCH("A &amp; G ID", 'E4 TB Allocation Details'!$A$18:$L$18, 0),FALSE), 'E2 Allocators'!$B$15:$W$358, MATCH('O5 Details by Class &amp; Accounts'!BV$18, 'E2 Allocators'!$B$15:$W$15, 0),FALSE)*$E175)</f>
        <v>0</v>
      </c>
      <c r="BW175" s="2186">
        <f>IF(ISERROR(VLOOKUP(VLOOKUP($A175, 'E4 TB Allocation Details'!$A$18:$L$214, MATCH("A &amp; G ID", 'E4 TB Allocation Details'!$A$18:$L$18, 0),FALSE), 'E2 Allocators'!$B$15:$W$358, MATCH('O5 Details by Class &amp; Accounts'!BW$18, 'E2 Allocators'!$B$15:$W$15, 0),FALSE)*$E175), 0, VLOOKUP(VLOOKUP($A175, 'E4 TB Allocation Details'!$A$18:$L$214, MATCH("A &amp; G ID", 'E4 TB Allocation Details'!$A$18:$L$18, 0),FALSE), 'E2 Allocators'!$B$15:$W$358, MATCH('O5 Details by Class &amp; Accounts'!BW$18, 'E2 Allocators'!$B$15:$W$15, 0),FALSE)*$E175)</f>
        <v>0</v>
      </c>
      <c r="BX175" s="2186">
        <f>IF(ISERROR(VLOOKUP(VLOOKUP($A175, 'E4 TB Allocation Details'!$A$18:$L$214, MATCH("A &amp; G ID", 'E4 TB Allocation Details'!$A$18:$L$18, 0),FALSE), 'E2 Allocators'!$B$15:$W$358, MATCH('O5 Details by Class &amp; Accounts'!BX$18, 'E2 Allocators'!$B$15:$W$15, 0),FALSE)*$E175), 0, VLOOKUP(VLOOKUP($A175, 'E4 TB Allocation Details'!$A$18:$L$214, MATCH("A &amp; G ID", 'E4 TB Allocation Details'!$A$18:$L$18, 0),FALSE), 'E2 Allocators'!$B$15:$W$358, MATCH('O5 Details by Class &amp; Accounts'!BX$18, 'E2 Allocators'!$B$15:$W$15, 0),FALSE)*$E175)</f>
        <v>0</v>
      </c>
      <c r="BY175" s="2186">
        <f>IF(ISERROR(VLOOKUP(VLOOKUP($A175, 'E4 TB Allocation Details'!$A$18:$L$214, MATCH("A &amp; G ID", 'E4 TB Allocation Details'!$A$18:$L$18, 0),FALSE), 'E2 Allocators'!$B$15:$W$358, MATCH('O5 Details by Class &amp; Accounts'!BY$18, 'E2 Allocators'!$B$15:$W$15, 0),FALSE)*$E175), 0, VLOOKUP(VLOOKUP($A175, 'E4 TB Allocation Details'!$A$18:$L$214, MATCH("A &amp; G ID", 'E4 TB Allocation Details'!$A$18:$L$18, 0),FALSE), 'E2 Allocators'!$B$15:$W$358, MATCH('O5 Details by Class &amp; Accounts'!BY$18, 'E2 Allocators'!$B$15:$W$15, 0),FALSE)*$E175)</f>
        <v>0</v>
      </c>
      <c r="BZ175" s="2186">
        <f>IF(ISERROR(VLOOKUP(VLOOKUP($A175, 'E4 TB Allocation Details'!$A$18:$L$214, MATCH("A &amp; G ID", 'E4 TB Allocation Details'!$A$18:$L$18, 0),FALSE), 'E2 Allocators'!$B$15:$W$358, MATCH('O5 Details by Class &amp; Accounts'!BZ$18, 'E2 Allocators'!$B$15:$W$15, 0),FALSE)*$E175), 0, VLOOKUP(VLOOKUP($A175, 'E4 TB Allocation Details'!$A$18:$L$214, MATCH("A &amp; G ID", 'E4 TB Allocation Details'!$A$18:$L$18, 0),FALSE), 'E2 Allocators'!$B$15:$W$358, MATCH('O5 Details by Class &amp; Accounts'!BZ$18, 'E2 Allocators'!$B$15:$W$15, 0),FALSE)*$E175)</f>
        <v>0</v>
      </c>
      <c r="CA175" s="2186">
        <f>IF(ISERROR(VLOOKUP(VLOOKUP($A175, 'E4 TB Allocation Details'!$A$18:$L$214, MATCH("A &amp; G ID", 'E4 TB Allocation Details'!$A$18:$L$18, 0),FALSE), 'E2 Allocators'!$B$15:$W$358, MATCH('O5 Details by Class &amp; Accounts'!CA$18, 'E2 Allocators'!$B$15:$W$15, 0),FALSE)*$E175), 0, VLOOKUP(VLOOKUP($A175, 'E4 TB Allocation Details'!$A$18:$L$214, MATCH("A &amp; G ID", 'E4 TB Allocation Details'!$A$18:$L$18, 0),FALSE), 'E2 Allocators'!$B$15:$W$358, MATCH('O5 Details by Class &amp; Accounts'!CA$18, 'E2 Allocators'!$B$15:$W$15, 0),FALSE)*$E175)</f>
        <v>0</v>
      </c>
      <c r="CB175" s="2186">
        <f>IF(ISERROR(VLOOKUP(VLOOKUP($A175, 'E4 TB Allocation Details'!$A$18:$L$214, MATCH("A &amp; G ID", 'E4 TB Allocation Details'!$A$18:$L$18, 0),FALSE), 'E2 Allocators'!$B$15:$W$358, MATCH('O5 Details by Class &amp; Accounts'!CB$18, 'E2 Allocators'!$B$15:$W$15, 0),FALSE)*$E175), 0, VLOOKUP(VLOOKUP($A175, 'E4 TB Allocation Details'!$A$18:$L$214, MATCH("A &amp; G ID", 'E4 TB Allocation Details'!$A$18:$L$18, 0),FALSE), 'E2 Allocators'!$B$15:$W$358, MATCH('O5 Details by Class &amp; Accounts'!CB$18, 'E2 Allocators'!$B$15:$W$15, 0),FALSE)*$E175)</f>
        <v>0</v>
      </c>
      <c r="CC175" s="2186">
        <f>IF(ISERROR(VLOOKUP(VLOOKUP($A175, 'E4 TB Allocation Details'!$A$18:$L$214, MATCH("A &amp; G ID", 'E4 TB Allocation Details'!$A$18:$L$18, 0),FALSE), 'E2 Allocators'!$B$15:$W$358, MATCH('O5 Details by Class &amp; Accounts'!CC$18, 'E2 Allocators'!$B$15:$W$15, 0),FALSE)*$E175), 0, VLOOKUP(VLOOKUP($A175, 'E4 TB Allocation Details'!$A$18:$L$214, MATCH("A &amp; G ID", 'E4 TB Allocation Details'!$A$18:$L$18, 0),FALSE), 'E2 Allocators'!$B$15:$W$358, MATCH('O5 Details by Class &amp; Accounts'!CC$18, 'E2 Allocators'!$B$15:$W$15, 0),FALSE)*$E175)</f>
        <v>0</v>
      </c>
      <c r="CD175" s="2186">
        <f>IF(ISERROR(VLOOKUP(VLOOKUP($A175, 'E4 TB Allocation Details'!$A$18:$L$214, MATCH("A &amp; G ID", 'E4 TB Allocation Details'!$A$18:$L$18, 0),FALSE), 'E2 Allocators'!$B$15:$W$358, MATCH('O5 Details by Class &amp; Accounts'!CD$18, 'E2 Allocators'!$B$15:$W$15, 0),FALSE)*$E175), 0, VLOOKUP(VLOOKUP($A175, 'E4 TB Allocation Details'!$A$18:$L$214, MATCH("A &amp; G ID", 'E4 TB Allocation Details'!$A$18:$L$18, 0),FALSE), 'E2 Allocators'!$B$15:$W$358, MATCH('O5 Details by Class &amp; Accounts'!CD$18, 'E2 Allocators'!$B$15:$W$15, 0),FALSE)*$E175)</f>
        <v>0</v>
      </c>
      <c r="CE175" s="2186">
        <f>IF(ISERROR(VLOOKUP(VLOOKUP($A175, 'E4 TB Allocation Details'!$A$18:$L$214, MATCH("A &amp; G ID", 'E4 TB Allocation Details'!$A$18:$L$18, 0),FALSE), 'E2 Allocators'!$B$15:$W$358, MATCH('O5 Details by Class &amp; Accounts'!CE$18, 'E2 Allocators'!$B$15:$W$15, 0),FALSE)*$E175), 0, VLOOKUP(VLOOKUP($A175, 'E4 TB Allocation Details'!$A$18:$L$214, MATCH("A &amp; G ID", 'E4 TB Allocation Details'!$A$18:$L$18, 0),FALSE), 'E2 Allocators'!$B$15:$W$358, MATCH('O5 Details by Class &amp; Accounts'!CE$18, 'E2 Allocators'!$B$15:$W$15, 0),FALSE)*$E175)</f>
        <v>0</v>
      </c>
      <c r="CF175" s="2186">
        <f>IF(ISERROR(VLOOKUP(VLOOKUP($A175, 'E4 TB Allocation Details'!$A$18:$L$214, MATCH("A &amp; G ID", 'E4 TB Allocation Details'!$A$18:$L$18, 0),FALSE), 'E2 Allocators'!$B$15:$W$358, MATCH('O5 Details by Class &amp; Accounts'!CF$18, 'E2 Allocators'!$B$15:$W$15, 0),FALSE)*$E175), 0, VLOOKUP(VLOOKUP($A175, 'E4 TB Allocation Details'!$A$18:$L$214, MATCH("A &amp; G ID", 'E4 TB Allocation Details'!$A$18:$L$18, 0),FALSE), 'E2 Allocators'!$B$15:$W$358, MATCH('O5 Details by Class &amp; Accounts'!CF$18, 'E2 Allocators'!$B$15:$W$15, 0),FALSE)*$E175)</f>
        <v>0</v>
      </c>
      <c r="CG175" s="2186">
        <f>IF(ISERROR(VLOOKUP(VLOOKUP($A175, 'E4 TB Allocation Details'!$A$18:$L$214, MATCH("A &amp; G ID", 'E4 TB Allocation Details'!$A$18:$L$18, 0),FALSE), 'E2 Allocators'!$B$15:$W$358, MATCH('O5 Details by Class &amp; Accounts'!CG$18, 'E2 Allocators'!$B$15:$W$15, 0),FALSE)*$E175), 0, VLOOKUP(VLOOKUP($A175, 'E4 TB Allocation Details'!$A$18:$L$214, MATCH("A &amp; G ID", 'E4 TB Allocation Details'!$A$18:$L$18, 0),FALSE), 'E2 Allocators'!$B$15:$W$358, MATCH('O5 Details by Class &amp; Accounts'!CG$18, 'E2 Allocators'!$B$15:$W$15, 0),FALSE)*$E175)</f>
        <v>0</v>
      </c>
      <c r="CH175" s="2186">
        <f>IF(ISERROR(VLOOKUP(VLOOKUP($A175, 'E4 TB Allocation Details'!$A$18:$L$214, MATCH("A &amp; G ID", 'E4 TB Allocation Details'!$A$18:$L$18, 0),FALSE), 'E2 Allocators'!$B$15:$W$358, MATCH('O5 Details by Class &amp; Accounts'!CH$18, 'E2 Allocators'!$B$15:$W$15, 0),FALSE)*$E175), 0, VLOOKUP(VLOOKUP($A175, 'E4 TB Allocation Details'!$A$18:$L$214, MATCH("A &amp; G ID", 'E4 TB Allocation Details'!$A$18:$L$18, 0),FALSE), 'E2 Allocators'!$B$15:$W$358, MATCH('O5 Details by Class &amp; Accounts'!CH$18, 'E2 Allocators'!$B$15:$W$15, 0),FALSE)*$E175)</f>
        <v>0</v>
      </c>
      <c r="CI175" s="2186">
        <f>IF(ISERROR(VLOOKUP(VLOOKUP($A175, 'E4 TB Allocation Details'!$A$18:$L$214, MATCH("A &amp; G ID", 'E4 TB Allocation Details'!$A$18:$L$18, 0),FALSE), 'E2 Allocators'!$B$15:$W$358, MATCH('O5 Details by Class &amp; Accounts'!CI$18, 'E2 Allocators'!$B$15:$W$15, 0),FALSE)*$E175), 0, VLOOKUP(VLOOKUP($A175, 'E4 TB Allocation Details'!$A$18:$L$214, MATCH("A &amp; G ID", 'E4 TB Allocation Details'!$A$18:$L$18, 0),FALSE), 'E2 Allocators'!$B$15:$W$358, MATCH('O5 Details by Class &amp; Accounts'!CI$18, 'E2 Allocators'!$B$15:$W$15, 0),FALSE)*$E175)</f>
        <v>0</v>
      </c>
      <c r="CJ175" s="2186">
        <f>IF(ISERROR(VLOOKUP(VLOOKUP($A175, 'E4 TB Allocation Details'!$A$18:$L$214, MATCH("A &amp; G ID", 'E4 TB Allocation Details'!$A$18:$L$18, 0),FALSE), 'E2 Allocators'!$B$15:$W$358, MATCH('O5 Details by Class &amp; Accounts'!CJ$18, 'E2 Allocators'!$B$15:$W$15, 0),FALSE)*$E175), 0, VLOOKUP(VLOOKUP($A175, 'E4 TB Allocation Details'!$A$18:$L$214, MATCH("A &amp; G ID", 'E4 TB Allocation Details'!$A$18:$L$18, 0),FALSE), 'E2 Allocators'!$B$15:$W$358, MATCH('O5 Details by Class &amp; Accounts'!CJ$18, 'E2 Allocators'!$B$15:$W$15, 0),FALSE)*$E175)</f>
        <v>0</v>
      </c>
      <c r="CK175" s="2186">
        <f>IF(ISERROR(VLOOKUP(VLOOKUP($A175, 'E4 TB Allocation Details'!$A$18:$L$214, MATCH("A &amp; G ID", 'E4 TB Allocation Details'!$A$18:$L$18, 0),FALSE), 'E2 Allocators'!$B$15:$W$358, MATCH('O5 Details by Class &amp; Accounts'!CK$18, 'E2 Allocators'!$B$15:$W$15, 0),FALSE)*$E175), 0, VLOOKUP(VLOOKUP($A175, 'E4 TB Allocation Details'!$A$18:$L$214, MATCH("A &amp; G ID", 'E4 TB Allocation Details'!$A$18:$L$18, 0),FALSE), 'E2 Allocators'!$B$15:$W$358, MATCH('O5 Details by Class &amp; Accounts'!CK$18, 'E2 Allocators'!$B$15:$W$15, 0),FALSE)*$E175)</f>
        <v>0</v>
      </c>
      <c r="CL175" s="2186">
        <f>IF(ISERROR(VLOOKUP(VLOOKUP($A175, 'E4 TB Allocation Details'!$A$18:$L$214, MATCH("A &amp; G ID", 'E4 TB Allocation Details'!$A$18:$L$18, 0),FALSE), 'E2 Allocators'!$B$15:$W$358, MATCH('O5 Details by Class &amp; Accounts'!CL$18, 'E2 Allocators'!$B$15:$W$15, 0),FALSE)*$E175), 0, VLOOKUP(VLOOKUP($A175, 'E4 TB Allocation Details'!$A$18:$L$214, MATCH("A &amp; G ID", 'E4 TB Allocation Details'!$A$18:$L$18, 0),FALSE), 'E2 Allocators'!$B$15:$W$358, MATCH('O5 Details by Class &amp; Accounts'!CL$18, 'E2 Allocators'!$B$15:$W$15, 0),FALSE)*$E175)</f>
        <v>0</v>
      </c>
      <c r="CM175" s="2186">
        <f>IF(ISERROR(VLOOKUP(VLOOKUP($A175, 'E4 TB Allocation Details'!$A$18:$L$214, MATCH("A &amp; G ID", 'E4 TB Allocation Details'!$A$18:$L$18, 0),FALSE), 'E2 Allocators'!$B$15:$W$358, MATCH('O5 Details by Class &amp; Accounts'!CM$18, 'E2 Allocators'!$B$15:$W$15, 0),FALSE)*$E175), 0, VLOOKUP(VLOOKUP($A175, 'E4 TB Allocation Details'!$A$18:$L$214, MATCH("A &amp; G ID", 'E4 TB Allocation Details'!$A$18:$L$18, 0),FALSE), 'E2 Allocators'!$B$15:$W$358, MATCH('O5 Details by Class &amp; Accounts'!CM$18, 'E2 Allocators'!$B$15:$W$15, 0),FALSE)*$E175)</f>
        <v>0</v>
      </c>
      <c r="CN175" s="2186">
        <f t="shared" si="49"/>
        <v>0</v>
      </c>
      <c r="CO175" s="2187">
        <f t="shared" si="50"/>
        <v>0</v>
      </c>
      <c r="CQ175" s="1625" t="s">
        <v>1082</v>
      </c>
    </row>
    <row r="176" spans="1:95" s="54" customFormat="1" ht="12.75" x14ac:dyDescent="0.2">
      <c r="A176" s="1838">
        <v>5415</v>
      </c>
      <c r="B176" s="1807" t="s">
        <v>36</v>
      </c>
      <c r="C176" s="2184">
        <f>IF(ISERROR(VLOOKUP($A176,'I3 TB Data'!$A$19:$H$483,MATCH('O5 Details by Class &amp; Accounts'!$C$18, 'I3 TB Data'!$A$19:$H$19,0),0)), 0, VLOOKUP($A176,'I3 TB Data'!$A$19:$H$483,MATCH('O5 Details by Class &amp; Accounts'!$C$18,'I3 TB Data'!$A$19:$H$19,0),0))</f>
        <v>0</v>
      </c>
      <c r="D176" s="2185"/>
      <c r="E176" s="2184">
        <f t="shared" si="44"/>
        <v>0</v>
      </c>
      <c r="F176" s="2186"/>
      <c r="G176" s="2186"/>
      <c r="H176" s="2186">
        <f t="shared" si="46"/>
        <v>0</v>
      </c>
      <c r="I176" s="2186">
        <f>IF(ISERROR(VLOOKUP(VLOOKUP($A176, 'E4 TB Allocation Details'!$A$18:$L$214, MATCH("Demand ID", 'E4 TB Allocation Details'!$A$18:$L$18, 0),FALSE), 'E2 Allocators'!$B$15:$W$358, MATCH('O5 Details by Class &amp; Accounts'!I$18, 'E2 Allocators'!$B$15:$W$15, 0),FALSE)*$F176), 0, VLOOKUP(VLOOKUP($A176, 'E4 TB Allocation Details'!$A$18:$L$214, MATCH("Demand ID", 'E4 TB Allocation Details'!$A$18:$L$18, 0),FALSE), 'E2 Allocators'!$B$15:$W$358, MATCH('O5 Details by Class &amp; Accounts'!I$18, 'E2 Allocators'!$B$15:$W$15, 0),FALSE)*$F176)</f>
        <v>0</v>
      </c>
      <c r="J176" s="2186">
        <f>IF(ISERROR(VLOOKUP(VLOOKUP($A176, 'E4 TB Allocation Details'!$A$18:$L$214, MATCH("Demand ID", 'E4 TB Allocation Details'!$A$18:$L$18, 0),FALSE), 'E2 Allocators'!$B$15:$W$358, MATCH('O5 Details by Class &amp; Accounts'!J$18, 'E2 Allocators'!$B$15:$W$15, 0),FALSE)*$F176), 0, VLOOKUP(VLOOKUP($A176, 'E4 TB Allocation Details'!$A$18:$L$214, MATCH("Demand ID", 'E4 TB Allocation Details'!$A$18:$L$18, 0),FALSE), 'E2 Allocators'!$B$15:$W$358, MATCH('O5 Details by Class &amp; Accounts'!J$18, 'E2 Allocators'!$B$15:$W$15, 0),FALSE)*$F176)</f>
        <v>0</v>
      </c>
      <c r="K176" s="2186">
        <f>IF(ISERROR(VLOOKUP(VLOOKUP($A176, 'E4 TB Allocation Details'!$A$18:$L$214, MATCH("Demand ID", 'E4 TB Allocation Details'!$A$18:$L$18, 0),FALSE), 'E2 Allocators'!$B$15:$W$358, MATCH('O5 Details by Class &amp; Accounts'!K$18, 'E2 Allocators'!$B$15:$W$15, 0),FALSE)*$F176), 0, VLOOKUP(VLOOKUP($A176, 'E4 TB Allocation Details'!$A$18:$L$214, MATCH("Demand ID", 'E4 TB Allocation Details'!$A$18:$L$18, 0),FALSE), 'E2 Allocators'!$B$15:$W$358, MATCH('O5 Details by Class &amp; Accounts'!K$18, 'E2 Allocators'!$B$15:$W$15, 0),FALSE)*$F176)</f>
        <v>0</v>
      </c>
      <c r="L176" s="2186">
        <f>IF(ISERROR(VLOOKUP(VLOOKUP($A176, 'E4 TB Allocation Details'!$A$18:$L$214, MATCH("Demand ID", 'E4 TB Allocation Details'!$A$18:$L$18, 0),FALSE), 'E2 Allocators'!$B$15:$W$358, MATCH('O5 Details by Class &amp; Accounts'!L$18, 'E2 Allocators'!$B$15:$W$15, 0),FALSE)*$F176), 0, VLOOKUP(VLOOKUP($A176, 'E4 TB Allocation Details'!$A$18:$L$214, MATCH("Demand ID", 'E4 TB Allocation Details'!$A$18:$L$18, 0),FALSE), 'E2 Allocators'!$B$15:$W$358, MATCH('O5 Details by Class &amp; Accounts'!L$18, 'E2 Allocators'!$B$15:$W$15, 0),FALSE)*$F176)</f>
        <v>0</v>
      </c>
      <c r="M176" s="2186">
        <f>IF(ISERROR(VLOOKUP(VLOOKUP($A176, 'E4 TB Allocation Details'!$A$18:$L$214, MATCH("Demand ID", 'E4 TB Allocation Details'!$A$18:$L$18, 0),FALSE), 'E2 Allocators'!$B$15:$W$358, MATCH('O5 Details by Class &amp; Accounts'!M$18, 'E2 Allocators'!$B$15:$W$15, 0),FALSE)*$F176), 0, VLOOKUP(VLOOKUP($A176, 'E4 TB Allocation Details'!$A$18:$L$214, MATCH("Demand ID", 'E4 TB Allocation Details'!$A$18:$L$18, 0),FALSE), 'E2 Allocators'!$B$15:$W$358, MATCH('O5 Details by Class &amp; Accounts'!M$18, 'E2 Allocators'!$B$15:$W$15, 0),FALSE)*$F176)</f>
        <v>0</v>
      </c>
      <c r="N176" s="2186">
        <f>IF(ISERROR(VLOOKUP(VLOOKUP($A176, 'E4 TB Allocation Details'!$A$18:$L$214, MATCH("Demand ID", 'E4 TB Allocation Details'!$A$18:$L$18, 0),FALSE), 'E2 Allocators'!$B$15:$W$358, MATCH('O5 Details by Class &amp; Accounts'!N$18, 'E2 Allocators'!$B$15:$W$15, 0),FALSE)*$F176), 0, VLOOKUP(VLOOKUP($A176, 'E4 TB Allocation Details'!$A$18:$L$214, MATCH("Demand ID", 'E4 TB Allocation Details'!$A$18:$L$18, 0),FALSE), 'E2 Allocators'!$B$15:$W$358, MATCH('O5 Details by Class &amp; Accounts'!N$18, 'E2 Allocators'!$B$15:$W$15, 0),FALSE)*$F176)</f>
        <v>0</v>
      </c>
      <c r="O176" s="2186">
        <f>IF(ISERROR(VLOOKUP(VLOOKUP($A176, 'E4 TB Allocation Details'!$A$18:$L$214, MATCH("Demand ID", 'E4 TB Allocation Details'!$A$18:$L$18, 0),FALSE), 'E2 Allocators'!$B$15:$W$358, MATCH('O5 Details by Class &amp; Accounts'!O$18, 'E2 Allocators'!$B$15:$W$15, 0),FALSE)*$F176), 0, VLOOKUP(VLOOKUP($A176, 'E4 TB Allocation Details'!$A$18:$L$214, MATCH("Demand ID", 'E4 TB Allocation Details'!$A$18:$L$18, 0),FALSE), 'E2 Allocators'!$B$15:$W$358, MATCH('O5 Details by Class &amp; Accounts'!O$18, 'E2 Allocators'!$B$15:$W$15, 0),FALSE)*$F176)</f>
        <v>0</v>
      </c>
      <c r="P176" s="2186">
        <f>IF(ISERROR(VLOOKUP(VLOOKUP($A176, 'E4 TB Allocation Details'!$A$18:$L$214, MATCH("Demand ID", 'E4 TB Allocation Details'!$A$18:$L$18, 0),FALSE), 'E2 Allocators'!$B$15:$W$358, MATCH('O5 Details by Class &amp; Accounts'!P$18, 'E2 Allocators'!$B$15:$W$15, 0),FALSE)*$F176), 0, VLOOKUP(VLOOKUP($A176, 'E4 TB Allocation Details'!$A$18:$L$214, MATCH("Demand ID", 'E4 TB Allocation Details'!$A$18:$L$18, 0),FALSE), 'E2 Allocators'!$B$15:$W$358, MATCH('O5 Details by Class &amp; Accounts'!P$18, 'E2 Allocators'!$B$15:$W$15, 0),FALSE)*$F176)</f>
        <v>0</v>
      </c>
      <c r="Q176" s="2186">
        <f>IF(ISERROR(VLOOKUP(VLOOKUP($A176, 'E4 TB Allocation Details'!$A$18:$L$214, MATCH("Demand ID", 'E4 TB Allocation Details'!$A$18:$L$18, 0),FALSE), 'E2 Allocators'!$B$15:$W$358, MATCH('O5 Details by Class &amp; Accounts'!Q$18, 'E2 Allocators'!$B$15:$W$15, 0),FALSE)*$F176), 0, VLOOKUP(VLOOKUP($A176, 'E4 TB Allocation Details'!$A$18:$L$214, MATCH("Demand ID", 'E4 TB Allocation Details'!$A$18:$L$18, 0),FALSE), 'E2 Allocators'!$B$15:$W$358, MATCH('O5 Details by Class &amp; Accounts'!Q$18, 'E2 Allocators'!$B$15:$W$15, 0),FALSE)*$F176)</f>
        <v>0</v>
      </c>
      <c r="R176" s="2186">
        <f>IF(ISERROR(VLOOKUP(VLOOKUP($A176, 'E4 TB Allocation Details'!$A$18:$L$214, MATCH("Demand ID", 'E4 TB Allocation Details'!$A$18:$L$18, 0),FALSE), 'E2 Allocators'!$B$15:$W$358, MATCH('O5 Details by Class &amp; Accounts'!R$18, 'E2 Allocators'!$B$15:$W$15, 0),FALSE)*$F176), 0, VLOOKUP(VLOOKUP($A176, 'E4 TB Allocation Details'!$A$18:$L$214, MATCH("Demand ID", 'E4 TB Allocation Details'!$A$18:$L$18, 0),FALSE), 'E2 Allocators'!$B$15:$W$358, MATCH('O5 Details by Class &amp; Accounts'!R$18, 'E2 Allocators'!$B$15:$W$15, 0),FALSE)*$F176)</f>
        <v>0</v>
      </c>
      <c r="S176" s="2186">
        <f>IF(ISERROR(VLOOKUP(VLOOKUP($A176, 'E4 TB Allocation Details'!$A$18:$L$214, MATCH("Demand ID", 'E4 TB Allocation Details'!$A$18:$L$18, 0),FALSE), 'E2 Allocators'!$B$15:$W$358, MATCH('O5 Details by Class &amp; Accounts'!S$18, 'E2 Allocators'!$B$15:$W$15, 0),FALSE)*$F176), 0, VLOOKUP(VLOOKUP($A176, 'E4 TB Allocation Details'!$A$18:$L$214, MATCH("Demand ID", 'E4 TB Allocation Details'!$A$18:$L$18, 0),FALSE), 'E2 Allocators'!$B$15:$W$358, MATCH('O5 Details by Class &amp; Accounts'!S$18, 'E2 Allocators'!$B$15:$W$15, 0),FALSE)*$F176)</f>
        <v>0</v>
      </c>
      <c r="T176" s="2186">
        <f>IF(ISERROR(VLOOKUP(VLOOKUP($A176, 'E4 TB Allocation Details'!$A$18:$L$214, MATCH("Demand ID", 'E4 TB Allocation Details'!$A$18:$L$18, 0),FALSE), 'E2 Allocators'!$B$15:$W$358, MATCH('O5 Details by Class &amp; Accounts'!T$18, 'E2 Allocators'!$B$15:$W$15, 0),FALSE)*$F176), 0, VLOOKUP(VLOOKUP($A176, 'E4 TB Allocation Details'!$A$18:$L$214, MATCH("Demand ID", 'E4 TB Allocation Details'!$A$18:$L$18, 0),FALSE), 'E2 Allocators'!$B$15:$W$358, MATCH('O5 Details by Class &amp; Accounts'!T$18, 'E2 Allocators'!$B$15:$W$15, 0),FALSE)*$F176)</f>
        <v>0</v>
      </c>
      <c r="U176" s="2186">
        <f>IF(ISERROR(VLOOKUP(VLOOKUP($A176, 'E4 TB Allocation Details'!$A$18:$L$214, MATCH("Demand ID", 'E4 TB Allocation Details'!$A$18:$L$18, 0),FALSE), 'E2 Allocators'!$B$15:$W$358, MATCH('O5 Details by Class &amp; Accounts'!U$18, 'E2 Allocators'!$B$15:$W$15, 0),FALSE)*$F176), 0, VLOOKUP(VLOOKUP($A176, 'E4 TB Allocation Details'!$A$18:$L$214, MATCH("Demand ID", 'E4 TB Allocation Details'!$A$18:$L$18, 0),FALSE), 'E2 Allocators'!$B$15:$W$358, MATCH('O5 Details by Class &amp; Accounts'!U$18, 'E2 Allocators'!$B$15:$W$15, 0),FALSE)*$F176)</f>
        <v>0</v>
      </c>
      <c r="V176" s="2186">
        <f>IF(ISERROR(VLOOKUP(VLOOKUP($A176, 'E4 TB Allocation Details'!$A$18:$L$214, MATCH("Demand ID", 'E4 TB Allocation Details'!$A$18:$L$18, 0),FALSE), 'E2 Allocators'!$B$15:$W$358, MATCH('O5 Details by Class &amp; Accounts'!V$18, 'E2 Allocators'!$B$15:$W$15, 0),FALSE)*$F176), 0, VLOOKUP(VLOOKUP($A176, 'E4 TB Allocation Details'!$A$18:$L$214, MATCH("Demand ID", 'E4 TB Allocation Details'!$A$18:$L$18, 0),FALSE), 'E2 Allocators'!$B$15:$W$358, MATCH('O5 Details by Class &amp; Accounts'!V$18, 'E2 Allocators'!$B$15:$W$15, 0),FALSE)*$F176)</f>
        <v>0</v>
      </c>
      <c r="W176" s="2186">
        <f>IF(ISERROR(VLOOKUP(VLOOKUP($A176, 'E4 TB Allocation Details'!$A$18:$L$214, MATCH("Demand ID", 'E4 TB Allocation Details'!$A$18:$L$18, 0),FALSE), 'E2 Allocators'!$B$15:$W$358, MATCH('O5 Details by Class &amp; Accounts'!W$18, 'E2 Allocators'!$B$15:$W$15, 0),FALSE)*$F176), 0, VLOOKUP(VLOOKUP($A176, 'E4 TB Allocation Details'!$A$18:$L$214, MATCH("Demand ID", 'E4 TB Allocation Details'!$A$18:$L$18, 0),FALSE), 'E2 Allocators'!$B$15:$W$358, MATCH('O5 Details by Class &amp; Accounts'!W$18, 'E2 Allocators'!$B$15:$W$15, 0),FALSE)*$F176)</f>
        <v>0</v>
      </c>
      <c r="X176" s="2186">
        <f>IF(ISERROR(VLOOKUP(VLOOKUP($A176, 'E4 TB Allocation Details'!$A$18:$L$214, MATCH("Demand ID", 'E4 TB Allocation Details'!$A$18:$L$18, 0),FALSE), 'E2 Allocators'!$B$15:$W$358, MATCH('O5 Details by Class &amp; Accounts'!X$18, 'E2 Allocators'!$B$15:$W$15, 0),FALSE)*$F176), 0, VLOOKUP(VLOOKUP($A176, 'E4 TB Allocation Details'!$A$18:$L$214, MATCH("Demand ID", 'E4 TB Allocation Details'!$A$18:$L$18, 0),FALSE), 'E2 Allocators'!$B$15:$W$358, MATCH('O5 Details by Class &amp; Accounts'!X$18, 'E2 Allocators'!$B$15:$W$15, 0),FALSE)*$F176)</f>
        <v>0</v>
      </c>
      <c r="Y176" s="2186">
        <f>IF(ISERROR(VLOOKUP(VLOOKUP($A176, 'E4 TB Allocation Details'!$A$18:$L$214, MATCH("Demand ID", 'E4 TB Allocation Details'!$A$18:$L$18, 0),FALSE), 'E2 Allocators'!$B$15:$W$358, MATCH('O5 Details by Class &amp; Accounts'!Y$18, 'E2 Allocators'!$B$15:$W$15, 0),FALSE)*$F176), 0, VLOOKUP(VLOOKUP($A176, 'E4 TB Allocation Details'!$A$18:$L$214, MATCH("Demand ID", 'E4 TB Allocation Details'!$A$18:$L$18, 0),FALSE), 'E2 Allocators'!$B$15:$W$358, MATCH('O5 Details by Class &amp; Accounts'!Y$18, 'E2 Allocators'!$B$15:$W$15, 0),FALSE)*$F176)</f>
        <v>0</v>
      </c>
      <c r="Z176" s="2186">
        <f>IF(ISERROR(VLOOKUP(VLOOKUP($A176, 'E4 TB Allocation Details'!$A$18:$L$214, MATCH("Demand ID", 'E4 TB Allocation Details'!$A$18:$L$18, 0),FALSE), 'E2 Allocators'!$B$15:$W$358, MATCH('O5 Details by Class &amp; Accounts'!Z$18, 'E2 Allocators'!$B$15:$W$15, 0),FALSE)*$F176), 0, VLOOKUP(VLOOKUP($A176, 'E4 TB Allocation Details'!$A$18:$L$214, MATCH("Demand ID", 'E4 TB Allocation Details'!$A$18:$L$18, 0),FALSE), 'E2 Allocators'!$B$15:$W$358, MATCH('O5 Details by Class &amp; Accounts'!Z$18, 'E2 Allocators'!$B$15:$W$15, 0),FALSE)*$F176)</f>
        <v>0</v>
      </c>
      <c r="AA176" s="2186">
        <f>IF(ISERROR(VLOOKUP(VLOOKUP($A176, 'E4 TB Allocation Details'!$A$18:$L$214, MATCH("Demand ID", 'E4 TB Allocation Details'!$A$18:$L$18, 0),FALSE), 'E2 Allocators'!$B$15:$W$358, MATCH('O5 Details by Class &amp; Accounts'!AA$18, 'E2 Allocators'!$B$15:$W$15, 0),FALSE)*$F176), 0, VLOOKUP(VLOOKUP($A176, 'E4 TB Allocation Details'!$A$18:$L$214, MATCH("Demand ID", 'E4 TB Allocation Details'!$A$18:$L$18, 0),FALSE), 'E2 Allocators'!$B$15:$W$358, MATCH('O5 Details by Class &amp; Accounts'!AA$18, 'E2 Allocators'!$B$15:$W$15, 0),FALSE)*$F176)</f>
        <v>0</v>
      </c>
      <c r="AB176" s="2186">
        <f>IF(ISERROR(VLOOKUP(VLOOKUP($A176, 'E4 TB Allocation Details'!$A$18:$L$214, MATCH("Demand ID", 'E4 TB Allocation Details'!$A$18:$L$18, 0),FALSE), 'E2 Allocators'!$B$15:$W$358, MATCH('O5 Details by Class &amp; Accounts'!AB$18, 'E2 Allocators'!$B$15:$W$15, 0),FALSE)*$F176), 0, VLOOKUP(VLOOKUP($A176, 'E4 TB Allocation Details'!$A$18:$L$214, MATCH("Demand ID", 'E4 TB Allocation Details'!$A$18:$L$18, 0),FALSE), 'E2 Allocators'!$B$15:$W$358, MATCH('O5 Details by Class &amp; Accounts'!AB$18, 'E2 Allocators'!$B$15:$W$15, 0),FALSE)*$F176)</f>
        <v>0</v>
      </c>
      <c r="AC176" s="2186">
        <f t="shared" si="47"/>
        <v>0</v>
      </c>
      <c r="AD176" s="2186">
        <f>IF(ISERROR(VLOOKUP(VLOOKUP($A176, 'E4 TB Allocation Details'!$A$18:$L$214, MATCH("Customer ID", 'E4 TB Allocation Details'!$A$18:$L$18, 0),FALSE), 'E2 Allocators'!$B$15:$W$358, MATCH('O5 Details by Class &amp; Accounts'!AD$18, 'E2 Allocators'!$B$15:$W$15, 0),FALSE)*$G176), 0, VLOOKUP(VLOOKUP($A176, 'E4 TB Allocation Details'!$A$18:$L$214, MATCH("Customer ID", 'E4 TB Allocation Details'!$A$18:$L$18, 0),FALSE), 'E2 Allocators'!$B$15:$W$358, MATCH('O5 Details by Class &amp; Accounts'!AD$18, 'E2 Allocators'!$B$15:$W$15, 0),FALSE)*$G176)</f>
        <v>0</v>
      </c>
      <c r="AE176" s="2186">
        <f>IF(ISERROR(VLOOKUP(VLOOKUP($A176, 'E4 TB Allocation Details'!$A$18:$L$214, MATCH("Customer ID", 'E4 TB Allocation Details'!$A$18:$L$18, 0),FALSE), 'E2 Allocators'!$B$15:$W$358, MATCH('O5 Details by Class &amp; Accounts'!AE$18, 'E2 Allocators'!$B$15:$W$15, 0),FALSE)*$G176), 0, VLOOKUP(VLOOKUP($A176, 'E4 TB Allocation Details'!$A$18:$L$214, MATCH("Customer ID", 'E4 TB Allocation Details'!$A$18:$L$18, 0),FALSE), 'E2 Allocators'!$B$15:$W$358, MATCH('O5 Details by Class &amp; Accounts'!AE$18, 'E2 Allocators'!$B$15:$W$15, 0),FALSE)*$G176)</f>
        <v>0</v>
      </c>
      <c r="AF176" s="2186">
        <f>IF(ISERROR(VLOOKUP(VLOOKUP($A176, 'E4 TB Allocation Details'!$A$18:$L$214, MATCH("Customer ID", 'E4 TB Allocation Details'!$A$18:$L$18, 0),FALSE), 'E2 Allocators'!$B$15:$W$358, MATCH('O5 Details by Class &amp; Accounts'!AF$18, 'E2 Allocators'!$B$15:$W$15, 0),FALSE)*$G176), 0, VLOOKUP(VLOOKUP($A176, 'E4 TB Allocation Details'!$A$18:$L$214, MATCH("Customer ID", 'E4 TB Allocation Details'!$A$18:$L$18, 0),FALSE), 'E2 Allocators'!$B$15:$W$358, MATCH('O5 Details by Class &amp; Accounts'!AF$18, 'E2 Allocators'!$B$15:$W$15, 0),FALSE)*$G176)</f>
        <v>0</v>
      </c>
      <c r="AG176" s="2186">
        <f>IF(ISERROR(VLOOKUP(VLOOKUP($A176, 'E4 TB Allocation Details'!$A$18:$L$214, MATCH("Customer ID", 'E4 TB Allocation Details'!$A$18:$L$18, 0),FALSE), 'E2 Allocators'!$B$15:$W$358, MATCH('O5 Details by Class &amp; Accounts'!AG$18, 'E2 Allocators'!$B$15:$W$15, 0),FALSE)*$G176), 0, VLOOKUP(VLOOKUP($A176, 'E4 TB Allocation Details'!$A$18:$L$214, MATCH("Customer ID", 'E4 TB Allocation Details'!$A$18:$L$18, 0),FALSE), 'E2 Allocators'!$B$15:$W$358, MATCH('O5 Details by Class &amp; Accounts'!AG$18, 'E2 Allocators'!$B$15:$W$15, 0),FALSE)*$G176)</f>
        <v>0</v>
      </c>
      <c r="AH176" s="2186">
        <f>IF(ISERROR(VLOOKUP(VLOOKUP($A176, 'E4 TB Allocation Details'!$A$18:$L$214, MATCH("Customer ID", 'E4 TB Allocation Details'!$A$18:$L$18, 0),FALSE), 'E2 Allocators'!$B$15:$W$358, MATCH('O5 Details by Class &amp; Accounts'!AH$18, 'E2 Allocators'!$B$15:$W$15, 0),FALSE)*$G176), 0, VLOOKUP(VLOOKUP($A176, 'E4 TB Allocation Details'!$A$18:$L$214, MATCH("Customer ID", 'E4 TB Allocation Details'!$A$18:$L$18, 0),FALSE), 'E2 Allocators'!$B$15:$W$358, MATCH('O5 Details by Class &amp; Accounts'!AH$18, 'E2 Allocators'!$B$15:$W$15, 0),FALSE)*$G176)</f>
        <v>0</v>
      </c>
      <c r="AI176" s="2186">
        <f>IF(ISERROR(VLOOKUP(VLOOKUP($A176, 'E4 TB Allocation Details'!$A$18:$L$214, MATCH("Customer ID", 'E4 TB Allocation Details'!$A$18:$L$18, 0),FALSE), 'E2 Allocators'!$B$15:$W$358, MATCH('O5 Details by Class &amp; Accounts'!AI$18, 'E2 Allocators'!$B$15:$W$15, 0),FALSE)*$G176), 0, VLOOKUP(VLOOKUP($A176, 'E4 TB Allocation Details'!$A$18:$L$214, MATCH("Customer ID", 'E4 TB Allocation Details'!$A$18:$L$18, 0),FALSE), 'E2 Allocators'!$B$15:$W$358, MATCH('O5 Details by Class &amp; Accounts'!AI$18, 'E2 Allocators'!$B$15:$W$15, 0),FALSE)*$G176)</f>
        <v>0</v>
      </c>
      <c r="AJ176" s="2186">
        <f>IF(ISERROR(VLOOKUP(VLOOKUP($A176, 'E4 TB Allocation Details'!$A$18:$L$214, MATCH("Customer ID", 'E4 TB Allocation Details'!$A$18:$L$18, 0),FALSE), 'E2 Allocators'!$B$15:$W$358, MATCH('O5 Details by Class &amp; Accounts'!AJ$18, 'E2 Allocators'!$B$15:$W$15, 0),FALSE)*$G176), 0, VLOOKUP(VLOOKUP($A176, 'E4 TB Allocation Details'!$A$18:$L$214, MATCH("Customer ID", 'E4 TB Allocation Details'!$A$18:$L$18, 0),FALSE), 'E2 Allocators'!$B$15:$W$358, MATCH('O5 Details by Class &amp; Accounts'!AJ$18, 'E2 Allocators'!$B$15:$W$15, 0),FALSE)*$G176)</f>
        <v>0</v>
      </c>
      <c r="AK176" s="2186">
        <f>IF(ISERROR(VLOOKUP(VLOOKUP($A176, 'E4 TB Allocation Details'!$A$18:$L$214, MATCH("Customer ID", 'E4 TB Allocation Details'!$A$18:$L$18, 0),FALSE), 'E2 Allocators'!$B$15:$W$358, MATCH('O5 Details by Class &amp; Accounts'!AK$18, 'E2 Allocators'!$B$15:$W$15, 0),FALSE)*$G176), 0, VLOOKUP(VLOOKUP($A176, 'E4 TB Allocation Details'!$A$18:$L$214, MATCH("Customer ID", 'E4 TB Allocation Details'!$A$18:$L$18, 0),FALSE), 'E2 Allocators'!$B$15:$W$358, MATCH('O5 Details by Class &amp; Accounts'!AK$18, 'E2 Allocators'!$B$15:$W$15, 0),FALSE)*$G176)</f>
        <v>0</v>
      </c>
      <c r="AL176" s="2186">
        <f>IF(ISERROR(VLOOKUP(VLOOKUP($A176, 'E4 TB Allocation Details'!$A$18:$L$214, MATCH("Customer ID", 'E4 TB Allocation Details'!$A$18:$L$18, 0),FALSE), 'E2 Allocators'!$B$15:$W$358, MATCH('O5 Details by Class &amp; Accounts'!AL$18, 'E2 Allocators'!$B$15:$W$15, 0),FALSE)*$G176), 0, VLOOKUP(VLOOKUP($A176, 'E4 TB Allocation Details'!$A$18:$L$214, MATCH("Customer ID", 'E4 TB Allocation Details'!$A$18:$L$18, 0),FALSE), 'E2 Allocators'!$B$15:$W$358, MATCH('O5 Details by Class &amp; Accounts'!AL$18, 'E2 Allocators'!$B$15:$W$15, 0),FALSE)*$G176)</f>
        <v>0</v>
      </c>
      <c r="AM176" s="2186">
        <f>IF(ISERROR(VLOOKUP(VLOOKUP($A176, 'E4 TB Allocation Details'!$A$18:$L$214, MATCH("Customer ID", 'E4 TB Allocation Details'!$A$18:$L$18, 0),FALSE), 'E2 Allocators'!$B$15:$W$358, MATCH('O5 Details by Class &amp; Accounts'!AM$18, 'E2 Allocators'!$B$15:$W$15, 0),FALSE)*$G176), 0, VLOOKUP(VLOOKUP($A176, 'E4 TB Allocation Details'!$A$18:$L$214, MATCH("Customer ID", 'E4 TB Allocation Details'!$A$18:$L$18, 0),FALSE), 'E2 Allocators'!$B$15:$W$358, MATCH('O5 Details by Class &amp; Accounts'!AM$18, 'E2 Allocators'!$B$15:$W$15, 0),FALSE)*$G176)</f>
        <v>0</v>
      </c>
      <c r="AN176" s="2186">
        <f>IF(ISERROR(VLOOKUP(VLOOKUP($A176, 'E4 TB Allocation Details'!$A$18:$L$214, MATCH("Customer ID", 'E4 TB Allocation Details'!$A$18:$L$18, 0),FALSE), 'E2 Allocators'!$B$15:$W$358, MATCH('O5 Details by Class &amp; Accounts'!AN$18, 'E2 Allocators'!$B$15:$W$15, 0),FALSE)*$G176), 0, VLOOKUP(VLOOKUP($A176, 'E4 TB Allocation Details'!$A$18:$L$214, MATCH("Customer ID", 'E4 TB Allocation Details'!$A$18:$L$18, 0),FALSE), 'E2 Allocators'!$B$15:$W$358, MATCH('O5 Details by Class &amp; Accounts'!AN$18, 'E2 Allocators'!$B$15:$W$15, 0),FALSE)*$G176)</f>
        <v>0</v>
      </c>
      <c r="AO176" s="2186">
        <f>IF(ISERROR(VLOOKUP(VLOOKUP($A176, 'E4 TB Allocation Details'!$A$18:$L$214, MATCH("Customer ID", 'E4 TB Allocation Details'!$A$18:$L$18, 0),FALSE), 'E2 Allocators'!$B$15:$W$358, MATCH('O5 Details by Class &amp; Accounts'!AO$18, 'E2 Allocators'!$B$15:$W$15, 0),FALSE)*$G176), 0, VLOOKUP(VLOOKUP($A176, 'E4 TB Allocation Details'!$A$18:$L$214, MATCH("Customer ID", 'E4 TB Allocation Details'!$A$18:$L$18, 0),FALSE), 'E2 Allocators'!$B$15:$W$358, MATCH('O5 Details by Class &amp; Accounts'!AO$18, 'E2 Allocators'!$B$15:$W$15, 0),FALSE)*$G176)</f>
        <v>0</v>
      </c>
      <c r="AP176" s="2186">
        <f>IF(ISERROR(VLOOKUP(VLOOKUP($A176, 'E4 TB Allocation Details'!$A$18:$L$214, MATCH("Customer ID", 'E4 TB Allocation Details'!$A$18:$L$18, 0),FALSE), 'E2 Allocators'!$B$15:$W$358, MATCH('O5 Details by Class &amp; Accounts'!AP$18, 'E2 Allocators'!$B$15:$W$15, 0),FALSE)*$G176), 0, VLOOKUP(VLOOKUP($A176, 'E4 TB Allocation Details'!$A$18:$L$214, MATCH("Customer ID", 'E4 TB Allocation Details'!$A$18:$L$18, 0),FALSE), 'E2 Allocators'!$B$15:$W$358, MATCH('O5 Details by Class &amp; Accounts'!AP$18, 'E2 Allocators'!$B$15:$W$15, 0),FALSE)*$G176)</f>
        <v>0</v>
      </c>
      <c r="AQ176" s="2186">
        <f>IF(ISERROR(VLOOKUP(VLOOKUP($A176, 'E4 TB Allocation Details'!$A$18:$L$214, MATCH("Customer ID", 'E4 TB Allocation Details'!$A$18:$L$18, 0),FALSE), 'E2 Allocators'!$B$15:$W$358, MATCH('O5 Details by Class &amp; Accounts'!AQ$18, 'E2 Allocators'!$B$15:$W$15, 0),FALSE)*$G176), 0, VLOOKUP(VLOOKUP($A176, 'E4 TB Allocation Details'!$A$18:$L$214, MATCH("Customer ID", 'E4 TB Allocation Details'!$A$18:$L$18, 0),FALSE), 'E2 Allocators'!$B$15:$W$358, MATCH('O5 Details by Class &amp; Accounts'!AQ$18, 'E2 Allocators'!$B$15:$W$15, 0),FALSE)*$G176)</f>
        <v>0</v>
      </c>
      <c r="AR176" s="2186">
        <f>IF(ISERROR(VLOOKUP(VLOOKUP($A176, 'E4 TB Allocation Details'!$A$18:$L$214, MATCH("Customer ID", 'E4 TB Allocation Details'!$A$18:$L$18, 0),FALSE), 'E2 Allocators'!$B$15:$W$358, MATCH('O5 Details by Class &amp; Accounts'!AR$18, 'E2 Allocators'!$B$15:$W$15, 0),FALSE)*$G176), 0, VLOOKUP(VLOOKUP($A176, 'E4 TB Allocation Details'!$A$18:$L$214, MATCH("Customer ID", 'E4 TB Allocation Details'!$A$18:$L$18, 0),FALSE), 'E2 Allocators'!$B$15:$W$358, MATCH('O5 Details by Class &amp; Accounts'!AR$18, 'E2 Allocators'!$B$15:$W$15, 0),FALSE)*$G176)</f>
        <v>0</v>
      </c>
      <c r="AS176" s="2186">
        <f>IF(ISERROR(VLOOKUP(VLOOKUP($A176, 'E4 TB Allocation Details'!$A$18:$L$214, MATCH("Customer ID", 'E4 TB Allocation Details'!$A$18:$L$18, 0),FALSE), 'E2 Allocators'!$B$15:$W$358, MATCH('O5 Details by Class &amp; Accounts'!AS$18, 'E2 Allocators'!$B$15:$W$15, 0),FALSE)*$G176), 0, VLOOKUP(VLOOKUP($A176, 'E4 TB Allocation Details'!$A$18:$L$214, MATCH("Customer ID", 'E4 TB Allocation Details'!$A$18:$L$18, 0),FALSE), 'E2 Allocators'!$B$15:$W$358, MATCH('O5 Details by Class &amp; Accounts'!AS$18, 'E2 Allocators'!$B$15:$W$15, 0),FALSE)*$G176)</f>
        <v>0</v>
      </c>
      <c r="AT176" s="2186">
        <f>IF(ISERROR(VLOOKUP(VLOOKUP($A176, 'E4 TB Allocation Details'!$A$18:$L$214, MATCH("Customer ID", 'E4 TB Allocation Details'!$A$18:$L$18, 0),FALSE), 'E2 Allocators'!$B$15:$W$358, MATCH('O5 Details by Class &amp; Accounts'!AT$18, 'E2 Allocators'!$B$15:$W$15, 0),FALSE)*$G176), 0, VLOOKUP(VLOOKUP($A176, 'E4 TB Allocation Details'!$A$18:$L$214, MATCH("Customer ID", 'E4 TB Allocation Details'!$A$18:$L$18, 0),FALSE), 'E2 Allocators'!$B$15:$W$358, MATCH('O5 Details by Class &amp; Accounts'!AT$18, 'E2 Allocators'!$B$15:$W$15, 0),FALSE)*$G176)</f>
        <v>0</v>
      </c>
      <c r="AU176" s="2186">
        <f>IF(ISERROR(VLOOKUP(VLOOKUP($A176, 'E4 TB Allocation Details'!$A$18:$L$214, MATCH("Customer ID", 'E4 TB Allocation Details'!$A$18:$L$18, 0),FALSE), 'E2 Allocators'!$B$15:$W$358, MATCH('O5 Details by Class &amp; Accounts'!AU$18, 'E2 Allocators'!$B$15:$W$15, 0),FALSE)*$G176), 0, VLOOKUP(VLOOKUP($A176, 'E4 TB Allocation Details'!$A$18:$L$214, MATCH("Customer ID", 'E4 TB Allocation Details'!$A$18:$L$18, 0),FALSE), 'E2 Allocators'!$B$15:$W$358, MATCH('O5 Details by Class &amp; Accounts'!AU$18, 'E2 Allocators'!$B$15:$W$15, 0),FALSE)*$G176)</f>
        <v>0</v>
      </c>
      <c r="AV176" s="2186">
        <f>IF(ISERROR(VLOOKUP(VLOOKUP($A176, 'E4 TB Allocation Details'!$A$18:$L$214, MATCH("Customer ID", 'E4 TB Allocation Details'!$A$18:$L$18, 0),FALSE), 'E2 Allocators'!$B$15:$W$358, MATCH('O5 Details by Class &amp; Accounts'!AV$18, 'E2 Allocators'!$B$15:$W$15, 0),FALSE)*$G176), 0, VLOOKUP(VLOOKUP($A176, 'E4 TB Allocation Details'!$A$18:$L$214, MATCH("Customer ID", 'E4 TB Allocation Details'!$A$18:$L$18, 0),FALSE), 'E2 Allocators'!$B$15:$W$358, MATCH('O5 Details by Class &amp; Accounts'!AV$18, 'E2 Allocators'!$B$15:$W$15, 0),FALSE)*$G176)</f>
        <v>0</v>
      </c>
      <c r="AW176" s="2186">
        <f>IF(ISERROR(VLOOKUP(VLOOKUP($A176, 'E4 TB Allocation Details'!$A$18:$L$214, MATCH("Customer ID", 'E4 TB Allocation Details'!$A$18:$L$18, 0),FALSE), 'E2 Allocators'!$B$15:$W$358, MATCH('O5 Details by Class &amp; Accounts'!AW$18, 'E2 Allocators'!$B$15:$W$15, 0),FALSE)*$G176), 0, VLOOKUP(VLOOKUP($A176, 'E4 TB Allocation Details'!$A$18:$L$214, MATCH("Customer ID", 'E4 TB Allocation Details'!$A$18:$L$18, 0),FALSE), 'E2 Allocators'!$B$15:$W$358, MATCH('O5 Details by Class &amp; Accounts'!AW$18, 'E2 Allocators'!$B$15:$W$15, 0),FALSE)*$G176)</f>
        <v>0</v>
      </c>
      <c r="AX176" s="2186">
        <f t="shared" si="51"/>
        <v>0</v>
      </c>
      <c r="AY176" s="2186">
        <f>IF(ISERROR(VLOOKUP(VLOOKUP($A176, 'E4 TB Allocation Details'!$A$18:$L$214, MATCH("Misc ID", 'E4 TB Allocation Details'!$A$18:$L$18, 0),FALSE), 'E2 Allocators'!$B$15:$W$358, MATCH('O5 Details by Class &amp; Accounts'!AY$18, 'E2 Allocators'!$B$15:$W$15, 0),FALSE)*$E176), 0, VLOOKUP(VLOOKUP($A176, 'E4 TB Allocation Details'!$A$18:$L$214, MATCH("Misc ID", 'E4 TB Allocation Details'!$A$18:$L$18, 0),FALSE), 'E2 Allocators'!$B$15:$W$358, MATCH('O5 Details by Class &amp; Accounts'!AY$18, 'E2 Allocators'!$B$15:$W$15, 0),FALSE)*$E176)</f>
        <v>0</v>
      </c>
      <c r="AZ176" s="2186">
        <f>IF(ISERROR(VLOOKUP(VLOOKUP($A176, 'E4 TB Allocation Details'!$A$18:$L$214, MATCH("Misc ID", 'E4 TB Allocation Details'!$A$18:$L$18, 0),FALSE), 'E2 Allocators'!$B$15:$W$358, MATCH('O5 Details by Class &amp; Accounts'!AZ$18, 'E2 Allocators'!$B$15:$W$15, 0),FALSE)*$E176), 0, VLOOKUP(VLOOKUP($A176, 'E4 TB Allocation Details'!$A$18:$L$214, MATCH("Misc ID", 'E4 TB Allocation Details'!$A$18:$L$18, 0),FALSE), 'E2 Allocators'!$B$15:$W$358, MATCH('O5 Details by Class &amp; Accounts'!AZ$18, 'E2 Allocators'!$B$15:$W$15, 0),FALSE)*$E176)</f>
        <v>0</v>
      </c>
      <c r="BA176" s="2186">
        <f>IF(ISERROR(VLOOKUP(VLOOKUP($A176, 'E4 TB Allocation Details'!$A$18:$L$214, MATCH("Misc ID", 'E4 TB Allocation Details'!$A$18:$L$18, 0),FALSE), 'E2 Allocators'!$B$15:$W$358, MATCH('O5 Details by Class &amp; Accounts'!BA$18, 'E2 Allocators'!$B$15:$W$15, 0),FALSE)*$E176), 0, VLOOKUP(VLOOKUP($A176, 'E4 TB Allocation Details'!$A$18:$L$214, MATCH("Misc ID", 'E4 TB Allocation Details'!$A$18:$L$18, 0),FALSE), 'E2 Allocators'!$B$15:$W$358, MATCH('O5 Details by Class &amp; Accounts'!BA$18, 'E2 Allocators'!$B$15:$W$15, 0),FALSE)*$E176)</f>
        <v>0</v>
      </c>
      <c r="BB176" s="2186">
        <f>IF(ISERROR(VLOOKUP(VLOOKUP($A176, 'E4 TB Allocation Details'!$A$18:$L$214, MATCH("Misc ID", 'E4 TB Allocation Details'!$A$18:$L$18, 0),FALSE), 'E2 Allocators'!$B$15:$W$358, MATCH('O5 Details by Class &amp; Accounts'!BB$18, 'E2 Allocators'!$B$15:$W$15, 0),FALSE)*$E176), 0, VLOOKUP(VLOOKUP($A176, 'E4 TB Allocation Details'!$A$18:$L$214, MATCH("Misc ID", 'E4 TB Allocation Details'!$A$18:$L$18, 0),FALSE), 'E2 Allocators'!$B$15:$W$358, MATCH('O5 Details by Class &amp; Accounts'!BB$18, 'E2 Allocators'!$B$15:$W$15, 0),FALSE)*$E176)</f>
        <v>0</v>
      </c>
      <c r="BC176" s="2186">
        <f>IF(ISERROR(VLOOKUP(VLOOKUP($A176, 'E4 TB Allocation Details'!$A$18:$L$214, MATCH("Misc ID", 'E4 TB Allocation Details'!$A$18:$L$18, 0),FALSE), 'E2 Allocators'!$B$15:$W$358, MATCH('O5 Details by Class &amp; Accounts'!BC$18, 'E2 Allocators'!$B$15:$W$15, 0),FALSE)*$E176), 0, VLOOKUP(VLOOKUP($A176, 'E4 TB Allocation Details'!$A$18:$L$214, MATCH("Misc ID", 'E4 TB Allocation Details'!$A$18:$L$18, 0),FALSE), 'E2 Allocators'!$B$15:$W$358, MATCH('O5 Details by Class &amp; Accounts'!BC$18, 'E2 Allocators'!$B$15:$W$15, 0),FALSE)*$E176)</f>
        <v>0</v>
      </c>
      <c r="BD176" s="2186">
        <f>IF(ISERROR(VLOOKUP(VLOOKUP($A176, 'E4 TB Allocation Details'!$A$18:$L$214, MATCH("Misc ID", 'E4 TB Allocation Details'!$A$18:$L$18, 0),FALSE), 'E2 Allocators'!$B$15:$W$358, MATCH('O5 Details by Class &amp; Accounts'!BD$18, 'E2 Allocators'!$B$15:$W$15, 0),FALSE)*$E176), 0, VLOOKUP(VLOOKUP($A176, 'E4 TB Allocation Details'!$A$18:$L$214, MATCH("Misc ID", 'E4 TB Allocation Details'!$A$18:$L$18, 0),FALSE), 'E2 Allocators'!$B$15:$W$358, MATCH('O5 Details by Class &amp; Accounts'!BD$18, 'E2 Allocators'!$B$15:$W$15, 0),FALSE)*$E176)</f>
        <v>0</v>
      </c>
      <c r="BE176" s="2186">
        <f>IF(ISERROR(VLOOKUP(VLOOKUP($A176, 'E4 TB Allocation Details'!$A$18:$L$214, MATCH("Misc ID", 'E4 TB Allocation Details'!$A$18:$L$18, 0),FALSE), 'E2 Allocators'!$B$15:$W$358, MATCH('O5 Details by Class &amp; Accounts'!BE$18, 'E2 Allocators'!$B$15:$W$15, 0),FALSE)*$E176), 0, VLOOKUP(VLOOKUP($A176, 'E4 TB Allocation Details'!$A$18:$L$214, MATCH("Misc ID", 'E4 TB Allocation Details'!$A$18:$L$18, 0),FALSE), 'E2 Allocators'!$B$15:$W$358, MATCH('O5 Details by Class &amp; Accounts'!BE$18, 'E2 Allocators'!$B$15:$W$15, 0),FALSE)*$E176)</f>
        <v>0</v>
      </c>
      <c r="BF176" s="2186">
        <f>IF(ISERROR(VLOOKUP(VLOOKUP($A176, 'E4 TB Allocation Details'!$A$18:$L$214, MATCH("Misc ID", 'E4 TB Allocation Details'!$A$18:$L$18, 0),FALSE), 'E2 Allocators'!$B$15:$W$358, MATCH('O5 Details by Class &amp; Accounts'!BF$18, 'E2 Allocators'!$B$15:$W$15, 0),FALSE)*$E176), 0, VLOOKUP(VLOOKUP($A176, 'E4 TB Allocation Details'!$A$18:$L$214, MATCH("Misc ID", 'E4 TB Allocation Details'!$A$18:$L$18, 0),FALSE), 'E2 Allocators'!$B$15:$W$358, MATCH('O5 Details by Class &amp; Accounts'!BF$18, 'E2 Allocators'!$B$15:$W$15, 0),FALSE)*$E176)</f>
        <v>0</v>
      </c>
      <c r="BG176" s="2186">
        <f>IF(ISERROR(VLOOKUP(VLOOKUP($A176, 'E4 TB Allocation Details'!$A$18:$L$214, MATCH("Misc ID", 'E4 TB Allocation Details'!$A$18:$L$18, 0),FALSE), 'E2 Allocators'!$B$15:$W$358, MATCH('O5 Details by Class &amp; Accounts'!BG$18, 'E2 Allocators'!$B$15:$W$15, 0),FALSE)*$E176), 0, VLOOKUP(VLOOKUP($A176, 'E4 TB Allocation Details'!$A$18:$L$214, MATCH("Misc ID", 'E4 TB Allocation Details'!$A$18:$L$18, 0),FALSE), 'E2 Allocators'!$B$15:$W$358, MATCH('O5 Details by Class &amp; Accounts'!BG$18, 'E2 Allocators'!$B$15:$W$15, 0),FALSE)*$E176)</f>
        <v>0</v>
      </c>
      <c r="BH176" s="2186">
        <f>IF(ISERROR(VLOOKUP(VLOOKUP($A176, 'E4 TB Allocation Details'!$A$18:$L$214, MATCH("Misc ID", 'E4 TB Allocation Details'!$A$18:$L$18, 0),FALSE), 'E2 Allocators'!$B$15:$W$358, MATCH('O5 Details by Class &amp; Accounts'!BH$18, 'E2 Allocators'!$B$15:$W$15, 0),FALSE)*$E176), 0, VLOOKUP(VLOOKUP($A176, 'E4 TB Allocation Details'!$A$18:$L$214, MATCH("Misc ID", 'E4 TB Allocation Details'!$A$18:$L$18, 0),FALSE), 'E2 Allocators'!$B$15:$W$358, MATCH('O5 Details by Class &amp; Accounts'!BH$18, 'E2 Allocators'!$B$15:$W$15, 0),FALSE)*$E176)</f>
        <v>0</v>
      </c>
      <c r="BI176" s="2186">
        <f>IF(ISERROR(VLOOKUP(VLOOKUP($A176, 'E4 TB Allocation Details'!$A$18:$L$214, MATCH("Misc ID", 'E4 TB Allocation Details'!$A$18:$L$18, 0),FALSE), 'E2 Allocators'!$B$15:$W$358, MATCH('O5 Details by Class &amp; Accounts'!BI$18, 'E2 Allocators'!$B$15:$W$15, 0),FALSE)*$E176), 0, VLOOKUP(VLOOKUP($A176, 'E4 TB Allocation Details'!$A$18:$L$214, MATCH("Misc ID", 'E4 TB Allocation Details'!$A$18:$L$18, 0),FALSE), 'E2 Allocators'!$B$15:$W$358, MATCH('O5 Details by Class &amp; Accounts'!BI$18, 'E2 Allocators'!$B$15:$W$15, 0),FALSE)*$E176)</f>
        <v>0</v>
      </c>
      <c r="BJ176" s="2186">
        <f>IF(ISERROR(VLOOKUP(VLOOKUP($A176, 'E4 TB Allocation Details'!$A$18:$L$214, MATCH("Misc ID", 'E4 TB Allocation Details'!$A$18:$L$18, 0),FALSE), 'E2 Allocators'!$B$15:$W$358, MATCH('O5 Details by Class &amp; Accounts'!BJ$18, 'E2 Allocators'!$B$15:$W$15, 0),FALSE)*$E176), 0, VLOOKUP(VLOOKUP($A176, 'E4 TB Allocation Details'!$A$18:$L$214, MATCH("Misc ID", 'E4 TB Allocation Details'!$A$18:$L$18, 0),FALSE), 'E2 Allocators'!$B$15:$W$358, MATCH('O5 Details by Class &amp; Accounts'!BJ$18, 'E2 Allocators'!$B$15:$W$15, 0),FALSE)*$E176)</f>
        <v>0</v>
      </c>
      <c r="BK176" s="2186">
        <f>IF(ISERROR(VLOOKUP(VLOOKUP($A176, 'E4 TB Allocation Details'!$A$18:$L$214, MATCH("Misc ID", 'E4 TB Allocation Details'!$A$18:$L$18, 0),FALSE), 'E2 Allocators'!$B$15:$W$358, MATCH('O5 Details by Class &amp; Accounts'!BK$18, 'E2 Allocators'!$B$15:$W$15, 0),FALSE)*$E176), 0, VLOOKUP(VLOOKUP($A176, 'E4 TB Allocation Details'!$A$18:$L$214, MATCH("Misc ID", 'E4 TB Allocation Details'!$A$18:$L$18, 0),FALSE), 'E2 Allocators'!$B$15:$W$358, MATCH('O5 Details by Class &amp; Accounts'!BK$18, 'E2 Allocators'!$B$15:$W$15, 0),FALSE)*$E176)</f>
        <v>0</v>
      </c>
      <c r="BL176" s="2186">
        <f>IF(ISERROR(VLOOKUP(VLOOKUP($A176, 'E4 TB Allocation Details'!$A$18:$L$214, MATCH("Misc ID", 'E4 TB Allocation Details'!$A$18:$L$18, 0),FALSE), 'E2 Allocators'!$B$15:$W$358, MATCH('O5 Details by Class &amp; Accounts'!BL$18, 'E2 Allocators'!$B$15:$W$15, 0),FALSE)*$E176), 0, VLOOKUP(VLOOKUP($A176, 'E4 TB Allocation Details'!$A$18:$L$214, MATCH("Misc ID", 'E4 TB Allocation Details'!$A$18:$L$18, 0),FALSE), 'E2 Allocators'!$B$15:$W$358, MATCH('O5 Details by Class &amp; Accounts'!BL$18, 'E2 Allocators'!$B$15:$W$15, 0),FALSE)*$E176)</f>
        <v>0</v>
      </c>
      <c r="BM176" s="2186">
        <f>IF(ISERROR(VLOOKUP(VLOOKUP($A176, 'E4 TB Allocation Details'!$A$18:$L$214, MATCH("Misc ID", 'E4 TB Allocation Details'!$A$18:$L$18, 0),FALSE), 'E2 Allocators'!$B$15:$W$358, MATCH('O5 Details by Class &amp; Accounts'!BM$18, 'E2 Allocators'!$B$15:$W$15, 0),FALSE)*$E176), 0, VLOOKUP(VLOOKUP($A176, 'E4 TB Allocation Details'!$A$18:$L$214, MATCH("Misc ID", 'E4 TB Allocation Details'!$A$18:$L$18, 0),FALSE), 'E2 Allocators'!$B$15:$W$358, MATCH('O5 Details by Class &amp; Accounts'!BM$18, 'E2 Allocators'!$B$15:$W$15, 0),FALSE)*$E176)</f>
        <v>0</v>
      </c>
      <c r="BN176" s="2186">
        <f>IF(ISERROR(VLOOKUP(VLOOKUP($A176, 'E4 TB Allocation Details'!$A$18:$L$214, MATCH("Misc ID", 'E4 TB Allocation Details'!$A$18:$L$18, 0),FALSE), 'E2 Allocators'!$B$15:$W$358, MATCH('O5 Details by Class &amp; Accounts'!BN$18, 'E2 Allocators'!$B$15:$W$15, 0),FALSE)*$E176), 0, VLOOKUP(VLOOKUP($A176, 'E4 TB Allocation Details'!$A$18:$L$214, MATCH("Misc ID", 'E4 TB Allocation Details'!$A$18:$L$18, 0),FALSE), 'E2 Allocators'!$B$15:$W$358, MATCH('O5 Details by Class &amp; Accounts'!BN$18, 'E2 Allocators'!$B$15:$W$15, 0),FALSE)*$E176)</f>
        <v>0</v>
      </c>
      <c r="BO176" s="2186">
        <f>IF(ISERROR(VLOOKUP(VLOOKUP($A176, 'E4 TB Allocation Details'!$A$18:$L$214, MATCH("Misc ID", 'E4 TB Allocation Details'!$A$18:$L$18, 0),FALSE), 'E2 Allocators'!$B$15:$W$358, MATCH('O5 Details by Class &amp; Accounts'!BO$18, 'E2 Allocators'!$B$15:$W$15, 0),FALSE)*$E176), 0, VLOOKUP(VLOOKUP($A176, 'E4 TB Allocation Details'!$A$18:$L$214, MATCH("Misc ID", 'E4 TB Allocation Details'!$A$18:$L$18, 0),FALSE), 'E2 Allocators'!$B$15:$W$358, MATCH('O5 Details by Class &amp; Accounts'!BO$18, 'E2 Allocators'!$B$15:$W$15, 0),FALSE)*$E176)</f>
        <v>0</v>
      </c>
      <c r="BP176" s="2186">
        <f>IF(ISERROR(VLOOKUP(VLOOKUP($A176, 'E4 TB Allocation Details'!$A$18:$L$214, MATCH("Misc ID", 'E4 TB Allocation Details'!$A$18:$L$18, 0),FALSE), 'E2 Allocators'!$B$15:$W$358, MATCH('O5 Details by Class &amp; Accounts'!BP$18, 'E2 Allocators'!$B$15:$W$15, 0),FALSE)*$E176), 0, VLOOKUP(VLOOKUP($A176, 'E4 TB Allocation Details'!$A$18:$L$214, MATCH("Misc ID", 'E4 TB Allocation Details'!$A$18:$L$18, 0),FALSE), 'E2 Allocators'!$B$15:$W$358, MATCH('O5 Details by Class &amp; Accounts'!BP$18, 'E2 Allocators'!$B$15:$W$15, 0),FALSE)*$E176)</f>
        <v>0</v>
      </c>
      <c r="BQ176" s="2186">
        <f>IF(ISERROR(VLOOKUP(VLOOKUP($A176, 'E4 TB Allocation Details'!$A$18:$L$214, MATCH("Misc ID", 'E4 TB Allocation Details'!$A$18:$L$18, 0),FALSE), 'E2 Allocators'!$B$15:$W$358, MATCH('O5 Details by Class &amp; Accounts'!BQ$18, 'E2 Allocators'!$B$15:$W$15, 0),FALSE)*$E176), 0, VLOOKUP(VLOOKUP($A176, 'E4 TB Allocation Details'!$A$18:$L$214, MATCH("Misc ID", 'E4 TB Allocation Details'!$A$18:$L$18, 0),FALSE), 'E2 Allocators'!$B$15:$W$358, MATCH('O5 Details by Class &amp; Accounts'!BQ$18, 'E2 Allocators'!$B$15:$W$15, 0),FALSE)*$E176)</f>
        <v>0</v>
      </c>
      <c r="BR176" s="2186">
        <f>IF(ISERROR(VLOOKUP(VLOOKUP($A176, 'E4 TB Allocation Details'!$A$18:$L$214, MATCH("Misc ID", 'E4 TB Allocation Details'!$A$18:$L$18, 0),FALSE), 'E2 Allocators'!$B$15:$W$358, MATCH('O5 Details by Class &amp; Accounts'!BR$18, 'E2 Allocators'!$B$15:$W$15, 0),FALSE)*$E176), 0, VLOOKUP(VLOOKUP($A176, 'E4 TB Allocation Details'!$A$18:$L$214, MATCH("Misc ID", 'E4 TB Allocation Details'!$A$18:$L$18, 0),FALSE), 'E2 Allocators'!$B$15:$W$358, MATCH('O5 Details by Class &amp; Accounts'!BR$18, 'E2 Allocators'!$B$15:$W$15, 0),FALSE)*$E176)</f>
        <v>0</v>
      </c>
      <c r="BS176" s="2186">
        <f t="shared" si="48"/>
        <v>0</v>
      </c>
      <c r="BT176" s="2186">
        <f>IF(ISERROR(VLOOKUP(VLOOKUP($A176, 'E4 TB Allocation Details'!$A$18:$L$214, MATCH("A &amp; G ID", 'E4 TB Allocation Details'!$A$18:$L$18, 0),FALSE), 'E2 Allocators'!$B$15:$W$358, MATCH('O5 Details by Class &amp; Accounts'!BT$18, 'E2 Allocators'!$B$15:$W$15, 0),FALSE)*$E176), 0, VLOOKUP(VLOOKUP($A176, 'E4 TB Allocation Details'!$A$18:$L$214, MATCH("A &amp; G ID", 'E4 TB Allocation Details'!$A$18:$L$18, 0),FALSE), 'E2 Allocators'!$B$15:$W$358, MATCH('O5 Details by Class &amp; Accounts'!BT$18, 'E2 Allocators'!$B$15:$W$15, 0),FALSE)*$E176)</f>
        <v>0</v>
      </c>
      <c r="BU176" s="2186">
        <f>IF(ISERROR(VLOOKUP(VLOOKUP($A176, 'E4 TB Allocation Details'!$A$18:$L$214, MATCH("A &amp; G ID", 'E4 TB Allocation Details'!$A$18:$L$18, 0),FALSE), 'E2 Allocators'!$B$15:$W$358, MATCH('O5 Details by Class &amp; Accounts'!BU$18, 'E2 Allocators'!$B$15:$W$15, 0),FALSE)*$E176), 0, VLOOKUP(VLOOKUP($A176, 'E4 TB Allocation Details'!$A$18:$L$214, MATCH("A &amp; G ID", 'E4 TB Allocation Details'!$A$18:$L$18, 0),FALSE), 'E2 Allocators'!$B$15:$W$358, MATCH('O5 Details by Class &amp; Accounts'!BU$18, 'E2 Allocators'!$B$15:$W$15, 0),FALSE)*$E176)</f>
        <v>0</v>
      </c>
      <c r="BV176" s="2186">
        <f>IF(ISERROR(VLOOKUP(VLOOKUP($A176, 'E4 TB Allocation Details'!$A$18:$L$214, MATCH("A &amp; G ID", 'E4 TB Allocation Details'!$A$18:$L$18, 0),FALSE), 'E2 Allocators'!$B$15:$W$358, MATCH('O5 Details by Class &amp; Accounts'!BV$18, 'E2 Allocators'!$B$15:$W$15, 0),FALSE)*$E176), 0, VLOOKUP(VLOOKUP($A176, 'E4 TB Allocation Details'!$A$18:$L$214, MATCH("A &amp; G ID", 'E4 TB Allocation Details'!$A$18:$L$18, 0),FALSE), 'E2 Allocators'!$B$15:$W$358, MATCH('O5 Details by Class &amp; Accounts'!BV$18, 'E2 Allocators'!$B$15:$W$15, 0),FALSE)*$E176)</f>
        <v>0</v>
      </c>
      <c r="BW176" s="2186">
        <f>IF(ISERROR(VLOOKUP(VLOOKUP($A176, 'E4 TB Allocation Details'!$A$18:$L$214, MATCH("A &amp; G ID", 'E4 TB Allocation Details'!$A$18:$L$18, 0),FALSE), 'E2 Allocators'!$B$15:$W$358, MATCH('O5 Details by Class &amp; Accounts'!BW$18, 'E2 Allocators'!$B$15:$W$15, 0),FALSE)*$E176), 0, VLOOKUP(VLOOKUP($A176, 'E4 TB Allocation Details'!$A$18:$L$214, MATCH("A &amp; G ID", 'E4 TB Allocation Details'!$A$18:$L$18, 0),FALSE), 'E2 Allocators'!$B$15:$W$358, MATCH('O5 Details by Class &amp; Accounts'!BW$18, 'E2 Allocators'!$B$15:$W$15, 0),FALSE)*$E176)</f>
        <v>0</v>
      </c>
      <c r="BX176" s="2186">
        <f>IF(ISERROR(VLOOKUP(VLOOKUP($A176, 'E4 TB Allocation Details'!$A$18:$L$214, MATCH("A &amp; G ID", 'E4 TB Allocation Details'!$A$18:$L$18, 0),FALSE), 'E2 Allocators'!$B$15:$W$358, MATCH('O5 Details by Class &amp; Accounts'!BX$18, 'E2 Allocators'!$B$15:$W$15, 0),FALSE)*$E176), 0, VLOOKUP(VLOOKUP($A176, 'E4 TB Allocation Details'!$A$18:$L$214, MATCH("A &amp; G ID", 'E4 TB Allocation Details'!$A$18:$L$18, 0),FALSE), 'E2 Allocators'!$B$15:$W$358, MATCH('O5 Details by Class &amp; Accounts'!BX$18, 'E2 Allocators'!$B$15:$W$15, 0),FALSE)*$E176)</f>
        <v>0</v>
      </c>
      <c r="BY176" s="2186">
        <f>IF(ISERROR(VLOOKUP(VLOOKUP($A176, 'E4 TB Allocation Details'!$A$18:$L$214, MATCH("A &amp; G ID", 'E4 TB Allocation Details'!$A$18:$L$18, 0),FALSE), 'E2 Allocators'!$B$15:$W$358, MATCH('O5 Details by Class &amp; Accounts'!BY$18, 'E2 Allocators'!$B$15:$W$15, 0),FALSE)*$E176), 0, VLOOKUP(VLOOKUP($A176, 'E4 TB Allocation Details'!$A$18:$L$214, MATCH("A &amp; G ID", 'E4 TB Allocation Details'!$A$18:$L$18, 0),FALSE), 'E2 Allocators'!$B$15:$W$358, MATCH('O5 Details by Class &amp; Accounts'!BY$18, 'E2 Allocators'!$B$15:$W$15, 0),FALSE)*$E176)</f>
        <v>0</v>
      </c>
      <c r="BZ176" s="2186">
        <f>IF(ISERROR(VLOOKUP(VLOOKUP($A176, 'E4 TB Allocation Details'!$A$18:$L$214, MATCH("A &amp; G ID", 'E4 TB Allocation Details'!$A$18:$L$18, 0),FALSE), 'E2 Allocators'!$B$15:$W$358, MATCH('O5 Details by Class &amp; Accounts'!BZ$18, 'E2 Allocators'!$B$15:$W$15, 0),FALSE)*$E176), 0, VLOOKUP(VLOOKUP($A176, 'E4 TB Allocation Details'!$A$18:$L$214, MATCH("A &amp; G ID", 'E4 TB Allocation Details'!$A$18:$L$18, 0),FALSE), 'E2 Allocators'!$B$15:$W$358, MATCH('O5 Details by Class &amp; Accounts'!BZ$18, 'E2 Allocators'!$B$15:$W$15, 0),FALSE)*$E176)</f>
        <v>0</v>
      </c>
      <c r="CA176" s="2186">
        <f>IF(ISERROR(VLOOKUP(VLOOKUP($A176, 'E4 TB Allocation Details'!$A$18:$L$214, MATCH("A &amp; G ID", 'E4 TB Allocation Details'!$A$18:$L$18, 0),FALSE), 'E2 Allocators'!$B$15:$W$358, MATCH('O5 Details by Class &amp; Accounts'!CA$18, 'E2 Allocators'!$B$15:$W$15, 0),FALSE)*$E176), 0, VLOOKUP(VLOOKUP($A176, 'E4 TB Allocation Details'!$A$18:$L$214, MATCH("A &amp; G ID", 'E4 TB Allocation Details'!$A$18:$L$18, 0),FALSE), 'E2 Allocators'!$B$15:$W$358, MATCH('O5 Details by Class &amp; Accounts'!CA$18, 'E2 Allocators'!$B$15:$W$15, 0),FALSE)*$E176)</f>
        <v>0</v>
      </c>
      <c r="CB176" s="2186">
        <f>IF(ISERROR(VLOOKUP(VLOOKUP($A176, 'E4 TB Allocation Details'!$A$18:$L$214, MATCH("A &amp; G ID", 'E4 TB Allocation Details'!$A$18:$L$18, 0),FALSE), 'E2 Allocators'!$B$15:$W$358, MATCH('O5 Details by Class &amp; Accounts'!CB$18, 'E2 Allocators'!$B$15:$W$15, 0),FALSE)*$E176), 0, VLOOKUP(VLOOKUP($A176, 'E4 TB Allocation Details'!$A$18:$L$214, MATCH("A &amp; G ID", 'E4 TB Allocation Details'!$A$18:$L$18, 0),FALSE), 'E2 Allocators'!$B$15:$W$358, MATCH('O5 Details by Class &amp; Accounts'!CB$18, 'E2 Allocators'!$B$15:$W$15, 0),FALSE)*$E176)</f>
        <v>0</v>
      </c>
      <c r="CC176" s="2186">
        <f>IF(ISERROR(VLOOKUP(VLOOKUP($A176, 'E4 TB Allocation Details'!$A$18:$L$214, MATCH("A &amp; G ID", 'E4 TB Allocation Details'!$A$18:$L$18, 0),FALSE), 'E2 Allocators'!$B$15:$W$358, MATCH('O5 Details by Class &amp; Accounts'!CC$18, 'E2 Allocators'!$B$15:$W$15, 0),FALSE)*$E176), 0, VLOOKUP(VLOOKUP($A176, 'E4 TB Allocation Details'!$A$18:$L$214, MATCH("A &amp; G ID", 'E4 TB Allocation Details'!$A$18:$L$18, 0),FALSE), 'E2 Allocators'!$B$15:$W$358, MATCH('O5 Details by Class &amp; Accounts'!CC$18, 'E2 Allocators'!$B$15:$W$15, 0),FALSE)*$E176)</f>
        <v>0</v>
      </c>
      <c r="CD176" s="2186">
        <f>IF(ISERROR(VLOOKUP(VLOOKUP($A176, 'E4 TB Allocation Details'!$A$18:$L$214, MATCH("A &amp; G ID", 'E4 TB Allocation Details'!$A$18:$L$18, 0),FALSE), 'E2 Allocators'!$B$15:$W$358, MATCH('O5 Details by Class &amp; Accounts'!CD$18, 'E2 Allocators'!$B$15:$W$15, 0),FALSE)*$E176), 0, VLOOKUP(VLOOKUP($A176, 'E4 TB Allocation Details'!$A$18:$L$214, MATCH("A &amp; G ID", 'E4 TB Allocation Details'!$A$18:$L$18, 0),FALSE), 'E2 Allocators'!$B$15:$W$358, MATCH('O5 Details by Class &amp; Accounts'!CD$18, 'E2 Allocators'!$B$15:$W$15, 0),FALSE)*$E176)</f>
        <v>0</v>
      </c>
      <c r="CE176" s="2186">
        <f>IF(ISERROR(VLOOKUP(VLOOKUP($A176, 'E4 TB Allocation Details'!$A$18:$L$214, MATCH("A &amp; G ID", 'E4 TB Allocation Details'!$A$18:$L$18, 0),FALSE), 'E2 Allocators'!$B$15:$W$358, MATCH('O5 Details by Class &amp; Accounts'!CE$18, 'E2 Allocators'!$B$15:$W$15, 0),FALSE)*$E176), 0, VLOOKUP(VLOOKUP($A176, 'E4 TB Allocation Details'!$A$18:$L$214, MATCH("A &amp; G ID", 'E4 TB Allocation Details'!$A$18:$L$18, 0),FALSE), 'E2 Allocators'!$B$15:$W$358, MATCH('O5 Details by Class &amp; Accounts'!CE$18, 'E2 Allocators'!$B$15:$W$15, 0),FALSE)*$E176)</f>
        <v>0</v>
      </c>
      <c r="CF176" s="2186">
        <f>IF(ISERROR(VLOOKUP(VLOOKUP($A176, 'E4 TB Allocation Details'!$A$18:$L$214, MATCH("A &amp; G ID", 'E4 TB Allocation Details'!$A$18:$L$18, 0),FALSE), 'E2 Allocators'!$B$15:$W$358, MATCH('O5 Details by Class &amp; Accounts'!CF$18, 'E2 Allocators'!$B$15:$W$15, 0),FALSE)*$E176), 0, VLOOKUP(VLOOKUP($A176, 'E4 TB Allocation Details'!$A$18:$L$214, MATCH("A &amp; G ID", 'E4 TB Allocation Details'!$A$18:$L$18, 0),FALSE), 'E2 Allocators'!$B$15:$W$358, MATCH('O5 Details by Class &amp; Accounts'!CF$18, 'E2 Allocators'!$B$15:$W$15, 0),FALSE)*$E176)</f>
        <v>0</v>
      </c>
      <c r="CG176" s="2186">
        <f>IF(ISERROR(VLOOKUP(VLOOKUP($A176, 'E4 TB Allocation Details'!$A$18:$L$214, MATCH("A &amp; G ID", 'E4 TB Allocation Details'!$A$18:$L$18, 0),FALSE), 'E2 Allocators'!$B$15:$W$358, MATCH('O5 Details by Class &amp; Accounts'!CG$18, 'E2 Allocators'!$B$15:$W$15, 0),FALSE)*$E176), 0, VLOOKUP(VLOOKUP($A176, 'E4 TB Allocation Details'!$A$18:$L$214, MATCH("A &amp; G ID", 'E4 TB Allocation Details'!$A$18:$L$18, 0),FALSE), 'E2 Allocators'!$B$15:$W$358, MATCH('O5 Details by Class &amp; Accounts'!CG$18, 'E2 Allocators'!$B$15:$W$15, 0),FALSE)*$E176)</f>
        <v>0</v>
      </c>
      <c r="CH176" s="2186">
        <f>IF(ISERROR(VLOOKUP(VLOOKUP($A176, 'E4 TB Allocation Details'!$A$18:$L$214, MATCH("A &amp; G ID", 'E4 TB Allocation Details'!$A$18:$L$18, 0),FALSE), 'E2 Allocators'!$B$15:$W$358, MATCH('O5 Details by Class &amp; Accounts'!CH$18, 'E2 Allocators'!$B$15:$W$15, 0),FALSE)*$E176), 0, VLOOKUP(VLOOKUP($A176, 'E4 TB Allocation Details'!$A$18:$L$214, MATCH("A &amp; G ID", 'E4 TB Allocation Details'!$A$18:$L$18, 0),FALSE), 'E2 Allocators'!$B$15:$W$358, MATCH('O5 Details by Class &amp; Accounts'!CH$18, 'E2 Allocators'!$B$15:$W$15, 0),FALSE)*$E176)</f>
        <v>0</v>
      </c>
      <c r="CI176" s="2186">
        <f>IF(ISERROR(VLOOKUP(VLOOKUP($A176, 'E4 TB Allocation Details'!$A$18:$L$214, MATCH("A &amp; G ID", 'E4 TB Allocation Details'!$A$18:$L$18, 0),FALSE), 'E2 Allocators'!$B$15:$W$358, MATCH('O5 Details by Class &amp; Accounts'!CI$18, 'E2 Allocators'!$B$15:$W$15, 0),FALSE)*$E176), 0, VLOOKUP(VLOOKUP($A176, 'E4 TB Allocation Details'!$A$18:$L$214, MATCH("A &amp; G ID", 'E4 TB Allocation Details'!$A$18:$L$18, 0),FALSE), 'E2 Allocators'!$B$15:$W$358, MATCH('O5 Details by Class &amp; Accounts'!CI$18, 'E2 Allocators'!$B$15:$W$15, 0),FALSE)*$E176)</f>
        <v>0</v>
      </c>
      <c r="CJ176" s="2186">
        <f>IF(ISERROR(VLOOKUP(VLOOKUP($A176, 'E4 TB Allocation Details'!$A$18:$L$214, MATCH("A &amp; G ID", 'E4 TB Allocation Details'!$A$18:$L$18, 0),FALSE), 'E2 Allocators'!$B$15:$W$358, MATCH('O5 Details by Class &amp; Accounts'!CJ$18, 'E2 Allocators'!$B$15:$W$15, 0),FALSE)*$E176), 0, VLOOKUP(VLOOKUP($A176, 'E4 TB Allocation Details'!$A$18:$L$214, MATCH("A &amp; G ID", 'E4 TB Allocation Details'!$A$18:$L$18, 0),FALSE), 'E2 Allocators'!$B$15:$W$358, MATCH('O5 Details by Class &amp; Accounts'!CJ$18, 'E2 Allocators'!$B$15:$W$15, 0),FALSE)*$E176)</f>
        <v>0</v>
      </c>
      <c r="CK176" s="2186">
        <f>IF(ISERROR(VLOOKUP(VLOOKUP($A176, 'E4 TB Allocation Details'!$A$18:$L$214, MATCH("A &amp; G ID", 'E4 TB Allocation Details'!$A$18:$L$18, 0),FALSE), 'E2 Allocators'!$B$15:$W$358, MATCH('O5 Details by Class &amp; Accounts'!CK$18, 'E2 Allocators'!$B$15:$W$15, 0),FALSE)*$E176), 0, VLOOKUP(VLOOKUP($A176, 'E4 TB Allocation Details'!$A$18:$L$214, MATCH("A &amp; G ID", 'E4 TB Allocation Details'!$A$18:$L$18, 0),FALSE), 'E2 Allocators'!$B$15:$W$358, MATCH('O5 Details by Class &amp; Accounts'!CK$18, 'E2 Allocators'!$B$15:$W$15, 0),FALSE)*$E176)</f>
        <v>0</v>
      </c>
      <c r="CL176" s="2186">
        <f>IF(ISERROR(VLOOKUP(VLOOKUP($A176, 'E4 TB Allocation Details'!$A$18:$L$214, MATCH("A &amp; G ID", 'E4 TB Allocation Details'!$A$18:$L$18, 0),FALSE), 'E2 Allocators'!$B$15:$W$358, MATCH('O5 Details by Class &amp; Accounts'!CL$18, 'E2 Allocators'!$B$15:$W$15, 0),FALSE)*$E176), 0, VLOOKUP(VLOOKUP($A176, 'E4 TB Allocation Details'!$A$18:$L$214, MATCH("A &amp; G ID", 'E4 TB Allocation Details'!$A$18:$L$18, 0),FALSE), 'E2 Allocators'!$B$15:$W$358, MATCH('O5 Details by Class &amp; Accounts'!CL$18, 'E2 Allocators'!$B$15:$W$15, 0),FALSE)*$E176)</f>
        <v>0</v>
      </c>
      <c r="CM176" s="2186">
        <f>IF(ISERROR(VLOOKUP(VLOOKUP($A176, 'E4 TB Allocation Details'!$A$18:$L$214, MATCH("A &amp; G ID", 'E4 TB Allocation Details'!$A$18:$L$18, 0),FALSE), 'E2 Allocators'!$B$15:$W$358, MATCH('O5 Details by Class &amp; Accounts'!CM$18, 'E2 Allocators'!$B$15:$W$15, 0),FALSE)*$E176), 0, VLOOKUP(VLOOKUP($A176, 'E4 TB Allocation Details'!$A$18:$L$214, MATCH("A &amp; G ID", 'E4 TB Allocation Details'!$A$18:$L$18, 0),FALSE), 'E2 Allocators'!$B$15:$W$358, MATCH('O5 Details by Class &amp; Accounts'!CM$18, 'E2 Allocators'!$B$15:$W$15, 0),FALSE)*$E176)</f>
        <v>0</v>
      </c>
      <c r="CN176" s="2186">
        <f t="shared" si="49"/>
        <v>0</v>
      </c>
      <c r="CO176" s="2187">
        <f t="shared" si="50"/>
        <v>0</v>
      </c>
      <c r="CQ176" s="1625" t="s">
        <v>1271</v>
      </c>
    </row>
    <row r="177" spans="1:95" s="54" customFormat="1" ht="12.75" x14ac:dyDescent="0.2">
      <c r="A177" s="1838">
        <v>5420</v>
      </c>
      <c r="B177" s="1807" t="s">
        <v>37</v>
      </c>
      <c r="C177" s="2184">
        <f>IF(ISERROR(VLOOKUP($A177,'I3 TB Data'!$A$19:$H$483,MATCH('O5 Details by Class &amp; Accounts'!$C$18, 'I3 TB Data'!$A$19:$H$19,0),0)), 0, VLOOKUP($A177,'I3 TB Data'!$A$19:$H$483,MATCH('O5 Details by Class &amp; Accounts'!$C$18,'I3 TB Data'!$A$19:$H$19,0),0))</f>
        <v>0</v>
      </c>
      <c r="D177" s="2185"/>
      <c r="E177" s="2184">
        <f t="shared" si="44"/>
        <v>0</v>
      </c>
      <c r="F177" s="2186"/>
      <c r="G177" s="2186"/>
      <c r="H177" s="2186">
        <f t="shared" si="46"/>
        <v>0</v>
      </c>
      <c r="I177" s="2186">
        <f>IF(ISERROR(VLOOKUP(VLOOKUP($A177, 'E4 TB Allocation Details'!$A$18:$L$214, MATCH("Demand ID", 'E4 TB Allocation Details'!$A$18:$L$18, 0),FALSE), 'E2 Allocators'!$B$15:$W$358, MATCH('O5 Details by Class &amp; Accounts'!I$18, 'E2 Allocators'!$B$15:$W$15, 0),FALSE)*$F177), 0, VLOOKUP(VLOOKUP($A177, 'E4 TB Allocation Details'!$A$18:$L$214, MATCH("Demand ID", 'E4 TB Allocation Details'!$A$18:$L$18, 0),FALSE), 'E2 Allocators'!$B$15:$W$358, MATCH('O5 Details by Class &amp; Accounts'!I$18, 'E2 Allocators'!$B$15:$W$15, 0),FALSE)*$F177)</f>
        <v>0</v>
      </c>
      <c r="J177" s="2186">
        <f>IF(ISERROR(VLOOKUP(VLOOKUP($A177, 'E4 TB Allocation Details'!$A$18:$L$214, MATCH("Demand ID", 'E4 TB Allocation Details'!$A$18:$L$18, 0),FALSE), 'E2 Allocators'!$B$15:$W$358, MATCH('O5 Details by Class &amp; Accounts'!J$18, 'E2 Allocators'!$B$15:$W$15, 0),FALSE)*$F177), 0, VLOOKUP(VLOOKUP($A177, 'E4 TB Allocation Details'!$A$18:$L$214, MATCH("Demand ID", 'E4 TB Allocation Details'!$A$18:$L$18, 0),FALSE), 'E2 Allocators'!$B$15:$W$358, MATCH('O5 Details by Class &amp; Accounts'!J$18, 'E2 Allocators'!$B$15:$W$15, 0),FALSE)*$F177)</f>
        <v>0</v>
      </c>
      <c r="K177" s="2186">
        <f>IF(ISERROR(VLOOKUP(VLOOKUP($A177, 'E4 TB Allocation Details'!$A$18:$L$214, MATCH("Demand ID", 'E4 TB Allocation Details'!$A$18:$L$18, 0),FALSE), 'E2 Allocators'!$B$15:$W$358, MATCH('O5 Details by Class &amp; Accounts'!K$18, 'E2 Allocators'!$B$15:$W$15, 0),FALSE)*$F177), 0, VLOOKUP(VLOOKUP($A177, 'E4 TB Allocation Details'!$A$18:$L$214, MATCH("Demand ID", 'E4 TB Allocation Details'!$A$18:$L$18, 0),FALSE), 'E2 Allocators'!$B$15:$W$358, MATCH('O5 Details by Class &amp; Accounts'!K$18, 'E2 Allocators'!$B$15:$W$15, 0),FALSE)*$F177)</f>
        <v>0</v>
      </c>
      <c r="L177" s="2186">
        <f>IF(ISERROR(VLOOKUP(VLOOKUP($A177, 'E4 TB Allocation Details'!$A$18:$L$214, MATCH("Demand ID", 'E4 TB Allocation Details'!$A$18:$L$18, 0),FALSE), 'E2 Allocators'!$B$15:$W$358, MATCH('O5 Details by Class &amp; Accounts'!L$18, 'E2 Allocators'!$B$15:$W$15, 0),FALSE)*$F177), 0, VLOOKUP(VLOOKUP($A177, 'E4 TB Allocation Details'!$A$18:$L$214, MATCH("Demand ID", 'E4 TB Allocation Details'!$A$18:$L$18, 0),FALSE), 'E2 Allocators'!$B$15:$W$358, MATCH('O5 Details by Class &amp; Accounts'!L$18, 'E2 Allocators'!$B$15:$W$15, 0),FALSE)*$F177)</f>
        <v>0</v>
      </c>
      <c r="M177" s="2186">
        <f>IF(ISERROR(VLOOKUP(VLOOKUP($A177, 'E4 TB Allocation Details'!$A$18:$L$214, MATCH("Demand ID", 'E4 TB Allocation Details'!$A$18:$L$18, 0),FALSE), 'E2 Allocators'!$B$15:$W$358, MATCH('O5 Details by Class &amp; Accounts'!M$18, 'E2 Allocators'!$B$15:$W$15, 0),FALSE)*$F177), 0, VLOOKUP(VLOOKUP($A177, 'E4 TB Allocation Details'!$A$18:$L$214, MATCH("Demand ID", 'E4 TB Allocation Details'!$A$18:$L$18, 0),FALSE), 'E2 Allocators'!$B$15:$W$358, MATCH('O5 Details by Class &amp; Accounts'!M$18, 'E2 Allocators'!$B$15:$W$15, 0),FALSE)*$F177)</f>
        <v>0</v>
      </c>
      <c r="N177" s="2186">
        <f>IF(ISERROR(VLOOKUP(VLOOKUP($A177, 'E4 TB Allocation Details'!$A$18:$L$214, MATCH("Demand ID", 'E4 TB Allocation Details'!$A$18:$L$18, 0),FALSE), 'E2 Allocators'!$B$15:$W$358, MATCH('O5 Details by Class &amp; Accounts'!N$18, 'E2 Allocators'!$B$15:$W$15, 0),FALSE)*$F177), 0, VLOOKUP(VLOOKUP($A177, 'E4 TB Allocation Details'!$A$18:$L$214, MATCH("Demand ID", 'E4 TB Allocation Details'!$A$18:$L$18, 0),FALSE), 'E2 Allocators'!$B$15:$W$358, MATCH('O5 Details by Class &amp; Accounts'!N$18, 'E2 Allocators'!$B$15:$W$15, 0),FALSE)*$F177)</f>
        <v>0</v>
      </c>
      <c r="O177" s="2186">
        <f>IF(ISERROR(VLOOKUP(VLOOKUP($A177, 'E4 TB Allocation Details'!$A$18:$L$214, MATCH("Demand ID", 'E4 TB Allocation Details'!$A$18:$L$18, 0),FALSE), 'E2 Allocators'!$B$15:$W$358, MATCH('O5 Details by Class &amp; Accounts'!O$18, 'E2 Allocators'!$B$15:$W$15, 0),FALSE)*$F177), 0, VLOOKUP(VLOOKUP($A177, 'E4 TB Allocation Details'!$A$18:$L$214, MATCH("Demand ID", 'E4 TB Allocation Details'!$A$18:$L$18, 0),FALSE), 'E2 Allocators'!$B$15:$W$358, MATCH('O5 Details by Class &amp; Accounts'!O$18, 'E2 Allocators'!$B$15:$W$15, 0),FALSE)*$F177)</f>
        <v>0</v>
      </c>
      <c r="P177" s="2186">
        <f>IF(ISERROR(VLOOKUP(VLOOKUP($A177, 'E4 TB Allocation Details'!$A$18:$L$214, MATCH("Demand ID", 'E4 TB Allocation Details'!$A$18:$L$18, 0),FALSE), 'E2 Allocators'!$B$15:$W$358, MATCH('O5 Details by Class &amp; Accounts'!P$18, 'E2 Allocators'!$B$15:$W$15, 0),FALSE)*$F177), 0, VLOOKUP(VLOOKUP($A177, 'E4 TB Allocation Details'!$A$18:$L$214, MATCH("Demand ID", 'E4 TB Allocation Details'!$A$18:$L$18, 0),FALSE), 'E2 Allocators'!$B$15:$W$358, MATCH('O5 Details by Class &amp; Accounts'!P$18, 'E2 Allocators'!$B$15:$W$15, 0),FALSE)*$F177)</f>
        <v>0</v>
      </c>
      <c r="Q177" s="2186">
        <f>IF(ISERROR(VLOOKUP(VLOOKUP($A177, 'E4 TB Allocation Details'!$A$18:$L$214, MATCH("Demand ID", 'E4 TB Allocation Details'!$A$18:$L$18, 0),FALSE), 'E2 Allocators'!$B$15:$W$358, MATCH('O5 Details by Class &amp; Accounts'!Q$18, 'E2 Allocators'!$B$15:$W$15, 0),FALSE)*$F177), 0, VLOOKUP(VLOOKUP($A177, 'E4 TB Allocation Details'!$A$18:$L$214, MATCH("Demand ID", 'E4 TB Allocation Details'!$A$18:$L$18, 0),FALSE), 'E2 Allocators'!$B$15:$W$358, MATCH('O5 Details by Class &amp; Accounts'!Q$18, 'E2 Allocators'!$B$15:$W$15, 0),FALSE)*$F177)</f>
        <v>0</v>
      </c>
      <c r="R177" s="2186">
        <f>IF(ISERROR(VLOOKUP(VLOOKUP($A177, 'E4 TB Allocation Details'!$A$18:$L$214, MATCH("Demand ID", 'E4 TB Allocation Details'!$A$18:$L$18, 0),FALSE), 'E2 Allocators'!$B$15:$W$358, MATCH('O5 Details by Class &amp; Accounts'!R$18, 'E2 Allocators'!$B$15:$W$15, 0),FALSE)*$F177), 0, VLOOKUP(VLOOKUP($A177, 'E4 TB Allocation Details'!$A$18:$L$214, MATCH("Demand ID", 'E4 TB Allocation Details'!$A$18:$L$18, 0),FALSE), 'E2 Allocators'!$B$15:$W$358, MATCH('O5 Details by Class &amp; Accounts'!R$18, 'E2 Allocators'!$B$15:$W$15, 0),FALSE)*$F177)</f>
        <v>0</v>
      </c>
      <c r="S177" s="2186">
        <f>IF(ISERROR(VLOOKUP(VLOOKUP($A177, 'E4 TB Allocation Details'!$A$18:$L$214, MATCH("Demand ID", 'E4 TB Allocation Details'!$A$18:$L$18, 0),FALSE), 'E2 Allocators'!$B$15:$W$358, MATCH('O5 Details by Class &amp; Accounts'!S$18, 'E2 Allocators'!$B$15:$W$15, 0),FALSE)*$F177), 0, VLOOKUP(VLOOKUP($A177, 'E4 TB Allocation Details'!$A$18:$L$214, MATCH("Demand ID", 'E4 TB Allocation Details'!$A$18:$L$18, 0),FALSE), 'E2 Allocators'!$B$15:$W$358, MATCH('O5 Details by Class &amp; Accounts'!S$18, 'E2 Allocators'!$B$15:$W$15, 0),FALSE)*$F177)</f>
        <v>0</v>
      </c>
      <c r="T177" s="2186">
        <f>IF(ISERROR(VLOOKUP(VLOOKUP($A177, 'E4 TB Allocation Details'!$A$18:$L$214, MATCH("Demand ID", 'E4 TB Allocation Details'!$A$18:$L$18, 0),FALSE), 'E2 Allocators'!$B$15:$W$358, MATCH('O5 Details by Class &amp; Accounts'!T$18, 'E2 Allocators'!$B$15:$W$15, 0),FALSE)*$F177), 0, VLOOKUP(VLOOKUP($A177, 'E4 TB Allocation Details'!$A$18:$L$214, MATCH("Demand ID", 'E4 TB Allocation Details'!$A$18:$L$18, 0),FALSE), 'E2 Allocators'!$B$15:$W$358, MATCH('O5 Details by Class &amp; Accounts'!T$18, 'E2 Allocators'!$B$15:$W$15, 0),FALSE)*$F177)</f>
        <v>0</v>
      </c>
      <c r="U177" s="2186">
        <f>IF(ISERROR(VLOOKUP(VLOOKUP($A177, 'E4 TB Allocation Details'!$A$18:$L$214, MATCH("Demand ID", 'E4 TB Allocation Details'!$A$18:$L$18, 0),FALSE), 'E2 Allocators'!$B$15:$W$358, MATCH('O5 Details by Class &amp; Accounts'!U$18, 'E2 Allocators'!$B$15:$W$15, 0),FALSE)*$F177), 0, VLOOKUP(VLOOKUP($A177, 'E4 TB Allocation Details'!$A$18:$L$214, MATCH("Demand ID", 'E4 TB Allocation Details'!$A$18:$L$18, 0),FALSE), 'E2 Allocators'!$B$15:$W$358, MATCH('O5 Details by Class &amp; Accounts'!U$18, 'E2 Allocators'!$B$15:$W$15, 0),FALSE)*$F177)</f>
        <v>0</v>
      </c>
      <c r="V177" s="2186">
        <f>IF(ISERROR(VLOOKUP(VLOOKUP($A177, 'E4 TB Allocation Details'!$A$18:$L$214, MATCH("Demand ID", 'E4 TB Allocation Details'!$A$18:$L$18, 0),FALSE), 'E2 Allocators'!$B$15:$W$358, MATCH('O5 Details by Class &amp; Accounts'!V$18, 'E2 Allocators'!$B$15:$W$15, 0),FALSE)*$F177), 0, VLOOKUP(VLOOKUP($A177, 'E4 TB Allocation Details'!$A$18:$L$214, MATCH("Demand ID", 'E4 TB Allocation Details'!$A$18:$L$18, 0),FALSE), 'E2 Allocators'!$B$15:$W$358, MATCH('O5 Details by Class &amp; Accounts'!V$18, 'E2 Allocators'!$B$15:$W$15, 0),FALSE)*$F177)</f>
        <v>0</v>
      </c>
      <c r="W177" s="2186">
        <f>IF(ISERROR(VLOOKUP(VLOOKUP($A177, 'E4 TB Allocation Details'!$A$18:$L$214, MATCH("Demand ID", 'E4 TB Allocation Details'!$A$18:$L$18, 0),FALSE), 'E2 Allocators'!$B$15:$W$358, MATCH('O5 Details by Class &amp; Accounts'!W$18, 'E2 Allocators'!$B$15:$W$15, 0),FALSE)*$F177), 0, VLOOKUP(VLOOKUP($A177, 'E4 TB Allocation Details'!$A$18:$L$214, MATCH("Demand ID", 'E4 TB Allocation Details'!$A$18:$L$18, 0),FALSE), 'E2 Allocators'!$B$15:$W$358, MATCH('O5 Details by Class &amp; Accounts'!W$18, 'E2 Allocators'!$B$15:$W$15, 0),FALSE)*$F177)</f>
        <v>0</v>
      </c>
      <c r="X177" s="2186">
        <f>IF(ISERROR(VLOOKUP(VLOOKUP($A177, 'E4 TB Allocation Details'!$A$18:$L$214, MATCH("Demand ID", 'E4 TB Allocation Details'!$A$18:$L$18, 0),FALSE), 'E2 Allocators'!$B$15:$W$358, MATCH('O5 Details by Class &amp; Accounts'!X$18, 'E2 Allocators'!$B$15:$W$15, 0),FALSE)*$F177), 0, VLOOKUP(VLOOKUP($A177, 'E4 TB Allocation Details'!$A$18:$L$214, MATCH("Demand ID", 'E4 TB Allocation Details'!$A$18:$L$18, 0),FALSE), 'E2 Allocators'!$B$15:$W$358, MATCH('O5 Details by Class &amp; Accounts'!X$18, 'E2 Allocators'!$B$15:$W$15, 0),FALSE)*$F177)</f>
        <v>0</v>
      </c>
      <c r="Y177" s="2186">
        <f>IF(ISERROR(VLOOKUP(VLOOKUP($A177, 'E4 TB Allocation Details'!$A$18:$L$214, MATCH("Demand ID", 'E4 TB Allocation Details'!$A$18:$L$18, 0),FALSE), 'E2 Allocators'!$B$15:$W$358, MATCH('O5 Details by Class &amp; Accounts'!Y$18, 'E2 Allocators'!$B$15:$W$15, 0),FALSE)*$F177), 0, VLOOKUP(VLOOKUP($A177, 'E4 TB Allocation Details'!$A$18:$L$214, MATCH("Demand ID", 'E4 TB Allocation Details'!$A$18:$L$18, 0),FALSE), 'E2 Allocators'!$B$15:$W$358, MATCH('O5 Details by Class &amp; Accounts'!Y$18, 'E2 Allocators'!$B$15:$W$15, 0),FALSE)*$F177)</f>
        <v>0</v>
      </c>
      <c r="Z177" s="2186">
        <f>IF(ISERROR(VLOOKUP(VLOOKUP($A177, 'E4 TB Allocation Details'!$A$18:$L$214, MATCH("Demand ID", 'E4 TB Allocation Details'!$A$18:$L$18, 0),FALSE), 'E2 Allocators'!$B$15:$W$358, MATCH('O5 Details by Class &amp; Accounts'!Z$18, 'E2 Allocators'!$B$15:$W$15, 0),FALSE)*$F177), 0, VLOOKUP(VLOOKUP($A177, 'E4 TB Allocation Details'!$A$18:$L$214, MATCH("Demand ID", 'E4 TB Allocation Details'!$A$18:$L$18, 0),FALSE), 'E2 Allocators'!$B$15:$W$358, MATCH('O5 Details by Class &amp; Accounts'!Z$18, 'E2 Allocators'!$B$15:$W$15, 0),FALSE)*$F177)</f>
        <v>0</v>
      </c>
      <c r="AA177" s="2186">
        <f>IF(ISERROR(VLOOKUP(VLOOKUP($A177, 'E4 TB Allocation Details'!$A$18:$L$214, MATCH("Demand ID", 'E4 TB Allocation Details'!$A$18:$L$18, 0),FALSE), 'E2 Allocators'!$B$15:$W$358, MATCH('O5 Details by Class &amp; Accounts'!AA$18, 'E2 Allocators'!$B$15:$W$15, 0),FALSE)*$F177), 0, VLOOKUP(VLOOKUP($A177, 'E4 TB Allocation Details'!$A$18:$L$214, MATCH("Demand ID", 'E4 TB Allocation Details'!$A$18:$L$18, 0),FALSE), 'E2 Allocators'!$B$15:$W$358, MATCH('O5 Details by Class &amp; Accounts'!AA$18, 'E2 Allocators'!$B$15:$W$15, 0),FALSE)*$F177)</f>
        <v>0</v>
      </c>
      <c r="AB177" s="2186">
        <f>IF(ISERROR(VLOOKUP(VLOOKUP($A177, 'E4 TB Allocation Details'!$A$18:$L$214, MATCH("Demand ID", 'E4 TB Allocation Details'!$A$18:$L$18, 0),FALSE), 'E2 Allocators'!$B$15:$W$358, MATCH('O5 Details by Class &amp; Accounts'!AB$18, 'E2 Allocators'!$B$15:$W$15, 0),FALSE)*$F177), 0, VLOOKUP(VLOOKUP($A177, 'E4 TB Allocation Details'!$A$18:$L$214, MATCH("Demand ID", 'E4 TB Allocation Details'!$A$18:$L$18, 0),FALSE), 'E2 Allocators'!$B$15:$W$358, MATCH('O5 Details by Class &amp; Accounts'!AB$18, 'E2 Allocators'!$B$15:$W$15, 0),FALSE)*$F177)</f>
        <v>0</v>
      </c>
      <c r="AC177" s="2186">
        <f t="shared" si="47"/>
        <v>0</v>
      </c>
      <c r="AD177" s="2186">
        <f>IF(ISERROR(VLOOKUP(VLOOKUP($A177, 'E4 TB Allocation Details'!$A$18:$L$214, MATCH("Customer ID", 'E4 TB Allocation Details'!$A$18:$L$18, 0),FALSE), 'E2 Allocators'!$B$15:$W$358, MATCH('O5 Details by Class &amp; Accounts'!AD$18, 'E2 Allocators'!$B$15:$W$15, 0),FALSE)*$G177), 0, VLOOKUP(VLOOKUP($A177, 'E4 TB Allocation Details'!$A$18:$L$214, MATCH("Customer ID", 'E4 TB Allocation Details'!$A$18:$L$18, 0),FALSE), 'E2 Allocators'!$B$15:$W$358, MATCH('O5 Details by Class &amp; Accounts'!AD$18, 'E2 Allocators'!$B$15:$W$15, 0),FALSE)*$G177)</f>
        <v>0</v>
      </c>
      <c r="AE177" s="2186">
        <f>IF(ISERROR(VLOOKUP(VLOOKUP($A177, 'E4 TB Allocation Details'!$A$18:$L$214, MATCH("Customer ID", 'E4 TB Allocation Details'!$A$18:$L$18, 0),FALSE), 'E2 Allocators'!$B$15:$W$358, MATCH('O5 Details by Class &amp; Accounts'!AE$18, 'E2 Allocators'!$B$15:$W$15, 0),FALSE)*$G177), 0, VLOOKUP(VLOOKUP($A177, 'E4 TB Allocation Details'!$A$18:$L$214, MATCH("Customer ID", 'E4 TB Allocation Details'!$A$18:$L$18, 0),FALSE), 'E2 Allocators'!$B$15:$W$358, MATCH('O5 Details by Class &amp; Accounts'!AE$18, 'E2 Allocators'!$B$15:$W$15, 0),FALSE)*$G177)</f>
        <v>0</v>
      </c>
      <c r="AF177" s="2186">
        <f>IF(ISERROR(VLOOKUP(VLOOKUP($A177, 'E4 TB Allocation Details'!$A$18:$L$214, MATCH("Customer ID", 'E4 TB Allocation Details'!$A$18:$L$18, 0),FALSE), 'E2 Allocators'!$B$15:$W$358, MATCH('O5 Details by Class &amp; Accounts'!AF$18, 'E2 Allocators'!$B$15:$W$15, 0),FALSE)*$G177), 0, VLOOKUP(VLOOKUP($A177, 'E4 TB Allocation Details'!$A$18:$L$214, MATCH("Customer ID", 'E4 TB Allocation Details'!$A$18:$L$18, 0),FALSE), 'E2 Allocators'!$B$15:$W$358, MATCH('O5 Details by Class &amp; Accounts'!AF$18, 'E2 Allocators'!$B$15:$W$15, 0),FALSE)*$G177)</f>
        <v>0</v>
      </c>
      <c r="AG177" s="2186">
        <f>IF(ISERROR(VLOOKUP(VLOOKUP($A177, 'E4 TB Allocation Details'!$A$18:$L$214, MATCH("Customer ID", 'E4 TB Allocation Details'!$A$18:$L$18, 0),FALSE), 'E2 Allocators'!$B$15:$W$358, MATCH('O5 Details by Class &amp; Accounts'!AG$18, 'E2 Allocators'!$B$15:$W$15, 0),FALSE)*$G177), 0, VLOOKUP(VLOOKUP($A177, 'E4 TB Allocation Details'!$A$18:$L$214, MATCH("Customer ID", 'E4 TB Allocation Details'!$A$18:$L$18, 0),FALSE), 'E2 Allocators'!$B$15:$W$358, MATCH('O5 Details by Class &amp; Accounts'!AG$18, 'E2 Allocators'!$B$15:$W$15, 0),FALSE)*$G177)</f>
        <v>0</v>
      </c>
      <c r="AH177" s="2186">
        <f>IF(ISERROR(VLOOKUP(VLOOKUP($A177, 'E4 TB Allocation Details'!$A$18:$L$214, MATCH("Customer ID", 'E4 TB Allocation Details'!$A$18:$L$18, 0),FALSE), 'E2 Allocators'!$B$15:$W$358, MATCH('O5 Details by Class &amp; Accounts'!AH$18, 'E2 Allocators'!$B$15:$W$15, 0),FALSE)*$G177), 0, VLOOKUP(VLOOKUP($A177, 'E4 TB Allocation Details'!$A$18:$L$214, MATCH("Customer ID", 'E4 TB Allocation Details'!$A$18:$L$18, 0),FALSE), 'E2 Allocators'!$B$15:$W$358, MATCH('O5 Details by Class &amp; Accounts'!AH$18, 'E2 Allocators'!$B$15:$W$15, 0),FALSE)*$G177)</f>
        <v>0</v>
      </c>
      <c r="AI177" s="2186">
        <f>IF(ISERROR(VLOOKUP(VLOOKUP($A177, 'E4 TB Allocation Details'!$A$18:$L$214, MATCH("Customer ID", 'E4 TB Allocation Details'!$A$18:$L$18, 0),FALSE), 'E2 Allocators'!$B$15:$W$358, MATCH('O5 Details by Class &amp; Accounts'!AI$18, 'E2 Allocators'!$B$15:$W$15, 0),FALSE)*$G177), 0, VLOOKUP(VLOOKUP($A177, 'E4 TB Allocation Details'!$A$18:$L$214, MATCH("Customer ID", 'E4 TB Allocation Details'!$A$18:$L$18, 0),FALSE), 'E2 Allocators'!$B$15:$W$358, MATCH('O5 Details by Class &amp; Accounts'!AI$18, 'E2 Allocators'!$B$15:$W$15, 0),FALSE)*$G177)</f>
        <v>0</v>
      </c>
      <c r="AJ177" s="2186">
        <f>IF(ISERROR(VLOOKUP(VLOOKUP($A177, 'E4 TB Allocation Details'!$A$18:$L$214, MATCH("Customer ID", 'E4 TB Allocation Details'!$A$18:$L$18, 0),FALSE), 'E2 Allocators'!$B$15:$W$358, MATCH('O5 Details by Class &amp; Accounts'!AJ$18, 'E2 Allocators'!$B$15:$W$15, 0),FALSE)*$G177), 0, VLOOKUP(VLOOKUP($A177, 'E4 TB Allocation Details'!$A$18:$L$214, MATCH("Customer ID", 'E4 TB Allocation Details'!$A$18:$L$18, 0),FALSE), 'E2 Allocators'!$B$15:$W$358, MATCH('O5 Details by Class &amp; Accounts'!AJ$18, 'E2 Allocators'!$B$15:$W$15, 0),FALSE)*$G177)</f>
        <v>0</v>
      </c>
      <c r="AK177" s="2186">
        <f>IF(ISERROR(VLOOKUP(VLOOKUP($A177, 'E4 TB Allocation Details'!$A$18:$L$214, MATCH("Customer ID", 'E4 TB Allocation Details'!$A$18:$L$18, 0),FALSE), 'E2 Allocators'!$B$15:$W$358, MATCH('O5 Details by Class &amp; Accounts'!AK$18, 'E2 Allocators'!$B$15:$W$15, 0),FALSE)*$G177), 0, VLOOKUP(VLOOKUP($A177, 'E4 TB Allocation Details'!$A$18:$L$214, MATCH("Customer ID", 'E4 TB Allocation Details'!$A$18:$L$18, 0),FALSE), 'E2 Allocators'!$B$15:$W$358, MATCH('O5 Details by Class &amp; Accounts'!AK$18, 'E2 Allocators'!$B$15:$W$15, 0),FALSE)*$G177)</f>
        <v>0</v>
      </c>
      <c r="AL177" s="2186">
        <f>IF(ISERROR(VLOOKUP(VLOOKUP($A177, 'E4 TB Allocation Details'!$A$18:$L$214, MATCH("Customer ID", 'E4 TB Allocation Details'!$A$18:$L$18, 0),FALSE), 'E2 Allocators'!$B$15:$W$358, MATCH('O5 Details by Class &amp; Accounts'!AL$18, 'E2 Allocators'!$B$15:$W$15, 0),FALSE)*$G177), 0, VLOOKUP(VLOOKUP($A177, 'E4 TB Allocation Details'!$A$18:$L$214, MATCH("Customer ID", 'E4 TB Allocation Details'!$A$18:$L$18, 0),FALSE), 'E2 Allocators'!$B$15:$W$358, MATCH('O5 Details by Class &amp; Accounts'!AL$18, 'E2 Allocators'!$B$15:$W$15, 0),FALSE)*$G177)</f>
        <v>0</v>
      </c>
      <c r="AM177" s="2186">
        <f>IF(ISERROR(VLOOKUP(VLOOKUP($A177, 'E4 TB Allocation Details'!$A$18:$L$214, MATCH("Customer ID", 'E4 TB Allocation Details'!$A$18:$L$18, 0),FALSE), 'E2 Allocators'!$B$15:$W$358, MATCH('O5 Details by Class &amp; Accounts'!AM$18, 'E2 Allocators'!$B$15:$W$15, 0),FALSE)*$G177), 0, VLOOKUP(VLOOKUP($A177, 'E4 TB Allocation Details'!$A$18:$L$214, MATCH("Customer ID", 'E4 TB Allocation Details'!$A$18:$L$18, 0),FALSE), 'E2 Allocators'!$B$15:$W$358, MATCH('O5 Details by Class &amp; Accounts'!AM$18, 'E2 Allocators'!$B$15:$W$15, 0),FALSE)*$G177)</f>
        <v>0</v>
      </c>
      <c r="AN177" s="2186">
        <f>IF(ISERROR(VLOOKUP(VLOOKUP($A177, 'E4 TB Allocation Details'!$A$18:$L$214, MATCH("Customer ID", 'E4 TB Allocation Details'!$A$18:$L$18, 0),FALSE), 'E2 Allocators'!$B$15:$W$358, MATCH('O5 Details by Class &amp; Accounts'!AN$18, 'E2 Allocators'!$B$15:$W$15, 0),FALSE)*$G177), 0, VLOOKUP(VLOOKUP($A177, 'E4 TB Allocation Details'!$A$18:$L$214, MATCH("Customer ID", 'E4 TB Allocation Details'!$A$18:$L$18, 0),FALSE), 'E2 Allocators'!$B$15:$W$358, MATCH('O5 Details by Class &amp; Accounts'!AN$18, 'E2 Allocators'!$B$15:$W$15, 0),FALSE)*$G177)</f>
        <v>0</v>
      </c>
      <c r="AO177" s="2186">
        <f>IF(ISERROR(VLOOKUP(VLOOKUP($A177, 'E4 TB Allocation Details'!$A$18:$L$214, MATCH("Customer ID", 'E4 TB Allocation Details'!$A$18:$L$18, 0),FALSE), 'E2 Allocators'!$B$15:$W$358, MATCH('O5 Details by Class &amp; Accounts'!AO$18, 'E2 Allocators'!$B$15:$W$15, 0),FALSE)*$G177), 0, VLOOKUP(VLOOKUP($A177, 'E4 TB Allocation Details'!$A$18:$L$214, MATCH("Customer ID", 'E4 TB Allocation Details'!$A$18:$L$18, 0),FALSE), 'E2 Allocators'!$B$15:$W$358, MATCH('O5 Details by Class &amp; Accounts'!AO$18, 'E2 Allocators'!$B$15:$W$15, 0),FALSE)*$G177)</f>
        <v>0</v>
      </c>
      <c r="AP177" s="2186">
        <f>IF(ISERROR(VLOOKUP(VLOOKUP($A177, 'E4 TB Allocation Details'!$A$18:$L$214, MATCH("Customer ID", 'E4 TB Allocation Details'!$A$18:$L$18, 0),FALSE), 'E2 Allocators'!$B$15:$W$358, MATCH('O5 Details by Class &amp; Accounts'!AP$18, 'E2 Allocators'!$B$15:$W$15, 0),FALSE)*$G177), 0, VLOOKUP(VLOOKUP($A177, 'E4 TB Allocation Details'!$A$18:$L$214, MATCH("Customer ID", 'E4 TB Allocation Details'!$A$18:$L$18, 0),FALSE), 'E2 Allocators'!$B$15:$W$358, MATCH('O5 Details by Class &amp; Accounts'!AP$18, 'E2 Allocators'!$B$15:$W$15, 0),FALSE)*$G177)</f>
        <v>0</v>
      </c>
      <c r="AQ177" s="2186">
        <f>IF(ISERROR(VLOOKUP(VLOOKUP($A177, 'E4 TB Allocation Details'!$A$18:$L$214, MATCH("Customer ID", 'E4 TB Allocation Details'!$A$18:$L$18, 0),FALSE), 'E2 Allocators'!$B$15:$W$358, MATCH('O5 Details by Class &amp; Accounts'!AQ$18, 'E2 Allocators'!$B$15:$W$15, 0),FALSE)*$G177), 0, VLOOKUP(VLOOKUP($A177, 'E4 TB Allocation Details'!$A$18:$L$214, MATCH("Customer ID", 'E4 TB Allocation Details'!$A$18:$L$18, 0),FALSE), 'E2 Allocators'!$B$15:$W$358, MATCH('O5 Details by Class &amp; Accounts'!AQ$18, 'E2 Allocators'!$B$15:$W$15, 0),FALSE)*$G177)</f>
        <v>0</v>
      </c>
      <c r="AR177" s="2186">
        <f>IF(ISERROR(VLOOKUP(VLOOKUP($A177, 'E4 TB Allocation Details'!$A$18:$L$214, MATCH("Customer ID", 'E4 TB Allocation Details'!$A$18:$L$18, 0),FALSE), 'E2 Allocators'!$B$15:$W$358, MATCH('O5 Details by Class &amp; Accounts'!AR$18, 'E2 Allocators'!$B$15:$W$15, 0),FALSE)*$G177), 0, VLOOKUP(VLOOKUP($A177, 'E4 TB Allocation Details'!$A$18:$L$214, MATCH("Customer ID", 'E4 TB Allocation Details'!$A$18:$L$18, 0),FALSE), 'E2 Allocators'!$B$15:$W$358, MATCH('O5 Details by Class &amp; Accounts'!AR$18, 'E2 Allocators'!$B$15:$W$15, 0),FALSE)*$G177)</f>
        <v>0</v>
      </c>
      <c r="AS177" s="2186">
        <f>IF(ISERROR(VLOOKUP(VLOOKUP($A177, 'E4 TB Allocation Details'!$A$18:$L$214, MATCH("Customer ID", 'E4 TB Allocation Details'!$A$18:$L$18, 0),FALSE), 'E2 Allocators'!$B$15:$W$358, MATCH('O5 Details by Class &amp; Accounts'!AS$18, 'E2 Allocators'!$B$15:$W$15, 0),FALSE)*$G177), 0, VLOOKUP(VLOOKUP($A177, 'E4 TB Allocation Details'!$A$18:$L$214, MATCH("Customer ID", 'E4 TB Allocation Details'!$A$18:$L$18, 0),FALSE), 'E2 Allocators'!$B$15:$W$358, MATCH('O5 Details by Class &amp; Accounts'!AS$18, 'E2 Allocators'!$B$15:$W$15, 0),FALSE)*$G177)</f>
        <v>0</v>
      </c>
      <c r="AT177" s="2186">
        <f>IF(ISERROR(VLOOKUP(VLOOKUP($A177, 'E4 TB Allocation Details'!$A$18:$L$214, MATCH("Customer ID", 'E4 TB Allocation Details'!$A$18:$L$18, 0),FALSE), 'E2 Allocators'!$B$15:$W$358, MATCH('O5 Details by Class &amp; Accounts'!AT$18, 'E2 Allocators'!$B$15:$W$15, 0),FALSE)*$G177), 0, VLOOKUP(VLOOKUP($A177, 'E4 TB Allocation Details'!$A$18:$L$214, MATCH("Customer ID", 'E4 TB Allocation Details'!$A$18:$L$18, 0),FALSE), 'E2 Allocators'!$B$15:$W$358, MATCH('O5 Details by Class &amp; Accounts'!AT$18, 'E2 Allocators'!$B$15:$W$15, 0),FALSE)*$G177)</f>
        <v>0</v>
      </c>
      <c r="AU177" s="2186">
        <f>IF(ISERROR(VLOOKUP(VLOOKUP($A177, 'E4 TB Allocation Details'!$A$18:$L$214, MATCH("Customer ID", 'E4 TB Allocation Details'!$A$18:$L$18, 0),FALSE), 'E2 Allocators'!$B$15:$W$358, MATCH('O5 Details by Class &amp; Accounts'!AU$18, 'E2 Allocators'!$B$15:$W$15, 0),FALSE)*$G177), 0, VLOOKUP(VLOOKUP($A177, 'E4 TB Allocation Details'!$A$18:$L$214, MATCH("Customer ID", 'E4 TB Allocation Details'!$A$18:$L$18, 0),FALSE), 'E2 Allocators'!$B$15:$W$358, MATCH('O5 Details by Class &amp; Accounts'!AU$18, 'E2 Allocators'!$B$15:$W$15, 0),FALSE)*$G177)</f>
        <v>0</v>
      </c>
      <c r="AV177" s="2186">
        <f>IF(ISERROR(VLOOKUP(VLOOKUP($A177, 'E4 TB Allocation Details'!$A$18:$L$214, MATCH("Customer ID", 'E4 TB Allocation Details'!$A$18:$L$18, 0),FALSE), 'E2 Allocators'!$B$15:$W$358, MATCH('O5 Details by Class &amp; Accounts'!AV$18, 'E2 Allocators'!$B$15:$W$15, 0),FALSE)*$G177), 0, VLOOKUP(VLOOKUP($A177, 'E4 TB Allocation Details'!$A$18:$L$214, MATCH("Customer ID", 'E4 TB Allocation Details'!$A$18:$L$18, 0),FALSE), 'E2 Allocators'!$B$15:$W$358, MATCH('O5 Details by Class &amp; Accounts'!AV$18, 'E2 Allocators'!$B$15:$W$15, 0),FALSE)*$G177)</f>
        <v>0</v>
      </c>
      <c r="AW177" s="2186">
        <f>IF(ISERROR(VLOOKUP(VLOOKUP($A177, 'E4 TB Allocation Details'!$A$18:$L$214, MATCH("Customer ID", 'E4 TB Allocation Details'!$A$18:$L$18, 0),FALSE), 'E2 Allocators'!$B$15:$W$358, MATCH('O5 Details by Class &amp; Accounts'!AW$18, 'E2 Allocators'!$B$15:$W$15, 0),FALSE)*$G177), 0, VLOOKUP(VLOOKUP($A177, 'E4 TB Allocation Details'!$A$18:$L$214, MATCH("Customer ID", 'E4 TB Allocation Details'!$A$18:$L$18, 0),FALSE), 'E2 Allocators'!$B$15:$W$358, MATCH('O5 Details by Class &amp; Accounts'!AW$18, 'E2 Allocators'!$B$15:$W$15, 0),FALSE)*$G177)</f>
        <v>0</v>
      </c>
      <c r="AX177" s="2186">
        <f t="shared" si="51"/>
        <v>0</v>
      </c>
      <c r="AY177" s="2186">
        <f>IF(ISERROR(VLOOKUP(VLOOKUP($A177, 'E4 TB Allocation Details'!$A$18:$L$214, MATCH("Misc ID", 'E4 TB Allocation Details'!$A$18:$L$18, 0),FALSE), 'E2 Allocators'!$B$15:$W$358, MATCH('O5 Details by Class &amp; Accounts'!AY$18, 'E2 Allocators'!$B$15:$W$15, 0),FALSE)*$E177), 0, VLOOKUP(VLOOKUP($A177, 'E4 TB Allocation Details'!$A$18:$L$214, MATCH("Misc ID", 'E4 TB Allocation Details'!$A$18:$L$18, 0),FALSE), 'E2 Allocators'!$B$15:$W$358, MATCH('O5 Details by Class &amp; Accounts'!AY$18, 'E2 Allocators'!$B$15:$W$15, 0),FALSE)*$E177)</f>
        <v>0</v>
      </c>
      <c r="AZ177" s="2186">
        <f>IF(ISERROR(VLOOKUP(VLOOKUP($A177, 'E4 TB Allocation Details'!$A$18:$L$214, MATCH("Misc ID", 'E4 TB Allocation Details'!$A$18:$L$18, 0),FALSE), 'E2 Allocators'!$B$15:$W$358, MATCH('O5 Details by Class &amp; Accounts'!AZ$18, 'E2 Allocators'!$B$15:$W$15, 0),FALSE)*$E177), 0, VLOOKUP(VLOOKUP($A177, 'E4 TB Allocation Details'!$A$18:$L$214, MATCH("Misc ID", 'E4 TB Allocation Details'!$A$18:$L$18, 0),FALSE), 'E2 Allocators'!$B$15:$W$358, MATCH('O5 Details by Class &amp; Accounts'!AZ$18, 'E2 Allocators'!$B$15:$W$15, 0),FALSE)*$E177)</f>
        <v>0</v>
      </c>
      <c r="BA177" s="2186">
        <f>IF(ISERROR(VLOOKUP(VLOOKUP($A177, 'E4 TB Allocation Details'!$A$18:$L$214, MATCH("Misc ID", 'E4 TB Allocation Details'!$A$18:$L$18, 0),FALSE), 'E2 Allocators'!$B$15:$W$358, MATCH('O5 Details by Class &amp; Accounts'!BA$18, 'E2 Allocators'!$B$15:$W$15, 0),FALSE)*$E177), 0, VLOOKUP(VLOOKUP($A177, 'E4 TB Allocation Details'!$A$18:$L$214, MATCH("Misc ID", 'E4 TB Allocation Details'!$A$18:$L$18, 0),FALSE), 'E2 Allocators'!$B$15:$W$358, MATCH('O5 Details by Class &amp; Accounts'!BA$18, 'E2 Allocators'!$B$15:$W$15, 0),FALSE)*$E177)</f>
        <v>0</v>
      </c>
      <c r="BB177" s="2186">
        <f>IF(ISERROR(VLOOKUP(VLOOKUP($A177, 'E4 TB Allocation Details'!$A$18:$L$214, MATCH("Misc ID", 'E4 TB Allocation Details'!$A$18:$L$18, 0),FALSE), 'E2 Allocators'!$B$15:$W$358, MATCH('O5 Details by Class &amp; Accounts'!BB$18, 'E2 Allocators'!$B$15:$W$15, 0),FALSE)*$E177), 0, VLOOKUP(VLOOKUP($A177, 'E4 TB Allocation Details'!$A$18:$L$214, MATCH("Misc ID", 'E4 TB Allocation Details'!$A$18:$L$18, 0),FALSE), 'E2 Allocators'!$B$15:$W$358, MATCH('O5 Details by Class &amp; Accounts'!BB$18, 'E2 Allocators'!$B$15:$W$15, 0),FALSE)*$E177)</f>
        <v>0</v>
      </c>
      <c r="BC177" s="2186">
        <f>IF(ISERROR(VLOOKUP(VLOOKUP($A177, 'E4 TB Allocation Details'!$A$18:$L$214, MATCH("Misc ID", 'E4 TB Allocation Details'!$A$18:$L$18, 0),FALSE), 'E2 Allocators'!$B$15:$W$358, MATCH('O5 Details by Class &amp; Accounts'!BC$18, 'E2 Allocators'!$B$15:$W$15, 0),FALSE)*$E177), 0, VLOOKUP(VLOOKUP($A177, 'E4 TB Allocation Details'!$A$18:$L$214, MATCH("Misc ID", 'E4 TB Allocation Details'!$A$18:$L$18, 0),FALSE), 'E2 Allocators'!$B$15:$W$358, MATCH('O5 Details by Class &amp; Accounts'!BC$18, 'E2 Allocators'!$B$15:$W$15, 0),FALSE)*$E177)</f>
        <v>0</v>
      </c>
      <c r="BD177" s="2186">
        <f>IF(ISERROR(VLOOKUP(VLOOKUP($A177, 'E4 TB Allocation Details'!$A$18:$L$214, MATCH("Misc ID", 'E4 TB Allocation Details'!$A$18:$L$18, 0),FALSE), 'E2 Allocators'!$B$15:$W$358, MATCH('O5 Details by Class &amp; Accounts'!BD$18, 'E2 Allocators'!$B$15:$W$15, 0),FALSE)*$E177), 0, VLOOKUP(VLOOKUP($A177, 'E4 TB Allocation Details'!$A$18:$L$214, MATCH("Misc ID", 'E4 TB Allocation Details'!$A$18:$L$18, 0),FALSE), 'E2 Allocators'!$B$15:$W$358, MATCH('O5 Details by Class &amp; Accounts'!BD$18, 'E2 Allocators'!$B$15:$W$15, 0),FALSE)*$E177)</f>
        <v>0</v>
      </c>
      <c r="BE177" s="2186">
        <f>IF(ISERROR(VLOOKUP(VLOOKUP($A177, 'E4 TB Allocation Details'!$A$18:$L$214, MATCH("Misc ID", 'E4 TB Allocation Details'!$A$18:$L$18, 0),FALSE), 'E2 Allocators'!$B$15:$W$358, MATCH('O5 Details by Class &amp; Accounts'!BE$18, 'E2 Allocators'!$B$15:$W$15, 0),FALSE)*$E177), 0, VLOOKUP(VLOOKUP($A177, 'E4 TB Allocation Details'!$A$18:$L$214, MATCH("Misc ID", 'E4 TB Allocation Details'!$A$18:$L$18, 0),FALSE), 'E2 Allocators'!$B$15:$W$358, MATCH('O5 Details by Class &amp; Accounts'!BE$18, 'E2 Allocators'!$B$15:$W$15, 0),FALSE)*$E177)</f>
        <v>0</v>
      </c>
      <c r="BF177" s="2186">
        <f>IF(ISERROR(VLOOKUP(VLOOKUP($A177, 'E4 TB Allocation Details'!$A$18:$L$214, MATCH("Misc ID", 'E4 TB Allocation Details'!$A$18:$L$18, 0),FALSE), 'E2 Allocators'!$B$15:$W$358, MATCH('O5 Details by Class &amp; Accounts'!BF$18, 'E2 Allocators'!$B$15:$W$15, 0),FALSE)*$E177), 0, VLOOKUP(VLOOKUP($A177, 'E4 TB Allocation Details'!$A$18:$L$214, MATCH("Misc ID", 'E4 TB Allocation Details'!$A$18:$L$18, 0),FALSE), 'E2 Allocators'!$B$15:$W$358, MATCH('O5 Details by Class &amp; Accounts'!BF$18, 'E2 Allocators'!$B$15:$W$15, 0),FALSE)*$E177)</f>
        <v>0</v>
      </c>
      <c r="BG177" s="2186">
        <f>IF(ISERROR(VLOOKUP(VLOOKUP($A177, 'E4 TB Allocation Details'!$A$18:$L$214, MATCH("Misc ID", 'E4 TB Allocation Details'!$A$18:$L$18, 0),FALSE), 'E2 Allocators'!$B$15:$W$358, MATCH('O5 Details by Class &amp; Accounts'!BG$18, 'E2 Allocators'!$B$15:$W$15, 0),FALSE)*$E177), 0, VLOOKUP(VLOOKUP($A177, 'E4 TB Allocation Details'!$A$18:$L$214, MATCH("Misc ID", 'E4 TB Allocation Details'!$A$18:$L$18, 0),FALSE), 'E2 Allocators'!$B$15:$W$358, MATCH('O5 Details by Class &amp; Accounts'!BG$18, 'E2 Allocators'!$B$15:$W$15, 0),FALSE)*$E177)</f>
        <v>0</v>
      </c>
      <c r="BH177" s="2186">
        <f>IF(ISERROR(VLOOKUP(VLOOKUP($A177, 'E4 TB Allocation Details'!$A$18:$L$214, MATCH("Misc ID", 'E4 TB Allocation Details'!$A$18:$L$18, 0),FALSE), 'E2 Allocators'!$B$15:$W$358, MATCH('O5 Details by Class &amp; Accounts'!BH$18, 'E2 Allocators'!$B$15:$W$15, 0),FALSE)*$E177), 0, VLOOKUP(VLOOKUP($A177, 'E4 TB Allocation Details'!$A$18:$L$214, MATCH("Misc ID", 'E4 TB Allocation Details'!$A$18:$L$18, 0),FALSE), 'E2 Allocators'!$B$15:$W$358, MATCH('O5 Details by Class &amp; Accounts'!BH$18, 'E2 Allocators'!$B$15:$W$15, 0),FALSE)*$E177)</f>
        <v>0</v>
      </c>
      <c r="BI177" s="2186">
        <f>IF(ISERROR(VLOOKUP(VLOOKUP($A177, 'E4 TB Allocation Details'!$A$18:$L$214, MATCH("Misc ID", 'E4 TB Allocation Details'!$A$18:$L$18, 0),FALSE), 'E2 Allocators'!$B$15:$W$358, MATCH('O5 Details by Class &amp; Accounts'!BI$18, 'E2 Allocators'!$B$15:$W$15, 0),FALSE)*$E177), 0, VLOOKUP(VLOOKUP($A177, 'E4 TB Allocation Details'!$A$18:$L$214, MATCH("Misc ID", 'E4 TB Allocation Details'!$A$18:$L$18, 0),FALSE), 'E2 Allocators'!$B$15:$W$358, MATCH('O5 Details by Class &amp; Accounts'!BI$18, 'E2 Allocators'!$B$15:$W$15, 0),FALSE)*$E177)</f>
        <v>0</v>
      </c>
      <c r="BJ177" s="2186">
        <f>IF(ISERROR(VLOOKUP(VLOOKUP($A177, 'E4 TB Allocation Details'!$A$18:$L$214, MATCH("Misc ID", 'E4 TB Allocation Details'!$A$18:$L$18, 0),FALSE), 'E2 Allocators'!$B$15:$W$358, MATCH('O5 Details by Class &amp; Accounts'!BJ$18, 'E2 Allocators'!$B$15:$W$15, 0),FALSE)*$E177), 0, VLOOKUP(VLOOKUP($A177, 'E4 TB Allocation Details'!$A$18:$L$214, MATCH("Misc ID", 'E4 TB Allocation Details'!$A$18:$L$18, 0),FALSE), 'E2 Allocators'!$B$15:$W$358, MATCH('O5 Details by Class &amp; Accounts'!BJ$18, 'E2 Allocators'!$B$15:$W$15, 0),FALSE)*$E177)</f>
        <v>0</v>
      </c>
      <c r="BK177" s="2186">
        <f>IF(ISERROR(VLOOKUP(VLOOKUP($A177, 'E4 TB Allocation Details'!$A$18:$L$214, MATCH("Misc ID", 'E4 TB Allocation Details'!$A$18:$L$18, 0),FALSE), 'E2 Allocators'!$B$15:$W$358, MATCH('O5 Details by Class &amp; Accounts'!BK$18, 'E2 Allocators'!$B$15:$W$15, 0),FALSE)*$E177), 0, VLOOKUP(VLOOKUP($A177, 'E4 TB Allocation Details'!$A$18:$L$214, MATCH("Misc ID", 'E4 TB Allocation Details'!$A$18:$L$18, 0),FALSE), 'E2 Allocators'!$B$15:$W$358, MATCH('O5 Details by Class &amp; Accounts'!BK$18, 'E2 Allocators'!$B$15:$W$15, 0),FALSE)*$E177)</f>
        <v>0</v>
      </c>
      <c r="BL177" s="2186">
        <f>IF(ISERROR(VLOOKUP(VLOOKUP($A177, 'E4 TB Allocation Details'!$A$18:$L$214, MATCH("Misc ID", 'E4 TB Allocation Details'!$A$18:$L$18, 0),FALSE), 'E2 Allocators'!$B$15:$W$358, MATCH('O5 Details by Class &amp; Accounts'!BL$18, 'E2 Allocators'!$B$15:$W$15, 0),FALSE)*$E177), 0, VLOOKUP(VLOOKUP($A177, 'E4 TB Allocation Details'!$A$18:$L$214, MATCH("Misc ID", 'E4 TB Allocation Details'!$A$18:$L$18, 0),FALSE), 'E2 Allocators'!$B$15:$W$358, MATCH('O5 Details by Class &amp; Accounts'!BL$18, 'E2 Allocators'!$B$15:$W$15, 0),FALSE)*$E177)</f>
        <v>0</v>
      </c>
      <c r="BM177" s="2186">
        <f>IF(ISERROR(VLOOKUP(VLOOKUP($A177, 'E4 TB Allocation Details'!$A$18:$L$214, MATCH("Misc ID", 'E4 TB Allocation Details'!$A$18:$L$18, 0),FALSE), 'E2 Allocators'!$B$15:$W$358, MATCH('O5 Details by Class &amp; Accounts'!BM$18, 'E2 Allocators'!$B$15:$W$15, 0),FALSE)*$E177), 0, VLOOKUP(VLOOKUP($A177, 'E4 TB Allocation Details'!$A$18:$L$214, MATCH("Misc ID", 'E4 TB Allocation Details'!$A$18:$L$18, 0),FALSE), 'E2 Allocators'!$B$15:$W$358, MATCH('O5 Details by Class &amp; Accounts'!BM$18, 'E2 Allocators'!$B$15:$W$15, 0),FALSE)*$E177)</f>
        <v>0</v>
      </c>
      <c r="BN177" s="2186">
        <f>IF(ISERROR(VLOOKUP(VLOOKUP($A177, 'E4 TB Allocation Details'!$A$18:$L$214, MATCH("Misc ID", 'E4 TB Allocation Details'!$A$18:$L$18, 0),FALSE), 'E2 Allocators'!$B$15:$W$358, MATCH('O5 Details by Class &amp; Accounts'!BN$18, 'E2 Allocators'!$B$15:$W$15, 0),FALSE)*$E177), 0, VLOOKUP(VLOOKUP($A177, 'E4 TB Allocation Details'!$A$18:$L$214, MATCH("Misc ID", 'E4 TB Allocation Details'!$A$18:$L$18, 0),FALSE), 'E2 Allocators'!$B$15:$W$358, MATCH('O5 Details by Class &amp; Accounts'!BN$18, 'E2 Allocators'!$B$15:$W$15, 0),FALSE)*$E177)</f>
        <v>0</v>
      </c>
      <c r="BO177" s="2186">
        <f>IF(ISERROR(VLOOKUP(VLOOKUP($A177, 'E4 TB Allocation Details'!$A$18:$L$214, MATCH("Misc ID", 'E4 TB Allocation Details'!$A$18:$L$18, 0),FALSE), 'E2 Allocators'!$B$15:$W$358, MATCH('O5 Details by Class &amp; Accounts'!BO$18, 'E2 Allocators'!$B$15:$W$15, 0),FALSE)*$E177), 0, VLOOKUP(VLOOKUP($A177, 'E4 TB Allocation Details'!$A$18:$L$214, MATCH("Misc ID", 'E4 TB Allocation Details'!$A$18:$L$18, 0),FALSE), 'E2 Allocators'!$B$15:$W$358, MATCH('O5 Details by Class &amp; Accounts'!BO$18, 'E2 Allocators'!$B$15:$W$15, 0),FALSE)*$E177)</f>
        <v>0</v>
      </c>
      <c r="BP177" s="2186">
        <f>IF(ISERROR(VLOOKUP(VLOOKUP($A177, 'E4 TB Allocation Details'!$A$18:$L$214, MATCH("Misc ID", 'E4 TB Allocation Details'!$A$18:$L$18, 0),FALSE), 'E2 Allocators'!$B$15:$W$358, MATCH('O5 Details by Class &amp; Accounts'!BP$18, 'E2 Allocators'!$B$15:$W$15, 0),FALSE)*$E177), 0, VLOOKUP(VLOOKUP($A177, 'E4 TB Allocation Details'!$A$18:$L$214, MATCH("Misc ID", 'E4 TB Allocation Details'!$A$18:$L$18, 0),FALSE), 'E2 Allocators'!$B$15:$W$358, MATCH('O5 Details by Class &amp; Accounts'!BP$18, 'E2 Allocators'!$B$15:$W$15, 0),FALSE)*$E177)</f>
        <v>0</v>
      </c>
      <c r="BQ177" s="2186">
        <f>IF(ISERROR(VLOOKUP(VLOOKUP($A177, 'E4 TB Allocation Details'!$A$18:$L$214, MATCH("Misc ID", 'E4 TB Allocation Details'!$A$18:$L$18, 0),FALSE), 'E2 Allocators'!$B$15:$W$358, MATCH('O5 Details by Class &amp; Accounts'!BQ$18, 'E2 Allocators'!$B$15:$W$15, 0),FALSE)*$E177), 0, VLOOKUP(VLOOKUP($A177, 'E4 TB Allocation Details'!$A$18:$L$214, MATCH("Misc ID", 'E4 TB Allocation Details'!$A$18:$L$18, 0),FALSE), 'E2 Allocators'!$B$15:$W$358, MATCH('O5 Details by Class &amp; Accounts'!BQ$18, 'E2 Allocators'!$B$15:$W$15, 0),FALSE)*$E177)</f>
        <v>0</v>
      </c>
      <c r="BR177" s="2186">
        <f>IF(ISERROR(VLOOKUP(VLOOKUP($A177, 'E4 TB Allocation Details'!$A$18:$L$214, MATCH("Misc ID", 'E4 TB Allocation Details'!$A$18:$L$18, 0),FALSE), 'E2 Allocators'!$B$15:$W$358, MATCH('O5 Details by Class &amp; Accounts'!BR$18, 'E2 Allocators'!$B$15:$W$15, 0),FALSE)*$E177), 0, VLOOKUP(VLOOKUP($A177, 'E4 TB Allocation Details'!$A$18:$L$214, MATCH("Misc ID", 'E4 TB Allocation Details'!$A$18:$L$18, 0),FALSE), 'E2 Allocators'!$B$15:$W$358, MATCH('O5 Details by Class &amp; Accounts'!BR$18, 'E2 Allocators'!$B$15:$W$15, 0),FALSE)*$E177)</f>
        <v>0</v>
      </c>
      <c r="BS177" s="2186">
        <f t="shared" si="48"/>
        <v>0</v>
      </c>
      <c r="BT177" s="2186">
        <f>IF(ISERROR(VLOOKUP(VLOOKUP($A177, 'E4 TB Allocation Details'!$A$18:$L$214, MATCH("A &amp; G ID", 'E4 TB Allocation Details'!$A$18:$L$18, 0),FALSE), 'E2 Allocators'!$B$15:$W$358, MATCH('O5 Details by Class &amp; Accounts'!BT$18, 'E2 Allocators'!$B$15:$W$15, 0),FALSE)*$E177), 0, VLOOKUP(VLOOKUP($A177, 'E4 TB Allocation Details'!$A$18:$L$214, MATCH("A &amp; G ID", 'E4 TB Allocation Details'!$A$18:$L$18, 0),FALSE), 'E2 Allocators'!$B$15:$W$358, MATCH('O5 Details by Class &amp; Accounts'!BT$18, 'E2 Allocators'!$B$15:$W$15, 0),FALSE)*$E177)</f>
        <v>0</v>
      </c>
      <c r="BU177" s="2186">
        <f>IF(ISERROR(VLOOKUP(VLOOKUP($A177, 'E4 TB Allocation Details'!$A$18:$L$214, MATCH("A &amp; G ID", 'E4 TB Allocation Details'!$A$18:$L$18, 0),FALSE), 'E2 Allocators'!$B$15:$W$358, MATCH('O5 Details by Class &amp; Accounts'!BU$18, 'E2 Allocators'!$B$15:$W$15, 0),FALSE)*$E177), 0, VLOOKUP(VLOOKUP($A177, 'E4 TB Allocation Details'!$A$18:$L$214, MATCH("A &amp; G ID", 'E4 TB Allocation Details'!$A$18:$L$18, 0),FALSE), 'E2 Allocators'!$B$15:$W$358, MATCH('O5 Details by Class &amp; Accounts'!BU$18, 'E2 Allocators'!$B$15:$W$15, 0),FALSE)*$E177)</f>
        <v>0</v>
      </c>
      <c r="BV177" s="2186">
        <f>IF(ISERROR(VLOOKUP(VLOOKUP($A177, 'E4 TB Allocation Details'!$A$18:$L$214, MATCH("A &amp; G ID", 'E4 TB Allocation Details'!$A$18:$L$18, 0),FALSE), 'E2 Allocators'!$B$15:$W$358, MATCH('O5 Details by Class &amp; Accounts'!BV$18, 'E2 Allocators'!$B$15:$W$15, 0),FALSE)*$E177), 0, VLOOKUP(VLOOKUP($A177, 'E4 TB Allocation Details'!$A$18:$L$214, MATCH("A &amp; G ID", 'E4 TB Allocation Details'!$A$18:$L$18, 0),FALSE), 'E2 Allocators'!$B$15:$W$358, MATCH('O5 Details by Class &amp; Accounts'!BV$18, 'E2 Allocators'!$B$15:$W$15, 0),FALSE)*$E177)</f>
        <v>0</v>
      </c>
      <c r="BW177" s="2186">
        <f>IF(ISERROR(VLOOKUP(VLOOKUP($A177, 'E4 TB Allocation Details'!$A$18:$L$214, MATCH("A &amp; G ID", 'E4 TB Allocation Details'!$A$18:$L$18, 0),FALSE), 'E2 Allocators'!$B$15:$W$358, MATCH('O5 Details by Class &amp; Accounts'!BW$18, 'E2 Allocators'!$B$15:$W$15, 0),FALSE)*$E177), 0, VLOOKUP(VLOOKUP($A177, 'E4 TB Allocation Details'!$A$18:$L$214, MATCH("A &amp; G ID", 'E4 TB Allocation Details'!$A$18:$L$18, 0),FALSE), 'E2 Allocators'!$B$15:$W$358, MATCH('O5 Details by Class &amp; Accounts'!BW$18, 'E2 Allocators'!$B$15:$W$15, 0),FALSE)*$E177)</f>
        <v>0</v>
      </c>
      <c r="BX177" s="2186">
        <f>IF(ISERROR(VLOOKUP(VLOOKUP($A177, 'E4 TB Allocation Details'!$A$18:$L$214, MATCH("A &amp; G ID", 'E4 TB Allocation Details'!$A$18:$L$18, 0),FALSE), 'E2 Allocators'!$B$15:$W$358, MATCH('O5 Details by Class &amp; Accounts'!BX$18, 'E2 Allocators'!$B$15:$W$15, 0),FALSE)*$E177), 0, VLOOKUP(VLOOKUP($A177, 'E4 TB Allocation Details'!$A$18:$L$214, MATCH("A &amp; G ID", 'E4 TB Allocation Details'!$A$18:$L$18, 0),FALSE), 'E2 Allocators'!$B$15:$W$358, MATCH('O5 Details by Class &amp; Accounts'!BX$18, 'E2 Allocators'!$B$15:$W$15, 0),FALSE)*$E177)</f>
        <v>0</v>
      </c>
      <c r="BY177" s="2186">
        <f>IF(ISERROR(VLOOKUP(VLOOKUP($A177, 'E4 TB Allocation Details'!$A$18:$L$214, MATCH("A &amp; G ID", 'E4 TB Allocation Details'!$A$18:$L$18, 0),FALSE), 'E2 Allocators'!$B$15:$W$358, MATCH('O5 Details by Class &amp; Accounts'!BY$18, 'E2 Allocators'!$B$15:$W$15, 0),FALSE)*$E177), 0, VLOOKUP(VLOOKUP($A177, 'E4 TB Allocation Details'!$A$18:$L$214, MATCH("A &amp; G ID", 'E4 TB Allocation Details'!$A$18:$L$18, 0),FALSE), 'E2 Allocators'!$B$15:$W$358, MATCH('O5 Details by Class &amp; Accounts'!BY$18, 'E2 Allocators'!$B$15:$W$15, 0),FALSE)*$E177)</f>
        <v>0</v>
      </c>
      <c r="BZ177" s="2186">
        <f>IF(ISERROR(VLOOKUP(VLOOKUP($A177, 'E4 TB Allocation Details'!$A$18:$L$214, MATCH("A &amp; G ID", 'E4 TB Allocation Details'!$A$18:$L$18, 0),FALSE), 'E2 Allocators'!$B$15:$W$358, MATCH('O5 Details by Class &amp; Accounts'!BZ$18, 'E2 Allocators'!$B$15:$W$15, 0),FALSE)*$E177), 0, VLOOKUP(VLOOKUP($A177, 'E4 TB Allocation Details'!$A$18:$L$214, MATCH("A &amp; G ID", 'E4 TB Allocation Details'!$A$18:$L$18, 0),FALSE), 'E2 Allocators'!$B$15:$W$358, MATCH('O5 Details by Class &amp; Accounts'!BZ$18, 'E2 Allocators'!$B$15:$W$15, 0),FALSE)*$E177)</f>
        <v>0</v>
      </c>
      <c r="CA177" s="2186">
        <f>IF(ISERROR(VLOOKUP(VLOOKUP($A177, 'E4 TB Allocation Details'!$A$18:$L$214, MATCH("A &amp; G ID", 'E4 TB Allocation Details'!$A$18:$L$18, 0),FALSE), 'E2 Allocators'!$B$15:$W$358, MATCH('O5 Details by Class &amp; Accounts'!CA$18, 'E2 Allocators'!$B$15:$W$15, 0),FALSE)*$E177), 0, VLOOKUP(VLOOKUP($A177, 'E4 TB Allocation Details'!$A$18:$L$214, MATCH("A &amp; G ID", 'E4 TB Allocation Details'!$A$18:$L$18, 0),FALSE), 'E2 Allocators'!$B$15:$W$358, MATCH('O5 Details by Class &amp; Accounts'!CA$18, 'E2 Allocators'!$B$15:$W$15, 0),FALSE)*$E177)</f>
        <v>0</v>
      </c>
      <c r="CB177" s="2186">
        <f>IF(ISERROR(VLOOKUP(VLOOKUP($A177, 'E4 TB Allocation Details'!$A$18:$L$214, MATCH("A &amp; G ID", 'E4 TB Allocation Details'!$A$18:$L$18, 0),FALSE), 'E2 Allocators'!$B$15:$W$358, MATCH('O5 Details by Class &amp; Accounts'!CB$18, 'E2 Allocators'!$B$15:$W$15, 0),FALSE)*$E177), 0, VLOOKUP(VLOOKUP($A177, 'E4 TB Allocation Details'!$A$18:$L$214, MATCH("A &amp; G ID", 'E4 TB Allocation Details'!$A$18:$L$18, 0),FALSE), 'E2 Allocators'!$B$15:$W$358, MATCH('O5 Details by Class &amp; Accounts'!CB$18, 'E2 Allocators'!$B$15:$W$15, 0),FALSE)*$E177)</f>
        <v>0</v>
      </c>
      <c r="CC177" s="2186">
        <f>IF(ISERROR(VLOOKUP(VLOOKUP($A177, 'E4 TB Allocation Details'!$A$18:$L$214, MATCH("A &amp; G ID", 'E4 TB Allocation Details'!$A$18:$L$18, 0),FALSE), 'E2 Allocators'!$B$15:$W$358, MATCH('O5 Details by Class &amp; Accounts'!CC$18, 'E2 Allocators'!$B$15:$W$15, 0),FALSE)*$E177), 0, VLOOKUP(VLOOKUP($A177, 'E4 TB Allocation Details'!$A$18:$L$214, MATCH("A &amp; G ID", 'E4 TB Allocation Details'!$A$18:$L$18, 0),FALSE), 'E2 Allocators'!$B$15:$W$358, MATCH('O5 Details by Class &amp; Accounts'!CC$18, 'E2 Allocators'!$B$15:$W$15, 0),FALSE)*$E177)</f>
        <v>0</v>
      </c>
      <c r="CD177" s="2186">
        <f>IF(ISERROR(VLOOKUP(VLOOKUP($A177, 'E4 TB Allocation Details'!$A$18:$L$214, MATCH("A &amp; G ID", 'E4 TB Allocation Details'!$A$18:$L$18, 0),FALSE), 'E2 Allocators'!$B$15:$W$358, MATCH('O5 Details by Class &amp; Accounts'!CD$18, 'E2 Allocators'!$B$15:$W$15, 0),FALSE)*$E177), 0, VLOOKUP(VLOOKUP($A177, 'E4 TB Allocation Details'!$A$18:$L$214, MATCH("A &amp; G ID", 'E4 TB Allocation Details'!$A$18:$L$18, 0),FALSE), 'E2 Allocators'!$B$15:$W$358, MATCH('O5 Details by Class &amp; Accounts'!CD$18, 'E2 Allocators'!$B$15:$W$15, 0),FALSE)*$E177)</f>
        <v>0</v>
      </c>
      <c r="CE177" s="2186">
        <f>IF(ISERROR(VLOOKUP(VLOOKUP($A177, 'E4 TB Allocation Details'!$A$18:$L$214, MATCH("A &amp; G ID", 'E4 TB Allocation Details'!$A$18:$L$18, 0),FALSE), 'E2 Allocators'!$B$15:$W$358, MATCH('O5 Details by Class &amp; Accounts'!CE$18, 'E2 Allocators'!$B$15:$W$15, 0),FALSE)*$E177), 0, VLOOKUP(VLOOKUP($A177, 'E4 TB Allocation Details'!$A$18:$L$214, MATCH("A &amp; G ID", 'E4 TB Allocation Details'!$A$18:$L$18, 0),FALSE), 'E2 Allocators'!$B$15:$W$358, MATCH('O5 Details by Class &amp; Accounts'!CE$18, 'E2 Allocators'!$B$15:$W$15, 0),FALSE)*$E177)</f>
        <v>0</v>
      </c>
      <c r="CF177" s="2186">
        <f>IF(ISERROR(VLOOKUP(VLOOKUP($A177, 'E4 TB Allocation Details'!$A$18:$L$214, MATCH("A &amp; G ID", 'E4 TB Allocation Details'!$A$18:$L$18, 0),FALSE), 'E2 Allocators'!$B$15:$W$358, MATCH('O5 Details by Class &amp; Accounts'!CF$18, 'E2 Allocators'!$B$15:$W$15, 0),FALSE)*$E177), 0, VLOOKUP(VLOOKUP($A177, 'E4 TB Allocation Details'!$A$18:$L$214, MATCH("A &amp; G ID", 'E4 TB Allocation Details'!$A$18:$L$18, 0),FALSE), 'E2 Allocators'!$B$15:$W$358, MATCH('O5 Details by Class &amp; Accounts'!CF$18, 'E2 Allocators'!$B$15:$W$15, 0),FALSE)*$E177)</f>
        <v>0</v>
      </c>
      <c r="CG177" s="2186">
        <f>IF(ISERROR(VLOOKUP(VLOOKUP($A177, 'E4 TB Allocation Details'!$A$18:$L$214, MATCH("A &amp; G ID", 'E4 TB Allocation Details'!$A$18:$L$18, 0),FALSE), 'E2 Allocators'!$B$15:$W$358, MATCH('O5 Details by Class &amp; Accounts'!CG$18, 'E2 Allocators'!$B$15:$W$15, 0),FALSE)*$E177), 0, VLOOKUP(VLOOKUP($A177, 'E4 TB Allocation Details'!$A$18:$L$214, MATCH("A &amp; G ID", 'E4 TB Allocation Details'!$A$18:$L$18, 0),FALSE), 'E2 Allocators'!$B$15:$W$358, MATCH('O5 Details by Class &amp; Accounts'!CG$18, 'E2 Allocators'!$B$15:$W$15, 0),FALSE)*$E177)</f>
        <v>0</v>
      </c>
      <c r="CH177" s="2186">
        <f>IF(ISERROR(VLOOKUP(VLOOKUP($A177, 'E4 TB Allocation Details'!$A$18:$L$214, MATCH("A &amp; G ID", 'E4 TB Allocation Details'!$A$18:$L$18, 0),FALSE), 'E2 Allocators'!$B$15:$W$358, MATCH('O5 Details by Class &amp; Accounts'!CH$18, 'E2 Allocators'!$B$15:$W$15, 0),FALSE)*$E177), 0, VLOOKUP(VLOOKUP($A177, 'E4 TB Allocation Details'!$A$18:$L$214, MATCH("A &amp; G ID", 'E4 TB Allocation Details'!$A$18:$L$18, 0),FALSE), 'E2 Allocators'!$B$15:$W$358, MATCH('O5 Details by Class &amp; Accounts'!CH$18, 'E2 Allocators'!$B$15:$W$15, 0),FALSE)*$E177)</f>
        <v>0</v>
      </c>
      <c r="CI177" s="2186">
        <f>IF(ISERROR(VLOOKUP(VLOOKUP($A177, 'E4 TB Allocation Details'!$A$18:$L$214, MATCH("A &amp; G ID", 'E4 TB Allocation Details'!$A$18:$L$18, 0),FALSE), 'E2 Allocators'!$B$15:$W$358, MATCH('O5 Details by Class &amp; Accounts'!CI$18, 'E2 Allocators'!$B$15:$W$15, 0),FALSE)*$E177), 0, VLOOKUP(VLOOKUP($A177, 'E4 TB Allocation Details'!$A$18:$L$214, MATCH("A &amp; G ID", 'E4 TB Allocation Details'!$A$18:$L$18, 0),FALSE), 'E2 Allocators'!$B$15:$W$358, MATCH('O5 Details by Class &amp; Accounts'!CI$18, 'E2 Allocators'!$B$15:$W$15, 0),FALSE)*$E177)</f>
        <v>0</v>
      </c>
      <c r="CJ177" s="2186">
        <f>IF(ISERROR(VLOOKUP(VLOOKUP($A177, 'E4 TB Allocation Details'!$A$18:$L$214, MATCH("A &amp; G ID", 'E4 TB Allocation Details'!$A$18:$L$18, 0),FALSE), 'E2 Allocators'!$B$15:$W$358, MATCH('O5 Details by Class &amp; Accounts'!CJ$18, 'E2 Allocators'!$B$15:$W$15, 0),FALSE)*$E177), 0, VLOOKUP(VLOOKUP($A177, 'E4 TB Allocation Details'!$A$18:$L$214, MATCH("A &amp; G ID", 'E4 TB Allocation Details'!$A$18:$L$18, 0),FALSE), 'E2 Allocators'!$B$15:$W$358, MATCH('O5 Details by Class &amp; Accounts'!CJ$18, 'E2 Allocators'!$B$15:$W$15, 0),FALSE)*$E177)</f>
        <v>0</v>
      </c>
      <c r="CK177" s="2186">
        <f>IF(ISERROR(VLOOKUP(VLOOKUP($A177, 'E4 TB Allocation Details'!$A$18:$L$214, MATCH("A &amp; G ID", 'E4 TB Allocation Details'!$A$18:$L$18, 0),FALSE), 'E2 Allocators'!$B$15:$W$358, MATCH('O5 Details by Class &amp; Accounts'!CK$18, 'E2 Allocators'!$B$15:$W$15, 0),FALSE)*$E177), 0, VLOOKUP(VLOOKUP($A177, 'E4 TB Allocation Details'!$A$18:$L$214, MATCH("A &amp; G ID", 'E4 TB Allocation Details'!$A$18:$L$18, 0),FALSE), 'E2 Allocators'!$B$15:$W$358, MATCH('O5 Details by Class &amp; Accounts'!CK$18, 'E2 Allocators'!$B$15:$W$15, 0),FALSE)*$E177)</f>
        <v>0</v>
      </c>
      <c r="CL177" s="2186">
        <f>IF(ISERROR(VLOOKUP(VLOOKUP($A177, 'E4 TB Allocation Details'!$A$18:$L$214, MATCH("A &amp; G ID", 'E4 TB Allocation Details'!$A$18:$L$18, 0),FALSE), 'E2 Allocators'!$B$15:$W$358, MATCH('O5 Details by Class &amp; Accounts'!CL$18, 'E2 Allocators'!$B$15:$W$15, 0),FALSE)*$E177), 0, VLOOKUP(VLOOKUP($A177, 'E4 TB Allocation Details'!$A$18:$L$214, MATCH("A &amp; G ID", 'E4 TB Allocation Details'!$A$18:$L$18, 0),FALSE), 'E2 Allocators'!$B$15:$W$358, MATCH('O5 Details by Class &amp; Accounts'!CL$18, 'E2 Allocators'!$B$15:$W$15, 0),FALSE)*$E177)</f>
        <v>0</v>
      </c>
      <c r="CM177" s="2186">
        <f>IF(ISERROR(VLOOKUP(VLOOKUP($A177, 'E4 TB Allocation Details'!$A$18:$L$214, MATCH("A &amp; G ID", 'E4 TB Allocation Details'!$A$18:$L$18, 0),FALSE), 'E2 Allocators'!$B$15:$W$358, MATCH('O5 Details by Class &amp; Accounts'!CM$18, 'E2 Allocators'!$B$15:$W$15, 0),FALSE)*$E177), 0, VLOOKUP(VLOOKUP($A177, 'E4 TB Allocation Details'!$A$18:$L$214, MATCH("A &amp; G ID", 'E4 TB Allocation Details'!$A$18:$L$18, 0),FALSE), 'E2 Allocators'!$B$15:$W$358, MATCH('O5 Details by Class &amp; Accounts'!CM$18, 'E2 Allocators'!$B$15:$W$15, 0),FALSE)*$E177)</f>
        <v>0</v>
      </c>
      <c r="CN177" s="2186">
        <f t="shared" si="49"/>
        <v>0</v>
      </c>
      <c r="CO177" s="2187">
        <f t="shared" si="50"/>
        <v>0</v>
      </c>
      <c r="CQ177" s="1625" t="s">
        <v>5</v>
      </c>
    </row>
    <row r="178" spans="1:95" s="54" customFormat="1" ht="25.5" x14ac:dyDescent="0.2">
      <c r="A178" s="1838">
        <v>5425</v>
      </c>
      <c r="B178" s="1807" t="s">
        <v>38</v>
      </c>
      <c r="C178" s="2184">
        <f>IF(ISERROR(VLOOKUP($A178,'I3 TB Data'!$A$19:$H$483,MATCH('O5 Details by Class &amp; Accounts'!$C$18, 'I3 TB Data'!$A$19:$H$19,0),0)), 0, VLOOKUP($A178,'I3 TB Data'!$A$19:$H$483,MATCH('O5 Details by Class &amp; Accounts'!$C$18,'I3 TB Data'!$A$19:$H$19,0),0))</f>
        <v>0</v>
      </c>
      <c r="D178" s="2185"/>
      <c r="E178" s="2184">
        <f t="shared" si="44"/>
        <v>0</v>
      </c>
      <c r="F178" s="2186"/>
      <c r="G178" s="2186"/>
      <c r="H178" s="2186">
        <f t="shared" si="46"/>
        <v>0</v>
      </c>
      <c r="I178" s="2186">
        <f>IF(ISERROR(VLOOKUP(VLOOKUP($A178, 'E4 TB Allocation Details'!$A$18:$L$214, MATCH("Demand ID", 'E4 TB Allocation Details'!$A$18:$L$18, 0),FALSE), 'E2 Allocators'!$B$15:$W$358, MATCH('O5 Details by Class &amp; Accounts'!I$18, 'E2 Allocators'!$B$15:$W$15, 0),FALSE)*$F178), 0, VLOOKUP(VLOOKUP($A178, 'E4 TB Allocation Details'!$A$18:$L$214, MATCH("Demand ID", 'E4 TB Allocation Details'!$A$18:$L$18, 0),FALSE), 'E2 Allocators'!$B$15:$W$358, MATCH('O5 Details by Class &amp; Accounts'!I$18, 'E2 Allocators'!$B$15:$W$15, 0),FALSE)*$F178)</f>
        <v>0</v>
      </c>
      <c r="J178" s="2186">
        <f>IF(ISERROR(VLOOKUP(VLOOKUP($A178, 'E4 TB Allocation Details'!$A$18:$L$214, MATCH("Demand ID", 'E4 TB Allocation Details'!$A$18:$L$18, 0),FALSE), 'E2 Allocators'!$B$15:$W$358, MATCH('O5 Details by Class &amp; Accounts'!J$18, 'E2 Allocators'!$B$15:$W$15, 0),FALSE)*$F178), 0, VLOOKUP(VLOOKUP($A178, 'E4 TB Allocation Details'!$A$18:$L$214, MATCH("Demand ID", 'E4 TB Allocation Details'!$A$18:$L$18, 0),FALSE), 'E2 Allocators'!$B$15:$W$358, MATCH('O5 Details by Class &amp; Accounts'!J$18, 'E2 Allocators'!$B$15:$W$15, 0),FALSE)*$F178)</f>
        <v>0</v>
      </c>
      <c r="K178" s="2186">
        <f>IF(ISERROR(VLOOKUP(VLOOKUP($A178, 'E4 TB Allocation Details'!$A$18:$L$214, MATCH("Demand ID", 'E4 TB Allocation Details'!$A$18:$L$18, 0),FALSE), 'E2 Allocators'!$B$15:$W$358, MATCH('O5 Details by Class &amp; Accounts'!K$18, 'E2 Allocators'!$B$15:$W$15, 0),FALSE)*$F178), 0, VLOOKUP(VLOOKUP($A178, 'E4 TB Allocation Details'!$A$18:$L$214, MATCH("Demand ID", 'E4 TB Allocation Details'!$A$18:$L$18, 0),FALSE), 'E2 Allocators'!$B$15:$W$358, MATCH('O5 Details by Class &amp; Accounts'!K$18, 'E2 Allocators'!$B$15:$W$15, 0),FALSE)*$F178)</f>
        <v>0</v>
      </c>
      <c r="L178" s="2186">
        <f>IF(ISERROR(VLOOKUP(VLOOKUP($A178, 'E4 TB Allocation Details'!$A$18:$L$214, MATCH("Demand ID", 'E4 TB Allocation Details'!$A$18:$L$18, 0),FALSE), 'E2 Allocators'!$B$15:$W$358, MATCH('O5 Details by Class &amp; Accounts'!L$18, 'E2 Allocators'!$B$15:$W$15, 0),FALSE)*$F178), 0, VLOOKUP(VLOOKUP($A178, 'E4 TB Allocation Details'!$A$18:$L$214, MATCH("Demand ID", 'E4 TB Allocation Details'!$A$18:$L$18, 0),FALSE), 'E2 Allocators'!$B$15:$W$358, MATCH('O5 Details by Class &amp; Accounts'!L$18, 'E2 Allocators'!$B$15:$W$15, 0),FALSE)*$F178)</f>
        <v>0</v>
      </c>
      <c r="M178" s="2186">
        <f>IF(ISERROR(VLOOKUP(VLOOKUP($A178, 'E4 TB Allocation Details'!$A$18:$L$214, MATCH("Demand ID", 'E4 TB Allocation Details'!$A$18:$L$18, 0),FALSE), 'E2 Allocators'!$B$15:$W$358, MATCH('O5 Details by Class &amp; Accounts'!M$18, 'E2 Allocators'!$B$15:$W$15, 0),FALSE)*$F178), 0, VLOOKUP(VLOOKUP($A178, 'E4 TB Allocation Details'!$A$18:$L$214, MATCH("Demand ID", 'E4 TB Allocation Details'!$A$18:$L$18, 0),FALSE), 'E2 Allocators'!$B$15:$W$358, MATCH('O5 Details by Class &amp; Accounts'!M$18, 'E2 Allocators'!$B$15:$W$15, 0),FALSE)*$F178)</f>
        <v>0</v>
      </c>
      <c r="N178" s="2186">
        <f>IF(ISERROR(VLOOKUP(VLOOKUP($A178, 'E4 TB Allocation Details'!$A$18:$L$214, MATCH("Demand ID", 'E4 TB Allocation Details'!$A$18:$L$18, 0),FALSE), 'E2 Allocators'!$B$15:$W$358, MATCH('O5 Details by Class &amp; Accounts'!N$18, 'E2 Allocators'!$B$15:$W$15, 0),FALSE)*$F178), 0, VLOOKUP(VLOOKUP($A178, 'E4 TB Allocation Details'!$A$18:$L$214, MATCH("Demand ID", 'E4 TB Allocation Details'!$A$18:$L$18, 0),FALSE), 'E2 Allocators'!$B$15:$W$358, MATCH('O5 Details by Class &amp; Accounts'!N$18, 'E2 Allocators'!$B$15:$W$15, 0),FALSE)*$F178)</f>
        <v>0</v>
      </c>
      <c r="O178" s="2186">
        <f>IF(ISERROR(VLOOKUP(VLOOKUP($A178, 'E4 TB Allocation Details'!$A$18:$L$214, MATCH("Demand ID", 'E4 TB Allocation Details'!$A$18:$L$18, 0),FALSE), 'E2 Allocators'!$B$15:$W$358, MATCH('O5 Details by Class &amp; Accounts'!O$18, 'E2 Allocators'!$B$15:$W$15, 0),FALSE)*$F178), 0, VLOOKUP(VLOOKUP($A178, 'E4 TB Allocation Details'!$A$18:$L$214, MATCH("Demand ID", 'E4 TB Allocation Details'!$A$18:$L$18, 0),FALSE), 'E2 Allocators'!$B$15:$W$358, MATCH('O5 Details by Class &amp; Accounts'!O$18, 'E2 Allocators'!$B$15:$W$15, 0),FALSE)*$F178)</f>
        <v>0</v>
      </c>
      <c r="P178" s="2186">
        <f>IF(ISERROR(VLOOKUP(VLOOKUP($A178, 'E4 TB Allocation Details'!$A$18:$L$214, MATCH("Demand ID", 'E4 TB Allocation Details'!$A$18:$L$18, 0),FALSE), 'E2 Allocators'!$B$15:$W$358, MATCH('O5 Details by Class &amp; Accounts'!P$18, 'E2 Allocators'!$B$15:$W$15, 0),FALSE)*$F178), 0, VLOOKUP(VLOOKUP($A178, 'E4 TB Allocation Details'!$A$18:$L$214, MATCH("Demand ID", 'E4 TB Allocation Details'!$A$18:$L$18, 0),FALSE), 'E2 Allocators'!$B$15:$W$358, MATCH('O5 Details by Class &amp; Accounts'!P$18, 'E2 Allocators'!$B$15:$W$15, 0),FALSE)*$F178)</f>
        <v>0</v>
      </c>
      <c r="Q178" s="2186">
        <f>IF(ISERROR(VLOOKUP(VLOOKUP($A178, 'E4 TB Allocation Details'!$A$18:$L$214, MATCH("Demand ID", 'E4 TB Allocation Details'!$A$18:$L$18, 0),FALSE), 'E2 Allocators'!$B$15:$W$358, MATCH('O5 Details by Class &amp; Accounts'!Q$18, 'E2 Allocators'!$B$15:$W$15, 0),FALSE)*$F178), 0, VLOOKUP(VLOOKUP($A178, 'E4 TB Allocation Details'!$A$18:$L$214, MATCH("Demand ID", 'E4 TB Allocation Details'!$A$18:$L$18, 0),FALSE), 'E2 Allocators'!$B$15:$W$358, MATCH('O5 Details by Class &amp; Accounts'!Q$18, 'E2 Allocators'!$B$15:$W$15, 0),FALSE)*$F178)</f>
        <v>0</v>
      </c>
      <c r="R178" s="2186">
        <f>IF(ISERROR(VLOOKUP(VLOOKUP($A178, 'E4 TB Allocation Details'!$A$18:$L$214, MATCH("Demand ID", 'E4 TB Allocation Details'!$A$18:$L$18, 0),FALSE), 'E2 Allocators'!$B$15:$W$358, MATCH('O5 Details by Class &amp; Accounts'!R$18, 'E2 Allocators'!$B$15:$W$15, 0),FALSE)*$F178), 0, VLOOKUP(VLOOKUP($A178, 'E4 TB Allocation Details'!$A$18:$L$214, MATCH("Demand ID", 'E4 TB Allocation Details'!$A$18:$L$18, 0),FALSE), 'E2 Allocators'!$B$15:$W$358, MATCH('O5 Details by Class &amp; Accounts'!R$18, 'E2 Allocators'!$B$15:$W$15, 0),FALSE)*$F178)</f>
        <v>0</v>
      </c>
      <c r="S178" s="2186">
        <f>IF(ISERROR(VLOOKUP(VLOOKUP($A178, 'E4 TB Allocation Details'!$A$18:$L$214, MATCH("Demand ID", 'E4 TB Allocation Details'!$A$18:$L$18, 0),FALSE), 'E2 Allocators'!$B$15:$W$358, MATCH('O5 Details by Class &amp; Accounts'!S$18, 'E2 Allocators'!$B$15:$W$15, 0),FALSE)*$F178), 0, VLOOKUP(VLOOKUP($A178, 'E4 TB Allocation Details'!$A$18:$L$214, MATCH("Demand ID", 'E4 TB Allocation Details'!$A$18:$L$18, 0),FALSE), 'E2 Allocators'!$B$15:$W$358, MATCH('O5 Details by Class &amp; Accounts'!S$18, 'E2 Allocators'!$B$15:$W$15, 0),FALSE)*$F178)</f>
        <v>0</v>
      </c>
      <c r="T178" s="2186">
        <f>IF(ISERROR(VLOOKUP(VLOOKUP($A178, 'E4 TB Allocation Details'!$A$18:$L$214, MATCH("Demand ID", 'E4 TB Allocation Details'!$A$18:$L$18, 0),FALSE), 'E2 Allocators'!$B$15:$W$358, MATCH('O5 Details by Class &amp; Accounts'!T$18, 'E2 Allocators'!$B$15:$W$15, 0),FALSE)*$F178), 0, VLOOKUP(VLOOKUP($A178, 'E4 TB Allocation Details'!$A$18:$L$214, MATCH("Demand ID", 'E4 TB Allocation Details'!$A$18:$L$18, 0),FALSE), 'E2 Allocators'!$B$15:$W$358, MATCH('O5 Details by Class &amp; Accounts'!T$18, 'E2 Allocators'!$B$15:$W$15, 0),FALSE)*$F178)</f>
        <v>0</v>
      </c>
      <c r="U178" s="2186">
        <f>IF(ISERROR(VLOOKUP(VLOOKUP($A178, 'E4 TB Allocation Details'!$A$18:$L$214, MATCH("Demand ID", 'E4 TB Allocation Details'!$A$18:$L$18, 0),FALSE), 'E2 Allocators'!$B$15:$W$358, MATCH('O5 Details by Class &amp; Accounts'!U$18, 'E2 Allocators'!$B$15:$W$15, 0),FALSE)*$F178), 0, VLOOKUP(VLOOKUP($A178, 'E4 TB Allocation Details'!$A$18:$L$214, MATCH("Demand ID", 'E4 TB Allocation Details'!$A$18:$L$18, 0),FALSE), 'E2 Allocators'!$B$15:$W$358, MATCH('O5 Details by Class &amp; Accounts'!U$18, 'E2 Allocators'!$B$15:$W$15, 0),FALSE)*$F178)</f>
        <v>0</v>
      </c>
      <c r="V178" s="2186">
        <f>IF(ISERROR(VLOOKUP(VLOOKUP($A178, 'E4 TB Allocation Details'!$A$18:$L$214, MATCH("Demand ID", 'E4 TB Allocation Details'!$A$18:$L$18, 0),FALSE), 'E2 Allocators'!$B$15:$W$358, MATCH('O5 Details by Class &amp; Accounts'!V$18, 'E2 Allocators'!$B$15:$W$15, 0),FALSE)*$F178), 0, VLOOKUP(VLOOKUP($A178, 'E4 TB Allocation Details'!$A$18:$L$214, MATCH("Demand ID", 'E4 TB Allocation Details'!$A$18:$L$18, 0),FALSE), 'E2 Allocators'!$B$15:$W$358, MATCH('O5 Details by Class &amp; Accounts'!V$18, 'E2 Allocators'!$B$15:$W$15, 0),FALSE)*$F178)</f>
        <v>0</v>
      </c>
      <c r="W178" s="2186">
        <f>IF(ISERROR(VLOOKUP(VLOOKUP($A178, 'E4 TB Allocation Details'!$A$18:$L$214, MATCH("Demand ID", 'E4 TB Allocation Details'!$A$18:$L$18, 0),FALSE), 'E2 Allocators'!$B$15:$W$358, MATCH('O5 Details by Class &amp; Accounts'!W$18, 'E2 Allocators'!$B$15:$W$15, 0),FALSE)*$F178), 0, VLOOKUP(VLOOKUP($A178, 'E4 TB Allocation Details'!$A$18:$L$214, MATCH("Demand ID", 'E4 TB Allocation Details'!$A$18:$L$18, 0),FALSE), 'E2 Allocators'!$B$15:$W$358, MATCH('O5 Details by Class &amp; Accounts'!W$18, 'E2 Allocators'!$B$15:$W$15, 0),FALSE)*$F178)</f>
        <v>0</v>
      </c>
      <c r="X178" s="2186">
        <f>IF(ISERROR(VLOOKUP(VLOOKUP($A178, 'E4 TB Allocation Details'!$A$18:$L$214, MATCH("Demand ID", 'E4 TB Allocation Details'!$A$18:$L$18, 0),FALSE), 'E2 Allocators'!$B$15:$W$358, MATCH('O5 Details by Class &amp; Accounts'!X$18, 'E2 Allocators'!$B$15:$W$15, 0),FALSE)*$F178), 0, VLOOKUP(VLOOKUP($A178, 'E4 TB Allocation Details'!$A$18:$L$214, MATCH("Demand ID", 'E4 TB Allocation Details'!$A$18:$L$18, 0),FALSE), 'E2 Allocators'!$B$15:$W$358, MATCH('O5 Details by Class &amp; Accounts'!X$18, 'E2 Allocators'!$B$15:$W$15, 0),FALSE)*$F178)</f>
        <v>0</v>
      </c>
      <c r="Y178" s="2186">
        <f>IF(ISERROR(VLOOKUP(VLOOKUP($A178, 'E4 TB Allocation Details'!$A$18:$L$214, MATCH("Demand ID", 'E4 TB Allocation Details'!$A$18:$L$18, 0),FALSE), 'E2 Allocators'!$B$15:$W$358, MATCH('O5 Details by Class &amp; Accounts'!Y$18, 'E2 Allocators'!$B$15:$W$15, 0),FALSE)*$F178), 0, VLOOKUP(VLOOKUP($A178, 'E4 TB Allocation Details'!$A$18:$L$214, MATCH("Demand ID", 'E4 TB Allocation Details'!$A$18:$L$18, 0),FALSE), 'E2 Allocators'!$B$15:$W$358, MATCH('O5 Details by Class &amp; Accounts'!Y$18, 'E2 Allocators'!$B$15:$W$15, 0),FALSE)*$F178)</f>
        <v>0</v>
      </c>
      <c r="Z178" s="2186">
        <f>IF(ISERROR(VLOOKUP(VLOOKUP($A178, 'E4 TB Allocation Details'!$A$18:$L$214, MATCH("Demand ID", 'E4 TB Allocation Details'!$A$18:$L$18, 0),FALSE), 'E2 Allocators'!$B$15:$W$358, MATCH('O5 Details by Class &amp; Accounts'!Z$18, 'E2 Allocators'!$B$15:$W$15, 0),FALSE)*$F178), 0, VLOOKUP(VLOOKUP($A178, 'E4 TB Allocation Details'!$A$18:$L$214, MATCH("Demand ID", 'E4 TB Allocation Details'!$A$18:$L$18, 0),FALSE), 'E2 Allocators'!$B$15:$W$358, MATCH('O5 Details by Class &amp; Accounts'!Z$18, 'E2 Allocators'!$B$15:$W$15, 0),FALSE)*$F178)</f>
        <v>0</v>
      </c>
      <c r="AA178" s="2186">
        <f>IF(ISERROR(VLOOKUP(VLOOKUP($A178, 'E4 TB Allocation Details'!$A$18:$L$214, MATCH("Demand ID", 'E4 TB Allocation Details'!$A$18:$L$18, 0),FALSE), 'E2 Allocators'!$B$15:$W$358, MATCH('O5 Details by Class &amp; Accounts'!AA$18, 'E2 Allocators'!$B$15:$W$15, 0),FALSE)*$F178), 0, VLOOKUP(VLOOKUP($A178, 'E4 TB Allocation Details'!$A$18:$L$214, MATCH("Demand ID", 'E4 TB Allocation Details'!$A$18:$L$18, 0),FALSE), 'E2 Allocators'!$B$15:$W$358, MATCH('O5 Details by Class &amp; Accounts'!AA$18, 'E2 Allocators'!$B$15:$W$15, 0),FALSE)*$F178)</f>
        <v>0</v>
      </c>
      <c r="AB178" s="2186">
        <f>IF(ISERROR(VLOOKUP(VLOOKUP($A178, 'E4 TB Allocation Details'!$A$18:$L$214, MATCH("Demand ID", 'E4 TB Allocation Details'!$A$18:$L$18, 0),FALSE), 'E2 Allocators'!$B$15:$W$358, MATCH('O5 Details by Class &amp; Accounts'!AB$18, 'E2 Allocators'!$B$15:$W$15, 0),FALSE)*$F178), 0, VLOOKUP(VLOOKUP($A178, 'E4 TB Allocation Details'!$A$18:$L$214, MATCH("Demand ID", 'E4 TB Allocation Details'!$A$18:$L$18, 0),FALSE), 'E2 Allocators'!$B$15:$W$358, MATCH('O5 Details by Class &amp; Accounts'!AB$18, 'E2 Allocators'!$B$15:$W$15, 0),FALSE)*$F178)</f>
        <v>0</v>
      </c>
      <c r="AC178" s="2186">
        <f t="shared" si="47"/>
        <v>0</v>
      </c>
      <c r="AD178" s="2186">
        <f>IF(ISERROR(VLOOKUP(VLOOKUP($A178, 'E4 TB Allocation Details'!$A$18:$L$214, MATCH("Customer ID", 'E4 TB Allocation Details'!$A$18:$L$18, 0),FALSE), 'E2 Allocators'!$B$15:$W$358, MATCH('O5 Details by Class &amp; Accounts'!AD$18, 'E2 Allocators'!$B$15:$W$15, 0),FALSE)*$G178), 0, VLOOKUP(VLOOKUP($A178, 'E4 TB Allocation Details'!$A$18:$L$214, MATCH("Customer ID", 'E4 TB Allocation Details'!$A$18:$L$18, 0),FALSE), 'E2 Allocators'!$B$15:$W$358, MATCH('O5 Details by Class &amp; Accounts'!AD$18, 'E2 Allocators'!$B$15:$W$15, 0),FALSE)*$G178)</f>
        <v>0</v>
      </c>
      <c r="AE178" s="2186">
        <f>IF(ISERROR(VLOOKUP(VLOOKUP($A178, 'E4 TB Allocation Details'!$A$18:$L$214, MATCH("Customer ID", 'E4 TB Allocation Details'!$A$18:$L$18, 0),FALSE), 'E2 Allocators'!$B$15:$W$358, MATCH('O5 Details by Class &amp; Accounts'!AE$18, 'E2 Allocators'!$B$15:$W$15, 0),FALSE)*$G178), 0, VLOOKUP(VLOOKUP($A178, 'E4 TB Allocation Details'!$A$18:$L$214, MATCH("Customer ID", 'E4 TB Allocation Details'!$A$18:$L$18, 0),FALSE), 'E2 Allocators'!$B$15:$W$358, MATCH('O5 Details by Class &amp; Accounts'!AE$18, 'E2 Allocators'!$B$15:$W$15, 0),FALSE)*$G178)</f>
        <v>0</v>
      </c>
      <c r="AF178" s="2186">
        <f>IF(ISERROR(VLOOKUP(VLOOKUP($A178, 'E4 TB Allocation Details'!$A$18:$L$214, MATCH("Customer ID", 'E4 TB Allocation Details'!$A$18:$L$18, 0),FALSE), 'E2 Allocators'!$B$15:$W$358, MATCH('O5 Details by Class &amp; Accounts'!AF$18, 'E2 Allocators'!$B$15:$W$15, 0),FALSE)*$G178), 0, VLOOKUP(VLOOKUP($A178, 'E4 TB Allocation Details'!$A$18:$L$214, MATCH("Customer ID", 'E4 TB Allocation Details'!$A$18:$L$18, 0),FALSE), 'E2 Allocators'!$B$15:$W$358, MATCH('O5 Details by Class &amp; Accounts'!AF$18, 'E2 Allocators'!$B$15:$W$15, 0),FALSE)*$G178)</f>
        <v>0</v>
      </c>
      <c r="AG178" s="2186">
        <f>IF(ISERROR(VLOOKUP(VLOOKUP($A178, 'E4 TB Allocation Details'!$A$18:$L$214, MATCH("Customer ID", 'E4 TB Allocation Details'!$A$18:$L$18, 0),FALSE), 'E2 Allocators'!$B$15:$W$358, MATCH('O5 Details by Class &amp; Accounts'!AG$18, 'E2 Allocators'!$B$15:$W$15, 0),FALSE)*$G178), 0, VLOOKUP(VLOOKUP($A178, 'E4 TB Allocation Details'!$A$18:$L$214, MATCH("Customer ID", 'E4 TB Allocation Details'!$A$18:$L$18, 0),FALSE), 'E2 Allocators'!$B$15:$W$358, MATCH('O5 Details by Class &amp; Accounts'!AG$18, 'E2 Allocators'!$B$15:$W$15, 0),FALSE)*$G178)</f>
        <v>0</v>
      </c>
      <c r="AH178" s="2186">
        <f>IF(ISERROR(VLOOKUP(VLOOKUP($A178, 'E4 TB Allocation Details'!$A$18:$L$214, MATCH("Customer ID", 'E4 TB Allocation Details'!$A$18:$L$18, 0),FALSE), 'E2 Allocators'!$B$15:$W$358, MATCH('O5 Details by Class &amp; Accounts'!AH$18, 'E2 Allocators'!$B$15:$W$15, 0),FALSE)*$G178), 0, VLOOKUP(VLOOKUP($A178, 'E4 TB Allocation Details'!$A$18:$L$214, MATCH("Customer ID", 'E4 TB Allocation Details'!$A$18:$L$18, 0),FALSE), 'E2 Allocators'!$B$15:$W$358, MATCH('O5 Details by Class &amp; Accounts'!AH$18, 'E2 Allocators'!$B$15:$W$15, 0),FALSE)*$G178)</f>
        <v>0</v>
      </c>
      <c r="AI178" s="2186">
        <f>IF(ISERROR(VLOOKUP(VLOOKUP($A178, 'E4 TB Allocation Details'!$A$18:$L$214, MATCH("Customer ID", 'E4 TB Allocation Details'!$A$18:$L$18, 0),FALSE), 'E2 Allocators'!$B$15:$W$358, MATCH('O5 Details by Class &amp; Accounts'!AI$18, 'E2 Allocators'!$B$15:$W$15, 0),FALSE)*$G178), 0, VLOOKUP(VLOOKUP($A178, 'E4 TB Allocation Details'!$A$18:$L$214, MATCH("Customer ID", 'E4 TB Allocation Details'!$A$18:$L$18, 0),FALSE), 'E2 Allocators'!$B$15:$W$358, MATCH('O5 Details by Class &amp; Accounts'!AI$18, 'E2 Allocators'!$B$15:$W$15, 0),FALSE)*$G178)</f>
        <v>0</v>
      </c>
      <c r="AJ178" s="2186">
        <f>IF(ISERROR(VLOOKUP(VLOOKUP($A178, 'E4 TB Allocation Details'!$A$18:$L$214, MATCH("Customer ID", 'E4 TB Allocation Details'!$A$18:$L$18, 0),FALSE), 'E2 Allocators'!$B$15:$W$358, MATCH('O5 Details by Class &amp; Accounts'!AJ$18, 'E2 Allocators'!$B$15:$W$15, 0),FALSE)*$G178), 0, VLOOKUP(VLOOKUP($A178, 'E4 TB Allocation Details'!$A$18:$L$214, MATCH("Customer ID", 'E4 TB Allocation Details'!$A$18:$L$18, 0),FALSE), 'E2 Allocators'!$B$15:$W$358, MATCH('O5 Details by Class &amp; Accounts'!AJ$18, 'E2 Allocators'!$B$15:$W$15, 0),FALSE)*$G178)</f>
        <v>0</v>
      </c>
      <c r="AK178" s="2186">
        <f>IF(ISERROR(VLOOKUP(VLOOKUP($A178, 'E4 TB Allocation Details'!$A$18:$L$214, MATCH("Customer ID", 'E4 TB Allocation Details'!$A$18:$L$18, 0),FALSE), 'E2 Allocators'!$B$15:$W$358, MATCH('O5 Details by Class &amp; Accounts'!AK$18, 'E2 Allocators'!$B$15:$W$15, 0),FALSE)*$G178), 0, VLOOKUP(VLOOKUP($A178, 'E4 TB Allocation Details'!$A$18:$L$214, MATCH("Customer ID", 'E4 TB Allocation Details'!$A$18:$L$18, 0),FALSE), 'E2 Allocators'!$B$15:$W$358, MATCH('O5 Details by Class &amp; Accounts'!AK$18, 'E2 Allocators'!$B$15:$W$15, 0),FALSE)*$G178)</f>
        <v>0</v>
      </c>
      <c r="AL178" s="2186">
        <f>IF(ISERROR(VLOOKUP(VLOOKUP($A178, 'E4 TB Allocation Details'!$A$18:$L$214, MATCH("Customer ID", 'E4 TB Allocation Details'!$A$18:$L$18, 0),FALSE), 'E2 Allocators'!$B$15:$W$358, MATCH('O5 Details by Class &amp; Accounts'!AL$18, 'E2 Allocators'!$B$15:$W$15, 0),FALSE)*$G178), 0, VLOOKUP(VLOOKUP($A178, 'E4 TB Allocation Details'!$A$18:$L$214, MATCH("Customer ID", 'E4 TB Allocation Details'!$A$18:$L$18, 0),FALSE), 'E2 Allocators'!$B$15:$W$358, MATCH('O5 Details by Class &amp; Accounts'!AL$18, 'E2 Allocators'!$B$15:$W$15, 0),FALSE)*$G178)</f>
        <v>0</v>
      </c>
      <c r="AM178" s="2186">
        <f>IF(ISERROR(VLOOKUP(VLOOKUP($A178, 'E4 TB Allocation Details'!$A$18:$L$214, MATCH("Customer ID", 'E4 TB Allocation Details'!$A$18:$L$18, 0),FALSE), 'E2 Allocators'!$B$15:$W$358, MATCH('O5 Details by Class &amp; Accounts'!AM$18, 'E2 Allocators'!$B$15:$W$15, 0),FALSE)*$G178), 0, VLOOKUP(VLOOKUP($A178, 'E4 TB Allocation Details'!$A$18:$L$214, MATCH("Customer ID", 'E4 TB Allocation Details'!$A$18:$L$18, 0),FALSE), 'E2 Allocators'!$B$15:$W$358, MATCH('O5 Details by Class &amp; Accounts'!AM$18, 'E2 Allocators'!$B$15:$W$15, 0),FALSE)*$G178)</f>
        <v>0</v>
      </c>
      <c r="AN178" s="2186">
        <f>IF(ISERROR(VLOOKUP(VLOOKUP($A178, 'E4 TB Allocation Details'!$A$18:$L$214, MATCH("Customer ID", 'E4 TB Allocation Details'!$A$18:$L$18, 0),FALSE), 'E2 Allocators'!$B$15:$W$358, MATCH('O5 Details by Class &amp; Accounts'!AN$18, 'E2 Allocators'!$B$15:$W$15, 0),FALSE)*$G178), 0, VLOOKUP(VLOOKUP($A178, 'E4 TB Allocation Details'!$A$18:$L$214, MATCH("Customer ID", 'E4 TB Allocation Details'!$A$18:$L$18, 0),FALSE), 'E2 Allocators'!$B$15:$W$358, MATCH('O5 Details by Class &amp; Accounts'!AN$18, 'E2 Allocators'!$B$15:$W$15, 0),FALSE)*$G178)</f>
        <v>0</v>
      </c>
      <c r="AO178" s="2186">
        <f>IF(ISERROR(VLOOKUP(VLOOKUP($A178, 'E4 TB Allocation Details'!$A$18:$L$214, MATCH("Customer ID", 'E4 TB Allocation Details'!$A$18:$L$18, 0),FALSE), 'E2 Allocators'!$B$15:$W$358, MATCH('O5 Details by Class &amp; Accounts'!AO$18, 'E2 Allocators'!$B$15:$W$15, 0),FALSE)*$G178), 0, VLOOKUP(VLOOKUP($A178, 'E4 TB Allocation Details'!$A$18:$L$214, MATCH("Customer ID", 'E4 TB Allocation Details'!$A$18:$L$18, 0),FALSE), 'E2 Allocators'!$B$15:$W$358, MATCH('O5 Details by Class &amp; Accounts'!AO$18, 'E2 Allocators'!$B$15:$W$15, 0),FALSE)*$G178)</f>
        <v>0</v>
      </c>
      <c r="AP178" s="2186">
        <f>IF(ISERROR(VLOOKUP(VLOOKUP($A178, 'E4 TB Allocation Details'!$A$18:$L$214, MATCH("Customer ID", 'E4 TB Allocation Details'!$A$18:$L$18, 0),FALSE), 'E2 Allocators'!$B$15:$W$358, MATCH('O5 Details by Class &amp; Accounts'!AP$18, 'E2 Allocators'!$B$15:$W$15, 0),FALSE)*$G178), 0, VLOOKUP(VLOOKUP($A178, 'E4 TB Allocation Details'!$A$18:$L$214, MATCH("Customer ID", 'E4 TB Allocation Details'!$A$18:$L$18, 0),FALSE), 'E2 Allocators'!$B$15:$W$358, MATCH('O5 Details by Class &amp; Accounts'!AP$18, 'E2 Allocators'!$B$15:$W$15, 0),FALSE)*$G178)</f>
        <v>0</v>
      </c>
      <c r="AQ178" s="2186">
        <f>IF(ISERROR(VLOOKUP(VLOOKUP($A178, 'E4 TB Allocation Details'!$A$18:$L$214, MATCH("Customer ID", 'E4 TB Allocation Details'!$A$18:$L$18, 0),FALSE), 'E2 Allocators'!$B$15:$W$358, MATCH('O5 Details by Class &amp; Accounts'!AQ$18, 'E2 Allocators'!$B$15:$W$15, 0),FALSE)*$G178), 0, VLOOKUP(VLOOKUP($A178, 'E4 TB Allocation Details'!$A$18:$L$214, MATCH("Customer ID", 'E4 TB Allocation Details'!$A$18:$L$18, 0),FALSE), 'E2 Allocators'!$B$15:$W$358, MATCH('O5 Details by Class &amp; Accounts'!AQ$18, 'E2 Allocators'!$B$15:$W$15, 0),FALSE)*$G178)</f>
        <v>0</v>
      </c>
      <c r="AR178" s="2186">
        <f>IF(ISERROR(VLOOKUP(VLOOKUP($A178, 'E4 TB Allocation Details'!$A$18:$L$214, MATCH("Customer ID", 'E4 TB Allocation Details'!$A$18:$L$18, 0),FALSE), 'E2 Allocators'!$B$15:$W$358, MATCH('O5 Details by Class &amp; Accounts'!AR$18, 'E2 Allocators'!$B$15:$W$15, 0),FALSE)*$G178), 0, VLOOKUP(VLOOKUP($A178, 'E4 TB Allocation Details'!$A$18:$L$214, MATCH("Customer ID", 'E4 TB Allocation Details'!$A$18:$L$18, 0),FALSE), 'E2 Allocators'!$B$15:$W$358, MATCH('O5 Details by Class &amp; Accounts'!AR$18, 'E2 Allocators'!$B$15:$W$15, 0),FALSE)*$G178)</f>
        <v>0</v>
      </c>
      <c r="AS178" s="2186">
        <f>IF(ISERROR(VLOOKUP(VLOOKUP($A178, 'E4 TB Allocation Details'!$A$18:$L$214, MATCH("Customer ID", 'E4 TB Allocation Details'!$A$18:$L$18, 0),FALSE), 'E2 Allocators'!$B$15:$W$358, MATCH('O5 Details by Class &amp; Accounts'!AS$18, 'E2 Allocators'!$B$15:$W$15, 0),FALSE)*$G178), 0, VLOOKUP(VLOOKUP($A178, 'E4 TB Allocation Details'!$A$18:$L$214, MATCH("Customer ID", 'E4 TB Allocation Details'!$A$18:$L$18, 0),FALSE), 'E2 Allocators'!$B$15:$W$358, MATCH('O5 Details by Class &amp; Accounts'!AS$18, 'E2 Allocators'!$B$15:$W$15, 0),FALSE)*$G178)</f>
        <v>0</v>
      </c>
      <c r="AT178" s="2186">
        <f>IF(ISERROR(VLOOKUP(VLOOKUP($A178, 'E4 TB Allocation Details'!$A$18:$L$214, MATCH("Customer ID", 'E4 TB Allocation Details'!$A$18:$L$18, 0),FALSE), 'E2 Allocators'!$B$15:$W$358, MATCH('O5 Details by Class &amp; Accounts'!AT$18, 'E2 Allocators'!$B$15:$W$15, 0),FALSE)*$G178), 0, VLOOKUP(VLOOKUP($A178, 'E4 TB Allocation Details'!$A$18:$L$214, MATCH("Customer ID", 'E4 TB Allocation Details'!$A$18:$L$18, 0),FALSE), 'E2 Allocators'!$B$15:$W$358, MATCH('O5 Details by Class &amp; Accounts'!AT$18, 'E2 Allocators'!$B$15:$W$15, 0),FALSE)*$G178)</f>
        <v>0</v>
      </c>
      <c r="AU178" s="2186">
        <f>IF(ISERROR(VLOOKUP(VLOOKUP($A178, 'E4 TB Allocation Details'!$A$18:$L$214, MATCH("Customer ID", 'E4 TB Allocation Details'!$A$18:$L$18, 0),FALSE), 'E2 Allocators'!$B$15:$W$358, MATCH('O5 Details by Class &amp; Accounts'!AU$18, 'E2 Allocators'!$B$15:$W$15, 0),FALSE)*$G178), 0, VLOOKUP(VLOOKUP($A178, 'E4 TB Allocation Details'!$A$18:$L$214, MATCH("Customer ID", 'E4 TB Allocation Details'!$A$18:$L$18, 0),FALSE), 'E2 Allocators'!$B$15:$W$358, MATCH('O5 Details by Class &amp; Accounts'!AU$18, 'E2 Allocators'!$B$15:$W$15, 0),FALSE)*$G178)</f>
        <v>0</v>
      </c>
      <c r="AV178" s="2186">
        <f>IF(ISERROR(VLOOKUP(VLOOKUP($A178, 'E4 TB Allocation Details'!$A$18:$L$214, MATCH("Customer ID", 'E4 TB Allocation Details'!$A$18:$L$18, 0),FALSE), 'E2 Allocators'!$B$15:$W$358, MATCH('O5 Details by Class &amp; Accounts'!AV$18, 'E2 Allocators'!$B$15:$W$15, 0),FALSE)*$G178), 0, VLOOKUP(VLOOKUP($A178, 'E4 TB Allocation Details'!$A$18:$L$214, MATCH("Customer ID", 'E4 TB Allocation Details'!$A$18:$L$18, 0),FALSE), 'E2 Allocators'!$B$15:$W$358, MATCH('O5 Details by Class &amp; Accounts'!AV$18, 'E2 Allocators'!$B$15:$W$15, 0),FALSE)*$G178)</f>
        <v>0</v>
      </c>
      <c r="AW178" s="2186">
        <f>IF(ISERROR(VLOOKUP(VLOOKUP($A178, 'E4 TB Allocation Details'!$A$18:$L$214, MATCH("Customer ID", 'E4 TB Allocation Details'!$A$18:$L$18, 0),FALSE), 'E2 Allocators'!$B$15:$W$358, MATCH('O5 Details by Class &amp; Accounts'!AW$18, 'E2 Allocators'!$B$15:$W$15, 0),FALSE)*$G178), 0, VLOOKUP(VLOOKUP($A178, 'E4 TB Allocation Details'!$A$18:$L$214, MATCH("Customer ID", 'E4 TB Allocation Details'!$A$18:$L$18, 0),FALSE), 'E2 Allocators'!$B$15:$W$358, MATCH('O5 Details by Class &amp; Accounts'!AW$18, 'E2 Allocators'!$B$15:$W$15, 0),FALSE)*$G178)</f>
        <v>0</v>
      </c>
      <c r="AX178" s="2186">
        <f t="shared" si="51"/>
        <v>0</v>
      </c>
      <c r="AY178" s="2186">
        <f>IF(ISERROR(VLOOKUP(VLOOKUP($A178, 'E4 TB Allocation Details'!$A$18:$L$214, MATCH("Misc ID", 'E4 TB Allocation Details'!$A$18:$L$18, 0),FALSE), 'E2 Allocators'!$B$15:$W$358, MATCH('O5 Details by Class &amp; Accounts'!AY$18, 'E2 Allocators'!$B$15:$W$15, 0),FALSE)*$E178), 0, VLOOKUP(VLOOKUP($A178, 'E4 TB Allocation Details'!$A$18:$L$214, MATCH("Misc ID", 'E4 TB Allocation Details'!$A$18:$L$18, 0),FALSE), 'E2 Allocators'!$B$15:$W$358, MATCH('O5 Details by Class &amp; Accounts'!AY$18, 'E2 Allocators'!$B$15:$W$15, 0),FALSE)*$E178)</f>
        <v>0</v>
      </c>
      <c r="AZ178" s="2186">
        <f>IF(ISERROR(VLOOKUP(VLOOKUP($A178, 'E4 TB Allocation Details'!$A$18:$L$214, MATCH("Misc ID", 'E4 TB Allocation Details'!$A$18:$L$18, 0),FALSE), 'E2 Allocators'!$B$15:$W$358, MATCH('O5 Details by Class &amp; Accounts'!AZ$18, 'E2 Allocators'!$B$15:$W$15, 0),FALSE)*$E178), 0, VLOOKUP(VLOOKUP($A178, 'E4 TB Allocation Details'!$A$18:$L$214, MATCH("Misc ID", 'E4 TB Allocation Details'!$A$18:$L$18, 0),FALSE), 'E2 Allocators'!$B$15:$W$358, MATCH('O5 Details by Class &amp; Accounts'!AZ$18, 'E2 Allocators'!$B$15:$W$15, 0),FALSE)*$E178)</f>
        <v>0</v>
      </c>
      <c r="BA178" s="2186">
        <f>IF(ISERROR(VLOOKUP(VLOOKUP($A178, 'E4 TB Allocation Details'!$A$18:$L$214, MATCH("Misc ID", 'E4 TB Allocation Details'!$A$18:$L$18, 0),FALSE), 'E2 Allocators'!$B$15:$W$358, MATCH('O5 Details by Class &amp; Accounts'!BA$18, 'E2 Allocators'!$B$15:$W$15, 0),FALSE)*$E178), 0, VLOOKUP(VLOOKUP($A178, 'E4 TB Allocation Details'!$A$18:$L$214, MATCH("Misc ID", 'E4 TB Allocation Details'!$A$18:$L$18, 0),FALSE), 'E2 Allocators'!$B$15:$W$358, MATCH('O5 Details by Class &amp; Accounts'!BA$18, 'E2 Allocators'!$B$15:$W$15, 0),FALSE)*$E178)</f>
        <v>0</v>
      </c>
      <c r="BB178" s="2186">
        <f>IF(ISERROR(VLOOKUP(VLOOKUP($A178, 'E4 TB Allocation Details'!$A$18:$L$214, MATCH("Misc ID", 'E4 TB Allocation Details'!$A$18:$L$18, 0),FALSE), 'E2 Allocators'!$B$15:$W$358, MATCH('O5 Details by Class &amp; Accounts'!BB$18, 'E2 Allocators'!$B$15:$W$15, 0),FALSE)*$E178), 0, VLOOKUP(VLOOKUP($A178, 'E4 TB Allocation Details'!$A$18:$L$214, MATCH("Misc ID", 'E4 TB Allocation Details'!$A$18:$L$18, 0),FALSE), 'E2 Allocators'!$B$15:$W$358, MATCH('O5 Details by Class &amp; Accounts'!BB$18, 'E2 Allocators'!$B$15:$W$15, 0),FALSE)*$E178)</f>
        <v>0</v>
      </c>
      <c r="BC178" s="2186">
        <f>IF(ISERROR(VLOOKUP(VLOOKUP($A178, 'E4 TB Allocation Details'!$A$18:$L$214, MATCH("Misc ID", 'E4 TB Allocation Details'!$A$18:$L$18, 0),FALSE), 'E2 Allocators'!$B$15:$W$358, MATCH('O5 Details by Class &amp; Accounts'!BC$18, 'E2 Allocators'!$B$15:$W$15, 0),FALSE)*$E178), 0, VLOOKUP(VLOOKUP($A178, 'E4 TB Allocation Details'!$A$18:$L$214, MATCH("Misc ID", 'E4 TB Allocation Details'!$A$18:$L$18, 0),FALSE), 'E2 Allocators'!$B$15:$W$358, MATCH('O5 Details by Class &amp; Accounts'!BC$18, 'E2 Allocators'!$B$15:$W$15, 0),FALSE)*$E178)</f>
        <v>0</v>
      </c>
      <c r="BD178" s="2186">
        <f>IF(ISERROR(VLOOKUP(VLOOKUP($A178, 'E4 TB Allocation Details'!$A$18:$L$214, MATCH("Misc ID", 'E4 TB Allocation Details'!$A$18:$L$18, 0),FALSE), 'E2 Allocators'!$B$15:$W$358, MATCH('O5 Details by Class &amp; Accounts'!BD$18, 'E2 Allocators'!$B$15:$W$15, 0),FALSE)*$E178), 0, VLOOKUP(VLOOKUP($A178, 'E4 TB Allocation Details'!$A$18:$L$214, MATCH("Misc ID", 'E4 TB Allocation Details'!$A$18:$L$18, 0),FALSE), 'E2 Allocators'!$B$15:$W$358, MATCH('O5 Details by Class &amp; Accounts'!BD$18, 'E2 Allocators'!$B$15:$W$15, 0),FALSE)*$E178)</f>
        <v>0</v>
      </c>
      <c r="BE178" s="2186">
        <f>IF(ISERROR(VLOOKUP(VLOOKUP($A178, 'E4 TB Allocation Details'!$A$18:$L$214, MATCH("Misc ID", 'E4 TB Allocation Details'!$A$18:$L$18, 0),FALSE), 'E2 Allocators'!$B$15:$W$358, MATCH('O5 Details by Class &amp; Accounts'!BE$18, 'E2 Allocators'!$B$15:$W$15, 0),FALSE)*$E178), 0, VLOOKUP(VLOOKUP($A178, 'E4 TB Allocation Details'!$A$18:$L$214, MATCH("Misc ID", 'E4 TB Allocation Details'!$A$18:$L$18, 0),FALSE), 'E2 Allocators'!$B$15:$W$358, MATCH('O5 Details by Class &amp; Accounts'!BE$18, 'E2 Allocators'!$B$15:$W$15, 0),FALSE)*$E178)</f>
        <v>0</v>
      </c>
      <c r="BF178" s="2186">
        <f>IF(ISERROR(VLOOKUP(VLOOKUP($A178, 'E4 TB Allocation Details'!$A$18:$L$214, MATCH("Misc ID", 'E4 TB Allocation Details'!$A$18:$L$18, 0),FALSE), 'E2 Allocators'!$B$15:$W$358, MATCH('O5 Details by Class &amp; Accounts'!BF$18, 'E2 Allocators'!$B$15:$W$15, 0),FALSE)*$E178), 0, VLOOKUP(VLOOKUP($A178, 'E4 TB Allocation Details'!$A$18:$L$214, MATCH("Misc ID", 'E4 TB Allocation Details'!$A$18:$L$18, 0),FALSE), 'E2 Allocators'!$B$15:$W$358, MATCH('O5 Details by Class &amp; Accounts'!BF$18, 'E2 Allocators'!$B$15:$W$15, 0),FALSE)*$E178)</f>
        <v>0</v>
      </c>
      <c r="BG178" s="2186">
        <f>IF(ISERROR(VLOOKUP(VLOOKUP($A178, 'E4 TB Allocation Details'!$A$18:$L$214, MATCH("Misc ID", 'E4 TB Allocation Details'!$A$18:$L$18, 0),FALSE), 'E2 Allocators'!$B$15:$W$358, MATCH('O5 Details by Class &amp; Accounts'!BG$18, 'E2 Allocators'!$B$15:$W$15, 0),FALSE)*$E178), 0, VLOOKUP(VLOOKUP($A178, 'E4 TB Allocation Details'!$A$18:$L$214, MATCH("Misc ID", 'E4 TB Allocation Details'!$A$18:$L$18, 0),FALSE), 'E2 Allocators'!$B$15:$W$358, MATCH('O5 Details by Class &amp; Accounts'!BG$18, 'E2 Allocators'!$B$15:$W$15, 0),FALSE)*$E178)</f>
        <v>0</v>
      </c>
      <c r="BH178" s="2186">
        <f>IF(ISERROR(VLOOKUP(VLOOKUP($A178, 'E4 TB Allocation Details'!$A$18:$L$214, MATCH("Misc ID", 'E4 TB Allocation Details'!$A$18:$L$18, 0),FALSE), 'E2 Allocators'!$B$15:$W$358, MATCH('O5 Details by Class &amp; Accounts'!BH$18, 'E2 Allocators'!$B$15:$W$15, 0),FALSE)*$E178), 0, VLOOKUP(VLOOKUP($A178, 'E4 TB Allocation Details'!$A$18:$L$214, MATCH("Misc ID", 'E4 TB Allocation Details'!$A$18:$L$18, 0),FALSE), 'E2 Allocators'!$B$15:$W$358, MATCH('O5 Details by Class &amp; Accounts'!BH$18, 'E2 Allocators'!$B$15:$W$15, 0),FALSE)*$E178)</f>
        <v>0</v>
      </c>
      <c r="BI178" s="2186">
        <f>IF(ISERROR(VLOOKUP(VLOOKUP($A178, 'E4 TB Allocation Details'!$A$18:$L$214, MATCH("Misc ID", 'E4 TB Allocation Details'!$A$18:$L$18, 0),FALSE), 'E2 Allocators'!$B$15:$W$358, MATCH('O5 Details by Class &amp; Accounts'!BI$18, 'E2 Allocators'!$B$15:$W$15, 0),FALSE)*$E178), 0, VLOOKUP(VLOOKUP($A178, 'E4 TB Allocation Details'!$A$18:$L$214, MATCH("Misc ID", 'E4 TB Allocation Details'!$A$18:$L$18, 0),FALSE), 'E2 Allocators'!$B$15:$W$358, MATCH('O5 Details by Class &amp; Accounts'!BI$18, 'E2 Allocators'!$B$15:$W$15, 0),FALSE)*$E178)</f>
        <v>0</v>
      </c>
      <c r="BJ178" s="2186">
        <f>IF(ISERROR(VLOOKUP(VLOOKUP($A178, 'E4 TB Allocation Details'!$A$18:$L$214, MATCH("Misc ID", 'E4 TB Allocation Details'!$A$18:$L$18, 0),FALSE), 'E2 Allocators'!$B$15:$W$358, MATCH('O5 Details by Class &amp; Accounts'!BJ$18, 'E2 Allocators'!$B$15:$W$15, 0),FALSE)*$E178), 0, VLOOKUP(VLOOKUP($A178, 'E4 TB Allocation Details'!$A$18:$L$214, MATCH("Misc ID", 'E4 TB Allocation Details'!$A$18:$L$18, 0),FALSE), 'E2 Allocators'!$B$15:$W$358, MATCH('O5 Details by Class &amp; Accounts'!BJ$18, 'E2 Allocators'!$B$15:$W$15, 0),FALSE)*$E178)</f>
        <v>0</v>
      </c>
      <c r="BK178" s="2186">
        <f>IF(ISERROR(VLOOKUP(VLOOKUP($A178, 'E4 TB Allocation Details'!$A$18:$L$214, MATCH("Misc ID", 'E4 TB Allocation Details'!$A$18:$L$18, 0),FALSE), 'E2 Allocators'!$B$15:$W$358, MATCH('O5 Details by Class &amp; Accounts'!BK$18, 'E2 Allocators'!$B$15:$W$15, 0),FALSE)*$E178), 0, VLOOKUP(VLOOKUP($A178, 'E4 TB Allocation Details'!$A$18:$L$214, MATCH("Misc ID", 'E4 TB Allocation Details'!$A$18:$L$18, 0),FALSE), 'E2 Allocators'!$B$15:$W$358, MATCH('O5 Details by Class &amp; Accounts'!BK$18, 'E2 Allocators'!$B$15:$W$15, 0),FALSE)*$E178)</f>
        <v>0</v>
      </c>
      <c r="BL178" s="2186">
        <f>IF(ISERROR(VLOOKUP(VLOOKUP($A178, 'E4 TB Allocation Details'!$A$18:$L$214, MATCH("Misc ID", 'E4 TB Allocation Details'!$A$18:$L$18, 0),FALSE), 'E2 Allocators'!$B$15:$W$358, MATCH('O5 Details by Class &amp; Accounts'!BL$18, 'E2 Allocators'!$B$15:$W$15, 0),FALSE)*$E178), 0, VLOOKUP(VLOOKUP($A178, 'E4 TB Allocation Details'!$A$18:$L$214, MATCH("Misc ID", 'E4 TB Allocation Details'!$A$18:$L$18, 0),FALSE), 'E2 Allocators'!$B$15:$W$358, MATCH('O5 Details by Class &amp; Accounts'!BL$18, 'E2 Allocators'!$B$15:$W$15, 0),FALSE)*$E178)</f>
        <v>0</v>
      </c>
      <c r="BM178" s="2186">
        <f>IF(ISERROR(VLOOKUP(VLOOKUP($A178, 'E4 TB Allocation Details'!$A$18:$L$214, MATCH("Misc ID", 'E4 TB Allocation Details'!$A$18:$L$18, 0),FALSE), 'E2 Allocators'!$B$15:$W$358, MATCH('O5 Details by Class &amp; Accounts'!BM$18, 'E2 Allocators'!$B$15:$W$15, 0),FALSE)*$E178), 0, VLOOKUP(VLOOKUP($A178, 'E4 TB Allocation Details'!$A$18:$L$214, MATCH("Misc ID", 'E4 TB Allocation Details'!$A$18:$L$18, 0),FALSE), 'E2 Allocators'!$B$15:$W$358, MATCH('O5 Details by Class &amp; Accounts'!BM$18, 'E2 Allocators'!$B$15:$W$15, 0),FALSE)*$E178)</f>
        <v>0</v>
      </c>
      <c r="BN178" s="2186">
        <f>IF(ISERROR(VLOOKUP(VLOOKUP($A178, 'E4 TB Allocation Details'!$A$18:$L$214, MATCH("Misc ID", 'E4 TB Allocation Details'!$A$18:$L$18, 0),FALSE), 'E2 Allocators'!$B$15:$W$358, MATCH('O5 Details by Class &amp; Accounts'!BN$18, 'E2 Allocators'!$B$15:$W$15, 0),FALSE)*$E178), 0, VLOOKUP(VLOOKUP($A178, 'E4 TB Allocation Details'!$A$18:$L$214, MATCH("Misc ID", 'E4 TB Allocation Details'!$A$18:$L$18, 0),FALSE), 'E2 Allocators'!$B$15:$W$358, MATCH('O5 Details by Class &amp; Accounts'!BN$18, 'E2 Allocators'!$B$15:$W$15, 0),FALSE)*$E178)</f>
        <v>0</v>
      </c>
      <c r="BO178" s="2186">
        <f>IF(ISERROR(VLOOKUP(VLOOKUP($A178, 'E4 TB Allocation Details'!$A$18:$L$214, MATCH("Misc ID", 'E4 TB Allocation Details'!$A$18:$L$18, 0),FALSE), 'E2 Allocators'!$B$15:$W$358, MATCH('O5 Details by Class &amp; Accounts'!BO$18, 'E2 Allocators'!$B$15:$W$15, 0),FALSE)*$E178), 0, VLOOKUP(VLOOKUP($A178, 'E4 TB Allocation Details'!$A$18:$L$214, MATCH("Misc ID", 'E4 TB Allocation Details'!$A$18:$L$18, 0),FALSE), 'E2 Allocators'!$B$15:$W$358, MATCH('O5 Details by Class &amp; Accounts'!BO$18, 'E2 Allocators'!$B$15:$W$15, 0),FALSE)*$E178)</f>
        <v>0</v>
      </c>
      <c r="BP178" s="2186">
        <f>IF(ISERROR(VLOOKUP(VLOOKUP($A178, 'E4 TB Allocation Details'!$A$18:$L$214, MATCH("Misc ID", 'E4 TB Allocation Details'!$A$18:$L$18, 0),FALSE), 'E2 Allocators'!$B$15:$W$358, MATCH('O5 Details by Class &amp; Accounts'!BP$18, 'E2 Allocators'!$B$15:$W$15, 0),FALSE)*$E178), 0, VLOOKUP(VLOOKUP($A178, 'E4 TB Allocation Details'!$A$18:$L$214, MATCH("Misc ID", 'E4 TB Allocation Details'!$A$18:$L$18, 0),FALSE), 'E2 Allocators'!$B$15:$W$358, MATCH('O5 Details by Class &amp; Accounts'!BP$18, 'E2 Allocators'!$B$15:$W$15, 0),FALSE)*$E178)</f>
        <v>0</v>
      </c>
      <c r="BQ178" s="2186">
        <f>IF(ISERROR(VLOOKUP(VLOOKUP($A178, 'E4 TB Allocation Details'!$A$18:$L$214, MATCH("Misc ID", 'E4 TB Allocation Details'!$A$18:$L$18, 0),FALSE), 'E2 Allocators'!$B$15:$W$358, MATCH('O5 Details by Class &amp; Accounts'!BQ$18, 'E2 Allocators'!$B$15:$W$15, 0),FALSE)*$E178), 0, VLOOKUP(VLOOKUP($A178, 'E4 TB Allocation Details'!$A$18:$L$214, MATCH("Misc ID", 'E4 TB Allocation Details'!$A$18:$L$18, 0),FALSE), 'E2 Allocators'!$B$15:$W$358, MATCH('O5 Details by Class &amp; Accounts'!BQ$18, 'E2 Allocators'!$B$15:$W$15, 0),FALSE)*$E178)</f>
        <v>0</v>
      </c>
      <c r="BR178" s="2186">
        <f>IF(ISERROR(VLOOKUP(VLOOKUP($A178, 'E4 TB Allocation Details'!$A$18:$L$214, MATCH("Misc ID", 'E4 TB Allocation Details'!$A$18:$L$18, 0),FALSE), 'E2 Allocators'!$B$15:$W$358, MATCH('O5 Details by Class &amp; Accounts'!BR$18, 'E2 Allocators'!$B$15:$W$15, 0),FALSE)*$E178), 0, VLOOKUP(VLOOKUP($A178, 'E4 TB Allocation Details'!$A$18:$L$214, MATCH("Misc ID", 'E4 TB Allocation Details'!$A$18:$L$18, 0),FALSE), 'E2 Allocators'!$B$15:$W$358, MATCH('O5 Details by Class &amp; Accounts'!BR$18, 'E2 Allocators'!$B$15:$W$15, 0),FALSE)*$E178)</f>
        <v>0</v>
      </c>
      <c r="BS178" s="2186">
        <f t="shared" si="48"/>
        <v>0</v>
      </c>
      <c r="BT178" s="2186">
        <f>IF(ISERROR(VLOOKUP(VLOOKUP($A178, 'E4 TB Allocation Details'!$A$18:$L$214, MATCH("A &amp; G ID", 'E4 TB Allocation Details'!$A$18:$L$18, 0),FALSE), 'E2 Allocators'!$B$15:$W$358, MATCH('O5 Details by Class &amp; Accounts'!BT$18, 'E2 Allocators'!$B$15:$W$15, 0),FALSE)*$E178), 0, VLOOKUP(VLOOKUP($A178, 'E4 TB Allocation Details'!$A$18:$L$214, MATCH("A &amp; G ID", 'E4 TB Allocation Details'!$A$18:$L$18, 0),FALSE), 'E2 Allocators'!$B$15:$W$358, MATCH('O5 Details by Class &amp; Accounts'!BT$18, 'E2 Allocators'!$B$15:$W$15, 0),FALSE)*$E178)</f>
        <v>0</v>
      </c>
      <c r="BU178" s="2186">
        <f>IF(ISERROR(VLOOKUP(VLOOKUP($A178, 'E4 TB Allocation Details'!$A$18:$L$214, MATCH("A &amp; G ID", 'E4 TB Allocation Details'!$A$18:$L$18, 0),FALSE), 'E2 Allocators'!$B$15:$W$358, MATCH('O5 Details by Class &amp; Accounts'!BU$18, 'E2 Allocators'!$B$15:$W$15, 0),FALSE)*$E178), 0, VLOOKUP(VLOOKUP($A178, 'E4 TB Allocation Details'!$A$18:$L$214, MATCH("A &amp; G ID", 'E4 TB Allocation Details'!$A$18:$L$18, 0),FALSE), 'E2 Allocators'!$B$15:$W$358, MATCH('O5 Details by Class &amp; Accounts'!BU$18, 'E2 Allocators'!$B$15:$W$15, 0),FALSE)*$E178)</f>
        <v>0</v>
      </c>
      <c r="BV178" s="2186">
        <f>IF(ISERROR(VLOOKUP(VLOOKUP($A178, 'E4 TB Allocation Details'!$A$18:$L$214, MATCH("A &amp; G ID", 'E4 TB Allocation Details'!$A$18:$L$18, 0),FALSE), 'E2 Allocators'!$B$15:$W$358, MATCH('O5 Details by Class &amp; Accounts'!BV$18, 'E2 Allocators'!$B$15:$W$15, 0),FALSE)*$E178), 0, VLOOKUP(VLOOKUP($A178, 'E4 TB Allocation Details'!$A$18:$L$214, MATCH("A &amp; G ID", 'E4 TB Allocation Details'!$A$18:$L$18, 0),FALSE), 'E2 Allocators'!$B$15:$W$358, MATCH('O5 Details by Class &amp; Accounts'!BV$18, 'E2 Allocators'!$B$15:$W$15, 0),FALSE)*$E178)</f>
        <v>0</v>
      </c>
      <c r="BW178" s="2186">
        <f>IF(ISERROR(VLOOKUP(VLOOKUP($A178, 'E4 TB Allocation Details'!$A$18:$L$214, MATCH("A &amp; G ID", 'E4 TB Allocation Details'!$A$18:$L$18, 0),FALSE), 'E2 Allocators'!$B$15:$W$358, MATCH('O5 Details by Class &amp; Accounts'!BW$18, 'E2 Allocators'!$B$15:$W$15, 0),FALSE)*$E178), 0, VLOOKUP(VLOOKUP($A178, 'E4 TB Allocation Details'!$A$18:$L$214, MATCH("A &amp; G ID", 'E4 TB Allocation Details'!$A$18:$L$18, 0),FALSE), 'E2 Allocators'!$B$15:$W$358, MATCH('O5 Details by Class &amp; Accounts'!BW$18, 'E2 Allocators'!$B$15:$W$15, 0),FALSE)*$E178)</f>
        <v>0</v>
      </c>
      <c r="BX178" s="2186">
        <f>IF(ISERROR(VLOOKUP(VLOOKUP($A178, 'E4 TB Allocation Details'!$A$18:$L$214, MATCH("A &amp; G ID", 'E4 TB Allocation Details'!$A$18:$L$18, 0),FALSE), 'E2 Allocators'!$B$15:$W$358, MATCH('O5 Details by Class &amp; Accounts'!BX$18, 'E2 Allocators'!$B$15:$W$15, 0),FALSE)*$E178), 0, VLOOKUP(VLOOKUP($A178, 'E4 TB Allocation Details'!$A$18:$L$214, MATCH("A &amp; G ID", 'E4 TB Allocation Details'!$A$18:$L$18, 0),FALSE), 'E2 Allocators'!$B$15:$W$358, MATCH('O5 Details by Class &amp; Accounts'!BX$18, 'E2 Allocators'!$B$15:$W$15, 0),FALSE)*$E178)</f>
        <v>0</v>
      </c>
      <c r="BY178" s="2186">
        <f>IF(ISERROR(VLOOKUP(VLOOKUP($A178, 'E4 TB Allocation Details'!$A$18:$L$214, MATCH("A &amp; G ID", 'E4 TB Allocation Details'!$A$18:$L$18, 0),FALSE), 'E2 Allocators'!$B$15:$W$358, MATCH('O5 Details by Class &amp; Accounts'!BY$18, 'E2 Allocators'!$B$15:$W$15, 0),FALSE)*$E178), 0, VLOOKUP(VLOOKUP($A178, 'E4 TB Allocation Details'!$A$18:$L$214, MATCH("A &amp; G ID", 'E4 TB Allocation Details'!$A$18:$L$18, 0),FALSE), 'E2 Allocators'!$B$15:$W$358, MATCH('O5 Details by Class &amp; Accounts'!BY$18, 'E2 Allocators'!$B$15:$W$15, 0),FALSE)*$E178)</f>
        <v>0</v>
      </c>
      <c r="BZ178" s="2186">
        <f>IF(ISERROR(VLOOKUP(VLOOKUP($A178, 'E4 TB Allocation Details'!$A$18:$L$214, MATCH("A &amp; G ID", 'E4 TB Allocation Details'!$A$18:$L$18, 0),FALSE), 'E2 Allocators'!$B$15:$W$358, MATCH('O5 Details by Class &amp; Accounts'!BZ$18, 'E2 Allocators'!$B$15:$W$15, 0),FALSE)*$E178), 0, VLOOKUP(VLOOKUP($A178, 'E4 TB Allocation Details'!$A$18:$L$214, MATCH("A &amp; G ID", 'E4 TB Allocation Details'!$A$18:$L$18, 0),FALSE), 'E2 Allocators'!$B$15:$W$358, MATCH('O5 Details by Class &amp; Accounts'!BZ$18, 'E2 Allocators'!$B$15:$W$15, 0),FALSE)*$E178)</f>
        <v>0</v>
      </c>
      <c r="CA178" s="2186">
        <f>IF(ISERROR(VLOOKUP(VLOOKUP($A178, 'E4 TB Allocation Details'!$A$18:$L$214, MATCH("A &amp; G ID", 'E4 TB Allocation Details'!$A$18:$L$18, 0),FALSE), 'E2 Allocators'!$B$15:$W$358, MATCH('O5 Details by Class &amp; Accounts'!CA$18, 'E2 Allocators'!$B$15:$W$15, 0),FALSE)*$E178), 0, VLOOKUP(VLOOKUP($A178, 'E4 TB Allocation Details'!$A$18:$L$214, MATCH("A &amp; G ID", 'E4 TB Allocation Details'!$A$18:$L$18, 0),FALSE), 'E2 Allocators'!$B$15:$W$358, MATCH('O5 Details by Class &amp; Accounts'!CA$18, 'E2 Allocators'!$B$15:$W$15, 0),FALSE)*$E178)</f>
        <v>0</v>
      </c>
      <c r="CB178" s="2186">
        <f>IF(ISERROR(VLOOKUP(VLOOKUP($A178, 'E4 TB Allocation Details'!$A$18:$L$214, MATCH("A &amp; G ID", 'E4 TB Allocation Details'!$A$18:$L$18, 0),FALSE), 'E2 Allocators'!$B$15:$W$358, MATCH('O5 Details by Class &amp; Accounts'!CB$18, 'E2 Allocators'!$B$15:$W$15, 0),FALSE)*$E178), 0, VLOOKUP(VLOOKUP($A178, 'E4 TB Allocation Details'!$A$18:$L$214, MATCH("A &amp; G ID", 'E4 TB Allocation Details'!$A$18:$L$18, 0),FALSE), 'E2 Allocators'!$B$15:$W$358, MATCH('O5 Details by Class &amp; Accounts'!CB$18, 'E2 Allocators'!$B$15:$W$15, 0),FALSE)*$E178)</f>
        <v>0</v>
      </c>
      <c r="CC178" s="2186">
        <f>IF(ISERROR(VLOOKUP(VLOOKUP($A178, 'E4 TB Allocation Details'!$A$18:$L$214, MATCH("A &amp; G ID", 'E4 TB Allocation Details'!$A$18:$L$18, 0),FALSE), 'E2 Allocators'!$B$15:$W$358, MATCH('O5 Details by Class &amp; Accounts'!CC$18, 'E2 Allocators'!$B$15:$W$15, 0),FALSE)*$E178), 0, VLOOKUP(VLOOKUP($A178, 'E4 TB Allocation Details'!$A$18:$L$214, MATCH("A &amp; G ID", 'E4 TB Allocation Details'!$A$18:$L$18, 0),FALSE), 'E2 Allocators'!$B$15:$W$358, MATCH('O5 Details by Class &amp; Accounts'!CC$18, 'E2 Allocators'!$B$15:$W$15, 0),FALSE)*$E178)</f>
        <v>0</v>
      </c>
      <c r="CD178" s="2186">
        <f>IF(ISERROR(VLOOKUP(VLOOKUP($A178, 'E4 TB Allocation Details'!$A$18:$L$214, MATCH("A &amp; G ID", 'E4 TB Allocation Details'!$A$18:$L$18, 0),FALSE), 'E2 Allocators'!$B$15:$W$358, MATCH('O5 Details by Class &amp; Accounts'!CD$18, 'E2 Allocators'!$B$15:$W$15, 0),FALSE)*$E178), 0, VLOOKUP(VLOOKUP($A178, 'E4 TB Allocation Details'!$A$18:$L$214, MATCH("A &amp; G ID", 'E4 TB Allocation Details'!$A$18:$L$18, 0),FALSE), 'E2 Allocators'!$B$15:$W$358, MATCH('O5 Details by Class &amp; Accounts'!CD$18, 'E2 Allocators'!$B$15:$W$15, 0),FALSE)*$E178)</f>
        <v>0</v>
      </c>
      <c r="CE178" s="2186">
        <f>IF(ISERROR(VLOOKUP(VLOOKUP($A178, 'E4 TB Allocation Details'!$A$18:$L$214, MATCH("A &amp; G ID", 'E4 TB Allocation Details'!$A$18:$L$18, 0),FALSE), 'E2 Allocators'!$B$15:$W$358, MATCH('O5 Details by Class &amp; Accounts'!CE$18, 'E2 Allocators'!$B$15:$W$15, 0),FALSE)*$E178), 0, VLOOKUP(VLOOKUP($A178, 'E4 TB Allocation Details'!$A$18:$L$214, MATCH("A &amp; G ID", 'E4 TB Allocation Details'!$A$18:$L$18, 0),FALSE), 'E2 Allocators'!$B$15:$W$358, MATCH('O5 Details by Class &amp; Accounts'!CE$18, 'E2 Allocators'!$B$15:$W$15, 0),FALSE)*$E178)</f>
        <v>0</v>
      </c>
      <c r="CF178" s="2186">
        <f>IF(ISERROR(VLOOKUP(VLOOKUP($A178, 'E4 TB Allocation Details'!$A$18:$L$214, MATCH("A &amp; G ID", 'E4 TB Allocation Details'!$A$18:$L$18, 0),FALSE), 'E2 Allocators'!$B$15:$W$358, MATCH('O5 Details by Class &amp; Accounts'!CF$18, 'E2 Allocators'!$B$15:$W$15, 0),FALSE)*$E178), 0, VLOOKUP(VLOOKUP($A178, 'E4 TB Allocation Details'!$A$18:$L$214, MATCH("A &amp; G ID", 'E4 TB Allocation Details'!$A$18:$L$18, 0),FALSE), 'E2 Allocators'!$B$15:$W$358, MATCH('O5 Details by Class &amp; Accounts'!CF$18, 'E2 Allocators'!$B$15:$W$15, 0),FALSE)*$E178)</f>
        <v>0</v>
      </c>
      <c r="CG178" s="2186">
        <f>IF(ISERROR(VLOOKUP(VLOOKUP($A178, 'E4 TB Allocation Details'!$A$18:$L$214, MATCH("A &amp; G ID", 'E4 TB Allocation Details'!$A$18:$L$18, 0),FALSE), 'E2 Allocators'!$B$15:$W$358, MATCH('O5 Details by Class &amp; Accounts'!CG$18, 'E2 Allocators'!$B$15:$W$15, 0),FALSE)*$E178), 0, VLOOKUP(VLOOKUP($A178, 'E4 TB Allocation Details'!$A$18:$L$214, MATCH("A &amp; G ID", 'E4 TB Allocation Details'!$A$18:$L$18, 0),FALSE), 'E2 Allocators'!$B$15:$W$358, MATCH('O5 Details by Class &amp; Accounts'!CG$18, 'E2 Allocators'!$B$15:$W$15, 0),FALSE)*$E178)</f>
        <v>0</v>
      </c>
      <c r="CH178" s="2186">
        <f>IF(ISERROR(VLOOKUP(VLOOKUP($A178, 'E4 TB Allocation Details'!$A$18:$L$214, MATCH("A &amp; G ID", 'E4 TB Allocation Details'!$A$18:$L$18, 0),FALSE), 'E2 Allocators'!$B$15:$W$358, MATCH('O5 Details by Class &amp; Accounts'!CH$18, 'E2 Allocators'!$B$15:$W$15, 0),FALSE)*$E178), 0, VLOOKUP(VLOOKUP($A178, 'E4 TB Allocation Details'!$A$18:$L$214, MATCH("A &amp; G ID", 'E4 TB Allocation Details'!$A$18:$L$18, 0),FALSE), 'E2 Allocators'!$B$15:$W$358, MATCH('O5 Details by Class &amp; Accounts'!CH$18, 'E2 Allocators'!$B$15:$W$15, 0),FALSE)*$E178)</f>
        <v>0</v>
      </c>
      <c r="CI178" s="2186">
        <f>IF(ISERROR(VLOOKUP(VLOOKUP($A178, 'E4 TB Allocation Details'!$A$18:$L$214, MATCH("A &amp; G ID", 'E4 TB Allocation Details'!$A$18:$L$18, 0),FALSE), 'E2 Allocators'!$B$15:$W$358, MATCH('O5 Details by Class &amp; Accounts'!CI$18, 'E2 Allocators'!$B$15:$W$15, 0),FALSE)*$E178), 0, VLOOKUP(VLOOKUP($A178, 'E4 TB Allocation Details'!$A$18:$L$214, MATCH("A &amp; G ID", 'E4 TB Allocation Details'!$A$18:$L$18, 0),FALSE), 'E2 Allocators'!$B$15:$W$358, MATCH('O5 Details by Class &amp; Accounts'!CI$18, 'E2 Allocators'!$B$15:$W$15, 0),FALSE)*$E178)</f>
        <v>0</v>
      </c>
      <c r="CJ178" s="2186">
        <f>IF(ISERROR(VLOOKUP(VLOOKUP($A178, 'E4 TB Allocation Details'!$A$18:$L$214, MATCH("A &amp; G ID", 'E4 TB Allocation Details'!$A$18:$L$18, 0),FALSE), 'E2 Allocators'!$B$15:$W$358, MATCH('O5 Details by Class &amp; Accounts'!CJ$18, 'E2 Allocators'!$B$15:$W$15, 0),FALSE)*$E178), 0, VLOOKUP(VLOOKUP($A178, 'E4 TB Allocation Details'!$A$18:$L$214, MATCH("A &amp; G ID", 'E4 TB Allocation Details'!$A$18:$L$18, 0),FALSE), 'E2 Allocators'!$B$15:$W$358, MATCH('O5 Details by Class &amp; Accounts'!CJ$18, 'E2 Allocators'!$B$15:$W$15, 0),FALSE)*$E178)</f>
        <v>0</v>
      </c>
      <c r="CK178" s="2186">
        <f>IF(ISERROR(VLOOKUP(VLOOKUP($A178, 'E4 TB Allocation Details'!$A$18:$L$214, MATCH("A &amp; G ID", 'E4 TB Allocation Details'!$A$18:$L$18, 0),FALSE), 'E2 Allocators'!$B$15:$W$358, MATCH('O5 Details by Class &amp; Accounts'!CK$18, 'E2 Allocators'!$B$15:$W$15, 0),FALSE)*$E178), 0, VLOOKUP(VLOOKUP($A178, 'E4 TB Allocation Details'!$A$18:$L$214, MATCH("A &amp; G ID", 'E4 TB Allocation Details'!$A$18:$L$18, 0),FALSE), 'E2 Allocators'!$B$15:$W$358, MATCH('O5 Details by Class &amp; Accounts'!CK$18, 'E2 Allocators'!$B$15:$W$15, 0),FALSE)*$E178)</f>
        <v>0</v>
      </c>
      <c r="CL178" s="2186">
        <f>IF(ISERROR(VLOOKUP(VLOOKUP($A178, 'E4 TB Allocation Details'!$A$18:$L$214, MATCH("A &amp; G ID", 'E4 TB Allocation Details'!$A$18:$L$18, 0),FALSE), 'E2 Allocators'!$B$15:$W$358, MATCH('O5 Details by Class &amp; Accounts'!CL$18, 'E2 Allocators'!$B$15:$W$15, 0),FALSE)*$E178), 0, VLOOKUP(VLOOKUP($A178, 'E4 TB Allocation Details'!$A$18:$L$214, MATCH("A &amp; G ID", 'E4 TB Allocation Details'!$A$18:$L$18, 0),FALSE), 'E2 Allocators'!$B$15:$W$358, MATCH('O5 Details by Class &amp; Accounts'!CL$18, 'E2 Allocators'!$B$15:$W$15, 0),FALSE)*$E178)</f>
        <v>0</v>
      </c>
      <c r="CM178" s="2186">
        <f>IF(ISERROR(VLOOKUP(VLOOKUP($A178, 'E4 TB Allocation Details'!$A$18:$L$214, MATCH("A &amp; G ID", 'E4 TB Allocation Details'!$A$18:$L$18, 0),FALSE), 'E2 Allocators'!$B$15:$W$358, MATCH('O5 Details by Class &amp; Accounts'!CM$18, 'E2 Allocators'!$B$15:$W$15, 0),FALSE)*$E178), 0, VLOOKUP(VLOOKUP($A178, 'E4 TB Allocation Details'!$A$18:$L$214, MATCH("A &amp; G ID", 'E4 TB Allocation Details'!$A$18:$L$18, 0),FALSE), 'E2 Allocators'!$B$15:$W$358, MATCH('O5 Details by Class &amp; Accounts'!CM$18, 'E2 Allocators'!$B$15:$W$15, 0),FALSE)*$E178)</f>
        <v>0</v>
      </c>
      <c r="CN178" s="2186">
        <f t="shared" si="49"/>
        <v>0</v>
      </c>
      <c r="CO178" s="2187">
        <f t="shared" si="50"/>
        <v>0</v>
      </c>
      <c r="CQ178" s="1625" t="s">
        <v>1082</v>
      </c>
    </row>
    <row r="179" spans="1:95" s="54" customFormat="1" ht="12.75" x14ac:dyDescent="0.2">
      <c r="A179" s="1838">
        <v>5505</v>
      </c>
      <c r="B179" s="1807" t="s">
        <v>1531</v>
      </c>
      <c r="C179" s="2184">
        <f>IF(ISERROR(VLOOKUP($A179,'I3 TB Data'!$A$19:$H$483,MATCH('O5 Details by Class &amp; Accounts'!$C$18, 'I3 TB Data'!$A$19:$H$19,0),0)), 0, VLOOKUP($A179,'I3 TB Data'!$A$19:$H$483,MATCH('O5 Details by Class &amp; Accounts'!$C$18,'I3 TB Data'!$A$19:$H$19,0),0))</f>
        <v>0</v>
      </c>
      <c r="D179" s="2185"/>
      <c r="E179" s="2184">
        <f t="shared" si="44"/>
        <v>0</v>
      </c>
      <c r="F179" s="2186"/>
      <c r="G179" s="2186"/>
      <c r="H179" s="2186">
        <f t="shared" si="46"/>
        <v>0</v>
      </c>
      <c r="I179" s="2186">
        <f>IF(ISERROR(VLOOKUP(VLOOKUP($A179, 'E4 TB Allocation Details'!$A$18:$L$214, MATCH("Demand ID", 'E4 TB Allocation Details'!$A$18:$L$18, 0),FALSE), 'E2 Allocators'!$B$15:$W$358, MATCH('O5 Details by Class &amp; Accounts'!I$18, 'E2 Allocators'!$B$15:$W$15, 0),FALSE)*$F179), 0, VLOOKUP(VLOOKUP($A179, 'E4 TB Allocation Details'!$A$18:$L$214, MATCH("Demand ID", 'E4 TB Allocation Details'!$A$18:$L$18, 0),FALSE), 'E2 Allocators'!$B$15:$W$358, MATCH('O5 Details by Class &amp; Accounts'!I$18, 'E2 Allocators'!$B$15:$W$15, 0),FALSE)*$F179)</f>
        <v>0</v>
      </c>
      <c r="J179" s="2186">
        <f>IF(ISERROR(VLOOKUP(VLOOKUP($A179, 'E4 TB Allocation Details'!$A$18:$L$214, MATCH("Demand ID", 'E4 TB Allocation Details'!$A$18:$L$18, 0),FALSE), 'E2 Allocators'!$B$15:$W$358, MATCH('O5 Details by Class &amp; Accounts'!J$18, 'E2 Allocators'!$B$15:$W$15, 0),FALSE)*$F179), 0, VLOOKUP(VLOOKUP($A179, 'E4 TB Allocation Details'!$A$18:$L$214, MATCH("Demand ID", 'E4 TB Allocation Details'!$A$18:$L$18, 0),FALSE), 'E2 Allocators'!$B$15:$W$358, MATCH('O5 Details by Class &amp; Accounts'!J$18, 'E2 Allocators'!$B$15:$W$15, 0),FALSE)*$F179)</f>
        <v>0</v>
      </c>
      <c r="K179" s="2186">
        <f>IF(ISERROR(VLOOKUP(VLOOKUP($A179, 'E4 TB Allocation Details'!$A$18:$L$214, MATCH("Demand ID", 'E4 TB Allocation Details'!$A$18:$L$18, 0),FALSE), 'E2 Allocators'!$B$15:$W$358, MATCH('O5 Details by Class &amp; Accounts'!K$18, 'E2 Allocators'!$B$15:$W$15, 0),FALSE)*$F179), 0, VLOOKUP(VLOOKUP($A179, 'E4 TB Allocation Details'!$A$18:$L$214, MATCH("Demand ID", 'E4 TB Allocation Details'!$A$18:$L$18, 0),FALSE), 'E2 Allocators'!$B$15:$W$358, MATCH('O5 Details by Class &amp; Accounts'!K$18, 'E2 Allocators'!$B$15:$W$15, 0),FALSE)*$F179)</f>
        <v>0</v>
      </c>
      <c r="L179" s="2186">
        <f>IF(ISERROR(VLOOKUP(VLOOKUP($A179, 'E4 TB Allocation Details'!$A$18:$L$214, MATCH("Demand ID", 'E4 TB Allocation Details'!$A$18:$L$18, 0),FALSE), 'E2 Allocators'!$B$15:$W$358, MATCH('O5 Details by Class &amp; Accounts'!L$18, 'E2 Allocators'!$B$15:$W$15, 0),FALSE)*$F179), 0, VLOOKUP(VLOOKUP($A179, 'E4 TB Allocation Details'!$A$18:$L$214, MATCH("Demand ID", 'E4 TB Allocation Details'!$A$18:$L$18, 0),FALSE), 'E2 Allocators'!$B$15:$W$358, MATCH('O5 Details by Class &amp; Accounts'!L$18, 'E2 Allocators'!$B$15:$W$15, 0),FALSE)*$F179)</f>
        <v>0</v>
      </c>
      <c r="M179" s="2186">
        <f>IF(ISERROR(VLOOKUP(VLOOKUP($A179, 'E4 TB Allocation Details'!$A$18:$L$214, MATCH("Demand ID", 'E4 TB Allocation Details'!$A$18:$L$18, 0),FALSE), 'E2 Allocators'!$B$15:$W$358, MATCH('O5 Details by Class &amp; Accounts'!M$18, 'E2 Allocators'!$B$15:$W$15, 0),FALSE)*$F179), 0, VLOOKUP(VLOOKUP($A179, 'E4 TB Allocation Details'!$A$18:$L$214, MATCH("Demand ID", 'E4 TB Allocation Details'!$A$18:$L$18, 0),FALSE), 'E2 Allocators'!$B$15:$W$358, MATCH('O5 Details by Class &amp; Accounts'!M$18, 'E2 Allocators'!$B$15:$W$15, 0),FALSE)*$F179)</f>
        <v>0</v>
      </c>
      <c r="N179" s="2186">
        <f>IF(ISERROR(VLOOKUP(VLOOKUP($A179, 'E4 TB Allocation Details'!$A$18:$L$214, MATCH("Demand ID", 'E4 TB Allocation Details'!$A$18:$L$18, 0),FALSE), 'E2 Allocators'!$B$15:$W$358, MATCH('O5 Details by Class &amp; Accounts'!N$18, 'E2 Allocators'!$B$15:$W$15, 0),FALSE)*$F179), 0, VLOOKUP(VLOOKUP($A179, 'E4 TB Allocation Details'!$A$18:$L$214, MATCH("Demand ID", 'E4 TB Allocation Details'!$A$18:$L$18, 0),FALSE), 'E2 Allocators'!$B$15:$W$358, MATCH('O5 Details by Class &amp; Accounts'!N$18, 'E2 Allocators'!$B$15:$W$15, 0),FALSE)*$F179)</f>
        <v>0</v>
      </c>
      <c r="O179" s="2186">
        <f>IF(ISERROR(VLOOKUP(VLOOKUP($A179, 'E4 TB Allocation Details'!$A$18:$L$214, MATCH("Demand ID", 'E4 TB Allocation Details'!$A$18:$L$18, 0),FALSE), 'E2 Allocators'!$B$15:$W$358, MATCH('O5 Details by Class &amp; Accounts'!O$18, 'E2 Allocators'!$B$15:$W$15, 0),FALSE)*$F179), 0, VLOOKUP(VLOOKUP($A179, 'E4 TB Allocation Details'!$A$18:$L$214, MATCH("Demand ID", 'E4 TB Allocation Details'!$A$18:$L$18, 0),FALSE), 'E2 Allocators'!$B$15:$W$358, MATCH('O5 Details by Class &amp; Accounts'!O$18, 'E2 Allocators'!$B$15:$W$15, 0),FALSE)*$F179)</f>
        <v>0</v>
      </c>
      <c r="P179" s="2186">
        <f>IF(ISERROR(VLOOKUP(VLOOKUP($A179, 'E4 TB Allocation Details'!$A$18:$L$214, MATCH("Demand ID", 'E4 TB Allocation Details'!$A$18:$L$18, 0),FALSE), 'E2 Allocators'!$B$15:$W$358, MATCH('O5 Details by Class &amp; Accounts'!P$18, 'E2 Allocators'!$B$15:$W$15, 0),FALSE)*$F179), 0, VLOOKUP(VLOOKUP($A179, 'E4 TB Allocation Details'!$A$18:$L$214, MATCH("Demand ID", 'E4 TB Allocation Details'!$A$18:$L$18, 0),FALSE), 'E2 Allocators'!$B$15:$W$358, MATCH('O5 Details by Class &amp; Accounts'!P$18, 'E2 Allocators'!$B$15:$W$15, 0),FALSE)*$F179)</f>
        <v>0</v>
      </c>
      <c r="Q179" s="2186">
        <f>IF(ISERROR(VLOOKUP(VLOOKUP($A179, 'E4 TB Allocation Details'!$A$18:$L$214, MATCH("Demand ID", 'E4 TB Allocation Details'!$A$18:$L$18, 0),FALSE), 'E2 Allocators'!$B$15:$W$358, MATCH('O5 Details by Class &amp; Accounts'!Q$18, 'E2 Allocators'!$B$15:$W$15, 0),FALSE)*$F179), 0, VLOOKUP(VLOOKUP($A179, 'E4 TB Allocation Details'!$A$18:$L$214, MATCH("Demand ID", 'E4 TB Allocation Details'!$A$18:$L$18, 0),FALSE), 'E2 Allocators'!$B$15:$W$358, MATCH('O5 Details by Class &amp; Accounts'!Q$18, 'E2 Allocators'!$B$15:$W$15, 0),FALSE)*$F179)</f>
        <v>0</v>
      </c>
      <c r="R179" s="2186">
        <f>IF(ISERROR(VLOOKUP(VLOOKUP($A179, 'E4 TB Allocation Details'!$A$18:$L$214, MATCH("Demand ID", 'E4 TB Allocation Details'!$A$18:$L$18, 0),FALSE), 'E2 Allocators'!$B$15:$W$358, MATCH('O5 Details by Class &amp; Accounts'!R$18, 'E2 Allocators'!$B$15:$W$15, 0),FALSE)*$F179), 0, VLOOKUP(VLOOKUP($A179, 'E4 TB Allocation Details'!$A$18:$L$214, MATCH("Demand ID", 'E4 TB Allocation Details'!$A$18:$L$18, 0),FALSE), 'E2 Allocators'!$B$15:$W$358, MATCH('O5 Details by Class &amp; Accounts'!R$18, 'E2 Allocators'!$B$15:$W$15, 0),FALSE)*$F179)</f>
        <v>0</v>
      </c>
      <c r="S179" s="2186">
        <f>IF(ISERROR(VLOOKUP(VLOOKUP($A179, 'E4 TB Allocation Details'!$A$18:$L$214, MATCH("Demand ID", 'E4 TB Allocation Details'!$A$18:$L$18, 0),FALSE), 'E2 Allocators'!$B$15:$W$358, MATCH('O5 Details by Class &amp; Accounts'!S$18, 'E2 Allocators'!$B$15:$W$15, 0),FALSE)*$F179), 0, VLOOKUP(VLOOKUP($A179, 'E4 TB Allocation Details'!$A$18:$L$214, MATCH("Demand ID", 'E4 TB Allocation Details'!$A$18:$L$18, 0),FALSE), 'E2 Allocators'!$B$15:$W$358, MATCH('O5 Details by Class &amp; Accounts'!S$18, 'E2 Allocators'!$B$15:$W$15, 0),FALSE)*$F179)</f>
        <v>0</v>
      </c>
      <c r="T179" s="2186">
        <f>IF(ISERROR(VLOOKUP(VLOOKUP($A179, 'E4 TB Allocation Details'!$A$18:$L$214, MATCH("Demand ID", 'E4 TB Allocation Details'!$A$18:$L$18, 0),FALSE), 'E2 Allocators'!$B$15:$W$358, MATCH('O5 Details by Class &amp; Accounts'!T$18, 'E2 Allocators'!$B$15:$W$15, 0),FALSE)*$F179), 0, VLOOKUP(VLOOKUP($A179, 'E4 TB Allocation Details'!$A$18:$L$214, MATCH("Demand ID", 'E4 TB Allocation Details'!$A$18:$L$18, 0),FALSE), 'E2 Allocators'!$B$15:$W$358, MATCH('O5 Details by Class &amp; Accounts'!T$18, 'E2 Allocators'!$B$15:$W$15, 0),FALSE)*$F179)</f>
        <v>0</v>
      </c>
      <c r="U179" s="2186">
        <f>IF(ISERROR(VLOOKUP(VLOOKUP($A179, 'E4 TB Allocation Details'!$A$18:$L$214, MATCH("Demand ID", 'E4 TB Allocation Details'!$A$18:$L$18, 0),FALSE), 'E2 Allocators'!$B$15:$W$358, MATCH('O5 Details by Class &amp; Accounts'!U$18, 'E2 Allocators'!$B$15:$W$15, 0),FALSE)*$F179), 0, VLOOKUP(VLOOKUP($A179, 'E4 TB Allocation Details'!$A$18:$L$214, MATCH("Demand ID", 'E4 TB Allocation Details'!$A$18:$L$18, 0),FALSE), 'E2 Allocators'!$B$15:$W$358, MATCH('O5 Details by Class &amp; Accounts'!U$18, 'E2 Allocators'!$B$15:$W$15, 0),FALSE)*$F179)</f>
        <v>0</v>
      </c>
      <c r="V179" s="2186">
        <f>IF(ISERROR(VLOOKUP(VLOOKUP($A179, 'E4 TB Allocation Details'!$A$18:$L$214, MATCH("Demand ID", 'E4 TB Allocation Details'!$A$18:$L$18, 0),FALSE), 'E2 Allocators'!$B$15:$W$358, MATCH('O5 Details by Class &amp; Accounts'!V$18, 'E2 Allocators'!$B$15:$W$15, 0),FALSE)*$F179), 0, VLOOKUP(VLOOKUP($A179, 'E4 TB Allocation Details'!$A$18:$L$214, MATCH("Demand ID", 'E4 TB Allocation Details'!$A$18:$L$18, 0),FALSE), 'E2 Allocators'!$B$15:$W$358, MATCH('O5 Details by Class &amp; Accounts'!V$18, 'E2 Allocators'!$B$15:$W$15, 0),FALSE)*$F179)</f>
        <v>0</v>
      </c>
      <c r="W179" s="2186">
        <f>IF(ISERROR(VLOOKUP(VLOOKUP($A179, 'E4 TB Allocation Details'!$A$18:$L$214, MATCH("Demand ID", 'E4 TB Allocation Details'!$A$18:$L$18, 0),FALSE), 'E2 Allocators'!$B$15:$W$358, MATCH('O5 Details by Class &amp; Accounts'!W$18, 'E2 Allocators'!$B$15:$W$15, 0),FALSE)*$F179), 0, VLOOKUP(VLOOKUP($A179, 'E4 TB Allocation Details'!$A$18:$L$214, MATCH("Demand ID", 'E4 TB Allocation Details'!$A$18:$L$18, 0),FALSE), 'E2 Allocators'!$B$15:$W$358, MATCH('O5 Details by Class &amp; Accounts'!W$18, 'E2 Allocators'!$B$15:$W$15, 0),FALSE)*$F179)</f>
        <v>0</v>
      </c>
      <c r="X179" s="2186">
        <f>IF(ISERROR(VLOOKUP(VLOOKUP($A179, 'E4 TB Allocation Details'!$A$18:$L$214, MATCH("Demand ID", 'E4 TB Allocation Details'!$A$18:$L$18, 0),FALSE), 'E2 Allocators'!$B$15:$W$358, MATCH('O5 Details by Class &amp; Accounts'!X$18, 'E2 Allocators'!$B$15:$W$15, 0),FALSE)*$F179), 0, VLOOKUP(VLOOKUP($A179, 'E4 TB Allocation Details'!$A$18:$L$214, MATCH("Demand ID", 'E4 TB Allocation Details'!$A$18:$L$18, 0),FALSE), 'E2 Allocators'!$B$15:$W$358, MATCH('O5 Details by Class &amp; Accounts'!X$18, 'E2 Allocators'!$B$15:$W$15, 0),FALSE)*$F179)</f>
        <v>0</v>
      </c>
      <c r="Y179" s="2186">
        <f>IF(ISERROR(VLOOKUP(VLOOKUP($A179, 'E4 TB Allocation Details'!$A$18:$L$214, MATCH("Demand ID", 'E4 TB Allocation Details'!$A$18:$L$18, 0),FALSE), 'E2 Allocators'!$B$15:$W$358, MATCH('O5 Details by Class &amp; Accounts'!Y$18, 'E2 Allocators'!$B$15:$W$15, 0),FALSE)*$F179), 0, VLOOKUP(VLOOKUP($A179, 'E4 TB Allocation Details'!$A$18:$L$214, MATCH("Demand ID", 'E4 TB Allocation Details'!$A$18:$L$18, 0),FALSE), 'E2 Allocators'!$B$15:$W$358, MATCH('O5 Details by Class &amp; Accounts'!Y$18, 'E2 Allocators'!$B$15:$W$15, 0),FALSE)*$F179)</f>
        <v>0</v>
      </c>
      <c r="Z179" s="2186">
        <f>IF(ISERROR(VLOOKUP(VLOOKUP($A179, 'E4 TB Allocation Details'!$A$18:$L$214, MATCH("Demand ID", 'E4 TB Allocation Details'!$A$18:$L$18, 0),FALSE), 'E2 Allocators'!$B$15:$W$358, MATCH('O5 Details by Class &amp; Accounts'!Z$18, 'E2 Allocators'!$B$15:$W$15, 0),FALSE)*$F179), 0, VLOOKUP(VLOOKUP($A179, 'E4 TB Allocation Details'!$A$18:$L$214, MATCH("Demand ID", 'E4 TB Allocation Details'!$A$18:$L$18, 0),FALSE), 'E2 Allocators'!$B$15:$W$358, MATCH('O5 Details by Class &amp; Accounts'!Z$18, 'E2 Allocators'!$B$15:$W$15, 0),FALSE)*$F179)</f>
        <v>0</v>
      </c>
      <c r="AA179" s="2186">
        <f>IF(ISERROR(VLOOKUP(VLOOKUP($A179, 'E4 TB Allocation Details'!$A$18:$L$214, MATCH("Demand ID", 'E4 TB Allocation Details'!$A$18:$L$18, 0),FALSE), 'E2 Allocators'!$B$15:$W$358, MATCH('O5 Details by Class &amp; Accounts'!AA$18, 'E2 Allocators'!$B$15:$W$15, 0),FALSE)*$F179), 0, VLOOKUP(VLOOKUP($A179, 'E4 TB Allocation Details'!$A$18:$L$214, MATCH("Demand ID", 'E4 TB Allocation Details'!$A$18:$L$18, 0),FALSE), 'E2 Allocators'!$B$15:$W$358, MATCH('O5 Details by Class &amp; Accounts'!AA$18, 'E2 Allocators'!$B$15:$W$15, 0),FALSE)*$F179)</f>
        <v>0</v>
      </c>
      <c r="AB179" s="2186">
        <f>IF(ISERROR(VLOOKUP(VLOOKUP($A179, 'E4 TB Allocation Details'!$A$18:$L$214, MATCH("Demand ID", 'E4 TB Allocation Details'!$A$18:$L$18, 0),FALSE), 'E2 Allocators'!$B$15:$W$358, MATCH('O5 Details by Class &amp; Accounts'!AB$18, 'E2 Allocators'!$B$15:$W$15, 0),FALSE)*$F179), 0, VLOOKUP(VLOOKUP($A179, 'E4 TB Allocation Details'!$A$18:$L$214, MATCH("Demand ID", 'E4 TB Allocation Details'!$A$18:$L$18, 0),FALSE), 'E2 Allocators'!$B$15:$W$358, MATCH('O5 Details by Class &amp; Accounts'!AB$18, 'E2 Allocators'!$B$15:$W$15, 0),FALSE)*$F179)</f>
        <v>0</v>
      </c>
      <c r="AC179" s="2186">
        <f t="shared" si="47"/>
        <v>0</v>
      </c>
      <c r="AD179" s="2186">
        <f>IF(ISERROR(VLOOKUP(VLOOKUP($A179, 'E4 TB Allocation Details'!$A$18:$L$214, MATCH("Customer ID", 'E4 TB Allocation Details'!$A$18:$L$18, 0),FALSE), 'E2 Allocators'!$B$15:$W$358, MATCH('O5 Details by Class &amp; Accounts'!AD$18, 'E2 Allocators'!$B$15:$W$15, 0),FALSE)*$G179), 0, VLOOKUP(VLOOKUP($A179, 'E4 TB Allocation Details'!$A$18:$L$214, MATCH("Customer ID", 'E4 TB Allocation Details'!$A$18:$L$18, 0),FALSE), 'E2 Allocators'!$B$15:$W$358, MATCH('O5 Details by Class &amp; Accounts'!AD$18, 'E2 Allocators'!$B$15:$W$15, 0),FALSE)*$G179)</f>
        <v>0</v>
      </c>
      <c r="AE179" s="2186">
        <f>IF(ISERROR(VLOOKUP(VLOOKUP($A179, 'E4 TB Allocation Details'!$A$18:$L$214, MATCH("Customer ID", 'E4 TB Allocation Details'!$A$18:$L$18, 0),FALSE), 'E2 Allocators'!$B$15:$W$358, MATCH('O5 Details by Class &amp; Accounts'!AE$18, 'E2 Allocators'!$B$15:$W$15, 0),FALSE)*$G179), 0, VLOOKUP(VLOOKUP($A179, 'E4 TB Allocation Details'!$A$18:$L$214, MATCH("Customer ID", 'E4 TB Allocation Details'!$A$18:$L$18, 0),FALSE), 'E2 Allocators'!$B$15:$W$358, MATCH('O5 Details by Class &amp; Accounts'!AE$18, 'E2 Allocators'!$B$15:$W$15, 0),FALSE)*$G179)</f>
        <v>0</v>
      </c>
      <c r="AF179" s="2186">
        <f>IF(ISERROR(VLOOKUP(VLOOKUP($A179, 'E4 TB Allocation Details'!$A$18:$L$214, MATCH("Customer ID", 'E4 TB Allocation Details'!$A$18:$L$18, 0),FALSE), 'E2 Allocators'!$B$15:$W$358, MATCH('O5 Details by Class &amp; Accounts'!AF$18, 'E2 Allocators'!$B$15:$W$15, 0),FALSE)*$G179), 0, VLOOKUP(VLOOKUP($A179, 'E4 TB Allocation Details'!$A$18:$L$214, MATCH("Customer ID", 'E4 TB Allocation Details'!$A$18:$L$18, 0),FALSE), 'E2 Allocators'!$B$15:$W$358, MATCH('O5 Details by Class &amp; Accounts'!AF$18, 'E2 Allocators'!$B$15:$W$15, 0),FALSE)*$G179)</f>
        <v>0</v>
      </c>
      <c r="AG179" s="2186">
        <f>IF(ISERROR(VLOOKUP(VLOOKUP($A179, 'E4 TB Allocation Details'!$A$18:$L$214, MATCH("Customer ID", 'E4 TB Allocation Details'!$A$18:$L$18, 0),FALSE), 'E2 Allocators'!$B$15:$W$358, MATCH('O5 Details by Class &amp; Accounts'!AG$18, 'E2 Allocators'!$B$15:$W$15, 0),FALSE)*$G179), 0, VLOOKUP(VLOOKUP($A179, 'E4 TB Allocation Details'!$A$18:$L$214, MATCH("Customer ID", 'E4 TB Allocation Details'!$A$18:$L$18, 0),FALSE), 'E2 Allocators'!$B$15:$W$358, MATCH('O5 Details by Class &amp; Accounts'!AG$18, 'E2 Allocators'!$B$15:$W$15, 0),FALSE)*$G179)</f>
        <v>0</v>
      </c>
      <c r="AH179" s="2186">
        <f>IF(ISERROR(VLOOKUP(VLOOKUP($A179, 'E4 TB Allocation Details'!$A$18:$L$214, MATCH("Customer ID", 'E4 TB Allocation Details'!$A$18:$L$18, 0),FALSE), 'E2 Allocators'!$B$15:$W$358, MATCH('O5 Details by Class &amp; Accounts'!AH$18, 'E2 Allocators'!$B$15:$W$15, 0),FALSE)*$G179), 0, VLOOKUP(VLOOKUP($A179, 'E4 TB Allocation Details'!$A$18:$L$214, MATCH("Customer ID", 'E4 TB Allocation Details'!$A$18:$L$18, 0),FALSE), 'E2 Allocators'!$B$15:$W$358, MATCH('O5 Details by Class &amp; Accounts'!AH$18, 'E2 Allocators'!$B$15:$W$15, 0),FALSE)*$G179)</f>
        <v>0</v>
      </c>
      <c r="AI179" s="2186">
        <f>IF(ISERROR(VLOOKUP(VLOOKUP($A179, 'E4 TB Allocation Details'!$A$18:$L$214, MATCH("Customer ID", 'E4 TB Allocation Details'!$A$18:$L$18, 0),FALSE), 'E2 Allocators'!$B$15:$W$358, MATCH('O5 Details by Class &amp; Accounts'!AI$18, 'E2 Allocators'!$B$15:$W$15, 0),FALSE)*$G179), 0, VLOOKUP(VLOOKUP($A179, 'E4 TB Allocation Details'!$A$18:$L$214, MATCH("Customer ID", 'E4 TB Allocation Details'!$A$18:$L$18, 0),FALSE), 'E2 Allocators'!$B$15:$W$358, MATCH('O5 Details by Class &amp; Accounts'!AI$18, 'E2 Allocators'!$B$15:$W$15, 0),FALSE)*$G179)</f>
        <v>0</v>
      </c>
      <c r="AJ179" s="2186">
        <f>IF(ISERROR(VLOOKUP(VLOOKUP($A179, 'E4 TB Allocation Details'!$A$18:$L$214, MATCH("Customer ID", 'E4 TB Allocation Details'!$A$18:$L$18, 0),FALSE), 'E2 Allocators'!$B$15:$W$358, MATCH('O5 Details by Class &amp; Accounts'!AJ$18, 'E2 Allocators'!$B$15:$W$15, 0),FALSE)*$G179), 0, VLOOKUP(VLOOKUP($A179, 'E4 TB Allocation Details'!$A$18:$L$214, MATCH("Customer ID", 'E4 TB Allocation Details'!$A$18:$L$18, 0),FALSE), 'E2 Allocators'!$B$15:$W$358, MATCH('O5 Details by Class &amp; Accounts'!AJ$18, 'E2 Allocators'!$B$15:$W$15, 0),FALSE)*$G179)</f>
        <v>0</v>
      </c>
      <c r="AK179" s="2186">
        <f>IF(ISERROR(VLOOKUP(VLOOKUP($A179, 'E4 TB Allocation Details'!$A$18:$L$214, MATCH("Customer ID", 'E4 TB Allocation Details'!$A$18:$L$18, 0),FALSE), 'E2 Allocators'!$B$15:$W$358, MATCH('O5 Details by Class &amp; Accounts'!AK$18, 'E2 Allocators'!$B$15:$W$15, 0),FALSE)*$G179), 0, VLOOKUP(VLOOKUP($A179, 'E4 TB Allocation Details'!$A$18:$L$214, MATCH("Customer ID", 'E4 TB Allocation Details'!$A$18:$L$18, 0),FALSE), 'E2 Allocators'!$B$15:$W$358, MATCH('O5 Details by Class &amp; Accounts'!AK$18, 'E2 Allocators'!$B$15:$W$15, 0),FALSE)*$G179)</f>
        <v>0</v>
      </c>
      <c r="AL179" s="2186">
        <f>IF(ISERROR(VLOOKUP(VLOOKUP($A179, 'E4 TB Allocation Details'!$A$18:$L$214, MATCH("Customer ID", 'E4 TB Allocation Details'!$A$18:$L$18, 0),FALSE), 'E2 Allocators'!$B$15:$W$358, MATCH('O5 Details by Class &amp; Accounts'!AL$18, 'E2 Allocators'!$B$15:$W$15, 0),FALSE)*$G179), 0, VLOOKUP(VLOOKUP($A179, 'E4 TB Allocation Details'!$A$18:$L$214, MATCH("Customer ID", 'E4 TB Allocation Details'!$A$18:$L$18, 0),FALSE), 'E2 Allocators'!$B$15:$W$358, MATCH('O5 Details by Class &amp; Accounts'!AL$18, 'E2 Allocators'!$B$15:$W$15, 0),FALSE)*$G179)</f>
        <v>0</v>
      </c>
      <c r="AM179" s="2186">
        <f>IF(ISERROR(VLOOKUP(VLOOKUP($A179, 'E4 TB Allocation Details'!$A$18:$L$214, MATCH("Customer ID", 'E4 TB Allocation Details'!$A$18:$L$18, 0),FALSE), 'E2 Allocators'!$B$15:$W$358, MATCH('O5 Details by Class &amp; Accounts'!AM$18, 'E2 Allocators'!$B$15:$W$15, 0),FALSE)*$G179), 0, VLOOKUP(VLOOKUP($A179, 'E4 TB Allocation Details'!$A$18:$L$214, MATCH("Customer ID", 'E4 TB Allocation Details'!$A$18:$L$18, 0),FALSE), 'E2 Allocators'!$B$15:$W$358, MATCH('O5 Details by Class &amp; Accounts'!AM$18, 'E2 Allocators'!$B$15:$W$15, 0),FALSE)*$G179)</f>
        <v>0</v>
      </c>
      <c r="AN179" s="2186">
        <f>IF(ISERROR(VLOOKUP(VLOOKUP($A179, 'E4 TB Allocation Details'!$A$18:$L$214, MATCH("Customer ID", 'E4 TB Allocation Details'!$A$18:$L$18, 0),FALSE), 'E2 Allocators'!$B$15:$W$358, MATCH('O5 Details by Class &amp; Accounts'!AN$18, 'E2 Allocators'!$B$15:$W$15, 0),FALSE)*$G179), 0, VLOOKUP(VLOOKUP($A179, 'E4 TB Allocation Details'!$A$18:$L$214, MATCH("Customer ID", 'E4 TB Allocation Details'!$A$18:$L$18, 0),FALSE), 'E2 Allocators'!$B$15:$W$358, MATCH('O5 Details by Class &amp; Accounts'!AN$18, 'E2 Allocators'!$B$15:$W$15, 0),FALSE)*$G179)</f>
        <v>0</v>
      </c>
      <c r="AO179" s="2186">
        <f>IF(ISERROR(VLOOKUP(VLOOKUP($A179, 'E4 TB Allocation Details'!$A$18:$L$214, MATCH("Customer ID", 'E4 TB Allocation Details'!$A$18:$L$18, 0),FALSE), 'E2 Allocators'!$B$15:$W$358, MATCH('O5 Details by Class &amp; Accounts'!AO$18, 'E2 Allocators'!$B$15:$W$15, 0),FALSE)*$G179), 0, VLOOKUP(VLOOKUP($A179, 'E4 TB Allocation Details'!$A$18:$L$214, MATCH("Customer ID", 'E4 TB Allocation Details'!$A$18:$L$18, 0),FALSE), 'E2 Allocators'!$B$15:$W$358, MATCH('O5 Details by Class &amp; Accounts'!AO$18, 'E2 Allocators'!$B$15:$W$15, 0),FALSE)*$G179)</f>
        <v>0</v>
      </c>
      <c r="AP179" s="2186">
        <f>IF(ISERROR(VLOOKUP(VLOOKUP($A179, 'E4 TB Allocation Details'!$A$18:$L$214, MATCH("Customer ID", 'E4 TB Allocation Details'!$A$18:$L$18, 0),FALSE), 'E2 Allocators'!$B$15:$W$358, MATCH('O5 Details by Class &amp; Accounts'!AP$18, 'E2 Allocators'!$B$15:$W$15, 0),FALSE)*$G179), 0, VLOOKUP(VLOOKUP($A179, 'E4 TB Allocation Details'!$A$18:$L$214, MATCH("Customer ID", 'E4 TB Allocation Details'!$A$18:$L$18, 0),FALSE), 'E2 Allocators'!$B$15:$W$358, MATCH('O5 Details by Class &amp; Accounts'!AP$18, 'E2 Allocators'!$B$15:$W$15, 0),FALSE)*$G179)</f>
        <v>0</v>
      </c>
      <c r="AQ179" s="2186">
        <f>IF(ISERROR(VLOOKUP(VLOOKUP($A179, 'E4 TB Allocation Details'!$A$18:$L$214, MATCH("Customer ID", 'E4 TB Allocation Details'!$A$18:$L$18, 0),FALSE), 'E2 Allocators'!$B$15:$W$358, MATCH('O5 Details by Class &amp; Accounts'!AQ$18, 'E2 Allocators'!$B$15:$W$15, 0),FALSE)*$G179), 0, VLOOKUP(VLOOKUP($A179, 'E4 TB Allocation Details'!$A$18:$L$214, MATCH("Customer ID", 'E4 TB Allocation Details'!$A$18:$L$18, 0),FALSE), 'E2 Allocators'!$B$15:$W$358, MATCH('O5 Details by Class &amp; Accounts'!AQ$18, 'E2 Allocators'!$B$15:$W$15, 0),FALSE)*$G179)</f>
        <v>0</v>
      </c>
      <c r="AR179" s="2186">
        <f>IF(ISERROR(VLOOKUP(VLOOKUP($A179, 'E4 TB Allocation Details'!$A$18:$L$214, MATCH("Customer ID", 'E4 TB Allocation Details'!$A$18:$L$18, 0),FALSE), 'E2 Allocators'!$B$15:$W$358, MATCH('O5 Details by Class &amp; Accounts'!AR$18, 'E2 Allocators'!$B$15:$W$15, 0),FALSE)*$G179), 0, VLOOKUP(VLOOKUP($A179, 'E4 TB Allocation Details'!$A$18:$L$214, MATCH("Customer ID", 'E4 TB Allocation Details'!$A$18:$L$18, 0),FALSE), 'E2 Allocators'!$B$15:$W$358, MATCH('O5 Details by Class &amp; Accounts'!AR$18, 'E2 Allocators'!$B$15:$W$15, 0),FALSE)*$G179)</f>
        <v>0</v>
      </c>
      <c r="AS179" s="2186">
        <f>IF(ISERROR(VLOOKUP(VLOOKUP($A179, 'E4 TB Allocation Details'!$A$18:$L$214, MATCH("Customer ID", 'E4 TB Allocation Details'!$A$18:$L$18, 0),FALSE), 'E2 Allocators'!$B$15:$W$358, MATCH('O5 Details by Class &amp; Accounts'!AS$18, 'E2 Allocators'!$B$15:$W$15, 0),FALSE)*$G179), 0, VLOOKUP(VLOOKUP($A179, 'E4 TB Allocation Details'!$A$18:$L$214, MATCH("Customer ID", 'E4 TB Allocation Details'!$A$18:$L$18, 0),FALSE), 'E2 Allocators'!$B$15:$W$358, MATCH('O5 Details by Class &amp; Accounts'!AS$18, 'E2 Allocators'!$B$15:$W$15, 0),FALSE)*$G179)</f>
        <v>0</v>
      </c>
      <c r="AT179" s="2186">
        <f>IF(ISERROR(VLOOKUP(VLOOKUP($A179, 'E4 TB Allocation Details'!$A$18:$L$214, MATCH("Customer ID", 'E4 TB Allocation Details'!$A$18:$L$18, 0),FALSE), 'E2 Allocators'!$B$15:$W$358, MATCH('O5 Details by Class &amp; Accounts'!AT$18, 'E2 Allocators'!$B$15:$W$15, 0),FALSE)*$G179), 0, VLOOKUP(VLOOKUP($A179, 'E4 TB Allocation Details'!$A$18:$L$214, MATCH("Customer ID", 'E4 TB Allocation Details'!$A$18:$L$18, 0),FALSE), 'E2 Allocators'!$B$15:$W$358, MATCH('O5 Details by Class &amp; Accounts'!AT$18, 'E2 Allocators'!$B$15:$W$15, 0),FALSE)*$G179)</f>
        <v>0</v>
      </c>
      <c r="AU179" s="2186">
        <f>IF(ISERROR(VLOOKUP(VLOOKUP($A179, 'E4 TB Allocation Details'!$A$18:$L$214, MATCH("Customer ID", 'E4 TB Allocation Details'!$A$18:$L$18, 0),FALSE), 'E2 Allocators'!$B$15:$W$358, MATCH('O5 Details by Class &amp; Accounts'!AU$18, 'E2 Allocators'!$B$15:$W$15, 0),FALSE)*$G179), 0, VLOOKUP(VLOOKUP($A179, 'E4 TB Allocation Details'!$A$18:$L$214, MATCH("Customer ID", 'E4 TB Allocation Details'!$A$18:$L$18, 0),FALSE), 'E2 Allocators'!$B$15:$W$358, MATCH('O5 Details by Class &amp; Accounts'!AU$18, 'E2 Allocators'!$B$15:$W$15, 0),FALSE)*$G179)</f>
        <v>0</v>
      </c>
      <c r="AV179" s="2186">
        <f>IF(ISERROR(VLOOKUP(VLOOKUP($A179, 'E4 TB Allocation Details'!$A$18:$L$214, MATCH("Customer ID", 'E4 TB Allocation Details'!$A$18:$L$18, 0),FALSE), 'E2 Allocators'!$B$15:$W$358, MATCH('O5 Details by Class &amp; Accounts'!AV$18, 'E2 Allocators'!$B$15:$W$15, 0),FALSE)*$G179), 0, VLOOKUP(VLOOKUP($A179, 'E4 TB Allocation Details'!$A$18:$L$214, MATCH("Customer ID", 'E4 TB Allocation Details'!$A$18:$L$18, 0),FALSE), 'E2 Allocators'!$B$15:$W$358, MATCH('O5 Details by Class &amp; Accounts'!AV$18, 'E2 Allocators'!$B$15:$W$15, 0),FALSE)*$G179)</f>
        <v>0</v>
      </c>
      <c r="AW179" s="2186">
        <f>IF(ISERROR(VLOOKUP(VLOOKUP($A179, 'E4 TB Allocation Details'!$A$18:$L$214, MATCH("Customer ID", 'E4 TB Allocation Details'!$A$18:$L$18, 0),FALSE), 'E2 Allocators'!$B$15:$W$358, MATCH('O5 Details by Class &amp; Accounts'!AW$18, 'E2 Allocators'!$B$15:$W$15, 0),FALSE)*$G179), 0, VLOOKUP(VLOOKUP($A179, 'E4 TB Allocation Details'!$A$18:$L$214, MATCH("Customer ID", 'E4 TB Allocation Details'!$A$18:$L$18, 0),FALSE), 'E2 Allocators'!$B$15:$W$358, MATCH('O5 Details by Class &amp; Accounts'!AW$18, 'E2 Allocators'!$B$15:$W$15, 0),FALSE)*$G179)</f>
        <v>0</v>
      </c>
      <c r="AX179" s="2186">
        <f t="shared" si="51"/>
        <v>0</v>
      </c>
      <c r="AY179" s="2186">
        <f>IF(ISERROR(VLOOKUP(VLOOKUP($A179, 'E4 TB Allocation Details'!$A$18:$L$214, MATCH("Misc ID", 'E4 TB Allocation Details'!$A$18:$L$18, 0),FALSE), 'E2 Allocators'!$B$15:$W$358, MATCH('O5 Details by Class &amp; Accounts'!AY$18, 'E2 Allocators'!$B$15:$W$15, 0),FALSE)*$E179), 0, VLOOKUP(VLOOKUP($A179, 'E4 TB Allocation Details'!$A$18:$L$214, MATCH("Misc ID", 'E4 TB Allocation Details'!$A$18:$L$18, 0),FALSE), 'E2 Allocators'!$B$15:$W$358, MATCH('O5 Details by Class &amp; Accounts'!AY$18, 'E2 Allocators'!$B$15:$W$15, 0),FALSE)*$E179)</f>
        <v>0</v>
      </c>
      <c r="AZ179" s="2186">
        <f>IF(ISERROR(VLOOKUP(VLOOKUP($A179, 'E4 TB Allocation Details'!$A$18:$L$214, MATCH("Misc ID", 'E4 TB Allocation Details'!$A$18:$L$18, 0),FALSE), 'E2 Allocators'!$B$15:$W$358, MATCH('O5 Details by Class &amp; Accounts'!AZ$18, 'E2 Allocators'!$B$15:$W$15, 0),FALSE)*$E179), 0, VLOOKUP(VLOOKUP($A179, 'E4 TB Allocation Details'!$A$18:$L$214, MATCH("Misc ID", 'E4 TB Allocation Details'!$A$18:$L$18, 0),FALSE), 'E2 Allocators'!$B$15:$W$358, MATCH('O5 Details by Class &amp; Accounts'!AZ$18, 'E2 Allocators'!$B$15:$W$15, 0),FALSE)*$E179)</f>
        <v>0</v>
      </c>
      <c r="BA179" s="2186">
        <f>IF(ISERROR(VLOOKUP(VLOOKUP($A179, 'E4 TB Allocation Details'!$A$18:$L$214, MATCH("Misc ID", 'E4 TB Allocation Details'!$A$18:$L$18, 0),FALSE), 'E2 Allocators'!$B$15:$W$358, MATCH('O5 Details by Class &amp; Accounts'!BA$18, 'E2 Allocators'!$B$15:$W$15, 0),FALSE)*$E179), 0, VLOOKUP(VLOOKUP($A179, 'E4 TB Allocation Details'!$A$18:$L$214, MATCH("Misc ID", 'E4 TB Allocation Details'!$A$18:$L$18, 0),FALSE), 'E2 Allocators'!$B$15:$W$358, MATCH('O5 Details by Class &amp; Accounts'!BA$18, 'E2 Allocators'!$B$15:$W$15, 0),FALSE)*$E179)</f>
        <v>0</v>
      </c>
      <c r="BB179" s="2186">
        <f>IF(ISERROR(VLOOKUP(VLOOKUP($A179, 'E4 TB Allocation Details'!$A$18:$L$214, MATCH("Misc ID", 'E4 TB Allocation Details'!$A$18:$L$18, 0),FALSE), 'E2 Allocators'!$B$15:$W$358, MATCH('O5 Details by Class &amp; Accounts'!BB$18, 'E2 Allocators'!$B$15:$W$15, 0),FALSE)*$E179), 0, VLOOKUP(VLOOKUP($A179, 'E4 TB Allocation Details'!$A$18:$L$214, MATCH("Misc ID", 'E4 TB Allocation Details'!$A$18:$L$18, 0),FALSE), 'E2 Allocators'!$B$15:$W$358, MATCH('O5 Details by Class &amp; Accounts'!BB$18, 'E2 Allocators'!$B$15:$W$15, 0),FALSE)*$E179)</f>
        <v>0</v>
      </c>
      <c r="BC179" s="2186">
        <f>IF(ISERROR(VLOOKUP(VLOOKUP($A179, 'E4 TB Allocation Details'!$A$18:$L$214, MATCH("Misc ID", 'E4 TB Allocation Details'!$A$18:$L$18, 0),FALSE), 'E2 Allocators'!$B$15:$W$358, MATCH('O5 Details by Class &amp; Accounts'!BC$18, 'E2 Allocators'!$B$15:$W$15, 0),FALSE)*$E179), 0, VLOOKUP(VLOOKUP($A179, 'E4 TB Allocation Details'!$A$18:$L$214, MATCH("Misc ID", 'E4 TB Allocation Details'!$A$18:$L$18, 0),FALSE), 'E2 Allocators'!$B$15:$W$358, MATCH('O5 Details by Class &amp; Accounts'!BC$18, 'E2 Allocators'!$B$15:$W$15, 0),FALSE)*$E179)</f>
        <v>0</v>
      </c>
      <c r="BD179" s="2186">
        <f>IF(ISERROR(VLOOKUP(VLOOKUP($A179, 'E4 TB Allocation Details'!$A$18:$L$214, MATCH("Misc ID", 'E4 TB Allocation Details'!$A$18:$L$18, 0),FALSE), 'E2 Allocators'!$B$15:$W$358, MATCH('O5 Details by Class &amp; Accounts'!BD$18, 'E2 Allocators'!$B$15:$W$15, 0),FALSE)*$E179), 0, VLOOKUP(VLOOKUP($A179, 'E4 TB Allocation Details'!$A$18:$L$214, MATCH("Misc ID", 'E4 TB Allocation Details'!$A$18:$L$18, 0),FALSE), 'E2 Allocators'!$B$15:$W$358, MATCH('O5 Details by Class &amp; Accounts'!BD$18, 'E2 Allocators'!$B$15:$W$15, 0),FALSE)*$E179)</f>
        <v>0</v>
      </c>
      <c r="BE179" s="2186">
        <f>IF(ISERROR(VLOOKUP(VLOOKUP($A179, 'E4 TB Allocation Details'!$A$18:$L$214, MATCH("Misc ID", 'E4 TB Allocation Details'!$A$18:$L$18, 0),FALSE), 'E2 Allocators'!$B$15:$W$358, MATCH('O5 Details by Class &amp; Accounts'!BE$18, 'E2 Allocators'!$B$15:$W$15, 0),FALSE)*$E179), 0, VLOOKUP(VLOOKUP($A179, 'E4 TB Allocation Details'!$A$18:$L$214, MATCH("Misc ID", 'E4 TB Allocation Details'!$A$18:$L$18, 0),FALSE), 'E2 Allocators'!$B$15:$W$358, MATCH('O5 Details by Class &amp; Accounts'!BE$18, 'E2 Allocators'!$B$15:$W$15, 0),FALSE)*$E179)</f>
        <v>0</v>
      </c>
      <c r="BF179" s="2186">
        <f>IF(ISERROR(VLOOKUP(VLOOKUP($A179, 'E4 TB Allocation Details'!$A$18:$L$214, MATCH("Misc ID", 'E4 TB Allocation Details'!$A$18:$L$18, 0),FALSE), 'E2 Allocators'!$B$15:$W$358, MATCH('O5 Details by Class &amp; Accounts'!BF$18, 'E2 Allocators'!$B$15:$W$15, 0),FALSE)*$E179), 0, VLOOKUP(VLOOKUP($A179, 'E4 TB Allocation Details'!$A$18:$L$214, MATCH("Misc ID", 'E4 TB Allocation Details'!$A$18:$L$18, 0),FALSE), 'E2 Allocators'!$B$15:$W$358, MATCH('O5 Details by Class &amp; Accounts'!BF$18, 'E2 Allocators'!$B$15:$W$15, 0),FALSE)*$E179)</f>
        <v>0</v>
      </c>
      <c r="BG179" s="2186">
        <f>IF(ISERROR(VLOOKUP(VLOOKUP($A179, 'E4 TB Allocation Details'!$A$18:$L$214, MATCH("Misc ID", 'E4 TB Allocation Details'!$A$18:$L$18, 0),FALSE), 'E2 Allocators'!$B$15:$W$358, MATCH('O5 Details by Class &amp; Accounts'!BG$18, 'E2 Allocators'!$B$15:$W$15, 0),FALSE)*$E179), 0, VLOOKUP(VLOOKUP($A179, 'E4 TB Allocation Details'!$A$18:$L$214, MATCH("Misc ID", 'E4 TB Allocation Details'!$A$18:$L$18, 0),FALSE), 'E2 Allocators'!$B$15:$W$358, MATCH('O5 Details by Class &amp; Accounts'!BG$18, 'E2 Allocators'!$B$15:$W$15, 0),FALSE)*$E179)</f>
        <v>0</v>
      </c>
      <c r="BH179" s="2186">
        <f>IF(ISERROR(VLOOKUP(VLOOKUP($A179, 'E4 TB Allocation Details'!$A$18:$L$214, MATCH("Misc ID", 'E4 TB Allocation Details'!$A$18:$L$18, 0),FALSE), 'E2 Allocators'!$B$15:$W$358, MATCH('O5 Details by Class &amp; Accounts'!BH$18, 'E2 Allocators'!$B$15:$W$15, 0),FALSE)*$E179), 0, VLOOKUP(VLOOKUP($A179, 'E4 TB Allocation Details'!$A$18:$L$214, MATCH("Misc ID", 'E4 TB Allocation Details'!$A$18:$L$18, 0),FALSE), 'E2 Allocators'!$B$15:$W$358, MATCH('O5 Details by Class &amp; Accounts'!BH$18, 'E2 Allocators'!$B$15:$W$15, 0),FALSE)*$E179)</f>
        <v>0</v>
      </c>
      <c r="BI179" s="2186">
        <f>IF(ISERROR(VLOOKUP(VLOOKUP($A179, 'E4 TB Allocation Details'!$A$18:$L$214, MATCH("Misc ID", 'E4 TB Allocation Details'!$A$18:$L$18, 0),FALSE), 'E2 Allocators'!$B$15:$W$358, MATCH('O5 Details by Class &amp; Accounts'!BI$18, 'E2 Allocators'!$B$15:$W$15, 0),FALSE)*$E179), 0, VLOOKUP(VLOOKUP($A179, 'E4 TB Allocation Details'!$A$18:$L$214, MATCH("Misc ID", 'E4 TB Allocation Details'!$A$18:$L$18, 0),FALSE), 'E2 Allocators'!$B$15:$W$358, MATCH('O5 Details by Class &amp; Accounts'!BI$18, 'E2 Allocators'!$B$15:$W$15, 0),FALSE)*$E179)</f>
        <v>0</v>
      </c>
      <c r="BJ179" s="2186">
        <f>IF(ISERROR(VLOOKUP(VLOOKUP($A179, 'E4 TB Allocation Details'!$A$18:$L$214, MATCH("Misc ID", 'E4 TB Allocation Details'!$A$18:$L$18, 0),FALSE), 'E2 Allocators'!$B$15:$W$358, MATCH('O5 Details by Class &amp; Accounts'!BJ$18, 'E2 Allocators'!$B$15:$W$15, 0),FALSE)*$E179), 0, VLOOKUP(VLOOKUP($A179, 'E4 TB Allocation Details'!$A$18:$L$214, MATCH("Misc ID", 'E4 TB Allocation Details'!$A$18:$L$18, 0),FALSE), 'E2 Allocators'!$B$15:$W$358, MATCH('O5 Details by Class &amp; Accounts'!BJ$18, 'E2 Allocators'!$B$15:$W$15, 0),FALSE)*$E179)</f>
        <v>0</v>
      </c>
      <c r="BK179" s="2186">
        <f>IF(ISERROR(VLOOKUP(VLOOKUP($A179, 'E4 TB Allocation Details'!$A$18:$L$214, MATCH("Misc ID", 'E4 TB Allocation Details'!$A$18:$L$18, 0),FALSE), 'E2 Allocators'!$B$15:$W$358, MATCH('O5 Details by Class &amp; Accounts'!BK$18, 'E2 Allocators'!$B$15:$W$15, 0),FALSE)*$E179), 0, VLOOKUP(VLOOKUP($A179, 'E4 TB Allocation Details'!$A$18:$L$214, MATCH("Misc ID", 'E4 TB Allocation Details'!$A$18:$L$18, 0),FALSE), 'E2 Allocators'!$B$15:$W$358, MATCH('O5 Details by Class &amp; Accounts'!BK$18, 'E2 Allocators'!$B$15:$W$15, 0),FALSE)*$E179)</f>
        <v>0</v>
      </c>
      <c r="BL179" s="2186">
        <f>IF(ISERROR(VLOOKUP(VLOOKUP($A179, 'E4 TB Allocation Details'!$A$18:$L$214, MATCH("Misc ID", 'E4 TB Allocation Details'!$A$18:$L$18, 0),FALSE), 'E2 Allocators'!$B$15:$W$358, MATCH('O5 Details by Class &amp; Accounts'!BL$18, 'E2 Allocators'!$B$15:$W$15, 0),FALSE)*$E179), 0, VLOOKUP(VLOOKUP($A179, 'E4 TB Allocation Details'!$A$18:$L$214, MATCH("Misc ID", 'E4 TB Allocation Details'!$A$18:$L$18, 0),FALSE), 'E2 Allocators'!$B$15:$W$358, MATCH('O5 Details by Class &amp; Accounts'!BL$18, 'E2 Allocators'!$B$15:$W$15, 0),FALSE)*$E179)</f>
        <v>0</v>
      </c>
      <c r="BM179" s="2186">
        <f>IF(ISERROR(VLOOKUP(VLOOKUP($A179, 'E4 TB Allocation Details'!$A$18:$L$214, MATCH("Misc ID", 'E4 TB Allocation Details'!$A$18:$L$18, 0),FALSE), 'E2 Allocators'!$B$15:$W$358, MATCH('O5 Details by Class &amp; Accounts'!BM$18, 'E2 Allocators'!$B$15:$W$15, 0),FALSE)*$E179), 0, VLOOKUP(VLOOKUP($A179, 'E4 TB Allocation Details'!$A$18:$L$214, MATCH("Misc ID", 'E4 TB Allocation Details'!$A$18:$L$18, 0),FALSE), 'E2 Allocators'!$B$15:$W$358, MATCH('O5 Details by Class &amp; Accounts'!BM$18, 'E2 Allocators'!$B$15:$W$15, 0),FALSE)*$E179)</f>
        <v>0</v>
      </c>
      <c r="BN179" s="2186">
        <f>IF(ISERROR(VLOOKUP(VLOOKUP($A179, 'E4 TB Allocation Details'!$A$18:$L$214, MATCH("Misc ID", 'E4 TB Allocation Details'!$A$18:$L$18, 0),FALSE), 'E2 Allocators'!$B$15:$W$358, MATCH('O5 Details by Class &amp; Accounts'!BN$18, 'E2 Allocators'!$B$15:$W$15, 0),FALSE)*$E179), 0, VLOOKUP(VLOOKUP($A179, 'E4 TB Allocation Details'!$A$18:$L$214, MATCH("Misc ID", 'E4 TB Allocation Details'!$A$18:$L$18, 0),FALSE), 'E2 Allocators'!$B$15:$W$358, MATCH('O5 Details by Class &amp; Accounts'!BN$18, 'E2 Allocators'!$B$15:$W$15, 0),FALSE)*$E179)</f>
        <v>0</v>
      </c>
      <c r="BO179" s="2186">
        <f>IF(ISERROR(VLOOKUP(VLOOKUP($A179, 'E4 TB Allocation Details'!$A$18:$L$214, MATCH("Misc ID", 'E4 TB Allocation Details'!$A$18:$L$18, 0),FALSE), 'E2 Allocators'!$B$15:$W$358, MATCH('O5 Details by Class &amp; Accounts'!BO$18, 'E2 Allocators'!$B$15:$W$15, 0),FALSE)*$E179), 0, VLOOKUP(VLOOKUP($A179, 'E4 TB Allocation Details'!$A$18:$L$214, MATCH("Misc ID", 'E4 TB Allocation Details'!$A$18:$L$18, 0),FALSE), 'E2 Allocators'!$B$15:$W$358, MATCH('O5 Details by Class &amp; Accounts'!BO$18, 'E2 Allocators'!$B$15:$W$15, 0),FALSE)*$E179)</f>
        <v>0</v>
      </c>
      <c r="BP179" s="2186">
        <f>IF(ISERROR(VLOOKUP(VLOOKUP($A179, 'E4 TB Allocation Details'!$A$18:$L$214, MATCH("Misc ID", 'E4 TB Allocation Details'!$A$18:$L$18, 0),FALSE), 'E2 Allocators'!$B$15:$W$358, MATCH('O5 Details by Class &amp; Accounts'!BP$18, 'E2 Allocators'!$B$15:$W$15, 0),FALSE)*$E179), 0, VLOOKUP(VLOOKUP($A179, 'E4 TB Allocation Details'!$A$18:$L$214, MATCH("Misc ID", 'E4 TB Allocation Details'!$A$18:$L$18, 0),FALSE), 'E2 Allocators'!$B$15:$W$358, MATCH('O5 Details by Class &amp; Accounts'!BP$18, 'E2 Allocators'!$B$15:$W$15, 0),FALSE)*$E179)</f>
        <v>0</v>
      </c>
      <c r="BQ179" s="2186">
        <f>IF(ISERROR(VLOOKUP(VLOOKUP($A179, 'E4 TB Allocation Details'!$A$18:$L$214, MATCH("Misc ID", 'E4 TB Allocation Details'!$A$18:$L$18, 0),FALSE), 'E2 Allocators'!$B$15:$W$358, MATCH('O5 Details by Class &amp; Accounts'!BQ$18, 'E2 Allocators'!$B$15:$W$15, 0),FALSE)*$E179), 0, VLOOKUP(VLOOKUP($A179, 'E4 TB Allocation Details'!$A$18:$L$214, MATCH("Misc ID", 'E4 TB Allocation Details'!$A$18:$L$18, 0),FALSE), 'E2 Allocators'!$B$15:$W$358, MATCH('O5 Details by Class &amp; Accounts'!BQ$18, 'E2 Allocators'!$B$15:$W$15, 0),FALSE)*$E179)</f>
        <v>0</v>
      </c>
      <c r="BR179" s="2186">
        <f>IF(ISERROR(VLOOKUP(VLOOKUP($A179, 'E4 TB Allocation Details'!$A$18:$L$214, MATCH("Misc ID", 'E4 TB Allocation Details'!$A$18:$L$18, 0),FALSE), 'E2 Allocators'!$B$15:$W$358, MATCH('O5 Details by Class &amp; Accounts'!BR$18, 'E2 Allocators'!$B$15:$W$15, 0),FALSE)*$E179), 0, VLOOKUP(VLOOKUP($A179, 'E4 TB Allocation Details'!$A$18:$L$214, MATCH("Misc ID", 'E4 TB Allocation Details'!$A$18:$L$18, 0),FALSE), 'E2 Allocators'!$B$15:$W$358, MATCH('O5 Details by Class &amp; Accounts'!BR$18, 'E2 Allocators'!$B$15:$W$15, 0),FALSE)*$E179)</f>
        <v>0</v>
      </c>
      <c r="BS179" s="2186">
        <f t="shared" si="48"/>
        <v>0</v>
      </c>
      <c r="BT179" s="2186">
        <f>IF(ISERROR(VLOOKUP(VLOOKUP($A179, 'E4 TB Allocation Details'!$A$18:$L$214, MATCH("A &amp; G ID", 'E4 TB Allocation Details'!$A$18:$L$18, 0),FALSE), 'E2 Allocators'!$B$15:$W$358, MATCH('O5 Details by Class &amp; Accounts'!BT$18, 'E2 Allocators'!$B$15:$W$15, 0),FALSE)*$E179), 0, VLOOKUP(VLOOKUP($A179, 'E4 TB Allocation Details'!$A$18:$L$214, MATCH("A &amp; G ID", 'E4 TB Allocation Details'!$A$18:$L$18, 0),FALSE), 'E2 Allocators'!$B$15:$W$358, MATCH('O5 Details by Class &amp; Accounts'!BT$18, 'E2 Allocators'!$B$15:$W$15, 0),FALSE)*$E179)</f>
        <v>0</v>
      </c>
      <c r="BU179" s="2186">
        <f>IF(ISERROR(VLOOKUP(VLOOKUP($A179, 'E4 TB Allocation Details'!$A$18:$L$214, MATCH("A &amp; G ID", 'E4 TB Allocation Details'!$A$18:$L$18, 0),FALSE), 'E2 Allocators'!$B$15:$W$358, MATCH('O5 Details by Class &amp; Accounts'!BU$18, 'E2 Allocators'!$B$15:$W$15, 0),FALSE)*$E179), 0, VLOOKUP(VLOOKUP($A179, 'E4 TB Allocation Details'!$A$18:$L$214, MATCH("A &amp; G ID", 'E4 TB Allocation Details'!$A$18:$L$18, 0),FALSE), 'E2 Allocators'!$B$15:$W$358, MATCH('O5 Details by Class &amp; Accounts'!BU$18, 'E2 Allocators'!$B$15:$W$15, 0),FALSE)*$E179)</f>
        <v>0</v>
      </c>
      <c r="BV179" s="2186">
        <f>IF(ISERROR(VLOOKUP(VLOOKUP($A179, 'E4 TB Allocation Details'!$A$18:$L$214, MATCH("A &amp; G ID", 'E4 TB Allocation Details'!$A$18:$L$18, 0),FALSE), 'E2 Allocators'!$B$15:$W$358, MATCH('O5 Details by Class &amp; Accounts'!BV$18, 'E2 Allocators'!$B$15:$W$15, 0),FALSE)*$E179), 0, VLOOKUP(VLOOKUP($A179, 'E4 TB Allocation Details'!$A$18:$L$214, MATCH("A &amp; G ID", 'E4 TB Allocation Details'!$A$18:$L$18, 0),FALSE), 'E2 Allocators'!$B$15:$W$358, MATCH('O5 Details by Class &amp; Accounts'!BV$18, 'E2 Allocators'!$B$15:$W$15, 0),FALSE)*$E179)</f>
        <v>0</v>
      </c>
      <c r="BW179" s="2186">
        <f>IF(ISERROR(VLOOKUP(VLOOKUP($A179, 'E4 TB Allocation Details'!$A$18:$L$214, MATCH("A &amp; G ID", 'E4 TB Allocation Details'!$A$18:$L$18, 0),FALSE), 'E2 Allocators'!$B$15:$W$358, MATCH('O5 Details by Class &amp; Accounts'!BW$18, 'E2 Allocators'!$B$15:$W$15, 0),FALSE)*$E179), 0, VLOOKUP(VLOOKUP($A179, 'E4 TB Allocation Details'!$A$18:$L$214, MATCH("A &amp; G ID", 'E4 TB Allocation Details'!$A$18:$L$18, 0),FALSE), 'E2 Allocators'!$B$15:$W$358, MATCH('O5 Details by Class &amp; Accounts'!BW$18, 'E2 Allocators'!$B$15:$W$15, 0),FALSE)*$E179)</f>
        <v>0</v>
      </c>
      <c r="BX179" s="2186">
        <f>IF(ISERROR(VLOOKUP(VLOOKUP($A179, 'E4 TB Allocation Details'!$A$18:$L$214, MATCH("A &amp; G ID", 'E4 TB Allocation Details'!$A$18:$L$18, 0),FALSE), 'E2 Allocators'!$B$15:$W$358, MATCH('O5 Details by Class &amp; Accounts'!BX$18, 'E2 Allocators'!$B$15:$W$15, 0),FALSE)*$E179), 0, VLOOKUP(VLOOKUP($A179, 'E4 TB Allocation Details'!$A$18:$L$214, MATCH("A &amp; G ID", 'E4 TB Allocation Details'!$A$18:$L$18, 0),FALSE), 'E2 Allocators'!$B$15:$W$358, MATCH('O5 Details by Class &amp; Accounts'!BX$18, 'E2 Allocators'!$B$15:$W$15, 0),FALSE)*$E179)</f>
        <v>0</v>
      </c>
      <c r="BY179" s="2186">
        <f>IF(ISERROR(VLOOKUP(VLOOKUP($A179, 'E4 TB Allocation Details'!$A$18:$L$214, MATCH("A &amp; G ID", 'E4 TB Allocation Details'!$A$18:$L$18, 0),FALSE), 'E2 Allocators'!$B$15:$W$358, MATCH('O5 Details by Class &amp; Accounts'!BY$18, 'E2 Allocators'!$B$15:$W$15, 0),FALSE)*$E179), 0, VLOOKUP(VLOOKUP($A179, 'E4 TB Allocation Details'!$A$18:$L$214, MATCH("A &amp; G ID", 'E4 TB Allocation Details'!$A$18:$L$18, 0),FALSE), 'E2 Allocators'!$B$15:$W$358, MATCH('O5 Details by Class &amp; Accounts'!BY$18, 'E2 Allocators'!$B$15:$W$15, 0),FALSE)*$E179)</f>
        <v>0</v>
      </c>
      <c r="BZ179" s="2186">
        <f>IF(ISERROR(VLOOKUP(VLOOKUP($A179, 'E4 TB Allocation Details'!$A$18:$L$214, MATCH("A &amp; G ID", 'E4 TB Allocation Details'!$A$18:$L$18, 0),FALSE), 'E2 Allocators'!$B$15:$W$358, MATCH('O5 Details by Class &amp; Accounts'!BZ$18, 'E2 Allocators'!$B$15:$W$15, 0),FALSE)*$E179), 0, VLOOKUP(VLOOKUP($A179, 'E4 TB Allocation Details'!$A$18:$L$214, MATCH("A &amp; G ID", 'E4 TB Allocation Details'!$A$18:$L$18, 0),FALSE), 'E2 Allocators'!$B$15:$W$358, MATCH('O5 Details by Class &amp; Accounts'!BZ$18, 'E2 Allocators'!$B$15:$W$15, 0),FALSE)*$E179)</f>
        <v>0</v>
      </c>
      <c r="CA179" s="2186">
        <f>IF(ISERROR(VLOOKUP(VLOOKUP($A179, 'E4 TB Allocation Details'!$A$18:$L$214, MATCH("A &amp; G ID", 'E4 TB Allocation Details'!$A$18:$L$18, 0),FALSE), 'E2 Allocators'!$B$15:$W$358, MATCH('O5 Details by Class &amp; Accounts'!CA$18, 'E2 Allocators'!$B$15:$W$15, 0),FALSE)*$E179), 0, VLOOKUP(VLOOKUP($A179, 'E4 TB Allocation Details'!$A$18:$L$214, MATCH("A &amp; G ID", 'E4 TB Allocation Details'!$A$18:$L$18, 0),FALSE), 'E2 Allocators'!$B$15:$W$358, MATCH('O5 Details by Class &amp; Accounts'!CA$18, 'E2 Allocators'!$B$15:$W$15, 0),FALSE)*$E179)</f>
        <v>0</v>
      </c>
      <c r="CB179" s="2186">
        <f>IF(ISERROR(VLOOKUP(VLOOKUP($A179, 'E4 TB Allocation Details'!$A$18:$L$214, MATCH("A &amp; G ID", 'E4 TB Allocation Details'!$A$18:$L$18, 0),FALSE), 'E2 Allocators'!$B$15:$W$358, MATCH('O5 Details by Class &amp; Accounts'!CB$18, 'E2 Allocators'!$B$15:$W$15, 0),FALSE)*$E179), 0, VLOOKUP(VLOOKUP($A179, 'E4 TB Allocation Details'!$A$18:$L$214, MATCH("A &amp; G ID", 'E4 TB Allocation Details'!$A$18:$L$18, 0),FALSE), 'E2 Allocators'!$B$15:$W$358, MATCH('O5 Details by Class &amp; Accounts'!CB$18, 'E2 Allocators'!$B$15:$W$15, 0),FALSE)*$E179)</f>
        <v>0</v>
      </c>
      <c r="CC179" s="2186">
        <f>IF(ISERROR(VLOOKUP(VLOOKUP($A179, 'E4 TB Allocation Details'!$A$18:$L$214, MATCH("A &amp; G ID", 'E4 TB Allocation Details'!$A$18:$L$18, 0),FALSE), 'E2 Allocators'!$B$15:$W$358, MATCH('O5 Details by Class &amp; Accounts'!CC$18, 'E2 Allocators'!$B$15:$W$15, 0),FALSE)*$E179), 0, VLOOKUP(VLOOKUP($A179, 'E4 TB Allocation Details'!$A$18:$L$214, MATCH("A &amp; G ID", 'E4 TB Allocation Details'!$A$18:$L$18, 0),FALSE), 'E2 Allocators'!$B$15:$W$358, MATCH('O5 Details by Class &amp; Accounts'!CC$18, 'E2 Allocators'!$B$15:$W$15, 0),FALSE)*$E179)</f>
        <v>0</v>
      </c>
      <c r="CD179" s="2186">
        <f>IF(ISERROR(VLOOKUP(VLOOKUP($A179, 'E4 TB Allocation Details'!$A$18:$L$214, MATCH("A &amp; G ID", 'E4 TB Allocation Details'!$A$18:$L$18, 0),FALSE), 'E2 Allocators'!$B$15:$W$358, MATCH('O5 Details by Class &amp; Accounts'!CD$18, 'E2 Allocators'!$B$15:$W$15, 0),FALSE)*$E179), 0, VLOOKUP(VLOOKUP($A179, 'E4 TB Allocation Details'!$A$18:$L$214, MATCH("A &amp; G ID", 'E4 TB Allocation Details'!$A$18:$L$18, 0),FALSE), 'E2 Allocators'!$B$15:$W$358, MATCH('O5 Details by Class &amp; Accounts'!CD$18, 'E2 Allocators'!$B$15:$W$15, 0),FALSE)*$E179)</f>
        <v>0</v>
      </c>
      <c r="CE179" s="2186">
        <f>IF(ISERROR(VLOOKUP(VLOOKUP($A179, 'E4 TB Allocation Details'!$A$18:$L$214, MATCH("A &amp; G ID", 'E4 TB Allocation Details'!$A$18:$L$18, 0),FALSE), 'E2 Allocators'!$B$15:$W$358, MATCH('O5 Details by Class &amp; Accounts'!CE$18, 'E2 Allocators'!$B$15:$W$15, 0),FALSE)*$E179), 0, VLOOKUP(VLOOKUP($A179, 'E4 TB Allocation Details'!$A$18:$L$214, MATCH("A &amp; G ID", 'E4 TB Allocation Details'!$A$18:$L$18, 0),FALSE), 'E2 Allocators'!$B$15:$W$358, MATCH('O5 Details by Class &amp; Accounts'!CE$18, 'E2 Allocators'!$B$15:$W$15, 0),FALSE)*$E179)</f>
        <v>0</v>
      </c>
      <c r="CF179" s="2186">
        <f>IF(ISERROR(VLOOKUP(VLOOKUP($A179, 'E4 TB Allocation Details'!$A$18:$L$214, MATCH("A &amp; G ID", 'E4 TB Allocation Details'!$A$18:$L$18, 0),FALSE), 'E2 Allocators'!$B$15:$W$358, MATCH('O5 Details by Class &amp; Accounts'!CF$18, 'E2 Allocators'!$B$15:$W$15, 0),FALSE)*$E179), 0, VLOOKUP(VLOOKUP($A179, 'E4 TB Allocation Details'!$A$18:$L$214, MATCH("A &amp; G ID", 'E4 TB Allocation Details'!$A$18:$L$18, 0),FALSE), 'E2 Allocators'!$B$15:$W$358, MATCH('O5 Details by Class &amp; Accounts'!CF$18, 'E2 Allocators'!$B$15:$W$15, 0),FALSE)*$E179)</f>
        <v>0</v>
      </c>
      <c r="CG179" s="2186">
        <f>IF(ISERROR(VLOOKUP(VLOOKUP($A179, 'E4 TB Allocation Details'!$A$18:$L$214, MATCH("A &amp; G ID", 'E4 TB Allocation Details'!$A$18:$L$18, 0),FALSE), 'E2 Allocators'!$B$15:$W$358, MATCH('O5 Details by Class &amp; Accounts'!CG$18, 'E2 Allocators'!$B$15:$W$15, 0),FALSE)*$E179), 0, VLOOKUP(VLOOKUP($A179, 'E4 TB Allocation Details'!$A$18:$L$214, MATCH("A &amp; G ID", 'E4 TB Allocation Details'!$A$18:$L$18, 0),FALSE), 'E2 Allocators'!$B$15:$W$358, MATCH('O5 Details by Class &amp; Accounts'!CG$18, 'E2 Allocators'!$B$15:$W$15, 0),FALSE)*$E179)</f>
        <v>0</v>
      </c>
      <c r="CH179" s="2186">
        <f>IF(ISERROR(VLOOKUP(VLOOKUP($A179, 'E4 TB Allocation Details'!$A$18:$L$214, MATCH("A &amp; G ID", 'E4 TB Allocation Details'!$A$18:$L$18, 0),FALSE), 'E2 Allocators'!$B$15:$W$358, MATCH('O5 Details by Class &amp; Accounts'!CH$18, 'E2 Allocators'!$B$15:$W$15, 0),FALSE)*$E179), 0, VLOOKUP(VLOOKUP($A179, 'E4 TB Allocation Details'!$A$18:$L$214, MATCH("A &amp; G ID", 'E4 TB Allocation Details'!$A$18:$L$18, 0),FALSE), 'E2 Allocators'!$B$15:$W$358, MATCH('O5 Details by Class &amp; Accounts'!CH$18, 'E2 Allocators'!$B$15:$W$15, 0),FALSE)*$E179)</f>
        <v>0</v>
      </c>
      <c r="CI179" s="2186">
        <f>IF(ISERROR(VLOOKUP(VLOOKUP($A179, 'E4 TB Allocation Details'!$A$18:$L$214, MATCH("A &amp; G ID", 'E4 TB Allocation Details'!$A$18:$L$18, 0),FALSE), 'E2 Allocators'!$B$15:$W$358, MATCH('O5 Details by Class &amp; Accounts'!CI$18, 'E2 Allocators'!$B$15:$W$15, 0),FALSE)*$E179), 0, VLOOKUP(VLOOKUP($A179, 'E4 TB Allocation Details'!$A$18:$L$214, MATCH("A &amp; G ID", 'E4 TB Allocation Details'!$A$18:$L$18, 0),FALSE), 'E2 Allocators'!$B$15:$W$358, MATCH('O5 Details by Class &amp; Accounts'!CI$18, 'E2 Allocators'!$B$15:$W$15, 0),FALSE)*$E179)</f>
        <v>0</v>
      </c>
      <c r="CJ179" s="2186">
        <f>IF(ISERROR(VLOOKUP(VLOOKUP($A179, 'E4 TB Allocation Details'!$A$18:$L$214, MATCH("A &amp; G ID", 'E4 TB Allocation Details'!$A$18:$L$18, 0),FALSE), 'E2 Allocators'!$B$15:$W$358, MATCH('O5 Details by Class &amp; Accounts'!CJ$18, 'E2 Allocators'!$B$15:$W$15, 0),FALSE)*$E179), 0, VLOOKUP(VLOOKUP($A179, 'E4 TB Allocation Details'!$A$18:$L$214, MATCH("A &amp; G ID", 'E4 TB Allocation Details'!$A$18:$L$18, 0),FALSE), 'E2 Allocators'!$B$15:$W$358, MATCH('O5 Details by Class &amp; Accounts'!CJ$18, 'E2 Allocators'!$B$15:$W$15, 0),FALSE)*$E179)</f>
        <v>0</v>
      </c>
      <c r="CK179" s="2186">
        <f>IF(ISERROR(VLOOKUP(VLOOKUP($A179, 'E4 TB Allocation Details'!$A$18:$L$214, MATCH("A &amp; G ID", 'E4 TB Allocation Details'!$A$18:$L$18, 0),FALSE), 'E2 Allocators'!$B$15:$W$358, MATCH('O5 Details by Class &amp; Accounts'!CK$18, 'E2 Allocators'!$B$15:$W$15, 0),FALSE)*$E179), 0, VLOOKUP(VLOOKUP($A179, 'E4 TB Allocation Details'!$A$18:$L$214, MATCH("A &amp; G ID", 'E4 TB Allocation Details'!$A$18:$L$18, 0),FALSE), 'E2 Allocators'!$B$15:$W$358, MATCH('O5 Details by Class &amp; Accounts'!CK$18, 'E2 Allocators'!$B$15:$W$15, 0),FALSE)*$E179)</f>
        <v>0</v>
      </c>
      <c r="CL179" s="2186">
        <f>IF(ISERROR(VLOOKUP(VLOOKUP($A179, 'E4 TB Allocation Details'!$A$18:$L$214, MATCH("A &amp; G ID", 'E4 TB Allocation Details'!$A$18:$L$18, 0),FALSE), 'E2 Allocators'!$B$15:$W$358, MATCH('O5 Details by Class &amp; Accounts'!CL$18, 'E2 Allocators'!$B$15:$W$15, 0),FALSE)*$E179), 0, VLOOKUP(VLOOKUP($A179, 'E4 TB Allocation Details'!$A$18:$L$214, MATCH("A &amp; G ID", 'E4 TB Allocation Details'!$A$18:$L$18, 0),FALSE), 'E2 Allocators'!$B$15:$W$358, MATCH('O5 Details by Class &amp; Accounts'!CL$18, 'E2 Allocators'!$B$15:$W$15, 0),FALSE)*$E179)</f>
        <v>0</v>
      </c>
      <c r="CM179" s="2186">
        <f>IF(ISERROR(VLOOKUP(VLOOKUP($A179, 'E4 TB Allocation Details'!$A$18:$L$214, MATCH("A &amp; G ID", 'E4 TB Allocation Details'!$A$18:$L$18, 0),FALSE), 'E2 Allocators'!$B$15:$W$358, MATCH('O5 Details by Class &amp; Accounts'!CM$18, 'E2 Allocators'!$B$15:$W$15, 0),FALSE)*$E179), 0, VLOOKUP(VLOOKUP($A179, 'E4 TB Allocation Details'!$A$18:$L$214, MATCH("A &amp; G ID", 'E4 TB Allocation Details'!$A$18:$L$18, 0),FALSE), 'E2 Allocators'!$B$15:$W$358, MATCH('O5 Details by Class &amp; Accounts'!CM$18, 'E2 Allocators'!$B$15:$W$15, 0),FALSE)*$E179)</f>
        <v>0</v>
      </c>
      <c r="CN179" s="2186">
        <f t="shared" si="49"/>
        <v>0</v>
      </c>
      <c r="CO179" s="2187">
        <f t="shared" si="50"/>
        <v>0</v>
      </c>
      <c r="CQ179" s="1625" t="s">
        <v>1082</v>
      </c>
    </row>
    <row r="180" spans="1:95" s="54" customFormat="1" ht="12.75" x14ac:dyDescent="0.2">
      <c r="A180" s="1838">
        <v>5510</v>
      </c>
      <c r="B180" s="1807" t="s">
        <v>1584</v>
      </c>
      <c r="C180" s="2184">
        <f>IF(ISERROR(VLOOKUP($A180,'I3 TB Data'!$A$19:$H$483,MATCH('O5 Details by Class &amp; Accounts'!$C$18, 'I3 TB Data'!$A$19:$H$19,0),0)), 0, VLOOKUP($A180,'I3 TB Data'!$A$19:$H$483,MATCH('O5 Details by Class &amp; Accounts'!$C$18,'I3 TB Data'!$A$19:$H$19,0),0))</f>
        <v>0</v>
      </c>
      <c r="D180" s="2185"/>
      <c r="E180" s="2184">
        <f t="shared" si="44"/>
        <v>0</v>
      </c>
      <c r="F180" s="2186"/>
      <c r="G180" s="2186"/>
      <c r="H180" s="2186">
        <f t="shared" si="46"/>
        <v>0</v>
      </c>
      <c r="I180" s="2186">
        <f>IF(ISERROR(VLOOKUP(VLOOKUP($A180, 'E4 TB Allocation Details'!$A$18:$L$214, MATCH("Demand ID", 'E4 TB Allocation Details'!$A$18:$L$18, 0),FALSE), 'E2 Allocators'!$B$15:$W$358, MATCH('O5 Details by Class &amp; Accounts'!I$18, 'E2 Allocators'!$B$15:$W$15, 0),FALSE)*$F180), 0, VLOOKUP(VLOOKUP($A180, 'E4 TB Allocation Details'!$A$18:$L$214, MATCH("Demand ID", 'E4 TB Allocation Details'!$A$18:$L$18, 0),FALSE), 'E2 Allocators'!$B$15:$W$358, MATCH('O5 Details by Class &amp; Accounts'!I$18, 'E2 Allocators'!$B$15:$W$15, 0),FALSE)*$F180)</f>
        <v>0</v>
      </c>
      <c r="J180" s="2186">
        <f>IF(ISERROR(VLOOKUP(VLOOKUP($A180, 'E4 TB Allocation Details'!$A$18:$L$214, MATCH("Demand ID", 'E4 TB Allocation Details'!$A$18:$L$18, 0),FALSE), 'E2 Allocators'!$B$15:$W$358, MATCH('O5 Details by Class &amp; Accounts'!J$18, 'E2 Allocators'!$B$15:$W$15, 0),FALSE)*$F180), 0, VLOOKUP(VLOOKUP($A180, 'E4 TB Allocation Details'!$A$18:$L$214, MATCH("Demand ID", 'E4 TB Allocation Details'!$A$18:$L$18, 0),FALSE), 'E2 Allocators'!$B$15:$W$358, MATCH('O5 Details by Class &amp; Accounts'!J$18, 'E2 Allocators'!$B$15:$W$15, 0),FALSE)*$F180)</f>
        <v>0</v>
      </c>
      <c r="K180" s="2186">
        <f>IF(ISERROR(VLOOKUP(VLOOKUP($A180, 'E4 TB Allocation Details'!$A$18:$L$214, MATCH("Demand ID", 'E4 TB Allocation Details'!$A$18:$L$18, 0),FALSE), 'E2 Allocators'!$B$15:$W$358, MATCH('O5 Details by Class &amp; Accounts'!K$18, 'E2 Allocators'!$B$15:$W$15, 0),FALSE)*$F180), 0, VLOOKUP(VLOOKUP($A180, 'E4 TB Allocation Details'!$A$18:$L$214, MATCH("Demand ID", 'E4 TB Allocation Details'!$A$18:$L$18, 0),FALSE), 'E2 Allocators'!$B$15:$W$358, MATCH('O5 Details by Class &amp; Accounts'!K$18, 'E2 Allocators'!$B$15:$W$15, 0),FALSE)*$F180)</f>
        <v>0</v>
      </c>
      <c r="L180" s="2186">
        <f>IF(ISERROR(VLOOKUP(VLOOKUP($A180, 'E4 TB Allocation Details'!$A$18:$L$214, MATCH("Demand ID", 'E4 TB Allocation Details'!$A$18:$L$18, 0),FALSE), 'E2 Allocators'!$B$15:$W$358, MATCH('O5 Details by Class &amp; Accounts'!L$18, 'E2 Allocators'!$B$15:$W$15, 0),FALSE)*$F180), 0, VLOOKUP(VLOOKUP($A180, 'E4 TB Allocation Details'!$A$18:$L$214, MATCH("Demand ID", 'E4 TB Allocation Details'!$A$18:$L$18, 0),FALSE), 'E2 Allocators'!$B$15:$W$358, MATCH('O5 Details by Class &amp; Accounts'!L$18, 'E2 Allocators'!$B$15:$W$15, 0),FALSE)*$F180)</f>
        <v>0</v>
      </c>
      <c r="M180" s="2186">
        <f>IF(ISERROR(VLOOKUP(VLOOKUP($A180, 'E4 TB Allocation Details'!$A$18:$L$214, MATCH("Demand ID", 'E4 TB Allocation Details'!$A$18:$L$18, 0),FALSE), 'E2 Allocators'!$B$15:$W$358, MATCH('O5 Details by Class &amp; Accounts'!M$18, 'E2 Allocators'!$B$15:$W$15, 0),FALSE)*$F180), 0, VLOOKUP(VLOOKUP($A180, 'E4 TB Allocation Details'!$A$18:$L$214, MATCH("Demand ID", 'E4 TB Allocation Details'!$A$18:$L$18, 0),FALSE), 'E2 Allocators'!$B$15:$W$358, MATCH('O5 Details by Class &amp; Accounts'!M$18, 'E2 Allocators'!$B$15:$W$15, 0),FALSE)*$F180)</f>
        <v>0</v>
      </c>
      <c r="N180" s="2186">
        <f>IF(ISERROR(VLOOKUP(VLOOKUP($A180, 'E4 TB Allocation Details'!$A$18:$L$214, MATCH("Demand ID", 'E4 TB Allocation Details'!$A$18:$L$18, 0),FALSE), 'E2 Allocators'!$B$15:$W$358, MATCH('O5 Details by Class &amp; Accounts'!N$18, 'E2 Allocators'!$B$15:$W$15, 0),FALSE)*$F180), 0, VLOOKUP(VLOOKUP($A180, 'E4 TB Allocation Details'!$A$18:$L$214, MATCH("Demand ID", 'E4 TB Allocation Details'!$A$18:$L$18, 0),FALSE), 'E2 Allocators'!$B$15:$W$358, MATCH('O5 Details by Class &amp; Accounts'!N$18, 'E2 Allocators'!$B$15:$W$15, 0),FALSE)*$F180)</f>
        <v>0</v>
      </c>
      <c r="O180" s="2186">
        <f>IF(ISERROR(VLOOKUP(VLOOKUP($A180, 'E4 TB Allocation Details'!$A$18:$L$214, MATCH("Demand ID", 'E4 TB Allocation Details'!$A$18:$L$18, 0),FALSE), 'E2 Allocators'!$B$15:$W$358, MATCH('O5 Details by Class &amp; Accounts'!O$18, 'E2 Allocators'!$B$15:$W$15, 0),FALSE)*$F180), 0, VLOOKUP(VLOOKUP($A180, 'E4 TB Allocation Details'!$A$18:$L$214, MATCH("Demand ID", 'E4 TB Allocation Details'!$A$18:$L$18, 0),FALSE), 'E2 Allocators'!$B$15:$W$358, MATCH('O5 Details by Class &amp; Accounts'!O$18, 'E2 Allocators'!$B$15:$W$15, 0),FALSE)*$F180)</f>
        <v>0</v>
      </c>
      <c r="P180" s="2186">
        <f>IF(ISERROR(VLOOKUP(VLOOKUP($A180, 'E4 TB Allocation Details'!$A$18:$L$214, MATCH("Demand ID", 'E4 TB Allocation Details'!$A$18:$L$18, 0),FALSE), 'E2 Allocators'!$B$15:$W$358, MATCH('O5 Details by Class &amp; Accounts'!P$18, 'E2 Allocators'!$B$15:$W$15, 0),FALSE)*$F180), 0, VLOOKUP(VLOOKUP($A180, 'E4 TB Allocation Details'!$A$18:$L$214, MATCH("Demand ID", 'E4 TB Allocation Details'!$A$18:$L$18, 0),FALSE), 'E2 Allocators'!$B$15:$W$358, MATCH('O5 Details by Class &amp; Accounts'!P$18, 'E2 Allocators'!$B$15:$W$15, 0),FALSE)*$F180)</f>
        <v>0</v>
      </c>
      <c r="Q180" s="2186">
        <f>IF(ISERROR(VLOOKUP(VLOOKUP($A180, 'E4 TB Allocation Details'!$A$18:$L$214, MATCH("Demand ID", 'E4 TB Allocation Details'!$A$18:$L$18, 0),FALSE), 'E2 Allocators'!$B$15:$W$358, MATCH('O5 Details by Class &amp; Accounts'!Q$18, 'E2 Allocators'!$B$15:$W$15, 0),FALSE)*$F180), 0, VLOOKUP(VLOOKUP($A180, 'E4 TB Allocation Details'!$A$18:$L$214, MATCH("Demand ID", 'E4 TB Allocation Details'!$A$18:$L$18, 0),FALSE), 'E2 Allocators'!$B$15:$W$358, MATCH('O5 Details by Class &amp; Accounts'!Q$18, 'E2 Allocators'!$B$15:$W$15, 0),FALSE)*$F180)</f>
        <v>0</v>
      </c>
      <c r="R180" s="2186">
        <f>IF(ISERROR(VLOOKUP(VLOOKUP($A180, 'E4 TB Allocation Details'!$A$18:$L$214, MATCH("Demand ID", 'E4 TB Allocation Details'!$A$18:$L$18, 0),FALSE), 'E2 Allocators'!$B$15:$W$358, MATCH('O5 Details by Class &amp; Accounts'!R$18, 'E2 Allocators'!$B$15:$W$15, 0),FALSE)*$F180), 0, VLOOKUP(VLOOKUP($A180, 'E4 TB Allocation Details'!$A$18:$L$214, MATCH("Demand ID", 'E4 TB Allocation Details'!$A$18:$L$18, 0),FALSE), 'E2 Allocators'!$B$15:$W$358, MATCH('O5 Details by Class &amp; Accounts'!R$18, 'E2 Allocators'!$B$15:$W$15, 0),FALSE)*$F180)</f>
        <v>0</v>
      </c>
      <c r="S180" s="2186">
        <f>IF(ISERROR(VLOOKUP(VLOOKUP($A180, 'E4 TB Allocation Details'!$A$18:$L$214, MATCH("Demand ID", 'E4 TB Allocation Details'!$A$18:$L$18, 0),FALSE), 'E2 Allocators'!$B$15:$W$358, MATCH('O5 Details by Class &amp; Accounts'!S$18, 'E2 Allocators'!$B$15:$W$15, 0),FALSE)*$F180), 0, VLOOKUP(VLOOKUP($A180, 'E4 TB Allocation Details'!$A$18:$L$214, MATCH("Demand ID", 'E4 TB Allocation Details'!$A$18:$L$18, 0),FALSE), 'E2 Allocators'!$B$15:$W$358, MATCH('O5 Details by Class &amp; Accounts'!S$18, 'E2 Allocators'!$B$15:$W$15, 0),FALSE)*$F180)</f>
        <v>0</v>
      </c>
      <c r="T180" s="2186">
        <f>IF(ISERROR(VLOOKUP(VLOOKUP($A180, 'E4 TB Allocation Details'!$A$18:$L$214, MATCH("Demand ID", 'E4 TB Allocation Details'!$A$18:$L$18, 0),FALSE), 'E2 Allocators'!$B$15:$W$358, MATCH('O5 Details by Class &amp; Accounts'!T$18, 'E2 Allocators'!$B$15:$W$15, 0),FALSE)*$F180), 0, VLOOKUP(VLOOKUP($A180, 'E4 TB Allocation Details'!$A$18:$L$214, MATCH("Demand ID", 'E4 TB Allocation Details'!$A$18:$L$18, 0),FALSE), 'E2 Allocators'!$B$15:$W$358, MATCH('O5 Details by Class &amp; Accounts'!T$18, 'E2 Allocators'!$B$15:$W$15, 0),FALSE)*$F180)</f>
        <v>0</v>
      </c>
      <c r="U180" s="2186">
        <f>IF(ISERROR(VLOOKUP(VLOOKUP($A180, 'E4 TB Allocation Details'!$A$18:$L$214, MATCH("Demand ID", 'E4 TB Allocation Details'!$A$18:$L$18, 0),FALSE), 'E2 Allocators'!$B$15:$W$358, MATCH('O5 Details by Class &amp; Accounts'!U$18, 'E2 Allocators'!$B$15:$W$15, 0),FALSE)*$F180), 0, VLOOKUP(VLOOKUP($A180, 'E4 TB Allocation Details'!$A$18:$L$214, MATCH("Demand ID", 'E4 TB Allocation Details'!$A$18:$L$18, 0),FALSE), 'E2 Allocators'!$B$15:$W$358, MATCH('O5 Details by Class &amp; Accounts'!U$18, 'E2 Allocators'!$B$15:$W$15, 0),FALSE)*$F180)</f>
        <v>0</v>
      </c>
      <c r="V180" s="2186">
        <f>IF(ISERROR(VLOOKUP(VLOOKUP($A180, 'E4 TB Allocation Details'!$A$18:$L$214, MATCH("Demand ID", 'E4 TB Allocation Details'!$A$18:$L$18, 0),FALSE), 'E2 Allocators'!$B$15:$W$358, MATCH('O5 Details by Class &amp; Accounts'!V$18, 'E2 Allocators'!$B$15:$W$15, 0),FALSE)*$F180), 0, VLOOKUP(VLOOKUP($A180, 'E4 TB Allocation Details'!$A$18:$L$214, MATCH("Demand ID", 'E4 TB Allocation Details'!$A$18:$L$18, 0),FALSE), 'E2 Allocators'!$B$15:$W$358, MATCH('O5 Details by Class &amp; Accounts'!V$18, 'E2 Allocators'!$B$15:$W$15, 0),FALSE)*$F180)</f>
        <v>0</v>
      </c>
      <c r="W180" s="2186">
        <f>IF(ISERROR(VLOOKUP(VLOOKUP($A180, 'E4 TB Allocation Details'!$A$18:$L$214, MATCH("Demand ID", 'E4 TB Allocation Details'!$A$18:$L$18, 0),FALSE), 'E2 Allocators'!$B$15:$W$358, MATCH('O5 Details by Class &amp; Accounts'!W$18, 'E2 Allocators'!$B$15:$W$15, 0),FALSE)*$F180), 0, VLOOKUP(VLOOKUP($A180, 'E4 TB Allocation Details'!$A$18:$L$214, MATCH("Demand ID", 'E4 TB Allocation Details'!$A$18:$L$18, 0),FALSE), 'E2 Allocators'!$B$15:$W$358, MATCH('O5 Details by Class &amp; Accounts'!W$18, 'E2 Allocators'!$B$15:$W$15, 0),FALSE)*$F180)</f>
        <v>0</v>
      </c>
      <c r="X180" s="2186">
        <f>IF(ISERROR(VLOOKUP(VLOOKUP($A180, 'E4 TB Allocation Details'!$A$18:$L$214, MATCH("Demand ID", 'E4 TB Allocation Details'!$A$18:$L$18, 0),FALSE), 'E2 Allocators'!$B$15:$W$358, MATCH('O5 Details by Class &amp; Accounts'!X$18, 'E2 Allocators'!$B$15:$W$15, 0),FALSE)*$F180), 0, VLOOKUP(VLOOKUP($A180, 'E4 TB Allocation Details'!$A$18:$L$214, MATCH("Demand ID", 'E4 TB Allocation Details'!$A$18:$L$18, 0),FALSE), 'E2 Allocators'!$B$15:$W$358, MATCH('O5 Details by Class &amp; Accounts'!X$18, 'E2 Allocators'!$B$15:$W$15, 0),FALSE)*$F180)</f>
        <v>0</v>
      </c>
      <c r="Y180" s="2186">
        <f>IF(ISERROR(VLOOKUP(VLOOKUP($A180, 'E4 TB Allocation Details'!$A$18:$L$214, MATCH("Demand ID", 'E4 TB Allocation Details'!$A$18:$L$18, 0),FALSE), 'E2 Allocators'!$B$15:$W$358, MATCH('O5 Details by Class &amp; Accounts'!Y$18, 'E2 Allocators'!$B$15:$W$15, 0),FALSE)*$F180), 0, VLOOKUP(VLOOKUP($A180, 'E4 TB Allocation Details'!$A$18:$L$214, MATCH("Demand ID", 'E4 TB Allocation Details'!$A$18:$L$18, 0),FALSE), 'E2 Allocators'!$B$15:$W$358, MATCH('O5 Details by Class &amp; Accounts'!Y$18, 'E2 Allocators'!$B$15:$W$15, 0),FALSE)*$F180)</f>
        <v>0</v>
      </c>
      <c r="Z180" s="2186">
        <f>IF(ISERROR(VLOOKUP(VLOOKUP($A180, 'E4 TB Allocation Details'!$A$18:$L$214, MATCH("Demand ID", 'E4 TB Allocation Details'!$A$18:$L$18, 0),FALSE), 'E2 Allocators'!$B$15:$W$358, MATCH('O5 Details by Class &amp; Accounts'!Z$18, 'E2 Allocators'!$B$15:$W$15, 0),FALSE)*$F180), 0, VLOOKUP(VLOOKUP($A180, 'E4 TB Allocation Details'!$A$18:$L$214, MATCH("Demand ID", 'E4 TB Allocation Details'!$A$18:$L$18, 0),FALSE), 'E2 Allocators'!$B$15:$W$358, MATCH('O5 Details by Class &amp; Accounts'!Z$18, 'E2 Allocators'!$B$15:$W$15, 0),FALSE)*$F180)</f>
        <v>0</v>
      </c>
      <c r="AA180" s="2186">
        <f>IF(ISERROR(VLOOKUP(VLOOKUP($A180, 'E4 TB Allocation Details'!$A$18:$L$214, MATCH("Demand ID", 'E4 TB Allocation Details'!$A$18:$L$18, 0),FALSE), 'E2 Allocators'!$B$15:$W$358, MATCH('O5 Details by Class &amp; Accounts'!AA$18, 'E2 Allocators'!$B$15:$W$15, 0),FALSE)*$F180), 0, VLOOKUP(VLOOKUP($A180, 'E4 TB Allocation Details'!$A$18:$L$214, MATCH("Demand ID", 'E4 TB Allocation Details'!$A$18:$L$18, 0),FALSE), 'E2 Allocators'!$B$15:$W$358, MATCH('O5 Details by Class &amp; Accounts'!AA$18, 'E2 Allocators'!$B$15:$W$15, 0),FALSE)*$F180)</f>
        <v>0</v>
      </c>
      <c r="AB180" s="2186">
        <f>IF(ISERROR(VLOOKUP(VLOOKUP($A180, 'E4 TB Allocation Details'!$A$18:$L$214, MATCH("Demand ID", 'E4 TB Allocation Details'!$A$18:$L$18, 0),FALSE), 'E2 Allocators'!$B$15:$W$358, MATCH('O5 Details by Class &amp; Accounts'!AB$18, 'E2 Allocators'!$B$15:$W$15, 0),FALSE)*$F180), 0, VLOOKUP(VLOOKUP($A180, 'E4 TB Allocation Details'!$A$18:$L$214, MATCH("Demand ID", 'E4 TB Allocation Details'!$A$18:$L$18, 0),FALSE), 'E2 Allocators'!$B$15:$W$358, MATCH('O5 Details by Class &amp; Accounts'!AB$18, 'E2 Allocators'!$B$15:$W$15, 0),FALSE)*$F180)</f>
        <v>0</v>
      </c>
      <c r="AC180" s="2186">
        <f t="shared" si="47"/>
        <v>0</v>
      </c>
      <c r="AD180" s="2186">
        <f>IF(ISERROR(VLOOKUP(VLOOKUP($A180, 'E4 TB Allocation Details'!$A$18:$L$214, MATCH("Customer ID", 'E4 TB Allocation Details'!$A$18:$L$18, 0),FALSE), 'E2 Allocators'!$B$15:$W$358, MATCH('O5 Details by Class &amp; Accounts'!AD$18, 'E2 Allocators'!$B$15:$W$15, 0),FALSE)*$G180), 0, VLOOKUP(VLOOKUP($A180, 'E4 TB Allocation Details'!$A$18:$L$214, MATCH("Customer ID", 'E4 TB Allocation Details'!$A$18:$L$18, 0),FALSE), 'E2 Allocators'!$B$15:$W$358, MATCH('O5 Details by Class &amp; Accounts'!AD$18, 'E2 Allocators'!$B$15:$W$15, 0),FALSE)*$G180)</f>
        <v>0</v>
      </c>
      <c r="AE180" s="2186">
        <f>IF(ISERROR(VLOOKUP(VLOOKUP($A180, 'E4 TB Allocation Details'!$A$18:$L$214, MATCH("Customer ID", 'E4 TB Allocation Details'!$A$18:$L$18, 0),FALSE), 'E2 Allocators'!$B$15:$W$358, MATCH('O5 Details by Class &amp; Accounts'!AE$18, 'E2 Allocators'!$B$15:$W$15, 0),FALSE)*$G180), 0, VLOOKUP(VLOOKUP($A180, 'E4 TB Allocation Details'!$A$18:$L$214, MATCH("Customer ID", 'E4 TB Allocation Details'!$A$18:$L$18, 0),FALSE), 'E2 Allocators'!$B$15:$W$358, MATCH('O5 Details by Class &amp; Accounts'!AE$18, 'E2 Allocators'!$B$15:$W$15, 0),FALSE)*$G180)</f>
        <v>0</v>
      </c>
      <c r="AF180" s="2186">
        <f>IF(ISERROR(VLOOKUP(VLOOKUP($A180, 'E4 TB Allocation Details'!$A$18:$L$214, MATCH("Customer ID", 'E4 TB Allocation Details'!$A$18:$L$18, 0),FALSE), 'E2 Allocators'!$B$15:$W$358, MATCH('O5 Details by Class &amp; Accounts'!AF$18, 'E2 Allocators'!$B$15:$W$15, 0),FALSE)*$G180), 0, VLOOKUP(VLOOKUP($A180, 'E4 TB Allocation Details'!$A$18:$L$214, MATCH("Customer ID", 'E4 TB Allocation Details'!$A$18:$L$18, 0),FALSE), 'E2 Allocators'!$B$15:$W$358, MATCH('O5 Details by Class &amp; Accounts'!AF$18, 'E2 Allocators'!$B$15:$W$15, 0),FALSE)*$G180)</f>
        <v>0</v>
      </c>
      <c r="AG180" s="2186">
        <f>IF(ISERROR(VLOOKUP(VLOOKUP($A180, 'E4 TB Allocation Details'!$A$18:$L$214, MATCH("Customer ID", 'E4 TB Allocation Details'!$A$18:$L$18, 0),FALSE), 'E2 Allocators'!$B$15:$W$358, MATCH('O5 Details by Class &amp; Accounts'!AG$18, 'E2 Allocators'!$B$15:$W$15, 0),FALSE)*$G180), 0, VLOOKUP(VLOOKUP($A180, 'E4 TB Allocation Details'!$A$18:$L$214, MATCH("Customer ID", 'E4 TB Allocation Details'!$A$18:$L$18, 0),FALSE), 'E2 Allocators'!$B$15:$W$358, MATCH('O5 Details by Class &amp; Accounts'!AG$18, 'E2 Allocators'!$B$15:$W$15, 0),FALSE)*$G180)</f>
        <v>0</v>
      </c>
      <c r="AH180" s="2186">
        <f>IF(ISERROR(VLOOKUP(VLOOKUP($A180, 'E4 TB Allocation Details'!$A$18:$L$214, MATCH("Customer ID", 'E4 TB Allocation Details'!$A$18:$L$18, 0),FALSE), 'E2 Allocators'!$B$15:$W$358, MATCH('O5 Details by Class &amp; Accounts'!AH$18, 'E2 Allocators'!$B$15:$W$15, 0),FALSE)*$G180), 0, VLOOKUP(VLOOKUP($A180, 'E4 TB Allocation Details'!$A$18:$L$214, MATCH("Customer ID", 'E4 TB Allocation Details'!$A$18:$L$18, 0),FALSE), 'E2 Allocators'!$B$15:$W$358, MATCH('O5 Details by Class &amp; Accounts'!AH$18, 'E2 Allocators'!$B$15:$W$15, 0),FALSE)*$G180)</f>
        <v>0</v>
      </c>
      <c r="AI180" s="2186">
        <f>IF(ISERROR(VLOOKUP(VLOOKUP($A180, 'E4 TB Allocation Details'!$A$18:$L$214, MATCH("Customer ID", 'E4 TB Allocation Details'!$A$18:$L$18, 0),FALSE), 'E2 Allocators'!$B$15:$W$358, MATCH('O5 Details by Class &amp; Accounts'!AI$18, 'E2 Allocators'!$B$15:$W$15, 0),FALSE)*$G180), 0, VLOOKUP(VLOOKUP($A180, 'E4 TB Allocation Details'!$A$18:$L$214, MATCH("Customer ID", 'E4 TB Allocation Details'!$A$18:$L$18, 0),FALSE), 'E2 Allocators'!$B$15:$W$358, MATCH('O5 Details by Class &amp; Accounts'!AI$18, 'E2 Allocators'!$B$15:$W$15, 0),FALSE)*$G180)</f>
        <v>0</v>
      </c>
      <c r="AJ180" s="2186">
        <f>IF(ISERROR(VLOOKUP(VLOOKUP($A180, 'E4 TB Allocation Details'!$A$18:$L$214, MATCH("Customer ID", 'E4 TB Allocation Details'!$A$18:$L$18, 0),FALSE), 'E2 Allocators'!$B$15:$W$358, MATCH('O5 Details by Class &amp; Accounts'!AJ$18, 'E2 Allocators'!$B$15:$W$15, 0),FALSE)*$G180), 0, VLOOKUP(VLOOKUP($A180, 'E4 TB Allocation Details'!$A$18:$L$214, MATCH("Customer ID", 'E4 TB Allocation Details'!$A$18:$L$18, 0),FALSE), 'E2 Allocators'!$B$15:$W$358, MATCH('O5 Details by Class &amp; Accounts'!AJ$18, 'E2 Allocators'!$B$15:$W$15, 0),FALSE)*$G180)</f>
        <v>0</v>
      </c>
      <c r="AK180" s="2186">
        <f>IF(ISERROR(VLOOKUP(VLOOKUP($A180, 'E4 TB Allocation Details'!$A$18:$L$214, MATCH("Customer ID", 'E4 TB Allocation Details'!$A$18:$L$18, 0),FALSE), 'E2 Allocators'!$B$15:$W$358, MATCH('O5 Details by Class &amp; Accounts'!AK$18, 'E2 Allocators'!$B$15:$W$15, 0),FALSE)*$G180), 0, VLOOKUP(VLOOKUP($A180, 'E4 TB Allocation Details'!$A$18:$L$214, MATCH("Customer ID", 'E4 TB Allocation Details'!$A$18:$L$18, 0),FALSE), 'E2 Allocators'!$B$15:$W$358, MATCH('O5 Details by Class &amp; Accounts'!AK$18, 'E2 Allocators'!$B$15:$W$15, 0),FALSE)*$G180)</f>
        <v>0</v>
      </c>
      <c r="AL180" s="2186">
        <f>IF(ISERROR(VLOOKUP(VLOOKUP($A180, 'E4 TB Allocation Details'!$A$18:$L$214, MATCH("Customer ID", 'E4 TB Allocation Details'!$A$18:$L$18, 0),FALSE), 'E2 Allocators'!$B$15:$W$358, MATCH('O5 Details by Class &amp; Accounts'!AL$18, 'E2 Allocators'!$B$15:$W$15, 0),FALSE)*$G180), 0, VLOOKUP(VLOOKUP($A180, 'E4 TB Allocation Details'!$A$18:$L$214, MATCH("Customer ID", 'E4 TB Allocation Details'!$A$18:$L$18, 0),FALSE), 'E2 Allocators'!$B$15:$W$358, MATCH('O5 Details by Class &amp; Accounts'!AL$18, 'E2 Allocators'!$B$15:$W$15, 0),FALSE)*$G180)</f>
        <v>0</v>
      </c>
      <c r="AM180" s="2186">
        <f>IF(ISERROR(VLOOKUP(VLOOKUP($A180, 'E4 TB Allocation Details'!$A$18:$L$214, MATCH("Customer ID", 'E4 TB Allocation Details'!$A$18:$L$18, 0),FALSE), 'E2 Allocators'!$B$15:$W$358, MATCH('O5 Details by Class &amp; Accounts'!AM$18, 'E2 Allocators'!$B$15:$W$15, 0),FALSE)*$G180), 0, VLOOKUP(VLOOKUP($A180, 'E4 TB Allocation Details'!$A$18:$L$214, MATCH("Customer ID", 'E4 TB Allocation Details'!$A$18:$L$18, 0),FALSE), 'E2 Allocators'!$B$15:$W$358, MATCH('O5 Details by Class &amp; Accounts'!AM$18, 'E2 Allocators'!$B$15:$W$15, 0),FALSE)*$G180)</f>
        <v>0</v>
      </c>
      <c r="AN180" s="2186">
        <f>IF(ISERROR(VLOOKUP(VLOOKUP($A180, 'E4 TB Allocation Details'!$A$18:$L$214, MATCH("Customer ID", 'E4 TB Allocation Details'!$A$18:$L$18, 0),FALSE), 'E2 Allocators'!$B$15:$W$358, MATCH('O5 Details by Class &amp; Accounts'!AN$18, 'E2 Allocators'!$B$15:$W$15, 0),FALSE)*$G180), 0, VLOOKUP(VLOOKUP($A180, 'E4 TB Allocation Details'!$A$18:$L$214, MATCH("Customer ID", 'E4 TB Allocation Details'!$A$18:$L$18, 0),FALSE), 'E2 Allocators'!$B$15:$W$358, MATCH('O5 Details by Class &amp; Accounts'!AN$18, 'E2 Allocators'!$B$15:$W$15, 0),FALSE)*$G180)</f>
        <v>0</v>
      </c>
      <c r="AO180" s="2186">
        <f>IF(ISERROR(VLOOKUP(VLOOKUP($A180, 'E4 TB Allocation Details'!$A$18:$L$214, MATCH("Customer ID", 'E4 TB Allocation Details'!$A$18:$L$18, 0),FALSE), 'E2 Allocators'!$B$15:$W$358, MATCH('O5 Details by Class &amp; Accounts'!AO$18, 'E2 Allocators'!$B$15:$W$15, 0),FALSE)*$G180), 0, VLOOKUP(VLOOKUP($A180, 'E4 TB Allocation Details'!$A$18:$L$214, MATCH("Customer ID", 'E4 TB Allocation Details'!$A$18:$L$18, 0),FALSE), 'E2 Allocators'!$B$15:$W$358, MATCH('O5 Details by Class &amp; Accounts'!AO$18, 'E2 Allocators'!$B$15:$W$15, 0),FALSE)*$G180)</f>
        <v>0</v>
      </c>
      <c r="AP180" s="2186">
        <f>IF(ISERROR(VLOOKUP(VLOOKUP($A180, 'E4 TB Allocation Details'!$A$18:$L$214, MATCH("Customer ID", 'E4 TB Allocation Details'!$A$18:$L$18, 0),FALSE), 'E2 Allocators'!$B$15:$W$358, MATCH('O5 Details by Class &amp; Accounts'!AP$18, 'E2 Allocators'!$B$15:$W$15, 0),FALSE)*$G180), 0, VLOOKUP(VLOOKUP($A180, 'E4 TB Allocation Details'!$A$18:$L$214, MATCH("Customer ID", 'E4 TB Allocation Details'!$A$18:$L$18, 0),FALSE), 'E2 Allocators'!$B$15:$W$358, MATCH('O5 Details by Class &amp; Accounts'!AP$18, 'E2 Allocators'!$B$15:$W$15, 0),FALSE)*$G180)</f>
        <v>0</v>
      </c>
      <c r="AQ180" s="2186">
        <f>IF(ISERROR(VLOOKUP(VLOOKUP($A180, 'E4 TB Allocation Details'!$A$18:$L$214, MATCH("Customer ID", 'E4 TB Allocation Details'!$A$18:$L$18, 0),FALSE), 'E2 Allocators'!$B$15:$W$358, MATCH('O5 Details by Class &amp; Accounts'!AQ$18, 'E2 Allocators'!$B$15:$W$15, 0),FALSE)*$G180), 0, VLOOKUP(VLOOKUP($A180, 'E4 TB Allocation Details'!$A$18:$L$214, MATCH("Customer ID", 'E4 TB Allocation Details'!$A$18:$L$18, 0),FALSE), 'E2 Allocators'!$B$15:$W$358, MATCH('O5 Details by Class &amp; Accounts'!AQ$18, 'E2 Allocators'!$B$15:$W$15, 0),FALSE)*$G180)</f>
        <v>0</v>
      </c>
      <c r="AR180" s="2186">
        <f>IF(ISERROR(VLOOKUP(VLOOKUP($A180, 'E4 TB Allocation Details'!$A$18:$L$214, MATCH("Customer ID", 'E4 TB Allocation Details'!$A$18:$L$18, 0),FALSE), 'E2 Allocators'!$B$15:$W$358, MATCH('O5 Details by Class &amp; Accounts'!AR$18, 'E2 Allocators'!$B$15:$W$15, 0),FALSE)*$G180), 0, VLOOKUP(VLOOKUP($A180, 'E4 TB Allocation Details'!$A$18:$L$214, MATCH("Customer ID", 'E4 TB Allocation Details'!$A$18:$L$18, 0),FALSE), 'E2 Allocators'!$B$15:$W$358, MATCH('O5 Details by Class &amp; Accounts'!AR$18, 'E2 Allocators'!$B$15:$W$15, 0),FALSE)*$G180)</f>
        <v>0</v>
      </c>
      <c r="AS180" s="2186">
        <f>IF(ISERROR(VLOOKUP(VLOOKUP($A180, 'E4 TB Allocation Details'!$A$18:$L$214, MATCH("Customer ID", 'E4 TB Allocation Details'!$A$18:$L$18, 0),FALSE), 'E2 Allocators'!$B$15:$W$358, MATCH('O5 Details by Class &amp; Accounts'!AS$18, 'E2 Allocators'!$B$15:$W$15, 0),FALSE)*$G180), 0, VLOOKUP(VLOOKUP($A180, 'E4 TB Allocation Details'!$A$18:$L$214, MATCH("Customer ID", 'E4 TB Allocation Details'!$A$18:$L$18, 0),FALSE), 'E2 Allocators'!$B$15:$W$358, MATCH('O5 Details by Class &amp; Accounts'!AS$18, 'E2 Allocators'!$B$15:$W$15, 0),FALSE)*$G180)</f>
        <v>0</v>
      </c>
      <c r="AT180" s="2186">
        <f>IF(ISERROR(VLOOKUP(VLOOKUP($A180, 'E4 TB Allocation Details'!$A$18:$L$214, MATCH("Customer ID", 'E4 TB Allocation Details'!$A$18:$L$18, 0),FALSE), 'E2 Allocators'!$B$15:$W$358, MATCH('O5 Details by Class &amp; Accounts'!AT$18, 'E2 Allocators'!$B$15:$W$15, 0),FALSE)*$G180), 0, VLOOKUP(VLOOKUP($A180, 'E4 TB Allocation Details'!$A$18:$L$214, MATCH("Customer ID", 'E4 TB Allocation Details'!$A$18:$L$18, 0),FALSE), 'E2 Allocators'!$B$15:$W$358, MATCH('O5 Details by Class &amp; Accounts'!AT$18, 'E2 Allocators'!$B$15:$W$15, 0),FALSE)*$G180)</f>
        <v>0</v>
      </c>
      <c r="AU180" s="2186">
        <f>IF(ISERROR(VLOOKUP(VLOOKUP($A180, 'E4 TB Allocation Details'!$A$18:$L$214, MATCH("Customer ID", 'E4 TB Allocation Details'!$A$18:$L$18, 0),FALSE), 'E2 Allocators'!$B$15:$W$358, MATCH('O5 Details by Class &amp; Accounts'!AU$18, 'E2 Allocators'!$B$15:$W$15, 0),FALSE)*$G180), 0, VLOOKUP(VLOOKUP($A180, 'E4 TB Allocation Details'!$A$18:$L$214, MATCH("Customer ID", 'E4 TB Allocation Details'!$A$18:$L$18, 0),FALSE), 'E2 Allocators'!$B$15:$W$358, MATCH('O5 Details by Class &amp; Accounts'!AU$18, 'E2 Allocators'!$B$15:$W$15, 0),FALSE)*$G180)</f>
        <v>0</v>
      </c>
      <c r="AV180" s="2186">
        <f>IF(ISERROR(VLOOKUP(VLOOKUP($A180, 'E4 TB Allocation Details'!$A$18:$L$214, MATCH("Customer ID", 'E4 TB Allocation Details'!$A$18:$L$18, 0),FALSE), 'E2 Allocators'!$B$15:$W$358, MATCH('O5 Details by Class &amp; Accounts'!AV$18, 'E2 Allocators'!$B$15:$W$15, 0),FALSE)*$G180), 0, VLOOKUP(VLOOKUP($A180, 'E4 TB Allocation Details'!$A$18:$L$214, MATCH("Customer ID", 'E4 TB Allocation Details'!$A$18:$L$18, 0),FALSE), 'E2 Allocators'!$B$15:$W$358, MATCH('O5 Details by Class &amp; Accounts'!AV$18, 'E2 Allocators'!$B$15:$W$15, 0),FALSE)*$G180)</f>
        <v>0</v>
      </c>
      <c r="AW180" s="2186">
        <f>IF(ISERROR(VLOOKUP(VLOOKUP($A180, 'E4 TB Allocation Details'!$A$18:$L$214, MATCH("Customer ID", 'E4 TB Allocation Details'!$A$18:$L$18, 0),FALSE), 'E2 Allocators'!$B$15:$W$358, MATCH('O5 Details by Class &amp; Accounts'!AW$18, 'E2 Allocators'!$B$15:$W$15, 0),FALSE)*$G180), 0, VLOOKUP(VLOOKUP($A180, 'E4 TB Allocation Details'!$A$18:$L$214, MATCH("Customer ID", 'E4 TB Allocation Details'!$A$18:$L$18, 0),FALSE), 'E2 Allocators'!$B$15:$W$358, MATCH('O5 Details by Class &amp; Accounts'!AW$18, 'E2 Allocators'!$B$15:$W$15, 0),FALSE)*$G180)</f>
        <v>0</v>
      </c>
      <c r="AX180" s="2186">
        <f t="shared" si="51"/>
        <v>0</v>
      </c>
      <c r="AY180" s="2186">
        <f>IF(ISERROR(VLOOKUP(VLOOKUP($A180, 'E4 TB Allocation Details'!$A$18:$L$214, MATCH("Misc ID", 'E4 TB Allocation Details'!$A$18:$L$18, 0),FALSE), 'E2 Allocators'!$B$15:$W$358, MATCH('O5 Details by Class &amp; Accounts'!AY$18, 'E2 Allocators'!$B$15:$W$15, 0),FALSE)*$E180), 0, VLOOKUP(VLOOKUP($A180, 'E4 TB Allocation Details'!$A$18:$L$214, MATCH("Misc ID", 'E4 TB Allocation Details'!$A$18:$L$18, 0),FALSE), 'E2 Allocators'!$B$15:$W$358, MATCH('O5 Details by Class &amp; Accounts'!AY$18, 'E2 Allocators'!$B$15:$W$15, 0),FALSE)*$E180)</f>
        <v>0</v>
      </c>
      <c r="AZ180" s="2186">
        <f>IF(ISERROR(VLOOKUP(VLOOKUP($A180, 'E4 TB Allocation Details'!$A$18:$L$214, MATCH("Misc ID", 'E4 TB Allocation Details'!$A$18:$L$18, 0),FALSE), 'E2 Allocators'!$B$15:$W$358, MATCH('O5 Details by Class &amp; Accounts'!AZ$18, 'E2 Allocators'!$B$15:$W$15, 0),FALSE)*$E180), 0, VLOOKUP(VLOOKUP($A180, 'E4 TB Allocation Details'!$A$18:$L$214, MATCH("Misc ID", 'E4 TB Allocation Details'!$A$18:$L$18, 0),FALSE), 'E2 Allocators'!$B$15:$W$358, MATCH('O5 Details by Class &amp; Accounts'!AZ$18, 'E2 Allocators'!$B$15:$W$15, 0),FALSE)*$E180)</f>
        <v>0</v>
      </c>
      <c r="BA180" s="2186">
        <f>IF(ISERROR(VLOOKUP(VLOOKUP($A180, 'E4 TB Allocation Details'!$A$18:$L$214, MATCH("Misc ID", 'E4 TB Allocation Details'!$A$18:$L$18, 0),FALSE), 'E2 Allocators'!$B$15:$W$358, MATCH('O5 Details by Class &amp; Accounts'!BA$18, 'E2 Allocators'!$B$15:$W$15, 0),FALSE)*$E180), 0, VLOOKUP(VLOOKUP($A180, 'E4 TB Allocation Details'!$A$18:$L$214, MATCH("Misc ID", 'E4 TB Allocation Details'!$A$18:$L$18, 0),FALSE), 'E2 Allocators'!$B$15:$W$358, MATCH('O5 Details by Class &amp; Accounts'!BA$18, 'E2 Allocators'!$B$15:$W$15, 0),FALSE)*$E180)</f>
        <v>0</v>
      </c>
      <c r="BB180" s="2186">
        <f>IF(ISERROR(VLOOKUP(VLOOKUP($A180, 'E4 TB Allocation Details'!$A$18:$L$214, MATCH("Misc ID", 'E4 TB Allocation Details'!$A$18:$L$18, 0),FALSE), 'E2 Allocators'!$B$15:$W$358, MATCH('O5 Details by Class &amp; Accounts'!BB$18, 'E2 Allocators'!$B$15:$W$15, 0),FALSE)*$E180), 0, VLOOKUP(VLOOKUP($A180, 'E4 TB Allocation Details'!$A$18:$L$214, MATCH("Misc ID", 'E4 TB Allocation Details'!$A$18:$L$18, 0),FALSE), 'E2 Allocators'!$B$15:$W$358, MATCH('O5 Details by Class &amp; Accounts'!BB$18, 'E2 Allocators'!$B$15:$W$15, 0),FALSE)*$E180)</f>
        <v>0</v>
      </c>
      <c r="BC180" s="2186">
        <f>IF(ISERROR(VLOOKUP(VLOOKUP($A180, 'E4 TB Allocation Details'!$A$18:$L$214, MATCH("Misc ID", 'E4 TB Allocation Details'!$A$18:$L$18, 0),FALSE), 'E2 Allocators'!$B$15:$W$358, MATCH('O5 Details by Class &amp; Accounts'!BC$18, 'E2 Allocators'!$B$15:$W$15, 0),FALSE)*$E180), 0, VLOOKUP(VLOOKUP($A180, 'E4 TB Allocation Details'!$A$18:$L$214, MATCH("Misc ID", 'E4 TB Allocation Details'!$A$18:$L$18, 0),FALSE), 'E2 Allocators'!$B$15:$W$358, MATCH('O5 Details by Class &amp; Accounts'!BC$18, 'E2 Allocators'!$B$15:$W$15, 0),FALSE)*$E180)</f>
        <v>0</v>
      </c>
      <c r="BD180" s="2186">
        <f>IF(ISERROR(VLOOKUP(VLOOKUP($A180, 'E4 TB Allocation Details'!$A$18:$L$214, MATCH("Misc ID", 'E4 TB Allocation Details'!$A$18:$L$18, 0),FALSE), 'E2 Allocators'!$B$15:$W$358, MATCH('O5 Details by Class &amp; Accounts'!BD$18, 'E2 Allocators'!$B$15:$W$15, 0),FALSE)*$E180), 0, VLOOKUP(VLOOKUP($A180, 'E4 TB Allocation Details'!$A$18:$L$214, MATCH("Misc ID", 'E4 TB Allocation Details'!$A$18:$L$18, 0),FALSE), 'E2 Allocators'!$B$15:$W$358, MATCH('O5 Details by Class &amp; Accounts'!BD$18, 'E2 Allocators'!$B$15:$W$15, 0),FALSE)*$E180)</f>
        <v>0</v>
      </c>
      <c r="BE180" s="2186">
        <f>IF(ISERROR(VLOOKUP(VLOOKUP($A180, 'E4 TB Allocation Details'!$A$18:$L$214, MATCH("Misc ID", 'E4 TB Allocation Details'!$A$18:$L$18, 0),FALSE), 'E2 Allocators'!$B$15:$W$358, MATCH('O5 Details by Class &amp; Accounts'!BE$18, 'E2 Allocators'!$B$15:$W$15, 0),FALSE)*$E180), 0, VLOOKUP(VLOOKUP($A180, 'E4 TB Allocation Details'!$A$18:$L$214, MATCH("Misc ID", 'E4 TB Allocation Details'!$A$18:$L$18, 0),FALSE), 'E2 Allocators'!$B$15:$W$358, MATCH('O5 Details by Class &amp; Accounts'!BE$18, 'E2 Allocators'!$B$15:$W$15, 0),FALSE)*$E180)</f>
        <v>0</v>
      </c>
      <c r="BF180" s="2186">
        <f>IF(ISERROR(VLOOKUP(VLOOKUP($A180, 'E4 TB Allocation Details'!$A$18:$L$214, MATCH("Misc ID", 'E4 TB Allocation Details'!$A$18:$L$18, 0),FALSE), 'E2 Allocators'!$B$15:$W$358, MATCH('O5 Details by Class &amp; Accounts'!BF$18, 'E2 Allocators'!$B$15:$W$15, 0),FALSE)*$E180), 0, VLOOKUP(VLOOKUP($A180, 'E4 TB Allocation Details'!$A$18:$L$214, MATCH("Misc ID", 'E4 TB Allocation Details'!$A$18:$L$18, 0),FALSE), 'E2 Allocators'!$B$15:$W$358, MATCH('O5 Details by Class &amp; Accounts'!BF$18, 'E2 Allocators'!$B$15:$W$15, 0),FALSE)*$E180)</f>
        <v>0</v>
      </c>
      <c r="BG180" s="2186">
        <f>IF(ISERROR(VLOOKUP(VLOOKUP($A180, 'E4 TB Allocation Details'!$A$18:$L$214, MATCH("Misc ID", 'E4 TB Allocation Details'!$A$18:$L$18, 0),FALSE), 'E2 Allocators'!$B$15:$W$358, MATCH('O5 Details by Class &amp; Accounts'!BG$18, 'E2 Allocators'!$B$15:$W$15, 0),FALSE)*$E180), 0, VLOOKUP(VLOOKUP($A180, 'E4 TB Allocation Details'!$A$18:$L$214, MATCH("Misc ID", 'E4 TB Allocation Details'!$A$18:$L$18, 0),FALSE), 'E2 Allocators'!$B$15:$W$358, MATCH('O5 Details by Class &amp; Accounts'!BG$18, 'E2 Allocators'!$B$15:$W$15, 0),FALSE)*$E180)</f>
        <v>0</v>
      </c>
      <c r="BH180" s="2186">
        <f>IF(ISERROR(VLOOKUP(VLOOKUP($A180, 'E4 TB Allocation Details'!$A$18:$L$214, MATCH("Misc ID", 'E4 TB Allocation Details'!$A$18:$L$18, 0),FALSE), 'E2 Allocators'!$B$15:$W$358, MATCH('O5 Details by Class &amp; Accounts'!BH$18, 'E2 Allocators'!$B$15:$W$15, 0),FALSE)*$E180), 0, VLOOKUP(VLOOKUP($A180, 'E4 TB Allocation Details'!$A$18:$L$214, MATCH("Misc ID", 'E4 TB Allocation Details'!$A$18:$L$18, 0),FALSE), 'E2 Allocators'!$B$15:$W$358, MATCH('O5 Details by Class &amp; Accounts'!BH$18, 'E2 Allocators'!$B$15:$W$15, 0),FALSE)*$E180)</f>
        <v>0</v>
      </c>
      <c r="BI180" s="2186">
        <f>IF(ISERROR(VLOOKUP(VLOOKUP($A180, 'E4 TB Allocation Details'!$A$18:$L$214, MATCH("Misc ID", 'E4 TB Allocation Details'!$A$18:$L$18, 0),FALSE), 'E2 Allocators'!$B$15:$W$358, MATCH('O5 Details by Class &amp; Accounts'!BI$18, 'E2 Allocators'!$B$15:$W$15, 0),FALSE)*$E180), 0, VLOOKUP(VLOOKUP($A180, 'E4 TB Allocation Details'!$A$18:$L$214, MATCH("Misc ID", 'E4 TB Allocation Details'!$A$18:$L$18, 0),FALSE), 'E2 Allocators'!$B$15:$W$358, MATCH('O5 Details by Class &amp; Accounts'!BI$18, 'E2 Allocators'!$B$15:$W$15, 0),FALSE)*$E180)</f>
        <v>0</v>
      </c>
      <c r="BJ180" s="2186">
        <f>IF(ISERROR(VLOOKUP(VLOOKUP($A180, 'E4 TB Allocation Details'!$A$18:$L$214, MATCH("Misc ID", 'E4 TB Allocation Details'!$A$18:$L$18, 0),FALSE), 'E2 Allocators'!$B$15:$W$358, MATCH('O5 Details by Class &amp; Accounts'!BJ$18, 'E2 Allocators'!$B$15:$W$15, 0),FALSE)*$E180), 0, VLOOKUP(VLOOKUP($A180, 'E4 TB Allocation Details'!$A$18:$L$214, MATCH("Misc ID", 'E4 TB Allocation Details'!$A$18:$L$18, 0),FALSE), 'E2 Allocators'!$B$15:$W$358, MATCH('O5 Details by Class &amp; Accounts'!BJ$18, 'E2 Allocators'!$B$15:$W$15, 0),FALSE)*$E180)</f>
        <v>0</v>
      </c>
      <c r="BK180" s="2186">
        <f>IF(ISERROR(VLOOKUP(VLOOKUP($A180, 'E4 TB Allocation Details'!$A$18:$L$214, MATCH("Misc ID", 'E4 TB Allocation Details'!$A$18:$L$18, 0),FALSE), 'E2 Allocators'!$B$15:$W$358, MATCH('O5 Details by Class &amp; Accounts'!BK$18, 'E2 Allocators'!$B$15:$W$15, 0),FALSE)*$E180), 0, VLOOKUP(VLOOKUP($A180, 'E4 TB Allocation Details'!$A$18:$L$214, MATCH("Misc ID", 'E4 TB Allocation Details'!$A$18:$L$18, 0),FALSE), 'E2 Allocators'!$B$15:$W$358, MATCH('O5 Details by Class &amp; Accounts'!BK$18, 'E2 Allocators'!$B$15:$W$15, 0),FALSE)*$E180)</f>
        <v>0</v>
      </c>
      <c r="BL180" s="2186">
        <f>IF(ISERROR(VLOOKUP(VLOOKUP($A180, 'E4 TB Allocation Details'!$A$18:$L$214, MATCH("Misc ID", 'E4 TB Allocation Details'!$A$18:$L$18, 0),FALSE), 'E2 Allocators'!$B$15:$W$358, MATCH('O5 Details by Class &amp; Accounts'!BL$18, 'E2 Allocators'!$B$15:$W$15, 0),FALSE)*$E180), 0, VLOOKUP(VLOOKUP($A180, 'E4 TB Allocation Details'!$A$18:$L$214, MATCH("Misc ID", 'E4 TB Allocation Details'!$A$18:$L$18, 0),FALSE), 'E2 Allocators'!$B$15:$W$358, MATCH('O5 Details by Class &amp; Accounts'!BL$18, 'E2 Allocators'!$B$15:$W$15, 0),FALSE)*$E180)</f>
        <v>0</v>
      </c>
      <c r="BM180" s="2186">
        <f>IF(ISERROR(VLOOKUP(VLOOKUP($A180, 'E4 TB Allocation Details'!$A$18:$L$214, MATCH("Misc ID", 'E4 TB Allocation Details'!$A$18:$L$18, 0),FALSE), 'E2 Allocators'!$B$15:$W$358, MATCH('O5 Details by Class &amp; Accounts'!BM$18, 'E2 Allocators'!$B$15:$W$15, 0),FALSE)*$E180), 0, VLOOKUP(VLOOKUP($A180, 'E4 TB Allocation Details'!$A$18:$L$214, MATCH("Misc ID", 'E4 TB Allocation Details'!$A$18:$L$18, 0),FALSE), 'E2 Allocators'!$B$15:$W$358, MATCH('O5 Details by Class &amp; Accounts'!BM$18, 'E2 Allocators'!$B$15:$W$15, 0),FALSE)*$E180)</f>
        <v>0</v>
      </c>
      <c r="BN180" s="2186">
        <f>IF(ISERROR(VLOOKUP(VLOOKUP($A180, 'E4 TB Allocation Details'!$A$18:$L$214, MATCH("Misc ID", 'E4 TB Allocation Details'!$A$18:$L$18, 0),FALSE), 'E2 Allocators'!$B$15:$W$358, MATCH('O5 Details by Class &amp; Accounts'!BN$18, 'E2 Allocators'!$B$15:$W$15, 0),FALSE)*$E180), 0, VLOOKUP(VLOOKUP($A180, 'E4 TB Allocation Details'!$A$18:$L$214, MATCH("Misc ID", 'E4 TB Allocation Details'!$A$18:$L$18, 0),FALSE), 'E2 Allocators'!$B$15:$W$358, MATCH('O5 Details by Class &amp; Accounts'!BN$18, 'E2 Allocators'!$B$15:$W$15, 0),FALSE)*$E180)</f>
        <v>0</v>
      </c>
      <c r="BO180" s="2186">
        <f>IF(ISERROR(VLOOKUP(VLOOKUP($A180, 'E4 TB Allocation Details'!$A$18:$L$214, MATCH("Misc ID", 'E4 TB Allocation Details'!$A$18:$L$18, 0),FALSE), 'E2 Allocators'!$B$15:$W$358, MATCH('O5 Details by Class &amp; Accounts'!BO$18, 'E2 Allocators'!$B$15:$W$15, 0),FALSE)*$E180), 0, VLOOKUP(VLOOKUP($A180, 'E4 TB Allocation Details'!$A$18:$L$214, MATCH("Misc ID", 'E4 TB Allocation Details'!$A$18:$L$18, 0),FALSE), 'E2 Allocators'!$B$15:$W$358, MATCH('O5 Details by Class &amp; Accounts'!BO$18, 'E2 Allocators'!$B$15:$W$15, 0),FALSE)*$E180)</f>
        <v>0</v>
      </c>
      <c r="BP180" s="2186">
        <f>IF(ISERROR(VLOOKUP(VLOOKUP($A180, 'E4 TB Allocation Details'!$A$18:$L$214, MATCH("Misc ID", 'E4 TB Allocation Details'!$A$18:$L$18, 0),FALSE), 'E2 Allocators'!$B$15:$W$358, MATCH('O5 Details by Class &amp; Accounts'!BP$18, 'E2 Allocators'!$B$15:$W$15, 0),FALSE)*$E180), 0, VLOOKUP(VLOOKUP($A180, 'E4 TB Allocation Details'!$A$18:$L$214, MATCH("Misc ID", 'E4 TB Allocation Details'!$A$18:$L$18, 0),FALSE), 'E2 Allocators'!$B$15:$W$358, MATCH('O5 Details by Class &amp; Accounts'!BP$18, 'E2 Allocators'!$B$15:$W$15, 0),FALSE)*$E180)</f>
        <v>0</v>
      </c>
      <c r="BQ180" s="2186">
        <f>IF(ISERROR(VLOOKUP(VLOOKUP($A180, 'E4 TB Allocation Details'!$A$18:$L$214, MATCH("Misc ID", 'E4 TB Allocation Details'!$A$18:$L$18, 0),FALSE), 'E2 Allocators'!$B$15:$W$358, MATCH('O5 Details by Class &amp; Accounts'!BQ$18, 'E2 Allocators'!$B$15:$W$15, 0),FALSE)*$E180), 0, VLOOKUP(VLOOKUP($A180, 'E4 TB Allocation Details'!$A$18:$L$214, MATCH("Misc ID", 'E4 TB Allocation Details'!$A$18:$L$18, 0),FALSE), 'E2 Allocators'!$B$15:$W$358, MATCH('O5 Details by Class &amp; Accounts'!BQ$18, 'E2 Allocators'!$B$15:$W$15, 0),FALSE)*$E180)</f>
        <v>0</v>
      </c>
      <c r="BR180" s="2186">
        <f>IF(ISERROR(VLOOKUP(VLOOKUP($A180, 'E4 TB Allocation Details'!$A$18:$L$214, MATCH("Misc ID", 'E4 TB Allocation Details'!$A$18:$L$18, 0),FALSE), 'E2 Allocators'!$B$15:$W$358, MATCH('O5 Details by Class &amp; Accounts'!BR$18, 'E2 Allocators'!$B$15:$W$15, 0),FALSE)*$E180), 0, VLOOKUP(VLOOKUP($A180, 'E4 TB Allocation Details'!$A$18:$L$214, MATCH("Misc ID", 'E4 TB Allocation Details'!$A$18:$L$18, 0),FALSE), 'E2 Allocators'!$B$15:$W$358, MATCH('O5 Details by Class &amp; Accounts'!BR$18, 'E2 Allocators'!$B$15:$W$15, 0),FALSE)*$E180)</f>
        <v>0</v>
      </c>
      <c r="BS180" s="2186">
        <f t="shared" si="48"/>
        <v>0</v>
      </c>
      <c r="BT180" s="2186">
        <f>IF(ISERROR(VLOOKUP(VLOOKUP($A180, 'E4 TB Allocation Details'!$A$18:$L$214, MATCH("A &amp; G ID", 'E4 TB Allocation Details'!$A$18:$L$18, 0),FALSE), 'E2 Allocators'!$B$15:$W$358, MATCH('O5 Details by Class &amp; Accounts'!BT$18, 'E2 Allocators'!$B$15:$W$15, 0),FALSE)*$E180), 0, VLOOKUP(VLOOKUP($A180, 'E4 TB Allocation Details'!$A$18:$L$214, MATCH("A &amp; G ID", 'E4 TB Allocation Details'!$A$18:$L$18, 0),FALSE), 'E2 Allocators'!$B$15:$W$358, MATCH('O5 Details by Class &amp; Accounts'!BT$18, 'E2 Allocators'!$B$15:$W$15, 0),FALSE)*$E180)</f>
        <v>0</v>
      </c>
      <c r="BU180" s="2186">
        <f>IF(ISERROR(VLOOKUP(VLOOKUP($A180, 'E4 TB Allocation Details'!$A$18:$L$214, MATCH("A &amp; G ID", 'E4 TB Allocation Details'!$A$18:$L$18, 0),FALSE), 'E2 Allocators'!$B$15:$W$358, MATCH('O5 Details by Class &amp; Accounts'!BU$18, 'E2 Allocators'!$B$15:$W$15, 0),FALSE)*$E180), 0, VLOOKUP(VLOOKUP($A180, 'E4 TB Allocation Details'!$A$18:$L$214, MATCH("A &amp; G ID", 'E4 TB Allocation Details'!$A$18:$L$18, 0),FALSE), 'E2 Allocators'!$B$15:$W$358, MATCH('O5 Details by Class &amp; Accounts'!BU$18, 'E2 Allocators'!$B$15:$W$15, 0),FALSE)*$E180)</f>
        <v>0</v>
      </c>
      <c r="BV180" s="2186">
        <f>IF(ISERROR(VLOOKUP(VLOOKUP($A180, 'E4 TB Allocation Details'!$A$18:$L$214, MATCH("A &amp; G ID", 'E4 TB Allocation Details'!$A$18:$L$18, 0),FALSE), 'E2 Allocators'!$B$15:$W$358, MATCH('O5 Details by Class &amp; Accounts'!BV$18, 'E2 Allocators'!$B$15:$W$15, 0),FALSE)*$E180), 0, VLOOKUP(VLOOKUP($A180, 'E4 TB Allocation Details'!$A$18:$L$214, MATCH("A &amp; G ID", 'E4 TB Allocation Details'!$A$18:$L$18, 0),FALSE), 'E2 Allocators'!$B$15:$W$358, MATCH('O5 Details by Class &amp; Accounts'!BV$18, 'E2 Allocators'!$B$15:$W$15, 0),FALSE)*$E180)</f>
        <v>0</v>
      </c>
      <c r="BW180" s="2186">
        <f>IF(ISERROR(VLOOKUP(VLOOKUP($A180, 'E4 TB Allocation Details'!$A$18:$L$214, MATCH("A &amp; G ID", 'E4 TB Allocation Details'!$A$18:$L$18, 0),FALSE), 'E2 Allocators'!$B$15:$W$358, MATCH('O5 Details by Class &amp; Accounts'!BW$18, 'E2 Allocators'!$B$15:$W$15, 0),FALSE)*$E180), 0, VLOOKUP(VLOOKUP($A180, 'E4 TB Allocation Details'!$A$18:$L$214, MATCH("A &amp; G ID", 'E4 TB Allocation Details'!$A$18:$L$18, 0),FALSE), 'E2 Allocators'!$B$15:$W$358, MATCH('O5 Details by Class &amp; Accounts'!BW$18, 'E2 Allocators'!$B$15:$W$15, 0),FALSE)*$E180)</f>
        <v>0</v>
      </c>
      <c r="BX180" s="2186">
        <f>IF(ISERROR(VLOOKUP(VLOOKUP($A180, 'E4 TB Allocation Details'!$A$18:$L$214, MATCH("A &amp; G ID", 'E4 TB Allocation Details'!$A$18:$L$18, 0),FALSE), 'E2 Allocators'!$B$15:$W$358, MATCH('O5 Details by Class &amp; Accounts'!BX$18, 'E2 Allocators'!$B$15:$W$15, 0),FALSE)*$E180), 0, VLOOKUP(VLOOKUP($A180, 'E4 TB Allocation Details'!$A$18:$L$214, MATCH("A &amp; G ID", 'E4 TB Allocation Details'!$A$18:$L$18, 0),FALSE), 'E2 Allocators'!$B$15:$W$358, MATCH('O5 Details by Class &amp; Accounts'!BX$18, 'E2 Allocators'!$B$15:$W$15, 0),FALSE)*$E180)</f>
        <v>0</v>
      </c>
      <c r="BY180" s="2186">
        <f>IF(ISERROR(VLOOKUP(VLOOKUP($A180, 'E4 TB Allocation Details'!$A$18:$L$214, MATCH("A &amp; G ID", 'E4 TB Allocation Details'!$A$18:$L$18, 0),FALSE), 'E2 Allocators'!$B$15:$W$358, MATCH('O5 Details by Class &amp; Accounts'!BY$18, 'E2 Allocators'!$B$15:$W$15, 0),FALSE)*$E180), 0, VLOOKUP(VLOOKUP($A180, 'E4 TB Allocation Details'!$A$18:$L$214, MATCH("A &amp; G ID", 'E4 TB Allocation Details'!$A$18:$L$18, 0),FALSE), 'E2 Allocators'!$B$15:$W$358, MATCH('O5 Details by Class &amp; Accounts'!BY$18, 'E2 Allocators'!$B$15:$W$15, 0),FALSE)*$E180)</f>
        <v>0</v>
      </c>
      <c r="BZ180" s="2186">
        <f>IF(ISERROR(VLOOKUP(VLOOKUP($A180, 'E4 TB Allocation Details'!$A$18:$L$214, MATCH("A &amp; G ID", 'E4 TB Allocation Details'!$A$18:$L$18, 0),FALSE), 'E2 Allocators'!$B$15:$W$358, MATCH('O5 Details by Class &amp; Accounts'!BZ$18, 'E2 Allocators'!$B$15:$W$15, 0),FALSE)*$E180), 0, VLOOKUP(VLOOKUP($A180, 'E4 TB Allocation Details'!$A$18:$L$214, MATCH("A &amp; G ID", 'E4 TB Allocation Details'!$A$18:$L$18, 0),FALSE), 'E2 Allocators'!$B$15:$W$358, MATCH('O5 Details by Class &amp; Accounts'!BZ$18, 'E2 Allocators'!$B$15:$W$15, 0),FALSE)*$E180)</f>
        <v>0</v>
      </c>
      <c r="CA180" s="2186">
        <f>IF(ISERROR(VLOOKUP(VLOOKUP($A180, 'E4 TB Allocation Details'!$A$18:$L$214, MATCH("A &amp; G ID", 'E4 TB Allocation Details'!$A$18:$L$18, 0),FALSE), 'E2 Allocators'!$B$15:$W$358, MATCH('O5 Details by Class &amp; Accounts'!CA$18, 'E2 Allocators'!$B$15:$W$15, 0),FALSE)*$E180), 0, VLOOKUP(VLOOKUP($A180, 'E4 TB Allocation Details'!$A$18:$L$214, MATCH("A &amp; G ID", 'E4 TB Allocation Details'!$A$18:$L$18, 0),FALSE), 'E2 Allocators'!$B$15:$W$358, MATCH('O5 Details by Class &amp; Accounts'!CA$18, 'E2 Allocators'!$B$15:$W$15, 0),FALSE)*$E180)</f>
        <v>0</v>
      </c>
      <c r="CB180" s="2186">
        <f>IF(ISERROR(VLOOKUP(VLOOKUP($A180, 'E4 TB Allocation Details'!$A$18:$L$214, MATCH("A &amp; G ID", 'E4 TB Allocation Details'!$A$18:$L$18, 0),FALSE), 'E2 Allocators'!$B$15:$W$358, MATCH('O5 Details by Class &amp; Accounts'!CB$18, 'E2 Allocators'!$B$15:$W$15, 0),FALSE)*$E180), 0, VLOOKUP(VLOOKUP($A180, 'E4 TB Allocation Details'!$A$18:$L$214, MATCH("A &amp; G ID", 'E4 TB Allocation Details'!$A$18:$L$18, 0),FALSE), 'E2 Allocators'!$B$15:$W$358, MATCH('O5 Details by Class &amp; Accounts'!CB$18, 'E2 Allocators'!$B$15:$W$15, 0),FALSE)*$E180)</f>
        <v>0</v>
      </c>
      <c r="CC180" s="2186">
        <f>IF(ISERROR(VLOOKUP(VLOOKUP($A180, 'E4 TB Allocation Details'!$A$18:$L$214, MATCH("A &amp; G ID", 'E4 TB Allocation Details'!$A$18:$L$18, 0),FALSE), 'E2 Allocators'!$B$15:$W$358, MATCH('O5 Details by Class &amp; Accounts'!CC$18, 'E2 Allocators'!$B$15:$W$15, 0),FALSE)*$E180), 0, VLOOKUP(VLOOKUP($A180, 'E4 TB Allocation Details'!$A$18:$L$214, MATCH("A &amp; G ID", 'E4 TB Allocation Details'!$A$18:$L$18, 0),FALSE), 'E2 Allocators'!$B$15:$W$358, MATCH('O5 Details by Class &amp; Accounts'!CC$18, 'E2 Allocators'!$B$15:$W$15, 0),FALSE)*$E180)</f>
        <v>0</v>
      </c>
      <c r="CD180" s="2186">
        <f>IF(ISERROR(VLOOKUP(VLOOKUP($A180, 'E4 TB Allocation Details'!$A$18:$L$214, MATCH("A &amp; G ID", 'E4 TB Allocation Details'!$A$18:$L$18, 0),FALSE), 'E2 Allocators'!$B$15:$W$358, MATCH('O5 Details by Class &amp; Accounts'!CD$18, 'E2 Allocators'!$B$15:$W$15, 0),FALSE)*$E180), 0, VLOOKUP(VLOOKUP($A180, 'E4 TB Allocation Details'!$A$18:$L$214, MATCH("A &amp; G ID", 'E4 TB Allocation Details'!$A$18:$L$18, 0),FALSE), 'E2 Allocators'!$B$15:$W$358, MATCH('O5 Details by Class &amp; Accounts'!CD$18, 'E2 Allocators'!$B$15:$W$15, 0),FALSE)*$E180)</f>
        <v>0</v>
      </c>
      <c r="CE180" s="2186">
        <f>IF(ISERROR(VLOOKUP(VLOOKUP($A180, 'E4 TB Allocation Details'!$A$18:$L$214, MATCH("A &amp; G ID", 'E4 TB Allocation Details'!$A$18:$L$18, 0),FALSE), 'E2 Allocators'!$B$15:$W$358, MATCH('O5 Details by Class &amp; Accounts'!CE$18, 'E2 Allocators'!$B$15:$W$15, 0),FALSE)*$E180), 0, VLOOKUP(VLOOKUP($A180, 'E4 TB Allocation Details'!$A$18:$L$214, MATCH("A &amp; G ID", 'E4 TB Allocation Details'!$A$18:$L$18, 0),FALSE), 'E2 Allocators'!$B$15:$W$358, MATCH('O5 Details by Class &amp; Accounts'!CE$18, 'E2 Allocators'!$B$15:$W$15, 0),FALSE)*$E180)</f>
        <v>0</v>
      </c>
      <c r="CF180" s="2186">
        <f>IF(ISERROR(VLOOKUP(VLOOKUP($A180, 'E4 TB Allocation Details'!$A$18:$L$214, MATCH("A &amp; G ID", 'E4 TB Allocation Details'!$A$18:$L$18, 0),FALSE), 'E2 Allocators'!$B$15:$W$358, MATCH('O5 Details by Class &amp; Accounts'!CF$18, 'E2 Allocators'!$B$15:$W$15, 0),FALSE)*$E180), 0, VLOOKUP(VLOOKUP($A180, 'E4 TB Allocation Details'!$A$18:$L$214, MATCH("A &amp; G ID", 'E4 TB Allocation Details'!$A$18:$L$18, 0),FALSE), 'E2 Allocators'!$B$15:$W$358, MATCH('O5 Details by Class &amp; Accounts'!CF$18, 'E2 Allocators'!$B$15:$W$15, 0),FALSE)*$E180)</f>
        <v>0</v>
      </c>
      <c r="CG180" s="2186">
        <f>IF(ISERROR(VLOOKUP(VLOOKUP($A180, 'E4 TB Allocation Details'!$A$18:$L$214, MATCH("A &amp; G ID", 'E4 TB Allocation Details'!$A$18:$L$18, 0),FALSE), 'E2 Allocators'!$B$15:$W$358, MATCH('O5 Details by Class &amp; Accounts'!CG$18, 'E2 Allocators'!$B$15:$W$15, 0),FALSE)*$E180), 0, VLOOKUP(VLOOKUP($A180, 'E4 TB Allocation Details'!$A$18:$L$214, MATCH("A &amp; G ID", 'E4 TB Allocation Details'!$A$18:$L$18, 0),FALSE), 'E2 Allocators'!$B$15:$W$358, MATCH('O5 Details by Class &amp; Accounts'!CG$18, 'E2 Allocators'!$B$15:$W$15, 0),FALSE)*$E180)</f>
        <v>0</v>
      </c>
      <c r="CH180" s="2186">
        <f>IF(ISERROR(VLOOKUP(VLOOKUP($A180, 'E4 TB Allocation Details'!$A$18:$L$214, MATCH("A &amp; G ID", 'E4 TB Allocation Details'!$A$18:$L$18, 0),FALSE), 'E2 Allocators'!$B$15:$W$358, MATCH('O5 Details by Class &amp; Accounts'!CH$18, 'E2 Allocators'!$B$15:$W$15, 0),FALSE)*$E180), 0, VLOOKUP(VLOOKUP($A180, 'E4 TB Allocation Details'!$A$18:$L$214, MATCH("A &amp; G ID", 'E4 TB Allocation Details'!$A$18:$L$18, 0),FALSE), 'E2 Allocators'!$B$15:$W$358, MATCH('O5 Details by Class &amp; Accounts'!CH$18, 'E2 Allocators'!$B$15:$W$15, 0),FALSE)*$E180)</f>
        <v>0</v>
      </c>
      <c r="CI180" s="2186">
        <f>IF(ISERROR(VLOOKUP(VLOOKUP($A180, 'E4 TB Allocation Details'!$A$18:$L$214, MATCH("A &amp; G ID", 'E4 TB Allocation Details'!$A$18:$L$18, 0),FALSE), 'E2 Allocators'!$B$15:$W$358, MATCH('O5 Details by Class &amp; Accounts'!CI$18, 'E2 Allocators'!$B$15:$W$15, 0),FALSE)*$E180), 0, VLOOKUP(VLOOKUP($A180, 'E4 TB Allocation Details'!$A$18:$L$214, MATCH("A &amp; G ID", 'E4 TB Allocation Details'!$A$18:$L$18, 0),FALSE), 'E2 Allocators'!$B$15:$W$358, MATCH('O5 Details by Class &amp; Accounts'!CI$18, 'E2 Allocators'!$B$15:$W$15, 0),FALSE)*$E180)</f>
        <v>0</v>
      </c>
      <c r="CJ180" s="2186">
        <f>IF(ISERROR(VLOOKUP(VLOOKUP($A180, 'E4 TB Allocation Details'!$A$18:$L$214, MATCH("A &amp; G ID", 'E4 TB Allocation Details'!$A$18:$L$18, 0),FALSE), 'E2 Allocators'!$B$15:$W$358, MATCH('O5 Details by Class &amp; Accounts'!CJ$18, 'E2 Allocators'!$B$15:$W$15, 0),FALSE)*$E180), 0, VLOOKUP(VLOOKUP($A180, 'E4 TB Allocation Details'!$A$18:$L$214, MATCH("A &amp; G ID", 'E4 TB Allocation Details'!$A$18:$L$18, 0),FALSE), 'E2 Allocators'!$B$15:$W$358, MATCH('O5 Details by Class &amp; Accounts'!CJ$18, 'E2 Allocators'!$B$15:$W$15, 0),FALSE)*$E180)</f>
        <v>0</v>
      </c>
      <c r="CK180" s="2186">
        <f>IF(ISERROR(VLOOKUP(VLOOKUP($A180, 'E4 TB Allocation Details'!$A$18:$L$214, MATCH("A &amp; G ID", 'E4 TB Allocation Details'!$A$18:$L$18, 0),FALSE), 'E2 Allocators'!$B$15:$W$358, MATCH('O5 Details by Class &amp; Accounts'!CK$18, 'E2 Allocators'!$B$15:$W$15, 0),FALSE)*$E180), 0, VLOOKUP(VLOOKUP($A180, 'E4 TB Allocation Details'!$A$18:$L$214, MATCH("A &amp; G ID", 'E4 TB Allocation Details'!$A$18:$L$18, 0),FALSE), 'E2 Allocators'!$B$15:$W$358, MATCH('O5 Details by Class &amp; Accounts'!CK$18, 'E2 Allocators'!$B$15:$W$15, 0),FALSE)*$E180)</f>
        <v>0</v>
      </c>
      <c r="CL180" s="2186">
        <f>IF(ISERROR(VLOOKUP(VLOOKUP($A180, 'E4 TB Allocation Details'!$A$18:$L$214, MATCH("A &amp; G ID", 'E4 TB Allocation Details'!$A$18:$L$18, 0),FALSE), 'E2 Allocators'!$B$15:$W$358, MATCH('O5 Details by Class &amp; Accounts'!CL$18, 'E2 Allocators'!$B$15:$W$15, 0),FALSE)*$E180), 0, VLOOKUP(VLOOKUP($A180, 'E4 TB Allocation Details'!$A$18:$L$214, MATCH("A &amp; G ID", 'E4 TB Allocation Details'!$A$18:$L$18, 0),FALSE), 'E2 Allocators'!$B$15:$W$358, MATCH('O5 Details by Class &amp; Accounts'!CL$18, 'E2 Allocators'!$B$15:$W$15, 0),FALSE)*$E180)</f>
        <v>0</v>
      </c>
      <c r="CM180" s="2186">
        <f>IF(ISERROR(VLOOKUP(VLOOKUP($A180, 'E4 TB Allocation Details'!$A$18:$L$214, MATCH("A &amp; G ID", 'E4 TB Allocation Details'!$A$18:$L$18, 0),FALSE), 'E2 Allocators'!$B$15:$W$358, MATCH('O5 Details by Class &amp; Accounts'!CM$18, 'E2 Allocators'!$B$15:$W$15, 0),FALSE)*$E180), 0, VLOOKUP(VLOOKUP($A180, 'E4 TB Allocation Details'!$A$18:$L$214, MATCH("A &amp; G ID", 'E4 TB Allocation Details'!$A$18:$L$18, 0),FALSE), 'E2 Allocators'!$B$15:$W$358, MATCH('O5 Details by Class &amp; Accounts'!CM$18, 'E2 Allocators'!$B$15:$W$15, 0),FALSE)*$E180)</f>
        <v>0</v>
      </c>
      <c r="CN180" s="2186">
        <f t="shared" si="49"/>
        <v>0</v>
      </c>
      <c r="CO180" s="2187">
        <f t="shared" si="50"/>
        <v>0</v>
      </c>
      <c r="CQ180" s="1625" t="s">
        <v>1082</v>
      </c>
    </row>
    <row r="181" spans="1:95" s="54" customFormat="1" ht="12.75" x14ac:dyDescent="0.2">
      <c r="A181" s="1838">
        <v>5515</v>
      </c>
      <c r="B181" s="1807" t="s">
        <v>1585</v>
      </c>
      <c r="C181" s="2184">
        <f>IF(ISERROR(VLOOKUP($A181,'I3 TB Data'!$A$19:$H$483,MATCH('O5 Details by Class &amp; Accounts'!$C$18, 'I3 TB Data'!$A$19:$H$19,0),0)), 0, VLOOKUP($A181,'I3 TB Data'!$A$19:$H$483,MATCH('O5 Details by Class &amp; Accounts'!$C$18,'I3 TB Data'!$A$19:$H$19,0),0))</f>
        <v>0</v>
      </c>
      <c r="D181" s="2185"/>
      <c r="E181" s="2184">
        <f t="shared" si="44"/>
        <v>0</v>
      </c>
      <c r="F181" s="2186"/>
      <c r="G181" s="2186"/>
      <c r="H181" s="2186">
        <f t="shared" si="46"/>
        <v>0</v>
      </c>
      <c r="I181" s="2186">
        <f>IF(ISERROR(VLOOKUP(VLOOKUP($A181, 'E4 TB Allocation Details'!$A$18:$L$214, MATCH("Demand ID", 'E4 TB Allocation Details'!$A$18:$L$18, 0),FALSE), 'E2 Allocators'!$B$15:$W$358, MATCH('O5 Details by Class &amp; Accounts'!I$18, 'E2 Allocators'!$B$15:$W$15, 0),FALSE)*$F181), 0, VLOOKUP(VLOOKUP($A181, 'E4 TB Allocation Details'!$A$18:$L$214, MATCH("Demand ID", 'E4 TB Allocation Details'!$A$18:$L$18, 0),FALSE), 'E2 Allocators'!$B$15:$W$358, MATCH('O5 Details by Class &amp; Accounts'!I$18, 'E2 Allocators'!$B$15:$W$15, 0),FALSE)*$F181)</f>
        <v>0</v>
      </c>
      <c r="J181" s="2186">
        <f>IF(ISERROR(VLOOKUP(VLOOKUP($A181, 'E4 TB Allocation Details'!$A$18:$L$214, MATCH("Demand ID", 'E4 TB Allocation Details'!$A$18:$L$18, 0),FALSE), 'E2 Allocators'!$B$15:$W$358, MATCH('O5 Details by Class &amp; Accounts'!J$18, 'E2 Allocators'!$B$15:$W$15, 0),FALSE)*$F181), 0, VLOOKUP(VLOOKUP($A181, 'E4 TB Allocation Details'!$A$18:$L$214, MATCH("Demand ID", 'E4 TB Allocation Details'!$A$18:$L$18, 0),FALSE), 'E2 Allocators'!$B$15:$W$358, MATCH('O5 Details by Class &amp; Accounts'!J$18, 'E2 Allocators'!$B$15:$W$15, 0),FALSE)*$F181)</f>
        <v>0</v>
      </c>
      <c r="K181" s="2186">
        <f>IF(ISERROR(VLOOKUP(VLOOKUP($A181, 'E4 TB Allocation Details'!$A$18:$L$214, MATCH("Demand ID", 'E4 TB Allocation Details'!$A$18:$L$18, 0),FALSE), 'E2 Allocators'!$B$15:$W$358, MATCH('O5 Details by Class &amp; Accounts'!K$18, 'E2 Allocators'!$B$15:$W$15, 0),FALSE)*$F181), 0, VLOOKUP(VLOOKUP($A181, 'E4 TB Allocation Details'!$A$18:$L$214, MATCH("Demand ID", 'E4 TB Allocation Details'!$A$18:$L$18, 0),FALSE), 'E2 Allocators'!$B$15:$W$358, MATCH('O5 Details by Class &amp; Accounts'!K$18, 'E2 Allocators'!$B$15:$W$15, 0),FALSE)*$F181)</f>
        <v>0</v>
      </c>
      <c r="L181" s="2186">
        <f>IF(ISERROR(VLOOKUP(VLOOKUP($A181, 'E4 TB Allocation Details'!$A$18:$L$214, MATCH("Demand ID", 'E4 TB Allocation Details'!$A$18:$L$18, 0),FALSE), 'E2 Allocators'!$B$15:$W$358, MATCH('O5 Details by Class &amp; Accounts'!L$18, 'E2 Allocators'!$B$15:$W$15, 0),FALSE)*$F181), 0, VLOOKUP(VLOOKUP($A181, 'E4 TB Allocation Details'!$A$18:$L$214, MATCH("Demand ID", 'E4 TB Allocation Details'!$A$18:$L$18, 0),FALSE), 'E2 Allocators'!$B$15:$W$358, MATCH('O5 Details by Class &amp; Accounts'!L$18, 'E2 Allocators'!$B$15:$W$15, 0),FALSE)*$F181)</f>
        <v>0</v>
      </c>
      <c r="M181" s="2186">
        <f>IF(ISERROR(VLOOKUP(VLOOKUP($A181, 'E4 TB Allocation Details'!$A$18:$L$214, MATCH("Demand ID", 'E4 TB Allocation Details'!$A$18:$L$18, 0),FALSE), 'E2 Allocators'!$B$15:$W$358, MATCH('O5 Details by Class &amp; Accounts'!M$18, 'E2 Allocators'!$B$15:$W$15, 0),FALSE)*$F181), 0, VLOOKUP(VLOOKUP($A181, 'E4 TB Allocation Details'!$A$18:$L$214, MATCH("Demand ID", 'E4 TB Allocation Details'!$A$18:$L$18, 0),FALSE), 'E2 Allocators'!$B$15:$W$358, MATCH('O5 Details by Class &amp; Accounts'!M$18, 'E2 Allocators'!$B$15:$W$15, 0),FALSE)*$F181)</f>
        <v>0</v>
      </c>
      <c r="N181" s="2186">
        <f>IF(ISERROR(VLOOKUP(VLOOKUP($A181, 'E4 TB Allocation Details'!$A$18:$L$214, MATCH("Demand ID", 'E4 TB Allocation Details'!$A$18:$L$18, 0),FALSE), 'E2 Allocators'!$B$15:$W$358, MATCH('O5 Details by Class &amp; Accounts'!N$18, 'E2 Allocators'!$B$15:$W$15, 0),FALSE)*$F181), 0, VLOOKUP(VLOOKUP($A181, 'E4 TB Allocation Details'!$A$18:$L$214, MATCH("Demand ID", 'E4 TB Allocation Details'!$A$18:$L$18, 0),FALSE), 'E2 Allocators'!$B$15:$W$358, MATCH('O5 Details by Class &amp; Accounts'!N$18, 'E2 Allocators'!$B$15:$W$15, 0),FALSE)*$F181)</f>
        <v>0</v>
      </c>
      <c r="O181" s="2186">
        <f>IF(ISERROR(VLOOKUP(VLOOKUP($A181, 'E4 TB Allocation Details'!$A$18:$L$214, MATCH("Demand ID", 'E4 TB Allocation Details'!$A$18:$L$18, 0),FALSE), 'E2 Allocators'!$B$15:$W$358, MATCH('O5 Details by Class &amp; Accounts'!O$18, 'E2 Allocators'!$B$15:$W$15, 0),FALSE)*$F181), 0, VLOOKUP(VLOOKUP($A181, 'E4 TB Allocation Details'!$A$18:$L$214, MATCH("Demand ID", 'E4 TB Allocation Details'!$A$18:$L$18, 0),FALSE), 'E2 Allocators'!$B$15:$W$358, MATCH('O5 Details by Class &amp; Accounts'!O$18, 'E2 Allocators'!$B$15:$W$15, 0),FALSE)*$F181)</f>
        <v>0</v>
      </c>
      <c r="P181" s="2186">
        <f>IF(ISERROR(VLOOKUP(VLOOKUP($A181, 'E4 TB Allocation Details'!$A$18:$L$214, MATCH("Demand ID", 'E4 TB Allocation Details'!$A$18:$L$18, 0),FALSE), 'E2 Allocators'!$B$15:$W$358, MATCH('O5 Details by Class &amp; Accounts'!P$18, 'E2 Allocators'!$B$15:$W$15, 0),FALSE)*$F181), 0, VLOOKUP(VLOOKUP($A181, 'E4 TB Allocation Details'!$A$18:$L$214, MATCH("Demand ID", 'E4 TB Allocation Details'!$A$18:$L$18, 0),FALSE), 'E2 Allocators'!$B$15:$W$358, MATCH('O5 Details by Class &amp; Accounts'!P$18, 'E2 Allocators'!$B$15:$W$15, 0),FALSE)*$F181)</f>
        <v>0</v>
      </c>
      <c r="Q181" s="2186">
        <f>IF(ISERROR(VLOOKUP(VLOOKUP($A181, 'E4 TB Allocation Details'!$A$18:$L$214, MATCH("Demand ID", 'E4 TB Allocation Details'!$A$18:$L$18, 0),FALSE), 'E2 Allocators'!$B$15:$W$358, MATCH('O5 Details by Class &amp; Accounts'!Q$18, 'E2 Allocators'!$B$15:$W$15, 0),FALSE)*$F181), 0, VLOOKUP(VLOOKUP($A181, 'E4 TB Allocation Details'!$A$18:$L$214, MATCH("Demand ID", 'E4 TB Allocation Details'!$A$18:$L$18, 0),FALSE), 'E2 Allocators'!$B$15:$W$358, MATCH('O5 Details by Class &amp; Accounts'!Q$18, 'E2 Allocators'!$B$15:$W$15, 0),FALSE)*$F181)</f>
        <v>0</v>
      </c>
      <c r="R181" s="2186">
        <f>IF(ISERROR(VLOOKUP(VLOOKUP($A181, 'E4 TB Allocation Details'!$A$18:$L$214, MATCH("Demand ID", 'E4 TB Allocation Details'!$A$18:$L$18, 0),FALSE), 'E2 Allocators'!$B$15:$W$358, MATCH('O5 Details by Class &amp; Accounts'!R$18, 'E2 Allocators'!$B$15:$W$15, 0),FALSE)*$F181), 0, VLOOKUP(VLOOKUP($A181, 'E4 TB Allocation Details'!$A$18:$L$214, MATCH("Demand ID", 'E4 TB Allocation Details'!$A$18:$L$18, 0),FALSE), 'E2 Allocators'!$B$15:$W$358, MATCH('O5 Details by Class &amp; Accounts'!R$18, 'E2 Allocators'!$B$15:$W$15, 0),FALSE)*$F181)</f>
        <v>0</v>
      </c>
      <c r="S181" s="2186">
        <f>IF(ISERROR(VLOOKUP(VLOOKUP($A181, 'E4 TB Allocation Details'!$A$18:$L$214, MATCH("Demand ID", 'E4 TB Allocation Details'!$A$18:$L$18, 0),FALSE), 'E2 Allocators'!$B$15:$W$358, MATCH('O5 Details by Class &amp; Accounts'!S$18, 'E2 Allocators'!$B$15:$W$15, 0),FALSE)*$F181), 0, VLOOKUP(VLOOKUP($A181, 'E4 TB Allocation Details'!$A$18:$L$214, MATCH("Demand ID", 'E4 TB Allocation Details'!$A$18:$L$18, 0),FALSE), 'E2 Allocators'!$B$15:$W$358, MATCH('O5 Details by Class &amp; Accounts'!S$18, 'E2 Allocators'!$B$15:$W$15, 0),FALSE)*$F181)</f>
        <v>0</v>
      </c>
      <c r="T181" s="2186">
        <f>IF(ISERROR(VLOOKUP(VLOOKUP($A181, 'E4 TB Allocation Details'!$A$18:$L$214, MATCH("Demand ID", 'E4 TB Allocation Details'!$A$18:$L$18, 0),FALSE), 'E2 Allocators'!$B$15:$W$358, MATCH('O5 Details by Class &amp; Accounts'!T$18, 'E2 Allocators'!$B$15:$W$15, 0),FALSE)*$F181), 0, VLOOKUP(VLOOKUP($A181, 'E4 TB Allocation Details'!$A$18:$L$214, MATCH("Demand ID", 'E4 TB Allocation Details'!$A$18:$L$18, 0),FALSE), 'E2 Allocators'!$B$15:$W$358, MATCH('O5 Details by Class &amp; Accounts'!T$18, 'E2 Allocators'!$B$15:$W$15, 0),FALSE)*$F181)</f>
        <v>0</v>
      </c>
      <c r="U181" s="2186">
        <f>IF(ISERROR(VLOOKUP(VLOOKUP($A181, 'E4 TB Allocation Details'!$A$18:$L$214, MATCH("Demand ID", 'E4 TB Allocation Details'!$A$18:$L$18, 0),FALSE), 'E2 Allocators'!$B$15:$W$358, MATCH('O5 Details by Class &amp; Accounts'!U$18, 'E2 Allocators'!$B$15:$W$15, 0),FALSE)*$F181), 0, VLOOKUP(VLOOKUP($A181, 'E4 TB Allocation Details'!$A$18:$L$214, MATCH("Demand ID", 'E4 TB Allocation Details'!$A$18:$L$18, 0),FALSE), 'E2 Allocators'!$B$15:$W$358, MATCH('O5 Details by Class &amp; Accounts'!U$18, 'E2 Allocators'!$B$15:$W$15, 0),FALSE)*$F181)</f>
        <v>0</v>
      </c>
      <c r="V181" s="2186">
        <f>IF(ISERROR(VLOOKUP(VLOOKUP($A181, 'E4 TB Allocation Details'!$A$18:$L$214, MATCH("Demand ID", 'E4 TB Allocation Details'!$A$18:$L$18, 0),FALSE), 'E2 Allocators'!$B$15:$W$358, MATCH('O5 Details by Class &amp; Accounts'!V$18, 'E2 Allocators'!$B$15:$W$15, 0),FALSE)*$F181), 0, VLOOKUP(VLOOKUP($A181, 'E4 TB Allocation Details'!$A$18:$L$214, MATCH("Demand ID", 'E4 TB Allocation Details'!$A$18:$L$18, 0),FALSE), 'E2 Allocators'!$B$15:$W$358, MATCH('O5 Details by Class &amp; Accounts'!V$18, 'E2 Allocators'!$B$15:$W$15, 0),FALSE)*$F181)</f>
        <v>0</v>
      </c>
      <c r="W181" s="2186">
        <f>IF(ISERROR(VLOOKUP(VLOOKUP($A181, 'E4 TB Allocation Details'!$A$18:$L$214, MATCH("Demand ID", 'E4 TB Allocation Details'!$A$18:$L$18, 0),FALSE), 'E2 Allocators'!$B$15:$W$358, MATCH('O5 Details by Class &amp; Accounts'!W$18, 'E2 Allocators'!$B$15:$W$15, 0),FALSE)*$F181), 0, VLOOKUP(VLOOKUP($A181, 'E4 TB Allocation Details'!$A$18:$L$214, MATCH("Demand ID", 'E4 TB Allocation Details'!$A$18:$L$18, 0),FALSE), 'E2 Allocators'!$B$15:$W$358, MATCH('O5 Details by Class &amp; Accounts'!W$18, 'E2 Allocators'!$B$15:$W$15, 0),FALSE)*$F181)</f>
        <v>0</v>
      </c>
      <c r="X181" s="2186">
        <f>IF(ISERROR(VLOOKUP(VLOOKUP($A181, 'E4 TB Allocation Details'!$A$18:$L$214, MATCH("Demand ID", 'E4 TB Allocation Details'!$A$18:$L$18, 0),FALSE), 'E2 Allocators'!$B$15:$W$358, MATCH('O5 Details by Class &amp; Accounts'!X$18, 'E2 Allocators'!$B$15:$W$15, 0),FALSE)*$F181), 0, VLOOKUP(VLOOKUP($A181, 'E4 TB Allocation Details'!$A$18:$L$214, MATCH("Demand ID", 'E4 TB Allocation Details'!$A$18:$L$18, 0),FALSE), 'E2 Allocators'!$B$15:$W$358, MATCH('O5 Details by Class &amp; Accounts'!X$18, 'E2 Allocators'!$B$15:$W$15, 0),FALSE)*$F181)</f>
        <v>0</v>
      </c>
      <c r="Y181" s="2186">
        <f>IF(ISERROR(VLOOKUP(VLOOKUP($A181, 'E4 TB Allocation Details'!$A$18:$L$214, MATCH("Demand ID", 'E4 TB Allocation Details'!$A$18:$L$18, 0),FALSE), 'E2 Allocators'!$B$15:$W$358, MATCH('O5 Details by Class &amp; Accounts'!Y$18, 'E2 Allocators'!$B$15:$W$15, 0),FALSE)*$F181), 0, VLOOKUP(VLOOKUP($A181, 'E4 TB Allocation Details'!$A$18:$L$214, MATCH("Demand ID", 'E4 TB Allocation Details'!$A$18:$L$18, 0),FALSE), 'E2 Allocators'!$B$15:$W$358, MATCH('O5 Details by Class &amp; Accounts'!Y$18, 'E2 Allocators'!$B$15:$W$15, 0),FALSE)*$F181)</f>
        <v>0</v>
      </c>
      <c r="Z181" s="2186">
        <f>IF(ISERROR(VLOOKUP(VLOOKUP($A181, 'E4 TB Allocation Details'!$A$18:$L$214, MATCH("Demand ID", 'E4 TB Allocation Details'!$A$18:$L$18, 0),FALSE), 'E2 Allocators'!$B$15:$W$358, MATCH('O5 Details by Class &amp; Accounts'!Z$18, 'E2 Allocators'!$B$15:$W$15, 0),FALSE)*$F181), 0, VLOOKUP(VLOOKUP($A181, 'E4 TB Allocation Details'!$A$18:$L$214, MATCH("Demand ID", 'E4 TB Allocation Details'!$A$18:$L$18, 0),FALSE), 'E2 Allocators'!$B$15:$W$358, MATCH('O5 Details by Class &amp; Accounts'!Z$18, 'E2 Allocators'!$B$15:$W$15, 0),FALSE)*$F181)</f>
        <v>0</v>
      </c>
      <c r="AA181" s="2186">
        <f>IF(ISERROR(VLOOKUP(VLOOKUP($A181, 'E4 TB Allocation Details'!$A$18:$L$214, MATCH("Demand ID", 'E4 TB Allocation Details'!$A$18:$L$18, 0),FALSE), 'E2 Allocators'!$B$15:$W$358, MATCH('O5 Details by Class &amp; Accounts'!AA$18, 'E2 Allocators'!$B$15:$W$15, 0),FALSE)*$F181), 0, VLOOKUP(VLOOKUP($A181, 'E4 TB Allocation Details'!$A$18:$L$214, MATCH("Demand ID", 'E4 TB Allocation Details'!$A$18:$L$18, 0),FALSE), 'E2 Allocators'!$B$15:$W$358, MATCH('O5 Details by Class &amp; Accounts'!AA$18, 'E2 Allocators'!$B$15:$W$15, 0),FALSE)*$F181)</f>
        <v>0</v>
      </c>
      <c r="AB181" s="2186">
        <f>IF(ISERROR(VLOOKUP(VLOOKUP($A181, 'E4 TB Allocation Details'!$A$18:$L$214, MATCH("Demand ID", 'E4 TB Allocation Details'!$A$18:$L$18, 0),FALSE), 'E2 Allocators'!$B$15:$W$358, MATCH('O5 Details by Class &amp; Accounts'!AB$18, 'E2 Allocators'!$B$15:$W$15, 0),FALSE)*$F181), 0, VLOOKUP(VLOOKUP($A181, 'E4 TB Allocation Details'!$A$18:$L$214, MATCH("Demand ID", 'E4 TB Allocation Details'!$A$18:$L$18, 0),FALSE), 'E2 Allocators'!$B$15:$W$358, MATCH('O5 Details by Class &amp; Accounts'!AB$18, 'E2 Allocators'!$B$15:$W$15, 0),FALSE)*$F181)</f>
        <v>0</v>
      </c>
      <c r="AC181" s="2186">
        <f t="shared" si="47"/>
        <v>0</v>
      </c>
      <c r="AD181" s="2186">
        <f>IF(ISERROR(VLOOKUP(VLOOKUP($A181, 'E4 TB Allocation Details'!$A$18:$L$214, MATCH("Customer ID", 'E4 TB Allocation Details'!$A$18:$L$18, 0),FALSE), 'E2 Allocators'!$B$15:$W$358, MATCH('O5 Details by Class &amp; Accounts'!AD$18, 'E2 Allocators'!$B$15:$W$15, 0),FALSE)*$G181), 0, VLOOKUP(VLOOKUP($A181, 'E4 TB Allocation Details'!$A$18:$L$214, MATCH("Customer ID", 'E4 TB Allocation Details'!$A$18:$L$18, 0),FALSE), 'E2 Allocators'!$B$15:$W$358, MATCH('O5 Details by Class &amp; Accounts'!AD$18, 'E2 Allocators'!$B$15:$W$15, 0),FALSE)*$G181)</f>
        <v>0</v>
      </c>
      <c r="AE181" s="2186">
        <f>IF(ISERROR(VLOOKUP(VLOOKUP($A181, 'E4 TB Allocation Details'!$A$18:$L$214, MATCH("Customer ID", 'E4 TB Allocation Details'!$A$18:$L$18, 0),FALSE), 'E2 Allocators'!$B$15:$W$358, MATCH('O5 Details by Class &amp; Accounts'!AE$18, 'E2 Allocators'!$B$15:$W$15, 0),FALSE)*$G181), 0, VLOOKUP(VLOOKUP($A181, 'E4 TB Allocation Details'!$A$18:$L$214, MATCH("Customer ID", 'E4 TB Allocation Details'!$A$18:$L$18, 0),FALSE), 'E2 Allocators'!$B$15:$W$358, MATCH('O5 Details by Class &amp; Accounts'!AE$18, 'E2 Allocators'!$B$15:$W$15, 0),FALSE)*$G181)</f>
        <v>0</v>
      </c>
      <c r="AF181" s="2186">
        <f>IF(ISERROR(VLOOKUP(VLOOKUP($A181, 'E4 TB Allocation Details'!$A$18:$L$214, MATCH("Customer ID", 'E4 TB Allocation Details'!$A$18:$L$18, 0),FALSE), 'E2 Allocators'!$B$15:$W$358, MATCH('O5 Details by Class &amp; Accounts'!AF$18, 'E2 Allocators'!$B$15:$W$15, 0),FALSE)*$G181), 0, VLOOKUP(VLOOKUP($A181, 'E4 TB Allocation Details'!$A$18:$L$214, MATCH("Customer ID", 'E4 TB Allocation Details'!$A$18:$L$18, 0),FALSE), 'E2 Allocators'!$B$15:$W$358, MATCH('O5 Details by Class &amp; Accounts'!AF$18, 'E2 Allocators'!$B$15:$W$15, 0),FALSE)*$G181)</f>
        <v>0</v>
      </c>
      <c r="AG181" s="2186">
        <f>IF(ISERROR(VLOOKUP(VLOOKUP($A181, 'E4 TB Allocation Details'!$A$18:$L$214, MATCH("Customer ID", 'E4 TB Allocation Details'!$A$18:$L$18, 0),FALSE), 'E2 Allocators'!$B$15:$W$358, MATCH('O5 Details by Class &amp; Accounts'!AG$18, 'E2 Allocators'!$B$15:$W$15, 0),FALSE)*$G181), 0, VLOOKUP(VLOOKUP($A181, 'E4 TB Allocation Details'!$A$18:$L$214, MATCH("Customer ID", 'E4 TB Allocation Details'!$A$18:$L$18, 0),FALSE), 'E2 Allocators'!$B$15:$W$358, MATCH('O5 Details by Class &amp; Accounts'!AG$18, 'E2 Allocators'!$B$15:$W$15, 0),FALSE)*$G181)</f>
        <v>0</v>
      </c>
      <c r="AH181" s="2186">
        <f>IF(ISERROR(VLOOKUP(VLOOKUP($A181, 'E4 TB Allocation Details'!$A$18:$L$214, MATCH("Customer ID", 'E4 TB Allocation Details'!$A$18:$L$18, 0),FALSE), 'E2 Allocators'!$B$15:$W$358, MATCH('O5 Details by Class &amp; Accounts'!AH$18, 'E2 Allocators'!$B$15:$W$15, 0),FALSE)*$G181), 0, VLOOKUP(VLOOKUP($A181, 'E4 TB Allocation Details'!$A$18:$L$214, MATCH("Customer ID", 'E4 TB Allocation Details'!$A$18:$L$18, 0),FALSE), 'E2 Allocators'!$B$15:$W$358, MATCH('O5 Details by Class &amp; Accounts'!AH$18, 'E2 Allocators'!$B$15:$W$15, 0),FALSE)*$G181)</f>
        <v>0</v>
      </c>
      <c r="AI181" s="2186">
        <f>IF(ISERROR(VLOOKUP(VLOOKUP($A181, 'E4 TB Allocation Details'!$A$18:$L$214, MATCH("Customer ID", 'E4 TB Allocation Details'!$A$18:$L$18, 0),FALSE), 'E2 Allocators'!$B$15:$W$358, MATCH('O5 Details by Class &amp; Accounts'!AI$18, 'E2 Allocators'!$B$15:$W$15, 0),FALSE)*$G181), 0, VLOOKUP(VLOOKUP($A181, 'E4 TB Allocation Details'!$A$18:$L$214, MATCH("Customer ID", 'E4 TB Allocation Details'!$A$18:$L$18, 0),FALSE), 'E2 Allocators'!$B$15:$W$358, MATCH('O5 Details by Class &amp; Accounts'!AI$18, 'E2 Allocators'!$B$15:$W$15, 0),FALSE)*$G181)</f>
        <v>0</v>
      </c>
      <c r="AJ181" s="2186">
        <f>IF(ISERROR(VLOOKUP(VLOOKUP($A181, 'E4 TB Allocation Details'!$A$18:$L$214, MATCH("Customer ID", 'E4 TB Allocation Details'!$A$18:$L$18, 0),FALSE), 'E2 Allocators'!$B$15:$W$358, MATCH('O5 Details by Class &amp; Accounts'!AJ$18, 'E2 Allocators'!$B$15:$W$15, 0),FALSE)*$G181), 0, VLOOKUP(VLOOKUP($A181, 'E4 TB Allocation Details'!$A$18:$L$214, MATCH("Customer ID", 'E4 TB Allocation Details'!$A$18:$L$18, 0),FALSE), 'E2 Allocators'!$B$15:$W$358, MATCH('O5 Details by Class &amp; Accounts'!AJ$18, 'E2 Allocators'!$B$15:$W$15, 0),FALSE)*$G181)</f>
        <v>0</v>
      </c>
      <c r="AK181" s="2186">
        <f>IF(ISERROR(VLOOKUP(VLOOKUP($A181, 'E4 TB Allocation Details'!$A$18:$L$214, MATCH("Customer ID", 'E4 TB Allocation Details'!$A$18:$L$18, 0),FALSE), 'E2 Allocators'!$B$15:$W$358, MATCH('O5 Details by Class &amp; Accounts'!AK$18, 'E2 Allocators'!$B$15:$W$15, 0),FALSE)*$G181), 0, VLOOKUP(VLOOKUP($A181, 'E4 TB Allocation Details'!$A$18:$L$214, MATCH("Customer ID", 'E4 TB Allocation Details'!$A$18:$L$18, 0),FALSE), 'E2 Allocators'!$B$15:$W$358, MATCH('O5 Details by Class &amp; Accounts'!AK$18, 'E2 Allocators'!$B$15:$W$15, 0),FALSE)*$G181)</f>
        <v>0</v>
      </c>
      <c r="AL181" s="2186">
        <f>IF(ISERROR(VLOOKUP(VLOOKUP($A181, 'E4 TB Allocation Details'!$A$18:$L$214, MATCH("Customer ID", 'E4 TB Allocation Details'!$A$18:$L$18, 0),FALSE), 'E2 Allocators'!$B$15:$W$358, MATCH('O5 Details by Class &amp; Accounts'!AL$18, 'E2 Allocators'!$B$15:$W$15, 0),FALSE)*$G181), 0, VLOOKUP(VLOOKUP($A181, 'E4 TB Allocation Details'!$A$18:$L$214, MATCH("Customer ID", 'E4 TB Allocation Details'!$A$18:$L$18, 0),FALSE), 'E2 Allocators'!$B$15:$W$358, MATCH('O5 Details by Class &amp; Accounts'!AL$18, 'E2 Allocators'!$B$15:$W$15, 0),FALSE)*$G181)</f>
        <v>0</v>
      </c>
      <c r="AM181" s="2186">
        <f>IF(ISERROR(VLOOKUP(VLOOKUP($A181, 'E4 TB Allocation Details'!$A$18:$L$214, MATCH("Customer ID", 'E4 TB Allocation Details'!$A$18:$L$18, 0),FALSE), 'E2 Allocators'!$B$15:$W$358, MATCH('O5 Details by Class &amp; Accounts'!AM$18, 'E2 Allocators'!$B$15:$W$15, 0),FALSE)*$G181), 0, VLOOKUP(VLOOKUP($A181, 'E4 TB Allocation Details'!$A$18:$L$214, MATCH("Customer ID", 'E4 TB Allocation Details'!$A$18:$L$18, 0),FALSE), 'E2 Allocators'!$B$15:$W$358, MATCH('O5 Details by Class &amp; Accounts'!AM$18, 'E2 Allocators'!$B$15:$W$15, 0),FALSE)*$G181)</f>
        <v>0</v>
      </c>
      <c r="AN181" s="2186">
        <f>IF(ISERROR(VLOOKUP(VLOOKUP($A181, 'E4 TB Allocation Details'!$A$18:$L$214, MATCH("Customer ID", 'E4 TB Allocation Details'!$A$18:$L$18, 0),FALSE), 'E2 Allocators'!$B$15:$W$358, MATCH('O5 Details by Class &amp; Accounts'!AN$18, 'E2 Allocators'!$B$15:$W$15, 0),FALSE)*$G181), 0, VLOOKUP(VLOOKUP($A181, 'E4 TB Allocation Details'!$A$18:$L$214, MATCH("Customer ID", 'E4 TB Allocation Details'!$A$18:$L$18, 0),FALSE), 'E2 Allocators'!$B$15:$W$358, MATCH('O5 Details by Class &amp; Accounts'!AN$18, 'E2 Allocators'!$B$15:$W$15, 0),FALSE)*$G181)</f>
        <v>0</v>
      </c>
      <c r="AO181" s="2186">
        <f>IF(ISERROR(VLOOKUP(VLOOKUP($A181, 'E4 TB Allocation Details'!$A$18:$L$214, MATCH("Customer ID", 'E4 TB Allocation Details'!$A$18:$L$18, 0),FALSE), 'E2 Allocators'!$B$15:$W$358, MATCH('O5 Details by Class &amp; Accounts'!AO$18, 'E2 Allocators'!$B$15:$W$15, 0),FALSE)*$G181), 0, VLOOKUP(VLOOKUP($A181, 'E4 TB Allocation Details'!$A$18:$L$214, MATCH("Customer ID", 'E4 TB Allocation Details'!$A$18:$L$18, 0),FALSE), 'E2 Allocators'!$B$15:$W$358, MATCH('O5 Details by Class &amp; Accounts'!AO$18, 'E2 Allocators'!$B$15:$W$15, 0),FALSE)*$G181)</f>
        <v>0</v>
      </c>
      <c r="AP181" s="2186">
        <f>IF(ISERROR(VLOOKUP(VLOOKUP($A181, 'E4 TB Allocation Details'!$A$18:$L$214, MATCH("Customer ID", 'E4 TB Allocation Details'!$A$18:$L$18, 0),FALSE), 'E2 Allocators'!$B$15:$W$358, MATCH('O5 Details by Class &amp; Accounts'!AP$18, 'E2 Allocators'!$B$15:$W$15, 0),FALSE)*$G181), 0, VLOOKUP(VLOOKUP($A181, 'E4 TB Allocation Details'!$A$18:$L$214, MATCH("Customer ID", 'E4 TB Allocation Details'!$A$18:$L$18, 0),FALSE), 'E2 Allocators'!$B$15:$W$358, MATCH('O5 Details by Class &amp; Accounts'!AP$18, 'E2 Allocators'!$B$15:$W$15, 0),FALSE)*$G181)</f>
        <v>0</v>
      </c>
      <c r="AQ181" s="2186">
        <f>IF(ISERROR(VLOOKUP(VLOOKUP($A181, 'E4 TB Allocation Details'!$A$18:$L$214, MATCH("Customer ID", 'E4 TB Allocation Details'!$A$18:$L$18, 0),FALSE), 'E2 Allocators'!$B$15:$W$358, MATCH('O5 Details by Class &amp; Accounts'!AQ$18, 'E2 Allocators'!$B$15:$W$15, 0),FALSE)*$G181), 0, VLOOKUP(VLOOKUP($A181, 'E4 TB Allocation Details'!$A$18:$L$214, MATCH("Customer ID", 'E4 TB Allocation Details'!$A$18:$L$18, 0),FALSE), 'E2 Allocators'!$B$15:$W$358, MATCH('O5 Details by Class &amp; Accounts'!AQ$18, 'E2 Allocators'!$B$15:$W$15, 0),FALSE)*$G181)</f>
        <v>0</v>
      </c>
      <c r="AR181" s="2186">
        <f>IF(ISERROR(VLOOKUP(VLOOKUP($A181, 'E4 TB Allocation Details'!$A$18:$L$214, MATCH("Customer ID", 'E4 TB Allocation Details'!$A$18:$L$18, 0),FALSE), 'E2 Allocators'!$B$15:$W$358, MATCH('O5 Details by Class &amp; Accounts'!AR$18, 'E2 Allocators'!$B$15:$W$15, 0),FALSE)*$G181), 0, VLOOKUP(VLOOKUP($A181, 'E4 TB Allocation Details'!$A$18:$L$214, MATCH("Customer ID", 'E4 TB Allocation Details'!$A$18:$L$18, 0),FALSE), 'E2 Allocators'!$B$15:$W$358, MATCH('O5 Details by Class &amp; Accounts'!AR$18, 'E2 Allocators'!$B$15:$W$15, 0),FALSE)*$G181)</f>
        <v>0</v>
      </c>
      <c r="AS181" s="2186">
        <f>IF(ISERROR(VLOOKUP(VLOOKUP($A181, 'E4 TB Allocation Details'!$A$18:$L$214, MATCH("Customer ID", 'E4 TB Allocation Details'!$A$18:$L$18, 0),FALSE), 'E2 Allocators'!$B$15:$W$358, MATCH('O5 Details by Class &amp; Accounts'!AS$18, 'E2 Allocators'!$B$15:$W$15, 0),FALSE)*$G181), 0, VLOOKUP(VLOOKUP($A181, 'E4 TB Allocation Details'!$A$18:$L$214, MATCH("Customer ID", 'E4 TB Allocation Details'!$A$18:$L$18, 0),FALSE), 'E2 Allocators'!$B$15:$W$358, MATCH('O5 Details by Class &amp; Accounts'!AS$18, 'E2 Allocators'!$B$15:$W$15, 0),FALSE)*$G181)</f>
        <v>0</v>
      </c>
      <c r="AT181" s="2186">
        <f>IF(ISERROR(VLOOKUP(VLOOKUP($A181, 'E4 TB Allocation Details'!$A$18:$L$214, MATCH("Customer ID", 'E4 TB Allocation Details'!$A$18:$L$18, 0),FALSE), 'E2 Allocators'!$B$15:$W$358, MATCH('O5 Details by Class &amp; Accounts'!AT$18, 'E2 Allocators'!$B$15:$W$15, 0),FALSE)*$G181), 0, VLOOKUP(VLOOKUP($A181, 'E4 TB Allocation Details'!$A$18:$L$214, MATCH("Customer ID", 'E4 TB Allocation Details'!$A$18:$L$18, 0),FALSE), 'E2 Allocators'!$B$15:$W$358, MATCH('O5 Details by Class &amp; Accounts'!AT$18, 'E2 Allocators'!$B$15:$W$15, 0),FALSE)*$G181)</f>
        <v>0</v>
      </c>
      <c r="AU181" s="2186">
        <f>IF(ISERROR(VLOOKUP(VLOOKUP($A181, 'E4 TB Allocation Details'!$A$18:$L$214, MATCH("Customer ID", 'E4 TB Allocation Details'!$A$18:$L$18, 0),FALSE), 'E2 Allocators'!$B$15:$W$358, MATCH('O5 Details by Class &amp; Accounts'!AU$18, 'E2 Allocators'!$B$15:$W$15, 0),FALSE)*$G181), 0, VLOOKUP(VLOOKUP($A181, 'E4 TB Allocation Details'!$A$18:$L$214, MATCH("Customer ID", 'E4 TB Allocation Details'!$A$18:$L$18, 0),FALSE), 'E2 Allocators'!$B$15:$W$358, MATCH('O5 Details by Class &amp; Accounts'!AU$18, 'E2 Allocators'!$B$15:$W$15, 0),FALSE)*$G181)</f>
        <v>0</v>
      </c>
      <c r="AV181" s="2186">
        <f>IF(ISERROR(VLOOKUP(VLOOKUP($A181, 'E4 TB Allocation Details'!$A$18:$L$214, MATCH("Customer ID", 'E4 TB Allocation Details'!$A$18:$L$18, 0),FALSE), 'E2 Allocators'!$B$15:$W$358, MATCH('O5 Details by Class &amp; Accounts'!AV$18, 'E2 Allocators'!$B$15:$W$15, 0),FALSE)*$G181), 0, VLOOKUP(VLOOKUP($A181, 'E4 TB Allocation Details'!$A$18:$L$214, MATCH("Customer ID", 'E4 TB Allocation Details'!$A$18:$L$18, 0),FALSE), 'E2 Allocators'!$B$15:$W$358, MATCH('O5 Details by Class &amp; Accounts'!AV$18, 'E2 Allocators'!$B$15:$W$15, 0),FALSE)*$G181)</f>
        <v>0</v>
      </c>
      <c r="AW181" s="2186">
        <f>IF(ISERROR(VLOOKUP(VLOOKUP($A181, 'E4 TB Allocation Details'!$A$18:$L$214, MATCH("Customer ID", 'E4 TB Allocation Details'!$A$18:$L$18, 0),FALSE), 'E2 Allocators'!$B$15:$W$358, MATCH('O5 Details by Class &amp; Accounts'!AW$18, 'E2 Allocators'!$B$15:$W$15, 0),FALSE)*$G181), 0, VLOOKUP(VLOOKUP($A181, 'E4 TB Allocation Details'!$A$18:$L$214, MATCH("Customer ID", 'E4 TB Allocation Details'!$A$18:$L$18, 0),FALSE), 'E2 Allocators'!$B$15:$W$358, MATCH('O5 Details by Class &amp; Accounts'!AW$18, 'E2 Allocators'!$B$15:$W$15, 0),FALSE)*$G181)</f>
        <v>0</v>
      </c>
      <c r="AX181" s="2186">
        <f t="shared" si="51"/>
        <v>0</v>
      </c>
      <c r="AY181" s="2186">
        <f>IF(ISERROR(VLOOKUP(VLOOKUP($A181, 'E4 TB Allocation Details'!$A$18:$L$214, MATCH("Misc ID", 'E4 TB Allocation Details'!$A$18:$L$18, 0),FALSE), 'E2 Allocators'!$B$15:$W$358, MATCH('O5 Details by Class &amp; Accounts'!AY$18, 'E2 Allocators'!$B$15:$W$15, 0),FALSE)*$E181), 0, VLOOKUP(VLOOKUP($A181, 'E4 TB Allocation Details'!$A$18:$L$214, MATCH("Misc ID", 'E4 TB Allocation Details'!$A$18:$L$18, 0),FALSE), 'E2 Allocators'!$B$15:$W$358, MATCH('O5 Details by Class &amp; Accounts'!AY$18, 'E2 Allocators'!$B$15:$W$15, 0),FALSE)*$E181)</f>
        <v>0</v>
      </c>
      <c r="AZ181" s="2186">
        <f>IF(ISERROR(VLOOKUP(VLOOKUP($A181, 'E4 TB Allocation Details'!$A$18:$L$214, MATCH("Misc ID", 'E4 TB Allocation Details'!$A$18:$L$18, 0),FALSE), 'E2 Allocators'!$B$15:$W$358, MATCH('O5 Details by Class &amp; Accounts'!AZ$18, 'E2 Allocators'!$B$15:$W$15, 0),FALSE)*$E181), 0, VLOOKUP(VLOOKUP($A181, 'E4 TB Allocation Details'!$A$18:$L$214, MATCH("Misc ID", 'E4 TB Allocation Details'!$A$18:$L$18, 0),FALSE), 'E2 Allocators'!$B$15:$W$358, MATCH('O5 Details by Class &amp; Accounts'!AZ$18, 'E2 Allocators'!$B$15:$W$15, 0),FALSE)*$E181)</f>
        <v>0</v>
      </c>
      <c r="BA181" s="2186">
        <f>IF(ISERROR(VLOOKUP(VLOOKUP($A181, 'E4 TB Allocation Details'!$A$18:$L$214, MATCH("Misc ID", 'E4 TB Allocation Details'!$A$18:$L$18, 0),FALSE), 'E2 Allocators'!$B$15:$W$358, MATCH('O5 Details by Class &amp; Accounts'!BA$18, 'E2 Allocators'!$B$15:$W$15, 0),FALSE)*$E181), 0, VLOOKUP(VLOOKUP($A181, 'E4 TB Allocation Details'!$A$18:$L$214, MATCH("Misc ID", 'E4 TB Allocation Details'!$A$18:$L$18, 0),FALSE), 'E2 Allocators'!$B$15:$W$358, MATCH('O5 Details by Class &amp; Accounts'!BA$18, 'E2 Allocators'!$B$15:$W$15, 0),FALSE)*$E181)</f>
        <v>0</v>
      </c>
      <c r="BB181" s="2186">
        <f>IF(ISERROR(VLOOKUP(VLOOKUP($A181, 'E4 TB Allocation Details'!$A$18:$L$214, MATCH("Misc ID", 'E4 TB Allocation Details'!$A$18:$L$18, 0),FALSE), 'E2 Allocators'!$B$15:$W$358, MATCH('O5 Details by Class &amp; Accounts'!BB$18, 'E2 Allocators'!$B$15:$W$15, 0),FALSE)*$E181), 0, VLOOKUP(VLOOKUP($A181, 'E4 TB Allocation Details'!$A$18:$L$214, MATCH("Misc ID", 'E4 TB Allocation Details'!$A$18:$L$18, 0),FALSE), 'E2 Allocators'!$B$15:$W$358, MATCH('O5 Details by Class &amp; Accounts'!BB$18, 'E2 Allocators'!$B$15:$W$15, 0),FALSE)*$E181)</f>
        <v>0</v>
      </c>
      <c r="BC181" s="2186">
        <f>IF(ISERROR(VLOOKUP(VLOOKUP($A181, 'E4 TB Allocation Details'!$A$18:$L$214, MATCH("Misc ID", 'E4 TB Allocation Details'!$A$18:$L$18, 0),FALSE), 'E2 Allocators'!$B$15:$W$358, MATCH('O5 Details by Class &amp; Accounts'!BC$18, 'E2 Allocators'!$B$15:$W$15, 0),FALSE)*$E181), 0, VLOOKUP(VLOOKUP($A181, 'E4 TB Allocation Details'!$A$18:$L$214, MATCH("Misc ID", 'E4 TB Allocation Details'!$A$18:$L$18, 0),FALSE), 'E2 Allocators'!$B$15:$W$358, MATCH('O5 Details by Class &amp; Accounts'!BC$18, 'E2 Allocators'!$B$15:$W$15, 0),FALSE)*$E181)</f>
        <v>0</v>
      </c>
      <c r="BD181" s="2186">
        <f>IF(ISERROR(VLOOKUP(VLOOKUP($A181, 'E4 TB Allocation Details'!$A$18:$L$214, MATCH("Misc ID", 'E4 TB Allocation Details'!$A$18:$L$18, 0),FALSE), 'E2 Allocators'!$B$15:$W$358, MATCH('O5 Details by Class &amp; Accounts'!BD$18, 'E2 Allocators'!$B$15:$W$15, 0),FALSE)*$E181), 0, VLOOKUP(VLOOKUP($A181, 'E4 TB Allocation Details'!$A$18:$L$214, MATCH("Misc ID", 'E4 TB Allocation Details'!$A$18:$L$18, 0),FALSE), 'E2 Allocators'!$B$15:$W$358, MATCH('O5 Details by Class &amp; Accounts'!BD$18, 'E2 Allocators'!$B$15:$W$15, 0),FALSE)*$E181)</f>
        <v>0</v>
      </c>
      <c r="BE181" s="2186">
        <f>IF(ISERROR(VLOOKUP(VLOOKUP($A181, 'E4 TB Allocation Details'!$A$18:$L$214, MATCH("Misc ID", 'E4 TB Allocation Details'!$A$18:$L$18, 0),FALSE), 'E2 Allocators'!$B$15:$W$358, MATCH('O5 Details by Class &amp; Accounts'!BE$18, 'E2 Allocators'!$B$15:$W$15, 0),FALSE)*$E181), 0, VLOOKUP(VLOOKUP($A181, 'E4 TB Allocation Details'!$A$18:$L$214, MATCH("Misc ID", 'E4 TB Allocation Details'!$A$18:$L$18, 0),FALSE), 'E2 Allocators'!$B$15:$W$358, MATCH('O5 Details by Class &amp; Accounts'!BE$18, 'E2 Allocators'!$B$15:$W$15, 0),FALSE)*$E181)</f>
        <v>0</v>
      </c>
      <c r="BF181" s="2186">
        <f>IF(ISERROR(VLOOKUP(VLOOKUP($A181, 'E4 TB Allocation Details'!$A$18:$L$214, MATCH("Misc ID", 'E4 TB Allocation Details'!$A$18:$L$18, 0),FALSE), 'E2 Allocators'!$B$15:$W$358, MATCH('O5 Details by Class &amp; Accounts'!BF$18, 'E2 Allocators'!$B$15:$W$15, 0),FALSE)*$E181), 0, VLOOKUP(VLOOKUP($A181, 'E4 TB Allocation Details'!$A$18:$L$214, MATCH("Misc ID", 'E4 TB Allocation Details'!$A$18:$L$18, 0),FALSE), 'E2 Allocators'!$B$15:$W$358, MATCH('O5 Details by Class &amp; Accounts'!BF$18, 'E2 Allocators'!$B$15:$W$15, 0),FALSE)*$E181)</f>
        <v>0</v>
      </c>
      <c r="BG181" s="2186">
        <f>IF(ISERROR(VLOOKUP(VLOOKUP($A181, 'E4 TB Allocation Details'!$A$18:$L$214, MATCH("Misc ID", 'E4 TB Allocation Details'!$A$18:$L$18, 0),FALSE), 'E2 Allocators'!$B$15:$W$358, MATCH('O5 Details by Class &amp; Accounts'!BG$18, 'E2 Allocators'!$B$15:$W$15, 0),FALSE)*$E181), 0, VLOOKUP(VLOOKUP($A181, 'E4 TB Allocation Details'!$A$18:$L$214, MATCH("Misc ID", 'E4 TB Allocation Details'!$A$18:$L$18, 0),FALSE), 'E2 Allocators'!$B$15:$W$358, MATCH('O5 Details by Class &amp; Accounts'!BG$18, 'E2 Allocators'!$B$15:$W$15, 0),FALSE)*$E181)</f>
        <v>0</v>
      </c>
      <c r="BH181" s="2186">
        <f>IF(ISERROR(VLOOKUP(VLOOKUP($A181, 'E4 TB Allocation Details'!$A$18:$L$214, MATCH("Misc ID", 'E4 TB Allocation Details'!$A$18:$L$18, 0),FALSE), 'E2 Allocators'!$B$15:$W$358, MATCH('O5 Details by Class &amp; Accounts'!BH$18, 'E2 Allocators'!$B$15:$W$15, 0),FALSE)*$E181), 0, VLOOKUP(VLOOKUP($A181, 'E4 TB Allocation Details'!$A$18:$L$214, MATCH("Misc ID", 'E4 TB Allocation Details'!$A$18:$L$18, 0),FALSE), 'E2 Allocators'!$B$15:$W$358, MATCH('O5 Details by Class &amp; Accounts'!BH$18, 'E2 Allocators'!$B$15:$W$15, 0),FALSE)*$E181)</f>
        <v>0</v>
      </c>
      <c r="BI181" s="2186">
        <f>IF(ISERROR(VLOOKUP(VLOOKUP($A181, 'E4 TB Allocation Details'!$A$18:$L$214, MATCH("Misc ID", 'E4 TB Allocation Details'!$A$18:$L$18, 0),FALSE), 'E2 Allocators'!$B$15:$W$358, MATCH('O5 Details by Class &amp; Accounts'!BI$18, 'E2 Allocators'!$B$15:$W$15, 0),FALSE)*$E181), 0, VLOOKUP(VLOOKUP($A181, 'E4 TB Allocation Details'!$A$18:$L$214, MATCH("Misc ID", 'E4 TB Allocation Details'!$A$18:$L$18, 0),FALSE), 'E2 Allocators'!$B$15:$W$358, MATCH('O5 Details by Class &amp; Accounts'!BI$18, 'E2 Allocators'!$B$15:$W$15, 0),FALSE)*$E181)</f>
        <v>0</v>
      </c>
      <c r="BJ181" s="2186">
        <f>IF(ISERROR(VLOOKUP(VLOOKUP($A181, 'E4 TB Allocation Details'!$A$18:$L$214, MATCH("Misc ID", 'E4 TB Allocation Details'!$A$18:$L$18, 0),FALSE), 'E2 Allocators'!$B$15:$W$358, MATCH('O5 Details by Class &amp; Accounts'!BJ$18, 'E2 Allocators'!$B$15:$W$15, 0),FALSE)*$E181), 0, VLOOKUP(VLOOKUP($A181, 'E4 TB Allocation Details'!$A$18:$L$214, MATCH("Misc ID", 'E4 TB Allocation Details'!$A$18:$L$18, 0),FALSE), 'E2 Allocators'!$B$15:$W$358, MATCH('O5 Details by Class &amp; Accounts'!BJ$18, 'E2 Allocators'!$B$15:$W$15, 0),FALSE)*$E181)</f>
        <v>0</v>
      </c>
      <c r="BK181" s="2186">
        <f>IF(ISERROR(VLOOKUP(VLOOKUP($A181, 'E4 TB Allocation Details'!$A$18:$L$214, MATCH("Misc ID", 'E4 TB Allocation Details'!$A$18:$L$18, 0),FALSE), 'E2 Allocators'!$B$15:$W$358, MATCH('O5 Details by Class &amp; Accounts'!BK$18, 'E2 Allocators'!$B$15:$W$15, 0),FALSE)*$E181), 0, VLOOKUP(VLOOKUP($A181, 'E4 TB Allocation Details'!$A$18:$L$214, MATCH("Misc ID", 'E4 TB Allocation Details'!$A$18:$L$18, 0),FALSE), 'E2 Allocators'!$B$15:$W$358, MATCH('O5 Details by Class &amp; Accounts'!BK$18, 'E2 Allocators'!$B$15:$W$15, 0),FALSE)*$E181)</f>
        <v>0</v>
      </c>
      <c r="BL181" s="2186">
        <f>IF(ISERROR(VLOOKUP(VLOOKUP($A181, 'E4 TB Allocation Details'!$A$18:$L$214, MATCH("Misc ID", 'E4 TB Allocation Details'!$A$18:$L$18, 0),FALSE), 'E2 Allocators'!$B$15:$W$358, MATCH('O5 Details by Class &amp; Accounts'!BL$18, 'E2 Allocators'!$B$15:$W$15, 0),FALSE)*$E181), 0, VLOOKUP(VLOOKUP($A181, 'E4 TB Allocation Details'!$A$18:$L$214, MATCH("Misc ID", 'E4 TB Allocation Details'!$A$18:$L$18, 0),FALSE), 'E2 Allocators'!$B$15:$W$358, MATCH('O5 Details by Class &amp; Accounts'!BL$18, 'E2 Allocators'!$B$15:$W$15, 0),FALSE)*$E181)</f>
        <v>0</v>
      </c>
      <c r="BM181" s="2186">
        <f>IF(ISERROR(VLOOKUP(VLOOKUP($A181, 'E4 TB Allocation Details'!$A$18:$L$214, MATCH("Misc ID", 'E4 TB Allocation Details'!$A$18:$L$18, 0),FALSE), 'E2 Allocators'!$B$15:$W$358, MATCH('O5 Details by Class &amp; Accounts'!BM$18, 'E2 Allocators'!$B$15:$W$15, 0),FALSE)*$E181), 0, VLOOKUP(VLOOKUP($A181, 'E4 TB Allocation Details'!$A$18:$L$214, MATCH("Misc ID", 'E4 TB Allocation Details'!$A$18:$L$18, 0),FALSE), 'E2 Allocators'!$B$15:$W$358, MATCH('O5 Details by Class &amp; Accounts'!BM$18, 'E2 Allocators'!$B$15:$W$15, 0),FALSE)*$E181)</f>
        <v>0</v>
      </c>
      <c r="BN181" s="2186">
        <f>IF(ISERROR(VLOOKUP(VLOOKUP($A181, 'E4 TB Allocation Details'!$A$18:$L$214, MATCH("Misc ID", 'E4 TB Allocation Details'!$A$18:$L$18, 0),FALSE), 'E2 Allocators'!$B$15:$W$358, MATCH('O5 Details by Class &amp; Accounts'!BN$18, 'E2 Allocators'!$B$15:$W$15, 0),FALSE)*$E181), 0, VLOOKUP(VLOOKUP($A181, 'E4 TB Allocation Details'!$A$18:$L$214, MATCH("Misc ID", 'E4 TB Allocation Details'!$A$18:$L$18, 0),FALSE), 'E2 Allocators'!$B$15:$W$358, MATCH('O5 Details by Class &amp; Accounts'!BN$18, 'E2 Allocators'!$B$15:$W$15, 0),FALSE)*$E181)</f>
        <v>0</v>
      </c>
      <c r="BO181" s="2186">
        <f>IF(ISERROR(VLOOKUP(VLOOKUP($A181, 'E4 TB Allocation Details'!$A$18:$L$214, MATCH("Misc ID", 'E4 TB Allocation Details'!$A$18:$L$18, 0),FALSE), 'E2 Allocators'!$B$15:$W$358, MATCH('O5 Details by Class &amp; Accounts'!BO$18, 'E2 Allocators'!$B$15:$W$15, 0),FALSE)*$E181), 0, VLOOKUP(VLOOKUP($A181, 'E4 TB Allocation Details'!$A$18:$L$214, MATCH("Misc ID", 'E4 TB Allocation Details'!$A$18:$L$18, 0),FALSE), 'E2 Allocators'!$B$15:$W$358, MATCH('O5 Details by Class &amp; Accounts'!BO$18, 'E2 Allocators'!$B$15:$W$15, 0),FALSE)*$E181)</f>
        <v>0</v>
      </c>
      <c r="BP181" s="2186">
        <f>IF(ISERROR(VLOOKUP(VLOOKUP($A181, 'E4 TB Allocation Details'!$A$18:$L$214, MATCH("Misc ID", 'E4 TB Allocation Details'!$A$18:$L$18, 0),FALSE), 'E2 Allocators'!$B$15:$W$358, MATCH('O5 Details by Class &amp; Accounts'!BP$18, 'E2 Allocators'!$B$15:$W$15, 0),FALSE)*$E181), 0, VLOOKUP(VLOOKUP($A181, 'E4 TB Allocation Details'!$A$18:$L$214, MATCH("Misc ID", 'E4 TB Allocation Details'!$A$18:$L$18, 0),FALSE), 'E2 Allocators'!$B$15:$W$358, MATCH('O5 Details by Class &amp; Accounts'!BP$18, 'E2 Allocators'!$B$15:$W$15, 0),FALSE)*$E181)</f>
        <v>0</v>
      </c>
      <c r="BQ181" s="2186">
        <f>IF(ISERROR(VLOOKUP(VLOOKUP($A181, 'E4 TB Allocation Details'!$A$18:$L$214, MATCH("Misc ID", 'E4 TB Allocation Details'!$A$18:$L$18, 0),FALSE), 'E2 Allocators'!$B$15:$W$358, MATCH('O5 Details by Class &amp; Accounts'!BQ$18, 'E2 Allocators'!$B$15:$W$15, 0),FALSE)*$E181), 0, VLOOKUP(VLOOKUP($A181, 'E4 TB Allocation Details'!$A$18:$L$214, MATCH("Misc ID", 'E4 TB Allocation Details'!$A$18:$L$18, 0),FALSE), 'E2 Allocators'!$B$15:$W$358, MATCH('O5 Details by Class &amp; Accounts'!BQ$18, 'E2 Allocators'!$B$15:$W$15, 0),FALSE)*$E181)</f>
        <v>0</v>
      </c>
      <c r="BR181" s="2186">
        <f>IF(ISERROR(VLOOKUP(VLOOKUP($A181, 'E4 TB Allocation Details'!$A$18:$L$214, MATCH("Misc ID", 'E4 TB Allocation Details'!$A$18:$L$18, 0),FALSE), 'E2 Allocators'!$B$15:$W$358, MATCH('O5 Details by Class &amp; Accounts'!BR$18, 'E2 Allocators'!$B$15:$W$15, 0),FALSE)*$E181), 0, VLOOKUP(VLOOKUP($A181, 'E4 TB Allocation Details'!$A$18:$L$214, MATCH("Misc ID", 'E4 TB Allocation Details'!$A$18:$L$18, 0),FALSE), 'E2 Allocators'!$B$15:$W$358, MATCH('O5 Details by Class &amp; Accounts'!BR$18, 'E2 Allocators'!$B$15:$W$15, 0),FALSE)*$E181)</f>
        <v>0</v>
      </c>
      <c r="BS181" s="2186">
        <f t="shared" si="48"/>
        <v>0</v>
      </c>
      <c r="BT181" s="2186">
        <f>IF(ISERROR(VLOOKUP(VLOOKUP($A181, 'E4 TB Allocation Details'!$A$18:$L$214, MATCH("A &amp; G ID", 'E4 TB Allocation Details'!$A$18:$L$18, 0),FALSE), 'E2 Allocators'!$B$15:$W$358, MATCH('O5 Details by Class &amp; Accounts'!BT$18, 'E2 Allocators'!$B$15:$W$15, 0),FALSE)*$E181), 0, VLOOKUP(VLOOKUP($A181, 'E4 TB Allocation Details'!$A$18:$L$214, MATCH("A &amp; G ID", 'E4 TB Allocation Details'!$A$18:$L$18, 0),FALSE), 'E2 Allocators'!$B$15:$W$358, MATCH('O5 Details by Class &amp; Accounts'!BT$18, 'E2 Allocators'!$B$15:$W$15, 0),FALSE)*$E181)</f>
        <v>0</v>
      </c>
      <c r="BU181" s="2186">
        <f>IF(ISERROR(VLOOKUP(VLOOKUP($A181, 'E4 TB Allocation Details'!$A$18:$L$214, MATCH("A &amp; G ID", 'E4 TB Allocation Details'!$A$18:$L$18, 0),FALSE), 'E2 Allocators'!$B$15:$W$358, MATCH('O5 Details by Class &amp; Accounts'!BU$18, 'E2 Allocators'!$B$15:$W$15, 0),FALSE)*$E181), 0, VLOOKUP(VLOOKUP($A181, 'E4 TB Allocation Details'!$A$18:$L$214, MATCH("A &amp; G ID", 'E4 TB Allocation Details'!$A$18:$L$18, 0),FALSE), 'E2 Allocators'!$B$15:$W$358, MATCH('O5 Details by Class &amp; Accounts'!BU$18, 'E2 Allocators'!$B$15:$W$15, 0),FALSE)*$E181)</f>
        <v>0</v>
      </c>
      <c r="BV181" s="2186">
        <f>IF(ISERROR(VLOOKUP(VLOOKUP($A181, 'E4 TB Allocation Details'!$A$18:$L$214, MATCH("A &amp; G ID", 'E4 TB Allocation Details'!$A$18:$L$18, 0),FALSE), 'E2 Allocators'!$B$15:$W$358, MATCH('O5 Details by Class &amp; Accounts'!BV$18, 'E2 Allocators'!$B$15:$W$15, 0),FALSE)*$E181), 0, VLOOKUP(VLOOKUP($A181, 'E4 TB Allocation Details'!$A$18:$L$214, MATCH("A &amp; G ID", 'E4 TB Allocation Details'!$A$18:$L$18, 0),FALSE), 'E2 Allocators'!$B$15:$W$358, MATCH('O5 Details by Class &amp; Accounts'!BV$18, 'E2 Allocators'!$B$15:$W$15, 0),FALSE)*$E181)</f>
        <v>0</v>
      </c>
      <c r="BW181" s="2186">
        <f>IF(ISERROR(VLOOKUP(VLOOKUP($A181, 'E4 TB Allocation Details'!$A$18:$L$214, MATCH("A &amp; G ID", 'E4 TB Allocation Details'!$A$18:$L$18, 0),FALSE), 'E2 Allocators'!$B$15:$W$358, MATCH('O5 Details by Class &amp; Accounts'!BW$18, 'E2 Allocators'!$B$15:$W$15, 0),FALSE)*$E181), 0, VLOOKUP(VLOOKUP($A181, 'E4 TB Allocation Details'!$A$18:$L$214, MATCH("A &amp; G ID", 'E4 TB Allocation Details'!$A$18:$L$18, 0),FALSE), 'E2 Allocators'!$B$15:$W$358, MATCH('O5 Details by Class &amp; Accounts'!BW$18, 'E2 Allocators'!$B$15:$W$15, 0),FALSE)*$E181)</f>
        <v>0</v>
      </c>
      <c r="BX181" s="2186">
        <f>IF(ISERROR(VLOOKUP(VLOOKUP($A181, 'E4 TB Allocation Details'!$A$18:$L$214, MATCH("A &amp; G ID", 'E4 TB Allocation Details'!$A$18:$L$18, 0),FALSE), 'E2 Allocators'!$B$15:$W$358, MATCH('O5 Details by Class &amp; Accounts'!BX$18, 'E2 Allocators'!$B$15:$W$15, 0),FALSE)*$E181), 0, VLOOKUP(VLOOKUP($A181, 'E4 TB Allocation Details'!$A$18:$L$214, MATCH("A &amp; G ID", 'E4 TB Allocation Details'!$A$18:$L$18, 0),FALSE), 'E2 Allocators'!$B$15:$W$358, MATCH('O5 Details by Class &amp; Accounts'!BX$18, 'E2 Allocators'!$B$15:$W$15, 0),FALSE)*$E181)</f>
        <v>0</v>
      </c>
      <c r="BY181" s="2186">
        <f>IF(ISERROR(VLOOKUP(VLOOKUP($A181, 'E4 TB Allocation Details'!$A$18:$L$214, MATCH("A &amp; G ID", 'E4 TB Allocation Details'!$A$18:$L$18, 0),FALSE), 'E2 Allocators'!$B$15:$W$358, MATCH('O5 Details by Class &amp; Accounts'!BY$18, 'E2 Allocators'!$B$15:$W$15, 0),FALSE)*$E181), 0, VLOOKUP(VLOOKUP($A181, 'E4 TB Allocation Details'!$A$18:$L$214, MATCH("A &amp; G ID", 'E4 TB Allocation Details'!$A$18:$L$18, 0),FALSE), 'E2 Allocators'!$B$15:$W$358, MATCH('O5 Details by Class &amp; Accounts'!BY$18, 'E2 Allocators'!$B$15:$W$15, 0),FALSE)*$E181)</f>
        <v>0</v>
      </c>
      <c r="BZ181" s="2186">
        <f>IF(ISERROR(VLOOKUP(VLOOKUP($A181, 'E4 TB Allocation Details'!$A$18:$L$214, MATCH("A &amp; G ID", 'E4 TB Allocation Details'!$A$18:$L$18, 0),FALSE), 'E2 Allocators'!$B$15:$W$358, MATCH('O5 Details by Class &amp; Accounts'!BZ$18, 'E2 Allocators'!$B$15:$W$15, 0),FALSE)*$E181), 0, VLOOKUP(VLOOKUP($A181, 'E4 TB Allocation Details'!$A$18:$L$214, MATCH("A &amp; G ID", 'E4 TB Allocation Details'!$A$18:$L$18, 0),FALSE), 'E2 Allocators'!$B$15:$W$358, MATCH('O5 Details by Class &amp; Accounts'!BZ$18, 'E2 Allocators'!$B$15:$W$15, 0),FALSE)*$E181)</f>
        <v>0</v>
      </c>
      <c r="CA181" s="2186">
        <f>IF(ISERROR(VLOOKUP(VLOOKUP($A181, 'E4 TB Allocation Details'!$A$18:$L$214, MATCH("A &amp; G ID", 'E4 TB Allocation Details'!$A$18:$L$18, 0),FALSE), 'E2 Allocators'!$B$15:$W$358, MATCH('O5 Details by Class &amp; Accounts'!CA$18, 'E2 Allocators'!$B$15:$W$15, 0),FALSE)*$E181), 0, VLOOKUP(VLOOKUP($A181, 'E4 TB Allocation Details'!$A$18:$L$214, MATCH("A &amp; G ID", 'E4 TB Allocation Details'!$A$18:$L$18, 0),FALSE), 'E2 Allocators'!$B$15:$W$358, MATCH('O5 Details by Class &amp; Accounts'!CA$18, 'E2 Allocators'!$B$15:$W$15, 0),FALSE)*$E181)</f>
        <v>0</v>
      </c>
      <c r="CB181" s="2186">
        <f>IF(ISERROR(VLOOKUP(VLOOKUP($A181, 'E4 TB Allocation Details'!$A$18:$L$214, MATCH("A &amp; G ID", 'E4 TB Allocation Details'!$A$18:$L$18, 0),FALSE), 'E2 Allocators'!$B$15:$W$358, MATCH('O5 Details by Class &amp; Accounts'!CB$18, 'E2 Allocators'!$B$15:$W$15, 0),FALSE)*$E181), 0, VLOOKUP(VLOOKUP($A181, 'E4 TB Allocation Details'!$A$18:$L$214, MATCH("A &amp; G ID", 'E4 TB Allocation Details'!$A$18:$L$18, 0),FALSE), 'E2 Allocators'!$B$15:$W$358, MATCH('O5 Details by Class &amp; Accounts'!CB$18, 'E2 Allocators'!$B$15:$W$15, 0),FALSE)*$E181)</f>
        <v>0</v>
      </c>
      <c r="CC181" s="2186">
        <f>IF(ISERROR(VLOOKUP(VLOOKUP($A181, 'E4 TB Allocation Details'!$A$18:$L$214, MATCH("A &amp; G ID", 'E4 TB Allocation Details'!$A$18:$L$18, 0),FALSE), 'E2 Allocators'!$B$15:$W$358, MATCH('O5 Details by Class &amp; Accounts'!CC$18, 'E2 Allocators'!$B$15:$W$15, 0),FALSE)*$E181), 0, VLOOKUP(VLOOKUP($A181, 'E4 TB Allocation Details'!$A$18:$L$214, MATCH("A &amp; G ID", 'E4 TB Allocation Details'!$A$18:$L$18, 0),FALSE), 'E2 Allocators'!$B$15:$W$358, MATCH('O5 Details by Class &amp; Accounts'!CC$18, 'E2 Allocators'!$B$15:$W$15, 0),FALSE)*$E181)</f>
        <v>0</v>
      </c>
      <c r="CD181" s="2186">
        <f>IF(ISERROR(VLOOKUP(VLOOKUP($A181, 'E4 TB Allocation Details'!$A$18:$L$214, MATCH("A &amp; G ID", 'E4 TB Allocation Details'!$A$18:$L$18, 0),FALSE), 'E2 Allocators'!$B$15:$W$358, MATCH('O5 Details by Class &amp; Accounts'!CD$18, 'E2 Allocators'!$B$15:$W$15, 0),FALSE)*$E181), 0, VLOOKUP(VLOOKUP($A181, 'E4 TB Allocation Details'!$A$18:$L$214, MATCH("A &amp; G ID", 'E4 TB Allocation Details'!$A$18:$L$18, 0),FALSE), 'E2 Allocators'!$B$15:$W$358, MATCH('O5 Details by Class &amp; Accounts'!CD$18, 'E2 Allocators'!$B$15:$W$15, 0),FALSE)*$E181)</f>
        <v>0</v>
      </c>
      <c r="CE181" s="2186">
        <f>IF(ISERROR(VLOOKUP(VLOOKUP($A181, 'E4 TB Allocation Details'!$A$18:$L$214, MATCH("A &amp; G ID", 'E4 TB Allocation Details'!$A$18:$L$18, 0),FALSE), 'E2 Allocators'!$B$15:$W$358, MATCH('O5 Details by Class &amp; Accounts'!CE$18, 'E2 Allocators'!$B$15:$W$15, 0),FALSE)*$E181), 0, VLOOKUP(VLOOKUP($A181, 'E4 TB Allocation Details'!$A$18:$L$214, MATCH("A &amp; G ID", 'E4 TB Allocation Details'!$A$18:$L$18, 0),FALSE), 'E2 Allocators'!$B$15:$W$358, MATCH('O5 Details by Class &amp; Accounts'!CE$18, 'E2 Allocators'!$B$15:$W$15, 0),FALSE)*$E181)</f>
        <v>0</v>
      </c>
      <c r="CF181" s="2186">
        <f>IF(ISERROR(VLOOKUP(VLOOKUP($A181, 'E4 TB Allocation Details'!$A$18:$L$214, MATCH("A &amp; G ID", 'E4 TB Allocation Details'!$A$18:$L$18, 0),FALSE), 'E2 Allocators'!$B$15:$W$358, MATCH('O5 Details by Class &amp; Accounts'!CF$18, 'E2 Allocators'!$B$15:$W$15, 0),FALSE)*$E181), 0, VLOOKUP(VLOOKUP($A181, 'E4 TB Allocation Details'!$A$18:$L$214, MATCH("A &amp; G ID", 'E4 TB Allocation Details'!$A$18:$L$18, 0),FALSE), 'E2 Allocators'!$B$15:$W$358, MATCH('O5 Details by Class &amp; Accounts'!CF$18, 'E2 Allocators'!$B$15:$W$15, 0),FALSE)*$E181)</f>
        <v>0</v>
      </c>
      <c r="CG181" s="2186">
        <f>IF(ISERROR(VLOOKUP(VLOOKUP($A181, 'E4 TB Allocation Details'!$A$18:$L$214, MATCH("A &amp; G ID", 'E4 TB Allocation Details'!$A$18:$L$18, 0),FALSE), 'E2 Allocators'!$B$15:$W$358, MATCH('O5 Details by Class &amp; Accounts'!CG$18, 'E2 Allocators'!$B$15:$W$15, 0),FALSE)*$E181), 0, VLOOKUP(VLOOKUP($A181, 'E4 TB Allocation Details'!$A$18:$L$214, MATCH("A &amp; G ID", 'E4 TB Allocation Details'!$A$18:$L$18, 0),FALSE), 'E2 Allocators'!$B$15:$W$358, MATCH('O5 Details by Class &amp; Accounts'!CG$18, 'E2 Allocators'!$B$15:$W$15, 0),FALSE)*$E181)</f>
        <v>0</v>
      </c>
      <c r="CH181" s="2186">
        <f>IF(ISERROR(VLOOKUP(VLOOKUP($A181, 'E4 TB Allocation Details'!$A$18:$L$214, MATCH("A &amp; G ID", 'E4 TB Allocation Details'!$A$18:$L$18, 0),FALSE), 'E2 Allocators'!$B$15:$W$358, MATCH('O5 Details by Class &amp; Accounts'!CH$18, 'E2 Allocators'!$B$15:$W$15, 0),FALSE)*$E181), 0, VLOOKUP(VLOOKUP($A181, 'E4 TB Allocation Details'!$A$18:$L$214, MATCH("A &amp; G ID", 'E4 TB Allocation Details'!$A$18:$L$18, 0),FALSE), 'E2 Allocators'!$B$15:$W$358, MATCH('O5 Details by Class &amp; Accounts'!CH$18, 'E2 Allocators'!$B$15:$W$15, 0),FALSE)*$E181)</f>
        <v>0</v>
      </c>
      <c r="CI181" s="2186">
        <f>IF(ISERROR(VLOOKUP(VLOOKUP($A181, 'E4 TB Allocation Details'!$A$18:$L$214, MATCH("A &amp; G ID", 'E4 TB Allocation Details'!$A$18:$L$18, 0),FALSE), 'E2 Allocators'!$B$15:$W$358, MATCH('O5 Details by Class &amp; Accounts'!CI$18, 'E2 Allocators'!$B$15:$W$15, 0),FALSE)*$E181), 0, VLOOKUP(VLOOKUP($A181, 'E4 TB Allocation Details'!$A$18:$L$214, MATCH("A &amp; G ID", 'E4 TB Allocation Details'!$A$18:$L$18, 0),FALSE), 'E2 Allocators'!$B$15:$W$358, MATCH('O5 Details by Class &amp; Accounts'!CI$18, 'E2 Allocators'!$B$15:$W$15, 0),FALSE)*$E181)</f>
        <v>0</v>
      </c>
      <c r="CJ181" s="2186">
        <f>IF(ISERROR(VLOOKUP(VLOOKUP($A181, 'E4 TB Allocation Details'!$A$18:$L$214, MATCH("A &amp; G ID", 'E4 TB Allocation Details'!$A$18:$L$18, 0),FALSE), 'E2 Allocators'!$B$15:$W$358, MATCH('O5 Details by Class &amp; Accounts'!CJ$18, 'E2 Allocators'!$B$15:$W$15, 0),FALSE)*$E181), 0, VLOOKUP(VLOOKUP($A181, 'E4 TB Allocation Details'!$A$18:$L$214, MATCH("A &amp; G ID", 'E4 TB Allocation Details'!$A$18:$L$18, 0),FALSE), 'E2 Allocators'!$B$15:$W$358, MATCH('O5 Details by Class &amp; Accounts'!CJ$18, 'E2 Allocators'!$B$15:$W$15, 0),FALSE)*$E181)</f>
        <v>0</v>
      </c>
      <c r="CK181" s="2186">
        <f>IF(ISERROR(VLOOKUP(VLOOKUP($A181, 'E4 TB Allocation Details'!$A$18:$L$214, MATCH("A &amp; G ID", 'E4 TB Allocation Details'!$A$18:$L$18, 0),FALSE), 'E2 Allocators'!$B$15:$W$358, MATCH('O5 Details by Class &amp; Accounts'!CK$18, 'E2 Allocators'!$B$15:$W$15, 0),FALSE)*$E181), 0, VLOOKUP(VLOOKUP($A181, 'E4 TB Allocation Details'!$A$18:$L$214, MATCH("A &amp; G ID", 'E4 TB Allocation Details'!$A$18:$L$18, 0),FALSE), 'E2 Allocators'!$B$15:$W$358, MATCH('O5 Details by Class &amp; Accounts'!CK$18, 'E2 Allocators'!$B$15:$W$15, 0),FALSE)*$E181)</f>
        <v>0</v>
      </c>
      <c r="CL181" s="2186">
        <f>IF(ISERROR(VLOOKUP(VLOOKUP($A181, 'E4 TB Allocation Details'!$A$18:$L$214, MATCH("A &amp; G ID", 'E4 TB Allocation Details'!$A$18:$L$18, 0),FALSE), 'E2 Allocators'!$B$15:$W$358, MATCH('O5 Details by Class &amp; Accounts'!CL$18, 'E2 Allocators'!$B$15:$W$15, 0),FALSE)*$E181), 0, VLOOKUP(VLOOKUP($A181, 'E4 TB Allocation Details'!$A$18:$L$214, MATCH("A &amp; G ID", 'E4 TB Allocation Details'!$A$18:$L$18, 0),FALSE), 'E2 Allocators'!$B$15:$W$358, MATCH('O5 Details by Class &amp; Accounts'!CL$18, 'E2 Allocators'!$B$15:$W$15, 0),FALSE)*$E181)</f>
        <v>0</v>
      </c>
      <c r="CM181" s="2186">
        <f>IF(ISERROR(VLOOKUP(VLOOKUP($A181, 'E4 TB Allocation Details'!$A$18:$L$214, MATCH("A &amp; G ID", 'E4 TB Allocation Details'!$A$18:$L$18, 0),FALSE), 'E2 Allocators'!$B$15:$W$358, MATCH('O5 Details by Class &amp; Accounts'!CM$18, 'E2 Allocators'!$B$15:$W$15, 0),FALSE)*$E181), 0, VLOOKUP(VLOOKUP($A181, 'E4 TB Allocation Details'!$A$18:$L$214, MATCH("A &amp; G ID", 'E4 TB Allocation Details'!$A$18:$L$18, 0),FALSE), 'E2 Allocators'!$B$15:$W$358, MATCH('O5 Details by Class &amp; Accounts'!CM$18, 'E2 Allocators'!$B$15:$W$15, 0),FALSE)*$E181)</f>
        <v>0</v>
      </c>
      <c r="CN181" s="2186">
        <f t="shared" si="49"/>
        <v>0</v>
      </c>
      <c r="CO181" s="2187">
        <f t="shared" si="50"/>
        <v>0</v>
      </c>
      <c r="CQ181" s="1625" t="s">
        <v>1082</v>
      </c>
    </row>
    <row r="182" spans="1:95" s="54" customFormat="1" ht="12.75" x14ac:dyDescent="0.2">
      <c r="A182" s="1838">
        <v>5520</v>
      </c>
      <c r="B182" s="1807" t="s">
        <v>1586</v>
      </c>
      <c r="C182" s="2184">
        <f>IF(ISERROR(VLOOKUP($A182,'I3 TB Data'!$A$19:$H$483,MATCH('O5 Details by Class &amp; Accounts'!$C$18, 'I3 TB Data'!$A$19:$H$19,0),0)), 0, VLOOKUP($A182,'I3 TB Data'!$A$19:$H$483,MATCH('O5 Details by Class &amp; Accounts'!$C$18,'I3 TB Data'!$A$19:$H$19,0),0))</f>
        <v>0</v>
      </c>
      <c r="D182" s="2185"/>
      <c r="E182" s="2184">
        <f t="shared" si="44"/>
        <v>0</v>
      </c>
      <c r="F182" s="2186"/>
      <c r="G182" s="2186"/>
      <c r="H182" s="2186">
        <f t="shared" si="46"/>
        <v>0</v>
      </c>
      <c r="I182" s="2186">
        <f>IF(ISERROR(VLOOKUP(VLOOKUP($A182, 'E4 TB Allocation Details'!$A$18:$L$214, MATCH("Demand ID", 'E4 TB Allocation Details'!$A$18:$L$18, 0),FALSE), 'E2 Allocators'!$B$15:$W$358, MATCH('O5 Details by Class &amp; Accounts'!I$18, 'E2 Allocators'!$B$15:$W$15, 0),FALSE)*$F182), 0, VLOOKUP(VLOOKUP($A182, 'E4 TB Allocation Details'!$A$18:$L$214, MATCH("Demand ID", 'E4 TB Allocation Details'!$A$18:$L$18, 0),FALSE), 'E2 Allocators'!$B$15:$W$358, MATCH('O5 Details by Class &amp; Accounts'!I$18, 'E2 Allocators'!$B$15:$W$15, 0),FALSE)*$F182)</f>
        <v>0</v>
      </c>
      <c r="J182" s="2186">
        <f>IF(ISERROR(VLOOKUP(VLOOKUP($A182, 'E4 TB Allocation Details'!$A$18:$L$214, MATCH("Demand ID", 'E4 TB Allocation Details'!$A$18:$L$18, 0),FALSE), 'E2 Allocators'!$B$15:$W$358, MATCH('O5 Details by Class &amp; Accounts'!J$18, 'E2 Allocators'!$B$15:$W$15, 0),FALSE)*$F182), 0, VLOOKUP(VLOOKUP($A182, 'E4 TB Allocation Details'!$A$18:$L$214, MATCH("Demand ID", 'E4 TB Allocation Details'!$A$18:$L$18, 0),FALSE), 'E2 Allocators'!$B$15:$W$358, MATCH('O5 Details by Class &amp; Accounts'!J$18, 'E2 Allocators'!$B$15:$W$15, 0),FALSE)*$F182)</f>
        <v>0</v>
      </c>
      <c r="K182" s="2186">
        <f>IF(ISERROR(VLOOKUP(VLOOKUP($A182, 'E4 TB Allocation Details'!$A$18:$L$214, MATCH("Demand ID", 'E4 TB Allocation Details'!$A$18:$L$18, 0),FALSE), 'E2 Allocators'!$B$15:$W$358, MATCH('O5 Details by Class &amp; Accounts'!K$18, 'E2 Allocators'!$B$15:$W$15, 0),FALSE)*$F182), 0, VLOOKUP(VLOOKUP($A182, 'E4 TB Allocation Details'!$A$18:$L$214, MATCH("Demand ID", 'E4 TB Allocation Details'!$A$18:$L$18, 0),FALSE), 'E2 Allocators'!$B$15:$W$358, MATCH('O5 Details by Class &amp; Accounts'!K$18, 'E2 Allocators'!$B$15:$W$15, 0),FALSE)*$F182)</f>
        <v>0</v>
      </c>
      <c r="L182" s="2186">
        <f>IF(ISERROR(VLOOKUP(VLOOKUP($A182, 'E4 TB Allocation Details'!$A$18:$L$214, MATCH("Demand ID", 'E4 TB Allocation Details'!$A$18:$L$18, 0),FALSE), 'E2 Allocators'!$B$15:$W$358, MATCH('O5 Details by Class &amp; Accounts'!L$18, 'E2 Allocators'!$B$15:$W$15, 0),FALSE)*$F182), 0, VLOOKUP(VLOOKUP($A182, 'E4 TB Allocation Details'!$A$18:$L$214, MATCH("Demand ID", 'E4 TB Allocation Details'!$A$18:$L$18, 0),FALSE), 'E2 Allocators'!$B$15:$W$358, MATCH('O5 Details by Class &amp; Accounts'!L$18, 'E2 Allocators'!$B$15:$W$15, 0),FALSE)*$F182)</f>
        <v>0</v>
      </c>
      <c r="M182" s="2186">
        <f>IF(ISERROR(VLOOKUP(VLOOKUP($A182, 'E4 TB Allocation Details'!$A$18:$L$214, MATCH("Demand ID", 'E4 TB Allocation Details'!$A$18:$L$18, 0),FALSE), 'E2 Allocators'!$B$15:$W$358, MATCH('O5 Details by Class &amp; Accounts'!M$18, 'E2 Allocators'!$B$15:$W$15, 0),FALSE)*$F182), 0, VLOOKUP(VLOOKUP($A182, 'E4 TB Allocation Details'!$A$18:$L$214, MATCH("Demand ID", 'E4 TB Allocation Details'!$A$18:$L$18, 0),FALSE), 'E2 Allocators'!$B$15:$W$358, MATCH('O5 Details by Class &amp; Accounts'!M$18, 'E2 Allocators'!$B$15:$W$15, 0),FALSE)*$F182)</f>
        <v>0</v>
      </c>
      <c r="N182" s="2186">
        <f>IF(ISERROR(VLOOKUP(VLOOKUP($A182, 'E4 TB Allocation Details'!$A$18:$L$214, MATCH("Demand ID", 'E4 TB Allocation Details'!$A$18:$L$18, 0),FALSE), 'E2 Allocators'!$B$15:$W$358, MATCH('O5 Details by Class &amp; Accounts'!N$18, 'E2 Allocators'!$B$15:$W$15, 0),FALSE)*$F182), 0, VLOOKUP(VLOOKUP($A182, 'E4 TB Allocation Details'!$A$18:$L$214, MATCH("Demand ID", 'E4 TB Allocation Details'!$A$18:$L$18, 0),FALSE), 'E2 Allocators'!$B$15:$W$358, MATCH('O5 Details by Class &amp; Accounts'!N$18, 'E2 Allocators'!$B$15:$W$15, 0),FALSE)*$F182)</f>
        <v>0</v>
      </c>
      <c r="O182" s="2186">
        <f>IF(ISERROR(VLOOKUP(VLOOKUP($A182, 'E4 TB Allocation Details'!$A$18:$L$214, MATCH("Demand ID", 'E4 TB Allocation Details'!$A$18:$L$18, 0),FALSE), 'E2 Allocators'!$B$15:$W$358, MATCH('O5 Details by Class &amp; Accounts'!O$18, 'E2 Allocators'!$B$15:$W$15, 0),FALSE)*$F182), 0, VLOOKUP(VLOOKUP($A182, 'E4 TB Allocation Details'!$A$18:$L$214, MATCH("Demand ID", 'E4 TB Allocation Details'!$A$18:$L$18, 0),FALSE), 'E2 Allocators'!$B$15:$W$358, MATCH('O5 Details by Class &amp; Accounts'!O$18, 'E2 Allocators'!$B$15:$W$15, 0),FALSE)*$F182)</f>
        <v>0</v>
      </c>
      <c r="P182" s="2186">
        <f>IF(ISERROR(VLOOKUP(VLOOKUP($A182, 'E4 TB Allocation Details'!$A$18:$L$214, MATCH("Demand ID", 'E4 TB Allocation Details'!$A$18:$L$18, 0),FALSE), 'E2 Allocators'!$B$15:$W$358, MATCH('O5 Details by Class &amp; Accounts'!P$18, 'E2 Allocators'!$B$15:$W$15, 0),FALSE)*$F182), 0, VLOOKUP(VLOOKUP($A182, 'E4 TB Allocation Details'!$A$18:$L$214, MATCH("Demand ID", 'E4 TB Allocation Details'!$A$18:$L$18, 0),FALSE), 'E2 Allocators'!$B$15:$W$358, MATCH('O5 Details by Class &amp; Accounts'!P$18, 'E2 Allocators'!$B$15:$W$15, 0),FALSE)*$F182)</f>
        <v>0</v>
      </c>
      <c r="Q182" s="2186">
        <f>IF(ISERROR(VLOOKUP(VLOOKUP($A182, 'E4 TB Allocation Details'!$A$18:$L$214, MATCH("Demand ID", 'E4 TB Allocation Details'!$A$18:$L$18, 0),FALSE), 'E2 Allocators'!$B$15:$W$358, MATCH('O5 Details by Class &amp; Accounts'!Q$18, 'E2 Allocators'!$B$15:$W$15, 0),FALSE)*$F182), 0, VLOOKUP(VLOOKUP($A182, 'E4 TB Allocation Details'!$A$18:$L$214, MATCH("Demand ID", 'E4 TB Allocation Details'!$A$18:$L$18, 0),FALSE), 'E2 Allocators'!$B$15:$W$358, MATCH('O5 Details by Class &amp; Accounts'!Q$18, 'E2 Allocators'!$B$15:$W$15, 0),FALSE)*$F182)</f>
        <v>0</v>
      </c>
      <c r="R182" s="2186">
        <f>IF(ISERROR(VLOOKUP(VLOOKUP($A182, 'E4 TB Allocation Details'!$A$18:$L$214, MATCH("Demand ID", 'E4 TB Allocation Details'!$A$18:$L$18, 0),FALSE), 'E2 Allocators'!$B$15:$W$358, MATCH('O5 Details by Class &amp; Accounts'!R$18, 'E2 Allocators'!$B$15:$W$15, 0),FALSE)*$F182), 0, VLOOKUP(VLOOKUP($A182, 'E4 TB Allocation Details'!$A$18:$L$214, MATCH("Demand ID", 'E4 TB Allocation Details'!$A$18:$L$18, 0),FALSE), 'E2 Allocators'!$B$15:$W$358, MATCH('O5 Details by Class &amp; Accounts'!R$18, 'E2 Allocators'!$B$15:$W$15, 0),FALSE)*$F182)</f>
        <v>0</v>
      </c>
      <c r="S182" s="2186">
        <f>IF(ISERROR(VLOOKUP(VLOOKUP($A182, 'E4 TB Allocation Details'!$A$18:$L$214, MATCH("Demand ID", 'E4 TB Allocation Details'!$A$18:$L$18, 0),FALSE), 'E2 Allocators'!$B$15:$W$358, MATCH('O5 Details by Class &amp; Accounts'!S$18, 'E2 Allocators'!$B$15:$W$15, 0),FALSE)*$F182), 0, VLOOKUP(VLOOKUP($A182, 'E4 TB Allocation Details'!$A$18:$L$214, MATCH("Demand ID", 'E4 TB Allocation Details'!$A$18:$L$18, 0),FALSE), 'E2 Allocators'!$B$15:$W$358, MATCH('O5 Details by Class &amp; Accounts'!S$18, 'E2 Allocators'!$B$15:$W$15, 0),FALSE)*$F182)</f>
        <v>0</v>
      </c>
      <c r="T182" s="2186">
        <f>IF(ISERROR(VLOOKUP(VLOOKUP($A182, 'E4 TB Allocation Details'!$A$18:$L$214, MATCH("Demand ID", 'E4 TB Allocation Details'!$A$18:$L$18, 0),FALSE), 'E2 Allocators'!$B$15:$W$358, MATCH('O5 Details by Class &amp; Accounts'!T$18, 'E2 Allocators'!$B$15:$W$15, 0),FALSE)*$F182), 0, VLOOKUP(VLOOKUP($A182, 'E4 TB Allocation Details'!$A$18:$L$214, MATCH("Demand ID", 'E4 TB Allocation Details'!$A$18:$L$18, 0),FALSE), 'E2 Allocators'!$B$15:$W$358, MATCH('O5 Details by Class &amp; Accounts'!T$18, 'E2 Allocators'!$B$15:$W$15, 0),FALSE)*$F182)</f>
        <v>0</v>
      </c>
      <c r="U182" s="2186">
        <f>IF(ISERROR(VLOOKUP(VLOOKUP($A182, 'E4 TB Allocation Details'!$A$18:$L$214, MATCH("Demand ID", 'E4 TB Allocation Details'!$A$18:$L$18, 0),FALSE), 'E2 Allocators'!$B$15:$W$358, MATCH('O5 Details by Class &amp; Accounts'!U$18, 'E2 Allocators'!$B$15:$W$15, 0),FALSE)*$F182), 0, VLOOKUP(VLOOKUP($A182, 'E4 TB Allocation Details'!$A$18:$L$214, MATCH("Demand ID", 'E4 TB Allocation Details'!$A$18:$L$18, 0),FALSE), 'E2 Allocators'!$B$15:$W$358, MATCH('O5 Details by Class &amp; Accounts'!U$18, 'E2 Allocators'!$B$15:$W$15, 0),FALSE)*$F182)</f>
        <v>0</v>
      </c>
      <c r="V182" s="2186">
        <f>IF(ISERROR(VLOOKUP(VLOOKUP($A182, 'E4 TB Allocation Details'!$A$18:$L$214, MATCH("Demand ID", 'E4 TB Allocation Details'!$A$18:$L$18, 0),FALSE), 'E2 Allocators'!$B$15:$W$358, MATCH('O5 Details by Class &amp; Accounts'!V$18, 'E2 Allocators'!$B$15:$W$15, 0),FALSE)*$F182), 0, VLOOKUP(VLOOKUP($A182, 'E4 TB Allocation Details'!$A$18:$L$214, MATCH("Demand ID", 'E4 TB Allocation Details'!$A$18:$L$18, 0),FALSE), 'E2 Allocators'!$B$15:$W$358, MATCH('O5 Details by Class &amp; Accounts'!V$18, 'E2 Allocators'!$B$15:$W$15, 0),FALSE)*$F182)</f>
        <v>0</v>
      </c>
      <c r="W182" s="2186">
        <f>IF(ISERROR(VLOOKUP(VLOOKUP($A182, 'E4 TB Allocation Details'!$A$18:$L$214, MATCH("Demand ID", 'E4 TB Allocation Details'!$A$18:$L$18, 0),FALSE), 'E2 Allocators'!$B$15:$W$358, MATCH('O5 Details by Class &amp; Accounts'!W$18, 'E2 Allocators'!$B$15:$W$15, 0),FALSE)*$F182), 0, VLOOKUP(VLOOKUP($A182, 'E4 TB Allocation Details'!$A$18:$L$214, MATCH("Demand ID", 'E4 TB Allocation Details'!$A$18:$L$18, 0),FALSE), 'E2 Allocators'!$B$15:$W$358, MATCH('O5 Details by Class &amp; Accounts'!W$18, 'E2 Allocators'!$B$15:$W$15, 0),FALSE)*$F182)</f>
        <v>0</v>
      </c>
      <c r="X182" s="2186">
        <f>IF(ISERROR(VLOOKUP(VLOOKUP($A182, 'E4 TB Allocation Details'!$A$18:$L$214, MATCH("Demand ID", 'E4 TB Allocation Details'!$A$18:$L$18, 0),FALSE), 'E2 Allocators'!$B$15:$W$358, MATCH('O5 Details by Class &amp; Accounts'!X$18, 'E2 Allocators'!$B$15:$W$15, 0),FALSE)*$F182), 0, VLOOKUP(VLOOKUP($A182, 'E4 TB Allocation Details'!$A$18:$L$214, MATCH("Demand ID", 'E4 TB Allocation Details'!$A$18:$L$18, 0),FALSE), 'E2 Allocators'!$B$15:$W$358, MATCH('O5 Details by Class &amp; Accounts'!X$18, 'E2 Allocators'!$B$15:$W$15, 0),FALSE)*$F182)</f>
        <v>0</v>
      </c>
      <c r="Y182" s="2186">
        <f>IF(ISERROR(VLOOKUP(VLOOKUP($A182, 'E4 TB Allocation Details'!$A$18:$L$214, MATCH("Demand ID", 'E4 TB Allocation Details'!$A$18:$L$18, 0),FALSE), 'E2 Allocators'!$B$15:$W$358, MATCH('O5 Details by Class &amp; Accounts'!Y$18, 'E2 Allocators'!$B$15:$W$15, 0),FALSE)*$F182), 0, VLOOKUP(VLOOKUP($A182, 'E4 TB Allocation Details'!$A$18:$L$214, MATCH("Demand ID", 'E4 TB Allocation Details'!$A$18:$L$18, 0),FALSE), 'E2 Allocators'!$B$15:$W$358, MATCH('O5 Details by Class &amp; Accounts'!Y$18, 'E2 Allocators'!$B$15:$W$15, 0),FALSE)*$F182)</f>
        <v>0</v>
      </c>
      <c r="Z182" s="2186">
        <f>IF(ISERROR(VLOOKUP(VLOOKUP($A182, 'E4 TB Allocation Details'!$A$18:$L$214, MATCH("Demand ID", 'E4 TB Allocation Details'!$A$18:$L$18, 0),FALSE), 'E2 Allocators'!$B$15:$W$358, MATCH('O5 Details by Class &amp; Accounts'!Z$18, 'E2 Allocators'!$B$15:$W$15, 0),FALSE)*$F182), 0, VLOOKUP(VLOOKUP($A182, 'E4 TB Allocation Details'!$A$18:$L$214, MATCH("Demand ID", 'E4 TB Allocation Details'!$A$18:$L$18, 0),FALSE), 'E2 Allocators'!$B$15:$W$358, MATCH('O5 Details by Class &amp; Accounts'!Z$18, 'E2 Allocators'!$B$15:$W$15, 0),FALSE)*$F182)</f>
        <v>0</v>
      </c>
      <c r="AA182" s="2186">
        <f>IF(ISERROR(VLOOKUP(VLOOKUP($A182, 'E4 TB Allocation Details'!$A$18:$L$214, MATCH("Demand ID", 'E4 TB Allocation Details'!$A$18:$L$18, 0),FALSE), 'E2 Allocators'!$B$15:$W$358, MATCH('O5 Details by Class &amp; Accounts'!AA$18, 'E2 Allocators'!$B$15:$W$15, 0),FALSE)*$F182), 0, VLOOKUP(VLOOKUP($A182, 'E4 TB Allocation Details'!$A$18:$L$214, MATCH("Demand ID", 'E4 TB Allocation Details'!$A$18:$L$18, 0),FALSE), 'E2 Allocators'!$B$15:$W$358, MATCH('O5 Details by Class &amp; Accounts'!AA$18, 'E2 Allocators'!$B$15:$W$15, 0),FALSE)*$F182)</f>
        <v>0</v>
      </c>
      <c r="AB182" s="2186">
        <f>IF(ISERROR(VLOOKUP(VLOOKUP($A182, 'E4 TB Allocation Details'!$A$18:$L$214, MATCH("Demand ID", 'E4 TB Allocation Details'!$A$18:$L$18, 0),FALSE), 'E2 Allocators'!$B$15:$W$358, MATCH('O5 Details by Class &amp; Accounts'!AB$18, 'E2 Allocators'!$B$15:$W$15, 0),FALSE)*$F182), 0, VLOOKUP(VLOOKUP($A182, 'E4 TB Allocation Details'!$A$18:$L$214, MATCH("Demand ID", 'E4 TB Allocation Details'!$A$18:$L$18, 0),FALSE), 'E2 Allocators'!$B$15:$W$358, MATCH('O5 Details by Class &amp; Accounts'!AB$18, 'E2 Allocators'!$B$15:$W$15, 0),FALSE)*$F182)</f>
        <v>0</v>
      </c>
      <c r="AC182" s="2186">
        <f t="shared" si="47"/>
        <v>0</v>
      </c>
      <c r="AD182" s="2186">
        <f>IF(ISERROR(VLOOKUP(VLOOKUP($A182, 'E4 TB Allocation Details'!$A$18:$L$214, MATCH("Customer ID", 'E4 TB Allocation Details'!$A$18:$L$18, 0),FALSE), 'E2 Allocators'!$B$15:$W$358, MATCH('O5 Details by Class &amp; Accounts'!AD$18, 'E2 Allocators'!$B$15:$W$15, 0),FALSE)*$G182), 0, VLOOKUP(VLOOKUP($A182, 'E4 TB Allocation Details'!$A$18:$L$214, MATCH("Customer ID", 'E4 TB Allocation Details'!$A$18:$L$18, 0),FALSE), 'E2 Allocators'!$B$15:$W$358, MATCH('O5 Details by Class &amp; Accounts'!AD$18, 'E2 Allocators'!$B$15:$W$15, 0),FALSE)*$G182)</f>
        <v>0</v>
      </c>
      <c r="AE182" s="2186">
        <f>IF(ISERROR(VLOOKUP(VLOOKUP($A182, 'E4 TB Allocation Details'!$A$18:$L$214, MATCH("Customer ID", 'E4 TB Allocation Details'!$A$18:$L$18, 0),FALSE), 'E2 Allocators'!$B$15:$W$358, MATCH('O5 Details by Class &amp; Accounts'!AE$18, 'E2 Allocators'!$B$15:$W$15, 0),FALSE)*$G182), 0, VLOOKUP(VLOOKUP($A182, 'E4 TB Allocation Details'!$A$18:$L$214, MATCH("Customer ID", 'E4 TB Allocation Details'!$A$18:$L$18, 0),FALSE), 'E2 Allocators'!$B$15:$W$358, MATCH('O5 Details by Class &amp; Accounts'!AE$18, 'E2 Allocators'!$B$15:$W$15, 0),FALSE)*$G182)</f>
        <v>0</v>
      </c>
      <c r="AF182" s="2186">
        <f>IF(ISERROR(VLOOKUP(VLOOKUP($A182, 'E4 TB Allocation Details'!$A$18:$L$214, MATCH("Customer ID", 'E4 TB Allocation Details'!$A$18:$L$18, 0),FALSE), 'E2 Allocators'!$B$15:$W$358, MATCH('O5 Details by Class &amp; Accounts'!AF$18, 'E2 Allocators'!$B$15:$W$15, 0),FALSE)*$G182), 0, VLOOKUP(VLOOKUP($A182, 'E4 TB Allocation Details'!$A$18:$L$214, MATCH("Customer ID", 'E4 TB Allocation Details'!$A$18:$L$18, 0),FALSE), 'E2 Allocators'!$B$15:$W$358, MATCH('O5 Details by Class &amp; Accounts'!AF$18, 'E2 Allocators'!$B$15:$W$15, 0),FALSE)*$G182)</f>
        <v>0</v>
      </c>
      <c r="AG182" s="2186">
        <f>IF(ISERROR(VLOOKUP(VLOOKUP($A182, 'E4 TB Allocation Details'!$A$18:$L$214, MATCH("Customer ID", 'E4 TB Allocation Details'!$A$18:$L$18, 0),FALSE), 'E2 Allocators'!$B$15:$W$358, MATCH('O5 Details by Class &amp; Accounts'!AG$18, 'E2 Allocators'!$B$15:$W$15, 0),FALSE)*$G182), 0, VLOOKUP(VLOOKUP($A182, 'E4 TB Allocation Details'!$A$18:$L$214, MATCH("Customer ID", 'E4 TB Allocation Details'!$A$18:$L$18, 0),FALSE), 'E2 Allocators'!$B$15:$W$358, MATCH('O5 Details by Class &amp; Accounts'!AG$18, 'E2 Allocators'!$B$15:$W$15, 0),FALSE)*$G182)</f>
        <v>0</v>
      </c>
      <c r="AH182" s="2186">
        <f>IF(ISERROR(VLOOKUP(VLOOKUP($A182, 'E4 TB Allocation Details'!$A$18:$L$214, MATCH("Customer ID", 'E4 TB Allocation Details'!$A$18:$L$18, 0),FALSE), 'E2 Allocators'!$B$15:$W$358, MATCH('O5 Details by Class &amp; Accounts'!AH$18, 'E2 Allocators'!$B$15:$W$15, 0),FALSE)*$G182), 0, VLOOKUP(VLOOKUP($A182, 'E4 TB Allocation Details'!$A$18:$L$214, MATCH("Customer ID", 'E4 TB Allocation Details'!$A$18:$L$18, 0),FALSE), 'E2 Allocators'!$B$15:$W$358, MATCH('O5 Details by Class &amp; Accounts'!AH$18, 'E2 Allocators'!$B$15:$W$15, 0),FALSE)*$G182)</f>
        <v>0</v>
      </c>
      <c r="AI182" s="2186">
        <f>IF(ISERROR(VLOOKUP(VLOOKUP($A182, 'E4 TB Allocation Details'!$A$18:$L$214, MATCH("Customer ID", 'E4 TB Allocation Details'!$A$18:$L$18, 0),FALSE), 'E2 Allocators'!$B$15:$W$358, MATCH('O5 Details by Class &amp; Accounts'!AI$18, 'E2 Allocators'!$B$15:$W$15, 0),FALSE)*$G182), 0, VLOOKUP(VLOOKUP($A182, 'E4 TB Allocation Details'!$A$18:$L$214, MATCH("Customer ID", 'E4 TB Allocation Details'!$A$18:$L$18, 0),FALSE), 'E2 Allocators'!$B$15:$W$358, MATCH('O5 Details by Class &amp; Accounts'!AI$18, 'E2 Allocators'!$B$15:$W$15, 0),FALSE)*$G182)</f>
        <v>0</v>
      </c>
      <c r="AJ182" s="2186">
        <f>IF(ISERROR(VLOOKUP(VLOOKUP($A182, 'E4 TB Allocation Details'!$A$18:$L$214, MATCH("Customer ID", 'E4 TB Allocation Details'!$A$18:$L$18, 0),FALSE), 'E2 Allocators'!$B$15:$W$358, MATCH('O5 Details by Class &amp; Accounts'!AJ$18, 'E2 Allocators'!$B$15:$W$15, 0),FALSE)*$G182), 0, VLOOKUP(VLOOKUP($A182, 'E4 TB Allocation Details'!$A$18:$L$214, MATCH("Customer ID", 'E4 TB Allocation Details'!$A$18:$L$18, 0),FALSE), 'E2 Allocators'!$B$15:$W$358, MATCH('O5 Details by Class &amp; Accounts'!AJ$18, 'E2 Allocators'!$B$15:$W$15, 0),FALSE)*$G182)</f>
        <v>0</v>
      </c>
      <c r="AK182" s="2186">
        <f>IF(ISERROR(VLOOKUP(VLOOKUP($A182, 'E4 TB Allocation Details'!$A$18:$L$214, MATCH("Customer ID", 'E4 TB Allocation Details'!$A$18:$L$18, 0),FALSE), 'E2 Allocators'!$B$15:$W$358, MATCH('O5 Details by Class &amp; Accounts'!AK$18, 'E2 Allocators'!$B$15:$W$15, 0),FALSE)*$G182), 0, VLOOKUP(VLOOKUP($A182, 'E4 TB Allocation Details'!$A$18:$L$214, MATCH("Customer ID", 'E4 TB Allocation Details'!$A$18:$L$18, 0),FALSE), 'E2 Allocators'!$B$15:$W$358, MATCH('O5 Details by Class &amp; Accounts'!AK$18, 'E2 Allocators'!$B$15:$W$15, 0),FALSE)*$G182)</f>
        <v>0</v>
      </c>
      <c r="AL182" s="2186">
        <f>IF(ISERROR(VLOOKUP(VLOOKUP($A182, 'E4 TB Allocation Details'!$A$18:$L$214, MATCH("Customer ID", 'E4 TB Allocation Details'!$A$18:$L$18, 0),FALSE), 'E2 Allocators'!$B$15:$W$358, MATCH('O5 Details by Class &amp; Accounts'!AL$18, 'E2 Allocators'!$B$15:$W$15, 0),FALSE)*$G182), 0, VLOOKUP(VLOOKUP($A182, 'E4 TB Allocation Details'!$A$18:$L$214, MATCH("Customer ID", 'E4 TB Allocation Details'!$A$18:$L$18, 0),FALSE), 'E2 Allocators'!$B$15:$W$358, MATCH('O5 Details by Class &amp; Accounts'!AL$18, 'E2 Allocators'!$B$15:$W$15, 0),FALSE)*$G182)</f>
        <v>0</v>
      </c>
      <c r="AM182" s="2186">
        <f>IF(ISERROR(VLOOKUP(VLOOKUP($A182, 'E4 TB Allocation Details'!$A$18:$L$214, MATCH("Customer ID", 'E4 TB Allocation Details'!$A$18:$L$18, 0),FALSE), 'E2 Allocators'!$B$15:$W$358, MATCH('O5 Details by Class &amp; Accounts'!AM$18, 'E2 Allocators'!$B$15:$W$15, 0),FALSE)*$G182), 0, VLOOKUP(VLOOKUP($A182, 'E4 TB Allocation Details'!$A$18:$L$214, MATCH("Customer ID", 'E4 TB Allocation Details'!$A$18:$L$18, 0),FALSE), 'E2 Allocators'!$B$15:$W$358, MATCH('O5 Details by Class &amp; Accounts'!AM$18, 'E2 Allocators'!$B$15:$W$15, 0),FALSE)*$G182)</f>
        <v>0</v>
      </c>
      <c r="AN182" s="2186">
        <f>IF(ISERROR(VLOOKUP(VLOOKUP($A182, 'E4 TB Allocation Details'!$A$18:$L$214, MATCH("Customer ID", 'E4 TB Allocation Details'!$A$18:$L$18, 0),FALSE), 'E2 Allocators'!$B$15:$W$358, MATCH('O5 Details by Class &amp; Accounts'!AN$18, 'E2 Allocators'!$B$15:$W$15, 0),FALSE)*$G182), 0, VLOOKUP(VLOOKUP($A182, 'E4 TB Allocation Details'!$A$18:$L$214, MATCH("Customer ID", 'E4 TB Allocation Details'!$A$18:$L$18, 0),FALSE), 'E2 Allocators'!$B$15:$W$358, MATCH('O5 Details by Class &amp; Accounts'!AN$18, 'E2 Allocators'!$B$15:$W$15, 0),FALSE)*$G182)</f>
        <v>0</v>
      </c>
      <c r="AO182" s="2186">
        <f>IF(ISERROR(VLOOKUP(VLOOKUP($A182, 'E4 TB Allocation Details'!$A$18:$L$214, MATCH("Customer ID", 'E4 TB Allocation Details'!$A$18:$L$18, 0),FALSE), 'E2 Allocators'!$B$15:$W$358, MATCH('O5 Details by Class &amp; Accounts'!AO$18, 'E2 Allocators'!$B$15:$W$15, 0),FALSE)*$G182), 0, VLOOKUP(VLOOKUP($A182, 'E4 TB Allocation Details'!$A$18:$L$214, MATCH("Customer ID", 'E4 TB Allocation Details'!$A$18:$L$18, 0),FALSE), 'E2 Allocators'!$B$15:$W$358, MATCH('O5 Details by Class &amp; Accounts'!AO$18, 'E2 Allocators'!$B$15:$W$15, 0),FALSE)*$G182)</f>
        <v>0</v>
      </c>
      <c r="AP182" s="2186">
        <f>IF(ISERROR(VLOOKUP(VLOOKUP($A182, 'E4 TB Allocation Details'!$A$18:$L$214, MATCH("Customer ID", 'E4 TB Allocation Details'!$A$18:$L$18, 0),FALSE), 'E2 Allocators'!$B$15:$W$358, MATCH('O5 Details by Class &amp; Accounts'!AP$18, 'E2 Allocators'!$B$15:$W$15, 0),FALSE)*$G182), 0, VLOOKUP(VLOOKUP($A182, 'E4 TB Allocation Details'!$A$18:$L$214, MATCH("Customer ID", 'E4 TB Allocation Details'!$A$18:$L$18, 0),FALSE), 'E2 Allocators'!$B$15:$W$358, MATCH('O5 Details by Class &amp; Accounts'!AP$18, 'E2 Allocators'!$B$15:$W$15, 0),FALSE)*$G182)</f>
        <v>0</v>
      </c>
      <c r="AQ182" s="2186">
        <f>IF(ISERROR(VLOOKUP(VLOOKUP($A182, 'E4 TB Allocation Details'!$A$18:$L$214, MATCH("Customer ID", 'E4 TB Allocation Details'!$A$18:$L$18, 0),FALSE), 'E2 Allocators'!$B$15:$W$358, MATCH('O5 Details by Class &amp; Accounts'!AQ$18, 'E2 Allocators'!$B$15:$W$15, 0),FALSE)*$G182), 0, VLOOKUP(VLOOKUP($A182, 'E4 TB Allocation Details'!$A$18:$L$214, MATCH("Customer ID", 'E4 TB Allocation Details'!$A$18:$L$18, 0),FALSE), 'E2 Allocators'!$B$15:$W$358, MATCH('O5 Details by Class &amp; Accounts'!AQ$18, 'E2 Allocators'!$B$15:$W$15, 0),FALSE)*$G182)</f>
        <v>0</v>
      </c>
      <c r="AR182" s="2186">
        <f>IF(ISERROR(VLOOKUP(VLOOKUP($A182, 'E4 TB Allocation Details'!$A$18:$L$214, MATCH("Customer ID", 'E4 TB Allocation Details'!$A$18:$L$18, 0),FALSE), 'E2 Allocators'!$B$15:$W$358, MATCH('O5 Details by Class &amp; Accounts'!AR$18, 'E2 Allocators'!$B$15:$W$15, 0),FALSE)*$G182), 0, VLOOKUP(VLOOKUP($A182, 'E4 TB Allocation Details'!$A$18:$L$214, MATCH("Customer ID", 'E4 TB Allocation Details'!$A$18:$L$18, 0),FALSE), 'E2 Allocators'!$B$15:$W$358, MATCH('O5 Details by Class &amp; Accounts'!AR$18, 'E2 Allocators'!$B$15:$W$15, 0),FALSE)*$G182)</f>
        <v>0</v>
      </c>
      <c r="AS182" s="2186">
        <f>IF(ISERROR(VLOOKUP(VLOOKUP($A182, 'E4 TB Allocation Details'!$A$18:$L$214, MATCH("Customer ID", 'E4 TB Allocation Details'!$A$18:$L$18, 0),FALSE), 'E2 Allocators'!$B$15:$W$358, MATCH('O5 Details by Class &amp; Accounts'!AS$18, 'E2 Allocators'!$B$15:$W$15, 0),FALSE)*$G182), 0, VLOOKUP(VLOOKUP($A182, 'E4 TB Allocation Details'!$A$18:$L$214, MATCH("Customer ID", 'E4 TB Allocation Details'!$A$18:$L$18, 0),FALSE), 'E2 Allocators'!$B$15:$W$358, MATCH('O5 Details by Class &amp; Accounts'!AS$18, 'E2 Allocators'!$B$15:$W$15, 0),FALSE)*$G182)</f>
        <v>0</v>
      </c>
      <c r="AT182" s="2186">
        <f>IF(ISERROR(VLOOKUP(VLOOKUP($A182, 'E4 TB Allocation Details'!$A$18:$L$214, MATCH("Customer ID", 'E4 TB Allocation Details'!$A$18:$L$18, 0),FALSE), 'E2 Allocators'!$B$15:$W$358, MATCH('O5 Details by Class &amp; Accounts'!AT$18, 'E2 Allocators'!$B$15:$W$15, 0),FALSE)*$G182), 0, VLOOKUP(VLOOKUP($A182, 'E4 TB Allocation Details'!$A$18:$L$214, MATCH("Customer ID", 'E4 TB Allocation Details'!$A$18:$L$18, 0),FALSE), 'E2 Allocators'!$B$15:$W$358, MATCH('O5 Details by Class &amp; Accounts'!AT$18, 'E2 Allocators'!$B$15:$W$15, 0),FALSE)*$G182)</f>
        <v>0</v>
      </c>
      <c r="AU182" s="2186">
        <f>IF(ISERROR(VLOOKUP(VLOOKUP($A182, 'E4 TB Allocation Details'!$A$18:$L$214, MATCH("Customer ID", 'E4 TB Allocation Details'!$A$18:$L$18, 0),FALSE), 'E2 Allocators'!$B$15:$W$358, MATCH('O5 Details by Class &amp; Accounts'!AU$18, 'E2 Allocators'!$B$15:$W$15, 0),FALSE)*$G182), 0, VLOOKUP(VLOOKUP($A182, 'E4 TB Allocation Details'!$A$18:$L$214, MATCH("Customer ID", 'E4 TB Allocation Details'!$A$18:$L$18, 0),FALSE), 'E2 Allocators'!$B$15:$W$358, MATCH('O5 Details by Class &amp; Accounts'!AU$18, 'E2 Allocators'!$B$15:$W$15, 0),FALSE)*$G182)</f>
        <v>0</v>
      </c>
      <c r="AV182" s="2186">
        <f>IF(ISERROR(VLOOKUP(VLOOKUP($A182, 'E4 TB Allocation Details'!$A$18:$L$214, MATCH("Customer ID", 'E4 TB Allocation Details'!$A$18:$L$18, 0),FALSE), 'E2 Allocators'!$B$15:$W$358, MATCH('O5 Details by Class &amp; Accounts'!AV$18, 'E2 Allocators'!$B$15:$W$15, 0),FALSE)*$G182), 0, VLOOKUP(VLOOKUP($A182, 'E4 TB Allocation Details'!$A$18:$L$214, MATCH("Customer ID", 'E4 TB Allocation Details'!$A$18:$L$18, 0),FALSE), 'E2 Allocators'!$B$15:$W$358, MATCH('O5 Details by Class &amp; Accounts'!AV$18, 'E2 Allocators'!$B$15:$W$15, 0),FALSE)*$G182)</f>
        <v>0</v>
      </c>
      <c r="AW182" s="2186">
        <f>IF(ISERROR(VLOOKUP(VLOOKUP($A182, 'E4 TB Allocation Details'!$A$18:$L$214, MATCH("Customer ID", 'E4 TB Allocation Details'!$A$18:$L$18, 0),FALSE), 'E2 Allocators'!$B$15:$W$358, MATCH('O5 Details by Class &amp; Accounts'!AW$18, 'E2 Allocators'!$B$15:$W$15, 0),FALSE)*$G182), 0, VLOOKUP(VLOOKUP($A182, 'E4 TB Allocation Details'!$A$18:$L$214, MATCH("Customer ID", 'E4 TB Allocation Details'!$A$18:$L$18, 0),FALSE), 'E2 Allocators'!$B$15:$W$358, MATCH('O5 Details by Class &amp; Accounts'!AW$18, 'E2 Allocators'!$B$15:$W$15, 0),FALSE)*$G182)</f>
        <v>0</v>
      </c>
      <c r="AX182" s="2186">
        <f t="shared" si="51"/>
        <v>0</v>
      </c>
      <c r="AY182" s="2186">
        <f>IF(ISERROR(VLOOKUP(VLOOKUP($A182, 'E4 TB Allocation Details'!$A$18:$L$214, MATCH("Misc ID", 'E4 TB Allocation Details'!$A$18:$L$18, 0),FALSE), 'E2 Allocators'!$B$15:$W$358, MATCH('O5 Details by Class &amp; Accounts'!AY$18, 'E2 Allocators'!$B$15:$W$15, 0),FALSE)*$E182), 0, VLOOKUP(VLOOKUP($A182, 'E4 TB Allocation Details'!$A$18:$L$214, MATCH("Misc ID", 'E4 TB Allocation Details'!$A$18:$L$18, 0),FALSE), 'E2 Allocators'!$B$15:$W$358, MATCH('O5 Details by Class &amp; Accounts'!AY$18, 'E2 Allocators'!$B$15:$W$15, 0),FALSE)*$E182)</f>
        <v>0</v>
      </c>
      <c r="AZ182" s="2186">
        <f>IF(ISERROR(VLOOKUP(VLOOKUP($A182, 'E4 TB Allocation Details'!$A$18:$L$214, MATCH("Misc ID", 'E4 TB Allocation Details'!$A$18:$L$18, 0),FALSE), 'E2 Allocators'!$B$15:$W$358, MATCH('O5 Details by Class &amp; Accounts'!AZ$18, 'E2 Allocators'!$B$15:$W$15, 0),FALSE)*$E182), 0, VLOOKUP(VLOOKUP($A182, 'E4 TB Allocation Details'!$A$18:$L$214, MATCH("Misc ID", 'E4 TB Allocation Details'!$A$18:$L$18, 0),FALSE), 'E2 Allocators'!$B$15:$W$358, MATCH('O5 Details by Class &amp; Accounts'!AZ$18, 'E2 Allocators'!$B$15:$W$15, 0),FALSE)*$E182)</f>
        <v>0</v>
      </c>
      <c r="BA182" s="2186">
        <f>IF(ISERROR(VLOOKUP(VLOOKUP($A182, 'E4 TB Allocation Details'!$A$18:$L$214, MATCH("Misc ID", 'E4 TB Allocation Details'!$A$18:$L$18, 0),FALSE), 'E2 Allocators'!$B$15:$W$358, MATCH('O5 Details by Class &amp; Accounts'!BA$18, 'E2 Allocators'!$B$15:$W$15, 0),FALSE)*$E182), 0, VLOOKUP(VLOOKUP($A182, 'E4 TB Allocation Details'!$A$18:$L$214, MATCH("Misc ID", 'E4 TB Allocation Details'!$A$18:$L$18, 0),FALSE), 'E2 Allocators'!$B$15:$W$358, MATCH('O5 Details by Class &amp; Accounts'!BA$18, 'E2 Allocators'!$B$15:$W$15, 0),FALSE)*$E182)</f>
        <v>0</v>
      </c>
      <c r="BB182" s="2186">
        <f>IF(ISERROR(VLOOKUP(VLOOKUP($A182, 'E4 TB Allocation Details'!$A$18:$L$214, MATCH("Misc ID", 'E4 TB Allocation Details'!$A$18:$L$18, 0),FALSE), 'E2 Allocators'!$B$15:$W$358, MATCH('O5 Details by Class &amp; Accounts'!BB$18, 'E2 Allocators'!$B$15:$W$15, 0),FALSE)*$E182), 0, VLOOKUP(VLOOKUP($A182, 'E4 TB Allocation Details'!$A$18:$L$214, MATCH("Misc ID", 'E4 TB Allocation Details'!$A$18:$L$18, 0),FALSE), 'E2 Allocators'!$B$15:$W$358, MATCH('O5 Details by Class &amp; Accounts'!BB$18, 'E2 Allocators'!$B$15:$W$15, 0),FALSE)*$E182)</f>
        <v>0</v>
      </c>
      <c r="BC182" s="2186">
        <f>IF(ISERROR(VLOOKUP(VLOOKUP($A182, 'E4 TB Allocation Details'!$A$18:$L$214, MATCH("Misc ID", 'E4 TB Allocation Details'!$A$18:$L$18, 0),FALSE), 'E2 Allocators'!$B$15:$W$358, MATCH('O5 Details by Class &amp; Accounts'!BC$18, 'E2 Allocators'!$B$15:$W$15, 0),FALSE)*$E182), 0, VLOOKUP(VLOOKUP($A182, 'E4 TB Allocation Details'!$A$18:$L$214, MATCH("Misc ID", 'E4 TB Allocation Details'!$A$18:$L$18, 0),FALSE), 'E2 Allocators'!$B$15:$W$358, MATCH('O5 Details by Class &amp; Accounts'!BC$18, 'E2 Allocators'!$B$15:$W$15, 0),FALSE)*$E182)</f>
        <v>0</v>
      </c>
      <c r="BD182" s="2186">
        <f>IF(ISERROR(VLOOKUP(VLOOKUP($A182, 'E4 TB Allocation Details'!$A$18:$L$214, MATCH("Misc ID", 'E4 TB Allocation Details'!$A$18:$L$18, 0),FALSE), 'E2 Allocators'!$B$15:$W$358, MATCH('O5 Details by Class &amp; Accounts'!BD$18, 'E2 Allocators'!$B$15:$W$15, 0),FALSE)*$E182), 0, VLOOKUP(VLOOKUP($A182, 'E4 TB Allocation Details'!$A$18:$L$214, MATCH("Misc ID", 'E4 TB Allocation Details'!$A$18:$L$18, 0),FALSE), 'E2 Allocators'!$B$15:$W$358, MATCH('O5 Details by Class &amp; Accounts'!BD$18, 'E2 Allocators'!$B$15:$W$15, 0),FALSE)*$E182)</f>
        <v>0</v>
      </c>
      <c r="BE182" s="2186">
        <f>IF(ISERROR(VLOOKUP(VLOOKUP($A182, 'E4 TB Allocation Details'!$A$18:$L$214, MATCH("Misc ID", 'E4 TB Allocation Details'!$A$18:$L$18, 0),FALSE), 'E2 Allocators'!$B$15:$W$358, MATCH('O5 Details by Class &amp; Accounts'!BE$18, 'E2 Allocators'!$B$15:$W$15, 0),FALSE)*$E182), 0, VLOOKUP(VLOOKUP($A182, 'E4 TB Allocation Details'!$A$18:$L$214, MATCH("Misc ID", 'E4 TB Allocation Details'!$A$18:$L$18, 0),FALSE), 'E2 Allocators'!$B$15:$W$358, MATCH('O5 Details by Class &amp; Accounts'!BE$18, 'E2 Allocators'!$B$15:$W$15, 0),FALSE)*$E182)</f>
        <v>0</v>
      </c>
      <c r="BF182" s="2186">
        <f>IF(ISERROR(VLOOKUP(VLOOKUP($A182, 'E4 TB Allocation Details'!$A$18:$L$214, MATCH("Misc ID", 'E4 TB Allocation Details'!$A$18:$L$18, 0),FALSE), 'E2 Allocators'!$B$15:$W$358, MATCH('O5 Details by Class &amp; Accounts'!BF$18, 'E2 Allocators'!$B$15:$W$15, 0),FALSE)*$E182), 0, VLOOKUP(VLOOKUP($A182, 'E4 TB Allocation Details'!$A$18:$L$214, MATCH("Misc ID", 'E4 TB Allocation Details'!$A$18:$L$18, 0),FALSE), 'E2 Allocators'!$B$15:$W$358, MATCH('O5 Details by Class &amp; Accounts'!BF$18, 'E2 Allocators'!$B$15:$W$15, 0),FALSE)*$E182)</f>
        <v>0</v>
      </c>
      <c r="BG182" s="2186">
        <f>IF(ISERROR(VLOOKUP(VLOOKUP($A182, 'E4 TB Allocation Details'!$A$18:$L$214, MATCH("Misc ID", 'E4 TB Allocation Details'!$A$18:$L$18, 0),FALSE), 'E2 Allocators'!$B$15:$W$358, MATCH('O5 Details by Class &amp; Accounts'!BG$18, 'E2 Allocators'!$B$15:$W$15, 0),FALSE)*$E182), 0, VLOOKUP(VLOOKUP($A182, 'E4 TB Allocation Details'!$A$18:$L$214, MATCH("Misc ID", 'E4 TB Allocation Details'!$A$18:$L$18, 0),FALSE), 'E2 Allocators'!$B$15:$W$358, MATCH('O5 Details by Class &amp; Accounts'!BG$18, 'E2 Allocators'!$B$15:$W$15, 0),FALSE)*$E182)</f>
        <v>0</v>
      </c>
      <c r="BH182" s="2186">
        <f>IF(ISERROR(VLOOKUP(VLOOKUP($A182, 'E4 TB Allocation Details'!$A$18:$L$214, MATCH("Misc ID", 'E4 TB Allocation Details'!$A$18:$L$18, 0),FALSE), 'E2 Allocators'!$B$15:$W$358, MATCH('O5 Details by Class &amp; Accounts'!BH$18, 'E2 Allocators'!$B$15:$W$15, 0),FALSE)*$E182), 0, VLOOKUP(VLOOKUP($A182, 'E4 TB Allocation Details'!$A$18:$L$214, MATCH("Misc ID", 'E4 TB Allocation Details'!$A$18:$L$18, 0),FALSE), 'E2 Allocators'!$B$15:$W$358, MATCH('O5 Details by Class &amp; Accounts'!BH$18, 'E2 Allocators'!$B$15:$W$15, 0),FALSE)*$E182)</f>
        <v>0</v>
      </c>
      <c r="BI182" s="2186">
        <f>IF(ISERROR(VLOOKUP(VLOOKUP($A182, 'E4 TB Allocation Details'!$A$18:$L$214, MATCH("Misc ID", 'E4 TB Allocation Details'!$A$18:$L$18, 0),FALSE), 'E2 Allocators'!$B$15:$W$358, MATCH('O5 Details by Class &amp; Accounts'!BI$18, 'E2 Allocators'!$B$15:$W$15, 0),FALSE)*$E182), 0, VLOOKUP(VLOOKUP($A182, 'E4 TB Allocation Details'!$A$18:$L$214, MATCH("Misc ID", 'E4 TB Allocation Details'!$A$18:$L$18, 0),FALSE), 'E2 Allocators'!$B$15:$W$358, MATCH('O5 Details by Class &amp; Accounts'!BI$18, 'E2 Allocators'!$B$15:$W$15, 0),FALSE)*$E182)</f>
        <v>0</v>
      </c>
      <c r="BJ182" s="2186">
        <f>IF(ISERROR(VLOOKUP(VLOOKUP($A182, 'E4 TB Allocation Details'!$A$18:$L$214, MATCH("Misc ID", 'E4 TB Allocation Details'!$A$18:$L$18, 0),FALSE), 'E2 Allocators'!$B$15:$W$358, MATCH('O5 Details by Class &amp; Accounts'!BJ$18, 'E2 Allocators'!$B$15:$W$15, 0),FALSE)*$E182), 0, VLOOKUP(VLOOKUP($A182, 'E4 TB Allocation Details'!$A$18:$L$214, MATCH("Misc ID", 'E4 TB Allocation Details'!$A$18:$L$18, 0),FALSE), 'E2 Allocators'!$B$15:$W$358, MATCH('O5 Details by Class &amp; Accounts'!BJ$18, 'E2 Allocators'!$B$15:$W$15, 0),FALSE)*$E182)</f>
        <v>0</v>
      </c>
      <c r="BK182" s="2186">
        <f>IF(ISERROR(VLOOKUP(VLOOKUP($A182, 'E4 TB Allocation Details'!$A$18:$L$214, MATCH("Misc ID", 'E4 TB Allocation Details'!$A$18:$L$18, 0),FALSE), 'E2 Allocators'!$B$15:$W$358, MATCH('O5 Details by Class &amp; Accounts'!BK$18, 'E2 Allocators'!$B$15:$W$15, 0),FALSE)*$E182), 0, VLOOKUP(VLOOKUP($A182, 'E4 TB Allocation Details'!$A$18:$L$214, MATCH("Misc ID", 'E4 TB Allocation Details'!$A$18:$L$18, 0),FALSE), 'E2 Allocators'!$B$15:$W$358, MATCH('O5 Details by Class &amp; Accounts'!BK$18, 'E2 Allocators'!$B$15:$W$15, 0),FALSE)*$E182)</f>
        <v>0</v>
      </c>
      <c r="BL182" s="2186">
        <f>IF(ISERROR(VLOOKUP(VLOOKUP($A182, 'E4 TB Allocation Details'!$A$18:$L$214, MATCH("Misc ID", 'E4 TB Allocation Details'!$A$18:$L$18, 0),FALSE), 'E2 Allocators'!$B$15:$W$358, MATCH('O5 Details by Class &amp; Accounts'!BL$18, 'E2 Allocators'!$B$15:$W$15, 0),FALSE)*$E182), 0, VLOOKUP(VLOOKUP($A182, 'E4 TB Allocation Details'!$A$18:$L$214, MATCH("Misc ID", 'E4 TB Allocation Details'!$A$18:$L$18, 0),FALSE), 'E2 Allocators'!$B$15:$W$358, MATCH('O5 Details by Class &amp; Accounts'!BL$18, 'E2 Allocators'!$B$15:$W$15, 0),FALSE)*$E182)</f>
        <v>0</v>
      </c>
      <c r="BM182" s="2186">
        <f>IF(ISERROR(VLOOKUP(VLOOKUP($A182, 'E4 TB Allocation Details'!$A$18:$L$214, MATCH("Misc ID", 'E4 TB Allocation Details'!$A$18:$L$18, 0),FALSE), 'E2 Allocators'!$B$15:$W$358, MATCH('O5 Details by Class &amp; Accounts'!BM$18, 'E2 Allocators'!$B$15:$W$15, 0),FALSE)*$E182), 0, VLOOKUP(VLOOKUP($A182, 'E4 TB Allocation Details'!$A$18:$L$214, MATCH("Misc ID", 'E4 TB Allocation Details'!$A$18:$L$18, 0),FALSE), 'E2 Allocators'!$B$15:$W$358, MATCH('O5 Details by Class &amp; Accounts'!BM$18, 'E2 Allocators'!$B$15:$W$15, 0),FALSE)*$E182)</f>
        <v>0</v>
      </c>
      <c r="BN182" s="2186">
        <f>IF(ISERROR(VLOOKUP(VLOOKUP($A182, 'E4 TB Allocation Details'!$A$18:$L$214, MATCH("Misc ID", 'E4 TB Allocation Details'!$A$18:$L$18, 0),FALSE), 'E2 Allocators'!$B$15:$W$358, MATCH('O5 Details by Class &amp; Accounts'!BN$18, 'E2 Allocators'!$B$15:$W$15, 0),FALSE)*$E182), 0, VLOOKUP(VLOOKUP($A182, 'E4 TB Allocation Details'!$A$18:$L$214, MATCH("Misc ID", 'E4 TB Allocation Details'!$A$18:$L$18, 0),FALSE), 'E2 Allocators'!$B$15:$W$358, MATCH('O5 Details by Class &amp; Accounts'!BN$18, 'E2 Allocators'!$B$15:$W$15, 0),FALSE)*$E182)</f>
        <v>0</v>
      </c>
      <c r="BO182" s="2186">
        <f>IF(ISERROR(VLOOKUP(VLOOKUP($A182, 'E4 TB Allocation Details'!$A$18:$L$214, MATCH("Misc ID", 'E4 TB Allocation Details'!$A$18:$L$18, 0),FALSE), 'E2 Allocators'!$B$15:$W$358, MATCH('O5 Details by Class &amp; Accounts'!BO$18, 'E2 Allocators'!$B$15:$W$15, 0),FALSE)*$E182), 0, VLOOKUP(VLOOKUP($A182, 'E4 TB Allocation Details'!$A$18:$L$214, MATCH("Misc ID", 'E4 TB Allocation Details'!$A$18:$L$18, 0),FALSE), 'E2 Allocators'!$B$15:$W$358, MATCH('O5 Details by Class &amp; Accounts'!BO$18, 'E2 Allocators'!$B$15:$W$15, 0),FALSE)*$E182)</f>
        <v>0</v>
      </c>
      <c r="BP182" s="2186">
        <f>IF(ISERROR(VLOOKUP(VLOOKUP($A182, 'E4 TB Allocation Details'!$A$18:$L$214, MATCH("Misc ID", 'E4 TB Allocation Details'!$A$18:$L$18, 0),FALSE), 'E2 Allocators'!$B$15:$W$358, MATCH('O5 Details by Class &amp; Accounts'!BP$18, 'E2 Allocators'!$B$15:$W$15, 0),FALSE)*$E182), 0, VLOOKUP(VLOOKUP($A182, 'E4 TB Allocation Details'!$A$18:$L$214, MATCH("Misc ID", 'E4 TB Allocation Details'!$A$18:$L$18, 0),FALSE), 'E2 Allocators'!$B$15:$W$358, MATCH('O5 Details by Class &amp; Accounts'!BP$18, 'E2 Allocators'!$B$15:$W$15, 0),FALSE)*$E182)</f>
        <v>0</v>
      </c>
      <c r="BQ182" s="2186">
        <f>IF(ISERROR(VLOOKUP(VLOOKUP($A182, 'E4 TB Allocation Details'!$A$18:$L$214, MATCH("Misc ID", 'E4 TB Allocation Details'!$A$18:$L$18, 0),FALSE), 'E2 Allocators'!$B$15:$W$358, MATCH('O5 Details by Class &amp; Accounts'!BQ$18, 'E2 Allocators'!$B$15:$W$15, 0),FALSE)*$E182), 0, VLOOKUP(VLOOKUP($A182, 'E4 TB Allocation Details'!$A$18:$L$214, MATCH("Misc ID", 'E4 TB Allocation Details'!$A$18:$L$18, 0),FALSE), 'E2 Allocators'!$B$15:$W$358, MATCH('O5 Details by Class &amp; Accounts'!BQ$18, 'E2 Allocators'!$B$15:$W$15, 0),FALSE)*$E182)</f>
        <v>0</v>
      </c>
      <c r="BR182" s="2186">
        <f>IF(ISERROR(VLOOKUP(VLOOKUP($A182, 'E4 TB Allocation Details'!$A$18:$L$214, MATCH("Misc ID", 'E4 TB Allocation Details'!$A$18:$L$18, 0),FALSE), 'E2 Allocators'!$B$15:$W$358, MATCH('O5 Details by Class &amp; Accounts'!BR$18, 'E2 Allocators'!$B$15:$W$15, 0),FALSE)*$E182), 0, VLOOKUP(VLOOKUP($A182, 'E4 TB Allocation Details'!$A$18:$L$214, MATCH("Misc ID", 'E4 TB Allocation Details'!$A$18:$L$18, 0),FALSE), 'E2 Allocators'!$B$15:$W$358, MATCH('O5 Details by Class &amp; Accounts'!BR$18, 'E2 Allocators'!$B$15:$W$15, 0),FALSE)*$E182)</f>
        <v>0</v>
      </c>
      <c r="BS182" s="2186">
        <f t="shared" si="48"/>
        <v>0</v>
      </c>
      <c r="BT182" s="2186">
        <f>IF(ISERROR(VLOOKUP(VLOOKUP($A182, 'E4 TB Allocation Details'!$A$18:$L$214, MATCH("A &amp; G ID", 'E4 TB Allocation Details'!$A$18:$L$18, 0),FALSE), 'E2 Allocators'!$B$15:$W$358, MATCH('O5 Details by Class &amp; Accounts'!BT$18, 'E2 Allocators'!$B$15:$W$15, 0),FALSE)*$E182), 0, VLOOKUP(VLOOKUP($A182, 'E4 TB Allocation Details'!$A$18:$L$214, MATCH("A &amp; G ID", 'E4 TB Allocation Details'!$A$18:$L$18, 0),FALSE), 'E2 Allocators'!$B$15:$W$358, MATCH('O5 Details by Class &amp; Accounts'!BT$18, 'E2 Allocators'!$B$15:$W$15, 0),FALSE)*$E182)</f>
        <v>0</v>
      </c>
      <c r="BU182" s="2186">
        <f>IF(ISERROR(VLOOKUP(VLOOKUP($A182, 'E4 TB Allocation Details'!$A$18:$L$214, MATCH("A &amp; G ID", 'E4 TB Allocation Details'!$A$18:$L$18, 0),FALSE), 'E2 Allocators'!$B$15:$W$358, MATCH('O5 Details by Class &amp; Accounts'!BU$18, 'E2 Allocators'!$B$15:$W$15, 0),FALSE)*$E182), 0, VLOOKUP(VLOOKUP($A182, 'E4 TB Allocation Details'!$A$18:$L$214, MATCH("A &amp; G ID", 'E4 TB Allocation Details'!$A$18:$L$18, 0),FALSE), 'E2 Allocators'!$B$15:$W$358, MATCH('O5 Details by Class &amp; Accounts'!BU$18, 'E2 Allocators'!$B$15:$W$15, 0),FALSE)*$E182)</f>
        <v>0</v>
      </c>
      <c r="BV182" s="2186">
        <f>IF(ISERROR(VLOOKUP(VLOOKUP($A182, 'E4 TB Allocation Details'!$A$18:$L$214, MATCH("A &amp; G ID", 'E4 TB Allocation Details'!$A$18:$L$18, 0),FALSE), 'E2 Allocators'!$B$15:$W$358, MATCH('O5 Details by Class &amp; Accounts'!BV$18, 'E2 Allocators'!$B$15:$W$15, 0),FALSE)*$E182), 0, VLOOKUP(VLOOKUP($A182, 'E4 TB Allocation Details'!$A$18:$L$214, MATCH("A &amp; G ID", 'E4 TB Allocation Details'!$A$18:$L$18, 0),FALSE), 'E2 Allocators'!$B$15:$W$358, MATCH('O5 Details by Class &amp; Accounts'!BV$18, 'E2 Allocators'!$B$15:$W$15, 0),FALSE)*$E182)</f>
        <v>0</v>
      </c>
      <c r="BW182" s="2186">
        <f>IF(ISERROR(VLOOKUP(VLOOKUP($A182, 'E4 TB Allocation Details'!$A$18:$L$214, MATCH("A &amp; G ID", 'E4 TB Allocation Details'!$A$18:$L$18, 0),FALSE), 'E2 Allocators'!$B$15:$W$358, MATCH('O5 Details by Class &amp; Accounts'!BW$18, 'E2 Allocators'!$B$15:$W$15, 0),FALSE)*$E182), 0, VLOOKUP(VLOOKUP($A182, 'E4 TB Allocation Details'!$A$18:$L$214, MATCH("A &amp; G ID", 'E4 TB Allocation Details'!$A$18:$L$18, 0),FALSE), 'E2 Allocators'!$B$15:$W$358, MATCH('O5 Details by Class &amp; Accounts'!BW$18, 'E2 Allocators'!$B$15:$W$15, 0),FALSE)*$E182)</f>
        <v>0</v>
      </c>
      <c r="BX182" s="2186">
        <f>IF(ISERROR(VLOOKUP(VLOOKUP($A182, 'E4 TB Allocation Details'!$A$18:$L$214, MATCH("A &amp; G ID", 'E4 TB Allocation Details'!$A$18:$L$18, 0),FALSE), 'E2 Allocators'!$B$15:$W$358, MATCH('O5 Details by Class &amp; Accounts'!BX$18, 'E2 Allocators'!$B$15:$W$15, 0),FALSE)*$E182), 0, VLOOKUP(VLOOKUP($A182, 'E4 TB Allocation Details'!$A$18:$L$214, MATCH("A &amp; G ID", 'E4 TB Allocation Details'!$A$18:$L$18, 0),FALSE), 'E2 Allocators'!$B$15:$W$358, MATCH('O5 Details by Class &amp; Accounts'!BX$18, 'E2 Allocators'!$B$15:$W$15, 0),FALSE)*$E182)</f>
        <v>0</v>
      </c>
      <c r="BY182" s="2186">
        <f>IF(ISERROR(VLOOKUP(VLOOKUP($A182, 'E4 TB Allocation Details'!$A$18:$L$214, MATCH("A &amp; G ID", 'E4 TB Allocation Details'!$A$18:$L$18, 0),FALSE), 'E2 Allocators'!$B$15:$W$358, MATCH('O5 Details by Class &amp; Accounts'!BY$18, 'E2 Allocators'!$B$15:$W$15, 0),FALSE)*$E182), 0, VLOOKUP(VLOOKUP($A182, 'E4 TB Allocation Details'!$A$18:$L$214, MATCH("A &amp; G ID", 'E4 TB Allocation Details'!$A$18:$L$18, 0),FALSE), 'E2 Allocators'!$B$15:$W$358, MATCH('O5 Details by Class &amp; Accounts'!BY$18, 'E2 Allocators'!$B$15:$W$15, 0),FALSE)*$E182)</f>
        <v>0</v>
      </c>
      <c r="BZ182" s="2186">
        <f>IF(ISERROR(VLOOKUP(VLOOKUP($A182, 'E4 TB Allocation Details'!$A$18:$L$214, MATCH("A &amp; G ID", 'E4 TB Allocation Details'!$A$18:$L$18, 0),FALSE), 'E2 Allocators'!$B$15:$W$358, MATCH('O5 Details by Class &amp; Accounts'!BZ$18, 'E2 Allocators'!$B$15:$W$15, 0),FALSE)*$E182), 0, VLOOKUP(VLOOKUP($A182, 'E4 TB Allocation Details'!$A$18:$L$214, MATCH("A &amp; G ID", 'E4 TB Allocation Details'!$A$18:$L$18, 0),FALSE), 'E2 Allocators'!$B$15:$W$358, MATCH('O5 Details by Class &amp; Accounts'!BZ$18, 'E2 Allocators'!$B$15:$W$15, 0),FALSE)*$E182)</f>
        <v>0</v>
      </c>
      <c r="CA182" s="2186">
        <f>IF(ISERROR(VLOOKUP(VLOOKUP($A182, 'E4 TB Allocation Details'!$A$18:$L$214, MATCH("A &amp; G ID", 'E4 TB Allocation Details'!$A$18:$L$18, 0),FALSE), 'E2 Allocators'!$B$15:$W$358, MATCH('O5 Details by Class &amp; Accounts'!CA$18, 'E2 Allocators'!$B$15:$W$15, 0),FALSE)*$E182), 0, VLOOKUP(VLOOKUP($A182, 'E4 TB Allocation Details'!$A$18:$L$214, MATCH("A &amp; G ID", 'E4 TB Allocation Details'!$A$18:$L$18, 0),FALSE), 'E2 Allocators'!$B$15:$W$358, MATCH('O5 Details by Class &amp; Accounts'!CA$18, 'E2 Allocators'!$B$15:$W$15, 0),FALSE)*$E182)</f>
        <v>0</v>
      </c>
      <c r="CB182" s="2186">
        <f>IF(ISERROR(VLOOKUP(VLOOKUP($A182, 'E4 TB Allocation Details'!$A$18:$L$214, MATCH("A &amp; G ID", 'E4 TB Allocation Details'!$A$18:$L$18, 0),FALSE), 'E2 Allocators'!$B$15:$W$358, MATCH('O5 Details by Class &amp; Accounts'!CB$18, 'E2 Allocators'!$B$15:$W$15, 0),FALSE)*$E182), 0, VLOOKUP(VLOOKUP($A182, 'E4 TB Allocation Details'!$A$18:$L$214, MATCH("A &amp; G ID", 'E4 TB Allocation Details'!$A$18:$L$18, 0),FALSE), 'E2 Allocators'!$B$15:$W$358, MATCH('O5 Details by Class &amp; Accounts'!CB$18, 'E2 Allocators'!$B$15:$W$15, 0),FALSE)*$E182)</f>
        <v>0</v>
      </c>
      <c r="CC182" s="2186">
        <f>IF(ISERROR(VLOOKUP(VLOOKUP($A182, 'E4 TB Allocation Details'!$A$18:$L$214, MATCH("A &amp; G ID", 'E4 TB Allocation Details'!$A$18:$L$18, 0),FALSE), 'E2 Allocators'!$B$15:$W$358, MATCH('O5 Details by Class &amp; Accounts'!CC$18, 'E2 Allocators'!$B$15:$W$15, 0),FALSE)*$E182), 0, VLOOKUP(VLOOKUP($A182, 'E4 TB Allocation Details'!$A$18:$L$214, MATCH("A &amp; G ID", 'E4 TB Allocation Details'!$A$18:$L$18, 0),FALSE), 'E2 Allocators'!$B$15:$W$358, MATCH('O5 Details by Class &amp; Accounts'!CC$18, 'E2 Allocators'!$B$15:$W$15, 0),FALSE)*$E182)</f>
        <v>0</v>
      </c>
      <c r="CD182" s="2186">
        <f>IF(ISERROR(VLOOKUP(VLOOKUP($A182, 'E4 TB Allocation Details'!$A$18:$L$214, MATCH("A &amp; G ID", 'E4 TB Allocation Details'!$A$18:$L$18, 0),FALSE), 'E2 Allocators'!$B$15:$W$358, MATCH('O5 Details by Class &amp; Accounts'!CD$18, 'E2 Allocators'!$B$15:$W$15, 0),FALSE)*$E182), 0, VLOOKUP(VLOOKUP($A182, 'E4 TB Allocation Details'!$A$18:$L$214, MATCH("A &amp; G ID", 'E4 TB Allocation Details'!$A$18:$L$18, 0),FALSE), 'E2 Allocators'!$B$15:$W$358, MATCH('O5 Details by Class &amp; Accounts'!CD$18, 'E2 Allocators'!$B$15:$W$15, 0),FALSE)*$E182)</f>
        <v>0</v>
      </c>
      <c r="CE182" s="2186">
        <f>IF(ISERROR(VLOOKUP(VLOOKUP($A182, 'E4 TB Allocation Details'!$A$18:$L$214, MATCH("A &amp; G ID", 'E4 TB Allocation Details'!$A$18:$L$18, 0),FALSE), 'E2 Allocators'!$B$15:$W$358, MATCH('O5 Details by Class &amp; Accounts'!CE$18, 'E2 Allocators'!$B$15:$W$15, 0),FALSE)*$E182), 0, VLOOKUP(VLOOKUP($A182, 'E4 TB Allocation Details'!$A$18:$L$214, MATCH("A &amp; G ID", 'E4 TB Allocation Details'!$A$18:$L$18, 0),FALSE), 'E2 Allocators'!$B$15:$W$358, MATCH('O5 Details by Class &amp; Accounts'!CE$18, 'E2 Allocators'!$B$15:$W$15, 0),FALSE)*$E182)</f>
        <v>0</v>
      </c>
      <c r="CF182" s="2186">
        <f>IF(ISERROR(VLOOKUP(VLOOKUP($A182, 'E4 TB Allocation Details'!$A$18:$L$214, MATCH("A &amp; G ID", 'E4 TB Allocation Details'!$A$18:$L$18, 0),FALSE), 'E2 Allocators'!$B$15:$W$358, MATCH('O5 Details by Class &amp; Accounts'!CF$18, 'E2 Allocators'!$B$15:$W$15, 0),FALSE)*$E182), 0, VLOOKUP(VLOOKUP($A182, 'E4 TB Allocation Details'!$A$18:$L$214, MATCH("A &amp; G ID", 'E4 TB Allocation Details'!$A$18:$L$18, 0),FALSE), 'E2 Allocators'!$B$15:$W$358, MATCH('O5 Details by Class &amp; Accounts'!CF$18, 'E2 Allocators'!$B$15:$W$15, 0),FALSE)*$E182)</f>
        <v>0</v>
      </c>
      <c r="CG182" s="2186">
        <f>IF(ISERROR(VLOOKUP(VLOOKUP($A182, 'E4 TB Allocation Details'!$A$18:$L$214, MATCH("A &amp; G ID", 'E4 TB Allocation Details'!$A$18:$L$18, 0),FALSE), 'E2 Allocators'!$B$15:$W$358, MATCH('O5 Details by Class &amp; Accounts'!CG$18, 'E2 Allocators'!$B$15:$W$15, 0),FALSE)*$E182), 0, VLOOKUP(VLOOKUP($A182, 'E4 TB Allocation Details'!$A$18:$L$214, MATCH("A &amp; G ID", 'E4 TB Allocation Details'!$A$18:$L$18, 0),FALSE), 'E2 Allocators'!$B$15:$W$358, MATCH('O5 Details by Class &amp; Accounts'!CG$18, 'E2 Allocators'!$B$15:$W$15, 0),FALSE)*$E182)</f>
        <v>0</v>
      </c>
      <c r="CH182" s="2186">
        <f>IF(ISERROR(VLOOKUP(VLOOKUP($A182, 'E4 TB Allocation Details'!$A$18:$L$214, MATCH("A &amp; G ID", 'E4 TB Allocation Details'!$A$18:$L$18, 0),FALSE), 'E2 Allocators'!$B$15:$W$358, MATCH('O5 Details by Class &amp; Accounts'!CH$18, 'E2 Allocators'!$B$15:$W$15, 0),FALSE)*$E182), 0, VLOOKUP(VLOOKUP($A182, 'E4 TB Allocation Details'!$A$18:$L$214, MATCH("A &amp; G ID", 'E4 TB Allocation Details'!$A$18:$L$18, 0),FALSE), 'E2 Allocators'!$B$15:$W$358, MATCH('O5 Details by Class &amp; Accounts'!CH$18, 'E2 Allocators'!$B$15:$W$15, 0),FALSE)*$E182)</f>
        <v>0</v>
      </c>
      <c r="CI182" s="2186">
        <f>IF(ISERROR(VLOOKUP(VLOOKUP($A182, 'E4 TB Allocation Details'!$A$18:$L$214, MATCH("A &amp; G ID", 'E4 TB Allocation Details'!$A$18:$L$18, 0),FALSE), 'E2 Allocators'!$B$15:$W$358, MATCH('O5 Details by Class &amp; Accounts'!CI$18, 'E2 Allocators'!$B$15:$W$15, 0),FALSE)*$E182), 0, VLOOKUP(VLOOKUP($A182, 'E4 TB Allocation Details'!$A$18:$L$214, MATCH("A &amp; G ID", 'E4 TB Allocation Details'!$A$18:$L$18, 0),FALSE), 'E2 Allocators'!$B$15:$W$358, MATCH('O5 Details by Class &amp; Accounts'!CI$18, 'E2 Allocators'!$B$15:$W$15, 0),FALSE)*$E182)</f>
        <v>0</v>
      </c>
      <c r="CJ182" s="2186">
        <f>IF(ISERROR(VLOOKUP(VLOOKUP($A182, 'E4 TB Allocation Details'!$A$18:$L$214, MATCH("A &amp; G ID", 'E4 TB Allocation Details'!$A$18:$L$18, 0),FALSE), 'E2 Allocators'!$B$15:$W$358, MATCH('O5 Details by Class &amp; Accounts'!CJ$18, 'E2 Allocators'!$B$15:$W$15, 0),FALSE)*$E182), 0, VLOOKUP(VLOOKUP($A182, 'E4 TB Allocation Details'!$A$18:$L$214, MATCH("A &amp; G ID", 'E4 TB Allocation Details'!$A$18:$L$18, 0),FALSE), 'E2 Allocators'!$B$15:$W$358, MATCH('O5 Details by Class &amp; Accounts'!CJ$18, 'E2 Allocators'!$B$15:$W$15, 0),FALSE)*$E182)</f>
        <v>0</v>
      </c>
      <c r="CK182" s="2186">
        <f>IF(ISERROR(VLOOKUP(VLOOKUP($A182, 'E4 TB Allocation Details'!$A$18:$L$214, MATCH("A &amp; G ID", 'E4 TB Allocation Details'!$A$18:$L$18, 0),FALSE), 'E2 Allocators'!$B$15:$W$358, MATCH('O5 Details by Class &amp; Accounts'!CK$18, 'E2 Allocators'!$B$15:$W$15, 0),FALSE)*$E182), 0, VLOOKUP(VLOOKUP($A182, 'E4 TB Allocation Details'!$A$18:$L$214, MATCH("A &amp; G ID", 'E4 TB Allocation Details'!$A$18:$L$18, 0),FALSE), 'E2 Allocators'!$B$15:$W$358, MATCH('O5 Details by Class &amp; Accounts'!CK$18, 'E2 Allocators'!$B$15:$W$15, 0),FALSE)*$E182)</f>
        <v>0</v>
      </c>
      <c r="CL182" s="2186">
        <f>IF(ISERROR(VLOOKUP(VLOOKUP($A182, 'E4 TB Allocation Details'!$A$18:$L$214, MATCH("A &amp; G ID", 'E4 TB Allocation Details'!$A$18:$L$18, 0),FALSE), 'E2 Allocators'!$B$15:$W$358, MATCH('O5 Details by Class &amp; Accounts'!CL$18, 'E2 Allocators'!$B$15:$W$15, 0),FALSE)*$E182), 0, VLOOKUP(VLOOKUP($A182, 'E4 TB Allocation Details'!$A$18:$L$214, MATCH("A &amp; G ID", 'E4 TB Allocation Details'!$A$18:$L$18, 0),FALSE), 'E2 Allocators'!$B$15:$W$358, MATCH('O5 Details by Class &amp; Accounts'!CL$18, 'E2 Allocators'!$B$15:$W$15, 0),FALSE)*$E182)</f>
        <v>0</v>
      </c>
      <c r="CM182" s="2186">
        <f>IF(ISERROR(VLOOKUP(VLOOKUP($A182, 'E4 TB Allocation Details'!$A$18:$L$214, MATCH("A &amp; G ID", 'E4 TB Allocation Details'!$A$18:$L$18, 0),FALSE), 'E2 Allocators'!$B$15:$W$358, MATCH('O5 Details by Class &amp; Accounts'!CM$18, 'E2 Allocators'!$B$15:$W$15, 0),FALSE)*$E182), 0, VLOOKUP(VLOOKUP($A182, 'E4 TB Allocation Details'!$A$18:$L$214, MATCH("A &amp; G ID", 'E4 TB Allocation Details'!$A$18:$L$18, 0),FALSE), 'E2 Allocators'!$B$15:$W$358, MATCH('O5 Details by Class &amp; Accounts'!CM$18, 'E2 Allocators'!$B$15:$W$15, 0),FALSE)*$E182)</f>
        <v>0</v>
      </c>
      <c r="CN182" s="2186">
        <f t="shared" si="49"/>
        <v>0</v>
      </c>
      <c r="CO182" s="2187">
        <f t="shared" si="50"/>
        <v>0</v>
      </c>
      <c r="CQ182" s="1625" t="s">
        <v>1082</v>
      </c>
    </row>
    <row r="183" spans="1:95" s="54" customFormat="1" ht="12.75" x14ac:dyDescent="0.2">
      <c r="A183" s="1838">
        <v>5605</v>
      </c>
      <c r="B183" s="1807" t="s">
        <v>1587</v>
      </c>
      <c r="C183" s="2184">
        <f>IF(ISERROR(VLOOKUP($A183,'I3 TB Data'!$A$19:$H$483,MATCH('O5 Details by Class &amp; Accounts'!$C$18, 'I3 TB Data'!$A$19:$H$19,0),0)), 0, VLOOKUP($A183,'I3 TB Data'!$A$19:$H$483,MATCH('O5 Details by Class &amp; Accounts'!$C$18,'I3 TB Data'!$A$19:$H$19,0),0))</f>
        <v>1151572.6599999999</v>
      </c>
      <c r="D183" s="2185"/>
      <c r="E183" s="2184">
        <f t="shared" si="44"/>
        <v>1151572.6599999999</v>
      </c>
      <c r="F183" s="2186"/>
      <c r="G183" s="2186"/>
      <c r="H183" s="2186">
        <f t="shared" si="46"/>
        <v>0</v>
      </c>
      <c r="I183" s="2186">
        <f>IF(ISERROR(VLOOKUP(VLOOKUP($A183, 'E4 TB Allocation Details'!$A$18:$L$214, MATCH("Demand ID", 'E4 TB Allocation Details'!$A$18:$L$18, 0),FALSE), 'E2 Allocators'!$B$15:$W$358, MATCH('O5 Details by Class &amp; Accounts'!I$18, 'E2 Allocators'!$B$15:$W$15, 0),FALSE)*$F183), 0, VLOOKUP(VLOOKUP($A183, 'E4 TB Allocation Details'!$A$18:$L$214, MATCH("Demand ID", 'E4 TB Allocation Details'!$A$18:$L$18, 0),FALSE), 'E2 Allocators'!$B$15:$W$358, MATCH('O5 Details by Class &amp; Accounts'!I$18, 'E2 Allocators'!$B$15:$W$15, 0),FALSE)*$F183)</f>
        <v>0</v>
      </c>
      <c r="J183" s="2186">
        <f>IF(ISERROR(VLOOKUP(VLOOKUP($A183, 'E4 TB Allocation Details'!$A$18:$L$214, MATCH("Demand ID", 'E4 TB Allocation Details'!$A$18:$L$18, 0),FALSE), 'E2 Allocators'!$B$15:$W$358, MATCH('O5 Details by Class &amp; Accounts'!J$18, 'E2 Allocators'!$B$15:$W$15, 0),FALSE)*$F183), 0, VLOOKUP(VLOOKUP($A183, 'E4 TB Allocation Details'!$A$18:$L$214, MATCH("Demand ID", 'E4 TB Allocation Details'!$A$18:$L$18, 0),FALSE), 'E2 Allocators'!$B$15:$W$358, MATCH('O5 Details by Class &amp; Accounts'!J$18, 'E2 Allocators'!$B$15:$W$15, 0),FALSE)*$F183)</f>
        <v>0</v>
      </c>
      <c r="K183" s="2186">
        <f>IF(ISERROR(VLOOKUP(VLOOKUP($A183, 'E4 TB Allocation Details'!$A$18:$L$214, MATCH("Demand ID", 'E4 TB Allocation Details'!$A$18:$L$18, 0),FALSE), 'E2 Allocators'!$B$15:$W$358, MATCH('O5 Details by Class &amp; Accounts'!K$18, 'E2 Allocators'!$B$15:$W$15, 0),FALSE)*$F183), 0, VLOOKUP(VLOOKUP($A183, 'E4 TB Allocation Details'!$A$18:$L$214, MATCH("Demand ID", 'E4 TB Allocation Details'!$A$18:$L$18, 0),FALSE), 'E2 Allocators'!$B$15:$W$358, MATCH('O5 Details by Class &amp; Accounts'!K$18, 'E2 Allocators'!$B$15:$W$15, 0),FALSE)*$F183)</f>
        <v>0</v>
      </c>
      <c r="L183" s="2186">
        <f>IF(ISERROR(VLOOKUP(VLOOKUP($A183, 'E4 TB Allocation Details'!$A$18:$L$214, MATCH("Demand ID", 'E4 TB Allocation Details'!$A$18:$L$18, 0),FALSE), 'E2 Allocators'!$B$15:$W$358, MATCH('O5 Details by Class &amp; Accounts'!L$18, 'E2 Allocators'!$B$15:$W$15, 0),FALSE)*$F183), 0, VLOOKUP(VLOOKUP($A183, 'E4 TB Allocation Details'!$A$18:$L$214, MATCH("Demand ID", 'E4 TB Allocation Details'!$A$18:$L$18, 0),FALSE), 'E2 Allocators'!$B$15:$W$358, MATCH('O5 Details by Class &amp; Accounts'!L$18, 'E2 Allocators'!$B$15:$W$15, 0),FALSE)*$F183)</f>
        <v>0</v>
      </c>
      <c r="M183" s="2186">
        <f>IF(ISERROR(VLOOKUP(VLOOKUP($A183, 'E4 TB Allocation Details'!$A$18:$L$214, MATCH("Demand ID", 'E4 TB Allocation Details'!$A$18:$L$18, 0),FALSE), 'E2 Allocators'!$B$15:$W$358, MATCH('O5 Details by Class &amp; Accounts'!M$18, 'E2 Allocators'!$B$15:$W$15, 0),FALSE)*$F183), 0, VLOOKUP(VLOOKUP($A183, 'E4 TB Allocation Details'!$A$18:$L$214, MATCH("Demand ID", 'E4 TB Allocation Details'!$A$18:$L$18, 0),FALSE), 'E2 Allocators'!$B$15:$W$358, MATCH('O5 Details by Class &amp; Accounts'!M$18, 'E2 Allocators'!$B$15:$W$15, 0),FALSE)*$F183)</f>
        <v>0</v>
      </c>
      <c r="N183" s="2186">
        <f>IF(ISERROR(VLOOKUP(VLOOKUP($A183, 'E4 TB Allocation Details'!$A$18:$L$214, MATCH("Demand ID", 'E4 TB Allocation Details'!$A$18:$L$18, 0),FALSE), 'E2 Allocators'!$B$15:$W$358, MATCH('O5 Details by Class &amp; Accounts'!N$18, 'E2 Allocators'!$B$15:$W$15, 0),FALSE)*$F183), 0, VLOOKUP(VLOOKUP($A183, 'E4 TB Allocation Details'!$A$18:$L$214, MATCH("Demand ID", 'E4 TB Allocation Details'!$A$18:$L$18, 0),FALSE), 'E2 Allocators'!$B$15:$W$358, MATCH('O5 Details by Class &amp; Accounts'!N$18, 'E2 Allocators'!$B$15:$W$15, 0),FALSE)*$F183)</f>
        <v>0</v>
      </c>
      <c r="O183" s="2186">
        <f>IF(ISERROR(VLOOKUP(VLOOKUP($A183, 'E4 TB Allocation Details'!$A$18:$L$214, MATCH("Demand ID", 'E4 TB Allocation Details'!$A$18:$L$18, 0),FALSE), 'E2 Allocators'!$B$15:$W$358, MATCH('O5 Details by Class &amp; Accounts'!O$18, 'E2 Allocators'!$B$15:$W$15, 0),FALSE)*$F183), 0, VLOOKUP(VLOOKUP($A183, 'E4 TB Allocation Details'!$A$18:$L$214, MATCH("Demand ID", 'E4 TB Allocation Details'!$A$18:$L$18, 0),FALSE), 'E2 Allocators'!$B$15:$W$358, MATCH('O5 Details by Class &amp; Accounts'!O$18, 'E2 Allocators'!$B$15:$W$15, 0),FALSE)*$F183)</f>
        <v>0</v>
      </c>
      <c r="P183" s="2186">
        <f>IF(ISERROR(VLOOKUP(VLOOKUP($A183, 'E4 TB Allocation Details'!$A$18:$L$214, MATCH("Demand ID", 'E4 TB Allocation Details'!$A$18:$L$18, 0),FALSE), 'E2 Allocators'!$B$15:$W$358, MATCH('O5 Details by Class &amp; Accounts'!P$18, 'E2 Allocators'!$B$15:$W$15, 0),FALSE)*$F183), 0, VLOOKUP(VLOOKUP($A183, 'E4 TB Allocation Details'!$A$18:$L$214, MATCH("Demand ID", 'E4 TB Allocation Details'!$A$18:$L$18, 0),FALSE), 'E2 Allocators'!$B$15:$W$358, MATCH('O5 Details by Class &amp; Accounts'!P$18, 'E2 Allocators'!$B$15:$W$15, 0),FALSE)*$F183)</f>
        <v>0</v>
      </c>
      <c r="Q183" s="2186">
        <f>IF(ISERROR(VLOOKUP(VLOOKUP($A183, 'E4 TB Allocation Details'!$A$18:$L$214, MATCH("Demand ID", 'E4 TB Allocation Details'!$A$18:$L$18, 0),FALSE), 'E2 Allocators'!$B$15:$W$358, MATCH('O5 Details by Class &amp; Accounts'!Q$18, 'E2 Allocators'!$B$15:$W$15, 0),FALSE)*$F183), 0, VLOOKUP(VLOOKUP($A183, 'E4 TB Allocation Details'!$A$18:$L$214, MATCH("Demand ID", 'E4 TB Allocation Details'!$A$18:$L$18, 0),FALSE), 'E2 Allocators'!$B$15:$W$358, MATCH('O5 Details by Class &amp; Accounts'!Q$18, 'E2 Allocators'!$B$15:$W$15, 0),FALSE)*$F183)</f>
        <v>0</v>
      </c>
      <c r="R183" s="2186">
        <f>IF(ISERROR(VLOOKUP(VLOOKUP($A183, 'E4 TB Allocation Details'!$A$18:$L$214, MATCH("Demand ID", 'E4 TB Allocation Details'!$A$18:$L$18, 0),FALSE), 'E2 Allocators'!$B$15:$W$358, MATCH('O5 Details by Class &amp; Accounts'!R$18, 'E2 Allocators'!$B$15:$W$15, 0),FALSE)*$F183), 0, VLOOKUP(VLOOKUP($A183, 'E4 TB Allocation Details'!$A$18:$L$214, MATCH("Demand ID", 'E4 TB Allocation Details'!$A$18:$L$18, 0),FALSE), 'E2 Allocators'!$B$15:$W$358, MATCH('O5 Details by Class &amp; Accounts'!R$18, 'E2 Allocators'!$B$15:$W$15, 0),FALSE)*$F183)</f>
        <v>0</v>
      </c>
      <c r="S183" s="2186">
        <f>IF(ISERROR(VLOOKUP(VLOOKUP($A183, 'E4 TB Allocation Details'!$A$18:$L$214, MATCH("Demand ID", 'E4 TB Allocation Details'!$A$18:$L$18, 0),FALSE), 'E2 Allocators'!$B$15:$W$358, MATCH('O5 Details by Class &amp; Accounts'!S$18, 'E2 Allocators'!$B$15:$W$15, 0),FALSE)*$F183), 0, VLOOKUP(VLOOKUP($A183, 'E4 TB Allocation Details'!$A$18:$L$214, MATCH("Demand ID", 'E4 TB Allocation Details'!$A$18:$L$18, 0),FALSE), 'E2 Allocators'!$B$15:$W$358, MATCH('O5 Details by Class &amp; Accounts'!S$18, 'E2 Allocators'!$B$15:$W$15, 0),FALSE)*$F183)</f>
        <v>0</v>
      </c>
      <c r="T183" s="2186">
        <f>IF(ISERROR(VLOOKUP(VLOOKUP($A183, 'E4 TB Allocation Details'!$A$18:$L$214, MATCH("Demand ID", 'E4 TB Allocation Details'!$A$18:$L$18, 0),FALSE), 'E2 Allocators'!$B$15:$W$358, MATCH('O5 Details by Class &amp; Accounts'!T$18, 'E2 Allocators'!$B$15:$W$15, 0),FALSE)*$F183), 0, VLOOKUP(VLOOKUP($A183, 'E4 TB Allocation Details'!$A$18:$L$214, MATCH("Demand ID", 'E4 TB Allocation Details'!$A$18:$L$18, 0),FALSE), 'E2 Allocators'!$B$15:$W$358, MATCH('O5 Details by Class &amp; Accounts'!T$18, 'E2 Allocators'!$B$15:$W$15, 0),FALSE)*$F183)</f>
        <v>0</v>
      </c>
      <c r="U183" s="2186">
        <f>IF(ISERROR(VLOOKUP(VLOOKUP($A183, 'E4 TB Allocation Details'!$A$18:$L$214, MATCH("Demand ID", 'E4 TB Allocation Details'!$A$18:$L$18, 0),FALSE), 'E2 Allocators'!$B$15:$W$358, MATCH('O5 Details by Class &amp; Accounts'!U$18, 'E2 Allocators'!$B$15:$W$15, 0),FALSE)*$F183), 0, VLOOKUP(VLOOKUP($A183, 'E4 TB Allocation Details'!$A$18:$L$214, MATCH("Demand ID", 'E4 TB Allocation Details'!$A$18:$L$18, 0),FALSE), 'E2 Allocators'!$B$15:$W$358, MATCH('O5 Details by Class &amp; Accounts'!U$18, 'E2 Allocators'!$B$15:$W$15, 0),FALSE)*$F183)</f>
        <v>0</v>
      </c>
      <c r="V183" s="2186">
        <f>IF(ISERROR(VLOOKUP(VLOOKUP($A183, 'E4 TB Allocation Details'!$A$18:$L$214, MATCH("Demand ID", 'E4 TB Allocation Details'!$A$18:$L$18, 0),FALSE), 'E2 Allocators'!$B$15:$W$358, MATCH('O5 Details by Class &amp; Accounts'!V$18, 'E2 Allocators'!$B$15:$W$15, 0),FALSE)*$F183), 0, VLOOKUP(VLOOKUP($A183, 'E4 TB Allocation Details'!$A$18:$L$214, MATCH("Demand ID", 'E4 TB Allocation Details'!$A$18:$L$18, 0),FALSE), 'E2 Allocators'!$B$15:$W$358, MATCH('O5 Details by Class &amp; Accounts'!V$18, 'E2 Allocators'!$B$15:$W$15, 0),FALSE)*$F183)</f>
        <v>0</v>
      </c>
      <c r="W183" s="2186">
        <f>IF(ISERROR(VLOOKUP(VLOOKUP($A183, 'E4 TB Allocation Details'!$A$18:$L$214, MATCH("Demand ID", 'E4 TB Allocation Details'!$A$18:$L$18, 0),FALSE), 'E2 Allocators'!$B$15:$W$358, MATCH('O5 Details by Class &amp; Accounts'!W$18, 'E2 Allocators'!$B$15:$W$15, 0),FALSE)*$F183), 0, VLOOKUP(VLOOKUP($A183, 'E4 TB Allocation Details'!$A$18:$L$214, MATCH("Demand ID", 'E4 TB Allocation Details'!$A$18:$L$18, 0),FALSE), 'E2 Allocators'!$B$15:$W$358, MATCH('O5 Details by Class &amp; Accounts'!W$18, 'E2 Allocators'!$B$15:$W$15, 0),FALSE)*$F183)</f>
        <v>0</v>
      </c>
      <c r="X183" s="2186">
        <f>IF(ISERROR(VLOOKUP(VLOOKUP($A183, 'E4 TB Allocation Details'!$A$18:$L$214, MATCH("Demand ID", 'E4 TB Allocation Details'!$A$18:$L$18, 0),FALSE), 'E2 Allocators'!$B$15:$W$358, MATCH('O5 Details by Class &amp; Accounts'!X$18, 'E2 Allocators'!$B$15:$W$15, 0),FALSE)*$F183), 0, VLOOKUP(VLOOKUP($A183, 'E4 TB Allocation Details'!$A$18:$L$214, MATCH("Demand ID", 'E4 TB Allocation Details'!$A$18:$L$18, 0),FALSE), 'E2 Allocators'!$B$15:$W$358, MATCH('O5 Details by Class &amp; Accounts'!X$18, 'E2 Allocators'!$B$15:$W$15, 0),FALSE)*$F183)</f>
        <v>0</v>
      </c>
      <c r="Y183" s="2186">
        <f>IF(ISERROR(VLOOKUP(VLOOKUP($A183, 'E4 TB Allocation Details'!$A$18:$L$214, MATCH("Demand ID", 'E4 TB Allocation Details'!$A$18:$L$18, 0),FALSE), 'E2 Allocators'!$B$15:$W$358, MATCH('O5 Details by Class &amp; Accounts'!Y$18, 'E2 Allocators'!$B$15:$W$15, 0),FALSE)*$F183), 0, VLOOKUP(VLOOKUP($A183, 'E4 TB Allocation Details'!$A$18:$L$214, MATCH("Demand ID", 'E4 TB Allocation Details'!$A$18:$L$18, 0),FALSE), 'E2 Allocators'!$B$15:$W$358, MATCH('O5 Details by Class &amp; Accounts'!Y$18, 'E2 Allocators'!$B$15:$W$15, 0),FALSE)*$F183)</f>
        <v>0</v>
      </c>
      <c r="Z183" s="2186">
        <f>IF(ISERROR(VLOOKUP(VLOOKUP($A183, 'E4 TB Allocation Details'!$A$18:$L$214, MATCH("Demand ID", 'E4 TB Allocation Details'!$A$18:$L$18, 0),FALSE), 'E2 Allocators'!$B$15:$W$358, MATCH('O5 Details by Class &amp; Accounts'!Z$18, 'E2 Allocators'!$B$15:$W$15, 0),FALSE)*$F183), 0, VLOOKUP(VLOOKUP($A183, 'E4 TB Allocation Details'!$A$18:$L$214, MATCH("Demand ID", 'E4 TB Allocation Details'!$A$18:$L$18, 0),FALSE), 'E2 Allocators'!$B$15:$W$358, MATCH('O5 Details by Class &amp; Accounts'!Z$18, 'E2 Allocators'!$B$15:$W$15, 0),FALSE)*$F183)</f>
        <v>0</v>
      </c>
      <c r="AA183" s="2186">
        <f>IF(ISERROR(VLOOKUP(VLOOKUP($A183, 'E4 TB Allocation Details'!$A$18:$L$214, MATCH("Demand ID", 'E4 TB Allocation Details'!$A$18:$L$18, 0),FALSE), 'E2 Allocators'!$B$15:$W$358, MATCH('O5 Details by Class &amp; Accounts'!AA$18, 'E2 Allocators'!$B$15:$W$15, 0),FALSE)*$F183), 0, VLOOKUP(VLOOKUP($A183, 'E4 TB Allocation Details'!$A$18:$L$214, MATCH("Demand ID", 'E4 TB Allocation Details'!$A$18:$L$18, 0),FALSE), 'E2 Allocators'!$B$15:$W$358, MATCH('O5 Details by Class &amp; Accounts'!AA$18, 'E2 Allocators'!$B$15:$W$15, 0),FALSE)*$F183)</f>
        <v>0</v>
      </c>
      <c r="AB183" s="2186">
        <f>IF(ISERROR(VLOOKUP(VLOOKUP($A183, 'E4 TB Allocation Details'!$A$18:$L$214, MATCH("Demand ID", 'E4 TB Allocation Details'!$A$18:$L$18, 0),FALSE), 'E2 Allocators'!$B$15:$W$358, MATCH('O5 Details by Class &amp; Accounts'!AB$18, 'E2 Allocators'!$B$15:$W$15, 0),FALSE)*$F183), 0, VLOOKUP(VLOOKUP($A183, 'E4 TB Allocation Details'!$A$18:$L$214, MATCH("Demand ID", 'E4 TB Allocation Details'!$A$18:$L$18, 0),FALSE), 'E2 Allocators'!$B$15:$W$358, MATCH('O5 Details by Class &amp; Accounts'!AB$18, 'E2 Allocators'!$B$15:$W$15, 0),FALSE)*$F183)</f>
        <v>0</v>
      </c>
      <c r="AC183" s="2186">
        <f t="shared" si="47"/>
        <v>0</v>
      </c>
      <c r="AD183" s="2186">
        <f>IF(ISERROR(VLOOKUP(VLOOKUP($A183, 'E4 TB Allocation Details'!$A$18:$L$214, MATCH("Customer ID", 'E4 TB Allocation Details'!$A$18:$L$18, 0),FALSE), 'E2 Allocators'!$B$15:$W$358, MATCH('O5 Details by Class &amp; Accounts'!AD$18, 'E2 Allocators'!$B$15:$W$15, 0),FALSE)*$G183), 0, VLOOKUP(VLOOKUP($A183, 'E4 TB Allocation Details'!$A$18:$L$214, MATCH("Customer ID", 'E4 TB Allocation Details'!$A$18:$L$18, 0),FALSE), 'E2 Allocators'!$B$15:$W$358, MATCH('O5 Details by Class &amp; Accounts'!AD$18, 'E2 Allocators'!$B$15:$W$15, 0),FALSE)*$G183)</f>
        <v>0</v>
      </c>
      <c r="AE183" s="2186">
        <f>IF(ISERROR(VLOOKUP(VLOOKUP($A183, 'E4 TB Allocation Details'!$A$18:$L$214, MATCH("Customer ID", 'E4 TB Allocation Details'!$A$18:$L$18, 0),FALSE), 'E2 Allocators'!$B$15:$W$358, MATCH('O5 Details by Class &amp; Accounts'!AE$18, 'E2 Allocators'!$B$15:$W$15, 0),FALSE)*$G183), 0, VLOOKUP(VLOOKUP($A183, 'E4 TB Allocation Details'!$A$18:$L$214, MATCH("Customer ID", 'E4 TB Allocation Details'!$A$18:$L$18, 0),FALSE), 'E2 Allocators'!$B$15:$W$358, MATCH('O5 Details by Class &amp; Accounts'!AE$18, 'E2 Allocators'!$B$15:$W$15, 0),FALSE)*$G183)</f>
        <v>0</v>
      </c>
      <c r="AF183" s="2186">
        <f>IF(ISERROR(VLOOKUP(VLOOKUP($A183, 'E4 TB Allocation Details'!$A$18:$L$214, MATCH("Customer ID", 'E4 TB Allocation Details'!$A$18:$L$18, 0),FALSE), 'E2 Allocators'!$B$15:$W$358, MATCH('O5 Details by Class &amp; Accounts'!AF$18, 'E2 Allocators'!$B$15:$W$15, 0),FALSE)*$G183), 0, VLOOKUP(VLOOKUP($A183, 'E4 TB Allocation Details'!$A$18:$L$214, MATCH("Customer ID", 'E4 TB Allocation Details'!$A$18:$L$18, 0),FALSE), 'E2 Allocators'!$B$15:$W$358, MATCH('O5 Details by Class &amp; Accounts'!AF$18, 'E2 Allocators'!$B$15:$W$15, 0),FALSE)*$G183)</f>
        <v>0</v>
      </c>
      <c r="AG183" s="2186">
        <f>IF(ISERROR(VLOOKUP(VLOOKUP($A183, 'E4 TB Allocation Details'!$A$18:$L$214, MATCH("Customer ID", 'E4 TB Allocation Details'!$A$18:$L$18, 0),FALSE), 'E2 Allocators'!$B$15:$W$358, MATCH('O5 Details by Class &amp; Accounts'!AG$18, 'E2 Allocators'!$B$15:$W$15, 0),FALSE)*$G183), 0, VLOOKUP(VLOOKUP($A183, 'E4 TB Allocation Details'!$A$18:$L$214, MATCH("Customer ID", 'E4 TB Allocation Details'!$A$18:$L$18, 0),FALSE), 'E2 Allocators'!$B$15:$W$358, MATCH('O5 Details by Class &amp; Accounts'!AG$18, 'E2 Allocators'!$B$15:$W$15, 0),FALSE)*$G183)</f>
        <v>0</v>
      </c>
      <c r="AH183" s="2186">
        <f>IF(ISERROR(VLOOKUP(VLOOKUP($A183, 'E4 TB Allocation Details'!$A$18:$L$214, MATCH("Customer ID", 'E4 TB Allocation Details'!$A$18:$L$18, 0),FALSE), 'E2 Allocators'!$B$15:$W$358, MATCH('O5 Details by Class &amp; Accounts'!AH$18, 'E2 Allocators'!$B$15:$W$15, 0),FALSE)*$G183), 0, VLOOKUP(VLOOKUP($A183, 'E4 TB Allocation Details'!$A$18:$L$214, MATCH("Customer ID", 'E4 TB Allocation Details'!$A$18:$L$18, 0),FALSE), 'E2 Allocators'!$B$15:$W$358, MATCH('O5 Details by Class &amp; Accounts'!AH$18, 'E2 Allocators'!$B$15:$W$15, 0),FALSE)*$G183)</f>
        <v>0</v>
      </c>
      <c r="AI183" s="2186">
        <f>IF(ISERROR(VLOOKUP(VLOOKUP($A183, 'E4 TB Allocation Details'!$A$18:$L$214, MATCH("Customer ID", 'E4 TB Allocation Details'!$A$18:$L$18, 0),FALSE), 'E2 Allocators'!$B$15:$W$358, MATCH('O5 Details by Class &amp; Accounts'!AI$18, 'E2 Allocators'!$B$15:$W$15, 0),FALSE)*$G183), 0, VLOOKUP(VLOOKUP($A183, 'E4 TB Allocation Details'!$A$18:$L$214, MATCH("Customer ID", 'E4 TB Allocation Details'!$A$18:$L$18, 0),FALSE), 'E2 Allocators'!$B$15:$W$358, MATCH('O5 Details by Class &amp; Accounts'!AI$18, 'E2 Allocators'!$B$15:$W$15, 0),FALSE)*$G183)</f>
        <v>0</v>
      </c>
      <c r="AJ183" s="2186">
        <f>IF(ISERROR(VLOOKUP(VLOOKUP($A183, 'E4 TB Allocation Details'!$A$18:$L$214, MATCH("Customer ID", 'E4 TB Allocation Details'!$A$18:$L$18, 0),FALSE), 'E2 Allocators'!$B$15:$W$358, MATCH('O5 Details by Class &amp; Accounts'!AJ$18, 'E2 Allocators'!$B$15:$W$15, 0),FALSE)*$G183), 0, VLOOKUP(VLOOKUP($A183, 'E4 TB Allocation Details'!$A$18:$L$214, MATCH("Customer ID", 'E4 TB Allocation Details'!$A$18:$L$18, 0),FALSE), 'E2 Allocators'!$B$15:$W$358, MATCH('O5 Details by Class &amp; Accounts'!AJ$18, 'E2 Allocators'!$B$15:$W$15, 0),FALSE)*$G183)</f>
        <v>0</v>
      </c>
      <c r="AK183" s="2186">
        <f>IF(ISERROR(VLOOKUP(VLOOKUP($A183, 'E4 TB Allocation Details'!$A$18:$L$214, MATCH("Customer ID", 'E4 TB Allocation Details'!$A$18:$L$18, 0),FALSE), 'E2 Allocators'!$B$15:$W$358, MATCH('O5 Details by Class &amp; Accounts'!AK$18, 'E2 Allocators'!$B$15:$W$15, 0),FALSE)*$G183), 0, VLOOKUP(VLOOKUP($A183, 'E4 TB Allocation Details'!$A$18:$L$214, MATCH("Customer ID", 'E4 TB Allocation Details'!$A$18:$L$18, 0),FALSE), 'E2 Allocators'!$B$15:$W$358, MATCH('O5 Details by Class &amp; Accounts'!AK$18, 'E2 Allocators'!$B$15:$W$15, 0),FALSE)*$G183)</f>
        <v>0</v>
      </c>
      <c r="AL183" s="2186">
        <f>IF(ISERROR(VLOOKUP(VLOOKUP($A183, 'E4 TB Allocation Details'!$A$18:$L$214, MATCH("Customer ID", 'E4 TB Allocation Details'!$A$18:$L$18, 0),FALSE), 'E2 Allocators'!$B$15:$W$358, MATCH('O5 Details by Class &amp; Accounts'!AL$18, 'E2 Allocators'!$B$15:$W$15, 0),FALSE)*$G183), 0, VLOOKUP(VLOOKUP($A183, 'E4 TB Allocation Details'!$A$18:$L$214, MATCH("Customer ID", 'E4 TB Allocation Details'!$A$18:$L$18, 0),FALSE), 'E2 Allocators'!$B$15:$W$358, MATCH('O5 Details by Class &amp; Accounts'!AL$18, 'E2 Allocators'!$B$15:$W$15, 0),FALSE)*$G183)</f>
        <v>0</v>
      </c>
      <c r="AM183" s="2186">
        <f>IF(ISERROR(VLOOKUP(VLOOKUP($A183, 'E4 TB Allocation Details'!$A$18:$L$214, MATCH("Customer ID", 'E4 TB Allocation Details'!$A$18:$L$18, 0),FALSE), 'E2 Allocators'!$B$15:$W$358, MATCH('O5 Details by Class &amp; Accounts'!AM$18, 'E2 Allocators'!$B$15:$W$15, 0),FALSE)*$G183), 0, VLOOKUP(VLOOKUP($A183, 'E4 TB Allocation Details'!$A$18:$L$214, MATCH("Customer ID", 'E4 TB Allocation Details'!$A$18:$L$18, 0),FALSE), 'E2 Allocators'!$B$15:$W$358, MATCH('O5 Details by Class &amp; Accounts'!AM$18, 'E2 Allocators'!$B$15:$W$15, 0),FALSE)*$G183)</f>
        <v>0</v>
      </c>
      <c r="AN183" s="2186">
        <f>IF(ISERROR(VLOOKUP(VLOOKUP($A183, 'E4 TB Allocation Details'!$A$18:$L$214, MATCH("Customer ID", 'E4 TB Allocation Details'!$A$18:$L$18, 0),FALSE), 'E2 Allocators'!$B$15:$W$358, MATCH('O5 Details by Class &amp; Accounts'!AN$18, 'E2 Allocators'!$B$15:$W$15, 0),FALSE)*$G183), 0, VLOOKUP(VLOOKUP($A183, 'E4 TB Allocation Details'!$A$18:$L$214, MATCH("Customer ID", 'E4 TB Allocation Details'!$A$18:$L$18, 0),FALSE), 'E2 Allocators'!$B$15:$W$358, MATCH('O5 Details by Class &amp; Accounts'!AN$18, 'E2 Allocators'!$B$15:$W$15, 0),FALSE)*$G183)</f>
        <v>0</v>
      </c>
      <c r="AO183" s="2186">
        <f>IF(ISERROR(VLOOKUP(VLOOKUP($A183, 'E4 TB Allocation Details'!$A$18:$L$214, MATCH("Customer ID", 'E4 TB Allocation Details'!$A$18:$L$18, 0),FALSE), 'E2 Allocators'!$B$15:$W$358, MATCH('O5 Details by Class &amp; Accounts'!AO$18, 'E2 Allocators'!$B$15:$W$15, 0),FALSE)*$G183), 0, VLOOKUP(VLOOKUP($A183, 'E4 TB Allocation Details'!$A$18:$L$214, MATCH("Customer ID", 'E4 TB Allocation Details'!$A$18:$L$18, 0),FALSE), 'E2 Allocators'!$B$15:$W$358, MATCH('O5 Details by Class &amp; Accounts'!AO$18, 'E2 Allocators'!$B$15:$W$15, 0),FALSE)*$G183)</f>
        <v>0</v>
      </c>
      <c r="AP183" s="2186">
        <f>IF(ISERROR(VLOOKUP(VLOOKUP($A183, 'E4 TB Allocation Details'!$A$18:$L$214, MATCH("Customer ID", 'E4 TB Allocation Details'!$A$18:$L$18, 0),FALSE), 'E2 Allocators'!$B$15:$W$358, MATCH('O5 Details by Class &amp; Accounts'!AP$18, 'E2 Allocators'!$B$15:$W$15, 0),FALSE)*$G183), 0, VLOOKUP(VLOOKUP($A183, 'E4 TB Allocation Details'!$A$18:$L$214, MATCH("Customer ID", 'E4 TB Allocation Details'!$A$18:$L$18, 0),FALSE), 'E2 Allocators'!$B$15:$W$358, MATCH('O5 Details by Class &amp; Accounts'!AP$18, 'E2 Allocators'!$B$15:$W$15, 0),FALSE)*$G183)</f>
        <v>0</v>
      </c>
      <c r="AQ183" s="2186">
        <f>IF(ISERROR(VLOOKUP(VLOOKUP($A183, 'E4 TB Allocation Details'!$A$18:$L$214, MATCH("Customer ID", 'E4 TB Allocation Details'!$A$18:$L$18, 0),FALSE), 'E2 Allocators'!$B$15:$W$358, MATCH('O5 Details by Class &amp; Accounts'!AQ$18, 'E2 Allocators'!$B$15:$W$15, 0),FALSE)*$G183), 0, VLOOKUP(VLOOKUP($A183, 'E4 TB Allocation Details'!$A$18:$L$214, MATCH("Customer ID", 'E4 TB Allocation Details'!$A$18:$L$18, 0),FALSE), 'E2 Allocators'!$B$15:$W$358, MATCH('O5 Details by Class &amp; Accounts'!AQ$18, 'E2 Allocators'!$B$15:$W$15, 0),FALSE)*$G183)</f>
        <v>0</v>
      </c>
      <c r="AR183" s="2186">
        <f>IF(ISERROR(VLOOKUP(VLOOKUP($A183, 'E4 TB Allocation Details'!$A$18:$L$214, MATCH("Customer ID", 'E4 TB Allocation Details'!$A$18:$L$18, 0),FALSE), 'E2 Allocators'!$B$15:$W$358, MATCH('O5 Details by Class &amp; Accounts'!AR$18, 'E2 Allocators'!$B$15:$W$15, 0),FALSE)*$G183), 0, VLOOKUP(VLOOKUP($A183, 'E4 TB Allocation Details'!$A$18:$L$214, MATCH("Customer ID", 'E4 TB Allocation Details'!$A$18:$L$18, 0),FALSE), 'E2 Allocators'!$B$15:$W$358, MATCH('O5 Details by Class &amp; Accounts'!AR$18, 'E2 Allocators'!$B$15:$W$15, 0),FALSE)*$G183)</f>
        <v>0</v>
      </c>
      <c r="AS183" s="2186">
        <f>IF(ISERROR(VLOOKUP(VLOOKUP($A183, 'E4 TB Allocation Details'!$A$18:$L$214, MATCH("Customer ID", 'E4 TB Allocation Details'!$A$18:$L$18, 0),FALSE), 'E2 Allocators'!$B$15:$W$358, MATCH('O5 Details by Class &amp; Accounts'!AS$18, 'E2 Allocators'!$B$15:$W$15, 0),FALSE)*$G183), 0, VLOOKUP(VLOOKUP($A183, 'E4 TB Allocation Details'!$A$18:$L$214, MATCH("Customer ID", 'E4 TB Allocation Details'!$A$18:$L$18, 0),FALSE), 'E2 Allocators'!$B$15:$W$358, MATCH('O5 Details by Class &amp; Accounts'!AS$18, 'E2 Allocators'!$B$15:$W$15, 0),FALSE)*$G183)</f>
        <v>0</v>
      </c>
      <c r="AT183" s="2186">
        <f>IF(ISERROR(VLOOKUP(VLOOKUP($A183, 'E4 TB Allocation Details'!$A$18:$L$214, MATCH("Customer ID", 'E4 TB Allocation Details'!$A$18:$L$18, 0),FALSE), 'E2 Allocators'!$B$15:$W$358, MATCH('O5 Details by Class &amp; Accounts'!AT$18, 'E2 Allocators'!$B$15:$W$15, 0),FALSE)*$G183), 0, VLOOKUP(VLOOKUP($A183, 'E4 TB Allocation Details'!$A$18:$L$214, MATCH("Customer ID", 'E4 TB Allocation Details'!$A$18:$L$18, 0),FALSE), 'E2 Allocators'!$B$15:$W$358, MATCH('O5 Details by Class &amp; Accounts'!AT$18, 'E2 Allocators'!$B$15:$W$15, 0),FALSE)*$G183)</f>
        <v>0</v>
      </c>
      <c r="AU183" s="2186">
        <f>IF(ISERROR(VLOOKUP(VLOOKUP($A183, 'E4 TB Allocation Details'!$A$18:$L$214, MATCH("Customer ID", 'E4 TB Allocation Details'!$A$18:$L$18, 0),FALSE), 'E2 Allocators'!$B$15:$W$358, MATCH('O5 Details by Class &amp; Accounts'!AU$18, 'E2 Allocators'!$B$15:$W$15, 0),FALSE)*$G183), 0, VLOOKUP(VLOOKUP($A183, 'E4 TB Allocation Details'!$A$18:$L$214, MATCH("Customer ID", 'E4 TB Allocation Details'!$A$18:$L$18, 0),FALSE), 'E2 Allocators'!$B$15:$W$358, MATCH('O5 Details by Class &amp; Accounts'!AU$18, 'E2 Allocators'!$B$15:$W$15, 0),FALSE)*$G183)</f>
        <v>0</v>
      </c>
      <c r="AV183" s="2186">
        <f>IF(ISERROR(VLOOKUP(VLOOKUP($A183, 'E4 TB Allocation Details'!$A$18:$L$214, MATCH("Customer ID", 'E4 TB Allocation Details'!$A$18:$L$18, 0),FALSE), 'E2 Allocators'!$B$15:$W$358, MATCH('O5 Details by Class &amp; Accounts'!AV$18, 'E2 Allocators'!$B$15:$W$15, 0),FALSE)*$G183), 0, VLOOKUP(VLOOKUP($A183, 'E4 TB Allocation Details'!$A$18:$L$214, MATCH("Customer ID", 'E4 TB Allocation Details'!$A$18:$L$18, 0),FALSE), 'E2 Allocators'!$B$15:$W$358, MATCH('O5 Details by Class &amp; Accounts'!AV$18, 'E2 Allocators'!$B$15:$W$15, 0),FALSE)*$G183)</f>
        <v>0</v>
      </c>
      <c r="AW183" s="2186">
        <f>IF(ISERROR(VLOOKUP(VLOOKUP($A183, 'E4 TB Allocation Details'!$A$18:$L$214, MATCH("Customer ID", 'E4 TB Allocation Details'!$A$18:$L$18, 0),FALSE), 'E2 Allocators'!$B$15:$W$358, MATCH('O5 Details by Class &amp; Accounts'!AW$18, 'E2 Allocators'!$B$15:$W$15, 0),FALSE)*$G183), 0, VLOOKUP(VLOOKUP($A183, 'E4 TB Allocation Details'!$A$18:$L$214, MATCH("Customer ID", 'E4 TB Allocation Details'!$A$18:$L$18, 0),FALSE), 'E2 Allocators'!$B$15:$W$358, MATCH('O5 Details by Class &amp; Accounts'!AW$18, 'E2 Allocators'!$B$15:$W$15, 0),FALSE)*$G183)</f>
        <v>0</v>
      </c>
      <c r="AX183" s="2186">
        <f t="shared" si="51"/>
        <v>0</v>
      </c>
      <c r="AY183" s="2186">
        <f>IF(ISERROR(VLOOKUP(VLOOKUP($A183, 'E4 TB Allocation Details'!$A$18:$L$214, MATCH("Misc ID", 'E4 TB Allocation Details'!$A$18:$L$18, 0),FALSE), 'E2 Allocators'!$B$15:$W$358, MATCH('O5 Details by Class &amp; Accounts'!AY$18, 'E2 Allocators'!$B$15:$W$15, 0),FALSE)*$E183), 0, VLOOKUP(VLOOKUP($A183, 'E4 TB Allocation Details'!$A$18:$L$214, MATCH("Misc ID", 'E4 TB Allocation Details'!$A$18:$L$18, 0),FALSE), 'E2 Allocators'!$B$15:$W$358, MATCH('O5 Details by Class &amp; Accounts'!AY$18, 'E2 Allocators'!$B$15:$W$15, 0),FALSE)*$E183)</f>
        <v>0</v>
      </c>
      <c r="AZ183" s="2186">
        <f>IF(ISERROR(VLOOKUP(VLOOKUP($A183, 'E4 TB Allocation Details'!$A$18:$L$214, MATCH("Misc ID", 'E4 TB Allocation Details'!$A$18:$L$18, 0),FALSE), 'E2 Allocators'!$B$15:$W$358, MATCH('O5 Details by Class &amp; Accounts'!AZ$18, 'E2 Allocators'!$B$15:$W$15, 0),FALSE)*$E183), 0, VLOOKUP(VLOOKUP($A183, 'E4 TB Allocation Details'!$A$18:$L$214, MATCH("Misc ID", 'E4 TB Allocation Details'!$A$18:$L$18, 0),FALSE), 'E2 Allocators'!$B$15:$W$358, MATCH('O5 Details by Class &amp; Accounts'!AZ$18, 'E2 Allocators'!$B$15:$W$15, 0),FALSE)*$E183)</f>
        <v>0</v>
      </c>
      <c r="BA183" s="2186">
        <f>IF(ISERROR(VLOOKUP(VLOOKUP($A183, 'E4 TB Allocation Details'!$A$18:$L$214, MATCH("Misc ID", 'E4 TB Allocation Details'!$A$18:$L$18, 0),FALSE), 'E2 Allocators'!$B$15:$W$358, MATCH('O5 Details by Class &amp; Accounts'!BA$18, 'E2 Allocators'!$B$15:$W$15, 0),FALSE)*$E183), 0, VLOOKUP(VLOOKUP($A183, 'E4 TB Allocation Details'!$A$18:$L$214, MATCH("Misc ID", 'E4 TB Allocation Details'!$A$18:$L$18, 0),FALSE), 'E2 Allocators'!$B$15:$W$358, MATCH('O5 Details by Class &amp; Accounts'!BA$18, 'E2 Allocators'!$B$15:$W$15, 0),FALSE)*$E183)</f>
        <v>0</v>
      </c>
      <c r="BB183" s="2186">
        <f>IF(ISERROR(VLOOKUP(VLOOKUP($A183, 'E4 TB Allocation Details'!$A$18:$L$214, MATCH("Misc ID", 'E4 TB Allocation Details'!$A$18:$L$18, 0),FALSE), 'E2 Allocators'!$B$15:$W$358, MATCH('O5 Details by Class &amp; Accounts'!BB$18, 'E2 Allocators'!$B$15:$W$15, 0),FALSE)*$E183), 0, VLOOKUP(VLOOKUP($A183, 'E4 TB Allocation Details'!$A$18:$L$214, MATCH("Misc ID", 'E4 TB Allocation Details'!$A$18:$L$18, 0),FALSE), 'E2 Allocators'!$B$15:$W$358, MATCH('O5 Details by Class &amp; Accounts'!BB$18, 'E2 Allocators'!$B$15:$W$15, 0),FALSE)*$E183)</f>
        <v>0</v>
      </c>
      <c r="BC183" s="2186">
        <f>IF(ISERROR(VLOOKUP(VLOOKUP($A183, 'E4 TB Allocation Details'!$A$18:$L$214, MATCH("Misc ID", 'E4 TB Allocation Details'!$A$18:$L$18, 0),FALSE), 'E2 Allocators'!$B$15:$W$358, MATCH('O5 Details by Class &amp; Accounts'!BC$18, 'E2 Allocators'!$B$15:$W$15, 0),FALSE)*$E183), 0, VLOOKUP(VLOOKUP($A183, 'E4 TB Allocation Details'!$A$18:$L$214, MATCH("Misc ID", 'E4 TB Allocation Details'!$A$18:$L$18, 0),FALSE), 'E2 Allocators'!$B$15:$W$358, MATCH('O5 Details by Class &amp; Accounts'!BC$18, 'E2 Allocators'!$B$15:$W$15, 0),FALSE)*$E183)</f>
        <v>0</v>
      </c>
      <c r="BD183" s="2186">
        <f>IF(ISERROR(VLOOKUP(VLOOKUP($A183, 'E4 TB Allocation Details'!$A$18:$L$214, MATCH("Misc ID", 'E4 TB Allocation Details'!$A$18:$L$18, 0),FALSE), 'E2 Allocators'!$B$15:$W$358, MATCH('O5 Details by Class &amp; Accounts'!BD$18, 'E2 Allocators'!$B$15:$W$15, 0),FALSE)*$E183), 0, VLOOKUP(VLOOKUP($A183, 'E4 TB Allocation Details'!$A$18:$L$214, MATCH("Misc ID", 'E4 TB Allocation Details'!$A$18:$L$18, 0),FALSE), 'E2 Allocators'!$B$15:$W$358, MATCH('O5 Details by Class &amp; Accounts'!BD$18, 'E2 Allocators'!$B$15:$W$15, 0),FALSE)*$E183)</f>
        <v>0</v>
      </c>
      <c r="BE183" s="2186">
        <f>IF(ISERROR(VLOOKUP(VLOOKUP($A183, 'E4 TB Allocation Details'!$A$18:$L$214, MATCH("Misc ID", 'E4 TB Allocation Details'!$A$18:$L$18, 0),FALSE), 'E2 Allocators'!$B$15:$W$358, MATCH('O5 Details by Class &amp; Accounts'!BE$18, 'E2 Allocators'!$B$15:$W$15, 0),FALSE)*$E183), 0, VLOOKUP(VLOOKUP($A183, 'E4 TB Allocation Details'!$A$18:$L$214, MATCH("Misc ID", 'E4 TB Allocation Details'!$A$18:$L$18, 0),FALSE), 'E2 Allocators'!$B$15:$W$358, MATCH('O5 Details by Class &amp; Accounts'!BE$18, 'E2 Allocators'!$B$15:$W$15, 0),FALSE)*$E183)</f>
        <v>0</v>
      </c>
      <c r="BF183" s="2186">
        <f>IF(ISERROR(VLOOKUP(VLOOKUP($A183, 'E4 TB Allocation Details'!$A$18:$L$214, MATCH("Misc ID", 'E4 TB Allocation Details'!$A$18:$L$18, 0),FALSE), 'E2 Allocators'!$B$15:$W$358, MATCH('O5 Details by Class &amp; Accounts'!BF$18, 'E2 Allocators'!$B$15:$W$15, 0),FALSE)*$E183), 0, VLOOKUP(VLOOKUP($A183, 'E4 TB Allocation Details'!$A$18:$L$214, MATCH("Misc ID", 'E4 TB Allocation Details'!$A$18:$L$18, 0),FALSE), 'E2 Allocators'!$B$15:$W$358, MATCH('O5 Details by Class &amp; Accounts'!BF$18, 'E2 Allocators'!$B$15:$W$15, 0),FALSE)*$E183)</f>
        <v>0</v>
      </c>
      <c r="BG183" s="2186">
        <f>IF(ISERROR(VLOOKUP(VLOOKUP($A183, 'E4 TB Allocation Details'!$A$18:$L$214, MATCH("Misc ID", 'E4 TB Allocation Details'!$A$18:$L$18, 0),FALSE), 'E2 Allocators'!$B$15:$W$358, MATCH('O5 Details by Class &amp; Accounts'!BG$18, 'E2 Allocators'!$B$15:$W$15, 0),FALSE)*$E183), 0, VLOOKUP(VLOOKUP($A183, 'E4 TB Allocation Details'!$A$18:$L$214, MATCH("Misc ID", 'E4 TB Allocation Details'!$A$18:$L$18, 0),FALSE), 'E2 Allocators'!$B$15:$W$358, MATCH('O5 Details by Class &amp; Accounts'!BG$18, 'E2 Allocators'!$B$15:$W$15, 0),FALSE)*$E183)</f>
        <v>0</v>
      </c>
      <c r="BH183" s="2186">
        <f>IF(ISERROR(VLOOKUP(VLOOKUP($A183, 'E4 TB Allocation Details'!$A$18:$L$214, MATCH("Misc ID", 'E4 TB Allocation Details'!$A$18:$L$18, 0),FALSE), 'E2 Allocators'!$B$15:$W$358, MATCH('O5 Details by Class &amp; Accounts'!BH$18, 'E2 Allocators'!$B$15:$W$15, 0),FALSE)*$E183), 0, VLOOKUP(VLOOKUP($A183, 'E4 TB Allocation Details'!$A$18:$L$214, MATCH("Misc ID", 'E4 TB Allocation Details'!$A$18:$L$18, 0),FALSE), 'E2 Allocators'!$B$15:$W$358, MATCH('O5 Details by Class &amp; Accounts'!BH$18, 'E2 Allocators'!$B$15:$W$15, 0),FALSE)*$E183)</f>
        <v>0</v>
      </c>
      <c r="BI183" s="2186">
        <f>IF(ISERROR(VLOOKUP(VLOOKUP($A183, 'E4 TB Allocation Details'!$A$18:$L$214, MATCH("Misc ID", 'E4 TB Allocation Details'!$A$18:$L$18, 0),FALSE), 'E2 Allocators'!$B$15:$W$358, MATCH('O5 Details by Class &amp; Accounts'!BI$18, 'E2 Allocators'!$B$15:$W$15, 0),FALSE)*$E183), 0, VLOOKUP(VLOOKUP($A183, 'E4 TB Allocation Details'!$A$18:$L$214, MATCH("Misc ID", 'E4 TB Allocation Details'!$A$18:$L$18, 0),FALSE), 'E2 Allocators'!$B$15:$W$358, MATCH('O5 Details by Class &amp; Accounts'!BI$18, 'E2 Allocators'!$B$15:$W$15, 0),FALSE)*$E183)</f>
        <v>0</v>
      </c>
      <c r="BJ183" s="2186">
        <f>IF(ISERROR(VLOOKUP(VLOOKUP($A183, 'E4 TB Allocation Details'!$A$18:$L$214, MATCH("Misc ID", 'E4 TB Allocation Details'!$A$18:$L$18, 0),FALSE), 'E2 Allocators'!$B$15:$W$358, MATCH('O5 Details by Class &amp; Accounts'!BJ$18, 'E2 Allocators'!$B$15:$W$15, 0),FALSE)*$E183), 0, VLOOKUP(VLOOKUP($A183, 'E4 TB Allocation Details'!$A$18:$L$214, MATCH("Misc ID", 'E4 TB Allocation Details'!$A$18:$L$18, 0),FALSE), 'E2 Allocators'!$B$15:$W$358, MATCH('O5 Details by Class &amp; Accounts'!BJ$18, 'E2 Allocators'!$B$15:$W$15, 0),FALSE)*$E183)</f>
        <v>0</v>
      </c>
      <c r="BK183" s="2186">
        <f>IF(ISERROR(VLOOKUP(VLOOKUP($A183, 'E4 TB Allocation Details'!$A$18:$L$214, MATCH("Misc ID", 'E4 TB Allocation Details'!$A$18:$L$18, 0),FALSE), 'E2 Allocators'!$B$15:$W$358, MATCH('O5 Details by Class &amp; Accounts'!BK$18, 'E2 Allocators'!$B$15:$W$15, 0),FALSE)*$E183), 0, VLOOKUP(VLOOKUP($A183, 'E4 TB Allocation Details'!$A$18:$L$214, MATCH("Misc ID", 'E4 TB Allocation Details'!$A$18:$L$18, 0),FALSE), 'E2 Allocators'!$B$15:$W$358, MATCH('O5 Details by Class &amp; Accounts'!BK$18, 'E2 Allocators'!$B$15:$W$15, 0),FALSE)*$E183)</f>
        <v>0</v>
      </c>
      <c r="BL183" s="2186">
        <f>IF(ISERROR(VLOOKUP(VLOOKUP($A183, 'E4 TB Allocation Details'!$A$18:$L$214, MATCH("Misc ID", 'E4 TB Allocation Details'!$A$18:$L$18, 0),FALSE), 'E2 Allocators'!$B$15:$W$358, MATCH('O5 Details by Class &amp; Accounts'!BL$18, 'E2 Allocators'!$B$15:$W$15, 0),FALSE)*$E183), 0, VLOOKUP(VLOOKUP($A183, 'E4 TB Allocation Details'!$A$18:$L$214, MATCH("Misc ID", 'E4 TB Allocation Details'!$A$18:$L$18, 0),FALSE), 'E2 Allocators'!$B$15:$W$358, MATCH('O5 Details by Class &amp; Accounts'!BL$18, 'E2 Allocators'!$B$15:$W$15, 0),FALSE)*$E183)</f>
        <v>0</v>
      </c>
      <c r="BM183" s="2186">
        <f>IF(ISERROR(VLOOKUP(VLOOKUP($A183, 'E4 TB Allocation Details'!$A$18:$L$214, MATCH("Misc ID", 'E4 TB Allocation Details'!$A$18:$L$18, 0),FALSE), 'E2 Allocators'!$B$15:$W$358, MATCH('O5 Details by Class &amp; Accounts'!BM$18, 'E2 Allocators'!$B$15:$W$15, 0),FALSE)*$E183), 0, VLOOKUP(VLOOKUP($A183, 'E4 TB Allocation Details'!$A$18:$L$214, MATCH("Misc ID", 'E4 TB Allocation Details'!$A$18:$L$18, 0),FALSE), 'E2 Allocators'!$B$15:$W$358, MATCH('O5 Details by Class &amp; Accounts'!BM$18, 'E2 Allocators'!$B$15:$W$15, 0),FALSE)*$E183)</f>
        <v>0</v>
      </c>
      <c r="BN183" s="2186">
        <f>IF(ISERROR(VLOOKUP(VLOOKUP($A183, 'E4 TB Allocation Details'!$A$18:$L$214, MATCH("Misc ID", 'E4 TB Allocation Details'!$A$18:$L$18, 0),FALSE), 'E2 Allocators'!$B$15:$W$358, MATCH('O5 Details by Class &amp; Accounts'!BN$18, 'E2 Allocators'!$B$15:$W$15, 0),FALSE)*$E183), 0, VLOOKUP(VLOOKUP($A183, 'E4 TB Allocation Details'!$A$18:$L$214, MATCH("Misc ID", 'E4 TB Allocation Details'!$A$18:$L$18, 0),FALSE), 'E2 Allocators'!$B$15:$W$358, MATCH('O5 Details by Class &amp; Accounts'!BN$18, 'E2 Allocators'!$B$15:$W$15, 0),FALSE)*$E183)</f>
        <v>0</v>
      </c>
      <c r="BO183" s="2186">
        <f>IF(ISERROR(VLOOKUP(VLOOKUP($A183, 'E4 TB Allocation Details'!$A$18:$L$214, MATCH("Misc ID", 'E4 TB Allocation Details'!$A$18:$L$18, 0),FALSE), 'E2 Allocators'!$B$15:$W$358, MATCH('O5 Details by Class &amp; Accounts'!BO$18, 'E2 Allocators'!$B$15:$W$15, 0),FALSE)*$E183), 0, VLOOKUP(VLOOKUP($A183, 'E4 TB Allocation Details'!$A$18:$L$214, MATCH("Misc ID", 'E4 TB Allocation Details'!$A$18:$L$18, 0),FALSE), 'E2 Allocators'!$B$15:$W$358, MATCH('O5 Details by Class &amp; Accounts'!BO$18, 'E2 Allocators'!$B$15:$W$15, 0),FALSE)*$E183)</f>
        <v>0</v>
      </c>
      <c r="BP183" s="2186">
        <f>IF(ISERROR(VLOOKUP(VLOOKUP($A183, 'E4 TB Allocation Details'!$A$18:$L$214, MATCH("Misc ID", 'E4 TB Allocation Details'!$A$18:$L$18, 0),FALSE), 'E2 Allocators'!$B$15:$W$358, MATCH('O5 Details by Class &amp; Accounts'!BP$18, 'E2 Allocators'!$B$15:$W$15, 0),FALSE)*$E183), 0, VLOOKUP(VLOOKUP($A183, 'E4 TB Allocation Details'!$A$18:$L$214, MATCH("Misc ID", 'E4 TB Allocation Details'!$A$18:$L$18, 0),FALSE), 'E2 Allocators'!$B$15:$W$358, MATCH('O5 Details by Class &amp; Accounts'!BP$18, 'E2 Allocators'!$B$15:$W$15, 0),FALSE)*$E183)</f>
        <v>0</v>
      </c>
      <c r="BQ183" s="2186">
        <f>IF(ISERROR(VLOOKUP(VLOOKUP($A183, 'E4 TB Allocation Details'!$A$18:$L$214, MATCH("Misc ID", 'E4 TB Allocation Details'!$A$18:$L$18, 0),FALSE), 'E2 Allocators'!$B$15:$W$358, MATCH('O5 Details by Class &amp; Accounts'!BQ$18, 'E2 Allocators'!$B$15:$W$15, 0),FALSE)*$E183), 0, VLOOKUP(VLOOKUP($A183, 'E4 TB Allocation Details'!$A$18:$L$214, MATCH("Misc ID", 'E4 TB Allocation Details'!$A$18:$L$18, 0),FALSE), 'E2 Allocators'!$B$15:$W$358, MATCH('O5 Details by Class &amp; Accounts'!BQ$18, 'E2 Allocators'!$B$15:$W$15, 0),FALSE)*$E183)</f>
        <v>0</v>
      </c>
      <c r="BR183" s="2186">
        <f>IF(ISERROR(VLOOKUP(VLOOKUP($A183, 'E4 TB Allocation Details'!$A$18:$L$214, MATCH("Misc ID", 'E4 TB Allocation Details'!$A$18:$L$18, 0),FALSE), 'E2 Allocators'!$B$15:$W$358, MATCH('O5 Details by Class &amp; Accounts'!BR$18, 'E2 Allocators'!$B$15:$W$15, 0),FALSE)*$E183), 0, VLOOKUP(VLOOKUP($A183, 'E4 TB Allocation Details'!$A$18:$L$214, MATCH("Misc ID", 'E4 TB Allocation Details'!$A$18:$L$18, 0),FALSE), 'E2 Allocators'!$B$15:$W$358, MATCH('O5 Details by Class &amp; Accounts'!BR$18, 'E2 Allocators'!$B$15:$W$15, 0),FALSE)*$E183)</f>
        <v>0</v>
      </c>
      <c r="BS183" s="2186">
        <f t="shared" si="48"/>
        <v>0</v>
      </c>
      <c r="BT183" s="2186">
        <f>IF(ISERROR(VLOOKUP(VLOOKUP($A183, 'E4 TB Allocation Details'!$A$18:$L$214, MATCH("A &amp; G ID", 'E4 TB Allocation Details'!$A$18:$L$18, 0),FALSE), 'E2 Allocators'!$B$15:$W$358, MATCH('O5 Details by Class &amp; Accounts'!BT$18, 'E2 Allocators'!$B$15:$W$15, 0),FALSE)*$E183), 0, VLOOKUP(VLOOKUP($A183, 'E4 TB Allocation Details'!$A$18:$L$214, MATCH("A &amp; G ID", 'E4 TB Allocation Details'!$A$18:$L$18, 0),FALSE), 'E2 Allocators'!$B$15:$W$358, MATCH('O5 Details by Class &amp; Accounts'!BT$18, 'E2 Allocators'!$B$15:$W$15, 0),FALSE)*$E183)</f>
        <v>786729.559251828</v>
      </c>
      <c r="BU183" s="2186">
        <f>IF(ISERROR(VLOOKUP(VLOOKUP($A183, 'E4 TB Allocation Details'!$A$18:$L$214, MATCH("A &amp; G ID", 'E4 TB Allocation Details'!$A$18:$L$18, 0),FALSE), 'E2 Allocators'!$B$15:$W$358, MATCH('O5 Details by Class &amp; Accounts'!BU$18, 'E2 Allocators'!$B$15:$W$15, 0),FALSE)*$E183), 0, VLOOKUP(VLOOKUP($A183, 'E4 TB Allocation Details'!$A$18:$L$214, MATCH("A &amp; G ID", 'E4 TB Allocation Details'!$A$18:$L$18, 0),FALSE), 'E2 Allocators'!$B$15:$W$358, MATCH('O5 Details by Class &amp; Accounts'!BU$18, 'E2 Allocators'!$B$15:$W$15, 0),FALSE)*$E183)</f>
        <v>149552.88047661111</v>
      </c>
      <c r="BV183" s="2186">
        <f>IF(ISERROR(VLOOKUP(VLOOKUP($A183, 'E4 TB Allocation Details'!$A$18:$L$214, MATCH("A &amp; G ID", 'E4 TB Allocation Details'!$A$18:$L$18, 0),FALSE), 'E2 Allocators'!$B$15:$W$358, MATCH('O5 Details by Class &amp; Accounts'!BV$18, 'E2 Allocators'!$B$15:$W$15, 0),FALSE)*$E183), 0, VLOOKUP(VLOOKUP($A183, 'E4 TB Allocation Details'!$A$18:$L$214, MATCH("A &amp; G ID", 'E4 TB Allocation Details'!$A$18:$L$18, 0),FALSE), 'E2 Allocators'!$B$15:$W$358, MATCH('O5 Details by Class &amp; Accounts'!BV$18, 'E2 Allocators'!$B$15:$W$15, 0),FALSE)*$E183)</f>
        <v>191630.95614396469</v>
      </c>
      <c r="BW183" s="2186">
        <f>IF(ISERROR(VLOOKUP(VLOOKUP($A183, 'E4 TB Allocation Details'!$A$18:$L$214, MATCH("A &amp; G ID", 'E4 TB Allocation Details'!$A$18:$L$18, 0),FALSE), 'E2 Allocators'!$B$15:$W$358, MATCH('O5 Details by Class &amp; Accounts'!BW$18, 'E2 Allocators'!$B$15:$W$15, 0),FALSE)*$E183), 0, VLOOKUP(VLOOKUP($A183, 'E4 TB Allocation Details'!$A$18:$L$214, MATCH("A &amp; G ID", 'E4 TB Allocation Details'!$A$18:$L$18, 0),FALSE), 'E2 Allocators'!$B$15:$W$358, MATCH('O5 Details by Class &amp; Accounts'!BW$18, 'E2 Allocators'!$B$15:$W$15, 0),FALSE)*$E183)</f>
        <v>0</v>
      </c>
      <c r="BX183" s="2186">
        <f>IF(ISERROR(VLOOKUP(VLOOKUP($A183, 'E4 TB Allocation Details'!$A$18:$L$214, MATCH("A &amp; G ID", 'E4 TB Allocation Details'!$A$18:$L$18, 0),FALSE), 'E2 Allocators'!$B$15:$W$358, MATCH('O5 Details by Class &amp; Accounts'!BX$18, 'E2 Allocators'!$B$15:$W$15, 0),FALSE)*$E183), 0, VLOOKUP(VLOOKUP($A183, 'E4 TB Allocation Details'!$A$18:$L$214, MATCH("A &amp; G ID", 'E4 TB Allocation Details'!$A$18:$L$18, 0),FALSE), 'E2 Allocators'!$B$15:$W$358, MATCH('O5 Details by Class &amp; Accounts'!BX$18, 'E2 Allocators'!$B$15:$W$15, 0),FALSE)*$E183)</f>
        <v>0</v>
      </c>
      <c r="BY183" s="2186">
        <f>IF(ISERROR(VLOOKUP(VLOOKUP($A183, 'E4 TB Allocation Details'!$A$18:$L$214, MATCH("A &amp; G ID", 'E4 TB Allocation Details'!$A$18:$L$18, 0),FALSE), 'E2 Allocators'!$B$15:$W$358, MATCH('O5 Details by Class &amp; Accounts'!BY$18, 'E2 Allocators'!$B$15:$W$15, 0),FALSE)*$E183), 0, VLOOKUP(VLOOKUP($A183, 'E4 TB Allocation Details'!$A$18:$L$214, MATCH("A &amp; G ID", 'E4 TB Allocation Details'!$A$18:$L$18, 0),FALSE), 'E2 Allocators'!$B$15:$W$358, MATCH('O5 Details by Class &amp; Accounts'!BY$18, 'E2 Allocators'!$B$15:$W$15, 0),FALSE)*$E183)</f>
        <v>0</v>
      </c>
      <c r="BZ183" s="2186">
        <f>IF(ISERROR(VLOOKUP(VLOOKUP($A183, 'E4 TB Allocation Details'!$A$18:$L$214, MATCH("A &amp; G ID", 'E4 TB Allocation Details'!$A$18:$L$18, 0),FALSE), 'E2 Allocators'!$B$15:$W$358, MATCH('O5 Details by Class &amp; Accounts'!BZ$18, 'E2 Allocators'!$B$15:$W$15, 0),FALSE)*$E183), 0, VLOOKUP(VLOOKUP($A183, 'E4 TB Allocation Details'!$A$18:$L$214, MATCH("A &amp; G ID", 'E4 TB Allocation Details'!$A$18:$L$18, 0),FALSE), 'E2 Allocators'!$B$15:$W$358, MATCH('O5 Details by Class &amp; Accounts'!BZ$18, 'E2 Allocators'!$B$15:$W$15, 0),FALSE)*$E183)</f>
        <v>19251.115360534739</v>
      </c>
      <c r="CA183" s="2186">
        <f>IF(ISERROR(VLOOKUP(VLOOKUP($A183, 'E4 TB Allocation Details'!$A$18:$L$214, MATCH("A &amp; G ID", 'E4 TB Allocation Details'!$A$18:$L$18, 0),FALSE), 'E2 Allocators'!$B$15:$W$358, MATCH('O5 Details by Class &amp; Accounts'!CA$18, 'E2 Allocators'!$B$15:$W$15, 0),FALSE)*$E183), 0, VLOOKUP(VLOOKUP($A183, 'E4 TB Allocation Details'!$A$18:$L$214, MATCH("A &amp; G ID", 'E4 TB Allocation Details'!$A$18:$L$18, 0),FALSE), 'E2 Allocators'!$B$15:$W$358, MATCH('O5 Details by Class &amp; Accounts'!CA$18, 'E2 Allocators'!$B$15:$W$15, 0),FALSE)*$E183)</f>
        <v>2294.80643144753</v>
      </c>
      <c r="CB183" s="2186">
        <f>IF(ISERROR(VLOOKUP(VLOOKUP($A183, 'E4 TB Allocation Details'!$A$18:$L$214, MATCH("A &amp; G ID", 'E4 TB Allocation Details'!$A$18:$L$18, 0),FALSE), 'E2 Allocators'!$B$15:$W$358, MATCH('O5 Details by Class &amp; Accounts'!CB$18, 'E2 Allocators'!$B$15:$W$15, 0),FALSE)*$E183), 0, VLOOKUP(VLOOKUP($A183, 'E4 TB Allocation Details'!$A$18:$L$214, MATCH("A &amp; G ID", 'E4 TB Allocation Details'!$A$18:$L$18, 0),FALSE), 'E2 Allocators'!$B$15:$W$358, MATCH('O5 Details by Class &amp; Accounts'!CB$18, 'E2 Allocators'!$B$15:$W$15, 0),FALSE)*$E183)</f>
        <v>2113.3423356140793</v>
      </c>
      <c r="CC183" s="2186">
        <f>IF(ISERROR(VLOOKUP(VLOOKUP($A183, 'E4 TB Allocation Details'!$A$18:$L$214, MATCH("A &amp; G ID", 'E4 TB Allocation Details'!$A$18:$L$18, 0),FALSE), 'E2 Allocators'!$B$15:$W$358, MATCH('O5 Details by Class &amp; Accounts'!CC$18, 'E2 Allocators'!$B$15:$W$15, 0),FALSE)*$E183), 0, VLOOKUP(VLOOKUP($A183, 'E4 TB Allocation Details'!$A$18:$L$214, MATCH("A &amp; G ID", 'E4 TB Allocation Details'!$A$18:$L$18, 0),FALSE), 'E2 Allocators'!$B$15:$W$358, MATCH('O5 Details by Class &amp; Accounts'!CC$18, 'E2 Allocators'!$B$15:$W$15, 0),FALSE)*$E183)</f>
        <v>0</v>
      </c>
      <c r="CD183" s="2186">
        <f>IF(ISERROR(VLOOKUP(VLOOKUP($A183, 'E4 TB Allocation Details'!$A$18:$L$214, MATCH("A &amp; G ID", 'E4 TB Allocation Details'!$A$18:$L$18, 0),FALSE), 'E2 Allocators'!$B$15:$W$358, MATCH('O5 Details by Class &amp; Accounts'!CD$18, 'E2 Allocators'!$B$15:$W$15, 0),FALSE)*$E183), 0, VLOOKUP(VLOOKUP($A183, 'E4 TB Allocation Details'!$A$18:$L$214, MATCH("A &amp; G ID", 'E4 TB Allocation Details'!$A$18:$L$18, 0),FALSE), 'E2 Allocators'!$B$15:$W$358, MATCH('O5 Details by Class &amp; Accounts'!CD$18, 'E2 Allocators'!$B$15:$W$15, 0),FALSE)*$E183)</f>
        <v>0</v>
      </c>
      <c r="CE183" s="2186">
        <f>IF(ISERROR(VLOOKUP(VLOOKUP($A183, 'E4 TB Allocation Details'!$A$18:$L$214, MATCH("A &amp; G ID", 'E4 TB Allocation Details'!$A$18:$L$18, 0),FALSE), 'E2 Allocators'!$B$15:$W$358, MATCH('O5 Details by Class &amp; Accounts'!CE$18, 'E2 Allocators'!$B$15:$W$15, 0),FALSE)*$E183), 0, VLOOKUP(VLOOKUP($A183, 'E4 TB Allocation Details'!$A$18:$L$214, MATCH("A &amp; G ID", 'E4 TB Allocation Details'!$A$18:$L$18, 0),FALSE), 'E2 Allocators'!$B$15:$W$358, MATCH('O5 Details by Class &amp; Accounts'!CE$18, 'E2 Allocators'!$B$15:$W$15, 0),FALSE)*$E183)</f>
        <v>0</v>
      </c>
      <c r="CF183" s="2186">
        <f>IF(ISERROR(VLOOKUP(VLOOKUP($A183, 'E4 TB Allocation Details'!$A$18:$L$214, MATCH("A &amp; G ID", 'E4 TB Allocation Details'!$A$18:$L$18, 0),FALSE), 'E2 Allocators'!$B$15:$W$358, MATCH('O5 Details by Class &amp; Accounts'!CF$18, 'E2 Allocators'!$B$15:$W$15, 0),FALSE)*$E183), 0, VLOOKUP(VLOOKUP($A183, 'E4 TB Allocation Details'!$A$18:$L$214, MATCH("A &amp; G ID", 'E4 TB Allocation Details'!$A$18:$L$18, 0),FALSE), 'E2 Allocators'!$B$15:$W$358, MATCH('O5 Details by Class &amp; Accounts'!CF$18, 'E2 Allocators'!$B$15:$W$15, 0),FALSE)*$E183)</f>
        <v>0</v>
      </c>
      <c r="CG183" s="2186">
        <f>IF(ISERROR(VLOOKUP(VLOOKUP($A183, 'E4 TB Allocation Details'!$A$18:$L$214, MATCH("A &amp; G ID", 'E4 TB Allocation Details'!$A$18:$L$18, 0),FALSE), 'E2 Allocators'!$B$15:$W$358, MATCH('O5 Details by Class &amp; Accounts'!CG$18, 'E2 Allocators'!$B$15:$W$15, 0),FALSE)*$E183), 0, VLOOKUP(VLOOKUP($A183, 'E4 TB Allocation Details'!$A$18:$L$214, MATCH("A &amp; G ID", 'E4 TB Allocation Details'!$A$18:$L$18, 0),FALSE), 'E2 Allocators'!$B$15:$W$358, MATCH('O5 Details by Class &amp; Accounts'!CG$18, 'E2 Allocators'!$B$15:$W$15, 0),FALSE)*$E183)</f>
        <v>0</v>
      </c>
      <c r="CH183" s="2186">
        <f>IF(ISERROR(VLOOKUP(VLOOKUP($A183, 'E4 TB Allocation Details'!$A$18:$L$214, MATCH("A &amp; G ID", 'E4 TB Allocation Details'!$A$18:$L$18, 0),FALSE), 'E2 Allocators'!$B$15:$W$358, MATCH('O5 Details by Class &amp; Accounts'!CH$18, 'E2 Allocators'!$B$15:$W$15, 0),FALSE)*$E183), 0, VLOOKUP(VLOOKUP($A183, 'E4 TB Allocation Details'!$A$18:$L$214, MATCH("A &amp; G ID", 'E4 TB Allocation Details'!$A$18:$L$18, 0),FALSE), 'E2 Allocators'!$B$15:$W$358, MATCH('O5 Details by Class &amp; Accounts'!CH$18, 'E2 Allocators'!$B$15:$W$15, 0),FALSE)*$E183)</f>
        <v>0</v>
      </c>
      <c r="CI183" s="2186">
        <f>IF(ISERROR(VLOOKUP(VLOOKUP($A183, 'E4 TB Allocation Details'!$A$18:$L$214, MATCH("A &amp; G ID", 'E4 TB Allocation Details'!$A$18:$L$18, 0),FALSE), 'E2 Allocators'!$B$15:$W$358, MATCH('O5 Details by Class &amp; Accounts'!CI$18, 'E2 Allocators'!$B$15:$W$15, 0),FALSE)*$E183), 0, VLOOKUP(VLOOKUP($A183, 'E4 TB Allocation Details'!$A$18:$L$214, MATCH("A &amp; G ID", 'E4 TB Allocation Details'!$A$18:$L$18, 0),FALSE), 'E2 Allocators'!$B$15:$W$358, MATCH('O5 Details by Class &amp; Accounts'!CI$18, 'E2 Allocators'!$B$15:$W$15, 0),FALSE)*$E183)</f>
        <v>0</v>
      </c>
      <c r="CJ183" s="2186">
        <f>IF(ISERROR(VLOOKUP(VLOOKUP($A183, 'E4 TB Allocation Details'!$A$18:$L$214, MATCH("A &amp; G ID", 'E4 TB Allocation Details'!$A$18:$L$18, 0),FALSE), 'E2 Allocators'!$B$15:$W$358, MATCH('O5 Details by Class &amp; Accounts'!CJ$18, 'E2 Allocators'!$B$15:$W$15, 0),FALSE)*$E183), 0, VLOOKUP(VLOOKUP($A183, 'E4 TB Allocation Details'!$A$18:$L$214, MATCH("A &amp; G ID", 'E4 TB Allocation Details'!$A$18:$L$18, 0),FALSE), 'E2 Allocators'!$B$15:$W$358, MATCH('O5 Details by Class &amp; Accounts'!CJ$18, 'E2 Allocators'!$B$15:$W$15, 0),FALSE)*$E183)</f>
        <v>0</v>
      </c>
      <c r="CK183" s="2186">
        <f>IF(ISERROR(VLOOKUP(VLOOKUP($A183, 'E4 TB Allocation Details'!$A$18:$L$214, MATCH("A &amp; G ID", 'E4 TB Allocation Details'!$A$18:$L$18, 0),FALSE), 'E2 Allocators'!$B$15:$W$358, MATCH('O5 Details by Class &amp; Accounts'!CK$18, 'E2 Allocators'!$B$15:$W$15, 0),FALSE)*$E183), 0, VLOOKUP(VLOOKUP($A183, 'E4 TB Allocation Details'!$A$18:$L$214, MATCH("A &amp; G ID", 'E4 TB Allocation Details'!$A$18:$L$18, 0),FALSE), 'E2 Allocators'!$B$15:$W$358, MATCH('O5 Details by Class &amp; Accounts'!CK$18, 'E2 Allocators'!$B$15:$W$15, 0),FALSE)*$E183)</f>
        <v>0</v>
      </c>
      <c r="CL183" s="2186">
        <f>IF(ISERROR(VLOOKUP(VLOOKUP($A183, 'E4 TB Allocation Details'!$A$18:$L$214, MATCH("A &amp; G ID", 'E4 TB Allocation Details'!$A$18:$L$18, 0),FALSE), 'E2 Allocators'!$B$15:$W$358, MATCH('O5 Details by Class &amp; Accounts'!CL$18, 'E2 Allocators'!$B$15:$W$15, 0),FALSE)*$E183), 0, VLOOKUP(VLOOKUP($A183, 'E4 TB Allocation Details'!$A$18:$L$214, MATCH("A &amp; G ID", 'E4 TB Allocation Details'!$A$18:$L$18, 0),FALSE), 'E2 Allocators'!$B$15:$W$358, MATCH('O5 Details by Class &amp; Accounts'!CL$18, 'E2 Allocators'!$B$15:$W$15, 0),FALSE)*$E183)</f>
        <v>0</v>
      </c>
      <c r="CM183" s="2186">
        <f>IF(ISERROR(VLOOKUP(VLOOKUP($A183, 'E4 TB Allocation Details'!$A$18:$L$214, MATCH("A &amp; G ID", 'E4 TB Allocation Details'!$A$18:$L$18, 0),FALSE), 'E2 Allocators'!$B$15:$W$358, MATCH('O5 Details by Class &amp; Accounts'!CM$18, 'E2 Allocators'!$B$15:$W$15, 0),FALSE)*$E183), 0, VLOOKUP(VLOOKUP($A183, 'E4 TB Allocation Details'!$A$18:$L$214, MATCH("A &amp; G ID", 'E4 TB Allocation Details'!$A$18:$L$18, 0),FALSE), 'E2 Allocators'!$B$15:$W$358, MATCH('O5 Details by Class &amp; Accounts'!CM$18, 'E2 Allocators'!$B$15:$W$15, 0),FALSE)*$E183)</f>
        <v>0</v>
      </c>
      <c r="CN183" s="2186">
        <f t="shared" si="49"/>
        <v>1151572.6600000004</v>
      </c>
      <c r="CO183" s="2187">
        <f t="shared" si="50"/>
        <v>0</v>
      </c>
      <c r="CQ183" s="1625" t="s">
        <v>1082</v>
      </c>
    </row>
    <row r="184" spans="1:95" s="54" customFormat="1" ht="12.75" x14ac:dyDescent="0.2">
      <c r="A184" s="1838">
        <v>5610</v>
      </c>
      <c r="B184" s="1807" t="s">
        <v>1588</v>
      </c>
      <c r="C184" s="2184">
        <f>IF(ISERROR(VLOOKUP($A184,'I3 TB Data'!$A$19:$H$483,MATCH('O5 Details by Class &amp; Accounts'!$C$18, 'I3 TB Data'!$A$19:$H$19,0),0)), 0, VLOOKUP($A184,'I3 TB Data'!$A$19:$H$483,MATCH('O5 Details by Class &amp; Accounts'!$C$18,'I3 TB Data'!$A$19:$H$19,0),0))</f>
        <v>727902.53</v>
      </c>
      <c r="D184" s="2185"/>
      <c r="E184" s="2184">
        <f t="shared" si="44"/>
        <v>727902.53</v>
      </c>
      <c r="F184" s="2186"/>
      <c r="G184" s="2186"/>
      <c r="H184" s="2186">
        <f t="shared" si="46"/>
        <v>0</v>
      </c>
      <c r="I184" s="2186">
        <f>IF(ISERROR(VLOOKUP(VLOOKUP($A184, 'E4 TB Allocation Details'!$A$18:$L$214, MATCH("Demand ID", 'E4 TB Allocation Details'!$A$18:$L$18, 0),FALSE), 'E2 Allocators'!$B$15:$W$358, MATCH('O5 Details by Class &amp; Accounts'!I$18, 'E2 Allocators'!$B$15:$W$15, 0),FALSE)*$F184), 0, VLOOKUP(VLOOKUP($A184, 'E4 TB Allocation Details'!$A$18:$L$214, MATCH("Demand ID", 'E4 TB Allocation Details'!$A$18:$L$18, 0),FALSE), 'E2 Allocators'!$B$15:$W$358, MATCH('O5 Details by Class &amp; Accounts'!I$18, 'E2 Allocators'!$B$15:$W$15, 0),FALSE)*$F184)</f>
        <v>0</v>
      </c>
      <c r="J184" s="2186">
        <f>IF(ISERROR(VLOOKUP(VLOOKUP($A184, 'E4 TB Allocation Details'!$A$18:$L$214, MATCH("Demand ID", 'E4 TB Allocation Details'!$A$18:$L$18, 0),FALSE), 'E2 Allocators'!$B$15:$W$358, MATCH('O5 Details by Class &amp; Accounts'!J$18, 'E2 Allocators'!$B$15:$W$15, 0),FALSE)*$F184), 0, VLOOKUP(VLOOKUP($A184, 'E4 TB Allocation Details'!$A$18:$L$214, MATCH("Demand ID", 'E4 TB Allocation Details'!$A$18:$L$18, 0),FALSE), 'E2 Allocators'!$B$15:$W$358, MATCH('O5 Details by Class &amp; Accounts'!J$18, 'E2 Allocators'!$B$15:$W$15, 0),FALSE)*$F184)</f>
        <v>0</v>
      </c>
      <c r="K184" s="2186">
        <f>IF(ISERROR(VLOOKUP(VLOOKUP($A184, 'E4 TB Allocation Details'!$A$18:$L$214, MATCH("Demand ID", 'E4 TB Allocation Details'!$A$18:$L$18, 0),FALSE), 'E2 Allocators'!$B$15:$W$358, MATCH('O5 Details by Class &amp; Accounts'!K$18, 'E2 Allocators'!$B$15:$W$15, 0),FALSE)*$F184), 0, VLOOKUP(VLOOKUP($A184, 'E4 TB Allocation Details'!$A$18:$L$214, MATCH("Demand ID", 'E4 TB Allocation Details'!$A$18:$L$18, 0),FALSE), 'E2 Allocators'!$B$15:$W$358, MATCH('O5 Details by Class &amp; Accounts'!K$18, 'E2 Allocators'!$B$15:$W$15, 0),FALSE)*$F184)</f>
        <v>0</v>
      </c>
      <c r="L184" s="2186">
        <f>IF(ISERROR(VLOOKUP(VLOOKUP($A184, 'E4 TB Allocation Details'!$A$18:$L$214, MATCH("Demand ID", 'E4 TB Allocation Details'!$A$18:$L$18, 0),FALSE), 'E2 Allocators'!$B$15:$W$358, MATCH('O5 Details by Class &amp; Accounts'!L$18, 'E2 Allocators'!$B$15:$W$15, 0),FALSE)*$F184), 0, VLOOKUP(VLOOKUP($A184, 'E4 TB Allocation Details'!$A$18:$L$214, MATCH("Demand ID", 'E4 TB Allocation Details'!$A$18:$L$18, 0),FALSE), 'E2 Allocators'!$B$15:$W$358, MATCH('O5 Details by Class &amp; Accounts'!L$18, 'E2 Allocators'!$B$15:$W$15, 0),FALSE)*$F184)</f>
        <v>0</v>
      </c>
      <c r="M184" s="2186">
        <f>IF(ISERROR(VLOOKUP(VLOOKUP($A184, 'E4 TB Allocation Details'!$A$18:$L$214, MATCH("Demand ID", 'E4 TB Allocation Details'!$A$18:$L$18, 0),FALSE), 'E2 Allocators'!$B$15:$W$358, MATCH('O5 Details by Class &amp; Accounts'!M$18, 'E2 Allocators'!$B$15:$W$15, 0),FALSE)*$F184), 0, VLOOKUP(VLOOKUP($A184, 'E4 TB Allocation Details'!$A$18:$L$214, MATCH("Demand ID", 'E4 TB Allocation Details'!$A$18:$L$18, 0),FALSE), 'E2 Allocators'!$B$15:$W$358, MATCH('O5 Details by Class &amp; Accounts'!M$18, 'E2 Allocators'!$B$15:$W$15, 0),FALSE)*$F184)</f>
        <v>0</v>
      </c>
      <c r="N184" s="2186">
        <f>IF(ISERROR(VLOOKUP(VLOOKUP($A184, 'E4 TB Allocation Details'!$A$18:$L$214, MATCH("Demand ID", 'E4 TB Allocation Details'!$A$18:$L$18, 0),FALSE), 'E2 Allocators'!$B$15:$W$358, MATCH('O5 Details by Class &amp; Accounts'!N$18, 'E2 Allocators'!$B$15:$W$15, 0),FALSE)*$F184), 0, VLOOKUP(VLOOKUP($A184, 'E4 TB Allocation Details'!$A$18:$L$214, MATCH("Demand ID", 'E4 TB Allocation Details'!$A$18:$L$18, 0),FALSE), 'E2 Allocators'!$B$15:$W$358, MATCH('O5 Details by Class &amp; Accounts'!N$18, 'E2 Allocators'!$B$15:$W$15, 0),FALSE)*$F184)</f>
        <v>0</v>
      </c>
      <c r="O184" s="2186">
        <f>IF(ISERROR(VLOOKUP(VLOOKUP($A184, 'E4 TB Allocation Details'!$A$18:$L$214, MATCH("Demand ID", 'E4 TB Allocation Details'!$A$18:$L$18, 0),FALSE), 'E2 Allocators'!$B$15:$W$358, MATCH('O5 Details by Class &amp; Accounts'!O$18, 'E2 Allocators'!$B$15:$W$15, 0),FALSE)*$F184), 0, VLOOKUP(VLOOKUP($A184, 'E4 TB Allocation Details'!$A$18:$L$214, MATCH("Demand ID", 'E4 TB Allocation Details'!$A$18:$L$18, 0),FALSE), 'E2 Allocators'!$B$15:$W$358, MATCH('O5 Details by Class &amp; Accounts'!O$18, 'E2 Allocators'!$B$15:$W$15, 0),FALSE)*$F184)</f>
        <v>0</v>
      </c>
      <c r="P184" s="2186">
        <f>IF(ISERROR(VLOOKUP(VLOOKUP($A184, 'E4 TB Allocation Details'!$A$18:$L$214, MATCH("Demand ID", 'E4 TB Allocation Details'!$A$18:$L$18, 0),FALSE), 'E2 Allocators'!$B$15:$W$358, MATCH('O5 Details by Class &amp; Accounts'!P$18, 'E2 Allocators'!$B$15:$W$15, 0),FALSE)*$F184), 0, VLOOKUP(VLOOKUP($A184, 'E4 TB Allocation Details'!$A$18:$L$214, MATCH("Demand ID", 'E4 TB Allocation Details'!$A$18:$L$18, 0),FALSE), 'E2 Allocators'!$B$15:$W$358, MATCH('O5 Details by Class &amp; Accounts'!P$18, 'E2 Allocators'!$B$15:$W$15, 0),FALSE)*$F184)</f>
        <v>0</v>
      </c>
      <c r="Q184" s="2186">
        <f>IF(ISERROR(VLOOKUP(VLOOKUP($A184, 'E4 TB Allocation Details'!$A$18:$L$214, MATCH("Demand ID", 'E4 TB Allocation Details'!$A$18:$L$18, 0),FALSE), 'E2 Allocators'!$B$15:$W$358, MATCH('O5 Details by Class &amp; Accounts'!Q$18, 'E2 Allocators'!$B$15:$W$15, 0),FALSE)*$F184), 0, VLOOKUP(VLOOKUP($A184, 'E4 TB Allocation Details'!$A$18:$L$214, MATCH("Demand ID", 'E4 TB Allocation Details'!$A$18:$L$18, 0),FALSE), 'E2 Allocators'!$B$15:$W$358, MATCH('O5 Details by Class &amp; Accounts'!Q$18, 'E2 Allocators'!$B$15:$W$15, 0),FALSE)*$F184)</f>
        <v>0</v>
      </c>
      <c r="R184" s="2186">
        <f>IF(ISERROR(VLOOKUP(VLOOKUP($A184, 'E4 TB Allocation Details'!$A$18:$L$214, MATCH("Demand ID", 'E4 TB Allocation Details'!$A$18:$L$18, 0),FALSE), 'E2 Allocators'!$B$15:$W$358, MATCH('O5 Details by Class &amp; Accounts'!R$18, 'E2 Allocators'!$B$15:$W$15, 0),FALSE)*$F184), 0, VLOOKUP(VLOOKUP($A184, 'E4 TB Allocation Details'!$A$18:$L$214, MATCH("Demand ID", 'E4 TB Allocation Details'!$A$18:$L$18, 0),FALSE), 'E2 Allocators'!$B$15:$W$358, MATCH('O5 Details by Class &amp; Accounts'!R$18, 'E2 Allocators'!$B$15:$W$15, 0),FALSE)*$F184)</f>
        <v>0</v>
      </c>
      <c r="S184" s="2186">
        <f>IF(ISERROR(VLOOKUP(VLOOKUP($A184, 'E4 TB Allocation Details'!$A$18:$L$214, MATCH("Demand ID", 'E4 TB Allocation Details'!$A$18:$L$18, 0),FALSE), 'E2 Allocators'!$B$15:$W$358, MATCH('O5 Details by Class &amp; Accounts'!S$18, 'E2 Allocators'!$B$15:$W$15, 0),FALSE)*$F184), 0, VLOOKUP(VLOOKUP($A184, 'E4 TB Allocation Details'!$A$18:$L$214, MATCH("Demand ID", 'E4 TB Allocation Details'!$A$18:$L$18, 0),FALSE), 'E2 Allocators'!$B$15:$W$358, MATCH('O5 Details by Class &amp; Accounts'!S$18, 'E2 Allocators'!$B$15:$W$15, 0),FALSE)*$F184)</f>
        <v>0</v>
      </c>
      <c r="T184" s="2186">
        <f>IF(ISERROR(VLOOKUP(VLOOKUP($A184, 'E4 TB Allocation Details'!$A$18:$L$214, MATCH("Demand ID", 'E4 TB Allocation Details'!$A$18:$L$18, 0),FALSE), 'E2 Allocators'!$B$15:$W$358, MATCH('O5 Details by Class &amp; Accounts'!T$18, 'E2 Allocators'!$B$15:$W$15, 0),FALSE)*$F184), 0, VLOOKUP(VLOOKUP($A184, 'E4 TB Allocation Details'!$A$18:$L$214, MATCH("Demand ID", 'E4 TB Allocation Details'!$A$18:$L$18, 0),FALSE), 'E2 Allocators'!$B$15:$W$358, MATCH('O5 Details by Class &amp; Accounts'!T$18, 'E2 Allocators'!$B$15:$W$15, 0),FALSE)*$F184)</f>
        <v>0</v>
      </c>
      <c r="U184" s="2186">
        <f>IF(ISERROR(VLOOKUP(VLOOKUP($A184, 'E4 TB Allocation Details'!$A$18:$L$214, MATCH("Demand ID", 'E4 TB Allocation Details'!$A$18:$L$18, 0),FALSE), 'E2 Allocators'!$B$15:$W$358, MATCH('O5 Details by Class &amp; Accounts'!U$18, 'E2 Allocators'!$B$15:$W$15, 0),FALSE)*$F184), 0, VLOOKUP(VLOOKUP($A184, 'E4 TB Allocation Details'!$A$18:$L$214, MATCH("Demand ID", 'E4 TB Allocation Details'!$A$18:$L$18, 0),FALSE), 'E2 Allocators'!$B$15:$W$358, MATCH('O5 Details by Class &amp; Accounts'!U$18, 'E2 Allocators'!$B$15:$W$15, 0),FALSE)*$F184)</f>
        <v>0</v>
      </c>
      <c r="V184" s="2186">
        <f>IF(ISERROR(VLOOKUP(VLOOKUP($A184, 'E4 TB Allocation Details'!$A$18:$L$214, MATCH("Demand ID", 'E4 TB Allocation Details'!$A$18:$L$18, 0),FALSE), 'E2 Allocators'!$B$15:$W$358, MATCH('O5 Details by Class &amp; Accounts'!V$18, 'E2 Allocators'!$B$15:$W$15, 0),FALSE)*$F184), 0, VLOOKUP(VLOOKUP($A184, 'E4 TB Allocation Details'!$A$18:$L$214, MATCH("Demand ID", 'E4 TB Allocation Details'!$A$18:$L$18, 0),FALSE), 'E2 Allocators'!$B$15:$W$358, MATCH('O5 Details by Class &amp; Accounts'!V$18, 'E2 Allocators'!$B$15:$W$15, 0),FALSE)*$F184)</f>
        <v>0</v>
      </c>
      <c r="W184" s="2186">
        <f>IF(ISERROR(VLOOKUP(VLOOKUP($A184, 'E4 TB Allocation Details'!$A$18:$L$214, MATCH("Demand ID", 'E4 TB Allocation Details'!$A$18:$L$18, 0),FALSE), 'E2 Allocators'!$B$15:$W$358, MATCH('O5 Details by Class &amp; Accounts'!W$18, 'E2 Allocators'!$B$15:$W$15, 0),FALSE)*$F184), 0, VLOOKUP(VLOOKUP($A184, 'E4 TB Allocation Details'!$A$18:$L$214, MATCH("Demand ID", 'E4 TB Allocation Details'!$A$18:$L$18, 0),FALSE), 'E2 Allocators'!$B$15:$W$358, MATCH('O5 Details by Class &amp; Accounts'!W$18, 'E2 Allocators'!$B$15:$W$15, 0),FALSE)*$F184)</f>
        <v>0</v>
      </c>
      <c r="X184" s="2186">
        <f>IF(ISERROR(VLOOKUP(VLOOKUP($A184, 'E4 TB Allocation Details'!$A$18:$L$214, MATCH("Demand ID", 'E4 TB Allocation Details'!$A$18:$L$18, 0),FALSE), 'E2 Allocators'!$B$15:$W$358, MATCH('O5 Details by Class &amp; Accounts'!X$18, 'E2 Allocators'!$B$15:$W$15, 0),FALSE)*$F184), 0, VLOOKUP(VLOOKUP($A184, 'E4 TB Allocation Details'!$A$18:$L$214, MATCH("Demand ID", 'E4 TB Allocation Details'!$A$18:$L$18, 0),FALSE), 'E2 Allocators'!$B$15:$W$358, MATCH('O5 Details by Class &amp; Accounts'!X$18, 'E2 Allocators'!$B$15:$W$15, 0),FALSE)*$F184)</f>
        <v>0</v>
      </c>
      <c r="Y184" s="2186">
        <f>IF(ISERROR(VLOOKUP(VLOOKUP($A184, 'E4 TB Allocation Details'!$A$18:$L$214, MATCH("Demand ID", 'E4 TB Allocation Details'!$A$18:$L$18, 0),FALSE), 'E2 Allocators'!$B$15:$W$358, MATCH('O5 Details by Class &amp; Accounts'!Y$18, 'E2 Allocators'!$B$15:$W$15, 0),FALSE)*$F184), 0, VLOOKUP(VLOOKUP($A184, 'E4 TB Allocation Details'!$A$18:$L$214, MATCH("Demand ID", 'E4 TB Allocation Details'!$A$18:$L$18, 0),FALSE), 'E2 Allocators'!$B$15:$W$358, MATCH('O5 Details by Class &amp; Accounts'!Y$18, 'E2 Allocators'!$B$15:$W$15, 0),FALSE)*$F184)</f>
        <v>0</v>
      </c>
      <c r="Z184" s="2186">
        <f>IF(ISERROR(VLOOKUP(VLOOKUP($A184, 'E4 TB Allocation Details'!$A$18:$L$214, MATCH("Demand ID", 'E4 TB Allocation Details'!$A$18:$L$18, 0),FALSE), 'E2 Allocators'!$B$15:$W$358, MATCH('O5 Details by Class &amp; Accounts'!Z$18, 'E2 Allocators'!$B$15:$W$15, 0),FALSE)*$F184), 0, VLOOKUP(VLOOKUP($A184, 'E4 TB Allocation Details'!$A$18:$L$214, MATCH("Demand ID", 'E4 TB Allocation Details'!$A$18:$L$18, 0),FALSE), 'E2 Allocators'!$B$15:$W$358, MATCH('O5 Details by Class &amp; Accounts'!Z$18, 'E2 Allocators'!$B$15:$W$15, 0),FALSE)*$F184)</f>
        <v>0</v>
      </c>
      <c r="AA184" s="2186">
        <f>IF(ISERROR(VLOOKUP(VLOOKUP($A184, 'E4 TB Allocation Details'!$A$18:$L$214, MATCH("Demand ID", 'E4 TB Allocation Details'!$A$18:$L$18, 0),FALSE), 'E2 Allocators'!$B$15:$W$358, MATCH('O5 Details by Class &amp; Accounts'!AA$18, 'E2 Allocators'!$B$15:$W$15, 0),FALSE)*$F184), 0, VLOOKUP(VLOOKUP($A184, 'E4 TB Allocation Details'!$A$18:$L$214, MATCH("Demand ID", 'E4 TB Allocation Details'!$A$18:$L$18, 0),FALSE), 'E2 Allocators'!$B$15:$W$358, MATCH('O5 Details by Class &amp; Accounts'!AA$18, 'E2 Allocators'!$B$15:$W$15, 0),FALSE)*$F184)</f>
        <v>0</v>
      </c>
      <c r="AB184" s="2186">
        <f>IF(ISERROR(VLOOKUP(VLOOKUP($A184, 'E4 TB Allocation Details'!$A$18:$L$214, MATCH("Demand ID", 'E4 TB Allocation Details'!$A$18:$L$18, 0),FALSE), 'E2 Allocators'!$B$15:$W$358, MATCH('O5 Details by Class &amp; Accounts'!AB$18, 'E2 Allocators'!$B$15:$W$15, 0),FALSE)*$F184), 0, VLOOKUP(VLOOKUP($A184, 'E4 TB Allocation Details'!$A$18:$L$214, MATCH("Demand ID", 'E4 TB Allocation Details'!$A$18:$L$18, 0),FALSE), 'E2 Allocators'!$B$15:$W$358, MATCH('O5 Details by Class &amp; Accounts'!AB$18, 'E2 Allocators'!$B$15:$W$15, 0),FALSE)*$F184)</f>
        <v>0</v>
      </c>
      <c r="AC184" s="2186">
        <f t="shared" si="47"/>
        <v>0</v>
      </c>
      <c r="AD184" s="2186">
        <f>IF(ISERROR(VLOOKUP(VLOOKUP($A184, 'E4 TB Allocation Details'!$A$18:$L$214, MATCH("Customer ID", 'E4 TB Allocation Details'!$A$18:$L$18, 0),FALSE), 'E2 Allocators'!$B$15:$W$358, MATCH('O5 Details by Class &amp; Accounts'!AD$18, 'E2 Allocators'!$B$15:$W$15, 0),FALSE)*$G184), 0, VLOOKUP(VLOOKUP($A184, 'E4 TB Allocation Details'!$A$18:$L$214, MATCH("Customer ID", 'E4 TB Allocation Details'!$A$18:$L$18, 0),FALSE), 'E2 Allocators'!$B$15:$W$358, MATCH('O5 Details by Class &amp; Accounts'!AD$18, 'E2 Allocators'!$B$15:$W$15, 0),FALSE)*$G184)</f>
        <v>0</v>
      </c>
      <c r="AE184" s="2186">
        <f>IF(ISERROR(VLOOKUP(VLOOKUP($A184, 'E4 TB Allocation Details'!$A$18:$L$214, MATCH("Customer ID", 'E4 TB Allocation Details'!$A$18:$L$18, 0),FALSE), 'E2 Allocators'!$B$15:$W$358, MATCH('O5 Details by Class &amp; Accounts'!AE$18, 'E2 Allocators'!$B$15:$W$15, 0),FALSE)*$G184), 0, VLOOKUP(VLOOKUP($A184, 'E4 TB Allocation Details'!$A$18:$L$214, MATCH("Customer ID", 'E4 TB Allocation Details'!$A$18:$L$18, 0),FALSE), 'E2 Allocators'!$B$15:$W$358, MATCH('O5 Details by Class &amp; Accounts'!AE$18, 'E2 Allocators'!$B$15:$W$15, 0),FALSE)*$G184)</f>
        <v>0</v>
      </c>
      <c r="AF184" s="2186">
        <f>IF(ISERROR(VLOOKUP(VLOOKUP($A184, 'E4 TB Allocation Details'!$A$18:$L$214, MATCH("Customer ID", 'E4 TB Allocation Details'!$A$18:$L$18, 0),FALSE), 'E2 Allocators'!$B$15:$W$358, MATCH('O5 Details by Class &amp; Accounts'!AF$18, 'E2 Allocators'!$B$15:$W$15, 0),FALSE)*$G184), 0, VLOOKUP(VLOOKUP($A184, 'E4 TB Allocation Details'!$A$18:$L$214, MATCH("Customer ID", 'E4 TB Allocation Details'!$A$18:$L$18, 0),FALSE), 'E2 Allocators'!$B$15:$W$358, MATCH('O5 Details by Class &amp; Accounts'!AF$18, 'E2 Allocators'!$B$15:$W$15, 0),FALSE)*$G184)</f>
        <v>0</v>
      </c>
      <c r="AG184" s="2186">
        <f>IF(ISERROR(VLOOKUP(VLOOKUP($A184, 'E4 TB Allocation Details'!$A$18:$L$214, MATCH("Customer ID", 'E4 TB Allocation Details'!$A$18:$L$18, 0),FALSE), 'E2 Allocators'!$B$15:$W$358, MATCH('O5 Details by Class &amp; Accounts'!AG$18, 'E2 Allocators'!$B$15:$W$15, 0),FALSE)*$G184), 0, VLOOKUP(VLOOKUP($A184, 'E4 TB Allocation Details'!$A$18:$L$214, MATCH("Customer ID", 'E4 TB Allocation Details'!$A$18:$L$18, 0),FALSE), 'E2 Allocators'!$B$15:$W$358, MATCH('O5 Details by Class &amp; Accounts'!AG$18, 'E2 Allocators'!$B$15:$W$15, 0),FALSE)*$G184)</f>
        <v>0</v>
      </c>
      <c r="AH184" s="2186">
        <f>IF(ISERROR(VLOOKUP(VLOOKUP($A184, 'E4 TB Allocation Details'!$A$18:$L$214, MATCH("Customer ID", 'E4 TB Allocation Details'!$A$18:$L$18, 0),FALSE), 'E2 Allocators'!$B$15:$W$358, MATCH('O5 Details by Class &amp; Accounts'!AH$18, 'E2 Allocators'!$B$15:$W$15, 0),FALSE)*$G184), 0, VLOOKUP(VLOOKUP($A184, 'E4 TB Allocation Details'!$A$18:$L$214, MATCH("Customer ID", 'E4 TB Allocation Details'!$A$18:$L$18, 0),FALSE), 'E2 Allocators'!$B$15:$W$358, MATCH('O5 Details by Class &amp; Accounts'!AH$18, 'E2 Allocators'!$B$15:$W$15, 0),FALSE)*$G184)</f>
        <v>0</v>
      </c>
      <c r="AI184" s="2186">
        <f>IF(ISERROR(VLOOKUP(VLOOKUP($A184, 'E4 TB Allocation Details'!$A$18:$L$214, MATCH("Customer ID", 'E4 TB Allocation Details'!$A$18:$L$18, 0),FALSE), 'E2 Allocators'!$B$15:$W$358, MATCH('O5 Details by Class &amp; Accounts'!AI$18, 'E2 Allocators'!$B$15:$W$15, 0),FALSE)*$G184), 0, VLOOKUP(VLOOKUP($A184, 'E4 TB Allocation Details'!$A$18:$L$214, MATCH("Customer ID", 'E4 TB Allocation Details'!$A$18:$L$18, 0),FALSE), 'E2 Allocators'!$B$15:$W$358, MATCH('O5 Details by Class &amp; Accounts'!AI$18, 'E2 Allocators'!$B$15:$W$15, 0),FALSE)*$G184)</f>
        <v>0</v>
      </c>
      <c r="AJ184" s="2186">
        <f>IF(ISERROR(VLOOKUP(VLOOKUP($A184, 'E4 TB Allocation Details'!$A$18:$L$214, MATCH("Customer ID", 'E4 TB Allocation Details'!$A$18:$L$18, 0),FALSE), 'E2 Allocators'!$B$15:$W$358, MATCH('O5 Details by Class &amp; Accounts'!AJ$18, 'E2 Allocators'!$B$15:$W$15, 0),FALSE)*$G184), 0, VLOOKUP(VLOOKUP($A184, 'E4 TB Allocation Details'!$A$18:$L$214, MATCH("Customer ID", 'E4 TB Allocation Details'!$A$18:$L$18, 0),FALSE), 'E2 Allocators'!$B$15:$W$358, MATCH('O5 Details by Class &amp; Accounts'!AJ$18, 'E2 Allocators'!$B$15:$W$15, 0),FALSE)*$G184)</f>
        <v>0</v>
      </c>
      <c r="AK184" s="2186">
        <f>IF(ISERROR(VLOOKUP(VLOOKUP($A184, 'E4 TB Allocation Details'!$A$18:$L$214, MATCH("Customer ID", 'E4 TB Allocation Details'!$A$18:$L$18, 0),FALSE), 'E2 Allocators'!$B$15:$W$358, MATCH('O5 Details by Class &amp; Accounts'!AK$18, 'E2 Allocators'!$B$15:$W$15, 0),FALSE)*$G184), 0, VLOOKUP(VLOOKUP($A184, 'E4 TB Allocation Details'!$A$18:$L$214, MATCH("Customer ID", 'E4 TB Allocation Details'!$A$18:$L$18, 0),FALSE), 'E2 Allocators'!$B$15:$W$358, MATCH('O5 Details by Class &amp; Accounts'!AK$18, 'E2 Allocators'!$B$15:$W$15, 0),FALSE)*$G184)</f>
        <v>0</v>
      </c>
      <c r="AL184" s="2186">
        <f>IF(ISERROR(VLOOKUP(VLOOKUP($A184, 'E4 TB Allocation Details'!$A$18:$L$214, MATCH("Customer ID", 'E4 TB Allocation Details'!$A$18:$L$18, 0),FALSE), 'E2 Allocators'!$B$15:$W$358, MATCH('O5 Details by Class &amp; Accounts'!AL$18, 'E2 Allocators'!$B$15:$W$15, 0),FALSE)*$G184), 0, VLOOKUP(VLOOKUP($A184, 'E4 TB Allocation Details'!$A$18:$L$214, MATCH("Customer ID", 'E4 TB Allocation Details'!$A$18:$L$18, 0),FALSE), 'E2 Allocators'!$B$15:$W$358, MATCH('O5 Details by Class &amp; Accounts'!AL$18, 'E2 Allocators'!$B$15:$W$15, 0),FALSE)*$G184)</f>
        <v>0</v>
      </c>
      <c r="AM184" s="2186">
        <f>IF(ISERROR(VLOOKUP(VLOOKUP($A184, 'E4 TB Allocation Details'!$A$18:$L$214, MATCH("Customer ID", 'E4 TB Allocation Details'!$A$18:$L$18, 0),FALSE), 'E2 Allocators'!$B$15:$W$358, MATCH('O5 Details by Class &amp; Accounts'!AM$18, 'E2 Allocators'!$B$15:$W$15, 0),FALSE)*$G184), 0, VLOOKUP(VLOOKUP($A184, 'E4 TB Allocation Details'!$A$18:$L$214, MATCH("Customer ID", 'E4 TB Allocation Details'!$A$18:$L$18, 0),FALSE), 'E2 Allocators'!$B$15:$W$358, MATCH('O5 Details by Class &amp; Accounts'!AM$18, 'E2 Allocators'!$B$15:$W$15, 0),FALSE)*$G184)</f>
        <v>0</v>
      </c>
      <c r="AN184" s="2186">
        <f>IF(ISERROR(VLOOKUP(VLOOKUP($A184, 'E4 TB Allocation Details'!$A$18:$L$214, MATCH("Customer ID", 'E4 TB Allocation Details'!$A$18:$L$18, 0),FALSE), 'E2 Allocators'!$B$15:$W$358, MATCH('O5 Details by Class &amp; Accounts'!AN$18, 'E2 Allocators'!$B$15:$W$15, 0),FALSE)*$G184), 0, VLOOKUP(VLOOKUP($A184, 'E4 TB Allocation Details'!$A$18:$L$214, MATCH("Customer ID", 'E4 TB Allocation Details'!$A$18:$L$18, 0),FALSE), 'E2 Allocators'!$B$15:$W$358, MATCH('O5 Details by Class &amp; Accounts'!AN$18, 'E2 Allocators'!$B$15:$W$15, 0),FALSE)*$G184)</f>
        <v>0</v>
      </c>
      <c r="AO184" s="2186">
        <f>IF(ISERROR(VLOOKUP(VLOOKUP($A184, 'E4 TB Allocation Details'!$A$18:$L$214, MATCH("Customer ID", 'E4 TB Allocation Details'!$A$18:$L$18, 0),FALSE), 'E2 Allocators'!$B$15:$W$358, MATCH('O5 Details by Class &amp; Accounts'!AO$18, 'E2 Allocators'!$B$15:$W$15, 0),FALSE)*$G184), 0, VLOOKUP(VLOOKUP($A184, 'E4 TB Allocation Details'!$A$18:$L$214, MATCH("Customer ID", 'E4 TB Allocation Details'!$A$18:$L$18, 0),FALSE), 'E2 Allocators'!$B$15:$W$358, MATCH('O5 Details by Class &amp; Accounts'!AO$18, 'E2 Allocators'!$B$15:$W$15, 0),FALSE)*$G184)</f>
        <v>0</v>
      </c>
      <c r="AP184" s="2186">
        <f>IF(ISERROR(VLOOKUP(VLOOKUP($A184, 'E4 TB Allocation Details'!$A$18:$L$214, MATCH("Customer ID", 'E4 TB Allocation Details'!$A$18:$L$18, 0),FALSE), 'E2 Allocators'!$B$15:$W$358, MATCH('O5 Details by Class &amp; Accounts'!AP$18, 'E2 Allocators'!$B$15:$W$15, 0),FALSE)*$G184), 0, VLOOKUP(VLOOKUP($A184, 'E4 TB Allocation Details'!$A$18:$L$214, MATCH("Customer ID", 'E4 TB Allocation Details'!$A$18:$L$18, 0),FALSE), 'E2 Allocators'!$B$15:$W$358, MATCH('O5 Details by Class &amp; Accounts'!AP$18, 'E2 Allocators'!$B$15:$W$15, 0),FALSE)*$G184)</f>
        <v>0</v>
      </c>
      <c r="AQ184" s="2186">
        <f>IF(ISERROR(VLOOKUP(VLOOKUP($A184, 'E4 TB Allocation Details'!$A$18:$L$214, MATCH("Customer ID", 'E4 TB Allocation Details'!$A$18:$L$18, 0),FALSE), 'E2 Allocators'!$B$15:$W$358, MATCH('O5 Details by Class &amp; Accounts'!AQ$18, 'E2 Allocators'!$B$15:$W$15, 0),FALSE)*$G184), 0, VLOOKUP(VLOOKUP($A184, 'E4 TB Allocation Details'!$A$18:$L$214, MATCH("Customer ID", 'E4 TB Allocation Details'!$A$18:$L$18, 0),FALSE), 'E2 Allocators'!$B$15:$W$358, MATCH('O5 Details by Class &amp; Accounts'!AQ$18, 'E2 Allocators'!$B$15:$W$15, 0),FALSE)*$G184)</f>
        <v>0</v>
      </c>
      <c r="AR184" s="2186">
        <f>IF(ISERROR(VLOOKUP(VLOOKUP($A184, 'E4 TB Allocation Details'!$A$18:$L$214, MATCH("Customer ID", 'E4 TB Allocation Details'!$A$18:$L$18, 0),FALSE), 'E2 Allocators'!$B$15:$W$358, MATCH('O5 Details by Class &amp; Accounts'!AR$18, 'E2 Allocators'!$B$15:$W$15, 0),FALSE)*$G184), 0, VLOOKUP(VLOOKUP($A184, 'E4 TB Allocation Details'!$A$18:$L$214, MATCH("Customer ID", 'E4 TB Allocation Details'!$A$18:$L$18, 0),FALSE), 'E2 Allocators'!$B$15:$W$358, MATCH('O5 Details by Class &amp; Accounts'!AR$18, 'E2 Allocators'!$B$15:$W$15, 0),FALSE)*$G184)</f>
        <v>0</v>
      </c>
      <c r="AS184" s="2186">
        <f>IF(ISERROR(VLOOKUP(VLOOKUP($A184, 'E4 TB Allocation Details'!$A$18:$L$214, MATCH("Customer ID", 'E4 TB Allocation Details'!$A$18:$L$18, 0),FALSE), 'E2 Allocators'!$B$15:$W$358, MATCH('O5 Details by Class &amp; Accounts'!AS$18, 'E2 Allocators'!$B$15:$W$15, 0),FALSE)*$G184), 0, VLOOKUP(VLOOKUP($A184, 'E4 TB Allocation Details'!$A$18:$L$214, MATCH("Customer ID", 'E4 TB Allocation Details'!$A$18:$L$18, 0),FALSE), 'E2 Allocators'!$B$15:$W$358, MATCH('O5 Details by Class &amp; Accounts'!AS$18, 'E2 Allocators'!$B$15:$W$15, 0),FALSE)*$G184)</f>
        <v>0</v>
      </c>
      <c r="AT184" s="2186">
        <f>IF(ISERROR(VLOOKUP(VLOOKUP($A184, 'E4 TB Allocation Details'!$A$18:$L$214, MATCH("Customer ID", 'E4 TB Allocation Details'!$A$18:$L$18, 0),FALSE), 'E2 Allocators'!$B$15:$W$358, MATCH('O5 Details by Class &amp; Accounts'!AT$18, 'E2 Allocators'!$B$15:$W$15, 0),FALSE)*$G184), 0, VLOOKUP(VLOOKUP($A184, 'E4 TB Allocation Details'!$A$18:$L$214, MATCH("Customer ID", 'E4 TB Allocation Details'!$A$18:$L$18, 0),FALSE), 'E2 Allocators'!$B$15:$W$358, MATCH('O5 Details by Class &amp; Accounts'!AT$18, 'E2 Allocators'!$B$15:$W$15, 0),FALSE)*$G184)</f>
        <v>0</v>
      </c>
      <c r="AU184" s="2186">
        <f>IF(ISERROR(VLOOKUP(VLOOKUP($A184, 'E4 TB Allocation Details'!$A$18:$L$214, MATCH("Customer ID", 'E4 TB Allocation Details'!$A$18:$L$18, 0),FALSE), 'E2 Allocators'!$B$15:$W$358, MATCH('O5 Details by Class &amp; Accounts'!AU$18, 'E2 Allocators'!$B$15:$W$15, 0),FALSE)*$G184), 0, VLOOKUP(VLOOKUP($A184, 'E4 TB Allocation Details'!$A$18:$L$214, MATCH("Customer ID", 'E4 TB Allocation Details'!$A$18:$L$18, 0),FALSE), 'E2 Allocators'!$B$15:$W$358, MATCH('O5 Details by Class &amp; Accounts'!AU$18, 'E2 Allocators'!$B$15:$W$15, 0),FALSE)*$G184)</f>
        <v>0</v>
      </c>
      <c r="AV184" s="2186">
        <f>IF(ISERROR(VLOOKUP(VLOOKUP($A184, 'E4 TB Allocation Details'!$A$18:$L$214, MATCH("Customer ID", 'E4 TB Allocation Details'!$A$18:$L$18, 0),FALSE), 'E2 Allocators'!$B$15:$W$358, MATCH('O5 Details by Class &amp; Accounts'!AV$18, 'E2 Allocators'!$B$15:$W$15, 0),FALSE)*$G184), 0, VLOOKUP(VLOOKUP($A184, 'E4 TB Allocation Details'!$A$18:$L$214, MATCH("Customer ID", 'E4 TB Allocation Details'!$A$18:$L$18, 0),FALSE), 'E2 Allocators'!$B$15:$W$358, MATCH('O5 Details by Class &amp; Accounts'!AV$18, 'E2 Allocators'!$B$15:$W$15, 0),FALSE)*$G184)</f>
        <v>0</v>
      </c>
      <c r="AW184" s="2186">
        <f>IF(ISERROR(VLOOKUP(VLOOKUP($A184, 'E4 TB Allocation Details'!$A$18:$L$214, MATCH("Customer ID", 'E4 TB Allocation Details'!$A$18:$L$18, 0),FALSE), 'E2 Allocators'!$B$15:$W$358, MATCH('O5 Details by Class &amp; Accounts'!AW$18, 'E2 Allocators'!$B$15:$W$15, 0),FALSE)*$G184), 0, VLOOKUP(VLOOKUP($A184, 'E4 TB Allocation Details'!$A$18:$L$214, MATCH("Customer ID", 'E4 TB Allocation Details'!$A$18:$L$18, 0),FALSE), 'E2 Allocators'!$B$15:$W$358, MATCH('O5 Details by Class &amp; Accounts'!AW$18, 'E2 Allocators'!$B$15:$W$15, 0),FALSE)*$G184)</f>
        <v>0</v>
      </c>
      <c r="AX184" s="2186">
        <f t="shared" si="51"/>
        <v>0</v>
      </c>
      <c r="AY184" s="2186">
        <f>IF(ISERROR(VLOOKUP(VLOOKUP($A184, 'E4 TB Allocation Details'!$A$18:$L$214, MATCH("Misc ID", 'E4 TB Allocation Details'!$A$18:$L$18, 0),FALSE), 'E2 Allocators'!$B$15:$W$358, MATCH('O5 Details by Class &amp; Accounts'!AY$18, 'E2 Allocators'!$B$15:$W$15, 0),FALSE)*$E184), 0, VLOOKUP(VLOOKUP($A184, 'E4 TB Allocation Details'!$A$18:$L$214, MATCH("Misc ID", 'E4 TB Allocation Details'!$A$18:$L$18, 0),FALSE), 'E2 Allocators'!$B$15:$W$358, MATCH('O5 Details by Class &amp; Accounts'!AY$18, 'E2 Allocators'!$B$15:$W$15, 0),FALSE)*$E184)</f>
        <v>0</v>
      </c>
      <c r="AZ184" s="2186">
        <f>IF(ISERROR(VLOOKUP(VLOOKUP($A184, 'E4 TB Allocation Details'!$A$18:$L$214, MATCH("Misc ID", 'E4 TB Allocation Details'!$A$18:$L$18, 0),FALSE), 'E2 Allocators'!$B$15:$W$358, MATCH('O5 Details by Class &amp; Accounts'!AZ$18, 'E2 Allocators'!$B$15:$W$15, 0),FALSE)*$E184), 0, VLOOKUP(VLOOKUP($A184, 'E4 TB Allocation Details'!$A$18:$L$214, MATCH("Misc ID", 'E4 TB Allocation Details'!$A$18:$L$18, 0),FALSE), 'E2 Allocators'!$B$15:$W$358, MATCH('O5 Details by Class &amp; Accounts'!AZ$18, 'E2 Allocators'!$B$15:$W$15, 0),FALSE)*$E184)</f>
        <v>0</v>
      </c>
      <c r="BA184" s="2186">
        <f>IF(ISERROR(VLOOKUP(VLOOKUP($A184, 'E4 TB Allocation Details'!$A$18:$L$214, MATCH("Misc ID", 'E4 TB Allocation Details'!$A$18:$L$18, 0),FALSE), 'E2 Allocators'!$B$15:$W$358, MATCH('O5 Details by Class &amp; Accounts'!BA$18, 'E2 Allocators'!$B$15:$W$15, 0),FALSE)*$E184), 0, VLOOKUP(VLOOKUP($A184, 'E4 TB Allocation Details'!$A$18:$L$214, MATCH("Misc ID", 'E4 TB Allocation Details'!$A$18:$L$18, 0),FALSE), 'E2 Allocators'!$B$15:$W$358, MATCH('O5 Details by Class &amp; Accounts'!BA$18, 'E2 Allocators'!$B$15:$W$15, 0),FALSE)*$E184)</f>
        <v>0</v>
      </c>
      <c r="BB184" s="2186">
        <f>IF(ISERROR(VLOOKUP(VLOOKUP($A184, 'E4 TB Allocation Details'!$A$18:$L$214, MATCH("Misc ID", 'E4 TB Allocation Details'!$A$18:$L$18, 0),FALSE), 'E2 Allocators'!$B$15:$W$358, MATCH('O5 Details by Class &amp; Accounts'!BB$18, 'E2 Allocators'!$B$15:$W$15, 0),FALSE)*$E184), 0, VLOOKUP(VLOOKUP($A184, 'E4 TB Allocation Details'!$A$18:$L$214, MATCH("Misc ID", 'E4 TB Allocation Details'!$A$18:$L$18, 0),FALSE), 'E2 Allocators'!$B$15:$W$358, MATCH('O5 Details by Class &amp; Accounts'!BB$18, 'E2 Allocators'!$B$15:$W$15, 0),FALSE)*$E184)</f>
        <v>0</v>
      </c>
      <c r="BC184" s="2186">
        <f>IF(ISERROR(VLOOKUP(VLOOKUP($A184, 'E4 TB Allocation Details'!$A$18:$L$214, MATCH("Misc ID", 'E4 TB Allocation Details'!$A$18:$L$18, 0),FALSE), 'E2 Allocators'!$B$15:$W$358, MATCH('O5 Details by Class &amp; Accounts'!BC$18, 'E2 Allocators'!$B$15:$W$15, 0),FALSE)*$E184), 0, VLOOKUP(VLOOKUP($A184, 'E4 TB Allocation Details'!$A$18:$L$214, MATCH("Misc ID", 'E4 TB Allocation Details'!$A$18:$L$18, 0),FALSE), 'E2 Allocators'!$B$15:$W$358, MATCH('O5 Details by Class &amp; Accounts'!BC$18, 'E2 Allocators'!$B$15:$W$15, 0),FALSE)*$E184)</f>
        <v>0</v>
      </c>
      <c r="BD184" s="2186">
        <f>IF(ISERROR(VLOOKUP(VLOOKUP($A184, 'E4 TB Allocation Details'!$A$18:$L$214, MATCH("Misc ID", 'E4 TB Allocation Details'!$A$18:$L$18, 0),FALSE), 'E2 Allocators'!$B$15:$W$358, MATCH('O5 Details by Class &amp; Accounts'!BD$18, 'E2 Allocators'!$B$15:$W$15, 0),FALSE)*$E184), 0, VLOOKUP(VLOOKUP($A184, 'E4 TB Allocation Details'!$A$18:$L$214, MATCH("Misc ID", 'E4 TB Allocation Details'!$A$18:$L$18, 0),FALSE), 'E2 Allocators'!$B$15:$W$358, MATCH('O5 Details by Class &amp; Accounts'!BD$18, 'E2 Allocators'!$B$15:$W$15, 0),FALSE)*$E184)</f>
        <v>0</v>
      </c>
      <c r="BE184" s="2186">
        <f>IF(ISERROR(VLOOKUP(VLOOKUP($A184, 'E4 TB Allocation Details'!$A$18:$L$214, MATCH("Misc ID", 'E4 TB Allocation Details'!$A$18:$L$18, 0),FALSE), 'E2 Allocators'!$B$15:$W$358, MATCH('O5 Details by Class &amp; Accounts'!BE$18, 'E2 Allocators'!$B$15:$W$15, 0),FALSE)*$E184), 0, VLOOKUP(VLOOKUP($A184, 'E4 TB Allocation Details'!$A$18:$L$214, MATCH("Misc ID", 'E4 TB Allocation Details'!$A$18:$L$18, 0),FALSE), 'E2 Allocators'!$B$15:$W$358, MATCH('O5 Details by Class &amp; Accounts'!BE$18, 'E2 Allocators'!$B$15:$W$15, 0),FALSE)*$E184)</f>
        <v>0</v>
      </c>
      <c r="BF184" s="2186">
        <f>IF(ISERROR(VLOOKUP(VLOOKUP($A184, 'E4 TB Allocation Details'!$A$18:$L$214, MATCH("Misc ID", 'E4 TB Allocation Details'!$A$18:$L$18, 0),FALSE), 'E2 Allocators'!$B$15:$W$358, MATCH('O5 Details by Class &amp; Accounts'!BF$18, 'E2 Allocators'!$B$15:$W$15, 0),FALSE)*$E184), 0, VLOOKUP(VLOOKUP($A184, 'E4 TB Allocation Details'!$A$18:$L$214, MATCH("Misc ID", 'E4 TB Allocation Details'!$A$18:$L$18, 0),FALSE), 'E2 Allocators'!$B$15:$W$358, MATCH('O5 Details by Class &amp; Accounts'!BF$18, 'E2 Allocators'!$B$15:$W$15, 0),FALSE)*$E184)</f>
        <v>0</v>
      </c>
      <c r="BG184" s="2186">
        <f>IF(ISERROR(VLOOKUP(VLOOKUP($A184, 'E4 TB Allocation Details'!$A$18:$L$214, MATCH("Misc ID", 'E4 TB Allocation Details'!$A$18:$L$18, 0),FALSE), 'E2 Allocators'!$B$15:$W$358, MATCH('O5 Details by Class &amp; Accounts'!BG$18, 'E2 Allocators'!$B$15:$W$15, 0),FALSE)*$E184), 0, VLOOKUP(VLOOKUP($A184, 'E4 TB Allocation Details'!$A$18:$L$214, MATCH("Misc ID", 'E4 TB Allocation Details'!$A$18:$L$18, 0),FALSE), 'E2 Allocators'!$B$15:$W$358, MATCH('O5 Details by Class &amp; Accounts'!BG$18, 'E2 Allocators'!$B$15:$W$15, 0),FALSE)*$E184)</f>
        <v>0</v>
      </c>
      <c r="BH184" s="2186">
        <f>IF(ISERROR(VLOOKUP(VLOOKUP($A184, 'E4 TB Allocation Details'!$A$18:$L$214, MATCH("Misc ID", 'E4 TB Allocation Details'!$A$18:$L$18, 0),FALSE), 'E2 Allocators'!$B$15:$W$358, MATCH('O5 Details by Class &amp; Accounts'!BH$18, 'E2 Allocators'!$B$15:$W$15, 0),FALSE)*$E184), 0, VLOOKUP(VLOOKUP($A184, 'E4 TB Allocation Details'!$A$18:$L$214, MATCH("Misc ID", 'E4 TB Allocation Details'!$A$18:$L$18, 0),FALSE), 'E2 Allocators'!$B$15:$W$358, MATCH('O5 Details by Class &amp; Accounts'!BH$18, 'E2 Allocators'!$B$15:$W$15, 0),FALSE)*$E184)</f>
        <v>0</v>
      </c>
      <c r="BI184" s="2186">
        <f>IF(ISERROR(VLOOKUP(VLOOKUP($A184, 'E4 TB Allocation Details'!$A$18:$L$214, MATCH("Misc ID", 'E4 TB Allocation Details'!$A$18:$L$18, 0),FALSE), 'E2 Allocators'!$B$15:$W$358, MATCH('O5 Details by Class &amp; Accounts'!BI$18, 'E2 Allocators'!$B$15:$W$15, 0),FALSE)*$E184), 0, VLOOKUP(VLOOKUP($A184, 'E4 TB Allocation Details'!$A$18:$L$214, MATCH("Misc ID", 'E4 TB Allocation Details'!$A$18:$L$18, 0),FALSE), 'E2 Allocators'!$B$15:$W$358, MATCH('O5 Details by Class &amp; Accounts'!BI$18, 'E2 Allocators'!$B$15:$W$15, 0),FALSE)*$E184)</f>
        <v>0</v>
      </c>
      <c r="BJ184" s="2186">
        <f>IF(ISERROR(VLOOKUP(VLOOKUP($A184, 'E4 TB Allocation Details'!$A$18:$L$214, MATCH("Misc ID", 'E4 TB Allocation Details'!$A$18:$L$18, 0),FALSE), 'E2 Allocators'!$B$15:$W$358, MATCH('O5 Details by Class &amp; Accounts'!BJ$18, 'E2 Allocators'!$B$15:$W$15, 0),FALSE)*$E184), 0, VLOOKUP(VLOOKUP($A184, 'E4 TB Allocation Details'!$A$18:$L$214, MATCH("Misc ID", 'E4 TB Allocation Details'!$A$18:$L$18, 0),FALSE), 'E2 Allocators'!$B$15:$W$358, MATCH('O5 Details by Class &amp; Accounts'!BJ$18, 'E2 Allocators'!$B$15:$W$15, 0),FALSE)*$E184)</f>
        <v>0</v>
      </c>
      <c r="BK184" s="2186">
        <f>IF(ISERROR(VLOOKUP(VLOOKUP($A184, 'E4 TB Allocation Details'!$A$18:$L$214, MATCH("Misc ID", 'E4 TB Allocation Details'!$A$18:$L$18, 0),FALSE), 'E2 Allocators'!$B$15:$W$358, MATCH('O5 Details by Class &amp; Accounts'!BK$18, 'E2 Allocators'!$B$15:$W$15, 0),FALSE)*$E184), 0, VLOOKUP(VLOOKUP($A184, 'E4 TB Allocation Details'!$A$18:$L$214, MATCH("Misc ID", 'E4 TB Allocation Details'!$A$18:$L$18, 0),FALSE), 'E2 Allocators'!$B$15:$W$358, MATCH('O5 Details by Class &amp; Accounts'!BK$18, 'E2 Allocators'!$B$15:$W$15, 0),FALSE)*$E184)</f>
        <v>0</v>
      </c>
      <c r="BL184" s="2186">
        <f>IF(ISERROR(VLOOKUP(VLOOKUP($A184, 'E4 TB Allocation Details'!$A$18:$L$214, MATCH("Misc ID", 'E4 TB Allocation Details'!$A$18:$L$18, 0),FALSE), 'E2 Allocators'!$B$15:$W$358, MATCH('O5 Details by Class &amp; Accounts'!BL$18, 'E2 Allocators'!$B$15:$W$15, 0),FALSE)*$E184), 0, VLOOKUP(VLOOKUP($A184, 'E4 TB Allocation Details'!$A$18:$L$214, MATCH("Misc ID", 'E4 TB Allocation Details'!$A$18:$L$18, 0),FALSE), 'E2 Allocators'!$B$15:$W$358, MATCH('O5 Details by Class &amp; Accounts'!BL$18, 'E2 Allocators'!$B$15:$W$15, 0),FALSE)*$E184)</f>
        <v>0</v>
      </c>
      <c r="BM184" s="2186">
        <f>IF(ISERROR(VLOOKUP(VLOOKUP($A184, 'E4 TB Allocation Details'!$A$18:$L$214, MATCH("Misc ID", 'E4 TB Allocation Details'!$A$18:$L$18, 0),FALSE), 'E2 Allocators'!$B$15:$W$358, MATCH('O5 Details by Class &amp; Accounts'!BM$18, 'E2 Allocators'!$B$15:$W$15, 0),FALSE)*$E184), 0, VLOOKUP(VLOOKUP($A184, 'E4 TB Allocation Details'!$A$18:$L$214, MATCH("Misc ID", 'E4 TB Allocation Details'!$A$18:$L$18, 0),FALSE), 'E2 Allocators'!$B$15:$W$358, MATCH('O5 Details by Class &amp; Accounts'!BM$18, 'E2 Allocators'!$B$15:$W$15, 0),FALSE)*$E184)</f>
        <v>0</v>
      </c>
      <c r="BN184" s="2186">
        <f>IF(ISERROR(VLOOKUP(VLOOKUP($A184, 'E4 TB Allocation Details'!$A$18:$L$214, MATCH("Misc ID", 'E4 TB Allocation Details'!$A$18:$L$18, 0),FALSE), 'E2 Allocators'!$B$15:$W$358, MATCH('O5 Details by Class &amp; Accounts'!BN$18, 'E2 Allocators'!$B$15:$W$15, 0),FALSE)*$E184), 0, VLOOKUP(VLOOKUP($A184, 'E4 TB Allocation Details'!$A$18:$L$214, MATCH("Misc ID", 'E4 TB Allocation Details'!$A$18:$L$18, 0),FALSE), 'E2 Allocators'!$B$15:$W$358, MATCH('O5 Details by Class &amp; Accounts'!BN$18, 'E2 Allocators'!$B$15:$W$15, 0),FALSE)*$E184)</f>
        <v>0</v>
      </c>
      <c r="BO184" s="2186">
        <f>IF(ISERROR(VLOOKUP(VLOOKUP($A184, 'E4 TB Allocation Details'!$A$18:$L$214, MATCH("Misc ID", 'E4 TB Allocation Details'!$A$18:$L$18, 0),FALSE), 'E2 Allocators'!$B$15:$W$358, MATCH('O5 Details by Class &amp; Accounts'!BO$18, 'E2 Allocators'!$B$15:$W$15, 0),FALSE)*$E184), 0, VLOOKUP(VLOOKUP($A184, 'E4 TB Allocation Details'!$A$18:$L$214, MATCH("Misc ID", 'E4 TB Allocation Details'!$A$18:$L$18, 0),FALSE), 'E2 Allocators'!$B$15:$W$358, MATCH('O5 Details by Class &amp; Accounts'!BO$18, 'E2 Allocators'!$B$15:$W$15, 0),FALSE)*$E184)</f>
        <v>0</v>
      </c>
      <c r="BP184" s="2186">
        <f>IF(ISERROR(VLOOKUP(VLOOKUP($A184, 'E4 TB Allocation Details'!$A$18:$L$214, MATCH("Misc ID", 'E4 TB Allocation Details'!$A$18:$L$18, 0),FALSE), 'E2 Allocators'!$B$15:$W$358, MATCH('O5 Details by Class &amp; Accounts'!BP$18, 'E2 Allocators'!$B$15:$W$15, 0),FALSE)*$E184), 0, VLOOKUP(VLOOKUP($A184, 'E4 TB Allocation Details'!$A$18:$L$214, MATCH("Misc ID", 'E4 TB Allocation Details'!$A$18:$L$18, 0),FALSE), 'E2 Allocators'!$B$15:$W$358, MATCH('O5 Details by Class &amp; Accounts'!BP$18, 'E2 Allocators'!$B$15:$W$15, 0),FALSE)*$E184)</f>
        <v>0</v>
      </c>
      <c r="BQ184" s="2186">
        <f>IF(ISERROR(VLOOKUP(VLOOKUP($A184, 'E4 TB Allocation Details'!$A$18:$L$214, MATCH("Misc ID", 'E4 TB Allocation Details'!$A$18:$L$18, 0),FALSE), 'E2 Allocators'!$B$15:$W$358, MATCH('O5 Details by Class &amp; Accounts'!BQ$18, 'E2 Allocators'!$B$15:$W$15, 0),FALSE)*$E184), 0, VLOOKUP(VLOOKUP($A184, 'E4 TB Allocation Details'!$A$18:$L$214, MATCH("Misc ID", 'E4 TB Allocation Details'!$A$18:$L$18, 0),FALSE), 'E2 Allocators'!$B$15:$W$358, MATCH('O5 Details by Class &amp; Accounts'!BQ$18, 'E2 Allocators'!$B$15:$W$15, 0),FALSE)*$E184)</f>
        <v>0</v>
      </c>
      <c r="BR184" s="2186">
        <f>IF(ISERROR(VLOOKUP(VLOOKUP($A184, 'E4 TB Allocation Details'!$A$18:$L$214, MATCH("Misc ID", 'E4 TB Allocation Details'!$A$18:$L$18, 0),FALSE), 'E2 Allocators'!$B$15:$W$358, MATCH('O5 Details by Class &amp; Accounts'!BR$18, 'E2 Allocators'!$B$15:$W$15, 0),FALSE)*$E184), 0, VLOOKUP(VLOOKUP($A184, 'E4 TB Allocation Details'!$A$18:$L$214, MATCH("Misc ID", 'E4 TB Allocation Details'!$A$18:$L$18, 0),FALSE), 'E2 Allocators'!$B$15:$W$358, MATCH('O5 Details by Class &amp; Accounts'!BR$18, 'E2 Allocators'!$B$15:$W$15, 0),FALSE)*$E184)</f>
        <v>0</v>
      </c>
      <c r="BS184" s="2186">
        <f t="shared" si="48"/>
        <v>0</v>
      </c>
      <c r="BT184" s="2186">
        <f>IF(ISERROR(VLOOKUP(VLOOKUP($A184, 'E4 TB Allocation Details'!$A$18:$L$214, MATCH("A &amp; G ID", 'E4 TB Allocation Details'!$A$18:$L$18, 0),FALSE), 'E2 Allocators'!$B$15:$W$358, MATCH('O5 Details by Class &amp; Accounts'!BT$18, 'E2 Allocators'!$B$15:$W$15, 0),FALSE)*$E184), 0, VLOOKUP(VLOOKUP($A184, 'E4 TB Allocation Details'!$A$18:$L$214, MATCH("A &amp; G ID", 'E4 TB Allocation Details'!$A$18:$L$18, 0),FALSE), 'E2 Allocators'!$B$15:$W$358, MATCH('O5 Details by Class &amp; Accounts'!BT$18, 'E2 Allocators'!$B$15:$W$15, 0),FALSE)*$E184)</f>
        <v>497287.28068725648</v>
      </c>
      <c r="BU184" s="2186">
        <f>IF(ISERROR(VLOOKUP(VLOOKUP($A184, 'E4 TB Allocation Details'!$A$18:$L$214, MATCH("A &amp; G ID", 'E4 TB Allocation Details'!$A$18:$L$18, 0),FALSE), 'E2 Allocators'!$B$15:$W$358, MATCH('O5 Details by Class &amp; Accounts'!BU$18, 'E2 Allocators'!$B$15:$W$15, 0),FALSE)*$E184), 0, VLOOKUP(VLOOKUP($A184, 'E4 TB Allocation Details'!$A$18:$L$214, MATCH("A &amp; G ID", 'E4 TB Allocation Details'!$A$18:$L$18, 0),FALSE), 'E2 Allocators'!$B$15:$W$358, MATCH('O5 Details by Class &amp; Accounts'!BU$18, 'E2 Allocators'!$B$15:$W$15, 0),FALSE)*$E184)</f>
        <v>94531.52532095791</v>
      </c>
      <c r="BV184" s="2186">
        <f>IF(ISERROR(VLOOKUP(VLOOKUP($A184, 'E4 TB Allocation Details'!$A$18:$L$214, MATCH("A &amp; G ID", 'E4 TB Allocation Details'!$A$18:$L$18, 0),FALSE), 'E2 Allocators'!$B$15:$W$358, MATCH('O5 Details by Class &amp; Accounts'!BV$18, 'E2 Allocators'!$B$15:$W$15, 0),FALSE)*$E184), 0, VLOOKUP(VLOOKUP($A184, 'E4 TB Allocation Details'!$A$18:$L$214, MATCH("A &amp; G ID", 'E4 TB Allocation Details'!$A$18:$L$18, 0),FALSE), 'E2 Allocators'!$B$15:$W$358, MATCH('O5 Details by Class &amp; Accounts'!BV$18, 'E2 Allocators'!$B$15:$W$15, 0),FALSE)*$E184)</f>
        <v>121128.83767448158</v>
      </c>
      <c r="BW184" s="2186">
        <f>IF(ISERROR(VLOOKUP(VLOOKUP($A184, 'E4 TB Allocation Details'!$A$18:$L$214, MATCH("A &amp; G ID", 'E4 TB Allocation Details'!$A$18:$L$18, 0),FALSE), 'E2 Allocators'!$B$15:$W$358, MATCH('O5 Details by Class &amp; Accounts'!BW$18, 'E2 Allocators'!$B$15:$W$15, 0),FALSE)*$E184), 0, VLOOKUP(VLOOKUP($A184, 'E4 TB Allocation Details'!$A$18:$L$214, MATCH("A &amp; G ID", 'E4 TB Allocation Details'!$A$18:$L$18, 0),FALSE), 'E2 Allocators'!$B$15:$W$358, MATCH('O5 Details by Class &amp; Accounts'!BW$18, 'E2 Allocators'!$B$15:$W$15, 0),FALSE)*$E184)</f>
        <v>0</v>
      </c>
      <c r="BX184" s="2186">
        <f>IF(ISERROR(VLOOKUP(VLOOKUP($A184, 'E4 TB Allocation Details'!$A$18:$L$214, MATCH("A &amp; G ID", 'E4 TB Allocation Details'!$A$18:$L$18, 0),FALSE), 'E2 Allocators'!$B$15:$W$358, MATCH('O5 Details by Class &amp; Accounts'!BX$18, 'E2 Allocators'!$B$15:$W$15, 0),FALSE)*$E184), 0, VLOOKUP(VLOOKUP($A184, 'E4 TB Allocation Details'!$A$18:$L$214, MATCH("A &amp; G ID", 'E4 TB Allocation Details'!$A$18:$L$18, 0),FALSE), 'E2 Allocators'!$B$15:$W$358, MATCH('O5 Details by Class &amp; Accounts'!BX$18, 'E2 Allocators'!$B$15:$W$15, 0),FALSE)*$E184)</f>
        <v>0</v>
      </c>
      <c r="BY184" s="2186">
        <f>IF(ISERROR(VLOOKUP(VLOOKUP($A184, 'E4 TB Allocation Details'!$A$18:$L$214, MATCH("A &amp; G ID", 'E4 TB Allocation Details'!$A$18:$L$18, 0),FALSE), 'E2 Allocators'!$B$15:$W$358, MATCH('O5 Details by Class &amp; Accounts'!BY$18, 'E2 Allocators'!$B$15:$W$15, 0),FALSE)*$E184), 0, VLOOKUP(VLOOKUP($A184, 'E4 TB Allocation Details'!$A$18:$L$214, MATCH("A &amp; G ID", 'E4 TB Allocation Details'!$A$18:$L$18, 0),FALSE), 'E2 Allocators'!$B$15:$W$358, MATCH('O5 Details by Class &amp; Accounts'!BY$18, 'E2 Allocators'!$B$15:$W$15, 0),FALSE)*$E184)</f>
        <v>0</v>
      </c>
      <c r="BZ184" s="2186">
        <f>IF(ISERROR(VLOOKUP(VLOOKUP($A184, 'E4 TB Allocation Details'!$A$18:$L$214, MATCH("A &amp; G ID", 'E4 TB Allocation Details'!$A$18:$L$18, 0),FALSE), 'E2 Allocators'!$B$15:$W$358, MATCH('O5 Details by Class &amp; Accounts'!BZ$18, 'E2 Allocators'!$B$15:$W$15, 0),FALSE)*$E184), 0, VLOOKUP(VLOOKUP($A184, 'E4 TB Allocation Details'!$A$18:$L$214, MATCH("A &amp; G ID", 'E4 TB Allocation Details'!$A$18:$L$18, 0),FALSE), 'E2 Allocators'!$B$15:$W$358, MATCH('O5 Details by Class &amp; Accounts'!BZ$18, 'E2 Allocators'!$B$15:$W$15, 0),FALSE)*$E184)</f>
        <v>12168.520548460312</v>
      </c>
      <c r="CA184" s="2186">
        <f>IF(ISERROR(VLOOKUP(VLOOKUP($A184, 'E4 TB Allocation Details'!$A$18:$L$214, MATCH("A &amp; G ID", 'E4 TB Allocation Details'!$A$18:$L$18, 0),FALSE), 'E2 Allocators'!$B$15:$W$358, MATCH('O5 Details by Class &amp; Accounts'!CA$18, 'E2 Allocators'!$B$15:$W$15, 0),FALSE)*$E184), 0, VLOOKUP(VLOOKUP($A184, 'E4 TB Allocation Details'!$A$18:$L$214, MATCH("A &amp; G ID", 'E4 TB Allocation Details'!$A$18:$L$18, 0),FALSE), 'E2 Allocators'!$B$15:$W$358, MATCH('O5 Details by Class &amp; Accounts'!CA$18, 'E2 Allocators'!$B$15:$W$15, 0),FALSE)*$E184)</f>
        <v>1450.5340959648424</v>
      </c>
      <c r="CB184" s="2186">
        <f>IF(ISERROR(VLOOKUP(VLOOKUP($A184, 'E4 TB Allocation Details'!$A$18:$L$214, MATCH("A &amp; G ID", 'E4 TB Allocation Details'!$A$18:$L$18, 0),FALSE), 'E2 Allocators'!$B$15:$W$358, MATCH('O5 Details by Class &amp; Accounts'!CB$18, 'E2 Allocators'!$B$15:$W$15, 0),FALSE)*$E184), 0, VLOOKUP(VLOOKUP($A184, 'E4 TB Allocation Details'!$A$18:$L$214, MATCH("A &amp; G ID", 'E4 TB Allocation Details'!$A$18:$L$18, 0),FALSE), 'E2 Allocators'!$B$15:$W$358, MATCH('O5 Details by Class &amp; Accounts'!CB$18, 'E2 Allocators'!$B$15:$W$15, 0),FALSE)*$E184)</f>
        <v>1335.8316728790676</v>
      </c>
      <c r="CC184" s="2186">
        <f>IF(ISERROR(VLOOKUP(VLOOKUP($A184, 'E4 TB Allocation Details'!$A$18:$L$214, MATCH("A &amp; G ID", 'E4 TB Allocation Details'!$A$18:$L$18, 0),FALSE), 'E2 Allocators'!$B$15:$W$358, MATCH('O5 Details by Class &amp; Accounts'!CC$18, 'E2 Allocators'!$B$15:$W$15, 0),FALSE)*$E184), 0, VLOOKUP(VLOOKUP($A184, 'E4 TB Allocation Details'!$A$18:$L$214, MATCH("A &amp; G ID", 'E4 TB Allocation Details'!$A$18:$L$18, 0),FALSE), 'E2 Allocators'!$B$15:$W$358, MATCH('O5 Details by Class &amp; Accounts'!CC$18, 'E2 Allocators'!$B$15:$W$15, 0),FALSE)*$E184)</f>
        <v>0</v>
      </c>
      <c r="CD184" s="2186">
        <f>IF(ISERROR(VLOOKUP(VLOOKUP($A184, 'E4 TB Allocation Details'!$A$18:$L$214, MATCH("A &amp; G ID", 'E4 TB Allocation Details'!$A$18:$L$18, 0),FALSE), 'E2 Allocators'!$B$15:$W$358, MATCH('O5 Details by Class &amp; Accounts'!CD$18, 'E2 Allocators'!$B$15:$W$15, 0),FALSE)*$E184), 0, VLOOKUP(VLOOKUP($A184, 'E4 TB Allocation Details'!$A$18:$L$214, MATCH("A &amp; G ID", 'E4 TB Allocation Details'!$A$18:$L$18, 0),FALSE), 'E2 Allocators'!$B$15:$W$358, MATCH('O5 Details by Class &amp; Accounts'!CD$18, 'E2 Allocators'!$B$15:$W$15, 0),FALSE)*$E184)</f>
        <v>0</v>
      </c>
      <c r="CE184" s="2186">
        <f>IF(ISERROR(VLOOKUP(VLOOKUP($A184, 'E4 TB Allocation Details'!$A$18:$L$214, MATCH("A &amp; G ID", 'E4 TB Allocation Details'!$A$18:$L$18, 0),FALSE), 'E2 Allocators'!$B$15:$W$358, MATCH('O5 Details by Class &amp; Accounts'!CE$18, 'E2 Allocators'!$B$15:$W$15, 0),FALSE)*$E184), 0, VLOOKUP(VLOOKUP($A184, 'E4 TB Allocation Details'!$A$18:$L$214, MATCH("A &amp; G ID", 'E4 TB Allocation Details'!$A$18:$L$18, 0),FALSE), 'E2 Allocators'!$B$15:$W$358, MATCH('O5 Details by Class &amp; Accounts'!CE$18, 'E2 Allocators'!$B$15:$W$15, 0),FALSE)*$E184)</f>
        <v>0</v>
      </c>
      <c r="CF184" s="2186">
        <f>IF(ISERROR(VLOOKUP(VLOOKUP($A184, 'E4 TB Allocation Details'!$A$18:$L$214, MATCH("A &amp; G ID", 'E4 TB Allocation Details'!$A$18:$L$18, 0),FALSE), 'E2 Allocators'!$B$15:$W$358, MATCH('O5 Details by Class &amp; Accounts'!CF$18, 'E2 Allocators'!$B$15:$W$15, 0),FALSE)*$E184), 0, VLOOKUP(VLOOKUP($A184, 'E4 TB Allocation Details'!$A$18:$L$214, MATCH("A &amp; G ID", 'E4 TB Allocation Details'!$A$18:$L$18, 0),FALSE), 'E2 Allocators'!$B$15:$W$358, MATCH('O5 Details by Class &amp; Accounts'!CF$18, 'E2 Allocators'!$B$15:$W$15, 0),FALSE)*$E184)</f>
        <v>0</v>
      </c>
      <c r="CG184" s="2186">
        <f>IF(ISERROR(VLOOKUP(VLOOKUP($A184, 'E4 TB Allocation Details'!$A$18:$L$214, MATCH("A &amp; G ID", 'E4 TB Allocation Details'!$A$18:$L$18, 0),FALSE), 'E2 Allocators'!$B$15:$W$358, MATCH('O5 Details by Class &amp; Accounts'!CG$18, 'E2 Allocators'!$B$15:$W$15, 0),FALSE)*$E184), 0, VLOOKUP(VLOOKUP($A184, 'E4 TB Allocation Details'!$A$18:$L$214, MATCH("A &amp; G ID", 'E4 TB Allocation Details'!$A$18:$L$18, 0),FALSE), 'E2 Allocators'!$B$15:$W$358, MATCH('O5 Details by Class &amp; Accounts'!CG$18, 'E2 Allocators'!$B$15:$W$15, 0),FALSE)*$E184)</f>
        <v>0</v>
      </c>
      <c r="CH184" s="2186">
        <f>IF(ISERROR(VLOOKUP(VLOOKUP($A184, 'E4 TB Allocation Details'!$A$18:$L$214, MATCH("A &amp; G ID", 'E4 TB Allocation Details'!$A$18:$L$18, 0),FALSE), 'E2 Allocators'!$B$15:$W$358, MATCH('O5 Details by Class &amp; Accounts'!CH$18, 'E2 Allocators'!$B$15:$W$15, 0),FALSE)*$E184), 0, VLOOKUP(VLOOKUP($A184, 'E4 TB Allocation Details'!$A$18:$L$214, MATCH("A &amp; G ID", 'E4 TB Allocation Details'!$A$18:$L$18, 0),FALSE), 'E2 Allocators'!$B$15:$W$358, MATCH('O5 Details by Class &amp; Accounts'!CH$18, 'E2 Allocators'!$B$15:$W$15, 0),FALSE)*$E184)</f>
        <v>0</v>
      </c>
      <c r="CI184" s="2186">
        <f>IF(ISERROR(VLOOKUP(VLOOKUP($A184, 'E4 TB Allocation Details'!$A$18:$L$214, MATCH("A &amp; G ID", 'E4 TB Allocation Details'!$A$18:$L$18, 0),FALSE), 'E2 Allocators'!$B$15:$W$358, MATCH('O5 Details by Class &amp; Accounts'!CI$18, 'E2 Allocators'!$B$15:$W$15, 0),FALSE)*$E184), 0, VLOOKUP(VLOOKUP($A184, 'E4 TB Allocation Details'!$A$18:$L$214, MATCH("A &amp; G ID", 'E4 TB Allocation Details'!$A$18:$L$18, 0),FALSE), 'E2 Allocators'!$B$15:$W$358, MATCH('O5 Details by Class &amp; Accounts'!CI$18, 'E2 Allocators'!$B$15:$W$15, 0),FALSE)*$E184)</f>
        <v>0</v>
      </c>
      <c r="CJ184" s="2186">
        <f>IF(ISERROR(VLOOKUP(VLOOKUP($A184, 'E4 TB Allocation Details'!$A$18:$L$214, MATCH("A &amp; G ID", 'E4 TB Allocation Details'!$A$18:$L$18, 0),FALSE), 'E2 Allocators'!$B$15:$W$358, MATCH('O5 Details by Class &amp; Accounts'!CJ$18, 'E2 Allocators'!$B$15:$W$15, 0),FALSE)*$E184), 0, VLOOKUP(VLOOKUP($A184, 'E4 TB Allocation Details'!$A$18:$L$214, MATCH("A &amp; G ID", 'E4 TB Allocation Details'!$A$18:$L$18, 0),FALSE), 'E2 Allocators'!$B$15:$W$358, MATCH('O5 Details by Class &amp; Accounts'!CJ$18, 'E2 Allocators'!$B$15:$W$15, 0),FALSE)*$E184)</f>
        <v>0</v>
      </c>
      <c r="CK184" s="2186">
        <f>IF(ISERROR(VLOOKUP(VLOOKUP($A184, 'E4 TB Allocation Details'!$A$18:$L$214, MATCH("A &amp; G ID", 'E4 TB Allocation Details'!$A$18:$L$18, 0),FALSE), 'E2 Allocators'!$B$15:$W$358, MATCH('O5 Details by Class &amp; Accounts'!CK$18, 'E2 Allocators'!$B$15:$W$15, 0),FALSE)*$E184), 0, VLOOKUP(VLOOKUP($A184, 'E4 TB Allocation Details'!$A$18:$L$214, MATCH("A &amp; G ID", 'E4 TB Allocation Details'!$A$18:$L$18, 0),FALSE), 'E2 Allocators'!$B$15:$W$358, MATCH('O5 Details by Class &amp; Accounts'!CK$18, 'E2 Allocators'!$B$15:$W$15, 0),FALSE)*$E184)</f>
        <v>0</v>
      </c>
      <c r="CL184" s="2186">
        <f>IF(ISERROR(VLOOKUP(VLOOKUP($A184, 'E4 TB Allocation Details'!$A$18:$L$214, MATCH("A &amp; G ID", 'E4 TB Allocation Details'!$A$18:$L$18, 0),FALSE), 'E2 Allocators'!$B$15:$W$358, MATCH('O5 Details by Class &amp; Accounts'!CL$18, 'E2 Allocators'!$B$15:$W$15, 0),FALSE)*$E184), 0, VLOOKUP(VLOOKUP($A184, 'E4 TB Allocation Details'!$A$18:$L$214, MATCH("A &amp; G ID", 'E4 TB Allocation Details'!$A$18:$L$18, 0),FALSE), 'E2 Allocators'!$B$15:$W$358, MATCH('O5 Details by Class &amp; Accounts'!CL$18, 'E2 Allocators'!$B$15:$W$15, 0),FALSE)*$E184)</f>
        <v>0</v>
      </c>
      <c r="CM184" s="2186">
        <f>IF(ISERROR(VLOOKUP(VLOOKUP($A184, 'E4 TB Allocation Details'!$A$18:$L$214, MATCH("A &amp; G ID", 'E4 TB Allocation Details'!$A$18:$L$18, 0),FALSE), 'E2 Allocators'!$B$15:$W$358, MATCH('O5 Details by Class &amp; Accounts'!CM$18, 'E2 Allocators'!$B$15:$W$15, 0),FALSE)*$E184), 0, VLOOKUP(VLOOKUP($A184, 'E4 TB Allocation Details'!$A$18:$L$214, MATCH("A &amp; G ID", 'E4 TB Allocation Details'!$A$18:$L$18, 0),FALSE), 'E2 Allocators'!$B$15:$W$358, MATCH('O5 Details by Class &amp; Accounts'!CM$18, 'E2 Allocators'!$B$15:$W$15, 0),FALSE)*$E184)</f>
        <v>0</v>
      </c>
      <c r="CN184" s="2186">
        <f t="shared" si="49"/>
        <v>727902.53000000014</v>
      </c>
      <c r="CO184" s="2187">
        <f t="shared" si="50"/>
        <v>0</v>
      </c>
      <c r="CQ184" s="1625" t="s">
        <v>1082</v>
      </c>
    </row>
    <row r="185" spans="1:95" s="54" customFormat="1" ht="25.5" x14ac:dyDescent="0.2">
      <c r="A185" s="1838">
        <v>5615</v>
      </c>
      <c r="B185" s="1807" t="s">
        <v>1589</v>
      </c>
      <c r="C185" s="2184">
        <f>IF(ISERROR(VLOOKUP($A185,'I3 TB Data'!$A$19:$H$483,MATCH('O5 Details by Class &amp; Accounts'!$C$18, 'I3 TB Data'!$A$19:$H$19,0),0)), 0, VLOOKUP($A185,'I3 TB Data'!$A$19:$H$483,MATCH('O5 Details by Class &amp; Accounts'!$C$18,'I3 TB Data'!$A$19:$H$19,0),0))</f>
        <v>551909.44999999995</v>
      </c>
      <c r="D185" s="2185"/>
      <c r="E185" s="2184">
        <f t="shared" si="44"/>
        <v>551909.44999999995</v>
      </c>
      <c r="F185" s="2186"/>
      <c r="G185" s="2186"/>
      <c r="H185" s="2186">
        <f t="shared" si="46"/>
        <v>0</v>
      </c>
      <c r="I185" s="2186">
        <f>IF(ISERROR(VLOOKUP(VLOOKUP($A185, 'E4 TB Allocation Details'!$A$18:$L$214, MATCH("Demand ID", 'E4 TB Allocation Details'!$A$18:$L$18, 0),FALSE), 'E2 Allocators'!$B$15:$W$358, MATCH('O5 Details by Class &amp; Accounts'!I$18, 'E2 Allocators'!$B$15:$W$15, 0),FALSE)*$F185), 0, VLOOKUP(VLOOKUP($A185, 'E4 TB Allocation Details'!$A$18:$L$214, MATCH("Demand ID", 'E4 TB Allocation Details'!$A$18:$L$18, 0),FALSE), 'E2 Allocators'!$B$15:$W$358, MATCH('O5 Details by Class &amp; Accounts'!I$18, 'E2 Allocators'!$B$15:$W$15, 0),FALSE)*$F185)</f>
        <v>0</v>
      </c>
      <c r="J185" s="2186">
        <f>IF(ISERROR(VLOOKUP(VLOOKUP($A185, 'E4 TB Allocation Details'!$A$18:$L$214, MATCH("Demand ID", 'E4 TB Allocation Details'!$A$18:$L$18, 0),FALSE), 'E2 Allocators'!$B$15:$W$358, MATCH('O5 Details by Class &amp; Accounts'!J$18, 'E2 Allocators'!$B$15:$W$15, 0),FALSE)*$F185), 0, VLOOKUP(VLOOKUP($A185, 'E4 TB Allocation Details'!$A$18:$L$214, MATCH("Demand ID", 'E4 TB Allocation Details'!$A$18:$L$18, 0),FALSE), 'E2 Allocators'!$B$15:$W$358, MATCH('O5 Details by Class &amp; Accounts'!J$18, 'E2 Allocators'!$B$15:$W$15, 0),FALSE)*$F185)</f>
        <v>0</v>
      </c>
      <c r="K185" s="2186">
        <f>IF(ISERROR(VLOOKUP(VLOOKUP($A185, 'E4 TB Allocation Details'!$A$18:$L$214, MATCH("Demand ID", 'E4 TB Allocation Details'!$A$18:$L$18, 0),FALSE), 'E2 Allocators'!$B$15:$W$358, MATCH('O5 Details by Class &amp; Accounts'!K$18, 'E2 Allocators'!$B$15:$W$15, 0),FALSE)*$F185), 0, VLOOKUP(VLOOKUP($A185, 'E4 TB Allocation Details'!$A$18:$L$214, MATCH("Demand ID", 'E4 TB Allocation Details'!$A$18:$L$18, 0),FALSE), 'E2 Allocators'!$B$15:$W$358, MATCH('O5 Details by Class &amp; Accounts'!K$18, 'E2 Allocators'!$B$15:$W$15, 0),FALSE)*$F185)</f>
        <v>0</v>
      </c>
      <c r="L185" s="2186">
        <f>IF(ISERROR(VLOOKUP(VLOOKUP($A185, 'E4 TB Allocation Details'!$A$18:$L$214, MATCH("Demand ID", 'E4 TB Allocation Details'!$A$18:$L$18, 0),FALSE), 'E2 Allocators'!$B$15:$W$358, MATCH('O5 Details by Class &amp; Accounts'!L$18, 'E2 Allocators'!$B$15:$W$15, 0),FALSE)*$F185), 0, VLOOKUP(VLOOKUP($A185, 'E4 TB Allocation Details'!$A$18:$L$214, MATCH("Demand ID", 'E4 TB Allocation Details'!$A$18:$L$18, 0),FALSE), 'E2 Allocators'!$B$15:$W$358, MATCH('O5 Details by Class &amp; Accounts'!L$18, 'E2 Allocators'!$B$15:$W$15, 0),FALSE)*$F185)</f>
        <v>0</v>
      </c>
      <c r="M185" s="2186">
        <f>IF(ISERROR(VLOOKUP(VLOOKUP($A185, 'E4 TB Allocation Details'!$A$18:$L$214, MATCH("Demand ID", 'E4 TB Allocation Details'!$A$18:$L$18, 0),FALSE), 'E2 Allocators'!$B$15:$W$358, MATCH('O5 Details by Class &amp; Accounts'!M$18, 'E2 Allocators'!$B$15:$W$15, 0),FALSE)*$F185), 0, VLOOKUP(VLOOKUP($A185, 'E4 TB Allocation Details'!$A$18:$L$214, MATCH("Demand ID", 'E4 TB Allocation Details'!$A$18:$L$18, 0),FALSE), 'E2 Allocators'!$B$15:$W$358, MATCH('O5 Details by Class &amp; Accounts'!M$18, 'E2 Allocators'!$B$15:$W$15, 0),FALSE)*$F185)</f>
        <v>0</v>
      </c>
      <c r="N185" s="2186">
        <f>IF(ISERROR(VLOOKUP(VLOOKUP($A185, 'E4 TB Allocation Details'!$A$18:$L$214, MATCH("Demand ID", 'E4 TB Allocation Details'!$A$18:$L$18, 0),FALSE), 'E2 Allocators'!$B$15:$W$358, MATCH('O5 Details by Class &amp; Accounts'!N$18, 'E2 Allocators'!$B$15:$W$15, 0),FALSE)*$F185), 0, VLOOKUP(VLOOKUP($A185, 'E4 TB Allocation Details'!$A$18:$L$214, MATCH("Demand ID", 'E4 TB Allocation Details'!$A$18:$L$18, 0),FALSE), 'E2 Allocators'!$B$15:$W$358, MATCH('O5 Details by Class &amp; Accounts'!N$18, 'E2 Allocators'!$B$15:$W$15, 0),FALSE)*$F185)</f>
        <v>0</v>
      </c>
      <c r="O185" s="2186">
        <f>IF(ISERROR(VLOOKUP(VLOOKUP($A185, 'E4 TB Allocation Details'!$A$18:$L$214, MATCH("Demand ID", 'E4 TB Allocation Details'!$A$18:$L$18, 0),FALSE), 'E2 Allocators'!$B$15:$W$358, MATCH('O5 Details by Class &amp; Accounts'!O$18, 'E2 Allocators'!$B$15:$W$15, 0),FALSE)*$F185), 0, VLOOKUP(VLOOKUP($A185, 'E4 TB Allocation Details'!$A$18:$L$214, MATCH("Demand ID", 'E4 TB Allocation Details'!$A$18:$L$18, 0),FALSE), 'E2 Allocators'!$B$15:$W$358, MATCH('O5 Details by Class &amp; Accounts'!O$18, 'E2 Allocators'!$B$15:$W$15, 0),FALSE)*$F185)</f>
        <v>0</v>
      </c>
      <c r="P185" s="2186">
        <f>IF(ISERROR(VLOOKUP(VLOOKUP($A185, 'E4 TB Allocation Details'!$A$18:$L$214, MATCH("Demand ID", 'E4 TB Allocation Details'!$A$18:$L$18, 0),FALSE), 'E2 Allocators'!$B$15:$W$358, MATCH('O5 Details by Class &amp; Accounts'!P$18, 'E2 Allocators'!$B$15:$W$15, 0),FALSE)*$F185), 0, VLOOKUP(VLOOKUP($A185, 'E4 TB Allocation Details'!$A$18:$L$214, MATCH("Demand ID", 'E4 TB Allocation Details'!$A$18:$L$18, 0),FALSE), 'E2 Allocators'!$B$15:$W$358, MATCH('O5 Details by Class &amp; Accounts'!P$18, 'E2 Allocators'!$B$15:$W$15, 0),FALSE)*$F185)</f>
        <v>0</v>
      </c>
      <c r="Q185" s="2186">
        <f>IF(ISERROR(VLOOKUP(VLOOKUP($A185, 'E4 TB Allocation Details'!$A$18:$L$214, MATCH("Demand ID", 'E4 TB Allocation Details'!$A$18:$L$18, 0),FALSE), 'E2 Allocators'!$B$15:$W$358, MATCH('O5 Details by Class &amp; Accounts'!Q$18, 'E2 Allocators'!$B$15:$W$15, 0),FALSE)*$F185), 0, VLOOKUP(VLOOKUP($A185, 'E4 TB Allocation Details'!$A$18:$L$214, MATCH("Demand ID", 'E4 TB Allocation Details'!$A$18:$L$18, 0),FALSE), 'E2 Allocators'!$B$15:$W$358, MATCH('O5 Details by Class &amp; Accounts'!Q$18, 'E2 Allocators'!$B$15:$W$15, 0),FALSE)*$F185)</f>
        <v>0</v>
      </c>
      <c r="R185" s="2186">
        <f>IF(ISERROR(VLOOKUP(VLOOKUP($A185, 'E4 TB Allocation Details'!$A$18:$L$214, MATCH("Demand ID", 'E4 TB Allocation Details'!$A$18:$L$18, 0),FALSE), 'E2 Allocators'!$B$15:$W$358, MATCH('O5 Details by Class &amp; Accounts'!R$18, 'E2 Allocators'!$B$15:$W$15, 0),FALSE)*$F185), 0, VLOOKUP(VLOOKUP($A185, 'E4 TB Allocation Details'!$A$18:$L$214, MATCH("Demand ID", 'E4 TB Allocation Details'!$A$18:$L$18, 0),FALSE), 'E2 Allocators'!$B$15:$W$358, MATCH('O5 Details by Class &amp; Accounts'!R$18, 'E2 Allocators'!$B$15:$W$15, 0),FALSE)*$F185)</f>
        <v>0</v>
      </c>
      <c r="S185" s="2186">
        <f>IF(ISERROR(VLOOKUP(VLOOKUP($A185, 'E4 TB Allocation Details'!$A$18:$L$214, MATCH("Demand ID", 'E4 TB Allocation Details'!$A$18:$L$18, 0),FALSE), 'E2 Allocators'!$B$15:$W$358, MATCH('O5 Details by Class &amp; Accounts'!S$18, 'E2 Allocators'!$B$15:$W$15, 0),FALSE)*$F185), 0, VLOOKUP(VLOOKUP($A185, 'E4 TB Allocation Details'!$A$18:$L$214, MATCH("Demand ID", 'E4 TB Allocation Details'!$A$18:$L$18, 0),FALSE), 'E2 Allocators'!$B$15:$W$358, MATCH('O5 Details by Class &amp; Accounts'!S$18, 'E2 Allocators'!$B$15:$W$15, 0),FALSE)*$F185)</f>
        <v>0</v>
      </c>
      <c r="T185" s="2186">
        <f>IF(ISERROR(VLOOKUP(VLOOKUP($A185, 'E4 TB Allocation Details'!$A$18:$L$214, MATCH("Demand ID", 'E4 TB Allocation Details'!$A$18:$L$18, 0),FALSE), 'E2 Allocators'!$B$15:$W$358, MATCH('O5 Details by Class &amp; Accounts'!T$18, 'E2 Allocators'!$B$15:$W$15, 0),FALSE)*$F185), 0, VLOOKUP(VLOOKUP($A185, 'E4 TB Allocation Details'!$A$18:$L$214, MATCH("Demand ID", 'E4 TB Allocation Details'!$A$18:$L$18, 0),FALSE), 'E2 Allocators'!$B$15:$W$358, MATCH('O5 Details by Class &amp; Accounts'!T$18, 'E2 Allocators'!$B$15:$W$15, 0),FALSE)*$F185)</f>
        <v>0</v>
      </c>
      <c r="U185" s="2186">
        <f>IF(ISERROR(VLOOKUP(VLOOKUP($A185, 'E4 TB Allocation Details'!$A$18:$L$214, MATCH("Demand ID", 'E4 TB Allocation Details'!$A$18:$L$18, 0),FALSE), 'E2 Allocators'!$B$15:$W$358, MATCH('O5 Details by Class &amp; Accounts'!U$18, 'E2 Allocators'!$B$15:$W$15, 0),FALSE)*$F185), 0, VLOOKUP(VLOOKUP($A185, 'E4 TB Allocation Details'!$A$18:$L$214, MATCH("Demand ID", 'E4 TB Allocation Details'!$A$18:$L$18, 0),FALSE), 'E2 Allocators'!$B$15:$W$358, MATCH('O5 Details by Class &amp; Accounts'!U$18, 'E2 Allocators'!$B$15:$W$15, 0),FALSE)*$F185)</f>
        <v>0</v>
      </c>
      <c r="V185" s="2186">
        <f>IF(ISERROR(VLOOKUP(VLOOKUP($A185, 'E4 TB Allocation Details'!$A$18:$L$214, MATCH("Demand ID", 'E4 TB Allocation Details'!$A$18:$L$18, 0),FALSE), 'E2 Allocators'!$B$15:$W$358, MATCH('O5 Details by Class &amp; Accounts'!V$18, 'E2 Allocators'!$B$15:$W$15, 0),FALSE)*$F185), 0, VLOOKUP(VLOOKUP($A185, 'E4 TB Allocation Details'!$A$18:$L$214, MATCH("Demand ID", 'E4 TB Allocation Details'!$A$18:$L$18, 0),FALSE), 'E2 Allocators'!$B$15:$W$358, MATCH('O5 Details by Class &amp; Accounts'!V$18, 'E2 Allocators'!$B$15:$W$15, 0),FALSE)*$F185)</f>
        <v>0</v>
      </c>
      <c r="W185" s="2186">
        <f>IF(ISERROR(VLOOKUP(VLOOKUP($A185, 'E4 TB Allocation Details'!$A$18:$L$214, MATCH("Demand ID", 'E4 TB Allocation Details'!$A$18:$L$18, 0),FALSE), 'E2 Allocators'!$B$15:$W$358, MATCH('O5 Details by Class &amp; Accounts'!W$18, 'E2 Allocators'!$B$15:$W$15, 0),FALSE)*$F185), 0, VLOOKUP(VLOOKUP($A185, 'E4 TB Allocation Details'!$A$18:$L$214, MATCH("Demand ID", 'E4 TB Allocation Details'!$A$18:$L$18, 0),FALSE), 'E2 Allocators'!$B$15:$W$358, MATCH('O5 Details by Class &amp; Accounts'!W$18, 'E2 Allocators'!$B$15:$W$15, 0),FALSE)*$F185)</f>
        <v>0</v>
      </c>
      <c r="X185" s="2186">
        <f>IF(ISERROR(VLOOKUP(VLOOKUP($A185, 'E4 TB Allocation Details'!$A$18:$L$214, MATCH("Demand ID", 'E4 TB Allocation Details'!$A$18:$L$18, 0),FALSE), 'E2 Allocators'!$B$15:$W$358, MATCH('O5 Details by Class &amp; Accounts'!X$18, 'E2 Allocators'!$B$15:$W$15, 0),FALSE)*$F185), 0, VLOOKUP(VLOOKUP($A185, 'E4 TB Allocation Details'!$A$18:$L$214, MATCH("Demand ID", 'E4 TB Allocation Details'!$A$18:$L$18, 0),FALSE), 'E2 Allocators'!$B$15:$W$358, MATCH('O5 Details by Class &amp; Accounts'!X$18, 'E2 Allocators'!$B$15:$W$15, 0),FALSE)*$F185)</f>
        <v>0</v>
      </c>
      <c r="Y185" s="2186">
        <f>IF(ISERROR(VLOOKUP(VLOOKUP($A185, 'E4 TB Allocation Details'!$A$18:$L$214, MATCH("Demand ID", 'E4 TB Allocation Details'!$A$18:$L$18, 0),FALSE), 'E2 Allocators'!$B$15:$W$358, MATCH('O5 Details by Class &amp; Accounts'!Y$18, 'E2 Allocators'!$B$15:$W$15, 0),FALSE)*$F185), 0, VLOOKUP(VLOOKUP($A185, 'E4 TB Allocation Details'!$A$18:$L$214, MATCH("Demand ID", 'E4 TB Allocation Details'!$A$18:$L$18, 0),FALSE), 'E2 Allocators'!$B$15:$W$358, MATCH('O5 Details by Class &amp; Accounts'!Y$18, 'E2 Allocators'!$B$15:$W$15, 0),FALSE)*$F185)</f>
        <v>0</v>
      </c>
      <c r="Z185" s="2186">
        <f>IF(ISERROR(VLOOKUP(VLOOKUP($A185, 'E4 TB Allocation Details'!$A$18:$L$214, MATCH("Demand ID", 'E4 TB Allocation Details'!$A$18:$L$18, 0),FALSE), 'E2 Allocators'!$B$15:$W$358, MATCH('O5 Details by Class &amp; Accounts'!Z$18, 'E2 Allocators'!$B$15:$W$15, 0),FALSE)*$F185), 0, VLOOKUP(VLOOKUP($A185, 'E4 TB Allocation Details'!$A$18:$L$214, MATCH("Demand ID", 'E4 TB Allocation Details'!$A$18:$L$18, 0),FALSE), 'E2 Allocators'!$B$15:$W$358, MATCH('O5 Details by Class &amp; Accounts'!Z$18, 'E2 Allocators'!$B$15:$W$15, 0),FALSE)*$F185)</f>
        <v>0</v>
      </c>
      <c r="AA185" s="2186">
        <f>IF(ISERROR(VLOOKUP(VLOOKUP($A185, 'E4 TB Allocation Details'!$A$18:$L$214, MATCH("Demand ID", 'E4 TB Allocation Details'!$A$18:$L$18, 0),FALSE), 'E2 Allocators'!$B$15:$W$358, MATCH('O5 Details by Class &amp; Accounts'!AA$18, 'E2 Allocators'!$B$15:$W$15, 0),FALSE)*$F185), 0, VLOOKUP(VLOOKUP($A185, 'E4 TB Allocation Details'!$A$18:$L$214, MATCH("Demand ID", 'E4 TB Allocation Details'!$A$18:$L$18, 0),FALSE), 'E2 Allocators'!$B$15:$W$358, MATCH('O5 Details by Class &amp; Accounts'!AA$18, 'E2 Allocators'!$B$15:$W$15, 0),FALSE)*$F185)</f>
        <v>0</v>
      </c>
      <c r="AB185" s="2186">
        <f>IF(ISERROR(VLOOKUP(VLOOKUP($A185, 'E4 TB Allocation Details'!$A$18:$L$214, MATCH("Demand ID", 'E4 TB Allocation Details'!$A$18:$L$18, 0),FALSE), 'E2 Allocators'!$B$15:$W$358, MATCH('O5 Details by Class &amp; Accounts'!AB$18, 'E2 Allocators'!$B$15:$W$15, 0),FALSE)*$F185), 0, VLOOKUP(VLOOKUP($A185, 'E4 TB Allocation Details'!$A$18:$L$214, MATCH("Demand ID", 'E4 TB Allocation Details'!$A$18:$L$18, 0),FALSE), 'E2 Allocators'!$B$15:$W$358, MATCH('O5 Details by Class &amp; Accounts'!AB$18, 'E2 Allocators'!$B$15:$W$15, 0),FALSE)*$F185)</f>
        <v>0</v>
      </c>
      <c r="AC185" s="2186">
        <f t="shared" si="47"/>
        <v>0</v>
      </c>
      <c r="AD185" s="2186">
        <f>IF(ISERROR(VLOOKUP(VLOOKUP($A185, 'E4 TB Allocation Details'!$A$18:$L$214, MATCH("Customer ID", 'E4 TB Allocation Details'!$A$18:$L$18, 0),FALSE), 'E2 Allocators'!$B$15:$W$358, MATCH('O5 Details by Class &amp; Accounts'!AD$18, 'E2 Allocators'!$B$15:$W$15, 0),FALSE)*$G185), 0, VLOOKUP(VLOOKUP($A185, 'E4 TB Allocation Details'!$A$18:$L$214, MATCH("Customer ID", 'E4 TB Allocation Details'!$A$18:$L$18, 0),FALSE), 'E2 Allocators'!$B$15:$W$358, MATCH('O5 Details by Class &amp; Accounts'!AD$18, 'E2 Allocators'!$B$15:$W$15, 0),FALSE)*$G185)</f>
        <v>0</v>
      </c>
      <c r="AE185" s="2186">
        <f>IF(ISERROR(VLOOKUP(VLOOKUP($A185, 'E4 TB Allocation Details'!$A$18:$L$214, MATCH("Customer ID", 'E4 TB Allocation Details'!$A$18:$L$18, 0),FALSE), 'E2 Allocators'!$B$15:$W$358, MATCH('O5 Details by Class &amp; Accounts'!AE$18, 'E2 Allocators'!$B$15:$W$15, 0),FALSE)*$G185), 0, VLOOKUP(VLOOKUP($A185, 'E4 TB Allocation Details'!$A$18:$L$214, MATCH("Customer ID", 'E4 TB Allocation Details'!$A$18:$L$18, 0),FALSE), 'E2 Allocators'!$B$15:$W$358, MATCH('O5 Details by Class &amp; Accounts'!AE$18, 'E2 Allocators'!$B$15:$W$15, 0),FALSE)*$G185)</f>
        <v>0</v>
      </c>
      <c r="AF185" s="2186">
        <f>IF(ISERROR(VLOOKUP(VLOOKUP($A185, 'E4 TB Allocation Details'!$A$18:$L$214, MATCH("Customer ID", 'E4 TB Allocation Details'!$A$18:$L$18, 0),FALSE), 'E2 Allocators'!$B$15:$W$358, MATCH('O5 Details by Class &amp; Accounts'!AF$18, 'E2 Allocators'!$B$15:$W$15, 0),FALSE)*$G185), 0, VLOOKUP(VLOOKUP($A185, 'E4 TB Allocation Details'!$A$18:$L$214, MATCH("Customer ID", 'E4 TB Allocation Details'!$A$18:$L$18, 0),FALSE), 'E2 Allocators'!$B$15:$W$358, MATCH('O5 Details by Class &amp; Accounts'!AF$18, 'E2 Allocators'!$B$15:$W$15, 0),FALSE)*$G185)</f>
        <v>0</v>
      </c>
      <c r="AG185" s="2186">
        <f>IF(ISERROR(VLOOKUP(VLOOKUP($A185, 'E4 TB Allocation Details'!$A$18:$L$214, MATCH("Customer ID", 'E4 TB Allocation Details'!$A$18:$L$18, 0),FALSE), 'E2 Allocators'!$B$15:$W$358, MATCH('O5 Details by Class &amp; Accounts'!AG$18, 'E2 Allocators'!$B$15:$W$15, 0),FALSE)*$G185), 0, VLOOKUP(VLOOKUP($A185, 'E4 TB Allocation Details'!$A$18:$L$214, MATCH("Customer ID", 'E4 TB Allocation Details'!$A$18:$L$18, 0),FALSE), 'E2 Allocators'!$B$15:$W$358, MATCH('O5 Details by Class &amp; Accounts'!AG$18, 'E2 Allocators'!$B$15:$W$15, 0),FALSE)*$G185)</f>
        <v>0</v>
      </c>
      <c r="AH185" s="2186">
        <f>IF(ISERROR(VLOOKUP(VLOOKUP($A185, 'E4 TB Allocation Details'!$A$18:$L$214, MATCH("Customer ID", 'E4 TB Allocation Details'!$A$18:$L$18, 0),FALSE), 'E2 Allocators'!$B$15:$W$358, MATCH('O5 Details by Class &amp; Accounts'!AH$18, 'E2 Allocators'!$B$15:$W$15, 0),FALSE)*$G185), 0, VLOOKUP(VLOOKUP($A185, 'E4 TB Allocation Details'!$A$18:$L$214, MATCH("Customer ID", 'E4 TB Allocation Details'!$A$18:$L$18, 0),FALSE), 'E2 Allocators'!$B$15:$W$358, MATCH('O5 Details by Class &amp; Accounts'!AH$18, 'E2 Allocators'!$B$15:$W$15, 0),FALSE)*$G185)</f>
        <v>0</v>
      </c>
      <c r="AI185" s="2186">
        <f>IF(ISERROR(VLOOKUP(VLOOKUP($A185, 'E4 TB Allocation Details'!$A$18:$L$214, MATCH("Customer ID", 'E4 TB Allocation Details'!$A$18:$L$18, 0),FALSE), 'E2 Allocators'!$B$15:$W$358, MATCH('O5 Details by Class &amp; Accounts'!AI$18, 'E2 Allocators'!$B$15:$W$15, 0),FALSE)*$G185), 0, VLOOKUP(VLOOKUP($A185, 'E4 TB Allocation Details'!$A$18:$L$214, MATCH("Customer ID", 'E4 TB Allocation Details'!$A$18:$L$18, 0),FALSE), 'E2 Allocators'!$B$15:$W$358, MATCH('O5 Details by Class &amp; Accounts'!AI$18, 'E2 Allocators'!$B$15:$W$15, 0),FALSE)*$G185)</f>
        <v>0</v>
      </c>
      <c r="AJ185" s="2186">
        <f>IF(ISERROR(VLOOKUP(VLOOKUP($A185, 'E4 TB Allocation Details'!$A$18:$L$214, MATCH("Customer ID", 'E4 TB Allocation Details'!$A$18:$L$18, 0),FALSE), 'E2 Allocators'!$B$15:$W$358, MATCH('O5 Details by Class &amp; Accounts'!AJ$18, 'E2 Allocators'!$B$15:$W$15, 0),FALSE)*$G185), 0, VLOOKUP(VLOOKUP($A185, 'E4 TB Allocation Details'!$A$18:$L$214, MATCH("Customer ID", 'E4 TB Allocation Details'!$A$18:$L$18, 0),FALSE), 'E2 Allocators'!$B$15:$W$358, MATCH('O5 Details by Class &amp; Accounts'!AJ$18, 'E2 Allocators'!$B$15:$W$15, 0),FALSE)*$G185)</f>
        <v>0</v>
      </c>
      <c r="AK185" s="2186">
        <f>IF(ISERROR(VLOOKUP(VLOOKUP($A185, 'E4 TB Allocation Details'!$A$18:$L$214, MATCH("Customer ID", 'E4 TB Allocation Details'!$A$18:$L$18, 0),FALSE), 'E2 Allocators'!$B$15:$W$358, MATCH('O5 Details by Class &amp; Accounts'!AK$18, 'E2 Allocators'!$B$15:$W$15, 0),FALSE)*$G185), 0, VLOOKUP(VLOOKUP($A185, 'E4 TB Allocation Details'!$A$18:$L$214, MATCH("Customer ID", 'E4 TB Allocation Details'!$A$18:$L$18, 0),FALSE), 'E2 Allocators'!$B$15:$W$358, MATCH('O5 Details by Class &amp; Accounts'!AK$18, 'E2 Allocators'!$B$15:$W$15, 0),FALSE)*$G185)</f>
        <v>0</v>
      </c>
      <c r="AL185" s="2186">
        <f>IF(ISERROR(VLOOKUP(VLOOKUP($A185, 'E4 TB Allocation Details'!$A$18:$L$214, MATCH("Customer ID", 'E4 TB Allocation Details'!$A$18:$L$18, 0),FALSE), 'E2 Allocators'!$B$15:$W$358, MATCH('O5 Details by Class &amp; Accounts'!AL$18, 'E2 Allocators'!$B$15:$W$15, 0),FALSE)*$G185), 0, VLOOKUP(VLOOKUP($A185, 'E4 TB Allocation Details'!$A$18:$L$214, MATCH("Customer ID", 'E4 TB Allocation Details'!$A$18:$L$18, 0),FALSE), 'E2 Allocators'!$B$15:$W$358, MATCH('O5 Details by Class &amp; Accounts'!AL$18, 'E2 Allocators'!$B$15:$W$15, 0),FALSE)*$G185)</f>
        <v>0</v>
      </c>
      <c r="AM185" s="2186">
        <f>IF(ISERROR(VLOOKUP(VLOOKUP($A185, 'E4 TB Allocation Details'!$A$18:$L$214, MATCH("Customer ID", 'E4 TB Allocation Details'!$A$18:$L$18, 0),FALSE), 'E2 Allocators'!$B$15:$W$358, MATCH('O5 Details by Class &amp; Accounts'!AM$18, 'E2 Allocators'!$B$15:$W$15, 0),FALSE)*$G185), 0, VLOOKUP(VLOOKUP($A185, 'E4 TB Allocation Details'!$A$18:$L$214, MATCH("Customer ID", 'E4 TB Allocation Details'!$A$18:$L$18, 0),FALSE), 'E2 Allocators'!$B$15:$W$358, MATCH('O5 Details by Class &amp; Accounts'!AM$18, 'E2 Allocators'!$B$15:$W$15, 0),FALSE)*$G185)</f>
        <v>0</v>
      </c>
      <c r="AN185" s="2186">
        <f>IF(ISERROR(VLOOKUP(VLOOKUP($A185, 'E4 TB Allocation Details'!$A$18:$L$214, MATCH("Customer ID", 'E4 TB Allocation Details'!$A$18:$L$18, 0),FALSE), 'E2 Allocators'!$B$15:$W$358, MATCH('O5 Details by Class &amp; Accounts'!AN$18, 'E2 Allocators'!$B$15:$W$15, 0),FALSE)*$G185), 0, VLOOKUP(VLOOKUP($A185, 'E4 TB Allocation Details'!$A$18:$L$214, MATCH("Customer ID", 'E4 TB Allocation Details'!$A$18:$L$18, 0),FALSE), 'E2 Allocators'!$B$15:$W$358, MATCH('O5 Details by Class &amp; Accounts'!AN$18, 'E2 Allocators'!$B$15:$W$15, 0),FALSE)*$G185)</f>
        <v>0</v>
      </c>
      <c r="AO185" s="2186">
        <f>IF(ISERROR(VLOOKUP(VLOOKUP($A185, 'E4 TB Allocation Details'!$A$18:$L$214, MATCH("Customer ID", 'E4 TB Allocation Details'!$A$18:$L$18, 0),FALSE), 'E2 Allocators'!$B$15:$W$358, MATCH('O5 Details by Class &amp; Accounts'!AO$18, 'E2 Allocators'!$B$15:$W$15, 0),FALSE)*$G185), 0, VLOOKUP(VLOOKUP($A185, 'E4 TB Allocation Details'!$A$18:$L$214, MATCH("Customer ID", 'E4 TB Allocation Details'!$A$18:$L$18, 0),FALSE), 'E2 Allocators'!$B$15:$W$358, MATCH('O5 Details by Class &amp; Accounts'!AO$18, 'E2 Allocators'!$B$15:$W$15, 0),FALSE)*$G185)</f>
        <v>0</v>
      </c>
      <c r="AP185" s="2186">
        <f>IF(ISERROR(VLOOKUP(VLOOKUP($A185, 'E4 TB Allocation Details'!$A$18:$L$214, MATCH("Customer ID", 'E4 TB Allocation Details'!$A$18:$L$18, 0),FALSE), 'E2 Allocators'!$B$15:$W$358, MATCH('O5 Details by Class &amp; Accounts'!AP$18, 'E2 Allocators'!$B$15:$W$15, 0),FALSE)*$G185), 0, VLOOKUP(VLOOKUP($A185, 'E4 TB Allocation Details'!$A$18:$L$214, MATCH("Customer ID", 'E4 TB Allocation Details'!$A$18:$L$18, 0),FALSE), 'E2 Allocators'!$B$15:$W$358, MATCH('O5 Details by Class &amp; Accounts'!AP$18, 'E2 Allocators'!$B$15:$W$15, 0),FALSE)*$G185)</f>
        <v>0</v>
      </c>
      <c r="AQ185" s="2186">
        <f>IF(ISERROR(VLOOKUP(VLOOKUP($A185, 'E4 TB Allocation Details'!$A$18:$L$214, MATCH("Customer ID", 'E4 TB Allocation Details'!$A$18:$L$18, 0),FALSE), 'E2 Allocators'!$B$15:$W$358, MATCH('O5 Details by Class &amp; Accounts'!AQ$18, 'E2 Allocators'!$B$15:$W$15, 0),FALSE)*$G185), 0, VLOOKUP(VLOOKUP($A185, 'E4 TB Allocation Details'!$A$18:$L$214, MATCH("Customer ID", 'E4 TB Allocation Details'!$A$18:$L$18, 0),FALSE), 'E2 Allocators'!$B$15:$W$358, MATCH('O5 Details by Class &amp; Accounts'!AQ$18, 'E2 Allocators'!$B$15:$W$15, 0),FALSE)*$G185)</f>
        <v>0</v>
      </c>
      <c r="AR185" s="2186">
        <f>IF(ISERROR(VLOOKUP(VLOOKUP($A185, 'E4 TB Allocation Details'!$A$18:$L$214, MATCH("Customer ID", 'E4 TB Allocation Details'!$A$18:$L$18, 0),FALSE), 'E2 Allocators'!$B$15:$W$358, MATCH('O5 Details by Class &amp; Accounts'!AR$18, 'E2 Allocators'!$B$15:$W$15, 0),FALSE)*$G185), 0, VLOOKUP(VLOOKUP($A185, 'E4 TB Allocation Details'!$A$18:$L$214, MATCH("Customer ID", 'E4 TB Allocation Details'!$A$18:$L$18, 0),FALSE), 'E2 Allocators'!$B$15:$W$358, MATCH('O5 Details by Class &amp; Accounts'!AR$18, 'E2 Allocators'!$B$15:$W$15, 0),FALSE)*$G185)</f>
        <v>0</v>
      </c>
      <c r="AS185" s="2186">
        <f>IF(ISERROR(VLOOKUP(VLOOKUP($A185, 'E4 TB Allocation Details'!$A$18:$L$214, MATCH("Customer ID", 'E4 TB Allocation Details'!$A$18:$L$18, 0),FALSE), 'E2 Allocators'!$B$15:$W$358, MATCH('O5 Details by Class &amp; Accounts'!AS$18, 'E2 Allocators'!$B$15:$W$15, 0),FALSE)*$G185), 0, VLOOKUP(VLOOKUP($A185, 'E4 TB Allocation Details'!$A$18:$L$214, MATCH("Customer ID", 'E4 TB Allocation Details'!$A$18:$L$18, 0),FALSE), 'E2 Allocators'!$B$15:$W$358, MATCH('O5 Details by Class &amp; Accounts'!AS$18, 'E2 Allocators'!$B$15:$W$15, 0),FALSE)*$G185)</f>
        <v>0</v>
      </c>
      <c r="AT185" s="2186">
        <f>IF(ISERROR(VLOOKUP(VLOOKUP($A185, 'E4 TB Allocation Details'!$A$18:$L$214, MATCH("Customer ID", 'E4 TB Allocation Details'!$A$18:$L$18, 0),FALSE), 'E2 Allocators'!$B$15:$W$358, MATCH('O5 Details by Class &amp; Accounts'!AT$18, 'E2 Allocators'!$B$15:$W$15, 0),FALSE)*$G185), 0, VLOOKUP(VLOOKUP($A185, 'E4 TB Allocation Details'!$A$18:$L$214, MATCH("Customer ID", 'E4 TB Allocation Details'!$A$18:$L$18, 0),FALSE), 'E2 Allocators'!$B$15:$W$358, MATCH('O5 Details by Class &amp; Accounts'!AT$18, 'E2 Allocators'!$B$15:$W$15, 0),FALSE)*$G185)</f>
        <v>0</v>
      </c>
      <c r="AU185" s="2186">
        <f>IF(ISERROR(VLOOKUP(VLOOKUP($A185, 'E4 TB Allocation Details'!$A$18:$L$214, MATCH("Customer ID", 'E4 TB Allocation Details'!$A$18:$L$18, 0),FALSE), 'E2 Allocators'!$B$15:$W$358, MATCH('O5 Details by Class &amp; Accounts'!AU$18, 'E2 Allocators'!$B$15:$W$15, 0),FALSE)*$G185), 0, VLOOKUP(VLOOKUP($A185, 'E4 TB Allocation Details'!$A$18:$L$214, MATCH("Customer ID", 'E4 TB Allocation Details'!$A$18:$L$18, 0),FALSE), 'E2 Allocators'!$B$15:$W$358, MATCH('O5 Details by Class &amp; Accounts'!AU$18, 'E2 Allocators'!$B$15:$W$15, 0),FALSE)*$G185)</f>
        <v>0</v>
      </c>
      <c r="AV185" s="2186">
        <f>IF(ISERROR(VLOOKUP(VLOOKUP($A185, 'E4 TB Allocation Details'!$A$18:$L$214, MATCH("Customer ID", 'E4 TB Allocation Details'!$A$18:$L$18, 0),FALSE), 'E2 Allocators'!$B$15:$W$358, MATCH('O5 Details by Class &amp; Accounts'!AV$18, 'E2 Allocators'!$B$15:$W$15, 0),FALSE)*$G185), 0, VLOOKUP(VLOOKUP($A185, 'E4 TB Allocation Details'!$A$18:$L$214, MATCH("Customer ID", 'E4 TB Allocation Details'!$A$18:$L$18, 0),FALSE), 'E2 Allocators'!$B$15:$W$358, MATCH('O5 Details by Class &amp; Accounts'!AV$18, 'E2 Allocators'!$B$15:$W$15, 0),FALSE)*$G185)</f>
        <v>0</v>
      </c>
      <c r="AW185" s="2186">
        <f>IF(ISERROR(VLOOKUP(VLOOKUP($A185, 'E4 TB Allocation Details'!$A$18:$L$214, MATCH("Customer ID", 'E4 TB Allocation Details'!$A$18:$L$18, 0),FALSE), 'E2 Allocators'!$B$15:$W$358, MATCH('O5 Details by Class &amp; Accounts'!AW$18, 'E2 Allocators'!$B$15:$W$15, 0),FALSE)*$G185), 0, VLOOKUP(VLOOKUP($A185, 'E4 TB Allocation Details'!$A$18:$L$214, MATCH("Customer ID", 'E4 TB Allocation Details'!$A$18:$L$18, 0),FALSE), 'E2 Allocators'!$B$15:$W$358, MATCH('O5 Details by Class &amp; Accounts'!AW$18, 'E2 Allocators'!$B$15:$W$15, 0),FALSE)*$G185)</f>
        <v>0</v>
      </c>
      <c r="AX185" s="2186">
        <f t="shared" si="51"/>
        <v>0</v>
      </c>
      <c r="AY185" s="2186">
        <f>IF(ISERROR(VLOOKUP(VLOOKUP($A185, 'E4 TB Allocation Details'!$A$18:$L$214, MATCH("Misc ID", 'E4 TB Allocation Details'!$A$18:$L$18, 0),FALSE), 'E2 Allocators'!$B$15:$W$358, MATCH('O5 Details by Class &amp; Accounts'!AY$18, 'E2 Allocators'!$B$15:$W$15, 0),FALSE)*$E185), 0, VLOOKUP(VLOOKUP($A185, 'E4 TB Allocation Details'!$A$18:$L$214, MATCH("Misc ID", 'E4 TB Allocation Details'!$A$18:$L$18, 0),FALSE), 'E2 Allocators'!$B$15:$W$358, MATCH('O5 Details by Class &amp; Accounts'!AY$18, 'E2 Allocators'!$B$15:$W$15, 0),FALSE)*$E185)</f>
        <v>0</v>
      </c>
      <c r="AZ185" s="2186">
        <f>IF(ISERROR(VLOOKUP(VLOOKUP($A185, 'E4 TB Allocation Details'!$A$18:$L$214, MATCH("Misc ID", 'E4 TB Allocation Details'!$A$18:$L$18, 0),FALSE), 'E2 Allocators'!$B$15:$W$358, MATCH('O5 Details by Class &amp; Accounts'!AZ$18, 'E2 Allocators'!$B$15:$W$15, 0),FALSE)*$E185), 0, VLOOKUP(VLOOKUP($A185, 'E4 TB Allocation Details'!$A$18:$L$214, MATCH("Misc ID", 'E4 TB Allocation Details'!$A$18:$L$18, 0),FALSE), 'E2 Allocators'!$B$15:$W$358, MATCH('O5 Details by Class &amp; Accounts'!AZ$18, 'E2 Allocators'!$B$15:$W$15, 0),FALSE)*$E185)</f>
        <v>0</v>
      </c>
      <c r="BA185" s="2186">
        <f>IF(ISERROR(VLOOKUP(VLOOKUP($A185, 'E4 TB Allocation Details'!$A$18:$L$214, MATCH("Misc ID", 'E4 TB Allocation Details'!$A$18:$L$18, 0),FALSE), 'E2 Allocators'!$B$15:$W$358, MATCH('O5 Details by Class &amp; Accounts'!BA$18, 'E2 Allocators'!$B$15:$W$15, 0),FALSE)*$E185), 0, VLOOKUP(VLOOKUP($A185, 'E4 TB Allocation Details'!$A$18:$L$214, MATCH("Misc ID", 'E4 TB Allocation Details'!$A$18:$L$18, 0),FALSE), 'E2 Allocators'!$B$15:$W$358, MATCH('O5 Details by Class &amp; Accounts'!BA$18, 'E2 Allocators'!$B$15:$W$15, 0),FALSE)*$E185)</f>
        <v>0</v>
      </c>
      <c r="BB185" s="2186">
        <f>IF(ISERROR(VLOOKUP(VLOOKUP($A185, 'E4 TB Allocation Details'!$A$18:$L$214, MATCH("Misc ID", 'E4 TB Allocation Details'!$A$18:$L$18, 0),FALSE), 'E2 Allocators'!$B$15:$W$358, MATCH('O5 Details by Class &amp; Accounts'!BB$18, 'E2 Allocators'!$B$15:$W$15, 0),FALSE)*$E185), 0, VLOOKUP(VLOOKUP($A185, 'E4 TB Allocation Details'!$A$18:$L$214, MATCH("Misc ID", 'E4 TB Allocation Details'!$A$18:$L$18, 0),FALSE), 'E2 Allocators'!$B$15:$W$358, MATCH('O5 Details by Class &amp; Accounts'!BB$18, 'E2 Allocators'!$B$15:$W$15, 0),FALSE)*$E185)</f>
        <v>0</v>
      </c>
      <c r="BC185" s="2186">
        <f>IF(ISERROR(VLOOKUP(VLOOKUP($A185, 'E4 TB Allocation Details'!$A$18:$L$214, MATCH("Misc ID", 'E4 TB Allocation Details'!$A$18:$L$18, 0),FALSE), 'E2 Allocators'!$B$15:$W$358, MATCH('O5 Details by Class &amp; Accounts'!BC$18, 'E2 Allocators'!$B$15:$W$15, 0),FALSE)*$E185), 0, VLOOKUP(VLOOKUP($A185, 'E4 TB Allocation Details'!$A$18:$L$214, MATCH("Misc ID", 'E4 TB Allocation Details'!$A$18:$L$18, 0),FALSE), 'E2 Allocators'!$B$15:$W$358, MATCH('O5 Details by Class &amp; Accounts'!BC$18, 'E2 Allocators'!$B$15:$W$15, 0),FALSE)*$E185)</f>
        <v>0</v>
      </c>
      <c r="BD185" s="2186">
        <f>IF(ISERROR(VLOOKUP(VLOOKUP($A185, 'E4 TB Allocation Details'!$A$18:$L$214, MATCH("Misc ID", 'E4 TB Allocation Details'!$A$18:$L$18, 0),FALSE), 'E2 Allocators'!$B$15:$W$358, MATCH('O5 Details by Class &amp; Accounts'!BD$18, 'E2 Allocators'!$B$15:$W$15, 0),FALSE)*$E185), 0, VLOOKUP(VLOOKUP($A185, 'E4 TB Allocation Details'!$A$18:$L$214, MATCH("Misc ID", 'E4 TB Allocation Details'!$A$18:$L$18, 0),FALSE), 'E2 Allocators'!$B$15:$W$358, MATCH('O5 Details by Class &amp; Accounts'!BD$18, 'E2 Allocators'!$B$15:$W$15, 0),FALSE)*$E185)</f>
        <v>0</v>
      </c>
      <c r="BE185" s="2186">
        <f>IF(ISERROR(VLOOKUP(VLOOKUP($A185, 'E4 TB Allocation Details'!$A$18:$L$214, MATCH("Misc ID", 'E4 TB Allocation Details'!$A$18:$L$18, 0),FALSE), 'E2 Allocators'!$B$15:$W$358, MATCH('O5 Details by Class &amp; Accounts'!BE$18, 'E2 Allocators'!$B$15:$W$15, 0),FALSE)*$E185), 0, VLOOKUP(VLOOKUP($A185, 'E4 TB Allocation Details'!$A$18:$L$214, MATCH("Misc ID", 'E4 TB Allocation Details'!$A$18:$L$18, 0),FALSE), 'E2 Allocators'!$B$15:$W$358, MATCH('O5 Details by Class &amp; Accounts'!BE$18, 'E2 Allocators'!$B$15:$W$15, 0),FALSE)*$E185)</f>
        <v>0</v>
      </c>
      <c r="BF185" s="2186">
        <f>IF(ISERROR(VLOOKUP(VLOOKUP($A185, 'E4 TB Allocation Details'!$A$18:$L$214, MATCH("Misc ID", 'E4 TB Allocation Details'!$A$18:$L$18, 0),FALSE), 'E2 Allocators'!$B$15:$W$358, MATCH('O5 Details by Class &amp; Accounts'!BF$18, 'E2 Allocators'!$B$15:$W$15, 0),FALSE)*$E185), 0, VLOOKUP(VLOOKUP($A185, 'E4 TB Allocation Details'!$A$18:$L$214, MATCH("Misc ID", 'E4 TB Allocation Details'!$A$18:$L$18, 0),FALSE), 'E2 Allocators'!$B$15:$W$358, MATCH('O5 Details by Class &amp; Accounts'!BF$18, 'E2 Allocators'!$B$15:$W$15, 0),FALSE)*$E185)</f>
        <v>0</v>
      </c>
      <c r="BG185" s="2186">
        <f>IF(ISERROR(VLOOKUP(VLOOKUP($A185, 'E4 TB Allocation Details'!$A$18:$L$214, MATCH("Misc ID", 'E4 TB Allocation Details'!$A$18:$L$18, 0),FALSE), 'E2 Allocators'!$B$15:$W$358, MATCH('O5 Details by Class &amp; Accounts'!BG$18, 'E2 Allocators'!$B$15:$W$15, 0),FALSE)*$E185), 0, VLOOKUP(VLOOKUP($A185, 'E4 TB Allocation Details'!$A$18:$L$214, MATCH("Misc ID", 'E4 TB Allocation Details'!$A$18:$L$18, 0),FALSE), 'E2 Allocators'!$B$15:$W$358, MATCH('O5 Details by Class &amp; Accounts'!BG$18, 'E2 Allocators'!$B$15:$W$15, 0),FALSE)*$E185)</f>
        <v>0</v>
      </c>
      <c r="BH185" s="2186">
        <f>IF(ISERROR(VLOOKUP(VLOOKUP($A185, 'E4 TB Allocation Details'!$A$18:$L$214, MATCH("Misc ID", 'E4 TB Allocation Details'!$A$18:$L$18, 0),FALSE), 'E2 Allocators'!$B$15:$W$358, MATCH('O5 Details by Class &amp; Accounts'!BH$18, 'E2 Allocators'!$B$15:$W$15, 0),FALSE)*$E185), 0, VLOOKUP(VLOOKUP($A185, 'E4 TB Allocation Details'!$A$18:$L$214, MATCH("Misc ID", 'E4 TB Allocation Details'!$A$18:$L$18, 0),FALSE), 'E2 Allocators'!$B$15:$W$358, MATCH('O5 Details by Class &amp; Accounts'!BH$18, 'E2 Allocators'!$B$15:$W$15, 0),FALSE)*$E185)</f>
        <v>0</v>
      </c>
      <c r="BI185" s="2186">
        <f>IF(ISERROR(VLOOKUP(VLOOKUP($A185, 'E4 TB Allocation Details'!$A$18:$L$214, MATCH("Misc ID", 'E4 TB Allocation Details'!$A$18:$L$18, 0),FALSE), 'E2 Allocators'!$B$15:$W$358, MATCH('O5 Details by Class &amp; Accounts'!BI$18, 'E2 Allocators'!$B$15:$W$15, 0),FALSE)*$E185), 0, VLOOKUP(VLOOKUP($A185, 'E4 TB Allocation Details'!$A$18:$L$214, MATCH("Misc ID", 'E4 TB Allocation Details'!$A$18:$L$18, 0),FALSE), 'E2 Allocators'!$B$15:$W$358, MATCH('O5 Details by Class &amp; Accounts'!BI$18, 'E2 Allocators'!$B$15:$W$15, 0),FALSE)*$E185)</f>
        <v>0</v>
      </c>
      <c r="BJ185" s="2186">
        <f>IF(ISERROR(VLOOKUP(VLOOKUP($A185, 'E4 TB Allocation Details'!$A$18:$L$214, MATCH("Misc ID", 'E4 TB Allocation Details'!$A$18:$L$18, 0),FALSE), 'E2 Allocators'!$B$15:$W$358, MATCH('O5 Details by Class &amp; Accounts'!BJ$18, 'E2 Allocators'!$B$15:$W$15, 0),FALSE)*$E185), 0, VLOOKUP(VLOOKUP($A185, 'E4 TB Allocation Details'!$A$18:$L$214, MATCH("Misc ID", 'E4 TB Allocation Details'!$A$18:$L$18, 0),FALSE), 'E2 Allocators'!$B$15:$W$358, MATCH('O5 Details by Class &amp; Accounts'!BJ$18, 'E2 Allocators'!$B$15:$W$15, 0),FALSE)*$E185)</f>
        <v>0</v>
      </c>
      <c r="BK185" s="2186">
        <f>IF(ISERROR(VLOOKUP(VLOOKUP($A185, 'E4 TB Allocation Details'!$A$18:$L$214, MATCH("Misc ID", 'E4 TB Allocation Details'!$A$18:$L$18, 0),FALSE), 'E2 Allocators'!$B$15:$W$358, MATCH('O5 Details by Class &amp; Accounts'!BK$18, 'E2 Allocators'!$B$15:$W$15, 0),FALSE)*$E185), 0, VLOOKUP(VLOOKUP($A185, 'E4 TB Allocation Details'!$A$18:$L$214, MATCH("Misc ID", 'E4 TB Allocation Details'!$A$18:$L$18, 0),FALSE), 'E2 Allocators'!$B$15:$W$358, MATCH('O5 Details by Class &amp; Accounts'!BK$18, 'E2 Allocators'!$B$15:$W$15, 0),FALSE)*$E185)</f>
        <v>0</v>
      </c>
      <c r="BL185" s="2186">
        <f>IF(ISERROR(VLOOKUP(VLOOKUP($A185, 'E4 TB Allocation Details'!$A$18:$L$214, MATCH("Misc ID", 'E4 TB Allocation Details'!$A$18:$L$18, 0),FALSE), 'E2 Allocators'!$B$15:$W$358, MATCH('O5 Details by Class &amp; Accounts'!BL$18, 'E2 Allocators'!$B$15:$W$15, 0),FALSE)*$E185), 0, VLOOKUP(VLOOKUP($A185, 'E4 TB Allocation Details'!$A$18:$L$214, MATCH("Misc ID", 'E4 TB Allocation Details'!$A$18:$L$18, 0),FALSE), 'E2 Allocators'!$B$15:$W$358, MATCH('O5 Details by Class &amp; Accounts'!BL$18, 'E2 Allocators'!$B$15:$W$15, 0),FALSE)*$E185)</f>
        <v>0</v>
      </c>
      <c r="BM185" s="2186">
        <f>IF(ISERROR(VLOOKUP(VLOOKUP($A185, 'E4 TB Allocation Details'!$A$18:$L$214, MATCH("Misc ID", 'E4 TB Allocation Details'!$A$18:$L$18, 0),FALSE), 'E2 Allocators'!$B$15:$W$358, MATCH('O5 Details by Class &amp; Accounts'!BM$18, 'E2 Allocators'!$B$15:$W$15, 0),FALSE)*$E185), 0, VLOOKUP(VLOOKUP($A185, 'E4 TB Allocation Details'!$A$18:$L$214, MATCH("Misc ID", 'E4 TB Allocation Details'!$A$18:$L$18, 0),FALSE), 'E2 Allocators'!$B$15:$W$358, MATCH('O5 Details by Class &amp; Accounts'!BM$18, 'E2 Allocators'!$B$15:$W$15, 0),FALSE)*$E185)</f>
        <v>0</v>
      </c>
      <c r="BN185" s="2186">
        <f>IF(ISERROR(VLOOKUP(VLOOKUP($A185, 'E4 TB Allocation Details'!$A$18:$L$214, MATCH("Misc ID", 'E4 TB Allocation Details'!$A$18:$L$18, 0),FALSE), 'E2 Allocators'!$B$15:$W$358, MATCH('O5 Details by Class &amp; Accounts'!BN$18, 'E2 Allocators'!$B$15:$W$15, 0),FALSE)*$E185), 0, VLOOKUP(VLOOKUP($A185, 'E4 TB Allocation Details'!$A$18:$L$214, MATCH("Misc ID", 'E4 TB Allocation Details'!$A$18:$L$18, 0),FALSE), 'E2 Allocators'!$B$15:$W$358, MATCH('O5 Details by Class &amp; Accounts'!BN$18, 'E2 Allocators'!$B$15:$W$15, 0),FALSE)*$E185)</f>
        <v>0</v>
      </c>
      <c r="BO185" s="2186">
        <f>IF(ISERROR(VLOOKUP(VLOOKUP($A185, 'E4 TB Allocation Details'!$A$18:$L$214, MATCH("Misc ID", 'E4 TB Allocation Details'!$A$18:$L$18, 0),FALSE), 'E2 Allocators'!$B$15:$W$358, MATCH('O5 Details by Class &amp; Accounts'!BO$18, 'E2 Allocators'!$B$15:$W$15, 0),FALSE)*$E185), 0, VLOOKUP(VLOOKUP($A185, 'E4 TB Allocation Details'!$A$18:$L$214, MATCH("Misc ID", 'E4 TB Allocation Details'!$A$18:$L$18, 0),FALSE), 'E2 Allocators'!$B$15:$W$358, MATCH('O5 Details by Class &amp; Accounts'!BO$18, 'E2 Allocators'!$B$15:$W$15, 0),FALSE)*$E185)</f>
        <v>0</v>
      </c>
      <c r="BP185" s="2186">
        <f>IF(ISERROR(VLOOKUP(VLOOKUP($A185, 'E4 TB Allocation Details'!$A$18:$L$214, MATCH("Misc ID", 'E4 TB Allocation Details'!$A$18:$L$18, 0),FALSE), 'E2 Allocators'!$B$15:$W$358, MATCH('O5 Details by Class &amp; Accounts'!BP$18, 'E2 Allocators'!$B$15:$W$15, 0),FALSE)*$E185), 0, VLOOKUP(VLOOKUP($A185, 'E4 TB Allocation Details'!$A$18:$L$214, MATCH("Misc ID", 'E4 TB Allocation Details'!$A$18:$L$18, 0),FALSE), 'E2 Allocators'!$B$15:$W$358, MATCH('O5 Details by Class &amp; Accounts'!BP$18, 'E2 Allocators'!$B$15:$W$15, 0),FALSE)*$E185)</f>
        <v>0</v>
      </c>
      <c r="BQ185" s="2186">
        <f>IF(ISERROR(VLOOKUP(VLOOKUP($A185, 'E4 TB Allocation Details'!$A$18:$L$214, MATCH("Misc ID", 'E4 TB Allocation Details'!$A$18:$L$18, 0),FALSE), 'E2 Allocators'!$B$15:$W$358, MATCH('O5 Details by Class &amp; Accounts'!BQ$18, 'E2 Allocators'!$B$15:$W$15, 0),FALSE)*$E185), 0, VLOOKUP(VLOOKUP($A185, 'E4 TB Allocation Details'!$A$18:$L$214, MATCH("Misc ID", 'E4 TB Allocation Details'!$A$18:$L$18, 0),FALSE), 'E2 Allocators'!$B$15:$W$358, MATCH('O5 Details by Class &amp; Accounts'!BQ$18, 'E2 Allocators'!$B$15:$W$15, 0),FALSE)*$E185)</f>
        <v>0</v>
      </c>
      <c r="BR185" s="2186">
        <f>IF(ISERROR(VLOOKUP(VLOOKUP($A185, 'E4 TB Allocation Details'!$A$18:$L$214, MATCH("Misc ID", 'E4 TB Allocation Details'!$A$18:$L$18, 0),FALSE), 'E2 Allocators'!$B$15:$W$358, MATCH('O5 Details by Class &amp; Accounts'!BR$18, 'E2 Allocators'!$B$15:$W$15, 0),FALSE)*$E185), 0, VLOOKUP(VLOOKUP($A185, 'E4 TB Allocation Details'!$A$18:$L$214, MATCH("Misc ID", 'E4 TB Allocation Details'!$A$18:$L$18, 0),FALSE), 'E2 Allocators'!$B$15:$W$358, MATCH('O5 Details by Class &amp; Accounts'!BR$18, 'E2 Allocators'!$B$15:$W$15, 0),FALSE)*$E185)</f>
        <v>0</v>
      </c>
      <c r="BS185" s="2186">
        <f t="shared" si="48"/>
        <v>0</v>
      </c>
      <c r="BT185" s="2186">
        <f>IF(ISERROR(VLOOKUP(VLOOKUP($A185, 'E4 TB Allocation Details'!$A$18:$L$214, MATCH("A &amp; G ID", 'E4 TB Allocation Details'!$A$18:$L$18, 0),FALSE), 'E2 Allocators'!$B$15:$W$358, MATCH('O5 Details by Class &amp; Accounts'!BT$18, 'E2 Allocators'!$B$15:$W$15, 0),FALSE)*$E185), 0, VLOOKUP(VLOOKUP($A185, 'E4 TB Allocation Details'!$A$18:$L$214, MATCH("A &amp; G ID", 'E4 TB Allocation Details'!$A$18:$L$18, 0),FALSE), 'E2 Allocators'!$B$15:$W$358, MATCH('O5 Details by Class &amp; Accounts'!BT$18, 'E2 Allocators'!$B$15:$W$15, 0),FALSE)*$E185)</f>
        <v>377052.61111827608</v>
      </c>
      <c r="BU185" s="2186">
        <f>IF(ISERROR(VLOOKUP(VLOOKUP($A185, 'E4 TB Allocation Details'!$A$18:$L$214, MATCH("A &amp; G ID", 'E4 TB Allocation Details'!$A$18:$L$18, 0),FALSE), 'E2 Allocators'!$B$15:$W$358, MATCH('O5 Details by Class &amp; Accounts'!BU$18, 'E2 Allocators'!$B$15:$W$15, 0),FALSE)*$E185), 0, VLOOKUP(VLOOKUP($A185, 'E4 TB Allocation Details'!$A$18:$L$214, MATCH("A &amp; G ID", 'E4 TB Allocation Details'!$A$18:$L$18, 0),FALSE), 'E2 Allocators'!$B$15:$W$358, MATCH('O5 Details by Class &amp; Accounts'!BU$18, 'E2 Allocators'!$B$15:$W$15, 0),FALSE)*$E185)</f>
        <v>71675.588416420185</v>
      </c>
      <c r="BV185" s="2186">
        <f>IF(ISERROR(VLOOKUP(VLOOKUP($A185, 'E4 TB Allocation Details'!$A$18:$L$214, MATCH("A &amp; G ID", 'E4 TB Allocation Details'!$A$18:$L$18, 0),FALSE), 'E2 Allocators'!$B$15:$W$358, MATCH('O5 Details by Class &amp; Accounts'!BV$18, 'E2 Allocators'!$B$15:$W$15, 0),FALSE)*$E185), 0, VLOOKUP(VLOOKUP($A185, 'E4 TB Allocation Details'!$A$18:$L$214, MATCH("A &amp; G ID", 'E4 TB Allocation Details'!$A$18:$L$18, 0),FALSE), 'E2 Allocators'!$B$15:$W$358, MATCH('O5 Details by Class &amp; Accounts'!BV$18, 'E2 Allocators'!$B$15:$W$15, 0),FALSE)*$E185)</f>
        <v>91842.173127303729</v>
      </c>
      <c r="BW185" s="2186">
        <f>IF(ISERROR(VLOOKUP(VLOOKUP($A185, 'E4 TB Allocation Details'!$A$18:$L$214, MATCH("A &amp; G ID", 'E4 TB Allocation Details'!$A$18:$L$18, 0),FALSE), 'E2 Allocators'!$B$15:$W$358, MATCH('O5 Details by Class &amp; Accounts'!BW$18, 'E2 Allocators'!$B$15:$W$15, 0),FALSE)*$E185), 0, VLOOKUP(VLOOKUP($A185, 'E4 TB Allocation Details'!$A$18:$L$214, MATCH("A &amp; G ID", 'E4 TB Allocation Details'!$A$18:$L$18, 0),FALSE), 'E2 Allocators'!$B$15:$W$358, MATCH('O5 Details by Class &amp; Accounts'!BW$18, 'E2 Allocators'!$B$15:$W$15, 0),FALSE)*$E185)</f>
        <v>0</v>
      </c>
      <c r="BX185" s="2186">
        <f>IF(ISERROR(VLOOKUP(VLOOKUP($A185, 'E4 TB Allocation Details'!$A$18:$L$214, MATCH("A &amp; G ID", 'E4 TB Allocation Details'!$A$18:$L$18, 0),FALSE), 'E2 Allocators'!$B$15:$W$358, MATCH('O5 Details by Class &amp; Accounts'!BX$18, 'E2 Allocators'!$B$15:$W$15, 0),FALSE)*$E185), 0, VLOOKUP(VLOOKUP($A185, 'E4 TB Allocation Details'!$A$18:$L$214, MATCH("A &amp; G ID", 'E4 TB Allocation Details'!$A$18:$L$18, 0),FALSE), 'E2 Allocators'!$B$15:$W$358, MATCH('O5 Details by Class &amp; Accounts'!BX$18, 'E2 Allocators'!$B$15:$W$15, 0),FALSE)*$E185)</f>
        <v>0</v>
      </c>
      <c r="BY185" s="2186">
        <f>IF(ISERROR(VLOOKUP(VLOOKUP($A185, 'E4 TB Allocation Details'!$A$18:$L$214, MATCH("A &amp; G ID", 'E4 TB Allocation Details'!$A$18:$L$18, 0),FALSE), 'E2 Allocators'!$B$15:$W$358, MATCH('O5 Details by Class &amp; Accounts'!BY$18, 'E2 Allocators'!$B$15:$W$15, 0),FALSE)*$E185), 0, VLOOKUP(VLOOKUP($A185, 'E4 TB Allocation Details'!$A$18:$L$214, MATCH("A &amp; G ID", 'E4 TB Allocation Details'!$A$18:$L$18, 0),FALSE), 'E2 Allocators'!$B$15:$W$358, MATCH('O5 Details by Class &amp; Accounts'!BY$18, 'E2 Allocators'!$B$15:$W$15, 0),FALSE)*$E185)</f>
        <v>0</v>
      </c>
      <c r="BZ185" s="2186">
        <f>IF(ISERROR(VLOOKUP(VLOOKUP($A185, 'E4 TB Allocation Details'!$A$18:$L$214, MATCH("A &amp; G ID", 'E4 TB Allocation Details'!$A$18:$L$18, 0),FALSE), 'E2 Allocators'!$B$15:$W$358, MATCH('O5 Details by Class &amp; Accounts'!BZ$18, 'E2 Allocators'!$B$15:$W$15, 0),FALSE)*$E185), 0, VLOOKUP(VLOOKUP($A185, 'E4 TB Allocation Details'!$A$18:$L$214, MATCH("A &amp; G ID", 'E4 TB Allocation Details'!$A$18:$L$18, 0),FALSE), 'E2 Allocators'!$B$15:$W$358, MATCH('O5 Details by Class &amp; Accounts'!BZ$18, 'E2 Allocators'!$B$15:$W$15, 0),FALSE)*$E185)</f>
        <v>9226.4021712006252</v>
      </c>
      <c r="CA185" s="2186">
        <f>IF(ISERROR(VLOOKUP(VLOOKUP($A185, 'E4 TB Allocation Details'!$A$18:$L$214, MATCH("A &amp; G ID", 'E4 TB Allocation Details'!$A$18:$L$18, 0),FALSE), 'E2 Allocators'!$B$15:$W$358, MATCH('O5 Details by Class &amp; Accounts'!CA$18, 'E2 Allocators'!$B$15:$W$15, 0),FALSE)*$E185), 0, VLOOKUP(VLOOKUP($A185, 'E4 TB Allocation Details'!$A$18:$L$214, MATCH("A &amp; G ID", 'E4 TB Allocation Details'!$A$18:$L$18, 0),FALSE), 'E2 Allocators'!$B$15:$W$358, MATCH('O5 Details by Class &amp; Accounts'!CA$18, 'E2 Allocators'!$B$15:$W$15, 0),FALSE)*$E185)</f>
        <v>1099.8223554879021</v>
      </c>
      <c r="CB185" s="2186">
        <f>IF(ISERROR(VLOOKUP(VLOOKUP($A185, 'E4 TB Allocation Details'!$A$18:$L$214, MATCH("A &amp; G ID", 'E4 TB Allocation Details'!$A$18:$L$18, 0),FALSE), 'E2 Allocators'!$B$15:$W$358, MATCH('O5 Details by Class &amp; Accounts'!CB$18, 'E2 Allocators'!$B$15:$W$15, 0),FALSE)*$E185), 0, VLOOKUP(VLOOKUP($A185, 'E4 TB Allocation Details'!$A$18:$L$214, MATCH("A &amp; G ID", 'E4 TB Allocation Details'!$A$18:$L$18, 0),FALSE), 'E2 Allocators'!$B$15:$W$358, MATCH('O5 Details by Class &amp; Accounts'!CB$18, 'E2 Allocators'!$B$15:$W$15, 0),FALSE)*$E185)</f>
        <v>1012.8528113115171</v>
      </c>
      <c r="CC185" s="2186">
        <f>IF(ISERROR(VLOOKUP(VLOOKUP($A185, 'E4 TB Allocation Details'!$A$18:$L$214, MATCH("A &amp; G ID", 'E4 TB Allocation Details'!$A$18:$L$18, 0),FALSE), 'E2 Allocators'!$B$15:$W$358, MATCH('O5 Details by Class &amp; Accounts'!CC$18, 'E2 Allocators'!$B$15:$W$15, 0),FALSE)*$E185), 0, VLOOKUP(VLOOKUP($A185, 'E4 TB Allocation Details'!$A$18:$L$214, MATCH("A &amp; G ID", 'E4 TB Allocation Details'!$A$18:$L$18, 0),FALSE), 'E2 Allocators'!$B$15:$W$358, MATCH('O5 Details by Class &amp; Accounts'!CC$18, 'E2 Allocators'!$B$15:$W$15, 0),FALSE)*$E185)</f>
        <v>0</v>
      </c>
      <c r="CD185" s="2186">
        <f>IF(ISERROR(VLOOKUP(VLOOKUP($A185, 'E4 TB Allocation Details'!$A$18:$L$214, MATCH("A &amp; G ID", 'E4 TB Allocation Details'!$A$18:$L$18, 0),FALSE), 'E2 Allocators'!$B$15:$W$358, MATCH('O5 Details by Class &amp; Accounts'!CD$18, 'E2 Allocators'!$B$15:$W$15, 0),FALSE)*$E185), 0, VLOOKUP(VLOOKUP($A185, 'E4 TB Allocation Details'!$A$18:$L$214, MATCH("A &amp; G ID", 'E4 TB Allocation Details'!$A$18:$L$18, 0),FALSE), 'E2 Allocators'!$B$15:$W$358, MATCH('O5 Details by Class &amp; Accounts'!CD$18, 'E2 Allocators'!$B$15:$W$15, 0),FALSE)*$E185)</f>
        <v>0</v>
      </c>
      <c r="CE185" s="2186">
        <f>IF(ISERROR(VLOOKUP(VLOOKUP($A185, 'E4 TB Allocation Details'!$A$18:$L$214, MATCH("A &amp; G ID", 'E4 TB Allocation Details'!$A$18:$L$18, 0),FALSE), 'E2 Allocators'!$B$15:$W$358, MATCH('O5 Details by Class &amp; Accounts'!CE$18, 'E2 Allocators'!$B$15:$W$15, 0),FALSE)*$E185), 0, VLOOKUP(VLOOKUP($A185, 'E4 TB Allocation Details'!$A$18:$L$214, MATCH("A &amp; G ID", 'E4 TB Allocation Details'!$A$18:$L$18, 0),FALSE), 'E2 Allocators'!$B$15:$W$358, MATCH('O5 Details by Class &amp; Accounts'!CE$18, 'E2 Allocators'!$B$15:$W$15, 0),FALSE)*$E185)</f>
        <v>0</v>
      </c>
      <c r="CF185" s="2186">
        <f>IF(ISERROR(VLOOKUP(VLOOKUP($A185, 'E4 TB Allocation Details'!$A$18:$L$214, MATCH("A &amp; G ID", 'E4 TB Allocation Details'!$A$18:$L$18, 0),FALSE), 'E2 Allocators'!$B$15:$W$358, MATCH('O5 Details by Class &amp; Accounts'!CF$18, 'E2 Allocators'!$B$15:$W$15, 0),FALSE)*$E185), 0, VLOOKUP(VLOOKUP($A185, 'E4 TB Allocation Details'!$A$18:$L$214, MATCH("A &amp; G ID", 'E4 TB Allocation Details'!$A$18:$L$18, 0),FALSE), 'E2 Allocators'!$B$15:$W$358, MATCH('O5 Details by Class &amp; Accounts'!CF$18, 'E2 Allocators'!$B$15:$W$15, 0),FALSE)*$E185)</f>
        <v>0</v>
      </c>
      <c r="CG185" s="2186">
        <f>IF(ISERROR(VLOOKUP(VLOOKUP($A185, 'E4 TB Allocation Details'!$A$18:$L$214, MATCH("A &amp; G ID", 'E4 TB Allocation Details'!$A$18:$L$18, 0),FALSE), 'E2 Allocators'!$B$15:$W$358, MATCH('O5 Details by Class &amp; Accounts'!CG$18, 'E2 Allocators'!$B$15:$W$15, 0),FALSE)*$E185), 0, VLOOKUP(VLOOKUP($A185, 'E4 TB Allocation Details'!$A$18:$L$214, MATCH("A &amp; G ID", 'E4 TB Allocation Details'!$A$18:$L$18, 0),FALSE), 'E2 Allocators'!$B$15:$W$358, MATCH('O5 Details by Class &amp; Accounts'!CG$18, 'E2 Allocators'!$B$15:$W$15, 0),FALSE)*$E185)</f>
        <v>0</v>
      </c>
      <c r="CH185" s="2186">
        <f>IF(ISERROR(VLOOKUP(VLOOKUP($A185, 'E4 TB Allocation Details'!$A$18:$L$214, MATCH("A &amp; G ID", 'E4 TB Allocation Details'!$A$18:$L$18, 0),FALSE), 'E2 Allocators'!$B$15:$W$358, MATCH('O5 Details by Class &amp; Accounts'!CH$18, 'E2 Allocators'!$B$15:$W$15, 0),FALSE)*$E185), 0, VLOOKUP(VLOOKUP($A185, 'E4 TB Allocation Details'!$A$18:$L$214, MATCH("A &amp; G ID", 'E4 TB Allocation Details'!$A$18:$L$18, 0),FALSE), 'E2 Allocators'!$B$15:$W$358, MATCH('O5 Details by Class &amp; Accounts'!CH$18, 'E2 Allocators'!$B$15:$W$15, 0),FALSE)*$E185)</f>
        <v>0</v>
      </c>
      <c r="CI185" s="2186">
        <f>IF(ISERROR(VLOOKUP(VLOOKUP($A185, 'E4 TB Allocation Details'!$A$18:$L$214, MATCH("A &amp; G ID", 'E4 TB Allocation Details'!$A$18:$L$18, 0),FALSE), 'E2 Allocators'!$B$15:$W$358, MATCH('O5 Details by Class &amp; Accounts'!CI$18, 'E2 Allocators'!$B$15:$W$15, 0),FALSE)*$E185), 0, VLOOKUP(VLOOKUP($A185, 'E4 TB Allocation Details'!$A$18:$L$214, MATCH("A &amp; G ID", 'E4 TB Allocation Details'!$A$18:$L$18, 0),FALSE), 'E2 Allocators'!$B$15:$W$358, MATCH('O5 Details by Class &amp; Accounts'!CI$18, 'E2 Allocators'!$B$15:$W$15, 0),FALSE)*$E185)</f>
        <v>0</v>
      </c>
      <c r="CJ185" s="2186">
        <f>IF(ISERROR(VLOOKUP(VLOOKUP($A185, 'E4 TB Allocation Details'!$A$18:$L$214, MATCH("A &amp; G ID", 'E4 TB Allocation Details'!$A$18:$L$18, 0),FALSE), 'E2 Allocators'!$B$15:$W$358, MATCH('O5 Details by Class &amp; Accounts'!CJ$18, 'E2 Allocators'!$B$15:$W$15, 0),FALSE)*$E185), 0, VLOOKUP(VLOOKUP($A185, 'E4 TB Allocation Details'!$A$18:$L$214, MATCH("A &amp; G ID", 'E4 TB Allocation Details'!$A$18:$L$18, 0),FALSE), 'E2 Allocators'!$B$15:$W$358, MATCH('O5 Details by Class &amp; Accounts'!CJ$18, 'E2 Allocators'!$B$15:$W$15, 0),FALSE)*$E185)</f>
        <v>0</v>
      </c>
      <c r="CK185" s="2186">
        <f>IF(ISERROR(VLOOKUP(VLOOKUP($A185, 'E4 TB Allocation Details'!$A$18:$L$214, MATCH("A &amp; G ID", 'E4 TB Allocation Details'!$A$18:$L$18, 0),FALSE), 'E2 Allocators'!$B$15:$W$358, MATCH('O5 Details by Class &amp; Accounts'!CK$18, 'E2 Allocators'!$B$15:$W$15, 0),FALSE)*$E185), 0, VLOOKUP(VLOOKUP($A185, 'E4 TB Allocation Details'!$A$18:$L$214, MATCH("A &amp; G ID", 'E4 TB Allocation Details'!$A$18:$L$18, 0),FALSE), 'E2 Allocators'!$B$15:$W$358, MATCH('O5 Details by Class &amp; Accounts'!CK$18, 'E2 Allocators'!$B$15:$W$15, 0),FALSE)*$E185)</f>
        <v>0</v>
      </c>
      <c r="CL185" s="2186">
        <f>IF(ISERROR(VLOOKUP(VLOOKUP($A185, 'E4 TB Allocation Details'!$A$18:$L$214, MATCH("A &amp; G ID", 'E4 TB Allocation Details'!$A$18:$L$18, 0),FALSE), 'E2 Allocators'!$B$15:$W$358, MATCH('O5 Details by Class &amp; Accounts'!CL$18, 'E2 Allocators'!$B$15:$W$15, 0),FALSE)*$E185), 0, VLOOKUP(VLOOKUP($A185, 'E4 TB Allocation Details'!$A$18:$L$214, MATCH("A &amp; G ID", 'E4 TB Allocation Details'!$A$18:$L$18, 0),FALSE), 'E2 Allocators'!$B$15:$W$358, MATCH('O5 Details by Class &amp; Accounts'!CL$18, 'E2 Allocators'!$B$15:$W$15, 0),FALSE)*$E185)</f>
        <v>0</v>
      </c>
      <c r="CM185" s="2186">
        <f>IF(ISERROR(VLOOKUP(VLOOKUP($A185, 'E4 TB Allocation Details'!$A$18:$L$214, MATCH("A &amp; G ID", 'E4 TB Allocation Details'!$A$18:$L$18, 0),FALSE), 'E2 Allocators'!$B$15:$W$358, MATCH('O5 Details by Class &amp; Accounts'!CM$18, 'E2 Allocators'!$B$15:$W$15, 0),FALSE)*$E185), 0, VLOOKUP(VLOOKUP($A185, 'E4 TB Allocation Details'!$A$18:$L$214, MATCH("A &amp; G ID", 'E4 TB Allocation Details'!$A$18:$L$18, 0),FALSE), 'E2 Allocators'!$B$15:$W$358, MATCH('O5 Details by Class &amp; Accounts'!CM$18, 'E2 Allocators'!$B$15:$W$15, 0),FALSE)*$E185)</f>
        <v>0</v>
      </c>
      <c r="CN185" s="2186">
        <f t="shared" si="49"/>
        <v>551909.44999999995</v>
      </c>
      <c r="CO185" s="2187">
        <f t="shared" si="50"/>
        <v>0</v>
      </c>
      <c r="CQ185" s="1625" t="s">
        <v>1082</v>
      </c>
    </row>
    <row r="186" spans="1:95" s="54" customFormat="1" ht="12.75" x14ac:dyDescent="0.2">
      <c r="A186" s="1838">
        <v>5620</v>
      </c>
      <c r="B186" s="1807" t="s">
        <v>296</v>
      </c>
      <c r="C186" s="2184">
        <f>IF(ISERROR(VLOOKUP($A186,'I3 TB Data'!$A$19:$H$483,MATCH('O5 Details by Class &amp; Accounts'!$C$18, 'I3 TB Data'!$A$19:$H$19,0),0)), 0, VLOOKUP($A186,'I3 TB Data'!$A$19:$H$483,MATCH('O5 Details by Class &amp; Accounts'!$C$18,'I3 TB Data'!$A$19:$H$19,0),0))</f>
        <v>73635.89</v>
      </c>
      <c r="D186" s="2185"/>
      <c r="E186" s="2184">
        <f t="shared" si="44"/>
        <v>73635.89</v>
      </c>
      <c r="F186" s="2186"/>
      <c r="G186" s="2186"/>
      <c r="H186" s="2186">
        <f t="shared" si="46"/>
        <v>0</v>
      </c>
      <c r="I186" s="2186">
        <f>IF(ISERROR(VLOOKUP(VLOOKUP($A186, 'E4 TB Allocation Details'!$A$18:$L$214, MATCH("Demand ID", 'E4 TB Allocation Details'!$A$18:$L$18, 0),FALSE), 'E2 Allocators'!$B$15:$W$358, MATCH('O5 Details by Class &amp; Accounts'!I$18, 'E2 Allocators'!$B$15:$W$15, 0),FALSE)*$F186), 0, VLOOKUP(VLOOKUP($A186, 'E4 TB Allocation Details'!$A$18:$L$214, MATCH("Demand ID", 'E4 TB Allocation Details'!$A$18:$L$18, 0),FALSE), 'E2 Allocators'!$B$15:$W$358, MATCH('O5 Details by Class &amp; Accounts'!I$18, 'E2 Allocators'!$B$15:$W$15, 0),FALSE)*$F186)</f>
        <v>0</v>
      </c>
      <c r="J186" s="2186">
        <f>IF(ISERROR(VLOOKUP(VLOOKUP($A186, 'E4 TB Allocation Details'!$A$18:$L$214, MATCH("Demand ID", 'E4 TB Allocation Details'!$A$18:$L$18, 0),FALSE), 'E2 Allocators'!$B$15:$W$358, MATCH('O5 Details by Class &amp; Accounts'!J$18, 'E2 Allocators'!$B$15:$W$15, 0),FALSE)*$F186), 0, VLOOKUP(VLOOKUP($A186, 'E4 TB Allocation Details'!$A$18:$L$214, MATCH("Demand ID", 'E4 TB Allocation Details'!$A$18:$L$18, 0),FALSE), 'E2 Allocators'!$B$15:$W$358, MATCH('O5 Details by Class &amp; Accounts'!J$18, 'E2 Allocators'!$B$15:$W$15, 0),FALSE)*$F186)</f>
        <v>0</v>
      </c>
      <c r="K186" s="2186">
        <f>IF(ISERROR(VLOOKUP(VLOOKUP($A186, 'E4 TB Allocation Details'!$A$18:$L$214, MATCH("Demand ID", 'E4 TB Allocation Details'!$A$18:$L$18, 0),FALSE), 'E2 Allocators'!$B$15:$W$358, MATCH('O5 Details by Class &amp; Accounts'!K$18, 'E2 Allocators'!$B$15:$W$15, 0),FALSE)*$F186), 0, VLOOKUP(VLOOKUP($A186, 'E4 TB Allocation Details'!$A$18:$L$214, MATCH("Demand ID", 'E4 TB Allocation Details'!$A$18:$L$18, 0),FALSE), 'E2 Allocators'!$B$15:$W$358, MATCH('O5 Details by Class &amp; Accounts'!K$18, 'E2 Allocators'!$B$15:$W$15, 0),FALSE)*$F186)</f>
        <v>0</v>
      </c>
      <c r="L186" s="2186">
        <f>IF(ISERROR(VLOOKUP(VLOOKUP($A186, 'E4 TB Allocation Details'!$A$18:$L$214, MATCH("Demand ID", 'E4 TB Allocation Details'!$A$18:$L$18, 0),FALSE), 'E2 Allocators'!$B$15:$W$358, MATCH('O5 Details by Class &amp; Accounts'!L$18, 'E2 Allocators'!$B$15:$W$15, 0),FALSE)*$F186), 0, VLOOKUP(VLOOKUP($A186, 'E4 TB Allocation Details'!$A$18:$L$214, MATCH("Demand ID", 'E4 TB Allocation Details'!$A$18:$L$18, 0),FALSE), 'E2 Allocators'!$B$15:$W$358, MATCH('O5 Details by Class &amp; Accounts'!L$18, 'E2 Allocators'!$B$15:$W$15, 0),FALSE)*$F186)</f>
        <v>0</v>
      </c>
      <c r="M186" s="2186">
        <f>IF(ISERROR(VLOOKUP(VLOOKUP($A186, 'E4 TB Allocation Details'!$A$18:$L$214, MATCH("Demand ID", 'E4 TB Allocation Details'!$A$18:$L$18, 0),FALSE), 'E2 Allocators'!$B$15:$W$358, MATCH('O5 Details by Class &amp; Accounts'!M$18, 'E2 Allocators'!$B$15:$W$15, 0),FALSE)*$F186), 0, VLOOKUP(VLOOKUP($A186, 'E4 TB Allocation Details'!$A$18:$L$214, MATCH("Demand ID", 'E4 TB Allocation Details'!$A$18:$L$18, 0),FALSE), 'E2 Allocators'!$B$15:$W$358, MATCH('O5 Details by Class &amp; Accounts'!M$18, 'E2 Allocators'!$B$15:$W$15, 0),FALSE)*$F186)</f>
        <v>0</v>
      </c>
      <c r="N186" s="2186">
        <f>IF(ISERROR(VLOOKUP(VLOOKUP($A186, 'E4 TB Allocation Details'!$A$18:$L$214, MATCH("Demand ID", 'E4 TB Allocation Details'!$A$18:$L$18, 0),FALSE), 'E2 Allocators'!$B$15:$W$358, MATCH('O5 Details by Class &amp; Accounts'!N$18, 'E2 Allocators'!$B$15:$W$15, 0),FALSE)*$F186), 0, VLOOKUP(VLOOKUP($A186, 'E4 TB Allocation Details'!$A$18:$L$214, MATCH("Demand ID", 'E4 TB Allocation Details'!$A$18:$L$18, 0),FALSE), 'E2 Allocators'!$B$15:$W$358, MATCH('O5 Details by Class &amp; Accounts'!N$18, 'E2 Allocators'!$B$15:$W$15, 0),FALSE)*$F186)</f>
        <v>0</v>
      </c>
      <c r="O186" s="2186">
        <f>IF(ISERROR(VLOOKUP(VLOOKUP($A186, 'E4 TB Allocation Details'!$A$18:$L$214, MATCH("Demand ID", 'E4 TB Allocation Details'!$A$18:$L$18, 0),FALSE), 'E2 Allocators'!$B$15:$W$358, MATCH('O5 Details by Class &amp; Accounts'!O$18, 'E2 Allocators'!$B$15:$W$15, 0),FALSE)*$F186), 0, VLOOKUP(VLOOKUP($A186, 'E4 TB Allocation Details'!$A$18:$L$214, MATCH("Demand ID", 'E4 TB Allocation Details'!$A$18:$L$18, 0),FALSE), 'E2 Allocators'!$B$15:$W$358, MATCH('O5 Details by Class &amp; Accounts'!O$18, 'E2 Allocators'!$B$15:$W$15, 0),FALSE)*$F186)</f>
        <v>0</v>
      </c>
      <c r="P186" s="2186">
        <f>IF(ISERROR(VLOOKUP(VLOOKUP($A186, 'E4 TB Allocation Details'!$A$18:$L$214, MATCH("Demand ID", 'E4 TB Allocation Details'!$A$18:$L$18, 0),FALSE), 'E2 Allocators'!$B$15:$W$358, MATCH('O5 Details by Class &amp; Accounts'!P$18, 'E2 Allocators'!$B$15:$W$15, 0),FALSE)*$F186), 0, VLOOKUP(VLOOKUP($A186, 'E4 TB Allocation Details'!$A$18:$L$214, MATCH("Demand ID", 'E4 TB Allocation Details'!$A$18:$L$18, 0),FALSE), 'E2 Allocators'!$B$15:$W$358, MATCH('O5 Details by Class &amp; Accounts'!P$18, 'E2 Allocators'!$B$15:$W$15, 0),FALSE)*$F186)</f>
        <v>0</v>
      </c>
      <c r="Q186" s="2186">
        <f>IF(ISERROR(VLOOKUP(VLOOKUP($A186, 'E4 TB Allocation Details'!$A$18:$L$214, MATCH("Demand ID", 'E4 TB Allocation Details'!$A$18:$L$18, 0),FALSE), 'E2 Allocators'!$B$15:$W$358, MATCH('O5 Details by Class &amp; Accounts'!Q$18, 'E2 Allocators'!$B$15:$W$15, 0),FALSE)*$F186), 0, VLOOKUP(VLOOKUP($A186, 'E4 TB Allocation Details'!$A$18:$L$214, MATCH("Demand ID", 'E4 TB Allocation Details'!$A$18:$L$18, 0),FALSE), 'E2 Allocators'!$B$15:$W$358, MATCH('O5 Details by Class &amp; Accounts'!Q$18, 'E2 Allocators'!$B$15:$W$15, 0),FALSE)*$F186)</f>
        <v>0</v>
      </c>
      <c r="R186" s="2186">
        <f>IF(ISERROR(VLOOKUP(VLOOKUP($A186, 'E4 TB Allocation Details'!$A$18:$L$214, MATCH("Demand ID", 'E4 TB Allocation Details'!$A$18:$L$18, 0),FALSE), 'E2 Allocators'!$B$15:$W$358, MATCH('O5 Details by Class &amp; Accounts'!R$18, 'E2 Allocators'!$B$15:$W$15, 0),FALSE)*$F186), 0, VLOOKUP(VLOOKUP($A186, 'E4 TB Allocation Details'!$A$18:$L$214, MATCH("Demand ID", 'E4 TB Allocation Details'!$A$18:$L$18, 0),FALSE), 'E2 Allocators'!$B$15:$W$358, MATCH('O5 Details by Class &amp; Accounts'!R$18, 'E2 Allocators'!$B$15:$W$15, 0),FALSE)*$F186)</f>
        <v>0</v>
      </c>
      <c r="S186" s="2186">
        <f>IF(ISERROR(VLOOKUP(VLOOKUP($A186, 'E4 TB Allocation Details'!$A$18:$L$214, MATCH("Demand ID", 'E4 TB Allocation Details'!$A$18:$L$18, 0),FALSE), 'E2 Allocators'!$B$15:$W$358, MATCH('O5 Details by Class &amp; Accounts'!S$18, 'E2 Allocators'!$B$15:$W$15, 0),FALSE)*$F186), 0, VLOOKUP(VLOOKUP($A186, 'E4 TB Allocation Details'!$A$18:$L$214, MATCH("Demand ID", 'E4 TB Allocation Details'!$A$18:$L$18, 0),FALSE), 'E2 Allocators'!$B$15:$W$358, MATCH('O5 Details by Class &amp; Accounts'!S$18, 'E2 Allocators'!$B$15:$W$15, 0),FALSE)*$F186)</f>
        <v>0</v>
      </c>
      <c r="T186" s="2186">
        <f>IF(ISERROR(VLOOKUP(VLOOKUP($A186, 'E4 TB Allocation Details'!$A$18:$L$214, MATCH("Demand ID", 'E4 TB Allocation Details'!$A$18:$L$18, 0),FALSE), 'E2 Allocators'!$B$15:$W$358, MATCH('O5 Details by Class &amp; Accounts'!T$18, 'E2 Allocators'!$B$15:$W$15, 0),FALSE)*$F186), 0, VLOOKUP(VLOOKUP($A186, 'E4 TB Allocation Details'!$A$18:$L$214, MATCH("Demand ID", 'E4 TB Allocation Details'!$A$18:$L$18, 0),FALSE), 'E2 Allocators'!$B$15:$W$358, MATCH('O5 Details by Class &amp; Accounts'!T$18, 'E2 Allocators'!$B$15:$W$15, 0),FALSE)*$F186)</f>
        <v>0</v>
      </c>
      <c r="U186" s="2186">
        <f>IF(ISERROR(VLOOKUP(VLOOKUP($A186, 'E4 TB Allocation Details'!$A$18:$L$214, MATCH("Demand ID", 'E4 TB Allocation Details'!$A$18:$L$18, 0),FALSE), 'E2 Allocators'!$B$15:$W$358, MATCH('O5 Details by Class &amp; Accounts'!U$18, 'E2 Allocators'!$B$15:$W$15, 0),FALSE)*$F186), 0, VLOOKUP(VLOOKUP($A186, 'E4 TB Allocation Details'!$A$18:$L$214, MATCH("Demand ID", 'E4 TB Allocation Details'!$A$18:$L$18, 0),FALSE), 'E2 Allocators'!$B$15:$W$358, MATCH('O5 Details by Class &amp; Accounts'!U$18, 'E2 Allocators'!$B$15:$W$15, 0),FALSE)*$F186)</f>
        <v>0</v>
      </c>
      <c r="V186" s="2186">
        <f>IF(ISERROR(VLOOKUP(VLOOKUP($A186, 'E4 TB Allocation Details'!$A$18:$L$214, MATCH("Demand ID", 'E4 TB Allocation Details'!$A$18:$L$18, 0),FALSE), 'E2 Allocators'!$B$15:$W$358, MATCH('O5 Details by Class &amp; Accounts'!V$18, 'E2 Allocators'!$B$15:$W$15, 0),FALSE)*$F186), 0, VLOOKUP(VLOOKUP($A186, 'E4 TB Allocation Details'!$A$18:$L$214, MATCH("Demand ID", 'E4 TB Allocation Details'!$A$18:$L$18, 0),FALSE), 'E2 Allocators'!$B$15:$W$358, MATCH('O5 Details by Class &amp; Accounts'!V$18, 'E2 Allocators'!$B$15:$W$15, 0),FALSE)*$F186)</f>
        <v>0</v>
      </c>
      <c r="W186" s="2186">
        <f>IF(ISERROR(VLOOKUP(VLOOKUP($A186, 'E4 TB Allocation Details'!$A$18:$L$214, MATCH("Demand ID", 'E4 TB Allocation Details'!$A$18:$L$18, 0),FALSE), 'E2 Allocators'!$B$15:$W$358, MATCH('O5 Details by Class &amp; Accounts'!W$18, 'E2 Allocators'!$B$15:$W$15, 0),FALSE)*$F186), 0, VLOOKUP(VLOOKUP($A186, 'E4 TB Allocation Details'!$A$18:$L$214, MATCH("Demand ID", 'E4 TB Allocation Details'!$A$18:$L$18, 0),FALSE), 'E2 Allocators'!$B$15:$W$358, MATCH('O5 Details by Class &amp; Accounts'!W$18, 'E2 Allocators'!$B$15:$W$15, 0),FALSE)*$F186)</f>
        <v>0</v>
      </c>
      <c r="X186" s="2186">
        <f>IF(ISERROR(VLOOKUP(VLOOKUP($A186, 'E4 TB Allocation Details'!$A$18:$L$214, MATCH("Demand ID", 'E4 TB Allocation Details'!$A$18:$L$18, 0),FALSE), 'E2 Allocators'!$B$15:$W$358, MATCH('O5 Details by Class &amp; Accounts'!X$18, 'E2 Allocators'!$B$15:$W$15, 0),FALSE)*$F186), 0, VLOOKUP(VLOOKUP($A186, 'E4 TB Allocation Details'!$A$18:$L$214, MATCH("Demand ID", 'E4 TB Allocation Details'!$A$18:$L$18, 0),FALSE), 'E2 Allocators'!$B$15:$W$358, MATCH('O5 Details by Class &amp; Accounts'!X$18, 'E2 Allocators'!$B$15:$W$15, 0),FALSE)*$F186)</f>
        <v>0</v>
      </c>
      <c r="Y186" s="2186">
        <f>IF(ISERROR(VLOOKUP(VLOOKUP($A186, 'E4 TB Allocation Details'!$A$18:$L$214, MATCH("Demand ID", 'E4 TB Allocation Details'!$A$18:$L$18, 0),FALSE), 'E2 Allocators'!$B$15:$W$358, MATCH('O5 Details by Class &amp; Accounts'!Y$18, 'E2 Allocators'!$B$15:$W$15, 0),FALSE)*$F186), 0, VLOOKUP(VLOOKUP($A186, 'E4 TB Allocation Details'!$A$18:$L$214, MATCH("Demand ID", 'E4 TB Allocation Details'!$A$18:$L$18, 0),FALSE), 'E2 Allocators'!$B$15:$W$358, MATCH('O5 Details by Class &amp; Accounts'!Y$18, 'E2 Allocators'!$B$15:$W$15, 0),FALSE)*$F186)</f>
        <v>0</v>
      </c>
      <c r="Z186" s="2186">
        <f>IF(ISERROR(VLOOKUP(VLOOKUP($A186, 'E4 TB Allocation Details'!$A$18:$L$214, MATCH("Demand ID", 'E4 TB Allocation Details'!$A$18:$L$18, 0),FALSE), 'E2 Allocators'!$B$15:$W$358, MATCH('O5 Details by Class &amp; Accounts'!Z$18, 'E2 Allocators'!$B$15:$W$15, 0),FALSE)*$F186), 0, VLOOKUP(VLOOKUP($A186, 'E4 TB Allocation Details'!$A$18:$L$214, MATCH("Demand ID", 'E4 TB Allocation Details'!$A$18:$L$18, 0),FALSE), 'E2 Allocators'!$B$15:$W$358, MATCH('O5 Details by Class &amp; Accounts'!Z$18, 'E2 Allocators'!$B$15:$W$15, 0),FALSE)*$F186)</f>
        <v>0</v>
      </c>
      <c r="AA186" s="2186">
        <f>IF(ISERROR(VLOOKUP(VLOOKUP($A186, 'E4 TB Allocation Details'!$A$18:$L$214, MATCH("Demand ID", 'E4 TB Allocation Details'!$A$18:$L$18, 0),FALSE), 'E2 Allocators'!$B$15:$W$358, MATCH('O5 Details by Class &amp; Accounts'!AA$18, 'E2 Allocators'!$B$15:$W$15, 0),FALSE)*$F186), 0, VLOOKUP(VLOOKUP($A186, 'E4 TB Allocation Details'!$A$18:$L$214, MATCH("Demand ID", 'E4 TB Allocation Details'!$A$18:$L$18, 0),FALSE), 'E2 Allocators'!$B$15:$W$358, MATCH('O5 Details by Class &amp; Accounts'!AA$18, 'E2 Allocators'!$B$15:$W$15, 0),FALSE)*$F186)</f>
        <v>0</v>
      </c>
      <c r="AB186" s="2186">
        <f>IF(ISERROR(VLOOKUP(VLOOKUP($A186, 'E4 TB Allocation Details'!$A$18:$L$214, MATCH("Demand ID", 'E4 TB Allocation Details'!$A$18:$L$18, 0),FALSE), 'E2 Allocators'!$B$15:$W$358, MATCH('O5 Details by Class &amp; Accounts'!AB$18, 'E2 Allocators'!$B$15:$W$15, 0),FALSE)*$F186), 0, VLOOKUP(VLOOKUP($A186, 'E4 TB Allocation Details'!$A$18:$L$214, MATCH("Demand ID", 'E4 TB Allocation Details'!$A$18:$L$18, 0),FALSE), 'E2 Allocators'!$B$15:$W$358, MATCH('O5 Details by Class &amp; Accounts'!AB$18, 'E2 Allocators'!$B$15:$W$15, 0),FALSE)*$F186)</f>
        <v>0</v>
      </c>
      <c r="AC186" s="2186">
        <f t="shared" si="47"/>
        <v>0</v>
      </c>
      <c r="AD186" s="2186">
        <f>IF(ISERROR(VLOOKUP(VLOOKUP($A186, 'E4 TB Allocation Details'!$A$18:$L$214, MATCH("Customer ID", 'E4 TB Allocation Details'!$A$18:$L$18, 0),FALSE), 'E2 Allocators'!$B$15:$W$358, MATCH('O5 Details by Class &amp; Accounts'!AD$18, 'E2 Allocators'!$B$15:$W$15, 0),FALSE)*$G186), 0, VLOOKUP(VLOOKUP($A186, 'E4 TB Allocation Details'!$A$18:$L$214, MATCH("Customer ID", 'E4 TB Allocation Details'!$A$18:$L$18, 0),FALSE), 'E2 Allocators'!$B$15:$W$358, MATCH('O5 Details by Class &amp; Accounts'!AD$18, 'E2 Allocators'!$B$15:$W$15, 0),FALSE)*$G186)</f>
        <v>0</v>
      </c>
      <c r="AE186" s="2186">
        <f>IF(ISERROR(VLOOKUP(VLOOKUP($A186, 'E4 TB Allocation Details'!$A$18:$L$214, MATCH("Customer ID", 'E4 TB Allocation Details'!$A$18:$L$18, 0),FALSE), 'E2 Allocators'!$B$15:$W$358, MATCH('O5 Details by Class &amp; Accounts'!AE$18, 'E2 Allocators'!$B$15:$W$15, 0),FALSE)*$G186), 0, VLOOKUP(VLOOKUP($A186, 'E4 TB Allocation Details'!$A$18:$L$214, MATCH("Customer ID", 'E4 TB Allocation Details'!$A$18:$L$18, 0),FALSE), 'E2 Allocators'!$B$15:$W$358, MATCH('O5 Details by Class &amp; Accounts'!AE$18, 'E2 Allocators'!$B$15:$W$15, 0),FALSE)*$G186)</f>
        <v>0</v>
      </c>
      <c r="AF186" s="2186">
        <f>IF(ISERROR(VLOOKUP(VLOOKUP($A186, 'E4 TB Allocation Details'!$A$18:$L$214, MATCH("Customer ID", 'E4 TB Allocation Details'!$A$18:$L$18, 0),FALSE), 'E2 Allocators'!$B$15:$W$358, MATCH('O5 Details by Class &amp; Accounts'!AF$18, 'E2 Allocators'!$B$15:$W$15, 0),FALSE)*$G186), 0, VLOOKUP(VLOOKUP($A186, 'E4 TB Allocation Details'!$A$18:$L$214, MATCH("Customer ID", 'E4 TB Allocation Details'!$A$18:$L$18, 0),FALSE), 'E2 Allocators'!$B$15:$W$358, MATCH('O5 Details by Class &amp; Accounts'!AF$18, 'E2 Allocators'!$B$15:$W$15, 0),FALSE)*$G186)</f>
        <v>0</v>
      </c>
      <c r="AG186" s="2186">
        <f>IF(ISERROR(VLOOKUP(VLOOKUP($A186, 'E4 TB Allocation Details'!$A$18:$L$214, MATCH("Customer ID", 'E4 TB Allocation Details'!$A$18:$L$18, 0),FALSE), 'E2 Allocators'!$B$15:$W$358, MATCH('O5 Details by Class &amp; Accounts'!AG$18, 'E2 Allocators'!$B$15:$W$15, 0),FALSE)*$G186), 0, VLOOKUP(VLOOKUP($A186, 'E4 TB Allocation Details'!$A$18:$L$214, MATCH("Customer ID", 'E4 TB Allocation Details'!$A$18:$L$18, 0),FALSE), 'E2 Allocators'!$B$15:$W$358, MATCH('O5 Details by Class &amp; Accounts'!AG$18, 'E2 Allocators'!$B$15:$W$15, 0),FALSE)*$G186)</f>
        <v>0</v>
      </c>
      <c r="AH186" s="2186">
        <f>IF(ISERROR(VLOOKUP(VLOOKUP($A186, 'E4 TB Allocation Details'!$A$18:$L$214, MATCH("Customer ID", 'E4 TB Allocation Details'!$A$18:$L$18, 0),FALSE), 'E2 Allocators'!$B$15:$W$358, MATCH('O5 Details by Class &amp; Accounts'!AH$18, 'E2 Allocators'!$B$15:$W$15, 0),FALSE)*$G186), 0, VLOOKUP(VLOOKUP($A186, 'E4 TB Allocation Details'!$A$18:$L$214, MATCH("Customer ID", 'E4 TB Allocation Details'!$A$18:$L$18, 0),FALSE), 'E2 Allocators'!$B$15:$W$358, MATCH('O5 Details by Class &amp; Accounts'!AH$18, 'E2 Allocators'!$B$15:$W$15, 0),FALSE)*$G186)</f>
        <v>0</v>
      </c>
      <c r="AI186" s="2186">
        <f>IF(ISERROR(VLOOKUP(VLOOKUP($A186, 'E4 TB Allocation Details'!$A$18:$L$214, MATCH("Customer ID", 'E4 TB Allocation Details'!$A$18:$L$18, 0),FALSE), 'E2 Allocators'!$B$15:$W$358, MATCH('O5 Details by Class &amp; Accounts'!AI$18, 'E2 Allocators'!$B$15:$W$15, 0),FALSE)*$G186), 0, VLOOKUP(VLOOKUP($A186, 'E4 TB Allocation Details'!$A$18:$L$214, MATCH("Customer ID", 'E4 TB Allocation Details'!$A$18:$L$18, 0),FALSE), 'E2 Allocators'!$B$15:$W$358, MATCH('O5 Details by Class &amp; Accounts'!AI$18, 'E2 Allocators'!$B$15:$W$15, 0),FALSE)*$G186)</f>
        <v>0</v>
      </c>
      <c r="AJ186" s="2186">
        <f>IF(ISERROR(VLOOKUP(VLOOKUP($A186, 'E4 TB Allocation Details'!$A$18:$L$214, MATCH("Customer ID", 'E4 TB Allocation Details'!$A$18:$L$18, 0),FALSE), 'E2 Allocators'!$B$15:$W$358, MATCH('O5 Details by Class &amp; Accounts'!AJ$18, 'E2 Allocators'!$B$15:$W$15, 0),FALSE)*$G186), 0, VLOOKUP(VLOOKUP($A186, 'E4 TB Allocation Details'!$A$18:$L$214, MATCH("Customer ID", 'E4 TB Allocation Details'!$A$18:$L$18, 0),FALSE), 'E2 Allocators'!$B$15:$W$358, MATCH('O5 Details by Class &amp; Accounts'!AJ$18, 'E2 Allocators'!$B$15:$W$15, 0),FALSE)*$G186)</f>
        <v>0</v>
      </c>
      <c r="AK186" s="2186">
        <f>IF(ISERROR(VLOOKUP(VLOOKUP($A186, 'E4 TB Allocation Details'!$A$18:$L$214, MATCH("Customer ID", 'E4 TB Allocation Details'!$A$18:$L$18, 0),FALSE), 'E2 Allocators'!$B$15:$W$358, MATCH('O5 Details by Class &amp; Accounts'!AK$18, 'E2 Allocators'!$B$15:$W$15, 0),FALSE)*$G186), 0, VLOOKUP(VLOOKUP($A186, 'E4 TB Allocation Details'!$A$18:$L$214, MATCH("Customer ID", 'E4 TB Allocation Details'!$A$18:$L$18, 0),FALSE), 'E2 Allocators'!$B$15:$W$358, MATCH('O5 Details by Class &amp; Accounts'!AK$18, 'E2 Allocators'!$B$15:$W$15, 0),FALSE)*$G186)</f>
        <v>0</v>
      </c>
      <c r="AL186" s="2186">
        <f>IF(ISERROR(VLOOKUP(VLOOKUP($A186, 'E4 TB Allocation Details'!$A$18:$L$214, MATCH("Customer ID", 'E4 TB Allocation Details'!$A$18:$L$18, 0),FALSE), 'E2 Allocators'!$B$15:$W$358, MATCH('O5 Details by Class &amp; Accounts'!AL$18, 'E2 Allocators'!$B$15:$W$15, 0),FALSE)*$G186), 0, VLOOKUP(VLOOKUP($A186, 'E4 TB Allocation Details'!$A$18:$L$214, MATCH("Customer ID", 'E4 TB Allocation Details'!$A$18:$L$18, 0),FALSE), 'E2 Allocators'!$B$15:$W$358, MATCH('O5 Details by Class &amp; Accounts'!AL$18, 'E2 Allocators'!$B$15:$W$15, 0),FALSE)*$G186)</f>
        <v>0</v>
      </c>
      <c r="AM186" s="2186">
        <f>IF(ISERROR(VLOOKUP(VLOOKUP($A186, 'E4 TB Allocation Details'!$A$18:$L$214, MATCH("Customer ID", 'E4 TB Allocation Details'!$A$18:$L$18, 0),FALSE), 'E2 Allocators'!$B$15:$W$358, MATCH('O5 Details by Class &amp; Accounts'!AM$18, 'E2 Allocators'!$B$15:$W$15, 0),FALSE)*$G186), 0, VLOOKUP(VLOOKUP($A186, 'E4 TB Allocation Details'!$A$18:$L$214, MATCH("Customer ID", 'E4 TB Allocation Details'!$A$18:$L$18, 0),FALSE), 'E2 Allocators'!$B$15:$W$358, MATCH('O5 Details by Class &amp; Accounts'!AM$18, 'E2 Allocators'!$B$15:$W$15, 0),FALSE)*$G186)</f>
        <v>0</v>
      </c>
      <c r="AN186" s="2186">
        <f>IF(ISERROR(VLOOKUP(VLOOKUP($A186, 'E4 TB Allocation Details'!$A$18:$L$214, MATCH("Customer ID", 'E4 TB Allocation Details'!$A$18:$L$18, 0),FALSE), 'E2 Allocators'!$B$15:$W$358, MATCH('O5 Details by Class &amp; Accounts'!AN$18, 'E2 Allocators'!$B$15:$W$15, 0),FALSE)*$G186), 0, VLOOKUP(VLOOKUP($A186, 'E4 TB Allocation Details'!$A$18:$L$214, MATCH("Customer ID", 'E4 TB Allocation Details'!$A$18:$L$18, 0),FALSE), 'E2 Allocators'!$B$15:$W$358, MATCH('O5 Details by Class &amp; Accounts'!AN$18, 'E2 Allocators'!$B$15:$W$15, 0),FALSE)*$G186)</f>
        <v>0</v>
      </c>
      <c r="AO186" s="2186">
        <f>IF(ISERROR(VLOOKUP(VLOOKUP($A186, 'E4 TB Allocation Details'!$A$18:$L$214, MATCH("Customer ID", 'E4 TB Allocation Details'!$A$18:$L$18, 0),FALSE), 'E2 Allocators'!$B$15:$W$358, MATCH('O5 Details by Class &amp; Accounts'!AO$18, 'E2 Allocators'!$B$15:$W$15, 0),FALSE)*$G186), 0, VLOOKUP(VLOOKUP($A186, 'E4 TB Allocation Details'!$A$18:$L$214, MATCH("Customer ID", 'E4 TB Allocation Details'!$A$18:$L$18, 0),FALSE), 'E2 Allocators'!$B$15:$W$358, MATCH('O5 Details by Class &amp; Accounts'!AO$18, 'E2 Allocators'!$B$15:$W$15, 0),FALSE)*$G186)</f>
        <v>0</v>
      </c>
      <c r="AP186" s="2186">
        <f>IF(ISERROR(VLOOKUP(VLOOKUP($A186, 'E4 TB Allocation Details'!$A$18:$L$214, MATCH("Customer ID", 'E4 TB Allocation Details'!$A$18:$L$18, 0),FALSE), 'E2 Allocators'!$B$15:$W$358, MATCH('O5 Details by Class &amp; Accounts'!AP$18, 'E2 Allocators'!$B$15:$W$15, 0),FALSE)*$G186), 0, VLOOKUP(VLOOKUP($A186, 'E4 TB Allocation Details'!$A$18:$L$214, MATCH("Customer ID", 'E4 TB Allocation Details'!$A$18:$L$18, 0),FALSE), 'E2 Allocators'!$B$15:$W$358, MATCH('O5 Details by Class &amp; Accounts'!AP$18, 'E2 Allocators'!$B$15:$W$15, 0),FALSE)*$G186)</f>
        <v>0</v>
      </c>
      <c r="AQ186" s="2186">
        <f>IF(ISERROR(VLOOKUP(VLOOKUP($A186, 'E4 TB Allocation Details'!$A$18:$L$214, MATCH("Customer ID", 'E4 TB Allocation Details'!$A$18:$L$18, 0),FALSE), 'E2 Allocators'!$B$15:$W$358, MATCH('O5 Details by Class &amp; Accounts'!AQ$18, 'E2 Allocators'!$B$15:$W$15, 0),FALSE)*$G186), 0, VLOOKUP(VLOOKUP($A186, 'E4 TB Allocation Details'!$A$18:$L$214, MATCH("Customer ID", 'E4 TB Allocation Details'!$A$18:$L$18, 0),FALSE), 'E2 Allocators'!$B$15:$W$358, MATCH('O5 Details by Class &amp; Accounts'!AQ$18, 'E2 Allocators'!$B$15:$W$15, 0),FALSE)*$G186)</f>
        <v>0</v>
      </c>
      <c r="AR186" s="2186">
        <f>IF(ISERROR(VLOOKUP(VLOOKUP($A186, 'E4 TB Allocation Details'!$A$18:$L$214, MATCH("Customer ID", 'E4 TB Allocation Details'!$A$18:$L$18, 0),FALSE), 'E2 Allocators'!$B$15:$W$358, MATCH('O5 Details by Class &amp; Accounts'!AR$18, 'E2 Allocators'!$B$15:$W$15, 0),FALSE)*$G186), 0, VLOOKUP(VLOOKUP($A186, 'E4 TB Allocation Details'!$A$18:$L$214, MATCH("Customer ID", 'E4 TB Allocation Details'!$A$18:$L$18, 0),FALSE), 'E2 Allocators'!$B$15:$W$358, MATCH('O5 Details by Class &amp; Accounts'!AR$18, 'E2 Allocators'!$B$15:$W$15, 0),FALSE)*$G186)</f>
        <v>0</v>
      </c>
      <c r="AS186" s="2186">
        <f>IF(ISERROR(VLOOKUP(VLOOKUP($A186, 'E4 TB Allocation Details'!$A$18:$L$214, MATCH("Customer ID", 'E4 TB Allocation Details'!$A$18:$L$18, 0),FALSE), 'E2 Allocators'!$B$15:$W$358, MATCH('O5 Details by Class &amp; Accounts'!AS$18, 'E2 Allocators'!$B$15:$W$15, 0),FALSE)*$G186), 0, VLOOKUP(VLOOKUP($A186, 'E4 TB Allocation Details'!$A$18:$L$214, MATCH("Customer ID", 'E4 TB Allocation Details'!$A$18:$L$18, 0),FALSE), 'E2 Allocators'!$B$15:$W$358, MATCH('O5 Details by Class &amp; Accounts'!AS$18, 'E2 Allocators'!$B$15:$W$15, 0),FALSE)*$G186)</f>
        <v>0</v>
      </c>
      <c r="AT186" s="2186">
        <f>IF(ISERROR(VLOOKUP(VLOOKUP($A186, 'E4 TB Allocation Details'!$A$18:$L$214, MATCH("Customer ID", 'E4 TB Allocation Details'!$A$18:$L$18, 0),FALSE), 'E2 Allocators'!$B$15:$W$358, MATCH('O5 Details by Class &amp; Accounts'!AT$18, 'E2 Allocators'!$B$15:$W$15, 0),FALSE)*$G186), 0, VLOOKUP(VLOOKUP($A186, 'E4 TB Allocation Details'!$A$18:$L$214, MATCH("Customer ID", 'E4 TB Allocation Details'!$A$18:$L$18, 0),FALSE), 'E2 Allocators'!$B$15:$W$358, MATCH('O5 Details by Class &amp; Accounts'!AT$18, 'E2 Allocators'!$B$15:$W$15, 0),FALSE)*$G186)</f>
        <v>0</v>
      </c>
      <c r="AU186" s="2186">
        <f>IF(ISERROR(VLOOKUP(VLOOKUP($A186, 'E4 TB Allocation Details'!$A$18:$L$214, MATCH("Customer ID", 'E4 TB Allocation Details'!$A$18:$L$18, 0),FALSE), 'E2 Allocators'!$B$15:$W$358, MATCH('O5 Details by Class &amp; Accounts'!AU$18, 'E2 Allocators'!$B$15:$W$15, 0),FALSE)*$G186), 0, VLOOKUP(VLOOKUP($A186, 'E4 TB Allocation Details'!$A$18:$L$214, MATCH("Customer ID", 'E4 TB Allocation Details'!$A$18:$L$18, 0),FALSE), 'E2 Allocators'!$B$15:$W$358, MATCH('O5 Details by Class &amp; Accounts'!AU$18, 'E2 Allocators'!$B$15:$W$15, 0),FALSE)*$G186)</f>
        <v>0</v>
      </c>
      <c r="AV186" s="2186">
        <f>IF(ISERROR(VLOOKUP(VLOOKUP($A186, 'E4 TB Allocation Details'!$A$18:$L$214, MATCH("Customer ID", 'E4 TB Allocation Details'!$A$18:$L$18, 0),FALSE), 'E2 Allocators'!$B$15:$W$358, MATCH('O5 Details by Class &amp; Accounts'!AV$18, 'E2 Allocators'!$B$15:$W$15, 0),FALSE)*$G186), 0, VLOOKUP(VLOOKUP($A186, 'E4 TB Allocation Details'!$A$18:$L$214, MATCH("Customer ID", 'E4 TB Allocation Details'!$A$18:$L$18, 0),FALSE), 'E2 Allocators'!$B$15:$W$358, MATCH('O5 Details by Class &amp; Accounts'!AV$18, 'E2 Allocators'!$B$15:$W$15, 0),FALSE)*$G186)</f>
        <v>0</v>
      </c>
      <c r="AW186" s="2186">
        <f>IF(ISERROR(VLOOKUP(VLOOKUP($A186, 'E4 TB Allocation Details'!$A$18:$L$214, MATCH("Customer ID", 'E4 TB Allocation Details'!$A$18:$L$18, 0),FALSE), 'E2 Allocators'!$B$15:$W$358, MATCH('O5 Details by Class &amp; Accounts'!AW$18, 'E2 Allocators'!$B$15:$W$15, 0),FALSE)*$G186), 0, VLOOKUP(VLOOKUP($A186, 'E4 TB Allocation Details'!$A$18:$L$214, MATCH("Customer ID", 'E4 TB Allocation Details'!$A$18:$L$18, 0),FALSE), 'E2 Allocators'!$B$15:$W$358, MATCH('O5 Details by Class &amp; Accounts'!AW$18, 'E2 Allocators'!$B$15:$W$15, 0),FALSE)*$G186)</f>
        <v>0</v>
      </c>
      <c r="AX186" s="2186">
        <f t="shared" si="51"/>
        <v>0</v>
      </c>
      <c r="AY186" s="2186">
        <f>IF(ISERROR(VLOOKUP(VLOOKUP($A186, 'E4 TB Allocation Details'!$A$18:$L$214, MATCH("Misc ID", 'E4 TB Allocation Details'!$A$18:$L$18, 0),FALSE), 'E2 Allocators'!$B$15:$W$358, MATCH('O5 Details by Class &amp; Accounts'!AY$18, 'E2 Allocators'!$B$15:$W$15, 0),FALSE)*$E186), 0, VLOOKUP(VLOOKUP($A186, 'E4 TB Allocation Details'!$A$18:$L$214, MATCH("Misc ID", 'E4 TB Allocation Details'!$A$18:$L$18, 0),FALSE), 'E2 Allocators'!$B$15:$W$358, MATCH('O5 Details by Class &amp; Accounts'!AY$18, 'E2 Allocators'!$B$15:$W$15, 0),FALSE)*$E186)</f>
        <v>0</v>
      </c>
      <c r="AZ186" s="2186">
        <f>IF(ISERROR(VLOOKUP(VLOOKUP($A186, 'E4 TB Allocation Details'!$A$18:$L$214, MATCH("Misc ID", 'E4 TB Allocation Details'!$A$18:$L$18, 0),FALSE), 'E2 Allocators'!$B$15:$W$358, MATCH('O5 Details by Class &amp; Accounts'!AZ$18, 'E2 Allocators'!$B$15:$W$15, 0),FALSE)*$E186), 0, VLOOKUP(VLOOKUP($A186, 'E4 TB Allocation Details'!$A$18:$L$214, MATCH("Misc ID", 'E4 TB Allocation Details'!$A$18:$L$18, 0),FALSE), 'E2 Allocators'!$B$15:$W$358, MATCH('O5 Details by Class &amp; Accounts'!AZ$18, 'E2 Allocators'!$B$15:$W$15, 0),FALSE)*$E186)</f>
        <v>0</v>
      </c>
      <c r="BA186" s="2186">
        <f>IF(ISERROR(VLOOKUP(VLOOKUP($A186, 'E4 TB Allocation Details'!$A$18:$L$214, MATCH("Misc ID", 'E4 TB Allocation Details'!$A$18:$L$18, 0),FALSE), 'E2 Allocators'!$B$15:$W$358, MATCH('O5 Details by Class &amp; Accounts'!BA$18, 'E2 Allocators'!$B$15:$W$15, 0),FALSE)*$E186), 0, VLOOKUP(VLOOKUP($A186, 'E4 TB Allocation Details'!$A$18:$L$214, MATCH("Misc ID", 'E4 TB Allocation Details'!$A$18:$L$18, 0),FALSE), 'E2 Allocators'!$B$15:$W$358, MATCH('O5 Details by Class &amp; Accounts'!BA$18, 'E2 Allocators'!$B$15:$W$15, 0),FALSE)*$E186)</f>
        <v>0</v>
      </c>
      <c r="BB186" s="2186">
        <f>IF(ISERROR(VLOOKUP(VLOOKUP($A186, 'E4 TB Allocation Details'!$A$18:$L$214, MATCH("Misc ID", 'E4 TB Allocation Details'!$A$18:$L$18, 0),FALSE), 'E2 Allocators'!$B$15:$W$358, MATCH('O5 Details by Class &amp; Accounts'!BB$18, 'E2 Allocators'!$B$15:$W$15, 0),FALSE)*$E186), 0, VLOOKUP(VLOOKUP($A186, 'E4 TB Allocation Details'!$A$18:$L$214, MATCH("Misc ID", 'E4 TB Allocation Details'!$A$18:$L$18, 0),FALSE), 'E2 Allocators'!$B$15:$W$358, MATCH('O5 Details by Class &amp; Accounts'!BB$18, 'E2 Allocators'!$B$15:$W$15, 0),FALSE)*$E186)</f>
        <v>0</v>
      </c>
      <c r="BC186" s="2186">
        <f>IF(ISERROR(VLOOKUP(VLOOKUP($A186, 'E4 TB Allocation Details'!$A$18:$L$214, MATCH("Misc ID", 'E4 TB Allocation Details'!$A$18:$L$18, 0),FALSE), 'E2 Allocators'!$B$15:$W$358, MATCH('O5 Details by Class &amp; Accounts'!BC$18, 'E2 Allocators'!$B$15:$W$15, 0),FALSE)*$E186), 0, VLOOKUP(VLOOKUP($A186, 'E4 TB Allocation Details'!$A$18:$L$214, MATCH("Misc ID", 'E4 TB Allocation Details'!$A$18:$L$18, 0),FALSE), 'E2 Allocators'!$B$15:$W$358, MATCH('O5 Details by Class &amp; Accounts'!BC$18, 'E2 Allocators'!$B$15:$W$15, 0),FALSE)*$E186)</f>
        <v>0</v>
      </c>
      <c r="BD186" s="2186">
        <f>IF(ISERROR(VLOOKUP(VLOOKUP($A186, 'E4 TB Allocation Details'!$A$18:$L$214, MATCH("Misc ID", 'E4 TB Allocation Details'!$A$18:$L$18, 0),FALSE), 'E2 Allocators'!$B$15:$W$358, MATCH('O5 Details by Class &amp; Accounts'!BD$18, 'E2 Allocators'!$B$15:$W$15, 0),FALSE)*$E186), 0, VLOOKUP(VLOOKUP($A186, 'E4 TB Allocation Details'!$A$18:$L$214, MATCH("Misc ID", 'E4 TB Allocation Details'!$A$18:$L$18, 0),FALSE), 'E2 Allocators'!$B$15:$W$358, MATCH('O5 Details by Class &amp; Accounts'!BD$18, 'E2 Allocators'!$B$15:$W$15, 0),FALSE)*$E186)</f>
        <v>0</v>
      </c>
      <c r="BE186" s="2186">
        <f>IF(ISERROR(VLOOKUP(VLOOKUP($A186, 'E4 TB Allocation Details'!$A$18:$L$214, MATCH("Misc ID", 'E4 TB Allocation Details'!$A$18:$L$18, 0),FALSE), 'E2 Allocators'!$B$15:$W$358, MATCH('O5 Details by Class &amp; Accounts'!BE$18, 'E2 Allocators'!$B$15:$W$15, 0),FALSE)*$E186), 0, VLOOKUP(VLOOKUP($A186, 'E4 TB Allocation Details'!$A$18:$L$214, MATCH("Misc ID", 'E4 TB Allocation Details'!$A$18:$L$18, 0),FALSE), 'E2 Allocators'!$B$15:$W$358, MATCH('O5 Details by Class &amp; Accounts'!BE$18, 'E2 Allocators'!$B$15:$W$15, 0),FALSE)*$E186)</f>
        <v>0</v>
      </c>
      <c r="BF186" s="2186">
        <f>IF(ISERROR(VLOOKUP(VLOOKUP($A186, 'E4 TB Allocation Details'!$A$18:$L$214, MATCH("Misc ID", 'E4 TB Allocation Details'!$A$18:$L$18, 0),FALSE), 'E2 Allocators'!$B$15:$W$358, MATCH('O5 Details by Class &amp; Accounts'!BF$18, 'E2 Allocators'!$B$15:$W$15, 0),FALSE)*$E186), 0, VLOOKUP(VLOOKUP($A186, 'E4 TB Allocation Details'!$A$18:$L$214, MATCH("Misc ID", 'E4 TB Allocation Details'!$A$18:$L$18, 0),FALSE), 'E2 Allocators'!$B$15:$W$358, MATCH('O5 Details by Class &amp; Accounts'!BF$18, 'E2 Allocators'!$B$15:$W$15, 0),FALSE)*$E186)</f>
        <v>0</v>
      </c>
      <c r="BG186" s="2186">
        <f>IF(ISERROR(VLOOKUP(VLOOKUP($A186, 'E4 TB Allocation Details'!$A$18:$L$214, MATCH("Misc ID", 'E4 TB Allocation Details'!$A$18:$L$18, 0),FALSE), 'E2 Allocators'!$B$15:$W$358, MATCH('O5 Details by Class &amp; Accounts'!BG$18, 'E2 Allocators'!$B$15:$W$15, 0),FALSE)*$E186), 0, VLOOKUP(VLOOKUP($A186, 'E4 TB Allocation Details'!$A$18:$L$214, MATCH("Misc ID", 'E4 TB Allocation Details'!$A$18:$L$18, 0),FALSE), 'E2 Allocators'!$B$15:$W$358, MATCH('O5 Details by Class &amp; Accounts'!BG$18, 'E2 Allocators'!$B$15:$W$15, 0),FALSE)*$E186)</f>
        <v>0</v>
      </c>
      <c r="BH186" s="2186">
        <f>IF(ISERROR(VLOOKUP(VLOOKUP($A186, 'E4 TB Allocation Details'!$A$18:$L$214, MATCH("Misc ID", 'E4 TB Allocation Details'!$A$18:$L$18, 0),FALSE), 'E2 Allocators'!$B$15:$W$358, MATCH('O5 Details by Class &amp; Accounts'!BH$18, 'E2 Allocators'!$B$15:$W$15, 0),FALSE)*$E186), 0, VLOOKUP(VLOOKUP($A186, 'E4 TB Allocation Details'!$A$18:$L$214, MATCH("Misc ID", 'E4 TB Allocation Details'!$A$18:$L$18, 0),FALSE), 'E2 Allocators'!$B$15:$W$358, MATCH('O5 Details by Class &amp; Accounts'!BH$18, 'E2 Allocators'!$B$15:$W$15, 0),FALSE)*$E186)</f>
        <v>0</v>
      </c>
      <c r="BI186" s="2186">
        <f>IF(ISERROR(VLOOKUP(VLOOKUP($A186, 'E4 TB Allocation Details'!$A$18:$L$214, MATCH("Misc ID", 'E4 TB Allocation Details'!$A$18:$L$18, 0),FALSE), 'E2 Allocators'!$B$15:$W$358, MATCH('O5 Details by Class &amp; Accounts'!BI$18, 'E2 Allocators'!$B$15:$W$15, 0),FALSE)*$E186), 0, VLOOKUP(VLOOKUP($A186, 'E4 TB Allocation Details'!$A$18:$L$214, MATCH("Misc ID", 'E4 TB Allocation Details'!$A$18:$L$18, 0),FALSE), 'E2 Allocators'!$B$15:$W$358, MATCH('O5 Details by Class &amp; Accounts'!BI$18, 'E2 Allocators'!$B$15:$W$15, 0),FALSE)*$E186)</f>
        <v>0</v>
      </c>
      <c r="BJ186" s="2186">
        <f>IF(ISERROR(VLOOKUP(VLOOKUP($A186, 'E4 TB Allocation Details'!$A$18:$L$214, MATCH("Misc ID", 'E4 TB Allocation Details'!$A$18:$L$18, 0),FALSE), 'E2 Allocators'!$B$15:$W$358, MATCH('O5 Details by Class &amp; Accounts'!BJ$18, 'E2 Allocators'!$B$15:$W$15, 0),FALSE)*$E186), 0, VLOOKUP(VLOOKUP($A186, 'E4 TB Allocation Details'!$A$18:$L$214, MATCH("Misc ID", 'E4 TB Allocation Details'!$A$18:$L$18, 0),FALSE), 'E2 Allocators'!$B$15:$W$358, MATCH('O5 Details by Class &amp; Accounts'!BJ$18, 'E2 Allocators'!$B$15:$W$15, 0),FALSE)*$E186)</f>
        <v>0</v>
      </c>
      <c r="BK186" s="2186">
        <f>IF(ISERROR(VLOOKUP(VLOOKUP($A186, 'E4 TB Allocation Details'!$A$18:$L$214, MATCH("Misc ID", 'E4 TB Allocation Details'!$A$18:$L$18, 0),FALSE), 'E2 Allocators'!$B$15:$W$358, MATCH('O5 Details by Class &amp; Accounts'!BK$18, 'E2 Allocators'!$B$15:$W$15, 0),FALSE)*$E186), 0, VLOOKUP(VLOOKUP($A186, 'E4 TB Allocation Details'!$A$18:$L$214, MATCH("Misc ID", 'E4 TB Allocation Details'!$A$18:$L$18, 0),FALSE), 'E2 Allocators'!$B$15:$W$358, MATCH('O5 Details by Class &amp; Accounts'!BK$18, 'E2 Allocators'!$B$15:$W$15, 0),FALSE)*$E186)</f>
        <v>0</v>
      </c>
      <c r="BL186" s="2186">
        <f>IF(ISERROR(VLOOKUP(VLOOKUP($A186, 'E4 TB Allocation Details'!$A$18:$L$214, MATCH("Misc ID", 'E4 TB Allocation Details'!$A$18:$L$18, 0),FALSE), 'E2 Allocators'!$B$15:$W$358, MATCH('O5 Details by Class &amp; Accounts'!BL$18, 'E2 Allocators'!$B$15:$W$15, 0),FALSE)*$E186), 0, VLOOKUP(VLOOKUP($A186, 'E4 TB Allocation Details'!$A$18:$L$214, MATCH("Misc ID", 'E4 TB Allocation Details'!$A$18:$L$18, 0),FALSE), 'E2 Allocators'!$B$15:$W$358, MATCH('O5 Details by Class &amp; Accounts'!BL$18, 'E2 Allocators'!$B$15:$W$15, 0),FALSE)*$E186)</f>
        <v>0</v>
      </c>
      <c r="BM186" s="2186">
        <f>IF(ISERROR(VLOOKUP(VLOOKUP($A186, 'E4 TB Allocation Details'!$A$18:$L$214, MATCH("Misc ID", 'E4 TB Allocation Details'!$A$18:$L$18, 0),FALSE), 'E2 Allocators'!$B$15:$W$358, MATCH('O5 Details by Class &amp; Accounts'!BM$18, 'E2 Allocators'!$B$15:$W$15, 0),FALSE)*$E186), 0, VLOOKUP(VLOOKUP($A186, 'E4 TB Allocation Details'!$A$18:$L$214, MATCH("Misc ID", 'E4 TB Allocation Details'!$A$18:$L$18, 0),FALSE), 'E2 Allocators'!$B$15:$W$358, MATCH('O5 Details by Class &amp; Accounts'!BM$18, 'E2 Allocators'!$B$15:$W$15, 0),FALSE)*$E186)</f>
        <v>0</v>
      </c>
      <c r="BN186" s="2186">
        <f>IF(ISERROR(VLOOKUP(VLOOKUP($A186, 'E4 TB Allocation Details'!$A$18:$L$214, MATCH("Misc ID", 'E4 TB Allocation Details'!$A$18:$L$18, 0),FALSE), 'E2 Allocators'!$B$15:$W$358, MATCH('O5 Details by Class &amp; Accounts'!BN$18, 'E2 Allocators'!$B$15:$W$15, 0),FALSE)*$E186), 0, VLOOKUP(VLOOKUP($A186, 'E4 TB Allocation Details'!$A$18:$L$214, MATCH("Misc ID", 'E4 TB Allocation Details'!$A$18:$L$18, 0),FALSE), 'E2 Allocators'!$B$15:$W$358, MATCH('O5 Details by Class &amp; Accounts'!BN$18, 'E2 Allocators'!$B$15:$W$15, 0),FALSE)*$E186)</f>
        <v>0</v>
      </c>
      <c r="BO186" s="2186">
        <f>IF(ISERROR(VLOOKUP(VLOOKUP($A186, 'E4 TB Allocation Details'!$A$18:$L$214, MATCH("Misc ID", 'E4 TB Allocation Details'!$A$18:$L$18, 0),FALSE), 'E2 Allocators'!$B$15:$W$358, MATCH('O5 Details by Class &amp; Accounts'!BO$18, 'E2 Allocators'!$B$15:$W$15, 0),FALSE)*$E186), 0, VLOOKUP(VLOOKUP($A186, 'E4 TB Allocation Details'!$A$18:$L$214, MATCH("Misc ID", 'E4 TB Allocation Details'!$A$18:$L$18, 0),FALSE), 'E2 Allocators'!$B$15:$W$358, MATCH('O5 Details by Class &amp; Accounts'!BO$18, 'E2 Allocators'!$B$15:$W$15, 0),FALSE)*$E186)</f>
        <v>0</v>
      </c>
      <c r="BP186" s="2186">
        <f>IF(ISERROR(VLOOKUP(VLOOKUP($A186, 'E4 TB Allocation Details'!$A$18:$L$214, MATCH("Misc ID", 'E4 TB Allocation Details'!$A$18:$L$18, 0),FALSE), 'E2 Allocators'!$B$15:$W$358, MATCH('O5 Details by Class &amp; Accounts'!BP$18, 'E2 Allocators'!$B$15:$W$15, 0),FALSE)*$E186), 0, VLOOKUP(VLOOKUP($A186, 'E4 TB Allocation Details'!$A$18:$L$214, MATCH("Misc ID", 'E4 TB Allocation Details'!$A$18:$L$18, 0),FALSE), 'E2 Allocators'!$B$15:$W$358, MATCH('O5 Details by Class &amp; Accounts'!BP$18, 'E2 Allocators'!$B$15:$W$15, 0),FALSE)*$E186)</f>
        <v>0</v>
      </c>
      <c r="BQ186" s="2186">
        <f>IF(ISERROR(VLOOKUP(VLOOKUP($A186, 'E4 TB Allocation Details'!$A$18:$L$214, MATCH("Misc ID", 'E4 TB Allocation Details'!$A$18:$L$18, 0),FALSE), 'E2 Allocators'!$B$15:$W$358, MATCH('O5 Details by Class &amp; Accounts'!BQ$18, 'E2 Allocators'!$B$15:$W$15, 0),FALSE)*$E186), 0, VLOOKUP(VLOOKUP($A186, 'E4 TB Allocation Details'!$A$18:$L$214, MATCH("Misc ID", 'E4 TB Allocation Details'!$A$18:$L$18, 0),FALSE), 'E2 Allocators'!$B$15:$W$358, MATCH('O5 Details by Class &amp; Accounts'!BQ$18, 'E2 Allocators'!$B$15:$W$15, 0),FALSE)*$E186)</f>
        <v>0</v>
      </c>
      <c r="BR186" s="2186">
        <f>IF(ISERROR(VLOOKUP(VLOOKUP($A186, 'E4 TB Allocation Details'!$A$18:$L$214, MATCH("Misc ID", 'E4 TB Allocation Details'!$A$18:$L$18, 0),FALSE), 'E2 Allocators'!$B$15:$W$358, MATCH('O5 Details by Class &amp; Accounts'!BR$18, 'E2 Allocators'!$B$15:$W$15, 0),FALSE)*$E186), 0, VLOOKUP(VLOOKUP($A186, 'E4 TB Allocation Details'!$A$18:$L$214, MATCH("Misc ID", 'E4 TB Allocation Details'!$A$18:$L$18, 0),FALSE), 'E2 Allocators'!$B$15:$W$358, MATCH('O5 Details by Class &amp; Accounts'!BR$18, 'E2 Allocators'!$B$15:$W$15, 0),FALSE)*$E186)</f>
        <v>0</v>
      </c>
      <c r="BS186" s="2186">
        <f t="shared" si="48"/>
        <v>0</v>
      </c>
      <c r="BT186" s="2186">
        <f>IF(ISERROR(VLOOKUP(VLOOKUP($A186, 'E4 TB Allocation Details'!$A$18:$L$214, MATCH("A &amp; G ID", 'E4 TB Allocation Details'!$A$18:$L$18, 0),FALSE), 'E2 Allocators'!$B$15:$W$358, MATCH('O5 Details by Class &amp; Accounts'!BT$18, 'E2 Allocators'!$B$15:$W$15, 0),FALSE)*$E186), 0, VLOOKUP(VLOOKUP($A186, 'E4 TB Allocation Details'!$A$18:$L$214, MATCH("A &amp; G ID", 'E4 TB Allocation Details'!$A$18:$L$18, 0),FALSE), 'E2 Allocators'!$B$15:$W$358, MATCH('O5 Details by Class &amp; Accounts'!BT$18, 'E2 Allocators'!$B$15:$W$15, 0),FALSE)*$E186)</f>
        <v>50306.448995425169</v>
      </c>
      <c r="BU186" s="2186">
        <f>IF(ISERROR(VLOOKUP(VLOOKUP($A186, 'E4 TB Allocation Details'!$A$18:$L$214, MATCH("A &amp; G ID", 'E4 TB Allocation Details'!$A$18:$L$18, 0),FALSE), 'E2 Allocators'!$B$15:$W$358, MATCH('O5 Details by Class &amp; Accounts'!BU$18, 'E2 Allocators'!$B$15:$W$15, 0),FALSE)*$E186), 0, VLOOKUP(VLOOKUP($A186, 'E4 TB Allocation Details'!$A$18:$L$214, MATCH("A &amp; G ID", 'E4 TB Allocation Details'!$A$18:$L$18, 0),FALSE), 'E2 Allocators'!$B$15:$W$358, MATCH('O5 Details by Class &amp; Accounts'!BU$18, 'E2 Allocators'!$B$15:$W$15, 0),FALSE)*$E186)</f>
        <v>9562.9740427832712</v>
      </c>
      <c r="BV186" s="2186">
        <f>IF(ISERROR(VLOOKUP(VLOOKUP($A186, 'E4 TB Allocation Details'!$A$18:$L$214, MATCH("A &amp; G ID", 'E4 TB Allocation Details'!$A$18:$L$18, 0),FALSE), 'E2 Allocators'!$B$15:$W$358, MATCH('O5 Details by Class &amp; Accounts'!BV$18, 'E2 Allocators'!$B$15:$W$15, 0),FALSE)*$E186), 0, VLOOKUP(VLOOKUP($A186, 'E4 TB Allocation Details'!$A$18:$L$214, MATCH("A &amp; G ID", 'E4 TB Allocation Details'!$A$18:$L$18, 0),FALSE), 'E2 Allocators'!$B$15:$W$358, MATCH('O5 Details by Class &amp; Accounts'!BV$18, 'E2 Allocators'!$B$15:$W$15, 0),FALSE)*$E186)</f>
        <v>12253.604568218743</v>
      </c>
      <c r="BW186" s="2186">
        <f>IF(ISERROR(VLOOKUP(VLOOKUP($A186, 'E4 TB Allocation Details'!$A$18:$L$214, MATCH("A &amp; G ID", 'E4 TB Allocation Details'!$A$18:$L$18, 0),FALSE), 'E2 Allocators'!$B$15:$W$358, MATCH('O5 Details by Class &amp; Accounts'!BW$18, 'E2 Allocators'!$B$15:$W$15, 0),FALSE)*$E186), 0, VLOOKUP(VLOOKUP($A186, 'E4 TB Allocation Details'!$A$18:$L$214, MATCH("A &amp; G ID", 'E4 TB Allocation Details'!$A$18:$L$18, 0),FALSE), 'E2 Allocators'!$B$15:$W$358, MATCH('O5 Details by Class &amp; Accounts'!BW$18, 'E2 Allocators'!$B$15:$W$15, 0),FALSE)*$E186)</f>
        <v>0</v>
      </c>
      <c r="BX186" s="2186">
        <f>IF(ISERROR(VLOOKUP(VLOOKUP($A186, 'E4 TB Allocation Details'!$A$18:$L$214, MATCH("A &amp; G ID", 'E4 TB Allocation Details'!$A$18:$L$18, 0),FALSE), 'E2 Allocators'!$B$15:$W$358, MATCH('O5 Details by Class &amp; Accounts'!BX$18, 'E2 Allocators'!$B$15:$W$15, 0),FALSE)*$E186), 0, VLOOKUP(VLOOKUP($A186, 'E4 TB Allocation Details'!$A$18:$L$214, MATCH("A &amp; G ID", 'E4 TB Allocation Details'!$A$18:$L$18, 0),FALSE), 'E2 Allocators'!$B$15:$W$358, MATCH('O5 Details by Class &amp; Accounts'!BX$18, 'E2 Allocators'!$B$15:$W$15, 0),FALSE)*$E186)</f>
        <v>0</v>
      </c>
      <c r="BY186" s="2186">
        <f>IF(ISERROR(VLOOKUP(VLOOKUP($A186, 'E4 TB Allocation Details'!$A$18:$L$214, MATCH("A &amp; G ID", 'E4 TB Allocation Details'!$A$18:$L$18, 0),FALSE), 'E2 Allocators'!$B$15:$W$358, MATCH('O5 Details by Class &amp; Accounts'!BY$18, 'E2 Allocators'!$B$15:$W$15, 0),FALSE)*$E186), 0, VLOOKUP(VLOOKUP($A186, 'E4 TB Allocation Details'!$A$18:$L$214, MATCH("A &amp; G ID", 'E4 TB Allocation Details'!$A$18:$L$18, 0),FALSE), 'E2 Allocators'!$B$15:$W$358, MATCH('O5 Details by Class &amp; Accounts'!BY$18, 'E2 Allocators'!$B$15:$W$15, 0),FALSE)*$E186)</f>
        <v>0</v>
      </c>
      <c r="BZ186" s="2186">
        <f>IF(ISERROR(VLOOKUP(VLOOKUP($A186, 'E4 TB Allocation Details'!$A$18:$L$214, MATCH("A &amp; G ID", 'E4 TB Allocation Details'!$A$18:$L$18, 0),FALSE), 'E2 Allocators'!$B$15:$W$358, MATCH('O5 Details by Class &amp; Accounts'!BZ$18, 'E2 Allocators'!$B$15:$W$15, 0),FALSE)*$E186), 0, VLOOKUP(VLOOKUP($A186, 'E4 TB Allocation Details'!$A$18:$L$214, MATCH("A &amp; G ID", 'E4 TB Allocation Details'!$A$18:$L$18, 0),FALSE), 'E2 Allocators'!$B$15:$W$358, MATCH('O5 Details by Class &amp; Accounts'!BZ$18, 'E2 Allocators'!$B$15:$W$15, 0),FALSE)*$E186)</f>
        <v>1230.9887706657141</v>
      </c>
      <c r="CA186" s="2186">
        <f>IF(ISERROR(VLOOKUP(VLOOKUP($A186, 'E4 TB Allocation Details'!$A$18:$L$214, MATCH("A &amp; G ID", 'E4 TB Allocation Details'!$A$18:$L$18, 0),FALSE), 'E2 Allocators'!$B$15:$W$358, MATCH('O5 Details by Class &amp; Accounts'!CA$18, 'E2 Allocators'!$B$15:$W$15, 0),FALSE)*$E186), 0, VLOOKUP(VLOOKUP($A186, 'E4 TB Allocation Details'!$A$18:$L$214, MATCH("A &amp; G ID", 'E4 TB Allocation Details'!$A$18:$L$18, 0),FALSE), 'E2 Allocators'!$B$15:$W$358, MATCH('O5 Details by Class &amp; Accounts'!CA$18, 'E2 Allocators'!$B$15:$W$15, 0),FALSE)*$E186)</f>
        <v>146.7385600812743</v>
      </c>
      <c r="CB186" s="2186">
        <f>IF(ISERROR(VLOOKUP(VLOOKUP($A186, 'E4 TB Allocation Details'!$A$18:$L$214, MATCH("A &amp; G ID", 'E4 TB Allocation Details'!$A$18:$L$18, 0),FALSE), 'E2 Allocators'!$B$15:$W$358, MATCH('O5 Details by Class &amp; Accounts'!CB$18, 'E2 Allocators'!$B$15:$W$15, 0),FALSE)*$E186), 0, VLOOKUP(VLOOKUP($A186, 'E4 TB Allocation Details'!$A$18:$L$214, MATCH("A &amp; G ID", 'E4 TB Allocation Details'!$A$18:$L$18, 0),FALSE), 'E2 Allocators'!$B$15:$W$358, MATCH('O5 Details by Class &amp; Accounts'!CB$18, 'E2 Allocators'!$B$15:$W$15, 0),FALSE)*$E186)</f>
        <v>135.13506282584152</v>
      </c>
      <c r="CC186" s="2186">
        <f>IF(ISERROR(VLOOKUP(VLOOKUP($A186, 'E4 TB Allocation Details'!$A$18:$L$214, MATCH("A &amp; G ID", 'E4 TB Allocation Details'!$A$18:$L$18, 0),FALSE), 'E2 Allocators'!$B$15:$W$358, MATCH('O5 Details by Class &amp; Accounts'!CC$18, 'E2 Allocators'!$B$15:$W$15, 0),FALSE)*$E186), 0, VLOOKUP(VLOOKUP($A186, 'E4 TB Allocation Details'!$A$18:$L$214, MATCH("A &amp; G ID", 'E4 TB Allocation Details'!$A$18:$L$18, 0),FALSE), 'E2 Allocators'!$B$15:$W$358, MATCH('O5 Details by Class &amp; Accounts'!CC$18, 'E2 Allocators'!$B$15:$W$15, 0),FALSE)*$E186)</f>
        <v>0</v>
      </c>
      <c r="CD186" s="2186">
        <f>IF(ISERROR(VLOOKUP(VLOOKUP($A186, 'E4 TB Allocation Details'!$A$18:$L$214, MATCH("A &amp; G ID", 'E4 TB Allocation Details'!$A$18:$L$18, 0),FALSE), 'E2 Allocators'!$B$15:$W$358, MATCH('O5 Details by Class &amp; Accounts'!CD$18, 'E2 Allocators'!$B$15:$W$15, 0),FALSE)*$E186), 0, VLOOKUP(VLOOKUP($A186, 'E4 TB Allocation Details'!$A$18:$L$214, MATCH("A &amp; G ID", 'E4 TB Allocation Details'!$A$18:$L$18, 0),FALSE), 'E2 Allocators'!$B$15:$W$358, MATCH('O5 Details by Class &amp; Accounts'!CD$18, 'E2 Allocators'!$B$15:$W$15, 0),FALSE)*$E186)</f>
        <v>0</v>
      </c>
      <c r="CE186" s="2186">
        <f>IF(ISERROR(VLOOKUP(VLOOKUP($A186, 'E4 TB Allocation Details'!$A$18:$L$214, MATCH("A &amp; G ID", 'E4 TB Allocation Details'!$A$18:$L$18, 0),FALSE), 'E2 Allocators'!$B$15:$W$358, MATCH('O5 Details by Class &amp; Accounts'!CE$18, 'E2 Allocators'!$B$15:$W$15, 0),FALSE)*$E186), 0, VLOOKUP(VLOOKUP($A186, 'E4 TB Allocation Details'!$A$18:$L$214, MATCH("A &amp; G ID", 'E4 TB Allocation Details'!$A$18:$L$18, 0),FALSE), 'E2 Allocators'!$B$15:$W$358, MATCH('O5 Details by Class &amp; Accounts'!CE$18, 'E2 Allocators'!$B$15:$W$15, 0),FALSE)*$E186)</f>
        <v>0</v>
      </c>
      <c r="CF186" s="2186">
        <f>IF(ISERROR(VLOOKUP(VLOOKUP($A186, 'E4 TB Allocation Details'!$A$18:$L$214, MATCH("A &amp; G ID", 'E4 TB Allocation Details'!$A$18:$L$18, 0),FALSE), 'E2 Allocators'!$B$15:$W$358, MATCH('O5 Details by Class &amp; Accounts'!CF$18, 'E2 Allocators'!$B$15:$W$15, 0),FALSE)*$E186), 0, VLOOKUP(VLOOKUP($A186, 'E4 TB Allocation Details'!$A$18:$L$214, MATCH("A &amp; G ID", 'E4 TB Allocation Details'!$A$18:$L$18, 0),FALSE), 'E2 Allocators'!$B$15:$W$358, MATCH('O5 Details by Class &amp; Accounts'!CF$18, 'E2 Allocators'!$B$15:$W$15, 0),FALSE)*$E186)</f>
        <v>0</v>
      </c>
      <c r="CG186" s="2186">
        <f>IF(ISERROR(VLOOKUP(VLOOKUP($A186, 'E4 TB Allocation Details'!$A$18:$L$214, MATCH("A &amp; G ID", 'E4 TB Allocation Details'!$A$18:$L$18, 0),FALSE), 'E2 Allocators'!$B$15:$W$358, MATCH('O5 Details by Class &amp; Accounts'!CG$18, 'E2 Allocators'!$B$15:$W$15, 0),FALSE)*$E186), 0, VLOOKUP(VLOOKUP($A186, 'E4 TB Allocation Details'!$A$18:$L$214, MATCH("A &amp; G ID", 'E4 TB Allocation Details'!$A$18:$L$18, 0),FALSE), 'E2 Allocators'!$B$15:$W$358, MATCH('O5 Details by Class &amp; Accounts'!CG$18, 'E2 Allocators'!$B$15:$W$15, 0),FALSE)*$E186)</f>
        <v>0</v>
      </c>
      <c r="CH186" s="2186">
        <f>IF(ISERROR(VLOOKUP(VLOOKUP($A186, 'E4 TB Allocation Details'!$A$18:$L$214, MATCH("A &amp; G ID", 'E4 TB Allocation Details'!$A$18:$L$18, 0),FALSE), 'E2 Allocators'!$B$15:$W$358, MATCH('O5 Details by Class &amp; Accounts'!CH$18, 'E2 Allocators'!$B$15:$W$15, 0),FALSE)*$E186), 0, VLOOKUP(VLOOKUP($A186, 'E4 TB Allocation Details'!$A$18:$L$214, MATCH("A &amp; G ID", 'E4 TB Allocation Details'!$A$18:$L$18, 0),FALSE), 'E2 Allocators'!$B$15:$W$358, MATCH('O5 Details by Class &amp; Accounts'!CH$18, 'E2 Allocators'!$B$15:$W$15, 0),FALSE)*$E186)</f>
        <v>0</v>
      </c>
      <c r="CI186" s="2186">
        <f>IF(ISERROR(VLOOKUP(VLOOKUP($A186, 'E4 TB Allocation Details'!$A$18:$L$214, MATCH("A &amp; G ID", 'E4 TB Allocation Details'!$A$18:$L$18, 0),FALSE), 'E2 Allocators'!$B$15:$W$358, MATCH('O5 Details by Class &amp; Accounts'!CI$18, 'E2 Allocators'!$B$15:$W$15, 0),FALSE)*$E186), 0, VLOOKUP(VLOOKUP($A186, 'E4 TB Allocation Details'!$A$18:$L$214, MATCH("A &amp; G ID", 'E4 TB Allocation Details'!$A$18:$L$18, 0),FALSE), 'E2 Allocators'!$B$15:$W$358, MATCH('O5 Details by Class &amp; Accounts'!CI$18, 'E2 Allocators'!$B$15:$W$15, 0),FALSE)*$E186)</f>
        <v>0</v>
      </c>
      <c r="CJ186" s="2186">
        <f>IF(ISERROR(VLOOKUP(VLOOKUP($A186, 'E4 TB Allocation Details'!$A$18:$L$214, MATCH("A &amp; G ID", 'E4 TB Allocation Details'!$A$18:$L$18, 0),FALSE), 'E2 Allocators'!$B$15:$W$358, MATCH('O5 Details by Class &amp; Accounts'!CJ$18, 'E2 Allocators'!$B$15:$W$15, 0),FALSE)*$E186), 0, VLOOKUP(VLOOKUP($A186, 'E4 TB Allocation Details'!$A$18:$L$214, MATCH("A &amp; G ID", 'E4 TB Allocation Details'!$A$18:$L$18, 0),FALSE), 'E2 Allocators'!$B$15:$W$358, MATCH('O5 Details by Class &amp; Accounts'!CJ$18, 'E2 Allocators'!$B$15:$W$15, 0),FALSE)*$E186)</f>
        <v>0</v>
      </c>
      <c r="CK186" s="2186">
        <f>IF(ISERROR(VLOOKUP(VLOOKUP($A186, 'E4 TB Allocation Details'!$A$18:$L$214, MATCH("A &amp; G ID", 'E4 TB Allocation Details'!$A$18:$L$18, 0),FALSE), 'E2 Allocators'!$B$15:$W$358, MATCH('O5 Details by Class &amp; Accounts'!CK$18, 'E2 Allocators'!$B$15:$W$15, 0),FALSE)*$E186), 0, VLOOKUP(VLOOKUP($A186, 'E4 TB Allocation Details'!$A$18:$L$214, MATCH("A &amp; G ID", 'E4 TB Allocation Details'!$A$18:$L$18, 0),FALSE), 'E2 Allocators'!$B$15:$W$358, MATCH('O5 Details by Class &amp; Accounts'!CK$18, 'E2 Allocators'!$B$15:$W$15, 0),FALSE)*$E186)</f>
        <v>0</v>
      </c>
      <c r="CL186" s="2186">
        <f>IF(ISERROR(VLOOKUP(VLOOKUP($A186, 'E4 TB Allocation Details'!$A$18:$L$214, MATCH("A &amp; G ID", 'E4 TB Allocation Details'!$A$18:$L$18, 0),FALSE), 'E2 Allocators'!$B$15:$W$358, MATCH('O5 Details by Class &amp; Accounts'!CL$18, 'E2 Allocators'!$B$15:$W$15, 0),FALSE)*$E186), 0, VLOOKUP(VLOOKUP($A186, 'E4 TB Allocation Details'!$A$18:$L$214, MATCH("A &amp; G ID", 'E4 TB Allocation Details'!$A$18:$L$18, 0),FALSE), 'E2 Allocators'!$B$15:$W$358, MATCH('O5 Details by Class &amp; Accounts'!CL$18, 'E2 Allocators'!$B$15:$W$15, 0),FALSE)*$E186)</f>
        <v>0</v>
      </c>
      <c r="CM186" s="2186">
        <f>IF(ISERROR(VLOOKUP(VLOOKUP($A186, 'E4 TB Allocation Details'!$A$18:$L$214, MATCH("A &amp; G ID", 'E4 TB Allocation Details'!$A$18:$L$18, 0),FALSE), 'E2 Allocators'!$B$15:$W$358, MATCH('O5 Details by Class &amp; Accounts'!CM$18, 'E2 Allocators'!$B$15:$W$15, 0),FALSE)*$E186), 0, VLOOKUP(VLOOKUP($A186, 'E4 TB Allocation Details'!$A$18:$L$214, MATCH("A &amp; G ID", 'E4 TB Allocation Details'!$A$18:$L$18, 0),FALSE), 'E2 Allocators'!$B$15:$W$358, MATCH('O5 Details by Class &amp; Accounts'!CM$18, 'E2 Allocators'!$B$15:$W$15, 0),FALSE)*$E186)</f>
        <v>0</v>
      </c>
      <c r="CN186" s="2186">
        <f t="shared" si="49"/>
        <v>73635.890000000014</v>
      </c>
      <c r="CO186" s="2187">
        <f t="shared" si="50"/>
        <v>0</v>
      </c>
      <c r="CQ186" s="1625" t="s">
        <v>1082</v>
      </c>
    </row>
    <row r="187" spans="1:95" s="54" customFormat="1" ht="12.75" x14ac:dyDescent="0.2">
      <c r="A187" s="1838">
        <v>5625</v>
      </c>
      <c r="B187" s="1807" t="s">
        <v>1135</v>
      </c>
      <c r="C187" s="2184">
        <f>IF(ISERROR(VLOOKUP($A187,'I3 TB Data'!$A$19:$H$483,MATCH('O5 Details by Class &amp; Accounts'!$C$18, 'I3 TB Data'!$A$19:$H$19,0),0)), 0, VLOOKUP($A187,'I3 TB Data'!$A$19:$H$483,MATCH('O5 Details by Class &amp; Accounts'!$C$18,'I3 TB Data'!$A$19:$H$19,0),0))</f>
        <v>0</v>
      </c>
      <c r="D187" s="2185"/>
      <c r="E187" s="2184">
        <f t="shared" si="44"/>
        <v>0</v>
      </c>
      <c r="F187" s="2186"/>
      <c r="G187" s="2186"/>
      <c r="H187" s="2186">
        <f t="shared" si="46"/>
        <v>0</v>
      </c>
      <c r="I187" s="2186">
        <f>IF(ISERROR(VLOOKUP(VLOOKUP($A187, 'E4 TB Allocation Details'!$A$18:$L$214, MATCH("Demand ID", 'E4 TB Allocation Details'!$A$18:$L$18, 0),FALSE), 'E2 Allocators'!$B$15:$W$358, MATCH('O5 Details by Class &amp; Accounts'!I$18, 'E2 Allocators'!$B$15:$W$15, 0),FALSE)*$F187), 0, VLOOKUP(VLOOKUP($A187, 'E4 TB Allocation Details'!$A$18:$L$214, MATCH("Demand ID", 'E4 TB Allocation Details'!$A$18:$L$18, 0),FALSE), 'E2 Allocators'!$B$15:$W$358, MATCH('O5 Details by Class &amp; Accounts'!I$18, 'E2 Allocators'!$B$15:$W$15, 0),FALSE)*$F187)</f>
        <v>0</v>
      </c>
      <c r="J187" s="2186">
        <f>IF(ISERROR(VLOOKUP(VLOOKUP($A187, 'E4 TB Allocation Details'!$A$18:$L$214, MATCH("Demand ID", 'E4 TB Allocation Details'!$A$18:$L$18, 0),FALSE), 'E2 Allocators'!$B$15:$W$358, MATCH('O5 Details by Class &amp; Accounts'!J$18, 'E2 Allocators'!$B$15:$W$15, 0),FALSE)*$F187), 0, VLOOKUP(VLOOKUP($A187, 'E4 TB Allocation Details'!$A$18:$L$214, MATCH("Demand ID", 'E4 TB Allocation Details'!$A$18:$L$18, 0),FALSE), 'E2 Allocators'!$B$15:$W$358, MATCH('O5 Details by Class &amp; Accounts'!J$18, 'E2 Allocators'!$B$15:$W$15, 0),FALSE)*$F187)</f>
        <v>0</v>
      </c>
      <c r="K187" s="2186">
        <f>IF(ISERROR(VLOOKUP(VLOOKUP($A187, 'E4 TB Allocation Details'!$A$18:$L$214, MATCH("Demand ID", 'E4 TB Allocation Details'!$A$18:$L$18, 0),FALSE), 'E2 Allocators'!$B$15:$W$358, MATCH('O5 Details by Class &amp; Accounts'!K$18, 'E2 Allocators'!$B$15:$W$15, 0),FALSE)*$F187), 0, VLOOKUP(VLOOKUP($A187, 'E4 TB Allocation Details'!$A$18:$L$214, MATCH("Demand ID", 'E4 TB Allocation Details'!$A$18:$L$18, 0),FALSE), 'E2 Allocators'!$B$15:$W$358, MATCH('O5 Details by Class &amp; Accounts'!K$18, 'E2 Allocators'!$B$15:$W$15, 0),FALSE)*$F187)</f>
        <v>0</v>
      </c>
      <c r="L187" s="2186">
        <f>IF(ISERROR(VLOOKUP(VLOOKUP($A187, 'E4 TB Allocation Details'!$A$18:$L$214, MATCH("Demand ID", 'E4 TB Allocation Details'!$A$18:$L$18, 0),FALSE), 'E2 Allocators'!$B$15:$W$358, MATCH('O5 Details by Class &amp; Accounts'!L$18, 'E2 Allocators'!$B$15:$W$15, 0),FALSE)*$F187), 0, VLOOKUP(VLOOKUP($A187, 'E4 TB Allocation Details'!$A$18:$L$214, MATCH("Demand ID", 'E4 TB Allocation Details'!$A$18:$L$18, 0),FALSE), 'E2 Allocators'!$B$15:$W$358, MATCH('O5 Details by Class &amp; Accounts'!L$18, 'E2 Allocators'!$B$15:$W$15, 0),FALSE)*$F187)</f>
        <v>0</v>
      </c>
      <c r="M187" s="2186">
        <f>IF(ISERROR(VLOOKUP(VLOOKUP($A187, 'E4 TB Allocation Details'!$A$18:$L$214, MATCH("Demand ID", 'E4 TB Allocation Details'!$A$18:$L$18, 0),FALSE), 'E2 Allocators'!$B$15:$W$358, MATCH('O5 Details by Class &amp; Accounts'!M$18, 'E2 Allocators'!$B$15:$W$15, 0),FALSE)*$F187), 0, VLOOKUP(VLOOKUP($A187, 'E4 TB Allocation Details'!$A$18:$L$214, MATCH("Demand ID", 'E4 TB Allocation Details'!$A$18:$L$18, 0),FALSE), 'E2 Allocators'!$B$15:$W$358, MATCH('O5 Details by Class &amp; Accounts'!M$18, 'E2 Allocators'!$B$15:$W$15, 0),FALSE)*$F187)</f>
        <v>0</v>
      </c>
      <c r="N187" s="2186">
        <f>IF(ISERROR(VLOOKUP(VLOOKUP($A187, 'E4 TB Allocation Details'!$A$18:$L$214, MATCH("Demand ID", 'E4 TB Allocation Details'!$A$18:$L$18, 0),FALSE), 'E2 Allocators'!$B$15:$W$358, MATCH('O5 Details by Class &amp; Accounts'!N$18, 'E2 Allocators'!$B$15:$W$15, 0),FALSE)*$F187), 0, VLOOKUP(VLOOKUP($A187, 'E4 TB Allocation Details'!$A$18:$L$214, MATCH("Demand ID", 'E4 TB Allocation Details'!$A$18:$L$18, 0),FALSE), 'E2 Allocators'!$B$15:$W$358, MATCH('O5 Details by Class &amp; Accounts'!N$18, 'E2 Allocators'!$B$15:$W$15, 0),FALSE)*$F187)</f>
        <v>0</v>
      </c>
      <c r="O187" s="2186">
        <f>IF(ISERROR(VLOOKUP(VLOOKUP($A187, 'E4 TB Allocation Details'!$A$18:$L$214, MATCH("Demand ID", 'E4 TB Allocation Details'!$A$18:$L$18, 0),FALSE), 'E2 Allocators'!$B$15:$W$358, MATCH('O5 Details by Class &amp; Accounts'!O$18, 'E2 Allocators'!$B$15:$W$15, 0),FALSE)*$F187), 0, VLOOKUP(VLOOKUP($A187, 'E4 TB Allocation Details'!$A$18:$L$214, MATCH("Demand ID", 'E4 TB Allocation Details'!$A$18:$L$18, 0),FALSE), 'E2 Allocators'!$B$15:$W$358, MATCH('O5 Details by Class &amp; Accounts'!O$18, 'E2 Allocators'!$B$15:$W$15, 0),FALSE)*$F187)</f>
        <v>0</v>
      </c>
      <c r="P187" s="2186">
        <f>IF(ISERROR(VLOOKUP(VLOOKUP($A187, 'E4 TB Allocation Details'!$A$18:$L$214, MATCH("Demand ID", 'E4 TB Allocation Details'!$A$18:$L$18, 0),FALSE), 'E2 Allocators'!$B$15:$W$358, MATCH('O5 Details by Class &amp; Accounts'!P$18, 'E2 Allocators'!$B$15:$W$15, 0),FALSE)*$F187), 0, VLOOKUP(VLOOKUP($A187, 'E4 TB Allocation Details'!$A$18:$L$214, MATCH("Demand ID", 'E4 TB Allocation Details'!$A$18:$L$18, 0),FALSE), 'E2 Allocators'!$B$15:$W$358, MATCH('O5 Details by Class &amp; Accounts'!P$18, 'E2 Allocators'!$B$15:$W$15, 0),FALSE)*$F187)</f>
        <v>0</v>
      </c>
      <c r="Q187" s="2186">
        <f>IF(ISERROR(VLOOKUP(VLOOKUP($A187, 'E4 TB Allocation Details'!$A$18:$L$214, MATCH("Demand ID", 'E4 TB Allocation Details'!$A$18:$L$18, 0),FALSE), 'E2 Allocators'!$B$15:$W$358, MATCH('O5 Details by Class &amp; Accounts'!Q$18, 'E2 Allocators'!$B$15:$W$15, 0),FALSE)*$F187), 0, VLOOKUP(VLOOKUP($A187, 'E4 TB Allocation Details'!$A$18:$L$214, MATCH("Demand ID", 'E4 TB Allocation Details'!$A$18:$L$18, 0),FALSE), 'E2 Allocators'!$B$15:$W$358, MATCH('O5 Details by Class &amp; Accounts'!Q$18, 'E2 Allocators'!$B$15:$W$15, 0),FALSE)*$F187)</f>
        <v>0</v>
      </c>
      <c r="R187" s="2186">
        <f>IF(ISERROR(VLOOKUP(VLOOKUP($A187, 'E4 TB Allocation Details'!$A$18:$L$214, MATCH("Demand ID", 'E4 TB Allocation Details'!$A$18:$L$18, 0),FALSE), 'E2 Allocators'!$B$15:$W$358, MATCH('O5 Details by Class &amp; Accounts'!R$18, 'E2 Allocators'!$B$15:$W$15, 0),FALSE)*$F187), 0, VLOOKUP(VLOOKUP($A187, 'E4 TB Allocation Details'!$A$18:$L$214, MATCH("Demand ID", 'E4 TB Allocation Details'!$A$18:$L$18, 0),FALSE), 'E2 Allocators'!$B$15:$W$358, MATCH('O5 Details by Class &amp; Accounts'!R$18, 'E2 Allocators'!$B$15:$W$15, 0),FALSE)*$F187)</f>
        <v>0</v>
      </c>
      <c r="S187" s="2186">
        <f>IF(ISERROR(VLOOKUP(VLOOKUP($A187, 'E4 TB Allocation Details'!$A$18:$L$214, MATCH("Demand ID", 'E4 TB Allocation Details'!$A$18:$L$18, 0),FALSE), 'E2 Allocators'!$B$15:$W$358, MATCH('O5 Details by Class &amp; Accounts'!S$18, 'E2 Allocators'!$B$15:$W$15, 0),FALSE)*$F187), 0, VLOOKUP(VLOOKUP($A187, 'E4 TB Allocation Details'!$A$18:$L$214, MATCH("Demand ID", 'E4 TB Allocation Details'!$A$18:$L$18, 0),FALSE), 'E2 Allocators'!$B$15:$W$358, MATCH('O5 Details by Class &amp; Accounts'!S$18, 'E2 Allocators'!$B$15:$W$15, 0),FALSE)*$F187)</f>
        <v>0</v>
      </c>
      <c r="T187" s="2186">
        <f>IF(ISERROR(VLOOKUP(VLOOKUP($A187, 'E4 TB Allocation Details'!$A$18:$L$214, MATCH("Demand ID", 'E4 TB Allocation Details'!$A$18:$L$18, 0),FALSE), 'E2 Allocators'!$B$15:$W$358, MATCH('O5 Details by Class &amp; Accounts'!T$18, 'E2 Allocators'!$B$15:$W$15, 0),FALSE)*$F187), 0, VLOOKUP(VLOOKUP($A187, 'E4 TB Allocation Details'!$A$18:$L$214, MATCH("Demand ID", 'E4 TB Allocation Details'!$A$18:$L$18, 0),FALSE), 'E2 Allocators'!$B$15:$W$358, MATCH('O5 Details by Class &amp; Accounts'!T$18, 'E2 Allocators'!$B$15:$W$15, 0),FALSE)*$F187)</f>
        <v>0</v>
      </c>
      <c r="U187" s="2186">
        <f>IF(ISERROR(VLOOKUP(VLOOKUP($A187, 'E4 TB Allocation Details'!$A$18:$L$214, MATCH("Demand ID", 'E4 TB Allocation Details'!$A$18:$L$18, 0),FALSE), 'E2 Allocators'!$B$15:$W$358, MATCH('O5 Details by Class &amp; Accounts'!U$18, 'E2 Allocators'!$B$15:$W$15, 0),FALSE)*$F187), 0, VLOOKUP(VLOOKUP($A187, 'E4 TB Allocation Details'!$A$18:$L$214, MATCH("Demand ID", 'E4 TB Allocation Details'!$A$18:$L$18, 0),FALSE), 'E2 Allocators'!$B$15:$W$358, MATCH('O5 Details by Class &amp; Accounts'!U$18, 'E2 Allocators'!$B$15:$W$15, 0),FALSE)*$F187)</f>
        <v>0</v>
      </c>
      <c r="V187" s="2186">
        <f>IF(ISERROR(VLOOKUP(VLOOKUP($A187, 'E4 TB Allocation Details'!$A$18:$L$214, MATCH("Demand ID", 'E4 TB Allocation Details'!$A$18:$L$18, 0),FALSE), 'E2 Allocators'!$B$15:$W$358, MATCH('O5 Details by Class &amp; Accounts'!V$18, 'E2 Allocators'!$B$15:$W$15, 0),FALSE)*$F187), 0, VLOOKUP(VLOOKUP($A187, 'E4 TB Allocation Details'!$A$18:$L$214, MATCH("Demand ID", 'E4 TB Allocation Details'!$A$18:$L$18, 0),FALSE), 'E2 Allocators'!$B$15:$W$358, MATCH('O5 Details by Class &amp; Accounts'!V$18, 'E2 Allocators'!$B$15:$W$15, 0),FALSE)*$F187)</f>
        <v>0</v>
      </c>
      <c r="W187" s="2186">
        <f>IF(ISERROR(VLOOKUP(VLOOKUP($A187, 'E4 TB Allocation Details'!$A$18:$L$214, MATCH("Demand ID", 'E4 TB Allocation Details'!$A$18:$L$18, 0),FALSE), 'E2 Allocators'!$B$15:$W$358, MATCH('O5 Details by Class &amp; Accounts'!W$18, 'E2 Allocators'!$B$15:$W$15, 0),FALSE)*$F187), 0, VLOOKUP(VLOOKUP($A187, 'E4 TB Allocation Details'!$A$18:$L$214, MATCH("Demand ID", 'E4 TB Allocation Details'!$A$18:$L$18, 0),FALSE), 'E2 Allocators'!$B$15:$W$358, MATCH('O5 Details by Class &amp; Accounts'!W$18, 'E2 Allocators'!$B$15:$W$15, 0),FALSE)*$F187)</f>
        <v>0</v>
      </c>
      <c r="X187" s="2186">
        <f>IF(ISERROR(VLOOKUP(VLOOKUP($A187, 'E4 TB Allocation Details'!$A$18:$L$214, MATCH("Demand ID", 'E4 TB Allocation Details'!$A$18:$L$18, 0),FALSE), 'E2 Allocators'!$B$15:$W$358, MATCH('O5 Details by Class &amp; Accounts'!X$18, 'E2 Allocators'!$B$15:$W$15, 0),FALSE)*$F187), 0, VLOOKUP(VLOOKUP($A187, 'E4 TB Allocation Details'!$A$18:$L$214, MATCH("Demand ID", 'E4 TB Allocation Details'!$A$18:$L$18, 0),FALSE), 'E2 Allocators'!$B$15:$W$358, MATCH('O5 Details by Class &amp; Accounts'!X$18, 'E2 Allocators'!$B$15:$W$15, 0),FALSE)*$F187)</f>
        <v>0</v>
      </c>
      <c r="Y187" s="2186">
        <f>IF(ISERROR(VLOOKUP(VLOOKUP($A187, 'E4 TB Allocation Details'!$A$18:$L$214, MATCH("Demand ID", 'E4 TB Allocation Details'!$A$18:$L$18, 0),FALSE), 'E2 Allocators'!$B$15:$W$358, MATCH('O5 Details by Class &amp; Accounts'!Y$18, 'E2 Allocators'!$B$15:$W$15, 0),FALSE)*$F187), 0, VLOOKUP(VLOOKUP($A187, 'E4 TB Allocation Details'!$A$18:$L$214, MATCH("Demand ID", 'E4 TB Allocation Details'!$A$18:$L$18, 0),FALSE), 'E2 Allocators'!$B$15:$W$358, MATCH('O5 Details by Class &amp; Accounts'!Y$18, 'E2 Allocators'!$B$15:$W$15, 0),FALSE)*$F187)</f>
        <v>0</v>
      </c>
      <c r="Z187" s="2186">
        <f>IF(ISERROR(VLOOKUP(VLOOKUP($A187, 'E4 TB Allocation Details'!$A$18:$L$214, MATCH("Demand ID", 'E4 TB Allocation Details'!$A$18:$L$18, 0),FALSE), 'E2 Allocators'!$B$15:$W$358, MATCH('O5 Details by Class &amp; Accounts'!Z$18, 'E2 Allocators'!$B$15:$W$15, 0),FALSE)*$F187), 0, VLOOKUP(VLOOKUP($A187, 'E4 TB Allocation Details'!$A$18:$L$214, MATCH("Demand ID", 'E4 TB Allocation Details'!$A$18:$L$18, 0),FALSE), 'E2 Allocators'!$B$15:$W$358, MATCH('O5 Details by Class &amp; Accounts'!Z$18, 'E2 Allocators'!$B$15:$W$15, 0),FALSE)*$F187)</f>
        <v>0</v>
      </c>
      <c r="AA187" s="2186">
        <f>IF(ISERROR(VLOOKUP(VLOOKUP($A187, 'E4 TB Allocation Details'!$A$18:$L$214, MATCH("Demand ID", 'E4 TB Allocation Details'!$A$18:$L$18, 0),FALSE), 'E2 Allocators'!$B$15:$W$358, MATCH('O5 Details by Class &amp; Accounts'!AA$18, 'E2 Allocators'!$B$15:$W$15, 0),FALSE)*$F187), 0, VLOOKUP(VLOOKUP($A187, 'E4 TB Allocation Details'!$A$18:$L$214, MATCH("Demand ID", 'E4 TB Allocation Details'!$A$18:$L$18, 0),FALSE), 'E2 Allocators'!$B$15:$W$358, MATCH('O5 Details by Class &amp; Accounts'!AA$18, 'E2 Allocators'!$B$15:$W$15, 0),FALSE)*$F187)</f>
        <v>0</v>
      </c>
      <c r="AB187" s="2186">
        <f>IF(ISERROR(VLOOKUP(VLOOKUP($A187, 'E4 TB Allocation Details'!$A$18:$L$214, MATCH("Demand ID", 'E4 TB Allocation Details'!$A$18:$L$18, 0),FALSE), 'E2 Allocators'!$B$15:$W$358, MATCH('O5 Details by Class &amp; Accounts'!AB$18, 'E2 Allocators'!$B$15:$W$15, 0),FALSE)*$F187), 0, VLOOKUP(VLOOKUP($A187, 'E4 TB Allocation Details'!$A$18:$L$214, MATCH("Demand ID", 'E4 TB Allocation Details'!$A$18:$L$18, 0),FALSE), 'E2 Allocators'!$B$15:$W$358, MATCH('O5 Details by Class &amp; Accounts'!AB$18, 'E2 Allocators'!$B$15:$W$15, 0),FALSE)*$F187)</f>
        <v>0</v>
      </c>
      <c r="AC187" s="2186">
        <f t="shared" si="47"/>
        <v>0</v>
      </c>
      <c r="AD187" s="2186">
        <f>IF(ISERROR(VLOOKUP(VLOOKUP($A187, 'E4 TB Allocation Details'!$A$18:$L$214, MATCH("Customer ID", 'E4 TB Allocation Details'!$A$18:$L$18, 0),FALSE), 'E2 Allocators'!$B$15:$W$358, MATCH('O5 Details by Class &amp; Accounts'!AD$18, 'E2 Allocators'!$B$15:$W$15, 0),FALSE)*$G187), 0, VLOOKUP(VLOOKUP($A187, 'E4 TB Allocation Details'!$A$18:$L$214, MATCH("Customer ID", 'E4 TB Allocation Details'!$A$18:$L$18, 0),FALSE), 'E2 Allocators'!$B$15:$W$358, MATCH('O5 Details by Class &amp; Accounts'!AD$18, 'E2 Allocators'!$B$15:$W$15, 0),FALSE)*$G187)</f>
        <v>0</v>
      </c>
      <c r="AE187" s="2186">
        <f>IF(ISERROR(VLOOKUP(VLOOKUP($A187, 'E4 TB Allocation Details'!$A$18:$L$214, MATCH("Customer ID", 'E4 TB Allocation Details'!$A$18:$L$18, 0),FALSE), 'E2 Allocators'!$B$15:$W$358, MATCH('O5 Details by Class &amp; Accounts'!AE$18, 'E2 Allocators'!$B$15:$W$15, 0),FALSE)*$G187), 0, VLOOKUP(VLOOKUP($A187, 'E4 TB Allocation Details'!$A$18:$L$214, MATCH("Customer ID", 'E4 TB Allocation Details'!$A$18:$L$18, 0),FALSE), 'E2 Allocators'!$B$15:$W$358, MATCH('O5 Details by Class &amp; Accounts'!AE$18, 'E2 Allocators'!$B$15:$W$15, 0),FALSE)*$G187)</f>
        <v>0</v>
      </c>
      <c r="AF187" s="2186">
        <f>IF(ISERROR(VLOOKUP(VLOOKUP($A187, 'E4 TB Allocation Details'!$A$18:$L$214, MATCH("Customer ID", 'E4 TB Allocation Details'!$A$18:$L$18, 0),FALSE), 'E2 Allocators'!$B$15:$W$358, MATCH('O5 Details by Class &amp; Accounts'!AF$18, 'E2 Allocators'!$B$15:$W$15, 0),FALSE)*$G187), 0, VLOOKUP(VLOOKUP($A187, 'E4 TB Allocation Details'!$A$18:$L$214, MATCH("Customer ID", 'E4 TB Allocation Details'!$A$18:$L$18, 0),FALSE), 'E2 Allocators'!$B$15:$W$358, MATCH('O5 Details by Class &amp; Accounts'!AF$18, 'E2 Allocators'!$B$15:$W$15, 0),FALSE)*$G187)</f>
        <v>0</v>
      </c>
      <c r="AG187" s="2186">
        <f>IF(ISERROR(VLOOKUP(VLOOKUP($A187, 'E4 TB Allocation Details'!$A$18:$L$214, MATCH("Customer ID", 'E4 TB Allocation Details'!$A$18:$L$18, 0),FALSE), 'E2 Allocators'!$B$15:$W$358, MATCH('O5 Details by Class &amp; Accounts'!AG$18, 'E2 Allocators'!$B$15:$W$15, 0),FALSE)*$G187), 0, VLOOKUP(VLOOKUP($A187, 'E4 TB Allocation Details'!$A$18:$L$214, MATCH("Customer ID", 'E4 TB Allocation Details'!$A$18:$L$18, 0),FALSE), 'E2 Allocators'!$B$15:$W$358, MATCH('O5 Details by Class &amp; Accounts'!AG$18, 'E2 Allocators'!$B$15:$W$15, 0),FALSE)*$G187)</f>
        <v>0</v>
      </c>
      <c r="AH187" s="2186">
        <f>IF(ISERROR(VLOOKUP(VLOOKUP($A187, 'E4 TB Allocation Details'!$A$18:$L$214, MATCH("Customer ID", 'E4 TB Allocation Details'!$A$18:$L$18, 0),FALSE), 'E2 Allocators'!$B$15:$W$358, MATCH('O5 Details by Class &amp; Accounts'!AH$18, 'E2 Allocators'!$B$15:$W$15, 0),FALSE)*$G187), 0, VLOOKUP(VLOOKUP($A187, 'E4 TB Allocation Details'!$A$18:$L$214, MATCH("Customer ID", 'E4 TB Allocation Details'!$A$18:$L$18, 0),FALSE), 'E2 Allocators'!$B$15:$W$358, MATCH('O5 Details by Class &amp; Accounts'!AH$18, 'E2 Allocators'!$B$15:$W$15, 0),FALSE)*$G187)</f>
        <v>0</v>
      </c>
      <c r="AI187" s="2186">
        <f>IF(ISERROR(VLOOKUP(VLOOKUP($A187, 'E4 TB Allocation Details'!$A$18:$L$214, MATCH("Customer ID", 'E4 TB Allocation Details'!$A$18:$L$18, 0),FALSE), 'E2 Allocators'!$B$15:$W$358, MATCH('O5 Details by Class &amp; Accounts'!AI$18, 'E2 Allocators'!$B$15:$W$15, 0),FALSE)*$G187), 0, VLOOKUP(VLOOKUP($A187, 'E4 TB Allocation Details'!$A$18:$L$214, MATCH("Customer ID", 'E4 TB Allocation Details'!$A$18:$L$18, 0),FALSE), 'E2 Allocators'!$B$15:$W$358, MATCH('O5 Details by Class &amp; Accounts'!AI$18, 'E2 Allocators'!$B$15:$W$15, 0),FALSE)*$G187)</f>
        <v>0</v>
      </c>
      <c r="AJ187" s="2186">
        <f>IF(ISERROR(VLOOKUP(VLOOKUP($A187, 'E4 TB Allocation Details'!$A$18:$L$214, MATCH("Customer ID", 'E4 TB Allocation Details'!$A$18:$L$18, 0),FALSE), 'E2 Allocators'!$B$15:$W$358, MATCH('O5 Details by Class &amp; Accounts'!AJ$18, 'E2 Allocators'!$B$15:$W$15, 0),FALSE)*$G187), 0, VLOOKUP(VLOOKUP($A187, 'E4 TB Allocation Details'!$A$18:$L$214, MATCH("Customer ID", 'E4 TB Allocation Details'!$A$18:$L$18, 0),FALSE), 'E2 Allocators'!$B$15:$W$358, MATCH('O5 Details by Class &amp; Accounts'!AJ$18, 'E2 Allocators'!$B$15:$W$15, 0),FALSE)*$G187)</f>
        <v>0</v>
      </c>
      <c r="AK187" s="2186">
        <f>IF(ISERROR(VLOOKUP(VLOOKUP($A187, 'E4 TB Allocation Details'!$A$18:$L$214, MATCH("Customer ID", 'E4 TB Allocation Details'!$A$18:$L$18, 0),FALSE), 'E2 Allocators'!$B$15:$W$358, MATCH('O5 Details by Class &amp; Accounts'!AK$18, 'E2 Allocators'!$B$15:$W$15, 0),FALSE)*$G187), 0, VLOOKUP(VLOOKUP($A187, 'E4 TB Allocation Details'!$A$18:$L$214, MATCH("Customer ID", 'E4 TB Allocation Details'!$A$18:$L$18, 0),FALSE), 'E2 Allocators'!$B$15:$W$358, MATCH('O5 Details by Class &amp; Accounts'!AK$18, 'E2 Allocators'!$B$15:$W$15, 0),FALSE)*$G187)</f>
        <v>0</v>
      </c>
      <c r="AL187" s="2186">
        <f>IF(ISERROR(VLOOKUP(VLOOKUP($A187, 'E4 TB Allocation Details'!$A$18:$L$214, MATCH("Customer ID", 'E4 TB Allocation Details'!$A$18:$L$18, 0),FALSE), 'E2 Allocators'!$B$15:$W$358, MATCH('O5 Details by Class &amp; Accounts'!AL$18, 'E2 Allocators'!$B$15:$W$15, 0),FALSE)*$G187), 0, VLOOKUP(VLOOKUP($A187, 'E4 TB Allocation Details'!$A$18:$L$214, MATCH("Customer ID", 'E4 TB Allocation Details'!$A$18:$L$18, 0),FALSE), 'E2 Allocators'!$B$15:$W$358, MATCH('O5 Details by Class &amp; Accounts'!AL$18, 'E2 Allocators'!$B$15:$W$15, 0),FALSE)*$G187)</f>
        <v>0</v>
      </c>
      <c r="AM187" s="2186">
        <f>IF(ISERROR(VLOOKUP(VLOOKUP($A187, 'E4 TB Allocation Details'!$A$18:$L$214, MATCH("Customer ID", 'E4 TB Allocation Details'!$A$18:$L$18, 0),FALSE), 'E2 Allocators'!$B$15:$W$358, MATCH('O5 Details by Class &amp; Accounts'!AM$18, 'E2 Allocators'!$B$15:$W$15, 0),FALSE)*$G187), 0, VLOOKUP(VLOOKUP($A187, 'E4 TB Allocation Details'!$A$18:$L$214, MATCH("Customer ID", 'E4 TB Allocation Details'!$A$18:$L$18, 0),FALSE), 'E2 Allocators'!$B$15:$W$358, MATCH('O5 Details by Class &amp; Accounts'!AM$18, 'E2 Allocators'!$B$15:$W$15, 0),FALSE)*$G187)</f>
        <v>0</v>
      </c>
      <c r="AN187" s="2186">
        <f>IF(ISERROR(VLOOKUP(VLOOKUP($A187, 'E4 TB Allocation Details'!$A$18:$L$214, MATCH("Customer ID", 'E4 TB Allocation Details'!$A$18:$L$18, 0),FALSE), 'E2 Allocators'!$B$15:$W$358, MATCH('O5 Details by Class &amp; Accounts'!AN$18, 'E2 Allocators'!$B$15:$W$15, 0),FALSE)*$G187), 0, VLOOKUP(VLOOKUP($A187, 'E4 TB Allocation Details'!$A$18:$L$214, MATCH("Customer ID", 'E4 TB Allocation Details'!$A$18:$L$18, 0),FALSE), 'E2 Allocators'!$B$15:$W$358, MATCH('O5 Details by Class &amp; Accounts'!AN$18, 'E2 Allocators'!$B$15:$W$15, 0),FALSE)*$G187)</f>
        <v>0</v>
      </c>
      <c r="AO187" s="2186">
        <f>IF(ISERROR(VLOOKUP(VLOOKUP($A187, 'E4 TB Allocation Details'!$A$18:$L$214, MATCH("Customer ID", 'E4 TB Allocation Details'!$A$18:$L$18, 0),FALSE), 'E2 Allocators'!$B$15:$W$358, MATCH('O5 Details by Class &amp; Accounts'!AO$18, 'E2 Allocators'!$B$15:$W$15, 0),FALSE)*$G187), 0, VLOOKUP(VLOOKUP($A187, 'E4 TB Allocation Details'!$A$18:$L$214, MATCH("Customer ID", 'E4 TB Allocation Details'!$A$18:$L$18, 0),FALSE), 'E2 Allocators'!$B$15:$W$358, MATCH('O5 Details by Class &amp; Accounts'!AO$18, 'E2 Allocators'!$B$15:$W$15, 0),FALSE)*$G187)</f>
        <v>0</v>
      </c>
      <c r="AP187" s="2186">
        <f>IF(ISERROR(VLOOKUP(VLOOKUP($A187, 'E4 TB Allocation Details'!$A$18:$L$214, MATCH("Customer ID", 'E4 TB Allocation Details'!$A$18:$L$18, 0),FALSE), 'E2 Allocators'!$B$15:$W$358, MATCH('O5 Details by Class &amp; Accounts'!AP$18, 'E2 Allocators'!$B$15:$W$15, 0),FALSE)*$G187), 0, VLOOKUP(VLOOKUP($A187, 'E4 TB Allocation Details'!$A$18:$L$214, MATCH("Customer ID", 'E4 TB Allocation Details'!$A$18:$L$18, 0),FALSE), 'E2 Allocators'!$B$15:$W$358, MATCH('O5 Details by Class &amp; Accounts'!AP$18, 'E2 Allocators'!$B$15:$W$15, 0),FALSE)*$G187)</f>
        <v>0</v>
      </c>
      <c r="AQ187" s="2186">
        <f>IF(ISERROR(VLOOKUP(VLOOKUP($A187, 'E4 TB Allocation Details'!$A$18:$L$214, MATCH("Customer ID", 'E4 TB Allocation Details'!$A$18:$L$18, 0),FALSE), 'E2 Allocators'!$B$15:$W$358, MATCH('O5 Details by Class &amp; Accounts'!AQ$18, 'E2 Allocators'!$B$15:$W$15, 0),FALSE)*$G187), 0, VLOOKUP(VLOOKUP($A187, 'E4 TB Allocation Details'!$A$18:$L$214, MATCH("Customer ID", 'E4 TB Allocation Details'!$A$18:$L$18, 0),FALSE), 'E2 Allocators'!$B$15:$W$358, MATCH('O5 Details by Class &amp; Accounts'!AQ$18, 'E2 Allocators'!$B$15:$W$15, 0),FALSE)*$G187)</f>
        <v>0</v>
      </c>
      <c r="AR187" s="2186">
        <f>IF(ISERROR(VLOOKUP(VLOOKUP($A187, 'E4 TB Allocation Details'!$A$18:$L$214, MATCH("Customer ID", 'E4 TB Allocation Details'!$A$18:$L$18, 0),FALSE), 'E2 Allocators'!$B$15:$W$358, MATCH('O5 Details by Class &amp; Accounts'!AR$18, 'E2 Allocators'!$B$15:$W$15, 0),FALSE)*$G187), 0, VLOOKUP(VLOOKUP($A187, 'E4 TB Allocation Details'!$A$18:$L$214, MATCH("Customer ID", 'E4 TB Allocation Details'!$A$18:$L$18, 0),FALSE), 'E2 Allocators'!$B$15:$W$358, MATCH('O5 Details by Class &amp; Accounts'!AR$18, 'E2 Allocators'!$B$15:$W$15, 0),FALSE)*$G187)</f>
        <v>0</v>
      </c>
      <c r="AS187" s="2186">
        <f>IF(ISERROR(VLOOKUP(VLOOKUP($A187, 'E4 TB Allocation Details'!$A$18:$L$214, MATCH("Customer ID", 'E4 TB Allocation Details'!$A$18:$L$18, 0),FALSE), 'E2 Allocators'!$B$15:$W$358, MATCH('O5 Details by Class &amp; Accounts'!AS$18, 'E2 Allocators'!$B$15:$W$15, 0),FALSE)*$G187), 0, VLOOKUP(VLOOKUP($A187, 'E4 TB Allocation Details'!$A$18:$L$214, MATCH("Customer ID", 'E4 TB Allocation Details'!$A$18:$L$18, 0),FALSE), 'E2 Allocators'!$B$15:$W$358, MATCH('O5 Details by Class &amp; Accounts'!AS$18, 'E2 Allocators'!$B$15:$W$15, 0),FALSE)*$G187)</f>
        <v>0</v>
      </c>
      <c r="AT187" s="2186">
        <f>IF(ISERROR(VLOOKUP(VLOOKUP($A187, 'E4 TB Allocation Details'!$A$18:$L$214, MATCH("Customer ID", 'E4 TB Allocation Details'!$A$18:$L$18, 0),FALSE), 'E2 Allocators'!$B$15:$W$358, MATCH('O5 Details by Class &amp; Accounts'!AT$18, 'E2 Allocators'!$B$15:$W$15, 0),FALSE)*$G187), 0, VLOOKUP(VLOOKUP($A187, 'E4 TB Allocation Details'!$A$18:$L$214, MATCH("Customer ID", 'E4 TB Allocation Details'!$A$18:$L$18, 0),FALSE), 'E2 Allocators'!$B$15:$W$358, MATCH('O5 Details by Class &amp; Accounts'!AT$18, 'E2 Allocators'!$B$15:$W$15, 0),FALSE)*$G187)</f>
        <v>0</v>
      </c>
      <c r="AU187" s="2186">
        <f>IF(ISERROR(VLOOKUP(VLOOKUP($A187, 'E4 TB Allocation Details'!$A$18:$L$214, MATCH("Customer ID", 'E4 TB Allocation Details'!$A$18:$L$18, 0),FALSE), 'E2 Allocators'!$B$15:$W$358, MATCH('O5 Details by Class &amp; Accounts'!AU$18, 'E2 Allocators'!$B$15:$W$15, 0),FALSE)*$G187), 0, VLOOKUP(VLOOKUP($A187, 'E4 TB Allocation Details'!$A$18:$L$214, MATCH("Customer ID", 'E4 TB Allocation Details'!$A$18:$L$18, 0),FALSE), 'E2 Allocators'!$B$15:$W$358, MATCH('O5 Details by Class &amp; Accounts'!AU$18, 'E2 Allocators'!$B$15:$W$15, 0),FALSE)*$G187)</f>
        <v>0</v>
      </c>
      <c r="AV187" s="2186">
        <f>IF(ISERROR(VLOOKUP(VLOOKUP($A187, 'E4 TB Allocation Details'!$A$18:$L$214, MATCH("Customer ID", 'E4 TB Allocation Details'!$A$18:$L$18, 0),FALSE), 'E2 Allocators'!$B$15:$W$358, MATCH('O5 Details by Class &amp; Accounts'!AV$18, 'E2 Allocators'!$B$15:$W$15, 0),FALSE)*$G187), 0, VLOOKUP(VLOOKUP($A187, 'E4 TB Allocation Details'!$A$18:$L$214, MATCH("Customer ID", 'E4 TB Allocation Details'!$A$18:$L$18, 0),FALSE), 'E2 Allocators'!$B$15:$W$358, MATCH('O5 Details by Class &amp; Accounts'!AV$18, 'E2 Allocators'!$B$15:$W$15, 0),FALSE)*$G187)</f>
        <v>0</v>
      </c>
      <c r="AW187" s="2186">
        <f>IF(ISERROR(VLOOKUP(VLOOKUP($A187, 'E4 TB Allocation Details'!$A$18:$L$214, MATCH("Customer ID", 'E4 TB Allocation Details'!$A$18:$L$18, 0),FALSE), 'E2 Allocators'!$B$15:$W$358, MATCH('O5 Details by Class &amp; Accounts'!AW$18, 'E2 Allocators'!$B$15:$W$15, 0),FALSE)*$G187), 0, VLOOKUP(VLOOKUP($A187, 'E4 TB Allocation Details'!$A$18:$L$214, MATCH("Customer ID", 'E4 TB Allocation Details'!$A$18:$L$18, 0),FALSE), 'E2 Allocators'!$B$15:$W$358, MATCH('O5 Details by Class &amp; Accounts'!AW$18, 'E2 Allocators'!$B$15:$W$15, 0),FALSE)*$G187)</f>
        <v>0</v>
      </c>
      <c r="AX187" s="2186">
        <f t="shared" si="51"/>
        <v>0</v>
      </c>
      <c r="AY187" s="2186">
        <f>IF(ISERROR(VLOOKUP(VLOOKUP($A187, 'E4 TB Allocation Details'!$A$18:$L$214, MATCH("Misc ID", 'E4 TB Allocation Details'!$A$18:$L$18, 0),FALSE), 'E2 Allocators'!$B$15:$W$358, MATCH('O5 Details by Class &amp; Accounts'!AY$18, 'E2 Allocators'!$B$15:$W$15, 0),FALSE)*$E187), 0, VLOOKUP(VLOOKUP($A187, 'E4 TB Allocation Details'!$A$18:$L$214, MATCH("Misc ID", 'E4 TB Allocation Details'!$A$18:$L$18, 0),FALSE), 'E2 Allocators'!$B$15:$W$358, MATCH('O5 Details by Class &amp; Accounts'!AY$18, 'E2 Allocators'!$B$15:$W$15, 0),FALSE)*$E187)</f>
        <v>0</v>
      </c>
      <c r="AZ187" s="2186">
        <f>IF(ISERROR(VLOOKUP(VLOOKUP($A187, 'E4 TB Allocation Details'!$A$18:$L$214, MATCH("Misc ID", 'E4 TB Allocation Details'!$A$18:$L$18, 0),FALSE), 'E2 Allocators'!$B$15:$W$358, MATCH('O5 Details by Class &amp; Accounts'!AZ$18, 'E2 Allocators'!$B$15:$W$15, 0),FALSE)*$E187), 0, VLOOKUP(VLOOKUP($A187, 'E4 TB Allocation Details'!$A$18:$L$214, MATCH("Misc ID", 'E4 TB Allocation Details'!$A$18:$L$18, 0),FALSE), 'E2 Allocators'!$B$15:$W$358, MATCH('O5 Details by Class &amp; Accounts'!AZ$18, 'E2 Allocators'!$B$15:$W$15, 0),FALSE)*$E187)</f>
        <v>0</v>
      </c>
      <c r="BA187" s="2186">
        <f>IF(ISERROR(VLOOKUP(VLOOKUP($A187, 'E4 TB Allocation Details'!$A$18:$L$214, MATCH("Misc ID", 'E4 TB Allocation Details'!$A$18:$L$18, 0),FALSE), 'E2 Allocators'!$B$15:$W$358, MATCH('O5 Details by Class &amp; Accounts'!BA$18, 'E2 Allocators'!$B$15:$W$15, 0),FALSE)*$E187), 0, VLOOKUP(VLOOKUP($A187, 'E4 TB Allocation Details'!$A$18:$L$214, MATCH("Misc ID", 'E4 TB Allocation Details'!$A$18:$L$18, 0),FALSE), 'E2 Allocators'!$B$15:$W$358, MATCH('O5 Details by Class &amp; Accounts'!BA$18, 'E2 Allocators'!$B$15:$W$15, 0),FALSE)*$E187)</f>
        <v>0</v>
      </c>
      <c r="BB187" s="2186">
        <f>IF(ISERROR(VLOOKUP(VLOOKUP($A187, 'E4 TB Allocation Details'!$A$18:$L$214, MATCH("Misc ID", 'E4 TB Allocation Details'!$A$18:$L$18, 0),FALSE), 'E2 Allocators'!$B$15:$W$358, MATCH('O5 Details by Class &amp; Accounts'!BB$18, 'E2 Allocators'!$B$15:$W$15, 0),FALSE)*$E187), 0, VLOOKUP(VLOOKUP($A187, 'E4 TB Allocation Details'!$A$18:$L$214, MATCH("Misc ID", 'E4 TB Allocation Details'!$A$18:$L$18, 0),FALSE), 'E2 Allocators'!$B$15:$W$358, MATCH('O5 Details by Class &amp; Accounts'!BB$18, 'E2 Allocators'!$B$15:$W$15, 0),FALSE)*$E187)</f>
        <v>0</v>
      </c>
      <c r="BC187" s="2186">
        <f>IF(ISERROR(VLOOKUP(VLOOKUP($A187, 'E4 TB Allocation Details'!$A$18:$L$214, MATCH("Misc ID", 'E4 TB Allocation Details'!$A$18:$L$18, 0),FALSE), 'E2 Allocators'!$B$15:$W$358, MATCH('O5 Details by Class &amp; Accounts'!BC$18, 'E2 Allocators'!$B$15:$W$15, 0),FALSE)*$E187), 0, VLOOKUP(VLOOKUP($A187, 'E4 TB Allocation Details'!$A$18:$L$214, MATCH("Misc ID", 'E4 TB Allocation Details'!$A$18:$L$18, 0),FALSE), 'E2 Allocators'!$B$15:$W$358, MATCH('O5 Details by Class &amp; Accounts'!BC$18, 'E2 Allocators'!$B$15:$W$15, 0),FALSE)*$E187)</f>
        <v>0</v>
      </c>
      <c r="BD187" s="2186">
        <f>IF(ISERROR(VLOOKUP(VLOOKUP($A187, 'E4 TB Allocation Details'!$A$18:$L$214, MATCH("Misc ID", 'E4 TB Allocation Details'!$A$18:$L$18, 0),FALSE), 'E2 Allocators'!$B$15:$W$358, MATCH('O5 Details by Class &amp; Accounts'!BD$18, 'E2 Allocators'!$B$15:$W$15, 0),FALSE)*$E187), 0, VLOOKUP(VLOOKUP($A187, 'E4 TB Allocation Details'!$A$18:$L$214, MATCH("Misc ID", 'E4 TB Allocation Details'!$A$18:$L$18, 0),FALSE), 'E2 Allocators'!$B$15:$W$358, MATCH('O5 Details by Class &amp; Accounts'!BD$18, 'E2 Allocators'!$B$15:$W$15, 0),FALSE)*$E187)</f>
        <v>0</v>
      </c>
      <c r="BE187" s="2186">
        <f>IF(ISERROR(VLOOKUP(VLOOKUP($A187, 'E4 TB Allocation Details'!$A$18:$L$214, MATCH("Misc ID", 'E4 TB Allocation Details'!$A$18:$L$18, 0),FALSE), 'E2 Allocators'!$B$15:$W$358, MATCH('O5 Details by Class &amp; Accounts'!BE$18, 'E2 Allocators'!$B$15:$W$15, 0),FALSE)*$E187), 0, VLOOKUP(VLOOKUP($A187, 'E4 TB Allocation Details'!$A$18:$L$214, MATCH("Misc ID", 'E4 TB Allocation Details'!$A$18:$L$18, 0),FALSE), 'E2 Allocators'!$B$15:$W$358, MATCH('O5 Details by Class &amp; Accounts'!BE$18, 'E2 Allocators'!$B$15:$W$15, 0),FALSE)*$E187)</f>
        <v>0</v>
      </c>
      <c r="BF187" s="2186">
        <f>IF(ISERROR(VLOOKUP(VLOOKUP($A187, 'E4 TB Allocation Details'!$A$18:$L$214, MATCH("Misc ID", 'E4 TB Allocation Details'!$A$18:$L$18, 0),FALSE), 'E2 Allocators'!$B$15:$W$358, MATCH('O5 Details by Class &amp; Accounts'!BF$18, 'E2 Allocators'!$B$15:$W$15, 0),FALSE)*$E187), 0, VLOOKUP(VLOOKUP($A187, 'E4 TB Allocation Details'!$A$18:$L$214, MATCH("Misc ID", 'E4 TB Allocation Details'!$A$18:$L$18, 0),FALSE), 'E2 Allocators'!$B$15:$W$358, MATCH('O5 Details by Class &amp; Accounts'!BF$18, 'E2 Allocators'!$B$15:$W$15, 0),FALSE)*$E187)</f>
        <v>0</v>
      </c>
      <c r="BG187" s="2186">
        <f>IF(ISERROR(VLOOKUP(VLOOKUP($A187, 'E4 TB Allocation Details'!$A$18:$L$214, MATCH("Misc ID", 'E4 TB Allocation Details'!$A$18:$L$18, 0),FALSE), 'E2 Allocators'!$B$15:$W$358, MATCH('O5 Details by Class &amp; Accounts'!BG$18, 'E2 Allocators'!$B$15:$W$15, 0),FALSE)*$E187), 0, VLOOKUP(VLOOKUP($A187, 'E4 TB Allocation Details'!$A$18:$L$214, MATCH("Misc ID", 'E4 TB Allocation Details'!$A$18:$L$18, 0),FALSE), 'E2 Allocators'!$B$15:$W$358, MATCH('O5 Details by Class &amp; Accounts'!BG$18, 'E2 Allocators'!$B$15:$W$15, 0),FALSE)*$E187)</f>
        <v>0</v>
      </c>
      <c r="BH187" s="2186">
        <f>IF(ISERROR(VLOOKUP(VLOOKUP($A187, 'E4 TB Allocation Details'!$A$18:$L$214, MATCH("Misc ID", 'E4 TB Allocation Details'!$A$18:$L$18, 0),FALSE), 'E2 Allocators'!$B$15:$W$358, MATCH('O5 Details by Class &amp; Accounts'!BH$18, 'E2 Allocators'!$B$15:$W$15, 0),FALSE)*$E187), 0, VLOOKUP(VLOOKUP($A187, 'E4 TB Allocation Details'!$A$18:$L$214, MATCH("Misc ID", 'E4 TB Allocation Details'!$A$18:$L$18, 0),FALSE), 'E2 Allocators'!$B$15:$W$358, MATCH('O5 Details by Class &amp; Accounts'!BH$18, 'E2 Allocators'!$B$15:$W$15, 0),FALSE)*$E187)</f>
        <v>0</v>
      </c>
      <c r="BI187" s="2186">
        <f>IF(ISERROR(VLOOKUP(VLOOKUP($A187, 'E4 TB Allocation Details'!$A$18:$L$214, MATCH("Misc ID", 'E4 TB Allocation Details'!$A$18:$L$18, 0),FALSE), 'E2 Allocators'!$B$15:$W$358, MATCH('O5 Details by Class &amp; Accounts'!BI$18, 'E2 Allocators'!$B$15:$W$15, 0),FALSE)*$E187), 0, VLOOKUP(VLOOKUP($A187, 'E4 TB Allocation Details'!$A$18:$L$214, MATCH("Misc ID", 'E4 TB Allocation Details'!$A$18:$L$18, 0),FALSE), 'E2 Allocators'!$B$15:$W$358, MATCH('O5 Details by Class &amp; Accounts'!BI$18, 'E2 Allocators'!$B$15:$W$15, 0),FALSE)*$E187)</f>
        <v>0</v>
      </c>
      <c r="BJ187" s="2186">
        <f>IF(ISERROR(VLOOKUP(VLOOKUP($A187, 'E4 TB Allocation Details'!$A$18:$L$214, MATCH("Misc ID", 'E4 TB Allocation Details'!$A$18:$L$18, 0),FALSE), 'E2 Allocators'!$B$15:$W$358, MATCH('O5 Details by Class &amp; Accounts'!BJ$18, 'E2 Allocators'!$B$15:$W$15, 0),FALSE)*$E187), 0, VLOOKUP(VLOOKUP($A187, 'E4 TB Allocation Details'!$A$18:$L$214, MATCH("Misc ID", 'E4 TB Allocation Details'!$A$18:$L$18, 0),FALSE), 'E2 Allocators'!$B$15:$W$358, MATCH('O5 Details by Class &amp; Accounts'!BJ$18, 'E2 Allocators'!$B$15:$W$15, 0),FALSE)*$E187)</f>
        <v>0</v>
      </c>
      <c r="BK187" s="2186">
        <f>IF(ISERROR(VLOOKUP(VLOOKUP($A187, 'E4 TB Allocation Details'!$A$18:$L$214, MATCH("Misc ID", 'E4 TB Allocation Details'!$A$18:$L$18, 0),FALSE), 'E2 Allocators'!$B$15:$W$358, MATCH('O5 Details by Class &amp; Accounts'!BK$18, 'E2 Allocators'!$B$15:$W$15, 0),FALSE)*$E187), 0, VLOOKUP(VLOOKUP($A187, 'E4 TB Allocation Details'!$A$18:$L$214, MATCH("Misc ID", 'E4 TB Allocation Details'!$A$18:$L$18, 0),FALSE), 'E2 Allocators'!$B$15:$W$358, MATCH('O5 Details by Class &amp; Accounts'!BK$18, 'E2 Allocators'!$B$15:$W$15, 0),FALSE)*$E187)</f>
        <v>0</v>
      </c>
      <c r="BL187" s="2186">
        <f>IF(ISERROR(VLOOKUP(VLOOKUP($A187, 'E4 TB Allocation Details'!$A$18:$L$214, MATCH("Misc ID", 'E4 TB Allocation Details'!$A$18:$L$18, 0),FALSE), 'E2 Allocators'!$B$15:$W$358, MATCH('O5 Details by Class &amp; Accounts'!BL$18, 'E2 Allocators'!$B$15:$W$15, 0),FALSE)*$E187), 0, VLOOKUP(VLOOKUP($A187, 'E4 TB Allocation Details'!$A$18:$L$214, MATCH("Misc ID", 'E4 TB Allocation Details'!$A$18:$L$18, 0),FALSE), 'E2 Allocators'!$B$15:$W$358, MATCH('O5 Details by Class &amp; Accounts'!BL$18, 'E2 Allocators'!$B$15:$W$15, 0),FALSE)*$E187)</f>
        <v>0</v>
      </c>
      <c r="BM187" s="2186">
        <f>IF(ISERROR(VLOOKUP(VLOOKUP($A187, 'E4 TB Allocation Details'!$A$18:$L$214, MATCH("Misc ID", 'E4 TB Allocation Details'!$A$18:$L$18, 0),FALSE), 'E2 Allocators'!$B$15:$W$358, MATCH('O5 Details by Class &amp; Accounts'!BM$18, 'E2 Allocators'!$B$15:$W$15, 0),FALSE)*$E187), 0, VLOOKUP(VLOOKUP($A187, 'E4 TB Allocation Details'!$A$18:$L$214, MATCH("Misc ID", 'E4 TB Allocation Details'!$A$18:$L$18, 0),FALSE), 'E2 Allocators'!$B$15:$W$358, MATCH('O5 Details by Class &amp; Accounts'!BM$18, 'E2 Allocators'!$B$15:$W$15, 0),FALSE)*$E187)</f>
        <v>0</v>
      </c>
      <c r="BN187" s="2186">
        <f>IF(ISERROR(VLOOKUP(VLOOKUP($A187, 'E4 TB Allocation Details'!$A$18:$L$214, MATCH("Misc ID", 'E4 TB Allocation Details'!$A$18:$L$18, 0),FALSE), 'E2 Allocators'!$B$15:$W$358, MATCH('O5 Details by Class &amp; Accounts'!BN$18, 'E2 Allocators'!$B$15:$W$15, 0),FALSE)*$E187), 0, VLOOKUP(VLOOKUP($A187, 'E4 TB Allocation Details'!$A$18:$L$214, MATCH("Misc ID", 'E4 TB Allocation Details'!$A$18:$L$18, 0),FALSE), 'E2 Allocators'!$B$15:$W$358, MATCH('O5 Details by Class &amp; Accounts'!BN$18, 'E2 Allocators'!$B$15:$W$15, 0),FALSE)*$E187)</f>
        <v>0</v>
      </c>
      <c r="BO187" s="2186">
        <f>IF(ISERROR(VLOOKUP(VLOOKUP($A187, 'E4 TB Allocation Details'!$A$18:$L$214, MATCH("Misc ID", 'E4 TB Allocation Details'!$A$18:$L$18, 0),FALSE), 'E2 Allocators'!$B$15:$W$358, MATCH('O5 Details by Class &amp; Accounts'!BO$18, 'E2 Allocators'!$B$15:$W$15, 0),FALSE)*$E187), 0, VLOOKUP(VLOOKUP($A187, 'E4 TB Allocation Details'!$A$18:$L$214, MATCH("Misc ID", 'E4 TB Allocation Details'!$A$18:$L$18, 0),FALSE), 'E2 Allocators'!$B$15:$W$358, MATCH('O5 Details by Class &amp; Accounts'!BO$18, 'E2 Allocators'!$B$15:$W$15, 0),FALSE)*$E187)</f>
        <v>0</v>
      </c>
      <c r="BP187" s="2186">
        <f>IF(ISERROR(VLOOKUP(VLOOKUP($A187, 'E4 TB Allocation Details'!$A$18:$L$214, MATCH("Misc ID", 'E4 TB Allocation Details'!$A$18:$L$18, 0),FALSE), 'E2 Allocators'!$B$15:$W$358, MATCH('O5 Details by Class &amp; Accounts'!BP$18, 'E2 Allocators'!$B$15:$W$15, 0),FALSE)*$E187), 0, VLOOKUP(VLOOKUP($A187, 'E4 TB Allocation Details'!$A$18:$L$214, MATCH("Misc ID", 'E4 TB Allocation Details'!$A$18:$L$18, 0),FALSE), 'E2 Allocators'!$B$15:$W$358, MATCH('O5 Details by Class &amp; Accounts'!BP$18, 'E2 Allocators'!$B$15:$W$15, 0),FALSE)*$E187)</f>
        <v>0</v>
      </c>
      <c r="BQ187" s="2186">
        <f>IF(ISERROR(VLOOKUP(VLOOKUP($A187, 'E4 TB Allocation Details'!$A$18:$L$214, MATCH("Misc ID", 'E4 TB Allocation Details'!$A$18:$L$18, 0),FALSE), 'E2 Allocators'!$B$15:$W$358, MATCH('O5 Details by Class &amp; Accounts'!BQ$18, 'E2 Allocators'!$B$15:$W$15, 0),FALSE)*$E187), 0, VLOOKUP(VLOOKUP($A187, 'E4 TB Allocation Details'!$A$18:$L$214, MATCH("Misc ID", 'E4 TB Allocation Details'!$A$18:$L$18, 0),FALSE), 'E2 Allocators'!$B$15:$W$358, MATCH('O5 Details by Class &amp; Accounts'!BQ$18, 'E2 Allocators'!$B$15:$W$15, 0),FALSE)*$E187)</f>
        <v>0</v>
      </c>
      <c r="BR187" s="2186">
        <f>IF(ISERROR(VLOOKUP(VLOOKUP($A187, 'E4 TB Allocation Details'!$A$18:$L$214, MATCH("Misc ID", 'E4 TB Allocation Details'!$A$18:$L$18, 0),FALSE), 'E2 Allocators'!$B$15:$W$358, MATCH('O5 Details by Class &amp; Accounts'!BR$18, 'E2 Allocators'!$B$15:$W$15, 0),FALSE)*$E187), 0, VLOOKUP(VLOOKUP($A187, 'E4 TB Allocation Details'!$A$18:$L$214, MATCH("Misc ID", 'E4 TB Allocation Details'!$A$18:$L$18, 0),FALSE), 'E2 Allocators'!$B$15:$W$358, MATCH('O5 Details by Class &amp; Accounts'!BR$18, 'E2 Allocators'!$B$15:$W$15, 0),FALSE)*$E187)</f>
        <v>0</v>
      </c>
      <c r="BS187" s="2186">
        <f t="shared" si="48"/>
        <v>0</v>
      </c>
      <c r="BT187" s="2186">
        <f>IF(ISERROR(VLOOKUP(VLOOKUP($A187, 'E4 TB Allocation Details'!$A$18:$L$214, MATCH("A &amp; G ID", 'E4 TB Allocation Details'!$A$18:$L$18, 0),FALSE), 'E2 Allocators'!$B$15:$W$358, MATCH('O5 Details by Class &amp; Accounts'!BT$18, 'E2 Allocators'!$B$15:$W$15, 0),FALSE)*$E187), 0, VLOOKUP(VLOOKUP($A187, 'E4 TB Allocation Details'!$A$18:$L$214, MATCH("A &amp; G ID", 'E4 TB Allocation Details'!$A$18:$L$18, 0),FALSE), 'E2 Allocators'!$B$15:$W$358, MATCH('O5 Details by Class &amp; Accounts'!BT$18, 'E2 Allocators'!$B$15:$W$15, 0),FALSE)*$E187)</f>
        <v>0</v>
      </c>
      <c r="BU187" s="2186">
        <f>IF(ISERROR(VLOOKUP(VLOOKUP($A187, 'E4 TB Allocation Details'!$A$18:$L$214, MATCH("A &amp; G ID", 'E4 TB Allocation Details'!$A$18:$L$18, 0),FALSE), 'E2 Allocators'!$B$15:$W$358, MATCH('O5 Details by Class &amp; Accounts'!BU$18, 'E2 Allocators'!$B$15:$W$15, 0),FALSE)*$E187), 0, VLOOKUP(VLOOKUP($A187, 'E4 TB Allocation Details'!$A$18:$L$214, MATCH("A &amp; G ID", 'E4 TB Allocation Details'!$A$18:$L$18, 0),FALSE), 'E2 Allocators'!$B$15:$W$358, MATCH('O5 Details by Class &amp; Accounts'!BU$18, 'E2 Allocators'!$B$15:$W$15, 0),FALSE)*$E187)</f>
        <v>0</v>
      </c>
      <c r="BV187" s="2186">
        <f>IF(ISERROR(VLOOKUP(VLOOKUP($A187, 'E4 TB Allocation Details'!$A$18:$L$214, MATCH("A &amp; G ID", 'E4 TB Allocation Details'!$A$18:$L$18, 0),FALSE), 'E2 Allocators'!$B$15:$W$358, MATCH('O5 Details by Class &amp; Accounts'!BV$18, 'E2 Allocators'!$B$15:$W$15, 0),FALSE)*$E187), 0, VLOOKUP(VLOOKUP($A187, 'E4 TB Allocation Details'!$A$18:$L$214, MATCH("A &amp; G ID", 'E4 TB Allocation Details'!$A$18:$L$18, 0),FALSE), 'E2 Allocators'!$B$15:$W$358, MATCH('O5 Details by Class &amp; Accounts'!BV$18, 'E2 Allocators'!$B$15:$W$15, 0),FALSE)*$E187)</f>
        <v>0</v>
      </c>
      <c r="BW187" s="2186">
        <f>IF(ISERROR(VLOOKUP(VLOOKUP($A187, 'E4 TB Allocation Details'!$A$18:$L$214, MATCH("A &amp; G ID", 'E4 TB Allocation Details'!$A$18:$L$18, 0),FALSE), 'E2 Allocators'!$B$15:$W$358, MATCH('O5 Details by Class &amp; Accounts'!BW$18, 'E2 Allocators'!$B$15:$W$15, 0),FALSE)*$E187), 0, VLOOKUP(VLOOKUP($A187, 'E4 TB Allocation Details'!$A$18:$L$214, MATCH("A &amp; G ID", 'E4 TB Allocation Details'!$A$18:$L$18, 0),FALSE), 'E2 Allocators'!$B$15:$W$358, MATCH('O5 Details by Class &amp; Accounts'!BW$18, 'E2 Allocators'!$B$15:$W$15, 0),FALSE)*$E187)</f>
        <v>0</v>
      </c>
      <c r="BX187" s="2186">
        <f>IF(ISERROR(VLOOKUP(VLOOKUP($A187, 'E4 TB Allocation Details'!$A$18:$L$214, MATCH("A &amp; G ID", 'E4 TB Allocation Details'!$A$18:$L$18, 0),FALSE), 'E2 Allocators'!$B$15:$W$358, MATCH('O5 Details by Class &amp; Accounts'!BX$18, 'E2 Allocators'!$B$15:$W$15, 0),FALSE)*$E187), 0, VLOOKUP(VLOOKUP($A187, 'E4 TB Allocation Details'!$A$18:$L$214, MATCH("A &amp; G ID", 'E4 TB Allocation Details'!$A$18:$L$18, 0),FALSE), 'E2 Allocators'!$B$15:$W$358, MATCH('O5 Details by Class &amp; Accounts'!BX$18, 'E2 Allocators'!$B$15:$W$15, 0),FALSE)*$E187)</f>
        <v>0</v>
      </c>
      <c r="BY187" s="2186">
        <f>IF(ISERROR(VLOOKUP(VLOOKUP($A187, 'E4 TB Allocation Details'!$A$18:$L$214, MATCH("A &amp; G ID", 'E4 TB Allocation Details'!$A$18:$L$18, 0),FALSE), 'E2 Allocators'!$B$15:$W$358, MATCH('O5 Details by Class &amp; Accounts'!BY$18, 'E2 Allocators'!$B$15:$W$15, 0),FALSE)*$E187), 0, VLOOKUP(VLOOKUP($A187, 'E4 TB Allocation Details'!$A$18:$L$214, MATCH("A &amp; G ID", 'E4 TB Allocation Details'!$A$18:$L$18, 0),FALSE), 'E2 Allocators'!$B$15:$W$358, MATCH('O5 Details by Class &amp; Accounts'!BY$18, 'E2 Allocators'!$B$15:$W$15, 0),FALSE)*$E187)</f>
        <v>0</v>
      </c>
      <c r="BZ187" s="2186">
        <f>IF(ISERROR(VLOOKUP(VLOOKUP($A187, 'E4 TB Allocation Details'!$A$18:$L$214, MATCH("A &amp; G ID", 'E4 TB Allocation Details'!$A$18:$L$18, 0),FALSE), 'E2 Allocators'!$B$15:$W$358, MATCH('O5 Details by Class &amp; Accounts'!BZ$18, 'E2 Allocators'!$B$15:$W$15, 0),FALSE)*$E187), 0, VLOOKUP(VLOOKUP($A187, 'E4 TB Allocation Details'!$A$18:$L$214, MATCH("A &amp; G ID", 'E4 TB Allocation Details'!$A$18:$L$18, 0),FALSE), 'E2 Allocators'!$B$15:$W$358, MATCH('O5 Details by Class &amp; Accounts'!BZ$18, 'E2 Allocators'!$B$15:$W$15, 0),FALSE)*$E187)</f>
        <v>0</v>
      </c>
      <c r="CA187" s="2186">
        <f>IF(ISERROR(VLOOKUP(VLOOKUP($A187, 'E4 TB Allocation Details'!$A$18:$L$214, MATCH("A &amp; G ID", 'E4 TB Allocation Details'!$A$18:$L$18, 0),FALSE), 'E2 Allocators'!$B$15:$W$358, MATCH('O5 Details by Class &amp; Accounts'!CA$18, 'E2 Allocators'!$B$15:$W$15, 0),FALSE)*$E187), 0, VLOOKUP(VLOOKUP($A187, 'E4 TB Allocation Details'!$A$18:$L$214, MATCH("A &amp; G ID", 'E4 TB Allocation Details'!$A$18:$L$18, 0),FALSE), 'E2 Allocators'!$B$15:$W$358, MATCH('O5 Details by Class &amp; Accounts'!CA$18, 'E2 Allocators'!$B$15:$W$15, 0),FALSE)*$E187)</f>
        <v>0</v>
      </c>
      <c r="CB187" s="2186">
        <f>IF(ISERROR(VLOOKUP(VLOOKUP($A187, 'E4 TB Allocation Details'!$A$18:$L$214, MATCH("A &amp; G ID", 'E4 TB Allocation Details'!$A$18:$L$18, 0),FALSE), 'E2 Allocators'!$B$15:$W$358, MATCH('O5 Details by Class &amp; Accounts'!CB$18, 'E2 Allocators'!$B$15:$W$15, 0),FALSE)*$E187), 0, VLOOKUP(VLOOKUP($A187, 'E4 TB Allocation Details'!$A$18:$L$214, MATCH("A &amp; G ID", 'E4 TB Allocation Details'!$A$18:$L$18, 0),FALSE), 'E2 Allocators'!$B$15:$W$358, MATCH('O5 Details by Class &amp; Accounts'!CB$18, 'E2 Allocators'!$B$15:$W$15, 0),FALSE)*$E187)</f>
        <v>0</v>
      </c>
      <c r="CC187" s="2186">
        <f>IF(ISERROR(VLOOKUP(VLOOKUP($A187, 'E4 TB Allocation Details'!$A$18:$L$214, MATCH("A &amp; G ID", 'E4 TB Allocation Details'!$A$18:$L$18, 0),FALSE), 'E2 Allocators'!$B$15:$W$358, MATCH('O5 Details by Class &amp; Accounts'!CC$18, 'E2 Allocators'!$B$15:$W$15, 0),FALSE)*$E187), 0, VLOOKUP(VLOOKUP($A187, 'E4 TB Allocation Details'!$A$18:$L$214, MATCH("A &amp; G ID", 'E4 TB Allocation Details'!$A$18:$L$18, 0),FALSE), 'E2 Allocators'!$B$15:$W$358, MATCH('O5 Details by Class &amp; Accounts'!CC$18, 'E2 Allocators'!$B$15:$W$15, 0),FALSE)*$E187)</f>
        <v>0</v>
      </c>
      <c r="CD187" s="2186">
        <f>IF(ISERROR(VLOOKUP(VLOOKUP($A187, 'E4 TB Allocation Details'!$A$18:$L$214, MATCH("A &amp; G ID", 'E4 TB Allocation Details'!$A$18:$L$18, 0),FALSE), 'E2 Allocators'!$B$15:$W$358, MATCH('O5 Details by Class &amp; Accounts'!CD$18, 'E2 Allocators'!$B$15:$W$15, 0),FALSE)*$E187), 0, VLOOKUP(VLOOKUP($A187, 'E4 TB Allocation Details'!$A$18:$L$214, MATCH("A &amp; G ID", 'E4 TB Allocation Details'!$A$18:$L$18, 0),FALSE), 'E2 Allocators'!$B$15:$W$358, MATCH('O5 Details by Class &amp; Accounts'!CD$18, 'E2 Allocators'!$B$15:$W$15, 0),FALSE)*$E187)</f>
        <v>0</v>
      </c>
      <c r="CE187" s="2186">
        <f>IF(ISERROR(VLOOKUP(VLOOKUP($A187, 'E4 TB Allocation Details'!$A$18:$L$214, MATCH("A &amp; G ID", 'E4 TB Allocation Details'!$A$18:$L$18, 0),FALSE), 'E2 Allocators'!$B$15:$W$358, MATCH('O5 Details by Class &amp; Accounts'!CE$18, 'E2 Allocators'!$B$15:$W$15, 0),FALSE)*$E187), 0, VLOOKUP(VLOOKUP($A187, 'E4 TB Allocation Details'!$A$18:$L$214, MATCH("A &amp; G ID", 'E4 TB Allocation Details'!$A$18:$L$18, 0),FALSE), 'E2 Allocators'!$B$15:$W$358, MATCH('O5 Details by Class &amp; Accounts'!CE$18, 'E2 Allocators'!$B$15:$W$15, 0),FALSE)*$E187)</f>
        <v>0</v>
      </c>
      <c r="CF187" s="2186">
        <f>IF(ISERROR(VLOOKUP(VLOOKUP($A187, 'E4 TB Allocation Details'!$A$18:$L$214, MATCH("A &amp; G ID", 'E4 TB Allocation Details'!$A$18:$L$18, 0),FALSE), 'E2 Allocators'!$B$15:$W$358, MATCH('O5 Details by Class &amp; Accounts'!CF$18, 'E2 Allocators'!$B$15:$W$15, 0),FALSE)*$E187), 0, VLOOKUP(VLOOKUP($A187, 'E4 TB Allocation Details'!$A$18:$L$214, MATCH("A &amp; G ID", 'E4 TB Allocation Details'!$A$18:$L$18, 0),FALSE), 'E2 Allocators'!$B$15:$W$358, MATCH('O5 Details by Class &amp; Accounts'!CF$18, 'E2 Allocators'!$B$15:$W$15, 0),FALSE)*$E187)</f>
        <v>0</v>
      </c>
      <c r="CG187" s="2186">
        <f>IF(ISERROR(VLOOKUP(VLOOKUP($A187, 'E4 TB Allocation Details'!$A$18:$L$214, MATCH("A &amp; G ID", 'E4 TB Allocation Details'!$A$18:$L$18, 0),FALSE), 'E2 Allocators'!$B$15:$W$358, MATCH('O5 Details by Class &amp; Accounts'!CG$18, 'E2 Allocators'!$B$15:$W$15, 0),FALSE)*$E187), 0, VLOOKUP(VLOOKUP($A187, 'E4 TB Allocation Details'!$A$18:$L$214, MATCH("A &amp; G ID", 'E4 TB Allocation Details'!$A$18:$L$18, 0),FALSE), 'E2 Allocators'!$B$15:$W$358, MATCH('O5 Details by Class &amp; Accounts'!CG$18, 'E2 Allocators'!$B$15:$W$15, 0),FALSE)*$E187)</f>
        <v>0</v>
      </c>
      <c r="CH187" s="2186">
        <f>IF(ISERROR(VLOOKUP(VLOOKUP($A187, 'E4 TB Allocation Details'!$A$18:$L$214, MATCH("A &amp; G ID", 'E4 TB Allocation Details'!$A$18:$L$18, 0),FALSE), 'E2 Allocators'!$B$15:$W$358, MATCH('O5 Details by Class &amp; Accounts'!CH$18, 'E2 Allocators'!$B$15:$W$15, 0),FALSE)*$E187), 0, VLOOKUP(VLOOKUP($A187, 'E4 TB Allocation Details'!$A$18:$L$214, MATCH("A &amp; G ID", 'E4 TB Allocation Details'!$A$18:$L$18, 0),FALSE), 'E2 Allocators'!$B$15:$W$358, MATCH('O5 Details by Class &amp; Accounts'!CH$18, 'E2 Allocators'!$B$15:$W$15, 0),FALSE)*$E187)</f>
        <v>0</v>
      </c>
      <c r="CI187" s="2186">
        <f>IF(ISERROR(VLOOKUP(VLOOKUP($A187, 'E4 TB Allocation Details'!$A$18:$L$214, MATCH("A &amp; G ID", 'E4 TB Allocation Details'!$A$18:$L$18, 0),FALSE), 'E2 Allocators'!$B$15:$W$358, MATCH('O5 Details by Class &amp; Accounts'!CI$18, 'E2 Allocators'!$B$15:$W$15, 0),FALSE)*$E187), 0, VLOOKUP(VLOOKUP($A187, 'E4 TB Allocation Details'!$A$18:$L$214, MATCH("A &amp; G ID", 'E4 TB Allocation Details'!$A$18:$L$18, 0),FALSE), 'E2 Allocators'!$B$15:$W$358, MATCH('O5 Details by Class &amp; Accounts'!CI$18, 'E2 Allocators'!$B$15:$W$15, 0),FALSE)*$E187)</f>
        <v>0</v>
      </c>
      <c r="CJ187" s="2186">
        <f>IF(ISERROR(VLOOKUP(VLOOKUP($A187, 'E4 TB Allocation Details'!$A$18:$L$214, MATCH("A &amp; G ID", 'E4 TB Allocation Details'!$A$18:$L$18, 0),FALSE), 'E2 Allocators'!$B$15:$W$358, MATCH('O5 Details by Class &amp; Accounts'!CJ$18, 'E2 Allocators'!$B$15:$W$15, 0),FALSE)*$E187), 0, VLOOKUP(VLOOKUP($A187, 'E4 TB Allocation Details'!$A$18:$L$214, MATCH("A &amp; G ID", 'E4 TB Allocation Details'!$A$18:$L$18, 0),FALSE), 'E2 Allocators'!$B$15:$W$358, MATCH('O5 Details by Class &amp; Accounts'!CJ$18, 'E2 Allocators'!$B$15:$W$15, 0),FALSE)*$E187)</f>
        <v>0</v>
      </c>
      <c r="CK187" s="2186">
        <f>IF(ISERROR(VLOOKUP(VLOOKUP($A187, 'E4 TB Allocation Details'!$A$18:$L$214, MATCH("A &amp; G ID", 'E4 TB Allocation Details'!$A$18:$L$18, 0),FALSE), 'E2 Allocators'!$B$15:$W$358, MATCH('O5 Details by Class &amp; Accounts'!CK$18, 'E2 Allocators'!$B$15:$W$15, 0),FALSE)*$E187), 0, VLOOKUP(VLOOKUP($A187, 'E4 TB Allocation Details'!$A$18:$L$214, MATCH("A &amp; G ID", 'E4 TB Allocation Details'!$A$18:$L$18, 0),FALSE), 'E2 Allocators'!$B$15:$W$358, MATCH('O5 Details by Class &amp; Accounts'!CK$18, 'E2 Allocators'!$B$15:$W$15, 0),FALSE)*$E187)</f>
        <v>0</v>
      </c>
      <c r="CL187" s="2186">
        <f>IF(ISERROR(VLOOKUP(VLOOKUP($A187, 'E4 TB Allocation Details'!$A$18:$L$214, MATCH("A &amp; G ID", 'E4 TB Allocation Details'!$A$18:$L$18, 0),FALSE), 'E2 Allocators'!$B$15:$W$358, MATCH('O5 Details by Class &amp; Accounts'!CL$18, 'E2 Allocators'!$B$15:$W$15, 0),FALSE)*$E187), 0, VLOOKUP(VLOOKUP($A187, 'E4 TB Allocation Details'!$A$18:$L$214, MATCH("A &amp; G ID", 'E4 TB Allocation Details'!$A$18:$L$18, 0),FALSE), 'E2 Allocators'!$B$15:$W$358, MATCH('O5 Details by Class &amp; Accounts'!CL$18, 'E2 Allocators'!$B$15:$W$15, 0),FALSE)*$E187)</f>
        <v>0</v>
      </c>
      <c r="CM187" s="2186">
        <f>IF(ISERROR(VLOOKUP(VLOOKUP($A187, 'E4 TB Allocation Details'!$A$18:$L$214, MATCH("A &amp; G ID", 'E4 TB Allocation Details'!$A$18:$L$18, 0),FALSE), 'E2 Allocators'!$B$15:$W$358, MATCH('O5 Details by Class &amp; Accounts'!CM$18, 'E2 Allocators'!$B$15:$W$15, 0),FALSE)*$E187), 0, VLOOKUP(VLOOKUP($A187, 'E4 TB Allocation Details'!$A$18:$L$214, MATCH("A &amp; G ID", 'E4 TB Allocation Details'!$A$18:$L$18, 0),FALSE), 'E2 Allocators'!$B$15:$W$358, MATCH('O5 Details by Class &amp; Accounts'!CM$18, 'E2 Allocators'!$B$15:$W$15, 0),FALSE)*$E187)</f>
        <v>0</v>
      </c>
      <c r="CN187" s="2186">
        <f t="shared" si="49"/>
        <v>0</v>
      </c>
      <c r="CO187" s="2187">
        <f t="shared" si="50"/>
        <v>0</v>
      </c>
      <c r="CQ187" s="1625" t="s">
        <v>1082</v>
      </c>
    </row>
    <row r="188" spans="1:95" s="54" customFormat="1" ht="12.75" x14ac:dyDescent="0.2">
      <c r="A188" s="1838">
        <v>5630</v>
      </c>
      <c r="B188" s="1807" t="s">
        <v>297</v>
      </c>
      <c r="C188" s="2184">
        <f>IF(ISERROR(VLOOKUP($A188,'I3 TB Data'!$A$19:$H$483,MATCH('O5 Details by Class &amp; Accounts'!$C$18, 'I3 TB Data'!$A$19:$H$19,0),0)), 0, VLOOKUP($A188,'I3 TB Data'!$A$19:$H$483,MATCH('O5 Details by Class &amp; Accounts'!$C$18,'I3 TB Data'!$A$19:$H$19,0),0))</f>
        <v>45573.97</v>
      </c>
      <c r="D188" s="2185"/>
      <c r="E188" s="2184">
        <f t="shared" si="44"/>
        <v>45573.97</v>
      </c>
      <c r="F188" s="2186"/>
      <c r="G188" s="2186"/>
      <c r="H188" s="2186">
        <f t="shared" si="46"/>
        <v>0</v>
      </c>
      <c r="I188" s="2186">
        <f>IF(ISERROR(VLOOKUP(VLOOKUP($A188, 'E4 TB Allocation Details'!$A$18:$L$214, MATCH("Demand ID", 'E4 TB Allocation Details'!$A$18:$L$18, 0),FALSE), 'E2 Allocators'!$B$15:$W$358, MATCH('O5 Details by Class &amp; Accounts'!I$18, 'E2 Allocators'!$B$15:$W$15, 0),FALSE)*$F188), 0, VLOOKUP(VLOOKUP($A188, 'E4 TB Allocation Details'!$A$18:$L$214, MATCH("Demand ID", 'E4 TB Allocation Details'!$A$18:$L$18, 0),FALSE), 'E2 Allocators'!$B$15:$W$358, MATCH('O5 Details by Class &amp; Accounts'!I$18, 'E2 Allocators'!$B$15:$W$15, 0),FALSE)*$F188)</f>
        <v>0</v>
      </c>
      <c r="J188" s="2186">
        <f>IF(ISERROR(VLOOKUP(VLOOKUP($A188, 'E4 TB Allocation Details'!$A$18:$L$214, MATCH("Demand ID", 'E4 TB Allocation Details'!$A$18:$L$18, 0),FALSE), 'E2 Allocators'!$B$15:$W$358, MATCH('O5 Details by Class &amp; Accounts'!J$18, 'E2 Allocators'!$B$15:$W$15, 0),FALSE)*$F188), 0, VLOOKUP(VLOOKUP($A188, 'E4 TB Allocation Details'!$A$18:$L$214, MATCH("Demand ID", 'E4 TB Allocation Details'!$A$18:$L$18, 0),FALSE), 'E2 Allocators'!$B$15:$W$358, MATCH('O5 Details by Class &amp; Accounts'!J$18, 'E2 Allocators'!$B$15:$W$15, 0),FALSE)*$F188)</f>
        <v>0</v>
      </c>
      <c r="K188" s="2186">
        <f>IF(ISERROR(VLOOKUP(VLOOKUP($A188, 'E4 TB Allocation Details'!$A$18:$L$214, MATCH("Demand ID", 'E4 TB Allocation Details'!$A$18:$L$18, 0),FALSE), 'E2 Allocators'!$B$15:$W$358, MATCH('O5 Details by Class &amp; Accounts'!K$18, 'E2 Allocators'!$B$15:$W$15, 0),FALSE)*$F188), 0, VLOOKUP(VLOOKUP($A188, 'E4 TB Allocation Details'!$A$18:$L$214, MATCH("Demand ID", 'E4 TB Allocation Details'!$A$18:$L$18, 0),FALSE), 'E2 Allocators'!$B$15:$W$358, MATCH('O5 Details by Class &amp; Accounts'!K$18, 'E2 Allocators'!$B$15:$W$15, 0),FALSE)*$F188)</f>
        <v>0</v>
      </c>
      <c r="L188" s="2186">
        <f>IF(ISERROR(VLOOKUP(VLOOKUP($A188, 'E4 TB Allocation Details'!$A$18:$L$214, MATCH("Demand ID", 'E4 TB Allocation Details'!$A$18:$L$18, 0),FALSE), 'E2 Allocators'!$B$15:$W$358, MATCH('O5 Details by Class &amp; Accounts'!L$18, 'E2 Allocators'!$B$15:$W$15, 0),FALSE)*$F188), 0, VLOOKUP(VLOOKUP($A188, 'E4 TB Allocation Details'!$A$18:$L$214, MATCH("Demand ID", 'E4 TB Allocation Details'!$A$18:$L$18, 0),FALSE), 'E2 Allocators'!$B$15:$W$358, MATCH('O5 Details by Class &amp; Accounts'!L$18, 'E2 Allocators'!$B$15:$W$15, 0),FALSE)*$F188)</f>
        <v>0</v>
      </c>
      <c r="M188" s="2186">
        <f>IF(ISERROR(VLOOKUP(VLOOKUP($A188, 'E4 TB Allocation Details'!$A$18:$L$214, MATCH("Demand ID", 'E4 TB Allocation Details'!$A$18:$L$18, 0),FALSE), 'E2 Allocators'!$B$15:$W$358, MATCH('O5 Details by Class &amp; Accounts'!M$18, 'E2 Allocators'!$B$15:$W$15, 0),FALSE)*$F188), 0, VLOOKUP(VLOOKUP($A188, 'E4 TB Allocation Details'!$A$18:$L$214, MATCH("Demand ID", 'E4 TB Allocation Details'!$A$18:$L$18, 0),FALSE), 'E2 Allocators'!$B$15:$W$358, MATCH('O5 Details by Class &amp; Accounts'!M$18, 'E2 Allocators'!$B$15:$W$15, 0),FALSE)*$F188)</f>
        <v>0</v>
      </c>
      <c r="N188" s="2186">
        <f>IF(ISERROR(VLOOKUP(VLOOKUP($A188, 'E4 TB Allocation Details'!$A$18:$L$214, MATCH("Demand ID", 'E4 TB Allocation Details'!$A$18:$L$18, 0),FALSE), 'E2 Allocators'!$B$15:$W$358, MATCH('O5 Details by Class &amp; Accounts'!N$18, 'E2 Allocators'!$B$15:$W$15, 0),FALSE)*$F188), 0, VLOOKUP(VLOOKUP($A188, 'E4 TB Allocation Details'!$A$18:$L$214, MATCH("Demand ID", 'E4 TB Allocation Details'!$A$18:$L$18, 0),FALSE), 'E2 Allocators'!$B$15:$W$358, MATCH('O5 Details by Class &amp; Accounts'!N$18, 'E2 Allocators'!$B$15:$W$15, 0),FALSE)*$F188)</f>
        <v>0</v>
      </c>
      <c r="O188" s="2186">
        <f>IF(ISERROR(VLOOKUP(VLOOKUP($A188, 'E4 TB Allocation Details'!$A$18:$L$214, MATCH("Demand ID", 'E4 TB Allocation Details'!$A$18:$L$18, 0),FALSE), 'E2 Allocators'!$B$15:$W$358, MATCH('O5 Details by Class &amp; Accounts'!O$18, 'E2 Allocators'!$B$15:$W$15, 0),FALSE)*$F188), 0, VLOOKUP(VLOOKUP($A188, 'E4 TB Allocation Details'!$A$18:$L$214, MATCH("Demand ID", 'E4 TB Allocation Details'!$A$18:$L$18, 0),FALSE), 'E2 Allocators'!$B$15:$W$358, MATCH('O5 Details by Class &amp; Accounts'!O$18, 'E2 Allocators'!$B$15:$W$15, 0),FALSE)*$F188)</f>
        <v>0</v>
      </c>
      <c r="P188" s="2186">
        <f>IF(ISERROR(VLOOKUP(VLOOKUP($A188, 'E4 TB Allocation Details'!$A$18:$L$214, MATCH("Demand ID", 'E4 TB Allocation Details'!$A$18:$L$18, 0),FALSE), 'E2 Allocators'!$B$15:$W$358, MATCH('O5 Details by Class &amp; Accounts'!P$18, 'E2 Allocators'!$B$15:$W$15, 0),FALSE)*$F188), 0, VLOOKUP(VLOOKUP($A188, 'E4 TB Allocation Details'!$A$18:$L$214, MATCH("Demand ID", 'E4 TB Allocation Details'!$A$18:$L$18, 0),FALSE), 'E2 Allocators'!$B$15:$W$358, MATCH('O5 Details by Class &amp; Accounts'!P$18, 'E2 Allocators'!$B$15:$W$15, 0),FALSE)*$F188)</f>
        <v>0</v>
      </c>
      <c r="Q188" s="2186">
        <f>IF(ISERROR(VLOOKUP(VLOOKUP($A188, 'E4 TB Allocation Details'!$A$18:$L$214, MATCH("Demand ID", 'E4 TB Allocation Details'!$A$18:$L$18, 0),FALSE), 'E2 Allocators'!$B$15:$W$358, MATCH('O5 Details by Class &amp; Accounts'!Q$18, 'E2 Allocators'!$B$15:$W$15, 0),FALSE)*$F188), 0, VLOOKUP(VLOOKUP($A188, 'E4 TB Allocation Details'!$A$18:$L$214, MATCH("Demand ID", 'E4 TB Allocation Details'!$A$18:$L$18, 0),FALSE), 'E2 Allocators'!$B$15:$W$358, MATCH('O5 Details by Class &amp; Accounts'!Q$18, 'E2 Allocators'!$B$15:$W$15, 0),FALSE)*$F188)</f>
        <v>0</v>
      </c>
      <c r="R188" s="2186">
        <f>IF(ISERROR(VLOOKUP(VLOOKUP($A188, 'E4 TB Allocation Details'!$A$18:$L$214, MATCH("Demand ID", 'E4 TB Allocation Details'!$A$18:$L$18, 0),FALSE), 'E2 Allocators'!$B$15:$W$358, MATCH('O5 Details by Class &amp; Accounts'!R$18, 'E2 Allocators'!$B$15:$W$15, 0),FALSE)*$F188), 0, VLOOKUP(VLOOKUP($A188, 'E4 TB Allocation Details'!$A$18:$L$214, MATCH("Demand ID", 'E4 TB Allocation Details'!$A$18:$L$18, 0),FALSE), 'E2 Allocators'!$B$15:$W$358, MATCH('O5 Details by Class &amp; Accounts'!R$18, 'E2 Allocators'!$B$15:$W$15, 0),FALSE)*$F188)</f>
        <v>0</v>
      </c>
      <c r="S188" s="2186">
        <f>IF(ISERROR(VLOOKUP(VLOOKUP($A188, 'E4 TB Allocation Details'!$A$18:$L$214, MATCH("Demand ID", 'E4 TB Allocation Details'!$A$18:$L$18, 0),FALSE), 'E2 Allocators'!$B$15:$W$358, MATCH('O5 Details by Class &amp; Accounts'!S$18, 'E2 Allocators'!$B$15:$W$15, 0),FALSE)*$F188), 0, VLOOKUP(VLOOKUP($A188, 'E4 TB Allocation Details'!$A$18:$L$214, MATCH("Demand ID", 'E4 TB Allocation Details'!$A$18:$L$18, 0),FALSE), 'E2 Allocators'!$B$15:$W$358, MATCH('O5 Details by Class &amp; Accounts'!S$18, 'E2 Allocators'!$B$15:$W$15, 0),FALSE)*$F188)</f>
        <v>0</v>
      </c>
      <c r="T188" s="2186">
        <f>IF(ISERROR(VLOOKUP(VLOOKUP($A188, 'E4 TB Allocation Details'!$A$18:$L$214, MATCH("Demand ID", 'E4 TB Allocation Details'!$A$18:$L$18, 0),FALSE), 'E2 Allocators'!$B$15:$W$358, MATCH('O5 Details by Class &amp; Accounts'!T$18, 'E2 Allocators'!$B$15:$W$15, 0),FALSE)*$F188), 0, VLOOKUP(VLOOKUP($A188, 'E4 TB Allocation Details'!$A$18:$L$214, MATCH("Demand ID", 'E4 TB Allocation Details'!$A$18:$L$18, 0),FALSE), 'E2 Allocators'!$B$15:$W$358, MATCH('O5 Details by Class &amp; Accounts'!T$18, 'E2 Allocators'!$B$15:$W$15, 0),FALSE)*$F188)</f>
        <v>0</v>
      </c>
      <c r="U188" s="2186">
        <f>IF(ISERROR(VLOOKUP(VLOOKUP($A188, 'E4 TB Allocation Details'!$A$18:$L$214, MATCH("Demand ID", 'E4 TB Allocation Details'!$A$18:$L$18, 0),FALSE), 'E2 Allocators'!$B$15:$W$358, MATCH('O5 Details by Class &amp; Accounts'!U$18, 'E2 Allocators'!$B$15:$W$15, 0),FALSE)*$F188), 0, VLOOKUP(VLOOKUP($A188, 'E4 TB Allocation Details'!$A$18:$L$214, MATCH("Demand ID", 'E4 TB Allocation Details'!$A$18:$L$18, 0),FALSE), 'E2 Allocators'!$B$15:$W$358, MATCH('O5 Details by Class &amp; Accounts'!U$18, 'E2 Allocators'!$B$15:$W$15, 0),FALSE)*$F188)</f>
        <v>0</v>
      </c>
      <c r="V188" s="2186">
        <f>IF(ISERROR(VLOOKUP(VLOOKUP($A188, 'E4 TB Allocation Details'!$A$18:$L$214, MATCH("Demand ID", 'E4 TB Allocation Details'!$A$18:$L$18, 0),FALSE), 'E2 Allocators'!$B$15:$W$358, MATCH('O5 Details by Class &amp; Accounts'!V$18, 'E2 Allocators'!$B$15:$W$15, 0),FALSE)*$F188), 0, VLOOKUP(VLOOKUP($A188, 'E4 TB Allocation Details'!$A$18:$L$214, MATCH("Demand ID", 'E4 TB Allocation Details'!$A$18:$L$18, 0),FALSE), 'E2 Allocators'!$B$15:$W$358, MATCH('O5 Details by Class &amp; Accounts'!V$18, 'E2 Allocators'!$B$15:$W$15, 0),FALSE)*$F188)</f>
        <v>0</v>
      </c>
      <c r="W188" s="2186">
        <f>IF(ISERROR(VLOOKUP(VLOOKUP($A188, 'E4 TB Allocation Details'!$A$18:$L$214, MATCH("Demand ID", 'E4 TB Allocation Details'!$A$18:$L$18, 0),FALSE), 'E2 Allocators'!$B$15:$W$358, MATCH('O5 Details by Class &amp; Accounts'!W$18, 'E2 Allocators'!$B$15:$W$15, 0),FALSE)*$F188), 0, VLOOKUP(VLOOKUP($A188, 'E4 TB Allocation Details'!$A$18:$L$214, MATCH("Demand ID", 'E4 TB Allocation Details'!$A$18:$L$18, 0),FALSE), 'E2 Allocators'!$B$15:$W$358, MATCH('O5 Details by Class &amp; Accounts'!W$18, 'E2 Allocators'!$B$15:$W$15, 0),FALSE)*$F188)</f>
        <v>0</v>
      </c>
      <c r="X188" s="2186">
        <f>IF(ISERROR(VLOOKUP(VLOOKUP($A188, 'E4 TB Allocation Details'!$A$18:$L$214, MATCH("Demand ID", 'E4 TB Allocation Details'!$A$18:$L$18, 0),FALSE), 'E2 Allocators'!$B$15:$W$358, MATCH('O5 Details by Class &amp; Accounts'!X$18, 'E2 Allocators'!$B$15:$W$15, 0),FALSE)*$F188), 0, VLOOKUP(VLOOKUP($A188, 'E4 TB Allocation Details'!$A$18:$L$214, MATCH("Demand ID", 'E4 TB Allocation Details'!$A$18:$L$18, 0),FALSE), 'E2 Allocators'!$B$15:$W$358, MATCH('O5 Details by Class &amp; Accounts'!X$18, 'E2 Allocators'!$B$15:$W$15, 0),FALSE)*$F188)</f>
        <v>0</v>
      </c>
      <c r="Y188" s="2186">
        <f>IF(ISERROR(VLOOKUP(VLOOKUP($A188, 'E4 TB Allocation Details'!$A$18:$L$214, MATCH("Demand ID", 'E4 TB Allocation Details'!$A$18:$L$18, 0),FALSE), 'E2 Allocators'!$B$15:$W$358, MATCH('O5 Details by Class &amp; Accounts'!Y$18, 'E2 Allocators'!$B$15:$W$15, 0),FALSE)*$F188), 0, VLOOKUP(VLOOKUP($A188, 'E4 TB Allocation Details'!$A$18:$L$214, MATCH("Demand ID", 'E4 TB Allocation Details'!$A$18:$L$18, 0),FALSE), 'E2 Allocators'!$B$15:$W$358, MATCH('O5 Details by Class &amp; Accounts'!Y$18, 'E2 Allocators'!$B$15:$W$15, 0),FALSE)*$F188)</f>
        <v>0</v>
      </c>
      <c r="Z188" s="2186">
        <f>IF(ISERROR(VLOOKUP(VLOOKUP($A188, 'E4 TB Allocation Details'!$A$18:$L$214, MATCH("Demand ID", 'E4 TB Allocation Details'!$A$18:$L$18, 0),FALSE), 'E2 Allocators'!$B$15:$W$358, MATCH('O5 Details by Class &amp; Accounts'!Z$18, 'E2 Allocators'!$B$15:$W$15, 0),FALSE)*$F188), 0, VLOOKUP(VLOOKUP($A188, 'E4 TB Allocation Details'!$A$18:$L$214, MATCH("Demand ID", 'E4 TB Allocation Details'!$A$18:$L$18, 0),FALSE), 'E2 Allocators'!$B$15:$W$358, MATCH('O5 Details by Class &amp; Accounts'!Z$18, 'E2 Allocators'!$B$15:$W$15, 0),FALSE)*$F188)</f>
        <v>0</v>
      </c>
      <c r="AA188" s="2186">
        <f>IF(ISERROR(VLOOKUP(VLOOKUP($A188, 'E4 TB Allocation Details'!$A$18:$L$214, MATCH("Demand ID", 'E4 TB Allocation Details'!$A$18:$L$18, 0),FALSE), 'E2 Allocators'!$B$15:$W$358, MATCH('O5 Details by Class &amp; Accounts'!AA$18, 'E2 Allocators'!$B$15:$W$15, 0),FALSE)*$F188), 0, VLOOKUP(VLOOKUP($A188, 'E4 TB Allocation Details'!$A$18:$L$214, MATCH("Demand ID", 'E4 TB Allocation Details'!$A$18:$L$18, 0),FALSE), 'E2 Allocators'!$B$15:$W$358, MATCH('O5 Details by Class &amp; Accounts'!AA$18, 'E2 Allocators'!$B$15:$W$15, 0),FALSE)*$F188)</f>
        <v>0</v>
      </c>
      <c r="AB188" s="2186">
        <f>IF(ISERROR(VLOOKUP(VLOOKUP($A188, 'E4 TB Allocation Details'!$A$18:$L$214, MATCH("Demand ID", 'E4 TB Allocation Details'!$A$18:$L$18, 0),FALSE), 'E2 Allocators'!$B$15:$W$358, MATCH('O5 Details by Class &amp; Accounts'!AB$18, 'E2 Allocators'!$B$15:$W$15, 0),FALSE)*$F188), 0, VLOOKUP(VLOOKUP($A188, 'E4 TB Allocation Details'!$A$18:$L$214, MATCH("Demand ID", 'E4 TB Allocation Details'!$A$18:$L$18, 0),FALSE), 'E2 Allocators'!$B$15:$W$358, MATCH('O5 Details by Class &amp; Accounts'!AB$18, 'E2 Allocators'!$B$15:$W$15, 0),FALSE)*$F188)</f>
        <v>0</v>
      </c>
      <c r="AC188" s="2186">
        <f t="shared" si="47"/>
        <v>0</v>
      </c>
      <c r="AD188" s="2186">
        <f>IF(ISERROR(VLOOKUP(VLOOKUP($A188, 'E4 TB Allocation Details'!$A$18:$L$214, MATCH("Customer ID", 'E4 TB Allocation Details'!$A$18:$L$18, 0),FALSE), 'E2 Allocators'!$B$15:$W$358, MATCH('O5 Details by Class &amp; Accounts'!AD$18, 'E2 Allocators'!$B$15:$W$15, 0),FALSE)*$G188), 0, VLOOKUP(VLOOKUP($A188, 'E4 TB Allocation Details'!$A$18:$L$214, MATCH("Customer ID", 'E4 TB Allocation Details'!$A$18:$L$18, 0),FALSE), 'E2 Allocators'!$B$15:$W$358, MATCH('O5 Details by Class &amp; Accounts'!AD$18, 'E2 Allocators'!$B$15:$W$15, 0),FALSE)*$G188)</f>
        <v>0</v>
      </c>
      <c r="AE188" s="2186">
        <f>IF(ISERROR(VLOOKUP(VLOOKUP($A188, 'E4 TB Allocation Details'!$A$18:$L$214, MATCH("Customer ID", 'E4 TB Allocation Details'!$A$18:$L$18, 0),FALSE), 'E2 Allocators'!$B$15:$W$358, MATCH('O5 Details by Class &amp; Accounts'!AE$18, 'E2 Allocators'!$B$15:$W$15, 0),FALSE)*$G188), 0, VLOOKUP(VLOOKUP($A188, 'E4 TB Allocation Details'!$A$18:$L$214, MATCH("Customer ID", 'E4 TB Allocation Details'!$A$18:$L$18, 0),FALSE), 'E2 Allocators'!$B$15:$W$358, MATCH('O5 Details by Class &amp; Accounts'!AE$18, 'E2 Allocators'!$B$15:$W$15, 0),FALSE)*$G188)</f>
        <v>0</v>
      </c>
      <c r="AF188" s="2186">
        <f>IF(ISERROR(VLOOKUP(VLOOKUP($A188, 'E4 TB Allocation Details'!$A$18:$L$214, MATCH("Customer ID", 'E4 TB Allocation Details'!$A$18:$L$18, 0),FALSE), 'E2 Allocators'!$B$15:$W$358, MATCH('O5 Details by Class &amp; Accounts'!AF$18, 'E2 Allocators'!$B$15:$W$15, 0),FALSE)*$G188), 0, VLOOKUP(VLOOKUP($A188, 'E4 TB Allocation Details'!$A$18:$L$214, MATCH("Customer ID", 'E4 TB Allocation Details'!$A$18:$L$18, 0),FALSE), 'E2 Allocators'!$B$15:$W$358, MATCH('O5 Details by Class &amp; Accounts'!AF$18, 'E2 Allocators'!$B$15:$W$15, 0),FALSE)*$G188)</f>
        <v>0</v>
      </c>
      <c r="AG188" s="2186">
        <f>IF(ISERROR(VLOOKUP(VLOOKUP($A188, 'E4 TB Allocation Details'!$A$18:$L$214, MATCH("Customer ID", 'E4 TB Allocation Details'!$A$18:$L$18, 0),FALSE), 'E2 Allocators'!$B$15:$W$358, MATCH('O5 Details by Class &amp; Accounts'!AG$18, 'E2 Allocators'!$B$15:$W$15, 0),FALSE)*$G188), 0, VLOOKUP(VLOOKUP($A188, 'E4 TB Allocation Details'!$A$18:$L$214, MATCH("Customer ID", 'E4 TB Allocation Details'!$A$18:$L$18, 0),FALSE), 'E2 Allocators'!$B$15:$W$358, MATCH('O5 Details by Class &amp; Accounts'!AG$18, 'E2 Allocators'!$B$15:$W$15, 0),FALSE)*$G188)</f>
        <v>0</v>
      </c>
      <c r="AH188" s="2186">
        <f>IF(ISERROR(VLOOKUP(VLOOKUP($A188, 'E4 TB Allocation Details'!$A$18:$L$214, MATCH("Customer ID", 'E4 TB Allocation Details'!$A$18:$L$18, 0),FALSE), 'E2 Allocators'!$B$15:$W$358, MATCH('O5 Details by Class &amp; Accounts'!AH$18, 'E2 Allocators'!$B$15:$W$15, 0),FALSE)*$G188), 0, VLOOKUP(VLOOKUP($A188, 'E4 TB Allocation Details'!$A$18:$L$214, MATCH("Customer ID", 'E4 TB Allocation Details'!$A$18:$L$18, 0),FALSE), 'E2 Allocators'!$B$15:$W$358, MATCH('O5 Details by Class &amp; Accounts'!AH$18, 'E2 Allocators'!$B$15:$W$15, 0),FALSE)*$G188)</f>
        <v>0</v>
      </c>
      <c r="AI188" s="2186">
        <f>IF(ISERROR(VLOOKUP(VLOOKUP($A188, 'E4 TB Allocation Details'!$A$18:$L$214, MATCH("Customer ID", 'E4 TB Allocation Details'!$A$18:$L$18, 0),FALSE), 'E2 Allocators'!$B$15:$W$358, MATCH('O5 Details by Class &amp; Accounts'!AI$18, 'E2 Allocators'!$B$15:$W$15, 0),FALSE)*$G188), 0, VLOOKUP(VLOOKUP($A188, 'E4 TB Allocation Details'!$A$18:$L$214, MATCH("Customer ID", 'E4 TB Allocation Details'!$A$18:$L$18, 0),FALSE), 'E2 Allocators'!$B$15:$W$358, MATCH('O5 Details by Class &amp; Accounts'!AI$18, 'E2 Allocators'!$B$15:$W$15, 0),FALSE)*$G188)</f>
        <v>0</v>
      </c>
      <c r="AJ188" s="2186">
        <f>IF(ISERROR(VLOOKUP(VLOOKUP($A188, 'E4 TB Allocation Details'!$A$18:$L$214, MATCH("Customer ID", 'E4 TB Allocation Details'!$A$18:$L$18, 0),FALSE), 'E2 Allocators'!$B$15:$W$358, MATCH('O5 Details by Class &amp; Accounts'!AJ$18, 'E2 Allocators'!$B$15:$W$15, 0),FALSE)*$G188), 0, VLOOKUP(VLOOKUP($A188, 'E4 TB Allocation Details'!$A$18:$L$214, MATCH("Customer ID", 'E4 TB Allocation Details'!$A$18:$L$18, 0),FALSE), 'E2 Allocators'!$B$15:$W$358, MATCH('O5 Details by Class &amp; Accounts'!AJ$18, 'E2 Allocators'!$B$15:$W$15, 0),FALSE)*$G188)</f>
        <v>0</v>
      </c>
      <c r="AK188" s="2186">
        <f>IF(ISERROR(VLOOKUP(VLOOKUP($A188, 'E4 TB Allocation Details'!$A$18:$L$214, MATCH("Customer ID", 'E4 TB Allocation Details'!$A$18:$L$18, 0),FALSE), 'E2 Allocators'!$B$15:$W$358, MATCH('O5 Details by Class &amp; Accounts'!AK$18, 'E2 Allocators'!$B$15:$W$15, 0),FALSE)*$G188), 0, VLOOKUP(VLOOKUP($A188, 'E4 TB Allocation Details'!$A$18:$L$214, MATCH("Customer ID", 'E4 TB Allocation Details'!$A$18:$L$18, 0),FALSE), 'E2 Allocators'!$B$15:$W$358, MATCH('O5 Details by Class &amp; Accounts'!AK$18, 'E2 Allocators'!$B$15:$W$15, 0),FALSE)*$G188)</f>
        <v>0</v>
      </c>
      <c r="AL188" s="2186">
        <f>IF(ISERROR(VLOOKUP(VLOOKUP($A188, 'E4 TB Allocation Details'!$A$18:$L$214, MATCH("Customer ID", 'E4 TB Allocation Details'!$A$18:$L$18, 0),FALSE), 'E2 Allocators'!$B$15:$W$358, MATCH('O5 Details by Class &amp; Accounts'!AL$18, 'E2 Allocators'!$B$15:$W$15, 0),FALSE)*$G188), 0, VLOOKUP(VLOOKUP($A188, 'E4 TB Allocation Details'!$A$18:$L$214, MATCH("Customer ID", 'E4 TB Allocation Details'!$A$18:$L$18, 0),FALSE), 'E2 Allocators'!$B$15:$W$358, MATCH('O5 Details by Class &amp; Accounts'!AL$18, 'E2 Allocators'!$B$15:$W$15, 0),FALSE)*$G188)</f>
        <v>0</v>
      </c>
      <c r="AM188" s="2186">
        <f>IF(ISERROR(VLOOKUP(VLOOKUP($A188, 'E4 TB Allocation Details'!$A$18:$L$214, MATCH("Customer ID", 'E4 TB Allocation Details'!$A$18:$L$18, 0),FALSE), 'E2 Allocators'!$B$15:$W$358, MATCH('O5 Details by Class &amp; Accounts'!AM$18, 'E2 Allocators'!$B$15:$W$15, 0),FALSE)*$G188), 0, VLOOKUP(VLOOKUP($A188, 'E4 TB Allocation Details'!$A$18:$L$214, MATCH("Customer ID", 'E4 TB Allocation Details'!$A$18:$L$18, 0),FALSE), 'E2 Allocators'!$B$15:$W$358, MATCH('O5 Details by Class &amp; Accounts'!AM$18, 'E2 Allocators'!$B$15:$W$15, 0),FALSE)*$G188)</f>
        <v>0</v>
      </c>
      <c r="AN188" s="2186">
        <f>IF(ISERROR(VLOOKUP(VLOOKUP($A188, 'E4 TB Allocation Details'!$A$18:$L$214, MATCH("Customer ID", 'E4 TB Allocation Details'!$A$18:$L$18, 0),FALSE), 'E2 Allocators'!$B$15:$W$358, MATCH('O5 Details by Class &amp; Accounts'!AN$18, 'E2 Allocators'!$B$15:$W$15, 0),FALSE)*$G188), 0, VLOOKUP(VLOOKUP($A188, 'E4 TB Allocation Details'!$A$18:$L$214, MATCH("Customer ID", 'E4 TB Allocation Details'!$A$18:$L$18, 0),FALSE), 'E2 Allocators'!$B$15:$W$358, MATCH('O5 Details by Class &amp; Accounts'!AN$18, 'E2 Allocators'!$B$15:$W$15, 0),FALSE)*$G188)</f>
        <v>0</v>
      </c>
      <c r="AO188" s="2186">
        <f>IF(ISERROR(VLOOKUP(VLOOKUP($A188, 'E4 TB Allocation Details'!$A$18:$L$214, MATCH("Customer ID", 'E4 TB Allocation Details'!$A$18:$L$18, 0),FALSE), 'E2 Allocators'!$B$15:$W$358, MATCH('O5 Details by Class &amp; Accounts'!AO$18, 'E2 Allocators'!$B$15:$W$15, 0),FALSE)*$G188), 0, VLOOKUP(VLOOKUP($A188, 'E4 TB Allocation Details'!$A$18:$L$214, MATCH("Customer ID", 'E4 TB Allocation Details'!$A$18:$L$18, 0),FALSE), 'E2 Allocators'!$B$15:$W$358, MATCH('O5 Details by Class &amp; Accounts'!AO$18, 'E2 Allocators'!$B$15:$W$15, 0),FALSE)*$G188)</f>
        <v>0</v>
      </c>
      <c r="AP188" s="2186">
        <f>IF(ISERROR(VLOOKUP(VLOOKUP($A188, 'E4 TB Allocation Details'!$A$18:$L$214, MATCH("Customer ID", 'E4 TB Allocation Details'!$A$18:$L$18, 0),FALSE), 'E2 Allocators'!$B$15:$W$358, MATCH('O5 Details by Class &amp; Accounts'!AP$18, 'E2 Allocators'!$B$15:$W$15, 0),FALSE)*$G188), 0, VLOOKUP(VLOOKUP($A188, 'E4 TB Allocation Details'!$A$18:$L$214, MATCH("Customer ID", 'E4 TB Allocation Details'!$A$18:$L$18, 0),FALSE), 'E2 Allocators'!$B$15:$W$358, MATCH('O5 Details by Class &amp; Accounts'!AP$18, 'E2 Allocators'!$B$15:$W$15, 0),FALSE)*$G188)</f>
        <v>0</v>
      </c>
      <c r="AQ188" s="2186">
        <f>IF(ISERROR(VLOOKUP(VLOOKUP($A188, 'E4 TB Allocation Details'!$A$18:$L$214, MATCH("Customer ID", 'E4 TB Allocation Details'!$A$18:$L$18, 0),FALSE), 'E2 Allocators'!$B$15:$W$358, MATCH('O5 Details by Class &amp; Accounts'!AQ$18, 'E2 Allocators'!$B$15:$W$15, 0),FALSE)*$G188), 0, VLOOKUP(VLOOKUP($A188, 'E4 TB Allocation Details'!$A$18:$L$214, MATCH("Customer ID", 'E4 TB Allocation Details'!$A$18:$L$18, 0),FALSE), 'E2 Allocators'!$B$15:$W$358, MATCH('O5 Details by Class &amp; Accounts'!AQ$18, 'E2 Allocators'!$B$15:$W$15, 0),FALSE)*$G188)</f>
        <v>0</v>
      </c>
      <c r="AR188" s="2186">
        <f>IF(ISERROR(VLOOKUP(VLOOKUP($A188, 'E4 TB Allocation Details'!$A$18:$L$214, MATCH("Customer ID", 'E4 TB Allocation Details'!$A$18:$L$18, 0),FALSE), 'E2 Allocators'!$B$15:$W$358, MATCH('O5 Details by Class &amp; Accounts'!AR$18, 'E2 Allocators'!$B$15:$W$15, 0),FALSE)*$G188), 0, VLOOKUP(VLOOKUP($A188, 'E4 TB Allocation Details'!$A$18:$L$214, MATCH("Customer ID", 'E4 TB Allocation Details'!$A$18:$L$18, 0),FALSE), 'E2 Allocators'!$B$15:$W$358, MATCH('O5 Details by Class &amp; Accounts'!AR$18, 'E2 Allocators'!$B$15:$W$15, 0),FALSE)*$G188)</f>
        <v>0</v>
      </c>
      <c r="AS188" s="2186">
        <f>IF(ISERROR(VLOOKUP(VLOOKUP($A188, 'E4 TB Allocation Details'!$A$18:$L$214, MATCH("Customer ID", 'E4 TB Allocation Details'!$A$18:$L$18, 0),FALSE), 'E2 Allocators'!$B$15:$W$358, MATCH('O5 Details by Class &amp; Accounts'!AS$18, 'E2 Allocators'!$B$15:$W$15, 0),FALSE)*$G188), 0, VLOOKUP(VLOOKUP($A188, 'E4 TB Allocation Details'!$A$18:$L$214, MATCH("Customer ID", 'E4 TB Allocation Details'!$A$18:$L$18, 0),FALSE), 'E2 Allocators'!$B$15:$W$358, MATCH('O5 Details by Class &amp; Accounts'!AS$18, 'E2 Allocators'!$B$15:$W$15, 0),FALSE)*$G188)</f>
        <v>0</v>
      </c>
      <c r="AT188" s="2186">
        <f>IF(ISERROR(VLOOKUP(VLOOKUP($A188, 'E4 TB Allocation Details'!$A$18:$L$214, MATCH("Customer ID", 'E4 TB Allocation Details'!$A$18:$L$18, 0),FALSE), 'E2 Allocators'!$B$15:$W$358, MATCH('O5 Details by Class &amp; Accounts'!AT$18, 'E2 Allocators'!$B$15:$W$15, 0),FALSE)*$G188), 0, VLOOKUP(VLOOKUP($A188, 'E4 TB Allocation Details'!$A$18:$L$214, MATCH("Customer ID", 'E4 TB Allocation Details'!$A$18:$L$18, 0),FALSE), 'E2 Allocators'!$B$15:$W$358, MATCH('O5 Details by Class &amp; Accounts'!AT$18, 'E2 Allocators'!$B$15:$W$15, 0),FALSE)*$G188)</f>
        <v>0</v>
      </c>
      <c r="AU188" s="2186">
        <f>IF(ISERROR(VLOOKUP(VLOOKUP($A188, 'E4 TB Allocation Details'!$A$18:$L$214, MATCH("Customer ID", 'E4 TB Allocation Details'!$A$18:$L$18, 0),FALSE), 'E2 Allocators'!$B$15:$W$358, MATCH('O5 Details by Class &amp; Accounts'!AU$18, 'E2 Allocators'!$B$15:$W$15, 0),FALSE)*$G188), 0, VLOOKUP(VLOOKUP($A188, 'E4 TB Allocation Details'!$A$18:$L$214, MATCH("Customer ID", 'E4 TB Allocation Details'!$A$18:$L$18, 0),FALSE), 'E2 Allocators'!$B$15:$W$358, MATCH('O5 Details by Class &amp; Accounts'!AU$18, 'E2 Allocators'!$B$15:$W$15, 0),FALSE)*$G188)</f>
        <v>0</v>
      </c>
      <c r="AV188" s="2186">
        <f>IF(ISERROR(VLOOKUP(VLOOKUP($A188, 'E4 TB Allocation Details'!$A$18:$L$214, MATCH("Customer ID", 'E4 TB Allocation Details'!$A$18:$L$18, 0),FALSE), 'E2 Allocators'!$B$15:$W$358, MATCH('O5 Details by Class &amp; Accounts'!AV$18, 'E2 Allocators'!$B$15:$W$15, 0),FALSE)*$G188), 0, VLOOKUP(VLOOKUP($A188, 'E4 TB Allocation Details'!$A$18:$L$214, MATCH("Customer ID", 'E4 TB Allocation Details'!$A$18:$L$18, 0),FALSE), 'E2 Allocators'!$B$15:$W$358, MATCH('O5 Details by Class &amp; Accounts'!AV$18, 'E2 Allocators'!$B$15:$W$15, 0),FALSE)*$G188)</f>
        <v>0</v>
      </c>
      <c r="AW188" s="2186">
        <f>IF(ISERROR(VLOOKUP(VLOOKUP($A188, 'E4 TB Allocation Details'!$A$18:$L$214, MATCH("Customer ID", 'E4 TB Allocation Details'!$A$18:$L$18, 0),FALSE), 'E2 Allocators'!$B$15:$W$358, MATCH('O5 Details by Class &amp; Accounts'!AW$18, 'E2 Allocators'!$B$15:$W$15, 0),FALSE)*$G188), 0, VLOOKUP(VLOOKUP($A188, 'E4 TB Allocation Details'!$A$18:$L$214, MATCH("Customer ID", 'E4 TB Allocation Details'!$A$18:$L$18, 0),FALSE), 'E2 Allocators'!$B$15:$W$358, MATCH('O5 Details by Class &amp; Accounts'!AW$18, 'E2 Allocators'!$B$15:$W$15, 0),FALSE)*$G188)</f>
        <v>0</v>
      </c>
      <c r="AX188" s="2186">
        <f t="shared" si="51"/>
        <v>0</v>
      </c>
      <c r="AY188" s="2186">
        <f>IF(ISERROR(VLOOKUP(VLOOKUP($A188, 'E4 TB Allocation Details'!$A$18:$L$214, MATCH("Misc ID", 'E4 TB Allocation Details'!$A$18:$L$18, 0),FALSE), 'E2 Allocators'!$B$15:$W$358, MATCH('O5 Details by Class &amp; Accounts'!AY$18, 'E2 Allocators'!$B$15:$W$15, 0),FALSE)*$E188), 0, VLOOKUP(VLOOKUP($A188, 'E4 TB Allocation Details'!$A$18:$L$214, MATCH("Misc ID", 'E4 TB Allocation Details'!$A$18:$L$18, 0),FALSE), 'E2 Allocators'!$B$15:$W$358, MATCH('O5 Details by Class &amp; Accounts'!AY$18, 'E2 Allocators'!$B$15:$W$15, 0),FALSE)*$E188)</f>
        <v>0</v>
      </c>
      <c r="AZ188" s="2186">
        <f>IF(ISERROR(VLOOKUP(VLOOKUP($A188, 'E4 TB Allocation Details'!$A$18:$L$214, MATCH("Misc ID", 'E4 TB Allocation Details'!$A$18:$L$18, 0),FALSE), 'E2 Allocators'!$B$15:$W$358, MATCH('O5 Details by Class &amp; Accounts'!AZ$18, 'E2 Allocators'!$B$15:$W$15, 0),FALSE)*$E188), 0, VLOOKUP(VLOOKUP($A188, 'E4 TB Allocation Details'!$A$18:$L$214, MATCH("Misc ID", 'E4 TB Allocation Details'!$A$18:$L$18, 0),FALSE), 'E2 Allocators'!$B$15:$W$358, MATCH('O5 Details by Class &amp; Accounts'!AZ$18, 'E2 Allocators'!$B$15:$W$15, 0),FALSE)*$E188)</f>
        <v>0</v>
      </c>
      <c r="BA188" s="2186">
        <f>IF(ISERROR(VLOOKUP(VLOOKUP($A188, 'E4 TB Allocation Details'!$A$18:$L$214, MATCH("Misc ID", 'E4 TB Allocation Details'!$A$18:$L$18, 0),FALSE), 'E2 Allocators'!$B$15:$W$358, MATCH('O5 Details by Class &amp; Accounts'!BA$18, 'E2 Allocators'!$B$15:$W$15, 0),FALSE)*$E188), 0, VLOOKUP(VLOOKUP($A188, 'E4 TB Allocation Details'!$A$18:$L$214, MATCH("Misc ID", 'E4 TB Allocation Details'!$A$18:$L$18, 0),FALSE), 'E2 Allocators'!$B$15:$W$358, MATCH('O5 Details by Class &amp; Accounts'!BA$18, 'E2 Allocators'!$B$15:$W$15, 0),FALSE)*$E188)</f>
        <v>0</v>
      </c>
      <c r="BB188" s="2186">
        <f>IF(ISERROR(VLOOKUP(VLOOKUP($A188, 'E4 TB Allocation Details'!$A$18:$L$214, MATCH("Misc ID", 'E4 TB Allocation Details'!$A$18:$L$18, 0),FALSE), 'E2 Allocators'!$B$15:$W$358, MATCH('O5 Details by Class &amp; Accounts'!BB$18, 'E2 Allocators'!$B$15:$W$15, 0),FALSE)*$E188), 0, VLOOKUP(VLOOKUP($A188, 'E4 TB Allocation Details'!$A$18:$L$214, MATCH("Misc ID", 'E4 TB Allocation Details'!$A$18:$L$18, 0),FALSE), 'E2 Allocators'!$B$15:$W$358, MATCH('O5 Details by Class &amp; Accounts'!BB$18, 'E2 Allocators'!$B$15:$W$15, 0),FALSE)*$E188)</f>
        <v>0</v>
      </c>
      <c r="BC188" s="2186">
        <f>IF(ISERROR(VLOOKUP(VLOOKUP($A188, 'E4 TB Allocation Details'!$A$18:$L$214, MATCH("Misc ID", 'E4 TB Allocation Details'!$A$18:$L$18, 0),FALSE), 'E2 Allocators'!$B$15:$W$358, MATCH('O5 Details by Class &amp; Accounts'!BC$18, 'E2 Allocators'!$B$15:$W$15, 0),FALSE)*$E188), 0, VLOOKUP(VLOOKUP($A188, 'E4 TB Allocation Details'!$A$18:$L$214, MATCH("Misc ID", 'E4 TB Allocation Details'!$A$18:$L$18, 0),FALSE), 'E2 Allocators'!$B$15:$W$358, MATCH('O5 Details by Class &amp; Accounts'!BC$18, 'E2 Allocators'!$B$15:$W$15, 0),FALSE)*$E188)</f>
        <v>0</v>
      </c>
      <c r="BD188" s="2186">
        <f>IF(ISERROR(VLOOKUP(VLOOKUP($A188, 'E4 TB Allocation Details'!$A$18:$L$214, MATCH("Misc ID", 'E4 TB Allocation Details'!$A$18:$L$18, 0),FALSE), 'E2 Allocators'!$B$15:$W$358, MATCH('O5 Details by Class &amp; Accounts'!BD$18, 'E2 Allocators'!$B$15:$W$15, 0),FALSE)*$E188), 0, VLOOKUP(VLOOKUP($A188, 'E4 TB Allocation Details'!$A$18:$L$214, MATCH("Misc ID", 'E4 TB Allocation Details'!$A$18:$L$18, 0),FALSE), 'E2 Allocators'!$B$15:$W$358, MATCH('O5 Details by Class &amp; Accounts'!BD$18, 'E2 Allocators'!$B$15:$W$15, 0),FALSE)*$E188)</f>
        <v>0</v>
      </c>
      <c r="BE188" s="2186">
        <f>IF(ISERROR(VLOOKUP(VLOOKUP($A188, 'E4 TB Allocation Details'!$A$18:$L$214, MATCH("Misc ID", 'E4 TB Allocation Details'!$A$18:$L$18, 0),FALSE), 'E2 Allocators'!$B$15:$W$358, MATCH('O5 Details by Class &amp; Accounts'!BE$18, 'E2 Allocators'!$B$15:$W$15, 0),FALSE)*$E188), 0, VLOOKUP(VLOOKUP($A188, 'E4 TB Allocation Details'!$A$18:$L$214, MATCH("Misc ID", 'E4 TB Allocation Details'!$A$18:$L$18, 0),FALSE), 'E2 Allocators'!$B$15:$W$358, MATCH('O5 Details by Class &amp; Accounts'!BE$18, 'E2 Allocators'!$B$15:$W$15, 0),FALSE)*$E188)</f>
        <v>0</v>
      </c>
      <c r="BF188" s="2186">
        <f>IF(ISERROR(VLOOKUP(VLOOKUP($A188, 'E4 TB Allocation Details'!$A$18:$L$214, MATCH("Misc ID", 'E4 TB Allocation Details'!$A$18:$L$18, 0),FALSE), 'E2 Allocators'!$B$15:$W$358, MATCH('O5 Details by Class &amp; Accounts'!BF$18, 'E2 Allocators'!$B$15:$W$15, 0),FALSE)*$E188), 0, VLOOKUP(VLOOKUP($A188, 'E4 TB Allocation Details'!$A$18:$L$214, MATCH("Misc ID", 'E4 TB Allocation Details'!$A$18:$L$18, 0),FALSE), 'E2 Allocators'!$B$15:$W$358, MATCH('O5 Details by Class &amp; Accounts'!BF$18, 'E2 Allocators'!$B$15:$W$15, 0),FALSE)*$E188)</f>
        <v>0</v>
      </c>
      <c r="BG188" s="2186">
        <f>IF(ISERROR(VLOOKUP(VLOOKUP($A188, 'E4 TB Allocation Details'!$A$18:$L$214, MATCH("Misc ID", 'E4 TB Allocation Details'!$A$18:$L$18, 0),FALSE), 'E2 Allocators'!$B$15:$W$358, MATCH('O5 Details by Class &amp; Accounts'!BG$18, 'E2 Allocators'!$B$15:$W$15, 0),FALSE)*$E188), 0, VLOOKUP(VLOOKUP($A188, 'E4 TB Allocation Details'!$A$18:$L$214, MATCH("Misc ID", 'E4 TB Allocation Details'!$A$18:$L$18, 0),FALSE), 'E2 Allocators'!$B$15:$W$358, MATCH('O5 Details by Class &amp; Accounts'!BG$18, 'E2 Allocators'!$B$15:$W$15, 0),FALSE)*$E188)</f>
        <v>0</v>
      </c>
      <c r="BH188" s="2186">
        <f>IF(ISERROR(VLOOKUP(VLOOKUP($A188, 'E4 TB Allocation Details'!$A$18:$L$214, MATCH("Misc ID", 'E4 TB Allocation Details'!$A$18:$L$18, 0),FALSE), 'E2 Allocators'!$B$15:$W$358, MATCH('O5 Details by Class &amp; Accounts'!BH$18, 'E2 Allocators'!$B$15:$W$15, 0),FALSE)*$E188), 0, VLOOKUP(VLOOKUP($A188, 'E4 TB Allocation Details'!$A$18:$L$214, MATCH("Misc ID", 'E4 TB Allocation Details'!$A$18:$L$18, 0),FALSE), 'E2 Allocators'!$B$15:$W$358, MATCH('O5 Details by Class &amp; Accounts'!BH$18, 'E2 Allocators'!$B$15:$W$15, 0),FALSE)*$E188)</f>
        <v>0</v>
      </c>
      <c r="BI188" s="2186">
        <f>IF(ISERROR(VLOOKUP(VLOOKUP($A188, 'E4 TB Allocation Details'!$A$18:$L$214, MATCH("Misc ID", 'E4 TB Allocation Details'!$A$18:$L$18, 0),FALSE), 'E2 Allocators'!$B$15:$W$358, MATCH('O5 Details by Class &amp; Accounts'!BI$18, 'E2 Allocators'!$B$15:$W$15, 0),FALSE)*$E188), 0, VLOOKUP(VLOOKUP($A188, 'E4 TB Allocation Details'!$A$18:$L$214, MATCH("Misc ID", 'E4 TB Allocation Details'!$A$18:$L$18, 0),FALSE), 'E2 Allocators'!$B$15:$W$358, MATCH('O5 Details by Class &amp; Accounts'!BI$18, 'E2 Allocators'!$B$15:$W$15, 0),FALSE)*$E188)</f>
        <v>0</v>
      </c>
      <c r="BJ188" s="2186">
        <f>IF(ISERROR(VLOOKUP(VLOOKUP($A188, 'E4 TB Allocation Details'!$A$18:$L$214, MATCH("Misc ID", 'E4 TB Allocation Details'!$A$18:$L$18, 0),FALSE), 'E2 Allocators'!$B$15:$W$358, MATCH('O5 Details by Class &amp; Accounts'!BJ$18, 'E2 Allocators'!$B$15:$W$15, 0),FALSE)*$E188), 0, VLOOKUP(VLOOKUP($A188, 'E4 TB Allocation Details'!$A$18:$L$214, MATCH("Misc ID", 'E4 TB Allocation Details'!$A$18:$L$18, 0),FALSE), 'E2 Allocators'!$B$15:$W$358, MATCH('O5 Details by Class &amp; Accounts'!BJ$18, 'E2 Allocators'!$B$15:$W$15, 0),FALSE)*$E188)</f>
        <v>0</v>
      </c>
      <c r="BK188" s="2186">
        <f>IF(ISERROR(VLOOKUP(VLOOKUP($A188, 'E4 TB Allocation Details'!$A$18:$L$214, MATCH("Misc ID", 'E4 TB Allocation Details'!$A$18:$L$18, 0),FALSE), 'E2 Allocators'!$B$15:$W$358, MATCH('O5 Details by Class &amp; Accounts'!BK$18, 'E2 Allocators'!$B$15:$W$15, 0),FALSE)*$E188), 0, VLOOKUP(VLOOKUP($A188, 'E4 TB Allocation Details'!$A$18:$L$214, MATCH("Misc ID", 'E4 TB Allocation Details'!$A$18:$L$18, 0),FALSE), 'E2 Allocators'!$B$15:$W$358, MATCH('O5 Details by Class &amp; Accounts'!BK$18, 'E2 Allocators'!$B$15:$W$15, 0),FALSE)*$E188)</f>
        <v>0</v>
      </c>
      <c r="BL188" s="2186">
        <f>IF(ISERROR(VLOOKUP(VLOOKUP($A188, 'E4 TB Allocation Details'!$A$18:$L$214, MATCH("Misc ID", 'E4 TB Allocation Details'!$A$18:$L$18, 0),FALSE), 'E2 Allocators'!$B$15:$W$358, MATCH('O5 Details by Class &amp; Accounts'!BL$18, 'E2 Allocators'!$B$15:$W$15, 0),FALSE)*$E188), 0, VLOOKUP(VLOOKUP($A188, 'E4 TB Allocation Details'!$A$18:$L$214, MATCH("Misc ID", 'E4 TB Allocation Details'!$A$18:$L$18, 0),FALSE), 'E2 Allocators'!$B$15:$W$358, MATCH('O5 Details by Class &amp; Accounts'!BL$18, 'E2 Allocators'!$B$15:$W$15, 0),FALSE)*$E188)</f>
        <v>0</v>
      </c>
      <c r="BM188" s="2186">
        <f>IF(ISERROR(VLOOKUP(VLOOKUP($A188, 'E4 TB Allocation Details'!$A$18:$L$214, MATCH("Misc ID", 'E4 TB Allocation Details'!$A$18:$L$18, 0),FALSE), 'E2 Allocators'!$B$15:$W$358, MATCH('O5 Details by Class &amp; Accounts'!BM$18, 'E2 Allocators'!$B$15:$W$15, 0),FALSE)*$E188), 0, VLOOKUP(VLOOKUP($A188, 'E4 TB Allocation Details'!$A$18:$L$214, MATCH("Misc ID", 'E4 TB Allocation Details'!$A$18:$L$18, 0),FALSE), 'E2 Allocators'!$B$15:$W$358, MATCH('O5 Details by Class &amp; Accounts'!BM$18, 'E2 Allocators'!$B$15:$W$15, 0),FALSE)*$E188)</f>
        <v>0</v>
      </c>
      <c r="BN188" s="2186">
        <f>IF(ISERROR(VLOOKUP(VLOOKUP($A188, 'E4 TB Allocation Details'!$A$18:$L$214, MATCH("Misc ID", 'E4 TB Allocation Details'!$A$18:$L$18, 0),FALSE), 'E2 Allocators'!$B$15:$W$358, MATCH('O5 Details by Class &amp; Accounts'!BN$18, 'E2 Allocators'!$B$15:$W$15, 0),FALSE)*$E188), 0, VLOOKUP(VLOOKUP($A188, 'E4 TB Allocation Details'!$A$18:$L$214, MATCH("Misc ID", 'E4 TB Allocation Details'!$A$18:$L$18, 0),FALSE), 'E2 Allocators'!$B$15:$W$358, MATCH('O5 Details by Class &amp; Accounts'!BN$18, 'E2 Allocators'!$B$15:$W$15, 0),FALSE)*$E188)</f>
        <v>0</v>
      </c>
      <c r="BO188" s="2186">
        <f>IF(ISERROR(VLOOKUP(VLOOKUP($A188, 'E4 TB Allocation Details'!$A$18:$L$214, MATCH("Misc ID", 'E4 TB Allocation Details'!$A$18:$L$18, 0),FALSE), 'E2 Allocators'!$B$15:$W$358, MATCH('O5 Details by Class &amp; Accounts'!BO$18, 'E2 Allocators'!$B$15:$W$15, 0),FALSE)*$E188), 0, VLOOKUP(VLOOKUP($A188, 'E4 TB Allocation Details'!$A$18:$L$214, MATCH("Misc ID", 'E4 TB Allocation Details'!$A$18:$L$18, 0),FALSE), 'E2 Allocators'!$B$15:$W$358, MATCH('O5 Details by Class &amp; Accounts'!BO$18, 'E2 Allocators'!$B$15:$W$15, 0),FALSE)*$E188)</f>
        <v>0</v>
      </c>
      <c r="BP188" s="2186">
        <f>IF(ISERROR(VLOOKUP(VLOOKUP($A188, 'E4 TB Allocation Details'!$A$18:$L$214, MATCH("Misc ID", 'E4 TB Allocation Details'!$A$18:$L$18, 0),FALSE), 'E2 Allocators'!$B$15:$W$358, MATCH('O5 Details by Class &amp; Accounts'!BP$18, 'E2 Allocators'!$B$15:$W$15, 0),FALSE)*$E188), 0, VLOOKUP(VLOOKUP($A188, 'E4 TB Allocation Details'!$A$18:$L$214, MATCH("Misc ID", 'E4 TB Allocation Details'!$A$18:$L$18, 0),FALSE), 'E2 Allocators'!$B$15:$W$358, MATCH('O5 Details by Class &amp; Accounts'!BP$18, 'E2 Allocators'!$B$15:$W$15, 0),FALSE)*$E188)</f>
        <v>0</v>
      </c>
      <c r="BQ188" s="2186">
        <f>IF(ISERROR(VLOOKUP(VLOOKUP($A188, 'E4 TB Allocation Details'!$A$18:$L$214, MATCH("Misc ID", 'E4 TB Allocation Details'!$A$18:$L$18, 0),FALSE), 'E2 Allocators'!$B$15:$W$358, MATCH('O5 Details by Class &amp; Accounts'!BQ$18, 'E2 Allocators'!$B$15:$W$15, 0),FALSE)*$E188), 0, VLOOKUP(VLOOKUP($A188, 'E4 TB Allocation Details'!$A$18:$L$214, MATCH("Misc ID", 'E4 TB Allocation Details'!$A$18:$L$18, 0),FALSE), 'E2 Allocators'!$B$15:$W$358, MATCH('O5 Details by Class &amp; Accounts'!BQ$18, 'E2 Allocators'!$B$15:$W$15, 0),FALSE)*$E188)</f>
        <v>0</v>
      </c>
      <c r="BR188" s="2186">
        <f>IF(ISERROR(VLOOKUP(VLOOKUP($A188, 'E4 TB Allocation Details'!$A$18:$L$214, MATCH("Misc ID", 'E4 TB Allocation Details'!$A$18:$L$18, 0),FALSE), 'E2 Allocators'!$B$15:$W$358, MATCH('O5 Details by Class &amp; Accounts'!BR$18, 'E2 Allocators'!$B$15:$W$15, 0),FALSE)*$E188), 0, VLOOKUP(VLOOKUP($A188, 'E4 TB Allocation Details'!$A$18:$L$214, MATCH("Misc ID", 'E4 TB Allocation Details'!$A$18:$L$18, 0),FALSE), 'E2 Allocators'!$B$15:$W$358, MATCH('O5 Details by Class &amp; Accounts'!BR$18, 'E2 Allocators'!$B$15:$W$15, 0),FALSE)*$E188)</f>
        <v>0</v>
      </c>
      <c r="BS188" s="2186">
        <f t="shared" si="48"/>
        <v>0</v>
      </c>
      <c r="BT188" s="2186">
        <f>IF(ISERROR(VLOOKUP(VLOOKUP($A188, 'E4 TB Allocation Details'!$A$18:$L$214, MATCH("A &amp; G ID", 'E4 TB Allocation Details'!$A$18:$L$18, 0),FALSE), 'E2 Allocators'!$B$15:$W$358, MATCH('O5 Details by Class &amp; Accounts'!BT$18, 'E2 Allocators'!$B$15:$W$15, 0),FALSE)*$E188), 0, VLOOKUP(VLOOKUP($A188, 'E4 TB Allocation Details'!$A$18:$L$214, MATCH("A &amp; G ID", 'E4 TB Allocation Details'!$A$18:$L$18, 0),FALSE), 'E2 Allocators'!$B$15:$W$358, MATCH('O5 Details by Class &amp; Accounts'!BT$18, 'E2 Allocators'!$B$15:$W$15, 0),FALSE)*$E188)</f>
        <v>31135.15158605453</v>
      </c>
      <c r="BU188" s="2186">
        <f>IF(ISERROR(VLOOKUP(VLOOKUP($A188, 'E4 TB Allocation Details'!$A$18:$L$214, MATCH("A &amp; G ID", 'E4 TB Allocation Details'!$A$18:$L$18, 0),FALSE), 'E2 Allocators'!$B$15:$W$358, MATCH('O5 Details by Class &amp; Accounts'!BU$18, 'E2 Allocators'!$B$15:$W$15, 0),FALSE)*$E188), 0, VLOOKUP(VLOOKUP($A188, 'E4 TB Allocation Details'!$A$18:$L$214, MATCH("A &amp; G ID", 'E4 TB Allocation Details'!$A$18:$L$18, 0),FALSE), 'E2 Allocators'!$B$15:$W$358, MATCH('O5 Details by Class &amp; Accounts'!BU$18, 'E2 Allocators'!$B$15:$W$15, 0),FALSE)*$E188)</f>
        <v>5918.6178388905664</v>
      </c>
      <c r="BV188" s="2186">
        <f>IF(ISERROR(VLOOKUP(VLOOKUP($A188, 'E4 TB Allocation Details'!$A$18:$L$214, MATCH("A &amp; G ID", 'E4 TB Allocation Details'!$A$18:$L$18, 0),FALSE), 'E2 Allocators'!$B$15:$W$358, MATCH('O5 Details by Class &amp; Accounts'!BV$18, 'E2 Allocators'!$B$15:$W$15, 0),FALSE)*$E188), 0, VLOOKUP(VLOOKUP($A188, 'E4 TB Allocation Details'!$A$18:$L$214, MATCH("A &amp; G ID", 'E4 TB Allocation Details'!$A$18:$L$18, 0),FALSE), 'E2 Allocators'!$B$15:$W$358, MATCH('O5 Details by Class &amp; Accounts'!BV$18, 'E2 Allocators'!$B$15:$W$15, 0),FALSE)*$E188)</f>
        <v>7583.8752948306046</v>
      </c>
      <c r="BW188" s="2186">
        <f>IF(ISERROR(VLOOKUP(VLOOKUP($A188, 'E4 TB Allocation Details'!$A$18:$L$214, MATCH("A &amp; G ID", 'E4 TB Allocation Details'!$A$18:$L$18, 0),FALSE), 'E2 Allocators'!$B$15:$W$358, MATCH('O5 Details by Class &amp; Accounts'!BW$18, 'E2 Allocators'!$B$15:$W$15, 0),FALSE)*$E188), 0, VLOOKUP(VLOOKUP($A188, 'E4 TB Allocation Details'!$A$18:$L$214, MATCH("A &amp; G ID", 'E4 TB Allocation Details'!$A$18:$L$18, 0),FALSE), 'E2 Allocators'!$B$15:$W$358, MATCH('O5 Details by Class &amp; Accounts'!BW$18, 'E2 Allocators'!$B$15:$W$15, 0),FALSE)*$E188)</f>
        <v>0</v>
      </c>
      <c r="BX188" s="2186">
        <f>IF(ISERROR(VLOOKUP(VLOOKUP($A188, 'E4 TB Allocation Details'!$A$18:$L$214, MATCH("A &amp; G ID", 'E4 TB Allocation Details'!$A$18:$L$18, 0),FALSE), 'E2 Allocators'!$B$15:$W$358, MATCH('O5 Details by Class &amp; Accounts'!BX$18, 'E2 Allocators'!$B$15:$W$15, 0),FALSE)*$E188), 0, VLOOKUP(VLOOKUP($A188, 'E4 TB Allocation Details'!$A$18:$L$214, MATCH("A &amp; G ID", 'E4 TB Allocation Details'!$A$18:$L$18, 0),FALSE), 'E2 Allocators'!$B$15:$W$358, MATCH('O5 Details by Class &amp; Accounts'!BX$18, 'E2 Allocators'!$B$15:$W$15, 0),FALSE)*$E188)</f>
        <v>0</v>
      </c>
      <c r="BY188" s="2186">
        <f>IF(ISERROR(VLOOKUP(VLOOKUP($A188, 'E4 TB Allocation Details'!$A$18:$L$214, MATCH("A &amp; G ID", 'E4 TB Allocation Details'!$A$18:$L$18, 0),FALSE), 'E2 Allocators'!$B$15:$W$358, MATCH('O5 Details by Class &amp; Accounts'!BY$18, 'E2 Allocators'!$B$15:$W$15, 0),FALSE)*$E188), 0, VLOOKUP(VLOOKUP($A188, 'E4 TB Allocation Details'!$A$18:$L$214, MATCH("A &amp; G ID", 'E4 TB Allocation Details'!$A$18:$L$18, 0),FALSE), 'E2 Allocators'!$B$15:$W$358, MATCH('O5 Details by Class &amp; Accounts'!BY$18, 'E2 Allocators'!$B$15:$W$15, 0),FALSE)*$E188)</f>
        <v>0</v>
      </c>
      <c r="BZ188" s="2186">
        <f>IF(ISERROR(VLOOKUP(VLOOKUP($A188, 'E4 TB Allocation Details'!$A$18:$L$214, MATCH("A &amp; G ID", 'E4 TB Allocation Details'!$A$18:$L$18, 0),FALSE), 'E2 Allocators'!$B$15:$W$358, MATCH('O5 Details by Class &amp; Accounts'!BZ$18, 'E2 Allocators'!$B$15:$W$15, 0),FALSE)*$E188), 0, VLOOKUP(VLOOKUP($A188, 'E4 TB Allocation Details'!$A$18:$L$214, MATCH("A &amp; G ID", 'E4 TB Allocation Details'!$A$18:$L$18, 0),FALSE), 'E2 Allocators'!$B$15:$W$358, MATCH('O5 Details by Class &amp; Accounts'!BZ$18, 'E2 Allocators'!$B$15:$W$15, 0),FALSE)*$E188)</f>
        <v>761.8709477763648</v>
      </c>
      <c r="CA188" s="2186">
        <f>IF(ISERROR(VLOOKUP(VLOOKUP($A188, 'E4 TB Allocation Details'!$A$18:$L$214, MATCH("A &amp; G ID", 'E4 TB Allocation Details'!$A$18:$L$18, 0),FALSE), 'E2 Allocators'!$B$15:$W$358, MATCH('O5 Details by Class &amp; Accounts'!CA$18, 'E2 Allocators'!$B$15:$W$15, 0),FALSE)*$E188), 0, VLOOKUP(VLOOKUP($A188, 'E4 TB Allocation Details'!$A$18:$L$214, MATCH("A &amp; G ID", 'E4 TB Allocation Details'!$A$18:$L$18, 0),FALSE), 'E2 Allocators'!$B$15:$W$358, MATCH('O5 Details by Class &amp; Accounts'!CA$18, 'E2 Allocators'!$B$15:$W$15, 0),FALSE)*$E188)</f>
        <v>90.817924995368344</v>
      </c>
      <c r="CB188" s="2186">
        <f>IF(ISERROR(VLOOKUP(VLOOKUP($A188, 'E4 TB Allocation Details'!$A$18:$L$214, MATCH("A &amp; G ID", 'E4 TB Allocation Details'!$A$18:$L$18, 0),FALSE), 'E2 Allocators'!$B$15:$W$358, MATCH('O5 Details by Class &amp; Accounts'!CB$18, 'E2 Allocators'!$B$15:$W$15, 0),FALSE)*$E188), 0, VLOOKUP(VLOOKUP($A188, 'E4 TB Allocation Details'!$A$18:$L$214, MATCH("A &amp; G ID", 'E4 TB Allocation Details'!$A$18:$L$18, 0),FALSE), 'E2 Allocators'!$B$15:$W$358, MATCH('O5 Details by Class &amp; Accounts'!CB$18, 'E2 Allocators'!$B$15:$W$15, 0),FALSE)*$E188)</f>
        <v>83.636407452575327</v>
      </c>
      <c r="CC188" s="2186">
        <f>IF(ISERROR(VLOOKUP(VLOOKUP($A188, 'E4 TB Allocation Details'!$A$18:$L$214, MATCH("A &amp; G ID", 'E4 TB Allocation Details'!$A$18:$L$18, 0),FALSE), 'E2 Allocators'!$B$15:$W$358, MATCH('O5 Details by Class &amp; Accounts'!CC$18, 'E2 Allocators'!$B$15:$W$15, 0),FALSE)*$E188), 0, VLOOKUP(VLOOKUP($A188, 'E4 TB Allocation Details'!$A$18:$L$214, MATCH("A &amp; G ID", 'E4 TB Allocation Details'!$A$18:$L$18, 0),FALSE), 'E2 Allocators'!$B$15:$W$358, MATCH('O5 Details by Class &amp; Accounts'!CC$18, 'E2 Allocators'!$B$15:$W$15, 0),FALSE)*$E188)</f>
        <v>0</v>
      </c>
      <c r="CD188" s="2186">
        <f>IF(ISERROR(VLOOKUP(VLOOKUP($A188, 'E4 TB Allocation Details'!$A$18:$L$214, MATCH("A &amp; G ID", 'E4 TB Allocation Details'!$A$18:$L$18, 0),FALSE), 'E2 Allocators'!$B$15:$W$358, MATCH('O5 Details by Class &amp; Accounts'!CD$18, 'E2 Allocators'!$B$15:$W$15, 0),FALSE)*$E188), 0, VLOOKUP(VLOOKUP($A188, 'E4 TB Allocation Details'!$A$18:$L$214, MATCH("A &amp; G ID", 'E4 TB Allocation Details'!$A$18:$L$18, 0),FALSE), 'E2 Allocators'!$B$15:$W$358, MATCH('O5 Details by Class &amp; Accounts'!CD$18, 'E2 Allocators'!$B$15:$W$15, 0),FALSE)*$E188)</f>
        <v>0</v>
      </c>
      <c r="CE188" s="2186">
        <f>IF(ISERROR(VLOOKUP(VLOOKUP($A188, 'E4 TB Allocation Details'!$A$18:$L$214, MATCH("A &amp; G ID", 'E4 TB Allocation Details'!$A$18:$L$18, 0),FALSE), 'E2 Allocators'!$B$15:$W$358, MATCH('O5 Details by Class &amp; Accounts'!CE$18, 'E2 Allocators'!$B$15:$W$15, 0),FALSE)*$E188), 0, VLOOKUP(VLOOKUP($A188, 'E4 TB Allocation Details'!$A$18:$L$214, MATCH("A &amp; G ID", 'E4 TB Allocation Details'!$A$18:$L$18, 0),FALSE), 'E2 Allocators'!$B$15:$W$358, MATCH('O5 Details by Class &amp; Accounts'!CE$18, 'E2 Allocators'!$B$15:$W$15, 0),FALSE)*$E188)</f>
        <v>0</v>
      </c>
      <c r="CF188" s="2186">
        <f>IF(ISERROR(VLOOKUP(VLOOKUP($A188, 'E4 TB Allocation Details'!$A$18:$L$214, MATCH("A &amp; G ID", 'E4 TB Allocation Details'!$A$18:$L$18, 0),FALSE), 'E2 Allocators'!$B$15:$W$358, MATCH('O5 Details by Class &amp; Accounts'!CF$18, 'E2 Allocators'!$B$15:$W$15, 0),FALSE)*$E188), 0, VLOOKUP(VLOOKUP($A188, 'E4 TB Allocation Details'!$A$18:$L$214, MATCH("A &amp; G ID", 'E4 TB Allocation Details'!$A$18:$L$18, 0),FALSE), 'E2 Allocators'!$B$15:$W$358, MATCH('O5 Details by Class &amp; Accounts'!CF$18, 'E2 Allocators'!$B$15:$W$15, 0),FALSE)*$E188)</f>
        <v>0</v>
      </c>
      <c r="CG188" s="2186">
        <f>IF(ISERROR(VLOOKUP(VLOOKUP($A188, 'E4 TB Allocation Details'!$A$18:$L$214, MATCH("A &amp; G ID", 'E4 TB Allocation Details'!$A$18:$L$18, 0),FALSE), 'E2 Allocators'!$B$15:$W$358, MATCH('O5 Details by Class &amp; Accounts'!CG$18, 'E2 Allocators'!$B$15:$W$15, 0),FALSE)*$E188), 0, VLOOKUP(VLOOKUP($A188, 'E4 TB Allocation Details'!$A$18:$L$214, MATCH("A &amp; G ID", 'E4 TB Allocation Details'!$A$18:$L$18, 0),FALSE), 'E2 Allocators'!$B$15:$W$358, MATCH('O5 Details by Class &amp; Accounts'!CG$18, 'E2 Allocators'!$B$15:$W$15, 0),FALSE)*$E188)</f>
        <v>0</v>
      </c>
      <c r="CH188" s="2186">
        <f>IF(ISERROR(VLOOKUP(VLOOKUP($A188, 'E4 TB Allocation Details'!$A$18:$L$214, MATCH("A &amp; G ID", 'E4 TB Allocation Details'!$A$18:$L$18, 0),FALSE), 'E2 Allocators'!$B$15:$W$358, MATCH('O5 Details by Class &amp; Accounts'!CH$18, 'E2 Allocators'!$B$15:$W$15, 0),FALSE)*$E188), 0, VLOOKUP(VLOOKUP($A188, 'E4 TB Allocation Details'!$A$18:$L$214, MATCH("A &amp; G ID", 'E4 TB Allocation Details'!$A$18:$L$18, 0),FALSE), 'E2 Allocators'!$B$15:$W$358, MATCH('O5 Details by Class &amp; Accounts'!CH$18, 'E2 Allocators'!$B$15:$W$15, 0),FALSE)*$E188)</f>
        <v>0</v>
      </c>
      <c r="CI188" s="2186">
        <f>IF(ISERROR(VLOOKUP(VLOOKUP($A188, 'E4 TB Allocation Details'!$A$18:$L$214, MATCH("A &amp; G ID", 'E4 TB Allocation Details'!$A$18:$L$18, 0),FALSE), 'E2 Allocators'!$B$15:$W$358, MATCH('O5 Details by Class &amp; Accounts'!CI$18, 'E2 Allocators'!$B$15:$W$15, 0),FALSE)*$E188), 0, VLOOKUP(VLOOKUP($A188, 'E4 TB Allocation Details'!$A$18:$L$214, MATCH("A &amp; G ID", 'E4 TB Allocation Details'!$A$18:$L$18, 0),FALSE), 'E2 Allocators'!$B$15:$W$358, MATCH('O5 Details by Class &amp; Accounts'!CI$18, 'E2 Allocators'!$B$15:$W$15, 0),FALSE)*$E188)</f>
        <v>0</v>
      </c>
      <c r="CJ188" s="2186">
        <f>IF(ISERROR(VLOOKUP(VLOOKUP($A188, 'E4 TB Allocation Details'!$A$18:$L$214, MATCH("A &amp; G ID", 'E4 TB Allocation Details'!$A$18:$L$18, 0),FALSE), 'E2 Allocators'!$B$15:$W$358, MATCH('O5 Details by Class &amp; Accounts'!CJ$18, 'E2 Allocators'!$B$15:$W$15, 0),FALSE)*$E188), 0, VLOOKUP(VLOOKUP($A188, 'E4 TB Allocation Details'!$A$18:$L$214, MATCH("A &amp; G ID", 'E4 TB Allocation Details'!$A$18:$L$18, 0),FALSE), 'E2 Allocators'!$B$15:$W$358, MATCH('O5 Details by Class &amp; Accounts'!CJ$18, 'E2 Allocators'!$B$15:$W$15, 0),FALSE)*$E188)</f>
        <v>0</v>
      </c>
      <c r="CK188" s="2186">
        <f>IF(ISERROR(VLOOKUP(VLOOKUP($A188, 'E4 TB Allocation Details'!$A$18:$L$214, MATCH("A &amp; G ID", 'E4 TB Allocation Details'!$A$18:$L$18, 0),FALSE), 'E2 Allocators'!$B$15:$W$358, MATCH('O5 Details by Class &amp; Accounts'!CK$18, 'E2 Allocators'!$B$15:$W$15, 0),FALSE)*$E188), 0, VLOOKUP(VLOOKUP($A188, 'E4 TB Allocation Details'!$A$18:$L$214, MATCH("A &amp; G ID", 'E4 TB Allocation Details'!$A$18:$L$18, 0),FALSE), 'E2 Allocators'!$B$15:$W$358, MATCH('O5 Details by Class &amp; Accounts'!CK$18, 'E2 Allocators'!$B$15:$W$15, 0),FALSE)*$E188)</f>
        <v>0</v>
      </c>
      <c r="CL188" s="2186">
        <f>IF(ISERROR(VLOOKUP(VLOOKUP($A188, 'E4 TB Allocation Details'!$A$18:$L$214, MATCH("A &amp; G ID", 'E4 TB Allocation Details'!$A$18:$L$18, 0),FALSE), 'E2 Allocators'!$B$15:$W$358, MATCH('O5 Details by Class &amp; Accounts'!CL$18, 'E2 Allocators'!$B$15:$W$15, 0),FALSE)*$E188), 0, VLOOKUP(VLOOKUP($A188, 'E4 TB Allocation Details'!$A$18:$L$214, MATCH("A &amp; G ID", 'E4 TB Allocation Details'!$A$18:$L$18, 0),FALSE), 'E2 Allocators'!$B$15:$W$358, MATCH('O5 Details by Class &amp; Accounts'!CL$18, 'E2 Allocators'!$B$15:$W$15, 0),FALSE)*$E188)</f>
        <v>0</v>
      </c>
      <c r="CM188" s="2186">
        <f>IF(ISERROR(VLOOKUP(VLOOKUP($A188, 'E4 TB Allocation Details'!$A$18:$L$214, MATCH("A &amp; G ID", 'E4 TB Allocation Details'!$A$18:$L$18, 0),FALSE), 'E2 Allocators'!$B$15:$W$358, MATCH('O5 Details by Class &amp; Accounts'!CM$18, 'E2 Allocators'!$B$15:$W$15, 0),FALSE)*$E188), 0, VLOOKUP(VLOOKUP($A188, 'E4 TB Allocation Details'!$A$18:$L$214, MATCH("A &amp; G ID", 'E4 TB Allocation Details'!$A$18:$L$18, 0),FALSE), 'E2 Allocators'!$B$15:$W$358, MATCH('O5 Details by Class &amp; Accounts'!CM$18, 'E2 Allocators'!$B$15:$W$15, 0),FALSE)*$E188)</f>
        <v>0</v>
      </c>
      <c r="CN188" s="2186">
        <f t="shared" si="49"/>
        <v>45573.970000000008</v>
      </c>
      <c r="CO188" s="2187">
        <f t="shared" si="50"/>
        <v>0</v>
      </c>
      <c r="CQ188" s="1625" t="s">
        <v>1082</v>
      </c>
    </row>
    <row r="189" spans="1:95" s="54" customFormat="1" ht="12.75" x14ac:dyDescent="0.2">
      <c r="A189" s="1838">
        <v>5635</v>
      </c>
      <c r="B189" s="1807" t="s">
        <v>298</v>
      </c>
      <c r="C189" s="2184">
        <f>IF(ISERROR(VLOOKUP($A189,'I3 TB Data'!$A$19:$H$483,MATCH('O5 Details by Class &amp; Accounts'!$C$18, 'I3 TB Data'!$A$19:$H$19,0),0)), 0, VLOOKUP($A189,'I3 TB Data'!$A$19:$H$483,MATCH('O5 Details by Class &amp; Accounts'!$C$18,'I3 TB Data'!$A$19:$H$19,0),0))</f>
        <v>137180.54999999999</v>
      </c>
      <c r="D189" s="2185"/>
      <c r="E189" s="2184">
        <f t="shared" si="44"/>
        <v>137180.54999999999</v>
      </c>
      <c r="F189" s="2186"/>
      <c r="G189" s="2186"/>
      <c r="H189" s="2186">
        <f t="shared" si="46"/>
        <v>0</v>
      </c>
      <c r="I189" s="2186">
        <f>IF(ISERROR(VLOOKUP(VLOOKUP($A189, 'E4 TB Allocation Details'!$A$18:$L$214, MATCH("Demand ID", 'E4 TB Allocation Details'!$A$18:$L$18, 0),FALSE), 'E2 Allocators'!$B$15:$W$358, MATCH('O5 Details by Class &amp; Accounts'!I$18, 'E2 Allocators'!$B$15:$W$15, 0),FALSE)*$F189), 0, VLOOKUP(VLOOKUP($A189, 'E4 TB Allocation Details'!$A$18:$L$214, MATCH("Demand ID", 'E4 TB Allocation Details'!$A$18:$L$18, 0),FALSE), 'E2 Allocators'!$B$15:$W$358, MATCH('O5 Details by Class &amp; Accounts'!I$18, 'E2 Allocators'!$B$15:$W$15, 0),FALSE)*$F189)</f>
        <v>0</v>
      </c>
      <c r="J189" s="2186">
        <f>IF(ISERROR(VLOOKUP(VLOOKUP($A189, 'E4 TB Allocation Details'!$A$18:$L$214, MATCH("Demand ID", 'E4 TB Allocation Details'!$A$18:$L$18, 0),FALSE), 'E2 Allocators'!$B$15:$W$358, MATCH('O5 Details by Class &amp; Accounts'!J$18, 'E2 Allocators'!$B$15:$W$15, 0),FALSE)*$F189), 0, VLOOKUP(VLOOKUP($A189, 'E4 TB Allocation Details'!$A$18:$L$214, MATCH("Demand ID", 'E4 TB Allocation Details'!$A$18:$L$18, 0),FALSE), 'E2 Allocators'!$B$15:$W$358, MATCH('O5 Details by Class &amp; Accounts'!J$18, 'E2 Allocators'!$B$15:$W$15, 0),FALSE)*$F189)</f>
        <v>0</v>
      </c>
      <c r="K189" s="2186">
        <f>IF(ISERROR(VLOOKUP(VLOOKUP($A189, 'E4 TB Allocation Details'!$A$18:$L$214, MATCH("Demand ID", 'E4 TB Allocation Details'!$A$18:$L$18, 0),FALSE), 'E2 Allocators'!$B$15:$W$358, MATCH('O5 Details by Class &amp; Accounts'!K$18, 'E2 Allocators'!$B$15:$W$15, 0),FALSE)*$F189), 0, VLOOKUP(VLOOKUP($A189, 'E4 TB Allocation Details'!$A$18:$L$214, MATCH("Demand ID", 'E4 TB Allocation Details'!$A$18:$L$18, 0),FALSE), 'E2 Allocators'!$B$15:$W$358, MATCH('O5 Details by Class &amp; Accounts'!K$18, 'E2 Allocators'!$B$15:$W$15, 0),FALSE)*$F189)</f>
        <v>0</v>
      </c>
      <c r="L189" s="2186">
        <f>IF(ISERROR(VLOOKUP(VLOOKUP($A189, 'E4 TB Allocation Details'!$A$18:$L$214, MATCH("Demand ID", 'E4 TB Allocation Details'!$A$18:$L$18, 0),FALSE), 'E2 Allocators'!$B$15:$W$358, MATCH('O5 Details by Class &amp; Accounts'!L$18, 'E2 Allocators'!$B$15:$W$15, 0),FALSE)*$F189), 0, VLOOKUP(VLOOKUP($A189, 'E4 TB Allocation Details'!$A$18:$L$214, MATCH("Demand ID", 'E4 TB Allocation Details'!$A$18:$L$18, 0),FALSE), 'E2 Allocators'!$B$15:$W$358, MATCH('O5 Details by Class &amp; Accounts'!L$18, 'E2 Allocators'!$B$15:$W$15, 0),FALSE)*$F189)</f>
        <v>0</v>
      </c>
      <c r="M189" s="2186">
        <f>IF(ISERROR(VLOOKUP(VLOOKUP($A189, 'E4 TB Allocation Details'!$A$18:$L$214, MATCH("Demand ID", 'E4 TB Allocation Details'!$A$18:$L$18, 0),FALSE), 'E2 Allocators'!$B$15:$W$358, MATCH('O5 Details by Class &amp; Accounts'!M$18, 'E2 Allocators'!$B$15:$W$15, 0),FALSE)*$F189), 0, VLOOKUP(VLOOKUP($A189, 'E4 TB Allocation Details'!$A$18:$L$214, MATCH("Demand ID", 'E4 TB Allocation Details'!$A$18:$L$18, 0),FALSE), 'E2 Allocators'!$B$15:$W$358, MATCH('O5 Details by Class &amp; Accounts'!M$18, 'E2 Allocators'!$B$15:$W$15, 0),FALSE)*$F189)</f>
        <v>0</v>
      </c>
      <c r="N189" s="2186">
        <f>IF(ISERROR(VLOOKUP(VLOOKUP($A189, 'E4 TB Allocation Details'!$A$18:$L$214, MATCH("Demand ID", 'E4 TB Allocation Details'!$A$18:$L$18, 0),FALSE), 'E2 Allocators'!$B$15:$W$358, MATCH('O5 Details by Class &amp; Accounts'!N$18, 'E2 Allocators'!$B$15:$W$15, 0),FALSE)*$F189), 0, VLOOKUP(VLOOKUP($A189, 'E4 TB Allocation Details'!$A$18:$L$214, MATCH("Demand ID", 'E4 TB Allocation Details'!$A$18:$L$18, 0),FALSE), 'E2 Allocators'!$B$15:$W$358, MATCH('O5 Details by Class &amp; Accounts'!N$18, 'E2 Allocators'!$B$15:$W$15, 0),FALSE)*$F189)</f>
        <v>0</v>
      </c>
      <c r="O189" s="2186">
        <f>IF(ISERROR(VLOOKUP(VLOOKUP($A189, 'E4 TB Allocation Details'!$A$18:$L$214, MATCH("Demand ID", 'E4 TB Allocation Details'!$A$18:$L$18, 0),FALSE), 'E2 Allocators'!$B$15:$W$358, MATCH('O5 Details by Class &amp; Accounts'!O$18, 'E2 Allocators'!$B$15:$W$15, 0),FALSE)*$F189), 0, VLOOKUP(VLOOKUP($A189, 'E4 TB Allocation Details'!$A$18:$L$214, MATCH("Demand ID", 'E4 TB Allocation Details'!$A$18:$L$18, 0),FALSE), 'E2 Allocators'!$B$15:$W$358, MATCH('O5 Details by Class &amp; Accounts'!O$18, 'E2 Allocators'!$B$15:$W$15, 0),FALSE)*$F189)</f>
        <v>0</v>
      </c>
      <c r="P189" s="2186">
        <f>IF(ISERROR(VLOOKUP(VLOOKUP($A189, 'E4 TB Allocation Details'!$A$18:$L$214, MATCH("Demand ID", 'E4 TB Allocation Details'!$A$18:$L$18, 0),FALSE), 'E2 Allocators'!$B$15:$W$358, MATCH('O5 Details by Class &amp; Accounts'!P$18, 'E2 Allocators'!$B$15:$W$15, 0),FALSE)*$F189), 0, VLOOKUP(VLOOKUP($A189, 'E4 TB Allocation Details'!$A$18:$L$214, MATCH("Demand ID", 'E4 TB Allocation Details'!$A$18:$L$18, 0),FALSE), 'E2 Allocators'!$B$15:$W$358, MATCH('O5 Details by Class &amp; Accounts'!P$18, 'E2 Allocators'!$B$15:$W$15, 0),FALSE)*$F189)</f>
        <v>0</v>
      </c>
      <c r="Q189" s="2186">
        <f>IF(ISERROR(VLOOKUP(VLOOKUP($A189, 'E4 TB Allocation Details'!$A$18:$L$214, MATCH("Demand ID", 'E4 TB Allocation Details'!$A$18:$L$18, 0),FALSE), 'E2 Allocators'!$B$15:$W$358, MATCH('O5 Details by Class &amp; Accounts'!Q$18, 'E2 Allocators'!$B$15:$W$15, 0),FALSE)*$F189), 0, VLOOKUP(VLOOKUP($A189, 'E4 TB Allocation Details'!$A$18:$L$214, MATCH("Demand ID", 'E4 TB Allocation Details'!$A$18:$L$18, 0),FALSE), 'E2 Allocators'!$B$15:$W$358, MATCH('O5 Details by Class &amp; Accounts'!Q$18, 'E2 Allocators'!$B$15:$W$15, 0),FALSE)*$F189)</f>
        <v>0</v>
      </c>
      <c r="R189" s="2186">
        <f>IF(ISERROR(VLOOKUP(VLOOKUP($A189, 'E4 TB Allocation Details'!$A$18:$L$214, MATCH("Demand ID", 'E4 TB Allocation Details'!$A$18:$L$18, 0),FALSE), 'E2 Allocators'!$B$15:$W$358, MATCH('O5 Details by Class &amp; Accounts'!R$18, 'E2 Allocators'!$B$15:$W$15, 0),FALSE)*$F189), 0, VLOOKUP(VLOOKUP($A189, 'E4 TB Allocation Details'!$A$18:$L$214, MATCH("Demand ID", 'E4 TB Allocation Details'!$A$18:$L$18, 0),FALSE), 'E2 Allocators'!$B$15:$W$358, MATCH('O5 Details by Class &amp; Accounts'!R$18, 'E2 Allocators'!$B$15:$W$15, 0),FALSE)*$F189)</f>
        <v>0</v>
      </c>
      <c r="S189" s="2186">
        <f>IF(ISERROR(VLOOKUP(VLOOKUP($A189, 'E4 TB Allocation Details'!$A$18:$L$214, MATCH("Demand ID", 'E4 TB Allocation Details'!$A$18:$L$18, 0),FALSE), 'E2 Allocators'!$B$15:$W$358, MATCH('O5 Details by Class &amp; Accounts'!S$18, 'E2 Allocators'!$B$15:$W$15, 0),FALSE)*$F189), 0, VLOOKUP(VLOOKUP($A189, 'E4 TB Allocation Details'!$A$18:$L$214, MATCH("Demand ID", 'E4 TB Allocation Details'!$A$18:$L$18, 0),FALSE), 'E2 Allocators'!$B$15:$W$358, MATCH('O5 Details by Class &amp; Accounts'!S$18, 'E2 Allocators'!$B$15:$W$15, 0),FALSE)*$F189)</f>
        <v>0</v>
      </c>
      <c r="T189" s="2186">
        <f>IF(ISERROR(VLOOKUP(VLOOKUP($A189, 'E4 TB Allocation Details'!$A$18:$L$214, MATCH("Demand ID", 'E4 TB Allocation Details'!$A$18:$L$18, 0),FALSE), 'E2 Allocators'!$B$15:$W$358, MATCH('O5 Details by Class &amp; Accounts'!T$18, 'E2 Allocators'!$B$15:$W$15, 0),FALSE)*$F189), 0, VLOOKUP(VLOOKUP($A189, 'E4 TB Allocation Details'!$A$18:$L$214, MATCH("Demand ID", 'E4 TB Allocation Details'!$A$18:$L$18, 0),FALSE), 'E2 Allocators'!$B$15:$W$358, MATCH('O5 Details by Class &amp; Accounts'!T$18, 'E2 Allocators'!$B$15:$W$15, 0),FALSE)*$F189)</f>
        <v>0</v>
      </c>
      <c r="U189" s="2186">
        <f>IF(ISERROR(VLOOKUP(VLOOKUP($A189, 'E4 TB Allocation Details'!$A$18:$L$214, MATCH("Demand ID", 'E4 TB Allocation Details'!$A$18:$L$18, 0),FALSE), 'E2 Allocators'!$B$15:$W$358, MATCH('O5 Details by Class &amp; Accounts'!U$18, 'E2 Allocators'!$B$15:$W$15, 0),FALSE)*$F189), 0, VLOOKUP(VLOOKUP($A189, 'E4 TB Allocation Details'!$A$18:$L$214, MATCH("Demand ID", 'E4 TB Allocation Details'!$A$18:$L$18, 0),FALSE), 'E2 Allocators'!$B$15:$W$358, MATCH('O5 Details by Class &amp; Accounts'!U$18, 'E2 Allocators'!$B$15:$W$15, 0),FALSE)*$F189)</f>
        <v>0</v>
      </c>
      <c r="V189" s="2186">
        <f>IF(ISERROR(VLOOKUP(VLOOKUP($A189, 'E4 TB Allocation Details'!$A$18:$L$214, MATCH("Demand ID", 'E4 TB Allocation Details'!$A$18:$L$18, 0),FALSE), 'E2 Allocators'!$B$15:$W$358, MATCH('O5 Details by Class &amp; Accounts'!V$18, 'E2 Allocators'!$B$15:$W$15, 0),FALSE)*$F189), 0, VLOOKUP(VLOOKUP($A189, 'E4 TB Allocation Details'!$A$18:$L$214, MATCH("Demand ID", 'E4 TB Allocation Details'!$A$18:$L$18, 0),FALSE), 'E2 Allocators'!$B$15:$W$358, MATCH('O5 Details by Class &amp; Accounts'!V$18, 'E2 Allocators'!$B$15:$W$15, 0),FALSE)*$F189)</f>
        <v>0</v>
      </c>
      <c r="W189" s="2186">
        <f>IF(ISERROR(VLOOKUP(VLOOKUP($A189, 'E4 TB Allocation Details'!$A$18:$L$214, MATCH("Demand ID", 'E4 TB Allocation Details'!$A$18:$L$18, 0),FALSE), 'E2 Allocators'!$B$15:$W$358, MATCH('O5 Details by Class &amp; Accounts'!W$18, 'E2 Allocators'!$B$15:$W$15, 0),FALSE)*$F189), 0, VLOOKUP(VLOOKUP($A189, 'E4 TB Allocation Details'!$A$18:$L$214, MATCH("Demand ID", 'E4 TB Allocation Details'!$A$18:$L$18, 0),FALSE), 'E2 Allocators'!$B$15:$W$358, MATCH('O5 Details by Class &amp; Accounts'!W$18, 'E2 Allocators'!$B$15:$W$15, 0),FALSE)*$F189)</f>
        <v>0</v>
      </c>
      <c r="X189" s="2186">
        <f>IF(ISERROR(VLOOKUP(VLOOKUP($A189, 'E4 TB Allocation Details'!$A$18:$L$214, MATCH("Demand ID", 'E4 TB Allocation Details'!$A$18:$L$18, 0),FALSE), 'E2 Allocators'!$B$15:$W$358, MATCH('O5 Details by Class &amp; Accounts'!X$18, 'E2 Allocators'!$B$15:$W$15, 0),FALSE)*$F189), 0, VLOOKUP(VLOOKUP($A189, 'E4 TB Allocation Details'!$A$18:$L$214, MATCH("Demand ID", 'E4 TB Allocation Details'!$A$18:$L$18, 0),FALSE), 'E2 Allocators'!$B$15:$W$358, MATCH('O5 Details by Class &amp; Accounts'!X$18, 'E2 Allocators'!$B$15:$W$15, 0),FALSE)*$F189)</f>
        <v>0</v>
      </c>
      <c r="Y189" s="2186">
        <f>IF(ISERROR(VLOOKUP(VLOOKUP($A189, 'E4 TB Allocation Details'!$A$18:$L$214, MATCH("Demand ID", 'E4 TB Allocation Details'!$A$18:$L$18, 0),FALSE), 'E2 Allocators'!$B$15:$W$358, MATCH('O5 Details by Class &amp; Accounts'!Y$18, 'E2 Allocators'!$B$15:$W$15, 0),FALSE)*$F189), 0, VLOOKUP(VLOOKUP($A189, 'E4 TB Allocation Details'!$A$18:$L$214, MATCH("Demand ID", 'E4 TB Allocation Details'!$A$18:$L$18, 0),FALSE), 'E2 Allocators'!$B$15:$W$358, MATCH('O5 Details by Class &amp; Accounts'!Y$18, 'E2 Allocators'!$B$15:$W$15, 0),FALSE)*$F189)</f>
        <v>0</v>
      </c>
      <c r="Z189" s="2186">
        <f>IF(ISERROR(VLOOKUP(VLOOKUP($A189, 'E4 TB Allocation Details'!$A$18:$L$214, MATCH("Demand ID", 'E4 TB Allocation Details'!$A$18:$L$18, 0),FALSE), 'E2 Allocators'!$B$15:$W$358, MATCH('O5 Details by Class &amp; Accounts'!Z$18, 'E2 Allocators'!$B$15:$W$15, 0),FALSE)*$F189), 0, VLOOKUP(VLOOKUP($A189, 'E4 TB Allocation Details'!$A$18:$L$214, MATCH("Demand ID", 'E4 TB Allocation Details'!$A$18:$L$18, 0),FALSE), 'E2 Allocators'!$B$15:$W$358, MATCH('O5 Details by Class &amp; Accounts'!Z$18, 'E2 Allocators'!$B$15:$W$15, 0),FALSE)*$F189)</f>
        <v>0</v>
      </c>
      <c r="AA189" s="2186">
        <f>IF(ISERROR(VLOOKUP(VLOOKUP($A189, 'E4 TB Allocation Details'!$A$18:$L$214, MATCH("Demand ID", 'E4 TB Allocation Details'!$A$18:$L$18, 0),FALSE), 'E2 Allocators'!$B$15:$W$358, MATCH('O5 Details by Class &amp; Accounts'!AA$18, 'E2 Allocators'!$B$15:$W$15, 0),FALSE)*$F189), 0, VLOOKUP(VLOOKUP($A189, 'E4 TB Allocation Details'!$A$18:$L$214, MATCH("Demand ID", 'E4 TB Allocation Details'!$A$18:$L$18, 0),FALSE), 'E2 Allocators'!$B$15:$W$358, MATCH('O5 Details by Class &amp; Accounts'!AA$18, 'E2 Allocators'!$B$15:$W$15, 0),FALSE)*$F189)</f>
        <v>0</v>
      </c>
      <c r="AB189" s="2186">
        <f>IF(ISERROR(VLOOKUP(VLOOKUP($A189, 'E4 TB Allocation Details'!$A$18:$L$214, MATCH("Demand ID", 'E4 TB Allocation Details'!$A$18:$L$18, 0),FALSE), 'E2 Allocators'!$B$15:$W$358, MATCH('O5 Details by Class &amp; Accounts'!AB$18, 'E2 Allocators'!$B$15:$W$15, 0),FALSE)*$F189), 0, VLOOKUP(VLOOKUP($A189, 'E4 TB Allocation Details'!$A$18:$L$214, MATCH("Demand ID", 'E4 TB Allocation Details'!$A$18:$L$18, 0),FALSE), 'E2 Allocators'!$B$15:$W$358, MATCH('O5 Details by Class &amp; Accounts'!AB$18, 'E2 Allocators'!$B$15:$W$15, 0),FALSE)*$F189)</f>
        <v>0</v>
      </c>
      <c r="AC189" s="2186">
        <f t="shared" si="47"/>
        <v>0</v>
      </c>
      <c r="AD189" s="2186">
        <f>IF(ISERROR(VLOOKUP(VLOOKUP($A189, 'E4 TB Allocation Details'!$A$18:$L$214, MATCH("Customer ID", 'E4 TB Allocation Details'!$A$18:$L$18, 0),FALSE), 'E2 Allocators'!$B$15:$W$358, MATCH('O5 Details by Class &amp; Accounts'!AD$18, 'E2 Allocators'!$B$15:$W$15, 0),FALSE)*$G189), 0, VLOOKUP(VLOOKUP($A189, 'E4 TB Allocation Details'!$A$18:$L$214, MATCH("Customer ID", 'E4 TB Allocation Details'!$A$18:$L$18, 0),FALSE), 'E2 Allocators'!$B$15:$W$358, MATCH('O5 Details by Class &amp; Accounts'!AD$18, 'E2 Allocators'!$B$15:$W$15, 0),FALSE)*$G189)</f>
        <v>0</v>
      </c>
      <c r="AE189" s="2186">
        <f>IF(ISERROR(VLOOKUP(VLOOKUP($A189, 'E4 TB Allocation Details'!$A$18:$L$214, MATCH("Customer ID", 'E4 TB Allocation Details'!$A$18:$L$18, 0),FALSE), 'E2 Allocators'!$B$15:$W$358, MATCH('O5 Details by Class &amp; Accounts'!AE$18, 'E2 Allocators'!$B$15:$W$15, 0),FALSE)*$G189), 0, VLOOKUP(VLOOKUP($A189, 'E4 TB Allocation Details'!$A$18:$L$214, MATCH("Customer ID", 'E4 TB Allocation Details'!$A$18:$L$18, 0),FALSE), 'E2 Allocators'!$B$15:$W$358, MATCH('O5 Details by Class &amp; Accounts'!AE$18, 'E2 Allocators'!$B$15:$W$15, 0),FALSE)*$G189)</f>
        <v>0</v>
      </c>
      <c r="AF189" s="2186">
        <f>IF(ISERROR(VLOOKUP(VLOOKUP($A189, 'E4 TB Allocation Details'!$A$18:$L$214, MATCH("Customer ID", 'E4 TB Allocation Details'!$A$18:$L$18, 0),FALSE), 'E2 Allocators'!$B$15:$W$358, MATCH('O5 Details by Class &amp; Accounts'!AF$18, 'E2 Allocators'!$B$15:$W$15, 0),FALSE)*$G189), 0, VLOOKUP(VLOOKUP($A189, 'E4 TB Allocation Details'!$A$18:$L$214, MATCH("Customer ID", 'E4 TB Allocation Details'!$A$18:$L$18, 0),FALSE), 'E2 Allocators'!$B$15:$W$358, MATCH('O5 Details by Class &amp; Accounts'!AF$18, 'E2 Allocators'!$B$15:$W$15, 0),FALSE)*$G189)</f>
        <v>0</v>
      </c>
      <c r="AG189" s="2186">
        <f>IF(ISERROR(VLOOKUP(VLOOKUP($A189, 'E4 TB Allocation Details'!$A$18:$L$214, MATCH("Customer ID", 'E4 TB Allocation Details'!$A$18:$L$18, 0),FALSE), 'E2 Allocators'!$B$15:$W$358, MATCH('O5 Details by Class &amp; Accounts'!AG$18, 'E2 Allocators'!$B$15:$W$15, 0),FALSE)*$G189), 0, VLOOKUP(VLOOKUP($A189, 'E4 TB Allocation Details'!$A$18:$L$214, MATCH("Customer ID", 'E4 TB Allocation Details'!$A$18:$L$18, 0),FALSE), 'E2 Allocators'!$B$15:$W$358, MATCH('O5 Details by Class &amp; Accounts'!AG$18, 'E2 Allocators'!$B$15:$W$15, 0),FALSE)*$G189)</f>
        <v>0</v>
      </c>
      <c r="AH189" s="2186">
        <f>IF(ISERROR(VLOOKUP(VLOOKUP($A189, 'E4 TB Allocation Details'!$A$18:$L$214, MATCH("Customer ID", 'E4 TB Allocation Details'!$A$18:$L$18, 0),FALSE), 'E2 Allocators'!$B$15:$W$358, MATCH('O5 Details by Class &amp; Accounts'!AH$18, 'E2 Allocators'!$B$15:$W$15, 0),FALSE)*$G189), 0, VLOOKUP(VLOOKUP($A189, 'E4 TB Allocation Details'!$A$18:$L$214, MATCH("Customer ID", 'E4 TB Allocation Details'!$A$18:$L$18, 0),FALSE), 'E2 Allocators'!$B$15:$W$358, MATCH('O5 Details by Class &amp; Accounts'!AH$18, 'E2 Allocators'!$B$15:$W$15, 0),FALSE)*$G189)</f>
        <v>0</v>
      </c>
      <c r="AI189" s="2186">
        <f>IF(ISERROR(VLOOKUP(VLOOKUP($A189, 'E4 TB Allocation Details'!$A$18:$L$214, MATCH("Customer ID", 'E4 TB Allocation Details'!$A$18:$L$18, 0),FALSE), 'E2 Allocators'!$B$15:$W$358, MATCH('O5 Details by Class &amp; Accounts'!AI$18, 'E2 Allocators'!$B$15:$W$15, 0),FALSE)*$G189), 0, VLOOKUP(VLOOKUP($A189, 'E4 TB Allocation Details'!$A$18:$L$214, MATCH("Customer ID", 'E4 TB Allocation Details'!$A$18:$L$18, 0),FALSE), 'E2 Allocators'!$B$15:$W$358, MATCH('O5 Details by Class &amp; Accounts'!AI$18, 'E2 Allocators'!$B$15:$W$15, 0),FALSE)*$G189)</f>
        <v>0</v>
      </c>
      <c r="AJ189" s="2186">
        <f>IF(ISERROR(VLOOKUP(VLOOKUP($A189, 'E4 TB Allocation Details'!$A$18:$L$214, MATCH("Customer ID", 'E4 TB Allocation Details'!$A$18:$L$18, 0),FALSE), 'E2 Allocators'!$B$15:$W$358, MATCH('O5 Details by Class &amp; Accounts'!AJ$18, 'E2 Allocators'!$B$15:$W$15, 0),FALSE)*$G189), 0, VLOOKUP(VLOOKUP($A189, 'E4 TB Allocation Details'!$A$18:$L$214, MATCH("Customer ID", 'E4 TB Allocation Details'!$A$18:$L$18, 0),FALSE), 'E2 Allocators'!$B$15:$W$358, MATCH('O5 Details by Class &amp; Accounts'!AJ$18, 'E2 Allocators'!$B$15:$W$15, 0),FALSE)*$G189)</f>
        <v>0</v>
      </c>
      <c r="AK189" s="2186">
        <f>IF(ISERROR(VLOOKUP(VLOOKUP($A189, 'E4 TB Allocation Details'!$A$18:$L$214, MATCH("Customer ID", 'E4 TB Allocation Details'!$A$18:$L$18, 0),FALSE), 'E2 Allocators'!$B$15:$W$358, MATCH('O5 Details by Class &amp; Accounts'!AK$18, 'E2 Allocators'!$B$15:$W$15, 0),FALSE)*$G189), 0, VLOOKUP(VLOOKUP($A189, 'E4 TB Allocation Details'!$A$18:$L$214, MATCH("Customer ID", 'E4 TB Allocation Details'!$A$18:$L$18, 0),FALSE), 'E2 Allocators'!$B$15:$W$358, MATCH('O5 Details by Class &amp; Accounts'!AK$18, 'E2 Allocators'!$B$15:$W$15, 0),FALSE)*$G189)</f>
        <v>0</v>
      </c>
      <c r="AL189" s="2186">
        <f>IF(ISERROR(VLOOKUP(VLOOKUP($A189, 'E4 TB Allocation Details'!$A$18:$L$214, MATCH("Customer ID", 'E4 TB Allocation Details'!$A$18:$L$18, 0),FALSE), 'E2 Allocators'!$B$15:$W$358, MATCH('O5 Details by Class &amp; Accounts'!AL$18, 'E2 Allocators'!$B$15:$W$15, 0),FALSE)*$G189), 0, VLOOKUP(VLOOKUP($A189, 'E4 TB Allocation Details'!$A$18:$L$214, MATCH("Customer ID", 'E4 TB Allocation Details'!$A$18:$L$18, 0),FALSE), 'E2 Allocators'!$B$15:$W$358, MATCH('O5 Details by Class &amp; Accounts'!AL$18, 'E2 Allocators'!$B$15:$W$15, 0),FALSE)*$G189)</f>
        <v>0</v>
      </c>
      <c r="AM189" s="2186">
        <f>IF(ISERROR(VLOOKUP(VLOOKUP($A189, 'E4 TB Allocation Details'!$A$18:$L$214, MATCH("Customer ID", 'E4 TB Allocation Details'!$A$18:$L$18, 0),FALSE), 'E2 Allocators'!$B$15:$W$358, MATCH('O5 Details by Class &amp; Accounts'!AM$18, 'E2 Allocators'!$B$15:$W$15, 0),FALSE)*$G189), 0, VLOOKUP(VLOOKUP($A189, 'E4 TB Allocation Details'!$A$18:$L$214, MATCH("Customer ID", 'E4 TB Allocation Details'!$A$18:$L$18, 0),FALSE), 'E2 Allocators'!$B$15:$W$358, MATCH('O5 Details by Class &amp; Accounts'!AM$18, 'E2 Allocators'!$B$15:$W$15, 0),FALSE)*$G189)</f>
        <v>0</v>
      </c>
      <c r="AN189" s="2186">
        <f>IF(ISERROR(VLOOKUP(VLOOKUP($A189, 'E4 TB Allocation Details'!$A$18:$L$214, MATCH("Customer ID", 'E4 TB Allocation Details'!$A$18:$L$18, 0),FALSE), 'E2 Allocators'!$B$15:$W$358, MATCH('O5 Details by Class &amp; Accounts'!AN$18, 'E2 Allocators'!$B$15:$W$15, 0),FALSE)*$G189), 0, VLOOKUP(VLOOKUP($A189, 'E4 TB Allocation Details'!$A$18:$L$214, MATCH("Customer ID", 'E4 TB Allocation Details'!$A$18:$L$18, 0),FALSE), 'E2 Allocators'!$B$15:$W$358, MATCH('O5 Details by Class &amp; Accounts'!AN$18, 'E2 Allocators'!$B$15:$W$15, 0),FALSE)*$G189)</f>
        <v>0</v>
      </c>
      <c r="AO189" s="2186">
        <f>IF(ISERROR(VLOOKUP(VLOOKUP($A189, 'E4 TB Allocation Details'!$A$18:$L$214, MATCH("Customer ID", 'E4 TB Allocation Details'!$A$18:$L$18, 0),FALSE), 'E2 Allocators'!$B$15:$W$358, MATCH('O5 Details by Class &amp; Accounts'!AO$18, 'E2 Allocators'!$B$15:$W$15, 0),FALSE)*$G189), 0, VLOOKUP(VLOOKUP($A189, 'E4 TB Allocation Details'!$A$18:$L$214, MATCH("Customer ID", 'E4 TB Allocation Details'!$A$18:$L$18, 0),FALSE), 'E2 Allocators'!$B$15:$W$358, MATCH('O5 Details by Class &amp; Accounts'!AO$18, 'E2 Allocators'!$B$15:$W$15, 0),FALSE)*$G189)</f>
        <v>0</v>
      </c>
      <c r="AP189" s="2186">
        <f>IF(ISERROR(VLOOKUP(VLOOKUP($A189, 'E4 TB Allocation Details'!$A$18:$L$214, MATCH("Customer ID", 'E4 TB Allocation Details'!$A$18:$L$18, 0),FALSE), 'E2 Allocators'!$B$15:$W$358, MATCH('O5 Details by Class &amp; Accounts'!AP$18, 'E2 Allocators'!$B$15:$W$15, 0),FALSE)*$G189), 0, VLOOKUP(VLOOKUP($A189, 'E4 TB Allocation Details'!$A$18:$L$214, MATCH("Customer ID", 'E4 TB Allocation Details'!$A$18:$L$18, 0),FALSE), 'E2 Allocators'!$B$15:$W$358, MATCH('O5 Details by Class &amp; Accounts'!AP$18, 'E2 Allocators'!$B$15:$W$15, 0),FALSE)*$G189)</f>
        <v>0</v>
      </c>
      <c r="AQ189" s="2186">
        <f>IF(ISERROR(VLOOKUP(VLOOKUP($A189, 'E4 TB Allocation Details'!$A$18:$L$214, MATCH("Customer ID", 'E4 TB Allocation Details'!$A$18:$L$18, 0),FALSE), 'E2 Allocators'!$B$15:$W$358, MATCH('O5 Details by Class &amp; Accounts'!AQ$18, 'E2 Allocators'!$B$15:$W$15, 0),FALSE)*$G189), 0, VLOOKUP(VLOOKUP($A189, 'E4 TB Allocation Details'!$A$18:$L$214, MATCH("Customer ID", 'E4 TB Allocation Details'!$A$18:$L$18, 0),FALSE), 'E2 Allocators'!$B$15:$W$358, MATCH('O5 Details by Class &amp; Accounts'!AQ$18, 'E2 Allocators'!$B$15:$W$15, 0),FALSE)*$G189)</f>
        <v>0</v>
      </c>
      <c r="AR189" s="2186">
        <f>IF(ISERROR(VLOOKUP(VLOOKUP($A189, 'E4 TB Allocation Details'!$A$18:$L$214, MATCH("Customer ID", 'E4 TB Allocation Details'!$A$18:$L$18, 0),FALSE), 'E2 Allocators'!$B$15:$W$358, MATCH('O5 Details by Class &amp; Accounts'!AR$18, 'E2 Allocators'!$B$15:$W$15, 0),FALSE)*$G189), 0, VLOOKUP(VLOOKUP($A189, 'E4 TB Allocation Details'!$A$18:$L$214, MATCH("Customer ID", 'E4 TB Allocation Details'!$A$18:$L$18, 0),FALSE), 'E2 Allocators'!$B$15:$W$358, MATCH('O5 Details by Class &amp; Accounts'!AR$18, 'E2 Allocators'!$B$15:$W$15, 0),FALSE)*$G189)</f>
        <v>0</v>
      </c>
      <c r="AS189" s="2186">
        <f>IF(ISERROR(VLOOKUP(VLOOKUP($A189, 'E4 TB Allocation Details'!$A$18:$L$214, MATCH("Customer ID", 'E4 TB Allocation Details'!$A$18:$L$18, 0),FALSE), 'E2 Allocators'!$B$15:$W$358, MATCH('O5 Details by Class &amp; Accounts'!AS$18, 'E2 Allocators'!$B$15:$W$15, 0),FALSE)*$G189), 0, VLOOKUP(VLOOKUP($A189, 'E4 TB Allocation Details'!$A$18:$L$214, MATCH("Customer ID", 'E4 TB Allocation Details'!$A$18:$L$18, 0),FALSE), 'E2 Allocators'!$B$15:$W$358, MATCH('O5 Details by Class &amp; Accounts'!AS$18, 'E2 Allocators'!$B$15:$W$15, 0),FALSE)*$G189)</f>
        <v>0</v>
      </c>
      <c r="AT189" s="2186">
        <f>IF(ISERROR(VLOOKUP(VLOOKUP($A189, 'E4 TB Allocation Details'!$A$18:$L$214, MATCH("Customer ID", 'E4 TB Allocation Details'!$A$18:$L$18, 0),FALSE), 'E2 Allocators'!$B$15:$W$358, MATCH('O5 Details by Class &amp; Accounts'!AT$18, 'E2 Allocators'!$B$15:$W$15, 0),FALSE)*$G189), 0, VLOOKUP(VLOOKUP($A189, 'E4 TB Allocation Details'!$A$18:$L$214, MATCH("Customer ID", 'E4 TB Allocation Details'!$A$18:$L$18, 0),FALSE), 'E2 Allocators'!$B$15:$W$358, MATCH('O5 Details by Class &amp; Accounts'!AT$18, 'E2 Allocators'!$B$15:$W$15, 0),FALSE)*$G189)</f>
        <v>0</v>
      </c>
      <c r="AU189" s="2186">
        <f>IF(ISERROR(VLOOKUP(VLOOKUP($A189, 'E4 TB Allocation Details'!$A$18:$L$214, MATCH("Customer ID", 'E4 TB Allocation Details'!$A$18:$L$18, 0),FALSE), 'E2 Allocators'!$B$15:$W$358, MATCH('O5 Details by Class &amp; Accounts'!AU$18, 'E2 Allocators'!$B$15:$W$15, 0),FALSE)*$G189), 0, VLOOKUP(VLOOKUP($A189, 'E4 TB Allocation Details'!$A$18:$L$214, MATCH("Customer ID", 'E4 TB Allocation Details'!$A$18:$L$18, 0),FALSE), 'E2 Allocators'!$B$15:$W$358, MATCH('O5 Details by Class &amp; Accounts'!AU$18, 'E2 Allocators'!$B$15:$W$15, 0),FALSE)*$G189)</f>
        <v>0</v>
      </c>
      <c r="AV189" s="2186">
        <f>IF(ISERROR(VLOOKUP(VLOOKUP($A189, 'E4 TB Allocation Details'!$A$18:$L$214, MATCH("Customer ID", 'E4 TB Allocation Details'!$A$18:$L$18, 0),FALSE), 'E2 Allocators'!$B$15:$W$358, MATCH('O5 Details by Class &amp; Accounts'!AV$18, 'E2 Allocators'!$B$15:$W$15, 0),FALSE)*$G189), 0, VLOOKUP(VLOOKUP($A189, 'E4 TB Allocation Details'!$A$18:$L$214, MATCH("Customer ID", 'E4 TB Allocation Details'!$A$18:$L$18, 0),FALSE), 'E2 Allocators'!$B$15:$W$358, MATCH('O5 Details by Class &amp; Accounts'!AV$18, 'E2 Allocators'!$B$15:$W$15, 0),FALSE)*$G189)</f>
        <v>0</v>
      </c>
      <c r="AW189" s="2186">
        <f>IF(ISERROR(VLOOKUP(VLOOKUP($A189, 'E4 TB Allocation Details'!$A$18:$L$214, MATCH("Customer ID", 'E4 TB Allocation Details'!$A$18:$L$18, 0),FALSE), 'E2 Allocators'!$B$15:$W$358, MATCH('O5 Details by Class &amp; Accounts'!AW$18, 'E2 Allocators'!$B$15:$W$15, 0),FALSE)*$G189), 0, VLOOKUP(VLOOKUP($A189, 'E4 TB Allocation Details'!$A$18:$L$214, MATCH("Customer ID", 'E4 TB Allocation Details'!$A$18:$L$18, 0),FALSE), 'E2 Allocators'!$B$15:$W$358, MATCH('O5 Details by Class &amp; Accounts'!AW$18, 'E2 Allocators'!$B$15:$W$15, 0),FALSE)*$G189)</f>
        <v>0</v>
      </c>
      <c r="AX189" s="2186">
        <f t="shared" si="51"/>
        <v>0</v>
      </c>
      <c r="AY189" s="2186">
        <f>IF(ISERROR(VLOOKUP(VLOOKUP($A189, 'E4 TB Allocation Details'!$A$18:$L$214, MATCH("Misc ID", 'E4 TB Allocation Details'!$A$18:$L$18, 0),FALSE), 'E2 Allocators'!$B$15:$W$358, MATCH('O5 Details by Class &amp; Accounts'!AY$18, 'E2 Allocators'!$B$15:$W$15, 0),FALSE)*$E189), 0, VLOOKUP(VLOOKUP($A189, 'E4 TB Allocation Details'!$A$18:$L$214, MATCH("Misc ID", 'E4 TB Allocation Details'!$A$18:$L$18, 0),FALSE), 'E2 Allocators'!$B$15:$W$358, MATCH('O5 Details by Class &amp; Accounts'!AY$18, 'E2 Allocators'!$B$15:$W$15, 0),FALSE)*$E189)</f>
        <v>0</v>
      </c>
      <c r="AZ189" s="2186">
        <f>IF(ISERROR(VLOOKUP(VLOOKUP($A189, 'E4 TB Allocation Details'!$A$18:$L$214, MATCH("Misc ID", 'E4 TB Allocation Details'!$A$18:$L$18, 0),FALSE), 'E2 Allocators'!$B$15:$W$358, MATCH('O5 Details by Class &amp; Accounts'!AZ$18, 'E2 Allocators'!$B$15:$W$15, 0),FALSE)*$E189), 0, VLOOKUP(VLOOKUP($A189, 'E4 TB Allocation Details'!$A$18:$L$214, MATCH("Misc ID", 'E4 TB Allocation Details'!$A$18:$L$18, 0),FALSE), 'E2 Allocators'!$B$15:$W$358, MATCH('O5 Details by Class &amp; Accounts'!AZ$18, 'E2 Allocators'!$B$15:$W$15, 0),FALSE)*$E189)</f>
        <v>0</v>
      </c>
      <c r="BA189" s="2186">
        <f>IF(ISERROR(VLOOKUP(VLOOKUP($A189, 'E4 TB Allocation Details'!$A$18:$L$214, MATCH("Misc ID", 'E4 TB Allocation Details'!$A$18:$L$18, 0),FALSE), 'E2 Allocators'!$B$15:$W$358, MATCH('O5 Details by Class &amp; Accounts'!BA$18, 'E2 Allocators'!$B$15:$W$15, 0),FALSE)*$E189), 0, VLOOKUP(VLOOKUP($A189, 'E4 TB Allocation Details'!$A$18:$L$214, MATCH("Misc ID", 'E4 TB Allocation Details'!$A$18:$L$18, 0),FALSE), 'E2 Allocators'!$B$15:$W$358, MATCH('O5 Details by Class &amp; Accounts'!BA$18, 'E2 Allocators'!$B$15:$W$15, 0),FALSE)*$E189)</f>
        <v>0</v>
      </c>
      <c r="BB189" s="2186">
        <f>IF(ISERROR(VLOOKUP(VLOOKUP($A189, 'E4 TB Allocation Details'!$A$18:$L$214, MATCH("Misc ID", 'E4 TB Allocation Details'!$A$18:$L$18, 0),FALSE), 'E2 Allocators'!$B$15:$W$358, MATCH('O5 Details by Class &amp; Accounts'!BB$18, 'E2 Allocators'!$B$15:$W$15, 0),FALSE)*$E189), 0, VLOOKUP(VLOOKUP($A189, 'E4 TB Allocation Details'!$A$18:$L$214, MATCH("Misc ID", 'E4 TB Allocation Details'!$A$18:$L$18, 0),FALSE), 'E2 Allocators'!$B$15:$W$358, MATCH('O5 Details by Class &amp; Accounts'!BB$18, 'E2 Allocators'!$B$15:$W$15, 0),FALSE)*$E189)</f>
        <v>0</v>
      </c>
      <c r="BC189" s="2186">
        <f>IF(ISERROR(VLOOKUP(VLOOKUP($A189, 'E4 TB Allocation Details'!$A$18:$L$214, MATCH("Misc ID", 'E4 TB Allocation Details'!$A$18:$L$18, 0),FALSE), 'E2 Allocators'!$B$15:$W$358, MATCH('O5 Details by Class &amp; Accounts'!BC$18, 'E2 Allocators'!$B$15:$W$15, 0),FALSE)*$E189), 0, VLOOKUP(VLOOKUP($A189, 'E4 TB Allocation Details'!$A$18:$L$214, MATCH("Misc ID", 'E4 TB Allocation Details'!$A$18:$L$18, 0),FALSE), 'E2 Allocators'!$B$15:$W$358, MATCH('O5 Details by Class &amp; Accounts'!BC$18, 'E2 Allocators'!$B$15:$W$15, 0),FALSE)*$E189)</f>
        <v>0</v>
      </c>
      <c r="BD189" s="2186">
        <f>IF(ISERROR(VLOOKUP(VLOOKUP($A189, 'E4 TB Allocation Details'!$A$18:$L$214, MATCH("Misc ID", 'E4 TB Allocation Details'!$A$18:$L$18, 0),FALSE), 'E2 Allocators'!$B$15:$W$358, MATCH('O5 Details by Class &amp; Accounts'!BD$18, 'E2 Allocators'!$B$15:$W$15, 0),FALSE)*$E189), 0, VLOOKUP(VLOOKUP($A189, 'E4 TB Allocation Details'!$A$18:$L$214, MATCH("Misc ID", 'E4 TB Allocation Details'!$A$18:$L$18, 0),FALSE), 'E2 Allocators'!$B$15:$W$358, MATCH('O5 Details by Class &amp; Accounts'!BD$18, 'E2 Allocators'!$B$15:$W$15, 0),FALSE)*$E189)</f>
        <v>0</v>
      </c>
      <c r="BE189" s="2186">
        <f>IF(ISERROR(VLOOKUP(VLOOKUP($A189, 'E4 TB Allocation Details'!$A$18:$L$214, MATCH("Misc ID", 'E4 TB Allocation Details'!$A$18:$L$18, 0),FALSE), 'E2 Allocators'!$B$15:$W$358, MATCH('O5 Details by Class &amp; Accounts'!BE$18, 'E2 Allocators'!$B$15:$W$15, 0),FALSE)*$E189), 0, VLOOKUP(VLOOKUP($A189, 'E4 TB Allocation Details'!$A$18:$L$214, MATCH("Misc ID", 'E4 TB Allocation Details'!$A$18:$L$18, 0),FALSE), 'E2 Allocators'!$B$15:$W$358, MATCH('O5 Details by Class &amp; Accounts'!BE$18, 'E2 Allocators'!$B$15:$W$15, 0),FALSE)*$E189)</f>
        <v>0</v>
      </c>
      <c r="BF189" s="2186">
        <f>IF(ISERROR(VLOOKUP(VLOOKUP($A189, 'E4 TB Allocation Details'!$A$18:$L$214, MATCH("Misc ID", 'E4 TB Allocation Details'!$A$18:$L$18, 0),FALSE), 'E2 Allocators'!$B$15:$W$358, MATCH('O5 Details by Class &amp; Accounts'!BF$18, 'E2 Allocators'!$B$15:$W$15, 0),FALSE)*$E189), 0, VLOOKUP(VLOOKUP($A189, 'E4 TB Allocation Details'!$A$18:$L$214, MATCH("Misc ID", 'E4 TB Allocation Details'!$A$18:$L$18, 0),FALSE), 'E2 Allocators'!$B$15:$W$358, MATCH('O5 Details by Class &amp; Accounts'!BF$18, 'E2 Allocators'!$B$15:$W$15, 0),FALSE)*$E189)</f>
        <v>0</v>
      </c>
      <c r="BG189" s="2186">
        <f>IF(ISERROR(VLOOKUP(VLOOKUP($A189, 'E4 TB Allocation Details'!$A$18:$L$214, MATCH("Misc ID", 'E4 TB Allocation Details'!$A$18:$L$18, 0),FALSE), 'E2 Allocators'!$B$15:$W$358, MATCH('O5 Details by Class &amp; Accounts'!BG$18, 'E2 Allocators'!$B$15:$W$15, 0),FALSE)*$E189), 0, VLOOKUP(VLOOKUP($A189, 'E4 TB Allocation Details'!$A$18:$L$214, MATCH("Misc ID", 'E4 TB Allocation Details'!$A$18:$L$18, 0),FALSE), 'E2 Allocators'!$B$15:$W$358, MATCH('O5 Details by Class &amp; Accounts'!BG$18, 'E2 Allocators'!$B$15:$W$15, 0),FALSE)*$E189)</f>
        <v>0</v>
      </c>
      <c r="BH189" s="2186">
        <f>IF(ISERROR(VLOOKUP(VLOOKUP($A189, 'E4 TB Allocation Details'!$A$18:$L$214, MATCH("Misc ID", 'E4 TB Allocation Details'!$A$18:$L$18, 0),FALSE), 'E2 Allocators'!$B$15:$W$358, MATCH('O5 Details by Class &amp; Accounts'!BH$18, 'E2 Allocators'!$B$15:$W$15, 0),FALSE)*$E189), 0, VLOOKUP(VLOOKUP($A189, 'E4 TB Allocation Details'!$A$18:$L$214, MATCH("Misc ID", 'E4 TB Allocation Details'!$A$18:$L$18, 0),FALSE), 'E2 Allocators'!$B$15:$W$358, MATCH('O5 Details by Class &amp; Accounts'!BH$18, 'E2 Allocators'!$B$15:$W$15, 0),FALSE)*$E189)</f>
        <v>0</v>
      </c>
      <c r="BI189" s="2186">
        <f>IF(ISERROR(VLOOKUP(VLOOKUP($A189, 'E4 TB Allocation Details'!$A$18:$L$214, MATCH("Misc ID", 'E4 TB Allocation Details'!$A$18:$L$18, 0),FALSE), 'E2 Allocators'!$B$15:$W$358, MATCH('O5 Details by Class &amp; Accounts'!BI$18, 'E2 Allocators'!$B$15:$W$15, 0),FALSE)*$E189), 0, VLOOKUP(VLOOKUP($A189, 'E4 TB Allocation Details'!$A$18:$L$214, MATCH("Misc ID", 'E4 TB Allocation Details'!$A$18:$L$18, 0),FALSE), 'E2 Allocators'!$B$15:$W$358, MATCH('O5 Details by Class &amp; Accounts'!BI$18, 'E2 Allocators'!$B$15:$W$15, 0),FALSE)*$E189)</f>
        <v>0</v>
      </c>
      <c r="BJ189" s="2186">
        <f>IF(ISERROR(VLOOKUP(VLOOKUP($A189, 'E4 TB Allocation Details'!$A$18:$L$214, MATCH("Misc ID", 'E4 TB Allocation Details'!$A$18:$L$18, 0),FALSE), 'E2 Allocators'!$B$15:$W$358, MATCH('O5 Details by Class &amp; Accounts'!BJ$18, 'E2 Allocators'!$B$15:$W$15, 0),FALSE)*$E189), 0, VLOOKUP(VLOOKUP($A189, 'E4 TB Allocation Details'!$A$18:$L$214, MATCH("Misc ID", 'E4 TB Allocation Details'!$A$18:$L$18, 0),FALSE), 'E2 Allocators'!$B$15:$W$358, MATCH('O5 Details by Class &amp; Accounts'!BJ$18, 'E2 Allocators'!$B$15:$W$15, 0),FALSE)*$E189)</f>
        <v>0</v>
      </c>
      <c r="BK189" s="2186">
        <f>IF(ISERROR(VLOOKUP(VLOOKUP($A189, 'E4 TB Allocation Details'!$A$18:$L$214, MATCH("Misc ID", 'E4 TB Allocation Details'!$A$18:$L$18, 0),FALSE), 'E2 Allocators'!$B$15:$W$358, MATCH('O5 Details by Class &amp; Accounts'!BK$18, 'E2 Allocators'!$B$15:$W$15, 0),FALSE)*$E189), 0, VLOOKUP(VLOOKUP($A189, 'E4 TB Allocation Details'!$A$18:$L$214, MATCH("Misc ID", 'E4 TB Allocation Details'!$A$18:$L$18, 0),FALSE), 'E2 Allocators'!$B$15:$W$358, MATCH('O5 Details by Class &amp; Accounts'!BK$18, 'E2 Allocators'!$B$15:$W$15, 0),FALSE)*$E189)</f>
        <v>0</v>
      </c>
      <c r="BL189" s="2186">
        <f>IF(ISERROR(VLOOKUP(VLOOKUP($A189, 'E4 TB Allocation Details'!$A$18:$L$214, MATCH("Misc ID", 'E4 TB Allocation Details'!$A$18:$L$18, 0),FALSE), 'E2 Allocators'!$B$15:$W$358, MATCH('O5 Details by Class &amp; Accounts'!BL$18, 'E2 Allocators'!$B$15:$W$15, 0),FALSE)*$E189), 0, VLOOKUP(VLOOKUP($A189, 'E4 TB Allocation Details'!$A$18:$L$214, MATCH("Misc ID", 'E4 TB Allocation Details'!$A$18:$L$18, 0),FALSE), 'E2 Allocators'!$B$15:$W$358, MATCH('O5 Details by Class &amp; Accounts'!BL$18, 'E2 Allocators'!$B$15:$W$15, 0),FALSE)*$E189)</f>
        <v>0</v>
      </c>
      <c r="BM189" s="2186">
        <f>IF(ISERROR(VLOOKUP(VLOOKUP($A189, 'E4 TB Allocation Details'!$A$18:$L$214, MATCH("Misc ID", 'E4 TB Allocation Details'!$A$18:$L$18, 0),FALSE), 'E2 Allocators'!$B$15:$W$358, MATCH('O5 Details by Class &amp; Accounts'!BM$18, 'E2 Allocators'!$B$15:$W$15, 0),FALSE)*$E189), 0, VLOOKUP(VLOOKUP($A189, 'E4 TB Allocation Details'!$A$18:$L$214, MATCH("Misc ID", 'E4 TB Allocation Details'!$A$18:$L$18, 0),FALSE), 'E2 Allocators'!$B$15:$W$358, MATCH('O5 Details by Class &amp; Accounts'!BM$18, 'E2 Allocators'!$B$15:$W$15, 0),FALSE)*$E189)</f>
        <v>0</v>
      </c>
      <c r="BN189" s="2186">
        <f>IF(ISERROR(VLOOKUP(VLOOKUP($A189, 'E4 TB Allocation Details'!$A$18:$L$214, MATCH("Misc ID", 'E4 TB Allocation Details'!$A$18:$L$18, 0),FALSE), 'E2 Allocators'!$B$15:$W$358, MATCH('O5 Details by Class &amp; Accounts'!BN$18, 'E2 Allocators'!$B$15:$W$15, 0),FALSE)*$E189), 0, VLOOKUP(VLOOKUP($A189, 'E4 TB Allocation Details'!$A$18:$L$214, MATCH("Misc ID", 'E4 TB Allocation Details'!$A$18:$L$18, 0),FALSE), 'E2 Allocators'!$B$15:$W$358, MATCH('O5 Details by Class &amp; Accounts'!BN$18, 'E2 Allocators'!$B$15:$W$15, 0),FALSE)*$E189)</f>
        <v>0</v>
      </c>
      <c r="BO189" s="2186">
        <f>IF(ISERROR(VLOOKUP(VLOOKUP($A189, 'E4 TB Allocation Details'!$A$18:$L$214, MATCH("Misc ID", 'E4 TB Allocation Details'!$A$18:$L$18, 0),FALSE), 'E2 Allocators'!$B$15:$W$358, MATCH('O5 Details by Class &amp; Accounts'!BO$18, 'E2 Allocators'!$B$15:$W$15, 0),FALSE)*$E189), 0, VLOOKUP(VLOOKUP($A189, 'E4 TB Allocation Details'!$A$18:$L$214, MATCH("Misc ID", 'E4 TB Allocation Details'!$A$18:$L$18, 0),FALSE), 'E2 Allocators'!$B$15:$W$358, MATCH('O5 Details by Class &amp; Accounts'!BO$18, 'E2 Allocators'!$B$15:$W$15, 0),FALSE)*$E189)</f>
        <v>0</v>
      </c>
      <c r="BP189" s="2186">
        <f>IF(ISERROR(VLOOKUP(VLOOKUP($A189, 'E4 TB Allocation Details'!$A$18:$L$214, MATCH("Misc ID", 'E4 TB Allocation Details'!$A$18:$L$18, 0),FALSE), 'E2 Allocators'!$B$15:$W$358, MATCH('O5 Details by Class &amp; Accounts'!BP$18, 'E2 Allocators'!$B$15:$W$15, 0),FALSE)*$E189), 0, VLOOKUP(VLOOKUP($A189, 'E4 TB Allocation Details'!$A$18:$L$214, MATCH("Misc ID", 'E4 TB Allocation Details'!$A$18:$L$18, 0),FALSE), 'E2 Allocators'!$B$15:$W$358, MATCH('O5 Details by Class &amp; Accounts'!BP$18, 'E2 Allocators'!$B$15:$W$15, 0),FALSE)*$E189)</f>
        <v>0</v>
      </c>
      <c r="BQ189" s="2186">
        <f>IF(ISERROR(VLOOKUP(VLOOKUP($A189, 'E4 TB Allocation Details'!$A$18:$L$214, MATCH("Misc ID", 'E4 TB Allocation Details'!$A$18:$L$18, 0),FALSE), 'E2 Allocators'!$B$15:$W$358, MATCH('O5 Details by Class &amp; Accounts'!BQ$18, 'E2 Allocators'!$B$15:$W$15, 0),FALSE)*$E189), 0, VLOOKUP(VLOOKUP($A189, 'E4 TB Allocation Details'!$A$18:$L$214, MATCH("Misc ID", 'E4 TB Allocation Details'!$A$18:$L$18, 0),FALSE), 'E2 Allocators'!$B$15:$W$358, MATCH('O5 Details by Class &amp; Accounts'!BQ$18, 'E2 Allocators'!$B$15:$W$15, 0),FALSE)*$E189)</f>
        <v>0</v>
      </c>
      <c r="BR189" s="2186">
        <f>IF(ISERROR(VLOOKUP(VLOOKUP($A189, 'E4 TB Allocation Details'!$A$18:$L$214, MATCH("Misc ID", 'E4 TB Allocation Details'!$A$18:$L$18, 0),FALSE), 'E2 Allocators'!$B$15:$W$358, MATCH('O5 Details by Class &amp; Accounts'!BR$18, 'E2 Allocators'!$B$15:$W$15, 0),FALSE)*$E189), 0, VLOOKUP(VLOOKUP($A189, 'E4 TB Allocation Details'!$A$18:$L$214, MATCH("Misc ID", 'E4 TB Allocation Details'!$A$18:$L$18, 0),FALSE), 'E2 Allocators'!$B$15:$W$358, MATCH('O5 Details by Class &amp; Accounts'!BR$18, 'E2 Allocators'!$B$15:$W$15, 0),FALSE)*$E189)</f>
        <v>0</v>
      </c>
      <c r="BS189" s="2186">
        <f t="shared" si="48"/>
        <v>0</v>
      </c>
      <c r="BT189" s="2186">
        <f>IF(ISERROR(VLOOKUP(VLOOKUP($A189, 'E4 TB Allocation Details'!$A$18:$L$214, MATCH("A &amp; G ID", 'E4 TB Allocation Details'!$A$18:$L$18, 0),FALSE), 'E2 Allocators'!$B$15:$W$358, MATCH('O5 Details by Class &amp; Accounts'!BT$18, 'E2 Allocators'!$B$15:$W$15, 0),FALSE)*$E189), 0, VLOOKUP(VLOOKUP($A189, 'E4 TB Allocation Details'!$A$18:$L$214, MATCH("A &amp; G ID", 'E4 TB Allocation Details'!$A$18:$L$18, 0),FALSE), 'E2 Allocators'!$B$15:$W$358, MATCH('O5 Details by Class &amp; Accounts'!BT$18, 'E2 Allocators'!$B$15:$W$15, 0),FALSE)*$E189)</f>
        <v>84870.242159788191</v>
      </c>
      <c r="BU189" s="2186">
        <f>IF(ISERROR(VLOOKUP(VLOOKUP($A189, 'E4 TB Allocation Details'!$A$18:$L$214, MATCH("A &amp; G ID", 'E4 TB Allocation Details'!$A$18:$L$18, 0),FALSE), 'E2 Allocators'!$B$15:$W$358, MATCH('O5 Details by Class &amp; Accounts'!BU$18, 'E2 Allocators'!$B$15:$W$15, 0),FALSE)*$E189), 0, VLOOKUP(VLOOKUP($A189, 'E4 TB Allocation Details'!$A$18:$L$214, MATCH("A &amp; G ID", 'E4 TB Allocation Details'!$A$18:$L$18, 0),FALSE), 'E2 Allocators'!$B$15:$W$358, MATCH('O5 Details by Class &amp; Accounts'!BU$18, 'E2 Allocators'!$B$15:$W$15, 0),FALSE)*$E189)</f>
        <v>19522.130524200595</v>
      </c>
      <c r="BV189" s="2186">
        <f>IF(ISERROR(VLOOKUP(VLOOKUP($A189, 'E4 TB Allocation Details'!$A$18:$L$214, MATCH("A &amp; G ID", 'E4 TB Allocation Details'!$A$18:$L$18, 0),FALSE), 'E2 Allocators'!$B$15:$W$358, MATCH('O5 Details by Class &amp; Accounts'!BV$18, 'E2 Allocators'!$B$15:$W$15, 0),FALSE)*$E189), 0, VLOOKUP(VLOOKUP($A189, 'E4 TB Allocation Details'!$A$18:$L$214, MATCH("A &amp; G ID", 'E4 TB Allocation Details'!$A$18:$L$18, 0),FALSE), 'E2 Allocators'!$B$15:$W$358, MATCH('O5 Details by Class &amp; Accounts'!BV$18, 'E2 Allocators'!$B$15:$W$15, 0),FALSE)*$E189)</f>
        <v>30359.708729193622</v>
      </c>
      <c r="BW189" s="2186">
        <f>IF(ISERROR(VLOOKUP(VLOOKUP($A189, 'E4 TB Allocation Details'!$A$18:$L$214, MATCH("A &amp; G ID", 'E4 TB Allocation Details'!$A$18:$L$18, 0),FALSE), 'E2 Allocators'!$B$15:$W$358, MATCH('O5 Details by Class &amp; Accounts'!BW$18, 'E2 Allocators'!$B$15:$W$15, 0),FALSE)*$E189), 0, VLOOKUP(VLOOKUP($A189, 'E4 TB Allocation Details'!$A$18:$L$214, MATCH("A &amp; G ID", 'E4 TB Allocation Details'!$A$18:$L$18, 0),FALSE), 'E2 Allocators'!$B$15:$W$358, MATCH('O5 Details by Class &amp; Accounts'!BW$18, 'E2 Allocators'!$B$15:$W$15, 0),FALSE)*$E189)</f>
        <v>0</v>
      </c>
      <c r="BX189" s="2186">
        <f>IF(ISERROR(VLOOKUP(VLOOKUP($A189, 'E4 TB Allocation Details'!$A$18:$L$214, MATCH("A &amp; G ID", 'E4 TB Allocation Details'!$A$18:$L$18, 0),FALSE), 'E2 Allocators'!$B$15:$W$358, MATCH('O5 Details by Class &amp; Accounts'!BX$18, 'E2 Allocators'!$B$15:$W$15, 0),FALSE)*$E189), 0, VLOOKUP(VLOOKUP($A189, 'E4 TB Allocation Details'!$A$18:$L$214, MATCH("A &amp; G ID", 'E4 TB Allocation Details'!$A$18:$L$18, 0),FALSE), 'E2 Allocators'!$B$15:$W$358, MATCH('O5 Details by Class &amp; Accounts'!BX$18, 'E2 Allocators'!$B$15:$W$15, 0),FALSE)*$E189)</f>
        <v>0</v>
      </c>
      <c r="BY189" s="2186">
        <f>IF(ISERROR(VLOOKUP(VLOOKUP($A189, 'E4 TB Allocation Details'!$A$18:$L$214, MATCH("A &amp; G ID", 'E4 TB Allocation Details'!$A$18:$L$18, 0),FALSE), 'E2 Allocators'!$B$15:$W$358, MATCH('O5 Details by Class &amp; Accounts'!BY$18, 'E2 Allocators'!$B$15:$W$15, 0),FALSE)*$E189), 0, VLOOKUP(VLOOKUP($A189, 'E4 TB Allocation Details'!$A$18:$L$214, MATCH("A &amp; G ID", 'E4 TB Allocation Details'!$A$18:$L$18, 0),FALSE), 'E2 Allocators'!$B$15:$W$358, MATCH('O5 Details by Class &amp; Accounts'!BY$18, 'E2 Allocators'!$B$15:$W$15, 0),FALSE)*$E189)</f>
        <v>0</v>
      </c>
      <c r="BZ189" s="2186">
        <f>IF(ISERROR(VLOOKUP(VLOOKUP($A189, 'E4 TB Allocation Details'!$A$18:$L$214, MATCH("A &amp; G ID", 'E4 TB Allocation Details'!$A$18:$L$18, 0),FALSE), 'E2 Allocators'!$B$15:$W$358, MATCH('O5 Details by Class &amp; Accounts'!BZ$18, 'E2 Allocators'!$B$15:$W$15, 0),FALSE)*$E189), 0, VLOOKUP(VLOOKUP($A189, 'E4 TB Allocation Details'!$A$18:$L$214, MATCH("A &amp; G ID", 'E4 TB Allocation Details'!$A$18:$L$18, 0),FALSE), 'E2 Allocators'!$B$15:$W$358, MATCH('O5 Details by Class &amp; Accounts'!BZ$18, 'E2 Allocators'!$B$15:$W$15, 0),FALSE)*$E189)</f>
        <v>1987.1012762959974</v>
      </c>
      <c r="CA189" s="2186">
        <f>IF(ISERROR(VLOOKUP(VLOOKUP($A189, 'E4 TB Allocation Details'!$A$18:$L$214, MATCH("A &amp; G ID", 'E4 TB Allocation Details'!$A$18:$L$18, 0),FALSE), 'E2 Allocators'!$B$15:$W$358, MATCH('O5 Details by Class &amp; Accounts'!CA$18, 'E2 Allocators'!$B$15:$W$15, 0),FALSE)*$E189), 0, VLOOKUP(VLOOKUP($A189, 'E4 TB Allocation Details'!$A$18:$L$214, MATCH("A &amp; G ID", 'E4 TB Allocation Details'!$A$18:$L$18, 0),FALSE), 'E2 Allocators'!$B$15:$W$358, MATCH('O5 Details by Class &amp; Accounts'!CA$18, 'E2 Allocators'!$B$15:$W$15, 0),FALSE)*$E189)</f>
        <v>239.93076906416286</v>
      </c>
      <c r="CB189" s="2186">
        <f>IF(ISERROR(VLOOKUP(VLOOKUP($A189, 'E4 TB Allocation Details'!$A$18:$L$214, MATCH("A &amp; G ID", 'E4 TB Allocation Details'!$A$18:$L$18, 0),FALSE), 'E2 Allocators'!$B$15:$W$358, MATCH('O5 Details by Class &amp; Accounts'!CB$18, 'E2 Allocators'!$B$15:$W$15, 0),FALSE)*$E189), 0, VLOOKUP(VLOOKUP($A189, 'E4 TB Allocation Details'!$A$18:$L$214, MATCH("A &amp; G ID", 'E4 TB Allocation Details'!$A$18:$L$18, 0),FALSE), 'E2 Allocators'!$B$15:$W$358, MATCH('O5 Details by Class &amp; Accounts'!CB$18, 'E2 Allocators'!$B$15:$W$15, 0),FALSE)*$E189)</f>
        <v>201.43654145741482</v>
      </c>
      <c r="CC189" s="2186">
        <f>IF(ISERROR(VLOOKUP(VLOOKUP($A189, 'E4 TB Allocation Details'!$A$18:$L$214, MATCH("A &amp; G ID", 'E4 TB Allocation Details'!$A$18:$L$18, 0),FALSE), 'E2 Allocators'!$B$15:$W$358, MATCH('O5 Details by Class &amp; Accounts'!CC$18, 'E2 Allocators'!$B$15:$W$15, 0),FALSE)*$E189), 0, VLOOKUP(VLOOKUP($A189, 'E4 TB Allocation Details'!$A$18:$L$214, MATCH("A &amp; G ID", 'E4 TB Allocation Details'!$A$18:$L$18, 0),FALSE), 'E2 Allocators'!$B$15:$W$358, MATCH('O5 Details by Class &amp; Accounts'!CC$18, 'E2 Allocators'!$B$15:$W$15, 0),FALSE)*$E189)</f>
        <v>0</v>
      </c>
      <c r="CD189" s="2186">
        <f>IF(ISERROR(VLOOKUP(VLOOKUP($A189, 'E4 TB Allocation Details'!$A$18:$L$214, MATCH("A &amp; G ID", 'E4 TB Allocation Details'!$A$18:$L$18, 0),FALSE), 'E2 Allocators'!$B$15:$W$358, MATCH('O5 Details by Class &amp; Accounts'!CD$18, 'E2 Allocators'!$B$15:$W$15, 0),FALSE)*$E189), 0, VLOOKUP(VLOOKUP($A189, 'E4 TB Allocation Details'!$A$18:$L$214, MATCH("A &amp; G ID", 'E4 TB Allocation Details'!$A$18:$L$18, 0),FALSE), 'E2 Allocators'!$B$15:$W$358, MATCH('O5 Details by Class &amp; Accounts'!CD$18, 'E2 Allocators'!$B$15:$W$15, 0),FALSE)*$E189)</f>
        <v>0</v>
      </c>
      <c r="CE189" s="2186">
        <f>IF(ISERROR(VLOOKUP(VLOOKUP($A189, 'E4 TB Allocation Details'!$A$18:$L$214, MATCH("A &amp; G ID", 'E4 TB Allocation Details'!$A$18:$L$18, 0),FALSE), 'E2 Allocators'!$B$15:$W$358, MATCH('O5 Details by Class &amp; Accounts'!CE$18, 'E2 Allocators'!$B$15:$W$15, 0),FALSE)*$E189), 0, VLOOKUP(VLOOKUP($A189, 'E4 TB Allocation Details'!$A$18:$L$214, MATCH("A &amp; G ID", 'E4 TB Allocation Details'!$A$18:$L$18, 0),FALSE), 'E2 Allocators'!$B$15:$W$358, MATCH('O5 Details by Class &amp; Accounts'!CE$18, 'E2 Allocators'!$B$15:$W$15, 0),FALSE)*$E189)</f>
        <v>0</v>
      </c>
      <c r="CF189" s="2186">
        <f>IF(ISERROR(VLOOKUP(VLOOKUP($A189, 'E4 TB Allocation Details'!$A$18:$L$214, MATCH("A &amp; G ID", 'E4 TB Allocation Details'!$A$18:$L$18, 0),FALSE), 'E2 Allocators'!$B$15:$W$358, MATCH('O5 Details by Class &amp; Accounts'!CF$18, 'E2 Allocators'!$B$15:$W$15, 0),FALSE)*$E189), 0, VLOOKUP(VLOOKUP($A189, 'E4 TB Allocation Details'!$A$18:$L$214, MATCH("A &amp; G ID", 'E4 TB Allocation Details'!$A$18:$L$18, 0),FALSE), 'E2 Allocators'!$B$15:$W$358, MATCH('O5 Details by Class &amp; Accounts'!CF$18, 'E2 Allocators'!$B$15:$W$15, 0),FALSE)*$E189)</f>
        <v>0</v>
      </c>
      <c r="CG189" s="2186">
        <f>IF(ISERROR(VLOOKUP(VLOOKUP($A189, 'E4 TB Allocation Details'!$A$18:$L$214, MATCH("A &amp; G ID", 'E4 TB Allocation Details'!$A$18:$L$18, 0),FALSE), 'E2 Allocators'!$B$15:$W$358, MATCH('O5 Details by Class &amp; Accounts'!CG$18, 'E2 Allocators'!$B$15:$W$15, 0),FALSE)*$E189), 0, VLOOKUP(VLOOKUP($A189, 'E4 TB Allocation Details'!$A$18:$L$214, MATCH("A &amp; G ID", 'E4 TB Allocation Details'!$A$18:$L$18, 0),FALSE), 'E2 Allocators'!$B$15:$W$358, MATCH('O5 Details by Class &amp; Accounts'!CG$18, 'E2 Allocators'!$B$15:$W$15, 0),FALSE)*$E189)</f>
        <v>0</v>
      </c>
      <c r="CH189" s="2186">
        <f>IF(ISERROR(VLOOKUP(VLOOKUP($A189, 'E4 TB Allocation Details'!$A$18:$L$214, MATCH("A &amp; G ID", 'E4 TB Allocation Details'!$A$18:$L$18, 0),FALSE), 'E2 Allocators'!$B$15:$W$358, MATCH('O5 Details by Class &amp; Accounts'!CH$18, 'E2 Allocators'!$B$15:$W$15, 0),FALSE)*$E189), 0, VLOOKUP(VLOOKUP($A189, 'E4 TB Allocation Details'!$A$18:$L$214, MATCH("A &amp; G ID", 'E4 TB Allocation Details'!$A$18:$L$18, 0),FALSE), 'E2 Allocators'!$B$15:$W$358, MATCH('O5 Details by Class &amp; Accounts'!CH$18, 'E2 Allocators'!$B$15:$W$15, 0),FALSE)*$E189)</f>
        <v>0</v>
      </c>
      <c r="CI189" s="2186">
        <f>IF(ISERROR(VLOOKUP(VLOOKUP($A189, 'E4 TB Allocation Details'!$A$18:$L$214, MATCH("A &amp; G ID", 'E4 TB Allocation Details'!$A$18:$L$18, 0),FALSE), 'E2 Allocators'!$B$15:$W$358, MATCH('O5 Details by Class &amp; Accounts'!CI$18, 'E2 Allocators'!$B$15:$W$15, 0),FALSE)*$E189), 0, VLOOKUP(VLOOKUP($A189, 'E4 TB Allocation Details'!$A$18:$L$214, MATCH("A &amp; G ID", 'E4 TB Allocation Details'!$A$18:$L$18, 0),FALSE), 'E2 Allocators'!$B$15:$W$358, MATCH('O5 Details by Class &amp; Accounts'!CI$18, 'E2 Allocators'!$B$15:$W$15, 0),FALSE)*$E189)</f>
        <v>0</v>
      </c>
      <c r="CJ189" s="2186">
        <f>IF(ISERROR(VLOOKUP(VLOOKUP($A189, 'E4 TB Allocation Details'!$A$18:$L$214, MATCH("A &amp; G ID", 'E4 TB Allocation Details'!$A$18:$L$18, 0),FALSE), 'E2 Allocators'!$B$15:$W$358, MATCH('O5 Details by Class &amp; Accounts'!CJ$18, 'E2 Allocators'!$B$15:$W$15, 0),FALSE)*$E189), 0, VLOOKUP(VLOOKUP($A189, 'E4 TB Allocation Details'!$A$18:$L$214, MATCH("A &amp; G ID", 'E4 TB Allocation Details'!$A$18:$L$18, 0),FALSE), 'E2 Allocators'!$B$15:$W$358, MATCH('O5 Details by Class &amp; Accounts'!CJ$18, 'E2 Allocators'!$B$15:$W$15, 0),FALSE)*$E189)</f>
        <v>0</v>
      </c>
      <c r="CK189" s="2186">
        <f>IF(ISERROR(VLOOKUP(VLOOKUP($A189, 'E4 TB Allocation Details'!$A$18:$L$214, MATCH("A &amp; G ID", 'E4 TB Allocation Details'!$A$18:$L$18, 0),FALSE), 'E2 Allocators'!$B$15:$W$358, MATCH('O5 Details by Class &amp; Accounts'!CK$18, 'E2 Allocators'!$B$15:$W$15, 0),FALSE)*$E189), 0, VLOOKUP(VLOOKUP($A189, 'E4 TB Allocation Details'!$A$18:$L$214, MATCH("A &amp; G ID", 'E4 TB Allocation Details'!$A$18:$L$18, 0),FALSE), 'E2 Allocators'!$B$15:$W$358, MATCH('O5 Details by Class &amp; Accounts'!CK$18, 'E2 Allocators'!$B$15:$W$15, 0),FALSE)*$E189)</f>
        <v>0</v>
      </c>
      <c r="CL189" s="2186">
        <f>IF(ISERROR(VLOOKUP(VLOOKUP($A189, 'E4 TB Allocation Details'!$A$18:$L$214, MATCH("A &amp; G ID", 'E4 TB Allocation Details'!$A$18:$L$18, 0),FALSE), 'E2 Allocators'!$B$15:$W$358, MATCH('O5 Details by Class &amp; Accounts'!CL$18, 'E2 Allocators'!$B$15:$W$15, 0),FALSE)*$E189), 0, VLOOKUP(VLOOKUP($A189, 'E4 TB Allocation Details'!$A$18:$L$214, MATCH("A &amp; G ID", 'E4 TB Allocation Details'!$A$18:$L$18, 0),FALSE), 'E2 Allocators'!$B$15:$W$358, MATCH('O5 Details by Class &amp; Accounts'!CL$18, 'E2 Allocators'!$B$15:$W$15, 0),FALSE)*$E189)</f>
        <v>0</v>
      </c>
      <c r="CM189" s="2186">
        <f>IF(ISERROR(VLOOKUP(VLOOKUP($A189, 'E4 TB Allocation Details'!$A$18:$L$214, MATCH("A &amp; G ID", 'E4 TB Allocation Details'!$A$18:$L$18, 0),FALSE), 'E2 Allocators'!$B$15:$W$358, MATCH('O5 Details by Class &amp; Accounts'!CM$18, 'E2 Allocators'!$B$15:$W$15, 0),FALSE)*$E189), 0, VLOOKUP(VLOOKUP($A189, 'E4 TB Allocation Details'!$A$18:$L$214, MATCH("A &amp; G ID", 'E4 TB Allocation Details'!$A$18:$L$18, 0),FALSE), 'E2 Allocators'!$B$15:$W$358, MATCH('O5 Details by Class &amp; Accounts'!CM$18, 'E2 Allocators'!$B$15:$W$15, 0),FALSE)*$E189)</f>
        <v>0</v>
      </c>
      <c r="CN189" s="2186">
        <f t="shared" si="49"/>
        <v>137180.54999999999</v>
      </c>
      <c r="CO189" s="2187">
        <f t="shared" si="50"/>
        <v>0</v>
      </c>
      <c r="CQ189" s="1625" t="s">
        <v>5</v>
      </c>
    </row>
    <row r="190" spans="1:95" s="54" customFormat="1" ht="12.75" x14ac:dyDescent="0.2">
      <c r="A190" s="1838">
        <v>5640</v>
      </c>
      <c r="B190" s="1807" t="s">
        <v>299</v>
      </c>
      <c r="C190" s="2184">
        <f>IF(ISERROR(VLOOKUP($A190,'I3 TB Data'!$A$19:$H$483,MATCH('O5 Details by Class &amp; Accounts'!$C$18, 'I3 TB Data'!$A$19:$H$19,0),0)), 0, VLOOKUP($A190,'I3 TB Data'!$A$19:$H$483,MATCH('O5 Details by Class &amp; Accounts'!$C$18,'I3 TB Data'!$A$19:$H$19,0),0))</f>
        <v>0</v>
      </c>
      <c r="D190" s="2185"/>
      <c r="E190" s="2184">
        <f t="shared" si="44"/>
        <v>0</v>
      </c>
      <c r="F190" s="2186"/>
      <c r="G190" s="2186"/>
      <c r="H190" s="2186">
        <f t="shared" si="46"/>
        <v>0</v>
      </c>
      <c r="I190" s="2186">
        <f>IF(ISERROR(VLOOKUP(VLOOKUP($A190, 'E4 TB Allocation Details'!$A$18:$L$214, MATCH("Demand ID", 'E4 TB Allocation Details'!$A$18:$L$18, 0),FALSE), 'E2 Allocators'!$B$15:$W$358, MATCH('O5 Details by Class &amp; Accounts'!I$18, 'E2 Allocators'!$B$15:$W$15, 0),FALSE)*$F190), 0, VLOOKUP(VLOOKUP($A190, 'E4 TB Allocation Details'!$A$18:$L$214, MATCH("Demand ID", 'E4 TB Allocation Details'!$A$18:$L$18, 0),FALSE), 'E2 Allocators'!$B$15:$W$358, MATCH('O5 Details by Class &amp; Accounts'!I$18, 'E2 Allocators'!$B$15:$W$15, 0),FALSE)*$F190)</f>
        <v>0</v>
      </c>
      <c r="J190" s="2186">
        <f>IF(ISERROR(VLOOKUP(VLOOKUP($A190, 'E4 TB Allocation Details'!$A$18:$L$214, MATCH("Demand ID", 'E4 TB Allocation Details'!$A$18:$L$18, 0),FALSE), 'E2 Allocators'!$B$15:$W$358, MATCH('O5 Details by Class &amp; Accounts'!J$18, 'E2 Allocators'!$B$15:$W$15, 0),FALSE)*$F190), 0, VLOOKUP(VLOOKUP($A190, 'E4 TB Allocation Details'!$A$18:$L$214, MATCH("Demand ID", 'E4 TB Allocation Details'!$A$18:$L$18, 0),FALSE), 'E2 Allocators'!$B$15:$W$358, MATCH('O5 Details by Class &amp; Accounts'!J$18, 'E2 Allocators'!$B$15:$W$15, 0),FALSE)*$F190)</f>
        <v>0</v>
      </c>
      <c r="K190" s="2186">
        <f>IF(ISERROR(VLOOKUP(VLOOKUP($A190, 'E4 TB Allocation Details'!$A$18:$L$214, MATCH("Demand ID", 'E4 TB Allocation Details'!$A$18:$L$18, 0),FALSE), 'E2 Allocators'!$B$15:$W$358, MATCH('O5 Details by Class &amp; Accounts'!K$18, 'E2 Allocators'!$B$15:$W$15, 0),FALSE)*$F190), 0, VLOOKUP(VLOOKUP($A190, 'E4 TB Allocation Details'!$A$18:$L$214, MATCH("Demand ID", 'E4 TB Allocation Details'!$A$18:$L$18, 0),FALSE), 'E2 Allocators'!$B$15:$W$358, MATCH('O5 Details by Class &amp; Accounts'!K$18, 'E2 Allocators'!$B$15:$W$15, 0),FALSE)*$F190)</f>
        <v>0</v>
      </c>
      <c r="L190" s="2186">
        <f>IF(ISERROR(VLOOKUP(VLOOKUP($A190, 'E4 TB Allocation Details'!$A$18:$L$214, MATCH("Demand ID", 'E4 TB Allocation Details'!$A$18:$L$18, 0),FALSE), 'E2 Allocators'!$B$15:$W$358, MATCH('O5 Details by Class &amp; Accounts'!L$18, 'E2 Allocators'!$B$15:$W$15, 0),FALSE)*$F190), 0, VLOOKUP(VLOOKUP($A190, 'E4 TB Allocation Details'!$A$18:$L$214, MATCH("Demand ID", 'E4 TB Allocation Details'!$A$18:$L$18, 0),FALSE), 'E2 Allocators'!$B$15:$W$358, MATCH('O5 Details by Class &amp; Accounts'!L$18, 'E2 Allocators'!$B$15:$W$15, 0),FALSE)*$F190)</f>
        <v>0</v>
      </c>
      <c r="M190" s="2186">
        <f>IF(ISERROR(VLOOKUP(VLOOKUP($A190, 'E4 TB Allocation Details'!$A$18:$L$214, MATCH("Demand ID", 'E4 TB Allocation Details'!$A$18:$L$18, 0),FALSE), 'E2 Allocators'!$B$15:$W$358, MATCH('O5 Details by Class &amp; Accounts'!M$18, 'E2 Allocators'!$B$15:$W$15, 0),FALSE)*$F190), 0, VLOOKUP(VLOOKUP($A190, 'E4 TB Allocation Details'!$A$18:$L$214, MATCH("Demand ID", 'E4 TB Allocation Details'!$A$18:$L$18, 0),FALSE), 'E2 Allocators'!$B$15:$W$358, MATCH('O5 Details by Class &amp; Accounts'!M$18, 'E2 Allocators'!$B$15:$W$15, 0),FALSE)*$F190)</f>
        <v>0</v>
      </c>
      <c r="N190" s="2186">
        <f>IF(ISERROR(VLOOKUP(VLOOKUP($A190, 'E4 TB Allocation Details'!$A$18:$L$214, MATCH("Demand ID", 'E4 TB Allocation Details'!$A$18:$L$18, 0),FALSE), 'E2 Allocators'!$B$15:$W$358, MATCH('O5 Details by Class &amp; Accounts'!N$18, 'E2 Allocators'!$B$15:$W$15, 0),FALSE)*$F190), 0, VLOOKUP(VLOOKUP($A190, 'E4 TB Allocation Details'!$A$18:$L$214, MATCH("Demand ID", 'E4 TB Allocation Details'!$A$18:$L$18, 0),FALSE), 'E2 Allocators'!$B$15:$W$358, MATCH('O5 Details by Class &amp; Accounts'!N$18, 'E2 Allocators'!$B$15:$W$15, 0),FALSE)*$F190)</f>
        <v>0</v>
      </c>
      <c r="O190" s="2186">
        <f>IF(ISERROR(VLOOKUP(VLOOKUP($A190, 'E4 TB Allocation Details'!$A$18:$L$214, MATCH("Demand ID", 'E4 TB Allocation Details'!$A$18:$L$18, 0),FALSE), 'E2 Allocators'!$B$15:$W$358, MATCH('O5 Details by Class &amp; Accounts'!O$18, 'E2 Allocators'!$B$15:$W$15, 0),FALSE)*$F190), 0, VLOOKUP(VLOOKUP($A190, 'E4 TB Allocation Details'!$A$18:$L$214, MATCH("Demand ID", 'E4 TB Allocation Details'!$A$18:$L$18, 0),FALSE), 'E2 Allocators'!$B$15:$W$358, MATCH('O5 Details by Class &amp; Accounts'!O$18, 'E2 Allocators'!$B$15:$W$15, 0),FALSE)*$F190)</f>
        <v>0</v>
      </c>
      <c r="P190" s="2186">
        <f>IF(ISERROR(VLOOKUP(VLOOKUP($A190, 'E4 TB Allocation Details'!$A$18:$L$214, MATCH("Demand ID", 'E4 TB Allocation Details'!$A$18:$L$18, 0),FALSE), 'E2 Allocators'!$B$15:$W$358, MATCH('O5 Details by Class &amp; Accounts'!P$18, 'E2 Allocators'!$B$15:$W$15, 0),FALSE)*$F190), 0, VLOOKUP(VLOOKUP($A190, 'E4 TB Allocation Details'!$A$18:$L$214, MATCH("Demand ID", 'E4 TB Allocation Details'!$A$18:$L$18, 0),FALSE), 'E2 Allocators'!$B$15:$W$358, MATCH('O5 Details by Class &amp; Accounts'!P$18, 'E2 Allocators'!$B$15:$W$15, 0),FALSE)*$F190)</f>
        <v>0</v>
      </c>
      <c r="Q190" s="2186">
        <f>IF(ISERROR(VLOOKUP(VLOOKUP($A190, 'E4 TB Allocation Details'!$A$18:$L$214, MATCH("Demand ID", 'E4 TB Allocation Details'!$A$18:$L$18, 0),FALSE), 'E2 Allocators'!$B$15:$W$358, MATCH('O5 Details by Class &amp; Accounts'!Q$18, 'E2 Allocators'!$B$15:$W$15, 0),FALSE)*$F190), 0, VLOOKUP(VLOOKUP($A190, 'E4 TB Allocation Details'!$A$18:$L$214, MATCH("Demand ID", 'E4 TB Allocation Details'!$A$18:$L$18, 0),FALSE), 'E2 Allocators'!$B$15:$W$358, MATCH('O5 Details by Class &amp; Accounts'!Q$18, 'E2 Allocators'!$B$15:$W$15, 0),FALSE)*$F190)</f>
        <v>0</v>
      </c>
      <c r="R190" s="2186">
        <f>IF(ISERROR(VLOOKUP(VLOOKUP($A190, 'E4 TB Allocation Details'!$A$18:$L$214, MATCH("Demand ID", 'E4 TB Allocation Details'!$A$18:$L$18, 0),FALSE), 'E2 Allocators'!$B$15:$W$358, MATCH('O5 Details by Class &amp; Accounts'!R$18, 'E2 Allocators'!$B$15:$W$15, 0),FALSE)*$F190), 0, VLOOKUP(VLOOKUP($A190, 'E4 TB Allocation Details'!$A$18:$L$214, MATCH("Demand ID", 'E4 TB Allocation Details'!$A$18:$L$18, 0),FALSE), 'E2 Allocators'!$B$15:$W$358, MATCH('O5 Details by Class &amp; Accounts'!R$18, 'E2 Allocators'!$B$15:$W$15, 0),FALSE)*$F190)</f>
        <v>0</v>
      </c>
      <c r="S190" s="2186">
        <f>IF(ISERROR(VLOOKUP(VLOOKUP($A190, 'E4 TB Allocation Details'!$A$18:$L$214, MATCH("Demand ID", 'E4 TB Allocation Details'!$A$18:$L$18, 0),FALSE), 'E2 Allocators'!$B$15:$W$358, MATCH('O5 Details by Class &amp; Accounts'!S$18, 'E2 Allocators'!$B$15:$W$15, 0),FALSE)*$F190), 0, VLOOKUP(VLOOKUP($A190, 'E4 TB Allocation Details'!$A$18:$L$214, MATCH("Demand ID", 'E4 TB Allocation Details'!$A$18:$L$18, 0),FALSE), 'E2 Allocators'!$B$15:$W$358, MATCH('O5 Details by Class &amp; Accounts'!S$18, 'E2 Allocators'!$B$15:$W$15, 0),FALSE)*$F190)</f>
        <v>0</v>
      </c>
      <c r="T190" s="2186">
        <f>IF(ISERROR(VLOOKUP(VLOOKUP($A190, 'E4 TB Allocation Details'!$A$18:$L$214, MATCH("Demand ID", 'E4 TB Allocation Details'!$A$18:$L$18, 0),FALSE), 'E2 Allocators'!$B$15:$W$358, MATCH('O5 Details by Class &amp; Accounts'!T$18, 'E2 Allocators'!$B$15:$W$15, 0),FALSE)*$F190), 0, VLOOKUP(VLOOKUP($A190, 'E4 TB Allocation Details'!$A$18:$L$214, MATCH("Demand ID", 'E4 TB Allocation Details'!$A$18:$L$18, 0),FALSE), 'E2 Allocators'!$B$15:$W$358, MATCH('O5 Details by Class &amp; Accounts'!T$18, 'E2 Allocators'!$B$15:$W$15, 0),FALSE)*$F190)</f>
        <v>0</v>
      </c>
      <c r="U190" s="2186">
        <f>IF(ISERROR(VLOOKUP(VLOOKUP($A190, 'E4 TB Allocation Details'!$A$18:$L$214, MATCH("Demand ID", 'E4 TB Allocation Details'!$A$18:$L$18, 0),FALSE), 'E2 Allocators'!$B$15:$W$358, MATCH('O5 Details by Class &amp; Accounts'!U$18, 'E2 Allocators'!$B$15:$W$15, 0),FALSE)*$F190), 0, VLOOKUP(VLOOKUP($A190, 'E4 TB Allocation Details'!$A$18:$L$214, MATCH("Demand ID", 'E4 TB Allocation Details'!$A$18:$L$18, 0),FALSE), 'E2 Allocators'!$B$15:$W$358, MATCH('O5 Details by Class &amp; Accounts'!U$18, 'E2 Allocators'!$B$15:$W$15, 0),FALSE)*$F190)</f>
        <v>0</v>
      </c>
      <c r="V190" s="2186">
        <f>IF(ISERROR(VLOOKUP(VLOOKUP($A190, 'E4 TB Allocation Details'!$A$18:$L$214, MATCH("Demand ID", 'E4 TB Allocation Details'!$A$18:$L$18, 0),FALSE), 'E2 Allocators'!$B$15:$W$358, MATCH('O5 Details by Class &amp; Accounts'!V$18, 'E2 Allocators'!$B$15:$W$15, 0),FALSE)*$F190), 0, VLOOKUP(VLOOKUP($A190, 'E4 TB Allocation Details'!$A$18:$L$214, MATCH("Demand ID", 'E4 TB Allocation Details'!$A$18:$L$18, 0),FALSE), 'E2 Allocators'!$B$15:$W$358, MATCH('O5 Details by Class &amp; Accounts'!V$18, 'E2 Allocators'!$B$15:$W$15, 0),FALSE)*$F190)</f>
        <v>0</v>
      </c>
      <c r="W190" s="2186">
        <f>IF(ISERROR(VLOOKUP(VLOOKUP($A190, 'E4 TB Allocation Details'!$A$18:$L$214, MATCH("Demand ID", 'E4 TB Allocation Details'!$A$18:$L$18, 0),FALSE), 'E2 Allocators'!$B$15:$W$358, MATCH('O5 Details by Class &amp; Accounts'!W$18, 'E2 Allocators'!$B$15:$W$15, 0),FALSE)*$F190), 0, VLOOKUP(VLOOKUP($A190, 'E4 TB Allocation Details'!$A$18:$L$214, MATCH("Demand ID", 'E4 TB Allocation Details'!$A$18:$L$18, 0),FALSE), 'E2 Allocators'!$B$15:$W$358, MATCH('O5 Details by Class &amp; Accounts'!W$18, 'E2 Allocators'!$B$15:$W$15, 0),FALSE)*$F190)</f>
        <v>0</v>
      </c>
      <c r="X190" s="2186">
        <f>IF(ISERROR(VLOOKUP(VLOOKUP($A190, 'E4 TB Allocation Details'!$A$18:$L$214, MATCH("Demand ID", 'E4 TB Allocation Details'!$A$18:$L$18, 0),FALSE), 'E2 Allocators'!$B$15:$W$358, MATCH('O5 Details by Class &amp; Accounts'!X$18, 'E2 Allocators'!$B$15:$W$15, 0),FALSE)*$F190), 0, VLOOKUP(VLOOKUP($A190, 'E4 TB Allocation Details'!$A$18:$L$214, MATCH("Demand ID", 'E4 TB Allocation Details'!$A$18:$L$18, 0),FALSE), 'E2 Allocators'!$B$15:$W$358, MATCH('O5 Details by Class &amp; Accounts'!X$18, 'E2 Allocators'!$B$15:$W$15, 0),FALSE)*$F190)</f>
        <v>0</v>
      </c>
      <c r="Y190" s="2186">
        <f>IF(ISERROR(VLOOKUP(VLOOKUP($A190, 'E4 TB Allocation Details'!$A$18:$L$214, MATCH("Demand ID", 'E4 TB Allocation Details'!$A$18:$L$18, 0),FALSE), 'E2 Allocators'!$B$15:$W$358, MATCH('O5 Details by Class &amp; Accounts'!Y$18, 'E2 Allocators'!$B$15:$W$15, 0),FALSE)*$F190), 0, VLOOKUP(VLOOKUP($A190, 'E4 TB Allocation Details'!$A$18:$L$214, MATCH("Demand ID", 'E4 TB Allocation Details'!$A$18:$L$18, 0),FALSE), 'E2 Allocators'!$B$15:$W$358, MATCH('O5 Details by Class &amp; Accounts'!Y$18, 'E2 Allocators'!$B$15:$W$15, 0),FALSE)*$F190)</f>
        <v>0</v>
      </c>
      <c r="Z190" s="2186">
        <f>IF(ISERROR(VLOOKUP(VLOOKUP($A190, 'E4 TB Allocation Details'!$A$18:$L$214, MATCH("Demand ID", 'E4 TB Allocation Details'!$A$18:$L$18, 0),FALSE), 'E2 Allocators'!$B$15:$W$358, MATCH('O5 Details by Class &amp; Accounts'!Z$18, 'E2 Allocators'!$B$15:$W$15, 0),FALSE)*$F190), 0, VLOOKUP(VLOOKUP($A190, 'E4 TB Allocation Details'!$A$18:$L$214, MATCH("Demand ID", 'E4 TB Allocation Details'!$A$18:$L$18, 0),FALSE), 'E2 Allocators'!$B$15:$W$358, MATCH('O5 Details by Class &amp; Accounts'!Z$18, 'E2 Allocators'!$B$15:$W$15, 0),FALSE)*$F190)</f>
        <v>0</v>
      </c>
      <c r="AA190" s="2186">
        <f>IF(ISERROR(VLOOKUP(VLOOKUP($A190, 'E4 TB Allocation Details'!$A$18:$L$214, MATCH("Demand ID", 'E4 TB Allocation Details'!$A$18:$L$18, 0),FALSE), 'E2 Allocators'!$B$15:$W$358, MATCH('O5 Details by Class &amp; Accounts'!AA$18, 'E2 Allocators'!$B$15:$W$15, 0),FALSE)*$F190), 0, VLOOKUP(VLOOKUP($A190, 'E4 TB Allocation Details'!$A$18:$L$214, MATCH("Demand ID", 'E4 TB Allocation Details'!$A$18:$L$18, 0),FALSE), 'E2 Allocators'!$B$15:$W$358, MATCH('O5 Details by Class &amp; Accounts'!AA$18, 'E2 Allocators'!$B$15:$W$15, 0),FALSE)*$F190)</f>
        <v>0</v>
      </c>
      <c r="AB190" s="2186">
        <f>IF(ISERROR(VLOOKUP(VLOOKUP($A190, 'E4 TB Allocation Details'!$A$18:$L$214, MATCH("Demand ID", 'E4 TB Allocation Details'!$A$18:$L$18, 0),FALSE), 'E2 Allocators'!$B$15:$W$358, MATCH('O5 Details by Class &amp; Accounts'!AB$18, 'E2 Allocators'!$B$15:$W$15, 0),FALSE)*$F190), 0, VLOOKUP(VLOOKUP($A190, 'E4 TB Allocation Details'!$A$18:$L$214, MATCH("Demand ID", 'E4 TB Allocation Details'!$A$18:$L$18, 0),FALSE), 'E2 Allocators'!$B$15:$W$358, MATCH('O5 Details by Class &amp; Accounts'!AB$18, 'E2 Allocators'!$B$15:$W$15, 0),FALSE)*$F190)</f>
        <v>0</v>
      </c>
      <c r="AC190" s="2186">
        <f t="shared" si="47"/>
        <v>0</v>
      </c>
      <c r="AD190" s="2186">
        <f>IF(ISERROR(VLOOKUP(VLOOKUP($A190, 'E4 TB Allocation Details'!$A$18:$L$214, MATCH("Customer ID", 'E4 TB Allocation Details'!$A$18:$L$18, 0),FALSE), 'E2 Allocators'!$B$15:$W$358, MATCH('O5 Details by Class &amp; Accounts'!AD$18, 'E2 Allocators'!$B$15:$W$15, 0),FALSE)*$G190), 0, VLOOKUP(VLOOKUP($A190, 'E4 TB Allocation Details'!$A$18:$L$214, MATCH("Customer ID", 'E4 TB Allocation Details'!$A$18:$L$18, 0),FALSE), 'E2 Allocators'!$B$15:$W$358, MATCH('O5 Details by Class &amp; Accounts'!AD$18, 'E2 Allocators'!$B$15:$W$15, 0),FALSE)*$G190)</f>
        <v>0</v>
      </c>
      <c r="AE190" s="2186">
        <f>IF(ISERROR(VLOOKUP(VLOOKUP($A190, 'E4 TB Allocation Details'!$A$18:$L$214, MATCH("Customer ID", 'E4 TB Allocation Details'!$A$18:$L$18, 0),FALSE), 'E2 Allocators'!$B$15:$W$358, MATCH('O5 Details by Class &amp; Accounts'!AE$18, 'E2 Allocators'!$B$15:$W$15, 0),FALSE)*$G190), 0, VLOOKUP(VLOOKUP($A190, 'E4 TB Allocation Details'!$A$18:$L$214, MATCH("Customer ID", 'E4 TB Allocation Details'!$A$18:$L$18, 0),FALSE), 'E2 Allocators'!$B$15:$W$358, MATCH('O5 Details by Class &amp; Accounts'!AE$18, 'E2 Allocators'!$B$15:$W$15, 0),FALSE)*$G190)</f>
        <v>0</v>
      </c>
      <c r="AF190" s="2186">
        <f>IF(ISERROR(VLOOKUP(VLOOKUP($A190, 'E4 TB Allocation Details'!$A$18:$L$214, MATCH("Customer ID", 'E4 TB Allocation Details'!$A$18:$L$18, 0),FALSE), 'E2 Allocators'!$B$15:$W$358, MATCH('O5 Details by Class &amp; Accounts'!AF$18, 'E2 Allocators'!$B$15:$W$15, 0),FALSE)*$G190), 0, VLOOKUP(VLOOKUP($A190, 'E4 TB Allocation Details'!$A$18:$L$214, MATCH("Customer ID", 'E4 TB Allocation Details'!$A$18:$L$18, 0),FALSE), 'E2 Allocators'!$B$15:$W$358, MATCH('O5 Details by Class &amp; Accounts'!AF$18, 'E2 Allocators'!$B$15:$W$15, 0),FALSE)*$G190)</f>
        <v>0</v>
      </c>
      <c r="AG190" s="2186">
        <f>IF(ISERROR(VLOOKUP(VLOOKUP($A190, 'E4 TB Allocation Details'!$A$18:$L$214, MATCH("Customer ID", 'E4 TB Allocation Details'!$A$18:$L$18, 0),FALSE), 'E2 Allocators'!$B$15:$W$358, MATCH('O5 Details by Class &amp; Accounts'!AG$18, 'E2 Allocators'!$B$15:$W$15, 0),FALSE)*$G190), 0, VLOOKUP(VLOOKUP($A190, 'E4 TB Allocation Details'!$A$18:$L$214, MATCH("Customer ID", 'E4 TB Allocation Details'!$A$18:$L$18, 0),FALSE), 'E2 Allocators'!$B$15:$W$358, MATCH('O5 Details by Class &amp; Accounts'!AG$18, 'E2 Allocators'!$B$15:$W$15, 0),FALSE)*$G190)</f>
        <v>0</v>
      </c>
      <c r="AH190" s="2186">
        <f>IF(ISERROR(VLOOKUP(VLOOKUP($A190, 'E4 TB Allocation Details'!$A$18:$L$214, MATCH("Customer ID", 'E4 TB Allocation Details'!$A$18:$L$18, 0),FALSE), 'E2 Allocators'!$B$15:$W$358, MATCH('O5 Details by Class &amp; Accounts'!AH$18, 'E2 Allocators'!$B$15:$W$15, 0),FALSE)*$G190), 0, VLOOKUP(VLOOKUP($A190, 'E4 TB Allocation Details'!$A$18:$L$214, MATCH("Customer ID", 'E4 TB Allocation Details'!$A$18:$L$18, 0),FALSE), 'E2 Allocators'!$B$15:$W$358, MATCH('O5 Details by Class &amp; Accounts'!AH$18, 'E2 Allocators'!$B$15:$W$15, 0),FALSE)*$G190)</f>
        <v>0</v>
      </c>
      <c r="AI190" s="2186">
        <f>IF(ISERROR(VLOOKUP(VLOOKUP($A190, 'E4 TB Allocation Details'!$A$18:$L$214, MATCH("Customer ID", 'E4 TB Allocation Details'!$A$18:$L$18, 0),FALSE), 'E2 Allocators'!$B$15:$W$358, MATCH('O5 Details by Class &amp; Accounts'!AI$18, 'E2 Allocators'!$B$15:$W$15, 0),FALSE)*$G190), 0, VLOOKUP(VLOOKUP($A190, 'E4 TB Allocation Details'!$A$18:$L$214, MATCH("Customer ID", 'E4 TB Allocation Details'!$A$18:$L$18, 0),FALSE), 'E2 Allocators'!$B$15:$W$358, MATCH('O5 Details by Class &amp; Accounts'!AI$18, 'E2 Allocators'!$B$15:$W$15, 0),FALSE)*$G190)</f>
        <v>0</v>
      </c>
      <c r="AJ190" s="2186">
        <f>IF(ISERROR(VLOOKUP(VLOOKUP($A190, 'E4 TB Allocation Details'!$A$18:$L$214, MATCH("Customer ID", 'E4 TB Allocation Details'!$A$18:$L$18, 0),FALSE), 'E2 Allocators'!$B$15:$W$358, MATCH('O5 Details by Class &amp; Accounts'!AJ$18, 'E2 Allocators'!$B$15:$W$15, 0),FALSE)*$G190), 0, VLOOKUP(VLOOKUP($A190, 'E4 TB Allocation Details'!$A$18:$L$214, MATCH("Customer ID", 'E4 TB Allocation Details'!$A$18:$L$18, 0),FALSE), 'E2 Allocators'!$B$15:$W$358, MATCH('O5 Details by Class &amp; Accounts'!AJ$18, 'E2 Allocators'!$B$15:$W$15, 0),FALSE)*$G190)</f>
        <v>0</v>
      </c>
      <c r="AK190" s="2186">
        <f>IF(ISERROR(VLOOKUP(VLOOKUP($A190, 'E4 TB Allocation Details'!$A$18:$L$214, MATCH("Customer ID", 'E4 TB Allocation Details'!$A$18:$L$18, 0),FALSE), 'E2 Allocators'!$B$15:$W$358, MATCH('O5 Details by Class &amp; Accounts'!AK$18, 'E2 Allocators'!$B$15:$W$15, 0),FALSE)*$G190), 0, VLOOKUP(VLOOKUP($A190, 'E4 TB Allocation Details'!$A$18:$L$214, MATCH("Customer ID", 'E4 TB Allocation Details'!$A$18:$L$18, 0),FALSE), 'E2 Allocators'!$B$15:$W$358, MATCH('O5 Details by Class &amp; Accounts'!AK$18, 'E2 Allocators'!$B$15:$W$15, 0),FALSE)*$G190)</f>
        <v>0</v>
      </c>
      <c r="AL190" s="2186">
        <f>IF(ISERROR(VLOOKUP(VLOOKUP($A190, 'E4 TB Allocation Details'!$A$18:$L$214, MATCH("Customer ID", 'E4 TB Allocation Details'!$A$18:$L$18, 0),FALSE), 'E2 Allocators'!$B$15:$W$358, MATCH('O5 Details by Class &amp; Accounts'!AL$18, 'E2 Allocators'!$B$15:$W$15, 0),FALSE)*$G190), 0, VLOOKUP(VLOOKUP($A190, 'E4 TB Allocation Details'!$A$18:$L$214, MATCH("Customer ID", 'E4 TB Allocation Details'!$A$18:$L$18, 0),FALSE), 'E2 Allocators'!$B$15:$W$358, MATCH('O5 Details by Class &amp; Accounts'!AL$18, 'E2 Allocators'!$B$15:$W$15, 0),FALSE)*$G190)</f>
        <v>0</v>
      </c>
      <c r="AM190" s="2186">
        <f>IF(ISERROR(VLOOKUP(VLOOKUP($A190, 'E4 TB Allocation Details'!$A$18:$L$214, MATCH("Customer ID", 'E4 TB Allocation Details'!$A$18:$L$18, 0),FALSE), 'E2 Allocators'!$B$15:$W$358, MATCH('O5 Details by Class &amp; Accounts'!AM$18, 'E2 Allocators'!$B$15:$W$15, 0),FALSE)*$G190), 0, VLOOKUP(VLOOKUP($A190, 'E4 TB Allocation Details'!$A$18:$L$214, MATCH("Customer ID", 'E4 TB Allocation Details'!$A$18:$L$18, 0),FALSE), 'E2 Allocators'!$B$15:$W$358, MATCH('O5 Details by Class &amp; Accounts'!AM$18, 'E2 Allocators'!$B$15:$W$15, 0),FALSE)*$G190)</f>
        <v>0</v>
      </c>
      <c r="AN190" s="2186">
        <f>IF(ISERROR(VLOOKUP(VLOOKUP($A190, 'E4 TB Allocation Details'!$A$18:$L$214, MATCH("Customer ID", 'E4 TB Allocation Details'!$A$18:$L$18, 0),FALSE), 'E2 Allocators'!$B$15:$W$358, MATCH('O5 Details by Class &amp; Accounts'!AN$18, 'E2 Allocators'!$B$15:$W$15, 0),FALSE)*$G190), 0, VLOOKUP(VLOOKUP($A190, 'E4 TB Allocation Details'!$A$18:$L$214, MATCH("Customer ID", 'E4 TB Allocation Details'!$A$18:$L$18, 0),FALSE), 'E2 Allocators'!$B$15:$W$358, MATCH('O5 Details by Class &amp; Accounts'!AN$18, 'E2 Allocators'!$B$15:$W$15, 0),FALSE)*$G190)</f>
        <v>0</v>
      </c>
      <c r="AO190" s="2186">
        <f>IF(ISERROR(VLOOKUP(VLOOKUP($A190, 'E4 TB Allocation Details'!$A$18:$L$214, MATCH("Customer ID", 'E4 TB Allocation Details'!$A$18:$L$18, 0),FALSE), 'E2 Allocators'!$B$15:$W$358, MATCH('O5 Details by Class &amp; Accounts'!AO$18, 'E2 Allocators'!$B$15:$W$15, 0),FALSE)*$G190), 0, VLOOKUP(VLOOKUP($A190, 'E4 TB Allocation Details'!$A$18:$L$214, MATCH("Customer ID", 'E4 TB Allocation Details'!$A$18:$L$18, 0),FALSE), 'E2 Allocators'!$B$15:$W$358, MATCH('O5 Details by Class &amp; Accounts'!AO$18, 'E2 Allocators'!$B$15:$W$15, 0),FALSE)*$G190)</f>
        <v>0</v>
      </c>
      <c r="AP190" s="2186">
        <f>IF(ISERROR(VLOOKUP(VLOOKUP($A190, 'E4 TB Allocation Details'!$A$18:$L$214, MATCH("Customer ID", 'E4 TB Allocation Details'!$A$18:$L$18, 0),FALSE), 'E2 Allocators'!$B$15:$W$358, MATCH('O5 Details by Class &amp; Accounts'!AP$18, 'E2 Allocators'!$B$15:$W$15, 0),FALSE)*$G190), 0, VLOOKUP(VLOOKUP($A190, 'E4 TB Allocation Details'!$A$18:$L$214, MATCH("Customer ID", 'E4 TB Allocation Details'!$A$18:$L$18, 0),FALSE), 'E2 Allocators'!$B$15:$W$358, MATCH('O5 Details by Class &amp; Accounts'!AP$18, 'E2 Allocators'!$B$15:$W$15, 0),FALSE)*$G190)</f>
        <v>0</v>
      </c>
      <c r="AQ190" s="2186">
        <f>IF(ISERROR(VLOOKUP(VLOOKUP($A190, 'E4 TB Allocation Details'!$A$18:$L$214, MATCH("Customer ID", 'E4 TB Allocation Details'!$A$18:$L$18, 0),FALSE), 'E2 Allocators'!$B$15:$W$358, MATCH('O5 Details by Class &amp; Accounts'!AQ$18, 'E2 Allocators'!$B$15:$W$15, 0),FALSE)*$G190), 0, VLOOKUP(VLOOKUP($A190, 'E4 TB Allocation Details'!$A$18:$L$214, MATCH("Customer ID", 'E4 TB Allocation Details'!$A$18:$L$18, 0),FALSE), 'E2 Allocators'!$B$15:$W$358, MATCH('O5 Details by Class &amp; Accounts'!AQ$18, 'E2 Allocators'!$B$15:$W$15, 0),FALSE)*$G190)</f>
        <v>0</v>
      </c>
      <c r="AR190" s="2186">
        <f>IF(ISERROR(VLOOKUP(VLOOKUP($A190, 'E4 TB Allocation Details'!$A$18:$L$214, MATCH("Customer ID", 'E4 TB Allocation Details'!$A$18:$L$18, 0),FALSE), 'E2 Allocators'!$B$15:$W$358, MATCH('O5 Details by Class &amp; Accounts'!AR$18, 'E2 Allocators'!$B$15:$W$15, 0),FALSE)*$G190), 0, VLOOKUP(VLOOKUP($A190, 'E4 TB Allocation Details'!$A$18:$L$214, MATCH("Customer ID", 'E4 TB Allocation Details'!$A$18:$L$18, 0),FALSE), 'E2 Allocators'!$B$15:$W$358, MATCH('O5 Details by Class &amp; Accounts'!AR$18, 'E2 Allocators'!$B$15:$W$15, 0),FALSE)*$G190)</f>
        <v>0</v>
      </c>
      <c r="AS190" s="2186">
        <f>IF(ISERROR(VLOOKUP(VLOOKUP($A190, 'E4 TB Allocation Details'!$A$18:$L$214, MATCH("Customer ID", 'E4 TB Allocation Details'!$A$18:$L$18, 0),FALSE), 'E2 Allocators'!$B$15:$W$358, MATCH('O5 Details by Class &amp; Accounts'!AS$18, 'E2 Allocators'!$B$15:$W$15, 0),FALSE)*$G190), 0, VLOOKUP(VLOOKUP($A190, 'E4 TB Allocation Details'!$A$18:$L$214, MATCH("Customer ID", 'E4 TB Allocation Details'!$A$18:$L$18, 0),FALSE), 'E2 Allocators'!$B$15:$W$358, MATCH('O5 Details by Class &amp; Accounts'!AS$18, 'E2 Allocators'!$B$15:$W$15, 0),FALSE)*$G190)</f>
        <v>0</v>
      </c>
      <c r="AT190" s="2186">
        <f>IF(ISERROR(VLOOKUP(VLOOKUP($A190, 'E4 TB Allocation Details'!$A$18:$L$214, MATCH("Customer ID", 'E4 TB Allocation Details'!$A$18:$L$18, 0),FALSE), 'E2 Allocators'!$B$15:$W$358, MATCH('O5 Details by Class &amp; Accounts'!AT$18, 'E2 Allocators'!$B$15:$W$15, 0),FALSE)*$G190), 0, VLOOKUP(VLOOKUP($A190, 'E4 TB Allocation Details'!$A$18:$L$214, MATCH("Customer ID", 'E4 TB Allocation Details'!$A$18:$L$18, 0),FALSE), 'E2 Allocators'!$B$15:$W$358, MATCH('O5 Details by Class &amp; Accounts'!AT$18, 'E2 Allocators'!$B$15:$W$15, 0),FALSE)*$G190)</f>
        <v>0</v>
      </c>
      <c r="AU190" s="2186">
        <f>IF(ISERROR(VLOOKUP(VLOOKUP($A190, 'E4 TB Allocation Details'!$A$18:$L$214, MATCH("Customer ID", 'E4 TB Allocation Details'!$A$18:$L$18, 0),FALSE), 'E2 Allocators'!$B$15:$W$358, MATCH('O5 Details by Class &amp; Accounts'!AU$18, 'E2 Allocators'!$B$15:$W$15, 0),FALSE)*$G190), 0, VLOOKUP(VLOOKUP($A190, 'E4 TB Allocation Details'!$A$18:$L$214, MATCH("Customer ID", 'E4 TB Allocation Details'!$A$18:$L$18, 0),FALSE), 'E2 Allocators'!$B$15:$W$358, MATCH('O5 Details by Class &amp; Accounts'!AU$18, 'E2 Allocators'!$B$15:$W$15, 0),FALSE)*$G190)</f>
        <v>0</v>
      </c>
      <c r="AV190" s="2186">
        <f>IF(ISERROR(VLOOKUP(VLOOKUP($A190, 'E4 TB Allocation Details'!$A$18:$L$214, MATCH("Customer ID", 'E4 TB Allocation Details'!$A$18:$L$18, 0),FALSE), 'E2 Allocators'!$B$15:$W$358, MATCH('O5 Details by Class &amp; Accounts'!AV$18, 'E2 Allocators'!$B$15:$W$15, 0),FALSE)*$G190), 0, VLOOKUP(VLOOKUP($A190, 'E4 TB Allocation Details'!$A$18:$L$214, MATCH("Customer ID", 'E4 TB Allocation Details'!$A$18:$L$18, 0),FALSE), 'E2 Allocators'!$B$15:$W$358, MATCH('O5 Details by Class &amp; Accounts'!AV$18, 'E2 Allocators'!$B$15:$W$15, 0),FALSE)*$G190)</f>
        <v>0</v>
      </c>
      <c r="AW190" s="2186">
        <f>IF(ISERROR(VLOOKUP(VLOOKUP($A190, 'E4 TB Allocation Details'!$A$18:$L$214, MATCH("Customer ID", 'E4 TB Allocation Details'!$A$18:$L$18, 0),FALSE), 'E2 Allocators'!$B$15:$W$358, MATCH('O5 Details by Class &amp; Accounts'!AW$18, 'E2 Allocators'!$B$15:$W$15, 0),FALSE)*$G190), 0, VLOOKUP(VLOOKUP($A190, 'E4 TB Allocation Details'!$A$18:$L$214, MATCH("Customer ID", 'E4 TB Allocation Details'!$A$18:$L$18, 0),FALSE), 'E2 Allocators'!$B$15:$W$358, MATCH('O5 Details by Class &amp; Accounts'!AW$18, 'E2 Allocators'!$B$15:$W$15, 0),FALSE)*$G190)</f>
        <v>0</v>
      </c>
      <c r="AX190" s="2186">
        <f t="shared" si="51"/>
        <v>0</v>
      </c>
      <c r="AY190" s="2186">
        <f>IF(ISERROR(VLOOKUP(VLOOKUP($A190, 'E4 TB Allocation Details'!$A$18:$L$214, MATCH("Misc ID", 'E4 TB Allocation Details'!$A$18:$L$18, 0),FALSE), 'E2 Allocators'!$B$15:$W$358, MATCH('O5 Details by Class &amp; Accounts'!AY$18, 'E2 Allocators'!$B$15:$W$15, 0),FALSE)*$E190), 0, VLOOKUP(VLOOKUP($A190, 'E4 TB Allocation Details'!$A$18:$L$214, MATCH("Misc ID", 'E4 TB Allocation Details'!$A$18:$L$18, 0),FALSE), 'E2 Allocators'!$B$15:$W$358, MATCH('O5 Details by Class &amp; Accounts'!AY$18, 'E2 Allocators'!$B$15:$W$15, 0),FALSE)*$E190)</f>
        <v>0</v>
      </c>
      <c r="AZ190" s="2186">
        <f>IF(ISERROR(VLOOKUP(VLOOKUP($A190, 'E4 TB Allocation Details'!$A$18:$L$214, MATCH("Misc ID", 'E4 TB Allocation Details'!$A$18:$L$18, 0),FALSE), 'E2 Allocators'!$B$15:$W$358, MATCH('O5 Details by Class &amp; Accounts'!AZ$18, 'E2 Allocators'!$B$15:$W$15, 0),FALSE)*$E190), 0, VLOOKUP(VLOOKUP($A190, 'E4 TB Allocation Details'!$A$18:$L$214, MATCH("Misc ID", 'E4 TB Allocation Details'!$A$18:$L$18, 0),FALSE), 'E2 Allocators'!$B$15:$W$358, MATCH('O5 Details by Class &amp; Accounts'!AZ$18, 'E2 Allocators'!$B$15:$W$15, 0),FALSE)*$E190)</f>
        <v>0</v>
      </c>
      <c r="BA190" s="2186">
        <f>IF(ISERROR(VLOOKUP(VLOOKUP($A190, 'E4 TB Allocation Details'!$A$18:$L$214, MATCH("Misc ID", 'E4 TB Allocation Details'!$A$18:$L$18, 0),FALSE), 'E2 Allocators'!$B$15:$W$358, MATCH('O5 Details by Class &amp; Accounts'!BA$18, 'E2 Allocators'!$B$15:$W$15, 0),FALSE)*$E190), 0, VLOOKUP(VLOOKUP($A190, 'E4 TB Allocation Details'!$A$18:$L$214, MATCH("Misc ID", 'E4 TB Allocation Details'!$A$18:$L$18, 0),FALSE), 'E2 Allocators'!$B$15:$W$358, MATCH('O5 Details by Class &amp; Accounts'!BA$18, 'E2 Allocators'!$B$15:$W$15, 0),FALSE)*$E190)</f>
        <v>0</v>
      </c>
      <c r="BB190" s="2186">
        <f>IF(ISERROR(VLOOKUP(VLOOKUP($A190, 'E4 TB Allocation Details'!$A$18:$L$214, MATCH("Misc ID", 'E4 TB Allocation Details'!$A$18:$L$18, 0),FALSE), 'E2 Allocators'!$B$15:$W$358, MATCH('O5 Details by Class &amp; Accounts'!BB$18, 'E2 Allocators'!$B$15:$W$15, 0),FALSE)*$E190), 0, VLOOKUP(VLOOKUP($A190, 'E4 TB Allocation Details'!$A$18:$L$214, MATCH("Misc ID", 'E4 TB Allocation Details'!$A$18:$L$18, 0),FALSE), 'E2 Allocators'!$B$15:$W$358, MATCH('O5 Details by Class &amp; Accounts'!BB$18, 'E2 Allocators'!$B$15:$W$15, 0),FALSE)*$E190)</f>
        <v>0</v>
      </c>
      <c r="BC190" s="2186">
        <f>IF(ISERROR(VLOOKUP(VLOOKUP($A190, 'E4 TB Allocation Details'!$A$18:$L$214, MATCH("Misc ID", 'E4 TB Allocation Details'!$A$18:$L$18, 0),FALSE), 'E2 Allocators'!$B$15:$W$358, MATCH('O5 Details by Class &amp; Accounts'!BC$18, 'E2 Allocators'!$B$15:$W$15, 0),FALSE)*$E190), 0, VLOOKUP(VLOOKUP($A190, 'E4 TB Allocation Details'!$A$18:$L$214, MATCH("Misc ID", 'E4 TB Allocation Details'!$A$18:$L$18, 0),FALSE), 'E2 Allocators'!$B$15:$W$358, MATCH('O5 Details by Class &amp; Accounts'!BC$18, 'E2 Allocators'!$B$15:$W$15, 0),FALSE)*$E190)</f>
        <v>0</v>
      </c>
      <c r="BD190" s="2186">
        <f>IF(ISERROR(VLOOKUP(VLOOKUP($A190, 'E4 TB Allocation Details'!$A$18:$L$214, MATCH("Misc ID", 'E4 TB Allocation Details'!$A$18:$L$18, 0),FALSE), 'E2 Allocators'!$B$15:$W$358, MATCH('O5 Details by Class &amp; Accounts'!BD$18, 'E2 Allocators'!$B$15:$W$15, 0),FALSE)*$E190), 0, VLOOKUP(VLOOKUP($A190, 'E4 TB Allocation Details'!$A$18:$L$214, MATCH("Misc ID", 'E4 TB Allocation Details'!$A$18:$L$18, 0),FALSE), 'E2 Allocators'!$B$15:$W$358, MATCH('O5 Details by Class &amp; Accounts'!BD$18, 'E2 Allocators'!$B$15:$W$15, 0),FALSE)*$E190)</f>
        <v>0</v>
      </c>
      <c r="BE190" s="2186">
        <f>IF(ISERROR(VLOOKUP(VLOOKUP($A190, 'E4 TB Allocation Details'!$A$18:$L$214, MATCH("Misc ID", 'E4 TB Allocation Details'!$A$18:$L$18, 0),FALSE), 'E2 Allocators'!$B$15:$W$358, MATCH('O5 Details by Class &amp; Accounts'!BE$18, 'E2 Allocators'!$B$15:$W$15, 0),FALSE)*$E190), 0, VLOOKUP(VLOOKUP($A190, 'E4 TB Allocation Details'!$A$18:$L$214, MATCH("Misc ID", 'E4 TB Allocation Details'!$A$18:$L$18, 0),FALSE), 'E2 Allocators'!$B$15:$W$358, MATCH('O5 Details by Class &amp; Accounts'!BE$18, 'E2 Allocators'!$B$15:$W$15, 0),FALSE)*$E190)</f>
        <v>0</v>
      </c>
      <c r="BF190" s="2186">
        <f>IF(ISERROR(VLOOKUP(VLOOKUP($A190, 'E4 TB Allocation Details'!$A$18:$L$214, MATCH("Misc ID", 'E4 TB Allocation Details'!$A$18:$L$18, 0),FALSE), 'E2 Allocators'!$B$15:$W$358, MATCH('O5 Details by Class &amp; Accounts'!BF$18, 'E2 Allocators'!$B$15:$W$15, 0),FALSE)*$E190), 0, VLOOKUP(VLOOKUP($A190, 'E4 TB Allocation Details'!$A$18:$L$214, MATCH("Misc ID", 'E4 TB Allocation Details'!$A$18:$L$18, 0),FALSE), 'E2 Allocators'!$B$15:$W$358, MATCH('O5 Details by Class &amp; Accounts'!BF$18, 'E2 Allocators'!$B$15:$W$15, 0),FALSE)*$E190)</f>
        <v>0</v>
      </c>
      <c r="BG190" s="2186">
        <f>IF(ISERROR(VLOOKUP(VLOOKUP($A190, 'E4 TB Allocation Details'!$A$18:$L$214, MATCH("Misc ID", 'E4 TB Allocation Details'!$A$18:$L$18, 0),FALSE), 'E2 Allocators'!$B$15:$W$358, MATCH('O5 Details by Class &amp; Accounts'!BG$18, 'E2 Allocators'!$B$15:$W$15, 0),FALSE)*$E190), 0, VLOOKUP(VLOOKUP($A190, 'E4 TB Allocation Details'!$A$18:$L$214, MATCH("Misc ID", 'E4 TB Allocation Details'!$A$18:$L$18, 0),FALSE), 'E2 Allocators'!$B$15:$W$358, MATCH('O5 Details by Class &amp; Accounts'!BG$18, 'E2 Allocators'!$B$15:$W$15, 0),FALSE)*$E190)</f>
        <v>0</v>
      </c>
      <c r="BH190" s="2186">
        <f>IF(ISERROR(VLOOKUP(VLOOKUP($A190, 'E4 TB Allocation Details'!$A$18:$L$214, MATCH("Misc ID", 'E4 TB Allocation Details'!$A$18:$L$18, 0),FALSE), 'E2 Allocators'!$B$15:$W$358, MATCH('O5 Details by Class &amp; Accounts'!BH$18, 'E2 Allocators'!$B$15:$W$15, 0),FALSE)*$E190), 0, VLOOKUP(VLOOKUP($A190, 'E4 TB Allocation Details'!$A$18:$L$214, MATCH("Misc ID", 'E4 TB Allocation Details'!$A$18:$L$18, 0),FALSE), 'E2 Allocators'!$B$15:$W$358, MATCH('O5 Details by Class &amp; Accounts'!BH$18, 'E2 Allocators'!$B$15:$W$15, 0),FALSE)*$E190)</f>
        <v>0</v>
      </c>
      <c r="BI190" s="2186">
        <f>IF(ISERROR(VLOOKUP(VLOOKUP($A190, 'E4 TB Allocation Details'!$A$18:$L$214, MATCH("Misc ID", 'E4 TB Allocation Details'!$A$18:$L$18, 0),FALSE), 'E2 Allocators'!$B$15:$W$358, MATCH('O5 Details by Class &amp; Accounts'!BI$18, 'E2 Allocators'!$B$15:$W$15, 0),FALSE)*$E190), 0, VLOOKUP(VLOOKUP($A190, 'E4 TB Allocation Details'!$A$18:$L$214, MATCH("Misc ID", 'E4 TB Allocation Details'!$A$18:$L$18, 0),FALSE), 'E2 Allocators'!$B$15:$W$358, MATCH('O5 Details by Class &amp; Accounts'!BI$18, 'E2 Allocators'!$B$15:$W$15, 0),FALSE)*$E190)</f>
        <v>0</v>
      </c>
      <c r="BJ190" s="2186">
        <f>IF(ISERROR(VLOOKUP(VLOOKUP($A190, 'E4 TB Allocation Details'!$A$18:$L$214, MATCH("Misc ID", 'E4 TB Allocation Details'!$A$18:$L$18, 0),FALSE), 'E2 Allocators'!$B$15:$W$358, MATCH('O5 Details by Class &amp; Accounts'!BJ$18, 'E2 Allocators'!$B$15:$W$15, 0),FALSE)*$E190), 0, VLOOKUP(VLOOKUP($A190, 'E4 TB Allocation Details'!$A$18:$L$214, MATCH("Misc ID", 'E4 TB Allocation Details'!$A$18:$L$18, 0),FALSE), 'E2 Allocators'!$B$15:$W$358, MATCH('O5 Details by Class &amp; Accounts'!BJ$18, 'E2 Allocators'!$B$15:$W$15, 0),FALSE)*$E190)</f>
        <v>0</v>
      </c>
      <c r="BK190" s="2186">
        <f>IF(ISERROR(VLOOKUP(VLOOKUP($A190, 'E4 TB Allocation Details'!$A$18:$L$214, MATCH("Misc ID", 'E4 TB Allocation Details'!$A$18:$L$18, 0),FALSE), 'E2 Allocators'!$B$15:$W$358, MATCH('O5 Details by Class &amp; Accounts'!BK$18, 'E2 Allocators'!$B$15:$W$15, 0),FALSE)*$E190), 0, VLOOKUP(VLOOKUP($A190, 'E4 TB Allocation Details'!$A$18:$L$214, MATCH("Misc ID", 'E4 TB Allocation Details'!$A$18:$L$18, 0),FALSE), 'E2 Allocators'!$B$15:$W$358, MATCH('O5 Details by Class &amp; Accounts'!BK$18, 'E2 Allocators'!$B$15:$W$15, 0),FALSE)*$E190)</f>
        <v>0</v>
      </c>
      <c r="BL190" s="2186">
        <f>IF(ISERROR(VLOOKUP(VLOOKUP($A190, 'E4 TB Allocation Details'!$A$18:$L$214, MATCH("Misc ID", 'E4 TB Allocation Details'!$A$18:$L$18, 0),FALSE), 'E2 Allocators'!$B$15:$W$358, MATCH('O5 Details by Class &amp; Accounts'!BL$18, 'E2 Allocators'!$B$15:$W$15, 0),FALSE)*$E190), 0, VLOOKUP(VLOOKUP($A190, 'E4 TB Allocation Details'!$A$18:$L$214, MATCH("Misc ID", 'E4 TB Allocation Details'!$A$18:$L$18, 0),FALSE), 'E2 Allocators'!$B$15:$W$358, MATCH('O5 Details by Class &amp; Accounts'!BL$18, 'E2 Allocators'!$B$15:$W$15, 0),FALSE)*$E190)</f>
        <v>0</v>
      </c>
      <c r="BM190" s="2186">
        <f>IF(ISERROR(VLOOKUP(VLOOKUP($A190, 'E4 TB Allocation Details'!$A$18:$L$214, MATCH("Misc ID", 'E4 TB Allocation Details'!$A$18:$L$18, 0),FALSE), 'E2 Allocators'!$B$15:$W$358, MATCH('O5 Details by Class &amp; Accounts'!BM$18, 'E2 Allocators'!$B$15:$W$15, 0),FALSE)*$E190), 0, VLOOKUP(VLOOKUP($A190, 'E4 TB Allocation Details'!$A$18:$L$214, MATCH("Misc ID", 'E4 TB Allocation Details'!$A$18:$L$18, 0),FALSE), 'E2 Allocators'!$B$15:$W$358, MATCH('O5 Details by Class &amp; Accounts'!BM$18, 'E2 Allocators'!$B$15:$W$15, 0),FALSE)*$E190)</f>
        <v>0</v>
      </c>
      <c r="BN190" s="2186">
        <f>IF(ISERROR(VLOOKUP(VLOOKUP($A190, 'E4 TB Allocation Details'!$A$18:$L$214, MATCH("Misc ID", 'E4 TB Allocation Details'!$A$18:$L$18, 0),FALSE), 'E2 Allocators'!$B$15:$W$358, MATCH('O5 Details by Class &amp; Accounts'!BN$18, 'E2 Allocators'!$B$15:$W$15, 0),FALSE)*$E190), 0, VLOOKUP(VLOOKUP($A190, 'E4 TB Allocation Details'!$A$18:$L$214, MATCH("Misc ID", 'E4 TB Allocation Details'!$A$18:$L$18, 0),FALSE), 'E2 Allocators'!$B$15:$W$358, MATCH('O5 Details by Class &amp; Accounts'!BN$18, 'E2 Allocators'!$B$15:$W$15, 0),FALSE)*$E190)</f>
        <v>0</v>
      </c>
      <c r="BO190" s="2186">
        <f>IF(ISERROR(VLOOKUP(VLOOKUP($A190, 'E4 TB Allocation Details'!$A$18:$L$214, MATCH("Misc ID", 'E4 TB Allocation Details'!$A$18:$L$18, 0),FALSE), 'E2 Allocators'!$B$15:$W$358, MATCH('O5 Details by Class &amp; Accounts'!BO$18, 'E2 Allocators'!$B$15:$W$15, 0),FALSE)*$E190), 0, VLOOKUP(VLOOKUP($A190, 'E4 TB Allocation Details'!$A$18:$L$214, MATCH("Misc ID", 'E4 TB Allocation Details'!$A$18:$L$18, 0),FALSE), 'E2 Allocators'!$B$15:$W$358, MATCH('O5 Details by Class &amp; Accounts'!BO$18, 'E2 Allocators'!$B$15:$W$15, 0),FALSE)*$E190)</f>
        <v>0</v>
      </c>
      <c r="BP190" s="2186">
        <f>IF(ISERROR(VLOOKUP(VLOOKUP($A190, 'E4 TB Allocation Details'!$A$18:$L$214, MATCH("Misc ID", 'E4 TB Allocation Details'!$A$18:$L$18, 0),FALSE), 'E2 Allocators'!$B$15:$W$358, MATCH('O5 Details by Class &amp; Accounts'!BP$18, 'E2 Allocators'!$B$15:$W$15, 0),FALSE)*$E190), 0, VLOOKUP(VLOOKUP($A190, 'E4 TB Allocation Details'!$A$18:$L$214, MATCH("Misc ID", 'E4 TB Allocation Details'!$A$18:$L$18, 0),FALSE), 'E2 Allocators'!$B$15:$W$358, MATCH('O5 Details by Class &amp; Accounts'!BP$18, 'E2 Allocators'!$B$15:$W$15, 0),FALSE)*$E190)</f>
        <v>0</v>
      </c>
      <c r="BQ190" s="2186">
        <f>IF(ISERROR(VLOOKUP(VLOOKUP($A190, 'E4 TB Allocation Details'!$A$18:$L$214, MATCH("Misc ID", 'E4 TB Allocation Details'!$A$18:$L$18, 0),FALSE), 'E2 Allocators'!$B$15:$W$358, MATCH('O5 Details by Class &amp; Accounts'!BQ$18, 'E2 Allocators'!$B$15:$W$15, 0),FALSE)*$E190), 0, VLOOKUP(VLOOKUP($A190, 'E4 TB Allocation Details'!$A$18:$L$214, MATCH("Misc ID", 'E4 TB Allocation Details'!$A$18:$L$18, 0),FALSE), 'E2 Allocators'!$B$15:$W$358, MATCH('O5 Details by Class &amp; Accounts'!BQ$18, 'E2 Allocators'!$B$15:$W$15, 0),FALSE)*$E190)</f>
        <v>0</v>
      </c>
      <c r="BR190" s="2186">
        <f>IF(ISERROR(VLOOKUP(VLOOKUP($A190, 'E4 TB Allocation Details'!$A$18:$L$214, MATCH("Misc ID", 'E4 TB Allocation Details'!$A$18:$L$18, 0),FALSE), 'E2 Allocators'!$B$15:$W$358, MATCH('O5 Details by Class &amp; Accounts'!BR$18, 'E2 Allocators'!$B$15:$W$15, 0),FALSE)*$E190), 0, VLOOKUP(VLOOKUP($A190, 'E4 TB Allocation Details'!$A$18:$L$214, MATCH("Misc ID", 'E4 TB Allocation Details'!$A$18:$L$18, 0),FALSE), 'E2 Allocators'!$B$15:$W$358, MATCH('O5 Details by Class &amp; Accounts'!BR$18, 'E2 Allocators'!$B$15:$W$15, 0),FALSE)*$E190)</f>
        <v>0</v>
      </c>
      <c r="BS190" s="2186">
        <f t="shared" si="48"/>
        <v>0</v>
      </c>
      <c r="BT190" s="2186">
        <f>IF(ISERROR(VLOOKUP(VLOOKUP($A190, 'E4 TB Allocation Details'!$A$18:$L$214, MATCH("A &amp; G ID", 'E4 TB Allocation Details'!$A$18:$L$18, 0),FALSE), 'E2 Allocators'!$B$15:$W$358, MATCH('O5 Details by Class &amp; Accounts'!BT$18, 'E2 Allocators'!$B$15:$W$15, 0),FALSE)*$E190), 0, VLOOKUP(VLOOKUP($A190, 'E4 TB Allocation Details'!$A$18:$L$214, MATCH("A &amp; G ID", 'E4 TB Allocation Details'!$A$18:$L$18, 0),FALSE), 'E2 Allocators'!$B$15:$W$358, MATCH('O5 Details by Class &amp; Accounts'!BT$18, 'E2 Allocators'!$B$15:$W$15, 0),FALSE)*$E190)</f>
        <v>0</v>
      </c>
      <c r="BU190" s="2186">
        <f>IF(ISERROR(VLOOKUP(VLOOKUP($A190, 'E4 TB Allocation Details'!$A$18:$L$214, MATCH("A &amp; G ID", 'E4 TB Allocation Details'!$A$18:$L$18, 0),FALSE), 'E2 Allocators'!$B$15:$W$358, MATCH('O5 Details by Class &amp; Accounts'!BU$18, 'E2 Allocators'!$B$15:$W$15, 0),FALSE)*$E190), 0, VLOOKUP(VLOOKUP($A190, 'E4 TB Allocation Details'!$A$18:$L$214, MATCH("A &amp; G ID", 'E4 TB Allocation Details'!$A$18:$L$18, 0),FALSE), 'E2 Allocators'!$B$15:$W$358, MATCH('O5 Details by Class &amp; Accounts'!BU$18, 'E2 Allocators'!$B$15:$W$15, 0),FALSE)*$E190)</f>
        <v>0</v>
      </c>
      <c r="BV190" s="2186">
        <f>IF(ISERROR(VLOOKUP(VLOOKUP($A190, 'E4 TB Allocation Details'!$A$18:$L$214, MATCH("A &amp; G ID", 'E4 TB Allocation Details'!$A$18:$L$18, 0),FALSE), 'E2 Allocators'!$B$15:$W$358, MATCH('O5 Details by Class &amp; Accounts'!BV$18, 'E2 Allocators'!$B$15:$W$15, 0),FALSE)*$E190), 0, VLOOKUP(VLOOKUP($A190, 'E4 TB Allocation Details'!$A$18:$L$214, MATCH("A &amp; G ID", 'E4 TB Allocation Details'!$A$18:$L$18, 0),FALSE), 'E2 Allocators'!$B$15:$W$358, MATCH('O5 Details by Class &amp; Accounts'!BV$18, 'E2 Allocators'!$B$15:$W$15, 0),FALSE)*$E190)</f>
        <v>0</v>
      </c>
      <c r="BW190" s="2186">
        <f>IF(ISERROR(VLOOKUP(VLOOKUP($A190, 'E4 TB Allocation Details'!$A$18:$L$214, MATCH("A &amp; G ID", 'E4 TB Allocation Details'!$A$18:$L$18, 0),FALSE), 'E2 Allocators'!$B$15:$W$358, MATCH('O5 Details by Class &amp; Accounts'!BW$18, 'E2 Allocators'!$B$15:$W$15, 0),FALSE)*$E190), 0, VLOOKUP(VLOOKUP($A190, 'E4 TB Allocation Details'!$A$18:$L$214, MATCH("A &amp; G ID", 'E4 TB Allocation Details'!$A$18:$L$18, 0),FALSE), 'E2 Allocators'!$B$15:$W$358, MATCH('O5 Details by Class &amp; Accounts'!BW$18, 'E2 Allocators'!$B$15:$W$15, 0),FALSE)*$E190)</f>
        <v>0</v>
      </c>
      <c r="BX190" s="2186">
        <f>IF(ISERROR(VLOOKUP(VLOOKUP($A190, 'E4 TB Allocation Details'!$A$18:$L$214, MATCH("A &amp; G ID", 'E4 TB Allocation Details'!$A$18:$L$18, 0),FALSE), 'E2 Allocators'!$B$15:$W$358, MATCH('O5 Details by Class &amp; Accounts'!BX$18, 'E2 Allocators'!$B$15:$W$15, 0),FALSE)*$E190), 0, VLOOKUP(VLOOKUP($A190, 'E4 TB Allocation Details'!$A$18:$L$214, MATCH("A &amp; G ID", 'E4 TB Allocation Details'!$A$18:$L$18, 0),FALSE), 'E2 Allocators'!$B$15:$W$358, MATCH('O5 Details by Class &amp; Accounts'!BX$18, 'E2 Allocators'!$B$15:$W$15, 0),FALSE)*$E190)</f>
        <v>0</v>
      </c>
      <c r="BY190" s="2186">
        <f>IF(ISERROR(VLOOKUP(VLOOKUP($A190, 'E4 TB Allocation Details'!$A$18:$L$214, MATCH("A &amp; G ID", 'E4 TB Allocation Details'!$A$18:$L$18, 0),FALSE), 'E2 Allocators'!$B$15:$W$358, MATCH('O5 Details by Class &amp; Accounts'!BY$18, 'E2 Allocators'!$B$15:$W$15, 0),FALSE)*$E190), 0, VLOOKUP(VLOOKUP($A190, 'E4 TB Allocation Details'!$A$18:$L$214, MATCH("A &amp; G ID", 'E4 TB Allocation Details'!$A$18:$L$18, 0),FALSE), 'E2 Allocators'!$B$15:$W$358, MATCH('O5 Details by Class &amp; Accounts'!BY$18, 'E2 Allocators'!$B$15:$W$15, 0),FALSE)*$E190)</f>
        <v>0</v>
      </c>
      <c r="BZ190" s="2186">
        <f>IF(ISERROR(VLOOKUP(VLOOKUP($A190, 'E4 TB Allocation Details'!$A$18:$L$214, MATCH("A &amp; G ID", 'E4 TB Allocation Details'!$A$18:$L$18, 0),FALSE), 'E2 Allocators'!$B$15:$W$358, MATCH('O5 Details by Class &amp; Accounts'!BZ$18, 'E2 Allocators'!$B$15:$W$15, 0),FALSE)*$E190), 0, VLOOKUP(VLOOKUP($A190, 'E4 TB Allocation Details'!$A$18:$L$214, MATCH("A &amp; G ID", 'E4 TB Allocation Details'!$A$18:$L$18, 0),FALSE), 'E2 Allocators'!$B$15:$W$358, MATCH('O5 Details by Class &amp; Accounts'!BZ$18, 'E2 Allocators'!$B$15:$W$15, 0),FALSE)*$E190)</f>
        <v>0</v>
      </c>
      <c r="CA190" s="2186">
        <f>IF(ISERROR(VLOOKUP(VLOOKUP($A190, 'E4 TB Allocation Details'!$A$18:$L$214, MATCH("A &amp; G ID", 'E4 TB Allocation Details'!$A$18:$L$18, 0),FALSE), 'E2 Allocators'!$B$15:$W$358, MATCH('O5 Details by Class &amp; Accounts'!CA$18, 'E2 Allocators'!$B$15:$W$15, 0),FALSE)*$E190), 0, VLOOKUP(VLOOKUP($A190, 'E4 TB Allocation Details'!$A$18:$L$214, MATCH("A &amp; G ID", 'E4 TB Allocation Details'!$A$18:$L$18, 0),FALSE), 'E2 Allocators'!$B$15:$W$358, MATCH('O5 Details by Class &amp; Accounts'!CA$18, 'E2 Allocators'!$B$15:$W$15, 0),FALSE)*$E190)</f>
        <v>0</v>
      </c>
      <c r="CB190" s="2186">
        <f>IF(ISERROR(VLOOKUP(VLOOKUP($A190, 'E4 TB Allocation Details'!$A$18:$L$214, MATCH("A &amp; G ID", 'E4 TB Allocation Details'!$A$18:$L$18, 0),FALSE), 'E2 Allocators'!$B$15:$W$358, MATCH('O5 Details by Class &amp; Accounts'!CB$18, 'E2 Allocators'!$B$15:$W$15, 0),FALSE)*$E190), 0, VLOOKUP(VLOOKUP($A190, 'E4 TB Allocation Details'!$A$18:$L$214, MATCH("A &amp; G ID", 'E4 TB Allocation Details'!$A$18:$L$18, 0),FALSE), 'E2 Allocators'!$B$15:$W$358, MATCH('O5 Details by Class &amp; Accounts'!CB$18, 'E2 Allocators'!$B$15:$W$15, 0),FALSE)*$E190)</f>
        <v>0</v>
      </c>
      <c r="CC190" s="2186">
        <f>IF(ISERROR(VLOOKUP(VLOOKUP($A190, 'E4 TB Allocation Details'!$A$18:$L$214, MATCH("A &amp; G ID", 'E4 TB Allocation Details'!$A$18:$L$18, 0),FALSE), 'E2 Allocators'!$B$15:$W$358, MATCH('O5 Details by Class &amp; Accounts'!CC$18, 'E2 Allocators'!$B$15:$W$15, 0),FALSE)*$E190), 0, VLOOKUP(VLOOKUP($A190, 'E4 TB Allocation Details'!$A$18:$L$214, MATCH("A &amp; G ID", 'E4 TB Allocation Details'!$A$18:$L$18, 0),FALSE), 'E2 Allocators'!$B$15:$W$358, MATCH('O5 Details by Class &amp; Accounts'!CC$18, 'E2 Allocators'!$B$15:$W$15, 0),FALSE)*$E190)</f>
        <v>0</v>
      </c>
      <c r="CD190" s="2186">
        <f>IF(ISERROR(VLOOKUP(VLOOKUP($A190, 'E4 TB Allocation Details'!$A$18:$L$214, MATCH("A &amp; G ID", 'E4 TB Allocation Details'!$A$18:$L$18, 0),FALSE), 'E2 Allocators'!$B$15:$W$358, MATCH('O5 Details by Class &amp; Accounts'!CD$18, 'E2 Allocators'!$B$15:$W$15, 0),FALSE)*$E190), 0, VLOOKUP(VLOOKUP($A190, 'E4 TB Allocation Details'!$A$18:$L$214, MATCH("A &amp; G ID", 'E4 TB Allocation Details'!$A$18:$L$18, 0),FALSE), 'E2 Allocators'!$B$15:$W$358, MATCH('O5 Details by Class &amp; Accounts'!CD$18, 'E2 Allocators'!$B$15:$W$15, 0),FALSE)*$E190)</f>
        <v>0</v>
      </c>
      <c r="CE190" s="2186">
        <f>IF(ISERROR(VLOOKUP(VLOOKUP($A190, 'E4 TB Allocation Details'!$A$18:$L$214, MATCH("A &amp; G ID", 'E4 TB Allocation Details'!$A$18:$L$18, 0),FALSE), 'E2 Allocators'!$B$15:$W$358, MATCH('O5 Details by Class &amp; Accounts'!CE$18, 'E2 Allocators'!$B$15:$W$15, 0),FALSE)*$E190), 0, VLOOKUP(VLOOKUP($A190, 'E4 TB Allocation Details'!$A$18:$L$214, MATCH("A &amp; G ID", 'E4 TB Allocation Details'!$A$18:$L$18, 0),FALSE), 'E2 Allocators'!$B$15:$W$358, MATCH('O5 Details by Class &amp; Accounts'!CE$18, 'E2 Allocators'!$B$15:$W$15, 0),FALSE)*$E190)</f>
        <v>0</v>
      </c>
      <c r="CF190" s="2186">
        <f>IF(ISERROR(VLOOKUP(VLOOKUP($A190, 'E4 TB Allocation Details'!$A$18:$L$214, MATCH("A &amp; G ID", 'E4 TB Allocation Details'!$A$18:$L$18, 0),FALSE), 'E2 Allocators'!$B$15:$W$358, MATCH('O5 Details by Class &amp; Accounts'!CF$18, 'E2 Allocators'!$B$15:$W$15, 0),FALSE)*$E190), 0, VLOOKUP(VLOOKUP($A190, 'E4 TB Allocation Details'!$A$18:$L$214, MATCH("A &amp; G ID", 'E4 TB Allocation Details'!$A$18:$L$18, 0),FALSE), 'E2 Allocators'!$B$15:$W$358, MATCH('O5 Details by Class &amp; Accounts'!CF$18, 'E2 Allocators'!$B$15:$W$15, 0),FALSE)*$E190)</f>
        <v>0</v>
      </c>
      <c r="CG190" s="2186">
        <f>IF(ISERROR(VLOOKUP(VLOOKUP($A190, 'E4 TB Allocation Details'!$A$18:$L$214, MATCH("A &amp; G ID", 'E4 TB Allocation Details'!$A$18:$L$18, 0),FALSE), 'E2 Allocators'!$B$15:$W$358, MATCH('O5 Details by Class &amp; Accounts'!CG$18, 'E2 Allocators'!$B$15:$W$15, 0),FALSE)*$E190), 0, VLOOKUP(VLOOKUP($A190, 'E4 TB Allocation Details'!$A$18:$L$214, MATCH("A &amp; G ID", 'E4 TB Allocation Details'!$A$18:$L$18, 0),FALSE), 'E2 Allocators'!$B$15:$W$358, MATCH('O5 Details by Class &amp; Accounts'!CG$18, 'E2 Allocators'!$B$15:$W$15, 0),FALSE)*$E190)</f>
        <v>0</v>
      </c>
      <c r="CH190" s="2186">
        <f>IF(ISERROR(VLOOKUP(VLOOKUP($A190, 'E4 TB Allocation Details'!$A$18:$L$214, MATCH("A &amp; G ID", 'E4 TB Allocation Details'!$A$18:$L$18, 0),FALSE), 'E2 Allocators'!$B$15:$W$358, MATCH('O5 Details by Class &amp; Accounts'!CH$18, 'E2 Allocators'!$B$15:$W$15, 0),FALSE)*$E190), 0, VLOOKUP(VLOOKUP($A190, 'E4 TB Allocation Details'!$A$18:$L$214, MATCH("A &amp; G ID", 'E4 TB Allocation Details'!$A$18:$L$18, 0),FALSE), 'E2 Allocators'!$B$15:$W$358, MATCH('O5 Details by Class &amp; Accounts'!CH$18, 'E2 Allocators'!$B$15:$W$15, 0),FALSE)*$E190)</f>
        <v>0</v>
      </c>
      <c r="CI190" s="2186">
        <f>IF(ISERROR(VLOOKUP(VLOOKUP($A190, 'E4 TB Allocation Details'!$A$18:$L$214, MATCH("A &amp; G ID", 'E4 TB Allocation Details'!$A$18:$L$18, 0),FALSE), 'E2 Allocators'!$B$15:$W$358, MATCH('O5 Details by Class &amp; Accounts'!CI$18, 'E2 Allocators'!$B$15:$W$15, 0),FALSE)*$E190), 0, VLOOKUP(VLOOKUP($A190, 'E4 TB Allocation Details'!$A$18:$L$214, MATCH("A &amp; G ID", 'E4 TB Allocation Details'!$A$18:$L$18, 0),FALSE), 'E2 Allocators'!$B$15:$W$358, MATCH('O5 Details by Class &amp; Accounts'!CI$18, 'E2 Allocators'!$B$15:$W$15, 0),FALSE)*$E190)</f>
        <v>0</v>
      </c>
      <c r="CJ190" s="2186">
        <f>IF(ISERROR(VLOOKUP(VLOOKUP($A190, 'E4 TB Allocation Details'!$A$18:$L$214, MATCH("A &amp; G ID", 'E4 TB Allocation Details'!$A$18:$L$18, 0),FALSE), 'E2 Allocators'!$B$15:$W$358, MATCH('O5 Details by Class &amp; Accounts'!CJ$18, 'E2 Allocators'!$B$15:$W$15, 0),FALSE)*$E190), 0, VLOOKUP(VLOOKUP($A190, 'E4 TB Allocation Details'!$A$18:$L$214, MATCH("A &amp; G ID", 'E4 TB Allocation Details'!$A$18:$L$18, 0),FALSE), 'E2 Allocators'!$B$15:$W$358, MATCH('O5 Details by Class &amp; Accounts'!CJ$18, 'E2 Allocators'!$B$15:$W$15, 0),FALSE)*$E190)</f>
        <v>0</v>
      </c>
      <c r="CK190" s="2186">
        <f>IF(ISERROR(VLOOKUP(VLOOKUP($A190, 'E4 TB Allocation Details'!$A$18:$L$214, MATCH("A &amp; G ID", 'E4 TB Allocation Details'!$A$18:$L$18, 0),FALSE), 'E2 Allocators'!$B$15:$W$358, MATCH('O5 Details by Class &amp; Accounts'!CK$18, 'E2 Allocators'!$B$15:$W$15, 0),FALSE)*$E190), 0, VLOOKUP(VLOOKUP($A190, 'E4 TB Allocation Details'!$A$18:$L$214, MATCH("A &amp; G ID", 'E4 TB Allocation Details'!$A$18:$L$18, 0),FALSE), 'E2 Allocators'!$B$15:$W$358, MATCH('O5 Details by Class &amp; Accounts'!CK$18, 'E2 Allocators'!$B$15:$W$15, 0),FALSE)*$E190)</f>
        <v>0</v>
      </c>
      <c r="CL190" s="2186">
        <f>IF(ISERROR(VLOOKUP(VLOOKUP($A190, 'E4 TB Allocation Details'!$A$18:$L$214, MATCH("A &amp; G ID", 'E4 TB Allocation Details'!$A$18:$L$18, 0),FALSE), 'E2 Allocators'!$B$15:$W$358, MATCH('O5 Details by Class &amp; Accounts'!CL$18, 'E2 Allocators'!$B$15:$W$15, 0),FALSE)*$E190), 0, VLOOKUP(VLOOKUP($A190, 'E4 TB Allocation Details'!$A$18:$L$214, MATCH("A &amp; G ID", 'E4 TB Allocation Details'!$A$18:$L$18, 0),FALSE), 'E2 Allocators'!$B$15:$W$358, MATCH('O5 Details by Class &amp; Accounts'!CL$18, 'E2 Allocators'!$B$15:$W$15, 0),FALSE)*$E190)</f>
        <v>0</v>
      </c>
      <c r="CM190" s="2186">
        <f>IF(ISERROR(VLOOKUP(VLOOKUP($A190, 'E4 TB Allocation Details'!$A$18:$L$214, MATCH("A &amp; G ID", 'E4 TB Allocation Details'!$A$18:$L$18, 0),FALSE), 'E2 Allocators'!$B$15:$W$358, MATCH('O5 Details by Class &amp; Accounts'!CM$18, 'E2 Allocators'!$B$15:$W$15, 0),FALSE)*$E190), 0, VLOOKUP(VLOOKUP($A190, 'E4 TB Allocation Details'!$A$18:$L$214, MATCH("A &amp; G ID", 'E4 TB Allocation Details'!$A$18:$L$18, 0),FALSE), 'E2 Allocators'!$B$15:$W$358, MATCH('O5 Details by Class &amp; Accounts'!CM$18, 'E2 Allocators'!$B$15:$W$15, 0),FALSE)*$E190)</f>
        <v>0</v>
      </c>
      <c r="CN190" s="2186">
        <f t="shared" si="49"/>
        <v>0</v>
      </c>
      <c r="CO190" s="2187">
        <f t="shared" si="50"/>
        <v>0</v>
      </c>
      <c r="CQ190" s="1625" t="s">
        <v>1082</v>
      </c>
    </row>
    <row r="191" spans="1:95" s="54" customFormat="1" ht="12.75" x14ac:dyDescent="0.2">
      <c r="A191" s="1838">
        <v>5645</v>
      </c>
      <c r="B191" s="1807" t="s">
        <v>300</v>
      </c>
      <c r="C191" s="2184">
        <f>IF(ISERROR(VLOOKUP($A191,'I3 TB Data'!$A$19:$H$483,MATCH('O5 Details by Class &amp; Accounts'!$C$18, 'I3 TB Data'!$A$19:$H$19,0),0)), 0, VLOOKUP($A191,'I3 TB Data'!$A$19:$H$483,MATCH('O5 Details by Class &amp; Accounts'!$C$18,'I3 TB Data'!$A$19:$H$19,0),0))</f>
        <v>346943.93</v>
      </c>
      <c r="D191" s="2185"/>
      <c r="E191" s="2184">
        <f t="shared" si="44"/>
        <v>346943.93</v>
      </c>
      <c r="F191" s="2186"/>
      <c r="G191" s="2186"/>
      <c r="H191" s="2186">
        <f t="shared" si="46"/>
        <v>0</v>
      </c>
      <c r="I191" s="2186">
        <f>IF(ISERROR(VLOOKUP(VLOOKUP($A191, 'E4 TB Allocation Details'!$A$18:$L$214, MATCH("Demand ID", 'E4 TB Allocation Details'!$A$18:$L$18, 0),FALSE), 'E2 Allocators'!$B$15:$W$358, MATCH('O5 Details by Class &amp; Accounts'!I$18, 'E2 Allocators'!$B$15:$W$15, 0),FALSE)*$F191), 0, VLOOKUP(VLOOKUP($A191, 'E4 TB Allocation Details'!$A$18:$L$214, MATCH("Demand ID", 'E4 TB Allocation Details'!$A$18:$L$18, 0),FALSE), 'E2 Allocators'!$B$15:$W$358, MATCH('O5 Details by Class &amp; Accounts'!I$18, 'E2 Allocators'!$B$15:$W$15, 0),FALSE)*$F191)</f>
        <v>0</v>
      </c>
      <c r="J191" s="2186">
        <f>IF(ISERROR(VLOOKUP(VLOOKUP($A191, 'E4 TB Allocation Details'!$A$18:$L$214, MATCH("Demand ID", 'E4 TB Allocation Details'!$A$18:$L$18, 0),FALSE), 'E2 Allocators'!$B$15:$W$358, MATCH('O5 Details by Class &amp; Accounts'!J$18, 'E2 Allocators'!$B$15:$W$15, 0),FALSE)*$F191), 0, VLOOKUP(VLOOKUP($A191, 'E4 TB Allocation Details'!$A$18:$L$214, MATCH("Demand ID", 'E4 TB Allocation Details'!$A$18:$L$18, 0),FALSE), 'E2 Allocators'!$B$15:$W$358, MATCH('O5 Details by Class &amp; Accounts'!J$18, 'E2 Allocators'!$B$15:$W$15, 0),FALSE)*$F191)</f>
        <v>0</v>
      </c>
      <c r="K191" s="2186">
        <f>IF(ISERROR(VLOOKUP(VLOOKUP($A191, 'E4 TB Allocation Details'!$A$18:$L$214, MATCH("Demand ID", 'E4 TB Allocation Details'!$A$18:$L$18, 0),FALSE), 'E2 Allocators'!$B$15:$W$358, MATCH('O5 Details by Class &amp; Accounts'!K$18, 'E2 Allocators'!$B$15:$W$15, 0),FALSE)*$F191), 0, VLOOKUP(VLOOKUP($A191, 'E4 TB Allocation Details'!$A$18:$L$214, MATCH("Demand ID", 'E4 TB Allocation Details'!$A$18:$L$18, 0),FALSE), 'E2 Allocators'!$B$15:$W$358, MATCH('O5 Details by Class &amp; Accounts'!K$18, 'E2 Allocators'!$B$15:$W$15, 0),FALSE)*$F191)</f>
        <v>0</v>
      </c>
      <c r="L191" s="2186">
        <f>IF(ISERROR(VLOOKUP(VLOOKUP($A191, 'E4 TB Allocation Details'!$A$18:$L$214, MATCH("Demand ID", 'E4 TB Allocation Details'!$A$18:$L$18, 0),FALSE), 'E2 Allocators'!$B$15:$W$358, MATCH('O5 Details by Class &amp; Accounts'!L$18, 'E2 Allocators'!$B$15:$W$15, 0),FALSE)*$F191), 0, VLOOKUP(VLOOKUP($A191, 'E4 TB Allocation Details'!$A$18:$L$214, MATCH("Demand ID", 'E4 TB Allocation Details'!$A$18:$L$18, 0),FALSE), 'E2 Allocators'!$B$15:$W$358, MATCH('O5 Details by Class &amp; Accounts'!L$18, 'E2 Allocators'!$B$15:$W$15, 0),FALSE)*$F191)</f>
        <v>0</v>
      </c>
      <c r="M191" s="2186">
        <f>IF(ISERROR(VLOOKUP(VLOOKUP($A191, 'E4 TB Allocation Details'!$A$18:$L$214, MATCH("Demand ID", 'E4 TB Allocation Details'!$A$18:$L$18, 0),FALSE), 'E2 Allocators'!$B$15:$W$358, MATCH('O5 Details by Class &amp; Accounts'!M$18, 'E2 Allocators'!$B$15:$W$15, 0),FALSE)*$F191), 0, VLOOKUP(VLOOKUP($A191, 'E4 TB Allocation Details'!$A$18:$L$214, MATCH("Demand ID", 'E4 TB Allocation Details'!$A$18:$L$18, 0),FALSE), 'E2 Allocators'!$B$15:$W$358, MATCH('O5 Details by Class &amp; Accounts'!M$18, 'E2 Allocators'!$B$15:$W$15, 0),FALSE)*$F191)</f>
        <v>0</v>
      </c>
      <c r="N191" s="2186">
        <f>IF(ISERROR(VLOOKUP(VLOOKUP($A191, 'E4 TB Allocation Details'!$A$18:$L$214, MATCH("Demand ID", 'E4 TB Allocation Details'!$A$18:$L$18, 0),FALSE), 'E2 Allocators'!$B$15:$W$358, MATCH('O5 Details by Class &amp; Accounts'!N$18, 'E2 Allocators'!$B$15:$W$15, 0),FALSE)*$F191), 0, VLOOKUP(VLOOKUP($A191, 'E4 TB Allocation Details'!$A$18:$L$214, MATCH("Demand ID", 'E4 TB Allocation Details'!$A$18:$L$18, 0),FALSE), 'E2 Allocators'!$B$15:$W$358, MATCH('O5 Details by Class &amp; Accounts'!N$18, 'E2 Allocators'!$B$15:$W$15, 0),FALSE)*$F191)</f>
        <v>0</v>
      </c>
      <c r="O191" s="2186">
        <f>IF(ISERROR(VLOOKUP(VLOOKUP($A191, 'E4 TB Allocation Details'!$A$18:$L$214, MATCH("Demand ID", 'E4 TB Allocation Details'!$A$18:$L$18, 0),FALSE), 'E2 Allocators'!$B$15:$W$358, MATCH('O5 Details by Class &amp; Accounts'!O$18, 'E2 Allocators'!$B$15:$W$15, 0),FALSE)*$F191), 0, VLOOKUP(VLOOKUP($A191, 'E4 TB Allocation Details'!$A$18:$L$214, MATCH("Demand ID", 'E4 TB Allocation Details'!$A$18:$L$18, 0),FALSE), 'E2 Allocators'!$B$15:$W$358, MATCH('O5 Details by Class &amp; Accounts'!O$18, 'E2 Allocators'!$B$15:$W$15, 0),FALSE)*$F191)</f>
        <v>0</v>
      </c>
      <c r="P191" s="2186">
        <f>IF(ISERROR(VLOOKUP(VLOOKUP($A191, 'E4 TB Allocation Details'!$A$18:$L$214, MATCH("Demand ID", 'E4 TB Allocation Details'!$A$18:$L$18, 0),FALSE), 'E2 Allocators'!$B$15:$W$358, MATCH('O5 Details by Class &amp; Accounts'!P$18, 'E2 Allocators'!$B$15:$W$15, 0),FALSE)*$F191), 0, VLOOKUP(VLOOKUP($A191, 'E4 TB Allocation Details'!$A$18:$L$214, MATCH("Demand ID", 'E4 TB Allocation Details'!$A$18:$L$18, 0),FALSE), 'E2 Allocators'!$B$15:$W$358, MATCH('O5 Details by Class &amp; Accounts'!P$18, 'E2 Allocators'!$B$15:$W$15, 0),FALSE)*$F191)</f>
        <v>0</v>
      </c>
      <c r="Q191" s="2186">
        <f>IF(ISERROR(VLOOKUP(VLOOKUP($A191, 'E4 TB Allocation Details'!$A$18:$L$214, MATCH("Demand ID", 'E4 TB Allocation Details'!$A$18:$L$18, 0),FALSE), 'E2 Allocators'!$B$15:$W$358, MATCH('O5 Details by Class &amp; Accounts'!Q$18, 'E2 Allocators'!$B$15:$W$15, 0),FALSE)*$F191), 0, VLOOKUP(VLOOKUP($A191, 'E4 TB Allocation Details'!$A$18:$L$214, MATCH("Demand ID", 'E4 TB Allocation Details'!$A$18:$L$18, 0),FALSE), 'E2 Allocators'!$B$15:$W$358, MATCH('O5 Details by Class &amp; Accounts'!Q$18, 'E2 Allocators'!$B$15:$W$15, 0),FALSE)*$F191)</f>
        <v>0</v>
      </c>
      <c r="R191" s="2186">
        <f>IF(ISERROR(VLOOKUP(VLOOKUP($A191, 'E4 TB Allocation Details'!$A$18:$L$214, MATCH("Demand ID", 'E4 TB Allocation Details'!$A$18:$L$18, 0),FALSE), 'E2 Allocators'!$B$15:$W$358, MATCH('O5 Details by Class &amp; Accounts'!R$18, 'E2 Allocators'!$B$15:$W$15, 0),FALSE)*$F191), 0, VLOOKUP(VLOOKUP($A191, 'E4 TB Allocation Details'!$A$18:$L$214, MATCH("Demand ID", 'E4 TB Allocation Details'!$A$18:$L$18, 0),FALSE), 'E2 Allocators'!$B$15:$W$358, MATCH('O5 Details by Class &amp; Accounts'!R$18, 'E2 Allocators'!$B$15:$W$15, 0),FALSE)*$F191)</f>
        <v>0</v>
      </c>
      <c r="S191" s="2186">
        <f>IF(ISERROR(VLOOKUP(VLOOKUP($A191, 'E4 TB Allocation Details'!$A$18:$L$214, MATCH("Demand ID", 'E4 TB Allocation Details'!$A$18:$L$18, 0),FALSE), 'E2 Allocators'!$B$15:$W$358, MATCH('O5 Details by Class &amp; Accounts'!S$18, 'E2 Allocators'!$B$15:$W$15, 0),FALSE)*$F191), 0, VLOOKUP(VLOOKUP($A191, 'E4 TB Allocation Details'!$A$18:$L$214, MATCH("Demand ID", 'E4 TB Allocation Details'!$A$18:$L$18, 0),FALSE), 'E2 Allocators'!$B$15:$W$358, MATCH('O5 Details by Class &amp; Accounts'!S$18, 'E2 Allocators'!$B$15:$W$15, 0),FALSE)*$F191)</f>
        <v>0</v>
      </c>
      <c r="T191" s="2186">
        <f>IF(ISERROR(VLOOKUP(VLOOKUP($A191, 'E4 TB Allocation Details'!$A$18:$L$214, MATCH("Demand ID", 'E4 TB Allocation Details'!$A$18:$L$18, 0),FALSE), 'E2 Allocators'!$B$15:$W$358, MATCH('O5 Details by Class &amp; Accounts'!T$18, 'E2 Allocators'!$B$15:$W$15, 0),FALSE)*$F191), 0, VLOOKUP(VLOOKUP($A191, 'E4 TB Allocation Details'!$A$18:$L$214, MATCH("Demand ID", 'E4 TB Allocation Details'!$A$18:$L$18, 0),FALSE), 'E2 Allocators'!$B$15:$W$358, MATCH('O5 Details by Class &amp; Accounts'!T$18, 'E2 Allocators'!$B$15:$W$15, 0),FALSE)*$F191)</f>
        <v>0</v>
      </c>
      <c r="U191" s="2186">
        <f>IF(ISERROR(VLOOKUP(VLOOKUP($A191, 'E4 TB Allocation Details'!$A$18:$L$214, MATCH("Demand ID", 'E4 TB Allocation Details'!$A$18:$L$18, 0),FALSE), 'E2 Allocators'!$B$15:$W$358, MATCH('O5 Details by Class &amp; Accounts'!U$18, 'E2 Allocators'!$B$15:$W$15, 0),FALSE)*$F191), 0, VLOOKUP(VLOOKUP($A191, 'E4 TB Allocation Details'!$A$18:$L$214, MATCH("Demand ID", 'E4 TB Allocation Details'!$A$18:$L$18, 0),FALSE), 'E2 Allocators'!$B$15:$W$358, MATCH('O5 Details by Class &amp; Accounts'!U$18, 'E2 Allocators'!$B$15:$W$15, 0),FALSE)*$F191)</f>
        <v>0</v>
      </c>
      <c r="V191" s="2186">
        <f>IF(ISERROR(VLOOKUP(VLOOKUP($A191, 'E4 TB Allocation Details'!$A$18:$L$214, MATCH("Demand ID", 'E4 TB Allocation Details'!$A$18:$L$18, 0),FALSE), 'E2 Allocators'!$B$15:$W$358, MATCH('O5 Details by Class &amp; Accounts'!V$18, 'E2 Allocators'!$B$15:$W$15, 0),FALSE)*$F191), 0, VLOOKUP(VLOOKUP($A191, 'E4 TB Allocation Details'!$A$18:$L$214, MATCH("Demand ID", 'E4 TB Allocation Details'!$A$18:$L$18, 0),FALSE), 'E2 Allocators'!$B$15:$W$358, MATCH('O5 Details by Class &amp; Accounts'!V$18, 'E2 Allocators'!$B$15:$W$15, 0),FALSE)*$F191)</f>
        <v>0</v>
      </c>
      <c r="W191" s="2186">
        <f>IF(ISERROR(VLOOKUP(VLOOKUP($A191, 'E4 TB Allocation Details'!$A$18:$L$214, MATCH("Demand ID", 'E4 TB Allocation Details'!$A$18:$L$18, 0),FALSE), 'E2 Allocators'!$B$15:$W$358, MATCH('O5 Details by Class &amp; Accounts'!W$18, 'E2 Allocators'!$B$15:$W$15, 0),FALSE)*$F191), 0, VLOOKUP(VLOOKUP($A191, 'E4 TB Allocation Details'!$A$18:$L$214, MATCH("Demand ID", 'E4 TB Allocation Details'!$A$18:$L$18, 0),FALSE), 'E2 Allocators'!$B$15:$W$358, MATCH('O5 Details by Class &amp; Accounts'!W$18, 'E2 Allocators'!$B$15:$W$15, 0),FALSE)*$F191)</f>
        <v>0</v>
      </c>
      <c r="X191" s="2186">
        <f>IF(ISERROR(VLOOKUP(VLOOKUP($A191, 'E4 TB Allocation Details'!$A$18:$L$214, MATCH("Demand ID", 'E4 TB Allocation Details'!$A$18:$L$18, 0),FALSE), 'E2 Allocators'!$B$15:$W$358, MATCH('O5 Details by Class &amp; Accounts'!X$18, 'E2 Allocators'!$B$15:$W$15, 0),FALSE)*$F191), 0, VLOOKUP(VLOOKUP($A191, 'E4 TB Allocation Details'!$A$18:$L$214, MATCH("Demand ID", 'E4 TB Allocation Details'!$A$18:$L$18, 0),FALSE), 'E2 Allocators'!$B$15:$W$358, MATCH('O5 Details by Class &amp; Accounts'!X$18, 'E2 Allocators'!$B$15:$W$15, 0),FALSE)*$F191)</f>
        <v>0</v>
      </c>
      <c r="Y191" s="2186">
        <f>IF(ISERROR(VLOOKUP(VLOOKUP($A191, 'E4 TB Allocation Details'!$A$18:$L$214, MATCH("Demand ID", 'E4 TB Allocation Details'!$A$18:$L$18, 0),FALSE), 'E2 Allocators'!$B$15:$W$358, MATCH('O5 Details by Class &amp; Accounts'!Y$18, 'E2 Allocators'!$B$15:$W$15, 0),FALSE)*$F191), 0, VLOOKUP(VLOOKUP($A191, 'E4 TB Allocation Details'!$A$18:$L$214, MATCH("Demand ID", 'E4 TB Allocation Details'!$A$18:$L$18, 0),FALSE), 'E2 Allocators'!$B$15:$W$358, MATCH('O5 Details by Class &amp; Accounts'!Y$18, 'E2 Allocators'!$B$15:$W$15, 0),FALSE)*$F191)</f>
        <v>0</v>
      </c>
      <c r="Z191" s="2186">
        <f>IF(ISERROR(VLOOKUP(VLOOKUP($A191, 'E4 TB Allocation Details'!$A$18:$L$214, MATCH("Demand ID", 'E4 TB Allocation Details'!$A$18:$L$18, 0),FALSE), 'E2 Allocators'!$B$15:$W$358, MATCH('O5 Details by Class &amp; Accounts'!Z$18, 'E2 Allocators'!$B$15:$W$15, 0),FALSE)*$F191), 0, VLOOKUP(VLOOKUP($A191, 'E4 TB Allocation Details'!$A$18:$L$214, MATCH("Demand ID", 'E4 TB Allocation Details'!$A$18:$L$18, 0),FALSE), 'E2 Allocators'!$B$15:$W$358, MATCH('O5 Details by Class &amp; Accounts'!Z$18, 'E2 Allocators'!$B$15:$W$15, 0),FALSE)*$F191)</f>
        <v>0</v>
      </c>
      <c r="AA191" s="2186">
        <f>IF(ISERROR(VLOOKUP(VLOOKUP($A191, 'E4 TB Allocation Details'!$A$18:$L$214, MATCH("Demand ID", 'E4 TB Allocation Details'!$A$18:$L$18, 0),FALSE), 'E2 Allocators'!$B$15:$W$358, MATCH('O5 Details by Class &amp; Accounts'!AA$18, 'E2 Allocators'!$B$15:$W$15, 0),FALSE)*$F191), 0, VLOOKUP(VLOOKUP($A191, 'E4 TB Allocation Details'!$A$18:$L$214, MATCH("Demand ID", 'E4 TB Allocation Details'!$A$18:$L$18, 0),FALSE), 'E2 Allocators'!$B$15:$W$358, MATCH('O5 Details by Class &amp; Accounts'!AA$18, 'E2 Allocators'!$B$15:$W$15, 0),FALSE)*$F191)</f>
        <v>0</v>
      </c>
      <c r="AB191" s="2186">
        <f>IF(ISERROR(VLOOKUP(VLOOKUP($A191, 'E4 TB Allocation Details'!$A$18:$L$214, MATCH("Demand ID", 'E4 TB Allocation Details'!$A$18:$L$18, 0),FALSE), 'E2 Allocators'!$B$15:$W$358, MATCH('O5 Details by Class &amp; Accounts'!AB$18, 'E2 Allocators'!$B$15:$W$15, 0),FALSE)*$F191), 0, VLOOKUP(VLOOKUP($A191, 'E4 TB Allocation Details'!$A$18:$L$214, MATCH("Demand ID", 'E4 TB Allocation Details'!$A$18:$L$18, 0),FALSE), 'E2 Allocators'!$B$15:$W$358, MATCH('O5 Details by Class &amp; Accounts'!AB$18, 'E2 Allocators'!$B$15:$W$15, 0),FALSE)*$F191)</f>
        <v>0</v>
      </c>
      <c r="AC191" s="2186">
        <f t="shared" si="47"/>
        <v>0</v>
      </c>
      <c r="AD191" s="2186">
        <f>IF(ISERROR(VLOOKUP(VLOOKUP($A191, 'E4 TB Allocation Details'!$A$18:$L$214, MATCH("Customer ID", 'E4 TB Allocation Details'!$A$18:$L$18, 0),FALSE), 'E2 Allocators'!$B$15:$W$358, MATCH('O5 Details by Class &amp; Accounts'!AD$18, 'E2 Allocators'!$B$15:$W$15, 0),FALSE)*$G191), 0, VLOOKUP(VLOOKUP($A191, 'E4 TB Allocation Details'!$A$18:$L$214, MATCH("Customer ID", 'E4 TB Allocation Details'!$A$18:$L$18, 0),FALSE), 'E2 Allocators'!$B$15:$W$358, MATCH('O5 Details by Class &amp; Accounts'!AD$18, 'E2 Allocators'!$B$15:$W$15, 0),FALSE)*$G191)</f>
        <v>0</v>
      </c>
      <c r="AE191" s="2186">
        <f>IF(ISERROR(VLOOKUP(VLOOKUP($A191, 'E4 TB Allocation Details'!$A$18:$L$214, MATCH("Customer ID", 'E4 TB Allocation Details'!$A$18:$L$18, 0),FALSE), 'E2 Allocators'!$B$15:$W$358, MATCH('O5 Details by Class &amp; Accounts'!AE$18, 'E2 Allocators'!$B$15:$W$15, 0),FALSE)*$G191), 0, VLOOKUP(VLOOKUP($A191, 'E4 TB Allocation Details'!$A$18:$L$214, MATCH("Customer ID", 'E4 TB Allocation Details'!$A$18:$L$18, 0),FALSE), 'E2 Allocators'!$B$15:$W$358, MATCH('O5 Details by Class &amp; Accounts'!AE$18, 'E2 Allocators'!$B$15:$W$15, 0),FALSE)*$G191)</f>
        <v>0</v>
      </c>
      <c r="AF191" s="2186">
        <f>IF(ISERROR(VLOOKUP(VLOOKUP($A191, 'E4 TB Allocation Details'!$A$18:$L$214, MATCH("Customer ID", 'E4 TB Allocation Details'!$A$18:$L$18, 0),FALSE), 'E2 Allocators'!$B$15:$W$358, MATCH('O5 Details by Class &amp; Accounts'!AF$18, 'E2 Allocators'!$B$15:$W$15, 0),FALSE)*$G191), 0, VLOOKUP(VLOOKUP($A191, 'E4 TB Allocation Details'!$A$18:$L$214, MATCH("Customer ID", 'E4 TB Allocation Details'!$A$18:$L$18, 0),FALSE), 'E2 Allocators'!$B$15:$W$358, MATCH('O5 Details by Class &amp; Accounts'!AF$18, 'E2 Allocators'!$B$15:$W$15, 0),FALSE)*$G191)</f>
        <v>0</v>
      </c>
      <c r="AG191" s="2186">
        <f>IF(ISERROR(VLOOKUP(VLOOKUP($A191, 'E4 TB Allocation Details'!$A$18:$L$214, MATCH("Customer ID", 'E4 TB Allocation Details'!$A$18:$L$18, 0),FALSE), 'E2 Allocators'!$B$15:$W$358, MATCH('O5 Details by Class &amp; Accounts'!AG$18, 'E2 Allocators'!$B$15:$W$15, 0),FALSE)*$G191), 0, VLOOKUP(VLOOKUP($A191, 'E4 TB Allocation Details'!$A$18:$L$214, MATCH("Customer ID", 'E4 TB Allocation Details'!$A$18:$L$18, 0),FALSE), 'E2 Allocators'!$B$15:$W$358, MATCH('O5 Details by Class &amp; Accounts'!AG$18, 'E2 Allocators'!$B$15:$W$15, 0),FALSE)*$G191)</f>
        <v>0</v>
      </c>
      <c r="AH191" s="2186">
        <f>IF(ISERROR(VLOOKUP(VLOOKUP($A191, 'E4 TB Allocation Details'!$A$18:$L$214, MATCH("Customer ID", 'E4 TB Allocation Details'!$A$18:$L$18, 0),FALSE), 'E2 Allocators'!$B$15:$W$358, MATCH('O5 Details by Class &amp; Accounts'!AH$18, 'E2 Allocators'!$B$15:$W$15, 0),FALSE)*$G191), 0, VLOOKUP(VLOOKUP($A191, 'E4 TB Allocation Details'!$A$18:$L$214, MATCH("Customer ID", 'E4 TB Allocation Details'!$A$18:$L$18, 0),FALSE), 'E2 Allocators'!$B$15:$W$358, MATCH('O5 Details by Class &amp; Accounts'!AH$18, 'E2 Allocators'!$B$15:$W$15, 0),FALSE)*$G191)</f>
        <v>0</v>
      </c>
      <c r="AI191" s="2186">
        <f>IF(ISERROR(VLOOKUP(VLOOKUP($A191, 'E4 TB Allocation Details'!$A$18:$L$214, MATCH("Customer ID", 'E4 TB Allocation Details'!$A$18:$L$18, 0),FALSE), 'E2 Allocators'!$B$15:$W$358, MATCH('O5 Details by Class &amp; Accounts'!AI$18, 'E2 Allocators'!$B$15:$W$15, 0),FALSE)*$G191), 0, VLOOKUP(VLOOKUP($A191, 'E4 TB Allocation Details'!$A$18:$L$214, MATCH("Customer ID", 'E4 TB Allocation Details'!$A$18:$L$18, 0),FALSE), 'E2 Allocators'!$B$15:$W$358, MATCH('O5 Details by Class &amp; Accounts'!AI$18, 'E2 Allocators'!$B$15:$W$15, 0),FALSE)*$G191)</f>
        <v>0</v>
      </c>
      <c r="AJ191" s="2186">
        <f>IF(ISERROR(VLOOKUP(VLOOKUP($A191, 'E4 TB Allocation Details'!$A$18:$L$214, MATCH("Customer ID", 'E4 TB Allocation Details'!$A$18:$L$18, 0),FALSE), 'E2 Allocators'!$B$15:$W$358, MATCH('O5 Details by Class &amp; Accounts'!AJ$18, 'E2 Allocators'!$B$15:$W$15, 0),FALSE)*$G191), 0, VLOOKUP(VLOOKUP($A191, 'E4 TB Allocation Details'!$A$18:$L$214, MATCH("Customer ID", 'E4 TB Allocation Details'!$A$18:$L$18, 0),FALSE), 'E2 Allocators'!$B$15:$W$358, MATCH('O5 Details by Class &amp; Accounts'!AJ$18, 'E2 Allocators'!$B$15:$W$15, 0),FALSE)*$G191)</f>
        <v>0</v>
      </c>
      <c r="AK191" s="2186">
        <f>IF(ISERROR(VLOOKUP(VLOOKUP($A191, 'E4 TB Allocation Details'!$A$18:$L$214, MATCH("Customer ID", 'E4 TB Allocation Details'!$A$18:$L$18, 0),FALSE), 'E2 Allocators'!$B$15:$W$358, MATCH('O5 Details by Class &amp; Accounts'!AK$18, 'E2 Allocators'!$B$15:$W$15, 0),FALSE)*$G191), 0, VLOOKUP(VLOOKUP($A191, 'E4 TB Allocation Details'!$A$18:$L$214, MATCH("Customer ID", 'E4 TB Allocation Details'!$A$18:$L$18, 0),FALSE), 'E2 Allocators'!$B$15:$W$358, MATCH('O5 Details by Class &amp; Accounts'!AK$18, 'E2 Allocators'!$B$15:$W$15, 0),FALSE)*$G191)</f>
        <v>0</v>
      </c>
      <c r="AL191" s="2186">
        <f>IF(ISERROR(VLOOKUP(VLOOKUP($A191, 'E4 TB Allocation Details'!$A$18:$L$214, MATCH("Customer ID", 'E4 TB Allocation Details'!$A$18:$L$18, 0),FALSE), 'E2 Allocators'!$B$15:$W$358, MATCH('O5 Details by Class &amp; Accounts'!AL$18, 'E2 Allocators'!$B$15:$W$15, 0),FALSE)*$G191), 0, VLOOKUP(VLOOKUP($A191, 'E4 TB Allocation Details'!$A$18:$L$214, MATCH("Customer ID", 'E4 TB Allocation Details'!$A$18:$L$18, 0),FALSE), 'E2 Allocators'!$B$15:$W$358, MATCH('O5 Details by Class &amp; Accounts'!AL$18, 'E2 Allocators'!$B$15:$W$15, 0),FALSE)*$G191)</f>
        <v>0</v>
      </c>
      <c r="AM191" s="2186">
        <f>IF(ISERROR(VLOOKUP(VLOOKUP($A191, 'E4 TB Allocation Details'!$A$18:$L$214, MATCH("Customer ID", 'E4 TB Allocation Details'!$A$18:$L$18, 0),FALSE), 'E2 Allocators'!$B$15:$W$358, MATCH('O5 Details by Class &amp; Accounts'!AM$18, 'E2 Allocators'!$B$15:$W$15, 0),FALSE)*$G191), 0, VLOOKUP(VLOOKUP($A191, 'E4 TB Allocation Details'!$A$18:$L$214, MATCH("Customer ID", 'E4 TB Allocation Details'!$A$18:$L$18, 0),FALSE), 'E2 Allocators'!$B$15:$W$358, MATCH('O5 Details by Class &amp; Accounts'!AM$18, 'E2 Allocators'!$B$15:$W$15, 0),FALSE)*$G191)</f>
        <v>0</v>
      </c>
      <c r="AN191" s="2186">
        <f>IF(ISERROR(VLOOKUP(VLOOKUP($A191, 'E4 TB Allocation Details'!$A$18:$L$214, MATCH("Customer ID", 'E4 TB Allocation Details'!$A$18:$L$18, 0),FALSE), 'E2 Allocators'!$B$15:$W$358, MATCH('O5 Details by Class &amp; Accounts'!AN$18, 'E2 Allocators'!$B$15:$W$15, 0),FALSE)*$G191), 0, VLOOKUP(VLOOKUP($A191, 'E4 TB Allocation Details'!$A$18:$L$214, MATCH("Customer ID", 'E4 TB Allocation Details'!$A$18:$L$18, 0),FALSE), 'E2 Allocators'!$B$15:$W$358, MATCH('O5 Details by Class &amp; Accounts'!AN$18, 'E2 Allocators'!$B$15:$W$15, 0),FALSE)*$G191)</f>
        <v>0</v>
      </c>
      <c r="AO191" s="2186">
        <f>IF(ISERROR(VLOOKUP(VLOOKUP($A191, 'E4 TB Allocation Details'!$A$18:$L$214, MATCH("Customer ID", 'E4 TB Allocation Details'!$A$18:$L$18, 0),FALSE), 'E2 Allocators'!$B$15:$W$358, MATCH('O5 Details by Class &amp; Accounts'!AO$18, 'E2 Allocators'!$B$15:$W$15, 0),FALSE)*$G191), 0, VLOOKUP(VLOOKUP($A191, 'E4 TB Allocation Details'!$A$18:$L$214, MATCH("Customer ID", 'E4 TB Allocation Details'!$A$18:$L$18, 0),FALSE), 'E2 Allocators'!$B$15:$W$358, MATCH('O5 Details by Class &amp; Accounts'!AO$18, 'E2 Allocators'!$B$15:$W$15, 0),FALSE)*$G191)</f>
        <v>0</v>
      </c>
      <c r="AP191" s="2186">
        <f>IF(ISERROR(VLOOKUP(VLOOKUP($A191, 'E4 TB Allocation Details'!$A$18:$L$214, MATCH("Customer ID", 'E4 TB Allocation Details'!$A$18:$L$18, 0),FALSE), 'E2 Allocators'!$B$15:$W$358, MATCH('O5 Details by Class &amp; Accounts'!AP$18, 'E2 Allocators'!$B$15:$W$15, 0),FALSE)*$G191), 0, VLOOKUP(VLOOKUP($A191, 'E4 TB Allocation Details'!$A$18:$L$214, MATCH("Customer ID", 'E4 TB Allocation Details'!$A$18:$L$18, 0),FALSE), 'E2 Allocators'!$B$15:$W$358, MATCH('O5 Details by Class &amp; Accounts'!AP$18, 'E2 Allocators'!$B$15:$W$15, 0),FALSE)*$G191)</f>
        <v>0</v>
      </c>
      <c r="AQ191" s="2186">
        <f>IF(ISERROR(VLOOKUP(VLOOKUP($A191, 'E4 TB Allocation Details'!$A$18:$L$214, MATCH("Customer ID", 'E4 TB Allocation Details'!$A$18:$L$18, 0),FALSE), 'E2 Allocators'!$B$15:$W$358, MATCH('O5 Details by Class &amp; Accounts'!AQ$18, 'E2 Allocators'!$B$15:$W$15, 0),FALSE)*$G191), 0, VLOOKUP(VLOOKUP($A191, 'E4 TB Allocation Details'!$A$18:$L$214, MATCH("Customer ID", 'E4 TB Allocation Details'!$A$18:$L$18, 0),FALSE), 'E2 Allocators'!$B$15:$W$358, MATCH('O5 Details by Class &amp; Accounts'!AQ$18, 'E2 Allocators'!$B$15:$W$15, 0),FALSE)*$G191)</f>
        <v>0</v>
      </c>
      <c r="AR191" s="2186">
        <f>IF(ISERROR(VLOOKUP(VLOOKUP($A191, 'E4 TB Allocation Details'!$A$18:$L$214, MATCH("Customer ID", 'E4 TB Allocation Details'!$A$18:$L$18, 0),FALSE), 'E2 Allocators'!$B$15:$W$358, MATCH('O5 Details by Class &amp; Accounts'!AR$18, 'E2 Allocators'!$B$15:$W$15, 0),FALSE)*$G191), 0, VLOOKUP(VLOOKUP($A191, 'E4 TB Allocation Details'!$A$18:$L$214, MATCH("Customer ID", 'E4 TB Allocation Details'!$A$18:$L$18, 0),FALSE), 'E2 Allocators'!$B$15:$W$358, MATCH('O5 Details by Class &amp; Accounts'!AR$18, 'E2 Allocators'!$B$15:$W$15, 0),FALSE)*$G191)</f>
        <v>0</v>
      </c>
      <c r="AS191" s="2186">
        <f>IF(ISERROR(VLOOKUP(VLOOKUP($A191, 'E4 TB Allocation Details'!$A$18:$L$214, MATCH("Customer ID", 'E4 TB Allocation Details'!$A$18:$L$18, 0),FALSE), 'E2 Allocators'!$B$15:$W$358, MATCH('O5 Details by Class &amp; Accounts'!AS$18, 'E2 Allocators'!$B$15:$W$15, 0),FALSE)*$G191), 0, VLOOKUP(VLOOKUP($A191, 'E4 TB Allocation Details'!$A$18:$L$214, MATCH("Customer ID", 'E4 TB Allocation Details'!$A$18:$L$18, 0),FALSE), 'E2 Allocators'!$B$15:$W$358, MATCH('O5 Details by Class &amp; Accounts'!AS$18, 'E2 Allocators'!$B$15:$W$15, 0),FALSE)*$G191)</f>
        <v>0</v>
      </c>
      <c r="AT191" s="2186">
        <f>IF(ISERROR(VLOOKUP(VLOOKUP($A191, 'E4 TB Allocation Details'!$A$18:$L$214, MATCH("Customer ID", 'E4 TB Allocation Details'!$A$18:$L$18, 0),FALSE), 'E2 Allocators'!$B$15:$W$358, MATCH('O5 Details by Class &amp; Accounts'!AT$18, 'E2 Allocators'!$B$15:$W$15, 0),FALSE)*$G191), 0, VLOOKUP(VLOOKUP($A191, 'E4 TB Allocation Details'!$A$18:$L$214, MATCH("Customer ID", 'E4 TB Allocation Details'!$A$18:$L$18, 0),FALSE), 'E2 Allocators'!$B$15:$W$358, MATCH('O5 Details by Class &amp; Accounts'!AT$18, 'E2 Allocators'!$B$15:$W$15, 0),FALSE)*$G191)</f>
        <v>0</v>
      </c>
      <c r="AU191" s="2186">
        <f>IF(ISERROR(VLOOKUP(VLOOKUP($A191, 'E4 TB Allocation Details'!$A$18:$L$214, MATCH("Customer ID", 'E4 TB Allocation Details'!$A$18:$L$18, 0),FALSE), 'E2 Allocators'!$B$15:$W$358, MATCH('O5 Details by Class &amp; Accounts'!AU$18, 'E2 Allocators'!$B$15:$W$15, 0),FALSE)*$G191), 0, VLOOKUP(VLOOKUP($A191, 'E4 TB Allocation Details'!$A$18:$L$214, MATCH("Customer ID", 'E4 TB Allocation Details'!$A$18:$L$18, 0),FALSE), 'E2 Allocators'!$B$15:$W$358, MATCH('O5 Details by Class &amp; Accounts'!AU$18, 'E2 Allocators'!$B$15:$W$15, 0),FALSE)*$G191)</f>
        <v>0</v>
      </c>
      <c r="AV191" s="2186">
        <f>IF(ISERROR(VLOOKUP(VLOOKUP($A191, 'E4 TB Allocation Details'!$A$18:$L$214, MATCH("Customer ID", 'E4 TB Allocation Details'!$A$18:$L$18, 0),FALSE), 'E2 Allocators'!$B$15:$W$358, MATCH('O5 Details by Class &amp; Accounts'!AV$18, 'E2 Allocators'!$B$15:$W$15, 0),FALSE)*$G191), 0, VLOOKUP(VLOOKUP($A191, 'E4 TB Allocation Details'!$A$18:$L$214, MATCH("Customer ID", 'E4 TB Allocation Details'!$A$18:$L$18, 0),FALSE), 'E2 Allocators'!$B$15:$W$358, MATCH('O5 Details by Class &amp; Accounts'!AV$18, 'E2 Allocators'!$B$15:$W$15, 0),FALSE)*$G191)</f>
        <v>0</v>
      </c>
      <c r="AW191" s="2186">
        <f>IF(ISERROR(VLOOKUP(VLOOKUP($A191, 'E4 TB Allocation Details'!$A$18:$L$214, MATCH("Customer ID", 'E4 TB Allocation Details'!$A$18:$L$18, 0),FALSE), 'E2 Allocators'!$B$15:$W$358, MATCH('O5 Details by Class &amp; Accounts'!AW$18, 'E2 Allocators'!$B$15:$W$15, 0),FALSE)*$G191), 0, VLOOKUP(VLOOKUP($A191, 'E4 TB Allocation Details'!$A$18:$L$214, MATCH("Customer ID", 'E4 TB Allocation Details'!$A$18:$L$18, 0),FALSE), 'E2 Allocators'!$B$15:$W$358, MATCH('O5 Details by Class &amp; Accounts'!AW$18, 'E2 Allocators'!$B$15:$W$15, 0),FALSE)*$G191)</f>
        <v>0</v>
      </c>
      <c r="AX191" s="2186">
        <f t="shared" si="51"/>
        <v>0</v>
      </c>
      <c r="AY191" s="2186">
        <f>IF(ISERROR(VLOOKUP(VLOOKUP($A191, 'E4 TB Allocation Details'!$A$18:$L$214, MATCH("Misc ID", 'E4 TB Allocation Details'!$A$18:$L$18, 0),FALSE), 'E2 Allocators'!$B$15:$W$358, MATCH('O5 Details by Class &amp; Accounts'!AY$18, 'E2 Allocators'!$B$15:$W$15, 0),FALSE)*$E191), 0, VLOOKUP(VLOOKUP($A191, 'E4 TB Allocation Details'!$A$18:$L$214, MATCH("Misc ID", 'E4 TB Allocation Details'!$A$18:$L$18, 0),FALSE), 'E2 Allocators'!$B$15:$W$358, MATCH('O5 Details by Class &amp; Accounts'!AY$18, 'E2 Allocators'!$B$15:$W$15, 0),FALSE)*$E191)</f>
        <v>0</v>
      </c>
      <c r="AZ191" s="2186">
        <f>IF(ISERROR(VLOOKUP(VLOOKUP($A191, 'E4 TB Allocation Details'!$A$18:$L$214, MATCH("Misc ID", 'E4 TB Allocation Details'!$A$18:$L$18, 0),FALSE), 'E2 Allocators'!$B$15:$W$358, MATCH('O5 Details by Class &amp; Accounts'!AZ$18, 'E2 Allocators'!$B$15:$W$15, 0),FALSE)*$E191), 0, VLOOKUP(VLOOKUP($A191, 'E4 TB Allocation Details'!$A$18:$L$214, MATCH("Misc ID", 'E4 TB Allocation Details'!$A$18:$L$18, 0),FALSE), 'E2 Allocators'!$B$15:$W$358, MATCH('O5 Details by Class &amp; Accounts'!AZ$18, 'E2 Allocators'!$B$15:$W$15, 0),FALSE)*$E191)</f>
        <v>0</v>
      </c>
      <c r="BA191" s="2186">
        <f>IF(ISERROR(VLOOKUP(VLOOKUP($A191, 'E4 TB Allocation Details'!$A$18:$L$214, MATCH("Misc ID", 'E4 TB Allocation Details'!$A$18:$L$18, 0),FALSE), 'E2 Allocators'!$B$15:$W$358, MATCH('O5 Details by Class &amp; Accounts'!BA$18, 'E2 Allocators'!$B$15:$W$15, 0),FALSE)*$E191), 0, VLOOKUP(VLOOKUP($A191, 'E4 TB Allocation Details'!$A$18:$L$214, MATCH("Misc ID", 'E4 TB Allocation Details'!$A$18:$L$18, 0),FALSE), 'E2 Allocators'!$B$15:$W$358, MATCH('O5 Details by Class &amp; Accounts'!BA$18, 'E2 Allocators'!$B$15:$W$15, 0),FALSE)*$E191)</f>
        <v>0</v>
      </c>
      <c r="BB191" s="2186">
        <f>IF(ISERROR(VLOOKUP(VLOOKUP($A191, 'E4 TB Allocation Details'!$A$18:$L$214, MATCH("Misc ID", 'E4 TB Allocation Details'!$A$18:$L$18, 0),FALSE), 'E2 Allocators'!$B$15:$W$358, MATCH('O5 Details by Class &amp; Accounts'!BB$18, 'E2 Allocators'!$B$15:$W$15, 0),FALSE)*$E191), 0, VLOOKUP(VLOOKUP($A191, 'E4 TB Allocation Details'!$A$18:$L$214, MATCH("Misc ID", 'E4 TB Allocation Details'!$A$18:$L$18, 0),FALSE), 'E2 Allocators'!$B$15:$W$358, MATCH('O5 Details by Class &amp; Accounts'!BB$18, 'E2 Allocators'!$B$15:$W$15, 0),FALSE)*$E191)</f>
        <v>0</v>
      </c>
      <c r="BC191" s="2186">
        <f>IF(ISERROR(VLOOKUP(VLOOKUP($A191, 'E4 TB Allocation Details'!$A$18:$L$214, MATCH("Misc ID", 'E4 TB Allocation Details'!$A$18:$L$18, 0),FALSE), 'E2 Allocators'!$B$15:$W$358, MATCH('O5 Details by Class &amp; Accounts'!BC$18, 'E2 Allocators'!$B$15:$W$15, 0),FALSE)*$E191), 0, VLOOKUP(VLOOKUP($A191, 'E4 TB Allocation Details'!$A$18:$L$214, MATCH("Misc ID", 'E4 TB Allocation Details'!$A$18:$L$18, 0),FALSE), 'E2 Allocators'!$B$15:$W$358, MATCH('O5 Details by Class &amp; Accounts'!BC$18, 'E2 Allocators'!$B$15:$W$15, 0),FALSE)*$E191)</f>
        <v>0</v>
      </c>
      <c r="BD191" s="2186">
        <f>IF(ISERROR(VLOOKUP(VLOOKUP($A191, 'E4 TB Allocation Details'!$A$18:$L$214, MATCH("Misc ID", 'E4 TB Allocation Details'!$A$18:$L$18, 0),FALSE), 'E2 Allocators'!$B$15:$W$358, MATCH('O5 Details by Class &amp; Accounts'!BD$18, 'E2 Allocators'!$B$15:$W$15, 0),FALSE)*$E191), 0, VLOOKUP(VLOOKUP($A191, 'E4 TB Allocation Details'!$A$18:$L$214, MATCH("Misc ID", 'E4 TB Allocation Details'!$A$18:$L$18, 0),FALSE), 'E2 Allocators'!$B$15:$W$358, MATCH('O5 Details by Class &amp; Accounts'!BD$18, 'E2 Allocators'!$B$15:$W$15, 0),FALSE)*$E191)</f>
        <v>0</v>
      </c>
      <c r="BE191" s="2186">
        <f>IF(ISERROR(VLOOKUP(VLOOKUP($A191, 'E4 TB Allocation Details'!$A$18:$L$214, MATCH("Misc ID", 'E4 TB Allocation Details'!$A$18:$L$18, 0),FALSE), 'E2 Allocators'!$B$15:$W$358, MATCH('O5 Details by Class &amp; Accounts'!BE$18, 'E2 Allocators'!$B$15:$W$15, 0),FALSE)*$E191), 0, VLOOKUP(VLOOKUP($A191, 'E4 TB Allocation Details'!$A$18:$L$214, MATCH("Misc ID", 'E4 TB Allocation Details'!$A$18:$L$18, 0),FALSE), 'E2 Allocators'!$B$15:$W$358, MATCH('O5 Details by Class &amp; Accounts'!BE$18, 'E2 Allocators'!$B$15:$W$15, 0),FALSE)*$E191)</f>
        <v>0</v>
      </c>
      <c r="BF191" s="2186">
        <f>IF(ISERROR(VLOOKUP(VLOOKUP($A191, 'E4 TB Allocation Details'!$A$18:$L$214, MATCH("Misc ID", 'E4 TB Allocation Details'!$A$18:$L$18, 0),FALSE), 'E2 Allocators'!$B$15:$W$358, MATCH('O5 Details by Class &amp; Accounts'!BF$18, 'E2 Allocators'!$B$15:$W$15, 0),FALSE)*$E191), 0, VLOOKUP(VLOOKUP($A191, 'E4 TB Allocation Details'!$A$18:$L$214, MATCH("Misc ID", 'E4 TB Allocation Details'!$A$18:$L$18, 0),FALSE), 'E2 Allocators'!$B$15:$W$358, MATCH('O5 Details by Class &amp; Accounts'!BF$18, 'E2 Allocators'!$B$15:$W$15, 0),FALSE)*$E191)</f>
        <v>0</v>
      </c>
      <c r="BG191" s="2186">
        <f>IF(ISERROR(VLOOKUP(VLOOKUP($A191, 'E4 TB Allocation Details'!$A$18:$L$214, MATCH("Misc ID", 'E4 TB Allocation Details'!$A$18:$L$18, 0),FALSE), 'E2 Allocators'!$B$15:$W$358, MATCH('O5 Details by Class &amp; Accounts'!BG$18, 'E2 Allocators'!$B$15:$W$15, 0),FALSE)*$E191), 0, VLOOKUP(VLOOKUP($A191, 'E4 TB Allocation Details'!$A$18:$L$214, MATCH("Misc ID", 'E4 TB Allocation Details'!$A$18:$L$18, 0),FALSE), 'E2 Allocators'!$B$15:$W$358, MATCH('O5 Details by Class &amp; Accounts'!BG$18, 'E2 Allocators'!$B$15:$W$15, 0),FALSE)*$E191)</f>
        <v>0</v>
      </c>
      <c r="BH191" s="2186">
        <f>IF(ISERROR(VLOOKUP(VLOOKUP($A191, 'E4 TB Allocation Details'!$A$18:$L$214, MATCH("Misc ID", 'E4 TB Allocation Details'!$A$18:$L$18, 0),FALSE), 'E2 Allocators'!$B$15:$W$358, MATCH('O5 Details by Class &amp; Accounts'!BH$18, 'E2 Allocators'!$B$15:$W$15, 0),FALSE)*$E191), 0, VLOOKUP(VLOOKUP($A191, 'E4 TB Allocation Details'!$A$18:$L$214, MATCH("Misc ID", 'E4 TB Allocation Details'!$A$18:$L$18, 0),FALSE), 'E2 Allocators'!$B$15:$W$358, MATCH('O5 Details by Class &amp; Accounts'!BH$18, 'E2 Allocators'!$B$15:$W$15, 0),FALSE)*$E191)</f>
        <v>0</v>
      </c>
      <c r="BI191" s="2186">
        <f>IF(ISERROR(VLOOKUP(VLOOKUP($A191, 'E4 TB Allocation Details'!$A$18:$L$214, MATCH("Misc ID", 'E4 TB Allocation Details'!$A$18:$L$18, 0),FALSE), 'E2 Allocators'!$B$15:$W$358, MATCH('O5 Details by Class &amp; Accounts'!BI$18, 'E2 Allocators'!$B$15:$W$15, 0),FALSE)*$E191), 0, VLOOKUP(VLOOKUP($A191, 'E4 TB Allocation Details'!$A$18:$L$214, MATCH("Misc ID", 'E4 TB Allocation Details'!$A$18:$L$18, 0),FALSE), 'E2 Allocators'!$B$15:$W$358, MATCH('O5 Details by Class &amp; Accounts'!BI$18, 'E2 Allocators'!$B$15:$W$15, 0),FALSE)*$E191)</f>
        <v>0</v>
      </c>
      <c r="BJ191" s="2186">
        <f>IF(ISERROR(VLOOKUP(VLOOKUP($A191, 'E4 TB Allocation Details'!$A$18:$L$214, MATCH("Misc ID", 'E4 TB Allocation Details'!$A$18:$L$18, 0),FALSE), 'E2 Allocators'!$B$15:$W$358, MATCH('O5 Details by Class &amp; Accounts'!BJ$18, 'E2 Allocators'!$B$15:$W$15, 0),FALSE)*$E191), 0, VLOOKUP(VLOOKUP($A191, 'E4 TB Allocation Details'!$A$18:$L$214, MATCH("Misc ID", 'E4 TB Allocation Details'!$A$18:$L$18, 0),FALSE), 'E2 Allocators'!$B$15:$W$358, MATCH('O5 Details by Class &amp; Accounts'!BJ$18, 'E2 Allocators'!$B$15:$W$15, 0),FALSE)*$E191)</f>
        <v>0</v>
      </c>
      <c r="BK191" s="2186">
        <f>IF(ISERROR(VLOOKUP(VLOOKUP($A191, 'E4 TB Allocation Details'!$A$18:$L$214, MATCH("Misc ID", 'E4 TB Allocation Details'!$A$18:$L$18, 0),FALSE), 'E2 Allocators'!$B$15:$W$358, MATCH('O5 Details by Class &amp; Accounts'!BK$18, 'E2 Allocators'!$B$15:$W$15, 0),FALSE)*$E191), 0, VLOOKUP(VLOOKUP($A191, 'E4 TB Allocation Details'!$A$18:$L$214, MATCH("Misc ID", 'E4 TB Allocation Details'!$A$18:$L$18, 0),FALSE), 'E2 Allocators'!$B$15:$W$358, MATCH('O5 Details by Class &amp; Accounts'!BK$18, 'E2 Allocators'!$B$15:$W$15, 0),FALSE)*$E191)</f>
        <v>0</v>
      </c>
      <c r="BL191" s="2186">
        <f>IF(ISERROR(VLOOKUP(VLOOKUP($A191, 'E4 TB Allocation Details'!$A$18:$L$214, MATCH("Misc ID", 'E4 TB Allocation Details'!$A$18:$L$18, 0),FALSE), 'E2 Allocators'!$B$15:$W$358, MATCH('O5 Details by Class &amp; Accounts'!BL$18, 'E2 Allocators'!$B$15:$W$15, 0),FALSE)*$E191), 0, VLOOKUP(VLOOKUP($A191, 'E4 TB Allocation Details'!$A$18:$L$214, MATCH("Misc ID", 'E4 TB Allocation Details'!$A$18:$L$18, 0),FALSE), 'E2 Allocators'!$B$15:$W$358, MATCH('O5 Details by Class &amp; Accounts'!BL$18, 'E2 Allocators'!$B$15:$W$15, 0),FALSE)*$E191)</f>
        <v>0</v>
      </c>
      <c r="BM191" s="2186">
        <f>IF(ISERROR(VLOOKUP(VLOOKUP($A191, 'E4 TB Allocation Details'!$A$18:$L$214, MATCH("Misc ID", 'E4 TB Allocation Details'!$A$18:$L$18, 0),FALSE), 'E2 Allocators'!$B$15:$W$358, MATCH('O5 Details by Class &amp; Accounts'!BM$18, 'E2 Allocators'!$B$15:$W$15, 0),FALSE)*$E191), 0, VLOOKUP(VLOOKUP($A191, 'E4 TB Allocation Details'!$A$18:$L$214, MATCH("Misc ID", 'E4 TB Allocation Details'!$A$18:$L$18, 0),FALSE), 'E2 Allocators'!$B$15:$W$358, MATCH('O5 Details by Class &amp; Accounts'!BM$18, 'E2 Allocators'!$B$15:$W$15, 0),FALSE)*$E191)</f>
        <v>0</v>
      </c>
      <c r="BN191" s="2186">
        <f>IF(ISERROR(VLOOKUP(VLOOKUP($A191, 'E4 TB Allocation Details'!$A$18:$L$214, MATCH("Misc ID", 'E4 TB Allocation Details'!$A$18:$L$18, 0),FALSE), 'E2 Allocators'!$B$15:$W$358, MATCH('O5 Details by Class &amp; Accounts'!BN$18, 'E2 Allocators'!$B$15:$W$15, 0),FALSE)*$E191), 0, VLOOKUP(VLOOKUP($A191, 'E4 TB Allocation Details'!$A$18:$L$214, MATCH("Misc ID", 'E4 TB Allocation Details'!$A$18:$L$18, 0),FALSE), 'E2 Allocators'!$B$15:$W$358, MATCH('O5 Details by Class &amp; Accounts'!BN$18, 'E2 Allocators'!$B$15:$W$15, 0),FALSE)*$E191)</f>
        <v>0</v>
      </c>
      <c r="BO191" s="2186">
        <f>IF(ISERROR(VLOOKUP(VLOOKUP($A191, 'E4 TB Allocation Details'!$A$18:$L$214, MATCH("Misc ID", 'E4 TB Allocation Details'!$A$18:$L$18, 0),FALSE), 'E2 Allocators'!$B$15:$W$358, MATCH('O5 Details by Class &amp; Accounts'!BO$18, 'E2 Allocators'!$B$15:$W$15, 0),FALSE)*$E191), 0, VLOOKUP(VLOOKUP($A191, 'E4 TB Allocation Details'!$A$18:$L$214, MATCH("Misc ID", 'E4 TB Allocation Details'!$A$18:$L$18, 0),FALSE), 'E2 Allocators'!$B$15:$W$358, MATCH('O5 Details by Class &amp; Accounts'!BO$18, 'E2 Allocators'!$B$15:$W$15, 0),FALSE)*$E191)</f>
        <v>0</v>
      </c>
      <c r="BP191" s="2186">
        <f>IF(ISERROR(VLOOKUP(VLOOKUP($A191, 'E4 TB Allocation Details'!$A$18:$L$214, MATCH("Misc ID", 'E4 TB Allocation Details'!$A$18:$L$18, 0),FALSE), 'E2 Allocators'!$B$15:$W$358, MATCH('O5 Details by Class &amp; Accounts'!BP$18, 'E2 Allocators'!$B$15:$W$15, 0),FALSE)*$E191), 0, VLOOKUP(VLOOKUP($A191, 'E4 TB Allocation Details'!$A$18:$L$214, MATCH("Misc ID", 'E4 TB Allocation Details'!$A$18:$L$18, 0),FALSE), 'E2 Allocators'!$B$15:$W$358, MATCH('O5 Details by Class &amp; Accounts'!BP$18, 'E2 Allocators'!$B$15:$W$15, 0),FALSE)*$E191)</f>
        <v>0</v>
      </c>
      <c r="BQ191" s="2186">
        <f>IF(ISERROR(VLOOKUP(VLOOKUP($A191, 'E4 TB Allocation Details'!$A$18:$L$214, MATCH("Misc ID", 'E4 TB Allocation Details'!$A$18:$L$18, 0),FALSE), 'E2 Allocators'!$B$15:$W$358, MATCH('O5 Details by Class &amp; Accounts'!BQ$18, 'E2 Allocators'!$B$15:$W$15, 0),FALSE)*$E191), 0, VLOOKUP(VLOOKUP($A191, 'E4 TB Allocation Details'!$A$18:$L$214, MATCH("Misc ID", 'E4 TB Allocation Details'!$A$18:$L$18, 0),FALSE), 'E2 Allocators'!$B$15:$W$358, MATCH('O5 Details by Class &amp; Accounts'!BQ$18, 'E2 Allocators'!$B$15:$W$15, 0),FALSE)*$E191)</f>
        <v>0</v>
      </c>
      <c r="BR191" s="2186">
        <f>IF(ISERROR(VLOOKUP(VLOOKUP($A191, 'E4 TB Allocation Details'!$A$18:$L$214, MATCH("Misc ID", 'E4 TB Allocation Details'!$A$18:$L$18, 0),FALSE), 'E2 Allocators'!$B$15:$W$358, MATCH('O5 Details by Class &amp; Accounts'!BR$18, 'E2 Allocators'!$B$15:$W$15, 0),FALSE)*$E191), 0, VLOOKUP(VLOOKUP($A191, 'E4 TB Allocation Details'!$A$18:$L$214, MATCH("Misc ID", 'E4 TB Allocation Details'!$A$18:$L$18, 0),FALSE), 'E2 Allocators'!$B$15:$W$358, MATCH('O5 Details by Class &amp; Accounts'!BR$18, 'E2 Allocators'!$B$15:$W$15, 0),FALSE)*$E191)</f>
        <v>0</v>
      </c>
      <c r="BS191" s="2186">
        <f t="shared" si="48"/>
        <v>0</v>
      </c>
      <c r="BT191" s="2186">
        <f>IF(ISERROR(VLOOKUP(VLOOKUP($A191, 'E4 TB Allocation Details'!$A$18:$L$214, MATCH("A &amp; G ID", 'E4 TB Allocation Details'!$A$18:$L$18, 0),FALSE), 'E2 Allocators'!$B$15:$W$358, MATCH('O5 Details by Class &amp; Accounts'!BT$18, 'E2 Allocators'!$B$15:$W$15, 0),FALSE)*$E191), 0, VLOOKUP(VLOOKUP($A191, 'E4 TB Allocation Details'!$A$18:$L$214, MATCH("A &amp; G ID", 'E4 TB Allocation Details'!$A$18:$L$18, 0),FALSE), 'E2 Allocators'!$B$15:$W$358, MATCH('O5 Details by Class &amp; Accounts'!BT$18, 'E2 Allocators'!$B$15:$W$15, 0),FALSE)*$E191)</f>
        <v>237024.59654955429</v>
      </c>
      <c r="BU191" s="2186">
        <f>IF(ISERROR(VLOOKUP(VLOOKUP($A191, 'E4 TB Allocation Details'!$A$18:$L$214, MATCH("A &amp; G ID", 'E4 TB Allocation Details'!$A$18:$L$18, 0),FALSE), 'E2 Allocators'!$B$15:$W$358, MATCH('O5 Details by Class &amp; Accounts'!BU$18, 'E2 Allocators'!$B$15:$W$15, 0),FALSE)*$E191), 0, VLOOKUP(VLOOKUP($A191, 'E4 TB Allocation Details'!$A$18:$L$214, MATCH("A &amp; G ID", 'E4 TB Allocation Details'!$A$18:$L$18, 0),FALSE), 'E2 Allocators'!$B$15:$W$358, MATCH('O5 Details by Class &amp; Accounts'!BU$18, 'E2 Allocators'!$B$15:$W$15, 0),FALSE)*$E191)</f>
        <v>45057.047546939626</v>
      </c>
      <c r="BV191" s="2186">
        <f>IF(ISERROR(VLOOKUP(VLOOKUP($A191, 'E4 TB Allocation Details'!$A$18:$L$214, MATCH("A &amp; G ID", 'E4 TB Allocation Details'!$A$18:$L$18, 0),FALSE), 'E2 Allocators'!$B$15:$W$358, MATCH('O5 Details by Class &amp; Accounts'!BV$18, 'E2 Allocators'!$B$15:$W$15, 0),FALSE)*$E191), 0, VLOOKUP(VLOOKUP($A191, 'E4 TB Allocation Details'!$A$18:$L$214, MATCH("A &amp; G ID", 'E4 TB Allocation Details'!$A$18:$L$18, 0),FALSE), 'E2 Allocators'!$B$15:$W$358, MATCH('O5 Details by Class &amp; Accounts'!BV$18, 'E2 Allocators'!$B$15:$W$15, 0),FALSE)*$E191)</f>
        <v>57734.261452720457</v>
      </c>
      <c r="BW191" s="2186">
        <f>IF(ISERROR(VLOOKUP(VLOOKUP($A191, 'E4 TB Allocation Details'!$A$18:$L$214, MATCH("A &amp; G ID", 'E4 TB Allocation Details'!$A$18:$L$18, 0),FALSE), 'E2 Allocators'!$B$15:$W$358, MATCH('O5 Details by Class &amp; Accounts'!BW$18, 'E2 Allocators'!$B$15:$W$15, 0),FALSE)*$E191), 0, VLOOKUP(VLOOKUP($A191, 'E4 TB Allocation Details'!$A$18:$L$214, MATCH("A &amp; G ID", 'E4 TB Allocation Details'!$A$18:$L$18, 0),FALSE), 'E2 Allocators'!$B$15:$W$358, MATCH('O5 Details by Class &amp; Accounts'!BW$18, 'E2 Allocators'!$B$15:$W$15, 0),FALSE)*$E191)</f>
        <v>0</v>
      </c>
      <c r="BX191" s="2186">
        <f>IF(ISERROR(VLOOKUP(VLOOKUP($A191, 'E4 TB Allocation Details'!$A$18:$L$214, MATCH("A &amp; G ID", 'E4 TB Allocation Details'!$A$18:$L$18, 0),FALSE), 'E2 Allocators'!$B$15:$W$358, MATCH('O5 Details by Class &amp; Accounts'!BX$18, 'E2 Allocators'!$B$15:$W$15, 0),FALSE)*$E191), 0, VLOOKUP(VLOOKUP($A191, 'E4 TB Allocation Details'!$A$18:$L$214, MATCH("A &amp; G ID", 'E4 TB Allocation Details'!$A$18:$L$18, 0),FALSE), 'E2 Allocators'!$B$15:$W$358, MATCH('O5 Details by Class &amp; Accounts'!BX$18, 'E2 Allocators'!$B$15:$W$15, 0),FALSE)*$E191)</f>
        <v>0</v>
      </c>
      <c r="BY191" s="2186">
        <f>IF(ISERROR(VLOOKUP(VLOOKUP($A191, 'E4 TB Allocation Details'!$A$18:$L$214, MATCH("A &amp; G ID", 'E4 TB Allocation Details'!$A$18:$L$18, 0),FALSE), 'E2 Allocators'!$B$15:$W$358, MATCH('O5 Details by Class &amp; Accounts'!BY$18, 'E2 Allocators'!$B$15:$W$15, 0),FALSE)*$E191), 0, VLOOKUP(VLOOKUP($A191, 'E4 TB Allocation Details'!$A$18:$L$214, MATCH("A &amp; G ID", 'E4 TB Allocation Details'!$A$18:$L$18, 0),FALSE), 'E2 Allocators'!$B$15:$W$358, MATCH('O5 Details by Class &amp; Accounts'!BY$18, 'E2 Allocators'!$B$15:$W$15, 0),FALSE)*$E191)</f>
        <v>0</v>
      </c>
      <c r="BZ191" s="2186">
        <f>IF(ISERROR(VLOOKUP(VLOOKUP($A191, 'E4 TB Allocation Details'!$A$18:$L$214, MATCH("A &amp; G ID", 'E4 TB Allocation Details'!$A$18:$L$18, 0),FALSE), 'E2 Allocators'!$B$15:$W$358, MATCH('O5 Details by Class &amp; Accounts'!BZ$18, 'E2 Allocators'!$B$15:$W$15, 0),FALSE)*$E191), 0, VLOOKUP(VLOOKUP($A191, 'E4 TB Allocation Details'!$A$18:$L$214, MATCH("A &amp; G ID", 'E4 TB Allocation Details'!$A$18:$L$18, 0),FALSE), 'E2 Allocators'!$B$15:$W$358, MATCH('O5 Details by Class &amp; Accounts'!BZ$18, 'E2 Allocators'!$B$15:$W$15, 0),FALSE)*$E191)</f>
        <v>5799.9445906151414</v>
      </c>
      <c r="CA191" s="2186">
        <f>IF(ISERROR(VLOOKUP(VLOOKUP($A191, 'E4 TB Allocation Details'!$A$18:$L$214, MATCH("A &amp; G ID", 'E4 TB Allocation Details'!$A$18:$L$18, 0),FALSE), 'E2 Allocators'!$B$15:$W$358, MATCH('O5 Details by Class &amp; Accounts'!CA$18, 'E2 Allocators'!$B$15:$W$15, 0),FALSE)*$E191), 0, VLOOKUP(VLOOKUP($A191, 'E4 TB Allocation Details'!$A$18:$L$214, MATCH("A &amp; G ID", 'E4 TB Allocation Details'!$A$18:$L$18, 0),FALSE), 'E2 Allocators'!$B$15:$W$358, MATCH('O5 Details by Class &amp; Accounts'!CA$18, 'E2 Allocators'!$B$15:$W$15, 0),FALSE)*$E191)</f>
        <v>691.37553327784087</v>
      </c>
      <c r="CB191" s="2186">
        <f>IF(ISERROR(VLOOKUP(VLOOKUP($A191, 'E4 TB Allocation Details'!$A$18:$L$214, MATCH("A &amp; G ID", 'E4 TB Allocation Details'!$A$18:$L$18, 0),FALSE), 'E2 Allocators'!$B$15:$W$358, MATCH('O5 Details by Class &amp; Accounts'!CB$18, 'E2 Allocators'!$B$15:$W$15, 0),FALSE)*$E191), 0, VLOOKUP(VLOOKUP($A191, 'E4 TB Allocation Details'!$A$18:$L$214, MATCH("A &amp; G ID", 'E4 TB Allocation Details'!$A$18:$L$18, 0),FALSE), 'E2 Allocators'!$B$15:$W$358, MATCH('O5 Details by Class &amp; Accounts'!CB$18, 'E2 Allocators'!$B$15:$W$15, 0),FALSE)*$E191)</f>
        <v>636.70432689269273</v>
      </c>
      <c r="CC191" s="2186">
        <f>IF(ISERROR(VLOOKUP(VLOOKUP($A191, 'E4 TB Allocation Details'!$A$18:$L$214, MATCH("A &amp; G ID", 'E4 TB Allocation Details'!$A$18:$L$18, 0),FALSE), 'E2 Allocators'!$B$15:$W$358, MATCH('O5 Details by Class &amp; Accounts'!CC$18, 'E2 Allocators'!$B$15:$W$15, 0),FALSE)*$E191), 0, VLOOKUP(VLOOKUP($A191, 'E4 TB Allocation Details'!$A$18:$L$214, MATCH("A &amp; G ID", 'E4 TB Allocation Details'!$A$18:$L$18, 0),FALSE), 'E2 Allocators'!$B$15:$W$358, MATCH('O5 Details by Class &amp; Accounts'!CC$18, 'E2 Allocators'!$B$15:$W$15, 0),FALSE)*$E191)</f>
        <v>0</v>
      </c>
      <c r="CD191" s="2186">
        <f>IF(ISERROR(VLOOKUP(VLOOKUP($A191, 'E4 TB Allocation Details'!$A$18:$L$214, MATCH("A &amp; G ID", 'E4 TB Allocation Details'!$A$18:$L$18, 0),FALSE), 'E2 Allocators'!$B$15:$W$358, MATCH('O5 Details by Class &amp; Accounts'!CD$18, 'E2 Allocators'!$B$15:$W$15, 0),FALSE)*$E191), 0, VLOOKUP(VLOOKUP($A191, 'E4 TB Allocation Details'!$A$18:$L$214, MATCH("A &amp; G ID", 'E4 TB Allocation Details'!$A$18:$L$18, 0),FALSE), 'E2 Allocators'!$B$15:$W$358, MATCH('O5 Details by Class &amp; Accounts'!CD$18, 'E2 Allocators'!$B$15:$W$15, 0),FALSE)*$E191)</f>
        <v>0</v>
      </c>
      <c r="CE191" s="2186">
        <f>IF(ISERROR(VLOOKUP(VLOOKUP($A191, 'E4 TB Allocation Details'!$A$18:$L$214, MATCH("A &amp; G ID", 'E4 TB Allocation Details'!$A$18:$L$18, 0),FALSE), 'E2 Allocators'!$B$15:$W$358, MATCH('O5 Details by Class &amp; Accounts'!CE$18, 'E2 Allocators'!$B$15:$W$15, 0),FALSE)*$E191), 0, VLOOKUP(VLOOKUP($A191, 'E4 TB Allocation Details'!$A$18:$L$214, MATCH("A &amp; G ID", 'E4 TB Allocation Details'!$A$18:$L$18, 0),FALSE), 'E2 Allocators'!$B$15:$W$358, MATCH('O5 Details by Class &amp; Accounts'!CE$18, 'E2 Allocators'!$B$15:$W$15, 0),FALSE)*$E191)</f>
        <v>0</v>
      </c>
      <c r="CF191" s="2186">
        <f>IF(ISERROR(VLOOKUP(VLOOKUP($A191, 'E4 TB Allocation Details'!$A$18:$L$214, MATCH("A &amp; G ID", 'E4 TB Allocation Details'!$A$18:$L$18, 0),FALSE), 'E2 Allocators'!$B$15:$W$358, MATCH('O5 Details by Class &amp; Accounts'!CF$18, 'E2 Allocators'!$B$15:$W$15, 0),FALSE)*$E191), 0, VLOOKUP(VLOOKUP($A191, 'E4 TB Allocation Details'!$A$18:$L$214, MATCH("A &amp; G ID", 'E4 TB Allocation Details'!$A$18:$L$18, 0),FALSE), 'E2 Allocators'!$B$15:$W$358, MATCH('O5 Details by Class &amp; Accounts'!CF$18, 'E2 Allocators'!$B$15:$W$15, 0),FALSE)*$E191)</f>
        <v>0</v>
      </c>
      <c r="CG191" s="2186">
        <f>IF(ISERROR(VLOOKUP(VLOOKUP($A191, 'E4 TB Allocation Details'!$A$18:$L$214, MATCH("A &amp; G ID", 'E4 TB Allocation Details'!$A$18:$L$18, 0),FALSE), 'E2 Allocators'!$B$15:$W$358, MATCH('O5 Details by Class &amp; Accounts'!CG$18, 'E2 Allocators'!$B$15:$W$15, 0),FALSE)*$E191), 0, VLOOKUP(VLOOKUP($A191, 'E4 TB Allocation Details'!$A$18:$L$214, MATCH("A &amp; G ID", 'E4 TB Allocation Details'!$A$18:$L$18, 0),FALSE), 'E2 Allocators'!$B$15:$W$358, MATCH('O5 Details by Class &amp; Accounts'!CG$18, 'E2 Allocators'!$B$15:$W$15, 0),FALSE)*$E191)</f>
        <v>0</v>
      </c>
      <c r="CH191" s="2186">
        <f>IF(ISERROR(VLOOKUP(VLOOKUP($A191, 'E4 TB Allocation Details'!$A$18:$L$214, MATCH("A &amp; G ID", 'E4 TB Allocation Details'!$A$18:$L$18, 0),FALSE), 'E2 Allocators'!$B$15:$W$358, MATCH('O5 Details by Class &amp; Accounts'!CH$18, 'E2 Allocators'!$B$15:$W$15, 0),FALSE)*$E191), 0, VLOOKUP(VLOOKUP($A191, 'E4 TB Allocation Details'!$A$18:$L$214, MATCH("A &amp; G ID", 'E4 TB Allocation Details'!$A$18:$L$18, 0),FALSE), 'E2 Allocators'!$B$15:$W$358, MATCH('O5 Details by Class &amp; Accounts'!CH$18, 'E2 Allocators'!$B$15:$W$15, 0),FALSE)*$E191)</f>
        <v>0</v>
      </c>
      <c r="CI191" s="2186">
        <f>IF(ISERROR(VLOOKUP(VLOOKUP($A191, 'E4 TB Allocation Details'!$A$18:$L$214, MATCH("A &amp; G ID", 'E4 TB Allocation Details'!$A$18:$L$18, 0),FALSE), 'E2 Allocators'!$B$15:$W$358, MATCH('O5 Details by Class &amp; Accounts'!CI$18, 'E2 Allocators'!$B$15:$W$15, 0),FALSE)*$E191), 0, VLOOKUP(VLOOKUP($A191, 'E4 TB Allocation Details'!$A$18:$L$214, MATCH("A &amp; G ID", 'E4 TB Allocation Details'!$A$18:$L$18, 0),FALSE), 'E2 Allocators'!$B$15:$W$358, MATCH('O5 Details by Class &amp; Accounts'!CI$18, 'E2 Allocators'!$B$15:$W$15, 0),FALSE)*$E191)</f>
        <v>0</v>
      </c>
      <c r="CJ191" s="2186">
        <f>IF(ISERROR(VLOOKUP(VLOOKUP($A191, 'E4 TB Allocation Details'!$A$18:$L$214, MATCH("A &amp; G ID", 'E4 TB Allocation Details'!$A$18:$L$18, 0),FALSE), 'E2 Allocators'!$B$15:$W$358, MATCH('O5 Details by Class &amp; Accounts'!CJ$18, 'E2 Allocators'!$B$15:$W$15, 0),FALSE)*$E191), 0, VLOOKUP(VLOOKUP($A191, 'E4 TB Allocation Details'!$A$18:$L$214, MATCH("A &amp; G ID", 'E4 TB Allocation Details'!$A$18:$L$18, 0),FALSE), 'E2 Allocators'!$B$15:$W$358, MATCH('O5 Details by Class &amp; Accounts'!CJ$18, 'E2 Allocators'!$B$15:$W$15, 0),FALSE)*$E191)</f>
        <v>0</v>
      </c>
      <c r="CK191" s="2186">
        <f>IF(ISERROR(VLOOKUP(VLOOKUP($A191, 'E4 TB Allocation Details'!$A$18:$L$214, MATCH("A &amp; G ID", 'E4 TB Allocation Details'!$A$18:$L$18, 0),FALSE), 'E2 Allocators'!$B$15:$W$358, MATCH('O5 Details by Class &amp; Accounts'!CK$18, 'E2 Allocators'!$B$15:$W$15, 0),FALSE)*$E191), 0, VLOOKUP(VLOOKUP($A191, 'E4 TB Allocation Details'!$A$18:$L$214, MATCH("A &amp; G ID", 'E4 TB Allocation Details'!$A$18:$L$18, 0),FALSE), 'E2 Allocators'!$B$15:$W$358, MATCH('O5 Details by Class &amp; Accounts'!CK$18, 'E2 Allocators'!$B$15:$W$15, 0),FALSE)*$E191)</f>
        <v>0</v>
      </c>
      <c r="CL191" s="2186">
        <f>IF(ISERROR(VLOOKUP(VLOOKUP($A191, 'E4 TB Allocation Details'!$A$18:$L$214, MATCH("A &amp; G ID", 'E4 TB Allocation Details'!$A$18:$L$18, 0),FALSE), 'E2 Allocators'!$B$15:$W$358, MATCH('O5 Details by Class &amp; Accounts'!CL$18, 'E2 Allocators'!$B$15:$W$15, 0),FALSE)*$E191), 0, VLOOKUP(VLOOKUP($A191, 'E4 TB Allocation Details'!$A$18:$L$214, MATCH("A &amp; G ID", 'E4 TB Allocation Details'!$A$18:$L$18, 0),FALSE), 'E2 Allocators'!$B$15:$W$358, MATCH('O5 Details by Class &amp; Accounts'!CL$18, 'E2 Allocators'!$B$15:$W$15, 0),FALSE)*$E191)</f>
        <v>0</v>
      </c>
      <c r="CM191" s="2186">
        <f>IF(ISERROR(VLOOKUP(VLOOKUP($A191, 'E4 TB Allocation Details'!$A$18:$L$214, MATCH("A &amp; G ID", 'E4 TB Allocation Details'!$A$18:$L$18, 0),FALSE), 'E2 Allocators'!$B$15:$W$358, MATCH('O5 Details by Class &amp; Accounts'!CM$18, 'E2 Allocators'!$B$15:$W$15, 0),FALSE)*$E191), 0, VLOOKUP(VLOOKUP($A191, 'E4 TB Allocation Details'!$A$18:$L$214, MATCH("A &amp; G ID", 'E4 TB Allocation Details'!$A$18:$L$18, 0),FALSE), 'E2 Allocators'!$B$15:$W$358, MATCH('O5 Details by Class &amp; Accounts'!CM$18, 'E2 Allocators'!$B$15:$W$15, 0),FALSE)*$E191)</f>
        <v>0</v>
      </c>
      <c r="CN191" s="2186">
        <f t="shared" si="49"/>
        <v>346943.93000000005</v>
      </c>
      <c r="CO191" s="2187">
        <f t="shared" si="50"/>
        <v>0</v>
      </c>
      <c r="CQ191" s="1625" t="s">
        <v>1082</v>
      </c>
    </row>
    <row r="192" spans="1:95" s="54" customFormat="1" ht="12.75" x14ac:dyDescent="0.2">
      <c r="A192" s="1838">
        <v>5650</v>
      </c>
      <c r="B192" s="1807" t="s">
        <v>301</v>
      </c>
      <c r="C192" s="2184">
        <f>IF(ISERROR(VLOOKUP($A192,'I3 TB Data'!$A$19:$H$483,MATCH('O5 Details by Class &amp; Accounts'!$C$18, 'I3 TB Data'!$A$19:$H$19,0),0)), 0, VLOOKUP($A192,'I3 TB Data'!$A$19:$H$483,MATCH('O5 Details by Class &amp; Accounts'!$C$18,'I3 TB Data'!$A$19:$H$19,0),0))</f>
        <v>0</v>
      </c>
      <c r="D192" s="2185"/>
      <c r="E192" s="2184">
        <f t="shared" si="44"/>
        <v>0</v>
      </c>
      <c r="F192" s="2186"/>
      <c r="G192" s="2186"/>
      <c r="H192" s="2186">
        <f t="shared" si="46"/>
        <v>0</v>
      </c>
      <c r="I192" s="2186">
        <f>IF(ISERROR(VLOOKUP(VLOOKUP($A192, 'E4 TB Allocation Details'!$A$18:$L$214, MATCH("Demand ID", 'E4 TB Allocation Details'!$A$18:$L$18, 0),FALSE), 'E2 Allocators'!$B$15:$W$358, MATCH('O5 Details by Class &amp; Accounts'!I$18, 'E2 Allocators'!$B$15:$W$15, 0),FALSE)*$F192), 0, VLOOKUP(VLOOKUP($A192, 'E4 TB Allocation Details'!$A$18:$L$214, MATCH("Demand ID", 'E4 TB Allocation Details'!$A$18:$L$18, 0),FALSE), 'E2 Allocators'!$B$15:$W$358, MATCH('O5 Details by Class &amp; Accounts'!I$18, 'E2 Allocators'!$B$15:$W$15, 0),FALSE)*$F192)</f>
        <v>0</v>
      </c>
      <c r="J192" s="2186">
        <f>IF(ISERROR(VLOOKUP(VLOOKUP($A192, 'E4 TB Allocation Details'!$A$18:$L$214, MATCH("Demand ID", 'E4 TB Allocation Details'!$A$18:$L$18, 0),FALSE), 'E2 Allocators'!$B$15:$W$358, MATCH('O5 Details by Class &amp; Accounts'!J$18, 'E2 Allocators'!$B$15:$W$15, 0),FALSE)*$F192), 0, VLOOKUP(VLOOKUP($A192, 'E4 TB Allocation Details'!$A$18:$L$214, MATCH("Demand ID", 'E4 TB Allocation Details'!$A$18:$L$18, 0),FALSE), 'E2 Allocators'!$B$15:$W$358, MATCH('O5 Details by Class &amp; Accounts'!J$18, 'E2 Allocators'!$B$15:$W$15, 0),FALSE)*$F192)</f>
        <v>0</v>
      </c>
      <c r="K192" s="2186">
        <f>IF(ISERROR(VLOOKUP(VLOOKUP($A192, 'E4 TB Allocation Details'!$A$18:$L$214, MATCH("Demand ID", 'E4 TB Allocation Details'!$A$18:$L$18, 0),FALSE), 'E2 Allocators'!$B$15:$W$358, MATCH('O5 Details by Class &amp; Accounts'!K$18, 'E2 Allocators'!$B$15:$W$15, 0),FALSE)*$F192), 0, VLOOKUP(VLOOKUP($A192, 'E4 TB Allocation Details'!$A$18:$L$214, MATCH("Demand ID", 'E4 TB Allocation Details'!$A$18:$L$18, 0),FALSE), 'E2 Allocators'!$B$15:$W$358, MATCH('O5 Details by Class &amp; Accounts'!K$18, 'E2 Allocators'!$B$15:$W$15, 0),FALSE)*$F192)</f>
        <v>0</v>
      </c>
      <c r="L192" s="2186">
        <f>IF(ISERROR(VLOOKUP(VLOOKUP($A192, 'E4 TB Allocation Details'!$A$18:$L$214, MATCH("Demand ID", 'E4 TB Allocation Details'!$A$18:$L$18, 0),FALSE), 'E2 Allocators'!$B$15:$W$358, MATCH('O5 Details by Class &amp; Accounts'!L$18, 'E2 Allocators'!$B$15:$W$15, 0),FALSE)*$F192), 0, VLOOKUP(VLOOKUP($A192, 'E4 TB Allocation Details'!$A$18:$L$214, MATCH("Demand ID", 'E4 TB Allocation Details'!$A$18:$L$18, 0),FALSE), 'E2 Allocators'!$B$15:$W$358, MATCH('O5 Details by Class &amp; Accounts'!L$18, 'E2 Allocators'!$B$15:$W$15, 0),FALSE)*$F192)</f>
        <v>0</v>
      </c>
      <c r="M192" s="2186">
        <f>IF(ISERROR(VLOOKUP(VLOOKUP($A192, 'E4 TB Allocation Details'!$A$18:$L$214, MATCH("Demand ID", 'E4 TB Allocation Details'!$A$18:$L$18, 0),FALSE), 'E2 Allocators'!$B$15:$W$358, MATCH('O5 Details by Class &amp; Accounts'!M$18, 'E2 Allocators'!$B$15:$W$15, 0),FALSE)*$F192), 0, VLOOKUP(VLOOKUP($A192, 'E4 TB Allocation Details'!$A$18:$L$214, MATCH("Demand ID", 'E4 TB Allocation Details'!$A$18:$L$18, 0),FALSE), 'E2 Allocators'!$B$15:$W$358, MATCH('O5 Details by Class &amp; Accounts'!M$18, 'E2 Allocators'!$B$15:$W$15, 0),FALSE)*$F192)</f>
        <v>0</v>
      </c>
      <c r="N192" s="2186">
        <f>IF(ISERROR(VLOOKUP(VLOOKUP($A192, 'E4 TB Allocation Details'!$A$18:$L$214, MATCH("Demand ID", 'E4 TB Allocation Details'!$A$18:$L$18, 0),FALSE), 'E2 Allocators'!$B$15:$W$358, MATCH('O5 Details by Class &amp; Accounts'!N$18, 'E2 Allocators'!$B$15:$W$15, 0),FALSE)*$F192), 0, VLOOKUP(VLOOKUP($A192, 'E4 TB Allocation Details'!$A$18:$L$214, MATCH("Demand ID", 'E4 TB Allocation Details'!$A$18:$L$18, 0),FALSE), 'E2 Allocators'!$B$15:$W$358, MATCH('O5 Details by Class &amp; Accounts'!N$18, 'E2 Allocators'!$B$15:$W$15, 0),FALSE)*$F192)</f>
        <v>0</v>
      </c>
      <c r="O192" s="2186">
        <f>IF(ISERROR(VLOOKUP(VLOOKUP($A192, 'E4 TB Allocation Details'!$A$18:$L$214, MATCH("Demand ID", 'E4 TB Allocation Details'!$A$18:$L$18, 0),FALSE), 'E2 Allocators'!$B$15:$W$358, MATCH('O5 Details by Class &amp; Accounts'!O$18, 'E2 Allocators'!$B$15:$W$15, 0),FALSE)*$F192), 0, VLOOKUP(VLOOKUP($A192, 'E4 TB Allocation Details'!$A$18:$L$214, MATCH("Demand ID", 'E4 TB Allocation Details'!$A$18:$L$18, 0),FALSE), 'E2 Allocators'!$B$15:$W$358, MATCH('O5 Details by Class &amp; Accounts'!O$18, 'E2 Allocators'!$B$15:$W$15, 0),FALSE)*$F192)</f>
        <v>0</v>
      </c>
      <c r="P192" s="2186">
        <f>IF(ISERROR(VLOOKUP(VLOOKUP($A192, 'E4 TB Allocation Details'!$A$18:$L$214, MATCH("Demand ID", 'E4 TB Allocation Details'!$A$18:$L$18, 0),FALSE), 'E2 Allocators'!$B$15:$W$358, MATCH('O5 Details by Class &amp; Accounts'!P$18, 'E2 Allocators'!$B$15:$W$15, 0),FALSE)*$F192), 0, VLOOKUP(VLOOKUP($A192, 'E4 TB Allocation Details'!$A$18:$L$214, MATCH("Demand ID", 'E4 TB Allocation Details'!$A$18:$L$18, 0),FALSE), 'E2 Allocators'!$B$15:$W$358, MATCH('O5 Details by Class &amp; Accounts'!P$18, 'E2 Allocators'!$B$15:$W$15, 0),FALSE)*$F192)</f>
        <v>0</v>
      </c>
      <c r="Q192" s="2186">
        <f>IF(ISERROR(VLOOKUP(VLOOKUP($A192, 'E4 TB Allocation Details'!$A$18:$L$214, MATCH("Demand ID", 'E4 TB Allocation Details'!$A$18:$L$18, 0),FALSE), 'E2 Allocators'!$B$15:$W$358, MATCH('O5 Details by Class &amp; Accounts'!Q$18, 'E2 Allocators'!$B$15:$W$15, 0),FALSE)*$F192), 0, VLOOKUP(VLOOKUP($A192, 'E4 TB Allocation Details'!$A$18:$L$214, MATCH("Demand ID", 'E4 TB Allocation Details'!$A$18:$L$18, 0),FALSE), 'E2 Allocators'!$B$15:$W$358, MATCH('O5 Details by Class &amp; Accounts'!Q$18, 'E2 Allocators'!$B$15:$W$15, 0),FALSE)*$F192)</f>
        <v>0</v>
      </c>
      <c r="R192" s="2186">
        <f>IF(ISERROR(VLOOKUP(VLOOKUP($A192, 'E4 TB Allocation Details'!$A$18:$L$214, MATCH("Demand ID", 'E4 TB Allocation Details'!$A$18:$L$18, 0),FALSE), 'E2 Allocators'!$B$15:$W$358, MATCH('O5 Details by Class &amp; Accounts'!R$18, 'E2 Allocators'!$B$15:$W$15, 0),FALSE)*$F192), 0, VLOOKUP(VLOOKUP($A192, 'E4 TB Allocation Details'!$A$18:$L$214, MATCH("Demand ID", 'E4 TB Allocation Details'!$A$18:$L$18, 0),FALSE), 'E2 Allocators'!$B$15:$W$358, MATCH('O5 Details by Class &amp; Accounts'!R$18, 'E2 Allocators'!$B$15:$W$15, 0),FALSE)*$F192)</f>
        <v>0</v>
      </c>
      <c r="S192" s="2186">
        <f>IF(ISERROR(VLOOKUP(VLOOKUP($A192, 'E4 TB Allocation Details'!$A$18:$L$214, MATCH("Demand ID", 'E4 TB Allocation Details'!$A$18:$L$18, 0),FALSE), 'E2 Allocators'!$B$15:$W$358, MATCH('O5 Details by Class &amp; Accounts'!S$18, 'E2 Allocators'!$B$15:$W$15, 0),FALSE)*$F192), 0, VLOOKUP(VLOOKUP($A192, 'E4 TB Allocation Details'!$A$18:$L$214, MATCH("Demand ID", 'E4 TB Allocation Details'!$A$18:$L$18, 0),FALSE), 'E2 Allocators'!$B$15:$W$358, MATCH('O5 Details by Class &amp; Accounts'!S$18, 'E2 Allocators'!$B$15:$W$15, 0),FALSE)*$F192)</f>
        <v>0</v>
      </c>
      <c r="T192" s="2186">
        <f>IF(ISERROR(VLOOKUP(VLOOKUP($A192, 'E4 TB Allocation Details'!$A$18:$L$214, MATCH("Demand ID", 'E4 TB Allocation Details'!$A$18:$L$18, 0),FALSE), 'E2 Allocators'!$B$15:$W$358, MATCH('O5 Details by Class &amp; Accounts'!T$18, 'E2 Allocators'!$B$15:$W$15, 0),FALSE)*$F192), 0, VLOOKUP(VLOOKUP($A192, 'E4 TB Allocation Details'!$A$18:$L$214, MATCH("Demand ID", 'E4 TB Allocation Details'!$A$18:$L$18, 0),FALSE), 'E2 Allocators'!$B$15:$W$358, MATCH('O5 Details by Class &amp; Accounts'!T$18, 'E2 Allocators'!$B$15:$W$15, 0),FALSE)*$F192)</f>
        <v>0</v>
      </c>
      <c r="U192" s="2186">
        <f>IF(ISERROR(VLOOKUP(VLOOKUP($A192, 'E4 TB Allocation Details'!$A$18:$L$214, MATCH("Demand ID", 'E4 TB Allocation Details'!$A$18:$L$18, 0),FALSE), 'E2 Allocators'!$B$15:$W$358, MATCH('O5 Details by Class &amp; Accounts'!U$18, 'E2 Allocators'!$B$15:$W$15, 0),FALSE)*$F192), 0, VLOOKUP(VLOOKUP($A192, 'E4 TB Allocation Details'!$A$18:$L$214, MATCH("Demand ID", 'E4 TB Allocation Details'!$A$18:$L$18, 0),FALSE), 'E2 Allocators'!$B$15:$W$358, MATCH('O5 Details by Class &amp; Accounts'!U$18, 'E2 Allocators'!$B$15:$W$15, 0),FALSE)*$F192)</f>
        <v>0</v>
      </c>
      <c r="V192" s="2186">
        <f>IF(ISERROR(VLOOKUP(VLOOKUP($A192, 'E4 TB Allocation Details'!$A$18:$L$214, MATCH("Demand ID", 'E4 TB Allocation Details'!$A$18:$L$18, 0),FALSE), 'E2 Allocators'!$B$15:$W$358, MATCH('O5 Details by Class &amp; Accounts'!V$18, 'E2 Allocators'!$B$15:$W$15, 0),FALSE)*$F192), 0, VLOOKUP(VLOOKUP($A192, 'E4 TB Allocation Details'!$A$18:$L$214, MATCH("Demand ID", 'E4 TB Allocation Details'!$A$18:$L$18, 0),FALSE), 'E2 Allocators'!$B$15:$W$358, MATCH('O5 Details by Class &amp; Accounts'!V$18, 'E2 Allocators'!$B$15:$W$15, 0),FALSE)*$F192)</f>
        <v>0</v>
      </c>
      <c r="W192" s="2186">
        <f>IF(ISERROR(VLOOKUP(VLOOKUP($A192, 'E4 TB Allocation Details'!$A$18:$L$214, MATCH("Demand ID", 'E4 TB Allocation Details'!$A$18:$L$18, 0),FALSE), 'E2 Allocators'!$B$15:$W$358, MATCH('O5 Details by Class &amp; Accounts'!W$18, 'E2 Allocators'!$B$15:$W$15, 0),FALSE)*$F192), 0, VLOOKUP(VLOOKUP($A192, 'E4 TB Allocation Details'!$A$18:$L$214, MATCH("Demand ID", 'E4 TB Allocation Details'!$A$18:$L$18, 0),FALSE), 'E2 Allocators'!$B$15:$W$358, MATCH('O5 Details by Class &amp; Accounts'!W$18, 'E2 Allocators'!$B$15:$W$15, 0),FALSE)*$F192)</f>
        <v>0</v>
      </c>
      <c r="X192" s="2186">
        <f>IF(ISERROR(VLOOKUP(VLOOKUP($A192, 'E4 TB Allocation Details'!$A$18:$L$214, MATCH("Demand ID", 'E4 TB Allocation Details'!$A$18:$L$18, 0),FALSE), 'E2 Allocators'!$B$15:$W$358, MATCH('O5 Details by Class &amp; Accounts'!X$18, 'E2 Allocators'!$B$15:$W$15, 0),FALSE)*$F192), 0, VLOOKUP(VLOOKUP($A192, 'E4 TB Allocation Details'!$A$18:$L$214, MATCH("Demand ID", 'E4 TB Allocation Details'!$A$18:$L$18, 0),FALSE), 'E2 Allocators'!$B$15:$W$358, MATCH('O5 Details by Class &amp; Accounts'!X$18, 'E2 Allocators'!$B$15:$W$15, 0),FALSE)*$F192)</f>
        <v>0</v>
      </c>
      <c r="Y192" s="2186">
        <f>IF(ISERROR(VLOOKUP(VLOOKUP($A192, 'E4 TB Allocation Details'!$A$18:$L$214, MATCH("Demand ID", 'E4 TB Allocation Details'!$A$18:$L$18, 0),FALSE), 'E2 Allocators'!$B$15:$W$358, MATCH('O5 Details by Class &amp; Accounts'!Y$18, 'E2 Allocators'!$B$15:$W$15, 0),FALSE)*$F192), 0, VLOOKUP(VLOOKUP($A192, 'E4 TB Allocation Details'!$A$18:$L$214, MATCH("Demand ID", 'E4 TB Allocation Details'!$A$18:$L$18, 0),FALSE), 'E2 Allocators'!$B$15:$W$358, MATCH('O5 Details by Class &amp; Accounts'!Y$18, 'E2 Allocators'!$B$15:$W$15, 0),FALSE)*$F192)</f>
        <v>0</v>
      </c>
      <c r="Z192" s="2186">
        <f>IF(ISERROR(VLOOKUP(VLOOKUP($A192, 'E4 TB Allocation Details'!$A$18:$L$214, MATCH("Demand ID", 'E4 TB Allocation Details'!$A$18:$L$18, 0),FALSE), 'E2 Allocators'!$B$15:$W$358, MATCH('O5 Details by Class &amp; Accounts'!Z$18, 'E2 Allocators'!$B$15:$W$15, 0),FALSE)*$F192), 0, VLOOKUP(VLOOKUP($A192, 'E4 TB Allocation Details'!$A$18:$L$214, MATCH("Demand ID", 'E4 TB Allocation Details'!$A$18:$L$18, 0),FALSE), 'E2 Allocators'!$B$15:$W$358, MATCH('O5 Details by Class &amp; Accounts'!Z$18, 'E2 Allocators'!$B$15:$W$15, 0),FALSE)*$F192)</f>
        <v>0</v>
      </c>
      <c r="AA192" s="2186">
        <f>IF(ISERROR(VLOOKUP(VLOOKUP($A192, 'E4 TB Allocation Details'!$A$18:$L$214, MATCH("Demand ID", 'E4 TB Allocation Details'!$A$18:$L$18, 0),FALSE), 'E2 Allocators'!$B$15:$W$358, MATCH('O5 Details by Class &amp; Accounts'!AA$18, 'E2 Allocators'!$B$15:$W$15, 0),FALSE)*$F192), 0, VLOOKUP(VLOOKUP($A192, 'E4 TB Allocation Details'!$A$18:$L$214, MATCH("Demand ID", 'E4 TB Allocation Details'!$A$18:$L$18, 0),FALSE), 'E2 Allocators'!$B$15:$W$358, MATCH('O5 Details by Class &amp; Accounts'!AA$18, 'E2 Allocators'!$B$15:$W$15, 0),FALSE)*$F192)</f>
        <v>0</v>
      </c>
      <c r="AB192" s="2186">
        <f>IF(ISERROR(VLOOKUP(VLOOKUP($A192, 'E4 TB Allocation Details'!$A$18:$L$214, MATCH("Demand ID", 'E4 TB Allocation Details'!$A$18:$L$18, 0),FALSE), 'E2 Allocators'!$B$15:$W$358, MATCH('O5 Details by Class &amp; Accounts'!AB$18, 'E2 Allocators'!$B$15:$W$15, 0),FALSE)*$F192), 0, VLOOKUP(VLOOKUP($A192, 'E4 TB Allocation Details'!$A$18:$L$214, MATCH("Demand ID", 'E4 TB Allocation Details'!$A$18:$L$18, 0),FALSE), 'E2 Allocators'!$B$15:$W$358, MATCH('O5 Details by Class &amp; Accounts'!AB$18, 'E2 Allocators'!$B$15:$W$15, 0),FALSE)*$F192)</f>
        <v>0</v>
      </c>
      <c r="AC192" s="2186">
        <f t="shared" si="47"/>
        <v>0</v>
      </c>
      <c r="AD192" s="2186">
        <f>IF(ISERROR(VLOOKUP(VLOOKUP($A192, 'E4 TB Allocation Details'!$A$18:$L$214, MATCH("Customer ID", 'E4 TB Allocation Details'!$A$18:$L$18, 0),FALSE), 'E2 Allocators'!$B$15:$W$358, MATCH('O5 Details by Class &amp; Accounts'!AD$18, 'E2 Allocators'!$B$15:$W$15, 0),FALSE)*$G192), 0, VLOOKUP(VLOOKUP($A192, 'E4 TB Allocation Details'!$A$18:$L$214, MATCH("Customer ID", 'E4 TB Allocation Details'!$A$18:$L$18, 0),FALSE), 'E2 Allocators'!$B$15:$W$358, MATCH('O5 Details by Class &amp; Accounts'!AD$18, 'E2 Allocators'!$B$15:$W$15, 0),FALSE)*$G192)</f>
        <v>0</v>
      </c>
      <c r="AE192" s="2186">
        <f>IF(ISERROR(VLOOKUP(VLOOKUP($A192, 'E4 TB Allocation Details'!$A$18:$L$214, MATCH("Customer ID", 'E4 TB Allocation Details'!$A$18:$L$18, 0),FALSE), 'E2 Allocators'!$B$15:$W$358, MATCH('O5 Details by Class &amp; Accounts'!AE$18, 'E2 Allocators'!$B$15:$W$15, 0),FALSE)*$G192), 0, VLOOKUP(VLOOKUP($A192, 'E4 TB Allocation Details'!$A$18:$L$214, MATCH("Customer ID", 'E4 TB Allocation Details'!$A$18:$L$18, 0),FALSE), 'E2 Allocators'!$B$15:$W$358, MATCH('O5 Details by Class &amp; Accounts'!AE$18, 'E2 Allocators'!$B$15:$W$15, 0),FALSE)*$G192)</f>
        <v>0</v>
      </c>
      <c r="AF192" s="2186">
        <f>IF(ISERROR(VLOOKUP(VLOOKUP($A192, 'E4 TB Allocation Details'!$A$18:$L$214, MATCH("Customer ID", 'E4 TB Allocation Details'!$A$18:$L$18, 0),FALSE), 'E2 Allocators'!$B$15:$W$358, MATCH('O5 Details by Class &amp; Accounts'!AF$18, 'E2 Allocators'!$B$15:$W$15, 0),FALSE)*$G192), 0, VLOOKUP(VLOOKUP($A192, 'E4 TB Allocation Details'!$A$18:$L$214, MATCH("Customer ID", 'E4 TB Allocation Details'!$A$18:$L$18, 0),FALSE), 'E2 Allocators'!$B$15:$W$358, MATCH('O5 Details by Class &amp; Accounts'!AF$18, 'E2 Allocators'!$B$15:$W$15, 0),FALSE)*$G192)</f>
        <v>0</v>
      </c>
      <c r="AG192" s="2186">
        <f>IF(ISERROR(VLOOKUP(VLOOKUP($A192, 'E4 TB Allocation Details'!$A$18:$L$214, MATCH("Customer ID", 'E4 TB Allocation Details'!$A$18:$L$18, 0),FALSE), 'E2 Allocators'!$B$15:$W$358, MATCH('O5 Details by Class &amp; Accounts'!AG$18, 'E2 Allocators'!$B$15:$W$15, 0),FALSE)*$G192), 0, VLOOKUP(VLOOKUP($A192, 'E4 TB Allocation Details'!$A$18:$L$214, MATCH("Customer ID", 'E4 TB Allocation Details'!$A$18:$L$18, 0),FALSE), 'E2 Allocators'!$B$15:$W$358, MATCH('O5 Details by Class &amp; Accounts'!AG$18, 'E2 Allocators'!$B$15:$W$15, 0),FALSE)*$G192)</f>
        <v>0</v>
      </c>
      <c r="AH192" s="2186">
        <f>IF(ISERROR(VLOOKUP(VLOOKUP($A192, 'E4 TB Allocation Details'!$A$18:$L$214, MATCH("Customer ID", 'E4 TB Allocation Details'!$A$18:$L$18, 0),FALSE), 'E2 Allocators'!$B$15:$W$358, MATCH('O5 Details by Class &amp; Accounts'!AH$18, 'E2 Allocators'!$B$15:$W$15, 0),FALSE)*$G192), 0, VLOOKUP(VLOOKUP($A192, 'E4 TB Allocation Details'!$A$18:$L$214, MATCH("Customer ID", 'E4 TB Allocation Details'!$A$18:$L$18, 0),FALSE), 'E2 Allocators'!$B$15:$W$358, MATCH('O5 Details by Class &amp; Accounts'!AH$18, 'E2 Allocators'!$B$15:$W$15, 0),FALSE)*$G192)</f>
        <v>0</v>
      </c>
      <c r="AI192" s="2186">
        <f>IF(ISERROR(VLOOKUP(VLOOKUP($A192, 'E4 TB Allocation Details'!$A$18:$L$214, MATCH("Customer ID", 'E4 TB Allocation Details'!$A$18:$L$18, 0),FALSE), 'E2 Allocators'!$B$15:$W$358, MATCH('O5 Details by Class &amp; Accounts'!AI$18, 'E2 Allocators'!$B$15:$W$15, 0),FALSE)*$G192), 0, VLOOKUP(VLOOKUP($A192, 'E4 TB Allocation Details'!$A$18:$L$214, MATCH("Customer ID", 'E4 TB Allocation Details'!$A$18:$L$18, 0),FALSE), 'E2 Allocators'!$B$15:$W$358, MATCH('O5 Details by Class &amp; Accounts'!AI$18, 'E2 Allocators'!$B$15:$W$15, 0),FALSE)*$G192)</f>
        <v>0</v>
      </c>
      <c r="AJ192" s="2186">
        <f>IF(ISERROR(VLOOKUP(VLOOKUP($A192, 'E4 TB Allocation Details'!$A$18:$L$214, MATCH("Customer ID", 'E4 TB Allocation Details'!$A$18:$L$18, 0),FALSE), 'E2 Allocators'!$B$15:$W$358, MATCH('O5 Details by Class &amp; Accounts'!AJ$18, 'E2 Allocators'!$B$15:$W$15, 0),FALSE)*$G192), 0, VLOOKUP(VLOOKUP($A192, 'E4 TB Allocation Details'!$A$18:$L$214, MATCH("Customer ID", 'E4 TB Allocation Details'!$A$18:$L$18, 0),FALSE), 'E2 Allocators'!$B$15:$W$358, MATCH('O5 Details by Class &amp; Accounts'!AJ$18, 'E2 Allocators'!$B$15:$W$15, 0),FALSE)*$G192)</f>
        <v>0</v>
      </c>
      <c r="AK192" s="2186">
        <f>IF(ISERROR(VLOOKUP(VLOOKUP($A192, 'E4 TB Allocation Details'!$A$18:$L$214, MATCH("Customer ID", 'E4 TB Allocation Details'!$A$18:$L$18, 0),FALSE), 'E2 Allocators'!$B$15:$W$358, MATCH('O5 Details by Class &amp; Accounts'!AK$18, 'E2 Allocators'!$B$15:$W$15, 0),FALSE)*$G192), 0, VLOOKUP(VLOOKUP($A192, 'E4 TB Allocation Details'!$A$18:$L$214, MATCH("Customer ID", 'E4 TB Allocation Details'!$A$18:$L$18, 0),FALSE), 'E2 Allocators'!$B$15:$W$358, MATCH('O5 Details by Class &amp; Accounts'!AK$18, 'E2 Allocators'!$B$15:$W$15, 0),FALSE)*$G192)</f>
        <v>0</v>
      </c>
      <c r="AL192" s="2186">
        <f>IF(ISERROR(VLOOKUP(VLOOKUP($A192, 'E4 TB Allocation Details'!$A$18:$L$214, MATCH("Customer ID", 'E4 TB Allocation Details'!$A$18:$L$18, 0),FALSE), 'E2 Allocators'!$B$15:$W$358, MATCH('O5 Details by Class &amp; Accounts'!AL$18, 'E2 Allocators'!$B$15:$W$15, 0),FALSE)*$G192), 0, VLOOKUP(VLOOKUP($A192, 'E4 TB Allocation Details'!$A$18:$L$214, MATCH("Customer ID", 'E4 TB Allocation Details'!$A$18:$L$18, 0),FALSE), 'E2 Allocators'!$B$15:$W$358, MATCH('O5 Details by Class &amp; Accounts'!AL$18, 'E2 Allocators'!$B$15:$W$15, 0),FALSE)*$G192)</f>
        <v>0</v>
      </c>
      <c r="AM192" s="2186">
        <f>IF(ISERROR(VLOOKUP(VLOOKUP($A192, 'E4 TB Allocation Details'!$A$18:$L$214, MATCH("Customer ID", 'E4 TB Allocation Details'!$A$18:$L$18, 0),FALSE), 'E2 Allocators'!$B$15:$W$358, MATCH('O5 Details by Class &amp; Accounts'!AM$18, 'E2 Allocators'!$B$15:$W$15, 0),FALSE)*$G192), 0, VLOOKUP(VLOOKUP($A192, 'E4 TB Allocation Details'!$A$18:$L$214, MATCH("Customer ID", 'E4 TB Allocation Details'!$A$18:$L$18, 0),FALSE), 'E2 Allocators'!$B$15:$W$358, MATCH('O5 Details by Class &amp; Accounts'!AM$18, 'E2 Allocators'!$B$15:$W$15, 0),FALSE)*$G192)</f>
        <v>0</v>
      </c>
      <c r="AN192" s="2186">
        <f>IF(ISERROR(VLOOKUP(VLOOKUP($A192, 'E4 TB Allocation Details'!$A$18:$L$214, MATCH("Customer ID", 'E4 TB Allocation Details'!$A$18:$L$18, 0),FALSE), 'E2 Allocators'!$B$15:$W$358, MATCH('O5 Details by Class &amp; Accounts'!AN$18, 'E2 Allocators'!$B$15:$W$15, 0),FALSE)*$G192), 0, VLOOKUP(VLOOKUP($A192, 'E4 TB Allocation Details'!$A$18:$L$214, MATCH("Customer ID", 'E4 TB Allocation Details'!$A$18:$L$18, 0),FALSE), 'E2 Allocators'!$B$15:$W$358, MATCH('O5 Details by Class &amp; Accounts'!AN$18, 'E2 Allocators'!$B$15:$W$15, 0),FALSE)*$G192)</f>
        <v>0</v>
      </c>
      <c r="AO192" s="2186">
        <f>IF(ISERROR(VLOOKUP(VLOOKUP($A192, 'E4 TB Allocation Details'!$A$18:$L$214, MATCH("Customer ID", 'E4 TB Allocation Details'!$A$18:$L$18, 0),FALSE), 'E2 Allocators'!$B$15:$W$358, MATCH('O5 Details by Class &amp; Accounts'!AO$18, 'E2 Allocators'!$B$15:$W$15, 0),FALSE)*$G192), 0, VLOOKUP(VLOOKUP($A192, 'E4 TB Allocation Details'!$A$18:$L$214, MATCH("Customer ID", 'E4 TB Allocation Details'!$A$18:$L$18, 0),FALSE), 'E2 Allocators'!$B$15:$W$358, MATCH('O5 Details by Class &amp; Accounts'!AO$18, 'E2 Allocators'!$B$15:$W$15, 0),FALSE)*$G192)</f>
        <v>0</v>
      </c>
      <c r="AP192" s="2186">
        <f>IF(ISERROR(VLOOKUP(VLOOKUP($A192, 'E4 TB Allocation Details'!$A$18:$L$214, MATCH("Customer ID", 'E4 TB Allocation Details'!$A$18:$L$18, 0),FALSE), 'E2 Allocators'!$B$15:$W$358, MATCH('O5 Details by Class &amp; Accounts'!AP$18, 'E2 Allocators'!$B$15:$W$15, 0),FALSE)*$G192), 0, VLOOKUP(VLOOKUP($A192, 'E4 TB Allocation Details'!$A$18:$L$214, MATCH("Customer ID", 'E4 TB Allocation Details'!$A$18:$L$18, 0),FALSE), 'E2 Allocators'!$B$15:$W$358, MATCH('O5 Details by Class &amp; Accounts'!AP$18, 'E2 Allocators'!$B$15:$W$15, 0),FALSE)*$G192)</f>
        <v>0</v>
      </c>
      <c r="AQ192" s="2186">
        <f>IF(ISERROR(VLOOKUP(VLOOKUP($A192, 'E4 TB Allocation Details'!$A$18:$L$214, MATCH("Customer ID", 'E4 TB Allocation Details'!$A$18:$L$18, 0),FALSE), 'E2 Allocators'!$B$15:$W$358, MATCH('O5 Details by Class &amp; Accounts'!AQ$18, 'E2 Allocators'!$B$15:$W$15, 0),FALSE)*$G192), 0, VLOOKUP(VLOOKUP($A192, 'E4 TB Allocation Details'!$A$18:$L$214, MATCH("Customer ID", 'E4 TB Allocation Details'!$A$18:$L$18, 0),FALSE), 'E2 Allocators'!$B$15:$W$358, MATCH('O5 Details by Class &amp; Accounts'!AQ$18, 'E2 Allocators'!$B$15:$W$15, 0),FALSE)*$G192)</f>
        <v>0</v>
      </c>
      <c r="AR192" s="2186">
        <f>IF(ISERROR(VLOOKUP(VLOOKUP($A192, 'E4 TB Allocation Details'!$A$18:$L$214, MATCH("Customer ID", 'E4 TB Allocation Details'!$A$18:$L$18, 0),FALSE), 'E2 Allocators'!$B$15:$W$358, MATCH('O5 Details by Class &amp; Accounts'!AR$18, 'E2 Allocators'!$B$15:$W$15, 0),FALSE)*$G192), 0, VLOOKUP(VLOOKUP($A192, 'E4 TB Allocation Details'!$A$18:$L$214, MATCH("Customer ID", 'E4 TB Allocation Details'!$A$18:$L$18, 0),FALSE), 'E2 Allocators'!$B$15:$W$358, MATCH('O5 Details by Class &amp; Accounts'!AR$18, 'E2 Allocators'!$B$15:$W$15, 0),FALSE)*$G192)</f>
        <v>0</v>
      </c>
      <c r="AS192" s="2186">
        <f>IF(ISERROR(VLOOKUP(VLOOKUP($A192, 'E4 TB Allocation Details'!$A$18:$L$214, MATCH("Customer ID", 'E4 TB Allocation Details'!$A$18:$L$18, 0),FALSE), 'E2 Allocators'!$B$15:$W$358, MATCH('O5 Details by Class &amp; Accounts'!AS$18, 'E2 Allocators'!$B$15:$W$15, 0),FALSE)*$G192), 0, VLOOKUP(VLOOKUP($A192, 'E4 TB Allocation Details'!$A$18:$L$214, MATCH("Customer ID", 'E4 TB Allocation Details'!$A$18:$L$18, 0),FALSE), 'E2 Allocators'!$B$15:$W$358, MATCH('O5 Details by Class &amp; Accounts'!AS$18, 'E2 Allocators'!$B$15:$W$15, 0),FALSE)*$G192)</f>
        <v>0</v>
      </c>
      <c r="AT192" s="2186">
        <f>IF(ISERROR(VLOOKUP(VLOOKUP($A192, 'E4 TB Allocation Details'!$A$18:$L$214, MATCH("Customer ID", 'E4 TB Allocation Details'!$A$18:$L$18, 0),FALSE), 'E2 Allocators'!$B$15:$W$358, MATCH('O5 Details by Class &amp; Accounts'!AT$18, 'E2 Allocators'!$B$15:$W$15, 0),FALSE)*$G192), 0, VLOOKUP(VLOOKUP($A192, 'E4 TB Allocation Details'!$A$18:$L$214, MATCH("Customer ID", 'E4 TB Allocation Details'!$A$18:$L$18, 0),FALSE), 'E2 Allocators'!$B$15:$W$358, MATCH('O5 Details by Class &amp; Accounts'!AT$18, 'E2 Allocators'!$B$15:$W$15, 0),FALSE)*$G192)</f>
        <v>0</v>
      </c>
      <c r="AU192" s="2186">
        <f>IF(ISERROR(VLOOKUP(VLOOKUP($A192, 'E4 TB Allocation Details'!$A$18:$L$214, MATCH("Customer ID", 'E4 TB Allocation Details'!$A$18:$L$18, 0),FALSE), 'E2 Allocators'!$B$15:$W$358, MATCH('O5 Details by Class &amp; Accounts'!AU$18, 'E2 Allocators'!$B$15:$W$15, 0),FALSE)*$G192), 0, VLOOKUP(VLOOKUP($A192, 'E4 TB Allocation Details'!$A$18:$L$214, MATCH("Customer ID", 'E4 TB Allocation Details'!$A$18:$L$18, 0),FALSE), 'E2 Allocators'!$B$15:$W$358, MATCH('O5 Details by Class &amp; Accounts'!AU$18, 'E2 Allocators'!$B$15:$W$15, 0),FALSE)*$G192)</f>
        <v>0</v>
      </c>
      <c r="AV192" s="2186">
        <f>IF(ISERROR(VLOOKUP(VLOOKUP($A192, 'E4 TB Allocation Details'!$A$18:$L$214, MATCH("Customer ID", 'E4 TB Allocation Details'!$A$18:$L$18, 0),FALSE), 'E2 Allocators'!$B$15:$W$358, MATCH('O5 Details by Class &amp; Accounts'!AV$18, 'E2 Allocators'!$B$15:$W$15, 0),FALSE)*$G192), 0, VLOOKUP(VLOOKUP($A192, 'E4 TB Allocation Details'!$A$18:$L$214, MATCH("Customer ID", 'E4 TB Allocation Details'!$A$18:$L$18, 0),FALSE), 'E2 Allocators'!$B$15:$W$358, MATCH('O5 Details by Class &amp; Accounts'!AV$18, 'E2 Allocators'!$B$15:$W$15, 0),FALSE)*$G192)</f>
        <v>0</v>
      </c>
      <c r="AW192" s="2186">
        <f>IF(ISERROR(VLOOKUP(VLOOKUP($A192, 'E4 TB Allocation Details'!$A$18:$L$214, MATCH("Customer ID", 'E4 TB Allocation Details'!$A$18:$L$18, 0),FALSE), 'E2 Allocators'!$B$15:$W$358, MATCH('O5 Details by Class &amp; Accounts'!AW$18, 'E2 Allocators'!$B$15:$W$15, 0),FALSE)*$G192), 0, VLOOKUP(VLOOKUP($A192, 'E4 TB Allocation Details'!$A$18:$L$214, MATCH("Customer ID", 'E4 TB Allocation Details'!$A$18:$L$18, 0),FALSE), 'E2 Allocators'!$B$15:$W$358, MATCH('O5 Details by Class &amp; Accounts'!AW$18, 'E2 Allocators'!$B$15:$W$15, 0),FALSE)*$G192)</f>
        <v>0</v>
      </c>
      <c r="AX192" s="2186">
        <f t="shared" si="51"/>
        <v>0</v>
      </c>
      <c r="AY192" s="2186">
        <f>IF(ISERROR(VLOOKUP(VLOOKUP($A192, 'E4 TB Allocation Details'!$A$18:$L$214, MATCH("Misc ID", 'E4 TB Allocation Details'!$A$18:$L$18, 0),FALSE), 'E2 Allocators'!$B$15:$W$358, MATCH('O5 Details by Class &amp; Accounts'!AY$18, 'E2 Allocators'!$B$15:$W$15, 0),FALSE)*$E192), 0, VLOOKUP(VLOOKUP($A192, 'E4 TB Allocation Details'!$A$18:$L$214, MATCH("Misc ID", 'E4 TB Allocation Details'!$A$18:$L$18, 0),FALSE), 'E2 Allocators'!$B$15:$W$358, MATCH('O5 Details by Class &amp; Accounts'!AY$18, 'E2 Allocators'!$B$15:$W$15, 0),FALSE)*$E192)</f>
        <v>0</v>
      </c>
      <c r="AZ192" s="2186">
        <f>IF(ISERROR(VLOOKUP(VLOOKUP($A192, 'E4 TB Allocation Details'!$A$18:$L$214, MATCH("Misc ID", 'E4 TB Allocation Details'!$A$18:$L$18, 0),FALSE), 'E2 Allocators'!$B$15:$W$358, MATCH('O5 Details by Class &amp; Accounts'!AZ$18, 'E2 Allocators'!$B$15:$W$15, 0),FALSE)*$E192), 0, VLOOKUP(VLOOKUP($A192, 'E4 TB Allocation Details'!$A$18:$L$214, MATCH("Misc ID", 'E4 TB Allocation Details'!$A$18:$L$18, 0),FALSE), 'E2 Allocators'!$B$15:$W$358, MATCH('O5 Details by Class &amp; Accounts'!AZ$18, 'E2 Allocators'!$B$15:$W$15, 0),FALSE)*$E192)</f>
        <v>0</v>
      </c>
      <c r="BA192" s="2186">
        <f>IF(ISERROR(VLOOKUP(VLOOKUP($A192, 'E4 TB Allocation Details'!$A$18:$L$214, MATCH("Misc ID", 'E4 TB Allocation Details'!$A$18:$L$18, 0),FALSE), 'E2 Allocators'!$B$15:$W$358, MATCH('O5 Details by Class &amp; Accounts'!BA$18, 'E2 Allocators'!$B$15:$W$15, 0),FALSE)*$E192), 0, VLOOKUP(VLOOKUP($A192, 'E4 TB Allocation Details'!$A$18:$L$214, MATCH("Misc ID", 'E4 TB Allocation Details'!$A$18:$L$18, 0),FALSE), 'E2 Allocators'!$B$15:$W$358, MATCH('O5 Details by Class &amp; Accounts'!BA$18, 'E2 Allocators'!$B$15:$W$15, 0),FALSE)*$E192)</f>
        <v>0</v>
      </c>
      <c r="BB192" s="2186">
        <f>IF(ISERROR(VLOOKUP(VLOOKUP($A192, 'E4 TB Allocation Details'!$A$18:$L$214, MATCH("Misc ID", 'E4 TB Allocation Details'!$A$18:$L$18, 0),FALSE), 'E2 Allocators'!$B$15:$W$358, MATCH('O5 Details by Class &amp; Accounts'!BB$18, 'E2 Allocators'!$B$15:$W$15, 0),FALSE)*$E192), 0, VLOOKUP(VLOOKUP($A192, 'E4 TB Allocation Details'!$A$18:$L$214, MATCH("Misc ID", 'E4 TB Allocation Details'!$A$18:$L$18, 0),FALSE), 'E2 Allocators'!$B$15:$W$358, MATCH('O5 Details by Class &amp; Accounts'!BB$18, 'E2 Allocators'!$B$15:$W$15, 0),FALSE)*$E192)</f>
        <v>0</v>
      </c>
      <c r="BC192" s="2186">
        <f>IF(ISERROR(VLOOKUP(VLOOKUP($A192, 'E4 TB Allocation Details'!$A$18:$L$214, MATCH("Misc ID", 'E4 TB Allocation Details'!$A$18:$L$18, 0),FALSE), 'E2 Allocators'!$B$15:$W$358, MATCH('O5 Details by Class &amp; Accounts'!BC$18, 'E2 Allocators'!$B$15:$W$15, 0),FALSE)*$E192), 0, VLOOKUP(VLOOKUP($A192, 'E4 TB Allocation Details'!$A$18:$L$214, MATCH("Misc ID", 'E4 TB Allocation Details'!$A$18:$L$18, 0),FALSE), 'E2 Allocators'!$B$15:$W$358, MATCH('O5 Details by Class &amp; Accounts'!BC$18, 'E2 Allocators'!$B$15:$W$15, 0),FALSE)*$E192)</f>
        <v>0</v>
      </c>
      <c r="BD192" s="2186">
        <f>IF(ISERROR(VLOOKUP(VLOOKUP($A192, 'E4 TB Allocation Details'!$A$18:$L$214, MATCH("Misc ID", 'E4 TB Allocation Details'!$A$18:$L$18, 0),FALSE), 'E2 Allocators'!$B$15:$W$358, MATCH('O5 Details by Class &amp; Accounts'!BD$18, 'E2 Allocators'!$B$15:$W$15, 0),FALSE)*$E192), 0, VLOOKUP(VLOOKUP($A192, 'E4 TB Allocation Details'!$A$18:$L$214, MATCH("Misc ID", 'E4 TB Allocation Details'!$A$18:$L$18, 0),FALSE), 'E2 Allocators'!$B$15:$W$358, MATCH('O5 Details by Class &amp; Accounts'!BD$18, 'E2 Allocators'!$B$15:$W$15, 0),FALSE)*$E192)</f>
        <v>0</v>
      </c>
      <c r="BE192" s="2186">
        <f>IF(ISERROR(VLOOKUP(VLOOKUP($A192, 'E4 TB Allocation Details'!$A$18:$L$214, MATCH("Misc ID", 'E4 TB Allocation Details'!$A$18:$L$18, 0),FALSE), 'E2 Allocators'!$B$15:$W$358, MATCH('O5 Details by Class &amp; Accounts'!BE$18, 'E2 Allocators'!$B$15:$W$15, 0),FALSE)*$E192), 0, VLOOKUP(VLOOKUP($A192, 'E4 TB Allocation Details'!$A$18:$L$214, MATCH("Misc ID", 'E4 TB Allocation Details'!$A$18:$L$18, 0),FALSE), 'E2 Allocators'!$B$15:$W$358, MATCH('O5 Details by Class &amp; Accounts'!BE$18, 'E2 Allocators'!$B$15:$W$15, 0),FALSE)*$E192)</f>
        <v>0</v>
      </c>
      <c r="BF192" s="2186">
        <f>IF(ISERROR(VLOOKUP(VLOOKUP($A192, 'E4 TB Allocation Details'!$A$18:$L$214, MATCH("Misc ID", 'E4 TB Allocation Details'!$A$18:$L$18, 0),FALSE), 'E2 Allocators'!$B$15:$W$358, MATCH('O5 Details by Class &amp; Accounts'!BF$18, 'E2 Allocators'!$B$15:$W$15, 0),FALSE)*$E192), 0, VLOOKUP(VLOOKUP($A192, 'E4 TB Allocation Details'!$A$18:$L$214, MATCH("Misc ID", 'E4 TB Allocation Details'!$A$18:$L$18, 0),FALSE), 'E2 Allocators'!$B$15:$W$358, MATCH('O5 Details by Class &amp; Accounts'!BF$18, 'E2 Allocators'!$B$15:$W$15, 0),FALSE)*$E192)</f>
        <v>0</v>
      </c>
      <c r="BG192" s="2186">
        <f>IF(ISERROR(VLOOKUP(VLOOKUP($A192, 'E4 TB Allocation Details'!$A$18:$L$214, MATCH("Misc ID", 'E4 TB Allocation Details'!$A$18:$L$18, 0),FALSE), 'E2 Allocators'!$B$15:$W$358, MATCH('O5 Details by Class &amp; Accounts'!BG$18, 'E2 Allocators'!$B$15:$W$15, 0),FALSE)*$E192), 0, VLOOKUP(VLOOKUP($A192, 'E4 TB Allocation Details'!$A$18:$L$214, MATCH("Misc ID", 'E4 TB Allocation Details'!$A$18:$L$18, 0),FALSE), 'E2 Allocators'!$B$15:$W$358, MATCH('O5 Details by Class &amp; Accounts'!BG$18, 'E2 Allocators'!$B$15:$W$15, 0),FALSE)*$E192)</f>
        <v>0</v>
      </c>
      <c r="BH192" s="2186">
        <f>IF(ISERROR(VLOOKUP(VLOOKUP($A192, 'E4 TB Allocation Details'!$A$18:$L$214, MATCH("Misc ID", 'E4 TB Allocation Details'!$A$18:$L$18, 0),FALSE), 'E2 Allocators'!$B$15:$W$358, MATCH('O5 Details by Class &amp; Accounts'!BH$18, 'E2 Allocators'!$B$15:$W$15, 0),FALSE)*$E192), 0, VLOOKUP(VLOOKUP($A192, 'E4 TB Allocation Details'!$A$18:$L$214, MATCH("Misc ID", 'E4 TB Allocation Details'!$A$18:$L$18, 0),FALSE), 'E2 Allocators'!$B$15:$W$358, MATCH('O5 Details by Class &amp; Accounts'!BH$18, 'E2 Allocators'!$B$15:$W$15, 0),FALSE)*$E192)</f>
        <v>0</v>
      </c>
      <c r="BI192" s="2186">
        <f>IF(ISERROR(VLOOKUP(VLOOKUP($A192, 'E4 TB Allocation Details'!$A$18:$L$214, MATCH("Misc ID", 'E4 TB Allocation Details'!$A$18:$L$18, 0),FALSE), 'E2 Allocators'!$B$15:$W$358, MATCH('O5 Details by Class &amp; Accounts'!BI$18, 'E2 Allocators'!$B$15:$W$15, 0),FALSE)*$E192), 0, VLOOKUP(VLOOKUP($A192, 'E4 TB Allocation Details'!$A$18:$L$214, MATCH("Misc ID", 'E4 TB Allocation Details'!$A$18:$L$18, 0),FALSE), 'E2 Allocators'!$B$15:$W$358, MATCH('O5 Details by Class &amp; Accounts'!BI$18, 'E2 Allocators'!$B$15:$W$15, 0),FALSE)*$E192)</f>
        <v>0</v>
      </c>
      <c r="BJ192" s="2186">
        <f>IF(ISERROR(VLOOKUP(VLOOKUP($A192, 'E4 TB Allocation Details'!$A$18:$L$214, MATCH("Misc ID", 'E4 TB Allocation Details'!$A$18:$L$18, 0),FALSE), 'E2 Allocators'!$B$15:$W$358, MATCH('O5 Details by Class &amp; Accounts'!BJ$18, 'E2 Allocators'!$B$15:$W$15, 0),FALSE)*$E192), 0, VLOOKUP(VLOOKUP($A192, 'E4 TB Allocation Details'!$A$18:$L$214, MATCH("Misc ID", 'E4 TB Allocation Details'!$A$18:$L$18, 0),FALSE), 'E2 Allocators'!$B$15:$W$358, MATCH('O5 Details by Class &amp; Accounts'!BJ$18, 'E2 Allocators'!$B$15:$W$15, 0),FALSE)*$E192)</f>
        <v>0</v>
      </c>
      <c r="BK192" s="2186">
        <f>IF(ISERROR(VLOOKUP(VLOOKUP($A192, 'E4 TB Allocation Details'!$A$18:$L$214, MATCH("Misc ID", 'E4 TB Allocation Details'!$A$18:$L$18, 0),FALSE), 'E2 Allocators'!$B$15:$W$358, MATCH('O5 Details by Class &amp; Accounts'!BK$18, 'E2 Allocators'!$B$15:$W$15, 0),FALSE)*$E192), 0, VLOOKUP(VLOOKUP($A192, 'E4 TB Allocation Details'!$A$18:$L$214, MATCH("Misc ID", 'E4 TB Allocation Details'!$A$18:$L$18, 0),FALSE), 'E2 Allocators'!$B$15:$W$358, MATCH('O5 Details by Class &amp; Accounts'!BK$18, 'E2 Allocators'!$B$15:$W$15, 0),FALSE)*$E192)</f>
        <v>0</v>
      </c>
      <c r="BL192" s="2186">
        <f>IF(ISERROR(VLOOKUP(VLOOKUP($A192, 'E4 TB Allocation Details'!$A$18:$L$214, MATCH("Misc ID", 'E4 TB Allocation Details'!$A$18:$L$18, 0),FALSE), 'E2 Allocators'!$B$15:$W$358, MATCH('O5 Details by Class &amp; Accounts'!BL$18, 'E2 Allocators'!$B$15:$W$15, 0),FALSE)*$E192), 0, VLOOKUP(VLOOKUP($A192, 'E4 TB Allocation Details'!$A$18:$L$214, MATCH("Misc ID", 'E4 TB Allocation Details'!$A$18:$L$18, 0),FALSE), 'E2 Allocators'!$B$15:$W$358, MATCH('O5 Details by Class &amp; Accounts'!BL$18, 'E2 Allocators'!$B$15:$W$15, 0),FALSE)*$E192)</f>
        <v>0</v>
      </c>
      <c r="BM192" s="2186">
        <f>IF(ISERROR(VLOOKUP(VLOOKUP($A192, 'E4 TB Allocation Details'!$A$18:$L$214, MATCH("Misc ID", 'E4 TB Allocation Details'!$A$18:$L$18, 0),FALSE), 'E2 Allocators'!$B$15:$W$358, MATCH('O5 Details by Class &amp; Accounts'!BM$18, 'E2 Allocators'!$B$15:$W$15, 0),FALSE)*$E192), 0, VLOOKUP(VLOOKUP($A192, 'E4 TB Allocation Details'!$A$18:$L$214, MATCH("Misc ID", 'E4 TB Allocation Details'!$A$18:$L$18, 0),FALSE), 'E2 Allocators'!$B$15:$W$358, MATCH('O5 Details by Class &amp; Accounts'!BM$18, 'E2 Allocators'!$B$15:$W$15, 0),FALSE)*$E192)</f>
        <v>0</v>
      </c>
      <c r="BN192" s="2186">
        <f>IF(ISERROR(VLOOKUP(VLOOKUP($A192, 'E4 TB Allocation Details'!$A$18:$L$214, MATCH("Misc ID", 'E4 TB Allocation Details'!$A$18:$L$18, 0),FALSE), 'E2 Allocators'!$B$15:$W$358, MATCH('O5 Details by Class &amp; Accounts'!BN$18, 'E2 Allocators'!$B$15:$W$15, 0),FALSE)*$E192), 0, VLOOKUP(VLOOKUP($A192, 'E4 TB Allocation Details'!$A$18:$L$214, MATCH("Misc ID", 'E4 TB Allocation Details'!$A$18:$L$18, 0),FALSE), 'E2 Allocators'!$B$15:$W$358, MATCH('O5 Details by Class &amp; Accounts'!BN$18, 'E2 Allocators'!$B$15:$W$15, 0),FALSE)*$E192)</f>
        <v>0</v>
      </c>
      <c r="BO192" s="2186">
        <f>IF(ISERROR(VLOOKUP(VLOOKUP($A192, 'E4 TB Allocation Details'!$A$18:$L$214, MATCH("Misc ID", 'E4 TB Allocation Details'!$A$18:$L$18, 0),FALSE), 'E2 Allocators'!$B$15:$W$358, MATCH('O5 Details by Class &amp; Accounts'!BO$18, 'E2 Allocators'!$B$15:$W$15, 0),FALSE)*$E192), 0, VLOOKUP(VLOOKUP($A192, 'E4 TB Allocation Details'!$A$18:$L$214, MATCH("Misc ID", 'E4 TB Allocation Details'!$A$18:$L$18, 0),FALSE), 'E2 Allocators'!$B$15:$W$358, MATCH('O5 Details by Class &amp; Accounts'!BO$18, 'E2 Allocators'!$B$15:$W$15, 0),FALSE)*$E192)</f>
        <v>0</v>
      </c>
      <c r="BP192" s="2186">
        <f>IF(ISERROR(VLOOKUP(VLOOKUP($A192, 'E4 TB Allocation Details'!$A$18:$L$214, MATCH("Misc ID", 'E4 TB Allocation Details'!$A$18:$L$18, 0),FALSE), 'E2 Allocators'!$B$15:$W$358, MATCH('O5 Details by Class &amp; Accounts'!BP$18, 'E2 Allocators'!$B$15:$W$15, 0),FALSE)*$E192), 0, VLOOKUP(VLOOKUP($A192, 'E4 TB Allocation Details'!$A$18:$L$214, MATCH("Misc ID", 'E4 TB Allocation Details'!$A$18:$L$18, 0),FALSE), 'E2 Allocators'!$B$15:$W$358, MATCH('O5 Details by Class &amp; Accounts'!BP$18, 'E2 Allocators'!$B$15:$W$15, 0),FALSE)*$E192)</f>
        <v>0</v>
      </c>
      <c r="BQ192" s="2186">
        <f>IF(ISERROR(VLOOKUP(VLOOKUP($A192, 'E4 TB Allocation Details'!$A$18:$L$214, MATCH("Misc ID", 'E4 TB Allocation Details'!$A$18:$L$18, 0),FALSE), 'E2 Allocators'!$B$15:$W$358, MATCH('O5 Details by Class &amp; Accounts'!BQ$18, 'E2 Allocators'!$B$15:$W$15, 0),FALSE)*$E192), 0, VLOOKUP(VLOOKUP($A192, 'E4 TB Allocation Details'!$A$18:$L$214, MATCH("Misc ID", 'E4 TB Allocation Details'!$A$18:$L$18, 0),FALSE), 'E2 Allocators'!$B$15:$W$358, MATCH('O5 Details by Class &amp; Accounts'!BQ$18, 'E2 Allocators'!$B$15:$W$15, 0),FALSE)*$E192)</f>
        <v>0</v>
      </c>
      <c r="BR192" s="2186">
        <f>IF(ISERROR(VLOOKUP(VLOOKUP($A192, 'E4 TB Allocation Details'!$A$18:$L$214, MATCH("Misc ID", 'E4 TB Allocation Details'!$A$18:$L$18, 0),FALSE), 'E2 Allocators'!$B$15:$W$358, MATCH('O5 Details by Class &amp; Accounts'!BR$18, 'E2 Allocators'!$B$15:$W$15, 0),FALSE)*$E192), 0, VLOOKUP(VLOOKUP($A192, 'E4 TB Allocation Details'!$A$18:$L$214, MATCH("Misc ID", 'E4 TB Allocation Details'!$A$18:$L$18, 0),FALSE), 'E2 Allocators'!$B$15:$W$358, MATCH('O5 Details by Class &amp; Accounts'!BR$18, 'E2 Allocators'!$B$15:$W$15, 0),FALSE)*$E192)</f>
        <v>0</v>
      </c>
      <c r="BS192" s="2186">
        <f t="shared" si="48"/>
        <v>0</v>
      </c>
      <c r="BT192" s="2186">
        <f>IF(ISERROR(VLOOKUP(VLOOKUP($A192, 'E4 TB Allocation Details'!$A$18:$L$214, MATCH("A &amp; G ID", 'E4 TB Allocation Details'!$A$18:$L$18, 0),FALSE), 'E2 Allocators'!$B$15:$W$358, MATCH('O5 Details by Class &amp; Accounts'!BT$18, 'E2 Allocators'!$B$15:$W$15, 0),FALSE)*$E192), 0, VLOOKUP(VLOOKUP($A192, 'E4 TB Allocation Details'!$A$18:$L$214, MATCH("A &amp; G ID", 'E4 TB Allocation Details'!$A$18:$L$18, 0),FALSE), 'E2 Allocators'!$B$15:$W$358, MATCH('O5 Details by Class &amp; Accounts'!BT$18, 'E2 Allocators'!$B$15:$W$15, 0),FALSE)*$E192)</f>
        <v>0</v>
      </c>
      <c r="BU192" s="2186">
        <f>IF(ISERROR(VLOOKUP(VLOOKUP($A192, 'E4 TB Allocation Details'!$A$18:$L$214, MATCH("A &amp; G ID", 'E4 TB Allocation Details'!$A$18:$L$18, 0),FALSE), 'E2 Allocators'!$B$15:$W$358, MATCH('O5 Details by Class &amp; Accounts'!BU$18, 'E2 Allocators'!$B$15:$W$15, 0),FALSE)*$E192), 0, VLOOKUP(VLOOKUP($A192, 'E4 TB Allocation Details'!$A$18:$L$214, MATCH("A &amp; G ID", 'E4 TB Allocation Details'!$A$18:$L$18, 0),FALSE), 'E2 Allocators'!$B$15:$W$358, MATCH('O5 Details by Class &amp; Accounts'!BU$18, 'E2 Allocators'!$B$15:$W$15, 0),FALSE)*$E192)</f>
        <v>0</v>
      </c>
      <c r="BV192" s="2186">
        <f>IF(ISERROR(VLOOKUP(VLOOKUP($A192, 'E4 TB Allocation Details'!$A$18:$L$214, MATCH("A &amp; G ID", 'E4 TB Allocation Details'!$A$18:$L$18, 0),FALSE), 'E2 Allocators'!$B$15:$W$358, MATCH('O5 Details by Class &amp; Accounts'!BV$18, 'E2 Allocators'!$B$15:$W$15, 0),FALSE)*$E192), 0, VLOOKUP(VLOOKUP($A192, 'E4 TB Allocation Details'!$A$18:$L$214, MATCH("A &amp; G ID", 'E4 TB Allocation Details'!$A$18:$L$18, 0),FALSE), 'E2 Allocators'!$B$15:$W$358, MATCH('O5 Details by Class &amp; Accounts'!BV$18, 'E2 Allocators'!$B$15:$W$15, 0),FALSE)*$E192)</f>
        <v>0</v>
      </c>
      <c r="BW192" s="2186">
        <f>IF(ISERROR(VLOOKUP(VLOOKUP($A192, 'E4 TB Allocation Details'!$A$18:$L$214, MATCH("A &amp; G ID", 'E4 TB Allocation Details'!$A$18:$L$18, 0),FALSE), 'E2 Allocators'!$B$15:$W$358, MATCH('O5 Details by Class &amp; Accounts'!BW$18, 'E2 Allocators'!$B$15:$W$15, 0),FALSE)*$E192), 0, VLOOKUP(VLOOKUP($A192, 'E4 TB Allocation Details'!$A$18:$L$214, MATCH("A &amp; G ID", 'E4 TB Allocation Details'!$A$18:$L$18, 0),FALSE), 'E2 Allocators'!$B$15:$W$358, MATCH('O5 Details by Class &amp; Accounts'!BW$18, 'E2 Allocators'!$B$15:$W$15, 0),FALSE)*$E192)</f>
        <v>0</v>
      </c>
      <c r="BX192" s="2186">
        <f>IF(ISERROR(VLOOKUP(VLOOKUP($A192, 'E4 TB Allocation Details'!$A$18:$L$214, MATCH("A &amp; G ID", 'E4 TB Allocation Details'!$A$18:$L$18, 0),FALSE), 'E2 Allocators'!$B$15:$W$358, MATCH('O5 Details by Class &amp; Accounts'!BX$18, 'E2 Allocators'!$B$15:$W$15, 0),FALSE)*$E192), 0, VLOOKUP(VLOOKUP($A192, 'E4 TB Allocation Details'!$A$18:$L$214, MATCH("A &amp; G ID", 'E4 TB Allocation Details'!$A$18:$L$18, 0),FALSE), 'E2 Allocators'!$B$15:$W$358, MATCH('O5 Details by Class &amp; Accounts'!BX$18, 'E2 Allocators'!$B$15:$W$15, 0),FALSE)*$E192)</f>
        <v>0</v>
      </c>
      <c r="BY192" s="2186">
        <f>IF(ISERROR(VLOOKUP(VLOOKUP($A192, 'E4 TB Allocation Details'!$A$18:$L$214, MATCH("A &amp; G ID", 'E4 TB Allocation Details'!$A$18:$L$18, 0),FALSE), 'E2 Allocators'!$B$15:$W$358, MATCH('O5 Details by Class &amp; Accounts'!BY$18, 'E2 Allocators'!$B$15:$W$15, 0),FALSE)*$E192), 0, VLOOKUP(VLOOKUP($A192, 'E4 TB Allocation Details'!$A$18:$L$214, MATCH("A &amp; G ID", 'E4 TB Allocation Details'!$A$18:$L$18, 0),FALSE), 'E2 Allocators'!$B$15:$W$358, MATCH('O5 Details by Class &amp; Accounts'!BY$18, 'E2 Allocators'!$B$15:$W$15, 0),FALSE)*$E192)</f>
        <v>0</v>
      </c>
      <c r="BZ192" s="2186">
        <f>IF(ISERROR(VLOOKUP(VLOOKUP($A192, 'E4 TB Allocation Details'!$A$18:$L$214, MATCH("A &amp; G ID", 'E4 TB Allocation Details'!$A$18:$L$18, 0),FALSE), 'E2 Allocators'!$B$15:$W$358, MATCH('O5 Details by Class &amp; Accounts'!BZ$18, 'E2 Allocators'!$B$15:$W$15, 0),FALSE)*$E192), 0, VLOOKUP(VLOOKUP($A192, 'E4 TB Allocation Details'!$A$18:$L$214, MATCH("A &amp; G ID", 'E4 TB Allocation Details'!$A$18:$L$18, 0),FALSE), 'E2 Allocators'!$B$15:$W$358, MATCH('O5 Details by Class &amp; Accounts'!BZ$18, 'E2 Allocators'!$B$15:$W$15, 0),FALSE)*$E192)</f>
        <v>0</v>
      </c>
      <c r="CA192" s="2186">
        <f>IF(ISERROR(VLOOKUP(VLOOKUP($A192, 'E4 TB Allocation Details'!$A$18:$L$214, MATCH("A &amp; G ID", 'E4 TB Allocation Details'!$A$18:$L$18, 0),FALSE), 'E2 Allocators'!$B$15:$W$358, MATCH('O5 Details by Class &amp; Accounts'!CA$18, 'E2 Allocators'!$B$15:$W$15, 0),FALSE)*$E192), 0, VLOOKUP(VLOOKUP($A192, 'E4 TB Allocation Details'!$A$18:$L$214, MATCH("A &amp; G ID", 'E4 TB Allocation Details'!$A$18:$L$18, 0),FALSE), 'E2 Allocators'!$B$15:$W$358, MATCH('O5 Details by Class &amp; Accounts'!CA$18, 'E2 Allocators'!$B$15:$W$15, 0),FALSE)*$E192)</f>
        <v>0</v>
      </c>
      <c r="CB192" s="2186">
        <f>IF(ISERROR(VLOOKUP(VLOOKUP($A192, 'E4 TB Allocation Details'!$A$18:$L$214, MATCH("A &amp; G ID", 'E4 TB Allocation Details'!$A$18:$L$18, 0),FALSE), 'E2 Allocators'!$B$15:$W$358, MATCH('O5 Details by Class &amp; Accounts'!CB$18, 'E2 Allocators'!$B$15:$W$15, 0),FALSE)*$E192), 0, VLOOKUP(VLOOKUP($A192, 'E4 TB Allocation Details'!$A$18:$L$214, MATCH("A &amp; G ID", 'E4 TB Allocation Details'!$A$18:$L$18, 0),FALSE), 'E2 Allocators'!$B$15:$W$358, MATCH('O5 Details by Class &amp; Accounts'!CB$18, 'E2 Allocators'!$B$15:$W$15, 0),FALSE)*$E192)</f>
        <v>0</v>
      </c>
      <c r="CC192" s="2186">
        <f>IF(ISERROR(VLOOKUP(VLOOKUP($A192, 'E4 TB Allocation Details'!$A$18:$L$214, MATCH("A &amp; G ID", 'E4 TB Allocation Details'!$A$18:$L$18, 0),FALSE), 'E2 Allocators'!$B$15:$W$358, MATCH('O5 Details by Class &amp; Accounts'!CC$18, 'E2 Allocators'!$B$15:$W$15, 0),FALSE)*$E192), 0, VLOOKUP(VLOOKUP($A192, 'E4 TB Allocation Details'!$A$18:$L$214, MATCH("A &amp; G ID", 'E4 TB Allocation Details'!$A$18:$L$18, 0),FALSE), 'E2 Allocators'!$B$15:$W$358, MATCH('O5 Details by Class &amp; Accounts'!CC$18, 'E2 Allocators'!$B$15:$W$15, 0),FALSE)*$E192)</f>
        <v>0</v>
      </c>
      <c r="CD192" s="2186">
        <f>IF(ISERROR(VLOOKUP(VLOOKUP($A192, 'E4 TB Allocation Details'!$A$18:$L$214, MATCH("A &amp; G ID", 'E4 TB Allocation Details'!$A$18:$L$18, 0),FALSE), 'E2 Allocators'!$B$15:$W$358, MATCH('O5 Details by Class &amp; Accounts'!CD$18, 'E2 Allocators'!$B$15:$W$15, 0),FALSE)*$E192), 0, VLOOKUP(VLOOKUP($A192, 'E4 TB Allocation Details'!$A$18:$L$214, MATCH("A &amp; G ID", 'E4 TB Allocation Details'!$A$18:$L$18, 0),FALSE), 'E2 Allocators'!$B$15:$W$358, MATCH('O5 Details by Class &amp; Accounts'!CD$18, 'E2 Allocators'!$B$15:$W$15, 0),FALSE)*$E192)</f>
        <v>0</v>
      </c>
      <c r="CE192" s="2186">
        <f>IF(ISERROR(VLOOKUP(VLOOKUP($A192, 'E4 TB Allocation Details'!$A$18:$L$214, MATCH("A &amp; G ID", 'E4 TB Allocation Details'!$A$18:$L$18, 0),FALSE), 'E2 Allocators'!$B$15:$W$358, MATCH('O5 Details by Class &amp; Accounts'!CE$18, 'E2 Allocators'!$B$15:$W$15, 0),FALSE)*$E192), 0, VLOOKUP(VLOOKUP($A192, 'E4 TB Allocation Details'!$A$18:$L$214, MATCH("A &amp; G ID", 'E4 TB Allocation Details'!$A$18:$L$18, 0),FALSE), 'E2 Allocators'!$B$15:$W$358, MATCH('O5 Details by Class &amp; Accounts'!CE$18, 'E2 Allocators'!$B$15:$W$15, 0),FALSE)*$E192)</f>
        <v>0</v>
      </c>
      <c r="CF192" s="2186">
        <f>IF(ISERROR(VLOOKUP(VLOOKUP($A192, 'E4 TB Allocation Details'!$A$18:$L$214, MATCH("A &amp; G ID", 'E4 TB Allocation Details'!$A$18:$L$18, 0),FALSE), 'E2 Allocators'!$B$15:$W$358, MATCH('O5 Details by Class &amp; Accounts'!CF$18, 'E2 Allocators'!$B$15:$W$15, 0),FALSE)*$E192), 0, VLOOKUP(VLOOKUP($A192, 'E4 TB Allocation Details'!$A$18:$L$214, MATCH("A &amp; G ID", 'E4 TB Allocation Details'!$A$18:$L$18, 0),FALSE), 'E2 Allocators'!$B$15:$W$358, MATCH('O5 Details by Class &amp; Accounts'!CF$18, 'E2 Allocators'!$B$15:$W$15, 0),FALSE)*$E192)</f>
        <v>0</v>
      </c>
      <c r="CG192" s="2186">
        <f>IF(ISERROR(VLOOKUP(VLOOKUP($A192, 'E4 TB Allocation Details'!$A$18:$L$214, MATCH("A &amp; G ID", 'E4 TB Allocation Details'!$A$18:$L$18, 0),FALSE), 'E2 Allocators'!$B$15:$W$358, MATCH('O5 Details by Class &amp; Accounts'!CG$18, 'E2 Allocators'!$B$15:$W$15, 0),FALSE)*$E192), 0, VLOOKUP(VLOOKUP($A192, 'E4 TB Allocation Details'!$A$18:$L$214, MATCH("A &amp; G ID", 'E4 TB Allocation Details'!$A$18:$L$18, 0),FALSE), 'E2 Allocators'!$B$15:$W$358, MATCH('O5 Details by Class &amp; Accounts'!CG$18, 'E2 Allocators'!$B$15:$W$15, 0),FALSE)*$E192)</f>
        <v>0</v>
      </c>
      <c r="CH192" s="2186">
        <f>IF(ISERROR(VLOOKUP(VLOOKUP($A192, 'E4 TB Allocation Details'!$A$18:$L$214, MATCH("A &amp; G ID", 'E4 TB Allocation Details'!$A$18:$L$18, 0),FALSE), 'E2 Allocators'!$B$15:$W$358, MATCH('O5 Details by Class &amp; Accounts'!CH$18, 'E2 Allocators'!$B$15:$W$15, 0),FALSE)*$E192), 0, VLOOKUP(VLOOKUP($A192, 'E4 TB Allocation Details'!$A$18:$L$214, MATCH("A &amp; G ID", 'E4 TB Allocation Details'!$A$18:$L$18, 0),FALSE), 'E2 Allocators'!$B$15:$W$358, MATCH('O5 Details by Class &amp; Accounts'!CH$18, 'E2 Allocators'!$B$15:$W$15, 0),FALSE)*$E192)</f>
        <v>0</v>
      </c>
      <c r="CI192" s="2186">
        <f>IF(ISERROR(VLOOKUP(VLOOKUP($A192, 'E4 TB Allocation Details'!$A$18:$L$214, MATCH("A &amp; G ID", 'E4 TB Allocation Details'!$A$18:$L$18, 0),FALSE), 'E2 Allocators'!$B$15:$W$358, MATCH('O5 Details by Class &amp; Accounts'!CI$18, 'E2 Allocators'!$B$15:$W$15, 0),FALSE)*$E192), 0, VLOOKUP(VLOOKUP($A192, 'E4 TB Allocation Details'!$A$18:$L$214, MATCH("A &amp; G ID", 'E4 TB Allocation Details'!$A$18:$L$18, 0),FALSE), 'E2 Allocators'!$B$15:$W$358, MATCH('O5 Details by Class &amp; Accounts'!CI$18, 'E2 Allocators'!$B$15:$W$15, 0),FALSE)*$E192)</f>
        <v>0</v>
      </c>
      <c r="CJ192" s="2186">
        <f>IF(ISERROR(VLOOKUP(VLOOKUP($A192, 'E4 TB Allocation Details'!$A$18:$L$214, MATCH("A &amp; G ID", 'E4 TB Allocation Details'!$A$18:$L$18, 0),FALSE), 'E2 Allocators'!$B$15:$W$358, MATCH('O5 Details by Class &amp; Accounts'!CJ$18, 'E2 Allocators'!$B$15:$W$15, 0),FALSE)*$E192), 0, VLOOKUP(VLOOKUP($A192, 'E4 TB Allocation Details'!$A$18:$L$214, MATCH("A &amp; G ID", 'E4 TB Allocation Details'!$A$18:$L$18, 0),FALSE), 'E2 Allocators'!$B$15:$W$358, MATCH('O5 Details by Class &amp; Accounts'!CJ$18, 'E2 Allocators'!$B$15:$W$15, 0),FALSE)*$E192)</f>
        <v>0</v>
      </c>
      <c r="CK192" s="2186">
        <f>IF(ISERROR(VLOOKUP(VLOOKUP($A192, 'E4 TB Allocation Details'!$A$18:$L$214, MATCH("A &amp; G ID", 'E4 TB Allocation Details'!$A$18:$L$18, 0),FALSE), 'E2 Allocators'!$B$15:$W$358, MATCH('O5 Details by Class &amp; Accounts'!CK$18, 'E2 Allocators'!$B$15:$W$15, 0),FALSE)*$E192), 0, VLOOKUP(VLOOKUP($A192, 'E4 TB Allocation Details'!$A$18:$L$214, MATCH("A &amp; G ID", 'E4 TB Allocation Details'!$A$18:$L$18, 0),FALSE), 'E2 Allocators'!$B$15:$W$358, MATCH('O5 Details by Class &amp; Accounts'!CK$18, 'E2 Allocators'!$B$15:$W$15, 0),FALSE)*$E192)</f>
        <v>0</v>
      </c>
      <c r="CL192" s="2186">
        <f>IF(ISERROR(VLOOKUP(VLOOKUP($A192, 'E4 TB Allocation Details'!$A$18:$L$214, MATCH("A &amp; G ID", 'E4 TB Allocation Details'!$A$18:$L$18, 0),FALSE), 'E2 Allocators'!$B$15:$W$358, MATCH('O5 Details by Class &amp; Accounts'!CL$18, 'E2 Allocators'!$B$15:$W$15, 0),FALSE)*$E192), 0, VLOOKUP(VLOOKUP($A192, 'E4 TB Allocation Details'!$A$18:$L$214, MATCH("A &amp; G ID", 'E4 TB Allocation Details'!$A$18:$L$18, 0),FALSE), 'E2 Allocators'!$B$15:$W$358, MATCH('O5 Details by Class &amp; Accounts'!CL$18, 'E2 Allocators'!$B$15:$W$15, 0),FALSE)*$E192)</f>
        <v>0</v>
      </c>
      <c r="CM192" s="2186">
        <f>IF(ISERROR(VLOOKUP(VLOOKUP($A192, 'E4 TB Allocation Details'!$A$18:$L$214, MATCH("A &amp; G ID", 'E4 TB Allocation Details'!$A$18:$L$18, 0),FALSE), 'E2 Allocators'!$B$15:$W$358, MATCH('O5 Details by Class &amp; Accounts'!CM$18, 'E2 Allocators'!$B$15:$W$15, 0),FALSE)*$E192), 0, VLOOKUP(VLOOKUP($A192, 'E4 TB Allocation Details'!$A$18:$L$214, MATCH("A &amp; G ID", 'E4 TB Allocation Details'!$A$18:$L$18, 0),FALSE), 'E2 Allocators'!$B$15:$W$358, MATCH('O5 Details by Class &amp; Accounts'!CM$18, 'E2 Allocators'!$B$15:$W$15, 0),FALSE)*$E192)</f>
        <v>0</v>
      </c>
      <c r="CN192" s="2186">
        <f t="shared" si="49"/>
        <v>0</v>
      </c>
      <c r="CO192" s="2187">
        <f t="shared" si="50"/>
        <v>0</v>
      </c>
      <c r="CQ192" s="1625" t="s">
        <v>1082</v>
      </c>
    </row>
    <row r="193" spans="1:95" s="54" customFormat="1" ht="12.75" x14ac:dyDescent="0.2">
      <c r="A193" s="1838">
        <v>5655</v>
      </c>
      <c r="B193" s="1807" t="s">
        <v>302</v>
      </c>
      <c r="C193" s="2184">
        <f>IF(ISERROR(VLOOKUP($A193,'I3 TB Data'!$A$19:$H$483,MATCH('O5 Details by Class &amp; Accounts'!$C$18, 'I3 TB Data'!$A$19:$H$19,0),0)), 0, VLOOKUP($A193,'I3 TB Data'!$A$19:$H$483,MATCH('O5 Details by Class &amp; Accounts'!$C$18,'I3 TB Data'!$A$19:$H$19,0),0))</f>
        <v>672532.1</v>
      </c>
      <c r="D193" s="2185"/>
      <c r="E193" s="2184">
        <f t="shared" si="44"/>
        <v>672532.1</v>
      </c>
      <c r="F193" s="2186"/>
      <c r="G193" s="2186"/>
      <c r="H193" s="2186">
        <f t="shared" si="46"/>
        <v>0</v>
      </c>
      <c r="I193" s="2186">
        <f>IF(ISERROR(VLOOKUP(VLOOKUP($A193, 'E4 TB Allocation Details'!$A$18:$L$214, MATCH("Demand ID", 'E4 TB Allocation Details'!$A$18:$L$18, 0),FALSE), 'E2 Allocators'!$B$15:$W$358, MATCH('O5 Details by Class &amp; Accounts'!I$18, 'E2 Allocators'!$B$15:$W$15, 0),FALSE)*$F193), 0, VLOOKUP(VLOOKUP($A193, 'E4 TB Allocation Details'!$A$18:$L$214, MATCH("Demand ID", 'E4 TB Allocation Details'!$A$18:$L$18, 0),FALSE), 'E2 Allocators'!$B$15:$W$358, MATCH('O5 Details by Class &amp; Accounts'!I$18, 'E2 Allocators'!$B$15:$W$15, 0),FALSE)*$F193)</f>
        <v>0</v>
      </c>
      <c r="J193" s="2186">
        <f>IF(ISERROR(VLOOKUP(VLOOKUP($A193, 'E4 TB Allocation Details'!$A$18:$L$214, MATCH("Demand ID", 'E4 TB Allocation Details'!$A$18:$L$18, 0),FALSE), 'E2 Allocators'!$B$15:$W$358, MATCH('O5 Details by Class &amp; Accounts'!J$18, 'E2 Allocators'!$B$15:$W$15, 0),FALSE)*$F193), 0, VLOOKUP(VLOOKUP($A193, 'E4 TB Allocation Details'!$A$18:$L$214, MATCH("Demand ID", 'E4 TB Allocation Details'!$A$18:$L$18, 0),FALSE), 'E2 Allocators'!$B$15:$W$358, MATCH('O5 Details by Class &amp; Accounts'!J$18, 'E2 Allocators'!$B$15:$W$15, 0),FALSE)*$F193)</f>
        <v>0</v>
      </c>
      <c r="K193" s="2186">
        <f>IF(ISERROR(VLOOKUP(VLOOKUP($A193, 'E4 TB Allocation Details'!$A$18:$L$214, MATCH("Demand ID", 'E4 TB Allocation Details'!$A$18:$L$18, 0),FALSE), 'E2 Allocators'!$B$15:$W$358, MATCH('O5 Details by Class &amp; Accounts'!K$18, 'E2 Allocators'!$B$15:$W$15, 0),FALSE)*$F193), 0, VLOOKUP(VLOOKUP($A193, 'E4 TB Allocation Details'!$A$18:$L$214, MATCH("Demand ID", 'E4 TB Allocation Details'!$A$18:$L$18, 0),FALSE), 'E2 Allocators'!$B$15:$W$358, MATCH('O5 Details by Class &amp; Accounts'!K$18, 'E2 Allocators'!$B$15:$W$15, 0),FALSE)*$F193)</f>
        <v>0</v>
      </c>
      <c r="L193" s="2186">
        <f>IF(ISERROR(VLOOKUP(VLOOKUP($A193, 'E4 TB Allocation Details'!$A$18:$L$214, MATCH("Demand ID", 'E4 TB Allocation Details'!$A$18:$L$18, 0),FALSE), 'E2 Allocators'!$B$15:$W$358, MATCH('O5 Details by Class &amp; Accounts'!L$18, 'E2 Allocators'!$B$15:$W$15, 0),FALSE)*$F193), 0, VLOOKUP(VLOOKUP($A193, 'E4 TB Allocation Details'!$A$18:$L$214, MATCH("Demand ID", 'E4 TB Allocation Details'!$A$18:$L$18, 0),FALSE), 'E2 Allocators'!$B$15:$W$358, MATCH('O5 Details by Class &amp; Accounts'!L$18, 'E2 Allocators'!$B$15:$W$15, 0),FALSE)*$F193)</f>
        <v>0</v>
      </c>
      <c r="M193" s="2186">
        <f>IF(ISERROR(VLOOKUP(VLOOKUP($A193, 'E4 TB Allocation Details'!$A$18:$L$214, MATCH("Demand ID", 'E4 TB Allocation Details'!$A$18:$L$18, 0),FALSE), 'E2 Allocators'!$B$15:$W$358, MATCH('O5 Details by Class &amp; Accounts'!M$18, 'E2 Allocators'!$B$15:$W$15, 0),FALSE)*$F193), 0, VLOOKUP(VLOOKUP($A193, 'E4 TB Allocation Details'!$A$18:$L$214, MATCH("Demand ID", 'E4 TB Allocation Details'!$A$18:$L$18, 0),FALSE), 'E2 Allocators'!$B$15:$W$358, MATCH('O5 Details by Class &amp; Accounts'!M$18, 'E2 Allocators'!$B$15:$W$15, 0),FALSE)*$F193)</f>
        <v>0</v>
      </c>
      <c r="N193" s="2186">
        <f>IF(ISERROR(VLOOKUP(VLOOKUP($A193, 'E4 TB Allocation Details'!$A$18:$L$214, MATCH("Demand ID", 'E4 TB Allocation Details'!$A$18:$L$18, 0),FALSE), 'E2 Allocators'!$B$15:$W$358, MATCH('O5 Details by Class &amp; Accounts'!N$18, 'E2 Allocators'!$B$15:$W$15, 0),FALSE)*$F193), 0, VLOOKUP(VLOOKUP($A193, 'E4 TB Allocation Details'!$A$18:$L$214, MATCH("Demand ID", 'E4 TB Allocation Details'!$A$18:$L$18, 0),FALSE), 'E2 Allocators'!$B$15:$W$358, MATCH('O5 Details by Class &amp; Accounts'!N$18, 'E2 Allocators'!$B$15:$W$15, 0),FALSE)*$F193)</f>
        <v>0</v>
      </c>
      <c r="O193" s="2186">
        <f>IF(ISERROR(VLOOKUP(VLOOKUP($A193, 'E4 TB Allocation Details'!$A$18:$L$214, MATCH("Demand ID", 'E4 TB Allocation Details'!$A$18:$L$18, 0),FALSE), 'E2 Allocators'!$B$15:$W$358, MATCH('O5 Details by Class &amp; Accounts'!O$18, 'E2 Allocators'!$B$15:$W$15, 0),FALSE)*$F193), 0, VLOOKUP(VLOOKUP($A193, 'E4 TB Allocation Details'!$A$18:$L$214, MATCH("Demand ID", 'E4 TB Allocation Details'!$A$18:$L$18, 0),FALSE), 'E2 Allocators'!$B$15:$W$358, MATCH('O5 Details by Class &amp; Accounts'!O$18, 'E2 Allocators'!$B$15:$W$15, 0),FALSE)*$F193)</f>
        <v>0</v>
      </c>
      <c r="P193" s="2186">
        <f>IF(ISERROR(VLOOKUP(VLOOKUP($A193, 'E4 TB Allocation Details'!$A$18:$L$214, MATCH("Demand ID", 'E4 TB Allocation Details'!$A$18:$L$18, 0),FALSE), 'E2 Allocators'!$B$15:$W$358, MATCH('O5 Details by Class &amp; Accounts'!P$18, 'E2 Allocators'!$B$15:$W$15, 0),FALSE)*$F193), 0, VLOOKUP(VLOOKUP($A193, 'E4 TB Allocation Details'!$A$18:$L$214, MATCH("Demand ID", 'E4 TB Allocation Details'!$A$18:$L$18, 0),FALSE), 'E2 Allocators'!$B$15:$W$358, MATCH('O5 Details by Class &amp; Accounts'!P$18, 'E2 Allocators'!$B$15:$W$15, 0),FALSE)*$F193)</f>
        <v>0</v>
      </c>
      <c r="Q193" s="2186">
        <f>IF(ISERROR(VLOOKUP(VLOOKUP($A193, 'E4 TB Allocation Details'!$A$18:$L$214, MATCH("Demand ID", 'E4 TB Allocation Details'!$A$18:$L$18, 0),FALSE), 'E2 Allocators'!$B$15:$W$358, MATCH('O5 Details by Class &amp; Accounts'!Q$18, 'E2 Allocators'!$B$15:$W$15, 0),FALSE)*$F193), 0, VLOOKUP(VLOOKUP($A193, 'E4 TB Allocation Details'!$A$18:$L$214, MATCH("Demand ID", 'E4 TB Allocation Details'!$A$18:$L$18, 0),FALSE), 'E2 Allocators'!$B$15:$W$358, MATCH('O5 Details by Class &amp; Accounts'!Q$18, 'E2 Allocators'!$B$15:$W$15, 0),FALSE)*$F193)</f>
        <v>0</v>
      </c>
      <c r="R193" s="2186">
        <f>IF(ISERROR(VLOOKUP(VLOOKUP($A193, 'E4 TB Allocation Details'!$A$18:$L$214, MATCH("Demand ID", 'E4 TB Allocation Details'!$A$18:$L$18, 0),FALSE), 'E2 Allocators'!$B$15:$W$358, MATCH('O5 Details by Class &amp; Accounts'!R$18, 'E2 Allocators'!$B$15:$W$15, 0),FALSE)*$F193), 0, VLOOKUP(VLOOKUP($A193, 'E4 TB Allocation Details'!$A$18:$L$214, MATCH("Demand ID", 'E4 TB Allocation Details'!$A$18:$L$18, 0),FALSE), 'E2 Allocators'!$B$15:$W$358, MATCH('O5 Details by Class &amp; Accounts'!R$18, 'E2 Allocators'!$B$15:$W$15, 0),FALSE)*$F193)</f>
        <v>0</v>
      </c>
      <c r="S193" s="2186">
        <f>IF(ISERROR(VLOOKUP(VLOOKUP($A193, 'E4 TB Allocation Details'!$A$18:$L$214, MATCH("Demand ID", 'E4 TB Allocation Details'!$A$18:$L$18, 0),FALSE), 'E2 Allocators'!$B$15:$W$358, MATCH('O5 Details by Class &amp; Accounts'!S$18, 'E2 Allocators'!$B$15:$W$15, 0),FALSE)*$F193), 0, VLOOKUP(VLOOKUP($A193, 'E4 TB Allocation Details'!$A$18:$L$214, MATCH("Demand ID", 'E4 TB Allocation Details'!$A$18:$L$18, 0),FALSE), 'E2 Allocators'!$B$15:$W$358, MATCH('O5 Details by Class &amp; Accounts'!S$18, 'E2 Allocators'!$B$15:$W$15, 0),FALSE)*$F193)</f>
        <v>0</v>
      </c>
      <c r="T193" s="2186">
        <f>IF(ISERROR(VLOOKUP(VLOOKUP($A193, 'E4 TB Allocation Details'!$A$18:$L$214, MATCH("Demand ID", 'E4 TB Allocation Details'!$A$18:$L$18, 0),FALSE), 'E2 Allocators'!$B$15:$W$358, MATCH('O5 Details by Class &amp; Accounts'!T$18, 'E2 Allocators'!$B$15:$W$15, 0),FALSE)*$F193), 0, VLOOKUP(VLOOKUP($A193, 'E4 TB Allocation Details'!$A$18:$L$214, MATCH("Demand ID", 'E4 TB Allocation Details'!$A$18:$L$18, 0),FALSE), 'E2 Allocators'!$B$15:$W$358, MATCH('O5 Details by Class &amp; Accounts'!T$18, 'E2 Allocators'!$B$15:$W$15, 0),FALSE)*$F193)</f>
        <v>0</v>
      </c>
      <c r="U193" s="2186">
        <f>IF(ISERROR(VLOOKUP(VLOOKUP($A193, 'E4 TB Allocation Details'!$A$18:$L$214, MATCH("Demand ID", 'E4 TB Allocation Details'!$A$18:$L$18, 0),FALSE), 'E2 Allocators'!$B$15:$W$358, MATCH('O5 Details by Class &amp; Accounts'!U$18, 'E2 Allocators'!$B$15:$W$15, 0),FALSE)*$F193), 0, VLOOKUP(VLOOKUP($A193, 'E4 TB Allocation Details'!$A$18:$L$214, MATCH("Demand ID", 'E4 TB Allocation Details'!$A$18:$L$18, 0),FALSE), 'E2 Allocators'!$B$15:$W$358, MATCH('O5 Details by Class &amp; Accounts'!U$18, 'E2 Allocators'!$B$15:$W$15, 0),FALSE)*$F193)</f>
        <v>0</v>
      </c>
      <c r="V193" s="2186">
        <f>IF(ISERROR(VLOOKUP(VLOOKUP($A193, 'E4 TB Allocation Details'!$A$18:$L$214, MATCH("Demand ID", 'E4 TB Allocation Details'!$A$18:$L$18, 0),FALSE), 'E2 Allocators'!$B$15:$W$358, MATCH('O5 Details by Class &amp; Accounts'!V$18, 'E2 Allocators'!$B$15:$W$15, 0),FALSE)*$F193), 0, VLOOKUP(VLOOKUP($A193, 'E4 TB Allocation Details'!$A$18:$L$214, MATCH("Demand ID", 'E4 TB Allocation Details'!$A$18:$L$18, 0),FALSE), 'E2 Allocators'!$B$15:$W$358, MATCH('O5 Details by Class &amp; Accounts'!V$18, 'E2 Allocators'!$B$15:$W$15, 0),FALSE)*$F193)</f>
        <v>0</v>
      </c>
      <c r="W193" s="2186">
        <f>IF(ISERROR(VLOOKUP(VLOOKUP($A193, 'E4 TB Allocation Details'!$A$18:$L$214, MATCH("Demand ID", 'E4 TB Allocation Details'!$A$18:$L$18, 0),FALSE), 'E2 Allocators'!$B$15:$W$358, MATCH('O5 Details by Class &amp; Accounts'!W$18, 'E2 Allocators'!$B$15:$W$15, 0),FALSE)*$F193), 0, VLOOKUP(VLOOKUP($A193, 'E4 TB Allocation Details'!$A$18:$L$214, MATCH("Demand ID", 'E4 TB Allocation Details'!$A$18:$L$18, 0),FALSE), 'E2 Allocators'!$B$15:$W$358, MATCH('O5 Details by Class &amp; Accounts'!W$18, 'E2 Allocators'!$B$15:$W$15, 0),FALSE)*$F193)</f>
        <v>0</v>
      </c>
      <c r="X193" s="2186">
        <f>IF(ISERROR(VLOOKUP(VLOOKUP($A193, 'E4 TB Allocation Details'!$A$18:$L$214, MATCH("Demand ID", 'E4 TB Allocation Details'!$A$18:$L$18, 0),FALSE), 'E2 Allocators'!$B$15:$W$358, MATCH('O5 Details by Class &amp; Accounts'!X$18, 'E2 Allocators'!$B$15:$W$15, 0),FALSE)*$F193), 0, VLOOKUP(VLOOKUP($A193, 'E4 TB Allocation Details'!$A$18:$L$214, MATCH("Demand ID", 'E4 TB Allocation Details'!$A$18:$L$18, 0),FALSE), 'E2 Allocators'!$B$15:$W$358, MATCH('O5 Details by Class &amp; Accounts'!X$18, 'E2 Allocators'!$B$15:$W$15, 0),FALSE)*$F193)</f>
        <v>0</v>
      </c>
      <c r="Y193" s="2186">
        <f>IF(ISERROR(VLOOKUP(VLOOKUP($A193, 'E4 TB Allocation Details'!$A$18:$L$214, MATCH("Demand ID", 'E4 TB Allocation Details'!$A$18:$L$18, 0),FALSE), 'E2 Allocators'!$B$15:$W$358, MATCH('O5 Details by Class &amp; Accounts'!Y$18, 'E2 Allocators'!$B$15:$W$15, 0),FALSE)*$F193), 0, VLOOKUP(VLOOKUP($A193, 'E4 TB Allocation Details'!$A$18:$L$214, MATCH("Demand ID", 'E4 TB Allocation Details'!$A$18:$L$18, 0),FALSE), 'E2 Allocators'!$B$15:$W$358, MATCH('O5 Details by Class &amp; Accounts'!Y$18, 'E2 Allocators'!$B$15:$W$15, 0),FALSE)*$F193)</f>
        <v>0</v>
      </c>
      <c r="Z193" s="2186">
        <f>IF(ISERROR(VLOOKUP(VLOOKUP($A193, 'E4 TB Allocation Details'!$A$18:$L$214, MATCH("Demand ID", 'E4 TB Allocation Details'!$A$18:$L$18, 0),FALSE), 'E2 Allocators'!$B$15:$W$358, MATCH('O5 Details by Class &amp; Accounts'!Z$18, 'E2 Allocators'!$B$15:$W$15, 0),FALSE)*$F193), 0, VLOOKUP(VLOOKUP($A193, 'E4 TB Allocation Details'!$A$18:$L$214, MATCH("Demand ID", 'E4 TB Allocation Details'!$A$18:$L$18, 0),FALSE), 'E2 Allocators'!$B$15:$W$358, MATCH('O5 Details by Class &amp; Accounts'!Z$18, 'E2 Allocators'!$B$15:$W$15, 0),FALSE)*$F193)</f>
        <v>0</v>
      </c>
      <c r="AA193" s="2186">
        <f>IF(ISERROR(VLOOKUP(VLOOKUP($A193, 'E4 TB Allocation Details'!$A$18:$L$214, MATCH("Demand ID", 'E4 TB Allocation Details'!$A$18:$L$18, 0),FALSE), 'E2 Allocators'!$B$15:$W$358, MATCH('O5 Details by Class &amp; Accounts'!AA$18, 'E2 Allocators'!$B$15:$W$15, 0),FALSE)*$F193), 0, VLOOKUP(VLOOKUP($A193, 'E4 TB Allocation Details'!$A$18:$L$214, MATCH("Demand ID", 'E4 TB Allocation Details'!$A$18:$L$18, 0),FALSE), 'E2 Allocators'!$B$15:$W$358, MATCH('O5 Details by Class &amp; Accounts'!AA$18, 'E2 Allocators'!$B$15:$W$15, 0),FALSE)*$F193)</f>
        <v>0</v>
      </c>
      <c r="AB193" s="2186">
        <f>IF(ISERROR(VLOOKUP(VLOOKUP($A193, 'E4 TB Allocation Details'!$A$18:$L$214, MATCH("Demand ID", 'E4 TB Allocation Details'!$A$18:$L$18, 0),FALSE), 'E2 Allocators'!$B$15:$W$358, MATCH('O5 Details by Class &amp; Accounts'!AB$18, 'E2 Allocators'!$B$15:$W$15, 0),FALSE)*$F193), 0, VLOOKUP(VLOOKUP($A193, 'E4 TB Allocation Details'!$A$18:$L$214, MATCH("Demand ID", 'E4 TB Allocation Details'!$A$18:$L$18, 0),FALSE), 'E2 Allocators'!$B$15:$W$358, MATCH('O5 Details by Class &amp; Accounts'!AB$18, 'E2 Allocators'!$B$15:$W$15, 0),FALSE)*$F193)</f>
        <v>0</v>
      </c>
      <c r="AC193" s="2186">
        <f t="shared" si="47"/>
        <v>0</v>
      </c>
      <c r="AD193" s="2186">
        <f>IF(ISERROR(VLOOKUP(VLOOKUP($A193, 'E4 TB Allocation Details'!$A$18:$L$214, MATCH("Customer ID", 'E4 TB Allocation Details'!$A$18:$L$18, 0),FALSE), 'E2 Allocators'!$B$15:$W$358, MATCH('O5 Details by Class &amp; Accounts'!AD$18, 'E2 Allocators'!$B$15:$W$15, 0),FALSE)*$G193), 0, VLOOKUP(VLOOKUP($A193, 'E4 TB Allocation Details'!$A$18:$L$214, MATCH("Customer ID", 'E4 TB Allocation Details'!$A$18:$L$18, 0),FALSE), 'E2 Allocators'!$B$15:$W$358, MATCH('O5 Details by Class &amp; Accounts'!AD$18, 'E2 Allocators'!$B$15:$W$15, 0),FALSE)*$G193)</f>
        <v>0</v>
      </c>
      <c r="AE193" s="2186">
        <f>IF(ISERROR(VLOOKUP(VLOOKUP($A193, 'E4 TB Allocation Details'!$A$18:$L$214, MATCH("Customer ID", 'E4 TB Allocation Details'!$A$18:$L$18, 0),FALSE), 'E2 Allocators'!$B$15:$W$358, MATCH('O5 Details by Class &amp; Accounts'!AE$18, 'E2 Allocators'!$B$15:$W$15, 0),FALSE)*$G193), 0, VLOOKUP(VLOOKUP($A193, 'E4 TB Allocation Details'!$A$18:$L$214, MATCH("Customer ID", 'E4 TB Allocation Details'!$A$18:$L$18, 0),FALSE), 'E2 Allocators'!$B$15:$W$358, MATCH('O5 Details by Class &amp; Accounts'!AE$18, 'E2 Allocators'!$B$15:$W$15, 0),FALSE)*$G193)</f>
        <v>0</v>
      </c>
      <c r="AF193" s="2186">
        <f>IF(ISERROR(VLOOKUP(VLOOKUP($A193, 'E4 TB Allocation Details'!$A$18:$L$214, MATCH("Customer ID", 'E4 TB Allocation Details'!$A$18:$L$18, 0),FALSE), 'E2 Allocators'!$B$15:$W$358, MATCH('O5 Details by Class &amp; Accounts'!AF$18, 'E2 Allocators'!$B$15:$W$15, 0),FALSE)*$G193), 0, VLOOKUP(VLOOKUP($A193, 'E4 TB Allocation Details'!$A$18:$L$214, MATCH("Customer ID", 'E4 TB Allocation Details'!$A$18:$L$18, 0),FALSE), 'E2 Allocators'!$B$15:$W$358, MATCH('O5 Details by Class &amp; Accounts'!AF$18, 'E2 Allocators'!$B$15:$W$15, 0),FALSE)*$G193)</f>
        <v>0</v>
      </c>
      <c r="AG193" s="2186">
        <f>IF(ISERROR(VLOOKUP(VLOOKUP($A193, 'E4 TB Allocation Details'!$A$18:$L$214, MATCH("Customer ID", 'E4 TB Allocation Details'!$A$18:$L$18, 0),FALSE), 'E2 Allocators'!$B$15:$W$358, MATCH('O5 Details by Class &amp; Accounts'!AG$18, 'E2 Allocators'!$B$15:$W$15, 0),FALSE)*$G193), 0, VLOOKUP(VLOOKUP($A193, 'E4 TB Allocation Details'!$A$18:$L$214, MATCH("Customer ID", 'E4 TB Allocation Details'!$A$18:$L$18, 0),FALSE), 'E2 Allocators'!$B$15:$W$358, MATCH('O5 Details by Class &amp; Accounts'!AG$18, 'E2 Allocators'!$B$15:$W$15, 0),FALSE)*$G193)</f>
        <v>0</v>
      </c>
      <c r="AH193" s="2186">
        <f>IF(ISERROR(VLOOKUP(VLOOKUP($A193, 'E4 TB Allocation Details'!$A$18:$L$214, MATCH("Customer ID", 'E4 TB Allocation Details'!$A$18:$L$18, 0),FALSE), 'E2 Allocators'!$B$15:$W$358, MATCH('O5 Details by Class &amp; Accounts'!AH$18, 'E2 Allocators'!$B$15:$W$15, 0),FALSE)*$G193), 0, VLOOKUP(VLOOKUP($A193, 'E4 TB Allocation Details'!$A$18:$L$214, MATCH("Customer ID", 'E4 TB Allocation Details'!$A$18:$L$18, 0),FALSE), 'E2 Allocators'!$B$15:$W$358, MATCH('O5 Details by Class &amp; Accounts'!AH$18, 'E2 Allocators'!$B$15:$W$15, 0),FALSE)*$G193)</f>
        <v>0</v>
      </c>
      <c r="AI193" s="2186">
        <f>IF(ISERROR(VLOOKUP(VLOOKUP($A193, 'E4 TB Allocation Details'!$A$18:$L$214, MATCH("Customer ID", 'E4 TB Allocation Details'!$A$18:$L$18, 0),FALSE), 'E2 Allocators'!$B$15:$W$358, MATCH('O5 Details by Class &amp; Accounts'!AI$18, 'E2 Allocators'!$B$15:$W$15, 0),FALSE)*$G193), 0, VLOOKUP(VLOOKUP($A193, 'E4 TB Allocation Details'!$A$18:$L$214, MATCH("Customer ID", 'E4 TB Allocation Details'!$A$18:$L$18, 0),FALSE), 'E2 Allocators'!$B$15:$W$358, MATCH('O5 Details by Class &amp; Accounts'!AI$18, 'E2 Allocators'!$B$15:$W$15, 0),FALSE)*$G193)</f>
        <v>0</v>
      </c>
      <c r="AJ193" s="2186">
        <f>IF(ISERROR(VLOOKUP(VLOOKUP($A193, 'E4 TB Allocation Details'!$A$18:$L$214, MATCH("Customer ID", 'E4 TB Allocation Details'!$A$18:$L$18, 0),FALSE), 'E2 Allocators'!$B$15:$W$358, MATCH('O5 Details by Class &amp; Accounts'!AJ$18, 'E2 Allocators'!$B$15:$W$15, 0),FALSE)*$G193), 0, VLOOKUP(VLOOKUP($A193, 'E4 TB Allocation Details'!$A$18:$L$214, MATCH("Customer ID", 'E4 TB Allocation Details'!$A$18:$L$18, 0),FALSE), 'E2 Allocators'!$B$15:$W$358, MATCH('O5 Details by Class &amp; Accounts'!AJ$18, 'E2 Allocators'!$B$15:$W$15, 0),FALSE)*$G193)</f>
        <v>0</v>
      </c>
      <c r="AK193" s="2186">
        <f>IF(ISERROR(VLOOKUP(VLOOKUP($A193, 'E4 TB Allocation Details'!$A$18:$L$214, MATCH("Customer ID", 'E4 TB Allocation Details'!$A$18:$L$18, 0),FALSE), 'E2 Allocators'!$B$15:$W$358, MATCH('O5 Details by Class &amp; Accounts'!AK$18, 'E2 Allocators'!$B$15:$W$15, 0),FALSE)*$G193), 0, VLOOKUP(VLOOKUP($A193, 'E4 TB Allocation Details'!$A$18:$L$214, MATCH("Customer ID", 'E4 TB Allocation Details'!$A$18:$L$18, 0),FALSE), 'E2 Allocators'!$B$15:$W$358, MATCH('O5 Details by Class &amp; Accounts'!AK$18, 'E2 Allocators'!$B$15:$W$15, 0),FALSE)*$G193)</f>
        <v>0</v>
      </c>
      <c r="AL193" s="2186">
        <f>IF(ISERROR(VLOOKUP(VLOOKUP($A193, 'E4 TB Allocation Details'!$A$18:$L$214, MATCH("Customer ID", 'E4 TB Allocation Details'!$A$18:$L$18, 0),FALSE), 'E2 Allocators'!$B$15:$W$358, MATCH('O5 Details by Class &amp; Accounts'!AL$18, 'E2 Allocators'!$B$15:$W$15, 0),FALSE)*$G193), 0, VLOOKUP(VLOOKUP($A193, 'E4 TB Allocation Details'!$A$18:$L$214, MATCH("Customer ID", 'E4 TB Allocation Details'!$A$18:$L$18, 0),FALSE), 'E2 Allocators'!$B$15:$W$358, MATCH('O5 Details by Class &amp; Accounts'!AL$18, 'E2 Allocators'!$B$15:$W$15, 0),FALSE)*$G193)</f>
        <v>0</v>
      </c>
      <c r="AM193" s="2186">
        <f>IF(ISERROR(VLOOKUP(VLOOKUP($A193, 'E4 TB Allocation Details'!$A$18:$L$214, MATCH("Customer ID", 'E4 TB Allocation Details'!$A$18:$L$18, 0),FALSE), 'E2 Allocators'!$B$15:$W$358, MATCH('O5 Details by Class &amp; Accounts'!AM$18, 'E2 Allocators'!$B$15:$W$15, 0),FALSE)*$G193), 0, VLOOKUP(VLOOKUP($A193, 'E4 TB Allocation Details'!$A$18:$L$214, MATCH("Customer ID", 'E4 TB Allocation Details'!$A$18:$L$18, 0),FALSE), 'E2 Allocators'!$B$15:$W$358, MATCH('O5 Details by Class &amp; Accounts'!AM$18, 'E2 Allocators'!$B$15:$W$15, 0),FALSE)*$G193)</f>
        <v>0</v>
      </c>
      <c r="AN193" s="2186">
        <f>IF(ISERROR(VLOOKUP(VLOOKUP($A193, 'E4 TB Allocation Details'!$A$18:$L$214, MATCH("Customer ID", 'E4 TB Allocation Details'!$A$18:$L$18, 0),FALSE), 'E2 Allocators'!$B$15:$W$358, MATCH('O5 Details by Class &amp; Accounts'!AN$18, 'E2 Allocators'!$B$15:$W$15, 0),FALSE)*$G193), 0, VLOOKUP(VLOOKUP($A193, 'E4 TB Allocation Details'!$A$18:$L$214, MATCH("Customer ID", 'E4 TB Allocation Details'!$A$18:$L$18, 0),FALSE), 'E2 Allocators'!$B$15:$W$358, MATCH('O5 Details by Class &amp; Accounts'!AN$18, 'E2 Allocators'!$B$15:$W$15, 0),FALSE)*$G193)</f>
        <v>0</v>
      </c>
      <c r="AO193" s="2186">
        <f>IF(ISERROR(VLOOKUP(VLOOKUP($A193, 'E4 TB Allocation Details'!$A$18:$L$214, MATCH("Customer ID", 'E4 TB Allocation Details'!$A$18:$L$18, 0),FALSE), 'E2 Allocators'!$B$15:$W$358, MATCH('O5 Details by Class &amp; Accounts'!AO$18, 'E2 Allocators'!$B$15:$W$15, 0),FALSE)*$G193), 0, VLOOKUP(VLOOKUP($A193, 'E4 TB Allocation Details'!$A$18:$L$214, MATCH("Customer ID", 'E4 TB Allocation Details'!$A$18:$L$18, 0),FALSE), 'E2 Allocators'!$B$15:$W$358, MATCH('O5 Details by Class &amp; Accounts'!AO$18, 'E2 Allocators'!$B$15:$W$15, 0),FALSE)*$G193)</f>
        <v>0</v>
      </c>
      <c r="AP193" s="2186">
        <f>IF(ISERROR(VLOOKUP(VLOOKUP($A193, 'E4 TB Allocation Details'!$A$18:$L$214, MATCH("Customer ID", 'E4 TB Allocation Details'!$A$18:$L$18, 0),FALSE), 'E2 Allocators'!$B$15:$W$358, MATCH('O5 Details by Class &amp; Accounts'!AP$18, 'E2 Allocators'!$B$15:$W$15, 0),FALSE)*$G193), 0, VLOOKUP(VLOOKUP($A193, 'E4 TB Allocation Details'!$A$18:$L$214, MATCH("Customer ID", 'E4 TB Allocation Details'!$A$18:$L$18, 0),FALSE), 'E2 Allocators'!$B$15:$W$358, MATCH('O5 Details by Class &amp; Accounts'!AP$18, 'E2 Allocators'!$B$15:$W$15, 0),FALSE)*$G193)</f>
        <v>0</v>
      </c>
      <c r="AQ193" s="2186">
        <f>IF(ISERROR(VLOOKUP(VLOOKUP($A193, 'E4 TB Allocation Details'!$A$18:$L$214, MATCH("Customer ID", 'E4 TB Allocation Details'!$A$18:$L$18, 0),FALSE), 'E2 Allocators'!$B$15:$W$358, MATCH('O5 Details by Class &amp; Accounts'!AQ$18, 'E2 Allocators'!$B$15:$W$15, 0),FALSE)*$G193), 0, VLOOKUP(VLOOKUP($A193, 'E4 TB Allocation Details'!$A$18:$L$214, MATCH("Customer ID", 'E4 TB Allocation Details'!$A$18:$L$18, 0),FALSE), 'E2 Allocators'!$B$15:$W$358, MATCH('O5 Details by Class &amp; Accounts'!AQ$18, 'E2 Allocators'!$B$15:$W$15, 0),FALSE)*$G193)</f>
        <v>0</v>
      </c>
      <c r="AR193" s="2186">
        <f>IF(ISERROR(VLOOKUP(VLOOKUP($A193, 'E4 TB Allocation Details'!$A$18:$L$214, MATCH("Customer ID", 'E4 TB Allocation Details'!$A$18:$L$18, 0),FALSE), 'E2 Allocators'!$B$15:$W$358, MATCH('O5 Details by Class &amp; Accounts'!AR$18, 'E2 Allocators'!$B$15:$W$15, 0),FALSE)*$G193), 0, VLOOKUP(VLOOKUP($A193, 'E4 TB Allocation Details'!$A$18:$L$214, MATCH("Customer ID", 'E4 TB Allocation Details'!$A$18:$L$18, 0),FALSE), 'E2 Allocators'!$B$15:$W$358, MATCH('O5 Details by Class &amp; Accounts'!AR$18, 'E2 Allocators'!$B$15:$W$15, 0),FALSE)*$G193)</f>
        <v>0</v>
      </c>
      <c r="AS193" s="2186">
        <f>IF(ISERROR(VLOOKUP(VLOOKUP($A193, 'E4 TB Allocation Details'!$A$18:$L$214, MATCH("Customer ID", 'E4 TB Allocation Details'!$A$18:$L$18, 0),FALSE), 'E2 Allocators'!$B$15:$W$358, MATCH('O5 Details by Class &amp; Accounts'!AS$18, 'E2 Allocators'!$B$15:$W$15, 0),FALSE)*$G193), 0, VLOOKUP(VLOOKUP($A193, 'E4 TB Allocation Details'!$A$18:$L$214, MATCH("Customer ID", 'E4 TB Allocation Details'!$A$18:$L$18, 0),FALSE), 'E2 Allocators'!$B$15:$W$358, MATCH('O5 Details by Class &amp; Accounts'!AS$18, 'E2 Allocators'!$B$15:$W$15, 0),FALSE)*$G193)</f>
        <v>0</v>
      </c>
      <c r="AT193" s="2186">
        <f>IF(ISERROR(VLOOKUP(VLOOKUP($A193, 'E4 TB Allocation Details'!$A$18:$L$214, MATCH("Customer ID", 'E4 TB Allocation Details'!$A$18:$L$18, 0),FALSE), 'E2 Allocators'!$B$15:$W$358, MATCH('O5 Details by Class &amp; Accounts'!AT$18, 'E2 Allocators'!$B$15:$W$15, 0),FALSE)*$G193), 0, VLOOKUP(VLOOKUP($A193, 'E4 TB Allocation Details'!$A$18:$L$214, MATCH("Customer ID", 'E4 TB Allocation Details'!$A$18:$L$18, 0),FALSE), 'E2 Allocators'!$B$15:$W$358, MATCH('O5 Details by Class &amp; Accounts'!AT$18, 'E2 Allocators'!$B$15:$W$15, 0),FALSE)*$G193)</f>
        <v>0</v>
      </c>
      <c r="AU193" s="2186">
        <f>IF(ISERROR(VLOOKUP(VLOOKUP($A193, 'E4 TB Allocation Details'!$A$18:$L$214, MATCH("Customer ID", 'E4 TB Allocation Details'!$A$18:$L$18, 0),FALSE), 'E2 Allocators'!$B$15:$W$358, MATCH('O5 Details by Class &amp; Accounts'!AU$18, 'E2 Allocators'!$B$15:$W$15, 0),FALSE)*$G193), 0, VLOOKUP(VLOOKUP($A193, 'E4 TB Allocation Details'!$A$18:$L$214, MATCH("Customer ID", 'E4 TB Allocation Details'!$A$18:$L$18, 0),FALSE), 'E2 Allocators'!$B$15:$W$358, MATCH('O5 Details by Class &amp; Accounts'!AU$18, 'E2 Allocators'!$B$15:$W$15, 0),FALSE)*$G193)</f>
        <v>0</v>
      </c>
      <c r="AV193" s="2186">
        <f>IF(ISERROR(VLOOKUP(VLOOKUP($A193, 'E4 TB Allocation Details'!$A$18:$L$214, MATCH("Customer ID", 'E4 TB Allocation Details'!$A$18:$L$18, 0),FALSE), 'E2 Allocators'!$B$15:$W$358, MATCH('O5 Details by Class &amp; Accounts'!AV$18, 'E2 Allocators'!$B$15:$W$15, 0),FALSE)*$G193), 0, VLOOKUP(VLOOKUP($A193, 'E4 TB Allocation Details'!$A$18:$L$214, MATCH("Customer ID", 'E4 TB Allocation Details'!$A$18:$L$18, 0),FALSE), 'E2 Allocators'!$B$15:$W$358, MATCH('O5 Details by Class &amp; Accounts'!AV$18, 'E2 Allocators'!$B$15:$W$15, 0),FALSE)*$G193)</f>
        <v>0</v>
      </c>
      <c r="AW193" s="2186">
        <f>IF(ISERROR(VLOOKUP(VLOOKUP($A193, 'E4 TB Allocation Details'!$A$18:$L$214, MATCH("Customer ID", 'E4 TB Allocation Details'!$A$18:$L$18, 0),FALSE), 'E2 Allocators'!$B$15:$W$358, MATCH('O5 Details by Class &amp; Accounts'!AW$18, 'E2 Allocators'!$B$15:$W$15, 0),FALSE)*$G193), 0, VLOOKUP(VLOOKUP($A193, 'E4 TB Allocation Details'!$A$18:$L$214, MATCH("Customer ID", 'E4 TB Allocation Details'!$A$18:$L$18, 0),FALSE), 'E2 Allocators'!$B$15:$W$358, MATCH('O5 Details by Class &amp; Accounts'!AW$18, 'E2 Allocators'!$B$15:$W$15, 0),FALSE)*$G193)</f>
        <v>0</v>
      </c>
      <c r="AX193" s="2186">
        <f t="shared" si="51"/>
        <v>0</v>
      </c>
      <c r="AY193" s="2186">
        <f>IF(ISERROR(VLOOKUP(VLOOKUP($A193, 'E4 TB Allocation Details'!$A$18:$L$214, MATCH("Misc ID", 'E4 TB Allocation Details'!$A$18:$L$18, 0),FALSE), 'E2 Allocators'!$B$15:$W$358, MATCH('O5 Details by Class &amp; Accounts'!AY$18, 'E2 Allocators'!$B$15:$W$15, 0),FALSE)*$E193), 0, VLOOKUP(VLOOKUP($A193, 'E4 TB Allocation Details'!$A$18:$L$214, MATCH("Misc ID", 'E4 TB Allocation Details'!$A$18:$L$18, 0),FALSE), 'E2 Allocators'!$B$15:$W$358, MATCH('O5 Details by Class &amp; Accounts'!AY$18, 'E2 Allocators'!$B$15:$W$15, 0),FALSE)*$E193)</f>
        <v>0</v>
      </c>
      <c r="AZ193" s="2186">
        <f>IF(ISERROR(VLOOKUP(VLOOKUP($A193, 'E4 TB Allocation Details'!$A$18:$L$214, MATCH("Misc ID", 'E4 TB Allocation Details'!$A$18:$L$18, 0),FALSE), 'E2 Allocators'!$B$15:$W$358, MATCH('O5 Details by Class &amp; Accounts'!AZ$18, 'E2 Allocators'!$B$15:$W$15, 0),FALSE)*$E193), 0, VLOOKUP(VLOOKUP($A193, 'E4 TB Allocation Details'!$A$18:$L$214, MATCH("Misc ID", 'E4 TB Allocation Details'!$A$18:$L$18, 0),FALSE), 'E2 Allocators'!$B$15:$W$358, MATCH('O5 Details by Class &amp; Accounts'!AZ$18, 'E2 Allocators'!$B$15:$W$15, 0),FALSE)*$E193)</f>
        <v>0</v>
      </c>
      <c r="BA193" s="2186">
        <f>IF(ISERROR(VLOOKUP(VLOOKUP($A193, 'E4 TB Allocation Details'!$A$18:$L$214, MATCH("Misc ID", 'E4 TB Allocation Details'!$A$18:$L$18, 0),FALSE), 'E2 Allocators'!$B$15:$W$358, MATCH('O5 Details by Class &amp; Accounts'!BA$18, 'E2 Allocators'!$B$15:$W$15, 0),FALSE)*$E193), 0, VLOOKUP(VLOOKUP($A193, 'E4 TB Allocation Details'!$A$18:$L$214, MATCH("Misc ID", 'E4 TB Allocation Details'!$A$18:$L$18, 0),FALSE), 'E2 Allocators'!$B$15:$W$358, MATCH('O5 Details by Class &amp; Accounts'!BA$18, 'E2 Allocators'!$B$15:$W$15, 0),FALSE)*$E193)</f>
        <v>0</v>
      </c>
      <c r="BB193" s="2186">
        <f>IF(ISERROR(VLOOKUP(VLOOKUP($A193, 'E4 TB Allocation Details'!$A$18:$L$214, MATCH("Misc ID", 'E4 TB Allocation Details'!$A$18:$L$18, 0),FALSE), 'E2 Allocators'!$B$15:$W$358, MATCH('O5 Details by Class &amp; Accounts'!BB$18, 'E2 Allocators'!$B$15:$W$15, 0),FALSE)*$E193), 0, VLOOKUP(VLOOKUP($A193, 'E4 TB Allocation Details'!$A$18:$L$214, MATCH("Misc ID", 'E4 TB Allocation Details'!$A$18:$L$18, 0),FALSE), 'E2 Allocators'!$B$15:$W$358, MATCH('O5 Details by Class &amp; Accounts'!BB$18, 'E2 Allocators'!$B$15:$W$15, 0),FALSE)*$E193)</f>
        <v>0</v>
      </c>
      <c r="BC193" s="2186">
        <f>IF(ISERROR(VLOOKUP(VLOOKUP($A193, 'E4 TB Allocation Details'!$A$18:$L$214, MATCH("Misc ID", 'E4 TB Allocation Details'!$A$18:$L$18, 0),FALSE), 'E2 Allocators'!$B$15:$W$358, MATCH('O5 Details by Class &amp; Accounts'!BC$18, 'E2 Allocators'!$B$15:$W$15, 0),FALSE)*$E193), 0, VLOOKUP(VLOOKUP($A193, 'E4 TB Allocation Details'!$A$18:$L$214, MATCH("Misc ID", 'E4 TB Allocation Details'!$A$18:$L$18, 0),FALSE), 'E2 Allocators'!$B$15:$W$358, MATCH('O5 Details by Class &amp; Accounts'!BC$18, 'E2 Allocators'!$B$15:$W$15, 0),FALSE)*$E193)</f>
        <v>0</v>
      </c>
      <c r="BD193" s="2186">
        <f>IF(ISERROR(VLOOKUP(VLOOKUP($A193, 'E4 TB Allocation Details'!$A$18:$L$214, MATCH("Misc ID", 'E4 TB Allocation Details'!$A$18:$L$18, 0),FALSE), 'E2 Allocators'!$B$15:$W$358, MATCH('O5 Details by Class &amp; Accounts'!BD$18, 'E2 Allocators'!$B$15:$W$15, 0),FALSE)*$E193), 0, VLOOKUP(VLOOKUP($A193, 'E4 TB Allocation Details'!$A$18:$L$214, MATCH("Misc ID", 'E4 TB Allocation Details'!$A$18:$L$18, 0),FALSE), 'E2 Allocators'!$B$15:$W$358, MATCH('O5 Details by Class &amp; Accounts'!BD$18, 'E2 Allocators'!$B$15:$W$15, 0),FALSE)*$E193)</f>
        <v>0</v>
      </c>
      <c r="BE193" s="2186">
        <f>IF(ISERROR(VLOOKUP(VLOOKUP($A193, 'E4 TB Allocation Details'!$A$18:$L$214, MATCH("Misc ID", 'E4 TB Allocation Details'!$A$18:$L$18, 0),FALSE), 'E2 Allocators'!$B$15:$W$358, MATCH('O5 Details by Class &amp; Accounts'!BE$18, 'E2 Allocators'!$B$15:$W$15, 0),FALSE)*$E193), 0, VLOOKUP(VLOOKUP($A193, 'E4 TB Allocation Details'!$A$18:$L$214, MATCH("Misc ID", 'E4 TB Allocation Details'!$A$18:$L$18, 0),FALSE), 'E2 Allocators'!$B$15:$W$358, MATCH('O5 Details by Class &amp; Accounts'!BE$18, 'E2 Allocators'!$B$15:$W$15, 0),FALSE)*$E193)</f>
        <v>0</v>
      </c>
      <c r="BF193" s="2186">
        <f>IF(ISERROR(VLOOKUP(VLOOKUP($A193, 'E4 TB Allocation Details'!$A$18:$L$214, MATCH("Misc ID", 'E4 TB Allocation Details'!$A$18:$L$18, 0),FALSE), 'E2 Allocators'!$B$15:$W$358, MATCH('O5 Details by Class &amp; Accounts'!BF$18, 'E2 Allocators'!$B$15:$W$15, 0),FALSE)*$E193), 0, VLOOKUP(VLOOKUP($A193, 'E4 TB Allocation Details'!$A$18:$L$214, MATCH("Misc ID", 'E4 TB Allocation Details'!$A$18:$L$18, 0),FALSE), 'E2 Allocators'!$B$15:$W$358, MATCH('O5 Details by Class &amp; Accounts'!BF$18, 'E2 Allocators'!$B$15:$W$15, 0),FALSE)*$E193)</f>
        <v>0</v>
      </c>
      <c r="BG193" s="2186">
        <f>IF(ISERROR(VLOOKUP(VLOOKUP($A193, 'E4 TB Allocation Details'!$A$18:$L$214, MATCH("Misc ID", 'E4 TB Allocation Details'!$A$18:$L$18, 0),FALSE), 'E2 Allocators'!$B$15:$W$358, MATCH('O5 Details by Class &amp; Accounts'!BG$18, 'E2 Allocators'!$B$15:$W$15, 0),FALSE)*$E193), 0, VLOOKUP(VLOOKUP($A193, 'E4 TB Allocation Details'!$A$18:$L$214, MATCH("Misc ID", 'E4 TB Allocation Details'!$A$18:$L$18, 0),FALSE), 'E2 Allocators'!$B$15:$W$358, MATCH('O5 Details by Class &amp; Accounts'!BG$18, 'E2 Allocators'!$B$15:$W$15, 0),FALSE)*$E193)</f>
        <v>0</v>
      </c>
      <c r="BH193" s="2186">
        <f>IF(ISERROR(VLOOKUP(VLOOKUP($A193, 'E4 TB Allocation Details'!$A$18:$L$214, MATCH("Misc ID", 'E4 TB Allocation Details'!$A$18:$L$18, 0),FALSE), 'E2 Allocators'!$B$15:$W$358, MATCH('O5 Details by Class &amp; Accounts'!BH$18, 'E2 Allocators'!$B$15:$W$15, 0),FALSE)*$E193), 0, VLOOKUP(VLOOKUP($A193, 'E4 TB Allocation Details'!$A$18:$L$214, MATCH("Misc ID", 'E4 TB Allocation Details'!$A$18:$L$18, 0),FALSE), 'E2 Allocators'!$B$15:$W$358, MATCH('O5 Details by Class &amp; Accounts'!BH$18, 'E2 Allocators'!$B$15:$W$15, 0),FALSE)*$E193)</f>
        <v>0</v>
      </c>
      <c r="BI193" s="2186">
        <f>IF(ISERROR(VLOOKUP(VLOOKUP($A193, 'E4 TB Allocation Details'!$A$18:$L$214, MATCH("Misc ID", 'E4 TB Allocation Details'!$A$18:$L$18, 0),FALSE), 'E2 Allocators'!$B$15:$W$358, MATCH('O5 Details by Class &amp; Accounts'!BI$18, 'E2 Allocators'!$B$15:$W$15, 0),FALSE)*$E193), 0, VLOOKUP(VLOOKUP($A193, 'E4 TB Allocation Details'!$A$18:$L$214, MATCH("Misc ID", 'E4 TB Allocation Details'!$A$18:$L$18, 0),FALSE), 'E2 Allocators'!$B$15:$W$358, MATCH('O5 Details by Class &amp; Accounts'!BI$18, 'E2 Allocators'!$B$15:$W$15, 0),FALSE)*$E193)</f>
        <v>0</v>
      </c>
      <c r="BJ193" s="2186">
        <f>IF(ISERROR(VLOOKUP(VLOOKUP($A193, 'E4 TB Allocation Details'!$A$18:$L$214, MATCH("Misc ID", 'E4 TB Allocation Details'!$A$18:$L$18, 0),FALSE), 'E2 Allocators'!$B$15:$W$358, MATCH('O5 Details by Class &amp; Accounts'!BJ$18, 'E2 Allocators'!$B$15:$W$15, 0),FALSE)*$E193), 0, VLOOKUP(VLOOKUP($A193, 'E4 TB Allocation Details'!$A$18:$L$214, MATCH("Misc ID", 'E4 TB Allocation Details'!$A$18:$L$18, 0),FALSE), 'E2 Allocators'!$B$15:$W$358, MATCH('O5 Details by Class &amp; Accounts'!BJ$18, 'E2 Allocators'!$B$15:$W$15, 0),FALSE)*$E193)</f>
        <v>0</v>
      </c>
      <c r="BK193" s="2186">
        <f>IF(ISERROR(VLOOKUP(VLOOKUP($A193, 'E4 TB Allocation Details'!$A$18:$L$214, MATCH("Misc ID", 'E4 TB Allocation Details'!$A$18:$L$18, 0),FALSE), 'E2 Allocators'!$B$15:$W$358, MATCH('O5 Details by Class &amp; Accounts'!BK$18, 'E2 Allocators'!$B$15:$W$15, 0),FALSE)*$E193), 0, VLOOKUP(VLOOKUP($A193, 'E4 TB Allocation Details'!$A$18:$L$214, MATCH("Misc ID", 'E4 TB Allocation Details'!$A$18:$L$18, 0),FALSE), 'E2 Allocators'!$B$15:$W$358, MATCH('O5 Details by Class &amp; Accounts'!BK$18, 'E2 Allocators'!$B$15:$W$15, 0),FALSE)*$E193)</f>
        <v>0</v>
      </c>
      <c r="BL193" s="2186">
        <f>IF(ISERROR(VLOOKUP(VLOOKUP($A193, 'E4 TB Allocation Details'!$A$18:$L$214, MATCH("Misc ID", 'E4 TB Allocation Details'!$A$18:$L$18, 0),FALSE), 'E2 Allocators'!$B$15:$W$358, MATCH('O5 Details by Class &amp; Accounts'!BL$18, 'E2 Allocators'!$B$15:$W$15, 0),FALSE)*$E193), 0, VLOOKUP(VLOOKUP($A193, 'E4 TB Allocation Details'!$A$18:$L$214, MATCH("Misc ID", 'E4 TB Allocation Details'!$A$18:$L$18, 0),FALSE), 'E2 Allocators'!$B$15:$W$358, MATCH('O5 Details by Class &amp; Accounts'!BL$18, 'E2 Allocators'!$B$15:$W$15, 0),FALSE)*$E193)</f>
        <v>0</v>
      </c>
      <c r="BM193" s="2186">
        <f>IF(ISERROR(VLOOKUP(VLOOKUP($A193, 'E4 TB Allocation Details'!$A$18:$L$214, MATCH("Misc ID", 'E4 TB Allocation Details'!$A$18:$L$18, 0),FALSE), 'E2 Allocators'!$B$15:$W$358, MATCH('O5 Details by Class &amp; Accounts'!BM$18, 'E2 Allocators'!$B$15:$W$15, 0),FALSE)*$E193), 0, VLOOKUP(VLOOKUP($A193, 'E4 TB Allocation Details'!$A$18:$L$214, MATCH("Misc ID", 'E4 TB Allocation Details'!$A$18:$L$18, 0),FALSE), 'E2 Allocators'!$B$15:$W$358, MATCH('O5 Details by Class &amp; Accounts'!BM$18, 'E2 Allocators'!$B$15:$W$15, 0),FALSE)*$E193)</f>
        <v>0</v>
      </c>
      <c r="BN193" s="2186">
        <f>IF(ISERROR(VLOOKUP(VLOOKUP($A193, 'E4 TB Allocation Details'!$A$18:$L$214, MATCH("Misc ID", 'E4 TB Allocation Details'!$A$18:$L$18, 0),FALSE), 'E2 Allocators'!$B$15:$W$358, MATCH('O5 Details by Class &amp; Accounts'!BN$18, 'E2 Allocators'!$B$15:$W$15, 0),FALSE)*$E193), 0, VLOOKUP(VLOOKUP($A193, 'E4 TB Allocation Details'!$A$18:$L$214, MATCH("Misc ID", 'E4 TB Allocation Details'!$A$18:$L$18, 0),FALSE), 'E2 Allocators'!$B$15:$W$358, MATCH('O5 Details by Class &amp; Accounts'!BN$18, 'E2 Allocators'!$B$15:$W$15, 0),FALSE)*$E193)</f>
        <v>0</v>
      </c>
      <c r="BO193" s="2186">
        <f>IF(ISERROR(VLOOKUP(VLOOKUP($A193, 'E4 TB Allocation Details'!$A$18:$L$214, MATCH("Misc ID", 'E4 TB Allocation Details'!$A$18:$L$18, 0),FALSE), 'E2 Allocators'!$B$15:$W$358, MATCH('O5 Details by Class &amp; Accounts'!BO$18, 'E2 Allocators'!$B$15:$W$15, 0),FALSE)*$E193), 0, VLOOKUP(VLOOKUP($A193, 'E4 TB Allocation Details'!$A$18:$L$214, MATCH("Misc ID", 'E4 TB Allocation Details'!$A$18:$L$18, 0),FALSE), 'E2 Allocators'!$B$15:$W$358, MATCH('O5 Details by Class &amp; Accounts'!BO$18, 'E2 Allocators'!$B$15:$W$15, 0),FALSE)*$E193)</f>
        <v>0</v>
      </c>
      <c r="BP193" s="2186">
        <f>IF(ISERROR(VLOOKUP(VLOOKUP($A193, 'E4 TB Allocation Details'!$A$18:$L$214, MATCH("Misc ID", 'E4 TB Allocation Details'!$A$18:$L$18, 0),FALSE), 'E2 Allocators'!$B$15:$W$358, MATCH('O5 Details by Class &amp; Accounts'!BP$18, 'E2 Allocators'!$B$15:$W$15, 0),FALSE)*$E193), 0, VLOOKUP(VLOOKUP($A193, 'E4 TB Allocation Details'!$A$18:$L$214, MATCH("Misc ID", 'E4 TB Allocation Details'!$A$18:$L$18, 0),FALSE), 'E2 Allocators'!$B$15:$W$358, MATCH('O5 Details by Class &amp; Accounts'!BP$18, 'E2 Allocators'!$B$15:$W$15, 0),FALSE)*$E193)</f>
        <v>0</v>
      </c>
      <c r="BQ193" s="2186">
        <f>IF(ISERROR(VLOOKUP(VLOOKUP($A193, 'E4 TB Allocation Details'!$A$18:$L$214, MATCH("Misc ID", 'E4 TB Allocation Details'!$A$18:$L$18, 0),FALSE), 'E2 Allocators'!$B$15:$W$358, MATCH('O5 Details by Class &amp; Accounts'!BQ$18, 'E2 Allocators'!$B$15:$W$15, 0),FALSE)*$E193), 0, VLOOKUP(VLOOKUP($A193, 'E4 TB Allocation Details'!$A$18:$L$214, MATCH("Misc ID", 'E4 TB Allocation Details'!$A$18:$L$18, 0),FALSE), 'E2 Allocators'!$B$15:$W$358, MATCH('O5 Details by Class &amp; Accounts'!BQ$18, 'E2 Allocators'!$B$15:$W$15, 0),FALSE)*$E193)</f>
        <v>0</v>
      </c>
      <c r="BR193" s="2186">
        <f>IF(ISERROR(VLOOKUP(VLOOKUP($A193, 'E4 TB Allocation Details'!$A$18:$L$214, MATCH("Misc ID", 'E4 TB Allocation Details'!$A$18:$L$18, 0),FALSE), 'E2 Allocators'!$B$15:$W$358, MATCH('O5 Details by Class &amp; Accounts'!BR$18, 'E2 Allocators'!$B$15:$W$15, 0),FALSE)*$E193), 0, VLOOKUP(VLOOKUP($A193, 'E4 TB Allocation Details'!$A$18:$L$214, MATCH("Misc ID", 'E4 TB Allocation Details'!$A$18:$L$18, 0),FALSE), 'E2 Allocators'!$B$15:$W$358, MATCH('O5 Details by Class &amp; Accounts'!BR$18, 'E2 Allocators'!$B$15:$W$15, 0),FALSE)*$E193)</f>
        <v>0</v>
      </c>
      <c r="BS193" s="2186">
        <f t="shared" si="48"/>
        <v>0</v>
      </c>
      <c r="BT193" s="2186">
        <f>IF(ISERROR(VLOOKUP(VLOOKUP($A193, 'E4 TB Allocation Details'!$A$18:$L$214, MATCH("A &amp; G ID", 'E4 TB Allocation Details'!$A$18:$L$18, 0),FALSE), 'E2 Allocators'!$B$15:$W$358, MATCH('O5 Details by Class &amp; Accounts'!BT$18, 'E2 Allocators'!$B$15:$W$15, 0),FALSE)*$E193), 0, VLOOKUP(VLOOKUP($A193, 'E4 TB Allocation Details'!$A$18:$L$214, MATCH("A &amp; G ID", 'E4 TB Allocation Details'!$A$18:$L$18, 0),FALSE), 'E2 Allocators'!$B$15:$W$358, MATCH('O5 Details by Class &amp; Accounts'!BT$18, 'E2 Allocators'!$B$15:$W$15, 0),FALSE)*$E193)</f>
        <v>459459.39930156583</v>
      </c>
      <c r="BU193" s="2186">
        <f>IF(ISERROR(VLOOKUP(VLOOKUP($A193, 'E4 TB Allocation Details'!$A$18:$L$214, MATCH("A &amp; G ID", 'E4 TB Allocation Details'!$A$18:$L$18, 0),FALSE), 'E2 Allocators'!$B$15:$W$358, MATCH('O5 Details by Class &amp; Accounts'!BU$18, 'E2 Allocators'!$B$15:$W$15, 0),FALSE)*$E193), 0, VLOOKUP(VLOOKUP($A193, 'E4 TB Allocation Details'!$A$18:$L$214, MATCH("A &amp; G ID", 'E4 TB Allocation Details'!$A$18:$L$18, 0),FALSE), 'E2 Allocators'!$B$15:$W$358, MATCH('O5 Details by Class &amp; Accounts'!BU$18, 'E2 Allocators'!$B$15:$W$15, 0),FALSE)*$E193)</f>
        <v>87340.657052403694</v>
      </c>
      <c r="BV193" s="2186">
        <f>IF(ISERROR(VLOOKUP(VLOOKUP($A193, 'E4 TB Allocation Details'!$A$18:$L$214, MATCH("A &amp; G ID", 'E4 TB Allocation Details'!$A$18:$L$18, 0),FALSE), 'E2 Allocators'!$B$15:$W$358, MATCH('O5 Details by Class &amp; Accounts'!BV$18, 'E2 Allocators'!$B$15:$W$15, 0),FALSE)*$E193), 0, VLOOKUP(VLOOKUP($A193, 'E4 TB Allocation Details'!$A$18:$L$214, MATCH("A &amp; G ID", 'E4 TB Allocation Details'!$A$18:$L$18, 0),FALSE), 'E2 Allocators'!$B$15:$W$358, MATCH('O5 Details by Class &amp; Accounts'!BV$18, 'E2 Allocators'!$B$15:$W$15, 0),FALSE)*$E193)</f>
        <v>111914.75261362012</v>
      </c>
      <c r="BW193" s="2186">
        <f>IF(ISERROR(VLOOKUP(VLOOKUP($A193, 'E4 TB Allocation Details'!$A$18:$L$214, MATCH("A &amp; G ID", 'E4 TB Allocation Details'!$A$18:$L$18, 0),FALSE), 'E2 Allocators'!$B$15:$W$358, MATCH('O5 Details by Class &amp; Accounts'!BW$18, 'E2 Allocators'!$B$15:$W$15, 0),FALSE)*$E193), 0, VLOOKUP(VLOOKUP($A193, 'E4 TB Allocation Details'!$A$18:$L$214, MATCH("A &amp; G ID", 'E4 TB Allocation Details'!$A$18:$L$18, 0),FALSE), 'E2 Allocators'!$B$15:$W$358, MATCH('O5 Details by Class &amp; Accounts'!BW$18, 'E2 Allocators'!$B$15:$W$15, 0),FALSE)*$E193)</f>
        <v>0</v>
      </c>
      <c r="BX193" s="2186">
        <f>IF(ISERROR(VLOOKUP(VLOOKUP($A193, 'E4 TB Allocation Details'!$A$18:$L$214, MATCH("A &amp; G ID", 'E4 TB Allocation Details'!$A$18:$L$18, 0),FALSE), 'E2 Allocators'!$B$15:$W$358, MATCH('O5 Details by Class &amp; Accounts'!BX$18, 'E2 Allocators'!$B$15:$W$15, 0),FALSE)*$E193), 0, VLOOKUP(VLOOKUP($A193, 'E4 TB Allocation Details'!$A$18:$L$214, MATCH("A &amp; G ID", 'E4 TB Allocation Details'!$A$18:$L$18, 0),FALSE), 'E2 Allocators'!$B$15:$W$358, MATCH('O5 Details by Class &amp; Accounts'!BX$18, 'E2 Allocators'!$B$15:$W$15, 0),FALSE)*$E193)</f>
        <v>0</v>
      </c>
      <c r="BY193" s="2186">
        <f>IF(ISERROR(VLOOKUP(VLOOKUP($A193, 'E4 TB Allocation Details'!$A$18:$L$214, MATCH("A &amp; G ID", 'E4 TB Allocation Details'!$A$18:$L$18, 0),FALSE), 'E2 Allocators'!$B$15:$W$358, MATCH('O5 Details by Class &amp; Accounts'!BY$18, 'E2 Allocators'!$B$15:$W$15, 0),FALSE)*$E193), 0, VLOOKUP(VLOOKUP($A193, 'E4 TB Allocation Details'!$A$18:$L$214, MATCH("A &amp; G ID", 'E4 TB Allocation Details'!$A$18:$L$18, 0),FALSE), 'E2 Allocators'!$B$15:$W$358, MATCH('O5 Details by Class &amp; Accounts'!BY$18, 'E2 Allocators'!$B$15:$W$15, 0),FALSE)*$E193)</f>
        <v>0</v>
      </c>
      <c r="BZ193" s="2186">
        <f>IF(ISERROR(VLOOKUP(VLOOKUP($A193, 'E4 TB Allocation Details'!$A$18:$L$214, MATCH("A &amp; G ID", 'E4 TB Allocation Details'!$A$18:$L$18, 0),FALSE), 'E2 Allocators'!$B$15:$W$358, MATCH('O5 Details by Class &amp; Accounts'!BZ$18, 'E2 Allocators'!$B$15:$W$15, 0),FALSE)*$E193), 0, VLOOKUP(VLOOKUP($A193, 'E4 TB Allocation Details'!$A$18:$L$214, MATCH("A &amp; G ID", 'E4 TB Allocation Details'!$A$18:$L$18, 0),FALSE), 'E2 Allocators'!$B$15:$W$358, MATCH('O5 Details by Class &amp; Accounts'!BZ$18, 'E2 Allocators'!$B$15:$W$15, 0),FALSE)*$E193)</f>
        <v>11242.879837701848</v>
      </c>
      <c r="CA193" s="2186">
        <f>IF(ISERROR(VLOOKUP(VLOOKUP($A193, 'E4 TB Allocation Details'!$A$18:$L$214, MATCH("A &amp; G ID", 'E4 TB Allocation Details'!$A$18:$L$18, 0),FALSE), 'E2 Allocators'!$B$15:$W$358, MATCH('O5 Details by Class &amp; Accounts'!CA$18, 'E2 Allocators'!$B$15:$W$15, 0),FALSE)*$E193), 0, VLOOKUP(VLOOKUP($A193, 'E4 TB Allocation Details'!$A$18:$L$214, MATCH("A &amp; G ID", 'E4 TB Allocation Details'!$A$18:$L$18, 0),FALSE), 'E2 Allocators'!$B$15:$W$358, MATCH('O5 Details by Class &amp; Accounts'!CA$18, 'E2 Allocators'!$B$15:$W$15, 0),FALSE)*$E193)</f>
        <v>1340.1941901216321</v>
      </c>
      <c r="CB193" s="2186">
        <f>IF(ISERROR(VLOOKUP(VLOOKUP($A193, 'E4 TB Allocation Details'!$A$18:$L$214, MATCH("A &amp; G ID", 'E4 TB Allocation Details'!$A$18:$L$18, 0),FALSE), 'E2 Allocators'!$B$15:$W$358, MATCH('O5 Details by Class &amp; Accounts'!CB$18, 'E2 Allocators'!$B$15:$W$15, 0),FALSE)*$E193), 0, VLOOKUP(VLOOKUP($A193, 'E4 TB Allocation Details'!$A$18:$L$214, MATCH("A &amp; G ID", 'E4 TB Allocation Details'!$A$18:$L$18, 0),FALSE), 'E2 Allocators'!$B$15:$W$358, MATCH('O5 Details by Class &amp; Accounts'!CB$18, 'E2 Allocators'!$B$15:$W$15, 0),FALSE)*$E193)</f>
        <v>1234.2170045869634</v>
      </c>
      <c r="CC193" s="2186">
        <f>IF(ISERROR(VLOOKUP(VLOOKUP($A193, 'E4 TB Allocation Details'!$A$18:$L$214, MATCH("A &amp; G ID", 'E4 TB Allocation Details'!$A$18:$L$18, 0),FALSE), 'E2 Allocators'!$B$15:$W$358, MATCH('O5 Details by Class &amp; Accounts'!CC$18, 'E2 Allocators'!$B$15:$W$15, 0),FALSE)*$E193), 0, VLOOKUP(VLOOKUP($A193, 'E4 TB Allocation Details'!$A$18:$L$214, MATCH("A &amp; G ID", 'E4 TB Allocation Details'!$A$18:$L$18, 0),FALSE), 'E2 Allocators'!$B$15:$W$358, MATCH('O5 Details by Class &amp; Accounts'!CC$18, 'E2 Allocators'!$B$15:$W$15, 0),FALSE)*$E193)</f>
        <v>0</v>
      </c>
      <c r="CD193" s="2186">
        <f>IF(ISERROR(VLOOKUP(VLOOKUP($A193, 'E4 TB Allocation Details'!$A$18:$L$214, MATCH("A &amp; G ID", 'E4 TB Allocation Details'!$A$18:$L$18, 0),FALSE), 'E2 Allocators'!$B$15:$W$358, MATCH('O5 Details by Class &amp; Accounts'!CD$18, 'E2 Allocators'!$B$15:$W$15, 0),FALSE)*$E193), 0, VLOOKUP(VLOOKUP($A193, 'E4 TB Allocation Details'!$A$18:$L$214, MATCH("A &amp; G ID", 'E4 TB Allocation Details'!$A$18:$L$18, 0),FALSE), 'E2 Allocators'!$B$15:$W$358, MATCH('O5 Details by Class &amp; Accounts'!CD$18, 'E2 Allocators'!$B$15:$W$15, 0),FALSE)*$E193)</f>
        <v>0</v>
      </c>
      <c r="CE193" s="2186">
        <f>IF(ISERROR(VLOOKUP(VLOOKUP($A193, 'E4 TB Allocation Details'!$A$18:$L$214, MATCH("A &amp; G ID", 'E4 TB Allocation Details'!$A$18:$L$18, 0),FALSE), 'E2 Allocators'!$B$15:$W$358, MATCH('O5 Details by Class &amp; Accounts'!CE$18, 'E2 Allocators'!$B$15:$W$15, 0),FALSE)*$E193), 0, VLOOKUP(VLOOKUP($A193, 'E4 TB Allocation Details'!$A$18:$L$214, MATCH("A &amp; G ID", 'E4 TB Allocation Details'!$A$18:$L$18, 0),FALSE), 'E2 Allocators'!$B$15:$W$358, MATCH('O5 Details by Class &amp; Accounts'!CE$18, 'E2 Allocators'!$B$15:$W$15, 0),FALSE)*$E193)</f>
        <v>0</v>
      </c>
      <c r="CF193" s="2186">
        <f>IF(ISERROR(VLOOKUP(VLOOKUP($A193, 'E4 TB Allocation Details'!$A$18:$L$214, MATCH("A &amp; G ID", 'E4 TB Allocation Details'!$A$18:$L$18, 0),FALSE), 'E2 Allocators'!$B$15:$W$358, MATCH('O5 Details by Class &amp; Accounts'!CF$18, 'E2 Allocators'!$B$15:$W$15, 0),FALSE)*$E193), 0, VLOOKUP(VLOOKUP($A193, 'E4 TB Allocation Details'!$A$18:$L$214, MATCH("A &amp; G ID", 'E4 TB Allocation Details'!$A$18:$L$18, 0),FALSE), 'E2 Allocators'!$B$15:$W$358, MATCH('O5 Details by Class &amp; Accounts'!CF$18, 'E2 Allocators'!$B$15:$W$15, 0),FALSE)*$E193)</f>
        <v>0</v>
      </c>
      <c r="CG193" s="2186">
        <f>IF(ISERROR(VLOOKUP(VLOOKUP($A193, 'E4 TB Allocation Details'!$A$18:$L$214, MATCH("A &amp; G ID", 'E4 TB Allocation Details'!$A$18:$L$18, 0),FALSE), 'E2 Allocators'!$B$15:$W$358, MATCH('O5 Details by Class &amp; Accounts'!CG$18, 'E2 Allocators'!$B$15:$W$15, 0),FALSE)*$E193), 0, VLOOKUP(VLOOKUP($A193, 'E4 TB Allocation Details'!$A$18:$L$214, MATCH("A &amp; G ID", 'E4 TB Allocation Details'!$A$18:$L$18, 0),FALSE), 'E2 Allocators'!$B$15:$W$358, MATCH('O5 Details by Class &amp; Accounts'!CG$18, 'E2 Allocators'!$B$15:$W$15, 0),FALSE)*$E193)</f>
        <v>0</v>
      </c>
      <c r="CH193" s="2186">
        <f>IF(ISERROR(VLOOKUP(VLOOKUP($A193, 'E4 TB Allocation Details'!$A$18:$L$214, MATCH("A &amp; G ID", 'E4 TB Allocation Details'!$A$18:$L$18, 0),FALSE), 'E2 Allocators'!$B$15:$W$358, MATCH('O5 Details by Class &amp; Accounts'!CH$18, 'E2 Allocators'!$B$15:$W$15, 0),FALSE)*$E193), 0, VLOOKUP(VLOOKUP($A193, 'E4 TB Allocation Details'!$A$18:$L$214, MATCH("A &amp; G ID", 'E4 TB Allocation Details'!$A$18:$L$18, 0),FALSE), 'E2 Allocators'!$B$15:$W$358, MATCH('O5 Details by Class &amp; Accounts'!CH$18, 'E2 Allocators'!$B$15:$W$15, 0),FALSE)*$E193)</f>
        <v>0</v>
      </c>
      <c r="CI193" s="2186">
        <f>IF(ISERROR(VLOOKUP(VLOOKUP($A193, 'E4 TB Allocation Details'!$A$18:$L$214, MATCH("A &amp; G ID", 'E4 TB Allocation Details'!$A$18:$L$18, 0),FALSE), 'E2 Allocators'!$B$15:$W$358, MATCH('O5 Details by Class &amp; Accounts'!CI$18, 'E2 Allocators'!$B$15:$W$15, 0),FALSE)*$E193), 0, VLOOKUP(VLOOKUP($A193, 'E4 TB Allocation Details'!$A$18:$L$214, MATCH("A &amp; G ID", 'E4 TB Allocation Details'!$A$18:$L$18, 0),FALSE), 'E2 Allocators'!$B$15:$W$358, MATCH('O5 Details by Class &amp; Accounts'!CI$18, 'E2 Allocators'!$B$15:$W$15, 0),FALSE)*$E193)</f>
        <v>0</v>
      </c>
      <c r="CJ193" s="2186">
        <f>IF(ISERROR(VLOOKUP(VLOOKUP($A193, 'E4 TB Allocation Details'!$A$18:$L$214, MATCH("A &amp; G ID", 'E4 TB Allocation Details'!$A$18:$L$18, 0),FALSE), 'E2 Allocators'!$B$15:$W$358, MATCH('O5 Details by Class &amp; Accounts'!CJ$18, 'E2 Allocators'!$B$15:$W$15, 0),FALSE)*$E193), 0, VLOOKUP(VLOOKUP($A193, 'E4 TB Allocation Details'!$A$18:$L$214, MATCH("A &amp; G ID", 'E4 TB Allocation Details'!$A$18:$L$18, 0),FALSE), 'E2 Allocators'!$B$15:$W$358, MATCH('O5 Details by Class &amp; Accounts'!CJ$18, 'E2 Allocators'!$B$15:$W$15, 0),FALSE)*$E193)</f>
        <v>0</v>
      </c>
      <c r="CK193" s="2186">
        <f>IF(ISERROR(VLOOKUP(VLOOKUP($A193, 'E4 TB Allocation Details'!$A$18:$L$214, MATCH("A &amp; G ID", 'E4 TB Allocation Details'!$A$18:$L$18, 0),FALSE), 'E2 Allocators'!$B$15:$W$358, MATCH('O5 Details by Class &amp; Accounts'!CK$18, 'E2 Allocators'!$B$15:$W$15, 0),FALSE)*$E193), 0, VLOOKUP(VLOOKUP($A193, 'E4 TB Allocation Details'!$A$18:$L$214, MATCH("A &amp; G ID", 'E4 TB Allocation Details'!$A$18:$L$18, 0),FALSE), 'E2 Allocators'!$B$15:$W$358, MATCH('O5 Details by Class &amp; Accounts'!CK$18, 'E2 Allocators'!$B$15:$W$15, 0),FALSE)*$E193)</f>
        <v>0</v>
      </c>
      <c r="CL193" s="2186">
        <f>IF(ISERROR(VLOOKUP(VLOOKUP($A193, 'E4 TB Allocation Details'!$A$18:$L$214, MATCH("A &amp; G ID", 'E4 TB Allocation Details'!$A$18:$L$18, 0),FALSE), 'E2 Allocators'!$B$15:$W$358, MATCH('O5 Details by Class &amp; Accounts'!CL$18, 'E2 Allocators'!$B$15:$W$15, 0),FALSE)*$E193), 0, VLOOKUP(VLOOKUP($A193, 'E4 TB Allocation Details'!$A$18:$L$214, MATCH("A &amp; G ID", 'E4 TB Allocation Details'!$A$18:$L$18, 0),FALSE), 'E2 Allocators'!$B$15:$W$358, MATCH('O5 Details by Class &amp; Accounts'!CL$18, 'E2 Allocators'!$B$15:$W$15, 0),FALSE)*$E193)</f>
        <v>0</v>
      </c>
      <c r="CM193" s="2186">
        <f>IF(ISERROR(VLOOKUP(VLOOKUP($A193, 'E4 TB Allocation Details'!$A$18:$L$214, MATCH("A &amp; G ID", 'E4 TB Allocation Details'!$A$18:$L$18, 0),FALSE), 'E2 Allocators'!$B$15:$W$358, MATCH('O5 Details by Class &amp; Accounts'!CM$18, 'E2 Allocators'!$B$15:$W$15, 0),FALSE)*$E193), 0, VLOOKUP(VLOOKUP($A193, 'E4 TB Allocation Details'!$A$18:$L$214, MATCH("A &amp; G ID", 'E4 TB Allocation Details'!$A$18:$L$18, 0),FALSE), 'E2 Allocators'!$B$15:$W$358, MATCH('O5 Details by Class &amp; Accounts'!CM$18, 'E2 Allocators'!$B$15:$W$15, 0),FALSE)*$E193)</f>
        <v>0</v>
      </c>
      <c r="CN193" s="2186">
        <f t="shared" si="49"/>
        <v>672532.1</v>
      </c>
      <c r="CO193" s="2187">
        <f t="shared" si="50"/>
        <v>0</v>
      </c>
      <c r="CQ193" s="1625" t="s">
        <v>1082</v>
      </c>
    </row>
    <row r="194" spans="1:95" s="54" customFormat="1" ht="12.75" x14ac:dyDescent="0.2">
      <c r="A194" s="1838">
        <v>5660</v>
      </c>
      <c r="B194" s="1807" t="s">
        <v>303</v>
      </c>
      <c r="C194" s="2184">
        <f>IF(ISERROR(VLOOKUP($A194,'I3 TB Data'!$A$19:$H$483,MATCH('O5 Details by Class &amp; Accounts'!$C$18, 'I3 TB Data'!$A$19:$H$19,0),0)), 0, VLOOKUP($A194,'I3 TB Data'!$A$19:$H$483,MATCH('O5 Details by Class &amp; Accounts'!$C$18,'I3 TB Data'!$A$19:$H$19,0),0))</f>
        <v>533787.49</v>
      </c>
      <c r="D194" s="2185"/>
      <c r="E194" s="2184">
        <f t="shared" si="44"/>
        <v>533787.49</v>
      </c>
      <c r="F194" s="2186"/>
      <c r="G194" s="2186"/>
      <c r="H194" s="2186">
        <f t="shared" si="46"/>
        <v>0</v>
      </c>
      <c r="I194" s="2186">
        <f>IF(ISERROR(VLOOKUP(VLOOKUP($A194, 'E4 TB Allocation Details'!$A$18:$L$214, MATCH("Demand ID", 'E4 TB Allocation Details'!$A$18:$L$18, 0),FALSE), 'E2 Allocators'!$B$15:$W$358, MATCH('O5 Details by Class &amp; Accounts'!I$18, 'E2 Allocators'!$B$15:$W$15, 0),FALSE)*$F194), 0, VLOOKUP(VLOOKUP($A194, 'E4 TB Allocation Details'!$A$18:$L$214, MATCH("Demand ID", 'E4 TB Allocation Details'!$A$18:$L$18, 0),FALSE), 'E2 Allocators'!$B$15:$W$358, MATCH('O5 Details by Class &amp; Accounts'!I$18, 'E2 Allocators'!$B$15:$W$15, 0),FALSE)*$F194)</f>
        <v>0</v>
      </c>
      <c r="J194" s="2186">
        <f>IF(ISERROR(VLOOKUP(VLOOKUP($A194, 'E4 TB Allocation Details'!$A$18:$L$214, MATCH("Demand ID", 'E4 TB Allocation Details'!$A$18:$L$18, 0),FALSE), 'E2 Allocators'!$B$15:$W$358, MATCH('O5 Details by Class &amp; Accounts'!J$18, 'E2 Allocators'!$B$15:$W$15, 0),FALSE)*$F194), 0, VLOOKUP(VLOOKUP($A194, 'E4 TB Allocation Details'!$A$18:$L$214, MATCH("Demand ID", 'E4 TB Allocation Details'!$A$18:$L$18, 0),FALSE), 'E2 Allocators'!$B$15:$W$358, MATCH('O5 Details by Class &amp; Accounts'!J$18, 'E2 Allocators'!$B$15:$W$15, 0),FALSE)*$F194)</f>
        <v>0</v>
      </c>
      <c r="K194" s="2186">
        <f>IF(ISERROR(VLOOKUP(VLOOKUP($A194, 'E4 TB Allocation Details'!$A$18:$L$214, MATCH("Demand ID", 'E4 TB Allocation Details'!$A$18:$L$18, 0),FALSE), 'E2 Allocators'!$B$15:$W$358, MATCH('O5 Details by Class &amp; Accounts'!K$18, 'E2 Allocators'!$B$15:$W$15, 0),FALSE)*$F194), 0, VLOOKUP(VLOOKUP($A194, 'E4 TB Allocation Details'!$A$18:$L$214, MATCH("Demand ID", 'E4 TB Allocation Details'!$A$18:$L$18, 0),FALSE), 'E2 Allocators'!$B$15:$W$358, MATCH('O5 Details by Class &amp; Accounts'!K$18, 'E2 Allocators'!$B$15:$W$15, 0),FALSE)*$F194)</f>
        <v>0</v>
      </c>
      <c r="L194" s="2186">
        <f>IF(ISERROR(VLOOKUP(VLOOKUP($A194, 'E4 TB Allocation Details'!$A$18:$L$214, MATCH("Demand ID", 'E4 TB Allocation Details'!$A$18:$L$18, 0),FALSE), 'E2 Allocators'!$B$15:$W$358, MATCH('O5 Details by Class &amp; Accounts'!L$18, 'E2 Allocators'!$B$15:$W$15, 0),FALSE)*$F194), 0, VLOOKUP(VLOOKUP($A194, 'E4 TB Allocation Details'!$A$18:$L$214, MATCH("Demand ID", 'E4 TB Allocation Details'!$A$18:$L$18, 0),FALSE), 'E2 Allocators'!$B$15:$W$358, MATCH('O5 Details by Class &amp; Accounts'!L$18, 'E2 Allocators'!$B$15:$W$15, 0),FALSE)*$F194)</f>
        <v>0</v>
      </c>
      <c r="M194" s="2186">
        <f>IF(ISERROR(VLOOKUP(VLOOKUP($A194, 'E4 TB Allocation Details'!$A$18:$L$214, MATCH("Demand ID", 'E4 TB Allocation Details'!$A$18:$L$18, 0),FALSE), 'E2 Allocators'!$B$15:$W$358, MATCH('O5 Details by Class &amp; Accounts'!M$18, 'E2 Allocators'!$B$15:$W$15, 0),FALSE)*$F194), 0, VLOOKUP(VLOOKUP($A194, 'E4 TB Allocation Details'!$A$18:$L$214, MATCH("Demand ID", 'E4 TB Allocation Details'!$A$18:$L$18, 0),FALSE), 'E2 Allocators'!$B$15:$W$358, MATCH('O5 Details by Class &amp; Accounts'!M$18, 'E2 Allocators'!$B$15:$W$15, 0),FALSE)*$F194)</f>
        <v>0</v>
      </c>
      <c r="N194" s="2186">
        <f>IF(ISERROR(VLOOKUP(VLOOKUP($A194, 'E4 TB Allocation Details'!$A$18:$L$214, MATCH("Demand ID", 'E4 TB Allocation Details'!$A$18:$L$18, 0),FALSE), 'E2 Allocators'!$B$15:$W$358, MATCH('O5 Details by Class &amp; Accounts'!N$18, 'E2 Allocators'!$B$15:$W$15, 0),FALSE)*$F194), 0, VLOOKUP(VLOOKUP($A194, 'E4 TB Allocation Details'!$A$18:$L$214, MATCH("Demand ID", 'E4 TB Allocation Details'!$A$18:$L$18, 0),FALSE), 'E2 Allocators'!$B$15:$W$358, MATCH('O5 Details by Class &amp; Accounts'!N$18, 'E2 Allocators'!$B$15:$W$15, 0),FALSE)*$F194)</f>
        <v>0</v>
      </c>
      <c r="O194" s="2186">
        <f>IF(ISERROR(VLOOKUP(VLOOKUP($A194, 'E4 TB Allocation Details'!$A$18:$L$214, MATCH("Demand ID", 'E4 TB Allocation Details'!$A$18:$L$18, 0),FALSE), 'E2 Allocators'!$B$15:$W$358, MATCH('O5 Details by Class &amp; Accounts'!O$18, 'E2 Allocators'!$B$15:$W$15, 0),FALSE)*$F194), 0, VLOOKUP(VLOOKUP($A194, 'E4 TB Allocation Details'!$A$18:$L$214, MATCH("Demand ID", 'E4 TB Allocation Details'!$A$18:$L$18, 0),FALSE), 'E2 Allocators'!$B$15:$W$358, MATCH('O5 Details by Class &amp; Accounts'!O$18, 'E2 Allocators'!$B$15:$W$15, 0),FALSE)*$F194)</f>
        <v>0</v>
      </c>
      <c r="P194" s="2186">
        <f>IF(ISERROR(VLOOKUP(VLOOKUP($A194, 'E4 TB Allocation Details'!$A$18:$L$214, MATCH("Demand ID", 'E4 TB Allocation Details'!$A$18:$L$18, 0),FALSE), 'E2 Allocators'!$B$15:$W$358, MATCH('O5 Details by Class &amp; Accounts'!P$18, 'E2 Allocators'!$B$15:$W$15, 0),FALSE)*$F194), 0, VLOOKUP(VLOOKUP($A194, 'E4 TB Allocation Details'!$A$18:$L$214, MATCH("Demand ID", 'E4 TB Allocation Details'!$A$18:$L$18, 0),FALSE), 'E2 Allocators'!$B$15:$W$358, MATCH('O5 Details by Class &amp; Accounts'!P$18, 'E2 Allocators'!$B$15:$W$15, 0),FALSE)*$F194)</f>
        <v>0</v>
      </c>
      <c r="Q194" s="2186">
        <f>IF(ISERROR(VLOOKUP(VLOOKUP($A194, 'E4 TB Allocation Details'!$A$18:$L$214, MATCH("Demand ID", 'E4 TB Allocation Details'!$A$18:$L$18, 0),FALSE), 'E2 Allocators'!$B$15:$W$358, MATCH('O5 Details by Class &amp; Accounts'!Q$18, 'E2 Allocators'!$B$15:$W$15, 0),FALSE)*$F194), 0, VLOOKUP(VLOOKUP($A194, 'E4 TB Allocation Details'!$A$18:$L$214, MATCH("Demand ID", 'E4 TB Allocation Details'!$A$18:$L$18, 0),FALSE), 'E2 Allocators'!$B$15:$W$358, MATCH('O5 Details by Class &amp; Accounts'!Q$18, 'E2 Allocators'!$B$15:$W$15, 0),FALSE)*$F194)</f>
        <v>0</v>
      </c>
      <c r="R194" s="2186">
        <f>IF(ISERROR(VLOOKUP(VLOOKUP($A194, 'E4 TB Allocation Details'!$A$18:$L$214, MATCH("Demand ID", 'E4 TB Allocation Details'!$A$18:$L$18, 0),FALSE), 'E2 Allocators'!$B$15:$W$358, MATCH('O5 Details by Class &amp; Accounts'!R$18, 'E2 Allocators'!$B$15:$W$15, 0),FALSE)*$F194), 0, VLOOKUP(VLOOKUP($A194, 'E4 TB Allocation Details'!$A$18:$L$214, MATCH("Demand ID", 'E4 TB Allocation Details'!$A$18:$L$18, 0),FALSE), 'E2 Allocators'!$B$15:$W$358, MATCH('O5 Details by Class &amp; Accounts'!R$18, 'E2 Allocators'!$B$15:$W$15, 0),FALSE)*$F194)</f>
        <v>0</v>
      </c>
      <c r="S194" s="2186">
        <f>IF(ISERROR(VLOOKUP(VLOOKUP($A194, 'E4 TB Allocation Details'!$A$18:$L$214, MATCH("Demand ID", 'E4 TB Allocation Details'!$A$18:$L$18, 0),FALSE), 'E2 Allocators'!$B$15:$W$358, MATCH('O5 Details by Class &amp; Accounts'!S$18, 'E2 Allocators'!$B$15:$W$15, 0),FALSE)*$F194), 0, VLOOKUP(VLOOKUP($A194, 'E4 TB Allocation Details'!$A$18:$L$214, MATCH("Demand ID", 'E4 TB Allocation Details'!$A$18:$L$18, 0),FALSE), 'E2 Allocators'!$B$15:$W$358, MATCH('O5 Details by Class &amp; Accounts'!S$18, 'E2 Allocators'!$B$15:$W$15, 0),FALSE)*$F194)</f>
        <v>0</v>
      </c>
      <c r="T194" s="2186">
        <f>IF(ISERROR(VLOOKUP(VLOOKUP($A194, 'E4 TB Allocation Details'!$A$18:$L$214, MATCH("Demand ID", 'E4 TB Allocation Details'!$A$18:$L$18, 0),FALSE), 'E2 Allocators'!$B$15:$W$358, MATCH('O5 Details by Class &amp; Accounts'!T$18, 'E2 Allocators'!$B$15:$W$15, 0),FALSE)*$F194), 0, VLOOKUP(VLOOKUP($A194, 'E4 TB Allocation Details'!$A$18:$L$214, MATCH("Demand ID", 'E4 TB Allocation Details'!$A$18:$L$18, 0),FALSE), 'E2 Allocators'!$B$15:$W$358, MATCH('O5 Details by Class &amp; Accounts'!T$18, 'E2 Allocators'!$B$15:$W$15, 0),FALSE)*$F194)</f>
        <v>0</v>
      </c>
      <c r="U194" s="2186">
        <f>IF(ISERROR(VLOOKUP(VLOOKUP($A194, 'E4 TB Allocation Details'!$A$18:$L$214, MATCH("Demand ID", 'E4 TB Allocation Details'!$A$18:$L$18, 0),FALSE), 'E2 Allocators'!$B$15:$W$358, MATCH('O5 Details by Class &amp; Accounts'!U$18, 'E2 Allocators'!$B$15:$W$15, 0),FALSE)*$F194), 0, VLOOKUP(VLOOKUP($A194, 'E4 TB Allocation Details'!$A$18:$L$214, MATCH("Demand ID", 'E4 TB Allocation Details'!$A$18:$L$18, 0),FALSE), 'E2 Allocators'!$B$15:$W$358, MATCH('O5 Details by Class &amp; Accounts'!U$18, 'E2 Allocators'!$B$15:$W$15, 0),FALSE)*$F194)</f>
        <v>0</v>
      </c>
      <c r="V194" s="2186">
        <f>IF(ISERROR(VLOOKUP(VLOOKUP($A194, 'E4 TB Allocation Details'!$A$18:$L$214, MATCH("Demand ID", 'E4 TB Allocation Details'!$A$18:$L$18, 0),FALSE), 'E2 Allocators'!$B$15:$W$358, MATCH('O5 Details by Class &amp; Accounts'!V$18, 'E2 Allocators'!$B$15:$W$15, 0),FALSE)*$F194), 0, VLOOKUP(VLOOKUP($A194, 'E4 TB Allocation Details'!$A$18:$L$214, MATCH("Demand ID", 'E4 TB Allocation Details'!$A$18:$L$18, 0),FALSE), 'E2 Allocators'!$B$15:$W$358, MATCH('O5 Details by Class &amp; Accounts'!V$18, 'E2 Allocators'!$B$15:$W$15, 0),FALSE)*$F194)</f>
        <v>0</v>
      </c>
      <c r="W194" s="2186">
        <f>IF(ISERROR(VLOOKUP(VLOOKUP($A194, 'E4 TB Allocation Details'!$A$18:$L$214, MATCH("Demand ID", 'E4 TB Allocation Details'!$A$18:$L$18, 0),FALSE), 'E2 Allocators'!$B$15:$W$358, MATCH('O5 Details by Class &amp; Accounts'!W$18, 'E2 Allocators'!$B$15:$W$15, 0),FALSE)*$F194), 0, VLOOKUP(VLOOKUP($A194, 'E4 TB Allocation Details'!$A$18:$L$214, MATCH("Demand ID", 'E4 TB Allocation Details'!$A$18:$L$18, 0),FALSE), 'E2 Allocators'!$B$15:$W$358, MATCH('O5 Details by Class &amp; Accounts'!W$18, 'E2 Allocators'!$B$15:$W$15, 0),FALSE)*$F194)</f>
        <v>0</v>
      </c>
      <c r="X194" s="2186">
        <f>IF(ISERROR(VLOOKUP(VLOOKUP($A194, 'E4 TB Allocation Details'!$A$18:$L$214, MATCH("Demand ID", 'E4 TB Allocation Details'!$A$18:$L$18, 0),FALSE), 'E2 Allocators'!$B$15:$W$358, MATCH('O5 Details by Class &amp; Accounts'!X$18, 'E2 Allocators'!$B$15:$W$15, 0),FALSE)*$F194), 0, VLOOKUP(VLOOKUP($A194, 'E4 TB Allocation Details'!$A$18:$L$214, MATCH("Demand ID", 'E4 TB Allocation Details'!$A$18:$L$18, 0),FALSE), 'E2 Allocators'!$B$15:$W$358, MATCH('O5 Details by Class &amp; Accounts'!X$18, 'E2 Allocators'!$B$15:$W$15, 0),FALSE)*$F194)</f>
        <v>0</v>
      </c>
      <c r="Y194" s="2186">
        <f>IF(ISERROR(VLOOKUP(VLOOKUP($A194, 'E4 TB Allocation Details'!$A$18:$L$214, MATCH("Demand ID", 'E4 TB Allocation Details'!$A$18:$L$18, 0),FALSE), 'E2 Allocators'!$B$15:$W$358, MATCH('O5 Details by Class &amp; Accounts'!Y$18, 'E2 Allocators'!$B$15:$W$15, 0),FALSE)*$F194), 0, VLOOKUP(VLOOKUP($A194, 'E4 TB Allocation Details'!$A$18:$L$214, MATCH("Demand ID", 'E4 TB Allocation Details'!$A$18:$L$18, 0),FALSE), 'E2 Allocators'!$B$15:$W$358, MATCH('O5 Details by Class &amp; Accounts'!Y$18, 'E2 Allocators'!$B$15:$W$15, 0),FALSE)*$F194)</f>
        <v>0</v>
      </c>
      <c r="Z194" s="2186">
        <f>IF(ISERROR(VLOOKUP(VLOOKUP($A194, 'E4 TB Allocation Details'!$A$18:$L$214, MATCH("Demand ID", 'E4 TB Allocation Details'!$A$18:$L$18, 0),FALSE), 'E2 Allocators'!$B$15:$W$358, MATCH('O5 Details by Class &amp; Accounts'!Z$18, 'E2 Allocators'!$B$15:$W$15, 0),FALSE)*$F194), 0, VLOOKUP(VLOOKUP($A194, 'E4 TB Allocation Details'!$A$18:$L$214, MATCH("Demand ID", 'E4 TB Allocation Details'!$A$18:$L$18, 0),FALSE), 'E2 Allocators'!$B$15:$W$358, MATCH('O5 Details by Class &amp; Accounts'!Z$18, 'E2 Allocators'!$B$15:$W$15, 0),FALSE)*$F194)</f>
        <v>0</v>
      </c>
      <c r="AA194" s="2186">
        <f>IF(ISERROR(VLOOKUP(VLOOKUP($A194, 'E4 TB Allocation Details'!$A$18:$L$214, MATCH("Demand ID", 'E4 TB Allocation Details'!$A$18:$L$18, 0),FALSE), 'E2 Allocators'!$B$15:$W$358, MATCH('O5 Details by Class &amp; Accounts'!AA$18, 'E2 Allocators'!$B$15:$W$15, 0),FALSE)*$F194), 0, VLOOKUP(VLOOKUP($A194, 'E4 TB Allocation Details'!$A$18:$L$214, MATCH("Demand ID", 'E4 TB Allocation Details'!$A$18:$L$18, 0),FALSE), 'E2 Allocators'!$B$15:$W$358, MATCH('O5 Details by Class &amp; Accounts'!AA$18, 'E2 Allocators'!$B$15:$W$15, 0),FALSE)*$F194)</f>
        <v>0</v>
      </c>
      <c r="AB194" s="2186">
        <f>IF(ISERROR(VLOOKUP(VLOOKUP($A194, 'E4 TB Allocation Details'!$A$18:$L$214, MATCH("Demand ID", 'E4 TB Allocation Details'!$A$18:$L$18, 0),FALSE), 'E2 Allocators'!$B$15:$W$358, MATCH('O5 Details by Class &amp; Accounts'!AB$18, 'E2 Allocators'!$B$15:$W$15, 0),FALSE)*$F194), 0, VLOOKUP(VLOOKUP($A194, 'E4 TB Allocation Details'!$A$18:$L$214, MATCH("Demand ID", 'E4 TB Allocation Details'!$A$18:$L$18, 0),FALSE), 'E2 Allocators'!$B$15:$W$358, MATCH('O5 Details by Class &amp; Accounts'!AB$18, 'E2 Allocators'!$B$15:$W$15, 0),FALSE)*$F194)</f>
        <v>0</v>
      </c>
      <c r="AC194" s="2186">
        <f t="shared" si="47"/>
        <v>0</v>
      </c>
      <c r="AD194" s="2186">
        <f>IF(ISERROR(VLOOKUP(VLOOKUP($A194, 'E4 TB Allocation Details'!$A$18:$L$214, MATCH("Customer ID", 'E4 TB Allocation Details'!$A$18:$L$18, 0),FALSE), 'E2 Allocators'!$B$15:$W$358, MATCH('O5 Details by Class &amp; Accounts'!AD$18, 'E2 Allocators'!$B$15:$W$15, 0),FALSE)*$G194), 0, VLOOKUP(VLOOKUP($A194, 'E4 TB Allocation Details'!$A$18:$L$214, MATCH("Customer ID", 'E4 TB Allocation Details'!$A$18:$L$18, 0),FALSE), 'E2 Allocators'!$B$15:$W$358, MATCH('O5 Details by Class &amp; Accounts'!AD$18, 'E2 Allocators'!$B$15:$W$15, 0),FALSE)*$G194)</f>
        <v>0</v>
      </c>
      <c r="AE194" s="2186">
        <f>IF(ISERROR(VLOOKUP(VLOOKUP($A194, 'E4 TB Allocation Details'!$A$18:$L$214, MATCH("Customer ID", 'E4 TB Allocation Details'!$A$18:$L$18, 0),FALSE), 'E2 Allocators'!$B$15:$W$358, MATCH('O5 Details by Class &amp; Accounts'!AE$18, 'E2 Allocators'!$B$15:$W$15, 0),FALSE)*$G194), 0, VLOOKUP(VLOOKUP($A194, 'E4 TB Allocation Details'!$A$18:$L$214, MATCH("Customer ID", 'E4 TB Allocation Details'!$A$18:$L$18, 0),FALSE), 'E2 Allocators'!$B$15:$W$358, MATCH('O5 Details by Class &amp; Accounts'!AE$18, 'E2 Allocators'!$B$15:$W$15, 0),FALSE)*$G194)</f>
        <v>0</v>
      </c>
      <c r="AF194" s="2186">
        <f>IF(ISERROR(VLOOKUP(VLOOKUP($A194, 'E4 TB Allocation Details'!$A$18:$L$214, MATCH("Customer ID", 'E4 TB Allocation Details'!$A$18:$L$18, 0),FALSE), 'E2 Allocators'!$B$15:$W$358, MATCH('O5 Details by Class &amp; Accounts'!AF$18, 'E2 Allocators'!$B$15:$W$15, 0),FALSE)*$G194), 0, VLOOKUP(VLOOKUP($A194, 'E4 TB Allocation Details'!$A$18:$L$214, MATCH("Customer ID", 'E4 TB Allocation Details'!$A$18:$L$18, 0),FALSE), 'E2 Allocators'!$B$15:$W$358, MATCH('O5 Details by Class &amp; Accounts'!AF$18, 'E2 Allocators'!$B$15:$W$15, 0),FALSE)*$G194)</f>
        <v>0</v>
      </c>
      <c r="AG194" s="2186">
        <f>IF(ISERROR(VLOOKUP(VLOOKUP($A194, 'E4 TB Allocation Details'!$A$18:$L$214, MATCH("Customer ID", 'E4 TB Allocation Details'!$A$18:$L$18, 0),FALSE), 'E2 Allocators'!$B$15:$W$358, MATCH('O5 Details by Class &amp; Accounts'!AG$18, 'E2 Allocators'!$B$15:$W$15, 0),FALSE)*$G194), 0, VLOOKUP(VLOOKUP($A194, 'E4 TB Allocation Details'!$A$18:$L$214, MATCH("Customer ID", 'E4 TB Allocation Details'!$A$18:$L$18, 0),FALSE), 'E2 Allocators'!$B$15:$W$358, MATCH('O5 Details by Class &amp; Accounts'!AG$18, 'E2 Allocators'!$B$15:$W$15, 0),FALSE)*$G194)</f>
        <v>0</v>
      </c>
      <c r="AH194" s="2186">
        <f>IF(ISERROR(VLOOKUP(VLOOKUP($A194, 'E4 TB Allocation Details'!$A$18:$L$214, MATCH("Customer ID", 'E4 TB Allocation Details'!$A$18:$L$18, 0),FALSE), 'E2 Allocators'!$B$15:$W$358, MATCH('O5 Details by Class &amp; Accounts'!AH$18, 'E2 Allocators'!$B$15:$W$15, 0),FALSE)*$G194), 0, VLOOKUP(VLOOKUP($A194, 'E4 TB Allocation Details'!$A$18:$L$214, MATCH("Customer ID", 'E4 TB Allocation Details'!$A$18:$L$18, 0),FALSE), 'E2 Allocators'!$B$15:$W$358, MATCH('O5 Details by Class &amp; Accounts'!AH$18, 'E2 Allocators'!$B$15:$W$15, 0),FALSE)*$G194)</f>
        <v>0</v>
      </c>
      <c r="AI194" s="2186">
        <f>IF(ISERROR(VLOOKUP(VLOOKUP($A194, 'E4 TB Allocation Details'!$A$18:$L$214, MATCH("Customer ID", 'E4 TB Allocation Details'!$A$18:$L$18, 0),FALSE), 'E2 Allocators'!$B$15:$W$358, MATCH('O5 Details by Class &amp; Accounts'!AI$18, 'E2 Allocators'!$B$15:$W$15, 0),FALSE)*$G194), 0, VLOOKUP(VLOOKUP($A194, 'E4 TB Allocation Details'!$A$18:$L$214, MATCH("Customer ID", 'E4 TB Allocation Details'!$A$18:$L$18, 0),FALSE), 'E2 Allocators'!$B$15:$W$358, MATCH('O5 Details by Class &amp; Accounts'!AI$18, 'E2 Allocators'!$B$15:$W$15, 0),FALSE)*$G194)</f>
        <v>0</v>
      </c>
      <c r="AJ194" s="2186">
        <f>IF(ISERROR(VLOOKUP(VLOOKUP($A194, 'E4 TB Allocation Details'!$A$18:$L$214, MATCH("Customer ID", 'E4 TB Allocation Details'!$A$18:$L$18, 0),FALSE), 'E2 Allocators'!$B$15:$W$358, MATCH('O5 Details by Class &amp; Accounts'!AJ$18, 'E2 Allocators'!$B$15:$W$15, 0),FALSE)*$G194), 0, VLOOKUP(VLOOKUP($A194, 'E4 TB Allocation Details'!$A$18:$L$214, MATCH("Customer ID", 'E4 TB Allocation Details'!$A$18:$L$18, 0),FALSE), 'E2 Allocators'!$B$15:$W$358, MATCH('O5 Details by Class &amp; Accounts'!AJ$18, 'E2 Allocators'!$B$15:$W$15, 0),FALSE)*$G194)</f>
        <v>0</v>
      </c>
      <c r="AK194" s="2186">
        <f>IF(ISERROR(VLOOKUP(VLOOKUP($A194, 'E4 TB Allocation Details'!$A$18:$L$214, MATCH("Customer ID", 'E4 TB Allocation Details'!$A$18:$L$18, 0),FALSE), 'E2 Allocators'!$B$15:$W$358, MATCH('O5 Details by Class &amp; Accounts'!AK$18, 'E2 Allocators'!$B$15:$W$15, 0),FALSE)*$G194), 0, VLOOKUP(VLOOKUP($A194, 'E4 TB Allocation Details'!$A$18:$L$214, MATCH("Customer ID", 'E4 TB Allocation Details'!$A$18:$L$18, 0),FALSE), 'E2 Allocators'!$B$15:$W$358, MATCH('O5 Details by Class &amp; Accounts'!AK$18, 'E2 Allocators'!$B$15:$W$15, 0),FALSE)*$G194)</f>
        <v>0</v>
      </c>
      <c r="AL194" s="2186">
        <f>IF(ISERROR(VLOOKUP(VLOOKUP($A194, 'E4 TB Allocation Details'!$A$18:$L$214, MATCH("Customer ID", 'E4 TB Allocation Details'!$A$18:$L$18, 0),FALSE), 'E2 Allocators'!$B$15:$W$358, MATCH('O5 Details by Class &amp; Accounts'!AL$18, 'E2 Allocators'!$B$15:$W$15, 0),FALSE)*$G194), 0, VLOOKUP(VLOOKUP($A194, 'E4 TB Allocation Details'!$A$18:$L$214, MATCH("Customer ID", 'E4 TB Allocation Details'!$A$18:$L$18, 0),FALSE), 'E2 Allocators'!$B$15:$W$358, MATCH('O5 Details by Class &amp; Accounts'!AL$18, 'E2 Allocators'!$B$15:$W$15, 0),FALSE)*$G194)</f>
        <v>0</v>
      </c>
      <c r="AM194" s="2186">
        <f>IF(ISERROR(VLOOKUP(VLOOKUP($A194, 'E4 TB Allocation Details'!$A$18:$L$214, MATCH("Customer ID", 'E4 TB Allocation Details'!$A$18:$L$18, 0),FALSE), 'E2 Allocators'!$B$15:$W$358, MATCH('O5 Details by Class &amp; Accounts'!AM$18, 'E2 Allocators'!$B$15:$W$15, 0),FALSE)*$G194), 0, VLOOKUP(VLOOKUP($A194, 'E4 TB Allocation Details'!$A$18:$L$214, MATCH("Customer ID", 'E4 TB Allocation Details'!$A$18:$L$18, 0),FALSE), 'E2 Allocators'!$B$15:$W$358, MATCH('O5 Details by Class &amp; Accounts'!AM$18, 'E2 Allocators'!$B$15:$W$15, 0),FALSE)*$G194)</f>
        <v>0</v>
      </c>
      <c r="AN194" s="2186">
        <f>IF(ISERROR(VLOOKUP(VLOOKUP($A194, 'E4 TB Allocation Details'!$A$18:$L$214, MATCH("Customer ID", 'E4 TB Allocation Details'!$A$18:$L$18, 0),FALSE), 'E2 Allocators'!$B$15:$W$358, MATCH('O5 Details by Class &amp; Accounts'!AN$18, 'E2 Allocators'!$B$15:$W$15, 0),FALSE)*$G194), 0, VLOOKUP(VLOOKUP($A194, 'E4 TB Allocation Details'!$A$18:$L$214, MATCH("Customer ID", 'E4 TB Allocation Details'!$A$18:$L$18, 0),FALSE), 'E2 Allocators'!$B$15:$W$358, MATCH('O5 Details by Class &amp; Accounts'!AN$18, 'E2 Allocators'!$B$15:$W$15, 0),FALSE)*$G194)</f>
        <v>0</v>
      </c>
      <c r="AO194" s="2186">
        <f>IF(ISERROR(VLOOKUP(VLOOKUP($A194, 'E4 TB Allocation Details'!$A$18:$L$214, MATCH("Customer ID", 'E4 TB Allocation Details'!$A$18:$L$18, 0),FALSE), 'E2 Allocators'!$B$15:$W$358, MATCH('O5 Details by Class &amp; Accounts'!AO$18, 'E2 Allocators'!$B$15:$W$15, 0),FALSE)*$G194), 0, VLOOKUP(VLOOKUP($A194, 'E4 TB Allocation Details'!$A$18:$L$214, MATCH("Customer ID", 'E4 TB Allocation Details'!$A$18:$L$18, 0),FALSE), 'E2 Allocators'!$B$15:$W$358, MATCH('O5 Details by Class &amp; Accounts'!AO$18, 'E2 Allocators'!$B$15:$W$15, 0),FALSE)*$G194)</f>
        <v>0</v>
      </c>
      <c r="AP194" s="2186">
        <f>IF(ISERROR(VLOOKUP(VLOOKUP($A194, 'E4 TB Allocation Details'!$A$18:$L$214, MATCH("Customer ID", 'E4 TB Allocation Details'!$A$18:$L$18, 0),FALSE), 'E2 Allocators'!$B$15:$W$358, MATCH('O5 Details by Class &amp; Accounts'!AP$18, 'E2 Allocators'!$B$15:$W$15, 0),FALSE)*$G194), 0, VLOOKUP(VLOOKUP($A194, 'E4 TB Allocation Details'!$A$18:$L$214, MATCH("Customer ID", 'E4 TB Allocation Details'!$A$18:$L$18, 0),FALSE), 'E2 Allocators'!$B$15:$W$358, MATCH('O5 Details by Class &amp; Accounts'!AP$18, 'E2 Allocators'!$B$15:$W$15, 0),FALSE)*$G194)</f>
        <v>0</v>
      </c>
      <c r="AQ194" s="2186">
        <f>IF(ISERROR(VLOOKUP(VLOOKUP($A194, 'E4 TB Allocation Details'!$A$18:$L$214, MATCH("Customer ID", 'E4 TB Allocation Details'!$A$18:$L$18, 0),FALSE), 'E2 Allocators'!$B$15:$W$358, MATCH('O5 Details by Class &amp; Accounts'!AQ$18, 'E2 Allocators'!$B$15:$W$15, 0),FALSE)*$G194), 0, VLOOKUP(VLOOKUP($A194, 'E4 TB Allocation Details'!$A$18:$L$214, MATCH("Customer ID", 'E4 TB Allocation Details'!$A$18:$L$18, 0),FALSE), 'E2 Allocators'!$B$15:$W$358, MATCH('O5 Details by Class &amp; Accounts'!AQ$18, 'E2 Allocators'!$B$15:$W$15, 0),FALSE)*$G194)</f>
        <v>0</v>
      </c>
      <c r="AR194" s="2186">
        <f>IF(ISERROR(VLOOKUP(VLOOKUP($A194, 'E4 TB Allocation Details'!$A$18:$L$214, MATCH("Customer ID", 'E4 TB Allocation Details'!$A$18:$L$18, 0),FALSE), 'E2 Allocators'!$B$15:$W$358, MATCH('O5 Details by Class &amp; Accounts'!AR$18, 'E2 Allocators'!$B$15:$W$15, 0),FALSE)*$G194), 0, VLOOKUP(VLOOKUP($A194, 'E4 TB Allocation Details'!$A$18:$L$214, MATCH("Customer ID", 'E4 TB Allocation Details'!$A$18:$L$18, 0),FALSE), 'E2 Allocators'!$B$15:$W$358, MATCH('O5 Details by Class &amp; Accounts'!AR$18, 'E2 Allocators'!$B$15:$W$15, 0),FALSE)*$G194)</f>
        <v>0</v>
      </c>
      <c r="AS194" s="2186">
        <f>IF(ISERROR(VLOOKUP(VLOOKUP($A194, 'E4 TB Allocation Details'!$A$18:$L$214, MATCH("Customer ID", 'E4 TB Allocation Details'!$A$18:$L$18, 0),FALSE), 'E2 Allocators'!$B$15:$W$358, MATCH('O5 Details by Class &amp; Accounts'!AS$18, 'E2 Allocators'!$B$15:$W$15, 0),FALSE)*$G194), 0, VLOOKUP(VLOOKUP($A194, 'E4 TB Allocation Details'!$A$18:$L$214, MATCH("Customer ID", 'E4 TB Allocation Details'!$A$18:$L$18, 0),FALSE), 'E2 Allocators'!$B$15:$W$358, MATCH('O5 Details by Class &amp; Accounts'!AS$18, 'E2 Allocators'!$B$15:$W$15, 0),FALSE)*$G194)</f>
        <v>0</v>
      </c>
      <c r="AT194" s="2186">
        <f>IF(ISERROR(VLOOKUP(VLOOKUP($A194, 'E4 TB Allocation Details'!$A$18:$L$214, MATCH("Customer ID", 'E4 TB Allocation Details'!$A$18:$L$18, 0),FALSE), 'E2 Allocators'!$B$15:$W$358, MATCH('O5 Details by Class &amp; Accounts'!AT$18, 'E2 Allocators'!$B$15:$W$15, 0),FALSE)*$G194), 0, VLOOKUP(VLOOKUP($A194, 'E4 TB Allocation Details'!$A$18:$L$214, MATCH("Customer ID", 'E4 TB Allocation Details'!$A$18:$L$18, 0),FALSE), 'E2 Allocators'!$B$15:$W$358, MATCH('O5 Details by Class &amp; Accounts'!AT$18, 'E2 Allocators'!$B$15:$W$15, 0),FALSE)*$G194)</f>
        <v>0</v>
      </c>
      <c r="AU194" s="2186">
        <f>IF(ISERROR(VLOOKUP(VLOOKUP($A194, 'E4 TB Allocation Details'!$A$18:$L$214, MATCH("Customer ID", 'E4 TB Allocation Details'!$A$18:$L$18, 0),FALSE), 'E2 Allocators'!$B$15:$W$358, MATCH('O5 Details by Class &amp; Accounts'!AU$18, 'E2 Allocators'!$B$15:$W$15, 0),FALSE)*$G194), 0, VLOOKUP(VLOOKUP($A194, 'E4 TB Allocation Details'!$A$18:$L$214, MATCH("Customer ID", 'E4 TB Allocation Details'!$A$18:$L$18, 0),FALSE), 'E2 Allocators'!$B$15:$W$358, MATCH('O5 Details by Class &amp; Accounts'!AU$18, 'E2 Allocators'!$B$15:$W$15, 0),FALSE)*$G194)</f>
        <v>0</v>
      </c>
      <c r="AV194" s="2186">
        <f>IF(ISERROR(VLOOKUP(VLOOKUP($A194, 'E4 TB Allocation Details'!$A$18:$L$214, MATCH("Customer ID", 'E4 TB Allocation Details'!$A$18:$L$18, 0),FALSE), 'E2 Allocators'!$B$15:$W$358, MATCH('O5 Details by Class &amp; Accounts'!AV$18, 'E2 Allocators'!$B$15:$W$15, 0),FALSE)*$G194), 0, VLOOKUP(VLOOKUP($A194, 'E4 TB Allocation Details'!$A$18:$L$214, MATCH("Customer ID", 'E4 TB Allocation Details'!$A$18:$L$18, 0),FALSE), 'E2 Allocators'!$B$15:$W$358, MATCH('O5 Details by Class &amp; Accounts'!AV$18, 'E2 Allocators'!$B$15:$W$15, 0),FALSE)*$G194)</f>
        <v>0</v>
      </c>
      <c r="AW194" s="2186">
        <f>IF(ISERROR(VLOOKUP(VLOOKUP($A194, 'E4 TB Allocation Details'!$A$18:$L$214, MATCH("Customer ID", 'E4 TB Allocation Details'!$A$18:$L$18, 0),FALSE), 'E2 Allocators'!$B$15:$W$358, MATCH('O5 Details by Class &amp; Accounts'!AW$18, 'E2 Allocators'!$B$15:$W$15, 0),FALSE)*$G194), 0, VLOOKUP(VLOOKUP($A194, 'E4 TB Allocation Details'!$A$18:$L$214, MATCH("Customer ID", 'E4 TB Allocation Details'!$A$18:$L$18, 0),FALSE), 'E2 Allocators'!$B$15:$W$358, MATCH('O5 Details by Class &amp; Accounts'!AW$18, 'E2 Allocators'!$B$15:$W$15, 0),FALSE)*$G194)</f>
        <v>0</v>
      </c>
      <c r="AX194" s="2186">
        <f t="shared" si="51"/>
        <v>0</v>
      </c>
      <c r="AY194" s="2186">
        <f>IF(ISERROR(VLOOKUP(VLOOKUP($A194, 'E4 TB Allocation Details'!$A$18:$L$214, MATCH("Misc ID", 'E4 TB Allocation Details'!$A$18:$L$18, 0),FALSE), 'E2 Allocators'!$B$15:$W$358, MATCH('O5 Details by Class &amp; Accounts'!AY$18, 'E2 Allocators'!$B$15:$W$15, 0),FALSE)*$E194), 0, VLOOKUP(VLOOKUP($A194, 'E4 TB Allocation Details'!$A$18:$L$214, MATCH("Misc ID", 'E4 TB Allocation Details'!$A$18:$L$18, 0),FALSE), 'E2 Allocators'!$B$15:$W$358, MATCH('O5 Details by Class &amp; Accounts'!AY$18, 'E2 Allocators'!$B$15:$W$15, 0),FALSE)*$E194)</f>
        <v>0</v>
      </c>
      <c r="AZ194" s="2186">
        <f>IF(ISERROR(VLOOKUP(VLOOKUP($A194, 'E4 TB Allocation Details'!$A$18:$L$214, MATCH("Misc ID", 'E4 TB Allocation Details'!$A$18:$L$18, 0),FALSE), 'E2 Allocators'!$B$15:$W$358, MATCH('O5 Details by Class &amp; Accounts'!AZ$18, 'E2 Allocators'!$B$15:$W$15, 0),FALSE)*$E194), 0, VLOOKUP(VLOOKUP($A194, 'E4 TB Allocation Details'!$A$18:$L$214, MATCH("Misc ID", 'E4 TB Allocation Details'!$A$18:$L$18, 0),FALSE), 'E2 Allocators'!$B$15:$W$358, MATCH('O5 Details by Class &amp; Accounts'!AZ$18, 'E2 Allocators'!$B$15:$W$15, 0),FALSE)*$E194)</f>
        <v>0</v>
      </c>
      <c r="BA194" s="2186">
        <f>IF(ISERROR(VLOOKUP(VLOOKUP($A194, 'E4 TB Allocation Details'!$A$18:$L$214, MATCH("Misc ID", 'E4 TB Allocation Details'!$A$18:$L$18, 0),FALSE), 'E2 Allocators'!$B$15:$W$358, MATCH('O5 Details by Class &amp; Accounts'!BA$18, 'E2 Allocators'!$B$15:$W$15, 0),FALSE)*$E194), 0, VLOOKUP(VLOOKUP($A194, 'E4 TB Allocation Details'!$A$18:$L$214, MATCH("Misc ID", 'E4 TB Allocation Details'!$A$18:$L$18, 0),FALSE), 'E2 Allocators'!$B$15:$W$358, MATCH('O5 Details by Class &amp; Accounts'!BA$18, 'E2 Allocators'!$B$15:$W$15, 0),FALSE)*$E194)</f>
        <v>0</v>
      </c>
      <c r="BB194" s="2186">
        <f>IF(ISERROR(VLOOKUP(VLOOKUP($A194, 'E4 TB Allocation Details'!$A$18:$L$214, MATCH("Misc ID", 'E4 TB Allocation Details'!$A$18:$L$18, 0),FALSE), 'E2 Allocators'!$B$15:$W$358, MATCH('O5 Details by Class &amp; Accounts'!BB$18, 'E2 Allocators'!$B$15:$W$15, 0),FALSE)*$E194), 0, VLOOKUP(VLOOKUP($A194, 'E4 TB Allocation Details'!$A$18:$L$214, MATCH("Misc ID", 'E4 TB Allocation Details'!$A$18:$L$18, 0),FALSE), 'E2 Allocators'!$B$15:$W$358, MATCH('O5 Details by Class &amp; Accounts'!BB$18, 'E2 Allocators'!$B$15:$W$15, 0),FALSE)*$E194)</f>
        <v>0</v>
      </c>
      <c r="BC194" s="2186">
        <f>IF(ISERROR(VLOOKUP(VLOOKUP($A194, 'E4 TB Allocation Details'!$A$18:$L$214, MATCH("Misc ID", 'E4 TB Allocation Details'!$A$18:$L$18, 0),FALSE), 'E2 Allocators'!$B$15:$W$358, MATCH('O5 Details by Class &amp; Accounts'!BC$18, 'E2 Allocators'!$B$15:$W$15, 0),FALSE)*$E194), 0, VLOOKUP(VLOOKUP($A194, 'E4 TB Allocation Details'!$A$18:$L$214, MATCH("Misc ID", 'E4 TB Allocation Details'!$A$18:$L$18, 0),FALSE), 'E2 Allocators'!$B$15:$W$358, MATCH('O5 Details by Class &amp; Accounts'!BC$18, 'E2 Allocators'!$B$15:$W$15, 0),FALSE)*$E194)</f>
        <v>0</v>
      </c>
      <c r="BD194" s="2186">
        <f>IF(ISERROR(VLOOKUP(VLOOKUP($A194, 'E4 TB Allocation Details'!$A$18:$L$214, MATCH("Misc ID", 'E4 TB Allocation Details'!$A$18:$L$18, 0),FALSE), 'E2 Allocators'!$B$15:$W$358, MATCH('O5 Details by Class &amp; Accounts'!BD$18, 'E2 Allocators'!$B$15:$W$15, 0),FALSE)*$E194), 0, VLOOKUP(VLOOKUP($A194, 'E4 TB Allocation Details'!$A$18:$L$214, MATCH("Misc ID", 'E4 TB Allocation Details'!$A$18:$L$18, 0),FALSE), 'E2 Allocators'!$B$15:$W$358, MATCH('O5 Details by Class &amp; Accounts'!BD$18, 'E2 Allocators'!$B$15:$W$15, 0),FALSE)*$E194)</f>
        <v>0</v>
      </c>
      <c r="BE194" s="2186">
        <f>IF(ISERROR(VLOOKUP(VLOOKUP($A194, 'E4 TB Allocation Details'!$A$18:$L$214, MATCH("Misc ID", 'E4 TB Allocation Details'!$A$18:$L$18, 0),FALSE), 'E2 Allocators'!$B$15:$W$358, MATCH('O5 Details by Class &amp; Accounts'!BE$18, 'E2 Allocators'!$B$15:$W$15, 0),FALSE)*$E194), 0, VLOOKUP(VLOOKUP($A194, 'E4 TB Allocation Details'!$A$18:$L$214, MATCH("Misc ID", 'E4 TB Allocation Details'!$A$18:$L$18, 0),FALSE), 'E2 Allocators'!$B$15:$W$358, MATCH('O5 Details by Class &amp; Accounts'!BE$18, 'E2 Allocators'!$B$15:$W$15, 0),FALSE)*$E194)</f>
        <v>0</v>
      </c>
      <c r="BF194" s="2186">
        <f>IF(ISERROR(VLOOKUP(VLOOKUP($A194, 'E4 TB Allocation Details'!$A$18:$L$214, MATCH("Misc ID", 'E4 TB Allocation Details'!$A$18:$L$18, 0),FALSE), 'E2 Allocators'!$B$15:$W$358, MATCH('O5 Details by Class &amp; Accounts'!BF$18, 'E2 Allocators'!$B$15:$W$15, 0),FALSE)*$E194), 0, VLOOKUP(VLOOKUP($A194, 'E4 TB Allocation Details'!$A$18:$L$214, MATCH("Misc ID", 'E4 TB Allocation Details'!$A$18:$L$18, 0),FALSE), 'E2 Allocators'!$B$15:$W$358, MATCH('O5 Details by Class &amp; Accounts'!BF$18, 'E2 Allocators'!$B$15:$W$15, 0),FALSE)*$E194)</f>
        <v>0</v>
      </c>
      <c r="BG194" s="2186">
        <f>IF(ISERROR(VLOOKUP(VLOOKUP($A194, 'E4 TB Allocation Details'!$A$18:$L$214, MATCH("Misc ID", 'E4 TB Allocation Details'!$A$18:$L$18, 0),FALSE), 'E2 Allocators'!$B$15:$W$358, MATCH('O5 Details by Class &amp; Accounts'!BG$18, 'E2 Allocators'!$B$15:$W$15, 0),FALSE)*$E194), 0, VLOOKUP(VLOOKUP($A194, 'E4 TB Allocation Details'!$A$18:$L$214, MATCH("Misc ID", 'E4 TB Allocation Details'!$A$18:$L$18, 0),FALSE), 'E2 Allocators'!$B$15:$W$358, MATCH('O5 Details by Class &amp; Accounts'!BG$18, 'E2 Allocators'!$B$15:$W$15, 0),FALSE)*$E194)</f>
        <v>0</v>
      </c>
      <c r="BH194" s="2186">
        <f>IF(ISERROR(VLOOKUP(VLOOKUP($A194, 'E4 TB Allocation Details'!$A$18:$L$214, MATCH("Misc ID", 'E4 TB Allocation Details'!$A$18:$L$18, 0),FALSE), 'E2 Allocators'!$B$15:$W$358, MATCH('O5 Details by Class &amp; Accounts'!BH$18, 'E2 Allocators'!$B$15:$W$15, 0),FALSE)*$E194), 0, VLOOKUP(VLOOKUP($A194, 'E4 TB Allocation Details'!$A$18:$L$214, MATCH("Misc ID", 'E4 TB Allocation Details'!$A$18:$L$18, 0),FALSE), 'E2 Allocators'!$B$15:$W$358, MATCH('O5 Details by Class &amp; Accounts'!BH$18, 'E2 Allocators'!$B$15:$W$15, 0),FALSE)*$E194)</f>
        <v>0</v>
      </c>
      <c r="BI194" s="2186">
        <f>IF(ISERROR(VLOOKUP(VLOOKUP($A194, 'E4 TB Allocation Details'!$A$18:$L$214, MATCH("Misc ID", 'E4 TB Allocation Details'!$A$18:$L$18, 0),FALSE), 'E2 Allocators'!$B$15:$W$358, MATCH('O5 Details by Class &amp; Accounts'!BI$18, 'E2 Allocators'!$B$15:$W$15, 0),FALSE)*$E194), 0, VLOOKUP(VLOOKUP($A194, 'E4 TB Allocation Details'!$A$18:$L$214, MATCH("Misc ID", 'E4 TB Allocation Details'!$A$18:$L$18, 0),FALSE), 'E2 Allocators'!$B$15:$W$358, MATCH('O5 Details by Class &amp; Accounts'!BI$18, 'E2 Allocators'!$B$15:$W$15, 0),FALSE)*$E194)</f>
        <v>0</v>
      </c>
      <c r="BJ194" s="2186">
        <f>IF(ISERROR(VLOOKUP(VLOOKUP($A194, 'E4 TB Allocation Details'!$A$18:$L$214, MATCH("Misc ID", 'E4 TB Allocation Details'!$A$18:$L$18, 0),FALSE), 'E2 Allocators'!$B$15:$W$358, MATCH('O5 Details by Class &amp; Accounts'!BJ$18, 'E2 Allocators'!$B$15:$W$15, 0),FALSE)*$E194), 0, VLOOKUP(VLOOKUP($A194, 'E4 TB Allocation Details'!$A$18:$L$214, MATCH("Misc ID", 'E4 TB Allocation Details'!$A$18:$L$18, 0),FALSE), 'E2 Allocators'!$B$15:$W$358, MATCH('O5 Details by Class &amp; Accounts'!BJ$18, 'E2 Allocators'!$B$15:$W$15, 0),FALSE)*$E194)</f>
        <v>0</v>
      </c>
      <c r="BK194" s="2186">
        <f>IF(ISERROR(VLOOKUP(VLOOKUP($A194, 'E4 TB Allocation Details'!$A$18:$L$214, MATCH("Misc ID", 'E4 TB Allocation Details'!$A$18:$L$18, 0),FALSE), 'E2 Allocators'!$B$15:$W$358, MATCH('O5 Details by Class &amp; Accounts'!BK$18, 'E2 Allocators'!$B$15:$W$15, 0),FALSE)*$E194), 0, VLOOKUP(VLOOKUP($A194, 'E4 TB Allocation Details'!$A$18:$L$214, MATCH("Misc ID", 'E4 TB Allocation Details'!$A$18:$L$18, 0),FALSE), 'E2 Allocators'!$B$15:$W$358, MATCH('O5 Details by Class &amp; Accounts'!BK$18, 'E2 Allocators'!$B$15:$W$15, 0),FALSE)*$E194)</f>
        <v>0</v>
      </c>
      <c r="BL194" s="2186">
        <f>IF(ISERROR(VLOOKUP(VLOOKUP($A194, 'E4 TB Allocation Details'!$A$18:$L$214, MATCH("Misc ID", 'E4 TB Allocation Details'!$A$18:$L$18, 0),FALSE), 'E2 Allocators'!$B$15:$W$358, MATCH('O5 Details by Class &amp; Accounts'!BL$18, 'E2 Allocators'!$B$15:$W$15, 0),FALSE)*$E194), 0, VLOOKUP(VLOOKUP($A194, 'E4 TB Allocation Details'!$A$18:$L$214, MATCH("Misc ID", 'E4 TB Allocation Details'!$A$18:$L$18, 0),FALSE), 'E2 Allocators'!$B$15:$W$358, MATCH('O5 Details by Class &amp; Accounts'!BL$18, 'E2 Allocators'!$B$15:$W$15, 0),FALSE)*$E194)</f>
        <v>0</v>
      </c>
      <c r="BM194" s="2186">
        <f>IF(ISERROR(VLOOKUP(VLOOKUP($A194, 'E4 TB Allocation Details'!$A$18:$L$214, MATCH("Misc ID", 'E4 TB Allocation Details'!$A$18:$L$18, 0),FALSE), 'E2 Allocators'!$B$15:$W$358, MATCH('O5 Details by Class &amp; Accounts'!BM$18, 'E2 Allocators'!$B$15:$W$15, 0),FALSE)*$E194), 0, VLOOKUP(VLOOKUP($A194, 'E4 TB Allocation Details'!$A$18:$L$214, MATCH("Misc ID", 'E4 TB Allocation Details'!$A$18:$L$18, 0),FALSE), 'E2 Allocators'!$B$15:$W$358, MATCH('O5 Details by Class &amp; Accounts'!BM$18, 'E2 Allocators'!$B$15:$W$15, 0),FALSE)*$E194)</f>
        <v>0</v>
      </c>
      <c r="BN194" s="2186">
        <f>IF(ISERROR(VLOOKUP(VLOOKUP($A194, 'E4 TB Allocation Details'!$A$18:$L$214, MATCH("Misc ID", 'E4 TB Allocation Details'!$A$18:$L$18, 0),FALSE), 'E2 Allocators'!$B$15:$W$358, MATCH('O5 Details by Class &amp; Accounts'!BN$18, 'E2 Allocators'!$B$15:$W$15, 0),FALSE)*$E194), 0, VLOOKUP(VLOOKUP($A194, 'E4 TB Allocation Details'!$A$18:$L$214, MATCH("Misc ID", 'E4 TB Allocation Details'!$A$18:$L$18, 0),FALSE), 'E2 Allocators'!$B$15:$W$358, MATCH('O5 Details by Class &amp; Accounts'!BN$18, 'E2 Allocators'!$B$15:$W$15, 0),FALSE)*$E194)</f>
        <v>0</v>
      </c>
      <c r="BO194" s="2186">
        <f>IF(ISERROR(VLOOKUP(VLOOKUP($A194, 'E4 TB Allocation Details'!$A$18:$L$214, MATCH("Misc ID", 'E4 TB Allocation Details'!$A$18:$L$18, 0),FALSE), 'E2 Allocators'!$B$15:$W$358, MATCH('O5 Details by Class &amp; Accounts'!BO$18, 'E2 Allocators'!$B$15:$W$15, 0),FALSE)*$E194), 0, VLOOKUP(VLOOKUP($A194, 'E4 TB Allocation Details'!$A$18:$L$214, MATCH("Misc ID", 'E4 TB Allocation Details'!$A$18:$L$18, 0),FALSE), 'E2 Allocators'!$B$15:$W$358, MATCH('O5 Details by Class &amp; Accounts'!BO$18, 'E2 Allocators'!$B$15:$W$15, 0),FALSE)*$E194)</f>
        <v>0</v>
      </c>
      <c r="BP194" s="2186">
        <f>IF(ISERROR(VLOOKUP(VLOOKUP($A194, 'E4 TB Allocation Details'!$A$18:$L$214, MATCH("Misc ID", 'E4 TB Allocation Details'!$A$18:$L$18, 0),FALSE), 'E2 Allocators'!$B$15:$W$358, MATCH('O5 Details by Class &amp; Accounts'!BP$18, 'E2 Allocators'!$B$15:$W$15, 0),FALSE)*$E194), 0, VLOOKUP(VLOOKUP($A194, 'E4 TB Allocation Details'!$A$18:$L$214, MATCH("Misc ID", 'E4 TB Allocation Details'!$A$18:$L$18, 0),FALSE), 'E2 Allocators'!$B$15:$W$358, MATCH('O5 Details by Class &amp; Accounts'!BP$18, 'E2 Allocators'!$B$15:$W$15, 0),FALSE)*$E194)</f>
        <v>0</v>
      </c>
      <c r="BQ194" s="2186">
        <f>IF(ISERROR(VLOOKUP(VLOOKUP($A194, 'E4 TB Allocation Details'!$A$18:$L$214, MATCH("Misc ID", 'E4 TB Allocation Details'!$A$18:$L$18, 0),FALSE), 'E2 Allocators'!$B$15:$W$358, MATCH('O5 Details by Class &amp; Accounts'!BQ$18, 'E2 Allocators'!$B$15:$W$15, 0),FALSE)*$E194), 0, VLOOKUP(VLOOKUP($A194, 'E4 TB Allocation Details'!$A$18:$L$214, MATCH("Misc ID", 'E4 TB Allocation Details'!$A$18:$L$18, 0),FALSE), 'E2 Allocators'!$B$15:$W$358, MATCH('O5 Details by Class &amp; Accounts'!BQ$18, 'E2 Allocators'!$B$15:$W$15, 0),FALSE)*$E194)</f>
        <v>0</v>
      </c>
      <c r="BR194" s="2186">
        <f>IF(ISERROR(VLOOKUP(VLOOKUP($A194, 'E4 TB Allocation Details'!$A$18:$L$214, MATCH("Misc ID", 'E4 TB Allocation Details'!$A$18:$L$18, 0),FALSE), 'E2 Allocators'!$B$15:$W$358, MATCH('O5 Details by Class &amp; Accounts'!BR$18, 'E2 Allocators'!$B$15:$W$15, 0),FALSE)*$E194), 0, VLOOKUP(VLOOKUP($A194, 'E4 TB Allocation Details'!$A$18:$L$214, MATCH("Misc ID", 'E4 TB Allocation Details'!$A$18:$L$18, 0),FALSE), 'E2 Allocators'!$B$15:$W$358, MATCH('O5 Details by Class &amp; Accounts'!BR$18, 'E2 Allocators'!$B$15:$W$15, 0),FALSE)*$E194)</f>
        <v>0</v>
      </c>
      <c r="BS194" s="2186">
        <f t="shared" si="48"/>
        <v>0</v>
      </c>
      <c r="BT194" s="2186">
        <f>IF(ISERROR(VLOOKUP(VLOOKUP($A194, 'E4 TB Allocation Details'!$A$18:$L$214, MATCH("A &amp; G ID", 'E4 TB Allocation Details'!$A$18:$L$18, 0),FALSE), 'E2 Allocators'!$B$15:$W$358, MATCH('O5 Details by Class &amp; Accounts'!BT$18, 'E2 Allocators'!$B$15:$W$15, 0),FALSE)*$E194), 0, VLOOKUP(VLOOKUP($A194, 'E4 TB Allocation Details'!$A$18:$L$214, MATCH("A &amp; G ID", 'E4 TB Allocation Details'!$A$18:$L$18, 0),FALSE), 'E2 Allocators'!$B$15:$W$358, MATCH('O5 Details by Class &amp; Accounts'!BT$18, 'E2 Allocators'!$B$15:$W$15, 0),FALSE)*$E194)</f>
        <v>364672.07960793335</v>
      </c>
      <c r="BU194" s="2186">
        <f>IF(ISERROR(VLOOKUP(VLOOKUP($A194, 'E4 TB Allocation Details'!$A$18:$L$214, MATCH("A &amp; G ID", 'E4 TB Allocation Details'!$A$18:$L$18, 0),FALSE), 'E2 Allocators'!$B$15:$W$358, MATCH('O5 Details by Class &amp; Accounts'!BU$18, 'E2 Allocators'!$B$15:$W$15, 0),FALSE)*$E194), 0, VLOOKUP(VLOOKUP($A194, 'E4 TB Allocation Details'!$A$18:$L$214, MATCH("A &amp; G ID", 'E4 TB Allocation Details'!$A$18:$L$18, 0),FALSE), 'E2 Allocators'!$B$15:$W$358, MATCH('O5 Details by Class &amp; Accounts'!BU$18, 'E2 Allocators'!$B$15:$W$15, 0),FALSE)*$E194)</f>
        <v>69322.118755303076</v>
      </c>
      <c r="BV194" s="2186">
        <f>IF(ISERROR(VLOOKUP(VLOOKUP($A194, 'E4 TB Allocation Details'!$A$18:$L$214, MATCH("A &amp; G ID", 'E4 TB Allocation Details'!$A$18:$L$18, 0),FALSE), 'E2 Allocators'!$B$15:$W$358, MATCH('O5 Details by Class &amp; Accounts'!BV$18, 'E2 Allocators'!$B$15:$W$15, 0),FALSE)*$E194), 0, VLOOKUP(VLOOKUP($A194, 'E4 TB Allocation Details'!$A$18:$L$214, MATCH("A &amp; G ID", 'E4 TB Allocation Details'!$A$18:$L$18, 0),FALSE), 'E2 Allocators'!$B$15:$W$358, MATCH('O5 Details by Class &amp; Accounts'!BV$18, 'E2 Allocators'!$B$15:$W$15, 0),FALSE)*$E194)</f>
        <v>88826.533174543234</v>
      </c>
      <c r="BW194" s="2186">
        <f>IF(ISERROR(VLOOKUP(VLOOKUP($A194, 'E4 TB Allocation Details'!$A$18:$L$214, MATCH("A &amp; G ID", 'E4 TB Allocation Details'!$A$18:$L$18, 0),FALSE), 'E2 Allocators'!$B$15:$W$358, MATCH('O5 Details by Class &amp; Accounts'!BW$18, 'E2 Allocators'!$B$15:$W$15, 0),FALSE)*$E194), 0, VLOOKUP(VLOOKUP($A194, 'E4 TB Allocation Details'!$A$18:$L$214, MATCH("A &amp; G ID", 'E4 TB Allocation Details'!$A$18:$L$18, 0),FALSE), 'E2 Allocators'!$B$15:$W$358, MATCH('O5 Details by Class &amp; Accounts'!BW$18, 'E2 Allocators'!$B$15:$W$15, 0),FALSE)*$E194)</f>
        <v>0</v>
      </c>
      <c r="BX194" s="2186">
        <f>IF(ISERROR(VLOOKUP(VLOOKUP($A194, 'E4 TB Allocation Details'!$A$18:$L$214, MATCH("A &amp; G ID", 'E4 TB Allocation Details'!$A$18:$L$18, 0),FALSE), 'E2 Allocators'!$B$15:$W$358, MATCH('O5 Details by Class &amp; Accounts'!BX$18, 'E2 Allocators'!$B$15:$W$15, 0),FALSE)*$E194), 0, VLOOKUP(VLOOKUP($A194, 'E4 TB Allocation Details'!$A$18:$L$214, MATCH("A &amp; G ID", 'E4 TB Allocation Details'!$A$18:$L$18, 0),FALSE), 'E2 Allocators'!$B$15:$W$358, MATCH('O5 Details by Class &amp; Accounts'!BX$18, 'E2 Allocators'!$B$15:$W$15, 0),FALSE)*$E194)</f>
        <v>0</v>
      </c>
      <c r="BY194" s="2186">
        <f>IF(ISERROR(VLOOKUP(VLOOKUP($A194, 'E4 TB Allocation Details'!$A$18:$L$214, MATCH("A &amp; G ID", 'E4 TB Allocation Details'!$A$18:$L$18, 0),FALSE), 'E2 Allocators'!$B$15:$W$358, MATCH('O5 Details by Class &amp; Accounts'!BY$18, 'E2 Allocators'!$B$15:$W$15, 0),FALSE)*$E194), 0, VLOOKUP(VLOOKUP($A194, 'E4 TB Allocation Details'!$A$18:$L$214, MATCH("A &amp; G ID", 'E4 TB Allocation Details'!$A$18:$L$18, 0),FALSE), 'E2 Allocators'!$B$15:$W$358, MATCH('O5 Details by Class &amp; Accounts'!BY$18, 'E2 Allocators'!$B$15:$W$15, 0),FALSE)*$E194)</f>
        <v>0</v>
      </c>
      <c r="BZ194" s="2186">
        <f>IF(ISERROR(VLOOKUP(VLOOKUP($A194, 'E4 TB Allocation Details'!$A$18:$L$214, MATCH("A &amp; G ID", 'E4 TB Allocation Details'!$A$18:$L$18, 0),FALSE), 'E2 Allocators'!$B$15:$W$358, MATCH('O5 Details by Class &amp; Accounts'!BZ$18, 'E2 Allocators'!$B$15:$W$15, 0),FALSE)*$E194), 0, VLOOKUP(VLOOKUP($A194, 'E4 TB Allocation Details'!$A$18:$L$214, MATCH("A &amp; G ID", 'E4 TB Allocation Details'!$A$18:$L$18, 0),FALSE), 'E2 Allocators'!$B$15:$W$358, MATCH('O5 Details by Class &amp; Accounts'!BZ$18, 'E2 Allocators'!$B$15:$W$15, 0),FALSE)*$E194)</f>
        <v>8923.4530350870646</v>
      </c>
      <c r="CA194" s="2186">
        <f>IF(ISERROR(VLOOKUP(VLOOKUP($A194, 'E4 TB Allocation Details'!$A$18:$L$214, MATCH("A &amp; G ID", 'E4 TB Allocation Details'!$A$18:$L$18, 0),FALSE), 'E2 Allocators'!$B$15:$W$358, MATCH('O5 Details by Class &amp; Accounts'!CA$18, 'E2 Allocators'!$B$15:$W$15, 0),FALSE)*$E194), 0, VLOOKUP(VLOOKUP($A194, 'E4 TB Allocation Details'!$A$18:$L$214, MATCH("A &amp; G ID", 'E4 TB Allocation Details'!$A$18:$L$18, 0),FALSE), 'E2 Allocators'!$B$15:$W$358, MATCH('O5 Details by Class &amp; Accounts'!CA$18, 'E2 Allocators'!$B$15:$W$15, 0),FALSE)*$E194)</f>
        <v>1063.7096621226092</v>
      </c>
      <c r="CB194" s="2186">
        <f>IF(ISERROR(VLOOKUP(VLOOKUP($A194, 'E4 TB Allocation Details'!$A$18:$L$214, MATCH("A &amp; G ID", 'E4 TB Allocation Details'!$A$18:$L$18, 0),FALSE), 'E2 Allocators'!$B$15:$W$358, MATCH('O5 Details by Class &amp; Accounts'!CB$18, 'E2 Allocators'!$B$15:$W$15, 0),FALSE)*$E194), 0, VLOOKUP(VLOOKUP($A194, 'E4 TB Allocation Details'!$A$18:$L$214, MATCH("A &amp; G ID", 'E4 TB Allocation Details'!$A$18:$L$18, 0),FALSE), 'E2 Allocators'!$B$15:$W$358, MATCH('O5 Details by Class &amp; Accounts'!CB$18, 'E2 Allocators'!$B$15:$W$15, 0),FALSE)*$E194)</f>
        <v>979.59576501076106</v>
      </c>
      <c r="CC194" s="2186">
        <f>IF(ISERROR(VLOOKUP(VLOOKUP($A194, 'E4 TB Allocation Details'!$A$18:$L$214, MATCH("A &amp; G ID", 'E4 TB Allocation Details'!$A$18:$L$18, 0),FALSE), 'E2 Allocators'!$B$15:$W$358, MATCH('O5 Details by Class &amp; Accounts'!CC$18, 'E2 Allocators'!$B$15:$W$15, 0),FALSE)*$E194), 0, VLOOKUP(VLOOKUP($A194, 'E4 TB Allocation Details'!$A$18:$L$214, MATCH("A &amp; G ID", 'E4 TB Allocation Details'!$A$18:$L$18, 0),FALSE), 'E2 Allocators'!$B$15:$W$358, MATCH('O5 Details by Class &amp; Accounts'!CC$18, 'E2 Allocators'!$B$15:$W$15, 0),FALSE)*$E194)</f>
        <v>0</v>
      </c>
      <c r="CD194" s="2186">
        <f>IF(ISERROR(VLOOKUP(VLOOKUP($A194, 'E4 TB Allocation Details'!$A$18:$L$214, MATCH("A &amp; G ID", 'E4 TB Allocation Details'!$A$18:$L$18, 0),FALSE), 'E2 Allocators'!$B$15:$W$358, MATCH('O5 Details by Class &amp; Accounts'!CD$18, 'E2 Allocators'!$B$15:$W$15, 0),FALSE)*$E194), 0, VLOOKUP(VLOOKUP($A194, 'E4 TB Allocation Details'!$A$18:$L$214, MATCH("A &amp; G ID", 'E4 TB Allocation Details'!$A$18:$L$18, 0),FALSE), 'E2 Allocators'!$B$15:$W$358, MATCH('O5 Details by Class &amp; Accounts'!CD$18, 'E2 Allocators'!$B$15:$W$15, 0),FALSE)*$E194)</f>
        <v>0</v>
      </c>
      <c r="CE194" s="2186">
        <f>IF(ISERROR(VLOOKUP(VLOOKUP($A194, 'E4 TB Allocation Details'!$A$18:$L$214, MATCH("A &amp; G ID", 'E4 TB Allocation Details'!$A$18:$L$18, 0),FALSE), 'E2 Allocators'!$B$15:$W$358, MATCH('O5 Details by Class &amp; Accounts'!CE$18, 'E2 Allocators'!$B$15:$W$15, 0),FALSE)*$E194), 0, VLOOKUP(VLOOKUP($A194, 'E4 TB Allocation Details'!$A$18:$L$214, MATCH("A &amp; G ID", 'E4 TB Allocation Details'!$A$18:$L$18, 0),FALSE), 'E2 Allocators'!$B$15:$W$358, MATCH('O5 Details by Class &amp; Accounts'!CE$18, 'E2 Allocators'!$B$15:$W$15, 0),FALSE)*$E194)</f>
        <v>0</v>
      </c>
      <c r="CF194" s="2186">
        <f>IF(ISERROR(VLOOKUP(VLOOKUP($A194, 'E4 TB Allocation Details'!$A$18:$L$214, MATCH("A &amp; G ID", 'E4 TB Allocation Details'!$A$18:$L$18, 0),FALSE), 'E2 Allocators'!$B$15:$W$358, MATCH('O5 Details by Class &amp; Accounts'!CF$18, 'E2 Allocators'!$B$15:$W$15, 0),FALSE)*$E194), 0, VLOOKUP(VLOOKUP($A194, 'E4 TB Allocation Details'!$A$18:$L$214, MATCH("A &amp; G ID", 'E4 TB Allocation Details'!$A$18:$L$18, 0),FALSE), 'E2 Allocators'!$B$15:$W$358, MATCH('O5 Details by Class &amp; Accounts'!CF$18, 'E2 Allocators'!$B$15:$W$15, 0),FALSE)*$E194)</f>
        <v>0</v>
      </c>
      <c r="CG194" s="2186">
        <f>IF(ISERROR(VLOOKUP(VLOOKUP($A194, 'E4 TB Allocation Details'!$A$18:$L$214, MATCH("A &amp; G ID", 'E4 TB Allocation Details'!$A$18:$L$18, 0),FALSE), 'E2 Allocators'!$B$15:$W$358, MATCH('O5 Details by Class &amp; Accounts'!CG$18, 'E2 Allocators'!$B$15:$W$15, 0),FALSE)*$E194), 0, VLOOKUP(VLOOKUP($A194, 'E4 TB Allocation Details'!$A$18:$L$214, MATCH("A &amp; G ID", 'E4 TB Allocation Details'!$A$18:$L$18, 0),FALSE), 'E2 Allocators'!$B$15:$W$358, MATCH('O5 Details by Class &amp; Accounts'!CG$18, 'E2 Allocators'!$B$15:$W$15, 0),FALSE)*$E194)</f>
        <v>0</v>
      </c>
      <c r="CH194" s="2186">
        <f>IF(ISERROR(VLOOKUP(VLOOKUP($A194, 'E4 TB Allocation Details'!$A$18:$L$214, MATCH("A &amp; G ID", 'E4 TB Allocation Details'!$A$18:$L$18, 0),FALSE), 'E2 Allocators'!$B$15:$W$358, MATCH('O5 Details by Class &amp; Accounts'!CH$18, 'E2 Allocators'!$B$15:$W$15, 0),FALSE)*$E194), 0, VLOOKUP(VLOOKUP($A194, 'E4 TB Allocation Details'!$A$18:$L$214, MATCH("A &amp; G ID", 'E4 TB Allocation Details'!$A$18:$L$18, 0),FALSE), 'E2 Allocators'!$B$15:$W$358, MATCH('O5 Details by Class &amp; Accounts'!CH$18, 'E2 Allocators'!$B$15:$W$15, 0),FALSE)*$E194)</f>
        <v>0</v>
      </c>
      <c r="CI194" s="2186">
        <f>IF(ISERROR(VLOOKUP(VLOOKUP($A194, 'E4 TB Allocation Details'!$A$18:$L$214, MATCH("A &amp; G ID", 'E4 TB Allocation Details'!$A$18:$L$18, 0),FALSE), 'E2 Allocators'!$B$15:$W$358, MATCH('O5 Details by Class &amp; Accounts'!CI$18, 'E2 Allocators'!$B$15:$W$15, 0),FALSE)*$E194), 0, VLOOKUP(VLOOKUP($A194, 'E4 TB Allocation Details'!$A$18:$L$214, MATCH("A &amp; G ID", 'E4 TB Allocation Details'!$A$18:$L$18, 0),FALSE), 'E2 Allocators'!$B$15:$W$358, MATCH('O5 Details by Class &amp; Accounts'!CI$18, 'E2 Allocators'!$B$15:$W$15, 0),FALSE)*$E194)</f>
        <v>0</v>
      </c>
      <c r="CJ194" s="2186">
        <f>IF(ISERROR(VLOOKUP(VLOOKUP($A194, 'E4 TB Allocation Details'!$A$18:$L$214, MATCH("A &amp; G ID", 'E4 TB Allocation Details'!$A$18:$L$18, 0),FALSE), 'E2 Allocators'!$B$15:$W$358, MATCH('O5 Details by Class &amp; Accounts'!CJ$18, 'E2 Allocators'!$B$15:$W$15, 0),FALSE)*$E194), 0, VLOOKUP(VLOOKUP($A194, 'E4 TB Allocation Details'!$A$18:$L$214, MATCH("A &amp; G ID", 'E4 TB Allocation Details'!$A$18:$L$18, 0),FALSE), 'E2 Allocators'!$B$15:$W$358, MATCH('O5 Details by Class &amp; Accounts'!CJ$18, 'E2 Allocators'!$B$15:$W$15, 0),FALSE)*$E194)</f>
        <v>0</v>
      </c>
      <c r="CK194" s="2186">
        <f>IF(ISERROR(VLOOKUP(VLOOKUP($A194, 'E4 TB Allocation Details'!$A$18:$L$214, MATCH("A &amp; G ID", 'E4 TB Allocation Details'!$A$18:$L$18, 0),FALSE), 'E2 Allocators'!$B$15:$W$358, MATCH('O5 Details by Class &amp; Accounts'!CK$18, 'E2 Allocators'!$B$15:$W$15, 0),FALSE)*$E194), 0, VLOOKUP(VLOOKUP($A194, 'E4 TB Allocation Details'!$A$18:$L$214, MATCH("A &amp; G ID", 'E4 TB Allocation Details'!$A$18:$L$18, 0),FALSE), 'E2 Allocators'!$B$15:$W$358, MATCH('O5 Details by Class &amp; Accounts'!CK$18, 'E2 Allocators'!$B$15:$W$15, 0),FALSE)*$E194)</f>
        <v>0</v>
      </c>
      <c r="CL194" s="2186">
        <f>IF(ISERROR(VLOOKUP(VLOOKUP($A194, 'E4 TB Allocation Details'!$A$18:$L$214, MATCH("A &amp; G ID", 'E4 TB Allocation Details'!$A$18:$L$18, 0),FALSE), 'E2 Allocators'!$B$15:$W$358, MATCH('O5 Details by Class &amp; Accounts'!CL$18, 'E2 Allocators'!$B$15:$W$15, 0),FALSE)*$E194), 0, VLOOKUP(VLOOKUP($A194, 'E4 TB Allocation Details'!$A$18:$L$214, MATCH("A &amp; G ID", 'E4 TB Allocation Details'!$A$18:$L$18, 0),FALSE), 'E2 Allocators'!$B$15:$W$358, MATCH('O5 Details by Class &amp; Accounts'!CL$18, 'E2 Allocators'!$B$15:$W$15, 0),FALSE)*$E194)</f>
        <v>0</v>
      </c>
      <c r="CM194" s="2186">
        <f>IF(ISERROR(VLOOKUP(VLOOKUP($A194, 'E4 TB Allocation Details'!$A$18:$L$214, MATCH("A &amp; G ID", 'E4 TB Allocation Details'!$A$18:$L$18, 0),FALSE), 'E2 Allocators'!$B$15:$W$358, MATCH('O5 Details by Class &amp; Accounts'!CM$18, 'E2 Allocators'!$B$15:$W$15, 0),FALSE)*$E194), 0, VLOOKUP(VLOOKUP($A194, 'E4 TB Allocation Details'!$A$18:$L$214, MATCH("A &amp; G ID", 'E4 TB Allocation Details'!$A$18:$L$18, 0),FALSE), 'E2 Allocators'!$B$15:$W$358, MATCH('O5 Details by Class &amp; Accounts'!CM$18, 'E2 Allocators'!$B$15:$W$15, 0),FALSE)*$E194)</f>
        <v>0</v>
      </c>
      <c r="CN194" s="2186">
        <f t="shared" ref="CN194:CN213" si="52">SUM(BT194:CM194)</f>
        <v>533787.49000000022</v>
      </c>
      <c r="CO194" s="2187">
        <f t="shared" si="50"/>
        <v>0</v>
      </c>
      <c r="CQ194" s="1625" t="s">
        <v>1082</v>
      </c>
    </row>
    <row r="195" spans="1:95" s="54" customFormat="1" ht="12.75" x14ac:dyDescent="0.2">
      <c r="A195" s="1838">
        <v>5665</v>
      </c>
      <c r="B195" s="1807" t="s">
        <v>304</v>
      </c>
      <c r="C195" s="2184">
        <f>IF(ISERROR(VLOOKUP($A195,'I3 TB Data'!$A$19:$H$483,MATCH('O5 Details by Class &amp; Accounts'!$C$18, 'I3 TB Data'!$A$19:$H$19,0),0)), 0, VLOOKUP($A195,'I3 TB Data'!$A$19:$H$483,MATCH('O5 Details by Class &amp; Accounts'!$C$18,'I3 TB Data'!$A$19:$H$19,0),0))</f>
        <v>305291.27</v>
      </c>
      <c r="D195" s="2185"/>
      <c r="E195" s="2184">
        <f t="shared" ref="E195:E213" si="53">C195+D195</f>
        <v>305291.27</v>
      </c>
      <c r="F195" s="2186"/>
      <c r="G195" s="2186"/>
      <c r="H195" s="2186">
        <f t="shared" si="46"/>
        <v>0</v>
      </c>
      <c r="I195" s="2186">
        <f>IF(ISERROR(VLOOKUP(VLOOKUP($A195, 'E4 TB Allocation Details'!$A$18:$L$214, MATCH("Demand ID", 'E4 TB Allocation Details'!$A$18:$L$18, 0),FALSE), 'E2 Allocators'!$B$15:$W$358, MATCH('O5 Details by Class &amp; Accounts'!I$18, 'E2 Allocators'!$B$15:$W$15, 0),FALSE)*$F195), 0, VLOOKUP(VLOOKUP($A195, 'E4 TB Allocation Details'!$A$18:$L$214, MATCH("Demand ID", 'E4 TB Allocation Details'!$A$18:$L$18, 0),FALSE), 'E2 Allocators'!$B$15:$W$358, MATCH('O5 Details by Class &amp; Accounts'!I$18, 'E2 Allocators'!$B$15:$W$15, 0),FALSE)*$F195)</f>
        <v>0</v>
      </c>
      <c r="J195" s="2186">
        <f>IF(ISERROR(VLOOKUP(VLOOKUP($A195, 'E4 TB Allocation Details'!$A$18:$L$214, MATCH("Demand ID", 'E4 TB Allocation Details'!$A$18:$L$18, 0),FALSE), 'E2 Allocators'!$B$15:$W$358, MATCH('O5 Details by Class &amp; Accounts'!J$18, 'E2 Allocators'!$B$15:$W$15, 0),FALSE)*$F195), 0, VLOOKUP(VLOOKUP($A195, 'E4 TB Allocation Details'!$A$18:$L$214, MATCH("Demand ID", 'E4 TB Allocation Details'!$A$18:$L$18, 0),FALSE), 'E2 Allocators'!$B$15:$W$358, MATCH('O5 Details by Class &amp; Accounts'!J$18, 'E2 Allocators'!$B$15:$W$15, 0),FALSE)*$F195)</f>
        <v>0</v>
      </c>
      <c r="K195" s="2186">
        <f>IF(ISERROR(VLOOKUP(VLOOKUP($A195, 'E4 TB Allocation Details'!$A$18:$L$214, MATCH("Demand ID", 'E4 TB Allocation Details'!$A$18:$L$18, 0),FALSE), 'E2 Allocators'!$B$15:$W$358, MATCH('O5 Details by Class &amp; Accounts'!K$18, 'E2 Allocators'!$B$15:$W$15, 0),FALSE)*$F195), 0, VLOOKUP(VLOOKUP($A195, 'E4 TB Allocation Details'!$A$18:$L$214, MATCH("Demand ID", 'E4 TB Allocation Details'!$A$18:$L$18, 0),FALSE), 'E2 Allocators'!$B$15:$W$358, MATCH('O5 Details by Class &amp; Accounts'!K$18, 'E2 Allocators'!$B$15:$W$15, 0),FALSE)*$F195)</f>
        <v>0</v>
      </c>
      <c r="L195" s="2186">
        <f>IF(ISERROR(VLOOKUP(VLOOKUP($A195, 'E4 TB Allocation Details'!$A$18:$L$214, MATCH("Demand ID", 'E4 TB Allocation Details'!$A$18:$L$18, 0),FALSE), 'E2 Allocators'!$B$15:$W$358, MATCH('O5 Details by Class &amp; Accounts'!L$18, 'E2 Allocators'!$B$15:$W$15, 0),FALSE)*$F195), 0, VLOOKUP(VLOOKUP($A195, 'E4 TB Allocation Details'!$A$18:$L$214, MATCH("Demand ID", 'E4 TB Allocation Details'!$A$18:$L$18, 0),FALSE), 'E2 Allocators'!$B$15:$W$358, MATCH('O5 Details by Class &amp; Accounts'!L$18, 'E2 Allocators'!$B$15:$W$15, 0),FALSE)*$F195)</f>
        <v>0</v>
      </c>
      <c r="M195" s="2186">
        <f>IF(ISERROR(VLOOKUP(VLOOKUP($A195, 'E4 TB Allocation Details'!$A$18:$L$214, MATCH("Demand ID", 'E4 TB Allocation Details'!$A$18:$L$18, 0),FALSE), 'E2 Allocators'!$B$15:$W$358, MATCH('O5 Details by Class &amp; Accounts'!M$18, 'E2 Allocators'!$B$15:$W$15, 0),FALSE)*$F195), 0, VLOOKUP(VLOOKUP($A195, 'E4 TB Allocation Details'!$A$18:$L$214, MATCH("Demand ID", 'E4 TB Allocation Details'!$A$18:$L$18, 0),FALSE), 'E2 Allocators'!$B$15:$W$358, MATCH('O5 Details by Class &amp; Accounts'!M$18, 'E2 Allocators'!$B$15:$W$15, 0),FALSE)*$F195)</f>
        <v>0</v>
      </c>
      <c r="N195" s="2186">
        <f>IF(ISERROR(VLOOKUP(VLOOKUP($A195, 'E4 TB Allocation Details'!$A$18:$L$214, MATCH("Demand ID", 'E4 TB Allocation Details'!$A$18:$L$18, 0),FALSE), 'E2 Allocators'!$B$15:$W$358, MATCH('O5 Details by Class &amp; Accounts'!N$18, 'E2 Allocators'!$B$15:$W$15, 0),FALSE)*$F195), 0, VLOOKUP(VLOOKUP($A195, 'E4 TB Allocation Details'!$A$18:$L$214, MATCH("Demand ID", 'E4 TB Allocation Details'!$A$18:$L$18, 0),FALSE), 'E2 Allocators'!$B$15:$W$358, MATCH('O5 Details by Class &amp; Accounts'!N$18, 'E2 Allocators'!$B$15:$W$15, 0),FALSE)*$F195)</f>
        <v>0</v>
      </c>
      <c r="O195" s="2186">
        <f>IF(ISERROR(VLOOKUP(VLOOKUP($A195, 'E4 TB Allocation Details'!$A$18:$L$214, MATCH("Demand ID", 'E4 TB Allocation Details'!$A$18:$L$18, 0),FALSE), 'E2 Allocators'!$B$15:$W$358, MATCH('O5 Details by Class &amp; Accounts'!O$18, 'E2 Allocators'!$B$15:$W$15, 0),FALSE)*$F195), 0, VLOOKUP(VLOOKUP($A195, 'E4 TB Allocation Details'!$A$18:$L$214, MATCH("Demand ID", 'E4 TB Allocation Details'!$A$18:$L$18, 0),FALSE), 'E2 Allocators'!$B$15:$W$358, MATCH('O5 Details by Class &amp; Accounts'!O$18, 'E2 Allocators'!$B$15:$W$15, 0),FALSE)*$F195)</f>
        <v>0</v>
      </c>
      <c r="P195" s="2186">
        <f>IF(ISERROR(VLOOKUP(VLOOKUP($A195, 'E4 TB Allocation Details'!$A$18:$L$214, MATCH("Demand ID", 'E4 TB Allocation Details'!$A$18:$L$18, 0),FALSE), 'E2 Allocators'!$B$15:$W$358, MATCH('O5 Details by Class &amp; Accounts'!P$18, 'E2 Allocators'!$B$15:$W$15, 0),FALSE)*$F195), 0, VLOOKUP(VLOOKUP($A195, 'E4 TB Allocation Details'!$A$18:$L$214, MATCH("Demand ID", 'E4 TB Allocation Details'!$A$18:$L$18, 0),FALSE), 'E2 Allocators'!$B$15:$W$358, MATCH('O5 Details by Class &amp; Accounts'!P$18, 'E2 Allocators'!$B$15:$W$15, 0),FALSE)*$F195)</f>
        <v>0</v>
      </c>
      <c r="Q195" s="2186">
        <f>IF(ISERROR(VLOOKUP(VLOOKUP($A195, 'E4 TB Allocation Details'!$A$18:$L$214, MATCH("Demand ID", 'E4 TB Allocation Details'!$A$18:$L$18, 0),FALSE), 'E2 Allocators'!$B$15:$W$358, MATCH('O5 Details by Class &amp; Accounts'!Q$18, 'E2 Allocators'!$B$15:$W$15, 0),FALSE)*$F195), 0, VLOOKUP(VLOOKUP($A195, 'E4 TB Allocation Details'!$A$18:$L$214, MATCH("Demand ID", 'E4 TB Allocation Details'!$A$18:$L$18, 0),FALSE), 'E2 Allocators'!$B$15:$W$358, MATCH('O5 Details by Class &amp; Accounts'!Q$18, 'E2 Allocators'!$B$15:$W$15, 0),FALSE)*$F195)</f>
        <v>0</v>
      </c>
      <c r="R195" s="2186">
        <f>IF(ISERROR(VLOOKUP(VLOOKUP($A195, 'E4 TB Allocation Details'!$A$18:$L$214, MATCH("Demand ID", 'E4 TB Allocation Details'!$A$18:$L$18, 0),FALSE), 'E2 Allocators'!$B$15:$W$358, MATCH('O5 Details by Class &amp; Accounts'!R$18, 'E2 Allocators'!$B$15:$W$15, 0),FALSE)*$F195), 0, VLOOKUP(VLOOKUP($A195, 'E4 TB Allocation Details'!$A$18:$L$214, MATCH("Demand ID", 'E4 TB Allocation Details'!$A$18:$L$18, 0),FALSE), 'E2 Allocators'!$B$15:$W$358, MATCH('O5 Details by Class &amp; Accounts'!R$18, 'E2 Allocators'!$B$15:$W$15, 0),FALSE)*$F195)</f>
        <v>0</v>
      </c>
      <c r="S195" s="2186">
        <f>IF(ISERROR(VLOOKUP(VLOOKUP($A195, 'E4 TB Allocation Details'!$A$18:$L$214, MATCH("Demand ID", 'E4 TB Allocation Details'!$A$18:$L$18, 0),FALSE), 'E2 Allocators'!$B$15:$W$358, MATCH('O5 Details by Class &amp; Accounts'!S$18, 'E2 Allocators'!$B$15:$W$15, 0),FALSE)*$F195), 0, VLOOKUP(VLOOKUP($A195, 'E4 TB Allocation Details'!$A$18:$L$214, MATCH("Demand ID", 'E4 TB Allocation Details'!$A$18:$L$18, 0),FALSE), 'E2 Allocators'!$B$15:$W$358, MATCH('O5 Details by Class &amp; Accounts'!S$18, 'E2 Allocators'!$B$15:$W$15, 0),FALSE)*$F195)</f>
        <v>0</v>
      </c>
      <c r="T195" s="2186">
        <f>IF(ISERROR(VLOOKUP(VLOOKUP($A195, 'E4 TB Allocation Details'!$A$18:$L$214, MATCH("Demand ID", 'E4 TB Allocation Details'!$A$18:$L$18, 0),FALSE), 'E2 Allocators'!$B$15:$W$358, MATCH('O5 Details by Class &amp; Accounts'!T$18, 'E2 Allocators'!$B$15:$W$15, 0),FALSE)*$F195), 0, VLOOKUP(VLOOKUP($A195, 'E4 TB Allocation Details'!$A$18:$L$214, MATCH("Demand ID", 'E4 TB Allocation Details'!$A$18:$L$18, 0),FALSE), 'E2 Allocators'!$B$15:$W$358, MATCH('O5 Details by Class &amp; Accounts'!T$18, 'E2 Allocators'!$B$15:$W$15, 0),FALSE)*$F195)</f>
        <v>0</v>
      </c>
      <c r="U195" s="2186">
        <f>IF(ISERROR(VLOOKUP(VLOOKUP($A195, 'E4 TB Allocation Details'!$A$18:$L$214, MATCH("Demand ID", 'E4 TB Allocation Details'!$A$18:$L$18, 0),FALSE), 'E2 Allocators'!$B$15:$W$358, MATCH('O5 Details by Class &amp; Accounts'!U$18, 'E2 Allocators'!$B$15:$W$15, 0),FALSE)*$F195), 0, VLOOKUP(VLOOKUP($A195, 'E4 TB Allocation Details'!$A$18:$L$214, MATCH("Demand ID", 'E4 TB Allocation Details'!$A$18:$L$18, 0),FALSE), 'E2 Allocators'!$B$15:$W$358, MATCH('O5 Details by Class &amp; Accounts'!U$18, 'E2 Allocators'!$B$15:$W$15, 0),FALSE)*$F195)</f>
        <v>0</v>
      </c>
      <c r="V195" s="2186">
        <f>IF(ISERROR(VLOOKUP(VLOOKUP($A195, 'E4 TB Allocation Details'!$A$18:$L$214, MATCH("Demand ID", 'E4 TB Allocation Details'!$A$18:$L$18, 0),FALSE), 'E2 Allocators'!$B$15:$W$358, MATCH('O5 Details by Class &amp; Accounts'!V$18, 'E2 Allocators'!$B$15:$W$15, 0),FALSE)*$F195), 0, VLOOKUP(VLOOKUP($A195, 'E4 TB Allocation Details'!$A$18:$L$214, MATCH("Demand ID", 'E4 TB Allocation Details'!$A$18:$L$18, 0),FALSE), 'E2 Allocators'!$B$15:$W$358, MATCH('O5 Details by Class &amp; Accounts'!V$18, 'E2 Allocators'!$B$15:$W$15, 0),FALSE)*$F195)</f>
        <v>0</v>
      </c>
      <c r="W195" s="2186">
        <f>IF(ISERROR(VLOOKUP(VLOOKUP($A195, 'E4 TB Allocation Details'!$A$18:$L$214, MATCH("Demand ID", 'E4 TB Allocation Details'!$A$18:$L$18, 0),FALSE), 'E2 Allocators'!$B$15:$W$358, MATCH('O5 Details by Class &amp; Accounts'!W$18, 'E2 Allocators'!$B$15:$W$15, 0),FALSE)*$F195), 0, VLOOKUP(VLOOKUP($A195, 'E4 TB Allocation Details'!$A$18:$L$214, MATCH("Demand ID", 'E4 TB Allocation Details'!$A$18:$L$18, 0),FALSE), 'E2 Allocators'!$B$15:$W$358, MATCH('O5 Details by Class &amp; Accounts'!W$18, 'E2 Allocators'!$B$15:$W$15, 0),FALSE)*$F195)</f>
        <v>0</v>
      </c>
      <c r="X195" s="2186">
        <f>IF(ISERROR(VLOOKUP(VLOOKUP($A195, 'E4 TB Allocation Details'!$A$18:$L$214, MATCH("Demand ID", 'E4 TB Allocation Details'!$A$18:$L$18, 0),FALSE), 'E2 Allocators'!$B$15:$W$358, MATCH('O5 Details by Class &amp; Accounts'!X$18, 'E2 Allocators'!$B$15:$W$15, 0),FALSE)*$F195), 0, VLOOKUP(VLOOKUP($A195, 'E4 TB Allocation Details'!$A$18:$L$214, MATCH("Demand ID", 'E4 TB Allocation Details'!$A$18:$L$18, 0),FALSE), 'E2 Allocators'!$B$15:$W$358, MATCH('O5 Details by Class &amp; Accounts'!X$18, 'E2 Allocators'!$B$15:$W$15, 0),FALSE)*$F195)</f>
        <v>0</v>
      </c>
      <c r="Y195" s="2186">
        <f>IF(ISERROR(VLOOKUP(VLOOKUP($A195, 'E4 TB Allocation Details'!$A$18:$L$214, MATCH("Demand ID", 'E4 TB Allocation Details'!$A$18:$L$18, 0),FALSE), 'E2 Allocators'!$B$15:$W$358, MATCH('O5 Details by Class &amp; Accounts'!Y$18, 'E2 Allocators'!$B$15:$W$15, 0),FALSE)*$F195), 0, VLOOKUP(VLOOKUP($A195, 'E4 TB Allocation Details'!$A$18:$L$214, MATCH("Demand ID", 'E4 TB Allocation Details'!$A$18:$L$18, 0),FALSE), 'E2 Allocators'!$B$15:$W$358, MATCH('O5 Details by Class &amp; Accounts'!Y$18, 'E2 Allocators'!$B$15:$W$15, 0),FALSE)*$F195)</f>
        <v>0</v>
      </c>
      <c r="Z195" s="2186">
        <f>IF(ISERROR(VLOOKUP(VLOOKUP($A195, 'E4 TB Allocation Details'!$A$18:$L$214, MATCH("Demand ID", 'E4 TB Allocation Details'!$A$18:$L$18, 0),FALSE), 'E2 Allocators'!$B$15:$W$358, MATCH('O5 Details by Class &amp; Accounts'!Z$18, 'E2 Allocators'!$B$15:$W$15, 0),FALSE)*$F195), 0, VLOOKUP(VLOOKUP($A195, 'E4 TB Allocation Details'!$A$18:$L$214, MATCH("Demand ID", 'E4 TB Allocation Details'!$A$18:$L$18, 0),FALSE), 'E2 Allocators'!$B$15:$W$358, MATCH('O5 Details by Class &amp; Accounts'!Z$18, 'E2 Allocators'!$B$15:$W$15, 0),FALSE)*$F195)</f>
        <v>0</v>
      </c>
      <c r="AA195" s="2186">
        <f>IF(ISERROR(VLOOKUP(VLOOKUP($A195, 'E4 TB Allocation Details'!$A$18:$L$214, MATCH("Demand ID", 'E4 TB Allocation Details'!$A$18:$L$18, 0),FALSE), 'E2 Allocators'!$B$15:$W$358, MATCH('O5 Details by Class &amp; Accounts'!AA$18, 'E2 Allocators'!$B$15:$W$15, 0),FALSE)*$F195), 0, VLOOKUP(VLOOKUP($A195, 'E4 TB Allocation Details'!$A$18:$L$214, MATCH("Demand ID", 'E4 TB Allocation Details'!$A$18:$L$18, 0),FALSE), 'E2 Allocators'!$B$15:$W$358, MATCH('O5 Details by Class &amp; Accounts'!AA$18, 'E2 Allocators'!$B$15:$W$15, 0),FALSE)*$F195)</f>
        <v>0</v>
      </c>
      <c r="AB195" s="2186">
        <f>IF(ISERROR(VLOOKUP(VLOOKUP($A195, 'E4 TB Allocation Details'!$A$18:$L$214, MATCH("Demand ID", 'E4 TB Allocation Details'!$A$18:$L$18, 0),FALSE), 'E2 Allocators'!$B$15:$W$358, MATCH('O5 Details by Class &amp; Accounts'!AB$18, 'E2 Allocators'!$B$15:$W$15, 0),FALSE)*$F195), 0, VLOOKUP(VLOOKUP($A195, 'E4 TB Allocation Details'!$A$18:$L$214, MATCH("Demand ID", 'E4 TB Allocation Details'!$A$18:$L$18, 0),FALSE), 'E2 Allocators'!$B$15:$W$358, MATCH('O5 Details by Class &amp; Accounts'!AB$18, 'E2 Allocators'!$B$15:$W$15, 0),FALSE)*$F195)</f>
        <v>0</v>
      </c>
      <c r="AC195" s="2186">
        <f t="shared" si="47"/>
        <v>0</v>
      </c>
      <c r="AD195" s="2186">
        <f>IF(ISERROR(VLOOKUP(VLOOKUP($A195, 'E4 TB Allocation Details'!$A$18:$L$214, MATCH("Customer ID", 'E4 TB Allocation Details'!$A$18:$L$18, 0),FALSE), 'E2 Allocators'!$B$15:$W$358, MATCH('O5 Details by Class &amp; Accounts'!AD$18, 'E2 Allocators'!$B$15:$W$15, 0),FALSE)*$G195), 0, VLOOKUP(VLOOKUP($A195, 'E4 TB Allocation Details'!$A$18:$L$214, MATCH("Customer ID", 'E4 TB Allocation Details'!$A$18:$L$18, 0),FALSE), 'E2 Allocators'!$B$15:$W$358, MATCH('O5 Details by Class &amp; Accounts'!AD$18, 'E2 Allocators'!$B$15:$W$15, 0),FALSE)*$G195)</f>
        <v>0</v>
      </c>
      <c r="AE195" s="2186">
        <f>IF(ISERROR(VLOOKUP(VLOOKUP($A195, 'E4 TB Allocation Details'!$A$18:$L$214, MATCH("Customer ID", 'E4 TB Allocation Details'!$A$18:$L$18, 0),FALSE), 'E2 Allocators'!$B$15:$W$358, MATCH('O5 Details by Class &amp; Accounts'!AE$18, 'E2 Allocators'!$B$15:$W$15, 0),FALSE)*$G195), 0, VLOOKUP(VLOOKUP($A195, 'E4 TB Allocation Details'!$A$18:$L$214, MATCH("Customer ID", 'E4 TB Allocation Details'!$A$18:$L$18, 0),FALSE), 'E2 Allocators'!$B$15:$W$358, MATCH('O5 Details by Class &amp; Accounts'!AE$18, 'E2 Allocators'!$B$15:$W$15, 0),FALSE)*$G195)</f>
        <v>0</v>
      </c>
      <c r="AF195" s="2186">
        <f>IF(ISERROR(VLOOKUP(VLOOKUP($A195, 'E4 TB Allocation Details'!$A$18:$L$214, MATCH("Customer ID", 'E4 TB Allocation Details'!$A$18:$L$18, 0),FALSE), 'E2 Allocators'!$B$15:$W$358, MATCH('O5 Details by Class &amp; Accounts'!AF$18, 'E2 Allocators'!$B$15:$W$15, 0),FALSE)*$G195), 0, VLOOKUP(VLOOKUP($A195, 'E4 TB Allocation Details'!$A$18:$L$214, MATCH("Customer ID", 'E4 TB Allocation Details'!$A$18:$L$18, 0),FALSE), 'E2 Allocators'!$B$15:$W$358, MATCH('O5 Details by Class &amp; Accounts'!AF$18, 'E2 Allocators'!$B$15:$W$15, 0),FALSE)*$G195)</f>
        <v>0</v>
      </c>
      <c r="AG195" s="2186">
        <f>IF(ISERROR(VLOOKUP(VLOOKUP($A195, 'E4 TB Allocation Details'!$A$18:$L$214, MATCH("Customer ID", 'E4 TB Allocation Details'!$A$18:$L$18, 0),FALSE), 'E2 Allocators'!$B$15:$W$358, MATCH('O5 Details by Class &amp; Accounts'!AG$18, 'E2 Allocators'!$B$15:$W$15, 0),FALSE)*$G195), 0, VLOOKUP(VLOOKUP($A195, 'E4 TB Allocation Details'!$A$18:$L$214, MATCH("Customer ID", 'E4 TB Allocation Details'!$A$18:$L$18, 0),FALSE), 'E2 Allocators'!$B$15:$W$358, MATCH('O5 Details by Class &amp; Accounts'!AG$18, 'E2 Allocators'!$B$15:$W$15, 0),FALSE)*$G195)</f>
        <v>0</v>
      </c>
      <c r="AH195" s="2186">
        <f>IF(ISERROR(VLOOKUP(VLOOKUP($A195, 'E4 TB Allocation Details'!$A$18:$L$214, MATCH("Customer ID", 'E4 TB Allocation Details'!$A$18:$L$18, 0),FALSE), 'E2 Allocators'!$B$15:$W$358, MATCH('O5 Details by Class &amp; Accounts'!AH$18, 'E2 Allocators'!$B$15:$W$15, 0),FALSE)*$G195), 0, VLOOKUP(VLOOKUP($A195, 'E4 TB Allocation Details'!$A$18:$L$214, MATCH("Customer ID", 'E4 TB Allocation Details'!$A$18:$L$18, 0),FALSE), 'E2 Allocators'!$B$15:$W$358, MATCH('O5 Details by Class &amp; Accounts'!AH$18, 'E2 Allocators'!$B$15:$W$15, 0),FALSE)*$G195)</f>
        <v>0</v>
      </c>
      <c r="AI195" s="2186">
        <f>IF(ISERROR(VLOOKUP(VLOOKUP($A195, 'E4 TB Allocation Details'!$A$18:$L$214, MATCH("Customer ID", 'E4 TB Allocation Details'!$A$18:$L$18, 0),FALSE), 'E2 Allocators'!$B$15:$W$358, MATCH('O5 Details by Class &amp; Accounts'!AI$18, 'E2 Allocators'!$B$15:$W$15, 0),FALSE)*$G195), 0, VLOOKUP(VLOOKUP($A195, 'E4 TB Allocation Details'!$A$18:$L$214, MATCH("Customer ID", 'E4 TB Allocation Details'!$A$18:$L$18, 0),FALSE), 'E2 Allocators'!$B$15:$W$358, MATCH('O5 Details by Class &amp; Accounts'!AI$18, 'E2 Allocators'!$B$15:$W$15, 0),FALSE)*$G195)</f>
        <v>0</v>
      </c>
      <c r="AJ195" s="2186">
        <f>IF(ISERROR(VLOOKUP(VLOOKUP($A195, 'E4 TB Allocation Details'!$A$18:$L$214, MATCH("Customer ID", 'E4 TB Allocation Details'!$A$18:$L$18, 0),FALSE), 'E2 Allocators'!$B$15:$W$358, MATCH('O5 Details by Class &amp; Accounts'!AJ$18, 'E2 Allocators'!$B$15:$W$15, 0),FALSE)*$G195), 0, VLOOKUP(VLOOKUP($A195, 'E4 TB Allocation Details'!$A$18:$L$214, MATCH("Customer ID", 'E4 TB Allocation Details'!$A$18:$L$18, 0),FALSE), 'E2 Allocators'!$B$15:$W$358, MATCH('O5 Details by Class &amp; Accounts'!AJ$18, 'E2 Allocators'!$B$15:$W$15, 0),FALSE)*$G195)</f>
        <v>0</v>
      </c>
      <c r="AK195" s="2186">
        <f>IF(ISERROR(VLOOKUP(VLOOKUP($A195, 'E4 TB Allocation Details'!$A$18:$L$214, MATCH("Customer ID", 'E4 TB Allocation Details'!$A$18:$L$18, 0),FALSE), 'E2 Allocators'!$B$15:$W$358, MATCH('O5 Details by Class &amp; Accounts'!AK$18, 'E2 Allocators'!$B$15:$W$15, 0),FALSE)*$G195), 0, VLOOKUP(VLOOKUP($A195, 'E4 TB Allocation Details'!$A$18:$L$214, MATCH("Customer ID", 'E4 TB Allocation Details'!$A$18:$L$18, 0),FALSE), 'E2 Allocators'!$B$15:$W$358, MATCH('O5 Details by Class &amp; Accounts'!AK$18, 'E2 Allocators'!$B$15:$W$15, 0),FALSE)*$G195)</f>
        <v>0</v>
      </c>
      <c r="AL195" s="2186">
        <f>IF(ISERROR(VLOOKUP(VLOOKUP($A195, 'E4 TB Allocation Details'!$A$18:$L$214, MATCH("Customer ID", 'E4 TB Allocation Details'!$A$18:$L$18, 0),FALSE), 'E2 Allocators'!$B$15:$W$358, MATCH('O5 Details by Class &amp; Accounts'!AL$18, 'E2 Allocators'!$B$15:$W$15, 0),FALSE)*$G195), 0, VLOOKUP(VLOOKUP($A195, 'E4 TB Allocation Details'!$A$18:$L$214, MATCH("Customer ID", 'E4 TB Allocation Details'!$A$18:$L$18, 0),FALSE), 'E2 Allocators'!$B$15:$W$358, MATCH('O5 Details by Class &amp; Accounts'!AL$18, 'E2 Allocators'!$B$15:$W$15, 0),FALSE)*$G195)</f>
        <v>0</v>
      </c>
      <c r="AM195" s="2186">
        <f>IF(ISERROR(VLOOKUP(VLOOKUP($A195, 'E4 TB Allocation Details'!$A$18:$L$214, MATCH("Customer ID", 'E4 TB Allocation Details'!$A$18:$L$18, 0),FALSE), 'E2 Allocators'!$B$15:$W$358, MATCH('O5 Details by Class &amp; Accounts'!AM$18, 'E2 Allocators'!$B$15:$W$15, 0),FALSE)*$G195), 0, VLOOKUP(VLOOKUP($A195, 'E4 TB Allocation Details'!$A$18:$L$214, MATCH("Customer ID", 'E4 TB Allocation Details'!$A$18:$L$18, 0),FALSE), 'E2 Allocators'!$B$15:$W$358, MATCH('O5 Details by Class &amp; Accounts'!AM$18, 'E2 Allocators'!$B$15:$W$15, 0),FALSE)*$G195)</f>
        <v>0</v>
      </c>
      <c r="AN195" s="2186">
        <f>IF(ISERROR(VLOOKUP(VLOOKUP($A195, 'E4 TB Allocation Details'!$A$18:$L$214, MATCH("Customer ID", 'E4 TB Allocation Details'!$A$18:$L$18, 0),FALSE), 'E2 Allocators'!$B$15:$W$358, MATCH('O5 Details by Class &amp; Accounts'!AN$18, 'E2 Allocators'!$B$15:$W$15, 0),FALSE)*$G195), 0, VLOOKUP(VLOOKUP($A195, 'E4 TB Allocation Details'!$A$18:$L$214, MATCH("Customer ID", 'E4 TB Allocation Details'!$A$18:$L$18, 0),FALSE), 'E2 Allocators'!$B$15:$W$358, MATCH('O5 Details by Class &amp; Accounts'!AN$18, 'E2 Allocators'!$B$15:$W$15, 0),FALSE)*$G195)</f>
        <v>0</v>
      </c>
      <c r="AO195" s="2186">
        <f>IF(ISERROR(VLOOKUP(VLOOKUP($A195, 'E4 TB Allocation Details'!$A$18:$L$214, MATCH("Customer ID", 'E4 TB Allocation Details'!$A$18:$L$18, 0),FALSE), 'E2 Allocators'!$B$15:$W$358, MATCH('O5 Details by Class &amp; Accounts'!AO$18, 'E2 Allocators'!$B$15:$W$15, 0),FALSE)*$G195), 0, VLOOKUP(VLOOKUP($A195, 'E4 TB Allocation Details'!$A$18:$L$214, MATCH("Customer ID", 'E4 TB Allocation Details'!$A$18:$L$18, 0),FALSE), 'E2 Allocators'!$B$15:$W$358, MATCH('O5 Details by Class &amp; Accounts'!AO$18, 'E2 Allocators'!$B$15:$W$15, 0),FALSE)*$G195)</f>
        <v>0</v>
      </c>
      <c r="AP195" s="2186">
        <f>IF(ISERROR(VLOOKUP(VLOOKUP($A195, 'E4 TB Allocation Details'!$A$18:$L$214, MATCH("Customer ID", 'E4 TB Allocation Details'!$A$18:$L$18, 0),FALSE), 'E2 Allocators'!$B$15:$W$358, MATCH('O5 Details by Class &amp; Accounts'!AP$18, 'E2 Allocators'!$B$15:$W$15, 0),FALSE)*$G195), 0, VLOOKUP(VLOOKUP($A195, 'E4 TB Allocation Details'!$A$18:$L$214, MATCH("Customer ID", 'E4 TB Allocation Details'!$A$18:$L$18, 0),FALSE), 'E2 Allocators'!$B$15:$W$358, MATCH('O5 Details by Class &amp; Accounts'!AP$18, 'E2 Allocators'!$B$15:$W$15, 0),FALSE)*$G195)</f>
        <v>0</v>
      </c>
      <c r="AQ195" s="2186">
        <f>IF(ISERROR(VLOOKUP(VLOOKUP($A195, 'E4 TB Allocation Details'!$A$18:$L$214, MATCH("Customer ID", 'E4 TB Allocation Details'!$A$18:$L$18, 0),FALSE), 'E2 Allocators'!$B$15:$W$358, MATCH('O5 Details by Class &amp; Accounts'!AQ$18, 'E2 Allocators'!$B$15:$W$15, 0),FALSE)*$G195), 0, VLOOKUP(VLOOKUP($A195, 'E4 TB Allocation Details'!$A$18:$L$214, MATCH("Customer ID", 'E4 TB Allocation Details'!$A$18:$L$18, 0),FALSE), 'E2 Allocators'!$B$15:$W$358, MATCH('O5 Details by Class &amp; Accounts'!AQ$18, 'E2 Allocators'!$B$15:$W$15, 0),FALSE)*$G195)</f>
        <v>0</v>
      </c>
      <c r="AR195" s="2186">
        <f>IF(ISERROR(VLOOKUP(VLOOKUP($A195, 'E4 TB Allocation Details'!$A$18:$L$214, MATCH("Customer ID", 'E4 TB Allocation Details'!$A$18:$L$18, 0),FALSE), 'E2 Allocators'!$B$15:$W$358, MATCH('O5 Details by Class &amp; Accounts'!AR$18, 'E2 Allocators'!$B$15:$W$15, 0),FALSE)*$G195), 0, VLOOKUP(VLOOKUP($A195, 'E4 TB Allocation Details'!$A$18:$L$214, MATCH("Customer ID", 'E4 TB Allocation Details'!$A$18:$L$18, 0),FALSE), 'E2 Allocators'!$B$15:$W$358, MATCH('O5 Details by Class &amp; Accounts'!AR$18, 'E2 Allocators'!$B$15:$W$15, 0),FALSE)*$G195)</f>
        <v>0</v>
      </c>
      <c r="AS195" s="2186">
        <f>IF(ISERROR(VLOOKUP(VLOOKUP($A195, 'E4 TB Allocation Details'!$A$18:$L$214, MATCH("Customer ID", 'E4 TB Allocation Details'!$A$18:$L$18, 0),FALSE), 'E2 Allocators'!$B$15:$W$358, MATCH('O5 Details by Class &amp; Accounts'!AS$18, 'E2 Allocators'!$B$15:$W$15, 0),FALSE)*$G195), 0, VLOOKUP(VLOOKUP($A195, 'E4 TB Allocation Details'!$A$18:$L$214, MATCH("Customer ID", 'E4 TB Allocation Details'!$A$18:$L$18, 0),FALSE), 'E2 Allocators'!$B$15:$W$358, MATCH('O5 Details by Class &amp; Accounts'!AS$18, 'E2 Allocators'!$B$15:$W$15, 0),FALSE)*$G195)</f>
        <v>0</v>
      </c>
      <c r="AT195" s="2186">
        <f>IF(ISERROR(VLOOKUP(VLOOKUP($A195, 'E4 TB Allocation Details'!$A$18:$L$214, MATCH("Customer ID", 'E4 TB Allocation Details'!$A$18:$L$18, 0),FALSE), 'E2 Allocators'!$B$15:$W$358, MATCH('O5 Details by Class &amp; Accounts'!AT$18, 'E2 Allocators'!$B$15:$W$15, 0),FALSE)*$G195), 0, VLOOKUP(VLOOKUP($A195, 'E4 TB Allocation Details'!$A$18:$L$214, MATCH("Customer ID", 'E4 TB Allocation Details'!$A$18:$L$18, 0),FALSE), 'E2 Allocators'!$B$15:$W$358, MATCH('O5 Details by Class &amp; Accounts'!AT$18, 'E2 Allocators'!$B$15:$W$15, 0),FALSE)*$G195)</f>
        <v>0</v>
      </c>
      <c r="AU195" s="2186">
        <f>IF(ISERROR(VLOOKUP(VLOOKUP($A195, 'E4 TB Allocation Details'!$A$18:$L$214, MATCH("Customer ID", 'E4 TB Allocation Details'!$A$18:$L$18, 0),FALSE), 'E2 Allocators'!$B$15:$W$358, MATCH('O5 Details by Class &amp; Accounts'!AU$18, 'E2 Allocators'!$B$15:$W$15, 0),FALSE)*$G195), 0, VLOOKUP(VLOOKUP($A195, 'E4 TB Allocation Details'!$A$18:$L$214, MATCH("Customer ID", 'E4 TB Allocation Details'!$A$18:$L$18, 0),FALSE), 'E2 Allocators'!$B$15:$W$358, MATCH('O5 Details by Class &amp; Accounts'!AU$18, 'E2 Allocators'!$B$15:$W$15, 0),FALSE)*$G195)</f>
        <v>0</v>
      </c>
      <c r="AV195" s="2186">
        <f>IF(ISERROR(VLOOKUP(VLOOKUP($A195, 'E4 TB Allocation Details'!$A$18:$L$214, MATCH("Customer ID", 'E4 TB Allocation Details'!$A$18:$L$18, 0),FALSE), 'E2 Allocators'!$B$15:$W$358, MATCH('O5 Details by Class &amp; Accounts'!AV$18, 'E2 Allocators'!$B$15:$W$15, 0),FALSE)*$G195), 0, VLOOKUP(VLOOKUP($A195, 'E4 TB Allocation Details'!$A$18:$L$214, MATCH("Customer ID", 'E4 TB Allocation Details'!$A$18:$L$18, 0),FALSE), 'E2 Allocators'!$B$15:$W$358, MATCH('O5 Details by Class &amp; Accounts'!AV$18, 'E2 Allocators'!$B$15:$W$15, 0),FALSE)*$G195)</f>
        <v>0</v>
      </c>
      <c r="AW195" s="2186">
        <f>IF(ISERROR(VLOOKUP(VLOOKUP($A195, 'E4 TB Allocation Details'!$A$18:$L$214, MATCH("Customer ID", 'E4 TB Allocation Details'!$A$18:$L$18, 0),FALSE), 'E2 Allocators'!$B$15:$W$358, MATCH('O5 Details by Class &amp; Accounts'!AW$18, 'E2 Allocators'!$B$15:$W$15, 0),FALSE)*$G195), 0, VLOOKUP(VLOOKUP($A195, 'E4 TB Allocation Details'!$A$18:$L$214, MATCH("Customer ID", 'E4 TB Allocation Details'!$A$18:$L$18, 0),FALSE), 'E2 Allocators'!$B$15:$W$358, MATCH('O5 Details by Class &amp; Accounts'!AW$18, 'E2 Allocators'!$B$15:$W$15, 0),FALSE)*$G195)</f>
        <v>0</v>
      </c>
      <c r="AX195" s="2186">
        <f t="shared" si="51"/>
        <v>0</v>
      </c>
      <c r="AY195" s="2186">
        <f>IF(ISERROR(VLOOKUP(VLOOKUP($A195, 'E4 TB Allocation Details'!$A$18:$L$214, MATCH("Misc ID", 'E4 TB Allocation Details'!$A$18:$L$18, 0),FALSE), 'E2 Allocators'!$B$15:$W$358, MATCH('O5 Details by Class &amp; Accounts'!AY$18, 'E2 Allocators'!$B$15:$W$15, 0),FALSE)*$E195), 0, VLOOKUP(VLOOKUP($A195, 'E4 TB Allocation Details'!$A$18:$L$214, MATCH("Misc ID", 'E4 TB Allocation Details'!$A$18:$L$18, 0),FALSE), 'E2 Allocators'!$B$15:$W$358, MATCH('O5 Details by Class &amp; Accounts'!AY$18, 'E2 Allocators'!$B$15:$W$15, 0),FALSE)*$E195)</f>
        <v>0</v>
      </c>
      <c r="AZ195" s="2186">
        <f>IF(ISERROR(VLOOKUP(VLOOKUP($A195, 'E4 TB Allocation Details'!$A$18:$L$214, MATCH("Misc ID", 'E4 TB Allocation Details'!$A$18:$L$18, 0),FALSE), 'E2 Allocators'!$B$15:$W$358, MATCH('O5 Details by Class &amp; Accounts'!AZ$18, 'E2 Allocators'!$B$15:$W$15, 0),FALSE)*$E195), 0, VLOOKUP(VLOOKUP($A195, 'E4 TB Allocation Details'!$A$18:$L$214, MATCH("Misc ID", 'E4 TB Allocation Details'!$A$18:$L$18, 0),FALSE), 'E2 Allocators'!$B$15:$W$358, MATCH('O5 Details by Class &amp; Accounts'!AZ$18, 'E2 Allocators'!$B$15:$W$15, 0),FALSE)*$E195)</f>
        <v>0</v>
      </c>
      <c r="BA195" s="2186">
        <f>IF(ISERROR(VLOOKUP(VLOOKUP($A195, 'E4 TB Allocation Details'!$A$18:$L$214, MATCH("Misc ID", 'E4 TB Allocation Details'!$A$18:$L$18, 0),FALSE), 'E2 Allocators'!$B$15:$W$358, MATCH('O5 Details by Class &amp; Accounts'!BA$18, 'E2 Allocators'!$B$15:$W$15, 0),FALSE)*$E195), 0, VLOOKUP(VLOOKUP($A195, 'E4 TB Allocation Details'!$A$18:$L$214, MATCH("Misc ID", 'E4 TB Allocation Details'!$A$18:$L$18, 0),FALSE), 'E2 Allocators'!$B$15:$W$358, MATCH('O5 Details by Class &amp; Accounts'!BA$18, 'E2 Allocators'!$B$15:$W$15, 0),FALSE)*$E195)</f>
        <v>0</v>
      </c>
      <c r="BB195" s="2186">
        <f>IF(ISERROR(VLOOKUP(VLOOKUP($A195, 'E4 TB Allocation Details'!$A$18:$L$214, MATCH("Misc ID", 'E4 TB Allocation Details'!$A$18:$L$18, 0),FALSE), 'E2 Allocators'!$B$15:$W$358, MATCH('O5 Details by Class &amp; Accounts'!BB$18, 'E2 Allocators'!$B$15:$W$15, 0),FALSE)*$E195), 0, VLOOKUP(VLOOKUP($A195, 'E4 TB Allocation Details'!$A$18:$L$214, MATCH("Misc ID", 'E4 TB Allocation Details'!$A$18:$L$18, 0),FALSE), 'E2 Allocators'!$B$15:$W$358, MATCH('O5 Details by Class &amp; Accounts'!BB$18, 'E2 Allocators'!$B$15:$W$15, 0),FALSE)*$E195)</f>
        <v>0</v>
      </c>
      <c r="BC195" s="2186">
        <f>IF(ISERROR(VLOOKUP(VLOOKUP($A195, 'E4 TB Allocation Details'!$A$18:$L$214, MATCH("Misc ID", 'E4 TB Allocation Details'!$A$18:$L$18, 0),FALSE), 'E2 Allocators'!$B$15:$W$358, MATCH('O5 Details by Class &amp; Accounts'!BC$18, 'E2 Allocators'!$B$15:$W$15, 0),FALSE)*$E195), 0, VLOOKUP(VLOOKUP($A195, 'E4 TB Allocation Details'!$A$18:$L$214, MATCH("Misc ID", 'E4 TB Allocation Details'!$A$18:$L$18, 0),FALSE), 'E2 Allocators'!$B$15:$W$358, MATCH('O5 Details by Class &amp; Accounts'!BC$18, 'E2 Allocators'!$B$15:$W$15, 0),FALSE)*$E195)</f>
        <v>0</v>
      </c>
      <c r="BD195" s="2186">
        <f>IF(ISERROR(VLOOKUP(VLOOKUP($A195, 'E4 TB Allocation Details'!$A$18:$L$214, MATCH("Misc ID", 'E4 TB Allocation Details'!$A$18:$L$18, 0),FALSE), 'E2 Allocators'!$B$15:$W$358, MATCH('O5 Details by Class &amp; Accounts'!BD$18, 'E2 Allocators'!$B$15:$W$15, 0),FALSE)*$E195), 0, VLOOKUP(VLOOKUP($A195, 'E4 TB Allocation Details'!$A$18:$L$214, MATCH("Misc ID", 'E4 TB Allocation Details'!$A$18:$L$18, 0),FALSE), 'E2 Allocators'!$B$15:$W$358, MATCH('O5 Details by Class &amp; Accounts'!BD$18, 'E2 Allocators'!$B$15:$W$15, 0),FALSE)*$E195)</f>
        <v>0</v>
      </c>
      <c r="BE195" s="2186">
        <f>IF(ISERROR(VLOOKUP(VLOOKUP($A195, 'E4 TB Allocation Details'!$A$18:$L$214, MATCH("Misc ID", 'E4 TB Allocation Details'!$A$18:$L$18, 0),FALSE), 'E2 Allocators'!$B$15:$W$358, MATCH('O5 Details by Class &amp; Accounts'!BE$18, 'E2 Allocators'!$B$15:$W$15, 0),FALSE)*$E195), 0, VLOOKUP(VLOOKUP($A195, 'E4 TB Allocation Details'!$A$18:$L$214, MATCH("Misc ID", 'E4 TB Allocation Details'!$A$18:$L$18, 0),FALSE), 'E2 Allocators'!$B$15:$W$358, MATCH('O5 Details by Class &amp; Accounts'!BE$18, 'E2 Allocators'!$B$15:$W$15, 0),FALSE)*$E195)</f>
        <v>0</v>
      </c>
      <c r="BF195" s="2186">
        <f>IF(ISERROR(VLOOKUP(VLOOKUP($A195, 'E4 TB Allocation Details'!$A$18:$L$214, MATCH("Misc ID", 'E4 TB Allocation Details'!$A$18:$L$18, 0),FALSE), 'E2 Allocators'!$B$15:$W$358, MATCH('O5 Details by Class &amp; Accounts'!BF$18, 'E2 Allocators'!$B$15:$W$15, 0),FALSE)*$E195), 0, VLOOKUP(VLOOKUP($A195, 'E4 TB Allocation Details'!$A$18:$L$214, MATCH("Misc ID", 'E4 TB Allocation Details'!$A$18:$L$18, 0),FALSE), 'E2 Allocators'!$B$15:$W$358, MATCH('O5 Details by Class &amp; Accounts'!BF$18, 'E2 Allocators'!$B$15:$W$15, 0),FALSE)*$E195)</f>
        <v>0</v>
      </c>
      <c r="BG195" s="2186">
        <f>IF(ISERROR(VLOOKUP(VLOOKUP($A195, 'E4 TB Allocation Details'!$A$18:$L$214, MATCH("Misc ID", 'E4 TB Allocation Details'!$A$18:$L$18, 0),FALSE), 'E2 Allocators'!$B$15:$W$358, MATCH('O5 Details by Class &amp; Accounts'!BG$18, 'E2 Allocators'!$B$15:$W$15, 0),FALSE)*$E195), 0, VLOOKUP(VLOOKUP($A195, 'E4 TB Allocation Details'!$A$18:$L$214, MATCH("Misc ID", 'E4 TB Allocation Details'!$A$18:$L$18, 0),FALSE), 'E2 Allocators'!$B$15:$W$358, MATCH('O5 Details by Class &amp; Accounts'!BG$18, 'E2 Allocators'!$B$15:$W$15, 0),FALSE)*$E195)</f>
        <v>0</v>
      </c>
      <c r="BH195" s="2186">
        <f>IF(ISERROR(VLOOKUP(VLOOKUP($A195, 'E4 TB Allocation Details'!$A$18:$L$214, MATCH("Misc ID", 'E4 TB Allocation Details'!$A$18:$L$18, 0),FALSE), 'E2 Allocators'!$B$15:$W$358, MATCH('O5 Details by Class &amp; Accounts'!BH$18, 'E2 Allocators'!$B$15:$W$15, 0),FALSE)*$E195), 0, VLOOKUP(VLOOKUP($A195, 'E4 TB Allocation Details'!$A$18:$L$214, MATCH("Misc ID", 'E4 TB Allocation Details'!$A$18:$L$18, 0),FALSE), 'E2 Allocators'!$B$15:$W$358, MATCH('O5 Details by Class &amp; Accounts'!BH$18, 'E2 Allocators'!$B$15:$W$15, 0),FALSE)*$E195)</f>
        <v>0</v>
      </c>
      <c r="BI195" s="2186">
        <f>IF(ISERROR(VLOOKUP(VLOOKUP($A195, 'E4 TB Allocation Details'!$A$18:$L$214, MATCH("Misc ID", 'E4 TB Allocation Details'!$A$18:$L$18, 0),FALSE), 'E2 Allocators'!$B$15:$W$358, MATCH('O5 Details by Class &amp; Accounts'!BI$18, 'E2 Allocators'!$B$15:$W$15, 0),FALSE)*$E195), 0, VLOOKUP(VLOOKUP($A195, 'E4 TB Allocation Details'!$A$18:$L$214, MATCH("Misc ID", 'E4 TB Allocation Details'!$A$18:$L$18, 0),FALSE), 'E2 Allocators'!$B$15:$W$358, MATCH('O5 Details by Class &amp; Accounts'!BI$18, 'E2 Allocators'!$B$15:$W$15, 0),FALSE)*$E195)</f>
        <v>0</v>
      </c>
      <c r="BJ195" s="2186">
        <f>IF(ISERROR(VLOOKUP(VLOOKUP($A195, 'E4 TB Allocation Details'!$A$18:$L$214, MATCH("Misc ID", 'E4 TB Allocation Details'!$A$18:$L$18, 0),FALSE), 'E2 Allocators'!$B$15:$W$358, MATCH('O5 Details by Class &amp; Accounts'!BJ$18, 'E2 Allocators'!$B$15:$W$15, 0),FALSE)*$E195), 0, VLOOKUP(VLOOKUP($A195, 'E4 TB Allocation Details'!$A$18:$L$214, MATCH("Misc ID", 'E4 TB Allocation Details'!$A$18:$L$18, 0),FALSE), 'E2 Allocators'!$B$15:$W$358, MATCH('O5 Details by Class &amp; Accounts'!BJ$18, 'E2 Allocators'!$B$15:$W$15, 0),FALSE)*$E195)</f>
        <v>0</v>
      </c>
      <c r="BK195" s="2186">
        <f>IF(ISERROR(VLOOKUP(VLOOKUP($A195, 'E4 TB Allocation Details'!$A$18:$L$214, MATCH("Misc ID", 'E4 TB Allocation Details'!$A$18:$L$18, 0),FALSE), 'E2 Allocators'!$B$15:$W$358, MATCH('O5 Details by Class &amp; Accounts'!BK$18, 'E2 Allocators'!$B$15:$W$15, 0),FALSE)*$E195), 0, VLOOKUP(VLOOKUP($A195, 'E4 TB Allocation Details'!$A$18:$L$214, MATCH("Misc ID", 'E4 TB Allocation Details'!$A$18:$L$18, 0),FALSE), 'E2 Allocators'!$B$15:$W$358, MATCH('O5 Details by Class &amp; Accounts'!BK$18, 'E2 Allocators'!$B$15:$W$15, 0),FALSE)*$E195)</f>
        <v>0</v>
      </c>
      <c r="BL195" s="2186">
        <f>IF(ISERROR(VLOOKUP(VLOOKUP($A195, 'E4 TB Allocation Details'!$A$18:$L$214, MATCH("Misc ID", 'E4 TB Allocation Details'!$A$18:$L$18, 0),FALSE), 'E2 Allocators'!$B$15:$W$358, MATCH('O5 Details by Class &amp; Accounts'!BL$18, 'E2 Allocators'!$B$15:$W$15, 0),FALSE)*$E195), 0, VLOOKUP(VLOOKUP($A195, 'E4 TB Allocation Details'!$A$18:$L$214, MATCH("Misc ID", 'E4 TB Allocation Details'!$A$18:$L$18, 0),FALSE), 'E2 Allocators'!$B$15:$W$358, MATCH('O5 Details by Class &amp; Accounts'!BL$18, 'E2 Allocators'!$B$15:$W$15, 0),FALSE)*$E195)</f>
        <v>0</v>
      </c>
      <c r="BM195" s="2186">
        <f>IF(ISERROR(VLOOKUP(VLOOKUP($A195, 'E4 TB Allocation Details'!$A$18:$L$214, MATCH("Misc ID", 'E4 TB Allocation Details'!$A$18:$L$18, 0),FALSE), 'E2 Allocators'!$B$15:$W$358, MATCH('O5 Details by Class &amp; Accounts'!BM$18, 'E2 Allocators'!$B$15:$W$15, 0),FALSE)*$E195), 0, VLOOKUP(VLOOKUP($A195, 'E4 TB Allocation Details'!$A$18:$L$214, MATCH("Misc ID", 'E4 TB Allocation Details'!$A$18:$L$18, 0),FALSE), 'E2 Allocators'!$B$15:$W$358, MATCH('O5 Details by Class &amp; Accounts'!BM$18, 'E2 Allocators'!$B$15:$W$15, 0),FALSE)*$E195)</f>
        <v>0</v>
      </c>
      <c r="BN195" s="2186">
        <f>IF(ISERROR(VLOOKUP(VLOOKUP($A195, 'E4 TB Allocation Details'!$A$18:$L$214, MATCH("Misc ID", 'E4 TB Allocation Details'!$A$18:$L$18, 0),FALSE), 'E2 Allocators'!$B$15:$W$358, MATCH('O5 Details by Class &amp; Accounts'!BN$18, 'E2 Allocators'!$B$15:$W$15, 0),FALSE)*$E195), 0, VLOOKUP(VLOOKUP($A195, 'E4 TB Allocation Details'!$A$18:$L$214, MATCH("Misc ID", 'E4 TB Allocation Details'!$A$18:$L$18, 0),FALSE), 'E2 Allocators'!$B$15:$W$358, MATCH('O5 Details by Class &amp; Accounts'!BN$18, 'E2 Allocators'!$B$15:$W$15, 0),FALSE)*$E195)</f>
        <v>0</v>
      </c>
      <c r="BO195" s="2186">
        <f>IF(ISERROR(VLOOKUP(VLOOKUP($A195, 'E4 TB Allocation Details'!$A$18:$L$214, MATCH("Misc ID", 'E4 TB Allocation Details'!$A$18:$L$18, 0),FALSE), 'E2 Allocators'!$B$15:$W$358, MATCH('O5 Details by Class &amp; Accounts'!BO$18, 'E2 Allocators'!$B$15:$W$15, 0),FALSE)*$E195), 0, VLOOKUP(VLOOKUP($A195, 'E4 TB Allocation Details'!$A$18:$L$214, MATCH("Misc ID", 'E4 TB Allocation Details'!$A$18:$L$18, 0),FALSE), 'E2 Allocators'!$B$15:$W$358, MATCH('O5 Details by Class &amp; Accounts'!BO$18, 'E2 Allocators'!$B$15:$W$15, 0),FALSE)*$E195)</f>
        <v>0</v>
      </c>
      <c r="BP195" s="2186">
        <f>IF(ISERROR(VLOOKUP(VLOOKUP($A195, 'E4 TB Allocation Details'!$A$18:$L$214, MATCH("Misc ID", 'E4 TB Allocation Details'!$A$18:$L$18, 0),FALSE), 'E2 Allocators'!$B$15:$W$358, MATCH('O5 Details by Class &amp; Accounts'!BP$18, 'E2 Allocators'!$B$15:$W$15, 0),FALSE)*$E195), 0, VLOOKUP(VLOOKUP($A195, 'E4 TB Allocation Details'!$A$18:$L$214, MATCH("Misc ID", 'E4 TB Allocation Details'!$A$18:$L$18, 0),FALSE), 'E2 Allocators'!$B$15:$W$358, MATCH('O5 Details by Class &amp; Accounts'!BP$18, 'E2 Allocators'!$B$15:$W$15, 0),FALSE)*$E195)</f>
        <v>0</v>
      </c>
      <c r="BQ195" s="2186">
        <f>IF(ISERROR(VLOOKUP(VLOOKUP($A195, 'E4 TB Allocation Details'!$A$18:$L$214, MATCH("Misc ID", 'E4 TB Allocation Details'!$A$18:$L$18, 0),FALSE), 'E2 Allocators'!$B$15:$W$358, MATCH('O5 Details by Class &amp; Accounts'!BQ$18, 'E2 Allocators'!$B$15:$W$15, 0),FALSE)*$E195), 0, VLOOKUP(VLOOKUP($A195, 'E4 TB Allocation Details'!$A$18:$L$214, MATCH("Misc ID", 'E4 TB Allocation Details'!$A$18:$L$18, 0),FALSE), 'E2 Allocators'!$B$15:$W$358, MATCH('O5 Details by Class &amp; Accounts'!BQ$18, 'E2 Allocators'!$B$15:$W$15, 0),FALSE)*$E195)</f>
        <v>0</v>
      </c>
      <c r="BR195" s="2186">
        <f>IF(ISERROR(VLOOKUP(VLOOKUP($A195, 'E4 TB Allocation Details'!$A$18:$L$214, MATCH("Misc ID", 'E4 TB Allocation Details'!$A$18:$L$18, 0),FALSE), 'E2 Allocators'!$B$15:$W$358, MATCH('O5 Details by Class &amp; Accounts'!BR$18, 'E2 Allocators'!$B$15:$W$15, 0),FALSE)*$E195), 0, VLOOKUP(VLOOKUP($A195, 'E4 TB Allocation Details'!$A$18:$L$214, MATCH("Misc ID", 'E4 TB Allocation Details'!$A$18:$L$18, 0),FALSE), 'E2 Allocators'!$B$15:$W$358, MATCH('O5 Details by Class &amp; Accounts'!BR$18, 'E2 Allocators'!$B$15:$W$15, 0),FALSE)*$E195)</f>
        <v>0</v>
      </c>
      <c r="BS195" s="2186">
        <f t="shared" si="48"/>
        <v>0</v>
      </c>
      <c r="BT195" s="2186">
        <f>IF(ISERROR(VLOOKUP(VLOOKUP($A195, 'E4 TB Allocation Details'!$A$18:$L$214, MATCH("A &amp; G ID", 'E4 TB Allocation Details'!$A$18:$L$18, 0),FALSE), 'E2 Allocators'!$B$15:$W$358, MATCH('O5 Details by Class &amp; Accounts'!BT$18, 'E2 Allocators'!$B$15:$W$15, 0),FALSE)*$E195), 0, VLOOKUP(VLOOKUP($A195, 'E4 TB Allocation Details'!$A$18:$L$214, MATCH("A &amp; G ID", 'E4 TB Allocation Details'!$A$18:$L$18, 0),FALSE), 'E2 Allocators'!$B$15:$W$358, MATCH('O5 Details by Class &amp; Accounts'!BT$18, 'E2 Allocators'!$B$15:$W$15, 0),FALSE)*$E195)</f>
        <v>208568.39922765346</v>
      </c>
      <c r="BU195" s="2186">
        <f>IF(ISERROR(VLOOKUP(VLOOKUP($A195, 'E4 TB Allocation Details'!$A$18:$L$214, MATCH("A &amp; G ID", 'E4 TB Allocation Details'!$A$18:$L$18, 0),FALSE), 'E2 Allocators'!$B$15:$W$358, MATCH('O5 Details by Class &amp; Accounts'!BU$18, 'E2 Allocators'!$B$15:$W$15, 0),FALSE)*$E195), 0, VLOOKUP(VLOOKUP($A195, 'E4 TB Allocation Details'!$A$18:$L$214, MATCH("A &amp; G ID", 'E4 TB Allocation Details'!$A$18:$L$18, 0),FALSE), 'E2 Allocators'!$B$15:$W$358, MATCH('O5 Details by Class &amp; Accounts'!BU$18, 'E2 Allocators'!$B$15:$W$15, 0),FALSE)*$E195)</f>
        <v>39647.683901129451</v>
      </c>
      <c r="BV195" s="2186">
        <f>IF(ISERROR(VLOOKUP(VLOOKUP($A195, 'E4 TB Allocation Details'!$A$18:$L$214, MATCH("A &amp; G ID", 'E4 TB Allocation Details'!$A$18:$L$18, 0),FALSE), 'E2 Allocators'!$B$15:$W$358, MATCH('O5 Details by Class &amp; Accounts'!BV$18, 'E2 Allocators'!$B$15:$W$15, 0),FALSE)*$E195), 0, VLOOKUP(VLOOKUP($A195, 'E4 TB Allocation Details'!$A$18:$L$214, MATCH("A &amp; G ID", 'E4 TB Allocation Details'!$A$18:$L$18, 0),FALSE), 'E2 Allocators'!$B$15:$W$358, MATCH('O5 Details by Class &amp; Accounts'!BV$18, 'E2 Allocators'!$B$15:$W$15, 0),FALSE)*$E195)</f>
        <v>50802.923692635501</v>
      </c>
      <c r="BW195" s="2186">
        <f>IF(ISERROR(VLOOKUP(VLOOKUP($A195, 'E4 TB Allocation Details'!$A$18:$L$214, MATCH("A &amp; G ID", 'E4 TB Allocation Details'!$A$18:$L$18, 0),FALSE), 'E2 Allocators'!$B$15:$W$358, MATCH('O5 Details by Class &amp; Accounts'!BW$18, 'E2 Allocators'!$B$15:$W$15, 0),FALSE)*$E195), 0, VLOOKUP(VLOOKUP($A195, 'E4 TB Allocation Details'!$A$18:$L$214, MATCH("A &amp; G ID", 'E4 TB Allocation Details'!$A$18:$L$18, 0),FALSE), 'E2 Allocators'!$B$15:$W$358, MATCH('O5 Details by Class &amp; Accounts'!BW$18, 'E2 Allocators'!$B$15:$W$15, 0),FALSE)*$E195)</f>
        <v>0</v>
      </c>
      <c r="BX195" s="2186">
        <f>IF(ISERROR(VLOOKUP(VLOOKUP($A195, 'E4 TB Allocation Details'!$A$18:$L$214, MATCH("A &amp; G ID", 'E4 TB Allocation Details'!$A$18:$L$18, 0),FALSE), 'E2 Allocators'!$B$15:$W$358, MATCH('O5 Details by Class &amp; Accounts'!BX$18, 'E2 Allocators'!$B$15:$W$15, 0),FALSE)*$E195), 0, VLOOKUP(VLOOKUP($A195, 'E4 TB Allocation Details'!$A$18:$L$214, MATCH("A &amp; G ID", 'E4 TB Allocation Details'!$A$18:$L$18, 0),FALSE), 'E2 Allocators'!$B$15:$W$358, MATCH('O5 Details by Class &amp; Accounts'!BX$18, 'E2 Allocators'!$B$15:$W$15, 0),FALSE)*$E195)</f>
        <v>0</v>
      </c>
      <c r="BY195" s="2186">
        <f>IF(ISERROR(VLOOKUP(VLOOKUP($A195, 'E4 TB Allocation Details'!$A$18:$L$214, MATCH("A &amp; G ID", 'E4 TB Allocation Details'!$A$18:$L$18, 0),FALSE), 'E2 Allocators'!$B$15:$W$358, MATCH('O5 Details by Class &amp; Accounts'!BY$18, 'E2 Allocators'!$B$15:$W$15, 0),FALSE)*$E195), 0, VLOOKUP(VLOOKUP($A195, 'E4 TB Allocation Details'!$A$18:$L$214, MATCH("A &amp; G ID", 'E4 TB Allocation Details'!$A$18:$L$18, 0),FALSE), 'E2 Allocators'!$B$15:$W$358, MATCH('O5 Details by Class &amp; Accounts'!BY$18, 'E2 Allocators'!$B$15:$W$15, 0),FALSE)*$E195)</f>
        <v>0</v>
      </c>
      <c r="BZ195" s="2186">
        <f>IF(ISERROR(VLOOKUP(VLOOKUP($A195, 'E4 TB Allocation Details'!$A$18:$L$214, MATCH("A &amp; G ID", 'E4 TB Allocation Details'!$A$18:$L$18, 0),FALSE), 'E2 Allocators'!$B$15:$W$358, MATCH('O5 Details by Class &amp; Accounts'!BZ$18, 'E2 Allocators'!$B$15:$W$15, 0),FALSE)*$E195), 0, VLOOKUP(VLOOKUP($A195, 'E4 TB Allocation Details'!$A$18:$L$214, MATCH("A &amp; G ID", 'E4 TB Allocation Details'!$A$18:$L$18, 0),FALSE), 'E2 Allocators'!$B$15:$W$358, MATCH('O5 Details by Class &amp; Accounts'!BZ$18, 'E2 Allocators'!$B$15:$W$15, 0),FALSE)*$E195)</f>
        <v>5103.627119225077</v>
      </c>
      <c r="CA195" s="2186">
        <f>IF(ISERROR(VLOOKUP(VLOOKUP($A195, 'E4 TB Allocation Details'!$A$18:$L$214, MATCH("A &amp; G ID", 'E4 TB Allocation Details'!$A$18:$L$18, 0),FALSE), 'E2 Allocators'!$B$15:$W$358, MATCH('O5 Details by Class &amp; Accounts'!CA$18, 'E2 Allocators'!$B$15:$W$15, 0),FALSE)*$E195), 0, VLOOKUP(VLOOKUP($A195, 'E4 TB Allocation Details'!$A$18:$L$214, MATCH("A &amp; G ID", 'E4 TB Allocation Details'!$A$18:$L$18, 0),FALSE), 'E2 Allocators'!$B$15:$W$358, MATCH('O5 Details by Class &amp; Accounts'!CA$18, 'E2 Allocators'!$B$15:$W$15, 0),FALSE)*$E195)</f>
        <v>608.37183288181268</v>
      </c>
      <c r="CB195" s="2186">
        <f>IF(ISERROR(VLOOKUP(VLOOKUP($A195, 'E4 TB Allocation Details'!$A$18:$L$214, MATCH("A &amp; G ID", 'E4 TB Allocation Details'!$A$18:$L$18, 0),FALSE), 'E2 Allocators'!$B$15:$W$358, MATCH('O5 Details by Class &amp; Accounts'!CB$18, 'E2 Allocators'!$B$15:$W$15, 0),FALSE)*$E195), 0, VLOOKUP(VLOOKUP($A195, 'E4 TB Allocation Details'!$A$18:$L$214, MATCH("A &amp; G ID", 'E4 TB Allocation Details'!$A$18:$L$18, 0),FALSE), 'E2 Allocators'!$B$15:$W$358, MATCH('O5 Details by Class &amp; Accounts'!CB$18, 'E2 Allocators'!$B$15:$W$15, 0),FALSE)*$E195)</f>
        <v>560.26422647476591</v>
      </c>
      <c r="CC195" s="2186">
        <f>IF(ISERROR(VLOOKUP(VLOOKUP($A195, 'E4 TB Allocation Details'!$A$18:$L$214, MATCH("A &amp; G ID", 'E4 TB Allocation Details'!$A$18:$L$18, 0),FALSE), 'E2 Allocators'!$B$15:$W$358, MATCH('O5 Details by Class &amp; Accounts'!CC$18, 'E2 Allocators'!$B$15:$W$15, 0),FALSE)*$E195), 0, VLOOKUP(VLOOKUP($A195, 'E4 TB Allocation Details'!$A$18:$L$214, MATCH("A &amp; G ID", 'E4 TB Allocation Details'!$A$18:$L$18, 0),FALSE), 'E2 Allocators'!$B$15:$W$358, MATCH('O5 Details by Class &amp; Accounts'!CC$18, 'E2 Allocators'!$B$15:$W$15, 0),FALSE)*$E195)</f>
        <v>0</v>
      </c>
      <c r="CD195" s="2186">
        <f>IF(ISERROR(VLOOKUP(VLOOKUP($A195, 'E4 TB Allocation Details'!$A$18:$L$214, MATCH("A &amp; G ID", 'E4 TB Allocation Details'!$A$18:$L$18, 0),FALSE), 'E2 Allocators'!$B$15:$W$358, MATCH('O5 Details by Class &amp; Accounts'!CD$18, 'E2 Allocators'!$B$15:$W$15, 0),FALSE)*$E195), 0, VLOOKUP(VLOOKUP($A195, 'E4 TB Allocation Details'!$A$18:$L$214, MATCH("A &amp; G ID", 'E4 TB Allocation Details'!$A$18:$L$18, 0),FALSE), 'E2 Allocators'!$B$15:$W$358, MATCH('O5 Details by Class &amp; Accounts'!CD$18, 'E2 Allocators'!$B$15:$W$15, 0),FALSE)*$E195)</f>
        <v>0</v>
      </c>
      <c r="CE195" s="2186">
        <f>IF(ISERROR(VLOOKUP(VLOOKUP($A195, 'E4 TB Allocation Details'!$A$18:$L$214, MATCH("A &amp; G ID", 'E4 TB Allocation Details'!$A$18:$L$18, 0),FALSE), 'E2 Allocators'!$B$15:$W$358, MATCH('O5 Details by Class &amp; Accounts'!CE$18, 'E2 Allocators'!$B$15:$W$15, 0),FALSE)*$E195), 0, VLOOKUP(VLOOKUP($A195, 'E4 TB Allocation Details'!$A$18:$L$214, MATCH("A &amp; G ID", 'E4 TB Allocation Details'!$A$18:$L$18, 0),FALSE), 'E2 Allocators'!$B$15:$W$358, MATCH('O5 Details by Class &amp; Accounts'!CE$18, 'E2 Allocators'!$B$15:$W$15, 0),FALSE)*$E195)</f>
        <v>0</v>
      </c>
      <c r="CF195" s="2186">
        <f>IF(ISERROR(VLOOKUP(VLOOKUP($A195, 'E4 TB Allocation Details'!$A$18:$L$214, MATCH("A &amp; G ID", 'E4 TB Allocation Details'!$A$18:$L$18, 0),FALSE), 'E2 Allocators'!$B$15:$W$358, MATCH('O5 Details by Class &amp; Accounts'!CF$18, 'E2 Allocators'!$B$15:$W$15, 0),FALSE)*$E195), 0, VLOOKUP(VLOOKUP($A195, 'E4 TB Allocation Details'!$A$18:$L$214, MATCH("A &amp; G ID", 'E4 TB Allocation Details'!$A$18:$L$18, 0),FALSE), 'E2 Allocators'!$B$15:$W$358, MATCH('O5 Details by Class &amp; Accounts'!CF$18, 'E2 Allocators'!$B$15:$W$15, 0),FALSE)*$E195)</f>
        <v>0</v>
      </c>
      <c r="CG195" s="2186">
        <f>IF(ISERROR(VLOOKUP(VLOOKUP($A195, 'E4 TB Allocation Details'!$A$18:$L$214, MATCH("A &amp; G ID", 'E4 TB Allocation Details'!$A$18:$L$18, 0),FALSE), 'E2 Allocators'!$B$15:$W$358, MATCH('O5 Details by Class &amp; Accounts'!CG$18, 'E2 Allocators'!$B$15:$W$15, 0),FALSE)*$E195), 0, VLOOKUP(VLOOKUP($A195, 'E4 TB Allocation Details'!$A$18:$L$214, MATCH("A &amp; G ID", 'E4 TB Allocation Details'!$A$18:$L$18, 0),FALSE), 'E2 Allocators'!$B$15:$W$358, MATCH('O5 Details by Class &amp; Accounts'!CG$18, 'E2 Allocators'!$B$15:$W$15, 0),FALSE)*$E195)</f>
        <v>0</v>
      </c>
      <c r="CH195" s="2186">
        <f>IF(ISERROR(VLOOKUP(VLOOKUP($A195, 'E4 TB Allocation Details'!$A$18:$L$214, MATCH("A &amp; G ID", 'E4 TB Allocation Details'!$A$18:$L$18, 0),FALSE), 'E2 Allocators'!$B$15:$W$358, MATCH('O5 Details by Class &amp; Accounts'!CH$18, 'E2 Allocators'!$B$15:$W$15, 0),FALSE)*$E195), 0, VLOOKUP(VLOOKUP($A195, 'E4 TB Allocation Details'!$A$18:$L$214, MATCH("A &amp; G ID", 'E4 TB Allocation Details'!$A$18:$L$18, 0),FALSE), 'E2 Allocators'!$B$15:$W$358, MATCH('O5 Details by Class &amp; Accounts'!CH$18, 'E2 Allocators'!$B$15:$W$15, 0),FALSE)*$E195)</f>
        <v>0</v>
      </c>
      <c r="CI195" s="2186">
        <f>IF(ISERROR(VLOOKUP(VLOOKUP($A195, 'E4 TB Allocation Details'!$A$18:$L$214, MATCH("A &amp; G ID", 'E4 TB Allocation Details'!$A$18:$L$18, 0),FALSE), 'E2 Allocators'!$B$15:$W$358, MATCH('O5 Details by Class &amp; Accounts'!CI$18, 'E2 Allocators'!$B$15:$W$15, 0),FALSE)*$E195), 0, VLOOKUP(VLOOKUP($A195, 'E4 TB Allocation Details'!$A$18:$L$214, MATCH("A &amp; G ID", 'E4 TB Allocation Details'!$A$18:$L$18, 0),FALSE), 'E2 Allocators'!$B$15:$W$358, MATCH('O5 Details by Class &amp; Accounts'!CI$18, 'E2 Allocators'!$B$15:$W$15, 0),FALSE)*$E195)</f>
        <v>0</v>
      </c>
      <c r="CJ195" s="2186">
        <f>IF(ISERROR(VLOOKUP(VLOOKUP($A195, 'E4 TB Allocation Details'!$A$18:$L$214, MATCH("A &amp; G ID", 'E4 TB Allocation Details'!$A$18:$L$18, 0),FALSE), 'E2 Allocators'!$B$15:$W$358, MATCH('O5 Details by Class &amp; Accounts'!CJ$18, 'E2 Allocators'!$B$15:$W$15, 0),FALSE)*$E195), 0, VLOOKUP(VLOOKUP($A195, 'E4 TB Allocation Details'!$A$18:$L$214, MATCH("A &amp; G ID", 'E4 TB Allocation Details'!$A$18:$L$18, 0),FALSE), 'E2 Allocators'!$B$15:$W$358, MATCH('O5 Details by Class &amp; Accounts'!CJ$18, 'E2 Allocators'!$B$15:$W$15, 0),FALSE)*$E195)</f>
        <v>0</v>
      </c>
      <c r="CK195" s="2186">
        <f>IF(ISERROR(VLOOKUP(VLOOKUP($A195, 'E4 TB Allocation Details'!$A$18:$L$214, MATCH("A &amp; G ID", 'E4 TB Allocation Details'!$A$18:$L$18, 0),FALSE), 'E2 Allocators'!$B$15:$W$358, MATCH('O5 Details by Class &amp; Accounts'!CK$18, 'E2 Allocators'!$B$15:$W$15, 0),FALSE)*$E195), 0, VLOOKUP(VLOOKUP($A195, 'E4 TB Allocation Details'!$A$18:$L$214, MATCH("A &amp; G ID", 'E4 TB Allocation Details'!$A$18:$L$18, 0),FALSE), 'E2 Allocators'!$B$15:$W$358, MATCH('O5 Details by Class &amp; Accounts'!CK$18, 'E2 Allocators'!$B$15:$W$15, 0),FALSE)*$E195)</f>
        <v>0</v>
      </c>
      <c r="CL195" s="2186">
        <f>IF(ISERROR(VLOOKUP(VLOOKUP($A195, 'E4 TB Allocation Details'!$A$18:$L$214, MATCH("A &amp; G ID", 'E4 TB Allocation Details'!$A$18:$L$18, 0),FALSE), 'E2 Allocators'!$B$15:$W$358, MATCH('O5 Details by Class &amp; Accounts'!CL$18, 'E2 Allocators'!$B$15:$W$15, 0),FALSE)*$E195), 0, VLOOKUP(VLOOKUP($A195, 'E4 TB Allocation Details'!$A$18:$L$214, MATCH("A &amp; G ID", 'E4 TB Allocation Details'!$A$18:$L$18, 0),FALSE), 'E2 Allocators'!$B$15:$W$358, MATCH('O5 Details by Class &amp; Accounts'!CL$18, 'E2 Allocators'!$B$15:$W$15, 0),FALSE)*$E195)</f>
        <v>0</v>
      </c>
      <c r="CM195" s="2186">
        <f>IF(ISERROR(VLOOKUP(VLOOKUP($A195, 'E4 TB Allocation Details'!$A$18:$L$214, MATCH("A &amp; G ID", 'E4 TB Allocation Details'!$A$18:$L$18, 0),FALSE), 'E2 Allocators'!$B$15:$W$358, MATCH('O5 Details by Class &amp; Accounts'!CM$18, 'E2 Allocators'!$B$15:$W$15, 0),FALSE)*$E195), 0, VLOOKUP(VLOOKUP($A195, 'E4 TB Allocation Details'!$A$18:$L$214, MATCH("A &amp; G ID", 'E4 TB Allocation Details'!$A$18:$L$18, 0),FALSE), 'E2 Allocators'!$B$15:$W$358, MATCH('O5 Details by Class &amp; Accounts'!CM$18, 'E2 Allocators'!$B$15:$W$15, 0),FALSE)*$E195)</f>
        <v>0</v>
      </c>
      <c r="CN195" s="2186">
        <f t="shared" si="52"/>
        <v>305291.27000000008</v>
      </c>
      <c r="CO195" s="2187">
        <f t="shared" si="50"/>
        <v>0</v>
      </c>
      <c r="CQ195" s="1625" t="s">
        <v>1082</v>
      </c>
    </row>
    <row r="196" spans="1:95" s="54" customFormat="1" ht="12.75" x14ac:dyDescent="0.2">
      <c r="A196" s="1838">
        <v>5670</v>
      </c>
      <c r="B196" s="1807" t="s">
        <v>305</v>
      </c>
      <c r="C196" s="2184">
        <f>IF(ISERROR(VLOOKUP($A196,'I3 TB Data'!$A$19:$H$483,MATCH('O5 Details by Class &amp; Accounts'!$C$18, 'I3 TB Data'!$A$19:$H$19,0),0)), 0, VLOOKUP($A196,'I3 TB Data'!$A$19:$H$483,MATCH('O5 Details by Class &amp; Accounts'!$C$18,'I3 TB Data'!$A$19:$H$19,0),0))</f>
        <v>0</v>
      </c>
      <c r="D196" s="2185"/>
      <c r="E196" s="2184">
        <f t="shared" si="53"/>
        <v>0</v>
      </c>
      <c r="F196" s="2186"/>
      <c r="G196" s="2186"/>
      <c r="H196" s="2186">
        <f t="shared" si="46"/>
        <v>0</v>
      </c>
      <c r="I196" s="2186">
        <f>IF(ISERROR(VLOOKUP(VLOOKUP($A196, 'E4 TB Allocation Details'!$A$18:$L$214, MATCH("Demand ID", 'E4 TB Allocation Details'!$A$18:$L$18, 0),FALSE), 'E2 Allocators'!$B$15:$W$358, MATCH('O5 Details by Class &amp; Accounts'!I$18, 'E2 Allocators'!$B$15:$W$15, 0),FALSE)*$F196), 0, VLOOKUP(VLOOKUP($A196, 'E4 TB Allocation Details'!$A$18:$L$214, MATCH("Demand ID", 'E4 TB Allocation Details'!$A$18:$L$18, 0),FALSE), 'E2 Allocators'!$B$15:$W$358, MATCH('O5 Details by Class &amp; Accounts'!I$18, 'E2 Allocators'!$B$15:$W$15, 0),FALSE)*$F196)</f>
        <v>0</v>
      </c>
      <c r="J196" s="2186">
        <f>IF(ISERROR(VLOOKUP(VLOOKUP($A196, 'E4 TB Allocation Details'!$A$18:$L$214, MATCH("Demand ID", 'E4 TB Allocation Details'!$A$18:$L$18, 0),FALSE), 'E2 Allocators'!$B$15:$W$358, MATCH('O5 Details by Class &amp; Accounts'!J$18, 'E2 Allocators'!$B$15:$W$15, 0),FALSE)*$F196), 0, VLOOKUP(VLOOKUP($A196, 'E4 TB Allocation Details'!$A$18:$L$214, MATCH("Demand ID", 'E4 TB Allocation Details'!$A$18:$L$18, 0),FALSE), 'E2 Allocators'!$B$15:$W$358, MATCH('O5 Details by Class &amp; Accounts'!J$18, 'E2 Allocators'!$B$15:$W$15, 0),FALSE)*$F196)</f>
        <v>0</v>
      </c>
      <c r="K196" s="2186">
        <f>IF(ISERROR(VLOOKUP(VLOOKUP($A196, 'E4 TB Allocation Details'!$A$18:$L$214, MATCH("Demand ID", 'E4 TB Allocation Details'!$A$18:$L$18, 0),FALSE), 'E2 Allocators'!$B$15:$W$358, MATCH('O5 Details by Class &amp; Accounts'!K$18, 'E2 Allocators'!$B$15:$W$15, 0),FALSE)*$F196), 0, VLOOKUP(VLOOKUP($A196, 'E4 TB Allocation Details'!$A$18:$L$214, MATCH("Demand ID", 'E4 TB Allocation Details'!$A$18:$L$18, 0),FALSE), 'E2 Allocators'!$B$15:$W$358, MATCH('O5 Details by Class &amp; Accounts'!K$18, 'E2 Allocators'!$B$15:$W$15, 0),FALSE)*$F196)</f>
        <v>0</v>
      </c>
      <c r="L196" s="2186">
        <f>IF(ISERROR(VLOOKUP(VLOOKUP($A196, 'E4 TB Allocation Details'!$A$18:$L$214, MATCH("Demand ID", 'E4 TB Allocation Details'!$A$18:$L$18, 0),FALSE), 'E2 Allocators'!$B$15:$W$358, MATCH('O5 Details by Class &amp; Accounts'!L$18, 'E2 Allocators'!$B$15:$W$15, 0),FALSE)*$F196), 0, VLOOKUP(VLOOKUP($A196, 'E4 TB Allocation Details'!$A$18:$L$214, MATCH("Demand ID", 'E4 TB Allocation Details'!$A$18:$L$18, 0),FALSE), 'E2 Allocators'!$B$15:$W$358, MATCH('O5 Details by Class &amp; Accounts'!L$18, 'E2 Allocators'!$B$15:$W$15, 0),FALSE)*$F196)</f>
        <v>0</v>
      </c>
      <c r="M196" s="2186">
        <f>IF(ISERROR(VLOOKUP(VLOOKUP($A196, 'E4 TB Allocation Details'!$A$18:$L$214, MATCH("Demand ID", 'E4 TB Allocation Details'!$A$18:$L$18, 0),FALSE), 'E2 Allocators'!$B$15:$W$358, MATCH('O5 Details by Class &amp; Accounts'!M$18, 'E2 Allocators'!$B$15:$W$15, 0),FALSE)*$F196), 0, VLOOKUP(VLOOKUP($A196, 'E4 TB Allocation Details'!$A$18:$L$214, MATCH("Demand ID", 'E4 TB Allocation Details'!$A$18:$L$18, 0),FALSE), 'E2 Allocators'!$B$15:$W$358, MATCH('O5 Details by Class &amp; Accounts'!M$18, 'E2 Allocators'!$B$15:$W$15, 0),FALSE)*$F196)</f>
        <v>0</v>
      </c>
      <c r="N196" s="2186">
        <f>IF(ISERROR(VLOOKUP(VLOOKUP($A196, 'E4 TB Allocation Details'!$A$18:$L$214, MATCH("Demand ID", 'E4 TB Allocation Details'!$A$18:$L$18, 0),FALSE), 'E2 Allocators'!$B$15:$W$358, MATCH('O5 Details by Class &amp; Accounts'!N$18, 'E2 Allocators'!$B$15:$W$15, 0),FALSE)*$F196), 0, VLOOKUP(VLOOKUP($A196, 'E4 TB Allocation Details'!$A$18:$L$214, MATCH("Demand ID", 'E4 TB Allocation Details'!$A$18:$L$18, 0),FALSE), 'E2 Allocators'!$B$15:$W$358, MATCH('O5 Details by Class &amp; Accounts'!N$18, 'E2 Allocators'!$B$15:$W$15, 0),FALSE)*$F196)</f>
        <v>0</v>
      </c>
      <c r="O196" s="2186">
        <f>IF(ISERROR(VLOOKUP(VLOOKUP($A196, 'E4 TB Allocation Details'!$A$18:$L$214, MATCH("Demand ID", 'E4 TB Allocation Details'!$A$18:$L$18, 0),FALSE), 'E2 Allocators'!$B$15:$W$358, MATCH('O5 Details by Class &amp; Accounts'!O$18, 'E2 Allocators'!$B$15:$W$15, 0),FALSE)*$F196), 0, VLOOKUP(VLOOKUP($A196, 'E4 TB Allocation Details'!$A$18:$L$214, MATCH("Demand ID", 'E4 TB Allocation Details'!$A$18:$L$18, 0),FALSE), 'E2 Allocators'!$B$15:$W$358, MATCH('O5 Details by Class &amp; Accounts'!O$18, 'E2 Allocators'!$B$15:$W$15, 0),FALSE)*$F196)</f>
        <v>0</v>
      </c>
      <c r="P196" s="2186">
        <f>IF(ISERROR(VLOOKUP(VLOOKUP($A196, 'E4 TB Allocation Details'!$A$18:$L$214, MATCH("Demand ID", 'E4 TB Allocation Details'!$A$18:$L$18, 0),FALSE), 'E2 Allocators'!$B$15:$W$358, MATCH('O5 Details by Class &amp; Accounts'!P$18, 'E2 Allocators'!$B$15:$W$15, 0),FALSE)*$F196), 0, VLOOKUP(VLOOKUP($A196, 'E4 TB Allocation Details'!$A$18:$L$214, MATCH("Demand ID", 'E4 TB Allocation Details'!$A$18:$L$18, 0),FALSE), 'E2 Allocators'!$B$15:$W$358, MATCH('O5 Details by Class &amp; Accounts'!P$18, 'E2 Allocators'!$B$15:$W$15, 0),FALSE)*$F196)</f>
        <v>0</v>
      </c>
      <c r="Q196" s="2186">
        <f>IF(ISERROR(VLOOKUP(VLOOKUP($A196, 'E4 TB Allocation Details'!$A$18:$L$214, MATCH("Demand ID", 'E4 TB Allocation Details'!$A$18:$L$18, 0),FALSE), 'E2 Allocators'!$B$15:$W$358, MATCH('O5 Details by Class &amp; Accounts'!Q$18, 'E2 Allocators'!$B$15:$W$15, 0),FALSE)*$F196), 0, VLOOKUP(VLOOKUP($A196, 'E4 TB Allocation Details'!$A$18:$L$214, MATCH("Demand ID", 'E4 TB Allocation Details'!$A$18:$L$18, 0),FALSE), 'E2 Allocators'!$B$15:$W$358, MATCH('O5 Details by Class &amp; Accounts'!Q$18, 'E2 Allocators'!$B$15:$W$15, 0),FALSE)*$F196)</f>
        <v>0</v>
      </c>
      <c r="R196" s="2186">
        <f>IF(ISERROR(VLOOKUP(VLOOKUP($A196, 'E4 TB Allocation Details'!$A$18:$L$214, MATCH("Demand ID", 'E4 TB Allocation Details'!$A$18:$L$18, 0),FALSE), 'E2 Allocators'!$B$15:$W$358, MATCH('O5 Details by Class &amp; Accounts'!R$18, 'E2 Allocators'!$B$15:$W$15, 0),FALSE)*$F196), 0, VLOOKUP(VLOOKUP($A196, 'E4 TB Allocation Details'!$A$18:$L$214, MATCH("Demand ID", 'E4 TB Allocation Details'!$A$18:$L$18, 0),FALSE), 'E2 Allocators'!$B$15:$W$358, MATCH('O5 Details by Class &amp; Accounts'!R$18, 'E2 Allocators'!$B$15:$W$15, 0),FALSE)*$F196)</f>
        <v>0</v>
      </c>
      <c r="S196" s="2186">
        <f>IF(ISERROR(VLOOKUP(VLOOKUP($A196, 'E4 TB Allocation Details'!$A$18:$L$214, MATCH("Demand ID", 'E4 TB Allocation Details'!$A$18:$L$18, 0),FALSE), 'E2 Allocators'!$B$15:$W$358, MATCH('O5 Details by Class &amp; Accounts'!S$18, 'E2 Allocators'!$B$15:$W$15, 0),FALSE)*$F196), 0, VLOOKUP(VLOOKUP($A196, 'E4 TB Allocation Details'!$A$18:$L$214, MATCH("Demand ID", 'E4 TB Allocation Details'!$A$18:$L$18, 0),FALSE), 'E2 Allocators'!$B$15:$W$358, MATCH('O5 Details by Class &amp; Accounts'!S$18, 'E2 Allocators'!$B$15:$W$15, 0),FALSE)*$F196)</f>
        <v>0</v>
      </c>
      <c r="T196" s="2186">
        <f>IF(ISERROR(VLOOKUP(VLOOKUP($A196, 'E4 TB Allocation Details'!$A$18:$L$214, MATCH("Demand ID", 'E4 TB Allocation Details'!$A$18:$L$18, 0),FALSE), 'E2 Allocators'!$B$15:$W$358, MATCH('O5 Details by Class &amp; Accounts'!T$18, 'E2 Allocators'!$B$15:$W$15, 0),FALSE)*$F196), 0, VLOOKUP(VLOOKUP($A196, 'E4 TB Allocation Details'!$A$18:$L$214, MATCH("Demand ID", 'E4 TB Allocation Details'!$A$18:$L$18, 0),FALSE), 'E2 Allocators'!$B$15:$W$358, MATCH('O5 Details by Class &amp; Accounts'!T$18, 'E2 Allocators'!$B$15:$W$15, 0),FALSE)*$F196)</f>
        <v>0</v>
      </c>
      <c r="U196" s="2186">
        <f>IF(ISERROR(VLOOKUP(VLOOKUP($A196, 'E4 TB Allocation Details'!$A$18:$L$214, MATCH("Demand ID", 'E4 TB Allocation Details'!$A$18:$L$18, 0),FALSE), 'E2 Allocators'!$B$15:$W$358, MATCH('O5 Details by Class &amp; Accounts'!U$18, 'E2 Allocators'!$B$15:$W$15, 0),FALSE)*$F196), 0, VLOOKUP(VLOOKUP($A196, 'E4 TB Allocation Details'!$A$18:$L$214, MATCH("Demand ID", 'E4 TB Allocation Details'!$A$18:$L$18, 0),FALSE), 'E2 Allocators'!$B$15:$W$358, MATCH('O5 Details by Class &amp; Accounts'!U$18, 'E2 Allocators'!$B$15:$W$15, 0),FALSE)*$F196)</f>
        <v>0</v>
      </c>
      <c r="V196" s="2186">
        <f>IF(ISERROR(VLOOKUP(VLOOKUP($A196, 'E4 TB Allocation Details'!$A$18:$L$214, MATCH("Demand ID", 'E4 TB Allocation Details'!$A$18:$L$18, 0),FALSE), 'E2 Allocators'!$B$15:$W$358, MATCH('O5 Details by Class &amp; Accounts'!V$18, 'E2 Allocators'!$B$15:$W$15, 0),FALSE)*$F196), 0, VLOOKUP(VLOOKUP($A196, 'E4 TB Allocation Details'!$A$18:$L$214, MATCH("Demand ID", 'E4 TB Allocation Details'!$A$18:$L$18, 0),FALSE), 'E2 Allocators'!$B$15:$W$358, MATCH('O5 Details by Class &amp; Accounts'!V$18, 'E2 Allocators'!$B$15:$W$15, 0),FALSE)*$F196)</f>
        <v>0</v>
      </c>
      <c r="W196" s="2186">
        <f>IF(ISERROR(VLOOKUP(VLOOKUP($A196, 'E4 TB Allocation Details'!$A$18:$L$214, MATCH("Demand ID", 'E4 TB Allocation Details'!$A$18:$L$18, 0),FALSE), 'E2 Allocators'!$B$15:$W$358, MATCH('O5 Details by Class &amp; Accounts'!W$18, 'E2 Allocators'!$B$15:$W$15, 0),FALSE)*$F196), 0, VLOOKUP(VLOOKUP($A196, 'E4 TB Allocation Details'!$A$18:$L$214, MATCH("Demand ID", 'E4 TB Allocation Details'!$A$18:$L$18, 0),FALSE), 'E2 Allocators'!$B$15:$W$358, MATCH('O5 Details by Class &amp; Accounts'!W$18, 'E2 Allocators'!$B$15:$W$15, 0),FALSE)*$F196)</f>
        <v>0</v>
      </c>
      <c r="X196" s="2186">
        <f>IF(ISERROR(VLOOKUP(VLOOKUP($A196, 'E4 TB Allocation Details'!$A$18:$L$214, MATCH("Demand ID", 'E4 TB Allocation Details'!$A$18:$L$18, 0),FALSE), 'E2 Allocators'!$B$15:$W$358, MATCH('O5 Details by Class &amp; Accounts'!X$18, 'E2 Allocators'!$B$15:$W$15, 0),FALSE)*$F196), 0, VLOOKUP(VLOOKUP($A196, 'E4 TB Allocation Details'!$A$18:$L$214, MATCH("Demand ID", 'E4 TB Allocation Details'!$A$18:$L$18, 0),FALSE), 'E2 Allocators'!$B$15:$W$358, MATCH('O5 Details by Class &amp; Accounts'!X$18, 'E2 Allocators'!$B$15:$W$15, 0),FALSE)*$F196)</f>
        <v>0</v>
      </c>
      <c r="Y196" s="2186">
        <f>IF(ISERROR(VLOOKUP(VLOOKUP($A196, 'E4 TB Allocation Details'!$A$18:$L$214, MATCH("Demand ID", 'E4 TB Allocation Details'!$A$18:$L$18, 0),FALSE), 'E2 Allocators'!$B$15:$W$358, MATCH('O5 Details by Class &amp; Accounts'!Y$18, 'E2 Allocators'!$B$15:$W$15, 0),FALSE)*$F196), 0, VLOOKUP(VLOOKUP($A196, 'E4 TB Allocation Details'!$A$18:$L$214, MATCH("Demand ID", 'E4 TB Allocation Details'!$A$18:$L$18, 0),FALSE), 'E2 Allocators'!$B$15:$W$358, MATCH('O5 Details by Class &amp; Accounts'!Y$18, 'E2 Allocators'!$B$15:$W$15, 0),FALSE)*$F196)</f>
        <v>0</v>
      </c>
      <c r="Z196" s="2186">
        <f>IF(ISERROR(VLOOKUP(VLOOKUP($A196, 'E4 TB Allocation Details'!$A$18:$L$214, MATCH("Demand ID", 'E4 TB Allocation Details'!$A$18:$L$18, 0),FALSE), 'E2 Allocators'!$B$15:$W$358, MATCH('O5 Details by Class &amp; Accounts'!Z$18, 'E2 Allocators'!$B$15:$W$15, 0),FALSE)*$F196), 0, VLOOKUP(VLOOKUP($A196, 'E4 TB Allocation Details'!$A$18:$L$214, MATCH("Demand ID", 'E4 TB Allocation Details'!$A$18:$L$18, 0),FALSE), 'E2 Allocators'!$B$15:$W$358, MATCH('O5 Details by Class &amp; Accounts'!Z$18, 'E2 Allocators'!$B$15:$W$15, 0),FALSE)*$F196)</f>
        <v>0</v>
      </c>
      <c r="AA196" s="2186">
        <f>IF(ISERROR(VLOOKUP(VLOOKUP($A196, 'E4 TB Allocation Details'!$A$18:$L$214, MATCH("Demand ID", 'E4 TB Allocation Details'!$A$18:$L$18, 0),FALSE), 'E2 Allocators'!$B$15:$W$358, MATCH('O5 Details by Class &amp; Accounts'!AA$18, 'E2 Allocators'!$B$15:$W$15, 0),FALSE)*$F196), 0, VLOOKUP(VLOOKUP($A196, 'E4 TB Allocation Details'!$A$18:$L$214, MATCH("Demand ID", 'E4 TB Allocation Details'!$A$18:$L$18, 0),FALSE), 'E2 Allocators'!$B$15:$W$358, MATCH('O5 Details by Class &amp; Accounts'!AA$18, 'E2 Allocators'!$B$15:$W$15, 0),FALSE)*$F196)</f>
        <v>0</v>
      </c>
      <c r="AB196" s="2186">
        <f>IF(ISERROR(VLOOKUP(VLOOKUP($A196, 'E4 TB Allocation Details'!$A$18:$L$214, MATCH("Demand ID", 'E4 TB Allocation Details'!$A$18:$L$18, 0),FALSE), 'E2 Allocators'!$B$15:$W$358, MATCH('O5 Details by Class &amp; Accounts'!AB$18, 'E2 Allocators'!$B$15:$W$15, 0),FALSE)*$F196), 0, VLOOKUP(VLOOKUP($A196, 'E4 TB Allocation Details'!$A$18:$L$214, MATCH("Demand ID", 'E4 TB Allocation Details'!$A$18:$L$18, 0),FALSE), 'E2 Allocators'!$B$15:$W$358, MATCH('O5 Details by Class &amp; Accounts'!AB$18, 'E2 Allocators'!$B$15:$W$15, 0),FALSE)*$F196)</f>
        <v>0</v>
      </c>
      <c r="AC196" s="2186">
        <f t="shared" si="47"/>
        <v>0</v>
      </c>
      <c r="AD196" s="2186">
        <f>IF(ISERROR(VLOOKUP(VLOOKUP($A196, 'E4 TB Allocation Details'!$A$18:$L$214, MATCH("Customer ID", 'E4 TB Allocation Details'!$A$18:$L$18, 0),FALSE), 'E2 Allocators'!$B$15:$W$358, MATCH('O5 Details by Class &amp; Accounts'!AD$18, 'E2 Allocators'!$B$15:$W$15, 0),FALSE)*$G196), 0, VLOOKUP(VLOOKUP($A196, 'E4 TB Allocation Details'!$A$18:$L$214, MATCH("Customer ID", 'E4 TB Allocation Details'!$A$18:$L$18, 0),FALSE), 'E2 Allocators'!$B$15:$W$358, MATCH('O5 Details by Class &amp; Accounts'!AD$18, 'E2 Allocators'!$B$15:$W$15, 0),FALSE)*$G196)</f>
        <v>0</v>
      </c>
      <c r="AE196" s="2186">
        <f>IF(ISERROR(VLOOKUP(VLOOKUP($A196, 'E4 TB Allocation Details'!$A$18:$L$214, MATCH("Customer ID", 'E4 TB Allocation Details'!$A$18:$L$18, 0),FALSE), 'E2 Allocators'!$B$15:$W$358, MATCH('O5 Details by Class &amp; Accounts'!AE$18, 'E2 Allocators'!$B$15:$W$15, 0),FALSE)*$G196), 0, VLOOKUP(VLOOKUP($A196, 'E4 TB Allocation Details'!$A$18:$L$214, MATCH("Customer ID", 'E4 TB Allocation Details'!$A$18:$L$18, 0),FALSE), 'E2 Allocators'!$B$15:$W$358, MATCH('O5 Details by Class &amp; Accounts'!AE$18, 'E2 Allocators'!$B$15:$W$15, 0),FALSE)*$G196)</f>
        <v>0</v>
      </c>
      <c r="AF196" s="2186">
        <f>IF(ISERROR(VLOOKUP(VLOOKUP($A196, 'E4 TB Allocation Details'!$A$18:$L$214, MATCH("Customer ID", 'E4 TB Allocation Details'!$A$18:$L$18, 0),FALSE), 'E2 Allocators'!$B$15:$W$358, MATCH('O5 Details by Class &amp; Accounts'!AF$18, 'E2 Allocators'!$B$15:$W$15, 0),FALSE)*$G196), 0, VLOOKUP(VLOOKUP($A196, 'E4 TB Allocation Details'!$A$18:$L$214, MATCH("Customer ID", 'E4 TB Allocation Details'!$A$18:$L$18, 0),FALSE), 'E2 Allocators'!$B$15:$W$358, MATCH('O5 Details by Class &amp; Accounts'!AF$18, 'E2 Allocators'!$B$15:$W$15, 0),FALSE)*$G196)</f>
        <v>0</v>
      </c>
      <c r="AG196" s="2186">
        <f>IF(ISERROR(VLOOKUP(VLOOKUP($A196, 'E4 TB Allocation Details'!$A$18:$L$214, MATCH("Customer ID", 'E4 TB Allocation Details'!$A$18:$L$18, 0),FALSE), 'E2 Allocators'!$B$15:$W$358, MATCH('O5 Details by Class &amp; Accounts'!AG$18, 'E2 Allocators'!$B$15:$W$15, 0),FALSE)*$G196), 0, VLOOKUP(VLOOKUP($A196, 'E4 TB Allocation Details'!$A$18:$L$214, MATCH("Customer ID", 'E4 TB Allocation Details'!$A$18:$L$18, 0),FALSE), 'E2 Allocators'!$B$15:$W$358, MATCH('O5 Details by Class &amp; Accounts'!AG$18, 'E2 Allocators'!$B$15:$W$15, 0),FALSE)*$G196)</f>
        <v>0</v>
      </c>
      <c r="AH196" s="2186">
        <f>IF(ISERROR(VLOOKUP(VLOOKUP($A196, 'E4 TB Allocation Details'!$A$18:$L$214, MATCH("Customer ID", 'E4 TB Allocation Details'!$A$18:$L$18, 0),FALSE), 'E2 Allocators'!$B$15:$W$358, MATCH('O5 Details by Class &amp; Accounts'!AH$18, 'E2 Allocators'!$B$15:$W$15, 0),FALSE)*$G196), 0, VLOOKUP(VLOOKUP($A196, 'E4 TB Allocation Details'!$A$18:$L$214, MATCH("Customer ID", 'E4 TB Allocation Details'!$A$18:$L$18, 0),FALSE), 'E2 Allocators'!$B$15:$W$358, MATCH('O5 Details by Class &amp; Accounts'!AH$18, 'E2 Allocators'!$B$15:$W$15, 0),FALSE)*$G196)</f>
        <v>0</v>
      </c>
      <c r="AI196" s="2186">
        <f>IF(ISERROR(VLOOKUP(VLOOKUP($A196, 'E4 TB Allocation Details'!$A$18:$L$214, MATCH("Customer ID", 'E4 TB Allocation Details'!$A$18:$L$18, 0),FALSE), 'E2 Allocators'!$B$15:$W$358, MATCH('O5 Details by Class &amp; Accounts'!AI$18, 'E2 Allocators'!$B$15:$W$15, 0),FALSE)*$G196), 0, VLOOKUP(VLOOKUP($A196, 'E4 TB Allocation Details'!$A$18:$L$214, MATCH("Customer ID", 'E4 TB Allocation Details'!$A$18:$L$18, 0),FALSE), 'E2 Allocators'!$B$15:$W$358, MATCH('O5 Details by Class &amp; Accounts'!AI$18, 'E2 Allocators'!$B$15:$W$15, 0),FALSE)*$G196)</f>
        <v>0</v>
      </c>
      <c r="AJ196" s="2186">
        <f>IF(ISERROR(VLOOKUP(VLOOKUP($A196, 'E4 TB Allocation Details'!$A$18:$L$214, MATCH("Customer ID", 'E4 TB Allocation Details'!$A$18:$L$18, 0),FALSE), 'E2 Allocators'!$B$15:$W$358, MATCH('O5 Details by Class &amp; Accounts'!AJ$18, 'E2 Allocators'!$B$15:$W$15, 0),FALSE)*$G196), 0, VLOOKUP(VLOOKUP($A196, 'E4 TB Allocation Details'!$A$18:$L$214, MATCH("Customer ID", 'E4 TB Allocation Details'!$A$18:$L$18, 0),FALSE), 'E2 Allocators'!$B$15:$W$358, MATCH('O5 Details by Class &amp; Accounts'!AJ$18, 'E2 Allocators'!$B$15:$W$15, 0),FALSE)*$G196)</f>
        <v>0</v>
      </c>
      <c r="AK196" s="2186">
        <f>IF(ISERROR(VLOOKUP(VLOOKUP($A196, 'E4 TB Allocation Details'!$A$18:$L$214, MATCH("Customer ID", 'E4 TB Allocation Details'!$A$18:$L$18, 0),FALSE), 'E2 Allocators'!$B$15:$W$358, MATCH('O5 Details by Class &amp; Accounts'!AK$18, 'E2 Allocators'!$B$15:$W$15, 0),FALSE)*$G196), 0, VLOOKUP(VLOOKUP($A196, 'E4 TB Allocation Details'!$A$18:$L$214, MATCH("Customer ID", 'E4 TB Allocation Details'!$A$18:$L$18, 0),FALSE), 'E2 Allocators'!$B$15:$W$358, MATCH('O5 Details by Class &amp; Accounts'!AK$18, 'E2 Allocators'!$B$15:$W$15, 0),FALSE)*$G196)</f>
        <v>0</v>
      </c>
      <c r="AL196" s="2186">
        <f>IF(ISERROR(VLOOKUP(VLOOKUP($A196, 'E4 TB Allocation Details'!$A$18:$L$214, MATCH("Customer ID", 'E4 TB Allocation Details'!$A$18:$L$18, 0),FALSE), 'E2 Allocators'!$B$15:$W$358, MATCH('O5 Details by Class &amp; Accounts'!AL$18, 'E2 Allocators'!$B$15:$W$15, 0),FALSE)*$G196), 0, VLOOKUP(VLOOKUP($A196, 'E4 TB Allocation Details'!$A$18:$L$214, MATCH("Customer ID", 'E4 TB Allocation Details'!$A$18:$L$18, 0),FALSE), 'E2 Allocators'!$B$15:$W$358, MATCH('O5 Details by Class &amp; Accounts'!AL$18, 'E2 Allocators'!$B$15:$W$15, 0),FALSE)*$G196)</f>
        <v>0</v>
      </c>
      <c r="AM196" s="2186">
        <f>IF(ISERROR(VLOOKUP(VLOOKUP($A196, 'E4 TB Allocation Details'!$A$18:$L$214, MATCH("Customer ID", 'E4 TB Allocation Details'!$A$18:$L$18, 0),FALSE), 'E2 Allocators'!$B$15:$W$358, MATCH('O5 Details by Class &amp; Accounts'!AM$18, 'E2 Allocators'!$B$15:$W$15, 0),FALSE)*$G196), 0, VLOOKUP(VLOOKUP($A196, 'E4 TB Allocation Details'!$A$18:$L$214, MATCH("Customer ID", 'E4 TB Allocation Details'!$A$18:$L$18, 0),FALSE), 'E2 Allocators'!$B$15:$W$358, MATCH('O5 Details by Class &amp; Accounts'!AM$18, 'E2 Allocators'!$B$15:$W$15, 0),FALSE)*$G196)</f>
        <v>0</v>
      </c>
      <c r="AN196" s="2186">
        <f>IF(ISERROR(VLOOKUP(VLOOKUP($A196, 'E4 TB Allocation Details'!$A$18:$L$214, MATCH("Customer ID", 'E4 TB Allocation Details'!$A$18:$L$18, 0),FALSE), 'E2 Allocators'!$B$15:$W$358, MATCH('O5 Details by Class &amp; Accounts'!AN$18, 'E2 Allocators'!$B$15:$W$15, 0),FALSE)*$G196), 0, VLOOKUP(VLOOKUP($A196, 'E4 TB Allocation Details'!$A$18:$L$214, MATCH("Customer ID", 'E4 TB Allocation Details'!$A$18:$L$18, 0),FALSE), 'E2 Allocators'!$B$15:$W$358, MATCH('O5 Details by Class &amp; Accounts'!AN$18, 'E2 Allocators'!$B$15:$W$15, 0),FALSE)*$G196)</f>
        <v>0</v>
      </c>
      <c r="AO196" s="2186">
        <f>IF(ISERROR(VLOOKUP(VLOOKUP($A196, 'E4 TB Allocation Details'!$A$18:$L$214, MATCH("Customer ID", 'E4 TB Allocation Details'!$A$18:$L$18, 0),FALSE), 'E2 Allocators'!$B$15:$W$358, MATCH('O5 Details by Class &amp; Accounts'!AO$18, 'E2 Allocators'!$B$15:$W$15, 0),FALSE)*$G196), 0, VLOOKUP(VLOOKUP($A196, 'E4 TB Allocation Details'!$A$18:$L$214, MATCH("Customer ID", 'E4 TB Allocation Details'!$A$18:$L$18, 0),FALSE), 'E2 Allocators'!$B$15:$W$358, MATCH('O5 Details by Class &amp; Accounts'!AO$18, 'E2 Allocators'!$B$15:$W$15, 0),FALSE)*$G196)</f>
        <v>0</v>
      </c>
      <c r="AP196" s="2186">
        <f>IF(ISERROR(VLOOKUP(VLOOKUP($A196, 'E4 TB Allocation Details'!$A$18:$L$214, MATCH("Customer ID", 'E4 TB Allocation Details'!$A$18:$L$18, 0),FALSE), 'E2 Allocators'!$B$15:$W$358, MATCH('O5 Details by Class &amp; Accounts'!AP$18, 'E2 Allocators'!$B$15:$W$15, 0),FALSE)*$G196), 0, VLOOKUP(VLOOKUP($A196, 'E4 TB Allocation Details'!$A$18:$L$214, MATCH("Customer ID", 'E4 TB Allocation Details'!$A$18:$L$18, 0),FALSE), 'E2 Allocators'!$B$15:$W$358, MATCH('O5 Details by Class &amp; Accounts'!AP$18, 'E2 Allocators'!$B$15:$W$15, 0),FALSE)*$G196)</f>
        <v>0</v>
      </c>
      <c r="AQ196" s="2186">
        <f>IF(ISERROR(VLOOKUP(VLOOKUP($A196, 'E4 TB Allocation Details'!$A$18:$L$214, MATCH("Customer ID", 'E4 TB Allocation Details'!$A$18:$L$18, 0),FALSE), 'E2 Allocators'!$B$15:$W$358, MATCH('O5 Details by Class &amp; Accounts'!AQ$18, 'E2 Allocators'!$B$15:$W$15, 0),FALSE)*$G196), 0, VLOOKUP(VLOOKUP($A196, 'E4 TB Allocation Details'!$A$18:$L$214, MATCH("Customer ID", 'E4 TB Allocation Details'!$A$18:$L$18, 0),FALSE), 'E2 Allocators'!$B$15:$W$358, MATCH('O5 Details by Class &amp; Accounts'!AQ$18, 'E2 Allocators'!$B$15:$W$15, 0),FALSE)*$G196)</f>
        <v>0</v>
      </c>
      <c r="AR196" s="2186">
        <f>IF(ISERROR(VLOOKUP(VLOOKUP($A196, 'E4 TB Allocation Details'!$A$18:$L$214, MATCH("Customer ID", 'E4 TB Allocation Details'!$A$18:$L$18, 0),FALSE), 'E2 Allocators'!$B$15:$W$358, MATCH('O5 Details by Class &amp; Accounts'!AR$18, 'E2 Allocators'!$B$15:$W$15, 0),FALSE)*$G196), 0, VLOOKUP(VLOOKUP($A196, 'E4 TB Allocation Details'!$A$18:$L$214, MATCH("Customer ID", 'E4 TB Allocation Details'!$A$18:$L$18, 0),FALSE), 'E2 Allocators'!$B$15:$W$358, MATCH('O5 Details by Class &amp; Accounts'!AR$18, 'E2 Allocators'!$B$15:$W$15, 0),FALSE)*$G196)</f>
        <v>0</v>
      </c>
      <c r="AS196" s="2186">
        <f>IF(ISERROR(VLOOKUP(VLOOKUP($A196, 'E4 TB Allocation Details'!$A$18:$L$214, MATCH("Customer ID", 'E4 TB Allocation Details'!$A$18:$L$18, 0),FALSE), 'E2 Allocators'!$B$15:$W$358, MATCH('O5 Details by Class &amp; Accounts'!AS$18, 'E2 Allocators'!$B$15:$W$15, 0),FALSE)*$G196), 0, VLOOKUP(VLOOKUP($A196, 'E4 TB Allocation Details'!$A$18:$L$214, MATCH("Customer ID", 'E4 TB Allocation Details'!$A$18:$L$18, 0),FALSE), 'E2 Allocators'!$B$15:$W$358, MATCH('O5 Details by Class &amp; Accounts'!AS$18, 'E2 Allocators'!$B$15:$W$15, 0),FALSE)*$G196)</f>
        <v>0</v>
      </c>
      <c r="AT196" s="2186">
        <f>IF(ISERROR(VLOOKUP(VLOOKUP($A196, 'E4 TB Allocation Details'!$A$18:$L$214, MATCH("Customer ID", 'E4 TB Allocation Details'!$A$18:$L$18, 0),FALSE), 'E2 Allocators'!$B$15:$W$358, MATCH('O5 Details by Class &amp; Accounts'!AT$18, 'E2 Allocators'!$B$15:$W$15, 0),FALSE)*$G196), 0, VLOOKUP(VLOOKUP($A196, 'E4 TB Allocation Details'!$A$18:$L$214, MATCH("Customer ID", 'E4 TB Allocation Details'!$A$18:$L$18, 0),FALSE), 'E2 Allocators'!$B$15:$W$358, MATCH('O5 Details by Class &amp; Accounts'!AT$18, 'E2 Allocators'!$B$15:$W$15, 0),FALSE)*$G196)</f>
        <v>0</v>
      </c>
      <c r="AU196" s="2186">
        <f>IF(ISERROR(VLOOKUP(VLOOKUP($A196, 'E4 TB Allocation Details'!$A$18:$L$214, MATCH("Customer ID", 'E4 TB Allocation Details'!$A$18:$L$18, 0),FALSE), 'E2 Allocators'!$B$15:$W$358, MATCH('O5 Details by Class &amp; Accounts'!AU$18, 'E2 Allocators'!$B$15:$W$15, 0),FALSE)*$G196), 0, VLOOKUP(VLOOKUP($A196, 'E4 TB Allocation Details'!$A$18:$L$214, MATCH("Customer ID", 'E4 TB Allocation Details'!$A$18:$L$18, 0),FALSE), 'E2 Allocators'!$B$15:$W$358, MATCH('O5 Details by Class &amp; Accounts'!AU$18, 'E2 Allocators'!$B$15:$W$15, 0),FALSE)*$G196)</f>
        <v>0</v>
      </c>
      <c r="AV196" s="2186">
        <f>IF(ISERROR(VLOOKUP(VLOOKUP($A196, 'E4 TB Allocation Details'!$A$18:$L$214, MATCH("Customer ID", 'E4 TB Allocation Details'!$A$18:$L$18, 0),FALSE), 'E2 Allocators'!$B$15:$W$358, MATCH('O5 Details by Class &amp; Accounts'!AV$18, 'E2 Allocators'!$B$15:$W$15, 0),FALSE)*$G196), 0, VLOOKUP(VLOOKUP($A196, 'E4 TB Allocation Details'!$A$18:$L$214, MATCH("Customer ID", 'E4 TB Allocation Details'!$A$18:$L$18, 0),FALSE), 'E2 Allocators'!$B$15:$W$358, MATCH('O5 Details by Class &amp; Accounts'!AV$18, 'E2 Allocators'!$B$15:$W$15, 0),FALSE)*$G196)</f>
        <v>0</v>
      </c>
      <c r="AW196" s="2186">
        <f>IF(ISERROR(VLOOKUP(VLOOKUP($A196, 'E4 TB Allocation Details'!$A$18:$L$214, MATCH("Customer ID", 'E4 TB Allocation Details'!$A$18:$L$18, 0),FALSE), 'E2 Allocators'!$B$15:$W$358, MATCH('O5 Details by Class &amp; Accounts'!AW$18, 'E2 Allocators'!$B$15:$W$15, 0),FALSE)*$G196), 0, VLOOKUP(VLOOKUP($A196, 'E4 TB Allocation Details'!$A$18:$L$214, MATCH("Customer ID", 'E4 TB Allocation Details'!$A$18:$L$18, 0),FALSE), 'E2 Allocators'!$B$15:$W$358, MATCH('O5 Details by Class &amp; Accounts'!AW$18, 'E2 Allocators'!$B$15:$W$15, 0),FALSE)*$G196)</f>
        <v>0</v>
      </c>
      <c r="AX196" s="2186">
        <f t="shared" si="51"/>
        <v>0</v>
      </c>
      <c r="AY196" s="2186">
        <f>IF(ISERROR(VLOOKUP(VLOOKUP($A196, 'E4 TB Allocation Details'!$A$18:$L$214, MATCH("Misc ID", 'E4 TB Allocation Details'!$A$18:$L$18, 0),FALSE), 'E2 Allocators'!$B$15:$W$358, MATCH('O5 Details by Class &amp; Accounts'!AY$18, 'E2 Allocators'!$B$15:$W$15, 0),FALSE)*$E196), 0, VLOOKUP(VLOOKUP($A196, 'E4 TB Allocation Details'!$A$18:$L$214, MATCH("Misc ID", 'E4 TB Allocation Details'!$A$18:$L$18, 0),FALSE), 'E2 Allocators'!$B$15:$W$358, MATCH('O5 Details by Class &amp; Accounts'!AY$18, 'E2 Allocators'!$B$15:$W$15, 0),FALSE)*$E196)</f>
        <v>0</v>
      </c>
      <c r="AZ196" s="2186">
        <f>IF(ISERROR(VLOOKUP(VLOOKUP($A196, 'E4 TB Allocation Details'!$A$18:$L$214, MATCH("Misc ID", 'E4 TB Allocation Details'!$A$18:$L$18, 0),FALSE), 'E2 Allocators'!$B$15:$W$358, MATCH('O5 Details by Class &amp; Accounts'!AZ$18, 'E2 Allocators'!$B$15:$W$15, 0),FALSE)*$E196), 0, VLOOKUP(VLOOKUP($A196, 'E4 TB Allocation Details'!$A$18:$L$214, MATCH("Misc ID", 'E4 TB Allocation Details'!$A$18:$L$18, 0),FALSE), 'E2 Allocators'!$B$15:$W$358, MATCH('O5 Details by Class &amp; Accounts'!AZ$18, 'E2 Allocators'!$B$15:$W$15, 0),FALSE)*$E196)</f>
        <v>0</v>
      </c>
      <c r="BA196" s="2186">
        <f>IF(ISERROR(VLOOKUP(VLOOKUP($A196, 'E4 TB Allocation Details'!$A$18:$L$214, MATCH("Misc ID", 'E4 TB Allocation Details'!$A$18:$L$18, 0),FALSE), 'E2 Allocators'!$B$15:$W$358, MATCH('O5 Details by Class &amp; Accounts'!BA$18, 'E2 Allocators'!$B$15:$W$15, 0),FALSE)*$E196), 0, VLOOKUP(VLOOKUP($A196, 'E4 TB Allocation Details'!$A$18:$L$214, MATCH("Misc ID", 'E4 TB Allocation Details'!$A$18:$L$18, 0),FALSE), 'E2 Allocators'!$B$15:$W$358, MATCH('O5 Details by Class &amp; Accounts'!BA$18, 'E2 Allocators'!$B$15:$W$15, 0),FALSE)*$E196)</f>
        <v>0</v>
      </c>
      <c r="BB196" s="2186">
        <f>IF(ISERROR(VLOOKUP(VLOOKUP($A196, 'E4 TB Allocation Details'!$A$18:$L$214, MATCH("Misc ID", 'E4 TB Allocation Details'!$A$18:$L$18, 0),FALSE), 'E2 Allocators'!$B$15:$W$358, MATCH('O5 Details by Class &amp; Accounts'!BB$18, 'E2 Allocators'!$B$15:$W$15, 0),FALSE)*$E196), 0, VLOOKUP(VLOOKUP($A196, 'E4 TB Allocation Details'!$A$18:$L$214, MATCH("Misc ID", 'E4 TB Allocation Details'!$A$18:$L$18, 0),FALSE), 'E2 Allocators'!$B$15:$W$358, MATCH('O5 Details by Class &amp; Accounts'!BB$18, 'E2 Allocators'!$B$15:$W$15, 0),FALSE)*$E196)</f>
        <v>0</v>
      </c>
      <c r="BC196" s="2186">
        <f>IF(ISERROR(VLOOKUP(VLOOKUP($A196, 'E4 TB Allocation Details'!$A$18:$L$214, MATCH("Misc ID", 'E4 TB Allocation Details'!$A$18:$L$18, 0),FALSE), 'E2 Allocators'!$B$15:$W$358, MATCH('O5 Details by Class &amp; Accounts'!BC$18, 'E2 Allocators'!$B$15:$W$15, 0),FALSE)*$E196), 0, VLOOKUP(VLOOKUP($A196, 'E4 TB Allocation Details'!$A$18:$L$214, MATCH("Misc ID", 'E4 TB Allocation Details'!$A$18:$L$18, 0),FALSE), 'E2 Allocators'!$B$15:$W$358, MATCH('O5 Details by Class &amp; Accounts'!BC$18, 'E2 Allocators'!$B$15:$W$15, 0),FALSE)*$E196)</f>
        <v>0</v>
      </c>
      <c r="BD196" s="2186">
        <f>IF(ISERROR(VLOOKUP(VLOOKUP($A196, 'E4 TB Allocation Details'!$A$18:$L$214, MATCH("Misc ID", 'E4 TB Allocation Details'!$A$18:$L$18, 0),FALSE), 'E2 Allocators'!$B$15:$W$358, MATCH('O5 Details by Class &amp; Accounts'!BD$18, 'E2 Allocators'!$B$15:$W$15, 0),FALSE)*$E196), 0, VLOOKUP(VLOOKUP($A196, 'E4 TB Allocation Details'!$A$18:$L$214, MATCH("Misc ID", 'E4 TB Allocation Details'!$A$18:$L$18, 0),FALSE), 'E2 Allocators'!$B$15:$W$358, MATCH('O5 Details by Class &amp; Accounts'!BD$18, 'E2 Allocators'!$B$15:$W$15, 0),FALSE)*$E196)</f>
        <v>0</v>
      </c>
      <c r="BE196" s="2186">
        <f>IF(ISERROR(VLOOKUP(VLOOKUP($A196, 'E4 TB Allocation Details'!$A$18:$L$214, MATCH("Misc ID", 'E4 TB Allocation Details'!$A$18:$L$18, 0),FALSE), 'E2 Allocators'!$B$15:$W$358, MATCH('O5 Details by Class &amp; Accounts'!BE$18, 'E2 Allocators'!$B$15:$W$15, 0),FALSE)*$E196), 0, VLOOKUP(VLOOKUP($A196, 'E4 TB Allocation Details'!$A$18:$L$214, MATCH("Misc ID", 'E4 TB Allocation Details'!$A$18:$L$18, 0),FALSE), 'E2 Allocators'!$B$15:$W$358, MATCH('O5 Details by Class &amp; Accounts'!BE$18, 'E2 Allocators'!$B$15:$W$15, 0),FALSE)*$E196)</f>
        <v>0</v>
      </c>
      <c r="BF196" s="2186">
        <f>IF(ISERROR(VLOOKUP(VLOOKUP($A196, 'E4 TB Allocation Details'!$A$18:$L$214, MATCH("Misc ID", 'E4 TB Allocation Details'!$A$18:$L$18, 0),FALSE), 'E2 Allocators'!$B$15:$W$358, MATCH('O5 Details by Class &amp; Accounts'!BF$18, 'E2 Allocators'!$B$15:$W$15, 0),FALSE)*$E196), 0, VLOOKUP(VLOOKUP($A196, 'E4 TB Allocation Details'!$A$18:$L$214, MATCH("Misc ID", 'E4 TB Allocation Details'!$A$18:$L$18, 0),FALSE), 'E2 Allocators'!$B$15:$W$358, MATCH('O5 Details by Class &amp; Accounts'!BF$18, 'E2 Allocators'!$B$15:$W$15, 0),FALSE)*$E196)</f>
        <v>0</v>
      </c>
      <c r="BG196" s="2186">
        <f>IF(ISERROR(VLOOKUP(VLOOKUP($A196, 'E4 TB Allocation Details'!$A$18:$L$214, MATCH("Misc ID", 'E4 TB Allocation Details'!$A$18:$L$18, 0),FALSE), 'E2 Allocators'!$B$15:$W$358, MATCH('O5 Details by Class &amp; Accounts'!BG$18, 'E2 Allocators'!$B$15:$W$15, 0),FALSE)*$E196), 0, VLOOKUP(VLOOKUP($A196, 'E4 TB Allocation Details'!$A$18:$L$214, MATCH("Misc ID", 'E4 TB Allocation Details'!$A$18:$L$18, 0),FALSE), 'E2 Allocators'!$B$15:$W$358, MATCH('O5 Details by Class &amp; Accounts'!BG$18, 'E2 Allocators'!$B$15:$W$15, 0),FALSE)*$E196)</f>
        <v>0</v>
      </c>
      <c r="BH196" s="2186">
        <f>IF(ISERROR(VLOOKUP(VLOOKUP($A196, 'E4 TB Allocation Details'!$A$18:$L$214, MATCH("Misc ID", 'E4 TB Allocation Details'!$A$18:$L$18, 0),FALSE), 'E2 Allocators'!$B$15:$W$358, MATCH('O5 Details by Class &amp; Accounts'!BH$18, 'E2 Allocators'!$B$15:$W$15, 0),FALSE)*$E196), 0, VLOOKUP(VLOOKUP($A196, 'E4 TB Allocation Details'!$A$18:$L$214, MATCH("Misc ID", 'E4 TB Allocation Details'!$A$18:$L$18, 0),FALSE), 'E2 Allocators'!$B$15:$W$358, MATCH('O5 Details by Class &amp; Accounts'!BH$18, 'E2 Allocators'!$B$15:$W$15, 0),FALSE)*$E196)</f>
        <v>0</v>
      </c>
      <c r="BI196" s="2186">
        <f>IF(ISERROR(VLOOKUP(VLOOKUP($A196, 'E4 TB Allocation Details'!$A$18:$L$214, MATCH("Misc ID", 'E4 TB Allocation Details'!$A$18:$L$18, 0),FALSE), 'E2 Allocators'!$B$15:$W$358, MATCH('O5 Details by Class &amp; Accounts'!BI$18, 'E2 Allocators'!$B$15:$W$15, 0),FALSE)*$E196), 0, VLOOKUP(VLOOKUP($A196, 'E4 TB Allocation Details'!$A$18:$L$214, MATCH("Misc ID", 'E4 TB Allocation Details'!$A$18:$L$18, 0),FALSE), 'E2 Allocators'!$B$15:$W$358, MATCH('O5 Details by Class &amp; Accounts'!BI$18, 'E2 Allocators'!$B$15:$W$15, 0),FALSE)*$E196)</f>
        <v>0</v>
      </c>
      <c r="BJ196" s="2186">
        <f>IF(ISERROR(VLOOKUP(VLOOKUP($A196, 'E4 TB Allocation Details'!$A$18:$L$214, MATCH("Misc ID", 'E4 TB Allocation Details'!$A$18:$L$18, 0),FALSE), 'E2 Allocators'!$B$15:$W$358, MATCH('O5 Details by Class &amp; Accounts'!BJ$18, 'E2 Allocators'!$B$15:$W$15, 0),FALSE)*$E196), 0, VLOOKUP(VLOOKUP($A196, 'E4 TB Allocation Details'!$A$18:$L$214, MATCH("Misc ID", 'E4 TB Allocation Details'!$A$18:$L$18, 0),FALSE), 'E2 Allocators'!$B$15:$W$358, MATCH('O5 Details by Class &amp; Accounts'!BJ$18, 'E2 Allocators'!$B$15:$W$15, 0),FALSE)*$E196)</f>
        <v>0</v>
      </c>
      <c r="BK196" s="2186">
        <f>IF(ISERROR(VLOOKUP(VLOOKUP($A196, 'E4 TB Allocation Details'!$A$18:$L$214, MATCH("Misc ID", 'E4 TB Allocation Details'!$A$18:$L$18, 0),FALSE), 'E2 Allocators'!$B$15:$W$358, MATCH('O5 Details by Class &amp; Accounts'!BK$18, 'E2 Allocators'!$B$15:$W$15, 0),FALSE)*$E196), 0, VLOOKUP(VLOOKUP($A196, 'E4 TB Allocation Details'!$A$18:$L$214, MATCH("Misc ID", 'E4 TB Allocation Details'!$A$18:$L$18, 0),FALSE), 'E2 Allocators'!$B$15:$W$358, MATCH('O5 Details by Class &amp; Accounts'!BK$18, 'E2 Allocators'!$B$15:$W$15, 0),FALSE)*$E196)</f>
        <v>0</v>
      </c>
      <c r="BL196" s="2186">
        <f>IF(ISERROR(VLOOKUP(VLOOKUP($A196, 'E4 TB Allocation Details'!$A$18:$L$214, MATCH("Misc ID", 'E4 TB Allocation Details'!$A$18:$L$18, 0),FALSE), 'E2 Allocators'!$B$15:$W$358, MATCH('O5 Details by Class &amp; Accounts'!BL$18, 'E2 Allocators'!$B$15:$W$15, 0),FALSE)*$E196), 0, VLOOKUP(VLOOKUP($A196, 'E4 TB Allocation Details'!$A$18:$L$214, MATCH("Misc ID", 'E4 TB Allocation Details'!$A$18:$L$18, 0),FALSE), 'E2 Allocators'!$B$15:$W$358, MATCH('O5 Details by Class &amp; Accounts'!BL$18, 'E2 Allocators'!$B$15:$W$15, 0),FALSE)*$E196)</f>
        <v>0</v>
      </c>
      <c r="BM196" s="2186">
        <f>IF(ISERROR(VLOOKUP(VLOOKUP($A196, 'E4 TB Allocation Details'!$A$18:$L$214, MATCH("Misc ID", 'E4 TB Allocation Details'!$A$18:$L$18, 0),FALSE), 'E2 Allocators'!$B$15:$W$358, MATCH('O5 Details by Class &amp; Accounts'!BM$18, 'E2 Allocators'!$B$15:$W$15, 0),FALSE)*$E196), 0, VLOOKUP(VLOOKUP($A196, 'E4 TB Allocation Details'!$A$18:$L$214, MATCH("Misc ID", 'E4 TB Allocation Details'!$A$18:$L$18, 0),FALSE), 'E2 Allocators'!$B$15:$W$358, MATCH('O5 Details by Class &amp; Accounts'!BM$18, 'E2 Allocators'!$B$15:$W$15, 0),FALSE)*$E196)</f>
        <v>0</v>
      </c>
      <c r="BN196" s="2186">
        <f>IF(ISERROR(VLOOKUP(VLOOKUP($A196, 'E4 TB Allocation Details'!$A$18:$L$214, MATCH("Misc ID", 'E4 TB Allocation Details'!$A$18:$L$18, 0),FALSE), 'E2 Allocators'!$B$15:$W$358, MATCH('O5 Details by Class &amp; Accounts'!BN$18, 'E2 Allocators'!$B$15:$W$15, 0),FALSE)*$E196), 0, VLOOKUP(VLOOKUP($A196, 'E4 TB Allocation Details'!$A$18:$L$214, MATCH("Misc ID", 'E4 TB Allocation Details'!$A$18:$L$18, 0),FALSE), 'E2 Allocators'!$B$15:$W$358, MATCH('O5 Details by Class &amp; Accounts'!BN$18, 'E2 Allocators'!$B$15:$W$15, 0),FALSE)*$E196)</f>
        <v>0</v>
      </c>
      <c r="BO196" s="2186">
        <f>IF(ISERROR(VLOOKUP(VLOOKUP($A196, 'E4 TB Allocation Details'!$A$18:$L$214, MATCH("Misc ID", 'E4 TB Allocation Details'!$A$18:$L$18, 0),FALSE), 'E2 Allocators'!$B$15:$W$358, MATCH('O5 Details by Class &amp; Accounts'!BO$18, 'E2 Allocators'!$B$15:$W$15, 0),FALSE)*$E196), 0, VLOOKUP(VLOOKUP($A196, 'E4 TB Allocation Details'!$A$18:$L$214, MATCH("Misc ID", 'E4 TB Allocation Details'!$A$18:$L$18, 0),FALSE), 'E2 Allocators'!$B$15:$W$358, MATCH('O5 Details by Class &amp; Accounts'!BO$18, 'E2 Allocators'!$B$15:$W$15, 0),FALSE)*$E196)</f>
        <v>0</v>
      </c>
      <c r="BP196" s="2186">
        <f>IF(ISERROR(VLOOKUP(VLOOKUP($A196, 'E4 TB Allocation Details'!$A$18:$L$214, MATCH("Misc ID", 'E4 TB Allocation Details'!$A$18:$L$18, 0),FALSE), 'E2 Allocators'!$B$15:$W$358, MATCH('O5 Details by Class &amp; Accounts'!BP$18, 'E2 Allocators'!$B$15:$W$15, 0),FALSE)*$E196), 0, VLOOKUP(VLOOKUP($A196, 'E4 TB Allocation Details'!$A$18:$L$214, MATCH("Misc ID", 'E4 TB Allocation Details'!$A$18:$L$18, 0),FALSE), 'E2 Allocators'!$B$15:$W$358, MATCH('O5 Details by Class &amp; Accounts'!BP$18, 'E2 Allocators'!$B$15:$W$15, 0),FALSE)*$E196)</f>
        <v>0</v>
      </c>
      <c r="BQ196" s="2186">
        <f>IF(ISERROR(VLOOKUP(VLOOKUP($A196, 'E4 TB Allocation Details'!$A$18:$L$214, MATCH("Misc ID", 'E4 TB Allocation Details'!$A$18:$L$18, 0),FALSE), 'E2 Allocators'!$B$15:$W$358, MATCH('O5 Details by Class &amp; Accounts'!BQ$18, 'E2 Allocators'!$B$15:$W$15, 0),FALSE)*$E196), 0, VLOOKUP(VLOOKUP($A196, 'E4 TB Allocation Details'!$A$18:$L$214, MATCH("Misc ID", 'E4 TB Allocation Details'!$A$18:$L$18, 0),FALSE), 'E2 Allocators'!$B$15:$W$358, MATCH('O5 Details by Class &amp; Accounts'!BQ$18, 'E2 Allocators'!$B$15:$W$15, 0),FALSE)*$E196)</f>
        <v>0</v>
      </c>
      <c r="BR196" s="2186">
        <f>IF(ISERROR(VLOOKUP(VLOOKUP($A196, 'E4 TB Allocation Details'!$A$18:$L$214, MATCH("Misc ID", 'E4 TB Allocation Details'!$A$18:$L$18, 0),FALSE), 'E2 Allocators'!$B$15:$W$358, MATCH('O5 Details by Class &amp; Accounts'!BR$18, 'E2 Allocators'!$B$15:$W$15, 0),FALSE)*$E196), 0, VLOOKUP(VLOOKUP($A196, 'E4 TB Allocation Details'!$A$18:$L$214, MATCH("Misc ID", 'E4 TB Allocation Details'!$A$18:$L$18, 0),FALSE), 'E2 Allocators'!$B$15:$W$358, MATCH('O5 Details by Class &amp; Accounts'!BR$18, 'E2 Allocators'!$B$15:$W$15, 0),FALSE)*$E196)</f>
        <v>0</v>
      </c>
      <c r="BS196" s="2186">
        <f t="shared" si="48"/>
        <v>0</v>
      </c>
      <c r="BT196" s="2186">
        <f>IF(ISERROR(VLOOKUP(VLOOKUP($A196, 'E4 TB Allocation Details'!$A$18:$L$214, MATCH("A &amp; G ID", 'E4 TB Allocation Details'!$A$18:$L$18, 0),FALSE), 'E2 Allocators'!$B$15:$W$358, MATCH('O5 Details by Class &amp; Accounts'!BT$18, 'E2 Allocators'!$B$15:$W$15, 0),FALSE)*$E196), 0, VLOOKUP(VLOOKUP($A196, 'E4 TB Allocation Details'!$A$18:$L$214, MATCH("A &amp; G ID", 'E4 TB Allocation Details'!$A$18:$L$18, 0),FALSE), 'E2 Allocators'!$B$15:$W$358, MATCH('O5 Details by Class &amp; Accounts'!BT$18, 'E2 Allocators'!$B$15:$W$15, 0),FALSE)*$E196)</f>
        <v>0</v>
      </c>
      <c r="BU196" s="2186">
        <f>IF(ISERROR(VLOOKUP(VLOOKUP($A196, 'E4 TB Allocation Details'!$A$18:$L$214, MATCH("A &amp; G ID", 'E4 TB Allocation Details'!$A$18:$L$18, 0),FALSE), 'E2 Allocators'!$B$15:$W$358, MATCH('O5 Details by Class &amp; Accounts'!BU$18, 'E2 Allocators'!$B$15:$W$15, 0),FALSE)*$E196), 0, VLOOKUP(VLOOKUP($A196, 'E4 TB Allocation Details'!$A$18:$L$214, MATCH("A &amp; G ID", 'E4 TB Allocation Details'!$A$18:$L$18, 0),FALSE), 'E2 Allocators'!$B$15:$W$358, MATCH('O5 Details by Class &amp; Accounts'!BU$18, 'E2 Allocators'!$B$15:$W$15, 0),FALSE)*$E196)</f>
        <v>0</v>
      </c>
      <c r="BV196" s="2186">
        <f>IF(ISERROR(VLOOKUP(VLOOKUP($A196, 'E4 TB Allocation Details'!$A$18:$L$214, MATCH("A &amp; G ID", 'E4 TB Allocation Details'!$A$18:$L$18, 0),FALSE), 'E2 Allocators'!$B$15:$W$358, MATCH('O5 Details by Class &amp; Accounts'!BV$18, 'E2 Allocators'!$B$15:$W$15, 0),FALSE)*$E196), 0, VLOOKUP(VLOOKUP($A196, 'E4 TB Allocation Details'!$A$18:$L$214, MATCH("A &amp; G ID", 'E4 TB Allocation Details'!$A$18:$L$18, 0),FALSE), 'E2 Allocators'!$B$15:$W$358, MATCH('O5 Details by Class &amp; Accounts'!BV$18, 'E2 Allocators'!$B$15:$W$15, 0),FALSE)*$E196)</f>
        <v>0</v>
      </c>
      <c r="BW196" s="2186">
        <f>IF(ISERROR(VLOOKUP(VLOOKUP($A196, 'E4 TB Allocation Details'!$A$18:$L$214, MATCH("A &amp; G ID", 'E4 TB Allocation Details'!$A$18:$L$18, 0),FALSE), 'E2 Allocators'!$B$15:$W$358, MATCH('O5 Details by Class &amp; Accounts'!BW$18, 'E2 Allocators'!$B$15:$W$15, 0),FALSE)*$E196), 0, VLOOKUP(VLOOKUP($A196, 'E4 TB Allocation Details'!$A$18:$L$214, MATCH("A &amp; G ID", 'E4 TB Allocation Details'!$A$18:$L$18, 0),FALSE), 'E2 Allocators'!$B$15:$W$358, MATCH('O5 Details by Class &amp; Accounts'!BW$18, 'E2 Allocators'!$B$15:$W$15, 0),FALSE)*$E196)</f>
        <v>0</v>
      </c>
      <c r="BX196" s="2186">
        <f>IF(ISERROR(VLOOKUP(VLOOKUP($A196, 'E4 TB Allocation Details'!$A$18:$L$214, MATCH("A &amp; G ID", 'E4 TB Allocation Details'!$A$18:$L$18, 0),FALSE), 'E2 Allocators'!$B$15:$W$358, MATCH('O5 Details by Class &amp; Accounts'!BX$18, 'E2 Allocators'!$B$15:$W$15, 0),FALSE)*$E196), 0, VLOOKUP(VLOOKUP($A196, 'E4 TB Allocation Details'!$A$18:$L$214, MATCH("A &amp; G ID", 'E4 TB Allocation Details'!$A$18:$L$18, 0),FALSE), 'E2 Allocators'!$B$15:$W$358, MATCH('O5 Details by Class &amp; Accounts'!BX$18, 'E2 Allocators'!$B$15:$W$15, 0),FALSE)*$E196)</f>
        <v>0</v>
      </c>
      <c r="BY196" s="2186">
        <f>IF(ISERROR(VLOOKUP(VLOOKUP($A196, 'E4 TB Allocation Details'!$A$18:$L$214, MATCH("A &amp; G ID", 'E4 TB Allocation Details'!$A$18:$L$18, 0),FALSE), 'E2 Allocators'!$B$15:$W$358, MATCH('O5 Details by Class &amp; Accounts'!BY$18, 'E2 Allocators'!$B$15:$W$15, 0),FALSE)*$E196), 0, VLOOKUP(VLOOKUP($A196, 'E4 TB Allocation Details'!$A$18:$L$214, MATCH("A &amp; G ID", 'E4 TB Allocation Details'!$A$18:$L$18, 0),FALSE), 'E2 Allocators'!$B$15:$W$358, MATCH('O5 Details by Class &amp; Accounts'!BY$18, 'E2 Allocators'!$B$15:$W$15, 0),FALSE)*$E196)</f>
        <v>0</v>
      </c>
      <c r="BZ196" s="2186">
        <f>IF(ISERROR(VLOOKUP(VLOOKUP($A196, 'E4 TB Allocation Details'!$A$18:$L$214, MATCH("A &amp; G ID", 'E4 TB Allocation Details'!$A$18:$L$18, 0),FALSE), 'E2 Allocators'!$B$15:$W$358, MATCH('O5 Details by Class &amp; Accounts'!BZ$18, 'E2 Allocators'!$B$15:$W$15, 0),FALSE)*$E196), 0, VLOOKUP(VLOOKUP($A196, 'E4 TB Allocation Details'!$A$18:$L$214, MATCH("A &amp; G ID", 'E4 TB Allocation Details'!$A$18:$L$18, 0),FALSE), 'E2 Allocators'!$B$15:$W$358, MATCH('O5 Details by Class &amp; Accounts'!BZ$18, 'E2 Allocators'!$B$15:$W$15, 0),FALSE)*$E196)</f>
        <v>0</v>
      </c>
      <c r="CA196" s="2186">
        <f>IF(ISERROR(VLOOKUP(VLOOKUP($A196, 'E4 TB Allocation Details'!$A$18:$L$214, MATCH("A &amp; G ID", 'E4 TB Allocation Details'!$A$18:$L$18, 0),FALSE), 'E2 Allocators'!$B$15:$W$358, MATCH('O5 Details by Class &amp; Accounts'!CA$18, 'E2 Allocators'!$B$15:$W$15, 0),FALSE)*$E196), 0, VLOOKUP(VLOOKUP($A196, 'E4 TB Allocation Details'!$A$18:$L$214, MATCH("A &amp; G ID", 'E4 TB Allocation Details'!$A$18:$L$18, 0),FALSE), 'E2 Allocators'!$B$15:$W$358, MATCH('O5 Details by Class &amp; Accounts'!CA$18, 'E2 Allocators'!$B$15:$W$15, 0),FALSE)*$E196)</f>
        <v>0</v>
      </c>
      <c r="CB196" s="2186">
        <f>IF(ISERROR(VLOOKUP(VLOOKUP($A196, 'E4 TB Allocation Details'!$A$18:$L$214, MATCH("A &amp; G ID", 'E4 TB Allocation Details'!$A$18:$L$18, 0),FALSE), 'E2 Allocators'!$B$15:$W$358, MATCH('O5 Details by Class &amp; Accounts'!CB$18, 'E2 Allocators'!$B$15:$W$15, 0),FALSE)*$E196), 0, VLOOKUP(VLOOKUP($A196, 'E4 TB Allocation Details'!$A$18:$L$214, MATCH("A &amp; G ID", 'E4 TB Allocation Details'!$A$18:$L$18, 0),FALSE), 'E2 Allocators'!$B$15:$W$358, MATCH('O5 Details by Class &amp; Accounts'!CB$18, 'E2 Allocators'!$B$15:$W$15, 0),FALSE)*$E196)</f>
        <v>0</v>
      </c>
      <c r="CC196" s="2186">
        <f>IF(ISERROR(VLOOKUP(VLOOKUP($A196, 'E4 TB Allocation Details'!$A$18:$L$214, MATCH("A &amp; G ID", 'E4 TB Allocation Details'!$A$18:$L$18, 0),FALSE), 'E2 Allocators'!$B$15:$W$358, MATCH('O5 Details by Class &amp; Accounts'!CC$18, 'E2 Allocators'!$B$15:$W$15, 0),FALSE)*$E196), 0, VLOOKUP(VLOOKUP($A196, 'E4 TB Allocation Details'!$A$18:$L$214, MATCH("A &amp; G ID", 'E4 TB Allocation Details'!$A$18:$L$18, 0),FALSE), 'E2 Allocators'!$B$15:$W$358, MATCH('O5 Details by Class &amp; Accounts'!CC$18, 'E2 Allocators'!$B$15:$W$15, 0),FALSE)*$E196)</f>
        <v>0</v>
      </c>
      <c r="CD196" s="2186">
        <f>IF(ISERROR(VLOOKUP(VLOOKUP($A196, 'E4 TB Allocation Details'!$A$18:$L$214, MATCH("A &amp; G ID", 'E4 TB Allocation Details'!$A$18:$L$18, 0),FALSE), 'E2 Allocators'!$B$15:$W$358, MATCH('O5 Details by Class &amp; Accounts'!CD$18, 'E2 Allocators'!$B$15:$W$15, 0),FALSE)*$E196), 0, VLOOKUP(VLOOKUP($A196, 'E4 TB Allocation Details'!$A$18:$L$214, MATCH("A &amp; G ID", 'E4 TB Allocation Details'!$A$18:$L$18, 0),FALSE), 'E2 Allocators'!$B$15:$W$358, MATCH('O5 Details by Class &amp; Accounts'!CD$18, 'E2 Allocators'!$B$15:$W$15, 0),FALSE)*$E196)</f>
        <v>0</v>
      </c>
      <c r="CE196" s="2186">
        <f>IF(ISERROR(VLOOKUP(VLOOKUP($A196, 'E4 TB Allocation Details'!$A$18:$L$214, MATCH("A &amp; G ID", 'E4 TB Allocation Details'!$A$18:$L$18, 0),FALSE), 'E2 Allocators'!$B$15:$W$358, MATCH('O5 Details by Class &amp; Accounts'!CE$18, 'E2 Allocators'!$B$15:$W$15, 0),FALSE)*$E196), 0, VLOOKUP(VLOOKUP($A196, 'E4 TB Allocation Details'!$A$18:$L$214, MATCH("A &amp; G ID", 'E4 TB Allocation Details'!$A$18:$L$18, 0),FALSE), 'E2 Allocators'!$B$15:$W$358, MATCH('O5 Details by Class &amp; Accounts'!CE$18, 'E2 Allocators'!$B$15:$W$15, 0),FALSE)*$E196)</f>
        <v>0</v>
      </c>
      <c r="CF196" s="2186">
        <f>IF(ISERROR(VLOOKUP(VLOOKUP($A196, 'E4 TB Allocation Details'!$A$18:$L$214, MATCH("A &amp; G ID", 'E4 TB Allocation Details'!$A$18:$L$18, 0),FALSE), 'E2 Allocators'!$B$15:$W$358, MATCH('O5 Details by Class &amp; Accounts'!CF$18, 'E2 Allocators'!$B$15:$W$15, 0),FALSE)*$E196), 0, VLOOKUP(VLOOKUP($A196, 'E4 TB Allocation Details'!$A$18:$L$214, MATCH("A &amp; G ID", 'E4 TB Allocation Details'!$A$18:$L$18, 0),FALSE), 'E2 Allocators'!$B$15:$W$358, MATCH('O5 Details by Class &amp; Accounts'!CF$18, 'E2 Allocators'!$B$15:$W$15, 0),FALSE)*$E196)</f>
        <v>0</v>
      </c>
      <c r="CG196" s="2186">
        <f>IF(ISERROR(VLOOKUP(VLOOKUP($A196, 'E4 TB Allocation Details'!$A$18:$L$214, MATCH("A &amp; G ID", 'E4 TB Allocation Details'!$A$18:$L$18, 0),FALSE), 'E2 Allocators'!$B$15:$W$358, MATCH('O5 Details by Class &amp; Accounts'!CG$18, 'E2 Allocators'!$B$15:$W$15, 0),FALSE)*$E196), 0, VLOOKUP(VLOOKUP($A196, 'E4 TB Allocation Details'!$A$18:$L$214, MATCH("A &amp; G ID", 'E4 TB Allocation Details'!$A$18:$L$18, 0),FALSE), 'E2 Allocators'!$B$15:$W$358, MATCH('O5 Details by Class &amp; Accounts'!CG$18, 'E2 Allocators'!$B$15:$W$15, 0),FALSE)*$E196)</f>
        <v>0</v>
      </c>
      <c r="CH196" s="2186">
        <f>IF(ISERROR(VLOOKUP(VLOOKUP($A196, 'E4 TB Allocation Details'!$A$18:$L$214, MATCH("A &amp; G ID", 'E4 TB Allocation Details'!$A$18:$L$18, 0),FALSE), 'E2 Allocators'!$B$15:$W$358, MATCH('O5 Details by Class &amp; Accounts'!CH$18, 'E2 Allocators'!$B$15:$W$15, 0),FALSE)*$E196), 0, VLOOKUP(VLOOKUP($A196, 'E4 TB Allocation Details'!$A$18:$L$214, MATCH("A &amp; G ID", 'E4 TB Allocation Details'!$A$18:$L$18, 0),FALSE), 'E2 Allocators'!$B$15:$W$358, MATCH('O5 Details by Class &amp; Accounts'!CH$18, 'E2 Allocators'!$B$15:$W$15, 0),FALSE)*$E196)</f>
        <v>0</v>
      </c>
      <c r="CI196" s="2186">
        <f>IF(ISERROR(VLOOKUP(VLOOKUP($A196, 'E4 TB Allocation Details'!$A$18:$L$214, MATCH("A &amp; G ID", 'E4 TB Allocation Details'!$A$18:$L$18, 0),FALSE), 'E2 Allocators'!$B$15:$W$358, MATCH('O5 Details by Class &amp; Accounts'!CI$18, 'E2 Allocators'!$B$15:$W$15, 0),FALSE)*$E196), 0, VLOOKUP(VLOOKUP($A196, 'E4 TB Allocation Details'!$A$18:$L$214, MATCH("A &amp; G ID", 'E4 TB Allocation Details'!$A$18:$L$18, 0),FALSE), 'E2 Allocators'!$B$15:$W$358, MATCH('O5 Details by Class &amp; Accounts'!CI$18, 'E2 Allocators'!$B$15:$W$15, 0),FALSE)*$E196)</f>
        <v>0</v>
      </c>
      <c r="CJ196" s="2186">
        <f>IF(ISERROR(VLOOKUP(VLOOKUP($A196, 'E4 TB Allocation Details'!$A$18:$L$214, MATCH("A &amp; G ID", 'E4 TB Allocation Details'!$A$18:$L$18, 0),FALSE), 'E2 Allocators'!$B$15:$W$358, MATCH('O5 Details by Class &amp; Accounts'!CJ$18, 'E2 Allocators'!$B$15:$W$15, 0),FALSE)*$E196), 0, VLOOKUP(VLOOKUP($A196, 'E4 TB Allocation Details'!$A$18:$L$214, MATCH("A &amp; G ID", 'E4 TB Allocation Details'!$A$18:$L$18, 0),FALSE), 'E2 Allocators'!$B$15:$W$358, MATCH('O5 Details by Class &amp; Accounts'!CJ$18, 'E2 Allocators'!$B$15:$W$15, 0),FALSE)*$E196)</f>
        <v>0</v>
      </c>
      <c r="CK196" s="2186">
        <f>IF(ISERROR(VLOOKUP(VLOOKUP($A196, 'E4 TB Allocation Details'!$A$18:$L$214, MATCH("A &amp; G ID", 'E4 TB Allocation Details'!$A$18:$L$18, 0),FALSE), 'E2 Allocators'!$B$15:$W$358, MATCH('O5 Details by Class &amp; Accounts'!CK$18, 'E2 Allocators'!$B$15:$W$15, 0),FALSE)*$E196), 0, VLOOKUP(VLOOKUP($A196, 'E4 TB Allocation Details'!$A$18:$L$214, MATCH("A &amp; G ID", 'E4 TB Allocation Details'!$A$18:$L$18, 0),FALSE), 'E2 Allocators'!$B$15:$W$358, MATCH('O5 Details by Class &amp; Accounts'!CK$18, 'E2 Allocators'!$B$15:$W$15, 0),FALSE)*$E196)</f>
        <v>0</v>
      </c>
      <c r="CL196" s="2186">
        <f>IF(ISERROR(VLOOKUP(VLOOKUP($A196, 'E4 TB Allocation Details'!$A$18:$L$214, MATCH("A &amp; G ID", 'E4 TB Allocation Details'!$A$18:$L$18, 0),FALSE), 'E2 Allocators'!$B$15:$W$358, MATCH('O5 Details by Class &amp; Accounts'!CL$18, 'E2 Allocators'!$B$15:$W$15, 0),FALSE)*$E196), 0, VLOOKUP(VLOOKUP($A196, 'E4 TB Allocation Details'!$A$18:$L$214, MATCH("A &amp; G ID", 'E4 TB Allocation Details'!$A$18:$L$18, 0),FALSE), 'E2 Allocators'!$B$15:$W$358, MATCH('O5 Details by Class &amp; Accounts'!CL$18, 'E2 Allocators'!$B$15:$W$15, 0),FALSE)*$E196)</f>
        <v>0</v>
      </c>
      <c r="CM196" s="2186">
        <f>IF(ISERROR(VLOOKUP(VLOOKUP($A196, 'E4 TB Allocation Details'!$A$18:$L$214, MATCH("A &amp; G ID", 'E4 TB Allocation Details'!$A$18:$L$18, 0),FALSE), 'E2 Allocators'!$B$15:$W$358, MATCH('O5 Details by Class &amp; Accounts'!CM$18, 'E2 Allocators'!$B$15:$W$15, 0),FALSE)*$E196), 0, VLOOKUP(VLOOKUP($A196, 'E4 TB Allocation Details'!$A$18:$L$214, MATCH("A &amp; G ID", 'E4 TB Allocation Details'!$A$18:$L$18, 0),FALSE), 'E2 Allocators'!$B$15:$W$358, MATCH('O5 Details by Class &amp; Accounts'!CM$18, 'E2 Allocators'!$B$15:$W$15, 0),FALSE)*$E196)</f>
        <v>0</v>
      </c>
      <c r="CN196" s="2186">
        <f t="shared" si="52"/>
        <v>0</v>
      </c>
      <c r="CO196" s="2187">
        <f t="shared" si="50"/>
        <v>0</v>
      </c>
      <c r="CQ196" s="1625" t="s">
        <v>1082</v>
      </c>
    </row>
    <row r="197" spans="1:95" s="54" customFormat="1" ht="12.75" x14ac:dyDescent="0.2">
      <c r="A197" s="1838">
        <v>5675</v>
      </c>
      <c r="B197" s="1807" t="s">
        <v>306</v>
      </c>
      <c r="C197" s="2184">
        <f>IF(ISERROR(VLOOKUP($A197,'I3 TB Data'!$A$19:$H$483,MATCH('O5 Details by Class &amp; Accounts'!$C$18, 'I3 TB Data'!$A$19:$H$19,0),0)), 0, VLOOKUP($A197,'I3 TB Data'!$A$19:$H$483,MATCH('O5 Details by Class &amp; Accounts'!$C$18,'I3 TB Data'!$A$19:$H$19,0),0))</f>
        <v>545497.09</v>
      </c>
      <c r="D197" s="2185"/>
      <c r="E197" s="2184">
        <f t="shared" si="53"/>
        <v>545497.09</v>
      </c>
      <c r="F197" s="2186"/>
      <c r="G197" s="2186"/>
      <c r="H197" s="2186">
        <f t="shared" si="46"/>
        <v>0</v>
      </c>
      <c r="I197" s="2186">
        <f>IF(ISERROR(VLOOKUP(VLOOKUP($A197, 'E4 TB Allocation Details'!$A$18:$L$214, MATCH("Demand ID", 'E4 TB Allocation Details'!$A$18:$L$18, 0),FALSE), 'E2 Allocators'!$B$15:$W$358, MATCH('O5 Details by Class &amp; Accounts'!I$18, 'E2 Allocators'!$B$15:$W$15, 0),FALSE)*$F197), 0, VLOOKUP(VLOOKUP($A197, 'E4 TB Allocation Details'!$A$18:$L$214, MATCH("Demand ID", 'E4 TB Allocation Details'!$A$18:$L$18, 0),FALSE), 'E2 Allocators'!$B$15:$W$358, MATCH('O5 Details by Class &amp; Accounts'!I$18, 'E2 Allocators'!$B$15:$W$15, 0),FALSE)*$F197)</f>
        <v>0</v>
      </c>
      <c r="J197" s="2186">
        <f>IF(ISERROR(VLOOKUP(VLOOKUP($A197, 'E4 TB Allocation Details'!$A$18:$L$214, MATCH("Demand ID", 'E4 TB Allocation Details'!$A$18:$L$18, 0),FALSE), 'E2 Allocators'!$B$15:$W$358, MATCH('O5 Details by Class &amp; Accounts'!J$18, 'E2 Allocators'!$B$15:$W$15, 0),FALSE)*$F197), 0, VLOOKUP(VLOOKUP($A197, 'E4 TB Allocation Details'!$A$18:$L$214, MATCH("Demand ID", 'E4 TB Allocation Details'!$A$18:$L$18, 0),FALSE), 'E2 Allocators'!$B$15:$W$358, MATCH('O5 Details by Class &amp; Accounts'!J$18, 'E2 Allocators'!$B$15:$W$15, 0),FALSE)*$F197)</f>
        <v>0</v>
      </c>
      <c r="K197" s="2186">
        <f>IF(ISERROR(VLOOKUP(VLOOKUP($A197, 'E4 TB Allocation Details'!$A$18:$L$214, MATCH("Demand ID", 'E4 TB Allocation Details'!$A$18:$L$18, 0),FALSE), 'E2 Allocators'!$B$15:$W$358, MATCH('O5 Details by Class &amp; Accounts'!K$18, 'E2 Allocators'!$B$15:$W$15, 0),FALSE)*$F197), 0, VLOOKUP(VLOOKUP($A197, 'E4 TB Allocation Details'!$A$18:$L$214, MATCH("Demand ID", 'E4 TB Allocation Details'!$A$18:$L$18, 0),FALSE), 'E2 Allocators'!$B$15:$W$358, MATCH('O5 Details by Class &amp; Accounts'!K$18, 'E2 Allocators'!$B$15:$W$15, 0),FALSE)*$F197)</f>
        <v>0</v>
      </c>
      <c r="L197" s="2186">
        <f>IF(ISERROR(VLOOKUP(VLOOKUP($A197, 'E4 TB Allocation Details'!$A$18:$L$214, MATCH("Demand ID", 'E4 TB Allocation Details'!$A$18:$L$18, 0),FALSE), 'E2 Allocators'!$B$15:$W$358, MATCH('O5 Details by Class &amp; Accounts'!L$18, 'E2 Allocators'!$B$15:$W$15, 0),FALSE)*$F197), 0, VLOOKUP(VLOOKUP($A197, 'E4 TB Allocation Details'!$A$18:$L$214, MATCH("Demand ID", 'E4 TB Allocation Details'!$A$18:$L$18, 0),FALSE), 'E2 Allocators'!$B$15:$W$358, MATCH('O5 Details by Class &amp; Accounts'!L$18, 'E2 Allocators'!$B$15:$W$15, 0),FALSE)*$F197)</f>
        <v>0</v>
      </c>
      <c r="M197" s="2186">
        <f>IF(ISERROR(VLOOKUP(VLOOKUP($A197, 'E4 TB Allocation Details'!$A$18:$L$214, MATCH("Demand ID", 'E4 TB Allocation Details'!$A$18:$L$18, 0),FALSE), 'E2 Allocators'!$B$15:$W$358, MATCH('O5 Details by Class &amp; Accounts'!M$18, 'E2 Allocators'!$B$15:$W$15, 0),FALSE)*$F197), 0, VLOOKUP(VLOOKUP($A197, 'E4 TB Allocation Details'!$A$18:$L$214, MATCH("Demand ID", 'E4 TB Allocation Details'!$A$18:$L$18, 0),FALSE), 'E2 Allocators'!$B$15:$W$358, MATCH('O5 Details by Class &amp; Accounts'!M$18, 'E2 Allocators'!$B$15:$W$15, 0),FALSE)*$F197)</f>
        <v>0</v>
      </c>
      <c r="N197" s="2186">
        <f>IF(ISERROR(VLOOKUP(VLOOKUP($A197, 'E4 TB Allocation Details'!$A$18:$L$214, MATCH("Demand ID", 'E4 TB Allocation Details'!$A$18:$L$18, 0),FALSE), 'E2 Allocators'!$B$15:$W$358, MATCH('O5 Details by Class &amp; Accounts'!N$18, 'E2 Allocators'!$B$15:$W$15, 0),FALSE)*$F197), 0, VLOOKUP(VLOOKUP($A197, 'E4 TB Allocation Details'!$A$18:$L$214, MATCH("Demand ID", 'E4 TB Allocation Details'!$A$18:$L$18, 0),FALSE), 'E2 Allocators'!$B$15:$W$358, MATCH('O5 Details by Class &amp; Accounts'!N$18, 'E2 Allocators'!$B$15:$W$15, 0),FALSE)*$F197)</f>
        <v>0</v>
      </c>
      <c r="O197" s="2186">
        <f>IF(ISERROR(VLOOKUP(VLOOKUP($A197, 'E4 TB Allocation Details'!$A$18:$L$214, MATCH("Demand ID", 'E4 TB Allocation Details'!$A$18:$L$18, 0),FALSE), 'E2 Allocators'!$B$15:$W$358, MATCH('O5 Details by Class &amp; Accounts'!O$18, 'E2 Allocators'!$B$15:$W$15, 0),FALSE)*$F197), 0, VLOOKUP(VLOOKUP($A197, 'E4 TB Allocation Details'!$A$18:$L$214, MATCH("Demand ID", 'E4 TB Allocation Details'!$A$18:$L$18, 0),FALSE), 'E2 Allocators'!$B$15:$W$358, MATCH('O5 Details by Class &amp; Accounts'!O$18, 'E2 Allocators'!$B$15:$W$15, 0),FALSE)*$F197)</f>
        <v>0</v>
      </c>
      <c r="P197" s="2186">
        <f>IF(ISERROR(VLOOKUP(VLOOKUP($A197, 'E4 TB Allocation Details'!$A$18:$L$214, MATCH("Demand ID", 'E4 TB Allocation Details'!$A$18:$L$18, 0),FALSE), 'E2 Allocators'!$B$15:$W$358, MATCH('O5 Details by Class &amp; Accounts'!P$18, 'E2 Allocators'!$B$15:$W$15, 0),FALSE)*$F197), 0, VLOOKUP(VLOOKUP($A197, 'E4 TB Allocation Details'!$A$18:$L$214, MATCH("Demand ID", 'E4 TB Allocation Details'!$A$18:$L$18, 0),FALSE), 'E2 Allocators'!$B$15:$W$358, MATCH('O5 Details by Class &amp; Accounts'!P$18, 'E2 Allocators'!$B$15:$W$15, 0),FALSE)*$F197)</f>
        <v>0</v>
      </c>
      <c r="Q197" s="2186">
        <f>IF(ISERROR(VLOOKUP(VLOOKUP($A197, 'E4 TB Allocation Details'!$A$18:$L$214, MATCH("Demand ID", 'E4 TB Allocation Details'!$A$18:$L$18, 0),FALSE), 'E2 Allocators'!$B$15:$W$358, MATCH('O5 Details by Class &amp; Accounts'!Q$18, 'E2 Allocators'!$B$15:$W$15, 0),FALSE)*$F197), 0, VLOOKUP(VLOOKUP($A197, 'E4 TB Allocation Details'!$A$18:$L$214, MATCH("Demand ID", 'E4 TB Allocation Details'!$A$18:$L$18, 0),FALSE), 'E2 Allocators'!$B$15:$W$358, MATCH('O5 Details by Class &amp; Accounts'!Q$18, 'E2 Allocators'!$B$15:$W$15, 0),FALSE)*$F197)</f>
        <v>0</v>
      </c>
      <c r="R197" s="2186">
        <f>IF(ISERROR(VLOOKUP(VLOOKUP($A197, 'E4 TB Allocation Details'!$A$18:$L$214, MATCH("Demand ID", 'E4 TB Allocation Details'!$A$18:$L$18, 0),FALSE), 'E2 Allocators'!$B$15:$W$358, MATCH('O5 Details by Class &amp; Accounts'!R$18, 'E2 Allocators'!$B$15:$W$15, 0),FALSE)*$F197), 0, VLOOKUP(VLOOKUP($A197, 'E4 TB Allocation Details'!$A$18:$L$214, MATCH("Demand ID", 'E4 TB Allocation Details'!$A$18:$L$18, 0),FALSE), 'E2 Allocators'!$B$15:$W$358, MATCH('O5 Details by Class &amp; Accounts'!R$18, 'E2 Allocators'!$B$15:$W$15, 0),FALSE)*$F197)</f>
        <v>0</v>
      </c>
      <c r="S197" s="2186">
        <f>IF(ISERROR(VLOOKUP(VLOOKUP($A197, 'E4 TB Allocation Details'!$A$18:$L$214, MATCH("Demand ID", 'E4 TB Allocation Details'!$A$18:$L$18, 0),FALSE), 'E2 Allocators'!$B$15:$W$358, MATCH('O5 Details by Class &amp; Accounts'!S$18, 'E2 Allocators'!$B$15:$W$15, 0),FALSE)*$F197), 0, VLOOKUP(VLOOKUP($A197, 'E4 TB Allocation Details'!$A$18:$L$214, MATCH("Demand ID", 'E4 TB Allocation Details'!$A$18:$L$18, 0),FALSE), 'E2 Allocators'!$B$15:$W$358, MATCH('O5 Details by Class &amp; Accounts'!S$18, 'E2 Allocators'!$B$15:$W$15, 0),FALSE)*$F197)</f>
        <v>0</v>
      </c>
      <c r="T197" s="2186">
        <f>IF(ISERROR(VLOOKUP(VLOOKUP($A197, 'E4 TB Allocation Details'!$A$18:$L$214, MATCH("Demand ID", 'E4 TB Allocation Details'!$A$18:$L$18, 0),FALSE), 'E2 Allocators'!$B$15:$W$358, MATCH('O5 Details by Class &amp; Accounts'!T$18, 'E2 Allocators'!$B$15:$W$15, 0),FALSE)*$F197), 0, VLOOKUP(VLOOKUP($A197, 'E4 TB Allocation Details'!$A$18:$L$214, MATCH("Demand ID", 'E4 TB Allocation Details'!$A$18:$L$18, 0),FALSE), 'E2 Allocators'!$B$15:$W$358, MATCH('O5 Details by Class &amp; Accounts'!T$18, 'E2 Allocators'!$B$15:$W$15, 0),FALSE)*$F197)</f>
        <v>0</v>
      </c>
      <c r="U197" s="2186">
        <f>IF(ISERROR(VLOOKUP(VLOOKUP($A197, 'E4 TB Allocation Details'!$A$18:$L$214, MATCH("Demand ID", 'E4 TB Allocation Details'!$A$18:$L$18, 0),FALSE), 'E2 Allocators'!$B$15:$W$358, MATCH('O5 Details by Class &amp; Accounts'!U$18, 'E2 Allocators'!$B$15:$W$15, 0),FALSE)*$F197), 0, VLOOKUP(VLOOKUP($A197, 'E4 TB Allocation Details'!$A$18:$L$214, MATCH("Demand ID", 'E4 TB Allocation Details'!$A$18:$L$18, 0),FALSE), 'E2 Allocators'!$B$15:$W$358, MATCH('O5 Details by Class &amp; Accounts'!U$18, 'E2 Allocators'!$B$15:$W$15, 0),FALSE)*$F197)</f>
        <v>0</v>
      </c>
      <c r="V197" s="2186">
        <f>IF(ISERROR(VLOOKUP(VLOOKUP($A197, 'E4 TB Allocation Details'!$A$18:$L$214, MATCH("Demand ID", 'E4 TB Allocation Details'!$A$18:$L$18, 0),FALSE), 'E2 Allocators'!$B$15:$W$358, MATCH('O5 Details by Class &amp; Accounts'!V$18, 'E2 Allocators'!$B$15:$W$15, 0),FALSE)*$F197), 0, VLOOKUP(VLOOKUP($A197, 'E4 TB Allocation Details'!$A$18:$L$214, MATCH("Demand ID", 'E4 TB Allocation Details'!$A$18:$L$18, 0),FALSE), 'E2 Allocators'!$B$15:$W$358, MATCH('O5 Details by Class &amp; Accounts'!V$18, 'E2 Allocators'!$B$15:$W$15, 0),FALSE)*$F197)</f>
        <v>0</v>
      </c>
      <c r="W197" s="2186">
        <f>IF(ISERROR(VLOOKUP(VLOOKUP($A197, 'E4 TB Allocation Details'!$A$18:$L$214, MATCH("Demand ID", 'E4 TB Allocation Details'!$A$18:$L$18, 0),FALSE), 'E2 Allocators'!$B$15:$W$358, MATCH('O5 Details by Class &amp; Accounts'!W$18, 'E2 Allocators'!$B$15:$W$15, 0),FALSE)*$F197), 0, VLOOKUP(VLOOKUP($A197, 'E4 TB Allocation Details'!$A$18:$L$214, MATCH("Demand ID", 'E4 TB Allocation Details'!$A$18:$L$18, 0),FALSE), 'E2 Allocators'!$B$15:$W$358, MATCH('O5 Details by Class &amp; Accounts'!W$18, 'E2 Allocators'!$B$15:$W$15, 0),FALSE)*$F197)</f>
        <v>0</v>
      </c>
      <c r="X197" s="2186">
        <f>IF(ISERROR(VLOOKUP(VLOOKUP($A197, 'E4 TB Allocation Details'!$A$18:$L$214, MATCH("Demand ID", 'E4 TB Allocation Details'!$A$18:$L$18, 0),FALSE), 'E2 Allocators'!$B$15:$W$358, MATCH('O5 Details by Class &amp; Accounts'!X$18, 'E2 Allocators'!$B$15:$W$15, 0),FALSE)*$F197), 0, VLOOKUP(VLOOKUP($A197, 'E4 TB Allocation Details'!$A$18:$L$214, MATCH("Demand ID", 'E4 TB Allocation Details'!$A$18:$L$18, 0),FALSE), 'E2 Allocators'!$B$15:$W$358, MATCH('O5 Details by Class &amp; Accounts'!X$18, 'E2 Allocators'!$B$15:$W$15, 0),FALSE)*$F197)</f>
        <v>0</v>
      </c>
      <c r="Y197" s="2186">
        <f>IF(ISERROR(VLOOKUP(VLOOKUP($A197, 'E4 TB Allocation Details'!$A$18:$L$214, MATCH("Demand ID", 'E4 TB Allocation Details'!$A$18:$L$18, 0),FALSE), 'E2 Allocators'!$B$15:$W$358, MATCH('O5 Details by Class &amp; Accounts'!Y$18, 'E2 Allocators'!$B$15:$W$15, 0),FALSE)*$F197), 0, VLOOKUP(VLOOKUP($A197, 'E4 TB Allocation Details'!$A$18:$L$214, MATCH("Demand ID", 'E4 TB Allocation Details'!$A$18:$L$18, 0),FALSE), 'E2 Allocators'!$B$15:$W$358, MATCH('O5 Details by Class &amp; Accounts'!Y$18, 'E2 Allocators'!$B$15:$W$15, 0),FALSE)*$F197)</f>
        <v>0</v>
      </c>
      <c r="Z197" s="2186">
        <f>IF(ISERROR(VLOOKUP(VLOOKUP($A197, 'E4 TB Allocation Details'!$A$18:$L$214, MATCH("Demand ID", 'E4 TB Allocation Details'!$A$18:$L$18, 0),FALSE), 'E2 Allocators'!$B$15:$W$358, MATCH('O5 Details by Class &amp; Accounts'!Z$18, 'E2 Allocators'!$B$15:$W$15, 0),FALSE)*$F197), 0, VLOOKUP(VLOOKUP($A197, 'E4 TB Allocation Details'!$A$18:$L$214, MATCH("Demand ID", 'E4 TB Allocation Details'!$A$18:$L$18, 0),FALSE), 'E2 Allocators'!$B$15:$W$358, MATCH('O5 Details by Class &amp; Accounts'!Z$18, 'E2 Allocators'!$B$15:$W$15, 0),FALSE)*$F197)</f>
        <v>0</v>
      </c>
      <c r="AA197" s="2186">
        <f>IF(ISERROR(VLOOKUP(VLOOKUP($A197, 'E4 TB Allocation Details'!$A$18:$L$214, MATCH("Demand ID", 'E4 TB Allocation Details'!$A$18:$L$18, 0),FALSE), 'E2 Allocators'!$B$15:$W$358, MATCH('O5 Details by Class &amp; Accounts'!AA$18, 'E2 Allocators'!$B$15:$W$15, 0),FALSE)*$F197), 0, VLOOKUP(VLOOKUP($A197, 'E4 TB Allocation Details'!$A$18:$L$214, MATCH("Demand ID", 'E4 TB Allocation Details'!$A$18:$L$18, 0),FALSE), 'E2 Allocators'!$B$15:$W$358, MATCH('O5 Details by Class &amp; Accounts'!AA$18, 'E2 Allocators'!$B$15:$W$15, 0),FALSE)*$F197)</f>
        <v>0</v>
      </c>
      <c r="AB197" s="2186">
        <f>IF(ISERROR(VLOOKUP(VLOOKUP($A197, 'E4 TB Allocation Details'!$A$18:$L$214, MATCH("Demand ID", 'E4 TB Allocation Details'!$A$18:$L$18, 0),FALSE), 'E2 Allocators'!$B$15:$W$358, MATCH('O5 Details by Class &amp; Accounts'!AB$18, 'E2 Allocators'!$B$15:$W$15, 0),FALSE)*$F197), 0, VLOOKUP(VLOOKUP($A197, 'E4 TB Allocation Details'!$A$18:$L$214, MATCH("Demand ID", 'E4 TB Allocation Details'!$A$18:$L$18, 0),FALSE), 'E2 Allocators'!$B$15:$W$358, MATCH('O5 Details by Class &amp; Accounts'!AB$18, 'E2 Allocators'!$B$15:$W$15, 0),FALSE)*$F197)</f>
        <v>0</v>
      </c>
      <c r="AC197" s="2186">
        <f t="shared" si="47"/>
        <v>0</v>
      </c>
      <c r="AD197" s="2186">
        <f>IF(ISERROR(VLOOKUP(VLOOKUP($A197, 'E4 TB Allocation Details'!$A$18:$L$214, MATCH("Customer ID", 'E4 TB Allocation Details'!$A$18:$L$18, 0),FALSE), 'E2 Allocators'!$B$15:$W$358, MATCH('O5 Details by Class &amp; Accounts'!AD$18, 'E2 Allocators'!$B$15:$W$15, 0),FALSE)*$G197), 0, VLOOKUP(VLOOKUP($A197, 'E4 TB Allocation Details'!$A$18:$L$214, MATCH("Customer ID", 'E4 TB Allocation Details'!$A$18:$L$18, 0),FALSE), 'E2 Allocators'!$B$15:$W$358, MATCH('O5 Details by Class &amp; Accounts'!AD$18, 'E2 Allocators'!$B$15:$W$15, 0),FALSE)*$G197)</f>
        <v>0</v>
      </c>
      <c r="AE197" s="2186">
        <f>IF(ISERROR(VLOOKUP(VLOOKUP($A197, 'E4 TB Allocation Details'!$A$18:$L$214, MATCH("Customer ID", 'E4 TB Allocation Details'!$A$18:$L$18, 0),FALSE), 'E2 Allocators'!$B$15:$W$358, MATCH('O5 Details by Class &amp; Accounts'!AE$18, 'E2 Allocators'!$B$15:$W$15, 0),FALSE)*$G197), 0, VLOOKUP(VLOOKUP($A197, 'E4 TB Allocation Details'!$A$18:$L$214, MATCH("Customer ID", 'E4 TB Allocation Details'!$A$18:$L$18, 0),FALSE), 'E2 Allocators'!$B$15:$W$358, MATCH('O5 Details by Class &amp; Accounts'!AE$18, 'E2 Allocators'!$B$15:$W$15, 0),FALSE)*$G197)</f>
        <v>0</v>
      </c>
      <c r="AF197" s="2186">
        <f>IF(ISERROR(VLOOKUP(VLOOKUP($A197, 'E4 TB Allocation Details'!$A$18:$L$214, MATCH("Customer ID", 'E4 TB Allocation Details'!$A$18:$L$18, 0),FALSE), 'E2 Allocators'!$B$15:$W$358, MATCH('O5 Details by Class &amp; Accounts'!AF$18, 'E2 Allocators'!$B$15:$W$15, 0),FALSE)*$G197), 0, VLOOKUP(VLOOKUP($A197, 'E4 TB Allocation Details'!$A$18:$L$214, MATCH("Customer ID", 'E4 TB Allocation Details'!$A$18:$L$18, 0),FALSE), 'E2 Allocators'!$B$15:$W$358, MATCH('O5 Details by Class &amp; Accounts'!AF$18, 'E2 Allocators'!$B$15:$W$15, 0),FALSE)*$G197)</f>
        <v>0</v>
      </c>
      <c r="AG197" s="2186">
        <f>IF(ISERROR(VLOOKUP(VLOOKUP($A197, 'E4 TB Allocation Details'!$A$18:$L$214, MATCH("Customer ID", 'E4 TB Allocation Details'!$A$18:$L$18, 0),FALSE), 'E2 Allocators'!$B$15:$W$358, MATCH('O5 Details by Class &amp; Accounts'!AG$18, 'E2 Allocators'!$B$15:$W$15, 0),FALSE)*$G197), 0, VLOOKUP(VLOOKUP($A197, 'E4 TB Allocation Details'!$A$18:$L$214, MATCH("Customer ID", 'E4 TB Allocation Details'!$A$18:$L$18, 0),FALSE), 'E2 Allocators'!$B$15:$W$358, MATCH('O5 Details by Class &amp; Accounts'!AG$18, 'E2 Allocators'!$B$15:$W$15, 0),FALSE)*$G197)</f>
        <v>0</v>
      </c>
      <c r="AH197" s="2186">
        <f>IF(ISERROR(VLOOKUP(VLOOKUP($A197, 'E4 TB Allocation Details'!$A$18:$L$214, MATCH("Customer ID", 'E4 TB Allocation Details'!$A$18:$L$18, 0),FALSE), 'E2 Allocators'!$B$15:$W$358, MATCH('O5 Details by Class &amp; Accounts'!AH$18, 'E2 Allocators'!$B$15:$W$15, 0),FALSE)*$G197), 0, VLOOKUP(VLOOKUP($A197, 'E4 TB Allocation Details'!$A$18:$L$214, MATCH("Customer ID", 'E4 TB Allocation Details'!$A$18:$L$18, 0),FALSE), 'E2 Allocators'!$B$15:$W$358, MATCH('O5 Details by Class &amp; Accounts'!AH$18, 'E2 Allocators'!$B$15:$W$15, 0),FALSE)*$G197)</f>
        <v>0</v>
      </c>
      <c r="AI197" s="2186">
        <f>IF(ISERROR(VLOOKUP(VLOOKUP($A197, 'E4 TB Allocation Details'!$A$18:$L$214, MATCH("Customer ID", 'E4 TB Allocation Details'!$A$18:$L$18, 0),FALSE), 'E2 Allocators'!$B$15:$W$358, MATCH('O5 Details by Class &amp; Accounts'!AI$18, 'E2 Allocators'!$B$15:$W$15, 0),FALSE)*$G197), 0, VLOOKUP(VLOOKUP($A197, 'E4 TB Allocation Details'!$A$18:$L$214, MATCH("Customer ID", 'E4 TB Allocation Details'!$A$18:$L$18, 0),FALSE), 'E2 Allocators'!$B$15:$W$358, MATCH('O5 Details by Class &amp; Accounts'!AI$18, 'E2 Allocators'!$B$15:$W$15, 0),FALSE)*$G197)</f>
        <v>0</v>
      </c>
      <c r="AJ197" s="2186">
        <f>IF(ISERROR(VLOOKUP(VLOOKUP($A197, 'E4 TB Allocation Details'!$A$18:$L$214, MATCH("Customer ID", 'E4 TB Allocation Details'!$A$18:$L$18, 0),FALSE), 'E2 Allocators'!$B$15:$W$358, MATCH('O5 Details by Class &amp; Accounts'!AJ$18, 'E2 Allocators'!$B$15:$W$15, 0),FALSE)*$G197), 0, VLOOKUP(VLOOKUP($A197, 'E4 TB Allocation Details'!$A$18:$L$214, MATCH("Customer ID", 'E4 TB Allocation Details'!$A$18:$L$18, 0),FALSE), 'E2 Allocators'!$B$15:$W$358, MATCH('O5 Details by Class &amp; Accounts'!AJ$18, 'E2 Allocators'!$B$15:$W$15, 0),FALSE)*$G197)</f>
        <v>0</v>
      </c>
      <c r="AK197" s="2186">
        <f>IF(ISERROR(VLOOKUP(VLOOKUP($A197, 'E4 TB Allocation Details'!$A$18:$L$214, MATCH("Customer ID", 'E4 TB Allocation Details'!$A$18:$L$18, 0),FALSE), 'E2 Allocators'!$B$15:$W$358, MATCH('O5 Details by Class &amp; Accounts'!AK$18, 'E2 Allocators'!$B$15:$W$15, 0),FALSE)*$G197), 0, VLOOKUP(VLOOKUP($A197, 'E4 TB Allocation Details'!$A$18:$L$214, MATCH("Customer ID", 'E4 TB Allocation Details'!$A$18:$L$18, 0),FALSE), 'E2 Allocators'!$B$15:$W$358, MATCH('O5 Details by Class &amp; Accounts'!AK$18, 'E2 Allocators'!$B$15:$W$15, 0),FALSE)*$G197)</f>
        <v>0</v>
      </c>
      <c r="AL197" s="2186">
        <f>IF(ISERROR(VLOOKUP(VLOOKUP($A197, 'E4 TB Allocation Details'!$A$18:$L$214, MATCH("Customer ID", 'E4 TB Allocation Details'!$A$18:$L$18, 0),FALSE), 'E2 Allocators'!$B$15:$W$358, MATCH('O5 Details by Class &amp; Accounts'!AL$18, 'E2 Allocators'!$B$15:$W$15, 0),FALSE)*$G197), 0, VLOOKUP(VLOOKUP($A197, 'E4 TB Allocation Details'!$A$18:$L$214, MATCH("Customer ID", 'E4 TB Allocation Details'!$A$18:$L$18, 0),FALSE), 'E2 Allocators'!$B$15:$W$358, MATCH('O5 Details by Class &amp; Accounts'!AL$18, 'E2 Allocators'!$B$15:$W$15, 0),FALSE)*$G197)</f>
        <v>0</v>
      </c>
      <c r="AM197" s="2186">
        <f>IF(ISERROR(VLOOKUP(VLOOKUP($A197, 'E4 TB Allocation Details'!$A$18:$L$214, MATCH("Customer ID", 'E4 TB Allocation Details'!$A$18:$L$18, 0),FALSE), 'E2 Allocators'!$B$15:$W$358, MATCH('O5 Details by Class &amp; Accounts'!AM$18, 'E2 Allocators'!$B$15:$W$15, 0),FALSE)*$G197), 0, VLOOKUP(VLOOKUP($A197, 'E4 TB Allocation Details'!$A$18:$L$214, MATCH("Customer ID", 'E4 TB Allocation Details'!$A$18:$L$18, 0),FALSE), 'E2 Allocators'!$B$15:$W$358, MATCH('O5 Details by Class &amp; Accounts'!AM$18, 'E2 Allocators'!$B$15:$W$15, 0),FALSE)*$G197)</f>
        <v>0</v>
      </c>
      <c r="AN197" s="2186">
        <f>IF(ISERROR(VLOOKUP(VLOOKUP($A197, 'E4 TB Allocation Details'!$A$18:$L$214, MATCH("Customer ID", 'E4 TB Allocation Details'!$A$18:$L$18, 0),FALSE), 'E2 Allocators'!$B$15:$W$358, MATCH('O5 Details by Class &amp; Accounts'!AN$18, 'E2 Allocators'!$B$15:$W$15, 0),FALSE)*$G197), 0, VLOOKUP(VLOOKUP($A197, 'E4 TB Allocation Details'!$A$18:$L$214, MATCH("Customer ID", 'E4 TB Allocation Details'!$A$18:$L$18, 0),FALSE), 'E2 Allocators'!$B$15:$W$358, MATCH('O5 Details by Class &amp; Accounts'!AN$18, 'E2 Allocators'!$B$15:$W$15, 0),FALSE)*$G197)</f>
        <v>0</v>
      </c>
      <c r="AO197" s="2186">
        <f>IF(ISERROR(VLOOKUP(VLOOKUP($A197, 'E4 TB Allocation Details'!$A$18:$L$214, MATCH("Customer ID", 'E4 TB Allocation Details'!$A$18:$L$18, 0),FALSE), 'E2 Allocators'!$B$15:$W$358, MATCH('O5 Details by Class &amp; Accounts'!AO$18, 'E2 Allocators'!$B$15:$W$15, 0),FALSE)*$G197), 0, VLOOKUP(VLOOKUP($A197, 'E4 TB Allocation Details'!$A$18:$L$214, MATCH("Customer ID", 'E4 TB Allocation Details'!$A$18:$L$18, 0),FALSE), 'E2 Allocators'!$B$15:$W$358, MATCH('O5 Details by Class &amp; Accounts'!AO$18, 'E2 Allocators'!$B$15:$W$15, 0),FALSE)*$G197)</f>
        <v>0</v>
      </c>
      <c r="AP197" s="2186">
        <f>IF(ISERROR(VLOOKUP(VLOOKUP($A197, 'E4 TB Allocation Details'!$A$18:$L$214, MATCH("Customer ID", 'E4 TB Allocation Details'!$A$18:$L$18, 0),FALSE), 'E2 Allocators'!$B$15:$W$358, MATCH('O5 Details by Class &amp; Accounts'!AP$18, 'E2 Allocators'!$B$15:$W$15, 0),FALSE)*$G197), 0, VLOOKUP(VLOOKUP($A197, 'E4 TB Allocation Details'!$A$18:$L$214, MATCH("Customer ID", 'E4 TB Allocation Details'!$A$18:$L$18, 0),FALSE), 'E2 Allocators'!$B$15:$W$358, MATCH('O5 Details by Class &amp; Accounts'!AP$18, 'E2 Allocators'!$B$15:$W$15, 0),FALSE)*$G197)</f>
        <v>0</v>
      </c>
      <c r="AQ197" s="2186">
        <f>IF(ISERROR(VLOOKUP(VLOOKUP($A197, 'E4 TB Allocation Details'!$A$18:$L$214, MATCH("Customer ID", 'E4 TB Allocation Details'!$A$18:$L$18, 0),FALSE), 'E2 Allocators'!$B$15:$W$358, MATCH('O5 Details by Class &amp; Accounts'!AQ$18, 'E2 Allocators'!$B$15:$W$15, 0),FALSE)*$G197), 0, VLOOKUP(VLOOKUP($A197, 'E4 TB Allocation Details'!$A$18:$L$214, MATCH("Customer ID", 'E4 TB Allocation Details'!$A$18:$L$18, 0),FALSE), 'E2 Allocators'!$B$15:$W$358, MATCH('O5 Details by Class &amp; Accounts'!AQ$18, 'E2 Allocators'!$B$15:$W$15, 0),FALSE)*$G197)</f>
        <v>0</v>
      </c>
      <c r="AR197" s="2186">
        <f>IF(ISERROR(VLOOKUP(VLOOKUP($A197, 'E4 TB Allocation Details'!$A$18:$L$214, MATCH("Customer ID", 'E4 TB Allocation Details'!$A$18:$L$18, 0),FALSE), 'E2 Allocators'!$B$15:$W$358, MATCH('O5 Details by Class &amp; Accounts'!AR$18, 'E2 Allocators'!$B$15:$W$15, 0),FALSE)*$G197), 0, VLOOKUP(VLOOKUP($A197, 'E4 TB Allocation Details'!$A$18:$L$214, MATCH("Customer ID", 'E4 TB Allocation Details'!$A$18:$L$18, 0),FALSE), 'E2 Allocators'!$B$15:$W$358, MATCH('O5 Details by Class &amp; Accounts'!AR$18, 'E2 Allocators'!$B$15:$W$15, 0),FALSE)*$G197)</f>
        <v>0</v>
      </c>
      <c r="AS197" s="2186">
        <f>IF(ISERROR(VLOOKUP(VLOOKUP($A197, 'E4 TB Allocation Details'!$A$18:$L$214, MATCH("Customer ID", 'E4 TB Allocation Details'!$A$18:$L$18, 0),FALSE), 'E2 Allocators'!$B$15:$W$358, MATCH('O5 Details by Class &amp; Accounts'!AS$18, 'E2 Allocators'!$B$15:$W$15, 0),FALSE)*$G197), 0, VLOOKUP(VLOOKUP($A197, 'E4 TB Allocation Details'!$A$18:$L$214, MATCH("Customer ID", 'E4 TB Allocation Details'!$A$18:$L$18, 0),FALSE), 'E2 Allocators'!$B$15:$W$358, MATCH('O5 Details by Class &amp; Accounts'!AS$18, 'E2 Allocators'!$B$15:$W$15, 0),FALSE)*$G197)</f>
        <v>0</v>
      </c>
      <c r="AT197" s="2186">
        <f>IF(ISERROR(VLOOKUP(VLOOKUP($A197, 'E4 TB Allocation Details'!$A$18:$L$214, MATCH("Customer ID", 'E4 TB Allocation Details'!$A$18:$L$18, 0),FALSE), 'E2 Allocators'!$B$15:$W$358, MATCH('O5 Details by Class &amp; Accounts'!AT$18, 'E2 Allocators'!$B$15:$W$15, 0),FALSE)*$G197), 0, VLOOKUP(VLOOKUP($A197, 'E4 TB Allocation Details'!$A$18:$L$214, MATCH("Customer ID", 'E4 TB Allocation Details'!$A$18:$L$18, 0),FALSE), 'E2 Allocators'!$B$15:$W$358, MATCH('O5 Details by Class &amp; Accounts'!AT$18, 'E2 Allocators'!$B$15:$W$15, 0),FALSE)*$G197)</f>
        <v>0</v>
      </c>
      <c r="AU197" s="2186">
        <f>IF(ISERROR(VLOOKUP(VLOOKUP($A197, 'E4 TB Allocation Details'!$A$18:$L$214, MATCH("Customer ID", 'E4 TB Allocation Details'!$A$18:$L$18, 0),FALSE), 'E2 Allocators'!$B$15:$W$358, MATCH('O5 Details by Class &amp; Accounts'!AU$18, 'E2 Allocators'!$B$15:$W$15, 0),FALSE)*$G197), 0, VLOOKUP(VLOOKUP($A197, 'E4 TB Allocation Details'!$A$18:$L$214, MATCH("Customer ID", 'E4 TB Allocation Details'!$A$18:$L$18, 0),FALSE), 'E2 Allocators'!$B$15:$W$358, MATCH('O5 Details by Class &amp; Accounts'!AU$18, 'E2 Allocators'!$B$15:$W$15, 0),FALSE)*$G197)</f>
        <v>0</v>
      </c>
      <c r="AV197" s="2186">
        <f>IF(ISERROR(VLOOKUP(VLOOKUP($A197, 'E4 TB Allocation Details'!$A$18:$L$214, MATCH("Customer ID", 'E4 TB Allocation Details'!$A$18:$L$18, 0),FALSE), 'E2 Allocators'!$B$15:$W$358, MATCH('O5 Details by Class &amp; Accounts'!AV$18, 'E2 Allocators'!$B$15:$W$15, 0),FALSE)*$G197), 0, VLOOKUP(VLOOKUP($A197, 'E4 TB Allocation Details'!$A$18:$L$214, MATCH("Customer ID", 'E4 TB Allocation Details'!$A$18:$L$18, 0),FALSE), 'E2 Allocators'!$B$15:$W$358, MATCH('O5 Details by Class &amp; Accounts'!AV$18, 'E2 Allocators'!$B$15:$W$15, 0),FALSE)*$G197)</f>
        <v>0</v>
      </c>
      <c r="AW197" s="2186">
        <f>IF(ISERROR(VLOOKUP(VLOOKUP($A197, 'E4 TB Allocation Details'!$A$18:$L$214, MATCH("Customer ID", 'E4 TB Allocation Details'!$A$18:$L$18, 0),FALSE), 'E2 Allocators'!$B$15:$W$358, MATCH('O5 Details by Class &amp; Accounts'!AW$18, 'E2 Allocators'!$B$15:$W$15, 0),FALSE)*$G197), 0, VLOOKUP(VLOOKUP($A197, 'E4 TB Allocation Details'!$A$18:$L$214, MATCH("Customer ID", 'E4 TB Allocation Details'!$A$18:$L$18, 0),FALSE), 'E2 Allocators'!$B$15:$W$358, MATCH('O5 Details by Class &amp; Accounts'!AW$18, 'E2 Allocators'!$B$15:$W$15, 0),FALSE)*$G197)</f>
        <v>0</v>
      </c>
      <c r="AX197" s="2186">
        <f t="shared" si="51"/>
        <v>0</v>
      </c>
      <c r="AY197" s="2186">
        <f>IF(ISERROR(VLOOKUP(VLOOKUP($A197, 'E4 TB Allocation Details'!$A$18:$L$214, MATCH("Misc ID", 'E4 TB Allocation Details'!$A$18:$L$18, 0),FALSE), 'E2 Allocators'!$B$15:$W$358, MATCH('O5 Details by Class &amp; Accounts'!AY$18, 'E2 Allocators'!$B$15:$W$15, 0),FALSE)*$E197), 0, VLOOKUP(VLOOKUP($A197, 'E4 TB Allocation Details'!$A$18:$L$214, MATCH("Misc ID", 'E4 TB Allocation Details'!$A$18:$L$18, 0),FALSE), 'E2 Allocators'!$B$15:$W$358, MATCH('O5 Details by Class &amp; Accounts'!AY$18, 'E2 Allocators'!$B$15:$W$15, 0),FALSE)*$E197)</f>
        <v>0</v>
      </c>
      <c r="AZ197" s="2186">
        <f>IF(ISERROR(VLOOKUP(VLOOKUP($A197, 'E4 TB Allocation Details'!$A$18:$L$214, MATCH("Misc ID", 'E4 TB Allocation Details'!$A$18:$L$18, 0),FALSE), 'E2 Allocators'!$B$15:$W$358, MATCH('O5 Details by Class &amp; Accounts'!AZ$18, 'E2 Allocators'!$B$15:$W$15, 0),FALSE)*$E197), 0, VLOOKUP(VLOOKUP($A197, 'E4 TB Allocation Details'!$A$18:$L$214, MATCH("Misc ID", 'E4 TB Allocation Details'!$A$18:$L$18, 0),FALSE), 'E2 Allocators'!$B$15:$W$358, MATCH('O5 Details by Class &amp; Accounts'!AZ$18, 'E2 Allocators'!$B$15:$W$15, 0),FALSE)*$E197)</f>
        <v>0</v>
      </c>
      <c r="BA197" s="2186">
        <f>IF(ISERROR(VLOOKUP(VLOOKUP($A197, 'E4 TB Allocation Details'!$A$18:$L$214, MATCH("Misc ID", 'E4 TB Allocation Details'!$A$18:$L$18, 0),FALSE), 'E2 Allocators'!$B$15:$W$358, MATCH('O5 Details by Class &amp; Accounts'!BA$18, 'E2 Allocators'!$B$15:$W$15, 0),FALSE)*$E197), 0, VLOOKUP(VLOOKUP($A197, 'E4 TB Allocation Details'!$A$18:$L$214, MATCH("Misc ID", 'E4 TB Allocation Details'!$A$18:$L$18, 0),FALSE), 'E2 Allocators'!$B$15:$W$358, MATCH('O5 Details by Class &amp; Accounts'!BA$18, 'E2 Allocators'!$B$15:$W$15, 0),FALSE)*$E197)</f>
        <v>0</v>
      </c>
      <c r="BB197" s="2186">
        <f>IF(ISERROR(VLOOKUP(VLOOKUP($A197, 'E4 TB Allocation Details'!$A$18:$L$214, MATCH("Misc ID", 'E4 TB Allocation Details'!$A$18:$L$18, 0),FALSE), 'E2 Allocators'!$B$15:$W$358, MATCH('O5 Details by Class &amp; Accounts'!BB$18, 'E2 Allocators'!$B$15:$W$15, 0),FALSE)*$E197), 0, VLOOKUP(VLOOKUP($A197, 'E4 TB Allocation Details'!$A$18:$L$214, MATCH("Misc ID", 'E4 TB Allocation Details'!$A$18:$L$18, 0),FALSE), 'E2 Allocators'!$B$15:$W$358, MATCH('O5 Details by Class &amp; Accounts'!BB$18, 'E2 Allocators'!$B$15:$W$15, 0),FALSE)*$E197)</f>
        <v>0</v>
      </c>
      <c r="BC197" s="2186">
        <f>IF(ISERROR(VLOOKUP(VLOOKUP($A197, 'E4 TB Allocation Details'!$A$18:$L$214, MATCH("Misc ID", 'E4 TB Allocation Details'!$A$18:$L$18, 0),FALSE), 'E2 Allocators'!$B$15:$W$358, MATCH('O5 Details by Class &amp; Accounts'!BC$18, 'E2 Allocators'!$B$15:$W$15, 0),FALSE)*$E197), 0, VLOOKUP(VLOOKUP($A197, 'E4 TB Allocation Details'!$A$18:$L$214, MATCH("Misc ID", 'E4 TB Allocation Details'!$A$18:$L$18, 0),FALSE), 'E2 Allocators'!$B$15:$W$358, MATCH('O5 Details by Class &amp; Accounts'!BC$18, 'E2 Allocators'!$B$15:$W$15, 0),FALSE)*$E197)</f>
        <v>0</v>
      </c>
      <c r="BD197" s="2186">
        <f>IF(ISERROR(VLOOKUP(VLOOKUP($A197, 'E4 TB Allocation Details'!$A$18:$L$214, MATCH("Misc ID", 'E4 TB Allocation Details'!$A$18:$L$18, 0),FALSE), 'E2 Allocators'!$B$15:$W$358, MATCH('O5 Details by Class &amp; Accounts'!BD$18, 'E2 Allocators'!$B$15:$W$15, 0),FALSE)*$E197), 0, VLOOKUP(VLOOKUP($A197, 'E4 TB Allocation Details'!$A$18:$L$214, MATCH("Misc ID", 'E4 TB Allocation Details'!$A$18:$L$18, 0),FALSE), 'E2 Allocators'!$B$15:$W$358, MATCH('O5 Details by Class &amp; Accounts'!BD$18, 'E2 Allocators'!$B$15:$W$15, 0),FALSE)*$E197)</f>
        <v>0</v>
      </c>
      <c r="BE197" s="2186">
        <f>IF(ISERROR(VLOOKUP(VLOOKUP($A197, 'E4 TB Allocation Details'!$A$18:$L$214, MATCH("Misc ID", 'E4 TB Allocation Details'!$A$18:$L$18, 0),FALSE), 'E2 Allocators'!$B$15:$W$358, MATCH('O5 Details by Class &amp; Accounts'!BE$18, 'E2 Allocators'!$B$15:$W$15, 0),FALSE)*$E197), 0, VLOOKUP(VLOOKUP($A197, 'E4 TB Allocation Details'!$A$18:$L$214, MATCH("Misc ID", 'E4 TB Allocation Details'!$A$18:$L$18, 0),FALSE), 'E2 Allocators'!$B$15:$W$358, MATCH('O5 Details by Class &amp; Accounts'!BE$18, 'E2 Allocators'!$B$15:$W$15, 0),FALSE)*$E197)</f>
        <v>0</v>
      </c>
      <c r="BF197" s="2186">
        <f>IF(ISERROR(VLOOKUP(VLOOKUP($A197, 'E4 TB Allocation Details'!$A$18:$L$214, MATCH("Misc ID", 'E4 TB Allocation Details'!$A$18:$L$18, 0),FALSE), 'E2 Allocators'!$B$15:$W$358, MATCH('O5 Details by Class &amp; Accounts'!BF$18, 'E2 Allocators'!$B$15:$W$15, 0),FALSE)*$E197), 0, VLOOKUP(VLOOKUP($A197, 'E4 TB Allocation Details'!$A$18:$L$214, MATCH("Misc ID", 'E4 TB Allocation Details'!$A$18:$L$18, 0),FALSE), 'E2 Allocators'!$B$15:$W$358, MATCH('O5 Details by Class &amp; Accounts'!BF$18, 'E2 Allocators'!$B$15:$W$15, 0),FALSE)*$E197)</f>
        <v>0</v>
      </c>
      <c r="BG197" s="2186">
        <f>IF(ISERROR(VLOOKUP(VLOOKUP($A197, 'E4 TB Allocation Details'!$A$18:$L$214, MATCH("Misc ID", 'E4 TB Allocation Details'!$A$18:$L$18, 0),FALSE), 'E2 Allocators'!$B$15:$W$358, MATCH('O5 Details by Class &amp; Accounts'!BG$18, 'E2 Allocators'!$B$15:$W$15, 0),FALSE)*$E197), 0, VLOOKUP(VLOOKUP($A197, 'E4 TB Allocation Details'!$A$18:$L$214, MATCH("Misc ID", 'E4 TB Allocation Details'!$A$18:$L$18, 0),FALSE), 'E2 Allocators'!$B$15:$W$358, MATCH('O5 Details by Class &amp; Accounts'!BG$18, 'E2 Allocators'!$B$15:$W$15, 0),FALSE)*$E197)</f>
        <v>0</v>
      </c>
      <c r="BH197" s="2186">
        <f>IF(ISERROR(VLOOKUP(VLOOKUP($A197, 'E4 TB Allocation Details'!$A$18:$L$214, MATCH("Misc ID", 'E4 TB Allocation Details'!$A$18:$L$18, 0),FALSE), 'E2 Allocators'!$B$15:$W$358, MATCH('O5 Details by Class &amp; Accounts'!BH$18, 'E2 Allocators'!$B$15:$W$15, 0),FALSE)*$E197), 0, VLOOKUP(VLOOKUP($A197, 'E4 TB Allocation Details'!$A$18:$L$214, MATCH("Misc ID", 'E4 TB Allocation Details'!$A$18:$L$18, 0),FALSE), 'E2 Allocators'!$B$15:$W$358, MATCH('O5 Details by Class &amp; Accounts'!BH$18, 'E2 Allocators'!$B$15:$W$15, 0),FALSE)*$E197)</f>
        <v>0</v>
      </c>
      <c r="BI197" s="2186">
        <f>IF(ISERROR(VLOOKUP(VLOOKUP($A197, 'E4 TB Allocation Details'!$A$18:$L$214, MATCH("Misc ID", 'E4 TB Allocation Details'!$A$18:$L$18, 0),FALSE), 'E2 Allocators'!$B$15:$W$358, MATCH('O5 Details by Class &amp; Accounts'!BI$18, 'E2 Allocators'!$B$15:$W$15, 0),FALSE)*$E197), 0, VLOOKUP(VLOOKUP($A197, 'E4 TB Allocation Details'!$A$18:$L$214, MATCH("Misc ID", 'E4 TB Allocation Details'!$A$18:$L$18, 0),FALSE), 'E2 Allocators'!$B$15:$W$358, MATCH('O5 Details by Class &amp; Accounts'!BI$18, 'E2 Allocators'!$B$15:$W$15, 0),FALSE)*$E197)</f>
        <v>0</v>
      </c>
      <c r="BJ197" s="2186">
        <f>IF(ISERROR(VLOOKUP(VLOOKUP($A197, 'E4 TB Allocation Details'!$A$18:$L$214, MATCH("Misc ID", 'E4 TB Allocation Details'!$A$18:$L$18, 0),FALSE), 'E2 Allocators'!$B$15:$W$358, MATCH('O5 Details by Class &amp; Accounts'!BJ$18, 'E2 Allocators'!$B$15:$W$15, 0),FALSE)*$E197), 0, VLOOKUP(VLOOKUP($A197, 'E4 TB Allocation Details'!$A$18:$L$214, MATCH("Misc ID", 'E4 TB Allocation Details'!$A$18:$L$18, 0),FALSE), 'E2 Allocators'!$B$15:$W$358, MATCH('O5 Details by Class &amp; Accounts'!BJ$18, 'E2 Allocators'!$B$15:$W$15, 0),FALSE)*$E197)</f>
        <v>0</v>
      </c>
      <c r="BK197" s="2186">
        <f>IF(ISERROR(VLOOKUP(VLOOKUP($A197, 'E4 TB Allocation Details'!$A$18:$L$214, MATCH("Misc ID", 'E4 TB Allocation Details'!$A$18:$L$18, 0),FALSE), 'E2 Allocators'!$B$15:$W$358, MATCH('O5 Details by Class &amp; Accounts'!BK$18, 'E2 Allocators'!$B$15:$W$15, 0),FALSE)*$E197), 0, VLOOKUP(VLOOKUP($A197, 'E4 TB Allocation Details'!$A$18:$L$214, MATCH("Misc ID", 'E4 TB Allocation Details'!$A$18:$L$18, 0),FALSE), 'E2 Allocators'!$B$15:$W$358, MATCH('O5 Details by Class &amp; Accounts'!BK$18, 'E2 Allocators'!$B$15:$W$15, 0),FALSE)*$E197)</f>
        <v>0</v>
      </c>
      <c r="BL197" s="2186">
        <f>IF(ISERROR(VLOOKUP(VLOOKUP($A197, 'E4 TB Allocation Details'!$A$18:$L$214, MATCH("Misc ID", 'E4 TB Allocation Details'!$A$18:$L$18, 0),FALSE), 'E2 Allocators'!$B$15:$W$358, MATCH('O5 Details by Class &amp; Accounts'!BL$18, 'E2 Allocators'!$B$15:$W$15, 0),FALSE)*$E197), 0, VLOOKUP(VLOOKUP($A197, 'E4 TB Allocation Details'!$A$18:$L$214, MATCH("Misc ID", 'E4 TB Allocation Details'!$A$18:$L$18, 0),FALSE), 'E2 Allocators'!$B$15:$W$358, MATCH('O5 Details by Class &amp; Accounts'!BL$18, 'E2 Allocators'!$B$15:$W$15, 0),FALSE)*$E197)</f>
        <v>0</v>
      </c>
      <c r="BM197" s="2186">
        <f>IF(ISERROR(VLOOKUP(VLOOKUP($A197, 'E4 TB Allocation Details'!$A$18:$L$214, MATCH("Misc ID", 'E4 TB Allocation Details'!$A$18:$L$18, 0),FALSE), 'E2 Allocators'!$B$15:$W$358, MATCH('O5 Details by Class &amp; Accounts'!BM$18, 'E2 Allocators'!$B$15:$W$15, 0),FALSE)*$E197), 0, VLOOKUP(VLOOKUP($A197, 'E4 TB Allocation Details'!$A$18:$L$214, MATCH("Misc ID", 'E4 TB Allocation Details'!$A$18:$L$18, 0),FALSE), 'E2 Allocators'!$B$15:$W$358, MATCH('O5 Details by Class &amp; Accounts'!BM$18, 'E2 Allocators'!$B$15:$W$15, 0),FALSE)*$E197)</f>
        <v>0</v>
      </c>
      <c r="BN197" s="2186">
        <f>IF(ISERROR(VLOOKUP(VLOOKUP($A197, 'E4 TB Allocation Details'!$A$18:$L$214, MATCH("Misc ID", 'E4 TB Allocation Details'!$A$18:$L$18, 0),FALSE), 'E2 Allocators'!$B$15:$W$358, MATCH('O5 Details by Class &amp; Accounts'!BN$18, 'E2 Allocators'!$B$15:$W$15, 0),FALSE)*$E197), 0, VLOOKUP(VLOOKUP($A197, 'E4 TB Allocation Details'!$A$18:$L$214, MATCH("Misc ID", 'E4 TB Allocation Details'!$A$18:$L$18, 0),FALSE), 'E2 Allocators'!$B$15:$W$358, MATCH('O5 Details by Class &amp; Accounts'!BN$18, 'E2 Allocators'!$B$15:$W$15, 0),FALSE)*$E197)</f>
        <v>0</v>
      </c>
      <c r="BO197" s="2186">
        <f>IF(ISERROR(VLOOKUP(VLOOKUP($A197, 'E4 TB Allocation Details'!$A$18:$L$214, MATCH("Misc ID", 'E4 TB Allocation Details'!$A$18:$L$18, 0),FALSE), 'E2 Allocators'!$B$15:$W$358, MATCH('O5 Details by Class &amp; Accounts'!BO$18, 'E2 Allocators'!$B$15:$W$15, 0),FALSE)*$E197), 0, VLOOKUP(VLOOKUP($A197, 'E4 TB Allocation Details'!$A$18:$L$214, MATCH("Misc ID", 'E4 TB Allocation Details'!$A$18:$L$18, 0),FALSE), 'E2 Allocators'!$B$15:$W$358, MATCH('O5 Details by Class &amp; Accounts'!BO$18, 'E2 Allocators'!$B$15:$W$15, 0),FALSE)*$E197)</f>
        <v>0</v>
      </c>
      <c r="BP197" s="2186">
        <f>IF(ISERROR(VLOOKUP(VLOOKUP($A197, 'E4 TB Allocation Details'!$A$18:$L$214, MATCH("Misc ID", 'E4 TB Allocation Details'!$A$18:$L$18, 0),FALSE), 'E2 Allocators'!$B$15:$W$358, MATCH('O5 Details by Class &amp; Accounts'!BP$18, 'E2 Allocators'!$B$15:$W$15, 0),FALSE)*$E197), 0, VLOOKUP(VLOOKUP($A197, 'E4 TB Allocation Details'!$A$18:$L$214, MATCH("Misc ID", 'E4 TB Allocation Details'!$A$18:$L$18, 0),FALSE), 'E2 Allocators'!$B$15:$W$358, MATCH('O5 Details by Class &amp; Accounts'!BP$18, 'E2 Allocators'!$B$15:$W$15, 0),FALSE)*$E197)</f>
        <v>0</v>
      </c>
      <c r="BQ197" s="2186">
        <f>IF(ISERROR(VLOOKUP(VLOOKUP($A197, 'E4 TB Allocation Details'!$A$18:$L$214, MATCH("Misc ID", 'E4 TB Allocation Details'!$A$18:$L$18, 0),FALSE), 'E2 Allocators'!$B$15:$W$358, MATCH('O5 Details by Class &amp; Accounts'!BQ$18, 'E2 Allocators'!$B$15:$W$15, 0),FALSE)*$E197), 0, VLOOKUP(VLOOKUP($A197, 'E4 TB Allocation Details'!$A$18:$L$214, MATCH("Misc ID", 'E4 TB Allocation Details'!$A$18:$L$18, 0),FALSE), 'E2 Allocators'!$B$15:$W$358, MATCH('O5 Details by Class &amp; Accounts'!BQ$18, 'E2 Allocators'!$B$15:$W$15, 0),FALSE)*$E197)</f>
        <v>0</v>
      </c>
      <c r="BR197" s="2186">
        <f>IF(ISERROR(VLOOKUP(VLOOKUP($A197, 'E4 TB Allocation Details'!$A$18:$L$214, MATCH("Misc ID", 'E4 TB Allocation Details'!$A$18:$L$18, 0),FALSE), 'E2 Allocators'!$B$15:$W$358, MATCH('O5 Details by Class &amp; Accounts'!BR$18, 'E2 Allocators'!$B$15:$W$15, 0),FALSE)*$E197), 0, VLOOKUP(VLOOKUP($A197, 'E4 TB Allocation Details'!$A$18:$L$214, MATCH("Misc ID", 'E4 TB Allocation Details'!$A$18:$L$18, 0),FALSE), 'E2 Allocators'!$B$15:$W$358, MATCH('O5 Details by Class &amp; Accounts'!BR$18, 'E2 Allocators'!$B$15:$W$15, 0),FALSE)*$E197)</f>
        <v>0</v>
      </c>
      <c r="BS197" s="2186">
        <f t="shared" si="48"/>
        <v>0</v>
      </c>
      <c r="BT197" s="2186">
        <f>IF(ISERROR(VLOOKUP(VLOOKUP($A197, 'E4 TB Allocation Details'!$A$18:$L$214, MATCH("A &amp; G ID", 'E4 TB Allocation Details'!$A$18:$L$18, 0),FALSE), 'E2 Allocators'!$B$15:$W$358, MATCH('O5 Details by Class &amp; Accounts'!BT$18, 'E2 Allocators'!$B$15:$W$15, 0),FALSE)*$E197), 0, VLOOKUP(VLOOKUP($A197, 'E4 TB Allocation Details'!$A$18:$L$214, MATCH("A &amp; G ID", 'E4 TB Allocation Details'!$A$18:$L$18, 0),FALSE), 'E2 Allocators'!$B$15:$W$358, MATCH('O5 Details by Class &amp; Accounts'!BT$18, 'E2 Allocators'!$B$15:$W$15, 0),FALSE)*$E197)</f>
        <v>372671.82531830407</v>
      </c>
      <c r="BU197" s="2186">
        <f>IF(ISERROR(VLOOKUP(VLOOKUP($A197, 'E4 TB Allocation Details'!$A$18:$L$214, MATCH("A &amp; G ID", 'E4 TB Allocation Details'!$A$18:$L$18, 0),FALSE), 'E2 Allocators'!$B$15:$W$358, MATCH('O5 Details by Class &amp; Accounts'!BU$18, 'E2 Allocators'!$B$15:$W$15, 0),FALSE)*$E197), 0, VLOOKUP(VLOOKUP($A197, 'E4 TB Allocation Details'!$A$18:$L$214, MATCH("A &amp; G ID", 'E4 TB Allocation Details'!$A$18:$L$18, 0),FALSE), 'E2 Allocators'!$B$15:$W$358, MATCH('O5 Details by Class &amp; Accounts'!BU$18, 'E2 Allocators'!$B$15:$W$15, 0),FALSE)*$E197)</f>
        <v>70842.825585238519</v>
      </c>
      <c r="BV197" s="2186">
        <f>IF(ISERROR(VLOOKUP(VLOOKUP($A197, 'E4 TB Allocation Details'!$A$18:$L$214, MATCH("A &amp; G ID", 'E4 TB Allocation Details'!$A$18:$L$18, 0),FALSE), 'E2 Allocators'!$B$15:$W$358, MATCH('O5 Details by Class &amp; Accounts'!BV$18, 'E2 Allocators'!$B$15:$W$15, 0),FALSE)*$E197), 0, VLOOKUP(VLOOKUP($A197, 'E4 TB Allocation Details'!$A$18:$L$214, MATCH("A &amp; G ID", 'E4 TB Allocation Details'!$A$18:$L$18, 0),FALSE), 'E2 Allocators'!$B$15:$W$358, MATCH('O5 Details by Class &amp; Accounts'!BV$18, 'E2 Allocators'!$B$15:$W$15, 0),FALSE)*$E197)</f>
        <v>90775.104829642587</v>
      </c>
      <c r="BW197" s="2186">
        <f>IF(ISERROR(VLOOKUP(VLOOKUP($A197, 'E4 TB Allocation Details'!$A$18:$L$214, MATCH("A &amp; G ID", 'E4 TB Allocation Details'!$A$18:$L$18, 0),FALSE), 'E2 Allocators'!$B$15:$W$358, MATCH('O5 Details by Class &amp; Accounts'!BW$18, 'E2 Allocators'!$B$15:$W$15, 0),FALSE)*$E197), 0, VLOOKUP(VLOOKUP($A197, 'E4 TB Allocation Details'!$A$18:$L$214, MATCH("A &amp; G ID", 'E4 TB Allocation Details'!$A$18:$L$18, 0),FALSE), 'E2 Allocators'!$B$15:$W$358, MATCH('O5 Details by Class &amp; Accounts'!BW$18, 'E2 Allocators'!$B$15:$W$15, 0),FALSE)*$E197)</f>
        <v>0</v>
      </c>
      <c r="BX197" s="2186">
        <f>IF(ISERROR(VLOOKUP(VLOOKUP($A197, 'E4 TB Allocation Details'!$A$18:$L$214, MATCH("A &amp; G ID", 'E4 TB Allocation Details'!$A$18:$L$18, 0),FALSE), 'E2 Allocators'!$B$15:$W$358, MATCH('O5 Details by Class &amp; Accounts'!BX$18, 'E2 Allocators'!$B$15:$W$15, 0),FALSE)*$E197), 0, VLOOKUP(VLOOKUP($A197, 'E4 TB Allocation Details'!$A$18:$L$214, MATCH("A &amp; G ID", 'E4 TB Allocation Details'!$A$18:$L$18, 0),FALSE), 'E2 Allocators'!$B$15:$W$358, MATCH('O5 Details by Class &amp; Accounts'!BX$18, 'E2 Allocators'!$B$15:$W$15, 0),FALSE)*$E197)</f>
        <v>0</v>
      </c>
      <c r="BY197" s="2186">
        <f>IF(ISERROR(VLOOKUP(VLOOKUP($A197, 'E4 TB Allocation Details'!$A$18:$L$214, MATCH("A &amp; G ID", 'E4 TB Allocation Details'!$A$18:$L$18, 0),FALSE), 'E2 Allocators'!$B$15:$W$358, MATCH('O5 Details by Class &amp; Accounts'!BY$18, 'E2 Allocators'!$B$15:$W$15, 0),FALSE)*$E197), 0, VLOOKUP(VLOOKUP($A197, 'E4 TB Allocation Details'!$A$18:$L$214, MATCH("A &amp; G ID", 'E4 TB Allocation Details'!$A$18:$L$18, 0),FALSE), 'E2 Allocators'!$B$15:$W$358, MATCH('O5 Details by Class &amp; Accounts'!BY$18, 'E2 Allocators'!$B$15:$W$15, 0),FALSE)*$E197)</f>
        <v>0</v>
      </c>
      <c r="BZ197" s="2186">
        <f>IF(ISERROR(VLOOKUP(VLOOKUP($A197, 'E4 TB Allocation Details'!$A$18:$L$214, MATCH("A &amp; G ID", 'E4 TB Allocation Details'!$A$18:$L$18, 0),FALSE), 'E2 Allocators'!$B$15:$W$358, MATCH('O5 Details by Class &amp; Accounts'!BZ$18, 'E2 Allocators'!$B$15:$W$15, 0),FALSE)*$E197), 0, VLOOKUP(VLOOKUP($A197, 'E4 TB Allocation Details'!$A$18:$L$214, MATCH("A &amp; G ID", 'E4 TB Allocation Details'!$A$18:$L$18, 0),FALSE), 'E2 Allocators'!$B$15:$W$358, MATCH('O5 Details by Class &amp; Accounts'!BZ$18, 'E2 Allocators'!$B$15:$W$15, 0),FALSE)*$E197)</f>
        <v>9119.2052166521571</v>
      </c>
      <c r="CA197" s="2186">
        <f>IF(ISERROR(VLOOKUP(VLOOKUP($A197, 'E4 TB Allocation Details'!$A$18:$L$214, MATCH("A &amp; G ID", 'E4 TB Allocation Details'!$A$18:$L$18, 0),FALSE), 'E2 Allocators'!$B$15:$W$358, MATCH('O5 Details by Class &amp; Accounts'!CA$18, 'E2 Allocators'!$B$15:$W$15, 0),FALSE)*$E197), 0, VLOOKUP(VLOOKUP($A197, 'E4 TB Allocation Details'!$A$18:$L$214, MATCH("A &amp; G ID", 'E4 TB Allocation Details'!$A$18:$L$18, 0),FALSE), 'E2 Allocators'!$B$15:$W$358, MATCH('O5 Details by Class &amp; Accounts'!CA$18, 'E2 Allocators'!$B$15:$W$15, 0),FALSE)*$E197)</f>
        <v>1087.0440693407154</v>
      </c>
      <c r="CB197" s="2186">
        <f>IF(ISERROR(VLOOKUP(VLOOKUP($A197, 'E4 TB Allocation Details'!$A$18:$L$214, MATCH("A &amp; G ID", 'E4 TB Allocation Details'!$A$18:$L$18, 0),FALSE), 'E2 Allocators'!$B$15:$W$358, MATCH('O5 Details by Class &amp; Accounts'!CB$18, 'E2 Allocators'!$B$15:$W$15, 0),FALSE)*$E197), 0, VLOOKUP(VLOOKUP($A197, 'E4 TB Allocation Details'!$A$18:$L$214, MATCH("A &amp; G ID", 'E4 TB Allocation Details'!$A$18:$L$18, 0),FALSE), 'E2 Allocators'!$B$15:$W$358, MATCH('O5 Details by Class &amp; Accounts'!CB$18, 'E2 Allocators'!$B$15:$W$15, 0),FALSE)*$E197)</f>
        <v>1001.0849808220383</v>
      </c>
      <c r="CC197" s="2186">
        <f>IF(ISERROR(VLOOKUP(VLOOKUP($A197, 'E4 TB Allocation Details'!$A$18:$L$214, MATCH("A &amp; G ID", 'E4 TB Allocation Details'!$A$18:$L$18, 0),FALSE), 'E2 Allocators'!$B$15:$W$358, MATCH('O5 Details by Class &amp; Accounts'!CC$18, 'E2 Allocators'!$B$15:$W$15, 0),FALSE)*$E197), 0, VLOOKUP(VLOOKUP($A197, 'E4 TB Allocation Details'!$A$18:$L$214, MATCH("A &amp; G ID", 'E4 TB Allocation Details'!$A$18:$L$18, 0),FALSE), 'E2 Allocators'!$B$15:$W$358, MATCH('O5 Details by Class &amp; Accounts'!CC$18, 'E2 Allocators'!$B$15:$W$15, 0),FALSE)*$E197)</f>
        <v>0</v>
      </c>
      <c r="CD197" s="2186">
        <f>IF(ISERROR(VLOOKUP(VLOOKUP($A197, 'E4 TB Allocation Details'!$A$18:$L$214, MATCH("A &amp; G ID", 'E4 TB Allocation Details'!$A$18:$L$18, 0),FALSE), 'E2 Allocators'!$B$15:$W$358, MATCH('O5 Details by Class &amp; Accounts'!CD$18, 'E2 Allocators'!$B$15:$W$15, 0),FALSE)*$E197), 0, VLOOKUP(VLOOKUP($A197, 'E4 TB Allocation Details'!$A$18:$L$214, MATCH("A &amp; G ID", 'E4 TB Allocation Details'!$A$18:$L$18, 0),FALSE), 'E2 Allocators'!$B$15:$W$358, MATCH('O5 Details by Class &amp; Accounts'!CD$18, 'E2 Allocators'!$B$15:$W$15, 0),FALSE)*$E197)</f>
        <v>0</v>
      </c>
      <c r="CE197" s="2186">
        <f>IF(ISERROR(VLOOKUP(VLOOKUP($A197, 'E4 TB Allocation Details'!$A$18:$L$214, MATCH("A &amp; G ID", 'E4 TB Allocation Details'!$A$18:$L$18, 0),FALSE), 'E2 Allocators'!$B$15:$W$358, MATCH('O5 Details by Class &amp; Accounts'!CE$18, 'E2 Allocators'!$B$15:$W$15, 0),FALSE)*$E197), 0, VLOOKUP(VLOOKUP($A197, 'E4 TB Allocation Details'!$A$18:$L$214, MATCH("A &amp; G ID", 'E4 TB Allocation Details'!$A$18:$L$18, 0),FALSE), 'E2 Allocators'!$B$15:$W$358, MATCH('O5 Details by Class &amp; Accounts'!CE$18, 'E2 Allocators'!$B$15:$W$15, 0),FALSE)*$E197)</f>
        <v>0</v>
      </c>
      <c r="CF197" s="2186">
        <f>IF(ISERROR(VLOOKUP(VLOOKUP($A197, 'E4 TB Allocation Details'!$A$18:$L$214, MATCH("A &amp; G ID", 'E4 TB Allocation Details'!$A$18:$L$18, 0),FALSE), 'E2 Allocators'!$B$15:$W$358, MATCH('O5 Details by Class &amp; Accounts'!CF$18, 'E2 Allocators'!$B$15:$W$15, 0),FALSE)*$E197), 0, VLOOKUP(VLOOKUP($A197, 'E4 TB Allocation Details'!$A$18:$L$214, MATCH("A &amp; G ID", 'E4 TB Allocation Details'!$A$18:$L$18, 0),FALSE), 'E2 Allocators'!$B$15:$W$358, MATCH('O5 Details by Class &amp; Accounts'!CF$18, 'E2 Allocators'!$B$15:$W$15, 0),FALSE)*$E197)</f>
        <v>0</v>
      </c>
      <c r="CG197" s="2186">
        <f>IF(ISERROR(VLOOKUP(VLOOKUP($A197, 'E4 TB Allocation Details'!$A$18:$L$214, MATCH("A &amp; G ID", 'E4 TB Allocation Details'!$A$18:$L$18, 0),FALSE), 'E2 Allocators'!$B$15:$W$358, MATCH('O5 Details by Class &amp; Accounts'!CG$18, 'E2 Allocators'!$B$15:$W$15, 0),FALSE)*$E197), 0, VLOOKUP(VLOOKUP($A197, 'E4 TB Allocation Details'!$A$18:$L$214, MATCH("A &amp; G ID", 'E4 TB Allocation Details'!$A$18:$L$18, 0),FALSE), 'E2 Allocators'!$B$15:$W$358, MATCH('O5 Details by Class &amp; Accounts'!CG$18, 'E2 Allocators'!$B$15:$W$15, 0),FALSE)*$E197)</f>
        <v>0</v>
      </c>
      <c r="CH197" s="2186">
        <f>IF(ISERROR(VLOOKUP(VLOOKUP($A197, 'E4 TB Allocation Details'!$A$18:$L$214, MATCH("A &amp; G ID", 'E4 TB Allocation Details'!$A$18:$L$18, 0),FALSE), 'E2 Allocators'!$B$15:$W$358, MATCH('O5 Details by Class &amp; Accounts'!CH$18, 'E2 Allocators'!$B$15:$W$15, 0),FALSE)*$E197), 0, VLOOKUP(VLOOKUP($A197, 'E4 TB Allocation Details'!$A$18:$L$214, MATCH("A &amp; G ID", 'E4 TB Allocation Details'!$A$18:$L$18, 0),FALSE), 'E2 Allocators'!$B$15:$W$358, MATCH('O5 Details by Class &amp; Accounts'!CH$18, 'E2 Allocators'!$B$15:$W$15, 0),FALSE)*$E197)</f>
        <v>0</v>
      </c>
      <c r="CI197" s="2186">
        <f>IF(ISERROR(VLOOKUP(VLOOKUP($A197, 'E4 TB Allocation Details'!$A$18:$L$214, MATCH("A &amp; G ID", 'E4 TB Allocation Details'!$A$18:$L$18, 0),FALSE), 'E2 Allocators'!$B$15:$W$358, MATCH('O5 Details by Class &amp; Accounts'!CI$18, 'E2 Allocators'!$B$15:$W$15, 0),FALSE)*$E197), 0, VLOOKUP(VLOOKUP($A197, 'E4 TB Allocation Details'!$A$18:$L$214, MATCH("A &amp; G ID", 'E4 TB Allocation Details'!$A$18:$L$18, 0),FALSE), 'E2 Allocators'!$B$15:$W$358, MATCH('O5 Details by Class &amp; Accounts'!CI$18, 'E2 Allocators'!$B$15:$W$15, 0),FALSE)*$E197)</f>
        <v>0</v>
      </c>
      <c r="CJ197" s="2186">
        <f>IF(ISERROR(VLOOKUP(VLOOKUP($A197, 'E4 TB Allocation Details'!$A$18:$L$214, MATCH("A &amp; G ID", 'E4 TB Allocation Details'!$A$18:$L$18, 0),FALSE), 'E2 Allocators'!$B$15:$W$358, MATCH('O5 Details by Class &amp; Accounts'!CJ$18, 'E2 Allocators'!$B$15:$W$15, 0),FALSE)*$E197), 0, VLOOKUP(VLOOKUP($A197, 'E4 TB Allocation Details'!$A$18:$L$214, MATCH("A &amp; G ID", 'E4 TB Allocation Details'!$A$18:$L$18, 0),FALSE), 'E2 Allocators'!$B$15:$W$358, MATCH('O5 Details by Class &amp; Accounts'!CJ$18, 'E2 Allocators'!$B$15:$W$15, 0),FALSE)*$E197)</f>
        <v>0</v>
      </c>
      <c r="CK197" s="2186">
        <f>IF(ISERROR(VLOOKUP(VLOOKUP($A197, 'E4 TB Allocation Details'!$A$18:$L$214, MATCH("A &amp; G ID", 'E4 TB Allocation Details'!$A$18:$L$18, 0),FALSE), 'E2 Allocators'!$B$15:$W$358, MATCH('O5 Details by Class &amp; Accounts'!CK$18, 'E2 Allocators'!$B$15:$W$15, 0),FALSE)*$E197), 0, VLOOKUP(VLOOKUP($A197, 'E4 TB Allocation Details'!$A$18:$L$214, MATCH("A &amp; G ID", 'E4 TB Allocation Details'!$A$18:$L$18, 0),FALSE), 'E2 Allocators'!$B$15:$W$358, MATCH('O5 Details by Class &amp; Accounts'!CK$18, 'E2 Allocators'!$B$15:$W$15, 0),FALSE)*$E197)</f>
        <v>0</v>
      </c>
      <c r="CL197" s="2186">
        <f>IF(ISERROR(VLOOKUP(VLOOKUP($A197, 'E4 TB Allocation Details'!$A$18:$L$214, MATCH("A &amp; G ID", 'E4 TB Allocation Details'!$A$18:$L$18, 0),FALSE), 'E2 Allocators'!$B$15:$W$358, MATCH('O5 Details by Class &amp; Accounts'!CL$18, 'E2 Allocators'!$B$15:$W$15, 0),FALSE)*$E197), 0, VLOOKUP(VLOOKUP($A197, 'E4 TB Allocation Details'!$A$18:$L$214, MATCH("A &amp; G ID", 'E4 TB Allocation Details'!$A$18:$L$18, 0),FALSE), 'E2 Allocators'!$B$15:$W$358, MATCH('O5 Details by Class &amp; Accounts'!CL$18, 'E2 Allocators'!$B$15:$W$15, 0),FALSE)*$E197)</f>
        <v>0</v>
      </c>
      <c r="CM197" s="2186">
        <f>IF(ISERROR(VLOOKUP(VLOOKUP($A197, 'E4 TB Allocation Details'!$A$18:$L$214, MATCH("A &amp; G ID", 'E4 TB Allocation Details'!$A$18:$L$18, 0),FALSE), 'E2 Allocators'!$B$15:$W$358, MATCH('O5 Details by Class &amp; Accounts'!CM$18, 'E2 Allocators'!$B$15:$W$15, 0),FALSE)*$E197), 0, VLOOKUP(VLOOKUP($A197, 'E4 TB Allocation Details'!$A$18:$L$214, MATCH("A &amp; G ID", 'E4 TB Allocation Details'!$A$18:$L$18, 0),FALSE), 'E2 Allocators'!$B$15:$W$358, MATCH('O5 Details by Class &amp; Accounts'!CM$18, 'E2 Allocators'!$B$15:$W$15, 0),FALSE)*$E197)</f>
        <v>0</v>
      </c>
      <c r="CN197" s="2186">
        <f t="shared" si="52"/>
        <v>545497.09000000008</v>
      </c>
      <c r="CO197" s="2187">
        <f t="shared" si="50"/>
        <v>0</v>
      </c>
      <c r="CQ197" s="1625" t="s">
        <v>1082</v>
      </c>
    </row>
    <row r="198" spans="1:95" s="54" customFormat="1" ht="12.75" x14ac:dyDescent="0.2">
      <c r="A198" s="1838">
        <v>5680</v>
      </c>
      <c r="B198" s="1807" t="s">
        <v>1378</v>
      </c>
      <c r="C198" s="2184">
        <f>IF(ISERROR(VLOOKUP($A198,'I3 TB Data'!$A$19:$H$483,MATCH('O5 Details by Class &amp; Accounts'!$C$18, 'I3 TB Data'!$A$19:$H$19,0),0)), 0, VLOOKUP($A198,'I3 TB Data'!$A$19:$H$483,MATCH('O5 Details by Class &amp; Accounts'!$C$18,'I3 TB Data'!$A$19:$H$19,0),0))</f>
        <v>0</v>
      </c>
      <c r="D198" s="2185"/>
      <c r="E198" s="2184">
        <f t="shared" si="53"/>
        <v>0</v>
      </c>
      <c r="F198" s="2186"/>
      <c r="G198" s="2186"/>
      <c r="H198" s="2186">
        <f t="shared" si="46"/>
        <v>0</v>
      </c>
      <c r="I198" s="2186">
        <f>IF(ISERROR(VLOOKUP(VLOOKUP($A198, 'E4 TB Allocation Details'!$A$18:$L$214, MATCH("Demand ID", 'E4 TB Allocation Details'!$A$18:$L$18, 0),FALSE), 'E2 Allocators'!$B$15:$W$358, MATCH('O5 Details by Class &amp; Accounts'!I$18, 'E2 Allocators'!$B$15:$W$15, 0),FALSE)*$F198), 0, VLOOKUP(VLOOKUP($A198, 'E4 TB Allocation Details'!$A$18:$L$214, MATCH("Demand ID", 'E4 TB Allocation Details'!$A$18:$L$18, 0),FALSE), 'E2 Allocators'!$B$15:$W$358, MATCH('O5 Details by Class &amp; Accounts'!I$18, 'E2 Allocators'!$B$15:$W$15, 0),FALSE)*$F198)</f>
        <v>0</v>
      </c>
      <c r="J198" s="2186">
        <f>IF(ISERROR(VLOOKUP(VLOOKUP($A198, 'E4 TB Allocation Details'!$A$18:$L$214, MATCH("Demand ID", 'E4 TB Allocation Details'!$A$18:$L$18, 0),FALSE), 'E2 Allocators'!$B$15:$W$358, MATCH('O5 Details by Class &amp; Accounts'!J$18, 'E2 Allocators'!$B$15:$W$15, 0),FALSE)*$F198), 0, VLOOKUP(VLOOKUP($A198, 'E4 TB Allocation Details'!$A$18:$L$214, MATCH("Demand ID", 'E4 TB Allocation Details'!$A$18:$L$18, 0),FALSE), 'E2 Allocators'!$B$15:$W$358, MATCH('O5 Details by Class &amp; Accounts'!J$18, 'E2 Allocators'!$B$15:$W$15, 0),FALSE)*$F198)</f>
        <v>0</v>
      </c>
      <c r="K198" s="2186">
        <f>IF(ISERROR(VLOOKUP(VLOOKUP($A198, 'E4 TB Allocation Details'!$A$18:$L$214, MATCH("Demand ID", 'E4 TB Allocation Details'!$A$18:$L$18, 0),FALSE), 'E2 Allocators'!$B$15:$W$358, MATCH('O5 Details by Class &amp; Accounts'!K$18, 'E2 Allocators'!$B$15:$W$15, 0),FALSE)*$F198), 0, VLOOKUP(VLOOKUP($A198, 'E4 TB Allocation Details'!$A$18:$L$214, MATCH("Demand ID", 'E4 TB Allocation Details'!$A$18:$L$18, 0),FALSE), 'E2 Allocators'!$B$15:$W$358, MATCH('O5 Details by Class &amp; Accounts'!K$18, 'E2 Allocators'!$B$15:$W$15, 0),FALSE)*$F198)</f>
        <v>0</v>
      </c>
      <c r="L198" s="2186">
        <f>IF(ISERROR(VLOOKUP(VLOOKUP($A198, 'E4 TB Allocation Details'!$A$18:$L$214, MATCH("Demand ID", 'E4 TB Allocation Details'!$A$18:$L$18, 0),FALSE), 'E2 Allocators'!$B$15:$W$358, MATCH('O5 Details by Class &amp; Accounts'!L$18, 'E2 Allocators'!$B$15:$W$15, 0),FALSE)*$F198), 0, VLOOKUP(VLOOKUP($A198, 'E4 TB Allocation Details'!$A$18:$L$214, MATCH("Demand ID", 'E4 TB Allocation Details'!$A$18:$L$18, 0),FALSE), 'E2 Allocators'!$B$15:$W$358, MATCH('O5 Details by Class &amp; Accounts'!L$18, 'E2 Allocators'!$B$15:$W$15, 0),FALSE)*$F198)</f>
        <v>0</v>
      </c>
      <c r="M198" s="2186">
        <f>IF(ISERROR(VLOOKUP(VLOOKUP($A198, 'E4 TB Allocation Details'!$A$18:$L$214, MATCH("Demand ID", 'E4 TB Allocation Details'!$A$18:$L$18, 0),FALSE), 'E2 Allocators'!$B$15:$W$358, MATCH('O5 Details by Class &amp; Accounts'!M$18, 'E2 Allocators'!$B$15:$W$15, 0),FALSE)*$F198), 0, VLOOKUP(VLOOKUP($A198, 'E4 TB Allocation Details'!$A$18:$L$214, MATCH("Demand ID", 'E4 TB Allocation Details'!$A$18:$L$18, 0),FALSE), 'E2 Allocators'!$B$15:$W$358, MATCH('O5 Details by Class &amp; Accounts'!M$18, 'E2 Allocators'!$B$15:$W$15, 0),FALSE)*$F198)</f>
        <v>0</v>
      </c>
      <c r="N198" s="2186">
        <f>IF(ISERROR(VLOOKUP(VLOOKUP($A198, 'E4 TB Allocation Details'!$A$18:$L$214, MATCH("Demand ID", 'E4 TB Allocation Details'!$A$18:$L$18, 0),FALSE), 'E2 Allocators'!$B$15:$W$358, MATCH('O5 Details by Class &amp; Accounts'!N$18, 'E2 Allocators'!$B$15:$W$15, 0),FALSE)*$F198), 0, VLOOKUP(VLOOKUP($A198, 'E4 TB Allocation Details'!$A$18:$L$214, MATCH("Demand ID", 'E4 TB Allocation Details'!$A$18:$L$18, 0),FALSE), 'E2 Allocators'!$B$15:$W$358, MATCH('O5 Details by Class &amp; Accounts'!N$18, 'E2 Allocators'!$B$15:$W$15, 0),FALSE)*$F198)</f>
        <v>0</v>
      </c>
      <c r="O198" s="2186">
        <f>IF(ISERROR(VLOOKUP(VLOOKUP($A198, 'E4 TB Allocation Details'!$A$18:$L$214, MATCH("Demand ID", 'E4 TB Allocation Details'!$A$18:$L$18, 0),FALSE), 'E2 Allocators'!$B$15:$W$358, MATCH('O5 Details by Class &amp; Accounts'!O$18, 'E2 Allocators'!$B$15:$W$15, 0),FALSE)*$F198), 0, VLOOKUP(VLOOKUP($A198, 'E4 TB Allocation Details'!$A$18:$L$214, MATCH("Demand ID", 'E4 TB Allocation Details'!$A$18:$L$18, 0),FALSE), 'E2 Allocators'!$B$15:$W$358, MATCH('O5 Details by Class &amp; Accounts'!O$18, 'E2 Allocators'!$B$15:$W$15, 0),FALSE)*$F198)</f>
        <v>0</v>
      </c>
      <c r="P198" s="2186">
        <f>IF(ISERROR(VLOOKUP(VLOOKUP($A198, 'E4 TB Allocation Details'!$A$18:$L$214, MATCH("Demand ID", 'E4 TB Allocation Details'!$A$18:$L$18, 0),FALSE), 'E2 Allocators'!$B$15:$W$358, MATCH('O5 Details by Class &amp; Accounts'!P$18, 'E2 Allocators'!$B$15:$W$15, 0),FALSE)*$F198), 0, VLOOKUP(VLOOKUP($A198, 'E4 TB Allocation Details'!$A$18:$L$214, MATCH("Demand ID", 'E4 TB Allocation Details'!$A$18:$L$18, 0),FALSE), 'E2 Allocators'!$B$15:$W$358, MATCH('O5 Details by Class &amp; Accounts'!P$18, 'E2 Allocators'!$B$15:$W$15, 0),FALSE)*$F198)</f>
        <v>0</v>
      </c>
      <c r="Q198" s="2186">
        <f>IF(ISERROR(VLOOKUP(VLOOKUP($A198, 'E4 TB Allocation Details'!$A$18:$L$214, MATCH("Demand ID", 'E4 TB Allocation Details'!$A$18:$L$18, 0),FALSE), 'E2 Allocators'!$B$15:$W$358, MATCH('O5 Details by Class &amp; Accounts'!Q$18, 'E2 Allocators'!$B$15:$W$15, 0),FALSE)*$F198), 0, VLOOKUP(VLOOKUP($A198, 'E4 TB Allocation Details'!$A$18:$L$214, MATCH("Demand ID", 'E4 TB Allocation Details'!$A$18:$L$18, 0),FALSE), 'E2 Allocators'!$B$15:$W$358, MATCH('O5 Details by Class &amp; Accounts'!Q$18, 'E2 Allocators'!$B$15:$W$15, 0),FALSE)*$F198)</f>
        <v>0</v>
      </c>
      <c r="R198" s="2186">
        <f>IF(ISERROR(VLOOKUP(VLOOKUP($A198, 'E4 TB Allocation Details'!$A$18:$L$214, MATCH("Demand ID", 'E4 TB Allocation Details'!$A$18:$L$18, 0),FALSE), 'E2 Allocators'!$B$15:$W$358, MATCH('O5 Details by Class &amp; Accounts'!R$18, 'E2 Allocators'!$B$15:$W$15, 0),FALSE)*$F198), 0, VLOOKUP(VLOOKUP($A198, 'E4 TB Allocation Details'!$A$18:$L$214, MATCH("Demand ID", 'E4 TB Allocation Details'!$A$18:$L$18, 0),FALSE), 'E2 Allocators'!$B$15:$W$358, MATCH('O5 Details by Class &amp; Accounts'!R$18, 'E2 Allocators'!$B$15:$W$15, 0),FALSE)*$F198)</f>
        <v>0</v>
      </c>
      <c r="S198" s="2186">
        <f>IF(ISERROR(VLOOKUP(VLOOKUP($A198, 'E4 TB Allocation Details'!$A$18:$L$214, MATCH("Demand ID", 'E4 TB Allocation Details'!$A$18:$L$18, 0),FALSE), 'E2 Allocators'!$B$15:$W$358, MATCH('O5 Details by Class &amp; Accounts'!S$18, 'E2 Allocators'!$B$15:$W$15, 0),FALSE)*$F198), 0, VLOOKUP(VLOOKUP($A198, 'E4 TB Allocation Details'!$A$18:$L$214, MATCH("Demand ID", 'E4 TB Allocation Details'!$A$18:$L$18, 0),FALSE), 'E2 Allocators'!$B$15:$W$358, MATCH('O5 Details by Class &amp; Accounts'!S$18, 'E2 Allocators'!$B$15:$W$15, 0),FALSE)*$F198)</f>
        <v>0</v>
      </c>
      <c r="T198" s="2186">
        <f>IF(ISERROR(VLOOKUP(VLOOKUP($A198, 'E4 TB Allocation Details'!$A$18:$L$214, MATCH("Demand ID", 'E4 TB Allocation Details'!$A$18:$L$18, 0),FALSE), 'E2 Allocators'!$B$15:$W$358, MATCH('O5 Details by Class &amp; Accounts'!T$18, 'E2 Allocators'!$B$15:$W$15, 0),FALSE)*$F198), 0, VLOOKUP(VLOOKUP($A198, 'E4 TB Allocation Details'!$A$18:$L$214, MATCH("Demand ID", 'E4 TB Allocation Details'!$A$18:$L$18, 0),FALSE), 'E2 Allocators'!$B$15:$W$358, MATCH('O5 Details by Class &amp; Accounts'!T$18, 'E2 Allocators'!$B$15:$W$15, 0),FALSE)*$F198)</f>
        <v>0</v>
      </c>
      <c r="U198" s="2186">
        <f>IF(ISERROR(VLOOKUP(VLOOKUP($A198, 'E4 TB Allocation Details'!$A$18:$L$214, MATCH("Demand ID", 'E4 TB Allocation Details'!$A$18:$L$18, 0),FALSE), 'E2 Allocators'!$B$15:$W$358, MATCH('O5 Details by Class &amp; Accounts'!U$18, 'E2 Allocators'!$B$15:$W$15, 0),FALSE)*$F198), 0, VLOOKUP(VLOOKUP($A198, 'E4 TB Allocation Details'!$A$18:$L$214, MATCH("Demand ID", 'E4 TB Allocation Details'!$A$18:$L$18, 0),FALSE), 'E2 Allocators'!$B$15:$W$358, MATCH('O5 Details by Class &amp; Accounts'!U$18, 'E2 Allocators'!$B$15:$W$15, 0),FALSE)*$F198)</f>
        <v>0</v>
      </c>
      <c r="V198" s="2186">
        <f>IF(ISERROR(VLOOKUP(VLOOKUP($A198, 'E4 TB Allocation Details'!$A$18:$L$214, MATCH("Demand ID", 'E4 TB Allocation Details'!$A$18:$L$18, 0),FALSE), 'E2 Allocators'!$B$15:$W$358, MATCH('O5 Details by Class &amp; Accounts'!V$18, 'E2 Allocators'!$B$15:$W$15, 0),FALSE)*$F198), 0, VLOOKUP(VLOOKUP($A198, 'E4 TB Allocation Details'!$A$18:$L$214, MATCH("Demand ID", 'E4 TB Allocation Details'!$A$18:$L$18, 0),FALSE), 'E2 Allocators'!$B$15:$W$358, MATCH('O5 Details by Class &amp; Accounts'!V$18, 'E2 Allocators'!$B$15:$W$15, 0),FALSE)*$F198)</f>
        <v>0</v>
      </c>
      <c r="W198" s="2186">
        <f>IF(ISERROR(VLOOKUP(VLOOKUP($A198, 'E4 TB Allocation Details'!$A$18:$L$214, MATCH("Demand ID", 'E4 TB Allocation Details'!$A$18:$L$18, 0),FALSE), 'E2 Allocators'!$B$15:$W$358, MATCH('O5 Details by Class &amp; Accounts'!W$18, 'E2 Allocators'!$B$15:$W$15, 0),FALSE)*$F198), 0, VLOOKUP(VLOOKUP($A198, 'E4 TB Allocation Details'!$A$18:$L$214, MATCH("Demand ID", 'E4 TB Allocation Details'!$A$18:$L$18, 0),FALSE), 'E2 Allocators'!$B$15:$W$358, MATCH('O5 Details by Class &amp; Accounts'!W$18, 'E2 Allocators'!$B$15:$W$15, 0),FALSE)*$F198)</f>
        <v>0</v>
      </c>
      <c r="X198" s="2186">
        <f>IF(ISERROR(VLOOKUP(VLOOKUP($A198, 'E4 TB Allocation Details'!$A$18:$L$214, MATCH("Demand ID", 'E4 TB Allocation Details'!$A$18:$L$18, 0),FALSE), 'E2 Allocators'!$B$15:$W$358, MATCH('O5 Details by Class &amp; Accounts'!X$18, 'E2 Allocators'!$B$15:$W$15, 0),FALSE)*$F198), 0, VLOOKUP(VLOOKUP($A198, 'E4 TB Allocation Details'!$A$18:$L$214, MATCH("Demand ID", 'E4 TB Allocation Details'!$A$18:$L$18, 0),FALSE), 'E2 Allocators'!$B$15:$W$358, MATCH('O5 Details by Class &amp; Accounts'!X$18, 'E2 Allocators'!$B$15:$W$15, 0),FALSE)*$F198)</f>
        <v>0</v>
      </c>
      <c r="Y198" s="2186">
        <f>IF(ISERROR(VLOOKUP(VLOOKUP($A198, 'E4 TB Allocation Details'!$A$18:$L$214, MATCH("Demand ID", 'E4 TB Allocation Details'!$A$18:$L$18, 0),FALSE), 'E2 Allocators'!$B$15:$W$358, MATCH('O5 Details by Class &amp; Accounts'!Y$18, 'E2 Allocators'!$B$15:$W$15, 0),FALSE)*$F198), 0, VLOOKUP(VLOOKUP($A198, 'E4 TB Allocation Details'!$A$18:$L$214, MATCH("Demand ID", 'E4 TB Allocation Details'!$A$18:$L$18, 0),FALSE), 'E2 Allocators'!$B$15:$W$358, MATCH('O5 Details by Class &amp; Accounts'!Y$18, 'E2 Allocators'!$B$15:$W$15, 0),FALSE)*$F198)</f>
        <v>0</v>
      </c>
      <c r="Z198" s="2186">
        <f>IF(ISERROR(VLOOKUP(VLOOKUP($A198, 'E4 TB Allocation Details'!$A$18:$L$214, MATCH("Demand ID", 'E4 TB Allocation Details'!$A$18:$L$18, 0),FALSE), 'E2 Allocators'!$B$15:$W$358, MATCH('O5 Details by Class &amp; Accounts'!Z$18, 'E2 Allocators'!$B$15:$W$15, 0),FALSE)*$F198), 0, VLOOKUP(VLOOKUP($A198, 'E4 TB Allocation Details'!$A$18:$L$214, MATCH("Demand ID", 'E4 TB Allocation Details'!$A$18:$L$18, 0),FALSE), 'E2 Allocators'!$B$15:$W$358, MATCH('O5 Details by Class &amp; Accounts'!Z$18, 'E2 Allocators'!$B$15:$W$15, 0),FALSE)*$F198)</f>
        <v>0</v>
      </c>
      <c r="AA198" s="2186">
        <f>IF(ISERROR(VLOOKUP(VLOOKUP($A198, 'E4 TB Allocation Details'!$A$18:$L$214, MATCH("Demand ID", 'E4 TB Allocation Details'!$A$18:$L$18, 0),FALSE), 'E2 Allocators'!$B$15:$W$358, MATCH('O5 Details by Class &amp; Accounts'!AA$18, 'E2 Allocators'!$B$15:$W$15, 0),FALSE)*$F198), 0, VLOOKUP(VLOOKUP($A198, 'E4 TB Allocation Details'!$A$18:$L$214, MATCH("Demand ID", 'E4 TB Allocation Details'!$A$18:$L$18, 0),FALSE), 'E2 Allocators'!$B$15:$W$358, MATCH('O5 Details by Class &amp; Accounts'!AA$18, 'E2 Allocators'!$B$15:$W$15, 0),FALSE)*$F198)</f>
        <v>0</v>
      </c>
      <c r="AB198" s="2186">
        <f>IF(ISERROR(VLOOKUP(VLOOKUP($A198, 'E4 TB Allocation Details'!$A$18:$L$214, MATCH("Demand ID", 'E4 TB Allocation Details'!$A$18:$L$18, 0),FALSE), 'E2 Allocators'!$B$15:$W$358, MATCH('O5 Details by Class &amp; Accounts'!AB$18, 'E2 Allocators'!$B$15:$W$15, 0),FALSE)*$F198), 0, VLOOKUP(VLOOKUP($A198, 'E4 TB Allocation Details'!$A$18:$L$214, MATCH("Demand ID", 'E4 TB Allocation Details'!$A$18:$L$18, 0),FALSE), 'E2 Allocators'!$B$15:$W$358, MATCH('O5 Details by Class &amp; Accounts'!AB$18, 'E2 Allocators'!$B$15:$W$15, 0),FALSE)*$F198)</f>
        <v>0</v>
      </c>
      <c r="AC198" s="2186">
        <f t="shared" si="47"/>
        <v>0</v>
      </c>
      <c r="AD198" s="2186">
        <f>IF(ISERROR(VLOOKUP(VLOOKUP($A198, 'E4 TB Allocation Details'!$A$18:$L$214, MATCH("Customer ID", 'E4 TB Allocation Details'!$A$18:$L$18, 0),FALSE), 'E2 Allocators'!$B$15:$W$358, MATCH('O5 Details by Class &amp; Accounts'!AD$18, 'E2 Allocators'!$B$15:$W$15, 0),FALSE)*$G198), 0, VLOOKUP(VLOOKUP($A198, 'E4 TB Allocation Details'!$A$18:$L$214, MATCH("Customer ID", 'E4 TB Allocation Details'!$A$18:$L$18, 0),FALSE), 'E2 Allocators'!$B$15:$W$358, MATCH('O5 Details by Class &amp; Accounts'!AD$18, 'E2 Allocators'!$B$15:$W$15, 0),FALSE)*$G198)</f>
        <v>0</v>
      </c>
      <c r="AE198" s="2186">
        <f>IF(ISERROR(VLOOKUP(VLOOKUP($A198, 'E4 TB Allocation Details'!$A$18:$L$214, MATCH("Customer ID", 'E4 TB Allocation Details'!$A$18:$L$18, 0),FALSE), 'E2 Allocators'!$B$15:$W$358, MATCH('O5 Details by Class &amp; Accounts'!AE$18, 'E2 Allocators'!$B$15:$W$15, 0),FALSE)*$G198), 0, VLOOKUP(VLOOKUP($A198, 'E4 TB Allocation Details'!$A$18:$L$214, MATCH("Customer ID", 'E4 TB Allocation Details'!$A$18:$L$18, 0),FALSE), 'E2 Allocators'!$B$15:$W$358, MATCH('O5 Details by Class &amp; Accounts'!AE$18, 'E2 Allocators'!$B$15:$W$15, 0),FALSE)*$G198)</f>
        <v>0</v>
      </c>
      <c r="AF198" s="2186">
        <f>IF(ISERROR(VLOOKUP(VLOOKUP($A198, 'E4 TB Allocation Details'!$A$18:$L$214, MATCH("Customer ID", 'E4 TB Allocation Details'!$A$18:$L$18, 0),FALSE), 'E2 Allocators'!$B$15:$W$358, MATCH('O5 Details by Class &amp; Accounts'!AF$18, 'E2 Allocators'!$B$15:$W$15, 0),FALSE)*$G198), 0, VLOOKUP(VLOOKUP($A198, 'E4 TB Allocation Details'!$A$18:$L$214, MATCH("Customer ID", 'E4 TB Allocation Details'!$A$18:$L$18, 0),FALSE), 'E2 Allocators'!$B$15:$W$358, MATCH('O5 Details by Class &amp; Accounts'!AF$18, 'E2 Allocators'!$B$15:$W$15, 0),FALSE)*$G198)</f>
        <v>0</v>
      </c>
      <c r="AG198" s="2186">
        <f>IF(ISERROR(VLOOKUP(VLOOKUP($A198, 'E4 TB Allocation Details'!$A$18:$L$214, MATCH("Customer ID", 'E4 TB Allocation Details'!$A$18:$L$18, 0),FALSE), 'E2 Allocators'!$B$15:$W$358, MATCH('O5 Details by Class &amp; Accounts'!AG$18, 'E2 Allocators'!$B$15:$W$15, 0),FALSE)*$G198), 0, VLOOKUP(VLOOKUP($A198, 'E4 TB Allocation Details'!$A$18:$L$214, MATCH("Customer ID", 'E4 TB Allocation Details'!$A$18:$L$18, 0),FALSE), 'E2 Allocators'!$B$15:$W$358, MATCH('O5 Details by Class &amp; Accounts'!AG$18, 'E2 Allocators'!$B$15:$W$15, 0),FALSE)*$G198)</f>
        <v>0</v>
      </c>
      <c r="AH198" s="2186">
        <f>IF(ISERROR(VLOOKUP(VLOOKUP($A198, 'E4 TB Allocation Details'!$A$18:$L$214, MATCH("Customer ID", 'E4 TB Allocation Details'!$A$18:$L$18, 0),FALSE), 'E2 Allocators'!$B$15:$W$358, MATCH('O5 Details by Class &amp; Accounts'!AH$18, 'E2 Allocators'!$B$15:$W$15, 0),FALSE)*$G198), 0, VLOOKUP(VLOOKUP($A198, 'E4 TB Allocation Details'!$A$18:$L$214, MATCH("Customer ID", 'E4 TB Allocation Details'!$A$18:$L$18, 0),FALSE), 'E2 Allocators'!$B$15:$W$358, MATCH('O5 Details by Class &amp; Accounts'!AH$18, 'E2 Allocators'!$B$15:$W$15, 0),FALSE)*$G198)</f>
        <v>0</v>
      </c>
      <c r="AI198" s="2186">
        <f>IF(ISERROR(VLOOKUP(VLOOKUP($A198, 'E4 TB Allocation Details'!$A$18:$L$214, MATCH("Customer ID", 'E4 TB Allocation Details'!$A$18:$L$18, 0),FALSE), 'E2 Allocators'!$B$15:$W$358, MATCH('O5 Details by Class &amp; Accounts'!AI$18, 'E2 Allocators'!$B$15:$W$15, 0),FALSE)*$G198), 0, VLOOKUP(VLOOKUP($A198, 'E4 TB Allocation Details'!$A$18:$L$214, MATCH("Customer ID", 'E4 TB Allocation Details'!$A$18:$L$18, 0),FALSE), 'E2 Allocators'!$B$15:$W$358, MATCH('O5 Details by Class &amp; Accounts'!AI$18, 'E2 Allocators'!$B$15:$W$15, 0),FALSE)*$G198)</f>
        <v>0</v>
      </c>
      <c r="AJ198" s="2186">
        <f>IF(ISERROR(VLOOKUP(VLOOKUP($A198, 'E4 TB Allocation Details'!$A$18:$L$214, MATCH("Customer ID", 'E4 TB Allocation Details'!$A$18:$L$18, 0),FALSE), 'E2 Allocators'!$B$15:$W$358, MATCH('O5 Details by Class &amp; Accounts'!AJ$18, 'E2 Allocators'!$B$15:$W$15, 0),FALSE)*$G198), 0, VLOOKUP(VLOOKUP($A198, 'E4 TB Allocation Details'!$A$18:$L$214, MATCH("Customer ID", 'E4 TB Allocation Details'!$A$18:$L$18, 0),FALSE), 'E2 Allocators'!$B$15:$W$358, MATCH('O5 Details by Class &amp; Accounts'!AJ$18, 'E2 Allocators'!$B$15:$W$15, 0),FALSE)*$G198)</f>
        <v>0</v>
      </c>
      <c r="AK198" s="2186">
        <f>IF(ISERROR(VLOOKUP(VLOOKUP($A198, 'E4 TB Allocation Details'!$A$18:$L$214, MATCH("Customer ID", 'E4 TB Allocation Details'!$A$18:$L$18, 0),FALSE), 'E2 Allocators'!$B$15:$W$358, MATCH('O5 Details by Class &amp; Accounts'!AK$18, 'E2 Allocators'!$B$15:$W$15, 0),FALSE)*$G198), 0, VLOOKUP(VLOOKUP($A198, 'E4 TB Allocation Details'!$A$18:$L$214, MATCH("Customer ID", 'E4 TB Allocation Details'!$A$18:$L$18, 0),FALSE), 'E2 Allocators'!$B$15:$W$358, MATCH('O5 Details by Class &amp; Accounts'!AK$18, 'E2 Allocators'!$B$15:$W$15, 0),FALSE)*$G198)</f>
        <v>0</v>
      </c>
      <c r="AL198" s="2186">
        <f>IF(ISERROR(VLOOKUP(VLOOKUP($A198, 'E4 TB Allocation Details'!$A$18:$L$214, MATCH("Customer ID", 'E4 TB Allocation Details'!$A$18:$L$18, 0),FALSE), 'E2 Allocators'!$B$15:$W$358, MATCH('O5 Details by Class &amp; Accounts'!AL$18, 'E2 Allocators'!$B$15:$W$15, 0),FALSE)*$G198), 0, VLOOKUP(VLOOKUP($A198, 'E4 TB Allocation Details'!$A$18:$L$214, MATCH("Customer ID", 'E4 TB Allocation Details'!$A$18:$L$18, 0),FALSE), 'E2 Allocators'!$B$15:$W$358, MATCH('O5 Details by Class &amp; Accounts'!AL$18, 'E2 Allocators'!$B$15:$W$15, 0),FALSE)*$G198)</f>
        <v>0</v>
      </c>
      <c r="AM198" s="2186">
        <f>IF(ISERROR(VLOOKUP(VLOOKUP($A198, 'E4 TB Allocation Details'!$A$18:$L$214, MATCH("Customer ID", 'E4 TB Allocation Details'!$A$18:$L$18, 0),FALSE), 'E2 Allocators'!$B$15:$W$358, MATCH('O5 Details by Class &amp; Accounts'!AM$18, 'E2 Allocators'!$B$15:$W$15, 0),FALSE)*$G198), 0, VLOOKUP(VLOOKUP($A198, 'E4 TB Allocation Details'!$A$18:$L$214, MATCH("Customer ID", 'E4 TB Allocation Details'!$A$18:$L$18, 0),FALSE), 'E2 Allocators'!$B$15:$W$358, MATCH('O5 Details by Class &amp; Accounts'!AM$18, 'E2 Allocators'!$B$15:$W$15, 0),FALSE)*$G198)</f>
        <v>0</v>
      </c>
      <c r="AN198" s="2186">
        <f>IF(ISERROR(VLOOKUP(VLOOKUP($A198, 'E4 TB Allocation Details'!$A$18:$L$214, MATCH("Customer ID", 'E4 TB Allocation Details'!$A$18:$L$18, 0),FALSE), 'E2 Allocators'!$B$15:$W$358, MATCH('O5 Details by Class &amp; Accounts'!AN$18, 'E2 Allocators'!$B$15:$W$15, 0),FALSE)*$G198), 0, VLOOKUP(VLOOKUP($A198, 'E4 TB Allocation Details'!$A$18:$L$214, MATCH("Customer ID", 'E4 TB Allocation Details'!$A$18:$L$18, 0),FALSE), 'E2 Allocators'!$B$15:$W$358, MATCH('O5 Details by Class &amp; Accounts'!AN$18, 'E2 Allocators'!$B$15:$W$15, 0),FALSE)*$G198)</f>
        <v>0</v>
      </c>
      <c r="AO198" s="2186">
        <f>IF(ISERROR(VLOOKUP(VLOOKUP($A198, 'E4 TB Allocation Details'!$A$18:$L$214, MATCH("Customer ID", 'E4 TB Allocation Details'!$A$18:$L$18, 0),FALSE), 'E2 Allocators'!$B$15:$W$358, MATCH('O5 Details by Class &amp; Accounts'!AO$18, 'E2 Allocators'!$B$15:$W$15, 0),FALSE)*$G198), 0, VLOOKUP(VLOOKUP($A198, 'E4 TB Allocation Details'!$A$18:$L$214, MATCH("Customer ID", 'E4 TB Allocation Details'!$A$18:$L$18, 0),FALSE), 'E2 Allocators'!$B$15:$W$358, MATCH('O5 Details by Class &amp; Accounts'!AO$18, 'E2 Allocators'!$B$15:$W$15, 0),FALSE)*$G198)</f>
        <v>0</v>
      </c>
      <c r="AP198" s="2186">
        <f>IF(ISERROR(VLOOKUP(VLOOKUP($A198, 'E4 TB Allocation Details'!$A$18:$L$214, MATCH("Customer ID", 'E4 TB Allocation Details'!$A$18:$L$18, 0),FALSE), 'E2 Allocators'!$B$15:$W$358, MATCH('O5 Details by Class &amp; Accounts'!AP$18, 'E2 Allocators'!$B$15:$W$15, 0),FALSE)*$G198), 0, VLOOKUP(VLOOKUP($A198, 'E4 TB Allocation Details'!$A$18:$L$214, MATCH("Customer ID", 'E4 TB Allocation Details'!$A$18:$L$18, 0),FALSE), 'E2 Allocators'!$B$15:$W$358, MATCH('O5 Details by Class &amp; Accounts'!AP$18, 'E2 Allocators'!$B$15:$W$15, 0),FALSE)*$G198)</f>
        <v>0</v>
      </c>
      <c r="AQ198" s="2186">
        <f>IF(ISERROR(VLOOKUP(VLOOKUP($A198, 'E4 TB Allocation Details'!$A$18:$L$214, MATCH("Customer ID", 'E4 TB Allocation Details'!$A$18:$L$18, 0),FALSE), 'E2 Allocators'!$B$15:$W$358, MATCH('O5 Details by Class &amp; Accounts'!AQ$18, 'E2 Allocators'!$B$15:$W$15, 0),FALSE)*$G198), 0, VLOOKUP(VLOOKUP($A198, 'E4 TB Allocation Details'!$A$18:$L$214, MATCH("Customer ID", 'E4 TB Allocation Details'!$A$18:$L$18, 0),FALSE), 'E2 Allocators'!$B$15:$W$358, MATCH('O5 Details by Class &amp; Accounts'!AQ$18, 'E2 Allocators'!$B$15:$W$15, 0),FALSE)*$G198)</f>
        <v>0</v>
      </c>
      <c r="AR198" s="2186">
        <f>IF(ISERROR(VLOOKUP(VLOOKUP($A198, 'E4 TB Allocation Details'!$A$18:$L$214, MATCH("Customer ID", 'E4 TB Allocation Details'!$A$18:$L$18, 0),FALSE), 'E2 Allocators'!$B$15:$W$358, MATCH('O5 Details by Class &amp; Accounts'!AR$18, 'E2 Allocators'!$B$15:$W$15, 0),FALSE)*$G198), 0, VLOOKUP(VLOOKUP($A198, 'E4 TB Allocation Details'!$A$18:$L$214, MATCH("Customer ID", 'E4 TB Allocation Details'!$A$18:$L$18, 0),FALSE), 'E2 Allocators'!$B$15:$W$358, MATCH('O5 Details by Class &amp; Accounts'!AR$18, 'E2 Allocators'!$B$15:$W$15, 0),FALSE)*$G198)</f>
        <v>0</v>
      </c>
      <c r="AS198" s="2186">
        <f>IF(ISERROR(VLOOKUP(VLOOKUP($A198, 'E4 TB Allocation Details'!$A$18:$L$214, MATCH("Customer ID", 'E4 TB Allocation Details'!$A$18:$L$18, 0),FALSE), 'E2 Allocators'!$B$15:$W$358, MATCH('O5 Details by Class &amp; Accounts'!AS$18, 'E2 Allocators'!$B$15:$W$15, 0),FALSE)*$G198), 0, VLOOKUP(VLOOKUP($A198, 'E4 TB Allocation Details'!$A$18:$L$214, MATCH("Customer ID", 'E4 TB Allocation Details'!$A$18:$L$18, 0),FALSE), 'E2 Allocators'!$B$15:$W$358, MATCH('O5 Details by Class &amp; Accounts'!AS$18, 'E2 Allocators'!$B$15:$W$15, 0),FALSE)*$G198)</f>
        <v>0</v>
      </c>
      <c r="AT198" s="2186">
        <f>IF(ISERROR(VLOOKUP(VLOOKUP($A198, 'E4 TB Allocation Details'!$A$18:$L$214, MATCH("Customer ID", 'E4 TB Allocation Details'!$A$18:$L$18, 0),FALSE), 'E2 Allocators'!$B$15:$W$358, MATCH('O5 Details by Class &amp; Accounts'!AT$18, 'E2 Allocators'!$B$15:$W$15, 0),FALSE)*$G198), 0, VLOOKUP(VLOOKUP($A198, 'E4 TB Allocation Details'!$A$18:$L$214, MATCH("Customer ID", 'E4 TB Allocation Details'!$A$18:$L$18, 0),FALSE), 'E2 Allocators'!$B$15:$W$358, MATCH('O5 Details by Class &amp; Accounts'!AT$18, 'E2 Allocators'!$B$15:$W$15, 0),FALSE)*$G198)</f>
        <v>0</v>
      </c>
      <c r="AU198" s="2186">
        <f>IF(ISERROR(VLOOKUP(VLOOKUP($A198, 'E4 TB Allocation Details'!$A$18:$L$214, MATCH("Customer ID", 'E4 TB Allocation Details'!$A$18:$L$18, 0),FALSE), 'E2 Allocators'!$B$15:$W$358, MATCH('O5 Details by Class &amp; Accounts'!AU$18, 'E2 Allocators'!$B$15:$W$15, 0),FALSE)*$G198), 0, VLOOKUP(VLOOKUP($A198, 'E4 TB Allocation Details'!$A$18:$L$214, MATCH("Customer ID", 'E4 TB Allocation Details'!$A$18:$L$18, 0),FALSE), 'E2 Allocators'!$B$15:$W$358, MATCH('O5 Details by Class &amp; Accounts'!AU$18, 'E2 Allocators'!$B$15:$W$15, 0),FALSE)*$G198)</f>
        <v>0</v>
      </c>
      <c r="AV198" s="2186">
        <f>IF(ISERROR(VLOOKUP(VLOOKUP($A198, 'E4 TB Allocation Details'!$A$18:$L$214, MATCH("Customer ID", 'E4 TB Allocation Details'!$A$18:$L$18, 0),FALSE), 'E2 Allocators'!$B$15:$W$358, MATCH('O5 Details by Class &amp; Accounts'!AV$18, 'E2 Allocators'!$B$15:$W$15, 0),FALSE)*$G198), 0, VLOOKUP(VLOOKUP($A198, 'E4 TB Allocation Details'!$A$18:$L$214, MATCH("Customer ID", 'E4 TB Allocation Details'!$A$18:$L$18, 0),FALSE), 'E2 Allocators'!$B$15:$W$358, MATCH('O5 Details by Class &amp; Accounts'!AV$18, 'E2 Allocators'!$B$15:$W$15, 0),FALSE)*$G198)</f>
        <v>0</v>
      </c>
      <c r="AW198" s="2186">
        <f>IF(ISERROR(VLOOKUP(VLOOKUP($A198, 'E4 TB Allocation Details'!$A$18:$L$214, MATCH("Customer ID", 'E4 TB Allocation Details'!$A$18:$L$18, 0),FALSE), 'E2 Allocators'!$B$15:$W$358, MATCH('O5 Details by Class &amp; Accounts'!AW$18, 'E2 Allocators'!$B$15:$W$15, 0),FALSE)*$G198), 0, VLOOKUP(VLOOKUP($A198, 'E4 TB Allocation Details'!$A$18:$L$214, MATCH("Customer ID", 'E4 TB Allocation Details'!$A$18:$L$18, 0),FALSE), 'E2 Allocators'!$B$15:$W$358, MATCH('O5 Details by Class &amp; Accounts'!AW$18, 'E2 Allocators'!$B$15:$W$15, 0),FALSE)*$G198)</f>
        <v>0</v>
      </c>
      <c r="AX198" s="2186">
        <f t="shared" si="51"/>
        <v>0</v>
      </c>
      <c r="AY198" s="2186">
        <f>IF(ISERROR(VLOOKUP(VLOOKUP($A198, 'E4 TB Allocation Details'!$A$18:$L$214, MATCH("Misc ID", 'E4 TB Allocation Details'!$A$18:$L$18, 0),FALSE), 'E2 Allocators'!$B$15:$W$358, MATCH('O5 Details by Class &amp; Accounts'!AY$18, 'E2 Allocators'!$B$15:$W$15, 0),FALSE)*$E198), 0, VLOOKUP(VLOOKUP($A198, 'E4 TB Allocation Details'!$A$18:$L$214, MATCH("Misc ID", 'E4 TB Allocation Details'!$A$18:$L$18, 0),FALSE), 'E2 Allocators'!$B$15:$W$358, MATCH('O5 Details by Class &amp; Accounts'!AY$18, 'E2 Allocators'!$B$15:$W$15, 0),FALSE)*$E198)</f>
        <v>0</v>
      </c>
      <c r="AZ198" s="2186">
        <f>IF(ISERROR(VLOOKUP(VLOOKUP($A198, 'E4 TB Allocation Details'!$A$18:$L$214, MATCH("Misc ID", 'E4 TB Allocation Details'!$A$18:$L$18, 0),FALSE), 'E2 Allocators'!$B$15:$W$358, MATCH('O5 Details by Class &amp; Accounts'!AZ$18, 'E2 Allocators'!$B$15:$W$15, 0),FALSE)*$E198), 0, VLOOKUP(VLOOKUP($A198, 'E4 TB Allocation Details'!$A$18:$L$214, MATCH("Misc ID", 'E4 TB Allocation Details'!$A$18:$L$18, 0),FALSE), 'E2 Allocators'!$B$15:$W$358, MATCH('O5 Details by Class &amp; Accounts'!AZ$18, 'E2 Allocators'!$B$15:$W$15, 0),FALSE)*$E198)</f>
        <v>0</v>
      </c>
      <c r="BA198" s="2186">
        <f>IF(ISERROR(VLOOKUP(VLOOKUP($A198, 'E4 TB Allocation Details'!$A$18:$L$214, MATCH("Misc ID", 'E4 TB Allocation Details'!$A$18:$L$18, 0),FALSE), 'E2 Allocators'!$B$15:$W$358, MATCH('O5 Details by Class &amp; Accounts'!BA$18, 'E2 Allocators'!$B$15:$W$15, 0),FALSE)*$E198), 0, VLOOKUP(VLOOKUP($A198, 'E4 TB Allocation Details'!$A$18:$L$214, MATCH("Misc ID", 'E4 TB Allocation Details'!$A$18:$L$18, 0),FALSE), 'E2 Allocators'!$B$15:$W$358, MATCH('O5 Details by Class &amp; Accounts'!BA$18, 'E2 Allocators'!$B$15:$W$15, 0),FALSE)*$E198)</f>
        <v>0</v>
      </c>
      <c r="BB198" s="2186">
        <f>IF(ISERROR(VLOOKUP(VLOOKUP($A198, 'E4 TB Allocation Details'!$A$18:$L$214, MATCH("Misc ID", 'E4 TB Allocation Details'!$A$18:$L$18, 0),FALSE), 'E2 Allocators'!$B$15:$W$358, MATCH('O5 Details by Class &amp; Accounts'!BB$18, 'E2 Allocators'!$B$15:$W$15, 0),FALSE)*$E198), 0, VLOOKUP(VLOOKUP($A198, 'E4 TB Allocation Details'!$A$18:$L$214, MATCH("Misc ID", 'E4 TB Allocation Details'!$A$18:$L$18, 0),FALSE), 'E2 Allocators'!$B$15:$W$358, MATCH('O5 Details by Class &amp; Accounts'!BB$18, 'E2 Allocators'!$B$15:$W$15, 0),FALSE)*$E198)</f>
        <v>0</v>
      </c>
      <c r="BC198" s="2186">
        <f>IF(ISERROR(VLOOKUP(VLOOKUP($A198, 'E4 TB Allocation Details'!$A$18:$L$214, MATCH("Misc ID", 'E4 TB Allocation Details'!$A$18:$L$18, 0),FALSE), 'E2 Allocators'!$B$15:$W$358, MATCH('O5 Details by Class &amp; Accounts'!BC$18, 'E2 Allocators'!$B$15:$W$15, 0),FALSE)*$E198), 0, VLOOKUP(VLOOKUP($A198, 'E4 TB Allocation Details'!$A$18:$L$214, MATCH("Misc ID", 'E4 TB Allocation Details'!$A$18:$L$18, 0),FALSE), 'E2 Allocators'!$B$15:$W$358, MATCH('O5 Details by Class &amp; Accounts'!BC$18, 'E2 Allocators'!$B$15:$W$15, 0),FALSE)*$E198)</f>
        <v>0</v>
      </c>
      <c r="BD198" s="2186">
        <f>IF(ISERROR(VLOOKUP(VLOOKUP($A198, 'E4 TB Allocation Details'!$A$18:$L$214, MATCH("Misc ID", 'E4 TB Allocation Details'!$A$18:$L$18, 0),FALSE), 'E2 Allocators'!$B$15:$W$358, MATCH('O5 Details by Class &amp; Accounts'!BD$18, 'E2 Allocators'!$B$15:$W$15, 0),FALSE)*$E198), 0, VLOOKUP(VLOOKUP($A198, 'E4 TB Allocation Details'!$A$18:$L$214, MATCH("Misc ID", 'E4 TB Allocation Details'!$A$18:$L$18, 0),FALSE), 'E2 Allocators'!$B$15:$W$358, MATCH('O5 Details by Class &amp; Accounts'!BD$18, 'E2 Allocators'!$B$15:$W$15, 0),FALSE)*$E198)</f>
        <v>0</v>
      </c>
      <c r="BE198" s="2186">
        <f>IF(ISERROR(VLOOKUP(VLOOKUP($A198, 'E4 TB Allocation Details'!$A$18:$L$214, MATCH("Misc ID", 'E4 TB Allocation Details'!$A$18:$L$18, 0),FALSE), 'E2 Allocators'!$B$15:$W$358, MATCH('O5 Details by Class &amp; Accounts'!BE$18, 'E2 Allocators'!$B$15:$W$15, 0),FALSE)*$E198), 0, VLOOKUP(VLOOKUP($A198, 'E4 TB Allocation Details'!$A$18:$L$214, MATCH("Misc ID", 'E4 TB Allocation Details'!$A$18:$L$18, 0),FALSE), 'E2 Allocators'!$B$15:$W$358, MATCH('O5 Details by Class &amp; Accounts'!BE$18, 'E2 Allocators'!$B$15:$W$15, 0),FALSE)*$E198)</f>
        <v>0</v>
      </c>
      <c r="BF198" s="2186">
        <f>IF(ISERROR(VLOOKUP(VLOOKUP($A198, 'E4 TB Allocation Details'!$A$18:$L$214, MATCH("Misc ID", 'E4 TB Allocation Details'!$A$18:$L$18, 0),FALSE), 'E2 Allocators'!$B$15:$W$358, MATCH('O5 Details by Class &amp; Accounts'!BF$18, 'E2 Allocators'!$B$15:$W$15, 0),FALSE)*$E198), 0, VLOOKUP(VLOOKUP($A198, 'E4 TB Allocation Details'!$A$18:$L$214, MATCH("Misc ID", 'E4 TB Allocation Details'!$A$18:$L$18, 0),FALSE), 'E2 Allocators'!$B$15:$W$358, MATCH('O5 Details by Class &amp; Accounts'!BF$18, 'E2 Allocators'!$B$15:$W$15, 0),FALSE)*$E198)</f>
        <v>0</v>
      </c>
      <c r="BG198" s="2186">
        <f>IF(ISERROR(VLOOKUP(VLOOKUP($A198, 'E4 TB Allocation Details'!$A$18:$L$214, MATCH("Misc ID", 'E4 TB Allocation Details'!$A$18:$L$18, 0),FALSE), 'E2 Allocators'!$B$15:$W$358, MATCH('O5 Details by Class &amp; Accounts'!BG$18, 'E2 Allocators'!$B$15:$W$15, 0),FALSE)*$E198), 0, VLOOKUP(VLOOKUP($A198, 'E4 TB Allocation Details'!$A$18:$L$214, MATCH("Misc ID", 'E4 TB Allocation Details'!$A$18:$L$18, 0),FALSE), 'E2 Allocators'!$B$15:$W$358, MATCH('O5 Details by Class &amp; Accounts'!BG$18, 'E2 Allocators'!$B$15:$W$15, 0),FALSE)*$E198)</f>
        <v>0</v>
      </c>
      <c r="BH198" s="2186">
        <f>IF(ISERROR(VLOOKUP(VLOOKUP($A198, 'E4 TB Allocation Details'!$A$18:$L$214, MATCH("Misc ID", 'E4 TB Allocation Details'!$A$18:$L$18, 0),FALSE), 'E2 Allocators'!$B$15:$W$358, MATCH('O5 Details by Class &amp; Accounts'!BH$18, 'E2 Allocators'!$B$15:$W$15, 0),FALSE)*$E198), 0, VLOOKUP(VLOOKUP($A198, 'E4 TB Allocation Details'!$A$18:$L$214, MATCH("Misc ID", 'E4 TB Allocation Details'!$A$18:$L$18, 0),FALSE), 'E2 Allocators'!$B$15:$W$358, MATCH('O5 Details by Class &amp; Accounts'!BH$18, 'E2 Allocators'!$B$15:$W$15, 0),FALSE)*$E198)</f>
        <v>0</v>
      </c>
      <c r="BI198" s="2186">
        <f>IF(ISERROR(VLOOKUP(VLOOKUP($A198, 'E4 TB Allocation Details'!$A$18:$L$214, MATCH("Misc ID", 'E4 TB Allocation Details'!$A$18:$L$18, 0),FALSE), 'E2 Allocators'!$B$15:$W$358, MATCH('O5 Details by Class &amp; Accounts'!BI$18, 'E2 Allocators'!$B$15:$W$15, 0),FALSE)*$E198), 0, VLOOKUP(VLOOKUP($A198, 'E4 TB Allocation Details'!$A$18:$L$214, MATCH("Misc ID", 'E4 TB Allocation Details'!$A$18:$L$18, 0),FALSE), 'E2 Allocators'!$B$15:$W$358, MATCH('O5 Details by Class &amp; Accounts'!BI$18, 'E2 Allocators'!$B$15:$W$15, 0),FALSE)*$E198)</f>
        <v>0</v>
      </c>
      <c r="BJ198" s="2186">
        <f>IF(ISERROR(VLOOKUP(VLOOKUP($A198, 'E4 TB Allocation Details'!$A$18:$L$214, MATCH("Misc ID", 'E4 TB Allocation Details'!$A$18:$L$18, 0),FALSE), 'E2 Allocators'!$B$15:$W$358, MATCH('O5 Details by Class &amp; Accounts'!BJ$18, 'E2 Allocators'!$B$15:$W$15, 0),FALSE)*$E198), 0, VLOOKUP(VLOOKUP($A198, 'E4 TB Allocation Details'!$A$18:$L$214, MATCH("Misc ID", 'E4 TB Allocation Details'!$A$18:$L$18, 0),FALSE), 'E2 Allocators'!$B$15:$W$358, MATCH('O5 Details by Class &amp; Accounts'!BJ$18, 'E2 Allocators'!$B$15:$W$15, 0),FALSE)*$E198)</f>
        <v>0</v>
      </c>
      <c r="BK198" s="2186">
        <f>IF(ISERROR(VLOOKUP(VLOOKUP($A198, 'E4 TB Allocation Details'!$A$18:$L$214, MATCH("Misc ID", 'E4 TB Allocation Details'!$A$18:$L$18, 0),FALSE), 'E2 Allocators'!$B$15:$W$358, MATCH('O5 Details by Class &amp; Accounts'!BK$18, 'E2 Allocators'!$B$15:$W$15, 0),FALSE)*$E198), 0, VLOOKUP(VLOOKUP($A198, 'E4 TB Allocation Details'!$A$18:$L$214, MATCH("Misc ID", 'E4 TB Allocation Details'!$A$18:$L$18, 0),FALSE), 'E2 Allocators'!$B$15:$W$358, MATCH('O5 Details by Class &amp; Accounts'!BK$18, 'E2 Allocators'!$B$15:$W$15, 0),FALSE)*$E198)</f>
        <v>0</v>
      </c>
      <c r="BL198" s="2186">
        <f>IF(ISERROR(VLOOKUP(VLOOKUP($A198, 'E4 TB Allocation Details'!$A$18:$L$214, MATCH("Misc ID", 'E4 TB Allocation Details'!$A$18:$L$18, 0),FALSE), 'E2 Allocators'!$B$15:$W$358, MATCH('O5 Details by Class &amp; Accounts'!BL$18, 'E2 Allocators'!$B$15:$W$15, 0),FALSE)*$E198), 0, VLOOKUP(VLOOKUP($A198, 'E4 TB Allocation Details'!$A$18:$L$214, MATCH("Misc ID", 'E4 TB Allocation Details'!$A$18:$L$18, 0),FALSE), 'E2 Allocators'!$B$15:$W$358, MATCH('O5 Details by Class &amp; Accounts'!BL$18, 'E2 Allocators'!$B$15:$W$15, 0),FALSE)*$E198)</f>
        <v>0</v>
      </c>
      <c r="BM198" s="2186">
        <f>IF(ISERROR(VLOOKUP(VLOOKUP($A198, 'E4 TB Allocation Details'!$A$18:$L$214, MATCH("Misc ID", 'E4 TB Allocation Details'!$A$18:$L$18, 0),FALSE), 'E2 Allocators'!$B$15:$W$358, MATCH('O5 Details by Class &amp; Accounts'!BM$18, 'E2 Allocators'!$B$15:$W$15, 0),FALSE)*$E198), 0, VLOOKUP(VLOOKUP($A198, 'E4 TB Allocation Details'!$A$18:$L$214, MATCH("Misc ID", 'E4 TB Allocation Details'!$A$18:$L$18, 0),FALSE), 'E2 Allocators'!$B$15:$W$358, MATCH('O5 Details by Class &amp; Accounts'!BM$18, 'E2 Allocators'!$B$15:$W$15, 0),FALSE)*$E198)</f>
        <v>0</v>
      </c>
      <c r="BN198" s="2186">
        <f>IF(ISERROR(VLOOKUP(VLOOKUP($A198, 'E4 TB Allocation Details'!$A$18:$L$214, MATCH("Misc ID", 'E4 TB Allocation Details'!$A$18:$L$18, 0),FALSE), 'E2 Allocators'!$B$15:$W$358, MATCH('O5 Details by Class &amp; Accounts'!BN$18, 'E2 Allocators'!$B$15:$W$15, 0),FALSE)*$E198), 0, VLOOKUP(VLOOKUP($A198, 'E4 TB Allocation Details'!$A$18:$L$214, MATCH("Misc ID", 'E4 TB Allocation Details'!$A$18:$L$18, 0),FALSE), 'E2 Allocators'!$B$15:$W$358, MATCH('O5 Details by Class &amp; Accounts'!BN$18, 'E2 Allocators'!$B$15:$W$15, 0),FALSE)*$E198)</f>
        <v>0</v>
      </c>
      <c r="BO198" s="2186">
        <f>IF(ISERROR(VLOOKUP(VLOOKUP($A198, 'E4 TB Allocation Details'!$A$18:$L$214, MATCH("Misc ID", 'E4 TB Allocation Details'!$A$18:$L$18, 0),FALSE), 'E2 Allocators'!$B$15:$W$358, MATCH('O5 Details by Class &amp; Accounts'!BO$18, 'E2 Allocators'!$B$15:$W$15, 0),FALSE)*$E198), 0, VLOOKUP(VLOOKUP($A198, 'E4 TB Allocation Details'!$A$18:$L$214, MATCH("Misc ID", 'E4 TB Allocation Details'!$A$18:$L$18, 0),FALSE), 'E2 Allocators'!$B$15:$W$358, MATCH('O5 Details by Class &amp; Accounts'!BO$18, 'E2 Allocators'!$B$15:$W$15, 0),FALSE)*$E198)</f>
        <v>0</v>
      </c>
      <c r="BP198" s="2186">
        <f>IF(ISERROR(VLOOKUP(VLOOKUP($A198, 'E4 TB Allocation Details'!$A$18:$L$214, MATCH("Misc ID", 'E4 TB Allocation Details'!$A$18:$L$18, 0),FALSE), 'E2 Allocators'!$B$15:$W$358, MATCH('O5 Details by Class &amp; Accounts'!BP$18, 'E2 Allocators'!$B$15:$W$15, 0),FALSE)*$E198), 0, VLOOKUP(VLOOKUP($A198, 'E4 TB Allocation Details'!$A$18:$L$214, MATCH("Misc ID", 'E4 TB Allocation Details'!$A$18:$L$18, 0),FALSE), 'E2 Allocators'!$B$15:$W$358, MATCH('O5 Details by Class &amp; Accounts'!BP$18, 'E2 Allocators'!$B$15:$W$15, 0),FALSE)*$E198)</f>
        <v>0</v>
      </c>
      <c r="BQ198" s="2186">
        <f>IF(ISERROR(VLOOKUP(VLOOKUP($A198, 'E4 TB Allocation Details'!$A$18:$L$214, MATCH("Misc ID", 'E4 TB Allocation Details'!$A$18:$L$18, 0),FALSE), 'E2 Allocators'!$B$15:$W$358, MATCH('O5 Details by Class &amp; Accounts'!BQ$18, 'E2 Allocators'!$B$15:$W$15, 0),FALSE)*$E198), 0, VLOOKUP(VLOOKUP($A198, 'E4 TB Allocation Details'!$A$18:$L$214, MATCH("Misc ID", 'E4 TB Allocation Details'!$A$18:$L$18, 0),FALSE), 'E2 Allocators'!$B$15:$W$358, MATCH('O5 Details by Class &amp; Accounts'!BQ$18, 'E2 Allocators'!$B$15:$W$15, 0),FALSE)*$E198)</f>
        <v>0</v>
      </c>
      <c r="BR198" s="2186">
        <f>IF(ISERROR(VLOOKUP(VLOOKUP($A198, 'E4 TB Allocation Details'!$A$18:$L$214, MATCH("Misc ID", 'E4 TB Allocation Details'!$A$18:$L$18, 0),FALSE), 'E2 Allocators'!$B$15:$W$358, MATCH('O5 Details by Class &amp; Accounts'!BR$18, 'E2 Allocators'!$B$15:$W$15, 0),FALSE)*$E198), 0, VLOOKUP(VLOOKUP($A198, 'E4 TB Allocation Details'!$A$18:$L$214, MATCH("Misc ID", 'E4 TB Allocation Details'!$A$18:$L$18, 0),FALSE), 'E2 Allocators'!$B$15:$W$358, MATCH('O5 Details by Class &amp; Accounts'!BR$18, 'E2 Allocators'!$B$15:$W$15, 0),FALSE)*$E198)</f>
        <v>0</v>
      </c>
      <c r="BS198" s="2186">
        <f t="shared" si="48"/>
        <v>0</v>
      </c>
      <c r="BT198" s="2186">
        <f>IF(ISERROR(VLOOKUP(VLOOKUP($A198, 'E4 TB Allocation Details'!$A$18:$L$214, MATCH("A &amp; G ID", 'E4 TB Allocation Details'!$A$18:$L$18, 0),FALSE), 'E2 Allocators'!$B$15:$W$358, MATCH('O5 Details by Class &amp; Accounts'!BT$18, 'E2 Allocators'!$B$15:$W$15, 0),FALSE)*$E198), 0, VLOOKUP(VLOOKUP($A198, 'E4 TB Allocation Details'!$A$18:$L$214, MATCH("A &amp; G ID", 'E4 TB Allocation Details'!$A$18:$L$18, 0),FALSE), 'E2 Allocators'!$B$15:$W$358, MATCH('O5 Details by Class &amp; Accounts'!BT$18, 'E2 Allocators'!$B$15:$W$15, 0),FALSE)*$E198)</f>
        <v>0</v>
      </c>
      <c r="BU198" s="2186">
        <f>IF(ISERROR(VLOOKUP(VLOOKUP($A198, 'E4 TB Allocation Details'!$A$18:$L$214, MATCH("A &amp; G ID", 'E4 TB Allocation Details'!$A$18:$L$18, 0),FALSE), 'E2 Allocators'!$B$15:$W$358, MATCH('O5 Details by Class &amp; Accounts'!BU$18, 'E2 Allocators'!$B$15:$W$15, 0),FALSE)*$E198), 0, VLOOKUP(VLOOKUP($A198, 'E4 TB Allocation Details'!$A$18:$L$214, MATCH("A &amp; G ID", 'E4 TB Allocation Details'!$A$18:$L$18, 0),FALSE), 'E2 Allocators'!$B$15:$W$358, MATCH('O5 Details by Class &amp; Accounts'!BU$18, 'E2 Allocators'!$B$15:$W$15, 0),FALSE)*$E198)</f>
        <v>0</v>
      </c>
      <c r="BV198" s="2186">
        <f>IF(ISERROR(VLOOKUP(VLOOKUP($A198, 'E4 TB Allocation Details'!$A$18:$L$214, MATCH("A &amp; G ID", 'E4 TB Allocation Details'!$A$18:$L$18, 0),FALSE), 'E2 Allocators'!$B$15:$W$358, MATCH('O5 Details by Class &amp; Accounts'!BV$18, 'E2 Allocators'!$B$15:$W$15, 0),FALSE)*$E198), 0, VLOOKUP(VLOOKUP($A198, 'E4 TB Allocation Details'!$A$18:$L$214, MATCH("A &amp; G ID", 'E4 TB Allocation Details'!$A$18:$L$18, 0),FALSE), 'E2 Allocators'!$B$15:$W$358, MATCH('O5 Details by Class &amp; Accounts'!BV$18, 'E2 Allocators'!$B$15:$W$15, 0),FALSE)*$E198)</f>
        <v>0</v>
      </c>
      <c r="BW198" s="2186">
        <f>IF(ISERROR(VLOOKUP(VLOOKUP($A198, 'E4 TB Allocation Details'!$A$18:$L$214, MATCH("A &amp; G ID", 'E4 TB Allocation Details'!$A$18:$L$18, 0),FALSE), 'E2 Allocators'!$B$15:$W$358, MATCH('O5 Details by Class &amp; Accounts'!BW$18, 'E2 Allocators'!$B$15:$W$15, 0),FALSE)*$E198), 0, VLOOKUP(VLOOKUP($A198, 'E4 TB Allocation Details'!$A$18:$L$214, MATCH("A &amp; G ID", 'E4 TB Allocation Details'!$A$18:$L$18, 0),FALSE), 'E2 Allocators'!$B$15:$W$358, MATCH('O5 Details by Class &amp; Accounts'!BW$18, 'E2 Allocators'!$B$15:$W$15, 0),FALSE)*$E198)</f>
        <v>0</v>
      </c>
      <c r="BX198" s="2186">
        <f>IF(ISERROR(VLOOKUP(VLOOKUP($A198, 'E4 TB Allocation Details'!$A$18:$L$214, MATCH("A &amp; G ID", 'E4 TB Allocation Details'!$A$18:$L$18, 0),FALSE), 'E2 Allocators'!$B$15:$W$358, MATCH('O5 Details by Class &amp; Accounts'!BX$18, 'E2 Allocators'!$B$15:$W$15, 0),FALSE)*$E198), 0, VLOOKUP(VLOOKUP($A198, 'E4 TB Allocation Details'!$A$18:$L$214, MATCH("A &amp; G ID", 'E4 TB Allocation Details'!$A$18:$L$18, 0),FALSE), 'E2 Allocators'!$B$15:$W$358, MATCH('O5 Details by Class &amp; Accounts'!BX$18, 'E2 Allocators'!$B$15:$W$15, 0),FALSE)*$E198)</f>
        <v>0</v>
      </c>
      <c r="BY198" s="2186">
        <f>IF(ISERROR(VLOOKUP(VLOOKUP($A198, 'E4 TB Allocation Details'!$A$18:$L$214, MATCH("A &amp; G ID", 'E4 TB Allocation Details'!$A$18:$L$18, 0),FALSE), 'E2 Allocators'!$B$15:$W$358, MATCH('O5 Details by Class &amp; Accounts'!BY$18, 'E2 Allocators'!$B$15:$W$15, 0),FALSE)*$E198), 0, VLOOKUP(VLOOKUP($A198, 'E4 TB Allocation Details'!$A$18:$L$214, MATCH("A &amp; G ID", 'E4 TB Allocation Details'!$A$18:$L$18, 0),FALSE), 'E2 Allocators'!$B$15:$W$358, MATCH('O5 Details by Class &amp; Accounts'!BY$18, 'E2 Allocators'!$B$15:$W$15, 0),FALSE)*$E198)</f>
        <v>0</v>
      </c>
      <c r="BZ198" s="2186">
        <f>IF(ISERROR(VLOOKUP(VLOOKUP($A198, 'E4 TB Allocation Details'!$A$18:$L$214, MATCH("A &amp; G ID", 'E4 TB Allocation Details'!$A$18:$L$18, 0),FALSE), 'E2 Allocators'!$B$15:$W$358, MATCH('O5 Details by Class &amp; Accounts'!BZ$18, 'E2 Allocators'!$B$15:$W$15, 0),FALSE)*$E198), 0, VLOOKUP(VLOOKUP($A198, 'E4 TB Allocation Details'!$A$18:$L$214, MATCH("A &amp; G ID", 'E4 TB Allocation Details'!$A$18:$L$18, 0),FALSE), 'E2 Allocators'!$B$15:$W$358, MATCH('O5 Details by Class &amp; Accounts'!BZ$18, 'E2 Allocators'!$B$15:$W$15, 0),FALSE)*$E198)</f>
        <v>0</v>
      </c>
      <c r="CA198" s="2186">
        <f>IF(ISERROR(VLOOKUP(VLOOKUP($A198, 'E4 TB Allocation Details'!$A$18:$L$214, MATCH("A &amp; G ID", 'E4 TB Allocation Details'!$A$18:$L$18, 0),FALSE), 'E2 Allocators'!$B$15:$W$358, MATCH('O5 Details by Class &amp; Accounts'!CA$18, 'E2 Allocators'!$B$15:$W$15, 0),FALSE)*$E198), 0, VLOOKUP(VLOOKUP($A198, 'E4 TB Allocation Details'!$A$18:$L$214, MATCH("A &amp; G ID", 'E4 TB Allocation Details'!$A$18:$L$18, 0),FALSE), 'E2 Allocators'!$B$15:$W$358, MATCH('O5 Details by Class &amp; Accounts'!CA$18, 'E2 Allocators'!$B$15:$W$15, 0),FALSE)*$E198)</f>
        <v>0</v>
      </c>
      <c r="CB198" s="2186">
        <f>IF(ISERROR(VLOOKUP(VLOOKUP($A198, 'E4 TB Allocation Details'!$A$18:$L$214, MATCH("A &amp; G ID", 'E4 TB Allocation Details'!$A$18:$L$18, 0),FALSE), 'E2 Allocators'!$B$15:$W$358, MATCH('O5 Details by Class &amp; Accounts'!CB$18, 'E2 Allocators'!$B$15:$W$15, 0),FALSE)*$E198), 0, VLOOKUP(VLOOKUP($A198, 'E4 TB Allocation Details'!$A$18:$L$214, MATCH("A &amp; G ID", 'E4 TB Allocation Details'!$A$18:$L$18, 0),FALSE), 'E2 Allocators'!$B$15:$W$358, MATCH('O5 Details by Class &amp; Accounts'!CB$18, 'E2 Allocators'!$B$15:$W$15, 0),FALSE)*$E198)</f>
        <v>0</v>
      </c>
      <c r="CC198" s="2186">
        <f>IF(ISERROR(VLOOKUP(VLOOKUP($A198, 'E4 TB Allocation Details'!$A$18:$L$214, MATCH("A &amp; G ID", 'E4 TB Allocation Details'!$A$18:$L$18, 0),FALSE), 'E2 Allocators'!$B$15:$W$358, MATCH('O5 Details by Class &amp; Accounts'!CC$18, 'E2 Allocators'!$B$15:$W$15, 0),FALSE)*$E198), 0, VLOOKUP(VLOOKUP($A198, 'E4 TB Allocation Details'!$A$18:$L$214, MATCH("A &amp; G ID", 'E4 TB Allocation Details'!$A$18:$L$18, 0),FALSE), 'E2 Allocators'!$B$15:$W$358, MATCH('O5 Details by Class &amp; Accounts'!CC$18, 'E2 Allocators'!$B$15:$W$15, 0),FALSE)*$E198)</f>
        <v>0</v>
      </c>
      <c r="CD198" s="2186">
        <f>IF(ISERROR(VLOOKUP(VLOOKUP($A198, 'E4 TB Allocation Details'!$A$18:$L$214, MATCH("A &amp; G ID", 'E4 TB Allocation Details'!$A$18:$L$18, 0),FALSE), 'E2 Allocators'!$B$15:$W$358, MATCH('O5 Details by Class &amp; Accounts'!CD$18, 'E2 Allocators'!$B$15:$W$15, 0),FALSE)*$E198), 0, VLOOKUP(VLOOKUP($A198, 'E4 TB Allocation Details'!$A$18:$L$214, MATCH("A &amp; G ID", 'E4 TB Allocation Details'!$A$18:$L$18, 0),FALSE), 'E2 Allocators'!$B$15:$W$358, MATCH('O5 Details by Class &amp; Accounts'!CD$18, 'E2 Allocators'!$B$15:$W$15, 0),FALSE)*$E198)</f>
        <v>0</v>
      </c>
      <c r="CE198" s="2186">
        <f>IF(ISERROR(VLOOKUP(VLOOKUP($A198, 'E4 TB Allocation Details'!$A$18:$L$214, MATCH("A &amp; G ID", 'E4 TB Allocation Details'!$A$18:$L$18, 0),FALSE), 'E2 Allocators'!$B$15:$W$358, MATCH('O5 Details by Class &amp; Accounts'!CE$18, 'E2 Allocators'!$B$15:$W$15, 0),FALSE)*$E198), 0, VLOOKUP(VLOOKUP($A198, 'E4 TB Allocation Details'!$A$18:$L$214, MATCH("A &amp; G ID", 'E4 TB Allocation Details'!$A$18:$L$18, 0),FALSE), 'E2 Allocators'!$B$15:$W$358, MATCH('O5 Details by Class &amp; Accounts'!CE$18, 'E2 Allocators'!$B$15:$W$15, 0),FALSE)*$E198)</f>
        <v>0</v>
      </c>
      <c r="CF198" s="2186">
        <f>IF(ISERROR(VLOOKUP(VLOOKUP($A198, 'E4 TB Allocation Details'!$A$18:$L$214, MATCH("A &amp; G ID", 'E4 TB Allocation Details'!$A$18:$L$18, 0),FALSE), 'E2 Allocators'!$B$15:$W$358, MATCH('O5 Details by Class &amp; Accounts'!CF$18, 'E2 Allocators'!$B$15:$W$15, 0),FALSE)*$E198), 0, VLOOKUP(VLOOKUP($A198, 'E4 TB Allocation Details'!$A$18:$L$214, MATCH("A &amp; G ID", 'E4 TB Allocation Details'!$A$18:$L$18, 0),FALSE), 'E2 Allocators'!$B$15:$W$358, MATCH('O5 Details by Class &amp; Accounts'!CF$18, 'E2 Allocators'!$B$15:$W$15, 0),FALSE)*$E198)</f>
        <v>0</v>
      </c>
      <c r="CG198" s="2186">
        <f>IF(ISERROR(VLOOKUP(VLOOKUP($A198, 'E4 TB Allocation Details'!$A$18:$L$214, MATCH("A &amp; G ID", 'E4 TB Allocation Details'!$A$18:$L$18, 0),FALSE), 'E2 Allocators'!$B$15:$W$358, MATCH('O5 Details by Class &amp; Accounts'!CG$18, 'E2 Allocators'!$B$15:$W$15, 0),FALSE)*$E198), 0, VLOOKUP(VLOOKUP($A198, 'E4 TB Allocation Details'!$A$18:$L$214, MATCH("A &amp; G ID", 'E4 TB Allocation Details'!$A$18:$L$18, 0),FALSE), 'E2 Allocators'!$B$15:$W$358, MATCH('O5 Details by Class &amp; Accounts'!CG$18, 'E2 Allocators'!$B$15:$W$15, 0),FALSE)*$E198)</f>
        <v>0</v>
      </c>
      <c r="CH198" s="2186">
        <f>IF(ISERROR(VLOOKUP(VLOOKUP($A198, 'E4 TB Allocation Details'!$A$18:$L$214, MATCH("A &amp; G ID", 'E4 TB Allocation Details'!$A$18:$L$18, 0),FALSE), 'E2 Allocators'!$B$15:$W$358, MATCH('O5 Details by Class &amp; Accounts'!CH$18, 'E2 Allocators'!$B$15:$W$15, 0),FALSE)*$E198), 0, VLOOKUP(VLOOKUP($A198, 'E4 TB Allocation Details'!$A$18:$L$214, MATCH("A &amp; G ID", 'E4 TB Allocation Details'!$A$18:$L$18, 0),FALSE), 'E2 Allocators'!$B$15:$W$358, MATCH('O5 Details by Class &amp; Accounts'!CH$18, 'E2 Allocators'!$B$15:$W$15, 0),FALSE)*$E198)</f>
        <v>0</v>
      </c>
      <c r="CI198" s="2186">
        <f>IF(ISERROR(VLOOKUP(VLOOKUP($A198, 'E4 TB Allocation Details'!$A$18:$L$214, MATCH("A &amp; G ID", 'E4 TB Allocation Details'!$A$18:$L$18, 0),FALSE), 'E2 Allocators'!$B$15:$W$358, MATCH('O5 Details by Class &amp; Accounts'!CI$18, 'E2 Allocators'!$B$15:$W$15, 0),FALSE)*$E198), 0, VLOOKUP(VLOOKUP($A198, 'E4 TB Allocation Details'!$A$18:$L$214, MATCH("A &amp; G ID", 'E4 TB Allocation Details'!$A$18:$L$18, 0),FALSE), 'E2 Allocators'!$B$15:$W$358, MATCH('O5 Details by Class &amp; Accounts'!CI$18, 'E2 Allocators'!$B$15:$W$15, 0),FALSE)*$E198)</f>
        <v>0</v>
      </c>
      <c r="CJ198" s="2186">
        <f>IF(ISERROR(VLOOKUP(VLOOKUP($A198, 'E4 TB Allocation Details'!$A$18:$L$214, MATCH("A &amp; G ID", 'E4 TB Allocation Details'!$A$18:$L$18, 0),FALSE), 'E2 Allocators'!$B$15:$W$358, MATCH('O5 Details by Class &amp; Accounts'!CJ$18, 'E2 Allocators'!$B$15:$W$15, 0),FALSE)*$E198), 0, VLOOKUP(VLOOKUP($A198, 'E4 TB Allocation Details'!$A$18:$L$214, MATCH("A &amp; G ID", 'E4 TB Allocation Details'!$A$18:$L$18, 0),FALSE), 'E2 Allocators'!$B$15:$W$358, MATCH('O5 Details by Class &amp; Accounts'!CJ$18, 'E2 Allocators'!$B$15:$W$15, 0),FALSE)*$E198)</f>
        <v>0</v>
      </c>
      <c r="CK198" s="2186">
        <f>IF(ISERROR(VLOOKUP(VLOOKUP($A198, 'E4 TB Allocation Details'!$A$18:$L$214, MATCH("A &amp; G ID", 'E4 TB Allocation Details'!$A$18:$L$18, 0),FALSE), 'E2 Allocators'!$B$15:$W$358, MATCH('O5 Details by Class &amp; Accounts'!CK$18, 'E2 Allocators'!$B$15:$W$15, 0),FALSE)*$E198), 0, VLOOKUP(VLOOKUP($A198, 'E4 TB Allocation Details'!$A$18:$L$214, MATCH("A &amp; G ID", 'E4 TB Allocation Details'!$A$18:$L$18, 0),FALSE), 'E2 Allocators'!$B$15:$W$358, MATCH('O5 Details by Class &amp; Accounts'!CK$18, 'E2 Allocators'!$B$15:$W$15, 0),FALSE)*$E198)</f>
        <v>0</v>
      </c>
      <c r="CL198" s="2186">
        <f>IF(ISERROR(VLOOKUP(VLOOKUP($A198, 'E4 TB Allocation Details'!$A$18:$L$214, MATCH("A &amp; G ID", 'E4 TB Allocation Details'!$A$18:$L$18, 0),FALSE), 'E2 Allocators'!$B$15:$W$358, MATCH('O5 Details by Class &amp; Accounts'!CL$18, 'E2 Allocators'!$B$15:$W$15, 0),FALSE)*$E198), 0, VLOOKUP(VLOOKUP($A198, 'E4 TB Allocation Details'!$A$18:$L$214, MATCH("A &amp; G ID", 'E4 TB Allocation Details'!$A$18:$L$18, 0),FALSE), 'E2 Allocators'!$B$15:$W$358, MATCH('O5 Details by Class &amp; Accounts'!CL$18, 'E2 Allocators'!$B$15:$W$15, 0),FALSE)*$E198)</f>
        <v>0</v>
      </c>
      <c r="CM198" s="2186">
        <f>IF(ISERROR(VLOOKUP(VLOOKUP($A198, 'E4 TB Allocation Details'!$A$18:$L$214, MATCH("A &amp; G ID", 'E4 TB Allocation Details'!$A$18:$L$18, 0),FALSE), 'E2 Allocators'!$B$15:$W$358, MATCH('O5 Details by Class &amp; Accounts'!CM$18, 'E2 Allocators'!$B$15:$W$15, 0),FALSE)*$E198), 0, VLOOKUP(VLOOKUP($A198, 'E4 TB Allocation Details'!$A$18:$L$214, MATCH("A &amp; G ID", 'E4 TB Allocation Details'!$A$18:$L$18, 0),FALSE), 'E2 Allocators'!$B$15:$W$358, MATCH('O5 Details by Class &amp; Accounts'!CM$18, 'E2 Allocators'!$B$15:$W$15, 0),FALSE)*$E198)</f>
        <v>0</v>
      </c>
      <c r="CN198" s="2186">
        <f t="shared" si="52"/>
        <v>0</v>
      </c>
      <c r="CO198" s="2187">
        <f t="shared" si="50"/>
        <v>0</v>
      </c>
      <c r="CQ198" s="1625" t="s">
        <v>1082</v>
      </c>
    </row>
    <row r="199" spans="1:95" s="54" customFormat="1" ht="25.5" x14ac:dyDescent="0.2">
      <c r="A199" s="998">
        <v>5685</v>
      </c>
      <c r="B199" s="999" t="s">
        <v>1379</v>
      </c>
      <c r="C199" s="2184">
        <f>IF(ISERROR(VLOOKUP($A199,'I3 TB Data'!$A$19:$H$483,MATCH('O5 Details by Class &amp; Accounts'!$C$18, 'I3 TB Data'!$A$19:$H$19,0),0)), 0, VLOOKUP($A199,'I3 TB Data'!$A$19:$H$483,MATCH('O5 Details by Class &amp; Accounts'!$C$18,'I3 TB Data'!$A$19:$H$19,0),0))</f>
        <v>0</v>
      </c>
      <c r="D199" s="2185"/>
      <c r="E199" s="2184">
        <f t="shared" si="53"/>
        <v>0</v>
      </c>
      <c r="F199" s="2186"/>
      <c r="G199" s="2186"/>
      <c r="H199" s="2186">
        <f t="shared" si="46"/>
        <v>0</v>
      </c>
      <c r="I199" s="2186">
        <f>IF(ISERROR(VLOOKUP(VLOOKUP($A199, 'E4 TB Allocation Details'!$A$18:$L$214, MATCH("Demand ID", 'E4 TB Allocation Details'!$A$18:$L$18, 0),FALSE), 'E2 Allocators'!$B$15:$W$358, MATCH('O5 Details by Class &amp; Accounts'!I$18, 'E2 Allocators'!$B$15:$W$15, 0),FALSE)*$F199), 0, VLOOKUP(VLOOKUP($A199, 'E4 TB Allocation Details'!$A$18:$L$214, MATCH("Demand ID", 'E4 TB Allocation Details'!$A$18:$L$18, 0),FALSE), 'E2 Allocators'!$B$15:$W$358, MATCH('O5 Details by Class &amp; Accounts'!I$18, 'E2 Allocators'!$B$15:$W$15, 0),FALSE)*$F199)</f>
        <v>0</v>
      </c>
      <c r="J199" s="2186">
        <f>IF(ISERROR(VLOOKUP(VLOOKUP($A199, 'E4 TB Allocation Details'!$A$18:$L$214, MATCH("Demand ID", 'E4 TB Allocation Details'!$A$18:$L$18, 0),FALSE), 'E2 Allocators'!$B$15:$W$358, MATCH('O5 Details by Class &amp; Accounts'!J$18, 'E2 Allocators'!$B$15:$W$15, 0),FALSE)*$F199), 0, VLOOKUP(VLOOKUP($A199, 'E4 TB Allocation Details'!$A$18:$L$214, MATCH("Demand ID", 'E4 TB Allocation Details'!$A$18:$L$18, 0),FALSE), 'E2 Allocators'!$B$15:$W$358, MATCH('O5 Details by Class &amp; Accounts'!J$18, 'E2 Allocators'!$B$15:$W$15, 0),FALSE)*$F199)</f>
        <v>0</v>
      </c>
      <c r="K199" s="2186">
        <f>IF(ISERROR(VLOOKUP(VLOOKUP($A199, 'E4 TB Allocation Details'!$A$18:$L$214, MATCH("Demand ID", 'E4 TB Allocation Details'!$A$18:$L$18, 0),FALSE), 'E2 Allocators'!$B$15:$W$358, MATCH('O5 Details by Class &amp; Accounts'!K$18, 'E2 Allocators'!$B$15:$W$15, 0),FALSE)*$F199), 0, VLOOKUP(VLOOKUP($A199, 'E4 TB Allocation Details'!$A$18:$L$214, MATCH("Demand ID", 'E4 TB Allocation Details'!$A$18:$L$18, 0),FALSE), 'E2 Allocators'!$B$15:$W$358, MATCH('O5 Details by Class &amp; Accounts'!K$18, 'E2 Allocators'!$B$15:$W$15, 0),FALSE)*$F199)</f>
        <v>0</v>
      </c>
      <c r="L199" s="2186">
        <f>IF(ISERROR(VLOOKUP(VLOOKUP($A199, 'E4 TB Allocation Details'!$A$18:$L$214, MATCH("Demand ID", 'E4 TB Allocation Details'!$A$18:$L$18, 0),FALSE), 'E2 Allocators'!$B$15:$W$358, MATCH('O5 Details by Class &amp; Accounts'!L$18, 'E2 Allocators'!$B$15:$W$15, 0),FALSE)*$F199), 0, VLOOKUP(VLOOKUP($A199, 'E4 TB Allocation Details'!$A$18:$L$214, MATCH("Demand ID", 'E4 TB Allocation Details'!$A$18:$L$18, 0),FALSE), 'E2 Allocators'!$B$15:$W$358, MATCH('O5 Details by Class &amp; Accounts'!L$18, 'E2 Allocators'!$B$15:$W$15, 0),FALSE)*$F199)</f>
        <v>0</v>
      </c>
      <c r="M199" s="2186">
        <f>IF(ISERROR(VLOOKUP(VLOOKUP($A199, 'E4 TB Allocation Details'!$A$18:$L$214, MATCH("Demand ID", 'E4 TB Allocation Details'!$A$18:$L$18, 0),FALSE), 'E2 Allocators'!$B$15:$W$358, MATCH('O5 Details by Class &amp; Accounts'!M$18, 'E2 Allocators'!$B$15:$W$15, 0),FALSE)*$F199), 0, VLOOKUP(VLOOKUP($A199, 'E4 TB Allocation Details'!$A$18:$L$214, MATCH("Demand ID", 'E4 TB Allocation Details'!$A$18:$L$18, 0),FALSE), 'E2 Allocators'!$B$15:$W$358, MATCH('O5 Details by Class &amp; Accounts'!M$18, 'E2 Allocators'!$B$15:$W$15, 0),FALSE)*$F199)</f>
        <v>0</v>
      </c>
      <c r="N199" s="2186">
        <f>IF(ISERROR(VLOOKUP(VLOOKUP($A199, 'E4 TB Allocation Details'!$A$18:$L$214, MATCH("Demand ID", 'E4 TB Allocation Details'!$A$18:$L$18, 0),FALSE), 'E2 Allocators'!$B$15:$W$358, MATCH('O5 Details by Class &amp; Accounts'!N$18, 'E2 Allocators'!$B$15:$W$15, 0),FALSE)*$F199), 0, VLOOKUP(VLOOKUP($A199, 'E4 TB Allocation Details'!$A$18:$L$214, MATCH("Demand ID", 'E4 TB Allocation Details'!$A$18:$L$18, 0),FALSE), 'E2 Allocators'!$B$15:$W$358, MATCH('O5 Details by Class &amp; Accounts'!N$18, 'E2 Allocators'!$B$15:$W$15, 0),FALSE)*$F199)</f>
        <v>0</v>
      </c>
      <c r="O199" s="2186">
        <f>IF(ISERROR(VLOOKUP(VLOOKUP($A199, 'E4 TB Allocation Details'!$A$18:$L$214, MATCH("Demand ID", 'E4 TB Allocation Details'!$A$18:$L$18, 0),FALSE), 'E2 Allocators'!$B$15:$W$358, MATCH('O5 Details by Class &amp; Accounts'!O$18, 'E2 Allocators'!$B$15:$W$15, 0),FALSE)*$F199), 0, VLOOKUP(VLOOKUP($A199, 'E4 TB Allocation Details'!$A$18:$L$214, MATCH("Demand ID", 'E4 TB Allocation Details'!$A$18:$L$18, 0),FALSE), 'E2 Allocators'!$B$15:$W$358, MATCH('O5 Details by Class &amp; Accounts'!O$18, 'E2 Allocators'!$B$15:$W$15, 0),FALSE)*$F199)</f>
        <v>0</v>
      </c>
      <c r="P199" s="2186">
        <f>IF(ISERROR(VLOOKUP(VLOOKUP($A199, 'E4 TB Allocation Details'!$A$18:$L$214, MATCH("Demand ID", 'E4 TB Allocation Details'!$A$18:$L$18, 0),FALSE), 'E2 Allocators'!$B$15:$W$358, MATCH('O5 Details by Class &amp; Accounts'!P$18, 'E2 Allocators'!$B$15:$W$15, 0),FALSE)*$F199), 0, VLOOKUP(VLOOKUP($A199, 'E4 TB Allocation Details'!$A$18:$L$214, MATCH("Demand ID", 'E4 TB Allocation Details'!$A$18:$L$18, 0),FALSE), 'E2 Allocators'!$B$15:$W$358, MATCH('O5 Details by Class &amp; Accounts'!P$18, 'E2 Allocators'!$B$15:$W$15, 0),FALSE)*$F199)</f>
        <v>0</v>
      </c>
      <c r="Q199" s="2186">
        <f>IF(ISERROR(VLOOKUP(VLOOKUP($A199, 'E4 TB Allocation Details'!$A$18:$L$214, MATCH("Demand ID", 'E4 TB Allocation Details'!$A$18:$L$18, 0),FALSE), 'E2 Allocators'!$B$15:$W$358, MATCH('O5 Details by Class &amp; Accounts'!Q$18, 'E2 Allocators'!$B$15:$W$15, 0),FALSE)*$F199), 0, VLOOKUP(VLOOKUP($A199, 'E4 TB Allocation Details'!$A$18:$L$214, MATCH("Demand ID", 'E4 TB Allocation Details'!$A$18:$L$18, 0),FALSE), 'E2 Allocators'!$B$15:$W$358, MATCH('O5 Details by Class &amp; Accounts'!Q$18, 'E2 Allocators'!$B$15:$W$15, 0),FALSE)*$F199)</f>
        <v>0</v>
      </c>
      <c r="R199" s="2186">
        <f>IF(ISERROR(VLOOKUP(VLOOKUP($A199, 'E4 TB Allocation Details'!$A$18:$L$214, MATCH("Demand ID", 'E4 TB Allocation Details'!$A$18:$L$18, 0),FALSE), 'E2 Allocators'!$B$15:$W$358, MATCH('O5 Details by Class &amp; Accounts'!R$18, 'E2 Allocators'!$B$15:$W$15, 0),FALSE)*$F199), 0, VLOOKUP(VLOOKUP($A199, 'E4 TB Allocation Details'!$A$18:$L$214, MATCH("Demand ID", 'E4 TB Allocation Details'!$A$18:$L$18, 0),FALSE), 'E2 Allocators'!$B$15:$W$358, MATCH('O5 Details by Class &amp; Accounts'!R$18, 'E2 Allocators'!$B$15:$W$15, 0),FALSE)*$F199)</f>
        <v>0</v>
      </c>
      <c r="S199" s="2186">
        <f>IF(ISERROR(VLOOKUP(VLOOKUP($A199, 'E4 TB Allocation Details'!$A$18:$L$214, MATCH("Demand ID", 'E4 TB Allocation Details'!$A$18:$L$18, 0),FALSE), 'E2 Allocators'!$B$15:$W$358, MATCH('O5 Details by Class &amp; Accounts'!S$18, 'E2 Allocators'!$B$15:$W$15, 0),FALSE)*$F199), 0, VLOOKUP(VLOOKUP($A199, 'E4 TB Allocation Details'!$A$18:$L$214, MATCH("Demand ID", 'E4 TB Allocation Details'!$A$18:$L$18, 0),FALSE), 'E2 Allocators'!$B$15:$W$358, MATCH('O5 Details by Class &amp; Accounts'!S$18, 'E2 Allocators'!$B$15:$W$15, 0),FALSE)*$F199)</f>
        <v>0</v>
      </c>
      <c r="T199" s="2186">
        <f>IF(ISERROR(VLOOKUP(VLOOKUP($A199, 'E4 TB Allocation Details'!$A$18:$L$214, MATCH("Demand ID", 'E4 TB Allocation Details'!$A$18:$L$18, 0),FALSE), 'E2 Allocators'!$B$15:$W$358, MATCH('O5 Details by Class &amp; Accounts'!T$18, 'E2 Allocators'!$B$15:$W$15, 0),FALSE)*$F199), 0, VLOOKUP(VLOOKUP($A199, 'E4 TB Allocation Details'!$A$18:$L$214, MATCH("Demand ID", 'E4 TB Allocation Details'!$A$18:$L$18, 0),FALSE), 'E2 Allocators'!$B$15:$W$358, MATCH('O5 Details by Class &amp; Accounts'!T$18, 'E2 Allocators'!$B$15:$W$15, 0),FALSE)*$F199)</f>
        <v>0</v>
      </c>
      <c r="U199" s="2186">
        <f>IF(ISERROR(VLOOKUP(VLOOKUP($A199, 'E4 TB Allocation Details'!$A$18:$L$214, MATCH("Demand ID", 'E4 TB Allocation Details'!$A$18:$L$18, 0),FALSE), 'E2 Allocators'!$B$15:$W$358, MATCH('O5 Details by Class &amp; Accounts'!U$18, 'E2 Allocators'!$B$15:$W$15, 0),FALSE)*$F199), 0, VLOOKUP(VLOOKUP($A199, 'E4 TB Allocation Details'!$A$18:$L$214, MATCH("Demand ID", 'E4 TB Allocation Details'!$A$18:$L$18, 0),FALSE), 'E2 Allocators'!$B$15:$W$358, MATCH('O5 Details by Class &amp; Accounts'!U$18, 'E2 Allocators'!$B$15:$W$15, 0),FALSE)*$F199)</f>
        <v>0</v>
      </c>
      <c r="V199" s="2186">
        <f>IF(ISERROR(VLOOKUP(VLOOKUP($A199, 'E4 TB Allocation Details'!$A$18:$L$214, MATCH("Demand ID", 'E4 TB Allocation Details'!$A$18:$L$18, 0),FALSE), 'E2 Allocators'!$B$15:$W$358, MATCH('O5 Details by Class &amp; Accounts'!V$18, 'E2 Allocators'!$B$15:$W$15, 0),FALSE)*$F199), 0, VLOOKUP(VLOOKUP($A199, 'E4 TB Allocation Details'!$A$18:$L$214, MATCH("Demand ID", 'E4 TB Allocation Details'!$A$18:$L$18, 0),FALSE), 'E2 Allocators'!$B$15:$W$358, MATCH('O5 Details by Class &amp; Accounts'!V$18, 'E2 Allocators'!$B$15:$W$15, 0),FALSE)*$F199)</f>
        <v>0</v>
      </c>
      <c r="W199" s="2186">
        <f>IF(ISERROR(VLOOKUP(VLOOKUP($A199, 'E4 TB Allocation Details'!$A$18:$L$214, MATCH("Demand ID", 'E4 TB Allocation Details'!$A$18:$L$18, 0),FALSE), 'E2 Allocators'!$B$15:$W$358, MATCH('O5 Details by Class &amp; Accounts'!W$18, 'E2 Allocators'!$B$15:$W$15, 0),FALSE)*$F199), 0, VLOOKUP(VLOOKUP($A199, 'E4 TB Allocation Details'!$A$18:$L$214, MATCH("Demand ID", 'E4 TB Allocation Details'!$A$18:$L$18, 0),FALSE), 'E2 Allocators'!$B$15:$W$358, MATCH('O5 Details by Class &amp; Accounts'!W$18, 'E2 Allocators'!$B$15:$W$15, 0),FALSE)*$F199)</f>
        <v>0</v>
      </c>
      <c r="X199" s="2186">
        <f>IF(ISERROR(VLOOKUP(VLOOKUP($A199, 'E4 TB Allocation Details'!$A$18:$L$214, MATCH("Demand ID", 'E4 TB Allocation Details'!$A$18:$L$18, 0),FALSE), 'E2 Allocators'!$B$15:$W$358, MATCH('O5 Details by Class &amp; Accounts'!X$18, 'E2 Allocators'!$B$15:$W$15, 0),FALSE)*$F199), 0, VLOOKUP(VLOOKUP($A199, 'E4 TB Allocation Details'!$A$18:$L$214, MATCH("Demand ID", 'E4 TB Allocation Details'!$A$18:$L$18, 0),FALSE), 'E2 Allocators'!$B$15:$W$358, MATCH('O5 Details by Class &amp; Accounts'!X$18, 'E2 Allocators'!$B$15:$W$15, 0),FALSE)*$F199)</f>
        <v>0</v>
      </c>
      <c r="Y199" s="2186">
        <f>IF(ISERROR(VLOOKUP(VLOOKUP($A199, 'E4 TB Allocation Details'!$A$18:$L$214, MATCH("Demand ID", 'E4 TB Allocation Details'!$A$18:$L$18, 0),FALSE), 'E2 Allocators'!$B$15:$W$358, MATCH('O5 Details by Class &amp; Accounts'!Y$18, 'E2 Allocators'!$B$15:$W$15, 0),FALSE)*$F199), 0, VLOOKUP(VLOOKUP($A199, 'E4 TB Allocation Details'!$A$18:$L$214, MATCH("Demand ID", 'E4 TB Allocation Details'!$A$18:$L$18, 0),FALSE), 'E2 Allocators'!$B$15:$W$358, MATCH('O5 Details by Class &amp; Accounts'!Y$18, 'E2 Allocators'!$B$15:$W$15, 0),FALSE)*$F199)</f>
        <v>0</v>
      </c>
      <c r="Z199" s="2186">
        <f>IF(ISERROR(VLOOKUP(VLOOKUP($A199, 'E4 TB Allocation Details'!$A$18:$L$214, MATCH("Demand ID", 'E4 TB Allocation Details'!$A$18:$L$18, 0),FALSE), 'E2 Allocators'!$B$15:$W$358, MATCH('O5 Details by Class &amp; Accounts'!Z$18, 'E2 Allocators'!$B$15:$W$15, 0),FALSE)*$F199), 0, VLOOKUP(VLOOKUP($A199, 'E4 TB Allocation Details'!$A$18:$L$214, MATCH("Demand ID", 'E4 TB Allocation Details'!$A$18:$L$18, 0),FALSE), 'E2 Allocators'!$B$15:$W$358, MATCH('O5 Details by Class &amp; Accounts'!Z$18, 'E2 Allocators'!$B$15:$W$15, 0),FALSE)*$F199)</f>
        <v>0</v>
      </c>
      <c r="AA199" s="2186">
        <f>IF(ISERROR(VLOOKUP(VLOOKUP($A199, 'E4 TB Allocation Details'!$A$18:$L$214, MATCH("Demand ID", 'E4 TB Allocation Details'!$A$18:$L$18, 0),FALSE), 'E2 Allocators'!$B$15:$W$358, MATCH('O5 Details by Class &amp; Accounts'!AA$18, 'E2 Allocators'!$B$15:$W$15, 0),FALSE)*$F199), 0, VLOOKUP(VLOOKUP($A199, 'E4 TB Allocation Details'!$A$18:$L$214, MATCH("Demand ID", 'E4 TB Allocation Details'!$A$18:$L$18, 0),FALSE), 'E2 Allocators'!$B$15:$W$358, MATCH('O5 Details by Class &amp; Accounts'!AA$18, 'E2 Allocators'!$B$15:$W$15, 0),FALSE)*$F199)</f>
        <v>0</v>
      </c>
      <c r="AB199" s="2186">
        <f>IF(ISERROR(VLOOKUP(VLOOKUP($A199, 'E4 TB Allocation Details'!$A$18:$L$214, MATCH("Demand ID", 'E4 TB Allocation Details'!$A$18:$L$18, 0),FALSE), 'E2 Allocators'!$B$15:$W$358, MATCH('O5 Details by Class &amp; Accounts'!AB$18, 'E2 Allocators'!$B$15:$W$15, 0),FALSE)*$F199), 0, VLOOKUP(VLOOKUP($A199, 'E4 TB Allocation Details'!$A$18:$L$214, MATCH("Demand ID", 'E4 TB Allocation Details'!$A$18:$L$18, 0),FALSE), 'E2 Allocators'!$B$15:$W$358, MATCH('O5 Details by Class &amp; Accounts'!AB$18, 'E2 Allocators'!$B$15:$W$15, 0),FALSE)*$F199)</f>
        <v>0</v>
      </c>
      <c r="AC199" s="2186">
        <f t="shared" si="47"/>
        <v>0</v>
      </c>
      <c r="AD199" s="2186">
        <f>IF(ISERROR(VLOOKUP(VLOOKUP($A199, 'E4 TB Allocation Details'!$A$18:$L$214, MATCH("Customer ID", 'E4 TB Allocation Details'!$A$18:$L$18, 0),FALSE), 'E2 Allocators'!$B$15:$W$358, MATCH('O5 Details by Class &amp; Accounts'!AD$18, 'E2 Allocators'!$B$15:$W$15, 0),FALSE)*$G199), 0, VLOOKUP(VLOOKUP($A199, 'E4 TB Allocation Details'!$A$18:$L$214, MATCH("Customer ID", 'E4 TB Allocation Details'!$A$18:$L$18, 0),FALSE), 'E2 Allocators'!$B$15:$W$358, MATCH('O5 Details by Class &amp; Accounts'!AD$18, 'E2 Allocators'!$B$15:$W$15, 0),FALSE)*$G199)</f>
        <v>0</v>
      </c>
      <c r="AE199" s="2186">
        <f>IF(ISERROR(VLOOKUP(VLOOKUP($A199, 'E4 TB Allocation Details'!$A$18:$L$214, MATCH("Customer ID", 'E4 TB Allocation Details'!$A$18:$L$18, 0),FALSE), 'E2 Allocators'!$B$15:$W$358, MATCH('O5 Details by Class &amp; Accounts'!AE$18, 'E2 Allocators'!$B$15:$W$15, 0),FALSE)*$G199), 0, VLOOKUP(VLOOKUP($A199, 'E4 TB Allocation Details'!$A$18:$L$214, MATCH("Customer ID", 'E4 TB Allocation Details'!$A$18:$L$18, 0),FALSE), 'E2 Allocators'!$B$15:$W$358, MATCH('O5 Details by Class &amp; Accounts'!AE$18, 'E2 Allocators'!$B$15:$W$15, 0),FALSE)*$G199)</f>
        <v>0</v>
      </c>
      <c r="AF199" s="2186">
        <f>IF(ISERROR(VLOOKUP(VLOOKUP($A199, 'E4 TB Allocation Details'!$A$18:$L$214, MATCH("Customer ID", 'E4 TB Allocation Details'!$A$18:$L$18, 0),FALSE), 'E2 Allocators'!$B$15:$W$358, MATCH('O5 Details by Class &amp; Accounts'!AF$18, 'E2 Allocators'!$B$15:$W$15, 0),FALSE)*$G199), 0, VLOOKUP(VLOOKUP($A199, 'E4 TB Allocation Details'!$A$18:$L$214, MATCH("Customer ID", 'E4 TB Allocation Details'!$A$18:$L$18, 0),FALSE), 'E2 Allocators'!$B$15:$W$358, MATCH('O5 Details by Class &amp; Accounts'!AF$18, 'E2 Allocators'!$B$15:$W$15, 0),FALSE)*$G199)</f>
        <v>0</v>
      </c>
      <c r="AG199" s="2186">
        <f>IF(ISERROR(VLOOKUP(VLOOKUP($A199, 'E4 TB Allocation Details'!$A$18:$L$214, MATCH("Customer ID", 'E4 TB Allocation Details'!$A$18:$L$18, 0),FALSE), 'E2 Allocators'!$B$15:$W$358, MATCH('O5 Details by Class &amp; Accounts'!AG$18, 'E2 Allocators'!$B$15:$W$15, 0),FALSE)*$G199), 0, VLOOKUP(VLOOKUP($A199, 'E4 TB Allocation Details'!$A$18:$L$214, MATCH("Customer ID", 'E4 TB Allocation Details'!$A$18:$L$18, 0),FALSE), 'E2 Allocators'!$B$15:$W$358, MATCH('O5 Details by Class &amp; Accounts'!AG$18, 'E2 Allocators'!$B$15:$W$15, 0),FALSE)*$G199)</f>
        <v>0</v>
      </c>
      <c r="AH199" s="2186">
        <f>IF(ISERROR(VLOOKUP(VLOOKUP($A199, 'E4 TB Allocation Details'!$A$18:$L$214, MATCH("Customer ID", 'E4 TB Allocation Details'!$A$18:$L$18, 0),FALSE), 'E2 Allocators'!$B$15:$W$358, MATCH('O5 Details by Class &amp; Accounts'!AH$18, 'E2 Allocators'!$B$15:$W$15, 0),FALSE)*$G199), 0, VLOOKUP(VLOOKUP($A199, 'E4 TB Allocation Details'!$A$18:$L$214, MATCH("Customer ID", 'E4 TB Allocation Details'!$A$18:$L$18, 0),FALSE), 'E2 Allocators'!$B$15:$W$358, MATCH('O5 Details by Class &amp; Accounts'!AH$18, 'E2 Allocators'!$B$15:$W$15, 0),FALSE)*$G199)</f>
        <v>0</v>
      </c>
      <c r="AI199" s="2186">
        <f>IF(ISERROR(VLOOKUP(VLOOKUP($A199, 'E4 TB Allocation Details'!$A$18:$L$214, MATCH("Customer ID", 'E4 TB Allocation Details'!$A$18:$L$18, 0),FALSE), 'E2 Allocators'!$B$15:$W$358, MATCH('O5 Details by Class &amp; Accounts'!AI$18, 'E2 Allocators'!$B$15:$W$15, 0),FALSE)*$G199), 0, VLOOKUP(VLOOKUP($A199, 'E4 TB Allocation Details'!$A$18:$L$214, MATCH("Customer ID", 'E4 TB Allocation Details'!$A$18:$L$18, 0),FALSE), 'E2 Allocators'!$B$15:$W$358, MATCH('O5 Details by Class &amp; Accounts'!AI$18, 'E2 Allocators'!$B$15:$W$15, 0),FALSE)*$G199)</f>
        <v>0</v>
      </c>
      <c r="AJ199" s="2186">
        <f>IF(ISERROR(VLOOKUP(VLOOKUP($A199, 'E4 TB Allocation Details'!$A$18:$L$214, MATCH("Customer ID", 'E4 TB Allocation Details'!$A$18:$L$18, 0),FALSE), 'E2 Allocators'!$B$15:$W$358, MATCH('O5 Details by Class &amp; Accounts'!AJ$18, 'E2 Allocators'!$B$15:$W$15, 0),FALSE)*$G199), 0, VLOOKUP(VLOOKUP($A199, 'E4 TB Allocation Details'!$A$18:$L$214, MATCH("Customer ID", 'E4 TB Allocation Details'!$A$18:$L$18, 0),FALSE), 'E2 Allocators'!$B$15:$W$358, MATCH('O5 Details by Class &amp; Accounts'!AJ$18, 'E2 Allocators'!$B$15:$W$15, 0),FALSE)*$G199)</f>
        <v>0</v>
      </c>
      <c r="AK199" s="2186">
        <f>IF(ISERROR(VLOOKUP(VLOOKUP($A199, 'E4 TB Allocation Details'!$A$18:$L$214, MATCH("Customer ID", 'E4 TB Allocation Details'!$A$18:$L$18, 0),FALSE), 'E2 Allocators'!$B$15:$W$358, MATCH('O5 Details by Class &amp; Accounts'!AK$18, 'E2 Allocators'!$B$15:$W$15, 0),FALSE)*$G199), 0, VLOOKUP(VLOOKUP($A199, 'E4 TB Allocation Details'!$A$18:$L$214, MATCH("Customer ID", 'E4 TB Allocation Details'!$A$18:$L$18, 0),FALSE), 'E2 Allocators'!$B$15:$W$358, MATCH('O5 Details by Class &amp; Accounts'!AK$18, 'E2 Allocators'!$B$15:$W$15, 0),FALSE)*$G199)</f>
        <v>0</v>
      </c>
      <c r="AL199" s="2186">
        <f>IF(ISERROR(VLOOKUP(VLOOKUP($A199, 'E4 TB Allocation Details'!$A$18:$L$214, MATCH("Customer ID", 'E4 TB Allocation Details'!$A$18:$L$18, 0),FALSE), 'E2 Allocators'!$B$15:$W$358, MATCH('O5 Details by Class &amp; Accounts'!AL$18, 'E2 Allocators'!$B$15:$W$15, 0),FALSE)*$G199), 0, VLOOKUP(VLOOKUP($A199, 'E4 TB Allocation Details'!$A$18:$L$214, MATCH("Customer ID", 'E4 TB Allocation Details'!$A$18:$L$18, 0),FALSE), 'E2 Allocators'!$B$15:$W$358, MATCH('O5 Details by Class &amp; Accounts'!AL$18, 'E2 Allocators'!$B$15:$W$15, 0),FALSE)*$G199)</f>
        <v>0</v>
      </c>
      <c r="AM199" s="2186">
        <f>IF(ISERROR(VLOOKUP(VLOOKUP($A199, 'E4 TB Allocation Details'!$A$18:$L$214, MATCH("Customer ID", 'E4 TB Allocation Details'!$A$18:$L$18, 0),FALSE), 'E2 Allocators'!$B$15:$W$358, MATCH('O5 Details by Class &amp; Accounts'!AM$18, 'E2 Allocators'!$B$15:$W$15, 0),FALSE)*$G199), 0, VLOOKUP(VLOOKUP($A199, 'E4 TB Allocation Details'!$A$18:$L$214, MATCH("Customer ID", 'E4 TB Allocation Details'!$A$18:$L$18, 0),FALSE), 'E2 Allocators'!$B$15:$W$358, MATCH('O5 Details by Class &amp; Accounts'!AM$18, 'E2 Allocators'!$B$15:$W$15, 0),FALSE)*$G199)</f>
        <v>0</v>
      </c>
      <c r="AN199" s="2186">
        <f>IF(ISERROR(VLOOKUP(VLOOKUP($A199, 'E4 TB Allocation Details'!$A$18:$L$214, MATCH("Customer ID", 'E4 TB Allocation Details'!$A$18:$L$18, 0),FALSE), 'E2 Allocators'!$B$15:$W$358, MATCH('O5 Details by Class &amp; Accounts'!AN$18, 'E2 Allocators'!$B$15:$W$15, 0),FALSE)*$G199), 0, VLOOKUP(VLOOKUP($A199, 'E4 TB Allocation Details'!$A$18:$L$214, MATCH("Customer ID", 'E4 TB Allocation Details'!$A$18:$L$18, 0),FALSE), 'E2 Allocators'!$B$15:$W$358, MATCH('O5 Details by Class &amp; Accounts'!AN$18, 'E2 Allocators'!$B$15:$W$15, 0),FALSE)*$G199)</f>
        <v>0</v>
      </c>
      <c r="AO199" s="2186">
        <f>IF(ISERROR(VLOOKUP(VLOOKUP($A199, 'E4 TB Allocation Details'!$A$18:$L$214, MATCH("Customer ID", 'E4 TB Allocation Details'!$A$18:$L$18, 0),FALSE), 'E2 Allocators'!$B$15:$W$358, MATCH('O5 Details by Class &amp; Accounts'!AO$18, 'E2 Allocators'!$B$15:$W$15, 0),FALSE)*$G199), 0, VLOOKUP(VLOOKUP($A199, 'E4 TB Allocation Details'!$A$18:$L$214, MATCH("Customer ID", 'E4 TB Allocation Details'!$A$18:$L$18, 0),FALSE), 'E2 Allocators'!$B$15:$W$358, MATCH('O5 Details by Class &amp; Accounts'!AO$18, 'E2 Allocators'!$B$15:$W$15, 0),FALSE)*$G199)</f>
        <v>0</v>
      </c>
      <c r="AP199" s="2186">
        <f>IF(ISERROR(VLOOKUP(VLOOKUP($A199, 'E4 TB Allocation Details'!$A$18:$L$214, MATCH("Customer ID", 'E4 TB Allocation Details'!$A$18:$L$18, 0),FALSE), 'E2 Allocators'!$B$15:$W$358, MATCH('O5 Details by Class &amp; Accounts'!AP$18, 'E2 Allocators'!$B$15:$W$15, 0),FALSE)*$G199), 0, VLOOKUP(VLOOKUP($A199, 'E4 TB Allocation Details'!$A$18:$L$214, MATCH("Customer ID", 'E4 TB Allocation Details'!$A$18:$L$18, 0),FALSE), 'E2 Allocators'!$B$15:$W$358, MATCH('O5 Details by Class &amp; Accounts'!AP$18, 'E2 Allocators'!$B$15:$W$15, 0),FALSE)*$G199)</f>
        <v>0</v>
      </c>
      <c r="AQ199" s="2186">
        <f>IF(ISERROR(VLOOKUP(VLOOKUP($A199, 'E4 TB Allocation Details'!$A$18:$L$214, MATCH("Customer ID", 'E4 TB Allocation Details'!$A$18:$L$18, 0),FALSE), 'E2 Allocators'!$B$15:$W$358, MATCH('O5 Details by Class &amp; Accounts'!AQ$18, 'E2 Allocators'!$B$15:$W$15, 0),FALSE)*$G199), 0, VLOOKUP(VLOOKUP($A199, 'E4 TB Allocation Details'!$A$18:$L$214, MATCH("Customer ID", 'E4 TB Allocation Details'!$A$18:$L$18, 0),FALSE), 'E2 Allocators'!$B$15:$W$358, MATCH('O5 Details by Class &amp; Accounts'!AQ$18, 'E2 Allocators'!$B$15:$W$15, 0),FALSE)*$G199)</f>
        <v>0</v>
      </c>
      <c r="AR199" s="2186">
        <f>IF(ISERROR(VLOOKUP(VLOOKUP($A199, 'E4 TB Allocation Details'!$A$18:$L$214, MATCH("Customer ID", 'E4 TB Allocation Details'!$A$18:$L$18, 0),FALSE), 'E2 Allocators'!$B$15:$W$358, MATCH('O5 Details by Class &amp; Accounts'!AR$18, 'E2 Allocators'!$B$15:$W$15, 0),FALSE)*$G199), 0, VLOOKUP(VLOOKUP($A199, 'E4 TB Allocation Details'!$A$18:$L$214, MATCH("Customer ID", 'E4 TB Allocation Details'!$A$18:$L$18, 0),FALSE), 'E2 Allocators'!$B$15:$W$358, MATCH('O5 Details by Class &amp; Accounts'!AR$18, 'E2 Allocators'!$B$15:$W$15, 0),FALSE)*$G199)</f>
        <v>0</v>
      </c>
      <c r="AS199" s="2186">
        <f>IF(ISERROR(VLOOKUP(VLOOKUP($A199, 'E4 TB Allocation Details'!$A$18:$L$214, MATCH("Customer ID", 'E4 TB Allocation Details'!$A$18:$L$18, 0),FALSE), 'E2 Allocators'!$B$15:$W$358, MATCH('O5 Details by Class &amp; Accounts'!AS$18, 'E2 Allocators'!$B$15:$W$15, 0),FALSE)*$G199), 0, VLOOKUP(VLOOKUP($A199, 'E4 TB Allocation Details'!$A$18:$L$214, MATCH("Customer ID", 'E4 TB Allocation Details'!$A$18:$L$18, 0),FALSE), 'E2 Allocators'!$B$15:$W$358, MATCH('O5 Details by Class &amp; Accounts'!AS$18, 'E2 Allocators'!$B$15:$W$15, 0),FALSE)*$G199)</f>
        <v>0</v>
      </c>
      <c r="AT199" s="2186">
        <f>IF(ISERROR(VLOOKUP(VLOOKUP($A199, 'E4 TB Allocation Details'!$A$18:$L$214, MATCH("Customer ID", 'E4 TB Allocation Details'!$A$18:$L$18, 0),FALSE), 'E2 Allocators'!$B$15:$W$358, MATCH('O5 Details by Class &amp; Accounts'!AT$18, 'E2 Allocators'!$B$15:$W$15, 0),FALSE)*$G199), 0, VLOOKUP(VLOOKUP($A199, 'E4 TB Allocation Details'!$A$18:$L$214, MATCH("Customer ID", 'E4 TB Allocation Details'!$A$18:$L$18, 0),FALSE), 'E2 Allocators'!$B$15:$W$358, MATCH('O5 Details by Class &amp; Accounts'!AT$18, 'E2 Allocators'!$B$15:$W$15, 0),FALSE)*$G199)</f>
        <v>0</v>
      </c>
      <c r="AU199" s="2186">
        <f>IF(ISERROR(VLOOKUP(VLOOKUP($A199, 'E4 TB Allocation Details'!$A$18:$L$214, MATCH("Customer ID", 'E4 TB Allocation Details'!$A$18:$L$18, 0),FALSE), 'E2 Allocators'!$B$15:$W$358, MATCH('O5 Details by Class &amp; Accounts'!AU$18, 'E2 Allocators'!$B$15:$W$15, 0),FALSE)*$G199), 0, VLOOKUP(VLOOKUP($A199, 'E4 TB Allocation Details'!$A$18:$L$214, MATCH("Customer ID", 'E4 TB Allocation Details'!$A$18:$L$18, 0),FALSE), 'E2 Allocators'!$B$15:$W$358, MATCH('O5 Details by Class &amp; Accounts'!AU$18, 'E2 Allocators'!$B$15:$W$15, 0),FALSE)*$G199)</f>
        <v>0</v>
      </c>
      <c r="AV199" s="2186">
        <f>IF(ISERROR(VLOOKUP(VLOOKUP($A199, 'E4 TB Allocation Details'!$A$18:$L$214, MATCH("Customer ID", 'E4 TB Allocation Details'!$A$18:$L$18, 0),FALSE), 'E2 Allocators'!$B$15:$W$358, MATCH('O5 Details by Class &amp; Accounts'!AV$18, 'E2 Allocators'!$B$15:$W$15, 0),FALSE)*$G199), 0, VLOOKUP(VLOOKUP($A199, 'E4 TB Allocation Details'!$A$18:$L$214, MATCH("Customer ID", 'E4 TB Allocation Details'!$A$18:$L$18, 0),FALSE), 'E2 Allocators'!$B$15:$W$358, MATCH('O5 Details by Class &amp; Accounts'!AV$18, 'E2 Allocators'!$B$15:$W$15, 0),FALSE)*$G199)</f>
        <v>0</v>
      </c>
      <c r="AW199" s="2186">
        <f>IF(ISERROR(VLOOKUP(VLOOKUP($A199, 'E4 TB Allocation Details'!$A$18:$L$214, MATCH("Customer ID", 'E4 TB Allocation Details'!$A$18:$L$18, 0),FALSE), 'E2 Allocators'!$B$15:$W$358, MATCH('O5 Details by Class &amp; Accounts'!AW$18, 'E2 Allocators'!$B$15:$W$15, 0),FALSE)*$G199), 0, VLOOKUP(VLOOKUP($A199, 'E4 TB Allocation Details'!$A$18:$L$214, MATCH("Customer ID", 'E4 TB Allocation Details'!$A$18:$L$18, 0),FALSE), 'E2 Allocators'!$B$15:$W$358, MATCH('O5 Details by Class &amp; Accounts'!AW$18, 'E2 Allocators'!$B$15:$W$15, 0),FALSE)*$G199)</f>
        <v>0</v>
      </c>
      <c r="AX199" s="2186">
        <f t="shared" si="51"/>
        <v>0</v>
      </c>
      <c r="AY199" s="2186">
        <f>IF(ISERROR(VLOOKUP(VLOOKUP($A199, 'E4 TB Allocation Details'!$A$18:$L$214, MATCH("Misc ID", 'E4 TB Allocation Details'!$A$18:$L$18, 0),FALSE), 'E2 Allocators'!$B$15:$W$358, MATCH('O5 Details by Class &amp; Accounts'!AY$18, 'E2 Allocators'!$B$15:$W$15, 0),FALSE)*$E199), 0, VLOOKUP(VLOOKUP($A199, 'E4 TB Allocation Details'!$A$18:$L$214, MATCH("Misc ID", 'E4 TB Allocation Details'!$A$18:$L$18, 0),FALSE), 'E2 Allocators'!$B$15:$W$358, MATCH('O5 Details by Class &amp; Accounts'!AY$18, 'E2 Allocators'!$B$15:$W$15, 0),FALSE)*$E199)</f>
        <v>0</v>
      </c>
      <c r="AZ199" s="2186">
        <f>IF(ISERROR(VLOOKUP(VLOOKUP($A199, 'E4 TB Allocation Details'!$A$18:$L$214, MATCH("Misc ID", 'E4 TB Allocation Details'!$A$18:$L$18, 0),FALSE), 'E2 Allocators'!$B$15:$W$358, MATCH('O5 Details by Class &amp; Accounts'!AZ$18, 'E2 Allocators'!$B$15:$W$15, 0),FALSE)*$E199), 0, VLOOKUP(VLOOKUP($A199, 'E4 TB Allocation Details'!$A$18:$L$214, MATCH("Misc ID", 'E4 TB Allocation Details'!$A$18:$L$18, 0),FALSE), 'E2 Allocators'!$B$15:$W$358, MATCH('O5 Details by Class &amp; Accounts'!AZ$18, 'E2 Allocators'!$B$15:$W$15, 0),FALSE)*$E199)</f>
        <v>0</v>
      </c>
      <c r="BA199" s="2186">
        <f>IF(ISERROR(VLOOKUP(VLOOKUP($A199, 'E4 TB Allocation Details'!$A$18:$L$214, MATCH("Misc ID", 'E4 TB Allocation Details'!$A$18:$L$18, 0),FALSE), 'E2 Allocators'!$B$15:$W$358, MATCH('O5 Details by Class &amp; Accounts'!BA$18, 'E2 Allocators'!$B$15:$W$15, 0),FALSE)*$E199), 0, VLOOKUP(VLOOKUP($A199, 'E4 TB Allocation Details'!$A$18:$L$214, MATCH("Misc ID", 'E4 TB Allocation Details'!$A$18:$L$18, 0),FALSE), 'E2 Allocators'!$B$15:$W$358, MATCH('O5 Details by Class &amp; Accounts'!BA$18, 'E2 Allocators'!$B$15:$W$15, 0),FALSE)*$E199)</f>
        <v>0</v>
      </c>
      <c r="BB199" s="2186">
        <f>IF(ISERROR(VLOOKUP(VLOOKUP($A199, 'E4 TB Allocation Details'!$A$18:$L$214, MATCH("Misc ID", 'E4 TB Allocation Details'!$A$18:$L$18, 0),FALSE), 'E2 Allocators'!$B$15:$W$358, MATCH('O5 Details by Class &amp; Accounts'!BB$18, 'E2 Allocators'!$B$15:$W$15, 0),FALSE)*$E199), 0, VLOOKUP(VLOOKUP($A199, 'E4 TB Allocation Details'!$A$18:$L$214, MATCH("Misc ID", 'E4 TB Allocation Details'!$A$18:$L$18, 0),FALSE), 'E2 Allocators'!$B$15:$W$358, MATCH('O5 Details by Class &amp; Accounts'!BB$18, 'E2 Allocators'!$B$15:$W$15, 0),FALSE)*$E199)</f>
        <v>0</v>
      </c>
      <c r="BC199" s="2186">
        <f>IF(ISERROR(VLOOKUP(VLOOKUP($A199, 'E4 TB Allocation Details'!$A$18:$L$214, MATCH("Misc ID", 'E4 TB Allocation Details'!$A$18:$L$18, 0),FALSE), 'E2 Allocators'!$B$15:$W$358, MATCH('O5 Details by Class &amp; Accounts'!BC$18, 'E2 Allocators'!$B$15:$W$15, 0),FALSE)*$E199), 0, VLOOKUP(VLOOKUP($A199, 'E4 TB Allocation Details'!$A$18:$L$214, MATCH("Misc ID", 'E4 TB Allocation Details'!$A$18:$L$18, 0),FALSE), 'E2 Allocators'!$B$15:$W$358, MATCH('O5 Details by Class &amp; Accounts'!BC$18, 'E2 Allocators'!$B$15:$W$15, 0),FALSE)*$E199)</f>
        <v>0</v>
      </c>
      <c r="BD199" s="2186">
        <f>IF(ISERROR(VLOOKUP(VLOOKUP($A199, 'E4 TB Allocation Details'!$A$18:$L$214, MATCH("Misc ID", 'E4 TB Allocation Details'!$A$18:$L$18, 0),FALSE), 'E2 Allocators'!$B$15:$W$358, MATCH('O5 Details by Class &amp; Accounts'!BD$18, 'E2 Allocators'!$B$15:$W$15, 0),FALSE)*$E199), 0, VLOOKUP(VLOOKUP($A199, 'E4 TB Allocation Details'!$A$18:$L$214, MATCH("Misc ID", 'E4 TB Allocation Details'!$A$18:$L$18, 0),FALSE), 'E2 Allocators'!$B$15:$W$358, MATCH('O5 Details by Class &amp; Accounts'!BD$18, 'E2 Allocators'!$B$15:$W$15, 0),FALSE)*$E199)</f>
        <v>0</v>
      </c>
      <c r="BE199" s="2186">
        <f>IF(ISERROR(VLOOKUP(VLOOKUP($A199, 'E4 TB Allocation Details'!$A$18:$L$214, MATCH("Misc ID", 'E4 TB Allocation Details'!$A$18:$L$18, 0),FALSE), 'E2 Allocators'!$B$15:$W$358, MATCH('O5 Details by Class &amp; Accounts'!BE$18, 'E2 Allocators'!$B$15:$W$15, 0),FALSE)*$E199), 0, VLOOKUP(VLOOKUP($A199, 'E4 TB Allocation Details'!$A$18:$L$214, MATCH("Misc ID", 'E4 TB Allocation Details'!$A$18:$L$18, 0),FALSE), 'E2 Allocators'!$B$15:$W$358, MATCH('O5 Details by Class &amp; Accounts'!BE$18, 'E2 Allocators'!$B$15:$W$15, 0),FALSE)*$E199)</f>
        <v>0</v>
      </c>
      <c r="BF199" s="2186">
        <f>IF(ISERROR(VLOOKUP(VLOOKUP($A199, 'E4 TB Allocation Details'!$A$18:$L$214, MATCH("Misc ID", 'E4 TB Allocation Details'!$A$18:$L$18, 0),FALSE), 'E2 Allocators'!$B$15:$W$358, MATCH('O5 Details by Class &amp; Accounts'!BF$18, 'E2 Allocators'!$B$15:$W$15, 0),FALSE)*$E199), 0, VLOOKUP(VLOOKUP($A199, 'E4 TB Allocation Details'!$A$18:$L$214, MATCH("Misc ID", 'E4 TB Allocation Details'!$A$18:$L$18, 0),FALSE), 'E2 Allocators'!$B$15:$W$358, MATCH('O5 Details by Class &amp; Accounts'!BF$18, 'E2 Allocators'!$B$15:$W$15, 0),FALSE)*$E199)</f>
        <v>0</v>
      </c>
      <c r="BG199" s="2186">
        <f>IF(ISERROR(VLOOKUP(VLOOKUP($A199, 'E4 TB Allocation Details'!$A$18:$L$214, MATCH("Misc ID", 'E4 TB Allocation Details'!$A$18:$L$18, 0),FALSE), 'E2 Allocators'!$B$15:$W$358, MATCH('O5 Details by Class &amp; Accounts'!BG$18, 'E2 Allocators'!$B$15:$W$15, 0),FALSE)*$E199), 0, VLOOKUP(VLOOKUP($A199, 'E4 TB Allocation Details'!$A$18:$L$214, MATCH("Misc ID", 'E4 TB Allocation Details'!$A$18:$L$18, 0),FALSE), 'E2 Allocators'!$B$15:$W$358, MATCH('O5 Details by Class &amp; Accounts'!BG$18, 'E2 Allocators'!$B$15:$W$15, 0),FALSE)*$E199)</f>
        <v>0</v>
      </c>
      <c r="BH199" s="2186">
        <f>IF(ISERROR(VLOOKUP(VLOOKUP($A199, 'E4 TB Allocation Details'!$A$18:$L$214, MATCH("Misc ID", 'E4 TB Allocation Details'!$A$18:$L$18, 0),FALSE), 'E2 Allocators'!$B$15:$W$358, MATCH('O5 Details by Class &amp; Accounts'!BH$18, 'E2 Allocators'!$B$15:$W$15, 0),FALSE)*$E199), 0, VLOOKUP(VLOOKUP($A199, 'E4 TB Allocation Details'!$A$18:$L$214, MATCH("Misc ID", 'E4 TB Allocation Details'!$A$18:$L$18, 0),FALSE), 'E2 Allocators'!$B$15:$W$358, MATCH('O5 Details by Class &amp; Accounts'!BH$18, 'E2 Allocators'!$B$15:$W$15, 0),FALSE)*$E199)</f>
        <v>0</v>
      </c>
      <c r="BI199" s="2186">
        <f>IF(ISERROR(VLOOKUP(VLOOKUP($A199, 'E4 TB Allocation Details'!$A$18:$L$214, MATCH("Misc ID", 'E4 TB Allocation Details'!$A$18:$L$18, 0),FALSE), 'E2 Allocators'!$B$15:$W$358, MATCH('O5 Details by Class &amp; Accounts'!BI$18, 'E2 Allocators'!$B$15:$W$15, 0),FALSE)*$E199), 0, VLOOKUP(VLOOKUP($A199, 'E4 TB Allocation Details'!$A$18:$L$214, MATCH("Misc ID", 'E4 TB Allocation Details'!$A$18:$L$18, 0),FALSE), 'E2 Allocators'!$B$15:$W$358, MATCH('O5 Details by Class &amp; Accounts'!BI$18, 'E2 Allocators'!$B$15:$W$15, 0),FALSE)*$E199)</f>
        <v>0</v>
      </c>
      <c r="BJ199" s="2186">
        <f>IF(ISERROR(VLOOKUP(VLOOKUP($A199, 'E4 TB Allocation Details'!$A$18:$L$214, MATCH("Misc ID", 'E4 TB Allocation Details'!$A$18:$L$18, 0),FALSE), 'E2 Allocators'!$B$15:$W$358, MATCH('O5 Details by Class &amp; Accounts'!BJ$18, 'E2 Allocators'!$B$15:$W$15, 0),FALSE)*$E199), 0, VLOOKUP(VLOOKUP($A199, 'E4 TB Allocation Details'!$A$18:$L$214, MATCH("Misc ID", 'E4 TB Allocation Details'!$A$18:$L$18, 0),FALSE), 'E2 Allocators'!$B$15:$W$358, MATCH('O5 Details by Class &amp; Accounts'!BJ$18, 'E2 Allocators'!$B$15:$W$15, 0),FALSE)*$E199)</f>
        <v>0</v>
      </c>
      <c r="BK199" s="2186">
        <f>IF(ISERROR(VLOOKUP(VLOOKUP($A199, 'E4 TB Allocation Details'!$A$18:$L$214, MATCH("Misc ID", 'E4 TB Allocation Details'!$A$18:$L$18, 0),FALSE), 'E2 Allocators'!$B$15:$W$358, MATCH('O5 Details by Class &amp; Accounts'!BK$18, 'E2 Allocators'!$B$15:$W$15, 0),FALSE)*$E199), 0, VLOOKUP(VLOOKUP($A199, 'E4 TB Allocation Details'!$A$18:$L$214, MATCH("Misc ID", 'E4 TB Allocation Details'!$A$18:$L$18, 0),FALSE), 'E2 Allocators'!$B$15:$W$358, MATCH('O5 Details by Class &amp; Accounts'!BK$18, 'E2 Allocators'!$B$15:$W$15, 0),FALSE)*$E199)</f>
        <v>0</v>
      </c>
      <c r="BL199" s="2186">
        <f>IF(ISERROR(VLOOKUP(VLOOKUP($A199, 'E4 TB Allocation Details'!$A$18:$L$214, MATCH("Misc ID", 'E4 TB Allocation Details'!$A$18:$L$18, 0),FALSE), 'E2 Allocators'!$B$15:$W$358, MATCH('O5 Details by Class &amp; Accounts'!BL$18, 'E2 Allocators'!$B$15:$W$15, 0),FALSE)*$E199), 0, VLOOKUP(VLOOKUP($A199, 'E4 TB Allocation Details'!$A$18:$L$214, MATCH("Misc ID", 'E4 TB Allocation Details'!$A$18:$L$18, 0),FALSE), 'E2 Allocators'!$B$15:$W$358, MATCH('O5 Details by Class &amp; Accounts'!BL$18, 'E2 Allocators'!$B$15:$W$15, 0),FALSE)*$E199)</f>
        <v>0</v>
      </c>
      <c r="BM199" s="2186">
        <f>IF(ISERROR(VLOOKUP(VLOOKUP($A199, 'E4 TB Allocation Details'!$A$18:$L$214, MATCH("Misc ID", 'E4 TB Allocation Details'!$A$18:$L$18, 0),FALSE), 'E2 Allocators'!$B$15:$W$358, MATCH('O5 Details by Class &amp; Accounts'!BM$18, 'E2 Allocators'!$B$15:$W$15, 0),FALSE)*$E199), 0, VLOOKUP(VLOOKUP($A199, 'E4 TB Allocation Details'!$A$18:$L$214, MATCH("Misc ID", 'E4 TB Allocation Details'!$A$18:$L$18, 0),FALSE), 'E2 Allocators'!$B$15:$W$358, MATCH('O5 Details by Class &amp; Accounts'!BM$18, 'E2 Allocators'!$B$15:$W$15, 0),FALSE)*$E199)</f>
        <v>0</v>
      </c>
      <c r="BN199" s="2186">
        <f>IF(ISERROR(VLOOKUP(VLOOKUP($A199, 'E4 TB Allocation Details'!$A$18:$L$214, MATCH("Misc ID", 'E4 TB Allocation Details'!$A$18:$L$18, 0),FALSE), 'E2 Allocators'!$B$15:$W$358, MATCH('O5 Details by Class &amp; Accounts'!BN$18, 'E2 Allocators'!$B$15:$W$15, 0),FALSE)*$E199), 0, VLOOKUP(VLOOKUP($A199, 'E4 TB Allocation Details'!$A$18:$L$214, MATCH("Misc ID", 'E4 TB Allocation Details'!$A$18:$L$18, 0),FALSE), 'E2 Allocators'!$B$15:$W$358, MATCH('O5 Details by Class &amp; Accounts'!BN$18, 'E2 Allocators'!$B$15:$W$15, 0),FALSE)*$E199)</f>
        <v>0</v>
      </c>
      <c r="BO199" s="2186">
        <f>IF(ISERROR(VLOOKUP(VLOOKUP($A199, 'E4 TB Allocation Details'!$A$18:$L$214, MATCH("Misc ID", 'E4 TB Allocation Details'!$A$18:$L$18, 0),FALSE), 'E2 Allocators'!$B$15:$W$358, MATCH('O5 Details by Class &amp; Accounts'!BO$18, 'E2 Allocators'!$B$15:$W$15, 0),FALSE)*$E199), 0, VLOOKUP(VLOOKUP($A199, 'E4 TB Allocation Details'!$A$18:$L$214, MATCH("Misc ID", 'E4 TB Allocation Details'!$A$18:$L$18, 0),FALSE), 'E2 Allocators'!$B$15:$W$358, MATCH('O5 Details by Class &amp; Accounts'!BO$18, 'E2 Allocators'!$B$15:$W$15, 0),FALSE)*$E199)</f>
        <v>0</v>
      </c>
      <c r="BP199" s="2186">
        <f>IF(ISERROR(VLOOKUP(VLOOKUP($A199, 'E4 TB Allocation Details'!$A$18:$L$214, MATCH("Misc ID", 'E4 TB Allocation Details'!$A$18:$L$18, 0),FALSE), 'E2 Allocators'!$B$15:$W$358, MATCH('O5 Details by Class &amp; Accounts'!BP$18, 'E2 Allocators'!$B$15:$W$15, 0),FALSE)*$E199), 0, VLOOKUP(VLOOKUP($A199, 'E4 TB Allocation Details'!$A$18:$L$214, MATCH("Misc ID", 'E4 TB Allocation Details'!$A$18:$L$18, 0),FALSE), 'E2 Allocators'!$B$15:$W$358, MATCH('O5 Details by Class &amp; Accounts'!BP$18, 'E2 Allocators'!$B$15:$W$15, 0),FALSE)*$E199)</f>
        <v>0</v>
      </c>
      <c r="BQ199" s="2186">
        <f>IF(ISERROR(VLOOKUP(VLOOKUP($A199, 'E4 TB Allocation Details'!$A$18:$L$214, MATCH("Misc ID", 'E4 TB Allocation Details'!$A$18:$L$18, 0),FALSE), 'E2 Allocators'!$B$15:$W$358, MATCH('O5 Details by Class &amp; Accounts'!BQ$18, 'E2 Allocators'!$B$15:$W$15, 0),FALSE)*$E199), 0, VLOOKUP(VLOOKUP($A199, 'E4 TB Allocation Details'!$A$18:$L$214, MATCH("Misc ID", 'E4 TB Allocation Details'!$A$18:$L$18, 0),FALSE), 'E2 Allocators'!$B$15:$W$358, MATCH('O5 Details by Class &amp; Accounts'!BQ$18, 'E2 Allocators'!$B$15:$W$15, 0),FALSE)*$E199)</f>
        <v>0</v>
      </c>
      <c r="BR199" s="2186">
        <f>IF(ISERROR(VLOOKUP(VLOOKUP($A199, 'E4 TB Allocation Details'!$A$18:$L$214, MATCH("Misc ID", 'E4 TB Allocation Details'!$A$18:$L$18, 0),FALSE), 'E2 Allocators'!$B$15:$W$358, MATCH('O5 Details by Class &amp; Accounts'!BR$18, 'E2 Allocators'!$B$15:$W$15, 0),FALSE)*$E199), 0, VLOOKUP(VLOOKUP($A199, 'E4 TB Allocation Details'!$A$18:$L$214, MATCH("Misc ID", 'E4 TB Allocation Details'!$A$18:$L$18, 0),FALSE), 'E2 Allocators'!$B$15:$W$358, MATCH('O5 Details by Class &amp; Accounts'!BR$18, 'E2 Allocators'!$B$15:$W$15, 0),FALSE)*$E199)</f>
        <v>0</v>
      </c>
      <c r="BS199" s="2186">
        <f t="shared" si="48"/>
        <v>0</v>
      </c>
      <c r="BT199" s="2186">
        <f>IF(ISERROR(VLOOKUP(VLOOKUP($A199, 'E4 TB Allocation Details'!$A$18:$L$214, MATCH("A &amp; G ID", 'E4 TB Allocation Details'!$A$18:$L$18, 0),FALSE), 'E2 Allocators'!$B$15:$W$358, MATCH('O5 Details by Class &amp; Accounts'!BT$18, 'E2 Allocators'!$B$15:$W$15, 0),FALSE)*$E199), 0, VLOOKUP(VLOOKUP($A199, 'E4 TB Allocation Details'!$A$18:$L$214, MATCH("A &amp; G ID", 'E4 TB Allocation Details'!$A$18:$L$18, 0),FALSE), 'E2 Allocators'!$B$15:$W$358, MATCH('O5 Details by Class &amp; Accounts'!BT$18, 'E2 Allocators'!$B$15:$W$15, 0),FALSE)*$E199)</f>
        <v>0</v>
      </c>
      <c r="BU199" s="2186">
        <f>IF(ISERROR(VLOOKUP(VLOOKUP($A199, 'E4 TB Allocation Details'!$A$18:$L$214, MATCH("A &amp; G ID", 'E4 TB Allocation Details'!$A$18:$L$18, 0),FALSE), 'E2 Allocators'!$B$15:$W$358, MATCH('O5 Details by Class &amp; Accounts'!BU$18, 'E2 Allocators'!$B$15:$W$15, 0),FALSE)*$E199), 0, VLOOKUP(VLOOKUP($A199, 'E4 TB Allocation Details'!$A$18:$L$214, MATCH("A &amp; G ID", 'E4 TB Allocation Details'!$A$18:$L$18, 0),FALSE), 'E2 Allocators'!$B$15:$W$358, MATCH('O5 Details by Class &amp; Accounts'!BU$18, 'E2 Allocators'!$B$15:$W$15, 0),FALSE)*$E199)</f>
        <v>0</v>
      </c>
      <c r="BV199" s="2186">
        <f>IF(ISERROR(VLOOKUP(VLOOKUP($A199, 'E4 TB Allocation Details'!$A$18:$L$214, MATCH("A &amp; G ID", 'E4 TB Allocation Details'!$A$18:$L$18, 0),FALSE), 'E2 Allocators'!$B$15:$W$358, MATCH('O5 Details by Class &amp; Accounts'!BV$18, 'E2 Allocators'!$B$15:$W$15, 0),FALSE)*$E199), 0, VLOOKUP(VLOOKUP($A199, 'E4 TB Allocation Details'!$A$18:$L$214, MATCH("A &amp; G ID", 'E4 TB Allocation Details'!$A$18:$L$18, 0),FALSE), 'E2 Allocators'!$B$15:$W$358, MATCH('O5 Details by Class &amp; Accounts'!BV$18, 'E2 Allocators'!$B$15:$W$15, 0),FALSE)*$E199)</f>
        <v>0</v>
      </c>
      <c r="BW199" s="2186">
        <f>IF(ISERROR(VLOOKUP(VLOOKUP($A199, 'E4 TB Allocation Details'!$A$18:$L$214, MATCH("A &amp; G ID", 'E4 TB Allocation Details'!$A$18:$L$18, 0),FALSE), 'E2 Allocators'!$B$15:$W$358, MATCH('O5 Details by Class &amp; Accounts'!BW$18, 'E2 Allocators'!$B$15:$W$15, 0),FALSE)*$E199), 0, VLOOKUP(VLOOKUP($A199, 'E4 TB Allocation Details'!$A$18:$L$214, MATCH("A &amp; G ID", 'E4 TB Allocation Details'!$A$18:$L$18, 0),FALSE), 'E2 Allocators'!$B$15:$W$358, MATCH('O5 Details by Class &amp; Accounts'!BW$18, 'E2 Allocators'!$B$15:$W$15, 0),FALSE)*$E199)</f>
        <v>0</v>
      </c>
      <c r="BX199" s="2186">
        <f>IF(ISERROR(VLOOKUP(VLOOKUP($A199, 'E4 TB Allocation Details'!$A$18:$L$214, MATCH("A &amp; G ID", 'E4 TB Allocation Details'!$A$18:$L$18, 0),FALSE), 'E2 Allocators'!$B$15:$W$358, MATCH('O5 Details by Class &amp; Accounts'!BX$18, 'E2 Allocators'!$B$15:$W$15, 0),FALSE)*$E199), 0, VLOOKUP(VLOOKUP($A199, 'E4 TB Allocation Details'!$A$18:$L$214, MATCH("A &amp; G ID", 'E4 TB Allocation Details'!$A$18:$L$18, 0),FALSE), 'E2 Allocators'!$B$15:$W$358, MATCH('O5 Details by Class &amp; Accounts'!BX$18, 'E2 Allocators'!$B$15:$W$15, 0),FALSE)*$E199)</f>
        <v>0</v>
      </c>
      <c r="BY199" s="2186">
        <f>IF(ISERROR(VLOOKUP(VLOOKUP($A199, 'E4 TB Allocation Details'!$A$18:$L$214, MATCH("A &amp; G ID", 'E4 TB Allocation Details'!$A$18:$L$18, 0),FALSE), 'E2 Allocators'!$B$15:$W$358, MATCH('O5 Details by Class &amp; Accounts'!BY$18, 'E2 Allocators'!$B$15:$W$15, 0),FALSE)*$E199), 0, VLOOKUP(VLOOKUP($A199, 'E4 TB Allocation Details'!$A$18:$L$214, MATCH("A &amp; G ID", 'E4 TB Allocation Details'!$A$18:$L$18, 0),FALSE), 'E2 Allocators'!$B$15:$W$358, MATCH('O5 Details by Class &amp; Accounts'!BY$18, 'E2 Allocators'!$B$15:$W$15, 0),FALSE)*$E199)</f>
        <v>0</v>
      </c>
      <c r="BZ199" s="2186">
        <f>IF(ISERROR(VLOOKUP(VLOOKUP($A199, 'E4 TB Allocation Details'!$A$18:$L$214, MATCH("A &amp; G ID", 'E4 TB Allocation Details'!$A$18:$L$18, 0),FALSE), 'E2 Allocators'!$B$15:$W$358, MATCH('O5 Details by Class &amp; Accounts'!BZ$18, 'E2 Allocators'!$B$15:$W$15, 0),FALSE)*$E199), 0, VLOOKUP(VLOOKUP($A199, 'E4 TB Allocation Details'!$A$18:$L$214, MATCH("A &amp; G ID", 'E4 TB Allocation Details'!$A$18:$L$18, 0),FALSE), 'E2 Allocators'!$B$15:$W$358, MATCH('O5 Details by Class &amp; Accounts'!BZ$18, 'E2 Allocators'!$B$15:$W$15, 0),FALSE)*$E199)</f>
        <v>0</v>
      </c>
      <c r="CA199" s="2186">
        <f>IF(ISERROR(VLOOKUP(VLOOKUP($A199, 'E4 TB Allocation Details'!$A$18:$L$214, MATCH("A &amp; G ID", 'E4 TB Allocation Details'!$A$18:$L$18, 0),FALSE), 'E2 Allocators'!$B$15:$W$358, MATCH('O5 Details by Class &amp; Accounts'!CA$18, 'E2 Allocators'!$B$15:$W$15, 0),FALSE)*$E199), 0, VLOOKUP(VLOOKUP($A199, 'E4 TB Allocation Details'!$A$18:$L$214, MATCH("A &amp; G ID", 'E4 TB Allocation Details'!$A$18:$L$18, 0),FALSE), 'E2 Allocators'!$B$15:$W$358, MATCH('O5 Details by Class &amp; Accounts'!CA$18, 'E2 Allocators'!$B$15:$W$15, 0),FALSE)*$E199)</f>
        <v>0</v>
      </c>
      <c r="CB199" s="2186">
        <f>IF(ISERROR(VLOOKUP(VLOOKUP($A199, 'E4 TB Allocation Details'!$A$18:$L$214, MATCH("A &amp; G ID", 'E4 TB Allocation Details'!$A$18:$L$18, 0),FALSE), 'E2 Allocators'!$B$15:$W$358, MATCH('O5 Details by Class &amp; Accounts'!CB$18, 'E2 Allocators'!$B$15:$W$15, 0),FALSE)*$E199), 0, VLOOKUP(VLOOKUP($A199, 'E4 TB Allocation Details'!$A$18:$L$214, MATCH("A &amp; G ID", 'E4 TB Allocation Details'!$A$18:$L$18, 0),FALSE), 'E2 Allocators'!$B$15:$W$358, MATCH('O5 Details by Class &amp; Accounts'!CB$18, 'E2 Allocators'!$B$15:$W$15, 0),FALSE)*$E199)</f>
        <v>0</v>
      </c>
      <c r="CC199" s="2186">
        <f>IF(ISERROR(VLOOKUP(VLOOKUP($A199, 'E4 TB Allocation Details'!$A$18:$L$214, MATCH("A &amp; G ID", 'E4 TB Allocation Details'!$A$18:$L$18, 0),FALSE), 'E2 Allocators'!$B$15:$W$358, MATCH('O5 Details by Class &amp; Accounts'!CC$18, 'E2 Allocators'!$B$15:$W$15, 0),FALSE)*$E199), 0, VLOOKUP(VLOOKUP($A199, 'E4 TB Allocation Details'!$A$18:$L$214, MATCH("A &amp; G ID", 'E4 TB Allocation Details'!$A$18:$L$18, 0),FALSE), 'E2 Allocators'!$B$15:$W$358, MATCH('O5 Details by Class &amp; Accounts'!CC$18, 'E2 Allocators'!$B$15:$W$15, 0),FALSE)*$E199)</f>
        <v>0</v>
      </c>
      <c r="CD199" s="2186">
        <f>IF(ISERROR(VLOOKUP(VLOOKUP($A199, 'E4 TB Allocation Details'!$A$18:$L$214, MATCH("A &amp; G ID", 'E4 TB Allocation Details'!$A$18:$L$18, 0),FALSE), 'E2 Allocators'!$B$15:$W$358, MATCH('O5 Details by Class &amp; Accounts'!CD$18, 'E2 Allocators'!$B$15:$W$15, 0),FALSE)*$E199), 0, VLOOKUP(VLOOKUP($A199, 'E4 TB Allocation Details'!$A$18:$L$214, MATCH("A &amp; G ID", 'E4 TB Allocation Details'!$A$18:$L$18, 0),FALSE), 'E2 Allocators'!$B$15:$W$358, MATCH('O5 Details by Class &amp; Accounts'!CD$18, 'E2 Allocators'!$B$15:$W$15, 0),FALSE)*$E199)</f>
        <v>0</v>
      </c>
      <c r="CE199" s="2186">
        <f>IF(ISERROR(VLOOKUP(VLOOKUP($A199, 'E4 TB Allocation Details'!$A$18:$L$214, MATCH("A &amp; G ID", 'E4 TB Allocation Details'!$A$18:$L$18, 0),FALSE), 'E2 Allocators'!$B$15:$W$358, MATCH('O5 Details by Class &amp; Accounts'!CE$18, 'E2 Allocators'!$B$15:$W$15, 0),FALSE)*$E199), 0, VLOOKUP(VLOOKUP($A199, 'E4 TB Allocation Details'!$A$18:$L$214, MATCH("A &amp; G ID", 'E4 TB Allocation Details'!$A$18:$L$18, 0),FALSE), 'E2 Allocators'!$B$15:$W$358, MATCH('O5 Details by Class &amp; Accounts'!CE$18, 'E2 Allocators'!$B$15:$W$15, 0),FALSE)*$E199)</f>
        <v>0</v>
      </c>
      <c r="CF199" s="2186">
        <f>IF(ISERROR(VLOOKUP(VLOOKUP($A199, 'E4 TB Allocation Details'!$A$18:$L$214, MATCH("A &amp; G ID", 'E4 TB Allocation Details'!$A$18:$L$18, 0),FALSE), 'E2 Allocators'!$B$15:$W$358, MATCH('O5 Details by Class &amp; Accounts'!CF$18, 'E2 Allocators'!$B$15:$W$15, 0),FALSE)*$E199), 0, VLOOKUP(VLOOKUP($A199, 'E4 TB Allocation Details'!$A$18:$L$214, MATCH("A &amp; G ID", 'E4 TB Allocation Details'!$A$18:$L$18, 0),FALSE), 'E2 Allocators'!$B$15:$W$358, MATCH('O5 Details by Class &amp; Accounts'!CF$18, 'E2 Allocators'!$B$15:$W$15, 0),FALSE)*$E199)</f>
        <v>0</v>
      </c>
      <c r="CG199" s="2186">
        <f>IF(ISERROR(VLOOKUP(VLOOKUP($A199, 'E4 TB Allocation Details'!$A$18:$L$214, MATCH("A &amp; G ID", 'E4 TB Allocation Details'!$A$18:$L$18, 0),FALSE), 'E2 Allocators'!$B$15:$W$358, MATCH('O5 Details by Class &amp; Accounts'!CG$18, 'E2 Allocators'!$B$15:$W$15, 0),FALSE)*$E199), 0, VLOOKUP(VLOOKUP($A199, 'E4 TB Allocation Details'!$A$18:$L$214, MATCH("A &amp; G ID", 'E4 TB Allocation Details'!$A$18:$L$18, 0),FALSE), 'E2 Allocators'!$B$15:$W$358, MATCH('O5 Details by Class &amp; Accounts'!CG$18, 'E2 Allocators'!$B$15:$W$15, 0),FALSE)*$E199)</f>
        <v>0</v>
      </c>
      <c r="CH199" s="2186">
        <f>IF(ISERROR(VLOOKUP(VLOOKUP($A199, 'E4 TB Allocation Details'!$A$18:$L$214, MATCH("A &amp; G ID", 'E4 TB Allocation Details'!$A$18:$L$18, 0),FALSE), 'E2 Allocators'!$B$15:$W$358, MATCH('O5 Details by Class &amp; Accounts'!CH$18, 'E2 Allocators'!$B$15:$W$15, 0),FALSE)*$E199), 0, VLOOKUP(VLOOKUP($A199, 'E4 TB Allocation Details'!$A$18:$L$214, MATCH("A &amp; G ID", 'E4 TB Allocation Details'!$A$18:$L$18, 0),FALSE), 'E2 Allocators'!$B$15:$W$358, MATCH('O5 Details by Class &amp; Accounts'!CH$18, 'E2 Allocators'!$B$15:$W$15, 0),FALSE)*$E199)</f>
        <v>0</v>
      </c>
      <c r="CI199" s="2186">
        <f>IF(ISERROR(VLOOKUP(VLOOKUP($A199, 'E4 TB Allocation Details'!$A$18:$L$214, MATCH("A &amp; G ID", 'E4 TB Allocation Details'!$A$18:$L$18, 0),FALSE), 'E2 Allocators'!$B$15:$W$358, MATCH('O5 Details by Class &amp; Accounts'!CI$18, 'E2 Allocators'!$B$15:$W$15, 0),FALSE)*$E199), 0, VLOOKUP(VLOOKUP($A199, 'E4 TB Allocation Details'!$A$18:$L$214, MATCH("A &amp; G ID", 'E4 TB Allocation Details'!$A$18:$L$18, 0),FALSE), 'E2 Allocators'!$B$15:$W$358, MATCH('O5 Details by Class &amp; Accounts'!CI$18, 'E2 Allocators'!$B$15:$W$15, 0),FALSE)*$E199)</f>
        <v>0</v>
      </c>
      <c r="CJ199" s="2186">
        <f>IF(ISERROR(VLOOKUP(VLOOKUP($A199, 'E4 TB Allocation Details'!$A$18:$L$214, MATCH("A &amp; G ID", 'E4 TB Allocation Details'!$A$18:$L$18, 0),FALSE), 'E2 Allocators'!$B$15:$W$358, MATCH('O5 Details by Class &amp; Accounts'!CJ$18, 'E2 Allocators'!$B$15:$W$15, 0),FALSE)*$E199), 0, VLOOKUP(VLOOKUP($A199, 'E4 TB Allocation Details'!$A$18:$L$214, MATCH("A &amp; G ID", 'E4 TB Allocation Details'!$A$18:$L$18, 0),FALSE), 'E2 Allocators'!$B$15:$W$358, MATCH('O5 Details by Class &amp; Accounts'!CJ$18, 'E2 Allocators'!$B$15:$W$15, 0),FALSE)*$E199)</f>
        <v>0</v>
      </c>
      <c r="CK199" s="2186">
        <f>IF(ISERROR(VLOOKUP(VLOOKUP($A199, 'E4 TB Allocation Details'!$A$18:$L$214, MATCH("A &amp; G ID", 'E4 TB Allocation Details'!$A$18:$L$18, 0),FALSE), 'E2 Allocators'!$B$15:$W$358, MATCH('O5 Details by Class &amp; Accounts'!CK$18, 'E2 Allocators'!$B$15:$W$15, 0),FALSE)*$E199), 0, VLOOKUP(VLOOKUP($A199, 'E4 TB Allocation Details'!$A$18:$L$214, MATCH("A &amp; G ID", 'E4 TB Allocation Details'!$A$18:$L$18, 0),FALSE), 'E2 Allocators'!$B$15:$W$358, MATCH('O5 Details by Class &amp; Accounts'!CK$18, 'E2 Allocators'!$B$15:$W$15, 0),FALSE)*$E199)</f>
        <v>0</v>
      </c>
      <c r="CL199" s="2186">
        <f>IF(ISERROR(VLOOKUP(VLOOKUP($A199, 'E4 TB Allocation Details'!$A$18:$L$214, MATCH("A &amp; G ID", 'E4 TB Allocation Details'!$A$18:$L$18, 0),FALSE), 'E2 Allocators'!$B$15:$W$358, MATCH('O5 Details by Class &amp; Accounts'!CL$18, 'E2 Allocators'!$B$15:$W$15, 0),FALSE)*$E199), 0, VLOOKUP(VLOOKUP($A199, 'E4 TB Allocation Details'!$A$18:$L$214, MATCH("A &amp; G ID", 'E4 TB Allocation Details'!$A$18:$L$18, 0),FALSE), 'E2 Allocators'!$B$15:$W$358, MATCH('O5 Details by Class &amp; Accounts'!CL$18, 'E2 Allocators'!$B$15:$W$15, 0),FALSE)*$E199)</f>
        <v>0</v>
      </c>
      <c r="CM199" s="2186">
        <f>IF(ISERROR(VLOOKUP(VLOOKUP($A199, 'E4 TB Allocation Details'!$A$18:$L$214, MATCH("A &amp; G ID", 'E4 TB Allocation Details'!$A$18:$L$18, 0),FALSE), 'E2 Allocators'!$B$15:$W$358, MATCH('O5 Details by Class &amp; Accounts'!CM$18, 'E2 Allocators'!$B$15:$W$15, 0),FALSE)*$E199), 0, VLOOKUP(VLOOKUP($A199, 'E4 TB Allocation Details'!$A$18:$L$214, MATCH("A &amp; G ID", 'E4 TB Allocation Details'!$A$18:$L$18, 0),FALSE), 'E2 Allocators'!$B$15:$W$358, MATCH('O5 Details by Class &amp; Accounts'!CM$18, 'E2 Allocators'!$B$15:$W$15, 0),FALSE)*$E199)</f>
        <v>0</v>
      </c>
      <c r="CN199" s="2186">
        <f t="shared" si="52"/>
        <v>0</v>
      </c>
      <c r="CO199" s="2187">
        <f t="shared" si="50"/>
        <v>0</v>
      </c>
      <c r="CQ199" s="1625" t="s">
        <v>1186</v>
      </c>
    </row>
    <row r="200" spans="1:95" s="54" customFormat="1" ht="25.5" x14ac:dyDescent="0.2">
      <c r="A200" s="991">
        <v>5705</v>
      </c>
      <c r="B200" s="990" t="s">
        <v>981</v>
      </c>
      <c r="C200" s="2184">
        <f>IF(ISERROR(VLOOKUP($A200,'I3 TB Data'!$A$19:$H$483,MATCH('O5 Details by Class &amp; Accounts'!$C$18, 'I3 TB Data'!$A$19:$H$19,0),0)), 0, VLOOKUP($A200,'I3 TB Data'!$A$19:$H$483,MATCH('O5 Details by Class &amp; Accounts'!$C$18,'I3 TB Data'!$A$19:$H$19,0),0))</f>
        <v>4333631.5818918431</v>
      </c>
      <c r="D200" s="2185">
        <f>'I4 BO ASSETS'!D96</f>
        <v>0</v>
      </c>
      <c r="E200" s="2184">
        <f>C200+D200</f>
        <v>4333631.5818918431</v>
      </c>
      <c r="F200" s="2186"/>
      <c r="G200" s="2186"/>
      <c r="H200" s="2186">
        <f t="shared" si="46"/>
        <v>0</v>
      </c>
      <c r="I200" s="2186">
        <f>'O7 Amortization'!G369</f>
        <v>973701.55272063718</v>
      </c>
      <c r="J200" s="2186">
        <f>'O7 Amortization'!H369</f>
        <v>392672.226649886</v>
      </c>
      <c r="K200" s="2186">
        <f>'O7 Amortization'!I369</f>
        <v>745245.88594419183</v>
      </c>
      <c r="L200" s="2186">
        <f>'O7 Amortization'!J369</f>
        <v>0</v>
      </c>
      <c r="M200" s="2186">
        <f>'O7 Amortization'!K369</f>
        <v>0</v>
      </c>
      <c r="N200" s="2186">
        <f>'O7 Amortization'!L369</f>
        <v>0</v>
      </c>
      <c r="O200" s="2186">
        <f>'O7 Amortization'!M369</f>
        <v>17950.377142304853</v>
      </c>
      <c r="P200" s="2186">
        <f>'O7 Amortization'!N369</f>
        <v>57.33137381468778</v>
      </c>
      <c r="Q200" s="2186">
        <f>'O7 Amortization'!O369</f>
        <v>276.39083260659686</v>
      </c>
      <c r="R200" s="2186">
        <f>'O7 Amortization'!P369</f>
        <v>0</v>
      </c>
      <c r="S200" s="2186">
        <f>'O7 Amortization'!Q369</f>
        <v>0</v>
      </c>
      <c r="T200" s="2186">
        <f>'O7 Amortization'!R369</f>
        <v>0</v>
      </c>
      <c r="U200" s="2186">
        <f>'O7 Amortization'!S369</f>
        <v>0</v>
      </c>
      <c r="V200" s="2186">
        <f>'O7 Amortization'!T369</f>
        <v>0</v>
      </c>
      <c r="W200" s="2186">
        <f>'O7 Amortization'!U369</f>
        <v>0</v>
      </c>
      <c r="X200" s="2186">
        <f>'O7 Amortization'!V369</f>
        <v>0</v>
      </c>
      <c r="Y200" s="2186">
        <f>'O7 Amortization'!W369</f>
        <v>0</v>
      </c>
      <c r="Z200" s="2186">
        <f>'O7 Amortization'!X369</f>
        <v>0</v>
      </c>
      <c r="AA200" s="2186">
        <f>'O7 Amortization'!Y369</f>
        <v>0</v>
      </c>
      <c r="AB200" s="2186">
        <f>'O7 Amortization'!Z369</f>
        <v>0</v>
      </c>
      <c r="AC200" s="2186">
        <f t="shared" si="47"/>
        <v>2129903.7646634411</v>
      </c>
      <c r="AD200" s="2186">
        <f>'O7 Amortization'!AB369</f>
        <v>1405955.1833556837</v>
      </c>
      <c r="AE200" s="2186">
        <f>'O7 Amortization'!AC369</f>
        <v>163426.66376495635</v>
      </c>
      <c r="AF200" s="2186">
        <f>'O7 Amortization'!AD369</f>
        <v>30258.112856910677</v>
      </c>
      <c r="AG200" s="2186">
        <f>'O7 Amortization'!AE369</f>
        <v>0</v>
      </c>
      <c r="AH200" s="2186">
        <f>'O7 Amortization'!AF369</f>
        <v>0</v>
      </c>
      <c r="AI200" s="2186">
        <f>'O7 Amortization'!AG369</f>
        <v>0</v>
      </c>
      <c r="AJ200" s="2186">
        <f>'O7 Amortization'!AH369</f>
        <v>30766.159966036001</v>
      </c>
      <c r="AK200" s="2186">
        <f>'O7 Amortization'!AI369</f>
        <v>5673.2030162178025</v>
      </c>
      <c r="AL200" s="2186">
        <f>'O7 Amortization'!AJ369</f>
        <v>4554.3213102415139</v>
      </c>
      <c r="AM200" s="2186">
        <f>'O7 Amortization'!AK369</f>
        <v>0</v>
      </c>
      <c r="AN200" s="2186">
        <f>'O7 Amortization'!AL369</f>
        <v>0</v>
      </c>
      <c r="AO200" s="2186">
        <f>'O7 Amortization'!AM369</f>
        <v>0</v>
      </c>
      <c r="AP200" s="2186">
        <f>'O7 Amortization'!AN369</f>
        <v>0</v>
      </c>
      <c r="AQ200" s="2186">
        <f>'O7 Amortization'!AO369</f>
        <v>0</v>
      </c>
      <c r="AR200" s="2186">
        <f>'O7 Amortization'!AP369</f>
        <v>0</v>
      </c>
      <c r="AS200" s="2186">
        <f>'O7 Amortization'!AQ369</f>
        <v>0</v>
      </c>
      <c r="AT200" s="2186">
        <f>'O7 Amortization'!AR369</f>
        <v>0</v>
      </c>
      <c r="AU200" s="2186">
        <f>'O7 Amortization'!AS369</f>
        <v>0</v>
      </c>
      <c r="AV200" s="2186">
        <f>'O7 Amortization'!AT369</f>
        <v>0</v>
      </c>
      <c r="AW200" s="2186">
        <f>'O7 Amortization'!AU369</f>
        <v>0</v>
      </c>
      <c r="AX200" s="2186">
        <f t="shared" si="51"/>
        <v>1640633.6442700459</v>
      </c>
      <c r="AY200" s="2186"/>
      <c r="AZ200" s="2186"/>
      <c r="BA200" s="2186"/>
      <c r="BB200" s="2186"/>
      <c r="BC200" s="2186"/>
      <c r="BD200" s="2186"/>
      <c r="BE200" s="2186"/>
      <c r="BF200" s="2186"/>
      <c r="BG200" s="2186"/>
      <c r="BH200" s="2186"/>
      <c r="BI200" s="2186"/>
      <c r="BJ200" s="2186"/>
      <c r="BK200" s="2186"/>
      <c r="BL200" s="2186"/>
      <c r="BM200" s="2186"/>
      <c r="BN200" s="2186"/>
      <c r="BO200" s="2186"/>
      <c r="BP200" s="2186"/>
      <c r="BQ200" s="2186"/>
      <c r="BR200" s="2186"/>
      <c r="BS200" s="2186"/>
      <c r="BT200" s="2186">
        <f>'O7 Amortization'!AW369</f>
        <v>348371.92916722054</v>
      </c>
      <c r="BU200" s="2186">
        <f>'O7 Amortization'!AX369</f>
        <v>80133.649900110249</v>
      </c>
      <c r="BV200" s="2186">
        <f>'O7 Amortization'!AY369</f>
        <v>124619.3015336447</v>
      </c>
      <c r="BW200" s="2186">
        <f>'O7 Amortization'!AZ369</f>
        <v>0</v>
      </c>
      <c r="BX200" s="2186">
        <f>'O7 Amortization'!BA369</f>
        <v>0</v>
      </c>
      <c r="BY200" s="2186">
        <f>'O7 Amortization'!BB369</f>
        <v>0</v>
      </c>
      <c r="BZ200" s="2186">
        <f>'O7 Amortization'!BC369</f>
        <v>8156.5727569217806</v>
      </c>
      <c r="CA200" s="2186">
        <f>'O7 Amortization'!BD369</f>
        <v>984.85809346565316</v>
      </c>
      <c r="CB200" s="2186">
        <f>'O7 Amortization'!BE369</f>
        <v>826.84854863700957</v>
      </c>
      <c r="CC200" s="2186">
        <f>'O7 Amortization'!BF369</f>
        <v>0</v>
      </c>
      <c r="CD200" s="2186">
        <f>'O7 Amortization'!BG369</f>
        <v>0</v>
      </c>
      <c r="CE200" s="2186">
        <f>'O7 Amortization'!BH369</f>
        <v>0</v>
      </c>
      <c r="CF200" s="2186">
        <f>'O7 Amortization'!BI369</f>
        <v>0</v>
      </c>
      <c r="CG200" s="2186">
        <f>'O7 Amortization'!BJ369</f>
        <v>0</v>
      </c>
      <c r="CH200" s="2186">
        <f>'O7 Amortization'!BK369</f>
        <v>0</v>
      </c>
      <c r="CI200" s="2186">
        <f>'O7 Amortization'!BL369</f>
        <v>0</v>
      </c>
      <c r="CJ200" s="2186">
        <f>'O7 Amortization'!BM369</f>
        <v>0</v>
      </c>
      <c r="CK200" s="2186">
        <f>'O7 Amortization'!BN369</f>
        <v>0</v>
      </c>
      <c r="CL200" s="2186">
        <f>'O7 Amortization'!BO369</f>
        <v>0</v>
      </c>
      <c r="CM200" s="2186">
        <f>'O7 Amortization'!BP369</f>
        <v>0</v>
      </c>
      <c r="CN200" s="2186">
        <f t="shared" si="52"/>
        <v>563093.15999999992</v>
      </c>
      <c r="CO200" s="2187">
        <f>+E200-AC200-AX200-CN200</f>
        <v>1.012958356179297</v>
      </c>
      <c r="CQ200" s="1625" t="s">
        <v>1597</v>
      </c>
    </row>
    <row r="201" spans="1:95" s="54" customFormat="1" ht="12.75" x14ac:dyDescent="0.2">
      <c r="A201" s="991">
        <v>5710</v>
      </c>
      <c r="B201" s="990" t="s">
        <v>1380</v>
      </c>
      <c r="C201" s="2184">
        <f>IF(ISERROR(VLOOKUP($A201,'I3 TB Data'!$A$19:$H$483,MATCH('O5 Details by Class &amp; Accounts'!$C$18, 'I3 TB Data'!$A$19:$H$19,0),0)), 0, VLOOKUP($A201,'I3 TB Data'!$A$19:$H$483,MATCH('O5 Details by Class &amp; Accounts'!$C$18,'I3 TB Data'!$A$19:$H$19,0),0))</f>
        <v>0</v>
      </c>
      <c r="D201" s="2185">
        <f>'I4 BO ASSETS'!D97</f>
        <v>0</v>
      </c>
      <c r="E201" s="2184">
        <f>C201+D201</f>
        <v>0</v>
      </c>
      <c r="F201" s="2186"/>
      <c r="G201" s="2186"/>
      <c r="H201" s="2186">
        <f t="shared" si="46"/>
        <v>0</v>
      </c>
      <c r="I201" s="2186">
        <f>'O7 Amortization'!G441</f>
        <v>0</v>
      </c>
      <c r="J201" s="2186">
        <f>'O7 Amortization'!H441</f>
        <v>0</v>
      </c>
      <c r="K201" s="2186">
        <f>'O7 Amortization'!I441</f>
        <v>0</v>
      </c>
      <c r="L201" s="2186">
        <f>'O7 Amortization'!J441</f>
        <v>0</v>
      </c>
      <c r="M201" s="2186">
        <f>'O7 Amortization'!K441</f>
        <v>0</v>
      </c>
      <c r="N201" s="2186">
        <f>'O7 Amortization'!L441</f>
        <v>0</v>
      </c>
      <c r="O201" s="2186">
        <f>'O7 Amortization'!M441</f>
        <v>0</v>
      </c>
      <c r="P201" s="2186">
        <f>'O7 Amortization'!N441</f>
        <v>0</v>
      </c>
      <c r="Q201" s="2186">
        <f>'O7 Amortization'!O441</f>
        <v>0</v>
      </c>
      <c r="R201" s="2186">
        <f>'O7 Amortization'!P441</f>
        <v>0</v>
      </c>
      <c r="S201" s="2186">
        <f>'O7 Amortization'!Q441</f>
        <v>0</v>
      </c>
      <c r="T201" s="2186">
        <f>'O7 Amortization'!R441</f>
        <v>0</v>
      </c>
      <c r="U201" s="2186">
        <f>'O7 Amortization'!S441</f>
        <v>0</v>
      </c>
      <c r="V201" s="2186">
        <f>'O7 Amortization'!T441</f>
        <v>0</v>
      </c>
      <c r="W201" s="2186">
        <f>'O7 Amortization'!U441</f>
        <v>0</v>
      </c>
      <c r="X201" s="2186">
        <f>'O7 Amortization'!V441</f>
        <v>0</v>
      </c>
      <c r="Y201" s="2186">
        <f>'O7 Amortization'!W441</f>
        <v>0</v>
      </c>
      <c r="Z201" s="2186">
        <f>'O7 Amortization'!X441</f>
        <v>0</v>
      </c>
      <c r="AA201" s="2186">
        <f>'O7 Amortization'!Y441</f>
        <v>0</v>
      </c>
      <c r="AB201" s="2186">
        <f>'O7 Amortization'!Z441</f>
        <v>0</v>
      </c>
      <c r="AC201" s="2186">
        <f t="shared" si="47"/>
        <v>0</v>
      </c>
      <c r="AD201" s="2186">
        <f>'O7 Amortization'!AB441</f>
        <v>0</v>
      </c>
      <c r="AE201" s="2186">
        <f>'O7 Amortization'!AC441</f>
        <v>0</v>
      </c>
      <c r="AF201" s="2186">
        <f>'O7 Amortization'!AD441</f>
        <v>0</v>
      </c>
      <c r="AG201" s="2186">
        <f>'O7 Amortization'!AE441</f>
        <v>0</v>
      </c>
      <c r="AH201" s="2186">
        <f>'O7 Amortization'!AF441</f>
        <v>0</v>
      </c>
      <c r="AI201" s="2186">
        <f>'O7 Amortization'!AG441</f>
        <v>0</v>
      </c>
      <c r="AJ201" s="2186">
        <f>'O7 Amortization'!AH441</f>
        <v>0</v>
      </c>
      <c r="AK201" s="2186">
        <f>'O7 Amortization'!AI441</f>
        <v>0</v>
      </c>
      <c r="AL201" s="2186">
        <f>'O7 Amortization'!AJ441</f>
        <v>0</v>
      </c>
      <c r="AM201" s="2186">
        <f>'O7 Amortization'!AK441</f>
        <v>0</v>
      </c>
      <c r="AN201" s="2186">
        <f>'O7 Amortization'!AL441</f>
        <v>0</v>
      </c>
      <c r="AO201" s="2186">
        <f>'O7 Amortization'!AM441</f>
        <v>0</v>
      </c>
      <c r="AP201" s="2186">
        <f>'O7 Amortization'!AN441</f>
        <v>0</v>
      </c>
      <c r="AQ201" s="2186">
        <f>'O7 Amortization'!AO441</f>
        <v>0</v>
      </c>
      <c r="AR201" s="2186">
        <f>'O7 Amortization'!AP441</f>
        <v>0</v>
      </c>
      <c r="AS201" s="2186">
        <f>'O7 Amortization'!AQ441</f>
        <v>0</v>
      </c>
      <c r="AT201" s="2186">
        <f>'O7 Amortization'!AR441</f>
        <v>0</v>
      </c>
      <c r="AU201" s="2186">
        <f>'O7 Amortization'!AS441</f>
        <v>0</v>
      </c>
      <c r="AV201" s="2186">
        <f>'O7 Amortization'!AT441</f>
        <v>0</v>
      </c>
      <c r="AW201" s="2186">
        <f>'O7 Amortization'!AU441</f>
        <v>0</v>
      </c>
      <c r="AX201" s="2186">
        <f t="shared" si="51"/>
        <v>0</v>
      </c>
      <c r="AY201" s="2186"/>
      <c r="AZ201" s="2186"/>
      <c r="BA201" s="2186"/>
      <c r="BB201" s="2186"/>
      <c r="BC201" s="2186"/>
      <c r="BD201" s="2186"/>
      <c r="BE201" s="2186"/>
      <c r="BF201" s="2186"/>
      <c r="BG201" s="2186"/>
      <c r="BH201" s="2186"/>
      <c r="BI201" s="2186"/>
      <c r="BJ201" s="2186"/>
      <c r="BK201" s="2186"/>
      <c r="BL201" s="2186"/>
      <c r="BM201" s="2186"/>
      <c r="BN201" s="2186"/>
      <c r="BO201" s="2186"/>
      <c r="BP201" s="2186"/>
      <c r="BQ201" s="2186"/>
      <c r="BR201" s="2186"/>
      <c r="BS201" s="2186"/>
      <c r="BT201" s="2186">
        <f>'O7 Amortization'!AW441</f>
        <v>0</v>
      </c>
      <c r="BU201" s="2186">
        <f>'O7 Amortization'!AX441</f>
        <v>0</v>
      </c>
      <c r="BV201" s="2186">
        <f>'O7 Amortization'!AY441</f>
        <v>0</v>
      </c>
      <c r="BW201" s="2186">
        <f>'O7 Amortization'!AZ441</f>
        <v>0</v>
      </c>
      <c r="BX201" s="2186">
        <f>'O7 Amortization'!BA441</f>
        <v>0</v>
      </c>
      <c r="BY201" s="2186">
        <f>'O7 Amortization'!BB441</f>
        <v>0</v>
      </c>
      <c r="BZ201" s="2186">
        <f>'O7 Amortization'!BC441</f>
        <v>0</v>
      </c>
      <c r="CA201" s="2186">
        <f>'O7 Amortization'!BD441</f>
        <v>0</v>
      </c>
      <c r="CB201" s="2186">
        <f>'O7 Amortization'!BE441</f>
        <v>0</v>
      </c>
      <c r="CC201" s="2186">
        <f>'O7 Amortization'!BF441</f>
        <v>0</v>
      </c>
      <c r="CD201" s="2186">
        <f>'O7 Amortization'!BG441</f>
        <v>0</v>
      </c>
      <c r="CE201" s="2186">
        <f>'O7 Amortization'!BH441</f>
        <v>0</v>
      </c>
      <c r="CF201" s="2186">
        <f>'O7 Amortization'!BI441</f>
        <v>0</v>
      </c>
      <c r="CG201" s="2186">
        <f>'O7 Amortization'!BJ441</f>
        <v>0</v>
      </c>
      <c r="CH201" s="2186">
        <f>'O7 Amortization'!BK441</f>
        <v>0</v>
      </c>
      <c r="CI201" s="2186">
        <f>'O7 Amortization'!BL441</f>
        <v>0</v>
      </c>
      <c r="CJ201" s="2186">
        <f>'O7 Amortization'!BM441</f>
        <v>0</v>
      </c>
      <c r="CK201" s="2186">
        <f>'O7 Amortization'!BN441</f>
        <v>0</v>
      </c>
      <c r="CL201" s="2186">
        <f>'O7 Amortization'!BO441</f>
        <v>0</v>
      </c>
      <c r="CM201" s="2186">
        <f>'O7 Amortization'!BP441</f>
        <v>0</v>
      </c>
      <c r="CN201" s="2186">
        <f>'O7 Amortization'!BQ441</f>
        <v>0</v>
      </c>
      <c r="CO201" s="2187">
        <f>+E201-AC201-AX201-CN201</f>
        <v>0</v>
      </c>
      <c r="CQ201" s="1625" t="s">
        <v>1597</v>
      </c>
    </row>
    <row r="202" spans="1:95" s="54" customFormat="1" ht="25.5" x14ac:dyDescent="0.2">
      <c r="A202" s="1838">
        <v>5715</v>
      </c>
      <c r="B202" s="1807" t="s">
        <v>1381</v>
      </c>
      <c r="C202" s="2184">
        <f>IF(ISERROR(VLOOKUP($A202,'I3 TB Data'!$A$19:$H$483,MATCH('O5 Details by Class &amp; Accounts'!$C$18, 'I3 TB Data'!$A$19:$H$19,0),0)), 0, VLOOKUP($A202,'I3 TB Data'!$A$19:$H$483,MATCH('O5 Details by Class &amp; Accounts'!$C$18,'I3 TB Data'!$A$19:$H$19,0),0))</f>
        <v>0</v>
      </c>
      <c r="D202" s="2185">
        <f>'I4 BO ASSETS'!D98</f>
        <v>0</v>
      </c>
      <c r="E202" s="2184">
        <f>C202+D202</f>
        <v>0</v>
      </c>
      <c r="F202" s="2186"/>
      <c r="G202" s="2186"/>
      <c r="H202" s="2186">
        <f t="shared" si="46"/>
        <v>0</v>
      </c>
      <c r="I202" s="2186">
        <f>'O7 Amortization'!G514</f>
        <v>0</v>
      </c>
      <c r="J202" s="2186">
        <f>'O7 Amortization'!H514</f>
        <v>0</v>
      </c>
      <c r="K202" s="2186">
        <f>'O7 Amortization'!I514</f>
        <v>0</v>
      </c>
      <c r="L202" s="2186">
        <f>'O7 Amortization'!J514</f>
        <v>0</v>
      </c>
      <c r="M202" s="2186">
        <f>'O7 Amortization'!K514</f>
        <v>0</v>
      </c>
      <c r="N202" s="2186">
        <f>'O7 Amortization'!L514</f>
        <v>0</v>
      </c>
      <c r="O202" s="2186">
        <f>'O7 Amortization'!M514</f>
        <v>0</v>
      </c>
      <c r="P202" s="2186">
        <f>'O7 Amortization'!N514</f>
        <v>0</v>
      </c>
      <c r="Q202" s="2186">
        <f>'O7 Amortization'!O514</f>
        <v>0</v>
      </c>
      <c r="R202" s="2186">
        <f>'O7 Amortization'!P514</f>
        <v>0</v>
      </c>
      <c r="S202" s="2186">
        <f>'O7 Amortization'!Q514</f>
        <v>0</v>
      </c>
      <c r="T202" s="2186">
        <f>'O7 Amortization'!R514</f>
        <v>0</v>
      </c>
      <c r="U202" s="2186">
        <f>'O7 Amortization'!S514</f>
        <v>0</v>
      </c>
      <c r="V202" s="2186">
        <f>'O7 Amortization'!T514</f>
        <v>0</v>
      </c>
      <c r="W202" s="2186">
        <f>'O7 Amortization'!U514</f>
        <v>0</v>
      </c>
      <c r="X202" s="2186">
        <f>'O7 Amortization'!V514</f>
        <v>0</v>
      </c>
      <c r="Y202" s="2186">
        <f>'O7 Amortization'!W514</f>
        <v>0</v>
      </c>
      <c r="Z202" s="2186">
        <f>'O7 Amortization'!X514</f>
        <v>0</v>
      </c>
      <c r="AA202" s="2186">
        <f>'O7 Amortization'!Y514</f>
        <v>0</v>
      </c>
      <c r="AB202" s="2186">
        <f>'O7 Amortization'!Z514</f>
        <v>0</v>
      </c>
      <c r="AC202" s="2186">
        <f t="shared" si="47"/>
        <v>0</v>
      </c>
      <c r="AD202" s="2186">
        <f>'O7 Amortization'!AB514</f>
        <v>0</v>
      </c>
      <c r="AE202" s="2186">
        <f>'O7 Amortization'!AC514</f>
        <v>0</v>
      </c>
      <c r="AF202" s="2186">
        <f>'O7 Amortization'!AD514</f>
        <v>0</v>
      </c>
      <c r="AG202" s="2186">
        <f>'O7 Amortization'!AE514</f>
        <v>0</v>
      </c>
      <c r="AH202" s="2186">
        <f>'O7 Amortization'!AF514</f>
        <v>0</v>
      </c>
      <c r="AI202" s="2186">
        <f>'O7 Amortization'!AG514</f>
        <v>0</v>
      </c>
      <c r="AJ202" s="2186">
        <f>'O7 Amortization'!AH514</f>
        <v>0</v>
      </c>
      <c r="AK202" s="2186">
        <f>'O7 Amortization'!AI514</f>
        <v>0</v>
      </c>
      <c r="AL202" s="2186">
        <f>'O7 Amortization'!AJ514</f>
        <v>0</v>
      </c>
      <c r="AM202" s="2186">
        <f>'O7 Amortization'!AK514</f>
        <v>0</v>
      </c>
      <c r="AN202" s="2186">
        <f>'O7 Amortization'!AL514</f>
        <v>0</v>
      </c>
      <c r="AO202" s="2186">
        <f>'O7 Amortization'!AM514</f>
        <v>0</v>
      </c>
      <c r="AP202" s="2186">
        <f>'O7 Amortization'!AN514</f>
        <v>0</v>
      </c>
      <c r="AQ202" s="2186">
        <f>'O7 Amortization'!AO514</f>
        <v>0</v>
      </c>
      <c r="AR202" s="2186">
        <f>'O7 Amortization'!AP514</f>
        <v>0</v>
      </c>
      <c r="AS202" s="2186">
        <f>'O7 Amortization'!AQ514</f>
        <v>0</v>
      </c>
      <c r="AT202" s="2186">
        <f>'O7 Amortization'!AR514</f>
        <v>0</v>
      </c>
      <c r="AU202" s="2186">
        <f>'O7 Amortization'!AS514</f>
        <v>0</v>
      </c>
      <c r="AV202" s="2186">
        <f>'O7 Amortization'!AT514</f>
        <v>0</v>
      </c>
      <c r="AW202" s="2186">
        <f>'O7 Amortization'!AU514</f>
        <v>0</v>
      </c>
      <c r="AX202" s="2186">
        <f t="shared" si="51"/>
        <v>0</v>
      </c>
      <c r="AY202" s="2186"/>
      <c r="AZ202" s="2186"/>
      <c r="BA202" s="2186"/>
      <c r="BB202" s="2186"/>
      <c r="BC202" s="2186"/>
      <c r="BD202" s="2186"/>
      <c r="BE202" s="2186"/>
      <c r="BF202" s="2186"/>
      <c r="BG202" s="2186"/>
      <c r="BH202" s="2186"/>
      <c r="BI202" s="2186"/>
      <c r="BJ202" s="2186"/>
      <c r="BK202" s="2186"/>
      <c r="BL202" s="2186"/>
      <c r="BM202" s="2186"/>
      <c r="BN202" s="2186"/>
      <c r="BO202" s="2186"/>
      <c r="BP202" s="2186"/>
      <c r="BQ202" s="2186"/>
      <c r="BR202" s="2186"/>
      <c r="BS202" s="2186"/>
      <c r="BT202" s="2186">
        <f>'O7 Amortization'!AW514</f>
        <v>0</v>
      </c>
      <c r="BU202" s="2186">
        <f>'O7 Amortization'!AX514</f>
        <v>0</v>
      </c>
      <c r="BV202" s="2186">
        <f>'O7 Amortization'!AY514</f>
        <v>0</v>
      </c>
      <c r="BW202" s="2186">
        <f>'O7 Amortization'!AZ514</f>
        <v>0</v>
      </c>
      <c r="BX202" s="2186">
        <f>'O7 Amortization'!BA514</f>
        <v>0</v>
      </c>
      <c r="BY202" s="2186">
        <f>'O7 Amortization'!BB514</f>
        <v>0</v>
      </c>
      <c r="BZ202" s="2186">
        <f>'O7 Amortization'!BC514</f>
        <v>0</v>
      </c>
      <c r="CA202" s="2186">
        <f>'O7 Amortization'!BD514</f>
        <v>0</v>
      </c>
      <c r="CB202" s="2186">
        <f>'O7 Amortization'!BE514</f>
        <v>0</v>
      </c>
      <c r="CC202" s="2186">
        <f>'O7 Amortization'!BF514</f>
        <v>0</v>
      </c>
      <c r="CD202" s="2186">
        <f>'O7 Amortization'!BG514</f>
        <v>0</v>
      </c>
      <c r="CE202" s="2186">
        <f>'O7 Amortization'!BH514</f>
        <v>0</v>
      </c>
      <c r="CF202" s="2186">
        <f>'O7 Amortization'!BI514</f>
        <v>0</v>
      </c>
      <c r="CG202" s="2186">
        <f>'O7 Amortization'!BJ514</f>
        <v>0</v>
      </c>
      <c r="CH202" s="2186">
        <f>'O7 Amortization'!BK514</f>
        <v>0</v>
      </c>
      <c r="CI202" s="2186">
        <f>'O7 Amortization'!BL514</f>
        <v>0</v>
      </c>
      <c r="CJ202" s="2186">
        <f>'O7 Amortization'!BM514</f>
        <v>0</v>
      </c>
      <c r="CK202" s="2186">
        <f>'O7 Amortization'!BN514</f>
        <v>0</v>
      </c>
      <c r="CL202" s="2186">
        <f>'O7 Amortization'!BO514</f>
        <v>0</v>
      </c>
      <c r="CM202" s="2186">
        <f>'O7 Amortization'!BP514</f>
        <v>0</v>
      </c>
      <c r="CN202" s="2186">
        <f t="shared" si="52"/>
        <v>0</v>
      </c>
      <c r="CO202" s="2187">
        <f>+E202-AC202-AX202-CN202</f>
        <v>0</v>
      </c>
      <c r="CQ202" s="1625" t="s">
        <v>1597</v>
      </c>
    </row>
    <row r="203" spans="1:95" s="54" customFormat="1" ht="25.5" x14ac:dyDescent="0.2">
      <c r="A203" s="992">
        <v>5720</v>
      </c>
      <c r="B203" s="993" t="s">
        <v>1382</v>
      </c>
      <c r="C203" s="2184">
        <f>IF(ISERROR(VLOOKUP($A203,'I3 TB Data'!$A$19:$H$483,MATCH('O5 Details by Class &amp; Accounts'!$C$18, 'I3 TB Data'!$A$19:$H$19,0),0)), 0, VLOOKUP($A203,'I3 TB Data'!$A$19:$H$483,MATCH('O5 Details by Class &amp; Accounts'!$C$18,'I3 TB Data'!$A$19:$H$19,0),0))</f>
        <v>0</v>
      </c>
      <c r="D203" s="2185">
        <f>'I4 BO ASSETS'!D99</f>
        <v>0</v>
      </c>
      <c r="E203" s="2184">
        <f>C203+D203</f>
        <v>0</v>
      </c>
      <c r="F203" s="2186"/>
      <c r="G203" s="2186"/>
      <c r="H203" s="2186">
        <f t="shared" si="46"/>
        <v>0</v>
      </c>
      <c r="I203" s="2186">
        <f>'O7 Amortization'!G587</f>
        <v>0</v>
      </c>
      <c r="J203" s="2186">
        <f>'O7 Amortization'!H587</f>
        <v>0</v>
      </c>
      <c r="K203" s="2186">
        <f>'O7 Amortization'!I587</f>
        <v>0</v>
      </c>
      <c r="L203" s="2186">
        <f>'O7 Amortization'!J587</f>
        <v>0</v>
      </c>
      <c r="M203" s="2186">
        <f>'O7 Amortization'!K587</f>
        <v>0</v>
      </c>
      <c r="N203" s="2186">
        <f>'O7 Amortization'!L587</f>
        <v>0</v>
      </c>
      <c r="O203" s="2186">
        <f>'O7 Amortization'!M587</f>
        <v>0</v>
      </c>
      <c r="P203" s="2186">
        <f>'O7 Amortization'!N587</f>
        <v>0</v>
      </c>
      <c r="Q203" s="2186">
        <f>'O7 Amortization'!O587</f>
        <v>0</v>
      </c>
      <c r="R203" s="2186">
        <f>'O7 Amortization'!P587</f>
        <v>0</v>
      </c>
      <c r="S203" s="2186">
        <f>'O7 Amortization'!Q587</f>
        <v>0</v>
      </c>
      <c r="T203" s="2186">
        <f>'O7 Amortization'!R587</f>
        <v>0</v>
      </c>
      <c r="U203" s="2186">
        <f>'O7 Amortization'!S587</f>
        <v>0</v>
      </c>
      <c r="V203" s="2186">
        <f>'O7 Amortization'!T587</f>
        <v>0</v>
      </c>
      <c r="W203" s="2186">
        <f>'O7 Amortization'!U587</f>
        <v>0</v>
      </c>
      <c r="X203" s="2186">
        <f>'O7 Amortization'!V587</f>
        <v>0</v>
      </c>
      <c r="Y203" s="2186">
        <f>'O7 Amortization'!W587</f>
        <v>0</v>
      </c>
      <c r="Z203" s="2186">
        <f>'O7 Amortization'!X587</f>
        <v>0</v>
      </c>
      <c r="AA203" s="2186">
        <f>'O7 Amortization'!Y587</f>
        <v>0</v>
      </c>
      <c r="AB203" s="2186">
        <f>'O7 Amortization'!Z587</f>
        <v>0</v>
      </c>
      <c r="AC203" s="2186">
        <f t="shared" si="47"/>
        <v>0</v>
      </c>
      <c r="AD203" s="2186">
        <f>'O7 Amortization'!AB587</f>
        <v>0</v>
      </c>
      <c r="AE203" s="2186">
        <f>'O7 Amortization'!AC587</f>
        <v>0</v>
      </c>
      <c r="AF203" s="2186">
        <f>'O7 Amortization'!AD587</f>
        <v>0</v>
      </c>
      <c r="AG203" s="2186">
        <f>'O7 Amortization'!AE587</f>
        <v>0</v>
      </c>
      <c r="AH203" s="2186">
        <f>'O7 Amortization'!AF587</f>
        <v>0</v>
      </c>
      <c r="AI203" s="2186">
        <f>'O7 Amortization'!AG587</f>
        <v>0</v>
      </c>
      <c r="AJ203" s="2186">
        <f>'O7 Amortization'!AH587</f>
        <v>0</v>
      </c>
      <c r="AK203" s="2186">
        <f>'O7 Amortization'!AI587</f>
        <v>0</v>
      </c>
      <c r="AL203" s="2186">
        <f>'O7 Amortization'!AJ587</f>
        <v>0</v>
      </c>
      <c r="AM203" s="2186">
        <f>'O7 Amortization'!AK587</f>
        <v>0</v>
      </c>
      <c r="AN203" s="2186">
        <f>'O7 Amortization'!AL587</f>
        <v>0</v>
      </c>
      <c r="AO203" s="2186">
        <f>'O7 Amortization'!AM587</f>
        <v>0</v>
      </c>
      <c r="AP203" s="2186">
        <f>'O7 Amortization'!AN587</f>
        <v>0</v>
      </c>
      <c r="AQ203" s="2186">
        <f>'O7 Amortization'!AO587</f>
        <v>0</v>
      </c>
      <c r="AR203" s="2186">
        <f>'O7 Amortization'!AP587</f>
        <v>0</v>
      </c>
      <c r="AS203" s="2186">
        <f>'O7 Amortization'!AQ587</f>
        <v>0</v>
      </c>
      <c r="AT203" s="2186">
        <f>'O7 Amortization'!AR587</f>
        <v>0</v>
      </c>
      <c r="AU203" s="2186">
        <f>'O7 Amortization'!AS587</f>
        <v>0</v>
      </c>
      <c r="AV203" s="2186">
        <f>'O7 Amortization'!AT587</f>
        <v>0</v>
      </c>
      <c r="AW203" s="2186">
        <f>'O7 Amortization'!AU587</f>
        <v>0</v>
      </c>
      <c r="AX203" s="2186">
        <f t="shared" si="51"/>
        <v>0</v>
      </c>
      <c r="AY203" s="2186"/>
      <c r="AZ203" s="2186"/>
      <c r="BA203" s="2186"/>
      <c r="BB203" s="2186"/>
      <c r="BC203" s="2186"/>
      <c r="BD203" s="2186"/>
      <c r="BE203" s="2186"/>
      <c r="BF203" s="2186"/>
      <c r="BG203" s="2186"/>
      <c r="BH203" s="2186"/>
      <c r="BI203" s="2186"/>
      <c r="BJ203" s="2186"/>
      <c r="BK203" s="2186"/>
      <c r="BL203" s="2186"/>
      <c r="BM203" s="2186"/>
      <c r="BN203" s="2186"/>
      <c r="BO203" s="2186"/>
      <c r="BP203" s="2186"/>
      <c r="BQ203" s="2186"/>
      <c r="BR203" s="2186"/>
      <c r="BS203" s="2186"/>
      <c r="BT203" s="2186">
        <f>'O7 Amortization'!AW587</f>
        <v>0</v>
      </c>
      <c r="BU203" s="2186">
        <f>'O7 Amortization'!AX587</f>
        <v>0</v>
      </c>
      <c r="BV203" s="2186">
        <f>'O7 Amortization'!AY587</f>
        <v>0</v>
      </c>
      <c r="BW203" s="2186">
        <f>'O7 Amortization'!AZ587</f>
        <v>0</v>
      </c>
      <c r="BX203" s="2186">
        <f>'O7 Amortization'!BA587</f>
        <v>0</v>
      </c>
      <c r="BY203" s="2186">
        <f>'O7 Amortization'!BB587</f>
        <v>0</v>
      </c>
      <c r="BZ203" s="2186">
        <f>'O7 Amortization'!BC587</f>
        <v>0</v>
      </c>
      <c r="CA203" s="2186">
        <f>'O7 Amortization'!BD587</f>
        <v>0</v>
      </c>
      <c r="CB203" s="2186">
        <f>'O7 Amortization'!BE587</f>
        <v>0</v>
      </c>
      <c r="CC203" s="2186">
        <f>'O7 Amortization'!BF587</f>
        <v>0</v>
      </c>
      <c r="CD203" s="2186">
        <f>'O7 Amortization'!BG587</f>
        <v>0</v>
      </c>
      <c r="CE203" s="2186">
        <f>'O7 Amortization'!BH587</f>
        <v>0</v>
      </c>
      <c r="CF203" s="2186">
        <f>'O7 Amortization'!BI587</f>
        <v>0</v>
      </c>
      <c r="CG203" s="2186">
        <f>'O7 Amortization'!BJ587</f>
        <v>0</v>
      </c>
      <c r="CH203" s="2186">
        <f>'O7 Amortization'!BK587</f>
        <v>0</v>
      </c>
      <c r="CI203" s="2186">
        <f>'O7 Amortization'!BL587</f>
        <v>0</v>
      </c>
      <c r="CJ203" s="2186">
        <f>'O7 Amortization'!BM587</f>
        <v>0</v>
      </c>
      <c r="CK203" s="2186">
        <f>'O7 Amortization'!BN587</f>
        <v>0</v>
      </c>
      <c r="CL203" s="2186">
        <f>'O7 Amortization'!BO587</f>
        <v>0</v>
      </c>
      <c r="CM203" s="2186">
        <f>'O7 Amortization'!BP587</f>
        <v>0</v>
      </c>
      <c r="CN203" s="2186">
        <f t="shared" si="52"/>
        <v>0</v>
      </c>
      <c r="CO203" s="2187">
        <f>+E203-AC203-AX203-CN203</f>
        <v>0</v>
      </c>
      <c r="CQ203" s="1625" t="s">
        <v>1597</v>
      </c>
    </row>
    <row r="204" spans="1:95" s="54" customFormat="1" ht="25.5" x14ac:dyDescent="0.2">
      <c r="A204" s="1838">
        <v>5730</v>
      </c>
      <c r="B204" s="1807" t="s">
        <v>35</v>
      </c>
      <c r="C204" s="2184">
        <f>IF(ISERROR(VLOOKUP($A204,'I3 TB Data'!$A$19:$H$483,MATCH('O5 Details by Class &amp; Accounts'!$C$18, 'I3 TB Data'!$A$19:$H$19,0),0)), 0, VLOOKUP($A204,'I3 TB Data'!$A$19:$H$483,MATCH('O5 Details by Class &amp; Accounts'!$C$18,'I3 TB Data'!$A$19:$H$19,0),0))</f>
        <v>0</v>
      </c>
      <c r="D204" s="2185"/>
      <c r="E204" s="2184">
        <f t="shared" si="53"/>
        <v>0</v>
      </c>
      <c r="F204" s="2186"/>
      <c r="G204" s="2186"/>
      <c r="H204" s="2186"/>
      <c r="I204" s="2186"/>
      <c r="J204" s="2186"/>
      <c r="K204" s="2186"/>
      <c r="L204" s="2186"/>
      <c r="M204" s="2186"/>
      <c r="N204" s="2186"/>
      <c r="O204" s="2186"/>
      <c r="P204" s="2186"/>
      <c r="Q204" s="2186"/>
      <c r="R204" s="2186"/>
      <c r="S204" s="2186"/>
      <c r="T204" s="2186"/>
      <c r="U204" s="2186"/>
      <c r="V204" s="2186"/>
      <c r="W204" s="2186"/>
      <c r="X204" s="2186"/>
      <c r="Y204" s="2186"/>
      <c r="Z204" s="2186"/>
      <c r="AA204" s="2186"/>
      <c r="AB204" s="2186"/>
      <c r="AC204" s="2186"/>
      <c r="AD204" s="2186"/>
      <c r="AE204" s="2186"/>
      <c r="AF204" s="2186"/>
      <c r="AG204" s="2186"/>
      <c r="AH204" s="2186"/>
      <c r="AI204" s="2186"/>
      <c r="AJ204" s="2186"/>
      <c r="AK204" s="2186"/>
      <c r="AL204" s="2186"/>
      <c r="AM204" s="2186"/>
      <c r="AN204" s="2186"/>
      <c r="AO204" s="2186"/>
      <c r="AP204" s="2186"/>
      <c r="AQ204" s="2186"/>
      <c r="AR204" s="2186"/>
      <c r="AS204" s="2186"/>
      <c r="AT204" s="2186"/>
      <c r="AU204" s="2186"/>
      <c r="AV204" s="2186"/>
      <c r="AW204" s="2186"/>
      <c r="AX204" s="2186"/>
      <c r="AY204" s="2186">
        <f>IF(ISERROR(VLOOKUP(VLOOKUP($A204, 'E4 TB Allocation Details'!$A$18:$L$214, MATCH("Misc ID", 'E4 TB Allocation Details'!$A$18:$L$18, 0),FALSE), 'E2 Allocators'!$B$15:$W$358, MATCH('O5 Details by Class &amp; Accounts'!AY$18, 'E2 Allocators'!$B$15:$W$15, 0),FALSE)*$E204), 0, VLOOKUP(VLOOKUP($A204, 'E4 TB Allocation Details'!$A$18:$L$214, MATCH("Misc ID", 'E4 TB Allocation Details'!$A$18:$L$18, 0),FALSE), 'E2 Allocators'!$B$15:$W$358, MATCH('O5 Details by Class &amp; Accounts'!AY$18, 'E2 Allocators'!$B$15:$W$15, 0),FALSE)*$E204)</f>
        <v>0</v>
      </c>
      <c r="AZ204" s="2186">
        <f>IF(ISERROR(VLOOKUP(VLOOKUP($A204, 'E4 TB Allocation Details'!$A$18:$L$214, MATCH("Misc ID", 'E4 TB Allocation Details'!$A$18:$L$18, 0),FALSE), 'E2 Allocators'!$B$15:$W$358, MATCH('O5 Details by Class &amp; Accounts'!AZ$18, 'E2 Allocators'!$B$15:$W$15, 0),FALSE)*$E204), 0, VLOOKUP(VLOOKUP($A204, 'E4 TB Allocation Details'!$A$18:$L$214, MATCH("Misc ID", 'E4 TB Allocation Details'!$A$18:$L$18, 0),FALSE), 'E2 Allocators'!$B$15:$W$358, MATCH('O5 Details by Class &amp; Accounts'!AZ$18, 'E2 Allocators'!$B$15:$W$15, 0),FALSE)*$E204)</f>
        <v>0</v>
      </c>
      <c r="BA204" s="2186">
        <f>IF(ISERROR(VLOOKUP(VLOOKUP($A204, 'E4 TB Allocation Details'!$A$18:$L$214, MATCH("Misc ID", 'E4 TB Allocation Details'!$A$18:$L$18, 0),FALSE), 'E2 Allocators'!$B$15:$W$358, MATCH('O5 Details by Class &amp; Accounts'!BA$18, 'E2 Allocators'!$B$15:$W$15, 0),FALSE)*$E204), 0, VLOOKUP(VLOOKUP($A204, 'E4 TB Allocation Details'!$A$18:$L$214, MATCH("Misc ID", 'E4 TB Allocation Details'!$A$18:$L$18, 0),FALSE), 'E2 Allocators'!$B$15:$W$358, MATCH('O5 Details by Class &amp; Accounts'!BA$18, 'E2 Allocators'!$B$15:$W$15, 0),FALSE)*$E204)</f>
        <v>0</v>
      </c>
      <c r="BB204" s="2186">
        <f>IF(ISERROR(VLOOKUP(VLOOKUP($A204, 'E4 TB Allocation Details'!$A$18:$L$214, MATCH("Misc ID", 'E4 TB Allocation Details'!$A$18:$L$18, 0),FALSE), 'E2 Allocators'!$B$15:$W$358, MATCH('O5 Details by Class &amp; Accounts'!BB$18, 'E2 Allocators'!$B$15:$W$15, 0),FALSE)*$E204), 0, VLOOKUP(VLOOKUP($A204, 'E4 TB Allocation Details'!$A$18:$L$214, MATCH("Misc ID", 'E4 TB Allocation Details'!$A$18:$L$18, 0),FALSE), 'E2 Allocators'!$B$15:$W$358, MATCH('O5 Details by Class &amp; Accounts'!BB$18, 'E2 Allocators'!$B$15:$W$15, 0),FALSE)*$E204)</f>
        <v>0</v>
      </c>
      <c r="BC204" s="2186">
        <f>IF(ISERROR(VLOOKUP(VLOOKUP($A204, 'E4 TB Allocation Details'!$A$18:$L$214, MATCH("Misc ID", 'E4 TB Allocation Details'!$A$18:$L$18, 0),FALSE), 'E2 Allocators'!$B$15:$W$358, MATCH('O5 Details by Class &amp; Accounts'!BC$18, 'E2 Allocators'!$B$15:$W$15, 0),FALSE)*$E204), 0, VLOOKUP(VLOOKUP($A204, 'E4 TB Allocation Details'!$A$18:$L$214, MATCH("Misc ID", 'E4 TB Allocation Details'!$A$18:$L$18, 0),FALSE), 'E2 Allocators'!$B$15:$W$358, MATCH('O5 Details by Class &amp; Accounts'!BC$18, 'E2 Allocators'!$B$15:$W$15, 0),FALSE)*$E204)</f>
        <v>0</v>
      </c>
      <c r="BD204" s="2186">
        <f>IF(ISERROR(VLOOKUP(VLOOKUP($A204, 'E4 TB Allocation Details'!$A$18:$L$214, MATCH("Misc ID", 'E4 TB Allocation Details'!$A$18:$L$18, 0),FALSE), 'E2 Allocators'!$B$15:$W$358, MATCH('O5 Details by Class &amp; Accounts'!BD$18, 'E2 Allocators'!$B$15:$W$15, 0),FALSE)*$E204), 0, VLOOKUP(VLOOKUP($A204, 'E4 TB Allocation Details'!$A$18:$L$214, MATCH("Misc ID", 'E4 TB Allocation Details'!$A$18:$L$18, 0),FALSE), 'E2 Allocators'!$B$15:$W$358, MATCH('O5 Details by Class &amp; Accounts'!BD$18, 'E2 Allocators'!$B$15:$W$15, 0),FALSE)*$E204)</f>
        <v>0</v>
      </c>
      <c r="BE204" s="2186">
        <f>IF(ISERROR(VLOOKUP(VLOOKUP($A204, 'E4 TB Allocation Details'!$A$18:$L$214, MATCH("Misc ID", 'E4 TB Allocation Details'!$A$18:$L$18, 0),FALSE), 'E2 Allocators'!$B$15:$W$358, MATCH('O5 Details by Class &amp; Accounts'!BE$18, 'E2 Allocators'!$B$15:$W$15, 0),FALSE)*$E204), 0, VLOOKUP(VLOOKUP($A204, 'E4 TB Allocation Details'!$A$18:$L$214, MATCH("Misc ID", 'E4 TB Allocation Details'!$A$18:$L$18, 0),FALSE), 'E2 Allocators'!$B$15:$W$358, MATCH('O5 Details by Class &amp; Accounts'!BE$18, 'E2 Allocators'!$B$15:$W$15, 0),FALSE)*$E204)</f>
        <v>0</v>
      </c>
      <c r="BF204" s="2186">
        <f>IF(ISERROR(VLOOKUP(VLOOKUP($A204, 'E4 TB Allocation Details'!$A$18:$L$214, MATCH("Misc ID", 'E4 TB Allocation Details'!$A$18:$L$18, 0),FALSE), 'E2 Allocators'!$B$15:$W$358, MATCH('O5 Details by Class &amp; Accounts'!BF$18, 'E2 Allocators'!$B$15:$W$15, 0),FALSE)*$E204), 0, VLOOKUP(VLOOKUP($A204, 'E4 TB Allocation Details'!$A$18:$L$214, MATCH("Misc ID", 'E4 TB Allocation Details'!$A$18:$L$18, 0),FALSE), 'E2 Allocators'!$B$15:$W$358, MATCH('O5 Details by Class &amp; Accounts'!BF$18, 'E2 Allocators'!$B$15:$W$15, 0),FALSE)*$E204)</f>
        <v>0</v>
      </c>
      <c r="BG204" s="2186">
        <f>IF(ISERROR(VLOOKUP(VLOOKUP($A204, 'E4 TB Allocation Details'!$A$18:$L$214, MATCH("Misc ID", 'E4 TB Allocation Details'!$A$18:$L$18, 0),FALSE), 'E2 Allocators'!$B$15:$W$358, MATCH('O5 Details by Class &amp; Accounts'!BG$18, 'E2 Allocators'!$B$15:$W$15, 0),FALSE)*$E204), 0, VLOOKUP(VLOOKUP($A204, 'E4 TB Allocation Details'!$A$18:$L$214, MATCH("Misc ID", 'E4 TB Allocation Details'!$A$18:$L$18, 0),FALSE), 'E2 Allocators'!$B$15:$W$358, MATCH('O5 Details by Class &amp; Accounts'!BG$18, 'E2 Allocators'!$B$15:$W$15, 0),FALSE)*$E204)</f>
        <v>0</v>
      </c>
      <c r="BH204" s="2186">
        <f>IF(ISERROR(VLOOKUP(VLOOKUP($A204, 'E4 TB Allocation Details'!$A$18:$L$214, MATCH("Misc ID", 'E4 TB Allocation Details'!$A$18:$L$18, 0),FALSE), 'E2 Allocators'!$B$15:$W$358, MATCH('O5 Details by Class &amp; Accounts'!BH$18, 'E2 Allocators'!$B$15:$W$15, 0),FALSE)*$E204), 0, VLOOKUP(VLOOKUP($A204, 'E4 TB Allocation Details'!$A$18:$L$214, MATCH("Misc ID", 'E4 TB Allocation Details'!$A$18:$L$18, 0),FALSE), 'E2 Allocators'!$B$15:$W$358, MATCH('O5 Details by Class &amp; Accounts'!BH$18, 'E2 Allocators'!$B$15:$W$15, 0),FALSE)*$E204)</f>
        <v>0</v>
      </c>
      <c r="BI204" s="2186">
        <f>IF(ISERROR(VLOOKUP(VLOOKUP($A204, 'E4 TB Allocation Details'!$A$18:$L$214, MATCH("Misc ID", 'E4 TB Allocation Details'!$A$18:$L$18, 0),FALSE), 'E2 Allocators'!$B$15:$W$358, MATCH('O5 Details by Class &amp; Accounts'!BI$18, 'E2 Allocators'!$B$15:$W$15, 0),FALSE)*$E204), 0, VLOOKUP(VLOOKUP($A204, 'E4 TB Allocation Details'!$A$18:$L$214, MATCH("Misc ID", 'E4 TB Allocation Details'!$A$18:$L$18, 0),FALSE), 'E2 Allocators'!$B$15:$W$358, MATCH('O5 Details by Class &amp; Accounts'!BI$18, 'E2 Allocators'!$B$15:$W$15, 0),FALSE)*$E204)</f>
        <v>0</v>
      </c>
      <c r="BJ204" s="2186">
        <f>IF(ISERROR(VLOOKUP(VLOOKUP($A204, 'E4 TB Allocation Details'!$A$18:$L$214, MATCH("Misc ID", 'E4 TB Allocation Details'!$A$18:$L$18, 0),FALSE), 'E2 Allocators'!$B$15:$W$358, MATCH('O5 Details by Class &amp; Accounts'!BJ$18, 'E2 Allocators'!$B$15:$W$15, 0),FALSE)*$E204), 0, VLOOKUP(VLOOKUP($A204, 'E4 TB Allocation Details'!$A$18:$L$214, MATCH("Misc ID", 'E4 TB Allocation Details'!$A$18:$L$18, 0),FALSE), 'E2 Allocators'!$B$15:$W$358, MATCH('O5 Details by Class &amp; Accounts'!BJ$18, 'E2 Allocators'!$B$15:$W$15, 0),FALSE)*$E204)</f>
        <v>0</v>
      </c>
      <c r="BK204" s="2186">
        <f>IF(ISERROR(VLOOKUP(VLOOKUP($A204, 'E4 TB Allocation Details'!$A$18:$L$214, MATCH("Misc ID", 'E4 TB Allocation Details'!$A$18:$L$18, 0),FALSE), 'E2 Allocators'!$B$15:$W$358, MATCH('O5 Details by Class &amp; Accounts'!BK$18, 'E2 Allocators'!$B$15:$W$15, 0),FALSE)*$E204), 0, VLOOKUP(VLOOKUP($A204, 'E4 TB Allocation Details'!$A$18:$L$214, MATCH("Misc ID", 'E4 TB Allocation Details'!$A$18:$L$18, 0),FALSE), 'E2 Allocators'!$B$15:$W$358, MATCH('O5 Details by Class &amp; Accounts'!BK$18, 'E2 Allocators'!$B$15:$W$15, 0),FALSE)*$E204)</f>
        <v>0</v>
      </c>
      <c r="BL204" s="2186">
        <f>IF(ISERROR(VLOOKUP(VLOOKUP($A204, 'E4 TB Allocation Details'!$A$18:$L$214, MATCH("Misc ID", 'E4 TB Allocation Details'!$A$18:$L$18, 0),FALSE), 'E2 Allocators'!$B$15:$W$358, MATCH('O5 Details by Class &amp; Accounts'!BL$18, 'E2 Allocators'!$B$15:$W$15, 0),FALSE)*$E204), 0, VLOOKUP(VLOOKUP($A204, 'E4 TB Allocation Details'!$A$18:$L$214, MATCH("Misc ID", 'E4 TB Allocation Details'!$A$18:$L$18, 0),FALSE), 'E2 Allocators'!$B$15:$W$358, MATCH('O5 Details by Class &amp; Accounts'!BL$18, 'E2 Allocators'!$B$15:$W$15, 0),FALSE)*$E204)</f>
        <v>0</v>
      </c>
      <c r="BM204" s="2186">
        <f>IF(ISERROR(VLOOKUP(VLOOKUP($A204, 'E4 TB Allocation Details'!$A$18:$L$214, MATCH("Misc ID", 'E4 TB Allocation Details'!$A$18:$L$18, 0),FALSE), 'E2 Allocators'!$B$15:$W$358, MATCH('O5 Details by Class &amp; Accounts'!BM$18, 'E2 Allocators'!$B$15:$W$15, 0),FALSE)*$E204), 0, VLOOKUP(VLOOKUP($A204, 'E4 TB Allocation Details'!$A$18:$L$214, MATCH("Misc ID", 'E4 TB Allocation Details'!$A$18:$L$18, 0),FALSE), 'E2 Allocators'!$B$15:$W$358, MATCH('O5 Details by Class &amp; Accounts'!BM$18, 'E2 Allocators'!$B$15:$W$15, 0),FALSE)*$E204)</f>
        <v>0</v>
      </c>
      <c r="BN204" s="2186">
        <f>IF(ISERROR(VLOOKUP(VLOOKUP($A204, 'E4 TB Allocation Details'!$A$18:$L$214, MATCH("Misc ID", 'E4 TB Allocation Details'!$A$18:$L$18, 0),FALSE), 'E2 Allocators'!$B$15:$W$358, MATCH('O5 Details by Class &amp; Accounts'!BN$18, 'E2 Allocators'!$B$15:$W$15, 0),FALSE)*$E204), 0, VLOOKUP(VLOOKUP($A204, 'E4 TB Allocation Details'!$A$18:$L$214, MATCH("Misc ID", 'E4 TB Allocation Details'!$A$18:$L$18, 0),FALSE), 'E2 Allocators'!$B$15:$W$358, MATCH('O5 Details by Class &amp; Accounts'!BN$18, 'E2 Allocators'!$B$15:$W$15, 0),FALSE)*$E204)</f>
        <v>0</v>
      </c>
      <c r="BO204" s="2186">
        <f>IF(ISERROR(VLOOKUP(VLOOKUP($A204, 'E4 TB Allocation Details'!$A$18:$L$214, MATCH("Misc ID", 'E4 TB Allocation Details'!$A$18:$L$18, 0),FALSE), 'E2 Allocators'!$B$15:$W$358, MATCH('O5 Details by Class &amp; Accounts'!BO$18, 'E2 Allocators'!$B$15:$W$15, 0),FALSE)*$E204), 0, VLOOKUP(VLOOKUP($A204, 'E4 TB Allocation Details'!$A$18:$L$214, MATCH("Misc ID", 'E4 TB Allocation Details'!$A$18:$L$18, 0),FALSE), 'E2 Allocators'!$B$15:$W$358, MATCH('O5 Details by Class &amp; Accounts'!BO$18, 'E2 Allocators'!$B$15:$W$15, 0),FALSE)*$E204)</f>
        <v>0</v>
      </c>
      <c r="BP204" s="2186">
        <f>IF(ISERROR(VLOOKUP(VLOOKUP($A204, 'E4 TB Allocation Details'!$A$18:$L$214, MATCH("Misc ID", 'E4 TB Allocation Details'!$A$18:$L$18, 0),FALSE), 'E2 Allocators'!$B$15:$W$358, MATCH('O5 Details by Class &amp; Accounts'!BP$18, 'E2 Allocators'!$B$15:$W$15, 0),FALSE)*$E204), 0, VLOOKUP(VLOOKUP($A204, 'E4 TB Allocation Details'!$A$18:$L$214, MATCH("Misc ID", 'E4 TB Allocation Details'!$A$18:$L$18, 0),FALSE), 'E2 Allocators'!$B$15:$W$358, MATCH('O5 Details by Class &amp; Accounts'!BP$18, 'E2 Allocators'!$B$15:$W$15, 0),FALSE)*$E204)</f>
        <v>0</v>
      </c>
      <c r="BQ204" s="2186">
        <f>IF(ISERROR(VLOOKUP(VLOOKUP($A204, 'E4 TB Allocation Details'!$A$18:$L$214, MATCH("Misc ID", 'E4 TB Allocation Details'!$A$18:$L$18, 0),FALSE), 'E2 Allocators'!$B$15:$W$358, MATCH('O5 Details by Class &amp; Accounts'!BQ$18, 'E2 Allocators'!$B$15:$W$15, 0),FALSE)*$E204), 0, VLOOKUP(VLOOKUP($A204, 'E4 TB Allocation Details'!$A$18:$L$214, MATCH("Misc ID", 'E4 TB Allocation Details'!$A$18:$L$18, 0),FALSE), 'E2 Allocators'!$B$15:$W$358, MATCH('O5 Details by Class &amp; Accounts'!BQ$18, 'E2 Allocators'!$B$15:$W$15, 0),FALSE)*$E204)</f>
        <v>0</v>
      </c>
      <c r="BR204" s="2186">
        <f>IF(ISERROR(VLOOKUP(VLOOKUP($A204, 'E4 TB Allocation Details'!$A$18:$L$214, MATCH("Misc ID", 'E4 TB Allocation Details'!$A$18:$L$18, 0),FALSE), 'E2 Allocators'!$B$15:$W$358, MATCH('O5 Details by Class &amp; Accounts'!BR$18, 'E2 Allocators'!$B$15:$W$15, 0),FALSE)*$E204), 0, VLOOKUP(VLOOKUP($A204, 'E4 TB Allocation Details'!$A$18:$L$214, MATCH("Misc ID", 'E4 TB Allocation Details'!$A$18:$L$18, 0),FALSE), 'E2 Allocators'!$B$15:$W$358, MATCH('O5 Details by Class &amp; Accounts'!BR$18, 'E2 Allocators'!$B$15:$W$15, 0),FALSE)*$E204)</f>
        <v>0</v>
      </c>
      <c r="BS204" s="2186">
        <f t="shared" si="48"/>
        <v>0</v>
      </c>
      <c r="BT204" s="2186">
        <f>IF(ISERROR(VLOOKUP(VLOOKUP($A204, 'E4 TB Allocation Details'!$A$18:$L$214, MATCH("A &amp; G ID", 'E4 TB Allocation Details'!$A$18:$L$18, 0),FALSE), 'E2 Allocators'!$B$15:$W$358, MATCH('O5 Details by Class &amp; Accounts'!BT$18, 'E2 Allocators'!$B$15:$W$15, 0),FALSE)*$E204), 0, VLOOKUP(VLOOKUP($A204, 'E4 TB Allocation Details'!$A$18:$L$214, MATCH("A &amp; G ID", 'E4 TB Allocation Details'!$A$18:$L$18, 0),FALSE), 'E2 Allocators'!$B$15:$W$358, MATCH('O5 Details by Class &amp; Accounts'!BT$18, 'E2 Allocators'!$B$15:$W$15, 0),FALSE)*$E204)</f>
        <v>0</v>
      </c>
      <c r="BU204" s="2186">
        <f>IF(ISERROR(VLOOKUP(VLOOKUP($A204, 'E4 TB Allocation Details'!$A$18:$L$214, MATCH("A &amp; G ID", 'E4 TB Allocation Details'!$A$18:$L$18, 0),FALSE), 'E2 Allocators'!$B$15:$W$358, MATCH('O5 Details by Class &amp; Accounts'!BU$18, 'E2 Allocators'!$B$15:$W$15, 0),FALSE)*$E204), 0, VLOOKUP(VLOOKUP($A204, 'E4 TB Allocation Details'!$A$18:$L$214, MATCH("A &amp; G ID", 'E4 TB Allocation Details'!$A$18:$L$18, 0),FALSE), 'E2 Allocators'!$B$15:$W$358, MATCH('O5 Details by Class &amp; Accounts'!BU$18, 'E2 Allocators'!$B$15:$W$15, 0),FALSE)*$E204)</f>
        <v>0</v>
      </c>
      <c r="BV204" s="2186">
        <f>IF(ISERROR(VLOOKUP(VLOOKUP($A204, 'E4 TB Allocation Details'!$A$18:$L$214, MATCH("A &amp; G ID", 'E4 TB Allocation Details'!$A$18:$L$18, 0),FALSE), 'E2 Allocators'!$B$15:$W$358, MATCH('O5 Details by Class &amp; Accounts'!BV$18, 'E2 Allocators'!$B$15:$W$15, 0),FALSE)*$E204), 0, VLOOKUP(VLOOKUP($A204, 'E4 TB Allocation Details'!$A$18:$L$214, MATCH("A &amp; G ID", 'E4 TB Allocation Details'!$A$18:$L$18, 0),FALSE), 'E2 Allocators'!$B$15:$W$358, MATCH('O5 Details by Class &amp; Accounts'!BV$18, 'E2 Allocators'!$B$15:$W$15, 0),FALSE)*$E204)</f>
        <v>0</v>
      </c>
      <c r="BW204" s="2186">
        <f>IF(ISERROR(VLOOKUP(VLOOKUP($A204, 'E4 TB Allocation Details'!$A$18:$L$214, MATCH("A &amp; G ID", 'E4 TB Allocation Details'!$A$18:$L$18, 0),FALSE), 'E2 Allocators'!$B$15:$W$358, MATCH('O5 Details by Class &amp; Accounts'!BW$18, 'E2 Allocators'!$B$15:$W$15, 0),FALSE)*$E204), 0, VLOOKUP(VLOOKUP($A204, 'E4 TB Allocation Details'!$A$18:$L$214, MATCH("A &amp; G ID", 'E4 TB Allocation Details'!$A$18:$L$18, 0),FALSE), 'E2 Allocators'!$B$15:$W$358, MATCH('O5 Details by Class &amp; Accounts'!BW$18, 'E2 Allocators'!$B$15:$W$15, 0),FALSE)*$E204)</f>
        <v>0</v>
      </c>
      <c r="BX204" s="2186">
        <f>IF(ISERROR(VLOOKUP(VLOOKUP($A204, 'E4 TB Allocation Details'!$A$18:$L$214, MATCH("A &amp; G ID", 'E4 TB Allocation Details'!$A$18:$L$18, 0),FALSE), 'E2 Allocators'!$B$15:$W$358, MATCH('O5 Details by Class &amp; Accounts'!BX$18, 'E2 Allocators'!$B$15:$W$15, 0),FALSE)*$E204), 0, VLOOKUP(VLOOKUP($A204, 'E4 TB Allocation Details'!$A$18:$L$214, MATCH("A &amp; G ID", 'E4 TB Allocation Details'!$A$18:$L$18, 0),FALSE), 'E2 Allocators'!$B$15:$W$358, MATCH('O5 Details by Class &amp; Accounts'!BX$18, 'E2 Allocators'!$B$15:$W$15, 0),FALSE)*$E204)</f>
        <v>0</v>
      </c>
      <c r="BY204" s="2186">
        <f>IF(ISERROR(VLOOKUP(VLOOKUP($A204, 'E4 TB Allocation Details'!$A$18:$L$214, MATCH("A &amp; G ID", 'E4 TB Allocation Details'!$A$18:$L$18, 0),FALSE), 'E2 Allocators'!$B$15:$W$358, MATCH('O5 Details by Class &amp; Accounts'!BY$18, 'E2 Allocators'!$B$15:$W$15, 0),FALSE)*$E204), 0, VLOOKUP(VLOOKUP($A204, 'E4 TB Allocation Details'!$A$18:$L$214, MATCH("A &amp; G ID", 'E4 TB Allocation Details'!$A$18:$L$18, 0),FALSE), 'E2 Allocators'!$B$15:$W$358, MATCH('O5 Details by Class &amp; Accounts'!BY$18, 'E2 Allocators'!$B$15:$W$15, 0),FALSE)*$E204)</f>
        <v>0</v>
      </c>
      <c r="BZ204" s="2186">
        <f>IF(ISERROR(VLOOKUP(VLOOKUP($A204, 'E4 TB Allocation Details'!$A$18:$L$214, MATCH("A &amp; G ID", 'E4 TB Allocation Details'!$A$18:$L$18, 0),FALSE), 'E2 Allocators'!$B$15:$W$358, MATCH('O5 Details by Class &amp; Accounts'!BZ$18, 'E2 Allocators'!$B$15:$W$15, 0),FALSE)*$E204), 0, VLOOKUP(VLOOKUP($A204, 'E4 TB Allocation Details'!$A$18:$L$214, MATCH("A &amp; G ID", 'E4 TB Allocation Details'!$A$18:$L$18, 0),FALSE), 'E2 Allocators'!$B$15:$W$358, MATCH('O5 Details by Class &amp; Accounts'!BZ$18, 'E2 Allocators'!$B$15:$W$15, 0),FALSE)*$E204)</f>
        <v>0</v>
      </c>
      <c r="CA204" s="2186">
        <f>IF(ISERROR(VLOOKUP(VLOOKUP($A204, 'E4 TB Allocation Details'!$A$18:$L$214, MATCH("A &amp; G ID", 'E4 TB Allocation Details'!$A$18:$L$18, 0),FALSE), 'E2 Allocators'!$B$15:$W$358, MATCH('O5 Details by Class &amp; Accounts'!CA$18, 'E2 Allocators'!$B$15:$W$15, 0),FALSE)*$E204), 0, VLOOKUP(VLOOKUP($A204, 'E4 TB Allocation Details'!$A$18:$L$214, MATCH("A &amp; G ID", 'E4 TB Allocation Details'!$A$18:$L$18, 0),FALSE), 'E2 Allocators'!$B$15:$W$358, MATCH('O5 Details by Class &amp; Accounts'!CA$18, 'E2 Allocators'!$B$15:$W$15, 0),FALSE)*$E204)</f>
        <v>0</v>
      </c>
      <c r="CB204" s="2186">
        <f>IF(ISERROR(VLOOKUP(VLOOKUP($A204, 'E4 TB Allocation Details'!$A$18:$L$214, MATCH("A &amp; G ID", 'E4 TB Allocation Details'!$A$18:$L$18, 0),FALSE), 'E2 Allocators'!$B$15:$W$358, MATCH('O5 Details by Class &amp; Accounts'!CB$18, 'E2 Allocators'!$B$15:$W$15, 0),FALSE)*$E204), 0, VLOOKUP(VLOOKUP($A204, 'E4 TB Allocation Details'!$A$18:$L$214, MATCH("A &amp; G ID", 'E4 TB Allocation Details'!$A$18:$L$18, 0),FALSE), 'E2 Allocators'!$B$15:$W$358, MATCH('O5 Details by Class &amp; Accounts'!CB$18, 'E2 Allocators'!$B$15:$W$15, 0),FALSE)*$E204)</f>
        <v>0</v>
      </c>
      <c r="CC204" s="2186">
        <f>IF(ISERROR(VLOOKUP(VLOOKUP($A204, 'E4 TB Allocation Details'!$A$18:$L$214, MATCH("A &amp; G ID", 'E4 TB Allocation Details'!$A$18:$L$18, 0),FALSE), 'E2 Allocators'!$B$15:$W$358, MATCH('O5 Details by Class &amp; Accounts'!CC$18, 'E2 Allocators'!$B$15:$W$15, 0),FALSE)*$E204), 0, VLOOKUP(VLOOKUP($A204, 'E4 TB Allocation Details'!$A$18:$L$214, MATCH("A &amp; G ID", 'E4 TB Allocation Details'!$A$18:$L$18, 0),FALSE), 'E2 Allocators'!$B$15:$W$358, MATCH('O5 Details by Class &amp; Accounts'!CC$18, 'E2 Allocators'!$B$15:$W$15, 0),FALSE)*$E204)</f>
        <v>0</v>
      </c>
      <c r="CD204" s="2186">
        <f>IF(ISERROR(VLOOKUP(VLOOKUP($A204, 'E4 TB Allocation Details'!$A$18:$L$214, MATCH("A &amp; G ID", 'E4 TB Allocation Details'!$A$18:$L$18, 0),FALSE), 'E2 Allocators'!$B$15:$W$358, MATCH('O5 Details by Class &amp; Accounts'!CD$18, 'E2 Allocators'!$B$15:$W$15, 0),FALSE)*$E204), 0, VLOOKUP(VLOOKUP($A204, 'E4 TB Allocation Details'!$A$18:$L$214, MATCH("A &amp; G ID", 'E4 TB Allocation Details'!$A$18:$L$18, 0),FALSE), 'E2 Allocators'!$B$15:$W$358, MATCH('O5 Details by Class &amp; Accounts'!CD$18, 'E2 Allocators'!$B$15:$W$15, 0),FALSE)*$E204)</f>
        <v>0</v>
      </c>
      <c r="CE204" s="2186">
        <f>IF(ISERROR(VLOOKUP(VLOOKUP($A204, 'E4 TB Allocation Details'!$A$18:$L$214, MATCH("A &amp; G ID", 'E4 TB Allocation Details'!$A$18:$L$18, 0),FALSE), 'E2 Allocators'!$B$15:$W$358, MATCH('O5 Details by Class &amp; Accounts'!CE$18, 'E2 Allocators'!$B$15:$W$15, 0),FALSE)*$E204), 0, VLOOKUP(VLOOKUP($A204, 'E4 TB Allocation Details'!$A$18:$L$214, MATCH("A &amp; G ID", 'E4 TB Allocation Details'!$A$18:$L$18, 0),FALSE), 'E2 Allocators'!$B$15:$W$358, MATCH('O5 Details by Class &amp; Accounts'!CE$18, 'E2 Allocators'!$B$15:$W$15, 0),FALSE)*$E204)</f>
        <v>0</v>
      </c>
      <c r="CF204" s="2186">
        <f>IF(ISERROR(VLOOKUP(VLOOKUP($A204, 'E4 TB Allocation Details'!$A$18:$L$214, MATCH("A &amp; G ID", 'E4 TB Allocation Details'!$A$18:$L$18, 0),FALSE), 'E2 Allocators'!$B$15:$W$358, MATCH('O5 Details by Class &amp; Accounts'!CF$18, 'E2 Allocators'!$B$15:$W$15, 0),FALSE)*$E204), 0, VLOOKUP(VLOOKUP($A204, 'E4 TB Allocation Details'!$A$18:$L$214, MATCH("A &amp; G ID", 'E4 TB Allocation Details'!$A$18:$L$18, 0),FALSE), 'E2 Allocators'!$B$15:$W$358, MATCH('O5 Details by Class &amp; Accounts'!CF$18, 'E2 Allocators'!$B$15:$W$15, 0),FALSE)*$E204)</f>
        <v>0</v>
      </c>
      <c r="CG204" s="2186">
        <f>IF(ISERROR(VLOOKUP(VLOOKUP($A204, 'E4 TB Allocation Details'!$A$18:$L$214, MATCH("A &amp; G ID", 'E4 TB Allocation Details'!$A$18:$L$18, 0),FALSE), 'E2 Allocators'!$B$15:$W$358, MATCH('O5 Details by Class &amp; Accounts'!CG$18, 'E2 Allocators'!$B$15:$W$15, 0),FALSE)*$E204), 0, VLOOKUP(VLOOKUP($A204, 'E4 TB Allocation Details'!$A$18:$L$214, MATCH("A &amp; G ID", 'E4 TB Allocation Details'!$A$18:$L$18, 0),FALSE), 'E2 Allocators'!$B$15:$W$358, MATCH('O5 Details by Class &amp; Accounts'!CG$18, 'E2 Allocators'!$B$15:$W$15, 0),FALSE)*$E204)</f>
        <v>0</v>
      </c>
      <c r="CH204" s="2186">
        <f>IF(ISERROR(VLOOKUP(VLOOKUP($A204, 'E4 TB Allocation Details'!$A$18:$L$214, MATCH("A &amp; G ID", 'E4 TB Allocation Details'!$A$18:$L$18, 0),FALSE), 'E2 Allocators'!$B$15:$W$358, MATCH('O5 Details by Class &amp; Accounts'!CH$18, 'E2 Allocators'!$B$15:$W$15, 0),FALSE)*$E204), 0, VLOOKUP(VLOOKUP($A204, 'E4 TB Allocation Details'!$A$18:$L$214, MATCH("A &amp; G ID", 'E4 TB Allocation Details'!$A$18:$L$18, 0),FALSE), 'E2 Allocators'!$B$15:$W$358, MATCH('O5 Details by Class &amp; Accounts'!CH$18, 'E2 Allocators'!$B$15:$W$15, 0),FALSE)*$E204)</f>
        <v>0</v>
      </c>
      <c r="CI204" s="2186">
        <f>IF(ISERROR(VLOOKUP(VLOOKUP($A204, 'E4 TB Allocation Details'!$A$18:$L$214, MATCH("A &amp; G ID", 'E4 TB Allocation Details'!$A$18:$L$18, 0),FALSE), 'E2 Allocators'!$B$15:$W$358, MATCH('O5 Details by Class &amp; Accounts'!CI$18, 'E2 Allocators'!$B$15:$W$15, 0),FALSE)*$E204), 0, VLOOKUP(VLOOKUP($A204, 'E4 TB Allocation Details'!$A$18:$L$214, MATCH("A &amp; G ID", 'E4 TB Allocation Details'!$A$18:$L$18, 0),FALSE), 'E2 Allocators'!$B$15:$W$358, MATCH('O5 Details by Class &amp; Accounts'!CI$18, 'E2 Allocators'!$B$15:$W$15, 0),FALSE)*$E204)</f>
        <v>0</v>
      </c>
      <c r="CJ204" s="2186">
        <f>IF(ISERROR(VLOOKUP(VLOOKUP($A204, 'E4 TB Allocation Details'!$A$18:$L$214, MATCH("A &amp; G ID", 'E4 TB Allocation Details'!$A$18:$L$18, 0),FALSE), 'E2 Allocators'!$B$15:$W$358, MATCH('O5 Details by Class &amp; Accounts'!CJ$18, 'E2 Allocators'!$B$15:$W$15, 0),FALSE)*$E204), 0, VLOOKUP(VLOOKUP($A204, 'E4 TB Allocation Details'!$A$18:$L$214, MATCH("A &amp; G ID", 'E4 TB Allocation Details'!$A$18:$L$18, 0),FALSE), 'E2 Allocators'!$B$15:$W$358, MATCH('O5 Details by Class &amp; Accounts'!CJ$18, 'E2 Allocators'!$B$15:$W$15, 0),FALSE)*$E204)</f>
        <v>0</v>
      </c>
      <c r="CK204" s="2186">
        <f>IF(ISERROR(VLOOKUP(VLOOKUP($A204, 'E4 TB Allocation Details'!$A$18:$L$214, MATCH("A &amp; G ID", 'E4 TB Allocation Details'!$A$18:$L$18, 0),FALSE), 'E2 Allocators'!$B$15:$W$358, MATCH('O5 Details by Class &amp; Accounts'!CK$18, 'E2 Allocators'!$B$15:$W$15, 0),FALSE)*$E204), 0, VLOOKUP(VLOOKUP($A204, 'E4 TB Allocation Details'!$A$18:$L$214, MATCH("A &amp; G ID", 'E4 TB Allocation Details'!$A$18:$L$18, 0),FALSE), 'E2 Allocators'!$B$15:$W$358, MATCH('O5 Details by Class &amp; Accounts'!CK$18, 'E2 Allocators'!$B$15:$W$15, 0),FALSE)*$E204)</f>
        <v>0</v>
      </c>
      <c r="CL204" s="2186">
        <f>IF(ISERROR(VLOOKUP(VLOOKUP($A204, 'E4 TB Allocation Details'!$A$18:$L$214, MATCH("A &amp; G ID", 'E4 TB Allocation Details'!$A$18:$L$18, 0),FALSE), 'E2 Allocators'!$B$15:$W$358, MATCH('O5 Details by Class &amp; Accounts'!CL$18, 'E2 Allocators'!$B$15:$W$15, 0),FALSE)*$E204), 0, VLOOKUP(VLOOKUP($A204, 'E4 TB Allocation Details'!$A$18:$L$214, MATCH("A &amp; G ID", 'E4 TB Allocation Details'!$A$18:$L$18, 0),FALSE), 'E2 Allocators'!$B$15:$W$358, MATCH('O5 Details by Class &amp; Accounts'!CL$18, 'E2 Allocators'!$B$15:$W$15, 0),FALSE)*$E204)</f>
        <v>0</v>
      </c>
      <c r="CM204" s="2186">
        <f>IF(ISERROR(VLOOKUP(VLOOKUP($A204, 'E4 TB Allocation Details'!$A$18:$L$214, MATCH("A &amp; G ID", 'E4 TB Allocation Details'!$A$18:$L$18, 0),FALSE), 'E2 Allocators'!$B$15:$W$358, MATCH('O5 Details by Class &amp; Accounts'!CM$18, 'E2 Allocators'!$B$15:$W$15, 0),FALSE)*$E204), 0, VLOOKUP(VLOOKUP($A204, 'E4 TB Allocation Details'!$A$18:$L$214, MATCH("A &amp; G ID", 'E4 TB Allocation Details'!$A$18:$L$18, 0),FALSE), 'E2 Allocators'!$B$15:$W$358, MATCH('O5 Details by Class &amp; Accounts'!CM$18, 'E2 Allocators'!$B$15:$W$15, 0),FALSE)*$E204)</f>
        <v>0</v>
      </c>
      <c r="CN204" s="2186">
        <f t="shared" si="52"/>
        <v>0</v>
      </c>
      <c r="CO204" s="2187">
        <f t="shared" si="50"/>
        <v>0</v>
      </c>
      <c r="CQ204" s="1625" t="s">
        <v>1082</v>
      </c>
    </row>
    <row r="205" spans="1:95" s="54" customFormat="1" ht="12.75" x14ac:dyDescent="0.2">
      <c r="A205" s="1838">
        <v>5735</v>
      </c>
      <c r="B205" s="1807" t="s">
        <v>39</v>
      </c>
      <c r="C205" s="2184">
        <f>IF(ISERROR(VLOOKUP($A205,'I3 TB Data'!$A$19:$H$483,MATCH('O5 Details by Class &amp; Accounts'!$C$18, 'I3 TB Data'!$A$19:$H$19,0),0)), 0, VLOOKUP($A205,'I3 TB Data'!$A$19:$H$483,MATCH('O5 Details by Class &amp; Accounts'!$C$18,'I3 TB Data'!$A$19:$H$19,0),0))</f>
        <v>0</v>
      </c>
      <c r="D205" s="2185"/>
      <c r="E205" s="2184">
        <f t="shared" si="53"/>
        <v>0</v>
      </c>
      <c r="F205" s="2186"/>
      <c r="G205" s="2186"/>
      <c r="H205" s="2186"/>
      <c r="I205" s="2186"/>
      <c r="J205" s="2186"/>
      <c r="K205" s="2186"/>
      <c r="L205" s="2186"/>
      <c r="M205" s="2186"/>
      <c r="N205" s="2186"/>
      <c r="O205" s="2186"/>
      <c r="P205" s="2186"/>
      <c r="Q205" s="2186"/>
      <c r="R205" s="2186"/>
      <c r="S205" s="2186"/>
      <c r="T205" s="2186"/>
      <c r="U205" s="2186"/>
      <c r="V205" s="2186"/>
      <c r="W205" s="2186"/>
      <c r="X205" s="2186"/>
      <c r="Y205" s="2186"/>
      <c r="Z205" s="2186"/>
      <c r="AA205" s="2186"/>
      <c r="AB205" s="2186"/>
      <c r="AC205" s="2186"/>
      <c r="AD205" s="2186"/>
      <c r="AE205" s="2186"/>
      <c r="AF205" s="2186"/>
      <c r="AG205" s="2186"/>
      <c r="AH205" s="2186"/>
      <c r="AI205" s="2186"/>
      <c r="AJ205" s="2186"/>
      <c r="AK205" s="2186"/>
      <c r="AL205" s="2186"/>
      <c r="AM205" s="2186"/>
      <c r="AN205" s="2186"/>
      <c r="AO205" s="2186"/>
      <c r="AP205" s="2186"/>
      <c r="AQ205" s="2186"/>
      <c r="AR205" s="2186"/>
      <c r="AS205" s="2186"/>
      <c r="AT205" s="2186"/>
      <c r="AU205" s="2186"/>
      <c r="AV205" s="2186"/>
      <c r="AW205" s="2186"/>
      <c r="AX205" s="2186"/>
      <c r="AY205" s="2186">
        <f>IF(ISERROR(VLOOKUP(VLOOKUP($A205, 'E4 TB Allocation Details'!$A$18:$L$214, MATCH("Misc ID", 'E4 TB Allocation Details'!$A$18:$L$18, 0),FALSE), 'E2 Allocators'!$B$15:$W$358, MATCH('O5 Details by Class &amp; Accounts'!AY$18, 'E2 Allocators'!$B$15:$W$15, 0),FALSE)*$E205), 0, VLOOKUP(VLOOKUP($A205, 'E4 TB Allocation Details'!$A$18:$L$214, MATCH("Misc ID", 'E4 TB Allocation Details'!$A$18:$L$18, 0),FALSE), 'E2 Allocators'!$B$15:$W$358, MATCH('O5 Details by Class &amp; Accounts'!AY$18, 'E2 Allocators'!$B$15:$W$15, 0),FALSE)*$E205)</f>
        <v>0</v>
      </c>
      <c r="AZ205" s="2186">
        <f>IF(ISERROR(VLOOKUP(VLOOKUP($A205, 'E4 TB Allocation Details'!$A$18:$L$214, MATCH("Misc ID", 'E4 TB Allocation Details'!$A$18:$L$18, 0),FALSE), 'E2 Allocators'!$B$15:$W$358, MATCH('O5 Details by Class &amp; Accounts'!AZ$18, 'E2 Allocators'!$B$15:$W$15, 0),FALSE)*$E205), 0, VLOOKUP(VLOOKUP($A205, 'E4 TB Allocation Details'!$A$18:$L$214, MATCH("Misc ID", 'E4 TB Allocation Details'!$A$18:$L$18, 0),FALSE), 'E2 Allocators'!$B$15:$W$358, MATCH('O5 Details by Class &amp; Accounts'!AZ$18, 'E2 Allocators'!$B$15:$W$15, 0),FALSE)*$E205)</f>
        <v>0</v>
      </c>
      <c r="BA205" s="2186">
        <f>IF(ISERROR(VLOOKUP(VLOOKUP($A205, 'E4 TB Allocation Details'!$A$18:$L$214, MATCH("Misc ID", 'E4 TB Allocation Details'!$A$18:$L$18, 0),FALSE), 'E2 Allocators'!$B$15:$W$358, MATCH('O5 Details by Class &amp; Accounts'!BA$18, 'E2 Allocators'!$B$15:$W$15, 0),FALSE)*$E205), 0, VLOOKUP(VLOOKUP($A205, 'E4 TB Allocation Details'!$A$18:$L$214, MATCH("Misc ID", 'E4 TB Allocation Details'!$A$18:$L$18, 0),FALSE), 'E2 Allocators'!$B$15:$W$358, MATCH('O5 Details by Class &amp; Accounts'!BA$18, 'E2 Allocators'!$B$15:$W$15, 0),FALSE)*$E205)</f>
        <v>0</v>
      </c>
      <c r="BB205" s="2186">
        <f>IF(ISERROR(VLOOKUP(VLOOKUP($A205, 'E4 TB Allocation Details'!$A$18:$L$214, MATCH("Misc ID", 'E4 TB Allocation Details'!$A$18:$L$18, 0),FALSE), 'E2 Allocators'!$B$15:$W$358, MATCH('O5 Details by Class &amp; Accounts'!BB$18, 'E2 Allocators'!$B$15:$W$15, 0),FALSE)*$E205), 0, VLOOKUP(VLOOKUP($A205, 'E4 TB Allocation Details'!$A$18:$L$214, MATCH("Misc ID", 'E4 TB Allocation Details'!$A$18:$L$18, 0),FALSE), 'E2 Allocators'!$B$15:$W$358, MATCH('O5 Details by Class &amp; Accounts'!BB$18, 'E2 Allocators'!$B$15:$W$15, 0),FALSE)*$E205)</f>
        <v>0</v>
      </c>
      <c r="BC205" s="2186">
        <f>IF(ISERROR(VLOOKUP(VLOOKUP($A205, 'E4 TB Allocation Details'!$A$18:$L$214, MATCH("Misc ID", 'E4 TB Allocation Details'!$A$18:$L$18, 0),FALSE), 'E2 Allocators'!$B$15:$W$358, MATCH('O5 Details by Class &amp; Accounts'!BC$18, 'E2 Allocators'!$B$15:$W$15, 0),FALSE)*$E205), 0, VLOOKUP(VLOOKUP($A205, 'E4 TB Allocation Details'!$A$18:$L$214, MATCH("Misc ID", 'E4 TB Allocation Details'!$A$18:$L$18, 0),FALSE), 'E2 Allocators'!$B$15:$W$358, MATCH('O5 Details by Class &amp; Accounts'!BC$18, 'E2 Allocators'!$B$15:$W$15, 0),FALSE)*$E205)</f>
        <v>0</v>
      </c>
      <c r="BD205" s="2186">
        <f>IF(ISERROR(VLOOKUP(VLOOKUP($A205, 'E4 TB Allocation Details'!$A$18:$L$214, MATCH("Misc ID", 'E4 TB Allocation Details'!$A$18:$L$18, 0),FALSE), 'E2 Allocators'!$B$15:$W$358, MATCH('O5 Details by Class &amp; Accounts'!BD$18, 'E2 Allocators'!$B$15:$W$15, 0),FALSE)*$E205), 0, VLOOKUP(VLOOKUP($A205, 'E4 TB Allocation Details'!$A$18:$L$214, MATCH("Misc ID", 'E4 TB Allocation Details'!$A$18:$L$18, 0),FALSE), 'E2 Allocators'!$B$15:$W$358, MATCH('O5 Details by Class &amp; Accounts'!BD$18, 'E2 Allocators'!$B$15:$W$15, 0),FALSE)*$E205)</f>
        <v>0</v>
      </c>
      <c r="BE205" s="2186">
        <f>IF(ISERROR(VLOOKUP(VLOOKUP($A205, 'E4 TB Allocation Details'!$A$18:$L$214, MATCH("Misc ID", 'E4 TB Allocation Details'!$A$18:$L$18, 0),FALSE), 'E2 Allocators'!$B$15:$W$358, MATCH('O5 Details by Class &amp; Accounts'!BE$18, 'E2 Allocators'!$B$15:$W$15, 0),FALSE)*$E205), 0, VLOOKUP(VLOOKUP($A205, 'E4 TB Allocation Details'!$A$18:$L$214, MATCH("Misc ID", 'E4 TB Allocation Details'!$A$18:$L$18, 0),FALSE), 'E2 Allocators'!$B$15:$W$358, MATCH('O5 Details by Class &amp; Accounts'!BE$18, 'E2 Allocators'!$B$15:$W$15, 0),FALSE)*$E205)</f>
        <v>0</v>
      </c>
      <c r="BF205" s="2186">
        <f>IF(ISERROR(VLOOKUP(VLOOKUP($A205, 'E4 TB Allocation Details'!$A$18:$L$214, MATCH("Misc ID", 'E4 TB Allocation Details'!$A$18:$L$18, 0),FALSE), 'E2 Allocators'!$B$15:$W$358, MATCH('O5 Details by Class &amp; Accounts'!BF$18, 'E2 Allocators'!$B$15:$W$15, 0),FALSE)*$E205), 0, VLOOKUP(VLOOKUP($A205, 'E4 TB Allocation Details'!$A$18:$L$214, MATCH("Misc ID", 'E4 TB Allocation Details'!$A$18:$L$18, 0),FALSE), 'E2 Allocators'!$B$15:$W$358, MATCH('O5 Details by Class &amp; Accounts'!BF$18, 'E2 Allocators'!$B$15:$W$15, 0),FALSE)*$E205)</f>
        <v>0</v>
      </c>
      <c r="BG205" s="2186">
        <f>IF(ISERROR(VLOOKUP(VLOOKUP($A205, 'E4 TB Allocation Details'!$A$18:$L$214, MATCH("Misc ID", 'E4 TB Allocation Details'!$A$18:$L$18, 0),FALSE), 'E2 Allocators'!$B$15:$W$358, MATCH('O5 Details by Class &amp; Accounts'!BG$18, 'E2 Allocators'!$B$15:$W$15, 0),FALSE)*$E205), 0, VLOOKUP(VLOOKUP($A205, 'E4 TB Allocation Details'!$A$18:$L$214, MATCH("Misc ID", 'E4 TB Allocation Details'!$A$18:$L$18, 0),FALSE), 'E2 Allocators'!$B$15:$W$358, MATCH('O5 Details by Class &amp; Accounts'!BG$18, 'E2 Allocators'!$B$15:$W$15, 0),FALSE)*$E205)</f>
        <v>0</v>
      </c>
      <c r="BH205" s="2186">
        <f>IF(ISERROR(VLOOKUP(VLOOKUP($A205, 'E4 TB Allocation Details'!$A$18:$L$214, MATCH("Misc ID", 'E4 TB Allocation Details'!$A$18:$L$18, 0),FALSE), 'E2 Allocators'!$B$15:$W$358, MATCH('O5 Details by Class &amp; Accounts'!BH$18, 'E2 Allocators'!$B$15:$W$15, 0),FALSE)*$E205), 0, VLOOKUP(VLOOKUP($A205, 'E4 TB Allocation Details'!$A$18:$L$214, MATCH("Misc ID", 'E4 TB Allocation Details'!$A$18:$L$18, 0),FALSE), 'E2 Allocators'!$B$15:$W$358, MATCH('O5 Details by Class &amp; Accounts'!BH$18, 'E2 Allocators'!$B$15:$W$15, 0),FALSE)*$E205)</f>
        <v>0</v>
      </c>
      <c r="BI205" s="2186">
        <f>IF(ISERROR(VLOOKUP(VLOOKUP($A205, 'E4 TB Allocation Details'!$A$18:$L$214, MATCH("Misc ID", 'E4 TB Allocation Details'!$A$18:$L$18, 0),FALSE), 'E2 Allocators'!$B$15:$W$358, MATCH('O5 Details by Class &amp; Accounts'!BI$18, 'E2 Allocators'!$B$15:$W$15, 0),FALSE)*$E205), 0, VLOOKUP(VLOOKUP($A205, 'E4 TB Allocation Details'!$A$18:$L$214, MATCH("Misc ID", 'E4 TB Allocation Details'!$A$18:$L$18, 0),FALSE), 'E2 Allocators'!$B$15:$W$358, MATCH('O5 Details by Class &amp; Accounts'!BI$18, 'E2 Allocators'!$B$15:$W$15, 0),FALSE)*$E205)</f>
        <v>0</v>
      </c>
      <c r="BJ205" s="2186">
        <f>IF(ISERROR(VLOOKUP(VLOOKUP($A205, 'E4 TB Allocation Details'!$A$18:$L$214, MATCH("Misc ID", 'E4 TB Allocation Details'!$A$18:$L$18, 0),FALSE), 'E2 Allocators'!$B$15:$W$358, MATCH('O5 Details by Class &amp; Accounts'!BJ$18, 'E2 Allocators'!$B$15:$W$15, 0),FALSE)*$E205), 0, VLOOKUP(VLOOKUP($A205, 'E4 TB Allocation Details'!$A$18:$L$214, MATCH("Misc ID", 'E4 TB Allocation Details'!$A$18:$L$18, 0),FALSE), 'E2 Allocators'!$B$15:$W$358, MATCH('O5 Details by Class &amp; Accounts'!BJ$18, 'E2 Allocators'!$B$15:$W$15, 0),FALSE)*$E205)</f>
        <v>0</v>
      </c>
      <c r="BK205" s="2186">
        <f>IF(ISERROR(VLOOKUP(VLOOKUP($A205, 'E4 TB Allocation Details'!$A$18:$L$214, MATCH("Misc ID", 'E4 TB Allocation Details'!$A$18:$L$18, 0),FALSE), 'E2 Allocators'!$B$15:$W$358, MATCH('O5 Details by Class &amp; Accounts'!BK$18, 'E2 Allocators'!$B$15:$W$15, 0),FALSE)*$E205), 0, VLOOKUP(VLOOKUP($A205, 'E4 TB Allocation Details'!$A$18:$L$214, MATCH("Misc ID", 'E4 TB Allocation Details'!$A$18:$L$18, 0),FALSE), 'E2 Allocators'!$B$15:$W$358, MATCH('O5 Details by Class &amp; Accounts'!BK$18, 'E2 Allocators'!$B$15:$W$15, 0),FALSE)*$E205)</f>
        <v>0</v>
      </c>
      <c r="BL205" s="2186">
        <f>IF(ISERROR(VLOOKUP(VLOOKUP($A205, 'E4 TB Allocation Details'!$A$18:$L$214, MATCH("Misc ID", 'E4 TB Allocation Details'!$A$18:$L$18, 0),FALSE), 'E2 Allocators'!$B$15:$W$358, MATCH('O5 Details by Class &amp; Accounts'!BL$18, 'E2 Allocators'!$B$15:$W$15, 0),FALSE)*$E205), 0, VLOOKUP(VLOOKUP($A205, 'E4 TB Allocation Details'!$A$18:$L$214, MATCH("Misc ID", 'E4 TB Allocation Details'!$A$18:$L$18, 0),FALSE), 'E2 Allocators'!$B$15:$W$358, MATCH('O5 Details by Class &amp; Accounts'!BL$18, 'E2 Allocators'!$B$15:$W$15, 0),FALSE)*$E205)</f>
        <v>0</v>
      </c>
      <c r="BM205" s="2186">
        <f>IF(ISERROR(VLOOKUP(VLOOKUP($A205, 'E4 TB Allocation Details'!$A$18:$L$214, MATCH("Misc ID", 'E4 TB Allocation Details'!$A$18:$L$18, 0),FALSE), 'E2 Allocators'!$B$15:$W$358, MATCH('O5 Details by Class &amp; Accounts'!BM$18, 'E2 Allocators'!$B$15:$W$15, 0),FALSE)*$E205), 0, VLOOKUP(VLOOKUP($A205, 'E4 TB Allocation Details'!$A$18:$L$214, MATCH("Misc ID", 'E4 TB Allocation Details'!$A$18:$L$18, 0),FALSE), 'E2 Allocators'!$B$15:$W$358, MATCH('O5 Details by Class &amp; Accounts'!BM$18, 'E2 Allocators'!$B$15:$W$15, 0),FALSE)*$E205)</f>
        <v>0</v>
      </c>
      <c r="BN205" s="2186">
        <f>IF(ISERROR(VLOOKUP(VLOOKUP($A205, 'E4 TB Allocation Details'!$A$18:$L$214, MATCH("Misc ID", 'E4 TB Allocation Details'!$A$18:$L$18, 0),FALSE), 'E2 Allocators'!$B$15:$W$358, MATCH('O5 Details by Class &amp; Accounts'!BN$18, 'E2 Allocators'!$B$15:$W$15, 0),FALSE)*$E205), 0, VLOOKUP(VLOOKUP($A205, 'E4 TB Allocation Details'!$A$18:$L$214, MATCH("Misc ID", 'E4 TB Allocation Details'!$A$18:$L$18, 0),FALSE), 'E2 Allocators'!$B$15:$W$358, MATCH('O5 Details by Class &amp; Accounts'!BN$18, 'E2 Allocators'!$B$15:$W$15, 0),FALSE)*$E205)</f>
        <v>0</v>
      </c>
      <c r="BO205" s="2186">
        <f>IF(ISERROR(VLOOKUP(VLOOKUP($A205, 'E4 TB Allocation Details'!$A$18:$L$214, MATCH("Misc ID", 'E4 TB Allocation Details'!$A$18:$L$18, 0),FALSE), 'E2 Allocators'!$B$15:$W$358, MATCH('O5 Details by Class &amp; Accounts'!BO$18, 'E2 Allocators'!$B$15:$W$15, 0),FALSE)*$E205), 0, VLOOKUP(VLOOKUP($A205, 'E4 TB Allocation Details'!$A$18:$L$214, MATCH("Misc ID", 'E4 TB Allocation Details'!$A$18:$L$18, 0),FALSE), 'E2 Allocators'!$B$15:$W$358, MATCH('O5 Details by Class &amp; Accounts'!BO$18, 'E2 Allocators'!$B$15:$W$15, 0),FALSE)*$E205)</f>
        <v>0</v>
      </c>
      <c r="BP205" s="2186">
        <f>IF(ISERROR(VLOOKUP(VLOOKUP($A205, 'E4 TB Allocation Details'!$A$18:$L$214, MATCH("Misc ID", 'E4 TB Allocation Details'!$A$18:$L$18, 0),FALSE), 'E2 Allocators'!$B$15:$W$358, MATCH('O5 Details by Class &amp; Accounts'!BP$18, 'E2 Allocators'!$B$15:$W$15, 0),FALSE)*$E205), 0, VLOOKUP(VLOOKUP($A205, 'E4 TB Allocation Details'!$A$18:$L$214, MATCH("Misc ID", 'E4 TB Allocation Details'!$A$18:$L$18, 0),FALSE), 'E2 Allocators'!$B$15:$W$358, MATCH('O5 Details by Class &amp; Accounts'!BP$18, 'E2 Allocators'!$B$15:$W$15, 0),FALSE)*$E205)</f>
        <v>0</v>
      </c>
      <c r="BQ205" s="2186">
        <f>IF(ISERROR(VLOOKUP(VLOOKUP($A205, 'E4 TB Allocation Details'!$A$18:$L$214, MATCH("Misc ID", 'E4 TB Allocation Details'!$A$18:$L$18, 0),FALSE), 'E2 Allocators'!$B$15:$W$358, MATCH('O5 Details by Class &amp; Accounts'!BQ$18, 'E2 Allocators'!$B$15:$W$15, 0),FALSE)*$E205), 0, VLOOKUP(VLOOKUP($A205, 'E4 TB Allocation Details'!$A$18:$L$214, MATCH("Misc ID", 'E4 TB Allocation Details'!$A$18:$L$18, 0),FALSE), 'E2 Allocators'!$B$15:$W$358, MATCH('O5 Details by Class &amp; Accounts'!BQ$18, 'E2 Allocators'!$B$15:$W$15, 0),FALSE)*$E205)</f>
        <v>0</v>
      </c>
      <c r="BR205" s="2186">
        <f>IF(ISERROR(VLOOKUP(VLOOKUP($A205, 'E4 TB Allocation Details'!$A$18:$L$214, MATCH("Misc ID", 'E4 TB Allocation Details'!$A$18:$L$18, 0),FALSE), 'E2 Allocators'!$B$15:$W$358, MATCH('O5 Details by Class &amp; Accounts'!BR$18, 'E2 Allocators'!$B$15:$W$15, 0),FALSE)*$E205), 0, VLOOKUP(VLOOKUP($A205, 'E4 TB Allocation Details'!$A$18:$L$214, MATCH("Misc ID", 'E4 TB Allocation Details'!$A$18:$L$18, 0),FALSE), 'E2 Allocators'!$B$15:$W$358, MATCH('O5 Details by Class &amp; Accounts'!BR$18, 'E2 Allocators'!$B$15:$W$15, 0),FALSE)*$E205)</f>
        <v>0</v>
      </c>
      <c r="BS205" s="2186">
        <f t="shared" si="48"/>
        <v>0</v>
      </c>
      <c r="BT205" s="2186">
        <f>IF(ISERROR(VLOOKUP(VLOOKUP($A205, 'E4 TB Allocation Details'!$A$18:$L$214, MATCH("A &amp; G ID", 'E4 TB Allocation Details'!$A$18:$L$18, 0),FALSE), 'E2 Allocators'!$B$15:$W$358, MATCH('O5 Details by Class &amp; Accounts'!BT$18, 'E2 Allocators'!$B$15:$W$15, 0),FALSE)*$E205), 0, VLOOKUP(VLOOKUP($A205, 'E4 TB Allocation Details'!$A$18:$L$214, MATCH("A &amp; G ID", 'E4 TB Allocation Details'!$A$18:$L$18, 0),FALSE), 'E2 Allocators'!$B$15:$W$358, MATCH('O5 Details by Class &amp; Accounts'!BT$18, 'E2 Allocators'!$B$15:$W$15, 0),FALSE)*$E205)</f>
        <v>0</v>
      </c>
      <c r="BU205" s="2186">
        <f>IF(ISERROR(VLOOKUP(VLOOKUP($A205, 'E4 TB Allocation Details'!$A$18:$L$214, MATCH("A &amp; G ID", 'E4 TB Allocation Details'!$A$18:$L$18, 0),FALSE), 'E2 Allocators'!$B$15:$W$358, MATCH('O5 Details by Class &amp; Accounts'!BU$18, 'E2 Allocators'!$B$15:$W$15, 0),FALSE)*$E205), 0, VLOOKUP(VLOOKUP($A205, 'E4 TB Allocation Details'!$A$18:$L$214, MATCH("A &amp; G ID", 'E4 TB Allocation Details'!$A$18:$L$18, 0),FALSE), 'E2 Allocators'!$B$15:$W$358, MATCH('O5 Details by Class &amp; Accounts'!BU$18, 'E2 Allocators'!$B$15:$W$15, 0),FALSE)*$E205)</f>
        <v>0</v>
      </c>
      <c r="BV205" s="2186">
        <f>IF(ISERROR(VLOOKUP(VLOOKUP($A205, 'E4 TB Allocation Details'!$A$18:$L$214, MATCH("A &amp; G ID", 'E4 TB Allocation Details'!$A$18:$L$18, 0),FALSE), 'E2 Allocators'!$B$15:$W$358, MATCH('O5 Details by Class &amp; Accounts'!BV$18, 'E2 Allocators'!$B$15:$W$15, 0),FALSE)*$E205), 0, VLOOKUP(VLOOKUP($A205, 'E4 TB Allocation Details'!$A$18:$L$214, MATCH("A &amp; G ID", 'E4 TB Allocation Details'!$A$18:$L$18, 0),FALSE), 'E2 Allocators'!$B$15:$W$358, MATCH('O5 Details by Class &amp; Accounts'!BV$18, 'E2 Allocators'!$B$15:$W$15, 0),FALSE)*$E205)</f>
        <v>0</v>
      </c>
      <c r="BW205" s="2186">
        <f>IF(ISERROR(VLOOKUP(VLOOKUP($A205, 'E4 TB Allocation Details'!$A$18:$L$214, MATCH("A &amp; G ID", 'E4 TB Allocation Details'!$A$18:$L$18, 0),FALSE), 'E2 Allocators'!$B$15:$W$358, MATCH('O5 Details by Class &amp; Accounts'!BW$18, 'E2 Allocators'!$B$15:$W$15, 0),FALSE)*$E205), 0, VLOOKUP(VLOOKUP($A205, 'E4 TB Allocation Details'!$A$18:$L$214, MATCH("A &amp; G ID", 'E4 TB Allocation Details'!$A$18:$L$18, 0),FALSE), 'E2 Allocators'!$B$15:$W$358, MATCH('O5 Details by Class &amp; Accounts'!BW$18, 'E2 Allocators'!$B$15:$W$15, 0),FALSE)*$E205)</f>
        <v>0</v>
      </c>
      <c r="BX205" s="2186">
        <f>IF(ISERROR(VLOOKUP(VLOOKUP($A205, 'E4 TB Allocation Details'!$A$18:$L$214, MATCH("A &amp; G ID", 'E4 TB Allocation Details'!$A$18:$L$18, 0),FALSE), 'E2 Allocators'!$B$15:$W$358, MATCH('O5 Details by Class &amp; Accounts'!BX$18, 'E2 Allocators'!$B$15:$W$15, 0),FALSE)*$E205), 0, VLOOKUP(VLOOKUP($A205, 'E4 TB Allocation Details'!$A$18:$L$214, MATCH("A &amp; G ID", 'E4 TB Allocation Details'!$A$18:$L$18, 0),FALSE), 'E2 Allocators'!$B$15:$W$358, MATCH('O5 Details by Class &amp; Accounts'!BX$18, 'E2 Allocators'!$B$15:$W$15, 0),FALSE)*$E205)</f>
        <v>0</v>
      </c>
      <c r="BY205" s="2186">
        <f>IF(ISERROR(VLOOKUP(VLOOKUP($A205, 'E4 TB Allocation Details'!$A$18:$L$214, MATCH("A &amp; G ID", 'E4 TB Allocation Details'!$A$18:$L$18, 0),FALSE), 'E2 Allocators'!$B$15:$W$358, MATCH('O5 Details by Class &amp; Accounts'!BY$18, 'E2 Allocators'!$B$15:$W$15, 0),FALSE)*$E205), 0, VLOOKUP(VLOOKUP($A205, 'E4 TB Allocation Details'!$A$18:$L$214, MATCH("A &amp; G ID", 'E4 TB Allocation Details'!$A$18:$L$18, 0),FALSE), 'E2 Allocators'!$B$15:$W$358, MATCH('O5 Details by Class &amp; Accounts'!BY$18, 'E2 Allocators'!$B$15:$W$15, 0),FALSE)*$E205)</f>
        <v>0</v>
      </c>
      <c r="BZ205" s="2186">
        <f>IF(ISERROR(VLOOKUP(VLOOKUP($A205, 'E4 TB Allocation Details'!$A$18:$L$214, MATCH("A &amp; G ID", 'E4 TB Allocation Details'!$A$18:$L$18, 0),FALSE), 'E2 Allocators'!$B$15:$W$358, MATCH('O5 Details by Class &amp; Accounts'!BZ$18, 'E2 Allocators'!$B$15:$W$15, 0),FALSE)*$E205), 0, VLOOKUP(VLOOKUP($A205, 'E4 TB Allocation Details'!$A$18:$L$214, MATCH("A &amp; G ID", 'E4 TB Allocation Details'!$A$18:$L$18, 0),FALSE), 'E2 Allocators'!$B$15:$W$358, MATCH('O5 Details by Class &amp; Accounts'!BZ$18, 'E2 Allocators'!$B$15:$W$15, 0),FALSE)*$E205)</f>
        <v>0</v>
      </c>
      <c r="CA205" s="2186">
        <f>IF(ISERROR(VLOOKUP(VLOOKUP($A205, 'E4 TB Allocation Details'!$A$18:$L$214, MATCH("A &amp; G ID", 'E4 TB Allocation Details'!$A$18:$L$18, 0),FALSE), 'E2 Allocators'!$B$15:$W$358, MATCH('O5 Details by Class &amp; Accounts'!CA$18, 'E2 Allocators'!$B$15:$W$15, 0),FALSE)*$E205), 0, VLOOKUP(VLOOKUP($A205, 'E4 TB Allocation Details'!$A$18:$L$214, MATCH("A &amp; G ID", 'E4 TB Allocation Details'!$A$18:$L$18, 0),FALSE), 'E2 Allocators'!$B$15:$W$358, MATCH('O5 Details by Class &amp; Accounts'!CA$18, 'E2 Allocators'!$B$15:$W$15, 0),FALSE)*$E205)</f>
        <v>0</v>
      </c>
      <c r="CB205" s="2186">
        <f>IF(ISERROR(VLOOKUP(VLOOKUP($A205, 'E4 TB Allocation Details'!$A$18:$L$214, MATCH("A &amp; G ID", 'E4 TB Allocation Details'!$A$18:$L$18, 0),FALSE), 'E2 Allocators'!$B$15:$W$358, MATCH('O5 Details by Class &amp; Accounts'!CB$18, 'E2 Allocators'!$B$15:$W$15, 0),FALSE)*$E205), 0, VLOOKUP(VLOOKUP($A205, 'E4 TB Allocation Details'!$A$18:$L$214, MATCH("A &amp; G ID", 'E4 TB Allocation Details'!$A$18:$L$18, 0),FALSE), 'E2 Allocators'!$B$15:$W$358, MATCH('O5 Details by Class &amp; Accounts'!CB$18, 'E2 Allocators'!$B$15:$W$15, 0),FALSE)*$E205)</f>
        <v>0</v>
      </c>
      <c r="CC205" s="2186">
        <f>IF(ISERROR(VLOOKUP(VLOOKUP($A205, 'E4 TB Allocation Details'!$A$18:$L$214, MATCH("A &amp; G ID", 'E4 TB Allocation Details'!$A$18:$L$18, 0),FALSE), 'E2 Allocators'!$B$15:$W$358, MATCH('O5 Details by Class &amp; Accounts'!CC$18, 'E2 Allocators'!$B$15:$W$15, 0),FALSE)*$E205), 0, VLOOKUP(VLOOKUP($A205, 'E4 TB Allocation Details'!$A$18:$L$214, MATCH("A &amp; G ID", 'E4 TB Allocation Details'!$A$18:$L$18, 0),FALSE), 'E2 Allocators'!$B$15:$W$358, MATCH('O5 Details by Class &amp; Accounts'!CC$18, 'E2 Allocators'!$B$15:$W$15, 0),FALSE)*$E205)</f>
        <v>0</v>
      </c>
      <c r="CD205" s="2186">
        <f>IF(ISERROR(VLOOKUP(VLOOKUP($A205, 'E4 TB Allocation Details'!$A$18:$L$214, MATCH("A &amp; G ID", 'E4 TB Allocation Details'!$A$18:$L$18, 0),FALSE), 'E2 Allocators'!$B$15:$W$358, MATCH('O5 Details by Class &amp; Accounts'!CD$18, 'E2 Allocators'!$B$15:$W$15, 0),FALSE)*$E205), 0, VLOOKUP(VLOOKUP($A205, 'E4 TB Allocation Details'!$A$18:$L$214, MATCH("A &amp; G ID", 'E4 TB Allocation Details'!$A$18:$L$18, 0),FALSE), 'E2 Allocators'!$B$15:$W$358, MATCH('O5 Details by Class &amp; Accounts'!CD$18, 'E2 Allocators'!$B$15:$W$15, 0),FALSE)*$E205)</f>
        <v>0</v>
      </c>
      <c r="CE205" s="2186">
        <f>IF(ISERROR(VLOOKUP(VLOOKUP($A205, 'E4 TB Allocation Details'!$A$18:$L$214, MATCH("A &amp; G ID", 'E4 TB Allocation Details'!$A$18:$L$18, 0),FALSE), 'E2 Allocators'!$B$15:$W$358, MATCH('O5 Details by Class &amp; Accounts'!CE$18, 'E2 Allocators'!$B$15:$W$15, 0),FALSE)*$E205), 0, VLOOKUP(VLOOKUP($A205, 'E4 TB Allocation Details'!$A$18:$L$214, MATCH("A &amp; G ID", 'E4 TB Allocation Details'!$A$18:$L$18, 0),FALSE), 'E2 Allocators'!$B$15:$W$358, MATCH('O5 Details by Class &amp; Accounts'!CE$18, 'E2 Allocators'!$B$15:$W$15, 0),FALSE)*$E205)</f>
        <v>0</v>
      </c>
      <c r="CF205" s="2186">
        <f>IF(ISERROR(VLOOKUP(VLOOKUP($A205, 'E4 TB Allocation Details'!$A$18:$L$214, MATCH("A &amp; G ID", 'E4 TB Allocation Details'!$A$18:$L$18, 0),FALSE), 'E2 Allocators'!$B$15:$W$358, MATCH('O5 Details by Class &amp; Accounts'!CF$18, 'E2 Allocators'!$B$15:$W$15, 0),FALSE)*$E205), 0, VLOOKUP(VLOOKUP($A205, 'E4 TB Allocation Details'!$A$18:$L$214, MATCH("A &amp; G ID", 'E4 TB Allocation Details'!$A$18:$L$18, 0),FALSE), 'E2 Allocators'!$B$15:$W$358, MATCH('O5 Details by Class &amp; Accounts'!CF$18, 'E2 Allocators'!$B$15:$W$15, 0),FALSE)*$E205)</f>
        <v>0</v>
      </c>
      <c r="CG205" s="2186">
        <f>IF(ISERROR(VLOOKUP(VLOOKUP($A205, 'E4 TB Allocation Details'!$A$18:$L$214, MATCH("A &amp; G ID", 'E4 TB Allocation Details'!$A$18:$L$18, 0),FALSE), 'E2 Allocators'!$B$15:$W$358, MATCH('O5 Details by Class &amp; Accounts'!CG$18, 'E2 Allocators'!$B$15:$W$15, 0),FALSE)*$E205), 0, VLOOKUP(VLOOKUP($A205, 'E4 TB Allocation Details'!$A$18:$L$214, MATCH("A &amp; G ID", 'E4 TB Allocation Details'!$A$18:$L$18, 0),FALSE), 'E2 Allocators'!$B$15:$W$358, MATCH('O5 Details by Class &amp; Accounts'!CG$18, 'E2 Allocators'!$B$15:$W$15, 0),FALSE)*$E205)</f>
        <v>0</v>
      </c>
      <c r="CH205" s="2186">
        <f>IF(ISERROR(VLOOKUP(VLOOKUP($A205, 'E4 TB Allocation Details'!$A$18:$L$214, MATCH("A &amp; G ID", 'E4 TB Allocation Details'!$A$18:$L$18, 0),FALSE), 'E2 Allocators'!$B$15:$W$358, MATCH('O5 Details by Class &amp; Accounts'!CH$18, 'E2 Allocators'!$B$15:$W$15, 0),FALSE)*$E205), 0, VLOOKUP(VLOOKUP($A205, 'E4 TB Allocation Details'!$A$18:$L$214, MATCH("A &amp; G ID", 'E4 TB Allocation Details'!$A$18:$L$18, 0),FALSE), 'E2 Allocators'!$B$15:$W$358, MATCH('O5 Details by Class &amp; Accounts'!CH$18, 'E2 Allocators'!$B$15:$W$15, 0),FALSE)*$E205)</f>
        <v>0</v>
      </c>
      <c r="CI205" s="2186">
        <f>IF(ISERROR(VLOOKUP(VLOOKUP($A205, 'E4 TB Allocation Details'!$A$18:$L$214, MATCH("A &amp; G ID", 'E4 TB Allocation Details'!$A$18:$L$18, 0),FALSE), 'E2 Allocators'!$B$15:$W$358, MATCH('O5 Details by Class &amp; Accounts'!CI$18, 'E2 Allocators'!$B$15:$W$15, 0),FALSE)*$E205), 0, VLOOKUP(VLOOKUP($A205, 'E4 TB Allocation Details'!$A$18:$L$214, MATCH("A &amp; G ID", 'E4 TB Allocation Details'!$A$18:$L$18, 0),FALSE), 'E2 Allocators'!$B$15:$W$358, MATCH('O5 Details by Class &amp; Accounts'!CI$18, 'E2 Allocators'!$B$15:$W$15, 0),FALSE)*$E205)</f>
        <v>0</v>
      </c>
      <c r="CJ205" s="2186">
        <f>IF(ISERROR(VLOOKUP(VLOOKUP($A205, 'E4 TB Allocation Details'!$A$18:$L$214, MATCH("A &amp; G ID", 'E4 TB Allocation Details'!$A$18:$L$18, 0),FALSE), 'E2 Allocators'!$B$15:$W$358, MATCH('O5 Details by Class &amp; Accounts'!CJ$18, 'E2 Allocators'!$B$15:$W$15, 0),FALSE)*$E205), 0, VLOOKUP(VLOOKUP($A205, 'E4 TB Allocation Details'!$A$18:$L$214, MATCH("A &amp; G ID", 'E4 TB Allocation Details'!$A$18:$L$18, 0),FALSE), 'E2 Allocators'!$B$15:$W$358, MATCH('O5 Details by Class &amp; Accounts'!CJ$18, 'E2 Allocators'!$B$15:$W$15, 0),FALSE)*$E205)</f>
        <v>0</v>
      </c>
      <c r="CK205" s="2186">
        <f>IF(ISERROR(VLOOKUP(VLOOKUP($A205, 'E4 TB Allocation Details'!$A$18:$L$214, MATCH("A &amp; G ID", 'E4 TB Allocation Details'!$A$18:$L$18, 0),FALSE), 'E2 Allocators'!$B$15:$W$358, MATCH('O5 Details by Class &amp; Accounts'!CK$18, 'E2 Allocators'!$B$15:$W$15, 0),FALSE)*$E205), 0, VLOOKUP(VLOOKUP($A205, 'E4 TB Allocation Details'!$A$18:$L$214, MATCH("A &amp; G ID", 'E4 TB Allocation Details'!$A$18:$L$18, 0),FALSE), 'E2 Allocators'!$B$15:$W$358, MATCH('O5 Details by Class &amp; Accounts'!CK$18, 'E2 Allocators'!$B$15:$W$15, 0),FALSE)*$E205)</f>
        <v>0</v>
      </c>
      <c r="CL205" s="2186">
        <f>IF(ISERROR(VLOOKUP(VLOOKUP($A205, 'E4 TB Allocation Details'!$A$18:$L$214, MATCH("A &amp; G ID", 'E4 TB Allocation Details'!$A$18:$L$18, 0),FALSE), 'E2 Allocators'!$B$15:$W$358, MATCH('O5 Details by Class &amp; Accounts'!CL$18, 'E2 Allocators'!$B$15:$W$15, 0),FALSE)*$E205), 0, VLOOKUP(VLOOKUP($A205, 'E4 TB Allocation Details'!$A$18:$L$214, MATCH("A &amp; G ID", 'E4 TB Allocation Details'!$A$18:$L$18, 0),FALSE), 'E2 Allocators'!$B$15:$W$358, MATCH('O5 Details by Class &amp; Accounts'!CL$18, 'E2 Allocators'!$B$15:$W$15, 0),FALSE)*$E205)</f>
        <v>0</v>
      </c>
      <c r="CM205" s="2186">
        <f>IF(ISERROR(VLOOKUP(VLOOKUP($A205, 'E4 TB Allocation Details'!$A$18:$L$214, MATCH("A &amp; G ID", 'E4 TB Allocation Details'!$A$18:$L$18, 0),FALSE), 'E2 Allocators'!$B$15:$W$358, MATCH('O5 Details by Class &amp; Accounts'!CM$18, 'E2 Allocators'!$B$15:$W$15, 0),FALSE)*$E205), 0, VLOOKUP(VLOOKUP($A205, 'E4 TB Allocation Details'!$A$18:$L$214, MATCH("A &amp; G ID", 'E4 TB Allocation Details'!$A$18:$L$18, 0),FALSE), 'E2 Allocators'!$B$15:$W$358, MATCH('O5 Details by Class &amp; Accounts'!CM$18, 'E2 Allocators'!$B$15:$W$15, 0),FALSE)*$E205)</f>
        <v>0</v>
      </c>
      <c r="CN205" s="2186">
        <f t="shared" si="52"/>
        <v>0</v>
      </c>
      <c r="CO205" s="2187">
        <f t="shared" si="50"/>
        <v>0</v>
      </c>
      <c r="CQ205" s="1625" t="s">
        <v>1082</v>
      </c>
    </row>
    <row r="206" spans="1:95" s="54" customFormat="1" ht="12.75" x14ac:dyDescent="0.2">
      <c r="A206" s="1838">
        <v>5740</v>
      </c>
      <c r="B206" s="1807" t="s">
        <v>40</v>
      </c>
      <c r="C206" s="2184">
        <f>IF(ISERROR(VLOOKUP($A206,'I3 TB Data'!$A$19:$H$483,MATCH('O5 Details by Class &amp; Accounts'!$C$18, 'I3 TB Data'!$A$19:$H$19,0),0)), 0, VLOOKUP($A206,'I3 TB Data'!$A$19:$H$483,MATCH('O5 Details by Class &amp; Accounts'!$C$18,'I3 TB Data'!$A$19:$H$19,0),0))</f>
        <v>0</v>
      </c>
      <c r="D206" s="2185"/>
      <c r="E206" s="2184">
        <f t="shared" si="53"/>
        <v>0</v>
      </c>
      <c r="F206" s="2186"/>
      <c r="G206" s="2186"/>
      <c r="H206" s="2186"/>
      <c r="I206" s="2186"/>
      <c r="J206" s="2186"/>
      <c r="K206" s="2186"/>
      <c r="L206" s="2186"/>
      <c r="M206" s="2186"/>
      <c r="N206" s="2186"/>
      <c r="O206" s="2186"/>
      <c r="P206" s="2186"/>
      <c r="Q206" s="2186"/>
      <c r="R206" s="2186"/>
      <c r="S206" s="2186"/>
      <c r="T206" s="2186"/>
      <c r="U206" s="2186"/>
      <c r="V206" s="2186"/>
      <c r="W206" s="2186"/>
      <c r="X206" s="2186"/>
      <c r="Y206" s="2186"/>
      <c r="Z206" s="2186"/>
      <c r="AA206" s="2186"/>
      <c r="AB206" s="2186"/>
      <c r="AC206" s="2186"/>
      <c r="AD206" s="2186"/>
      <c r="AE206" s="2186"/>
      <c r="AF206" s="2186"/>
      <c r="AG206" s="2186"/>
      <c r="AH206" s="2186"/>
      <c r="AI206" s="2186"/>
      <c r="AJ206" s="2186"/>
      <c r="AK206" s="2186"/>
      <c r="AL206" s="2186"/>
      <c r="AM206" s="2186"/>
      <c r="AN206" s="2186"/>
      <c r="AO206" s="2186"/>
      <c r="AP206" s="2186"/>
      <c r="AQ206" s="2186"/>
      <c r="AR206" s="2186"/>
      <c r="AS206" s="2186"/>
      <c r="AT206" s="2186"/>
      <c r="AU206" s="2186"/>
      <c r="AV206" s="2186"/>
      <c r="AW206" s="2186"/>
      <c r="AX206" s="2186"/>
      <c r="AY206" s="2186">
        <f>IF(ISERROR(VLOOKUP(VLOOKUP($A206, 'E4 TB Allocation Details'!$A$18:$L$214, MATCH("Misc ID", 'E4 TB Allocation Details'!$A$18:$L$18, 0),FALSE), 'E2 Allocators'!$B$15:$W$358, MATCH('O5 Details by Class &amp; Accounts'!AY$18, 'E2 Allocators'!$B$15:$W$15, 0),FALSE)*$E206), 0, VLOOKUP(VLOOKUP($A206, 'E4 TB Allocation Details'!$A$18:$L$214, MATCH("Misc ID", 'E4 TB Allocation Details'!$A$18:$L$18, 0),FALSE), 'E2 Allocators'!$B$15:$W$358, MATCH('O5 Details by Class &amp; Accounts'!AY$18, 'E2 Allocators'!$B$15:$W$15, 0),FALSE)*$E206)</f>
        <v>0</v>
      </c>
      <c r="AZ206" s="2186">
        <f>IF(ISERROR(VLOOKUP(VLOOKUP($A206, 'E4 TB Allocation Details'!$A$18:$L$214, MATCH("Misc ID", 'E4 TB Allocation Details'!$A$18:$L$18, 0),FALSE), 'E2 Allocators'!$B$15:$W$358, MATCH('O5 Details by Class &amp; Accounts'!AZ$18, 'E2 Allocators'!$B$15:$W$15, 0),FALSE)*$E206), 0, VLOOKUP(VLOOKUP($A206, 'E4 TB Allocation Details'!$A$18:$L$214, MATCH("Misc ID", 'E4 TB Allocation Details'!$A$18:$L$18, 0),FALSE), 'E2 Allocators'!$B$15:$W$358, MATCH('O5 Details by Class &amp; Accounts'!AZ$18, 'E2 Allocators'!$B$15:$W$15, 0),FALSE)*$E206)</f>
        <v>0</v>
      </c>
      <c r="BA206" s="2186">
        <f>IF(ISERROR(VLOOKUP(VLOOKUP($A206, 'E4 TB Allocation Details'!$A$18:$L$214, MATCH("Misc ID", 'E4 TB Allocation Details'!$A$18:$L$18, 0),FALSE), 'E2 Allocators'!$B$15:$W$358, MATCH('O5 Details by Class &amp; Accounts'!BA$18, 'E2 Allocators'!$B$15:$W$15, 0),FALSE)*$E206), 0, VLOOKUP(VLOOKUP($A206, 'E4 TB Allocation Details'!$A$18:$L$214, MATCH("Misc ID", 'E4 TB Allocation Details'!$A$18:$L$18, 0),FALSE), 'E2 Allocators'!$B$15:$W$358, MATCH('O5 Details by Class &amp; Accounts'!BA$18, 'E2 Allocators'!$B$15:$W$15, 0),FALSE)*$E206)</f>
        <v>0</v>
      </c>
      <c r="BB206" s="2186">
        <f>IF(ISERROR(VLOOKUP(VLOOKUP($A206, 'E4 TB Allocation Details'!$A$18:$L$214, MATCH("Misc ID", 'E4 TB Allocation Details'!$A$18:$L$18, 0),FALSE), 'E2 Allocators'!$B$15:$W$358, MATCH('O5 Details by Class &amp; Accounts'!BB$18, 'E2 Allocators'!$B$15:$W$15, 0),FALSE)*$E206), 0, VLOOKUP(VLOOKUP($A206, 'E4 TB Allocation Details'!$A$18:$L$214, MATCH("Misc ID", 'E4 TB Allocation Details'!$A$18:$L$18, 0),FALSE), 'E2 Allocators'!$B$15:$W$358, MATCH('O5 Details by Class &amp; Accounts'!BB$18, 'E2 Allocators'!$B$15:$W$15, 0),FALSE)*$E206)</f>
        <v>0</v>
      </c>
      <c r="BC206" s="2186">
        <f>IF(ISERROR(VLOOKUP(VLOOKUP($A206, 'E4 TB Allocation Details'!$A$18:$L$214, MATCH("Misc ID", 'E4 TB Allocation Details'!$A$18:$L$18, 0),FALSE), 'E2 Allocators'!$B$15:$W$358, MATCH('O5 Details by Class &amp; Accounts'!BC$18, 'E2 Allocators'!$B$15:$W$15, 0),FALSE)*$E206), 0, VLOOKUP(VLOOKUP($A206, 'E4 TB Allocation Details'!$A$18:$L$214, MATCH("Misc ID", 'E4 TB Allocation Details'!$A$18:$L$18, 0),FALSE), 'E2 Allocators'!$B$15:$W$358, MATCH('O5 Details by Class &amp; Accounts'!BC$18, 'E2 Allocators'!$B$15:$W$15, 0),FALSE)*$E206)</f>
        <v>0</v>
      </c>
      <c r="BD206" s="2186">
        <f>IF(ISERROR(VLOOKUP(VLOOKUP($A206, 'E4 TB Allocation Details'!$A$18:$L$214, MATCH("Misc ID", 'E4 TB Allocation Details'!$A$18:$L$18, 0),FALSE), 'E2 Allocators'!$B$15:$W$358, MATCH('O5 Details by Class &amp; Accounts'!BD$18, 'E2 Allocators'!$B$15:$W$15, 0),FALSE)*$E206), 0, VLOOKUP(VLOOKUP($A206, 'E4 TB Allocation Details'!$A$18:$L$214, MATCH("Misc ID", 'E4 TB Allocation Details'!$A$18:$L$18, 0),FALSE), 'E2 Allocators'!$B$15:$W$358, MATCH('O5 Details by Class &amp; Accounts'!BD$18, 'E2 Allocators'!$B$15:$W$15, 0),FALSE)*$E206)</f>
        <v>0</v>
      </c>
      <c r="BE206" s="2186">
        <f>IF(ISERROR(VLOOKUP(VLOOKUP($A206, 'E4 TB Allocation Details'!$A$18:$L$214, MATCH("Misc ID", 'E4 TB Allocation Details'!$A$18:$L$18, 0),FALSE), 'E2 Allocators'!$B$15:$W$358, MATCH('O5 Details by Class &amp; Accounts'!BE$18, 'E2 Allocators'!$B$15:$W$15, 0),FALSE)*$E206), 0, VLOOKUP(VLOOKUP($A206, 'E4 TB Allocation Details'!$A$18:$L$214, MATCH("Misc ID", 'E4 TB Allocation Details'!$A$18:$L$18, 0),FALSE), 'E2 Allocators'!$B$15:$W$358, MATCH('O5 Details by Class &amp; Accounts'!BE$18, 'E2 Allocators'!$B$15:$W$15, 0),FALSE)*$E206)</f>
        <v>0</v>
      </c>
      <c r="BF206" s="2186">
        <f>IF(ISERROR(VLOOKUP(VLOOKUP($A206, 'E4 TB Allocation Details'!$A$18:$L$214, MATCH("Misc ID", 'E4 TB Allocation Details'!$A$18:$L$18, 0),FALSE), 'E2 Allocators'!$B$15:$W$358, MATCH('O5 Details by Class &amp; Accounts'!BF$18, 'E2 Allocators'!$B$15:$W$15, 0),FALSE)*$E206), 0, VLOOKUP(VLOOKUP($A206, 'E4 TB Allocation Details'!$A$18:$L$214, MATCH("Misc ID", 'E4 TB Allocation Details'!$A$18:$L$18, 0),FALSE), 'E2 Allocators'!$B$15:$W$358, MATCH('O5 Details by Class &amp; Accounts'!BF$18, 'E2 Allocators'!$B$15:$W$15, 0),FALSE)*$E206)</f>
        <v>0</v>
      </c>
      <c r="BG206" s="2186">
        <f>IF(ISERROR(VLOOKUP(VLOOKUP($A206, 'E4 TB Allocation Details'!$A$18:$L$214, MATCH("Misc ID", 'E4 TB Allocation Details'!$A$18:$L$18, 0),FALSE), 'E2 Allocators'!$B$15:$W$358, MATCH('O5 Details by Class &amp; Accounts'!BG$18, 'E2 Allocators'!$B$15:$W$15, 0),FALSE)*$E206), 0, VLOOKUP(VLOOKUP($A206, 'E4 TB Allocation Details'!$A$18:$L$214, MATCH("Misc ID", 'E4 TB Allocation Details'!$A$18:$L$18, 0),FALSE), 'E2 Allocators'!$B$15:$W$358, MATCH('O5 Details by Class &amp; Accounts'!BG$18, 'E2 Allocators'!$B$15:$W$15, 0),FALSE)*$E206)</f>
        <v>0</v>
      </c>
      <c r="BH206" s="2186">
        <f>IF(ISERROR(VLOOKUP(VLOOKUP($A206, 'E4 TB Allocation Details'!$A$18:$L$214, MATCH("Misc ID", 'E4 TB Allocation Details'!$A$18:$L$18, 0),FALSE), 'E2 Allocators'!$B$15:$W$358, MATCH('O5 Details by Class &amp; Accounts'!BH$18, 'E2 Allocators'!$B$15:$W$15, 0),FALSE)*$E206), 0, VLOOKUP(VLOOKUP($A206, 'E4 TB Allocation Details'!$A$18:$L$214, MATCH("Misc ID", 'E4 TB Allocation Details'!$A$18:$L$18, 0),FALSE), 'E2 Allocators'!$B$15:$W$358, MATCH('O5 Details by Class &amp; Accounts'!BH$18, 'E2 Allocators'!$B$15:$W$15, 0),FALSE)*$E206)</f>
        <v>0</v>
      </c>
      <c r="BI206" s="2186">
        <f>IF(ISERROR(VLOOKUP(VLOOKUP($A206, 'E4 TB Allocation Details'!$A$18:$L$214, MATCH("Misc ID", 'E4 TB Allocation Details'!$A$18:$L$18, 0),FALSE), 'E2 Allocators'!$B$15:$W$358, MATCH('O5 Details by Class &amp; Accounts'!BI$18, 'E2 Allocators'!$B$15:$W$15, 0),FALSE)*$E206), 0, VLOOKUP(VLOOKUP($A206, 'E4 TB Allocation Details'!$A$18:$L$214, MATCH("Misc ID", 'E4 TB Allocation Details'!$A$18:$L$18, 0),FALSE), 'E2 Allocators'!$B$15:$W$358, MATCH('O5 Details by Class &amp; Accounts'!BI$18, 'E2 Allocators'!$B$15:$W$15, 0),FALSE)*$E206)</f>
        <v>0</v>
      </c>
      <c r="BJ206" s="2186">
        <f>IF(ISERROR(VLOOKUP(VLOOKUP($A206, 'E4 TB Allocation Details'!$A$18:$L$214, MATCH("Misc ID", 'E4 TB Allocation Details'!$A$18:$L$18, 0),FALSE), 'E2 Allocators'!$B$15:$W$358, MATCH('O5 Details by Class &amp; Accounts'!BJ$18, 'E2 Allocators'!$B$15:$W$15, 0),FALSE)*$E206), 0, VLOOKUP(VLOOKUP($A206, 'E4 TB Allocation Details'!$A$18:$L$214, MATCH("Misc ID", 'E4 TB Allocation Details'!$A$18:$L$18, 0),FALSE), 'E2 Allocators'!$B$15:$W$358, MATCH('O5 Details by Class &amp; Accounts'!BJ$18, 'E2 Allocators'!$B$15:$W$15, 0),FALSE)*$E206)</f>
        <v>0</v>
      </c>
      <c r="BK206" s="2186">
        <f>IF(ISERROR(VLOOKUP(VLOOKUP($A206, 'E4 TB Allocation Details'!$A$18:$L$214, MATCH("Misc ID", 'E4 TB Allocation Details'!$A$18:$L$18, 0),FALSE), 'E2 Allocators'!$B$15:$W$358, MATCH('O5 Details by Class &amp; Accounts'!BK$18, 'E2 Allocators'!$B$15:$W$15, 0),FALSE)*$E206), 0, VLOOKUP(VLOOKUP($A206, 'E4 TB Allocation Details'!$A$18:$L$214, MATCH("Misc ID", 'E4 TB Allocation Details'!$A$18:$L$18, 0),FALSE), 'E2 Allocators'!$B$15:$W$358, MATCH('O5 Details by Class &amp; Accounts'!BK$18, 'E2 Allocators'!$B$15:$W$15, 0),FALSE)*$E206)</f>
        <v>0</v>
      </c>
      <c r="BL206" s="2186">
        <f>IF(ISERROR(VLOOKUP(VLOOKUP($A206, 'E4 TB Allocation Details'!$A$18:$L$214, MATCH("Misc ID", 'E4 TB Allocation Details'!$A$18:$L$18, 0),FALSE), 'E2 Allocators'!$B$15:$W$358, MATCH('O5 Details by Class &amp; Accounts'!BL$18, 'E2 Allocators'!$B$15:$W$15, 0),FALSE)*$E206), 0, VLOOKUP(VLOOKUP($A206, 'E4 TB Allocation Details'!$A$18:$L$214, MATCH("Misc ID", 'E4 TB Allocation Details'!$A$18:$L$18, 0),FALSE), 'E2 Allocators'!$B$15:$W$358, MATCH('O5 Details by Class &amp; Accounts'!BL$18, 'E2 Allocators'!$B$15:$W$15, 0),FALSE)*$E206)</f>
        <v>0</v>
      </c>
      <c r="BM206" s="2186">
        <f>IF(ISERROR(VLOOKUP(VLOOKUP($A206, 'E4 TB Allocation Details'!$A$18:$L$214, MATCH("Misc ID", 'E4 TB Allocation Details'!$A$18:$L$18, 0),FALSE), 'E2 Allocators'!$B$15:$W$358, MATCH('O5 Details by Class &amp; Accounts'!BM$18, 'E2 Allocators'!$B$15:$W$15, 0),FALSE)*$E206), 0, VLOOKUP(VLOOKUP($A206, 'E4 TB Allocation Details'!$A$18:$L$214, MATCH("Misc ID", 'E4 TB Allocation Details'!$A$18:$L$18, 0),FALSE), 'E2 Allocators'!$B$15:$W$358, MATCH('O5 Details by Class &amp; Accounts'!BM$18, 'E2 Allocators'!$B$15:$W$15, 0),FALSE)*$E206)</f>
        <v>0</v>
      </c>
      <c r="BN206" s="2186">
        <f>IF(ISERROR(VLOOKUP(VLOOKUP($A206, 'E4 TB Allocation Details'!$A$18:$L$214, MATCH("Misc ID", 'E4 TB Allocation Details'!$A$18:$L$18, 0),FALSE), 'E2 Allocators'!$B$15:$W$358, MATCH('O5 Details by Class &amp; Accounts'!BN$18, 'E2 Allocators'!$B$15:$W$15, 0),FALSE)*$E206), 0, VLOOKUP(VLOOKUP($A206, 'E4 TB Allocation Details'!$A$18:$L$214, MATCH("Misc ID", 'E4 TB Allocation Details'!$A$18:$L$18, 0),FALSE), 'E2 Allocators'!$B$15:$W$358, MATCH('O5 Details by Class &amp; Accounts'!BN$18, 'E2 Allocators'!$B$15:$W$15, 0),FALSE)*$E206)</f>
        <v>0</v>
      </c>
      <c r="BO206" s="2186">
        <f>IF(ISERROR(VLOOKUP(VLOOKUP($A206, 'E4 TB Allocation Details'!$A$18:$L$214, MATCH("Misc ID", 'E4 TB Allocation Details'!$A$18:$L$18, 0),FALSE), 'E2 Allocators'!$B$15:$W$358, MATCH('O5 Details by Class &amp; Accounts'!BO$18, 'E2 Allocators'!$B$15:$W$15, 0),FALSE)*$E206), 0, VLOOKUP(VLOOKUP($A206, 'E4 TB Allocation Details'!$A$18:$L$214, MATCH("Misc ID", 'E4 TB Allocation Details'!$A$18:$L$18, 0),FALSE), 'E2 Allocators'!$B$15:$W$358, MATCH('O5 Details by Class &amp; Accounts'!BO$18, 'E2 Allocators'!$B$15:$W$15, 0),FALSE)*$E206)</f>
        <v>0</v>
      </c>
      <c r="BP206" s="2186">
        <f>IF(ISERROR(VLOOKUP(VLOOKUP($A206, 'E4 TB Allocation Details'!$A$18:$L$214, MATCH("Misc ID", 'E4 TB Allocation Details'!$A$18:$L$18, 0),FALSE), 'E2 Allocators'!$B$15:$W$358, MATCH('O5 Details by Class &amp; Accounts'!BP$18, 'E2 Allocators'!$B$15:$W$15, 0),FALSE)*$E206), 0, VLOOKUP(VLOOKUP($A206, 'E4 TB Allocation Details'!$A$18:$L$214, MATCH("Misc ID", 'E4 TB Allocation Details'!$A$18:$L$18, 0),FALSE), 'E2 Allocators'!$B$15:$W$358, MATCH('O5 Details by Class &amp; Accounts'!BP$18, 'E2 Allocators'!$B$15:$W$15, 0),FALSE)*$E206)</f>
        <v>0</v>
      </c>
      <c r="BQ206" s="2186">
        <f>IF(ISERROR(VLOOKUP(VLOOKUP($A206, 'E4 TB Allocation Details'!$A$18:$L$214, MATCH("Misc ID", 'E4 TB Allocation Details'!$A$18:$L$18, 0),FALSE), 'E2 Allocators'!$B$15:$W$358, MATCH('O5 Details by Class &amp; Accounts'!BQ$18, 'E2 Allocators'!$B$15:$W$15, 0),FALSE)*$E206), 0, VLOOKUP(VLOOKUP($A206, 'E4 TB Allocation Details'!$A$18:$L$214, MATCH("Misc ID", 'E4 TB Allocation Details'!$A$18:$L$18, 0),FALSE), 'E2 Allocators'!$B$15:$W$358, MATCH('O5 Details by Class &amp; Accounts'!BQ$18, 'E2 Allocators'!$B$15:$W$15, 0),FALSE)*$E206)</f>
        <v>0</v>
      </c>
      <c r="BR206" s="2186">
        <f>IF(ISERROR(VLOOKUP(VLOOKUP($A206, 'E4 TB Allocation Details'!$A$18:$L$214, MATCH("Misc ID", 'E4 TB Allocation Details'!$A$18:$L$18, 0),FALSE), 'E2 Allocators'!$B$15:$W$358, MATCH('O5 Details by Class &amp; Accounts'!BR$18, 'E2 Allocators'!$B$15:$W$15, 0),FALSE)*$E206), 0, VLOOKUP(VLOOKUP($A206, 'E4 TB Allocation Details'!$A$18:$L$214, MATCH("Misc ID", 'E4 TB Allocation Details'!$A$18:$L$18, 0),FALSE), 'E2 Allocators'!$B$15:$W$358, MATCH('O5 Details by Class &amp; Accounts'!BR$18, 'E2 Allocators'!$B$15:$W$15, 0),FALSE)*$E206)</f>
        <v>0</v>
      </c>
      <c r="BS206" s="2186">
        <f t="shared" si="48"/>
        <v>0</v>
      </c>
      <c r="BT206" s="2186">
        <f>IF(ISERROR(VLOOKUP(VLOOKUP($A206, 'E4 TB Allocation Details'!$A$18:$L$214, MATCH("A &amp; G ID", 'E4 TB Allocation Details'!$A$18:$L$18, 0),FALSE), 'E2 Allocators'!$B$15:$W$358, MATCH('O5 Details by Class &amp; Accounts'!BT$18, 'E2 Allocators'!$B$15:$W$15, 0),FALSE)*$E206), 0, VLOOKUP(VLOOKUP($A206, 'E4 TB Allocation Details'!$A$18:$L$214, MATCH("A &amp; G ID", 'E4 TB Allocation Details'!$A$18:$L$18, 0),FALSE), 'E2 Allocators'!$B$15:$W$358, MATCH('O5 Details by Class &amp; Accounts'!BT$18, 'E2 Allocators'!$B$15:$W$15, 0),FALSE)*$E206)</f>
        <v>0</v>
      </c>
      <c r="BU206" s="2186">
        <f>IF(ISERROR(VLOOKUP(VLOOKUP($A206, 'E4 TB Allocation Details'!$A$18:$L$214, MATCH("A &amp; G ID", 'E4 TB Allocation Details'!$A$18:$L$18, 0),FALSE), 'E2 Allocators'!$B$15:$W$358, MATCH('O5 Details by Class &amp; Accounts'!BU$18, 'E2 Allocators'!$B$15:$W$15, 0),FALSE)*$E206), 0, VLOOKUP(VLOOKUP($A206, 'E4 TB Allocation Details'!$A$18:$L$214, MATCH("A &amp; G ID", 'E4 TB Allocation Details'!$A$18:$L$18, 0),FALSE), 'E2 Allocators'!$B$15:$W$358, MATCH('O5 Details by Class &amp; Accounts'!BU$18, 'E2 Allocators'!$B$15:$W$15, 0),FALSE)*$E206)</f>
        <v>0</v>
      </c>
      <c r="BV206" s="2186">
        <f>IF(ISERROR(VLOOKUP(VLOOKUP($A206, 'E4 TB Allocation Details'!$A$18:$L$214, MATCH("A &amp; G ID", 'E4 TB Allocation Details'!$A$18:$L$18, 0),FALSE), 'E2 Allocators'!$B$15:$W$358, MATCH('O5 Details by Class &amp; Accounts'!BV$18, 'E2 Allocators'!$B$15:$W$15, 0),FALSE)*$E206), 0, VLOOKUP(VLOOKUP($A206, 'E4 TB Allocation Details'!$A$18:$L$214, MATCH("A &amp; G ID", 'E4 TB Allocation Details'!$A$18:$L$18, 0),FALSE), 'E2 Allocators'!$B$15:$W$358, MATCH('O5 Details by Class &amp; Accounts'!BV$18, 'E2 Allocators'!$B$15:$W$15, 0),FALSE)*$E206)</f>
        <v>0</v>
      </c>
      <c r="BW206" s="2186">
        <f>IF(ISERROR(VLOOKUP(VLOOKUP($A206, 'E4 TB Allocation Details'!$A$18:$L$214, MATCH("A &amp; G ID", 'E4 TB Allocation Details'!$A$18:$L$18, 0),FALSE), 'E2 Allocators'!$B$15:$W$358, MATCH('O5 Details by Class &amp; Accounts'!BW$18, 'E2 Allocators'!$B$15:$W$15, 0),FALSE)*$E206), 0, VLOOKUP(VLOOKUP($A206, 'E4 TB Allocation Details'!$A$18:$L$214, MATCH("A &amp; G ID", 'E4 TB Allocation Details'!$A$18:$L$18, 0),FALSE), 'E2 Allocators'!$B$15:$W$358, MATCH('O5 Details by Class &amp; Accounts'!BW$18, 'E2 Allocators'!$B$15:$W$15, 0),FALSE)*$E206)</f>
        <v>0</v>
      </c>
      <c r="BX206" s="2186">
        <f>IF(ISERROR(VLOOKUP(VLOOKUP($A206, 'E4 TB Allocation Details'!$A$18:$L$214, MATCH("A &amp; G ID", 'E4 TB Allocation Details'!$A$18:$L$18, 0),FALSE), 'E2 Allocators'!$B$15:$W$358, MATCH('O5 Details by Class &amp; Accounts'!BX$18, 'E2 Allocators'!$B$15:$W$15, 0),FALSE)*$E206), 0, VLOOKUP(VLOOKUP($A206, 'E4 TB Allocation Details'!$A$18:$L$214, MATCH("A &amp; G ID", 'E4 TB Allocation Details'!$A$18:$L$18, 0),FALSE), 'E2 Allocators'!$B$15:$W$358, MATCH('O5 Details by Class &amp; Accounts'!BX$18, 'E2 Allocators'!$B$15:$W$15, 0),FALSE)*$E206)</f>
        <v>0</v>
      </c>
      <c r="BY206" s="2186">
        <f>IF(ISERROR(VLOOKUP(VLOOKUP($A206, 'E4 TB Allocation Details'!$A$18:$L$214, MATCH("A &amp; G ID", 'E4 TB Allocation Details'!$A$18:$L$18, 0),FALSE), 'E2 Allocators'!$B$15:$W$358, MATCH('O5 Details by Class &amp; Accounts'!BY$18, 'E2 Allocators'!$B$15:$W$15, 0),FALSE)*$E206), 0, VLOOKUP(VLOOKUP($A206, 'E4 TB Allocation Details'!$A$18:$L$214, MATCH("A &amp; G ID", 'E4 TB Allocation Details'!$A$18:$L$18, 0),FALSE), 'E2 Allocators'!$B$15:$W$358, MATCH('O5 Details by Class &amp; Accounts'!BY$18, 'E2 Allocators'!$B$15:$W$15, 0),FALSE)*$E206)</f>
        <v>0</v>
      </c>
      <c r="BZ206" s="2186">
        <f>IF(ISERROR(VLOOKUP(VLOOKUP($A206, 'E4 TB Allocation Details'!$A$18:$L$214, MATCH("A &amp; G ID", 'E4 TB Allocation Details'!$A$18:$L$18, 0),FALSE), 'E2 Allocators'!$B$15:$W$358, MATCH('O5 Details by Class &amp; Accounts'!BZ$18, 'E2 Allocators'!$B$15:$W$15, 0),FALSE)*$E206), 0, VLOOKUP(VLOOKUP($A206, 'E4 TB Allocation Details'!$A$18:$L$214, MATCH("A &amp; G ID", 'E4 TB Allocation Details'!$A$18:$L$18, 0),FALSE), 'E2 Allocators'!$B$15:$W$358, MATCH('O5 Details by Class &amp; Accounts'!BZ$18, 'E2 Allocators'!$B$15:$W$15, 0),FALSE)*$E206)</f>
        <v>0</v>
      </c>
      <c r="CA206" s="2186">
        <f>IF(ISERROR(VLOOKUP(VLOOKUP($A206, 'E4 TB Allocation Details'!$A$18:$L$214, MATCH("A &amp; G ID", 'E4 TB Allocation Details'!$A$18:$L$18, 0),FALSE), 'E2 Allocators'!$B$15:$W$358, MATCH('O5 Details by Class &amp; Accounts'!CA$18, 'E2 Allocators'!$B$15:$W$15, 0),FALSE)*$E206), 0, VLOOKUP(VLOOKUP($A206, 'E4 TB Allocation Details'!$A$18:$L$214, MATCH("A &amp; G ID", 'E4 TB Allocation Details'!$A$18:$L$18, 0),FALSE), 'E2 Allocators'!$B$15:$W$358, MATCH('O5 Details by Class &amp; Accounts'!CA$18, 'E2 Allocators'!$B$15:$W$15, 0),FALSE)*$E206)</f>
        <v>0</v>
      </c>
      <c r="CB206" s="2186">
        <f>IF(ISERROR(VLOOKUP(VLOOKUP($A206, 'E4 TB Allocation Details'!$A$18:$L$214, MATCH("A &amp; G ID", 'E4 TB Allocation Details'!$A$18:$L$18, 0),FALSE), 'E2 Allocators'!$B$15:$W$358, MATCH('O5 Details by Class &amp; Accounts'!CB$18, 'E2 Allocators'!$B$15:$W$15, 0),FALSE)*$E206), 0, VLOOKUP(VLOOKUP($A206, 'E4 TB Allocation Details'!$A$18:$L$214, MATCH("A &amp; G ID", 'E4 TB Allocation Details'!$A$18:$L$18, 0),FALSE), 'E2 Allocators'!$B$15:$W$358, MATCH('O5 Details by Class &amp; Accounts'!CB$18, 'E2 Allocators'!$B$15:$W$15, 0),FALSE)*$E206)</f>
        <v>0</v>
      </c>
      <c r="CC206" s="2186">
        <f>IF(ISERROR(VLOOKUP(VLOOKUP($A206, 'E4 TB Allocation Details'!$A$18:$L$214, MATCH("A &amp; G ID", 'E4 TB Allocation Details'!$A$18:$L$18, 0),FALSE), 'E2 Allocators'!$B$15:$W$358, MATCH('O5 Details by Class &amp; Accounts'!CC$18, 'E2 Allocators'!$B$15:$W$15, 0),FALSE)*$E206), 0, VLOOKUP(VLOOKUP($A206, 'E4 TB Allocation Details'!$A$18:$L$214, MATCH("A &amp; G ID", 'E4 TB Allocation Details'!$A$18:$L$18, 0),FALSE), 'E2 Allocators'!$B$15:$W$358, MATCH('O5 Details by Class &amp; Accounts'!CC$18, 'E2 Allocators'!$B$15:$W$15, 0),FALSE)*$E206)</f>
        <v>0</v>
      </c>
      <c r="CD206" s="2186">
        <f>IF(ISERROR(VLOOKUP(VLOOKUP($A206, 'E4 TB Allocation Details'!$A$18:$L$214, MATCH("A &amp; G ID", 'E4 TB Allocation Details'!$A$18:$L$18, 0),FALSE), 'E2 Allocators'!$B$15:$W$358, MATCH('O5 Details by Class &amp; Accounts'!CD$18, 'E2 Allocators'!$B$15:$W$15, 0),FALSE)*$E206), 0, VLOOKUP(VLOOKUP($A206, 'E4 TB Allocation Details'!$A$18:$L$214, MATCH("A &amp; G ID", 'E4 TB Allocation Details'!$A$18:$L$18, 0),FALSE), 'E2 Allocators'!$B$15:$W$358, MATCH('O5 Details by Class &amp; Accounts'!CD$18, 'E2 Allocators'!$B$15:$W$15, 0),FALSE)*$E206)</f>
        <v>0</v>
      </c>
      <c r="CE206" s="2186">
        <f>IF(ISERROR(VLOOKUP(VLOOKUP($A206, 'E4 TB Allocation Details'!$A$18:$L$214, MATCH("A &amp; G ID", 'E4 TB Allocation Details'!$A$18:$L$18, 0),FALSE), 'E2 Allocators'!$B$15:$W$358, MATCH('O5 Details by Class &amp; Accounts'!CE$18, 'E2 Allocators'!$B$15:$W$15, 0),FALSE)*$E206), 0, VLOOKUP(VLOOKUP($A206, 'E4 TB Allocation Details'!$A$18:$L$214, MATCH("A &amp; G ID", 'E4 TB Allocation Details'!$A$18:$L$18, 0),FALSE), 'E2 Allocators'!$B$15:$W$358, MATCH('O5 Details by Class &amp; Accounts'!CE$18, 'E2 Allocators'!$B$15:$W$15, 0),FALSE)*$E206)</f>
        <v>0</v>
      </c>
      <c r="CF206" s="2186">
        <f>IF(ISERROR(VLOOKUP(VLOOKUP($A206, 'E4 TB Allocation Details'!$A$18:$L$214, MATCH("A &amp; G ID", 'E4 TB Allocation Details'!$A$18:$L$18, 0),FALSE), 'E2 Allocators'!$B$15:$W$358, MATCH('O5 Details by Class &amp; Accounts'!CF$18, 'E2 Allocators'!$B$15:$W$15, 0),FALSE)*$E206), 0, VLOOKUP(VLOOKUP($A206, 'E4 TB Allocation Details'!$A$18:$L$214, MATCH("A &amp; G ID", 'E4 TB Allocation Details'!$A$18:$L$18, 0),FALSE), 'E2 Allocators'!$B$15:$W$358, MATCH('O5 Details by Class &amp; Accounts'!CF$18, 'E2 Allocators'!$B$15:$W$15, 0),FALSE)*$E206)</f>
        <v>0</v>
      </c>
      <c r="CG206" s="2186">
        <f>IF(ISERROR(VLOOKUP(VLOOKUP($A206, 'E4 TB Allocation Details'!$A$18:$L$214, MATCH("A &amp; G ID", 'E4 TB Allocation Details'!$A$18:$L$18, 0),FALSE), 'E2 Allocators'!$B$15:$W$358, MATCH('O5 Details by Class &amp; Accounts'!CG$18, 'E2 Allocators'!$B$15:$W$15, 0),FALSE)*$E206), 0, VLOOKUP(VLOOKUP($A206, 'E4 TB Allocation Details'!$A$18:$L$214, MATCH("A &amp; G ID", 'E4 TB Allocation Details'!$A$18:$L$18, 0),FALSE), 'E2 Allocators'!$B$15:$W$358, MATCH('O5 Details by Class &amp; Accounts'!CG$18, 'E2 Allocators'!$B$15:$W$15, 0),FALSE)*$E206)</f>
        <v>0</v>
      </c>
      <c r="CH206" s="2186">
        <f>IF(ISERROR(VLOOKUP(VLOOKUP($A206, 'E4 TB Allocation Details'!$A$18:$L$214, MATCH("A &amp; G ID", 'E4 TB Allocation Details'!$A$18:$L$18, 0),FALSE), 'E2 Allocators'!$B$15:$W$358, MATCH('O5 Details by Class &amp; Accounts'!CH$18, 'E2 Allocators'!$B$15:$W$15, 0),FALSE)*$E206), 0, VLOOKUP(VLOOKUP($A206, 'E4 TB Allocation Details'!$A$18:$L$214, MATCH("A &amp; G ID", 'E4 TB Allocation Details'!$A$18:$L$18, 0),FALSE), 'E2 Allocators'!$B$15:$W$358, MATCH('O5 Details by Class &amp; Accounts'!CH$18, 'E2 Allocators'!$B$15:$W$15, 0),FALSE)*$E206)</f>
        <v>0</v>
      </c>
      <c r="CI206" s="2186">
        <f>IF(ISERROR(VLOOKUP(VLOOKUP($A206, 'E4 TB Allocation Details'!$A$18:$L$214, MATCH("A &amp; G ID", 'E4 TB Allocation Details'!$A$18:$L$18, 0),FALSE), 'E2 Allocators'!$B$15:$W$358, MATCH('O5 Details by Class &amp; Accounts'!CI$18, 'E2 Allocators'!$B$15:$W$15, 0),FALSE)*$E206), 0, VLOOKUP(VLOOKUP($A206, 'E4 TB Allocation Details'!$A$18:$L$214, MATCH("A &amp; G ID", 'E4 TB Allocation Details'!$A$18:$L$18, 0),FALSE), 'E2 Allocators'!$B$15:$W$358, MATCH('O5 Details by Class &amp; Accounts'!CI$18, 'E2 Allocators'!$B$15:$W$15, 0),FALSE)*$E206)</f>
        <v>0</v>
      </c>
      <c r="CJ206" s="2186">
        <f>IF(ISERROR(VLOOKUP(VLOOKUP($A206, 'E4 TB Allocation Details'!$A$18:$L$214, MATCH("A &amp; G ID", 'E4 TB Allocation Details'!$A$18:$L$18, 0),FALSE), 'E2 Allocators'!$B$15:$W$358, MATCH('O5 Details by Class &amp; Accounts'!CJ$18, 'E2 Allocators'!$B$15:$W$15, 0),FALSE)*$E206), 0, VLOOKUP(VLOOKUP($A206, 'E4 TB Allocation Details'!$A$18:$L$214, MATCH("A &amp; G ID", 'E4 TB Allocation Details'!$A$18:$L$18, 0),FALSE), 'E2 Allocators'!$B$15:$W$358, MATCH('O5 Details by Class &amp; Accounts'!CJ$18, 'E2 Allocators'!$B$15:$W$15, 0),FALSE)*$E206)</f>
        <v>0</v>
      </c>
      <c r="CK206" s="2186">
        <f>IF(ISERROR(VLOOKUP(VLOOKUP($A206, 'E4 TB Allocation Details'!$A$18:$L$214, MATCH("A &amp; G ID", 'E4 TB Allocation Details'!$A$18:$L$18, 0),FALSE), 'E2 Allocators'!$B$15:$W$358, MATCH('O5 Details by Class &amp; Accounts'!CK$18, 'E2 Allocators'!$B$15:$W$15, 0),FALSE)*$E206), 0, VLOOKUP(VLOOKUP($A206, 'E4 TB Allocation Details'!$A$18:$L$214, MATCH("A &amp; G ID", 'E4 TB Allocation Details'!$A$18:$L$18, 0),FALSE), 'E2 Allocators'!$B$15:$W$358, MATCH('O5 Details by Class &amp; Accounts'!CK$18, 'E2 Allocators'!$B$15:$W$15, 0),FALSE)*$E206)</f>
        <v>0</v>
      </c>
      <c r="CL206" s="2186">
        <f>IF(ISERROR(VLOOKUP(VLOOKUP($A206, 'E4 TB Allocation Details'!$A$18:$L$214, MATCH("A &amp; G ID", 'E4 TB Allocation Details'!$A$18:$L$18, 0),FALSE), 'E2 Allocators'!$B$15:$W$358, MATCH('O5 Details by Class &amp; Accounts'!CL$18, 'E2 Allocators'!$B$15:$W$15, 0),FALSE)*$E206), 0, VLOOKUP(VLOOKUP($A206, 'E4 TB Allocation Details'!$A$18:$L$214, MATCH("A &amp; G ID", 'E4 TB Allocation Details'!$A$18:$L$18, 0),FALSE), 'E2 Allocators'!$B$15:$W$358, MATCH('O5 Details by Class &amp; Accounts'!CL$18, 'E2 Allocators'!$B$15:$W$15, 0),FALSE)*$E206)</f>
        <v>0</v>
      </c>
      <c r="CM206" s="2186">
        <f>IF(ISERROR(VLOOKUP(VLOOKUP($A206, 'E4 TB Allocation Details'!$A$18:$L$214, MATCH("A &amp; G ID", 'E4 TB Allocation Details'!$A$18:$L$18, 0),FALSE), 'E2 Allocators'!$B$15:$W$358, MATCH('O5 Details by Class &amp; Accounts'!CM$18, 'E2 Allocators'!$B$15:$W$15, 0),FALSE)*$E206), 0, VLOOKUP(VLOOKUP($A206, 'E4 TB Allocation Details'!$A$18:$L$214, MATCH("A &amp; G ID", 'E4 TB Allocation Details'!$A$18:$L$18, 0),FALSE), 'E2 Allocators'!$B$15:$W$358, MATCH('O5 Details by Class &amp; Accounts'!CM$18, 'E2 Allocators'!$B$15:$W$15, 0),FALSE)*$E206)</f>
        <v>0</v>
      </c>
      <c r="CN206" s="2186">
        <f t="shared" si="52"/>
        <v>0</v>
      </c>
      <c r="CO206" s="2187">
        <f t="shared" si="50"/>
        <v>0</v>
      </c>
      <c r="CQ206" s="1625" t="s">
        <v>1082</v>
      </c>
    </row>
    <row r="207" spans="1:95" s="54" customFormat="1" ht="12.75" x14ac:dyDescent="0.2">
      <c r="A207" s="1838">
        <v>6005</v>
      </c>
      <c r="B207" s="1807" t="s">
        <v>41</v>
      </c>
      <c r="C207" s="2184">
        <f>IF(ISERROR(VLOOKUP($A207,'I3 TB Data'!$A$19:$H$483,MATCH('O5 Details by Class &amp; Accounts'!$C$18, 'I3 TB Data'!$A$19:$H$19,0),0)), 0, VLOOKUP($A207,'I3 TB Data'!$A$19:$H$483,MATCH('O5 Details by Class &amp; Accounts'!$C$18,'I3 TB Data'!$A$19:$H$19,0),0))</f>
        <v>1974426.5451093731</v>
      </c>
      <c r="D207" s="2185"/>
      <c r="E207" s="2184">
        <f t="shared" si="53"/>
        <v>1974426.5451093731</v>
      </c>
      <c r="F207" s="2186"/>
      <c r="G207" s="2186"/>
      <c r="H207" s="2186"/>
      <c r="I207" s="2186">
        <f>IF(ISERROR(VLOOKUP(VLOOKUP($A207, 'E4 TB Allocation Details'!$A$18:$L$214, MATCH("Demand ID", 'E4 TB Allocation Details'!$A$18:$L$18, 0),FALSE), 'E2 Allocators'!$B$15:$W$358, MATCH('O5 Details by Class &amp; Accounts'!I$18, 'E2 Allocators'!$B$15:$W$15, 0),FALSE)*$E207), 0, VLOOKUP(VLOOKUP($A207, 'E4 TB Allocation Details'!$A$18:$L$214, MATCH("Demand ID", 'E4 TB Allocation Details'!$A$18:$L$18, 0),FALSE), 'E2 Allocators'!$B$15:$W$358, MATCH('O5 Details by Class &amp; Accounts'!I$18, 'E2 Allocators'!$B$15:$W$15, 0),FALSE)*$E207)</f>
        <v>0</v>
      </c>
      <c r="J207" s="2186">
        <f>IF(ISERROR(VLOOKUP(VLOOKUP($A207, 'E4 TB Allocation Details'!$A$18:$L$214, MATCH("Demand ID", 'E4 TB Allocation Details'!$A$18:$L$18, 0),FALSE), 'E2 Allocators'!$B$15:$W$358, MATCH('O5 Details by Class &amp; Accounts'!J$18, 'E2 Allocators'!$B$15:$W$15, 0),FALSE)*$E207), 0, VLOOKUP(VLOOKUP($A207, 'E4 TB Allocation Details'!$A$18:$L$214, MATCH("Demand ID", 'E4 TB Allocation Details'!$A$18:$L$18, 0),FALSE), 'E2 Allocators'!$B$15:$W$358, MATCH('O5 Details by Class &amp; Accounts'!J$18, 'E2 Allocators'!$B$15:$W$15, 0),FALSE)*$E207)</f>
        <v>0</v>
      </c>
      <c r="K207" s="2186">
        <f>IF(ISERROR(VLOOKUP(VLOOKUP($A207, 'E4 TB Allocation Details'!$A$18:$L$214, MATCH("Demand ID", 'E4 TB Allocation Details'!$A$18:$L$18, 0),FALSE), 'E2 Allocators'!$B$15:$W$358, MATCH('O5 Details by Class &amp; Accounts'!K$18, 'E2 Allocators'!$B$15:$W$15, 0),FALSE)*$E207), 0, VLOOKUP(VLOOKUP($A207, 'E4 TB Allocation Details'!$A$18:$L$214, MATCH("Demand ID", 'E4 TB Allocation Details'!$A$18:$L$18, 0),FALSE), 'E2 Allocators'!$B$15:$W$358, MATCH('O5 Details by Class &amp; Accounts'!K$18, 'E2 Allocators'!$B$15:$W$15, 0),FALSE)*$E207)</f>
        <v>0</v>
      </c>
      <c r="L207" s="2186">
        <f>IF(ISERROR(VLOOKUP(VLOOKUP($A207, 'E4 TB Allocation Details'!$A$18:$L$214, MATCH("Demand ID", 'E4 TB Allocation Details'!$A$18:$L$18, 0),FALSE), 'E2 Allocators'!$B$15:$W$358, MATCH('O5 Details by Class &amp; Accounts'!L$18, 'E2 Allocators'!$B$15:$W$15, 0),FALSE)*$E207), 0, VLOOKUP(VLOOKUP($A207, 'E4 TB Allocation Details'!$A$18:$L$214, MATCH("Demand ID", 'E4 TB Allocation Details'!$A$18:$L$18, 0),FALSE), 'E2 Allocators'!$B$15:$W$358, MATCH('O5 Details by Class &amp; Accounts'!L$18, 'E2 Allocators'!$B$15:$W$15, 0),FALSE)*$E207)</f>
        <v>0</v>
      </c>
      <c r="M207" s="2186">
        <f>IF(ISERROR(VLOOKUP(VLOOKUP($A207, 'E4 TB Allocation Details'!$A$18:$L$214, MATCH("Demand ID", 'E4 TB Allocation Details'!$A$18:$L$18, 0),FALSE), 'E2 Allocators'!$B$15:$W$358, MATCH('O5 Details by Class &amp; Accounts'!M$18, 'E2 Allocators'!$B$15:$W$15, 0),FALSE)*$E207), 0, VLOOKUP(VLOOKUP($A207, 'E4 TB Allocation Details'!$A$18:$L$214, MATCH("Demand ID", 'E4 TB Allocation Details'!$A$18:$L$18, 0),FALSE), 'E2 Allocators'!$B$15:$W$358, MATCH('O5 Details by Class &amp; Accounts'!M$18, 'E2 Allocators'!$B$15:$W$15, 0),FALSE)*$E207)</f>
        <v>0</v>
      </c>
      <c r="N207" s="2186">
        <f>IF(ISERROR(VLOOKUP(VLOOKUP($A207, 'E4 TB Allocation Details'!$A$18:$L$214, MATCH("Demand ID", 'E4 TB Allocation Details'!$A$18:$L$18, 0),FALSE), 'E2 Allocators'!$B$15:$W$358, MATCH('O5 Details by Class &amp; Accounts'!N$18, 'E2 Allocators'!$B$15:$W$15, 0),FALSE)*$E207), 0, VLOOKUP(VLOOKUP($A207, 'E4 TB Allocation Details'!$A$18:$L$214, MATCH("Demand ID", 'E4 TB Allocation Details'!$A$18:$L$18, 0),FALSE), 'E2 Allocators'!$B$15:$W$358, MATCH('O5 Details by Class &amp; Accounts'!N$18, 'E2 Allocators'!$B$15:$W$15, 0),FALSE)*$E207)</f>
        <v>0</v>
      </c>
      <c r="O207" s="2186">
        <f>IF(ISERROR(VLOOKUP(VLOOKUP($A207, 'E4 TB Allocation Details'!$A$18:$L$214, MATCH("Demand ID", 'E4 TB Allocation Details'!$A$18:$L$18, 0),FALSE), 'E2 Allocators'!$B$15:$W$358, MATCH('O5 Details by Class &amp; Accounts'!O$18, 'E2 Allocators'!$B$15:$W$15, 0),FALSE)*$E207), 0, VLOOKUP(VLOOKUP($A207, 'E4 TB Allocation Details'!$A$18:$L$214, MATCH("Demand ID", 'E4 TB Allocation Details'!$A$18:$L$18, 0),FALSE), 'E2 Allocators'!$B$15:$W$358, MATCH('O5 Details by Class &amp; Accounts'!O$18, 'E2 Allocators'!$B$15:$W$15, 0),FALSE)*$E207)</f>
        <v>0</v>
      </c>
      <c r="P207" s="2186">
        <f>IF(ISERROR(VLOOKUP(VLOOKUP($A207, 'E4 TB Allocation Details'!$A$18:$L$214, MATCH("Demand ID", 'E4 TB Allocation Details'!$A$18:$L$18, 0),FALSE), 'E2 Allocators'!$B$15:$W$358, MATCH('O5 Details by Class &amp; Accounts'!P$18, 'E2 Allocators'!$B$15:$W$15, 0),FALSE)*$E207), 0, VLOOKUP(VLOOKUP($A207, 'E4 TB Allocation Details'!$A$18:$L$214, MATCH("Demand ID", 'E4 TB Allocation Details'!$A$18:$L$18, 0),FALSE), 'E2 Allocators'!$B$15:$W$358, MATCH('O5 Details by Class &amp; Accounts'!P$18, 'E2 Allocators'!$B$15:$W$15, 0),FALSE)*$E207)</f>
        <v>0</v>
      </c>
      <c r="Q207" s="2186">
        <f>IF(ISERROR(VLOOKUP(VLOOKUP($A207, 'E4 TB Allocation Details'!$A$18:$L$214, MATCH("Demand ID", 'E4 TB Allocation Details'!$A$18:$L$18, 0),FALSE), 'E2 Allocators'!$B$15:$W$358, MATCH('O5 Details by Class &amp; Accounts'!Q$18, 'E2 Allocators'!$B$15:$W$15, 0),FALSE)*$E207), 0, VLOOKUP(VLOOKUP($A207, 'E4 TB Allocation Details'!$A$18:$L$214, MATCH("Demand ID", 'E4 TB Allocation Details'!$A$18:$L$18, 0),FALSE), 'E2 Allocators'!$B$15:$W$358, MATCH('O5 Details by Class &amp; Accounts'!Q$18, 'E2 Allocators'!$B$15:$W$15, 0),FALSE)*$E207)</f>
        <v>0</v>
      </c>
      <c r="R207" s="2186">
        <f>IF(ISERROR(VLOOKUP(VLOOKUP($A207, 'E4 TB Allocation Details'!$A$18:$L$214, MATCH("Demand ID", 'E4 TB Allocation Details'!$A$18:$L$18, 0),FALSE), 'E2 Allocators'!$B$15:$W$358, MATCH('O5 Details by Class &amp; Accounts'!R$18, 'E2 Allocators'!$B$15:$W$15, 0),FALSE)*$E207), 0, VLOOKUP(VLOOKUP($A207, 'E4 TB Allocation Details'!$A$18:$L$214, MATCH("Demand ID", 'E4 TB Allocation Details'!$A$18:$L$18, 0),FALSE), 'E2 Allocators'!$B$15:$W$358, MATCH('O5 Details by Class &amp; Accounts'!R$18, 'E2 Allocators'!$B$15:$W$15, 0),FALSE)*$E207)</f>
        <v>0</v>
      </c>
      <c r="S207" s="2186">
        <f>IF(ISERROR(VLOOKUP(VLOOKUP($A207, 'E4 TB Allocation Details'!$A$18:$L$214, MATCH("Demand ID", 'E4 TB Allocation Details'!$A$18:$L$18, 0),FALSE), 'E2 Allocators'!$B$15:$W$358, MATCH('O5 Details by Class &amp; Accounts'!S$18, 'E2 Allocators'!$B$15:$W$15, 0),FALSE)*$E207), 0, VLOOKUP(VLOOKUP($A207, 'E4 TB Allocation Details'!$A$18:$L$214, MATCH("Demand ID", 'E4 TB Allocation Details'!$A$18:$L$18, 0),FALSE), 'E2 Allocators'!$B$15:$W$358, MATCH('O5 Details by Class &amp; Accounts'!S$18, 'E2 Allocators'!$B$15:$W$15, 0),FALSE)*$E207)</f>
        <v>0</v>
      </c>
      <c r="T207" s="2186">
        <f>IF(ISERROR(VLOOKUP(VLOOKUP($A207, 'E4 TB Allocation Details'!$A$18:$L$214, MATCH("Demand ID", 'E4 TB Allocation Details'!$A$18:$L$18, 0),FALSE), 'E2 Allocators'!$B$15:$W$358, MATCH('O5 Details by Class &amp; Accounts'!T$18, 'E2 Allocators'!$B$15:$W$15, 0),FALSE)*$E207), 0, VLOOKUP(VLOOKUP($A207, 'E4 TB Allocation Details'!$A$18:$L$214, MATCH("Demand ID", 'E4 TB Allocation Details'!$A$18:$L$18, 0),FALSE), 'E2 Allocators'!$B$15:$W$358, MATCH('O5 Details by Class &amp; Accounts'!T$18, 'E2 Allocators'!$B$15:$W$15, 0),FALSE)*$E207)</f>
        <v>0</v>
      </c>
      <c r="U207" s="2186">
        <f>IF(ISERROR(VLOOKUP(VLOOKUP($A207, 'E4 TB Allocation Details'!$A$18:$L$214, MATCH("Demand ID", 'E4 TB Allocation Details'!$A$18:$L$18, 0),FALSE), 'E2 Allocators'!$B$15:$W$358, MATCH('O5 Details by Class &amp; Accounts'!U$18, 'E2 Allocators'!$B$15:$W$15, 0),FALSE)*$E207), 0, VLOOKUP(VLOOKUP($A207, 'E4 TB Allocation Details'!$A$18:$L$214, MATCH("Demand ID", 'E4 TB Allocation Details'!$A$18:$L$18, 0),FALSE), 'E2 Allocators'!$B$15:$W$358, MATCH('O5 Details by Class &amp; Accounts'!U$18, 'E2 Allocators'!$B$15:$W$15, 0),FALSE)*$E207)</f>
        <v>0</v>
      </c>
      <c r="V207" s="2186">
        <f>IF(ISERROR(VLOOKUP(VLOOKUP($A207, 'E4 TB Allocation Details'!$A$18:$L$214, MATCH("Demand ID", 'E4 TB Allocation Details'!$A$18:$L$18, 0),FALSE), 'E2 Allocators'!$B$15:$W$358, MATCH('O5 Details by Class &amp; Accounts'!V$18, 'E2 Allocators'!$B$15:$W$15, 0),FALSE)*$E207), 0, VLOOKUP(VLOOKUP($A207, 'E4 TB Allocation Details'!$A$18:$L$214, MATCH("Demand ID", 'E4 TB Allocation Details'!$A$18:$L$18, 0),FALSE), 'E2 Allocators'!$B$15:$W$358, MATCH('O5 Details by Class &amp; Accounts'!V$18, 'E2 Allocators'!$B$15:$W$15, 0),FALSE)*$E207)</f>
        <v>0</v>
      </c>
      <c r="W207" s="2186">
        <f>IF(ISERROR(VLOOKUP(VLOOKUP($A207, 'E4 TB Allocation Details'!$A$18:$L$214, MATCH("Demand ID", 'E4 TB Allocation Details'!$A$18:$L$18, 0),FALSE), 'E2 Allocators'!$B$15:$W$358, MATCH('O5 Details by Class &amp; Accounts'!W$18, 'E2 Allocators'!$B$15:$W$15, 0),FALSE)*$E207), 0, VLOOKUP(VLOOKUP($A207, 'E4 TB Allocation Details'!$A$18:$L$214, MATCH("Demand ID", 'E4 TB Allocation Details'!$A$18:$L$18, 0),FALSE), 'E2 Allocators'!$B$15:$W$358, MATCH('O5 Details by Class &amp; Accounts'!W$18, 'E2 Allocators'!$B$15:$W$15, 0),FALSE)*$E207)</f>
        <v>0</v>
      </c>
      <c r="X207" s="2186">
        <f>IF(ISERROR(VLOOKUP(VLOOKUP($A207, 'E4 TB Allocation Details'!$A$18:$L$214, MATCH("Demand ID", 'E4 TB Allocation Details'!$A$18:$L$18, 0),FALSE), 'E2 Allocators'!$B$15:$W$358, MATCH('O5 Details by Class &amp; Accounts'!X$18, 'E2 Allocators'!$B$15:$W$15, 0),FALSE)*$E207), 0, VLOOKUP(VLOOKUP($A207, 'E4 TB Allocation Details'!$A$18:$L$214, MATCH("Demand ID", 'E4 TB Allocation Details'!$A$18:$L$18, 0),FALSE), 'E2 Allocators'!$B$15:$W$358, MATCH('O5 Details by Class &amp; Accounts'!X$18, 'E2 Allocators'!$B$15:$W$15, 0),FALSE)*$E207)</f>
        <v>0</v>
      </c>
      <c r="Y207" s="2186">
        <f>IF(ISERROR(VLOOKUP(VLOOKUP($A207, 'E4 TB Allocation Details'!$A$18:$L$214, MATCH("Demand ID", 'E4 TB Allocation Details'!$A$18:$L$18, 0),FALSE), 'E2 Allocators'!$B$15:$W$358, MATCH('O5 Details by Class &amp; Accounts'!Y$18, 'E2 Allocators'!$B$15:$W$15, 0),FALSE)*$E207), 0, VLOOKUP(VLOOKUP($A207, 'E4 TB Allocation Details'!$A$18:$L$214, MATCH("Demand ID", 'E4 TB Allocation Details'!$A$18:$L$18, 0),FALSE), 'E2 Allocators'!$B$15:$W$358, MATCH('O5 Details by Class &amp; Accounts'!Y$18, 'E2 Allocators'!$B$15:$W$15, 0),FALSE)*$E207)</f>
        <v>0</v>
      </c>
      <c r="Z207" s="2186">
        <f>IF(ISERROR(VLOOKUP(VLOOKUP($A207, 'E4 TB Allocation Details'!$A$18:$L$214, MATCH("Demand ID", 'E4 TB Allocation Details'!$A$18:$L$18, 0),FALSE), 'E2 Allocators'!$B$15:$W$358, MATCH('O5 Details by Class &amp; Accounts'!Z$18, 'E2 Allocators'!$B$15:$W$15, 0),FALSE)*$E207), 0, VLOOKUP(VLOOKUP($A207, 'E4 TB Allocation Details'!$A$18:$L$214, MATCH("Demand ID", 'E4 TB Allocation Details'!$A$18:$L$18, 0),FALSE), 'E2 Allocators'!$B$15:$W$358, MATCH('O5 Details by Class &amp; Accounts'!Z$18, 'E2 Allocators'!$B$15:$W$15, 0),FALSE)*$E207)</f>
        <v>0</v>
      </c>
      <c r="AA207" s="2186">
        <f>IF(ISERROR(VLOOKUP(VLOOKUP($A207, 'E4 TB Allocation Details'!$A$18:$L$214, MATCH("Demand ID", 'E4 TB Allocation Details'!$A$18:$L$18, 0),FALSE), 'E2 Allocators'!$B$15:$W$358, MATCH('O5 Details by Class &amp; Accounts'!AA$18, 'E2 Allocators'!$B$15:$W$15, 0),FALSE)*$E207), 0, VLOOKUP(VLOOKUP($A207, 'E4 TB Allocation Details'!$A$18:$L$214, MATCH("Demand ID", 'E4 TB Allocation Details'!$A$18:$L$18, 0),FALSE), 'E2 Allocators'!$B$15:$W$358, MATCH('O5 Details by Class &amp; Accounts'!AA$18, 'E2 Allocators'!$B$15:$W$15, 0),FALSE)*$E207)</f>
        <v>0</v>
      </c>
      <c r="AB207" s="2186">
        <f>IF(ISERROR(VLOOKUP(VLOOKUP($A207, 'E4 TB Allocation Details'!$A$18:$L$214, MATCH("Demand ID", 'E4 TB Allocation Details'!$A$18:$L$18, 0),FALSE), 'E2 Allocators'!$B$15:$W$358, MATCH('O5 Details by Class &amp; Accounts'!AB$18, 'E2 Allocators'!$B$15:$W$15, 0),FALSE)*$E207), 0, VLOOKUP(VLOOKUP($A207, 'E4 TB Allocation Details'!$A$18:$L$214, MATCH("Demand ID", 'E4 TB Allocation Details'!$A$18:$L$18, 0),FALSE), 'E2 Allocators'!$B$15:$W$358, MATCH('O5 Details by Class &amp; Accounts'!AB$18, 'E2 Allocators'!$B$15:$W$15, 0),FALSE)*$E207)</f>
        <v>0</v>
      </c>
      <c r="AC207" s="2186">
        <f>SUM(I207:AB207)</f>
        <v>0</v>
      </c>
      <c r="AD207" s="2186">
        <f>IF(ISERROR(VLOOKUP(VLOOKUP($A207, 'E4 TB Allocation Details'!$A$18:$L$214, MATCH("Customer ID", 'E4 TB Allocation Details'!$A$18:$L$18, 0),FALSE), 'E2 Allocators'!$B$15:$W$358, MATCH('O5 Details by Class &amp; Accounts'!AD$18, 'E2 Allocators'!$B$15:$W$15, 0),FALSE)*$E207), 0, VLOOKUP(VLOOKUP($A207, 'E4 TB Allocation Details'!$A$18:$L$214, MATCH("Customer ID", 'E4 TB Allocation Details'!$A$18:$L$18, 0),FALSE), 'E2 Allocators'!$B$15:$W$358, MATCH('O5 Details by Class &amp; Accounts'!AD$18, 'E2 Allocators'!$B$15:$W$15, 0),FALSE)*$E207)</f>
        <v>0</v>
      </c>
      <c r="AE207" s="2186">
        <f>IF(ISERROR(VLOOKUP(VLOOKUP($A207, 'E4 TB Allocation Details'!$A$18:$L$214, MATCH("Customer ID", 'E4 TB Allocation Details'!$A$18:$L$18, 0),FALSE), 'E2 Allocators'!$B$15:$W$358, MATCH('O5 Details by Class &amp; Accounts'!AE$18, 'E2 Allocators'!$B$15:$W$15, 0),FALSE)*$E207), 0, VLOOKUP(VLOOKUP($A207, 'E4 TB Allocation Details'!$A$18:$L$214, MATCH("Customer ID", 'E4 TB Allocation Details'!$A$18:$L$18, 0),FALSE), 'E2 Allocators'!$B$15:$W$358, MATCH('O5 Details by Class &amp; Accounts'!AE$18, 'E2 Allocators'!$B$15:$W$15, 0),FALSE)*$E207)</f>
        <v>0</v>
      </c>
      <c r="AF207" s="2186">
        <f>IF(ISERROR(VLOOKUP(VLOOKUP($A207, 'E4 TB Allocation Details'!$A$18:$L$214, MATCH("Customer ID", 'E4 TB Allocation Details'!$A$18:$L$18, 0),FALSE), 'E2 Allocators'!$B$15:$W$358, MATCH('O5 Details by Class &amp; Accounts'!AF$18, 'E2 Allocators'!$B$15:$W$15, 0),FALSE)*$E207), 0, VLOOKUP(VLOOKUP($A207, 'E4 TB Allocation Details'!$A$18:$L$214, MATCH("Customer ID", 'E4 TB Allocation Details'!$A$18:$L$18, 0),FALSE), 'E2 Allocators'!$B$15:$W$358, MATCH('O5 Details by Class &amp; Accounts'!AF$18, 'E2 Allocators'!$B$15:$W$15, 0),FALSE)*$E207)</f>
        <v>0</v>
      </c>
      <c r="AG207" s="2186">
        <f>IF(ISERROR(VLOOKUP(VLOOKUP($A207, 'E4 TB Allocation Details'!$A$18:$L$214, MATCH("Customer ID", 'E4 TB Allocation Details'!$A$18:$L$18, 0),FALSE), 'E2 Allocators'!$B$15:$W$358, MATCH('O5 Details by Class &amp; Accounts'!AG$18, 'E2 Allocators'!$B$15:$W$15, 0),FALSE)*$E207), 0, VLOOKUP(VLOOKUP($A207, 'E4 TB Allocation Details'!$A$18:$L$214, MATCH("Customer ID", 'E4 TB Allocation Details'!$A$18:$L$18, 0),FALSE), 'E2 Allocators'!$B$15:$W$358, MATCH('O5 Details by Class &amp; Accounts'!AG$18, 'E2 Allocators'!$B$15:$W$15, 0),FALSE)*$E207)</f>
        <v>0</v>
      </c>
      <c r="AH207" s="2186">
        <f>IF(ISERROR(VLOOKUP(VLOOKUP($A207, 'E4 TB Allocation Details'!$A$18:$L$214, MATCH("Customer ID", 'E4 TB Allocation Details'!$A$18:$L$18, 0),FALSE), 'E2 Allocators'!$B$15:$W$358, MATCH('O5 Details by Class &amp; Accounts'!AH$18, 'E2 Allocators'!$B$15:$W$15, 0),FALSE)*$E207), 0, VLOOKUP(VLOOKUP($A207, 'E4 TB Allocation Details'!$A$18:$L$214, MATCH("Customer ID", 'E4 TB Allocation Details'!$A$18:$L$18, 0),FALSE), 'E2 Allocators'!$B$15:$W$358, MATCH('O5 Details by Class &amp; Accounts'!AH$18, 'E2 Allocators'!$B$15:$W$15, 0),FALSE)*$E207)</f>
        <v>0</v>
      </c>
      <c r="AI207" s="2186">
        <f>IF(ISERROR(VLOOKUP(VLOOKUP($A207, 'E4 TB Allocation Details'!$A$18:$L$214, MATCH("Customer ID", 'E4 TB Allocation Details'!$A$18:$L$18, 0),FALSE), 'E2 Allocators'!$B$15:$W$358, MATCH('O5 Details by Class &amp; Accounts'!AI$18, 'E2 Allocators'!$B$15:$W$15, 0),FALSE)*$E207), 0, VLOOKUP(VLOOKUP($A207, 'E4 TB Allocation Details'!$A$18:$L$214, MATCH("Customer ID", 'E4 TB Allocation Details'!$A$18:$L$18, 0),FALSE), 'E2 Allocators'!$B$15:$W$358, MATCH('O5 Details by Class &amp; Accounts'!AI$18, 'E2 Allocators'!$B$15:$W$15, 0),FALSE)*$E207)</f>
        <v>0</v>
      </c>
      <c r="AJ207" s="2186">
        <f>IF(ISERROR(VLOOKUP(VLOOKUP($A207, 'E4 TB Allocation Details'!$A$18:$L$214, MATCH("Customer ID", 'E4 TB Allocation Details'!$A$18:$L$18, 0),FALSE), 'E2 Allocators'!$B$15:$W$358, MATCH('O5 Details by Class &amp; Accounts'!AJ$18, 'E2 Allocators'!$B$15:$W$15, 0),FALSE)*$E207), 0, VLOOKUP(VLOOKUP($A207, 'E4 TB Allocation Details'!$A$18:$L$214, MATCH("Customer ID", 'E4 TB Allocation Details'!$A$18:$L$18, 0),FALSE), 'E2 Allocators'!$B$15:$W$358, MATCH('O5 Details by Class &amp; Accounts'!AJ$18, 'E2 Allocators'!$B$15:$W$15, 0),FALSE)*$E207)</f>
        <v>0</v>
      </c>
      <c r="AK207" s="2186">
        <f>IF(ISERROR(VLOOKUP(VLOOKUP($A207, 'E4 TB Allocation Details'!$A$18:$L$214, MATCH("Customer ID", 'E4 TB Allocation Details'!$A$18:$L$18, 0),FALSE), 'E2 Allocators'!$B$15:$W$358, MATCH('O5 Details by Class &amp; Accounts'!AK$18, 'E2 Allocators'!$B$15:$W$15, 0),FALSE)*$E207), 0, VLOOKUP(VLOOKUP($A207, 'E4 TB Allocation Details'!$A$18:$L$214, MATCH("Customer ID", 'E4 TB Allocation Details'!$A$18:$L$18, 0),FALSE), 'E2 Allocators'!$B$15:$W$358, MATCH('O5 Details by Class &amp; Accounts'!AK$18, 'E2 Allocators'!$B$15:$W$15, 0),FALSE)*$E207)</f>
        <v>0</v>
      </c>
      <c r="AL207" s="2186">
        <f>IF(ISERROR(VLOOKUP(VLOOKUP($A207, 'E4 TB Allocation Details'!$A$18:$L$214, MATCH("Customer ID", 'E4 TB Allocation Details'!$A$18:$L$18, 0),FALSE), 'E2 Allocators'!$B$15:$W$358, MATCH('O5 Details by Class &amp; Accounts'!AL$18, 'E2 Allocators'!$B$15:$W$15, 0),FALSE)*$E207), 0, VLOOKUP(VLOOKUP($A207, 'E4 TB Allocation Details'!$A$18:$L$214, MATCH("Customer ID", 'E4 TB Allocation Details'!$A$18:$L$18, 0),FALSE), 'E2 Allocators'!$B$15:$W$358, MATCH('O5 Details by Class &amp; Accounts'!AL$18, 'E2 Allocators'!$B$15:$W$15, 0),FALSE)*$E207)</f>
        <v>0</v>
      </c>
      <c r="AM207" s="2186">
        <f>IF(ISERROR(VLOOKUP(VLOOKUP($A207, 'E4 TB Allocation Details'!$A$18:$L$214, MATCH("Customer ID", 'E4 TB Allocation Details'!$A$18:$L$18, 0),FALSE), 'E2 Allocators'!$B$15:$W$358, MATCH('O5 Details by Class &amp; Accounts'!AM$18, 'E2 Allocators'!$B$15:$W$15, 0),FALSE)*$E207), 0, VLOOKUP(VLOOKUP($A207, 'E4 TB Allocation Details'!$A$18:$L$214, MATCH("Customer ID", 'E4 TB Allocation Details'!$A$18:$L$18, 0),FALSE), 'E2 Allocators'!$B$15:$W$358, MATCH('O5 Details by Class &amp; Accounts'!AM$18, 'E2 Allocators'!$B$15:$W$15, 0),FALSE)*$E207)</f>
        <v>0</v>
      </c>
      <c r="AN207" s="2186">
        <f>IF(ISERROR(VLOOKUP(VLOOKUP($A207, 'E4 TB Allocation Details'!$A$18:$L$214, MATCH("Customer ID", 'E4 TB Allocation Details'!$A$18:$L$18, 0),FALSE), 'E2 Allocators'!$B$15:$W$358, MATCH('O5 Details by Class &amp; Accounts'!AN$18, 'E2 Allocators'!$B$15:$W$15, 0),FALSE)*$E207), 0, VLOOKUP(VLOOKUP($A207, 'E4 TB Allocation Details'!$A$18:$L$214, MATCH("Customer ID", 'E4 TB Allocation Details'!$A$18:$L$18, 0),FALSE), 'E2 Allocators'!$B$15:$W$358, MATCH('O5 Details by Class &amp; Accounts'!AN$18, 'E2 Allocators'!$B$15:$W$15, 0),FALSE)*$E207)</f>
        <v>0</v>
      </c>
      <c r="AO207" s="2186">
        <f>IF(ISERROR(VLOOKUP(VLOOKUP($A207, 'E4 TB Allocation Details'!$A$18:$L$214, MATCH("Customer ID", 'E4 TB Allocation Details'!$A$18:$L$18, 0),FALSE), 'E2 Allocators'!$B$15:$W$358, MATCH('O5 Details by Class &amp; Accounts'!AO$18, 'E2 Allocators'!$B$15:$W$15, 0),FALSE)*$E207), 0, VLOOKUP(VLOOKUP($A207, 'E4 TB Allocation Details'!$A$18:$L$214, MATCH("Customer ID", 'E4 TB Allocation Details'!$A$18:$L$18, 0),FALSE), 'E2 Allocators'!$B$15:$W$358, MATCH('O5 Details by Class &amp; Accounts'!AO$18, 'E2 Allocators'!$B$15:$W$15, 0),FALSE)*$E207)</f>
        <v>0</v>
      </c>
      <c r="AP207" s="2186">
        <f>IF(ISERROR(VLOOKUP(VLOOKUP($A207, 'E4 TB Allocation Details'!$A$18:$L$214, MATCH("Customer ID", 'E4 TB Allocation Details'!$A$18:$L$18, 0),FALSE), 'E2 Allocators'!$B$15:$W$358, MATCH('O5 Details by Class &amp; Accounts'!AP$18, 'E2 Allocators'!$B$15:$W$15, 0),FALSE)*$E207), 0, VLOOKUP(VLOOKUP($A207, 'E4 TB Allocation Details'!$A$18:$L$214, MATCH("Customer ID", 'E4 TB Allocation Details'!$A$18:$L$18, 0),FALSE), 'E2 Allocators'!$B$15:$W$358, MATCH('O5 Details by Class &amp; Accounts'!AP$18, 'E2 Allocators'!$B$15:$W$15, 0),FALSE)*$E207)</f>
        <v>0</v>
      </c>
      <c r="AQ207" s="2186">
        <f>IF(ISERROR(VLOOKUP(VLOOKUP($A207, 'E4 TB Allocation Details'!$A$18:$L$214, MATCH("Customer ID", 'E4 TB Allocation Details'!$A$18:$L$18, 0),FALSE), 'E2 Allocators'!$B$15:$W$358, MATCH('O5 Details by Class &amp; Accounts'!AQ$18, 'E2 Allocators'!$B$15:$W$15, 0),FALSE)*$E207), 0, VLOOKUP(VLOOKUP($A207, 'E4 TB Allocation Details'!$A$18:$L$214, MATCH("Customer ID", 'E4 TB Allocation Details'!$A$18:$L$18, 0),FALSE), 'E2 Allocators'!$B$15:$W$358, MATCH('O5 Details by Class &amp; Accounts'!AQ$18, 'E2 Allocators'!$B$15:$W$15, 0),FALSE)*$E207)</f>
        <v>0</v>
      </c>
      <c r="AR207" s="2186">
        <f>IF(ISERROR(VLOOKUP(VLOOKUP($A207, 'E4 TB Allocation Details'!$A$18:$L$214, MATCH("Customer ID", 'E4 TB Allocation Details'!$A$18:$L$18, 0),FALSE), 'E2 Allocators'!$B$15:$W$358, MATCH('O5 Details by Class &amp; Accounts'!AR$18, 'E2 Allocators'!$B$15:$W$15, 0),FALSE)*$E207), 0, VLOOKUP(VLOOKUP($A207, 'E4 TB Allocation Details'!$A$18:$L$214, MATCH("Customer ID", 'E4 TB Allocation Details'!$A$18:$L$18, 0),FALSE), 'E2 Allocators'!$B$15:$W$358, MATCH('O5 Details by Class &amp; Accounts'!AR$18, 'E2 Allocators'!$B$15:$W$15, 0),FALSE)*$E207)</f>
        <v>0</v>
      </c>
      <c r="AS207" s="2186">
        <f>IF(ISERROR(VLOOKUP(VLOOKUP($A207, 'E4 TB Allocation Details'!$A$18:$L$214, MATCH("Customer ID", 'E4 TB Allocation Details'!$A$18:$L$18, 0),FALSE), 'E2 Allocators'!$B$15:$W$358, MATCH('O5 Details by Class &amp; Accounts'!AS$18, 'E2 Allocators'!$B$15:$W$15, 0),FALSE)*$E207), 0, VLOOKUP(VLOOKUP($A207, 'E4 TB Allocation Details'!$A$18:$L$214, MATCH("Customer ID", 'E4 TB Allocation Details'!$A$18:$L$18, 0),FALSE), 'E2 Allocators'!$B$15:$W$358, MATCH('O5 Details by Class &amp; Accounts'!AS$18, 'E2 Allocators'!$B$15:$W$15, 0),FALSE)*$E207)</f>
        <v>0</v>
      </c>
      <c r="AT207" s="2186">
        <f>IF(ISERROR(VLOOKUP(VLOOKUP($A207, 'E4 TB Allocation Details'!$A$18:$L$214, MATCH("Customer ID", 'E4 TB Allocation Details'!$A$18:$L$18, 0),FALSE), 'E2 Allocators'!$B$15:$W$358, MATCH('O5 Details by Class &amp; Accounts'!AT$18, 'E2 Allocators'!$B$15:$W$15, 0),FALSE)*$E207), 0, VLOOKUP(VLOOKUP($A207, 'E4 TB Allocation Details'!$A$18:$L$214, MATCH("Customer ID", 'E4 TB Allocation Details'!$A$18:$L$18, 0),FALSE), 'E2 Allocators'!$B$15:$W$358, MATCH('O5 Details by Class &amp; Accounts'!AT$18, 'E2 Allocators'!$B$15:$W$15, 0),FALSE)*$E207)</f>
        <v>0</v>
      </c>
      <c r="AU207" s="2186">
        <f>IF(ISERROR(VLOOKUP(VLOOKUP($A207, 'E4 TB Allocation Details'!$A$18:$L$214, MATCH("Customer ID", 'E4 TB Allocation Details'!$A$18:$L$18, 0),FALSE), 'E2 Allocators'!$B$15:$W$358, MATCH('O5 Details by Class &amp; Accounts'!AU$18, 'E2 Allocators'!$B$15:$W$15, 0),FALSE)*$E207), 0, VLOOKUP(VLOOKUP($A207, 'E4 TB Allocation Details'!$A$18:$L$214, MATCH("Customer ID", 'E4 TB Allocation Details'!$A$18:$L$18, 0),FALSE), 'E2 Allocators'!$B$15:$W$358, MATCH('O5 Details by Class &amp; Accounts'!AU$18, 'E2 Allocators'!$B$15:$W$15, 0),FALSE)*$E207)</f>
        <v>0</v>
      </c>
      <c r="AV207" s="2186">
        <f>IF(ISERROR(VLOOKUP(VLOOKUP($A207, 'E4 TB Allocation Details'!$A$18:$L$214, MATCH("Customer ID", 'E4 TB Allocation Details'!$A$18:$L$18, 0),FALSE), 'E2 Allocators'!$B$15:$W$358, MATCH('O5 Details by Class &amp; Accounts'!AV$18, 'E2 Allocators'!$B$15:$W$15, 0),FALSE)*$E207), 0, VLOOKUP(VLOOKUP($A207, 'E4 TB Allocation Details'!$A$18:$L$214, MATCH("Customer ID", 'E4 TB Allocation Details'!$A$18:$L$18, 0),FALSE), 'E2 Allocators'!$B$15:$W$358, MATCH('O5 Details by Class &amp; Accounts'!AV$18, 'E2 Allocators'!$B$15:$W$15, 0),FALSE)*$E207)</f>
        <v>0</v>
      </c>
      <c r="AW207" s="2186">
        <f>IF(ISERROR(VLOOKUP(VLOOKUP($A207, 'E4 TB Allocation Details'!$A$18:$L$214, MATCH("Customer ID", 'E4 TB Allocation Details'!$A$18:$L$18, 0),FALSE), 'E2 Allocators'!$B$15:$W$358, MATCH('O5 Details by Class &amp; Accounts'!AW$18, 'E2 Allocators'!$B$15:$W$15, 0),FALSE)*$E207), 0, VLOOKUP(VLOOKUP($A207, 'E4 TB Allocation Details'!$A$18:$L$214, MATCH("Customer ID", 'E4 TB Allocation Details'!$A$18:$L$18, 0),FALSE), 'E2 Allocators'!$B$15:$W$358, MATCH('O5 Details by Class &amp; Accounts'!AW$18, 'E2 Allocators'!$B$15:$W$15, 0),FALSE)*$E207)</f>
        <v>0</v>
      </c>
      <c r="AX207" s="2186">
        <f>SUM(AD207:AW207)</f>
        <v>0</v>
      </c>
      <c r="AY207" s="2186">
        <f>IF(ISERROR(VLOOKUP(VLOOKUP($A207, 'E4 TB Allocation Details'!$A$18:$L$214, MATCH("Misc ID", 'E4 TB Allocation Details'!$A$18:$L$18, 0),FALSE), 'E2 Allocators'!$B$15:$W$358, MATCH('O5 Details by Class &amp; Accounts'!AY$18, 'E2 Allocators'!$B$15:$W$15, 0),FALSE)*$E207), 0, VLOOKUP(VLOOKUP($A207, 'E4 TB Allocation Details'!$A$18:$L$214, MATCH("Misc ID", 'E4 TB Allocation Details'!$A$18:$L$18, 0),FALSE), 'E2 Allocators'!$B$15:$W$358, MATCH('O5 Details by Class &amp; Accounts'!AY$18, 'E2 Allocators'!$B$15:$W$15, 0),FALSE)*$E207)</f>
        <v>0</v>
      </c>
      <c r="AZ207" s="2186">
        <f>IF(ISERROR(VLOOKUP(VLOOKUP($A207, 'E4 TB Allocation Details'!$A$18:$L$214, MATCH("Misc ID", 'E4 TB Allocation Details'!$A$18:$L$18, 0),FALSE), 'E2 Allocators'!$B$15:$W$358, MATCH('O5 Details by Class &amp; Accounts'!AZ$18, 'E2 Allocators'!$B$15:$W$15, 0),FALSE)*$E207), 0, VLOOKUP(VLOOKUP($A207, 'E4 TB Allocation Details'!$A$18:$L$214, MATCH("Misc ID", 'E4 TB Allocation Details'!$A$18:$L$18, 0),FALSE), 'E2 Allocators'!$B$15:$W$358, MATCH('O5 Details by Class &amp; Accounts'!AZ$18, 'E2 Allocators'!$B$15:$W$15, 0),FALSE)*$E207)</f>
        <v>0</v>
      </c>
      <c r="BA207" s="2186">
        <f>IF(ISERROR(VLOOKUP(VLOOKUP($A207, 'E4 TB Allocation Details'!$A$18:$L$214, MATCH("Misc ID", 'E4 TB Allocation Details'!$A$18:$L$18, 0),FALSE), 'E2 Allocators'!$B$15:$W$358, MATCH('O5 Details by Class &amp; Accounts'!BA$18, 'E2 Allocators'!$B$15:$W$15, 0),FALSE)*$E207), 0, VLOOKUP(VLOOKUP($A207, 'E4 TB Allocation Details'!$A$18:$L$214, MATCH("Misc ID", 'E4 TB Allocation Details'!$A$18:$L$18, 0),FALSE), 'E2 Allocators'!$B$15:$W$358, MATCH('O5 Details by Class &amp; Accounts'!BA$18, 'E2 Allocators'!$B$15:$W$15, 0),FALSE)*$E207)</f>
        <v>0</v>
      </c>
      <c r="BB207" s="2186">
        <f>IF(ISERROR(VLOOKUP(VLOOKUP($A207, 'E4 TB Allocation Details'!$A$18:$L$214, MATCH("Misc ID", 'E4 TB Allocation Details'!$A$18:$L$18, 0),FALSE), 'E2 Allocators'!$B$15:$W$358, MATCH('O5 Details by Class &amp; Accounts'!BB$18, 'E2 Allocators'!$B$15:$W$15, 0),FALSE)*$E207), 0, VLOOKUP(VLOOKUP($A207, 'E4 TB Allocation Details'!$A$18:$L$214, MATCH("Misc ID", 'E4 TB Allocation Details'!$A$18:$L$18, 0),FALSE), 'E2 Allocators'!$B$15:$W$358, MATCH('O5 Details by Class &amp; Accounts'!BB$18, 'E2 Allocators'!$B$15:$W$15, 0),FALSE)*$E207)</f>
        <v>0</v>
      </c>
      <c r="BC207" s="2186">
        <f>IF(ISERROR(VLOOKUP(VLOOKUP($A207, 'E4 TB Allocation Details'!$A$18:$L$214, MATCH("Misc ID", 'E4 TB Allocation Details'!$A$18:$L$18, 0),FALSE), 'E2 Allocators'!$B$15:$W$358, MATCH('O5 Details by Class &amp; Accounts'!BC$18, 'E2 Allocators'!$B$15:$W$15, 0),FALSE)*$E207), 0, VLOOKUP(VLOOKUP($A207, 'E4 TB Allocation Details'!$A$18:$L$214, MATCH("Misc ID", 'E4 TB Allocation Details'!$A$18:$L$18, 0),FALSE), 'E2 Allocators'!$B$15:$W$358, MATCH('O5 Details by Class &amp; Accounts'!BC$18, 'E2 Allocators'!$B$15:$W$15, 0),FALSE)*$E207)</f>
        <v>0</v>
      </c>
      <c r="BD207" s="2186">
        <f>IF(ISERROR(VLOOKUP(VLOOKUP($A207, 'E4 TB Allocation Details'!$A$18:$L$214, MATCH("Misc ID", 'E4 TB Allocation Details'!$A$18:$L$18, 0),FALSE), 'E2 Allocators'!$B$15:$W$358, MATCH('O5 Details by Class &amp; Accounts'!BD$18, 'E2 Allocators'!$B$15:$W$15, 0),FALSE)*$E207), 0, VLOOKUP(VLOOKUP($A207, 'E4 TB Allocation Details'!$A$18:$L$214, MATCH("Misc ID", 'E4 TB Allocation Details'!$A$18:$L$18, 0),FALSE), 'E2 Allocators'!$B$15:$W$358, MATCH('O5 Details by Class &amp; Accounts'!BD$18, 'E2 Allocators'!$B$15:$W$15, 0),FALSE)*$E207)</f>
        <v>0</v>
      </c>
      <c r="BE207" s="2186">
        <f>IF(ISERROR(VLOOKUP(VLOOKUP($A207, 'E4 TB Allocation Details'!$A$18:$L$214, MATCH("Misc ID", 'E4 TB Allocation Details'!$A$18:$L$18, 0),FALSE), 'E2 Allocators'!$B$15:$W$358, MATCH('O5 Details by Class &amp; Accounts'!BE$18, 'E2 Allocators'!$B$15:$W$15, 0),FALSE)*$E207), 0, VLOOKUP(VLOOKUP($A207, 'E4 TB Allocation Details'!$A$18:$L$214, MATCH("Misc ID", 'E4 TB Allocation Details'!$A$18:$L$18, 0),FALSE), 'E2 Allocators'!$B$15:$W$358, MATCH('O5 Details by Class &amp; Accounts'!BE$18, 'E2 Allocators'!$B$15:$W$15, 0),FALSE)*$E207)</f>
        <v>0</v>
      </c>
      <c r="BF207" s="2186">
        <f>IF(ISERROR(VLOOKUP(VLOOKUP($A207, 'E4 TB Allocation Details'!$A$18:$L$214, MATCH("Misc ID", 'E4 TB Allocation Details'!$A$18:$L$18, 0),FALSE), 'E2 Allocators'!$B$15:$W$358, MATCH('O5 Details by Class &amp; Accounts'!BF$18, 'E2 Allocators'!$B$15:$W$15, 0),FALSE)*$E207), 0, VLOOKUP(VLOOKUP($A207, 'E4 TB Allocation Details'!$A$18:$L$214, MATCH("Misc ID", 'E4 TB Allocation Details'!$A$18:$L$18, 0),FALSE), 'E2 Allocators'!$B$15:$W$358, MATCH('O5 Details by Class &amp; Accounts'!BF$18, 'E2 Allocators'!$B$15:$W$15, 0),FALSE)*$E207)</f>
        <v>0</v>
      </c>
      <c r="BG207" s="2186">
        <f>IF(ISERROR(VLOOKUP(VLOOKUP($A207, 'E4 TB Allocation Details'!$A$18:$L$214, MATCH("Misc ID", 'E4 TB Allocation Details'!$A$18:$L$18, 0),FALSE), 'E2 Allocators'!$B$15:$W$358, MATCH('O5 Details by Class &amp; Accounts'!BG$18, 'E2 Allocators'!$B$15:$W$15, 0),FALSE)*$E207), 0, VLOOKUP(VLOOKUP($A207, 'E4 TB Allocation Details'!$A$18:$L$214, MATCH("Misc ID", 'E4 TB Allocation Details'!$A$18:$L$18, 0),FALSE), 'E2 Allocators'!$B$15:$W$358, MATCH('O5 Details by Class &amp; Accounts'!BG$18, 'E2 Allocators'!$B$15:$W$15, 0),FALSE)*$E207)</f>
        <v>0</v>
      </c>
      <c r="BH207" s="2186">
        <f>IF(ISERROR(VLOOKUP(VLOOKUP($A207, 'E4 TB Allocation Details'!$A$18:$L$214, MATCH("Misc ID", 'E4 TB Allocation Details'!$A$18:$L$18, 0),FALSE), 'E2 Allocators'!$B$15:$W$358, MATCH('O5 Details by Class &amp; Accounts'!BH$18, 'E2 Allocators'!$B$15:$W$15, 0),FALSE)*$E207), 0, VLOOKUP(VLOOKUP($A207, 'E4 TB Allocation Details'!$A$18:$L$214, MATCH("Misc ID", 'E4 TB Allocation Details'!$A$18:$L$18, 0),FALSE), 'E2 Allocators'!$B$15:$W$358, MATCH('O5 Details by Class &amp; Accounts'!BH$18, 'E2 Allocators'!$B$15:$W$15, 0),FALSE)*$E207)</f>
        <v>0</v>
      </c>
      <c r="BI207" s="2186">
        <f>IF(ISERROR(VLOOKUP(VLOOKUP($A207, 'E4 TB Allocation Details'!$A$18:$L$214, MATCH("Misc ID", 'E4 TB Allocation Details'!$A$18:$L$18, 0),FALSE), 'E2 Allocators'!$B$15:$W$358, MATCH('O5 Details by Class &amp; Accounts'!BI$18, 'E2 Allocators'!$B$15:$W$15, 0),FALSE)*$E207), 0, VLOOKUP(VLOOKUP($A207, 'E4 TB Allocation Details'!$A$18:$L$214, MATCH("Misc ID", 'E4 TB Allocation Details'!$A$18:$L$18, 0),FALSE), 'E2 Allocators'!$B$15:$W$358, MATCH('O5 Details by Class &amp; Accounts'!BI$18, 'E2 Allocators'!$B$15:$W$15, 0),FALSE)*$E207)</f>
        <v>0</v>
      </c>
      <c r="BJ207" s="2186">
        <f>IF(ISERROR(VLOOKUP(VLOOKUP($A207, 'E4 TB Allocation Details'!$A$18:$L$214, MATCH("Misc ID", 'E4 TB Allocation Details'!$A$18:$L$18, 0),FALSE), 'E2 Allocators'!$B$15:$W$358, MATCH('O5 Details by Class &amp; Accounts'!BJ$18, 'E2 Allocators'!$B$15:$W$15, 0),FALSE)*$E207), 0, VLOOKUP(VLOOKUP($A207, 'E4 TB Allocation Details'!$A$18:$L$214, MATCH("Misc ID", 'E4 TB Allocation Details'!$A$18:$L$18, 0),FALSE), 'E2 Allocators'!$B$15:$W$358, MATCH('O5 Details by Class &amp; Accounts'!BJ$18, 'E2 Allocators'!$B$15:$W$15, 0),FALSE)*$E207)</f>
        <v>0</v>
      </c>
      <c r="BK207" s="2186">
        <f>IF(ISERROR(VLOOKUP(VLOOKUP($A207, 'E4 TB Allocation Details'!$A$18:$L$214, MATCH("Misc ID", 'E4 TB Allocation Details'!$A$18:$L$18, 0),FALSE), 'E2 Allocators'!$B$15:$W$358, MATCH('O5 Details by Class &amp; Accounts'!BK$18, 'E2 Allocators'!$B$15:$W$15, 0),FALSE)*$E207), 0, VLOOKUP(VLOOKUP($A207, 'E4 TB Allocation Details'!$A$18:$L$214, MATCH("Misc ID", 'E4 TB Allocation Details'!$A$18:$L$18, 0),FALSE), 'E2 Allocators'!$B$15:$W$358, MATCH('O5 Details by Class &amp; Accounts'!BK$18, 'E2 Allocators'!$B$15:$W$15, 0),FALSE)*$E207)</f>
        <v>0</v>
      </c>
      <c r="BL207" s="2186">
        <f>IF(ISERROR(VLOOKUP(VLOOKUP($A207, 'E4 TB Allocation Details'!$A$18:$L$214, MATCH("Misc ID", 'E4 TB Allocation Details'!$A$18:$L$18, 0),FALSE), 'E2 Allocators'!$B$15:$W$358, MATCH('O5 Details by Class &amp; Accounts'!BL$18, 'E2 Allocators'!$B$15:$W$15, 0),FALSE)*$E207), 0, VLOOKUP(VLOOKUP($A207, 'E4 TB Allocation Details'!$A$18:$L$214, MATCH("Misc ID", 'E4 TB Allocation Details'!$A$18:$L$18, 0),FALSE), 'E2 Allocators'!$B$15:$W$358, MATCH('O5 Details by Class &amp; Accounts'!BL$18, 'E2 Allocators'!$B$15:$W$15, 0),FALSE)*$E207)</f>
        <v>0</v>
      </c>
      <c r="BM207" s="2186">
        <f>IF(ISERROR(VLOOKUP(VLOOKUP($A207, 'E4 TB Allocation Details'!$A$18:$L$214, MATCH("Misc ID", 'E4 TB Allocation Details'!$A$18:$L$18, 0),FALSE), 'E2 Allocators'!$B$15:$W$358, MATCH('O5 Details by Class &amp; Accounts'!BM$18, 'E2 Allocators'!$B$15:$W$15, 0),FALSE)*$E207), 0, VLOOKUP(VLOOKUP($A207, 'E4 TB Allocation Details'!$A$18:$L$214, MATCH("Misc ID", 'E4 TB Allocation Details'!$A$18:$L$18, 0),FALSE), 'E2 Allocators'!$B$15:$W$358, MATCH('O5 Details by Class &amp; Accounts'!BM$18, 'E2 Allocators'!$B$15:$W$15, 0),FALSE)*$E207)</f>
        <v>0</v>
      </c>
      <c r="BN207" s="2186">
        <f>IF(ISERROR(VLOOKUP(VLOOKUP($A207, 'E4 TB Allocation Details'!$A$18:$L$214, MATCH("Misc ID", 'E4 TB Allocation Details'!$A$18:$L$18, 0),FALSE), 'E2 Allocators'!$B$15:$W$358, MATCH('O5 Details by Class &amp; Accounts'!BN$18, 'E2 Allocators'!$B$15:$W$15, 0),FALSE)*$E207), 0, VLOOKUP(VLOOKUP($A207, 'E4 TB Allocation Details'!$A$18:$L$214, MATCH("Misc ID", 'E4 TB Allocation Details'!$A$18:$L$18, 0),FALSE), 'E2 Allocators'!$B$15:$W$358, MATCH('O5 Details by Class &amp; Accounts'!BN$18, 'E2 Allocators'!$B$15:$W$15, 0),FALSE)*$E207)</f>
        <v>0</v>
      </c>
      <c r="BO207" s="2186">
        <f>IF(ISERROR(VLOOKUP(VLOOKUP($A207, 'E4 TB Allocation Details'!$A$18:$L$214, MATCH("Misc ID", 'E4 TB Allocation Details'!$A$18:$L$18, 0),FALSE), 'E2 Allocators'!$B$15:$W$358, MATCH('O5 Details by Class &amp; Accounts'!BO$18, 'E2 Allocators'!$B$15:$W$15, 0),FALSE)*$E207), 0, VLOOKUP(VLOOKUP($A207, 'E4 TB Allocation Details'!$A$18:$L$214, MATCH("Misc ID", 'E4 TB Allocation Details'!$A$18:$L$18, 0),FALSE), 'E2 Allocators'!$B$15:$W$358, MATCH('O5 Details by Class &amp; Accounts'!BO$18, 'E2 Allocators'!$B$15:$W$15, 0),FALSE)*$E207)</f>
        <v>0</v>
      </c>
      <c r="BP207" s="2186">
        <f>IF(ISERROR(VLOOKUP(VLOOKUP($A207, 'E4 TB Allocation Details'!$A$18:$L$214, MATCH("Misc ID", 'E4 TB Allocation Details'!$A$18:$L$18, 0),FALSE), 'E2 Allocators'!$B$15:$W$358, MATCH('O5 Details by Class &amp; Accounts'!BP$18, 'E2 Allocators'!$B$15:$W$15, 0),FALSE)*$E207), 0, VLOOKUP(VLOOKUP($A207, 'E4 TB Allocation Details'!$A$18:$L$214, MATCH("Misc ID", 'E4 TB Allocation Details'!$A$18:$L$18, 0),FALSE), 'E2 Allocators'!$B$15:$W$358, MATCH('O5 Details by Class &amp; Accounts'!BP$18, 'E2 Allocators'!$B$15:$W$15, 0),FALSE)*$E207)</f>
        <v>0</v>
      </c>
      <c r="BQ207" s="2186">
        <f>IF(ISERROR(VLOOKUP(VLOOKUP($A207, 'E4 TB Allocation Details'!$A$18:$L$214, MATCH("Misc ID", 'E4 TB Allocation Details'!$A$18:$L$18, 0),FALSE), 'E2 Allocators'!$B$15:$W$358, MATCH('O5 Details by Class &amp; Accounts'!BQ$18, 'E2 Allocators'!$B$15:$W$15, 0),FALSE)*$E207), 0, VLOOKUP(VLOOKUP($A207, 'E4 TB Allocation Details'!$A$18:$L$214, MATCH("Misc ID", 'E4 TB Allocation Details'!$A$18:$L$18, 0),FALSE), 'E2 Allocators'!$B$15:$W$358, MATCH('O5 Details by Class &amp; Accounts'!BQ$18, 'E2 Allocators'!$B$15:$W$15, 0),FALSE)*$E207)</f>
        <v>0</v>
      </c>
      <c r="BR207" s="2186">
        <f>IF(ISERROR(VLOOKUP(VLOOKUP($A207, 'E4 TB Allocation Details'!$A$18:$L$214, MATCH("Misc ID", 'E4 TB Allocation Details'!$A$18:$L$18, 0),FALSE), 'E2 Allocators'!$B$15:$W$358, MATCH('O5 Details by Class &amp; Accounts'!BR$18, 'E2 Allocators'!$B$15:$W$15, 0),FALSE)*$E207), 0, VLOOKUP(VLOOKUP($A207, 'E4 TB Allocation Details'!$A$18:$L$214, MATCH("Misc ID", 'E4 TB Allocation Details'!$A$18:$L$18, 0),FALSE), 'E2 Allocators'!$B$15:$W$358, MATCH('O5 Details by Class &amp; Accounts'!BR$18, 'E2 Allocators'!$B$15:$W$15, 0),FALSE)*$E207)</f>
        <v>0</v>
      </c>
      <c r="BS207" s="2186">
        <f>SUM(AY207:BR207)</f>
        <v>0</v>
      </c>
      <c r="BT207" s="2186">
        <f>IF(ISERROR(VLOOKUP(VLOOKUP($A207, 'E4 TB Allocation Details'!$A$18:$L$214, MATCH("A &amp; G ID", 'E4 TB Allocation Details'!$A$18:$L$18, 0),FALSE), 'E2 Allocators'!$B$15:$W$358, MATCH('O5 Details by Class &amp; Accounts'!BT$18, 'E2 Allocators'!$B$15:$W$15, 0),FALSE)*$E207), 0, VLOOKUP(VLOOKUP($A207, 'E4 TB Allocation Details'!$A$18:$L$214, MATCH("A &amp; G ID", 'E4 TB Allocation Details'!$A$18:$L$18, 0),FALSE), 'E2 Allocators'!$B$15:$W$358, MATCH('O5 Details by Class &amp; Accounts'!BT$18, 'E2 Allocators'!$B$15:$W$15, 0),FALSE)*$E207)</f>
        <v>1226441.2920238958</v>
      </c>
      <c r="BU207" s="2186">
        <f>IF(ISERROR(VLOOKUP(VLOOKUP($A207, 'E4 TB Allocation Details'!$A$18:$L$214, MATCH("A &amp; G ID", 'E4 TB Allocation Details'!$A$18:$L$18, 0),FALSE), 'E2 Allocators'!$B$15:$W$358, MATCH('O5 Details by Class &amp; Accounts'!BU$18, 'E2 Allocators'!$B$15:$W$15, 0),FALSE)*$E207), 0, VLOOKUP(VLOOKUP($A207, 'E4 TB Allocation Details'!$A$18:$L$214, MATCH("A &amp; G ID", 'E4 TB Allocation Details'!$A$18:$L$18, 0),FALSE), 'E2 Allocators'!$B$15:$W$358, MATCH('O5 Details by Class &amp; Accounts'!BU$18, 'E2 Allocators'!$B$15:$W$15, 0),FALSE)*$E207)</f>
        <v>279620.62012858316</v>
      </c>
      <c r="BV207" s="2186">
        <f>IF(ISERROR(VLOOKUP(VLOOKUP($A207, 'E4 TB Allocation Details'!$A$18:$L$214, MATCH("A &amp; G ID", 'E4 TB Allocation Details'!$A$18:$L$18, 0),FALSE), 'E2 Allocators'!$B$15:$W$358, MATCH('O5 Details by Class &amp; Accounts'!BV$18, 'E2 Allocators'!$B$15:$W$15, 0),FALSE)*$E207), 0, VLOOKUP(VLOOKUP($A207, 'E4 TB Allocation Details'!$A$18:$L$214, MATCH("A &amp; G ID", 'E4 TB Allocation Details'!$A$18:$L$18, 0),FALSE), 'E2 Allocators'!$B$15:$W$358, MATCH('O5 Details by Class &amp; Accounts'!BV$18, 'E2 Allocators'!$B$15:$W$15, 0),FALSE)*$E207)</f>
        <v>434563.24792732246</v>
      </c>
      <c r="BW207" s="2186">
        <f>IF(ISERROR(VLOOKUP(VLOOKUP($A207, 'E4 TB Allocation Details'!$A$18:$L$214, MATCH("A &amp; G ID", 'E4 TB Allocation Details'!$A$18:$L$18, 0),FALSE), 'E2 Allocators'!$B$15:$W$358, MATCH('O5 Details by Class &amp; Accounts'!BW$18, 'E2 Allocators'!$B$15:$W$15, 0),FALSE)*$E207), 0, VLOOKUP(VLOOKUP($A207, 'E4 TB Allocation Details'!$A$18:$L$214, MATCH("A &amp; G ID", 'E4 TB Allocation Details'!$A$18:$L$18, 0),FALSE), 'E2 Allocators'!$B$15:$W$358, MATCH('O5 Details by Class &amp; Accounts'!BW$18, 'E2 Allocators'!$B$15:$W$15, 0),FALSE)*$E207)</f>
        <v>0</v>
      </c>
      <c r="BX207" s="2186">
        <f>IF(ISERROR(VLOOKUP(VLOOKUP($A207, 'E4 TB Allocation Details'!$A$18:$L$214, MATCH("A &amp; G ID", 'E4 TB Allocation Details'!$A$18:$L$18, 0),FALSE), 'E2 Allocators'!$B$15:$W$358, MATCH('O5 Details by Class &amp; Accounts'!BX$18, 'E2 Allocators'!$B$15:$W$15, 0),FALSE)*$E207), 0, VLOOKUP(VLOOKUP($A207, 'E4 TB Allocation Details'!$A$18:$L$214, MATCH("A &amp; G ID", 'E4 TB Allocation Details'!$A$18:$L$18, 0),FALSE), 'E2 Allocators'!$B$15:$W$358, MATCH('O5 Details by Class &amp; Accounts'!BX$18, 'E2 Allocators'!$B$15:$W$15, 0),FALSE)*$E207)</f>
        <v>0</v>
      </c>
      <c r="BY207" s="2186">
        <f>IF(ISERROR(VLOOKUP(VLOOKUP($A207, 'E4 TB Allocation Details'!$A$18:$L$214, MATCH("A &amp; G ID", 'E4 TB Allocation Details'!$A$18:$L$18, 0),FALSE), 'E2 Allocators'!$B$15:$W$358, MATCH('O5 Details by Class &amp; Accounts'!BY$18, 'E2 Allocators'!$B$15:$W$15, 0),FALSE)*$E207), 0, VLOOKUP(VLOOKUP($A207, 'E4 TB Allocation Details'!$A$18:$L$214, MATCH("A &amp; G ID", 'E4 TB Allocation Details'!$A$18:$L$18, 0),FALSE), 'E2 Allocators'!$B$15:$W$358, MATCH('O5 Details by Class &amp; Accounts'!BY$18, 'E2 Allocators'!$B$15:$W$15, 0),FALSE)*$E207)</f>
        <v>0</v>
      </c>
      <c r="BZ207" s="2186">
        <f>IF(ISERROR(VLOOKUP(VLOOKUP($A207, 'E4 TB Allocation Details'!$A$18:$L$214, MATCH("A &amp; G ID", 'E4 TB Allocation Details'!$A$18:$L$18, 0),FALSE), 'E2 Allocators'!$B$15:$W$358, MATCH('O5 Details by Class &amp; Accounts'!BZ$18, 'E2 Allocators'!$B$15:$W$15, 0),FALSE)*$E207), 0, VLOOKUP(VLOOKUP($A207, 'E4 TB Allocation Details'!$A$18:$L$214, MATCH("A &amp; G ID", 'E4 TB Allocation Details'!$A$18:$L$18, 0),FALSE), 'E2 Allocators'!$B$15:$W$358, MATCH('O5 Details by Class &amp; Accounts'!BZ$18, 'E2 Allocators'!$B$15:$W$15, 0),FALSE)*$E207)</f>
        <v>27612.510188489596</v>
      </c>
      <c r="CA207" s="2186">
        <f>IF(ISERROR(VLOOKUP(VLOOKUP($A207, 'E4 TB Allocation Details'!$A$18:$L$214, MATCH("A &amp; G ID", 'E4 TB Allocation Details'!$A$18:$L$18, 0),FALSE), 'E2 Allocators'!$B$15:$W$358, MATCH('O5 Details by Class &amp; Accounts'!CA$18, 'E2 Allocators'!$B$15:$W$15, 0),FALSE)*$E207), 0, VLOOKUP(VLOOKUP($A207, 'E4 TB Allocation Details'!$A$18:$L$214, MATCH("A &amp; G ID", 'E4 TB Allocation Details'!$A$18:$L$18, 0),FALSE), 'E2 Allocators'!$B$15:$W$358, MATCH('O5 Details by Class &amp; Accounts'!CA$18, 'E2 Allocators'!$B$15:$W$15, 0),FALSE)*$E207)</f>
        <v>3363.7016714335068</v>
      </c>
      <c r="CB207" s="2186">
        <f>IF(ISERROR(VLOOKUP(VLOOKUP($A207, 'E4 TB Allocation Details'!$A$18:$L$214, MATCH("A &amp; G ID", 'E4 TB Allocation Details'!$A$18:$L$18, 0),FALSE), 'E2 Allocators'!$B$15:$W$358, MATCH('O5 Details by Class &amp; Accounts'!CB$18, 'E2 Allocators'!$B$15:$W$15, 0),FALSE)*$E207), 0, VLOOKUP(VLOOKUP($A207, 'E4 TB Allocation Details'!$A$18:$L$214, MATCH("A &amp; G ID", 'E4 TB Allocation Details'!$A$18:$L$18, 0),FALSE), 'E2 Allocators'!$B$15:$W$358, MATCH('O5 Details by Class &amp; Accounts'!CB$18, 'E2 Allocators'!$B$15:$W$15, 0),FALSE)*$E207)</f>
        <v>2825.1731696485358</v>
      </c>
      <c r="CC207" s="2186">
        <f>IF(ISERROR(VLOOKUP(VLOOKUP($A207, 'E4 TB Allocation Details'!$A$18:$L$214, MATCH("A &amp; G ID", 'E4 TB Allocation Details'!$A$18:$L$18, 0),FALSE), 'E2 Allocators'!$B$15:$W$358, MATCH('O5 Details by Class &amp; Accounts'!CC$18, 'E2 Allocators'!$B$15:$W$15, 0),FALSE)*$E207), 0, VLOOKUP(VLOOKUP($A207, 'E4 TB Allocation Details'!$A$18:$L$214, MATCH("A &amp; G ID", 'E4 TB Allocation Details'!$A$18:$L$18, 0),FALSE), 'E2 Allocators'!$B$15:$W$358, MATCH('O5 Details by Class &amp; Accounts'!CC$18, 'E2 Allocators'!$B$15:$W$15, 0),FALSE)*$E207)</f>
        <v>0</v>
      </c>
      <c r="CD207" s="2186">
        <f>IF(ISERROR(VLOOKUP(VLOOKUP($A207, 'E4 TB Allocation Details'!$A$18:$L$214, MATCH("A &amp; G ID", 'E4 TB Allocation Details'!$A$18:$L$18, 0),FALSE), 'E2 Allocators'!$B$15:$W$358, MATCH('O5 Details by Class &amp; Accounts'!CD$18, 'E2 Allocators'!$B$15:$W$15, 0),FALSE)*$E207), 0, VLOOKUP(VLOOKUP($A207, 'E4 TB Allocation Details'!$A$18:$L$214, MATCH("A &amp; G ID", 'E4 TB Allocation Details'!$A$18:$L$18, 0),FALSE), 'E2 Allocators'!$B$15:$W$358, MATCH('O5 Details by Class &amp; Accounts'!CD$18, 'E2 Allocators'!$B$15:$W$15, 0),FALSE)*$E207)</f>
        <v>0</v>
      </c>
      <c r="CE207" s="2186">
        <f>IF(ISERROR(VLOOKUP(VLOOKUP($A207, 'E4 TB Allocation Details'!$A$18:$L$214, MATCH("A &amp; G ID", 'E4 TB Allocation Details'!$A$18:$L$18, 0),FALSE), 'E2 Allocators'!$B$15:$W$358, MATCH('O5 Details by Class &amp; Accounts'!CE$18, 'E2 Allocators'!$B$15:$W$15, 0),FALSE)*$E207), 0, VLOOKUP(VLOOKUP($A207, 'E4 TB Allocation Details'!$A$18:$L$214, MATCH("A &amp; G ID", 'E4 TB Allocation Details'!$A$18:$L$18, 0),FALSE), 'E2 Allocators'!$B$15:$W$358, MATCH('O5 Details by Class &amp; Accounts'!CE$18, 'E2 Allocators'!$B$15:$W$15, 0),FALSE)*$E207)</f>
        <v>0</v>
      </c>
      <c r="CF207" s="2186">
        <f>IF(ISERROR(VLOOKUP(VLOOKUP($A207, 'E4 TB Allocation Details'!$A$18:$L$214, MATCH("A &amp; G ID", 'E4 TB Allocation Details'!$A$18:$L$18, 0),FALSE), 'E2 Allocators'!$B$15:$W$358, MATCH('O5 Details by Class &amp; Accounts'!CF$18, 'E2 Allocators'!$B$15:$W$15, 0),FALSE)*$E207), 0, VLOOKUP(VLOOKUP($A207, 'E4 TB Allocation Details'!$A$18:$L$214, MATCH("A &amp; G ID", 'E4 TB Allocation Details'!$A$18:$L$18, 0),FALSE), 'E2 Allocators'!$B$15:$W$358, MATCH('O5 Details by Class &amp; Accounts'!CF$18, 'E2 Allocators'!$B$15:$W$15, 0),FALSE)*$E207)</f>
        <v>0</v>
      </c>
      <c r="CG207" s="2186">
        <f>IF(ISERROR(VLOOKUP(VLOOKUP($A207, 'E4 TB Allocation Details'!$A$18:$L$214, MATCH("A &amp; G ID", 'E4 TB Allocation Details'!$A$18:$L$18, 0),FALSE), 'E2 Allocators'!$B$15:$W$358, MATCH('O5 Details by Class &amp; Accounts'!CG$18, 'E2 Allocators'!$B$15:$W$15, 0),FALSE)*$E207), 0, VLOOKUP(VLOOKUP($A207, 'E4 TB Allocation Details'!$A$18:$L$214, MATCH("A &amp; G ID", 'E4 TB Allocation Details'!$A$18:$L$18, 0),FALSE), 'E2 Allocators'!$B$15:$W$358, MATCH('O5 Details by Class &amp; Accounts'!CG$18, 'E2 Allocators'!$B$15:$W$15, 0),FALSE)*$E207)</f>
        <v>0</v>
      </c>
      <c r="CH207" s="2186">
        <f>IF(ISERROR(VLOOKUP(VLOOKUP($A207, 'E4 TB Allocation Details'!$A$18:$L$214, MATCH("A &amp; G ID", 'E4 TB Allocation Details'!$A$18:$L$18, 0),FALSE), 'E2 Allocators'!$B$15:$W$358, MATCH('O5 Details by Class &amp; Accounts'!CH$18, 'E2 Allocators'!$B$15:$W$15, 0),FALSE)*$E207), 0, VLOOKUP(VLOOKUP($A207, 'E4 TB Allocation Details'!$A$18:$L$214, MATCH("A &amp; G ID", 'E4 TB Allocation Details'!$A$18:$L$18, 0),FALSE), 'E2 Allocators'!$B$15:$W$358, MATCH('O5 Details by Class &amp; Accounts'!CH$18, 'E2 Allocators'!$B$15:$W$15, 0),FALSE)*$E207)</f>
        <v>0</v>
      </c>
      <c r="CI207" s="2186">
        <f>IF(ISERROR(VLOOKUP(VLOOKUP($A207, 'E4 TB Allocation Details'!$A$18:$L$214, MATCH("A &amp; G ID", 'E4 TB Allocation Details'!$A$18:$L$18, 0),FALSE), 'E2 Allocators'!$B$15:$W$358, MATCH('O5 Details by Class &amp; Accounts'!CI$18, 'E2 Allocators'!$B$15:$W$15, 0),FALSE)*$E207), 0, VLOOKUP(VLOOKUP($A207, 'E4 TB Allocation Details'!$A$18:$L$214, MATCH("A &amp; G ID", 'E4 TB Allocation Details'!$A$18:$L$18, 0),FALSE), 'E2 Allocators'!$B$15:$W$358, MATCH('O5 Details by Class &amp; Accounts'!CI$18, 'E2 Allocators'!$B$15:$W$15, 0),FALSE)*$E207)</f>
        <v>0</v>
      </c>
      <c r="CJ207" s="2186">
        <f>IF(ISERROR(VLOOKUP(VLOOKUP($A207, 'E4 TB Allocation Details'!$A$18:$L$214, MATCH("A &amp; G ID", 'E4 TB Allocation Details'!$A$18:$L$18, 0),FALSE), 'E2 Allocators'!$B$15:$W$358, MATCH('O5 Details by Class &amp; Accounts'!CJ$18, 'E2 Allocators'!$B$15:$W$15, 0),FALSE)*$E207), 0, VLOOKUP(VLOOKUP($A207, 'E4 TB Allocation Details'!$A$18:$L$214, MATCH("A &amp; G ID", 'E4 TB Allocation Details'!$A$18:$L$18, 0),FALSE), 'E2 Allocators'!$B$15:$W$358, MATCH('O5 Details by Class &amp; Accounts'!CJ$18, 'E2 Allocators'!$B$15:$W$15, 0),FALSE)*$E207)</f>
        <v>0</v>
      </c>
      <c r="CK207" s="2186">
        <f>IF(ISERROR(VLOOKUP(VLOOKUP($A207, 'E4 TB Allocation Details'!$A$18:$L$214, MATCH("A &amp; G ID", 'E4 TB Allocation Details'!$A$18:$L$18, 0),FALSE), 'E2 Allocators'!$B$15:$W$358, MATCH('O5 Details by Class &amp; Accounts'!CK$18, 'E2 Allocators'!$B$15:$W$15, 0),FALSE)*$E207), 0, VLOOKUP(VLOOKUP($A207, 'E4 TB Allocation Details'!$A$18:$L$214, MATCH("A &amp; G ID", 'E4 TB Allocation Details'!$A$18:$L$18, 0),FALSE), 'E2 Allocators'!$B$15:$W$358, MATCH('O5 Details by Class &amp; Accounts'!CK$18, 'E2 Allocators'!$B$15:$W$15, 0),FALSE)*$E207)</f>
        <v>0</v>
      </c>
      <c r="CL207" s="2186">
        <f>IF(ISERROR(VLOOKUP(VLOOKUP($A207, 'E4 TB Allocation Details'!$A$18:$L$214, MATCH("A &amp; G ID", 'E4 TB Allocation Details'!$A$18:$L$18, 0),FALSE), 'E2 Allocators'!$B$15:$W$358, MATCH('O5 Details by Class &amp; Accounts'!CL$18, 'E2 Allocators'!$B$15:$W$15, 0),FALSE)*$E207), 0, VLOOKUP(VLOOKUP($A207, 'E4 TB Allocation Details'!$A$18:$L$214, MATCH("A &amp; G ID", 'E4 TB Allocation Details'!$A$18:$L$18, 0),FALSE), 'E2 Allocators'!$B$15:$W$358, MATCH('O5 Details by Class &amp; Accounts'!CL$18, 'E2 Allocators'!$B$15:$W$15, 0),FALSE)*$E207)</f>
        <v>0</v>
      </c>
      <c r="CM207" s="2186">
        <f>IF(ISERROR(VLOOKUP(VLOOKUP($A207, 'E4 TB Allocation Details'!$A$18:$L$214, MATCH("A &amp; G ID", 'E4 TB Allocation Details'!$A$18:$L$18, 0),FALSE), 'E2 Allocators'!$B$15:$W$358, MATCH('O5 Details by Class &amp; Accounts'!CM$18, 'E2 Allocators'!$B$15:$W$15, 0),FALSE)*$E207), 0, VLOOKUP(VLOOKUP($A207, 'E4 TB Allocation Details'!$A$18:$L$214, MATCH("A &amp; G ID", 'E4 TB Allocation Details'!$A$18:$L$18, 0),FALSE), 'E2 Allocators'!$B$15:$W$358, MATCH('O5 Details by Class &amp; Accounts'!CM$18, 'E2 Allocators'!$B$15:$W$15, 0),FALSE)*$E207)</f>
        <v>0</v>
      </c>
      <c r="CN207" s="2186">
        <f>SUM(BT207:CM207)</f>
        <v>1974426.5451093731</v>
      </c>
      <c r="CO207" s="2187">
        <f>+E207-AC207-AX207-BS207-CN207</f>
        <v>0</v>
      </c>
      <c r="CQ207" s="1625" t="s">
        <v>1186</v>
      </c>
    </row>
    <row r="208" spans="1:95" s="54" customFormat="1" ht="12.75" x14ac:dyDescent="0.2">
      <c r="A208" s="992">
        <v>6105</v>
      </c>
      <c r="B208" s="993" t="s">
        <v>544</v>
      </c>
      <c r="C208" s="2184">
        <f>IF(ISERROR(VLOOKUP($A208,'I3 TB Data'!$A$19:$H$483,MATCH('O5 Details by Class &amp; Accounts'!$C$18, 'I3 TB Data'!$A$19:$H$19,0),0)), 0, VLOOKUP($A208,'I3 TB Data'!$A$19:$H$483,MATCH('O5 Details by Class &amp; Accounts'!$C$18,'I3 TB Data'!$A$19:$H$19,0),0))</f>
        <v>268803</v>
      </c>
      <c r="D208" s="2185"/>
      <c r="E208" s="2184">
        <f t="shared" si="53"/>
        <v>268803</v>
      </c>
      <c r="F208" s="2186">
        <f>IF(ISERROR(VLOOKUP($A208, 'E1 Categorization'!A33:E124, MATCH("Customer Component", 'E1 Categorization'!$A$33:$E$33,0), 0)), 0, IF(VLOOKUP($A208, 'E1 Categorization'!A33:E124, MATCH("Customer Component", 'E1 Categorization'!$A$33:$E$33,0), 0)=0, 'O5 Details by Class &amp; Accounts'!$E208, IF(AND(VLOOKUP($A208, 'E1 Categorization'!A33:E124, MATCH("Customer Component", 'E1 Categorization'!$A$33:$E$33,0), 0) &gt;0, VLOOKUP($A208, 'E1 Categorization'!A33:E124, MATCH("Customer Component", 'E1 Categorization'!$A$33:$E$33,0), 0)&lt;1), 'O5 Details by Class &amp; Accounts'!$E208*(1-VLOOKUP($A208, 'E1 Categorization'!A33:E124, MATCH("Customer Component", 'E1 Categorization'!$A$33:$E$33,0), 0)), 0)))</f>
        <v>0</v>
      </c>
      <c r="G208" s="2186">
        <f>IF(ISERROR(VLOOKUP($A208, 'E1 Categorization'!A33:E124, MATCH("Customer Component", 'E1 Categorization'!$A$33:$E$33,0), 0)),0, IF(VLOOKUP($A208, 'E1 Categorization'!A33:E124, MATCH("Customer Component", 'E1 Categorization'!$A$33:$E$33,0), 0)=0, 0, IF(AND(VLOOKUP($A208, 'E1 Categorization'!A33:E124, MATCH("Customer Component", 'E1 Categorization'!$A$33:$E$33,0), 0) &gt;0, VLOOKUP($A208, 'E1 Categorization'!A33:E124, MATCH("Customer Component", 'E1 Categorization'!$A$33:$E$33,0), 0)&lt;1), 'O5 Details by Class &amp; Accounts'!$E208*(VLOOKUP($A208, 'E1 Categorization'!A33:E124, MATCH("Customer Component", 'E1 Categorization'!$A$33:$E$33,0), 0)), 'O5 Details by Class &amp; Accounts'!$E208)))</f>
        <v>0</v>
      </c>
      <c r="H208" s="2186">
        <f t="shared" si="46"/>
        <v>0</v>
      </c>
      <c r="I208" s="2186">
        <f>IF(ISERROR(VLOOKUP(VLOOKUP($A208, 'E4 TB Allocation Details'!$A$18:$L$214, MATCH("Demand ID", 'E4 TB Allocation Details'!$A$18:$L$18, 0),FALSE), 'E2 Allocators'!$B$15:$W$358, MATCH('O5 Details by Class &amp; Accounts'!I$18, 'E2 Allocators'!$B$15:$W$15, 0),FALSE)*$F208), 0, VLOOKUP(VLOOKUP($A208, 'E4 TB Allocation Details'!$A$18:$L$214, MATCH("Demand ID", 'E4 TB Allocation Details'!$A$18:$L$18, 0),FALSE), 'E2 Allocators'!$B$15:$W$358, MATCH('O5 Details by Class &amp; Accounts'!I$18, 'E2 Allocators'!$B$15:$W$15, 0),FALSE)*$F208)</f>
        <v>0</v>
      </c>
      <c r="J208" s="2186">
        <f>IF(ISERROR(VLOOKUP(VLOOKUP($A208, 'E4 TB Allocation Details'!$A$18:$L$214, MATCH("Demand ID", 'E4 TB Allocation Details'!$A$18:$L$18, 0),FALSE), 'E2 Allocators'!$B$15:$W$358, MATCH('O5 Details by Class &amp; Accounts'!J$18, 'E2 Allocators'!$B$15:$W$15, 0),FALSE)*$F208), 0, VLOOKUP(VLOOKUP($A208, 'E4 TB Allocation Details'!$A$18:$L$214, MATCH("Demand ID", 'E4 TB Allocation Details'!$A$18:$L$18, 0),FALSE), 'E2 Allocators'!$B$15:$W$358, MATCH('O5 Details by Class &amp; Accounts'!J$18, 'E2 Allocators'!$B$15:$W$15, 0),FALSE)*$F208)</f>
        <v>0</v>
      </c>
      <c r="K208" s="2186">
        <f>IF(ISERROR(VLOOKUP(VLOOKUP($A208, 'E4 TB Allocation Details'!$A$18:$L$214, MATCH("Demand ID", 'E4 TB Allocation Details'!$A$18:$L$18, 0),FALSE), 'E2 Allocators'!$B$15:$W$358, MATCH('O5 Details by Class &amp; Accounts'!K$18, 'E2 Allocators'!$B$15:$W$15, 0),FALSE)*$F208), 0, VLOOKUP(VLOOKUP($A208, 'E4 TB Allocation Details'!$A$18:$L$214, MATCH("Demand ID", 'E4 TB Allocation Details'!$A$18:$L$18, 0),FALSE), 'E2 Allocators'!$B$15:$W$358, MATCH('O5 Details by Class &amp; Accounts'!K$18, 'E2 Allocators'!$B$15:$W$15, 0),FALSE)*$F208)</f>
        <v>0</v>
      </c>
      <c r="L208" s="2186">
        <f>IF(ISERROR(VLOOKUP(VLOOKUP($A208, 'E4 TB Allocation Details'!$A$18:$L$214, MATCH("Demand ID", 'E4 TB Allocation Details'!$A$18:$L$18, 0),FALSE), 'E2 Allocators'!$B$15:$W$358, MATCH('O5 Details by Class &amp; Accounts'!L$18, 'E2 Allocators'!$B$15:$W$15, 0),FALSE)*$F208), 0, VLOOKUP(VLOOKUP($A208, 'E4 TB Allocation Details'!$A$18:$L$214, MATCH("Demand ID", 'E4 TB Allocation Details'!$A$18:$L$18, 0),FALSE), 'E2 Allocators'!$B$15:$W$358, MATCH('O5 Details by Class &amp; Accounts'!L$18, 'E2 Allocators'!$B$15:$W$15, 0),FALSE)*$F208)</f>
        <v>0</v>
      </c>
      <c r="M208" s="2186">
        <f>IF(ISERROR(VLOOKUP(VLOOKUP($A208, 'E4 TB Allocation Details'!$A$18:$L$214, MATCH("Demand ID", 'E4 TB Allocation Details'!$A$18:$L$18, 0),FALSE), 'E2 Allocators'!$B$15:$W$358, MATCH('O5 Details by Class &amp; Accounts'!M$18, 'E2 Allocators'!$B$15:$W$15, 0),FALSE)*$F208), 0, VLOOKUP(VLOOKUP($A208, 'E4 TB Allocation Details'!$A$18:$L$214, MATCH("Demand ID", 'E4 TB Allocation Details'!$A$18:$L$18, 0),FALSE), 'E2 Allocators'!$B$15:$W$358, MATCH('O5 Details by Class &amp; Accounts'!M$18, 'E2 Allocators'!$B$15:$W$15, 0),FALSE)*$F208)</f>
        <v>0</v>
      </c>
      <c r="N208" s="2186">
        <f>IF(ISERROR(VLOOKUP(VLOOKUP($A208, 'E4 TB Allocation Details'!$A$18:$L$214, MATCH("Demand ID", 'E4 TB Allocation Details'!$A$18:$L$18, 0),FALSE), 'E2 Allocators'!$B$15:$W$358, MATCH('O5 Details by Class &amp; Accounts'!N$18, 'E2 Allocators'!$B$15:$W$15, 0),FALSE)*$F208), 0, VLOOKUP(VLOOKUP($A208, 'E4 TB Allocation Details'!$A$18:$L$214, MATCH("Demand ID", 'E4 TB Allocation Details'!$A$18:$L$18, 0),FALSE), 'E2 Allocators'!$B$15:$W$358, MATCH('O5 Details by Class &amp; Accounts'!N$18, 'E2 Allocators'!$B$15:$W$15, 0),FALSE)*$F208)</f>
        <v>0</v>
      </c>
      <c r="O208" s="2186">
        <f>IF(ISERROR(VLOOKUP(VLOOKUP($A208, 'E4 TB Allocation Details'!$A$18:$L$214, MATCH("Demand ID", 'E4 TB Allocation Details'!$A$18:$L$18, 0),FALSE), 'E2 Allocators'!$B$15:$W$358, MATCH('O5 Details by Class &amp; Accounts'!O$18, 'E2 Allocators'!$B$15:$W$15, 0),FALSE)*$F208), 0, VLOOKUP(VLOOKUP($A208, 'E4 TB Allocation Details'!$A$18:$L$214, MATCH("Demand ID", 'E4 TB Allocation Details'!$A$18:$L$18, 0),FALSE), 'E2 Allocators'!$B$15:$W$358, MATCH('O5 Details by Class &amp; Accounts'!O$18, 'E2 Allocators'!$B$15:$W$15, 0),FALSE)*$F208)</f>
        <v>0</v>
      </c>
      <c r="P208" s="2186">
        <f>IF(ISERROR(VLOOKUP(VLOOKUP($A208, 'E4 TB Allocation Details'!$A$18:$L$214, MATCH("Demand ID", 'E4 TB Allocation Details'!$A$18:$L$18, 0),FALSE), 'E2 Allocators'!$B$15:$W$358, MATCH('O5 Details by Class &amp; Accounts'!P$18, 'E2 Allocators'!$B$15:$W$15, 0),FALSE)*$F208), 0, VLOOKUP(VLOOKUP($A208, 'E4 TB Allocation Details'!$A$18:$L$214, MATCH("Demand ID", 'E4 TB Allocation Details'!$A$18:$L$18, 0),FALSE), 'E2 Allocators'!$B$15:$W$358, MATCH('O5 Details by Class &amp; Accounts'!P$18, 'E2 Allocators'!$B$15:$W$15, 0),FALSE)*$F208)</f>
        <v>0</v>
      </c>
      <c r="Q208" s="2186">
        <f>IF(ISERROR(VLOOKUP(VLOOKUP($A208, 'E4 TB Allocation Details'!$A$18:$L$214, MATCH("Demand ID", 'E4 TB Allocation Details'!$A$18:$L$18, 0),FALSE), 'E2 Allocators'!$B$15:$W$358, MATCH('O5 Details by Class &amp; Accounts'!Q$18, 'E2 Allocators'!$B$15:$W$15, 0),FALSE)*$F208), 0, VLOOKUP(VLOOKUP($A208, 'E4 TB Allocation Details'!$A$18:$L$214, MATCH("Demand ID", 'E4 TB Allocation Details'!$A$18:$L$18, 0),FALSE), 'E2 Allocators'!$B$15:$W$358, MATCH('O5 Details by Class &amp; Accounts'!Q$18, 'E2 Allocators'!$B$15:$W$15, 0),FALSE)*$F208)</f>
        <v>0</v>
      </c>
      <c r="R208" s="2186">
        <f>IF(ISERROR(VLOOKUP(VLOOKUP($A208, 'E4 TB Allocation Details'!$A$18:$L$214, MATCH("Demand ID", 'E4 TB Allocation Details'!$A$18:$L$18, 0),FALSE), 'E2 Allocators'!$B$15:$W$358, MATCH('O5 Details by Class &amp; Accounts'!R$18, 'E2 Allocators'!$B$15:$W$15, 0),FALSE)*$F208), 0, VLOOKUP(VLOOKUP($A208, 'E4 TB Allocation Details'!$A$18:$L$214, MATCH("Demand ID", 'E4 TB Allocation Details'!$A$18:$L$18, 0),FALSE), 'E2 Allocators'!$B$15:$W$358, MATCH('O5 Details by Class &amp; Accounts'!R$18, 'E2 Allocators'!$B$15:$W$15, 0),FALSE)*$F208)</f>
        <v>0</v>
      </c>
      <c r="S208" s="2186">
        <f>IF(ISERROR(VLOOKUP(VLOOKUP($A208, 'E4 TB Allocation Details'!$A$18:$L$214, MATCH("Demand ID", 'E4 TB Allocation Details'!$A$18:$L$18, 0),FALSE), 'E2 Allocators'!$B$15:$W$358, MATCH('O5 Details by Class &amp; Accounts'!S$18, 'E2 Allocators'!$B$15:$W$15, 0),FALSE)*$F208), 0, VLOOKUP(VLOOKUP($A208, 'E4 TB Allocation Details'!$A$18:$L$214, MATCH("Demand ID", 'E4 TB Allocation Details'!$A$18:$L$18, 0),FALSE), 'E2 Allocators'!$B$15:$W$358, MATCH('O5 Details by Class &amp; Accounts'!S$18, 'E2 Allocators'!$B$15:$W$15, 0),FALSE)*$F208)</f>
        <v>0</v>
      </c>
      <c r="T208" s="2186">
        <f>IF(ISERROR(VLOOKUP(VLOOKUP($A208, 'E4 TB Allocation Details'!$A$18:$L$214, MATCH("Demand ID", 'E4 TB Allocation Details'!$A$18:$L$18, 0),FALSE), 'E2 Allocators'!$B$15:$W$358, MATCH('O5 Details by Class &amp; Accounts'!T$18, 'E2 Allocators'!$B$15:$W$15, 0),FALSE)*$F208), 0, VLOOKUP(VLOOKUP($A208, 'E4 TB Allocation Details'!$A$18:$L$214, MATCH("Demand ID", 'E4 TB Allocation Details'!$A$18:$L$18, 0),FALSE), 'E2 Allocators'!$B$15:$W$358, MATCH('O5 Details by Class &amp; Accounts'!T$18, 'E2 Allocators'!$B$15:$W$15, 0),FALSE)*$F208)</f>
        <v>0</v>
      </c>
      <c r="U208" s="2186">
        <f>IF(ISERROR(VLOOKUP(VLOOKUP($A208, 'E4 TB Allocation Details'!$A$18:$L$214, MATCH("Demand ID", 'E4 TB Allocation Details'!$A$18:$L$18, 0),FALSE), 'E2 Allocators'!$B$15:$W$358, MATCH('O5 Details by Class &amp; Accounts'!U$18, 'E2 Allocators'!$B$15:$W$15, 0),FALSE)*$F208), 0, VLOOKUP(VLOOKUP($A208, 'E4 TB Allocation Details'!$A$18:$L$214, MATCH("Demand ID", 'E4 TB Allocation Details'!$A$18:$L$18, 0),FALSE), 'E2 Allocators'!$B$15:$W$358, MATCH('O5 Details by Class &amp; Accounts'!U$18, 'E2 Allocators'!$B$15:$W$15, 0),FALSE)*$F208)</f>
        <v>0</v>
      </c>
      <c r="V208" s="2186">
        <f>IF(ISERROR(VLOOKUP(VLOOKUP($A208, 'E4 TB Allocation Details'!$A$18:$L$214, MATCH("Demand ID", 'E4 TB Allocation Details'!$A$18:$L$18, 0),FALSE), 'E2 Allocators'!$B$15:$W$358, MATCH('O5 Details by Class &amp; Accounts'!V$18, 'E2 Allocators'!$B$15:$W$15, 0),FALSE)*$F208), 0, VLOOKUP(VLOOKUP($A208, 'E4 TB Allocation Details'!$A$18:$L$214, MATCH("Demand ID", 'E4 TB Allocation Details'!$A$18:$L$18, 0),FALSE), 'E2 Allocators'!$B$15:$W$358, MATCH('O5 Details by Class &amp; Accounts'!V$18, 'E2 Allocators'!$B$15:$W$15, 0),FALSE)*$F208)</f>
        <v>0</v>
      </c>
      <c r="W208" s="2186">
        <f>IF(ISERROR(VLOOKUP(VLOOKUP($A208, 'E4 TB Allocation Details'!$A$18:$L$214, MATCH("Demand ID", 'E4 TB Allocation Details'!$A$18:$L$18, 0),FALSE), 'E2 Allocators'!$B$15:$W$358, MATCH('O5 Details by Class &amp; Accounts'!W$18, 'E2 Allocators'!$B$15:$W$15, 0),FALSE)*$F208), 0, VLOOKUP(VLOOKUP($A208, 'E4 TB Allocation Details'!$A$18:$L$214, MATCH("Demand ID", 'E4 TB Allocation Details'!$A$18:$L$18, 0),FALSE), 'E2 Allocators'!$B$15:$W$358, MATCH('O5 Details by Class &amp; Accounts'!W$18, 'E2 Allocators'!$B$15:$W$15, 0),FALSE)*$F208)</f>
        <v>0</v>
      </c>
      <c r="X208" s="2186">
        <f>IF(ISERROR(VLOOKUP(VLOOKUP($A208, 'E4 TB Allocation Details'!$A$18:$L$214, MATCH("Demand ID", 'E4 TB Allocation Details'!$A$18:$L$18, 0),FALSE), 'E2 Allocators'!$B$15:$W$358, MATCH('O5 Details by Class &amp; Accounts'!X$18, 'E2 Allocators'!$B$15:$W$15, 0),FALSE)*$F208), 0, VLOOKUP(VLOOKUP($A208, 'E4 TB Allocation Details'!$A$18:$L$214, MATCH("Demand ID", 'E4 TB Allocation Details'!$A$18:$L$18, 0),FALSE), 'E2 Allocators'!$B$15:$W$358, MATCH('O5 Details by Class &amp; Accounts'!X$18, 'E2 Allocators'!$B$15:$W$15, 0),FALSE)*$F208)</f>
        <v>0</v>
      </c>
      <c r="Y208" s="2186">
        <f>IF(ISERROR(VLOOKUP(VLOOKUP($A208, 'E4 TB Allocation Details'!$A$18:$L$214, MATCH("Demand ID", 'E4 TB Allocation Details'!$A$18:$L$18, 0),FALSE), 'E2 Allocators'!$B$15:$W$358, MATCH('O5 Details by Class &amp; Accounts'!Y$18, 'E2 Allocators'!$B$15:$W$15, 0),FALSE)*$F208), 0, VLOOKUP(VLOOKUP($A208, 'E4 TB Allocation Details'!$A$18:$L$214, MATCH("Demand ID", 'E4 TB Allocation Details'!$A$18:$L$18, 0),FALSE), 'E2 Allocators'!$B$15:$W$358, MATCH('O5 Details by Class &amp; Accounts'!Y$18, 'E2 Allocators'!$B$15:$W$15, 0),FALSE)*$F208)</f>
        <v>0</v>
      </c>
      <c r="Z208" s="2186">
        <f>IF(ISERROR(VLOOKUP(VLOOKUP($A208, 'E4 TB Allocation Details'!$A$18:$L$214, MATCH("Demand ID", 'E4 TB Allocation Details'!$A$18:$L$18, 0),FALSE), 'E2 Allocators'!$B$15:$W$358, MATCH('O5 Details by Class &amp; Accounts'!Z$18, 'E2 Allocators'!$B$15:$W$15, 0),FALSE)*$F208), 0, VLOOKUP(VLOOKUP($A208, 'E4 TB Allocation Details'!$A$18:$L$214, MATCH("Demand ID", 'E4 TB Allocation Details'!$A$18:$L$18, 0),FALSE), 'E2 Allocators'!$B$15:$W$358, MATCH('O5 Details by Class &amp; Accounts'!Z$18, 'E2 Allocators'!$B$15:$W$15, 0),FALSE)*$F208)</f>
        <v>0</v>
      </c>
      <c r="AA208" s="2186">
        <f>IF(ISERROR(VLOOKUP(VLOOKUP($A208, 'E4 TB Allocation Details'!$A$18:$L$214, MATCH("Demand ID", 'E4 TB Allocation Details'!$A$18:$L$18, 0),FALSE), 'E2 Allocators'!$B$15:$W$358, MATCH('O5 Details by Class &amp; Accounts'!AA$18, 'E2 Allocators'!$B$15:$W$15, 0),FALSE)*$F208), 0, VLOOKUP(VLOOKUP($A208, 'E4 TB Allocation Details'!$A$18:$L$214, MATCH("Demand ID", 'E4 TB Allocation Details'!$A$18:$L$18, 0),FALSE), 'E2 Allocators'!$B$15:$W$358, MATCH('O5 Details by Class &amp; Accounts'!AA$18, 'E2 Allocators'!$B$15:$W$15, 0),FALSE)*$F208)</f>
        <v>0</v>
      </c>
      <c r="AB208" s="2186">
        <f>IF(ISERROR(VLOOKUP(VLOOKUP($A208, 'E4 TB Allocation Details'!$A$18:$L$214, MATCH("Demand ID", 'E4 TB Allocation Details'!$A$18:$L$18, 0),FALSE), 'E2 Allocators'!$B$15:$W$358, MATCH('O5 Details by Class &amp; Accounts'!AB$18, 'E2 Allocators'!$B$15:$W$15, 0),FALSE)*$F208), 0, VLOOKUP(VLOOKUP($A208, 'E4 TB Allocation Details'!$A$18:$L$214, MATCH("Demand ID", 'E4 TB Allocation Details'!$A$18:$L$18, 0),FALSE), 'E2 Allocators'!$B$15:$W$358, MATCH('O5 Details by Class &amp; Accounts'!AB$18, 'E2 Allocators'!$B$15:$W$15, 0),FALSE)*$F208)</f>
        <v>0</v>
      </c>
      <c r="AC208" s="2186">
        <f t="shared" si="47"/>
        <v>0</v>
      </c>
      <c r="AD208" s="2186">
        <f>IF(ISERROR(VLOOKUP(VLOOKUP($A208, 'E4 TB Allocation Details'!$A$18:$L$214, MATCH("Customer ID", 'E4 TB Allocation Details'!$A$18:$L$18, 0),FALSE), 'E2 Allocators'!$B$15:$W$358, MATCH('O5 Details by Class &amp; Accounts'!AD$18, 'E2 Allocators'!$B$15:$W$15, 0),FALSE)*$G208), 0, VLOOKUP(VLOOKUP($A208, 'E4 TB Allocation Details'!$A$18:$L$214, MATCH("Customer ID", 'E4 TB Allocation Details'!$A$18:$L$18, 0),FALSE), 'E2 Allocators'!$B$15:$W$358, MATCH('O5 Details by Class &amp; Accounts'!AD$18, 'E2 Allocators'!$B$15:$W$15, 0),FALSE)*$G208)</f>
        <v>0</v>
      </c>
      <c r="AE208" s="2186">
        <f>IF(ISERROR(VLOOKUP(VLOOKUP($A208, 'E4 TB Allocation Details'!$A$18:$L$214, MATCH("Customer ID", 'E4 TB Allocation Details'!$A$18:$L$18, 0),FALSE), 'E2 Allocators'!$B$15:$W$358, MATCH('O5 Details by Class &amp; Accounts'!AE$18, 'E2 Allocators'!$B$15:$W$15, 0),FALSE)*$G208), 0, VLOOKUP(VLOOKUP($A208, 'E4 TB Allocation Details'!$A$18:$L$214, MATCH("Customer ID", 'E4 TB Allocation Details'!$A$18:$L$18, 0),FALSE), 'E2 Allocators'!$B$15:$W$358, MATCH('O5 Details by Class &amp; Accounts'!AE$18, 'E2 Allocators'!$B$15:$W$15, 0),FALSE)*$G208)</f>
        <v>0</v>
      </c>
      <c r="AF208" s="2186">
        <f>IF(ISERROR(VLOOKUP(VLOOKUP($A208, 'E4 TB Allocation Details'!$A$18:$L$214, MATCH("Customer ID", 'E4 TB Allocation Details'!$A$18:$L$18, 0),FALSE), 'E2 Allocators'!$B$15:$W$358, MATCH('O5 Details by Class &amp; Accounts'!AF$18, 'E2 Allocators'!$B$15:$W$15, 0),FALSE)*$G208), 0, VLOOKUP(VLOOKUP($A208, 'E4 TB Allocation Details'!$A$18:$L$214, MATCH("Customer ID", 'E4 TB Allocation Details'!$A$18:$L$18, 0),FALSE), 'E2 Allocators'!$B$15:$W$358, MATCH('O5 Details by Class &amp; Accounts'!AF$18, 'E2 Allocators'!$B$15:$W$15, 0),FALSE)*$G208)</f>
        <v>0</v>
      </c>
      <c r="AG208" s="2186">
        <f>IF(ISERROR(VLOOKUP(VLOOKUP($A208, 'E4 TB Allocation Details'!$A$18:$L$214, MATCH("Customer ID", 'E4 TB Allocation Details'!$A$18:$L$18, 0),FALSE), 'E2 Allocators'!$B$15:$W$358, MATCH('O5 Details by Class &amp; Accounts'!AG$18, 'E2 Allocators'!$B$15:$W$15, 0),FALSE)*$G208), 0, VLOOKUP(VLOOKUP($A208, 'E4 TB Allocation Details'!$A$18:$L$214, MATCH("Customer ID", 'E4 TB Allocation Details'!$A$18:$L$18, 0),FALSE), 'E2 Allocators'!$B$15:$W$358, MATCH('O5 Details by Class &amp; Accounts'!AG$18, 'E2 Allocators'!$B$15:$W$15, 0),FALSE)*$G208)</f>
        <v>0</v>
      </c>
      <c r="AH208" s="2186">
        <f>IF(ISERROR(VLOOKUP(VLOOKUP($A208, 'E4 TB Allocation Details'!$A$18:$L$214, MATCH("Customer ID", 'E4 TB Allocation Details'!$A$18:$L$18, 0),FALSE), 'E2 Allocators'!$B$15:$W$358, MATCH('O5 Details by Class &amp; Accounts'!AH$18, 'E2 Allocators'!$B$15:$W$15, 0),FALSE)*$G208), 0, VLOOKUP(VLOOKUP($A208, 'E4 TB Allocation Details'!$A$18:$L$214, MATCH("Customer ID", 'E4 TB Allocation Details'!$A$18:$L$18, 0),FALSE), 'E2 Allocators'!$B$15:$W$358, MATCH('O5 Details by Class &amp; Accounts'!AH$18, 'E2 Allocators'!$B$15:$W$15, 0),FALSE)*$G208)</f>
        <v>0</v>
      </c>
      <c r="AI208" s="2186">
        <f>IF(ISERROR(VLOOKUP(VLOOKUP($A208, 'E4 TB Allocation Details'!$A$18:$L$214, MATCH("Customer ID", 'E4 TB Allocation Details'!$A$18:$L$18, 0),FALSE), 'E2 Allocators'!$B$15:$W$358, MATCH('O5 Details by Class &amp; Accounts'!AI$18, 'E2 Allocators'!$B$15:$W$15, 0),FALSE)*$G208), 0, VLOOKUP(VLOOKUP($A208, 'E4 TB Allocation Details'!$A$18:$L$214, MATCH("Customer ID", 'E4 TB Allocation Details'!$A$18:$L$18, 0),FALSE), 'E2 Allocators'!$B$15:$W$358, MATCH('O5 Details by Class &amp; Accounts'!AI$18, 'E2 Allocators'!$B$15:$W$15, 0),FALSE)*$G208)</f>
        <v>0</v>
      </c>
      <c r="AJ208" s="2186">
        <f>IF(ISERROR(VLOOKUP(VLOOKUP($A208, 'E4 TB Allocation Details'!$A$18:$L$214, MATCH("Customer ID", 'E4 TB Allocation Details'!$A$18:$L$18, 0),FALSE), 'E2 Allocators'!$B$15:$W$358, MATCH('O5 Details by Class &amp; Accounts'!AJ$18, 'E2 Allocators'!$B$15:$W$15, 0),FALSE)*$G208), 0, VLOOKUP(VLOOKUP($A208, 'E4 TB Allocation Details'!$A$18:$L$214, MATCH("Customer ID", 'E4 TB Allocation Details'!$A$18:$L$18, 0),FALSE), 'E2 Allocators'!$B$15:$W$358, MATCH('O5 Details by Class &amp; Accounts'!AJ$18, 'E2 Allocators'!$B$15:$W$15, 0),FALSE)*$G208)</f>
        <v>0</v>
      </c>
      <c r="AK208" s="2186">
        <f>IF(ISERROR(VLOOKUP(VLOOKUP($A208, 'E4 TB Allocation Details'!$A$18:$L$214, MATCH("Customer ID", 'E4 TB Allocation Details'!$A$18:$L$18, 0),FALSE), 'E2 Allocators'!$B$15:$W$358, MATCH('O5 Details by Class &amp; Accounts'!AK$18, 'E2 Allocators'!$B$15:$W$15, 0),FALSE)*$G208), 0, VLOOKUP(VLOOKUP($A208, 'E4 TB Allocation Details'!$A$18:$L$214, MATCH("Customer ID", 'E4 TB Allocation Details'!$A$18:$L$18, 0),FALSE), 'E2 Allocators'!$B$15:$W$358, MATCH('O5 Details by Class &amp; Accounts'!AK$18, 'E2 Allocators'!$B$15:$W$15, 0),FALSE)*$G208)</f>
        <v>0</v>
      </c>
      <c r="AL208" s="2186">
        <f>IF(ISERROR(VLOOKUP(VLOOKUP($A208, 'E4 TB Allocation Details'!$A$18:$L$214, MATCH("Customer ID", 'E4 TB Allocation Details'!$A$18:$L$18, 0),FALSE), 'E2 Allocators'!$B$15:$W$358, MATCH('O5 Details by Class &amp; Accounts'!AL$18, 'E2 Allocators'!$B$15:$W$15, 0),FALSE)*$G208), 0, VLOOKUP(VLOOKUP($A208, 'E4 TB Allocation Details'!$A$18:$L$214, MATCH("Customer ID", 'E4 TB Allocation Details'!$A$18:$L$18, 0),FALSE), 'E2 Allocators'!$B$15:$W$358, MATCH('O5 Details by Class &amp; Accounts'!AL$18, 'E2 Allocators'!$B$15:$W$15, 0),FALSE)*$G208)</f>
        <v>0</v>
      </c>
      <c r="AM208" s="2186">
        <f>IF(ISERROR(VLOOKUP(VLOOKUP($A208, 'E4 TB Allocation Details'!$A$18:$L$214, MATCH("Customer ID", 'E4 TB Allocation Details'!$A$18:$L$18, 0),FALSE), 'E2 Allocators'!$B$15:$W$358, MATCH('O5 Details by Class &amp; Accounts'!AM$18, 'E2 Allocators'!$B$15:$W$15, 0),FALSE)*$G208), 0, VLOOKUP(VLOOKUP($A208, 'E4 TB Allocation Details'!$A$18:$L$214, MATCH("Customer ID", 'E4 TB Allocation Details'!$A$18:$L$18, 0),FALSE), 'E2 Allocators'!$B$15:$W$358, MATCH('O5 Details by Class &amp; Accounts'!AM$18, 'E2 Allocators'!$B$15:$W$15, 0),FALSE)*$G208)</f>
        <v>0</v>
      </c>
      <c r="AN208" s="2186">
        <f>IF(ISERROR(VLOOKUP(VLOOKUP($A208, 'E4 TB Allocation Details'!$A$18:$L$214, MATCH("Customer ID", 'E4 TB Allocation Details'!$A$18:$L$18, 0),FALSE), 'E2 Allocators'!$B$15:$W$358, MATCH('O5 Details by Class &amp; Accounts'!AN$18, 'E2 Allocators'!$B$15:$W$15, 0),FALSE)*$G208), 0, VLOOKUP(VLOOKUP($A208, 'E4 TB Allocation Details'!$A$18:$L$214, MATCH("Customer ID", 'E4 TB Allocation Details'!$A$18:$L$18, 0),FALSE), 'E2 Allocators'!$B$15:$W$358, MATCH('O5 Details by Class &amp; Accounts'!AN$18, 'E2 Allocators'!$B$15:$W$15, 0),FALSE)*$G208)</f>
        <v>0</v>
      </c>
      <c r="AO208" s="2186">
        <f>IF(ISERROR(VLOOKUP(VLOOKUP($A208, 'E4 TB Allocation Details'!$A$18:$L$214, MATCH("Customer ID", 'E4 TB Allocation Details'!$A$18:$L$18, 0),FALSE), 'E2 Allocators'!$B$15:$W$358, MATCH('O5 Details by Class &amp; Accounts'!AO$18, 'E2 Allocators'!$B$15:$W$15, 0),FALSE)*$G208), 0, VLOOKUP(VLOOKUP($A208, 'E4 TB Allocation Details'!$A$18:$L$214, MATCH("Customer ID", 'E4 TB Allocation Details'!$A$18:$L$18, 0),FALSE), 'E2 Allocators'!$B$15:$W$358, MATCH('O5 Details by Class &amp; Accounts'!AO$18, 'E2 Allocators'!$B$15:$W$15, 0),FALSE)*$G208)</f>
        <v>0</v>
      </c>
      <c r="AP208" s="2186">
        <f>IF(ISERROR(VLOOKUP(VLOOKUP($A208, 'E4 TB Allocation Details'!$A$18:$L$214, MATCH("Customer ID", 'E4 TB Allocation Details'!$A$18:$L$18, 0),FALSE), 'E2 Allocators'!$B$15:$W$358, MATCH('O5 Details by Class &amp; Accounts'!AP$18, 'E2 Allocators'!$B$15:$W$15, 0),FALSE)*$G208), 0, VLOOKUP(VLOOKUP($A208, 'E4 TB Allocation Details'!$A$18:$L$214, MATCH("Customer ID", 'E4 TB Allocation Details'!$A$18:$L$18, 0),FALSE), 'E2 Allocators'!$B$15:$W$358, MATCH('O5 Details by Class &amp; Accounts'!AP$18, 'E2 Allocators'!$B$15:$W$15, 0),FALSE)*$G208)</f>
        <v>0</v>
      </c>
      <c r="AQ208" s="2186">
        <f>IF(ISERROR(VLOOKUP(VLOOKUP($A208, 'E4 TB Allocation Details'!$A$18:$L$214, MATCH("Customer ID", 'E4 TB Allocation Details'!$A$18:$L$18, 0),FALSE), 'E2 Allocators'!$B$15:$W$358, MATCH('O5 Details by Class &amp; Accounts'!AQ$18, 'E2 Allocators'!$B$15:$W$15, 0),FALSE)*$G208), 0, VLOOKUP(VLOOKUP($A208, 'E4 TB Allocation Details'!$A$18:$L$214, MATCH("Customer ID", 'E4 TB Allocation Details'!$A$18:$L$18, 0),FALSE), 'E2 Allocators'!$B$15:$W$358, MATCH('O5 Details by Class &amp; Accounts'!AQ$18, 'E2 Allocators'!$B$15:$W$15, 0),FALSE)*$G208)</f>
        <v>0</v>
      </c>
      <c r="AR208" s="2186">
        <f>IF(ISERROR(VLOOKUP(VLOOKUP($A208, 'E4 TB Allocation Details'!$A$18:$L$214, MATCH("Customer ID", 'E4 TB Allocation Details'!$A$18:$L$18, 0),FALSE), 'E2 Allocators'!$B$15:$W$358, MATCH('O5 Details by Class &amp; Accounts'!AR$18, 'E2 Allocators'!$B$15:$W$15, 0),FALSE)*$G208), 0, VLOOKUP(VLOOKUP($A208, 'E4 TB Allocation Details'!$A$18:$L$214, MATCH("Customer ID", 'E4 TB Allocation Details'!$A$18:$L$18, 0),FALSE), 'E2 Allocators'!$B$15:$W$358, MATCH('O5 Details by Class &amp; Accounts'!AR$18, 'E2 Allocators'!$B$15:$W$15, 0),FALSE)*$G208)</f>
        <v>0</v>
      </c>
      <c r="AS208" s="2186">
        <f>IF(ISERROR(VLOOKUP(VLOOKUP($A208, 'E4 TB Allocation Details'!$A$18:$L$214, MATCH("Customer ID", 'E4 TB Allocation Details'!$A$18:$L$18, 0),FALSE), 'E2 Allocators'!$B$15:$W$358, MATCH('O5 Details by Class &amp; Accounts'!AS$18, 'E2 Allocators'!$B$15:$W$15, 0),FALSE)*$G208), 0, VLOOKUP(VLOOKUP($A208, 'E4 TB Allocation Details'!$A$18:$L$214, MATCH("Customer ID", 'E4 TB Allocation Details'!$A$18:$L$18, 0),FALSE), 'E2 Allocators'!$B$15:$W$358, MATCH('O5 Details by Class &amp; Accounts'!AS$18, 'E2 Allocators'!$B$15:$W$15, 0),FALSE)*$G208)</f>
        <v>0</v>
      </c>
      <c r="AT208" s="2186">
        <f>IF(ISERROR(VLOOKUP(VLOOKUP($A208, 'E4 TB Allocation Details'!$A$18:$L$214, MATCH("Customer ID", 'E4 TB Allocation Details'!$A$18:$L$18, 0),FALSE), 'E2 Allocators'!$B$15:$W$358, MATCH('O5 Details by Class &amp; Accounts'!AT$18, 'E2 Allocators'!$B$15:$W$15, 0),FALSE)*$G208), 0, VLOOKUP(VLOOKUP($A208, 'E4 TB Allocation Details'!$A$18:$L$214, MATCH("Customer ID", 'E4 TB Allocation Details'!$A$18:$L$18, 0),FALSE), 'E2 Allocators'!$B$15:$W$358, MATCH('O5 Details by Class &amp; Accounts'!AT$18, 'E2 Allocators'!$B$15:$W$15, 0),FALSE)*$G208)</f>
        <v>0</v>
      </c>
      <c r="AU208" s="2186">
        <f>IF(ISERROR(VLOOKUP(VLOOKUP($A208, 'E4 TB Allocation Details'!$A$18:$L$214, MATCH("Customer ID", 'E4 TB Allocation Details'!$A$18:$L$18, 0),FALSE), 'E2 Allocators'!$B$15:$W$358, MATCH('O5 Details by Class &amp; Accounts'!AU$18, 'E2 Allocators'!$B$15:$W$15, 0),FALSE)*$G208), 0, VLOOKUP(VLOOKUP($A208, 'E4 TB Allocation Details'!$A$18:$L$214, MATCH("Customer ID", 'E4 TB Allocation Details'!$A$18:$L$18, 0),FALSE), 'E2 Allocators'!$B$15:$W$358, MATCH('O5 Details by Class &amp; Accounts'!AU$18, 'E2 Allocators'!$B$15:$W$15, 0),FALSE)*$G208)</f>
        <v>0</v>
      </c>
      <c r="AV208" s="2186">
        <f>IF(ISERROR(VLOOKUP(VLOOKUP($A208, 'E4 TB Allocation Details'!$A$18:$L$214, MATCH("Customer ID", 'E4 TB Allocation Details'!$A$18:$L$18, 0),FALSE), 'E2 Allocators'!$B$15:$W$358, MATCH('O5 Details by Class &amp; Accounts'!AV$18, 'E2 Allocators'!$B$15:$W$15, 0),FALSE)*$G208), 0, VLOOKUP(VLOOKUP($A208, 'E4 TB Allocation Details'!$A$18:$L$214, MATCH("Customer ID", 'E4 TB Allocation Details'!$A$18:$L$18, 0),FALSE), 'E2 Allocators'!$B$15:$W$358, MATCH('O5 Details by Class &amp; Accounts'!AV$18, 'E2 Allocators'!$B$15:$W$15, 0),FALSE)*$G208)</f>
        <v>0</v>
      </c>
      <c r="AW208" s="2186">
        <f>IF(ISERROR(VLOOKUP(VLOOKUP($A208, 'E4 TB Allocation Details'!$A$18:$L$214, MATCH("Customer ID", 'E4 TB Allocation Details'!$A$18:$L$18, 0),FALSE), 'E2 Allocators'!$B$15:$W$358, MATCH('O5 Details by Class &amp; Accounts'!AW$18, 'E2 Allocators'!$B$15:$W$15, 0),FALSE)*$G208), 0, VLOOKUP(VLOOKUP($A208, 'E4 TB Allocation Details'!$A$18:$L$214, MATCH("Customer ID", 'E4 TB Allocation Details'!$A$18:$L$18, 0),FALSE), 'E2 Allocators'!$B$15:$W$358, MATCH('O5 Details by Class &amp; Accounts'!AW$18, 'E2 Allocators'!$B$15:$W$15, 0),FALSE)*$G208)</f>
        <v>0</v>
      </c>
      <c r="AX208" s="2186">
        <f t="shared" si="51"/>
        <v>0</v>
      </c>
      <c r="AY208" s="2186">
        <f>IF(ISERROR(VLOOKUP(VLOOKUP($A208, 'E4 TB Allocation Details'!$A$18:$L$214, MATCH("Misc ID", 'E4 TB Allocation Details'!$A$18:$L$18, 0),FALSE), 'E2 Allocators'!$B$15:$W$358, MATCH('O5 Details by Class &amp; Accounts'!AY$18, 'E2 Allocators'!$B$15:$W$15, 0),FALSE)*$E208), 0, VLOOKUP(VLOOKUP($A208, 'E4 TB Allocation Details'!$A$18:$L$214, MATCH("Misc ID", 'E4 TB Allocation Details'!$A$18:$L$18, 0),FALSE), 'E2 Allocators'!$B$15:$W$358, MATCH('O5 Details by Class &amp; Accounts'!AY$18, 'E2 Allocators'!$B$15:$W$15, 0),FALSE)*$E208)</f>
        <v>0</v>
      </c>
      <c r="AZ208" s="2186">
        <f>IF(ISERROR(VLOOKUP(VLOOKUP($A208, 'E4 TB Allocation Details'!$A$18:$L$214, MATCH("Misc ID", 'E4 TB Allocation Details'!$A$18:$L$18, 0),FALSE), 'E2 Allocators'!$B$15:$W$358, MATCH('O5 Details by Class &amp; Accounts'!AZ$18, 'E2 Allocators'!$B$15:$W$15, 0),FALSE)*$E208), 0, VLOOKUP(VLOOKUP($A208, 'E4 TB Allocation Details'!$A$18:$L$214, MATCH("Misc ID", 'E4 TB Allocation Details'!$A$18:$L$18, 0),FALSE), 'E2 Allocators'!$B$15:$W$358, MATCH('O5 Details by Class &amp; Accounts'!AZ$18, 'E2 Allocators'!$B$15:$W$15, 0),FALSE)*$E208)</f>
        <v>0</v>
      </c>
      <c r="BA208" s="2186">
        <f>IF(ISERROR(VLOOKUP(VLOOKUP($A208, 'E4 TB Allocation Details'!$A$18:$L$214, MATCH("Misc ID", 'E4 TB Allocation Details'!$A$18:$L$18, 0),FALSE), 'E2 Allocators'!$B$15:$W$358, MATCH('O5 Details by Class &amp; Accounts'!BA$18, 'E2 Allocators'!$B$15:$W$15, 0),FALSE)*$E208), 0, VLOOKUP(VLOOKUP($A208, 'E4 TB Allocation Details'!$A$18:$L$214, MATCH("Misc ID", 'E4 TB Allocation Details'!$A$18:$L$18, 0),FALSE), 'E2 Allocators'!$B$15:$W$358, MATCH('O5 Details by Class &amp; Accounts'!BA$18, 'E2 Allocators'!$B$15:$W$15, 0),FALSE)*$E208)</f>
        <v>0</v>
      </c>
      <c r="BB208" s="2186">
        <f>IF(ISERROR(VLOOKUP(VLOOKUP($A208, 'E4 TB Allocation Details'!$A$18:$L$214, MATCH("Misc ID", 'E4 TB Allocation Details'!$A$18:$L$18, 0),FALSE), 'E2 Allocators'!$B$15:$W$358, MATCH('O5 Details by Class &amp; Accounts'!BB$18, 'E2 Allocators'!$B$15:$W$15, 0),FALSE)*$E208), 0, VLOOKUP(VLOOKUP($A208, 'E4 TB Allocation Details'!$A$18:$L$214, MATCH("Misc ID", 'E4 TB Allocation Details'!$A$18:$L$18, 0),FALSE), 'E2 Allocators'!$B$15:$W$358, MATCH('O5 Details by Class &amp; Accounts'!BB$18, 'E2 Allocators'!$B$15:$W$15, 0),FALSE)*$E208)</f>
        <v>0</v>
      </c>
      <c r="BC208" s="2186">
        <f>IF(ISERROR(VLOOKUP(VLOOKUP($A208, 'E4 TB Allocation Details'!$A$18:$L$214, MATCH("Misc ID", 'E4 TB Allocation Details'!$A$18:$L$18, 0),FALSE), 'E2 Allocators'!$B$15:$W$358, MATCH('O5 Details by Class &amp; Accounts'!BC$18, 'E2 Allocators'!$B$15:$W$15, 0),FALSE)*$E208), 0, VLOOKUP(VLOOKUP($A208, 'E4 TB Allocation Details'!$A$18:$L$214, MATCH("Misc ID", 'E4 TB Allocation Details'!$A$18:$L$18, 0),FALSE), 'E2 Allocators'!$B$15:$W$358, MATCH('O5 Details by Class &amp; Accounts'!BC$18, 'E2 Allocators'!$B$15:$W$15, 0),FALSE)*$E208)</f>
        <v>0</v>
      </c>
      <c r="BD208" s="2186">
        <f>IF(ISERROR(VLOOKUP(VLOOKUP($A208, 'E4 TB Allocation Details'!$A$18:$L$214, MATCH("Misc ID", 'E4 TB Allocation Details'!$A$18:$L$18, 0),FALSE), 'E2 Allocators'!$B$15:$W$358, MATCH('O5 Details by Class &amp; Accounts'!BD$18, 'E2 Allocators'!$B$15:$W$15, 0),FALSE)*$E208), 0, VLOOKUP(VLOOKUP($A208, 'E4 TB Allocation Details'!$A$18:$L$214, MATCH("Misc ID", 'E4 TB Allocation Details'!$A$18:$L$18, 0),FALSE), 'E2 Allocators'!$B$15:$W$358, MATCH('O5 Details by Class &amp; Accounts'!BD$18, 'E2 Allocators'!$B$15:$W$15, 0),FALSE)*$E208)</f>
        <v>0</v>
      </c>
      <c r="BE208" s="2186">
        <f>IF(ISERROR(VLOOKUP(VLOOKUP($A208, 'E4 TB Allocation Details'!$A$18:$L$214, MATCH("Misc ID", 'E4 TB Allocation Details'!$A$18:$L$18, 0),FALSE), 'E2 Allocators'!$B$15:$W$358, MATCH('O5 Details by Class &amp; Accounts'!BE$18, 'E2 Allocators'!$B$15:$W$15, 0),FALSE)*$E208), 0, VLOOKUP(VLOOKUP($A208, 'E4 TB Allocation Details'!$A$18:$L$214, MATCH("Misc ID", 'E4 TB Allocation Details'!$A$18:$L$18, 0),FALSE), 'E2 Allocators'!$B$15:$W$358, MATCH('O5 Details by Class &amp; Accounts'!BE$18, 'E2 Allocators'!$B$15:$W$15, 0),FALSE)*$E208)</f>
        <v>0</v>
      </c>
      <c r="BF208" s="2186">
        <f>IF(ISERROR(VLOOKUP(VLOOKUP($A208, 'E4 TB Allocation Details'!$A$18:$L$214, MATCH("Misc ID", 'E4 TB Allocation Details'!$A$18:$L$18, 0),FALSE), 'E2 Allocators'!$B$15:$W$358, MATCH('O5 Details by Class &amp; Accounts'!BF$18, 'E2 Allocators'!$B$15:$W$15, 0),FALSE)*$E208), 0, VLOOKUP(VLOOKUP($A208, 'E4 TB Allocation Details'!$A$18:$L$214, MATCH("Misc ID", 'E4 TB Allocation Details'!$A$18:$L$18, 0),FALSE), 'E2 Allocators'!$B$15:$W$358, MATCH('O5 Details by Class &amp; Accounts'!BF$18, 'E2 Allocators'!$B$15:$W$15, 0),FALSE)*$E208)</f>
        <v>0</v>
      </c>
      <c r="BG208" s="2186">
        <f>IF(ISERROR(VLOOKUP(VLOOKUP($A208, 'E4 TB Allocation Details'!$A$18:$L$214, MATCH("Misc ID", 'E4 TB Allocation Details'!$A$18:$L$18, 0),FALSE), 'E2 Allocators'!$B$15:$W$358, MATCH('O5 Details by Class &amp; Accounts'!BG$18, 'E2 Allocators'!$B$15:$W$15, 0),FALSE)*$E208), 0, VLOOKUP(VLOOKUP($A208, 'E4 TB Allocation Details'!$A$18:$L$214, MATCH("Misc ID", 'E4 TB Allocation Details'!$A$18:$L$18, 0),FALSE), 'E2 Allocators'!$B$15:$W$358, MATCH('O5 Details by Class &amp; Accounts'!BG$18, 'E2 Allocators'!$B$15:$W$15, 0),FALSE)*$E208)</f>
        <v>0</v>
      </c>
      <c r="BH208" s="2186">
        <f>IF(ISERROR(VLOOKUP(VLOOKUP($A208, 'E4 TB Allocation Details'!$A$18:$L$214, MATCH("Misc ID", 'E4 TB Allocation Details'!$A$18:$L$18, 0),FALSE), 'E2 Allocators'!$B$15:$W$358, MATCH('O5 Details by Class &amp; Accounts'!BH$18, 'E2 Allocators'!$B$15:$W$15, 0),FALSE)*$E208), 0, VLOOKUP(VLOOKUP($A208, 'E4 TB Allocation Details'!$A$18:$L$214, MATCH("Misc ID", 'E4 TB Allocation Details'!$A$18:$L$18, 0),FALSE), 'E2 Allocators'!$B$15:$W$358, MATCH('O5 Details by Class &amp; Accounts'!BH$18, 'E2 Allocators'!$B$15:$W$15, 0),FALSE)*$E208)</f>
        <v>0</v>
      </c>
      <c r="BI208" s="2186">
        <f>IF(ISERROR(VLOOKUP(VLOOKUP($A208, 'E4 TB Allocation Details'!$A$18:$L$214, MATCH("Misc ID", 'E4 TB Allocation Details'!$A$18:$L$18, 0),FALSE), 'E2 Allocators'!$B$15:$W$358, MATCH('O5 Details by Class &amp; Accounts'!BI$18, 'E2 Allocators'!$B$15:$W$15, 0),FALSE)*$E208), 0, VLOOKUP(VLOOKUP($A208, 'E4 TB Allocation Details'!$A$18:$L$214, MATCH("Misc ID", 'E4 TB Allocation Details'!$A$18:$L$18, 0),FALSE), 'E2 Allocators'!$B$15:$W$358, MATCH('O5 Details by Class &amp; Accounts'!BI$18, 'E2 Allocators'!$B$15:$W$15, 0),FALSE)*$E208)</f>
        <v>0</v>
      </c>
      <c r="BJ208" s="2186">
        <f>IF(ISERROR(VLOOKUP(VLOOKUP($A208, 'E4 TB Allocation Details'!$A$18:$L$214, MATCH("Misc ID", 'E4 TB Allocation Details'!$A$18:$L$18, 0),FALSE), 'E2 Allocators'!$B$15:$W$358, MATCH('O5 Details by Class &amp; Accounts'!BJ$18, 'E2 Allocators'!$B$15:$W$15, 0),FALSE)*$E208), 0, VLOOKUP(VLOOKUP($A208, 'E4 TB Allocation Details'!$A$18:$L$214, MATCH("Misc ID", 'E4 TB Allocation Details'!$A$18:$L$18, 0),FALSE), 'E2 Allocators'!$B$15:$W$358, MATCH('O5 Details by Class &amp; Accounts'!BJ$18, 'E2 Allocators'!$B$15:$W$15, 0),FALSE)*$E208)</f>
        <v>0</v>
      </c>
      <c r="BK208" s="2186">
        <f>IF(ISERROR(VLOOKUP(VLOOKUP($A208, 'E4 TB Allocation Details'!$A$18:$L$214, MATCH("Misc ID", 'E4 TB Allocation Details'!$A$18:$L$18, 0),FALSE), 'E2 Allocators'!$B$15:$W$358, MATCH('O5 Details by Class &amp; Accounts'!BK$18, 'E2 Allocators'!$B$15:$W$15, 0),FALSE)*$E208), 0, VLOOKUP(VLOOKUP($A208, 'E4 TB Allocation Details'!$A$18:$L$214, MATCH("Misc ID", 'E4 TB Allocation Details'!$A$18:$L$18, 0),FALSE), 'E2 Allocators'!$B$15:$W$358, MATCH('O5 Details by Class &amp; Accounts'!BK$18, 'E2 Allocators'!$B$15:$W$15, 0),FALSE)*$E208)</f>
        <v>0</v>
      </c>
      <c r="BL208" s="2186">
        <f>IF(ISERROR(VLOOKUP(VLOOKUP($A208, 'E4 TB Allocation Details'!$A$18:$L$214, MATCH("Misc ID", 'E4 TB Allocation Details'!$A$18:$L$18, 0),FALSE), 'E2 Allocators'!$B$15:$W$358, MATCH('O5 Details by Class &amp; Accounts'!BL$18, 'E2 Allocators'!$B$15:$W$15, 0),FALSE)*$E208), 0, VLOOKUP(VLOOKUP($A208, 'E4 TB Allocation Details'!$A$18:$L$214, MATCH("Misc ID", 'E4 TB Allocation Details'!$A$18:$L$18, 0),FALSE), 'E2 Allocators'!$B$15:$W$358, MATCH('O5 Details by Class &amp; Accounts'!BL$18, 'E2 Allocators'!$B$15:$W$15, 0),FALSE)*$E208)</f>
        <v>0</v>
      </c>
      <c r="BM208" s="2186">
        <f>IF(ISERROR(VLOOKUP(VLOOKUP($A208, 'E4 TB Allocation Details'!$A$18:$L$214, MATCH("Misc ID", 'E4 TB Allocation Details'!$A$18:$L$18, 0),FALSE), 'E2 Allocators'!$B$15:$W$358, MATCH('O5 Details by Class &amp; Accounts'!BM$18, 'E2 Allocators'!$B$15:$W$15, 0),FALSE)*$E208), 0, VLOOKUP(VLOOKUP($A208, 'E4 TB Allocation Details'!$A$18:$L$214, MATCH("Misc ID", 'E4 TB Allocation Details'!$A$18:$L$18, 0),FALSE), 'E2 Allocators'!$B$15:$W$358, MATCH('O5 Details by Class &amp; Accounts'!BM$18, 'E2 Allocators'!$B$15:$W$15, 0),FALSE)*$E208)</f>
        <v>0</v>
      </c>
      <c r="BN208" s="2186">
        <f>IF(ISERROR(VLOOKUP(VLOOKUP($A208, 'E4 TB Allocation Details'!$A$18:$L$214, MATCH("Misc ID", 'E4 TB Allocation Details'!$A$18:$L$18, 0),FALSE), 'E2 Allocators'!$B$15:$W$358, MATCH('O5 Details by Class &amp; Accounts'!BN$18, 'E2 Allocators'!$B$15:$W$15, 0),FALSE)*$E208), 0, VLOOKUP(VLOOKUP($A208, 'E4 TB Allocation Details'!$A$18:$L$214, MATCH("Misc ID", 'E4 TB Allocation Details'!$A$18:$L$18, 0),FALSE), 'E2 Allocators'!$B$15:$W$358, MATCH('O5 Details by Class &amp; Accounts'!BN$18, 'E2 Allocators'!$B$15:$W$15, 0),FALSE)*$E208)</f>
        <v>0</v>
      </c>
      <c r="BO208" s="2186">
        <f>IF(ISERROR(VLOOKUP(VLOOKUP($A208, 'E4 TB Allocation Details'!$A$18:$L$214, MATCH("Misc ID", 'E4 TB Allocation Details'!$A$18:$L$18, 0),FALSE), 'E2 Allocators'!$B$15:$W$358, MATCH('O5 Details by Class &amp; Accounts'!BO$18, 'E2 Allocators'!$B$15:$W$15, 0),FALSE)*$E208), 0, VLOOKUP(VLOOKUP($A208, 'E4 TB Allocation Details'!$A$18:$L$214, MATCH("Misc ID", 'E4 TB Allocation Details'!$A$18:$L$18, 0),FALSE), 'E2 Allocators'!$B$15:$W$358, MATCH('O5 Details by Class &amp; Accounts'!BO$18, 'E2 Allocators'!$B$15:$W$15, 0),FALSE)*$E208)</f>
        <v>0</v>
      </c>
      <c r="BP208" s="2186">
        <f>IF(ISERROR(VLOOKUP(VLOOKUP($A208, 'E4 TB Allocation Details'!$A$18:$L$214, MATCH("Misc ID", 'E4 TB Allocation Details'!$A$18:$L$18, 0),FALSE), 'E2 Allocators'!$B$15:$W$358, MATCH('O5 Details by Class &amp; Accounts'!BP$18, 'E2 Allocators'!$B$15:$W$15, 0),FALSE)*$E208), 0, VLOOKUP(VLOOKUP($A208, 'E4 TB Allocation Details'!$A$18:$L$214, MATCH("Misc ID", 'E4 TB Allocation Details'!$A$18:$L$18, 0),FALSE), 'E2 Allocators'!$B$15:$W$358, MATCH('O5 Details by Class &amp; Accounts'!BP$18, 'E2 Allocators'!$B$15:$W$15, 0),FALSE)*$E208)</f>
        <v>0</v>
      </c>
      <c r="BQ208" s="2186">
        <f>IF(ISERROR(VLOOKUP(VLOOKUP($A208, 'E4 TB Allocation Details'!$A$18:$L$214, MATCH("Misc ID", 'E4 TB Allocation Details'!$A$18:$L$18, 0),FALSE), 'E2 Allocators'!$B$15:$W$358, MATCH('O5 Details by Class &amp; Accounts'!BQ$18, 'E2 Allocators'!$B$15:$W$15, 0),FALSE)*$E208), 0, VLOOKUP(VLOOKUP($A208, 'E4 TB Allocation Details'!$A$18:$L$214, MATCH("Misc ID", 'E4 TB Allocation Details'!$A$18:$L$18, 0),FALSE), 'E2 Allocators'!$B$15:$W$358, MATCH('O5 Details by Class &amp; Accounts'!BQ$18, 'E2 Allocators'!$B$15:$W$15, 0),FALSE)*$E208)</f>
        <v>0</v>
      </c>
      <c r="BR208" s="2186">
        <f>IF(ISERROR(VLOOKUP(VLOOKUP($A208, 'E4 TB Allocation Details'!$A$18:$L$214, MATCH("Misc ID", 'E4 TB Allocation Details'!$A$18:$L$18, 0),FALSE), 'E2 Allocators'!$B$15:$W$358, MATCH('O5 Details by Class &amp; Accounts'!BR$18, 'E2 Allocators'!$B$15:$W$15, 0),FALSE)*$E208), 0, VLOOKUP(VLOOKUP($A208, 'E4 TB Allocation Details'!$A$18:$L$214, MATCH("Misc ID", 'E4 TB Allocation Details'!$A$18:$L$18, 0),FALSE), 'E2 Allocators'!$B$15:$W$358, MATCH('O5 Details by Class &amp; Accounts'!BR$18, 'E2 Allocators'!$B$15:$W$15, 0),FALSE)*$E208)</f>
        <v>0</v>
      </c>
      <c r="BS208" s="2186">
        <f t="shared" si="48"/>
        <v>0</v>
      </c>
      <c r="BT208" s="2186">
        <f>IF(ISERROR(VLOOKUP(VLOOKUP($A208, 'E4 TB Allocation Details'!$A$18:$L$214, MATCH("A &amp; G ID", 'E4 TB Allocation Details'!$A$18:$L$18, 0),FALSE), 'E2 Allocators'!$B$15:$W$358, MATCH('O5 Details by Class &amp; Accounts'!BT$18, 'E2 Allocators'!$B$15:$W$15, 0),FALSE)*$E208), 0, VLOOKUP(VLOOKUP($A208, 'E4 TB Allocation Details'!$A$18:$L$214, MATCH("A &amp; G ID", 'E4 TB Allocation Details'!$A$18:$L$18, 0),FALSE), 'E2 Allocators'!$B$15:$W$358, MATCH('O5 Details by Class &amp; Accounts'!BT$18, 'E2 Allocators'!$B$15:$W$15, 0),FALSE)*$E208)</f>
        <v>166970.55630481162</v>
      </c>
      <c r="BU208" s="2186">
        <f>IF(ISERROR(VLOOKUP(VLOOKUP($A208, 'E4 TB Allocation Details'!$A$18:$L$214, MATCH("A &amp; G ID", 'E4 TB Allocation Details'!$A$18:$L$18, 0),FALSE), 'E2 Allocators'!$B$15:$W$358, MATCH('O5 Details by Class &amp; Accounts'!BU$18, 'E2 Allocators'!$B$15:$W$15, 0),FALSE)*$E208), 0, VLOOKUP(VLOOKUP($A208, 'E4 TB Allocation Details'!$A$18:$L$214, MATCH("A &amp; G ID", 'E4 TB Allocation Details'!$A$18:$L$18, 0),FALSE), 'E2 Allocators'!$B$15:$W$358, MATCH('O5 Details by Class &amp; Accounts'!BU$18, 'E2 Allocators'!$B$15:$W$15, 0),FALSE)*$E208)</f>
        <v>38068.198454179466</v>
      </c>
      <c r="BV208" s="2186">
        <f>IF(ISERROR(VLOOKUP(VLOOKUP($A208, 'E4 TB Allocation Details'!$A$18:$L$214, MATCH("A &amp; G ID", 'E4 TB Allocation Details'!$A$18:$L$18, 0),FALSE), 'E2 Allocators'!$B$15:$W$358, MATCH('O5 Details by Class &amp; Accounts'!BV$18, 'E2 Allocators'!$B$15:$W$15, 0),FALSE)*$E208), 0, VLOOKUP(VLOOKUP($A208, 'E4 TB Allocation Details'!$A$18:$L$214, MATCH("A &amp; G ID", 'E4 TB Allocation Details'!$A$18:$L$18, 0),FALSE), 'E2 Allocators'!$B$15:$W$358, MATCH('O5 Details by Class &amp; Accounts'!BV$18, 'E2 Allocators'!$B$15:$W$15, 0),FALSE)*$E208)</f>
        <v>59162.446443981171</v>
      </c>
      <c r="BW208" s="2186">
        <f>IF(ISERROR(VLOOKUP(VLOOKUP($A208, 'E4 TB Allocation Details'!$A$18:$L$214, MATCH("A &amp; G ID", 'E4 TB Allocation Details'!$A$18:$L$18, 0),FALSE), 'E2 Allocators'!$B$15:$W$358, MATCH('O5 Details by Class &amp; Accounts'!BW$18, 'E2 Allocators'!$B$15:$W$15, 0),FALSE)*$E208), 0, VLOOKUP(VLOOKUP($A208, 'E4 TB Allocation Details'!$A$18:$L$214, MATCH("A &amp; G ID", 'E4 TB Allocation Details'!$A$18:$L$18, 0),FALSE), 'E2 Allocators'!$B$15:$W$358, MATCH('O5 Details by Class &amp; Accounts'!BW$18, 'E2 Allocators'!$B$15:$W$15, 0),FALSE)*$E208)</f>
        <v>0</v>
      </c>
      <c r="BX208" s="2186">
        <f>IF(ISERROR(VLOOKUP(VLOOKUP($A208, 'E4 TB Allocation Details'!$A$18:$L$214, MATCH("A &amp; G ID", 'E4 TB Allocation Details'!$A$18:$L$18, 0),FALSE), 'E2 Allocators'!$B$15:$W$358, MATCH('O5 Details by Class &amp; Accounts'!BX$18, 'E2 Allocators'!$B$15:$W$15, 0),FALSE)*$E208), 0, VLOOKUP(VLOOKUP($A208, 'E4 TB Allocation Details'!$A$18:$L$214, MATCH("A &amp; G ID", 'E4 TB Allocation Details'!$A$18:$L$18, 0),FALSE), 'E2 Allocators'!$B$15:$W$358, MATCH('O5 Details by Class &amp; Accounts'!BX$18, 'E2 Allocators'!$B$15:$W$15, 0),FALSE)*$E208)</f>
        <v>0</v>
      </c>
      <c r="BY208" s="2186">
        <f>IF(ISERROR(VLOOKUP(VLOOKUP($A208, 'E4 TB Allocation Details'!$A$18:$L$214, MATCH("A &amp; G ID", 'E4 TB Allocation Details'!$A$18:$L$18, 0),FALSE), 'E2 Allocators'!$B$15:$W$358, MATCH('O5 Details by Class &amp; Accounts'!BY$18, 'E2 Allocators'!$B$15:$W$15, 0),FALSE)*$E208), 0, VLOOKUP(VLOOKUP($A208, 'E4 TB Allocation Details'!$A$18:$L$214, MATCH("A &amp; G ID", 'E4 TB Allocation Details'!$A$18:$L$18, 0),FALSE), 'E2 Allocators'!$B$15:$W$358, MATCH('O5 Details by Class &amp; Accounts'!BY$18, 'E2 Allocators'!$B$15:$W$15, 0),FALSE)*$E208)</f>
        <v>0</v>
      </c>
      <c r="BZ208" s="2186">
        <f>IF(ISERROR(VLOOKUP(VLOOKUP($A208, 'E4 TB Allocation Details'!$A$18:$L$214, MATCH("A &amp; G ID", 'E4 TB Allocation Details'!$A$18:$L$18, 0),FALSE), 'E2 Allocators'!$B$15:$W$358, MATCH('O5 Details by Class &amp; Accounts'!BZ$18, 'E2 Allocators'!$B$15:$W$15, 0),FALSE)*$E208), 0, VLOOKUP(VLOOKUP($A208, 'E4 TB Allocation Details'!$A$18:$L$214, MATCH("A &amp; G ID", 'E4 TB Allocation Details'!$A$18:$L$18, 0),FALSE), 'E2 Allocators'!$B$15:$W$358, MATCH('O5 Details by Class &amp; Accounts'!BZ$18, 'E2 Allocators'!$B$15:$W$15, 0),FALSE)*$E208)</f>
        <v>3759.2310509507506</v>
      </c>
      <c r="CA208" s="2186">
        <f>IF(ISERROR(VLOOKUP(VLOOKUP($A208, 'E4 TB Allocation Details'!$A$18:$L$214, MATCH("A &amp; G ID", 'E4 TB Allocation Details'!$A$18:$L$18, 0),FALSE), 'E2 Allocators'!$B$15:$W$358, MATCH('O5 Details by Class &amp; Accounts'!CA$18, 'E2 Allocators'!$B$15:$W$15, 0),FALSE)*$E208), 0, VLOOKUP(VLOOKUP($A208, 'E4 TB Allocation Details'!$A$18:$L$214, MATCH("A &amp; G ID", 'E4 TB Allocation Details'!$A$18:$L$18, 0),FALSE), 'E2 Allocators'!$B$15:$W$358, MATCH('O5 Details by Class &amp; Accounts'!CA$18, 'E2 Allocators'!$B$15:$W$15, 0),FALSE)*$E208)</f>
        <v>457.94213141327799</v>
      </c>
      <c r="CB208" s="2186">
        <f>IF(ISERROR(VLOOKUP(VLOOKUP($A208, 'E4 TB Allocation Details'!$A$18:$L$214, MATCH("A &amp; G ID", 'E4 TB Allocation Details'!$A$18:$L$18, 0),FALSE), 'E2 Allocators'!$B$15:$W$358, MATCH('O5 Details by Class &amp; Accounts'!CB$18, 'E2 Allocators'!$B$15:$W$15, 0),FALSE)*$E208), 0, VLOOKUP(VLOOKUP($A208, 'E4 TB Allocation Details'!$A$18:$L$214, MATCH("A &amp; G ID", 'E4 TB Allocation Details'!$A$18:$L$18, 0),FALSE), 'E2 Allocators'!$B$15:$W$358, MATCH('O5 Details by Class &amp; Accounts'!CB$18, 'E2 Allocators'!$B$15:$W$15, 0),FALSE)*$E208)</f>
        <v>384.62561466370869</v>
      </c>
      <c r="CC208" s="2186">
        <f>IF(ISERROR(VLOOKUP(VLOOKUP($A208, 'E4 TB Allocation Details'!$A$18:$L$214, MATCH("A &amp; G ID", 'E4 TB Allocation Details'!$A$18:$L$18, 0),FALSE), 'E2 Allocators'!$B$15:$W$358, MATCH('O5 Details by Class &amp; Accounts'!CC$18, 'E2 Allocators'!$B$15:$W$15, 0),FALSE)*$E208), 0, VLOOKUP(VLOOKUP($A208, 'E4 TB Allocation Details'!$A$18:$L$214, MATCH("A &amp; G ID", 'E4 TB Allocation Details'!$A$18:$L$18, 0),FALSE), 'E2 Allocators'!$B$15:$W$358, MATCH('O5 Details by Class &amp; Accounts'!CC$18, 'E2 Allocators'!$B$15:$W$15, 0),FALSE)*$E208)</f>
        <v>0</v>
      </c>
      <c r="CD208" s="2186">
        <f>IF(ISERROR(VLOOKUP(VLOOKUP($A208, 'E4 TB Allocation Details'!$A$18:$L$214, MATCH("A &amp; G ID", 'E4 TB Allocation Details'!$A$18:$L$18, 0),FALSE), 'E2 Allocators'!$B$15:$W$358, MATCH('O5 Details by Class &amp; Accounts'!CD$18, 'E2 Allocators'!$B$15:$W$15, 0),FALSE)*$E208), 0, VLOOKUP(VLOOKUP($A208, 'E4 TB Allocation Details'!$A$18:$L$214, MATCH("A &amp; G ID", 'E4 TB Allocation Details'!$A$18:$L$18, 0),FALSE), 'E2 Allocators'!$B$15:$W$358, MATCH('O5 Details by Class &amp; Accounts'!CD$18, 'E2 Allocators'!$B$15:$W$15, 0),FALSE)*$E208)</f>
        <v>0</v>
      </c>
      <c r="CE208" s="2186">
        <f>IF(ISERROR(VLOOKUP(VLOOKUP($A208, 'E4 TB Allocation Details'!$A$18:$L$214, MATCH("A &amp; G ID", 'E4 TB Allocation Details'!$A$18:$L$18, 0),FALSE), 'E2 Allocators'!$B$15:$W$358, MATCH('O5 Details by Class &amp; Accounts'!CE$18, 'E2 Allocators'!$B$15:$W$15, 0),FALSE)*$E208), 0, VLOOKUP(VLOOKUP($A208, 'E4 TB Allocation Details'!$A$18:$L$214, MATCH("A &amp; G ID", 'E4 TB Allocation Details'!$A$18:$L$18, 0),FALSE), 'E2 Allocators'!$B$15:$W$358, MATCH('O5 Details by Class &amp; Accounts'!CE$18, 'E2 Allocators'!$B$15:$W$15, 0),FALSE)*$E208)</f>
        <v>0</v>
      </c>
      <c r="CF208" s="2186">
        <f>IF(ISERROR(VLOOKUP(VLOOKUP($A208, 'E4 TB Allocation Details'!$A$18:$L$214, MATCH("A &amp; G ID", 'E4 TB Allocation Details'!$A$18:$L$18, 0),FALSE), 'E2 Allocators'!$B$15:$W$358, MATCH('O5 Details by Class &amp; Accounts'!CF$18, 'E2 Allocators'!$B$15:$W$15, 0),FALSE)*$E208), 0, VLOOKUP(VLOOKUP($A208, 'E4 TB Allocation Details'!$A$18:$L$214, MATCH("A &amp; G ID", 'E4 TB Allocation Details'!$A$18:$L$18, 0),FALSE), 'E2 Allocators'!$B$15:$W$358, MATCH('O5 Details by Class &amp; Accounts'!CF$18, 'E2 Allocators'!$B$15:$W$15, 0),FALSE)*$E208)</f>
        <v>0</v>
      </c>
      <c r="CG208" s="2186">
        <f>IF(ISERROR(VLOOKUP(VLOOKUP($A208, 'E4 TB Allocation Details'!$A$18:$L$214, MATCH("A &amp; G ID", 'E4 TB Allocation Details'!$A$18:$L$18, 0),FALSE), 'E2 Allocators'!$B$15:$W$358, MATCH('O5 Details by Class &amp; Accounts'!CG$18, 'E2 Allocators'!$B$15:$W$15, 0),FALSE)*$E208), 0, VLOOKUP(VLOOKUP($A208, 'E4 TB Allocation Details'!$A$18:$L$214, MATCH("A &amp; G ID", 'E4 TB Allocation Details'!$A$18:$L$18, 0),FALSE), 'E2 Allocators'!$B$15:$W$358, MATCH('O5 Details by Class &amp; Accounts'!CG$18, 'E2 Allocators'!$B$15:$W$15, 0),FALSE)*$E208)</f>
        <v>0</v>
      </c>
      <c r="CH208" s="2186">
        <f>IF(ISERROR(VLOOKUP(VLOOKUP($A208, 'E4 TB Allocation Details'!$A$18:$L$214, MATCH("A &amp; G ID", 'E4 TB Allocation Details'!$A$18:$L$18, 0),FALSE), 'E2 Allocators'!$B$15:$W$358, MATCH('O5 Details by Class &amp; Accounts'!CH$18, 'E2 Allocators'!$B$15:$W$15, 0),FALSE)*$E208), 0, VLOOKUP(VLOOKUP($A208, 'E4 TB Allocation Details'!$A$18:$L$214, MATCH("A &amp; G ID", 'E4 TB Allocation Details'!$A$18:$L$18, 0),FALSE), 'E2 Allocators'!$B$15:$W$358, MATCH('O5 Details by Class &amp; Accounts'!CH$18, 'E2 Allocators'!$B$15:$W$15, 0),FALSE)*$E208)</f>
        <v>0</v>
      </c>
      <c r="CI208" s="2186">
        <f>IF(ISERROR(VLOOKUP(VLOOKUP($A208, 'E4 TB Allocation Details'!$A$18:$L$214, MATCH("A &amp; G ID", 'E4 TB Allocation Details'!$A$18:$L$18, 0),FALSE), 'E2 Allocators'!$B$15:$W$358, MATCH('O5 Details by Class &amp; Accounts'!CI$18, 'E2 Allocators'!$B$15:$W$15, 0),FALSE)*$E208), 0, VLOOKUP(VLOOKUP($A208, 'E4 TB Allocation Details'!$A$18:$L$214, MATCH("A &amp; G ID", 'E4 TB Allocation Details'!$A$18:$L$18, 0),FALSE), 'E2 Allocators'!$B$15:$W$358, MATCH('O5 Details by Class &amp; Accounts'!CI$18, 'E2 Allocators'!$B$15:$W$15, 0),FALSE)*$E208)</f>
        <v>0</v>
      </c>
      <c r="CJ208" s="2186">
        <f>IF(ISERROR(VLOOKUP(VLOOKUP($A208, 'E4 TB Allocation Details'!$A$18:$L$214, MATCH("A &amp; G ID", 'E4 TB Allocation Details'!$A$18:$L$18, 0),FALSE), 'E2 Allocators'!$B$15:$W$358, MATCH('O5 Details by Class &amp; Accounts'!CJ$18, 'E2 Allocators'!$B$15:$W$15, 0),FALSE)*$E208), 0, VLOOKUP(VLOOKUP($A208, 'E4 TB Allocation Details'!$A$18:$L$214, MATCH("A &amp; G ID", 'E4 TB Allocation Details'!$A$18:$L$18, 0),FALSE), 'E2 Allocators'!$B$15:$W$358, MATCH('O5 Details by Class &amp; Accounts'!CJ$18, 'E2 Allocators'!$B$15:$W$15, 0),FALSE)*$E208)</f>
        <v>0</v>
      </c>
      <c r="CK208" s="2186">
        <f>IF(ISERROR(VLOOKUP(VLOOKUP($A208, 'E4 TB Allocation Details'!$A$18:$L$214, MATCH("A &amp; G ID", 'E4 TB Allocation Details'!$A$18:$L$18, 0),FALSE), 'E2 Allocators'!$B$15:$W$358, MATCH('O5 Details by Class &amp; Accounts'!CK$18, 'E2 Allocators'!$B$15:$W$15, 0),FALSE)*$E208), 0, VLOOKUP(VLOOKUP($A208, 'E4 TB Allocation Details'!$A$18:$L$214, MATCH("A &amp; G ID", 'E4 TB Allocation Details'!$A$18:$L$18, 0),FALSE), 'E2 Allocators'!$B$15:$W$358, MATCH('O5 Details by Class &amp; Accounts'!CK$18, 'E2 Allocators'!$B$15:$W$15, 0),FALSE)*$E208)</f>
        <v>0</v>
      </c>
      <c r="CL208" s="2186">
        <f>IF(ISERROR(VLOOKUP(VLOOKUP($A208, 'E4 TB Allocation Details'!$A$18:$L$214, MATCH("A &amp; G ID", 'E4 TB Allocation Details'!$A$18:$L$18, 0),FALSE), 'E2 Allocators'!$B$15:$W$358, MATCH('O5 Details by Class &amp; Accounts'!CL$18, 'E2 Allocators'!$B$15:$W$15, 0),FALSE)*$E208), 0, VLOOKUP(VLOOKUP($A208, 'E4 TB Allocation Details'!$A$18:$L$214, MATCH("A &amp; G ID", 'E4 TB Allocation Details'!$A$18:$L$18, 0),FALSE), 'E2 Allocators'!$B$15:$W$358, MATCH('O5 Details by Class &amp; Accounts'!CL$18, 'E2 Allocators'!$B$15:$W$15, 0),FALSE)*$E208)</f>
        <v>0</v>
      </c>
      <c r="CM208" s="2186">
        <f>IF(ISERROR(VLOOKUP(VLOOKUP($A208, 'E4 TB Allocation Details'!$A$18:$L$214, MATCH("A &amp; G ID", 'E4 TB Allocation Details'!$A$18:$L$18, 0),FALSE), 'E2 Allocators'!$B$15:$W$358, MATCH('O5 Details by Class &amp; Accounts'!CM$18, 'E2 Allocators'!$B$15:$W$15, 0),FALSE)*$E208), 0, VLOOKUP(VLOOKUP($A208, 'E4 TB Allocation Details'!$A$18:$L$214, MATCH("A &amp; G ID", 'E4 TB Allocation Details'!$A$18:$L$18, 0),FALSE), 'E2 Allocators'!$B$15:$W$358, MATCH('O5 Details by Class &amp; Accounts'!CM$18, 'E2 Allocators'!$B$15:$W$15, 0),FALSE)*$E208)</f>
        <v>0</v>
      </c>
      <c r="CN208" s="2186">
        <f t="shared" si="52"/>
        <v>268802.99999999994</v>
      </c>
      <c r="CO208" s="2187">
        <f t="shared" si="50"/>
        <v>0</v>
      </c>
      <c r="CQ208" s="1625" t="s">
        <v>1186</v>
      </c>
    </row>
    <row r="209" spans="1:98" s="54" customFormat="1" ht="12.75" x14ac:dyDescent="0.2">
      <c r="A209" s="992">
        <v>6110</v>
      </c>
      <c r="B209" s="993" t="s">
        <v>545</v>
      </c>
      <c r="C209" s="2184">
        <f>IF(ISERROR(VLOOKUP($A209,'I3 TB Data'!$A$19:$H$483,MATCH('O5 Details by Class &amp; Accounts'!$C$18, 'I3 TB Data'!$A$19:$H$19,0),0)), 0, VLOOKUP($A209,'I3 TB Data'!$A$19:$H$483,MATCH('O5 Details by Class &amp; Accounts'!$C$18,'I3 TB Data'!$A$19:$H$19,0),0))</f>
        <v>300043.09105330595</v>
      </c>
      <c r="D209" s="2185"/>
      <c r="E209" s="2184">
        <f t="shared" si="53"/>
        <v>300043.09105330595</v>
      </c>
      <c r="F209" s="2186"/>
      <c r="G209" s="2186"/>
      <c r="H209" s="2186">
        <f t="shared" si="46"/>
        <v>0</v>
      </c>
      <c r="I209" s="2186">
        <f>IF(ISERROR(VLOOKUP(VLOOKUP($A209, 'E4 TB Allocation Details'!$A$18:$L$214, MATCH("Demand ID", 'E4 TB Allocation Details'!$A$18:$L$18, 0),FALSE), 'E2 Allocators'!$B$15:$W$358, MATCH('O5 Details by Class &amp; Accounts'!I$18, 'E2 Allocators'!$B$15:$W$15, 0),FALSE)*$E209), 0, VLOOKUP(VLOOKUP($A209, 'E4 TB Allocation Details'!$A$18:$L$214, MATCH("Demand ID", 'E4 TB Allocation Details'!$A$18:$L$18, 0),FALSE), 'E2 Allocators'!$B$15:$W$358, MATCH('O5 Details by Class &amp; Accounts'!I$18, 'E2 Allocators'!$B$15:$W$15, 0),FALSE)*$E209)</f>
        <v>0</v>
      </c>
      <c r="J209" s="2186">
        <f>IF(ISERROR(VLOOKUP(VLOOKUP($A209, 'E4 TB Allocation Details'!$A$18:$L$214, MATCH("Demand ID", 'E4 TB Allocation Details'!$A$18:$L$18, 0),FALSE), 'E2 Allocators'!$B$15:$W$358, MATCH('O5 Details by Class &amp; Accounts'!J$18, 'E2 Allocators'!$B$15:$W$15, 0),FALSE)*$E209), 0, VLOOKUP(VLOOKUP($A209, 'E4 TB Allocation Details'!$A$18:$L$214, MATCH("Demand ID", 'E4 TB Allocation Details'!$A$18:$L$18, 0),FALSE), 'E2 Allocators'!$B$15:$W$358, MATCH('O5 Details by Class &amp; Accounts'!J$18, 'E2 Allocators'!$B$15:$W$15, 0),FALSE)*$E209)</f>
        <v>0</v>
      </c>
      <c r="K209" s="2186">
        <f>IF(ISERROR(VLOOKUP(VLOOKUP($A209, 'E4 TB Allocation Details'!$A$18:$L$214, MATCH("Demand ID", 'E4 TB Allocation Details'!$A$18:$L$18, 0),FALSE), 'E2 Allocators'!$B$15:$W$358, MATCH('O5 Details by Class &amp; Accounts'!K$18, 'E2 Allocators'!$B$15:$W$15, 0),FALSE)*$E209), 0, VLOOKUP(VLOOKUP($A209, 'E4 TB Allocation Details'!$A$18:$L$214, MATCH("Demand ID", 'E4 TB Allocation Details'!$A$18:$L$18, 0),FALSE), 'E2 Allocators'!$B$15:$W$358, MATCH('O5 Details by Class &amp; Accounts'!K$18, 'E2 Allocators'!$B$15:$W$15, 0),FALSE)*$E209)</f>
        <v>0</v>
      </c>
      <c r="L209" s="2186">
        <f>IF(ISERROR(VLOOKUP(VLOOKUP($A209, 'E4 TB Allocation Details'!$A$18:$L$214, MATCH("Demand ID", 'E4 TB Allocation Details'!$A$18:$L$18, 0),FALSE), 'E2 Allocators'!$B$15:$W$358, MATCH('O5 Details by Class &amp; Accounts'!L$18, 'E2 Allocators'!$B$15:$W$15, 0),FALSE)*$E209), 0, VLOOKUP(VLOOKUP($A209, 'E4 TB Allocation Details'!$A$18:$L$214, MATCH("Demand ID", 'E4 TB Allocation Details'!$A$18:$L$18, 0),FALSE), 'E2 Allocators'!$B$15:$W$358, MATCH('O5 Details by Class &amp; Accounts'!L$18, 'E2 Allocators'!$B$15:$W$15, 0),FALSE)*$E209)</f>
        <v>0</v>
      </c>
      <c r="M209" s="2186">
        <f>IF(ISERROR(VLOOKUP(VLOOKUP($A209, 'E4 TB Allocation Details'!$A$18:$L$214, MATCH("Demand ID", 'E4 TB Allocation Details'!$A$18:$L$18, 0),FALSE), 'E2 Allocators'!$B$15:$W$358, MATCH('O5 Details by Class &amp; Accounts'!M$18, 'E2 Allocators'!$B$15:$W$15, 0),FALSE)*$E209), 0, VLOOKUP(VLOOKUP($A209, 'E4 TB Allocation Details'!$A$18:$L$214, MATCH("Demand ID", 'E4 TB Allocation Details'!$A$18:$L$18, 0),FALSE), 'E2 Allocators'!$B$15:$W$358, MATCH('O5 Details by Class &amp; Accounts'!M$18, 'E2 Allocators'!$B$15:$W$15, 0),FALSE)*$E209)</f>
        <v>0</v>
      </c>
      <c r="N209" s="2186">
        <f>IF(ISERROR(VLOOKUP(VLOOKUP($A209, 'E4 TB Allocation Details'!$A$18:$L$214, MATCH("Demand ID", 'E4 TB Allocation Details'!$A$18:$L$18, 0),FALSE), 'E2 Allocators'!$B$15:$W$358, MATCH('O5 Details by Class &amp; Accounts'!N$18, 'E2 Allocators'!$B$15:$W$15, 0),FALSE)*$E209), 0, VLOOKUP(VLOOKUP($A209, 'E4 TB Allocation Details'!$A$18:$L$214, MATCH("Demand ID", 'E4 TB Allocation Details'!$A$18:$L$18, 0),FALSE), 'E2 Allocators'!$B$15:$W$358, MATCH('O5 Details by Class &amp; Accounts'!N$18, 'E2 Allocators'!$B$15:$W$15, 0),FALSE)*$E209)</f>
        <v>0</v>
      </c>
      <c r="O209" s="2186">
        <f>IF(ISERROR(VLOOKUP(VLOOKUP($A209, 'E4 TB Allocation Details'!$A$18:$L$214, MATCH("Demand ID", 'E4 TB Allocation Details'!$A$18:$L$18, 0),FALSE), 'E2 Allocators'!$B$15:$W$358, MATCH('O5 Details by Class &amp; Accounts'!O$18, 'E2 Allocators'!$B$15:$W$15, 0),FALSE)*$E209), 0, VLOOKUP(VLOOKUP($A209, 'E4 TB Allocation Details'!$A$18:$L$214, MATCH("Demand ID", 'E4 TB Allocation Details'!$A$18:$L$18, 0),FALSE), 'E2 Allocators'!$B$15:$W$358, MATCH('O5 Details by Class &amp; Accounts'!O$18, 'E2 Allocators'!$B$15:$W$15, 0),FALSE)*$E209)</f>
        <v>0</v>
      </c>
      <c r="P209" s="2186">
        <f>IF(ISERROR(VLOOKUP(VLOOKUP($A209, 'E4 TB Allocation Details'!$A$18:$L$214, MATCH("Demand ID", 'E4 TB Allocation Details'!$A$18:$L$18, 0),FALSE), 'E2 Allocators'!$B$15:$W$358, MATCH('O5 Details by Class &amp; Accounts'!P$18, 'E2 Allocators'!$B$15:$W$15, 0),FALSE)*$E209), 0, VLOOKUP(VLOOKUP($A209, 'E4 TB Allocation Details'!$A$18:$L$214, MATCH("Demand ID", 'E4 TB Allocation Details'!$A$18:$L$18, 0),FALSE), 'E2 Allocators'!$B$15:$W$358, MATCH('O5 Details by Class &amp; Accounts'!P$18, 'E2 Allocators'!$B$15:$W$15, 0),FALSE)*$E209)</f>
        <v>0</v>
      </c>
      <c r="Q209" s="2186">
        <f>IF(ISERROR(VLOOKUP(VLOOKUP($A209, 'E4 TB Allocation Details'!$A$18:$L$214, MATCH("Demand ID", 'E4 TB Allocation Details'!$A$18:$L$18, 0),FALSE), 'E2 Allocators'!$B$15:$W$358, MATCH('O5 Details by Class &amp; Accounts'!Q$18, 'E2 Allocators'!$B$15:$W$15, 0),FALSE)*$E209), 0, VLOOKUP(VLOOKUP($A209, 'E4 TB Allocation Details'!$A$18:$L$214, MATCH("Demand ID", 'E4 TB Allocation Details'!$A$18:$L$18, 0),FALSE), 'E2 Allocators'!$B$15:$W$358, MATCH('O5 Details by Class &amp; Accounts'!Q$18, 'E2 Allocators'!$B$15:$W$15, 0),FALSE)*$E209)</f>
        <v>0</v>
      </c>
      <c r="R209" s="2186">
        <f>IF(ISERROR(VLOOKUP(VLOOKUP($A209, 'E4 TB Allocation Details'!$A$18:$L$214, MATCH("Demand ID", 'E4 TB Allocation Details'!$A$18:$L$18, 0),FALSE), 'E2 Allocators'!$B$15:$W$358, MATCH('O5 Details by Class &amp; Accounts'!R$18, 'E2 Allocators'!$B$15:$W$15, 0),FALSE)*$E209), 0, VLOOKUP(VLOOKUP($A209, 'E4 TB Allocation Details'!$A$18:$L$214, MATCH("Demand ID", 'E4 TB Allocation Details'!$A$18:$L$18, 0),FALSE), 'E2 Allocators'!$B$15:$W$358, MATCH('O5 Details by Class &amp; Accounts'!R$18, 'E2 Allocators'!$B$15:$W$15, 0),FALSE)*$E209)</f>
        <v>0</v>
      </c>
      <c r="S209" s="2186">
        <f>IF(ISERROR(VLOOKUP(VLOOKUP($A209, 'E4 TB Allocation Details'!$A$18:$L$214, MATCH("Demand ID", 'E4 TB Allocation Details'!$A$18:$L$18, 0),FALSE), 'E2 Allocators'!$B$15:$W$358, MATCH('O5 Details by Class &amp; Accounts'!S$18, 'E2 Allocators'!$B$15:$W$15, 0),FALSE)*$E209), 0, VLOOKUP(VLOOKUP($A209, 'E4 TB Allocation Details'!$A$18:$L$214, MATCH("Demand ID", 'E4 TB Allocation Details'!$A$18:$L$18, 0),FALSE), 'E2 Allocators'!$B$15:$W$358, MATCH('O5 Details by Class &amp; Accounts'!S$18, 'E2 Allocators'!$B$15:$W$15, 0),FALSE)*$E209)</f>
        <v>0</v>
      </c>
      <c r="T209" s="2186">
        <f>IF(ISERROR(VLOOKUP(VLOOKUP($A209, 'E4 TB Allocation Details'!$A$18:$L$214, MATCH("Demand ID", 'E4 TB Allocation Details'!$A$18:$L$18, 0),FALSE), 'E2 Allocators'!$B$15:$W$358, MATCH('O5 Details by Class &amp; Accounts'!T$18, 'E2 Allocators'!$B$15:$W$15, 0),FALSE)*$E209), 0, VLOOKUP(VLOOKUP($A209, 'E4 TB Allocation Details'!$A$18:$L$214, MATCH("Demand ID", 'E4 TB Allocation Details'!$A$18:$L$18, 0),FALSE), 'E2 Allocators'!$B$15:$W$358, MATCH('O5 Details by Class &amp; Accounts'!T$18, 'E2 Allocators'!$B$15:$W$15, 0),FALSE)*$E209)</f>
        <v>0</v>
      </c>
      <c r="U209" s="2186">
        <f>IF(ISERROR(VLOOKUP(VLOOKUP($A209, 'E4 TB Allocation Details'!$A$18:$L$214, MATCH("Demand ID", 'E4 TB Allocation Details'!$A$18:$L$18, 0),FALSE), 'E2 Allocators'!$B$15:$W$358, MATCH('O5 Details by Class &amp; Accounts'!U$18, 'E2 Allocators'!$B$15:$W$15, 0),FALSE)*$E209), 0, VLOOKUP(VLOOKUP($A209, 'E4 TB Allocation Details'!$A$18:$L$214, MATCH("Demand ID", 'E4 TB Allocation Details'!$A$18:$L$18, 0),FALSE), 'E2 Allocators'!$B$15:$W$358, MATCH('O5 Details by Class &amp; Accounts'!U$18, 'E2 Allocators'!$B$15:$W$15, 0),FALSE)*$E209)</f>
        <v>0</v>
      </c>
      <c r="V209" s="2186">
        <f>IF(ISERROR(VLOOKUP(VLOOKUP($A209, 'E4 TB Allocation Details'!$A$18:$L$214, MATCH("Demand ID", 'E4 TB Allocation Details'!$A$18:$L$18, 0),FALSE), 'E2 Allocators'!$B$15:$W$358, MATCH('O5 Details by Class &amp; Accounts'!V$18, 'E2 Allocators'!$B$15:$W$15, 0),FALSE)*$E209), 0, VLOOKUP(VLOOKUP($A209, 'E4 TB Allocation Details'!$A$18:$L$214, MATCH("Demand ID", 'E4 TB Allocation Details'!$A$18:$L$18, 0),FALSE), 'E2 Allocators'!$B$15:$W$358, MATCH('O5 Details by Class &amp; Accounts'!V$18, 'E2 Allocators'!$B$15:$W$15, 0),FALSE)*$E209)</f>
        <v>0</v>
      </c>
      <c r="W209" s="2186">
        <f>IF(ISERROR(VLOOKUP(VLOOKUP($A209, 'E4 TB Allocation Details'!$A$18:$L$214, MATCH("Demand ID", 'E4 TB Allocation Details'!$A$18:$L$18, 0),FALSE), 'E2 Allocators'!$B$15:$W$358, MATCH('O5 Details by Class &amp; Accounts'!W$18, 'E2 Allocators'!$B$15:$W$15, 0),FALSE)*$E209), 0, VLOOKUP(VLOOKUP($A209, 'E4 TB Allocation Details'!$A$18:$L$214, MATCH("Demand ID", 'E4 TB Allocation Details'!$A$18:$L$18, 0),FALSE), 'E2 Allocators'!$B$15:$W$358, MATCH('O5 Details by Class &amp; Accounts'!W$18, 'E2 Allocators'!$B$15:$W$15, 0),FALSE)*$E209)</f>
        <v>0</v>
      </c>
      <c r="X209" s="2186">
        <f>IF(ISERROR(VLOOKUP(VLOOKUP($A209, 'E4 TB Allocation Details'!$A$18:$L$214, MATCH("Demand ID", 'E4 TB Allocation Details'!$A$18:$L$18, 0),FALSE), 'E2 Allocators'!$B$15:$W$358, MATCH('O5 Details by Class &amp; Accounts'!X$18, 'E2 Allocators'!$B$15:$W$15, 0),FALSE)*$E209), 0, VLOOKUP(VLOOKUP($A209, 'E4 TB Allocation Details'!$A$18:$L$214, MATCH("Demand ID", 'E4 TB Allocation Details'!$A$18:$L$18, 0),FALSE), 'E2 Allocators'!$B$15:$W$358, MATCH('O5 Details by Class &amp; Accounts'!X$18, 'E2 Allocators'!$B$15:$W$15, 0),FALSE)*$E209)</f>
        <v>0</v>
      </c>
      <c r="Y209" s="2186">
        <f>IF(ISERROR(VLOOKUP(VLOOKUP($A209, 'E4 TB Allocation Details'!$A$18:$L$214, MATCH("Demand ID", 'E4 TB Allocation Details'!$A$18:$L$18, 0),FALSE), 'E2 Allocators'!$B$15:$W$358, MATCH('O5 Details by Class &amp; Accounts'!Y$18, 'E2 Allocators'!$B$15:$W$15, 0),FALSE)*$E209), 0, VLOOKUP(VLOOKUP($A209, 'E4 TB Allocation Details'!$A$18:$L$214, MATCH("Demand ID", 'E4 TB Allocation Details'!$A$18:$L$18, 0),FALSE), 'E2 Allocators'!$B$15:$W$358, MATCH('O5 Details by Class &amp; Accounts'!Y$18, 'E2 Allocators'!$B$15:$W$15, 0),FALSE)*$E209)</f>
        <v>0</v>
      </c>
      <c r="Z209" s="2186">
        <f>IF(ISERROR(VLOOKUP(VLOOKUP($A209, 'E4 TB Allocation Details'!$A$18:$L$214, MATCH("Demand ID", 'E4 TB Allocation Details'!$A$18:$L$18, 0),FALSE), 'E2 Allocators'!$B$15:$W$358, MATCH('O5 Details by Class &amp; Accounts'!Z$18, 'E2 Allocators'!$B$15:$W$15, 0),FALSE)*$E209), 0, VLOOKUP(VLOOKUP($A209, 'E4 TB Allocation Details'!$A$18:$L$214, MATCH("Demand ID", 'E4 TB Allocation Details'!$A$18:$L$18, 0),FALSE), 'E2 Allocators'!$B$15:$W$358, MATCH('O5 Details by Class &amp; Accounts'!Z$18, 'E2 Allocators'!$B$15:$W$15, 0),FALSE)*$E209)</f>
        <v>0</v>
      </c>
      <c r="AA209" s="2186">
        <f>IF(ISERROR(VLOOKUP(VLOOKUP($A209, 'E4 TB Allocation Details'!$A$18:$L$214, MATCH("Demand ID", 'E4 TB Allocation Details'!$A$18:$L$18, 0),FALSE), 'E2 Allocators'!$B$15:$W$358, MATCH('O5 Details by Class &amp; Accounts'!AA$18, 'E2 Allocators'!$B$15:$W$15, 0),FALSE)*$E209), 0, VLOOKUP(VLOOKUP($A209, 'E4 TB Allocation Details'!$A$18:$L$214, MATCH("Demand ID", 'E4 TB Allocation Details'!$A$18:$L$18, 0),FALSE), 'E2 Allocators'!$B$15:$W$358, MATCH('O5 Details by Class &amp; Accounts'!AA$18, 'E2 Allocators'!$B$15:$W$15, 0),FALSE)*$E209)</f>
        <v>0</v>
      </c>
      <c r="AB209" s="2186">
        <f>IF(ISERROR(VLOOKUP(VLOOKUP($A209, 'E4 TB Allocation Details'!$A$18:$L$214, MATCH("Demand ID", 'E4 TB Allocation Details'!$A$18:$L$18, 0),FALSE), 'E2 Allocators'!$B$15:$W$358, MATCH('O5 Details by Class &amp; Accounts'!AB$18, 'E2 Allocators'!$B$15:$W$15, 0),FALSE)*$E209), 0, VLOOKUP(VLOOKUP($A209, 'E4 TB Allocation Details'!$A$18:$L$214, MATCH("Demand ID", 'E4 TB Allocation Details'!$A$18:$L$18, 0),FALSE), 'E2 Allocators'!$B$15:$W$358, MATCH('O5 Details by Class &amp; Accounts'!AB$18, 'E2 Allocators'!$B$15:$W$15, 0),FALSE)*$E209)</f>
        <v>0</v>
      </c>
      <c r="AC209" s="2186">
        <f t="shared" si="47"/>
        <v>0</v>
      </c>
      <c r="AD209" s="2186">
        <f>IF(ISERROR(VLOOKUP(VLOOKUP($A209, 'E4 TB Allocation Details'!$A$18:$L$214, MATCH("Customer ID", 'E4 TB Allocation Details'!$A$18:$L$18, 0),FALSE), 'E2 Allocators'!$B$15:$W$358, MATCH('O5 Details by Class &amp; Accounts'!AD$18, 'E2 Allocators'!$B$15:$W$15, 0),FALSE)*$E209), 0, VLOOKUP(VLOOKUP($A209, 'E4 TB Allocation Details'!$A$18:$L$214, MATCH("Customer ID", 'E4 TB Allocation Details'!$A$18:$L$18, 0),FALSE), 'E2 Allocators'!$B$15:$W$358, MATCH('O5 Details by Class &amp; Accounts'!AD$18, 'E2 Allocators'!$B$15:$W$15, 0),FALSE)*$E209)</f>
        <v>0</v>
      </c>
      <c r="AE209" s="2186">
        <f>IF(ISERROR(VLOOKUP(VLOOKUP($A209, 'E4 TB Allocation Details'!$A$18:$L$214, MATCH("Customer ID", 'E4 TB Allocation Details'!$A$18:$L$18, 0),FALSE), 'E2 Allocators'!$B$15:$W$358, MATCH('O5 Details by Class &amp; Accounts'!AE$18, 'E2 Allocators'!$B$15:$W$15, 0),FALSE)*$E209), 0, VLOOKUP(VLOOKUP($A209, 'E4 TB Allocation Details'!$A$18:$L$214, MATCH("Customer ID", 'E4 TB Allocation Details'!$A$18:$L$18, 0),FALSE), 'E2 Allocators'!$B$15:$W$358, MATCH('O5 Details by Class &amp; Accounts'!AE$18, 'E2 Allocators'!$B$15:$W$15, 0),FALSE)*$E209)</f>
        <v>0</v>
      </c>
      <c r="AF209" s="2186">
        <f>IF(ISERROR(VLOOKUP(VLOOKUP($A209, 'E4 TB Allocation Details'!$A$18:$L$214, MATCH("Customer ID", 'E4 TB Allocation Details'!$A$18:$L$18, 0),FALSE), 'E2 Allocators'!$B$15:$W$358, MATCH('O5 Details by Class &amp; Accounts'!AF$18, 'E2 Allocators'!$B$15:$W$15, 0),FALSE)*$E209), 0, VLOOKUP(VLOOKUP($A209, 'E4 TB Allocation Details'!$A$18:$L$214, MATCH("Customer ID", 'E4 TB Allocation Details'!$A$18:$L$18, 0),FALSE), 'E2 Allocators'!$B$15:$W$358, MATCH('O5 Details by Class &amp; Accounts'!AF$18, 'E2 Allocators'!$B$15:$W$15, 0),FALSE)*$E209)</f>
        <v>0</v>
      </c>
      <c r="AG209" s="2186">
        <f>IF(ISERROR(VLOOKUP(VLOOKUP($A209, 'E4 TB Allocation Details'!$A$18:$L$214, MATCH("Customer ID", 'E4 TB Allocation Details'!$A$18:$L$18, 0),FALSE), 'E2 Allocators'!$B$15:$W$358, MATCH('O5 Details by Class &amp; Accounts'!AG$18, 'E2 Allocators'!$B$15:$W$15, 0),FALSE)*$E209), 0, VLOOKUP(VLOOKUP($A209, 'E4 TB Allocation Details'!$A$18:$L$214, MATCH("Customer ID", 'E4 TB Allocation Details'!$A$18:$L$18, 0),FALSE), 'E2 Allocators'!$B$15:$W$358, MATCH('O5 Details by Class &amp; Accounts'!AG$18, 'E2 Allocators'!$B$15:$W$15, 0),FALSE)*$E209)</f>
        <v>0</v>
      </c>
      <c r="AH209" s="2186">
        <f>IF(ISERROR(VLOOKUP(VLOOKUP($A209, 'E4 TB Allocation Details'!$A$18:$L$214, MATCH("Customer ID", 'E4 TB Allocation Details'!$A$18:$L$18, 0),FALSE), 'E2 Allocators'!$B$15:$W$358, MATCH('O5 Details by Class &amp; Accounts'!AH$18, 'E2 Allocators'!$B$15:$W$15, 0),FALSE)*$E209), 0, VLOOKUP(VLOOKUP($A209, 'E4 TB Allocation Details'!$A$18:$L$214, MATCH("Customer ID", 'E4 TB Allocation Details'!$A$18:$L$18, 0),FALSE), 'E2 Allocators'!$B$15:$W$358, MATCH('O5 Details by Class &amp; Accounts'!AH$18, 'E2 Allocators'!$B$15:$W$15, 0),FALSE)*$E209)</f>
        <v>0</v>
      </c>
      <c r="AI209" s="2186">
        <f>IF(ISERROR(VLOOKUP(VLOOKUP($A209, 'E4 TB Allocation Details'!$A$18:$L$214, MATCH("Customer ID", 'E4 TB Allocation Details'!$A$18:$L$18, 0),FALSE), 'E2 Allocators'!$B$15:$W$358, MATCH('O5 Details by Class &amp; Accounts'!AI$18, 'E2 Allocators'!$B$15:$W$15, 0),FALSE)*$E209), 0, VLOOKUP(VLOOKUP($A209, 'E4 TB Allocation Details'!$A$18:$L$214, MATCH("Customer ID", 'E4 TB Allocation Details'!$A$18:$L$18, 0),FALSE), 'E2 Allocators'!$B$15:$W$358, MATCH('O5 Details by Class &amp; Accounts'!AI$18, 'E2 Allocators'!$B$15:$W$15, 0),FALSE)*$E209)</f>
        <v>0</v>
      </c>
      <c r="AJ209" s="2186">
        <f>IF(ISERROR(VLOOKUP(VLOOKUP($A209, 'E4 TB Allocation Details'!$A$18:$L$214, MATCH("Customer ID", 'E4 TB Allocation Details'!$A$18:$L$18, 0),FALSE), 'E2 Allocators'!$B$15:$W$358, MATCH('O5 Details by Class &amp; Accounts'!AJ$18, 'E2 Allocators'!$B$15:$W$15, 0),FALSE)*$E209), 0, VLOOKUP(VLOOKUP($A209, 'E4 TB Allocation Details'!$A$18:$L$214, MATCH("Customer ID", 'E4 TB Allocation Details'!$A$18:$L$18, 0),FALSE), 'E2 Allocators'!$B$15:$W$358, MATCH('O5 Details by Class &amp; Accounts'!AJ$18, 'E2 Allocators'!$B$15:$W$15, 0),FALSE)*$E209)</f>
        <v>0</v>
      </c>
      <c r="AK209" s="2186">
        <f>IF(ISERROR(VLOOKUP(VLOOKUP($A209, 'E4 TB Allocation Details'!$A$18:$L$214, MATCH("Customer ID", 'E4 TB Allocation Details'!$A$18:$L$18, 0),FALSE), 'E2 Allocators'!$B$15:$W$358, MATCH('O5 Details by Class &amp; Accounts'!AK$18, 'E2 Allocators'!$B$15:$W$15, 0),FALSE)*$E209), 0, VLOOKUP(VLOOKUP($A209, 'E4 TB Allocation Details'!$A$18:$L$214, MATCH("Customer ID", 'E4 TB Allocation Details'!$A$18:$L$18, 0),FALSE), 'E2 Allocators'!$B$15:$W$358, MATCH('O5 Details by Class &amp; Accounts'!AK$18, 'E2 Allocators'!$B$15:$W$15, 0),FALSE)*$E209)</f>
        <v>0</v>
      </c>
      <c r="AL209" s="2186">
        <f>IF(ISERROR(VLOOKUP(VLOOKUP($A209, 'E4 TB Allocation Details'!$A$18:$L$214, MATCH("Customer ID", 'E4 TB Allocation Details'!$A$18:$L$18, 0),FALSE), 'E2 Allocators'!$B$15:$W$358, MATCH('O5 Details by Class &amp; Accounts'!AL$18, 'E2 Allocators'!$B$15:$W$15, 0),FALSE)*$E209), 0, VLOOKUP(VLOOKUP($A209, 'E4 TB Allocation Details'!$A$18:$L$214, MATCH("Customer ID", 'E4 TB Allocation Details'!$A$18:$L$18, 0),FALSE), 'E2 Allocators'!$B$15:$W$358, MATCH('O5 Details by Class &amp; Accounts'!AL$18, 'E2 Allocators'!$B$15:$W$15, 0),FALSE)*$E209)</f>
        <v>0</v>
      </c>
      <c r="AM209" s="2186">
        <f>IF(ISERROR(VLOOKUP(VLOOKUP($A209, 'E4 TB Allocation Details'!$A$18:$L$214, MATCH("Customer ID", 'E4 TB Allocation Details'!$A$18:$L$18, 0),FALSE), 'E2 Allocators'!$B$15:$W$358, MATCH('O5 Details by Class &amp; Accounts'!AM$18, 'E2 Allocators'!$B$15:$W$15, 0),FALSE)*$E209), 0, VLOOKUP(VLOOKUP($A209, 'E4 TB Allocation Details'!$A$18:$L$214, MATCH("Customer ID", 'E4 TB Allocation Details'!$A$18:$L$18, 0),FALSE), 'E2 Allocators'!$B$15:$W$358, MATCH('O5 Details by Class &amp; Accounts'!AM$18, 'E2 Allocators'!$B$15:$W$15, 0),FALSE)*$E209)</f>
        <v>0</v>
      </c>
      <c r="AN209" s="2186">
        <f>IF(ISERROR(VLOOKUP(VLOOKUP($A209, 'E4 TB Allocation Details'!$A$18:$L$214, MATCH("Customer ID", 'E4 TB Allocation Details'!$A$18:$L$18, 0),FALSE), 'E2 Allocators'!$B$15:$W$358, MATCH('O5 Details by Class &amp; Accounts'!AN$18, 'E2 Allocators'!$B$15:$W$15, 0),FALSE)*$E209), 0, VLOOKUP(VLOOKUP($A209, 'E4 TB Allocation Details'!$A$18:$L$214, MATCH("Customer ID", 'E4 TB Allocation Details'!$A$18:$L$18, 0),FALSE), 'E2 Allocators'!$B$15:$W$358, MATCH('O5 Details by Class &amp; Accounts'!AN$18, 'E2 Allocators'!$B$15:$W$15, 0),FALSE)*$E209)</f>
        <v>0</v>
      </c>
      <c r="AO209" s="2186">
        <f>IF(ISERROR(VLOOKUP(VLOOKUP($A209, 'E4 TB Allocation Details'!$A$18:$L$214, MATCH("Customer ID", 'E4 TB Allocation Details'!$A$18:$L$18, 0),FALSE), 'E2 Allocators'!$B$15:$W$358, MATCH('O5 Details by Class &amp; Accounts'!AO$18, 'E2 Allocators'!$B$15:$W$15, 0),FALSE)*$E209), 0, VLOOKUP(VLOOKUP($A209, 'E4 TB Allocation Details'!$A$18:$L$214, MATCH("Customer ID", 'E4 TB Allocation Details'!$A$18:$L$18, 0),FALSE), 'E2 Allocators'!$B$15:$W$358, MATCH('O5 Details by Class &amp; Accounts'!AO$18, 'E2 Allocators'!$B$15:$W$15, 0),FALSE)*$E209)</f>
        <v>0</v>
      </c>
      <c r="AP209" s="2186">
        <f>IF(ISERROR(VLOOKUP(VLOOKUP($A209, 'E4 TB Allocation Details'!$A$18:$L$214, MATCH("Customer ID", 'E4 TB Allocation Details'!$A$18:$L$18, 0),FALSE), 'E2 Allocators'!$B$15:$W$358, MATCH('O5 Details by Class &amp; Accounts'!AP$18, 'E2 Allocators'!$B$15:$W$15, 0),FALSE)*$E209), 0, VLOOKUP(VLOOKUP($A209, 'E4 TB Allocation Details'!$A$18:$L$214, MATCH("Customer ID", 'E4 TB Allocation Details'!$A$18:$L$18, 0),FALSE), 'E2 Allocators'!$B$15:$W$358, MATCH('O5 Details by Class &amp; Accounts'!AP$18, 'E2 Allocators'!$B$15:$W$15, 0),FALSE)*$E209)</f>
        <v>0</v>
      </c>
      <c r="AQ209" s="2186">
        <f>IF(ISERROR(VLOOKUP(VLOOKUP($A209, 'E4 TB Allocation Details'!$A$18:$L$214, MATCH("Customer ID", 'E4 TB Allocation Details'!$A$18:$L$18, 0),FALSE), 'E2 Allocators'!$B$15:$W$358, MATCH('O5 Details by Class &amp; Accounts'!AQ$18, 'E2 Allocators'!$B$15:$W$15, 0),FALSE)*$E209), 0, VLOOKUP(VLOOKUP($A209, 'E4 TB Allocation Details'!$A$18:$L$214, MATCH("Customer ID", 'E4 TB Allocation Details'!$A$18:$L$18, 0),FALSE), 'E2 Allocators'!$B$15:$W$358, MATCH('O5 Details by Class &amp; Accounts'!AQ$18, 'E2 Allocators'!$B$15:$W$15, 0),FALSE)*$E209)</f>
        <v>0</v>
      </c>
      <c r="AR209" s="2186">
        <f>IF(ISERROR(VLOOKUP(VLOOKUP($A209, 'E4 TB Allocation Details'!$A$18:$L$214, MATCH("Customer ID", 'E4 TB Allocation Details'!$A$18:$L$18, 0),FALSE), 'E2 Allocators'!$B$15:$W$358, MATCH('O5 Details by Class &amp; Accounts'!AR$18, 'E2 Allocators'!$B$15:$W$15, 0),FALSE)*$E209), 0, VLOOKUP(VLOOKUP($A209, 'E4 TB Allocation Details'!$A$18:$L$214, MATCH("Customer ID", 'E4 TB Allocation Details'!$A$18:$L$18, 0),FALSE), 'E2 Allocators'!$B$15:$W$358, MATCH('O5 Details by Class &amp; Accounts'!AR$18, 'E2 Allocators'!$B$15:$W$15, 0),FALSE)*$E209)</f>
        <v>0</v>
      </c>
      <c r="AS209" s="2186">
        <f>IF(ISERROR(VLOOKUP(VLOOKUP($A209, 'E4 TB Allocation Details'!$A$18:$L$214, MATCH("Customer ID", 'E4 TB Allocation Details'!$A$18:$L$18, 0),FALSE), 'E2 Allocators'!$B$15:$W$358, MATCH('O5 Details by Class &amp; Accounts'!AS$18, 'E2 Allocators'!$B$15:$W$15, 0),FALSE)*$E209), 0, VLOOKUP(VLOOKUP($A209, 'E4 TB Allocation Details'!$A$18:$L$214, MATCH("Customer ID", 'E4 TB Allocation Details'!$A$18:$L$18, 0),FALSE), 'E2 Allocators'!$B$15:$W$358, MATCH('O5 Details by Class &amp; Accounts'!AS$18, 'E2 Allocators'!$B$15:$W$15, 0),FALSE)*$E209)</f>
        <v>0</v>
      </c>
      <c r="AT209" s="2186">
        <f>IF(ISERROR(VLOOKUP(VLOOKUP($A209, 'E4 TB Allocation Details'!$A$18:$L$214, MATCH("Customer ID", 'E4 TB Allocation Details'!$A$18:$L$18, 0),FALSE), 'E2 Allocators'!$B$15:$W$358, MATCH('O5 Details by Class &amp; Accounts'!AT$18, 'E2 Allocators'!$B$15:$W$15, 0),FALSE)*$E209), 0, VLOOKUP(VLOOKUP($A209, 'E4 TB Allocation Details'!$A$18:$L$214, MATCH("Customer ID", 'E4 TB Allocation Details'!$A$18:$L$18, 0),FALSE), 'E2 Allocators'!$B$15:$W$358, MATCH('O5 Details by Class &amp; Accounts'!AT$18, 'E2 Allocators'!$B$15:$W$15, 0),FALSE)*$E209)</f>
        <v>0</v>
      </c>
      <c r="AU209" s="2186">
        <f>IF(ISERROR(VLOOKUP(VLOOKUP($A209, 'E4 TB Allocation Details'!$A$18:$L$214, MATCH("Customer ID", 'E4 TB Allocation Details'!$A$18:$L$18, 0),FALSE), 'E2 Allocators'!$B$15:$W$358, MATCH('O5 Details by Class &amp; Accounts'!AU$18, 'E2 Allocators'!$B$15:$W$15, 0),FALSE)*$E209), 0, VLOOKUP(VLOOKUP($A209, 'E4 TB Allocation Details'!$A$18:$L$214, MATCH("Customer ID", 'E4 TB Allocation Details'!$A$18:$L$18, 0),FALSE), 'E2 Allocators'!$B$15:$W$358, MATCH('O5 Details by Class &amp; Accounts'!AU$18, 'E2 Allocators'!$B$15:$W$15, 0),FALSE)*$E209)</f>
        <v>0</v>
      </c>
      <c r="AV209" s="2186">
        <f>IF(ISERROR(VLOOKUP(VLOOKUP($A209, 'E4 TB Allocation Details'!$A$18:$L$214, MATCH("Customer ID", 'E4 TB Allocation Details'!$A$18:$L$18, 0),FALSE), 'E2 Allocators'!$B$15:$W$358, MATCH('O5 Details by Class &amp; Accounts'!AV$18, 'E2 Allocators'!$B$15:$W$15, 0),FALSE)*$E209), 0, VLOOKUP(VLOOKUP($A209, 'E4 TB Allocation Details'!$A$18:$L$214, MATCH("Customer ID", 'E4 TB Allocation Details'!$A$18:$L$18, 0),FALSE), 'E2 Allocators'!$B$15:$W$358, MATCH('O5 Details by Class &amp; Accounts'!AV$18, 'E2 Allocators'!$B$15:$W$15, 0),FALSE)*$E209)</f>
        <v>0</v>
      </c>
      <c r="AW209" s="2186">
        <f>IF(ISERROR(VLOOKUP(VLOOKUP($A209, 'E4 TB Allocation Details'!$A$18:$L$214, MATCH("Customer ID", 'E4 TB Allocation Details'!$A$18:$L$18, 0),FALSE), 'E2 Allocators'!$B$15:$W$358, MATCH('O5 Details by Class &amp; Accounts'!AW$18, 'E2 Allocators'!$B$15:$W$15, 0),FALSE)*$E209), 0, VLOOKUP(VLOOKUP($A209, 'E4 TB Allocation Details'!$A$18:$L$214, MATCH("Customer ID", 'E4 TB Allocation Details'!$A$18:$L$18, 0),FALSE), 'E2 Allocators'!$B$15:$W$358, MATCH('O5 Details by Class &amp; Accounts'!AW$18, 'E2 Allocators'!$B$15:$W$15, 0),FALSE)*$E209)</f>
        <v>0</v>
      </c>
      <c r="AX209" s="2186">
        <f t="shared" si="51"/>
        <v>0</v>
      </c>
      <c r="AY209" s="2186">
        <f>IF(ISERROR(VLOOKUP(VLOOKUP($A209, 'E4 TB Allocation Details'!$A$18:$L$214, MATCH("Misc ID", 'E4 TB Allocation Details'!$A$18:$L$18, 0),FALSE), 'E2 Allocators'!$B$15:$W$358, MATCH('O5 Details by Class &amp; Accounts'!AY$18, 'E2 Allocators'!$B$15:$W$15, 0),FALSE)*$E209), 0, VLOOKUP(VLOOKUP($A209, 'E4 TB Allocation Details'!$A$18:$L$214, MATCH("Misc ID", 'E4 TB Allocation Details'!$A$18:$L$18, 0),FALSE), 'E2 Allocators'!$B$15:$W$358, MATCH('O5 Details by Class &amp; Accounts'!AY$18, 'E2 Allocators'!$B$15:$W$15, 0),FALSE)*$E209)</f>
        <v>0</v>
      </c>
      <c r="AZ209" s="2186">
        <f>IF(ISERROR(VLOOKUP(VLOOKUP($A209, 'E4 TB Allocation Details'!$A$18:$L$214, MATCH("Misc ID", 'E4 TB Allocation Details'!$A$18:$L$18, 0),FALSE), 'E2 Allocators'!$B$15:$W$358, MATCH('O5 Details by Class &amp; Accounts'!AZ$18, 'E2 Allocators'!$B$15:$W$15, 0),FALSE)*$E209), 0, VLOOKUP(VLOOKUP($A209, 'E4 TB Allocation Details'!$A$18:$L$214, MATCH("Misc ID", 'E4 TB Allocation Details'!$A$18:$L$18, 0),FALSE), 'E2 Allocators'!$B$15:$W$358, MATCH('O5 Details by Class &amp; Accounts'!AZ$18, 'E2 Allocators'!$B$15:$W$15, 0),FALSE)*$E209)</f>
        <v>0</v>
      </c>
      <c r="BA209" s="2186">
        <f>IF(ISERROR(VLOOKUP(VLOOKUP($A209, 'E4 TB Allocation Details'!$A$18:$L$214, MATCH("Misc ID", 'E4 TB Allocation Details'!$A$18:$L$18, 0),FALSE), 'E2 Allocators'!$B$15:$W$358, MATCH('O5 Details by Class &amp; Accounts'!BA$18, 'E2 Allocators'!$B$15:$W$15, 0),FALSE)*$E209), 0, VLOOKUP(VLOOKUP($A209, 'E4 TB Allocation Details'!$A$18:$L$214, MATCH("Misc ID", 'E4 TB Allocation Details'!$A$18:$L$18, 0),FALSE), 'E2 Allocators'!$B$15:$W$358, MATCH('O5 Details by Class &amp; Accounts'!BA$18, 'E2 Allocators'!$B$15:$W$15, 0),FALSE)*$E209)</f>
        <v>0</v>
      </c>
      <c r="BB209" s="2186">
        <f>IF(ISERROR(VLOOKUP(VLOOKUP($A209, 'E4 TB Allocation Details'!$A$18:$L$214, MATCH("Misc ID", 'E4 TB Allocation Details'!$A$18:$L$18, 0),FALSE), 'E2 Allocators'!$B$15:$W$358, MATCH('O5 Details by Class &amp; Accounts'!BB$18, 'E2 Allocators'!$B$15:$W$15, 0),FALSE)*$E209), 0, VLOOKUP(VLOOKUP($A209, 'E4 TB Allocation Details'!$A$18:$L$214, MATCH("Misc ID", 'E4 TB Allocation Details'!$A$18:$L$18, 0),FALSE), 'E2 Allocators'!$B$15:$W$358, MATCH('O5 Details by Class &amp; Accounts'!BB$18, 'E2 Allocators'!$B$15:$W$15, 0),FALSE)*$E209)</f>
        <v>0</v>
      </c>
      <c r="BC209" s="2186">
        <f>IF(ISERROR(VLOOKUP(VLOOKUP($A209, 'E4 TB Allocation Details'!$A$18:$L$214, MATCH("Misc ID", 'E4 TB Allocation Details'!$A$18:$L$18, 0),FALSE), 'E2 Allocators'!$B$15:$W$358, MATCH('O5 Details by Class &amp; Accounts'!BC$18, 'E2 Allocators'!$B$15:$W$15, 0),FALSE)*$E209), 0, VLOOKUP(VLOOKUP($A209, 'E4 TB Allocation Details'!$A$18:$L$214, MATCH("Misc ID", 'E4 TB Allocation Details'!$A$18:$L$18, 0),FALSE), 'E2 Allocators'!$B$15:$W$358, MATCH('O5 Details by Class &amp; Accounts'!BC$18, 'E2 Allocators'!$B$15:$W$15, 0),FALSE)*$E209)</f>
        <v>0</v>
      </c>
      <c r="BD209" s="2186">
        <f>IF(ISERROR(VLOOKUP(VLOOKUP($A209, 'E4 TB Allocation Details'!$A$18:$L$214, MATCH("Misc ID", 'E4 TB Allocation Details'!$A$18:$L$18, 0),FALSE), 'E2 Allocators'!$B$15:$W$358, MATCH('O5 Details by Class &amp; Accounts'!BD$18, 'E2 Allocators'!$B$15:$W$15, 0),FALSE)*$E209), 0, VLOOKUP(VLOOKUP($A209, 'E4 TB Allocation Details'!$A$18:$L$214, MATCH("Misc ID", 'E4 TB Allocation Details'!$A$18:$L$18, 0),FALSE), 'E2 Allocators'!$B$15:$W$358, MATCH('O5 Details by Class &amp; Accounts'!BD$18, 'E2 Allocators'!$B$15:$W$15, 0),FALSE)*$E209)</f>
        <v>0</v>
      </c>
      <c r="BE209" s="2186">
        <f>IF(ISERROR(VLOOKUP(VLOOKUP($A209, 'E4 TB Allocation Details'!$A$18:$L$214, MATCH("Misc ID", 'E4 TB Allocation Details'!$A$18:$L$18, 0),FALSE), 'E2 Allocators'!$B$15:$W$358, MATCH('O5 Details by Class &amp; Accounts'!BE$18, 'E2 Allocators'!$B$15:$W$15, 0),FALSE)*$E209), 0, VLOOKUP(VLOOKUP($A209, 'E4 TB Allocation Details'!$A$18:$L$214, MATCH("Misc ID", 'E4 TB Allocation Details'!$A$18:$L$18, 0),FALSE), 'E2 Allocators'!$B$15:$W$358, MATCH('O5 Details by Class &amp; Accounts'!BE$18, 'E2 Allocators'!$B$15:$W$15, 0),FALSE)*$E209)</f>
        <v>0</v>
      </c>
      <c r="BF209" s="2186">
        <f>IF(ISERROR(VLOOKUP(VLOOKUP($A209, 'E4 TB Allocation Details'!$A$18:$L$214, MATCH("Misc ID", 'E4 TB Allocation Details'!$A$18:$L$18, 0),FALSE), 'E2 Allocators'!$B$15:$W$358, MATCH('O5 Details by Class &amp; Accounts'!BF$18, 'E2 Allocators'!$B$15:$W$15, 0),FALSE)*$E209), 0, VLOOKUP(VLOOKUP($A209, 'E4 TB Allocation Details'!$A$18:$L$214, MATCH("Misc ID", 'E4 TB Allocation Details'!$A$18:$L$18, 0),FALSE), 'E2 Allocators'!$B$15:$W$358, MATCH('O5 Details by Class &amp; Accounts'!BF$18, 'E2 Allocators'!$B$15:$W$15, 0),FALSE)*$E209)</f>
        <v>0</v>
      </c>
      <c r="BG209" s="2186">
        <f>IF(ISERROR(VLOOKUP(VLOOKUP($A209, 'E4 TB Allocation Details'!$A$18:$L$214, MATCH("Misc ID", 'E4 TB Allocation Details'!$A$18:$L$18, 0),FALSE), 'E2 Allocators'!$B$15:$W$358, MATCH('O5 Details by Class &amp; Accounts'!BG$18, 'E2 Allocators'!$B$15:$W$15, 0),FALSE)*$E209), 0, VLOOKUP(VLOOKUP($A209, 'E4 TB Allocation Details'!$A$18:$L$214, MATCH("Misc ID", 'E4 TB Allocation Details'!$A$18:$L$18, 0),FALSE), 'E2 Allocators'!$B$15:$W$358, MATCH('O5 Details by Class &amp; Accounts'!BG$18, 'E2 Allocators'!$B$15:$W$15, 0),FALSE)*$E209)</f>
        <v>0</v>
      </c>
      <c r="BH209" s="2186">
        <f>IF(ISERROR(VLOOKUP(VLOOKUP($A209, 'E4 TB Allocation Details'!$A$18:$L$214, MATCH("Misc ID", 'E4 TB Allocation Details'!$A$18:$L$18, 0),FALSE), 'E2 Allocators'!$B$15:$W$358, MATCH('O5 Details by Class &amp; Accounts'!BH$18, 'E2 Allocators'!$B$15:$W$15, 0),FALSE)*$E209), 0, VLOOKUP(VLOOKUP($A209, 'E4 TB Allocation Details'!$A$18:$L$214, MATCH("Misc ID", 'E4 TB Allocation Details'!$A$18:$L$18, 0),FALSE), 'E2 Allocators'!$B$15:$W$358, MATCH('O5 Details by Class &amp; Accounts'!BH$18, 'E2 Allocators'!$B$15:$W$15, 0),FALSE)*$E209)</f>
        <v>0</v>
      </c>
      <c r="BI209" s="2186">
        <f>IF(ISERROR(VLOOKUP(VLOOKUP($A209, 'E4 TB Allocation Details'!$A$18:$L$214, MATCH("Misc ID", 'E4 TB Allocation Details'!$A$18:$L$18, 0),FALSE), 'E2 Allocators'!$B$15:$W$358, MATCH('O5 Details by Class &amp; Accounts'!BI$18, 'E2 Allocators'!$B$15:$W$15, 0),FALSE)*$E209), 0, VLOOKUP(VLOOKUP($A209, 'E4 TB Allocation Details'!$A$18:$L$214, MATCH("Misc ID", 'E4 TB Allocation Details'!$A$18:$L$18, 0),FALSE), 'E2 Allocators'!$B$15:$W$358, MATCH('O5 Details by Class &amp; Accounts'!BI$18, 'E2 Allocators'!$B$15:$W$15, 0),FALSE)*$E209)</f>
        <v>0</v>
      </c>
      <c r="BJ209" s="2186">
        <f>IF(ISERROR(VLOOKUP(VLOOKUP($A209, 'E4 TB Allocation Details'!$A$18:$L$214, MATCH("Misc ID", 'E4 TB Allocation Details'!$A$18:$L$18, 0),FALSE), 'E2 Allocators'!$B$15:$W$358, MATCH('O5 Details by Class &amp; Accounts'!BJ$18, 'E2 Allocators'!$B$15:$W$15, 0),FALSE)*$E209), 0, VLOOKUP(VLOOKUP($A209, 'E4 TB Allocation Details'!$A$18:$L$214, MATCH("Misc ID", 'E4 TB Allocation Details'!$A$18:$L$18, 0),FALSE), 'E2 Allocators'!$B$15:$W$358, MATCH('O5 Details by Class &amp; Accounts'!BJ$18, 'E2 Allocators'!$B$15:$W$15, 0),FALSE)*$E209)</f>
        <v>0</v>
      </c>
      <c r="BK209" s="2186">
        <f>IF(ISERROR(VLOOKUP(VLOOKUP($A209, 'E4 TB Allocation Details'!$A$18:$L$214, MATCH("Misc ID", 'E4 TB Allocation Details'!$A$18:$L$18, 0),FALSE), 'E2 Allocators'!$B$15:$W$358, MATCH('O5 Details by Class &amp; Accounts'!BK$18, 'E2 Allocators'!$B$15:$W$15, 0),FALSE)*$E209), 0, VLOOKUP(VLOOKUP($A209, 'E4 TB Allocation Details'!$A$18:$L$214, MATCH("Misc ID", 'E4 TB Allocation Details'!$A$18:$L$18, 0),FALSE), 'E2 Allocators'!$B$15:$W$358, MATCH('O5 Details by Class &amp; Accounts'!BK$18, 'E2 Allocators'!$B$15:$W$15, 0),FALSE)*$E209)</f>
        <v>0</v>
      </c>
      <c r="BL209" s="2186">
        <f>IF(ISERROR(VLOOKUP(VLOOKUP($A209, 'E4 TB Allocation Details'!$A$18:$L$214, MATCH("Misc ID", 'E4 TB Allocation Details'!$A$18:$L$18, 0),FALSE), 'E2 Allocators'!$B$15:$W$358, MATCH('O5 Details by Class &amp; Accounts'!BL$18, 'E2 Allocators'!$B$15:$W$15, 0),FALSE)*$E209), 0, VLOOKUP(VLOOKUP($A209, 'E4 TB Allocation Details'!$A$18:$L$214, MATCH("Misc ID", 'E4 TB Allocation Details'!$A$18:$L$18, 0),FALSE), 'E2 Allocators'!$B$15:$W$358, MATCH('O5 Details by Class &amp; Accounts'!BL$18, 'E2 Allocators'!$B$15:$W$15, 0),FALSE)*$E209)</f>
        <v>0</v>
      </c>
      <c r="BM209" s="2186">
        <f>IF(ISERROR(VLOOKUP(VLOOKUP($A209, 'E4 TB Allocation Details'!$A$18:$L$214, MATCH("Misc ID", 'E4 TB Allocation Details'!$A$18:$L$18, 0),FALSE), 'E2 Allocators'!$B$15:$W$358, MATCH('O5 Details by Class &amp; Accounts'!BM$18, 'E2 Allocators'!$B$15:$W$15, 0),FALSE)*$E209), 0, VLOOKUP(VLOOKUP($A209, 'E4 TB Allocation Details'!$A$18:$L$214, MATCH("Misc ID", 'E4 TB Allocation Details'!$A$18:$L$18, 0),FALSE), 'E2 Allocators'!$B$15:$W$358, MATCH('O5 Details by Class &amp; Accounts'!BM$18, 'E2 Allocators'!$B$15:$W$15, 0),FALSE)*$E209)</f>
        <v>0</v>
      </c>
      <c r="BN209" s="2186">
        <f>IF(ISERROR(VLOOKUP(VLOOKUP($A209, 'E4 TB Allocation Details'!$A$18:$L$214, MATCH("Misc ID", 'E4 TB Allocation Details'!$A$18:$L$18, 0),FALSE), 'E2 Allocators'!$B$15:$W$358, MATCH('O5 Details by Class &amp; Accounts'!BN$18, 'E2 Allocators'!$B$15:$W$15, 0),FALSE)*$E209), 0, VLOOKUP(VLOOKUP($A209, 'E4 TB Allocation Details'!$A$18:$L$214, MATCH("Misc ID", 'E4 TB Allocation Details'!$A$18:$L$18, 0),FALSE), 'E2 Allocators'!$B$15:$W$358, MATCH('O5 Details by Class &amp; Accounts'!BN$18, 'E2 Allocators'!$B$15:$W$15, 0),FALSE)*$E209)</f>
        <v>0</v>
      </c>
      <c r="BO209" s="2186">
        <f>IF(ISERROR(VLOOKUP(VLOOKUP($A209, 'E4 TB Allocation Details'!$A$18:$L$214, MATCH("Misc ID", 'E4 TB Allocation Details'!$A$18:$L$18, 0),FALSE), 'E2 Allocators'!$B$15:$W$358, MATCH('O5 Details by Class &amp; Accounts'!BO$18, 'E2 Allocators'!$B$15:$W$15, 0),FALSE)*$E209), 0, VLOOKUP(VLOOKUP($A209, 'E4 TB Allocation Details'!$A$18:$L$214, MATCH("Misc ID", 'E4 TB Allocation Details'!$A$18:$L$18, 0),FALSE), 'E2 Allocators'!$B$15:$W$358, MATCH('O5 Details by Class &amp; Accounts'!BO$18, 'E2 Allocators'!$B$15:$W$15, 0),FALSE)*$E209)</f>
        <v>0</v>
      </c>
      <c r="BP209" s="2186">
        <f>IF(ISERROR(VLOOKUP(VLOOKUP($A209, 'E4 TB Allocation Details'!$A$18:$L$214, MATCH("Misc ID", 'E4 TB Allocation Details'!$A$18:$L$18, 0),FALSE), 'E2 Allocators'!$B$15:$W$358, MATCH('O5 Details by Class &amp; Accounts'!BP$18, 'E2 Allocators'!$B$15:$W$15, 0),FALSE)*$E209), 0, VLOOKUP(VLOOKUP($A209, 'E4 TB Allocation Details'!$A$18:$L$214, MATCH("Misc ID", 'E4 TB Allocation Details'!$A$18:$L$18, 0),FALSE), 'E2 Allocators'!$B$15:$W$358, MATCH('O5 Details by Class &amp; Accounts'!BP$18, 'E2 Allocators'!$B$15:$W$15, 0),FALSE)*$E209)</f>
        <v>0</v>
      </c>
      <c r="BQ209" s="2186">
        <f>IF(ISERROR(VLOOKUP(VLOOKUP($A209, 'E4 TB Allocation Details'!$A$18:$L$214, MATCH("Misc ID", 'E4 TB Allocation Details'!$A$18:$L$18, 0),FALSE), 'E2 Allocators'!$B$15:$W$358, MATCH('O5 Details by Class &amp; Accounts'!BQ$18, 'E2 Allocators'!$B$15:$W$15, 0),FALSE)*$E209), 0, VLOOKUP(VLOOKUP($A209, 'E4 TB Allocation Details'!$A$18:$L$214, MATCH("Misc ID", 'E4 TB Allocation Details'!$A$18:$L$18, 0),FALSE), 'E2 Allocators'!$B$15:$W$358, MATCH('O5 Details by Class &amp; Accounts'!BQ$18, 'E2 Allocators'!$B$15:$W$15, 0),FALSE)*$E209)</f>
        <v>0</v>
      </c>
      <c r="BR209" s="2186">
        <f>IF(ISERROR(VLOOKUP(VLOOKUP($A209, 'E4 TB Allocation Details'!$A$18:$L$214, MATCH("Misc ID", 'E4 TB Allocation Details'!$A$18:$L$18, 0),FALSE), 'E2 Allocators'!$B$15:$W$358, MATCH('O5 Details by Class &amp; Accounts'!BR$18, 'E2 Allocators'!$B$15:$W$15, 0),FALSE)*$E209), 0, VLOOKUP(VLOOKUP($A209, 'E4 TB Allocation Details'!$A$18:$L$214, MATCH("Misc ID", 'E4 TB Allocation Details'!$A$18:$L$18, 0),FALSE), 'E2 Allocators'!$B$15:$W$358, MATCH('O5 Details by Class &amp; Accounts'!BR$18, 'E2 Allocators'!$B$15:$W$15, 0),FALSE)*$E209)</f>
        <v>0</v>
      </c>
      <c r="BS209" s="2186">
        <f t="shared" si="48"/>
        <v>0</v>
      </c>
      <c r="BT209" s="2186">
        <f>IF(ISERROR(VLOOKUP(VLOOKUP($A209, 'E4 TB Allocation Details'!$A$18:$L$214, MATCH("A &amp; G ID", 'E4 TB Allocation Details'!$A$18:$L$18, 0),FALSE), 'E2 Allocators'!$B$15:$W$358, MATCH('O5 Details by Class &amp; Accounts'!BT$18, 'E2 Allocators'!$B$15:$W$15, 0),FALSE)*$E209), 0, VLOOKUP(VLOOKUP($A209, 'E4 TB Allocation Details'!$A$18:$L$214, MATCH("A &amp; G ID", 'E4 TB Allocation Details'!$A$18:$L$18, 0),FALSE), 'E2 Allocators'!$B$15:$W$358, MATCH('O5 Details by Class &amp; Accounts'!BT$18, 'E2 Allocators'!$B$15:$W$15, 0),FALSE)*$E209)</f>
        <v>186375.75409718545</v>
      </c>
      <c r="BU209" s="2186">
        <f>IF(ISERROR(VLOOKUP(VLOOKUP($A209, 'E4 TB Allocation Details'!$A$18:$L$214, MATCH("A &amp; G ID", 'E4 TB Allocation Details'!$A$18:$L$18, 0),FALSE), 'E2 Allocators'!$B$15:$W$358, MATCH('O5 Details by Class &amp; Accounts'!BU$18, 'E2 Allocators'!$B$15:$W$15, 0),FALSE)*$E209), 0, VLOOKUP(VLOOKUP($A209, 'E4 TB Allocation Details'!$A$18:$L$214, MATCH("A &amp; G ID", 'E4 TB Allocation Details'!$A$18:$L$18, 0),FALSE), 'E2 Allocators'!$B$15:$W$358, MATCH('O5 Details by Class &amp; Accounts'!BU$18, 'E2 Allocators'!$B$15:$W$15, 0),FALSE)*$E209)</f>
        <v>42492.457059715445</v>
      </c>
      <c r="BV209" s="2186">
        <f>IF(ISERROR(VLOOKUP(VLOOKUP($A209, 'E4 TB Allocation Details'!$A$18:$L$214, MATCH("A &amp; G ID", 'E4 TB Allocation Details'!$A$18:$L$18, 0),FALSE), 'E2 Allocators'!$B$15:$W$358, MATCH('O5 Details by Class &amp; Accounts'!BV$18, 'E2 Allocators'!$B$15:$W$15, 0),FALSE)*$E209), 0, VLOOKUP(VLOOKUP($A209, 'E4 TB Allocation Details'!$A$18:$L$214, MATCH("A &amp; G ID", 'E4 TB Allocation Details'!$A$18:$L$18, 0),FALSE), 'E2 Allocators'!$B$15:$W$358, MATCH('O5 Details by Class &amp; Accounts'!BV$18, 'E2 Allocators'!$B$15:$W$15, 0),FALSE)*$E209)</f>
        <v>66038.26335765516</v>
      </c>
      <c r="BW209" s="2186">
        <f>IF(ISERROR(VLOOKUP(VLOOKUP($A209, 'E4 TB Allocation Details'!$A$18:$L$214, MATCH("A &amp; G ID", 'E4 TB Allocation Details'!$A$18:$L$18, 0),FALSE), 'E2 Allocators'!$B$15:$W$358, MATCH('O5 Details by Class &amp; Accounts'!BW$18, 'E2 Allocators'!$B$15:$W$15, 0),FALSE)*$E209), 0, VLOOKUP(VLOOKUP($A209, 'E4 TB Allocation Details'!$A$18:$L$214, MATCH("A &amp; G ID", 'E4 TB Allocation Details'!$A$18:$L$18, 0),FALSE), 'E2 Allocators'!$B$15:$W$358, MATCH('O5 Details by Class &amp; Accounts'!BW$18, 'E2 Allocators'!$B$15:$W$15, 0),FALSE)*$E209)</f>
        <v>0</v>
      </c>
      <c r="BX209" s="2186">
        <f>IF(ISERROR(VLOOKUP(VLOOKUP($A209, 'E4 TB Allocation Details'!$A$18:$L$214, MATCH("A &amp; G ID", 'E4 TB Allocation Details'!$A$18:$L$18, 0),FALSE), 'E2 Allocators'!$B$15:$W$358, MATCH('O5 Details by Class &amp; Accounts'!BX$18, 'E2 Allocators'!$B$15:$W$15, 0),FALSE)*$E209), 0, VLOOKUP(VLOOKUP($A209, 'E4 TB Allocation Details'!$A$18:$L$214, MATCH("A &amp; G ID", 'E4 TB Allocation Details'!$A$18:$L$18, 0),FALSE), 'E2 Allocators'!$B$15:$W$358, MATCH('O5 Details by Class &amp; Accounts'!BX$18, 'E2 Allocators'!$B$15:$W$15, 0),FALSE)*$E209)</f>
        <v>0</v>
      </c>
      <c r="BY209" s="2186">
        <f>IF(ISERROR(VLOOKUP(VLOOKUP($A209, 'E4 TB Allocation Details'!$A$18:$L$214, MATCH("A &amp; G ID", 'E4 TB Allocation Details'!$A$18:$L$18, 0),FALSE), 'E2 Allocators'!$B$15:$W$358, MATCH('O5 Details by Class &amp; Accounts'!BY$18, 'E2 Allocators'!$B$15:$W$15, 0),FALSE)*$E209), 0, VLOOKUP(VLOOKUP($A209, 'E4 TB Allocation Details'!$A$18:$L$214, MATCH("A &amp; G ID", 'E4 TB Allocation Details'!$A$18:$L$18, 0),FALSE), 'E2 Allocators'!$B$15:$W$358, MATCH('O5 Details by Class &amp; Accounts'!BY$18, 'E2 Allocators'!$B$15:$W$15, 0),FALSE)*$E209)</f>
        <v>0</v>
      </c>
      <c r="BZ209" s="2186">
        <f>IF(ISERROR(VLOOKUP(VLOOKUP($A209, 'E4 TB Allocation Details'!$A$18:$L$214, MATCH("A &amp; G ID", 'E4 TB Allocation Details'!$A$18:$L$18, 0),FALSE), 'E2 Allocators'!$B$15:$W$358, MATCH('O5 Details by Class &amp; Accounts'!BZ$18, 'E2 Allocators'!$B$15:$W$15, 0),FALSE)*$E209), 0, VLOOKUP(VLOOKUP($A209, 'E4 TB Allocation Details'!$A$18:$L$214, MATCH("A &amp; G ID", 'E4 TB Allocation Details'!$A$18:$L$18, 0),FALSE), 'E2 Allocators'!$B$15:$W$358, MATCH('O5 Details by Class &amp; Accounts'!BZ$18, 'E2 Allocators'!$B$15:$W$15, 0),FALSE)*$E209)</f>
        <v>4196.1261760874359</v>
      </c>
      <c r="CA209" s="2186">
        <f>IF(ISERROR(VLOOKUP(VLOOKUP($A209, 'E4 TB Allocation Details'!$A$18:$L$214, MATCH("A &amp; G ID", 'E4 TB Allocation Details'!$A$18:$L$18, 0),FALSE), 'E2 Allocators'!$B$15:$W$358, MATCH('O5 Details by Class &amp; Accounts'!CA$18, 'E2 Allocators'!$B$15:$W$15, 0),FALSE)*$E209), 0, VLOOKUP(VLOOKUP($A209, 'E4 TB Allocation Details'!$A$18:$L$214, MATCH("A &amp; G ID", 'E4 TB Allocation Details'!$A$18:$L$18, 0),FALSE), 'E2 Allocators'!$B$15:$W$358, MATCH('O5 Details by Class &amp; Accounts'!CA$18, 'E2 Allocators'!$B$15:$W$15, 0),FALSE)*$E209)</f>
        <v>511.16383609103752</v>
      </c>
      <c r="CB209" s="2186">
        <f>IF(ISERROR(VLOOKUP(VLOOKUP($A209, 'E4 TB Allocation Details'!$A$18:$L$214, MATCH("A &amp; G ID", 'E4 TB Allocation Details'!$A$18:$L$18, 0),FALSE), 'E2 Allocators'!$B$15:$W$358, MATCH('O5 Details by Class &amp; Accounts'!CB$18, 'E2 Allocators'!$B$15:$W$15, 0),FALSE)*$E209), 0, VLOOKUP(VLOOKUP($A209, 'E4 TB Allocation Details'!$A$18:$L$214, MATCH("A &amp; G ID", 'E4 TB Allocation Details'!$A$18:$L$18, 0),FALSE), 'E2 Allocators'!$B$15:$W$358, MATCH('O5 Details by Class &amp; Accounts'!CB$18, 'E2 Allocators'!$B$15:$W$15, 0),FALSE)*$E209)</f>
        <v>429.32652657141819</v>
      </c>
      <c r="CC209" s="2186">
        <f>IF(ISERROR(VLOOKUP(VLOOKUP($A209, 'E4 TB Allocation Details'!$A$18:$L$214, MATCH("A &amp; G ID", 'E4 TB Allocation Details'!$A$18:$L$18, 0),FALSE), 'E2 Allocators'!$B$15:$W$358, MATCH('O5 Details by Class &amp; Accounts'!CC$18, 'E2 Allocators'!$B$15:$W$15, 0),FALSE)*$E209), 0, VLOOKUP(VLOOKUP($A209, 'E4 TB Allocation Details'!$A$18:$L$214, MATCH("A &amp; G ID", 'E4 TB Allocation Details'!$A$18:$L$18, 0),FALSE), 'E2 Allocators'!$B$15:$W$358, MATCH('O5 Details by Class &amp; Accounts'!CC$18, 'E2 Allocators'!$B$15:$W$15, 0),FALSE)*$E209)</f>
        <v>0</v>
      </c>
      <c r="CD209" s="2186">
        <f>IF(ISERROR(VLOOKUP(VLOOKUP($A209, 'E4 TB Allocation Details'!$A$18:$L$214, MATCH("A &amp; G ID", 'E4 TB Allocation Details'!$A$18:$L$18, 0),FALSE), 'E2 Allocators'!$B$15:$W$358, MATCH('O5 Details by Class &amp; Accounts'!CD$18, 'E2 Allocators'!$B$15:$W$15, 0),FALSE)*$E209), 0, VLOOKUP(VLOOKUP($A209, 'E4 TB Allocation Details'!$A$18:$L$214, MATCH("A &amp; G ID", 'E4 TB Allocation Details'!$A$18:$L$18, 0),FALSE), 'E2 Allocators'!$B$15:$W$358, MATCH('O5 Details by Class &amp; Accounts'!CD$18, 'E2 Allocators'!$B$15:$W$15, 0),FALSE)*$E209)</f>
        <v>0</v>
      </c>
      <c r="CE209" s="2186">
        <f>IF(ISERROR(VLOOKUP(VLOOKUP($A209, 'E4 TB Allocation Details'!$A$18:$L$214, MATCH("A &amp; G ID", 'E4 TB Allocation Details'!$A$18:$L$18, 0),FALSE), 'E2 Allocators'!$B$15:$W$358, MATCH('O5 Details by Class &amp; Accounts'!CE$18, 'E2 Allocators'!$B$15:$W$15, 0),FALSE)*$E209), 0, VLOOKUP(VLOOKUP($A209, 'E4 TB Allocation Details'!$A$18:$L$214, MATCH("A &amp; G ID", 'E4 TB Allocation Details'!$A$18:$L$18, 0),FALSE), 'E2 Allocators'!$B$15:$W$358, MATCH('O5 Details by Class &amp; Accounts'!CE$18, 'E2 Allocators'!$B$15:$W$15, 0),FALSE)*$E209)</f>
        <v>0</v>
      </c>
      <c r="CF209" s="2186">
        <f>IF(ISERROR(VLOOKUP(VLOOKUP($A209, 'E4 TB Allocation Details'!$A$18:$L$214, MATCH("A &amp; G ID", 'E4 TB Allocation Details'!$A$18:$L$18, 0),FALSE), 'E2 Allocators'!$B$15:$W$358, MATCH('O5 Details by Class &amp; Accounts'!CF$18, 'E2 Allocators'!$B$15:$W$15, 0),FALSE)*$E209), 0, VLOOKUP(VLOOKUP($A209, 'E4 TB Allocation Details'!$A$18:$L$214, MATCH("A &amp; G ID", 'E4 TB Allocation Details'!$A$18:$L$18, 0),FALSE), 'E2 Allocators'!$B$15:$W$358, MATCH('O5 Details by Class &amp; Accounts'!CF$18, 'E2 Allocators'!$B$15:$W$15, 0),FALSE)*$E209)</f>
        <v>0</v>
      </c>
      <c r="CG209" s="2186">
        <f>IF(ISERROR(VLOOKUP(VLOOKUP($A209, 'E4 TB Allocation Details'!$A$18:$L$214, MATCH("A &amp; G ID", 'E4 TB Allocation Details'!$A$18:$L$18, 0),FALSE), 'E2 Allocators'!$B$15:$W$358, MATCH('O5 Details by Class &amp; Accounts'!CG$18, 'E2 Allocators'!$B$15:$W$15, 0),FALSE)*$E209), 0, VLOOKUP(VLOOKUP($A209, 'E4 TB Allocation Details'!$A$18:$L$214, MATCH("A &amp; G ID", 'E4 TB Allocation Details'!$A$18:$L$18, 0),FALSE), 'E2 Allocators'!$B$15:$W$358, MATCH('O5 Details by Class &amp; Accounts'!CG$18, 'E2 Allocators'!$B$15:$W$15, 0),FALSE)*$E209)</f>
        <v>0</v>
      </c>
      <c r="CH209" s="2186">
        <f>IF(ISERROR(VLOOKUP(VLOOKUP($A209, 'E4 TB Allocation Details'!$A$18:$L$214, MATCH("A &amp; G ID", 'E4 TB Allocation Details'!$A$18:$L$18, 0),FALSE), 'E2 Allocators'!$B$15:$W$358, MATCH('O5 Details by Class &amp; Accounts'!CH$18, 'E2 Allocators'!$B$15:$W$15, 0),FALSE)*$E209), 0, VLOOKUP(VLOOKUP($A209, 'E4 TB Allocation Details'!$A$18:$L$214, MATCH("A &amp; G ID", 'E4 TB Allocation Details'!$A$18:$L$18, 0),FALSE), 'E2 Allocators'!$B$15:$W$358, MATCH('O5 Details by Class &amp; Accounts'!CH$18, 'E2 Allocators'!$B$15:$W$15, 0),FALSE)*$E209)</f>
        <v>0</v>
      </c>
      <c r="CI209" s="2186">
        <f>IF(ISERROR(VLOOKUP(VLOOKUP($A209, 'E4 TB Allocation Details'!$A$18:$L$214, MATCH("A &amp; G ID", 'E4 TB Allocation Details'!$A$18:$L$18, 0),FALSE), 'E2 Allocators'!$B$15:$W$358, MATCH('O5 Details by Class &amp; Accounts'!CI$18, 'E2 Allocators'!$B$15:$W$15, 0),FALSE)*$E209), 0, VLOOKUP(VLOOKUP($A209, 'E4 TB Allocation Details'!$A$18:$L$214, MATCH("A &amp; G ID", 'E4 TB Allocation Details'!$A$18:$L$18, 0),FALSE), 'E2 Allocators'!$B$15:$W$358, MATCH('O5 Details by Class &amp; Accounts'!CI$18, 'E2 Allocators'!$B$15:$W$15, 0),FALSE)*$E209)</f>
        <v>0</v>
      </c>
      <c r="CJ209" s="2186">
        <f>IF(ISERROR(VLOOKUP(VLOOKUP($A209, 'E4 TB Allocation Details'!$A$18:$L$214, MATCH("A &amp; G ID", 'E4 TB Allocation Details'!$A$18:$L$18, 0),FALSE), 'E2 Allocators'!$B$15:$W$358, MATCH('O5 Details by Class &amp; Accounts'!CJ$18, 'E2 Allocators'!$B$15:$W$15, 0),FALSE)*$E209), 0, VLOOKUP(VLOOKUP($A209, 'E4 TB Allocation Details'!$A$18:$L$214, MATCH("A &amp; G ID", 'E4 TB Allocation Details'!$A$18:$L$18, 0),FALSE), 'E2 Allocators'!$B$15:$W$358, MATCH('O5 Details by Class &amp; Accounts'!CJ$18, 'E2 Allocators'!$B$15:$W$15, 0),FALSE)*$E209)</f>
        <v>0</v>
      </c>
      <c r="CK209" s="2186">
        <f>IF(ISERROR(VLOOKUP(VLOOKUP($A209, 'E4 TB Allocation Details'!$A$18:$L$214, MATCH("A &amp; G ID", 'E4 TB Allocation Details'!$A$18:$L$18, 0),FALSE), 'E2 Allocators'!$B$15:$W$358, MATCH('O5 Details by Class &amp; Accounts'!CK$18, 'E2 Allocators'!$B$15:$W$15, 0),FALSE)*$E209), 0, VLOOKUP(VLOOKUP($A209, 'E4 TB Allocation Details'!$A$18:$L$214, MATCH("A &amp; G ID", 'E4 TB Allocation Details'!$A$18:$L$18, 0),FALSE), 'E2 Allocators'!$B$15:$W$358, MATCH('O5 Details by Class &amp; Accounts'!CK$18, 'E2 Allocators'!$B$15:$W$15, 0),FALSE)*$E209)</f>
        <v>0</v>
      </c>
      <c r="CL209" s="2186">
        <f>IF(ISERROR(VLOOKUP(VLOOKUP($A209, 'E4 TB Allocation Details'!$A$18:$L$214, MATCH("A &amp; G ID", 'E4 TB Allocation Details'!$A$18:$L$18, 0),FALSE), 'E2 Allocators'!$B$15:$W$358, MATCH('O5 Details by Class &amp; Accounts'!CL$18, 'E2 Allocators'!$B$15:$W$15, 0),FALSE)*$E209), 0, VLOOKUP(VLOOKUP($A209, 'E4 TB Allocation Details'!$A$18:$L$214, MATCH("A &amp; G ID", 'E4 TB Allocation Details'!$A$18:$L$18, 0),FALSE), 'E2 Allocators'!$B$15:$W$358, MATCH('O5 Details by Class &amp; Accounts'!CL$18, 'E2 Allocators'!$B$15:$W$15, 0),FALSE)*$E209)</f>
        <v>0</v>
      </c>
      <c r="CM209" s="2186">
        <f>IF(ISERROR(VLOOKUP(VLOOKUP($A209, 'E4 TB Allocation Details'!$A$18:$L$214, MATCH("A &amp; G ID", 'E4 TB Allocation Details'!$A$18:$L$18, 0),FALSE), 'E2 Allocators'!$B$15:$W$358, MATCH('O5 Details by Class &amp; Accounts'!CM$18, 'E2 Allocators'!$B$15:$W$15, 0),FALSE)*$E209), 0, VLOOKUP(VLOOKUP($A209, 'E4 TB Allocation Details'!$A$18:$L$214, MATCH("A &amp; G ID", 'E4 TB Allocation Details'!$A$18:$L$18, 0),FALSE), 'E2 Allocators'!$B$15:$W$358, MATCH('O5 Details by Class &amp; Accounts'!CM$18, 'E2 Allocators'!$B$15:$W$15, 0),FALSE)*$E209)</f>
        <v>0</v>
      </c>
      <c r="CN209" s="2186">
        <f t="shared" si="52"/>
        <v>300043.09105330595</v>
      </c>
      <c r="CO209" s="2187">
        <f t="shared" si="50"/>
        <v>0</v>
      </c>
      <c r="CQ209" s="1625" t="s">
        <v>1186</v>
      </c>
    </row>
    <row r="210" spans="1:98" s="54" customFormat="1" ht="12.75" x14ac:dyDescent="0.2">
      <c r="A210" s="1913" t="s">
        <v>1638</v>
      </c>
      <c r="B210" s="1914" t="s">
        <v>1643</v>
      </c>
      <c r="C210" s="2184">
        <f>IF(ISERROR(VLOOKUP($A210,'I3 TB Data'!$A$19:$H$483,MATCH('O5 Details by Class &amp; Accounts'!$C$18, 'I3 TB Data'!$A$19:$H$19,0),0)), 0, VLOOKUP($A210,'I3 TB Data'!$A$19:$H$483,MATCH('O5 Details by Class &amp; Accounts'!$C$18,'I3 TB Data'!$A$19:$H$19,0),0))</f>
        <v>33681.1</v>
      </c>
      <c r="D210" s="2185"/>
      <c r="E210" s="2184">
        <f t="shared" si="53"/>
        <v>33681.1</v>
      </c>
      <c r="F210" s="2186">
        <f>IF(ISERROR(VLOOKUP($A210, 'E1 Categorization'!A33:E124, MATCH("Customer Component", 'E1 Categorization'!$A$33:$E$33,0), 0)), 0, IF(VLOOKUP($A210, 'E1 Categorization'!A33:E124, MATCH("Customer Component", 'E1 Categorization'!$A$33:$E$33,0), 0)=0, 'O5 Details by Class &amp; Accounts'!$E210, IF(AND(VLOOKUP($A210, 'E1 Categorization'!A33:E124, MATCH("Customer Component", 'E1 Categorization'!$A$33:$E$33,0), 0) &gt;0, VLOOKUP($A210, 'E1 Categorization'!A33:E124, MATCH("Customer Component", 'E1 Categorization'!$A$33:$E$33,0), 0)&lt;1), 'O5 Details by Class &amp; Accounts'!$E210*(1-VLOOKUP($A210, 'E1 Categorization'!A33:E124, MATCH("Customer Component", 'E1 Categorization'!$A$33:$E$33,0), 0)), 0)))</f>
        <v>0</v>
      </c>
      <c r="G210" s="2186">
        <f>IF(ISERROR(VLOOKUP($A210, 'E1 Categorization'!A33:E124, MATCH("Customer Component", 'E1 Categorization'!$A$33:$E$33,0), 0)),0, IF(VLOOKUP($A210, 'E1 Categorization'!A33:E124, MATCH("Customer Component", 'E1 Categorization'!$A$33:$E$33,0), 0)=0, 0, IF(AND(VLOOKUP($A210, 'E1 Categorization'!A33:E124, MATCH("Customer Component", 'E1 Categorization'!$A$33:$E$33,0), 0) &gt;0, VLOOKUP($A210, 'E1 Categorization'!A33:E124, MATCH("Customer Component", 'E1 Categorization'!$A$33:$E$33,0), 0)&lt;1), 'O5 Details by Class &amp; Accounts'!$E210*(VLOOKUP($A210, 'E1 Categorization'!A33:E124, MATCH("Customer Component", 'E1 Categorization'!$A$33:$E$33,0), 0)), 'O5 Details by Class &amp; Accounts'!$E210)))</f>
        <v>0</v>
      </c>
      <c r="H210" s="2186">
        <f t="shared" si="46"/>
        <v>0</v>
      </c>
      <c r="I210" s="2186">
        <f>IF(ISERROR(VLOOKUP(VLOOKUP($A210, 'E4 TB Allocation Details'!$A$18:$L$214, MATCH("Demand ID", 'E4 TB Allocation Details'!$A$18:$L$18, 0),FALSE), 'E2 Allocators'!$B$15:$W$358, MATCH('O5 Details by Class &amp; Accounts'!I$18, 'E2 Allocators'!$B$15:$W$15, 0),FALSE)*$F210), 0, VLOOKUP(VLOOKUP($A210, 'E4 TB Allocation Details'!$A$18:$L$214, MATCH("Demand ID", 'E4 TB Allocation Details'!$A$18:$L$18, 0),FALSE), 'E2 Allocators'!$B$15:$W$358, MATCH('O5 Details by Class &amp; Accounts'!I$18, 'E2 Allocators'!$B$15:$W$15, 0),FALSE)*$F210)</f>
        <v>0</v>
      </c>
      <c r="J210" s="2186">
        <f>IF(ISERROR(VLOOKUP(VLOOKUP($A210, 'E4 TB Allocation Details'!$A$18:$L$214, MATCH("Demand ID", 'E4 TB Allocation Details'!$A$18:$L$18, 0),FALSE), 'E2 Allocators'!$B$15:$W$358, MATCH('O5 Details by Class &amp; Accounts'!J$18, 'E2 Allocators'!$B$15:$W$15, 0),FALSE)*$F210), 0, VLOOKUP(VLOOKUP($A210, 'E4 TB Allocation Details'!$A$18:$L$214, MATCH("Demand ID", 'E4 TB Allocation Details'!$A$18:$L$18, 0),FALSE), 'E2 Allocators'!$B$15:$W$358, MATCH('O5 Details by Class &amp; Accounts'!J$18, 'E2 Allocators'!$B$15:$W$15, 0),FALSE)*$F210)</f>
        <v>0</v>
      </c>
      <c r="K210" s="2186">
        <f>IF(ISERROR(VLOOKUP(VLOOKUP($A210, 'E4 TB Allocation Details'!$A$18:$L$214, MATCH("Demand ID", 'E4 TB Allocation Details'!$A$18:$L$18, 0),FALSE), 'E2 Allocators'!$B$15:$W$358, MATCH('O5 Details by Class &amp; Accounts'!K$18, 'E2 Allocators'!$B$15:$W$15, 0),FALSE)*$F210), 0, VLOOKUP(VLOOKUP($A210, 'E4 TB Allocation Details'!$A$18:$L$214, MATCH("Demand ID", 'E4 TB Allocation Details'!$A$18:$L$18, 0),FALSE), 'E2 Allocators'!$B$15:$W$358, MATCH('O5 Details by Class &amp; Accounts'!K$18, 'E2 Allocators'!$B$15:$W$15, 0),FALSE)*$F210)</f>
        <v>0</v>
      </c>
      <c r="L210" s="2186">
        <f>IF(ISERROR(VLOOKUP(VLOOKUP($A210, 'E4 TB Allocation Details'!$A$18:$L$214, MATCH("Demand ID", 'E4 TB Allocation Details'!$A$18:$L$18, 0),FALSE), 'E2 Allocators'!$B$15:$W$358, MATCH('O5 Details by Class &amp; Accounts'!L$18, 'E2 Allocators'!$B$15:$W$15, 0),FALSE)*$F210), 0, VLOOKUP(VLOOKUP($A210, 'E4 TB Allocation Details'!$A$18:$L$214, MATCH("Demand ID", 'E4 TB Allocation Details'!$A$18:$L$18, 0),FALSE), 'E2 Allocators'!$B$15:$W$358, MATCH('O5 Details by Class &amp; Accounts'!L$18, 'E2 Allocators'!$B$15:$W$15, 0),FALSE)*$F210)</f>
        <v>0</v>
      </c>
      <c r="M210" s="2186">
        <f>IF(ISERROR(VLOOKUP(VLOOKUP($A210, 'E4 TB Allocation Details'!$A$18:$L$214, MATCH("Demand ID", 'E4 TB Allocation Details'!$A$18:$L$18, 0),FALSE), 'E2 Allocators'!$B$15:$W$358, MATCH('O5 Details by Class &amp; Accounts'!M$18, 'E2 Allocators'!$B$15:$W$15, 0),FALSE)*$F210), 0, VLOOKUP(VLOOKUP($A210, 'E4 TB Allocation Details'!$A$18:$L$214, MATCH("Demand ID", 'E4 TB Allocation Details'!$A$18:$L$18, 0),FALSE), 'E2 Allocators'!$B$15:$W$358, MATCH('O5 Details by Class &amp; Accounts'!M$18, 'E2 Allocators'!$B$15:$W$15, 0),FALSE)*$F210)</f>
        <v>0</v>
      </c>
      <c r="N210" s="2186">
        <f>IF(ISERROR(VLOOKUP(VLOOKUP($A210, 'E4 TB Allocation Details'!$A$18:$L$214, MATCH("Demand ID", 'E4 TB Allocation Details'!$A$18:$L$18, 0),FALSE), 'E2 Allocators'!$B$15:$W$358, MATCH('O5 Details by Class &amp; Accounts'!N$18, 'E2 Allocators'!$B$15:$W$15, 0),FALSE)*$F210), 0, VLOOKUP(VLOOKUP($A210, 'E4 TB Allocation Details'!$A$18:$L$214, MATCH("Demand ID", 'E4 TB Allocation Details'!$A$18:$L$18, 0),FALSE), 'E2 Allocators'!$B$15:$W$358, MATCH('O5 Details by Class &amp; Accounts'!N$18, 'E2 Allocators'!$B$15:$W$15, 0),FALSE)*$F210)</f>
        <v>0</v>
      </c>
      <c r="O210" s="2186">
        <f>IF(ISERROR(VLOOKUP(VLOOKUP($A210, 'E4 TB Allocation Details'!$A$18:$L$214, MATCH("Demand ID", 'E4 TB Allocation Details'!$A$18:$L$18, 0),FALSE), 'E2 Allocators'!$B$15:$W$358, MATCH('O5 Details by Class &amp; Accounts'!O$18, 'E2 Allocators'!$B$15:$W$15, 0),FALSE)*$F210), 0, VLOOKUP(VLOOKUP($A210, 'E4 TB Allocation Details'!$A$18:$L$214, MATCH("Demand ID", 'E4 TB Allocation Details'!$A$18:$L$18, 0),FALSE), 'E2 Allocators'!$B$15:$W$358, MATCH('O5 Details by Class &amp; Accounts'!O$18, 'E2 Allocators'!$B$15:$W$15, 0),FALSE)*$F210)</f>
        <v>0</v>
      </c>
      <c r="P210" s="2186">
        <f>IF(ISERROR(VLOOKUP(VLOOKUP($A210, 'E4 TB Allocation Details'!$A$18:$L$214, MATCH("Demand ID", 'E4 TB Allocation Details'!$A$18:$L$18, 0),FALSE), 'E2 Allocators'!$B$15:$W$358, MATCH('O5 Details by Class &amp; Accounts'!P$18, 'E2 Allocators'!$B$15:$W$15, 0),FALSE)*$F210), 0, VLOOKUP(VLOOKUP($A210, 'E4 TB Allocation Details'!$A$18:$L$214, MATCH("Demand ID", 'E4 TB Allocation Details'!$A$18:$L$18, 0),FALSE), 'E2 Allocators'!$B$15:$W$358, MATCH('O5 Details by Class &amp; Accounts'!P$18, 'E2 Allocators'!$B$15:$W$15, 0),FALSE)*$F210)</f>
        <v>0</v>
      </c>
      <c r="Q210" s="2186">
        <f>IF(ISERROR(VLOOKUP(VLOOKUP($A210, 'E4 TB Allocation Details'!$A$18:$L$214, MATCH("Demand ID", 'E4 TB Allocation Details'!$A$18:$L$18, 0),FALSE), 'E2 Allocators'!$B$15:$W$358, MATCH('O5 Details by Class &amp; Accounts'!Q$18, 'E2 Allocators'!$B$15:$W$15, 0),FALSE)*$F210), 0, VLOOKUP(VLOOKUP($A210, 'E4 TB Allocation Details'!$A$18:$L$214, MATCH("Demand ID", 'E4 TB Allocation Details'!$A$18:$L$18, 0),FALSE), 'E2 Allocators'!$B$15:$W$358, MATCH('O5 Details by Class &amp; Accounts'!Q$18, 'E2 Allocators'!$B$15:$W$15, 0),FALSE)*$F210)</f>
        <v>0</v>
      </c>
      <c r="R210" s="2186">
        <f>IF(ISERROR(VLOOKUP(VLOOKUP($A210, 'E4 TB Allocation Details'!$A$18:$L$214, MATCH("Demand ID", 'E4 TB Allocation Details'!$A$18:$L$18, 0),FALSE), 'E2 Allocators'!$B$15:$W$358, MATCH('O5 Details by Class &amp; Accounts'!R$18, 'E2 Allocators'!$B$15:$W$15, 0),FALSE)*$F210), 0, VLOOKUP(VLOOKUP($A210, 'E4 TB Allocation Details'!$A$18:$L$214, MATCH("Demand ID", 'E4 TB Allocation Details'!$A$18:$L$18, 0),FALSE), 'E2 Allocators'!$B$15:$W$358, MATCH('O5 Details by Class &amp; Accounts'!R$18, 'E2 Allocators'!$B$15:$W$15, 0),FALSE)*$F210)</f>
        <v>0</v>
      </c>
      <c r="S210" s="2186">
        <f>IF(ISERROR(VLOOKUP(VLOOKUP($A210, 'E4 TB Allocation Details'!$A$18:$L$214, MATCH("Demand ID", 'E4 TB Allocation Details'!$A$18:$L$18, 0),FALSE), 'E2 Allocators'!$B$15:$W$358, MATCH('O5 Details by Class &amp; Accounts'!S$18, 'E2 Allocators'!$B$15:$W$15, 0),FALSE)*$F210), 0, VLOOKUP(VLOOKUP($A210, 'E4 TB Allocation Details'!$A$18:$L$214, MATCH("Demand ID", 'E4 TB Allocation Details'!$A$18:$L$18, 0),FALSE), 'E2 Allocators'!$B$15:$W$358, MATCH('O5 Details by Class &amp; Accounts'!S$18, 'E2 Allocators'!$B$15:$W$15, 0),FALSE)*$F210)</f>
        <v>0</v>
      </c>
      <c r="T210" s="2186">
        <f>IF(ISERROR(VLOOKUP(VLOOKUP($A210, 'E4 TB Allocation Details'!$A$18:$L$214, MATCH("Demand ID", 'E4 TB Allocation Details'!$A$18:$L$18, 0),FALSE), 'E2 Allocators'!$B$15:$W$358, MATCH('O5 Details by Class &amp; Accounts'!T$18, 'E2 Allocators'!$B$15:$W$15, 0),FALSE)*$F210), 0, VLOOKUP(VLOOKUP($A210, 'E4 TB Allocation Details'!$A$18:$L$214, MATCH("Demand ID", 'E4 TB Allocation Details'!$A$18:$L$18, 0),FALSE), 'E2 Allocators'!$B$15:$W$358, MATCH('O5 Details by Class &amp; Accounts'!T$18, 'E2 Allocators'!$B$15:$W$15, 0),FALSE)*$F210)</f>
        <v>0</v>
      </c>
      <c r="U210" s="2186">
        <f>IF(ISERROR(VLOOKUP(VLOOKUP($A210, 'E4 TB Allocation Details'!$A$18:$L$214, MATCH("Demand ID", 'E4 TB Allocation Details'!$A$18:$L$18, 0),FALSE), 'E2 Allocators'!$B$15:$W$358, MATCH('O5 Details by Class &amp; Accounts'!U$18, 'E2 Allocators'!$B$15:$W$15, 0),FALSE)*$F210), 0, VLOOKUP(VLOOKUP($A210, 'E4 TB Allocation Details'!$A$18:$L$214, MATCH("Demand ID", 'E4 TB Allocation Details'!$A$18:$L$18, 0),FALSE), 'E2 Allocators'!$B$15:$W$358, MATCH('O5 Details by Class &amp; Accounts'!U$18, 'E2 Allocators'!$B$15:$W$15, 0),FALSE)*$F210)</f>
        <v>0</v>
      </c>
      <c r="V210" s="2186">
        <f>IF(ISERROR(VLOOKUP(VLOOKUP($A210, 'E4 TB Allocation Details'!$A$18:$L$214, MATCH("Demand ID", 'E4 TB Allocation Details'!$A$18:$L$18, 0),FALSE), 'E2 Allocators'!$B$15:$W$358, MATCH('O5 Details by Class &amp; Accounts'!V$18, 'E2 Allocators'!$B$15:$W$15, 0),FALSE)*$F210), 0, VLOOKUP(VLOOKUP($A210, 'E4 TB Allocation Details'!$A$18:$L$214, MATCH("Demand ID", 'E4 TB Allocation Details'!$A$18:$L$18, 0),FALSE), 'E2 Allocators'!$B$15:$W$358, MATCH('O5 Details by Class &amp; Accounts'!V$18, 'E2 Allocators'!$B$15:$W$15, 0),FALSE)*$F210)</f>
        <v>0</v>
      </c>
      <c r="W210" s="2186">
        <f>IF(ISERROR(VLOOKUP(VLOOKUP($A210, 'E4 TB Allocation Details'!$A$18:$L$214, MATCH("Demand ID", 'E4 TB Allocation Details'!$A$18:$L$18, 0),FALSE), 'E2 Allocators'!$B$15:$W$358, MATCH('O5 Details by Class &amp; Accounts'!W$18, 'E2 Allocators'!$B$15:$W$15, 0),FALSE)*$F210), 0, VLOOKUP(VLOOKUP($A210, 'E4 TB Allocation Details'!$A$18:$L$214, MATCH("Demand ID", 'E4 TB Allocation Details'!$A$18:$L$18, 0),FALSE), 'E2 Allocators'!$B$15:$W$358, MATCH('O5 Details by Class &amp; Accounts'!W$18, 'E2 Allocators'!$B$15:$W$15, 0),FALSE)*$F210)</f>
        <v>0</v>
      </c>
      <c r="X210" s="2186">
        <f>IF(ISERROR(VLOOKUP(VLOOKUP($A210, 'E4 TB Allocation Details'!$A$18:$L$214, MATCH("Demand ID", 'E4 TB Allocation Details'!$A$18:$L$18, 0),FALSE), 'E2 Allocators'!$B$15:$W$358, MATCH('O5 Details by Class &amp; Accounts'!X$18, 'E2 Allocators'!$B$15:$W$15, 0),FALSE)*$F210), 0, VLOOKUP(VLOOKUP($A210, 'E4 TB Allocation Details'!$A$18:$L$214, MATCH("Demand ID", 'E4 TB Allocation Details'!$A$18:$L$18, 0),FALSE), 'E2 Allocators'!$B$15:$W$358, MATCH('O5 Details by Class &amp; Accounts'!X$18, 'E2 Allocators'!$B$15:$W$15, 0),FALSE)*$F210)</f>
        <v>0</v>
      </c>
      <c r="Y210" s="2186">
        <f>IF(ISERROR(VLOOKUP(VLOOKUP($A210, 'E4 TB Allocation Details'!$A$18:$L$214, MATCH("Demand ID", 'E4 TB Allocation Details'!$A$18:$L$18, 0),FALSE), 'E2 Allocators'!$B$15:$W$358, MATCH('O5 Details by Class &amp; Accounts'!Y$18, 'E2 Allocators'!$B$15:$W$15, 0),FALSE)*$F210), 0, VLOOKUP(VLOOKUP($A210, 'E4 TB Allocation Details'!$A$18:$L$214, MATCH("Demand ID", 'E4 TB Allocation Details'!$A$18:$L$18, 0),FALSE), 'E2 Allocators'!$B$15:$W$358, MATCH('O5 Details by Class &amp; Accounts'!Y$18, 'E2 Allocators'!$B$15:$W$15, 0),FALSE)*$F210)</f>
        <v>0</v>
      </c>
      <c r="Z210" s="2186">
        <f>IF(ISERROR(VLOOKUP(VLOOKUP($A210, 'E4 TB Allocation Details'!$A$18:$L$214, MATCH("Demand ID", 'E4 TB Allocation Details'!$A$18:$L$18, 0),FALSE), 'E2 Allocators'!$B$15:$W$358, MATCH('O5 Details by Class &amp; Accounts'!Z$18, 'E2 Allocators'!$B$15:$W$15, 0),FALSE)*$F210), 0, VLOOKUP(VLOOKUP($A210, 'E4 TB Allocation Details'!$A$18:$L$214, MATCH("Demand ID", 'E4 TB Allocation Details'!$A$18:$L$18, 0),FALSE), 'E2 Allocators'!$B$15:$W$358, MATCH('O5 Details by Class &amp; Accounts'!Z$18, 'E2 Allocators'!$B$15:$W$15, 0),FALSE)*$F210)</f>
        <v>0</v>
      </c>
      <c r="AA210" s="2186">
        <f>IF(ISERROR(VLOOKUP(VLOOKUP($A210, 'E4 TB Allocation Details'!$A$18:$L$214, MATCH("Demand ID", 'E4 TB Allocation Details'!$A$18:$L$18, 0),FALSE), 'E2 Allocators'!$B$15:$W$358, MATCH('O5 Details by Class &amp; Accounts'!AA$18, 'E2 Allocators'!$B$15:$W$15, 0),FALSE)*$F210), 0, VLOOKUP(VLOOKUP($A210, 'E4 TB Allocation Details'!$A$18:$L$214, MATCH("Demand ID", 'E4 TB Allocation Details'!$A$18:$L$18, 0),FALSE), 'E2 Allocators'!$B$15:$W$358, MATCH('O5 Details by Class &amp; Accounts'!AA$18, 'E2 Allocators'!$B$15:$W$15, 0),FALSE)*$F210)</f>
        <v>0</v>
      </c>
      <c r="AB210" s="2186">
        <f>IF(ISERROR(VLOOKUP(VLOOKUP($A210, 'E4 TB Allocation Details'!$A$18:$L$214, MATCH("Demand ID", 'E4 TB Allocation Details'!$A$18:$L$18, 0),FALSE), 'E2 Allocators'!$B$15:$W$358, MATCH('O5 Details by Class &amp; Accounts'!AB$18, 'E2 Allocators'!$B$15:$W$15, 0),FALSE)*$F210), 0, VLOOKUP(VLOOKUP($A210, 'E4 TB Allocation Details'!$A$18:$L$214, MATCH("Demand ID", 'E4 TB Allocation Details'!$A$18:$L$18, 0),FALSE), 'E2 Allocators'!$B$15:$W$358, MATCH('O5 Details by Class &amp; Accounts'!AB$18, 'E2 Allocators'!$B$15:$W$15, 0),FALSE)*$F210)</f>
        <v>0</v>
      </c>
      <c r="AC210" s="2186">
        <f t="shared" si="47"/>
        <v>0</v>
      </c>
      <c r="AD210" s="2186">
        <f>IF(ISERROR(VLOOKUP(VLOOKUP($A210, 'E4 TB Allocation Details'!$A$18:$L$214, MATCH("Customer ID", 'E4 TB Allocation Details'!$A$18:$L$18, 0),FALSE), 'E2 Allocators'!$B$15:$W$358, MATCH('O5 Details by Class &amp; Accounts'!AD$18, 'E2 Allocators'!$B$15:$W$15, 0),FALSE)*$G210), 0, VLOOKUP(VLOOKUP($A210, 'E4 TB Allocation Details'!$A$18:$L$214, MATCH("Customer ID", 'E4 TB Allocation Details'!$A$18:$L$18, 0),FALSE), 'E2 Allocators'!$B$15:$W$358, MATCH('O5 Details by Class &amp; Accounts'!AD$18, 'E2 Allocators'!$B$15:$W$15, 0),FALSE)*$G210)</f>
        <v>0</v>
      </c>
      <c r="AE210" s="2186">
        <f>IF(ISERROR(VLOOKUP(VLOOKUP($A210, 'E4 TB Allocation Details'!$A$18:$L$214, MATCH("Customer ID", 'E4 TB Allocation Details'!$A$18:$L$18, 0),FALSE), 'E2 Allocators'!$B$15:$W$358, MATCH('O5 Details by Class &amp; Accounts'!AE$18, 'E2 Allocators'!$B$15:$W$15, 0),FALSE)*$G210), 0, VLOOKUP(VLOOKUP($A210, 'E4 TB Allocation Details'!$A$18:$L$214, MATCH("Customer ID", 'E4 TB Allocation Details'!$A$18:$L$18, 0),FALSE), 'E2 Allocators'!$B$15:$W$358, MATCH('O5 Details by Class &amp; Accounts'!AE$18, 'E2 Allocators'!$B$15:$W$15, 0),FALSE)*$G210)</f>
        <v>0</v>
      </c>
      <c r="AF210" s="2186">
        <f>IF(ISERROR(VLOOKUP(VLOOKUP($A210, 'E4 TB Allocation Details'!$A$18:$L$214, MATCH("Customer ID", 'E4 TB Allocation Details'!$A$18:$L$18, 0),FALSE), 'E2 Allocators'!$B$15:$W$358, MATCH('O5 Details by Class &amp; Accounts'!AF$18, 'E2 Allocators'!$B$15:$W$15, 0),FALSE)*$G210), 0, VLOOKUP(VLOOKUP($A210, 'E4 TB Allocation Details'!$A$18:$L$214, MATCH("Customer ID", 'E4 TB Allocation Details'!$A$18:$L$18, 0),FALSE), 'E2 Allocators'!$B$15:$W$358, MATCH('O5 Details by Class &amp; Accounts'!AF$18, 'E2 Allocators'!$B$15:$W$15, 0),FALSE)*$G210)</f>
        <v>0</v>
      </c>
      <c r="AG210" s="2186">
        <f>IF(ISERROR(VLOOKUP(VLOOKUP($A210, 'E4 TB Allocation Details'!$A$18:$L$214, MATCH("Customer ID", 'E4 TB Allocation Details'!$A$18:$L$18, 0),FALSE), 'E2 Allocators'!$B$15:$W$358, MATCH('O5 Details by Class &amp; Accounts'!AG$18, 'E2 Allocators'!$B$15:$W$15, 0),FALSE)*$G210), 0, VLOOKUP(VLOOKUP($A210, 'E4 TB Allocation Details'!$A$18:$L$214, MATCH("Customer ID", 'E4 TB Allocation Details'!$A$18:$L$18, 0),FALSE), 'E2 Allocators'!$B$15:$W$358, MATCH('O5 Details by Class &amp; Accounts'!AG$18, 'E2 Allocators'!$B$15:$W$15, 0),FALSE)*$G210)</f>
        <v>0</v>
      </c>
      <c r="AH210" s="2186">
        <f>IF(ISERROR(VLOOKUP(VLOOKUP($A210, 'E4 TB Allocation Details'!$A$18:$L$214, MATCH("Customer ID", 'E4 TB Allocation Details'!$A$18:$L$18, 0),FALSE), 'E2 Allocators'!$B$15:$W$358, MATCH('O5 Details by Class &amp; Accounts'!AH$18, 'E2 Allocators'!$B$15:$W$15, 0),FALSE)*$G210), 0, VLOOKUP(VLOOKUP($A210, 'E4 TB Allocation Details'!$A$18:$L$214, MATCH("Customer ID", 'E4 TB Allocation Details'!$A$18:$L$18, 0),FALSE), 'E2 Allocators'!$B$15:$W$358, MATCH('O5 Details by Class &amp; Accounts'!AH$18, 'E2 Allocators'!$B$15:$W$15, 0),FALSE)*$G210)</f>
        <v>0</v>
      </c>
      <c r="AI210" s="2186">
        <f>IF(ISERROR(VLOOKUP(VLOOKUP($A210, 'E4 TB Allocation Details'!$A$18:$L$214, MATCH("Customer ID", 'E4 TB Allocation Details'!$A$18:$L$18, 0),FALSE), 'E2 Allocators'!$B$15:$W$358, MATCH('O5 Details by Class &amp; Accounts'!AI$18, 'E2 Allocators'!$B$15:$W$15, 0),FALSE)*$G210), 0, VLOOKUP(VLOOKUP($A210, 'E4 TB Allocation Details'!$A$18:$L$214, MATCH("Customer ID", 'E4 TB Allocation Details'!$A$18:$L$18, 0),FALSE), 'E2 Allocators'!$B$15:$W$358, MATCH('O5 Details by Class &amp; Accounts'!AI$18, 'E2 Allocators'!$B$15:$W$15, 0),FALSE)*$G210)</f>
        <v>0</v>
      </c>
      <c r="AJ210" s="2186">
        <f>IF(ISERROR(VLOOKUP(VLOOKUP($A210, 'E4 TB Allocation Details'!$A$18:$L$214, MATCH("Customer ID", 'E4 TB Allocation Details'!$A$18:$L$18, 0),FALSE), 'E2 Allocators'!$B$15:$W$358, MATCH('O5 Details by Class &amp; Accounts'!AJ$18, 'E2 Allocators'!$B$15:$W$15, 0),FALSE)*$G210), 0, VLOOKUP(VLOOKUP($A210, 'E4 TB Allocation Details'!$A$18:$L$214, MATCH("Customer ID", 'E4 TB Allocation Details'!$A$18:$L$18, 0),FALSE), 'E2 Allocators'!$B$15:$W$358, MATCH('O5 Details by Class &amp; Accounts'!AJ$18, 'E2 Allocators'!$B$15:$W$15, 0),FALSE)*$G210)</f>
        <v>0</v>
      </c>
      <c r="AK210" s="2186">
        <f>IF(ISERROR(VLOOKUP(VLOOKUP($A210, 'E4 TB Allocation Details'!$A$18:$L$214, MATCH("Customer ID", 'E4 TB Allocation Details'!$A$18:$L$18, 0),FALSE), 'E2 Allocators'!$B$15:$W$358, MATCH('O5 Details by Class &amp; Accounts'!AK$18, 'E2 Allocators'!$B$15:$W$15, 0),FALSE)*$G210), 0, VLOOKUP(VLOOKUP($A210, 'E4 TB Allocation Details'!$A$18:$L$214, MATCH("Customer ID", 'E4 TB Allocation Details'!$A$18:$L$18, 0),FALSE), 'E2 Allocators'!$B$15:$W$358, MATCH('O5 Details by Class &amp; Accounts'!AK$18, 'E2 Allocators'!$B$15:$W$15, 0),FALSE)*$G210)</f>
        <v>0</v>
      </c>
      <c r="AL210" s="2186">
        <f>IF(ISERROR(VLOOKUP(VLOOKUP($A210, 'E4 TB Allocation Details'!$A$18:$L$214, MATCH("Customer ID", 'E4 TB Allocation Details'!$A$18:$L$18, 0),FALSE), 'E2 Allocators'!$B$15:$W$358, MATCH('O5 Details by Class &amp; Accounts'!AL$18, 'E2 Allocators'!$B$15:$W$15, 0),FALSE)*$G210), 0, VLOOKUP(VLOOKUP($A210, 'E4 TB Allocation Details'!$A$18:$L$214, MATCH("Customer ID", 'E4 TB Allocation Details'!$A$18:$L$18, 0),FALSE), 'E2 Allocators'!$B$15:$W$358, MATCH('O5 Details by Class &amp; Accounts'!AL$18, 'E2 Allocators'!$B$15:$W$15, 0),FALSE)*$G210)</f>
        <v>0</v>
      </c>
      <c r="AM210" s="2186">
        <f>IF(ISERROR(VLOOKUP(VLOOKUP($A210, 'E4 TB Allocation Details'!$A$18:$L$214, MATCH("Customer ID", 'E4 TB Allocation Details'!$A$18:$L$18, 0),FALSE), 'E2 Allocators'!$B$15:$W$358, MATCH('O5 Details by Class &amp; Accounts'!AM$18, 'E2 Allocators'!$B$15:$W$15, 0),FALSE)*$G210), 0, VLOOKUP(VLOOKUP($A210, 'E4 TB Allocation Details'!$A$18:$L$214, MATCH("Customer ID", 'E4 TB Allocation Details'!$A$18:$L$18, 0),FALSE), 'E2 Allocators'!$B$15:$W$358, MATCH('O5 Details by Class &amp; Accounts'!AM$18, 'E2 Allocators'!$B$15:$W$15, 0),FALSE)*$G210)</f>
        <v>0</v>
      </c>
      <c r="AN210" s="2186">
        <f>IF(ISERROR(VLOOKUP(VLOOKUP($A210, 'E4 TB Allocation Details'!$A$18:$L$214, MATCH("Customer ID", 'E4 TB Allocation Details'!$A$18:$L$18, 0),FALSE), 'E2 Allocators'!$B$15:$W$358, MATCH('O5 Details by Class &amp; Accounts'!AN$18, 'E2 Allocators'!$B$15:$W$15, 0),FALSE)*$G210), 0, VLOOKUP(VLOOKUP($A210, 'E4 TB Allocation Details'!$A$18:$L$214, MATCH("Customer ID", 'E4 TB Allocation Details'!$A$18:$L$18, 0),FALSE), 'E2 Allocators'!$B$15:$W$358, MATCH('O5 Details by Class &amp; Accounts'!AN$18, 'E2 Allocators'!$B$15:$W$15, 0),FALSE)*$G210)</f>
        <v>0</v>
      </c>
      <c r="AO210" s="2186">
        <f>IF(ISERROR(VLOOKUP(VLOOKUP($A210, 'E4 TB Allocation Details'!$A$18:$L$214, MATCH("Customer ID", 'E4 TB Allocation Details'!$A$18:$L$18, 0),FALSE), 'E2 Allocators'!$B$15:$W$358, MATCH('O5 Details by Class &amp; Accounts'!AO$18, 'E2 Allocators'!$B$15:$W$15, 0),FALSE)*$G210), 0, VLOOKUP(VLOOKUP($A210, 'E4 TB Allocation Details'!$A$18:$L$214, MATCH("Customer ID", 'E4 TB Allocation Details'!$A$18:$L$18, 0),FALSE), 'E2 Allocators'!$B$15:$W$358, MATCH('O5 Details by Class &amp; Accounts'!AO$18, 'E2 Allocators'!$B$15:$W$15, 0),FALSE)*$G210)</f>
        <v>0</v>
      </c>
      <c r="AP210" s="2186">
        <f>IF(ISERROR(VLOOKUP(VLOOKUP($A210, 'E4 TB Allocation Details'!$A$18:$L$214, MATCH("Customer ID", 'E4 TB Allocation Details'!$A$18:$L$18, 0),FALSE), 'E2 Allocators'!$B$15:$W$358, MATCH('O5 Details by Class &amp; Accounts'!AP$18, 'E2 Allocators'!$B$15:$W$15, 0),FALSE)*$G210), 0, VLOOKUP(VLOOKUP($A210, 'E4 TB Allocation Details'!$A$18:$L$214, MATCH("Customer ID", 'E4 TB Allocation Details'!$A$18:$L$18, 0),FALSE), 'E2 Allocators'!$B$15:$W$358, MATCH('O5 Details by Class &amp; Accounts'!AP$18, 'E2 Allocators'!$B$15:$W$15, 0),FALSE)*$G210)</f>
        <v>0</v>
      </c>
      <c r="AQ210" s="2186">
        <f>IF(ISERROR(VLOOKUP(VLOOKUP($A210, 'E4 TB Allocation Details'!$A$18:$L$214, MATCH("Customer ID", 'E4 TB Allocation Details'!$A$18:$L$18, 0),FALSE), 'E2 Allocators'!$B$15:$W$358, MATCH('O5 Details by Class &amp; Accounts'!AQ$18, 'E2 Allocators'!$B$15:$W$15, 0),FALSE)*$G210), 0, VLOOKUP(VLOOKUP($A210, 'E4 TB Allocation Details'!$A$18:$L$214, MATCH("Customer ID", 'E4 TB Allocation Details'!$A$18:$L$18, 0),FALSE), 'E2 Allocators'!$B$15:$W$358, MATCH('O5 Details by Class &amp; Accounts'!AQ$18, 'E2 Allocators'!$B$15:$W$15, 0),FALSE)*$G210)</f>
        <v>0</v>
      </c>
      <c r="AR210" s="2186">
        <f>IF(ISERROR(VLOOKUP(VLOOKUP($A210, 'E4 TB Allocation Details'!$A$18:$L$214, MATCH("Customer ID", 'E4 TB Allocation Details'!$A$18:$L$18, 0),FALSE), 'E2 Allocators'!$B$15:$W$358, MATCH('O5 Details by Class &amp; Accounts'!AR$18, 'E2 Allocators'!$B$15:$W$15, 0),FALSE)*$G210), 0, VLOOKUP(VLOOKUP($A210, 'E4 TB Allocation Details'!$A$18:$L$214, MATCH("Customer ID", 'E4 TB Allocation Details'!$A$18:$L$18, 0),FALSE), 'E2 Allocators'!$B$15:$W$358, MATCH('O5 Details by Class &amp; Accounts'!AR$18, 'E2 Allocators'!$B$15:$W$15, 0),FALSE)*$G210)</f>
        <v>0</v>
      </c>
      <c r="AS210" s="2186">
        <f>IF(ISERROR(VLOOKUP(VLOOKUP($A210, 'E4 TB Allocation Details'!$A$18:$L$214, MATCH("Customer ID", 'E4 TB Allocation Details'!$A$18:$L$18, 0),FALSE), 'E2 Allocators'!$B$15:$W$358, MATCH('O5 Details by Class &amp; Accounts'!AS$18, 'E2 Allocators'!$B$15:$W$15, 0),FALSE)*$G210), 0, VLOOKUP(VLOOKUP($A210, 'E4 TB Allocation Details'!$A$18:$L$214, MATCH("Customer ID", 'E4 TB Allocation Details'!$A$18:$L$18, 0),FALSE), 'E2 Allocators'!$B$15:$W$358, MATCH('O5 Details by Class &amp; Accounts'!AS$18, 'E2 Allocators'!$B$15:$W$15, 0),FALSE)*$G210)</f>
        <v>0</v>
      </c>
      <c r="AT210" s="2186">
        <f>IF(ISERROR(VLOOKUP(VLOOKUP($A210, 'E4 TB Allocation Details'!$A$18:$L$214, MATCH("Customer ID", 'E4 TB Allocation Details'!$A$18:$L$18, 0),FALSE), 'E2 Allocators'!$B$15:$W$358, MATCH('O5 Details by Class &amp; Accounts'!AT$18, 'E2 Allocators'!$B$15:$W$15, 0),FALSE)*$G210), 0, VLOOKUP(VLOOKUP($A210, 'E4 TB Allocation Details'!$A$18:$L$214, MATCH("Customer ID", 'E4 TB Allocation Details'!$A$18:$L$18, 0),FALSE), 'E2 Allocators'!$B$15:$W$358, MATCH('O5 Details by Class &amp; Accounts'!AT$18, 'E2 Allocators'!$B$15:$W$15, 0),FALSE)*$G210)</f>
        <v>0</v>
      </c>
      <c r="AU210" s="2186">
        <f>IF(ISERROR(VLOOKUP(VLOOKUP($A210, 'E4 TB Allocation Details'!$A$18:$L$214, MATCH("Customer ID", 'E4 TB Allocation Details'!$A$18:$L$18, 0),FALSE), 'E2 Allocators'!$B$15:$W$358, MATCH('O5 Details by Class &amp; Accounts'!AU$18, 'E2 Allocators'!$B$15:$W$15, 0),FALSE)*$G210), 0, VLOOKUP(VLOOKUP($A210, 'E4 TB Allocation Details'!$A$18:$L$214, MATCH("Customer ID", 'E4 TB Allocation Details'!$A$18:$L$18, 0),FALSE), 'E2 Allocators'!$B$15:$W$358, MATCH('O5 Details by Class &amp; Accounts'!AU$18, 'E2 Allocators'!$B$15:$W$15, 0),FALSE)*$G210)</f>
        <v>0</v>
      </c>
      <c r="AV210" s="2186">
        <f>IF(ISERROR(VLOOKUP(VLOOKUP($A210, 'E4 TB Allocation Details'!$A$18:$L$214, MATCH("Customer ID", 'E4 TB Allocation Details'!$A$18:$L$18, 0),FALSE), 'E2 Allocators'!$B$15:$W$358, MATCH('O5 Details by Class &amp; Accounts'!AV$18, 'E2 Allocators'!$B$15:$W$15, 0),FALSE)*$G210), 0, VLOOKUP(VLOOKUP($A210, 'E4 TB Allocation Details'!$A$18:$L$214, MATCH("Customer ID", 'E4 TB Allocation Details'!$A$18:$L$18, 0),FALSE), 'E2 Allocators'!$B$15:$W$358, MATCH('O5 Details by Class &amp; Accounts'!AV$18, 'E2 Allocators'!$B$15:$W$15, 0),FALSE)*$G210)</f>
        <v>0</v>
      </c>
      <c r="AW210" s="2186">
        <f>IF(ISERROR(VLOOKUP(VLOOKUP($A210, 'E4 TB Allocation Details'!$A$18:$L$214, MATCH("Customer ID", 'E4 TB Allocation Details'!$A$18:$L$18, 0),FALSE), 'E2 Allocators'!$B$15:$W$358, MATCH('O5 Details by Class &amp; Accounts'!AW$18, 'E2 Allocators'!$B$15:$W$15, 0),FALSE)*$G210), 0, VLOOKUP(VLOOKUP($A210, 'E4 TB Allocation Details'!$A$18:$L$214, MATCH("Customer ID", 'E4 TB Allocation Details'!$A$18:$L$18, 0),FALSE), 'E2 Allocators'!$B$15:$W$358, MATCH('O5 Details by Class &amp; Accounts'!AW$18, 'E2 Allocators'!$B$15:$W$15, 0),FALSE)*$G210)</f>
        <v>0</v>
      </c>
      <c r="AX210" s="2186">
        <f t="shared" si="51"/>
        <v>0</v>
      </c>
      <c r="AY210" s="2186">
        <f>IF(ISERROR(VLOOKUP(VLOOKUP($A210, 'E4 TB Allocation Details'!$A$18:$L$214, MATCH("Misc ID", 'E4 TB Allocation Details'!$A$18:$L$18, 0),FALSE), 'E2 Allocators'!$B$15:$W$358, MATCH('O5 Details by Class &amp; Accounts'!AY$18, 'E2 Allocators'!$B$15:$W$15, 0),FALSE)*$E210), 0, VLOOKUP(VLOOKUP($A210, 'E4 TB Allocation Details'!$A$18:$L$214, MATCH("Misc ID", 'E4 TB Allocation Details'!$A$18:$L$18, 0),FALSE), 'E2 Allocators'!$B$15:$W$358, MATCH('O5 Details by Class &amp; Accounts'!AY$18, 'E2 Allocators'!$B$15:$W$15, 0),FALSE)*$E210)</f>
        <v>0</v>
      </c>
      <c r="AZ210" s="2186">
        <f>IF(ISERROR(VLOOKUP(VLOOKUP($A210, 'E4 TB Allocation Details'!$A$18:$L$214, MATCH("Misc ID", 'E4 TB Allocation Details'!$A$18:$L$18, 0),FALSE), 'E2 Allocators'!$B$15:$W$358, MATCH('O5 Details by Class &amp; Accounts'!AZ$18, 'E2 Allocators'!$B$15:$W$15, 0),FALSE)*$E210), 0, VLOOKUP(VLOOKUP($A210, 'E4 TB Allocation Details'!$A$18:$L$214, MATCH("Misc ID", 'E4 TB Allocation Details'!$A$18:$L$18, 0),FALSE), 'E2 Allocators'!$B$15:$W$358, MATCH('O5 Details by Class &amp; Accounts'!AZ$18, 'E2 Allocators'!$B$15:$W$15, 0),FALSE)*$E210)</f>
        <v>0</v>
      </c>
      <c r="BA210" s="2186">
        <f>IF(ISERROR(VLOOKUP(VLOOKUP($A210, 'E4 TB Allocation Details'!$A$18:$L$214, MATCH("Misc ID", 'E4 TB Allocation Details'!$A$18:$L$18, 0),FALSE), 'E2 Allocators'!$B$15:$W$358, MATCH('O5 Details by Class &amp; Accounts'!BA$18, 'E2 Allocators'!$B$15:$W$15, 0),FALSE)*$E210), 0, VLOOKUP(VLOOKUP($A210, 'E4 TB Allocation Details'!$A$18:$L$214, MATCH("Misc ID", 'E4 TB Allocation Details'!$A$18:$L$18, 0),FALSE), 'E2 Allocators'!$B$15:$W$358, MATCH('O5 Details by Class &amp; Accounts'!BA$18, 'E2 Allocators'!$B$15:$W$15, 0),FALSE)*$E210)</f>
        <v>0</v>
      </c>
      <c r="BB210" s="2186">
        <f>IF(ISERROR(VLOOKUP(VLOOKUP($A210, 'E4 TB Allocation Details'!$A$18:$L$214, MATCH("Misc ID", 'E4 TB Allocation Details'!$A$18:$L$18, 0),FALSE), 'E2 Allocators'!$B$15:$W$358, MATCH('O5 Details by Class &amp; Accounts'!BB$18, 'E2 Allocators'!$B$15:$W$15, 0),FALSE)*$E210), 0, VLOOKUP(VLOOKUP($A210, 'E4 TB Allocation Details'!$A$18:$L$214, MATCH("Misc ID", 'E4 TB Allocation Details'!$A$18:$L$18, 0),FALSE), 'E2 Allocators'!$B$15:$W$358, MATCH('O5 Details by Class &amp; Accounts'!BB$18, 'E2 Allocators'!$B$15:$W$15, 0),FALSE)*$E210)</f>
        <v>0</v>
      </c>
      <c r="BC210" s="2186">
        <f>IF(ISERROR(VLOOKUP(VLOOKUP($A210, 'E4 TB Allocation Details'!$A$18:$L$214, MATCH("Misc ID", 'E4 TB Allocation Details'!$A$18:$L$18, 0),FALSE), 'E2 Allocators'!$B$15:$W$358, MATCH('O5 Details by Class &amp; Accounts'!BC$18, 'E2 Allocators'!$B$15:$W$15, 0),FALSE)*$E210), 0, VLOOKUP(VLOOKUP($A210, 'E4 TB Allocation Details'!$A$18:$L$214, MATCH("Misc ID", 'E4 TB Allocation Details'!$A$18:$L$18, 0),FALSE), 'E2 Allocators'!$B$15:$W$358, MATCH('O5 Details by Class &amp; Accounts'!BC$18, 'E2 Allocators'!$B$15:$W$15, 0),FALSE)*$E210)</f>
        <v>0</v>
      </c>
      <c r="BD210" s="2186">
        <f>IF(ISERROR(VLOOKUP(VLOOKUP($A210, 'E4 TB Allocation Details'!$A$18:$L$214, MATCH("Misc ID", 'E4 TB Allocation Details'!$A$18:$L$18, 0),FALSE), 'E2 Allocators'!$B$15:$W$358, MATCH('O5 Details by Class &amp; Accounts'!BD$18, 'E2 Allocators'!$B$15:$W$15, 0),FALSE)*$E210), 0, VLOOKUP(VLOOKUP($A210, 'E4 TB Allocation Details'!$A$18:$L$214, MATCH("Misc ID", 'E4 TB Allocation Details'!$A$18:$L$18, 0),FALSE), 'E2 Allocators'!$B$15:$W$358, MATCH('O5 Details by Class &amp; Accounts'!BD$18, 'E2 Allocators'!$B$15:$W$15, 0),FALSE)*$E210)</f>
        <v>0</v>
      </c>
      <c r="BE210" s="2186">
        <f>IF(ISERROR(VLOOKUP(VLOOKUP($A210, 'E4 TB Allocation Details'!$A$18:$L$214, MATCH("Misc ID", 'E4 TB Allocation Details'!$A$18:$L$18, 0),FALSE), 'E2 Allocators'!$B$15:$W$358, MATCH('O5 Details by Class &amp; Accounts'!BE$18, 'E2 Allocators'!$B$15:$W$15, 0),FALSE)*$E210), 0, VLOOKUP(VLOOKUP($A210, 'E4 TB Allocation Details'!$A$18:$L$214, MATCH("Misc ID", 'E4 TB Allocation Details'!$A$18:$L$18, 0),FALSE), 'E2 Allocators'!$B$15:$W$358, MATCH('O5 Details by Class &amp; Accounts'!BE$18, 'E2 Allocators'!$B$15:$W$15, 0),FALSE)*$E210)</f>
        <v>0</v>
      </c>
      <c r="BF210" s="2186">
        <f>IF(ISERROR(VLOOKUP(VLOOKUP($A210, 'E4 TB Allocation Details'!$A$18:$L$214, MATCH("Misc ID", 'E4 TB Allocation Details'!$A$18:$L$18, 0),FALSE), 'E2 Allocators'!$B$15:$W$358, MATCH('O5 Details by Class &amp; Accounts'!BF$18, 'E2 Allocators'!$B$15:$W$15, 0),FALSE)*$E210), 0, VLOOKUP(VLOOKUP($A210, 'E4 TB Allocation Details'!$A$18:$L$214, MATCH("Misc ID", 'E4 TB Allocation Details'!$A$18:$L$18, 0),FALSE), 'E2 Allocators'!$B$15:$W$358, MATCH('O5 Details by Class &amp; Accounts'!BF$18, 'E2 Allocators'!$B$15:$W$15, 0),FALSE)*$E210)</f>
        <v>0</v>
      </c>
      <c r="BG210" s="2186">
        <f>IF(ISERROR(VLOOKUP(VLOOKUP($A210, 'E4 TB Allocation Details'!$A$18:$L$214, MATCH("Misc ID", 'E4 TB Allocation Details'!$A$18:$L$18, 0),FALSE), 'E2 Allocators'!$B$15:$W$358, MATCH('O5 Details by Class &amp; Accounts'!BG$18, 'E2 Allocators'!$B$15:$W$15, 0),FALSE)*$E210), 0, VLOOKUP(VLOOKUP($A210, 'E4 TB Allocation Details'!$A$18:$L$214, MATCH("Misc ID", 'E4 TB Allocation Details'!$A$18:$L$18, 0),FALSE), 'E2 Allocators'!$B$15:$W$358, MATCH('O5 Details by Class &amp; Accounts'!BG$18, 'E2 Allocators'!$B$15:$W$15, 0),FALSE)*$E210)</f>
        <v>0</v>
      </c>
      <c r="BH210" s="2186">
        <f>IF(ISERROR(VLOOKUP(VLOOKUP($A210, 'E4 TB Allocation Details'!$A$18:$L$214, MATCH("Misc ID", 'E4 TB Allocation Details'!$A$18:$L$18, 0),FALSE), 'E2 Allocators'!$B$15:$W$358, MATCH('O5 Details by Class &amp; Accounts'!BH$18, 'E2 Allocators'!$B$15:$W$15, 0),FALSE)*$E210), 0, VLOOKUP(VLOOKUP($A210, 'E4 TB Allocation Details'!$A$18:$L$214, MATCH("Misc ID", 'E4 TB Allocation Details'!$A$18:$L$18, 0),FALSE), 'E2 Allocators'!$B$15:$W$358, MATCH('O5 Details by Class &amp; Accounts'!BH$18, 'E2 Allocators'!$B$15:$W$15, 0),FALSE)*$E210)</f>
        <v>0</v>
      </c>
      <c r="BI210" s="2186">
        <f>IF(ISERROR(VLOOKUP(VLOOKUP($A210, 'E4 TB Allocation Details'!$A$18:$L$214, MATCH("Misc ID", 'E4 TB Allocation Details'!$A$18:$L$18, 0),FALSE), 'E2 Allocators'!$B$15:$W$358, MATCH('O5 Details by Class &amp; Accounts'!BI$18, 'E2 Allocators'!$B$15:$W$15, 0),FALSE)*$E210), 0, VLOOKUP(VLOOKUP($A210, 'E4 TB Allocation Details'!$A$18:$L$214, MATCH("Misc ID", 'E4 TB Allocation Details'!$A$18:$L$18, 0),FALSE), 'E2 Allocators'!$B$15:$W$358, MATCH('O5 Details by Class &amp; Accounts'!BI$18, 'E2 Allocators'!$B$15:$W$15, 0),FALSE)*$E210)</f>
        <v>0</v>
      </c>
      <c r="BJ210" s="2186">
        <f>IF(ISERROR(VLOOKUP(VLOOKUP($A210, 'E4 TB Allocation Details'!$A$18:$L$214, MATCH("Misc ID", 'E4 TB Allocation Details'!$A$18:$L$18, 0),FALSE), 'E2 Allocators'!$B$15:$W$358, MATCH('O5 Details by Class &amp; Accounts'!BJ$18, 'E2 Allocators'!$B$15:$W$15, 0),FALSE)*$E210), 0, VLOOKUP(VLOOKUP($A210, 'E4 TB Allocation Details'!$A$18:$L$214, MATCH("Misc ID", 'E4 TB Allocation Details'!$A$18:$L$18, 0),FALSE), 'E2 Allocators'!$B$15:$W$358, MATCH('O5 Details by Class &amp; Accounts'!BJ$18, 'E2 Allocators'!$B$15:$W$15, 0),FALSE)*$E210)</f>
        <v>0</v>
      </c>
      <c r="BK210" s="2186">
        <f>IF(ISERROR(VLOOKUP(VLOOKUP($A210, 'E4 TB Allocation Details'!$A$18:$L$214, MATCH("Misc ID", 'E4 TB Allocation Details'!$A$18:$L$18, 0),FALSE), 'E2 Allocators'!$B$15:$W$358, MATCH('O5 Details by Class &amp; Accounts'!BK$18, 'E2 Allocators'!$B$15:$W$15, 0),FALSE)*$E210), 0, VLOOKUP(VLOOKUP($A210, 'E4 TB Allocation Details'!$A$18:$L$214, MATCH("Misc ID", 'E4 TB Allocation Details'!$A$18:$L$18, 0),FALSE), 'E2 Allocators'!$B$15:$W$358, MATCH('O5 Details by Class &amp; Accounts'!BK$18, 'E2 Allocators'!$B$15:$W$15, 0),FALSE)*$E210)</f>
        <v>0</v>
      </c>
      <c r="BL210" s="2186">
        <f>IF(ISERROR(VLOOKUP(VLOOKUP($A210, 'E4 TB Allocation Details'!$A$18:$L$214, MATCH("Misc ID", 'E4 TB Allocation Details'!$A$18:$L$18, 0),FALSE), 'E2 Allocators'!$B$15:$W$358, MATCH('O5 Details by Class &amp; Accounts'!BL$18, 'E2 Allocators'!$B$15:$W$15, 0),FALSE)*$E210), 0, VLOOKUP(VLOOKUP($A210, 'E4 TB Allocation Details'!$A$18:$L$214, MATCH("Misc ID", 'E4 TB Allocation Details'!$A$18:$L$18, 0),FALSE), 'E2 Allocators'!$B$15:$W$358, MATCH('O5 Details by Class &amp; Accounts'!BL$18, 'E2 Allocators'!$B$15:$W$15, 0),FALSE)*$E210)</f>
        <v>0</v>
      </c>
      <c r="BM210" s="2186">
        <f>IF(ISERROR(VLOOKUP(VLOOKUP($A210, 'E4 TB Allocation Details'!$A$18:$L$214, MATCH("Misc ID", 'E4 TB Allocation Details'!$A$18:$L$18, 0),FALSE), 'E2 Allocators'!$B$15:$W$358, MATCH('O5 Details by Class &amp; Accounts'!BM$18, 'E2 Allocators'!$B$15:$W$15, 0),FALSE)*$E210), 0, VLOOKUP(VLOOKUP($A210, 'E4 TB Allocation Details'!$A$18:$L$214, MATCH("Misc ID", 'E4 TB Allocation Details'!$A$18:$L$18, 0),FALSE), 'E2 Allocators'!$B$15:$W$358, MATCH('O5 Details by Class &amp; Accounts'!BM$18, 'E2 Allocators'!$B$15:$W$15, 0),FALSE)*$E210)</f>
        <v>0</v>
      </c>
      <c r="BN210" s="2186">
        <f>IF(ISERROR(VLOOKUP(VLOOKUP($A210, 'E4 TB Allocation Details'!$A$18:$L$214, MATCH("Misc ID", 'E4 TB Allocation Details'!$A$18:$L$18, 0),FALSE), 'E2 Allocators'!$B$15:$W$358, MATCH('O5 Details by Class &amp; Accounts'!BN$18, 'E2 Allocators'!$B$15:$W$15, 0),FALSE)*$E210), 0, VLOOKUP(VLOOKUP($A210, 'E4 TB Allocation Details'!$A$18:$L$214, MATCH("Misc ID", 'E4 TB Allocation Details'!$A$18:$L$18, 0),FALSE), 'E2 Allocators'!$B$15:$W$358, MATCH('O5 Details by Class &amp; Accounts'!BN$18, 'E2 Allocators'!$B$15:$W$15, 0),FALSE)*$E210)</f>
        <v>0</v>
      </c>
      <c r="BO210" s="2186">
        <f>IF(ISERROR(VLOOKUP(VLOOKUP($A210, 'E4 TB Allocation Details'!$A$18:$L$214, MATCH("Misc ID", 'E4 TB Allocation Details'!$A$18:$L$18, 0),FALSE), 'E2 Allocators'!$B$15:$W$358, MATCH('O5 Details by Class &amp; Accounts'!BO$18, 'E2 Allocators'!$B$15:$W$15, 0),FALSE)*$E210), 0, VLOOKUP(VLOOKUP($A210, 'E4 TB Allocation Details'!$A$18:$L$214, MATCH("Misc ID", 'E4 TB Allocation Details'!$A$18:$L$18, 0),FALSE), 'E2 Allocators'!$B$15:$W$358, MATCH('O5 Details by Class &amp; Accounts'!BO$18, 'E2 Allocators'!$B$15:$W$15, 0),FALSE)*$E210)</f>
        <v>0</v>
      </c>
      <c r="BP210" s="2186">
        <f>IF(ISERROR(VLOOKUP(VLOOKUP($A210, 'E4 TB Allocation Details'!$A$18:$L$214, MATCH("Misc ID", 'E4 TB Allocation Details'!$A$18:$L$18, 0),FALSE), 'E2 Allocators'!$B$15:$W$358, MATCH('O5 Details by Class &amp; Accounts'!BP$18, 'E2 Allocators'!$B$15:$W$15, 0),FALSE)*$E210), 0, VLOOKUP(VLOOKUP($A210, 'E4 TB Allocation Details'!$A$18:$L$214, MATCH("Misc ID", 'E4 TB Allocation Details'!$A$18:$L$18, 0),FALSE), 'E2 Allocators'!$B$15:$W$358, MATCH('O5 Details by Class &amp; Accounts'!BP$18, 'E2 Allocators'!$B$15:$W$15, 0),FALSE)*$E210)</f>
        <v>0</v>
      </c>
      <c r="BQ210" s="2186">
        <f>IF(ISERROR(VLOOKUP(VLOOKUP($A210, 'E4 TB Allocation Details'!$A$18:$L$214, MATCH("Misc ID", 'E4 TB Allocation Details'!$A$18:$L$18, 0),FALSE), 'E2 Allocators'!$B$15:$W$358, MATCH('O5 Details by Class &amp; Accounts'!BQ$18, 'E2 Allocators'!$B$15:$W$15, 0),FALSE)*$E210), 0, VLOOKUP(VLOOKUP($A210, 'E4 TB Allocation Details'!$A$18:$L$214, MATCH("Misc ID", 'E4 TB Allocation Details'!$A$18:$L$18, 0),FALSE), 'E2 Allocators'!$B$15:$W$358, MATCH('O5 Details by Class &amp; Accounts'!BQ$18, 'E2 Allocators'!$B$15:$W$15, 0),FALSE)*$E210)</f>
        <v>0</v>
      </c>
      <c r="BR210" s="2186">
        <f>IF(ISERROR(VLOOKUP(VLOOKUP($A210, 'E4 TB Allocation Details'!$A$18:$L$214, MATCH("Misc ID", 'E4 TB Allocation Details'!$A$18:$L$18, 0),FALSE), 'E2 Allocators'!$B$15:$W$358, MATCH('O5 Details by Class &amp; Accounts'!BR$18, 'E2 Allocators'!$B$15:$W$15, 0),FALSE)*$E210), 0, VLOOKUP(VLOOKUP($A210, 'E4 TB Allocation Details'!$A$18:$L$214, MATCH("Misc ID", 'E4 TB Allocation Details'!$A$18:$L$18, 0),FALSE), 'E2 Allocators'!$B$15:$W$358, MATCH('O5 Details by Class &amp; Accounts'!BR$18, 'E2 Allocators'!$B$15:$W$15, 0),FALSE)*$E210)</f>
        <v>0</v>
      </c>
      <c r="BS210" s="2186">
        <f t="shared" si="48"/>
        <v>0</v>
      </c>
      <c r="BT210" s="2186">
        <f>IF(ISERROR(VLOOKUP(VLOOKUP($A210, 'E4 TB Allocation Details'!$A$18:$L$214, MATCH("A &amp; G ID", 'E4 TB Allocation Details'!$A$18:$L$18, 0),FALSE), 'E2 Allocators'!$B$15:$W$358, MATCH('O5 Details by Class &amp; Accounts'!BT$18, 'E2 Allocators'!$B$15:$W$15, 0),FALSE)*$E210), 0, VLOOKUP(VLOOKUP($A210, 'E4 TB Allocation Details'!$A$18:$L$214, MATCH("A &amp; G ID", 'E4 TB Allocation Details'!$A$18:$L$18, 0),FALSE), 'E2 Allocators'!$B$15:$W$358, MATCH('O5 Details by Class &amp; Accounts'!BT$18, 'E2 Allocators'!$B$15:$W$15, 0),FALSE)*$E210)</f>
        <v>23010.19977160342</v>
      </c>
      <c r="BU210" s="2186">
        <f>IF(ISERROR(VLOOKUP(VLOOKUP($A210, 'E4 TB Allocation Details'!$A$18:$L$214, MATCH("A &amp; G ID", 'E4 TB Allocation Details'!$A$18:$L$18, 0),FALSE), 'E2 Allocators'!$B$15:$W$358, MATCH('O5 Details by Class &amp; Accounts'!BU$18, 'E2 Allocators'!$B$15:$W$15, 0),FALSE)*$E210), 0, VLOOKUP(VLOOKUP($A210, 'E4 TB Allocation Details'!$A$18:$L$214, MATCH("A &amp; G ID", 'E4 TB Allocation Details'!$A$18:$L$18, 0),FALSE), 'E2 Allocators'!$B$15:$W$358, MATCH('O5 Details by Class &amp; Accounts'!BU$18, 'E2 Allocators'!$B$15:$W$15, 0),FALSE)*$E210)</f>
        <v>4374.1100302092855</v>
      </c>
      <c r="BV210" s="2186">
        <f>IF(ISERROR(VLOOKUP(VLOOKUP($A210, 'E4 TB Allocation Details'!$A$18:$L$214, MATCH("A &amp; G ID", 'E4 TB Allocation Details'!$A$18:$L$18, 0),FALSE), 'E2 Allocators'!$B$15:$W$358, MATCH('O5 Details by Class &amp; Accounts'!BV$18, 'E2 Allocators'!$B$15:$W$15, 0),FALSE)*$E210), 0, VLOOKUP(VLOOKUP($A210, 'E4 TB Allocation Details'!$A$18:$L$214, MATCH("A &amp; G ID", 'E4 TB Allocation Details'!$A$18:$L$18, 0),FALSE), 'E2 Allocators'!$B$15:$W$358, MATCH('O5 Details by Class &amp; Accounts'!BV$18, 'E2 Allocators'!$B$15:$W$15, 0),FALSE)*$E210)</f>
        <v>5604.8060371461834</v>
      </c>
      <c r="BW210" s="2186">
        <f>IF(ISERROR(VLOOKUP(VLOOKUP($A210, 'E4 TB Allocation Details'!$A$18:$L$214, MATCH("A &amp; G ID", 'E4 TB Allocation Details'!$A$18:$L$18, 0),FALSE), 'E2 Allocators'!$B$15:$W$358, MATCH('O5 Details by Class &amp; Accounts'!BW$18, 'E2 Allocators'!$B$15:$W$15, 0),FALSE)*$E210), 0, VLOOKUP(VLOOKUP($A210, 'E4 TB Allocation Details'!$A$18:$L$214, MATCH("A &amp; G ID", 'E4 TB Allocation Details'!$A$18:$L$18, 0),FALSE), 'E2 Allocators'!$B$15:$W$358, MATCH('O5 Details by Class &amp; Accounts'!BW$18, 'E2 Allocators'!$B$15:$W$15, 0),FALSE)*$E210)</f>
        <v>0</v>
      </c>
      <c r="BX210" s="2186">
        <f>IF(ISERROR(VLOOKUP(VLOOKUP($A210, 'E4 TB Allocation Details'!$A$18:$L$214, MATCH("A &amp; G ID", 'E4 TB Allocation Details'!$A$18:$L$18, 0),FALSE), 'E2 Allocators'!$B$15:$W$358, MATCH('O5 Details by Class &amp; Accounts'!BX$18, 'E2 Allocators'!$B$15:$W$15, 0),FALSE)*$E210), 0, VLOOKUP(VLOOKUP($A210, 'E4 TB Allocation Details'!$A$18:$L$214, MATCH("A &amp; G ID", 'E4 TB Allocation Details'!$A$18:$L$18, 0),FALSE), 'E2 Allocators'!$B$15:$W$358, MATCH('O5 Details by Class &amp; Accounts'!BX$18, 'E2 Allocators'!$B$15:$W$15, 0),FALSE)*$E210)</f>
        <v>0</v>
      </c>
      <c r="BY210" s="2186">
        <f>IF(ISERROR(VLOOKUP(VLOOKUP($A210, 'E4 TB Allocation Details'!$A$18:$L$214, MATCH("A &amp; G ID", 'E4 TB Allocation Details'!$A$18:$L$18, 0),FALSE), 'E2 Allocators'!$B$15:$W$358, MATCH('O5 Details by Class &amp; Accounts'!BY$18, 'E2 Allocators'!$B$15:$W$15, 0),FALSE)*$E210), 0, VLOOKUP(VLOOKUP($A210, 'E4 TB Allocation Details'!$A$18:$L$214, MATCH("A &amp; G ID", 'E4 TB Allocation Details'!$A$18:$L$18, 0),FALSE), 'E2 Allocators'!$B$15:$W$358, MATCH('O5 Details by Class &amp; Accounts'!BY$18, 'E2 Allocators'!$B$15:$W$15, 0),FALSE)*$E210)</f>
        <v>0</v>
      </c>
      <c r="BZ210" s="2186">
        <f>IF(ISERROR(VLOOKUP(VLOOKUP($A210, 'E4 TB Allocation Details'!$A$18:$L$214, MATCH("A &amp; G ID", 'E4 TB Allocation Details'!$A$18:$L$18, 0),FALSE), 'E2 Allocators'!$B$15:$W$358, MATCH('O5 Details by Class &amp; Accounts'!BZ$18, 'E2 Allocators'!$B$15:$W$15, 0),FALSE)*$E210), 0, VLOOKUP(VLOOKUP($A210, 'E4 TB Allocation Details'!$A$18:$L$214, MATCH("A &amp; G ID", 'E4 TB Allocation Details'!$A$18:$L$18, 0),FALSE), 'E2 Allocators'!$B$15:$W$358, MATCH('O5 Details by Class &amp; Accounts'!BZ$18, 'E2 Allocators'!$B$15:$W$15, 0),FALSE)*$E210)</f>
        <v>563.05499782333027</v>
      </c>
      <c r="CA210" s="2186">
        <f>IF(ISERROR(VLOOKUP(VLOOKUP($A210, 'E4 TB Allocation Details'!$A$18:$L$214, MATCH("A &amp; G ID", 'E4 TB Allocation Details'!$A$18:$L$18, 0),FALSE), 'E2 Allocators'!$B$15:$W$358, MATCH('O5 Details by Class &amp; Accounts'!CA$18, 'E2 Allocators'!$B$15:$W$15, 0),FALSE)*$E210), 0, VLOOKUP(VLOOKUP($A210, 'E4 TB Allocation Details'!$A$18:$L$214, MATCH("A &amp; G ID", 'E4 TB Allocation Details'!$A$18:$L$18, 0),FALSE), 'E2 Allocators'!$B$15:$W$358, MATCH('O5 Details by Class &amp; Accounts'!CA$18, 'E2 Allocators'!$B$15:$W$15, 0),FALSE)*$E210)</f>
        <v>67.118304891180216</v>
      </c>
      <c r="CB210" s="2186">
        <f>IF(ISERROR(VLOOKUP(VLOOKUP($A210, 'E4 TB Allocation Details'!$A$18:$L$214, MATCH("A &amp; G ID", 'E4 TB Allocation Details'!$A$18:$L$18, 0),FALSE), 'E2 Allocators'!$B$15:$W$358, MATCH('O5 Details by Class &amp; Accounts'!CB$18, 'E2 Allocators'!$B$15:$W$15, 0),FALSE)*$E210), 0, VLOOKUP(VLOOKUP($A210, 'E4 TB Allocation Details'!$A$18:$L$214, MATCH("A &amp; G ID", 'E4 TB Allocation Details'!$A$18:$L$18, 0),FALSE), 'E2 Allocators'!$B$15:$W$358, MATCH('O5 Details by Class &amp; Accounts'!CB$18, 'E2 Allocators'!$B$15:$W$15, 0),FALSE)*$E210)</f>
        <v>61.810858326604745</v>
      </c>
      <c r="CC210" s="2186">
        <f>IF(ISERROR(VLOOKUP(VLOOKUP($A210, 'E4 TB Allocation Details'!$A$18:$L$214, MATCH("A &amp; G ID", 'E4 TB Allocation Details'!$A$18:$L$18, 0),FALSE), 'E2 Allocators'!$B$15:$W$358, MATCH('O5 Details by Class &amp; Accounts'!CC$18, 'E2 Allocators'!$B$15:$W$15, 0),FALSE)*$E210), 0, VLOOKUP(VLOOKUP($A210, 'E4 TB Allocation Details'!$A$18:$L$214, MATCH("A &amp; G ID", 'E4 TB Allocation Details'!$A$18:$L$18, 0),FALSE), 'E2 Allocators'!$B$15:$W$358, MATCH('O5 Details by Class &amp; Accounts'!CC$18, 'E2 Allocators'!$B$15:$W$15, 0),FALSE)*$E210)</f>
        <v>0</v>
      </c>
      <c r="CD210" s="2186">
        <f>IF(ISERROR(VLOOKUP(VLOOKUP($A210, 'E4 TB Allocation Details'!$A$18:$L$214, MATCH("A &amp; G ID", 'E4 TB Allocation Details'!$A$18:$L$18, 0),FALSE), 'E2 Allocators'!$B$15:$W$358, MATCH('O5 Details by Class &amp; Accounts'!CD$18, 'E2 Allocators'!$B$15:$W$15, 0),FALSE)*$E210), 0, VLOOKUP(VLOOKUP($A210, 'E4 TB Allocation Details'!$A$18:$L$214, MATCH("A &amp; G ID", 'E4 TB Allocation Details'!$A$18:$L$18, 0),FALSE), 'E2 Allocators'!$B$15:$W$358, MATCH('O5 Details by Class &amp; Accounts'!CD$18, 'E2 Allocators'!$B$15:$W$15, 0),FALSE)*$E210)</f>
        <v>0</v>
      </c>
      <c r="CE210" s="2186">
        <f>IF(ISERROR(VLOOKUP(VLOOKUP($A210, 'E4 TB Allocation Details'!$A$18:$L$214, MATCH("A &amp; G ID", 'E4 TB Allocation Details'!$A$18:$L$18, 0),FALSE), 'E2 Allocators'!$B$15:$W$358, MATCH('O5 Details by Class &amp; Accounts'!CE$18, 'E2 Allocators'!$B$15:$W$15, 0),FALSE)*$E210), 0, VLOOKUP(VLOOKUP($A210, 'E4 TB Allocation Details'!$A$18:$L$214, MATCH("A &amp; G ID", 'E4 TB Allocation Details'!$A$18:$L$18, 0),FALSE), 'E2 Allocators'!$B$15:$W$358, MATCH('O5 Details by Class &amp; Accounts'!CE$18, 'E2 Allocators'!$B$15:$W$15, 0),FALSE)*$E210)</f>
        <v>0</v>
      </c>
      <c r="CF210" s="2186">
        <f>IF(ISERROR(VLOOKUP(VLOOKUP($A210, 'E4 TB Allocation Details'!$A$18:$L$214, MATCH("A &amp; G ID", 'E4 TB Allocation Details'!$A$18:$L$18, 0),FALSE), 'E2 Allocators'!$B$15:$W$358, MATCH('O5 Details by Class &amp; Accounts'!CF$18, 'E2 Allocators'!$B$15:$W$15, 0),FALSE)*$E210), 0, VLOOKUP(VLOOKUP($A210, 'E4 TB Allocation Details'!$A$18:$L$214, MATCH("A &amp; G ID", 'E4 TB Allocation Details'!$A$18:$L$18, 0),FALSE), 'E2 Allocators'!$B$15:$W$358, MATCH('O5 Details by Class &amp; Accounts'!CF$18, 'E2 Allocators'!$B$15:$W$15, 0),FALSE)*$E210)</f>
        <v>0</v>
      </c>
      <c r="CG210" s="2186">
        <f>IF(ISERROR(VLOOKUP(VLOOKUP($A210, 'E4 TB Allocation Details'!$A$18:$L$214, MATCH("A &amp; G ID", 'E4 TB Allocation Details'!$A$18:$L$18, 0),FALSE), 'E2 Allocators'!$B$15:$W$358, MATCH('O5 Details by Class &amp; Accounts'!CG$18, 'E2 Allocators'!$B$15:$W$15, 0),FALSE)*$E210), 0, VLOOKUP(VLOOKUP($A210, 'E4 TB Allocation Details'!$A$18:$L$214, MATCH("A &amp; G ID", 'E4 TB Allocation Details'!$A$18:$L$18, 0),FALSE), 'E2 Allocators'!$B$15:$W$358, MATCH('O5 Details by Class &amp; Accounts'!CG$18, 'E2 Allocators'!$B$15:$W$15, 0),FALSE)*$E210)</f>
        <v>0</v>
      </c>
      <c r="CH210" s="2186">
        <f>IF(ISERROR(VLOOKUP(VLOOKUP($A210, 'E4 TB Allocation Details'!$A$18:$L$214, MATCH("A &amp; G ID", 'E4 TB Allocation Details'!$A$18:$L$18, 0),FALSE), 'E2 Allocators'!$B$15:$W$358, MATCH('O5 Details by Class &amp; Accounts'!CH$18, 'E2 Allocators'!$B$15:$W$15, 0),FALSE)*$E210), 0, VLOOKUP(VLOOKUP($A210, 'E4 TB Allocation Details'!$A$18:$L$214, MATCH("A &amp; G ID", 'E4 TB Allocation Details'!$A$18:$L$18, 0),FALSE), 'E2 Allocators'!$B$15:$W$358, MATCH('O5 Details by Class &amp; Accounts'!CH$18, 'E2 Allocators'!$B$15:$W$15, 0),FALSE)*$E210)</f>
        <v>0</v>
      </c>
      <c r="CI210" s="2186">
        <f>IF(ISERROR(VLOOKUP(VLOOKUP($A210, 'E4 TB Allocation Details'!$A$18:$L$214, MATCH("A &amp; G ID", 'E4 TB Allocation Details'!$A$18:$L$18, 0),FALSE), 'E2 Allocators'!$B$15:$W$358, MATCH('O5 Details by Class &amp; Accounts'!CI$18, 'E2 Allocators'!$B$15:$W$15, 0),FALSE)*$E210), 0, VLOOKUP(VLOOKUP($A210, 'E4 TB Allocation Details'!$A$18:$L$214, MATCH("A &amp; G ID", 'E4 TB Allocation Details'!$A$18:$L$18, 0),FALSE), 'E2 Allocators'!$B$15:$W$358, MATCH('O5 Details by Class &amp; Accounts'!CI$18, 'E2 Allocators'!$B$15:$W$15, 0),FALSE)*$E210)</f>
        <v>0</v>
      </c>
      <c r="CJ210" s="2186">
        <f>IF(ISERROR(VLOOKUP(VLOOKUP($A210, 'E4 TB Allocation Details'!$A$18:$L$214, MATCH("A &amp; G ID", 'E4 TB Allocation Details'!$A$18:$L$18, 0),FALSE), 'E2 Allocators'!$B$15:$W$358, MATCH('O5 Details by Class &amp; Accounts'!CJ$18, 'E2 Allocators'!$B$15:$W$15, 0),FALSE)*$E210), 0, VLOOKUP(VLOOKUP($A210, 'E4 TB Allocation Details'!$A$18:$L$214, MATCH("A &amp; G ID", 'E4 TB Allocation Details'!$A$18:$L$18, 0),FALSE), 'E2 Allocators'!$B$15:$W$358, MATCH('O5 Details by Class &amp; Accounts'!CJ$18, 'E2 Allocators'!$B$15:$W$15, 0),FALSE)*$E210)</f>
        <v>0</v>
      </c>
      <c r="CK210" s="2186">
        <f>IF(ISERROR(VLOOKUP(VLOOKUP($A210, 'E4 TB Allocation Details'!$A$18:$L$214, MATCH("A &amp; G ID", 'E4 TB Allocation Details'!$A$18:$L$18, 0),FALSE), 'E2 Allocators'!$B$15:$W$358, MATCH('O5 Details by Class &amp; Accounts'!CK$18, 'E2 Allocators'!$B$15:$W$15, 0),FALSE)*$E210), 0, VLOOKUP(VLOOKUP($A210, 'E4 TB Allocation Details'!$A$18:$L$214, MATCH("A &amp; G ID", 'E4 TB Allocation Details'!$A$18:$L$18, 0),FALSE), 'E2 Allocators'!$B$15:$W$358, MATCH('O5 Details by Class &amp; Accounts'!CK$18, 'E2 Allocators'!$B$15:$W$15, 0),FALSE)*$E210)</f>
        <v>0</v>
      </c>
      <c r="CL210" s="2186">
        <f>IF(ISERROR(VLOOKUP(VLOOKUP($A210, 'E4 TB Allocation Details'!$A$18:$L$214, MATCH("A &amp; G ID", 'E4 TB Allocation Details'!$A$18:$L$18, 0),FALSE), 'E2 Allocators'!$B$15:$W$358, MATCH('O5 Details by Class &amp; Accounts'!CL$18, 'E2 Allocators'!$B$15:$W$15, 0),FALSE)*$E210), 0, VLOOKUP(VLOOKUP($A210, 'E4 TB Allocation Details'!$A$18:$L$214, MATCH("A &amp; G ID", 'E4 TB Allocation Details'!$A$18:$L$18, 0),FALSE), 'E2 Allocators'!$B$15:$W$358, MATCH('O5 Details by Class &amp; Accounts'!CL$18, 'E2 Allocators'!$B$15:$W$15, 0),FALSE)*$E210)</f>
        <v>0</v>
      </c>
      <c r="CM210" s="2186">
        <f>IF(ISERROR(VLOOKUP(VLOOKUP($A210, 'E4 TB Allocation Details'!$A$18:$L$214, MATCH("A &amp; G ID", 'E4 TB Allocation Details'!$A$18:$L$18, 0),FALSE), 'E2 Allocators'!$B$15:$W$358, MATCH('O5 Details by Class &amp; Accounts'!CM$18, 'E2 Allocators'!$B$15:$W$15, 0),FALSE)*$E210), 0, VLOOKUP(VLOOKUP($A210, 'E4 TB Allocation Details'!$A$18:$L$214, MATCH("A &amp; G ID", 'E4 TB Allocation Details'!$A$18:$L$18, 0),FALSE), 'E2 Allocators'!$B$15:$W$358, MATCH('O5 Details by Class &amp; Accounts'!CM$18, 'E2 Allocators'!$B$15:$W$15, 0),FALSE)*$E210)</f>
        <v>0</v>
      </c>
      <c r="CN210" s="2186">
        <f t="shared" si="52"/>
        <v>33681.100000000006</v>
      </c>
      <c r="CO210" s="2187">
        <f t="shared" si="50"/>
        <v>0</v>
      </c>
      <c r="CQ210" s="1625" t="s">
        <v>1082</v>
      </c>
    </row>
    <row r="211" spans="1:98" s="54" customFormat="1" ht="12.75" x14ac:dyDescent="0.2">
      <c r="A211" s="1838">
        <v>6210</v>
      </c>
      <c r="B211" s="1807" t="s">
        <v>993</v>
      </c>
      <c r="C211" s="2184">
        <f>IF(ISERROR(VLOOKUP($A211,'I3 TB Data'!$A$19:$H$483,MATCH('O5 Details by Class &amp; Accounts'!$C$18, 'I3 TB Data'!$A$19:$H$19,0),0)), 0, VLOOKUP($A211,'I3 TB Data'!$A$19:$H$483,MATCH('O5 Details by Class &amp; Accounts'!$C$18,'I3 TB Data'!$A$19:$H$19,0),0))</f>
        <v>0</v>
      </c>
      <c r="D211" s="2185"/>
      <c r="E211" s="2184">
        <f t="shared" si="53"/>
        <v>0</v>
      </c>
      <c r="F211" s="2186">
        <f>IF(ISERROR(VLOOKUP($A211, 'E1 Categorization'!A33:E124, MATCH("Customer Component", 'E1 Categorization'!$A$33:$E$33,0), 0)), 0, IF(VLOOKUP($A211, 'E1 Categorization'!A33:E124, MATCH("Customer Component", 'E1 Categorization'!$A$33:$E$33,0), 0)=0, 'O5 Details by Class &amp; Accounts'!$E211, IF(AND(VLOOKUP($A211, 'E1 Categorization'!A33:E124, MATCH("Customer Component", 'E1 Categorization'!$A$33:$E$33,0), 0) &gt;0, VLOOKUP($A211, 'E1 Categorization'!A33:E124, MATCH("Customer Component", 'E1 Categorization'!$A$33:$E$33,0), 0)&lt;1), 'O5 Details by Class &amp; Accounts'!$E211*(1-VLOOKUP($A211, 'E1 Categorization'!A33:E124, MATCH("Customer Component", 'E1 Categorization'!$A$33:$E$33,0), 0)), 0)))</f>
        <v>0</v>
      </c>
      <c r="G211" s="2186">
        <f>IF(ISERROR(VLOOKUP($A211, 'E1 Categorization'!A33:E124, MATCH("Customer Component", 'E1 Categorization'!$A$33:$E$33,0), 0)),0, IF(VLOOKUP($A211, 'E1 Categorization'!A33:E124, MATCH("Customer Component", 'E1 Categorization'!$A$33:$E$33,0), 0)=0, 0, IF(AND(VLOOKUP($A211, 'E1 Categorization'!A33:E124, MATCH("Customer Component", 'E1 Categorization'!$A$33:$E$33,0), 0) &gt;0, VLOOKUP($A211, 'E1 Categorization'!A33:E124, MATCH("Customer Component", 'E1 Categorization'!$A$33:$E$33,0), 0)&lt;1), 'O5 Details by Class &amp; Accounts'!$E211*(VLOOKUP($A211, 'E1 Categorization'!A33:E124, MATCH("Customer Component", 'E1 Categorization'!$A$33:$E$33,0), 0)), 'O5 Details by Class &amp; Accounts'!$E211)))</f>
        <v>0</v>
      </c>
      <c r="H211" s="2186">
        <f t="shared" si="46"/>
        <v>0</v>
      </c>
      <c r="I211" s="2186">
        <f>IF(ISERROR(VLOOKUP(VLOOKUP($A211, 'E4 TB Allocation Details'!$A$18:$L$214, MATCH("Demand ID", 'E4 TB Allocation Details'!$A$18:$L$18, 0),FALSE), 'E2 Allocators'!$B$15:$W$358, MATCH('O5 Details by Class &amp; Accounts'!I$18, 'E2 Allocators'!$B$15:$W$15, 0),FALSE)*$F211), 0, VLOOKUP(VLOOKUP($A211, 'E4 TB Allocation Details'!$A$18:$L$214, MATCH("Demand ID", 'E4 TB Allocation Details'!$A$18:$L$18, 0),FALSE), 'E2 Allocators'!$B$15:$W$358, MATCH('O5 Details by Class &amp; Accounts'!I$18, 'E2 Allocators'!$B$15:$W$15, 0),FALSE)*$F211)</f>
        <v>0</v>
      </c>
      <c r="J211" s="2186">
        <f>IF(ISERROR(VLOOKUP(VLOOKUP($A211, 'E4 TB Allocation Details'!$A$18:$L$214, MATCH("Demand ID", 'E4 TB Allocation Details'!$A$18:$L$18, 0),FALSE), 'E2 Allocators'!$B$15:$W$358, MATCH('O5 Details by Class &amp; Accounts'!J$18, 'E2 Allocators'!$B$15:$W$15, 0),FALSE)*$F211), 0, VLOOKUP(VLOOKUP($A211, 'E4 TB Allocation Details'!$A$18:$L$214, MATCH("Demand ID", 'E4 TB Allocation Details'!$A$18:$L$18, 0),FALSE), 'E2 Allocators'!$B$15:$W$358, MATCH('O5 Details by Class &amp; Accounts'!J$18, 'E2 Allocators'!$B$15:$W$15, 0),FALSE)*$F211)</f>
        <v>0</v>
      </c>
      <c r="K211" s="2186">
        <f>IF(ISERROR(VLOOKUP(VLOOKUP($A211, 'E4 TB Allocation Details'!$A$18:$L$214, MATCH("Demand ID", 'E4 TB Allocation Details'!$A$18:$L$18, 0),FALSE), 'E2 Allocators'!$B$15:$W$358, MATCH('O5 Details by Class &amp; Accounts'!K$18, 'E2 Allocators'!$B$15:$W$15, 0),FALSE)*$F211), 0, VLOOKUP(VLOOKUP($A211, 'E4 TB Allocation Details'!$A$18:$L$214, MATCH("Demand ID", 'E4 TB Allocation Details'!$A$18:$L$18, 0),FALSE), 'E2 Allocators'!$B$15:$W$358, MATCH('O5 Details by Class &amp; Accounts'!K$18, 'E2 Allocators'!$B$15:$W$15, 0),FALSE)*$F211)</f>
        <v>0</v>
      </c>
      <c r="L211" s="2186">
        <f>IF(ISERROR(VLOOKUP(VLOOKUP($A211, 'E4 TB Allocation Details'!$A$18:$L$214, MATCH("Demand ID", 'E4 TB Allocation Details'!$A$18:$L$18, 0),FALSE), 'E2 Allocators'!$B$15:$W$358, MATCH('O5 Details by Class &amp; Accounts'!L$18, 'E2 Allocators'!$B$15:$W$15, 0),FALSE)*$F211), 0, VLOOKUP(VLOOKUP($A211, 'E4 TB Allocation Details'!$A$18:$L$214, MATCH("Demand ID", 'E4 TB Allocation Details'!$A$18:$L$18, 0),FALSE), 'E2 Allocators'!$B$15:$W$358, MATCH('O5 Details by Class &amp; Accounts'!L$18, 'E2 Allocators'!$B$15:$W$15, 0),FALSE)*$F211)</f>
        <v>0</v>
      </c>
      <c r="M211" s="2186">
        <f>IF(ISERROR(VLOOKUP(VLOOKUP($A211, 'E4 TB Allocation Details'!$A$18:$L$214, MATCH("Demand ID", 'E4 TB Allocation Details'!$A$18:$L$18, 0),FALSE), 'E2 Allocators'!$B$15:$W$358, MATCH('O5 Details by Class &amp; Accounts'!M$18, 'E2 Allocators'!$B$15:$W$15, 0),FALSE)*$F211), 0, VLOOKUP(VLOOKUP($A211, 'E4 TB Allocation Details'!$A$18:$L$214, MATCH("Demand ID", 'E4 TB Allocation Details'!$A$18:$L$18, 0),FALSE), 'E2 Allocators'!$B$15:$W$358, MATCH('O5 Details by Class &amp; Accounts'!M$18, 'E2 Allocators'!$B$15:$W$15, 0),FALSE)*$F211)</f>
        <v>0</v>
      </c>
      <c r="N211" s="2186">
        <f>IF(ISERROR(VLOOKUP(VLOOKUP($A211, 'E4 TB Allocation Details'!$A$18:$L$214, MATCH("Demand ID", 'E4 TB Allocation Details'!$A$18:$L$18, 0),FALSE), 'E2 Allocators'!$B$15:$W$358, MATCH('O5 Details by Class &amp; Accounts'!N$18, 'E2 Allocators'!$B$15:$W$15, 0),FALSE)*$F211), 0, VLOOKUP(VLOOKUP($A211, 'E4 TB Allocation Details'!$A$18:$L$214, MATCH("Demand ID", 'E4 TB Allocation Details'!$A$18:$L$18, 0),FALSE), 'E2 Allocators'!$B$15:$W$358, MATCH('O5 Details by Class &amp; Accounts'!N$18, 'E2 Allocators'!$B$15:$W$15, 0),FALSE)*$F211)</f>
        <v>0</v>
      </c>
      <c r="O211" s="2186">
        <f>IF(ISERROR(VLOOKUP(VLOOKUP($A211, 'E4 TB Allocation Details'!$A$18:$L$214, MATCH("Demand ID", 'E4 TB Allocation Details'!$A$18:$L$18, 0),FALSE), 'E2 Allocators'!$B$15:$W$358, MATCH('O5 Details by Class &amp; Accounts'!O$18, 'E2 Allocators'!$B$15:$W$15, 0),FALSE)*$F211), 0, VLOOKUP(VLOOKUP($A211, 'E4 TB Allocation Details'!$A$18:$L$214, MATCH("Demand ID", 'E4 TB Allocation Details'!$A$18:$L$18, 0),FALSE), 'E2 Allocators'!$B$15:$W$358, MATCH('O5 Details by Class &amp; Accounts'!O$18, 'E2 Allocators'!$B$15:$W$15, 0),FALSE)*$F211)</f>
        <v>0</v>
      </c>
      <c r="P211" s="2186">
        <f>IF(ISERROR(VLOOKUP(VLOOKUP($A211, 'E4 TB Allocation Details'!$A$18:$L$214, MATCH("Demand ID", 'E4 TB Allocation Details'!$A$18:$L$18, 0),FALSE), 'E2 Allocators'!$B$15:$W$358, MATCH('O5 Details by Class &amp; Accounts'!P$18, 'E2 Allocators'!$B$15:$W$15, 0),FALSE)*$F211), 0, VLOOKUP(VLOOKUP($A211, 'E4 TB Allocation Details'!$A$18:$L$214, MATCH("Demand ID", 'E4 TB Allocation Details'!$A$18:$L$18, 0),FALSE), 'E2 Allocators'!$B$15:$W$358, MATCH('O5 Details by Class &amp; Accounts'!P$18, 'E2 Allocators'!$B$15:$W$15, 0),FALSE)*$F211)</f>
        <v>0</v>
      </c>
      <c r="Q211" s="2186">
        <f>IF(ISERROR(VLOOKUP(VLOOKUP($A211, 'E4 TB Allocation Details'!$A$18:$L$214, MATCH("Demand ID", 'E4 TB Allocation Details'!$A$18:$L$18, 0),FALSE), 'E2 Allocators'!$B$15:$W$358, MATCH('O5 Details by Class &amp; Accounts'!Q$18, 'E2 Allocators'!$B$15:$W$15, 0),FALSE)*$F211), 0, VLOOKUP(VLOOKUP($A211, 'E4 TB Allocation Details'!$A$18:$L$214, MATCH("Demand ID", 'E4 TB Allocation Details'!$A$18:$L$18, 0),FALSE), 'E2 Allocators'!$B$15:$W$358, MATCH('O5 Details by Class &amp; Accounts'!Q$18, 'E2 Allocators'!$B$15:$W$15, 0),FALSE)*$F211)</f>
        <v>0</v>
      </c>
      <c r="R211" s="2186">
        <f>IF(ISERROR(VLOOKUP(VLOOKUP($A211, 'E4 TB Allocation Details'!$A$18:$L$214, MATCH("Demand ID", 'E4 TB Allocation Details'!$A$18:$L$18, 0),FALSE), 'E2 Allocators'!$B$15:$W$358, MATCH('O5 Details by Class &amp; Accounts'!R$18, 'E2 Allocators'!$B$15:$W$15, 0),FALSE)*$F211), 0, VLOOKUP(VLOOKUP($A211, 'E4 TB Allocation Details'!$A$18:$L$214, MATCH("Demand ID", 'E4 TB Allocation Details'!$A$18:$L$18, 0),FALSE), 'E2 Allocators'!$B$15:$W$358, MATCH('O5 Details by Class &amp; Accounts'!R$18, 'E2 Allocators'!$B$15:$W$15, 0),FALSE)*$F211)</f>
        <v>0</v>
      </c>
      <c r="S211" s="2186">
        <f>IF(ISERROR(VLOOKUP(VLOOKUP($A211, 'E4 TB Allocation Details'!$A$18:$L$214, MATCH("Demand ID", 'E4 TB Allocation Details'!$A$18:$L$18, 0),FALSE), 'E2 Allocators'!$B$15:$W$358, MATCH('O5 Details by Class &amp; Accounts'!S$18, 'E2 Allocators'!$B$15:$W$15, 0),FALSE)*$F211), 0, VLOOKUP(VLOOKUP($A211, 'E4 TB Allocation Details'!$A$18:$L$214, MATCH("Demand ID", 'E4 TB Allocation Details'!$A$18:$L$18, 0),FALSE), 'E2 Allocators'!$B$15:$W$358, MATCH('O5 Details by Class &amp; Accounts'!S$18, 'E2 Allocators'!$B$15:$W$15, 0),FALSE)*$F211)</f>
        <v>0</v>
      </c>
      <c r="T211" s="2186">
        <f>IF(ISERROR(VLOOKUP(VLOOKUP($A211, 'E4 TB Allocation Details'!$A$18:$L$214, MATCH("Demand ID", 'E4 TB Allocation Details'!$A$18:$L$18, 0),FALSE), 'E2 Allocators'!$B$15:$W$358, MATCH('O5 Details by Class &amp; Accounts'!T$18, 'E2 Allocators'!$B$15:$W$15, 0),FALSE)*$F211), 0, VLOOKUP(VLOOKUP($A211, 'E4 TB Allocation Details'!$A$18:$L$214, MATCH("Demand ID", 'E4 TB Allocation Details'!$A$18:$L$18, 0),FALSE), 'E2 Allocators'!$B$15:$W$358, MATCH('O5 Details by Class &amp; Accounts'!T$18, 'E2 Allocators'!$B$15:$W$15, 0),FALSE)*$F211)</f>
        <v>0</v>
      </c>
      <c r="U211" s="2186">
        <f>IF(ISERROR(VLOOKUP(VLOOKUP($A211, 'E4 TB Allocation Details'!$A$18:$L$214, MATCH("Demand ID", 'E4 TB Allocation Details'!$A$18:$L$18, 0),FALSE), 'E2 Allocators'!$B$15:$W$358, MATCH('O5 Details by Class &amp; Accounts'!U$18, 'E2 Allocators'!$B$15:$W$15, 0),FALSE)*$F211), 0, VLOOKUP(VLOOKUP($A211, 'E4 TB Allocation Details'!$A$18:$L$214, MATCH("Demand ID", 'E4 TB Allocation Details'!$A$18:$L$18, 0),FALSE), 'E2 Allocators'!$B$15:$W$358, MATCH('O5 Details by Class &amp; Accounts'!U$18, 'E2 Allocators'!$B$15:$W$15, 0),FALSE)*$F211)</f>
        <v>0</v>
      </c>
      <c r="V211" s="2186">
        <f>IF(ISERROR(VLOOKUP(VLOOKUP($A211, 'E4 TB Allocation Details'!$A$18:$L$214, MATCH("Demand ID", 'E4 TB Allocation Details'!$A$18:$L$18, 0),FALSE), 'E2 Allocators'!$B$15:$W$358, MATCH('O5 Details by Class &amp; Accounts'!V$18, 'E2 Allocators'!$B$15:$W$15, 0),FALSE)*$F211), 0, VLOOKUP(VLOOKUP($A211, 'E4 TB Allocation Details'!$A$18:$L$214, MATCH("Demand ID", 'E4 TB Allocation Details'!$A$18:$L$18, 0),FALSE), 'E2 Allocators'!$B$15:$W$358, MATCH('O5 Details by Class &amp; Accounts'!V$18, 'E2 Allocators'!$B$15:$W$15, 0),FALSE)*$F211)</f>
        <v>0</v>
      </c>
      <c r="W211" s="2186">
        <f>IF(ISERROR(VLOOKUP(VLOOKUP($A211, 'E4 TB Allocation Details'!$A$18:$L$214, MATCH("Demand ID", 'E4 TB Allocation Details'!$A$18:$L$18, 0),FALSE), 'E2 Allocators'!$B$15:$W$358, MATCH('O5 Details by Class &amp; Accounts'!W$18, 'E2 Allocators'!$B$15:$W$15, 0),FALSE)*$F211), 0, VLOOKUP(VLOOKUP($A211, 'E4 TB Allocation Details'!$A$18:$L$214, MATCH("Demand ID", 'E4 TB Allocation Details'!$A$18:$L$18, 0),FALSE), 'E2 Allocators'!$B$15:$W$358, MATCH('O5 Details by Class &amp; Accounts'!W$18, 'E2 Allocators'!$B$15:$W$15, 0),FALSE)*$F211)</f>
        <v>0</v>
      </c>
      <c r="X211" s="2186">
        <f>IF(ISERROR(VLOOKUP(VLOOKUP($A211, 'E4 TB Allocation Details'!$A$18:$L$214, MATCH("Demand ID", 'E4 TB Allocation Details'!$A$18:$L$18, 0),FALSE), 'E2 Allocators'!$B$15:$W$358, MATCH('O5 Details by Class &amp; Accounts'!X$18, 'E2 Allocators'!$B$15:$W$15, 0),FALSE)*$F211), 0, VLOOKUP(VLOOKUP($A211, 'E4 TB Allocation Details'!$A$18:$L$214, MATCH("Demand ID", 'E4 TB Allocation Details'!$A$18:$L$18, 0),FALSE), 'E2 Allocators'!$B$15:$W$358, MATCH('O5 Details by Class &amp; Accounts'!X$18, 'E2 Allocators'!$B$15:$W$15, 0),FALSE)*$F211)</f>
        <v>0</v>
      </c>
      <c r="Y211" s="2186">
        <f>IF(ISERROR(VLOOKUP(VLOOKUP($A211, 'E4 TB Allocation Details'!$A$18:$L$214, MATCH("Demand ID", 'E4 TB Allocation Details'!$A$18:$L$18, 0),FALSE), 'E2 Allocators'!$B$15:$W$358, MATCH('O5 Details by Class &amp; Accounts'!Y$18, 'E2 Allocators'!$B$15:$W$15, 0),FALSE)*$F211), 0, VLOOKUP(VLOOKUP($A211, 'E4 TB Allocation Details'!$A$18:$L$214, MATCH("Demand ID", 'E4 TB Allocation Details'!$A$18:$L$18, 0),FALSE), 'E2 Allocators'!$B$15:$W$358, MATCH('O5 Details by Class &amp; Accounts'!Y$18, 'E2 Allocators'!$B$15:$W$15, 0),FALSE)*$F211)</f>
        <v>0</v>
      </c>
      <c r="Z211" s="2186">
        <f>IF(ISERROR(VLOOKUP(VLOOKUP($A211, 'E4 TB Allocation Details'!$A$18:$L$214, MATCH("Demand ID", 'E4 TB Allocation Details'!$A$18:$L$18, 0),FALSE), 'E2 Allocators'!$B$15:$W$358, MATCH('O5 Details by Class &amp; Accounts'!Z$18, 'E2 Allocators'!$B$15:$W$15, 0),FALSE)*$F211), 0, VLOOKUP(VLOOKUP($A211, 'E4 TB Allocation Details'!$A$18:$L$214, MATCH("Demand ID", 'E4 TB Allocation Details'!$A$18:$L$18, 0),FALSE), 'E2 Allocators'!$B$15:$W$358, MATCH('O5 Details by Class &amp; Accounts'!Z$18, 'E2 Allocators'!$B$15:$W$15, 0),FALSE)*$F211)</f>
        <v>0</v>
      </c>
      <c r="AA211" s="2186">
        <f>IF(ISERROR(VLOOKUP(VLOOKUP($A211, 'E4 TB Allocation Details'!$A$18:$L$214, MATCH("Demand ID", 'E4 TB Allocation Details'!$A$18:$L$18, 0),FALSE), 'E2 Allocators'!$B$15:$W$358, MATCH('O5 Details by Class &amp; Accounts'!AA$18, 'E2 Allocators'!$B$15:$W$15, 0),FALSE)*$F211), 0, VLOOKUP(VLOOKUP($A211, 'E4 TB Allocation Details'!$A$18:$L$214, MATCH("Demand ID", 'E4 TB Allocation Details'!$A$18:$L$18, 0),FALSE), 'E2 Allocators'!$B$15:$W$358, MATCH('O5 Details by Class &amp; Accounts'!AA$18, 'E2 Allocators'!$B$15:$W$15, 0),FALSE)*$F211)</f>
        <v>0</v>
      </c>
      <c r="AB211" s="2186">
        <f>IF(ISERROR(VLOOKUP(VLOOKUP($A211, 'E4 TB Allocation Details'!$A$18:$L$214, MATCH("Demand ID", 'E4 TB Allocation Details'!$A$18:$L$18, 0),FALSE), 'E2 Allocators'!$B$15:$W$358, MATCH('O5 Details by Class &amp; Accounts'!AB$18, 'E2 Allocators'!$B$15:$W$15, 0),FALSE)*$F211), 0, VLOOKUP(VLOOKUP($A211, 'E4 TB Allocation Details'!$A$18:$L$214, MATCH("Demand ID", 'E4 TB Allocation Details'!$A$18:$L$18, 0),FALSE), 'E2 Allocators'!$B$15:$W$358, MATCH('O5 Details by Class &amp; Accounts'!AB$18, 'E2 Allocators'!$B$15:$W$15, 0),FALSE)*$F211)</f>
        <v>0</v>
      </c>
      <c r="AC211" s="2186">
        <f t="shared" si="47"/>
        <v>0</v>
      </c>
      <c r="AD211" s="2186">
        <f>IF(ISERROR(VLOOKUP(VLOOKUP($A211, 'E4 TB Allocation Details'!$A$18:$L$214, MATCH("Customer ID", 'E4 TB Allocation Details'!$A$18:$L$18, 0),FALSE), 'E2 Allocators'!$B$15:$W$358, MATCH('O5 Details by Class &amp; Accounts'!AD$18, 'E2 Allocators'!$B$15:$W$15, 0),FALSE)*$G211), 0, VLOOKUP(VLOOKUP($A211, 'E4 TB Allocation Details'!$A$18:$L$214, MATCH("Customer ID", 'E4 TB Allocation Details'!$A$18:$L$18, 0),FALSE), 'E2 Allocators'!$B$15:$W$358, MATCH('O5 Details by Class &amp; Accounts'!AD$18, 'E2 Allocators'!$B$15:$W$15, 0),FALSE)*$G211)</f>
        <v>0</v>
      </c>
      <c r="AE211" s="2186">
        <f>IF(ISERROR(VLOOKUP(VLOOKUP($A211, 'E4 TB Allocation Details'!$A$18:$L$214, MATCH("Customer ID", 'E4 TB Allocation Details'!$A$18:$L$18, 0),FALSE), 'E2 Allocators'!$B$15:$W$358, MATCH('O5 Details by Class &amp; Accounts'!AE$18, 'E2 Allocators'!$B$15:$W$15, 0),FALSE)*$G211), 0, VLOOKUP(VLOOKUP($A211, 'E4 TB Allocation Details'!$A$18:$L$214, MATCH("Customer ID", 'E4 TB Allocation Details'!$A$18:$L$18, 0),FALSE), 'E2 Allocators'!$B$15:$W$358, MATCH('O5 Details by Class &amp; Accounts'!AE$18, 'E2 Allocators'!$B$15:$W$15, 0),FALSE)*$G211)</f>
        <v>0</v>
      </c>
      <c r="AF211" s="2186">
        <f>IF(ISERROR(VLOOKUP(VLOOKUP($A211, 'E4 TB Allocation Details'!$A$18:$L$214, MATCH("Customer ID", 'E4 TB Allocation Details'!$A$18:$L$18, 0),FALSE), 'E2 Allocators'!$B$15:$W$358, MATCH('O5 Details by Class &amp; Accounts'!AF$18, 'E2 Allocators'!$B$15:$W$15, 0),FALSE)*$G211), 0, VLOOKUP(VLOOKUP($A211, 'E4 TB Allocation Details'!$A$18:$L$214, MATCH("Customer ID", 'E4 TB Allocation Details'!$A$18:$L$18, 0),FALSE), 'E2 Allocators'!$B$15:$W$358, MATCH('O5 Details by Class &amp; Accounts'!AF$18, 'E2 Allocators'!$B$15:$W$15, 0),FALSE)*$G211)</f>
        <v>0</v>
      </c>
      <c r="AG211" s="2186">
        <f>IF(ISERROR(VLOOKUP(VLOOKUP($A211, 'E4 TB Allocation Details'!$A$18:$L$214, MATCH("Customer ID", 'E4 TB Allocation Details'!$A$18:$L$18, 0),FALSE), 'E2 Allocators'!$B$15:$W$358, MATCH('O5 Details by Class &amp; Accounts'!AG$18, 'E2 Allocators'!$B$15:$W$15, 0),FALSE)*$G211), 0, VLOOKUP(VLOOKUP($A211, 'E4 TB Allocation Details'!$A$18:$L$214, MATCH("Customer ID", 'E4 TB Allocation Details'!$A$18:$L$18, 0),FALSE), 'E2 Allocators'!$B$15:$W$358, MATCH('O5 Details by Class &amp; Accounts'!AG$18, 'E2 Allocators'!$B$15:$W$15, 0),FALSE)*$G211)</f>
        <v>0</v>
      </c>
      <c r="AH211" s="2186">
        <f>IF(ISERROR(VLOOKUP(VLOOKUP($A211, 'E4 TB Allocation Details'!$A$18:$L$214, MATCH("Customer ID", 'E4 TB Allocation Details'!$A$18:$L$18, 0),FALSE), 'E2 Allocators'!$B$15:$W$358, MATCH('O5 Details by Class &amp; Accounts'!AH$18, 'E2 Allocators'!$B$15:$W$15, 0),FALSE)*$G211), 0, VLOOKUP(VLOOKUP($A211, 'E4 TB Allocation Details'!$A$18:$L$214, MATCH("Customer ID", 'E4 TB Allocation Details'!$A$18:$L$18, 0),FALSE), 'E2 Allocators'!$B$15:$W$358, MATCH('O5 Details by Class &amp; Accounts'!AH$18, 'E2 Allocators'!$B$15:$W$15, 0),FALSE)*$G211)</f>
        <v>0</v>
      </c>
      <c r="AI211" s="2186">
        <f>IF(ISERROR(VLOOKUP(VLOOKUP($A211, 'E4 TB Allocation Details'!$A$18:$L$214, MATCH("Customer ID", 'E4 TB Allocation Details'!$A$18:$L$18, 0),FALSE), 'E2 Allocators'!$B$15:$W$358, MATCH('O5 Details by Class &amp; Accounts'!AI$18, 'E2 Allocators'!$B$15:$W$15, 0),FALSE)*$G211), 0, VLOOKUP(VLOOKUP($A211, 'E4 TB Allocation Details'!$A$18:$L$214, MATCH("Customer ID", 'E4 TB Allocation Details'!$A$18:$L$18, 0),FALSE), 'E2 Allocators'!$B$15:$W$358, MATCH('O5 Details by Class &amp; Accounts'!AI$18, 'E2 Allocators'!$B$15:$W$15, 0),FALSE)*$G211)</f>
        <v>0</v>
      </c>
      <c r="AJ211" s="2186">
        <f>IF(ISERROR(VLOOKUP(VLOOKUP($A211, 'E4 TB Allocation Details'!$A$18:$L$214, MATCH("Customer ID", 'E4 TB Allocation Details'!$A$18:$L$18, 0),FALSE), 'E2 Allocators'!$B$15:$W$358, MATCH('O5 Details by Class &amp; Accounts'!AJ$18, 'E2 Allocators'!$B$15:$W$15, 0),FALSE)*$G211), 0, VLOOKUP(VLOOKUP($A211, 'E4 TB Allocation Details'!$A$18:$L$214, MATCH("Customer ID", 'E4 TB Allocation Details'!$A$18:$L$18, 0),FALSE), 'E2 Allocators'!$B$15:$W$358, MATCH('O5 Details by Class &amp; Accounts'!AJ$18, 'E2 Allocators'!$B$15:$W$15, 0),FALSE)*$G211)</f>
        <v>0</v>
      </c>
      <c r="AK211" s="2186">
        <f>IF(ISERROR(VLOOKUP(VLOOKUP($A211, 'E4 TB Allocation Details'!$A$18:$L$214, MATCH("Customer ID", 'E4 TB Allocation Details'!$A$18:$L$18, 0),FALSE), 'E2 Allocators'!$B$15:$W$358, MATCH('O5 Details by Class &amp; Accounts'!AK$18, 'E2 Allocators'!$B$15:$W$15, 0),FALSE)*$G211), 0, VLOOKUP(VLOOKUP($A211, 'E4 TB Allocation Details'!$A$18:$L$214, MATCH("Customer ID", 'E4 TB Allocation Details'!$A$18:$L$18, 0),FALSE), 'E2 Allocators'!$B$15:$W$358, MATCH('O5 Details by Class &amp; Accounts'!AK$18, 'E2 Allocators'!$B$15:$W$15, 0),FALSE)*$G211)</f>
        <v>0</v>
      </c>
      <c r="AL211" s="2186">
        <f>IF(ISERROR(VLOOKUP(VLOOKUP($A211, 'E4 TB Allocation Details'!$A$18:$L$214, MATCH("Customer ID", 'E4 TB Allocation Details'!$A$18:$L$18, 0),FALSE), 'E2 Allocators'!$B$15:$W$358, MATCH('O5 Details by Class &amp; Accounts'!AL$18, 'E2 Allocators'!$B$15:$W$15, 0),FALSE)*$G211), 0, VLOOKUP(VLOOKUP($A211, 'E4 TB Allocation Details'!$A$18:$L$214, MATCH("Customer ID", 'E4 TB Allocation Details'!$A$18:$L$18, 0),FALSE), 'E2 Allocators'!$B$15:$W$358, MATCH('O5 Details by Class &amp; Accounts'!AL$18, 'E2 Allocators'!$B$15:$W$15, 0),FALSE)*$G211)</f>
        <v>0</v>
      </c>
      <c r="AM211" s="2186">
        <f>IF(ISERROR(VLOOKUP(VLOOKUP($A211, 'E4 TB Allocation Details'!$A$18:$L$214, MATCH("Customer ID", 'E4 TB Allocation Details'!$A$18:$L$18, 0),FALSE), 'E2 Allocators'!$B$15:$W$358, MATCH('O5 Details by Class &amp; Accounts'!AM$18, 'E2 Allocators'!$B$15:$W$15, 0),FALSE)*$G211), 0, VLOOKUP(VLOOKUP($A211, 'E4 TB Allocation Details'!$A$18:$L$214, MATCH("Customer ID", 'E4 TB Allocation Details'!$A$18:$L$18, 0),FALSE), 'E2 Allocators'!$B$15:$W$358, MATCH('O5 Details by Class &amp; Accounts'!AM$18, 'E2 Allocators'!$B$15:$W$15, 0),FALSE)*$G211)</f>
        <v>0</v>
      </c>
      <c r="AN211" s="2186">
        <f>IF(ISERROR(VLOOKUP(VLOOKUP($A211, 'E4 TB Allocation Details'!$A$18:$L$214, MATCH("Customer ID", 'E4 TB Allocation Details'!$A$18:$L$18, 0),FALSE), 'E2 Allocators'!$B$15:$W$358, MATCH('O5 Details by Class &amp; Accounts'!AN$18, 'E2 Allocators'!$B$15:$W$15, 0),FALSE)*$G211), 0, VLOOKUP(VLOOKUP($A211, 'E4 TB Allocation Details'!$A$18:$L$214, MATCH("Customer ID", 'E4 TB Allocation Details'!$A$18:$L$18, 0),FALSE), 'E2 Allocators'!$B$15:$W$358, MATCH('O5 Details by Class &amp; Accounts'!AN$18, 'E2 Allocators'!$B$15:$W$15, 0),FALSE)*$G211)</f>
        <v>0</v>
      </c>
      <c r="AO211" s="2186">
        <f>IF(ISERROR(VLOOKUP(VLOOKUP($A211, 'E4 TB Allocation Details'!$A$18:$L$214, MATCH("Customer ID", 'E4 TB Allocation Details'!$A$18:$L$18, 0),FALSE), 'E2 Allocators'!$B$15:$W$358, MATCH('O5 Details by Class &amp; Accounts'!AO$18, 'E2 Allocators'!$B$15:$W$15, 0),FALSE)*$G211), 0, VLOOKUP(VLOOKUP($A211, 'E4 TB Allocation Details'!$A$18:$L$214, MATCH("Customer ID", 'E4 TB Allocation Details'!$A$18:$L$18, 0),FALSE), 'E2 Allocators'!$B$15:$W$358, MATCH('O5 Details by Class &amp; Accounts'!AO$18, 'E2 Allocators'!$B$15:$W$15, 0),FALSE)*$G211)</f>
        <v>0</v>
      </c>
      <c r="AP211" s="2186">
        <f>IF(ISERROR(VLOOKUP(VLOOKUP($A211, 'E4 TB Allocation Details'!$A$18:$L$214, MATCH("Customer ID", 'E4 TB Allocation Details'!$A$18:$L$18, 0),FALSE), 'E2 Allocators'!$B$15:$W$358, MATCH('O5 Details by Class &amp; Accounts'!AP$18, 'E2 Allocators'!$B$15:$W$15, 0),FALSE)*$G211), 0, VLOOKUP(VLOOKUP($A211, 'E4 TB Allocation Details'!$A$18:$L$214, MATCH("Customer ID", 'E4 TB Allocation Details'!$A$18:$L$18, 0),FALSE), 'E2 Allocators'!$B$15:$W$358, MATCH('O5 Details by Class &amp; Accounts'!AP$18, 'E2 Allocators'!$B$15:$W$15, 0),FALSE)*$G211)</f>
        <v>0</v>
      </c>
      <c r="AQ211" s="2186">
        <f>IF(ISERROR(VLOOKUP(VLOOKUP($A211, 'E4 TB Allocation Details'!$A$18:$L$214, MATCH("Customer ID", 'E4 TB Allocation Details'!$A$18:$L$18, 0),FALSE), 'E2 Allocators'!$B$15:$W$358, MATCH('O5 Details by Class &amp; Accounts'!AQ$18, 'E2 Allocators'!$B$15:$W$15, 0),FALSE)*$G211), 0, VLOOKUP(VLOOKUP($A211, 'E4 TB Allocation Details'!$A$18:$L$214, MATCH("Customer ID", 'E4 TB Allocation Details'!$A$18:$L$18, 0),FALSE), 'E2 Allocators'!$B$15:$W$358, MATCH('O5 Details by Class &amp; Accounts'!AQ$18, 'E2 Allocators'!$B$15:$W$15, 0),FALSE)*$G211)</f>
        <v>0</v>
      </c>
      <c r="AR211" s="2186">
        <f>IF(ISERROR(VLOOKUP(VLOOKUP($A211, 'E4 TB Allocation Details'!$A$18:$L$214, MATCH("Customer ID", 'E4 TB Allocation Details'!$A$18:$L$18, 0),FALSE), 'E2 Allocators'!$B$15:$W$358, MATCH('O5 Details by Class &amp; Accounts'!AR$18, 'E2 Allocators'!$B$15:$W$15, 0),FALSE)*$G211), 0, VLOOKUP(VLOOKUP($A211, 'E4 TB Allocation Details'!$A$18:$L$214, MATCH("Customer ID", 'E4 TB Allocation Details'!$A$18:$L$18, 0),FALSE), 'E2 Allocators'!$B$15:$W$358, MATCH('O5 Details by Class &amp; Accounts'!AR$18, 'E2 Allocators'!$B$15:$W$15, 0),FALSE)*$G211)</f>
        <v>0</v>
      </c>
      <c r="AS211" s="2186">
        <f>IF(ISERROR(VLOOKUP(VLOOKUP($A211, 'E4 TB Allocation Details'!$A$18:$L$214, MATCH("Customer ID", 'E4 TB Allocation Details'!$A$18:$L$18, 0),FALSE), 'E2 Allocators'!$B$15:$W$358, MATCH('O5 Details by Class &amp; Accounts'!AS$18, 'E2 Allocators'!$B$15:$W$15, 0),FALSE)*$G211), 0, VLOOKUP(VLOOKUP($A211, 'E4 TB Allocation Details'!$A$18:$L$214, MATCH("Customer ID", 'E4 TB Allocation Details'!$A$18:$L$18, 0),FALSE), 'E2 Allocators'!$B$15:$W$358, MATCH('O5 Details by Class &amp; Accounts'!AS$18, 'E2 Allocators'!$B$15:$W$15, 0),FALSE)*$G211)</f>
        <v>0</v>
      </c>
      <c r="AT211" s="2186">
        <f>IF(ISERROR(VLOOKUP(VLOOKUP($A211, 'E4 TB Allocation Details'!$A$18:$L$214, MATCH("Customer ID", 'E4 TB Allocation Details'!$A$18:$L$18, 0),FALSE), 'E2 Allocators'!$B$15:$W$358, MATCH('O5 Details by Class &amp; Accounts'!AT$18, 'E2 Allocators'!$B$15:$W$15, 0),FALSE)*$G211), 0, VLOOKUP(VLOOKUP($A211, 'E4 TB Allocation Details'!$A$18:$L$214, MATCH("Customer ID", 'E4 TB Allocation Details'!$A$18:$L$18, 0),FALSE), 'E2 Allocators'!$B$15:$W$358, MATCH('O5 Details by Class &amp; Accounts'!AT$18, 'E2 Allocators'!$B$15:$W$15, 0),FALSE)*$G211)</f>
        <v>0</v>
      </c>
      <c r="AU211" s="2186">
        <f>IF(ISERROR(VLOOKUP(VLOOKUP($A211, 'E4 TB Allocation Details'!$A$18:$L$214, MATCH("Customer ID", 'E4 TB Allocation Details'!$A$18:$L$18, 0),FALSE), 'E2 Allocators'!$B$15:$W$358, MATCH('O5 Details by Class &amp; Accounts'!AU$18, 'E2 Allocators'!$B$15:$W$15, 0),FALSE)*$G211), 0, VLOOKUP(VLOOKUP($A211, 'E4 TB Allocation Details'!$A$18:$L$214, MATCH("Customer ID", 'E4 TB Allocation Details'!$A$18:$L$18, 0),FALSE), 'E2 Allocators'!$B$15:$W$358, MATCH('O5 Details by Class &amp; Accounts'!AU$18, 'E2 Allocators'!$B$15:$W$15, 0),FALSE)*$G211)</f>
        <v>0</v>
      </c>
      <c r="AV211" s="2186">
        <f>IF(ISERROR(VLOOKUP(VLOOKUP($A211, 'E4 TB Allocation Details'!$A$18:$L$214, MATCH("Customer ID", 'E4 TB Allocation Details'!$A$18:$L$18, 0),FALSE), 'E2 Allocators'!$B$15:$W$358, MATCH('O5 Details by Class &amp; Accounts'!AV$18, 'E2 Allocators'!$B$15:$W$15, 0),FALSE)*$G211), 0, VLOOKUP(VLOOKUP($A211, 'E4 TB Allocation Details'!$A$18:$L$214, MATCH("Customer ID", 'E4 TB Allocation Details'!$A$18:$L$18, 0),FALSE), 'E2 Allocators'!$B$15:$W$358, MATCH('O5 Details by Class &amp; Accounts'!AV$18, 'E2 Allocators'!$B$15:$W$15, 0),FALSE)*$G211)</f>
        <v>0</v>
      </c>
      <c r="AW211" s="2186">
        <f>IF(ISERROR(VLOOKUP(VLOOKUP($A211, 'E4 TB Allocation Details'!$A$18:$L$214, MATCH("Customer ID", 'E4 TB Allocation Details'!$A$18:$L$18, 0),FALSE), 'E2 Allocators'!$B$15:$W$358, MATCH('O5 Details by Class &amp; Accounts'!AW$18, 'E2 Allocators'!$B$15:$W$15, 0),FALSE)*$G211), 0, VLOOKUP(VLOOKUP($A211, 'E4 TB Allocation Details'!$A$18:$L$214, MATCH("Customer ID", 'E4 TB Allocation Details'!$A$18:$L$18, 0),FALSE), 'E2 Allocators'!$B$15:$W$358, MATCH('O5 Details by Class &amp; Accounts'!AW$18, 'E2 Allocators'!$B$15:$W$15, 0),FALSE)*$G211)</f>
        <v>0</v>
      </c>
      <c r="AX211" s="2186">
        <f t="shared" si="51"/>
        <v>0</v>
      </c>
      <c r="AY211" s="2186">
        <f>IF(ISERROR(VLOOKUP(VLOOKUP($A211, 'E4 TB Allocation Details'!$A$18:$L$214, MATCH("Misc ID", 'E4 TB Allocation Details'!$A$18:$L$18, 0),FALSE), 'E2 Allocators'!$B$15:$W$358, MATCH('O5 Details by Class &amp; Accounts'!AY$18, 'E2 Allocators'!$B$15:$W$15, 0),FALSE)*$E211), 0, VLOOKUP(VLOOKUP($A211, 'E4 TB Allocation Details'!$A$18:$L$214, MATCH("Misc ID", 'E4 TB Allocation Details'!$A$18:$L$18, 0),FALSE), 'E2 Allocators'!$B$15:$W$358, MATCH('O5 Details by Class &amp; Accounts'!AY$18, 'E2 Allocators'!$B$15:$W$15, 0),FALSE)*$E211)</f>
        <v>0</v>
      </c>
      <c r="AZ211" s="2186">
        <f>IF(ISERROR(VLOOKUP(VLOOKUP($A211, 'E4 TB Allocation Details'!$A$18:$L$214, MATCH("Misc ID", 'E4 TB Allocation Details'!$A$18:$L$18, 0),FALSE), 'E2 Allocators'!$B$15:$W$358, MATCH('O5 Details by Class &amp; Accounts'!AZ$18, 'E2 Allocators'!$B$15:$W$15, 0),FALSE)*$E211), 0, VLOOKUP(VLOOKUP($A211, 'E4 TB Allocation Details'!$A$18:$L$214, MATCH("Misc ID", 'E4 TB Allocation Details'!$A$18:$L$18, 0),FALSE), 'E2 Allocators'!$B$15:$W$358, MATCH('O5 Details by Class &amp; Accounts'!AZ$18, 'E2 Allocators'!$B$15:$W$15, 0),FALSE)*$E211)</f>
        <v>0</v>
      </c>
      <c r="BA211" s="2186">
        <f>IF(ISERROR(VLOOKUP(VLOOKUP($A211, 'E4 TB Allocation Details'!$A$18:$L$214, MATCH("Misc ID", 'E4 TB Allocation Details'!$A$18:$L$18, 0),FALSE), 'E2 Allocators'!$B$15:$W$358, MATCH('O5 Details by Class &amp; Accounts'!BA$18, 'E2 Allocators'!$B$15:$W$15, 0),FALSE)*$E211), 0, VLOOKUP(VLOOKUP($A211, 'E4 TB Allocation Details'!$A$18:$L$214, MATCH("Misc ID", 'E4 TB Allocation Details'!$A$18:$L$18, 0),FALSE), 'E2 Allocators'!$B$15:$W$358, MATCH('O5 Details by Class &amp; Accounts'!BA$18, 'E2 Allocators'!$B$15:$W$15, 0),FALSE)*$E211)</f>
        <v>0</v>
      </c>
      <c r="BB211" s="2186">
        <f>IF(ISERROR(VLOOKUP(VLOOKUP($A211, 'E4 TB Allocation Details'!$A$18:$L$214, MATCH("Misc ID", 'E4 TB Allocation Details'!$A$18:$L$18, 0),FALSE), 'E2 Allocators'!$B$15:$W$358, MATCH('O5 Details by Class &amp; Accounts'!BB$18, 'E2 Allocators'!$B$15:$W$15, 0),FALSE)*$E211), 0, VLOOKUP(VLOOKUP($A211, 'E4 TB Allocation Details'!$A$18:$L$214, MATCH("Misc ID", 'E4 TB Allocation Details'!$A$18:$L$18, 0),FALSE), 'E2 Allocators'!$B$15:$W$358, MATCH('O5 Details by Class &amp; Accounts'!BB$18, 'E2 Allocators'!$B$15:$W$15, 0),FALSE)*$E211)</f>
        <v>0</v>
      </c>
      <c r="BC211" s="2186">
        <f>IF(ISERROR(VLOOKUP(VLOOKUP($A211, 'E4 TB Allocation Details'!$A$18:$L$214, MATCH("Misc ID", 'E4 TB Allocation Details'!$A$18:$L$18, 0),FALSE), 'E2 Allocators'!$B$15:$W$358, MATCH('O5 Details by Class &amp; Accounts'!BC$18, 'E2 Allocators'!$B$15:$W$15, 0),FALSE)*$E211), 0, VLOOKUP(VLOOKUP($A211, 'E4 TB Allocation Details'!$A$18:$L$214, MATCH("Misc ID", 'E4 TB Allocation Details'!$A$18:$L$18, 0),FALSE), 'E2 Allocators'!$B$15:$W$358, MATCH('O5 Details by Class &amp; Accounts'!BC$18, 'E2 Allocators'!$B$15:$W$15, 0),FALSE)*$E211)</f>
        <v>0</v>
      </c>
      <c r="BD211" s="2186">
        <f>IF(ISERROR(VLOOKUP(VLOOKUP($A211, 'E4 TB Allocation Details'!$A$18:$L$214, MATCH("Misc ID", 'E4 TB Allocation Details'!$A$18:$L$18, 0),FALSE), 'E2 Allocators'!$B$15:$W$358, MATCH('O5 Details by Class &amp; Accounts'!BD$18, 'E2 Allocators'!$B$15:$W$15, 0),FALSE)*$E211), 0, VLOOKUP(VLOOKUP($A211, 'E4 TB Allocation Details'!$A$18:$L$214, MATCH("Misc ID", 'E4 TB Allocation Details'!$A$18:$L$18, 0),FALSE), 'E2 Allocators'!$B$15:$W$358, MATCH('O5 Details by Class &amp; Accounts'!BD$18, 'E2 Allocators'!$B$15:$W$15, 0),FALSE)*$E211)</f>
        <v>0</v>
      </c>
      <c r="BE211" s="2186">
        <f>IF(ISERROR(VLOOKUP(VLOOKUP($A211, 'E4 TB Allocation Details'!$A$18:$L$214, MATCH("Misc ID", 'E4 TB Allocation Details'!$A$18:$L$18, 0),FALSE), 'E2 Allocators'!$B$15:$W$358, MATCH('O5 Details by Class &amp; Accounts'!BE$18, 'E2 Allocators'!$B$15:$W$15, 0),FALSE)*$E211), 0, VLOOKUP(VLOOKUP($A211, 'E4 TB Allocation Details'!$A$18:$L$214, MATCH("Misc ID", 'E4 TB Allocation Details'!$A$18:$L$18, 0),FALSE), 'E2 Allocators'!$B$15:$W$358, MATCH('O5 Details by Class &amp; Accounts'!BE$18, 'E2 Allocators'!$B$15:$W$15, 0),FALSE)*$E211)</f>
        <v>0</v>
      </c>
      <c r="BF211" s="2186">
        <f>IF(ISERROR(VLOOKUP(VLOOKUP($A211, 'E4 TB Allocation Details'!$A$18:$L$214, MATCH("Misc ID", 'E4 TB Allocation Details'!$A$18:$L$18, 0),FALSE), 'E2 Allocators'!$B$15:$W$358, MATCH('O5 Details by Class &amp; Accounts'!BF$18, 'E2 Allocators'!$B$15:$W$15, 0),FALSE)*$E211), 0, VLOOKUP(VLOOKUP($A211, 'E4 TB Allocation Details'!$A$18:$L$214, MATCH("Misc ID", 'E4 TB Allocation Details'!$A$18:$L$18, 0),FALSE), 'E2 Allocators'!$B$15:$W$358, MATCH('O5 Details by Class &amp; Accounts'!BF$18, 'E2 Allocators'!$B$15:$W$15, 0),FALSE)*$E211)</f>
        <v>0</v>
      </c>
      <c r="BG211" s="2186">
        <f>IF(ISERROR(VLOOKUP(VLOOKUP($A211, 'E4 TB Allocation Details'!$A$18:$L$214, MATCH("Misc ID", 'E4 TB Allocation Details'!$A$18:$L$18, 0),FALSE), 'E2 Allocators'!$B$15:$W$358, MATCH('O5 Details by Class &amp; Accounts'!BG$18, 'E2 Allocators'!$B$15:$W$15, 0),FALSE)*$E211), 0, VLOOKUP(VLOOKUP($A211, 'E4 TB Allocation Details'!$A$18:$L$214, MATCH("Misc ID", 'E4 TB Allocation Details'!$A$18:$L$18, 0),FALSE), 'E2 Allocators'!$B$15:$W$358, MATCH('O5 Details by Class &amp; Accounts'!BG$18, 'E2 Allocators'!$B$15:$W$15, 0),FALSE)*$E211)</f>
        <v>0</v>
      </c>
      <c r="BH211" s="2186">
        <f>IF(ISERROR(VLOOKUP(VLOOKUP($A211, 'E4 TB Allocation Details'!$A$18:$L$214, MATCH("Misc ID", 'E4 TB Allocation Details'!$A$18:$L$18, 0),FALSE), 'E2 Allocators'!$B$15:$W$358, MATCH('O5 Details by Class &amp; Accounts'!BH$18, 'E2 Allocators'!$B$15:$W$15, 0),FALSE)*$E211), 0, VLOOKUP(VLOOKUP($A211, 'E4 TB Allocation Details'!$A$18:$L$214, MATCH("Misc ID", 'E4 TB Allocation Details'!$A$18:$L$18, 0),FALSE), 'E2 Allocators'!$B$15:$W$358, MATCH('O5 Details by Class &amp; Accounts'!BH$18, 'E2 Allocators'!$B$15:$W$15, 0),FALSE)*$E211)</f>
        <v>0</v>
      </c>
      <c r="BI211" s="2186">
        <f>IF(ISERROR(VLOOKUP(VLOOKUP($A211, 'E4 TB Allocation Details'!$A$18:$L$214, MATCH("Misc ID", 'E4 TB Allocation Details'!$A$18:$L$18, 0),FALSE), 'E2 Allocators'!$B$15:$W$358, MATCH('O5 Details by Class &amp; Accounts'!BI$18, 'E2 Allocators'!$B$15:$W$15, 0),FALSE)*$E211), 0, VLOOKUP(VLOOKUP($A211, 'E4 TB Allocation Details'!$A$18:$L$214, MATCH("Misc ID", 'E4 TB Allocation Details'!$A$18:$L$18, 0),FALSE), 'E2 Allocators'!$B$15:$W$358, MATCH('O5 Details by Class &amp; Accounts'!BI$18, 'E2 Allocators'!$B$15:$W$15, 0),FALSE)*$E211)</f>
        <v>0</v>
      </c>
      <c r="BJ211" s="2186">
        <f>IF(ISERROR(VLOOKUP(VLOOKUP($A211, 'E4 TB Allocation Details'!$A$18:$L$214, MATCH("Misc ID", 'E4 TB Allocation Details'!$A$18:$L$18, 0),FALSE), 'E2 Allocators'!$B$15:$W$358, MATCH('O5 Details by Class &amp; Accounts'!BJ$18, 'E2 Allocators'!$B$15:$W$15, 0),FALSE)*$E211), 0, VLOOKUP(VLOOKUP($A211, 'E4 TB Allocation Details'!$A$18:$L$214, MATCH("Misc ID", 'E4 TB Allocation Details'!$A$18:$L$18, 0),FALSE), 'E2 Allocators'!$B$15:$W$358, MATCH('O5 Details by Class &amp; Accounts'!BJ$18, 'E2 Allocators'!$B$15:$W$15, 0),FALSE)*$E211)</f>
        <v>0</v>
      </c>
      <c r="BK211" s="2186">
        <f>IF(ISERROR(VLOOKUP(VLOOKUP($A211, 'E4 TB Allocation Details'!$A$18:$L$214, MATCH("Misc ID", 'E4 TB Allocation Details'!$A$18:$L$18, 0),FALSE), 'E2 Allocators'!$B$15:$W$358, MATCH('O5 Details by Class &amp; Accounts'!BK$18, 'E2 Allocators'!$B$15:$W$15, 0),FALSE)*$E211), 0, VLOOKUP(VLOOKUP($A211, 'E4 TB Allocation Details'!$A$18:$L$214, MATCH("Misc ID", 'E4 TB Allocation Details'!$A$18:$L$18, 0),FALSE), 'E2 Allocators'!$B$15:$W$358, MATCH('O5 Details by Class &amp; Accounts'!BK$18, 'E2 Allocators'!$B$15:$W$15, 0),FALSE)*$E211)</f>
        <v>0</v>
      </c>
      <c r="BL211" s="2186">
        <f>IF(ISERROR(VLOOKUP(VLOOKUP($A211, 'E4 TB Allocation Details'!$A$18:$L$214, MATCH("Misc ID", 'E4 TB Allocation Details'!$A$18:$L$18, 0),FALSE), 'E2 Allocators'!$B$15:$W$358, MATCH('O5 Details by Class &amp; Accounts'!BL$18, 'E2 Allocators'!$B$15:$W$15, 0),FALSE)*$E211), 0, VLOOKUP(VLOOKUP($A211, 'E4 TB Allocation Details'!$A$18:$L$214, MATCH("Misc ID", 'E4 TB Allocation Details'!$A$18:$L$18, 0),FALSE), 'E2 Allocators'!$B$15:$W$358, MATCH('O5 Details by Class &amp; Accounts'!BL$18, 'E2 Allocators'!$B$15:$W$15, 0),FALSE)*$E211)</f>
        <v>0</v>
      </c>
      <c r="BM211" s="2186">
        <f>IF(ISERROR(VLOOKUP(VLOOKUP($A211, 'E4 TB Allocation Details'!$A$18:$L$214, MATCH("Misc ID", 'E4 TB Allocation Details'!$A$18:$L$18, 0),FALSE), 'E2 Allocators'!$B$15:$W$358, MATCH('O5 Details by Class &amp; Accounts'!BM$18, 'E2 Allocators'!$B$15:$W$15, 0),FALSE)*$E211), 0, VLOOKUP(VLOOKUP($A211, 'E4 TB Allocation Details'!$A$18:$L$214, MATCH("Misc ID", 'E4 TB Allocation Details'!$A$18:$L$18, 0),FALSE), 'E2 Allocators'!$B$15:$W$358, MATCH('O5 Details by Class &amp; Accounts'!BM$18, 'E2 Allocators'!$B$15:$W$15, 0),FALSE)*$E211)</f>
        <v>0</v>
      </c>
      <c r="BN211" s="2186">
        <f>IF(ISERROR(VLOOKUP(VLOOKUP($A211, 'E4 TB Allocation Details'!$A$18:$L$214, MATCH("Misc ID", 'E4 TB Allocation Details'!$A$18:$L$18, 0),FALSE), 'E2 Allocators'!$B$15:$W$358, MATCH('O5 Details by Class &amp; Accounts'!BN$18, 'E2 Allocators'!$B$15:$W$15, 0),FALSE)*$E211), 0, VLOOKUP(VLOOKUP($A211, 'E4 TB Allocation Details'!$A$18:$L$214, MATCH("Misc ID", 'E4 TB Allocation Details'!$A$18:$L$18, 0),FALSE), 'E2 Allocators'!$B$15:$W$358, MATCH('O5 Details by Class &amp; Accounts'!BN$18, 'E2 Allocators'!$B$15:$W$15, 0),FALSE)*$E211)</f>
        <v>0</v>
      </c>
      <c r="BO211" s="2186">
        <f>IF(ISERROR(VLOOKUP(VLOOKUP($A211, 'E4 TB Allocation Details'!$A$18:$L$214, MATCH("Misc ID", 'E4 TB Allocation Details'!$A$18:$L$18, 0),FALSE), 'E2 Allocators'!$B$15:$W$358, MATCH('O5 Details by Class &amp; Accounts'!BO$18, 'E2 Allocators'!$B$15:$W$15, 0),FALSE)*$E211), 0, VLOOKUP(VLOOKUP($A211, 'E4 TB Allocation Details'!$A$18:$L$214, MATCH("Misc ID", 'E4 TB Allocation Details'!$A$18:$L$18, 0),FALSE), 'E2 Allocators'!$B$15:$W$358, MATCH('O5 Details by Class &amp; Accounts'!BO$18, 'E2 Allocators'!$B$15:$W$15, 0),FALSE)*$E211)</f>
        <v>0</v>
      </c>
      <c r="BP211" s="2186">
        <f>IF(ISERROR(VLOOKUP(VLOOKUP($A211, 'E4 TB Allocation Details'!$A$18:$L$214, MATCH("Misc ID", 'E4 TB Allocation Details'!$A$18:$L$18, 0),FALSE), 'E2 Allocators'!$B$15:$W$358, MATCH('O5 Details by Class &amp; Accounts'!BP$18, 'E2 Allocators'!$B$15:$W$15, 0),FALSE)*$E211), 0, VLOOKUP(VLOOKUP($A211, 'E4 TB Allocation Details'!$A$18:$L$214, MATCH("Misc ID", 'E4 TB Allocation Details'!$A$18:$L$18, 0),FALSE), 'E2 Allocators'!$B$15:$W$358, MATCH('O5 Details by Class &amp; Accounts'!BP$18, 'E2 Allocators'!$B$15:$W$15, 0),FALSE)*$E211)</f>
        <v>0</v>
      </c>
      <c r="BQ211" s="2186">
        <f>IF(ISERROR(VLOOKUP(VLOOKUP($A211, 'E4 TB Allocation Details'!$A$18:$L$214, MATCH("Misc ID", 'E4 TB Allocation Details'!$A$18:$L$18, 0),FALSE), 'E2 Allocators'!$B$15:$W$358, MATCH('O5 Details by Class &amp; Accounts'!BQ$18, 'E2 Allocators'!$B$15:$W$15, 0),FALSE)*$E211), 0, VLOOKUP(VLOOKUP($A211, 'E4 TB Allocation Details'!$A$18:$L$214, MATCH("Misc ID", 'E4 TB Allocation Details'!$A$18:$L$18, 0),FALSE), 'E2 Allocators'!$B$15:$W$358, MATCH('O5 Details by Class &amp; Accounts'!BQ$18, 'E2 Allocators'!$B$15:$W$15, 0),FALSE)*$E211)</f>
        <v>0</v>
      </c>
      <c r="BR211" s="2186">
        <f>IF(ISERROR(VLOOKUP(VLOOKUP($A211, 'E4 TB Allocation Details'!$A$18:$L$214, MATCH("Misc ID", 'E4 TB Allocation Details'!$A$18:$L$18, 0),FALSE), 'E2 Allocators'!$B$15:$W$358, MATCH('O5 Details by Class &amp; Accounts'!BR$18, 'E2 Allocators'!$B$15:$W$15, 0),FALSE)*$E211), 0, VLOOKUP(VLOOKUP($A211, 'E4 TB Allocation Details'!$A$18:$L$214, MATCH("Misc ID", 'E4 TB Allocation Details'!$A$18:$L$18, 0),FALSE), 'E2 Allocators'!$B$15:$W$358, MATCH('O5 Details by Class &amp; Accounts'!BR$18, 'E2 Allocators'!$B$15:$W$15, 0),FALSE)*$E211)</f>
        <v>0</v>
      </c>
      <c r="BS211" s="2186">
        <f t="shared" si="48"/>
        <v>0</v>
      </c>
      <c r="BT211" s="2186">
        <f>IF(ISERROR(VLOOKUP(VLOOKUP($A211, 'E4 TB Allocation Details'!$A$18:$L$214, MATCH("A &amp; G ID", 'E4 TB Allocation Details'!$A$18:$L$18, 0),FALSE), 'E2 Allocators'!$B$15:$W$358, MATCH('O5 Details by Class &amp; Accounts'!BT$18, 'E2 Allocators'!$B$15:$W$15, 0),FALSE)*$E211), 0, VLOOKUP(VLOOKUP($A211, 'E4 TB Allocation Details'!$A$18:$L$214, MATCH("A &amp; G ID", 'E4 TB Allocation Details'!$A$18:$L$18, 0),FALSE), 'E2 Allocators'!$B$15:$W$358, MATCH('O5 Details by Class &amp; Accounts'!BT$18, 'E2 Allocators'!$B$15:$W$15, 0),FALSE)*$E211)</f>
        <v>0</v>
      </c>
      <c r="BU211" s="2186">
        <f>IF(ISERROR(VLOOKUP(VLOOKUP($A211, 'E4 TB Allocation Details'!$A$18:$L$214, MATCH("A &amp; G ID", 'E4 TB Allocation Details'!$A$18:$L$18, 0),FALSE), 'E2 Allocators'!$B$15:$W$358, MATCH('O5 Details by Class &amp; Accounts'!BU$18, 'E2 Allocators'!$B$15:$W$15, 0),FALSE)*$E211), 0, VLOOKUP(VLOOKUP($A211, 'E4 TB Allocation Details'!$A$18:$L$214, MATCH("A &amp; G ID", 'E4 TB Allocation Details'!$A$18:$L$18, 0),FALSE), 'E2 Allocators'!$B$15:$W$358, MATCH('O5 Details by Class &amp; Accounts'!BU$18, 'E2 Allocators'!$B$15:$W$15, 0),FALSE)*$E211)</f>
        <v>0</v>
      </c>
      <c r="BV211" s="2186">
        <f>IF(ISERROR(VLOOKUP(VLOOKUP($A211, 'E4 TB Allocation Details'!$A$18:$L$214, MATCH("A &amp; G ID", 'E4 TB Allocation Details'!$A$18:$L$18, 0),FALSE), 'E2 Allocators'!$B$15:$W$358, MATCH('O5 Details by Class &amp; Accounts'!BV$18, 'E2 Allocators'!$B$15:$W$15, 0),FALSE)*$E211), 0, VLOOKUP(VLOOKUP($A211, 'E4 TB Allocation Details'!$A$18:$L$214, MATCH("A &amp; G ID", 'E4 TB Allocation Details'!$A$18:$L$18, 0),FALSE), 'E2 Allocators'!$B$15:$W$358, MATCH('O5 Details by Class &amp; Accounts'!BV$18, 'E2 Allocators'!$B$15:$W$15, 0),FALSE)*$E211)</f>
        <v>0</v>
      </c>
      <c r="BW211" s="2186">
        <f>IF(ISERROR(VLOOKUP(VLOOKUP($A211, 'E4 TB Allocation Details'!$A$18:$L$214, MATCH("A &amp; G ID", 'E4 TB Allocation Details'!$A$18:$L$18, 0),FALSE), 'E2 Allocators'!$B$15:$W$358, MATCH('O5 Details by Class &amp; Accounts'!BW$18, 'E2 Allocators'!$B$15:$W$15, 0),FALSE)*$E211), 0, VLOOKUP(VLOOKUP($A211, 'E4 TB Allocation Details'!$A$18:$L$214, MATCH("A &amp; G ID", 'E4 TB Allocation Details'!$A$18:$L$18, 0),FALSE), 'E2 Allocators'!$B$15:$W$358, MATCH('O5 Details by Class &amp; Accounts'!BW$18, 'E2 Allocators'!$B$15:$W$15, 0),FALSE)*$E211)</f>
        <v>0</v>
      </c>
      <c r="BX211" s="2186">
        <f>IF(ISERROR(VLOOKUP(VLOOKUP($A211, 'E4 TB Allocation Details'!$A$18:$L$214, MATCH("A &amp; G ID", 'E4 TB Allocation Details'!$A$18:$L$18, 0),FALSE), 'E2 Allocators'!$B$15:$W$358, MATCH('O5 Details by Class &amp; Accounts'!BX$18, 'E2 Allocators'!$B$15:$W$15, 0),FALSE)*$E211), 0, VLOOKUP(VLOOKUP($A211, 'E4 TB Allocation Details'!$A$18:$L$214, MATCH("A &amp; G ID", 'E4 TB Allocation Details'!$A$18:$L$18, 0),FALSE), 'E2 Allocators'!$B$15:$W$358, MATCH('O5 Details by Class &amp; Accounts'!BX$18, 'E2 Allocators'!$B$15:$W$15, 0),FALSE)*$E211)</f>
        <v>0</v>
      </c>
      <c r="BY211" s="2186">
        <f>IF(ISERROR(VLOOKUP(VLOOKUP($A211, 'E4 TB Allocation Details'!$A$18:$L$214, MATCH("A &amp; G ID", 'E4 TB Allocation Details'!$A$18:$L$18, 0),FALSE), 'E2 Allocators'!$B$15:$W$358, MATCH('O5 Details by Class &amp; Accounts'!BY$18, 'E2 Allocators'!$B$15:$W$15, 0),FALSE)*$E211), 0, VLOOKUP(VLOOKUP($A211, 'E4 TB Allocation Details'!$A$18:$L$214, MATCH("A &amp; G ID", 'E4 TB Allocation Details'!$A$18:$L$18, 0),FALSE), 'E2 Allocators'!$B$15:$W$358, MATCH('O5 Details by Class &amp; Accounts'!BY$18, 'E2 Allocators'!$B$15:$W$15, 0),FALSE)*$E211)</f>
        <v>0</v>
      </c>
      <c r="BZ211" s="2186">
        <f>IF(ISERROR(VLOOKUP(VLOOKUP($A211, 'E4 TB Allocation Details'!$A$18:$L$214, MATCH("A &amp; G ID", 'E4 TB Allocation Details'!$A$18:$L$18, 0),FALSE), 'E2 Allocators'!$B$15:$W$358, MATCH('O5 Details by Class &amp; Accounts'!BZ$18, 'E2 Allocators'!$B$15:$W$15, 0),FALSE)*$E211), 0, VLOOKUP(VLOOKUP($A211, 'E4 TB Allocation Details'!$A$18:$L$214, MATCH("A &amp; G ID", 'E4 TB Allocation Details'!$A$18:$L$18, 0),FALSE), 'E2 Allocators'!$B$15:$W$358, MATCH('O5 Details by Class &amp; Accounts'!BZ$18, 'E2 Allocators'!$B$15:$W$15, 0),FALSE)*$E211)</f>
        <v>0</v>
      </c>
      <c r="CA211" s="2186">
        <f>IF(ISERROR(VLOOKUP(VLOOKUP($A211, 'E4 TB Allocation Details'!$A$18:$L$214, MATCH("A &amp; G ID", 'E4 TB Allocation Details'!$A$18:$L$18, 0),FALSE), 'E2 Allocators'!$B$15:$W$358, MATCH('O5 Details by Class &amp; Accounts'!CA$18, 'E2 Allocators'!$B$15:$W$15, 0),FALSE)*$E211), 0, VLOOKUP(VLOOKUP($A211, 'E4 TB Allocation Details'!$A$18:$L$214, MATCH("A &amp; G ID", 'E4 TB Allocation Details'!$A$18:$L$18, 0),FALSE), 'E2 Allocators'!$B$15:$W$358, MATCH('O5 Details by Class &amp; Accounts'!CA$18, 'E2 Allocators'!$B$15:$W$15, 0),FALSE)*$E211)</f>
        <v>0</v>
      </c>
      <c r="CB211" s="2186">
        <f>IF(ISERROR(VLOOKUP(VLOOKUP($A211, 'E4 TB Allocation Details'!$A$18:$L$214, MATCH("A &amp; G ID", 'E4 TB Allocation Details'!$A$18:$L$18, 0),FALSE), 'E2 Allocators'!$B$15:$W$358, MATCH('O5 Details by Class &amp; Accounts'!CB$18, 'E2 Allocators'!$B$15:$W$15, 0),FALSE)*$E211), 0, VLOOKUP(VLOOKUP($A211, 'E4 TB Allocation Details'!$A$18:$L$214, MATCH("A &amp; G ID", 'E4 TB Allocation Details'!$A$18:$L$18, 0),FALSE), 'E2 Allocators'!$B$15:$W$358, MATCH('O5 Details by Class &amp; Accounts'!CB$18, 'E2 Allocators'!$B$15:$W$15, 0),FALSE)*$E211)</f>
        <v>0</v>
      </c>
      <c r="CC211" s="2186">
        <f>IF(ISERROR(VLOOKUP(VLOOKUP($A211, 'E4 TB Allocation Details'!$A$18:$L$214, MATCH("A &amp; G ID", 'E4 TB Allocation Details'!$A$18:$L$18, 0),FALSE), 'E2 Allocators'!$B$15:$W$358, MATCH('O5 Details by Class &amp; Accounts'!CC$18, 'E2 Allocators'!$B$15:$W$15, 0),FALSE)*$E211), 0, VLOOKUP(VLOOKUP($A211, 'E4 TB Allocation Details'!$A$18:$L$214, MATCH("A &amp; G ID", 'E4 TB Allocation Details'!$A$18:$L$18, 0),FALSE), 'E2 Allocators'!$B$15:$W$358, MATCH('O5 Details by Class &amp; Accounts'!CC$18, 'E2 Allocators'!$B$15:$W$15, 0),FALSE)*$E211)</f>
        <v>0</v>
      </c>
      <c r="CD211" s="2186">
        <f>IF(ISERROR(VLOOKUP(VLOOKUP($A211, 'E4 TB Allocation Details'!$A$18:$L$214, MATCH("A &amp; G ID", 'E4 TB Allocation Details'!$A$18:$L$18, 0),FALSE), 'E2 Allocators'!$B$15:$W$358, MATCH('O5 Details by Class &amp; Accounts'!CD$18, 'E2 Allocators'!$B$15:$W$15, 0),FALSE)*$E211), 0, VLOOKUP(VLOOKUP($A211, 'E4 TB Allocation Details'!$A$18:$L$214, MATCH("A &amp; G ID", 'E4 TB Allocation Details'!$A$18:$L$18, 0),FALSE), 'E2 Allocators'!$B$15:$W$358, MATCH('O5 Details by Class &amp; Accounts'!CD$18, 'E2 Allocators'!$B$15:$W$15, 0),FALSE)*$E211)</f>
        <v>0</v>
      </c>
      <c r="CE211" s="2186">
        <f>IF(ISERROR(VLOOKUP(VLOOKUP($A211, 'E4 TB Allocation Details'!$A$18:$L$214, MATCH("A &amp; G ID", 'E4 TB Allocation Details'!$A$18:$L$18, 0),FALSE), 'E2 Allocators'!$B$15:$W$358, MATCH('O5 Details by Class &amp; Accounts'!CE$18, 'E2 Allocators'!$B$15:$W$15, 0),FALSE)*$E211), 0, VLOOKUP(VLOOKUP($A211, 'E4 TB Allocation Details'!$A$18:$L$214, MATCH("A &amp; G ID", 'E4 TB Allocation Details'!$A$18:$L$18, 0),FALSE), 'E2 Allocators'!$B$15:$W$358, MATCH('O5 Details by Class &amp; Accounts'!CE$18, 'E2 Allocators'!$B$15:$W$15, 0),FALSE)*$E211)</f>
        <v>0</v>
      </c>
      <c r="CF211" s="2186">
        <f>IF(ISERROR(VLOOKUP(VLOOKUP($A211, 'E4 TB Allocation Details'!$A$18:$L$214, MATCH("A &amp; G ID", 'E4 TB Allocation Details'!$A$18:$L$18, 0),FALSE), 'E2 Allocators'!$B$15:$W$358, MATCH('O5 Details by Class &amp; Accounts'!CF$18, 'E2 Allocators'!$B$15:$W$15, 0),FALSE)*$E211), 0, VLOOKUP(VLOOKUP($A211, 'E4 TB Allocation Details'!$A$18:$L$214, MATCH("A &amp; G ID", 'E4 TB Allocation Details'!$A$18:$L$18, 0),FALSE), 'E2 Allocators'!$B$15:$W$358, MATCH('O5 Details by Class &amp; Accounts'!CF$18, 'E2 Allocators'!$B$15:$W$15, 0),FALSE)*$E211)</f>
        <v>0</v>
      </c>
      <c r="CG211" s="2186">
        <f>IF(ISERROR(VLOOKUP(VLOOKUP($A211, 'E4 TB Allocation Details'!$A$18:$L$214, MATCH("A &amp; G ID", 'E4 TB Allocation Details'!$A$18:$L$18, 0),FALSE), 'E2 Allocators'!$B$15:$W$358, MATCH('O5 Details by Class &amp; Accounts'!CG$18, 'E2 Allocators'!$B$15:$W$15, 0),FALSE)*$E211), 0, VLOOKUP(VLOOKUP($A211, 'E4 TB Allocation Details'!$A$18:$L$214, MATCH("A &amp; G ID", 'E4 TB Allocation Details'!$A$18:$L$18, 0),FALSE), 'E2 Allocators'!$B$15:$W$358, MATCH('O5 Details by Class &amp; Accounts'!CG$18, 'E2 Allocators'!$B$15:$W$15, 0),FALSE)*$E211)</f>
        <v>0</v>
      </c>
      <c r="CH211" s="2186">
        <f>IF(ISERROR(VLOOKUP(VLOOKUP($A211, 'E4 TB Allocation Details'!$A$18:$L$214, MATCH("A &amp; G ID", 'E4 TB Allocation Details'!$A$18:$L$18, 0),FALSE), 'E2 Allocators'!$B$15:$W$358, MATCH('O5 Details by Class &amp; Accounts'!CH$18, 'E2 Allocators'!$B$15:$W$15, 0),FALSE)*$E211), 0, VLOOKUP(VLOOKUP($A211, 'E4 TB Allocation Details'!$A$18:$L$214, MATCH("A &amp; G ID", 'E4 TB Allocation Details'!$A$18:$L$18, 0),FALSE), 'E2 Allocators'!$B$15:$W$358, MATCH('O5 Details by Class &amp; Accounts'!CH$18, 'E2 Allocators'!$B$15:$W$15, 0),FALSE)*$E211)</f>
        <v>0</v>
      </c>
      <c r="CI211" s="2186">
        <f>IF(ISERROR(VLOOKUP(VLOOKUP($A211, 'E4 TB Allocation Details'!$A$18:$L$214, MATCH("A &amp; G ID", 'E4 TB Allocation Details'!$A$18:$L$18, 0),FALSE), 'E2 Allocators'!$B$15:$W$358, MATCH('O5 Details by Class &amp; Accounts'!CI$18, 'E2 Allocators'!$B$15:$W$15, 0),FALSE)*$E211), 0, VLOOKUP(VLOOKUP($A211, 'E4 TB Allocation Details'!$A$18:$L$214, MATCH("A &amp; G ID", 'E4 TB Allocation Details'!$A$18:$L$18, 0),FALSE), 'E2 Allocators'!$B$15:$W$358, MATCH('O5 Details by Class &amp; Accounts'!CI$18, 'E2 Allocators'!$B$15:$W$15, 0),FALSE)*$E211)</f>
        <v>0</v>
      </c>
      <c r="CJ211" s="2186">
        <f>IF(ISERROR(VLOOKUP(VLOOKUP($A211, 'E4 TB Allocation Details'!$A$18:$L$214, MATCH("A &amp; G ID", 'E4 TB Allocation Details'!$A$18:$L$18, 0),FALSE), 'E2 Allocators'!$B$15:$W$358, MATCH('O5 Details by Class &amp; Accounts'!CJ$18, 'E2 Allocators'!$B$15:$W$15, 0),FALSE)*$E211), 0, VLOOKUP(VLOOKUP($A211, 'E4 TB Allocation Details'!$A$18:$L$214, MATCH("A &amp; G ID", 'E4 TB Allocation Details'!$A$18:$L$18, 0),FALSE), 'E2 Allocators'!$B$15:$W$358, MATCH('O5 Details by Class &amp; Accounts'!CJ$18, 'E2 Allocators'!$B$15:$W$15, 0),FALSE)*$E211)</f>
        <v>0</v>
      </c>
      <c r="CK211" s="2186">
        <f>IF(ISERROR(VLOOKUP(VLOOKUP($A211, 'E4 TB Allocation Details'!$A$18:$L$214, MATCH("A &amp; G ID", 'E4 TB Allocation Details'!$A$18:$L$18, 0),FALSE), 'E2 Allocators'!$B$15:$W$358, MATCH('O5 Details by Class &amp; Accounts'!CK$18, 'E2 Allocators'!$B$15:$W$15, 0),FALSE)*$E211), 0, VLOOKUP(VLOOKUP($A211, 'E4 TB Allocation Details'!$A$18:$L$214, MATCH("A &amp; G ID", 'E4 TB Allocation Details'!$A$18:$L$18, 0),FALSE), 'E2 Allocators'!$B$15:$W$358, MATCH('O5 Details by Class &amp; Accounts'!CK$18, 'E2 Allocators'!$B$15:$W$15, 0),FALSE)*$E211)</f>
        <v>0</v>
      </c>
      <c r="CL211" s="2186">
        <f>IF(ISERROR(VLOOKUP(VLOOKUP($A211, 'E4 TB Allocation Details'!$A$18:$L$214, MATCH("A &amp; G ID", 'E4 TB Allocation Details'!$A$18:$L$18, 0),FALSE), 'E2 Allocators'!$B$15:$W$358, MATCH('O5 Details by Class &amp; Accounts'!CL$18, 'E2 Allocators'!$B$15:$W$15, 0),FALSE)*$E211), 0, VLOOKUP(VLOOKUP($A211, 'E4 TB Allocation Details'!$A$18:$L$214, MATCH("A &amp; G ID", 'E4 TB Allocation Details'!$A$18:$L$18, 0),FALSE), 'E2 Allocators'!$B$15:$W$358, MATCH('O5 Details by Class &amp; Accounts'!CL$18, 'E2 Allocators'!$B$15:$W$15, 0),FALSE)*$E211)</f>
        <v>0</v>
      </c>
      <c r="CM211" s="2186">
        <f>IF(ISERROR(VLOOKUP(VLOOKUP($A211, 'E4 TB Allocation Details'!$A$18:$L$214, MATCH("A &amp; G ID", 'E4 TB Allocation Details'!$A$18:$L$18, 0),FALSE), 'E2 Allocators'!$B$15:$W$358, MATCH('O5 Details by Class &amp; Accounts'!CM$18, 'E2 Allocators'!$B$15:$W$15, 0),FALSE)*$E211), 0, VLOOKUP(VLOOKUP($A211, 'E4 TB Allocation Details'!$A$18:$L$214, MATCH("A &amp; G ID", 'E4 TB Allocation Details'!$A$18:$L$18, 0),FALSE), 'E2 Allocators'!$B$15:$W$358, MATCH('O5 Details by Class &amp; Accounts'!CM$18, 'E2 Allocators'!$B$15:$W$15, 0),FALSE)*$E211)</f>
        <v>0</v>
      </c>
      <c r="CN211" s="2186">
        <f t="shared" si="52"/>
        <v>0</v>
      </c>
      <c r="CO211" s="2187">
        <f t="shared" si="50"/>
        <v>0</v>
      </c>
      <c r="CQ211" s="1625" t="s">
        <v>1082</v>
      </c>
    </row>
    <row r="212" spans="1:98" s="54" customFormat="1" ht="12.75" x14ac:dyDescent="0.2">
      <c r="A212" s="1838">
        <v>6215</v>
      </c>
      <c r="B212" s="1807" t="s">
        <v>994</v>
      </c>
      <c r="C212" s="2184">
        <f>IF(ISERROR(VLOOKUP($A212,'I3 TB Data'!$A$19:$H$483,MATCH('O5 Details by Class &amp; Accounts'!$C$18, 'I3 TB Data'!$A$19:$H$19,0),0)), 0, VLOOKUP($A212,'I3 TB Data'!$A$19:$H$483,MATCH('O5 Details by Class &amp; Accounts'!$C$18,'I3 TB Data'!$A$19:$H$19,0),0))</f>
        <v>0</v>
      </c>
      <c r="D212" s="2185"/>
      <c r="E212" s="2184">
        <f t="shared" si="53"/>
        <v>0</v>
      </c>
      <c r="F212" s="2186">
        <f>IF(ISERROR(VLOOKUP($A212, 'E1 Categorization'!A33:E124, MATCH("Customer Component", 'E1 Categorization'!$A$33:$E$33,0), 0)), 0, IF(VLOOKUP($A212, 'E1 Categorization'!A33:E124, MATCH("Customer Component", 'E1 Categorization'!$A$33:$E$33,0), 0)=0, 'O5 Details by Class &amp; Accounts'!$E212, IF(AND(VLOOKUP($A212, 'E1 Categorization'!A33:E124, MATCH("Customer Component", 'E1 Categorization'!$A$33:$E$33,0), 0) &gt;0, VLOOKUP($A212, 'E1 Categorization'!A33:E124, MATCH("Customer Component", 'E1 Categorization'!$A$33:$E$33,0), 0)&lt;1), 'O5 Details by Class &amp; Accounts'!$E212*(1-VLOOKUP($A212, 'E1 Categorization'!A33:E124, MATCH("Customer Component", 'E1 Categorization'!$A$33:$E$33,0), 0)), 0)))</f>
        <v>0</v>
      </c>
      <c r="G212" s="2186">
        <f>IF(ISERROR(VLOOKUP($A212, 'E1 Categorization'!A33:E124, MATCH("Customer Component", 'E1 Categorization'!$A$33:$E$33,0), 0)),0, IF(VLOOKUP($A212, 'E1 Categorization'!A33:E124, MATCH("Customer Component", 'E1 Categorization'!$A$33:$E$33,0), 0)=0, 0, IF(AND(VLOOKUP($A212, 'E1 Categorization'!A33:E124, MATCH("Customer Component", 'E1 Categorization'!$A$33:$E$33,0), 0) &gt;0, VLOOKUP($A212, 'E1 Categorization'!A33:E124, MATCH("Customer Component", 'E1 Categorization'!$A$33:$E$33,0), 0)&lt;1), 'O5 Details by Class &amp; Accounts'!$E212*(VLOOKUP($A212, 'E1 Categorization'!A33:E124, MATCH("Customer Component", 'E1 Categorization'!$A$33:$E$33,0), 0)), 'O5 Details by Class &amp; Accounts'!$E212)))</f>
        <v>0</v>
      </c>
      <c r="H212" s="2186">
        <f t="shared" si="46"/>
        <v>0</v>
      </c>
      <c r="I212" s="2186">
        <f>IF(ISERROR(VLOOKUP(VLOOKUP($A212, 'E4 TB Allocation Details'!$A$18:$L$214, MATCH("Demand ID", 'E4 TB Allocation Details'!$A$18:$L$18, 0),FALSE), 'E2 Allocators'!$B$15:$W$358, MATCH('O5 Details by Class &amp; Accounts'!I$18, 'E2 Allocators'!$B$15:$W$15, 0),FALSE)*$F212), 0, VLOOKUP(VLOOKUP($A212, 'E4 TB Allocation Details'!$A$18:$L$214, MATCH("Demand ID", 'E4 TB Allocation Details'!$A$18:$L$18, 0),FALSE), 'E2 Allocators'!$B$15:$W$358, MATCH('O5 Details by Class &amp; Accounts'!I$18, 'E2 Allocators'!$B$15:$W$15, 0),FALSE)*$F212)</f>
        <v>0</v>
      </c>
      <c r="J212" s="2186">
        <f>IF(ISERROR(VLOOKUP(VLOOKUP($A212, 'E4 TB Allocation Details'!$A$18:$L$214, MATCH("Demand ID", 'E4 TB Allocation Details'!$A$18:$L$18, 0),FALSE), 'E2 Allocators'!$B$15:$W$358, MATCH('O5 Details by Class &amp; Accounts'!J$18, 'E2 Allocators'!$B$15:$W$15, 0),FALSE)*$F212), 0, VLOOKUP(VLOOKUP($A212, 'E4 TB Allocation Details'!$A$18:$L$214, MATCH("Demand ID", 'E4 TB Allocation Details'!$A$18:$L$18, 0),FALSE), 'E2 Allocators'!$B$15:$W$358, MATCH('O5 Details by Class &amp; Accounts'!J$18, 'E2 Allocators'!$B$15:$W$15, 0),FALSE)*$F212)</f>
        <v>0</v>
      </c>
      <c r="K212" s="2186">
        <f>IF(ISERROR(VLOOKUP(VLOOKUP($A212, 'E4 TB Allocation Details'!$A$18:$L$214, MATCH("Demand ID", 'E4 TB Allocation Details'!$A$18:$L$18, 0),FALSE), 'E2 Allocators'!$B$15:$W$358, MATCH('O5 Details by Class &amp; Accounts'!K$18, 'E2 Allocators'!$B$15:$W$15, 0),FALSE)*$F212), 0, VLOOKUP(VLOOKUP($A212, 'E4 TB Allocation Details'!$A$18:$L$214, MATCH("Demand ID", 'E4 TB Allocation Details'!$A$18:$L$18, 0),FALSE), 'E2 Allocators'!$B$15:$W$358, MATCH('O5 Details by Class &amp; Accounts'!K$18, 'E2 Allocators'!$B$15:$W$15, 0),FALSE)*$F212)</f>
        <v>0</v>
      </c>
      <c r="L212" s="2186">
        <f>IF(ISERROR(VLOOKUP(VLOOKUP($A212, 'E4 TB Allocation Details'!$A$18:$L$214, MATCH("Demand ID", 'E4 TB Allocation Details'!$A$18:$L$18, 0),FALSE), 'E2 Allocators'!$B$15:$W$358, MATCH('O5 Details by Class &amp; Accounts'!L$18, 'E2 Allocators'!$B$15:$W$15, 0),FALSE)*$F212), 0, VLOOKUP(VLOOKUP($A212, 'E4 TB Allocation Details'!$A$18:$L$214, MATCH("Demand ID", 'E4 TB Allocation Details'!$A$18:$L$18, 0),FALSE), 'E2 Allocators'!$B$15:$W$358, MATCH('O5 Details by Class &amp; Accounts'!L$18, 'E2 Allocators'!$B$15:$W$15, 0),FALSE)*$F212)</f>
        <v>0</v>
      </c>
      <c r="M212" s="2186">
        <f>IF(ISERROR(VLOOKUP(VLOOKUP($A212, 'E4 TB Allocation Details'!$A$18:$L$214, MATCH("Demand ID", 'E4 TB Allocation Details'!$A$18:$L$18, 0),FALSE), 'E2 Allocators'!$B$15:$W$358, MATCH('O5 Details by Class &amp; Accounts'!M$18, 'E2 Allocators'!$B$15:$W$15, 0),FALSE)*$F212), 0, VLOOKUP(VLOOKUP($A212, 'E4 TB Allocation Details'!$A$18:$L$214, MATCH("Demand ID", 'E4 TB Allocation Details'!$A$18:$L$18, 0),FALSE), 'E2 Allocators'!$B$15:$W$358, MATCH('O5 Details by Class &amp; Accounts'!M$18, 'E2 Allocators'!$B$15:$W$15, 0),FALSE)*$F212)</f>
        <v>0</v>
      </c>
      <c r="N212" s="2186">
        <f>IF(ISERROR(VLOOKUP(VLOOKUP($A212, 'E4 TB Allocation Details'!$A$18:$L$214, MATCH("Demand ID", 'E4 TB Allocation Details'!$A$18:$L$18, 0),FALSE), 'E2 Allocators'!$B$15:$W$358, MATCH('O5 Details by Class &amp; Accounts'!N$18, 'E2 Allocators'!$B$15:$W$15, 0),FALSE)*$F212), 0, VLOOKUP(VLOOKUP($A212, 'E4 TB Allocation Details'!$A$18:$L$214, MATCH("Demand ID", 'E4 TB Allocation Details'!$A$18:$L$18, 0),FALSE), 'E2 Allocators'!$B$15:$W$358, MATCH('O5 Details by Class &amp; Accounts'!N$18, 'E2 Allocators'!$B$15:$W$15, 0),FALSE)*$F212)</f>
        <v>0</v>
      </c>
      <c r="O212" s="2186">
        <f>IF(ISERROR(VLOOKUP(VLOOKUP($A212, 'E4 TB Allocation Details'!$A$18:$L$214, MATCH("Demand ID", 'E4 TB Allocation Details'!$A$18:$L$18, 0),FALSE), 'E2 Allocators'!$B$15:$W$358, MATCH('O5 Details by Class &amp; Accounts'!O$18, 'E2 Allocators'!$B$15:$W$15, 0),FALSE)*$F212), 0, VLOOKUP(VLOOKUP($A212, 'E4 TB Allocation Details'!$A$18:$L$214, MATCH("Demand ID", 'E4 TB Allocation Details'!$A$18:$L$18, 0),FALSE), 'E2 Allocators'!$B$15:$W$358, MATCH('O5 Details by Class &amp; Accounts'!O$18, 'E2 Allocators'!$B$15:$W$15, 0),FALSE)*$F212)</f>
        <v>0</v>
      </c>
      <c r="P212" s="2186">
        <f>IF(ISERROR(VLOOKUP(VLOOKUP($A212, 'E4 TB Allocation Details'!$A$18:$L$214, MATCH("Demand ID", 'E4 TB Allocation Details'!$A$18:$L$18, 0),FALSE), 'E2 Allocators'!$B$15:$W$358, MATCH('O5 Details by Class &amp; Accounts'!P$18, 'E2 Allocators'!$B$15:$W$15, 0),FALSE)*$F212), 0, VLOOKUP(VLOOKUP($A212, 'E4 TB Allocation Details'!$A$18:$L$214, MATCH("Demand ID", 'E4 TB Allocation Details'!$A$18:$L$18, 0),FALSE), 'E2 Allocators'!$B$15:$W$358, MATCH('O5 Details by Class &amp; Accounts'!P$18, 'E2 Allocators'!$B$15:$W$15, 0),FALSE)*$F212)</f>
        <v>0</v>
      </c>
      <c r="Q212" s="2186">
        <f>IF(ISERROR(VLOOKUP(VLOOKUP($A212, 'E4 TB Allocation Details'!$A$18:$L$214, MATCH("Demand ID", 'E4 TB Allocation Details'!$A$18:$L$18, 0),FALSE), 'E2 Allocators'!$B$15:$W$358, MATCH('O5 Details by Class &amp; Accounts'!Q$18, 'E2 Allocators'!$B$15:$W$15, 0),FALSE)*$F212), 0, VLOOKUP(VLOOKUP($A212, 'E4 TB Allocation Details'!$A$18:$L$214, MATCH("Demand ID", 'E4 TB Allocation Details'!$A$18:$L$18, 0),FALSE), 'E2 Allocators'!$B$15:$W$358, MATCH('O5 Details by Class &amp; Accounts'!Q$18, 'E2 Allocators'!$B$15:$W$15, 0),FALSE)*$F212)</f>
        <v>0</v>
      </c>
      <c r="R212" s="2186">
        <f>IF(ISERROR(VLOOKUP(VLOOKUP($A212, 'E4 TB Allocation Details'!$A$18:$L$214, MATCH("Demand ID", 'E4 TB Allocation Details'!$A$18:$L$18, 0),FALSE), 'E2 Allocators'!$B$15:$W$358, MATCH('O5 Details by Class &amp; Accounts'!R$18, 'E2 Allocators'!$B$15:$W$15, 0),FALSE)*$F212), 0, VLOOKUP(VLOOKUP($A212, 'E4 TB Allocation Details'!$A$18:$L$214, MATCH("Demand ID", 'E4 TB Allocation Details'!$A$18:$L$18, 0),FALSE), 'E2 Allocators'!$B$15:$W$358, MATCH('O5 Details by Class &amp; Accounts'!R$18, 'E2 Allocators'!$B$15:$W$15, 0),FALSE)*$F212)</f>
        <v>0</v>
      </c>
      <c r="S212" s="2186">
        <f>IF(ISERROR(VLOOKUP(VLOOKUP($A212, 'E4 TB Allocation Details'!$A$18:$L$214, MATCH("Demand ID", 'E4 TB Allocation Details'!$A$18:$L$18, 0),FALSE), 'E2 Allocators'!$B$15:$W$358, MATCH('O5 Details by Class &amp; Accounts'!S$18, 'E2 Allocators'!$B$15:$W$15, 0),FALSE)*$F212), 0, VLOOKUP(VLOOKUP($A212, 'E4 TB Allocation Details'!$A$18:$L$214, MATCH("Demand ID", 'E4 TB Allocation Details'!$A$18:$L$18, 0),FALSE), 'E2 Allocators'!$B$15:$W$358, MATCH('O5 Details by Class &amp; Accounts'!S$18, 'E2 Allocators'!$B$15:$W$15, 0),FALSE)*$F212)</f>
        <v>0</v>
      </c>
      <c r="T212" s="2186">
        <f>IF(ISERROR(VLOOKUP(VLOOKUP($A212, 'E4 TB Allocation Details'!$A$18:$L$214, MATCH("Demand ID", 'E4 TB Allocation Details'!$A$18:$L$18, 0),FALSE), 'E2 Allocators'!$B$15:$W$358, MATCH('O5 Details by Class &amp; Accounts'!T$18, 'E2 Allocators'!$B$15:$W$15, 0),FALSE)*$F212), 0, VLOOKUP(VLOOKUP($A212, 'E4 TB Allocation Details'!$A$18:$L$214, MATCH("Demand ID", 'E4 TB Allocation Details'!$A$18:$L$18, 0),FALSE), 'E2 Allocators'!$B$15:$W$358, MATCH('O5 Details by Class &amp; Accounts'!T$18, 'E2 Allocators'!$B$15:$W$15, 0),FALSE)*$F212)</f>
        <v>0</v>
      </c>
      <c r="U212" s="2186">
        <f>IF(ISERROR(VLOOKUP(VLOOKUP($A212, 'E4 TB Allocation Details'!$A$18:$L$214, MATCH("Demand ID", 'E4 TB Allocation Details'!$A$18:$L$18, 0),FALSE), 'E2 Allocators'!$B$15:$W$358, MATCH('O5 Details by Class &amp; Accounts'!U$18, 'E2 Allocators'!$B$15:$W$15, 0),FALSE)*$F212), 0, VLOOKUP(VLOOKUP($A212, 'E4 TB Allocation Details'!$A$18:$L$214, MATCH("Demand ID", 'E4 TB Allocation Details'!$A$18:$L$18, 0),FALSE), 'E2 Allocators'!$B$15:$W$358, MATCH('O5 Details by Class &amp; Accounts'!U$18, 'E2 Allocators'!$B$15:$W$15, 0),FALSE)*$F212)</f>
        <v>0</v>
      </c>
      <c r="V212" s="2186">
        <f>IF(ISERROR(VLOOKUP(VLOOKUP($A212, 'E4 TB Allocation Details'!$A$18:$L$214, MATCH("Demand ID", 'E4 TB Allocation Details'!$A$18:$L$18, 0),FALSE), 'E2 Allocators'!$B$15:$W$358, MATCH('O5 Details by Class &amp; Accounts'!V$18, 'E2 Allocators'!$B$15:$W$15, 0),FALSE)*$F212), 0, VLOOKUP(VLOOKUP($A212, 'E4 TB Allocation Details'!$A$18:$L$214, MATCH("Demand ID", 'E4 TB Allocation Details'!$A$18:$L$18, 0),FALSE), 'E2 Allocators'!$B$15:$W$358, MATCH('O5 Details by Class &amp; Accounts'!V$18, 'E2 Allocators'!$B$15:$W$15, 0),FALSE)*$F212)</f>
        <v>0</v>
      </c>
      <c r="W212" s="2186">
        <f>IF(ISERROR(VLOOKUP(VLOOKUP($A212, 'E4 TB Allocation Details'!$A$18:$L$214, MATCH("Demand ID", 'E4 TB Allocation Details'!$A$18:$L$18, 0),FALSE), 'E2 Allocators'!$B$15:$W$358, MATCH('O5 Details by Class &amp; Accounts'!W$18, 'E2 Allocators'!$B$15:$W$15, 0),FALSE)*$F212), 0, VLOOKUP(VLOOKUP($A212, 'E4 TB Allocation Details'!$A$18:$L$214, MATCH("Demand ID", 'E4 TB Allocation Details'!$A$18:$L$18, 0),FALSE), 'E2 Allocators'!$B$15:$W$358, MATCH('O5 Details by Class &amp; Accounts'!W$18, 'E2 Allocators'!$B$15:$W$15, 0),FALSE)*$F212)</f>
        <v>0</v>
      </c>
      <c r="X212" s="2186">
        <f>IF(ISERROR(VLOOKUP(VLOOKUP($A212, 'E4 TB Allocation Details'!$A$18:$L$214, MATCH("Demand ID", 'E4 TB Allocation Details'!$A$18:$L$18, 0),FALSE), 'E2 Allocators'!$B$15:$W$358, MATCH('O5 Details by Class &amp; Accounts'!X$18, 'E2 Allocators'!$B$15:$W$15, 0),FALSE)*$F212), 0, VLOOKUP(VLOOKUP($A212, 'E4 TB Allocation Details'!$A$18:$L$214, MATCH("Demand ID", 'E4 TB Allocation Details'!$A$18:$L$18, 0),FALSE), 'E2 Allocators'!$B$15:$W$358, MATCH('O5 Details by Class &amp; Accounts'!X$18, 'E2 Allocators'!$B$15:$W$15, 0),FALSE)*$F212)</f>
        <v>0</v>
      </c>
      <c r="Y212" s="2186">
        <f>IF(ISERROR(VLOOKUP(VLOOKUP($A212, 'E4 TB Allocation Details'!$A$18:$L$214, MATCH("Demand ID", 'E4 TB Allocation Details'!$A$18:$L$18, 0),FALSE), 'E2 Allocators'!$B$15:$W$358, MATCH('O5 Details by Class &amp; Accounts'!Y$18, 'E2 Allocators'!$B$15:$W$15, 0),FALSE)*$F212), 0, VLOOKUP(VLOOKUP($A212, 'E4 TB Allocation Details'!$A$18:$L$214, MATCH("Demand ID", 'E4 TB Allocation Details'!$A$18:$L$18, 0),FALSE), 'E2 Allocators'!$B$15:$W$358, MATCH('O5 Details by Class &amp; Accounts'!Y$18, 'E2 Allocators'!$B$15:$W$15, 0),FALSE)*$F212)</f>
        <v>0</v>
      </c>
      <c r="Z212" s="2186">
        <f>IF(ISERROR(VLOOKUP(VLOOKUP($A212, 'E4 TB Allocation Details'!$A$18:$L$214, MATCH("Demand ID", 'E4 TB Allocation Details'!$A$18:$L$18, 0),FALSE), 'E2 Allocators'!$B$15:$W$358, MATCH('O5 Details by Class &amp; Accounts'!Z$18, 'E2 Allocators'!$B$15:$W$15, 0),FALSE)*$F212), 0, VLOOKUP(VLOOKUP($A212, 'E4 TB Allocation Details'!$A$18:$L$214, MATCH("Demand ID", 'E4 TB Allocation Details'!$A$18:$L$18, 0),FALSE), 'E2 Allocators'!$B$15:$W$358, MATCH('O5 Details by Class &amp; Accounts'!Z$18, 'E2 Allocators'!$B$15:$W$15, 0),FALSE)*$F212)</f>
        <v>0</v>
      </c>
      <c r="AA212" s="2186">
        <f>IF(ISERROR(VLOOKUP(VLOOKUP($A212, 'E4 TB Allocation Details'!$A$18:$L$214, MATCH("Demand ID", 'E4 TB Allocation Details'!$A$18:$L$18, 0),FALSE), 'E2 Allocators'!$B$15:$W$358, MATCH('O5 Details by Class &amp; Accounts'!AA$18, 'E2 Allocators'!$B$15:$W$15, 0),FALSE)*$F212), 0, VLOOKUP(VLOOKUP($A212, 'E4 TB Allocation Details'!$A$18:$L$214, MATCH("Demand ID", 'E4 TB Allocation Details'!$A$18:$L$18, 0),FALSE), 'E2 Allocators'!$B$15:$W$358, MATCH('O5 Details by Class &amp; Accounts'!AA$18, 'E2 Allocators'!$B$15:$W$15, 0),FALSE)*$F212)</f>
        <v>0</v>
      </c>
      <c r="AB212" s="2186">
        <f>IF(ISERROR(VLOOKUP(VLOOKUP($A212, 'E4 TB Allocation Details'!$A$18:$L$214, MATCH("Demand ID", 'E4 TB Allocation Details'!$A$18:$L$18, 0),FALSE), 'E2 Allocators'!$B$15:$W$358, MATCH('O5 Details by Class &amp; Accounts'!AB$18, 'E2 Allocators'!$B$15:$W$15, 0),FALSE)*$F212), 0, VLOOKUP(VLOOKUP($A212, 'E4 TB Allocation Details'!$A$18:$L$214, MATCH("Demand ID", 'E4 TB Allocation Details'!$A$18:$L$18, 0),FALSE), 'E2 Allocators'!$B$15:$W$358, MATCH('O5 Details by Class &amp; Accounts'!AB$18, 'E2 Allocators'!$B$15:$W$15, 0),FALSE)*$F212)</f>
        <v>0</v>
      </c>
      <c r="AC212" s="2186">
        <f t="shared" si="47"/>
        <v>0</v>
      </c>
      <c r="AD212" s="2186">
        <f>IF(ISERROR(VLOOKUP(VLOOKUP($A212, 'E4 TB Allocation Details'!$A$18:$L$214, MATCH("Customer ID", 'E4 TB Allocation Details'!$A$18:$L$18, 0),FALSE), 'E2 Allocators'!$B$15:$W$358, MATCH('O5 Details by Class &amp; Accounts'!AD$18, 'E2 Allocators'!$B$15:$W$15, 0),FALSE)*$G212), 0, VLOOKUP(VLOOKUP($A212, 'E4 TB Allocation Details'!$A$18:$L$214, MATCH("Customer ID", 'E4 TB Allocation Details'!$A$18:$L$18, 0),FALSE), 'E2 Allocators'!$B$15:$W$358, MATCH('O5 Details by Class &amp; Accounts'!AD$18, 'E2 Allocators'!$B$15:$W$15, 0),FALSE)*$G212)</f>
        <v>0</v>
      </c>
      <c r="AE212" s="2186">
        <f>IF(ISERROR(VLOOKUP(VLOOKUP($A212, 'E4 TB Allocation Details'!$A$18:$L$214, MATCH("Customer ID", 'E4 TB Allocation Details'!$A$18:$L$18, 0),FALSE), 'E2 Allocators'!$B$15:$W$358, MATCH('O5 Details by Class &amp; Accounts'!AE$18, 'E2 Allocators'!$B$15:$W$15, 0),FALSE)*$G212), 0, VLOOKUP(VLOOKUP($A212, 'E4 TB Allocation Details'!$A$18:$L$214, MATCH("Customer ID", 'E4 TB Allocation Details'!$A$18:$L$18, 0),FALSE), 'E2 Allocators'!$B$15:$W$358, MATCH('O5 Details by Class &amp; Accounts'!AE$18, 'E2 Allocators'!$B$15:$W$15, 0),FALSE)*$G212)</f>
        <v>0</v>
      </c>
      <c r="AF212" s="2186">
        <f>IF(ISERROR(VLOOKUP(VLOOKUP($A212, 'E4 TB Allocation Details'!$A$18:$L$214, MATCH("Customer ID", 'E4 TB Allocation Details'!$A$18:$L$18, 0),FALSE), 'E2 Allocators'!$B$15:$W$358, MATCH('O5 Details by Class &amp; Accounts'!AF$18, 'E2 Allocators'!$B$15:$W$15, 0),FALSE)*$G212), 0, VLOOKUP(VLOOKUP($A212, 'E4 TB Allocation Details'!$A$18:$L$214, MATCH("Customer ID", 'E4 TB Allocation Details'!$A$18:$L$18, 0),FALSE), 'E2 Allocators'!$B$15:$W$358, MATCH('O5 Details by Class &amp; Accounts'!AF$18, 'E2 Allocators'!$B$15:$W$15, 0),FALSE)*$G212)</f>
        <v>0</v>
      </c>
      <c r="AG212" s="2186">
        <f>IF(ISERROR(VLOOKUP(VLOOKUP($A212, 'E4 TB Allocation Details'!$A$18:$L$214, MATCH("Customer ID", 'E4 TB Allocation Details'!$A$18:$L$18, 0),FALSE), 'E2 Allocators'!$B$15:$W$358, MATCH('O5 Details by Class &amp; Accounts'!AG$18, 'E2 Allocators'!$B$15:$W$15, 0),FALSE)*$G212), 0, VLOOKUP(VLOOKUP($A212, 'E4 TB Allocation Details'!$A$18:$L$214, MATCH("Customer ID", 'E4 TB Allocation Details'!$A$18:$L$18, 0),FALSE), 'E2 Allocators'!$B$15:$W$358, MATCH('O5 Details by Class &amp; Accounts'!AG$18, 'E2 Allocators'!$B$15:$W$15, 0),FALSE)*$G212)</f>
        <v>0</v>
      </c>
      <c r="AH212" s="2186">
        <f>IF(ISERROR(VLOOKUP(VLOOKUP($A212, 'E4 TB Allocation Details'!$A$18:$L$214, MATCH("Customer ID", 'E4 TB Allocation Details'!$A$18:$L$18, 0),FALSE), 'E2 Allocators'!$B$15:$W$358, MATCH('O5 Details by Class &amp; Accounts'!AH$18, 'E2 Allocators'!$B$15:$W$15, 0),FALSE)*$G212), 0, VLOOKUP(VLOOKUP($A212, 'E4 TB Allocation Details'!$A$18:$L$214, MATCH("Customer ID", 'E4 TB Allocation Details'!$A$18:$L$18, 0),FALSE), 'E2 Allocators'!$B$15:$W$358, MATCH('O5 Details by Class &amp; Accounts'!AH$18, 'E2 Allocators'!$B$15:$W$15, 0),FALSE)*$G212)</f>
        <v>0</v>
      </c>
      <c r="AI212" s="2186">
        <f>IF(ISERROR(VLOOKUP(VLOOKUP($A212, 'E4 TB Allocation Details'!$A$18:$L$214, MATCH("Customer ID", 'E4 TB Allocation Details'!$A$18:$L$18, 0),FALSE), 'E2 Allocators'!$B$15:$W$358, MATCH('O5 Details by Class &amp; Accounts'!AI$18, 'E2 Allocators'!$B$15:$W$15, 0),FALSE)*$G212), 0, VLOOKUP(VLOOKUP($A212, 'E4 TB Allocation Details'!$A$18:$L$214, MATCH("Customer ID", 'E4 TB Allocation Details'!$A$18:$L$18, 0),FALSE), 'E2 Allocators'!$B$15:$W$358, MATCH('O5 Details by Class &amp; Accounts'!AI$18, 'E2 Allocators'!$B$15:$W$15, 0),FALSE)*$G212)</f>
        <v>0</v>
      </c>
      <c r="AJ212" s="2186">
        <f>IF(ISERROR(VLOOKUP(VLOOKUP($A212, 'E4 TB Allocation Details'!$A$18:$L$214, MATCH("Customer ID", 'E4 TB Allocation Details'!$A$18:$L$18, 0),FALSE), 'E2 Allocators'!$B$15:$W$358, MATCH('O5 Details by Class &amp; Accounts'!AJ$18, 'E2 Allocators'!$B$15:$W$15, 0),FALSE)*$G212), 0, VLOOKUP(VLOOKUP($A212, 'E4 TB Allocation Details'!$A$18:$L$214, MATCH("Customer ID", 'E4 TB Allocation Details'!$A$18:$L$18, 0),FALSE), 'E2 Allocators'!$B$15:$W$358, MATCH('O5 Details by Class &amp; Accounts'!AJ$18, 'E2 Allocators'!$B$15:$W$15, 0),FALSE)*$G212)</f>
        <v>0</v>
      </c>
      <c r="AK212" s="2186">
        <f>IF(ISERROR(VLOOKUP(VLOOKUP($A212, 'E4 TB Allocation Details'!$A$18:$L$214, MATCH("Customer ID", 'E4 TB Allocation Details'!$A$18:$L$18, 0),FALSE), 'E2 Allocators'!$B$15:$W$358, MATCH('O5 Details by Class &amp; Accounts'!AK$18, 'E2 Allocators'!$B$15:$W$15, 0),FALSE)*$G212), 0, VLOOKUP(VLOOKUP($A212, 'E4 TB Allocation Details'!$A$18:$L$214, MATCH("Customer ID", 'E4 TB Allocation Details'!$A$18:$L$18, 0),FALSE), 'E2 Allocators'!$B$15:$W$358, MATCH('O5 Details by Class &amp; Accounts'!AK$18, 'E2 Allocators'!$B$15:$W$15, 0),FALSE)*$G212)</f>
        <v>0</v>
      </c>
      <c r="AL212" s="2186">
        <f>IF(ISERROR(VLOOKUP(VLOOKUP($A212, 'E4 TB Allocation Details'!$A$18:$L$214, MATCH("Customer ID", 'E4 TB Allocation Details'!$A$18:$L$18, 0),FALSE), 'E2 Allocators'!$B$15:$W$358, MATCH('O5 Details by Class &amp; Accounts'!AL$18, 'E2 Allocators'!$B$15:$W$15, 0),FALSE)*$G212), 0, VLOOKUP(VLOOKUP($A212, 'E4 TB Allocation Details'!$A$18:$L$214, MATCH("Customer ID", 'E4 TB Allocation Details'!$A$18:$L$18, 0),FALSE), 'E2 Allocators'!$B$15:$W$358, MATCH('O5 Details by Class &amp; Accounts'!AL$18, 'E2 Allocators'!$B$15:$W$15, 0),FALSE)*$G212)</f>
        <v>0</v>
      </c>
      <c r="AM212" s="2186">
        <f>IF(ISERROR(VLOOKUP(VLOOKUP($A212, 'E4 TB Allocation Details'!$A$18:$L$214, MATCH("Customer ID", 'E4 TB Allocation Details'!$A$18:$L$18, 0),FALSE), 'E2 Allocators'!$B$15:$W$358, MATCH('O5 Details by Class &amp; Accounts'!AM$18, 'E2 Allocators'!$B$15:$W$15, 0),FALSE)*$G212), 0, VLOOKUP(VLOOKUP($A212, 'E4 TB Allocation Details'!$A$18:$L$214, MATCH("Customer ID", 'E4 TB Allocation Details'!$A$18:$L$18, 0),FALSE), 'E2 Allocators'!$B$15:$W$358, MATCH('O5 Details by Class &amp; Accounts'!AM$18, 'E2 Allocators'!$B$15:$W$15, 0),FALSE)*$G212)</f>
        <v>0</v>
      </c>
      <c r="AN212" s="2186">
        <f>IF(ISERROR(VLOOKUP(VLOOKUP($A212, 'E4 TB Allocation Details'!$A$18:$L$214, MATCH("Customer ID", 'E4 TB Allocation Details'!$A$18:$L$18, 0),FALSE), 'E2 Allocators'!$B$15:$W$358, MATCH('O5 Details by Class &amp; Accounts'!AN$18, 'E2 Allocators'!$B$15:$W$15, 0),FALSE)*$G212), 0, VLOOKUP(VLOOKUP($A212, 'E4 TB Allocation Details'!$A$18:$L$214, MATCH("Customer ID", 'E4 TB Allocation Details'!$A$18:$L$18, 0),FALSE), 'E2 Allocators'!$B$15:$W$358, MATCH('O5 Details by Class &amp; Accounts'!AN$18, 'E2 Allocators'!$B$15:$W$15, 0),FALSE)*$G212)</f>
        <v>0</v>
      </c>
      <c r="AO212" s="2186">
        <f>IF(ISERROR(VLOOKUP(VLOOKUP($A212, 'E4 TB Allocation Details'!$A$18:$L$214, MATCH("Customer ID", 'E4 TB Allocation Details'!$A$18:$L$18, 0),FALSE), 'E2 Allocators'!$B$15:$W$358, MATCH('O5 Details by Class &amp; Accounts'!AO$18, 'E2 Allocators'!$B$15:$W$15, 0),FALSE)*$G212), 0, VLOOKUP(VLOOKUP($A212, 'E4 TB Allocation Details'!$A$18:$L$214, MATCH("Customer ID", 'E4 TB Allocation Details'!$A$18:$L$18, 0),FALSE), 'E2 Allocators'!$B$15:$W$358, MATCH('O5 Details by Class &amp; Accounts'!AO$18, 'E2 Allocators'!$B$15:$W$15, 0),FALSE)*$G212)</f>
        <v>0</v>
      </c>
      <c r="AP212" s="2186">
        <f>IF(ISERROR(VLOOKUP(VLOOKUP($A212, 'E4 TB Allocation Details'!$A$18:$L$214, MATCH("Customer ID", 'E4 TB Allocation Details'!$A$18:$L$18, 0),FALSE), 'E2 Allocators'!$B$15:$W$358, MATCH('O5 Details by Class &amp; Accounts'!AP$18, 'E2 Allocators'!$B$15:$W$15, 0),FALSE)*$G212), 0, VLOOKUP(VLOOKUP($A212, 'E4 TB Allocation Details'!$A$18:$L$214, MATCH("Customer ID", 'E4 TB Allocation Details'!$A$18:$L$18, 0),FALSE), 'E2 Allocators'!$B$15:$W$358, MATCH('O5 Details by Class &amp; Accounts'!AP$18, 'E2 Allocators'!$B$15:$W$15, 0),FALSE)*$G212)</f>
        <v>0</v>
      </c>
      <c r="AQ212" s="2186">
        <f>IF(ISERROR(VLOOKUP(VLOOKUP($A212, 'E4 TB Allocation Details'!$A$18:$L$214, MATCH("Customer ID", 'E4 TB Allocation Details'!$A$18:$L$18, 0),FALSE), 'E2 Allocators'!$B$15:$W$358, MATCH('O5 Details by Class &amp; Accounts'!AQ$18, 'E2 Allocators'!$B$15:$W$15, 0),FALSE)*$G212), 0, VLOOKUP(VLOOKUP($A212, 'E4 TB Allocation Details'!$A$18:$L$214, MATCH("Customer ID", 'E4 TB Allocation Details'!$A$18:$L$18, 0),FALSE), 'E2 Allocators'!$B$15:$W$358, MATCH('O5 Details by Class &amp; Accounts'!AQ$18, 'E2 Allocators'!$B$15:$W$15, 0),FALSE)*$G212)</f>
        <v>0</v>
      </c>
      <c r="AR212" s="2186">
        <f>IF(ISERROR(VLOOKUP(VLOOKUP($A212, 'E4 TB Allocation Details'!$A$18:$L$214, MATCH("Customer ID", 'E4 TB Allocation Details'!$A$18:$L$18, 0),FALSE), 'E2 Allocators'!$B$15:$W$358, MATCH('O5 Details by Class &amp; Accounts'!AR$18, 'E2 Allocators'!$B$15:$W$15, 0),FALSE)*$G212), 0, VLOOKUP(VLOOKUP($A212, 'E4 TB Allocation Details'!$A$18:$L$214, MATCH("Customer ID", 'E4 TB Allocation Details'!$A$18:$L$18, 0),FALSE), 'E2 Allocators'!$B$15:$W$358, MATCH('O5 Details by Class &amp; Accounts'!AR$18, 'E2 Allocators'!$B$15:$W$15, 0),FALSE)*$G212)</f>
        <v>0</v>
      </c>
      <c r="AS212" s="2186">
        <f>IF(ISERROR(VLOOKUP(VLOOKUP($A212, 'E4 TB Allocation Details'!$A$18:$L$214, MATCH("Customer ID", 'E4 TB Allocation Details'!$A$18:$L$18, 0),FALSE), 'E2 Allocators'!$B$15:$W$358, MATCH('O5 Details by Class &amp; Accounts'!AS$18, 'E2 Allocators'!$B$15:$W$15, 0),FALSE)*$G212), 0, VLOOKUP(VLOOKUP($A212, 'E4 TB Allocation Details'!$A$18:$L$214, MATCH("Customer ID", 'E4 TB Allocation Details'!$A$18:$L$18, 0),FALSE), 'E2 Allocators'!$B$15:$W$358, MATCH('O5 Details by Class &amp; Accounts'!AS$18, 'E2 Allocators'!$B$15:$W$15, 0),FALSE)*$G212)</f>
        <v>0</v>
      </c>
      <c r="AT212" s="2186">
        <f>IF(ISERROR(VLOOKUP(VLOOKUP($A212, 'E4 TB Allocation Details'!$A$18:$L$214, MATCH("Customer ID", 'E4 TB Allocation Details'!$A$18:$L$18, 0),FALSE), 'E2 Allocators'!$B$15:$W$358, MATCH('O5 Details by Class &amp; Accounts'!AT$18, 'E2 Allocators'!$B$15:$W$15, 0),FALSE)*$G212), 0, VLOOKUP(VLOOKUP($A212, 'E4 TB Allocation Details'!$A$18:$L$214, MATCH("Customer ID", 'E4 TB Allocation Details'!$A$18:$L$18, 0),FALSE), 'E2 Allocators'!$B$15:$W$358, MATCH('O5 Details by Class &amp; Accounts'!AT$18, 'E2 Allocators'!$B$15:$W$15, 0),FALSE)*$G212)</f>
        <v>0</v>
      </c>
      <c r="AU212" s="2186">
        <f>IF(ISERROR(VLOOKUP(VLOOKUP($A212, 'E4 TB Allocation Details'!$A$18:$L$214, MATCH("Customer ID", 'E4 TB Allocation Details'!$A$18:$L$18, 0),FALSE), 'E2 Allocators'!$B$15:$W$358, MATCH('O5 Details by Class &amp; Accounts'!AU$18, 'E2 Allocators'!$B$15:$W$15, 0),FALSE)*$G212), 0, VLOOKUP(VLOOKUP($A212, 'E4 TB Allocation Details'!$A$18:$L$214, MATCH("Customer ID", 'E4 TB Allocation Details'!$A$18:$L$18, 0),FALSE), 'E2 Allocators'!$B$15:$W$358, MATCH('O5 Details by Class &amp; Accounts'!AU$18, 'E2 Allocators'!$B$15:$W$15, 0),FALSE)*$G212)</f>
        <v>0</v>
      </c>
      <c r="AV212" s="2186">
        <f>IF(ISERROR(VLOOKUP(VLOOKUP($A212, 'E4 TB Allocation Details'!$A$18:$L$214, MATCH("Customer ID", 'E4 TB Allocation Details'!$A$18:$L$18, 0),FALSE), 'E2 Allocators'!$B$15:$W$358, MATCH('O5 Details by Class &amp; Accounts'!AV$18, 'E2 Allocators'!$B$15:$W$15, 0),FALSE)*$G212), 0, VLOOKUP(VLOOKUP($A212, 'E4 TB Allocation Details'!$A$18:$L$214, MATCH("Customer ID", 'E4 TB Allocation Details'!$A$18:$L$18, 0),FALSE), 'E2 Allocators'!$B$15:$W$358, MATCH('O5 Details by Class &amp; Accounts'!AV$18, 'E2 Allocators'!$B$15:$W$15, 0),FALSE)*$G212)</f>
        <v>0</v>
      </c>
      <c r="AW212" s="2186">
        <f>IF(ISERROR(VLOOKUP(VLOOKUP($A212, 'E4 TB Allocation Details'!$A$18:$L$214, MATCH("Customer ID", 'E4 TB Allocation Details'!$A$18:$L$18, 0),FALSE), 'E2 Allocators'!$B$15:$W$358, MATCH('O5 Details by Class &amp; Accounts'!AW$18, 'E2 Allocators'!$B$15:$W$15, 0),FALSE)*$G212), 0, VLOOKUP(VLOOKUP($A212, 'E4 TB Allocation Details'!$A$18:$L$214, MATCH("Customer ID", 'E4 TB Allocation Details'!$A$18:$L$18, 0),FALSE), 'E2 Allocators'!$B$15:$W$358, MATCH('O5 Details by Class &amp; Accounts'!AW$18, 'E2 Allocators'!$B$15:$W$15, 0),FALSE)*$G212)</f>
        <v>0</v>
      </c>
      <c r="AX212" s="2186">
        <f t="shared" si="51"/>
        <v>0</v>
      </c>
      <c r="AY212" s="2186">
        <f>IF(ISERROR(VLOOKUP(VLOOKUP($A212, 'E4 TB Allocation Details'!$A$18:$L$214, MATCH("Misc ID", 'E4 TB Allocation Details'!$A$18:$L$18, 0),FALSE), 'E2 Allocators'!$B$15:$W$358, MATCH('O5 Details by Class &amp; Accounts'!AY$18, 'E2 Allocators'!$B$15:$W$15, 0),FALSE)*$E212), 0, VLOOKUP(VLOOKUP($A212, 'E4 TB Allocation Details'!$A$18:$L$214, MATCH("Misc ID", 'E4 TB Allocation Details'!$A$18:$L$18, 0),FALSE), 'E2 Allocators'!$B$15:$W$358, MATCH('O5 Details by Class &amp; Accounts'!AY$18, 'E2 Allocators'!$B$15:$W$15, 0),FALSE)*$E212)</f>
        <v>0</v>
      </c>
      <c r="AZ212" s="2186">
        <f>IF(ISERROR(VLOOKUP(VLOOKUP($A212, 'E4 TB Allocation Details'!$A$18:$L$214, MATCH("Misc ID", 'E4 TB Allocation Details'!$A$18:$L$18, 0),FALSE), 'E2 Allocators'!$B$15:$W$358, MATCH('O5 Details by Class &amp; Accounts'!AZ$18, 'E2 Allocators'!$B$15:$W$15, 0),FALSE)*$E212), 0, VLOOKUP(VLOOKUP($A212, 'E4 TB Allocation Details'!$A$18:$L$214, MATCH("Misc ID", 'E4 TB Allocation Details'!$A$18:$L$18, 0),FALSE), 'E2 Allocators'!$B$15:$W$358, MATCH('O5 Details by Class &amp; Accounts'!AZ$18, 'E2 Allocators'!$B$15:$W$15, 0),FALSE)*$E212)</f>
        <v>0</v>
      </c>
      <c r="BA212" s="2186">
        <f>IF(ISERROR(VLOOKUP(VLOOKUP($A212, 'E4 TB Allocation Details'!$A$18:$L$214, MATCH("Misc ID", 'E4 TB Allocation Details'!$A$18:$L$18, 0),FALSE), 'E2 Allocators'!$B$15:$W$358, MATCH('O5 Details by Class &amp; Accounts'!BA$18, 'E2 Allocators'!$B$15:$W$15, 0),FALSE)*$E212), 0, VLOOKUP(VLOOKUP($A212, 'E4 TB Allocation Details'!$A$18:$L$214, MATCH("Misc ID", 'E4 TB Allocation Details'!$A$18:$L$18, 0),FALSE), 'E2 Allocators'!$B$15:$W$358, MATCH('O5 Details by Class &amp; Accounts'!BA$18, 'E2 Allocators'!$B$15:$W$15, 0),FALSE)*$E212)</f>
        <v>0</v>
      </c>
      <c r="BB212" s="2186">
        <f>IF(ISERROR(VLOOKUP(VLOOKUP($A212, 'E4 TB Allocation Details'!$A$18:$L$214, MATCH("Misc ID", 'E4 TB Allocation Details'!$A$18:$L$18, 0),FALSE), 'E2 Allocators'!$B$15:$W$358, MATCH('O5 Details by Class &amp; Accounts'!BB$18, 'E2 Allocators'!$B$15:$W$15, 0),FALSE)*$E212), 0, VLOOKUP(VLOOKUP($A212, 'E4 TB Allocation Details'!$A$18:$L$214, MATCH("Misc ID", 'E4 TB Allocation Details'!$A$18:$L$18, 0),FALSE), 'E2 Allocators'!$B$15:$W$358, MATCH('O5 Details by Class &amp; Accounts'!BB$18, 'E2 Allocators'!$B$15:$W$15, 0),FALSE)*$E212)</f>
        <v>0</v>
      </c>
      <c r="BC212" s="2186">
        <f>IF(ISERROR(VLOOKUP(VLOOKUP($A212, 'E4 TB Allocation Details'!$A$18:$L$214, MATCH("Misc ID", 'E4 TB Allocation Details'!$A$18:$L$18, 0),FALSE), 'E2 Allocators'!$B$15:$W$358, MATCH('O5 Details by Class &amp; Accounts'!BC$18, 'E2 Allocators'!$B$15:$W$15, 0),FALSE)*$E212), 0, VLOOKUP(VLOOKUP($A212, 'E4 TB Allocation Details'!$A$18:$L$214, MATCH("Misc ID", 'E4 TB Allocation Details'!$A$18:$L$18, 0),FALSE), 'E2 Allocators'!$B$15:$W$358, MATCH('O5 Details by Class &amp; Accounts'!BC$18, 'E2 Allocators'!$B$15:$W$15, 0),FALSE)*$E212)</f>
        <v>0</v>
      </c>
      <c r="BD212" s="2186">
        <f>IF(ISERROR(VLOOKUP(VLOOKUP($A212, 'E4 TB Allocation Details'!$A$18:$L$214, MATCH("Misc ID", 'E4 TB Allocation Details'!$A$18:$L$18, 0),FALSE), 'E2 Allocators'!$B$15:$W$358, MATCH('O5 Details by Class &amp; Accounts'!BD$18, 'E2 Allocators'!$B$15:$W$15, 0),FALSE)*$E212), 0, VLOOKUP(VLOOKUP($A212, 'E4 TB Allocation Details'!$A$18:$L$214, MATCH("Misc ID", 'E4 TB Allocation Details'!$A$18:$L$18, 0),FALSE), 'E2 Allocators'!$B$15:$W$358, MATCH('O5 Details by Class &amp; Accounts'!BD$18, 'E2 Allocators'!$B$15:$W$15, 0),FALSE)*$E212)</f>
        <v>0</v>
      </c>
      <c r="BE212" s="2186">
        <f>IF(ISERROR(VLOOKUP(VLOOKUP($A212, 'E4 TB Allocation Details'!$A$18:$L$214, MATCH("Misc ID", 'E4 TB Allocation Details'!$A$18:$L$18, 0),FALSE), 'E2 Allocators'!$B$15:$W$358, MATCH('O5 Details by Class &amp; Accounts'!BE$18, 'E2 Allocators'!$B$15:$W$15, 0),FALSE)*$E212), 0, VLOOKUP(VLOOKUP($A212, 'E4 TB Allocation Details'!$A$18:$L$214, MATCH("Misc ID", 'E4 TB Allocation Details'!$A$18:$L$18, 0),FALSE), 'E2 Allocators'!$B$15:$W$358, MATCH('O5 Details by Class &amp; Accounts'!BE$18, 'E2 Allocators'!$B$15:$W$15, 0),FALSE)*$E212)</f>
        <v>0</v>
      </c>
      <c r="BF212" s="2186">
        <f>IF(ISERROR(VLOOKUP(VLOOKUP($A212, 'E4 TB Allocation Details'!$A$18:$L$214, MATCH("Misc ID", 'E4 TB Allocation Details'!$A$18:$L$18, 0),FALSE), 'E2 Allocators'!$B$15:$W$358, MATCH('O5 Details by Class &amp; Accounts'!BF$18, 'E2 Allocators'!$B$15:$W$15, 0),FALSE)*$E212), 0, VLOOKUP(VLOOKUP($A212, 'E4 TB Allocation Details'!$A$18:$L$214, MATCH("Misc ID", 'E4 TB Allocation Details'!$A$18:$L$18, 0),FALSE), 'E2 Allocators'!$B$15:$W$358, MATCH('O5 Details by Class &amp; Accounts'!BF$18, 'E2 Allocators'!$B$15:$W$15, 0),FALSE)*$E212)</f>
        <v>0</v>
      </c>
      <c r="BG212" s="2186">
        <f>IF(ISERROR(VLOOKUP(VLOOKUP($A212, 'E4 TB Allocation Details'!$A$18:$L$214, MATCH("Misc ID", 'E4 TB Allocation Details'!$A$18:$L$18, 0),FALSE), 'E2 Allocators'!$B$15:$W$358, MATCH('O5 Details by Class &amp; Accounts'!BG$18, 'E2 Allocators'!$B$15:$W$15, 0),FALSE)*$E212), 0, VLOOKUP(VLOOKUP($A212, 'E4 TB Allocation Details'!$A$18:$L$214, MATCH("Misc ID", 'E4 TB Allocation Details'!$A$18:$L$18, 0),FALSE), 'E2 Allocators'!$B$15:$W$358, MATCH('O5 Details by Class &amp; Accounts'!BG$18, 'E2 Allocators'!$B$15:$W$15, 0),FALSE)*$E212)</f>
        <v>0</v>
      </c>
      <c r="BH212" s="2186">
        <f>IF(ISERROR(VLOOKUP(VLOOKUP($A212, 'E4 TB Allocation Details'!$A$18:$L$214, MATCH("Misc ID", 'E4 TB Allocation Details'!$A$18:$L$18, 0),FALSE), 'E2 Allocators'!$B$15:$W$358, MATCH('O5 Details by Class &amp; Accounts'!BH$18, 'E2 Allocators'!$B$15:$W$15, 0),FALSE)*$E212), 0, VLOOKUP(VLOOKUP($A212, 'E4 TB Allocation Details'!$A$18:$L$214, MATCH("Misc ID", 'E4 TB Allocation Details'!$A$18:$L$18, 0),FALSE), 'E2 Allocators'!$B$15:$W$358, MATCH('O5 Details by Class &amp; Accounts'!BH$18, 'E2 Allocators'!$B$15:$W$15, 0),FALSE)*$E212)</f>
        <v>0</v>
      </c>
      <c r="BI212" s="2186">
        <f>IF(ISERROR(VLOOKUP(VLOOKUP($A212, 'E4 TB Allocation Details'!$A$18:$L$214, MATCH("Misc ID", 'E4 TB Allocation Details'!$A$18:$L$18, 0),FALSE), 'E2 Allocators'!$B$15:$W$358, MATCH('O5 Details by Class &amp; Accounts'!BI$18, 'E2 Allocators'!$B$15:$W$15, 0),FALSE)*$E212), 0, VLOOKUP(VLOOKUP($A212, 'E4 TB Allocation Details'!$A$18:$L$214, MATCH("Misc ID", 'E4 TB Allocation Details'!$A$18:$L$18, 0),FALSE), 'E2 Allocators'!$B$15:$W$358, MATCH('O5 Details by Class &amp; Accounts'!BI$18, 'E2 Allocators'!$B$15:$W$15, 0),FALSE)*$E212)</f>
        <v>0</v>
      </c>
      <c r="BJ212" s="2186">
        <f>IF(ISERROR(VLOOKUP(VLOOKUP($A212, 'E4 TB Allocation Details'!$A$18:$L$214, MATCH("Misc ID", 'E4 TB Allocation Details'!$A$18:$L$18, 0),FALSE), 'E2 Allocators'!$B$15:$W$358, MATCH('O5 Details by Class &amp; Accounts'!BJ$18, 'E2 Allocators'!$B$15:$W$15, 0),FALSE)*$E212), 0, VLOOKUP(VLOOKUP($A212, 'E4 TB Allocation Details'!$A$18:$L$214, MATCH("Misc ID", 'E4 TB Allocation Details'!$A$18:$L$18, 0),FALSE), 'E2 Allocators'!$B$15:$W$358, MATCH('O5 Details by Class &amp; Accounts'!BJ$18, 'E2 Allocators'!$B$15:$W$15, 0),FALSE)*$E212)</f>
        <v>0</v>
      </c>
      <c r="BK212" s="2186">
        <f>IF(ISERROR(VLOOKUP(VLOOKUP($A212, 'E4 TB Allocation Details'!$A$18:$L$214, MATCH("Misc ID", 'E4 TB Allocation Details'!$A$18:$L$18, 0),FALSE), 'E2 Allocators'!$B$15:$W$358, MATCH('O5 Details by Class &amp; Accounts'!BK$18, 'E2 Allocators'!$B$15:$W$15, 0),FALSE)*$E212), 0, VLOOKUP(VLOOKUP($A212, 'E4 TB Allocation Details'!$A$18:$L$214, MATCH("Misc ID", 'E4 TB Allocation Details'!$A$18:$L$18, 0),FALSE), 'E2 Allocators'!$B$15:$W$358, MATCH('O5 Details by Class &amp; Accounts'!BK$18, 'E2 Allocators'!$B$15:$W$15, 0),FALSE)*$E212)</f>
        <v>0</v>
      </c>
      <c r="BL212" s="2186">
        <f>IF(ISERROR(VLOOKUP(VLOOKUP($A212, 'E4 TB Allocation Details'!$A$18:$L$214, MATCH("Misc ID", 'E4 TB Allocation Details'!$A$18:$L$18, 0),FALSE), 'E2 Allocators'!$B$15:$W$358, MATCH('O5 Details by Class &amp; Accounts'!BL$18, 'E2 Allocators'!$B$15:$W$15, 0),FALSE)*$E212), 0, VLOOKUP(VLOOKUP($A212, 'E4 TB Allocation Details'!$A$18:$L$214, MATCH("Misc ID", 'E4 TB Allocation Details'!$A$18:$L$18, 0),FALSE), 'E2 Allocators'!$B$15:$W$358, MATCH('O5 Details by Class &amp; Accounts'!BL$18, 'E2 Allocators'!$B$15:$W$15, 0),FALSE)*$E212)</f>
        <v>0</v>
      </c>
      <c r="BM212" s="2186">
        <f>IF(ISERROR(VLOOKUP(VLOOKUP($A212, 'E4 TB Allocation Details'!$A$18:$L$214, MATCH("Misc ID", 'E4 TB Allocation Details'!$A$18:$L$18, 0),FALSE), 'E2 Allocators'!$B$15:$W$358, MATCH('O5 Details by Class &amp; Accounts'!BM$18, 'E2 Allocators'!$B$15:$W$15, 0),FALSE)*$E212), 0, VLOOKUP(VLOOKUP($A212, 'E4 TB Allocation Details'!$A$18:$L$214, MATCH("Misc ID", 'E4 TB Allocation Details'!$A$18:$L$18, 0),FALSE), 'E2 Allocators'!$B$15:$W$358, MATCH('O5 Details by Class &amp; Accounts'!BM$18, 'E2 Allocators'!$B$15:$W$15, 0),FALSE)*$E212)</f>
        <v>0</v>
      </c>
      <c r="BN212" s="2186">
        <f>IF(ISERROR(VLOOKUP(VLOOKUP($A212, 'E4 TB Allocation Details'!$A$18:$L$214, MATCH("Misc ID", 'E4 TB Allocation Details'!$A$18:$L$18, 0),FALSE), 'E2 Allocators'!$B$15:$W$358, MATCH('O5 Details by Class &amp; Accounts'!BN$18, 'E2 Allocators'!$B$15:$W$15, 0),FALSE)*$E212), 0, VLOOKUP(VLOOKUP($A212, 'E4 TB Allocation Details'!$A$18:$L$214, MATCH("Misc ID", 'E4 TB Allocation Details'!$A$18:$L$18, 0),FALSE), 'E2 Allocators'!$B$15:$W$358, MATCH('O5 Details by Class &amp; Accounts'!BN$18, 'E2 Allocators'!$B$15:$W$15, 0),FALSE)*$E212)</f>
        <v>0</v>
      </c>
      <c r="BO212" s="2186">
        <f>IF(ISERROR(VLOOKUP(VLOOKUP($A212, 'E4 TB Allocation Details'!$A$18:$L$214, MATCH("Misc ID", 'E4 TB Allocation Details'!$A$18:$L$18, 0),FALSE), 'E2 Allocators'!$B$15:$W$358, MATCH('O5 Details by Class &amp; Accounts'!BO$18, 'E2 Allocators'!$B$15:$W$15, 0),FALSE)*$E212), 0, VLOOKUP(VLOOKUP($A212, 'E4 TB Allocation Details'!$A$18:$L$214, MATCH("Misc ID", 'E4 TB Allocation Details'!$A$18:$L$18, 0),FALSE), 'E2 Allocators'!$B$15:$W$358, MATCH('O5 Details by Class &amp; Accounts'!BO$18, 'E2 Allocators'!$B$15:$W$15, 0),FALSE)*$E212)</f>
        <v>0</v>
      </c>
      <c r="BP212" s="2186">
        <f>IF(ISERROR(VLOOKUP(VLOOKUP($A212, 'E4 TB Allocation Details'!$A$18:$L$214, MATCH("Misc ID", 'E4 TB Allocation Details'!$A$18:$L$18, 0),FALSE), 'E2 Allocators'!$B$15:$W$358, MATCH('O5 Details by Class &amp; Accounts'!BP$18, 'E2 Allocators'!$B$15:$W$15, 0),FALSE)*$E212), 0, VLOOKUP(VLOOKUP($A212, 'E4 TB Allocation Details'!$A$18:$L$214, MATCH("Misc ID", 'E4 TB Allocation Details'!$A$18:$L$18, 0),FALSE), 'E2 Allocators'!$B$15:$W$358, MATCH('O5 Details by Class &amp; Accounts'!BP$18, 'E2 Allocators'!$B$15:$W$15, 0),FALSE)*$E212)</f>
        <v>0</v>
      </c>
      <c r="BQ212" s="2186">
        <f>IF(ISERROR(VLOOKUP(VLOOKUP($A212, 'E4 TB Allocation Details'!$A$18:$L$214, MATCH("Misc ID", 'E4 TB Allocation Details'!$A$18:$L$18, 0),FALSE), 'E2 Allocators'!$B$15:$W$358, MATCH('O5 Details by Class &amp; Accounts'!BQ$18, 'E2 Allocators'!$B$15:$W$15, 0),FALSE)*$E212), 0, VLOOKUP(VLOOKUP($A212, 'E4 TB Allocation Details'!$A$18:$L$214, MATCH("Misc ID", 'E4 TB Allocation Details'!$A$18:$L$18, 0),FALSE), 'E2 Allocators'!$B$15:$W$358, MATCH('O5 Details by Class &amp; Accounts'!BQ$18, 'E2 Allocators'!$B$15:$W$15, 0),FALSE)*$E212)</f>
        <v>0</v>
      </c>
      <c r="BR212" s="2186">
        <f>IF(ISERROR(VLOOKUP(VLOOKUP($A212, 'E4 TB Allocation Details'!$A$18:$L$214, MATCH("Misc ID", 'E4 TB Allocation Details'!$A$18:$L$18, 0),FALSE), 'E2 Allocators'!$B$15:$W$358, MATCH('O5 Details by Class &amp; Accounts'!BR$18, 'E2 Allocators'!$B$15:$W$15, 0),FALSE)*$E212), 0, VLOOKUP(VLOOKUP($A212, 'E4 TB Allocation Details'!$A$18:$L$214, MATCH("Misc ID", 'E4 TB Allocation Details'!$A$18:$L$18, 0),FALSE), 'E2 Allocators'!$B$15:$W$358, MATCH('O5 Details by Class &amp; Accounts'!BR$18, 'E2 Allocators'!$B$15:$W$15, 0),FALSE)*$E212)</f>
        <v>0</v>
      </c>
      <c r="BS212" s="2186">
        <f t="shared" si="48"/>
        <v>0</v>
      </c>
      <c r="BT212" s="2186">
        <f>IF(ISERROR(VLOOKUP(VLOOKUP($A212, 'E4 TB Allocation Details'!$A$18:$L$214, MATCH("A &amp; G ID", 'E4 TB Allocation Details'!$A$18:$L$18, 0),FALSE), 'E2 Allocators'!$B$15:$W$358, MATCH('O5 Details by Class &amp; Accounts'!BT$18, 'E2 Allocators'!$B$15:$W$15, 0),FALSE)*$E212), 0, VLOOKUP(VLOOKUP($A212, 'E4 TB Allocation Details'!$A$18:$L$214, MATCH("A &amp; G ID", 'E4 TB Allocation Details'!$A$18:$L$18, 0),FALSE), 'E2 Allocators'!$B$15:$W$358, MATCH('O5 Details by Class &amp; Accounts'!BT$18, 'E2 Allocators'!$B$15:$W$15, 0),FALSE)*$E212)</f>
        <v>0</v>
      </c>
      <c r="BU212" s="2186">
        <f>IF(ISERROR(VLOOKUP(VLOOKUP($A212, 'E4 TB Allocation Details'!$A$18:$L$214, MATCH("A &amp; G ID", 'E4 TB Allocation Details'!$A$18:$L$18, 0),FALSE), 'E2 Allocators'!$B$15:$W$358, MATCH('O5 Details by Class &amp; Accounts'!BU$18, 'E2 Allocators'!$B$15:$W$15, 0),FALSE)*$E212), 0, VLOOKUP(VLOOKUP($A212, 'E4 TB Allocation Details'!$A$18:$L$214, MATCH("A &amp; G ID", 'E4 TB Allocation Details'!$A$18:$L$18, 0),FALSE), 'E2 Allocators'!$B$15:$W$358, MATCH('O5 Details by Class &amp; Accounts'!BU$18, 'E2 Allocators'!$B$15:$W$15, 0),FALSE)*$E212)</f>
        <v>0</v>
      </c>
      <c r="BV212" s="2186">
        <f>IF(ISERROR(VLOOKUP(VLOOKUP($A212, 'E4 TB Allocation Details'!$A$18:$L$214, MATCH("A &amp; G ID", 'E4 TB Allocation Details'!$A$18:$L$18, 0),FALSE), 'E2 Allocators'!$B$15:$W$358, MATCH('O5 Details by Class &amp; Accounts'!BV$18, 'E2 Allocators'!$B$15:$W$15, 0),FALSE)*$E212), 0, VLOOKUP(VLOOKUP($A212, 'E4 TB Allocation Details'!$A$18:$L$214, MATCH("A &amp; G ID", 'E4 TB Allocation Details'!$A$18:$L$18, 0),FALSE), 'E2 Allocators'!$B$15:$W$358, MATCH('O5 Details by Class &amp; Accounts'!BV$18, 'E2 Allocators'!$B$15:$W$15, 0),FALSE)*$E212)</f>
        <v>0</v>
      </c>
      <c r="BW212" s="2186">
        <f>IF(ISERROR(VLOOKUP(VLOOKUP($A212, 'E4 TB Allocation Details'!$A$18:$L$214, MATCH("A &amp; G ID", 'E4 TB Allocation Details'!$A$18:$L$18, 0),FALSE), 'E2 Allocators'!$B$15:$W$358, MATCH('O5 Details by Class &amp; Accounts'!BW$18, 'E2 Allocators'!$B$15:$W$15, 0),FALSE)*$E212), 0, VLOOKUP(VLOOKUP($A212, 'E4 TB Allocation Details'!$A$18:$L$214, MATCH("A &amp; G ID", 'E4 TB Allocation Details'!$A$18:$L$18, 0),FALSE), 'E2 Allocators'!$B$15:$W$358, MATCH('O5 Details by Class &amp; Accounts'!BW$18, 'E2 Allocators'!$B$15:$W$15, 0),FALSE)*$E212)</f>
        <v>0</v>
      </c>
      <c r="BX212" s="2186">
        <f>IF(ISERROR(VLOOKUP(VLOOKUP($A212, 'E4 TB Allocation Details'!$A$18:$L$214, MATCH("A &amp; G ID", 'E4 TB Allocation Details'!$A$18:$L$18, 0),FALSE), 'E2 Allocators'!$B$15:$W$358, MATCH('O5 Details by Class &amp; Accounts'!BX$18, 'E2 Allocators'!$B$15:$W$15, 0),FALSE)*$E212), 0, VLOOKUP(VLOOKUP($A212, 'E4 TB Allocation Details'!$A$18:$L$214, MATCH("A &amp; G ID", 'E4 TB Allocation Details'!$A$18:$L$18, 0),FALSE), 'E2 Allocators'!$B$15:$W$358, MATCH('O5 Details by Class &amp; Accounts'!BX$18, 'E2 Allocators'!$B$15:$W$15, 0),FALSE)*$E212)</f>
        <v>0</v>
      </c>
      <c r="BY212" s="2186">
        <f>IF(ISERROR(VLOOKUP(VLOOKUP($A212, 'E4 TB Allocation Details'!$A$18:$L$214, MATCH("A &amp; G ID", 'E4 TB Allocation Details'!$A$18:$L$18, 0),FALSE), 'E2 Allocators'!$B$15:$W$358, MATCH('O5 Details by Class &amp; Accounts'!BY$18, 'E2 Allocators'!$B$15:$W$15, 0),FALSE)*$E212), 0, VLOOKUP(VLOOKUP($A212, 'E4 TB Allocation Details'!$A$18:$L$214, MATCH("A &amp; G ID", 'E4 TB Allocation Details'!$A$18:$L$18, 0),FALSE), 'E2 Allocators'!$B$15:$W$358, MATCH('O5 Details by Class &amp; Accounts'!BY$18, 'E2 Allocators'!$B$15:$W$15, 0),FALSE)*$E212)</f>
        <v>0</v>
      </c>
      <c r="BZ212" s="2186">
        <f>IF(ISERROR(VLOOKUP(VLOOKUP($A212, 'E4 TB Allocation Details'!$A$18:$L$214, MATCH("A &amp; G ID", 'E4 TB Allocation Details'!$A$18:$L$18, 0),FALSE), 'E2 Allocators'!$B$15:$W$358, MATCH('O5 Details by Class &amp; Accounts'!BZ$18, 'E2 Allocators'!$B$15:$W$15, 0),FALSE)*$E212), 0, VLOOKUP(VLOOKUP($A212, 'E4 TB Allocation Details'!$A$18:$L$214, MATCH("A &amp; G ID", 'E4 TB Allocation Details'!$A$18:$L$18, 0),FALSE), 'E2 Allocators'!$B$15:$W$358, MATCH('O5 Details by Class &amp; Accounts'!BZ$18, 'E2 Allocators'!$B$15:$W$15, 0),FALSE)*$E212)</f>
        <v>0</v>
      </c>
      <c r="CA212" s="2186">
        <f>IF(ISERROR(VLOOKUP(VLOOKUP($A212, 'E4 TB Allocation Details'!$A$18:$L$214, MATCH("A &amp; G ID", 'E4 TB Allocation Details'!$A$18:$L$18, 0),FALSE), 'E2 Allocators'!$B$15:$W$358, MATCH('O5 Details by Class &amp; Accounts'!CA$18, 'E2 Allocators'!$B$15:$W$15, 0),FALSE)*$E212), 0, VLOOKUP(VLOOKUP($A212, 'E4 TB Allocation Details'!$A$18:$L$214, MATCH("A &amp; G ID", 'E4 TB Allocation Details'!$A$18:$L$18, 0),FALSE), 'E2 Allocators'!$B$15:$W$358, MATCH('O5 Details by Class &amp; Accounts'!CA$18, 'E2 Allocators'!$B$15:$W$15, 0),FALSE)*$E212)</f>
        <v>0</v>
      </c>
      <c r="CB212" s="2186">
        <f>IF(ISERROR(VLOOKUP(VLOOKUP($A212, 'E4 TB Allocation Details'!$A$18:$L$214, MATCH("A &amp; G ID", 'E4 TB Allocation Details'!$A$18:$L$18, 0),FALSE), 'E2 Allocators'!$B$15:$W$358, MATCH('O5 Details by Class &amp; Accounts'!CB$18, 'E2 Allocators'!$B$15:$W$15, 0),FALSE)*$E212), 0, VLOOKUP(VLOOKUP($A212, 'E4 TB Allocation Details'!$A$18:$L$214, MATCH("A &amp; G ID", 'E4 TB Allocation Details'!$A$18:$L$18, 0),FALSE), 'E2 Allocators'!$B$15:$W$358, MATCH('O5 Details by Class &amp; Accounts'!CB$18, 'E2 Allocators'!$B$15:$W$15, 0),FALSE)*$E212)</f>
        <v>0</v>
      </c>
      <c r="CC212" s="2186">
        <f>IF(ISERROR(VLOOKUP(VLOOKUP($A212, 'E4 TB Allocation Details'!$A$18:$L$214, MATCH("A &amp; G ID", 'E4 TB Allocation Details'!$A$18:$L$18, 0),FALSE), 'E2 Allocators'!$B$15:$W$358, MATCH('O5 Details by Class &amp; Accounts'!CC$18, 'E2 Allocators'!$B$15:$W$15, 0),FALSE)*$E212), 0, VLOOKUP(VLOOKUP($A212, 'E4 TB Allocation Details'!$A$18:$L$214, MATCH("A &amp; G ID", 'E4 TB Allocation Details'!$A$18:$L$18, 0),FALSE), 'E2 Allocators'!$B$15:$W$358, MATCH('O5 Details by Class &amp; Accounts'!CC$18, 'E2 Allocators'!$B$15:$W$15, 0),FALSE)*$E212)</f>
        <v>0</v>
      </c>
      <c r="CD212" s="2186">
        <f>IF(ISERROR(VLOOKUP(VLOOKUP($A212, 'E4 TB Allocation Details'!$A$18:$L$214, MATCH("A &amp; G ID", 'E4 TB Allocation Details'!$A$18:$L$18, 0),FALSE), 'E2 Allocators'!$B$15:$W$358, MATCH('O5 Details by Class &amp; Accounts'!CD$18, 'E2 Allocators'!$B$15:$W$15, 0),FALSE)*$E212), 0, VLOOKUP(VLOOKUP($A212, 'E4 TB Allocation Details'!$A$18:$L$214, MATCH("A &amp; G ID", 'E4 TB Allocation Details'!$A$18:$L$18, 0),FALSE), 'E2 Allocators'!$B$15:$W$358, MATCH('O5 Details by Class &amp; Accounts'!CD$18, 'E2 Allocators'!$B$15:$W$15, 0),FALSE)*$E212)</f>
        <v>0</v>
      </c>
      <c r="CE212" s="2186">
        <f>IF(ISERROR(VLOOKUP(VLOOKUP($A212, 'E4 TB Allocation Details'!$A$18:$L$214, MATCH("A &amp; G ID", 'E4 TB Allocation Details'!$A$18:$L$18, 0),FALSE), 'E2 Allocators'!$B$15:$W$358, MATCH('O5 Details by Class &amp; Accounts'!CE$18, 'E2 Allocators'!$B$15:$W$15, 0),FALSE)*$E212), 0, VLOOKUP(VLOOKUP($A212, 'E4 TB Allocation Details'!$A$18:$L$214, MATCH("A &amp; G ID", 'E4 TB Allocation Details'!$A$18:$L$18, 0),FALSE), 'E2 Allocators'!$B$15:$W$358, MATCH('O5 Details by Class &amp; Accounts'!CE$18, 'E2 Allocators'!$B$15:$W$15, 0),FALSE)*$E212)</f>
        <v>0</v>
      </c>
      <c r="CF212" s="2186">
        <f>IF(ISERROR(VLOOKUP(VLOOKUP($A212, 'E4 TB Allocation Details'!$A$18:$L$214, MATCH("A &amp; G ID", 'E4 TB Allocation Details'!$A$18:$L$18, 0),FALSE), 'E2 Allocators'!$B$15:$W$358, MATCH('O5 Details by Class &amp; Accounts'!CF$18, 'E2 Allocators'!$B$15:$W$15, 0),FALSE)*$E212), 0, VLOOKUP(VLOOKUP($A212, 'E4 TB Allocation Details'!$A$18:$L$214, MATCH("A &amp; G ID", 'E4 TB Allocation Details'!$A$18:$L$18, 0),FALSE), 'E2 Allocators'!$B$15:$W$358, MATCH('O5 Details by Class &amp; Accounts'!CF$18, 'E2 Allocators'!$B$15:$W$15, 0),FALSE)*$E212)</f>
        <v>0</v>
      </c>
      <c r="CG212" s="2186">
        <f>IF(ISERROR(VLOOKUP(VLOOKUP($A212, 'E4 TB Allocation Details'!$A$18:$L$214, MATCH("A &amp; G ID", 'E4 TB Allocation Details'!$A$18:$L$18, 0),FALSE), 'E2 Allocators'!$B$15:$W$358, MATCH('O5 Details by Class &amp; Accounts'!CG$18, 'E2 Allocators'!$B$15:$W$15, 0),FALSE)*$E212), 0, VLOOKUP(VLOOKUP($A212, 'E4 TB Allocation Details'!$A$18:$L$214, MATCH("A &amp; G ID", 'E4 TB Allocation Details'!$A$18:$L$18, 0),FALSE), 'E2 Allocators'!$B$15:$W$358, MATCH('O5 Details by Class &amp; Accounts'!CG$18, 'E2 Allocators'!$B$15:$W$15, 0),FALSE)*$E212)</f>
        <v>0</v>
      </c>
      <c r="CH212" s="2186">
        <f>IF(ISERROR(VLOOKUP(VLOOKUP($A212, 'E4 TB Allocation Details'!$A$18:$L$214, MATCH("A &amp; G ID", 'E4 TB Allocation Details'!$A$18:$L$18, 0),FALSE), 'E2 Allocators'!$B$15:$W$358, MATCH('O5 Details by Class &amp; Accounts'!CH$18, 'E2 Allocators'!$B$15:$W$15, 0),FALSE)*$E212), 0, VLOOKUP(VLOOKUP($A212, 'E4 TB Allocation Details'!$A$18:$L$214, MATCH("A &amp; G ID", 'E4 TB Allocation Details'!$A$18:$L$18, 0),FALSE), 'E2 Allocators'!$B$15:$W$358, MATCH('O5 Details by Class &amp; Accounts'!CH$18, 'E2 Allocators'!$B$15:$W$15, 0),FALSE)*$E212)</f>
        <v>0</v>
      </c>
      <c r="CI212" s="2186">
        <f>IF(ISERROR(VLOOKUP(VLOOKUP($A212, 'E4 TB Allocation Details'!$A$18:$L$214, MATCH("A &amp; G ID", 'E4 TB Allocation Details'!$A$18:$L$18, 0),FALSE), 'E2 Allocators'!$B$15:$W$358, MATCH('O5 Details by Class &amp; Accounts'!CI$18, 'E2 Allocators'!$B$15:$W$15, 0),FALSE)*$E212), 0, VLOOKUP(VLOOKUP($A212, 'E4 TB Allocation Details'!$A$18:$L$214, MATCH("A &amp; G ID", 'E4 TB Allocation Details'!$A$18:$L$18, 0),FALSE), 'E2 Allocators'!$B$15:$W$358, MATCH('O5 Details by Class &amp; Accounts'!CI$18, 'E2 Allocators'!$B$15:$W$15, 0),FALSE)*$E212)</f>
        <v>0</v>
      </c>
      <c r="CJ212" s="2186">
        <f>IF(ISERROR(VLOOKUP(VLOOKUP($A212, 'E4 TB Allocation Details'!$A$18:$L$214, MATCH("A &amp; G ID", 'E4 TB Allocation Details'!$A$18:$L$18, 0),FALSE), 'E2 Allocators'!$B$15:$W$358, MATCH('O5 Details by Class &amp; Accounts'!CJ$18, 'E2 Allocators'!$B$15:$W$15, 0),FALSE)*$E212), 0, VLOOKUP(VLOOKUP($A212, 'E4 TB Allocation Details'!$A$18:$L$214, MATCH("A &amp; G ID", 'E4 TB Allocation Details'!$A$18:$L$18, 0),FALSE), 'E2 Allocators'!$B$15:$W$358, MATCH('O5 Details by Class &amp; Accounts'!CJ$18, 'E2 Allocators'!$B$15:$W$15, 0),FALSE)*$E212)</f>
        <v>0</v>
      </c>
      <c r="CK212" s="2186">
        <f>IF(ISERROR(VLOOKUP(VLOOKUP($A212, 'E4 TB Allocation Details'!$A$18:$L$214, MATCH("A &amp; G ID", 'E4 TB Allocation Details'!$A$18:$L$18, 0),FALSE), 'E2 Allocators'!$B$15:$W$358, MATCH('O5 Details by Class &amp; Accounts'!CK$18, 'E2 Allocators'!$B$15:$W$15, 0),FALSE)*$E212), 0, VLOOKUP(VLOOKUP($A212, 'E4 TB Allocation Details'!$A$18:$L$214, MATCH("A &amp; G ID", 'E4 TB Allocation Details'!$A$18:$L$18, 0),FALSE), 'E2 Allocators'!$B$15:$W$358, MATCH('O5 Details by Class &amp; Accounts'!CK$18, 'E2 Allocators'!$B$15:$W$15, 0),FALSE)*$E212)</f>
        <v>0</v>
      </c>
      <c r="CL212" s="2186">
        <f>IF(ISERROR(VLOOKUP(VLOOKUP($A212, 'E4 TB Allocation Details'!$A$18:$L$214, MATCH("A &amp; G ID", 'E4 TB Allocation Details'!$A$18:$L$18, 0),FALSE), 'E2 Allocators'!$B$15:$W$358, MATCH('O5 Details by Class &amp; Accounts'!CL$18, 'E2 Allocators'!$B$15:$W$15, 0),FALSE)*$E212), 0, VLOOKUP(VLOOKUP($A212, 'E4 TB Allocation Details'!$A$18:$L$214, MATCH("A &amp; G ID", 'E4 TB Allocation Details'!$A$18:$L$18, 0),FALSE), 'E2 Allocators'!$B$15:$W$358, MATCH('O5 Details by Class &amp; Accounts'!CL$18, 'E2 Allocators'!$B$15:$W$15, 0),FALSE)*$E212)</f>
        <v>0</v>
      </c>
      <c r="CM212" s="2186">
        <f>IF(ISERROR(VLOOKUP(VLOOKUP($A212, 'E4 TB Allocation Details'!$A$18:$L$214, MATCH("A &amp; G ID", 'E4 TB Allocation Details'!$A$18:$L$18, 0),FALSE), 'E2 Allocators'!$B$15:$W$358, MATCH('O5 Details by Class &amp; Accounts'!CM$18, 'E2 Allocators'!$B$15:$W$15, 0),FALSE)*$E212), 0, VLOOKUP(VLOOKUP($A212, 'E4 TB Allocation Details'!$A$18:$L$214, MATCH("A &amp; G ID", 'E4 TB Allocation Details'!$A$18:$L$18, 0),FALSE), 'E2 Allocators'!$B$15:$W$358, MATCH('O5 Details by Class &amp; Accounts'!CM$18, 'E2 Allocators'!$B$15:$W$15, 0),FALSE)*$E212)</f>
        <v>0</v>
      </c>
      <c r="CN212" s="2186">
        <f t="shared" si="52"/>
        <v>0</v>
      </c>
      <c r="CO212" s="2187">
        <f t="shared" si="50"/>
        <v>0</v>
      </c>
      <c r="CQ212" s="1625" t="s">
        <v>1082</v>
      </c>
    </row>
    <row r="213" spans="1:98" s="511" customFormat="1" ht="12.75" x14ac:dyDescent="0.2">
      <c r="A213" s="1839">
        <v>6225</v>
      </c>
      <c r="B213" s="1840" t="s">
        <v>995</v>
      </c>
      <c r="C213" s="2188">
        <f>IF(ISERROR(VLOOKUP($A213,'I3 TB Data'!$A$19:$H$483,MATCH('O5 Details by Class &amp; Accounts'!$C$18, 'I3 TB Data'!$A$19:$H$19,0),0)), 0, VLOOKUP($A213,'I3 TB Data'!$A$19:$H$483,MATCH('O5 Details by Class &amp; Accounts'!$C$18,'I3 TB Data'!$A$19:$H$19,0),0))</f>
        <v>0</v>
      </c>
      <c r="D213" s="2189"/>
      <c r="E213" s="2188">
        <f t="shared" si="53"/>
        <v>0</v>
      </c>
      <c r="F213" s="2190">
        <f>IF(ISERROR(VLOOKUP($A213, 'E1 Categorization'!A33:E124, MATCH("Customer Component", 'E1 Categorization'!$A$33:$E$33,0), 0)), 0, IF(VLOOKUP($A213, 'E1 Categorization'!A33:E124, MATCH("Customer Component", 'E1 Categorization'!$A$33:$E$33,0), 0)=0, 'O5 Details by Class &amp; Accounts'!$E213, IF(AND(VLOOKUP($A213, 'E1 Categorization'!A33:E124, MATCH("Customer Component", 'E1 Categorization'!$A$33:$E$33,0), 0) &gt;0, VLOOKUP($A213, 'E1 Categorization'!A33:E124, MATCH("Customer Component", 'E1 Categorization'!$A$33:$E$33,0), 0)&lt;1), 'O5 Details by Class &amp; Accounts'!$E213*(1-VLOOKUP($A213, 'E1 Categorization'!A33:E124, MATCH("Customer Component", 'E1 Categorization'!$A$33:$E$33,0), 0)), 0)))</f>
        <v>0</v>
      </c>
      <c r="G213" s="2190">
        <f>IF(ISERROR(VLOOKUP($A213, 'E1 Categorization'!A33:E124, MATCH("Customer Component", 'E1 Categorization'!$A$33:$E$33,0), 0)),0, IF(VLOOKUP($A213, 'E1 Categorization'!A33:E124, MATCH("Customer Component", 'E1 Categorization'!$A$33:$E$33,0), 0)=0, 0, IF(AND(VLOOKUP($A213, 'E1 Categorization'!A33:E124, MATCH("Customer Component", 'E1 Categorization'!$A$33:$E$33,0), 0) &gt;0, VLOOKUP($A213, 'E1 Categorization'!A33:E124, MATCH("Customer Component", 'E1 Categorization'!$A$33:$E$33,0), 0)&lt;1), 'O5 Details by Class &amp; Accounts'!$E213*(VLOOKUP($A213, 'E1 Categorization'!A33:E124, MATCH("Customer Component", 'E1 Categorization'!$A$33:$E$33,0), 0)), 'O5 Details by Class &amp; Accounts'!$E213)))</f>
        <v>0</v>
      </c>
      <c r="H213" s="2190">
        <f t="shared" si="46"/>
        <v>0</v>
      </c>
      <c r="I213" s="2190">
        <f>IF(ISERROR(VLOOKUP(VLOOKUP($A213, 'E4 TB Allocation Details'!$A$18:$L$214, MATCH("Demand ID", 'E4 TB Allocation Details'!$A$18:$L$18, 0),FALSE), 'E2 Allocators'!$B$15:$W$358, MATCH('O5 Details by Class &amp; Accounts'!I$18, 'E2 Allocators'!$B$15:$W$15, 0),FALSE)*$F213), 0, VLOOKUP(VLOOKUP($A213, 'E4 TB Allocation Details'!$A$18:$L$214, MATCH("Demand ID", 'E4 TB Allocation Details'!$A$18:$L$18, 0),FALSE), 'E2 Allocators'!$B$15:$W$358, MATCH('O5 Details by Class &amp; Accounts'!I$18, 'E2 Allocators'!$B$15:$W$15, 0),FALSE)*$F213)</f>
        <v>0</v>
      </c>
      <c r="J213" s="2190">
        <f>IF(ISERROR(VLOOKUP(VLOOKUP($A213, 'E4 TB Allocation Details'!$A$18:$L$214, MATCH("Demand ID", 'E4 TB Allocation Details'!$A$18:$L$18, 0),FALSE), 'E2 Allocators'!$B$15:$W$358, MATCH('O5 Details by Class &amp; Accounts'!J$18, 'E2 Allocators'!$B$15:$W$15, 0),FALSE)*$F213), 0, VLOOKUP(VLOOKUP($A213, 'E4 TB Allocation Details'!$A$18:$L$214, MATCH("Demand ID", 'E4 TB Allocation Details'!$A$18:$L$18, 0),FALSE), 'E2 Allocators'!$B$15:$W$358, MATCH('O5 Details by Class &amp; Accounts'!J$18, 'E2 Allocators'!$B$15:$W$15, 0),FALSE)*$F213)</f>
        <v>0</v>
      </c>
      <c r="K213" s="2190">
        <f>IF(ISERROR(VLOOKUP(VLOOKUP($A213, 'E4 TB Allocation Details'!$A$18:$L$214, MATCH("Demand ID", 'E4 TB Allocation Details'!$A$18:$L$18, 0),FALSE), 'E2 Allocators'!$B$15:$W$358, MATCH('O5 Details by Class &amp; Accounts'!K$18, 'E2 Allocators'!$B$15:$W$15, 0),FALSE)*$F213), 0, VLOOKUP(VLOOKUP($A213, 'E4 TB Allocation Details'!$A$18:$L$214, MATCH("Demand ID", 'E4 TB Allocation Details'!$A$18:$L$18, 0),FALSE), 'E2 Allocators'!$B$15:$W$358, MATCH('O5 Details by Class &amp; Accounts'!K$18, 'E2 Allocators'!$B$15:$W$15, 0),FALSE)*$F213)</f>
        <v>0</v>
      </c>
      <c r="L213" s="2190">
        <f>IF(ISERROR(VLOOKUP(VLOOKUP($A213, 'E4 TB Allocation Details'!$A$18:$L$214, MATCH("Demand ID", 'E4 TB Allocation Details'!$A$18:$L$18, 0),FALSE), 'E2 Allocators'!$B$15:$W$358, MATCH('O5 Details by Class &amp; Accounts'!L$18, 'E2 Allocators'!$B$15:$W$15, 0),FALSE)*$F213), 0, VLOOKUP(VLOOKUP($A213, 'E4 TB Allocation Details'!$A$18:$L$214, MATCH("Demand ID", 'E4 TB Allocation Details'!$A$18:$L$18, 0),FALSE), 'E2 Allocators'!$B$15:$W$358, MATCH('O5 Details by Class &amp; Accounts'!L$18, 'E2 Allocators'!$B$15:$W$15, 0),FALSE)*$F213)</f>
        <v>0</v>
      </c>
      <c r="M213" s="2190">
        <f>IF(ISERROR(VLOOKUP(VLOOKUP($A213, 'E4 TB Allocation Details'!$A$18:$L$214, MATCH("Demand ID", 'E4 TB Allocation Details'!$A$18:$L$18, 0),FALSE), 'E2 Allocators'!$B$15:$W$358, MATCH('O5 Details by Class &amp; Accounts'!M$18, 'E2 Allocators'!$B$15:$W$15, 0),FALSE)*$F213), 0, VLOOKUP(VLOOKUP($A213, 'E4 TB Allocation Details'!$A$18:$L$214, MATCH("Demand ID", 'E4 TB Allocation Details'!$A$18:$L$18, 0),FALSE), 'E2 Allocators'!$B$15:$W$358, MATCH('O5 Details by Class &amp; Accounts'!M$18, 'E2 Allocators'!$B$15:$W$15, 0),FALSE)*$F213)</f>
        <v>0</v>
      </c>
      <c r="N213" s="2190">
        <f>IF(ISERROR(VLOOKUP(VLOOKUP($A213, 'E4 TB Allocation Details'!$A$18:$L$214, MATCH("Demand ID", 'E4 TB Allocation Details'!$A$18:$L$18, 0),FALSE), 'E2 Allocators'!$B$15:$W$358, MATCH('O5 Details by Class &amp; Accounts'!N$18, 'E2 Allocators'!$B$15:$W$15, 0),FALSE)*$F213), 0, VLOOKUP(VLOOKUP($A213, 'E4 TB Allocation Details'!$A$18:$L$214, MATCH("Demand ID", 'E4 TB Allocation Details'!$A$18:$L$18, 0),FALSE), 'E2 Allocators'!$B$15:$W$358, MATCH('O5 Details by Class &amp; Accounts'!N$18, 'E2 Allocators'!$B$15:$W$15, 0),FALSE)*$F213)</f>
        <v>0</v>
      </c>
      <c r="O213" s="2190">
        <f>IF(ISERROR(VLOOKUP(VLOOKUP($A213, 'E4 TB Allocation Details'!$A$18:$L$214, MATCH("Demand ID", 'E4 TB Allocation Details'!$A$18:$L$18, 0),FALSE), 'E2 Allocators'!$B$15:$W$358, MATCH('O5 Details by Class &amp; Accounts'!O$18, 'E2 Allocators'!$B$15:$W$15, 0),FALSE)*$F213), 0, VLOOKUP(VLOOKUP($A213, 'E4 TB Allocation Details'!$A$18:$L$214, MATCH("Demand ID", 'E4 TB Allocation Details'!$A$18:$L$18, 0),FALSE), 'E2 Allocators'!$B$15:$W$358, MATCH('O5 Details by Class &amp; Accounts'!O$18, 'E2 Allocators'!$B$15:$W$15, 0),FALSE)*$F213)</f>
        <v>0</v>
      </c>
      <c r="P213" s="2190">
        <f>IF(ISERROR(VLOOKUP(VLOOKUP($A213, 'E4 TB Allocation Details'!$A$18:$L$214, MATCH("Demand ID", 'E4 TB Allocation Details'!$A$18:$L$18, 0),FALSE), 'E2 Allocators'!$B$15:$W$358, MATCH('O5 Details by Class &amp; Accounts'!P$18, 'E2 Allocators'!$B$15:$W$15, 0),FALSE)*$F213), 0, VLOOKUP(VLOOKUP($A213, 'E4 TB Allocation Details'!$A$18:$L$214, MATCH("Demand ID", 'E4 TB Allocation Details'!$A$18:$L$18, 0),FALSE), 'E2 Allocators'!$B$15:$W$358, MATCH('O5 Details by Class &amp; Accounts'!P$18, 'E2 Allocators'!$B$15:$W$15, 0),FALSE)*$F213)</f>
        <v>0</v>
      </c>
      <c r="Q213" s="2190">
        <f>IF(ISERROR(VLOOKUP(VLOOKUP($A213, 'E4 TB Allocation Details'!$A$18:$L$214, MATCH("Demand ID", 'E4 TB Allocation Details'!$A$18:$L$18, 0),FALSE), 'E2 Allocators'!$B$15:$W$358, MATCH('O5 Details by Class &amp; Accounts'!Q$18, 'E2 Allocators'!$B$15:$W$15, 0),FALSE)*$F213), 0, VLOOKUP(VLOOKUP($A213, 'E4 TB Allocation Details'!$A$18:$L$214, MATCH("Demand ID", 'E4 TB Allocation Details'!$A$18:$L$18, 0),FALSE), 'E2 Allocators'!$B$15:$W$358, MATCH('O5 Details by Class &amp; Accounts'!Q$18, 'E2 Allocators'!$B$15:$W$15, 0),FALSE)*$F213)</f>
        <v>0</v>
      </c>
      <c r="R213" s="2190">
        <f>IF(ISERROR(VLOOKUP(VLOOKUP($A213, 'E4 TB Allocation Details'!$A$18:$L$214, MATCH("Demand ID", 'E4 TB Allocation Details'!$A$18:$L$18, 0),FALSE), 'E2 Allocators'!$B$15:$W$358, MATCH('O5 Details by Class &amp; Accounts'!R$18, 'E2 Allocators'!$B$15:$W$15, 0),FALSE)*$F213), 0, VLOOKUP(VLOOKUP($A213, 'E4 TB Allocation Details'!$A$18:$L$214, MATCH("Demand ID", 'E4 TB Allocation Details'!$A$18:$L$18, 0),FALSE), 'E2 Allocators'!$B$15:$W$358, MATCH('O5 Details by Class &amp; Accounts'!R$18, 'E2 Allocators'!$B$15:$W$15, 0),FALSE)*$F213)</f>
        <v>0</v>
      </c>
      <c r="S213" s="2190">
        <f>IF(ISERROR(VLOOKUP(VLOOKUP($A213, 'E4 TB Allocation Details'!$A$18:$L$214, MATCH("Demand ID", 'E4 TB Allocation Details'!$A$18:$L$18, 0),FALSE), 'E2 Allocators'!$B$15:$W$358, MATCH('O5 Details by Class &amp; Accounts'!S$18, 'E2 Allocators'!$B$15:$W$15, 0),FALSE)*$F213), 0, VLOOKUP(VLOOKUP($A213, 'E4 TB Allocation Details'!$A$18:$L$214, MATCH("Demand ID", 'E4 TB Allocation Details'!$A$18:$L$18, 0),FALSE), 'E2 Allocators'!$B$15:$W$358, MATCH('O5 Details by Class &amp; Accounts'!S$18, 'E2 Allocators'!$B$15:$W$15, 0),FALSE)*$F213)</f>
        <v>0</v>
      </c>
      <c r="T213" s="2190">
        <f>IF(ISERROR(VLOOKUP(VLOOKUP($A213, 'E4 TB Allocation Details'!$A$18:$L$214, MATCH("Demand ID", 'E4 TB Allocation Details'!$A$18:$L$18, 0),FALSE), 'E2 Allocators'!$B$15:$W$358, MATCH('O5 Details by Class &amp; Accounts'!T$18, 'E2 Allocators'!$B$15:$W$15, 0),FALSE)*$F213), 0, VLOOKUP(VLOOKUP($A213, 'E4 TB Allocation Details'!$A$18:$L$214, MATCH("Demand ID", 'E4 TB Allocation Details'!$A$18:$L$18, 0),FALSE), 'E2 Allocators'!$B$15:$W$358, MATCH('O5 Details by Class &amp; Accounts'!T$18, 'E2 Allocators'!$B$15:$W$15, 0),FALSE)*$F213)</f>
        <v>0</v>
      </c>
      <c r="U213" s="2190">
        <f>IF(ISERROR(VLOOKUP(VLOOKUP($A213, 'E4 TB Allocation Details'!$A$18:$L$214, MATCH("Demand ID", 'E4 TB Allocation Details'!$A$18:$L$18, 0),FALSE), 'E2 Allocators'!$B$15:$W$358, MATCH('O5 Details by Class &amp; Accounts'!U$18, 'E2 Allocators'!$B$15:$W$15, 0),FALSE)*$F213), 0, VLOOKUP(VLOOKUP($A213, 'E4 TB Allocation Details'!$A$18:$L$214, MATCH("Demand ID", 'E4 TB Allocation Details'!$A$18:$L$18, 0),FALSE), 'E2 Allocators'!$B$15:$W$358, MATCH('O5 Details by Class &amp; Accounts'!U$18, 'E2 Allocators'!$B$15:$W$15, 0),FALSE)*$F213)</f>
        <v>0</v>
      </c>
      <c r="V213" s="2190">
        <f>IF(ISERROR(VLOOKUP(VLOOKUP($A213, 'E4 TB Allocation Details'!$A$18:$L$214, MATCH("Demand ID", 'E4 TB Allocation Details'!$A$18:$L$18, 0),FALSE), 'E2 Allocators'!$B$15:$W$358, MATCH('O5 Details by Class &amp; Accounts'!V$18, 'E2 Allocators'!$B$15:$W$15, 0),FALSE)*$F213), 0, VLOOKUP(VLOOKUP($A213, 'E4 TB Allocation Details'!$A$18:$L$214, MATCH("Demand ID", 'E4 TB Allocation Details'!$A$18:$L$18, 0),FALSE), 'E2 Allocators'!$B$15:$W$358, MATCH('O5 Details by Class &amp; Accounts'!V$18, 'E2 Allocators'!$B$15:$W$15, 0),FALSE)*$F213)</f>
        <v>0</v>
      </c>
      <c r="W213" s="2190">
        <f>IF(ISERROR(VLOOKUP(VLOOKUP($A213, 'E4 TB Allocation Details'!$A$18:$L$214, MATCH("Demand ID", 'E4 TB Allocation Details'!$A$18:$L$18, 0),FALSE), 'E2 Allocators'!$B$15:$W$358, MATCH('O5 Details by Class &amp; Accounts'!W$18, 'E2 Allocators'!$B$15:$W$15, 0),FALSE)*$F213), 0, VLOOKUP(VLOOKUP($A213, 'E4 TB Allocation Details'!$A$18:$L$214, MATCH("Demand ID", 'E4 TB Allocation Details'!$A$18:$L$18, 0),FALSE), 'E2 Allocators'!$B$15:$W$358, MATCH('O5 Details by Class &amp; Accounts'!W$18, 'E2 Allocators'!$B$15:$W$15, 0),FALSE)*$F213)</f>
        <v>0</v>
      </c>
      <c r="X213" s="2190">
        <f>IF(ISERROR(VLOOKUP(VLOOKUP($A213, 'E4 TB Allocation Details'!$A$18:$L$214, MATCH("Demand ID", 'E4 TB Allocation Details'!$A$18:$L$18, 0),FALSE), 'E2 Allocators'!$B$15:$W$358, MATCH('O5 Details by Class &amp; Accounts'!X$18, 'E2 Allocators'!$B$15:$W$15, 0),FALSE)*$F213), 0, VLOOKUP(VLOOKUP($A213, 'E4 TB Allocation Details'!$A$18:$L$214, MATCH("Demand ID", 'E4 TB Allocation Details'!$A$18:$L$18, 0),FALSE), 'E2 Allocators'!$B$15:$W$358, MATCH('O5 Details by Class &amp; Accounts'!X$18, 'E2 Allocators'!$B$15:$W$15, 0),FALSE)*$F213)</f>
        <v>0</v>
      </c>
      <c r="Y213" s="2190">
        <f>IF(ISERROR(VLOOKUP(VLOOKUP($A213, 'E4 TB Allocation Details'!$A$18:$L$214, MATCH("Demand ID", 'E4 TB Allocation Details'!$A$18:$L$18, 0),FALSE), 'E2 Allocators'!$B$15:$W$358, MATCH('O5 Details by Class &amp; Accounts'!Y$18, 'E2 Allocators'!$B$15:$W$15, 0),FALSE)*$F213), 0, VLOOKUP(VLOOKUP($A213, 'E4 TB Allocation Details'!$A$18:$L$214, MATCH("Demand ID", 'E4 TB Allocation Details'!$A$18:$L$18, 0),FALSE), 'E2 Allocators'!$B$15:$W$358, MATCH('O5 Details by Class &amp; Accounts'!Y$18, 'E2 Allocators'!$B$15:$W$15, 0),FALSE)*$F213)</f>
        <v>0</v>
      </c>
      <c r="Z213" s="2190">
        <f>IF(ISERROR(VLOOKUP(VLOOKUP($A213, 'E4 TB Allocation Details'!$A$18:$L$214, MATCH("Demand ID", 'E4 TB Allocation Details'!$A$18:$L$18, 0),FALSE), 'E2 Allocators'!$B$15:$W$358, MATCH('O5 Details by Class &amp; Accounts'!Z$18, 'E2 Allocators'!$B$15:$W$15, 0),FALSE)*$F213), 0, VLOOKUP(VLOOKUP($A213, 'E4 TB Allocation Details'!$A$18:$L$214, MATCH("Demand ID", 'E4 TB Allocation Details'!$A$18:$L$18, 0),FALSE), 'E2 Allocators'!$B$15:$W$358, MATCH('O5 Details by Class &amp; Accounts'!Z$18, 'E2 Allocators'!$B$15:$W$15, 0),FALSE)*$F213)</f>
        <v>0</v>
      </c>
      <c r="AA213" s="2190">
        <f>IF(ISERROR(VLOOKUP(VLOOKUP($A213, 'E4 TB Allocation Details'!$A$18:$L$214, MATCH("Demand ID", 'E4 TB Allocation Details'!$A$18:$L$18, 0),FALSE), 'E2 Allocators'!$B$15:$W$358, MATCH('O5 Details by Class &amp; Accounts'!AA$18, 'E2 Allocators'!$B$15:$W$15, 0),FALSE)*$F213), 0, VLOOKUP(VLOOKUP($A213, 'E4 TB Allocation Details'!$A$18:$L$214, MATCH("Demand ID", 'E4 TB Allocation Details'!$A$18:$L$18, 0),FALSE), 'E2 Allocators'!$B$15:$W$358, MATCH('O5 Details by Class &amp; Accounts'!AA$18, 'E2 Allocators'!$B$15:$W$15, 0),FALSE)*$F213)</f>
        <v>0</v>
      </c>
      <c r="AB213" s="2190">
        <f>IF(ISERROR(VLOOKUP(VLOOKUP($A213, 'E4 TB Allocation Details'!$A$18:$L$214, MATCH("Demand ID", 'E4 TB Allocation Details'!$A$18:$L$18, 0),FALSE), 'E2 Allocators'!$B$15:$W$358, MATCH('O5 Details by Class &amp; Accounts'!AB$18, 'E2 Allocators'!$B$15:$W$15, 0),FALSE)*$F213), 0, VLOOKUP(VLOOKUP($A213, 'E4 TB Allocation Details'!$A$18:$L$214, MATCH("Demand ID", 'E4 TB Allocation Details'!$A$18:$L$18, 0),FALSE), 'E2 Allocators'!$B$15:$W$358, MATCH('O5 Details by Class &amp; Accounts'!AB$18, 'E2 Allocators'!$B$15:$W$15, 0),FALSE)*$F213)</f>
        <v>0</v>
      </c>
      <c r="AC213" s="2190">
        <f t="shared" si="47"/>
        <v>0</v>
      </c>
      <c r="AD213" s="2190">
        <f>IF(ISERROR(VLOOKUP(VLOOKUP($A213, 'E4 TB Allocation Details'!$A$18:$L$214, MATCH("Customer ID", 'E4 TB Allocation Details'!$A$18:$L$18, 0),FALSE), 'E2 Allocators'!$B$15:$W$358, MATCH('O5 Details by Class &amp; Accounts'!AD$18, 'E2 Allocators'!$B$15:$W$15, 0),FALSE)*$G213), 0, VLOOKUP(VLOOKUP($A213, 'E4 TB Allocation Details'!$A$18:$L$214, MATCH("Customer ID", 'E4 TB Allocation Details'!$A$18:$L$18, 0),FALSE), 'E2 Allocators'!$B$15:$W$358, MATCH('O5 Details by Class &amp; Accounts'!AD$18, 'E2 Allocators'!$B$15:$W$15, 0),FALSE)*$G213)</f>
        <v>0</v>
      </c>
      <c r="AE213" s="2190">
        <f>IF(ISERROR(VLOOKUP(VLOOKUP($A213, 'E4 TB Allocation Details'!$A$18:$L$214, MATCH("Customer ID", 'E4 TB Allocation Details'!$A$18:$L$18, 0),FALSE), 'E2 Allocators'!$B$15:$W$358, MATCH('O5 Details by Class &amp; Accounts'!AE$18, 'E2 Allocators'!$B$15:$W$15, 0),FALSE)*$G213), 0, VLOOKUP(VLOOKUP($A213, 'E4 TB Allocation Details'!$A$18:$L$214, MATCH("Customer ID", 'E4 TB Allocation Details'!$A$18:$L$18, 0),FALSE), 'E2 Allocators'!$B$15:$W$358, MATCH('O5 Details by Class &amp; Accounts'!AE$18, 'E2 Allocators'!$B$15:$W$15, 0),FALSE)*$G213)</f>
        <v>0</v>
      </c>
      <c r="AF213" s="2190">
        <f>IF(ISERROR(VLOOKUP(VLOOKUP($A213, 'E4 TB Allocation Details'!$A$18:$L$214, MATCH("Customer ID", 'E4 TB Allocation Details'!$A$18:$L$18, 0),FALSE), 'E2 Allocators'!$B$15:$W$358, MATCH('O5 Details by Class &amp; Accounts'!AF$18, 'E2 Allocators'!$B$15:$W$15, 0),FALSE)*$G213), 0, VLOOKUP(VLOOKUP($A213, 'E4 TB Allocation Details'!$A$18:$L$214, MATCH("Customer ID", 'E4 TB Allocation Details'!$A$18:$L$18, 0),FALSE), 'E2 Allocators'!$B$15:$W$358, MATCH('O5 Details by Class &amp; Accounts'!AF$18, 'E2 Allocators'!$B$15:$W$15, 0),FALSE)*$G213)</f>
        <v>0</v>
      </c>
      <c r="AG213" s="2190">
        <f>IF(ISERROR(VLOOKUP(VLOOKUP($A213, 'E4 TB Allocation Details'!$A$18:$L$214, MATCH("Customer ID", 'E4 TB Allocation Details'!$A$18:$L$18, 0),FALSE), 'E2 Allocators'!$B$15:$W$358, MATCH('O5 Details by Class &amp; Accounts'!AG$18, 'E2 Allocators'!$B$15:$W$15, 0),FALSE)*$G213), 0, VLOOKUP(VLOOKUP($A213, 'E4 TB Allocation Details'!$A$18:$L$214, MATCH("Customer ID", 'E4 TB Allocation Details'!$A$18:$L$18, 0),FALSE), 'E2 Allocators'!$B$15:$W$358, MATCH('O5 Details by Class &amp; Accounts'!AG$18, 'E2 Allocators'!$B$15:$W$15, 0),FALSE)*$G213)</f>
        <v>0</v>
      </c>
      <c r="AH213" s="2190">
        <f>IF(ISERROR(VLOOKUP(VLOOKUP($A213, 'E4 TB Allocation Details'!$A$18:$L$214, MATCH("Customer ID", 'E4 TB Allocation Details'!$A$18:$L$18, 0),FALSE), 'E2 Allocators'!$B$15:$W$358, MATCH('O5 Details by Class &amp; Accounts'!AH$18, 'E2 Allocators'!$B$15:$W$15, 0),FALSE)*$G213), 0, VLOOKUP(VLOOKUP($A213, 'E4 TB Allocation Details'!$A$18:$L$214, MATCH("Customer ID", 'E4 TB Allocation Details'!$A$18:$L$18, 0),FALSE), 'E2 Allocators'!$B$15:$W$358, MATCH('O5 Details by Class &amp; Accounts'!AH$18, 'E2 Allocators'!$B$15:$W$15, 0),FALSE)*$G213)</f>
        <v>0</v>
      </c>
      <c r="AI213" s="2190">
        <f>IF(ISERROR(VLOOKUP(VLOOKUP($A213, 'E4 TB Allocation Details'!$A$18:$L$214, MATCH("Customer ID", 'E4 TB Allocation Details'!$A$18:$L$18, 0),FALSE), 'E2 Allocators'!$B$15:$W$358, MATCH('O5 Details by Class &amp; Accounts'!AI$18, 'E2 Allocators'!$B$15:$W$15, 0),FALSE)*$G213), 0, VLOOKUP(VLOOKUP($A213, 'E4 TB Allocation Details'!$A$18:$L$214, MATCH("Customer ID", 'E4 TB Allocation Details'!$A$18:$L$18, 0),FALSE), 'E2 Allocators'!$B$15:$W$358, MATCH('O5 Details by Class &amp; Accounts'!AI$18, 'E2 Allocators'!$B$15:$W$15, 0),FALSE)*$G213)</f>
        <v>0</v>
      </c>
      <c r="AJ213" s="2190">
        <f>IF(ISERROR(VLOOKUP(VLOOKUP($A213, 'E4 TB Allocation Details'!$A$18:$L$214, MATCH("Customer ID", 'E4 TB Allocation Details'!$A$18:$L$18, 0),FALSE), 'E2 Allocators'!$B$15:$W$358, MATCH('O5 Details by Class &amp; Accounts'!AJ$18, 'E2 Allocators'!$B$15:$W$15, 0),FALSE)*$G213), 0, VLOOKUP(VLOOKUP($A213, 'E4 TB Allocation Details'!$A$18:$L$214, MATCH("Customer ID", 'E4 TB Allocation Details'!$A$18:$L$18, 0),FALSE), 'E2 Allocators'!$B$15:$W$358, MATCH('O5 Details by Class &amp; Accounts'!AJ$18, 'E2 Allocators'!$B$15:$W$15, 0),FALSE)*$G213)</f>
        <v>0</v>
      </c>
      <c r="AK213" s="2190">
        <f>IF(ISERROR(VLOOKUP(VLOOKUP($A213, 'E4 TB Allocation Details'!$A$18:$L$214, MATCH("Customer ID", 'E4 TB Allocation Details'!$A$18:$L$18, 0),FALSE), 'E2 Allocators'!$B$15:$W$358, MATCH('O5 Details by Class &amp; Accounts'!AK$18, 'E2 Allocators'!$B$15:$W$15, 0),FALSE)*$G213), 0, VLOOKUP(VLOOKUP($A213, 'E4 TB Allocation Details'!$A$18:$L$214, MATCH("Customer ID", 'E4 TB Allocation Details'!$A$18:$L$18, 0),FALSE), 'E2 Allocators'!$B$15:$W$358, MATCH('O5 Details by Class &amp; Accounts'!AK$18, 'E2 Allocators'!$B$15:$W$15, 0),FALSE)*$G213)</f>
        <v>0</v>
      </c>
      <c r="AL213" s="2190">
        <f>IF(ISERROR(VLOOKUP(VLOOKUP($A213, 'E4 TB Allocation Details'!$A$18:$L$214, MATCH("Customer ID", 'E4 TB Allocation Details'!$A$18:$L$18, 0),FALSE), 'E2 Allocators'!$B$15:$W$358, MATCH('O5 Details by Class &amp; Accounts'!AL$18, 'E2 Allocators'!$B$15:$W$15, 0),FALSE)*$G213), 0, VLOOKUP(VLOOKUP($A213, 'E4 TB Allocation Details'!$A$18:$L$214, MATCH("Customer ID", 'E4 TB Allocation Details'!$A$18:$L$18, 0),FALSE), 'E2 Allocators'!$B$15:$W$358, MATCH('O5 Details by Class &amp; Accounts'!AL$18, 'E2 Allocators'!$B$15:$W$15, 0),FALSE)*$G213)</f>
        <v>0</v>
      </c>
      <c r="AM213" s="2190">
        <f>IF(ISERROR(VLOOKUP(VLOOKUP($A213, 'E4 TB Allocation Details'!$A$18:$L$214, MATCH("Customer ID", 'E4 TB Allocation Details'!$A$18:$L$18, 0),FALSE), 'E2 Allocators'!$B$15:$W$358, MATCH('O5 Details by Class &amp; Accounts'!AM$18, 'E2 Allocators'!$B$15:$W$15, 0),FALSE)*$G213), 0, VLOOKUP(VLOOKUP($A213, 'E4 TB Allocation Details'!$A$18:$L$214, MATCH("Customer ID", 'E4 TB Allocation Details'!$A$18:$L$18, 0),FALSE), 'E2 Allocators'!$B$15:$W$358, MATCH('O5 Details by Class &amp; Accounts'!AM$18, 'E2 Allocators'!$B$15:$W$15, 0),FALSE)*$G213)</f>
        <v>0</v>
      </c>
      <c r="AN213" s="2190">
        <f>IF(ISERROR(VLOOKUP(VLOOKUP($A213, 'E4 TB Allocation Details'!$A$18:$L$214, MATCH("Customer ID", 'E4 TB Allocation Details'!$A$18:$L$18, 0),FALSE), 'E2 Allocators'!$B$15:$W$358, MATCH('O5 Details by Class &amp; Accounts'!AN$18, 'E2 Allocators'!$B$15:$W$15, 0),FALSE)*$G213), 0, VLOOKUP(VLOOKUP($A213, 'E4 TB Allocation Details'!$A$18:$L$214, MATCH("Customer ID", 'E4 TB Allocation Details'!$A$18:$L$18, 0),FALSE), 'E2 Allocators'!$B$15:$W$358, MATCH('O5 Details by Class &amp; Accounts'!AN$18, 'E2 Allocators'!$B$15:$W$15, 0),FALSE)*$G213)</f>
        <v>0</v>
      </c>
      <c r="AO213" s="2190">
        <f>IF(ISERROR(VLOOKUP(VLOOKUP($A213, 'E4 TB Allocation Details'!$A$18:$L$214, MATCH("Customer ID", 'E4 TB Allocation Details'!$A$18:$L$18, 0),FALSE), 'E2 Allocators'!$B$15:$W$358, MATCH('O5 Details by Class &amp; Accounts'!AO$18, 'E2 Allocators'!$B$15:$W$15, 0),FALSE)*$G213), 0, VLOOKUP(VLOOKUP($A213, 'E4 TB Allocation Details'!$A$18:$L$214, MATCH("Customer ID", 'E4 TB Allocation Details'!$A$18:$L$18, 0),FALSE), 'E2 Allocators'!$B$15:$W$358, MATCH('O5 Details by Class &amp; Accounts'!AO$18, 'E2 Allocators'!$B$15:$W$15, 0),FALSE)*$G213)</f>
        <v>0</v>
      </c>
      <c r="AP213" s="2190">
        <f>IF(ISERROR(VLOOKUP(VLOOKUP($A213, 'E4 TB Allocation Details'!$A$18:$L$214, MATCH("Customer ID", 'E4 TB Allocation Details'!$A$18:$L$18, 0),FALSE), 'E2 Allocators'!$B$15:$W$358, MATCH('O5 Details by Class &amp; Accounts'!AP$18, 'E2 Allocators'!$B$15:$W$15, 0),FALSE)*$G213), 0, VLOOKUP(VLOOKUP($A213, 'E4 TB Allocation Details'!$A$18:$L$214, MATCH("Customer ID", 'E4 TB Allocation Details'!$A$18:$L$18, 0),FALSE), 'E2 Allocators'!$B$15:$W$358, MATCH('O5 Details by Class &amp; Accounts'!AP$18, 'E2 Allocators'!$B$15:$W$15, 0),FALSE)*$G213)</f>
        <v>0</v>
      </c>
      <c r="AQ213" s="2190">
        <f>IF(ISERROR(VLOOKUP(VLOOKUP($A213, 'E4 TB Allocation Details'!$A$18:$L$214, MATCH("Customer ID", 'E4 TB Allocation Details'!$A$18:$L$18, 0),FALSE), 'E2 Allocators'!$B$15:$W$358, MATCH('O5 Details by Class &amp; Accounts'!AQ$18, 'E2 Allocators'!$B$15:$W$15, 0),FALSE)*$G213), 0, VLOOKUP(VLOOKUP($A213, 'E4 TB Allocation Details'!$A$18:$L$214, MATCH("Customer ID", 'E4 TB Allocation Details'!$A$18:$L$18, 0),FALSE), 'E2 Allocators'!$B$15:$W$358, MATCH('O5 Details by Class &amp; Accounts'!AQ$18, 'E2 Allocators'!$B$15:$W$15, 0),FALSE)*$G213)</f>
        <v>0</v>
      </c>
      <c r="AR213" s="2190">
        <f>IF(ISERROR(VLOOKUP(VLOOKUP($A213, 'E4 TB Allocation Details'!$A$18:$L$214, MATCH("Customer ID", 'E4 TB Allocation Details'!$A$18:$L$18, 0),FALSE), 'E2 Allocators'!$B$15:$W$358, MATCH('O5 Details by Class &amp; Accounts'!AR$18, 'E2 Allocators'!$B$15:$W$15, 0),FALSE)*$G213), 0, VLOOKUP(VLOOKUP($A213, 'E4 TB Allocation Details'!$A$18:$L$214, MATCH("Customer ID", 'E4 TB Allocation Details'!$A$18:$L$18, 0),FALSE), 'E2 Allocators'!$B$15:$W$358, MATCH('O5 Details by Class &amp; Accounts'!AR$18, 'E2 Allocators'!$B$15:$W$15, 0),FALSE)*$G213)</f>
        <v>0</v>
      </c>
      <c r="AS213" s="2190">
        <f>IF(ISERROR(VLOOKUP(VLOOKUP($A213, 'E4 TB Allocation Details'!$A$18:$L$214, MATCH("Customer ID", 'E4 TB Allocation Details'!$A$18:$L$18, 0),FALSE), 'E2 Allocators'!$B$15:$W$358, MATCH('O5 Details by Class &amp; Accounts'!AS$18, 'E2 Allocators'!$B$15:$W$15, 0),FALSE)*$G213), 0, VLOOKUP(VLOOKUP($A213, 'E4 TB Allocation Details'!$A$18:$L$214, MATCH("Customer ID", 'E4 TB Allocation Details'!$A$18:$L$18, 0),FALSE), 'E2 Allocators'!$B$15:$W$358, MATCH('O5 Details by Class &amp; Accounts'!AS$18, 'E2 Allocators'!$B$15:$W$15, 0),FALSE)*$G213)</f>
        <v>0</v>
      </c>
      <c r="AT213" s="2190">
        <f>IF(ISERROR(VLOOKUP(VLOOKUP($A213, 'E4 TB Allocation Details'!$A$18:$L$214, MATCH("Customer ID", 'E4 TB Allocation Details'!$A$18:$L$18, 0),FALSE), 'E2 Allocators'!$B$15:$W$358, MATCH('O5 Details by Class &amp; Accounts'!AT$18, 'E2 Allocators'!$B$15:$W$15, 0),FALSE)*$G213), 0, VLOOKUP(VLOOKUP($A213, 'E4 TB Allocation Details'!$A$18:$L$214, MATCH("Customer ID", 'E4 TB Allocation Details'!$A$18:$L$18, 0),FALSE), 'E2 Allocators'!$B$15:$W$358, MATCH('O5 Details by Class &amp; Accounts'!AT$18, 'E2 Allocators'!$B$15:$W$15, 0),FALSE)*$G213)</f>
        <v>0</v>
      </c>
      <c r="AU213" s="2190">
        <f>IF(ISERROR(VLOOKUP(VLOOKUP($A213, 'E4 TB Allocation Details'!$A$18:$L$214, MATCH("Customer ID", 'E4 TB Allocation Details'!$A$18:$L$18, 0),FALSE), 'E2 Allocators'!$B$15:$W$358, MATCH('O5 Details by Class &amp; Accounts'!AU$18, 'E2 Allocators'!$B$15:$W$15, 0),FALSE)*$G213), 0, VLOOKUP(VLOOKUP($A213, 'E4 TB Allocation Details'!$A$18:$L$214, MATCH("Customer ID", 'E4 TB Allocation Details'!$A$18:$L$18, 0),FALSE), 'E2 Allocators'!$B$15:$W$358, MATCH('O5 Details by Class &amp; Accounts'!AU$18, 'E2 Allocators'!$B$15:$W$15, 0),FALSE)*$G213)</f>
        <v>0</v>
      </c>
      <c r="AV213" s="2190">
        <f>IF(ISERROR(VLOOKUP(VLOOKUP($A213, 'E4 TB Allocation Details'!$A$18:$L$214, MATCH("Customer ID", 'E4 TB Allocation Details'!$A$18:$L$18, 0),FALSE), 'E2 Allocators'!$B$15:$W$358, MATCH('O5 Details by Class &amp; Accounts'!AV$18, 'E2 Allocators'!$B$15:$W$15, 0),FALSE)*$G213), 0, VLOOKUP(VLOOKUP($A213, 'E4 TB Allocation Details'!$A$18:$L$214, MATCH("Customer ID", 'E4 TB Allocation Details'!$A$18:$L$18, 0),FALSE), 'E2 Allocators'!$B$15:$W$358, MATCH('O5 Details by Class &amp; Accounts'!AV$18, 'E2 Allocators'!$B$15:$W$15, 0),FALSE)*$G213)</f>
        <v>0</v>
      </c>
      <c r="AW213" s="2190">
        <f>IF(ISERROR(VLOOKUP(VLOOKUP($A213, 'E4 TB Allocation Details'!$A$18:$L$214, MATCH("Customer ID", 'E4 TB Allocation Details'!$A$18:$L$18, 0),FALSE), 'E2 Allocators'!$B$15:$W$358, MATCH('O5 Details by Class &amp; Accounts'!AW$18, 'E2 Allocators'!$B$15:$W$15, 0),FALSE)*$G213), 0, VLOOKUP(VLOOKUP($A213, 'E4 TB Allocation Details'!$A$18:$L$214, MATCH("Customer ID", 'E4 TB Allocation Details'!$A$18:$L$18, 0),FALSE), 'E2 Allocators'!$B$15:$W$358, MATCH('O5 Details by Class &amp; Accounts'!AW$18, 'E2 Allocators'!$B$15:$W$15, 0),FALSE)*$G213)</f>
        <v>0</v>
      </c>
      <c r="AX213" s="2190">
        <f t="shared" si="51"/>
        <v>0</v>
      </c>
      <c r="AY213" s="2190">
        <f>IF(ISERROR(VLOOKUP(VLOOKUP($A213, 'E4 TB Allocation Details'!$A$18:$L$214, MATCH("Misc ID", 'E4 TB Allocation Details'!$A$18:$L$18, 0),FALSE), 'E2 Allocators'!$B$15:$W$358, MATCH('O5 Details by Class &amp; Accounts'!AY$18, 'E2 Allocators'!$B$15:$W$15, 0),FALSE)*$E213), 0, VLOOKUP(VLOOKUP($A213, 'E4 TB Allocation Details'!$A$18:$L$214, MATCH("Misc ID", 'E4 TB Allocation Details'!$A$18:$L$18, 0),FALSE), 'E2 Allocators'!$B$15:$W$358, MATCH('O5 Details by Class &amp; Accounts'!AY$18, 'E2 Allocators'!$B$15:$W$15, 0),FALSE)*$E213)</f>
        <v>0</v>
      </c>
      <c r="AZ213" s="2190">
        <f>IF(ISERROR(VLOOKUP(VLOOKUP($A213, 'E4 TB Allocation Details'!$A$18:$L$214, MATCH("Misc ID", 'E4 TB Allocation Details'!$A$18:$L$18, 0),FALSE), 'E2 Allocators'!$B$15:$W$358, MATCH('O5 Details by Class &amp; Accounts'!AZ$18, 'E2 Allocators'!$B$15:$W$15, 0),FALSE)*$E213), 0, VLOOKUP(VLOOKUP($A213, 'E4 TB Allocation Details'!$A$18:$L$214, MATCH("Misc ID", 'E4 TB Allocation Details'!$A$18:$L$18, 0),FALSE), 'E2 Allocators'!$B$15:$W$358, MATCH('O5 Details by Class &amp; Accounts'!AZ$18, 'E2 Allocators'!$B$15:$W$15, 0),FALSE)*$E213)</f>
        <v>0</v>
      </c>
      <c r="BA213" s="2190">
        <f>IF(ISERROR(VLOOKUP(VLOOKUP($A213, 'E4 TB Allocation Details'!$A$18:$L$214, MATCH("Misc ID", 'E4 TB Allocation Details'!$A$18:$L$18, 0),FALSE), 'E2 Allocators'!$B$15:$W$358, MATCH('O5 Details by Class &amp; Accounts'!BA$18, 'E2 Allocators'!$B$15:$W$15, 0),FALSE)*$E213), 0, VLOOKUP(VLOOKUP($A213, 'E4 TB Allocation Details'!$A$18:$L$214, MATCH("Misc ID", 'E4 TB Allocation Details'!$A$18:$L$18, 0),FALSE), 'E2 Allocators'!$B$15:$W$358, MATCH('O5 Details by Class &amp; Accounts'!BA$18, 'E2 Allocators'!$B$15:$W$15, 0),FALSE)*$E213)</f>
        <v>0</v>
      </c>
      <c r="BB213" s="2190">
        <f>IF(ISERROR(VLOOKUP(VLOOKUP($A213, 'E4 TB Allocation Details'!$A$18:$L$214, MATCH("Misc ID", 'E4 TB Allocation Details'!$A$18:$L$18, 0),FALSE), 'E2 Allocators'!$B$15:$W$358, MATCH('O5 Details by Class &amp; Accounts'!BB$18, 'E2 Allocators'!$B$15:$W$15, 0),FALSE)*$E213), 0, VLOOKUP(VLOOKUP($A213, 'E4 TB Allocation Details'!$A$18:$L$214, MATCH("Misc ID", 'E4 TB Allocation Details'!$A$18:$L$18, 0),FALSE), 'E2 Allocators'!$B$15:$W$358, MATCH('O5 Details by Class &amp; Accounts'!BB$18, 'E2 Allocators'!$B$15:$W$15, 0),FALSE)*$E213)</f>
        <v>0</v>
      </c>
      <c r="BC213" s="2190">
        <f>IF(ISERROR(VLOOKUP(VLOOKUP($A213, 'E4 TB Allocation Details'!$A$18:$L$214, MATCH("Misc ID", 'E4 TB Allocation Details'!$A$18:$L$18, 0),FALSE), 'E2 Allocators'!$B$15:$W$358, MATCH('O5 Details by Class &amp; Accounts'!BC$18, 'E2 Allocators'!$B$15:$W$15, 0),FALSE)*$E213), 0, VLOOKUP(VLOOKUP($A213, 'E4 TB Allocation Details'!$A$18:$L$214, MATCH("Misc ID", 'E4 TB Allocation Details'!$A$18:$L$18, 0),FALSE), 'E2 Allocators'!$B$15:$W$358, MATCH('O5 Details by Class &amp; Accounts'!BC$18, 'E2 Allocators'!$B$15:$W$15, 0),FALSE)*$E213)</f>
        <v>0</v>
      </c>
      <c r="BD213" s="2190">
        <f>IF(ISERROR(VLOOKUP(VLOOKUP($A213, 'E4 TB Allocation Details'!$A$18:$L$214, MATCH("Misc ID", 'E4 TB Allocation Details'!$A$18:$L$18, 0),FALSE), 'E2 Allocators'!$B$15:$W$358, MATCH('O5 Details by Class &amp; Accounts'!BD$18, 'E2 Allocators'!$B$15:$W$15, 0),FALSE)*$E213), 0, VLOOKUP(VLOOKUP($A213, 'E4 TB Allocation Details'!$A$18:$L$214, MATCH("Misc ID", 'E4 TB Allocation Details'!$A$18:$L$18, 0),FALSE), 'E2 Allocators'!$B$15:$W$358, MATCH('O5 Details by Class &amp; Accounts'!BD$18, 'E2 Allocators'!$B$15:$W$15, 0),FALSE)*$E213)</f>
        <v>0</v>
      </c>
      <c r="BE213" s="2190">
        <f>IF(ISERROR(VLOOKUP(VLOOKUP($A213, 'E4 TB Allocation Details'!$A$18:$L$214, MATCH("Misc ID", 'E4 TB Allocation Details'!$A$18:$L$18, 0),FALSE), 'E2 Allocators'!$B$15:$W$358, MATCH('O5 Details by Class &amp; Accounts'!BE$18, 'E2 Allocators'!$B$15:$W$15, 0),FALSE)*$E213), 0, VLOOKUP(VLOOKUP($A213, 'E4 TB Allocation Details'!$A$18:$L$214, MATCH("Misc ID", 'E4 TB Allocation Details'!$A$18:$L$18, 0),FALSE), 'E2 Allocators'!$B$15:$W$358, MATCH('O5 Details by Class &amp; Accounts'!BE$18, 'E2 Allocators'!$B$15:$W$15, 0),FALSE)*$E213)</f>
        <v>0</v>
      </c>
      <c r="BF213" s="2190">
        <f>IF(ISERROR(VLOOKUP(VLOOKUP($A213, 'E4 TB Allocation Details'!$A$18:$L$214, MATCH("Misc ID", 'E4 TB Allocation Details'!$A$18:$L$18, 0),FALSE), 'E2 Allocators'!$B$15:$W$358, MATCH('O5 Details by Class &amp; Accounts'!BF$18, 'E2 Allocators'!$B$15:$W$15, 0),FALSE)*$E213), 0, VLOOKUP(VLOOKUP($A213, 'E4 TB Allocation Details'!$A$18:$L$214, MATCH("Misc ID", 'E4 TB Allocation Details'!$A$18:$L$18, 0),FALSE), 'E2 Allocators'!$B$15:$W$358, MATCH('O5 Details by Class &amp; Accounts'!BF$18, 'E2 Allocators'!$B$15:$W$15, 0),FALSE)*$E213)</f>
        <v>0</v>
      </c>
      <c r="BG213" s="2190">
        <f>IF(ISERROR(VLOOKUP(VLOOKUP($A213, 'E4 TB Allocation Details'!$A$18:$L$214, MATCH("Misc ID", 'E4 TB Allocation Details'!$A$18:$L$18, 0),FALSE), 'E2 Allocators'!$B$15:$W$358, MATCH('O5 Details by Class &amp; Accounts'!BG$18, 'E2 Allocators'!$B$15:$W$15, 0),FALSE)*$E213), 0, VLOOKUP(VLOOKUP($A213, 'E4 TB Allocation Details'!$A$18:$L$214, MATCH("Misc ID", 'E4 TB Allocation Details'!$A$18:$L$18, 0),FALSE), 'E2 Allocators'!$B$15:$W$358, MATCH('O5 Details by Class &amp; Accounts'!BG$18, 'E2 Allocators'!$B$15:$W$15, 0),FALSE)*$E213)</f>
        <v>0</v>
      </c>
      <c r="BH213" s="2190">
        <f>IF(ISERROR(VLOOKUP(VLOOKUP($A213, 'E4 TB Allocation Details'!$A$18:$L$214, MATCH("Misc ID", 'E4 TB Allocation Details'!$A$18:$L$18, 0),FALSE), 'E2 Allocators'!$B$15:$W$358, MATCH('O5 Details by Class &amp; Accounts'!BH$18, 'E2 Allocators'!$B$15:$W$15, 0),FALSE)*$E213), 0, VLOOKUP(VLOOKUP($A213, 'E4 TB Allocation Details'!$A$18:$L$214, MATCH("Misc ID", 'E4 TB Allocation Details'!$A$18:$L$18, 0),FALSE), 'E2 Allocators'!$B$15:$W$358, MATCH('O5 Details by Class &amp; Accounts'!BH$18, 'E2 Allocators'!$B$15:$W$15, 0),FALSE)*$E213)</f>
        <v>0</v>
      </c>
      <c r="BI213" s="2190">
        <f>IF(ISERROR(VLOOKUP(VLOOKUP($A213, 'E4 TB Allocation Details'!$A$18:$L$214, MATCH("Misc ID", 'E4 TB Allocation Details'!$A$18:$L$18, 0),FALSE), 'E2 Allocators'!$B$15:$W$358, MATCH('O5 Details by Class &amp; Accounts'!BI$18, 'E2 Allocators'!$B$15:$W$15, 0),FALSE)*$E213), 0, VLOOKUP(VLOOKUP($A213, 'E4 TB Allocation Details'!$A$18:$L$214, MATCH("Misc ID", 'E4 TB Allocation Details'!$A$18:$L$18, 0),FALSE), 'E2 Allocators'!$B$15:$W$358, MATCH('O5 Details by Class &amp; Accounts'!BI$18, 'E2 Allocators'!$B$15:$W$15, 0),FALSE)*$E213)</f>
        <v>0</v>
      </c>
      <c r="BJ213" s="2190">
        <f>IF(ISERROR(VLOOKUP(VLOOKUP($A213, 'E4 TB Allocation Details'!$A$18:$L$214, MATCH("Misc ID", 'E4 TB Allocation Details'!$A$18:$L$18, 0),FALSE), 'E2 Allocators'!$B$15:$W$358, MATCH('O5 Details by Class &amp; Accounts'!BJ$18, 'E2 Allocators'!$B$15:$W$15, 0),FALSE)*$E213), 0, VLOOKUP(VLOOKUP($A213, 'E4 TB Allocation Details'!$A$18:$L$214, MATCH("Misc ID", 'E4 TB Allocation Details'!$A$18:$L$18, 0),FALSE), 'E2 Allocators'!$B$15:$W$358, MATCH('O5 Details by Class &amp; Accounts'!BJ$18, 'E2 Allocators'!$B$15:$W$15, 0),FALSE)*$E213)</f>
        <v>0</v>
      </c>
      <c r="BK213" s="2190">
        <f>IF(ISERROR(VLOOKUP(VLOOKUP($A213, 'E4 TB Allocation Details'!$A$18:$L$214, MATCH("Misc ID", 'E4 TB Allocation Details'!$A$18:$L$18, 0),FALSE), 'E2 Allocators'!$B$15:$W$358, MATCH('O5 Details by Class &amp; Accounts'!BK$18, 'E2 Allocators'!$B$15:$W$15, 0),FALSE)*$E213), 0, VLOOKUP(VLOOKUP($A213, 'E4 TB Allocation Details'!$A$18:$L$214, MATCH("Misc ID", 'E4 TB Allocation Details'!$A$18:$L$18, 0),FALSE), 'E2 Allocators'!$B$15:$W$358, MATCH('O5 Details by Class &amp; Accounts'!BK$18, 'E2 Allocators'!$B$15:$W$15, 0),FALSE)*$E213)</f>
        <v>0</v>
      </c>
      <c r="BL213" s="2190">
        <f>IF(ISERROR(VLOOKUP(VLOOKUP($A213, 'E4 TB Allocation Details'!$A$18:$L$214, MATCH("Misc ID", 'E4 TB Allocation Details'!$A$18:$L$18, 0),FALSE), 'E2 Allocators'!$B$15:$W$358, MATCH('O5 Details by Class &amp; Accounts'!BL$18, 'E2 Allocators'!$B$15:$W$15, 0),FALSE)*$E213), 0, VLOOKUP(VLOOKUP($A213, 'E4 TB Allocation Details'!$A$18:$L$214, MATCH("Misc ID", 'E4 TB Allocation Details'!$A$18:$L$18, 0),FALSE), 'E2 Allocators'!$B$15:$W$358, MATCH('O5 Details by Class &amp; Accounts'!BL$18, 'E2 Allocators'!$B$15:$W$15, 0),FALSE)*$E213)</f>
        <v>0</v>
      </c>
      <c r="BM213" s="2190">
        <f>IF(ISERROR(VLOOKUP(VLOOKUP($A213, 'E4 TB Allocation Details'!$A$18:$L$214, MATCH("Misc ID", 'E4 TB Allocation Details'!$A$18:$L$18, 0),FALSE), 'E2 Allocators'!$B$15:$W$358, MATCH('O5 Details by Class &amp; Accounts'!BM$18, 'E2 Allocators'!$B$15:$W$15, 0),FALSE)*$E213), 0, VLOOKUP(VLOOKUP($A213, 'E4 TB Allocation Details'!$A$18:$L$214, MATCH("Misc ID", 'E4 TB Allocation Details'!$A$18:$L$18, 0),FALSE), 'E2 Allocators'!$B$15:$W$358, MATCH('O5 Details by Class &amp; Accounts'!BM$18, 'E2 Allocators'!$B$15:$W$15, 0),FALSE)*$E213)</f>
        <v>0</v>
      </c>
      <c r="BN213" s="2190">
        <f>IF(ISERROR(VLOOKUP(VLOOKUP($A213, 'E4 TB Allocation Details'!$A$18:$L$214, MATCH("Misc ID", 'E4 TB Allocation Details'!$A$18:$L$18, 0),FALSE), 'E2 Allocators'!$B$15:$W$358, MATCH('O5 Details by Class &amp; Accounts'!BN$18, 'E2 Allocators'!$B$15:$W$15, 0),FALSE)*$E213), 0, VLOOKUP(VLOOKUP($A213, 'E4 TB Allocation Details'!$A$18:$L$214, MATCH("Misc ID", 'E4 TB Allocation Details'!$A$18:$L$18, 0),FALSE), 'E2 Allocators'!$B$15:$W$358, MATCH('O5 Details by Class &amp; Accounts'!BN$18, 'E2 Allocators'!$B$15:$W$15, 0),FALSE)*$E213)</f>
        <v>0</v>
      </c>
      <c r="BO213" s="2190">
        <f>IF(ISERROR(VLOOKUP(VLOOKUP($A213, 'E4 TB Allocation Details'!$A$18:$L$214, MATCH("Misc ID", 'E4 TB Allocation Details'!$A$18:$L$18, 0),FALSE), 'E2 Allocators'!$B$15:$W$358, MATCH('O5 Details by Class &amp; Accounts'!BO$18, 'E2 Allocators'!$B$15:$W$15, 0),FALSE)*$E213), 0, VLOOKUP(VLOOKUP($A213, 'E4 TB Allocation Details'!$A$18:$L$214, MATCH("Misc ID", 'E4 TB Allocation Details'!$A$18:$L$18, 0),FALSE), 'E2 Allocators'!$B$15:$W$358, MATCH('O5 Details by Class &amp; Accounts'!BO$18, 'E2 Allocators'!$B$15:$W$15, 0),FALSE)*$E213)</f>
        <v>0</v>
      </c>
      <c r="BP213" s="2190">
        <f>IF(ISERROR(VLOOKUP(VLOOKUP($A213, 'E4 TB Allocation Details'!$A$18:$L$214, MATCH("Misc ID", 'E4 TB Allocation Details'!$A$18:$L$18, 0),FALSE), 'E2 Allocators'!$B$15:$W$358, MATCH('O5 Details by Class &amp; Accounts'!BP$18, 'E2 Allocators'!$B$15:$W$15, 0),FALSE)*$E213), 0, VLOOKUP(VLOOKUP($A213, 'E4 TB Allocation Details'!$A$18:$L$214, MATCH("Misc ID", 'E4 TB Allocation Details'!$A$18:$L$18, 0),FALSE), 'E2 Allocators'!$B$15:$W$358, MATCH('O5 Details by Class &amp; Accounts'!BP$18, 'E2 Allocators'!$B$15:$W$15, 0),FALSE)*$E213)</f>
        <v>0</v>
      </c>
      <c r="BQ213" s="2190">
        <f>IF(ISERROR(VLOOKUP(VLOOKUP($A213, 'E4 TB Allocation Details'!$A$18:$L$214, MATCH("Misc ID", 'E4 TB Allocation Details'!$A$18:$L$18, 0),FALSE), 'E2 Allocators'!$B$15:$W$358, MATCH('O5 Details by Class &amp; Accounts'!BQ$18, 'E2 Allocators'!$B$15:$W$15, 0),FALSE)*$E213), 0, VLOOKUP(VLOOKUP($A213, 'E4 TB Allocation Details'!$A$18:$L$214, MATCH("Misc ID", 'E4 TB Allocation Details'!$A$18:$L$18, 0),FALSE), 'E2 Allocators'!$B$15:$W$358, MATCH('O5 Details by Class &amp; Accounts'!BQ$18, 'E2 Allocators'!$B$15:$W$15, 0),FALSE)*$E213)</f>
        <v>0</v>
      </c>
      <c r="BR213" s="2190">
        <f>IF(ISERROR(VLOOKUP(VLOOKUP($A213, 'E4 TB Allocation Details'!$A$18:$L$214, MATCH("Misc ID", 'E4 TB Allocation Details'!$A$18:$L$18, 0),FALSE), 'E2 Allocators'!$B$15:$W$358, MATCH('O5 Details by Class &amp; Accounts'!BR$18, 'E2 Allocators'!$B$15:$W$15, 0),FALSE)*$E213), 0, VLOOKUP(VLOOKUP($A213, 'E4 TB Allocation Details'!$A$18:$L$214, MATCH("Misc ID", 'E4 TB Allocation Details'!$A$18:$L$18, 0),FALSE), 'E2 Allocators'!$B$15:$W$358, MATCH('O5 Details by Class &amp; Accounts'!BR$18, 'E2 Allocators'!$B$15:$W$15, 0),FALSE)*$E213)</f>
        <v>0</v>
      </c>
      <c r="BS213" s="2190">
        <f t="shared" si="48"/>
        <v>0</v>
      </c>
      <c r="BT213" s="2190">
        <f>IF(ISERROR(VLOOKUP(VLOOKUP($A213, 'E4 TB Allocation Details'!$A$18:$L$214, MATCH("A &amp; G ID", 'E4 TB Allocation Details'!$A$18:$L$18, 0),FALSE), 'E2 Allocators'!$B$15:$W$358, MATCH('O5 Details by Class &amp; Accounts'!BT$18, 'E2 Allocators'!$B$15:$W$15, 0),FALSE)*$E213), 0, VLOOKUP(VLOOKUP($A213, 'E4 TB Allocation Details'!$A$18:$L$214, MATCH("A &amp; G ID", 'E4 TB Allocation Details'!$A$18:$L$18, 0),FALSE), 'E2 Allocators'!$B$15:$W$358, MATCH('O5 Details by Class &amp; Accounts'!BT$18, 'E2 Allocators'!$B$15:$W$15, 0),FALSE)*$E213)</f>
        <v>0</v>
      </c>
      <c r="BU213" s="2190">
        <f>IF(ISERROR(VLOOKUP(VLOOKUP($A213, 'E4 TB Allocation Details'!$A$18:$L$214, MATCH("A &amp; G ID", 'E4 TB Allocation Details'!$A$18:$L$18, 0),FALSE), 'E2 Allocators'!$B$15:$W$358, MATCH('O5 Details by Class &amp; Accounts'!BU$18, 'E2 Allocators'!$B$15:$W$15, 0),FALSE)*$E213), 0, VLOOKUP(VLOOKUP($A213, 'E4 TB Allocation Details'!$A$18:$L$214, MATCH("A &amp; G ID", 'E4 TB Allocation Details'!$A$18:$L$18, 0),FALSE), 'E2 Allocators'!$B$15:$W$358, MATCH('O5 Details by Class &amp; Accounts'!BU$18, 'E2 Allocators'!$B$15:$W$15, 0),FALSE)*$E213)</f>
        <v>0</v>
      </c>
      <c r="BV213" s="2190">
        <f>IF(ISERROR(VLOOKUP(VLOOKUP($A213, 'E4 TB Allocation Details'!$A$18:$L$214, MATCH("A &amp; G ID", 'E4 TB Allocation Details'!$A$18:$L$18, 0),FALSE), 'E2 Allocators'!$B$15:$W$358, MATCH('O5 Details by Class &amp; Accounts'!BV$18, 'E2 Allocators'!$B$15:$W$15, 0),FALSE)*$E213), 0, VLOOKUP(VLOOKUP($A213, 'E4 TB Allocation Details'!$A$18:$L$214, MATCH("A &amp; G ID", 'E4 TB Allocation Details'!$A$18:$L$18, 0),FALSE), 'E2 Allocators'!$B$15:$W$358, MATCH('O5 Details by Class &amp; Accounts'!BV$18, 'E2 Allocators'!$B$15:$W$15, 0),FALSE)*$E213)</f>
        <v>0</v>
      </c>
      <c r="BW213" s="2190">
        <f>IF(ISERROR(VLOOKUP(VLOOKUP($A213, 'E4 TB Allocation Details'!$A$18:$L$214, MATCH("A &amp; G ID", 'E4 TB Allocation Details'!$A$18:$L$18, 0),FALSE), 'E2 Allocators'!$B$15:$W$358, MATCH('O5 Details by Class &amp; Accounts'!BW$18, 'E2 Allocators'!$B$15:$W$15, 0),FALSE)*$E213), 0, VLOOKUP(VLOOKUP($A213, 'E4 TB Allocation Details'!$A$18:$L$214, MATCH("A &amp; G ID", 'E4 TB Allocation Details'!$A$18:$L$18, 0),FALSE), 'E2 Allocators'!$B$15:$W$358, MATCH('O5 Details by Class &amp; Accounts'!BW$18, 'E2 Allocators'!$B$15:$W$15, 0),FALSE)*$E213)</f>
        <v>0</v>
      </c>
      <c r="BX213" s="2190">
        <f>IF(ISERROR(VLOOKUP(VLOOKUP($A213, 'E4 TB Allocation Details'!$A$18:$L$214, MATCH("A &amp; G ID", 'E4 TB Allocation Details'!$A$18:$L$18, 0),FALSE), 'E2 Allocators'!$B$15:$W$358, MATCH('O5 Details by Class &amp; Accounts'!BX$18, 'E2 Allocators'!$B$15:$W$15, 0),FALSE)*$E213), 0, VLOOKUP(VLOOKUP($A213, 'E4 TB Allocation Details'!$A$18:$L$214, MATCH("A &amp; G ID", 'E4 TB Allocation Details'!$A$18:$L$18, 0),FALSE), 'E2 Allocators'!$B$15:$W$358, MATCH('O5 Details by Class &amp; Accounts'!BX$18, 'E2 Allocators'!$B$15:$W$15, 0),FALSE)*$E213)</f>
        <v>0</v>
      </c>
      <c r="BY213" s="2190">
        <f>IF(ISERROR(VLOOKUP(VLOOKUP($A213, 'E4 TB Allocation Details'!$A$18:$L$214, MATCH("A &amp; G ID", 'E4 TB Allocation Details'!$A$18:$L$18, 0),FALSE), 'E2 Allocators'!$B$15:$W$358, MATCH('O5 Details by Class &amp; Accounts'!BY$18, 'E2 Allocators'!$B$15:$W$15, 0),FALSE)*$E213), 0, VLOOKUP(VLOOKUP($A213, 'E4 TB Allocation Details'!$A$18:$L$214, MATCH("A &amp; G ID", 'E4 TB Allocation Details'!$A$18:$L$18, 0),FALSE), 'E2 Allocators'!$B$15:$W$358, MATCH('O5 Details by Class &amp; Accounts'!BY$18, 'E2 Allocators'!$B$15:$W$15, 0),FALSE)*$E213)</f>
        <v>0</v>
      </c>
      <c r="BZ213" s="2190">
        <f>IF(ISERROR(VLOOKUP(VLOOKUP($A213, 'E4 TB Allocation Details'!$A$18:$L$214, MATCH("A &amp; G ID", 'E4 TB Allocation Details'!$A$18:$L$18, 0),FALSE), 'E2 Allocators'!$B$15:$W$358, MATCH('O5 Details by Class &amp; Accounts'!BZ$18, 'E2 Allocators'!$B$15:$W$15, 0),FALSE)*$E213), 0, VLOOKUP(VLOOKUP($A213, 'E4 TB Allocation Details'!$A$18:$L$214, MATCH("A &amp; G ID", 'E4 TB Allocation Details'!$A$18:$L$18, 0),FALSE), 'E2 Allocators'!$B$15:$W$358, MATCH('O5 Details by Class &amp; Accounts'!BZ$18, 'E2 Allocators'!$B$15:$W$15, 0),FALSE)*$E213)</f>
        <v>0</v>
      </c>
      <c r="CA213" s="2190">
        <f>IF(ISERROR(VLOOKUP(VLOOKUP($A213, 'E4 TB Allocation Details'!$A$18:$L$214, MATCH("A &amp; G ID", 'E4 TB Allocation Details'!$A$18:$L$18, 0),FALSE), 'E2 Allocators'!$B$15:$W$358, MATCH('O5 Details by Class &amp; Accounts'!CA$18, 'E2 Allocators'!$B$15:$W$15, 0),FALSE)*$E213), 0, VLOOKUP(VLOOKUP($A213, 'E4 TB Allocation Details'!$A$18:$L$214, MATCH("A &amp; G ID", 'E4 TB Allocation Details'!$A$18:$L$18, 0),FALSE), 'E2 Allocators'!$B$15:$W$358, MATCH('O5 Details by Class &amp; Accounts'!CA$18, 'E2 Allocators'!$B$15:$W$15, 0),FALSE)*$E213)</f>
        <v>0</v>
      </c>
      <c r="CB213" s="2190">
        <f>IF(ISERROR(VLOOKUP(VLOOKUP($A213, 'E4 TB Allocation Details'!$A$18:$L$214, MATCH("A &amp; G ID", 'E4 TB Allocation Details'!$A$18:$L$18, 0),FALSE), 'E2 Allocators'!$B$15:$W$358, MATCH('O5 Details by Class &amp; Accounts'!CB$18, 'E2 Allocators'!$B$15:$W$15, 0),FALSE)*$E213), 0, VLOOKUP(VLOOKUP($A213, 'E4 TB Allocation Details'!$A$18:$L$214, MATCH("A &amp; G ID", 'E4 TB Allocation Details'!$A$18:$L$18, 0),FALSE), 'E2 Allocators'!$B$15:$W$358, MATCH('O5 Details by Class &amp; Accounts'!CB$18, 'E2 Allocators'!$B$15:$W$15, 0),FALSE)*$E213)</f>
        <v>0</v>
      </c>
      <c r="CC213" s="2190">
        <f>IF(ISERROR(VLOOKUP(VLOOKUP($A213, 'E4 TB Allocation Details'!$A$18:$L$214, MATCH("A &amp; G ID", 'E4 TB Allocation Details'!$A$18:$L$18, 0),FALSE), 'E2 Allocators'!$B$15:$W$358, MATCH('O5 Details by Class &amp; Accounts'!CC$18, 'E2 Allocators'!$B$15:$W$15, 0),FALSE)*$E213), 0, VLOOKUP(VLOOKUP($A213, 'E4 TB Allocation Details'!$A$18:$L$214, MATCH("A &amp; G ID", 'E4 TB Allocation Details'!$A$18:$L$18, 0),FALSE), 'E2 Allocators'!$B$15:$W$358, MATCH('O5 Details by Class &amp; Accounts'!CC$18, 'E2 Allocators'!$B$15:$W$15, 0),FALSE)*$E213)</f>
        <v>0</v>
      </c>
      <c r="CD213" s="2190">
        <f>IF(ISERROR(VLOOKUP(VLOOKUP($A213, 'E4 TB Allocation Details'!$A$18:$L$214, MATCH("A &amp; G ID", 'E4 TB Allocation Details'!$A$18:$L$18, 0),FALSE), 'E2 Allocators'!$B$15:$W$358, MATCH('O5 Details by Class &amp; Accounts'!CD$18, 'E2 Allocators'!$B$15:$W$15, 0),FALSE)*$E213), 0, VLOOKUP(VLOOKUP($A213, 'E4 TB Allocation Details'!$A$18:$L$214, MATCH("A &amp; G ID", 'E4 TB Allocation Details'!$A$18:$L$18, 0),FALSE), 'E2 Allocators'!$B$15:$W$358, MATCH('O5 Details by Class &amp; Accounts'!CD$18, 'E2 Allocators'!$B$15:$W$15, 0),FALSE)*$E213)</f>
        <v>0</v>
      </c>
      <c r="CE213" s="2190">
        <f>IF(ISERROR(VLOOKUP(VLOOKUP($A213, 'E4 TB Allocation Details'!$A$18:$L$214, MATCH("A &amp; G ID", 'E4 TB Allocation Details'!$A$18:$L$18, 0),FALSE), 'E2 Allocators'!$B$15:$W$358, MATCH('O5 Details by Class &amp; Accounts'!CE$18, 'E2 Allocators'!$B$15:$W$15, 0),FALSE)*$E213), 0, VLOOKUP(VLOOKUP($A213, 'E4 TB Allocation Details'!$A$18:$L$214, MATCH("A &amp; G ID", 'E4 TB Allocation Details'!$A$18:$L$18, 0),FALSE), 'E2 Allocators'!$B$15:$W$358, MATCH('O5 Details by Class &amp; Accounts'!CE$18, 'E2 Allocators'!$B$15:$W$15, 0),FALSE)*$E213)</f>
        <v>0</v>
      </c>
      <c r="CF213" s="2190">
        <f>IF(ISERROR(VLOOKUP(VLOOKUP($A213, 'E4 TB Allocation Details'!$A$18:$L$214, MATCH("A &amp; G ID", 'E4 TB Allocation Details'!$A$18:$L$18, 0),FALSE), 'E2 Allocators'!$B$15:$W$358, MATCH('O5 Details by Class &amp; Accounts'!CF$18, 'E2 Allocators'!$B$15:$W$15, 0),FALSE)*$E213), 0, VLOOKUP(VLOOKUP($A213, 'E4 TB Allocation Details'!$A$18:$L$214, MATCH("A &amp; G ID", 'E4 TB Allocation Details'!$A$18:$L$18, 0),FALSE), 'E2 Allocators'!$B$15:$W$358, MATCH('O5 Details by Class &amp; Accounts'!CF$18, 'E2 Allocators'!$B$15:$W$15, 0),FALSE)*$E213)</f>
        <v>0</v>
      </c>
      <c r="CG213" s="2190">
        <f>IF(ISERROR(VLOOKUP(VLOOKUP($A213, 'E4 TB Allocation Details'!$A$18:$L$214, MATCH("A &amp; G ID", 'E4 TB Allocation Details'!$A$18:$L$18, 0),FALSE), 'E2 Allocators'!$B$15:$W$358, MATCH('O5 Details by Class &amp; Accounts'!CG$18, 'E2 Allocators'!$B$15:$W$15, 0),FALSE)*$E213), 0, VLOOKUP(VLOOKUP($A213, 'E4 TB Allocation Details'!$A$18:$L$214, MATCH("A &amp; G ID", 'E4 TB Allocation Details'!$A$18:$L$18, 0),FALSE), 'E2 Allocators'!$B$15:$W$358, MATCH('O5 Details by Class &amp; Accounts'!CG$18, 'E2 Allocators'!$B$15:$W$15, 0),FALSE)*$E213)</f>
        <v>0</v>
      </c>
      <c r="CH213" s="2190">
        <f>IF(ISERROR(VLOOKUP(VLOOKUP($A213, 'E4 TB Allocation Details'!$A$18:$L$214, MATCH("A &amp; G ID", 'E4 TB Allocation Details'!$A$18:$L$18, 0),FALSE), 'E2 Allocators'!$B$15:$W$358, MATCH('O5 Details by Class &amp; Accounts'!CH$18, 'E2 Allocators'!$B$15:$W$15, 0),FALSE)*$E213), 0, VLOOKUP(VLOOKUP($A213, 'E4 TB Allocation Details'!$A$18:$L$214, MATCH("A &amp; G ID", 'E4 TB Allocation Details'!$A$18:$L$18, 0),FALSE), 'E2 Allocators'!$B$15:$W$358, MATCH('O5 Details by Class &amp; Accounts'!CH$18, 'E2 Allocators'!$B$15:$W$15, 0),FALSE)*$E213)</f>
        <v>0</v>
      </c>
      <c r="CI213" s="2190">
        <f>IF(ISERROR(VLOOKUP(VLOOKUP($A213, 'E4 TB Allocation Details'!$A$18:$L$214, MATCH("A &amp; G ID", 'E4 TB Allocation Details'!$A$18:$L$18, 0),FALSE), 'E2 Allocators'!$B$15:$W$358, MATCH('O5 Details by Class &amp; Accounts'!CI$18, 'E2 Allocators'!$B$15:$W$15, 0),FALSE)*$E213), 0, VLOOKUP(VLOOKUP($A213, 'E4 TB Allocation Details'!$A$18:$L$214, MATCH("A &amp; G ID", 'E4 TB Allocation Details'!$A$18:$L$18, 0),FALSE), 'E2 Allocators'!$B$15:$W$358, MATCH('O5 Details by Class &amp; Accounts'!CI$18, 'E2 Allocators'!$B$15:$W$15, 0),FALSE)*$E213)</f>
        <v>0</v>
      </c>
      <c r="CJ213" s="2190">
        <f>IF(ISERROR(VLOOKUP(VLOOKUP($A213, 'E4 TB Allocation Details'!$A$18:$L$214, MATCH("A &amp; G ID", 'E4 TB Allocation Details'!$A$18:$L$18, 0),FALSE), 'E2 Allocators'!$B$15:$W$358, MATCH('O5 Details by Class &amp; Accounts'!CJ$18, 'E2 Allocators'!$B$15:$W$15, 0),FALSE)*$E213), 0, VLOOKUP(VLOOKUP($A213, 'E4 TB Allocation Details'!$A$18:$L$214, MATCH("A &amp; G ID", 'E4 TB Allocation Details'!$A$18:$L$18, 0),FALSE), 'E2 Allocators'!$B$15:$W$358, MATCH('O5 Details by Class &amp; Accounts'!CJ$18, 'E2 Allocators'!$B$15:$W$15, 0),FALSE)*$E213)</f>
        <v>0</v>
      </c>
      <c r="CK213" s="2190">
        <f>IF(ISERROR(VLOOKUP(VLOOKUP($A213, 'E4 TB Allocation Details'!$A$18:$L$214, MATCH("A &amp; G ID", 'E4 TB Allocation Details'!$A$18:$L$18, 0),FALSE), 'E2 Allocators'!$B$15:$W$358, MATCH('O5 Details by Class &amp; Accounts'!CK$18, 'E2 Allocators'!$B$15:$W$15, 0),FALSE)*$E213), 0, VLOOKUP(VLOOKUP($A213, 'E4 TB Allocation Details'!$A$18:$L$214, MATCH("A &amp; G ID", 'E4 TB Allocation Details'!$A$18:$L$18, 0),FALSE), 'E2 Allocators'!$B$15:$W$358, MATCH('O5 Details by Class &amp; Accounts'!CK$18, 'E2 Allocators'!$B$15:$W$15, 0),FALSE)*$E213)</f>
        <v>0</v>
      </c>
      <c r="CL213" s="2190">
        <f>IF(ISERROR(VLOOKUP(VLOOKUP($A213, 'E4 TB Allocation Details'!$A$18:$L$214, MATCH("A &amp; G ID", 'E4 TB Allocation Details'!$A$18:$L$18, 0),FALSE), 'E2 Allocators'!$B$15:$W$358, MATCH('O5 Details by Class &amp; Accounts'!CL$18, 'E2 Allocators'!$B$15:$W$15, 0),FALSE)*$E213), 0, VLOOKUP(VLOOKUP($A213, 'E4 TB Allocation Details'!$A$18:$L$214, MATCH("A &amp; G ID", 'E4 TB Allocation Details'!$A$18:$L$18, 0),FALSE), 'E2 Allocators'!$B$15:$W$358, MATCH('O5 Details by Class &amp; Accounts'!CL$18, 'E2 Allocators'!$B$15:$W$15, 0),FALSE)*$E213)</f>
        <v>0</v>
      </c>
      <c r="CM213" s="2190">
        <f>IF(ISERROR(VLOOKUP(VLOOKUP($A213, 'E4 TB Allocation Details'!$A$18:$L$214, MATCH("A &amp; G ID", 'E4 TB Allocation Details'!$A$18:$L$18, 0),FALSE), 'E2 Allocators'!$B$15:$W$358, MATCH('O5 Details by Class &amp; Accounts'!CM$18, 'E2 Allocators'!$B$15:$W$15, 0),FALSE)*$E213), 0, VLOOKUP(VLOOKUP($A213, 'E4 TB Allocation Details'!$A$18:$L$214, MATCH("A &amp; G ID", 'E4 TB Allocation Details'!$A$18:$L$18, 0),FALSE), 'E2 Allocators'!$B$15:$W$358, MATCH('O5 Details by Class &amp; Accounts'!CM$18, 'E2 Allocators'!$B$15:$W$15, 0),FALSE)*$E213)</f>
        <v>0</v>
      </c>
      <c r="CN213" s="2190">
        <f t="shared" si="52"/>
        <v>0</v>
      </c>
      <c r="CO213" s="2191">
        <f t="shared" si="50"/>
        <v>0</v>
      </c>
      <c r="CQ213" s="1625" t="s">
        <v>1082</v>
      </c>
    </row>
    <row r="214" spans="1:98" s="982" customFormat="1" ht="13.5" thickBot="1" x14ac:dyDescent="0.25">
      <c r="A214" s="2192"/>
      <c r="B214" s="2193"/>
      <c r="C214" s="2194">
        <f t="shared" ref="C214:AH214" si="54">SUM(C19:C213)</f>
        <v>191945501.94388753</v>
      </c>
      <c r="D214" s="2194">
        <f t="shared" si="54"/>
        <v>3.7252902984619141E-9</v>
      </c>
      <c r="E214" s="2195">
        <f t="shared" si="54"/>
        <v>191945501.94388753</v>
      </c>
      <c r="F214" s="2194">
        <f t="shared" si="54"/>
        <v>128104445.12125</v>
      </c>
      <c r="G214" s="2194">
        <f t="shared" si="54"/>
        <v>81555719.668750018</v>
      </c>
      <c r="H214" s="2194">
        <f t="shared" si="54"/>
        <v>209660164.79000002</v>
      </c>
      <c r="I214" s="2194">
        <f t="shared" si="54"/>
        <v>27144989.959871564</v>
      </c>
      <c r="J214" s="2194">
        <f t="shared" si="54"/>
        <v>10991424.123148805</v>
      </c>
      <c r="K214" s="2194">
        <f t="shared" si="54"/>
        <v>20835658.845507361</v>
      </c>
      <c r="L214" s="2194">
        <f t="shared" si="54"/>
        <v>0</v>
      </c>
      <c r="M214" s="2194">
        <f t="shared" si="54"/>
        <v>0</v>
      </c>
      <c r="N214" s="2194">
        <f t="shared" si="54"/>
        <v>0</v>
      </c>
      <c r="O214" s="2194">
        <f t="shared" si="54"/>
        <v>503849.8061217817</v>
      </c>
      <c r="P214" s="2194">
        <f t="shared" si="54"/>
        <v>1229.4452065042642</v>
      </c>
      <c r="Q214" s="2194">
        <f t="shared" si="54"/>
        <v>7224.768045466536</v>
      </c>
      <c r="R214" s="2194">
        <f t="shared" si="54"/>
        <v>0</v>
      </c>
      <c r="S214" s="2194">
        <f t="shared" si="54"/>
        <v>0</v>
      </c>
      <c r="T214" s="2194">
        <f t="shared" si="54"/>
        <v>0</v>
      </c>
      <c r="U214" s="2194">
        <f t="shared" si="54"/>
        <v>0</v>
      </c>
      <c r="V214" s="2194">
        <f t="shared" si="54"/>
        <v>0</v>
      </c>
      <c r="W214" s="2194">
        <f t="shared" si="54"/>
        <v>0</v>
      </c>
      <c r="X214" s="2194">
        <f t="shared" si="54"/>
        <v>0</v>
      </c>
      <c r="Y214" s="2194">
        <f t="shared" si="54"/>
        <v>0</v>
      </c>
      <c r="Z214" s="2194">
        <f t="shared" si="54"/>
        <v>0</v>
      </c>
      <c r="AA214" s="2194">
        <f t="shared" si="54"/>
        <v>0</v>
      </c>
      <c r="AB214" s="2194">
        <f t="shared" si="54"/>
        <v>0</v>
      </c>
      <c r="AC214" s="2194">
        <f t="shared" si="54"/>
        <v>59484376.94790148</v>
      </c>
      <c r="AD214" s="2194">
        <f t="shared" si="54"/>
        <v>35817142.250260495</v>
      </c>
      <c r="AE214" s="2194">
        <f t="shared" si="54"/>
        <v>3050808.197709329</v>
      </c>
      <c r="AF214" s="2194">
        <f t="shared" si="54"/>
        <v>460669.82150899485</v>
      </c>
      <c r="AG214" s="2194">
        <f t="shared" si="54"/>
        <v>0</v>
      </c>
      <c r="AH214" s="2194">
        <f t="shared" si="54"/>
        <v>0</v>
      </c>
      <c r="AI214" s="2194">
        <f t="shared" ref="AI214:BN214" si="55">SUM(AI19:AI213)</f>
        <v>0</v>
      </c>
      <c r="AJ214" s="2194">
        <f t="shared" si="55"/>
        <v>917045.59197586565</v>
      </c>
      <c r="AK214" s="2194">
        <f t="shared" si="55"/>
        <v>171171.58504753705</v>
      </c>
      <c r="AL214" s="2194">
        <f t="shared" si="55"/>
        <v>139386.70075559671</v>
      </c>
      <c r="AM214" s="2194">
        <f t="shared" si="55"/>
        <v>0</v>
      </c>
      <c r="AN214" s="2194">
        <f t="shared" si="55"/>
        <v>0</v>
      </c>
      <c r="AO214" s="2194">
        <f t="shared" si="55"/>
        <v>0</v>
      </c>
      <c r="AP214" s="2194">
        <f t="shared" si="55"/>
        <v>0</v>
      </c>
      <c r="AQ214" s="2194">
        <f t="shared" si="55"/>
        <v>0</v>
      </c>
      <c r="AR214" s="2194">
        <f t="shared" si="55"/>
        <v>0</v>
      </c>
      <c r="AS214" s="2194">
        <f t="shared" si="55"/>
        <v>0</v>
      </c>
      <c r="AT214" s="2194">
        <f t="shared" si="55"/>
        <v>0</v>
      </c>
      <c r="AU214" s="2194">
        <f t="shared" si="55"/>
        <v>0</v>
      </c>
      <c r="AV214" s="2194">
        <f t="shared" si="55"/>
        <v>0</v>
      </c>
      <c r="AW214" s="2194">
        <f t="shared" si="55"/>
        <v>0</v>
      </c>
      <c r="AX214" s="2194">
        <f t="shared" si="55"/>
        <v>40556224.147257797</v>
      </c>
      <c r="AY214" s="2196">
        <f t="shared" si="55"/>
        <v>-3203706.1654398646</v>
      </c>
      <c r="AZ214" s="2196">
        <f t="shared" si="55"/>
        <v>-723811.13277652953</v>
      </c>
      <c r="BA214" s="2196">
        <f t="shared" si="55"/>
        <v>-1101727.7342153692</v>
      </c>
      <c r="BB214" s="2196">
        <f t="shared" si="55"/>
        <v>0</v>
      </c>
      <c r="BC214" s="2196">
        <f t="shared" si="55"/>
        <v>0</v>
      </c>
      <c r="BD214" s="2196">
        <f t="shared" si="55"/>
        <v>0</v>
      </c>
      <c r="BE214" s="2196">
        <f t="shared" si="55"/>
        <v>-95515.01762097521</v>
      </c>
      <c r="BF214" s="2196">
        <f t="shared" si="55"/>
        <v>-10179.236059247531</v>
      </c>
      <c r="BG214" s="2196">
        <f t="shared" si="55"/>
        <v>-8480.1717314740199</v>
      </c>
      <c r="BH214" s="2196">
        <f t="shared" si="55"/>
        <v>0</v>
      </c>
      <c r="BI214" s="2196">
        <f t="shared" si="55"/>
        <v>0</v>
      </c>
      <c r="BJ214" s="2196">
        <f t="shared" si="55"/>
        <v>0</v>
      </c>
      <c r="BK214" s="2196">
        <f t="shared" si="55"/>
        <v>0</v>
      </c>
      <c r="BL214" s="2196">
        <f t="shared" si="55"/>
        <v>0</v>
      </c>
      <c r="BM214" s="2196">
        <f t="shared" si="55"/>
        <v>0</v>
      </c>
      <c r="BN214" s="2196">
        <f t="shared" si="55"/>
        <v>0</v>
      </c>
      <c r="BO214" s="2196">
        <f t="shared" ref="BO214:CO214" si="56">SUM(BO19:BO213)</f>
        <v>0</v>
      </c>
      <c r="BP214" s="2196">
        <f t="shared" si="56"/>
        <v>0</v>
      </c>
      <c r="BQ214" s="2196">
        <f t="shared" si="56"/>
        <v>0</v>
      </c>
      <c r="BR214" s="2196">
        <f t="shared" si="56"/>
        <v>0</v>
      </c>
      <c r="BS214" s="2196">
        <f t="shared" si="56"/>
        <v>-5143419.4578434601</v>
      </c>
      <c r="BT214" s="2196">
        <f t="shared" si="56"/>
        <v>41747391.995199457</v>
      </c>
      <c r="BU214" s="2196">
        <f t="shared" si="56"/>
        <v>14970242.53628373</v>
      </c>
      <c r="BV214" s="2196">
        <f t="shared" si="56"/>
        <v>39712958.312623627</v>
      </c>
      <c r="BW214" s="2196">
        <f t="shared" si="56"/>
        <v>0</v>
      </c>
      <c r="BX214" s="2196">
        <f t="shared" si="56"/>
        <v>0</v>
      </c>
      <c r="BY214" s="2196">
        <f t="shared" si="56"/>
        <v>0</v>
      </c>
      <c r="BZ214" s="2196">
        <f t="shared" si="56"/>
        <v>446545.16107804299</v>
      </c>
      <c r="CA214" s="2196">
        <f t="shared" si="56"/>
        <v>48072.605708627845</v>
      </c>
      <c r="CB214" s="2196">
        <f t="shared" si="56"/>
        <v>123108.92181659926</v>
      </c>
      <c r="CC214" s="2196">
        <f t="shared" si="56"/>
        <v>0</v>
      </c>
      <c r="CD214" s="2196">
        <f t="shared" si="56"/>
        <v>0</v>
      </c>
      <c r="CE214" s="2196">
        <f t="shared" si="56"/>
        <v>0</v>
      </c>
      <c r="CF214" s="2196">
        <f t="shared" si="56"/>
        <v>0</v>
      </c>
      <c r="CG214" s="2196">
        <f t="shared" si="56"/>
        <v>0</v>
      </c>
      <c r="CH214" s="2196">
        <f t="shared" si="56"/>
        <v>0</v>
      </c>
      <c r="CI214" s="2196">
        <f t="shared" si="56"/>
        <v>0</v>
      </c>
      <c r="CJ214" s="2196">
        <f t="shared" si="56"/>
        <v>0</v>
      </c>
      <c r="CK214" s="2196">
        <f t="shared" si="56"/>
        <v>0</v>
      </c>
      <c r="CL214" s="2196">
        <f t="shared" si="56"/>
        <v>0</v>
      </c>
      <c r="CM214" s="2196">
        <f t="shared" si="56"/>
        <v>0</v>
      </c>
      <c r="CN214" s="2196">
        <f t="shared" si="56"/>
        <v>97048319.53271006</v>
      </c>
      <c r="CO214" s="2197">
        <f t="shared" si="56"/>
        <v>0.7738616306103836</v>
      </c>
      <c r="CQ214" s="1632"/>
    </row>
    <row r="215" spans="1:98" s="325" customFormat="1" ht="13.5" thickTop="1" x14ac:dyDescent="0.2">
      <c r="A215" s="1503"/>
      <c r="B215" s="349"/>
      <c r="C215" s="2198"/>
      <c r="D215" s="2198"/>
      <c r="E215" s="2199"/>
      <c r="F215" s="2198"/>
      <c r="G215" s="2198"/>
      <c r="H215" s="2198" t="s">
        <v>684</v>
      </c>
      <c r="I215" s="2198" t="s">
        <v>683</v>
      </c>
      <c r="J215" s="2200"/>
      <c r="K215" s="2200"/>
      <c r="L215" s="2200"/>
      <c r="M215" s="2200"/>
      <c r="N215" s="2200"/>
      <c r="O215" s="2200"/>
      <c r="P215" s="2200"/>
      <c r="Q215" s="2200"/>
      <c r="R215" s="2200"/>
      <c r="S215" s="2200"/>
      <c r="T215" s="2200"/>
      <c r="U215" s="2200"/>
      <c r="V215" s="2200"/>
      <c r="W215" s="2200"/>
      <c r="X215" s="2200"/>
      <c r="Y215" s="2200"/>
      <c r="Z215" s="2200"/>
      <c r="AA215" s="2200"/>
      <c r="AB215" s="2200"/>
      <c r="AC215" s="2200"/>
      <c r="AD215" s="2200"/>
      <c r="AE215" s="2200"/>
      <c r="AF215" s="2200"/>
      <c r="AG215" s="2200"/>
      <c r="AH215" s="2200"/>
      <c r="AI215" s="2200"/>
      <c r="AJ215" s="2200"/>
      <c r="AK215" s="2200"/>
      <c r="AL215" s="2200"/>
      <c r="AM215" s="2200"/>
      <c r="AN215" s="2200"/>
      <c r="AO215" s="2200"/>
      <c r="AP215" s="2200"/>
      <c r="AQ215" s="2200"/>
      <c r="AR215" s="2200"/>
      <c r="AS215" s="2200"/>
      <c r="AT215" s="2200"/>
      <c r="AU215" s="2200"/>
      <c r="AV215" s="2200"/>
      <c r="AW215" s="2200"/>
      <c r="AX215" s="2200"/>
      <c r="AY215" s="2200"/>
      <c r="AZ215" s="2200"/>
      <c r="BA215" s="2200"/>
      <c r="BB215" s="2200"/>
      <c r="BC215" s="2200"/>
      <c r="BD215" s="2200"/>
      <c r="BE215" s="2200"/>
      <c r="BF215" s="2200"/>
      <c r="BG215" s="2200"/>
      <c r="BH215" s="2200"/>
      <c r="BI215" s="2200"/>
      <c r="BJ215" s="2200"/>
      <c r="BK215" s="2200"/>
      <c r="BL215" s="2200"/>
      <c r="BM215" s="2200"/>
      <c r="BN215" s="2200"/>
      <c r="BO215" s="2200"/>
      <c r="BP215" s="2200"/>
      <c r="BQ215" s="2200"/>
      <c r="BR215" s="2200"/>
      <c r="BS215" s="2200"/>
      <c r="BT215" s="2200"/>
      <c r="BU215" s="2200"/>
      <c r="BV215" s="2200"/>
      <c r="BW215" s="2200"/>
      <c r="BX215" s="2200"/>
      <c r="BY215" s="2200"/>
      <c r="BZ215" s="2200"/>
      <c r="CA215" s="2200"/>
      <c r="CB215" s="2200"/>
      <c r="CC215" s="2200"/>
      <c r="CD215" s="2200"/>
      <c r="CE215" s="2200"/>
      <c r="CF215" s="2200"/>
      <c r="CG215" s="2200"/>
      <c r="CH215" s="2200"/>
      <c r="CI215" s="2200"/>
      <c r="CJ215" s="2200"/>
      <c r="CK215" s="2200"/>
      <c r="CL215" s="2200"/>
      <c r="CM215" s="2200"/>
      <c r="CN215" s="2200"/>
      <c r="CO215" s="2201"/>
      <c r="CQ215" s="1651"/>
    </row>
    <row r="216" spans="1:98" s="497" customFormat="1" ht="12.75" x14ac:dyDescent="0.2">
      <c r="A216" s="2202"/>
      <c r="B216" s="2203"/>
      <c r="C216" s="2198"/>
      <c r="D216" s="2198"/>
      <c r="E216" s="2198"/>
      <c r="F216" s="2204">
        <f>IF(ISERROR(F214-AC214), "-", F214-AC214)</f>
        <v>68620068.173348516</v>
      </c>
      <c r="G216" s="2204">
        <f>IF(ISERROR(G214-AX214), "-", G214-AX214)</f>
        <v>40999495.52149222</v>
      </c>
      <c r="H216" s="2204">
        <f>IF(ISERROR(AC214+AX214+BS214+CN214), "-", AC214+AX214+BS214+CN214)</f>
        <v>191945501.17002589</v>
      </c>
      <c r="I216" s="2204">
        <f>IF(ISERROR(+'O4 Summary by Class &amp; Accounts'!D215), "-", +'O4 Summary by Class &amp; Accounts'!D215)</f>
        <v>191945501.17002594</v>
      </c>
      <c r="J216" s="2205"/>
      <c r="K216" s="2205"/>
      <c r="L216" s="2205"/>
      <c r="M216" s="2205"/>
      <c r="N216" s="2205"/>
      <c r="O216" s="2205"/>
      <c r="P216" s="2205"/>
      <c r="Q216" s="2205"/>
      <c r="R216" s="2205"/>
      <c r="S216" s="2205"/>
      <c r="T216" s="2205"/>
      <c r="U216" s="2205"/>
      <c r="V216" s="2205"/>
      <c r="W216" s="2205"/>
      <c r="X216" s="2205"/>
      <c r="Y216" s="2205"/>
      <c r="Z216" s="2205"/>
      <c r="AA216" s="2205"/>
      <c r="AB216" s="2205"/>
      <c r="AC216" s="2205"/>
      <c r="AD216" s="2205"/>
      <c r="AE216" s="2205"/>
      <c r="AF216" s="2205"/>
      <c r="AG216" s="2205"/>
      <c r="AH216" s="2205"/>
      <c r="AI216" s="2205"/>
      <c r="AJ216" s="2205"/>
      <c r="AK216" s="2205"/>
      <c r="AL216" s="2205"/>
      <c r="AM216" s="2205"/>
      <c r="AN216" s="2205"/>
      <c r="AO216" s="2205"/>
      <c r="AP216" s="2205"/>
      <c r="AQ216" s="2205"/>
      <c r="AR216" s="2205"/>
      <c r="AS216" s="2205"/>
      <c r="AT216" s="2205"/>
      <c r="AU216" s="2205"/>
      <c r="AV216" s="2205"/>
      <c r="AW216" s="2205"/>
      <c r="AX216" s="2205"/>
      <c r="AY216" s="2205"/>
      <c r="AZ216" s="2205"/>
      <c r="BA216" s="2205"/>
      <c r="BB216" s="2205"/>
      <c r="BC216" s="2205"/>
      <c r="BD216" s="2205"/>
      <c r="BE216" s="2205"/>
      <c r="BF216" s="2205"/>
      <c r="BG216" s="2205"/>
      <c r="BH216" s="2205"/>
      <c r="BI216" s="2205"/>
      <c r="BJ216" s="2205"/>
      <c r="BK216" s="2205"/>
      <c r="BL216" s="2205"/>
      <c r="BM216" s="2205"/>
      <c r="BN216" s="2205"/>
      <c r="BO216" s="2205"/>
      <c r="BP216" s="2205"/>
      <c r="BQ216" s="2205"/>
      <c r="BR216" s="2205"/>
      <c r="BS216" s="2205"/>
      <c r="BT216" s="2205"/>
      <c r="BU216" s="2205"/>
      <c r="BV216" s="2205"/>
      <c r="BW216" s="2205"/>
      <c r="BX216" s="2205"/>
      <c r="BY216" s="2205"/>
      <c r="BZ216" s="2205"/>
      <c r="CA216" s="2205"/>
      <c r="CB216" s="2205"/>
      <c r="CC216" s="2205"/>
      <c r="CD216" s="2205"/>
      <c r="CE216" s="2205"/>
      <c r="CF216" s="2205"/>
      <c r="CG216" s="2205"/>
      <c r="CH216" s="2205"/>
      <c r="CI216" s="2205"/>
      <c r="CJ216" s="2205"/>
      <c r="CK216" s="2205"/>
      <c r="CL216" s="2205"/>
      <c r="CM216" s="2205"/>
      <c r="CN216" s="2205"/>
      <c r="CO216" s="2142"/>
      <c r="CQ216" s="1464"/>
    </row>
    <row r="217" spans="1:98" s="497" customFormat="1" ht="12.75" x14ac:dyDescent="0.2">
      <c r="A217" s="2202"/>
      <c r="B217" s="2203"/>
      <c r="C217" s="346"/>
      <c r="D217" s="2206"/>
      <c r="E217" s="2198"/>
      <c r="F217" s="2207"/>
      <c r="G217" s="929"/>
      <c r="H217" s="2204">
        <f>IF(ISERROR('E5 Reconciliation'!L212), "-", 'E5 Reconciliation'!L212)</f>
        <v>0.77386162173934281</v>
      </c>
      <c r="I217" s="2207"/>
      <c r="J217" s="2205"/>
      <c r="K217" s="2205"/>
      <c r="L217" s="2205"/>
      <c r="M217" s="2205"/>
      <c r="N217" s="2205"/>
      <c r="O217" s="2205"/>
      <c r="P217" s="2205"/>
      <c r="Q217" s="2205"/>
      <c r="R217" s="2205"/>
      <c r="S217" s="2205"/>
      <c r="T217" s="2205"/>
      <c r="U217" s="2205"/>
      <c r="V217" s="2205"/>
      <c r="W217" s="2205"/>
      <c r="X217" s="2205"/>
      <c r="Y217" s="2205"/>
      <c r="Z217" s="2205"/>
      <c r="AA217" s="2205"/>
      <c r="AB217" s="2205"/>
      <c r="AC217" s="2205"/>
      <c r="AD217" s="2205"/>
      <c r="AE217" s="2205"/>
      <c r="AF217" s="2205"/>
      <c r="AG217" s="2205"/>
      <c r="AH217" s="2205"/>
      <c r="AI217" s="2205"/>
      <c r="AJ217" s="2205"/>
      <c r="AK217" s="2205"/>
      <c r="AL217" s="2205"/>
      <c r="AM217" s="2205"/>
      <c r="AN217" s="2205"/>
      <c r="AO217" s="2205"/>
      <c r="AP217" s="2205"/>
      <c r="AQ217" s="2205"/>
      <c r="AR217" s="2205"/>
      <c r="AS217" s="2205"/>
      <c r="AT217" s="2205"/>
      <c r="AU217" s="2205"/>
      <c r="AV217" s="2205"/>
      <c r="AW217" s="2205"/>
      <c r="AX217" s="2205"/>
      <c r="AY217" s="2205"/>
      <c r="AZ217" s="2205"/>
      <c r="BA217" s="2205"/>
      <c r="BB217" s="2205"/>
      <c r="BC217" s="2205"/>
      <c r="BD217" s="2205"/>
      <c r="BE217" s="2205"/>
      <c r="BF217" s="2205"/>
      <c r="BG217" s="2205"/>
      <c r="BH217" s="2205"/>
      <c r="BI217" s="2205"/>
      <c r="BJ217" s="2205"/>
      <c r="BK217" s="2205"/>
      <c r="BL217" s="2205"/>
      <c r="BM217" s="2205"/>
      <c r="BN217" s="2205"/>
      <c r="BO217" s="2205"/>
      <c r="BP217" s="2205"/>
      <c r="BQ217" s="2205"/>
      <c r="BR217" s="2205"/>
      <c r="BS217" s="2205"/>
      <c r="BT217" s="2205"/>
      <c r="BU217" s="2205"/>
      <c r="BV217" s="2205"/>
      <c r="BW217" s="2205"/>
      <c r="BX217" s="2205"/>
      <c r="BY217" s="2205"/>
      <c r="BZ217" s="2205"/>
      <c r="CA217" s="2205"/>
      <c r="CB217" s="2205"/>
      <c r="CC217" s="2205"/>
      <c r="CD217" s="2205"/>
      <c r="CE217" s="2205"/>
      <c r="CF217" s="2205"/>
      <c r="CG217" s="2205"/>
      <c r="CH217" s="2205"/>
      <c r="CI217" s="2205"/>
      <c r="CJ217" s="2205"/>
      <c r="CK217" s="2205"/>
      <c r="CL217" s="2205"/>
      <c r="CM217" s="2205"/>
      <c r="CN217" s="2205"/>
      <c r="CO217" s="2208"/>
      <c r="CQ217" s="1464"/>
    </row>
    <row r="218" spans="1:98" s="497" customFormat="1" ht="12.75" x14ac:dyDescent="0.2">
      <c r="A218" s="2202"/>
      <c r="B218" s="2203"/>
      <c r="C218" s="2198"/>
      <c r="D218" s="2198"/>
      <c r="E218" s="2209">
        <f>IF(ISERROR(E214-H218), "-", E214-H218)</f>
        <v>2.9802322387695313E-8</v>
      </c>
      <c r="F218" s="1292"/>
      <c r="G218" s="929"/>
      <c r="H218" s="2209">
        <f>IF(ISERROR(AC214+AX214+BS214+CN214+CO214), "-", AC214+AX214+BS214+CN214+CO214)</f>
        <v>191945501.9438875</v>
      </c>
      <c r="I218" s="2207"/>
      <c r="J218" s="2205"/>
      <c r="K218" s="2205"/>
      <c r="L218" s="2205"/>
      <c r="M218" s="2205"/>
      <c r="N218" s="2205"/>
      <c r="O218" s="2205"/>
      <c r="P218" s="2205"/>
      <c r="Q218" s="2205"/>
      <c r="R218" s="2205"/>
      <c r="S218" s="2205"/>
      <c r="T218" s="2205"/>
      <c r="U218" s="2205"/>
      <c r="V218" s="2205"/>
      <c r="W218" s="2205"/>
      <c r="X218" s="2205"/>
      <c r="Y218" s="2205"/>
      <c r="Z218" s="2205"/>
      <c r="AA218" s="2205"/>
      <c r="AB218" s="2205"/>
      <c r="AC218" s="2205"/>
      <c r="AD218" s="2205"/>
      <c r="AE218" s="2205"/>
      <c r="AF218" s="2205"/>
      <c r="AG218" s="2205"/>
      <c r="AH218" s="2205"/>
      <c r="AI218" s="2205"/>
      <c r="AJ218" s="2205"/>
      <c r="AK218" s="2205"/>
      <c r="AL218" s="2205"/>
      <c r="AM218" s="2205"/>
      <c r="AN218" s="2205"/>
      <c r="AO218" s="2205"/>
      <c r="AP218" s="2205"/>
      <c r="AQ218" s="2205"/>
      <c r="AR218" s="2205"/>
      <c r="AS218" s="2205"/>
      <c r="AT218" s="2205"/>
      <c r="AU218" s="2205"/>
      <c r="AV218" s="2205"/>
      <c r="AW218" s="2205"/>
      <c r="AX218" s="2205"/>
      <c r="AY218" s="2205"/>
      <c r="AZ218" s="2205"/>
      <c r="BA218" s="2205"/>
      <c r="BB218" s="2205"/>
      <c r="BC218" s="2205"/>
      <c r="BD218" s="2205"/>
      <c r="BE218" s="2205"/>
      <c r="BF218" s="2205"/>
      <c r="BG218" s="2205"/>
      <c r="BH218" s="2205"/>
      <c r="BI218" s="2205"/>
      <c r="BJ218" s="2205"/>
      <c r="BK218" s="2205"/>
      <c r="BL218" s="2205"/>
      <c r="BM218" s="2205"/>
      <c r="BN218" s="2205"/>
      <c r="BO218" s="2205"/>
      <c r="BP218" s="2205"/>
      <c r="BQ218" s="2205"/>
      <c r="BR218" s="2205"/>
      <c r="BS218" s="2205"/>
      <c r="BT218" s="2205"/>
      <c r="BU218" s="2205"/>
      <c r="BV218" s="2205"/>
      <c r="BW218" s="2205"/>
      <c r="BX218" s="2205"/>
      <c r="BY218" s="2205"/>
      <c r="BZ218" s="2205"/>
      <c r="CA218" s="2205"/>
      <c r="CB218" s="2205"/>
      <c r="CC218" s="2205"/>
      <c r="CD218" s="2205"/>
      <c r="CE218" s="2205"/>
      <c r="CF218" s="2205"/>
      <c r="CG218" s="2205"/>
      <c r="CH218" s="2205"/>
      <c r="CI218" s="2205"/>
      <c r="CJ218" s="2205"/>
      <c r="CK218" s="2205"/>
      <c r="CL218" s="2205"/>
      <c r="CM218" s="2205"/>
      <c r="CN218" s="2205"/>
      <c r="CO218" s="2142"/>
      <c r="CQ218" s="1464"/>
    </row>
    <row r="219" spans="1:98" x14ac:dyDescent="0.2">
      <c r="E219" s="2164"/>
      <c r="I219" s="2167"/>
      <c r="AB219" s="2168"/>
      <c r="AC219" s="2168"/>
      <c r="AD219" s="2168"/>
      <c r="AE219" s="2168"/>
      <c r="BS219" s="2168"/>
      <c r="CM219" s="2168"/>
      <c r="CN219" s="2168"/>
      <c r="CO219" s="2169"/>
    </row>
    <row r="220" spans="1:98" x14ac:dyDescent="0.2">
      <c r="AB220" s="2168"/>
      <c r="AC220" s="2168"/>
      <c r="AD220" s="2168"/>
      <c r="AE220" s="2168"/>
      <c r="BS220" s="2168"/>
      <c r="CM220" s="2168"/>
      <c r="CN220" s="2168"/>
      <c r="CO220" s="2169"/>
    </row>
    <row r="221" spans="1:98" s="1546" customFormat="1" x14ac:dyDescent="0.2">
      <c r="A221" s="2210"/>
      <c r="B221" s="2211"/>
      <c r="C221" s="2212"/>
      <c r="D221" s="2212"/>
      <c r="E221" s="2213"/>
      <c r="F221" s="2214"/>
      <c r="G221" s="2215"/>
      <c r="H221" s="2216"/>
      <c r="I221" s="2217"/>
      <c r="J221" s="2217"/>
      <c r="K221" s="2217"/>
      <c r="L221" s="2217"/>
      <c r="M221" s="2217"/>
      <c r="N221" s="2217"/>
      <c r="O221" s="2217"/>
      <c r="P221" s="2217"/>
      <c r="Q221" s="2217"/>
      <c r="R221" s="2217"/>
      <c r="S221" s="2217"/>
      <c r="T221" s="2217"/>
      <c r="U221" s="2217"/>
      <c r="V221" s="2217"/>
      <c r="W221" s="2217"/>
      <c r="X221" s="2217"/>
      <c r="Y221" s="2217"/>
      <c r="Z221" s="2217"/>
      <c r="AA221" s="2217"/>
      <c r="AB221" s="2217"/>
      <c r="AC221" s="2217"/>
      <c r="AD221" s="2217"/>
      <c r="AE221" s="2217"/>
      <c r="AF221" s="2217"/>
      <c r="AG221" s="2217"/>
      <c r="AH221" s="2217"/>
      <c r="AI221" s="2217"/>
      <c r="AJ221" s="2217"/>
      <c r="AK221" s="2217"/>
      <c r="AL221" s="2217"/>
      <c r="AM221" s="2217"/>
      <c r="AN221" s="2217"/>
      <c r="AO221" s="2217"/>
      <c r="AP221" s="2217"/>
      <c r="AQ221" s="2217"/>
      <c r="AR221" s="2217"/>
      <c r="AS221" s="2217"/>
      <c r="AT221" s="2217"/>
      <c r="AU221" s="2217"/>
      <c r="AV221" s="2217"/>
      <c r="AW221" s="2217"/>
      <c r="AX221" s="2217"/>
      <c r="AY221" s="2217"/>
      <c r="AZ221" s="2217"/>
      <c r="BA221" s="2217"/>
      <c r="BB221" s="2217"/>
      <c r="BC221" s="2217"/>
      <c r="BD221" s="2217"/>
      <c r="BE221" s="2217"/>
      <c r="BF221" s="2217"/>
      <c r="BG221" s="2217"/>
      <c r="BH221" s="2217"/>
      <c r="BI221" s="2217"/>
      <c r="BJ221" s="2217"/>
      <c r="BK221" s="2217"/>
      <c r="BL221" s="2217"/>
      <c r="BM221" s="2217"/>
      <c r="BN221" s="2217"/>
      <c r="BO221" s="2217"/>
      <c r="BP221" s="2217"/>
      <c r="BQ221" s="2217"/>
      <c r="BR221" s="2217"/>
      <c r="BS221" s="2217"/>
      <c r="BT221" s="2217"/>
      <c r="BU221" s="2217"/>
      <c r="BV221" s="2217"/>
      <c r="BW221" s="2217"/>
      <c r="BX221" s="2217"/>
      <c r="BY221" s="2217"/>
      <c r="BZ221" s="2217"/>
      <c r="CA221" s="2217"/>
      <c r="CB221" s="2217"/>
      <c r="CC221" s="2217"/>
      <c r="CD221" s="2217"/>
      <c r="CE221" s="2217"/>
      <c r="CF221" s="2217"/>
      <c r="CG221" s="2217"/>
      <c r="CH221" s="2217"/>
      <c r="CI221" s="2217"/>
      <c r="CJ221" s="2217"/>
      <c r="CK221" s="2217"/>
      <c r="CL221" s="2217"/>
      <c r="CM221" s="2217"/>
      <c r="CN221" s="2217"/>
      <c r="CO221" s="2218"/>
      <c r="CQ221" s="1652"/>
    </row>
    <row r="222" spans="1:98" x14ac:dyDescent="0.2">
      <c r="AB222" s="2168"/>
      <c r="AC222" s="2168"/>
      <c r="AD222" s="2168"/>
      <c r="AE222" s="2168"/>
      <c r="BS222" s="2168"/>
      <c r="CM222" s="2168"/>
      <c r="CN222" s="2168"/>
      <c r="CO222" s="2169"/>
    </row>
    <row r="223" spans="1:98" ht="24" x14ac:dyDescent="0.2">
      <c r="B223" s="2219" t="s">
        <v>269</v>
      </c>
      <c r="C223" s="2220" t="str">
        <f t="shared" ref="C223:AH223" si="57">E18</f>
        <v>Adjusted TB</v>
      </c>
      <c r="D223" s="2220" t="str">
        <f t="shared" si="57"/>
        <v>Demand</v>
      </c>
      <c r="E223" s="2220" t="str">
        <f t="shared" si="57"/>
        <v>Customer</v>
      </c>
      <c r="F223" s="2220" t="str">
        <f t="shared" si="57"/>
        <v>Total</v>
      </c>
      <c r="G223" s="2220" t="str">
        <f t="shared" si="57"/>
        <v>Residential</v>
      </c>
      <c r="H223" s="2220" t="str">
        <f t="shared" si="57"/>
        <v>GS &lt;50</v>
      </c>
      <c r="I223" s="2220" t="str">
        <f t="shared" si="57"/>
        <v>GS&gt;50-Regular</v>
      </c>
      <c r="J223" s="2220" t="str">
        <f t="shared" si="57"/>
        <v>GS&gt; 50-TOU</v>
      </c>
      <c r="K223" s="2220" t="str">
        <f t="shared" si="57"/>
        <v>GS &gt;50-Intermediate</v>
      </c>
      <c r="L223" s="2220" t="str">
        <f t="shared" si="57"/>
        <v>Large Use &gt;5MW</v>
      </c>
      <c r="M223" s="2220" t="str">
        <f t="shared" si="57"/>
        <v>Street Light</v>
      </c>
      <c r="N223" s="2220" t="str">
        <f t="shared" si="57"/>
        <v>Sentinel</v>
      </c>
      <c r="O223" s="2220" t="str">
        <f t="shared" si="57"/>
        <v>Unmetered Scattered Load</v>
      </c>
      <c r="P223" s="2220" t="str">
        <f t="shared" si="57"/>
        <v>Embedded Distributor</v>
      </c>
      <c r="Q223" s="2220" t="str">
        <f t="shared" si="57"/>
        <v>Back-up/Standby Power</v>
      </c>
      <c r="R223" s="2220" t="str">
        <f t="shared" si="57"/>
        <v>Rate Class 1</v>
      </c>
      <c r="S223" s="2220" t="str">
        <f t="shared" si="57"/>
        <v>Rate class 2</v>
      </c>
      <c r="T223" s="2220" t="str">
        <f t="shared" si="57"/>
        <v>Rate class 3</v>
      </c>
      <c r="U223" s="2220" t="str">
        <f t="shared" si="57"/>
        <v>Rate class 4</v>
      </c>
      <c r="V223" s="2220" t="str">
        <f t="shared" si="57"/>
        <v>Rate class 5</v>
      </c>
      <c r="W223" s="2220" t="str">
        <f t="shared" si="57"/>
        <v>Rate class 6</v>
      </c>
      <c r="X223" s="2220" t="str">
        <f t="shared" si="57"/>
        <v>Rate class 7</v>
      </c>
      <c r="Y223" s="2220" t="str">
        <f t="shared" si="57"/>
        <v>Rate class 8</v>
      </c>
      <c r="Z223" s="2220" t="str">
        <f t="shared" si="57"/>
        <v>Rate class 9</v>
      </c>
      <c r="AA223" s="2220" t="str">
        <f t="shared" si="57"/>
        <v>Total - Demand</v>
      </c>
      <c r="AB223" s="2220" t="str">
        <f t="shared" si="57"/>
        <v>Residential</v>
      </c>
      <c r="AC223" s="2220" t="str">
        <f t="shared" si="57"/>
        <v>GS &lt;50</v>
      </c>
      <c r="AD223" s="2220" t="str">
        <f t="shared" si="57"/>
        <v>GS&gt;50-Regular</v>
      </c>
      <c r="AE223" s="2220" t="str">
        <f t="shared" si="57"/>
        <v>GS&gt; 50-TOU</v>
      </c>
      <c r="AF223" s="2220" t="str">
        <f t="shared" si="57"/>
        <v>GS &gt;50-Intermediate</v>
      </c>
      <c r="AG223" s="2220" t="str">
        <f t="shared" si="57"/>
        <v>Large Use &gt;5MW</v>
      </c>
      <c r="AH223" s="2220" t="str">
        <f t="shared" si="57"/>
        <v>Street Light</v>
      </c>
      <c r="AI223" s="2220" t="str">
        <f t="shared" ref="AI223:BN223" si="58">AK18</f>
        <v>Sentinel</v>
      </c>
      <c r="AJ223" s="2220" t="str">
        <f t="shared" si="58"/>
        <v>Unmetered Scattered Load</v>
      </c>
      <c r="AK223" s="2220" t="str">
        <f t="shared" si="58"/>
        <v>Embedded Distributor</v>
      </c>
      <c r="AL223" s="2220" t="str">
        <f t="shared" si="58"/>
        <v>Back-up/Standby Power</v>
      </c>
      <c r="AM223" s="2220" t="str">
        <f t="shared" si="58"/>
        <v>Rate Class 1</v>
      </c>
      <c r="AN223" s="2220" t="str">
        <f t="shared" si="58"/>
        <v>Rate class 2</v>
      </c>
      <c r="AO223" s="2220" t="str">
        <f t="shared" si="58"/>
        <v>Rate class 3</v>
      </c>
      <c r="AP223" s="2220" t="str">
        <f t="shared" si="58"/>
        <v>Rate class 4</v>
      </c>
      <c r="AQ223" s="2220" t="str">
        <f t="shared" si="58"/>
        <v>Rate class 5</v>
      </c>
      <c r="AR223" s="2220" t="str">
        <f t="shared" si="58"/>
        <v>Rate class 6</v>
      </c>
      <c r="AS223" s="2220" t="str">
        <f t="shared" si="58"/>
        <v>Rate class 7</v>
      </c>
      <c r="AT223" s="2220" t="str">
        <f t="shared" si="58"/>
        <v>Rate class 8</v>
      </c>
      <c r="AU223" s="2220" t="str">
        <f t="shared" si="58"/>
        <v>Rate class 9</v>
      </c>
      <c r="AV223" s="2220" t="str">
        <f t="shared" si="58"/>
        <v>Total - Customer</v>
      </c>
      <c r="AW223" s="2220" t="str">
        <f t="shared" si="58"/>
        <v>Residential</v>
      </c>
      <c r="AX223" s="2220" t="str">
        <f t="shared" si="58"/>
        <v>GS &lt;50</v>
      </c>
      <c r="AY223" s="2220" t="str">
        <f t="shared" si="58"/>
        <v>GS&gt;50-Regular</v>
      </c>
      <c r="AZ223" s="2220" t="str">
        <f t="shared" si="58"/>
        <v>GS&gt; 50-TOU</v>
      </c>
      <c r="BA223" s="2220" t="str">
        <f t="shared" si="58"/>
        <v>GS &gt;50-Intermediate</v>
      </c>
      <c r="BB223" s="2220" t="str">
        <f t="shared" si="58"/>
        <v>Large Use &gt;5MW</v>
      </c>
      <c r="BC223" s="2220" t="str">
        <f t="shared" si="58"/>
        <v>Street Light</v>
      </c>
      <c r="BD223" s="2220" t="str">
        <f t="shared" si="58"/>
        <v>Sentinel</v>
      </c>
      <c r="BE223" s="2220" t="str">
        <f t="shared" si="58"/>
        <v>Unmetered Scattered Load</v>
      </c>
      <c r="BF223" s="2220" t="str">
        <f t="shared" si="58"/>
        <v>Embedded Distributor</v>
      </c>
      <c r="BG223" s="2220" t="str">
        <f t="shared" si="58"/>
        <v>Back-up/Standby Power</v>
      </c>
      <c r="BH223" s="2220" t="str">
        <f t="shared" si="58"/>
        <v>Rate Class 1</v>
      </c>
      <c r="BI223" s="2220" t="str">
        <f t="shared" si="58"/>
        <v>Rate class 2</v>
      </c>
      <c r="BJ223" s="2220" t="str">
        <f t="shared" si="58"/>
        <v>Rate class 3</v>
      </c>
      <c r="BK223" s="2220" t="str">
        <f t="shared" si="58"/>
        <v>Rate class 4</v>
      </c>
      <c r="BL223" s="2220" t="str">
        <f t="shared" si="58"/>
        <v>Rate class 5</v>
      </c>
      <c r="BM223" s="2220" t="str">
        <f t="shared" si="58"/>
        <v>Rate class 6</v>
      </c>
      <c r="BN223" s="2220" t="str">
        <f t="shared" si="58"/>
        <v>Rate class 7</v>
      </c>
      <c r="BO223" s="2220" t="str">
        <f t="shared" ref="BO223:CL223" si="59">BQ18</f>
        <v>Rate class 8</v>
      </c>
      <c r="BP223" s="2220" t="str">
        <f t="shared" si="59"/>
        <v>Rate class 9</v>
      </c>
      <c r="BQ223" s="2220" t="str">
        <f t="shared" si="59"/>
        <v>Total - Mis</v>
      </c>
      <c r="BR223" s="2220" t="str">
        <f t="shared" si="59"/>
        <v>Residential</v>
      </c>
      <c r="BS223" s="2220" t="str">
        <f t="shared" si="59"/>
        <v>GS &lt;50</v>
      </c>
      <c r="BT223" s="2220" t="str">
        <f t="shared" si="59"/>
        <v>GS&gt;50-Regular</v>
      </c>
      <c r="BU223" s="2220" t="str">
        <f t="shared" si="59"/>
        <v>GS&gt; 50-TOU</v>
      </c>
      <c r="BV223" s="2220" t="str">
        <f t="shared" si="59"/>
        <v>GS &gt;50-Intermediate</v>
      </c>
      <c r="BW223" s="2220" t="str">
        <f t="shared" si="59"/>
        <v>Large Use &gt;5MW</v>
      </c>
      <c r="BX223" s="2220" t="str">
        <f t="shared" si="59"/>
        <v>Street Light</v>
      </c>
      <c r="BY223" s="2220" t="str">
        <f t="shared" si="59"/>
        <v>Sentinel</v>
      </c>
      <c r="BZ223" s="2220" t="str">
        <f t="shared" si="59"/>
        <v>Unmetered Scattered Load</v>
      </c>
      <c r="CA223" s="2220" t="str">
        <f t="shared" si="59"/>
        <v>Embedded Distributor</v>
      </c>
      <c r="CB223" s="2220" t="str">
        <f t="shared" si="59"/>
        <v>Back-up/Standby Power</v>
      </c>
      <c r="CC223" s="2220" t="str">
        <f t="shared" si="59"/>
        <v>Rate Class 1</v>
      </c>
      <c r="CD223" s="2220" t="str">
        <f t="shared" si="59"/>
        <v>Rate class 2</v>
      </c>
      <c r="CE223" s="2220" t="str">
        <f t="shared" si="59"/>
        <v>Rate class 3</v>
      </c>
      <c r="CF223" s="2220" t="str">
        <f t="shared" si="59"/>
        <v>Rate class 4</v>
      </c>
      <c r="CG223" s="2220" t="str">
        <f t="shared" si="59"/>
        <v>Rate class 5</v>
      </c>
      <c r="CH223" s="2220" t="str">
        <f t="shared" si="59"/>
        <v>Rate class 6</v>
      </c>
      <c r="CI223" s="2220" t="str">
        <f t="shared" si="59"/>
        <v>Rate class 7</v>
      </c>
      <c r="CJ223" s="2220" t="str">
        <f t="shared" si="59"/>
        <v>Rate class 8</v>
      </c>
      <c r="CK223" s="2220" t="str">
        <f t="shared" si="59"/>
        <v>Rate class 9</v>
      </c>
      <c r="CL223" s="2220" t="str">
        <f t="shared" si="59"/>
        <v>Total - A&amp;G</v>
      </c>
      <c r="CM223" s="2220"/>
      <c r="CN223" s="83"/>
      <c r="CO223" s="83"/>
    </row>
    <row r="224" spans="1:98" ht="12.75" x14ac:dyDescent="0.2">
      <c r="A224" s="2221"/>
      <c r="B224" s="197">
        <v>1808</v>
      </c>
      <c r="C224" s="2222">
        <f t="shared" ref="C224:C257" si="60">SUMIF($CQ$19:$CQ$213, $B224, E$19:E$213)</f>
        <v>587897.37</v>
      </c>
      <c r="D224" s="2222">
        <f t="shared" ref="D224:D257" si="61">SUMIF($CQ$19:$CQ$213, $B224, F$19:F$213)</f>
        <v>587897.37</v>
      </c>
      <c r="E224" s="2222">
        <f t="shared" ref="E224:E257" si="62">SUMIF($CQ$19:$CQ$213, $B224, G$19:G$213)</f>
        <v>0</v>
      </c>
      <c r="F224" s="2222">
        <f t="shared" ref="F224:F257" si="63">SUMIF($CQ$19:$CQ$213, $B224, H$19:H$213)</f>
        <v>587897.37</v>
      </c>
      <c r="G224" s="2222">
        <f t="shared" ref="G224:G257" si="64">SUMIF($CQ$19:$CQ$213, $B224, I$19:I$213)</f>
        <v>307367.63876530685</v>
      </c>
      <c r="H224" s="2222">
        <f t="shared" ref="H224:H257" si="65">SUMIF($CQ$19:$CQ$213, $B224, J$19:J$213)</f>
        <v>88090.864833349828</v>
      </c>
      <c r="I224" s="2222">
        <f t="shared" ref="I224:I257" si="66">SUMIF($CQ$19:$CQ$213, $B224, K$19:K$213)</f>
        <v>185225.68068770203</v>
      </c>
      <c r="J224" s="2222">
        <f t="shared" ref="J224:J257" si="67">SUMIF($CQ$19:$CQ$213, $B224, L$19:L$213)</f>
        <v>0</v>
      </c>
      <c r="K224" s="2222">
        <f t="shared" ref="K224:K257" si="68">SUMIF($CQ$19:$CQ$213, $B224, M$19:M$213)</f>
        <v>0</v>
      </c>
      <c r="L224" s="2222">
        <f t="shared" ref="L224:L257" si="69">SUMIF($CQ$19:$CQ$213, $B224, N$19:N$213)</f>
        <v>0</v>
      </c>
      <c r="M224" s="2222">
        <f t="shared" ref="M224:M257" si="70">SUMIF($CQ$19:$CQ$213, $B224, O$19:O$213)</f>
        <v>6422.5962573678908</v>
      </c>
      <c r="N224" s="2222">
        <f t="shared" ref="N224:N257" si="71">SUMIF($CQ$19:$CQ$213, $B224, P$19:P$213)</f>
        <v>315.68117978197614</v>
      </c>
      <c r="O224" s="2222">
        <f t="shared" ref="O224:O257" si="72">SUMIF($CQ$19:$CQ$213, $B224, Q$19:Q$213)</f>
        <v>474.90827649143216</v>
      </c>
      <c r="P224" s="2222">
        <f t="shared" ref="P224:P257" si="73">SUMIF($CQ$19:$CQ$213, $B224, R$19:R$213)</f>
        <v>0</v>
      </c>
      <c r="Q224" s="2222">
        <f t="shared" ref="Q224:Q257" si="74">SUMIF($CQ$19:$CQ$213, $B224, S$19:S$213)</f>
        <v>0</v>
      </c>
      <c r="R224" s="2222">
        <f t="shared" ref="R224:R257" si="75">SUMIF($CQ$19:$CQ$213, $B224, T$19:T$213)</f>
        <v>0</v>
      </c>
      <c r="S224" s="2222">
        <f t="shared" ref="S224:S257" si="76">SUMIF($CQ$19:$CQ$213, $B224, U$19:U$213)</f>
        <v>0</v>
      </c>
      <c r="T224" s="2222">
        <f t="shared" ref="T224:T257" si="77">SUMIF($CQ$19:$CQ$213, $B224, V$19:V$213)</f>
        <v>0</v>
      </c>
      <c r="U224" s="2222">
        <f t="shared" ref="U224:U257" si="78">SUMIF($CQ$19:$CQ$213, $B224, W$19:W$213)</f>
        <v>0</v>
      </c>
      <c r="V224" s="2222">
        <f t="shared" ref="V224:V257" si="79">SUMIF($CQ$19:$CQ$213, $B224, X$19:X$213)</f>
        <v>0</v>
      </c>
      <c r="W224" s="2222">
        <f t="shared" ref="W224:W257" si="80">SUMIF($CQ$19:$CQ$213, $B224, Y$19:Y$213)</f>
        <v>0</v>
      </c>
      <c r="X224" s="2222">
        <f t="shared" ref="X224:X257" si="81">SUMIF($CQ$19:$CQ$213, $B224, Z$19:Z$213)</f>
        <v>0</v>
      </c>
      <c r="Y224" s="2222">
        <f t="shared" ref="Y224:Y257" si="82">SUMIF($CQ$19:$CQ$213, $B224, AA$19:AA$213)</f>
        <v>0</v>
      </c>
      <c r="Z224" s="2222">
        <f t="shared" ref="Z224:Z257" si="83">SUMIF($CQ$19:$CQ$213, $B224, AB$19:AB$213)</f>
        <v>0</v>
      </c>
      <c r="AA224" s="2222">
        <f t="shared" ref="AA224:AA257" si="84">SUMIF($CQ$19:$CQ$213, $B224, AC$19:AC$213)</f>
        <v>587897.37</v>
      </c>
      <c r="AB224" s="2222">
        <f t="shared" ref="AB224:AB257" si="85">SUMIF($CQ$19:$CQ$213, $B224, AD$19:AD$213)</f>
        <v>0</v>
      </c>
      <c r="AC224" s="2222">
        <f t="shared" ref="AC224:AC257" si="86">SUMIF($CQ$19:$CQ$213, $B224, AE$19:AE$213)</f>
        <v>0</v>
      </c>
      <c r="AD224" s="2222">
        <f t="shared" ref="AD224:AD257" si="87">SUMIF($CQ$19:$CQ$213, $B224, AF$19:AF$213)</f>
        <v>0</v>
      </c>
      <c r="AE224" s="2222">
        <f t="shared" ref="AE224:AE257" si="88">SUMIF($CQ$19:$CQ$213, $B224, AG$19:AG$213)</f>
        <v>0</v>
      </c>
      <c r="AF224" s="2222">
        <f t="shared" ref="AF224:AF257" si="89">SUMIF($CQ$19:$CQ$213, $B224, AH$19:AH$213)</f>
        <v>0</v>
      </c>
      <c r="AG224" s="2222">
        <f t="shared" ref="AG224:AG257" si="90">SUMIF($CQ$19:$CQ$213, $B224, AI$19:AI$213)</f>
        <v>0</v>
      </c>
      <c r="AH224" s="2222">
        <f t="shared" ref="AH224:AH257" si="91">SUMIF($CQ$19:$CQ$213, $B224, AJ$19:AJ$213)</f>
        <v>0</v>
      </c>
      <c r="AI224" s="2222">
        <f t="shared" ref="AI224:AI257" si="92">SUMIF($CQ$19:$CQ$213, $B224, AK$19:AK$213)</f>
        <v>0</v>
      </c>
      <c r="AJ224" s="2222">
        <f t="shared" ref="AJ224:AJ257" si="93">SUMIF($CQ$19:$CQ$213, $B224, AL$19:AL$213)</f>
        <v>0</v>
      </c>
      <c r="AK224" s="2222">
        <f t="shared" ref="AK224:AK257" si="94">SUMIF($CQ$19:$CQ$213, $B224, AM$19:AM$213)</f>
        <v>0</v>
      </c>
      <c r="AL224" s="2222">
        <f t="shared" ref="AL224:AL257" si="95">SUMIF($CQ$19:$CQ$213, $B224, AN$19:AN$213)</f>
        <v>0</v>
      </c>
      <c r="AM224" s="2222">
        <f t="shared" ref="AM224:AM257" si="96">SUMIF($CQ$19:$CQ$213, $B224, AO$19:AO$213)</f>
        <v>0</v>
      </c>
      <c r="AN224" s="2222">
        <f t="shared" ref="AN224:AN257" si="97">SUMIF($CQ$19:$CQ$213, $B224, AP$19:AP$213)</f>
        <v>0</v>
      </c>
      <c r="AO224" s="2222">
        <f t="shared" ref="AO224:AO257" si="98">SUMIF($CQ$19:$CQ$213, $B224, AQ$19:AQ$213)</f>
        <v>0</v>
      </c>
      <c r="AP224" s="2222">
        <f t="shared" ref="AP224:AP257" si="99">SUMIF($CQ$19:$CQ$213, $B224, AR$19:AR$213)</f>
        <v>0</v>
      </c>
      <c r="AQ224" s="2222">
        <f t="shared" ref="AQ224:AQ257" si="100">SUMIF($CQ$19:$CQ$213, $B224, AS$19:AS$213)</f>
        <v>0</v>
      </c>
      <c r="AR224" s="2222">
        <f t="shared" ref="AR224:AR257" si="101">SUMIF($CQ$19:$CQ$213, $B224, AT$19:AT$213)</f>
        <v>0</v>
      </c>
      <c r="AS224" s="2222">
        <f t="shared" ref="AS224:AS257" si="102">SUMIF($CQ$19:$CQ$213, $B224, AU$19:AU$213)</f>
        <v>0</v>
      </c>
      <c r="AT224" s="2222">
        <f t="shared" ref="AT224:AT257" si="103">SUMIF($CQ$19:$CQ$213, $B224, AV$19:AV$213)</f>
        <v>0</v>
      </c>
      <c r="AU224" s="2222">
        <f t="shared" ref="AU224:AU257" si="104">SUMIF($CQ$19:$CQ$213, $B224, AW$19:AW$213)</f>
        <v>0</v>
      </c>
      <c r="AV224" s="2222">
        <f t="shared" ref="AV224:AV257" si="105">SUMIF($CQ$19:$CQ$213, $B224, AX$19:AX$213)</f>
        <v>0</v>
      </c>
      <c r="AW224" s="2222">
        <f t="shared" ref="AW224:AW257" si="106">SUMIF($CQ$19:$CQ$213, $B224, AY$19:AY$213)</f>
        <v>0</v>
      </c>
      <c r="AX224" s="2222">
        <f t="shared" ref="AX224:AX257" si="107">SUMIF($CQ$19:$CQ$213, $B224, AZ$19:AZ$213)</f>
        <v>0</v>
      </c>
      <c r="AY224" s="2222">
        <f t="shared" ref="AY224:AY257" si="108">SUMIF($CQ$19:$CQ$213, $B224, BA$19:BA$213)</f>
        <v>0</v>
      </c>
      <c r="AZ224" s="2222">
        <f t="shared" ref="AZ224:AZ257" si="109">SUMIF($CQ$19:$CQ$213, $B224, BB$19:BB$213)</f>
        <v>0</v>
      </c>
      <c r="BA224" s="2222">
        <f t="shared" ref="BA224:BA257" si="110">SUMIF($CQ$19:$CQ$213, $B224, BC$19:BC$213)</f>
        <v>0</v>
      </c>
      <c r="BB224" s="2222">
        <f t="shared" ref="BB224:BB257" si="111">SUMIF($CQ$19:$CQ$213, $B224, BD$19:BD$213)</f>
        <v>0</v>
      </c>
      <c r="BC224" s="2222">
        <f t="shared" ref="BC224:BC257" si="112">SUMIF($CQ$19:$CQ$213, $B224, BE$19:BE$213)</f>
        <v>0</v>
      </c>
      <c r="BD224" s="2222">
        <f t="shared" ref="BD224:BD257" si="113">SUMIF($CQ$19:$CQ$213, $B224, BF$19:BF$213)</f>
        <v>0</v>
      </c>
      <c r="BE224" s="2222">
        <f t="shared" ref="BE224:BE257" si="114">SUMIF($CQ$19:$CQ$213, $B224, BG$19:BG$213)</f>
        <v>0</v>
      </c>
      <c r="BF224" s="2222">
        <f t="shared" ref="BF224:BF257" si="115">SUMIF($CQ$19:$CQ$213, $B224, BH$19:BH$213)</f>
        <v>0</v>
      </c>
      <c r="BG224" s="2222">
        <f t="shared" ref="BG224:BG257" si="116">SUMIF($CQ$19:$CQ$213, $B224, BI$19:BI$213)</f>
        <v>0</v>
      </c>
      <c r="BH224" s="2222">
        <f t="shared" ref="BH224:BH257" si="117">SUMIF($CQ$19:$CQ$213, $B224, BJ$19:BJ$213)</f>
        <v>0</v>
      </c>
      <c r="BI224" s="2222">
        <f t="shared" ref="BI224:BI257" si="118">SUMIF($CQ$19:$CQ$213, $B224, BK$19:BK$213)</f>
        <v>0</v>
      </c>
      <c r="BJ224" s="2222">
        <f t="shared" ref="BJ224:BJ257" si="119">SUMIF($CQ$19:$CQ$213, $B224, BL$19:BL$213)</f>
        <v>0</v>
      </c>
      <c r="BK224" s="2222">
        <f t="shared" ref="BK224:BK257" si="120">SUMIF($CQ$19:$CQ$213, $B224, BM$19:BM$213)</f>
        <v>0</v>
      </c>
      <c r="BL224" s="2222">
        <f t="shared" ref="BL224:BL257" si="121">SUMIF($CQ$19:$CQ$213, $B224, BN$19:BN$213)</f>
        <v>0</v>
      </c>
      <c r="BM224" s="2222">
        <f t="shared" ref="BM224:BM257" si="122">SUMIF($CQ$19:$CQ$213, $B224, BO$19:BO$213)</f>
        <v>0</v>
      </c>
      <c r="BN224" s="2222">
        <f t="shared" ref="BN224:BN257" si="123">SUMIF($CQ$19:$CQ$213, $B224, BP$19:BP$213)</f>
        <v>0</v>
      </c>
      <c r="BO224" s="2222">
        <f t="shared" ref="BO224:BO257" si="124">SUMIF($CQ$19:$CQ$213, $B224, BQ$19:BQ$213)</f>
        <v>0</v>
      </c>
      <c r="BP224" s="2222">
        <f t="shared" ref="BP224:BP257" si="125">SUMIF($CQ$19:$CQ$213, $B224, BR$19:BR$213)</f>
        <v>0</v>
      </c>
      <c r="BQ224" s="2222">
        <f t="shared" ref="BQ224:BQ257" si="126">SUMIF($CQ$19:$CQ$213, $B224, BS$19:BS$213)</f>
        <v>0</v>
      </c>
      <c r="BR224" s="2222">
        <f t="shared" ref="BR224:BR257" si="127">SUMIF($CQ$19:$CQ$213, $B224, BT$19:BT$213)</f>
        <v>0</v>
      </c>
      <c r="BS224" s="2222">
        <f t="shared" ref="BS224:BS257" si="128">SUMIF($CQ$19:$CQ$213, $B224, BU$19:BU$213)</f>
        <v>0</v>
      </c>
      <c r="BT224" s="2222">
        <f t="shared" ref="BT224:BT257" si="129">SUMIF($CQ$19:$CQ$213, $B224, BV$19:BV$213)</f>
        <v>0</v>
      </c>
      <c r="BU224" s="2222">
        <f t="shared" ref="BU224:BU257" si="130">SUMIF($CQ$19:$CQ$213, $B224, BW$19:BW$213)</f>
        <v>0</v>
      </c>
      <c r="BV224" s="2222">
        <f t="shared" ref="BV224:BV257" si="131">SUMIF($CQ$19:$CQ$213, $B224, BX$19:BX$213)</f>
        <v>0</v>
      </c>
      <c r="BW224" s="2222">
        <f t="shared" ref="BW224:BW257" si="132">SUMIF($CQ$19:$CQ$213, $B224, BY$19:BY$213)</f>
        <v>0</v>
      </c>
      <c r="BX224" s="2222">
        <f t="shared" ref="BX224:BX257" si="133">SUMIF($CQ$19:$CQ$213, $B224, BZ$19:BZ$213)</f>
        <v>0</v>
      </c>
      <c r="BY224" s="2222">
        <f t="shared" ref="BY224:BY257" si="134">SUMIF($CQ$19:$CQ$213, $B224, CA$19:CA$213)</f>
        <v>0</v>
      </c>
      <c r="BZ224" s="2222">
        <f t="shared" ref="BZ224:BZ257" si="135">SUMIF($CQ$19:$CQ$213, $B224, CB$19:CB$213)</f>
        <v>0</v>
      </c>
      <c r="CA224" s="2222">
        <f t="shared" ref="CA224:CA257" si="136">SUMIF($CQ$19:$CQ$213, $B224, CC$19:CC$213)</f>
        <v>0</v>
      </c>
      <c r="CB224" s="2222">
        <f t="shared" ref="CB224:CB257" si="137">SUMIF($CQ$19:$CQ$213, $B224, CD$19:CD$213)</f>
        <v>0</v>
      </c>
      <c r="CC224" s="2222">
        <f t="shared" ref="CC224:CC257" si="138">SUMIF($CQ$19:$CQ$213, $B224, CE$19:CE$213)</f>
        <v>0</v>
      </c>
      <c r="CD224" s="2222">
        <f t="shared" ref="CD224:CD257" si="139">SUMIF($CQ$19:$CQ$213, $B224, CF$19:CF$213)</f>
        <v>0</v>
      </c>
      <c r="CE224" s="2222">
        <f t="shared" ref="CE224:CE257" si="140">SUMIF($CQ$19:$CQ$213, $B224, CG$19:CG$213)</f>
        <v>0</v>
      </c>
      <c r="CF224" s="2222">
        <f t="shared" ref="CF224:CF257" si="141">SUMIF($CQ$19:$CQ$213, $B224, CH$19:CH$213)</f>
        <v>0</v>
      </c>
      <c r="CG224" s="2222">
        <f t="shared" ref="CG224:CG257" si="142">SUMIF($CQ$19:$CQ$213, $B224, CI$19:CI$213)</f>
        <v>0</v>
      </c>
      <c r="CH224" s="2222">
        <f t="shared" ref="CH224:CH257" si="143">SUMIF($CQ$19:$CQ$213, $B224, CJ$19:CJ$213)</f>
        <v>0</v>
      </c>
      <c r="CI224" s="2222">
        <f t="shared" ref="CI224:CI257" si="144">SUMIF($CQ$19:$CQ$213, $B224, CK$19:CK$213)</f>
        <v>0</v>
      </c>
      <c r="CJ224" s="2222">
        <f t="shared" ref="CJ224:CJ257" si="145">SUMIF($CQ$19:$CQ$213, $B224, CL$19:CL$213)</f>
        <v>0</v>
      </c>
      <c r="CK224" s="2222">
        <f t="shared" ref="CK224:CK257" si="146">SUMIF($CQ$19:$CQ$213, $B224, CM$19:CM$213)</f>
        <v>0</v>
      </c>
      <c r="CL224" s="2222">
        <f t="shared" ref="CL224:CL257" si="147">SUMIF($CQ$19:$CQ$213, $B224, CN$19:CN$213)</f>
        <v>0</v>
      </c>
      <c r="CM224" s="2223"/>
      <c r="CN224" s="2223"/>
      <c r="CO224" s="2223"/>
      <c r="CP224" s="1511"/>
      <c r="CQ224" s="1642"/>
      <c r="CR224" s="1511"/>
      <c r="CS224" s="1511"/>
      <c r="CT224" s="1511"/>
    </row>
    <row r="225" spans="1:98" s="981" customFormat="1" ht="12.75" x14ac:dyDescent="0.2">
      <c r="A225" s="2221"/>
      <c r="B225" s="197">
        <v>1815</v>
      </c>
      <c r="C225" s="2222">
        <f t="shared" si="60"/>
        <v>0</v>
      </c>
      <c r="D225" s="2222">
        <f t="shared" si="61"/>
        <v>0</v>
      </c>
      <c r="E225" s="2222">
        <f t="shared" si="62"/>
        <v>0</v>
      </c>
      <c r="F225" s="2222">
        <f t="shared" si="63"/>
        <v>0</v>
      </c>
      <c r="G225" s="2222">
        <f t="shared" si="64"/>
        <v>0</v>
      </c>
      <c r="H225" s="2222">
        <f t="shared" si="65"/>
        <v>0</v>
      </c>
      <c r="I225" s="2222">
        <f t="shared" si="66"/>
        <v>0</v>
      </c>
      <c r="J225" s="2222">
        <f t="shared" si="67"/>
        <v>0</v>
      </c>
      <c r="K225" s="2222">
        <f t="shared" si="68"/>
        <v>0</v>
      </c>
      <c r="L225" s="2222">
        <f t="shared" si="69"/>
        <v>0</v>
      </c>
      <c r="M225" s="2222">
        <f t="shared" si="70"/>
        <v>0</v>
      </c>
      <c r="N225" s="2222">
        <f t="shared" si="71"/>
        <v>0</v>
      </c>
      <c r="O225" s="2222">
        <f t="shared" si="72"/>
        <v>0</v>
      </c>
      <c r="P225" s="2222">
        <f t="shared" si="73"/>
        <v>0</v>
      </c>
      <c r="Q225" s="2222">
        <f t="shared" si="74"/>
        <v>0</v>
      </c>
      <c r="R225" s="2222">
        <f t="shared" si="75"/>
        <v>0</v>
      </c>
      <c r="S225" s="2222">
        <f t="shared" si="76"/>
        <v>0</v>
      </c>
      <c r="T225" s="2222">
        <f t="shared" si="77"/>
        <v>0</v>
      </c>
      <c r="U225" s="2222">
        <f t="shared" si="78"/>
        <v>0</v>
      </c>
      <c r="V225" s="2222">
        <f t="shared" si="79"/>
        <v>0</v>
      </c>
      <c r="W225" s="2222">
        <f t="shared" si="80"/>
        <v>0</v>
      </c>
      <c r="X225" s="2222">
        <f t="shared" si="81"/>
        <v>0</v>
      </c>
      <c r="Y225" s="2222">
        <f t="shared" si="82"/>
        <v>0</v>
      </c>
      <c r="Z225" s="2222">
        <f t="shared" si="83"/>
        <v>0</v>
      </c>
      <c r="AA225" s="2222">
        <f t="shared" si="84"/>
        <v>0</v>
      </c>
      <c r="AB225" s="2222">
        <f t="shared" si="85"/>
        <v>0</v>
      </c>
      <c r="AC225" s="2222">
        <f t="shared" si="86"/>
        <v>0</v>
      </c>
      <c r="AD225" s="2222">
        <f t="shared" si="87"/>
        <v>0</v>
      </c>
      <c r="AE225" s="2222">
        <f t="shared" si="88"/>
        <v>0</v>
      </c>
      <c r="AF225" s="2222">
        <f t="shared" si="89"/>
        <v>0</v>
      </c>
      <c r="AG225" s="2222">
        <f t="shared" si="90"/>
        <v>0</v>
      </c>
      <c r="AH225" s="2222">
        <f t="shared" si="91"/>
        <v>0</v>
      </c>
      <c r="AI225" s="2222">
        <f t="shared" si="92"/>
        <v>0</v>
      </c>
      <c r="AJ225" s="2222">
        <f t="shared" si="93"/>
        <v>0</v>
      </c>
      <c r="AK225" s="2222">
        <f t="shared" si="94"/>
        <v>0</v>
      </c>
      <c r="AL225" s="2222">
        <f t="shared" si="95"/>
        <v>0</v>
      </c>
      <c r="AM225" s="2222">
        <f t="shared" si="96"/>
        <v>0</v>
      </c>
      <c r="AN225" s="2222">
        <f t="shared" si="97"/>
        <v>0</v>
      </c>
      <c r="AO225" s="2222">
        <f t="shared" si="98"/>
        <v>0</v>
      </c>
      <c r="AP225" s="2222">
        <f t="shared" si="99"/>
        <v>0</v>
      </c>
      <c r="AQ225" s="2222">
        <f t="shared" si="100"/>
        <v>0</v>
      </c>
      <c r="AR225" s="2222">
        <f t="shared" si="101"/>
        <v>0</v>
      </c>
      <c r="AS225" s="2222">
        <f t="shared" si="102"/>
        <v>0</v>
      </c>
      <c r="AT225" s="2222">
        <f t="shared" si="103"/>
        <v>0</v>
      </c>
      <c r="AU225" s="2222">
        <f t="shared" si="104"/>
        <v>0</v>
      </c>
      <c r="AV225" s="2222">
        <f t="shared" si="105"/>
        <v>0</v>
      </c>
      <c r="AW225" s="2222">
        <f t="shared" si="106"/>
        <v>0</v>
      </c>
      <c r="AX225" s="2222">
        <f t="shared" si="107"/>
        <v>0</v>
      </c>
      <c r="AY225" s="2222">
        <f t="shared" si="108"/>
        <v>0</v>
      </c>
      <c r="AZ225" s="2222">
        <f t="shared" si="109"/>
        <v>0</v>
      </c>
      <c r="BA225" s="2222">
        <f t="shared" si="110"/>
        <v>0</v>
      </c>
      <c r="BB225" s="2222">
        <f t="shared" si="111"/>
        <v>0</v>
      </c>
      <c r="BC225" s="2222">
        <f t="shared" si="112"/>
        <v>0</v>
      </c>
      <c r="BD225" s="2222">
        <f t="shared" si="113"/>
        <v>0</v>
      </c>
      <c r="BE225" s="2222">
        <f t="shared" si="114"/>
        <v>0</v>
      </c>
      <c r="BF225" s="2222">
        <f t="shared" si="115"/>
        <v>0</v>
      </c>
      <c r="BG225" s="2222">
        <f t="shared" si="116"/>
        <v>0</v>
      </c>
      <c r="BH225" s="2222">
        <f t="shared" si="117"/>
        <v>0</v>
      </c>
      <c r="BI225" s="2222">
        <f t="shared" si="118"/>
        <v>0</v>
      </c>
      <c r="BJ225" s="2222">
        <f t="shared" si="119"/>
        <v>0</v>
      </c>
      <c r="BK225" s="2222">
        <f t="shared" si="120"/>
        <v>0</v>
      </c>
      <c r="BL225" s="2222">
        <f t="shared" si="121"/>
        <v>0</v>
      </c>
      <c r="BM225" s="2222">
        <f t="shared" si="122"/>
        <v>0</v>
      </c>
      <c r="BN225" s="2222">
        <f t="shared" si="123"/>
        <v>0</v>
      </c>
      <c r="BO225" s="2222">
        <f t="shared" si="124"/>
        <v>0</v>
      </c>
      <c r="BP225" s="2222">
        <f t="shared" si="125"/>
        <v>0</v>
      </c>
      <c r="BQ225" s="2222">
        <f t="shared" si="126"/>
        <v>0</v>
      </c>
      <c r="BR225" s="2222">
        <f t="shared" si="127"/>
        <v>0</v>
      </c>
      <c r="BS225" s="2222">
        <f t="shared" si="128"/>
        <v>0</v>
      </c>
      <c r="BT225" s="2222">
        <f t="shared" si="129"/>
        <v>0</v>
      </c>
      <c r="BU225" s="2222">
        <f t="shared" si="130"/>
        <v>0</v>
      </c>
      <c r="BV225" s="2222">
        <f t="shared" si="131"/>
        <v>0</v>
      </c>
      <c r="BW225" s="2222">
        <f t="shared" si="132"/>
        <v>0</v>
      </c>
      <c r="BX225" s="2222">
        <f t="shared" si="133"/>
        <v>0</v>
      </c>
      <c r="BY225" s="2222">
        <f t="shared" si="134"/>
        <v>0</v>
      </c>
      <c r="BZ225" s="2222">
        <f t="shared" si="135"/>
        <v>0</v>
      </c>
      <c r="CA225" s="2222">
        <f t="shared" si="136"/>
        <v>0</v>
      </c>
      <c r="CB225" s="2222">
        <f t="shared" si="137"/>
        <v>0</v>
      </c>
      <c r="CC225" s="2222">
        <f t="shared" si="138"/>
        <v>0</v>
      </c>
      <c r="CD225" s="2222">
        <f t="shared" si="139"/>
        <v>0</v>
      </c>
      <c r="CE225" s="2222">
        <f t="shared" si="140"/>
        <v>0</v>
      </c>
      <c r="CF225" s="2222">
        <f t="shared" si="141"/>
        <v>0</v>
      </c>
      <c r="CG225" s="2222">
        <f t="shared" si="142"/>
        <v>0</v>
      </c>
      <c r="CH225" s="2222">
        <f t="shared" si="143"/>
        <v>0</v>
      </c>
      <c r="CI225" s="2222">
        <f t="shared" si="144"/>
        <v>0</v>
      </c>
      <c r="CJ225" s="2222">
        <f t="shared" si="145"/>
        <v>0</v>
      </c>
      <c r="CK225" s="2222">
        <f t="shared" si="146"/>
        <v>0</v>
      </c>
      <c r="CL225" s="2222">
        <f t="shared" si="147"/>
        <v>0</v>
      </c>
      <c r="CM225" s="2223"/>
      <c r="CN225" s="2223"/>
      <c r="CO225" s="2223"/>
      <c r="CP225" s="1511"/>
      <c r="CQ225" s="1642"/>
      <c r="CR225" s="1511"/>
      <c r="CS225" s="1511"/>
      <c r="CT225" s="1511"/>
    </row>
    <row r="226" spans="1:98" ht="12.75" x14ac:dyDescent="0.2">
      <c r="A226" s="2221"/>
      <c r="B226" s="197">
        <v>1820</v>
      </c>
      <c r="C226" s="2222">
        <f t="shared" si="60"/>
        <v>767024.38</v>
      </c>
      <c r="D226" s="2222">
        <f t="shared" si="61"/>
        <v>767024.38</v>
      </c>
      <c r="E226" s="2222">
        <f t="shared" si="62"/>
        <v>0</v>
      </c>
      <c r="F226" s="2222">
        <f t="shared" si="63"/>
        <v>767024.38</v>
      </c>
      <c r="G226" s="2222">
        <f t="shared" si="64"/>
        <v>338590.20074769558</v>
      </c>
      <c r="H226" s="2222">
        <f t="shared" si="65"/>
        <v>138948.54418469893</v>
      </c>
      <c r="I226" s="2222">
        <f t="shared" si="66"/>
        <v>282483.62140767195</v>
      </c>
      <c r="J226" s="2222">
        <f t="shared" si="67"/>
        <v>0</v>
      </c>
      <c r="K226" s="2222">
        <f t="shared" si="68"/>
        <v>0</v>
      </c>
      <c r="L226" s="2222">
        <f t="shared" si="69"/>
        <v>0</v>
      </c>
      <c r="M226" s="2222">
        <f t="shared" si="70"/>
        <v>6931.8735485334391</v>
      </c>
      <c r="N226" s="2222">
        <f t="shared" si="71"/>
        <v>0</v>
      </c>
      <c r="O226" s="2222">
        <f t="shared" si="72"/>
        <v>70.14011140016683</v>
      </c>
      <c r="P226" s="2222">
        <f t="shared" si="73"/>
        <v>0</v>
      </c>
      <c r="Q226" s="2222">
        <f t="shared" si="74"/>
        <v>0</v>
      </c>
      <c r="R226" s="2222">
        <f t="shared" si="75"/>
        <v>0</v>
      </c>
      <c r="S226" s="2222">
        <f t="shared" si="76"/>
        <v>0</v>
      </c>
      <c r="T226" s="2222">
        <f t="shared" si="77"/>
        <v>0</v>
      </c>
      <c r="U226" s="2222">
        <f t="shared" si="78"/>
        <v>0</v>
      </c>
      <c r="V226" s="2222">
        <f t="shared" si="79"/>
        <v>0</v>
      </c>
      <c r="W226" s="2222">
        <f t="shared" si="80"/>
        <v>0</v>
      </c>
      <c r="X226" s="2222">
        <f t="shared" si="81"/>
        <v>0</v>
      </c>
      <c r="Y226" s="2222">
        <f t="shared" si="82"/>
        <v>0</v>
      </c>
      <c r="Z226" s="2222">
        <f t="shared" si="83"/>
        <v>0</v>
      </c>
      <c r="AA226" s="2222">
        <f t="shared" si="84"/>
        <v>767024.38000000012</v>
      </c>
      <c r="AB226" s="2222">
        <f t="shared" si="85"/>
        <v>0</v>
      </c>
      <c r="AC226" s="2222">
        <f t="shared" si="86"/>
        <v>0</v>
      </c>
      <c r="AD226" s="2222">
        <f t="shared" si="87"/>
        <v>0</v>
      </c>
      <c r="AE226" s="2222">
        <f t="shared" si="88"/>
        <v>0</v>
      </c>
      <c r="AF226" s="2222">
        <f t="shared" si="89"/>
        <v>0</v>
      </c>
      <c r="AG226" s="2222">
        <f t="shared" si="90"/>
        <v>0</v>
      </c>
      <c r="AH226" s="2222">
        <f t="shared" si="91"/>
        <v>0</v>
      </c>
      <c r="AI226" s="2222">
        <f t="shared" si="92"/>
        <v>0</v>
      </c>
      <c r="AJ226" s="2222">
        <f t="shared" si="93"/>
        <v>0</v>
      </c>
      <c r="AK226" s="2222">
        <f t="shared" si="94"/>
        <v>0</v>
      </c>
      <c r="AL226" s="2222">
        <f t="shared" si="95"/>
        <v>0</v>
      </c>
      <c r="AM226" s="2222">
        <f t="shared" si="96"/>
        <v>0</v>
      </c>
      <c r="AN226" s="2222">
        <f t="shared" si="97"/>
        <v>0</v>
      </c>
      <c r="AO226" s="2222">
        <f t="shared" si="98"/>
        <v>0</v>
      </c>
      <c r="AP226" s="2222">
        <f t="shared" si="99"/>
        <v>0</v>
      </c>
      <c r="AQ226" s="2222">
        <f t="shared" si="100"/>
        <v>0</v>
      </c>
      <c r="AR226" s="2222">
        <f t="shared" si="101"/>
        <v>0</v>
      </c>
      <c r="AS226" s="2222">
        <f t="shared" si="102"/>
        <v>0</v>
      </c>
      <c r="AT226" s="2222">
        <f t="shared" si="103"/>
        <v>0</v>
      </c>
      <c r="AU226" s="2222">
        <f t="shared" si="104"/>
        <v>0</v>
      </c>
      <c r="AV226" s="2222">
        <f t="shared" si="105"/>
        <v>0</v>
      </c>
      <c r="AW226" s="2222">
        <f t="shared" si="106"/>
        <v>0</v>
      </c>
      <c r="AX226" s="2222">
        <f t="shared" si="107"/>
        <v>0</v>
      </c>
      <c r="AY226" s="2222">
        <f t="shared" si="108"/>
        <v>0</v>
      </c>
      <c r="AZ226" s="2222">
        <f t="shared" si="109"/>
        <v>0</v>
      </c>
      <c r="BA226" s="2222">
        <f t="shared" si="110"/>
        <v>0</v>
      </c>
      <c r="BB226" s="2222">
        <f t="shared" si="111"/>
        <v>0</v>
      </c>
      <c r="BC226" s="2222">
        <f t="shared" si="112"/>
        <v>0</v>
      </c>
      <c r="BD226" s="2222">
        <f t="shared" si="113"/>
        <v>0</v>
      </c>
      <c r="BE226" s="2222">
        <f t="shared" si="114"/>
        <v>0</v>
      </c>
      <c r="BF226" s="2222">
        <f t="shared" si="115"/>
        <v>0</v>
      </c>
      <c r="BG226" s="2222">
        <f t="shared" si="116"/>
        <v>0</v>
      </c>
      <c r="BH226" s="2222">
        <f t="shared" si="117"/>
        <v>0</v>
      </c>
      <c r="BI226" s="2222">
        <f t="shared" si="118"/>
        <v>0</v>
      </c>
      <c r="BJ226" s="2222">
        <f t="shared" si="119"/>
        <v>0</v>
      </c>
      <c r="BK226" s="2222">
        <f t="shared" si="120"/>
        <v>0</v>
      </c>
      <c r="BL226" s="2222">
        <f t="shared" si="121"/>
        <v>0</v>
      </c>
      <c r="BM226" s="2222">
        <f t="shared" si="122"/>
        <v>0</v>
      </c>
      <c r="BN226" s="2222">
        <f t="shared" si="123"/>
        <v>0</v>
      </c>
      <c r="BO226" s="2222">
        <f t="shared" si="124"/>
        <v>0</v>
      </c>
      <c r="BP226" s="2222">
        <f t="shared" si="125"/>
        <v>0</v>
      </c>
      <c r="BQ226" s="2222">
        <f t="shared" si="126"/>
        <v>0</v>
      </c>
      <c r="BR226" s="2222">
        <f t="shared" si="127"/>
        <v>0</v>
      </c>
      <c r="BS226" s="2222">
        <f t="shared" si="128"/>
        <v>0</v>
      </c>
      <c r="BT226" s="2222">
        <f t="shared" si="129"/>
        <v>0</v>
      </c>
      <c r="BU226" s="2222">
        <f t="shared" si="130"/>
        <v>0</v>
      </c>
      <c r="BV226" s="2222">
        <f t="shared" si="131"/>
        <v>0</v>
      </c>
      <c r="BW226" s="2222">
        <f t="shared" si="132"/>
        <v>0</v>
      </c>
      <c r="BX226" s="2222">
        <f t="shared" si="133"/>
        <v>0</v>
      </c>
      <c r="BY226" s="2222">
        <f t="shared" si="134"/>
        <v>0</v>
      </c>
      <c r="BZ226" s="2222">
        <f t="shared" si="135"/>
        <v>0</v>
      </c>
      <c r="CA226" s="2222">
        <f t="shared" si="136"/>
        <v>0</v>
      </c>
      <c r="CB226" s="2222">
        <f t="shared" si="137"/>
        <v>0</v>
      </c>
      <c r="CC226" s="2222">
        <f t="shared" si="138"/>
        <v>0</v>
      </c>
      <c r="CD226" s="2222">
        <f t="shared" si="139"/>
        <v>0</v>
      </c>
      <c r="CE226" s="2222">
        <f t="shared" si="140"/>
        <v>0</v>
      </c>
      <c r="CF226" s="2222">
        <f t="shared" si="141"/>
        <v>0</v>
      </c>
      <c r="CG226" s="2222">
        <f t="shared" si="142"/>
        <v>0</v>
      </c>
      <c r="CH226" s="2222">
        <f t="shared" si="143"/>
        <v>0</v>
      </c>
      <c r="CI226" s="2222">
        <f t="shared" si="144"/>
        <v>0</v>
      </c>
      <c r="CJ226" s="2222">
        <f t="shared" si="145"/>
        <v>0</v>
      </c>
      <c r="CK226" s="2222">
        <f t="shared" si="146"/>
        <v>0</v>
      </c>
      <c r="CL226" s="2222">
        <f t="shared" si="147"/>
        <v>0</v>
      </c>
      <c r="CM226" s="2223"/>
      <c r="CN226" s="2223"/>
      <c r="CO226" s="2223"/>
      <c r="CP226" s="1511"/>
      <c r="CQ226" s="1642"/>
      <c r="CR226" s="1511"/>
      <c r="CS226" s="1511"/>
      <c r="CT226" s="1511"/>
    </row>
    <row r="227" spans="1:98" ht="12.75" x14ac:dyDescent="0.2">
      <c r="A227" s="2221"/>
      <c r="B227" s="197">
        <v>1830</v>
      </c>
      <c r="C227" s="2222">
        <f t="shared" si="60"/>
        <v>146997.37</v>
      </c>
      <c r="D227" s="2222">
        <f t="shared" si="61"/>
        <v>95548.290500000003</v>
      </c>
      <c r="E227" s="2222">
        <f t="shared" si="62"/>
        <v>51449.079499999993</v>
      </c>
      <c r="F227" s="2222">
        <f t="shared" si="63"/>
        <v>146997.37</v>
      </c>
      <c r="G227" s="2222">
        <f t="shared" si="64"/>
        <v>42395.894222813091</v>
      </c>
      <c r="H227" s="2222">
        <f t="shared" si="65"/>
        <v>17398.163823583305</v>
      </c>
      <c r="I227" s="2222">
        <f t="shared" si="66"/>
        <v>34925.121141375879</v>
      </c>
      <c r="J227" s="2222">
        <f t="shared" si="67"/>
        <v>0</v>
      </c>
      <c r="K227" s="2222">
        <f t="shared" si="68"/>
        <v>0</v>
      </c>
      <c r="L227" s="2222">
        <f t="shared" si="69"/>
        <v>0</v>
      </c>
      <c r="M227" s="2222">
        <f t="shared" si="70"/>
        <v>820.32885857984331</v>
      </c>
      <c r="N227" s="2222">
        <f t="shared" si="71"/>
        <v>0</v>
      </c>
      <c r="O227" s="2222">
        <f t="shared" si="72"/>
        <v>8.7824536478941102</v>
      </c>
      <c r="P227" s="2222">
        <f t="shared" si="73"/>
        <v>0</v>
      </c>
      <c r="Q227" s="2222">
        <f t="shared" si="74"/>
        <v>0</v>
      </c>
      <c r="R227" s="2222">
        <f t="shared" si="75"/>
        <v>0</v>
      </c>
      <c r="S227" s="2222">
        <f t="shared" si="76"/>
        <v>0</v>
      </c>
      <c r="T227" s="2222">
        <f t="shared" si="77"/>
        <v>0</v>
      </c>
      <c r="U227" s="2222">
        <f t="shared" si="78"/>
        <v>0</v>
      </c>
      <c r="V227" s="2222">
        <f t="shared" si="79"/>
        <v>0</v>
      </c>
      <c r="W227" s="2222">
        <f t="shared" si="80"/>
        <v>0</v>
      </c>
      <c r="X227" s="2222">
        <f t="shared" si="81"/>
        <v>0</v>
      </c>
      <c r="Y227" s="2222">
        <f t="shared" si="82"/>
        <v>0</v>
      </c>
      <c r="Z227" s="2222">
        <f t="shared" si="83"/>
        <v>0</v>
      </c>
      <c r="AA227" s="2222">
        <f t="shared" si="84"/>
        <v>95548.290500000003</v>
      </c>
      <c r="AB227" s="2222">
        <f t="shared" si="85"/>
        <v>44610.189350101806</v>
      </c>
      <c r="AC227" s="2222">
        <f t="shared" si="86"/>
        <v>4338.8403361315131</v>
      </c>
      <c r="AD227" s="2222">
        <f t="shared" si="87"/>
        <v>515.46097370093321</v>
      </c>
      <c r="AE227" s="2222">
        <f t="shared" si="88"/>
        <v>0</v>
      </c>
      <c r="AF227" s="2222">
        <f t="shared" si="89"/>
        <v>0</v>
      </c>
      <c r="AG227" s="2222">
        <f t="shared" si="90"/>
        <v>0</v>
      </c>
      <c r="AH227" s="2222">
        <f t="shared" si="91"/>
        <v>1313.1755405546887</v>
      </c>
      <c r="AI227" s="2222">
        <f t="shared" si="92"/>
        <v>372.43264687824154</v>
      </c>
      <c r="AJ227" s="2222">
        <f t="shared" si="93"/>
        <v>298.98065263281052</v>
      </c>
      <c r="AK227" s="2222">
        <f t="shared" si="94"/>
        <v>0</v>
      </c>
      <c r="AL227" s="2222">
        <f t="shared" si="95"/>
        <v>0</v>
      </c>
      <c r="AM227" s="2222">
        <f t="shared" si="96"/>
        <v>0</v>
      </c>
      <c r="AN227" s="2222">
        <f t="shared" si="97"/>
        <v>0</v>
      </c>
      <c r="AO227" s="2222">
        <f t="shared" si="98"/>
        <v>0</v>
      </c>
      <c r="AP227" s="2222">
        <f t="shared" si="99"/>
        <v>0</v>
      </c>
      <c r="AQ227" s="2222">
        <f t="shared" si="100"/>
        <v>0</v>
      </c>
      <c r="AR227" s="2222">
        <f t="shared" si="101"/>
        <v>0</v>
      </c>
      <c r="AS227" s="2222">
        <f t="shared" si="102"/>
        <v>0</v>
      </c>
      <c r="AT227" s="2222">
        <f t="shared" si="103"/>
        <v>0</v>
      </c>
      <c r="AU227" s="2222">
        <f t="shared" si="104"/>
        <v>0</v>
      </c>
      <c r="AV227" s="2222">
        <f t="shared" si="105"/>
        <v>51449.079499999985</v>
      </c>
      <c r="AW227" s="2222">
        <f t="shared" si="106"/>
        <v>0</v>
      </c>
      <c r="AX227" s="2222">
        <f t="shared" si="107"/>
        <v>0</v>
      </c>
      <c r="AY227" s="2222">
        <f t="shared" si="108"/>
        <v>0</v>
      </c>
      <c r="AZ227" s="2222">
        <f t="shared" si="109"/>
        <v>0</v>
      </c>
      <c r="BA227" s="2222">
        <f t="shared" si="110"/>
        <v>0</v>
      </c>
      <c r="BB227" s="2222">
        <f t="shared" si="111"/>
        <v>0</v>
      </c>
      <c r="BC227" s="2222">
        <f t="shared" si="112"/>
        <v>0</v>
      </c>
      <c r="BD227" s="2222">
        <f t="shared" si="113"/>
        <v>0</v>
      </c>
      <c r="BE227" s="2222">
        <f t="shared" si="114"/>
        <v>0</v>
      </c>
      <c r="BF227" s="2222">
        <f t="shared" si="115"/>
        <v>0</v>
      </c>
      <c r="BG227" s="2222">
        <f t="shared" si="116"/>
        <v>0</v>
      </c>
      <c r="BH227" s="2222">
        <f t="shared" si="117"/>
        <v>0</v>
      </c>
      <c r="BI227" s="2222">
        <f t="shared" si="118"/>
        <v>0</v>
      </c>
      <c r="BJ227" s="2222">
        <f t="shared" si="119"/>
        <v>0</v>
      </c>
      <c r="BK227" s="2222">
        <f t="shared" si="120"/>
        <v>0</v>
      </c>
      <c r="BL227" s="2222">
        <f t="shared" si="121"/>
        <v>0</v>
      </c>
      <c r="BM227" s="2222">
        <f t="shared" si="122"/>
        <v>0</v>
      </c>
      <c r="BN227" s="2222">
        <f t="shared" si="123"/>
        <v>0</v>
      </c>
      <c r="BO227" s="2222">
        <f t="shared" si="124"/>
        <v>0</v>
      </c>
      <c r="BP227" s="2222">
        <f t="shared" si="125"/>
        <v>0</v>
      </c>
      <c r="BQ227" s="2222">
        <f t="shared" si="126"/>
        <v>0</v>
      </c>
      <c r="BR227" s="2222">
        <f t="shared" si="127"/>
        <v>0</v>
      </c>
      <c r="BS227" s="2222">
        <f t="shared" si="128"/>
        <v>0</v>
      </c>
      <c r="BT227" s="2222">
        <f t="shared" si="129"/>
        <v>0</v>
      </c>
      <c r="BU227" s="2222">
        <f t="shared" si="130"/>
        <v>0</v>
      </c>
      <c r="BV227" s="2222">
        <f t="shared" si="131"/>
        <v>0</v>
      </c>
      <c r="BW227" s="2222">
        <f t="shared" si="132"/>
        <v>0</v>
      </c>
      <c r="BX227" s="2222">
        <f t="shared" si="133"/>
        <v>0</v>
      </c>
      <c r="BY227" s="2222">
        <f t="shared" si="134"/>
        <v>0</v>
      </c>
      <c r="BZ227" s="2222">
        <f t="shared" si="135"/>
        <v>0</v>
      </c>
      <c r="CA227" s="2222">
        <f t="shared" si="136"/>
        <v>0</v>
      </c>
      <c r="CB227" s="2222">
        <f t="shared" si="137"/>
        <v>0</v>
      </c>
      <c r="CC227" s="2222">
        <f t="shared" si="138"/>
        <v>0</v>
      </c>
      <c r="CD227" s="2222">
        <f t="shared" si="139"/>
        <v>0</v>
      </c>
      <c r="CE227" s="2222">
        <f t="shared" si="140"/>
        <v>0</v>
      </c>
      <c r="CF227" s="2222">
        <f t="shared" si="141"/>
        <v>0</v>
      </c>
      <c r="CG227" s="2222">
        <f t="shared" si="142"/>
        <v>0</v>
      </c>
      <c r="CH227" s="2222">
        <f t="shared" si="143"/>
        <v>0</v>
      </c>
      <c r="CI227" s="2222">
        <f t="shared" si="144"/>
        <v>0</v>
      </c>
      <c r="CJ227" s="2222">
        <f t="shared" si="145"/>
        <v>0</v>
      </c>
      <c r="CK227" s="2222">
        <f t="shared" si="146"/>
        <v>0</v>
      </c>
      <c r="CL227" s="2222">
        <f t="shared" si="147"/>
        <v>0</v>
      </c>
      <c r="CM227" s="2223"/>
      <c r="CN227" s="2223"/>
      <c r="CO227" s="2223"/>
      <c r="CP227" s="1511"/>
      <c r="CQ227" s="1642"/>
      <c r="CR227" s="1511"/>
      <c r="CS227" s="1511"/>
      <c r="CT227" s="1511"/>
    </row>
    <row r="228" spans="1:98" ht="12.75" x14ac:dyDescent="0.2">
      <c r="A228" s="2221"/>
      <c r="B228" s="197">
        <v>1835</v>
      </c>
      <c r="C228" s="2222">
        <f t="shared" si="60"/>
        <v>284862.49</v>
      </c>
      <c r="D228" s="2222">
        <f t="shared" si="61"/>
        <v>185160.61850000001</v>
      </c>
      <c r="E228" s="2222">
        <f t="shared" si="62"/>
        <v>99701.871499999994</v>
      </c>
      <c r="F228" s="2222">
        <f t="shared" si="63"/>
        <v>284862.49</v>
      </c>
      <c r="G228" s="2222">
        <f t="shared" si="64"/>
        <v>82579.778498427098</v>
      </c>
      <c r="H228" s="2222">
        <f t="shared" si="65"/>
        <v>33888.576740003133</v>
      </c>
      <c r="I228" s="2222">
        <f t="shared" si="66"/>
        <v>67169.13014246618</v>
      </c>
      <c r="J228" s="2222">
        <f t="shared" si="67"/>
        <v>0</v>
      </c>
      <c r="K228" s="2222">
        <f t="shared" si="68"/>
        <v>0</v>
      </c>
      <c r="L228" s="2222">
        <f t="shared" si="69"/>
        <v>0</v>
      </c>
      <c r="M228" s="2222">
        <f t="shared" si="70"/>
        <v>1506.0264371899334</v>
      </c>
      <c r="N228" s="2222">
        <f t="shared" si="71"/>
        <v>0</v>
      </c>
      <c r="O228" s="2222">
        <f t="shared" si="72"/>
        <v>17.106681913682635</v>
      </c>
      <c r="P228" s="2222">
        <f t="shared" si="73"/>
        <v>0</v>
      </c>
      <c r="Q228" s="2222">
        <f t="shared" si="74"/>
        <v>0</v>
      </c>
      <c r="R228" s="2222">
        <f t="shared" si="75"/>
        <v>0</v>
      </c>
      <c r="S228" s="2222">
        <f t="shared" si="76"/>
        <v>0</v>
      </c>
      <c r="T228" s="2222">
        <f t="shared" si="77"/>
        <v>0</v>
      </c>
      <c r="U228" s="2222">
        <f t="shared" si="78"/>
        <v>0</v>
      </c>
      <c r="V228" s="2222">
        <f t="shared" si="79"/>
        <v>0</v>
      </c>
      <c r="W228" s="2222">
        <f t="shared" si="80"/>
        <v>0</v>
      </c>
      <c r="X228" s="2222">
        <f t="shared" si="81"/>
        <v>0</v>
      </c>
      <c r="Y228" s="2222">
        <f t="shared" si="82"/>
        <v>0</v>
      </c>
      <c r="Z228" s="2222">
        <f t="shared" si="83"/>
        <v>0</v>
      </c>
      <c r="AA228" s="2222">
        <f t="shared" si="84"/>
        <v>185160.61850000004</v>
      </c>
      <c r="AB228" s="2222">
        <f t="shared" si="85"/>
        <v>85774.864205462713</v>
      </c>
      <c r="AC228" s="2222">
        <f t="shared" si="86"/>
        <v>8342.565814283309</v>
      </c>
      <c r="AD228" s="2222">
        <f t="shared" si="87"/>
        <v>987.58153470556579</v>
      </c>
      <c r="AE228" s="2222">
        <f t="shared" si="88"/>
        <v>0</v>
      </c>
      <c r="AF228" s="2222">
        <f t="shared" si="89"/>
        <v>0</v>
      </c>
      <c r="AG228" s="2222">
        <f t="shared" si="90"/>
        <v>0</v>
      </c>
      <c r="AH228" s="2222">
        <f t="shared" si="91"/>
        <v>3305.8906528755701</v>
      </c>
      <c r="AI228" s="2222">
        <f t="shared" si="92"/>
        <v>716.10006989556314</v>
      </c>
      <c r="AJ228" s="2222">
        <f t="shared" si="93"/>
        <v>574.8692227772716</v>
      </c>
      <c r="AK228" s="2222">
        <f t="shared" si="94"/>
        <v>0</v>
      </c>
      <c r="AL228" s="2222">
        <f t="shared" si="95"/>
        <v>0</v>
      </c>
      <c r="AM228" s="2222">
        <f t="shared" si="96"/>
        <v>0</v>
      </c>
      <c r="AN228" s="2222">
        <f t="shared" si="97"/>
        <v>0</v>
      </c>
      <c r="AO228" s="2222">
        <f t="shared" si="98"/>
        <v>0</v>
      </c>
      <c r="AP228" s="2222">
        <f t="shared" si="99"/>
        <v>0</v>
      </c>
      <c r="AQ228" s="2222">
        <f t="shared" si="100"/>
        <v>0</v>
      </c>
      <c r="AR228" s="2222">
        <f t="shared" si="101"/>
        <v>0</v>
      </c>
      <c r="AS228" s="2222">
        <f t="shared" si="102"/>
        <v>0</v>
      </c>
      <c r="AT228" s="2222">
        <f t="shared" si="103"/>
        <v>0</v>
      </c>
      <c r="AU228" s="2222">
        <f t="shared" si="104"/>
        <v>0</v>
      </c>
      <c r="AV228" s="2222">
        <f t="shared" si="105"/>
        <v>99701.871499999994</v>
      </c>
      <c r="AW228" s="2222">
        <f t="shared" si="106"/>
        <v>0</v>
      </c>
      <c r="AX228" s="2222">
        <f t="shared" si="107"/>
        <v>0</v>
      </c>
      <c r="AY228" s="2222">
        <f t="shared" si="108"/>
        <v>0</v>
      </c>
      <c r="AZ228" s="2222">
        <f t="shared" si="109"/>
        <v>0</v>
      </c>
      <c r="BA228" s="2222">
        <f t="shared" si="110"/>
        <v>0</v>
      </c>
      <c r="BB228" s="2222">
        <f t="shared" si="111"/>
        <v>0</v>
      </c>
      <c r="BC228" s="2222">
        <f t="shared" si="112"/>
        <v>0</v>
      </c>
      <c r="BD228" s="2222">
        <f t="shared" si="113"/>
        <v>0</v>
      </c>
      <c r="BE228" s="2222">
        <f t="shared" si="114"/>
        <v>0</v>
      </c>
      <c r="BF228" s="2222">
        <f t="shared" si="115"/>
        <v>0</v>
      </c>
      <c r="BG228" s="2222">
        <f t="shared" si="116"/>
        <v>0</v>
      </c>
      <c r="BH228" s="2222">
        <f t="shared" si="117"/>
        <v>0</v>
      </c>
      <c r="BI228" s="2222">
        <f t="shared" si="118"/>
        <v>0</v>
      </c>
      <c r="BJ228" s="2222">
        <f t="shared" si="119"/>
        <v>0</v>
      </c>
      <c r="BK228" s="2222">
        <f t="shared" si="120"/>
        <v>0</v>
      </c>
      <c r="BL228" s="2222">
        <f t="shared" si="121"/>
        <v>0</v>
      </c>
      <c r="BM228" s="2222">
        <f t="shared" si="122"/>
        <v>0</v>
      </c>
      <c r="BN228" s="2222">
        <f t="shared" si="123"/>
        <v>0</v>
      </c>
      <c r="BO228" s="2222">
        <f t="shared" si="124"/>
        <v>0</v>
      </c>
      <c r="BP228" s="2222">
        <f t="shared" si="125"/>
        <v>0</v>
      </c>
      <c r="BQ228" s="2222">
        <f t="shared" si="126"/>
        <v>0</v>
      </c>
      <c r="BR228" s="2222">
        <f t="shared" si="127"/>
        <v>0</v>
      </c>
      <c r="BS228" s="2222">
        <f t="shared" si="128"/>
        <v>0</v>
      </c>
      <c r="BT228" s="2222">
        <f t="shared" si="129"/>
        <v>0</v>
      </c>
      <c r="BU228" s="2222">
        <f t="shared" si="130"/>
        <v>0</v>
      </c>
      <c r="BV228" s="2222">
        <f t="shared" si="131"/>
        <v>0</v>
      </c>
      <c r="BW228" s="2222">
        <f t="shared" si="132"/>
        <v>0</v>
      </c>
      <c r="BX228" s="2222">
        <f t="shared" si="133"/>
        <v>0</v>
      </c>
      <c r="BY228" s="2222">
        <f t="shared" si="134"/>
        <v>0</v>
      </c>
      <c r="BZ228" s="2222">
        <f t="shared" si="135"/>
        <v>0</v>
      </c>
      <c r="CA228" s="2222">
        <f t="shared" si="136"/>
        <v>0</v>
      </c>
      <c r="CB228" s="2222">
        <f t="shared" si="137"/>
        <v>0</v>
      </c>
      <c r="CC228" s="2222">
        <f t="shared" si="138"/>
        <v>0</v>
      </c>
      <c r="CD228" s="2222">
        <f t="shared" si="139"/>
        <v>0</v>
      </c>
      <c r="CE228" s="2222">
        <f t="shared" si="140"/>
        <v>0</v>
      </c>
      <c r="CF228" s="2222">
        <f t="shared" si="141"/>
        <v>0</v>
      </c>
      <c r="CG228" s="2222">
        <f t="shared" si="142"/>
        <v>0</v>
      </c>
      <c r="CH228" s="2222">
        <f t="shared" si="143"/>
        <v>0</v>
      </c>
      <c r="CI228" s="2222">
        <f t="shared" si="144"/>
        <v>0</v>
      </c>
      <c r="CJ228" s="2222">
        <f t="shared" si="145"/>
        <v>0</v>
      </c>
      <c r="CK228" s="2222">
        <f t="shared" si="146"/>
        <v>0</v>
      </c>
      <c r="CL228" s="2222">
        <f t="shared" si="147"/>
        <v>0</v>
      </c>
      <c r="CM228" s="2223"/>
      <c r="CN228" s="2223"/>
      <c r="CO228" s="2223"/>
      <c r="CP228" s="1511"/>
      <c r="CQ228" s="1642"/>
      <c r="CR228" s="1511"/>
      <c r="CS228" s="1511"/>
      <c r="CT228" s="1511"/>
    </row>
    <row r="229" spans="1:98" ht="12.75" x14ac:dyDescent="0.2">
      <c r="A229" s="2221"/>
      <c r="B229" s="197">
        <v>1840</v>
      </c>
      <c r="C229" s="2222">
        <f t="shared" si="60"/>
        <v>111486.53</v>
      </c>
      <c r="D229" s="2222">
        <f t="shared" si="61"/>
        <v>72466.244500000001</v>
      </c>
      <c r="E229" s="2222">
        <f t="shared" si="62"/>
        <v>39020.285499999998</v>
      </c>
      <c r="F229" s="2222">
        <f t="shared" si="63"/>
        <v>111486.53</v>
      </c>
      <c r="G229" s="2222">
        <f t="shared" si="64"/>
        <v>32814.51134879898</v>
      </c>
      <c r="H229" s="2222">
        <f t="shared" si="65"/>
        <v>13466.215413143293</v>
      </c>
      <c r="I229" s="2222">
        <f t="shared" si="66"/>
        <v>25687.542580699162</v>
      </c>
      <c r="J229" s="2222">
        <f t="shared" si="67"/>
        <v>0</v>
      </c>
      <c r="K229" s="2222">
        <f t="shared" si="68"/>
        <v>0</v>
      </c>
      <c r="L229" s="2222">
        <f t="shared" si="69"/>
        <v>0</v>
      </c>
      <c r="M229" s="2222">
        <f t="shared" si="70"/>
        <v>491.17751975280129</v>
      </c>
      <c r="N229" s="2222">
        <f t="shared" si="71"/>
        <v>0</v>
      </c>
      <c r="O229" s="2222">
        <f t="shared" si="72"/>
        <v>6.7976376057671954</v>
      </c>
      <c r="P229" s="2222">
        <f t="shared" si="73"/>
        <v>0</v>
      </c>
      <c r="Q229" s="2222">
        <f t="shared" si="74"/>
        <v>0</v>
      </c>
      <c r="R229" s="2222">
        <f t="shared" si="75"/>
        <v>0</v>
      </c>
      <c r="S229" s="2222">
        <f t="shared" si="76"/>
        <v>0</v>
      </c>
      <c r="T229" s="2222">
        <f t="shared" si="77"/>
        <v>0</v>
      </c>
      <c r="U229" s="2222">
        <f t="shared" si="78"/>
        <v>0</v>
      </c>
      <c r="V229" s="2222">
        <f t="shared" si="79"/>
        <v>0</v>
      </c>
      <c r="W229" s="2222">
        <f t="shared" si="80"/>
        <v>0</v>
      </c>
      <c r="X229" s="2222">
        <f t="shared" si="81"/>
        <v>0</v>
      </c>
      <c r="Y229" s="2222">
        <f t="shared" si="82"/>
        <v>0</v>
      </c>
      <c r="Z229" s="2222">
        <f t="shared" si="83"/>
        <v>0</v>
      </c>
      <c r="AA229" s="2222">
        <f t="shared" si="84"/>
        <v>72466.244500000001</v>
      </c>
      <c r="AB229" s="2222">
        <f t="shared" si="85"/>
        <v>32778.21692351059</v>
      </c>
      <c r="AC229" s="2222">
        <f t="shared" si="86"/>
        <v>3188.048555859174</v>
      </c>
      <c r="AD229" s="2222">
        <f t="shared" si="87"/>
        <v>373.22172727653259</v>
      </c>
      <c r="AE229" s="2222">
        <f t="shared" si="88"/>
        <v>0</v>
      </c>
      <c r="AF229" s="2222">
        <f t="shared" si="89"/>
        <v>0</v>
      </c>
      <c r="AG229" s="2222">
        <f t="shared" si="90"/>
        <v>0</v>
      </c>
      <c r="AH229" s="2222">
        <f t="shared" si="91"/>
        <v>2187.4641224541751</v>
      </c>
      <c r="AI229" s="2222">
        <f t="shared" si="92"/>
        <v>273.65223655443549</v>
      </c>
      <c r="AJ229" s="2222">
        <f t="shared" si="93"/>
        <v>219.68193434508854</v>
      </c>
      <c r="AK229" s="2222">
        <f t="shared" si="94"/>
        <v>0</v>
      </c>
      <c r="AL229" s="2222">
        <f t="shared" si="95"/>
        <v>0</v>
      </c>
      <c r="AM229" s="2222">
        <f t="shared" si="96"/>
        <v>0</v>
      </c>
      <c r="AN229" s="2222">
        <f t="shared" si="97"/>
        <v>0</v>
      </c>
      <c r="AO229" s="2222">
        <f t="shared" si="98"/>
        <v>0</v>
      </c>
      <c r="AP229" s="2222">
        <f t="shared" si="99"/>
        <v>0</v>
      </c>
      <c r="AQ229" s="2222">
        <f t="shared" si="100"/>
        <v>0</v>
      </c>
      <c r="AR229" s="2222">
        <f t="shared" si="101"/>
        <v>0</v>
      </c>
      <c r="AS229" s="2222">
        <f t="shared" si="102"/>
        <v>0</v>
      </c>
      <c r="AT229" s="2222">
        <f t="shared" si="103"/>
        <v>0</v>
      </c>
      <c r="AU229" s="2222">
        <f t="shared" si="104"/>
        <v>0</v>
      </c>
      <c r="AV229" s="2222">
        <f t="shared" si="105"/>
        <v>39020.285500000005</v>
      </c>
      <c r="AW229" s="2222">
        <f t="shared" si="106"/>
        <v>0</v>
      </c>
      <c r="AX229" s="2222">
        <f t="shared" si="107"/>
        <v>0</v>
      </c>
      <c r="AY229" s="2222">
        <f t="shared" si="108"/>
        <v>0</v>
      </c>
      <c r="AZ229" s="2222">
        <f t="shared" si="109"/>
        <v>0</v>
      </c>
      <c r="BA229" s="2222">
        <f t="shared" si="110"/>
        <v>0</v>
      </c>
      <c r="BB229" s="2222">
        <f t="shared" si="111"/>
        <v>0</v>
      </c>
      <c r="BC229" s="2222">
        <f t="shared" si="112"/>
        <v>0</v>
      </c>
      <c r="BD229" s="2222">
        <f t="shared" si="113"/>
        <v>0</v>
      </c>
      <c r="BE229" s="2222">
        <f t="shared" si="114"/>
        <v>0</v>
      </c>
      <c r="BF229" s="2222">
        <f t="shared" si="115"/>
        <v>0</v>
      </c>
      <c r="BG229" s="2222">
        <f t="shared" si="116"/>
        <v>0</v>
      </c>
      <c r="BH229" s="2222">
        <f t="shared" si="117"/>
        <v>0</v>
      </c>
      <c r="BI229" s="2222">
        <f t="shared" si="118"/>
        <v>0</v>
      </c>
      <c r="BJ229" s="2222">
        <f t="shared" si="119"/>
        <v>0</v>
      </c>
      <c r="BK229" s="2222">
        <f t="shared" si="120"/>
        <v>0</v>
      </c>
      <c r="BL229" s="2222">
        <f t="shared" si="121"/>
        <v>0</v>
      </c>
      <c r="BM229" s="2222">
        <f t="shared" si="122"/>
        <v>0</v>
      </c>
      <c r="BN229" s="2222">
        <f t="shared" si="123"/>
        <v>0</v>
      </c>
      <c r="BO229" s="2222">
        <f t="shared" si="124"/>
        <v>0</v>
      </c>
      <c r="BP229" s="2222">
        <f t="shared" si="125"/>
        <v>0</v>
      </c>
      <c r="BQ229" s="2222">
        <f t="shared" si="126"/>
        <v>0</v>
      </c>
      <c r="BR229" s="2222">
        <f t="shared" si="127"/>
        <v>0</v>
      </c>
      <c r="BS229" s="2222">
        <f t="shared" si="128"/>
        <v>0</v>
      </c>
      <c r="BT229" s="2222">
        <f t="shared" si="129"/>
        <v>0</v>
      </c>
      <c r="BU229" s="2222">
        <f t="shared" si="130"/>
        <v>0</v>
      </c>
      <c r="BV229" s="2222">
        <f t="shared" si="131"/>
        <v>0</v>
      </c>
      <c r="BW229" s="2222">
        <f t="shared" si="132"/>
        <v>0</v>
      </c>
      <c r="BX229" s="2222">
        <f t="shared" si="133"/>
        <v>0</v>
      </c>
      <c r="BY229" s="2222">
        <f t="shared" si="134"/>
        <v>0</v>
      </c>
      <c r="BZ229" s="2222">
        <f t="shared" si="135"/>
        <v>0</v>
      </c>
      <c r="CA229" s="2222">
        <f t="shared" si="136"/>
        <v>0</v>
      </c>
      <c r="CB229" s="2222">
        <f t="shared" si="137"/>
        <v>0</v>
      </c>
      <c r="CC229" s="2222">
        <f t="shared" si="138"/>
        <v>0</v>
      </c>
      <c r="CD229" s="2222">
        <f t="shared" si="139"/>
        <v>0</v>
      </c>
      <c r="CE229" s="2222">
        <f t="shared" si="140"/>
        <v>0</v>
      </c>
      <c r="CF229" s="2222">
        <f t="shared" si="141"/>
        <v>0</v>
      </c>
      <c r="CG229" s="2222">
        <f t="shared" si="142"/>
        <v>0</v>
      </c>
      <c r="CH229" s="2222">
        <f t="shared" si="143"/>
        <v>0</v>
      </c>
      <c r="CI229" s="2222">
        <f t="shared" si="144"/>
        <v>0</v>
      </c>
      <c r="CJ229" s="2222">
        <f t="shared" si="145"/>
        <v>0</v>
      </c>
      <c r="CK229" s="2222">
        <f t="shared" si="146"/>
        <v>0</v>
      </c>
      <c r="CL229" s="2222">
        <f t="shared" si="147"/>
        <v>0</v>
      </c>
      <c r="CM229" s="2223"/>
      <c r="CN229" s="2223"/>
      <c r="CO229" s="2223"/>
      <c r="CP229" s="1511"/>
      <c r="CQ229" s="1642"/>
      <c r="CR229" s="1511"/>
      <c r="CS229" s="1511"/>
      <c r="CT229" s="1511"/>
    </row>
    <row r="230" spans="1:98" ht="12.75" x14ac:dyDescent="0.2">
      <c r="A230" s="2221"/>
      <c r="B230" s="197">
        <v>1845</v>
      </c>
      <c r="C230" s="2222">
        <f t="shared" si="60"/>
        <v>48767.05</v>
      </c>
      <c r="D230" s="2222">
        <f t="shared" si="61"/>
        <v>31698.582500000004</v>
      </c>
      <c r="E230" s="2222">
        <f t="shared" si="62"/>
        <v>17068.467499999999</v>
      </c>
      <c r="F230" s="2222">
        <f t="shared" si="63"/>
        <v>48767.05</v>
      </c>
      <c r="G230" s="2222">
        <f t="shared" si="64"/>
        <v>14714.993495873956</v>
      </c>
      <c r="H230" s="2222">
        <f t="shared" si="65"/>
        <v>6038.6476614619369</v>
      </c>
      <c r="I230" s="2222">
        <f t="shared" si="66"/>
        <v>10798.657370262603</v>
      </c>
      <c r="J230" s="2222">
        <f t="shared" si="67"/>
        <v>0</v>
      </c>
      <c r="K230" s="2222">
        <f t="shared" si="68"/>
        <v>0</v>
      </c>
      <c r="L230" s="2222">
        <f t="shared" si="69"/>
        <v>0</v>
      </c>
      <c r="M230" s="2222">
        <f t="shared" si="70"/>
        <v>143.23571146314478</v>
      </c>
      <c r="N230" s="2222">
        <f t="shared" si="71"/>
        <v>0</v>
      </c>
      <c r="O230" s="2222">
        <f t="shared" si="72"/>
        <v>3.0482609383678505</v>
      </c>
      <c r="P230" s="2222">
        <f t="shared" si="73"/>
        <v>0</v>
      </c>
      <c r="Q230" s="2222">
        <f t="shared" si="74"/>
        <v>0</v>
      </c>
      <c r="R230" s="2222">
        <f t="shared" si="75"/>
        <v>0</v>
      </c>
      <c r="S230" s="2222">
        <f t="shared" si="76"/>
        <v>0</v>
      </c>
      <c r="T230" s="2222">
        <f t="shared" si="77"/>
        <v>0</v>
      </c>
      <c r="U230" s="2222">
        <f t="shared" si="78"/>
        <v>0</v>
      </c>
      <c r="V230" s="2222">
        <f t="shared" si="79"/>
        <v>0</v>
      </c>
      <c r="W230" s="2222">
        <f t="shared" si="80"/>
        <v>0</v>
      </c>
      <c r="X230" s="2222">
        <f t="shared" si="81"/>
        <v>0</v>
      </c>
      <c r="Y230" s="2222">
        <f t="shared" si="82"/>
        <v>0</v>
      </c>
      <c r="Z230" s="2222">
        <f t="shared" si="83"/>
        <v>0</v>
      </c>
      <c r="AA230" s="2222">
        <f t="shared" si="84"/>
        <v>31698.582500000011</v>
      </c>
      <c r="AB230" s="2222">
        <f t="shared" si="85"/>
        <v>13761.019082259654</v>
      </c>
      <c r="AC230" s="2222">
        <f t="shared" si="86"/>
        <v>1338.4131636788798</v>
      </c>
      <c r="AD230" s="2222">
        <f t="shared" si="87"/>
        <v>153.56939771733323</v>
      </c>
      <c r="AE230" s="2222">
        <f t="shared" si="88"/>
        <v>0</v>
      </c>
      <c r="AF230" s="2222">
        <f t="shared" si="89"/>
        <v>0</v>
      </c>
      <c r="AG230" s="2222">
        <f t="shared" si="90"/>
        <v>0</v>
      </c>
      <c r="AH230" s="2222">
        <f t="shared" si="91"/>
        <v>1608.3532804672611</v>
      </c>
      <c r="AI230" s="2222">
        <f t="shared" si="92"/>
        <v>114.88525010119142</v>
      </c>
      <c r="AJ230" s="2222">
        <f t="shared" si="93"/>
        <v>92.227325775678651</v>
      </c>
      <c r="AK230" s="2222">
        <f t="shared" si="94"/>
        <v>0</v>
      </c>
      <c r="AL230" s="2222">
        <f t="shared" si="95"/>
        <v>0</v>
      </c>
      <c r="AM230" s="2222">
        <f t="shared" si="96"/>
        <v>0</v>
      </c>
      <c r="AN230" s="2222">
        <f t="shared" si="97"/>
        <v>0</v>
      </c>
      <c r="AO230" s="2222">
        <f t="shared" si="98"/>
        <v>0</v>
      </c>
      <c r="AP230" s="2222">
        <f t="shared" si="99"/>
        <v>0</v>
      </c>
      <c r="AQ230" s="2222">
        <f t="shared" si="100"/>
        <v>0</v>
      </c>
      <c r="AR230" s="2222">
        <f t="shared" si="101"/>
        <v>0</v>
      </c>
      <c r="AS230" s="2222">
        <f t="shared" si="102"/>
        <v>0</v>
      </c>
      <c r="AT230" s="2222">
        <f t="shared" si="103"/>
        <v>0</v>
      </c>
      <c r="AU230" s="2222">
        <f t="shared" si="104"/>
        <v>0</v>
      </c>
      <c r="AV230" s="2222">
        <f t="shared" si="105"/>
        <v>17068.467499999995</v>
      </c>
      <c r="AW230" s="2222">
        <f t="shared" si="106"/>
        <v>0</v>
      </c>
      <c r="AX230" s="2222">
        <f t="shared" si="107"/>
        <v>0</v>
      </c>
      <c r="AY230" s="2222">
        <f t="shared" si="108"/>
        <v>0</v>
      </c>
      <c r="AZ230" s="2222">
        <f t="shared" si="109"/>
        <v>0</v>
      </c>
      <c r="BA230" s="2222">
        <f t="shared" si="110"/>
        <v>0</v>
      </c>
      <c r="BB230" s="2222">
        <f t="shared" si="111"/>
        <v>0</v>
      </c>
      <c r="BC230" s="2222">
        <f t="shared" si="112"/>
        <v>0</v>
      </c>
      <c r="BD230" s="2222">
        <f t="shared" si="113"/>
        <v>0</v>
      </c>
      <c r="BE230" s="2222">
        <f t="shared" si="114"/>
        <v>0</v>
      </c>
      <c r="BF230" s="2222">
        <f t="shared" si="115"/>
        <v>0</v>
      </c>
      <c r="BG230" s="2222">
        <f t="shared" si="116"/>
        <v>0</v>
      </c>
      <c r="BH230" s="2222">
        <f t="shared" si="117"/>
        <v>0</v>
      </c>
      <c r="BI230" s="2222">
        <f t="shared" si="118"/>
        <v>0</v>
      </c>
      <c r="BJ230" s="2222">
        <f t="shared" si="119"/>
        <v>0</v>
      </c>
      <c r="BK230" s="2222">
        <f t="shared" si="120"/>
        <v>0</v>
      </c>
      <c r="BL230" s="2222">
        <f t="shared" si="121"/>
        <v>0</v>
      </c>
      <c r="BM230" s="2222">
        <f t="shared" si="122"/>
        <v>0</v>
      </c>
      <c r="BN230" s="2222">
        <f t="shared" si="123"/>
        <v>0</v>
      </c>
      <c r="BO230" s="2222">
        <f t="shared" si="124"/>
        <v>0</v>
      </c>
      <c r="BP230" s="2222">
        <f t="shared" si="125"/>
        <v>0</v>
      </c>
      <c r="BQ230" s="2222">
        <f t="shared" si="126"/>
        <v>0</v>
      </c>
      <c r="BR230" s="2222">
        <f t="shared" si="127"/>
        <v>0</v>
      </c>
      <c r="BS230" s="2222">
        <f t="shared" si="128"/>
        <v>0</v>
      </c>
      <c r="BT230" s="2222">
        <f t="shared" si="129"/>
        <v>0</v>
      </c>
      <c r="BU230" s="2222">
        <f t="shared" si="130"/>
        <v>0</v>
      </c>
      <c r="BV230" s="2222">
        <f t="shared" si="131"/>
        <v>0</v>
      </c>
      <c r="BW230" s="2222">
        <f t="shared" si="132"/>
        <v>0</v>
      </c>
      <c r="BX230" s="2222">
        <f t="shared" si="133"/>
        <v>0</v>
      </c>
      <c r="BY230" s="2222">
        <f t="shared" si="134"/>
        <v>0</v>
      </c>
      <c r="BZ230" s="2222">
        <f t="shared" si="135"/>
        <v>0</v>
      </c>
      <c r="CA230" s="2222">
        <f t="shared" si="136"/>
        <v>0</v>
      </c>
      <c r="CB230" s="2222">
        <f t="shared" si="137"/>
        <v>0</v>
      </c>
      <c r="CC230" s="2222">
        <f t="shared" si="138"/>
        <v>0</v>
      </c>
      <c r="CD230" s="2222">
        <f t="shared" si="139"/>
        <v>0</v>
      </c>
      <c r="CE230" s="2222">
        <f t="shared" si="140"/>
        <v>0</v>
      </c>
      <c r="CF230" s="2222">
        <f t="shared" si="141"/>
        <v>0</v>
      </c>
      <c r="CG230" s="2222">
        <f t="shared" si="142"/>
        <v>0</v>
      </c>
      <c r="CH230" s="2222">
        <f t="shared" si="143"/>
        <v>0</v>
      </c>
      <c r="CI230" s="2222">
        <f t="shared" si="144"/>
        <v>0</v>
      </c>
      <c r="CJ230" s="2222">
        <f t="shared" si="145"/>
        <v>0</v>
      </c>
      <c r="CK230" s="2222">
        <f t="shared" si="146"/>
        <v>0</v>
      </c>
      <c r="CL230" s="2222">
        <f t="shared" si="147"/>
        <v>0</v>
      </c>
      <c r="CM230" s="2223"/>
      <c r="CN230" s="2223"/>
      <c r="CO230" s="2223"/>
      <c r="CP230" s="1511"/>
      <c r="CQ230" s="1642"/>
      <c r="CR230" s="1511"/>
      <c r="CS230" s="1511"/>
      <c r="CT230" s="1511"/>
    </row>
    <row r="231" spans="1:98" ht="12.75" x14ac:dyDescent="0.2">
      <c r="A231" s="2221"/>
      <c r="B231" s="197">
        <v>1850</v>
      </c>
      <c r="C231" s="2222">
        <f t="shared" si="60"/>
        <v>413824.2</v>
      </c>
      <c r="D231" s="2222">
        <f t="shared" si="61"/>
        <v>289676.94</v>
      </c>
      <c r="E231" s="2222">
        <f t="shared" si="62"/>
        <v>124147.26000000001</v>
      </c>
      <c r="F231" s="2222">
        <f t="shared" si="63"/>
        <v>413824.2</v>
      </c>
      <c r="G231" s="2222">
        <f t="shared" si="64"/>
        <v>139679.69983849104</v>
      </c>
      <c r="H231" s="2222">
        <f t="shared" si="65"/>
        <v>57320.887910682228</v>
      </c>
      <c r="I231" s="2222">
        <f t="shared" si="66"/>
        <v>89787.789131974569</v>
      </c>
      <c r="J231" s="2222">
        <f t="shared" si="67"/>
        <v>0</v>
      </c>
      <c r="K231" s="2222">
        <f t="shared" si="68"/>
        <v>0</v>
      </c>
      <c r="L231" s="2222">
        <f t="shared" si="69"/>
        <v>0</v>
      </c>
      <c r="M231" s="2222">
        <f t="shared" si="70"/>
        <v>2859.62799407483</v>
      </c>
      <c r="N231" s="2222">
        <f t="shared" si="71"/>
        <v>0</v>
      </c>
      <c r="O231" s="2222">
        <f t="shared" si="72"/>
        <v>28.935124777323622</v>
      </c>
      <c r="P231" s="2222">
        <f t="shared" si="73"/>
        <v>0</v>
      </c>
      <c r="Q231" s="2222">
        <f t="shared" si="74"/>
        <v>0</v>
      </c>
      <c r="R231" s="2222">
        <f t="shared" si="75"/>
        <v>0</v>
      </c>
      <c r="S231" s="2222">
        <f t="shared" si="76"/>
        <v>0</v>
      </c>
      <c r="T231" s="2222">
        <f t="shared" si="77"/>
        <v>0</v>
      </c>
      <c r="U231" s="2222">
        <f t="shared" si="78"/>
        <v>0</v>
      </c>
      <c r="V231" s="2222">
        <f t="shared" si="79"/>
        <v>0</v>
      </c>
      <c r="W231" s="2222">
        <f t="shared" si="80"/>
        <v>0</v>
      </c>
      <c r="X231" s="2222">
        <f t="shared" si="81"/>
        <v>0</v>
      </c>
      <c r="Y231" s="2222">
        <f t="shared" si="82"/>
        <v>0</v>
      </c>
      <c r="Z231" s="2222">
        <f t="shared" si="83"/>
        <v>0</v>
      </c>
      <c r="AA231" s="2222">
        <f t="shared" si="84"/>
        <v>289676.94</v>
      </c>
      <c r="AB231" s="2222">
        <f t="shared" si="85"/>
        <v>108574.51643374967</v>
      </c>
      <c r="AC231" s="2222">
        <f t="shared" si="86"/>
        <v>10560.087241092415</v>
      </c>
      <c r="AD231" s="2222">
        <f t="shared" si="87"/>
        <v>1155.7177023513159</v>
      </c>
      <c r="AE231" s="2222">
        <f t="shared" si="88"/>
        <v>0</v>
      </c>
      <c r="AF231" s="2222">
        <f t="shared" si="89"/>
        <v>0</v>
      </c>
      <c r="AG231" s="2222">
        <f t="shared" si="90"/>
        <v>0</v>
      </c>
      <c r="AH231" s="2222">
        <f t="shared" si="91"/>
        <v>2222.8192571726117</v>
      </c>
      <c r="AI231" s="2222">
        <f t="shared" si="92"/>
        <v>906.4452567461301</v>
      </c>
      <c r="AJ231" s="2222">
        <f t="shared" si="93"/>
        <v>727.67410888786549</v>
      </c>
      <c r="AK231" s="2222">
        <f t="shared" si="94"/>
        <v>0</v>
      </c>
      <c r="AL231" s="2222">
        <f t="shared" si="95"/>
        <v>0</v>
      </c>
      <c r="AM231" s="2222">
        <f t="shared" si="96"/>
        <v>0</v>
      </c>
      <c r="AN231" s="2222">
        <f t="shared" si="97"/>
        <v>0</v>
      </c>
      <c r="AO231" s="2222">
        <f t="shared" si="98"/>
        <v>0</v>
      </c>
      <c r="AP231" s="2222">
        <f t="shared" si="99"/>
        <v>0</v>
      </c>
      <c r="AQ231" s="2222">
        <f t="shared" si="100"/>
        <v>0</v>
      </c>
      <c r="AR231" s="2222">
        <f t="shared" si="101"/>
        <v>0</v>
      </c>
      <c r="AS231" s="2222">
        <f t="shared" si="102"/>
        <v>0</v>
      </c>
      <c r="AT231" s="2222">
        <f t="shared" si="103"/>
        <v>0</v>
      </c>
      <c r="AU231" s="2222">
        <f t="shared" si="104"/>
        <v>0</v>
      </c>
      <c r="AV231" s="2222">
        <f t="shared" si="105"/>
        <v>124147.26000000001</v>
      </c>
      <c r="AW231" s="2222">
        <f t="shared" si="106"/>
        <v>0</v>
      </c>
      <c r="AX231" s="2222">
        <f t="shared" si="107"/>
        <v>0</v>
      </c>
      <c r="AY231" s="2222">
        <f t="shared" si="108"/>
        <v>0</v>
      </c>
      <c r="AZ231" s="2222">
        <f t="shared" si="109"/>
        <v>0</v>
      </c>
      <c r="BA231" s="2222">
        <f t="shared" si="110"/>
        <v>0</v>
      </c>
      <c r="BB231" s="2222">
        <f t="shared" si="111"/>
        <v>0</v>
      </c>
      <c r="BC231" s="2222">
        <f t="shared" si="112"/>
        <v>0</v>
      </c>
      <c r="BD231" s="2222">
        <f t="shared" si="113"/>
        <v>0</v>
      </c>
      <c r="BE231" s="2222">
        <f t="shared" si="114"/>
        <v>0</v>
      </c>
      <c r="BF231" s="2222">
        <f t="shared" si="115"/>
        <v>0</v>
      </c>
      <c r="BG231" s="2222">
        <f t="shared" si="116"/>
        <v>0</v>
      </c>
      <c r="BH231" s="2222">
        <f t="shared" si="117"/>
        <v>0</v>
      </c>
      <c r="BI231" s="2222">
        <f t="shared" si="118"/>
        <v>0</v>
      </c>
      <c r="BJ231" s="2222">
        <f t="shared" si="119"/>
        <v>0</v>
      </c>
      <c r="BK231" s="2222">
        <f t="shared" si="120"/>
        <v>0</v>
      </c>
      <c r="BL231" s="2222">
        <f t="shared" si="121"/>
        <v>0</v>
      </c>
      <c r="BM231" s="2222">
        <f t="shared" si="122"/>
        <v>0</v>
      </c>
      <c r="BN231" s="2222">
        <f t="shared" si="123"/>
        <v>0</v>
      </c>
      <c r="BO231" s="2222">
        <f t="shared" si="124"/>
        <v>0</v>
      </c>
      <c r="BP231" s="2222">
        <f t="shared" si="125"/>
        <v>0</v>
      </c>
      <c r="BQ231" s="2222">
        <f t="shared" si="126"/>
        <v>0</v>
      </c>
      <c r="BR231" s="2222">
        <f t="shared" si="127"/>
        <v>0</v>
      </c>
      <c r="BS231" s="2222">
        <f t="shared" si="128"/>
        <v>0</v>
      </c>
      <c r="BT231" s="2222">
        <f t="shared" si="129"/>
        <v>0</v>
      </c>
      <c r="BU231" s="2222">
        <f t="shared" si="130"/>
        <v>0</v>
      </c>
      <c r="BV231" s="2222">
        <f t="shared" si="131"/>
        <v>0</v>
      </c>
      <c r="BW231" s="2222">
        <f t="shared" si="132"/>
        <v>0</v>
      </c>
      <c r="BX231" s="2222">
        <f t="shared" si="133"/>
        <v>0</v>
      </c>
      <c r="BY231" s="2222">
        <f t="shared" si="134"/>
        <v>0</v>
      </c>
      <c r="BZ231" s="2222">
        <f t="shared" si="135"/>
        <v>0</v>
      </c>
      <c r="CA231" s="2222">
        <f t="shared" si="136"/>
        <v>0</v>
      </c>
      <c r="CB231" s="2222">
        <f t="shared" si="137"/>
        <v>0</v>
      </c>
      <c r="CC231" s="2222">
        <f t="shared" si="138"/>
        <v>0</v>
      </c>
      <c r="CD231" s="2222">
        <f t="shared" si="139"/>
        <v>0</v>
      </c>
      <c r="CE231" s="2222">
        <f t="shared" si="140"/>
        <v>0</v>
      </c>
      <c r="CF231" s="2222">
        <f t="shared" si="141"/>
        <v>0</v>
      </c>
      <c r="CG231" s="2222">
        <f t="shared" si="142"/>
        <v>0</v>
      </c>
      <c r="CH231" s="2222">
        <f t="shared" si="143"/>
        <v>0</v>
      </c>
      <c r="CI231" s="2222">
        <f t="shared" si="144"/>
        <v>0</v>
      </c>
      <c r="CJ231" s="2222">
        <f t="shared" si="145"/>
        <v>0</v>
      </c>
      <c r="CK231" s="2222">
        <f t="shared" si="146"/>
        <v>0</v>
      </c>
      <c r="CL231" s="2222">
        <f t="shared" si="147"/>
        <v>0</v>
      </c>
      <c r="CM231" s="2223"/>
      <c r="CN231" s="2223"/>
      <c r="CO231" s="2223"/>
      <c r="CP231" s="1511"/>
      <c r="CQ231" s="1642"/>
      <c r="CR231" s="1511"/>
      <c r="CS231" s="1511"/>
      <c r="CT231" s="1511"/>
    </row>
    <row r="232" spans="1:98" ht="12.75" x14ac:dyDescent="0.2">
      <c r="A232" s="2221"/>
      <c r="B232" s="197">
        <v>1855</v>
      </c>
      <c r="C232" s="2222">
        <f t="shared" si="60"/>
        <v>434283.05</v>
      </c>
      <c r="D232" s="2222">
        <f t="shared" si="61"/>
        <v>0</v>
      </c>
      <c r="E232" s="2222">
        <f t="shared" si="62"/>
        <v>434283.05</v>
      </c>
      <c r="F232" s="2222">
        <f t="shared" si="63"/>
        <v>434283.05</v>
      </c>
      <c r="G232" s="2222">
        <f t="shared" si="64"/>
        <v>0</v>
      </c>
      <c r="H232" s="2222">
        <f t="shared" si="65"/>
        <v>0</v>
      </c>
      <c r="I232" s="2222">
        <f t="shared" si="66"/>
        <v>0</v>
      </c>
      <c r="J232" s="2222">
        <f t="shared" si="67"/>
        <v>0</v>
      </c>
      <c r="K232" s="2222">
        <f t="shared" si="68"/>
        <v>0</v>
      </c>
      <c r="L232" s="2222">
        <f t="shared" si="69"/>
        <v>0</v>
      </c>
      <c r="M232" s="2222">
        <f t="shared" si="70"/>
        <v>0</v>
      </c>
      <c r="N232" s="2222">
        <f t="shared" si="71"/>
        <v>0</v>
      </c>
      <c r="O232" s="2222">
        <f t="shared" si="72"/>
        <v>0</v>
      </c>
      <c r="P232" s="2222">
        <f t="shared" si="73"/>
        <v>0</v>
      </c>
      <c r="Q232" s="2222">
        <f t="shared" si="74"/>
        <v>0</v>
      </c>
      <c r="R232" s="2222">
        <f t="shared" si="75"/>
        <v>0</v>
      </c>
      <c r="S232" s="2222">
        <f t="shared" si="76"/>
        <v>0</v>
      </c>
      <c r="T232" s="2222">
        <f t="shared" si="77"/>
        <v>0</v>
      </c>
      <c r="U232" s="2222">
        <f t="shared" si="78"/>
        <v>0</v>
      </c>
      <c r="V232" s="2222">
        <f t="shared" si="79"/>
        <v>0</v>
      </c>
      <c r="W232" s="2222">
        <f t="shared" si="80"/>
        <v>0</v>
      </c>
      <c r="X232" s="2222">
        <f t="shared" si="81"/>
        <v>0</v>
      </c>
      <c r="Y232" s="2222">
        <f t="shared" si="82"/>
        <v>0</v>
      </c>
      <c r="Z232" s="2222">
        <f t="shared" si="83"/>
        <v>0</v>
      </c>
      <c r="AA232" s="2222">
        <f t="shared" si="84"/>
        <v>0</v>
      </c>
      <c r="AB232" s="2222">
        <f t="shared" si="85"/>
        <v>434283.05</v>
      </c>
      <c r="AC232" s="2222">
        <f t="shared" si="86"/>
        <v>0</v>
      </c>
      <c r="AD232" s="2222">
        <f t="shared" si="87"/>
        <v>0</v>
      </c>
      <c r="AE232" s="2222">
        <f t="shared" si="88"/>
        <v>0</v>
      </c>
      <c r="AF232" s="2222">
        <f t="shared" si="89"/>
        <v>0</v>
      </c>
      <c r="AG232" s="2222">
        <f t="shared" si="90"/>
        <v>0</v>
      </c>
      <c r="AH232" s="2222">
        <f t="shared" si="91"/>
        <v>0</v>
      </c>
      <c r="AI232" s="2222">
        <f t="shared" si="92"/>
        <v>0</v>
      </c>
      <c r="AJ232" s="2222">
        <f t="shared" si="93"/>
        <v>0</v>
      </c>
      <c r="AK232" s="2222">
        <f t="shared" si="94"/>
        <v>0</v>
      </c>
      <c r="AL232" s="2222">
        <f t="shared" si="95"/>
        <v>0</v>
      </c>
      <c r="AM232" s="2222">
        <f t="shared" si="96"/>
        <v>0</v>
      </c>
      <c r="AN232" s="2222">
        <f t="shared" si="97"/>
        <v>0</v>
      </c>
      <c r="AO232" s="2222">
        <f t="shared" si="98"/>
        <v>0</v>
      </c>
      <c r="AP232" s="2222">
        <f t="shared" si="99"/>
        <v>0</v>
      </c>
      <c r="AQ232" s="2222">
        <f t="shared" si="100"/>
        <v>0</v>
      </c>
      <c r="AR232" s="2222">
        <f t="shared" si="101"/>
        <v>0</v>
      </c>
      <c r="AS232" s="2222">
        <f t="shared" si="102"/>
        <v>0</v>
      </c>
      <c r="AT232" s="2222">
        <f t="shared" si="103"/>
        <v>0</v>
      </c>
      <c r="AU232" s="2222">
        <f t="shared" si="104"/>
        <v>0</v>
      </c>
      <c r="AV232" s="2222">
        <f t="shared" si="105"/>
        <v>434283.05</v>
      </c>
      <c r="AW232" s="2222">
        <f t="shared" si="106"/>
        <v>0</v>
      </c>
      <c r="AX232" s="2222">
        <f t="shared" si="107"/>
        <v>0</v>
      </c>
      <c r="AY232" s="2222">
        <f t="shared" si="108"/>
        <v>0</v>
      </c>
      <c r="AZ232" s="2222">
        <f t="shared" si="109"/>
        <v>0</v>
      </c>
      <c r="BA232" s="2222">
        <f t="shared" si="110"/>
        <v>0</v>
      </c>
      <c r="BB232" s="2222">
        <f t="shared" si="111"/>
        <v>0</v>
      </c>
      <c r="BC232" s="2222">
        <f t="shared" si="112"/>
        <v>0</v>
      </c>
      <c r="BD232" s="2222">
        <f t="shared" si="113"/>
        <v>0</v>
      </c>
      <c r="BE232" s="2222">
        <f t="shared" si="114"/>
        <v>0</v>
      </c>
      <c r="BF232" s="2222">
        <f t="shared" si="115"/>
        <v>0</v>
      </c>
      <c r="BG232" s="2222">
        <f t="shared" si="116"/>
        <v>0</v>
      </c>
      <c r="BH232" s="2222">
        <f t="shared" si="117"/>
        <v>0</v>
      </c>
      <c r="BI232" s="2222">
        <f t="shared" si="118"/>
        <v>0</v>
      </c>
      <c r="BJ232" s="2222">
        <f t="shared" si="119"/>
        <v>0</v>
      </c>
      <c r="BK232" s="2222">
        <f t="shared" si="120"/>
        <v>0</v>
      </c>
      <c r="BL232" s="2222">
        <f t="shared" si="121"/>
        <v>0</v>
      </c>
      <c r="BM232" s="2222">
        <f t="shared" si="122"/>
        <v>0</v>
      </c>
      <c r="BN232" s="2222">
        <f t="shared" si="123"/>
        <v>0</v>
      </c>
      <c r="BO232" s="2222">
        <f t="shared" si="124"/>
        <v>0</v>
      </c>
      <c r="BP232" s="2222">
        <f t="shared" si="125"/>
        <v>0</v>
      </c>
      <c r="BQ232" s="2222">
        <f t="shared" si="126"/>
        <v>0</v>
      </c>
      <c r="BR232" s="2222">
        <f t="shared" si="127"/>
        <v>0</v>
      </c>
      <c r="BS232" s="2222">
        <f t="shared" si="128"/>
        <v>0</v>
      </c>
      <c r="BT232" s="2222">
        <f t="shared" si="129"/>
        <v>0</v>
      </c>
      <c r="BU232" s="2222">
        <f t="shared" si="130"/>
        <v>0</v>
      </c>
      <c r="BV232" s="2222">
        <f t="shared" si="131"/>
        <v>0</v>
      </c>
      <c r="BW232" s="2222">
        <f t="shared" si="132"/>
        <v>0</v>
      </c>
      <c r="BX232" s="2222">
        <f t="shared" si="133"/>
        <v>0</v>
      </c>
      <c r="BY232" s="2222">
        <f t="shared" si="134"/>
        <v>0</v>
      </c>
      <c r="BZ232" s="2222">
        <f t="shared" si="135"/>
        <v>0</v>
      </c>
      <c r="CA232" s="2222">
        <f t="shared" si="136"/>
        <v>0</v>
      </c>
      <c r="CB232" s="2222">
        <f t="shared" si="137"/>
        <v>0</v>
      </c>
      <c r="CC232" s="2222">
        <f t="shared" si="138"/>
        <v>0</v>
      </c>
      <c r="CD232" s="2222">
        <f t="shared" si="139"/>
        <v>0</v>
      </c>
      <c r="CE232" s="2222">
        <f t="shared" si="140"/>
        <v>0</v>
      </c>
      <c r="CF232" s="2222">
        <f t="shared" si="141"/>
        <v>0</v>
      </c>
      <c r="CG232" s="2222">
        <f t="shared" si="142"/>
        <v>0</v>
      </c>
      <c r="CH232" s="2222">
        <f t="shared" si="143"/>
        <v>0</v>
      </c>
      <c r="CI232" s="2222">
        <f t="shared" si="144"/>
        <v>0</v>
      </c>
      <c r="CJ232" s="2222">
        <f t="shared" si="145"/>
        <v>0</v>
      </c>
      <c r="CK232" s="2222">
        <f t="shared" si="146"/>
        <v>0</v>
      </c>
      <c r="CL232" s="2222">
        <f t="shared" si="147"/>
        <v>0</v>
      </c>
      <c r="CM232" s="2223"/>
      <c r="CN232" s="2223"/>
      <c r="CO232" s="2223"/>
      <c r="CP232" s="1511"/>
      <c r="CQ232" s="1642"/>
      <c r="CR232" s="1511"/>
      <c r="CS232" s="1511"/>
      <c r="CT232" s="1511"/>
    </row>
    <row r="233" spans="1:98" ht="12.75" x14ac:dyDescent="0.2">
      <c r="A233" s="2221"/>
      <c r="B233" s="197">
        <v>1860</v>
      </c>
      <c r="C233" s="2222">
        <f t="shared" si="60"/>
        <v>3167.88</v>
      </c>
      <c r="D233" s="2222">
        <f t="shared" si="61"/>
        <v>0</v>
      </c>
      <c r="E233" s="2222">
        <f t="shared" si="62"/>
        <v>3167.88</v>
      </c>
      <c r="F233" s="2222">
        <f t="shared" si="63"/>
        <v>3167.88</v>
      </c>
      <c r="G233" s="2222">
        <f t="shared" si="64"/>
        <v>0</v>
      </c>
      <c r="H233" s="2222">
        <f t="shared" si="65"/>
        <v>0</v>
      </c>
      <c r="I233" s="2222">
        <f t="shared" si="66"/>
        <v>0</v>
      </c>
      <c r="J233" s="2222">
        <f t="shared" si="67"/>
        <v>0</v>
      </c>
      <c r="K233" s="2222">
        <f t="shared" si="68"/>
        <v>0</v>
      </c>
      <c r="L233" s="2222">
        <f t="shared" si="69"/>
        <v>0</v>
      </c>
      <c r="M233" s="2222">
        <f t="shared" si="70"/>
        <v>0</v>
      </c>
      <c r="N233" s="2222">
        <f t="shared" si="71"/>
        <v>0</v>
      </c>
      <c r="O233" s="2222">
        <f t="shared" si="72"/>
        <v>0</v>
      </c>
      <c r="P233" s="2222">
        <f t="shared" si="73"/>
        <v>0</v>
      </c>
      <c r="Q233" s="2222">
        <f t="shared" si="74"/>
        <v>0</v>
      </c>
      <c r="R233" s="2222">
        <f t="shared" si="75"/>
        <v>0</v>
      </c>
      <c r="S233" s="2222">
        <f t="shared" si="76"/>
        <v>0</v>
      </c>
      <c r="T233" s="2222">
        <f t="shared" si="77"/>
        <v>0</v>
      </c>
      <c r="U233" s="2222">
        <f t="shared" si="78"/>
        <v>0</v>
      </c>
      <c r="V233" s="2222">
        <f t="shared" si="79"/>
        <v>0</v>
      </c>
      <c r="W233" s="2222">
        <f t="shared" si="80"/>
        <v>0</v>
      </c>
      <c r="X233" s="2222">
        <f t="shared" si="81"/>
        <v>0</v>
      </c>
      <c r="Y233" s="2222">
        <f t="shared" si="82"/>
        <v>0</v>
      </c>
      <c r="Z233" s="2222">
        <f t="shared" si="83"/>
        <v>0</v>
      </c>
      <c r="AA233" s="2222">
        <f t="shared" si="84"/>
        <v>0</v>
      </c>
      <c r="AB233" s="2222">
        <f t="shared" si="85"/>
        <v>2442.7018616673754</v>
      </c>
      <c r="AC233" s="2222">
        <f t="shared" si="86"/>
        <v>588.56962059983641</v>
      </c>
      <c r="AD233" s="2222">
        <f t="shared" si="87"/>
        <v>136.60851773278821</v>
      </c>
      <c r="AE233" s="2222">
        <f t="shared" si="88"/>
        <v>0</v>
      </c>
      <c r="AF233" s="2222">
        <f t="shared" si="89"/>
        <v>0</v>
      </c>
      <c r="AG233" s="2222">
        <f t="shared" si="90"/>
        <v>0</v>
      </c>
      <c r="AH233" s="2222">
        <f t="shared" si="91"/>
        <v>0</v>
      </c>
      <c r="AI233" s="2222">
        <f t="shared" si="92"/>
        <v>0</v>
      </c>
      <c r="AJ233" s="2222">
        <f t="shared" si="93"/>
        <v>0</v>
      </c>
      <c r="AK233" s="2222">
        <f t="shared" si="94"/>
        <v>0</v>
      </c>
      <c r="AL233" s="2222">
        <f t="shared" si="95"/>
        <v>0</v>
      </c>
      <c r="AM233" s="2222">
        <f t="shared" si="96"/>
        <v>0</v>
      </c>
      <c r="AN233" s="2222">
        <f t="shared" si="97"/>
        <v>0</v>
      </c>
      <c r="AO233" s="2222">
        <f t="shared" si="98"/>
        <v>0</v>
      </c>
      <c r="AP233" s="2222">
        <f t="shared" si="99"/>
        <v>0</v>
      </c>
      <c r="AQ233" s="2222">
        <f t="shared" si="100"/>
        <v>0</v>
      </c>
      <c r="AR233" s="2222">
        <f t="shared" si="101"/>
        <v>0</v>
      </c>
      <c r="AS233" s="2222">
        <f t="shared" si="102"/>
        <v>0</v>
      </c>
      <c r="AT233" s="2222">
        <f t="shared" si="103"/>
        <v>0</v>
      </c>
      <c r="AU233" s="2222">
        <f t="shared" si="104"/>
        <v>0</v>
      </c>
      <c r="AV233" s="2222">
        <f t="shared" si="105"/>
        <v>3167.88</v>
      </c>
      <c r="AW233" s="2222">
        <f t="shared" si="106"/>
        <v>0</v>
      </c>
      <c r="AX233" s="2222">
        <f t="shared" si="107"/>
        <v>0</v>
      </c>
      <c r="AY233" s="2222">
        <f t="shared" si="108"/>
        <v>0</v>
      </c>
      <c r="AZ233" s="2222">
        <f t="shared" si="109"/>
        <v>0</v>
      </c>
      <c r="BA233" s="2222">
        <f t="shared" si="110"/>
        <v>0</v>
      </c>
      <c r="BB233" s="2222">
        <f t="shared" si="111"/>
        <v>0</v>
      </c>
      <c r="BC233" s="2222">
        <f t="shared" si="112"/>
        <v>0</v>
      </c>
      <c r="BD233" s="2222">
        <f t="shared" si="113"/>
        <v>0</v>
      </c>
      <c r="BE233" s="2222">
        <f t="shared" si="114"/>
        <v>0</v>
      </c>
      <c r="BF233" s="2222">
        <f t="shared" si="115"/>
        <v>0</v>
      </c>
      <c r="BG233" s="2222">
        <f t="shared" si="116"/>
        <v>0</v>
      </c>
      <c r="BH233" s="2222">
        <f t="shared" si="117"/>
        <v>0</v>
      </c>
      <c r="BI233" s="2222">
        <f t="shared" si="118"/>
        <v>0</v>
      </c>
      <c r="BJ233" s="2222">
        <f t="shared" si="119"/>
        <v>0</v>
      </c>
      <c r="BK233" s="2222">
        <f t="shared" si="120"/>
        <v>0</v>
      </c>
      <c r="BL233" s="2222">
        <f t="shared" si="121"/>
        <v>0</v>
      </c>
      <c r="BM233" s="2222">
        <f t="shared" si="122"/>
        <v>0</v>
      </c>
      <c r="BN233" s="2222">
        <f t="shared" si="123"/>
        <v>0</v>
      </c>
      <c r="BO233" s="2222">
        <f t="shared" si="124"/>
        <v>0</v>
      </c>
      <c r="BP233" s="2222">
        <f t="shared" si="125"/>
        <v>0</v>
      </c>
      <c r="BQ233" s="2222">
        <f t="shared" si="126"/>
        <v>0</v>
      </c>
      <c r="BR233" s="2222">
        <f t="shared" si="127"/>
        <v>0</v>
      </c>
      <c r="BS233" s="2222">
        <f t="shared" si="128"/>
        <v>0</v>
      </c>
      <c r="BT233" s="2222">
        <f t="shared" si="129"/>
        <v>0</v>
      </c>
      <c r="BU233" s="2222">
        <f t="shared" si="130"/>
        <v>0</v>
      </c>
      <c r="BV233" s="2222">
        <f t="shared" si="131"/>
        <v>0</v>
      </c>
      <c r="BW233" s="2222">
        <f t="shared" si="132"/>
        <v>0</v>
      </c>
      <c r="BX233" s="2222">
        <f t="shared" si="133"/>
        <v>0</v>
      </c>
      <c r="BY233" s="2222">
        <f t="shared" si="134"/>
        <v>0</v>
      </c>
      <c r="BZ233" s="2222">
        <f t="shared" si="135"/>
        <v>0</v>
      </c>
      <c r="CA233" s="2222">
        <f t="shared" si="136"/>
        <v>0</v>
      </c>
      <c r="CB233" s="2222">
        <f t="shared" si="137"/>
        <v>0</v>
      </c>
      <c r="CC233" s="2222">
        <f t="shared" si="138"/>
        <v>0</v>
      </c>
      <c r="CD233" s="2222">
        <f t="shared" si="139"/>
        <v>0</v>
      </c>
      <c r="CE233" s="2222">
        <f t="shared" si="140"/>
        <v>0</v>
      </c>
      <c r="CF233" s="2222">
        <f t="shared" si="141"/>
        <v>0</v>
      </c>
      <c r="CG233" s="2222">
        <f t="shared" si="142"/>
        <v>0</v>
      </c>
      <c r="CH233" s="2222">
        <f t="shared" si="143"/>
        <v>0</v>
      </c>
      <c r="CI233" s="2222">
        <f t="shared" si="144"/>
        <v>0</v>
      </c>
      <c r="CJ233" s="2222">
        <f t="shared" si="145"/>
        <v>0</v>
      </c>
      <c r="CK233" s="2222">
        <f t="shared" si="146"/>
        <v>0</v>
      </c>
      <c r="CL233" s="2222">
        <f t="shared" si="147"/>
        <v>0</v>
      </c>
      <c r="CM233" s="2223"/>
      <c r="CN233" s="2223"/>
      <c r="CO233" s="2223"/>
      <c r="CP233" s="1511"/>
      <c r="CQ233" s="1642"/>
      <c r="CR233" s="1511"/>
      <c r="CS233" s="1511"/>
      <c r="CT233" s="1511"/>
    </row>
    <row r="234" spans="1:98" ht="12.75" x14ac:dyDescent="0.2">
      <c r="A234" s="2221"/>
      <c r="B234" s="197" t="s">
        <v>108</v>
      </c>
      <c r="C234" s="2222">
        <f t="shared" si="60"/>
        <v>3250263.47</v>
      </c>
      <c r="D234" s="2222">
        <f t="shared" si="61"/>
        <v>2112671.2555</v>
      </c>
      <c r="E234" s="2222">
        <f t="shared" si="62"/>
        <v>1137592.2145</v>
      </c>
      <c r="F234" s="2222">
        <f t="shared" si="63"/>
        <v>3250263.47</v>
      </c>
      <c r="G234" s="2222">
        <f t="shared" si="64"/>
        <v>960291.16187723412</v>
      </c>
      <c r="H234" s="2222">
        <f t="shared" si="65"/>
        <v>393075.18978693377</v>
      </c>
      <c r="I234" s="2222">
        <f t="shared" si="66"/>
        <v>741780.27991904621</v>
      </c>
      <c r="J234" s="2222">
        <f t="shared" si="67"/>
        <v>0</v>
      </c>
      <c r="K234" s="2222">
        <f t="shared" si="68"/>
        <v>0</v>
      </c>
      <c r="L234" s="2222">
        <f t="shared" si="69"/>
        <v>0</v>
      </c>
      <c r="M234" s="2222">
        <f t="shared" si="70"/>
        <v>17306.529551322063</v>
      </c>
      <c r="N234" s="2222">
        <f t="shared" si="71"/>
        <v>8.3236351708080303</v>
      </c>
      <c r="O234" s="2222">
        <f t="shared" si="72"/>
        <v>209.77073029307434</v>
      </c>
      <c r="P234" s="2222">
        <f t="shared" si="73"/>
        <v>0</v>
      </c>
      <c r="Q234" s="2222">
        <f t="shared" si="74"/>
        <v>0</v>
      </c>
      <c r="R234" s="2222">
        <f t="shared" si="75"/>
        <v>0</v>
      </c>
      <c r="S234" s="2222">
        <f t="shared" si="76"/>
        <v>0</v>
      </c>
      <c r="T234" s="2222">
        <f t="shared" si="77"/>
        <v>0</v>
      </c>
      <c r="U234" s="2222">
        <f t="shared" si="78"/>
        <v>0</v>
      </c>
      <c r="V234" s="2222">
        <f t="shared" si="79"/>
        <v>0</v>
      </c>
      <c r="W234" s="2222">
        <f t="shared" si="80"/>
        <v>0</v>
      </c>
      <c r="X234" s="2222">
        <f t="shared" si="81"/>
        <v>0</v>
      </c>
      <c r="Y234" s="2222">
        <f t="shared" si="82"/>
        <v>0</v>
      </c>
      <c r="Z234" s="2222">
        <f t="shared" si="83"/>
        <v>0</v>
      </c>
      <c r="AA234" s="2222">
        <f t="shared" si="84"/>
        <v>2112671.2555</v>
      </c>
      <c r="AB234" s="2222">
        <f t="shared" si="85"/>
        <v>1013989.3418400959</v>
      </c>
      <c r="AC234" s="2222">
        <f t="shared" si="86"/>
        <v>70337.497781746264</v>
      </c>
      <c r="AD234" s="2222">
        <f t="shared" si="87"/>
        <v>8163.4869793838534</v>
      </c>
      <c r="AE234" s="2222">
        <f t="shared" si="88"/>
        <v>0</v>
      </c>
      <c r="AF234" s="2222">
        <f t="shared" si="89"/>
        <v>0</v>
      </c>
      <c r="AG234" s="2222">
        <f t="shared" si="90"/>
        <v>0</v>
      </c>
      <c r="AH234" s="2222">
        <f t="shared" si="91"/>
        <v>34217.520693158054</v>
      </c>
      <c r="AI234" s="2222">
        <f t="shared" si="92"/>
        <v>6037.5534576606233</v>
      </c>
      <c r="AJ234" s="2222">
        <f t="shared" si="93"/>
        <v>4846.8137479553334</v>
      </c>
      <c r="AK234" s="2222">
        <f t="shared" si="94"/>
        <v>0</v>
      </c>
      <c r="AL234" s="2222">
        <f t="shared" si="95"/>
        <v>0</v>
      </c>
      <c r="AM234" s="2222">
        <f t="shared" si="96"/>
        <v>0</v>
      </c>
      <c r="AN234" s="2222">
        <f t="shared" si="97"/>
        <v>0</v>
      </c>
      <c r="AO234" s="2222">
        <f t="shared" si="98"/>
        <v>0</v>
      </c>
      <c r="AP234" s="2222">
        <f t="shared" si="99"/>
        <v>0</v>
      </c>
      <c r="AQ234" s="2222">
        <f t="shared" si="100"/>
        <v>0</v>
      </c>
      <c r="AR234" s="2222">
        <f t="shared" si="101"/>
        <v>0</v>
      </c>
      <c r="AS234" s="2222">
        <f t="shared" si="102"/>
        <v>0</v>
      </c>
      <c r="AT234" s="2222">
        <f t="shared" si="103"/>
        <v>0</v>
      </c>
      <c r="AU234" s="2222">
        <f t="shared" si="104"/>
        <v>0</v>
      </c>
      <c r="AV234" s="2222">
        <f t="shared" si="105"/>
        <v>1137592.2145</v>
      </c>
      <c r="AW234" s="2222">
        <f t="shared" si="106"/>
        <v>0</v>
      </c>
      <c r="AX234" s="2222">
        <f t="shared" si="107"/>
        <v>0</v>
      </c>
      <c r="AY234" s="2222">
        <f t="shared" si="108"/>
        <v>0</v>
      </c>
      <c r="AZ234" s="2222">
        <f t="shared" si="109"/>
        <v>0</v>
      </c>
      <c r="BA234" s="2222">
        <f t="shared" si="110"/>
        <v>0</v>
      </c>
      <c r="BB234" s="2222">
        <f t="shared" si="111"/>
        <v>0</v>
      </c>
      <c r="BC234" s="2222">
        <f t="shared" si="112"/>
        <v>0</v>
      </c>
      <c r="BD234" s="2222">
        <f t="shared" si="113"/>
        <v>0</v>
      </c>
      <c r="BE234" s="2222">
        <f t="shared" si="114"/>
        <v>0</v>
      </c>
      <c r="BF234" s="2222">
        <f t="shared" si="115"/>
        <v>0</v>
      </c>
      <c r="BG234" s="2222">
        <f t="shared" si="116"/>
        <v>0</v>
      </c>
      <c r="BH234" s="2222">
        <f t="shared" si="117"/>
        <v>0</v>
      </c>
      <c r="BI234" s="2222">
        <f t="shared" si="118"/>
        <v>0</v>
      </c>
      <c r="BJ234" s="2222">
        <f t="shared" si="119"/>
        <v>0</v>
      </c>
      <c r="BK234" s="2222">
        <f t="shared" si="120"/>
        <v>0</v>
      </c>
      <c r="BL234" s="2222">
        <f t="shared" si="121"/>
        <v>0</v>
      </c>
      <c r="BM234" s="2222">
        <f t="shared" si="122"/>
        <v>0</v>
      </c>
      <c r="BN234" s="2222">
        <f t="shared" si="123"/>
        <v>0</v>
      </c>
      <c r="BO234" s="2222">
        <f t="shared" si="124"/>
        <v>0</v>
      </c>
      <c r="BP234" s="2222">
        <f t="shared" si="125"/>
        <v>0</v>
      </c>
      <c r="BQ234" s="2222">
        <f t="shared" si="126"/>
        <v>0</v>
      </c>
      <c r="BR234" s="2222">
        <f t="shared" si="127"/>
        <v>0</v>
      </c>
      <c r="BS234" s="2222">
        <f t="shared" si="128"/>
        <v>0</v>
      </c>
      <c r="BT234" s="2222">
        <f t="shared" si="129"/>
        <v>0</v>
      </c>
      <c r="BU234" s="2222">
        <f t="shared" si="130"/>
        <v>0</v>
      </c>
      <c r="BV234" s="2222">
        <f t="shared" si="131"/>
        <v>0</v>
      </c>
      <c r="BW234" s="2222">
        <f t="shared" si="132"/>
        <v>0</v>
      </c>
      <c r="BX234" s="2222">
        <f t="shared" si="133"/>
        <v>0</v>
      </c>
      <c r="BY234" s="2222">
        <f t="shared" si="134"/>
        <v>0</v>
      </c>
      <c r="BZ234" s="2222">
        <f t="shared" si="135"/>
        <v>0</v>
      </c>
      <c r="CA234" s="2222">
        <f t="shared" si="136"/>
        <v>0</v>
      </c>
      <c r="CB234" s="2222">
        <f t="shared" si="137"/>
        <v>0</v>
      </c>
      <c r="CC234" s="2222">
        <f t="shared" si="138"/>
        <v>0</v>
      </c>
      <c r="CD234" s="2222">
        <f t="shared" si="139"/>
        <v>0</v>
      </c>
      <c r="CE234" s="2222">
        <f t="shared" si="140"/>
        <v>0</v>
      </c>
      <c r="CF234" s="2222">
        <f t="shared" si="141"/>
        <v>0</v>
      </c>
      <c r="CG234" s="2222">
        <f t="shared" si="142"/>
        <v>0</v>
      </c>
      <c r="CH234" s="2222">
        <f t="shared" si="143"/>
        <v>0</v>
      </c>
      <c r="CI234" s="2222">
        <f t="shared" si="144"/>
        <v>0</v>
      </c>
      <c r="CJ234" s="2222">
        <f t="shared" si="145"/>
        <v>0</v>
      </c>
      <c r="CK234" s="2222">
        <f t="shared" si="146"/>
        <v>0</v>
      </c>
      <c r="CL234" s="2222">
        <f t="shared" si="147"/>
        <v>0</v>
      </c>
      <c r="CM234" s="2223"/>
      <c r="CN234" s="2223"/>
      <c r="CO234" s="2223"/>
      <c r="CP234" s="1511"/>
      <c r="CQ234" s="1642"/>
      <c r="CR234" s="1511"/>
      <c r="CS234" s="1511"/>
      <c r="CT234" s="1511"/>
    </row>
    <row r="235" spans="1:98" ht="12.75" x14ac:dyDescent="0.2">
      <c r="A235" s="2221"/>
      <c r="B235" s="2224" t="s">
        <v>504</v>
      </c>
      <c r="C235" s="2222">
        <f t="shared" si="60"/>
        <v>1332011.6299999999</v>
      </c>
      <c r="D235" s="2222">
        <f t="shared" si="61"/>
        <v>884463.99100000004</v>
      </c>
      <c r="E235" s="2222">
        <f t="shared" si="62"/>
        <v>447547.63899999997</v>
      </c>
      <c r="F235" s="2222">
        <f t="shared" si="63"/>
        <v>1332011.6299999999</v>
      </c>
      <c r="G235" s="2222">
        <f t="shared" si="64"/>
        <v>393621.76798282098</v>
      </c>
      <c r="H235" s="2222">
        <f t="shared" si="65"/>
        <v>161532.05704076344</v>
      </c>
      <c r="I235" s="2222">
        <f t="shared" si="66"/>
        <v>321868.06684867898</v>
      </c>
      <c r="J235" s="2222">
        <f t="shared" si="67"/>
        <v>0</v>
      </c>
      <c r="K235" s="2222">
        <f t="shared" si="68"/>
        <v>0</v>
      </c>
      <c r="L235" s="2222">
        <f t="shared" si="69"/>
        <v>0</v>
      </c>
      <c r="M235" s="2222">
        <f t="shared" si="70"/>
        <v>7360.559040058808</v>
      </c>
      <c r="N235" s="2222">
        <f t="shared" si="71"/>
        <v>0</v>
      </c>
      <c r="O235" s="2222">
        <f t="shared" si="72"/>
        <v>81.54008767790242</v>
      </c>
      <c r="P235" s="2222">
        <f t="shared" si="73"/>
        <v>0</v>
      </c>
      <c r="Q235" s="2222">
        <f t="shared" si="74"/>
        <v>0</v>
      </c>
      <c r="R235" s="2222">
        <f t="shared" si="75"/>
        <v>0</v>
      </c>
      <c r="S235" s="2222">
        <f t="shared" si="76"/>
        <v>0</v>
      </c>
      <c r="T235" s="2222">
        <f t="shared" si="77"/>
        <v>0</v>
      </c>
      <c r="U235" s="2222">
        <f t="shared" si="78"/>
        <v>0</v>
      </c>
      <c r="V235" s="2222">
        <f t="shared" si="79"/>
        <v>0</v>
      </c>
      <c r="W235" s="2222">
        <f t="shared" si="80"/>
        <v>0</v>
      </c>
      <c r="X235" s="2222">
        <f t="shared" si="81"/>
        <v>0</v>
      </c>
      <c r="Y235" s="2222">
        <f t="shared" si="82"/>
        <v>0</v>
      </c>
      <c r="Z235" s="2222">
        <f t="shared" si="83"/>
        <v>0</v>
      </c>
      <c r="AA235" s="2222">
        <f t="shared" si="84"/>
        <v>884463.99100000015</v>
      </c>
      <c r="AB235" s="2222">
        <f t="shared" si="85"/>
        <v>386293.1117981947</v>
      </c>
      <c r="AC235" s="2222">
        <f t="shared" si="86"/>
        <v>37571.329766972674</v>
      </c>
      <c r="AD235" s="2222">
        <f t="shared" si="87"/>
        <v>4454.2991102051574</v>
      </c>
      <c r="AE235" s="2222">
        <f t="shared" si="88"/>
        <v>0</v>
      </c>
      <c r="AF235" s="2222">
        <f t="shared" si="89"/>
        <v>0</v>
      </c>
      <c r="AG235" s="2222">
        <f t="shared" si="90"/>
        <v>0</v>
      </c>
      <c r="AH235" s="2222">
        <f t="shared" si="91"/>
        <v>13414.927647764041</v>
      </c>
      <c r="AI235" s="2222">
        <f t="shared" si="92"/>
        <v>3225.006846950444</v>
      </c>
      <c r="AJ235" s="2222">
        <f t="shared" si="93"/>
        <v>2588.9638299129956</v>
      </c>
      <c r="AK235" s="2222">
        <f t="shared" si="94"/>
        <v>0</v>
      </c>
      <c r="AL235" s="2222">
        <f t="shared" si="95"/>
        <v>0</v>
      </c>
      <c r="AM235" s="2222">
        <f t="shared" si="96"/>
        <v>0</v>
      </c>
      <c r="AN235" s="2222">
        <f t="shared" si="97"/>
        <v>0</v>
      </c>
      <c r="AO235" s="2222">
        <f t="shared" si="98"/>
        <v>0</v>
      </c>
      <c r="AP235" s="2222">
        <f t="shared" si="99"/>
        <v>0</v>
      </c>
      <c r="AQ235" s="2222">
        <f t="shared" si="100"/>
        <v>0</v>
      </c>
      <c r="AR235" s="2222">
        <f t="shared" si="101"/>
        <v>0</v>
      </c>
      <c r="AS235" s="2222">
        <f t="shared" si="102"/>
        <v>0</v>
      </c>
      <c r="AT235" s="2222">
        <f t="shared" si="103"/>
        <v>0</v>
      </c>
      <c r="AU235" s="2222">
        <f t="shared" si="104"/>
        <v>0</v>
      </c>
      <c r="AV235" s="2222">
        <f t="shared" si="105"/>
        <v>447547.63899999997</v>
      </c>
      <c r="AW235" s="2222">
        <f t="shared" si="106"/>
        <v>0</v>
      </c>
      <c r="AX235" s="2222">
        <f t="shared" si="107"/>
        <v>0</v>
      </c>
      <c r="AY235" s="2222">
        <f t="shared" si="108"/>
        <v>0</v>
      </c>
      <c r="AZ235" s="2222">
        <f t="shared" si="109"/>
        <v>0</v>
      </c>
      <c r="BA235" s="2222">
        <f t="shared" si="110"/>
        <v>0</v>
      </c>
      <c r="BB235" s="2222">
        <f t="shared" si="111"/>
        <v>0</v>
      </c>
      <c r="BC235" s="2222">
        <f t="shared" si="112"/>
        <v>0</v>
      </c>
      <c r="BD235" s="2222">
        <f t="shared" si="113"/>
        <v>0</v>
      </c>
      <c r="BE235" s="2222">
        <f t="shared" si="114"/>
        <v>0</v>
      </c>
      <c r="BF235" s="2222">
        <f t="shared" si="115"/>
        <v>0</v>
      </c>
      <c r="BG235" s="2222">
        <f t="shared" si="116"/>
        <v>0</v>
      </c>
      <c r="BH235" s="2222">
        <f t="shared" si="117"/>
        <v>0</v>
      </c>
      <c r="BI235" s="2222">
        <f t="shared" si="118"/>
        <v>0</v>
      </c>
      <c r="BJ235" s="2222">
        <f t="shared" si="119"/>
        <v>0</v>
      </c>
      <c r="BK235" s="2222">
        <f t="shared" si="120"/>
        <v>0</v>
      </c>
      <c r="BL235" s="2222">
        <f t="shared" si="121"/>
        <v>0</v>
      </c>
      <c r="BM235" s="2222">
        <f t="shared" si="122"/>
        <v>0</v>
      </c>
      <c r="BN235" s="2222">
        <f t="shared" si="123"/>
        <v>0</v>
      </c>
      <c r="BO235" s="2222">
        <f t="shared" si="124"/>
        <v>0</v>
      </c>
      <c r="BP235" s="2222">
        <f t="shared" si="125"/>
        <v>0</v>
      </c>
      <c r="BQ235" s="2222">
        <f t="shared" si="126"/>
        <v>0</v>
      </c>
      <c r="BR235" s="2222">
        <f t="shared" si="127"/>
        <v>0</v>
      </c>
      <c r="BS235" s="2222">
        <f t="shared" si="128"/>
        <v>0</v>
      </c>
      <c r="BT235" s="2222">
        <f t="shared" si="129"/>
        <v>0</v>
      </c>
      <c r="BU235" s="2222">
        <f t="shared" si="130"/>
        <v>0</v>
      </c>
      <c r="BV235" s="2222">
        <f t="shared" si="131"/>
        <v>0</v>
      </c>
      <c r="BW235" s="2222">
        <f t="shared" si="132"/>
        <v>0</v>
      </c>
      <c r="BX235" s="2222">
        <f t="shared" si="133"/>
        <v>0</v>
      </c>
      <c r="BY235" s="2222">
        <f t="shared" si="134"/>
        <v>0</v>
      </c>
      <c r="BZ235" s="2222">
        <f t="shared" si="135"/>
        <v>0</v>
      </c>
      <c r="CA235" s="2222">
        <f t="shared" si="136"/>
        <v>0</v>
      </c>
      <c r="CB235" s="2222">
        <f t="shared" si="137"/>
        <v>0</v>
      </c>
      <c r="CC235" s="2222">
        <f t="shared" si="138"/>
        <v>0</v>
      </c>
      <c r="CD235" s="2222">
        <f t="shared" si="139"/>
        <v>0</v>
      </c>
      <c r="CE235" s="2222">
        <f t="shared" si="140"/>
        <v>0</v>
      </c>
      <c r="CF235" s="2222">
        <f t="shared" si="141"/>
        <v>0</v>
      </c>
      <c r="CG235" s="2222">
        <f t="shared" si="142"/>
        <v>0</v>
      </c>
      <c r="CH235" s="2222">
        <f t="shared" si="143"/>
        <v>0</v>
      </c>
      <c r="CI235" s="2222">
        <f t="shared" si="144"/>
        <v>0</v>
      </c>
      <c r="CJ235" s="2222">
        <f t="shared" si="145"/>
        <v>0</v>
      </c>
      <c r="CK235" s="2222">
        <f t="shared" si="146"/>
        <v>0</v>
      </c>
      <c r="CL235" s="2222">
        <f t="shared" si="147"/>
        <v>0</v>
      </c>
      <c r="CM235" s="2223"/>
      <c r="CN235" s="2223"/>
      <c r="CO235" s="2223"/>
      <c r="CP235" s="1511"/>
      <c r="CQ235" s="1642"/>
      <c r="CR235" s="1511"/>
      <c r="CS235" s="1511"/>
      <c r="CT235" s="1511"/>
    </row>
    <row r="236" spans="1:98" ht="12.75" x14ac:dyDescent="0.2">
      <c r="A236" s="2221"/>
      <c r="B236" s="2225" t="s">
        <v>505</v>
      </c>
      <c r="C236" s="2222">
        <f t="shared" si="60"/>
        <v>21784.35</v>
      </c>
      <c r="D236" s="2222">
        <f t="shared" si="61"/>
        <v>14317.299500000001</v>
      </c>
      <c r="E236" s="2222">
        <f t="shared" si="62"/>
        <v>7467.0504999999994</v>
      </c>
      <c r="F236" s="2222">
        <f t="shared" si="63"/>
        <v>21784.35</v>
      </c>
      <c r="G236" s="2222">
        <f t="shared" si="64"/>
        <v>6550.0498025248244</v>
      </c>
      <c r="H236" s="2222">
        <f t="shared" si="65"/>
        <v>2687.9687669292157</v>
      </c>
      <c r="I236" s="2222">
        <f t="shared" si="66"/>
        <v>4994.134453425665</v>
      </c>
      <c r="J236" s="2222">
        <f t="shared" si="67"/>
        <v>0</v>
      </c>
      <c r="K236" s="2222">
        <f t="shared" si="68"/>
        <v>0</v>
      </c>
      <c r="L236" s="2222">
        <f t="shared" si="69"/>
        <v>0</v>
      </c>
      <c r="M236" s="2222">
        <f t="shared" si="70"/>
        <v>83.789612031434118</v>
      </c>
      <c r="N236" s="2222">
        <f t="shared" si="71"/>
        <v>0</v>
      </c>
      <c r="O236" s="2222">
        <f t="shared" si="72"/>
        <v>1.3568650888632037</v>
      </c>
      <c r="P236" s="2222">
        <f t="shared" si="73"/>
        <v>0</v>
      </c>
      <c r="Q236" s="2222">
        <f t="shared" si="74"/>
        <v>0</v>
      </c>
      <c r="R236" s="2222">
        <f t="shared" si="75"/>
        <v>0</v>
      </c>
      <c r="S236" s="2222">
        <f t="shared" si="76"/>
        <v>0</v>
      </c>
      <c r="T236" s="2222">
        <f t="shared" si="77"/>
        <v>0</v>
      </c>
      <c r="U236" s="2222">
        <f t="shared" si="78"/>
        <v>0</v>
      </c>
      <c r="V236" s="2222">
        <f t="shared" si="79"/>
        <v>0</v>
      </c>
      <c r="W236" s="2222">
        <f t="shared" si="80"/>
        <v>0</v>
      </c>
      <c r="X236" s="2222">
        <f t="shared" si="81"/>
        <v>0</v>
      </c>
      <c r="Y236" s="2222">
        <f t="shared" si="82"/>
        <v>0</v>
      </c>
      <c r="Z236" s="2222">
        <f t="shared" si="83"/>
        <v>0</v>
      </c>
      <c r="AA236" s="2222">
        <f t="shared" si="84"/>
        <v>14317.299500000003</v>
      </c>
      <c r="AB236" s="2222">
        <f t="shared" si="85"/>
        <v>6169.1243848392651</v>
      </c>
      <c r="AC236" s="2222">
        <f t="shared" si="86"/>
        <v>600.01641126170261</v>
      </c>
      <c r="AD236" s="2222">
        <f t="shared" si="87"/>
        <v>69.684584138049985</v>
      </c>
      <c r="AE236" s="2222">
        <f t="shared" si="88"/>
        <v>0</v>
      </c>
      <c r="AF236" s="2222">
        <f t="shared" si="89"/>
        <v>0</v>
      </c>
      <c r="AG236" s="2222">
        <f t="shared" si="90"/>
        <v>0</v>
      </c>
      <c r="AH236" s="2222">
        <f t="shared" si="91"/>
        <v>535.37565602496784</v>
      </c>
      <c r="AI236" s="2222">
        <f t="shared" si="92"/>
        <v>51.503554614738412</v>
      </c>
      <c r="AJ236" s="2222">
        <f t="shared" si="93"/>
        <v>41.345909121276122</v>
      </c>
      <c r="AK236" s="2222">
        <f t="shared" si="94"/>
        <v>0</v>
      </c>
      <c r="AL236" s="2222">
        <f t="shared" si="95"/>
        <v>0</v>
      </c>
      <c r="AM236" s="2222">
        <f t="shared" si="96"/>
        <v>0</v>
      </c>
      <c r="AN236" s="2222">
        <f t="shared" si="97"/>
        <v>0</v>
      </c>
      <c r="AO236" s="2222">
        <f t="shared" si="98"/>
        <v>0</v>
      </c>
      <c r="AP236" s="2222">
        <f t="shared" si="99"/>
        <v>0</v>
      </c>
      <c r="AQ236" s="2222">
        <f t="shared" si="100"/>
        <v>0</v>
      </c>
      <c r="AR236" s="2222">
        <f t="shared" si="101"/>
        <v>0</v>
      </c>
      <c r="AS236" s="2222">
        <f t="shared" si="102"/>
        <v>0</v>
      </c>
      <c r="AT236" s="2222">
        <f t="shared" si="103"/>
        <v>0</v>
      </c>
      <c r="AU236" s="2222">
        <f t="shared" si="104"/>
        <v>0</v>
      </c>
      <c r="AV236" s="2222">
        <f t="shared" si="105"/>
        <v>7467.0505000000003</v>
      </c>
      <c r="AW236" s="2222">
        <f t="shared" si="106"/>
        <v>0</v>
      </c>
      <c r="AX236" s="2222">
        <f t="shared" si="107"/>
        <v>0</v>
      </c>
      <c r="AY236" s="2222">
        <f t="shared" si="108"/>
        <v>0</v>
      </c>
      <c r="AZ236" s="2222">
        <f t="shared" si="109"/>
        <v>0</v>
      </c>
      <c r="BA236" s="2222">
        <f t="shared" si="110"/>
        <v>0</v>
      </c>
      <c r="BB236" s="2222">
        <f t="shared" si="111"/>
        <v>0</v>
      </c>
      <c r="BC236" s="2222">
        <f t="shared" si="112"/>
        <v>0</v>
      </c>
      <c r="BD236" s="2222">
        <f t="shared" si="113"/>
        <v>0</v>
      </c>
      <c r="BE236" s="2222">
        <f t="shared" si="114"/>
        <v>0</v>
      </c>
      <c r="BF236" s="2222">
        <f t="shared" si="115"/>
        <v>0</v>
      </c>
      <c r="BG236" s="2222">
        <f t="shared" si="116"/>
        <v>0</v>
      </c>
      <c r="BH236" s="2222">
        <f t="shared" si="117"/>
        <v>0</v>
      </c>
      <c r="BI236" s="2222">
        <f t="shared" si="118"/>
        <v>0</v>
      </c>
      <c r="BJ236" s="2222">
        <f t="shared" si="119"/>
        <v>0</v>
      </c>
      <c r="BK236" s="2222">
        <f t="shared" si="120"/>
        <v>0</v>
      </c>
      <c r="BL236" s="2222">
        <f t="shared" si="121"/>
        <v>0</v>
      </c>
      <c r="BM236" s="2222">
        <f t="shared" si="122"/>
        <v>0</v>
      </c>
      <c r="BN236" s="2222">
        <f t="shared" si="123"/>
        <v>0</v>
      </c>
      <c r="BO236" s="2222">
        <f t="shared" si="124"/>
        <v>0</v>
      </c>
      <c r="BP236" s="2222">
        <f t="shared" si="125"/>
        <v>0</v>
      </c>
      <c r="BQ236" s="2222">
        <f t="shared" si="126"/>
        <v>0</v>
      </c>
      <c r="BR236" s="2222">
        <f t="shared" si="127"/>
        <v>0</v>
      </c>
      <c r="BS236" s="2222">
        <f t="shared" si="128"/>
        <v>0</v>
      </c>
      <c r="BT236" s="2222">
        <f t="shared" si="129"/>
        <v>0</v>
      </c>
      <c r="BU236" s="2222">
        <f t="shared" si="130"/>
        <v>0</v>
      </c>
      <c r="BV236" s="2222">
        <f t="shared" si="131"/>
        <v>0</v>
      </c>
      <c r="BW236" s="2222">
        <f t="shared" si="132"/>
        <v>0</v>
      </c>
      <c r="BX236" s="2222">
        <f t="shared" si="133"/>
        <v>0</v>
      </c>
      <c r="BY236" s="2222">
        <f t="shared" si="134"/>
        <v>0</v>
      </c>
      <c r="BZ236" s="2222">
        <f t="shared" si="135"/>
        <v>0</v>
      </c>
      <c r="CA236" s="2222">
        <f t="shared" si="136"/>
        <v>0</v>
      </c>
      <c r="CB236" s="2222">
        <f t="shared" si="137"/>
        <v>0</v>
      </c>
      <c r="CC236" s="2222">
        <f t="shared" si="138"/>
        <v>0</v>
      </c>
      <c r="CD236" s="2222">
        <f t="shared" si="139"/>
        <v>0</v>
      </c>
      <c r="CE236" s="2222">
        <f t="shared" si="140"/>
        <v>0</v>
      </c>
      <c r="CF236" s="2222">
        <f t="shared" si="141"/>
        <v>0</v>
      </c>
      <c r="CG236" s="2222">
        <f t="shared" si="142"/>
        <v>0</v>
      </c>
      <c r="CH236" s="2222">
        <f t="shared" si="143"/>
        <v>0</v>
      </c>
      <c r="CI236" s="2222">
        <f t="shared" si="144"/>
        <v>0</v>
      </c>
      <c r="CJ236" s="2222">
        <f t="shared" si="145"/>
        <v>0</v>
      </c>
      <c r="CK236" s="2222">
        <f t="shared" si="146"/>
        <v>0</v>
      </c>
      <c r="CL236" s="2222">
        <f t="shared" si="147"/>
        <v>0</v>
      </c>
      <c r="CM236" s="2223"/>
      <c r="CN236" s="2223"/>
      <c r="CO236" s="2223"/>
      <c r="CP236" s="1511"/>
      <c r="CQ236" s="1642"/>
      <c r="CR236" s="1511"/>
      <c r="CS236" s="1511"/>
      <c r="CT236" s="1511"/>
    </row>
    <row r="237" spans="1:98" ht="12.75" x14ac:dyDescent="0.2">
      <c r="A237" s="2221"/>
      <c r="B237" s="197" t="s">
        <v>1417</v>
      </c>
      <c r="C237" s="2222">
        <f t="shared" si="60"/>
        <v>0</v>
      </c>
      <c r="D237" s="2222">
        <f t="shared" si="61"/>
        <v>0</v>
      </c>
      <c r="E237" s="2222">
        <f t="shared" si="62"/>
        <v>0</v>
      </c>
      <c r="F237" s="2222">
        <f t="shared" si="63"/>
        <v>0</v>
      </c>
      <c r="G237" s="2222">
        <f t="shared" si="64"/>
        <v>0</v>
      </c>
      <c r="H237" s="2222">
        <f t="shared" si="65"/>
        <v>0</v>
      </c>
      <c r="I237" s="2222">
        <f t="shared" si="66"/>
        <v>0</v>
      </c>
      <c r="J237" s="2222">
        <f t="shared" si="67"/>
        <v>0</v>
      </c>
      <c r="K237" s="2222">
        <f t="shared" si="68"/>
        <v>0</v>
      </c>
      <c r="L237" s="2222">
        <f t="shared" si="69"/>
        <v>0</v>
      </c>
      <c r="M237" s="2222">
        <f t="shared" si="70"/>
        <v>0</v>
      </c>
      <c r="N237" s="2222">
        <f t="shared" si="71"/>
        <v>0</v>
      </c>
      <c r="O237" s="2222">
        <f t="shared" si="72"/>
        <v>0</v>
      </c>
      <c r="P237" s="2222">
        <f t="shared" si="73"/>
        <v>0</v>
      </c>
      <c r="Q237" s="2222">
        <f t="shared" si="74"/>
        <v>0</v>
      </c>
      <c r="R237" s="2222">
        <f t="shared" si="75"/>
        <v>0</v>
      </c>
      <c r="S237" s="2222">
        <f t="shared" si="76"/>
        <v>0</v>
      </c>
      <c r="T237" s="2222">
        <f t="shared" si="77"/>
        <v>0</v>
      </c>
      <c r="U237" s="2222">
        <f t="shared" si="78"/>
        <v>0</v>
      </c>
      <c r="V237" s="2222">
        <f t="shared" si="79"/>
        <v>0</v>
      </c>
      <c r="W237" s="2222">
        <f t="shared" si="80"/>
        <v>0</v>
      </c>
      <c r="X237" s="2222">
        <f t="shared" si="81"/>
        <v>0</v>
      </c>
      <c r="Y237" s="2222">
        <f t="shared" si="82"/>
        <v>0</v>
      </c>
      <c r="Z237" s="2222">
        <f t="shared" si="83"/>
        <v>0</v>
      </c>
      <c r="AA237" s="2222">
        <f t="shared" si="84"/>
        <v>0</v>
      </c>
      <c r="AB237" s="2222">
        <f t="shared" si="85"/>
        <v>0</v>
      </c>
      <c r="AC237" s="2222">
        <f t="shared" si="86"/>
        <v>0</v>
      </c>
      <c r="AD237" s="2222">
        <f t="shared" si="87"/>
        <v>0</v>
      </c>
      <c r="AE237" s="2222">
        <f t="shared" si="88"/>
        <v>0</v>
      </c>
      <c r="AF237" s="2222">
        <f t="shared" si="89"/>
        <v>0</v>
      </c>
      <c r="AG237" s="2222">
        <f t="shared" si="90"/>
        <v>0</v>
      </c>
      <c r="AH237" s="2222">
        <f t="shared" si="91"/>
        <v>0</v>
      </c>
      <c r="AI237" s="2222">
        <f t="shared" si="92"/>
        <v>0</v>
      </c>
      <c r="AJ237" s="2222">
        <f t="shared" si="93"/>
        <v>0</v>
      </c>
      <c r="AK237" s="2222">
        <f t="shared" si="94"/>
        <v>0</v>
      </c>
      <c r="AL237" s="2222">
        <f t="shared" si="95"/>
        <v>0</v>
      </c>
      <c r="AM237" s="2222">
        <f t="shared" si="96"/>
        <v>0</v>
      </c>
      <c r="AN237" s="2222">
        <f t="shared" si="97"/>
        <v>0</v>
      </c>
      <c r="AO237" s="2222">
        <f t="shared" si="98"/>
        <v>0</v>
      </c>
      <c r="AP237" s="2222">
        <f t="shared" si="99"/>
        <v>0</v>
      </c>
      <c r="AQ237" s="2222">
        <f t="shared" si="100"/>
        <v>0</v>
      </c>
      <c r="AR237" s="2222">
        <f t="shared" si="101"/>
        <v>0</v>
      </c>
      <c r="AS237" s="2222">
        <f t="shared" si="102"/>
        <v>0</v>
      </c>
      <c r="AT237" s="2222">
        <f t="shared" si="103"/>
        <v>0</v>
      </c>
      <c r="AU237" s="2222">
        <f t="shared" si="104"/>
        <v>0</v>
      </c>
      <c r="AV237" s="2222">
        <f t="shared" si="105"/>
        <v>0</v>
      </c>
      <c r="AW237" s="2222">
        <f t="shared" si="106"/>
        <v>0</v>
      </c>
      <c r="AX237" s="2222">
        <f t="shared" si="107"/>
        <v>0</v>
      </c>
      <c r="AY237" s="2222">
        <f t="shared" si="108"/>
        <v>0</v>
      </c>
      <c r="AZ237" s="2222">
        <f t="shared" si="109"/>
        <v>0</v>
      </c>
      <c r="BA237" s="2222">
        <f t="shared" si="110"/>
        <v>0</v>
      </c>
      <c r="BB237" s="2222">
        <f t="shared" si="111"/>
        <v>0</v>
      </c>
      <c r="BC237" s="2222">
        <f t="shared" si="112"/>
        <v>0</v>
      </c>
      <c r="BD237" s="2222">
        <f t="shared" si="113"/>
        <v>0</v>
      </c>
      <c r="BE237" s="2222">
        <f t="shared" si="114"/>
        <v>0</v>
      </c>
      <c r="BF237" s="2222">
        <f t="shared" si="115"/>
        <v>0</v>
      </c>
      <c r="BG237" s="2222">
        <f t="shared" si="116"/>
        <v>0</v>
      </c>
      <c r="BH237" s="2222">
        <f t="shared" si="117"/>
        <v>0</v>
      </c>
      <c r="BI237" s="2222">
        <f t="shared" si="118"/>
        <v>0</v>
      </c>
      <c r="BJ237" s="2222">
        <f t="shared" si="119"/>
        <v>0</v>
      </c>
      <c r="BK237" s="2222">
        <f t="shared" si="120"/>
        <v>0</v>
      </c>
      <c r="BL237" s="2222">
        <f t="shared" si="121"/>
        <v>0</v>
      </c>
      <c r="BM237" s="2222">
        <f t="shared" si="122"/>
        <v>0</v>
      </c>
      <c r="BN237" s="2222">
        <f t="shared" si="123"/>
        <v>0</v>
      </c>
      <c r="BO237" s="2222">
        <f t="shared" si="124"/>
        <v>0</v>
      </c>
      <c r="BP237" s="2222">
        <f t="shared" si="125"/>
        <v>0</v>
      </c>
      <c r="BQ237" s="2222">
        <f t="shared" si="126"/>
        <v>0</v>
      </c>
      <c r="BR237" s="2222">
        <f t="shared" si="127"/>
        <v>0</v>
      </c>
      <c r="BS237" s="2222">
        <f t="shared" si="128"/>
        <v>0</v>
      </c>
      <c r="BT237" s="2222">
        <f t="shared" si="129"/>
        <v>0</v>
      </c>
      <c r="BU237" s="2222">
        <f t="shared" si="130"/>
        <v>0</v>
      </c>
      <c r="BV237" s="2222">
        <f t="shared" si="131"/>
        <v>0</v>
      </c>
      <c r="BW237" s="2222">
        <f t="shared" si="132"/>
        <v>0</v>
      </c>
      <c r="BX237" s="2222">
        <f t="shared" si="133"/>
        <v>0</v>
      </c>
      <c r="BY237" s="2222">
        <f t="shared" si="134"/>
        <v>0</v>
      </c>
      <c r="BZ237" s="2222">
        <f t="shared" si="135"/>
        <v>0</v>
      </c>
      <c r="CA237" s="2222">
        <f t="shared" si="136"/>
        <v>0</v>
      </c>
      <c r="CB237" s="2222">
        <f t="shared" si="137"/>
        <v>0</v>
      </c>
      <c r="CC237" s="2222">
        <f t="shared" si="138"/>
        <v>0</v>
      </c>
      <c r="CD237" s="2222">
        <f t="shared" si="139"/>
        <v>0</v>
      </c>
      <c r="CE237" s="2222">
        <f t="shared" si="140"/>
        <v>0</v>
      </c>
      <c r="CF237" s="2222">
        <f t="shared" si="141"/>
        <v>0</v>
      </c>
      <c r="CG237" s="2222">
        <f t="shared" si="142"/>
        <v>0</v>
      </c>
      <c r="CH237" s="2222">
        <f t="shared" si="143"/>
        <v>0</v>
      </c>
      <c r="CI237" s="2222">
        <f t="shared" si="144"/>
        <v>0</v>
      </c>
      <c r="CJ237" s="2222">
        <f t="shared" si="145"/>
        <v>0</v>
      </c>
      <c r="CK237" s="2222">
        <f t="shared" si="146"/>
        <v>0</v>
      </c>
      <c r="CL237" s="2222">
        <f t="shared" si="147"/>
        <v>0</v>
      </c>
      <c r="CM237" s="2223"/>
      <c r="CN237" s="2223"/>
      <c r="CO237" s="2223"/>
      <c r="CP237" s="1511"/>
      <c r="CQ237" s="1642"/>
      <c r="CR237" s="1511"/>
      <c r="CS237" s="1511"/>
      <c r="CT237" s="1511"/>
    </row>
    <row r="238" spans="1:98" ht="12.75" x14ac:dyDescent="0.2">
      <c r="A238" s="2221"/>
      <c r="B238" s="197" t="s">
        <v>1343</v>
      </c>
      <c r="C238" s="2222">
        <f t="shared" si="60"/>
        <v>242414.71</v>
      </c>
      <c r="D238" s="2222">
        <f t="shared" si="61"/>
        <v>0</v>
      </c>
      <c r="E238" s="2222">
        <f t="shared" si="62"/>
        <v>242414.71</v>
      </c>
      <c r="F238" s="2222">
        <f t="shared" si="63"/>
        <v>242414.71</v>
      </c>
      <c r="G238" s="2222">
        <f t="shared" si="64"/>
        <v>0</v>
      </c>
      <c r="H238" s="2222">
        <f t="shared" si="65"/>
        <v>0</v>
      </c>
      <c r="I238" s="2222">
        <f t="shared" si="66"/>
        <v>0</v>
      </c>
      <c r="J238" s="2222">
        <f t="shared" si="67"/>
        <v>0</v>
      </c>
      <c r="K238" s="2222">
        <f t="shared" si="68"/>
        <v>0</v>
      </c>
      <c r="L238" s="2222">
        <f t="shared" si="69"/>
        <v>0</v>
      </c>
      <c r="M238" s="2222">
        <f t="shared" si="70"/>
        <v>0</v>
      </c>
      <c r="N238" s="2222">
        <f t="shared" si="71"/>
        <v>0</v>
      </c>
      <c r="O238" s="2222">
        <f t="shared" si="72"/>
        <v>0</v>
      </c>
      <c r="P238" s="2222">
        <f t="shared" si="73"/>
        <v>0</v>
      </c>
      <c r="Q238" s="2222">
        <f t="shared" si="74"/>
        <v>0</v>
      </c>
      <c r="R238" s="2222">
        <f t="shared" si="75"/>
        <v>0</v>
      </c>
      <c r="S238" s="2222">
        <f t="shared" si="76"/>
        <v>0</v>
      </c>
      <c r="T238" s="2222">
        <f t="shared" si="77"/>
        <v>0</v>
      </c>
      <c r="U238" s="2222">
        <f t="shared" si="78"/>
        <v>0</v>
      </c>
      <c r="V238" s="2222">
        <f t="shared" si="79"/>
        <v>0</v>
      </c>
      <c r="W238" s="2222">
        <f t="shared" si="80"/>
        <v>0</v>
      </c>
      <c r="X238" s="2222">
        <f t="shared" si="81"/>
        <v>0</v>
      </c>
      <c r="Y238" s="2222">
        <f t="shared" si="82"/>
        <v>0</v>
      </c>
      <c r="Z238" s="2222">
        <f t="shared" si="83"/>
        <v>0</v>
      </c>
      <c r="AA238" s="2222">
        <f t="shared" si="84"/>
        <v>0</v>
      </c>
      <c r="AB238" s="2222">
        <f t="shared" si="85"/>
        <v>210616.050679003</v>
      </c>
      <c r="AC238" s="2222">
        <f t="shared" si="86"/>
        <v>23557.227715110963</v>
      </c>
      <c r="AD238" s="2222">
        <f t="shared" si="87"/>
        <v>8127.2522362312156</v>
      </c>
      <c r="AE238" s="2222">
        <f t="shared" si="88"/>
        <v>0</v>
      </c>
      <c r="AF238" s="2222">
        <f t="shared" si="89"/>
        <v>0</v>
      </c>
      <c r="AG238" s="2222">
        <f t="shared" si="90"/>
        <v>0</v>
      </c>
      <c r="AH238" s="2222">
        <f t="shared" si="91"/>
        <v>0</v>
      </c>
      <c r="AI238" s="2222">
        <f t="shared" si="92"/>
        <v>0.91003986598158693</v>
      </c>
      <c r="AJ238" s="2222">
        <f t="shared" si="93"/>
        <v>113.26932978884122</v>
      </c>
      <c r="AK238" s="2222">
        <f t="shared" si="94"/>
        <v>0</v>
      </c>
      <c r="AL238" s="2222">
        <f t="shared" si="95"/>
        <v>0</v>
      </c>
      <c r="AM238" s="2222">
        <f t="shared" si="96"/>
        <v>0</v>
      </c>
      <c r="AN238" s="2222">
        <f t="shared" si="97"/>
        <v>0</v>
      </c>
      <c r="AO238" s="2222">
        <f t="shared" si="98"/>
        <v>0</v>
      </c>
      <c r="AP238" s="2222">
        <f t="shared" si="99"/>
        <v>0</v>
      </c>
      <c r="AQ238" s="2222">
        <f t="shared" si="100"/>
        <v>0</v>
      </c>
      <c r="AR238" s="2222">
        <f t="shared" si="101"/>
        <v>0</v>
      </c>
      <c r="AS238" s="2222">
        <f t="shared" si="102"/>
        <v>0</v>
      </c>
      <c r="AT238" s="2222">
        <f t="shared" si="103"/>
        <v>0</v>
      </c>
      <c r="AU238" s="2222">
        <f t="shared" si="104"/>
        <v>0</v>
      </c>
      <c r="AV238" s="2222">
        <f t="shared" si="105"/>
        <v>242414.71</v>
      </c>
      <c r="AW238" s="2222">
        <f t="shared" si="106"/>
        <v>0</v>
      </c>
      <c r="AX238" s="2222">
        <f t="shared" si="107"/>
        <v>0</v>
      </c>
      <c r="AY238" s="2222">
        <f t="shared" si="108"/>
        <v>0</v>
      </c>
      <c r="AZ238" s="2222">
        <f t="shared" si="109"/>
        <v>0</v>
      </c>
      <c r="BA238" s="2222">
        <f t="shared" si="110"/>
        <v>0</v>
      </c>
      <c r="BB238" s="2222">
        <f t="shared" si="111"/>
        <v>0</v>
      </c>
      <c r="BC238" s="2222">
        <f t="shared" si="112"/>
        <v>0</v>
      </c>
      <c r="BD238" s="2222">
        <f t="shared" si="113"/>
        <v>0</v>
      </c>
      <c r="BE238" s="2222">
        <f t="shared" si="114"/>
        <v>0</v>
      </c>
      <c r="BF238" s="2222">
        <f t="shared" si="115"/>
        <v>0</v>
      </c>
      <c r="BG238" s="2222">
        <f t="shared" si="116"/>
        <v>0</v>
      </c>
      <c r="BH238" s="2222">
        <f t="shared" si="117"/>
        <v>0</v>
      </c>
      <c r="BI238" s="2222">
        <f t="shared" si="118"/>
        <v>0</v>
      </c>
      <c r="BJ238" s="2222">
        <f t="shared" si="119"/>
        <v>0</v>
      </c>
      <c r="BK238" s="2222">
        <f t="shared" si="120"/>
        <v>0</v>
      </c>
      <c r="BL238" s="2222">
        <f t="shared" si="121"/>
        <v>0</v>
      </c>
      <c r="BM238" s="2222">
        <f t="shared" si="122"/>
        <v>0</v>
      </c>
      <c r="BN238" s="2222">
        <f t="shared" si="123"/>
        <v>0</v>
      </c>
      <c r="BO238" s="2222">
        <f t="shared" si="124"/>
        <v>0</v>
      </c>
      <c r="BP238" s="2222">
        <f t="shared" si="125"/>
        <v>0</v>
      </c>
      <c r="BQ238" s="2222">
        <f t="shared" si="126"/>
        <v>0</v>
      </c>
      <c r="BR238" s="2222">
        <f t="shared" si="127"/>
        <v>0</v>
      </c>
      <c r="BS238" s="2222">
        <f t="shared" si="128"/>
        <v>0</v>
      </c>
      <c r="BT238" s="2222">
        <f t="shared" si="129"/>
        <v>0</v>
      </c>
      <c r="BU238" s="2222">
        <f t="shared" si="130"/>
        <v>0</v>
      </c>
      <c r="BV238" s="2222">
        <f t="shared" si="131"/>
        <v>0</v>
      </c>
      <c r="BW238" s="2222">
        <f t="shared" si="132"/>
        <v>0</v>
      </c>
      <c r="BX238" s="2222">
        <f t="shared" si="133"/>
        <v>0</v>
      </c>
      <c r="BY238" s="2222">
        <f t="shared" si="134"/>
        <v>0</v>
      </c>
      <c r="BZ238" s="2222">
        <f t="shared" si="135"/>
        <v>0</v>
      </c>
      <c r="CA238" s="2222">
        <f t="shared" si="136"/>
        <v>0</v>
      </c>
      <c r="CB238" s="2222">
        <f t="shared" si="137"/>
        <v>0</v>
      </c>
      <c r="CC238" s="2222">
        <f t="shared" si="138"/>
        <v>0</v>
      </c>
      <c r="CD238" s="2222">
        <f t="shared" si="139"/>
        <v>0</v>
      </c>
      <c r="CE238" s="2222">
        <f t="shared" si="140"/>
        <v>0</v>
      </c>
      <c r="CF238" s="2222">
        <f t="shared" si="141"/>
        <v>0</v>
      </c>
      <c r="CG238" s="2222">
        <f t="shared" si="142"/>
        <v>0</v>
      </c>
      <c r="CH238" s="2222">
        <f t="shared" si="143"/>
        <v>0</v>
      </c>
      <c r="CI238" s="2222">
        <f t="shared" si="144"/>
        <v>0</v>
      </c>
      <c r="CJ238" s="2222">
        <f t="shared" si="145"/>
        <v>0</v>
      </c>
      <c r="CK238" s="2222">
        <f t="shared" si="146"/>
        <v>0</v>
      </c>
      <c r="CL238" s="2222">
        <f t="shared" si="147"/>
        <v>0</v>
      </c>
      <c r="CM238" s="2223"/>
      <c r="CN238" s="2223"/>
      <c r="CO238" s="2223"/>
      <c r="CP238" s="1511"/>
      <c r="CQ238" s="1642"/>
      <c r="CR238" s="1511"/>
      <c r="CS238" s="1511"/>
      <c r="CT238" s="1511"/>
    </row>
    <row r="239" spans="1:98" ht="12.75" x14ac:dyDescent="0.2">
      <c r="A239" s="2221"/>
      <c r="B239" s="197" t="s">
        <v>268</v>
      </c>
      <c r="C239" s="2222">
        <f t="shared" si="60"/>
        <v>-128949294.24097908</v>
      </c>
      <c r="D239" s="2222">
        <f t="shared" si="61"/>
        <v>0</v>
      </c>
      <c r="E239" s="2222">
        <f t="shared" si="62"/>
        <v>0</v>
      </c>
      <c r="F239" s="2222">
        <f t="shared" si="63"/>
        <v>0</v>
      </c>
      <c r="G239" s="2222">
        <f t="shared" si="64"/>
        <v>-31314782.171310667</v>
      </c>
      <c r="H239" s="2222">
        <f t="shared" si="65"/>
        <v>-12709532.01226577</v>
      </c>
      <c r="I239" s="2222">
        <f t="shared" si="66"/>
        <v>-24030218.796878692</v>
      </c>
      <c r="J239" s="2222">
        <f t="shared" si="67"/>
        <v>0</v>
      </c>
      <c r="K239" s="2222">
        <f t="shared" si="68"/>
        <v>0</v>
      </c>
      <c r="L239" s="2222">
        <f t="shared" si="69"/>
        <v>0</v>
      </c>
      <c r="M239" s="2222">
        <f t="shared" si="70"/>
        <v>-556349.68886755104</v>
      </c>
      <c r="N239" s="2222">
        <f t="shared" si="71"/>
        <v>-1171.9057101790613</v>
      </c>
      <c r="O239" s="2222">
        <f t="shared" si="72"/>
        <v>-8013.5983156580069</v>
      </c>
      <c r="P239" s="2222">
        <f t="shared" si="73"/>
        <v>0</v>
      </c>
      <c r="Q239" s="2222">
        <f t="shared" si="74"/>
        <v>0</v>
      </c>
      <c r="R239" s="2222">
        <f t="shared" si="75"/>
        <v>0</v>
      </c>
      <c r="S239" s="2222">
        <f t="shared" si="76"/>
        <v>0</v>
      </c>
      <c r="T239" s="2222">
        <f t="shared" si="77"/>
        <v>0</v>
      </c>
      <c r="U239" s="2222">
        <f t="shared" si="78"/>
        <v>0</v>
      </c>
      <c r="V239" s="2222">
        <f t="shared" si="79"/>
        <v>0</v>
      </c>
      <c r="W239" s="2222">
        <f t="shared" si="80"/>
        <v>0</v>
      </c>
      <c r="X239" s="2222">
        <f t="shared" si="81"/>
        <v>0</v>
      </c>
      <c r="Y239" s="2222">
        <f t="shared" si="82"/>
        <v>0</v>
      </c>
      <c r="Z239" s="2222">
        <f t="shared" si="83"/>
        <v>0</v>
      </c>
      <c r="AA239" s="2222">
        <f t="shared" si="84"/>
        <v>-68620068.173348516</v>
      </c>
      <c r="AB239" s="2222">
        <f t="shared" si="85"/>
        <v>-35631324.30578091</v>
      </c>
      <c r="AC239" s="2222">
        <f t="shared" si="86"/>
        <v>-3303865.3148027686</v>
      </c>
      <c r="AD239" s="2222">
        <f t="shared" si="87"/>
        <v>-496070.98206986254</v>
      </c>
      <c r="AE239" s="2222">
        <f t="shared" si="88"/>
        <v>0</v>
      </c>
      <c r="AF239" s="2222">
        <f t="shared" si="89"/>
        <v>0</v>
      </c>
      <c r="AG239" s="2222">
        <f t="shared" si="90"/>
        <v>0</v>
      </c>
      <c r="AH239" s="2222">
        <f t="shared" si="91"/>
        <v>-1206966.8048917463</v>
      </c>
      <c r="AI239" s="2222">
        <f t="shared" si="92"/>
        <v>-200395.25581029485</v>
      </c>
      <c r="AJ239" s="2222">
        <f t="shared" si="93"/>
        <v>-160872.85813659779</v>
      </c>
      <c r="AK239" s="2222">
        <f t="shared" si="94"/>
        <v>0</v>
      </c>
      <c r="AL239" s="2222">
        <f t="shared" si="95"/>
        <v>0</v>
      </c>
      <c r="AM239" s="2222">
        <f t="shared" si="96"/>
        <v>0</v>
      </c>
      <c r="AN239" s="2222">
        <f t="shared" si="97"/>
        <v>0</v>
      </c>
      <c r="AO239" s="2222">
        <f t="shared" si="98"/>
        <v>0</v>
      </c>
      <c r="AP239" s="2222">
        <f t="shared" si="99"/>
        <v>0</v>
      </c>
      <c r="AQ239" s="2222">
        <f t="shared" si="100"/>
        <v>0</v>
      </c>
      <c r="AR239" s="2222">
        <f t="shared" si="101"/>
        <v>0</v>
      </c>
      <c r="AS239" s="2222">
        <f t="shared" si="102"/>
        <v>0</v>
      </c>
      <c r="AT239" s="2222">
        <f t="shared" si="103"/>
        <v>0</v>
      </c>
      <c r="AU239" s="2222">
        <f t="shared" si="104"/>
        <v>0</v>
      </c>
      <c r="AV239" s="2222">
        <f t="shared" si="105"/>
        <v>-40999495.521492176</v>
      </c>
      <c r="AW239" s="2222">
        <f t="shared" si="106"/>
        <v>0</v>
      </c>
      <c r="AX239" s="2222">
        <f t="shared" si="107"/>
        <v>0</v>
      </c>
      <c r="AY239" s="2222">
        <f t="shared" si="108"/>
        <v>0</v>
      </c>
      <c r="AZ239" s="2222">
        <f t="shared" si="109"/>
        <v>0</v>
      </c>
      <c r="BA239" s="2222">
        <f t="shared" si="110"/>
        <v>0</v>
      </c>
      <c r="BB239" s="2222">
        <f t="shared" si="111"/>
        <v>0</v>
      </c>
      <c r="BC239" s="2222">
        <f t="shared" si="112"/>
        <v>0</v>
      </c>
      <c r="BD239" s="2222">
        <f t="shared" si="113"/>
        <v>0</v>
      </c>
      <c r="BE239" s="2222">
        <f t="shared" si="114"/>
        <v>0</v>
      </c>
      <c r="BF239" s="2222">
        <f t="shared" si="115"/>
        <v>0</v>
      </c>
      <c r="BG239" s="2222">
        <f t="shared" si="116"/>
        <v>0</v>
      </c>
      <c r="BH239" s="2222">
        <f t="shared" si="117"/>
        <v>0</v>
      </c>
      <c r="BI239" s="2222">
        <f t="shared" si="118"/>
        <v>0</v>
      </c>
      <c r="BJ239" s="2222">
        <f t="shared" si="119"/>
        <v>0</v>
      </c>
      <c r="BK239" s="2222">
        <f t="shared" si="120"/>
        <v>0</v>
      </c>
      <c r="BL239" s="2222">
        <f t="shared" si="121"/>
        <v>0</v>
      </c>
      <c r="BM239" s="2222">
        <f t="shared" si="122"/>
        <v>0</v>
      </c>
      <c r="BN239" s="2222">
        <f t="shared" si="123"/>
        <v>0</v>
      </c>
      <c r="BO239" s="2222">
        <f t="shared" si="124"/>
        <v>0</v>
      </c>
      <c r="BP239" s="2222">
        <f t="shared" si="125"/>
        <v>0</v>
      </c>
      <c r="BQ239" s="2222">
        <f t="shared" si="126"/>
        <v>0</v>
      </c>
      <c r="BR239" s="2222">
        <f t="shared" si="127"/>
        <v>-11958830.738118798</v>
      </c>
      <c r="BS239" s="2222">
        <f t="shared" si="128"/>
        <v>-2750809.3372330721</v>
      </c>
      <c r="BT239" s="2222">
        <f t="shared" si="129"/>
        <v>-4277902.4627672909</v>
      </c>
      <c r="BU239" s="2222">
        <f t="shared" si="130"/>
        <v>0</v>
      </c>
      <c r="BV239" s="2222">
        <f t="shared" si="131"/>
        <v>0</v>
      </c>
      <c r="BW239" s="2222">
        <f t="shared" si="132"/>
        <v>0</v>
      </c>
      <c r="BX239" s="2222">
        <f t="shared" si="133"/>
        <v>-279996.936711733</v>
      </c>
      <c r="BY239" s="2222">
        <f t="shared" si="134"/>
        <v>-33807.980077432512</v>
      </c>
      <c r="BZ239" s="2222">
        <f t="shared" si="135"/>
        <v>-28383.865091675681</v>
      </c>
      <c r="CA239" s="2222">
        <f t="shared" si="136"/>
        <v>0</v>
      </c>
      <c r="CB239" s="2222">
        <f t="shared" si="137"/>
        <v>0</v>
      </c>
      <c r="CC239" s="2222">
        <f t="shared" si="138"/>
        <v>0</v>
      </c>
      <c r="CD239" s="2222">
        <f t="shared" si="139"/>
        <v>0</v>
      </c>
      <c r="CE239" s="2222">
        <f t="shared" si="140"/>
        <v>0</v>
      </c>
      <c r="CF239" s="2222">
        <f t="shared" si="141"/>
        <v>0</v>
      </c>
      <c r="CG239" s="2222">
        <f t="shared" si="142"/>
        <v>0</v>
      </c>
      <c r="CH239" s="2222">
        <f t="shared" si="143"/>
        <v>0</v>
      </c>
      <c r="CI239" s="2222">
        <f t="shared" si="144"/>
        <v>0</v>
      </c>
      <c r="CJ239" s="2222">
        <f t="shared" si="145"/>
        <v>0</v>
      </c>
      <c r="CK239" s="2222">
        <f t="shared" si="146"/>
        <v>0</v>
      </c>
      <c r="CL239" s="2222">
        <f t="shared" si="147"/>
        <v>-19329731.320000004</v>
      </c>
      <c r="CM239" s="2223"/>
      <c r="CN239" s="2223"/>
      <c r="CO239" s="2223"/>
      <c r="CP239" s="1511"/>
      <c r="CQ239" s="1642"/>
      <c r="CR239" s="1511"/>
      <c r="CS239" s="1511"/>
      <c r="CT239" s="1511"/>
    </row>
    <row r="240" spans="1:98" ht="12.75" x14ac:dyDescent="0.2">
      <c r="A240" s="2221"/>
      <c r="B240" s="197" t="s">
        <v>704</v>
      </c>
      <c r="C240" s="2222">
        <f t="shared" si="60"/>
        <v>486618.44</v>
      </c>
      <c r="D240" s="2222">
        <f t="shared" si="61"/>
        <v>0</v>
      </c>
      <c r="E240" s="2222">
        <f t="shared" si="62"/>
        <v>486618.44</v>
      </c>
      <c r="F240" s="2222">
        <f t="shared" si="63"/>
        <v>486618.44</v>
      </c>
      <c r="G240" s="2222">
        <f t="shared" si="64"/>
        <v>0</v>
      </c>
      <c r="H240" s="2222">
        <f t="shared" si="65"/>
        <v>0</v>
      </c>
      <c r="I240" s="2222">
        <f t="shared" si="66"/>
        <v>0</v>
      </c>
      <c r="J240" s="2222">
        <f t="shared" si="67"/>
        <v>0</v>
      </c>
      <c r="K240" s="2222">
        <f t="shared" si="68"/>
        <v>0</v>
      </c>
      <c r="L240" s="2222">
        <f t="shared" si="69"/>
        <v>0</v>
      </c>
      <c r="M240" s="2222">
        <f t="shared" si="70"/>
        <v>0</v>
      </c>
      <c r="N240" s="2222">
        <f t="shared" si="71"/>
        <v>0</v>
      </c>
      <c r="O240" s="2222">
        <f t="shared" si="72"/>
        <v>0</v>
      </c>
      <c r="P240" s="2222">
        <f t="shared" si="73"/>
        <v>0</v>
      </c>
      <c r="Q240" s="2222">
        <f t="shared" si="74"/>
        <v>0</v>
      </c>
      <c r="R240" s="2222">
        <f t="shared" si="75"/>
        <v>0</v>
      </c>
      <c r="S240" s="2222">
        <f t="shared" si="76"/>
        <v>0</v>
      </c>
      <c r="T240" s="2222">
        <f t="shared" si="77"/>
        <v>0</v>
      </c>
      <c r="U240" s="2222">
        <f t="shared" si="78"/>
        <v>0</v>
      </c>
      <c r="V240" s="2222">
        <f t="shared" si="79"/>
        <v>0</v>
      </c>
      <c r="W240" s="2222">
        <f t="shared" si="80"/>
        <v>0</v>
      </c>
      <c r="X240" s="2222">
        <f t="shared" si="81"/>
        <v>0</v>
      </c>
      <c r="Y240" s="2222">
        <f t="shared" si="82"/>
        <v>0</v>
      </c>
      <c r="Z240" s="2222">
        <f t="shared" si="83"/>
        <v>0</v>
      </c>
      <c r="AA240" s="2222">
        <f t="shared" si="84"/>
        <v>0</v>
      </c>
      <c r="AB240" s="2222">
        <f t="shared" si="85"/>
        <v>359170.75333333336</v>
      </c>
      <c r="AC240" s="2222">
        <f t="shared" si="86"/>
        <v>34933.376764917331</v>
      </c>
      <c r="AD240" s="2222">
        <f t="shared" si="87"/>
        <v>4164.6848789839441</v>
      </c>
      <c r="AE240" s="2222">
        <f t="shared" si="88"/>
        <v>0</v>
      </c>
      <c r="AF240" s="2222">
        <f t="shared" si="89"/>
        <v>0</v>
      </c>
      <c r="AG240" s="2222">
        <f t="shared" si="90"/>
        <v>0</v>
      </c>
      <c r="AH240" s="2222">
        <f t="shared" si="91"/>
        <v>82943.86404984424</v>
      </c>
      <c r="AI240" s="2222">
        <f t="shared" si="92"/>
        <v>2998.5731128684401</v>
      </c>
      <c r="AJ240" s="2222">
        <f t="shared" si="93"/>
        <v>2407.1878600527198</v>
      </c>
      <c r="AK240" s="2222">
        <f t="shared" si="94"/>
        <v>0</v>
      </c>
      <c r="AL240" s="2222">
        <f t="shared" si="95"/>
        <v>0</v>
      </c>
      <c r="AM240" s="2222">
        <f t="shared" si="96"/>
        <v>0</v>
      </c>
      <c r="AN240" s="2222">
        <f t="shared" si="97"/>
        <v>0</v>
      </c>
      <c r="AO240" s="2222">
        <f t="shared" si="98"/>
        <v>0</v>
      </c>
      <c r="AP240" s="2222">
        <f t="shared" si="99"/>
        <v>0</v>
      </c>
      <c r="AQ240" s="2222">
        <f t="shared" si="100"/>
        <v>0</v>
      </c>
      <c r="AR240" s="2222">
        <f t="shared" si="101"/>
        <v>0</v>
      </c>
      <c r="AS240" s="2222">
        <f t="shared" si="102"/>
        <v>0</v>
      </c>
      <c r="AT240" s="2222">
        <f t="shared" si="103"/>
        <v>0</v>
      </c>
      <c r="AU240" s="2222">
        <f t="shared" si="104"/>
        <v>0</v>
      </c>
      <c r="AV240" s="2222">
        <f t="shared" si="105"/>
        <v>486618.43999999994</v>
      </c>
      <c r="AW240" s="2222">
        <f t="shared" si="106"/>
        <v>0</v>
      </c>
      <c r="AX240" s="2222">
        <f t="shared" si="107"/>
        <v>0</v>
      </c>
      <c r="AY240" s="2222">
        <f t="shared" si="108"/>
        <v>0</v>
      </c>
      <c r="AZ240" s="2222">
        <f t="shared" si="109"/>
        <v>0</v>
      </c>
      <c r="BA240" s="2222">
        <f t="shared" si="110"/>
        <v>0</v>
      </c>
      <c r="BB240" s="2222">
        <f t="shared" si="111"/>
        <v>0</v>
      </c>
      <c r="BC240" s="2222">
        <f t="shared" si="112"/>
        <v>0</v>
      </c>
      <c r="BD240" s="2222">
        <f t="shared" si="113"/>
        <v>0</v>
      </c>
      <c r="BE240" s="2222">
        <f t="shared" si="114"/>
        <v>0</v>
      </c>
      <c r="BF240" s="2222">
        <f t="shared" si="115"/>
        <v>0</v>
      </c>
      <c r="BG240" s="2222">
        <f t="shared" si="116"/>
        <v>0</v>
      </c>
      <c r="BH240" s="2222">
        <f t="shared" si="117"/>
        <v>0</v>
      </c>
      <c r="BI240" s="2222">
        <f t="shared" si="118"/>
        <v>0</v>
      </c>
      <c r="BJ240" s="2222">
        <f t="shared" si="119"/>
        <v>0</v>
      </c>
      <c r="BK240" s="2222">
        <f t="shared" si="120"/>
        <v>0</v>
      </c>
      <c r="BL240" s="2222">
        <f t="shared" si="121"/>
        <v>0</v>
      </c>
      <c r="BM240" s="2222">
        <f t="shared" si="122"/>
        <v>0</v>
      </c>
      <c r="BN240" s="2222">
        <f t="shared" si="123"/>
        <v>0</v>
      </c>
      <c r="BO240" s="2222">
        <f t="shared" si="124"/>
        <v>0</v>
      </c>
      <c r="BP240" s="2222">
        <f t="shared" si="125"/>
        <v>0</v>
      </c>
      <c r="BQ240" s="2222">
        <f t="shared" si="126"/>
        <v>0</v>
      </c>
      <c r="BR240" s="2222">
        <f t="shared" si="127"/>
        <v>0</v>
      </c>
      <c r="BS240" s="2222">
        <f t="shared" si="128"/>
        <v>0</v>
      </c>
      <c r="BT240" s="2222">
        <f t="shared" si="129"/>
        <v>0</v>
      </c>
      <c r="BU240" s="2222">
        <f t="shared" si="130"/>
        <v>0</v>
      </c>
      <c r="BV240" s="2222">
        <f t="shared" si="131"/>
        <v>0</v>
      </c>
      <c r="BW240" s="2222">
        <f t="shared" si="132"/>
        <v>0</v>
      </c>
      <c r="BX240" s="2222">
        <f t="shared" si="133"/>
        <v>0</v>
      </c>
      <c r="BY240" s="2222">
        <f t="shared" si="134"/>
        <v>0</v>
      </c>
      <c r="BZ240" s="2222">
        <f t="shared" si="135"/>
        <v>0</v>
      </c>
      <c r="CA240" s="2222">
        <f t="shared" si="136"/>
        <v>0</v>
      </c>
      <c r="CB240" s="2222">
        <f t="shared" si="137"/>
        <v>0</v>
      </c>
      <c r="CC240" s="2222">
        <f t="shared" si="138"/>
        <v>0</v>
      </c>
      <c r="CD240" s="2222">
        <f t="shared" si="139"/>
        <v>0</v>
      </c>
      <c r="CE240" s="2222">
        <f t="shared" si="140"/>
        <v>0</v>
      </c>
      <c r="CF240" s="2222">
        <f t="shared" si="141"/>
        <v>0</v>
      </c>
      <c r="CG240" s="2222">
        <f t="shared" si="142"/>
        <v>0</v>
      </c>
      <c r="CH240" s="2222">
        <f t="shared" si="143"/>
        <v>0</v>
      </c>
      <c r="CI240" s="2222">
        <f t="shared" si="144"/>
        <v>0</v>
      </c>
      <c r="CJ240" s="2222">
        <f t="shared" si="145"/>
        <v>0</v>
      </c>
      <c r="CK240" s="2222">
        <f t="shared" si="146"/>
        <v>0</v>
      </c>
      <c r="CL240" s="2222">
        <f t="shared" si="147"/>
        <v>0</v>
      </c>
      <c r="CM240" s="2223"/>
      <c r="CN240" s="2223"/>
      <c r="CO240" s="2223"/>
      <c r="CP240" s="1511"/>
      <c r="CQ240" s="1642"/>
      <c r="CR240" s="1511"/>
      <c r="CS240" s="1511"/>
      <c r="CT240" s="1511"/>
    </row>
    <row r="241" spans="1:98" ht="12.75" x14ac:dyDescent="0.2">
      <c r="A241" s="2221"/>
      <c r="B241" s="197" t="s">
        <v>1271</v>
      </c>
      <c r="C241" s="2222">
        <f t="shared" si="60"/>
        <v>0</v>
      </c>
      <c r="D241" s="2222">
        <f t="shared" si="61"/>
        <v>0</v>
      </c>
      <c r="E241" s="2222">
        <f t="shared" si="62"/>
        <v>0</v>
      </c>
      <c r="F241" s="2222">
        <f t="shared" si="63"/>
        <v>0</v>
      </c>
      <c r="G241" s="2222">
        <f t="shared" si="64"/>
        <v>0</v>
      </c>
      <c r="H241" s="2222">
        <f t="shared" si="65"/>
        <v>0</v>
      </c>
      <c r="I241" s="2222">
        <f t="shared" si="66"/>
        <v>0</v>
      </c>
      <c r="J241" s="2222">
        <f t="shared" si="67"/>
        <v>0</v>
      </c>
      <c r="K241" s="2222">
        <f t="shared" si="68"/>
        <v>0</v>
      </c>
      <c r="L241" s="2222">
        <f t="shared" si="69"/>
        <v>0</v>
      </c>
      <c r="M241" s="2222">
        <f t="shared" si="70"/>
        <v>0</v>
      </c>
      <c r="N241" s="2222">
        <f t="shared" si="71"/>
        <v>0</v>
      </c>
      <c r="O241" s="2222">
        <f t="shared" si="72"/>
        <v>0</v>
      </c>
      <c r="P241" s="2222">
        <f t="shared" si="73"/>
        <v>0</v>
      </c>
      <c r="Q241" s="2222">
        <f t="shared" si="74"/>
        <v>0</v>
      </c>
      <c r="R241" s="2222">
        <f t="shared" si="75"/>
        <v>0</v>
      </c>
      <c r="S241" s="2222">
        <f t="shared" si="76"/>
        <v>0</v>
      </c>
      <c r="T241" s="2222">
        <f t="shared" si="77"/>
        <v>0</v>
      </c>
      <c r="U241" s="2222">
        <f t="shared" si="78"/>
        <v>0</v>
      </c>
      <c r="V241" s="2222">
        <f t="shared" si="79"/>
        <v>0</v>
      </c>
      <c r="W241" s="2222">
        <f t="shared" si="80"/>
        <v>0</v>
      </c>
      <c r="X241" s="2222">
        <f t="shared" si="81"/>
        <v>0</v>
      </c>
      <c r="Y241" s="2222">
        <f t="shared" si="82"/>
        <v>0</v>
      </c>
      <c r="Z241" s="2222">
        <f t="shared" si="83"/>
        <v>0</v>
      </c>
      <c r="AA241" s="2222">
        <f t="shared" si="84"/>
        <v>0</v>
      </c>
      <c r="AB241" s="2222">
        <f t="shared" si="85"/>
        <v>0</v>
      </c>
      <c r="AC241" s="2222">
        <f t="shared" si="86"/>
        <v>0</v>
      </c>
      <c r="AD241" s="2222">
        <f t="shared" si="87"/>
        <v>0</v>
      </c>
      <c r="AE241" s="2222">
        <f t="shared" si="88"/>
        <v>0</v>
      </c>
      <c r="AF241" s="2222">
        <f t="shared" si="89"/>
        <v>0</v>
      </c>
      <c r="AG241" s="2222">
        <f t="shared" si="90"/>
        <v>0</v>
      </c>
      <c r="AH241" s="2222">
        <f t="shared" si="91"/>
        <v>0</v>
      </c>
      <c r="AI241" s="2222">
        <f t="shared" si="92"/>
        <v>0</v>
      </c>
      <c r="AJ241" s="2222">
        <f t="shared" si="93"/>
        <v>0</v>
      </c>
      <c r="AK241" s="2222">
        <f t="shared" si="94"/>
        <v>0</v>
      </c>
      <c r="AL241" s="2222">
        <f t="shared" si="95"/>
        <v>0</v>
      </c>
      <c r="AM241" s="2222">
        <f t="shared" si="96"/>
        <v>0</v>
      </c>
      <c r="AN241" s="2222">
        <f t="shared" si="97"/>
        <v>0</v>
      </c>
      <c r="AO241" s="2222">
        <f t="shared" si="98"/>
        <v>0</v>
      </c>
      <c r="AP241" s="2222">
        <f t="shared" si="99"/>
        <v>0</v>
      </c>
      <c r="AQ241" s="2222">
        <f t="shared" si="100"/>
        <v>0</v>
      </c>
      <c r="AR241" s="2222">
        <f t="shared" si="101"/>
        <v>0</v>
      </c>
      <c r="AS241" s="2222">
        <f t="shared" si="102"/>
        <v>0</v>
      </c>
      <c r="AT241" s="2222">
        <f t="shared" si="103"/>
        <v>0</v>
      </c>
      <c r="AU241" s="2222">
        <f t="shared" si="104"/>
        <v>0</v>
      </c>
      <c r="AV241" s="2222">
        <f t="shared" si="105"/>
        <v>0</v>
      </c>
      <c r="AW241" s="2222">
        <f t="shared" si="106"/>
        <v>0</v>
      </c>
      <c r="AX241" s="2222">
        <f t="shared" si="107"/>
        <v>0</v>
      </c>
      <c r="AY241" s="2222">
        <f t="shared" si="108"/>
        <v>0</v>
      </c>
      <c r="AZ241" s="2222">
        <f t="shared" si="109"/>
        <v>0</v>
      </c>
      <c r="BA241" s="2222">
        <f t="shared" si="110"/>
        <v>0</v>
      </c>
      <c r="BB241" s="2222">
        <f t="shared" si="111"/>
        <v>0</v>
      </c>
      <c r="BC241" s="2222">
        <f t="shared" si="112"/>
        <v>0</v>
      </c>
      <c r="BD241" s="2222">
        <f t="shared" si="113"/>
        <v>0</v>
      </c>
      <c r="BE241" s="2222">
        <f t="shared" si="114"/>
        <v>0</v>
      </c>
      <c r="BF241" s="2222">
        <f t="shared" si="115"/>
        <v>0</v>
      </c>
      <c r="BG241" s="2222">
        <f t="shared" si="116"/>
        <v>0</v>
      </c>
      <c r="BH241" s="2222">
        <f t="shared" si="117"/>
        <v>0</v>
      </c>
      <c r="BI241" s="2222">
        <f t="shared" si="118"/>
        <v>0</v>
      </c>
      <c r="BJ241" s="2222">
        <f t="shared" si="119"/>
        <v>0</v>
      </c>
      <c r="BK241" s="2222">
        <f t="shared" si="120"/>
        <v>0</v>
      </c>
      <c r="BL241" s="2222">
        <f t="shared" si="121"/>
        <v>0</v>
      </c>
      <c r="BM241" s="2222">
        <f t="shared" si="122"/>
        <v>0</v>
      </c>
      <c r="BN241" s="2222">
        <f t="shared" si="123"/>
        <v>0</v>
      </c>
      <c r="BO241" s="2222">
        <f t="shared" si="124"/>
        <v>0</v>
      </c>
      <c r="BP241" s="2222">
        <f t="shared" si="125"/>
        <v>0</v>
      </c>
      <c r="BQ241" s="2222">
        <f t="shared" si="126"/>
        <v>0</v>
      </c>
      <c r="BR241" s="2222">
        <f t="shared" si="127"/>
        <v>0</v>
      </c>
      <c r="BS241" s="2222">
        <f t="shared" si="128"/>
        <v>0</v>
      </c>
      <c r="BT241" s="2222">
        <f t="shared" si="129"/>
        <v>0</v>
      </c>
      <c r="BU241" s="2222">
        <f t="shared" si="130"/>
        <v>0</v>
      </c>
      <c r="BV241" s="2222">
        <f t="shared" si="131"/>
        <v>0</v>
      </c>
      <c r="BW241" s="2222">
        <f t="shared" si="132"/>
        <v>0</v>
      </c>
      <c r="BX241" s="2222">
        <f t="shared" si="133"/>
        <v>0</v>
      </c>
      <c r="BY241" s="2222">
        <f t="shared" si="134"/>
        <v>0</v>
      </c>
      <c r="BZ241" s="2222">
        <f t="shared" si="135"/>
        <v>0</v>
      </c>
      <c r="CA241" s="2222">
        <f t="shared" si="136"/>
        <v>0</v>
      </c>
      <c r="CB241" s="2222">
        <f t="shared" si="137"/>
        <v>0</v>
      </c>
      <c r="CC241" s="2222">
        <f t="shared" si="138"/>
        <v>0</v>
      </c>
      <c r="CD241" s="2222">
        <f t="shared" si="139"/>
        <v>0</v>
      </c>
      <c r="CE241" s="2222">
        <f t="shared" si="140"/>
        <v>0</v>
      </c>
      <c r="CF241" s="2222">
        <f t="shared" si="141"/>
        <v>0</v>
      </c>
      <c r="CG241" s="2222">
        <f t="shared" si="142"/>
        <v>0</v>
      </c>
      <c r="CH241" s="2222">
        <f t="shared" si="143"/>
        <v>0</v>
      </c>
      <c r="CI241" s="2222">
        <f t="shared" si="144"/>
        <v>0</v>
      </c>
      <c r="CJ241" s="2222">
        <f t="shared" si="145"/>
        <v>0</v>
      </c>
      <c r="CK241" s="2222">
        <f t="shared" si="146"/>
        <v>0</v>
      </c>
      <c r="CL241" s="2222">
        <f t="shared" si="147"/>
        <v>0</v>
      </c>
      <c r="CM241" s="2223"/>
      <c r="CN241" s="2223"/>
      <c r="CO241" s="2223"/>
      <c r="CP241" s="1511"/>
      <c r="CQ241" s="1642"/>
      <c r="CR241" s="1511"/>
      <c r="CS241" s="1511"/>
      <c r="CT241" s="1511"/>
    </row>
    <row r="242" spans="1:98" ht="12.75" x14ac:dyDescent="0.2">
      <c r="A242" s="2226"/>
      <c r="B242" s="197" t="s">
        <v>773</v>
      </c>
      <c r="C242" s="2222">
        <f t="shared" si="60"/>
        <v>10894221.35</v>
      </c>
      <c r="D242" s="2222">
        <f t="shared" si="61"/>
        <v>0</v>
      </c>
      <c r="E242" s="2222">
        <f t="shared" si="62"/>
        <v>0</v>
      </c>
      <c r="F242" s="2222">
        <f t="shared" si="63"/>
        <v>0</v>
      </c>
      <c r="G242" s="2222">
        <f t="shared" si="64"/>
        <v>0</v>
      </c>
      <c r="H242" s="2222">
        <f t="shared" si="65"/>
        <v>0</v>
      </c>
      <c r="I242" s="2222">
        <f t="shared" si="66"/>
        <v>0</v>
      </c>
      <c r="J242" s="2222">
        <f t="shared" si="67"/>
        <v>0</v>
      </c>
      <c r="K242" s="2222">
        <f t="shared" si="68"/>
        <v>0</v>
      </c>
      <c r="L242" s="2222">
        <f t="shared" si="69"/>
        <v>0</v>
      </c>
      <c r="M242" s="2222">
        <f t="shared" si="70"/>
        <v>0</v>
      </c>
      <c r="N242" s="2222">
        <f t="shared" si="71"/>
        <v>0</v>
      </c>
      <c r="O242" s="2222">
        <f t="shared" si="72"/>
        <v>0</v>
      </c>
      <c r="P242" s="2222">
        <f t="shared" si="73"/>
        <v>0</v>
      </c>
      <c r="Q242" s="2222">
        <f t="shared" si="74"/>
        <v>0</v>
      </c>
      <c r="R242" s="2222">
        <f t="shared" si="75"/>
        <v>0</v>
      </c>
      <c r="S242" s="2222">
        <f t="shared" si="76"/>
        <v>0</v>
      </c>
      <c r="T242" s="2222">
        <f t="shared" si="77"/>
        <v>0</v>
      </c>
      <c r="U242" s="2222">
        <f t="shared" si="78"/>
        <v>0</v>
      </c>
      <c r="V242" s="2222">
        <f t="shared" si="79"/>
        <v>0</v>
      </c>
      <c r="W242" s="2222">
        <f t="shared" si="80"/>
        <v>0</v>
      </c>
      <c r="X242" s="2222">
        <f t="shared" si="81"/>
        <v>0</v>
      </c>
      <c r="Y242" s="2222">
        <f t="shared" si="82"/>
        <v>0</v>
      </c>
      <c r="Z242" s="2222">
        <f t="shared" si="83"/>
        <v>0</v>
      </c>
      <c r="AA242" s="2222">
        <f t="shared" si="84"/>
        <v>0</v>
      </c>
      <c r="AB242" s="2222">
        <f t="shared" si="85"/>
        <v>0</v>
      </c>
      <c r="AC242" s="2222">
        <f t="shared" si="86"/>
        <v>0</v>
      </c>
      <c r="AD242" s="2222">
        <f t="shared" si="87"/>
        <v>0</v>
      </c>
      <c r="AE242" s="2222">
        <f t="shared" si="88"/>
        <v>0</v>
      </c>
      <c r="AF242" s="2222">
        <f t="shared" si="89"/>
        <v>0</v>
      </c>
      <c r="AG242" s="2222">
        <f t="shared" si="90"/>
        <v>0</v>
      </c>
      <c r="AH242" s="2222">
        <f t="shared" si="91"/>
        <v>0</v>
      </c>
      <c r="AI242" s="2222">
        <f t="shared" si="92"/>
        <v>0</v>
      </c>
      <c r="AJ242" s="2222">
        <f t="shared" si="93"/>
        <v>0</v>
      </c>
      <c r="AK242" s="2222">
        <f t="shared" si="94"/>
        <v>0</v>
      </c>
      <c r="AL242" s="2222">
        <f t="shared" si="95"/>
        <v>0</v>
      </c>
      <c r="AM242" s="2222">
        <f t="shared" si="96"/>
        <v>0</v>
      </c>
      <c r="AN242" s="2222">
        <f t="shared" si="97"/>
        <v>0</v>
      </c>
      <c r="AO242" s="2222">
        <f t="shared" si="98"/>
        <v>0</v>
      </c>
      <c r="AP242" s="2222">
        <f t="shared" si="99"/>
        <v>0</v>
      </c>
      <c r="AQ242" s="2222">
        <f t="shared" si="100"/>
        <v>0</v>
      </c>
      <c r="AR242" s="2222">
        <f t="shared" si="101"/>
        <v>0</v>
      </c>
      <c r="AS242" s="2222">
        <f t="shared" si="102"/>
        <v>0</v>
      </c>
      <c r="AT242" s="2222">
        <f t="shared" si="103"/>
        <v>0</v>
      </c>
      <c r="AU242" s="2222">
        <f t="shared" si="104"/>
        <v>0</v>
      </c>
      <c r="AV242" s="2222">
        <f t="shared" si="105"/>
        <v>0</v>
      </c>
      <c r="AW242" s="2222">
        <f t="shared" si="106"/>
        <v>0</v>
      </c>
      <c r="AX242" s="2222">
        <f t="shared" si="107"/>
        <v>0</v>
      </c>
      <c r="AY242" s="2222">
        <f t="shared" si="108"/>
        <v>0</v>
      </c>
      <c r="AZ242" s="2222">
        <f t="shared" si="109"/>
        <v>0</v>
      </c>
      <c r="BA242" s="2222">
        <f t="shared" si="110"/>
        <v>0</v>
      </c>
      <c r="BB242" s="2222">
        <f t="shared" si="111"/>
        <v>0</v>
      </c>
      <c r="BC242" s="2222">
        <f t="shared" si="112"/>
        <v>0</v>
      </c>
      <c r="BD242" s="2222">
        <f t="shared" si="113"/>
        <v>0</v>
      </c>
      <c r="BE242" s="2222">
        <f t="shared" si="114"/>
        <v>0</v>
      </c>
      <c r="BF242" s="2222">
        <f t="shared" si="115"/>
        <v>0</v>
      </c>
      <c r="BG242" s="2222">
        <f t="shared" si="116"/>
        <v>0</v>
      </c>
      <c r="BH242" s="2222">
        <f t="shared" si="117"/>
        <v>0</v>
      </c>
      <c r="BI242" s="2222">
        <f t="shared" si="118"/>
        <v>0</v>
      </c>
      <c r="BJ242" s="2222">
        <f t="shared" si="119"/>
        <v>0</v>
      </c>
      <c r="BK242" s="2222">
        <f t="shared" si="120"/>
        <v>0</v>
      </c>
      <c r="BL242" s="2222">
        <f t="shared" si="121"/>
        <v>0</v>
      </c>
      <c r="BM242" s="2222">
        <f t="shared" si="122"/>
        <v>0</v>
      </c>
      <c r="BN242" s="2222">
        <f t="shared" si="123"/>
        <v>0</v>
      </c>
      <c r="BO242" s="2222">
        <f t="shared" si="124"/>
        <v>0</v>
      </c>
      <c r="BP242" s="2222">
        <f t="shared" si="125"/>
        <v>0</v>
      </c>
      <c r="BQ242" s="2222">
        <f t="shared" si="126"/>
        <v>0</v>
      </c>
      <c r="BR242" s="2222">
        <f t="shared" si="127"/>
        <v>4670349.1668097675</v>
      </c>
      <c r="BS242" s="2222">
        <f t="shared" si="128"/>
        <v>1733188.9774155205</v>
      </c>
      <c r="BT242" s="2222">
        <f t="shared" si="129"/>
        <v>4377288.2554329224</v>
      </c>
      <c r="BU242" s="2222">
        <f t="shared" si="130"/>
        <v>0</v>
      </c>
      <c r="BV242" s="2222">
        <f t="shared" si="131"/>
        <v>0</v>
      </c>
      <c r="BW242" s="2222">
        <f t="shared" si="132"/>
        <v>0</v>
      </c>
      <c r="BX242" s="2222">
        <f t="shared" si="133"/>
        <v>94642.57328721277</v>
      </c>
      <c r="BY242" s="2222">
        <f t="shared" si="134"/>
        <v>4651.8382902608018</v>
      </c>
      <c r="BZ242" s="2222">
        <f t="shared" si="135"/>
        <v>14100.53876431505</v>
      </c>
      <c r="CA242" s="2222">
        <f t="shared" si="136"/>
        <v>0</v>
      </c>
      <c r="CB242" s="2222">
        <f t="shared" si="137"/>
        <v>0</v>
      </c>
      <c r="CC242" s="2222">
        <f t="shared" si="138"/>
        <v>0</v>
      </c>
      <c r="CD242" s="2222">
        <f t="shared" si="139"/>
        <v>0</v>
      </c>
      <c r="CE242" s="2222">
        <f t="shared" si="140"/>
        <v>0</v>
      </c>
      <c r="CF242" s="2222">
        <f t="shared" si="141"/>
        <v>0</v>
      </c>
      <c r="CG242" s="2222">
        <f t="shared" si="142"/>
        <v>0</v>
      </c>
      <c r="CH242" s="2222">
        <f t="shared" si="143"/>
        <v>0</v>
      </c>
      <c r="CI242" s="2222">
        <f t="shared" si="144"/>
        <v>0</v>
      </c>
      <c r="CJ242" s="2222">
        <f t="shared" si="145"/>
        <v>0</v>
      </c>
      <c r="CK242" s="2222">
        <f t="shared" si="146"/>
        <v>0</v>
      </c>
      <c r="CL242" s="2222">
        <f t="shared" si="147"/>
        <v>10894221.349999998</v>
      </c>
      <c r="CM242" s="2223"/>
      <c r="CN242" s="2223"/>
      <c r="CO242" s="2223"/>
      <c r="CP242" s="1511"/>
      <c r="CQ242" s="1642"/>
      <c r="CR242" s="1511"/>
      <c r="CS242" s="1511"/>
      <c r="CT242" s="1511"/>
    </row>
    <row r="243" spans="1:98" ht="12.75" x14ac:dyDescent="0.2">
      <c r="A243" s="2221"/>
      <c r="B243" s="197" t="s">
        <v>1266</v>
      </c>
      <c r="C243" s="2222">
        <f t="shared" si="60"/>
        <v>88994356.530000001</v>
      </c>
      <c r="D243" s="2222">
        <f t="shared" si="61"/>
        <v>0</v>
      </c>
      <c r="E243" s="2222">
        <f t="shared" si="62"/>
        <v>0</v>
      </c>
      <c r="F243" s="2222">
        <f t="shared" si="63"/>
        <v>0</v>
      </c>
      <c r="G243" s="2222">
        <f t="shared" si="64"/>
        <v>0</v>
      </c>
      <c r="H243" s="2222">
        <f t="shared" si="65"/>
        <v>0</v>
      </c>
      <c r="I243" s="2222">
        <f t="shared" si="66"/>
        <v>0</v>
      </c>
      <c r="J243" s="2222">
        <f t="shared" si="67"/>
        <v>0</v>
      </c>
      <c r="K243" s="2222">
        <f t="shared" si="68"/>
        <v>0</v>
      </c>
      <c r="L243" s="2222">
        <f t="shared" si="69"/>
        <v>0</v>
      </c>
      <c r="M243" s="2222">
        <f t="shared" si="70"/>
        <v>0</v>
      </c>
      <c r="N243" s="2222">
        <f t="shared" si="71"/>
        <v>0</v>
      </c>
      <c r="O243" s="2222">
        <f t="shared" si="72"/>
        <v>0</v>
      </c>
      <c r="P243" s="2222">
        <f t="shared" si="73"/>
        <v>0</v>
      </c>
      <c r="Q243" s="2222">
        <f t="shared" si="74"/>
        <v>0</v>
      </c>
      <c r="R243" s="2222">
        <f t="shared" si="75"/>
        <v>0</v>
      </c>
      <c r="S243" s="2222">
        <f t="shared" si="76"/>
        <v>0</v>
      </c>
      <c r="T243" s="2222">
        <f t="shared" si="77"/>
        <v>0</v>
      </c>
      <c r="U243" s="2222">
        <f t="shared" si="78"/>
        <v>0</v>
      </c>
      <c r="V243" s="2222">
        <f t="shared" si="79"/>
        <v>0</v>
      </c>
      <c r="W243" s="2222">
        <f t="shared" si="80"/>
        <v>0</v>
      </c>
      <c r="X243" s="2222">
        <f t="shared" si="81"/>
        <v>0</v>
      </c>
      <c r="Y243" s="2222">
        <f t="shared" si="82"/>
        <v>0</v>
      </c>
      <c r="Z243" s="2222">
        <f t="shared" si="83"/>
        <v>0</v>
      </c>
      <c r="AA243" s="2222">
        <f t="shared" si="84"/>
        <v>0</v>
      </c>
      <c r="AB243" s="2222">
        <f t="shared" si="85"/>
        <v>0</v>
      </c>
      <c r="AC243" s="2222">
        <f t="shared" si="86"/>
        <v>0</v>
      </c>
      <c r="AD243" s="2222">
        <f t="shared" si="87"/>
        <v>0</v>
      </c>
      <c r="AE243" s="2222">
        <f t="shared" si="88"/>
        <v>0</v>
      </c>
      <c r="AF243" s="2222">
        <f t="shared" si="89"/>
        <v>0</v>
      </c>
      <c r="AG243" s="2222">
        <f t="shared" si="90"/>
        <v>0</v>
      </c>
      <c r="AH243" s="2222">
        <f t="shared" si="91"/>
        <v>0</v>
      </c>
      <c r="AI243" s="2222">
        <f t="shared" si="92"/>
        <v>0</v>
      </c>
      <c r="AJ243" s="2222">
        <f t="shared" si="93"/>
        <v>0</v>
      </c>
      <c r="AK243" s="2222">
        <f t="shared" si="94"/>
        <v>0</v>
      </c>
      <c r="AL243" s="2222">
        <f t="shared" si="95"/>
        <v>0</v>
      </c>
      <c r="AM243" s="2222">
        <f t="shared" si="96"/>
        <v>0</v>
      </c>
      <c r="AN243" s="2222">
        <f t="shared" si="97"/>
        <v>0</v>
      </c>
      <c r="AO243" s="2222">
        <f t="shared" si="98"/>
        <v>0</v>
      </c>
      <c r="AP243" s="2222">
        <f t="shared" si="99"/>
        <v>0</v>
      </c>
      <c r="AQ243" s="2222">
        <f t="shared" si="100"/>
        <v>0</v>
      </c>
      <c r="AR243" s="2222">
        <f t="shared" si="101"/>
        <v>0</v>
      </c>
      <c r="AS243" s="2222">
        <f t="shared" si="102"/>
        <v>0</v>
      </c>
      <c r="AT243" s="2222">
        <f t="shared" si="103"/>
        <v>0</v>
      </c>
      <c r="AU243" s="2222">
        <f t="shared" si="104"/>
        <v>0</v>
      </c>
      <c r="AV243" s="2222">
        <f t="shared" si="105"/>
        <v>0</v>
      </c>
      <c r="AW243" s="2222">
        <f t="shared" si="106"/>
        <v>0</v>
      </c>
      <c r="AX243" s="2222">
        <f t="shared" si="107"/>
        <v>0</v>
      </c>
      <c r="AY243" s="2222">
        <f t="shared" si="108"/>
        <v>0</v>
      </c>
      <c r="AZ243" s="2222">
        <f t="shared" si="109"/>
        <v>0</v>
      </c>
      <c r="BA243" s="2222">
        <f t="shared" si="110"/>
        <v>0</v>
      </c>
      <c r="BB243" s="2222">
        <f t="shared" si="111"/>
        <v>0</v>
      </c>
      <c r="BC243" s="2222">
        <f t="shared" si="112"/>
        <v>0</v>
      </c>
      <c r="BD243" s="2222">
        <f t="shared" si="113"/>
        <v>0</v>
      </c>
      <c r="BE243" s="2222">
        <f t="shared" si="114"/>
        <v>0</v>
      </c>
      <c r="BF243" s="2222">
        <f t="shared" si="115"/>
        <v>0</v>
      </c>
      <c r="BG243" s="2222">
        <f t="shared" si="116"/>
        <v>0</v>
      </c>
      <c r="BH243" s="2222">
        <f t="shared" si="117"/>
        <v>0</v>
      </c>
      <c r="BI243" s="2222">
        <f t="shared" si="118"/>
        <v>0</v>
      </c>
      <c r="BJ243" s="2222">
        <f t="shared" si="119"/>
        <v>0</v>
      </c>
      <c r="BK243" s="2222">
        <f t="shared" si="120"/>
        <v>0</v>
      </c>
      <c r="BL243" s="2222">
        <f t="shared" si="121"/>
        <v>0</v>
      </c>
      <c r="BM243" s="2222">
        <f t="shared" si="122"/>
        <v>0</v>
      </c>
      <c r="BN243" s="2222">
        <f t="shared" si="123"/>
        <v>0</v>
      </c>
      <c r="BO243" s="2222">
        <f t="shared" si="124"/>
        <v>0</v>
      </c>
      <c r="BP243" s="2222">
        <f t="shared" si="125"/>
        <v>0</v>
      </c>
      <c r="BQ243" s="2222">
        <f t="shared" si="126"/>
        <v>0</v>
      </c>
      <c r="BR243" s="2222">
        <f t="shared" si="127"/>
        <v>38151851.841220111</v>
      </c>
      <c r="BS243" s="2222">
        <f t="shared" si="128"/>
        <v>14158335.21594299</v>
      </c>
      <c r="BT243" s="2222">
        <f t="shared" si="129"/>
        <v>35757851.720038645</v>
      </c>
      <c r="BU243" s="2222">
        <f t="shared" si="130"/>
        <v>0</v>
      </c>
      <c r="BV243" s="2222">
        <f t="shared" si="131"/>
        <v>0</v>
      </c>
      <c r="BW243" s="2222">
        <f t="shared" si="132"/>
        <v>0</v>
      </c>
      <c r="BX243" s="2222">
        <f t="shared" si="133"/>
        <v>773130.5101524184</v>
      </c>
      <c r="BY243" s="2222">
        <f t="shared" si="134"/>
        <v>38000.637404285488</v>
      </c>
      <c r="BZ243" s="2222">
        <f t="shared" si="135"/>
        <v>115186.60524155211</v>
      </c>
      <c r="CA243" s="2222">
        <f t="shared" si="136"/>
        <v>0</v>
      </c>
      <c r="CB243" s="2222">
        <f t="shared" si="137"/>
        <v>0</v>
      </c>
      <c r="CC243" s="2222">
        <f t="shared" si="138"/>
        <v>0</v>
      </c>
      <c r="CD243" s="2222">
        <f t="shared" si="139"/>
        <v>0</v>
      </c>
      <c r="CE243" s="2222">
        <f t="shared" si="140"/>
        <v>0</v>
      </c>
      <c r="CF243" s="2222">
        <f t="shared" si="141"/>
        <v>0</v>
      </c>
      <c r="CG243" s="2222">
        <f t="shared" si="142"/>
        <v>0</v>
      </c>
      <c r="CH243" s="2222">
        <f t="shared" si="143"/>
        <v>0</v>
      </c>
      <c r="CI243" s="2222">
        <f t="shared" si="144"/>
        <v>0</v>
      </c>
      <c r="CJ243" s="2222">
        <f t="shared" si="145"/>
        <v>0</v>
      </c>
      <c r="CK243" s="2222">
        <f t="shared" si="146"/>
        <v>0</v>
      </c>
      <c r="CL243" s="2222">
        <f t="shared" si="147"/>
        <v>88994356.530000001</v>
      </c>
      <c r="CM243" s="2223"/>
      <c r="CN243" s="2223"/>
      <c r="CO243" s="2223"/>
      <c r="CP243" s="1511"/>
      <c r="CQ243" s="1642"/>
      <c r="CR243" s="1511"/>
      <c r="CS243" s="1511"/>
      <c r="CT243" s="1511"/>
    </row>
    <row r="244" spans="1:98" ht="12.75" x14ac:dyDescent="0.2">
      <c r="A244" s="2221"/>
      <c r="B244" s="197" t="s">
        <v>1081</v>
      </c>
      <c r="C244" s="2222">
        <f t="shared" si="60"/>
        <v>-23197535.6434526</v>
      </c>
      <c r="D244" s="2222">
        <f t="shared" si="61"/>
        <v>0</v>
      </c>
      <c r="E244" s="2222">
        <f t="shared" si="62"/>
        <v>0</v>
      </c>
      <c r="F244" s="2222">
        <f t="shared" si="63"/>
        <v>0</v>
      </c>
      <c r="G244" s="2222">
        <f t="shared" si="64"/>
        <v>0</v>
      </c>
      <c r="H244" s="2222">
        <f t="shared" si="65"/>
        <v>0</v>
      </c>
      <c r="I244" s="2222">
        <f t="shared" si="66"/>
        <v>0</v>
      </c>
      <c r="J244" s="2222">
        <f t="shared" si="67"/>
        <v>0</v>
      </c>
      <c r="K244" s="2222">
        <f t="shared" si="68"/>
        <v>0</v>
      </c>
      <c r="L244" s="2222">
        <f t="shared" si="69"/>
        <v>0</v>
      </c>
      <c r="M244" s="2222">
        <f t="shared" si="70"/>
        <v>0</v>
      </c>
      <c r="N244" s="2222">
        <f t="shared" si="71"/>
        <v>0</v>
      </c>
      <c r="O244" s="2222">
        <f t="shared" si="72"/>
        <v>0</v>
      </c>
      <c r="P244" s="2222">
        <f t="shared" si="73"/>
        <v>0</v>
      </c>
      <c r="Q244" s="2222">
        <f t="shared" si="74"/>
        <v>0</v>
      </c>
      <c r="R244" s="2222">
        <f t="shared" si="75"/>
        <v>0</v>
      </c>
      <c r="S244" s="2222">
        <f t="shared" si="76"/>
        <v>0</v>
      </c>
      <c r="T244" s="2222">
        <f t="shared" si="77"/>
        <v>0</v>
      </c>
      <c r="U244" s="2222">
        <f t="shared" si="78"/>
        <v>0</v>
      </c>
      <c r="V244" s="2222">
        <f t="shared" si="79"/>
        <v>0</v>
      </c>
      <c r="W244" s="2222">
        <f t="shared" si="80"/>
        <v>0</v>
      </c>
      <c r="X244" s="2222">
        <f t="shared" si="81"/>
        <v>0</v>
      </c>
      <c r="Y244" s="2222">
        <f t="shared" si="82"/>
        <v>0</v>
      </c>
      <c r="Z244" s="2222">
        <f t="shared" si="83"/>
        <v>0</v>
      </c>
      <c r="AA244" s="2222">
        <f t="shared" si="84"/>
        <v>0</v>
      </c>
      <c r="AB244" s="2222">
        <f t="shared" si="85"/>
        <v>0</v>
      </c>
      <c r="AC244" s="2222">
        <f t="shared" si="86"/>
        <v>0</v>
      </c>
      <c r="AD244" s="2222">
        <f t="shared" si="87"/>
        <v>0</v>
      </c>
      <c r="AE244" s="2222">
        <f t="shared" si="88"/>
        <v>0</v>
      </c>
      <c r="AF244" s="2222">
        <f t="shared" si="89"/>
        <v>0</v>
      </c>
      <c r="AG244" s="2222">
        <f t="shared" si="90"/>
        <v>0</v>
      </c>
      <c r="AH244" s="2222">
        <f t="shared" si="91"/>
        <v>0</v>
      </c>
      <c r="AI244" s="2222">
        <f t="shared" si="92"/>
        <v>0</v>
      </c>
      <c r="AJ244" s="2222">
        <f t="shared" si="93"/>
        <v>0</v>
      </c>
      <c r="AK244" s="2222">
        <f t="shared" si="94"/>
        <v>0</v>
      </c>
      <c r="AL244" s="2222">
        <f t="shared" si="95"/>
        <v>0</v>
      </c>
      <c r="AM244" s="2222">
        <f t="shared" si="96"/>
        <v>0</v>
      </c>
      <c r="AN244" s="2222">
        <f t="shared" si="97"/>
        <v>0</v>
      </c>
      <c r="AO244" s="2222">
        <f t="shared" si="98"/>
        <v>0</v>
      </c>
      <c r="AP244" s="2222">
        <f t="shared" si="99"/>
        <v>0</v>
      </c>
      <c r="AQ244" s="2222">
        <f t="shared" si="100"/>
        <v>0</v>
      </c>
      <c r="AR244" s="2222">
        <f t="shared" si="101"/>
        <v>0</v>
      </c>
      <c r="AS244" s="2222">
        <f t="shared" si="102"/>
        <v>0</v>
      </c>
      <c r="AT244" s="2222">
        <f t="shared" si="103"/>
        <v>0</v>
      </c>
      <c r="AU244" s="2222">
        <f t="shared" si="104"/>
        <v>0</v>
      </c>
      <c r="AV244" s="2222">
        <f t="shared" si="105"/>
        <v>0</v>
      </c>
      <c r="AW244" s="2222">
        <f t="shared" si="106"/>
        <v>0</v>
      </c>
      <c r="AX244" s="2222">
        <f t="shared" si="107"/>
        <v>0</v>
      </c>
      <c r="AY244" s="2222">
        <f t="shared" si="108"/>
        <v>0</v>
      </c>
      <c r="AZ244" s="2222">
        <f t="shared" si="109"/>
        <v>0</v>
      </c>
      <c r="BA244" s="2222">
        <f t="shared" si="110"/>
        <v>0</v>
      </c>
      <c r="BB244" s="2222">
        <f t="shared" si="111"/>
        <v>0</v>
      </c>
      <c r="BC244" s="2222">
        <f t="shared" si="112"/>
        <v>0</v>
      </c>
      <c r="BD244" s="2222">
        <f t="shared" si="113"/>
        <v>0</v>
      </c>
      <c r="BE244" s="2222">
        <f t="shared" si="114"/>
        <v>0</v>
      </c>
      <c r="BF244" s="2222">
        <f t="shared" si="115"/>
        <v>0</v>
      </c>
      <c r="BG244" s="2222">
        <f t="shared" si="116"/>
        <v>0</v>
      </c>
      <c r="BH244" s="2222">
        <f t="shared" si="117"/>
        <v>0</v>
      </c>
      <c r="BI244" s="2222">
        <f t="shared" si="118"/>
        <v>0</v>
      </c>
      <c r="BJ244" s="2222">
        <f t="shared" si="119"/>
        <v>0</v>
      </c>
      <c r="BK244" s="2222">
        <f t="shared" si="120"/>
        <v>0</v>
      </c>
      <c r="BL244" s="2222">
        <f t="shared" si="121"/>
        <v>0</v>
      </c>
      <c r="BM244" s="2222">
        <f t="shared" si="122"/>
        <v>0</v>
      </c>
      <c r="BN244" s="2222">
        <f t="shared" si="123"/>
        <v>0</v>
      </c>
      <c r="BO244" s="2222">
        <f t="shared" si="124"/>
        <v>0</v>
      </c>
      <c r="BP244" s="2222">
        <f t="shared" si="125"/>
        <v>0</v>
      </c>
      <c r="BQ244" s="2222">
        <f t="shared" si="126"/>
        <v>0</v>
      </c>
      <c r="BR244" s="2222">
        <f t="shared" si="127"/>
        <v>-13924632.384231815</v>
      </c>
      <c r="BS244" s="2222">
        <f t="shared" si="128"/>
        <v>-3760940.419836456</v>
      </c>
      <c r="BT244" s="2222">
        <f t="shared" si="129"/>
        <v>-4719697.2417543996</v>
      </c>
      <c r="BU244" s="2222">
        <f t="shared" si="130"/>
        <v>0</v>
      </c>
      <c r="BV244" s="2222">
        <f t="shared" si="131"/>
        <v>0</v>
      </c>
      <c r="BW244" s="2222">
        <f t="shared" si="132"/>
        <v>0</v>
      </c>
      <c r="BX244" s="2222">
        <f t="shared" si="133"/>
        <v>-723748.41192349233</v>
      </c>
      <c r="BY244" s="2222">
        <f t="shared" si="134"/>
        <v>-30778.805637549169</v>
      </c>
      <c r="BZ244" s="2222">
        <f t="shared" si="135"/>
        <v>-37738.380068886821</v>
      </c>
      <c r="CA244" s="2222">
        <f t="shared" si="136"/>
        <v>0</v>
      </c>
      <c r="CB244" s="2222">
        <f t="shared" si="137"/>
        <v>0</v>
      </c>
      <c r="CC244" s="2222">
        <f t="shared" si="138"/>
        <v>0</v>
      </c>
      <c r="CD244" s="2222">
        <f t="shared" si="139"/>
        <v>0</v>
      </c>
      <c r="CE244" s="2222">
        <f t="shared" si="140"/>
        <v>0</v>
      </c>
      <c r="CF244" s="2222">
        <f t="shared" si="141"/>
        <v>0</v>
      </c>
      <c r="CG244" s="2222">
        <f t="shared" si="142"/>
        <v>0</v>
      </c>
      <c r="CH244" s="2222">
        <f t="shared" si="143"/>
        <v>0</v>
      </c>
      <c r="CI244" s="2222">
        <f t="shared" si="144"/>
        <v>0</v>
      </c>
      <c r="CJ244" s="2222">
        <f t="shared" si="145"/>
        <v>0</v>
      </c>
      <c r="CK244" s="2222">
        <f t="shared" si="146"/>
        <v>0</v>
      </c>
      <c r="CL244" s="2222">
        <f t="shared" si="147"/>
        <v>-23197535.6434526</v>
      </c>
      <c r="CM244" s="2223"/>
      <c r="CN244" s="2223"/>
      <c r="CO244" s="2223"/>
      <c r="CP244" s="1511"/>
      <c r="CQ244" s="1642"/>
      <c r="CR244" s="1511"/>
      <c r="CS244" s="1511"/>
      <c r="CT244" s="1511"/>
    </row>
    <row r="245" spans="1:98" ht="12.75" x14ac:dyDescent="0.2">
      <c r="A245" s="2221"/>
      <c r="B245" s="197" t="s">
        <v>1275</v>
      </c>
      <c r="C245" s="2222">
        <f t="shared" si="60"/>
        <v>16846078.960000001</v>
      </c>
      <c r="D245" s="2222">
        <f t="shared" si="61"/>
        <v>0</v>
      </c>
      <c r="E245" s="2222">
        <f t="shared" si="62"/>
        <v>16846078.960000001</v>
      </c>
      <c r="F245" s="2222">
        <f t="shared" si="63"/>
        <v>16846078.960000001</v>
      </c>
      <c r="G245" s="2222">
        <f t="shared" si="64"/>
        <v>0</v>
      </c>
      <c r="H245" s="2222">
        <f t="shared" si="65"/>
        <v>0</v>
      </c>
      <c r="I245" s="2222">
        <f t="shared" si="66"/>
        <v>0</v>
      </c>
      <c r="J245" s="2222">
        <f t="shared" si="67"/>
        <v>0</v>
      </c>
      <c r="K245" s="2222">
        <f t="shared" si="68"/>
        <v>0</v>
      </c>
      <c r="L245" s="2222">
        <f t="shared" si="69"/>
        <v>0</v>
      </c>
      <c r="M245" s="2222">
        <f t="shared" si="70"/>
        <v>0</v>
      </c>
      <c r="N245" s="2222">
        <f t="shared" si="71"/>
        <v>0</v>
      </c>
      <c r="O245" s="2222">
        <f t="shared" si="72"/>
        <v>0</v>
      </c>
      <c r="P245" s="2222">
        <f t="shared" si="73"/>
        <v>0</v>
      </c>
      <c r="Q245" s="2222">
        <f t="shared" si="74"/>
        <v>0</v>
      </c>
      <c r="R245" s="2222">
        <f t="shared" si="75"/>
        <v>0</v>
      </c>
      <c r="S245" s="2222">
        <f t="shared" si="76"/>
        <v>0</v>
      </c>
      <c r="T245" s="2222">
        <f t="shared" si="77"/>
        <v>0</v>
      </c>
      <c r="U245" s="2222">
        <f t="shared" si="78"/>
        <v>0</v>
      </c>
      <c r="V245" s="2222">
        <f t="shared" si="79"/>
        <v>0</v>
      </c>
      <c r="W245" s="2222">
        <f t="shared" si="80"/>
        <v>0</v>
      </c>
      <c r="X245" s="2222">
        <f t="shared" si="81"/>
        <v>0</v>
      </c>
      <c r="Y245" s="2222">
        <f t="shared" si="82"/>
        <v>0</v>
      </c>
      <c r="Z245" s="2222">
        <f t="shared" si="83"/>
        <v>0</v>
      </c>
      <c r="AA245" s="2222">
        <f t="shared" si="84"/>
        <v>0</v>
      </c>
      <c r="AB245" s="2222">
        <f t="shared" si="85"/>
        <v>16846078.960000001</v>
      </c>
      <c r="AC245" s="2222">
        <f t="shared" si="86"/>
        <v>0</v>
      </c>
      <c r="AD245" s="2222">
        <f t="shared" si="87"/>
        <v>0</v>
      </c>
      <c r="AE245" s="2222">
        <f t="shared" si="88"/>
        <v>0</v>
      </c>
      <c r="AF245" s="2222">
        <f t="shared" si="89"/>
        <v>0</v>
      </c>
      <c r="AG245" s="2222">
        <f t="shared" si="90"/>
        <v>0</v>
      </c>
      <c r="AH245" s="2222">
        <f t="shared" si="91"/>
        <v>0</v>
      </c>
      <c r="AI245" s="2222">
        <f t="shared" si="92"/>
        <v>0</v>
      </c>
      <c r="AJ245" s="2222">
        <f t="shared" si="93"/>
        <v>0</v>
      </c>
      <c r="AK245" s="2222">
        <f t="shared" si="94"/>
        <v>0</v>
      </c>
      <c r="AL245" s="2222">
        <f t="shared" si="95"/>
        <v>0</v>
      </c>
      <c r="AM245" s="2222">
        <f t="shared" si="96"/>
        <v>0</v>
      </c>
      <c r="AN245" s="2222">
        <f t="shared" si="97"/>
        <v>0</v>
      </c>
      <c r="AO245" s="2222">
        <f t="shared" si="98"/>
        <v>0</v>
      </c>
      <c r="AP245" s="2222">
        <f t="shared" si="99"/>
        <v>0</v>
      </c>
      <c r="AQ245" s="2222">
        <f t="shared" si="100"/>
        <v>0</v>
      </c>
      <c r="AR245" s="2222">
        <f t="shared" si="101"/>
        <v>0</v>
      </c>
      <c r="AS245" s="2222">
        <f t="shared" si="102"/>
        <v>0</v>
      </c>
      <c r="AT245" s="2222">
        <f t="shared" si="103"/>
        <v>0</v>
      </c>
      <c r="AU245" s="2222">
        <f t="shared" si="104"/>
        <v>0</v>
      </c>
      <c r="AV245" s="2222">
        <f t="shared" si="105"/>
        <v>16846078.960000001</v>
      </c>
      <c r="AW245" s="2222">
        <f t="shared" si="106"/>
        <v>0</v>
      </c>
      <c r="AX245" s="2222">
        <f t="shared" si="107"/>
        <v>0</v>
      </c>
      <c r="AY245" s="2222">
        <f t="shared" si="108"/>
        <v>0</v>
      </c>
      <c r="AZ245" s="2222">
        <f t="shared" si="109"/>
        <v>0</v>
      </c>
      <c r="BA245" s="2222">
        <f t="shared" si="110"/>
        <v>0</v>
      </c>
      <c r="BB245" s="2222">
        <f t="shared" si="111"/>
        <v>0</v>
      </c>
      <c r="BC245" s="2222">
        <f t="shared" si="112"/>
        <v>0</v>
      </c>
      <c r="BD245" s="2222">
        <f t="shared" si="113"/>
        <v>0</v>
      </c>
      <c r="BE245" s="2222">
        <f t="shared" si="114"/>
        <v>0</v>
      </c>
      <c r="BF245" s="2222">
        <f t="shared" si="115"/>
        <v>0</v>
      </c>
      <c r="BG245" s="2222">
        <f t="shared" si="116"/>
        <v>0</v>
      </c>
      <c r="BH245" s="2222">
        <f t="shared" si="117"/>
        <v>0</v>
      </c>
      <c r="BI245" s="2222">
        <f t="shared" si="118"/>
        <v>0</v>
      </c>
      <c r="BJ245" s="2222">
        <f t="shared" si="119"/>
        <v>0</v>
      </c>
      <c r="BK245" s="2222">
        <f t="shared" si="120"/>
        <v>0</v>
      </c>
      <c r="BL245" s="2222">
        <f t="shared" si="121"/>
        <v>0</v>
      </c>
      <c r="BM245" s="2222">
        <f t="shared" si="122"/>
        <v>0</v>
      </c>
      <c r="BN245" s="2222">
        <f t="shared" si="123"/>
        <v>0</v>
      </c>
      <c r="BO245" s="2222">
        <f t="shared" si="124"/>
        <v>0</v>
      </c>
      <c r="BP245" s="2222">
        <f t="shared" si="125"/>
        <v>0</v>
      </c>
      <c r="BQ245" s="2222">
        <f t="shared" si="126"/>
        <v>0</v>
      </c>
      <c r="BR245" s="2222">
        <f t="shared" si="127"/>
        <v>0</v>
      </c>
      <c r="BS245" s="2222">
        <f t="shared" si="128"/>
        <v>0</v>
      </c>
      <c r="BT245" s="2222">
        <f t="shared" si="129"/>
        <v>0</v>
      </c>
      <c r="BU245" s="2222">
        <f t="shared" si="130"/>
        <v>0</v>
      </c>
      <c r="BV245" s="2222">
        <f t="shared" si="131"/>
        <v>0</v>
      </c>
      <c r="BW245" s="2222">
        <f t="shared" si="132"/>
        <v>0</v>
      </c>
      <c r="BX245" s="2222">
        <f t="shared" si="133"/>
        <v>0</v>
      </c>
      <c r="BY245" s="2222">
        <f t="shared" si="134"/>
        <v>0</v>
      </c>
      <c r="BZ245" s="2222">
        <f t="shared" si="135"/>
        <v>0</v>
      </c>
      <c r="CA245" s="2222">
        <f t="shared" si="136"/>
        <v>0</v>
      </c>
      <c r="CB245" s="2222">
        <f t="shared" si="137"/>
        <v>0</v>
      </c>
      <c r="CC245" s="2222">
        <f t="shared" si="138"/>
        <v>0</v>
      </c>
      <c r="CD245" s="2222">
        <f t="shared" si="139"/>
        <v>0</v>
      </c>
      <c r="CE245" s="2222">
        <f t="shared" si="140"/>
        <v>0</v>
      </c>
      <c r="CF245" s="2222">
        <f t="shared" si="141"/>
        <v>0</v>
      </c>
      <c r="CG245" s="2222">
        <f t="shared" si="142"/>
        <v>0</v>
      </c>
      <c r="CH245" s="2222">
        <f t="shared" si="143"/>
        <v>0</v>
      </c>
      <c r="CI245" s="2222">
        <f t="shared" si="144"/>
        <v>0</v>
      </c>
      <c r="CJ245" s="2222">
        <f t="shared" si="145"/>
        <v>0</v>
      </c>
      <c r="CK245" s="2222">
        <f t="shared" si="146"/>
        <v>0</v>
      </c>
      <c r="CL245" s="2222">
        <f t="shared" si="147"/>
        <v>0</v>
      </c>
      <c r="CM245" s="2223"/>
      <c r="CN245" s="2223"/>
      <c r="CO245" s="2223"/>
      <c r="CP245" s="1511"/>
      <c r="CQ245" s="1642"/>
      <c r="CR245" s="1511"/>
      <c r="CS245" s="1511"/>
      <c r="CT245" s="1511"/>
    </row>
    <row r="246" spans="1:98" ht="12.75" x14ac:dyDescent="0.2">
      <c r="A246" s="2221"/>
      <c r="B246" s="197" t="s">
        <v>774</v>
      </c>
      <c r="C246" s="2222">
        <f t="shared" si="60"/>
        <v>10028126.949999999</v>
      </c>
      <c r="D246" s="2222">
        <f t="shared" si="61"/>
        <v>0</v>
      </c>
      <c r="E246" s="2222">
        <f t="shared" si="62"/>
        <v>10028126.949999999</v>
      </c>
      <c r="F246" s="2222">
        <f t="shared" si="63"/>
        <v>10028126.949999999</v>
      </c>
      <c r="G246" s="2222">
        <f t="shared" si="64"/>
        <v>0</v>
      </c>
      <c r="H246" s="2222">
        <f t="shared" si="65"/>
        <v>0</v>
      </c>
      <c r="I246" s="2222">
        <f t="shared" si="66"/>
        <v>0</v>
      </c>
      <c r="J246" s="2222">
        <f t="shared" si="67"/>
        <v>0</v>
      </c>
      <c r="K246" s="2222">
        <f t="shared" si="68"/>
        <v>0</v>
      </c>
      <c r="L246" s="2222">
        <f t="shared" si="69"/>
        <v>0</v>
      </c>
      <c r="M246" s="2222">
        <f t="shared" si="70"/>
        <v>0</v>
      </c>
      <c r="N246" s="2222">
        <f t="shared" si="71"/>
        <v>0</v>
      </c>
      <c r="O246" s="2222">
        <f t="shared" si="72"/>
        <v>0</v>
      </c>
      <c r="P246" s="2222">
        <f t="shared" si="73"/>
        <v>0</v>
      </c>
      <c r="Q246" s="2222">
        <f t="shared" si="74"/>
        <v>0</v>
      </c>
      <c r="R246" s="2222">
        <f t="shared" si="75"/>
        <v>0</v>
      </c>
      <c r="S246" s="2222">
        <f t="shared" si="76"/>
        <v>0</v>
      </c>
      <c r="T246" s="2222">
        <f t="shared" si="77"/>
        <v>0</v>
      </c>
      <c r="U246" s="2222">
        <f t="shared" si="78"/>
        <v>0</v>
      </c>
      <c r="V246" s="2222">
        <f t="shared" si="79"/>
        <v>0</v>
      </c>
      <c r="W246" s="2222">
        <f t="shared" si="80"/>
        <v>0</v>
      </c>
      <c r="X246" s="2222">
        <f t="shared" si="81"/>
        <v>0</v>
      </c>
      <c r="Y246" s="2222">
        <f t="shared" si="82"/>
        <v>0</v>
      </c>
      <c r="Z246" s="2222">
        <f t="shared" si="83"/>
        <v>0</v>
      </c>
      <c r="AA246" s="2222">
        <f t="shared" si="84"/>
        <v>0</v>
      </c>
      <c r="AB246" s="2222">
        <f t="shared" si="85"/>
        <v>7732529.1266720258</v>
      </c>
      <c r="AC246" s="2222">
        <f t="shared" si="86"/>
        <v>1863154.8146673783</v>
      </c>
      <c r="AD246" s="2222">
        <f t="shared" si="87"/>
        <v>432443.00866059522</v>
      </c>
      <c r="AE246" s="2222">
        <f t="shared" si="88"/>
        <v>0</v>
      </c>
      <c r="AF246" s="2222">
        <f t="shared" si="89"/>
        <v>0</v>
      </c>
      <c r="AG246" s="2222">
        <f t="shared" si="90"/>
        <v>0</v>
      </c>
      <c r="AH246" s="2222">
        <f t="shared" si="91"/>
        <v>0</v>
      </c>
      <c r="AI246" s="2222">
        <f t="shared" si="92"/>
        <v>0</v>
      </c>
      <c r="AJ246" s="2222">
        <f t="shared" si="93"/>
        <v>0</v>
      </c>
      <c r="AK246" s="2222">
        <f t="shared" si="94"/>
        <v>0</v>
      </c>
      <c r="AL246" s="2222">
        <f t="shared" si="95"/>
        <v>0</v>
      </c>
      <c r="AM246" s="2222">
        <f t="shared" si="96"/>
        <v>0</v>
      </c>
      <c r="AN246" s="2222">
        <f t="shared" si="97"/>
        <v>0</v>
      </c>
      <c r="AO246" s="2222">
        <f t="shared" si="98"/>
        <v>0</v>
      </c>
      <c r="AP246" s="2222">
        <f t="shared" si="99"/>
        <v>0</v>
      </c>
      <c r="AQ246" s="2222">
        <f t="shared" si="100"/>
        <v>0</v>
      </c>
      <c r="AR246" s="2222">
        <f t="shared" si="101"/>
        <v>0</v>
      </c>
      <c r="AS246" s="2222">
        <f t="shared" si="102"/>
        <v>0</v>
      </c>
      <c r="AT246" s="2222">
        <f t="shared" si="103"/>
        <v>0</v>
      </c>
      <c r="AU246" s="2222">
        <f t="shared" si="104"/>
        <v>0</v>
      </c>
      <c r="AV246" s="2222">
        <f t="shared" si="105"/>
        <v>10028126.949999999</v>
      </c>
      <c r="AW246" s="2222">
        <f t="shared" si="106"/>
        <v>0</v>
      </c>
      <c r="AX246" s="2222">
        <f t="shared" si="107"/>
        <v>0</v>
      </c>
      <c r="AY246" s="2222">
        <f t="shared" si="108"/>
        <v>0</v>
      </c>
      <c r="AZ246" s="2222">
        <f t="shared" si="109"/>
        <v>0</v>
      </c>
      <c r="BA246" s="2222">
        <f t="shared" si="110"/>
        <v>0</v>
      </c>
      <c r="BB246" s="2222">
        <f t="shared" si="111"/>
        <v>0</v>
      </c>
      <c r="BC246" s="2222">
        <f t="shared" si="112"/>
        <v>0</v>
      </c>
      <c r="BD246" s="2222">
        <f t="shared" si="113"/>
        <v>0</v>
      </c>
      <c r="BE246" s="2222">
        <f t="shared" si="114"/>
        <v>0</v>
      </c>
      <c r="BF246" s="2222">
        <f t="shared" si="115"/>
        <v>0</v>
      </c>
      <c r="BG246" s="2222">
        <f t="shared" si="116"/>
        <v>0</v>
      </c>
      <c r="BH246" s="2222">
        <f t="shared" si="117"/>
        <v>0</v>
      </c>
      <c r="BI246" s="2222">
        <f t="shared" si="118"/>
        <v>0</v>
      </c>
      <c r="BJ246" s="2222">
        <f t="shared" si="119"/>
        <v>0</v>
      </c>
      <c r="BK246" s="2222">
        <f t="shared" si="120"/>
        <v>0</v>
      </c>
      <c r="BL246" s="2222">
        <f t="shared" si="121"/>
        <v>0</v>
      </c>
      <c r="BM246" s="2222">
        <f t="shared" si="122"/>
        <v>0</v>
      </c>
      <c r="BN246" s="2222">
        <f t="shared" si="123"/>
        <v>0</v>
      </c>
      <c r="BO246" s="2222">
        <f t="shared" si="124"/>
        <v>0</v>
      </c>
      <c r="BP246" s="2222">
        <f t="shared" si="125"/>
        <v>0</v>
      </c>
      <c r="BQ246" s="2222">
        <f t="shared" si="126"/>
        <v>0</v>
      </c>
      <c r="BR246" s="2222">
        <f t="shared" si="127"/>
        <v>0</v>
      </c>
      <c r="BS246" s="2222">
        <f t="shared" si="128"/>
        <v>0</v>
      </c>
      <c r="BT246" s="2222">
        <f t="shared" si="129"/>
        <v>0</v>
      </c>
      <c r="BU246" s="2222">
        <f t="shared" si="130"/>
        <v>0</v>
      </c>
      <c r="BV246" s="2222">
        <f t="shared" si="131"/>
        <v>0</v>
      </c>
      <c r="BW246" s="2222">
        <f t="shared" si="132"/>
        <v>0</v>
      </c>
      <c r="BX246" s="2222">
        <f t="shared" si="133"/>
        <v>0</v>
      </c>
      <c r="BY246" s="2222">
        <f t="shared" si="134"/>
        <v>0</v>
      </c>
      <c r="BZ246" s="2222">
        <f t="shared" si="135"/>
        <v>0</v>
      </c>
      <c r="CA246" s="2222">
        <f t="shared" si="136"/>
        <v>0</v>
      </c>
      <c r="CB246" s="2222">
        <f t="shared" si="137"/>
        <v>0</v>
      </c>
      <c r="CC246" s="2222">
        <f t="shared" si="138"/>
        <v>0</v>
      </c>
      <c r="CD246" s="2222">
        <f t="shared" si="139"/>
        <v>0</v>
      </c>
      <c r="CE246" s="2222">
        <f t="shared" si="140"/>
        <v>0</v>
      </c>
      <c r="CF246" s="2222">
        <f t="shared" si="141"/>
        <v>0</v>
      </c>
      <c r="CG246" s="2222">
        <f t="shared" si="142"/>
        <v>0</v>
      </c>
      <c r="CH246" s="2222">
        <f t="shared" si="143"/>
        <v>0</v>
      </c>
      <c r="CI246" s="2222">
        <f t="shared" si="144"/>
        <v>0</v>
      </c>
      <c r="CJ246" s="2222">
        <f t="shared" si="145"/>
        <v>0</v>
      </c>
      <c r="CK246" s="2222">
        <f t="shared" si="146"/>
        <v>0</v>
      </c>
      <c r="CL246" s="2222">
        <f t="shared" si="147"/>
        <v>0</v>
      </c>
      <c r="CM246" s="2223"/>
      <c r="CN246" s="2223"/>
      <c r="CO246" s="2223"/>
      <c r="CP246" s="1511"/>
      <c r="CQ246" s="1642"/>
      <c r="CR246" s="1511"/>
      <c r="CS246" s="1511"/>
      <c r="CT246" s="1511"/>
    </row>
    <row r="247" spans="1:98" ht="12.75" x14ac:dyDescent="0.2">
      <c r="A247" s="2221"/>
      <c r="B247" s="197" t="s">
        <v>775</v>
      </c>
      <c r="C247" s="2222">
        <f t="shared" si="60"/>
        <v>16362.99</v>
      </c>
      <c r="D247" s="2222">
        <f t="shared" si="61"/>
        <v>0</v>
      </c>
      <c r="E247" s="2222">
        <f t="shared" si="62"/>
        <v>16362.99</v>
      </c>
      <c r="F247" s="2222">
        <f t="shared" si="63"/>
        <v>16362.99</v>
      </c>
      <c r="G247" s="2222">
        <f t="shared" si="64"/>
        <v>0</v>
      </c>
      <c r="H247" s="2222">
        <f t="shared" si="65"/>
        <v>0</v>
      </c>
      <c r="I247" s="2222">
        <f t="shared" si="66"/>
        <v>0</v>
      </c>
      <c r="J247" s="2222">
        <f t="shared" si="67"/>
        <v>0</v>
      </c>
      <c r="K247" s="2222">
        <f t="shared" si="68"/>
        <v>0</v>
      </c>
      <c r="L247" s="2222">
        <f t="shared" si="69"/>
        <v>0</v>
      </c>
      <c r="M247" s="2222">
        <f t="shared" si="70"/>
        <v>0</v>
      </c>
      <c r="N247" s="2222">
        <f t="shared" si="71"/>
        <v>0</v>
      </c>
      <c r="O247" s="2222">
        <f t="shared" si="72"/>
        <v>0</v>
      </c>
      <c r="P247" s="2222">
        <f t="shared" si="73"/>
        <v>0</v>
      </c>
      <c r="Q247" s="2222">
        <f t="shared" si="74"/>
        <v>0</v>
      </c>
      <c r="R247" s="2222">
        <f t="shared" si="75"/>
        <v>0</v>
      </c>
      <c r="S247" s="2222">
        <f t="shared" si="76"/>
        <v>0</v>
      </c>
      <c r="T247" s="2222">
        <f t="shared" si="77"/>
        <v>0</v>
      </c>
      <c r="U247" s="2222">
        <f t="shared" si="78"/>
        <v>0</v>
      </c>
      <c r="V247" s="2222">
        <f t="shared" si="79"/>
        <v>0</v>
      </c>
      <c r="W247" s="2222">
        <f t="shared" si="80"/>
        <v>0</v>
      </c>
      <c r="X247" s="2222">
        <f t="shared" si="81"/>
        <v>0</v>
      </c>
      <c r="Y247" s="2222">
        <f t="shared" si="82"/>
        <v>0</v>
      </c>
      <c r="Z247" s="2222">
        <f t="shared" si="83"/>
        <v>0</v>
      </c>
      <c r="AA247" s="2222">
        <f t="shared" si="84"/>
        <v>0</v>
      </c>
      <c r="AB247" s="2222">
        <f t="shared" si="85"/>
        <v>14669.199413513512</v>
      </c>
      <c r="AC247" s="2222">
        <f t="shared" si="86"/>
        <v>1426.7438681912681</v>
      </c>
      <c r="AD247" s="2222">
        <f t="shared" si="87"/>
        <v>267.04671829521828</v>
      </c>
      <c r="AE247" s="2222">
        <f t="shared" si="88"/>
        <v>0</v>
      </c>
      <c r="AF247" s="2222">
        <f t="shared" si="89"/>
        <v>0</v>
      </c>
      <c r="AG247" s="2222">
        <f t="shared" si="90"/>
        <v>0</v>
      </c>
      <c r="AH247" s="2222">
        <f t="shared" si="91"/>
        <v>0</v>
      </c>
      <c r="AI247" s="2222">
        <f t="shared" si="92"/>
        <v>0</v>
      </c>
      <c r="AJ247" s="2222">
        <f t="shared" si="93"/>
        <v>0</v>
      </c>
      <c r="AK247" s="2222">
        <f t="shared" si="94"/>
        <v>0</v>
      </c>
      <c r="AL247" s="2222">
        <f t="shared" si="95"/>
        <v>0</v>
      </c>
      <c r="AM247" s="2222">
        <f t="shared" si="96"/>
        <v>0</v>
      </c>
      <c r="AN247" s="2222">
        <f t="shared" si="97"/>
        <v>0</v>
      </c>
      <c r="AO247" s="2222">
        <f t="shared" si="98"/>
        <v>0</v>
      </c>
      <c r="AP247" s="2222">
        <f t="shared" si="99"/>
        <v>0</v>
      </c>
      <c r="AQ247" s="2222">
        <f t="shared" si="100"/>
        <v>0</v>
      </c>
      <c r="AR247" s="2222">
        <f t="shared" si="101"/>
        <v>0</v>
      </c>
      <c r="AS247" s="2222">
        <f t="shared" si="102"/>
        <v>0</v>
      </c>
      <c r="AT247" s="2222">
        <f t="shared" si="103"/>
        <v>0</v>
      </c>
      <c r="AU247" s="2222">
        <f t="shared" si="104"/>
        <v>0</v>
      </c>
      <c r="AV247" s="2222">
        <f t="shared" si="105"/>
        <v>16362.989999999998</v>
      </c>
      <c r="AW247" s="2222">
        <f t="shared" si="106"/>
        <v>0</v>
      </c>
      <c r="AX247" s="2222">
        <f t="shared" si="107"/>
        <v>0</v>
      </c>
      <c r="AY247" s="2222">
        <f t="shared" si="108"/>
        <v>0</v>
      </c>
      <c r="AZ247" s="2222">
        <f t="shared" si="109"/>
        <v>0</v>
      </c>
      <c r="BA247" s="2222">
        <f t="shared" si="110"/>
        <v>0</v>
      </c>
      <c r="BB247" s="2222">
        <f t="shared" si="111"/>
        <v>0</v>
      </c>
      <c r="BC247" s="2222">
        <f t="shared" si="112"/>
        <v>0</v>
      </c>
      <c r="BD247" s="2222">
        <f t="shared" si="113"/>
        <v>0</v>
      </c>
      <c r="BE247" s="2222">
        <f t="shared" si="114"/>
        <v>0</v>
      </c>
      <c r="BF247" s="2222">
        <f t="shared" si="115"/>
        <v>0</v>
      </c>
      <c r="BG247" s="2222">
        <f t="shared" si="116"/>
        <v>0</v>
      </c>
      <c r="BH247" s="2222">
        <f t="shared" si="117"/>
        <v>0</v>
      </c>
      <c r="BI247" s="2222">
        <f t="shared" si="118"/>
        <v>0</v>
      </c>
      <c r="BJ247" s="2222">
        <f t="shared" si="119"/>
        <v>0</v>
      </c>
      <c r="BK247" s="2222">
        <f t="shared" si="120"/>
        <v>0</v>
      </c>
      <c r="BL247" s="2222">
        <f t="shared" si="121"/>
        <v>0</v>
      </c>
      <c r="BM247" s="2222">
        <f t="shared" si="122"/>
        <v>0</v>
      </c>
      <c r="BN247" s="2222">
        <f t="shared" si="123"/>
        <v>0</v>
      </c>
      <c r="BO247" s="2222">
        <f t="shared" si="124"/>
        <v>0</v>
      </c>
      <c r="BP247" s="2222">
        <f t="shared" si="125"/>
        <v>0</v>
      </c>
      <c r="BQ247" s="2222">
        <f t="shared" si="126"/>
        <v>0</v>
      </c>
      <c r="BR247" s="2222">
        <f t="shared" si="127"/>
        <v>0</v>
      </c>
      <c r="BS247" s="2222">
        <f t="shared" si="128"/>
        <v>0</v>
      </c>
      <c r="BT247" s="2222">
        <f t="shared" si="129"/>
        <v>0</v>
      </c>
      <c r="BU247" s="2222">
        <f t="shared" si="130"/>
        <v>0</v>
      </c>
      <c r="BV247" s="2222">
        <f t="shared" si="131"/>
        <v>0</v>
      </c>
      <c r="BW247" s="2222">
        <f t="shared" si="132"/>
        <v>0</v>
      </c>
      <c r="BX247" s="2222">
        <f t="shared" si="133"/>
        <v>0</v>
      </c>
      <c r="BY247" s="2222">
        <f t="shared" si="134"/>
        <v>0</v>
      </c>
      <c r="BZ247" s="2222">
        <f t="shared" si="135"/>
        <v>0</v>
      </c>
      <c r="CA247" s="2222">
        <f t="shared" si="136"/>
        <v>0</v>
      </c>
      <c r="CB247" s="2222">
        <f t="shared" si="137"/>
        <v>0</v>
      </c>
      <c r="CC247" s="2222">
        <f t="shared" si="138"/>
        <v>0</v>
      </c>
      <c r="CD247" s="2222">
        <f t="shared" si="139"/>
        <v>0</v>
      </c>
      <c r="CE247" s="2222">
        <f t="shared" si="140"/>
        <v>0</v>
      </c>
      <c r="CF247" s="2222">
        <f t="shared" si="141"/>
        <v>0</v>
      </c>
      <c r="CG247" s="2222">
        <f t="shared" si="142"/>
        <v>0</v>
      </c>
      <c r="CH247" s="2222">
        <f t="shared" si="143"/>
        <v>0</v>
      </c>
      <c r="CI247" s="2222">
        <f t="shared" si="144"/>
        <v>0</v>
      </c>
      <c r="CJ247" s="2222">
        <f t="shared" si="145"/>
        <v>0</v>
      </c>
      <c r="CK247" s="2222">
        <f t="shared" si="146"/>
        <v>0</v>
      </c>
      <c r="CL247" s="2222">
        <f t="shared" si="147"/>
        <v>0</v>
      </c>
      <c r="CM247" s="2223"/>
      <c r="CN247" s="2223"/>
      <c r="CO247" s="2223"/>
      <c r="CP247" s="1511"/>
      <c r="CQ247" s="1642"/>
      <c r="CR247" s="1511"/>
      <c r="CS247" s="1511"/>
      <c r="CT247" s="1511"/>
    </row>
    <row r="248" spans="1:98" ht="12.75" x14ac:dyDescent="0.2">
      <c r="A248" s="2221"/>
      <c r="B248" s="197" t="s">
        <v>1274</v>
      </c>
      <c r="C248" s="2222">
        <f t="shared" si="60"/>
        <v>2161195.11</v>
      </c>
      <c r="D248" s="2222">
        <f t="shared" si="61"/>
        <v>0</v>
      </c>
      <c r="E248" s="2222">
        <f t="shared" si="62"/>
        <v>2198040.11</v>
      </c>
      <c r="F248" s="2222">
        <f t="shared" si="63"/>
        <v>2198040.11</v>
      </c>
      <c r="G248" s="2222">
        <f t="shared" si="64"/>
        <v>0</v>
      </c>
      <c r="H248" s="2222">
        <f t="shared" si="65"/>
        <v>0</v>
      </c>
      <c r="I248" s="2222">
        <f t="shared" si="66"/>
        <v>0</v>
      </c>
      <c r="J248" s="2222">
        <f t="shared" si="67"/>
        <v>0</v>
      </c>
      <c r="K248" s="2222">
        <f t="shared" si="68"/>
        <v>0</v>
      </c>
      <c r="L248" s="2222">
        <f t="shared" si="69"/>
        <v>0</v>
      </c>
      <c r="M248" s="2222">
        <f t="shared" si="70"/>
        <v>0</v>
      </c>
      <c r="N248" s="2222">
        <f t="shared" si="71"/>
        <v>0</v>
      </c>
      <c r="O248" s="2222">
        <f t="shared" si="72"/>
        <v>0</v>
      </c>
      <c r="P248" s="2222">
        <f t="shared" si="73"/>
        <v>0</v>
      </c>
      <c r="Q248" s="2222">
        <f t="shared" si="74"/>
        <v>0</v>
      </c>
      <c r="R248" s="2222">
        <f t="shared" si="75"/>
        <v>0</v>
      </c>
      <c r="S248" s="2222">
        <f t="shared" si="76"/>
        <v>0</v>
      </c>
      <c r="T248" s="2222">
        <f t="shared" si="77"/>
        <v>0</v>
      </c>
      <c r="U248" s="2222">
        <f t="shared" si="78"/>
        <v>0</v>
      </c>
      <c r="V248" s="2222">
        <f t="shared" si="79"/>
        <v>0</v>
      </c>
      <c r="W248" s="2222">
        <f t="shared" si="80"/>
        <v>0</v>
      </c>
      <c r="X248" s="2222">
        <f t="shared" si="81"/>
        <v>0</v>
      </c>
      <c r="Y248" s="2222">
        <f t="shared" si="82"/>
        <v>0</v>
      </c>
      <c r="Z248" s="2222">
        <f t="shared" si="83"/>
        <v>0</v>
      </c>
      <c r="AA248" s="2222">
        <f t="shared" si="84"/>
        <v>0</v>
      </c>
      <c r="AB248" s="2222">
        <f t="shared" si="85"/>
        <v>1968916.8363137997</v>
      </c>
      <c r="AC248" s="2222">
        <f t="shared" si="86"/>
        <v>191499.20483059474</v>
      </c>
      <c r="AD248" s="2222">
        <f t="shared" si="87"/>
        <v>22830.138868692742</v>
      </c>
      <c r="AE248" s="2222">
        <f t="shared" si="88"/>
        <v>0</v>
      </c>
      <c r="AF248" s="2222">
        <f t="shared" si="89"/>
        <v>0</v>
      </c>
      <c r="AG248" s="2222">
        <f t="shared" si="90"/>
        <v>0</v>
      </c>
      <c r="AH248" s="2222">
        <f t="shared" si="91"/>
        <v>91.32055547477097</v>
      </c>
      <c r="AI248" s="2222">
        <f t="shared" si="92"/>
        <v>7123.0033270321364</v>
      </c>
      <c r="AJ248" s="2222">
        <f t="shared" si="93"/>
        <v>7579.6061044059898</v>
      </c>
      <c r="AK248" s="2222">
        <f t="shared" si="94"/>
        <v>0</v>
      </c>
      <c r="AL248" s="2222">
        <f t="shared" si="95"/>
        <v>0</v>
      </c>
      <c r="AM248" s="2222">
        <f t="shared" si="96"/>
        <v>0</v>
      </c>
      <c r="AN248" s="2222">
        <f t="shared" si="97"/>
        <v>0</v>
      </c>
      <c r="AO248" s="2222">
        <f t="shared" si="98"/>
        <v>0</v>
      </c>
      <c r="AP248" s="2222">
        <f t="shared" si="99"/>
        <v>0</v>
      </c>
      <c r="AQ248" s="2222">
        <f t="shared" si="100"/>
        <v>0</v>
      </c>
      <c r="AR248" s="2222">
        <f t="shared" si="101"/>
        <v>0</v>
      </c>
      <c r="AS248" s="2222">
        <f t="shared" si="102"/>
        <v>0</v>
      </c>
      <c r="AT248" s="2222">
        <f t="shared" si="103"/>
        <v>0</v>
      </c>
      <c r="AU248" s="2222">
        <f t="shared" si="104"/>
        <v>0</v>
      </c>
      <c r="AV248" s="2222">
        <f t="shared" si="105"/>
        <v>2198040.11</v>
      </c>
      <c r="AW248" s="2222">
        <f t="shared" si="106"/>
        <v>-25114.74726440389</v>
      </c>
      <c r="AX248" s="2222">
        <f t="shared" si="107"/>
        <v>-4795.861984386278</v>
      </c>
      <c r="AY248" s="2222">
        <f t="shared" si="108"/>
        <v>-6180.3294522527458</v>
      </c>
      <c r="AZ248" s="2222">
        <f t="shared" si="109"/>
        <v>0</v>
      </c>
      <c r="BA248" s="2222">
        <f t="shared" si="110"/>
        <v>0</v>
      </c>
      <c r="BB248" s="2222">
        <f t="shared" si="111"/>
        <v>0</v>
      </c>
      <c r="BC248" s="2222">
        <f t="shared" si="112"/>
        <v>-613.62392371695216</v>
      </c>
      <c r="BD248" s="2222">
        <f t="shared" si="113"/>
        <v>-73.175082041776292</v>
      </c>
      <c r="BE248" s="2222">
        <f t="shared" si="114"/>
        <v>-67.262293198349951</v>
      </c>
      <c r="BF248" s="2222">
        <f t="shared" si="115"/>
        <v>0</v>
      </c>
      <c r="BG248" s="2222">
        <f t="shared" si="116"/>
        <v>0</v>
      </c>
      <c r="BH248" s="2222">
        <f t="shared" si="117"/>
        <v>0</v>
      </c>
      <c r="BI248" s="2222">
        <f t="shared" si="118"/>
        <v>0</v>
      </c>
      <c r="BJ248" s="2222">
        <f t="shared" si="119"/>
        <v>0</v>
      </c>
      <c r="BK248" s="2222">
        <f t="shared" si="120"/>
        <v>0</v>
      </c>
      <c r="BL248" s="2222">
        <f t="shared" si="121"/>
        <v>0</v>
      </c>
      <c r="BM248" s="2222">
        <f t="shared" si="122"/>
        <v>0</v>
      </c>
      <c r="BN248" s="2222">
        <f t="shared" si="123"/>
        <v>0</v>
      </c>
      <c r="BO248" s="2222">
        <f t="shared" si="124"/>
        <v>0</v>
      </c>
      <c r="BP248" s="2222">
        <f t="shared" si="125"/>
        <v>0</v>
      </c>
      <c r="BQ248" s="2222">
        <f t="shared" si="126"/>
        <v>-36844.999999999993</v>
      </c>
      <c r="BR248" s="2222">
        <f t="shared" si="127"/>
        <v>0</v>
      </c>
      <c r="BS248" s="2222">
        <f t="shared" si="128"/>
        <v>0</v>
      </c>
      <c r="BT248" s="2222">
        <f t="shared" si="129"/>
        <v>0</v>
      </c>
      <c r="BU248" s="2222">
        <f t="shared" si="130"/>
        <v>0</v>
      </c>
      <c r="BV248" s="2222">
        <f t="shared" si="131"/>
        <v>0</v>
      </c>
      <c r="BW248" s="2222">
        <f t="shared" si="132"/>
        <v>0</v>
      </c>
      <c r="BX248" s="2222">
        <f t="shared" si="133"/>
        <v>0</v>
      </c>
      <c r="BY248" s="2222">
        <f t="shared" si="134"/>
        <v>0</v>
      </c>
      <c r="BZ248" s="2222">
        <f t="shared" si="135"/>
        <v>0</v>
      </c>
      <c r="CA248" s="2222">
        <f t="shared" si="136"/>
        <v>0</v>
      </c>
      <c r="CB248" s="2222">
        <f t="shared" si="137"/>
        <v>0</v>
      </c>
      <c r="CC248" s="2222">
        <f t="shared" si="138"/>
        <v>0</v>
      </c>
      <c r="CD248" s="2222">
        <f t="shared" si="139"/>
        <v>0</v>
      </c>
      <c r="CE248" s="2222">
        <f t="shared" si="140"/>
        <v>0</v>
      </c>
      <c r="CF248" s="2222">
        <f t="shared" si="141"/>
        <v>0</v>
      </c>
      <c r="CG248" s="2222">
        <f t="shared" si="142"/>
        <v>0</v>
      </c>
      <c r="CH248" s="2222">
        <f t="shared" si="143"/>
        <v>0</v>
      </c>
      <c r="CI248" s="2222">
        <f t="shared" si="144"/>
        <v>0</v>
      </c>
      <c r="CJ248" s="2222">
        <f t="shared" si="145"/>
        <v>0</v>
      </c>
      <c r="CK248" s="2222">
        <f t="shared" si="146"/>
        <v>0</v>
      </c>
      <c r="CL248" s="2222">
        <f t="shared" si="147"/>
        <v>0</v>
      </c>
      <c r="CM248" s="2223"/>
      <c r="CN248" s="2223"/>
      <c r="CO248" s="2223"/>
      <c r="CP248" s="1511"/>
      <c r="CQ248" s="1642"/>
      <c r="CR248" s="1511"/>
      <c r="CS248" s="1511"/>
      <c r="CT248" s="1511"/>
    </row>
    <row r="249" spans="1:98" ht="12.75" x14ac:dyDescent="0.2">
      <c r="A249" s="2226"/>
      <c r="B249" s="197" t="s">
        <v>698</v>
      </c>
      <c r="C249" s="2222">
        <f t="shared" si="60"/>
        <v>3868670</v>
      </c>
      <c r="D249" s="2222">
        <f t="shared" si="61"/>
        <v>3868670</v>
      </c>
      <c r="E249" s="2222">
        <f t="shared" si="62"/>
        <v>0</v>
      </c>
      <c r="F249" s="2222">
        <f t="shared" si="63"/>
        <v>3868670</v>
      </c>
      <c r="G249" s="2222">
        <f t="shared" si="64"/>
        <v>2022638.6844734133</v>
      </c>
      <c r="H249" s="2222">
        <f t="shared" si="65"/>
        <v>579683.63773227204</v>
      </c>
      <c r="I249" s="2222">
        <f t="shared" si="66"/>
        <v>1218881.1698648902</v>
      </c>
      <c r="J249" s="2222">
        <f t="shared" si="67"/>
        <v>0</v>
      </c>
      <c r="K249" s="2222">
        <f t="shared" si="68"/>
        <v>0</v>
      </c>
      <c r="L249" s="2222">
        <f t="shared" si="69"/>
        <v>0</v>
      </c>
      <c r="M249" s="2222">
        <f t="shared" si="70"/>
        <v>42264.018740195141</v>
      </c>
      <c r="N249" s="2222">
        <f t="shared" si="71"/>
        <v>2077.3461017305412</v>
      </c>
      <c r="O249" s="2222">
        <f t="shared" si="72"/>
        <v>3125.1430874986036</v>
      </c>
      <c r="P249" s="2222">
        <f t="shared" si="73"/>
        <v>0</v>
      </c>
      <c r="Q249" s="2222">
        <f t="shared" si="74"/>
        <v>0</v>
      </c>
      <c r="R249" s="2222">
        <f t="shared" si="75"/>
        <v>0</v>
      </c>
      <c r="S249" s="2222">
        <f t="shared" si="76"/>
        <v>0</v>
      </c>
      <c r="T249" s="2222">
        <f t="shared" si="77"/>
        <v>0</v>
      </c>
      <c r="U249" s="2222">
        <f t="shared" si="78"/>
        <v>0</v>
      </c>
      <c r="V249" s="2222">
        <f t="shared" si="79"/>
        <v>0</v>
      </c>
      <c r="W249" s="2222">
        <f t="shared" si="80"/>
        <v>0</v>
      </c>
      <c r="X249" s="2222">
        <f t="shared" si="81"/>
        <v>0</v>
      </c>
      <c r="Y249" s="2222">
        <f t="shared" si="82"/>
        <v>0</v>
      </c>
      <c r="Z249" s="2222">
        <f t="shared" si="83"/>
        <v>0</v>
      </c>
      <c r="AA249" s="2222">
        <f t="shared" si="84"/>
        <v>3868670</v>
      </c>
      <c r="AB249" s="2222">
        <f t="shared" si="85"/>
        <v>0</v>
      </c>
      <c r="AC249" s="2222">
        <f t="shared" si="86"/>
        <v>0</v>
      </c>
      <c r="AD249" s="2222">
        <f t="shared" si="87"/>
        <v>0</v>
      </c>
      <c r="AE249" s="2222">
        <f t="shared" si="88"/>
        <v>0</v>
      </c>
      <c r="AF249" s="2222">
        <f t="shared" si="89"/>
        <v>0</v>
      </c>
      <c r="AG249" s="2222">
        <f t="shared" si="90"/>
        <v>0</v>
      </c>
      <c r="AH249" s="2222">
        <f t="shared" si="91"/>
        <v>0</v>
      </c>
      <c r="AI249" s="2222">
        <f t="shared" si="92"/>
        <v>0</v>
      </c>
      <c r="AJ249" s="2222">
        <f t="shared" si="93"/>
        <v>0</v>
      </c>
      <c r="AK249" s="2222">
        <f t="shared" si="94"/>
        <v>0</v>
      </c>
      <c r="AL249" s="2222">
        <f t="shared" si="95"/>
        <v>0</v>
      </c>
      <c r="AM249" s="2222">
        <f t="shared" si="96"/>
        <v>0</v>
      </c>
      <c r="AN249" s="2222">
        <f t="shared" si="97"/>
        <v>0</v>
      </c>
      <c r="AO249" s="2222">
        <f t="shared" si="98"/>
        <v>0</v>
      </c>
      <c r="AP249" s="2222">
        <f t="shared" si="99"/>
        <v>0</v>
      </c>
      <c r="AQ249" s="2222">
        <f t="shared" si="100"/>
        <v>0</v>
      </c>
      <c r="AR249" s="2222">
        <f t="shared" si="101"/>
        <v>0</v>
      </c>
      <c r="AS249" s="2222">
        <f t="shared" si="102"/>
        <v>0</v>
      </c>
      <c r="AT249" s="2222">
        <f t="shared" si="103"/>
        <v>0</v>
      </c>
      <c r="AU249" s="2222">
        <f t="shared" si="104"/>
        <v>0</v>
      </c>
      <c r="AV249" s="2222">
        <f t="shared" si="105"/>
        <v>0</v>
      </c>
      <c r="AW249" s="2222">
        <f t="shared" si="106"/>
        <v>0</v>
      </c>
      <c r="AX249" s="2222">
        <f t="shared" si="107"/>
        <v>0</v>
      </c>
      <c r="AY249" s="2222">
        <f t="shared" si="108"/>
        <v>0</v>
      </c>
      <c r="AZ249" s="2222">
        <f t="shared" si="109"/>
        <v>0</v>
      </c>
      <c r="BA249" s="2222">
        <f t="shared" si="110"/>
        <v>0</v>
      </c>
      <c r="BB249" s="2222">
        <f t="shared" si="111"/>
        <v>0</v>
      </c>
      <c r="BC249" s="2222">
        <f t="shared" si="112"/>
        <v>0</v>
      </c>
      <c r="BD249" s="2222">
        <f t="shared" si="113"/>
        <v>0</v>
      </c>
      <c r="BE249" s="2222">
        <f t="shared" si="114"/>
        <v>0</v>
      </c>
      <c r="BF249" s="2222">
        <f t="shared" si="115"/>
        <v>0</v>
      </c>
      <c r="BG249" s="2222">
        <f t="shared" si="116"/>
        <v>0</v>
      </c>
      <c r="BH249" s="2222">
        <f t="shared" si="117"/>
        <v>0</v>
      </c>
      <c r="BI249" s="2222">
        <f t="shared" si="118"/>
        <v>0</v>
      </c>
      <c r="BJ249" s="2222">
        <f t="shared" si="119"/>
        <v>0</v>
      </c>
      <c r="BK249" s="2222">
        <f t="shared" si="120"/>
        <v>0</v>
      </c>
      <c r="BL249" s="2222">
        <f t="shared" si="121"/>
        <v>0</v>
      </c>
      <c r="BM249" s="2222">
        <f t="shared" si="122"/>
        <v>0</v>
      </c>
      <c r="BN249" s="2222">
        <f t="shared" si="123"/>
        <v>0</v>
      </c>
      <c r="BO249" s="2222">
        <f t="shared" si="124"/>
        <v>0</v>
      </c>
      <c r="BP249" s="2222">
        <f t="shared" si="125"/>
        <v>0</v>
      </c>
      <c r="BQ249" s="2222">
        <f t="shared" si="126"/>
        <v>0</v>
      </c>
      <c r="BR249" s="2222">
        <f t="shared" si="127"/>
        <v>0</v>
      </c>
      <c r="BS249" s="2222">
        <f t="shared" si="128"/>
        <v>0</v>
      </c>
      <c r="BT249" s="2222">
        <f t="shared" si="129"/>
        <v>0</v>
      </c>
      <c r="BU249" s="2222">
        <f t="shared" si="130"/>
        <v>0</v>
      </c>
      <c r="BV249" s="2222">
        <f t="shared" si="131"/>
        <v>0</v>
      </c>
      <c r="BW249" s="2222">
        <f t="shared" si="132"/>
        <v>0</v>
      </c>
      <c r="BX249" s="2222">
        <f t="shared" si="133"/>
        <v>0</v>
      </c>
      <c r="BY249" s="2222">
        <f t="shared" si="134"/>
        <v>0</v>
      </c>
      <c r="BZ249" s="2222">
        <f t="shared" si="135"/>
        <v>0</v>
      </c>
      <c r="CA249" s="2222">
        <f t="shared" si="136"/>
        <v>0</v>
      </c>
      <c r="CB249" s="2222">
        <f t="shared" si="137"/>
        <v>0</v>
      </c>
      <c r="CC249" s="2222">
        <f t="shared" si="138"/>
        <v>0</v>
      </c>
      <c r="CD249" s="2222">
        <f t="shared" si="139"/>
        <v>0</v>
      </c>
      <c r="CE249" s="2222">
        <f t="shared" si="140"/>
        <v>0</v>
      </c>
      <c r="CF249" s="2222">
        <f t="shared" si="141"/>
        <v>0</v>
      </c>
      <c r="CG249" s="2222">
        <f t="shared" si="142"/>
        <v>0</v>
      </c>
      <c r="CH249" s="2222">
        <f t="shared" si="143"/>
        <v>0</v>
      </c>
      <c r="CI249" s="2222">
        <f t="shared" si="144"/>
        <v>0</v>
      </c>
      <c r="CJ249" s="2222">
        <f t="shared" si="145"/>
        <v>0</v>
      </c>
      <c r="CK249" s="2222">
        <f t="shared" si="146"/>
        <v>0</v>
      </c>
      <c r="CL249" s="2222">
        <f t="shared" si="147"/>
        <v>0</v>
      </c>
      <c r="CM249" s="2223"/>
      <c r="CN249" s="2223"/>
      <c r="CO249" s="2223"/>
      <c r="CP249" s="1511"/>
      <c r="CQ249" s="1642"/>
      <c r="CR249" s="1511"/>
      <c r="CS249" s="1511"/>
      <c r="CT249" s="1511"/>
    </row>
    <row r="250" spans="1:98" ht="12.75" x14ac:dyDescent="0.2">
      <c r="A250" s="2221"/>
      <c r="B250" s="197" t="s">
        <v>1346</v>
      </c>
      <c r="C250" s="2222">
        <f t="shared" si="60"/>
        <v>-156800</v>
      </c>
      <c r="D250" s="2222">
        <f t="shared" si="61"/>
        <v>0</v>
      </c>
      <c r="E250" s="2222">
        <f t="shared" si="62"/>
        <v>0</v>
      </c>
      <c r="F250" s="2222">
        <f t="shared" si="63"/>
        <v>0</v>
      </c>
      <c r="G250" s="2222">
        <f t="shared" si="64"/>
        <v>0</v>
      </c>
      <c r="H250" s="2222">
        <f t="shared" si="65"/>
        <v>0</v>
      </c>
      <c r="I250" s="2222">
        <f t="shared" si="66"/>
        <v>0</v>
      </c>
      <c r="J250" s="2222">
        <f t="shared" si="67"/>
        <v>0</v>
      </c>
      <c r="K250" s="2222">
        <f t="shared" si="68"/>
        <v>0</v>
      </c>
      <c r="L250" s="2222">
        <f t="shared" si="69"/>
        <v>0</v>
      </c>
      <c r="M250" s="2222">
        <f t="shared" si="70"/>
        <v>0</v>
      </c>
      <c r="N250" s="2222">
        <f t="shared" si="71"/>
        <v>0</v>
      </c>
      <c r="O250" s="2222">
        <f t="shared" si="72"/>
        <v>0</v>
      </c>
      <c r="P250" s="2222">
        <f t="shared" si="73"/>
        <v>0</v>
      </c>
      <c r="Q250" s="2222">
        <f t="shared" si="74"/>
        <v>0</v>
      </c>
      <c r="R250" s="2222">
        <f t="shared" si="75"/>
        <v>0</v>
      </c>
      <c r="S250" s="2222">
        <f t="shared" si="76"/>
        <v>0</v>
      </c>
      <c r="T250" s="2222">
        <f t="shared" si="77"/>
        <v>0</v>
      </c>
      <c r="U250" s="2222">
        <f t="shared" si="78"/>
        <v>0</v>
      </c>
      <c r="V250" s="2222">
        <f t="shared" si="79"/>
        <v>0</v>
      </c>
      <c r="W250" s="2222">
        <f t="shared" si="80"/>
        <v>0</v>
      </c>
      <c r="X250" s="2222">
        <f t="shared" si="81"/>
        <v>0</v>
      </c>
      <c r="Y250" s="2222">
        <f t="shared" si="82"/>
        <v>0</v>
      </c>
      <c r="Z250" s="2222">
        <f t="shared" si="83"/>
        <v>0</v>
      </c>
      <c r="AA250" s="2222">
        <f t="shared" si="84"/>
        <v>0</v>
      </c>
      <c r="AB250" s="2222">
        <f t="shared" si="85"/>
        <v>0</v>
      </c>
      <c r="AC250" s="2222">
        <f t="shared" si="86"/>
        <v>0</v>
      </c>
      <c r="AD250" s="2222">
        <f t="shared" si="87"/>
        <v>0</v>
      </c>
      <c r="AE250" s="2222">
        <f t="shared" si="88"/>
        <v>0</v>
      </c>
      <c r="AF250" s="2222">
        <f t="shared" si="89"/>
        <v>0</v>
      </c>
      <c r="AG250" s="2222">
        <f t="shared" si="90"/>
        <v>0</v>
      </c>
      <c r="AH250" s="2222">
        <f t="shared" si="91"/>
        <v>0</v>
      </c>
      <c r="AI250" s="2222">
        <f t="shared" si="92"/>
        <v>0</v>
      </c>
      <c r="AJ250" s="2222">
        <f t="shared" si="93"/>
        <v>0</v>
      </c>
      <c r="AK250" s="2222">
        <f t="shared" si="94"/>
        <v>0</v>
      </c>
      <c r="AL250" s="2222">
        <f t="shared" si="95"/>
        <v>0</v>
      </c>
      <c r="AM250" s="2222">
        <f t="shared" si="96"/>
        <v>0</v>
      </c>
      <c r="AN250" s="2222">
        <f t="shared" si="97"/>
        <v>0</v>
      </c>
      <c r="AO250" s="2222">
        <f t="shared" si="98"/>
        <v>0</v>
      </c>
      <c r="AP250" s="2222">
        <f t="shared" si="99"/>
        <v>0</v>
      </c>
      <c r="AQ250" s="2222">
        <f t="shared" si="100"/>
        <v>0</v>
      </c>
      <c r="AR250" s="2222">
        <f t="shared" si="101"/>
        <v>0</v>
      </c>
      <c r="AS250" s="2222">
        <f t="shared" si="102"/>
        <v>0</v>
      </c>
      <c r="AT250" s="2222">
        <f t="shared" si="103"/>
        <v>0</v>
      </c>
      <c r="AU250" s="2222">
        <f t="shared" si="104"/>
        <v>0</v>
      </c>
      <c r="AV250" s="2222">
        <f t="shared" si="105"/>
        <v>0</v>
      </c>
      <c r="AW250" s="2222">
        <f t="shared" si="106"/>
        <v>-110682.16816441552</v>
      </c>
      <c r="AX250" s="2222">
        <f t="shared" si="107"/>
        <v>-22436.54958783949</v>
      </c>
      <c r="AY250" s="2222">
        <f t="shared" si="108"/>
        <v>-23505.555994673479</v>
      </c>
      <c r="AZ250" s="2222">
        <f t="shared" si="109"/>
        <v>0</v>
      </c>
      <c r="BA250" s="2222">
        <f t="shared" si="110"/>
        <v>0</v>
      </c>
      <c r="BB250" s="2222">
        <f t="shared" si="111"/>
        <v>0</v>
      </c>
      <c r="BC250" s="2222">
        <f t="shared" si="112"/>
        <v>-25.008823915987456</v>
      </c>
      <c r="BD250" s="2222">
        <f t="shared" si="113"/>
        <v>-99.833936373160881</v>
      </c>
      <c r="BE250" s="2222">
        <f t="shared" si="114"/>
        <v>-50.883492782367398</v>
      </c>
      <c r="BF250" s="2222">
        <f t="shared" si="115"/>
        <v>0</v>
      </c>
      <c r="BG250" s="2222">
        <f t="shared" si="116"/>
        <v>0</v>
      </c>
      <c r="BH250" s="2222">
        <f t="shared" si="117"/>
        <v>0</v>
      </c>
      <c r="BI250" s="2222">
        <f t="shared" si="118"/>
        <v>0</v>
      </c>
      <c r="BJ250" s="2222">
        <f t="shared" si="119"/>
        <v>0</v>
      </c>
      <c r="BK250" s="2222">
        <f t="shared" si="120"/>
        <v>0</v>
      </c>
      <c r="BL250" s="2222">
        <f t="shared" si="121"/>
        <v>0</v>
      </c>
      <c r="BM250" s="2222">
        <f t="shared" si="122"/>
        <v>0</v>
      </c>
      <c r="BN250" s="2222">
        <f t="shared" si="123"/>
        <v>0</v>
      </c>
      <c r="BO250" s="2222">
        <f t="shared" si="124"/>
        <v>0</v>
      </c>
      <c r="BP250" s="2222">
        <f t="shared" si="125"/>
        <v>0</v>
      </c>
      <c r="BQ250" s="2222">
        <f t="shared" si="126"/>
        <v>-156800</v>
      </c>
      <c r="BR250" s="2222">
        <f t="shared" si="127"/>
        <v>0</v>
      </c>
      <c r="BS250" s="2222">
        <f t="shared" si="128"/>
        <v>0</v>
      </c>
      <c r="BT250" s="2222">
        <f t="shared" si="129"/>
        <v>0</v>
      </c>
      <c r="BU250" s="2222">
        <f t="shared" si="130"/>
        <v>0</v>
      </c>
      <c r="BV250" s="2222">
        <f t="shared" si="131"/>
        <v>0</v>
      </c>
      <c r="BW250" s="2222">
        <f t="shared" si="132"/>
        <v>0</v>
      </c>
      <c r="BX250" s="2222">
        <f t="shared" si="133"/>
        <v>0</v>
      </c>
      <c r="BY250" s="2222">
        <f t="shared" si="134"/>
        <v>0</v>
      </c>
      <c r="BZ250" s="2222">
        <f t="shared" si="135"/>
        <v>0</v>
      </c>
      <c r="CA250" s="2222">
        <f t="shared" si="136"/>
        <v>0</v>
      </c>
      <c r="CB250" s="2222">
        <f t="shared" si="137"/>
        <v>0</v>
      </c>
      <c r="CC250" s="2222">
        <f t="shared" si="138"/>
        <v>0</v>
      </c>
      <c r="CD250" s="2222">
        <f t="shared" si="139"/>
        <v>0</v>
      </c>
      <c r="CE250" s="2222">
        <f t="shared" si="140"/>
        <v>0</v>
      </c>
      <c r="CF250" s="2222">
        <f t="shared" si="141"/>
        <v>0</v>
      </c>
      <c r="CG250" s="2222">
        <f t="shared" si="142"/>
        <v>0</v>
      </c>
      <c r="CH250" s="2222">
        <f t="shared" si="143"/>
        <v>0</v>
      </c>
      <c r="CI250" s="2222">
        <f t="shared" si="144"/>
        <v>0</v>
      </c>
      <c r="CJ250" s="2222">
        <f t="shared" si="145"/>
        <v>0</v>
      </c>
      <c r="CK250" s="2222">
        <f t="shared" si="146"/>
        <v>0</v>
      </c>
      <c r="CL250" s="2222">
        <f t="shared" si="147"/>
        <v>0</v>
      </c>
      <c r="CM250" s="2223"/>
      <c r="CN250" s="2223"/>
      <c r="CO250" s="2223"/>
      <c r="CP250" s="1511"/>
      <c r="CQ250" s="1642"/>
      <c r="CR250" s="1511"/>
      <c r="CS250" s="1511"/>
      <c r="CT250" s="1511"/>
    </row>
    <row r="251" spans="1:98" ht="12.75" x14ac:dyDescent="0.2">
      <c r="A251" s="2221"/>
      <c r="B251" s="197" t="s">
        <v>1059</v>
      </c>
      <c r="C251" s="2222">
        <f t="shared" si="60"/>
        <v>31187118.965</v>
      </c>
      <c r="D251" s="2222">
        <f t="shared" si="61"/>
        <v>21830983.2755</v>
      </c>
      <c r="E251" s="2222">
        <f t="shared" si="62"/>
        <v>9356135.6895000003</v>
      </c>
      <c r="F251" s="2222">
        <f t="shared" si="63"/>
        <v>31187118.965</v>
      </c>
      <c r="G251" s="2222">
        <f t="shared" si="64"/>
        <v>10526710.172721921</v>
      </c>
      <c r="H251" s="2222">
        <f t="shared" si="65"/>
        <v>4319885.9574908298</v>
      </c>
      <c r="I251" s="2222">
        <f t="shared" si="66"/>
        <v>6766695.764199446</v>
      </c>
      <c r="J251" s="2222">
        <f t="shared" si="67"/>
        <v>0</v>
      </c>
      <c r="K251" s="2222">
        <f t="shared" si="68"/>
        <v>0</v>
      </c>
      <c r="L251" s="2222">
        <f t="shared" si="69"/>
        <v>0</v>
      </c>
      <c r="M251" s="2222">
        <f t="shared" si="70"/>
        <v>215510.73728132868</v>
      </c>
      <c r="N251" s="2222">
        <f t="shared" si="71"/>
        <v>0</v>
      </c>
      <c r="O251" s="2222">
        <f t="shared" si="72"/>
        <v>2180.6438064702616</v>
      </c>
      <c r="P251" s="2222">
        <f t="shared" si="73"/>
        <v>0</v>
      </c>
      <c r="Q251" s="2222">
        <f t="shared" si="74"/>
        <v>0</v>
      </c>
      <c r="R251" s="2222">
        <f t="shared" si="75"/>
        <v>0</v>
      </c>
      <c r="S251" s="2222">
        <f t="shared" si="76"/>
        <v>0</v>
      </c>
      <c r="T251" s="2222">
        <f t="shared" si="77"/>
        <v>0</v>
      </c>
      <c r="U251" s="2222">
        <f t="shared" si="78"/>
        <v>0</v>
      </c>
      <c r="V251" s="2222">
        <f t="shared" si="79"/>
        <v>0</v>
      </c>
      <c r="W251" s="2222">
        <f t="shared" si="80"/>
        <v>0</v>
      </c>
      <c r="X251" s="2222">
        <f t="shared" si="81"/>
        <v>0</v>
      </c>
      <c r="Y251" s="2222">
        <f t="shared" si="82"/>
        <v>0</v>
      </c>
      <c r="Z251" s="2222">
        <f t="shared" si="83"/>
        <v>0</v>
      </c>
      <c r="AA251" s="2222">
        <f t="shared" si="84"/>
        <v>21830983.275499996</v>
      </c>
      <c r="AB251" s="2222">
        <f t="shared" si="85"/>
        <v>8182523.7880885135</v>
      </c>
      <c r="AC251" s="2222">
        <f t="shared" si="86"/>
        <v>795842.04371984012</v>
      </c>
      <c r="AD251" s="2222">
        <f t="shared" si="87"/>
        <v>87098.592767621987</v>
      </c>
      <c r="AE251" s="2222">
        <f t="shared" si="88"/>
        <v>0</v>
      </c>
      <c r="AF251" s="2222">
        <f t="shared" si="89"/>
        <v>0</v>
      </c>
      <c r="AG251" s="2222">
        <f t="shared" si="90"/>
        <v>0</v>
      </c>
      <c r="AH251" s="2222">
        <f t="shared" si="91"/>
        <v>167518.78843995879</v>
      </c>
      <c r="AI251" s="2222">
        <f t="shared" si="92"/>
        <v>68312.621778527042</v>
      </c>
      <c r="AJ251" s="2222">
        <f t="shared" si="93"/>
        <v>54839.854705539765</v>
      </c>
      <c r="AK251" s="2222">
        <f t="shared" si="94"/>
        <v>0</v>
      </c>
      <c r="AL251" s="2222">
        <f t="shared" si="95"/>
        <v>0</v>
      </c>
      <c r="AM251" s="2222">
        <f t="shared" si="96"/>
        <v>0</v>
      </c>
      <c r="AN251" s="2222">
        <f t="shared" si="97"/>
        <v>0</v>
      </c>
      <c r="AO251" s="2222">
        <f t="shared" si="98"/>
        <v>0</v>
      </c>
      <c r="AP251" s="2222">
        <f t="shared" si="99"/>
        <v>0</v>
      </c>
      <c r="AQ251" s="2222">
        <f t="shared" si="100"/>
        <v>0</v>
      </c>
      <c r="AR251" s="2222">
        <f t="shared" si="101"/>
        <v>0</v>
      </c>
      <c r="AS251" s="2222">
        <f t="shared" si="102"/>
        <v>0</v>
      </c>
      <c r="AT251" s="2222">
        <f t="shared" si="103"/>
        <v>0</v>
      </c>
      <c r="AU251" s="2222">
        <f t="shared" si="104"/>
        <v>0</v>
      </c>
      <c r="AV251" s="2222">
        <f t="shared" si="105"/>
        <v>9356135.6895000022</v>
      </c>
      <c r="AW251" s="2222">
        <f t="shared" si="106"/>
        <v>0</v>
      </c>
      <c r="AX251" s="2222">
        <f t="shared" si="107"/>
        <v>0</v>
      </c>
      <c r="AY251" s="2222">
        <f t="shared" si="108"/>
        <v>0</v>
      </c>
      <c r="AZ251" s="2222">
        <f t="shared" si="109"/>
        <v>0</v>
      </c>
      <c r="BA251" s="2222">
        <f t="shared" si="110"/>
        <v>0</v>
      </c>
      <c r="BB251" s="2222">
        <f t="shared" si="111"/>
        <v>0</v>
      </c>
      <c r="BC251" s="2222">
        <f t="shared" si="112"/>
        <v>0</v>
      </c>
      <c r="BD251" s="2222">
        <f t="shared" si="113"/>
        <v>0</v>
      </c>
      <c r="BE251" s="2222">
        <f t="shared" si="114"/>
        <v>0</v>
      </c>
      <c r="BF251" s="2222">
        <f t="shared" si="115"/>
        <v>0</v>
      </c>
      <c r="BG251" s="2222">
        <f t="shared" si="116"/>
        <v>0</v>
      </c>
      <c r="BH251" s="2222">
        <f t="shared" si="117"/>
        <v>0</v>
      </c>
      <c r="BI251" s="2222">
        <f t="shared" si="118"/>
        <v>0</v>
      </c>
      <c r="BJ251" s="2222">
        <f t="shared" si="119"/>
        <v>0</v>
      </c>
      <c r="BK251" s="2222">
        <f t="shared" si="120"/>
        <v>0</v>
      </c>
      <c r="BL251" s="2222">
        <f t="shared" si="121"/>
        <v>0</v>
      </c>
      <c r="BM251" s="2222">
        <f t="shared" si="122"/>
        <v>0</v>
      </c>
      <c r="BN251" s="2222">
        <f t="shared" si="123"/>
        <v>0</v>
      </c>
      <c r="BO251" s="2222">
        <f t="shared" si="124"/>
        <v>0</v>
      </c>
      <c r="BP251" s="2222">
        <f t="shared" si="125"/>
        <v>0</v>
      </c>
      <c r="BQ251" s="2222">
        <f t="shared" si="126"/>
        <v>0</v>
      </c>
      <c r="BR251" s="2222">
        <f t="shared" si="127"/>
        <v>0</v>
      </c>
      <c r="BS251" s="2222">
        <f t="shared" si="128"/>
        <v>0</v>
      </c>
      <c r="BT251" s="2222">
        <f t="shared" si="129"/>
        <v>0</v>
      </c>
      <c r="BU251" s="2222">
        <f t="shared" si="130"/>
        <v>0</v>
      </c>
      <c r="BV251" s="2222">
        <f t="shared" si="131"/>
        <v>0</v>
      </c>
      <c r="BW251" s="2222">
        <f t="shared" si="132"/>
        <v>0</v>
      </c>
      <c r="BX251" s="2222">
        <f t="shared" si="133"/>
        <v>0</v>
      </c>
      <c r="BY251" s="2222">
        <f t="shared" si="134"/>
        <v>0</v>
      </c>
      <c r="BZ251" s="2222">
        <f t="shared" si="135"/>
        <v>0</v>
      </c>
      <c r="CA251" s="2222">
        <f t="shared" si="136"/>
        <v>0</v>
      </c>
      <c r="CB251" s="2222">
        <f t="shared" si="137"/>
        <v>0</v>
      </c>
      <c r="CC251" s="2222">
        <f t="shared" si="138"/>
        <v>0</v>
      </c>
      <c r="CD251" s="2222">
        <f t="shared" si="139"/>
        <v>0</v>
      </c>
      <c r="CE251" s="2222">
        <f t="shared" si="140"/>
        <v>0</v>
      </c>
      <c r="CF251" s="2222">
        <f t="shared" si="141"/>
        <v>0</v>
      </c>
      <c r="CG251" s="2222">
        <f t="shared" si="142"/>
        <v>0</v>
      </c>
      <c r="CH251" s="2222">
        <f t="shared" si="143"/>
        <v>0</v>
      </c>
      <c r="CI251" s="2222">
        <f t="shared" si="144"/>
        <v>0</v>
      </c>
      <c r="CJ251" s="2222">
        <f t="shared" si="145"/>
        <v>0</v>
      </c>
      <c r="CK251" s="2222">
        <f t="shared" si="146"/>
        <v>0</v>
      </c>
      <c r="CL251" s="2222">
        <f t="shared" si="147"/>
        <v>0</v>
      </c>
      <c r="CM251" s="2223"/>
      <c r="CN251" s="2223"/>
      <c r="CO251" s="2223"/>
      <c r="CP251" s="1511"/>
      <c r="CQ251" s="1642"/>
      <c r="CR251" s="1511"/>
      <c r="CS251" s="1511"/>
      <c r="CT251" s="1511"/>
    </row>
    <row r="252" spans="1:98" ht="12.75" x14ac:dyDescent="0.2">
      <c r="A252" s="2221"/>
      <c r="B252" s="197" t="s">
        <v>1186</v>
      </c>
      <c r="C252" s="2222">
        <f t="shared" si="60"/>
        <v>-2047426.8216807812</v>
      </c>
      <c r="D252" s="2222">
        <f t="shared" si="61"/>
        <v>0</v>
      </c>
      <c r="E252" s="2222">
        <f t="shared" si="62"/>
        <v>0</v>
      </c>
      <c r="F252" s="2222">
        <f t="shared" si="63"/>
        <v>0</v>
      </c>
      <c r="G252" s="2222">
        <f t="shared" si="64"/>
        <v>0</v>
      </c>
      <c r="H252" s="2222">
        <f t="shared" si="65"/>
        <v>0</v>
      </c>
      <c r="I252" s="2222">
        <f t="shared" si="66"/>
        <v>0</v>
      </c>
      <c r="J252" s="2222">
        <f t="shared" si="67"/>
        <v>0</v>
      </c>
      <c r="K252" s="2222">
        <f t="shared" si="68"/>
        <v>0</v>
      </c>
      <c r="L252" s="2222">
        <f t="shared" si="69"/>
        <v>0</v>
      </c>
      <c r="M252" s="2222">
        <f t="shared" si="70"/>
        <v>0</v>
      </c>
      <c r="N252" s="2222">
        <f t="shared" si="71"/>
        <v>0</v>
      </c>
      <c r="O252" s="2222">
        <f t="shared" si="72"/>
        <v>0</v>
      </c>
      <c r="P252" s="2222">
        <f t="shared" si="73"/>
        <v>0</v>
      </c>
      <c r="Q252" s="2222">
        <f t="shared" si="74"/>
        <v>0</v>
      </c>
      <c r="R252" s="2222">
        <f t="shared" si="75"/>
        <v>0</v>
      </c>
      <c r="S252" s="2222">
        <f t="shared" si="76"/>
        <v>0</v>
      </c>
      <c r="T252" s="2222">
        <f t="shared" si="77"/>
        <v>0</v>
      </c>
      <c r="U252" s="2222">
        <f t="shared" si="78"/>
        <v>0</v>
      </c>
      <c r="V252" s="2222">
        <f t="shared" si="79"/>
        <v>0</v>
      </c>
      <c r="W252" s="2222">
        <f t="shared" si="80"/>
        <v>0</v>
      </c>
      <c r="X252" s="2222">
        <f t="shared" si="81"/>
        <v>0</v>
      </c>
      <c r="Y252" s="2222">
        <f t="shared" si="82"/>
        <v>0</v>
      </c>
      <c r="Z252" s="2222">
        <f t="shared" si="83"/>
        <v>0</v>
      </c>
      <c r="AA252" s="2222">
        <f t="shared" si="84"/>
        <v>0</v>
      </c>
      <c r="AB252" s="2222">
        <f t="shared" si="85"/>
        <v>0</v>
      </c>
      <c r="AC252" s="2222">
        <f t="shared" si="86"/>
        <v>0</v>
      </c>
      <c r="AD252" s="2222">
        <f t="shared" si="87"/>
        <v>0</v>
      </c>
      <c r="AE252" s="2222">
        <f t="shared" si="88"/>
        <v>0</v>
      </c>
      <c r="AF252" s="2222">
        <f t="shared" si="89"/>
        <v>0</v>
      </c>
      <c r="AG252" s="2222">
        <f t="shared" si="90"/>
        <v>0</v>
      </c>
      <c r="AH252" s="2222">
        <f t="shared" si="91"/>
        <v>0</v>
      </c>
      <c r="AI252" s="2222">
        <f t="shared" si="92"/>
        <v>0</v>
      </c>
      <c r="AJ252" s="2222">
        <f t="shared" si="93"/>
        <v>0</v>
      </c>
      <c r="AK252" s="2222">
        <f t="shared" si="94"/>
        <v>0</v>
      </c>
      <c r="AL252" s="2222">
        <f t="shared" si="95"/>
        <v>0</v>
      </c>
      <c r="AM252" s="2222">
        <f t="shared" si="96"/>
        <v>0</v>
      </c>
      <c r="AN252" s="2222">
        <f t="shared" si="97"/>
        <v>0</v>
      </c>
      <c r="AO252" s="2222">
        <f t="shared" si="98"/>
        <v>0</v>
      </c>
      <c r="AP252" s="2222">
        <f t="shared" si="99"/>
        <v>0</v>
      </c>
      <c r="AQ252" s="2222">
        <f t="shared" si="100"/>
        <v>0</v>
      </c>
      <c r="AR252" s="2222">
        <f t="shared" si="101"/>
        <v>0</v>
      </c>
      <c r="AS252" s="2222">
        <f t="shared" si="102"/>
        <v>0</v>
      </c>
      <c r="AT252" s="2222">
        <f t="shared" si="103"/>
        <v>0</v>
      </c>
      <c r="AU252" s="2222">
        <f t="shared" si="104"/>
        <v>0</v>
      </c>
      <c r="AV252" s="2222">
        <f t="shared" si="105"/>
        <v>0</v>
      </c>
      <c r="AW252" s="2222">
        <f t="shared" si="106"/>
        <v>-2811362.1865974152</v>
      </c>
      <c r="AX252" s="2222">
        <f t="shared" si="107"/>
        <v>-658776.24002466688</v>
      </c>
      <c r="AY252" s="2222">
        <f t="shared" si="108"/>
        <v>-1037492.477271586</v>
      </c>
      <c r="AZ252" s="2222">
        <f t="shared" si="109"/>
        <v>0</v>
      </c>
      <c r="BA252" s="2222">
        <f t="shared" si="110"/>
        <v>0</v>
      </c>
      <c r="BB252" s="2222">
        <f t="shared" si="111"/>
        <v>0</v>
      </c>
      <c r="BC252" s="2222">
        <f t="shared" si="112"/>
        <v>-67134.854832726531</v>
      </c>
      <c r="BD252" s="2222">
        <f t="shared" si="113"/>
        <v>-8689.6680834829294</v>
      </c>
      <c r="BE252" s="2222">
        <f t="shared" si="114"/>
        <v>-7244.031033581914</v>
      </c>
      <c r="BF252" s="2222">
        <f t="shared" si="115"/>
        <v>0</v>
      </c>
      <c r="BG252" s="2222">
        <f t="shared" si="116"/>
        <v>0</v>
      </c>
      <c r="BH252" s="2222">
        <f t="shared" si="117"/>
        <v>0</v>
      </c>
      <c r="BI252" s="2222">
        <f t="shared" si="118"/>
        <v>0</v>
      </c>
      <c r="BJ252" s="2222">
        <f t="shared" si="119"/>
        <v>0</v>
      </c>
      <c r="BK252" s="2222">
        <f t="shared" si="120"/>
        <v>0</v>
      </c>
      <c r="BL252" s="2222">
        <f t="shared" si="121"/>
        <v>0</v>
      </c>
      <c r="BM252" s="2222">
        <f t="shared" si="122"/>
        <v>0</v>
      </c>
      <c r="BN252" s="2222">
        <f t="shared" si="123"/>
        <v>0</v>
      </c>
      <c r="BO252" s="2222">
        <f t="shared" si="124"/>
        <v>0</v>
      </c>
      <c r="BP252" s="2222">
        <f t="shared" si="125"/>
        <v>0</v>
      </c>
      <c r="BQ252" s="2222">
        <f t="shared" si="126"/>
        <v>-4590699.4578434592</v>
      </c>
      <c r="BR252" s="2222">
        <f t="shared" si="127"/>
        <v>1579787.6024258928</v>
      </c>
      <c r="BS252" s="2222">
        <f t="shared" si="128"/>
        <v>360181.27564247808</v>
      </c>
      <c r="BT252" s="2222">
        <f t="shared" si="129"/>
        <v>559763.95772895881</v>
      </c>
      <c r="BU252" s="2222">
        <f t="shared" si="130"/>
        <v>0</v>
      </c>
      <c r="BV252" s="2222">
        <f t="shared" si="131"/>
        <v>0</v>
      </c>
      <c r="BW252" s="2222">
        <f t="shared" si="132"/>
        <v>0</v>
      </c>
      <c r="BX252" s="2222">
        <f t="shared" si="133"/>
        <v>35567.867415527784</v>
      </c>
      <c r="BY252" s="2222">
        <f t="shared" si="134"/>
        <v>4332.807638937822</v>
      </c>
      <c r="BZ252" s="2222">
        <f t="shared" si="135"/>
        <v>3639.1253108836627</v>
      </c>
      <c r="CA252" s="2222">
        <f t="shared" si="136"/>
        <v>0</v>
      </c>
      <c r="CB252" s="2222">
        <f t="shared" si="137"/>
        <v>0</v>
      </c>
      <c r="CC252" s="2222">
        <f t="shared" si="138"/>
        <v>0</v>
      </c>
      <c r="CD252" s="2222">
        <f t="shared" si="139"/>
        <v>0</v>
      </c>
      <c r="CE252" s="2222">
        <f t="shared" si="140"/>
        <v>0</v>
      </c>
      <c r="CF252" s="2222">
        <f t="shared" si="141"/>
        <v>0</v>
      </c>
      <c r="CG252" s="2222">
        <f t="shared" si="142"/>
        <v>0</v>
      </c>
      <c r="CH252" s="2222">
        <f t="shared" si="143"/>
        <v>0</v>
      </c>
      <c r="CI252" s="2222">
        <f t="shared" si="144"/>
        <v>0</v>
      </c>
      <c r="CJ252" s="2222">
        <f t="shared" si="145"/>
        <v>0</v>
      </c>
      <c r="CK252" s="2222">
        <f t="shared" si="146"/>
        <v>0</v>
      </c>
      <c r="CL252" s="2222">
        <f t="shared" si="147"/>
        <v>2543272.6361626792</v>
      </c>
      <c r="CM252" s="2223"/>
      <c r="CN252" s="2223"/>
      <c r="CO252" s="2223"/>
      <c r="CP252" s="1511"/>
      <c r="CQ252" s="1642"/>
      <c r="CR252" s="1511"/>
      <c r="CS252" s="1511"/>
      <c r="CT252" s="1511"/>
    </row>
    <row r="253" spans="1:98" ht="12.75" x14ac:dyDescent="0.2">
      <c r="A253" s="2221"/>
      <c r="B253" s="197" t="s">
        <v>5</v>
      </c>
      <c r="C253" s="2222">
        <f t="shared" si="60"/>
        <v>31772129.550000001</v>
      </c>
      <c r="D253" s="2222">
        <f t="shared" si="61"/>
        <v>0</v>
      </c>
      <c r="E253" s="2222">
        <f t="shared" si="62"/>
        <v>0</v>
      </c>
      <c r="F253" s="2222">
        <f t="shared" si="63"/>
        <v>0</v>
      </c>
      <c r="G253" s="2222">
        <f t="shared" si="64"/>
        <v>0</v>
      </c>
      <c r="H253" s="2222">
        <f t="shared" si="65"/>
        <v>0</v>
      </c>
      <c r="I253" s="2222">
        <f t="shared" si="66"/>
        <v>0</v>
      </c>
      <c r="J253" s="2222">
        <f t="shared" si="67"/>
        <v>0</v>
      </c>
      <c r="K253" s="2222">
        <f t="shared" si="68"/>
        <v>0</v>
      </c>
      <c r="L253" s="2222">
        <f t="shared" si="69"/>
        <v>0</v>
      </c>
      <c r="M253" s="2222">
        <f t="shared" si="70"/>
        <v>0</v>
      </c>
      <c r="N253" s="2222">
        <f t="shared" si="71"/>
        <v>0</v>
      </c>
      <c r="O253" s="2222">
        <f t="shared" si="72"/>
        <v>0</v>
      </c>
      <c r="P253" s="2222">
        <f t="shared" si="73"/>
        <v>0</v>
      </c>
      <c r="Q253" s="2222">
        <f t="shared" si="74"/>
        <v>0</v>
      </c>
      <c r="R253" s="2222">
        <f t="shared" si="75"/>
        <v>0</v>
      </c>
      <c r="S253" s="2222">
        <f t="shared" si="76"/>
        <v>0</v>
      </c>
      <c r="T253" s="2222">
        <f t="shared" si="77"/>
        <v>0</v>
      </c>
      <c r="U253" s="2222">
        <f t="shared" si="78"/>
        <v>0</v>
      </c>
      <c r="V253" s="2222">
        <f t="shared" si="79"/>
        <v>0</v>
      </c>
      <c r="W253" s="2222">
        <f t="shared" si="80"/>
        <v>0</v>
      </c>
      <c r="X253" s="2222">
        <f t="shared" si="81"/>
        <v>0</v>
      </c>
      <c r="Y253" s="2222">
        <f t="shared" si="82"/>
        <v>0</v>
      </c>
      <c r="Z253" s="2222">
        <f t="shared" si="83"/>
        <v>0</v>
      </c>
      <c r="AA253" s="2222">
        <f t="shared" si="84"/>
        <v>0</v>
      </c>
      <c r="AB253" s="2222">
        <f t="shared" si="85"/>
        <v>0</v>
      </c>
      <c r="AC253" s="2222">
        <f t="shared" si="86"/>
        <v>0</v>
      </c>
      <c r="AD253" s="2222">
        <f t="shared" si="87"/>
        <v>0</v>
      </c>
      <c r="AE253" s="2222">
        <f t="shared" si="88"/>
        <v>0</v>
      </c>
      <c r="AF253" s="2222">
        <f t="shared" si="89"/>
        <v>0</v>
      </c>
      <c r="AG253" s="2222">
        <f t="shared" si="90"/>
        <v>0</v>
      </c>
      <c r="AH253" s="2222">
        <f t="shared" si="91"/>
        <v>0</v>
      </c>
      <c r="AI253" s="2222">
        <f t="shared" si="92"/>
        <v>0</v>
      </c>
      <c r="AJ253" s="2222">
        <f t="shared" si="93"/>
        <v>0</v>
      </c>
      <c r="AK253" s="2222">
        <f t="shared" si="94"/>
        <v>0</v>
      </c>
      <c r="AL253" s="2222">
        <f t="shared" si="95"/>
        <v>0</v>
      </c>
      <c r="AM253" s="2222">
        <f t="shared" si="96"/>
        <v>0</v>
      </c>
      <c r="AN253" s="2222">
        <f t="shared" si="97"/>
        <v>0</v>
      </c>
      <c r="AO253" s="2222">
        <f t="shared" si="98"/>
        <v>0</v>
      </c>
      <c r="AP253" s="2222">
        <f t="shared" si="99"/>
        <v>0</v>
      </c>
      <c r="AQ253" s="2222">
        <f t="shared" si="100"/>
        <v>0</v>
      </c>
      <c r="AR253" s="2222">
        <f t="shared" si="101"/>
        <v>0</v>
      </c>
      <c r="AS253" s="2222">
        <f t="shared" si="102"/>
        <v>0</v>
      </c>
      <c r="AT253" s="2222">
        <f t="shared" si="103"/>
        <v>0</v>
      </c>
      <c r="AU253" s="2222">
        <f t="shared" si="104"/>
        <v>0</v>
      </c>
      <c r="AV253" s="2222">
        <f t="shared" si="105"/>
        <v>0</v>
      </c>
      <c r="AW253" s="2222">
        <f t="shared" si="106"/>
        <v>0</v>
      </c>
      <c r="AX253" s="2222">
        <f t="shared" si="107"/>
        <v>0</v>
      </c>
      <c r="AY253" s="2222">
        <f t="shared" si="108"/>
        <v>0</v>
      </c>
      <c r="AZ253" s="2222">
        <f t="shared" si="109"/>
        <v>0</v>
      </c>
      <c r="BA253" s="2222">
        <f t="shared" si="110"/>
        <v>0</v>
      </c>
      <c r="BB253" s="2222">
        <f t="shared" si="111"/>
        <v>0</v>
      </c>
      <c r="BC253" s="2222">
        <f t="shared" si="112"/>
        <v>0</v>
      </c>
      <c r="BD253" s="2222">
        <f t="shared" si="113"/>
        <v>0</v>
      </c>
      <c r="BE253" s="2222">
        <f t="shared" si="114"/>
        <v>0</v>
      </c>
      <c r="BF253" s="2222">
        <f t="shared" si="115"/>
        <v>0</v>
      </c>
      <c r="BG253" s="2222">
        <f t="shared" si="116"/>
        <v>0</v>
      </c>
      <c r="BH253" s="2222">
        <f t="shared" si="117"/>
        <v>0</v>
      </c>
      <c r="BI253" s="2222">
        <f t="shared" si="118"/>
        <v>0</v>
      </c>
      <c r="BJ253" s="2222">
        <f t="shared" si="119"/>
        <v>0</v>
      </c>
      <c r="BK253" s="2222">
        <f t="shared" si="120"/>
        <v>0</v>
      </c>
      <c r="BL253" s="2222">
        <f t="shared" si="121"/>
        <v>0</v>
      </c>
      <c r="BM253" s="2222">
        <f t="shared" si="122"/>
        <v>0</v>
      </c>
      <c r="BN253" s="2222">
        <f t="shared" si="123"/>
        <v>0</v>
      </c>
      <c r="BO253" s="2222">
        <f t="shared" si="124"/>
        <v>0</v>
      </c>
      <c r="BP253" s="2222">
        <f t="shared" si="125"/>
        <v>0</v>
      </c>
      <c r="BQ253" s="2222">
        <f t="shared" si="126"/>
        <v>0</v>
      </c>
      <c r="BR253" s="2222">
        <f t="shared" si="127"/>
        <v>19656637.393862776</v>
      </c>
      <c r="BS253" s="2222">
        <f t="shared" si="128"/>
        <v>4521483.9866650971</v>
      </c>
      <c r="BT253" s="2222">
        <f t="shared" si="129"/>
        <v>7031555.1209278991</v>
      </c>
      <c r="BU253" s="2222">
        <f t="shared" si="130"/>
        <v>0</v>
      </c>
      <c r="BV253" s="2222">
        <f t="shared" si="131"/>
        <v>0</v>
      </c>
      <c r="BW253" s="2222">
        <f t="shared" si="132"/>
        <v>0</v>
      </c>
      <c r="BX253" s="2222">
        <f t="shared" si="133"/>
        <v>460228.79467567947</v>
      </c>
      <c r="BY253" s="2222">
        <f t="shared" si="134"/>
        <v>55569.914814729316</v>
      </c>
      <c r="BZ253" s="2222">
        <f t="shared" si="135"/>
        <v>46654.339053815791</v>
      </c>
      <c r="CA253" s="2222">
        <f t="shared" si="136"/>
        <v>0</v>
      </c>
      <c r="CB253" s="2222">
        <f t="shared" si="137"/>
        <v>0</v>
      </c>
      <c r="CC253" s="2222">
        <f t="shared" si="138"/>
        <v>0</v>
      </c>
      <c r="CD253" s="2222">
        <f t="shared" si="139"/>
        <v>0</v>
      </c>
      <c r="CE253" s="2222">
        <f t="shared" si="140"/>
        <v>0</v>
      </c>
      <c r="CF253" s="2222">
        <f t="shared" si="141"/>
        <v>0</v>
      </c>
      <c r="CG253" s="2222">
        <f t="shared" si="142"/>
        <v>0</v>
      </c>
      <c r="CH253" s="2222">
        <f t="shared" si="143"/>
        <v>0</v>
      </c>
      <c r="CI253" s="2222">
        <f t="shared" si="144"/>
        <v>0</v>
      </c>
      <c r="CJ253" s="2222">
        <f t="shared" si="145"/>
        <v>0</v>
      </c>
      <c r="CK253" s="2222">
        <f t="shared" si="146"/>
        <v>0</v>
      </c>
      <c r="CL253" s="2222">
        <f t="shared" si="147"/>
        <v>31772129.550000001</v>
      </c>
      <c r="CM253" s="2223"/>
      <c r="CN253" s="2223"/>
      <c r="CO253" s="2223"/>
      <c r="CP253" s="1511"/>
      <c r="CQ253" s="1642"/>
      <c r="CR253" s="1511"/>
      <c r="CS253" s="1511"/>
      <c r="CT253" s="1511"/>
    </row>
    <row r="254" spans="1:98" ht="12.75" x14ac:dyDescent="0.2">
      <c r="A254" s="2221"/>
      <c r="B254" s="197" t="s">
        <v>1082</v>
      </c>
      <c r="C254" s="2222">
        <f t="shared" si="60"/>
        <v>4988327.4800000004</v>
      </c>
      <c r="D254" s="2222">
        <f t="shared" si="61"/>
        <v>0</v>
      </c>
      <c r="E254" s="2222">
        <f t="shared" si="62"/>
        <v>0</v>
      </c>
      <c r="F254" s="2222">
        <f t="shared" si="63"/>
        <v>0</v>
      </c>
      <c r="G254" s="2222">
        <f t="shared" si="64"/>
        <v>0</v>
      </c>
      <c r="H254" s="2222">
        <f t="shared" si="65"/>
        <v>0</v>
      </c>
      <c r="I254" s="2222">
        <f t="shared" si="66"/>
        <v>0</v>
      </c>
      <c r="J254" s="2222">
        <f t="shared" si="67"/>
        <v>0</v>
      </c>
      <c r="K254" s="2222">
        <f t="shared" si="68"/>
        <v>0</v>
      </c>
      <c r="L254" s="2222">
        <f t="shared" si="69"/>
        <v>0</v>
      </c>
      <c r="M254" s="2222">
        <f t="shared" si="70"/>
        <v>0</v>
      </c>
      <c r="N254" s="2222">
        <f t="shared" si="71"/>
        <v>0</v>
      </c>
      <c r="O254" s="2222">
        <f t="shared" si="72"/>
        <v>0</v>
      </c>
      <c r="P254" s="2222">
        <f t="shared" si="73"/>
        <v>0</v>
      </c>
      <c r="Q254" s="2222">
        <f t="shared" si="74"/>
        <v>0</v>
      </c>
      <c r="R254" s="2222">
        <f t="shared" si="75"/>
        <v>0</v>
      </c>
      <c r="S254" s="2222">
        <f t="shared" si="76"/>
        <v>0</v>
      </c>
      <c r="T254" s="2222">
        <f t="shared" si="77"/>
        <v>0</v>
      </c>
      <c r="U254" s="2222">
        <f t="shared" si="78"/>
        <v>0</v>
      </c>
      <c r="V254" s="2222">
        <f t="shared" si="79"/>
        <v>0</v>
      </c>
      <c r="W254" s="2222">
        <f t="shared" si="80"/>
        <v>0</v>
      </c>
      <c r="X254" s="2222">
        <f t="shared" si="81"/>
        <v>0</v>
      </c>
      <c r="Y254" s="2222">
        <f t="shared" si="82"/>
        <v>0</v>
      </c>
      <c r="Z254" s="2222">
        <f t="shared" si="83"/>
        <v>0</v>
      </c>
      <c r="AA254" s="2222">
        <f t="shared" si="84"/>
        <v>0</v>
      </c>
      <c r="AB254" s="2222">
        <f t="shared" si="85"/>
        <v>0</v>
      </c>
      <c r="AC254" s="2222">
        <f t="shared" si="86"/>
        <v>0</v>
      </c>
      <c r="AD254" s="2222">
        <f t="shared" si="87"/>
        <v>0</v>
      </c>
      <c r="AE254" s="2222">
        <f t="shared" si="88"/>
        <v>0</v>
      </c>
      <c r="AF254" s="2222">
        <f t="shared" si="89"/>
        <v>0</v>
      </c>
      <c r="AG254" s="2222">
        <f t="shared" si="90"/>
        <v>0</v>
      </c>
      <c r="AH254" s="2222">
        <f t="shared" si="91"/>
        <v>0</v>
      </c>
      <c r="AI254" s="2222">
        <f t="shared" si="92"/>
        <v>0</v>
      </c>
      <c r="AJ254" s="2222">
        <f t="shared" si="93"/>
        <v>0</v>
      </c>
      <c r="AK254" s="2222">
        <f t="shared" si="94"/>
        <v>0</v>
      </c>
      <c r="AL254" s="2222">
        <f t="shared" si="95"/>
        <v>0</v>
      </c>
      <c r="AM254" s="2222">
        <f t="shared" si="96"/>
        <v>0</v>
      </c>
      <c r="AN254" s="2222">
        <f t="shared" si="97"/>
        <v>0</v>
      </c>
      <c r="AO254" s="2222">
        <f t="shared" si="98"/>
        <v>0</v>
      </c>
      <c r="AP254" s="2222">
        <f t="shared" si="99"/>
        <v>0</v>
      </c>
      <c r="AQ254" s="2222">
        <f t="shared" si="100"/>
        <v>0</v>
      </c>
      <c r="AR254" s="2222">
        <f t="shared" si="101"/>
        <v>0</v>
      </c>
      <c r="AS254" s="2222">
        <f t="shared" si="102"/>
        <v>0</v>
      </c>
      <c r="AT254" s="2222">
        <f t="shared" si="103"/>
        <v>0</v>
      </c>
      <c r="AU254" s="2222">
        <f t="shared" si="104"/>
        <v>0</v>
      </c>
      <c r="AV254" s="2222">
        <f t="shared" si="105"/>
        <v>0</v>
      </c>
      <c r="AW254" s="2222">
        <f t="shared" si="106"/>
        <v>0</v>
      </c>
      <c r="AX254" s="2222">
        <f t="shared" si="107"/>
        <v>0</v>
      </c>
      <c r="AY254" s="2222">
        <f t="shared" si="108"/>
        <v>0</v>
      </c>
      <c r="AZ254" s="2222">
        <f t="shared" si="109"/>
        <v>0</v>
      </c>
      <c r="BA254" s="2222">
        <f t="shared" si="110"/>
        <v>0</v>
      </c>
      <c r="BB254" s="2222">
        <f t="shared" si="111"/>
        <v>0</v>
      </c>
      <c r="BC254" s="2222">
        <f t="shared" si="112"/>
        <v>0</v>
      </c>
      <c r="BD254" s="2222">
        <f t="shared" si="113"/>
        <v>0</v>
      </c>
      <c r="BE254" s="2222">
        <f t="shared" si="114"/>
        <v>0</v>
      </c>
      <c r="BF254" s="2222">
        <f t="shared" si="115"/>
        <v>0</v>
      </c>
      <c r="BG254" s="2222">
        <f t="shared" si="116"/>
        <v>0</v>
      </c>
      <c r="BH254" s="2222">
        <f t="shared" si="117"/>
        <v>0</v>
      </c>
      <c r="BI254" s="2222">
        <f t="shared" si="118"/>
        <v>0</v>
      </c>
      <c r="BJ254" s="2222">
        <f t="shared" si="119"/>
        <v>0</v>
      </c>
      <c r="BK254" s="2222">
        <f t="shared" si="120"/>
        <v>0</v>
      </c>
      <c r="BL254" s="2222">
        <f t="shared" si="121"/>
        <v>0</v>
      </c>
      <c r="BM254" s="2222">
        <f t="shared" si="122"/>
        <v>0</v>
      </c>
      <c r="BN254" s="2222">
        <f t="shared" si="123"/>
        <v>0</v>
      </c>
      <c r="BO254" s="2222">
        <f t="shared" si="124"/>
        <v>0</v>
      </c>
      <c r="BP254" s="2222">
        <f t="shared" si="125"/>
        <v>0</v>
      </c>
      <c r="BQ254" s="2222">
        <f t="shared" si="126"/>
        <v>0</v>
      </c>
      <c r="BR254" s="2222">
        <f t="shared" si="127"/>
        <v>3407917.5514154546</v>
      </c>
      <c r="BS254" s="2222">
        <f t="shared" si="128"/>
        <v>647826.02896688669</v>
      </c>
      <c r="BT254" s="2222">
        <f t="shared" si="129"/>
        <v>830097.82860910741</v>
      </c>
      <c r="BU254" s="2222">
        <f t="shared" si="130"/>
        <v>0</v>
      </c>
      <c r="BV254" s="2222">
        <f t="shared" si="131"/>
        <v>0</v>
      </c>
      <c r="BW254" s="2222">
        <f t="shared" si="132"/>
        <v>0</v>
      </c>
      <c r="BX254" s="2222">
        <f t="shared" si="133"/>
        <v>83391.062595742376</v>
      </c>
      <c r="BY254" s="2222">
        <f t="shared" si="134"/>
        <v>9940.5329606127088</v>
      </c>
      <c r="BZ254" s="2222">
        <f t="shared" si="135"/>
        <v>9154.4754521969062</v>
      </c>
      <c r="CA254" s="2222">
        <f t="shared" si="136"/>
        <v>0</v>
      </c>
      <c r="CB254" s="2222">
        <f t="shared" si="137"/>
        <v>0</v>
      </c>
      <c r="CC254" s="2222">
        <f t="shared" si="138"/>
        <v>0</v>
      </c>
      <c r="CD254" s="2222">
        <f t="shared" si="139"/>
        <v>0</v>
      </c>
      <c r="CE254" s="2222">
        <f t="shared" si="140"/>
        <v>0</v>
      </c>
      <c r="CF254" s="2222">
        <f t="shared" si="141"/>
        <v>0</v>
      </c>
      <c r="CG254" s="2222">
        <f t="shared" si="142"/>
        <v>0</v>
      </c>
      <c r="CH254" s="2222">
        <f t="shared" si="143"/>
        <v>0</v>
      </c>
      <c r="CI254" s="2222">
        <f t="shared" si="144"/>
        <v>0</v>
      </c>
      <c r="CJ254" s="2222">
        <f t="shared" si="145"/>
        <v>0</v>
      </c>
      <c r="CK254" s="2222">
        <f t="shared" si="146"/>
        <v>0</v>
      </c>
      <c r="CL254" s="2222">
        <f t="shared" si="147"/>
        <v>4988327.4800000014</v>
      </c>
      <c r="CM254" s="2223"/>
      <c r="CN254" s="2223"/>
      <c r="CO254" s="2223"/>
      <c r="CP254" s="1511"/>
      <c r="CQ254" s="1642"/>
      <c r="CR254" s="1511"/>
      <c r="CS254" s="1511"/>
      <c r="CT254" s="1511"/>
    </row>
    <row r="255" spans="1:98" ht="12.75" x14ac:dyDescent="0.2">
      <c r="A255" s="2226"/>
      <c r="B255" s="197" t="s">
        <v>699</v>
      </c>
      <c r="C255" s="2222">
        <f t="shared" si="60"/>
        <v>116392149.80175</v>
      </c>
      <c r="D255" s="2222">
        <f t="shared" si="61"/>
        <v>83929289.3711375</v>
      </c>
      <c r="E255" s="2222">
        <f t="shared" si="62"/>
        <v>32462860.430612497</v>
      </c>
      <c r="F255" s="2222">
        <f t="shared" si="63"/>
        <v>116392149.80175</v>
      </c>
      <c r="G255" s="2222">
        <f t="shared" si="64"/>
        <v>37049193.842814855</v>
      </c>
      <c r="H255" s="2222">
        <f t="shared" si="65"/>
        <v>15204018.120748496</v>
      </c>
      <c r="I255" s="2222">
        <f t="shared" si="66"/>
        <v>30909903.546653036</v>
      </c>
      <c r="J255" s="2222">
        <f t="shared" si="67"/>
        <v>0</v>
      </c>
      <c r="K255" s="2222">
        <f t="shared" si="68"/>
        <v>0</v>
      </c>
      <c r="L255" s="2222">
        <f t="shared" si="69"/>
        <v>0</v>
      </c>
      <c r="M255" s="2222">
        <f t="shared" si="70"/>
        <v>758498.99443743459</v>
      </c>
      <c r="N255" s="2222">
        <f t="shared" si="71"/>
        <v>0</v>
      </c>
      <c r="O255" s="2222">
        <f t="shared" si="72"/>
        <v>7674.8664836812904</v>
      </c>
      <c r="P255" s="2222">
        <f t="shared" si="73"/>
        <v>0</v>
      </c>
      <c r="Q255" s="2222">
        <f t="shared" si="74"/>
        <v>0</v>
      </c>
      <c r="R255" s="2222">
        <f t="shared" si="75"/>
        <v>0</v>
      </c>
      <c r="S255" s="2222">
        <f t="shared" si="76"/>
        <v>0</v>
      </c>
      <c r="T255" s="2222">
        <f t="shared" si="77"/>
        <v>0</v>
      </c>
      <c r="U255" s="2222">
        <f t="shared" si="78"/>
        <v>0</v>
      </c>
      <c r="V255" s="2222">
        <f t="shared" si="79"/>
        <v>0</v>
      </c>
      <c r="W255" s="2222">
        <f t="shared" si="80"/>
        <v>0</v>
      </c>
      <c r="X255" s="2222">
        <f t="shared" si="81"/>
        <v>0</v>
      </c>
      <c r="Y255" s="2222">
        <f t="shared" si="82"/>
        <v>0</v>
      </c>
      <c r="Z255" s="2222">
        <f t="shared" si="83"/>
        <v>0</v>
      </c>
      <c r="AA255" s="2222">
        <f t="shared" si="84"/>
        <v>83929289.371137485</v>
      </c>
      <c r="AB255" s="2222">
        <f t="shared" si="85"/>
        <v>28367206.106131032</v>
      </c>
      <c r="AC255" s="2222">
        <f t="shared" si="86"/>
        <v>2759028.3715385436</v>
      </c>
      <c r="AD255" s="2222">
        <f t="shared" si="87"/>
        <v>328925.65230550116</v>
      </c>
      <c r="AE255" s="2222">
        <f t="shared" si="88"/>
        <v>0</v>
      </c>
      <c r="AF255" s="2222">
        <f t="shared" si="89"/>
        <v>0</v>
      </c>
      <c r="AG255" s="2222">
        <f t="shared" si="90"/>
        <v>0</v>
      </c>
      <c r="AH255" s="2222">
        <f t="shared" si="91"/>
        <v>580754.80394488119</v>
      </c>
      <c r="AI255" s="2222">
        <f t="shared" si="92"/>
        <v>236826.46965996083</v>
      </c>
      <c r="AJ255" s="2222">
        <f t="shared" si="93"/>
        <v>190119.02703257967</v>
      </c>
      <c r="AK255" s="2222">
        <f t="shared" si="94"/>
        <v>0</v>
      </c>
      <c r="AL255" s="2222">
        <f t="shared" si="95"/>
        <v>0</v>
      </c>
      <c r="AM255" s="2222">
        <f t="shared" si="96"/>
        <v>0</v>
      </c>
      <c r="AN255" s="2222">
        <f t="shared" si="97"/>
        <v>0</v>
      </c>
      <c r="AO255" s="2222">
        <f t="shared" si="98"/>
        <v>0</v>
      </c>
      <c r="AP255" s="2222">
        <f t="shared" si="99"/>
        <v>0</v>
      </c>
      <c r="AQ255" s="2222">
        <f t="shared" si="100"/>
        <v>0</v>
      </c>
      <c r="AR255" s="2222">
        <f t="shared" si="101"/>
        <v>0</v>
      </c>
      <c r="AS255" s="2222">
        <f t="shared" si="102"/>
        <v>0</v>
      </c>
      <c r="AT255" s="2222">
        <f t="shared" si="103"/>
        <v>0</v>
      </c>
      <c r="AU255" s="2222">
        <f t="shared" si="104"/>
        <v>0</v>
      </c>
      <c r="AV255" s="2222">
        <f t="shared" si="105"/>
        <v>32462860.430612493</v>
      </c>
      <c r="AW255" s="2222">
        <f t="shared" si="106"/>
        <v>0</v>
      </c>
      <c r="AX255" s="2222">
        <f t="shared" si="107"/>
        <v>0</v>
      </c>
      <c r="AY255" s="2222">
        <f t="shared" si="108"/>
        <v>0</v>
      </c>
      <c r="AZ255" s="2222">
        <f t="shared" si="109"/>
        <v>0</v>
      </c>
      <c r="BA255" s="2222">
        <f t="shared" si="110"/>
        <v>0</v>
      </c>
      <c r="BB255" s="2222">
        <f t="shared" si="111"/>
        <v>0</v>
      </c>
      <c r="BC255" s="2222">
        <f t="shared" si="112"/>
        <v>0</v>
      </c>
      <c r="BD255" s="2222">
        <f t="shared" si="113"/>
        <v>0</v>
      </c>
      <c r="BE255" s="2222">
        <f t="shared" si="114"/>
        <v>0</v>
      </c>
      <c r="BF255" s="2222">
        <f t="shared" si="115"/>
        <v>0</v>
      </c>
      <c r="BG255" s="2222">
        <f t="shared" si="116"/>
        <v>0</v>
      </c>
      <c r="BH255" s="2222">
        <f t="shared" si="117"/>
        <v>0</v>
      </c>
      <c r="BI255" s="2222">
        <f t="shared" si="118"/>
        <v>0</v>
      </c>
      <c r="BJ255" s="2222">
        <f t="shared" si="119"/>
        <v>0</v>
      </c>
      <c r="BK255" s="2222">
        <f t="shared" si="120"/>
        <v>0</v>
      </c>
      <c r="BL255" s="2222">
        <f t="shared" si="121"/>
        <v>0</v>
      </c>
      <c r="BM255" s="2222">
        <f t="shared" si="122"/>
        <v>0</v>
      </c>
      <c r="BN255" s="2222">
        <f t="shared" si="123"/>
        <v>0</v>
      </c>
      <c r="BO255" s="2222">
        <f t="shared" si="124"/>
        <v>0</v>
      </c>
      <c r="BP255" s="2222">
        <f t="shared" si="125"/>
        <v>0</v>
      </c>
      <c r="BQ255" s="2222">
        <f t="shared" si="126"/>
        <v>0</v>
      </c>
      <c r="BR255" s="2222">
        <f t="shared" si="127"/>
        <v>0</v>
      </c>
      <c r="BS255" s="2222">
        <f t="shared" si="128"/>
        <v>0</v>
      </c>
      <c r="BT255" s="2222">
        <f t="shared" si="129"/>
        <v>0</v>
      </c>
      <c r="BU255" s="2222">
        <f t="shared" si="130"/>
        <v>0</v>
      </c>
      <c r="BV255" s="2222">
        <f t="shared" si="131"/>
        <v>0</v>
      </c>
      <c r="BW255" s="2222">
        <f t="shared" si="132"/>
        <v>0</v>
      </c>
      <c r="BX255" s="2222">
        <f t="shared" si="133"/>
        <v>0</v>
      </c>
      <c r="BY255" s="2222">
        <f t="shared" si="134"/>
        <v>0</v>
      </c>
      <c r="BZ255" s="2222">
        <f t="shared" si="135"/>
        <v>0</v>
      </c>
      <c r="CA255" s="2222">
        <f t="shared" si="136"/>
        <v>0</v>
      </c>
      <c r="CB255" s="2222">
        <f t="shared" si="137"/>
        <v>0</v>
      </c>
      <c r="CC255" s="2222">
        <f t="shared" si="138"/>
        <v>0</v>
      </c>
      <c r="CD255" s="2222">
        <f t="shared" si="139"/>
        <v>0</v>
      </c>
      <c r="CE255" s="2222">
        <f t="shared" si="140"/>
        <v>0</v>
      </c>
      <c r="CF255" s="2222">
        <f t="shared" si="141"/>
        <v>0</v>
      </c>
      <c r="CG255" s="2222">
        <f t="shared" si="142"/>
        <v>0</v>
      </c>
      <c r="CH255" s="2222">
        <f t="shared" si="143"/>
        <v>0</v>
      </c>
      <c r="CI255" s="2222">
        <f t="shared" si="144"/>
        <v>0</v>
      </c>
      <c r="CJ255" s="2222">
        <f t="shared" si="145"/>
        <v>0</v>
      </c>
      <c r="CK255" s="2222">
        <f t="shared" si="146"/>
        <v>0</v>
      </c>
      <c r="CL255" s="2222">
        <f t="shared" si="147"/>
        <v>0</v>
      </c>
      <c r="CM255" s="2223"/>
      <c r="CN255" s="2223"/>
      <c r="CO255" s="2223"/>
      <c r="CP255" s="1511"/>
      <c r="CQ255" s="1642"/>
      <c r="CR255" s="1511"/>
      <c r="CS255" s="1511"/>
      <c r="CT255" s="1511"/>
    </row>
    <row r="256" spans="1:98" ht="12.75" x14ac:dyDescent="0.2">
      <c r="A256" s="2226"/>
      <c r="B256" s="197" t="s">
        <v>700</v>
      </c>
      <c r="C256" s="2222">
        <f t="shared" si="60"/>
        <v>20668580.773249999</v>
      </c>
      <c r="D256" s="2222">
        <f t="shared" si="61"/>
        <v>13434577.502612501</v>
      </c>
      <c r="E256" s="2222">
        <f t="shared" si="62"/>
        <v>7234003.2706374992</v>
      </c>
      <c r="F256" s="2222">
        <f t="shared" si="63"/>
        <v>20668580.773249999</v>
      </c>
      <c r="G256" s="2222">
        <f t="shared" si="64"/>
        <v>6542623.7345920475</v>
      </c>
      <c r="H256" s="2222">
        <f t="shared" si="65"/>
        <v>2684921.3032814269</v>
      </c>
      <c r="I256" s="2222">
        <f t="shared" si="66"/>
        <v>4205677.137985385</v>
      </c>
      <c r="J256" s="2222">
        <f t="shared" si="67"/>
        <v>0</v>
      </c>
      <c r="K256" s="2222">
        <f t="shared" si="68"/>
        <v>0</v>
      </c>
      <c r="L256" s="2222">
        <f t="shared" si="69"/>
        <v>0</v>
      </c>
      <c r="M256" s="2222">
        <f t="shared" si="70"/>
        <v>0</v>
      </c>
      <c r="N256" s="2222">
        <f t="shared" si="71"/>
        <v>0</v>
      </c>
      <c r="O256" s="2222">
        <f t="shared" si="72"/>
        <v>1355.326753639916</v>
      </c>
      <c r="P256" s="2222">
        <f t="shared" si="73"/>
        <v>0</v>
      </c>
      <c r="Q256" s="2222">
        <f t="shared" si="74"/>
        <v>0</v>
      </c>
      <c r="R256" s="2222">
        <f t="shared" si="75"/>
        <v>0</v>
      </c>
      <c r="S256" s="2222">
        <f t="shared" si="76"/>
        <v>0</v>
      </c>
      <c r="T256" s="2222">
        <f t="shared" si="77"/>
        <v>0</v>
      </c>
      <c r="U256" s="2222">
        <f t="shared" si="78"/>
        <v>0</v>
      </c>
      <c r="V256" s="2222">
        <f t="shared" si="79"/>
        <v>0</v>
      </c>
      <c r="W256" s="2222">
        <f t="shared" si="80"/>
        <v>0</v>
      </c>
      <c r="X256" s="2222">
        <f t="shared" si="81"/>
        <v>0</v>
      </c>
      <c r="Y256" s="2222">
        <f t="shared" si="82"/>
        <v>0</v>
      </c>
      <c r="Z256" s="2222">
        <f t="shared" si="83"/>
        <v>0</v>
      </c>
      <c r="AA256" s="2222">
        <f t="shared" si="84"/>
        <v>13434577.502612501</v>
      </c>
      <c r="AB256" s="2222">
        <f t="shared" si="85"/>
        <v>5343133.1260711458</v>
      </c>
      <c r="AC256" s="2222">
        <f t="shared" si="86"/>
        <v>519679.5141750513</v>
      </c>
      <c r="AD256" s="2222">
        <f t="shared" si="87"/>
        <v>56874.796615724495</v>
      </c>
      <c r="AE256" s="2222">
        <f t="shared" si="88"/>
        <v>0</v>
      </c>
      <c r="AF256" s="2222">
        <f t="shared" si="89"/>
        <v>0</v>
      </c>
      <c r="AG256" s="2222">
        <f t="shared" si="90"/>
        <v>0</v>
      </c>
      <c r="AH256" s="2222">
        <f t="shared" si="91"/>
        <v>1233898.0930269817</v>
      </c>
      <c r="AI256" s="2222">
        <f t="shared" si="92"/>
        <v>44607.683620176074</v>
      </c>
      <c r="AJ256" s="2222">
        <f t="shared" si="93"/>
        <v>35810.057128419132</v>
      </c>
      <c r="AK256" s="2222">
        <f t="shared" si="94"/>
        <v>0</v>
      </c>
      <c r="AL256" s="2222">
        <f t="shared" si="95"/>
        <v>0</v>
      </c>
      <c r="AM256" s="2222">
        <f t="shared" si="96"/>
        <v>0</v>
      </c>
      <c r="AN256" s="2222">
        <f t="shared" si="97"/>
        <v>0</v>
      </c>
      <c r="AO256" s="2222">
        <f t="shared" si="98"/>
        <v>0</v>
      </c>
      <c r="AP256" s="2222">
        <f t="shared" si="99"/>
        <v>0</v>
      </c>
      <c r="AQ256" s="2222">
        <f t="shared" si="100"/>
        <v>0</v>
      </c>
      <c r="AR256" s="2222">
        <f t="shared" si="101"/>
        <v>0</v>
      </c>
      <c r="AS256" s="2222">
        <f t="shared" si="102"/>
        <v>0</v>
      </c>
      <c r="AT256" s="2222">
        <f t="shared" si="103"/>
        <v>0</v>
      </c>
      <c r="AU256" s="2222">
        <f t="shared" si="104"/>
        <v>0</v>
      </c>
      <c r="AV256" s="2222">
        <f t="shared" si="105"/>
        <v>7234003.2706374982</v>
      </c>
      <c r="AW256" s="2222">
        <f t="shared" si="106"/>
        <v>0</v>
      </c>
      <c r="AX256" s="2222">
        <f t="shared" si="107"/>
        <v>0</v>
      </c>
      <c r="AY256" s="2222">
        <f t="shared" si="108"/>
        <v>0</v>
      </c>
      <c r="AZ256" s="2222">
        <f t="shared" si="109"/>
        <v>0</v>
      </c>
      <c r="BA256" s="2222">
        <f t="shared" si="110"/>
        <v>0</v>
      </c>
      <c r="BB256" s="2222">
        <f t="shared" si="111"/>
        <v>0</v>
      </c>
      <c r="BC256" s="2222">
        <f t="shared" si="112"/>
        <v>0</v>
      </c>
      <c r="BD256" s="2222">
        <f t="shared" si="113"/>
        <v>0</v>
      </c>
      <c r="BE256" s="2222">
        <f t="shared" si="114"/>
        <v>0</v>
      </c>
      <c r="BF256" s="2222">
        <f t="shared" si="115"/>
        <v>0</v>
      </c>
      <c r="BG256" s="2222">
        <f t="shared" si="116"/>
        <v>0</v>
      </c>
      <c r="BH256" s="2222">
        <f t="shared" si="117"/>
        <v>0</v>
      </c>
      <c r="BI256" s="2222">
        <f t="shared" si="118"/>
        <v>0</v>
      </c>
      <c r="BJ256" s="2222">
        <f t="shared" si="119"/>
        <v>0</v>
      </c>
      <c r="BK256" s="2222">
        <f t="shared" si="120"/>
        <v>0</v>
      </c>
      <c r="BL256" s="2222">
        <f t="shared" si="121"/>
        <v>0</v>
      </c>
      <c r="BM256" s="2222">
        <f t="shared" si="122"/>
        <v>0</v>
      </c>
      <c r="BN256" s="2222">
        <f t="shared" si="123"/>
        <v>0</v>
      </c>
      <c r="BO256" s="2222">
        <f t="shared" si="124"/>
        <v>0</v>
      </c>
      <c r="BP256" s="2222">
        <f t="shared" si="125"/>
        <v>0</v>
      </c>
      <c r="BQ256" s="2222">
        <f t="shared" si="126"/>
        <v>0</v>
      </c>
      <c r="BR256" s="2222">
        <f t="shared" si="127"/>
        <v>0</v>
      </c>
      <c r="BS256" s="2222">
        <f t="shared" si="128"/>
        <v>0</v>
      </c>
      <c r="BT256" s="2222">
        <f t="shared" si="129"/>
        <v>0</v>
      </c>
      <c r="BU256" s="2222">
        <f t="shared" si="130"/>
        <v>0</v>
      </c>
      <c r="BV256" s="2222">
        <f t="shared" si="131"/>
        <v>0</v>
      </c>
      <c r="BW256" s="2222">
        <f t="shared" si="132"/>
        <v>0</v>
      </c>
      <c r="BX256" s="2222">
        <f t="shared" si="133"/>
        <v>0</v>
      </c>
      <c r="BY256" s="2222">
        <f t="shared" si="134"/>
        <v>0</v>
      </c>
      <c r="BZ256" s="2222">
        <f t="shared" si="135"/>
        <v>0</v>
      </c>
      <c r="CA256" s="2222">
        <f t="shared" si="136"/>
        <v>0</v>
      </c>
      <c r="CB256" s="2222">
        <f t="shared" si="137"/>
        <v>0</v>
      </c>
      <c r="CC256" s="2222">
        <f t="shared" si="138"/>
        <v>0</v>
      </c>
      <c r="CD256" s="2222">
        <f t="shared" si="139"/>
        <v>0</v>
      </c>
      <c r="CE256" s="2222">
        <f t="shared" si="140"/>
        <v>0</v>
      </c>
      <c r="CF256" s="2222">
        <f t="shared" si="141"/>
        <v>0</v>
      </c>
      <c r="CG256" s="2222">
        <f t="shared" si="142"/>
        <v>0</v>
      </c>
      <c r="CH256" s="2222">
        <f t="shared" si="143"/>
        <v>0</v>
      </c>
      <c r="CI256" s="2222">
        <f t="shared" si="144"/>
        <v>0</v>
      </c>
      <c r="CJ256" s="2222">
        <f t="shared" si="145"/>
        <v>0</v>
      </c>
      <c r="CK256" s="2222">
        <f t="shared" si="146"/>
        <v>0</v>
      </c>
      <c r="CL256" s="2222">
        <f t="shared" si="147"/>
        <v>0</v>
      </c>
      <c r="CM256" s="2223"/>
      <c r="CN256" s="2223"/>
      <c r="CO256" s="2223"/>
      <c r="CP256" s="1511"/>
      <c r="CQ256" s="1642"/>
      <c r="CR256" s="1511"/>
      <c r="CS256" s="1511"/>
      <c r="CT256" s="1511"/>
    </row>
    <row r="257" spans="1:98" ht="12.75" x14ac:dyDescent="0.2">
      <c r="A257" s="2221"/>
      <c r="B257" s="197" t="s">
        <v>697</v>
      </c>
      <c r="C257" s="2222">
        <f t="shared" si="60"/>
        <v>0</v>
      </c>
      <c r="D257" s="2222">
        <f t="shared" si="61"/>
        <v>0</v>
      </c>
      <c r="E257" s="2222">
        <f t="shared" si="62"/>
        <v>0</v>
      </c>
      <c r="F257" s="2222">
        <f t="shared" si="63"/>
        <v>0</v>
      </c>
      <c r="G257" s="2222">
        <f t="shared" si="64"/>
        <v>0</v>
      </c>
      <c r="H257" s="2222">
        <f t="shared" si="65"/>
        <v>0</v>
      </c>
      <c r="I257" s="2222">
        <f t="shared" si="66"/>
        <v>0</v>
      </c>
      <c r="J257" s="2222">
        <f t="shared" si="67"/>
        <v>0</v>
      </c>
      <c r="K257" s="2222">
        <f t="shared" si="68"/>
        <v>0</v>
      </c>
      <c r="L257" s="2222">
        <f t="shared" si="69"/>
        <v>0</v>
      </c>
      <c r="M257" s="2222">
        <f t="shared" si="70"/>
        <v>0</v>
      </c>
      <c r="N257" s="2222">
        <f t="shared" si="71"/>
        <v>0</v>
      </c>
      <c r="O257" s="2222">
        <f t="shared" si="72"/>
        <v>0</v>
      </c>
      <c r="P257" s="2222">
        <f t="shared" si="73"/>
        <v>0</v>
      </c>
      <c r="Q257" s="2222">
        <f t="shared" si="74"/>
        <v>0</v>
      </c>
      <c r="R257" s="2222">
        <f t="shared" si="75"/>
        <v>0</v>
      </c>
      <c r="S257" s="2222">
        <f t="shared" si="76"/>
        <v>0</v>
      </c>
      <c r="T257" s="2222">
        <f t="shared" si="77"/>
        <v>0</v>
      </c>
      <c r="U257" s="2222">
        <f t="shared" si="78"/>
        <v>0</v>
      </c>
      <c r="V257" s="2222">
        <f t="shared" si="79"/>
        <v>0</v>
      </c>
      <c r="W257" s="2222">
        <f t="shared" si="80"/>
        <v>0</v>
      </c>
      <c r="X257" s="2222">
        <f t="shared" si="81"/>
        <v>0</v>
      </c>
      <c r="Y257" s="2222">
        <f t="shared" si="82"/>
        <v>0</v>
      </c>
      <c r="Z257" s="2222">
        <f t="shared" si="83"/>
        <v>0</v>
      </c>
      <c r="AA257" s="2222">
        <f t="shared" si="84"/>
        <v>0</v>
      </c>
      <c r="AB257" s="2222">
        <f t="shared" si="85"/>
        <v>0</v>
      </c>
      <c r="AC257" s="2222">
        <f t="shared" si="86"/>
        <v>0</v>
      </c>
      <c r="AD257" s="2222">
        <f t="shared" si="87"/>
        <v>0</v>
      </c>
      <c r="AE257" s="2222">
        <f t="shared" si="88"/>
        <v>0</v>
      </c>
      <c r="AF257" s="2222">
        <f t="shared" si="89"/>
        <v>0</v>
      </c>
      <c r="AG257" s="2222">
        <f t="shared" si="90"/>
        <v>0</v>
      </c>
      <c r="AH257" s="2222">
        <f t="shared" si="91"/>
        <v>0</v>
      </c>
      <c r="AI257" s="2222">
        <f t="shared" si="92"/>
        <v>0</v>
      </c>
      <c r="AJ257" s="2222">
        <f t="shared" si="93"/>
        <v>0</v>
      </c>
      <c r="AK257" s="2222">
        <f t="shared" si="94"/>
        <v>0</v>
      </c>
      <c r="AL257" s="2222">
        <f t="shared" si="95"/>
        <v>0</v>
      </c>
      <c r="AM257" s="2222">
        <f t="shared" si="96"/>
        <v>0</v>
      </c>
      <c r="AN257" s="2222">
        <f t="shared" si="97"/>
        <v>0</v>
      </c>
      <c r="AO257" s="2222">
        <f t="shared" si="98"/>
        <v>0</v>
      </c>
      <c r="AP257" s="2222">
        <f t="shared" si="99"/>
        <v>0</v>
      </c>
      <c r="AQ257" s="2222">
        <f t="shared" si="100"/>
        <v>0</v>
      </c>
      <c r="AR257" s="2222">
        <f t="shared" si="101"/>
        <v>0</v>
      </c>
      <c r="AS257" s="2222">
        <f t="shared" si="102"/>
        <v>0</v>
      </c>
      <c r="AT257" s="2222">
        <f t="shared" si="103"/>
        <v>0</v>
      </c>
      <c r="AU257" s="2222">
        <f t="shared" si="104"/>
        <v>0</v>
      </c>
      <c r="AV257" s="2222">
        <f t="shared" si="105"/>
        <v>0</v>
      </c>
      <c r="AW257" s="2222">
        <f t="shared" si="106"/>
        <v>0</v>
      </c>
      <c r="AX257" s="2222">
        <f t="shared" si="107"/>
        <v>0</v>
      </c>
      <c r="AY257" s="2222">
        <f t="shared" si="108"/>
        <v>0</v>
      </c>
      <c r="AZ257" s="2222">
        <f t="shared" si="109"/>
        <v>0</v>
      </c>
      <c r="BA257" s="2222">
        <f t="shared" si="110"/>
        <v>0</v>
      </c>
      <c r="BB257" s="2222">
        <f t="shared" si="111"/>
        <v>0</v>
      </c>
      <c r="BC257" s="2222">
        <f t="shared" si="112"/>
        <v>0</v>
      </c>
      <c r="BD257" s="2222">
        <f t="shared" si="113"/>
        <v>0</v>
      </c>
      <c r="BE257" s="2222">
        <f t="shared" si="114"/>
        <v>0</v>
      </c>
      <c r="BF257" s="2222">
        <f t="shared" si="115"/>
        <v>0</v>
      </c>
      <c r="BG257" s="2222">
        <f t="shared" si="116"/>
        <v>0</v>
      </c>
      <c r="BH257" s="2222">
        <f t="shared" si="117"/>
        <v>0</v>
      </c>
      <c r="BI257" s="2222">
        <f t="shared" si="118"/>
        <v>0</v>
      </c>
      <c r="BJ257" s="2222">
        <f t="shared" si="119"/>
        <v>0</v>
      </c>
      <c r="BK257" s="2222">
        <f t="shared" si="120"/>
        <v>0</v>
      </c>
      <c r="BL257" s="2222">
        <f t="shared" si="121"/>
        <v>0</v>
      </c>
      <c r="BM257" s="2222">
        <f t="shared" si="122"/>
        <v>0</v>
      </c>
      <c r="BN257" s="2222">
        <f t="shared" si="123"/>
        <v>0</v>
      </c>
      <c r="BO257" s="2222">
        <f t="shared" si="124"/>
        <v>0</v>
      </c>
      <c r="BP257" s="2222">
        <f t="shared" si="125"/>
        <v>0</v>
      </c>
      <c r="BQ257" s="2222">
        <f t="shared" si="126"/>
        <v>0</v>
      </c>
      <c r="BR257" s="2222">
        <f t="shared" si="127"/>
        <v>0</v>
      </c>
      <c r="BS257" s="2222">
        <f t="shared" si="128"/>
        <v>0</v>
      </c>
      <c r="BT257" s="2222">
        <f t="shared" si="129"/>
        <v>0</v>
      </c>
      <c r="BU257" s="2222">
        <f t="shared" si="130"/>
        <v>0</v>
      </c>
      <c r="BV257" s="2222">
        <f t="shared" si="131"/>
        <v>0</v>
      </c>
      <c r="BW257" s="2222">
        <f t="shared" si="132"/>
        <v>0</v>
      </c>
      <c r="BX257" s="2222">
        <f t="shared" si="133"/>
        <v>0</v>
      </c>
      <c r="BY257" s="2222">
        <f t="shared" si="134"/>
        <v>0</v>
      </c>
      <c r="BZ257" s="2222">
        <f t="shared" si="135"/>
        <v>0</v>
      </c>
      <c r="CA257" s="2222">
        <f t="shared" si="136"/>
        <v>0</v>
      </c>
      <c r="CB257" s="2222">
        <f t="shared" si="137"/>
        <v>0</v>
      </c>
      <c r="CC257" s="2222">
        <f t="shared" si="138"/>
        <v>0</v>
      </c>
      <c r="CD257" s="2222">
        <f t="shared" si="139"/>
        <v>0</v>
      </c>
      <c r="CE257" s="2222">
        <f t="shared" si="140"/>
        <v>0</v>
      </c>
      <c r="CF257" s="2222">
        <f t="shared" si="141"/>
        <v>0</v>
      </c>
      <c r="CG257" s="2222">
        <f t="shared" si="142"/>
        <v>0</v>
      </c>
      <c r="CH257" s="2222">
        <f t="shared" si="143"/>
        <v>0</v>
      </c>
      <c r="CI257" s="2222">
        <f t="shared" si="144"/>
        <v>0</v>
      </c>
      <c r="CJ257" s="2222">
        <f t="shared" si="145"/>
        <v>0</v>
      </c>
      <c r="CK257" s="2222">
        <f t="shared" si="146"/>
        <v>0</v>
      </c>
      <c r="CL257" s="2222">
        <f t="shared" si="147"/>
        <v>0</v>
      </c>
      <c r="CM257" s="2223"/>
      <c r="CN257" s="2223"/>
      <c r="CO257" s="2223"/>
      <c r="CP257" s="1511"/>
      <c r="CQ257" s="1642"/>
      <c r="CR257" s="1511"/>
      <c r="CS257" s="1511"/>
      <c r="CT257" s="1511"/>
    </row>
    <row r="258" spans="1:98" x14ac:dyDescent="0.2">
      <c r="B258" s="2227"/>
      <c r="C258" s="2165"/>
      <c r="D258" s="2166"/>
      <c r="E258" s="80"/>
      <c r="F258" s="2167"/>
      <c r="G258" s="2228"/>
      <c r="H258" s="2228"/>
      <c r="I258" s="2228"/>
      <c r="J258" s="2228"/>
      <c r="K258" s="2228"/>
      <c r="L258" s="2228"/>
      <c r="M258" s="2228"/>
      <c r="N258" s="2228"/>
      <c r="O258" s="2228"/>
      <c r="P258" s="2228"/>
      <c r="Q258" s="2228"/>
      <c r="R258" s="2228"/>
      <c r="S258" s="2228"/>
      <c r="T258" s="2228"/>
      <c r="U258" s="2228"/>
      <c r="V258" s="2228"/>
      <c r="W258" s="2228"/>
      <c r="X258" s="2228"/>
      <c r="Y258" s="2228"/>
      <c r="Z258" s="2229"/>
      <c r="AA258" s="2229"/>
      <c r="AB258" s="2229"/>
      <c r="AC258" s="2229"/>
      <c r="AD258" s="2228"/>
      <c r="AE258" s="2228"/>
      <c r="AF258" s="2228"/>
      <c r="AG258" s="2228"/>
      <c r="AH258" s="2228"/>
      <c r="AI258" s="2228"/>
      <c r="AJ258" s="2228"/>
      <c r="AK258" s="2228"/>
      <c r="AL258" s="2228"/>
      <c r="AM258" s="2228"/>
      <c r="AN258" s="2228"/>
      <c r="AO258" s="2228"/>
      <c r="AP258" s="2228"/>
      <c r="AQ258" s="2228"/>
      <c r="AR258" s="2228"/>
      <c r="AS258" s="2228"/>
      <c r="AT258" s="2228"/>
      <c r="AU258" s="2228"/>
      <c r="AV258" s="2230"/>
      <c r="AW258" s="2228"/>
      <c r="AX258" s="2228"/>
      <c r="AY258" s="2228"/>
      <c r="AZ258" s="2228"/>
      <c r="BA258" s="2228"/>
      <c r="BB258" s="2228"/>
      <c r="BC258" s="2228"/>
      <c r="BD258" s="2228"/>
      <c r="BE258" s="2228"/>
      <c r="BF258" s="2228"/>
      <c r="BG258" s="2228"/>
      <c r="BH258" s="2228"/>
      <c r="BI258" s="2228"/>
      <c r="BJ258" s="2228"/>
      <c r="BK258" s="2228"/>
      <c r="BL258" s="2228"/>
      <c r="BM258" s="2228"/>
      <c r="BN258" s="2228"/>
      <c r="BO258" s="2228"/>
      <c r="BP258" s="2228"/>
      <c r="BQ258" s="2231"/>
      <c r="BR258" s="2228"/>
      <c r="BS258" s="2228"/>
      <c r="BT258" s="2228"/>
      <c r="BU258" s="2228"/>
      <c r="BV258" s="2228"/>
      <c r="BW258" s="2228"/>
      <c r="BX258" s="2228"/>
      <c r="BY258" s="2228"/>
      <c r="BZ258" s="2228"/>
      <c r="CA258" s="2228"/>
      <c r="CB258" s="2228"/>
      <c r="CC258" s="2228"/>
      <c r="CD258" s="2228"/>
      <c r="CE258" s="2228"/>
      <c r="CF258" s="2228"/>
      <c r="CG258" s="2228"/>
      <c r="CH258" s="2228"/>
      <c r="CI258" s="2228"/>
      <c r="CJ258" s="2228"/>
      <c r="CK258" s="2229"/>
      <c r="CL258" s="2229"/>
      <c r="CM258" s="2176"/>
      <c r="CN258" s="83"/>
      <c r="CO258" s="83"/>
    </row>
    <row r="259" spans="1:98" ht="16.5" thickBot="1" x14ac:dyDescent="0.25">
      <c r="B259" s="2232" t="s">
        <v>763</v>
      </c>
      <c r="C259" s="2233">
        <f t="shared" ref="C259:BM259" si="148">SUM(C224:C257)</f>
        <v>191597664.67388755</v>
      </c>
      <c r="D259" s="2233">
        <f t="shared" si="148"/>
        <v>128104445.12125</v>
      </c>
      <c r="E259" s="2233">
        <f t="shared" si="148"/>
        <v>81232086.34874998</v>
      </c>
      <c r="F259" s="2233">
        <f t="shared" si="148"/>
        <v>209336531.46999997</v>
      </c>
      <c r="G259" s="2233">
        <f t="shared" si="148"/>
        <v>27144989.959871557</v>
      </c>
      <c r="H259" s="2233">
        <f t="shared" si="148"/>
        <v>10991424.123148803</v>
      </c>
      <c r="I259" s="2233">
        <f t="shared" si="148"/>
        <v>20835658.845507368</v>
      </c>
      <c r="J259" s="2233">
        <f t="shared" si="148"/>
        <v>0</v>
      </c>
      <c r="K259" s="2233">
        <f t="shared" si="148"/>
        <v>0</v>
      </c>
      <c r="L259" s="2233">
        <f t="shared" si="148"/>
        <v>0</v>
      </c>
      <c r="M259" s="2233">
        <f t="shared" si="148"/>
        <v>503849.80612178158</v>
      </c>
      <c r="N259" s="2233">
        <f t="shared" si="148"/>
        <v>1229.4452065042642</v>
      </c>
      <c r="O259" s="2233">
        <f t="shared" si="148"/>
        <v>7224.7680454665397</v>
      </c>
      <c r="P259" s="2233">
        <f t="shared" si="148"/>
        <v>0</v>
      </c>
      <c r="Q259" s="2233">
        <f t="shared" si="148"/>
        <v>0</v>
      </c>
      <c r="R259" s="2233">
        <f t="shared" si="148"/>
        <v>0</v>
      </c>
      <c r="S259" s="2233">
        <f t="shared" si="148"/>
        <v>0</v>
      </c>
      <c r="T259" s="2233">
        <f t="shared" si="148"/>
        <v>0</v>
      </c>
      <c r="U259" s="2233">
        <f t="shared" si="148"/>
        <v>0</v>
      </c>
      <c r="V259" s="2233">
        <f t="shared" si="148"/>
        <v>0</v>
      </c>
      <c r="W259" s="2233">
        <f t="shared" si="148"/>
        <v>0</v>
      </c>
      <c r="X259" s="2233">
        <f t="shared" si="148"/>
        <v>0</v>
      </c>
      <c r="Y259" s="2233">
        <f t="shared" si="148"/>
        <v>0</v>
      </c>
      <c r="Z259" s="2233">
        <f t="shared" si="148"/>
        <v>0</v>
      </c>
      <c r="AA259" s="2233">
        <f t="shared" si="148"/>
        <v>59484376.947901472</v>
      </c>
      <c r="AB259" s="2233">
        <f t="shared" si="148"/>
        <v>35522195.77680134</v>
      </c>
      <c r="AC259" s="2233">
        <f t="shared" si="148"/>
        <v>3022121.3511684849</v>
      </c>
      <c r="AD259" s="2233">
        <f t="shared" si="148"/>
        <v>460669.82150899502</v>
      </c>
      <c r="AE259" s="2233">
        <f t="shared" si="148"/>
        <v>0</v>
      </c>
      <c r="AF259" s="2233">
        <f t="shared" si="148"/>
        <v>0</v>
      </c>
      <c r="AG259" s="2233">
        <f t="shared" si="148"/>
        <v>0</v>
      </c>
      <c r="AH259" s="2233">
        <f t="shared" si="148"/>
        <v>917045.59197586577</v>
      </c>
      <c r="AI259" s="2233">
        <f t="shared" si="148"/>
        <v>171171.58504753702</v>
      </c>
      <c r="AJ259" s="2233">
        <f t="shared" si="148"/>
        <v>139386.70075559663</v>
      </c>
      <c r="AK259" s="2233">
        <f t="shared" si="148"/>
        <v>0</v>
      </c>
      <c r="AL259" s="2233">
        <f t="shared" si="148"/>
        <v>0</v>
      </c>
      <c r="AM259" s="2233">
        <f t="shared" si="148"/>
        <v>0</v>
      </c>
      <c r="AN259" s="2233">
        <f t="shared" si="148"/>
        <v>0</v>
      </c>
      <c r="AO259" s="2233">
        <f t="shared" si="148"/>
        <v>0</v>
      </c>
      <c r="AP259" s="2233">
        <f t="shared" si="148"/>
        <v>0</v>
      </c>
      <c r="AQ259" s="2233">
        <f t="shared" si="148"/>
        <v>0</v>
      </c>
      <c r="AR259" s="2233">
        <f t="shared" si="148"/>
        <v>0</v>
      </c>
      <c r="AS259" s="2233">
        <f t="shared" si="148"/>
        <v>0</v>
      </c>
      <c r="AT259" s="2233">
        <f t="shared" si="148"/>
        <v>0</v>
      </c>
      <c r="AU259" s="2233">
        <f t="shared" si="148"/>
        <v>0</v>
      </c>
      <c r="AV259" s="2233">
        <f t="shared" si="148"/>
        <v>40232590.827257819</v>
      </c>
      <c r="AW259" s="2233">
        <f t="shared" si="148"/>
        <v>-2947159.1020262348</v>
      </c>
      <c r="AX259" s="2233">
        <f t="shared" si="148"/>
        <v>-686008.65159689263</v>
      </c>
      <c r="AY259" s="2233">
        <f t="shared" si="148"/>
        <v>-1067178.3627185121</v>
      </c>
      <c r="AZ259" s="2233">
        <f t="shared" si="148"/>
        <v>0</v>
      </c>
      <c r="BA259" s="2233">
        <f t="shared" si="148"/>
        <v>0</v>
      </c>
      <c r="BB259" s="2233">
        <f t="shared" si="148"/>
        <v>0</v>
      </c>
      <c r="BC259" s="2233">
        <f t="shared" si="148"/>
        <v>-67773.487580359477</v>
      </c>
      <c r="BD259" s="2233">
        <f t="shared" si="148"/>
        <v>-8862.677101897867</v>
      </c>
      <c r="BE259" s="2233">
        <f t="shared" si="148"/>
        <v>-7362.176819562631</v>
      </c>
      <c r="BF259" s="2233">
        <f t="shared" si="148"/>
        <v>0</v>
      </c>
      <c r="BG259" s="2233">
        <f t="shared" si="148"/>
        <v>0</v>
      </c>
      <c r="BH259" s="2233">
        <f t="shared" si="148"/>
        <v>0</v>
      </c>
      <c r="BI259" s="2233">
        <f t="shared" si="148"/>
        <v>0</v>
      </c>
      <c r="BJ259" s="2233">
        <f t="shared" si="148"/>
        <v>0</v>
      </c>
      <c r="BK259" s="2233">
        <f t="shared" si="148"/>
        <v>0</v>
      </c>
      <c r="BL259" s="2233">
        <f t="shared" si="148"/>
        <v>0</v>
      </c>
      <c r="BM259" s="2233">
        <f t="shared" si="148"/>
        <v>0</v>
      </c>
      <c r="BN259" s="2233">
        <f t="shared" ref="BN259:CL259" si="149">SUM(BN224:BN257)</f>
        <v>0</v>
      </c>
      <c r="BO259" s="2233">
        <f t="shared" si="149"/>
        <v>0</v>
      </c>
      <c r="BP259" s="2233">
        <f t="shared" si="149"/>
        <v>0</v>
      </c>
      <c r="BQ259" s="2233">
        <f t="shared" si="149"/>
        <v>-4784344.4578434592</v>
      </c>
      <c r="BR259" s="2233">
        <f t="shared" si="149"/>
        <v>41583080.43338339</v>
      </c>
      <c r="BS259" s="2233">
        <f t="shared" si="149"/>
        <v>14909265.727563446</v>
      </c>
      <c r="BT259" s="2233">
        <f t="shared" si="149"/>
        <v>39558957.178215846</v>
      </c>
      <c r="BU259" s="2233">
        <f t="shared" si="149"/>
        <v>0</v>
      </c>
      <c r="BV259" s="2233">
        <f t="shared" si="149"/>
        <v>0</v>
      </c>
      <c r="BW259" s="2233">
        <f t="shared" si="149"/>
        <v>0</v>
      </c>
      <c r="BX259" s="2233">
        <f t="shared" si="149"/>
        <v>443215.45949135546</v>
      </c>
      <c r="BY259" s="2233">
        <f t="shared" si="149"/>
        <v>47908.945393844449</v>
      </c>
      <c r="BZ259" s="2233">
        <f t="shared" si="149"/>
        <v>122612.83866220101</v>
      </c>
      <c r="CA259" s="2233">
        <f t="shared" si="149"/>
        <v>0</v>
      </c>
      <c r="CB259" s="2233">
        <f t="shared" si="149"/>
        <v>0</v>
      </c>
      <c r="CC259" s="2233">
        <f t="shared" si="149"/>
        <v>0</v>
      </c>
      <c r="CD259" s="2233">
        <f t="shared" si="149"/>
        <v>0</v>
      </c>
      <c r="CE259" s="2233">
        <f t="shared" si="149"/>
        <v>0</v>
      </c>
      <c r="CF259" s="2233">
        <f t="shared" si="149"/>
        <v>0</v>
      </c>
      <c r="CG259" s="2233">
        <f t="shared" si="149"/>
        <v>0</v>
      </c>
      <c r="CH259" s="2233">
        <f t="shared" si="149"/>
        <v>0</v>
      </c>
      <c r="CI259" s="2233">
        <f t="shared" si="149"/>
        <v>0</v>
      </c>
      <c r="CJ259" s="2233">
        <f t="shared" si="149"/>
        <v>0</v>
      </c>
      <c r="CK259" s="2233">
        <f t="shared" si="149"/>
        <v>0</v>
      </c>
      <c r="CL259" s="2233">
        <f t="shared" si="149"/>
        <v>96665040.582710087</v>
      </c>
      <c r="CM259" s="2176"/>
      <c r="CN259" s="83"/>
      <c r="CO259" s="83"/>
    </row>
    <row r="260" spans="1:98" ht="12" thickTop="1" x14ac:dyDescent="0.2">
      <c r="B260" s="2234"/>
      <c r="I260" s="2228"/>
      <c r="J260" s="2228"/>
      <c r="K260" s="2228"/>
      <c r="L260" s="2228"/>
      <c r="M260" s="2228"/>
      <c r="N260" s="2228"/>
      <c r="O260" s="2228"/>
      <c r="P260" s="2228"/>
      <c r="Q260" s="2228"/>
      <c r="R260" s="2228"/>
      <c r="S260" s="2228"/>
      <c r="T260" s="2228"/>
      <c r="U260" s="2228"/>
      <c r="V260" s="2228"/>
      <c r="W260" s="2228"/>
      <c r="X260" s="2228"/>
      <c r="Y260" s="2228"/>
      <c r="Z260" s="2228"/>
      <c r="AA260" s="2228"/>
      <c r="AB260" s="2229"/>
      <c r="AC260" s="2229"/>
      <c r="AD260" s="2229"/>
      <c r="AE260" s="2229"/>
      <c r="AF260" s="2228"/>
      <c r="AG260" s="2228"/>
      <c r="AH260" s="2228"/>
      <c r="AI260" s="2228"/>
      <c r="AJ260" s="2228"/>
      <c r="AK260" s="2228"/>
      <c r="AL260" s="2228"/>
      <c r="AM260" s="2228"/>
      <c r="AN260" s="2228"/>
      <c r="AO260" s="2228"/>
      <c r="AP260" s="2228"/>
      <c r="AQ260" s="2228"/>
      <c r="AR260" s="2228"/>
      <c r="AS260" s="2228"/>
      <c r="AT260" s="2228"/>
      <c r="AU260" s="2228"/>
      <c r="AV260" s="2228"/>
      <c r="AW260" s="2228"/>
      <c r="AX260" s="2230"/>
      <c r="AY260" s="2228"/>
      <c r="AZ260" s="2228"/>
      <c r="BA260" s="2228"/>
      <c r="BB260" s="2228"/>
      <c r="BC260" s="2228"/>
      <c r="BD260" s="2228"/>
      <c r="BE260" s="2228"/>
      <c r="BF260" s="2228"/>
      <c r="BG260" s="2228"/>
      <c r="BH260" s="2228"/>
      <c r="BI260" s="2228"/>
      <c r="BJ260" s="2228"/>
      <c r="BK260" s="2228"/>
      <c r="BL260" s="2228"/>
      <c r="BM260" s="2228"/>
      <c r="BN260" s="2228"/>
      <c r="BO260" s="2228"/>
      <c r="BP260" s="2228"/>
      <c r="BQ260" s="2228"/>
      <c r="BR260" s="2228"/>
      <c r="BS260" s="2229"/>
      <c r="BT260" s="2228"/>
      <c r="BU260" s="2228"/>
      <c r="BV260" s="2228"/>
      <c r="BW260" s="2228"/>
      <c r="BX260" s="2228"/>
      <c r="BY260" s="2228"/>
      <c r="BZ260" s="2228"/>
      <c r="CA260" s="2228"/>
      <c r="CB260" s="2228"/>
      <c r="CC260" s="2228"/>
      <c r="CD260" s="2228"/>
      <c r="CE260" s="2228"/>
      <c r="CF260" s="2228"/>
      <c r="CG260" s="2228"/>
      <c r="CH260" s="2228"/>
      <c r="CI260" s="2228"/>
      <c r="CJ260" s="2228"/>
      <c r="CK260" s="2228"/>
      <c r="CL260" s="2228"/>
      <c r="CM260" s="2229"/>
      <c r="CN260" s="2229"/>
    </row>
    <row r="261" spans="1:98" x14ac:dyDescent="0.2">
      <c r="B261" s="2227"/>
      <c r="I261" s="2228"/>
      <c r="J261" s="2228"/>
      <c r="K261" s="2228"/>
      <c r="L261" s="2228"/>
      <c r="M261" s="2228"/>
      <c r="N261" s="2228"/>
      <c r="O261" s="2228"/>
      <c r="P261" s="2228"/>
      <c r="Q261" s="2228"/>
      <c r="R261" s="2228"/>
      <c r="S261" s="2228"/>
      <c r="T261" s="2228"/>
      <c r="U261" s="2228"/>
      <c r="V261" s="2228"/>
      <c r="W261" s="2228"/>
      <c r="X261" s="2228"/>
      <c r="Y261" s="2228"/>
      <c r="Z261" s="2228"/>
      <c r="AA261" s="2228"/>
      <c r="AB261" s="2229"/>
      <c r="AC261" s="2229"/>
      <c r="AD261" s="2229"/>
      <c r="AE261" s="2229"/>
      <c r="AF261" s="2228"/>
      <c r="AG261" s="2228"/>
      <c r="AH261" s="2228"/>
      <c r="AI261" s="2228"/>
      <c r="AJ261" s="2228"/>
      <c r="AK261" s="2228"/>
      <c r="AL261" s="2228"/>
      <c r="AM261" s="2228"/>
      <c r="AN261" s="2228"/>
      <c r="AO261" s="2228"/>
      <c r="AP261" s="2228"/>
      <c r="AQ261" s="2228"/>
      <c r="AR261" s="2228"/>
      <c r="AS261" s="2228"/>
      <c r="AT261" s="2228"/>
      <c r="AU261" s="2228"/>
      <c r="AV261" s="2228"/>
      <c r="AW261" s="2228"/>
      <c r="AX261" s="2230"/>
      <c r="AY261" s="2228"/>
      <c r="AZ261" s="2228"/>
      <c r="BA261" s="2228"/>
      <c r="BB261" s="2228"/>
      <c r="BC261" s="2228"/>
      <c r="BD261" s="2228"/>
      <c r="BE261" s="2228"/>
      <c r="BF261" s="2228"/>
      <c r="BG261" s="2228"/>
      <c r="BH261" s="2228"/>
      <c r="BI261" s="2228"/>
      <c r="BJ261" s="2228"/>
      <c r="BK261" s="2228"/>
      <c r="BL261" s="2228"/>
      <c r="BM261" s="2228"/>
      <c r="BN261" s="2228"/>
      <c r="BO261" s="2228"/>
      <c r="BP261" s="2228"/>
      <c r="BQ261" s="2228"/>
      <c r="BR261" s="2228"/>
      <c r="BS261" s="2229"/>
      <c r="BT261" s="2228"/>
      <c r="BU261" s="2228"/>
      <c r="BV261" s="2228"/>
      <c r="BW261" s="2228"/>
      <c r="BX261" s="2228"/>
      <c r="BY261" s="2228"/>
      <c r="BZ261" s="2228"/>
      <c r="CA261" s="2228"/>
      <c r="CB261" s="2228"/>
      <c r="CC261" s="2228"/>
      <c r="CD261" s="2228"/>
      <c r="CE261" s="2228"/>
      <c r="CF261" s="2228"/>
      <c r="CG261" s="2228"/>
      <c r="CH261" s="2228"/>
      <c r="CI261" s="2228"/>
      <c r="CJ261" s="2228"/>
      <c r="CK261" s="2228"/>
      <c r="CL261" s="2228"/>
      <c r="CM261" s="2229"/>
      <c r="CN261" s="2229"/>
    </row>
    <row r="262" spans="1:98" x14ac:dyDescent="0.2">
      <c r="B262" s="2234"/>
      <c r="I262" s="2228"/>
      <c r="J262" s="2228"/>
      <c r="K262" s="2228"/>
      <c r="L262" s="2228"/>
      <c r="M262" s="2228"/>
      <c r="N262" s="2228"/>
      <c r="O262" s="2228"/>
      <c r="P262" s="2228"/>
      <c r="Q262" s="2228"/>
      <c r="R262" s="2228"/>
      <c r="S262" s="2228"/>
      <c r="T262" s="2228"/>
      <c r="U262" s="2228"/>
      <c r="V262" s="2228"/>
      <c r="W262" s="2228"/>
      <c r="X262" s="2228"/>
      <c r="Y262" s="2228"/>
      <c r="Z262" s="2228"/>
      <c r="AA262" s="2228"/>
      <c r="AB262" s="2229"/>
      <c r="AC262" s="2229"/>
      <c r="AD262" s="2229"/>
      <c r="AE262" s="2229"/>
      <c r="AF262" s="2228"/>
      <c r="AG262" s="2228"/>
      <c r="AH262" s="2228"/>
      <c r="AI262" s="2228"/>
      <c r="AJ262" s="2228"/>
      <c r="AK262" s="2228"/>
      <c r="AL262" s="2228"/>
      <c r="AM262" s="2228"/>
      <c r="AN262" s="2228"/>
      <c r="AO262" s="2228"/>
      <c r="AP262" s="2228"/>
      <c r="AQ262" s="2228"/>
      <c r="AR262" s="2228"/>
      <c r="AS262" s="2228"/>
      <c r="AT262" s="2228"/>
      <c r="AU262" s="2228"/>
      <c r="AV262" s="2228"/>
      <c r="AW262" s="2228"/>
      <c r="AX262" s="2230"/>
      <c r="AY262" s="2228"/>
      <c r="AZ262" s="2228"/>
      <c r="BA262" s="2228"/>
      <c r="BB262" s="2228"/>
      <c r="BC262" s="2228"/>
      <c r="BD262" s="2228"/>
      <c r="BE262" s="2228"/>
      <c r="BF262" s="2228"/>
      <c r="BG262" s="2228"/>
      <c r="BH262" s="2228"/>
      <c r="BI262" s="2228"/>
      <c r="BJ262" s="2228"/>
      <c r="BK262" s="2228"/>
      <c r="BL262" s="2228"/>
      <c r="BM262" s="2228"/>
      <c r="BN262" s="2228"/>
      <c r="BO262" s="2228"/>
      <c r="BP262" s="2228"/>
      <c r="BQ262" s="2228"/>
      <c r="BR262" s="2228"/>
      <c r="BS262" s="2229"/>
      <c r="BT262" s="2228"/>
      <c r="BU262" s="2228"/>
      <c r="BV262" s="2228"/>
      <c r="BW262" s="2228"/>
      <c r="BX262" s="2228"/>
      <c r="BY262" s="2228"/>
      <c r="BZ262" s="2228"/>
      <c r="CA262" s="2228"/>
      <c r="CB262" s="2228"/>
      <c r="CC262" s="2228"/>
      <c r="CD262" s="2228"/>
      <c r="CE262" s="2228"/>
      <c r="CF262" s="2228"/>
      <c r="CG262" s="2228"/>
      <c r="CH262" s="2228"/>
      <c r="CI262" s="2228"/>
      <c r="CJ262" s="2228"/>
      <c r="CK262" s="2228"/>
      <c r="CL262" s="2228"/>
      <c r="CM262" s="2229"/>
      <c r="CN262" s="2229"/>
    </row>
    <row r="263" spans="1:98" x14ac:dyDescent="0.2">
      <c r="B263" s="2227"/>
      <c r="I263" s="2228"/>
      <c r="J263" s="2228"/>
      <c r="K263" s="2228"/>
      <c r="L263" s="2228"/>
      <c r="M263" s="2228"/>
      <c r="N263" s="2228"/>
      <c r="O263" s="2228"/>
      <c r="P263" s="2228"/>
      <c r="Q263" s="2228"/>
      <c r="R263" s="2228"/>
      <c r="S263" s="2228"/>
      <c r="T263" s="2228"/>
      <c r="U263" s="2228"/>
      <c r="V263" s="2228"/>
      <c r="W263" s="2228"/>
      <c r="X263" s="2228"/>
      <c r="Y263" s="2228"/>
      <c r="Z263" s="2228"/>
      <c r="AA263" s="2228"/>
      <c r="AB263" s="2229"/>
      <c r="AC263" s="2229"/>
      <c r="AD263" s="2229"/>
      <c r="AE263" s="2229"/>
      <c r="AF263" s="2228"/>
      <c r="AG263" s="2228"/>
      <c r="AH263" s="2228"/>
      <c r="AI263" s="2228"/>
      <c r="AJ263" s="2228"/>
      <c r="AK263" s="2228"/>
      <c r="AL263" s="2228"/>
      <c r="AM263" s="2228"/>
      <c r="AN263" s="2228"/>
      <c r="AO263" s="2228"/>
      <c r="AP263" s="2228"/>
      <c r="AQ263" s="2228"/>
      <c r="AR263" s="2228"/>
      <c r="AS263" s="2228"/>
      <c r="AT263" s="2228"/>
      <c r="AU263" s="2228"/>
      <c r="AV263" s="2228"/>
      <c r="AW263" s="2228"/>
      <c r="AX263" s="2230"/>
      <c r="AY263" s="2228"/>
      <c r="AZ263" s="2228"/>
      <c r="BA263" s="2228"/>
      <c r="BB263" s="2228"/>
      <c r="BC263" s="2228"/>
      <c r="BD263" s="2228"/>
      <c r="BE263" s="2228"/>
      <c r="BF263" s="2228"/>
      <c r="BG263" s="2228"/>
      <c r="BH263" s="2228"/>
      <c r="BI263" s="2228"/>
      <c r="BJ263" s="2228"/>
      <c r="BK263" s="2228"/>
      <c r="BL263" s="2228"/>
      <c r="BM263" s="2228"/>
      <c r="BN263" s="2228"/>
      <c r="BO263" s="2228"/>
      <c r="BP263" s="2228"/>
      <c r="BQ263" s="2228"/>
      <c r="BR263" s="2228"/>
      <c r="BS263" s="2229"/>
      <c r="BT263" s="2228"/>
      <c r="BU263" s="2228"/>
      <c r="BV263" s="2228"/>
      <c r="BW263" s="2228"/>
      <c r="BX263" s="2228"/>
      <c r="BY263" s="2228"/>
      <c r="BZ263" s="2228"/>
      <c r="CA263" s="2228"/>
      <c r="CB263" s="2228"/>
      <c r="CC263" s="2228"/>
      <c r="CD263" s="2228"/>
      <c r="CE263" s="2228"/>
      <c r="CF263" s="2228"/>
      <c r="CG263" s="2228"/>
      <c r="CH263" s="2228"/>
      <c r="CI263" s="2228"/>
      <c r="CJ263" s="2228"/>
      <c r="CK263" s="2228"/>
      <c r="CL263" s="2228"/>
      <c r="CM263" s="2229"/>
      <c r="CN263" s="2229"/>
    </row>
    <row r="264" spans="1:98" x14ac:dyDescent="0.2">
      <c r="B264" s="2227"/>
      <c r="I264" s="2228"/>
      <c r="J264" s="2228"/>
      <c r="K264" s="2228"/>
      <c r="L264" s="2228"/>
      <c r="M264" s="2228"/>
      <c r="N264" s="2228"/>
      <c r="O264" s="2228"/>
      <c r="P264" s="2228"/>
      <c r="Q264" s="2228"/>
      <c r="R264" s="2228"/>
      <c r="S264" s="2228"/>
      <c r="T264" s="2228"/>
      <c r="U264" s="2228"/>
      <c r="V264" s="2228"/>
      <c r="W264" s="2228"/>
      <c r="X264" s="2228"/>
      <c r="Y264" s="2228"/>
      <c r="Z264" s="2228"/>
      <c r="AA264" s="2228"/>
      <c r="AB264" s="2229"/>
      <c r="AC264" s="2229"/>
      <c r="AD264" s="2229"/>
      <c r="AE264" s="2229"/>
      <c r="AF264" s="2228"/>
      <c r="AG264" s="2228"/>
      <c r="AH264" s="2228"/>
      <c r="AI264" s="2228"/>
      <c r="AJ264" s="2228"/>
      <c r="AK264" s="2228"/>
      <c r="AL264" s="2228"/>
      <c r="AM264" s="2228"/>
      <c r="AN264" s="2228"/>
      <c r="AO264" s="2228"/>
      <c r="AP264" s="2228"/>
      <c r="AQ264" s="2228"/>
      <c r="AR264" s="2228"/>
      <c r="AS264" s="2228"/>
      <c r="AT264" s="2228"/>
      <c r="AU264" s="2228"/>
      <c r="AV264" s="2228"/>
      <c r="AW264" s="2228"/>
      <c r="AX264" s="2230"/>
      <c r="AY264" s="2228"/>
      <c r="AZ264" s="2228"/>
      <c r="BA264" s="2228"/>
      <c r="BB264" s="2228"/>
      <c r="BC264" s="2228"/>
      <c r="BD264" s="2228"/>
      <c r="BE264" s="2228"/>
      <c r="BF264" s="2228"/>
      <c r="BG264" s="2228"/>
      <c r="BH264" s="2228"/>
      <c r="BI264" s="2228"/>
      <c r="BJ264" s="2228"/>
      <c r="BK264" s="2228"/>
      <c r="BL264" s="2228"/>
      <c r="BM264" s="2228"/>
      <c r="BN264" s="2228"/>
      <c r="BO264" s="2228"/>
      <c r="BP264" s="2228"/>
      <c r="BQ264" s="2228"/>
      <c r="BR264" s="2228"/>
      <c r="BS264" s="2229"/>
      <c r="BT264" s="2228"/>
      <c r="BU264" s="2228"/>
      <c r="BV264" s="2228"/>
      <c r="BW264" s="2228"/>
      <c r="BX264" s="2228"/>
      <c r="BY264" s="2228"/>
      <c r="BZ264" s="2228"/>
      <c r="CA264" s="2228"/>
      <c r="CB264" s="2228"/>
      <c r="CC264" s="2228"/>
      <c r="CD264" s="2228"/>
      <c r="CE264" s="2228"/>
      <c r="CF264" s="2228"/>
      <c r="CG264" s="2228"/>
      <c r="CH264" s="2228"/>
      <c r="CI264" s="2228"/>
      <c r="CJ264" s="2228"/>
      <c r="CK264" s="2228"/>
      <c r="CL264" s="2228"/>
      <c r="CM264" s="2229"/>
      <c r="CN264" s="2229"/>
    </row>
    <row r="265" spans="1:98" x14ac:dyDescent="0.2">
      <c r="B265" s="2227"/>
      <c r="I265" s="2228"/>
      <c r="J265" s="2228"/>
      <c r="K265" s="2228"/>
      <c r="L265" s="2228"/>
      <c r="M265" s="2228"/>
      <c r="N265" s="2228"/>
      <c r="O265" s="2228"/>
      <c r="P265" s="2228"/>
      <c r="Q265" s="2228"/>
      <c r="R265" s="2228"/>
      <c r="S265" s="2228"/>
      <c r="T265" s="2228"/>
      <c r="U265" s="2228"/>
      <c r="V265" s="2228"/>
      <c r="W265" s="2228"/>
      <c r="X265" s="2228"/>
      <c r="Y265" s="2228"/>
      <c r="Z265" s="2228"/>
      <c r="AA265" s="2228"/>
      <c r="AB265" s="2229"/>
      <c r="AC265" s="2229"/>
      <c r="AD265" s="2229"/>
      <c r="AE265" s="2229"/>
      <c r="AF265" s="2228"/>
      <c r="AG265" s="2228"/>
      <c r="AH265" s="2228"/>
      <c r="AI265" s="2228"/>
      <c r="AJ265" s="2228"/>
      <c r="AK265" s="2228"/>
      <c r="AL265" s="2228"/>
      <c r="AM265" s="2228"/>
      <c r="AN265" s="2228"/>
      <c r="AO265" s="2228"/>
      <c r="AP265" s="2228"/>
      <c r="AQ265" s="2228"/>
      <c r="AR265" s="2228"/>
      <c r="AS265" s="2228"/>
      <c r="AT265" s="2228"/>
      <c r="AU265" s="2228"/>
      <c r="AV265" s="2228"/>
      <c r="AW265" s="2228"/>
      <c r="AX265" s="2230"/>
      <c r="AY265" s="2228"/>
      <c r="AZ265" s="2228"/>
      <c r="BA265" s="2228"/>
      <c r="BB265" s="2228"/>
      <c r="BC265" s="2228"/>
      <c r="BD265" s="2228"/>
      <c r="BE265" s="2228"/>
      <c r="BF265" s="2228"/>
      <c r="BG265" s="2228"/>
      <c r="BH265" s="2228"/>
      <c r="BI265" s="2228"/>
      <c r="BJ265" s="2228"/>
      <c r="BK265" s="2228"/>
      <c r="BL265" s="2228"/>
      <c r="BM265" s="2228"/>
      <c r="BN265" s="2228"/>
      <c r="BO265" s="2228"/>
      <c r="BP265" s="2228"/>
      <c r="BQ265" s="2228"/>
      <c r="BR265" s="2228"/>
      <c r="BS265" s="2229"/>
      <c r="BT265" s="2228"/>
      <c r="BU265" s="2228"/>
      <c r="BV265" s="2228"/>
      <c r="BW265" s="2228"/>
      <c r="BX265" s="2228"/>
      <c r="BY265" s="2228"/>
      <c r="BZ265" s="2228"/>
      <c r="CA265" s="2228"/>
      <c r="CB265" s="2228"/>
      <c r="CC265" s="2228"/>
      <c r="CD265" s="2228"/>
      <c r="CE265" s="2228"/>
      <c r="CF265" s="2228"/>
      <c r="CG265" s="2228"/>
      <c r="CH265" s="2228"/>
      <c r="CI265" s="2228"/>
      <c r="CJ265" s="2228"/>
      <c r="CK265" s="2228"/>
      <c r="CL265" s="2228"/>
      <c r="CM265" s="2229"/>
      <c r="CN265" s="2229"/>
    </row>
    <row r="266" spans="1:98" ht="12.75" x14ac:dyDescent="0.2">
      <c r="B266" s="2227"/>
      <c r="C266" s="2198"/>
      <c r="D266" s="2198"/>
      <c r="E266" s="2198"/>
      <c r="F266" s="2198"/>
      <c r="G266" s="2198"/>
      <c r="H266" s="2198"/>
      <c r="I266" s="2198"/>
      <c r="J266" s="2198"/>
      <c r="K266" s="2198"/>
      <c r="L266" s="2198"/>
      <c r="M266" s="2198"/>
      <c r="N266" s="2198"/>
      <c r="O266" s="2198"/>
      <c r="P266" s="2198"/>
      <c r="Q266" s="2198"/>
      <c r="R266" s="2198"/>
      <c r="S266" s="2198"/>
      <c r="T266" s="2198"/>
      <c r="U266" s="2198"/>
      <c r="V266" s="2198"/>
      <c r="W266" s="2198"/>
      <c r="X266" s="2198"/>
      <c r="Y266" s="2198"/>
      <c r="Z266" s="2198"/>
      <c r="AA266" s="2198"/>
      <c r="AB266" s="2198"/>
      <c r="AC266" s="2198"/>
      <c r="AD266" s="2198"/>
      <c r="AE266" s="2198"/>
      <c r="AF266" s="2198"/>
      <c r="AG266" s="2198"/>
      <c r="AH266" s="2198"/>
      <c r="AI266" s="2198"/>
      <c r="AJ266" s="2198"/>
      <c r="AK266" s="2198"/>
      <c r="AL266" s="2198"/>
      <c r="AM266" s="2198"/>
      <c r="AN266" s="2198"/>
      <c r="AO266" s="2198"/>
      <c r="AP266" s="2198"/>
      <c r="AQ266" s="2198"/>
      <c r="AR266" s="2198"/>
      <c r="AS266" s="2198"/>
      <c r="AT266" s="2198"/>
      <c r="AU266" s="2198"/>
      <c r="AV266" s="2198"/>
      <c r="AW266" s="2198"/>
      <c r="AX266" s="2198"/>
      <c r="AY266" s="2198"/>
      <c r="AZ266" s="2198"/>
      <c r="BA266" s="2198"/>
      <c r="BB266" s="2198"/>
      <c r="BC266" s="2198"/>
      <c r="BD266" s="2198"/>
      <c r="BE266" s="2198"/>
      <c r="BF266" s="2198"/>
      <c r="BG266" s="2198"/>
      <c r="BH266" s="2198"/>
      <c r="BI266" s="2198"/>
      <c r="BJ266" s="2198"/>
      <c r="BK266" s="2198"/>
      <c r="BL266" s="2198"/>
      <c r="BM266" s="2198"/>
      <c r="BN266" s="2198"/>
      <c r="BO266" s="2198"/>
      <c r="BP266" s="2198"/>
      <c r="BQ266" s="2198"/>
      <c r="BR266" s="2198"/>
      <c r="BS266" s="2198"/>
      <c r="BT266" s="2198"/>
      <c r="BU266" s="2198"/>
      <c r="BV266" s="2198"/>
      <c r="BW266" s="2198"/>
      <c r="BX266" s="2198"/>
      <c r="BY266" s="2198"/>
      <c r="BZ266" s="2198"/>
      <c r="CA266" s="2198"/>
      <c r="CB266" s="2198"/>
      <c r="CC266" s="2198"/>
      <c r="CD266" s="2198"/>
      <c r="CE266" s="2198"/>
      <c r="CF266" s="2198"/>
      <c r="CG266" s="2198"/>
      <c r="CH266" s="2198"/>
      <c r="CI266" s="2198"/>
      <c r="CJ266" s="2198"/>
      <c r="CK266" s="2198"/>
      <c r="CL266" s="2198"/>
      <c r="CM266" s="2198"/>
      <c r="CN266" s="2198"/>
    </row>
    <row r="267" spans="1:98" x14ac:dyDescent="0.2">
      <c r="B267" s="2227"/>
      <c r="I267" s="2228"/>
      <c r="J267" s="2228"/>
      <c r="K267" s="2228"/>
      <c r="L267" s="2228"/>
      <c r="M267" s="2228"/>
      <c r="N267" s="2228"/>
      <c r="O267" s="2228"/>
      <c r="P267" s="2228"/>
      <c r="Q267" s="2228"/>
      <c r="R267" s="2228"/>
      <c r="S267" s="2228"/>
      <c r="T267" s="2228"/>
      <c r="U267" s="2228"/>
      <c r="V267" s="2228"/>
      <c r="W267" s="2228"/>
      <c r="X267" s="2228"/>
      <c r="Y267" s="2228"/>
      <c r="Z267" s="2228"/>
      <c r="AA267" s="2228"/>
      <c r="AB267" s="2229"/>
      <c r="AC267" s="2229"/>
      <c r="AD267" s="2229"/>
      <c r="AE267" s="2229"/>
      <c r="AF267" s="2228"/>
      <c r="AG267" s="2228"/>
      <c r="AH267" s="2228"/>
      <c r="AI267" s="2228"/>
      <c r="AJ267" s="2228"/>
      <c r="AK267" s="2228"/>
      <c r="AL267" s="2228"/>
      <c r="AM267" s="2228"/>
      <c r="AN267" s="2228"/>
      <c r="AO267" s="2228"/>
      <c r="AP267" s="2228"/>
      <c r="AQ267" s="2228"/>
      <c r="AR267" s="2228"/>
      <c r="AS267" s="2228"/>
      <c r="AT267" s="2228"/>
      <c r="AU267" s="2228"/>
      <c r="AV267" s="2228"/>
      <c r="AW267" s="2228"/>
      <c r="AX267" s="2230"/>
      <c r="AY267" s="2228"/>
      <c r="AZ267" s="2228"/>
      <c r="BA267" s="2228"/>
      <c r="BB267" s="2228"/>
      <c r="BC267" s="2228"/>
      <c r="BD267" s="2228"/>
      <c r="BE267" s="2228"/>
      <c r="BF267" s="2228"/>
      <c r="BG267" s="2228"/>
      <c r="BH267" s="2228"/>
      <c r="BI267" s="2228"/>
      <c r="BJ267" s="2228"/>
      <c r="BK267" s="2228"/>
      <c r="BL267" s="2228"/>
      <c r="BM267" s="2228"/>
      <c r="BN267" s="2228"/>
      <c r="BO267" s="2228"/>
      <c r="BP267" s="2228"/>
      <c r="BQ267" s="2228"/>
      <c r="BR267" s="2228"/>
      <c r="BS267" s="2229"/>
      <c r="BT267" s="2228"/>
      <c r="BU267" s="2228"/>
      <c r="BV267" s="2228"/>
      <c r="BW267" s="2228"/>
      <c r="BX267" s="2228"/>
      <c r="BY267" s="2228"/>
      <c r="BZ267" s="2228"/>
      <c r="CA267" s="2228"/>
      <c r="CB267" s="2228"/>
      <c r="CC267" s="2228"/>
      <c r="CD267" s="2228"/>
      <c r="CE267" s="2228"/>
      <c r="CF267" s="2228"/>
      <c r="CG267" s="2228"/>
      <c r="CH267" s="2228"/>
      <c r="CI267" s="2228"/>
      <c r="CJ267" s="2228"/>
      <c r="CK267" s="2228"/>
      <c r="CL267" s="2228"/>
      <c r="CM267" s="2229"/>
      <c r="CN267" s="2229"/>
    </row>
    <row r="268" spans="1:98" x14ac:dyDescent="0.2">
      <c r="B268" s="2227"/>
      <c r="I268" s="2228"/>
      <c r="J268" s="2228"/>
      <c r="K268" s="2228"/>
      <c r="L268" s="2228"/>
      <c r="M268" s="2228"/>
      <c r="N268" s="2228"/>
      <c r="O268" s="2228"/>
      <c r="P268" s="2228"/>
      <c r="Q268" s="2228"/>
      <c r="R268" s="2228"/>
      <c r="S268" s="2228"/>
      <c r="T268" s="2228"/>
      <c r="U268" s="2228"/>
      <c r="V268" s="2228"/>
      <c r="W268" s="2228"/>
      <c r="X268" s="2228"/>
      <c r="Y268" s="2228"/>
      <c r="Z268" s="2228"/>
      <c r="AA268" s="2228"/>
      <c r="AB268" s="2229"/>
      <c r="AC268" s="2229"/>
      <c r="AD268" s="2229"/>
      <c r="AE268" s="2229"/>
      <c r="AF268" s="2228"/>
      <c r="AG268" s="2228"/>
      <c r="AH268" s="2228"/>
      <c r="AI268" s="2228"/>
      <c r="AJ268" s="2228"/>
      <c r="AK268" s="2228"/>
      <c r="AL268" s="2228"/>
      <c r="AM268" s="2228"/>
      <c r="AN268" s="2228"/>
      <c r="AO268" s="2228"/>
      <c r="AP268" s="2228"/>
      <c r="AQ268" s="2228"/>
      <c r="AR268" s="2228"/>
      <c r="AS268" s="2228"/>
      <c r="AT268" s="2228"/>
      <c r="AU268" s="2228"/>
      <c r="AV268" s="2228"/>
      <c r="AW268" s="2228"/>
      <c r="AX268" s="2230"/>
      <c r="AY268" s="2228"/>
      <c r="AZ268" s="2228"/>
      <c r="BA268" s="2228"/>
      <c r="BB268" s="2228"/>
      <c r="BC268" s="2228"/>
      <c r="BD268" s="2228"/>
      <c r="BE268" s="2228"/>
      <c r="BF268" s="2228"/>
      <c r="BG268" s="2228"/>
      <c r="BH268" s="2228"/>
      <c r="BI268" s="2228"/>
      <c r="BJ268" s="2228"/>
      <c r="BK268" s="2228"/>
      <c r="BL268" s="2228"/>
      <c r="BM268" s="2228"/>
      <c r="BN268" s="2228"/>
      <c r="BO268" s="2228"/>
      <c r="BP268" s="2228"/>
      <c r="BQ268" s="2228"/>
      <c r="BR268" s="2228"/>
      <c r="BS268" s="2229"/>
      <c r="BT268" s="2228"/>
      <c r="BU268" s="2228"/>
      <c r="BV268" s="2228"/>
      <c r="BW268" s="2228"/>
      <c r="BX268" s="2228"/>
      <c r="BY268" s="2228"/>
      <c r="BZ268" s="2228"/>
      <c r="CA268" s="2228"/>
      <c r="CB268" s="2228"/>
      <c r="CC268" s="2228"/>
      <c r="CD268" s="2228"/>
      <c r="CE268" s="2228"/>
      <c r="CF268" s="2228"/>
      <c r="CG268" s="2228"/>
      <c r="CH268" s="2228"/>
      <c r="CI268" s="2228"/>
      <c r="CJ268" s="2228"/>
      <c r="CK268" s="2228"/>
      <c r="CL268" s="2228"/>
      <c r="CM268" s="2229"/>
      <c r="CN268" s="2229"/>
    </row>
    <row r="269" spans="1:98" x14ac:dyDescent="0.2">
      <c r="B269" s="2227"/>
      <c r="I269" s="2228"/>
      <c r="J269" s="2228"/>
      <c r="K269" s="2228"/>
      <c r="L269" s="2228"/>
      <c r="M269" s="2228"/>
      <c r="N269" s="2228"/>
      <c r="O269" s="2228"/>
      <c r="P269" s="2228"/>
      <c r="Q269" s="2228"/>
      <c r="R269" s="2228"/>
      <c r="S269" s="2228"/>
      <c r="T269" s="2228"/>
      <c r="U269" s="2228"/>
      <c r="V269" s="2228"/>
      <c r="W269" s="2228"/>
      <c r="X269" s="2228"/>
      <c r="Y269" s="2228"/>
      <c r="Z269" s="2228"/>
      <c r="AA269" s="2228"/>
      <c r="AB269" s="2229"/>
      <c r="AC269" s="2229"/>
      <c r="AD269" s="2229"/>
      <c r="AE269" s="2229"/>
      <c r="AF269" s="2228"/>
      <c r="AG269" s="2228"/>
      <c r="AH269" s="2228"/>
      <c r="AI269" s="2228"/>
      <c r="AJ269" s="2228"/>
      <c r="AK269" s="2228"/>
      <c r="AL269" s="2228"/>
      <c r="AM269" s="2228"/>
      <c r="AN269" s="2228"/>
      <c r="AO269" s="2228"/>
      <c r="AP269" s="2228"/>
      <c r="AQ269" s="2228"/>
      <c r="AR269" s="2228"/>
      <c r="AS269" s="2228"/>
      <c r="AT269" s="2228"/>
      <c r="AU269" s="2228"/>
      <c r="AV269" s="2228"/>
      <c r="AW269" s="2228"/>
      <c r="AX269" s="2230"/>
      <c r="AY269" s="2228"/>
      <c r="AZ269" s="2228"/>
      <c r="BA269" s="2228"/>
      <c r="BB269" s="2228"/>
      <c r="BC269" s="2228"/>
      <c r="BD269" s="2228"/>
      <c r="BE269" s="2228"/>
      <c r="BF269" s="2228"/>
      <c r="BG269" s="2228"/>
      <c r="BH269" s="2228"/>
      <c r="BI269" s="2228"/>
      <c r="BJ269" s="2228"/>
      <c r="BK269" s="2228"/>
      <c r="BL269" s="2228"/>
      <c r="BM269" s="2228"/>
      <c r="BN269" s="2228"/>
      <c r="BO269" s="2228"/>
      <c r="BP269" s="2228"/>
      <c r="BQ269" s="2228"/>
      <c r="BR269" s="2228"/>
      <c r="BS269" s="2229"/>
      <c r="BT269" s="2228"/>
      <c r="BU269" s="2228"/>
      <c r="BV269" s="2228"/>
      <c r="BW269" s="2228"/>
      <c r="BX269" s="2228"/>
      <c r="BY269" s="2228"/>
      <c r="BZ269" s="2228"/>
      <c r="CA269" s="2228"/>
      <c r="CB269" s="2228"/>
      <c r="CC269" s="2228"/>
      <c r="CD269" s="2228"/>
      <c r="CE269" s="2228"/>
      <c r="CF269" s="2228"/>
      <c r="CG269" s="2228"/>
      <c r="CH269" s="2228"/>
      <c r="CI269" s="2228"/>
      <c r="CJ269" s="2228"/>
      <c r="CK269" s="2228"/>
      <c r="CL269" s="2228"/>
      <c r="CM269" s="2229"/>
      <c r="CN269" s="2229"/>
    </row>
    <row r="270" spans="1:98" x14ac:dyDescent="0.2">
      <c r="B270" s="2227"/>
      <c r="I270" s="2228"/>
      <c r="J270" s="2228"/>
      <c r="K270" s="2228"/>
      <c r="L270" s="2228"/>
      <c r="M270" s="2228"/>
      <c r="N270" s="2228"/>
      <c r="O270" s="2228"/>
      <c r="P270" s="2228"/>
      <c r="Q270" s="2228"/>
      <c r="R270" s="2228"/>
      <c r="S270" s="2228"/>
      <c r="T270" s="2228"/>
      <c r="U270" s="2228"/>
      <c r="V270" s="2228"/>
      <c r="W270" s="2228"/>
      <c r="X270" s="2228"/>
      <c r="Y270" s="2228"/>
      <c r="Z270" s="2228"/>
      <c r="AA270" s="2228"/>
      <c r="AB270" s="2229"/>
      <c r="AC270" s="2229"/>
      <c r="AD270" s="2229"/>
      <c r="AE270" s="2229"/>
      <c r="AF270" s="2228"/>
      <c r="AG270" s="2228"/>
      <c r="AH270" s="2228"/>
      <c r="AI270" s="2228"/>
      <c r="AJ270" s="2228"/>
      <c r="AK270" s="2228"/>
      <c r="AL270" s="2228"/>
      <c r="AM270" s="2228"/>
      <c r="AN270" s="2228"/>
      <c r="AO270" s="2228"/>
      <c r="AP270" s="2228"/>
      <c r="AQ270" s="2228"/>
      <c r="AR270" s="2228"/>
      <c r="AS270" s="2228"/>
      <c r="AT270" s="2228"/>
      <c r="AU270" s="2228"/>
      <c r="AV270" s="2228"/>
      <c r="AW270" s="2228"/>
      <c r="AX270" s="2230"/>
      <c r="AY270" s="2228"/>
      <c r="AZ270" s="2228"/>
      <c r="BA270" s="2228"/>
      <c r="BB270" s="2228"/>
      <c r="BC270" s="2228"/>
      <c r="BD270" s="2228"/>
      <c r="BE270" s="2228"/>
      <c r="BF270" s="2228"/>
      <c r="BG270" s="2228"/>
      <c r="BH270" s="2228"/>
      <c r="BI270" s="2228"/>
      <c r="BJ270" s="2228"/>
      <c r="BK270" s="2228"/>
      <c r="BL270" s="2228"/>
      <c r="BM270" s="2228"/>
      <c r="BN270" s="2228"/>
      <c r="BO270" s="2228"/>
      <c r="BP270" s="2228"/>
      <c r="BQ270" s="2228"/>
      <c r="BR270" s="2228"/>
      <c r="BS270" s="2229"/>
      <c r="BT270" s="2228"/>
      <c r="BU270" s="2228"/>
      <c r="BV270" s="2228"/>
      <c r="BW270" s="2228"/>
      <c r="BX270" s="2228"/>
      <c r="BY270" s="2228"/>
      <c r="BZ270" s="2228"/>
      <c r="CA270" s="2228"/>
      <c r="CB270" s="2228"/>
      <c r="CC270" s="2228"/>
      <c r="CD270" s="2228"/>
      <c r="CE270" s="2228"/>
      <c r="CF270" s="2228"/>
      <c r="CG270" s="2228"/>
      <c r="CH270" s="2228"/>
      <c r="CI270" s="2228"/>
      <c r="CJ270" s="2228"/>
      <c r="CK270" s="2228"/>
      <c r="CL270" s="2228"/>
      <c r="CM270" s="2229"/>
      <c r="CN270" s="2229"/>
    </row>
    <row r="271" spans="1:98" x14ac:dyDescent="0.2">
      <c r="B271" s="2227"/>
      <c r="I271" s="2228"/>
      <c r="J271" s="2228"/>
      <c r="K271" s="2228"/>
      <c r="L271" s="2228"/>
      <c r="M271" s="2228"/>
      <c r="N271" s="2228"/>
      <c r="O271" s="2228"/>
      <c r="P271" s="2228"/>
      <c r="Q271" s="2228"/>
      <c r="R271" s="2228"/>
      <c r="S271" s="2228"/>
      <c r="T271" s="2228"/>
      <c r="U271" s="2228"/>
      <c r="V271" s="2228"/>
      <c r="W271" s="2228"/>
      <c r="X271" s="2228"/>
      <c r="Y271" s="2228"/>
      <c r="Z271" s="2228"/>
      <c r="AA271" s="2228"/>
      <c r="AB271" s="2229"/>
      <c r="AC271" s="2229"/>
      <c r="AD271" s="2229"/>
      <c r="AE271" s="2229"/>
      <c r="AF271" s="2228"/>
      <c r="AG271" s="2228"/>
      <c r="AH271" s="2228"/>
      <c r="AI271" s="2228"/>
      <c r="AJ271" s="2228"/>
      <c r="AK271" s="2228"/>
      <c r="AL271" s="2228"/>
      <c r="AM271" s="2228"/>
      <c r="AN271" s="2228"/>
      <c r="AO271" s="2228"/>
      <c r="AP271" s="2228"/>
      <c r="AQ271" s="2228"/>
      <c r="AR271" s="2228"/>
      <c r="AS271" s="2228"/>
      <c r="AT271" s="2228"/>
      <c r="AU271" s="2228"/>
      <c r="AV271" s="2228"/>
      <c r="AW271" s="2228"/>
      <c r="AX271" s="2230"/>
      <c r="AY271" s="2228"/>
      <c r="AZ271" s="2228"/>
      <c r="BA271" s="2228"/>
      <c r="BB271" s="2228"/>
      <c r="BC271" s="2228"/>
      <c r="BD271" s="2228"/>
      <c r="BE271" s="2228"/>
      <c r="BF271" s="2228"/>
      <c r="BG271" s="2228"/>
      <c r="BH271" s="2228"/>
      <c r="BI271" s="2228"/>
      <c r="BJ271" s="2228"/>
      <c r="BK271" s="2228"/>
      <c r="BL271" s="2228"/>
      <c r="BM271" s="2228"/>
      <c r="BN271" s="2228"/>
      <c r="BO271" s="2228"/>
      <c r="BP271" s="2228"/>
      <c r="BQ271" s="2228"/>
      <c r="BR271" s="2228"/>
      <c r="BS271" s="2229"/>
      <c r="BT271" s="2228"/>
      <c r="BU271" s="2228"/>
      <c r="BV271" s="2228"/>
      <c r="BW271" s="2228"/>
      <c r="BX271" s="2228"/>
      <c r="BY271" s="2228"/>
      <c r="BZ271" s="2228"/>
      <c r="CA271" s="2228"/>
      <c r="CB271" s="2228"/>
      <c r="CC271" s="2228"/>
      <c r="CD271" s="2228"/>
      <c r="CE271" s="2228"/>
      <c r="CF271" s="2228"/>
      <c r="CG271" s="2228"/>
      <c r="CH271" s="2228"/>
      <c r="CI271" s="2228"/>
      <c r="CJ271" s="2228"/>
      <c r="CK271" s="2228"/>
      <c r="CL271" s="2228"/>
      <c r="CM271" s="2229"/>
      <c r="CN271" s="2229"/>
    </row>
    <row r="272" spans="1:98" x14ac:dyDescent="0.2">
      <c r="B272" s="2227"/>
      <c r="I272" s="2228"/>
      <c r="J272" s="2228"/>
      <c r="K272" s="2228"/>
      <c r="L272" s="2228"/>
      <c r="M272" s="2228"/>
      <c r="N272" s="2228"/>
      <c r="O272" s="2228"/>
      <c r="P272" s="2228"/>
      <c r="Q272" s="2228"/>
      <c r="R272" s="2228"/>
      <c r="S272" s="2228"/>
      <c r="T272" s="2228"/>
      <c r="U272" s="2228"/>
      <c r="V272" s="2228"/>
      <c r="W272" s="2228"/>
      <c r="X272" s="2228"/>
      <c r="Y272" s="2228"/>
      <c r="Z272" s="2228"/>
      <c r="AA272" s="2228"/>
      <c r="AB272" s="2229"/>
      <c r="AC272" s="2229"/>
      <c r="AD272" s="2229"/>
      <c r="AE272" s="2229"/>
      <c r="AF272" s="2228"/>
      <c r="AG272" s="2228"/>
      <c r="AH272" s="2228"/>
      <c r="AI272" s="2228"/>
      <c r="AJ272" s="2228"/>
      <c r="AK272" s="2228"/>
      <c r="AL272" s="2228"/>
      <c r="AM272" s="2228"/>
      <c r="AN272" s="2228"/>
      <c r="AO272" s="2228"/>
      <c r="AP272" s="2228"/>
      <c r="AQ272" s="2228"/>
      <c r="AR272" s="2228"/>
      <c r="AS272" s="2228"/>
      <c r="AT272" s="2228"/>
      <c r="AU272" s="2228"/>
      <c r="AV272" s="2228"/>
      <c r="AW272" s="2228"/>
      <c r="AX272" s="2230"/>
      <c r="AY272" s="2228"/>
      <c r="AZ272" s="2228"/>
      <c r="BA272" s="2228"/>
      <c r="BB272" s="2228"/>
      <c r="BC272" s="2228"/>
      <c r="BD272" s="2228"/>
      <c r="BE272" s="2228"/>
      <c r="BF272" s="2228"/>
      <c r="BG272" s="2228"/>
      <c r="BH272" s="2228"/>
      <c r="BI272" s="2228"/>
      <c r="BJ272" s="2228"/>
      <c r="BK272" s="2228"/>
      <c r="BL272" s="2228"/>
      <c r="BM272" s="2228"/>
      <c r="BN272" s="2228"/>
      <c r="BO272" s="2228"/>
      <c r="BP272" s="2228"/>
      <c r="BQ272" s="2228"/>
      <c r="BR272" s="2228"/>
      <c r="BS272" s="2229"/>
      <c r="BT272" s="2228"/>
      <c r="BU272" s="2228"/>
      <c r="BV272" s="2228"/>
      <c r="BW272" s="2228"/>
      <c r="BX272" s="2228"/>
      <c r="BY272" s="2228"/>
      <c r="BZ272" s="2228"/>
      <c r="CA272" s="2228"/>
      <c r="CB272" s="2228"/>
      <c r="CC272" s="2228"/>
      <c r="CD272" s="2228"/>
      <c r="CE272" s="2228"/>
      <c r="CF272" s="2228"/>
      <c r="CG272" s="2228"/>
      <c r="CH272" s="2228"/>
      <c r="CI272" s="2228"/>
      <c r="CJ272" s="2228"/>
      <c r="CK272" s="2228"/>
      <c r="CL272" s="2228"/>
      <c r="CM272" s="2229"/>
      <c r="CN272" s="2229"/>
    </row>
    <row r="273" spans="2:92" x14ac:dyDescent="0.2">
      <c r="B273" s="2227"/>
      <c r="I273" s="2228"/>
      <c r="J273" s="2228"/>
      <c r="K273" s="2228"/>
      <c r="L273" s="2228"/>
      <c r="M273" s="2228"/>
      <c r="N273" s="2228"/>
      <c r="O273" s="2228"/>
      <c r="P273" s="2228"/>
      <c r="Q273" s="2228"/>
      <c r="R273" s="2228"/>
      <c r="S273" s="2228"/>
      <c r="T273" s="2228"/>
      <c r="U273" s="2228"/>
      <c r="V273" s="2228"/>
      <c r="W273" s="2228"/>
      <c r="X273" s="2228"/>
      <c r="Y273" s="2228"/>
      <c r="Z273" s="2228"/>
      <c r="AA273" s="2228"/>
      <c r="AB273" s="2229"/>
      <c r="AC273" s="2229"/>
      <c r="AD273" s="2229"/>
      <c r="AE273" s="2229"/>
      <c r="AF273" s="2228"/>
      <c r="AG273" s="2228"/>
      <c r="AH273" s="2228"/>
      <c r="AI273" s="2228"/>
      <c r="AJ273" s="2228"/>
      <c r="AK273" s="2228"/>
      <c r="AL273" s="2228"/>
      <c r="AM273" s="2228"/>
      <c r="AN273" s="2228"/>
      <c r="AO273" s="2228"/>
      <c r="AP273" s="2228"/>
      <c r="AQ273" s="2228"/>
      <c r="AR273" s="2228"/>
      <c r="AS273" s="2228"/>
      <c r="AT273" s="2228"/>
      <c r="AU273" s="2228"/>
      <c r="AV273" s="2228"/>
      <c r="AW273" s="2228"/>
      <c r="AX273" s="2230"/>
      <c r="AY273" s="2228"/>
      <c r="AZ273" s="2228"/>
      <c r="BA273" s="2228"/>
      <c r="BB273" s="2228"/>
      <c r="BC273" s="2228"/>
      <c r="BD273" s="2228"/>
      <c r="BE273" s="2228"/>
      <c r="BF273" s="2228"/>
      <c r="BG273" s="2228"/>
      <c r="BH273" s="2228"/>
      <c r="BI273" s="2228"/>
      <c r="BJ273" s="2228"/>
      <c r="BK273" s="2228"/>
      <c r="BL273" s="2228"/>
      <c r="BM273" s="2228"/>
      <c r="BN273" s="2228"/>
      <c r="BO273" s="2228"/>
      <c r="BP273" s="2228"/>
      <c r="BQ273" s="2228"/>
      <c r="BR273" s="2228"/>
      <c r="BS273" s="2229"/>
      <c r="BT273" s="2228"/>
      <c r="BU273" s="2228"/>
      <c r="BV273" s="2228"/>
      <c r="BW273" s="2228"/>
      <c r="BX273" s="2228"/>
      <c r="BY273" s="2228"/>
      <c r="BZ273" s="2228"/>
      <c r="CA273" s="2228"/>
      <c r="CB273" s="2228"/>
      <c r="CC273" s="2228"/>
      <c r="CD273" s="2228"/>
      <c r="CE273" s="2228"/>
      <c r="CF273" s="2228"/>
      <c r="CG273" s="2228"/>
      <c r="CH273" s="2228"/>
      <c r="CI273" s="2228"/>
      <c r="CJ273" s="2228"/>
      <c r="CK273" s="2228"/>
      <c r="CL273" s="2228"/>
      <c r="CM273" s="2229"/>
      <c r="CN273" s="2229"/>
    </row>
    <row r="274" spans="2:92" x14ac:dyDescent="0.2">
      <c r="B274" s="2227"/>
      <c r="I274" s="2228"/>
      <c r="J274" s="2228"/>
      <c r="K274" s="2228"/>
      <c r="L274" s="2228"/>
      <c r="M274" s="2228"/>
      <c r="N274" s="2228"/>
      <c r="O274" s="2228"/>
      <c r="P274" s="2228"/>
      <c r="Q274" s="2228"/>
      <c r="R274" s="2228"/>
      <c r="S274" s="2228"/>
      <c r="T274" s="2228"/>
      <c r="U274" s="2228"/>
      <c r="V274" s="2228"/>
      <c r="W274" s="2228"/>
      <c r="X274" s="2228"/>
      <c r="Y274" s="2228"/>
      <c r="Z274" s="2228"/>
      <c r="AA274" s="2228"/>
      <c r="AB274" s="2229"/>
      <c r="AC274" s="2229"/>
      <c r="AD274" s="2229"/>
      <c r="AE274" s="2229"/>
      <c r="AF274" s="2228"/>
      <c r="AG274" s="2228"/>
      <c r="AH274" s="2228"/>
      <c r="AI274" s="2228"/>
      <c r="AJ274" s="2228"/>
      <c r="AK274" s="2228"/>
      <c r="AL274" s="2228"/>
      <c r="AM274" s="2228"/>
      <c r="AN274" s="2228"/>
      <c r="AO274" s="2228"/>
      <c r="AP274" s="2228"/>
      <c r="AQ274" s="2228"/>
      <c r="AR274" s="2228"/>
      <c r="AS274" s="2228"/>
      <c r="AT274" s="2228"/>
      <c r="AU274" s="2228"/>
      <c r="AV274" s="2228"/>
      <c r="AW274" s="2228"/>
      <c r="AX274" s="2230"/>
      <c r="AY274" s="2228"/>
      <c r="AZ274" s="2228"/>
      <c r="BA274" s="2228"/>
      <c r="BB274" s="2228"/>
      <c r="BC274" s="2228"/>
      <c r="BD274" s="2228"/>
      <c r="BE274" s="2228"/>
      <c r="BF274" s="2228"/>
      <c r="BG274" s="2228"/>
      <c r="BH274" s="2228"/>
      <c r="BI274" s="2228"/>
      <c r="BJ274" s="2228"/>
      <c r="BK274" s="2228"/>
      <c r="BL274" s="2228"/>
      <c r="BM274" s="2228"/>
      <c r="BN274" s="2228"/>
      <c r="BO274" s="2228"/>
      <c r="BP274" s="2228"/>
      <c r="BQ274" s="2228"/>
      <c r="BR274" s="2228"/>
      <c r="BS274" s="2229"/>
      <c r="BT274" s="2228"/>
      <c r="BU274" s="2228"/>
      <c r="BV274" s="2228"/>
      <c r="BW274" s="2228"/>
      <c r="BX274" s="2228"/>
      <c r="BY274" s="2228"/>
      <c r="BZ274" s="2228"/>
      <c r="CA274" s="2228"/>
      <c r="CB274" s="2228"/>
      <c r="CC274" s="2228"/>
      <c r="CD274" s="2228"/>
      <c r="CE274" s="2228"/>
      <c r="CF274" s="2228"/>
      <c r="CG274" s="2228"/>
      <c r="CH274" s="2228"/>
      <c r="CI274" s="2228"/>
      <c r="CJ274" s="2228"/>
      <c r="CK274" s="2228"/>
      <c r="CL274" s="2228"/>
      <c r="CM274" s="2229"/>
      <c r="CN274" s="2229"/>
    </row>
    <row r="275" spans="2:92" x14ac:dyDescent="0.2">
      <c r="B275" s="2227"/>
      <c r="I275" s="2228"/>
      <c r="J275" s="2228"/>
      <c r="K275" s="2228"/>
      <c r="L275" s="2228"/>
      <c r="M275" s="2228"/>
      <c r="N275" s="2228"/>
      <c r="O275" s="2228"/>
      <c r="P275" s="2228"/>
      <c r="Q275" s="2228"/>
      <c r="R275" s="2228"/>
      <c r="S275" s="2228"/>
      <c r="T275" s="2228"/>
      <c r="U275" s="2228"/>
      <c r="V275" s="2228"/>
      <c r="W275" s="2228"/>
      <c r="X275" s="2228"/>
      <c r="Y275" s="2228"/>
      <c r="Z275" s="2228"/>
      <c r="AA275" s="2228"/>
      <c r="AB275" s="2229"/>
      <c r="AC275" s="2229"/>
      <c r="AD275" s="2229"/>
      <c r="AE275" s="2229"/>
      <c r="AF275" s="2228"/>
      <c r="AG275" s="2228"/>
      <c r="AH275" s="2228"/>
      <c r="AI275" s="2228"/>
      <c r="AJ275" s="2228"/>
      <c r="AK275" s="2228"/>
      <c r="AL275" s="2228"/>
      <c r="AM275" s="2228"/>
      <c r="AN275" s="2228"/>
      <c r="AO275" s="2228"/>
      <c r="AP275" s="2228"/>
      <c r="AQ275" s="2228"/>
      <c r="AR275" s="2228"/>
      <c r="AS275" s="2228"/>
      <c r="AT275" s="2228"/>
      <c r="AU275" s="2228"/>
      <c r="AV275" s="2228"/>
      <c r="AW275" s="2228"/>
      <c r="AX275" s="2230"/>
      <c r="AY275" s="2228"/>
      <c r="AZ275" s="2228"/>
      <c r="BA275" s="2228"/>
      <c r="BB275" s="2228"/>
      <c r="BC275" s="2228"/>
      <c r="BD275" s="2228"/>
      <c r="BE275" s="2228"/>
      <c r="BF275" s="2228"/>
      <c r="BG275" s="2228"/>
      <c r="BH275" s="2228"/>
      <c r="BI275" s="2228"/>
      <c r="BJ275" s="2228"/>
      <c r="BK275" s="2228"/>
      <c r="BL275" s="2228"/>
      <c r="BM275" s="2228"/>
      <c r="BN275" s="2228"/>
      <c r="BO275" s="2228"/>
      <c r="BP275" s="2228"/>
      <c r="BQ275" s="2228"/>
      <c r="BR275" s="2228"/>
      <c r="BS275" s="2229"/>
      <c r="BT275" s="2228"/>
      <c r="BU275" s="2228"/>
      <c r="BV275" s="2228"/>
      <c r="BW275" s="2228"/>
      <c r="BX275" s="2228"/>
      <c r="BY275" s="2228"/>
      <c r="BZ275" s="2228"/>
      <c r="CA275" s="2228"/>
      <c r="CB275" s="2228"/>
      <c r="CC275" s="2228"/>
      <c r="CD275" s="2228"/>
      <c r="CE275" s="2228"/>
      <c r="CF275" s="2228"/>
      <c r="CG275" s="2228"/>
      <c r="CH275" s="2228"/>
      <c r="CI275" s="2228"/>
      <c r="CJ275" s="2228"/>
      <c r="CK275" s="2228"/>
      <c r="CL275" s="2228"/>
      <c r="CM275" s="2229"/>
      <c r="CN275" s="2229"/>
    </row>
    <row r="276" spans="2:92" x14ac:dyDescent="0.2">
      <c r="B276" s="2227"/>
      <c r="I276" s="2228"/>
      <c r="J276" s="2228"/>
      <c r="K276" s="2228"/>
      <c r="L276" s="2228"/>
      <c r="M276" s="2228"/>
      <c r="N276" s="2228"/>
      <c r="O276" s="2228"/>
      <c r="P276" s="2228"/>
      <c r="Q276" s="2228"/>
      <c r="R276" s="2228"/>
      <c r="S276" s="2228"/>
      <c r="T276" s="2228"/>
      <c r="U276" s="2228"/>
      <c r="V276" s="2228"/>
      <c r="W276" s="2228"/>
      <c r="X276" s="2228"/>
      <c r="Y276" s="2228"/>
      <c r="Z276" s="2228"/>
      <c r="AA276" s="2228"/>
      <c r="AB276" s="2229"/>
      <c r="AC276" s="2229"/>
      <c r="AD276" s="2229"/>
      <c r="AE276" s="2229"/>
      <c r="AF276" s="2228"/>
      <c r="AG276" s="2228"/>
      <c r="AH276" s="2228"/>
      <c r="AI276" s="2228"/>
      <c r="AJ276" s="2228"/>
      <c r="AK276" s="2228"/>
      <c r="AL276" s="2228"/>
      <c r="AM276" s="2228"/>
      <c r="AN276" s="2228"/>
      <c r="AO276" s="2228"/>
      <c r="AP276" s="2228"/>
      <c r="AQ276" s="2228"/>
      <c r="AR276" s="2228"/>
      <c r="AS276" s="2228"/>
      <c r="AT276" s="2228"/>
      <c r="AU276" s="2228"/>
      <c r="AV276" s="2228"/>
      <c r="AW276" s="2228"/>
      <c r="AX276" s="2230"/>
      <c r="AY276" s="2228"/>
      <c r="AZ276" s="2228"/>
      <c r="BA276" s="2228"/>
      <c r="BB276" s="2228"/>
      <c r="BC276" s="2228"/>
      <c r="BD276" s="2228"/>
      <c r="BE276" s="2228"/>
      <c r="BF276" s="2228"/>
      <c r="BG276" s="2228"/>
      <c r="BH276" s="2228"/>
      <c r="BI276" s="2228"/>
      <c r="BJ276" s="2228"/>
      <c r="BK276" s="2228"/>
      <c r="BL276" s="2228"/>
      <c r="BM276" s="2228"/>
      <c r="BN276" s="2228"/>
      <c r="BO276" s="2228"/>
      <c r="BP276" s="2228"/>
      <c r="BQ276" s="2228"/>
      <c r="BR276" s="2228"/>
      <c r="BS276" s="2229"/>
      <c r="BT276" s="2228"/>
      <c r="BU276" s="2228"/>
      <c r="BV276" s="2228"/>
      <c r="BW276" s="2228"/>
      <c r="BX276" s="2228"/>
      <c r="BY276" s="2228"/>
      <c r="BZ276" s="2228"/>
      <c r="CA276" s="2228"/>
      <c r="CB276" s="2228"/>
      <c r="CC276" s="2228"/>
      <c r="CD276" s="2228"/>
      <c r="CE276" s="2228"/>
      <c r="CF276" s="2228"/>
      <c r="CG276" s="2228"/>
      <c r="CH276" s="2228"/>
      <c r="CI276" s="2228"/>
      <c r="CJ276" s="2228"/>
      <c r="CK276" s="2228"/>
      <c r="CL276" s="2228"/>
      <c r="CM276" s="2229"/>
      <c r="CN276" s="2229"/>
    </row>
    <row r="277" spans="2:92" x14ac:dyDescent="0.2">
      <c r="B277" s="2227"/>
      <c r="I277" s="2228"/>
      <c r="J277" s="2228"/>
      <c r="K277" s="2228"/>
      <c r="L277" s="2228"/>
      <c r="M277" s="2228"/>
      <c r="N277" s="2228"/>
      <c r="O277" s="2228"/>
      <c r="P277" s="2228"/>
      <c r="Q277" s="2228"/>
      <c r="R277" s="2228"/>
      <c r="S277" s="2228"/>
      <c r="T277" s="2228"/>
      <c r="U277" s="2228"/>
      <c r="V277" s="2228"/>
      <c r="W277" s="2228"/>
      <c r="X277" s="2228"/>
      <c r="Y277" s="2228"/>
      <c r="Z277" s="2228"/>
      <c r="AA277" s="2228"/>
      <c r="AB277" s="2229"/>
      <c r="AC277" s="2229"/>
      <c r="AD277" s="2229"/>
      <c r="AE277" s="2229"/>
      <c r="AF277" s="2228"/>
      <c r="AG277" s="2228"/>
      <c r="AH277" s="2228"/>
      <c r="AI277" s="2228"/>
      <c r="AJ277" s="2228"/>
      <c r="AK277" s="2228"/>
      <c r="AL277" s="2228"/>
      <c r="AM277" s="2228"/>
      <c r="AN277" s="2228"/>
      <c r="AO277" s="2228"/>
      <c r="AP277" s="2228"/>
      <c r="AQ277" s="2228"/>
      <c r="AR277" s="2228"/>
      <c r="AS277" s="2228"/>
      <c r="AT277" s="2228"/>
      <c r="AU277" s="2228"/>
      <c r="AV277" s="2228"/>
      <c r="AW277" s="2228"/>
      <c r="AX277" s="2230"/>
      <c r="AY277" s="2228"/>
      <c r="AZ277" s="2228"/>
      <c r="BA277" s="2228"/>
      <c r="BB277" s="2228"/>
      <c r="BC277" s="2228"/>
      <c r="BD277" s="2228"/>
      <c r="BE277" s="2228"/>
      <c r="BF277" s="2228"/>
      <c r="BG277" s="2228"/>
      <c r="BH277" s="2228"/>
      <c r="BI277" s="2228"/>
      <c r="BJ277" s="2228"/>
      <c r="BK277" s="2228"/>
      <c r="BL277" s="2228"/>
      <c r="BM277" s="2228"/>
      <c r="BN277" s="2228"/>
      <c r="BO277" s="2228"/>
      <c r="BP277" s="2228"/>
      <c r="BQ277" s="2228"/>
      <c r="BR277" s="2228"/>
      <c r="BS277" s="2229"/>
      <c r="BT277" s="2228"/>
      <c r="BU277" s="2228"/>
      <c r="BV277" s="2228"/>
      <c r="BW277" s="2228"/>
      <c r="BX277" s="2228"/>
      <c r="BY277" s="2228"/>
      <c r="BZ277" s="2228"/>
      <c r="CA277" s="2228"/>
      <c r="CB277" s="2228"/>
      <c r="CC277" s="2228"/>
      <c r="CD277" s="2228"/>
      <c r="CE277" s="2228"/>
      <c r="CF277" s="2228"/>
      <c r="CG277" s="2228"/>
      <c r="CH277" s="2228"/>
      <c r="CI277" s="2228"/>
      <c r="CJ277" s="2228"/>
      <c r="CK277" s="2228"/>
      <c r="CL277" s="2228"/>
      <c r="CM277" s="2229"/>
      <c r="CN277" s="2229"/>
    </row>
    <row r="278" spans="2:92" x14ac:dyDescent="0.2">
      <c r="B278" s="2227"/>
      <c r="I278" s="2228"/>
      <c r="J278" s="2228"/>
      <c r="K278" s="2228"/>
      <c r="L278" s="2228"/>
      <c r="M278" s="2228"/>
      <c r="N278" s="2228"/>
      <c r="O278" s="2228"/>
      <c r="P278" s="2228"/>
      <c r="Q278" s="2228"/>
      <c r="R278" s="2228"/>
      <c r="S278" s="2228"/>
      <c r="T278" s="2228"/>
      <c r="U278" s="2228"/>
      <c r="V278" s="2228"/>
      <c r="W278" s="2228"/>
      <c r="X278" s="2228"/>
      <c r="Y278" s="2228"/>
      <c r="Z278" s="2228"/>
      <c r="AA278" s="2228"/>
      <c r="AB278" s="2229"/>
      <c r="AC278" s="2229"/>
      <c r="AD278" s="2229"/>
      <c r="AE278" s="2229"/>
      <c r="AF278" s="2228"/>
      <c r="AG278" s="2228"/>
      <c r="AH278" s="2228"/>
      <c r="AI278" s="2228"/>
      <c r="AJ278" s="2228"/>
      <c r="AK278" s="2228"/>
      <c r="AL278" s="2228"/>
      <c r="AM278" s="2228"/>
      <c r="AN278" s="2228"/>
      <c r="AO278" s="2228"/>
      <c r="AP278" s="2228"/>
      <c r="AQ278" s="2228"/>
      <c r="AR278" s="2228"/>
      <c r="AS278" s="2228"/>
      <c r="AT278" s="2228"/>
      <c r="AU278" s="2228"/>
      <c r="AV278" s="2228"/>
      <c r="AW278" s="2228"/>
      <c r="AX278" s="2230"/>
      <c r="AY278" s="2228"/>
      <c r="AZ278" s="2228"/>
      <c r="BA278" s="2228"/>
      <c r="BB278" s="2228"/>
      <c r="BC278" s="2228"/>
      <c r="BD278" s="2228"/>
      <c r="BE278" s="2228"/>
      <c r="BF278" s="2228"/>
      <c r="BG278" s="2228"/>
      <c r="BH278" s="2228"/>
      <c r="BI278" s="2228"/>
      <c r="BJ278" s="2228"/>
      <c r="BK278" s="2228"/>
      <c r="BL278" s="2228"/>
      <c r="BM278" s="2228"/>
      <c r="BN278" s="2228"/>
      <c r="BO278" s="2228"/>
      <c r="BP278" s="2228"/>
      <c r="BQ278" s="2228"/>
      <c r="BR278" s="2228"/>
      <c r="BS278" s="2229"/>
      <c r="BT278" s="2228"/>
      <c r="BU278" s="2228"/>
      <c r="BV278" s="2228"/>
      <c r="BW278" s="2228"/>
      <c r="BX278" s="2228"/>
      <c r="BY278" s="2228"/>
      <c r="BZ278" s="2228"/>
      <c r="CA278" s="2228"/>
      <c r="CB278" s="2228"/>
      <c r="CC278" s="2228"/>
      <c r="CD278" s="2228"/>
      <c r="CE278" s="2228"/>
      <c r="CF278" s="2228"/>
      <c r="CG278" s="2228"/>
      <c r="CH278" s="2228"/>
      <c r="CI278" s="2228"/>
      <c r="CJ278" s="2228"/>
      <c r="CK278" s="2228"/>
      <c r="CL278" s="2228"/>
      <c r="CM278" s="2229"/>
      <c r="CN278" s="2229"/>
    </row>
    <row r="279" spans="2:92" x14ac:dyDescent="0.2">
      <c r="B279" s="2227"/>
      <c r="I279" s="2228"/>
      <c r="J279" s="2228"/>
      <c r="K279" s="2228"/>
      <c r="L279" s="2228"/>
      <c r="M279" s="2228"/>
      <c r="N279" s="2228"/>
      <c r="O279" s="2228"/>
      <c r="P279" s="2228"/>
      <c r="Q279" s="2228"/>
      <c r="R279" s="2228"/>
      <c r="S279" s="2228"/>
      <c r="T279" s="2228"/>
      <c r="U279" s="2228"/>
      <c r="V279" s="2228"/>
      <c r="W279" s="2228"/>
      <c r="X279" s="2228"/>
      <c r="Y279" s="2228"/>
      <c r="Z279" s="2228"/>
      <c r="AA279" s="2228"/>
      <c r="AB279" s="2229"/>
      <c r="AC279" s="2229"/>
      <c r="AD279" s="2229"/>
      <c r="AE279" s="2229"/>
      <c r="AF279" s="2228"/>
      <c r="AG279" s="2228"/>
      <c r="AH279" s="2228"/>
      <c r="AI279" s="2228"/>
      <c r="AJ279" s="2228"/>
      <c r="AK279" s="2228"/>
      <c r="AL279" s="2228"/>
      <c r="AM279" s="2228"/>
      <c r="AN279" s="2228"/>
      <c r="AO279" s="2228"/>
      <c r="AP279" s="2228"/>
      <c r="AQ279" s="2228"/>
      <c r="AR279" s="2228"/>
      <c r="AS279" s="2228"/>
      <c r="AT279" s="2228"/>
      <c r="AU279" s="2228"/>
      <c r="AV279" s="2228"/>
      <c r="AW279" s="2228"/>
      <c r="AX279" s="2230"/>
      <c r="AY279" s="2228"/>
      <c r="AZ279" s="2228"/>
      <c r="BA279" s="2228"/>
      <c r="BB279" s="2228"/>
      <c r="BC279" s="2228"/>
      <c r="BD279" s="2228"/>
      <c r="BE279" s="2228"/>
      <c r="BF279" s="2228"/>
      <c r="BG279" s="2228"/>
      <c r="BH279" s="2228"/>
      <c r="BI279" s="2228"/>
      <c r="BJ279" s="2228"/>
      <c r="BK279" s="2228"/>
      <c r="BL279" s="2228"/>
      <c r="BM279" s="2228"/>
      <c r="BN279" s="2228"/>
      <c r="BO279" s="2228"/>
      <c r="BP279" s="2228"/>
      <c r="BQ279" s="2228"/>
      <c r="BR279" s="2228"/>
      <c r="BS279" s="2229"/>
      <c r="BT279" s="2228"/>
      <c r="BU279" s="2228"/>
      <c r="BV279" s="2228"/>
      <c r="BW279" s="2228"/>
      <c r="BX279" s="2228"/>
      <c r="BY279" s="2228"/>
      <c r="BZ279" s="2228"/>
      <c r="CA279" s="2228"/>
      <c r="CB279" s="2228"/>
      <c r="CC279" s="2228"/>
      <c r="CD279" s="2228"/>
      <c r="CE279" s="2228"/>
      <c r="CF279" s="2228"/>
      <c r="CG279" s="2228"/>
      <c r="CH279" s="2228"/>
      <c r="CI279" s="2228"/>
      <c r="CJ279" s="2228"/>
      <c r="CK279" s="2228"/>
      <c r="CL279" s="2228"/>
      <c r="CM279" s="2229"/>
      <c r="CN279" s="2229"/>
    </row>
    <row r="280" spans="2:92" x14ac:dyDescent="0.2">
      <c r="B280" s="2227"/>
      <c r="I280" s="2228"/>
      <c r="J280" s="2228"/>
      <c r="K280" s="2228"/>
      <c r="L280" s="2228"/>
      <c r="M280" s="2228"/>
      <c r="N280" s="2228"/>
      <c r="O280" s="2228"/>
      <c r="P280" s="2228"/>
      <c r="Q280" s="2228"/>
      <c r="R280" s="2228"/>
      <c r="S280" s="2228"/>
      <c r="T280" s="2228"/>
      <c r="U280" s="2228"/>
      <c r="V280" s="2228"/>
      <c r="W280" s="2228"/>
      <c r="X280" s="2228"/>
      <c r="Y280" s="2228"/>
      <c r="Z280" s="2228"/>
      <c r="AA280" s="2228"/>
      <c r="AB280" s="2229"/>
      <c r="AC280" s="2229"/>
      <c r="AD280" s="2229"/>
      <c r="AE280" s="2229"/>
      <c r="AF280" s="2228"/>
      <c r="AG280" s="2228"/>
      <c r="AH280" s="2228"/>
      <c r="AI280" s="2228"/>
      <c r="AJ280" s="2228"/>
      <c r="AK280" s="2228"/>
      <c r="AL280" s="2228"/>
      <c r="AM280" s="2228"/>
      <c r="AN280" s="2228"/>
      <c r="AO280" s="2228"/>
      <c r="AP280" s="2228"/>
      <c r="AQ280" s="2228"/>
      <c r="AR280" s="2228"/>
      <c r="AS280" s="2228"/>
      <c r="AT280" s="2228"/>
      <c r="AU280" s="2228"/>
      <c r="AV280" s="2228"/>
      <c r="AW280" s="2228"/>
      <c r="AX280" s="2230"/>
      <c r="AY280" s="2228"/>
      <c r="AZ280" s="2228"/>
      <c r="BA280" s="2228"/>
      <c r="BB280" s="2228"/>
      <c r="BC280" s="2228"/>
      <c r="BD280" s="2228"/>
      <c r="BE280" s="2228"/>
      <c r="BF280" s="2228"/>
      <c r="BG280" s="2228"/>
      <c r="BH280" s="2228"/>
      <c r="BI280" s="2228"/>
      <c r="BJ280" s="2228"/>
      <c r="BK280" s="2228"/>
      <c r="BL280" s="2228"/>
      <c r="BM280" s="2228"/>
      <c r="BN280" s="2228"/>
      <c r="BO280" s="2228"/>
      <c r="BP280" s="2228"/>
      <c r="BQ280" s="2228"/>
      <c r="BR280" s="2228"/>
      <c r="BS280" s="2229"/>
      <c r="BT280" s="2228"/>
      <c r="BU280" s="2228"/>
      <c r="BV280" s="2228"/>
      <c r="BW280" s="2228"/>
      <c r="BX280" s="2228"/>
      <c r="BY280" s="2228"/>
      <c r="BZ280" s="2228"/>
      <c r="CA280" s="2228"/>
      <c r="CB280" s="2228"/>
      <c r="CC280" s="2228"/>
      <c r="CD280" s="2228"/>
      <c r="CE280" s="2228"/>
      <c r="CF280" s="2228"/>
      <c r="CG280" s="2228"/>
      <c r="CH280" s="2228"/>
      <c r="CI280" s="2228"/>
      <c r="CJ280" s="2228"/>
      <c r="CK280" s="2228"/>
      <c r="CL280" s="2228"/>
      <c r="CM280" s="2229"/>
      <c r="CN280" s="2229"/>
    </row>
    <row r="281" spans="2:92" x14ac:dyDescent="0.2">
      <c r="B281" s="2227"/>
      <c r="I281" s="2228"/>
      <c r="J281" s="2228"/>
      <c r="K281" s="2228"/>
      <c r="L281" s="2228"/>
      <c r="M281" s="2228"/>
      <c r="N281" s="2228"/>
      <c r="O281" s="2228"/>
      <c r="P281" s="2228"/>
      <c r="Q281" s="2228"/>
      <c r="R281" s="2228"/>
      <c r="S281" s="2228"/>
      <c r="T281" s="2228"/>
      <c r="U281" s="2228"/>
      <c r="V281" s="2228"/>
      <c r="W281" s="2228"/>
      <c r="X281" s="2228"/>
      <c r="Y281" s="2228"/>
      <c r="Z281" s="2228"/>
      <c r="AA281" s="2228"/>
      <c r="AB281" s="2229"/>
      <c r="AC281" s="2229"/>
      <c r="AD281" s="2229"/>
      <c r="AE281" s="2229"/>
      <c r="AF281" s="2228"/>
      <c r="AG281" s="2228"/>
      <c r="AH281" s="2228"/>
      <c r="AI281" s="2228"/>
      <c r="AJ281" s="2228"/>
      <c r="AK281" s="2228"/>
      <c r="AL281" s="2228"/>
      <c r="AM281" s="2228"/>
      <c r="AN281" s="2228"/>
      <c r="AO281" s="2228"/>
      <c r="AP281" s="2228"/>
      <c r="AQ281" s="2228"/>
      <c r="AR281" s="2228"/>
      <c r="AS281" s="2228"/>
      <c r="AT281" s="2228"/>
      <c r="AU281" s="2228"/>
      <c r="AV281" s="2228"/>
      <c r="AW281" s="2228"/>
      <c r="AX281" s="2230"/>
      <c r="AY281" s="2228"/>
      <c r="AZ281" s="2228"/>
      <c r="BA281" s="2228"/>
      <c r="BB281" s="2228"/>
      <c r="BC281" s="2228"/>
      <c r="BD281" s="2228"/>
      <c r="BE281" s="2228"/>
      <c r="BF281" s="2228"/>
      <c r="BG281" s="2228"/>
      <c r="BH281" s="2228"/>
      <c r="BI281" s="2228"/>
      <c r="BJ281" s="2228"/>
      <c r="BK281" s="2228"/>
      <c r="BL281" s="2228"/>
      <c r="BM281" s="2228"/>
      <c r="BN281" s="2228"/>
      <c r="BO281" s="2228"/>
      <c r="BP281" s="2228"/>
      <c r="BQ281" s="2228"/>
      <c r="BR281" s="2228"/>
      <c r="BS281" s="2229"/>
      <c r="BT281" s="2228"/>
      <c r="BU281" s="2228"/>
      <c r="BV281" s="2228"/>
      <c r="BW281" s="2228"/>
      <c r="BX281" s="2228"/>
      <c r="BY281" s="2228"/>
      <c r="BZ281" s="2228"/>
      <c r="CA281" s="2228"/>
      <c r="CB281" s="2228"/>
      <c r="CC281" s="2228"/>
      <c r="CD281" s="2228"/>
      <c r="CE281" s="2228"/>
      <c r="CF281" s="2228"/>
      <c r="CG281" s="2228"/>
      <c r="CH281" s="2228"/>
      <c r="CI281" s="2228"/>
      <c r="CJ281" s="2228"/>
      <c r="CK281" s="2228"/>
      <c r="CL281" s="2228"/>
      <c r="CM281" s="2229"/>
      <c r="CN281" s="2229"/>
    </row>
    <row r="282" spans="2:92" x14ac:dyDescent="0.2">
      <c r="B282" s="2227"/>
      <c r="I282" s="2228"/>
      <c r="J282" s="2228"/>
      <c r="K282" s="2228"/>
      <c r="L282" s="2228"/>
      <c r="M282" s="2228"/>
      <c r="N282" s="2228"/>
      <c r="O282" s="2228"/>
      <c r="P282" s="2228"/>
      <c r="Q282" s="2228"/>
      <c r="R282" s="2228"/>
      <c r="S282" s="2228"/>
      <c r="T282" s="2228"/>
      <c r="U282" s="2228"/>
      <c r="V282" s="2228"/>
      <c r="W282" s="2228"/>
      <c r="X282" s="2228"/>
      <c r="Y282" s="2228"/>
      <c r="Z282" s="2228"/>
      <c r="AA282" s="2228"/>
      <c r="AB282" s="2229"/>
      <c r="AC282" s="2229"/>
      <c r="AD282" s="2229"/>
      <c r="AE282" s="2229"/>
      <c r="AF282" s="2228"/>
      <c r="AG282" s="2228"/>
      <c r="AH282" s="2228"/>
      <c r="AI282" s="2228"/>
      <c r="AJ282" s="2228"/>
      <c r="AK282" s="2228"/>
      <c r="AL282" s="2228"/>
      <c r="AM282" s="2228"/>
      <c r="AN282" s="2228"/>
      <c r="AO282" s="2228"/>
      <c r="AP282" s="2228"/>
      <c r="AQ282" s="2228"/>
      <c r="AR282" s="2228"/>
      <c r="AS282" s="2228"/>
      <c r="AT282" s="2228"/>
      <c r="AU282" s="2228"/>
      <c r="AV282" s="2228"/>
      <c r="AW282" s="2228"/>
      <c r="AX282" s="2230"/>
      <c r="AY282" s="2228"/>
      <c r="AZ282" s="2228"/>
      <c r="BA282" s="2228"/>
      <c r="BB282" s="2228"/>
      <c r="BC282" s="2228"/>
      <c r="BD282" s="2228"/>
      <c r="BE282" s="2228"/>
      <c r="BF282" s="2228"/>
      <c r="BG282" s="2228"/>
      <c r="BH282" s="2228"/>
      <c r="BI282" s="2228"/>
      <c r="BJ282" s="2228"/>
      <c r="BK282" s="2228"/>
      <c r="BL282" s="2228"/>
      <c r="BM282" s="2228"/>
      <c r="BN282" s="2228"/>
      <c r="BO282" s="2228"/>
      <c r="BP282" s="2228"/>
      <c r="BQ282" s="2228"/>
      <c r="BR282" s="2228"/>
      <c r="BS282" s="2229"/>
      <c r="BT282" s="2228"/>
      <c r="BU282" s="2228"/>
      <c r="BV282" s="2228"/>
      <c r="BW282" s="2228"/>
      <c r="BX282" s="2228"/>
      <c r="BY282" s="2228"/>
      <c r="BZ282" s="2228"/>
      <c r="CA282" s="2228"/>
      <c r="CB282" s="2228"/>
      <c r="CC282" s="2228"/>
      <c r="CD282" s="2228"/>
      <c r="CE282" s="2228"/>
      <c r="CF282" s="2228"/>
      <c r="CG282" s="2228"/>
      <c r="CH282" s="2228"/>
      <c r="CI282" s="2228"/>
      <c r="CJ282" s="2228"/>
      <c r="CK282" s="2228"/>
      <c r="CL282" s="2228"/>
      <c r="CM282" s="2229"/>
      <c r="CN282" s="2229"/>
    </row>
    <row r="283" spans="2:92" x14ac:dyDescent="0.2">
      <c r="B283" s="2227"/>
      <c r="I283" s="2228"/>
      <c r="J283" s="2228"/>
      <c r="K283" s="2228"/>
      <c r="L283" s="2228"/>
      <c r="M283" s="2228"/>
      <c r="N283" s="2228"/>
      <c r="O283" s="2228"/>
      <c r="P283" s="2228"/>
      <c r="Q283" s="2228"/>
      <c r="R283" s="2228"/>
      <c r="S283" s="2228"/>
      <c r="T283" s="2228"/>
      <c r="U283" s="2228"/>
      <c r="V283" s="2228"/>
      <c r="W283" s="2228"/>
      <c r="X283" s="2228"/>
      <c r="Y283" s="2228"/>
      <c r="Z283" s="2228"/>
      <c r="AA283" s="2228"/>
      <c r="AB283" s="2229"/>
      <c r="AC283" s="2229"/>
      <c r="AD283" s="2229"/>
      <c r="AE283" s="2229"/>
      <c r="AF283" s="2228"/>
      <c r="AG283" s="2228"/>
      <c r="AH283" s="2228"/>
      <c r="AI283" s="2228"/>
      <c r="AJ283" s="2228"/>
      <c r="AK283" s="2228"/>
      <c r="AL283" s="2228"/>
      <c r="AM283" s="2228"/>
      <c r="AN283" s="2228"/>
      <c r="AO283" s="2228"/>
      <c r="AP283" s="2228"/>
      <c r="AQ283" s="2228"/>
      <c r="AR283" s="2228"/>
      <c r="AS283" s="2228"/>
      <c r="AT283" s="2228"/>
      <c r="AU283" s="2228"/>
      <c r="AV283" s="2228"/>
      <c r="AW283" s="2228"/>
      <c r="AX283" s="2230"/>
      <c r="AY283" s="2228"/>
      <c r="AZ283" s="2228"/>
      <c r="BA283" s="2228"/>
      <c r="BB283" s="2228"/>
      <c r="BC283" s="2228"/>
      <c r="BD283" s="2228"/>
      <c r="BE283" s="2228"/>
      <c r="BF283" s="2228"/>
      <c r="BG283" s="2228"/>
      <c r="BH283" s="2228"/>
      <c r="BI283" s="2228"/>
      <c r="BJ283" s="2228"/>
      <c r="BK283" s="2228"/>
      <c r="BL283" s="2228"/>
      <c r="BM283" s="2228"/>
      <c r="BN283" s="2228"/>
      <c r="BO283" s="2228"/>
      <c r="BP283" s="2228"/>
      <c r="BQ283" s="2228"/>
      <c r="BR283" s="2228"/>
      <c r="BS283" s="2229"/>
      <c r="BT283" s="2228"/>
      <c r="BU283" s="2228"/>
      <c r="BV283" s="2228"/>
      <c r="BW283" s="2228"/>
      <c r="BX283" s="2228"/>
      <c r="BY283" s="2228"/>
      <c r="BZ283" s="2228"/>
      <c r="CA283" s="2228"/>
      <c r="CB283" s="2228"/>
      <c r="CC283" s="2228"/>
      <c r="CD283" s="2228"/>
      <c r="CE283" s="2228"/>
      <c r="CF283" s="2228"/>
      <c r="CG283" s="2228"/>
      <c r="CH283" s="2228"/>
      <c r="CI283" s="2228"/>
      <c r="CJ283" s="2228"/>
      <c r="CK283" s="2228"/>
      <c r="CL283" s="2228"/>
      <c r="CM283" s="2229"/>
      <c r="CN283" s="2229"/>
    </row>
    <row r="284" spans="2:92" x14ac:dyDescent="0.2">
      <c r="B284" s="2227"/>
      <c r="I284" s="2228"/>
      <c r="J284" s="2228"/>
      <c r="K284" s="2228"/>
      <c r="L284" s="2228"/>
      <c r="M284" s="2228"/>
      <c r="N284" s="2228"/>
      <c r="O284" s="2228"/>
      <c r="P284" s="2228"/>
      <c r="Q284" s="2228"/>
      <c r="R284" s="2228"/>
      <c r="S284" s="2228"/>
      <c r="T284" s="2228"/>
      <c r="U284" s="2228"/>
      <c r="V284" s="2228"/>
      <c r="W284" s="2228"/>
      <c r="X284" s="2228"/>
      <c r="Y284" s="2228"/>
      <c r="Z284" s="2228"/>
      <c r="AA284" s="2228"/>
      <c r="AB284" s="2229"/>
      <c r="AC284" s="2229"/>
      <c r="AD284" s="2229"/>
      <c r="AE284" s="2229"/>
      <c r="AF284" s="2228"/>
      <c r="AG284" s="2228"/>
      <c r="AH284" s="2228"/>
      <c r="AI284" s="2228"/>
      <c r="AJ284" s="2228"/>
      <c r="AK284" s="2228"/>
      <c r="AL284" s="2228"/>
      <c r="AM284" s="2228"/>
      <c r="AN284" s="2228"/>
      <c r="AO284" s="2228"/>
      <c r="AP284" s="2228"/>
      <c r="AQ284" s="2228"/>
      <c r="AR284" s="2228"/>
      <c r="AS284" s="2228"/>
      <c r="AT284" s="2228"/>
      <c r="AU284" s="2228"/>
      <c r="AV284" s="2228"/>
      <c r="AW284" s="2228"/>
      <c r="AX284" s="2230"/>
      <c r="AY284" s="2228"/>
      <c r="AZ284" s="2228"/>
      <c r="BA284" s="2228"/>
      <c r="BB284" s="2228"/>
      <c r="BC284" s="2228"/>
      <c r="BD284" s="2228"/>
      <c r="BE284" s="2228"/>
      <c r="BF284" s="2228"/>
      <c r="BG284" s="2228"/>
      <c r="BH284" s="2228"/>
      <c r="BI284" s="2228"/>
      <c r="BJ284" s="2228"/>
      <c r="BK284" s="2228"/>
      <c r="BL284" s="2228"/>
      <c r="BM284" s="2228"/>
      <c r="BN284" s="2228"/>
      <c r="BO284" s="2228"/>
      <c r="BP284" s="2228"/>
      <c r="BQ284" s="2228"/>
      <c r="BR284" s="2228"/>
      <c r="BS284" s="2229"/>
      <c r="BT284" s="2228"/>
      <c r="BU284" s="2228"/>
      <c r="BV284" s="2228"/>
      <c r="BW284" s="2228"/>
      <c r="BX284" s="2228"/>
      <c r="BY284" s="2228"/>
      <c r="BZ284" s="2228"/>
      <c r="CA284" s="2228"/>
      <c r="CB284" s="2228"/>
      <c r="CC284" s="2228"/>
      <c r="CD284" s="2228"/>
      <c r="CE284" s="2228"/>
      <c r="CF284" s="2228"/>
      <c r="CG284" s="2228"/>
      <c r="CH284" s="2228"/>
      <c r="CI284" s="2228"/>
      <c r="CJ284" s="2228"/>
      <c r="CK284" s="2228"/>
      <c r="CL284" s="2228"/>
      <c r="CM284" s="2229"/>
      <c r="CN284" s="2229"/>
    </row>
    <row r="285" spans="2:92" x14ac:dyDescent="0.2">
      <c r="B285" s="2227"/>
      <c r="I285" s="2228"/>
      <c r="J285" s="2228"/>
      <c r="K285" s="2228"/>
      <c r="L285" s="2228"/>
      <c r="M285" s="2228"/>
      <c r="N285" s="2228"/>
      <c r="O285" s="2228"/>
      <c r="P285" s="2228"/>
      <c r="Q285" s="2228"/>
      <c r="R285" s="2228"/>
      <c r="S285" s="2228"/>
      <c r="T285" s="2228"/>
      <c r="U285" s="2228"/>
      <c r="V285" s="2228"/>
      <c r="W285" s="2228"/>
      <c r="X285" s="2228"/>
      <c r="Y285" s="2228"/>
      <c r="Z285" s="2228"/>
      <c r="AA285" s="2228"/>
      <c r="AB285" s="2229"/>
      <c r="AC285" s="2229"/>
      <c r="AD285" s="2229"/>
      <c r="AE285" s="2229"/>
      <c r="AF285" s="2228"/>
      <c r="AG285" s="2228"/>
      <c r="AH285" s="2228"/>
      <c r="AI285" s="2228"/>
      <c r="AJ285" s="2228"/>
      <c r="AK285" s="2228"/>
      <c r="AL285" s="2228"/>
      <c r="AM285" s="2228"/>
      <c r="AN285" s="2228"/>
      <c r="AO285" s="2228"/>
      <c r="AP285" s="2228"/>
      <c r="AQ285" s="2228"/>
      <c r="AR285" s="2228"/>
      <c r="AS285" s="2228"/>
      <c r="AT285" s="2228"/>
      <c r="AU285" s="2228"/>
      <c r="AV285" s="2228"/>
      <c r="AW285" s="2228"/>
      <c r="AX285" s="2230"/>
      <c r="AY285" s="2228"/>
      <c r="AZ285" s="2228"/>
      <c r="BA285" s="2228"/>
      <c r="BB285" s="2228"/>
      <c r="BC285" s="2228"/>
      <c r="BD285" s="2228"/>
      <c r="BE285" s="2228"/>
      <c r="BF285" s="2228"/>
      <c r="BG285" s="2228"/>
      <c r="BH285" s="2228"/>
      <c r="BI285" s="2228"/>
      <c r="BJ285" s="2228"/>
      <c r="BK285" s="2228"/>
      <c r="BL285" s="2228"/>
      <c r="BM285" s="2228"/>
      <c r="BN285" s="2228"/>
      <c r="BO285" s="2228"/>
      <c r="BP285" s="2228"/>
      <c r="BQ285" s="2228"/>
      <c r="BR285" s="2228"/>
      <c r="BS285" s="2229"/>
      <c r="BT285" s="2228"/>
      <c r="BU285" s="2228"/>
      <c r="BV285" s="2228"/>
      <c r="BW285" s="2228"/>
      <c r="BX285" s="2228"/>
      <c r="BY285" s="2228"/>
      <c r="BZ285" s="2228"/>
      <c r="CA285" s="2228"/>
      <c r="CB285" s="2228"/>
      <c r="CC285" s="2228"/>
      <c r="CD285" s="2228"/>
      <c r="CE285" s="2228"/>
      <c r="CF285" s="2228"/>
      <c r="CG285" s="2228"/>
      <c r="CH285" s="2228"/>
      <c r="CI285" s="2228"/>
      <c r="CJ285" s="2228"/>
      <c r="CK285" s="2228"/>
      <c r="CL285" s="2228"/>
      <c r="CM285" s="2229"/>
      <c r="CN285" s="2229"/>
    </row>
    <row r="286" spans="2:92" x14ac:dyDescent="0.2">
      <c r="B286" s="2227"/>
      <c r="I286" s="2228"/>
      <c r="J286" s="2228"/>
      <c r="K286" s="2228"/>
      <c r="L286" s="2228"/>
      <c r="M286" s="2228"/>
      <c r="N286" s="2228"/>
      <c r="O286" s="2228"/>
      <c r="P286" s="2228"/>
      <c r="Q286" s="2228"/>
      <c r="R286" s="2228"/>
      <c r="S286" s="2228"/>
      <c r="T286" s="2228"/>
      <c r="U286" s="2228"/>
      <c r="V286" s="2228"/>
      <c r="W286" s="2228"/>
      <c r="X286" s="2228"/>
      <c r="Y286" s="2228"/>
      <c r="Z286" s="2228"/>
      <c r="AA286" s="2228"/>
      <c r="AB286" s="2229"/>
      <c r="AC286" s="2229"/>
      <c r="AD286" s="2229"/>
      <c r="AE286" s="2229"/>
      <c r="AF286" s="2228"/>
      <c r="AG286" s="2228"/>
      <c r="AH286" s="2228"/>
      <c r="AI286" s="2228"/>
      <c r="AJ286" s="2228"/>
      <c r="AK286" s="2228"/>
      <c r="AL286" s="2228"/>
      <c r="AM286" s="2228"/>
      <c r="AN286" s="2228"/>
      <c r="AO286" s="2228"/>
      <c r="AP286" s="2228"/>
      <c r="AQ286" s="2228"/>
      <c r="AR286" s="2228"/>
      <c r="AS286" s="2228"/>
      <c r="AT286" s="2228"/>
      <c r="AU286" s="2228"/>
      <c r="AV286" s="2228"/>
      <c r="AW286" s="2228"/>
      <c r="AX286" s="2230"/>
      <c r="AY286" s="2228"/>
      <c r="AZ286" s="2228"/>
      <c r="BA286" s="2228"/>
      <c r="BB286" s="2228"/>
      <c r="BC286" s="2228"/>
      <c r="BD286" s="2228"/>
      <c r="BE286" s="2228"/>
      <c r="BF286" s="2228"/>
      <c r="BG286" s="2228"/>
      <c r="BH286" s="2228"/>
      <c r="BI286" s="2228"/>
      <c r="BJ286" s="2228"/>
      <c r="BK286" s="2228"/>
      <c r="BL286" s="2228"/>
      <c r="BM286" s="2228"/>
      <c r="BN286" s="2228"/>
      <c r="BO286" s="2228"/>
      <c r="BP286" s="2228"/>
      <c r="BQ286" s="2228"/>
      <c r="BR286" s="2228"/>
      <c r="BS286" s="2229"/>
      <c r="BT286" s="2228"/>
      <c r="BU286" s="2228"/>
      <c r="BV286" s="2228"/>
      <c r="BW286" s="2228"/>
      <c r="BX286" s="2228"/>
      <c r="BY286" s="2228"/>
      <c r="BZ286" s="2228"/>
      <c r="CA286" s="2228"/>
      <c r="CB286" s="2228"/>
      <c r="CC286" s="2228"/>
      <c r="CD286" s="2228"/>
      <c r="CE286" s="2228"/>
      <c r="CF286" s="2228"/>
      <c r="CG286" s="2228"/>
      <c r="CH286" s="2228"/>
      <c r="CI286" s="2228"/>
      <c r="CJ286" s="2228"/>
      <c r="CK286" s="2228"/>
      <c r="CL286" s="2228"/>
      <c r="CM286" s="2229"/>
      <c r="CN286" s="2229"/>
    </row>
    <row r="287" spans="2:92" x14ac:dyDescent="0.2">
      <c r="B287" s="2227"/>
      <c r="I287" s="2228"/>
      <c r="J287" s="2228"/>
      <c r="K287" s="2228"/>
      <c r="L287" s="2228"/>
      <c r="M287" s="2228"/>
      <c r="N287" s="2228"/>
      <c r="O287" s="2228"/>
      <c r="P287" s="2228"/>
      <c r="Q287" s="2228"/>
      <c r="R287" s="2228"/>
      <c r="S287" s="2228"/>
      <c r="T287" s="2228"/>
      <c r="U287" s="2228"/>
      <c r="V287" s="2228"/>
      <c r="W287" s="2228"/>
      <c r="X287" s="2228"/>
      <c r="Y287" s="2228"/>
      <c r="Z287" s="2228"/>
      <c r="AA287" s="2228"/>
      <c r="AB287" s="2229"/>
      <c r="AC287" s="2229"/>
      <c r="AD287" s="2229"/>
      <c r="AE287" s="2229"/>
      <c r="AF287" s="2228"/>
      <c r="AG287" s="2228"/>
      <c r="AH287" s="2228"/>
      <c r="AI287" s="2228"/>
      <c r="AJ287" s="2228"/>
      <c r="AK287" s="2228"/>
      <c r="AL287" s="2228"/>
      <c r="AM287" s="2228"/>
      <c r="AN287" s="2228"/>
      <c r="AO287" s="2228"/>
      <c r="AP287" s="2228"/>
      <c r="AQ287" s="2228"/>
      <c r="AR287" s="2228"/>
      <c r="AS287" s="2228"/>
      <c r="AT287" s="2228"/>
      <c r="AU287" s="2228"/>
      <c r="AV287" s="2228"/>
      <c r="AW287" s="2228"/>
      <c r="AX287" s="2230"/>
      <c r="AY287" s="2228"/>
      <c r="AZ287" s="2228"/>
      <c r="BA287" s="2228"/>
      <c r="BB287" s="2228"/>
      <c r="BC287" s="2228"/>
      <c r="BD287" s="2228"/>
      <c r="BE287" s="2228"/>
      <c r="BF287" s="2228"/>
      <c r="BG287" s="2228"/>
      <c r="BH287" s="2228"/>
      <c r="BI287" s="2228"/>
      <c r="BJ287" s="2228"/>
      <c r="BK287" s="2228"/>
      <c r="BL287" s="2228"/>
      <c r="BM287" s="2228"/>
      <c r="BN287" s="2228"/>
      <c r="BO287" s="2228"/>
      <c r="BP287" s="2228"/>
      <c r="BQ287" s="2228"/>
      <c r="BR287" s="2228"/>
      <c r="BS287" s="2229"/>
      <c r="BT287" s="2228"/>
      <c r="BU287" s="2228"/>
      <c r="BV287" s="2228"/>
      <c r="BW287" s="2228"/>
      <c r="BX287" s="2228"/>
      <c r="BY287" s="2228"/>
      <c r="BZ287" s="2228"/>
      <c r="CA287" s="2228"/>
      <c r="CB287" s="2228"/>
      <c r="CC287" s="2228"/>
      <c r="CD287" s="2228"/>
      <c r="CE287" s="2228"/>
      <c r="CF287" s="2228"/>
      <c r="CG287" s="2228"/>
      <c r="CH287" s="2228"/>
      <c r="CI287" s="2228"/>
      <c r="CJ287" s="2228"/>
      <c r="CK287" s="2228"/>
      <c r="CL287" s="2228"/>
      <c r="CM287" s="2229"/>
      <c r="CN287" s="2229"/>
    </row>
    <row r="288" spans="2:92" x14ac:dyDescent="0.2">
      <c r="B288" s="2227"/>
      <c r="I288" s="2228"/>
      <c r="J288" s="2228"/>
      <c r="K288" s="2228"/>
      <c r="L288" s="2228"/>
      <c r="M288" s="2228"/>
      <c r="N288" s="2228"/>
      <c r="O288" s="2228"/>
      <c r="P288" s="2228"/>
      <c r="Q288" s="2228"/>
      <c r="R288" s="2228"/>
      <c r="S288" s="2228"/>
      <c r="T288" s="2228"/>
      <c r="U288" s="2228"/>
      <c r="V288" s="2228"/>
      <c r="W288" s="2228"/>
      <c r="X288" s="2228"/>
      <c r="Y288" s="2228"/>
      <c r="Z288" s="2228"/>
      <c r="AA288" s="2228"/>
      <c r="AB288" s="2229"/>
      <c r="AC288" s="2229"/>
      <c r="AD288" s="2229"/>
      <c r="AE288" s="2229"/>
      <c r="AF288" s="2228"/>
      <c r="AG288" s="2228"/>
      <c r="AH288" s="2228"/>
      <c r="AI288" s="2228"/>
      <c r="AJ288" s="2228"/>
      <c r="AK288" s="2228"/>
      <c r="AL288" s="2228"/>
      <c r="AM288" s="2228"/>
      <c r="AN288" s="2228"/>
      <c r="AO288" s="2228"/>
      <c r="AP288" s="2228"/>
      <c r="AQ288" s="2228"/>
      <c r="AR288" s="2228"/>
      <c r="AS288" s="2228"/>
      <c r="AT288" s="2228"/>
      <c r="AU288" s="2228"/>
      <c r="AV288" s="2228"/>
      <c r="AW288" s="2228"/>
      <c r="AX288" s="2230"/>
      <c r="AY288" s="2228"/>
      <c r="AZ288" s="2228"/>
      <c r="BA288" s="2228"/>
      <c r="BB288" s="2228"/>
      <c r="BC288" s="2228"/>
      <c r="BD288" s="2228"/>
      <c r="BE288" s="2228"/>
      <c r="BF288" s="2228"/>
      <c r="BG288" s="2228"/>
      <c r="BH288" s="2228"/>
      <c r="BI288" s="2228"/>
      <c r="BJ288" s="2228"/>
      <c r="BK288" s="2228"/>
      <c r="BL288" s="2228"/>
      <c r="BM288" s="2228"/>
      <c r="BN288" s="2228"/>
      <c r="BO288" s="2228"/>
      <c r="BP288" s="2228"/>
      <c r="BQ288" s="2228"/>
      <c r="BR288" s="2228"/>
      <c r="BS288" s="2229"/>
      <c r="BT288" s="2228"/>
      <c r="BU288" s="2228"/>
      <c r="BV288" s="2228"/>
      <c r="BW288" s="2228"/>
      <c r="BX288" s="2228"/>
      <c r="BY288" s="2228"/>
      <c r="BZ288" s="2228"/>
      <c r="CA288" s="2228"/>
      <c r="CB288" s="2228"/>
      <c r="CC288" s="2228"/>
      <c r="CD288" s="2228"/>
      <c r="CE288" s="2228"/>
      <c r="CF288" s="2228"/>
      <c r="CG288" s="2228"/>
      <c r="CH288" s="2228"/>
      <c r="CI288" s="2228"/>
      <c r="CJ288" s="2228"/>
      <c r="CK288" s="2228"/>
      <c r="CL288" s="2228"/>
      <c r="CM288" s="2229"/>
      <c r="CN288" s="2229"/>
    </row>
    <row r="289" spans="2:92" x14ac:dyDescent="0.2">
      <c r="B289" s="2227"/>
      <c r="I289" s="2228"/>
      <c r="J289" s="2228"/>
      <c r="K289" s="2228"/>
      <c r="L289" s="2228"/>
      <c r="M289" s="2228"/>
      <c r="N289" s="2228"/>
      <c r="O289" s="2228"/>
      <c r="P289" s="2228"/>
      <c r="Q289" s="2228"/>
      <c r="R289" s="2228"/>
      <c r="S289" s="2228"/>
      <c r="T289" s="2228"/>
      <c r="U289" s="2228"/>
      <c r="V289" s="2228"/>
      <c r="W289" s="2228"/>
      <c r="X289" s="2228"/>
      <c r="Y289" s="2228"/>
      <c r="Z289" s="2228"/>
      <c r="AA289" s="2228"/>
      <c r="AB289" s="2229"/>
      <c r="AC289" s="2229"/>
      <c r="AD289" s="2229"/>
      <c r="AE289" s="2229"/>
      <c r="AF289" s="2228"/>
      <c r="AG289" s="2228"/>
      <c r="AH289" s="2228"/>
      <c r="AI289" s="2228"/>
      <c r="AJ289" s="2228"/>
      <c r="AK289" s="2228"/>
      <c r="AL289" s="2228"/>
      <c r="AM289" s="2228"/>
      <c r="AN289" s="2228"/>
      <c r="AO289" s="2228"/>
      <c r="AP289" s="2228"/>
      <c r="AQ289" s="2228"/>
      <c r="AR289" s="2228"/>
      <c r="AS289" s="2228"/>
      <c r="AT289" s="2228"/>
      <c r="AU289" s="2228"/>
      <c r="AV289" s="2228"/>
      <c r="AW289" s="2228"/>
      <c r="AX289" s="2230"/>
      <c r="AY289" s="2228"/>
      <c r="AZ289" s="2228"/>
      <c r="BA289" s="2228"/>
      <c r="BB289" s="2228"/>
      <c r="BC289" s="2228"/>
      <c r="BD289" s="2228"/>
      <c r="BE289" s="2228"/>
      <c r="BF289" s="2228"/>
      <c r="BG289" s="2228"/>
      <c r="BH289" s="2228"/>
      <c r="BI289" s="2228"/>
      <c r="BJ289" s="2228"/>
      <c r="BK289" s="2228"/>
      <c r="BL289" s="2228"/>
      <c r="BM289" s="2228"/>
      <c r="BN289" s="2228"/>
      <c r="BO289" s="2228"/>
      <c r="BP289" s="2228"/>
      <c r="BQ289" s="2228"/>
      <c r="BR289" s="2228"/>
      <c r="BS289" s="2229"/>
      <c r="BT289" s="2228"/>
      <c r="BU289" s="2228"/>
      <c r="BV289" s="2228"/>
      <c r="BW289" s="2228"/>
      <c r="BX289" s="2228"/>
      <c r="BY289" s="2228"/>
      <c r="BZ289" s="2228"/>
      <c r="CA289" s="2228"/>
      <c r="CB289" s="2228"/>
      <c r="CC289" s="2228"/>
      <c r="CD289" s="2228"/>
      <c r="CE289" s="2228"/>
      <c r="CF289" s="2228"/>
      <c r="CG289" s="2228"/>
      <c r="CH289" s="2228"/>
      <c r="CI289" s="2228"/>
      <c r="CJ289" s="2228"/>
      <c r="CK289" s="2228"/>
      <c r="CL289" s="2228"/>
      <c r="CM289" s="2229"/>
      <c r="CN289" s="2229"/>
    </row>
    <row r="290" spans="2:92" x14ac:dyDescent="0.2">
      <c r="B290" s="2227"/>
      <c r="I290" s="2228"/>
      <c r="J290" s="2228"/>
      <c r="K290" s="2228"/>
      <c r="L290" s="2228"/>
      <c r="M290" s="2228"/>
      <c r="N290" s="2228"/>
      <c r="O290" s="2228"/>
      <c r="P290" s="2228"/>
      <c r="Q290" s="2228"/>
      <c r="R290" s="2228"/>
      <c r="S290" s="2228"/>
      <c r="T290" s="2228"/>
      <c r="U290" s="2228"/>
      <c r="V290" s="2228"/>
      <c r="W290" s="2228"/>
      <c r="X290" s="2228"/>
      <c r="Y290" s="2228"/>
      <c r="Z290" s="2228"/>
      <c r="AA290" s="2228"/>
      <c r="AB290" s="2229"/>
      <c r="AC290" s="2229"/>
      <c r="AD290" s="2229"/>
      <c r="AE290" s="2229"/>
      <c r="AF290" s="2228"/>
      <c r="AG290" s="2228"/>
      <c r="AH290" s="2228"/>
      <c r="AI290" s="2228"/>
      <c r="AJ290" s="2228"/>
      <c r="AK290" s="2228"/>
      <c r="AL290" s="2228"/>
      <c r="AM290" s="2228"/>
      <c r="AN290" s="2228"/>
      <c r="AO290" s="2228"/>
      <c r="AP290" s="2228"/>
      <c r="AQ290" s="2228"/>
      <c r="AR290" s="2228"/>
      <c r="AS290" s="2228"/>
      <c r="AT290" s="2228"/>
      <c r="AU290" s="2228"/>
      <c r="AV290" s="2228"/>
      <c r="AW290" s="2228"/>
      <c r="AX290" s="2230"/>
      <c r="AY290" s="2228"/>
      <c r="AZ290" s="2228"/>
      <c r="BA290" s="2228"/>
      <c r="BB290" s="2228"/>
      <c r="BC290" s="2228"/>
      <c r="BD290" s="2228"/>
      <c r="BE290" s="2228"/>
      <c r="BF290" s="2228"/>
      <c r="BG290" s="2228"/>
      <c r="BH290" s="2228"/>
      <c r="BI290" s="2228"/>
      <c r="BJ290" s="2228"/>
      <c r="BK290" s="2228"/>
      <c r="BL290" s="2228"/>
      <c r="BM290" s="2228"/>
      <c r="BN290" s="2228"/>
      <c r="BO290" s="2228"/>
      <c r="BP290" s="2228"/>
      <c r="BQ290" s="2228"/>
      <c r="BR290" s="2228"/>
      <c r="BS290" s="2229"/>
      <c r="BT290" s="2228"/>
      <c r="BU290" s="2228"/>
      <c r="BV290" s="2228"/>
      <c r="BW290" s="2228"/>
      <c r="BX290" s="2228"/>
      <c r="BY290" s="2228"/>
      <c r="BZ290" s="2228"/>
      <c r="CA290" s="2228"/>
      <c r="CB290" s="2228"/>
      <c r="CC290" s="2228"/>
      <c r="CD290" s="2228"/>
      <c r="CE290" s="2228"/>
      <c r="CF290" s="2228"/>
      <c r="CG290" s="2228"/>
      <c r="CH290" s="2228"/>
      <c r="CI290" s="2228"/>
      <c r="CJ290" s="2228"/>
      <c r="CK290" s="2228"/>
      <c r="CL290" s="2228"/>
      <c r="CM290" s="2229"/>
      <c r="CN290" s="2229"/>
    </row>
    <row r="291" spans="2:92" x14ac:dyDescent="0.2">
      <c r="B291" s="2227"/>
      <c r="I291" s="2228"/>
      <c r="J291" s="2228"/>
      <c r="K291" s="2228"/>
      <c r="L291" s="2228"/>
      <c r="M291" s="2228"/>
      <c r="N291" s="2228"/>
      <c r="O291" s="2228"/>
      <c r="P291" s="2228"/>
      <c r="Q291" s="2228"/>
      <c r="R291" s="2228"/>
      <c r="S291" s="2228"/>
      <c r="T291" s="2228"/>
      <c r="U291" s="2228"/>
      <c r="V291" s="2228"/>
      <c r="W291" s="2228"/>
      <c r="X291" s="2228"/>
      <c r="Y291" s="2228"/>
      <c r="Z291" s="2228"/>
      <c r="AA291" s="2228"/>
      <c r="AB291" s="2229"/>
      <c r="AC291" s="2229"/>
      <c r="AD291" s="2229"/>
      <c r="AE291" s="2229"/>
      <c r="AF291" s="2228"/>
      <c r="AG291" s="2228"/>
      <c r="AH291" s="2228"/>
      <c r="AI291" s="2228"/>
      <c r="AJ291" s="2228"/>
      <c r="AK291" s="2228"/>
      <c r="AL291" s="2228"/>
      <c r="AM291" s="2228"/>
      <c r="AN291" s="2228"/>
      <c r="AO291" s="2228"/>
      <c r="AP291" s="2228"/>
      <c r="AQ291" s="2228"/>
      <c r="AR291" s="2228"/>
      <c r="AS291" s="2228"/>
      <c r="AT291" s="2228"/>
      <c r="AU291" s="2228"/>
      <c r="AV291" s="2228"/>
      <c r="AW291" s="2228"/>
      <c r="AX291" s="2230"/>
      <c r="AY291" s="2228"/>
      <c r="AZ291" s="2228"/>
      <c r="BA291" s="2228"/>
      <c r="BB291" s="2228"/>
      <c r="BC291" s="2228"/>
      <c r="BD291" s="2228"/>
      <c r="BE291" s="2228"/>
      <c r="BF291" s="2228"/>
      <c r="BG291" s="2228"/>
      <c r="BH291" s="2228"/>
      <c r="BI291" s="2228"/>
      <c r="BJ291" s="2228"/>
      <c r="BK291" s="2228"/>
      <c r="BL291" s="2228"/>
      <c r="BM291" s="2228"/>
      <c r="BN291" s="2228"/>
      <c r="BO291" s="2228"/>
      <c r="BP291" s="2228"/>
      <c r="BQ291" s="2228"/>
      <c r="BR291" s="2228"/>
      <c r="BS291" s="2229"/>
      <c r="BT291" s="2228"/>
      <c r="BU291" s="2228"/>
      <c r="BV291" s="2228"/>
      <c r="BW291" s="2228"/>
      <c r="BX291" s="2228"/>
      <c r="BY291" s="2228"/>
      <c r="BZ291" s="2228"/>
      <c r="CA291" s="2228"/>
      <c r="CB291" s="2228"/>
      <c r="CC291" s="2228"/>
      <c r="CD291" s="2228"/>
      <c r="CE291" s="2228"/>
      <c r="CF291" s="2228"/>
      <c r="CG291" s="2228"/>
      <c r="CH291" s="2228"/>
      <c r="CI291" s="2228"/>
      <c r="CJ291" s="2228"/>
      <c r="CK291" s="2228"/>
      <c r="CL291" s="2228"/>
      <c r="CM291" s="2229"/>
      <c r="CN291" s="2229"/>
    </row>
    <row r="292" spans="2:92" x14ac:dyDescent="0.2">
      <c r="B292" s="2227"/>
      <c r="I292" s="2228"/>
      <c r="J292" s="2228"/>
      <c r="K292" s="2228"/>
      <c r="L292" s="2228"/>
      <c r="M292" s="2228"/>
      <c r="N292" s="2228"/>
      <c r="O292" s="2228"/>
      <c r="P292" s="2228"/>
      <c r="Q292" s="2228"/>
      <c r="R292" s="2228"/>
      <c r="S292" s="2228"/>
      <c r="T292" s="2228"/>
      <c r="U292" s="2228"/>
      <c r="V292" s="2228"/>
      <c r="W292" s="2228"/>
      <c r="X292" s="2228"/>
      <c r="Y292" s="2228"/>
      <c r="Z292" s="2228"/>
      <c r="AA292" s="2228"/>
      <c r="AB292" s="2229"/>
      <c r="AC292" s="2229"/>
      <c r="AD292" s="2229"/>
      <c r="AE292" s="2229"/>
      <c r="AF292" s="2228"/>
      <c r="AG292" s="2228"/>
      <c r="AH292" s="2228"/>
      <c r="AI292" s="2228"/>
      <c r="AJ292" s="2228"/>
      <c r="AK292" s="2228"/>
      <c r="AL292" s="2228"/>
      <c r="AM292" s="2228"/>
      <c r="AN292" s="2228"/>
      <c r="AO292" s="2228"/>
      <c r="AP292" s="2228"/>
      <c r="AQ292" s="2228"/>
      <c r="AR292" s="2228"/>
      <c r="AS292" s="2228"/>
      <c r="AT292" s="2228"/>
      <c r="AU292" s="2228"/>
      <c r="AV292" s="2228"/>
      <c r="AW292" s="2228"/>
      <c r="AX292" s="2230"/>
      <c r="AY292" s="2228"/>
      <c r="AZ292" s="2228"/>
      <c r="BA292" s="2228"/>
      <c r="BB292" s="2228"/>
      <c r="BC292" s="2228"/>
      <c r="BD292" s="2228"/>
      <c r="BE292" s="2228"/>
      <c r="BF292" s="2228"/>
      <c r="BG292" s="2228"/>
      <c r="BH292" s="2228"/>
      <c r="BI292" s="2228"/>
      <c r="BJ292" s="2228"/>
      <c r="BK292" s="2228"/>
      <c r="BL292" s="2228"/>
      <c r="BM292" s="2228"/>
      <c r="BN292" s="2228"/>
      <c r="BO292" s="2228"/>
      <c r="BP292" s="2228"/>
      <c r="BQ292" s="2228"/>
      <c r="BR292" s="2228"/>
      <c r="BS292" s="2229"/>
      <c r="BT292" s="2228"/>
      <c r="BU292" s="2228"/>
      <c r="BV292" s="2228"/>
      <c r="BW292" s="2228"/>
      <c r="BX292" s="2228"/>
      <c r="BY292" s="2228"/>
      <c r="BZ292" s="2228"/>
      <c r="CA292" s="2228"/>
      <c r="CB292" s="2228"/>
      <c r="CC292" s="2228"/>
      <c r="CD292" s="2228"/>
      <c r="CE292" s="2228"/>
      <c r="CF292" s="2228"/>
      <c r="CG292" s="2228"/>
      <c r="CH292" s="2228"/>
      <c r="CI292" s="2228"/>
      <c r="CJ292" s="2228"/>
      <c r="CK292" s="2228"/>
      <c r="CL292" s="2228"/>
      <c r="CM292" s="2229"/>
      <c r="CN292" s="2229"/>
    </row>
    <row r="293" spans="2:92" x14ac:dyDescent="0.2">
      <c r="B293" s="2227"/>
      <c r="I293" s="2228"/>
      <c r="J293" s="2228"/>
      <c r="K293" s="2228"/>
      <c r="L293" s="2228"/>
      <c r="M293" s="2228"/>
      <c r="N293" s="2228"/>
      <c r="O293" s="2228"/>
      <c r="P293" s="2228"/>
      <c r="Q293" s="2228"/>
      <c r="R293" s="2228"/>
      <c r="S293" s="2228"/>
      <c r="T293" s="2228"/>
      <c r="U293" s="2228"/>
      <c r="V293" s="2228"/>
      <c r="W293" s="2228"/>
      <c r="X293" s="2228"/>
      <c r="Y293" s="2228"/>
      <c r="Z293" s="2228"/>
      <c r="AA293" s="2228"/>
      <c r="AB293" s="2229"/>
      <c r="AC293" s="2229"/>
      <c r="AD293" s="2229"/>
      <c r="AE293" s="2229"/>
      <c r="AF293" s="2228"/>
      <c r="AG293" s="2228"/>
      <c r="AH293" s="2228"/>
      <c r="AI293" s="2228"/>
      <c r="AJ293" s="2228"/>
      <c r="AK293" s="2228"/>
      <c r="AL293" s="2228"/>
      <c r="AM293" s="2228"/>
      <c r="AN293" s="2228"/>
      <c r="AO293" s="2228"/>
      <c r="AP293" s="2228"/>
      <c r="AQ293" s="2228"/>
      <c r="AR293" s="2228"/>
      <c r="AS293" s="2228"/>
      <c r="AT293" s="2228"/>
      <c r="AU293" s="2228"/>
      <c r="AV293" s="2228"/>
      <c r="AW293" s="2228"/>
      <c r="AX293" s="2230"/>
      <c r="AY293" s="2228"/>
      <c r="AZ293" s="2228"/>
      <c r="BA293" s="2228"/>
      <c r="BB293" s="2228"/>
      <c r="BC293" s="2228"/>
      <c r="BD293" s="2228"/>
      <c r="BE293" s="2228"/>
      <c r="BF293" s="2228"/>
      <c r="BG293" s="2228"/>
      <c r="BH293" s="2228"/>
      <c r="BI293" s="2228"/>
      <c r="BJ293" s="2228"/>
      <c r="BK293" s="2228"/>
      <c r="BL293" s="2228"/>
      <c r="BM293" s="2228"/>
      <c r="BN293" s="2228"/>
      <c r="BO293" s="2228"/>
      <c r="BP293" s="2228"/>
      <c r="BQ293" s="2228"/>
      <c r="BR293" s="2228"/>
      <c r="BS293" s="2229"/>
      <c r="BT293" s="2228"/>
      <c r="BU293" s="2228"/>
      <c r="BV293" s="2228"/>
      <c r="BW293" s="2228"/>
      <c r="BX293" s="2228"/>
      <c r="BY293" s="2228"/>
      <c r="BZ293" s="2228"/>
      <c r="CA293" s="2228"/>
      <c r="CB293" s="2228"/>
      <c r="CC293" s="2228"/>
      <c r="CD293" s="2228"/>
      <c r="CE293" s="2228"/>
      <c r="CF293" s="2228"/>
      <c r="CG293" s="2228"/>
      <c r="CH293" s="2228"/>
      <c r="CI293" s="2228"/>
      <c r="CJ293" s="2228"/>
      <c r="CK293" s="2228"/>
      <c r="CL293" s="2228"/>
      <c r="CM293" s="2229"/>
      <c r="CN293" s="2229"/>
    </row>
    <row r="294" spans="2:92" x14ac:dyDescent="0.2">
      <c r="B294" s="2227"/>
      <c r="I294" s="2228"/>
      <c r="J294" s="2228"/>
      <c r="K294" s="2228"/>
      <c r="L294" s="2228"/>
      <c r="M294" s="2228"/>
      <c r="N294" s="2228"/>
      <c r="O294" s="2228"/>
      <c r="P294" s="2228"/>
      <c r="Q294" s="2228"/>
      <c r="R294" s="2228"/>
      <c r="S294" s="2228"/>
      <c r="T294" s="2228"/>
      <c r="U294" s="2228"/>
      <c r="V294" s="2228"/>
      <c r="W294" s="2228"/>
      <c r="X294" s="2228"/>
      <c r="Y294" s="2228"/>
      <c r="Z294" s="2228"/>
      <c r="AA294" s="2228"/>
      <c r="AB294" s="2229"/>
      <c r="AC294" s="2229"/>
      <c r="AD294" s="2229"/>
      <c r="AE294" s="2229"/>
      <c r="AF294" s="2228"/>
      <c r="AG294" s="2228"/>
      <c r="AH294" s="2228"/>
      <c r="AI294" s="2228"/>
      <c r="AJ294" s="2228"/>
      <c r="AK294" s="2228"/>
      <c r="AL294" s="2228"/>
      <c r="AM294" s="2228"/>
      <c r="AN294" s="2228"/>
      <c r="AO294" s="2228"/>
      <c r="AP294" s="2228"/>
      <c r="AQ294" s="2228"/>
      <c r="AR294" s="2228"/>
      <c r="AS294" s="2228"/>
      <c r="AT294" s="2228"/>
      <c r="AU294" s="2228"/>
      <c r="AV294" s="2228"/>
      <c r="AW294" s="2228"/>
      <c r="AX294" s="2230"/>
      <c r="AY294" s="2228"/>
      <c r="AZ294" s="2228"/>
      <c r="BA294" s="2228"/>
      <c r="BB294" s="2228"/>
      <c r="BC294" s="2228"/>
      <c r="BD294" s="2228"/>
      <c r="BE294" s="2228"/>
      <c r="BF294" s="2228"/>
      <c r="BG294" s="2228"/>
      <c r="BH294" s="2228"/>
      <c r="BI294" s="2228"/>
      <c r="BJ294" s="2228"/>
      <c r="BK294" s="2228"/>
      <c r="BL294" s="2228"/>
      <c r="BM294" s="2228"/>
      <c r="BN294" s="2228"/>
      <c r="BO294" s="2228"/>
      <c r="BP294" s="2228"/>
      <c r="BQ294" s="2228"/>
      <c r="BR294" s="2228"/>
      <c r="BS294" s="2229"/>
      <c r="BT294" s="2228"/>
      <c r="BU294" s="2228"/>
      <c r="BV294" s="2228"/>
      <c r="BW294" s="2228"/>
      <c r="BX294" s="2228"/>
      <c r="BY294" s="2228"/>
      <c r="BZ294" s="2228"/>
      <c r="CA294" s="2228"/>
      <c r="CB294" s="2228"/>
      <c r="CC294" s="2228"/>
      <c r="CD294" s="2228"/>
      <c r="CE294" s="2228"/>
      <c r="CF294" s="2228"/>
      <c r="CG294" s="2228"/>
      <c r="CH294" s="2228"/>
      <c r="CI294" s="2228"/>
      <c r="CJ294" s="2228"/>
      <c r="CK294" s="2228"/>
      <c r="CL294" s="2228"/>
      <c r="CM294" s="2229"/>
      <c r="CN294" s="2229"/>
    </row>
    <row r="295" spans="2:92" x14ac:dyDescent="0.2">
      <c r="B295" s="2227"/>
      <c r="I295" s="2228"/>
      <c r="J295" s="2228"/>
      <c r="K295" s="2228"/>
      <c r="L295" s="2228"/>
      <c r="M295" s="2228"/>
      <c r="N295" s="2228"/>
      <c r="O295" s="2228"/>
      <c r="P295" s="2228"/>
      <c r="Q295" s="2228"/>
      <c r="R295" s="2228"/>
      <c r="S295" s="2228"/>
      <c r="T295" s="2228"/>
      <c r="U295" s="2228"/>
      <c r="V295" s="2228"/>
      <c r="W295" s="2228"/>
      <c r="X295" s="2228"/>
      <c r="Y295" s="2228"/>
      <c r="Z295" s="2228"/>
      <c r="AA295" s="2228"/>
      <c r="AB295" s="2229"/>
      <c r="AC295" s="2229"/>
      <c r="AD295" s="2229"/>
      <c r="AE295" s="2229"/>
      <c r="AF295" s="2228"/>
      <c r="AG295" s="2228"/>
      <c r="AH295" s="2228"/>
      <c r="AI295" s="2228"/>
      <c r="AJ295" s="2228"/>
      <c r="AK295" s="2228"/>
      <c r="AL295" s="2228"/>
      <c r="AM295" s="2228"/>
      <c r="AN295" s="2228"/>
      <c r="AO295" s="2228"/>
      <c r="AP295" s="2228"/>
      <c r="AQ295" s="2228"/>
      <c r="AR295" s="2228"/>
      <c r="AS295" s="2228"/>
      <c r="AT295" s="2228"/>
      <c r="AU295" s="2228"/>
      <c r="AV295" s="2228"/>
      <c r="AW295" s="2228"/>
      <c r="AX295" s="2230"/>
      <c r="AY295" s="2228"/>
      <c r="AZ295" s="2228"/>
      <c r="BA295" s="2228"/>
      <c r="BB295" s="2228"/>
      <c r="BC295" s="2228"/>
      <c r="BD295" s="2228"/>
      <c r="BE295" s="2228"/>
      <c r="BF295" s="2228"/>
      <c r="BG295" s="2228"/>
      <c r="BH295" s="2228"/>
      <c r="BI295" s="2228"/>
      <c r="BJ295" s="2228"/>
      <c r="BK295" s="2228"/>
      <c r="BL295" s="2228"/>
      <c r="BM295" s="2228"/>
      <c r="BN295" s="2228"/>
      <c r="BO295" s="2228"/>
      <c r="BP295" s="2228"/>
      <c r="BQ295" s="2228"/>
      <c r="BR295" s="2228"/>
      <c r="BS295" s="2229"/>
      <c r="BT295" s="2228"/>
      <c r="BU295" s="2228"/>
      <c r="BV295" s="2228"/>
      <c r="BW295" s="2228"/>
      <c r="BX295" s="2228"/>
      <c r="BY295" s="2228"/>
      <c r="BZ295" s="2228"/>
      <c r="CA295" s="2228"/>
      <c r="CB295" s="2228"/>
      <c r="CC295" s="2228"/>
      <c r="CD295" s="2228"/>
      <c r="CE295" s="2228"/>
      <c r="CF295" s="2228"/>
      <c r="CG295" s="2228"/>
      <c r="CH295" s="2228"/>
      <c r="CI295" s="2228"/>
      <c r="CJ295" s="2228"/>
      <c r="CK295" s="2228"/>
      <c r="CL295" s="2228"/>
      <c r="CM295" s="2229"/>
      <c r="CN295" s="2229"/>
    </row>
    <row r="296" spans="2:92" x14ac:dyDescent="0.2">
      <c r="B296" s="2227"/>
      <c r="I296" s="2228"/>
      <c r="J296" s="2228"/>
      <c r="K296" s="2228"/>
      <c r="L296" s="2228"/>
      <c r="M296" s="2228"/>
      <c r="N296" s="2228"/>
      <c r="O296" s="2228"/>
      <c r="P296" s="2228"/>
      <c r="Q296" s="2228"/>
      <c r="R296" s="2228"/>
      <c r="S296" s="2228"/>
      <c r="T296" s="2228"/>
      <c r="U296" s="2228"/>
      <c r="V296" s="2228"/>
      <c r="W296" s="2228"/>
      <c r="X296" s="2228"/>
      <c r="Y296" s="2228"/>
      <c r="Z296" s="2228"/>
      <c r="AA296" s="2228"/>
      <c r="AB296" s="2229"/>
      <c r="AC296" s="2229"/>
      <c r="AD296" s="2229"/>
      <c r="AE296" s="2229"/>
      <c r="AF296" s="2228"/>
      <c r="AG296" s="2228"/>
      <c r="AH296" s="2228"/>
      <c r="AI296" s="2228"/>
      <c r="AJ296" s="2228"/>
      <c r="AK296" s="2228"/>
      <c r="AL296" s="2228"/>
      <c r="AM296" s="2228"/>
      <c r="AN296" s="2228"/>
      <c r="AO296" s="2228"/>
      <c r="AP296" s="2228"/>
      <c r="AQ296" s="2228"/>
      <c r="AR296" s="2228"/>
      <c r="AS296" s="2228"/>
      <c r="AT296" s="2228"/>
      <c r="AU296" s="2228"/>
      <c r="AV296" s="2228"/>
      <c r="AW296" s="2228"/>
      <c r="AX296" s="2230"/>
      <c r="AY296" s="2228"/>
      <c r="AZ296" s="2228"/>
      <c r="BA296" s="2228"/>
      <c r="BB296" s="2228"/>
      <c r="BC296" s="2228"/>
      <c r="BD296" s="2228"/>
      <c r="BE296" s="2228"/>
      <c r="BF296" s="2228"/>
      <c r="BG296" s="2228"/>
      <c r="BH296" s="2228"/>
      <c r="BI296" s="2228"/>
      <c r="BJ296" s="2228"/>
      <c r="BK296" s="2228"/>
      <c r="BL296" s="2228"/>
      <c r="BM296" s="2228"/>
      <c r="BN296" s="2228"/>
      <c r="BO296" s="2228"/>
      <c r="BP296" s="2228"/>
      <c r="BQ296" s="2228"/>
      <c r="BR296" s="2228"/>
      <c r="BS296" s="2229"/>
      <c r="BT296" s="2228"/>
      <c r="BU296" s="2228"/>
      <c r="BV296" s="2228"/>
      <c r="BW296" s="2228"/>
      <c r="BX296" s="2228"/>
      <c r="BY296" s="2228"/>
      <c r="BZ296" s="2228"/>
      <c r="CA296" s="2228"/>
      <c r="CB296" s="2228"/>
      <c r="CC296" s="2228"/>
      <c r="CD296" s="2228"/>
      <c r="CE296" s="2228"/>
      <c r="CF296" s="2228"/>
      <c r="CG296" s="2228"/>
      <c r="CH296" s="2228"/>
      <c r="CI296" s="2228"/>
      <c r="CJ296" s="2228"/>
      <c r="CK296" s="2228"/>
      <c r="CL296" s="2228"/>
      <c r="CM296" s="2229"/>
      <c r="CN296" s="2229"/>
    </row>
    <row r="297" spans="2:92" x14ac:dyDescent="0.2">
      <c r="B297" s="2227"/>
      <c r="I297" s="2228"/>
      <c r="J297" s="2228"/>
      <c r="K297" s="2228"/>
      <c r="L297" s="2228"/>
      <c r="M297" s="2228"/>
      <c r="N297" s="2228"/>
      <c r="O297" s="2228"/>
      <c r="P297" s="2228"/>
      <c r="Q297" s="2228"/>
      <c r="R297" s="2228"/>
      <c r="S297" s="2228"/>
      <c r="T297" s="2228"/>
      <c r="U297" s="2228"/>
      <c r="V297" s="2228"/>
      <c r="W297" s="2228"/>
      <c r="X297" s="2228"/>
      <c r="Y297" s="2228"/>
      <c r="Z297" s="2228"/>
      <c r="AA297" s="2228"/>
      <c r="AB297" s="2229"/>
      <c r="AC297" s="2229"/>
      <c r="AD297" s="2229"/>
      <c r="AE297" s="2229"/>
      <c r="AF297" s="2228"/>
      <c r="AG297" s="2228"/>
      <c r="AH297" s="2228"/>
      <c r="AI297" s="2228"/>
      <c r="AJ297" s="2228"/>
      <c r="AK297" s="2228"/>
      <c r="AL297" s="2228"/>
      <c r="AM297" s="2228"/>
      <c r="AN297" s="2228"/>
      <c r="AO297" s="2228"/>
      <c r="AP297" s="2228"/>
      <c r="AQ297" s="2228"/>
      <c r="AR297" s="2228"/>
      <c r="AS297" s="2228"/>
      <c r="AT297" s="2228"/>
      <c r="AU297" s="2228"/>
      <c r="AV297" s="2228"/>
      <c r="AW297" s="2228"/>
      <c r="AX297" s="2230"/>
      <c r="AY297" s="2228"/>
      <c r="AZ297" s="2228"/>
      <c r="BA297" s="2228"/>
      <c r="BB297" s="2228"/>
      <c r="BC297" s="2228"/>
      <c r="BD297" s="2228"/>
      <c r="BE297" s="2228"/>
      <c r="BF297" s="2228"/>
      <c r="BG297" s="2228"/>
      <c r="BH297" s="2228"/>
      <c r="BI297" s="2228"/>
      <c r="BJ297" s="2228"/>
      <c r="BK297" s="2228"/>
      <c r="BL297" s="2228"/>
      <c r="BM297" s="2228"/>
      <c r="BN297" s="2228"/>
      <c r="BO297" s="2228"/>
      <c r="BP297" s="2228"/>
      <c r="BQ297" s="2228"/>
      <c r="BR297" s="2228"/>
      <c r="BS297" s="2229"/>
      <c r="BT297" s="2228"/>
      <c r="BU297" s="2228"/>
      <c r="BV297" s="2228"/>
      <c r="BW297" s="2228"/>
      <c r="BX297" s="2228"/>
      <c r="BY297" s="2228"/>
      <c r="BZ297" s="2228"/>
      <c r="CA297" s="2228"/>
      <c r="CB297" s="2228"/>
      <c r="CC297" s="2228"/>
      <c r="CD297" s="2228"/>
      <c r="CE297" s="2228"/>
      <c r="CF297" s="2228"/>
      <c r="CG297" s="2228"/>
      <c r="CH297" s="2228"/>
      <c r="CI297" s="2228"/>
      <c r="CJ297" s="2228"/>
      <c r="CK297" s="2228"/>
      <c r="CL297" s="2228"/>
      <c r="CM297" s="2229"/>
      <c r="CN297" s="2229"/>
    </row>
    <row r="298" spans="2:92" x14ac:dyDescent="0.2">
      <c r="B298" s="2227"/>
      <c r="I298" s="2228"/>
      <c r="J298" s="2228"/>
      <c r="K298" s="2228"/>
      <c r="L298" s="2228"/>
      <c r="M298" s="2228"/>
      <c r="N298" s="2228"/>
      <c r="O298" s="2228"/>
      <c r="P298" s="2228"/>
      <c r="Q298" s="2228"/>
      <c r="R298" s="2228"/>
      <c r="S298" s="2228"/>
      <c r="T298" s="2228"/>
      <c r="U298" s="2228"/>
      <c r="V298" s="2228"/>
      <c r="W298" s="2228"/>
      <c r="X298" s="2228"/>
      <c r="Y298" s="2228"/>
      <c r="Z298" s="2228"/>
      <c r="AA298" s="2228"/>
      <c r="AB298" s="2229"/>
      <c r="AC298" s="2229"/>
      <c r="AD298" s="2229"/>
      <c r="AE298" s="2229"/>
      <c r="AF298" s="2228"/>
      <c r="AG298" s="2228"/>
      <c r="AH298" s="2228"/>
      <c r="AI298" s="2228"/>
      <c r="AJ298" s="2228"/>
      <c r="AK298" s="2228"/>
      <c r="AL298" s="2228"/>
      <c r="AM298" s="2228"/>
      <c r="AN298" s="2228"/>
      <c r="AO298" s="2228"/>
      <c r="AP298" s="2228"/>
      <c r="AQ298" s="2228"/>
      <c r="AR298" s="2228"/>
      <c r="AS298" s="2228"/>
      <c r="AT298" s="2228"/>
      <c r="AU298" s="2228"/>
      <c r="AV298" s="2228"/>
      <c r="AW298" s="2228"/>
      <c r="AX298" s="2230"/>
      <c r="AY298" s="2228"/>
      <c r="AZ298" s="2228"/>
      <c r="BA298" s="2228"/>
      <c r="BB298" s="2228"/>
      <c r="BC298" s="2228"/>
      <c r="BD298" s="2228"/>
      <c r="BE298" s="2228"/>
      <c r="BF298" s="2228"/>
      <c r="BG298" s="2228"/>
      <c r="BH298" s="2228"/>
      <c r="BI298" s="2228"/>
      <c r="BJ298" s="2228"/>
      <c r="BK298" s="2228"/>
      <c r="BL298" s="2228"/>
      <c r="BM298" s="2228"/>
      <c r="BN298" s="2228"/>
      <c r="BO298" s="2228"/>
      <c r="BP298" s="2228"/>
      <c r="BQ298" s="2228"/>
      <c r="BR298" s="2228"/>
      <c r="BS298" s="2229"/>
      <c r="BT298" s="2228"/>
      <c r="BU298" s="2228"/>
      <c r="BV298" s="2228"/>
      <c r="BW298" s="2228"/>
      <c r="BX298" s="2228"/>
      <c r="BY298" s="2228"/>
      <c r="BZ298" s="2228"/>
      <c r="CA298" s="2228"/>
      <c r="CB298" s="2228"/>
      <c r="CC298" s="2228"/>
      <c r="CD298" s="2228"/>
      <c r="CE298" s="2228"/>
      <c r="CF298" s="2228"/>
      <c r="CG298" s="2228"/>
      <c r="CH298" s="2228"/>
      <c r="CI298" s="2228"/>
      <c r="CJ298" s="2228"/>
      <c r="CK298" s="2228"/>
      <c r="CL298" s="2228"/>
      <c r="CM298" s="2229"/>
      <c r="CN298" s="2229"/>
    </row>
    <row r="299" spans="2:92" x14ac:dyDescent="0.2">
      <c r="B299" s="2227"/>
      <c r="I299" s="2228"/>
      <c r="J299" s="2228"/>
      <c r="K299" s="2228"/>
      <c r="L299" s="2228"/>
      <c r="M299" s="2228"/>
      <c r="N299" s="2228"/>
      <c r="O299" s="2228"/>
      <c r="P299" s="2228"/>
      <c r="Q299" s="2228"/>
      <c r="R299" s="2228"/>
      <c r="S299" s="2228"/>
      <c r="T299" s="2228"/>
      <c r="U299" s="2228"/>
      <c r="V299" s="2228"/>
      <c r="W299" s="2228"/>
      <c r="X299" s="2228"/>
      <c r="Y299" s="2228"/>
      <c r="Z299" s="2228"/>
      <c r="AA299" s="2228"/>
      <c r="AB299" s="2229"/>
      <c r="AC299" s="2229"/>
      <c r="AD299" s="2229"/>
      <c r="AE299" s="2229"/>
      <c r="AF299" s="2228"/>
      <c r="AG299" s="2228"/>
      <c r="AH299" s="2228"/>
      <c r="AI299" s="2228"/>
      <c r="AJ299" s="2228"/>
      <c r="AK299" s="2228"/>
      <c r="AL299" s="2228"/>
      <c r="AM299" s="2228"/>
      <c r="AN299" s="2228"/>
      <c r="AO299" s="2228"/>
      <c r="AP299" s="2228"/>
      <c r="AQ299" s="2228"/>
      <c r="AR299" s="2228"/>
      <c r="AS299" s="2228"/>
      <c r="AT299" s="2228"/>
      <c r="AU299" s="2228"/>
      <c r="AV299" s="2228"/>
      <c r="AW299" s="2228"/>
      <c r="AX299" s="2230"/>
      <c r="AY299" s="2228"/>
      <c r="AZ299" s="2228"/>
      <c r="BA299" s="2228"/>
      <c r="BB299" s="2228"/>
      <c r="BC299" s="2228"/>
      <c r="BD299" s="2228"/>
      <c r="BE299" s="2228"/>
      <c r="BF299" s="2228"/>
      <c r="BG299" s="2228"/>
      <c r="BH299" s="2228"/>
      <c r="BI299" s="2228"/>
      <c r="BJ299" s="2228"/>
      <c r="BK299" s="2228"/>
      <c r="BL299" s="2228"/>
      <c r="BM299" s="2228"/>
      <c r="BN299" s="2228"/>
      <c r="BO299" s="2228"/>
      <c r="BP299" s="2228"/>
      <c r="BQ299" s="2228"/>
      <c r="BR299" s="2228"/>
      <c r="BS299" s="2229"/>
      <c r="BT299" s="2228"/>
      <c r="BU299" s="2228"/>
      <c r="BV299" s="2228"/>
      <c r="BW299" s="2228"/>
      <c r="BX299" s="2228"/>
      <c r="BY299" s="2228"/>
      <c r="BZ299" s="2228"/>
      <c r="CA299" s="2228"/>
      <c r="CB299" s="2228"/>
      <c r="CC299" s="2228"/>
      <c r="CD299" s="2228"/>
      <c r="CE299" s="2228"/>
      <c r="CF299" s="2228"/>
      <c r="CG299" s="2228"/>
      <c r="CH299" s="2228"/>
      <c r="CI299" s="2228"/>
      <c r="CJ299" s="2228"/>
      <c r="CK299" s="2228"/>
      <c r="CL299" s="2228"/>
      <c r="CM299" s="2229"/>
      <c r="CN299" s="2229"/>
    </row>
    <row r="300" spans="2:92" x14ac:dyDescent="0.2">
      <c r="B300" s="2227"/>
      <c r="I300" s="2228"/>
      <c r="J300" s="2228"/>
      <c r="K300" s="2228"/>
      <c r="L300" s="2228"/>
      <c r="M300" s="2228"/>
      <c r="N300" s="2228"/>
      <c r="O300" s="2228"/>
      <c r="P300" s="2228"/>
      <c r="Q300" s="2228"/>
      <c r="R300" s="2228"/>
      <c r="S300" s="2228"/>
      <c r="T300" s="2228"/>
      <c r="U300" s="2228"/>
      <c r="V300" s="2228"/>
      <c r="W300" s="2228"/>
      <c r="X300" s="2228"/>
      <c r="Y300" s="2228"/>
      <c r="Z300" s="2228"/>
      <c r="AA300" s="2228"/>
      <c r="AB300" s="2229"/>
      <c r="AC300" s="2229"/>
      <c r="AD300" s="2229"/>
      <c r="AE300" s="2229"/>
      <c r="AF300" s="2228"/>
      <c r="AG300" s="2228"/>
      <c r="AH300" s="2228"/>
      <c r="AI300" s="2228"/>
      <c r="AJ300" s="2228"/>
      <c r="AK300" s="2228"/>
      <c r="AL300" s="2228"/>
      <c r="AM300" s="2228"/>
      <c r="AN300" s="2228"/>
      <c r="AO300" s="2228"/>
      <c r="AP300" s="2228"/>
      <c r="AQ300" s="2228"/>
      <c r="AR300" s="2228"/>
      <c r="AS300" s="2228"/>
      <c r="AT300" s="2228"/>
      <c r="AU300" s="2228"/>
      <c r="AV300" s="2228"/>
      <c r="AW300" s="2228"/>
      <c r="AX300" s="2230"/>
      <c r="AY300" s="2228"/>
      <c r="AZ300" s="2228"/>
      <c r="BA300" s="2228"/>
      <c r="BB300" s="2228"/>
      <c r="BC300" s="2228"/>
      <c r="BD300" s="2228"/>
      <c r="BE300" s="2228"/>
      <c r="BF300" s="2228"/>
      <c r="BG300" s="2228"/>
      <c r="BH300" s="2228"/>
      <c r="BI300" s="2228"/>
      <c r="BJ300" s="2228"/>
      <c r="BK300" s="2228"/>
      <c r="BL300" s="2228"/>
      <c r="BM300" s="2228"/>
      <c r="BN300" s="2228"/>
      <c r="BO300" s="2228"/>
      <c r="BP300" s="2228"/>
      <c r="BQ300" s="2228"/>
      <c r="BR300" s="2228"/>
      <c r="BS300" s="2229"/>
      <c r="BT300" s="2228"/>
      <c r="BU300" s="2228"/>
      <c r="BV300" s="2228"/>
      <c r="BW300" s="2228"/>
      <c r="BX300" s="2228"/>
      <c r="BY300" s="2228"/>
      <c r="BZ300" s="2228"/>
      <c r="CA300" s="2228"/>
      <c r="CB300" s="2228"/>
      <c r="CC300" s="2228"/>
      <c r="CD300" s="2228"/>
      <c r="CE300" s="2228"/>
      <c r="CF300" s="2228"/>
      <c r="CG300" s="2228"/>
      <c r="CH300" s="2228"/>
      <c r="CI300" s="2228"/>
      <c r="CJ300" s="2228"/>
      <c r="CK300" s="2228"/>
      <c r="CL300" s="2228"/>
      <c r="CM300" s="2229"/>
      <c r="CN300" s="2229"/>
    </row>
    <row r="301" spans="2:92" x14ac:dyDescent="0.2">
      <c r="B301" s="2227"/>
      <c r="I301" s="2228"/>
      <c r="J301" s="2228"/>
      <c r="K301" s="2228"/>
      <c r="L301" s="2228"/>
      <c r="M301" s="2228"/>
      <c r="N301" s="2228"/>
      <c r="O301" s="2228"/>
      <c r="P301" s="2228"/>
      <c r="Q301" s="2228"/>
      <c r="R301" s="2228"/>
      <c r="S301" s="2228"/>
      <c r="T301" s="2228"/>
      <c r="U301" s="2228"/>
      <c r="V301" s="2228"/>
      <c r="W301" s="2228"/>
      <c r="X301" s="2228"/>
      <c r="Y301" s="2228"/>
      <c r="Z301" s="2228"/>
      <c r="AA301" s="2228"/>
      <c r="AB301" s="2229"/>
      <c r="AC301" s="2229"/>
      <c r="AD301" s="2229"/>
      <c r="AE301" s="2229"/>
      <c r="AF301" s="2228"/>
      <c r="AG301" s="2228"/>
      <c r="AH301" s="2228"/>
      <c r="AI301" s="2228"/>
      <c r="AJ301" s="2228"/>
      <c r="AK301" s="2228"/>
      <c r="AL301" s="2228"/>
      <c r="AM301" s="2228"/>
      <c r="AN301" s="2228"/>
      <c r="AO301" s="2228"/>
      <c r="AP301" s="2228"/>
      <c r="AQ301" s="2228"/>
      <c r="AR301" s="2228"/>
      <c r="AS301" s="2228"/>
      <c r="AT301" s="2228"/>
      <c r="AU301" s="2228"/>
      <c r="AV301" s="2228"/>
      <c r="AW301" s="2228"/>
      <c r="AX301" s="2230"/>
      <c r="AY301" s="2228"/>
      <c r="AZ301" s="2228"/>
      <c r="BA301" s="2228"/>
      <c r="BB301" s="2228"/>
      <c r="BC301" s="2228"/>
      <c r="BD301" s="2228"/>
      <c r="BE301" s="2228"/>
      <c r="BF301" s="2228"/>
      <c r="BG301" s="2228"/>
      <c r="BH301" s="2228"/>
      <c r="BI301" s="2228"/>
      <c r="BJ301" s="2228"/>
      <c r="BK301" s="2228"/>
      <c r="BL301" s="2228"/>
      <c r="BM301" s="2228"/>
      <c r="BN301" s="2228"/>
      <c r="BO301" s="2228"/>
      <c r="BP301" s="2228"/>
      <c r="BQ301" s="2228"/>
      <c r="BR301" s="2228"/>
      <c r="BS301" s="2229"/>
      <c r="BT301" s="2228"/>
      <c r="BU301" s="2228"/>
      <c r="BV301" s="2228"/>
      <c r="BW301" s="2228"/>
      <c r="BX301" s="2228"/>
      <c r="BY301" s="2228"/>
      <c r="BZ301" s="2228"/>
      <c r="CA301" s="2228"/>
      <c r="CB301" s="2228"/>
      <c r="CC301" s="2228"/>
      <c r="CD301" s="2228"/>
      <c r="CE301" s="2228"/>
      <c r="CF301" s="2228"/>
      <c r="CG301" s="2228"/>
      <c r="CH301" s="2228"/>
      <c r="CI301" s="2228"/>
      <c r="CJ301" s="2228"/>
      <c r="CK301" s="2228"/>
      <c r="CL301" s="2228"/>
      <c r="CM301" s="2229"/>
      <c r="CN301" s="2229"/>
    </row>
    <row r="302" spans="2:92" x14ac:dyDescent="0.2">
      <c r="B302" s="2227"/>
      <c r="I302" s="2228"/>
      <c r="J302" s="2228"/>
      <c r="K302" s="2228"/>
      <c r="L302" s="2228"/>
      <c r="M302" s="2228"/>
      <c r="N302" s="2228"/>
      <c r="O302" s="2228"/>
      <c r="P302" s="2228"/>
      <c r="Q302" s="2228"/>
      <c r="R302" s="2228"/>
      <c r="S302" s="2228"/>
      <c r="T302" s="2228"/>
      <c r="U302" s="2228"/>
      <c r="V302" s="2228"/>
      <c r="W302" s="2228"/>
      <c r="X302" s="2228"/>
      <c r="Y302" s="2228"/>
      <c r="Z302" s="2228"/>
      <c r="AA302" s="2228"/>
      <c r="AB302" s="2229"/>
      <c r="AC302" s="2229"/>
      <c r="AD302" s="2229"/>
      <c r="AE302" s="2229"/>
      <c r="AF302" s="2228"/>
      <c r="AG302" s="2228"/>
      <c r="AH302" s="2228"/>
      <c r="AI302" s="2228"/>
      <c r="AJ302" s="2228"/>
      <c r="AK302" s="2228"/>
      <c r="AL302" s="2228"/>
      <c r="AM302" s="2228"/>
      <c r="AN302" s="2228"/>
      <c r="AO302" s="2228"/>
      <c r="AP302" s="2228"/>
      <c r="AQ302" s="2228"/>
      <c r="AR302" s="2228"/>
      <c r="AS302" s="2228"/>
      <c r="AT302" s="2228"/>
      <c r="AU302" s="2228"/>
      <c r="AV302" s="2228"/>
      <c r="AW302" s="2228"/>
      <c r="AX302" s="2230"/>
      <c r="AY302" s="2228"/>
      <c r="AZ302" s="2228"/>
      <c r="BA302" s="2228"/>
      <c r="BB302" s="2228"/>
      <c r="BC302" s="2228"/>
      <c r="BD302" s="2228"/>
      <c r="BE302" s="2228"/>
      <c r="BF302" s="2228"/>
      <c r="BG302" s="2228"/>
      <c r="BH302" s="2228"/>
      <c r="BI302" s="2228"/>
      <c r="BJ302" s="2228"/>
      <c r="BK302" s="2228"/>
      <c r="BL302" s="2228"/>
      <c r="BM302" s="2228"/>
      <c r="BN302" s="2228"/>
      <c r="BO302" s="2228"/>
      <c r="BP302" s="2228"/>
      <c r="BQ302" s="2228"/>
      <c r="BR302" s="2228"/>
      <c r="BS302" s="2229"/>
      <c r="BT302" s="2228"/>
      <c r="BU302" s="2228"/>
      <c r="BV302" s="2228"/>
      <c r="BW302" s="2228"/>
      <c r="BX302" s="2228"/>
      <c r="BY302" s="2228"/>
      <c r="BZ302" s="2228"/>
      <c r="CA302" s="2228"/>
      <c r="CB302" s="2228"/>
      <c r="CC302" s="2228"/>
      <c r="CD302" s="2228"/>
      <c r="CE302" s="2228"/>
      <c r="CF302" s="2228"/>
      <c r="CG302" s="2228"/>
      <c r="CH302" s="2228"/>
      <c r="CI302" s="2228"/>
      <c r="CJ302" s="2228"/>
      <c r="CK302" s="2228"/>
      <c r="CL302" s="2228"/>
      <c r="CM302" s="2229"/>
      <c r="CN302" s="2229"/>
    </row>
    <row r="303" spans="2:92" x14ac:dyDescent="0.2">
      <c r="B303" s="2227"/>
      <c r="I303" s="2228"/>
      <c r="J303" s="2228"/>
      <c r="K303" s="2228"/>
      <c r="L303" s="2228"/>
      <c r="M303" s="2228"/>
      <c r="N303" s="2228"/>
      <c r="O303" s="2228"/>
      <c r="P303" s="2228"/>
      <c r="Q303" s="2228"/>
      <c r="R303" s="2228"/>
      <c r="S303" s="2228"/>
      <c r="T303" s="2228"/>
      <c r="U303" s="2228"/>
      <c r="V303" s="2228"/>
      <c r="W303" s="2228"/>
      <c r="X303" s="2228"/>
      <c r="Y303" s="2228"/>
      <c r="Z303" s="2228"/>
      <c r="AA303" s="2228"/>
      <c r="AB303" s="2229"/>
      <c r="AC303" s="2229"/>
      <c r="AD303" s="2229"/>
      <c r="AE303" s="2229"/>
      <c r="AF303" s="2228"/>
      <c r="AG303" s="2228"/>
      <c r="AH303" s="2228"/>
      <c r="AI303" s="2228"/>
      <c r="AJ303" s="2228"/>
      <c r="AK303" s="2228"/>
      <c r="AL303" s="2228"/>
      <c r="AM303" s="2228"/>
      <c r="AN303" s="2228"/>
      <c r="AO303" s="2228"/>
      <c r="AP303" s="2228"/>
      <c r="AQ303" s="2228"/>
      <c r="AR303" s="2228"/>
      <c r="AS303" s="2228"/>
      <c r="AT303" s="2228"/>
      <c r="AU303" s="2228"/>
      <c r="AV303" s="2228"/>
      <c r="AW303" s="2228"/>
      <c r="AX303" s="2230"/>
      <c r="AY303" s="2228"/>
      <c r="AZ303" s="2228"/>
      <c r="BA303" s="2228"/>
      <c r="BB303" s="2228"/>
      <c r="BC303" s="2228"/>
      <c r="BD303" s="2228"/>
      <c r="BE303" s="2228"/>
      <c r="BF303" s="2228"/>
      <c r="BG303" s="2228"/>
      <c r="BH303" s="2228"/>
      <c r="BI303" s="2228"/>
      <c r="BJ303" s="2228"/>
      <c r="BK303" s="2228"/>
      <c r="BL303" s="2228"/>
      <c r="BM303" s="2228"/>
      <c r="BN303" s="2228"/>
      <c r="BO303" s="2228"/>
      <c r="BP303" s="2228"/>
      <c r="BQ303" s="2228"/>
      <c r="BR303" s="2228"/>
      <c r="BS303" s="2229"/>
      <c r="BT303" s="2228"/>
      <c r="BU303" s="2228"/>
      <c r="BV303" s="2228"/>
      <c r="BW303" s="2228"/>
      <c r="BX303" s="2228"/>
      <c r="BY303" s="2228"/>
      <c r="BZ303" s="2228"/>
      <c r="CA303" s="2228"/>
      <c r="CB303" s="2228"/>
      <c r="CC303" s="2228"/>
      <c r="CD303" s="2228"/>
      <c r="CE303" s="2228"/>
      <c r="CF303" s="2228"/>
      <c r="CG303" s="2228"/>
      <c r="CH303" s="2228"/>
      <c r="CI303" s="2228"/>
      <c r="CJ303" s="2228"/>
      <c r="CK303" s="2228"/>
      <c r="CL303" s="2228"/>
      <c r="CM303" s="2229"/>
      <c r="CN303" s="2229"/>
    </row>
    <row r="304" spans="2:92" x14ac:dyDescent="0.2">
      <c r="B304" s="2227"/>
      <c r="I304" s="2228"/>
      <c r="J304" s="2228"/>
      <c r="K304" s="2228"/>
      <c r="L304" s="2228"/>
      <c r="M304" s="2228"/>
      <c r="N304" s="2228"/>
      <c r="O304" s="2228"/>
      <c r="P304" s="2228"/>
      <c r="Q304" s="2228"/>
      <c r="R304" s="2228"/>
      <c r="S304" s="2228"/>
      <c r="T304" s="2228"/>
      <c r="U304" s="2228"/>
      <c r="V304" s="2228"/>
      <c r="W304" s="2228"/>
      <c r="X304" s="2228"/>
      <c r="Y304" s="2228"/>
      <c r="Z304" s="2228"/>
      <c r="AA304" s="2228"/>
      <c r="AB304" s="2229"/>
      <c r="AC304" s="2229"/>
      <c r="AD304" s="2229"/>
      <c r="AE304" s="2229"/>
      <c r="AF304" s="2228"/>
      <c r="AG304" s="2228"/>
      <c r="AH304" s="2228"/>
      <c r="AI304" s="2228"/>
      <c r="AJ304" s="2228"/>
      <c r="AK304" s="2228"/>
      <c r="AL304" s="2228"/>
      <c r="AM304" s="2228"/>
      <c r="AN304" s="2228"/>
      <c r="AO304" s="2228"/>
      <c r="AP304" s="2228"/>
      <c r="AQ304" s="2228"/>
      <c r="AR304" s="2228"/>
      <c r="AS304" s="2228"/>
      <c r="AT304" s="2228"/>
      <c r="AU304" s="2228"/>
      <c r="AV304" s="2228"/>
      <c r="AW304" s="2228"/>
      <c r="AX304" s="2230"/>
      <c r="AY304" s="2228"/>
      <c r="AZ304" s="2228"/>
      <c r="BA304" s="2228"/>
      <c r="BB304" s="2228"/>
      <c r="BC304" s="2228"/>
      <c r="BD304" s="2228"/>
      <c r="BE304" s="2228"/>
      <c r="BF304" s="2228"/>
      <c r="BG304" s="2228"/>
      <c r="BH304" s="2228"/>
      <c r="BI304" s="2228"/>
      <c r="BJ304" s="2228"/>
      <c r="BK304" s="2228"/>
      <c r="BL304" s="2228"/>
      <c r="BM304" s="2228"/>
      <c r="BN304" s="2228"/>
      <c r="BO304" s="2228"/>
      <c r="BP304" s="2228"/>
      <c r="BQ304" s="2228"/>
      <c r="BR304" s="2228"/>
      <c r="BS304" s="2229"/>
      <c r="BT304" s="2228"/>
      <c r="BU304" s="2228"/>
      <c r="BV304" s="2228"/>
      <c r="BW304" s="2228"/>
      <c r="BX304" s="2228"/>
      <c r="BY304" s="2228"/>
      <c r="BZ304" s="2228"/>
      <c r="CA304" s="2228"/>
      <c r="CB304" s="2228"/>
      <c r="CC304" s="2228"/>
      <c r="CD304" s="2228"/>
      <c r="CE304" s="2228"/>
      <c r="CF304" s="2228"/>
      <c r="CG304" s="2228"/>
      <c r="CH304" s="2228"/>
      <c r="CI304" s="2228"/>
      <c r="CJ304" s="2228"/>
      <c r="CK304" s="2228"/>
      <c r="CL304" s="2228"/>
      <c r="CM304" s="2229"/>
      <c r="CN304" s="2229"/>
    </row>
    <row r="305" spans="2:92" x14ac:dyDescent="0.2">
      <c r="B305" s="2227"/>
      <c r="I305" s="2228"/>
      <c r="J305" s="2228"/>
      <c r="K305" s="2228"/>
      <c r="L305" s="2228"/>
      <c r="M305" s="2228"/>
      <c r="N305" s="2228"/>
      <c r="O305" s="2228"/>
      <c r="P305" s="2228"/>
      <c r="Q305" s="2228"/>
      <c r="R305" s="2228"/>
      <c r="S305" s="2228"/>
      <c r="T305" s="2228"/>
      <c r="U305" s="2228"/>
      <c r="V305" s="2228"/>
      <c r="W305" s="2228"/>
      <c r="X305" s="2228"/>
      <c r="Y305" s="2228"/>
      <c r="Z305" s="2228"/>
      <c r="AA305" s="2228"/>
      <c r="AB305" s="2229"/>
      <c r="AC305" s="2229"/>
      <c r="AD305" s="2229"/>
      <c r="AE305" s="2229"/>
      <c r="AF305" s="2228"/>
      <c r="AG305" s="2228"/>
      <c r="AH305" s="2228"/>
      <c r="AI305" s="2228"/>
      <c r="AJ305" s="2228"/>
      <c r="AK305" s="2228"/>
      <c r="AL305" s="2228"/>
      <c r="AM305" s="2228"/>
      <c r="AN305" s="2228"/>
      <c r="AO305" s="2228"/>
      <c r="AP305" s="2228"/>
      <c r="AQ305" s="2228"/>
      <c r="AR305" s="2228"/>
      <c r="AS305" s="2228"/>
      <c r="AT305" s="2228"/>
      <c r="AU305" s="2228"/>
      <c r="AV305" s="2228"/>
      <c r="AW305" s="2228"/>
      <c r="AX305" s="2230"/>
      <c r="AY305" s="2228"/>
      <c r="AZ305" s="2228"/>
      <c r="BA305" s="2228"/>
      <c r="BB305" s="2228"/>
      <c r="BC305" s="2228"/>
      <c r="BD305" s="2228"/>
      <c r="BE305" s="2228"/>
      <c r="BF305" s="2228"/>
      <c r="BG305" s="2228"/>
      <c r="BH305" s="2228"/>
      <c r="BI305" s="2228"/>
      <c r="BJ305" s="2228"/>
      <c r="BK305" s="2228"/>
      <c r="BL305" s="2228"/>
      <c r="BM305" s="2228"/>
      <c r="BN305" s="2228"/>
      <c r="BO305" s="2228"/>
      <c r="BP305" s="2228"/>
      <c r="BQ305" s="2228"/>
      <c r="BR305" s="2228"/>
      <c r="BS305" s="2229"/>
      <c r="BT305" s="2228"/>
      <c r="BU305" s="2228"/>
      <c r="BV305" s="2228"/>
      <c r="BW305" s="2228"/>
      <c r="BX305" s="2228"/>
      <c r="BY305" s="2228"/>
      <c r="BZ305" s="2228"/>
      <c r="CA305" s="2228"/>
      <c r="CB305" s="2228"/>
      <c r="CC305" s="2228"/>
      <c r="CD305" s="2228"/>
      <c r="CE305" s="2228"/>
      <c r="CF305" s="2228"/>
      <c r="CG305" s="2228"/>
      <c r="CH305" s="2228"/>
      <c r="CI305" s="2228"/>
      <c r="CJ305" s="2228"/>
      <c r="CK305" s="2228"/>
      <c r="CL305" s="2228"/>
      <c r="CM305" s="2229"/>
      <c r="CN305" s="2229"/>
    </row>
    <row r="306" spans="2:92" x14ac:dyDescent="0.2">
      <c r="B306" s="2227"/>
      <c r="I306" s="2228"/>
      <c r="J306" s="2228"/>
      <c r="K306" s="2228"/>
      <c r="L306" s="2228"/>
      <c r="M306" s="2228"/>
      <c r="N306" s="2228"/>
      <c r="O306" s="2228"/>
      <c r="P306" s="2228"/>
      <c r="Q306" s="2228"/>
      <c r="R306" s="2228"/>
      <c r="S306" s="2228"/>
      <c r="T306" s="2228"/>
      <c r="U306" s="2228"/>
      <c r="V306" s="2228"/>
      <c r="W306" s="2228"/>
      <c r="X306" s="2228"/>
      <c r="Y306" s="2228"/>
      <c r="Z306" s="2228"/>
      <c r="AA306" s="2228"/>
      <c r="AB306" s="2229"/>
      <c r="AC306" s="2229"/>
      <c r="AD306" s="2229"/>
      <c r="AE306" s="2229"/>
      <c r="AF306" s="2228"/>
      <c r="AG306" s="2228"/>
      <c r="AH306" s="2228"/>
      <c r="AI306" s="2228"/>
      <c r="AJ306" s="2228"/>
      <c r="AK306" s="2228"/>
      <c r="AL306" s="2228"/>
      <c r="AM306" s="2228"/>
      <c r="AN306" s="2228"/>
      <c r="AO306" s="2228"/>
      <c r="AP306" s="2228"/>
      <c r="AQ306" s="2228"/>
      <c r="AR306" s="2228"/>
      <c r="AS306" s="2228"/>
      <c r="AT306" s="2228"/>
      <c r="AU306" s="2228"/>
      <c r="AV306" s="2228"/>
      <c r="AW306" s="2228"/>
      <c r="AX306" s="2230"/>
      <c r="AY306" s="2228"/>
      <c r="AZ306" s="2228"/>
      <c r="BA306" s="2228"/>
      <c r="BB306" s="2228"/>
      <c r="BC306" s="2228"/>
      <c r="BD306" s="2228"/>
      <c r="BE306" s="2228"/>
      <c r="BF306" s="2228"/>
      <c r="BG306" s="2228"/>
      <c r="BH306" s="2228"/>
      <c r="BI306" s="2228"/>
      <c r="BJ306" s="2228"/>
      <c r="BK306" s="2228"/>
      <c r="BL306" s="2228"/>
      <c r="BM306" s="2228"/>
      <c r="BN306" s="2228"/>
      <c r="BO306" s="2228"/>
      <c r="BP306" s="2228"/>
      <c r="BQ306" s="2228"/>
      <c r="BR306" s="2228"/>
      <c r="BS306" s="2229"/>
      <c r="BT306" s="2228"/>
      <c r="BU306" s="2228"/>
      <c r="BV306" s="2228"/>
      <c r="BW306" s="2228"/>
      <c r="BX306" s="2228"/>
      <c r="BY306" s="2228"/>
      <c r="BZ306" s="2228"/>
      <c r="CA306" s="2228"/>
      <c r="CB306" s="2228"/>
      <c r="CC306" s="2228"/>
      <c r="CD306" s="2228"/>
      <c r="CE306" s="2228"/>
      <c r="CF306" s="2228"/>
      <c r="CG306" s="2228"/>
      <c r="CH306" s="2228"/>
      <c r="CI306" s="2228"/>
      <c r="CJ306" s="2228"/>
      <c r="CK306" s="2228"/>
      <c r="CL306" s="2228"/>
      <c r="CM306" s="2229"/>
      <c r="CN306" s="2229"/>
    </row>
    <row r="307" spans="2:92" x14ac:dyDescent="0.2">
      <c r="B307" s="2227"/>
      <c r="I307" s="2228"/>
      <c r="J307" s="2228"/>
      <c r="K307" s="2228"/>
      <c r="L307" s="2228"/>
      <c r="M307" s="2228"/>
      <c r="N307" s="2228"/>
      <c r="O307" s="2228"/>
      <c r="P307" s="2228"/>
      <c r="Q307" s="2228"/>
      <c r="R307" s="2228"/>
      <c r="S307" s="2228"/>
      <c r="T307" s="2228"/>
      <c r="U307" s="2228"/>
      <c r="V307" s="2228"/>
      <c r="W307" s="2228"/>
      <c r="X307" s="2228"/>
      <c r="Y307" s="2228"/>
      <c r="Z307" s="2228"/>
      <c r="AA307" s="2228"/>
      <c r="AB307" s="2229"/>
      <c r="AC307" s="2229"/>
      <c r="AD307" s="2229"/>
      <c r="AE307" s="2229"/>
      <c r="AF307" s="2228"/>
      <c r="AG307" s="2228"/>
      <c r="AH307" s="2228"/>
      <c r="AI307" s="2228"/>
      <c r="AJ307" s="2228"/>
      <c r="AK307" s="2228"/>
      <c r="AL307" s="2228"/>
      <c r="AM307" s="2228"/>
      <c r="AN307" s="2228"/>
      <c r="AO307" s="2228"/>
      <c r="AP307" s="2228"/>
      <c r="AQ307" s="2228"/>
      <c r="AR307" s="2228"/>
      <c r="AS307" s="2228"/>
      <c r="AT307" s="2228"/>
      <c r="AU307" s="2228"/>
      <c r="AV307" s="2228"/>
      <c r="AW307" s="2228"/>
      <c r="AX307" s="2230"/>
      <c r="AY307" s="2228"/>
      <c r="AZ307" s="2228"/>
      <c r="BA307" s="2228"/>
      <c r="BB307" s="2228"/>
      <c r="BC307" s="2228"/>
      <c r="BD307" s="2228"/>
      <c r="BE307" s="2228"/>
      <c r="BF307" s="2228"/>
      <c r="BG307" s="2228"/>
      <c r="BH307" s="2228"/>
      <c r="BI307" s="2228"/>
      <c r="BJ307" s="2228"/>
      <c r="BK307" s="2228"/>
      <c r="BL307" s="2228"/>
      <c r="BM307" s="2228"/>
      <c r="BN307" s="2228"/>
      <c r="BO307" s="2228"/>
      <c r="BP307" s="2228"/>
      <c r="BQ307" s="2228"/>
      <c r="BR307" s="2228"/>
      <c r="BS307" s="2229"/>
      <c r="BT307" s="2228"/>
      <c r="BU307" s="2228"/>
      <c r="BV307" s="2228"/>
      <c r="BW307" s="2228"/>
      <c r="BX307" s="2228"/>
      <c r="BY307" s="2228"/>
      <c r="BZ307" s="2228"/>
      <c r="CA307" s="2228"/>
      <c r="CB307" s="2228"/>
      <c r="CC307" s="2228"/>
      <c r="CD307" s="2228"/>
      <c r="CE307" s="2228"/>
      <c r="CF307" s="2228"/>
      <c r="CG307" s="2228"/>
      <c r="CH307" s="2228"/>
      <c r="CI307" s="2228"/>
      <c r="CJ307" s="2228"/>
      <c r="CK307" s="2228"/>
      <c r="CL307" s="2228"/>
      <c r="CM307" s="2229"/>
      <c r="CN307" s="2229"/>
    </row>
    <row r="308" spans="2:92" x14ac:dyDescent="0.2">
      <c r="B308" s="2227"/>
      <c r="I308" s="2228"/>
      <c r="J308" s="2228"/>
      <c r="K308" s="2228"/>
      <c r="L308" s="2228"/>
      <c r="M308" s="2228"/>
      <c r="N308" s="2228"/>
      <c r="O308" s="2228"/>
      <c r="P308" s="2228"/>
      <c r="Q308" s="2228"/>
      <c r="R308" s="2228"/>
      <c r="S308" s="2228"/>
      <c r="T308" s="2228"/>
      <c r="U308" s="2228"/>
      <c r="V308" s="2228"/>
      <c r="W308" s="2228"/>
      <c r="X308" s="2228"/>
      <c r="Y308" s="2228"/>
      <c r="Z308" s="2228"/>
      <c r="AA308" s="2228"/>
      <c r="AB308" s="2229"/>
      <c r="AC308" s="2229"/>
      <c r="AD308" s="2229"/>
      <c r="AE308" s="2229"/>
      <c r="AF308" s="2228"/>
      <c r="AG308" s="2228"/>
      <c r="AH308" s="2228"/>
      <c r="AI308" s="2228"/>
      <c r="AJ308" s="2228"/>
      <c r="AK308" s="2228"/>
      <c r="AL308" s="2228"/>
      <c r="AM308" s="2228"/>
      <c r="AN308" s="2228"/>
      <c r="AO308" s="2228"/>
      <c r="AP308" s="2228"/>
      <c r="AQ308" s="2228"/>
      <c r="AR308" s="2228"/>
      <c r="AS308" s="2228"/>
      <c r="AT308" s="2228"/>
      <c r="AU308" s="2228"/>
      <c r="AV308" s="2228"/>
      <c r="AW308" s="2228"/>
      <c r="AX308" s="2230"/>
      <c r="AY308" s="2228"/>
      <c r="AZ308" s="2228"/>
      <c r="BA308" s="2228"/>
      <c r="BB308" s="2228"/>
      <c r="BC308" s="2228"/>
      <c r="BD308" s="2228"/>
      <c r="BE308" s="2228"/>
      <c r="BF308" s="2228"/>
      <c r="BG308" s="2228"/>
      <c r="BH308" s="2228"/>
      <c r="BI308" s="2228"/>
      <c r="BJ308" s="2228"/>
      <c r="BK308" s="2228"/>
      <c r="BL308" s="2228"/>
      <c r="BM308" s="2228"/>
      <c r="BN308" s="2228"/>
      <c r="BO308" s="2228"/>
      <c r="BP308" s="2228"/>
      <c r="BQ308" s="2228"/>
      <c r="BR308" s="2228"/>
      <c r="BS308" s="2229"/>
      <c r="BT308" s="2228"/>
      <c r="BU308" s="2228"/>
      <c r="BV308" s="2228"/>
      <c r="BW308" s="2228"/>
      <c r="BX308" s="2228"/>
      <c r="BY308" s="2228"/>
      <c r="BZ308" s="2228"/>
      <c r="CA308" s="2228"/>
      <c r="CB308" s="2228"/>
      <c r="CC308" s="2228"/>
      <c r="CD308" s="2228"/>
      <c r="CE308" s="2228"/>
      <c r="CF308" s="2228"/>
      <c r="CG308" s="2228"/>
      <c r="CH308" s="2228"/>
      <c r="CI308" s="2228"/>
      <c r="CJ308" s="2228"/>
      <c r="CK308" s="2228"/>
      <c r="CL308" s="2228"/>
      <c r="CM308" s="2229"/>
      <c r="CN308" s="2229"/>
    </row>
    <row r="309" spans="2:92" x14ac:dyDescent="0.2">
      <c r="B309" s="2227"/>
      <c r="I309" s="2228"/>
      <c r="J309" s="2228"/>
      <c r="K309" s="2228"/>
      <c r="L309" s="2228"/>
      <c r="M309" s="2228"/>
      <c r="N309" s="2228"/>
      <c r="O309" s="2228"/>
      <c r="P309" s="2228"/>
      <c r="Q309" s="2228"/>
      <c r="R309" s="2228"/>
      <c r="S309" s="2228"/>
      <c r="T309" s="2228"/>
      <c r="U309" s="2228"/>
      <c r="V309" s="2228"/>
      <c r="W309" s="2228"/>
      <c r="X309" s="2228"/>
      <c r="Y309" s="2228"/>
      <c r="Z309" s="2228"/>
      <c r="AA309" s="2228"/>
      <c r="AB309" s="2229"/>
      <c r="AC309" s="2229"/>
      <c r="AD309" s="2229"/>
      <c r="AE309" s="2229"/>
      <c r="AF309" s="2228"/>
      <c r="AG309" s="2228"/>
      <c r="AH309" s="2228"/>
      <c r="AI309" s="2228"/>
      <c r="AJ309" s="2228"/>
      <c r="AK309" s="2228"/>
      <c r="AL309" s="2228"/>
      <c r="AM309" s="2228"/>
      <c r="AN309" s="2228"/>
      <c r="AO309" s="2228"/>
      <c r="AP309" s="2228"/>
      <c r="AQ309" s="2228"/>
      <c r="AR309" s="2228"/>
      <c r="AS309" s="2228"/>
      <c r="AT309" s="2228"/>
      <c r="AU309" s="2228"/>
      <c r="AV309" s="2228"/>
      <c r="AW309" s="2228"/>
      <c r="AX309" s="2230"/>
      <c r="AY309" s="2228"/>
      <c r="AZ309" s="2228"/>
      <c r="BA309" s="2228"/>
      <c r="BB309" s="2228"/>
      <c r="BC309" s="2228"/>
      <c r="BD309" s="2228"/>
      <c r="BE309" s="2228"/>
      <c r="BF309" s="2228"/>
      <c r="BG309" s="2228"/>
      <c r="BH309" s="2228"/>
      <c r="BI309" s="2228"/>
      <c r="BJ309" s="2228"/>
      <c r="BK309" s="2228"/>
      <c r="BL309" s="2228"/>
      <c r="BM309" s="2228"/>
      <c r="BN309" s="2228"/>
      <c r="BO309" s="2228"/>
      <c r="BP309" s="2228"/>
      <c r="BQ309" s="2228"/>
      <c r="BR309" s="2228"/>
      <c r="BS309" s="2229"/>
      <c r="BT309" s="2228"/>
      <c r="BU309" s="2228"/>
      <c r="BV309" s="2228"/>
      <c r="BW309" s="2228"/>
      <c r="BX309" s="2228"/>
      <c r="BY309" s="2228"/>
      <c r="BZ309" s="2228"/>
      <c r="CA309" s="2228"/>
      <c r="CB309" s="2228"/>
      <c r="CC309" s="2228"/>
      <c r="CD309" s="2228"/>
      <c r="CE309" s="2228"/>
      <c r="CF309" s="2228"/>
      <c r="CG309" s="2228"/>
      <c r="CH309" s="2228"/>
      <c r="CI309" s="2228"/>
      <c r="CJ309" s="2228"/>
      <c r="CK309" s="2228"/>
      <c r="CL309" s="2228"/>
      <c r="CM309" s="2229"/>
      <c r="CN309" s="2229"/>
    </row>
    <row r="310" spans="2:92" x14ac:dyDescent="0.2">
      <c r="B310" s="2227"/>
      <c r="I310" s="2228"/>
      <c r="J310" s="2228"/>
      <c r="K310" s="2228"/>
      <c r="L310" s="2228"/>
      <c r="M310" s="2228"/>
      <c r="N310" s="2228"/>
      <c r="O310" s="2228"/>
      <c r="P310" s="2228"/>
      <c r="Q310" s="2228"/>
      <c r="R310" s="2228"/>
      <c r="S310" s="2228"/>
      <c r="T310" s="2228"/>
      <c r="U310" s="2228"/>
      <c r="V310" s="2228"/>
      <c r="W310" s="2228"/>
      <c r="X310" s="2228"/>
      <c r="Y310" s="2228"/>
      <c r="Z310" s="2228"/>
      <c r="AA310" s="2228"/>
      <c r="AB310" s="2229"/>
      <c r="AC310" s="2229"/>
      <c r="AD310" s="2229"/>
      <c r="AE310" s="2229"/>
      <c r="AF310" s="2228"/>
      <c r="AG310" s="2228"/>
      <c r="AH310" s="2228"/>
      <c r="AI310" s="2228"/>
      <c r="AJ310" s="2228"/>
      <c r="AK310" s="2228"/>
      <c r="AL310" s="2228"/>
      <c r="AM310" s="2228"/>
      <c r="AN310" s="2228"/>
      <c r="AO310" s="2228"/>
      <c r="AP310" s="2228"/>
      <c r="AQ310" s="2228"/>
      <c r="AR310" s="2228"/>
      <c r="AS310" s="2228"/>
      <c r="AT310" s="2228"/>
      <c r="AU310" s="2228"/>
      <c r="AV310" s="2228"/>
      <c r="AW310" s="2228"/>
      <c r="AX310" s="2230"/>
      <c r="AY310" s="2228"/>
      <c r="AZ310" s="2228"/>
      <c r="BA310" s="2228"/>
      <c r="BB310" s="2228"/>
      <c r="BC310" s="2228"/>
      <c r="BD310" s="2228"/>
      <c r="BE310" s="2228"/>
      <c r="BF310" s="2228"/>
      <c r="BG310" s="2228"/>
      <c r="BH310" s="2228"/>
      <c r="BI310" s="2228"/>
      <c r="BJ310" s="2228"/>
      <c r="BK310" s="2228"/>
      <c r="BL310" s="2228"/>
      <c r="BM310" s="2228"/>
      <c r="BN310" s="2228"/>
      <c r="BO310" s="2228"/>
      <c r="BP310" s="2228"/>
      <c r="BQ310" s="2228"/>
      <c r="BR310" s="2228"/>
      <c r="BS310" s="2229"/>
      <c r="BT310" s="2228"/>
      <c r="BU310" s="2228"/>
      <c r="BV310" s="2228"/>
      <c r="BW310" s="2228"/>
      <c r="BX310" s="2228"/>
      <c r="BY310" s="2228"/>
      <c r="BZ310" s="2228"/>
      <c r="CA310" s="2228"/>
      <c r="CB310" s="2228"/>
      <c r="CC310" s="2228"/>
      <c r="CD310" s="2228"/>
      <c r="CE310" s="2228"/>
      <c r="CF310" s="2228"/>
      <c r="CG310" s="2228"/>
      <c r="CH310" s="2228"/>
      <c r="CI310" s="2228"/>
      <c r="CJ310" s="2228"/>
      <c r="CK310" s="2228"/>
      <c r="CL310" s="2228"/>
      <c r="CM310" s="2229"/>
      <c r="CN310" s="2229"/>
    </row>
    <row r="311" spans="2:92" x14ac:dyDescent="0.2">
      <c r="B311" s="2227"/>
      <c r="I311" s="2228"/>
      <c r="J311" s="2228"/>
      <c r="K311" s="2228"/>
      <c r="L311" s="2228"/>
      <c r="M311" s="2228"/>
      <c r="N311" s="2228"/>
      <c r="O311" s="2228"/>
      <c r="P311" s="2228"/>
      <c r="Q311" s="2228"/>
      <c r="R311" s="2228"/>
      <c r="S311" s="2228"/>
      <c r="T311" s="2228"/>
      <c r="U311" s="2228"/>
      <c r="V311" s="2228"/>
      <c r="W311" s="2228"/>
      <c r="X311" s="2228"/>
      <c r="Y311" s="2228"/>
      <c r="Z311" s="2228"/>
      <c r="AA311" s="2228"/>
      <c r="AB311" s="2229"/>
      <c r="AC311" s="2229"/>
      <c r="AD311" s="2229"/>
      <c r="AE311" s="2229"/>
      <c r="AF311" s="2228"/>
      <c r="AG311" s="2228"/>
      <c r="AH311" s="2228"/>
      <c r="AI311" s="2228"/>
      <c r="AJ311" s="2228"/>
      <c r="AK311" s="2228"/>
      <c r="AL311" s="2228"/>
      <c r="AM311" s="2228"/>
      <c r="AN311" s="2228"/>
      <c r="AO311" s="2228"/>
      <c r="AP311" s="2228"/>
      <c r="AQ311" s="2228"/>
      <c r="AR311" s="2228"/>
      <c r="AS311" s="2228"/>
      <c r="AT311" s="2228"/>
      <c r="AU311" s="2228"/>
      <c r="AV311" s="2228"/>
      <c r="AW311" s="2228"/>
      <c r="AX311" s="2230"/>
      <c r="AY311" s="2228"/>
      <c r="AZ311" s="2228"/>
      <c r="BA311" s="2228"/>
      <c r="BB311" s="2228"/>
      <c r="BC311" s="2228"/>
      <c r="BD311" s="2228"/>
      <c r="BE311" s="2228"/>
      <c r="BF311" s="2228"/>
      <c r="BG311" s="2228"/>
      <c r="BH311" s="2228"/>
      <c r="BI311" s="2228"/>
      <c r="BJ311" s="2228"/>
      <c r="BK311" s="2228"/>
      <c r="BL311" s="2228"/>
      <c r="BM311" s="2228"/>
      <c r="BN311" s="2228"/>
      <c r="BO311" s="2228"/>
      <c r="BP311" s="2228"/>
      <c r="BQ311" s="2228"/>
      <c r="BR311" s="2228"/>
      <c r="BS311" s="2229"/>
      <c r="BT311" s="2228"/>
      <c r="BU311" s="2228"/>
      <c r="BV311" s="2228"/>
      <c r="BW311" s="2228"/>
      <c r="BX311" s="2228"/>
      <c r="BY311" s="2228"/>
      <c r="BZ311" s="2228"/>
      <c r="CA311" s="2228"/>
      <c r="CB311" s="2228"/>
      <c r="CC311" s="2228"/>
      <c r="CD311" s="2228"/>
      <c r="CE311" s="2228"/>
      <c r="CF311" s="2228"/>
      <c r="CG311" s="2228"/>
      <c r="CH311" s="2228"/>
      <c r="CI311" s="2228"/>
      <c r="CJ311" s="2228"/>
      <c r="CK311" s="2228"/>
      <c r="CL311" s="2228"/>
      <c r="CM311" s="2229"/>
      <c r="CN311" s="2229"/>
    </row>
    <row r="312" spans="2:92" x14ac:dyDescent="0.2">
      <c r="B312" s="2227"/>
      <c r="I312" s="2228"/>
      <c r="J312" s="2228"/>
      <c r="K312" s="2228"/>
      <c r="L312" s="2228"/>
      <c r="M312" s="2228"/>
      <c r="N312" s="2228"/>
      <c r="O312" s="2228"/>
      <c r="P312" s="2228"/>
      <c r="Q312" s="2228"/>
      <c r="R312" s="2228"/>
      <c r="S312" s="2228"/>
      <c r="T312" s="2228"/>
      <c r="U312" s="2228"/>
      <c r="V312" s="2228"/>
      <c r="W312" s="2228"/>
      <c r="X312" s="2228"/>
      <c r="Y312" s="2228"/>
      <c r="Z312" s="2228"/>
      <c r="AA312" s="2228"/>
      <c r="AB312" s="2229"/>
      <c r="AC312" s="2229"/>
      <c r="AD312" s="2229"/>
      <c r="AE312" s="2229"/>
      <c r="AF312" s="2228"/>
      <c r="AG312" s="2228"/>
      <c r="AH312" s="2228"/>
      <c r="AI312" s="2228"/>
      <c r="AJ312" s="2228"/>
      <c r="AK312" s="2228"/>
      <c r="AL312" s="2228"/>
      <c r="AM312" s="2228"/>
      <c r="AN312" s="2228"/>
      <c r="AO312" s="2228"/>
      <c r="AP312" s="2228"/>
      <c r="AQ312" s="2228"/>
      <c r="AR312" s="2228"/>
      <c r="AS312" s="2228"/>
      <c r="AT312" s="2228"/>
      <c r="AU312" s="2228"/>
      <c r="AV312" s="2228"/>
      <c r="AW312" s="2228"/>
      <c r="AX312" s="2230"/>
      <c r="AY312" s="2228"/>
      <c r="AZ312" s="2228"/>
      <c r="BA312" s="2228"/>
      <c r="BB312" s="2228"/>
      <c r="BC312" s="2228"/>
      <c r="BD312" s="2228"/>
      <c r="BE312" s="2228"/>
      <c r="BF312" s="2228"/>
      <c r="BG312" s="2228"/>
      <c r="BH312" s="2228"/>
      <c r="BI312" s="2228"/>
      <c r="BJ312" s="2228"/>
      <c r="BK312" s="2228"/>
      <c r="BL312" s="2228"/>
      <c r="BM312" s="2228"/>
      <c r="BN312" s="2228"/>
      <c r="BO312" s="2228"/>
      <c r="BP312" s="2228"/>
      <c r="BQ312" s="2228"/>
      <c r="BR312" s="2228"/>
      <c r="BS312" s="2229"/>
      <c r="BT312" s="2228"/>
      <c r="BU312" s="2228"/>
      <c r="BV312" s="2228"/>
      <c r="BW312" s="2228"/>
      <c r="BX312" s="2228"/>
      <c r="BY312" s="2228"/>
      <c r="BZ312" s="2228"/>
      <c r="CA312" s="2228"/>
      <c r="CB312" s="2228"/>
      <c r="CC312" s="2228"/>
      <c r="CD312" s="2228"/>
      <c r="CE312" s="2228"/>
      <c r="CF312" s="2228"/>
      <c r="CG312" s="2228"/>
      <c r="CH312" s="2228"/>
      <c r="CI312" s="2228"/>
      <c r="CJ312" s="2228"/>
      <c r="CK312" s="2228"/>
      <c r="CL312" s="2228"/>
      <c r="CM312" s="2229"/>
      <c r="CN312" s="2229"/>
    </row>
    <row r="313" spans="2:92" x14ac:dyDescent="0.2">
      <c r="B313" s="2227"/>
      <c r="I313" s="2228"/>
      <c r="J313" s="2228"/>
      <c r="K313" s="2228"/>
      <c r="L313" s="2228"/>
      <c r="M313" s="2228"/>
      <c r="N313" s="2228"/>
      <c r="O313" s="2228"/>
      <c r="P313" s="2228"/>
      <c r="Q313" s="2228"/>
      <c r="R313" s="2228"/>
      <c r="S313" s="2228"/>
      <c r="T313" s="2228"/>
      <c r="U313" s="2228"/>
      <c r="V313" s="2228"/>
      <c r="W313" s="2228"/>
      <c r="X313" s="2228"/>
      <c r="Y313" s="2228"/>
      <c r="Z313" s="2228"/>
      <c r="AA313" s="2228"/>
      <c r="AB313" s="2229"/>
      <c r="AC313" s="2229"/>
      <c r="AD313" s="2229"/>
      <c r="AE313" s="2229"/>
      <c r="AF313" s="2228"/>
      <c r="AG313" s="2228"/>
      <c r="AH313" s="2228"/>
      <c r="AI313" s="2228"/>
      <c r="AJ313" s="2228"/>
      <c r="AK313" s="2228"/>
      <c r="AL313" s="2228"/>
      <c r="AM313" s="2228"/>
      <c r="AN313" s="2228"/>
      <c r="AO313" s="2228"/>
      <c r="AP313" s="2228"/>
      <c r="AQ313" s="2228"/>
      <c r="AR313" s="2228"/>
      <c r="AS313" s="2228"/>
      <c r="AT313" s="2228"/>
      <c r="AU313" s="2228"/>
      <c r="AV313" s="2228"/>
      <c r="AW313" s="2228"/>
      <c r="AX313" s="2230"/>
      <c r="AY313" s="2228"/>
      <c r="AZ313" s="2228"/>
      <c r="BA313" s="2228"/>
      <c r="BB313" s="2228"/>
      <c r="BC313" s="2228"/>
      <c r="BD313" s="2228"/>
      <c r="BE313" s="2228"/>
      <c r="BF313" s="2228"/>
      <c r="BG313" s="2228"/>
      <c r="BH313" s="2228"/>
      <c r="BI313" s="2228"/>
      <c r="BJ313" s="2228"/>
      <c r="BK313" s="2228"/>
      <c r="BL313" s="2228"/>
      <c r="BM313" s="2228"/>
      <c r="BN313" s="2228"/>
      <c r="BO313" s="2228"/>
      <c r="BP313" s="2228"/>
      <c r="BQ313" s="2228"/>
      <c r="BR313" s="2228"/>
      <c r="BS313" s="2229"/>
      <c r="BT313" s="2228"/>
      <c r="BU313" s="2228"/>
      <c r="BV313" s="2228"/>
      <c r="BW313" s="2228"/>
      <c r="BX313" s="2228"/>
      <c r="BY313" s="2228"/>
      <c r="BZ313" s="2228"/>
      <c r="CA313" s="2228"/>
      <c r="CB313" s="2228"/>
      <c r="CC313" s="2228"/>
      <c r="CD313" s="2228"/>
      <c r="CE313" s="2228"/>
      <c r="CF313" s="2228"/>
      <c r="CG313" s="2228"/>
      <c r="CH313" s="2228"/>
      <c r="CI313" s="2228"/>
      <c r="CJ313" s="2228"/>
      <c r="CK313" s="2228"/>
      <c r="CL313" s="2228"/>
      <c r="CM313" s="2229"/>
      <c r="CN313" s="2229"/>
    </row>
    <row r="314" spans="2:92" x14ac:dyDescent="0.2">
      <c r="B314" s="2227"/>
      <c r="I314" s="2228"/>
      <c r="J314" s="2228"/>
      <c r="K314" s="2228"/>
      <c r="L314" s="2228"/>
      <c r="M314" s="2228"/>
      <c r="N314" s="2228"/>
      <c r="O314" s="2228"/>
      <c r="P314" s="2228"/>
      <c r="Q314" s="2228"/>
      <c r="R314" s="2228"/>
      <c r="S314" s="2228"/>
      <c r="T314" s="2228"/>
      <c r="U314" s="2228"/>
      <c r="V314" s="2228"/>
      <c r="W314" s="2228"/>
      <c r="X314" s="2228"/>
      <c r="Y314" s="2228"/>
      <c r="Z314" s="2228"/>
      <c r="AA314" s="2228"/>
      <c r="AB314" s="2229"/>
      <c r="AC314" s="2229"/>
      <c r="AD314" s="2229"/>
      <c r="AE314" s="2229"/>
      <c r="AF314" s="2228"/>
      <c r="AG314" s="2228"/>
      <c r="AH314" s="2228"/>
      <c r="AI314" s="2228"/>
      <c r="AJ314" s="2228"/>
      <c r="AK314" s="2228"/>
      <c r="AL314" s="2228"/>
      <c r="AM314" s="2228"/>
      <c r="AN314" s="2228"/>
      <c r="AO314" s="2228"/>
      <c r="AP314" s="2228"/>
      <c r="AQ314" s="2228"/>
      <c r="AR314" s="2228"/>
      <c r="AS314" s="2228"/>
      <c r="AT314" s="2228"/>
      <c r="AU314" s="2228"/>
      <c r="AV314" s="2228"/>
      <c r="AW314" s="2228"/>
      <c r="AX314" s="2230"/>
      <c r="AY314" s="2228"/>
      <c r="AZ314" s="2228"/>
      <c r="BA314" s="2228"/>
      <c r="BB314" s="2228"/>
      <c r="BC314" s="2228"/>
      <c r="BD314" s="2228"/>
      <c r="BE314" s="2228"/>
      <c r="BF314" s="2228"/>
      <c r="BG314" s="2228"/>
      <c r="BH314" s="2228"/>
      <c r="BI314" s="2228"/>
      <c r="BJ314" s="2228"/>
      <c r="BK314" s="2228"/>
      <c r="BL314" s="2228"/>
      <c r="BM314" s="2228"/>
      <c r="BN314" s="2228"/>
      <c r="BO314" s="2228"/>
      <c r="BP314" s="2228"/>
      <c r="BQ314" s="2228"/>
      <c r="BR314" s="2228"/>
      <c r="BS314" s="2229"/>
      <c r="BT314" s="2228"/>
      <c r="BU314" s="2228"/>
      <c r="BV314" s="2228"/>
      <c r="BW314" s="2228"/>
      <c r="BX314" s="2228"/>
      <c r="BY314" s="2228"/>
      <c r="BZ314" s="2228"/>
      <c r="CA314" s="2228"/>
      <c r="CB314" s="2228"/>
      <c r="CC314" s="2228"/>
      <c r="CD314" s="2228"/>
      <c r="CE314" s="2228"/>
      <c r="CF314" s="2228"/>
      <c r="CG314" s="2228"/>
      <c r="CH314" s="2228"/>
      <c r="CI314" s="2228"/>
      <c r="CJ314" s="2228"/>
      <c r="CK314" s="2228"/>
      <c r="CL314" s="2228"/>
      <c r="CM314" s="2229"/>
      <c r="CN314" s="2229"/>
    </row>
    <row r="315" spans="2:92" x14ac:dyDescent="0.2">
      <c r="B315" s="2227"/>
      <c r="I315" s="2228"/>
      <c r="J315" s="2228"/>
      <c r="K315" s="2228"/>
      <c r="L315" s="2228"/>
      <c r="M315" s="2228"/>
      <c r="N315" s="2228"/>
      <c r="O315" s="2228"/>
      <c r="P315" s="2228"/>
      <c r="Q315" s="2228"/>
      <c r="R315" s="2228"/>
      <c r="S315" s="2228"/>
      <c r="T315" s="2228"/>
      <c r="U315" s="2228"/>
      <c r="V315" s="2228"/>
      <c r="W315" s="2228"/>
      <c r="X315" s="2228"/>
      <c r="Y315" s="2228"/>
      <c r="Z315" s="2228"/>
      <c r="AA315" s="2228"/>
      <c r="AB315" s="2229"/>
      <c r="AC315" s="2229"/>
      <c r="AD315" s="2229"/>
      <c r="AE315" s="2229"/>
      <c r="AF315" s="2228"/>
      <c r="AG315" s="2228"/>
      <c r="AH315" s="2228"/>
      <c r="AI315" s="2228"/>
      <c r="AJ315" s="2228"/>
      <c r="AK315" s="2228"/>
      <c r="AL315" s="2228"/>
      <c r="AM315" s="2228"/>
      <c r="AN315" s="2228"/>
      <c r="AO315" s="2228"/>
      <c r="AP315" s="2228"/>
      <c r="AQ315" s="2228"/>
      <c r="AR315" s="2228"/>
      <c r="AS315" s="2228"/>
      <c r="AT315" s="2228"/>
      <c r="AU315" s="2228"/>
      <c r="AV315" s="2228"/>
      <c r="AW315" s="2228"/>
      <c r="AX315" s="2230"/>
      <c r="AY315" s="2228"/>
      <c r="AZ315" s="2228"/>
      <c r="BA315" s="2228"/>
      <c r="BB315" s="2228"/>
      <c r="BC315" s="2228"/>
      <c r="BD315" s="2228"/>
      <c r="BE315" s="2228"/>
      <c r="BF315" s="2228"/>
      <c r="BG315" s="2228"/>
      <c r="BH315" s="2228"/>
      <c r="BI315" s="2228"/>
      <c r="BJ315" s="2228"/>
      <c r="BK315" s="2228"/>
      <c r="BL315" s="2228"/>
      <c r="BM315" s="2228"/>
      <c r="BN315" s="2228"/>
      <c r="BO315" s="2228"/>
      <c r="BP315" s="2228"/>
      <c r="BQ315" s="2228"/>
      <c r="BR315" s="2228"/>
      <c r="BS315" s="2229"/>
      <c r="BT315" s="2228"/>
      <c r="BU315" s="2228"/>
      <c r="BV315" s="2228"/>
      <c r="BW315" s="2228"/>
      <c r="BX315" s="2228"/>
      <c r="BY315" s="2228"/>
      <c r="BZ315" s="2228"/>
      <c r="CA315" s="2228"/>
      <c r="CB315" s="2228"/>
      <c r="CC315" s="2228"/>
      <c r="CD315" s="2228"/>
      <c r="CE315" s="2228"/>
      <c r="CF315" s="2228"/>
      <c r="CG315" s="2228"/>
      <c r="CH315" s="2228"/>
      <c r="CI315" s="2228"/>
      <c r="CJ315" s="2228"/>
      <c r="CK315" s="2228"/>
      <c r="CL315" s="2228"/>
      <c r="CM315" s="2229"/>
      <c r="CN315" s="2229"/>
    </row>
    <row r="316" spans="2:92" x14ac:dyDescent="0.2">
      <c r="B316" s="2227"/>
      <c r="I316" s="2228"/>
      <c r="J316" s="2228"/>
      <c r="K316" s="2228"/>
      <c r="L316" s="2228"/>
      <c r="M316" s="2228"/>
      <c r="N316" s="2228"/>
      <c r="O316" s="2228"/>
      <c r="P316" s="2228"/>
      <c r="Q316" s="2228"/>
      <c r="R316" s="2228"/>
      <c r="S316" s="2228"/>
      <c r="T316" s="2228"/>
      <c r="U316" s="2228"/>
      <c r="V316" s="2228"/>
      <c r="W316" s="2228"/>
      <c r="X316" s="2228"/>
      <c r="Y316" s="2228"/>
      <c r="Z316" s="2228"/>
      <c r="AA316" s="2228"/>
      <c r="AB316" s="2229"/>
      <c r="AC316" s="2229"/>
      <c r="AD316" s="2229"/>
      <c r="AE316" s="2229"/>
      <c r="AF316" s="2228"/>
      <c r="AG316" s="2228"/>
      <c r="AH316" s="2228"/>
      <c r="AI316" s="2228"/>
      <c r="AJ316" s="2228"/>
      <c r="AK316" s="2228"/>
      <c r="AL316" s="2228"/>
      <c r="AM316" s="2228"/>
      <c r="AN316" s="2228"/>
      <c r="AO316" s="2228"/>
      <c r="AP316" s="2228"/>
      <c r="AQ316" s="2228"/>
      <c r="AR316" s="2228"/>
      <c r="AS316" s="2228"/>
      <c r="AT316" s="2228"/>
      <c r="AU316" s="2228"/>
      <c r="AV316" s="2228"/>
      <c r="AW316" s="2228"/>
      <c r="AX316" s="2230"/>
      <c r="AY316" s="2228"/>
      <c r="AZ316" s="2228"/>
      <c r="BA316" s="2228"/>
      <c r="BB316" s="2228"/>
      <c r="BC316" s="2228"/>
      <c r="BD316" s="2228"/>
      <c r="BE316" s="2228"/>
      <c r="BF316" s="2228"/>
      <c r="BG316" s="2228"/>
      <c r="BH316" s="2228"/>
      <c r="BI316" s="2228"/>
      <c r="BJ316" s="2228"/>
      <c r="BK316" s="2228"/>
      <c r="BL316" s="2228"/>
      <c r="BM316" s="2228"/>
      <c r="BN316" s="2228"/>
      <c r="BO316" s="2228"/>
      <c r="BP316" s="2228"/>
      <c r="BQ316" s="2228"/>
      <c r="BR316" s="2228"/>
      <c r="BS316" s="2229"/>
      <c r="BT316" s="2228"/>
      <c r="BU316" s="2228"/>
      <c r="BV316" s="2228"/>
      <c r="BW316" s="2228"/>
      <c r="BX316" s="2228"/>
      <c r="BY316" s="2228"/>
      <c r="BZ316" s="2228"/>
      <c r="CA316" s="2228"/>
      <c r="CB316" s="2228"/>
      <c r="CC316" s="2228"/>
      <c r="CD316" s="2228"/>
      <c r="CE316" s="2228"/>
      <c r="CF316" s="2228"/>
      <c r="CG316" s="2228"/>
      <c r="CH316" s="2228"/>
      <c r="CI316" s="2228"/>
      <c r="CJ316" s="2228"/>
      <c r="CK316" s="2228"/>
      <c r="CL316" s="2228"/>
      <c r="CM316" s="2229"/>
      <c r="CN316" s="2229"/>
    </row>
    <row r="317" spans="2:92" x14ac:dyDescent="0.2">
      <c r="B317" s="2227"/>
      <c r="I317" s="2228"/>
      <c r="J317" s="2228"/>
      <c r="K317" s="2228"/>
      <c r="L317" s="2228"/>
      <c r="M317" s="2228"/>
      <c r="N317" s="2228"/>
      <c r="O317" s="2228"/>
      <c r="P317" s="2228"/>
      <c r="Q317" s="2228"/>
      <c r="R317" s="2228"/>
      <c r="S317" s="2228"/>
      <c r="T317" s="2228"/>
      <c r="U317" s="2228"/>
      <c r="V317" s="2228"/>
      <c r="W317" s="2228"/>
      <c r="X317" s="2228"/>
      <c r="Y317" s="2228"/>
      <c r="Z317" s="2228"/>
      <c r="AA317" s="2228"/>
      <c r="AB317" s="2229"/>
      <c r="AC317" s="2229"/>
      <c r="AD317" s="2229"/>
      <c r="AE317" s="2229"/>
      <c r="AF317" s="2228"/>
      <c r="AG317" s="2228"/>
      <c r="AH317" s="2228"/>
      <c r="AI317" s="2228"/>
      <c r="AJ317" s="2228"/>
      <c r="AK317" s="2228"/>
      <c r="AL317" s="2228"/>
      <c r="AM317" s="2228"/>
      <c r="AN317" s="2228"/>
      <c r="AO317" s="2228"/>
      <c r="AP317" s="2228"/>
      <c r="AQ317" s="2228"/>
      <c r="AR317" s="2228"/>
      <c r="AS317" s="2228"/>
      <c r="AT317" s="2228"/>
      <c r="AU317" s="2228"/>
      <c r="AV317" s="2228"/>
      <c r="AW317" s="2228"/>
      <c r="AX317" s="2230"/>
      <c r="AY317" s="2228"/>
      <c r="AZ317" s="2228"/>
      <c r="BA317" s="2228"/>
      <c r="BB317" s="2228"/>
      <c r="BC317" s="2228"/>
      <c r="BD317" s="2228"/>
      <c r="BE317" s="2228"/>
      <c r="BF317" s="2228"/>
      <c r="BG317" s="2228"/>
      <c r="BH317" s="2228"/>
      <c r="BI317" s="2228"/>
      <c r="BJ317" s="2228"/>
      <c r="BK317" s="2228"/>
      <c r="BL317" s="2228"/>
      <c r="BM317" s="2228"/>
      <c r="BN317" s="2228"/>
      <c r="BO317" s="2228"/>
      <c r="BP317" s="2228"/>
      <c r="BQ317" s="2228"/>
      <c r="BR317" s="2228"/>
      <c r="BS317" s="2229"/>
      <c r="BT317" s="2228"/>
      <c r="BU317" s="2228"/>
      <c r="BV317" s="2228"/>
      <c r="BW317" s="2228"/>
      <c r="BX317" s="2228"/>
      <c r="BY317" s="2228"/>
      <c r="BZ317" s="2228"/>
      <c r="CA317" s="2228"/>
      <c r="CB317" s="2228"/>
      <c r="CC317" s="2228"/>
      <c r="CD317" s="2228"/>
      <c r="CE317" s="2228"/>
      <c r="CF317" s="2228"/>
      <c r="CG317" s="2228"/>
      <c r="CH317" s="2228"/>
      <c r="CI317" s="2228"/>
      <c r="CJ317" s="2228"/>
      <c r="CK317" s="2228"/>
      <c r="CL317" s="2228"/>
      <c r="CM317" s="2229"/>
      <c r="CN317" s="2229"/>
    </row>
    <row r="318" spans="2:92" x14ac:dyDescent="0.2">
      <c r="B318" s="2227"/>
      <c r="I318" s="2228"/>
      <c r="J318" s="2228"/>
      <c r="K318" s="2228"/>
      <c r="L318" s="2228"/>
      <c r="M318" s="2228"/>
      <c r="N318" s="2228"/>
      <c r="O318" s="2228"/>
      <c r="P318" s="2228"/>
      <c r="Q318" s="2228"/>
      <c r="R318" s="2228"/>
      <c r="S318" s="2228"/>
      <c r="T318" s="2228"/>
      <c r="U318" s="2228"/>
      <c r="V318" s="2228"/>
      <c r="W318" s="2228"/>
      <c r="X318" s="2228"/>
      <c r="Y318" s="2228"/>
      <c r="Z318" s="2228"/>
      <c r="AA318" s="2228"/>
      <c r="AB318" s="2229"/>
      <c r="AC318" s="2229"/>
      <c r="AD318" s="2229"/>
      <c r="AE318" s="2229"/>
      <c r="AF318" s="2228"/>
      <c r="AG318" s="2228"/>
      <c r="AH318" s="2228"/>
      <c r="AI318" s="2228"/>
      <c r="AJ318" s="2228"/>
      <c r="AK318" s="2228"/>
      <c r="AL318" s="2228"/>
      <c r="AM318" s="2228"/>
      <c r="AN318" s="2228"/>
      <c r="AO318" s="2228"/>
      <c r="AP318" s="2228"/>
      <c r="AQ318" s="2228"/>
      <c r="AR318" s="2228"/>
      <c r="AS318" s="2228"/>
      <c r="AT318" s="2228"/>
      <c r="AU318" s="2228"/>
      <c r="AV318" s="2228"/>
      <c r="AW318" s="2228"/>
      <c r="AX318" s="2230"/>
      <c r="AY318" s="2228"/>
      <c r="AZ318" s="2228"/>
      <c r="BA318" s="2228"/>
      <c r="BB318" s="2228"/>
      <c r="BC318" s="2228"/>
      <c r="BD318" s="2228"/>
      <c r="BE318" s="2228"/>
      <c r="BF318" s="2228"/>
      <c r="BG318" s="2228"/>
      <c r="BH318" s="2228"/>
      <c r="BI318" s="2228"/>
      <c r="BJ318" s="2228"/>
      <c r="BK318" s="2228"/>
      <c r="BL318" s="2228"/>
      <c r="BM318" s="2228"/>
      <c r="BN318" s="2228"/>
      <c r="BO318" s="2228"/>
      <c r="BP318" s="2228"/>
      <c r="BQ318" s="2228"/>
      <c r="BR318" s="2228"/>
      <c r="BS318" s="2229"/>
      <c r="BT318" s="2228"/>
      <c r="BU318" s="2228"/>
      <c r="BV318" s="2228"/>
      <c r="BW318" s="2228"/>
      <c r="BX318" s="2228"/>
      <c r="BY318" s="2228"/>
      <c r="BZ318" s="2228"/>
      <c r="CA318" s="2228"/>
      <c r="CB318" s="2228"/>
      <c r="CC318" s="2228"/>
      <c r="CD318" s="2228"/>
      <c r="CE318" s="2228"/>
      <c r="CF318" s="2228"/>
      <c r="CG318" s="2228"/>
      <c r="CH318" s="2228"/>
      <c r="CI318" s="2228"/>
      <c r="CJ318" s="2228"/>
      <c r="CK318" s="2228"/>
      <c r="CL318" s="2228"/>
      <c r="CM318" s="2229"/>
      <c r="CN318" s="2229"/>
    </row>
    <row r="319" spans="2:92" x14ac:dyDescent="0.2">
      <c r="B319" s="2227"/>
      <c r="I319" s="2228"/>
      <c r="J319" s="2228"/>
      <c r="K319" s="2228"/>
      <c r="L319" s="2228"/>
      <c r="M319" s="2228"/>
      <c r="N319" s="2228"/>
      <c r="O319" s="2228"/>
      <c r="P319" s="2228"/>
      <c r="Q319" s="2228"/>
      <c r="R319" s="2228"/>
      <c r="S319" s="2228"/>
      <c r="T319" s="2228"/>
      <c r="U319" s="2228"/>
      <c r="V319" s="2228"/>
      <c r="W319" s="2228"/>
      <c r="X319" s="2228"/>
      <c r="Y319" s="2228"/>
      <c r="Z319" s="2228"/>
      <c r="AA319" s="2228"/>
      <c r="AB319" s="2229"/>
      <c r="AC319" s="2229"/>
      <c r="AD319" s="2229"/>
      <c r="AE319" s="2229"/>
      <c r="AF319" s="2228"/>
      <c r="AG319" s="2228"/>
      <c r="AH319" s="2228"/>
      <c r="AI319" s="2228"/>
      <c r="AJ319" s="2228"/>
      <c r="AK319" s="2228"/>
      <c r="AL319" s="2228"/>
      <c r="AM319" s="2228"/>
      <c r="AN319" s="2228"/>
      <c r="AO319" s="2228"/>
      <c r="AP319" s="2228"/>
      <c r="AQ319" s="2228"/>
      <c r="AR319" s="2228"/>
      <c r="AS319" s="2228"/>
      <c r="AT319" s="2228"/>
      <c r="AU319" s="2228"/>
      <c r="AV319" s="2228"/>
      <c r="AW319" s="2228"/>
      <c r="AX319" s="2230"/>
      <c r="AY319" s="2228"/>
      <c r="AZ319" s="2228"/>
      <c r="BA319" s="2228"/>
      <c r="BB319" s="2228"/>
      <c r="BC319" s="2228"/>
      <c r="BD319" s="2228"/>
      <c r="BE319" s="2228"/>
      <c r="BF319" s="2228"/>
      <c r="BG319" s="2228"/>
      <c r="BH319" s="2228"/>
      <c r="BI319" s="2228"/>
      <c r="BJ319" s="2228"/>
      <c r="BK319" s="2228"/>
      <c r="BL319" s="2228"/>
      <c r="BM319" s="2228"/>
      <c r="BN319" s="2228"/>
      <c r="BO319" s="2228"/>
      <c r="BP319" s="2228"/>
      <c r="BQ319" s="2228"/>
      <c r="BR319" s="2228"/>
      <c r="BS319" s="2229"/>
      <c r="BT319" s="2228"/>
      <c r="BU319" s="2228"/>
      <c r="BV319" s="2228"/>
      <c r="BW319" s="2228"/>
      <c r="BX319" s="2228"/>
      <c r="BY319" s="2228"/>
      <c r="BZ319" s="2228"/>
      <c r="CA319" s="2228"/>
      <c r="CB319" s="2228"/>
      <c r="CC319" s="2228"/>
      <c r="CD319" s="2228"/>
      <c r="CE319" s="2228"/>
      <c r="CF319" s="2228"/>
      <c r="CG319" s="2228"/>
      <c r="CH319" s="2228"/>
      <c r="CI319" s="2228"/>
      <c r="CJ319" s="2228"/>
      <c r="CK319" s="2228"/>
      <c r="CL319" s="2228"/>
      <c r="CM319" s="2229"/>
      <c r="CN319" s="2229"/>
    </row>
    <row r="320" spans="2:92" x14ac:dyDescent="0.2">
      <c r="B320" s="2227"/>
      <c r="I320" s="2228"/>
      <c r="J320" s="2228"/>
      <c r="K320" s="2228"/>
      <c r="L320" s="2228"/>
      <c r="M320" s="2228"/>
      <c r="N320" s="2228"/>
      <c r="O320" s="2228"/>
      <c r="P320" s="2228"/>
      <c r="Q320" s="2228"/>
      <c r="R320" s="2228"/>
      <c r="S320" s="2228"/>
      <c r="T320" s="2228"/>
      <c r="U320" s="2228"/>
      <c r="V320" s="2228"/>
      <c r="W320" s="2228"/>
      <c r="X320" s="2228"/>
      <c r="Y320" s="2228"/>
      <c r="Z320" s="2228"/>
      <c r="AA320" s="2228"/>
      <c r="AB320" s="2229"/>
      <c r="AC320" s="2229"/>
      <c r="AD320" s="2229"/>
      <c r="AE320" s="2229"/>
      <c r="AF320" s="2228"/>
      <c r="AG320" s="2228"/>
      <c r="AH320" s="2228"/>
      <c r="AI320" s="2228"/>
      <c r="AJ320" s="2228"/>
      <c r="AK320" s="2228"/>
      <c r="AL320" s="2228"/>
      <c r="AM320" s="2228"/>
      <c r="AN320" s="2228"/>
      <c r="AO320" s="2228"/>
      <c r="AP320" s="2228"/>
      <c r="AQ320" s="2228"/>
      <c r="AR320" s="2228"/>
      <c r="AS320" s="2228"/>
      <c r="AT320" s="2228"/>
      <c r="AU320" s="2228"/>
      <c r="AV320" s="2228"/>
      <c r="AW320" s="2228"/>
      <c r="AX320" s="2230"/>
      <c r="AY320" s="2228"/>
      <c r="AZ320" s="2228"/>
      <c r="BA320" s="2228"/>
      <c r="BB320" s="2228"/>
      <c r="BC320" s="2228"/>
      <c r="BD320" s="2228"/>
      <c r="BE320" s="2228"/>
      <c r="BF320" s="2228"/>
      <c r="BG320" s="2228"/>
      <c r="BH320" s="2228"/>
      <c r="BI320" s="2228"/>
      <c r="BJ320" s="2228"/>
      <c r="BK320" s="2228"/>
      <c r="BL320" s="2228"/>
      <c r="BM320" s="2228"/>
      <c r="BN320" s="2228"/>
      <c r="BO320" s="2228"/>
      <c r="BP320" s="2228"/>
      <c r="BQ320" s="2228"/>
      <c r="BR320" s="2228"/>
      <c r="BS320" s="2229"/>
      <c r="BT320" s="2228"/>
      <c r="BU320" s="2228"/>
      <c r="BV320" s="2228"/>
      <c r="BW320" s="2228"/>
      <c r="BX320" s="2228"/>
      <c r="BY320" s="2228"/>
      <c r="BZ320" s="2228"/>
      <c r="CA320" s="2228"/>
      <c r="CB320" s="2228"/>
      <c r="CC320" s="2228"/>
      <c r="CD320" s="2228"/>
      <c r="CE320" s="2228"/>
      <c r="CF320" s="2228"/>
      <c r="CG320" s="2228"/>
      <c r="CH320" s="2228"/>
      <c r="CI320" s="2228"/>
      <c r="CJ320" s="2228"/>
      <c r="CK320" s="2228"/>
      <c r="CL320" s="2228"/>
      <c r="CM320" s="2229"/>
      <c r="CN320" s="2229"/>
    </row>
    <row r="321" spans="2:92" x14ac:dyDescent="0.2">
      <c r="B321" s="2227"/>
      <c r="I321" s="2228"/>
      <c r="J321" s="2228"/>
      <c r="K321" s="2228"/>
      <c r="L321" s="2228"/>
      <c r="M321" s="2228"/>
      <c r="N321" s="2228"/>
      <c r="O321" s="2228"/>
      <c r="P321" s="2228"/>
      <c r="Q321" s="2228"/>
      <c r="R321" s="2228"/>
      <c r="S321" s="2228"/>
      <c r="T321" s="2228"/>
      <c r="U321" s="2228"/>
      <c r="V321" s="2228"/>
      <c r="W321" s="2228"/>
      <c r="X321" s="2228"/>
      <c r="Y321" s="2228"/>
      <c r="Z321" s="2228"/>
      <c r="AA321" s="2228"/>
      <c r="AB321" s="2229"/>
      <c r="AC321" s="2229"/>
      <c r="AD321" s="2229"/>
      <c r="AE321" s="2229"/>
      <c r="AF321" s="2228"/>
      <c r="AG321" s="2228"/>
      <c r="AH321" s="2228"/>
      <c r="AI321" s="2228"/>
      <c r="AJ321" s="2228"/>
      <c r="AK321" s="2228"/>
      <c r="AL321" s="2228"/>
      <c r="AM321" s="2228"/>
      <c r="AN321" s="2228"/>
      <c r="AO321" s="2228"/>
      <c r="AP321" s="2228"/>
      <c r="AQ321" s="2228"/>
      <c r="AR321" s="2228"/>
      <c r="AS321" s="2228"/>
      <c r="AT321" s="2228"/>
      <c r="AU321" s="2228"/>
      <c r="AV321" s="2228"/>
      <c r="AW321" s="2228"/>
      <c r="AX321" s="2230"/>
      <c r="AY321" s="2228"/>
      <c r="AZ321" s="2228"/>
      <c r="BA321" s="2228"/>
      <c r="BB321" s="2228"/>
      <c r="BC321" s="2228"/>
      <c r="BD321" s="2228"/>
      <c r="BE321" s="2228"/>
      <c r="BF321" s="2228"/>
      <c r="BG321" s="2228"/>
      <c r="BH321" s="2228"/>
      <c r="BI321" s="2228"/>
      <c r="BJ321" s="2228"/>
      <c r="BK321" s="2228"/>
      <c r="BL321" s="2228"/>
      <c r="BM321" s="2228"/>
      <c r="BN321" s="2228"/>
      <c r="BO321" s="2228"/>
      <c r="BP321" s="2228"/>
      <c r="BQ321" s="2228"/>
      <c r="BR321" s="2228"/>
      <c r="BS321" s="2229"/>
      <c r="BT321" s="2228"/>
      <c r="BU321" s="2228"/>
      <c r="BV321" s="2228"/>
      <c r="BW321" s="2228"/>
      <c r="BX321" s="2228"/>
      <c r="BY321" s="2228"/>
      <c r="BZ321" s="2228"/>
      <c r="CA321" s="2228"/>
      <c r="CB321" s="2228"/>
      <c r="CC321" s="2228"/>
      <c r="CD321" s="2228"/>
      <c r="CE321" s="2228"/>
      <c r="CF321" s="2228"/>
      <c r="CG321" s="2228"/>
      <c r="CH321" s="2228"/>
      <c r="CI321" s="2228"/>
      <c r="CJ321" s="2228"/>
      <c r="CK321" s="2228"/>
      <c r="CL321" s="2228"/>
      <c r="CM321" s="2229"/>
      <c r="CN321" s="2229"/>
    </row>
    <row r="322" spans="2:92" x14ac:dyDescent="0.2">
      <c r="B322" s="2227"/>
      <c r="I322" s="2228"/>
      <c r="J322" s="2228"/>
      <c r="K322" s="2228"/>
      <c r="L322" s="2228"/>
      <c r="M322" s="2228"/>
      <c r="N322" s="2228"/>
      <c r="O322" s="2228"/>
      <c r="P322" s="2228"/>
      <c r="Q322" s="2228"/>
      <c r="R322" s="2228"/>
      <c r="S322" s="2228"/>
      <c r="T322" s="2228"/>
      <c r="U322" s="2228"/>
      <c r="V322" s="2228"/>
      <c r="W322" s="2228"/>
      <c r="X322" s="2228"/>
      <c r="Y322" s="2228"/>
      <c r="Z322" s="2228"/>
      <c r="AA322" s="2228"/>
      <c r="AB322" s="2229"/>
      <c r="AC322" s="2229"/>
      <c r="AD322" s="2229"/>
      <c r="AE322" s="2229"/>
      <c r="AF322" s="2228"/>
      <c r="AG322" s="2228"/>
      <c r="AH322" s="2228"/>
      <c r="AI322" s="2228"/>
      <c r="AJ322" s="2228"/>
      <c r="AK322" s="2228"/>
      <c r="AL322" s="2228"/>
      <c r="AM322" s="2228"/>
      <c r="AN322" s="2228"/>
      <c r="AO322" s="2228"/>
      <c r="AP322" s="2228"/>
      <c r="AQ322" s="2228"/>
      <c r="AR322" s="2228"/>
      <c r="AS322" s="2228"/>
      <c r="AT322" s="2228"/>
      <c r="AU322" s="2228"/>
      <c r="AV322" s="2228"/>
      <c r="AW322" s="2228"/>
      <c r="AX322" s="2230"/>
      <c r="AY322" s="2228"/>
      <c r="AZ322" s="2228"/>
      <c r="BA322" s="2228"/>
      <c r="BB322" s="2228"/>
      <c r="BC322" s="2228"/>
      <c r="BD322" s="2228"/>
      <c r="BE322" s="2228"/>
      <c r="BF322" s="2228"/>
      <c r="BG322" s="2228"/>
      <c r="BH322" s="2228"/>
      <c r="BI322" s="2228"/>
      <c r="BJ322" s="2228"/>
      <c r="BK322" s="2228"/>
      <c r="BL322" s="2228"/>
      <c r="BM322" s="2228"/>
      <c r="BN322" s="2228"/>
      <c r="BO322" s="2228"/>
      <c r="BP322" s="2228"/>
      <c r="BQ322" s="2228"/>
      <c r="BR322" s="2228"/>
      <c r="BS322" s="2229"/>
      <c r="BT322" s="2228"/>
      <c r="BU322" s="2228"/>
      <c r="BV322" s="2228"/>
      <c r="BW322" s="2228"/>
      <c r="BX322" s="2228"/>
      <c r="BY322" s="2228"/>
      <c r="BZ322" s="2228"/>
      <c r="CA322" s="2228"/>
      <c r="CB322" s="2228"/>
      <c r="CC322" s="2228"/>
      <c r="CD322" s="2228"/>
      <c r="CE322" s="2228"/>
      <c r="CF322" s="2228"/>
      <c r="CG322" s="2228"/>
      <c r="CH322" s="2228"/>
      <c r="CI322" s="2228"/>
      <c r="CJ322" s="2228"/>
      <c r="CK322" s="2228"/>
      <c r="CL322" s="2228"/>
      <c r="CM322" s="2229"/>
      <c r="CN322" s="2229"/>
    </row>
    <row r="323" spans="2:92" x14ac:dyDescent="0.2">
      <c r="B323" s="2227"/>
      <c r="I323" s="2228"/>
      <c r="J323" s="2228"/>
      <c r="K323" s="2228"/>
      <c r="L323" s="2228"/>
      <c r="M323" s="2228"/>
      <c r="N323" s="2228"/>
      <c r="O323" s="2228"/>
      <c r="P323" s="2228"/>
      <c r="Q323" s="2228"/>
      <c r="R323" s="2228"/>
      <c r="S323" s="2228"/>
      <c r="T323" s="2228"/>
      <c r="U323" s="2228"/>
      <c r="V323" s="2228"/>
      <c r="W323" s="2228"/>
      <c r="X323" s="2228"/>
      <c r="Y323" s="2228"/>
      <c r="Z323" s="2228"/>
      <c r="AA323" s="2228"/>
      <c r="AB323" s="2229"/>
      <c r="AC323" s="2229"/>
      <c r="AD323" s="2229"/>
      <c r="AE323" s="2229"/>
      <c r="AF323" s="2228"/>
      <c r="AG323" s="2228"/>
      <c r="AH323" s="2228"/>
      <c r="AI323" s="2228"/>
      <c r="AJ323" s="2228"/>
      <c r="AK323" s="2228"/>
      <c r="AL323" s="2228"/>
      <c r="AM323" s="2228"/>
      <c r="AN323" s="2228"/>
      <c r="AO323" s="2228"/>
      <c r="AP323" s="2228"/>
      <c r="AQ323" s="2228"/>
      <c r="AR323" s="2228"/>
      <c r="AS323" s="2228"/>
      <c r="AT323" s="2228"/>
      <c r="AU323" s="2228"/>
      <c r="AV323" s="2228"/>
      <c r="AW323" s="2228"/>
      <c r="AX323" s="2230"/>
      <c r="AY323" s="2228"/>
      <c r="AZ323" s="2228"/>
      <c r="BA323" s="2228"/>
      <c r="BB323" s="2228"/>
      <c r="BC323" s="2228"/>
      <c r="BD323" s="2228"/>
      <c r="BE323" s="2228"/>
      <c r="BF323" s="2228"/>
      <c r="BG323" s="2228"/>
      <c r="BH323" s="2228"/>
      <c r="BI323" s="2228"/>
      <c r="BJ323" s="2228"/>
      <c r="BK323" s="2228"/>
      <c r="BL323" s="2228"/>
      <c r="BM323" s="2228"/>
      <c r="BN323" s="2228"/>
      <c r="BO323" s="2228"/>
      <c r="BP323" s="2228"/>
      <c r="BQ323" s="2228"/>
      <c r="BR323" s="2228"/>
      <c r="BS323" s="2229"/>
      <c r="BT323" s="2228"/>
      <c r="BU323" s="2228"/>
      <c r="BV323" s="2228"/>
      <c r="BW323" s="2228"/>
      <c r="BX323" s="2228"/>
      <c r="BY323" s="2228"/>
      <c r="BZ323" s="2228"/>
      <c r="CA323" s="2228"/>
      <c r="CB323" s="2228"/>
      <c r="CC323" s="2228"/>
      <c r="CD323" s="2228"/>
      <c r="CE323" s="2228"/>
      <c r="CF323" s="2228"/>
      <c r="CG323" s="2228"/>
      <c r="CH323" s="2228"/>
      <c r="CI323" s="2228"/>
      <c r="CJ323" s="2228"/>
      <c r="CK323" s="2228"/>
      <c r="CL323" s="2228"/>
      <c r="CM323" s="2229"/>
      <c r="CN323" s="2229"/>
    </row>
    <row r="324" spans="2:92" x14ac:dyDescent="0.2">
      <c r="B324" s="2227"/>
      <c r="I324" s="2228"/>
      <c r="J324" s="2228"/>
      <c r="K324" s="2228"/>
      <c r="L324" s="2228"/>
      <c r="M324" s="2228"/>
      <c r="N324" s="2228"/>
      <c r="O324" s="2228"/>
      <c r="P324" s="2228"/>
      <c r="Q324" s="2228"/>
      <c r="R324" s="2228"/>
      <c r="S324" s="2228"/>
      <c r="T324" s="2228"/>
      <c r="U324" s="2228"/>
      <c r="V324" s="2228"/>
      <c r="W324" s="2228"/>
      <c r="X324" s="2228"/>
      <c r="Y324" s="2228"/>
      <c r="Z324" s="2228"/>
      <c r="AA324" s="2228"/>
      <c r="AB324" s="2229"/>
      <c r="AC324" s="2229"/>
      <c r="AD324" s="2229"/>
      <c r="AE324" s="2229"/>
      <c r="AF324" s="2228"/>
      <c r="AG324" s="2228"/>
      <c r="AH324" s="2228"/>
      <c r="AI324" s="2228"/>
      <c r="AJ324" s="2228"/>
      <c r="AK324" s="2228"/>
      <c r="AL324" s="2228"/>
      <c r="AM324" s="2228"/>
      <c r="AN324" s="2228"/>
      <c r="AO324" s="2228"/>
      <c r="AP324" s="2228"/>
      <c r="AQ324" s="2228"/>
      <c r="AR324" s="2228"/>
      <c r="AS324" s="2228"/>
      <c r="AT324" s="2228"/>
      <c r="AU324" s="2228"/>
      <c r="AV324" s="2228"/>
      <c r="AW324" s="2228"/>
      <c r="AX324" s="2230"/>
      <c r="AY324" s="2228"/>
      <c r="AZ324" s="2228"/>
      <c r="BA324" s="2228"/>
      <c r="BB324" s="2228"/>
      <c r="BC324" s="2228"/>
      <c r="BD324" s="2228"/>
      <c r="BE324" s="2228"/>
      <c r="BF324" s="2228"/>
      <c r="BG324" s="2228"/>
      <c r="BH324" s="2228"/>
      <c r="BI324" s="2228"/>
      <c r="BJ324" s="2228"/>
      <c r="BK324" s="2228"/>
      <c r="BL324" s="2228"/>
      <c r="BM324" s="2228"/>
      <c r="BN324" s="2228"/>
      <c r="BO324" s="2228"/>
      <c r="BP324" s="2228"/>
      <c r="BQ324" s="2228"/>
      <c r="BR324" s="2228"/>
      <c r="BS324" s="2229"/>
      <c r="BT324" s="2228"/>
      <c r="BU324" s="2228"/>
      <c r="BV324" s="2228"/>
      <c r="BW324" s="2228"/>
      <c r="BX324" s="2228"/>
      <c r="BY324" s="2228"/>
      <c r="BZ324" s="2228"/>
      <c r="CA324" s="2228"/>
      <c r="CB324" s="2228"/>
      <c r="CC324" s="2228"/>
      <c r="CD324" s="2228"/>
      <c r="CE324" s="2228"/>
      <c r="CF324" s="2228"/>
      <c r="CG324" s="2228"/>
      <c r="CH324" s="2228"/>
      <c r="CI324" s="2228"/>
      <c r="CJ324" s="2228"/>
      <c r="CK324" s="2228"/>
      <c r="CL324" s="2228"/>
      <c r="CM324" s="2229"/>
      <c r="CN324" s="2229"/>
    </row>
    <row r="325" spans="2:92" x14ac:dyDescent="0.2">
      <c r="B325" s="2227"/>
      <c r="I325" s="2228"/>
      <c r="J325" s="2228"/>
      <c r="K325" s="2228"/>
      <c r="L325" s="2228"/>
      <c r="M325" s="2228"/>
      <c r="N325" s="2228"/>
      <c r="O325" s="2228"/>
      <c r="P325" s="2228"/>
      <c r="Q325" s="2228"/>
      <c r="R325" s="2228"/>
      <c r="S325" s="2228"/>
      <c r="T325" s="2228"/>
      <c r="U325" s="2228"/>
      <c r="V325" s="2228"/>
      <c r="W325" s="2228"/>
      <c r="X325" s="2228"/>
      <c r="Y325" s="2228"/>
      <c r="Z325" s="2228"/>
      <c r="AA325" s="2228"/>
      <c r="AB325" s="2229"/>
      <c r="AC325" s="2229"/>
      <c r="AD325" s="2229"/>
      <c r="AE325" s="2229"/>
      <c r="AF325" s="2228"/>
      <c r="AG325" s="2228"/>
      <c r="AH325" s="2228"/>
      <c r="AI325" s="2228"/>
      <c r="AJ325" s="2228"/>
      <c r="AK325" s="2228"/>
      <c r="AL325" s="2228"/>
      <c r="AM325" s="2228"/>
      <c r="AN325" s="2228"/>
      <c r="AO325" s="2228"/>
      <c r="AP325" s="2228"/>
      <c r="AQ325" s="2228"/>
      <c r="AR325" s="2228"/>
      <c r="AS325" s="2228"/>
      <c r="AT325" s="2228"/>
      <c r="AU325" s="2228"/>
      <c r="AV325" s="2228"/>
      <c r="AW325" s="2228"/>
      <c r="AX325" s="2230"/>
      <c r="AY325" s="2228"/>
      <c r="AZ325" s="2228"/>
      <c r="BA325" s="2228"/>
      <c r="BB325" s="2228"/>
      <c r="BC325" s="2228"/>
      <c r="BD325" s="2228"/>
      <c r="BE325" s="2228"/>
      <c r="BF325" s="2228"/>
      <c r="BG325" s="2228"/>
      <c r="BH325" s="2228"/>
      <c r="BI325" s="2228"/>
      <c r="BJ325" s="2228"/>
      <c r="BK325" s="2228"/>
      <c r="BL325" s="2228"/>
      <c r="BM325" s="2228"/>
      <c r="BN325" s="2228"/>
      <c r="BO325" s="2228"/>
      <c r="BP325" s="2228"/>
      <c r="BQ325" s="2228"/>
      <c r="BR325" s="2228"/>
      <c r="BS325" s="2229"/>
      <c r="BT325" s="2228"/>
      <c r="BU325" s="2228"/>
      <c r="BV325" s="2228"/>
      <c r="BW325" s="2228"/>
      <c r="BX325" s="2228"/>
      <c r="BY325" s="2228"/>
      <c r="BZ325" s="2228"/>
      <c r="CA325" s="2228"/>
      <c r="CB325" s="2228"/>
      <c r="CC325" s="2228"/>
      <c r="CD325" s="2228"/>
      <c r="CE325" s="2228"/>
      <c r="CF325" s="2228"/>
      <c r="CG325" s="2228"/>
      <c r="CH325" s="2228"/>
      <c r="CI325" s="2228"/>
      <c r="CJ325" s="2228"/>
      <c r="CK325" s="2228"/>
      <c r="CL325" s="2228"/>
      <c r="CM325" s="2229"/>
      <c r="CN325" s="2229"/>
    </row>
    <row r="326" spans="2:92" x14ac:dyDescent="0.2">
      <c r="B326" s="2227"/>
      <c r="I326" s="2228"/>
      <c r="J326" s="2228"/>
      <c r="K326" s="2228"/>
      <c r="L326" s="2228"/>
      <c r="M326" s="2228"/>
      <c r="N326" s="2228"/>
      <c r="O326" s="2228"/>
      <c r="P326" s="2228"/>
      <c r="Q326" s="2228"/>
      <c r="R326" s="2228"/>
      <c r="S326" s="2228"/>
      <c r="T326" s="2228"/>
      <c r="U326" s="2228"/>
      <c r="V326" s="2228"/>
      <c r="W326" s="2228"/>
      <c r="X326" s="2228"/>
      <c r="Y326" s="2228"/>
      <c r="Z326" s="2228"/>
      <c r="AA326" s="2228"/>
      <c r="AB326" s="2229"/>
      <c r="AC326" s="2229"/>
      <c r="AD326" s="2229"/>
      <c r="AE326" s="2229"/>
      <c r="AF326" s="2228"/>
      <c r="AG326" s="2228"/>
      <c r="AH326" s="2228"/>
      <c r="AI326" s="2228"/>
      <c r="AJ326" s="2228"/>
      <c r="AK326" s="2228"/>
      <c r="AL326" s="2228"/>
      <c r="AM326" s="2228"/>
      <c r="AN326" s="2228"/>
      <c r="AO326" s="2228"/>
      <c r="AP326" s="2228"/>
      <c r="AQ326" s="2228"/>
      <c r="AR326" s="2228"/>
      <c r="AS326" s="2228"/>
      <c r="AT326" s="2228"/>
      <c r="AU326" s="2228"/>
      <c r="AV326" s="2228"/>
      <c r="AW326" s="2228"/>
      <c r="AX326" s="2230"/>
      <c r="AY326" s="2228"/>
      <c r="AZ326" s="2228"/>
      <c r="BA326" s="2228"/>
      <c r="BB326" s="2228"/>
      <c r="BC326" s="2228"/>
      <c r="BD326" s="2228"/>
      <c r="BE326" s="2228"/>
      <c r="BF326" s="2228"/>
      <c r="BG326" s="2228"/>
      <c r="BH326" s="2228"/>
      <c r="BI326" s="2228"/>
      <c r="BJ326" s="2228"/>
      <c r="BK326" s="2228"/>
      <c r="BL326" s="2228"/>
      <c r="BM326" s="2228"/>
      <c r="BN326" s="2228"/>
      <c r="BO326" s="2228"/>
      <c r="BP326" s="2228"/>
      <c r="BQ326" s="2228"/>
      <c r="BR326" s="2228"/>
      <c r="BS326" s="2229"/>
      <c r="BT326" s="2228"/>
      <c r="BU326" s="2228"/>
      <c r="BV326" s="2228"/>
      <c r="BW326" s="2228"/>
      <c r="BX326" s="2228"/>
      <c r="BY326" s="2228"/>
      <c r="BZ326" s="2228"/>
      <c r="CA326" s="2228"/>
      <c r="CB326" s="2228"/>
      <c r="CC326" s="2228"/>
      <c r="CD326" s="2228"/>
      <c r="CE326" s="2228"/>
      <c r="CF326" s="2228"/>
      <c r="CG326" s="2228"/>
      <c r="CH326" s="2228"/>
      <c r="CI326" s="2228"/>
      <c r="CJ326" s="2228"/>
      <c r="CK326" s="2228"/>
      <c r="CL326" s="2228"/>
      <c r="CM326" s="2229"/>
      <c r="CN326" s="2229"/>
    </row>
    <row r="327" spans="2:92" x14ac:dyDescent="0.2">
      <c r="B327" s="2227"/>
      <c r="I327" s="2228"/>
      <c r="J327" s="2228"/>
      <c r="K327" s="2228"/>
      <c r="L327" s="2228"/>
      <c r="M327" s="2228"/>
      <c r="N327" s="2228"/>
      <c r="O327" s="2228"/>
      <c r="P327" s="2228"/>
      <c r="Q327" s="2228"/>
      <c r="R327" s="2228"/>
      <c r="S327" s="2228"/>
      <c r="T327" s="2228"/>
      <c r="U327" s="2228"/>
      <c r="V327" s="2228"/>
      <c r="W327" s="2228"/>
      <c r="X327" s="2228"/>
      <c r="Y327" s="2228"/>
      <c r="Z327" s="2228"/>
      <c r="AA327" s="2228"/>
      <c r="AB327" s="2229"/>
      <c r="AC327" s="2229"/>
      <c r="AD327" s="2229"/>
      <c r="AE327" s="2229"/>
      <c r="AF327" s="2228"/>
      <c r="AG327" s="2228"/>
      <c r="AH327" s="2228"/>
      <c r="AI327" s="2228"/>
      <c r="AJ327" s="2228"/>
      <c r="AK327" s="2228"/>
      <c r="AL327" s="2228"/>
      <c r="AM327" s="2228"/>
      <c r="AN327" s="2228"/>
      <c r="AO327" s="2228"/>
      <c r="AP327" s="2228"/>
      <c r="AQ327" s="2228"/>
      <c r="AR327" s="2228"/>
      <c r="AS327" s="2228"/>
      <c r="AT327" s="2228"/>
      <c r="AU327" s="2228"/>
      <c r="AV327" s="2228"/>
      <c r="AW327" s="2228"/>
      <c r="AX327" s="2230"/>
      <c r="AY327" s="2228"/>
      <c r="AZ327" s="2228"/>
      <c r="BA327" s="2228"/>
      <c r="BB327" s="2228"/>
      <c r="BC327" s="2228"/>
      <c r="BD327" s="2228"/>
      <c r="BE327" s="2228"/>
      <c r="BF327" s="2228"/>
      <c r="BG327" s="2228"/>
      <c r="BH327" s="2228"/>
      <c r="BI327" s="2228"/>
      <c r="BJ327" s="2228"/>
      <c r="BK327" s="2228"/>
      <c r="BL327" s="2228"/>
      <c r="BM327" s="2228"/>
      <c r="BN327" s="2228"/>
      <c r="BO327" s="2228"/>
      <c r="BP327" s="2228"/>
      <c r="BQ327" s="2228"/>
      <c r="BR327" s="2228"/>
      <c r="BS327" s="2229"/>
      <c r="BT327" s="2228"/>
      <c r="BU327" s="2228"/>
      <c r="BV327" s="2228"/>
      <c r="BW327" s="2228"/>
      <c r="BX327" s="2228"/>
      <c r="BY327" s="2228"/>
      <c r="BZ327" s="2228"/>
      <c r="CA327" s="2228"/>
      <c r="CB327" s="2228"/>
      <c r="CC327" s="2228"/>
      <c r="CD327" s="2228"/>
      <c r="CE327" s="2228"/>
      <c r="CF327" s="2228"/>
      <c r="CG327" s="2228"/>
      <c r="CH327" s="2228"/>
      <c r="CI327" s="2228"/>
      <c r="CJ327" s="2228"/>
      <c r="CK327" s="2228"/>
      <c r="CL327" s="2228"/>
      <c r="CM327" s="2229"/>
      <c r="CN327" s="2229"/>
    </row>
    <row r="328" spans="2:92" x14ac:dyDescent="0.2">
      <c r="B328" s="2227"/>
      <c r="I328" s="2228"/>
      <c r="J328" s="2228"/>
      <c r="K328" s="2228"/>
      <c r="L328" s="2228"/>
      <c r="M328" s="2228"/>
      <c r="N328" s="2228"/>
      <c r="O328" s="2228"/>
      <c r="P328" s="2228"/>
      <c r="Q328" s="2228"/>
      <c r="R328" s="2228"/>
      <c r="S328" s="2228"/>
      <c r="T328" s="2228"/>
      <c r="U328" s="2228"/>
      <c r="V328" s="2228"/>
      <c r="W328" s="2228"/>
      <c r="X328" s="2228"/>
      <c r="Y328" s="2228"/>
      <c r="Z328" s="2228"/>
      <c r="AA328" s="2228"/>
      <c r="AB328" s="2229"/>
      <c r="AC328" s="2229"/>
      <c r="AD328" s="2229"/>
      <c r="AE328" s="2229"/>
      <c r="AF328" s="2228"/>
      <c r="AG328" s="2228"/>
      <c r="AH328" s="2228"/>
      <c r="AI328" s="2228"/>
      <c r="AJ328" s="2228"/>
      <c r="AK328" s="2228"/>
      <c r="AL328" s="2228"/>
      <c r="AM328" s="2228"/>
      <c r="AN328" s="2228"/>
      <c r="AO328" s="2228"/>
      <c r="AP328" s="2228"/>
      <c r="AQ328" s="2228"/>
      <c r="AR328" s="2228"/>
      <c r="AS328" s="2228"/>
      <c r="AT328" s="2228"/>
      <c r="AU328" s="2228"/>
      <c r="AV328" s="2228"/>
      <c r="AW328" s="2228"/>
      <c r="AX328" s="2230"/>
      <c r="AY328" s="2228"/>
      <c r="AZ328" s="2228"/>
      <c r="BA328" s="2228"/>
      <c r="BB328" s="2228"/>
      <c r="BC328" s="2228"/>
      <c r="BD328" s="2228"/>
      <c r="BE328" s="2228"/>
      <c r="BF328" s="2228"/>
      <c r="BG328" s="2228"/>
      <c r="BH328" s="2228"/>
      <c r="BI328" s="2228"/>
      <c r="BJ328" s="2228"/>
      <c r="BK328" s="2228"/>
      <c r="BL328" s="2228"/>
      <c r="BM328" s="2228"/>
      <c r="BN328" s="2228"/>
      <c r="BO328" s="2228"/>
      <c r="BP328" s="2228"/>
      <c r="BQ328" s="2228"/>
      <c r="BR328" s="2228"/>
      <c r="BS328" s="2229"/>
      <c r="BT328" s="2228"/>
      <c r="BU328" s="2228"/>
      <c r="BV328" s="2228"/>
      <c r="BW328" s="2228"/>
      <c r="BX328" s="2228"/>
      <c r="BY328" s="2228"/>
      <c r="BZ328" s="2228"/>
      <c r="CA328" s="2228"/>
      <c r="CB328" s="2228"/>
      <c r="CC328" s="2228"/>
      <c r="CD328" s="2228"/>
      <c r="CE328" s="2228"/>
      <c r="CF328" s="2228"/>
      <c r="CG328" s="2228"/>
      <c r="CH328" s="2228"/>
      <c r="CI328" s="2228"/>
      <c r="CJ328" s="2228"/>
      <c r="CK328" s="2228"/>
      <c r="CL328" s="2228"/>
      <c r="CM328" s="2229"/>
      <c r="CN328" s="2229"/>
    </row>
    <row r="329" spans="2:92" x14ac:dyDescent="0.2">
      <c r="B329" s="2227"/>
      <c r="I329" s="2228"/>
      <c r="J329" s="2228"/>
      <c r="K329" s="2228"/>
      <c r="L329" s="2228"/>
      <c r="M329" s="2228"/>
      <c r="N329" s="2228"/>
      <c r="O329" s="2228"/>
      <c r="P329" s="2228"/>
      <c r="Q329" s="2228"/>
      <c r="R329" s="2228"/>
      <c r="S329" s="2228"/>
      <c r="T329" s="2228"/>
      <c r="U329" s="2228"/>
      <c r="V329" s="2228"/>
      <c r="W329" s="2228"/>
      <c r="X329" s="2228"/>
      <c r="Y329" s="2228"/>
      <c r="Z329" s="2228"/>
      <c r="AA329" s="2228"/>
      <c r="AB329" s="2229"/>
      <c r="AC329" s="2229"/>
      <c r="AD329" s="2229"/>
      <c r="AE329" s="2229"/>
      <c r="AF329" s="2228"/>
      <c r="AG329" s="2228"/>
      <c r="AH329" s="2228"/>
      <c r="AI329" s="2228"/>
      <c r="AJ329" s="2228"/>
      <c r="AK329" s="2228"/>
      <c r="AL329" s="2228"/>
      <c r="AM329" s="2228"/>
      <c r="AN329" s="2228"/>
      <c r="AO329" s="2228"/>
      <c r="AP329" s="2228"/>
      <c r="AQ329" s="2228"/>
      <c r="AR329" s="2228"/>
      <c r="AS329" s="2228"/>
      <c r="AT329" s="2228"/>
      <c r="AU329" s="2228"/>
      <c r="AV329" s="2228"/>
      <c r="AW329" s="2228"/>
      <c r="AX329" s="2230"/>
      <c r="AY329" s="2228"/>
      <c r="AZ329" s="2228"/>
      <c r="BA329" s="2228"/>
      <c r="BB329" s="2228"/>
      <c r="BC329" s="2228"/>
      <c r="BD329" s="2228"/>
      <c r="BE329" s="2228"/>
      <c r="BF329" s="2228"/>
      <c r="BG329" s="2228"/>
      <c r="BH329" s="2228"/>
      <c r="BI329" s="2228"/>
      <c r="BJ329" s="2228"/>
      <c r="BK329" s="2228"/>
      <c r="BL329" s="2228"/>
      <c r="BM329" s="2228"/>
      <c r="BN329" s="2228"/>
      <c r="BO329" s="2228"/>
      <c r="BP329" s="2228"/>
      <c r="BQ329" s="2228"/>
      <c r="BR329" s="2228"/>
      <c r="BS329" s="2229"/>
      <c r="BT329" s="2228"/>
      <c r="BU329" s="2228"/>
      <c r="BV329" s="2228"/>
      <c r="BW329" s="2228"/>
      <c r="BX329" s="2228"/>
      <c r="BY329" s="2228"/>
      <c r="BZ329" s="2228"/>
      <c r="CA329" s="2228"/>
      <c r="CB329" s="2228"/>
      <c r="CC329" s="2228"/>
      <c r="CD329" s="2228"/>
      <c r="CE329" s="2228"/>
      <c r="CF329" s="2228"/>
      <c r="CG329" s="2228"/>
      <c r="CH329" s="2228"/>
      <c r="CI329" s="2228"/>
      <c r="CJ329" s="2228"/>
      <c r="CK329" s="2228"/>
      <c r="CL329" s="2228"/>
      <c r="CM329" s="2229"/>
      <c r="CN329" s="2229"/>
    </row>
    <row r="330" spans="2:92" x14ac:dyDescent="0.2">
      <c r="B330" s="2227"/>
      <c r="I330" s="2228"/>
      <c r="J330" s="2228"/>
      <c r="K330" s="2228"/>
      <c r="L330" s="2228"/>
      <c r="M330" s="2228"/>
      <c r="N330" s="2228"/>
      <c r="O330" s="2228"/>
      <c r="P330" s="2228"/>
      <c r="Q330" s="2228"/>
      <c r="R330" s="2228"/>
      <c r="S330" s="2228"/>
      <c r="T330" s="2228"/>
      <c r="U330" s="2228"/>
      <c r="V330" s="2228"/>
      <c r="W330" s="2228"/>
      <c r="X330" s="2228"/>
      <c r="Y330" s="2228"/>
      <c r="Z330" s="2228"/>
      <c r="AA330" s="2228"/>
      <c r="AB330" s="2229"/>
      <c r="AC330" s="2229"/>
      <c r="AD330" s="2229"/>
      <c r="AE330" s="2229"/>
      <c r="AF330" s="2228"/>
      <c r="AG330" s="2228"/>
      <c r="AH330" s="2228"/>
      <c r="AI330" s="2228"/>
      <c r="AJ330" s="2228"/>
      <c r="AK330" s="2228"/>
      <c r="AL330" s="2228"/>
      <c r="AM330" s="2228"/>
      <c r="AN330" s="2228"/>
      <c r="AO330" s="2228"/>
      <c r="AP330" s="2228"/>
      <c r="AQ330" s="2228"/>
      <c r="AR330" s="2228"/>
      <c r="AS330" s="2228"/>
      <c r="AT330" s="2228"/>
      <c r="AU330" s="2228"/>
      <c r="AV330" s="2228"/>
      <c r="AW330" s="2228"/>
      <c r="AX330" s="2230"/>
      <c r="AY330" s="2228"/>
      <c r="AZ330" s="2228"/>
      <c r="BA330" s="2228"/>
      <c r="BB330" s="2228"/>
      <c r="BC330" s="2228"/>
      <c r="BD330" s="2228"/>
      <c r="BE330" s="2228"/>
      <c r="BF330" s="2228"/>
      <c r="BG330" s="2228"/>
      <c r="BH330" s="2228"/>
      <c r="BI330" s="2228"/>
      <c r="BJ330" s="2228"/>
      <c r="BK330" s="2228"/>
      <c r="BL330" s="2228"/>
      <c r="BM330" s="2228"/>
      <c r="BN330" s="2228"/>
      <c r="BO330" s="2228"/>
      <c r="BP330" s="2228"/>
      <c r="BQ330" s="2228"/>
      <c r="BR330" s="2228"/>
      <c r="BS330" s="2229"/>
      <c r="BT330" s="2228"/>
      <c r="BU330" s="2228"/>
      <c r="BV330" s="2228"/>
      <c r="BW330" s="2228"/>
      <c r="BX330" s="2228"/>
      <c r="BY330" s="2228"/>
      <c r="BZ330" s="2228"/>
      <c r="CA330" s="2228"/>
      <c r="CB330" s="2228"/>
      <c r="CC330" s="2228"/>
      <c r="CD330" s="2228"/>
      <c r="CE330" s="2228"/>
      <c r="CF330" s="2228"/>
      <c r="CG330" s="2228"/>
      <c r="CH330" s="2228"/>
      <c r="CI330" s="2228"/>
      <c r="CJ330" s="2228"/>
      <c r="CK330" s="2228"/>
      <c r="CL330" s="2228"/>
      <c r="CM330" s="2229"/>
      <c r="CN330" s="2229"/>
    </row>
    <row r="331" spans="2:92" x14ac:dyDescent="0.2">
      <c r="B331" s="2227"/>
      <c r="I331" s="2228"/>
      <c r="J331" s="2228"/>
      <c r="K331" s="2228"/>
      <c r="L331" s="2228"/>
      <c r="M331" s="2228"/>
      <c r="N331" s="2228"/>
      <c r="O331" s="2228"/>
      <c r="P331" s="2228"/>
      <c r="Q331" s="2228"/>
      <c r="R331" s="2228"/>
      <c r="S331" s="2228"/>
      <c r="T331" s="2228"/>
      <c r="U331" s="2228"/>
      <c r="V331" s="2228"/>
      <c r="W331" s="2228"/>
      <c r="X331" s="2228"/>
      <c r="Y331" s="2228"/>
      <c r="Z331" s="2228"/>
      <c r="AA331" s="2228"/>
      <c r="AB331" s="2229"/>
      <c r="AC331" s="2229"/>
      <c r="AD331" s="2229"/>
      <c r="AE331" s="2229"/>
      <c r="AF331" s="2228"/>
      <c r="AG331" s="2228"/>
      <c r="AH331" s="2228"/>
      <c r="AI331" s="2228"/>
      <c r="AJ331" s="2228"/>
      <c r="AK331" s="2228"/>
      <c r="AL331" s="2228"/>
      <c r="AM331" s="2228"/>
      <c r="AN331" s="2228"/>
      <c r="AO331" s="2228"/>
      <c r="AP331" s="2228"/>
      <c r="AQ331" s="2228"/>
      <c r="AR331" s="2228"/>
      <c r="AS331" s="2228"/>
      <c r="AT331" s="2228"/>
      <c r="AU331" s="2228"/>
      <c r="AV331" s="2228"/>
      <c r="AW331" s="2228"/>
      <c r="AX331" s="2230"/>
      <c r="AY331" s="2228"/>
      <c r="AZ331" s="2228"/>
      <c r="BA331" s="2228"/>
      <c r="BB331" s="2228"/>
      <c r="BC331" s="2228"/>
      <c r="BD331" s="2228"/>
      <c r="BE331" s="2228"/>
      <c r="BF331" s="2228"/>
      <c r="BG331" s="2228"/>
      <c r="BH331" s="2228"/>
      <c r="BI331" s="2228"/>
      <c r="BJ331" s="2228"/>
      <c r="BK331" s="2228"/>
      <c r="BL331" s="2228"/>
      <c r="BM331" s="2228"/>
      <c r="BN331" s="2228"/>
      <c r="BO331" s="2228"/>
      <c r="BP331" s="2228"/>
      <c r="BQ331" s="2228"/>
      <c r="BR331" s="2228"/>
      <c r="BS331" s="2229"/>
      <c r="BT331" s="2228"/>
      <c r="BU331" s="2228"/>
      <c r="BV331" s="2228"/>
      <c r="BW331" s="2228"/>
      <c r="BX331" s="2228"/>
      <c r="BY331" s="2228"/>
      <c r="BZ331" s="2228"/>
      <c r="CA331" s="2228"/>
      <c r="CB331" s="2228"/>
      <c r="CC331" s="2228"/>
      <c r="CD331" s="2228"/>
      <c r="CE331" s="2228"/>
      <c r="CF331" s="2228"/>
      <c r="CG331" s="2228"/>
      <c r="CH331" s="2228"/>
      <c r="CI331" s="2228"/>
      <c r="CJ331" s="2228"/>
      <c r="CK331" s="2228"/>
      <c r="CL331" s="2228"/>
      <c r="CM331" s="2229"/>
      <c r="CN331" s="2229"/>
    </row>
    <row r="332" spans="2:92" x14ac:dyDescent="0.2">
      <c r="B332" s="2227"/>
      <c r="I332" s="2228"/>
      <c r="J332" s="2228"/>
      <c r="K332" s="2228"/>
      <c r="L332" s="2228"/>
      <c r="M332" s="2228"/>
      <c r="N332" s="2228"/>
      <c r="O332" s="2228"/>
      <c r="P332" s="2228"/>
      <c r="Q332" s="2228"/>
      <c r="R332" s="2228"/>
      <c r="S332" s="2228"/>
      <c r="T332" s="2228"/>
      <c r="U332" s="2228"/>
      <c r="V332" s="2228"/>
      <c r="W332" s="2228"/>
      <c r="X332" s="2228"/>
      <c r="Y332" s="2228"/>
      <c r="Z332" s="2228"/>
      <c r="AA332" s="2228"/>
      <c r="AB332" s="2229"/>
      <c r="AC332" s="2229"/>
      <c r="AD332" s="2229"/>
      <c r="AE332" s="2229"/>
      <c r="AF332" s="2228"/>
      <c r="AG332" s="2228"/>
      <c r="AH332" s="2228"/>
      <c r="AI332" s="2228"/>
      <c r="AJ332" s="2228"/>
      <c r="AK332" s="2228"/>
      <c r="AL332" s="2228"/>
      <c r="AM332" s="2228"/>
      <c r="AN332" s="2228"/>
      <c r="AO332" s="2228"/>
      <c r="AP332" s="2228"/>
      <c r="AQ332" s="2228"/>
      <c r="AR332" s="2228"/>
      <c r="AS332" s="2228"/>
      <c r="AT332" s="2228"/>
      <c r="AU332" s="2228"/>
      <c r="AV332" s="2228"/>
      <c r="AW332" s="2228"/>
      <c r="AX332" s="2230"/>
      <c r="AY332" s="2228"/>
      <c r="AZ332" s="2228"/>
      <c r="BA332" s="2228"/>
      <c r="BB332" s="2228"/>
      <c r="BC332" s="2228"/>
      <c r="BD332" s="2228"/>
      <c r="BE332" s="2228"/>
      <c r="BF332" s="2228"/>
      <c r="BG332" s="2228"/>
      <c r="BH332" s="2228"/>
      <c r="BI332" s="2228"/>
      <c r="BJ332" s="2228"/>
      <c r="BK332" s="2228"/>
      <c r="BL332" s="2228"/>
      <c r="BM332" s="2228"/>
      <c r="BN332" s="2228"/>
      <c r="BO332" s="2228"/>
      <c r="BP332" s="2228"/>
      <c r="BQ332" s="2228"/>
      <c r="BR332" s="2228"/>
      <c r="BS332" s="2229"/>
      <c r="BT332" s="2228"/>
      <c r="BU332" s="2228"/>
      <c r="BV332" s="2228"/>
      <c r="BW332" s="2228"/>
      <c r="BX332" s="2228"/>
      <c r="BY332" s="2228"/>
      <c r="BZ332" s="2228"/>
      <c r="CA332" s="2228"/>
      <c r="CB332" s="2228"/>
      <c r="CC332" s="2228"/>
      <c r="CD332" s="2228"/>
      <c r="CE332" s="2228"/>
      <c r="CF332" s="2228"/>
      <c r="CG332" s="2228"/>
      <c r="CH332" s="2228"/>
      <c r="CI332" s="2228"/>
      <c r="CJ332" s="2228"/>
      <c r="CK332" s="2228"/>
      <c r="CL332" s="2228"/>
      <c r="CM332" s="2229"/>
      <c r="CN332" s="2229"/>
    </row>
    <row r="333" spans="2:92" x14ac:dyDescent="0.2">
      <c r="B333" s="2227"/>
      <c r="I333" s="2228"/>
      <c r="J333" s="2228"/>
      <c r="K333" s="2228"/>
      <c r="L333" s="2228"/>
      <c r="M333" s="2228"/>
      <c r="N333" s="2228"/>
      <c r="O333" s="2228"/>
      <c r="P333" s="2228"/>
      <c r="Q333" s="2228"/>
      <c r="R333" s="2228"/>
      <c r="S333" s="2228"/>
      <c r="T333" s="2228"/>
      <c r="U333" s="2228"/>
      <c r="V333" s="2228"/>
      <c r="W333" s="2228"/>
      <c r="X333" s="2228"/>
      <c r="Y333" s="2228"/>
      <c r="Z333" s="2228"/>
      <c r="AA333" s="2228"/>
      <c r="AB333" s="2229"/>
      <c r="AC333" s="2229"/>
      <c r="AD333" s="2229"/>
      <c r="AE333" s="2229"/>
      <c r="AF333" s="2228"/>
      <c r="AG333" s="2228"/>
      <c r="AH333" s="2228"/>
      <c r="AI333" s="2228"/>
      <c r="AJ333" s="2228"/>
      <c r="AK333" s="2228"/>
      <c r="AL333" s="2228"/>
      <c r="AM333" s="2228"/>
      <c r="AN333" s="2228"/>
      <c r="AO333" s="2228"/>
      <c r="AP333" s="2228"/>
      <c r="AQ333" s="2228"/>
      <c r="AR333" s="2228"/>
      <c r="AS333" s="2228"/>
      <c r="AT333" s="2228"/>
      <c r="AU333" s="2228"/>
      <c r="AV333" s="2228"/>
      <c r="AW333" s="2228"/>
      <c r="AX333" s="2230"/>
      <c r="AY333" s="2228"/>
      <c r="AZ333" s="2228"/>
      <c r="BA333" s="2228"/>
      <c r="BB333" s="2228"/>
      <c r="BC333" s="2228"/>
      <c r="BD333" s="2228"/>
      <c r="BE333" s="2228"/>
      <c r="BF333" s="2228"/>
      <c r="BG333" s="2228"/>
      <c r="BH333" s="2228"/>
      <c r="BI333" s="2228"/>
      <c r="BJ333" s="2228"/>
      <c r="BK333" s="2228"/>
      <c r="BL333" s="2228"/>
      <c r="BM333" s="2228"/>
      <c r="BN333" s="2228"/>
      <c r="BO333" s="2228"/>
      <c r="BP333" s="2228"/>
      <c r="BQ333" s="2228"/>
      <c r="BR333" s="2228"/>
      <c r="BS333" s="2229"/>
      <c r="BT333" s="2228"/>
      <c r="BU333" s="2228"/>
      <c r="BV333" s="2228"/>
      <c r="BW333" s="2228"/>
      <c r="BX333" s="2228"/>
      <c r="BY333" s="2228"/>
      <c r="BZ333" s="2228"/>
      <c r="CA333" s="2228"/>
      <c r="CB333" s="2228"/>
      <c r="CC333" s="2228"/>
      <c r="CD333" s="2228"/>
      <c r="CE333" s="2228"/>
      <c r="CF333" s="2228"/>
      <c r="CG333" s="2228"/>
      <c r="CH333" s="2228"/>
      <c r="CI333" s="2228"/>
      <c r="CJ333" s="2228"/>
      <c r="CK333" s="2228"/>
      <c r="CL333" s="2228"/>
      <c r="CM333" s="2229"/>
      <c r="CN333" s="2229"/>
    </row>
    <row r="334" spans="2:92" x14ac:dyDescent="0.2">
      <c r="B334" s="2227"/>
      <c r="I334" s="2228"/>
      <c r="J334" s="2228"/>
      <c r="K334" s="2228"/>
      <c r="L334" s="2228"/>
      <c r="M334" s="2228"/>
      <c r="N334" s="2228"/>
      <c r="O334" s="2228"/>
      <c r="P334" s="2228"/>
      <c r="Q334" s="2228"/>
      <c r="R334" s="2228"/>
      <c r="S334" s="2228"/>
      <c r="T334" s="2228"/>
      <c r="U334" s="2228"/>
      <c r="V334" s="2228"/>
      <c r="W334" s="2228"/>
      <c r="X334" s="2228"/>
      <c r="Y334" s="2228"/>
      <c r="Z334" s="2228"/>
      <c r="AA334" s="2228"/>
      <c r="AB334" s="2229"/>
      <c r="AC334" s="2229"/>
      <c r="AD334" s="2229"/>
      <c r="AE334" s="2229"/>
      <c r="AF334" s="2228"/>
      <c r="AG334" s="2228"/>
      <c r="AH334" s="2228"/>
      <c r="AI334" s="2228"/>
      <c r="AJ334" s="2228"/>
      <c r="AK334" s="2228"/>
      <c r="AL334" s="2228"/>
      <c r="AM334" s="2228"/>
      <c r="AN334" s="2228"/>
      <c r="AO334" s="2228"/>
      <c r="AP334" s="2228"/>
      <c r="AQ334" s="2228"/>
      <c r="AR334" s="2228"/>
      <c r="AS334" s="2228"/>
      <c r="AT334" s="2228"/>
      <c r="AU334" s="2228"/>
      <c r="AV334" s="2228"/>
      <c r="AW334" s="2228"/>
      <c r="AX334" s="2230"/>
      <c r="AY334" s="2228"/>
      <c r="AZ334" s="2228"/>
      <c r="BA334" s="2228"/>
      <c r="BB334" s="2228"/>
      <c r="BC334" s="2228"/>
      <c r="BD334" s="2228"/>
      <c r="BE334" s="2228"/>
      <c r="BF334" s="2228"/>
      <c r="BG334" s="2228"/>
      <c r="BH334" s="2228"/>
      <c r="BI334" s="2228"/>
      <c r="BJ334" s="2228"/>
      <c r="BK334" s="2228"/>
      <c r="BL334" s="2228"/>
      <c r="BM334" s="2228"/>
      <c r="BN334" s="2228"/>
      <c r="BO334" s="2228"/>
      <c r="BP334" s="2228"/>
      <c r="BQ334" s="2228"/>
      <c r="BR334" s="2228"/>
      <c r="BS334" s="2229"/>
      <c r="BT334" s="2228"/>
      <c r="BU334" s="2228"/>
      <c r="BV334" s="2228"/>
      <c r="BW334" s="2228"/>
      <c r="BX334" s="2228"/>
      <c r="BY334" s="2228"/>
      <c r="BZ334" s="2228"/>
      <c r="CA334" s="2228"/>
      <c r="CB334" s="2228"/>
      <c r="CC334" s="2228"/>
      <c r="CD334" s="2228"/>
      <c r="CE334" s="2228"/>
      <c r="CF334" s="2228"/>
      <c r="CG334" s="2228"/>
      <c r="CH334" s="2228"/>
      <c r="CI334" s="2228"/>
      <c r="CJ334" s="2228"/>
      <c r="CK334" s="2228"/>
      <c r="CL334" s="2228"/>
      <c r="CM334" s="2229"/>
      <c r="CN334" s="2229"/>
    </row>
    <row r="335" spans="2:92" x14ac:dyDescent="0.2">
      <c r="B335" s="2227"/>
      <c r="I335" s="2228"/>
      <c r="J335" s="2228"/>
      <c r="K335" s="2228"/>
      <c r="L335" s="2228"/>
      <c r="M335" s="2228"/>
      <c r="N335" s="2228"/>
      <c r="O335" s="2228"/>
      <c r="P335" s="2228"/>
      <c r="Q335" s="2228"/>
      <c r="R335" s="2228"/>
      <c r="S335" s="2228"/>
      <c r="T335" s="2228"/>
      <c r="U335" s="2228"/>
      <c r="V335" s="2228"/>
      <c r="W335" s="2228"/>
      <c r="X335" s="2228"/>
      <c r="Y335" s="2228"/>
      <c r="Z335" s="2228"/>
      <c r="AA335" s="2228"/>
      <c r="AB335" s="2229"/>
      <c r="AC335" s="2229"/>
      <c r="AD335" s="2229"/>
      <c r="AE335" s="2229"/>
      <c r="AF335" s="2228"/>
      <c r="AG335" s="2228"/>
      <c r="AH335" s="2228"/>
      <c r="AI335" s="2228"/>
      <c r="AJ335" s="2228"/>
      <c r="AK335" s="2228"/>
      <c r="AL335" s="2228"/>
      <c r="AM335" s="2228"/>
      <c r="AN335" s="2228"/>
      <c r="AO335" s="2228"/>
      <c r="AP335" s="2228"/>
      <c r="AQ335" s="2228"/>
      <c r="AR335" s="2228"/>
      <c r="AS335" s="2228"/>
      <c r="AT335" s="2228"/>
      <c r="AU335" s="2228"/>
      <c r="AV335" s="2228"/>
      <c r="AW335" s="2228"/>
      <c r="AX335" s="2230"/>
      <c r="AY335" s="2228"/>
      <c r="AZ335" s="2228"/>
      <c r="BA335" s="2228"/>
      <c r="BB335" s="2228"/>
      <c r="BC335" s="2228"/>
      <c r="BD335" s="2228"/>
      <c r="BE335" s="2228"/>
      <c r="BF335" s="2228"/>
      <c r="BG335" s="2228"/>
      <c r="BH335" s="2228"/>
      <c r="BI335" s="2228"/>
      <c r="BJ335" s="2228"/>
      <c r="BK335" s="2228"/>
      <c r="BL335" s="2228"/>
      <c r="BM335" s="2228"/>
      <c r="BN335" s="2228"/>
      <c r="BO335" s="2228"/>
      <c r="BP335" s="2228"/>
      <c r="BQ335" s="2228"/>
      <c r="BR335" s="2228"/>
      <c r="BS335" s="2229"/>
      <c r="BT335" s="2228"/>
      <c r="BU335" s="2228"/>
      <c r="BV335" s="2228"/>
      <c r="BW335" s="2228"/>
      <c r="BX335" s="2228"/>
      <c r="BY335" s="2228"/>
      <c r="BZ335" s="2228"/>
      <c r="CA335" s="2228"/>
      <c r="CB335" s="2228"/>
      <c r="CC335" s="2228"/>
      <c r="CD335" s="2228"/>
      <c r="CE335" s="2228"/>
      <c r="CF335" s="2228"/>
      <c r="CG335" s="2228"/>
      <c r="CH335" s="2228"/>
      <c r="CI335" s="2228"/>
      <c r="CJ335" s="2228"/>
      <c r="CK335" s="2228"/>
      <c r="CL335" s="2228"/>
      <c r="CM335" s="2229"/>
      <c r="CN335" s="2229"/>
    </row>
    <row r="336" spans="2:92" x14ac:dyDescent="0.2">
      <c r="B336" s="2227"/>
      <c r="I336" s="2228"/>
      <c r="J336" s="2228"/>
      <c r="K336" s="2228"/>
      <c r="L336" s="2228"/>
      <c r="M336" s="2228"/>
      <c r="N336" s="2228"/>
      <c r="O336" s="2228"/>
      <c r="P336" s="2228"/>
      <c r="Q336" s="2228"/>
      <c r="R336" s="2228"/>
      <c r="S336" s="2228"/>
      <c r="T336" s="2228"/>
      <c r="U336" s="2228"/>
      <c r="V336" s="2228"/>
      <c r="W336" s="2228"/>
      <c r="X336" s="2228"/>
      <c r="Y336" s="2228"/>
      <c r="Z336" s="2228"/>
      <c r="AA336" s="2228"/>
      <c r="AB336" s="2229"/>
      <c r="AC336" s="2229"/>
      <c r="AD336" s="2229"/>
      <c r="AE336" s="2229"/>
      <c r="AF336" s="2228"/>
      <c r="AG336" s="2228"/>
      <c r="AH336" s="2228"/>
      <c r="AI336" s="2228"/>
      <c r="AJ336" s="2228"/>
      <c r="AK336" s="2228"/>
      <c r="AL336" s="2228"/>
      <c r="AM336" s="2228"/>
      <c r="AN336" s="2228"/>
      <c r="AO336" s="2228"/>
      <c r="AP336" s="2228"/>
      <c r="AQ336" s="2228"/>
      <c r="AR336" s="2228"/>
      <c r="AS336" s="2228"/>
      <c r="AT336" s="2228"/>
      <c r="AU336" s="2228"/>
      <c r="AV336" s="2228"/>
      <c r="AW336" s="2228"/>
      <c r="AX336" s="2230"/>
      <c r="AY336" s="2228"/>
      <c r="AZ336" s="2228"/>
      <c r="BA336" s="2228"/>
      <c r="BB336" s="2228"/>
      <c r="BC336" s="2228"/>
      <c r="BD336" s="2228"/>
      <c r="BE336" s="2228"/>
      <c r="BF336" s="2228"/>
      <c r="BG336" s="2228"/>
      <c r="BH336" s="2228"/>
      <c r="BI336" s="2228"/>
      <c r="BJ336" s="2228"/>
      <c r="BK336" s="2228"/>
      <c r="BL336" s="2228"/>
      <c r="BM336" s="2228"/>
      <c r="BN336" s="2228"/>
      <c r="BO336" s="2228"/>
      <c r="BP336" s="2228"/>
      <c r="BQ336" s="2228"/>
      <c r="BR336" s="2228"/>
      <c r="BS336" s="2229"/>
      <c r="BT336" s="2228"/>
      <c r="BU336" s="2228"/>
      <c r="BV336" s="2228"/>
      <c r="BW336" s="2228"/>
      <c r="BX336" s="2228"/>
      <c r="BY336" s="2228"/>
      <c r="BZ336" s="2228"/>
      <c r="CA336" s="2228"/>
      <c r="CB336" s="2228"/>
      <c r="CC336" s="2228"/>
      <c r="CD336" s="2228"/>
      <c r="CE336" s="2228"/>
      <c r="CF336" s="2228"/>
      <c r="CG336" s="2228"/>
      <c r="CH336" s="2228"/>
      <c r="CI336" s="2228"/>
      <c r="CJ336" s="2228"/>
      <c r="CK336" s="2228"/>
      <c r="CL336" s="2228"/>
      <c r="CM336" s="2229"/>
      <c r="CN336" s="2229"/>
    </row>
    <row r="337" spans="2:92" x14ac:dyDescent="0.2">
      <c r="B337" s="2227"/>
      <c r="I337" s="2228"/>
      <c r="J337" s="2228"/>
      <c r="K337" s="2228"/>
      <c r="L337" s="2228"/>
      <c r="M337" s="2228"/>
      <c r="N337" s="2228"/>
      <c r="O337" s="2228"/>
      <c r="P337" s="2228"/>
      <c r="Q337" s="2228"/>
      <c r="R337" s="2228"/>
      <c r="S337" s="2228"/>
      <c r="T337" s="2228"/>
      <c r="U337" s="2228"/>
      <c r="V337" s="2228"/>
      <c r="W337" s="2228"/>
      <c r="X337" s="2228"/>
      <c r="Y337" s="2228"/>
      <c r="Z337" s="2228"/>
      <c r="AA337" s="2228"/>
      <c r="AB337" s="2229"/>
      <c r="AC337" s="2229"/>
      <c r="AD337" s="2229"/>
      <c r="AE337" s="2229"/>
      <c r="AF337" s="2228"/>
      <c r="AG337" s="2228"/>
      <c r="AH337" s="2228"/>
      <c r="AI337" s="2228"/>
      <c r="AJ337" s="2228"/>
      <c r="AK337" s="2228"/>
      <c r="AL337" s="2228"/>
      <c r="AM337" s="2228"/>
      <c r="AN337" s="2228"/>
      <c r="AO337" s="2228"/>
      <c r="AP337" s="2228"/>
      <c r="AQ337" s="2228"/>
      <c r="AR337" s="2228"/>
      <c r="AS337" s="2228"/>
      <c r="AT337" s="2228"/>
      <c r="AU337" s="2228"/>
      <c r="AV337" s="2228"/>
      <c r="AW337" s="2228"/>
      <c r="AX337" s="2230"/>
      <c r="AY337" s="2228"/>
      <c r="AZ337" s="2228"/>
      <c r="BA337" s="2228"/>
      <c r="BB337" s="2228"/>
      <c r="BC337" s="2228"/>
      <c r="BD337" s="2228"/>
      <c r="BE337" s="2228"/>
      <c r="BF337" s="2228"/>
      <c r="BG337" s="2228"/>
      <c r="BH337" s="2228"/>
      <c r="BI337" s="2228"/>
      <c r="BJ337" s="2228"/>
      <c r="BK337" s="2228"/>
      <c r="BL337" s="2228"/>
      <c r="BM337" s="2228"/>
      <c r="BN337" s="2228"/>
      <c r="BO337" s="2228"/>
      <c r="BP337" s="2228"/>
      <c r="BQ337" s="2228"/>
      <c r="BR337" s="2228"/>
      <c r="BS337" s="2229"/>
      <c r="BT337" s="2228"/>
      <c r="BU337" s="2228"/>
      <c r="BV337" s="2228"/>
      <c r="BW337" s="2228"/>
      <c r="BX337" s="2228"/>
      <c r="BY337" s="2228"/>
      <c r="BZ337" s="2228"/>
      <c r="CA337" s="2228"/>
      <c r="CB337" s="2228"/>
      <c r="CC337" s="2228"/>
      <c r="CD337" s="2228"/>
      <c r="CE337" s="2228"/>
      <c r="CF337" s="2228"/>
      <c r="CG337" s="2228"/>
      <c r="CH337" s="2228"/>
      <c r="CI337" s="2228"/>
      <c r="CJ337" s="2228"/>
      <c r="CK337" s="2228"/>
      <c r="CL337" s="2228"/>
      <c r="CM337" s="2229"/>
      <c r="CN337" s="2229"/>
    </row>
    <row r="338" spans="2:92" x14ac:dyDescent="0.2">
      <c r="B338" s="2227"/>
      <c r="I338" s="2228"/>
      <c r="J338" s="2228"/>
      <c r="K338" s="2228"/>
      <c r="L338" s="2228"/>
      <c r="M338" s="2228"/>
      <c r="N338" s="2228"/>
      <c r="O338" s="2228"/>
      <c r="P338" s="2228"/>
      <c r="Q338" s="2228"/>
      <c r="R338" s="2228"/>
      <c r="S338" s="2228"/>
      <c r="T338" s="2228"/>
      <c r="U338" s="2228"/>
      <c r="V338" s="2228"/>
      <c r="W338" s="2228"/>
      <c r="X338" s="2228"/>
      <c r="Y338" s="2228"/>
      <c r="Z338" s="2228"/>
      <c r="AA338" s="2228"/>
      <c r="AB338" s="2229"/>
      <c r="AC338" s="2229"/>
      <c r="AD338" s="2229"/>
      <c r="AE338" s="2229"/>
      <c r="AF338" s="2228"/>
      <c r="AG338" s="2228"/>
      <c r="AH338" s="2228"/>
      <c r="AI338" s="2228"/>
      <c r="AJ338" s="2228"/>
      <c r="AK338" s="2228"/>
      <c r="AL338" s="2228"/>
      <c r="AM338" s="2228"/>
      <c r="AN338" s="2228"/>
      <c r="AO338" s="2228"/>
      <c r="AP338" s="2228"/>
      <c r="AQ338" s="2228"/>
      <c r="AR338" s="2228"/>
      <c r="AS338" s="2228"/>
      <c r="AT338" s="2228"/>
      <c r="AU338" s="2228"/>
      <c r="AV338" s="2228"/>
      <c r="AW338" s="2228"/>
      <c r="AX338" s="2230"/>
      <c r="AY338" s="2228"/>
      <c r="AZ338" s="2228"/>
      <c r="BA338" s="2228"/>
      <c r="BB338" s="2228"/>
      <c r="BC338" s="2228"/>
      <c r="BD338" s="2228"/>
      <c r="BE338" s="2228"/>
      <c r="BF338" s="2228"/>
      <c r="BG338" s="2228"/>
      <c r="BH338" s="2228"/>
      <c r="BI338" s="2228"/>
      <c r="BJ338" s="2228"/>
      <c r="BK338" s="2228"/>
      <c r="BL338" s="2228"/>
      <c r="BM338" s="2228"/>
      <c r="BN338" s="2228"/>
      <c r="BO338" s="2228"/>
      <c r="BP338" s="2228"/>
      <c r="BQ338" s="2228"/>
      <c r="BR338" s="2228"/>
      <c r="BS338" s="2229"/>
      <c r="BT338" s="2228"/>
      <c r="BU338" s="2228"/>
      <c r="BV338" s="2228"/>
      <c r="BW338" s="2228"/>
      <c r="BX338" s="2228"/>
      <c r="BY338" s="2228"/>
      <c r="BZ338" s="2228"/>
      <c r="CA338" s="2228"/>
      <c r="CB338" s="2228"/>
      <c r="CC338" s="2228"/>
      <c r="CD338" s="2228"/>
      <c r="CE338" s="2228"/>
      <c r="CF338" s="2228"/>
      <c r="CG338" s="2228"/>
      <c r="CH338" s="2228"/>
      <c r="CI338" s="2228"/>
      <c r="CJ338" s="2228"/>
      <c r="CK338" s="2228"/>
      <c r="CL338" s="2228"/>
      <c r="CM338" s="2229"/>
      <c r="CN338" s="2229"/>
    </row>
    <row r="339" spans="2:92" x14ac:dyDescent="0.2">
      <c r="B339" s="2227"/>
      <c r="I339" s="2228"/>
      <c r="J339" s="2228"/>
      <c r="K339" s="2228"/>
      <c r="L339" s="2228"/>
      <c r="M339" s="2228"/>
      <c r="N339" s="2228"/>
      <c r="O339" s="2228"/>
      <c r="P339" s="2228"/>
      <c r="Q339" s="2228"/>
      <c r="R339" s="2228"/>
      <c r="S339" s="2228"/>
      <c r="T339" s="2228"/>
      <c r="U339" s="2228"/>
      <c r="V339" s="2228"/>
      <c r="W339" s="2228"/>
      <c r="X339" s="2228"/>
      <c r="Y339" s="2228"/>
      <c r="Z339" s="2228"/>
      <c r="AA339" s="2228"/>
      <c r="AB339" s="2229"/>
      <c r="AC339" s="2229"/>
      <c r="AD339" s="2229"/>
      <c r="AE339" s="2229"/>
      <c r="AF339" s="2228"/>
      <c r="AG339" s="2228"/>
      <c r="AH339" s="2228"/>
      <c r="AI339" s="2228"/>
      <c r="AJ339" s="2228"/>
      <c r="AK339" s="2228"/>
      <c r="AL339" s="2228"/>
      <c r="AM339" s="2228"/>
      <c r="AN339" s="2228"/>
      <c r="AO339" s="2228"/>
      <c r="AP339" s="2228"/>
      <c r="AQ339" s="2228"/>
      <c r="AR339" s="2228"/>
      <c r="AS339" s="2228"/>
      <c r="AT339" s="2228"/>
      <c r="AU339" s="2228"/>
      <c r="AV339" s="2228"/>
      <c r="AW339" s="2228"/>
      <c r="AX339" s="2230"/>
      <c r="AY339" s="2228"/>
      <c r="AZ339" s="2228"/>
      <c r="BA339" s="2228"/>
      <c r="BB339" s="2228"/>
      <c r="BC339" s="2228"/>
      <c r="BD339" s="2228"/>
      <c r="BE339" s="2228"/>
      <c r="BF339" s="2228"/>
      <c r="BG339" s="2228"/>
      <c r="BH339" s="2228"/>
      <c r="BI339" s="2228"/>
      <c r="BJ339" s="2228"/>
      <c r="BK339" s="2228"/>
      <c r="BL339" s="2228"/>
      <c r="BM339" s="2228"/>
      <c r="BN339" s="2228"/>
      <c r="BO339" s="2228"/>
      <c r="BP339" s="2228"/>
      <c r="BQ339" s="2228"/>
      <c r="BR339" s="2228"/>
      <c r="BS339" s="2229"/>
      <c r="BT339" s="2228"/>
      <c r="BU339" s="2228"/>
      <c r="BV339" s="2228"/>
      <c r="BW339" s="2228"/>
      <c r="BX339" s="2228"/>
      <c r="BY339" s="2228"/>
      <c r="BZ339" s="2228"/>
      <c r="CA339" s="2228"/>
      <c r="CB339" s="2228"/>
      <c r="CC339" s="2228"/>
      <c r="CD339" s="2228"/>
      <c r="CE339" s="2228"/>
      <c r="CF339" s="2228"/>
      <c r="CG339" s="2228"/>
      <c r="CH339" s="2228"/>
      <c r="CI339" s="2228"/>
      <c r="CJ339" s="2228"/>
      <c r="CK339" s="2228"/>
      <c r="CL339" s="2228"/>
      <c r="CM339" s="2229"/>
      <c r="CN339" s="2229"/>
    </row>
    <row r="340" spans="2:92" x14ac:dyDescent="0.2">
      <c r="B340" s="2227"/>
      <c r="I340" s="2228"/>
      <c r="J340" s="2228"/>
      <c r="K340" s="2228"/>
      <c r="L340" s="2228"/>
      <c r="M340" s="2228"/>
      <c r="N340" s="2228"/>
      <c r="O340" s="2228"/>
      <c r="P340" s="2228"/>
      <c r="Q340" s="2228"/>
      <c r="R340" s="2228"/>
      <c r="S340" s="2228"/>
      <c r="T340" s="2228"/>
      <c r="U340" s="2228"/>
      <c r="V340" s="2228"/>
      <c r="W340" s="2228"/>
      <c r="X340" s="2228"/>
      <c r="Y340" s="2228"/>
      <c r="Z340" s="2228"/>
      <c r="AA340" s="2228"/>
      <c r="AB340" s="2229"/>
      <c r="AC340" s="2229"/>
      <c r="AD340" s="2229"/>
      <c r="AE340" s="2229"/>
      <c r="AF340" s="2228"/>
      <c r="AG340" s="2228"/>
      <c r="AH340" s="2228"/>
      <c r="AI340" s="2228"/>
      <c r="AJ340" s="2228"/>
      <c r="AK340" s="2228"/>
      <c r="AL340" s="2228"/>
      <c r="AM340" s="2228"/>
      <c r="AN340" s="2228"/>
      <c r="AO340" s="2228"/>
      <c r="AP340" s="2228"/>
      <c r="AQ340" s="2228"/>
      <c r="AR340" s="2228"/>
      <c r="AS340" s="2228"/>
      <c r="AT340" s="2228"/>
      <c r="AU340" s="2228"/>
      <c r="AV340" s="2228"/>
      <c r="AW340" s="2228"/>
      <c r="AX340" s="2230"/>
      <c r="AY340" s="2228"/>
      <c r="AZ340" s="2228"/>
      <c r="BA340" s="2228"/>
      <c r="BB340" s="2228"/>
      <c r="BC340" s="2228"/>
      <c r="BD340" s="2228"/>
      <c r="BE340" s="2228"/>
      <c r="BF340" s="2228"/>
      <c r="BG340" s="2228"/>
      <c r="BH340" s="2228"/>
      <c r="BI340" s="2228"/>
      <c r="BJ340" s="2228"/>
      <c r="BK340" s="2228"/>
      <c r="BL340" s="2228"/>
      <c r="BM340" s="2228"/>
      <c r="BN340" s="2228"/>
      <c r="BO340" s="2228"/>
      <c r="BP340" s="2228"/>
      <c r="BQ340" s="2228"/>
      <c r="BR340" s="2228"/>
      <c r="BS340" s="2229"/>
      <c r="BT340" s="2228"/>
      <c r="BU340" s="2228"/>
      <c r="BV340" s="2228"/>
      <c r="BW340" s="2228"/>
      <c r="BX340" s="2228"/>
      <c r="BY340" s="2228"/>
      <c r="BZ340" s="2228"/>
      <c r="CA340" s="2228"/>
      <c r="CB340" s="2228"/>
      <c r="CC340" s="2228"/>
      <c r="CD340" s="2228"/>
      <c r="CE340" s="2228"/>
      <c r="CF340" s="2228"/>
      <c r="CG340" s="2228"/>
      <c r="CH340" s="2228"/>
      <c r="CI340" s="2228"/>
      <c r="CJ340" s="2228"/>
      <c r="CK340" s="2228"/>
      <c r="CL340" s="2228"/>
      <c r="CM340" s="2229"/>
      <c r="CN340" s="2229"/>
    </row>
    <row r="341" spans="2:92" x14ac:dyDescent="0.2">
      <c r="B341" s="2227"/>
      <c r="I341" s="2228"/>
      <c r="J341" s="2228"/>
      <c r="K341" s="2228"/>
      <c r="L341" s="2228"/>
      <c r="M341" s="2228"/>
      <c r="N341" s="2228"/>
      <c r="O341" s="2228"/>
      <c r="P341" s="2228"/>
      <c r="Q341" s="2228"/>
      <c r="R341" s="2228"/>
      <c r="S341" s="2228"/>
      <c r="T341" s="2228"/>
      <c r="U341" s="2228"/>
      <c r="V341" s="2228"/>
      <c r="W341" s="2228"/>
      <c r="X341" s="2228"/>
      <c r="Y341" s="2228"/>
      <c r="Z341" s="2228"/>
      <c r="AA341" s="2228"/>
      <c r="AB341" s="2229"/>
      <c r="AC341" s="2229"/>
      <c r="AD341" s="2229"/>
      <c r="AE341" s="2229"/>
      <c r="AF341" s="2228"/>
      <c r="AG341" s="2228"/>
      <c r="AH341" s="2228"/>
      <c r="AI341" s="2228"/>
      <c r="AJ341" s="2228"/>
      <c r="AK341" s="2228"/>
      <c r="AL341" s="2228"/>
      <c r="AM341" s="2228"/>
      <c r="AN341" s="2228"/>
      <c r="AO341" s="2228"/>
      <c r="AP341" s="2228"/>
      <c r="AQ341" s="2228"/>
      <c r="AR341" s="2228"/>
      <c r="AS341" s="2228"/>
      <c r="AT341" s="2228"/>
      <c r="AU341" s="2228"/>
      <c r="AV341" s="2228"/>
      <c r="AW341" s="2228"/>
      <c r="AX341" s="2230"/>
      <c r="AY341" s="2228"/>
      <c r="AZ341" s="2228"/>
      <c r="BA341" s="2228"/>
      <c r="BB341" s="2228"/>
      <c r="BC341" s="2228"/>
      <c r="BD341" s="2228"/>
      <c r="BE341" s="2228"/>
      <c r="BF341" s="2228"/>
      <c r="BG341" s="2228"/>
      <c r="BH341" s="2228"/>
      <c r="BI341" s="2228"/>
      <c r="BJ341" s="2228"/>
      <c r="BK341" s="2228"/>
      <c r="BL341" s="2228"/>
      <c r="BM341" s="2228"/>
      <c r="BN341" s="2228"/>
      <c r="BO341" s="2228"/>
      <c r="BP341" s="2228"/>
      <c r="BQ341" s="2228"/>
      <c r="BR341" s="2228"/>
      <c r="BS341" s="2229"/>
      <c r="BT341" s="2228"/>
      <c r="BU341" s="2228"/>
      <c r="BV341" s="2228"/>
      <c r="BW341" s="2228"/>
      <c r="BX341" s="2228"/>
      <c r="BY341" s="2228"/>
      <c r="BZ341" s="2228"/>
      <c r="CA341" s="2228"/>
      <c r="CB341" s="2228"/>
      <c r="CC341" s="2228"/>
      <c r="CD341" s="2228"/>
      <c r="CE341" s="2228"/>
      <c r="CF341" s="2228"/>
      <c r="CG341" s="2228"/>
      <c r="CH341" s="2228"/>
      <c r="CI341" s="2228"/>
      <c r="CJ341" s="2228"/>
      <c r="CK341" s="2228"/>
      <c r="CL341" s="2228"/>
      <c r="CM341" s="2229"/>
      <c r="CN341" s="2229"/>
    </row>
    <row r="342" spans="2:92" x14ac:dyDescent="0.2">
      <c r="B342" s="2227"/>
      <c r="I342" s="2228"/>
      <c r="J342" s="2228"/>
      <c r="K342" s="2228"/>
      <c r="L342" s="2228"/>
      <c r="M342" s="2228"/>
      <c r="N342" s="2228"/>
      <c r="O342" s="2228"/>
      <c r="P342" s="2228"/>
      <c r="Q342" s="2228"/>
      <c r="R342" s="2228"/>
      <c r="S342" s="2228"/>
      <c r="T342" s="2228"/>
      <c r="U342" s="2228"/>
      <c r="V342" s="2228"/>
      <c r="W342" s="2228"/>
      <c r="X342" s="2228"/>
      <c r="Y342" s="2228"/>
      <c r="Z342" s="2228"/>
      <c r="AA342" s="2228"/>
      <c r="AB342" s="2229"/>
      <c r="AC342" s="2229"/>
      <c r="AD342" s="2229"/>
      <c r="AE342" s="2229"/>
      <c r="AF342" s="2228"/>
      <c r="AG342" s="2228"/>
      <c r="AH342" s="2228"/>
      <c r="AI342" s="2228"/>
      <c r="AJ342" s="2228"/>
      <c r="AK342" s="2228"/>
      <c r="AL342" s="2228"/>
      <c r="AM342" s="2228"/>
      <c r="AN342" s="2228"/>
      <c r="AO342" s="2228"/>
      <c r="AP342" s="2228"/>
      <c r="AQ342" s="2228"/>
      <c r="AR342" s="2228"/>
      <c r="AS342" s="2228"/>
      <c r="AT342" s="2228"/>
      <c r="AU342" s="2228"/>
      <c r="AV342" s="2228"/>
      <c r="AW342" s="2228"/>
      <c r="AX342" s="2230"/>
      <c r="AY342" s="2228"/>
      <c r="AZ342" s="2228"/>
      <c r="BA342" s="2228"/>
      <c r="BB342" s="2228"/>
      <c r="BC342" s="2228"/>
      <c r="BD342" s="2228"/>
      <c r="BE342" s="2228"/>
      <c r="BF342" s="2228"/>
      <c r="BG342" s="2228"/>
      <c r="BH342" s="2228"/>
      <c r="BI342" s="2228"/>
      <c r="BJ342" s="2228"/>
      <c r="BK342" s="2228"/>
      <c r="BL342" s="2228"/>
      <c r="BM342" s="2228"/>
      <c r="BN342" s="2228"/>
      <c r="BO342" s="2228"/>
      <c r="BP342" s="2228"/>
      <c r="BQ342" s="2228"/>
      <c r="BR342" s="2228"/>
      <c r="BS342" s="2229"/>
      <c r="BT342" s="2228"/>
      <c r="BU342" s="2228"/>
      <c r="BV342" s="2228"/>
      <c r="BW342" s="2228"/>
      <c r="BX342" s="2228"/>
      <c r="BY342" s="2228"/>
      <c r="BZ342" s="2228"/>
      <c r="CA342" s="2228"/>
      <c r="CB342" s="2228"/>
      <c r="CC342" s="2228"/>
      <c r="CD342" s="2228"/>
      <c r="CE342" s="2228"/>
      <c r="CF342" s="2228"/>
      <c r="CG342" s="2228"/>
      <c r="CH342" s="2228"/>
      <c r="CI342" s="2228"/>
      <c r="CJ342" s="2228"/>
      <c r="CK342" s="2228"/>
      <c r="CL342" s="2228"/>
      <c r="CM342" s="2229"/>
      <c r="CN342" s="2229"/>
    </row>
    <row r="343" spans="2:92" x14ac:dyDescent="0.2">
      <c r="B343" s="2227"/>
      <c r="I343" s="2228"/>
      <c r="J343" s="2228"/>
      <c r="K343" s="2228"/>
      <c r="L343" s="2228"/>
      <c r="M343" s="2228"/>
      <c r="N343" s="2228"/>
      <c r="O343" s="2228"/>
      <c r="P343" s="2228"/>
      <c r="Q343" s="2228"/>
      <c r="R343" s="2228"/>
      <c r="S343" s="2228"/>
      <c r="T343" s="2228"/>
      <c r="U343" s="2228"/>
      <c r="V343" s="2228"/>
      <c r="W343" s="2228"/>
      <c r="X343" s="2228"/>
      <c r="Y343" s="2228"/>
      <c r="Z343" s="2228"/>
      <c r="AA343" s="2228"/>
      <c r="AB343" s="2229"/>
      <c r="AC343" s="2229"/>
      <c r="AD343" s="2229"/>
      <c r="AE343" s="2229"/>
      <c r="AF343" s="2228"/>
      <c r="AG343" s="2228"/>
      <c r="AH343" s="2228"/>
      <c r="AI343" s="2228"/>
      <c r="AJ343" s="2228"/>
      <c r="AK343" s="2228"/>
      <c r="AL343" s="2228"/>
      <c r="AM343" s="2228"/>
      <c r="AN343" s="2228"/>
      <c r="AO343" s="2228"/>
      <c r="AP343" s="2228"/>
      <c r="AQ343" s="2228"/>
      <c r="AR343" s="2228"/>
      <c r="AS343" s="2228"/>
      <c r="AT343" s="2228"/>
      <c r="AU343" s="2228"/>
      <c r="AV343" s="2228"/>
      <c r="AW343" s="2228"/>
      <c r="AX343" s="2230"/>
      <c r="AY343" s="2228"/>
      <c r="AZ343" s="2228"/>
      <c r="BA343" s="2228"/>
      <c r="BB343" s="2228"/>
      <c r="BC343" s="2228"/>
      <c r="BD343" s="2228"/>
      <c r="BE343" s="2228"/>
      <c r="BF343" s="2228"/>
      <c r="BG343" s="2228"/>
      <c r="BH343" s="2228"/>
      <c r="BI343" s="2228"/>
      <c r="BJ343" s="2228"/>
      <c r="BK343" s="2228"/>
      <c r="BL343" s="2228"/>
      <c r="BM343" s="2228"/>
      <c r="BN343" s="2228"/>
      <c r="BO343" s="2228"/>
      <c r="BP343" s="2228"/>
      <c r="BQ343" s="2228"/>
      <c r="BR343" s="2228"/>
      <c r="BS343" s="2229"/>
      <c r="BT343" s="2228"/>
      <c r="BU343" s="2228"/>
      <c r="BV343" s="2228"/>
      <c r="BW343" s="2228"/>
      <c r="BX343" s="2228"/>
      <c r="BY343" s="2228"/>
      <c r="BZ343" s="2228"/>
      <c r="CA343" s="2228"/>
      <c r="CB343" s="2228"/>
      <c r="CC343" s="2228"/>
      <c r="CD343" s="2228"/>
      <c r="CE343" s="2228"/>
      <c r="CF343" s="2228"/>
      <c r="CG343" s="2228"/>
      <c r="CH343" s="2228"/>
      <c r="CI343" s="2228"/>
      <c r="CJ343" s="2228"/>
      <c r="CK343" s="2228"/>
      <c r="CL343" s="2228"/>
      <c r="CM343" s="2229"/>
      <c r="CN343" s="2229"/>
    </row>
    <row r="344" spans="2:92" x14ac:dyDescent="0.2">
      <c r="B344" s="2227"/>
      <c r="I344" s="2228"/>
      <c r="J344" s="2228"/>
      <c r="K344" s="2228"/>
      <c r="L344" s="2228"/>
      <c r="M344" s="2228"/>
      <c r="N344" s="2228"/>
      <c r="O344" s="2228"/>
      <c r="P344" s="2228"/>
      <c r="Q344" s="2228"/>
      <c r="R344" s="2228"/>
      <c r="S344" s="2228"/>
      <c r="T344" s="2228"/>
      <c r="U344" s="2228"/>
      <c r="V344" s="2228"/>
      <c r="W344" s="2228"/>
      <c r="X344" s="2228"/>
      <c r="Y344" s="2228"/>
      <c r="Z344" s="2228"/>
      <c r="AA344" s="2228"/>
      <c r="AB344" s="2229"/>
      <c r="AC344" s="2229"/>
      <c r="AD344" s="2229"/>
      <c r="AE344" s="2229"/>
      <c r="AF344" s="2228"/>
      <c r="AG344" s="2228"/>
      <c r="AH344" s="2228"/>
      <c r="AI344" s="2228"/>
      <c r="AJ344" s="2228"/>
      <c r="AK344" s="2228"/>
      <c r="AL344" s="2228"/>
      <c r="AM344" s="2228"/>
      <c r="AN344" s="2228"/>
      <c r="AO344" s="2228"/>
      <c r="AP344" s="2228"/>
      <c r="AQ344" s="2228"/>
      <c r="AR344" s="2228"/>
      <c r="AS344" s="2228"/>
      <c r="AT344" s="2228"/>
      <c r="AU344" s="2228"/>
      <c r="AV344" s="2228"/>
      <c r="AW344" s="2228"/>
      <c r="AX344" s="2230"/>
      <c r="AY344" s="2228"/>
      <c r="AZ344" s="2228"/>
      <c r="BA344" s="2228"/>
      <c r="BB344" s="2228"/>
      <c r="BC344" s="2228"/>
      <c r="BD344" s="2228"/>
      <c r="BE344" s="2228"/>
      <c r="BF344" s="2228"/>
      <c r="BG344" s="2228"/>
      <c r="BH344" s="2228"/>
      <c r="BI344" s="2228"/>
      <c r="BJ344" s="2228"/>
      <c r="BK344" s="2228"/>
      <c r="BL344" s="2228"/>
      <c r="BM344" s="2228"/>
      <c r="BN344" s="2228"/>
      <c r="BO344" s="2228"/>
      <c r="BP344" s="2228"/>
      <c r="BQ344" s="2228"/>
      <c r="BR344" s="2228"/>
      <c r="BS344" s="2229"/>
      <c r="BT344" s="2228"/>
      <c r="BU344" s="2228"/>
      <c r="BV344" s="2228"/>
      <c r="BW344" s="2228"/>
      <c r="BX344" s="2228"/>
      <c r="BY344" s="2228"/>
      <c r="BZ344" s="2228"/>
      <c r="CA344" s="2228"/>
      <c r="CB344" s="2228"/>
      <c r="CC344" s="2228"/>
      <c r="CD344" s="2228"/>
      <c r="CE344" s="2228"/>
      <c r="CF344" s="2228"/>
      <c r="CG344" s="2228"/>
      <c r="CH344" s="2228"/>
      <c r="CI344" s="2228"/>
      <c r="CJ344" s="2228"/>
      <c r="CK344" s="2228"/>
      <c r="CL344" s="2228"/>
      <c r="CM344" s="2229"/>
      <c r="CN344" s="2229"/>
    </row>
    <row r="345" spans="2:92" x14ac:dyDescent="0.2">
      <c r="B345" s="2227"/>
      <c r="I345" s="2228"/>
      <c r="J345" s="2228"/>
      <c r="K345" s="2228"/>
      <c r="L345" s="2228"/>
      <c r="M345" s="2228"/>
      <c r="N345" s="2228"/>
      <c r="O345" s="2228"/>
      <c r="P345" s="2228"/>
      <c r="Q345" s="2228"/>
      <c r="R345" s="2228"/>
      <c r="S345" s="2228"/>
      <c r="T345" s="2228"/>
      <c r="U345" s="2228"/>
      <c r="V345" s="2228"/>
      <c r="W345" s="2228"/>
      <c r="X345" s="2228"/>
      <c r="Y345" s="2228"/>
      <c r="Z345" s="2228"/>
      <c r="AA345" s="2228"/>
      <c r="AB345" s="2229"/>
      <c r="AC345" s="2229"/>
      <c r="AD345" s="2229"/>
      <c r="AE345" s="2229"/>
      <c r="AF345" s="2228"/>
      <c r="AG345" s="2228"/>
      <c r="AH345" s="2228"/>
      <c r="AI345" s="2228"/>
      <c r="AJ345" s="2228"/>
      <c r="AK345" s="2228"/>
      <c r="AL345" s="2228"/>
      <c r="AM345" s="2228"/>
      <c r="AN345" s="2228"/>
      <c r="AO345" s="2228"/>
      <c r="AP345" s="2228"/>
      <c r="AQ345" s="2228"/>
      <c r="AR345" s="2228"/>
      <c r="AS345" s="2228"/>
      <c r="AT345" s="2228"/>
      <c r="AU345" s="2228"/>
      <c r="AV345" s="2228"/>
      <c r="AW345" s="2228"/>
      <c r="AX345" s="2230"/>
      <c r="AY345" s="2228"/>
      <c r="AZ345" s="2228"/>
      <c r="BA345" s="2228"/>
      <c r="BB345" s="2228"/>
      <c r="BC345" s="2228"/>
      <c r="BD345" s="2228"/>
      <c r="BE345" s="2228"/>
      <c r="BF345" s="2228"/>
      <c r="BG345" s="2228"/>
      <c r="BH345" s="2228"/>
      <c r="BI345" s="2228"/>
      <c r="BJ345" s="2228"/>
      <c r="BK345" s="2228"/>
      <c r="BL345" s="2228"/>
      <c r="BM345" s="2228"/>
      <c r="BN345" s="2228"/>
      <c r="BO345" s="2228"/>
      <c r="BP345" s="2228"/>
      <c r="BQ345" s="2228"/>
      <c r="BR345" s="2228"/>
      <c r="BS345" s="2229"/>
      <c r="BT345" s="2228"/>
      <c r="BU345" s="2228"/>
      <c r="BV345" s="2228"/>
      <c r="BW345" s="2228"/>
      <c r="BX345" s="2228"/>
      <c r="BY345" s="2228"/>
      <c r="BZ345" s="2228"/>
      <c r="CA345" s="2228"/>
      <c r="CB345" s="2228"/>
      <c r="CC345" s="2228"/>
      <c r="CD345" s="2228"/>
      <c r="CE345" s="2228"/>
      <c r="CF345" s="2228"/>
      <c r="CG345" s="2228"/>
      <c r="CH345" s="2228"/>
      <c r="CI345" s="2228"/>
      <c r="CJ345" s="2228"/>
      <c r="CK345" s="2228"/>
      <c r="CL345" s="2228"/>
      <c r="CM345" s="2229"/>
      <c r="CN345" s="2229"/>
    </row>
    <row r="346" spans="2:92" x14ac:dyDescent="0.2">
      <c r="B346" s="2227"/>
      <c r="I346" s="2228"/>
      <c r="J346" s="2228"/>
      <c r="K346" s="2228"/>
      <c r="L346" s="2228"/>
      <c r="M346" s="2228"/>
      <c r="N346" s="2228"/>
      <c r="O346" s="2228"/>
      <c r="P346" s="2228"/>
      <c r="Q346" s="2228"/>
      <c r="R346" s="2228"/>
      <c r="S346" s="2228"/>
      <c r="T346" s="2228"/>
      <c r="U346" s="2228"/>
      <c r="V346" s="2228"/>
      <c r="W346" s="2228"/>
      <c r="X346" s="2228"/>
      <c r="Y346" s="2228"/>
      <c r="Z346" s="2228"/>
      <c r="AA346" s="2228"/>
      <c r="AB346" s="2229"/>
      <c r="AC346" s="2229"/>
      <c r="AD346" s="2229"/>
      <c r="AE346" s="2229"/>
      <c r="AF346" s="2228"/>
      <c r="AG346" s="2228"/>
      <c r="AH346" s="2228"/>
      <c r="AI346" s="2228"/>
      <c r="AJ346" s="2228"/>
      <c r="AK346" s="2228"/>
      <c r="AL346" s="2228"/>
      <c r="AM346" s="2228"/>
      <c r="AN346" s="2228"/>
      <c r="AO346" s="2228"/>
      <c r="AP346" s="2228"/>
      <c r="AQ346" s="2228"/>
      <c r="AR346" s="2228"/>
      <c r="AS346" s="2228"/>
      <c r="AT346" s="2228"/>
      <c r="AU346" s="2228"/>
      <c r="AV346" s="2228"/>
      <c r="AW346" s="2228"/>
      <c r="AX346" s="2230"/>
      <c r="AY346" s="2228"/>
      <c r="AZ346" s="2228"/>
      <c r="BA346" s="2228"/>
      <c r="BB346" s="2228"/>
      <c r="BC346" s="2228"/>
      <c r="BD346" s="2228"/>
      <c r="BE346" s="2228"/>
      <c r="BF346" s="2228"/>
      <c r="BG346" s="2228"/>
      <c r="BH346" s="2228"/>
      <c r="BI346" s="2228"/>
      <c r="BJ346" s="2228"/>
      <c r="BK346" s="2228"/>
      <c r="BL346" s="2228"/>
      <c r="BM346" s="2228"/>
      <c r="BN346" s="2228"/>
      <c r="BO346" s="2228"/>
      <c r="BP346" s="2228"/>
      <c r="BQ346" s="2228"/>
      <c r="BR346" s="2228"/>
      <c r="BS346" s="2229"/>
      <c r="BT346" s="2228"/>
      <c r="BU346" s="2228"/>
      <c r="BV346" s="2228"/>
      <c r="BW346" s="2228"/>
      <c r="BX346" s="2228"/>
      <c r="BY346" s="2228"/>
      <c r="BZ346" s="2228"/>
      <c r="CA346" s="2228"/>
      <c r="CB346" s="2228"/>
      <c r="CC346" s="2228"/>
      <c r="CD346" s="2228"/>
      <c r="CE346" s="2228"/>
      <c r="CF346" s="2228"/>
      <c r="CG346" s="2228"/>
      <c r="CH346" s="2228"/>
      <c r="CI346" s="2228"/>
      <c r="CJ346" s="2228"/>
      <c r="CK346" s="2228"/>
      <c r="CL346" s="2228"/>
      <c r="CM346" s="2229"/>
      <c r="CN346" s="2229"/>
    </row>
    <row r="347" spans="2:92" x14ac:dyDescent="0.2">
      <c r="B347" s="2227"/>
      <c r="I347" s="2228"/>
      <c r="J347" s="2228"/>
      <c r="K347" s="2228"/>
      <c r="L347" s="2228"/>
      <c r="M347" s="2228"/>
      <c r="N347" s="2228"/>
      <c r="O347" s="2228"/>
      <c r="P347" s="2228"/>
      <c r="Q347" s="2228"/>
      <c r="R347" s="2228"/>
      <c r="S347" s="2228"/>
      <c r="T347" s="2228"/>
      <c r="U347" s="2228"/>
      <c r="V347" s="2228"/>
      <c r="W347" s="2228"/>
      <c r="X347" s="2228"/>
      <c r="Y347" s="2228"/>
      <c r="Z347" s="2228"/>
      <c r="AA347" s="2228"/>
      <c r="AB347" s="2229"/>
      <c r="AC347" s="2229"/>
      <c r="AD347" s="2229"/>
      <c r="AE347" s="2229"/>
      <c r="AF347" s="2228"/>
      <c r="AG347" s="2228"/>
      <c r="AH347" s="2228"/>
      <c r="AI347" s="2228"/>
      <c r="AJ347" s="2228"/>
      <c r="AK347" s="2228"/>
      <c r="AL347" s="2228"/>
      <c r="AM347" s="2228"/>
      <c r="AN347" s="2228"/>
      <c r="AO347" s="2228"/>
      <c r="AP347" s="2228"/>
      <c r="AQ347" s="2228"/>
      <c r="AR347" s="2228"/>
      <c r="AS347" s="2228"/>
      <c r="AT347" s="2228"/>
      <c r="AU347" s="2228"/>
      <c r="AV347" s="2228"/>
      <c r="AW347" s="2228"/>
      <c r="AX347" s="2230"/>
      <c r="AY347" s="2228"/>
      <c r="AZ347" s="2228"/>
      <c r="BA347" s="2228"/>
      <c r="BB347" s="2228"/>
      <c r="BC347" s="2228"/>
      <c r="BD347" s="2228"/>
      <c r="BE347" s="2228"/>
      <c r="BF347" s="2228"/>
      <c r="BG347" s="2228"/>
      <c r="BH347" s="2228"/>
      <c r="BI347" s="2228"/>
      <c r="BJ347" s="2228"/>
      <c r="BK347" s="2228"/>
      <c r="BL347" s="2228"/>
      <c r="BM347" s="2228"/>
      <c r="BN347" s="2228"/>
      <c r="BO347" s="2228"/>
      <c r="BP347" s="2228"/>
      <c r="BQ347" s="2228"/>
      <c r="BR347" s="2228"/>
      <c r="BS347" s="2229"/>
      <c r="BT347" s="2228"/>
      <c r="BU347" s="2228"/>
      <c r="BV347" s="2228"/>
      <c r="BW347" s="2228"/>
      <c r="BX347" s="2228"/>
      <c r="BY347" s="2228"/>
      <c r="BZ347" s="2228"/>
      <c r="CA347" s="2228"/>
      <c r="CB347" s="2228"/>
      <c r="CC347" s="2228"/>
      <c r="CD347" s="2228"/>
      <c r="CE347" s="2228"/>
      <c r="CF347" s="2228"/>
      <c r="CG347" s="2228"/>
      <c r="CH347" s="2228"/>
      <c r="CI347" s="2228"/>
      <c r="CJ347" s="2228"/>
      <c r="CK347" s="2228"/>
      <c r="CL347" s="2228"/>
      <c r="CM347" s="2229"/>
      <c r="CN347" s="2229"/>
    </row>
    <row r="348" spans="2:92" x14ac:dyDescent="0.2">
      <c r="B348" s="2227"/>
      <c r="I348" s="2228"/>
      <c r="J348" s="2228"/>
      <c r="K348" s="2228"/>
      <c r="L348" s="2228"/>
      <c r="M348" s="2228"/>
      <c r="N348" s="2228"/>
      <c r="O348" s="2228"/>
      <c r="P348" s="2228"/>
      <c r="Q348" s="2228"/>
      <c r="R348" s="2228"/>
      <c r="S348" s="2228"/>
      <c r="T348" s="2228"/>
      <c r="U348" s="2228"/>
      <c r="V348" s="2228"/>
      <c r="W348" s="2228"/>
      <c r="X348" s="2228"/>
      <c r="Y348" s="2228"/>
      <c r="Z348" s="2228"/>
      <c r="AA348" s="2228"/>
      <c r="AB348" s="2229"/>
      <c r="AC348" s="2229"/>
      <c r="AD348" s="2229"/>
      <c r="AE348" s="2229"/>
      <c r="AF348" s="2228"/>
      <c r="AG348" s="2228"/>
      <c r="AH348" s="2228"/>
      <c r="AI348" s="2228"/>
      <c r="AJ348" s="2228"/>
      <c r="AK348" s="2228"/>
      <c r="AL348" s="2228"/>
      <c r="AM348" s="2228"/>
      <c r="AN348" s="2228"/>
      <c r="AO348" s="2228"/>
      <c r="AP348" s="2228"/>
      <c r="AQ348" s="2228"/>
      <c r="AR348" s="2228"/>
      <c r="AS348" s="2228"/>
      <c r="AT348" s="2228"/>
      <c r="AU348" s="2228"/>
      <c r="AV348" s="2228"/>
      <c r="AW348" s="2228"/>
      <c r="AX348" s="2230"/>
      <c r="AY348" s="2228"/>
      <c r="AZ348" s="2228"/>
      <c r="BA348" s="2228"/>
      <c r="BB348" s="2228"/>
      <c r="BC348" s="2228"/>
      <c r="BD348" s="2228"/>
      <c r="BE348" s="2228"/>
      <c r="BF348" s="2228"/>
      <c r="BG348" s="2228"/>
      <c r="BH348" s="2228"/>
      <c r="BI348" s="2228"/>
      <c r="BJ348" s="2228"/>
      <c r="BK348" s="2228"/>
      <c r="BL348" s="2228"/>
      <c r="BM348" s="2228"/>
      <c r="BN348" s="2228"/>
      <c r="BO348" s="2228"/>
      <c r="BP348" s="2228"/>
      <c r="BQ348" s="2228"/>
      <c r="BR348" s="2228"/>
      <c r="BS348" s="2229"/>
      <c r="BT348" s="2228"/>
      <c r="BU348" s="2228"/>
      <c r="BV348" s="2228"/>
      <c r="BW348" s="2228"/>
      <c r="BX348" s="2228"/>
      <c r="BY348" s="2228"/>
      <c r="BZ348" s="2228"/>
      <c r="CA348" s="2228"/>
      <c r="CB348" s="2228"/>
      <c r="CC348" s="2228"/>
      <c r="CD348" s="2228"/>
      <c r="CE348" s="2228"/>
      <c r="CF348" s="2228"/>
      <c r="CG348" s="2228"/>
      <c r="CH348" s="2228"/>
      <c r="CI348" s="2228"/>
      <c r="CJ348" s="2228"/>
      <c r="CK348" s="2228"/>
      <c r="CL348" s="2228"/>
      <c r="CM348" s="2229"/>
      <c r="CN348" s="2229"/>
    </row>
    <row r="349" spans="2:92" x14ac:dyDescent="0.2">
      <c r="B349" s="2227"/>
      <c r="I349" s="2228"/>
      <c r="J349" s="2228"/>
      <c r="K349" s="2228"/>
      <c r="L349" s="2228"/>
      <c r="M349" s="2228"/>
      <c r="N349" s="2228"/>
      <c r="O349" s="2228"/>
      <c r="P349" s="2228"/>
      <c r="Q349" s="2228"/>
      <c r="R349" s="2228"/>
      <c r="S349" s="2228"/>
      <c r="T349" s="2228"/>
      <c r="U349" s="2228"/>
      <c r="V349" s="2228"/>
      <c r="W349" s="2228"/>
      <c r="X349" s="2228"/>
      <c r="Y349" s="2228"/>
      <c r="Z349" s="2228"/>
      <c r="AA349" s="2228"/>
      <c r="AB349" s="2229"/>
      <c r="AC349" s="2229"/>
      <c r="AD349" s="2229"/>
      <c r="AE349" s="2229"/>
      <c r="AF349" s="2228"/>
      <c r="AG349" s="2228"/>
      <c r="AH349" s="2228"/>
      <c r="AI349" s="2228"/>
      <c r="AJ349" s="2228"/>
      <c r="AK349" s="2228"/>
      <c r="AL349" s="2228"/>
      <c r="AM349" s="2228"/>
      <c r="AN349" s="2228"/>
      <c r="AO349" s="2228"/>
      <c r="AP349" s="2228"/>
      <c r="AQ349" s="2228"/>
      <c r="AR349" s="2228"/>
      <c r="AS349" s="2228"/>
      <c r="AT349" s="2228"/>
      <c r="AU349" s="2228"/>
      <c r="AV349" s="2228"/>
      <c r="AW349" s="2228"/>
      <c r="AX349" s="2230"/>
      <c r="AY349" s="2228"/>
      <c r="AZ349" s="2228"/>
      <c r="BA349" s="2228"/>
      <c r="BB349" s="2228"/>
      <c r="BC349" s="2228"/>
      <c r="BD349" s="2228"/>
      <c r="BE349" s="2228"/>
      <c r="BF349" s="2228"/>
      <c r="BG349" s="2228"/>
      <c r="BH349" s="2228"/>
      <c r="BI349" s="2228"/>
      <c r="BJ349" s="2228"/>
      <c r="BK349" s="2228"/>
      <c r="BL349" s="2228"/>
      <c r="BM349" s="2228"/>
      <c r="BN349" s="2228"/>
      <c r="BO349" s="2228"/>
      <c r="BP349" s="2228"/>
      <c r="BQ349" s="2228"/>
      <c r="BR349" s="2228"/>
      <c r="BS349" s="2229"/>
      <c r="BT349" s="2228"/>
      <c r="BU349" s="2228"/>
      <c r="BV349" s="2228"/>
      <c r="BW349" s="2228"/>
      <c r="BX349" s="2228"/>
      <c r="BY349" s="2228"/>
      <c r="BZ349" s="2228"/>
      <c r="CA349" s="2228"/>
      <c r="CB349" s="2228"/>
      <c r="CC349" s="2228"/>
      <c r="CD349" s="2228"/>
      <c r="CE349" s="2228"/>
      <c r="CF349" s="2228"/>
      <c r="CG349" s="2228"/>
      <c r="CH349" s="2228"/>
      <c r="CI349" s="2228"/>
      <c r="CJ349" s="2228"/>
      <c r="CK349" s="2228"/>
      <c r="CL349" s="2228"/>
      <c r="CM349" s="2229"/>
      <c r="CN349" s="2229"/>
    </row>
    <row r="350" spans="2:92" x14ac:dyDescent="0.2">
      <c r="B350" s="2227"/>
      <c r="I350" s="2228"/>
      <c r="J350" s="2228"/>
      <c r="K350" s="2228"/>
      <c r="L350" s="2228"/>
      <c r="M350" s="2228"/>
      <c r="N350" s="2228"/>
      <c r="O350" s="2228"/>
      <c r="P350" s="2228"/>
      <c r="Q350" s="2228"/>
      <c r="R350" s="2228"/>
      <c r="S350" s="2228"/>
      <c r="T350" s="2228"/>
      <c r="U350" s="2228"/>
      <c r="V350" s="2228"/>
      <c r="W350" s="2228"/>
      <c r="X350" s="2228"/>
      <c r="Y350" s="2228"/>
      <c r="Z350" s="2228"/>
      <c r="AA350" s="2228"/>
      <c r="AB350" s="2229"/>
      <c r="AC350" s="2229"/>
      <c r="AD350" s="2229"/>
      <c r="AE350" s="2229"/>
      <c r="AF350" s="2228"/>
      <c r="AG350" s="2228"/>
      <c r="AH350" s="2228"/>
      <c r="AI350" s="2228"/>
      <c r="AJ350" s="2228"/>
      <c r="AK350" s="2228"/>
      <c r="AL350" s="2228"/>
      <c r="AM350" s="2228"/>
      <c r="AN350" s="2228"/>
      <c r="AO350" s="2228"/>
      <c r="AP350" s="2228"/>
      <c r="AQ350" s="2228"/>
      <c r="AR350" s="2228"/>
      <c r="AS350" s="2228"/>
      <c r="AT350" s="2228"/>
      <c r="AU350" s="2228"/>
      <c r="AV350" s="2228"/>
      <c r="AW350" s="2228"/>
      <c r="AX350" s="2230"/>
      <c r="AY350" s="2228"/>
      <c r="AZ350" s="2228"/>
      <c r="BA350" s="2228"/>
      <c r="BB350" s="2228"/>
      <c r="BC350" s="2228"/>
      <c r="BD350" s="2228"/>
      <c r="BE350" s="2228"/>
      <c r="BF350" s="2228"/>
      <c r="BG350" s="2228"/>
      <c r="BH350" s="2228"/>
      <c r="BI350" s="2228"/>
      <c r="BJ350" s="2228"/>
      <c r="BK350" s="2228"/>
      <c r="BL350" s="2228"/>
      <c r="BM350" s="2228"/>
      <c r="BN350" s="2228"/>
      <c r="BO350" s="2228"/>
      <c r="BP350" s="2228"/>
      <c r="BQ350" s="2228"/>
      <c r="BR350" s="2228"/>
      <c r="BS350" s="2229"/>
      <c r="BT350" s="2228"/>
      <c r="BU350" s="2228"/>
      <c r="BV350" s="2228"/>
      <c r="BW350" s="2228"/>
      <c r="BX350" s="2228"/>
      <c r="BY350" s="2228"/>
      <c r="BZ350" s="2228"/>
      <c r="CA350" s="2228"/>
      <c r="CB350" s="2228"/>
      <c r="CC350" s="2228"/>
      <c r="CD350" s="2228"/>
      <c r="CE350" s="2228"/>
      <c r="CF350" s="2228"/>
      <c r="CG350" s="2228"/>
      <c r="CH350" s="2228"/>
      <c r="CI350" s="2228"/>
      <c r="CJ350" s="2228"/>
      <c r="CK350" s="2228"/>
      <c r="CL350" s="2228"/>
      <c r="CM350" s="2229"/>
      <c r="CN350" s="2229"/>
    </row>
    <row r="351" spans="2:92" x14ac:dyDescent="0.2">
      <c r="B351" s="2227"/>
      <c r="I351" s="2228"/>
      <c r="J351" s="2228"/>
      <c r="K351" s="2228"/>
      <c r="L351" s="2228"/>
      <c r="M351" s="2228"/>
      <c r="N351" s="2228"/>
      <c r="O351" s="2228"/>
      <c r="P351" s="2228"/>
      <c r="Q351" s="2228"/>
      <c r="R351" s="2228"/>
      <c r="S351" s="2228"/>
      <c r="T351" s="2228"/>
      <c r="U351" s="2228"/>
      <c r="V351" s="2228"/>
      <c r="W351" s="2228"/>
      <c r="X351" s="2228"/>
      <c r="Y351" s="2228"/>
      <c r="Z351" s="2228"/>
      <c r="AA351" s="2228"/>
      <c r="AB351" s="2229"/>
      <c r="AC351" s="2229"/>
      <c r="AD351" s="2229"/>
      <c r="AE351" s="2229"/>
      <c r="AF351" s="2228"/>
      <c r="AG351" s="2228"/>
      <c r="AH351" s="2228"/>
      <c r="AI351" s="2228"/>
      <c r="AJ351" s="2228"/>
      <c r="AK351" s="2228"/>
      <c r="AL351" s="2228"/>
      <c r="AM351" s="2228"/>
      <c r="AN351" s="2228"/>
      <c r="AO351" s="2228"/>
      <c r="AP351" s="2228"/>
      <c r="AQ351" s="2228"/>
      <c r="AR351" s="2228"/>
      <c r="AS351" s="2228"/>
      <c r="AT351" s="2228"/>
      <c r="AU351" s="2228"/>
      <c r="AV351" s="2228"/>
      <c r="AW351" s="2228"/>
      <c r="AX351" s="2230"/>
      <c r="AY351" s="2228"/>
      <c r="AZ351" s="2228"/>
      <c r="BA351" s="2228"/>
      <c r="BB351" s="2228"/>
      <c r="BC351" s="2228"/>
      <c r="BD351" s="2228"/>
      <c r="BE351" s="2228"/>
      <c r="BF351" s="2228"/>
      <c r="BG351" s="2228"/>
      <c r="BH351" s="2228"/>
      <c r="BI351" s="2228"/>
      <c r="BJ351" s="2228"/>
      <c r="BK351" s="2228"/>
      <c r="BL351" s="2228"/>
      <c r="BM351" s="2228"/>
      <c r="BN351" s="2228"/>
      <c r="BO351" s="2228"/>
      <c r="BP351" s="2228"/>
      <c r="BQ351" s="2228"/>
      <c r="BR351" s="2228"/>
      <c r="BS351" s="2229"/>
      <c r="BT351" s="2228"/>
      <c r="BU351" s="2228"/>
      <c r="BV351" s="2228"/>
      <c r="BW351" s="2228"/>
      <c r="BX351" s="2228"/>
      <c r="BY351" s="2228"/>
      <c r="BZ351" s="2228"/>
      <c r="CA351" s="2228"/>
      <c r="CB351" s="2228"/>
      <c r="CC351" s="2228"/>
      <c r="CD351" s="2228"/>
      <c r="CE351" s="2228"/>
      <c r="CF351" s="2228"/>
      <c r="CG351" s="2228"/>
      <c r="CH351" s="2228"/>
      <c r="CI351" s="2228"/>
      <c r="CJ351" s="2228"/>
      <c r="CK351" s="2228"/>
      <c r="CL351" s="2228"/>
      <c r="CM351" s="2229"/>
      <c r="CN351" s="2229"/>
    </row>
    <row r="352" spans="2:92" x14ac:dyDescent="0.2">
      <c r="B352" s="2227"/>
      <c r="I352" s="2228"/>
      <c r="J352" s="2228"/>
      <c r="K352" s="2228"/>
      <c r="L352" s="2228"/>
      <c r="M352" s="2228"/>
      <c r="N352" s="2228"/>
      <c r="O352" s="2228"/>
      <c r="P352" s="2228"/>
      <c r="Q352" s="2228"/>
      <c r="R352" s="2228"/>
      <c r="S352" s="2228"/>
      <c r="T352" s="2228"/>
      <c r="U352" s="2228"/>
      <c r="V352" s="2228"/>
      <c r="W352" s="2228"/>
      <c r="X352" s="2228"/>
      <c r="Y352" s="2228"/>
      <c r="Z352" s="2228"/>
      <c r="AA352" s="2228"/>
      <c r="AB352" s="2229"/>
      <c r="AC352" s="2229"/>
      <c r="AD352" s="2229"/>
      <c r="AE352" s="2229"/>
      <c r="AF352" s="2228"/>
      <c r="AG352" s="2228"/>
      <c r="AH352" s="2228"/>
      <c r="AI352" s="2228"/>
      <c r="AJ352" s="2228"/>
      <c r="AK352" s="2228"/>
      <c r="AL352" s="2228"/>
      <c r="AM352" s="2228"/>
      <c r="AN352" s="2228"/>
      <c r="AO352" s="2228"/>
      <c r="AP352" s="2228"/>
      <c r="AQ352" s="2228"/>
      <c r="AR352" s="2228"/>
      <c r="AS352" s="2228"/>
      <c r="AT352" s="2228"/>
      <c r="AU352" s="2228"/>
      <c r="AV352" s="2228"/>
      <c r="AW352" s="2228"/>
      <c r="AX352" s="2230"/>
      <c r="AY352" s="2228"/>
      <c r="AZ352" s="2228"/>
      <c r="BA352" s="2228"/>
      <c r="BB352" s="2228"/>
      <c r="BC352" s="2228"/>
      <c r="BD352" s="2228"/>
      <c r="BE352" s="2228"/>
      <c r="BF352" s="2228"/>
      <c r="BG352" s="2228"/>
      <c r="BH352" s="2228"/>
      <c r="BI352" s="2228"/>
      <c r="BJ352" s="2228"/>
      <c r="BK352" s="2228"/>
      <c r="BL352" s="2228"/>
      <c r="BM352" s="2228"/>
      <c r="BN352" s="2228"/>
      <c r="BO352" s="2228"/>
      <c r="BP352" s="2228"/>
      <c r="BQ352" s="2228"/>
      <c r="BR352" s="2228"/>
      <c r="BS352" s="2229"/>
      <c r="BT352" s="2228"/>
      <c r="BU352" s="2228"/>
      <c r="BV352" s="2228"/>
      <c r="BW352" s="2228"/>
      <c r="BX352" s="2228"/>
      <c r="BY352" s="2228"/>
      <c r="BZ352" s="2228"/>
      <c r="CA352" s="2228"/>
      <c r="CB352" s="2228"/>
      <c r="CC352" s="2228"/>
      <c r="CD352" s="2228"/>
      <c r="CE352" s="2228"/>
      <c r="CF352" s="2228"/>
      <c r="CG352" s="2228"/>
      <c r="CH352" s="2228"/>
      <c r="CI352" s="2228"/>
      <c r="CJ352" s="2228"/>
      <c r="CK352" s="2228"/>
      <c r="CL352" s="2228"/>
      <c r="CM352" s="2229"/>
      <c r="CN352" s="2229"/>
    </row>
    <row r="353" spans="2:92" x14ac:dyDescent="0.2">
      <c r="B353" s="2227"/>
      <c r="I353" s="2228"/>
      <c r="J353" s="2228"/>
      <c r="K353" s="2228"/>
      <c r="L353" s="2228"/>
      <c r="M353" s="2228"/>
      <c r="N353" s="2228"/>
      <c r="O353" s="2228"/>
      <c r="P353" s="2228"/>
      <c r="Q353" s="2228"/>
      <c r="R353" s="2228"/>
      <c r="S353" s="2228"/>
      <c r="T353" s="2228"/>
      <c r="U353" s="2228"/>
      <c r="V353" s="2228"/>
      <c r="W353" s="2228"/>
      <c r="X353" s="2228"/>
      <c r="Y353" s="2228"/>
      <c r="Z353" s="2228"/>
      <c r="AA353" s="2228"/>
      <c r="AB353" s="2229"/>
      <c r="AC353" s="2229"/>
      <c r="AD353" s="2229"/>
      <c r="AE353" s="2229"/>
      <c r="AF353" s="2228"/>
      <c r="AG353" s="2228"/>
      <c r="AH353" s="2228"/>
      <c r="AI353" s="2228"/>
      <c r="AJ353" s="2228"/>
      <c r="AK353" s="2228"/>
      <c r="AL353" s="2228"/>
      <c r="AM353" s="2228"/>
      <c r="AN353" s="2228"/>
      <c r="AO353" s="2228"/>
      <c r="AP353" s="2228"/>
      <c r="AQ353" s="2228"/>
      <c r="AR353" s="2228"/>
      <c r="AS353" s="2228"/>
      <c r="AT353" s="2228"/>
      <c r="AU353" s="2228"/>
      <c r="AV353" s="2228"/>
      <c r="AW353" s="2228"/>
      <c r="AX353" s="2230"/>
      <c r="AY353" s="2228"/>
      <c r="AZ353" s="2228"/>
      <c r="BA353" s="2228"/>
      <c r="BB353" s="2228"/>
      <c r="BC353" s="2228"/>
      <c r="BD353" s="2228"/>
      <c r="BE353" s="2228"/>
      <c r="BF353" s="2228"/>
      <c r="BG353" s="2228"/>
      <c r="BH353" s="2228"/>
      <c r="BI353" s="2228"/>
      <c r="BJ353" s="2228"/>
      <c r="BK353" s="2228"/>
      <c r="BL353" s="2228"/>
      <c r="BM353" s="2228"/>
      <c r="BN353" s="2228"/>
      <c r="BO353" s="2228"/>
      <c r="BP353" s="2228"/>
      <c r="BQ353" s="2228"/>
      <c r="BR353" s="2228"/>
      <c r="BS353" s="2229"/>
      <c r="BT353" s="2228"/>
      <c r="BU353" s="2228"/>
      <c r="BV353" s="2228"/>
      <c r="BW353" s="2228"/>
      <c r="BX353" s="2228"/>
      <c r="BY353" s="2228"/>
      <c r="BZ353" s="2228"/>
      <c r="CA353" s="2228"/>
      <c r="CB353" s="2228"/>
      <c r="CC353" s="2228"/>
      <c r="CD353" s="2228"/>
      <c r="CE353" s="2228"/>
      <c r="CF353" s="2228"/>
      <c r="CG353" s="2228"/>
      <c r="CH353" s="2228"/>
      <c r="CI353" s="2228"/>
      <c r="CJ353" s="2228"/>
      <c r="CK353" s="2228"/>
      <c r="CL353" s="2228"/>
      <c r="CM353" s="2229"/>
      <c r="CN353" s="2229"/>
    </row>
    <row r="354" spans="2:92" x14ac:dyDescent="0.2">
      <c r="B354" s="2227"/>
      <c r="I354" s="2228"/>
      <c r="J354" s="2228"/>
      <c r="K354" s="2228"/>
      <c r="L354" s="2228"/>
      <c r="M354" s="2228"/>
      <c r="N354" s="2228"/>
      <c r="O354" s="2228"/>
      <c r="P354" s="2228"/>
      <c r="Q354" s="2228"/>
      <c r="R354" s="2228"/>
      <c r="S354" s="2228"/>
      <c r="T354" s="2228"/>
      <c r="U354" s="2228"/>
      <c r="V354" s="2228"/>
      <c r="W354" s="2228"/>
      <c r="X354" s="2228"/>
      <c r="Y354" s="2228"/>
      <c r="Z354" s="2228"/>
      <c r="AA354" s="2228"/>
      <c r="AB354" s="2229"/>
      <c r="AC354" s="2229"/>
      <c r="AD354" s="2229"/>
      <c r="AE354" s="2229"/>
      <c r="AF354" s="2228"/>
      <c r="AG354" s="2228"/>
      <c r="AH354" s="2228"/>
      <c r="AI354" s="2228"/>
      <c r="AJ354" s="2228"/>
      <c r="AK354" s="2228"/>
      <c r="AL354" s="2228"/>
      <c r="AM354" s="2228"/>
      <c r="AN354" s="2228"/>
      <c r="AO354" s="2228"/>
      <c r="AP354" s="2228"/>
      <c r="AQ354" s="2228"/>
      <c r="AR354" s="2228"/>
      <c r="AS354" s="2228"/>
      <c r="AT354" s="2228"/>
      <c r="AU354" s="2228"/>
      <c r="AV354" s="2228"/>
      <c r="AW354" s="2228"/>
      <c r="AX354" s="2230"/>
      <c r="AY354" s="2228"/>
      <c r="AZ354" s="2228"/>
      <c r="BA354" s="2228"/>
      <c r="BB354" s="2228"/>
      <c r="BC354" s="2228"/>
      <c r="BD354" s="2228"/>
      <c r="BE354" s="2228"/>
      <c r="BF354" s="2228"/>
      <c r="BG354" s="2228"/>
      <c r="BH354" s="2228"/>
      <c r="BI354" s="2228"/>
      <c r="BJ354" s="2228"/>
      <c r="BK354" s="2228"/>
      <c r="BL354" s="2228"/>
      <c r="BM354" s="2228"/>
      <c r="BN354" s="2228"/>
      <c r="BO354" s="2228"/>
      <c r="BP354" s="2228"/>
      <c r="BQ354" s="2228"/>
      <c r="BR354" s="2228"/>
      <c r="BS354" s="2229"/>
      <c r="BT354" s="2228"/>
      <c r="BU354" s="2228"/>
      <c r="BV354" s="2228"/>
      <c r="BW354" s="2228"/>
      <c r="BX354" s="2228"/>
      <c r="BY354" s="2228"/>
      <c r="BZ354" s="2228"/>
      <c r="CA354" s="2228"/>
      <c r="CB354" s="2228"/>
      <c r="CC354" s="2228"/>
      <c r="CD354" s="2228"/>
      <c r="CE354" s="2228"/>
      <c r="CF354" s="2228"/>
      <c r="CG354" s="2228"/>
      <c r="CH354" s="2228"/>
      <c r="CI354" s="2228"/>
      <c r="CJ354" s="2228"/>
      <c r="CK354" s="2228"/>
      <c r="CL354" s="2228"/>
      <c r="CM354" s="2229"/>
      <c r="CN354" s="2229"/>
    </row>
    <row r="355" spans="2:92" x14ac:dyDescent="0.2">
      <c r="B355" s="2227"/>
      <c r="I355" s="2228"/>
      <c r="J355" s="2228"/>
      <c r="K355" s="2228"/>
      <c r="L355" s="2228"/>
      <c r="M355" s="2228"/>
      <c r="N355" s="2228"/>
      <c r="O355" s="2228"/>
      <c r="P355" s="2228"/>
      <c r="Q355" s="2228"/>
      <c r="R355" s="2228"/>
      <c r="S355" s="2228"/>
      <c r="T355" s="2228"/>
      <c r="U355" s="2228"/>
      <c r="V355" s="2228"/>
      <c r="W355" s="2228"/>
      <c r="X355" s="2228"/>
      <c r="Y355" s="2228"/>
      <c r="Z355" s="2228"/>
      <c r="AA355" s="2228"/>
      <c r="AB355" s="2229"/>
      <c r="AC355" s="2229"/>
      <c r="AD355" s="2229"/>
      <c r="AE355" s="2229"/>
      <c r="AF355" s="2228"/>
      <c r="AG355" s="2228"/>
      <c r="AH355" s="2228"/>
      <c r="AI355" s="2228"/>
      <c r="AJ355" s="2228"/>
      <c r="AK355" s="2228"/>
      <c r="AL355" s="2228"/>
      <c r="AM355" s="2228"/>
      <c r="AN355" s="2228"/>
      <c r="AO355" s="2228"/>
      <c r="AP355" s="2228"/>
      <c r="AQ355" s="2228"/>
      <c r="AR355" s="2228"/>
      <c r="AS355" s="2228"/>
      <c r="AT355" s="2228"/>
      <c r="AU355" s="2228"/>
      <c r="AV355" s="2228"/>
      <c r="AW355" s="2228"/>
      <c r="AX355" s="2230"/>
      <c r="AY355" s="2228"/>
      <c r="AZ355" s="2228"/>
      <c r="BA355" s="2228"/>
      <c r="BB355" s="2228"/>
      <c r="BC355" s="2228"/>
      <c r="BD355" s="2228"/>
      <c r="BE355" s="2228"/>
      <c r="BF355" s="2228"/>
      <c r="BG355" s="2228"/>
      <c r="BH355" s="2228"/>
      <c r="BI355" s="2228"/>
      <c r="BJ355" s="2228"/>
      <c r="BK355" s="2228"/>
      <c r="BL355" s="2228"/>
      <c r="BM355" s="2228"/>
      <c r="BN355" s="2228"/>
      <c r="BO355" s="2228"/>
      <c r="BP355" s="2228"/>
      <c r="BQ355" s="2228"/>
      <c r="BR355" s="2228"/>
      <c r="BS355" s="2229"/>
      <c r="BT355" s="2228"/>
      <c r="BU355" s="2228"/>
      <c r="BV355" s="2228"/>
      <c r="BW355" s="2228"/>
      <c r="BX355" s="2228"/>
      <c r="BY355" s="2228"/>
      <c r="BZ355" s="2228"/>
      <c r="CA355" s="2228"/>
      <c r="CB355" s="2228"/>
      <c r="CC355" s="2228"/>
      <c r="CD355" s="2228"/>
      <c r="CE355" s="2228"/>
      <c r="CF355" s="2228"/>
      <c r="CG355" s="2228"/>
      <c r="CH355" s="2228"/>
      <c r="CI355" s="2228"/>
      <c r="CJ355" s="2228"/>
      <c r="CK355" s="2228"/>
      <c r="CL355" s="2228"/>
      <c r="CM355" s="2229"/>
      <c r="CN355" s="2229"/>
    </row>
    <row r="356" spans="2:92" x14ac:dyDescent="0.2">
      <c r="B356" s="2227"/>
      <c r="I356" s="2228"/>
      <c r="J356" s="2228"/>
      <c r="K356" s="2228"/>
      <c r="L356" s="2228"/>
      <c r="M356" s="2228"/>
      <c r="N356" s="2228"/>
      <c r="O356" s="2228"/>
      <c r="P356" s="2228"/>
      <c r="Q356" s="2228"/>
      <c r="R356" s="2228"/>
      <c r="S356" s="2228"/>
      <c r="T356" s="2228"/>
      <c r="U356" s="2228"/>
      <c r="V356" s="2228"/>
      <c r="W356" s="2228"/>
      <c r="X356" s="2228"/>
      <c r="Y356" s="2228"/>
      <c r="Z356" s="2228"/>
      <c r="AA356" s="2228"/>
      <c r="AB356" s="2229"/>
      <c r="AC356" s="2229"/>
      <c r="AD356" s="2229"/>
      <c r="AE356" s="2229"/>
      <c r="AF356" s="2228"/>
      <c r="AG356" s="2228"/>
      <c r="AH356" s="2228"/>
      <c r="AI356" s="2228"/>
      <c r="AJ356" s="2228"/>
      <c r="AK356" s="2228"/>
      <c r="AL356" s="2228"/>
      <c r="AM356" s="2228"/>
      <c r="AN356" s="2228"/>
      <c r="AO356" s="2228"/>
      <c r="AP356" s="2228"/>
      <c r="AQ356" s="2228"/>
      <c r="AR356" s="2228"/>
      <c r="AS356" s="2228"/>
      <c r="AT356" s="2228"/>
      <c r="AU356" s="2228"/>
      <c r="AV356" s="2228"/>
      <c r="AW356" s="2228"/>
      <c r="AX356" s="2230"/>
      <c r="AY356" s="2228"/>
      <c r="AZ356" s="2228"/>
      <c r="BA356" s="2228"/>
      <c r="BB356" s="2228"/>
      <c r="BC356" s="2228"/>
      <c r="BD356" s="2228"/>
      <c r="BE356" s="2228"/>
      <c r="BF356" s="2228"/>
      <c r="BG356" s="2228"/>
      <c r="BH356" s="2228"/>
      <c r="BI356" s="2228"/>
      <c r="BJ356" s="2228"/>
      <c r="BK356" s="2228"/>
      <c r="BL356" s="2228"/>
      <c r="BM356" s="2228"/>
      <c r="BN356" s="2228"/>
      <c r="BO356" s="2228"/>
      <c r="BP356" s="2228"/>
      <c r="BQ356" s="2228"/>
      <c r="BR356" s="2228"/>
      <c r="BS356" s="2229"/>
      <c r="BT356" s="2228"/>
      <c r="BU356" s="2228"/>
      <c r="BV356" s="2228"/>
      <c r="BW356" s="2228"/>
      <c r="BX356" s="2228"/>
      <c r="BY356" s="2228"/>
      <c r="BZ356" s="2228"/>
      <c r="CA356" s="2228"/>
      <c r="CB356" s="2228"/>
      <c r="CC356" s="2228"/>
      <c r="CD356" s="2228"/>
      <c r="CE356" s="2228"/>
      <c r="CF356" s="2228"/>
      <c r="CG356" s="2228"/>
      <c r="CH356" s="2228"/>
      <c r="CI356" s="2228"/>
      <c r="CJ356" s="2228"/>
      <c r="CK356" s="2228"/>
      <c r="CL356" s="2228"/>
      <c r="CM356" s="2229"/>
      <c r="CN356" s="2229"/>
    </row>
    <row r="357" spans="2:92" x14ac:dyDescent="0.2">
      <c r="B357" s="2227"/>
      <c r="I357" s="2228"/>
      <c r="J357" s="2228"/>
      <c r="K357" s="2228"/>
      <c r="L357" s="2228"/>
      <c r="M357" s="2228"/>
      <c r="N357" s="2228"/>
      <c r="O357" s="2228"/>
      <c r="P357" s="2228"/>
      <c r="Q357" s="2228"/>
      <c r="R357" s="2228"/>
      <c r="S357" s="2228"/>
      <c r="T357" s="2228"/>
      <c r="U357" s="2228"/>
      <c r="V357" s="2228"/>
      <c r="W357" s="2228"/>
      <c r="X357" s="2228"/>
      <c r="Y357" s="2228"/>
      <c r="Z357" s="2228"/>
      <c r="AA357" s="2228"/>
      <c r="AB357" s="2229"/>
      <c r="AC357" s="2229"/>
      <c r="AD357" s="2229"/>
      <c r="AE357" s="2229"/>
      <c r="AF357" s="2228"/>
      <c r="AG357" s="2228"/>
      <c r="AH357" s="2228"/>
      <c r="AI357" s="2228"/>
      <c r="AJ357" s="2228"/>
      <c r="AK357" s="2228"/>
      <c r="AL357" s="2228"/>
      <c r="AM357" s="2228"/>
      <c r="AN357" s="2228"/>
      <c r="AO357" s="2228"/>
      <c r="AP357" s="2228"/>
      <c r="AQ357" s="2228"/>
      <c r="AR357" s="2228"/>
      <c r="AS357" s="2228"/>
      <c r="AT357" s="2228"/>
      <c r="AU357" s="2228"/>
      <c r="AV357" s="2228"/>
      <c r="AW357" s="2228"/>
      <c r="AX357" s="2230"/>
      <c r="AY357" s="2228"/>
      <c r="AZ357" s="2228"/>
      <c r="BA357" s="2228"/>
      <c r="BB357" s="2228"/>
      <c r="BC357" s="2228"/>
      <c r="BD357" s="2228"/>
      <c r="BE357" s="2228"/>
      <c r="BF357" s="2228"/>
      <c r="BG357" s="2228"/>
      <c r="BH357" s="2228"/>
      <c r="BI357" s="2228"/>
      <c r="BJ357" s="2228"/>
      <c r="BK357" s="2228"/>
      <c r="BL357" s="2228"/>
      <c r="BM357" s="2228"/>
      <c r="BN357" s="2228"/>
      <c r="BO357" s="2228"/>
      <c r="BP357" s="2228"/>
      <c r="BQ357" s="2228"/>
      <c r="BR357" s="2228"/>
      <c r="BS357" s="2229"/>
      <c r="BT357" s="2228"/>
      <c r="BU357" s="2228"/>
      <c r="BV357" s="2228"/>
      <c r="BW357" s="2228"/>
      <c r="BX357" s="2228"/>
      <c r="BY357" s="2228"/>
      <c r="BZ357" s="2228"/>
      <c r="CA357" s="2228"/>
      <c r="CB357" s="2228"/>
      <c r="CC357" s="2228"/>
      <c r="CD357" s="2228"/>
      <c r="CE357" s="2228"/>
      <c r="CF357" s="2228"/>
      <c r="CG357" s="2228"/>
      <c r="CH357" s="2228"/>
      <c r="CI357" s="2228"/>
      <c r="CJ357" s="2228"/>
      <c r="CK357" s="2228"/>
      <c r="CL357" s="2228"/>
      <c r="CM357" s="2229"/>
      <c r="CN357" s="2229"/>
    </row>
    <row r="358" spans="2:92" x14ac:dyDescent="0.2">
      <c r="B358" s="2227"/>
      <c r="I358" s="2228"/>
      <c r="J358" s="2228"/>
      <c r="K358" s="2228"/>
      <c r="L358" s="2228"/>
      <c r="M358" s="2228"/>
      <c r="N358" s="2228"/>
      <c r="O358" s="2228"/>
      <c r="P358" s="2228"/>
      <c r="Q358" s="2228"/>
      <c r="R358" s="2228"/>
      <c r="S358" s="2228"/>
      <c r="T358" s="2228"/>
      <c r="U358" s="2228"/>
      <c r="V358" s="2228"/>
      <c r="W358" s="2228"/>
      <c r="X358" s="2228"/>
      <c r="Y358" s="2228"/>
      <c r="Z358" s="2228"/>
      <c r="AA358" s="2228"/>
      <c r="AB358" s="2229"/>
      <c r="AC358" s="2229"/>
      <c r="AD358" s="2229"/>
      <c r="AE358" s="2229"/>
      <c r="AF358" s="2228"/>
      <c r="AG358" s="2228"/>
      <c r="AH358" s="2228"/>
      <c r="AI358" s="2228"/>
      <c r="AJ358" s="2228"/>
      <c r="AK358" s="2228"/>
      <c r="AL358" s="2228"/>
      <c r="AM358" s="2228"/>
      <c r="AN358" s="2228"/>
      <c r="AO358" s="2228"/>
      <c r="AP358" s="2228"/>
      <c r="AQ358" s="2228"/>
      <c r="AR358" s="2228"/>
      <c r="AS358" s="2228"/>
      <c r="AT358" s="2228"/>
      <c r="AU358" s="2228"/>
      <c r="AV358" s="2228"/>
      <c r="AW358" s="2228"/>
      <c r="AX358" s="2230"/>
      <c r="AY358" s="2228"/>
      <c r="AZ358" s="2228"/>
      <c r="BA358" s="2228"/>
      <c r="BB358" s="2228"/>
      <c r="BC358" s="2228"/>
      <c r="BD358" s="2228"/>
      <c r="BE358" s="2228"/>
      <c r="BF358" s="2228"/>
      <c r="BG358" s="2228"/>
      <c r="BH358" s="2228"/>
      <c r="BI358" s="2228"/>
      <c r="BJ358" s="2228"/>
      <c r="BK358" s="2228"/>
      <c r="BL358" s="2228"/>
      <c r="BM358" s="2228"/>
      <c r="BN358" s="2228"/>
      <c r="BO358" s="2228"/>
      <c r="BP358" s="2228"/>
      <c r="BQ358" s="2228"/>
      <c r="BR358" s="2228"/>
      <c r="BS358" s="2229"/>
      <c r="BT358" s="2228"/>
      <c r="BU358" s="2228"/>
      <c r="BV358" s="2228"/>
      <c r="BW358" s="2228"/>
      <c r="BX358" s="2228"/>
      <c r="BY358" s="2228"/>
      <c r="BZ358" s="2228"/>
      <c r="CA358" s="2228"/>
      <c r="CB358" s="2228"/>
      <c r="CC358" s="2228"/>
      <c r="CD358" s="2228"/>
      <c r="CE358" s="2228"/>
      <c r="CF358" s="2228"/>
      <c r="CG358" s="2228"/>
      <c r="CH358" s="2228"/>
      <c r="CI358" s="2228"/>
      <c r="CJ358" s="2228"/>
      <c r="CK358" s="2228"/>
      <c r="CL358" s="2228"/>
      <c r="CM358" s="2229"/>
      <c r="CN358" s="2229"/>
    </row>
    <row r="359" spans="2:92" x14ac:dyDescent="0.2">
      <c r="B359" s="2227"/>
      <c r="I359" s="2228"/>
      <c r="J359" s="2228"/>
      <c r="K359" s="2228"/>
      <c r="L359" s="2228"/>
      <c r="M359" s="2228"/>
      <c r="N359" s="2228"/>
      <c r="O359" s="2228"/>
      <c r="P359" s="2228"/>
      <c r="Q359" s="2228"/>
      <c r="R359" s="2228"/>
      <c r="S359" s="2228"/>
      <c r="T359" s="2228"/>
      <c r="U359" s="2228"/>
      <c r="V359" s="2228"/>
      <c r="W359" s="2228"/>
      <c r="X359" s="2228"/>
      <c r="Y359" s="2228"/>
      <c r="Z359" s="2228"/>
      <c r="AA359" s="2228"/>
      <c r="AB359" s="2229"/>
      <c r="AC359" s="2229"/>
      <c r="AD359" s="2229"/>
      <c r="AE359" s="2229"/>
      <c r="AF359" s="2228"/>
      <c r="AG359" s="2228"/>
      <c r="AH359" s="2228"/>
      <c r="AI359" s="2228"/>
      <c r="AJ359" s="2228"/>
      <c r="AK359" s="2228"/>
      <c r="AL359" s="2228"/>
      <c r="AM359" s="2228"/>
      <c r="AN359" s="2228"/>
      <c r="AO359" s="2228"/>
      <c r="AP359" s="2228"/>
      <c r="AQ359" s="2228"/>
      <c r="AR359" s="2228"/>
      <c r="AS359" s="2228"/>
      <c r="AT359" s="2228"/>
      <c r="AU359" s="2228"/>
      <c r="AV359" s="2228"/>
      <c r="AW359" s="2228"/>
      <c r="AX359" s="2230"/>
      <c r="AY359" s="2228"/>
      <c r="AZ359" s="2228"/>
      <c r="BA359" s="2228"/>
      <c r="BB359" s="2228"/>
      <c r="BC359" s="2228"/>
      <c r="BD359" s="2228"/>
      <c r="BE359" s="2228"/>
      <c r="BF359" s="2228"/>
      <c r="BG359" s="2228"/>
      <c r="BH359" s="2228"/>
      <c r="BI359" s="2228"/>
      <c r="BJ359" s="2228"/>
      <c r="BK359" s="2228"/>
      <c r="BL359" s="2228"/>
      <c r="BM359" s="2228"/>
      <c r="BN359" s="2228"/>
      <c r="BO359" s="2228"/>
      <c r="BP359" s="2228"/>
      <c r="BQ359" s="2228"/>
      <c r="BR359" s="2228"/>
      <c r="BS359" s="2229"/>
      <c r="BT359" s="2228"/>
      <c r="BU359" s="2228"/>
      <c r="BV359" s="2228"/>
      <c r="BW359" s="2228"/>
      <c r="BX359" s="2228"/>
      <c r="BY359" s="2228"/>
      <c r="BZ359" s="2228"/>
      <c r="CA359" s="2228"/>
      <c r="CB359" s="2228"/>
      <c r="CC359" s="2228"/>
      <c r="CD359" s="2228"/>
      <c r="CE359" s="2228"/>
      <c r="CF359" s="2228"/>
      <c r="CG359" s="2228"/>
      <c r="CH359" s="2228"/>
      <c r="CI359" s="2228"/>
      <c r="CJ359" s="2228"/>
      <c r="CK359" s="2228"/>
      <c r="CL359" s="2228"/>
      <c r="CM359" s="2229"/>
      <c r="CN359" s="2229"/>
    </row>
    <row r="360" spans="2:92" x14ac:dyDescent="0.2">
      <c r="B360" s="2227"/>
      <c r="I360" s="2228"/>
      <c r="J360" s="2228"/>
      <c r="K360" s="2228"/>
      <c r="L360" s="2228"/>
      <c r="M360" s="2228"/>
      <c r="N360" s="2228"/>
      <c r="O360" s="2228"/>
      <c r="P360" s="2228"/>
      <c r="Q360" s="2228"/>
      <c r="R360" s="2228"/>
      <c r="S360" s="2228"/>
      <c r="T360" s="2228"/>
      <c r="U360" s="2228"/>
      <c r="V360" s="2228"/>
      <c r="W360" s="2228"/>
      <c r="X360" s="2228"/>
      <c r="Y360" s="2228"/>
      <c r="Z360" s="2228"/>
      <c r="AA360" s="2228"/>
      <c r="AB360" s="2229"/>
      <c r="AC360" s="2229"/>
      <c r="AD360" s="2229"/>
      <c r="AE360" s="2229"/>
      <c r="AF360" s="2228"/>
      <c r="AG360" s="2228"/>
      <c r="AH360" s="2228"/>
      <c r="AI360" s="2228"/>
      <c r="AJ360" s="2228"/>
      <c r="AK360" s="2228"/>
      <c r="AL360" s="2228"/>
      <c r="AM360" s="2228"/>
      <c r="AN360" s="2228"/>
      <c r="AO360" s="2228"/>
      <c r="AP360" s="2228"/>
      <c r="AQ360" s="2228"/>
      <c r="AR360" s="2228"/>
      <c r="AS360" s="2228"/>
      <c r="AT360" s="2228"/>
      <c r="AU360" s="2228"/>
      <c r="AV360" s="2228"/>
      <c r="AW360" s="2228"/>
      <c r="AX360" s="2230"/>
      <c r="AY360" s="2228"/>
      <c r="AZ360" s="2228"/>
      <c r="BA360" s="2228"/>
      <c r="BB360" s="2228"/>
      <c r="BC360" s="2228"/>
      <c r="BD360" s="2228"/>
      <c r="BE360" s="2228"/>
      <c r="BF360" s="2228"/>
      <c r="BG360" s="2228"/>
      <c r="BH360" s="2228"/>
      <c r="BI360" s="2228"/>
      <c r="BJ360" s="2228"/>
      <c r="BK360" s="2228"/>
      <c r="BL360" s="2228"/>
      <c r="BM360" s="2228"/>
      <c r="BN360" s="2228"/>
      <c r="BO360" s="2228"/>
      <c r="BP360" s="2228"/>
      <c r="BQ360" s="2228"/>
      <c r="BR360" s="2228"/>
      <c r="BS360" s="2229"/>
      <c r="BT360" s="2228"/>
      <c r="BU360" s="2228"/>
      <c r="BV360" s="2228"/>
      <c r="BW360" s="2228"/>
      <c r="BX360" s="2228"/>
      <c r="BY360" s="2228"/>
      <c r="BZ360" s="2228"/>
      <c r="CA360" s="2228"/>
      <c r="CB360" s="2228"/>
      <c r="CC360" s="2228"/>
      <c r="CD360" s="2228"/>
      <c r="CE360" s="2228"/>
      <c r="CF360" s="2228"/>
      <c r="CG360" s="2228"/>
      <c r="CH360" s="2228"/>
      <c r="CI360" s="2228"/>
      <c r="CJ360" s="2228"/>
      <c r="CK360" s="2228"/>
      <c r="CL360" s="2228"/>
      <c r="CM360" s="2229"/>
      <c r="CN360" s="2229"/>
    </row>
    <row r="361" spans="2:92" x14ac:dyDescent="0.2">
      <c r="B361" s="2227"/>
      <c r="I361" s="2228"/>
      <c r="J361" s="2228"/>
      <c r="K361" s="2228"/>
      <c r="L361" s="2228"/>
      <c r="M361" s="2228"/>
      <c r="N361" s="2228"/>
      <c r="O361" s="2228"/>
      <c r="P361" s="2228"/>
      <c r="Q361" s="2228"/>
      <c r="R361" s="2228"/>
      <c r="S361" s="2228"/>
      <c r="T361" s="2228"/>
      <c r="U361" s="2228"/>
      <c r="V361" s="2228"/>
      <c r="W361" s="2228"/>
      <c r="X361" s="2228"/>
      <c r="Y361" s="2228"/>
      <c r="Z361" s="2228"/>
      <c r="AA361" s="2228"/>
      <c r="AB361" s="2229"/>
      <c r="AC361" s="2229"/>
      <c r="AD361" s="2229"/>
      <c r="AE361" s="2229"/>
      <c r="AF361" s="2228"/>
      <c r="AG361" s="2228"/>
      <c r="AH361" s="2228"/>
      <c r="AI361" s="2228"/>
      <c r="AJ361" s="2228"/>
      <c r="AK361" s="2228"/>
      <c r="AL361" s="2228"/>
      <c r="AM361" s="2228"/>
      <c r="AN361" s="2228"/>
      <c r="AO361" s="2228"/>
      <c r="AP361" s="2228"/>
      <c r="AQ361" s="2228"/>
      <c r="AR361" s="2228"/>
      <c r="AS361" s="2228"/>
      <c r="AT361" s="2228"/>
      <c r="AU361" s="2228"/>
      <c r="AV361" s="2228"/>
      <c r="AW361" s="2228"/>
      <c r="AX361" s="2230"/>
      <c r="AY361" s="2228"/>
      <c r="AZ361" s="2228"/>
      <c r="BA361" s="2228"/>
      <c r="BB361" s="2228"/>
      <c r="BC361" s="2228"/>
      <c r="BD361" s="2228"/>
      <c r="BE361" s="2228"/>
      <c r="BF361" s="2228"/>
      <c r="BG361" s="2228"/>
      <c r="BH361" s="2228"/>
      <c r="BI361" s="2228"/>
      <c r="BJ361" s="2228"/>
      <c r="BK361" s="2228"/>
      <c r="BL361" s="2228"/>
      <c r="BM361" s="2228"/>
      <c r="BN361" s="2228"/>
      <c r="BO361" s="2228"/>
      <c r="BP361" s="2228"/>
      <c r="BQ361" s="2228"/>
      <c r="BR361" s="2228"/>
      <c r="BS361" s="2229"/>
      <c r="BT361" s="2228"/>
      <c r="BU361" s="2228"/>
      <c r="BV361" s="2228"/>
      <c r="BW361" s="2228"/>
      <c r="BX361" s="2228"/>
      <c r="BY361" s="2228"/>
      <c r="BZ361" s="2228"/>
      <c r="CA361" s="2228"/>
      <c r="CB361" s="2228"/>
      <c r="CC361" s="2228"/>
      <c r="CD361" s="2228"/>
      <c r="CE361" s="2228"/>
      <c r="CF361" s="2228"/>
      <c r="CG361" s="2228"/>
      <c r="CH361" s="2228"/>
      <c r="CI361" s="2228"/>
      <c r="CJ361" s="2228"/>
      <c r="CK361" s="2228"/>
      <c r="CL361" s="2228"/>
      <c r="CM361" s="2229"/>
      <c r="CN361" s="2229"/>
    </row>
    <row r="362" spans="2:92" x14ac:dyDescent="0.2">
      <c r="B362" s="2227"/>
      <c r="I362" s="2228"/>
      <c r="J362" s="2228"/>
      <c r="K362" s="2228"/>
      <c r="L362" s="2228"/>
      <c r="M362" s="2228"/>
      <c r="N362" s="2228"/>
      <c r="O362" s="2228"/>
      <c r="P362" s="2228"/>
      <c r="Q362" s="2228"/>
      <c r="R362" s="2228"/>
      <c r="S362" s="2228"/>
      <c r="T362" s="2228"/>
      <c r="U362" s="2228"/>
      <c r="V362" s="2228"/>
      <c r="W362" s="2228"/>
      <c r="X362" s="2228"/>
      <c r="Y362" s="2228"/>
      <c r="Z362" s="2228"/>
      <c r="AA362" s="2228"/>
      <c r="AB362" s="2229"/>
      <c r="AC362" s="2229"/>
      <c r="AD362" s="2229"/>
      <c r="AE362" s="2229"/>
      <c r="AF362" s="2228"/>
      <c r="AG362" s="2228"/>
      <c r="AH362" s="2228"/>
      <c r="AI362" s="2228"/>
      <c r="AJ362" s="2228"/>
      <c r="AK362" s="2228"/>
      <c r="AL362" s="2228"/>
      <c r="AM362" s="2228"/>
      <c r="AN362" s="2228"/>
      <c r="AO362" s="2228"/>
      <c r="AP362" s="2228"/>
      <c r="AQ362" s="2228"/>
      <c r="AR362" s="2228"/>
      <c r="AS362" s="2228"/>
      <c r="AT362" s="2228"/>
      <c r="AU362" s="2228"/>
      <c r="AV362" s="2228"/>
      <c r="AW362" s="2228"/>
      <c r="AX362" s="2230"/>
      <c r="AY362" s="2228"/>
      <c r="AZ362" s="2228"/>
      <c r="BA362" s="2228"/>
      <c r="BB362" s="2228"/>
      <c r="BC362" s="2228"/>
      <c r="BD362" s="2228"/>
      <c r="BE362" s="2228"/>
      <c r="BF362" s="2228"/>
      <c r="BG362" s="2228"/>
      <c r="BH362" s="2228"/>
      <c r="BI362" s="2228"/>
      <c r="BJ362" s="2228"/>
      <c r="BK362" s="2228"/>
      <c r="BL362" s="2228"/>
      <c r="BM362" s="2228"/>
      <c r="BN362" s="2228"/>
      <c r="BO362" s="2228"/>
      <c r="BP362" s="2228"/>
      <c r="BQ362" s="2228"/>
      <c r="BR362" s="2228"/>
      <c r="BS362" s="2229"/>
      <c r="BT362" s="2228"/>
      <c r="BU362" s="2228"/>
      <c r="BV362" s="2228"/>
      <c r="BW362" s="2228"/>
      <c r="BX362" s="2228"/>
      <c r="BY362" s="2228"/>
      <c r="BZ362" s="2228"/>
      <c r="CA362" s="2228"/>
      <c r="CB362" s="2228"/>
      <c r="CC362" s="2228"/>
      <c r="CD362" s="2228"/>
      <c r="CE362" s="2228"/>
      <c r="CF362" s="2228"/>
      <c r="CG362" s="2228"/>
      <c r="CH362" s="2228"/>
      <c r="CI362" s="2228"/>
      <c r="CJ362" s="2228"/>
      <c r="CK362" s="2228"/>
      <c r="CL362" s="2228"/>
      <c r="CM362" s="2229"/>
      <c r="CN362" s="2229"/>
    </row>
    <row r="363" spans="2:92" x14ac:dyDescent="0.2">
      <c r="B363" s="2227"/>
      <c r="I363" s="2228"/>
      <c r="J363" s="2228"/>
      <c r="K363" s="2228"/>
      <c r="L363" s="2228"/>
      <c r="M363" s="2228"/>
      <c r="N363" s="2228"/>
      <c r="O363" s="2228"/>
      <c r="P363" s="2228"/>
      <c r="Q363" s="2228"/>
      <c r="R363" s="2228"/>
      <c r="S363" s="2228"/>
      <c r="T363" s="2228"/>
      <c r="U363" s="2228"/>
      <c r="V363" s="2228"/>
      <c r="W363" s="2228"/>
      <c r="X363" s="2228"/>
      <c r="Y363" s="2228"/>
      <c r="Z363" s="2228"/>
      <c r="AA363" s="2228"/>
      <c r="AB363" s="2229"/>
      <c r="AC363" s="2229"/>
      <c r="AD363" s="2229"/>
      <c r="AE363" s="2229"/>
      <c r="AF363" s="2228"/>
      <c r="AG363" s="2228"/>
      <c r="AH363" s="2228"/>
      <c r="AI363" s="2228"/>
      <c r="AJ363" s="2228"/>
      <c r="AK363" s="2228"/>
      <c r="AL363" s="2228"/>
      <c r="AM363" s="2228"/>
      <c r="AN363" s="2228"/>
      <c r="AO363" s="2228"/>
      <c r="AP363" s="2228"/>
      <c r="AQ363" s="2228"/>
      <c r="AR363" s="2228"/>
      <c r="AS363" s="2228"/>
      <c r="AT363" s="2228"/>
      <c r="AU363" s="2228"/>
      <c r="AV363" s="2228"/>
      <c r="AW363" s="2228"/>
      <c r="AX363" s="2230"/>
      <c r="AY363" s="2228"/>
      <c r="AZ363" s="2228"/>
      <c r="BA363" s="2228"/>
      <c r="BB363" s="2228"/>
      <c r="BC363" s="2228"/>
      <c r="BD363" s="2228"/>
      <c r="BE363" s="2228"/>
      <c r="BF363" s="2228"/>
      <c r="BG363" s="2228"/>
      <c r="BH363" s="2228"/>
      <c r="BI363" s="2228"/>
      <c r="BJ363" s="2228"/>
      <c r="BK363" s="2228"/>
      <c r="BL363" s="2228"/>
      <c r="BM363" s="2228"/>
      <c r="BN363" s="2228"/>
      <c r="BO363" s="2228"/>
      <c r="BP363" s="2228"/>
      <c r="BQ363" s="2228"/>
      <c r="BR363" s="2228"/>
      <c r="BS363" s="2229"/>
      <c r="BT363" s="2228"/>
      <c r="BU363" s="2228"/>
      <c r="BV363" s="2228"/>
      <c r="BW363" s="2228"/>
      <c r="BX363" s="2228"/>
      <c r="BY363" s="2228"/>
      <c r="BZ363" s="2228"/>
      <c r="CA363" s="2228"/>
      <c r="CB363" s="2228"/>
      <c r="CC363" s="2228"/>
      <c r="CD363" s="2228"/>
      <c r="CE363" s="2228"/>
      <c r="CF363" s="2228"/>
      <c r="CG363" s="2228"/>
      <c r="CH363" s="2228"/>
      <c r="CI363" s="2228"/>
      <c r="CJ363" s="2228"/>
      <c r="CK363" s="2228"/>
      <c r="CL363" s="2228"/>
      <c r="CM363" s="2229"/>
      <c r="CN363" s="2229"/>
    </row>
    <row r="364" spans="2:92" x14ac:dyDescent="0.2">
      <c r="B364" s="2227"/>
      <c r="I364" s="2228"/>
      <c r="J364" s="2228"/>
      <c r="K364" s="2228"/>
      <c r="L364" s="2228"/>
      <c r="M364" s="2228"/>
      <c r="N364" s="2228"/>
      <c r="O364" s="2228"/>
      <c r="P364" s="2228"/>
      <c r="Q364" s="2228"/>
      <c r="R364" s="2228"/>
      <c r="S364" s="2228"/>
      <c r="T364" s="2228"/>
      <c r="U364" s="2228"/>
      <c r="V364" s="2228"/>
      <c r="W364" s="2228"/>
      <c r="X364" s="2228"/>
      <c r="Y364" s="2228"/>
      <c r="Z364" s="2228"/>
      <c r="AA364" s="2228"/>
      <c r="AB364" s="2229"/>
      <c r="AC364" s="2229"/>
      <c r="AD364" s="2229"/>
      <c r="AE364" s="2229"/>
      <c r="AF364" s="2228"/>
      <c r="AG364" s="2228"/>
      <c r="AH364" s="2228"/>
      <c r="AI364" s="2228"/>
      <c r="AJ364" s="2228"/>
      <c r="AK364" s="2228"/>
      <c r="AL364" s="2228"/>
      <c r="AM364" s="2228"/>
      <c r="AN364" s="2228"/>
      <c r="AO364" s="2228"/>
      <c r="AP364" s="2228"/>
      <c r="AQ364" s="2228"/>
      <c r="AR364" s="2228"/>
      <c r="AS364" s="2228"/>
      <c r="AT364" s="2228"/>
      <c r="AU364" s="2228"/>
      <c r="AV364" s="2228"/>
      <c r="AW364" s="2228"/>
      <c r="AX364" s="2230"/>
      <c r="AY364" s="2228"/>
      <c r="AZ364" s="2228"/>
      <c r="BA364" s="2228"/>
      <c r="BB364" s="2228"/>
      <c r="BC364" s="2228"/>
      <c r="BD364" s="2228"/>
      <c r="BE364" s="2228"/>
      <c r="BF364" s="2228"/>
      <c r="BG364" s="2228"/>
      <c r="BH364" s="2228"/>
      <c r="BI364" s="2228"/>
      <c r="BJ364" s="2228"/>
      <c r="BK364" s="2228"/>
      <c r="BL364" s="2228"/>
      <c r="BM364" s="2228"/>
      <c r="BN364" s="2228"/>
      <c r="BO364" s="2228"/>
      <c r="BP364" s="2228"/>
      <c r="BQ364" s="2228"/>
      <c r="BR364" s="2228"/>
      <c r="BS364" s="2229"/>
      <c r="BT364" s="2228"/>
      <c r="BU364" s="2228"/>
      <c r="BV364" s="2228"/>
      <c r="BW364" s="2228"/>
      <c r="BX364" s="2228"/>
      <c r="BY364" s="2228"/>
      <c r="BZ364" s="2228"/>
      <c r="CA364" s="2228"/>
      <c r="CB364" s="2228"/>
      <c r="CC364" s="2228"/>
      <c r="CD364" s="2228"/>
      <c r="CE364" s="2228"/>
      <c r="CF364" s="2228"/>
      <c r="CG364" s="2228"/>
      <c r="CH364" s="2228"/>
      <c r="CI364" s="2228"/>
      <c r="CJ364" s="2228"/>
      <c r="CK364" s="2228"/>
      <c r="CL364" s="2228"/>
      <c r="CM364" s="2229"/>
      <c r="CN364" s="2229"/>
    </row>
    <row r="365" spans="2:92" x14ac:dyDescent="0.2">
      <c r="B365" s="2227"/>
      <c r="I365" s="2228"/>
      <c r="J365" s="2228"/>
      <c r="K365" s="2228"/>
      <c r="L365" s="2228"/>
      <c r="M365" s="2228"/>
      <c r="N365" s="2228"/>
      <c r="O365" s="2228"/>
      <c r="P365" s="2228"/>
      <c r="Q365" s="2228"/>
      <c r="R365" s="2228"/>
      <c r="S365" s="2228"/>
      <c r="T365" s="2228"/>
      <c r="U365" s="2228"/>
      <c r="V365" s="2228"/>
      <c r="W365" s="2228"/>
      <c r="X365" s="2228"/>
      <c r="Y365" s="2228"/>
      <c r="Z365" s="2228"/>
      <c r="AA365" s="2228"/>
      <c r="AB365" s="2229"/>
      <c r="AC365" s="2229"/>
      <c r="AD365" s="2229"/>
      <c r="AE365" s="2229"/>
      <c r="AF365" s="2228"/>
      <c r="AG365" s="2228"/>
      <c r="AH365" s="2228"/>
      <c r="AI365" s="2228"/>
      <c r="AJ365" s="2228"/>
      <c r="AK365" s="2228"/>
      <c r="AL365" s="2228"/>
      <c r="AM365" s="2228"/>
      <c r="AN365" s="2228"/>
      <c r="AO365" s="2228"/>
      <c r="AP365" s="2228"/>
      <c r="AQ365" s="2228"/>
      <c r="AR365" s="2228"/>
      <c r="AS365" s="2228"/>
      <c r="AT365" s="2228"/>
      <c r="AU365" s="2228"/>
      <c r="AV365" s="2228"/>
      <c r="AW365" s="2228"/>
      <c r="AX365" s="2230"/>
      <c r="AY365" s="2228"/>
      <c r="AZ365" s="2228"/>
      <c r="BA365" s="2228"/>
      <c r="BB365" s="2228"/>
      <c r="BC365" s="2228"/>
      <c r="BD365" s="2228"/>
      <c r="BE365" s="2228"/>
      <c r="BF365" s="2228"/>
      <c r="BG365" s="2228"/>
      <c r="BH365" s="2228"/>
      <c r="BI365" s="2228"/>
      <c r="BJ365" s="2228"/>
      <c r="BK365" s="2228"/>
      <c r="BL365" s="2228"/>
      <c r="BM365" s="2228"/>
      <c r="BN365" s="2228"/>
      <c r="BO365" s="2228"/>
      <c r="BP365" s="2228"/>
      <c r="BQ365" s="2228"/>
      <c r="BR365" s="2228"/>
      <c r="BS365" s="2229"/>
      <c r="BT365" s="2228"/>
      <c r="BU365" s="2228"/>
      <c r="BV365" s="2228"/>
      <c r="BW365" s="2228"/>
      <c r="BX365" s="2228"/>
      <c r="BY365" s="2228"/>
      <c r="BZ365" s="2228"/>
      <c r="CA365" s="2228"/>
      <c r="CB365" s="2228"/>
      <c r="CC365" s="2228"/>
      <c r="CD365" s="2228"/>
      <c r="CE365" s="2228"/>
      <c r="CF365" s="2228"/>
      <c r="CG365" s="2228"/>
      <c r="CH365" s="2228"/>
      <c r="CI365" s="2228"/>
      <c r="CJ365" s="2228"/>
      <c r="CK365" s="2228"/>
      <c r="CL365" s="2228"/>
      <c r="CM365" s="2229"/>
      <c r="CN365" s="2229"/>
    </row>
    <row r="366" spans="2:92" x14ac:dyDescent="0.2">
      <c r="B366" s="2227"/>
      <c r="I366" s="2228"/>
      <c r="J366" s="2228"/>
      <c r="K366" s="2228"/>
      <c r="L366" s="2228"/>
      <c r="M366" s="2228"/>
      <c r="N366" s="2228"/>
      <c r="O366" s="2228"/>
      <c r="P366" s="2228"/>
      <c r="Q366" s="2228"/>
      <c r="R366" s="2228"/>
      <c r="S366" s="2228"/>
      <c r="T366" s="2228"/>
      <c r="U366" s="2228"/>
      <c r="V366" s="2228"/>
      <c r="W366" s="2228"/>
      <c r="X366" s="2228"/>
      <c r="Y366" s="2228"/>
      <c r="Z366" s="2228"/>
      <c r="AA366" s="2228"/>
      <c r="AB366" s="2229"/>
      <c r="AC366" s="2229"/>
      <c r="AD366" s="2229"/>
      <c r="AE366" s="2229"/>
      <c r="AF366" s="2228"/>
      <c r="AG366" s="2228"/>
      <c r="AH366" s="2228"/>
      <c r="AI366" s="2228"/>
      <c r="AJ366" s="2228"/>
      <c r="AK366" s="2228"/>
      <c r="AL366" s="2228"/>
      <c r="AM366" s="2228"/>
      <c r="AN366" s="2228"/>
      <c r="AO366" s="2228"/>
      <c r="AP366" s="2228"/>
      <c r="AQ366" s="2228"/>
      <c r="AR366" s="2228"/>
      <c r="AS366" s="2228"/>
      <c r="AT366" s="2228"/>
      <c r="AU366" s="2228"/>
      <c r="AV366" s="2228"/>
      <c r="AW366" s="2228"/>
      <c r="AX366" s="2230"/>
      <c r="AY366" s="2228"/>
      <c r="AZ366" s="2228"/>
      <c r="BA366" s="2228"/>
      <c r="BB366" s="2228"/>
      <c r="BC366" s="2228"/>
      <c r="BD366" s="2228"/>
      <c r="BE366" s="2228"/>
      <c r="BF366" s="2228"/>
      <c r="BG366" s="2228"/>
      <c r="BH366" s="2228"/>
      <c r="BI366" s="2228"/>
      <c r="BJ366" s="2228"/>
      <c r="BK366" s="2228"/>
      <c r="BL366" s="2228"/>
      <c r="BM366" s="2228"/>
      <c r="BN366" s="2228"/>
      <c r="BO366" s="2228"/>
      <c r="BP366" s="2228"/>
      <c r="BQ366" s="2228"/>
      <c r="BR366" s="2228"/>
      <c r="BS366" s="2229"/>
      <c r="BT366" s="2228"/>
      <c r="BU366" s="2228"/>
      <c r="BV366" s="2228"/>
      <c r="BW366" s="2228"/>
      <c r="BX366" s="2228"/>
      <c r="BY366" s="2228"/>
      <c r="BZ366" s="2228"/>
      <c r="CA366" s="2228"/>
      <c r="CB366" s="2228"/>
      <c r="CC366" s="2228"/>
      <c r="CD366" s="2228"/>
      <c r="CE366" s="2228"/>
      <c r="CF366" s="2228"/>
      <c r="CG366" s="2228"/>
      <c r="CH366" s="2228"/>
      <c r="CI366" s="2228"/>
      <c r="CJ366" s="2228"/>
      <c r="CK366" s="2228"/>
      <c r="CL366" s="2228"/>
      <c r="CM366" s="2229"/>
      <c r="CN366" s="2229"/>
    </row>
    <row r="367" spans="2:92" x14ac:dyDescent="0.2">
      <c r="B367" s="2227"/>
      <c r="I367" s="2228"/>
      <c r="J367" s="2228"/>
      <c r="K367" s="2228"/>
      <c r="L367" s="2228"/>
      <c r="M367" s="2228"/>
      <c r="N367" s="2228"/>
      <c r="O367" s="2228"/>
      <c r="P367" s="2228"/>
      <c r="Q367" s="2228"/>
      <c r="R367" s="2228"/>
      <c r="S367" s="2228"/>
      <c r="T367" s="2228"/>
      <c r="U367" s="2228"/>
      <c r="V367" s="2228"/>
      <c r="W367" s="2228"/>
      <c r="X367" s="2228"/>
      <c r="Y367" s="2228"/>
      <c r="Z367" s="2228"/>
      <c r="AA367" s="2228"/>
      <c r="AB367" s="2229"/>
      <c r="AC367" s="2229"/>
      <c r="AD367" s="2229"/>
      <c r="AE367" s="2229"/>
      <c r="AF367" s="2228"/>
      <c r="AG367" s="2228"/>
      <c r="AH367" s="2228"/>
      <c r="AI367" s="2228"/>
      <c r="AJ367" s="2228"/>
      <c r="AK367" s="2228"/>
      <c r="AL367" s="2228"/>
      <c r="AM367" s="2228"/>
      <c r="AN367" s="2228"/>
      <c r="AO367" s="2228"/>
      <c r="AP367" s="2228"/>
      <c r="AQ367" s="2228"/>
      <c r="AR367" s="2228"/>
      <c r="AS367" s="2228"/>
      <c r="AT367" s="2228"/>
      <c r="AU367" s="2228"/>
      <c r="AV367" s="2228"/>
      <c r="AW367" s="2228"/>
      <c r="AX367" s="2230"/>
      <c r="AY367" s="2228"/>
      <c r="AZ367" s="2228"/>
      <c r="BA367" s="2228"/>
      <c r="BB367" s="2228"/>
      <c r="BC367" s="2228"/>
      <c r="BD367" s="2228"/>
      <c r="BE367" s="2228"/>
      <c r="BF367" s="2228"/>
      <c r="BG367" s="2228"/>
      <c r="BH367" s="2228"/>
      <c r="BI367" s="2228"/>
      <c r="BJ367" s="2228"/>
      <c r="BK367" s="2228"/>
      <c r="BL367" s="2228"/>
      <c r="BM367" s="2228"/>
      <c r="BN367" s="2228"/>
      <c r="BO367" s="2228"/>
      <c r="BP367" s="2228"/>
      <c r="BQ367" s="2228"/>
      <c r="BR367" s="2228"/>
      <c r="BS367" s="2229"/>
      <c r="BT367" s="2228"/>
      <c r="BU367" s="2228"/>
      <c r="BV367" s="2228"/>
      <c r="BW367" s="2228"/>
      <c r="BX367" s="2228"/>
      <c r="BY367" s="2228"/>
      <c r="BZ367" s="2228"/>
      <c r="CA367" s="2228"/>
      <c r="CB367" s="2228"/>
      <c r="CC367" s="2228"/>
      <c r="CD367" s="2228"/>
      <c r="CE367" s="2228"/>
      <c r="CF367" s="2228"/>
      <c r="CG367" s="2228"/>
      <c r="CH367" s="2228"/>
      <c r="CI367" s="2228"/>
      <c r="CJ367" s="2228"/>
      <c r="CK367" s="2228"/>
      <c r="CL367" s="2228"/>
      <c r="CM367" s="2229"/>
      <c r="CN367" s="2229"/>
    </row>
    <row r="368" spans="2:92" x14ac:dyDescent="0.2">
      <c r="B368" s="2227"/>
      <c r="I368" s="2228"/>
      <c r="J368" s="2228"/>
      <c r="K368" s="2228"/>
      <c r="L368" s="2228"/>
      <c r="M368" s="2228"/>
      <c r="N368" s="2228"/>
      <c r="O368" s="2228"/>
      <c r="P368" s="2228"/>
      <c r="Q368" s="2228"/>
      <c r="R368" s="2228"/>
      <c r="S368" s="2228"/>
      <c r="T368" s="2228"/>
      <c r="U368" s="2228"/>
      <c r="V368" s="2228"/>
      <c r="W368" s="2228"/>
      <c r="X368" s="2228"/>
      <c r="Y368" s="2228"/>
      <c r="Z368" s="2228"/>
      <c r="AA368" s="2228"/>
      <c r="AB368" s="2229"/>
      <c r="AC368" s="2229"/>
      <c r="AD368" s="2229"/>
      <c r="AE368" s="2229"/>
      <c r="AF368" s="2228"/>
      <c r="AG368" s="2228"/>
      <c r="AH368" s="2228"/>
      <c r="AI368" s="2228"/>
      <c r="AJ368" s="2228"/>
      <c r="AK368" s="2228"/>
      <c r="AL368" s="2228"/>
      <c r="AM368" s="2228"/>
      <c r="AN368" s="2228"/>
      <c r="AO368" s="2228"/>
      <c r="AP368" s="2228"/>
      <c r="AQ368" s="2228"/>
      <c r="AR368" s="2228"/>
      <c r="AS368" s="2228"/>
      <c r="AT368" s="2228"/>
      <c r="AU368" s="2228"/>
      <c r="AV368" s="2228"/>
      <c r="AW368" s="2228"/>
      <c r="AX368" s="2230"/>
      <c r="AY368" s="2228"/>
      <c r="AZ368" s="2228"/>
      <c r="BA368" s="2228"/>
      <c r="BB368" s="2228"/>
      <c r="BC368" s="2228"/>
      <c r="BD368" s="2228"/>
      <c r="BE368" s="2228"/>
      <c r="BF368" s="2228"/>
      <c r="BG368" s="2228"/>
      <c r="BH368" s="2228"/>
      <c r="BI368" s="2228"/>
      <c r="BJ368" s="2228"/>
      <c r="BK368" s="2228"/>
      <c r="BL368" s="2228"/>
      <c r="BM368" s="2228"/>
      <c r="BN368" s="2228"/>
      <c r="BO368" s="2228"/>
      <c r="BP368" s="2228"/>
      <c r="BQ368" s="2228"/>
      <c r="BR368" s="2228"/>
      <c r="BS368" s="2229"/>
      <c r="BT368" s="2228"/>
      <c r="BU368" s="2228"/>
      <c r="BV368" s="2228"/>
      <c r="BW368" s="2228"/>
      <c r="BX368" s="2228"/>
      <c r="BY368" s="2228"/>
      <c r="BZ368" s="2228"/>
      <c r="CA368" s="2228"/>
      <c r="CB368" s="2228"/>
      <c r="CC368" s="2228"/>
      <c r="CD368" s="2228"/>
      <c r="CE368" s="2228"/>
      <c r="CF368" s="2228"/>
      <c r="CG368" s="2228"/>
      <c r="CH368" s="2228"/>
      <c r="CI368" s="2228"/>
      <c r="CJ368" s="2228"/>
      <c r="CK368" s="2228"/>
      <c r="CL368" s="2228"/>
      <c r="CM368" s="2229"/>
      <c r="CN368" s="2229"/>
    </row>
    <row r="369" spans="2:92" x14ac:dyDescent="0.2">
      <c r="B369" s="2227"/>
      <c r="I369" s="2228"/>
      <c r="J369" s="2228"/>
      <c r="K369" s="2228"/>
      <c r="L369" s="2228"/>
      <c r="M369" s="2228"/>
      <c r="N369" s="2228"/>
      <c r="O369" s="2228"/>
      <c r="P369" s="2228"/>
      <c r="Q369" s="2228"/>
      <c r="R369" s="2228"/>
      <c r="S369" s="2228"/>
      <c r="T369" s="2228"/>
      <c r="U369" s="2228"/>
      <c r="V369" s="2228"/>
      <c r="W369" s="2228"/>
      <c r="X369" s="2228"/>
      <c r="Y369" s="2228"/>
      <c r="Z369" s="2228"/>
      <c r="AA369" s="2228"/>
      <c r="AB369" s="2229"/>
      <c r="AC369" s="2229"/>
      <c r="AD369" s="2229"/>
      <c r="AE369" s="2229"/>
      <c r="AF369" s="2228"/>
      <c r="AG369" s="2228"/>
      <c r="AH369" s="2228"/>
      <c r="AI369" s="2228"/>
      <c r="AJ369" s="2228"/>
      <c r="AK369" s="2228"/>
      <c r="AL369" s="2228"/>
      <c r="AM369" s="2228"/>
      <c r="AN369" s="2228"/>
      <c r="AO369" s="2228"/>
      <c r="AP369" s="2228"/>
      <c r="AQ369" s="2228"/>
      <c r="AR369" s="2228"/>
      <c r="AS369" s="2228"/>
      <c r="AT369" s="2228"/>
      <c r="AU369" s="2228"/>
      <c r="AV369" s="2228"/>
      <c r="AW369" s="2228"/>
      <c r="AX369" s="2230"/>
      <c r="AY369" s="2228"/>
      <c r="AZ369" s="2228"/>
      <c r="BA369" s="2228"/>
      <c r="BB369" s="2228"/>
      <c r="BC369" s="2228"/>
      <c r="BD369" s="2228"/>
      <c r="BE369" s="2228"/>
      <c r="BF369" s="2228"/>
      <c r="BG369" s="2228"/>
      <c r="BH369" s="2228"/>
      <c r="BI369" s="2228"/>
      <c r="BJ369" s="2228"/>
      <c r="BK369" s="2228"/>
      <c r="BL369" s="2228"/>
      <c r="BM369" s="2228"/>
      <c r="BN369" s="2228"/>
      <c r="BO369" s="2228"/>
      <c r="BP369" s="2228"/>
      <c r="BQ369" s="2228"/>
      <c r="BR369" s="2228"/>
      <c r="BS369" s="2229"/>
      <c r="BT369" s="2228"/>
      <c r="BU369" s="2228"/>
      <c r="BV369" s="2228"/>
      <c r="BW369" s="2228"/>
      <c r="BX369" s="2228"/>
      <c r="BY369" s="2228"/>
      <c r="BZ369" s="2228"/>
      <c r="CA369" s="2228"/>
      <c r="CB369" s="2228"/>
      <c r="CC369" s="2228"/>
      <c r="CD369" s="2228"/>
      <c r="CE369" s="2228"/>
      <c r="CF369" s="2228"/>
      <c r="CG369" s="2228"/>
      <c r="CH369" s="2228"/>
      <c r="CI369" s="2228"/>
      <c r="CJ369" s="2228"/>
      <c r="CK369" s="2228"/>
      <c r="CL369" s="2228"/>
      <c r="CM369" s="2229"/>
      <c r="CN369" s="2229"/>
    </row>
    <row r="370" spans="2:92" x14ac:dyDescent="0.2">
      <c r="B370" s="2227"/>
      <c r="I370" s="2228"/>
      <c r="J370" s="2228"/>
      <c r="K370" s="2228"/>
      <c r="L370" s="2228"/>
      <c r="M370" s="2228"/>
      <c r="N370" s="2228"/>
      <c r="O370" s="2228"/>
      <c r="P370" s="2228"/>
      <c r="Q370" s="2228"/>
      <c r="R370" s="2228"/>
      <c r="S370" s="2228"/>
      <c r="T370" s="2228"/>
      <c r="U370" s="2228"/>
      <c r="V370" s="2228"/>
      <c r="W370" s="2228"/>
      <c r="X370" s="2228"/>
      <c r="Y370" s="2228"/>
      <c r="Z370" s="2228"/>
      <c r="AA370" s="2228"/>
      <c r="AB370" s="2229"/>
      <c r="AC370" s="2229"/>
      <c r="AD370" s="2229"/>
      <c r="AE370" s="2229"/>
      <c r="AF370" s="2228"/>
      <c r="AG370" s="2228"/>
      <c r="AH370" s="2228"/>
      <c r="AI370" s="2228"/>
      <c r="AJ370" s="2228"/>
      <c r="AK370" s="2228"/>
      <c r="AL370" s="2228"/>
      <c r="AM370" s="2228"/>
      <c r="AN370" s="2228"/>
      <c r="AO370" s="2228"/>
      <c r="AP370" s="2228"/>
      <c r="AQ370" s="2228"/>
      <c r="AR370" s="2228"/>
      <c r="AS370" s="2228"/>
      <c r="AT370" s="2228"/>
      <c r="AU370" s="2228"/>
      <c r="AV370" s="2228"/>
      <c r="AW370" s="2228"/>
      <c r="AX370" s="2230"/>
      <c r="AY370" s="2228"/>
      <c r="AZ370" s="2228"/>
      <c r="BA370" s="2228"/>
      <c r="BB370" s="2228"/>
      <c r="BC370" s="2228"/>
      <c r="BD370" s="2228"/>
      <c r="BE370" s="2228"/>
      <c r="BF370" s="2228"/>
      <c r="BG370" s="2228"/>
      <c r="BH370" s="2228"/>
      <c r="BI370" s="2228"/>
      <c r="BJ370" s="2228"/>
      <c r="BK370" s="2228"/>
      <c r="BL370" s="2228"/>
      <c r="BM370" s="2228"/>
      <c r="BN370" s="2228"/>
      <c r="BO370" s="2228"/>
      <c r="BP370" s="2228"/>
      <c r="BQ370" s="2228"/>
      <c r="BR370" s="2228"/>
      <c r="BS370" s="2229"/>
      <c r="BT370" s="2228"/>
      <c r="BU370" s="2228"/>
      <c r="BV370" s="2228"/>
      <c r="BW370" s="2228"/>
      <c r="BX370" s="2228"/>
      <c r="BY370" s="2228"/>
      <c r="BZ370" s="2228"/>
      <c r="CA370" s="2228"/>
      <c r="CB370" s="2228"/>
      <c r="CC370" s="2228"/>
      <c r="CD370" s="2228"/>
      <c r="CE370" s="2228"/>
      <c r="CF370" s="2228"/>
      <c r="CG370" s="2228"/>
      <c r="CH370" s="2228"/>
      <c r="CI370" s="2228"/>
      <c r="CJ370" s="2228"/>
      <c r="CK370" s="2228"/>
      <c r="CL370" s="2228"/>
      <c r="CM370" s="2229"/>
      <c r="CN370" s="2229"/>
    </row>
    <row r="371" spans="2:92" x14ac:dyDescent="0.2">
      <c r="B371" s="2227"/>
      <c r="I371" s="2228"/>
      <c r="J371" s="2228"/>
      <c r="K371" s="2228"/>
      <c r="L371" s="2228"/>
      <c r="M371" s="2228"/>
      <c r="N371" s="2228"/>
      <c r="O371" s="2228"/>
      <c r="P371" s="2228"/>
      <c r="Q371" s="2228"/>
      <c r="R371" s="2228"/>
      <c r="S371" s="2228"/>
      <c r="T371" s="2228"/>
      <c r="U371" s="2228"/>
      <c r="V371" s="2228"/>
      <c r="W371" s="2228"/>
      <c r="X371" s="2228"/>
      <c r="Y371" s="2228"/>
      <c r="Z371" s="2228"/>
      <c r="AA371" s="2228"/>
      <c r="AB371" s="2229"/>
      <c r="AC371" s="2229"/>
      <c r="AD371" s="2229"/>
      <c r="AE371" s="2229"/>
      <c r="AF371" s="2228"/>
      <c r="AG371" s="2228"/>
      <c r="AH371" s="2228"/>
      <c r="AI371" s="2228"/>
      <c r="AJ371" s="2228"/>
      <c r="AK371" s="2228"/>
      <c r="AL371" s="2228"/>
      <c r="AM371" s="2228"/>
      <c r="AN371" s="2228"/>
      <c r="AO371" s="2228"/>
      <c r="AP371" s="2228"/>
      <c r="AQ371" s="2228"/>
      <c r="AR371" s="2228"/>
      <c r="AS371" s="2228"/>
      <c r="AT371" s="2228"/>
      <c r="AU371" s="2228"/>
      <c r="AV371" s="2228"/>
      <c r="AW371" s="2228"/>
      <c r="AX371" s="2230"/>
      <c r="AY371" s="2228"/>
      <c r="AZ371" s="2228"/>
      <c r="BA371" s="2228"/>
      <c r="BB371" s="2228"/>
      <c r="BC371" s="2228"/>
      <c r="BD371" s="2228"/>
      <c r="BE371" s="2228"/>
      <c r="BF371" s="2228"/>
      <c r="BG371" s="2228"/>
      <c r="BH371" s="2228"/>
      <c r="BI371" s="2228"/>
      <c r="BJ371" s="2228"/>
      <c r="BK371" s="2228"/>
      <c r="BL371" s="2228"/>
      <c r="BM371" s="2228"/>
      <c r="BN371" s="2228"/>
      <c r="BO371" s="2228"/>
      <c r="BP371" s="2228"/>
      <c r="BQ371" s="2228"/>
      <c r="BR371" s="2228"/>
      <c r="BS371" s="2229"/>
      <c r="BT371" s="2228"/>
      <c r="BU371" s="2228"/>
      <c r="BV371" s="2228"/>
      <c r="BW371" s="2228"/>
      <c r="BX371" s="2228"/>
      <c r="BY371" s="2228"/>
      <c r="BZ371" s="2228"/>
      <c r="CA371" s="2228"/>
      <c r="CB371" s="2228"/>
      <c r="CC371" s="2228"/>
      <c r="CD371" s="2228"/>
      <c r="CE371" s="2228"/>
      <c r="CF371" s="2228"/>
      <c r="CG371" s="2228"/>
      <c r="CH371" s="2228"/>
      <c r="CI371" s="2228"/>
      <c r="CJ371" s="2228"/>
      <c r="CK371" s="2228"/>
      <c r="CL371" s="2228"/>
      <c r="CM371" s="2229"/>
      <c r="CN371" s="2229"/>
    </row>
    <row r="372" spans="2:92" x14ac:dyDescent="0.2">
      <c r="B372" s="2227"/>
      <c r="I372" s="2228"/>
      <c r="J372" s="2228"/>
      <c r="K372" s="2228"/>
      <c r="L372" s="2228"/>
      <c r="M372" s="2228"/>
      <c r="N372" s="2228"/>
      <c r="O372" s="2228"/>
      <c r="P372" s="2228"/>
      <c r="Q372" s="2228"/>
      <c r="R372" s="2228"/>
      <c r="S372" s="2228"/>
      <c r="T372" s="2228"/>
      <c r="U372" s="2228"/>
      <c r="V372" s="2228"/>
      <c r="W372" s="2228"/>
      <c r="X372" s="2228"/>
      <c r="Y372" s="2228"/>
      <c r="Z372" s="2228"/>
      <c r="AA372" s="2228"/>
      <c r="AB372" s="2229"/>
      <c r="AC372" s="2229"/>
      <c r="AD372" s="2229"/>
      <c r="AE372" s="2229"/>
      <c r="AF372" s="2228"/>
      <c r="AG372" s="2228"/>
      <c r="AH372" s="2228"/>
      <c r="AI372" s="2228"/>
      <c r="AJ372" s="2228"/>
      <c r="AK372" s="2228"/>
      <c r="AL372" s="2228"/>
      <c r="AM372" s="2228"/>
      <c r="AN372" s="2228"/>
      <c r="AO372" s="2228"/>
      <c r="AP372" s="2228"/>
      <c r="AQ372" s="2228"/>
      <c r="AR372" s="2228"/>
      <c r="AS372" s="2228"/>
      <c r="AT372" s="2228"/>
      <c r="AU372" s="2228"/>
      <c r="AV372" s="2228"/>
      <c r="AW372" s="2228"/>
      <c r="AX372" s="2230"/>
      <c r="AY372" s="2228"/>
      <c r="AZ372" s="2228"/>
      <c r="BA372" s="2228"/>
      <c r="BB372" s="2228"/>
      <c r="BC372" s="2228"/>
      <c r="BD372" s="2228"/>
      <c r="BE372" s="2228"/>
      <c r="BF372" s="2228"/>
      <c r="BG372" s="2228"/>
      <c r="BH372" s="2228"/>
      <c r="BI372" s="2228"/>
      <c r="BJ372" s="2228"/>
      <c r="BK372" s="2228"/>
      <c r="BL372" s="2228"/>
      <c r="BM372" s="2228"/>
      <c r="BN372" s="2228"/>
      <c r="BO372" s="2228"/>
      <c r="BP372" s="2228"/>
      <c r="BQ372" s="2228"/>
      <c r="BR372" s="2228"/>
      <c r="BS372" s="2229"/>
      <c r="BT372" s="2228"/>
      <c r="BU372" s="2228"/>
      <c r="BV372" s="2228"/>
      <c r="BW372" s="2228"/>
      <c r="BX372" s="2228"/>
      <c r="BY372" s="2228"/>
      <c r="BZ372" s="2228"/>
      <c r="CA372" s="2228"/>
      <c r="CB372" s="2228"/>
      <c r="CC372" s="2228"/>
      <c r="CD372" s="2228"/>
      <c r="CE372" s="2228"/>
      <c r="CF372" s="2228"/>
      <c r="CG372" s="2228"/>
      <c r="CH372" s="2228"/>
      <c r="CI372" s="2228"/>
      <c r="CJ372" s="2228"/>
      <c r="CK372" s="2228"/>
      <c r="CL372" s="2228"/>
      <c r="CM372" s="2229"/>
      <c r="CN372" s="2229"/>
    </row>
    <row r="373" spans="2:92" x14ac:dyDescent="0.2">
      <c r="B373" s="2227"/>
      <c r="I373" s="2228"/>
      <c r="J373" s="2228"/>
      <c r="K373" s="2228"/>
      <c r="L373" s="2228"/>
      <c r="M373" s="2228"/>
      <c r="N373" s="2228"/>
      <c r="O373" s="2228"/>
      <c r="P373" s="2228"/>
      <c r="Q373" s="2228"/>
      <c r="R373" s="2228"/>
      <c r="S373" s="2228"/>
      <c r="T373" s="2228"/>
      <c r="U373" s="2228"/>
      <c r="V373" s="2228"/>
      <c r="W373" s="2228"/>
      <c r="X373" s="2228"/>
      <c r="Y373" s="2228"/>
      <c r="Z373" s="2228"/>
      <c r="AA373" s="2228"/>
      <c r="AB373" s="2229"/>
      <c r="AC373" s="2229"/>
      <c r="AD373" s="2229"/>
      <c r="AE373" s="2229"/>
      <c r="AF373" s="2228"/>
      <c r="AG373" s="2228"/>
      <c r="AH373" s="2228"/>
      <c r="AI373" s="2228"/>
      <c r="AJ373" s="2228"/>
      <c r="AK373" s="2228"/>
      <c r="AL373" s="2228"/>
      <c r="AM373" s="2228"/>
      <c r="AN373" s="2228"/>
      <c r="AO373" s="2228"/>
      <c r="AP373" s="2228"/>
      <c r="AQ373" s="2228"/>
      <c r="AR373" s="2228"/>
      <c r="AS373" s="2228"/>
      <c r="AT373" s="2228"/>
      <c r="AU373" s="2228"/>
      <c r="AV373" s="2228"/>
      <c r="AW373" s="2228"/>
      <c r="AX373" s="2230"/>
      <c r="AY373" s="2228"/>
      <c r="AZ373" s="2228"/>
      <c r="BA373" s="2228"/>
      <c r="BB373" s="2228"/>
      <c r="BC373" s="2228"/>
      <c r="BD373" s="2228"/>
      <c r="BE373" s="2228"/>
      <c r="BF373" s="2228"/>
      <c r="BG373" s="2228"/>
      <c r="BH373" s="2228"/>
      <c r="BI373" s="2228"/>
      <c r="BJ373" s="2228"/>
      <c r="BK373" s="2228"/>
      <c r="BL373" s="2228"/>
      <c r="BM373" s="2228"/>
      <c r="BN373" s="2228"/>
      <c r="BO373" s="2228"/>
      <c r="BP373" s="2228"/>
      <c r="BQ373" s="2228"/>
      <c r="BR373" s="2228"/>
      <c r="BS373" s="2229"/>
      <c r="BT373" s="2228"/>
      <c r="BU373" s="2228"/>
      <c r="BV373" s="2228"/>
      <c r="BW373" s="2228"/>
      <c r="BX373" s="2228"/>
      <c r="BY373" s="2228"/>
      <c r="BZ373" s="2228"/>
      <c r="CA373" s="2228"/>
      <c r="CB373" s="2228"/>
      <c r="CC373" s="2228"/>
      <c r="CD373" s="2228"/>
      <c r="CE373" s="2228"/>
      <c r="CF373" s="2228"/>
      <c r="CG373" s="2228"/>
      <c r="CH373" s="2228"/>
      <c r="CI373" s="2228"/>
      <c r="CJ373" s="2228"/>
      <c r="CK373" s="2228"/>
      <c r="CL373" s="2228"/>
      <c r="CM373" s="2229"/>
      <c r="CN373" s="2229"/>
    </row>
    <row r="374" spans="2:92" x14ac:dyDescent="0.2">
      <c r="B374" s="2227"/>
      <c r="I374" s="2228"/>
      <c r="J374" s="2228"/>
      <c r="K374" s="2228"/>
      <c r="L374" s="2228"/>
      <c r="M374" s="2228"/>
      <c r="N374" s="2228"/>
      <c r="O374" s="2228"/>
      <c r="P374" s="2228"/>
      <c r="Q374" s="2228"/>
      <c r="R374" s="2228"/>
      <c r="S374" s="2228"/>
      <c r="T374" s="2228"/>
      <c r="U374" s="2228"/>
      <c r="V374" s="2228"/>
      <c r="W374" s="2228"/>
      <c r="X374" s="2228"/>
      <c r="Y374" s="2228"/>
      <c r="Z374" s="2228"/>
      <c r="AA374" s="2228"/>
      <c r="AB374" s="2229"/>
      <c r="AC374" s="2229"/>
      <c r="AD374" s="2229"/>
      <c r="AE374" s="2229"/>
      <c r="AF374" s="2228"/>
      <c r="AG374" s="2228"/>
      <c r="AH374" s="2228"/>
      <c r="AI374" s="2228"/>
      <c r="AJ374" s="2228"/>
      <c r="AK374" s="2228"/>
      <c r="AL374" s="2228"/>
      <c r="AM374" s="2228"/>
      <c r="AN374" s="2228"/>
      <c r="AO374" s="2228"/>
      <c r="AP374" s="2228"/>
      <c r="AQ374" s="2228"/>
      <c r="AR374" s="2228"/>
      <c r="AS374" s="2228"/>
      <c r="AT374" s="2228"/>
      <c r="AU374" s="2228"/>
      <c r="AV374" s="2228"/>
      <c r="AW374" s="2228"/>
      <c r="AX374" s="2230"/>
      <c r="AY374" s="2228"/>
      <c r="AZ374" s="2228"/>
      <c r="BA374" s="2228"/>
      <c r="BB374" s="2228"/>
      <c r="BC374" s="2228"/>
      <c r="BD374" s="2228"/>
      <c r="BE374" s="2228"/>
      <c r="BF374" s="2228"/>
      <c r="BG374" s="2228"/>
      <c r="BH374" s="2228"/>
      <c r="BI374" s="2228"/>
      <c r="BJ374" s="2228"/>
      <c r="BK374" s="2228"/>
      <c r="BL374" s="2228"/>
      <c r="BM374" s="2228"/>
      <c r="BN374" s="2228"/>
      <c r="BO374" s="2228"/>
      <c r="BP374" s="2228"/>
      <c r="BQ374" s="2228"/>
      <c r="BR374" s="2228"/>
      <c r="BS374" s="2229"/>
      <c r="BT374" s="2228"/>
      <c r="BU374" s="2228"/>
      <c r="BV374" s="2228"/>
      <c r="BW374" s="2228"/>
      <c r="BX374" s="2228"/>
      <c r="BY374" s="2228"/>
      <c r="BZ374" s="2228"/>
      <c r="CA374" s="2228"/>
      <c r="CB374" s="2228"/>
      <c r="CC374" s="2228"/>
      <c r="CD374" s="2228"/>
      <c r="CE374" s="2228"/>
      <c r="CF374" s="2228"/>
      <c r="CG374" s="2228"/>
      <c r="CH374" s="2228"/>
      <c r="CI374" s="2228"/>
      <c r="CJ374" s="2228"/>
      <c r="CK374" s="2228"/>
      <c r="CL374" s="2228"/>
      <c r="CM374" s="2229"/>
      <c r="CN374" s="2229"/>
    </row>
    <row r="375" spans="2:92" x14ac:dyDescent="0.2">
      <c r="B375" s="2227"/>
      <c r="I375" s="2228"/>
      <c r="J375" s="2228"/>
      <c r="K375" s="2228"/>
      <c r="L375" s="2228"/>
      <c r="M375" s="2228"/>
      <c r="N375" s="2228"/>
      <c r="O375" s="2228"/>
      <c r="P375" s="2228"/>
      <c r="Q375" s="2228"/>
      <c r="R375" s="2228"/>
      <c r="S375" s="2228"/>
      <c r="T375" s="2228"/>
      <c r="U375" s="2228"/>
      <c r="V375" s="2228"/>
      <c r="W375" s="2228"/>
      <c r="X375" s="2228"/>
      <c r="Y375" s="2228"/>
      <c r="Z375" s="2228"/>
      <c r="AA375" s="2228"/>
      <c r="AB375" s="2229"/>
      <c r="AC375" s="2229"/>
      <c r="AD375" s="2229"/>
      <c r="AE375" s="2229"/>
      <c r="AF375" s="2228"/>
      <c r="AG375" s="2228"/>
      <c r="AH375" s="2228"/>
      <c r="AI375" s="2228"/>
      <c r="AJ375" s="2228"/>
      <c r="AK375" s="2228"/>
      <c r="AL375" s="2228"/>
      <c r="AM375" s="2228"/>
      <c r="AN375" s="2228"/>
      <c r="AO375" s="2228"/>
      <c r="AP375" s="2228"/>
      <c r="AQ375" s="2228"/>
      <c r="AR375" s="2228"/>
      <c r="AS375" s="2228"/>
      <c r="AT375" s="2228"/>
      <c r="AU375" s="2228"/>
      <c r="AV375" s="2228"/>
      <c r="AW375" s="2228"/>
      <c r="AX375" s="2230"/>
      <c r="AY375" s="2228"/>
      <c r="AZ375" s="2228"/>
      <c r="BA375" s="2228"/>
      <c r="BB375" s="2228"/>
      <c r="BC375" s="2228"/>
      <c r="BD375" s="2228"/>
      <c r="BE375" s="2228"/>
      <c r="BF375" s="2228"/>
      <c r="BG375" s="2228"/>
      <c r="BH375" s="2228"/>
      <c r="BI375" s="2228"/>
      <c r="BJ375" s="2228"/>
      <c r="BK375" s="2228"/>
      <c r="BL375" s="2228"/>
      <c r="BM375" s="2228"/>
      <c r="BN375" s="2228"/>
      <c r="BO375" s="2228"/>
      <c r="BP375" s="2228"/>
      <c r="BQ375" s="2228"/>
      <c r="BR375" s="2228"/>
      <c r="BS375" s="2229"/>
      <c r="BT375" s="2228"/>
      <c r="BU375" s="2228"/>
      <c r="BV375" s="2228"/>
      <c r="BW375" s="2228"/>
      <c r="BX375" s="2228"/>
      <c r="BY375" s="2228"/>
      <c r="BZ375" s="2228"/>
      <c r="CA375" s="2228"/>
      <c r="CB375" s="2228"/>
      <c r="CC375" s="2228"/>
      <c r="CD375" s="2228"/>
      <c r="CE375" s="2228"/>
      <c r="CF375" s="2228"/>
      <c r="CG375" s="2228"/>
      <c r="CH375" s="2228"/>
      <c r="CI375" s="2228"/>
      <c r="CJ375" s="2228"/>
      <c r="CK375" s="2228"/>
      <c r="CL375" s="2228"/>
      <c r="CM375" s="2229"/>
      <c r="CN375" s="2229"/>
    </row>
    <row r="376" spans="2:92" x14ac:dyDescent="0.2">
      <c r="B376" s="2227"/>
      <c r="I376" s="2228"/>
      <c r="J376" s="2228"/>
      <c r="K376" s="2228"/>
      <c r="L376" s="2228"/>
      <c r="M376" s="2228"/>
      <c r="N376" s="2228"/>
      <c r="O376" s="2228"/>
      <c r="P376" s="2228"/>
      <c r="Q376" s="2228"/>
      <c r="R376" s="2228"/>
      <c r="S376" s="2228"/>
      <c r="T376" s="2228"/>
      <c r="U376" s="2228"/>
      <c r="V376" s="2228"/>
      <c r="W376" s="2228"/>
      <c r="X376" s="2228"/>
      <c r="Y376" s="2228"/>
      <c r="Z376" s="2228"/>
      <c r="AA376" s="2228"/>
      <c r="AB376" s="2229"/>
      <c r="AC376" s="2229"/>
      <c r="AD376" s="2229"/>
      <c r="AE376" s="2229"/>
      <c r="AF376" s="2228"/>
      <c r="AG376" s="2228"/>
      <c r="AH376" s="2228"/>
      <c r="AI376" s="2228"/>
      <c r="AJ376" s="2228"/>
      <c r="AK376" s="2228"/>
      <c r="AL376" s="2228"/>
      <c r="AM376" s="2228"/>
      <c r="AN376" s="2228"/>
      <c r="AO376" s="2228"/>
      <c r="AP376" s="2228"/>
      <c r="AQ376" s="2228"/>
      <c r="AR376" s="2228"/>
      <c r="AS376" s="2228"/>
      <c r="AT376" s="2228"/>
      <c r="AU376" s="2228"/>
      <c r="AV376" s="2228"/>
      <c r="AW376" s="2228"/>
      <c r="AX376" s="2230"/>
      <c r="AY376" s="2228"/>
      <c r="AZ376" s="2228"/>
      <c r="BA376" s="2228"/>
      <c r="BB376" s="2228"/>
      <c r="BC376" s="2228"/>
      <c r="BD376" s="2228"/>
      <c r="BE376" s="2228"/>
      <c r="BF376" s="2228"/>
      <c r="BG376" s="2228"/>
      <c r="BH376" s="2228"/>
      <c r="BI376" s="2228"/>
      <c r="BJ376" s="2228"/>
      <c r="BK376" s="2228"/>
      <c r="BL376" s="2228"/>
      <c r="BM376" s="2228"/>
      <c r="BN376" s="2228"/>
      <c r="BO376" s="2228"/>
      <c r="BP376" s="2228"/>
      <c r="BQ376" s="2228"/>
      <c r="BR376" s="2228"/>
      <c r="BS376" s="2229"/>
      <c r="BT376" s="2228"/>
      <c r="BU376" s="2228"/>
      <c r="BV376" s="2228"/>
      <c r="BW376" s="2228"/>
      <c r="BX376" s="2228"/>
      <c r="BY376" s="2228"/>
      <c r="BZ376" s="2228"/>
      <c r="CA376" s="2228"/>
      <c r="CB376" s="2228"/>
      <c r="CC376" s="2228"/>
      <c r="CD376" s="2228"/>
      <c r="CE376" s="2228"/>
      <c r="CF376" s="2228"/>
      <c r="CG376" s="2228"/>
      <c r="CH376" s="2228"/>
      <c r="CI376" s="2228"/>
      <c r="CJ376" s="2228"/>
      <c r="CK376" s="2228"/>
      <c r="CL376" s="2228"/>
      <c r="CM376" s="2229"/>
      <c r="CN376" s="2229"/>
    </row>
    <row r="377" spans="2:92" x14ac:dyDescent="0.2">
      <c r="B377" s="2227"/>
      <c r="I377" s="2228"/>
      <c r="J377" s="2228"/>
      <c r="K377" s="2228"/>
      <c r="L377" s="2228"/>
      <c r="M377" s="2228"/>
      <c r="N377" s="2228"/>
      <c r="O377" s="2228"/>
      <c r="P377" s="2228"/>
      <c r="Q377" s="2228"/>
      <c r="R377" s="2228"/>
      <c r="S377" s="2228"/>
      <c r="T377" s="2228"/>
      <c r="U377" s="2228"/>
      <c r="V377" s="2228"/>
      <c r="W377" s="2228"/>
      <c r="X377" s="2228"/>
      <c r="Y377" s="2228"/>
      <c r="Z377" s="2228"/>
      <c r="AA377" s="2228"/>
      <c r="AB377" s="2229"/>
      <c r="AC377" s="2229"/>
      <c r="AD377" s="2229"/>
      <c r="AE377" s="2229"/>
      <c r="AF377" s="2228"/>
      <c r="AG377" s="2228"/>
      <c r="AH377" s="2228"/>
      <c r="AI377" s="2228"/>
      <c r="AJ377" s="2228"/>
      <c r="AK377" s="2228"/>
      <c r="AL377" s="2228"/>
      <c r="AM377" s="2228"/>
      <c r="AN377" s="2228"/>
      <c r="AO377" s="2228"/>
      <c r="AP377" s="2228"/>
      <c r="AQ377" s="2228"/>
      <c r="AR377" s="2228"/>
      <c r="AS377" s="2228"/>
      <c r="AT377" s="2228"/>
      <c r="AU377" s="2228"/>
      <c r="AV377" s="2228"/>
      <c r="AW377" s="2228"/>
      <c r="AX377" s="2230"/>
      <c r="AY377" s="2228"/>
      <c r="AZ377" s="2228"/>
      <c r="BA377" s="2228"/>
      <c r="BB377" s="2228"/>
      <c r="BC377" s="2228"/>
      <c r="BD377" s="2228"/>
      <c r="BE377" s="2228"/>
      <c r="BF377" s="2228"/>
      <c r="BG377" s="2228"/>
      <c r="BH377" s="2228"/>
      <c r="BI377" s="2228"/>
      <c r="BJ377" s="2228"/>
      <c r="BK377" s="2228"/>
      <c r="BL377" s="2228"/>
      <c r="BM377" s="2228"/>
      <c r="BN377" s="2228"/>
      <c r="BO377" s="2228"/>
      <c r="BP377" s="2228"/>
      <c r="BQ377" s="2228"/>
      <c r="BR377" s="2228"/>
      <c r="BS377" s="2229"/>
      <c r="BT377" s="2228"/>
      <c r="BU377" s="2228"/>
      <c r="BV377" s="2228"/>
      <c r="BW377" s="2228"/>
      <c r="BX377" s="2228"/>
      <c r="BY377" s="2228"/>
      <c r="BZ377" s="2228"/>
      <c r="CA377" s="2228"/>
      <c r="CB377" s="2228"/>
      <c r="CC377" s="2228"/>
      <c r="CD377" s="2228"/>
      <c r="CE377" s="2228"/>
      <c r="CF377" s="2228"/>
      <c r="CG377" s="2228"/>
      <c r="CH377" s="2228"/>
      <c r="CI377" s="2228"/>
      <c r="CJ377" s="2228"/>
      <c r="CK377" s="2228"/>
      <c r="CL377" s="2228"/>
      <c r="CM377" s="2229"/>
      <c r="CN377" s="2229"/>
    </row>
    <row r="378" spans="2:92" x14ac:dyDescent="0.2">
      <c r="B378" s="2227"/>
      <c r="I378" s="2228"/>
      <c r="J378" s="2228"/>
      <c r="K378" s="2228"/>
      <c r="L378" s="2228"/>
      <c r="M378" s="2228"/>
      <c r="N378" s="2228"/>
      <c r="O378" s="2228"/>
      <c r="P378" s="2228"/>
      <c r="Q378" s="2228"/>
      <c r="R378" s="2228"/>
      <c r="S378" s="2228"/>
      <c r="T378" s="2228"/>
      <c r="U378" s="2228"/>
      <c r="V378" s="2228"/>
      <c r="W378" s="2228"/>
      <c r="X378" s="2228"/>
      <c r="Y378" s="2228"/>
      <c r="Z378" s="2228"/>
      <c r="AA378" s="2228"/>
      <c r="AB378" s="2229"/>
      <c r="AC378" s="2229"/>
      <c r="AD378" s="2229"/>
      <c r="AE378" s="2229"/>
      <c r="AF378" s="2228"/>
      <c r="AG378" s="2228"/>
      <c r="AH378" s="2228"/>
      <c r="AI378" s="2228"/>
      <c r="AJ378" s="2228"/>
      <c r="AK378" s="2228"/>
      <c r="AL378" s="2228"/>
      <c r="AM378" s="2228"/>
      <c r="AN378" s="2228"/>
      <c r="AO378" s="2228"/>
      <c r="AP378" s="2228"/>
      <c r="AQ378" s="2228"/>
      <c r="AR378" s="2228"/>
      <c r="AS378" s="2228"/>
      <c r="AT378" s="2228"/>
      <c r="AU378" s="2228"/>
      <c r="AV378" s="2228"/>
      <c r="AW378" s="2228"/>
      <c r="AX378" s="2230"/>
      <c r="AY378" s="2228"/>
      <c r="AZ378" s="2228"/>
      <c r="BA378" s="2228"/>
      <c r="BB378" s="2228"/>
      <c r="BC378" s="2228"/>
      <c r="BD378" s="2228"/>
      <c r="BE378" s="2228"/>
      <c r="BF378" s="2228"/>
      <c r="BG378" s="2228"/>
      <c r="BH378" s="2228"/>
      <c r="BI378" s="2228"/>
      <c r="BJ378" s="2228"/>
      <c r="BK378" s="2228"/>
      <c r="BL378" s="2228"/>
      <c r="BM378" s="2228"/>
      <c r="BN378" s="2228"/>
      <c r="BO378" s="2228"/>
      <c r="BP378" s="2228"/>
      <c r="BQ378" s="2228"/>
      <c r="BR378" s="2228"/>
      <c r="BS378" s="2229"/>
      <c r="BT378" s="2228"/>
      <c r="BU378" s="2228"/>
      <c r="BV378" s="2228"/>
      <c r="BW378" s="2228"/>
      <c r="BX378" s="2228"/>
      <c r="BY378" s="2228"/>
      <c r="BZ378" s="2228"/>
      <c r="CA378" s="2228"/>
      <c r="CB378" s="2228"/>
      <c r="CC378" s="2228"/>
      <c r="CD378" s="2228"/>
      <c r="CE378" s="2228"/>
      <c r="CF378" s="2228"/>
      <c r="CG378" s="2228"/>
      <c r="CH378" s="2228"/>
      <c r="CI378" s="2228"/>
      <c r="CJ378" s="2228"/>
      <c r="CK378" s="2228"/>
      <c r="CL378" s="2228"/>
      <c r="CM378" s="2229"/>
      <c r="CN378" s="2229"/>
    </row>
    <row r="379" spans="2:92" x14ac:dyDescent="0.2">
      <c r="B379" s="2227"/>
      <c r="I379" s="2228"/>
      <c r="J379" s="2228"/>
      <c r="K379" s="2228"/>
      <c r="L379" s="2228"/>
      <c r="M379" s="2228"/>
      <c r="N379" s="2228"/>
      <c r="O379" s="2228"/>
      <c r="P379" s="2228"/>
      <c r="Q379" s="2228"/>
      <c r="R379" s="2228"/>
      <c r="S379" s="2228"/>
      <c r="T379" s="2228"/>
      <c r="U379" s="2228"/>
      <c r="V379" s="2228"/>
      <c r="W379" s="2228"/>
      <c r="X379" s="2228"/>
      <c r="Y379" s="2228"/>
      <c r="Z379" s="2228"/>
      <c r="AA379" s="2228"/>
      <c r="AB379" s="2229"/>
      <c r="AC379" s="2229"/>
      <c r="AD379" s="2229"/>
      <c r="AE379" s="2229"/>
      <c r="AF379" s="2228"/>
      <c r="AG379" s="2228"/>
      <c r="AH379" s="2228"/>
      <c r="AI379" s="2228"/>
      <c r="AJ379" s="2228"/>
      <c r="AK379" s="2228"/>
      <c r="AL379" s="2228"/>
      <c r="AM379" s="2228"/>
      <c r="AN379" s="2228"/>
      <c r="AO379" s="2228"/>
      <c r="AP379" s="2228"/>
      <c r="AQ379" s="2228"/>
      <c r="AR379" s="2228"/>
      <c r="AS379" s="2228"/>
      <c r="AT379" s="2228"/>
      <c r="AU379" s="2228"/>
      <c r="AV379" s="2228"/>
      <c r="AW379" s="2228"/>
      <c r="AX379" s="2230"/>
      <c r="AY379" s="2228"/>
      <c r="AZ379" s="2228"/>
      <c r="BA379" s="2228"/>
      <c r="BB379" s="2228"/>
      <c r="BC379" s="2228"/>
      <c r="BD379" s="2228"/>
      <c r="BE379" s="2228"/>
      <c r="BF379" s="2228"/>
      <c r="BG379" s="2228"/>
      <c r="BH379" s="2228"/>
      <c r="BI379" s="2228"/>
      <c r="BJ379" s="2228"/>
      <c r="BK379" s="2228"/>
      <c r="BL379" s="2228"/>
      <c r="BM379" s="2228"/>
      <c r="BN379" s="2228"/>
      <c r="BO379" s="2228"/>
      <c r="BP379" s="2228"/>
      <c r="BQ379" s="2228"/>
      <c r="BR379" s="2228"/>
      <c r="BS379" s="2229"/>
      <c r="BT379" s="2228"/>
      <c r="BU379" s="2228"/>
      <c r="BV379" s="2228"/>
      <c r="BW379" s="2228"/>
      <c r="BX379" s="2228"/>
      <c r="BY379" s="2228"/>
      <c r="BZ379" s="2228"/>
      <c r="CA379" s="2228"/>
      <c r="CB379" s="2228"/>
      <c r="CC379" s="2228"/>
      <c r="CD379" s="2228"/>
      <c r="CE379" s="2228"/>
      <c r="CF379" s="2228"/>
      <c r="CG379" s="2228"/>
      <c r="CH379" s="2228"/>
      <c r="CI379" s="2228"/>
      <c r="CJ379" s="2228"/>
      <c r="CK379" s="2228"/>
      <c r="CL379" s="2228"/>
      <c r="CM379" s="2229"/>
      <c r="CN379" s="2229"/>
    </row>
    <row r="380" spans="2:92" x14ac:dyDescent="0.2">
      <c r="B380" s="2227"/>
      <c r="I380" s="2228"/>
      <c r="J380" s="2228"/>
      <c r="K380" s="2228"/>
      <c r="L380" s="2228"/>
      <c r="M380" s="2228"/>
      <c r="N380" s="2228"/>
      <c r="O380" s="2228"/>
      <c r="P380" s="2228"/>
      <c r="Q380" s="2228"/>
      <c r="R380" s="2228"/>
      <c r="S380" s="2228"/>
      <c r="T380" s="2228"/>
      <c r="U380" s="2228"/>
      <c r="V380" s="2228"/>
      <c r="W380" s="2228"/>
      <c r="X380" s="2228"/>
      <c r="Y380" s="2228"/>
      <c r="Z380" s="2228"/>
      <c r="AA380" s="2228"/>
      <c r="AB380" s="2229"/>
      <c r="AC380" s="2229"/>
      <c r="AD380" s="2229"/>
      <c r="AE380" s="2229"/>
      <c r="AF380" s="2228"/>
      <c r="AG380" s="2228"/>
      <c r="AH380" s="2228"/>
      <c r="AI380" s="2228"/>
      <c r="AJ380" s="2228"/>
      <c r="AK380" s="2228"/>
      <c r="AL380" s="2228"/>
      <c r="AM380" s="2228"/>
      <c r="AN380" s="2228"/>
      <c r="AO380" s="2228"/>
      <c r="AP380" s="2228"/>
      <c r="AQ380" s="2228"/>
      <c r="AR380" s="2228"/>
      <c r="AS380" s="2228"/>
      <c r="AT380" s="2228"/>
      <c r="AU380" s="2228"/>
      <c r="AV380" s="2228"/>
      <c r="AW380" s="2228"/>
      <c r="AX380" s="2230"/>
      <c r="AY380" s="2228"/>
      <c r="AZ380" s="2228"/>
      <c r="BA380" s="2228"/>
      <c r="BB380" s="2228"/>
      <c r="BC380" s="2228"/>
      <c r="BD380" s="2228"/>
      <c r="BE380" s="2228"/>
      <c r="BF380" s="2228"/>
      <c r="BG380" s="2228"/>
      <c r="BH380" s="2228"/>
      <c r="BI380" s="2228"/>
      <c r="BJ380" s="2228"/>
      <c r="BK380" s="2228"/>
      <c r="BL380" s="2228"/>
      <c r="BM380" s="2228"/>
      <c r="BN380" s="2228"/>
      <c r="BO380" s="2228"/>
      <c r="BP380" s="2228"/>
      <c r="BQ380" s="2228"/>
      <c r="BR380" s="2228"/>
      <c r="BS380" s="2229"/>
      <c r="BT380" s="2228"/>
      <c r="BU380" s="2228"/>
      <c r="BV380" s="2228"/>
      <c r="BW380" s="2228"/>
      <c r="BX380" s="2228"/>
      <c r="BY380" s="2228"/>
      <c r="BZ380" s="2228"/>
      <c r="CA380" s="2228"/>
      <c r="CB380" s="2228"/>
      <c r="CC380" s="2228"/>
      <c r="CD380" s="2228"/>
      <c r="CE380" s="2228"/>
      <c r="CF380" s="2228"/>
      <c r="CG380" s="2228"/>
      <c r="CH380" s="2228"/>
      <c r="CI380" s="2228"/>
      <c r="CJ380" s="2228"/>
      <c r="CK380" s="2228"/>
      <c r="CL380" s="2228"/>
      <c r="CM380" s="2229"/>
      <c r="CN380" s="2229"/>
    </row>
    <row r="381" spans="2:92" x14ac:dyDescent="0.2">
      <c r="B381" s="2227"/>
      <c r="I381" s="2228"/>
      <c r="J381" s="2228"/>
      <c r="K381" s="2228"/>
      <c r="L381" s="2228"/>
      <c r="M381" s="2228"/>
      <c r="N381" s="2228"/>
      <c r="O381" s="2228"/>
      <c r="P381" s="2228"/>
      <c r="Q381" s="2228"/>
      <c r="R381" s="2228"/>
      <c r="S381" s="2228"/>
      <c r="T381" s="2228"/>
      <c r="U381" s="2228"/>
      <c r="V381" s="2228"/>
      <c r="W381" s="2228"/>
      <c r="X381" s="2228"/>
      <c r="Y381" s="2228"/>
      <c r="Z381" s="2228"/>
      <c r="AA381" s="2228"/>
      <c r="AB381" s="2229"/>
      <c r="AC381" s="2229"/>
      <c r="AD381" s="2229"/>
      <c r="AE381" s="2229"/>
      <c r="AF381" s="2228"/>
      <c r="AG381" s="2228"/>
      <c r="AH381" s="2228"/>
      <c r="AI381" s="2228"/>
      <c r="AJ381" s="2228"/>
      <c r="AK381" s="2228"/>
      <c r="AL381" s="2228"/>
      <c r="AM381" s="2228"/>
      <c r="AN381" s="2228"/>
      <c r="AO381" s="2228"/>
      <c r="AP381" s="2228"/>
      <c r="AQ381" s="2228"/>
      <c r="AR381" s="2228"/>
      <c r="AS381" s="2228"/>
      <c r="AT381" s="2228"/>
      <c r="AU381" s="2228"/>
      <c r="AV381" s="2228"/>
      <c r="AW381" s="2228"/>
      <c r="AX381" s="2230"/>
      <c r="AY381" s="2228"/>
      <c r="AZ381" s="2228"/>
      <c r="BA381" s="2228"/>
      <c r="BB381" s="2228"/>
      <c r="BC381" s="2228"/>
      <c r="BD381" s="2228"/>
      <c r="BE381" s="2228"/>
      <c r="BF381" s="2228"/>
      <c r="BG381" s="2228"/>
      <c r="BH381" s="2228"/>
      <c r="BI381" s="2228"/>
      <c r="BJ381" s="2228"/>
      <c r="BK381" s="2228"/>
      <c r="BL381" s="2228"/>
      <c r="BM381" s="2228"/>
      <c r="BN381" s="2228"/>
      <c r="BO381" s="2228"/>
      <c r="BP381" s="2228"/>
      <c r="BQ381" s="2228"/>
      <c r="BR381" s="2228"/>
      <c r="BS381" s="2229"/>
      <c r="BT381" s="2228"/>
      <c r="BU381" s="2228"/>
      <c r="BV381" s="2228"/>
      <c r="BW381" s="2228"/>
      <c r="BX381" s="2228"/>
      <c r="BY381" s="2228"/>
      <c r="BZ381" s="2228"/>
      <c r="CA381" s="2228"/>
      <c r="CB381" s="2228"/>
      <c r="CC381" s="2228"/>
      <c r="CD381" s="2228"/>
      <c r="CE381" s="2228"/>
      <c r="CF381" s="2228"/>
      <c r="CG381" s="2228"/>
      <c r="CH381" s="2228"/>
      <c r="CI381" s="2228"/>
      <c r="CJ381" s="2228"/>
      <c r="CK381" s="2228"/>
      <c r="CL381" s="2228"/>
      <c r="CM381" s="2229"/>
      <c r="CN381" s="2229"/>
    </row>
    <row r="382" spans="2:92" x14ac:dyDescent="0.2">
      <c r="B382" s="2227"/>
      <c r="I382" s="2228"/>
      <c r="J382" s="2228"/>
      <c r="K382" s="2228"/>
      <c r="L382" s="2228"/>
      <c r="M382" s="2228"/>
      <c r="N382" s="2228"/>
      <c r="O382" s="2228"/>
      <c r="P382" s="2228"/>
      <c r="Q382" s="2228"/>
      <c r="R382" s="2228"/>
      <c r="S382" s="2228"/>
      <c r="T382" s="2228"/>
      <c r="U382" s="2228"/>
      <c r="V382" s="2228"/>
      <c r="W382" s="2228"/>
      <c r="X382" s="2228"/>
      <c r="Y382" s="2228"/>
      <c r="Z382" s="2228"/>
      <c r="AA382" s="2228"/>
      <c r="AB382" s="2229"/>
      <c r="AC382" s="2229"/>
      <c r="AD382" s="2229"/>
      <c r="AE382" s="2229"/>
      <c r="AF382" s="2228"/>
      <c r="AG382" s="2228"/>
      <c r="AH382" s="2228"/>
      <c r="AI382" s="2228"/>
      <c r="AJ382" s="2228"/>
      <c r="AK382" s="2228"/>
      <c r="AL382" s="2228"/>
      <c r="AM382" s="2228"/>
      <c r="AN382" s="2228"/>
      <c r="AO382" s="2228"/>
      <c r="AP382" s="2228"/>
      <c r="AQ382" s="2228"/>
      <c r="AR382" s="2228"/>
      <c r="AS382" s="2228"/>
      <c r="AT382" s="2228"/>
      <c r="AU382" s="2228"/>
      <c r="AV382" s="2228"/>
      <c r="AW382" s="2228"/>
      <c r="AX382" s="2230"/>
      <c r="AY382" s="2228"/>
      <c r="AZ382" s="2228"/>
      <c r="BA382" s="2228"/>
      <c r="BB382" s="2228"/>
      <c r="BC382" s="2228"/>
      <c r="BD382" s="2228"/>
      <c r="BE382" s="2228"/>
      <c r="BF382" s="2228"/>
      <c r="BG382" s="2228"/>
      <c r="BH382" s="2228"/>
      <c r="BI382" s="2228"/>
      <c r="BJ382" s="2228"/>
      <c r="BK382" s="2228"/>
      <c r="BL382" s="2228"/>
      <c r="BM382" s="2228"/>
      <c r="BN382" s="2228"/>
      <c r="BO382" s="2228"/>
      <c r="BP382" s="2228"/>
      <c r="BQ382" s="2228"/>
      <c r="BR382" s="2228"/>
      <c r="BS382" s="2229"/>
      <c r="BT382" s="2228"/>
      <c r="BU382" s="2228"/>
      <c r="BV382" s="2228"/>
      <c r="BW382" s="2228"/>
      <c r="BX382" s="2228"/>
      <c r="BY382" s="2228"/>
      <c r="BZ382" s="2228"/>
      <c r="CA382" s="2228"/>
      <c r="CB382" s="2228"/>
      <c r="CC382" s="2228"/>
      <c r="CD382" s="2228"/>
      <c r="CE382" s="2228"/>
      <c r="CF382" s="2228"/>
      <c r="CG382" s="2228"/>
      <c r="CH382" s="2228"/>
      <c r="CI382" s="2228"/>
      <c r="CJ382" s="2228"/>
      <c r="CK382" s="2228"/>
      <c r="CL382" s="2228"/>
      <c r="CM382" s="2229"/>
      <c r="CN382" s="2229"/>
    </row>
    <row r="383" spans="2:92" x14ac:dyDescent="0.2">
      <c r="B383" s="2227"/>
      <c r="I383" s="2228"/>
      <c r="J383" s="2228"/>
      <c r="K383" s="2228"/>
      <c r="L383" s="2228"/>
      <c r="M383" s="2228"/>
      <c r="N383" s="2228"/>
      <c r="O383" s="2228"/>
      <c r="P383" s="2228"/>
      <c r="Q383" s="2228"/>
      <c r="R383" s="2228"/>
      <c r="S383" s="2228"/>
      <c r="T383" s="2228"/>
      <c r="U383" s="2228"/>
      <c r="V383" s="2228"/>
      <c r="W383" s="2228"/>
      <c r="X383" s="2228"/>
      <c r="Y383" s="2228"/>
      <c r="Z383" s="2228"/>
      <c r="AA383" s="2228"/>
      <c r="AB383" s="2229"/>
      <c r="AC383" s="2229"/>
      <c r="AD383" s="2229"/>
      <c r="AE383" s="2229"/>
      <c r="AF383" s="2228"/>
      <c r="AG383" s="2228"/>
      <c r="AH383" s="2228"/>
      <c r="AI383" s="2228"/>
      <c r="AJ383" s="2228"/>
      <c r="AK383" s="2228"/>
      <c r="AL383" s="2228"/>
      <c r="AM383" s="2228"/>
      <c r="AN383" s="2228"/>
      <c r="AO383" s="2228"/>
      <c r="AP383" s="2228"/>
      <c r="AQ383" s="2228"/>
      <c r="AR383" s="2228"/>
      <c r="AS383" s="2228"/>
      <c r="AT383" s="2228"/>
      <c r="AU383" s="2228"/>
      <c r="AV383" s="2228"/>
      <c r="AW383" s="2228"/>
      <c r="AX383" s="2230"/>
      <c r="AY383" s="2228"/>
      <c r="AZ383" s="2228"/>
      <c r="BA383" s="2228"/>
      <c r="BB383" s="2228"/>
      <c r="BC383" s="2228"/>
      <c r="BD383" s="2228"/>
      <c r="BE383" s="2228"/>
      <c r="BF383" s="2228"/>
      <c r="BG383" s="2228"/>
      <c r="BH383" s="2228"/>
      <c r="BI383" s="2228"/>
      <c r="BJ383" s="2228"/>
      <c r="BK383" s="2228"/>
      <c r="BL383" s="2228"/>
      <c r="BM383" s="2228"/>
      <c r="BN383" s="2228"/>
      <c r="BO383" s="2228"/>
      <c r="BP383" s="2228"/>
      <c r="BQ383" s="2228"/>
      <c r="BR383" s="2228"/>
      <c r="BS383" s="2229"/>
      <c r="BT383" s="2228"/>
      <c r="BU383" s="2228"/>
      <c r="BV383" s="2228"/>
      <c r="BW383" s="2228"/>
      <c r="BX383" s="2228"/>
      <c r="BY383" s="2228"/>
      <c r="BZ383" s="2228"/>
      <c r="CA383" s="2228"/>
      <c r="CB383" s="2228"/>
      <c r="CC383" s="2228"/>
      <c r="CD383" s="2228"/>
      <c r="CE383" s="2228"/>
      <c r="CF383" s="2228"/>
      <c r="CG383" s="2228"/>
      <c r="CH383" s="2228"/>
      <c r="CI383" s="2228"/>
      <c r="CJ383" s="2228"/>
      <c r="CK383" s="2228"/>
      <c r="CL383" s="2228"/>
      <c r="CM383" s="2229"/>
      <c r="CN383" s="2229"/>
    </row>
    <row r="384" spans="2:92" x14ac:dyDescent="0.2">
      <c r="B384" s="2227"/>
      <c r="I384" s="2228"/>
      <c r="J384" s="2228"/>
      <c r="K384" s="2228"/>
      <c r="L384" s="2228"/>
      <c r="M384" s="2228"/>
      <c r="N384" s="2228"/>
      <c r="O384" s="2228"/>
      <c r="P384" s="2228"/>
      <c r="Q384" s="2228"/>
      <c r="R384" s="2228"/>
      <c r="S384" s="2228"/>
      <c r="T384" s="2228"/>
      <c r="U384" s="2228"/>
      <c r="V384" s="2228"/>
      <c r="W384" s="2228"/>
      <c r="X384" s="2228"/>
      <c r="Y384" s="2228"/>
      <c r="Z384" s="2228"/>
      <c r="AA384" s="2228"/>
      <c r="AB384" s="2229"/>
      <c r="AC384" s="2229"/>
      <c r="AD384" s="2229"/>
      <c r="AE384" s="2229"/>
      <c r="AF384" s="2228"/>
      <c r="AG384" s="2228"/>
      <c r="AH384" s="2228"/>
      <c r="AI384" s="2228"/>
      <c r="AJ384" s="2228"/>
      <c r="AK384" s="2228"/>
      <c r="AL384" s="2228"/>
      <c r="AM384" s="2228"/>
      <c r="AN384" s="2228"/>
      <c r="AO384" s="2228"/>
      <c r="AP384" s="2228"/>
      <c r="AQ384" s="2228"/>
      <c r="AR384" s="2228"/>
      <c r="AS384" s="2228"/>
      <c r="AT384" s="2228"/>
      <c r="AU384" s="2228"/>
      <c r="AV384" s="2228"/>
      <c r="AW384" s="2228"/>
      <c r="AX384" s="2230"/>
      <c r="AY384" s="2228"/>
      <c r="AZ384" s="2228"/>
      <c r="BA384" s="2228"/>
      <c r="BB384" s="2228"/>
      <c r="BC384" s="2228"/>
      <c r="BD384" s="2228"/>
      <c r="BE384" s="2228"/>
      <c r="BF384" s="2228"/>
      <c r="BG384" s="2228"/>
      <c r="BH384" s="2228"/>
      <c r="BI384" s="2228"/>
      <c r="BJ384" s="2228"/>
      <c r="BK384" s="2228"/>
      <c r="BL384" s="2228"/>
      <c r="BM384" s="2228"/>
      <c r="BN384" s="2228"/>
      <c r="BO384" s="2228"/>
      <c r="BP384" s="2228"/>
      <c r="BQ384" s="2228"/>
      <c r="BR384" s="2228"/>
      <c r="BS384" s="2229"/>
      <c r="BT384" s="2228"/>
      <c r="BU384" s="2228"/>
      <c r="BV384" s="2228"/>
      <c r="BW384" s="2228"/>
      <c r="BX384" s="2228"/>
      <c r="BY384" s="2228"/>
      <c r="BZ384" s="2228"/>
      <c r="CA384" s="2228"/>
      <c r="CB384" s="2228"/>
      <c r="CC384" s="2228"/>
      <c r="CD384" s="2228"/>
      <c r="CE384" s="2228"/>
      <c r="CF384" s="2228"/>
      <c r="CG384" s="2228"/>
      <c r="CH384" s="2228"/>
      <c r="CI384" s="2228"/>
      <c r="CJ384" s="2228"/>
      <c r="CK384" s="2228"/>
      <c r="CL384" s="2228"/>
      <c r="CM384" s="2229"/>
      <c r="CN384" s="2229"/>
    </row>
    <row r="385" spans="2:92" x14ac:dyDescent="0.2">
      <c r="B385" s="2227"/>
      <c r="I385" s="2228"/>
      <c r="J385" s="2228"/>
      <c r="K385" s="2228"/>
      <c r="L385" s="2228"/>
      <c r="M385" s="2228"/>
      <c r="N385" s="2228"/>
      <c r="O385" s="2228"/>
      <c r="P385" s="2228"/>
      <c r="Q385" s="2228"/>
      <c r="R385" s="2228"/>
      <c r="S385" s="2228"/>
      <c r="T385" s="2228"/>
      <c r="U385" s="2228"/>
      <c r="V385" s="2228"/>
      <c r="W385" s="2228"/>
      <c r="X385" s="2228"/>
      <c r="Y385" s="2228"/>
      <c r="Z385" s="2228"/>
      <c r="AA385" s="2228"/>
      <c r="AB385" s="2229"/>
      <c r="AC385" s="2229"/>
      <c r="AD385" s="2229"/>
      <c r="AE385" s="2229"/>
      <c r="AF385" s="2228"/>
      <c r="AG385" s="2228"/>
      <c r="AH385" s="2228"/>
      <c r="AI385" s="2228"/>
      <c r="AJ385" s="2228"/>
      <c r="AK385" s="2228"/>
      <c r="AL385" s="2228"/>
      <c r="AM385" s="2228"/>
      <c r="AN385" s="2228"/>
      <c r="AO385" s="2228"/>
      <c r="AP385" s="2228"/>
      <c r="AQ385" s="2228"/>
      <c r="AR385" s="2228"/>
      <c r="AS385" s="2228"/>
      <c r="AT385" s="2228"/>
      <c r="AU385" s="2228"/>
      <c r="AV385" s="2228"/>
      <c r="AW385" s="2228"/>
      <c r="AX385" s="2230"/>
      <c r="AY385" s="2228"/>
      <c r="AZ385" s="2228"/>
      <c r="BA385" s="2228"/>
      <c r="BB385" s="2228"/>
      <c r="BC385" s="2228"/>
      <c r="BD385" s="2228"/>
      <c r="BE385" s="2228"/>
      <c r="BF385" s="2228"/>
      <c r="BG385" s="2228"/>
      <c r="BH385" s="2228"/>
      <c r="BI385" s="2228"/>
      <c r="BJ385" s="2228"/>
      <c r="BK385" s="2228"/>
      <c r="BL385" s="2228"/>
      <c r="BM385" s="2228"/>
      <c r="BN385" s="2228"/>
      <c r="BO385" s="2228"/>
      <c r="BP385" s="2228"/>
      <c r="BQ385" s="2228"/>
      <c r="BR385" s="2228"/>
      <c r="BS385" s="2229"/>
      <c r="BT385" s="2228"/>
      <c r="BU385" s="2228"/>
      <c r="BV385" s="2228"/>
      <c r="BW385" s="2228"/>
      <c r="BX385" s="2228"/>
      <c r="BY385" s="2228"/>
      <c r="BZ385" s="2228"/>
      <c r="CA385" s="2228"/>
      <c r="CB385" s="2228"/>
      <c r="CC385" s="2228"/>
      <c r="CD385" s="2228"/>
      <c r="CE385" s="2228"/>
      <c r="CF385" s="2228"/>
      <c r="CG385" s="2228"/>
      <c r="CH385" s="2228"/>
      <c r="CI385" s="2228"/>
      <c r="CJ385" s="2228"/>
      <c r="CK385" s="2228"/>
      <c r="CL385" s="2228"/>
      <c r="CM385" s="2229"/>
      <c r="CN385" s="2229"/>
    </row>
    <row r="386" spans="2:92" x14ac:dyDescent="0.2">
      <c r="B386" s="2227"/>
      <c r="I386" s="2228"/>
      <c r="J386" s="2228"/>
      <c r="K386" s="2228"/>
      <c r="L386" s="2228"/>
      <c r="M386" s="2228"/>
      <c r="N386" s="2228"/>
      <c r="O386" s="2228"/>
      <c r="P386" s="2228"/>
      <c r="Q386" s="2228"/>
      <c r="R386" s="2228"/>
      <c r="S386" s="2228"/>
      <c r="T386" s="2228"/>
      <c r="U386" s="2228"/>
      <c r="V386" s="2228"/>
      <c r="W386" s="2228"/>
      <c r="X386" s="2228"/>
      <c r="Y386" s="2228"/>
      <c r="Z386" s="2228"/>
      <c r="AA386" s="2228"/>
      <c r="AB386" s="2229"/>
      <c r="AC386" s="2229"/>
      <c r="AD386" s="2229"/>
      <c r="AE386" s="2229"/>
      <c r="AF386" s="2228"/>
      <c r="AG386" s="2228"/>
      <c r="AH386" s="2228"/>
      <c r="AI386" s="2228"/>
      <c r="AJ386" s="2228"/>
      <c r="AK386" s="2228"/>
      <c r="AL386" s="2228"/>
      <c r="AM386" s="2228"/>
      <c r="AN386" s="2228"/>
      <c r="AO386" s="2228"/>
      <c r="AP386" s="2228"/>
      <c r="AQ386" s="2228"/>
      <c r="AR386" s="2228"/>
      <c r="AS386" s="2228"/>
      <c r="AT386" s="2228"/>
      <c r="AU386" s="2228"/>
      <c r="AV386" s="2228"/>
      <c r="AW386" s="2228"/>
      <c r="AX386" s="2230"/>
      <c r="AY386" s="2228"/>
      <c r="AZ386" s="2228"/>
      <c r="BA386" s="2228"/>
      <c r="BB386" s="2228"/>
      <c r="BC386" s="2228"/>
      <c r="BD386" s="2228"/>
      <c r="BE386" s="2228"/>
      <c r="BF386" s="2228"/>
      <c r="BG386" s="2228"/>
      <c r="BH386" s="2228"/>
      <c r="BI386" s="2228"/>
      <c r="BJ386" s="2228"/>
      <c r="BK386" s="2228"/>
      <c r="BL386" s="2228"/>
      <c r="BM386" s="2228"/>
      <c r="BN386" s="2228"/>
      <c r="BO386" s="2228"/>
      <c r="BP386" s="2228"/>
      <c r="BQ386" s="2228"/>
      <c r="BR386" s="2228"/>
      <c r="BS386" s="2229"/>
      <c r="BT386" s="2228"/>
      <c r="BU386" s="2228"/>
      <c r="BV386" s="2228"/>
      <c r="BW386" s="2228"/>
      <c r="BX386" s="2228"/>
      <c r="BY386" s="2228"/>
      <c r="BZ386" s="2228"/>
      <c r="CA386" s="2228"/>
      <c r="CB386" s="2228"/>
      <c r="CC386" s="2228"/>
      <c r="CD386" s="2228"/>
      <c r="CE386" s="2228"/>
      <c r="CF386" s="2228"/>
      <c r="CG386" s="2228"/>
      <c r="CH386" s="2228"/>
      <c r="CI386" s="2228"/>
      <c r="CJ386" s="2228"/>
      <c r="CK386" s="2228"/>
      <c r="CL386" s="2228"/>
      <c r="CM386" s="2229"/>
      <c r="CN386" s="2229"/>
    </row>
    <row r="387" spans="2:92" x14ac:dyDescent="0.2">
      <c r="B387" s="2227"/>
      <c r="I387" s="2228"/>
      <c r="J387" s="2228"/>
      <c r="K387" s="2228"/>
      <c r="L387" s="2228"/>
      <c r="M387" s="2228"/>
      <c r="N387" s="2228"/>
      <c r="O387" s="2228"/>
      <c r="P387" s="2228"/>
      <c r="Q387" s="2228"/>
      <c r="R387" s="2228"/>
      <c r="S387" s="2228"/>
      <c r="T387" s="2228"/>
      <c r="U387" s="2228"/>
      <c r="V387" s="2228"/>
      <c r="W387" s="2228"/>
      <c r="X387" s="2228"/>
      <c r="Y387" s="2228"/>
      <c r="Z387" s="2228"/>
      <c r="AA387" s="2228"/>
      <c r="AB387" s="2229"/>
      <c r="AC387" s="2229"/>
      <c r="AD387" s="2229"/>
      <c r="AE387" s="2229"/>
      <c r="AF387" s="2228"/>
      <c r="AG387" s="2228"/>
      <c r="AH387" s="2228"/>
      <c r="AI387" s="2228"/>
      <c r="AJ387" s="2228"/>
      <c r="AK387" s="2228"/>
      <c r="AL387" s="2228"/>
      <c r="AM387" s="2228"/>
      <c r="AN387" s="2228"/>
      <c r="AO387" s="2228"/>
      <c r="AP387" s="2228"/>
      <c r="AQ387" s="2228"/>
      <c r="AR387" s="2228"/>
      <c r="AS387" s="2228"/>
      <c r="AT387" s="2228"/>
      <c r="AU387" s="2228"/>
      <c r="AV387" s="2228"/>
      <c r="AW387" s="2228"/>
      <c r="AX387" s="2230"/>
      <c r="AY387" s="2228"/>
      <c r="AZ387" s="2228"/>
      <c r="BA387" s="2228"/>
      <c r="BB387" s="2228"/>
      <c r="BC387" s="2228"/>
      <c r="BD387" s="2228"/>
      <c r="BE387" s="2228"/>
      <c r="BF387" s="2228"/>
      <c r="BG387" s="2228"/>
      <c r="BH387" s="2228"/>
      <c r="BI387" s="2228"/>
      <c r="BJ387" s="2228"/>
      <c r="BK387" s="2228"/>
      <c r="BL387" s="2228"/>
      <c r="BM387" s="2228"/>
      <c r="BN387" s="2228"/>
      <c r="BO387" s="2228"/>
      <c r="BP387" s="2228"/>
      <c r="BQ387" s="2228"/>
      <c r="BR387" s="2228"/>
      <c r="BS387" s="2229"/>
      <c r="BT387" s="2228"/>
      <c r="BU387" s="2228"/>
      <c r="BV387" s="2228"/>
      <c r="BW387" s="2228"/>
      <c r="BX387" s="2228"/>
      <c r="BY387" s="2228"/>
      <c r="BZ387" s="2228"/>
      <c r="CA387" s="2228"/>
      <c r="CB387" s="2228"/>
      <c r="CC387" s="2228"/>
      <c r="CD387" s="2228"/>
      <c r="CE387" s="2228"/>
      <c r="CF387" s="2228"/>
      <c r="CG387" s="2228"/>
      <c r="CH387" s="2228"/>
      <c r="CI387" s="2228"/>
      <c r="CJ387" s="2228"/>
      <c r="CK387" s="2228"/>
      <c r="CL387" s="2228"/>
      <c r="CM387" s="2229"/>
      <c r="CN387" s="2229"/>
    </row>
    <row r="388" spans="2:92" x14ac:dyDescent="0.2">
      <c r="B388" s="2227"/>
      <c r="I388" s="2228"/>
      <c r="J388" s="2228"/>
      <c r="K388" s="2228"/>
      <c r="L388" s="2228"/>
      <c r="M388" s="2228"/>
      <c r="N388" s="2228"/>
      <c r="O388" s="2228"/>
      <c r="P388" s="2228"/>
      <c r="Q388" s="2228"/>
      <c r="R388" s="2228"/>
      <c r="S388" s="2228"/>
      <c r="T388" s="2228"/>
      <c r="U388" s="2228"/>
      <c r="V388" s="2228"/>
      <c r="W388" s="2228"/>
      <c r="X388" s="2228"/>
      <c r="Y388" s="2228"/>
      <c r="Z388" s="2228"/>
      <c r="AA388" s="2228"/>
      <c r="AB388" s="2229"/>
      <c r="AC388" s="2229"/>
      <c r="AD388" s="2229"/>
      <c r="AE388" s="2229"/>
      <c r="AF388" s="2228"/>
      <c r="AG388" s="2228"/>
      <c r="AH388" s="2228"/>
      <c r="AI388" s="2228"/>
      <c r="AJ388" s="2228"/>
      <c r="AK388" s="2228"/>
      <c r="AL388" s="2228"/>
      <c r="AM388" s="2228"/>
      <c r="AN388" s="2228"/>
      <c r="AO388" s="2228"/>
      <c r="AP388" s="2228"/>
      <c r="AQ388" s="2228"/>
      <c r="AR388" s="2228"/>
      <c r="AS388" s="2228"/>
      <c r="AT388" s="2228"/>
      <c r="AU388" s="2228"/>
      <c r="AV388" s="2228"/>
      <c r="AW388" s="2228"/>
      <c r="AX388" s="2230"/>
      <c r="AY388" s="2228"/>
      <c r="AZ388" s="2228"/>
      <c r="BA388" s="2228"/>
      <c r="BB388" s="2228"/>
      <c r="BC388" s="2228"/>
      <c r="BD388" s="2228"/>
      <c r="BE388" s="2228"/>
      <c r="BF388" s="2228"/>
      <c r="BG388" s="2228"/>
      <c r="BH388" s="2228"/>
      <c r="BI388" s="2228"/>
      <c r="BJ388" s="2228"/>
      <c r="BK388" s="2228"/>
      <c r="BL388" s="2228"/>
      <c r="BM388" s="2228"/>
      <c r="BN388" s="2228"/>
      <c r="BO388" s="2228"/>
      <c r="BP388" s="2228"/>
      <c r="BQ388" s="2228"/>
      <c r="BR388" s="2228"/>
      <c r="BS388" s="2229"/>
      <c r="BT388" s="2228"/>
      <c r="BU388" s="2228"/>
      <c r="BV388" s="2228"/>
      <c r="BW388" s="2228"/>
      <c r="BX388" s="2228"/>
      <c r="BY388" s="2228"/>
      <c r="BZ388" s="2228"/>
      <c r="CA388" s="2228"/>
      <c r="CB388" s="2228"/>
      <c r="CC388" s="2228"/>
      <c r="CD388" s="2228"/>
      <c r="CE388" s="2228"/>
      <c r="CF388" s="2228"/>
      <c r="CG388" s="2228"/>
      <c r="CH388" s="2228"/>
      <c r="CI388" s="2228"/>
      <c r="CJ388" s="2228"/>
      <c r="CK388" s="2228"/>
      <c r="CL388" s="2228"/>
      <c r="CM388" s="2229"/>
      <c r="CN388" s="2229"/>
    </row>
    <row r="389" spans="2:92" x14ac:dyDescent="0.2">
      <c r="B389" s="2227"/>
      <c r="I389" s="2228"/>
      <c r="J389" s="2228"/>
      <c r="K389" s="2228"/>
      <c r="L389" s="2228"/>
      <c r="M389" s="2228"/>
      <c r="N389" s="2228"/>
      <c r="O389" s="2228"/>
      <c r="P389" s="2228"/>
      <c r="Q389" s="2228"/>
      <c r="R389" s="2228"/>
      <c r="S389" s="2228"/>
      <c r="T389" s="2228"/>
      <c r="U389" s="2228"/>
      <c r="V389" s="2228"/>
      <c r="W389" s="2228"/>
      <c r="X389" s="2228"/>
      <c r="Y389" s="2228"/>
      <c r="Z389" s="2228"/>
      <c r="AA389" s="2228"/>
      <c r="AB389" s="2229"/>
      <c r="AC389" s="2229"/>
      <c r="AD389" s="2229"/>
      <c r="AE389" s="2229"/>
      <c r="AF389" s="2228"/>
      <c r="AG389" s="2228"/>
      <c r="AH389" s="2228"/>
      <c r="AI389" s="2228"/>
      <c r="AJ389" s="2228"/>
      <c r="AK389" s="2228"/>
      <c r="AL389" s="2228"/>
      <c r="AM389" s="2228"/>
      <c r="AN389" s="2228"/>
      <c r="AO389" s="2228"/>
      <c r="AP389" s="2228"/>
      <c r="AQ389" s="2228"/>
      <c r="AR389" s="2228"/>
      <c r="AS389" s="2228"/>
      <c r="AT389" s="2228"/>
      <c r="AU389" s="2228"/>
      <c r="AV389" s="2228"/>
      <c r="AW389" s="2228"/>
      <c r="AX389" s="2230"/>
      <c r="AY389" s="2228"/>
      <c r="AZ389" s="2228"/>
      <c r="BA389" s="2228"/>
      <c r="BB389" s="2228"/>
      <c r="BC389" s="2228"/>
      <c r="BD389" s="2228"/>
      <c r="BE389" s="2228"/>
      <c r="BF389" s="2228"/>
      <c r="BG389" s="2228"/>
      <c r="BH389" s="2228"/>
      <c r="BI389" s="2228"/>
      <c r="BJ389" s="2228"/>
      <c r="BK389" s="2228"/>
      <c r="BL389" s="2228"/>
      <c r="BM389" s="2228"/>
      <c r="BN389" s="2228"/>
      <c r="BO389" s="2228"/>
      <c r="BP389" s="2228"/>
      <c r="BQ389" s="2228"/>
      <c r="BR389" s="2228"/>
      <c r="BS389" s="2229"/>
      <c r="BT389" s="2228"/>
      <c r="BU389" s="2228"/>
      <c r="BV389" s="2228"/>
      <c r="BW389" s="2228"/>
      <c r="BX389" s="2228"/>
      <c r="BY389" s="2228"/>
      <c r="BZ389" s="2228"/>
      <c r="CA389" s="2228"/>
      <c r="CB389" s="2228"/>
      <c r="CC389" s="2228"/>
      <c r="CD389" s="2228"/>
      <c r="CE389" s="2228"/>
      <c r="CF389" s="2228"/>
      <c r="CG389" s="2228"/>
      <c r="CH389" s="2228"/>
      <c r="CI389" s="2228"/>
      <c r="CJ389" s="2228"/>
      <c r="CK389" s="2228"/>
      <c r="CL389" s="2228"/>
      <c r="CM389" s="2229"/>
      <c r="CN389" s="2229"/>
    </row>
    <row r="390" spans="2:92" x14ac:dyDescent="0.2">
      <c r="B390" s="2227"/>
      <c r="I390" s="2228"/>
      <c r="J390" s="2228"/>
      <c r="K390" s="2228"/>
      <c r="L390" s="2228"/>
      <c r="M390" s="2228"/>
      <c r="N390" s="2228"/>
      <c r="O390" s="2228"/>
      <c r="P390" s="2228"/>
      <c r="Q390" s="2228"/>
      <c r="R390" s="2228"/>
      <c r="S390" s="2228"/>
      <c r="T390" s="2228"/>
      <c r="U390" s="2228"/>
      <c r="V390" s="2228"/>
      <c r="W390" s="2228"/>
      <c r="X390" s="2228"/>
      <c r="Y390" s="2228"/>
      <c r="Z390" s="2228"/>
      <c r="AA390" s="2228"/>
      <c r="AB390" s="2229"/>
      <c r="AC390" s="2229"/>
      <c r="AD390" s="2229"/>
      <c r="AE390" s="2229"/>
      <c r="AF390" s="2228"/>
      <c r="AG390" s="2228"/>
      <c r="AH390" s="2228"/>
      <c r="AI390" s="2228"/>
      <c r="AJ390" s="2228"/>
      <c r="AK390" s="2228"/>
      <c r="AL390" s="2228"/>
      <c r="AM390" s="2228"/>
      <c r="AN390" s="2228"/>
      <c r="AO390" s="2228"/>
      <c r="AP390" s="2228"/>
      <c r="AQ390" s="2228"/>
      <c r="AR390" s="2228"/>
      <c r="AS390" s="2228"/>
      <c r="AT390" s="2228"/>
      <c r="AU390" s="2228"/>
      <c r="AV390" s="2228"/>
      <c r="AW390" s="2228"/>
      <c r="AX390" s="2230"/>
      <c r="AY390" s="2228"/>
      <c r="AZ390" s="2228"/>
      <c r="BA390" s="2228"/>
      <c r="BB390" s="2228"/>
      <c r="BC390" s="2228"/>
      <c r="BD390" s="2228"/>
      <c r="BE390" s="2228"/>
      <c r="BF390" s="2228"/>
      <c r="BG390" s="2228"/>
      <c r="BH390" s="2228"/>
      <c r="BI390" s="2228"/>
      <c r="BJ390" s="2228"/>
      <c r="BK390" s="2228"/>
      <c r="BL390" s="2228"/>
      <c r="BM390" s="2228"/>
      <c r="BN390" s="2228"/>
      <c r="BO390" s="2228"/>
      <c r="BP390" s="2228"/>
      <c r="BQ390" s="2228"/>
      <c r="BR390" s="2228"/>
      <c r="BS390" s="2229"/>
      <c r="BT390" s="2228"/>
      <c r="BU390" s="2228"/>
      <c r="BV390" s="2228"/>
      <c r="BW390" s="2228"/>
      <c r="BX390" s="2228"/>
      <c r="BY390" s="2228"/>
      <c r="BZ390" s="2228"/>
      <c r="CA390" s="2228"/>
      <c r="CB390" s="2228"/>
      <c r="CC390" s="2228"/>
      <c r="CD390" s="2228"/>
      <c r="CE390" s="2228"/>
      <c r="CF390" s="2228"/>
      <c r="CG390" s="2228"/>
      <c r="CH390" s="2228"/>
      <c r="CI390" s="2228"/>
      <c r="CJ390" s="2228"/>
      <c r="CK390" s="2228"/>
      <c r="CL390" s="2228"/>
      <c r="CM390" s="2229"/>
      <c r="CN390" s="2229"/>
    </row>
    <row r="391" spans="2:92" x14ac:dyDescent="0.2">
      <c r="B391" s="2227"/>
      <c r="I391" s="2228"/>
      <c r="J391" s="2228"/>
      <c r="K391" s="2228"/>
      <c r="L391" s="2228"/>
      <c r="M391" s="2228"/>
      <c r="N391" s="2228"/>
      <c r="O391" s="2228"/>
      <c r="P391" s="2228"/>
      <c r="Q391" s="2228"/>
      <c r="R391" s="2228"/>
      <c r="S391" s="2228"/>
      <c r="T391" s="2228"/>
      <c r="U391" s="2228"/>
      <c r="V391" s="2228"/>
      <c r="W391" s="2228"/>
      <c r="X391" s="2228"/>
      <c r="Y391" s="2228"/>
      <c r="Z391" s="2228"/>
      <c r="AA391" s="2228"/>
      <c r="AB391" s="2229"/>
      <c r="AC391" s="2229"/>
      <c r="AD391" s="2229"/>
      <c r="AE391" s="2229"/>
      <c r="AF391" s="2228"/>
      <c r="AG391" s="2228"/>
      <c r="AH391" s="2228"/>
      <c r="AI391" s="2228"/>
      <c r="AJ391" s="2228"/>
      <c r="AK391" s="2228"/>
      <c r="AL391" s="2228"/>
      <c r="AM391" s="2228"/>
      <c r="AN391" s="2228"/>
      <c r="AO391" s="2228"/>
      <c r="AP391" s="2228"/>
      <c r="AQ391" s="2228"/>
      <c r="AR391" s="2228"/>
      <c r="AS391" s="2228"/>
      <c r="AT391" s="2228"/>
      <c r="AU391" s="2228"/>
      <c r="AV391" s="2228"/>
      <c r="AW391" s="2228"/>
      <c r="AX391" s="2230"/>
      <c r="AY391" s="2228"/>
      <c r="AZ391" s="2228"/>
      <c r="BA391" s="2228"/>
      <c r="BB391" s="2228"/>
      <c r="BC391" s="2228"/>
      <c r="BD391" s="2228"/>
      <c r="BE391" s="2228"/>
      <c r="BF391" s="2228"/>
      <c r="BG391" s="2228"/>
      <c r="BH391" s="2228"/>
      <c r="BI391" s="2228"/>
      <c r="BJ391" s="2228"/>
      <c r="BK391" s="2228"/>
      <c r="BL391" s="2228"/>
      <c r="BM391" s="2228"/>
      <c r="BN391" s="2228"/>
      <c r="BO391" s="2228"/>
      <c r="BP391" s="2228"/>
      <c r="BQ391" s="2228"/>
      <c r="BR391" s="2228"/>
      <c r="BS391" s="2229"/>
      <c r="BT391" s="2228"/>
      <c r="BU391" s="2228"/>
      <c r="BV391" s="2228"/>
      <c r="BW391" s="2228"/>
      <c r="BX391" s="2228"/>
      <c r="BY391" s="2228"/>
      <c r="BZ391" s="2228"/>
      <c r="CA391" s="2228"/>
      <c r="CB391" s="2228"/>
      <c r="CC391" s="2228"/>
      <c r="CD391" s="2228"/>
      <c r="CE391" s="2228"/>
      <c r="CF391" s="2228"/>
      <c r="CG391" s="2228"/>
      <c r="CH391" s="2228"/>
      <c r="CI391" s="2228"/>
      <c r="CJ391" s="2228"/>
      <c r="CK391" s="2228"/>
      <c r="CL391" s="2228"/>
      <c r="CM391" s="2229"/>
      <c r="CN391" s="2229"/>
    </row>
    <row r="392" spans="2:92" x14ac:dyDescent="0.2">
      <c r="B392" s="2227"/>
      <c r="I392" s="2228"/>
      <c r="J392" s="2228"/>
      <c r="K392" s="2228"/>
      <c r="L392" s="2228"/>
      <c r="M392" s="2228"/>
      <c r="N392" s="2228"/>
      <c r="O392" s="2228"/>
      <c r="P392" s="2228"/>
      <c r="Q392" s="2228"/>
      <c r="R392" s="2228"/>
      <c r="S392" s="2228"/>
      <c r="T392" s="2228"/>
      <c r="U392" s="2228"/>
      <c r="V392" s="2228"/>
      <c r="W392" s="2228"/>
      <c r="X392" s="2228"/>
      <c r="Y392" s="2228"/>
      <c r="Z392" s="2228"/>
      <c r="AA392" s="2228"/>
      <c r="AB392" s="2229"/>
      <c r="AC392" s="2229"/>
      <c r="AD392" s="2229"/>
      <c r="AE392" s="2229"/>
      <c r="AF392" s="2228"/>
      <c r="AG392" s="2228"/>
      <c r="AH392" s="2228"/>
      <c r="AI392" s="2228"/>
      <c r="AJ392" s="2228"/>
      <c r="AK392" s="2228"/>
      <c r="AL392" s="2228"/>
      <c r="AM392" s="2228"/>
      <c r="AN392" s="2228"/>
      <c r="AO392" s="2228"/>
      <c r="AP392" s="2228"/>
      <c r="AQ392" s="2228"/>
      <c r="AR392" s="2228"/>
      <c r="AS392" s="2228"/>
      <c r="AT392" s="2228"/>
      <c r="AU392" s="2228"/>
      <c r="AV392" s="2228"/>
      <c r="AW392" s="2228"/>
      <c r="AX392" s="2230"/>
      <c r="AY392" s="2228"/>
      <c r="AZ392" s="2228"/>
      <c r="BA392" s="2228"/>
      <c r="BB392" s="2228"/>
      <c r="BC392" s="2228"/>
      <c r="BD392" s="2228"/>
      <c r="BE392" s="2228"/>
      <c r="BF392" s="2228"/>
      <c r="BG392" s="2228"/>
      <c r="BH392" s="2228"/>
      <c r="BI392" s="2228"/>
      <c r="BJ392" s="2228"/>
      <c r="BK392" s="2228"/>
      <c r="BL392" s="2228"/>
      <c r="BM392" s="2228"/>
      <c r="BN392" s="2228"/>
      <c r="BO392" s="2228"/>
      <c r="BP392" s="2228"/>
      <c r="BQ392" s="2228"/>
      <c r="BR392" s="2228"/>
      <c r="BS392" s="2229"/>
      <c r="BT392" s="2228"/>
      <c r="BU392" s="2228"/>
      <c r="BV392" s="2228"/>
      <c r="BW392" s="2228"/>
      <c r="BX392" s="2228"/>
      <c r="BY392" s="2228"/>
      <c r="BZ392" s="2228"/>
      <c r="CA392" s="2228"/>
      <c r="CB392" s="2228"/>
      <c r="CC392" s="2228"/>
      <c r="CD392" s="2228"/>
      <c r="CE392" s="2228"/>
      <c r="CF392" s="2228"/>
      <c r="CG392" s="2228"/>
      <c r="CH392" s="2228"/>
      <c r="CI392" s="2228"/>
      <c r="CJ392" s="2228"/>
      <c r="CK392" s="2228"/>
      <c r="CL392" s="2228"/>
      <c r="CM392" s="2229"/>
      <c r="CN392" s="2229"/>
    </row>
    <row r="393" spans="2:92" x14ac:dyDescent="0.2">
      <c r="B393" s="2227"/>
      <c r="I393" s="2228"/>
      <c r="J393" s="2228"/>
      <c r="K393" s="2228"/>
      <c r="L393" s="2228"/>
      <c r="M393" s="2228"/>
      <c r="N393" s="2228"/>
      <c r="O393" s="2228"/>
      <c r="P393" s="2228"/>
      <c r="Q393" s="2228"/>
      <c r="R393" s="2228"/>
      <c r="S393" s="2228"/>
      <c r="T393" s="2228"/>
      <c r="U393" s="2228"/>
      <c r="V393" s="2228"/>
      <c r="W393" s="2228"/>
      <c r="X393" s="2228"/>
      <c r="Y393" s="2228"/>
      <c r="Z393" s="2228"/>
      <c r="AA393" s="2228"/>
      <c r="AB393" s="2229"/>
      <c r="AC393" s="2229"/>
      <c r="AD393" s="2229"/>
      <c r="AE393" s="2229"/>
      <c r="AF393" s="2228"/>
      <c r="AG393" s="2228"/>
      <c r="AH393" s="2228"/>
      <c r="AI393" s="2228"/>
      <c r="AJ393" s="2228"/>
      <c r="AK393" s="2228"/>
      <c r="AL393" s="2228"/>
      <c r="AM393" s="2228"/>
      <c r="AN393" s="2228"/>
      <c r="AO393" s="2228"/>
      <c r="AP393" s="2228"/>
      <c r="AQ393" s="2228"/>
      <c r="AR393" s="2228"/>
      <c r="AS393" s="2228"/>
      <c r="AT393" s="2228"/>
      <c r="AU393" s="2228"/>
      <c r="AV393" s="2228"/>
      <c r="AW393" s="2228"/>
      <c r="AX393" s="2230"/>
      <c r="AY393" s="2228"/>
      <c r="AZ393" s="2228"/>
      <c r="BA393" s="2228"/>
      <c r="BB393" s="2228"/>
      <c r="BC393" s="2228"/>
      <c r="BD393" s="2228"/>
      <c r="BE393" s="2228"/>
      <c r="BF393" s="2228"/>
      <c r="BG393" s="2228"/>
      <c r="BH393" s="2228"/>
      <c r="BI393" s="2228"/>
      <c r="BJ393" s="2228"/>
      <c r="BK393" s="2228"/>
      <c r="BL393" s="2228"/>
      <c r="BM393" s="2228"/>
      <c r="BN393" s="2228"/>
      <c r="BO393" s="2228"/>
      <c r="BP393" s="2228"/>
      <c r="BQ393" s="2228"/>
      <c r="BR393" s="2228"/>
      <c r="BS393" s="2229"/>
      <c r="BT393" s="2228"/>
      <c r="BU393" s="2228"/>
      <c r="BV393" s="2228"/>
      <c r="BW393" s="2228"/>
      <c r="BX393" s="2228"/>
      <c r="BY393" s="2228"/>
      <c r="BZ393" s="2228"/>
      <c r="CA393" s="2228"/>
      <c r="CB393" s="2228"/>
      <c r="CC393" s="2228"/>
      <c r="CD393" s="2228"/>
      <c r="CE393" s="2228"/>
      <c r="CF393" s="2228"/>
      <c r="CG393" s="2228"/>
      <c r="CH393" s="2228"/>
      <c r="CI393" s="2228"/>
      <c r="CJ393" s="2228"/>
      <c r="CK393" s="2228"/>
      <c r="CL393" s="2228"/>
      <c r="CM393" s="2229"/>
      <c r="CN393" s="2229"/>
    </row>
    <row r="394" spans="2:92" x14ac:dyDescent="0.2">
      <c r="B394" s="2227"/>
      <c r="I394" s="2228"/>
      <c r="J394" s="2228"/>
      <c r="K394" s="2228"/>
      <c r="L394" s="2228"/>
      <c r="M394" s="2228"/>
      <c r="N394" s="2228"/>
      <c r="O394" s="2228"/>
      <c r="P394" s="2228"/>
      <c r="Q394" s="2228"/>
      <c r="R394" s="2228"/>
      <c r="S394" s="2228"/>
      <c r="T394" s="2228"/>
      <c r="U394" s="2228"/>
      <c r="V394" s="2228"/>
      <c r="W394" s="2228"/>
      <c r="X394" s="2228"/>
      <c r="Y394" s="2228"/>
      <c r="Z394" s="2228"/>
      <c r="AA394" s="2228"/>
      <c r="AB394" s="2229"/>
      <c r="AC394" s="2229"/>
      <c r="AD394" s="2229"/>
      <c r="AE394" s="2229"/>
      <c r="AF394" s="2228"/>
      <c r="AG394" s="2228"/>
      <c r="AH394" s="2228"/>
      <c r="AI394" s="2228"/>
      <c r="AJ394" s="2228"/>
      <c r="AK394" s="2228"/>
      <c r="AL394" s="2228"/>
      <c r="AM394" s="2228"/>
      <c r="AN394" s="2228"/>
      <c r="AO394" s="2228"/>
      <c r="AP394" s="2228"/>
      <c r="AQ394" s="2228"/>
      <c r="AR394" s="2228"/>
      <c r="AS394" s="2228"/>
      <c r="AT394" s="2228"/>
      <c r="AU394" s="2228"/>
      <c r="AV394" s="2228"/>
      <c r="AW394" s="2228"/>
      <c r="AX394" s="2230"/>
      <c r="AY394" s="2228"/>
      <c r="AZ394" s="2228"/>
      <c r="BA394" s="2228"/>
      <c r="BB394" s="2228"/>
      <c r="BC394" s="2228"/>
      <c r="BD394" s="2228"/>
      <c r="BE394" s="2228"/>
      <c r="BF394" s="2228"/>
      <c r="BG394" s="2228"/>
      <c r="BH394" s="2228"/>
      <c r="BI394" s="2228"/>
      <c r="BJ394" s="2228"/>
      <c r="BK394" s="2228"/>
      <c r="BL394" s="2228"/>
      <c r="BM394" s="2228"/>
      <c r="BN394" s="2228"/>
      <c r="BO394" s="2228"/>
      <c r="BP394" s="2228"/>
      <c r="BQ394" s="2228"/>
      <c r="BR394" s="2228"/>
      <c r="BS394" s="2229"/>
      <c r="BT394" s="2228"/>
      <c r="BU394" s="2228"/>
      <c r="BV394" s="2228"/>
      <c r="BW394" s="2228"/>
      <c r="BX394" s="2228"/>
      <c r="BY394" s="2228"/>
      <c r="BZ394" s="2228"/>
      <c r="CA394" s="2228"/>
      <c r="CB394" s="2228"/>
      <c r="CC394" s="2228"/>
      <c r="CD394" s="2228"/>
      <c r="CE394" s="2228"/>
      <c r="CF394" s="2228"/>
      <c r="CG394" s="2228"/>
      <c r="CH394" s="2228"/>
      <c r="CI394" s="2228"/>
      <c r="CJ394" s="2228"/>
      <c r="CK394" s="2228"/>
      <c r="CL394" s="2228"/>
      <c r="CM394" s="2229"/>
      <c r="CN394" s="2229"/>
    </row>
    <row r="395" spans="2:92" x14ac:dyDescent="0.2">
      <c r="B395" s="2227"/>
      <c r="I395" s="2228"/>
      <c r="J395" s="2228"/>
      <c r="K395" s="2228"/>
      <c r="L395" s="2228"/>
      <c r="M395" s="2228"/>
      <c r="N395" s="2228"/>
      <c r="O395" s="2228"/>
      <c r="P395" s="2228"/>
      <c r="Q395" s="2228"/>
      <c r="R395" s="2228"/>
      <c r="S395" s="2228"/>
      <c r="T395" s="2228"/>
      <c r="U395" s="2228"/>
      <c r="V395" s="2228"/>
      <c r="W395" s="2228"/>
      <c r="X395" s="2228"/>
      <c r="Y395" s="2228"/>
      <c r="Z395" s="2228"/>
      <c r="AA395" s="2228"/>
      <c r="AB395" s="2229"/>
      <c r="AC395" s="2229"/>
      <c r="AD395" s="2229"/>
      <c r="AE395" s="2229"/>
      <c r="AF395" s="2228"/>
      <c r="AG395" s="2228"/>
      <c r="AH395" s="2228"/>
      <c r="AI395" s="2228"/>
      <c r="AJ395" s="2228"/>
      <c r="AK395" s="2228"/>
      <c r="AL395" s="2228"/>
      <c r="AM395" s="2228"/>
      <c r="AN395" s="2228"/>
      <c r="AO395" s="2228"/>
      <c r="AP395" s="2228"/>
      <c r="AQ395" s="2228"/>
      <c r="AR395" s="2228"/>
      <c r="AS395" s="2228"/>
      <c r="AT395" s="2228"/>
      <c r="AU395" s="2228"/>
      <c r="AV395" s="2228"/>
      <c r="AW395" s="2228"/>
      <c r="AX395" s="2230"/>
      <c r="AY395" s="2228"/>
      <c r="AZ395" s="2228"/>
      <c r="BA395" s="2228"/>
      <c r="BB395" s="2228"/>
      <c r="BC395" s="2228"/>
      <c r="BD395" s="2228"/>
      <c r="BE395" s="2228"/>
      <c r="BF395" s="2228"/>
      <c r="BG395" s="2228"/>
      <c r="BH395" s="2228"/>
      <c r="BI395" s="2228"/>
      <c r="BJ395" s="2228"/>
      <c r="BK395" s="2228"/>
      <c r="BL395" s="2228"/>
      <c r="BM395" s="2228"/>
      <c r="BN395" s="2228"/>
      <c r="BO395" s="2228"/>
      <c r="BP395" s="2228"/>
      <c r="BQ395" s="2228"/>
      <c r="BR395" s="2228"/>
      <c r="BS395" s="2229"/>
      <c r="BT395" s="2228"/>
      <c r="BU395" s="2228"/>
      <c r="BV395" s="2228"/>
      <c r="BW395" s="2228"/>
      <c r="BX395" s="2228"/>
      <c r="BY395" s="2228"/>
      <c r="BZ395" s="2228"/>
      <c r="CA395" s="2228"/>
      <c r="CB395" s="2228"/>
      <c r="CC395" s="2228"/>
      <c r="CD395" s="2228"/>
      <c r="CE395" s="2228"/>
      <c r="CF395" s="2228"/>
      <c r="CG395" s="2228"/>
      <c r="CH395" s="2228"/>
      <c r="CI395" s="2228"/>
      <c r="CJ395" s="2228"/>
      <c r="CK395" s="2228"/>
      <c r="CL395" s="2228"/>
      <c r="CM395" s="2229"/>
      <c r="CN395" s="2229"/>
    </row>
    <row r="396" spans="2:92" x14ac:dyDescent="0.2">
      <c r="B396" s="2227"/>
      <c r="I396" s="2228"/>
      <c r="J396" s="2228"/>
      <c r="K396" s="2228"/>
      <c r="L396" s="2228"/>
      <c r="M396" s="2228"/>
      <c r="N396" s="2228"/>
      <c r="O396" s="2228"/>
      <c r="P396" s="2228"/>
      <c r="Q396" s="2228"/>
      <c r="R396" s="2228"/>
      <c r="S396" s="2228"/>
      <c r="T396" s="2228"/>
      <c r="U396" s="2228"/>
      <c r="V396" s="2228"/>
      <c r="W396" s="2228"/>
      <c r="X396" s="2228"/>
      <c r="Y396" s="2228"/>
      <c r="Z396" s="2228"/>
      <c r="AA396" s="2228"/>
      <c r="AB396" s="2229"/>
      <c r="AC396" s="2229"/>
      <c r="AD396" s="2229"/>
      <c r="AE396" s="2229"/>
      <c r="AF396" s="2228"/>
      <c r="AG396" s="2228"/>
      <c r="AH396" s="2228"/>
      <c r="AI396" s="2228"/>
      <c r="AJ396" s="2228"/>
      <c r="AK396" s="2228"/>
      <c r="AL396" s="2228"/>
      <c r="AM396" s="2228"/>
      <c r="AN396" s="2228"/>
      <c r="AO396" s="2228"/>
      <c r="AP396" s="2228"/>
      <c r="AQ396" s="2228"/>
      <c r="AR396" s="2228"/>
      <c r="AS396" s="2228"/>
      <c r="AT396" s="2228"/>
      <c r="AU396" s="2228"/>
      <c r="AV396" s="2228"/>
      <c r="AW396" s="2228"/>
      <c r="AX396" s="2230"/>
      <c r="AY396" s="2228"/>
      <c r="AZ396" s="2228"/>
      <c r="BA396" s="2228"/>
      <c r="BB396" s="2228"/>
      <c r="BC396" s="2228"/>
      <c r="BD396" s="2228"/>
      <c r="BE396" s="2228"/>
      <c r="BF396" s="2228"/>
      <c r="BG396" s="2228"/>
      <c r="BH396" s="2228"/>
      <c r="BI396" s="2228"/>
      <c r="BJ396" s="2228"/>
      <c r="BK396" s="2228"/>
      <c r="BL396" s="2228"/>
      <c r="BM396" s="2228"/>
      <c r="BN396" s="2228"/>
      <c r="BO396" s="2228"/>
      <c r="BP396" s="2228"/>
      <c r="BQ396" s="2228"/>
      <c r="BR396" s="2228"/>
      <c r="BS396" s="2229"/>
      <c r="BT396" s="2228"/>
      <c r="BU396" s="2228"/>
      <c r="BV396" s="2228"/>
      <c r="BW396" s="2228"/>
      <c r="BX396" s="2228"/>
      <c r="BY396" s="2228"/>
      <c r="BZ396" s="2228"/>
      <c r="CA396" s="2228"/>
      <c r="CB396" s="2228"/>
      <c r="CC396" s="2228"/>
      <c r="CD396" s="2228"/>
      <c r="CE396" s="2228"/>
      <c r="CF396" s="2228"/>
      <c r="CG396" s="2228"/>
      <c r="CH396" s="2228"/>
      <c r="CI396" s="2228"/>
      <c r="CJ396" s="2228"/>
      <c r="CK396" s="2228"/>
      <c r="CL396" s="2228"/>
      <c r="CM396" s="2229"/>
      <c r="CN396" s="2229"/>
    </row>
    <row r="397" spans="2:92" x14ac:dyDescent="0.2">
      <c r="B397" s="2227"/>
      <c r="I397" s="2228"/>
      <c r="J397" s="2228"/>
      <c r="K397" s="2228"/>
      <c r="L397" s="2228"/>
      <c r="M397" s="2228"/>
      <c r="N397" s="2228"/>
      <c r="O397" s="2228"/>
      <c r="P397" s="2228"/>
      <c r="Q397" s="2228"/>
      <c r="R397" s="2228"/>
      <c r="S397" s="2228"/>
      <c r="T397" s="2228"/>
      <c r="U397" s="2228"/>
      <c r="V397" s="2228"/>
      <c r="W397" s="2228"/>
      <c r="X397" s="2228"/>
      <c r="Y397" s="2228"/>
      <c r="Z397" s="2228"/>
      <c r="AA397" s="2228"/>
      <c r="AB397" s="2229"/>
      <c r="AC397" s="2229"/>
      <c r="AD397" s="2229"/>
      <c r="AE397" s="2229"/>
      <c r="AF397" s="2228"/>
      <c r="AG397" s="2228"/>
      <c r="AH397" s="2228"/>
      <c r="AI397" s="2228"/>
      <c r="AJ397" s="2228"/>
      <c r="AK397" s="2228"/>
      <c r="AL397" s="2228"/>
      <c r="AM397" s="2228"/>
      <c r="AN397" s="2228"/>
      <c r="AO397" s="2228"/>
      <c r="AP397" s="2228"/>
      <c r="AQ397" s="2228"/>
      <c r="AR397" s="2228"/>
      <c r="AS397" s="2228"/>
      <c r="AT397" s="2228"/>
      <c r="AU397" s="2228"/>
      <c r="AV397" s="2228"/>
      <c r="AW397" s="2228"/>
      <c r="AX397" s="2230"/>
      <c r="AY397" s="2228"/>
      <c r="AZ397" s="2228"/>
      <c r="BA397" s="2228"/>
      <c r="BB397" s="2228"/>
      <c r="BC397" s="2228"/>
      <c r="BD397" s="2228"/>
      <c r="BE397" s="2228"/>
      <c r="BF397" s="2228"/>
      <c r="BG397" s="2228"/>
      <c r="BH397" s="2228"/>
      <c r="BI397" s="2228"/>
      <c r="BJ397" s="2228"/>
      <c r="BK397" s="2228"/>
      <c r="BL397" s="2228"/>
      <c r="BM397" s="2228"/>
      <c r="BN397" s="2228"/>
      <c r="BO397" s="2228"/>
      <c r="BP397" s="2228"/>
      <c r="BQ397" s="2228"/>
      <c r="BR397" s="2228"/>
      <c r="BS397" s="2229"/>
      <c r="BT397" s="2228"/>
      <c r="BU397" s="2228"/>
      <c r="BV397" s="2228"/>
      <c r="BW397" s="2228"/>
      <c r="BX397" s="2228"/>
      <c r="BY397" s="2228"/>
      <c r="BZ397" s="2228"/>
      <c r="CA397" s="2228"/>
      <c r="CB397" s="2228"/>
      <c r="CC397" s="2228"/>
      <c r="CD397" s="2228"/>
      <c r="CE397" s="2228"/>
      <c r="CF397" s="2228"/>
      <c r="CG397" s="2228"/>
      <c r="CH397" s="2228"/>
      <c r="CI397" s="2228"/>
      <c r="CJ397" s="2228"/>
      <c r="CK397" s="2228"/>
      <c r="CL397" s="2228"/>
      <c r="CM397" s="2229"/>
      <c r="CN397" s="2229"/>
    </row>
    <row r="398" spans="2:92" x14ac:dyDescent="0.2">
      <c r="B398" s="2227"/>
      <c r="I398" s="2228"/>
      <c r="J398" s="2228"/>
      <c r="K398" s="2228"/>
      <c r="L398" s="2228"/>
      <c r="M398" s="2228"/>
      <c r="N398" s="2228"/>
      <c r="O398" s="2228"/>
      <c r="P398" s="2228"/>
      <c r="Q398" s="2228"/>
      <c r="R398" s="2228"/>
      <c r="S398" s="2228"/>
      <c r="T398" s="2228"/>
      <c r="U398" s="2228"/>
      <c r="V398" s="2228"/>
      <c r="W398" s="2228"/>
      <c r="X398" s="2228"/>
      <c r="Y398" s="2228"/>
      <c r="Z398" s="2228"/>
      <c r="AA398" s="2228"/>
      <c r="AB398" s="2229"/>
      <c r="AC398" s="2229"/>
      <c r="AD398" s="2229"/>
      <c r="AE398" s="2229"/>
      <c r="AF398" s="2228"/>
      <c r="AG398" s="2228"/>
      <c r="AH398" s="2228"/>
      <c r="AI398" s="2228"/>
      <c r="AJ398" s="2228"/>
      <c r="AK398" s="2228"/>
      <c r="AL398" s="2228"/>
      <c r="AM398" s="2228"/>
      <c r="AN398" s="2228"/>
      <c r="AO398" s="2228"/>
      <c r="AP398" s="2228"/>
      <c r="AQ398" s="2228"/>
      <c r="AR398" s="2228"/>
      <c r="AS398" s="2228"/>
      <c r="AT398" s="2228"/>
      <c r="AU398" s="2228"/>
      <c r="AV398" s="2228"/>
      <c r="AW398" s="2228"/>
      <c r="AX398" s="2230"/>
      <c r="AY398" s="2228"/>
      <c r="AZ398" s="2228"/>
      <c r="BA398" s="2228"/>
      <c r="BB398" s="2228"/>
      <c r="BC398" s="2228"/>
      <c r="BD398" s="2228"/>
      <c r="BE398" s="2228"/>
      <c r="BF398" s="2228"/>
      <c r="BG398" s="2228"/>
      <c r="BH398" s="2228"/>
      <c r="BI398" s="2228"/>
      <c r="BJ398" s="2228"/>
      <c r="BK398" s="2228"/>
      <c r="BL398" s="2228"/>
      <c r="BM398" s="2228"/>
      <c r="BN398" s="2228"/>
      <c r="BO398" s="2228"/>
      <c r="BP398" s="2228"/>
      <c r="BQ398" s="2228"/>
      <c r="BR398" s="2228"/>
      <c r="BS398" s="2229"/>
      <c r="BT398" s="2228"/>
      <c r="BU398" s="2228"/>
      <c r="BV398" s="2228"/>
      <c r="BW398" s="2228"/>
      <c r="BX398" s="2228"/>
      <c r="BY398" s="2228"/>
      <c r="BZ398" s="2228"/>
      <c r="CA398" s="2228"/>
      <c r="CB398" s="2228"/>
      <c r="CC398" s="2228"/>
      <c r="CD398" s="2228"/>
      <c r="CE398" s="2228"/>
      <c r="CF398" s="2228"/>
      <c r="CG398" s="2228"/>
      <c r="CH398" s="2228"/>
      <c r="CI398" s="2228"/>
      <c r="CJ398" s="2228"/>
      <c r="CK398" s="2228"/>
      <c r="CL398" s="2228"/>
      <c r="CM398" s="2229"/>
      <c r="CN398" s="2229"/>
    </row>
    <row r="399" spans="2:92" x14ac:dyDescent="0.2">
      <c r="B399" s="2227"/>
      <c r="I399" s="2228"/>
      <c r="J399" s="2228"/>
      <c r="K399" s="2228"/>
      <c r="L399" s="2228"/>
      <c r="M399" s="2228"/>
      <c r="N399" s="2228"/>
      <c r="O399" s="2228"/>
      <c r="P399" s="2228"/>
      <c r="Q399" s="2228"/>
      <c r="R399" s="2228"/>
      <c r="S399" s="2228"/>
      <c r="T399" s="2228"/>
      <c r="U399" s="2228"/>
      <c r="V399" s="2228"/>
      <c r="W399" s="2228"/>
      <c r="X399" s="2228"/>
      <c r="Y399" s="2228"/>
      <c r="Z399" s="2228"/>
      <c r="AA399" s="2228"/>
      <c r="AB399" s="2229"/>
      <c r="AC399" s="2229"/>
      <c r="AD399" s="2229"/>
      <c r="AE399" s="2229"/>
      <c r="AF399" s="2228"/>
      <c r="AG399" s="2228"/>
      <c r="AH399" s="2228"/>
      <c r="AI399" s="2228"/>
      <c r="AJ399" s="2228"/>
      <c r="AK399" s="2228"/>
      <c r="AL399" s="2228"/>
      <c r="AM399" s="2228"/>
      <c r="AN399" s="2228"/>
      <c r="AO399" s="2228"/>
      <c r="AP399" s="2228"/>
      <c r="AQ399" s="2228"/>
      <c r="AR399" s="2228"/>
      <c r="AS399" s="2228"/>
      <c r="AT399" s="2228"/>
      <c r="AU399" s="2228"/>
      <c r="AV399" s="2228"/>
      <c r="AW399" s="2228"/>
      <c r="AX399" s="2230"/>
      <c r="AY399" s="2228"/>
      <c r="AZ399" s="2228"/>
      <c r="BA399" s="2228"/>
      <c r="BB399" s="2228"/>
      <c r="BC399" s="2228"/>
      <c r="BD399" s="2228"/>
      <c r="BE399" s="2228"/>
      <c r="BF399" s="2228"/>
      <c r="BG399" s="2228"/>
      <c r="BH399" s="2228"/>
      <c r="BI399" s="2228"/>
      <c r="BJ399" s="2228"/>
      <c r="BK399" s="2228"/>
      <c r="BL399" s="2228"/>
      <c r="BM399" s="2228"/>
      <c r="BN399" s="2228"/>
      <c r="BO399" s="2228"/>
      <c r="BP399" s="2228"/>
      <c r="BQ399" s="2228"/>
      <c r="BR399" s="2228"/>
      <c r="BS399" s="2229"/>
      <c r="BT399" s="2228"/>
      <c r="BU399" s="2228"/>
      <c r="BV399" s="2228"/>
      <c r="BW399" s="2228"/>
      <c r="BX399" s="2228"/>
      <c r="BY399" s="2228"/>
      <c r="BZ399" s="2228"/>
      <c r="CA399" s="2228"/>
      <c r="CB399" s="2228"/>
      <c r="CC399" s="2228"/>
      <c r="CD399" s="2228"/>
      <c r="CE399" s="2228"/>
      <c r="CF399" s="2228"/>
      <c r="CG399" s="2228"/>
      <c r="CH399" s="2228"/>
      <c r="CI399" s="2228"/>
      <c r="CJ399" s="2228"/>
      <c r="CK399" s="2228"/>
      <c r="CL399" s="2228"/>
      <c r="CM399" s="2229"/>
      <c r="CN399" s="2229"/>
    </row>
    <row r="400" spans="2:92" x14ac:dyDescent="0.2">
      <c r="B400" s="2227"/>
      <c r="I400" s="2228"/>
      <c r="J400" s="2228"/>
      <c r="K400" s="2228"/>
      <c r="L400" s="2228"/>
      <c r="M400" s="2228"/>
      <c r="N400" s="2228"/>
      <c r="O400" s="2228"/>
      <c r="P400" s="2228"/>
      <c r="Q400" s="2228"/>
      <c r="R400" s="2228"/>
      <c r="S400" s="2228"/>
      <c r="T400" s="2228"/>
      <c r="U400" s="2228"/>
      <c r="V400" s="2228"/>
      <c r="W400" s="2228"/>
      <c r="X400" s="2228"/>
      <c r="Y400" s="2228"/>
      <c r="Z400" s="2228"/>
      <c r="AA400" s="2228"/>
      <c r="AB400" s="2229"/>
      <c r="AC400" s="2229"/>
      <c r="AD400" s="2229"/>
      <c r="AE400" s="2229"/>
      <c r="AF400" s="2228"/>
      <c r="AG400" s="2228"/>
      <c r="AH400" s="2228"/>
      <c r="AI400" s="2228"/>
      <c r="AJ400" s="2228"/>
      <c r="AK400" s="2228"/>
      <c r="AL400" s="2228"/>
      <c r="AM400" s="2228"/>
      <c r="AN400" s="2228"/>
      <c r="AO400" s="2228"/>
      <c r="AP400" s="2228"/>
      <c r="AQ400" s="2228"/>
      <c r="AR400" s="2228"/>
      <c r="AS400" s="2228"/>
      <c r="AT400" s="2228"/>
      <c r="AU400" s="2228"/>
      <c r="AV400" s="2228"/>
      <c r="AW400" s="2228"/>
      <c r="AX400" s="2230"/>
      <c r="AY400" s="2228"/>
      <c r="AZ400" s="2228"/>
      <c r="BA400" s="2228"/>
      <c r="BB400" s="2228"/>
      <c r="BC400" s="2228"/>
      <c r="BD400" s="2228"/>
      <c r="BE400" s="2228"/>
      <c r="BF400" s="2228"/>
      <c r="BG400" s="2228"/>
      <c r="BH400" s="2228"/>
      <c r="BI400" s="2228"/>
      <c r="BJ400" s="2228"/>
      <c r="BK400" s="2228"/>
      <c r="BL400" s="2228"/>
      <c r="BM400" s="2228"/>
      <c r="BN400" s="2228"/>
      <c r="BO400" s="2228"/>
      <c r="BP400" s="2228"/>
      <c r="BQ400" s="2228"/>
      <c r="BR400" s="2228"/>
      <c r="BS400" s="2229"/>
      <c r="BT400" s="2228"/>
      <c r="BU400" s="2228"/>
      <c r="BV400" s="2228"/>
      <c r="BW400" s="2228"/>
      <c r="BX400" s="2228"/>
      <c r="BY400" s="2228"/>
      <c r="BZ400" s="2228"/>
      <c r="CA400" s="2228"/>
      <c r="CB400" s="2228"/>
      <c r="CC400" s="2228"/>
      <c r="CD400" s="2228"/>
      <c r="CE400" s="2228"/>
      <c r="CF400" s="2228"/>
      <c r="CG400" s="2228"/>
      <c r="CH400" s="2228"/>
      <c r="CI400" s="2228"/>
      <c r="CJ400" s="2228"/>
      <c r="CK400" s="2228"/>
      <c r="CL400" s="2228"/>
      <c r="CM400" s="2229"/>
      <c r="CN400" s="2229"/>
    </row>
    <row r="401" spans="2:92" x14ac:dyDescent="0.2">
      <c r="B401" s="2227"/>
      <c r="I401" s="2228"/>
      <c r="J401" s="2228"/>
      <c r="K401" s="2228"/>
      <c r="L401" s="2228"/>
      <c r="M401" s="2228"/>
      <c r="N401" s="2228"/>
      <c r="O401" s="2228"/>
      <c r="P401" s="2228"/>
      <c r="Q401" s="2228"/>
      <c r="R401" s="2228"/>
      <c r="S401" s="2228"/>
      <c r="T401" s="2228"/>
      <c r="U401" s="2228"/>
      <c r="V401" s="2228"/>
      <c r="W401" s="2228"/>
      <c r="X401" s="2228"/>
      <c r="Y401" s="2228"/>
      <c r="Z401" s="2228"/>
      <c r="AA401" s="2228"/>
      <c r="AB401" s="2229"/>
      <c r="AC401" s="2229"/>
      <c r="AD401" s="2229"/>
      <c r="AE401" s="2229"/>
      <c r="AF401" s="2228"/>
      <c r="AG401" s="2228"/>
      <c r="AH401" s="2228"/>
      <c r="AI401" s="2228"/>
      <c r="AJ401" s="2228"/>
      <c r="AK401" s="2228"/>
      <c r="AL401" s="2228"/>
      <c r="AM401" s="2228"/>
      <c r="AN401" s="2228"/>
      <c r="AO401" s="2228"/>
      <c r="AP401" s="2228"/>
      <c r="AQ401" s="2228"/>
      <c r="AR401" s="2228"/>
      <c r="AS401" s="2228"/>
      <c r="AT401" s="2228"/>
      <c r="AU401" s="2228"/>
      <c r="AV401" s="2228"/>
      <c r="AW401" s="2228"/>
      <c r="AX401" s="2230"/>
      <c r="AY401" s="2228"/>
      <c r="AZ401" s="2228"/>
      <c r="BA401" s="2228"/>
      <c r="BB401" s="2228"/>
      <c r="BC401" s="2228"/>
      <c r="BD401" s="2228"/>
      <c r="BE401" s="2228"/>
      <c r="BF401" s="2228"/>
      <c r="BG401" s="2228"/>
      <c r="BH401" s="2228"/>
      <c r="BI401" s="2228"/>
      <c r="BJ401" s="2228"/>
      <c r="BK401" s="2228"/>
      <c r="BL401" s="2228"/>
      <c r="BM401" s="2228"/>
      <c r="BN401" s="2228"/>
      <c r="BO401" s="2228"/>
      <c r="BP401" s="2228"/>
      <c r="BQ401" s="2228"/>
      <c r="BR401" s="2228"/>
      <c r="BS401" s="2229"/>
      <c r="BT401" s="2228"/>
      <c r="BU401" s="2228"/>
      <c r="BV401" s="2228"/>
      <c r="BW401" s="2228"/>
      <c r="BX401" s="2228"/>
      <c r="BY401" s="2228"/>
      <c r="BZ401" s="2228"/>
      <c r="CA401" s="2228"/>
      <c r="CB401" s="2228"/>
      <c r="CC401" s="2228"/>
      <c r="CD401" s="2228"/>
      <c r="CE401" s="2228"/>
      <c r="CF401" s="2228"/>
      <c r="CG401" s="2228"/>
      <c r="CH401" s="2228"/>
      <c r="CI401" s="2228"/>
      <c r="CJ401" s="2228"/>
      <c r="CK401" s="2228"/>
      <c r="CL401" s="2228"/>
      <c r="CM401" s="2229"/>
      <c r="CN401" s="2229"/>
    </row>
    <row r="402" spans="2:92" x14ac:dyDescent="0.2">
      <c r="B402" s="2227"/>
      <c r="I402" s="2228"/>
      <c r="J402" s="2228"/>
      <c r="K402" s="2228"/>
      <c r="L402" s="2228"/>
      <c r="M402" s="2228"/>
      <c r="N402" s="2228"/>
      <c r="O402" s="2228"/>
      <c r="P402" s="2228"/>
      <c r="Q402" s="2228"/>
      <c r="R402" s="2228"/>
      <c r="S402" s="2228"/>
      <c r="T402" s="2228"/>
      <c r="U402" s="2228"/>
      <c r="V402" s="2228"/>
      <c r="W402" s="2228"/>
      <c r="X402" s="2228"/>
      <c r="Y402" s="2228"/>
      <c r="Z402" s="2228"/>
      <c r="AA402" s="2228"/>
      <c r="AB402" s="2229"/>
      <c r="AC402" s="2229"/>
      <c r="AD402" s="2229"/>
      <c r="AE402" s="2229"/>
      <c r="AF402" s="2228"/>
      <c r="AG402" s="2228"/>
      <c r="AH402" s="2228"/>
      <c r="AI402" s="2228"/>
      <c r="AJ402" s="2228"/>
      <c r="AK402" s="2228"/>
      <c r="AL402" s="2228"/>
      <c r="AM402" s="2228"/>
      <c r="AN402" s="2228"/>
      <c r="AO402" s="2228"/>
      <c r="AP402" s="2228"/>
      <c r="AQ402" s="2228"/>
      <c r="AR402" s="2228"/>
      <c r="AS402" s="2228"/>
      <c r="AT402" s="2228"/>
      <c r="AU402" s="2228"/>
      <c r="AV402" s="2228"/>
      <c r="AW402" s="2228"/>
      <c r="AX402" s="2230"/>
      <c r="AY402" s="2228"/>
      <c r="AZ402" s="2228"/>
      <c r="BA402" s="2228"/>
      <c r="BB402" s="2228"/>
      <c r="BC402" s="2228"/>
      <c r="BD402" s="2228"/>
      <c r="BE402" s="2228"/>
      <c r="BF402" s="2228"/>
      <c r="BG402" s="2228"/>
      <c r="BH402" s="2228"/>
      <c r="BI402" s="2228"/>
      <c r="BJ402" s="2228"/>
      <c r="BK402" s="2228"/>
      <c r="BL402" s="2228"/>
      <c r="BM402" s="2228"/>
      <c r="BN402" s="2228"/>
      <c r="BO402" s="2228"/>
      <c r="BP402" s="2228"/>
      <c r="BQ402" s="2228"/>
      <c r="BR402" s="2228"/>
      <c r="BS402" s="2229"/>
      <c r="BT402" s="2228"/>
      <c r="BU402" s="2228"/>
      <c r="BV402" s="2228"/>
      <c r="BW402" s="2228"/>
      <c r="BX402" s="2228"/>
      <c r="BY402" s="2228"/>
      <c r="BZ402" s="2228"/>
      <c r="CA402" s="2228"/>
      <c r="CB402" s="2228"/>
      <c r="CC402" s="2228"/>
      <c r="CD402" s="2228"/>
      <c r="CE402" s="2228"/>
      <c r="CF402" s="2228"/>
      <c r="CG402" s="2228"/>
      <c r="CH402" s="2228"/>
      <c r="CI402" s="2228"/>
      <c r="CJ402" s="2228"/>
      <c r="CK402" s="2228"/>
      <c r="CL402" s="2228"/>
      <c r="CM402" s="2229"/>
      <c r="CN402" s="2229"/>
    </row>
    <row r="403" spans="2:92" x14ac:dyDescent="0.2">
      <c r="B403" s="2227"/>
      <c r="I403" s="2228"/>
      <c r="J403" s="2228"/>
      <c r="K403" s="2228"/>
      <c r="L403" s="2228"/>
      <c r="M403" s="2228"/>
      <c r="N403" s="2228"/>
      <c r="O403" s="2228"/>
      <c r="P403" s="2228"/>
      <c r="Q403" s="2228"/>
      <c r="R403" s="2228"/>
      <c r="S403" s="2228"/>
      <c r="T403" s="2228"/>
      <c r="U403" s="2228"/>
      <c r="V403" s="2228"/>
      <c r="W403" s="2228"/>
      <c r="X403" s="2228"/>
      <c r="Y403" s="2228"/>
      <c r="Z403" s="2228"/>
      <c r="AA403" s="2228"/>
      <c r="AB403" s="2229"/>
      <c r="AC403" s="2229"/>
      <c r="AD403" s="2229"/>
      <c r="AE403" s="2229"/>
      <c r="AF403" s="2228"/>
      <c r="AG403" s="2228"/>
      <c r="AH403" s="2228"/>
      <c r="AI403" s="2228"/>
      <c r="AJ403" s="2228"/>
      <c r="AK403" s="2228"/>
      <c r="AL403" s="2228"/>
      <c r="AM403" s="2228"/>
      <c r="AN403" s="2228"/>
      <c r="AO403" s="2228"/>
      <c r="AP403" s="2228"/>
      <c r="AQ403" s="2228"/>
      <c r="AR403" s="2228"/>
      <c r="AS403" s="2228"/>
      <c r="AT403" s="2228"/>
      <c r="AU403" s="2228"/>
      <c r="AV403" s="2228"/>
      <c r="AW403" s="2228"/>
      <c r="AX403" s="2230"/>
      <c r="AY403" s="2228"/>
      <c r="AZ403" s="2228"/>
      <c r="BA403" s="2228"/>
      <c r="BB403" s="2228"/>
      <c r="BC403" s="2228"/>
      <c r="BD403" s="2228"/>
      <c r="BE403" s="2228"/>
      <c r="BF403" s="2228"/>
      <c r="BG403" s="2228"/>
      <c r="BH403" s="2228"/>
      <c r="BI403" s="2228"/>
      <c r="BJ403" s="2228"/>
      <c r="BK403" s="2228"/>
      <c r="BL403" s="2228"/>
      <c r="BM403" s="2228"/>
      <c r="BN403" s="2228"/>
      <c r="BO403" s="2228"/>
      <c r="BP403" s="2228"/>
      <c r="BQ403" s="2228"/>
      <c r="BR403" s="2228"/>
      <c r="BS403" s="2229"/>
      <c r="BT403" s="2228"/>
      <c r="BU403" s="2228"/>
      <c r="BV403" s="2228"/>
      <c r="BW403" s="2228"/>
      <c r="BX403" s="2228"/>
      <c r="BY403" s="2228"/>
      <c r="BZ403" s="2228"/>
      <c r="CA403" s="2228"/>
      <c r="CB403" s="2228"/>
      <c r="CC403" s="2228"/>
      <c r="CD403" s="2228"/>
      <c r="CE403" s="2228"/>
      <c r="CF403" s="2228"/>
      <c r="CG403" s="2228"/>
      <c r="CH403" s="2228"/>
      <c r="CI403" s="2228"/>
      <c r="CJ403" s="2228"/>
      <c r="CK403" s="2228"/>
      <c r="CL403" s="2228"/>
      <c r="CM403" s="2229"/>
      <c r="CN403" s="2229"/>
    </row>
    <row r="404" spans="2:92" x14ac:dyDescent="0.2">
      <c r="B404" s="2227"/>
      <c r="I404" s="2228"/>
      <c r="J404" s="2228"/>
      <c r="K404" s="2228"/>
      <c r="L404" s="2228"/>
      <c r="M404" s="2228"/>
      <c r="N404" s="2228"/>
      <c r="O404" s="2228"/>
      <c r="P404" s="2228"/>
      <c r="Q404" s="2228"/>
      <c r="R404" s="2228"/>
      <c r="S404" s="2228"/>
      <c r="T404" s="2228"/>
      <c r="U404" s="2228"/>
      <c r="V404" s="2228"/>
      <c r="W404" s="2228"/>
      <c r="X404" s="2228"/>
      <c r="Y404" s="2228"/>
      <c r="Z404" s="2228"/>
      <c r="AA404" s="2228"/>
      <c r="AB404" s="2229"/>
      <c r="AC404" s="2229"/>
      <c r="AD404" s="2229"/>
      <c r="AE404" s="2229"/>
      <c r="AF404" s="2228"/>
      <c r="AG404" s="2228"/>
      <c r="AH404" s="2228"/>
      <c r="AI404" s="2228"/>
      <c r="AJ404" s="2228"/>
      <c r="AK404" s="2228"/>
      <c r="AL404" s="2228"/>
      <c r="AM404" s="2228"/>
      <c r="AN404" s="2228"/>
      <c r="AO404" s="2228"/>
      <c r="AP404" s="2228"/>
      <c r="AQ404" s="2228"/>
      <c r="AR404" s="2228"/>
      <c r="AS404" s="2228"/>
      <c r="AT404" s="2228"/>
      <c r="AU404" s="2228"/>
      <c r="AV404" s="2228"/>
      <c r="AW404" s="2228"/>
      <c r="AX404" s="2230"/>
      <c r="AY404" s="2228"/>
      <c r="AZ404" s="2228"/>
      <c r="BA404" s="2228"/>
      <c r="BB404" s="2228"/>
      <c r="BC404" s="2228"/>
      <c r="BD404" s="2228"/>
      <c r="BE404" s="2228"/>
      <c r="BF404" s="2228"/>
      <c r="BG404" s="2228"/>
      <c r="BH404" s="2228"/>
      <c r="BI404" s="2228"/>
      <c r="BJ404" s="2228"/>
      <c r="BK404" s="2228"/>
      <c r="BL404" s="2228"/>
      <c r="BM404" s="2228"/>
      <c r="BN404" s="2228"/>
      <c r="BO404" s="2228"/>
      <c r="BP404" s="2228"/>
      <c r="BQ404" s="2228"/>
      <c r="BR404" s="2228"/>
      <c r="BS404" s="2229"/>
      <c r="BT404" s="2228"/>
      <c r="BU404" s="2228"/>
      <c r="BV404" s="2228"/>
      <c r="BW404" s="2228"/>
      <c r="BX404" s="2228"/>
      <c r="BY404" s="2228"/>
      <c r="BZ404" s="2228"/>
      <c r="CA404" s="2228"/>
      <c r="CB404" s="2228"/>
      <c r="CC404" s="2228"/>
      <c r="CD404" s="2228"/>
      <c r="CE404" s="2228"/>
      <c r="CF404" s="2228"/>
      <c r="CG404" s="2228"/>
      <c r="CH404" s="2228"/>
      <c r="CI404" s="2228"/>
      <c r="CJ404" s="2228"/>
      <c r="CK404" s="2228"/>
      <c r="CL404" s="2228"/>
      <c r="CM404" s="2229"/>
      <c r="CN404" s="2229"/>
    </row>
    <row r="405" spans="2:92" x14ac:dyDescent="0.2">
      <c r="B405" s="2227"/>
      <c r="I405" s="2228"/>
      <c r="J405" s="2228"/>
      <c r="K405" s="2228"/>
      <c r="L405" s="2228"/>
      <c r="M405" s="2228"/>
      <c r="N405" s="2228"/>
      <c r="O405" s="2228"/>
      <c r="P405" s="2228"/>
      <c r="Q405" s="2228"/>
      <c r="R405" s="2228"/>
      <c r="S405" s="2228"/>
      <c r="T405" s="2228"/>
      <c r="U405" s="2228"/>
      <c r="V405" s="2228"/>
      <c r="W405" s="2228"/>
      <c r="X405" s="2228"/>
      <c r="Y405" s="2228"/>
      <c r="Z405" s="2228"/>
      <c r="AA405" s="2228"/>
      <c r="AB405" s="2229"/>
      <c r="AC405" s="2229"/>
      <c r="AD405" s="2229"/>
      <c r="AE405" s="2229"/>
      <c r="AF405" s="2228"/>
      <c r="AG405" s="2228"/>
      <c r="AH405" s="2228"/>
      <c r="AI405" s="2228"/>
      <c r="AJ405" s="2228"/>
      <c r="AK405" s="2228"/>
      <c r="AL405" s="2228"/>
      <c r="AM405" s="2228"/>
      <c r="AN405" s="2228"/>
      <c r="AO405" s="2228"/>
      <c r="AP405" s="2228"/>
      <c r="AQ405" s="2228"/>
      <c r="AR405" s="2228"/>
      <c r="AS405" s="2228"/>
      <c r="AT405" s="2228"/>
      <c r="AU405" s="2228"/>
      <c r="AV405" s="2228"/>
      <c r="AW405" s="2228"/>
      <c r="AX405" s="2230"/>
      <c r="AY405" s="2228"/>
      <c r="AZ405" s="2228"/>
      <c r="BA405" s="2228"/>
      <c r="BB405" s="2228"/>
      <c r="BC405" s="2228"/>
      <c r="BD405" s="2228"/>
      <c r="BE405" s="2228"/>
      <c r="BF405" s="2228"/>
      <c r="BG405" s="2228"/>
      <c r="BH405" s="2228"/>
      <c r="BI405" s="2228"/>
      <c r="BJ405" s="2228"/>
      <c r="BK405" s="2228"/>
      <c r="BL405" s="2228"/>
      <c r="BM405" s="2228"/>
      <c r="BN405" s="2228"/>
      <c r="BO405" s="2228"/>
      <c r="BP405" s="2228"/>
      <c r="BQ405" s="2228"/>
      <c r="BR405" s="2228"/>
      <c r="BS405" s="2229"/>
      <c r="BT405" s="2228"/>
      <c r="BU405" s="2228"/>
      <c r="BV405" s="2228"/>
      <c r="BW405" s="2228"/>
      <c r="BX405" s="2228"/>
      <c r="BY405" s="2228"/>
      <c r="BZ405" s="2228"/>
      <c r="CA405" s="2228"/>
      <c r="CB405" s="2228"/>
      <c r="CC405" s="2228"/>
      <c r="CD405" s="2228"/>
      <c r="CE405" s="2228"/>
      <c r="CF405" s="2228"/>
      <c r="CG405" s="2228"/>
      <c r="CH405" s="2228"/>
      <c r="CI405" s="2228"/>
      <c r="CJ405" s="2228"/>
      <c r="CK405" s="2228"/>
      <c r="CL405" s="2228"/>
      <c r="CM405" s="2229"/>
      <c r="CN405" s="2229"/>
    </row>
    <row r="406" spans="2:92" x14ac:dyDescent="0.2">
      <c r="B406" s="2227"/>
      <c r="I406" s="2228"/>
      <c r="J406" s="2228"/>
      <c r="K406" s="2228"/>
      <c r="L406" s="2228"/>
      <c r="M406" s="2228"/>
      <c r="N406" s="2228"/>
      <c r="O406" s="2228"/>
      <c r="P406" s="2228"/>
      <c r="Q406" s="2228"/>
      <c r="R406" s="2228"/>
      <c r="S406" s="2228"/>
      <c r="T406" s="2228"/>
      <c r="U406" s="2228"/>
      <c r="V406" s="2228"/>
      <c r="W406" s="2228"/>
      <c r="X406" s="2228"/>
      <c r="Y406" s="2228"/>
      <c r="Z406" s="2228"/>
      <c r="AA406" s="2228"/>
      <c r="AB406" s="2229"/>
      <c r="AC406" s="2229"/>
      <c r="AD406" s="2229"/>
      <c r="AE406" s="2229"/>
      <c r="AF406" s="2228"/>
      <c r="AG406" s="2228"/>
      <c r="AH406" s="2228"/>
      <c r="AI406" s="2228"/>
      <c r="AJ406" s="2228"/>
      <c r="AK406" s="2228"/>
      <c r="AL406" s="2228"/>
      <c r="AM406" s="2228"/>
      <c r="AN406" s="2228"/>
      <c r="AO406" s="2228"/>
      <c r="AP406" s="2228"/>
      <c r="AQ406" s="2228"/>
      <c r="AR406" s="2228"/>
      <c r="AS406" s="2228"/>
      <c r="AT406" s="2228"/>
      <c r="AU406" s="2228"/>
      <c r="AV406" s="2228"/>
      <c r="AW406" s="2228"/>
      <c r="AX406" s="2230"/>
      <c r="AY406" s="2228"/>
      <c r="AZ406" s="2228"/>
      <c r="BA406" s="2228"/>
      <c r="BB406" s="2228"/>
      <c r="BC406" s="2228"/>
      <c r="BD406" s="2228"/>
      <c r="BE406" s="2228"/>
      <c r="BF406" s="2228"/>
      <c r="BG406" s="2228"/>
      <c r="BH406" s="2228"/>
      <c r="BI406" s="2228"/>
      <c r="BJ406" s="2228"/>
      <c r="BK406" s="2228"/>
      <c r="BL406" s="2228"/>
      <c r="BM406" s="2228"/>
      <c r="BN406" s="2228"/>
      <c r="BO406" s="2228"/>
      <c r="BP406" s="2228"/>
      <c r="BQ406" s="2228"/>
      <c r="BR406" s="2228"/>
      <c r="BS406" s="2229"/>
      <c r="BT406" s="2228"/>
      <c r="BU406" s="2228"/>
      <c r="BV406" s="2228"/>
      <c r="BW406" s="2228"/>
      <c r="BX406" s="2228"/>
      <c r="BY406" s="2228"/>
      <c r="BZ406" s="2228"/>
      <c r="CA406" s="2228"/>
      <c r="CB406" s="2228"/>
      <c r="CC406" s="2228"/>
      <c r="CD406" s="2228"/>
      <c r="CE406" s="2228"/>
      <c r="CF406" s="2228"/>
      <c r="CG406" s="2228"/>
      <c r="CH406" s="2228"/>
      <c r="CI406" s="2228"/>
      <c r="CJ406" s="2228"/>
      <c r="CK406" s="2228"/>
      <c r="CL406" s="2228"/>
      <c r="CM406" s="2229"/>
      <c r="CN406" s="2229"/>
    </row>
    <row r="407" spans="2:92" x14ac:dyDescent="0.2">
      <c r="B407" s="2227"/>
      <c r="I407" s="2228"/>
      <c r="J407" s="2228"/>
      <c r="K407" s="2228"/>
      <c r="L407" s="2228"/>
      <c r="M407" s="2228"/>
      <c r="N407" s="2228"/>
      <c r="O407" s="2228"/>
      <c r="P407" s="2228"/>
      <c r="Q407" s="2228"/>
      <c r="R407" s="2228"/>
      <c r="S407" s="2228"/>
      <c r="T407" s="2228"/>
      <c r="U407" s="2228"/>
      <c r="V407" s="2228"/>
      <c r="W407" s="2228"/>
      <c r="X407" s="2228"/>
      <c r="Y407" s="2228"/>
      <c r="Z407" s="2228"/>
      <c r="AA407" s="2228"/>
      <c r="AB407" s="2229"/>
      <c r="AC407" s="2229"/>
      <c r="AD407" s="2229"/>
      <c r="AE407" s="2229"/>
      <c r="AF407" s="2228"/>
      <c r="AG407" s="2228"/>
      <c r="AH407" s="2228"/>
      <c r="AI407" s="2228"/>
      <c r="AJ407" s="2228"/>
      <c r="AK407" s="2228"/>
      <c r="AL407" s="2228"/>
      <c r="AM407" s="2228"/>
      <c r="AN407" s="2228"/>
      <c r="AO407" s="2228"/>
      <c r="AP407" s="2228"/>
      <c r="AQ407" s="2228"/>
      <c r="AR407" s="2228"/>
      <c r="AS407" s="2228"/>
      <c r="AT407" s="2228"/>
      <c r="AU407" s="2228"/>
      <c r="AV407" s="2228"/>
      <c r="AW407" s="2228"/>
      <c r="AX407" s="2230"/>
      <c r="AY407" s="2228"/>
      <c r="AZ407" s="2228"/>
      <c r="BA407" s="2228"/>
      <c r="BB407" s="2228"/>
      <c r="BC407" s="2228"/>
      <c r="BD407" s="2228"/>
      <c r="BE407" s="2228"/>
      <c r="BF407" s="2228"/>
      <c r="BG407" s="2228"/>
      <c r="BH407" s="2228"/>
      <c r="BI407" s="2228"/>
      <c r="BJ407" s="2228"/>
      <c r="BK407" s="2228"/>
      <c r="BL407" s="2228"/>
      <c r="BM407" s="2228"/>
      <c r="BN407" s="2228"/>
      <c r="BO407" s="2228"/>
      <c r="BP407" s="2228"/>
      <c r="BQ407" s="2228"/>
      <c r="BR407" s="2228"/>
      <c r="BS407" s="2229"/>
      <c r="BT407" s="2228"/>
      <c r="BU407" s="2228"/>
      <c r="BV407" s="2228"/>
      <c r="BW407" s="2228"/>
      <c r="BX407" s="2228"/>
      <c r="BY407" s="2228"/>
      <c r="BZ407" s="2228"/>
      <c r="CA407" s="2228"/>
      <c r="CB407" s="2228"/>
      <c r="CC407" s="2228"/>
      <c r="CD407" s="2228"/>
      <c r="CE407" s="2228"/>
      <c r="CF407" s="2228"/>
      <c r="CG407" s="2228"/>
      <c r="CH407" s="2228"/>
      <c r="CI407" s="2228"/>
      <c r="CJ407" s="2228"/>
      <c r="CK407" s="2228"/>
      <c r="CL407" s="2228"/>
      <c r="CM407" s="2229"/>
      <c r="CN407" s="2229"/>
    </row>
    <row r="408" spans="2:92" x14ac:dyDescent="0.2">
      <c r="B408" s="2227"/>
      <c r="I408" s="2228"/>
      <c r="J408" s="2228"/>
      <c r="K408" s="2228"/>
      <c r="L408" s="2228"/>
      <c r="M408" s="2228"/>
      <c r="N408" s="2228"/>
      <c r="O408" s="2228"/>
      <c r="P408" s="2228"/>
      <c r="Q408" s="2228"/>
      <c r="R408" s="2228"/>
      <c r="S408" s="2228"/>
      <c r="T408" s="2228"/>
      <c r="U408" s="2228"/>
      <c r="V408" s="2228"/>
      <c r="W408" s="2228"/>
      <c r="X408" s="2228"/>
      <c r="Y408" s="2228"/>
      <c r="Z408" s="2228"/>
      <c r="AA408" s="2228"/>
      <c r="AB408" s="2229"/>
      <c r="AC408" s="2229"/>
      <c r="AD408" s="2229"/>
      <c r="AE408" s="2229"/>
      <c r="AF408" s="2228"/>
      <c r="AG408" s="2228"/>
      <c r="AH408" s="2228"/>
      <c r="AI408" s="2228"/>
      <c r="AJ408" s="2228"/>
      <c r="AK408" s="2228"/>
      <c r="AL408" s="2228"/>
      <c r="AM408" s="2228"/>
      <c r="AN408" s="2228"/>
      <c r="AO408" s="2228"/>
      <c r="AP408" s="2228"/>
      <c r="AQ408" s="2228"/>
      <c r="AR408" s="2228"/>
      <c r="AS408" s="2228"/>
      <c r="AT408" s="2228"/>
      <c r="AU408" s="2228"/>
      <c r="AV408" s="2228"/>
      <c r="AW408" s="2228"/>
      <c r="AX408" s="2230"/>
      <c r="AY408" s="2228"/>
      <c r="AZ408" s="2228"/>
      <c r="BA408" s="2228"/>
      <c r="BB408" s="2228"/>
      <c r="BC408" s="2228"/>
      <c r="BD408" s="2228"/>
      <c r="BE408" s="2228"/>
      <c r="BF408" s="2228"/>
      <c r="BG408" s="2228"/>
      <c r="BH408" s="2228"/>
      <c r="BI408" s="2228"/>
      <c r="BJ408" s="2228"/>
      <c r="BK408" s="2228"/>
      <c r="BL408" s="2228"/>
      <c r="BM408" s="2228"/>
      <c r="BN408" s="2228"/>
      <c r="BO408" s="2228"/>
      <c r="BP408" s="2228"/>
      <c r="BQ408" s="2228"/>
      <c r="BR408" s="2228"/>
      <c r="BS408" s="2229"/>
      <c r="BT408" s="2228"/>
      <c r="BU408" s="2228"/>
      <c r="BV408" s="2228"/>
      <c r="BW408" s="2228"/>
      <c r="BX408" s="2228"/>
      <c r="BY408" s="2228"/>
      <c r="BZ408" s="2228"/>
      <c r="CA408" s="2228"/>
      <c r="CB408" s="2228"/>
      <c r="CC408" s="2228"/>
      <c r="CD408" s="2228"/>
      <c r="CE408" s="2228"/>
      <c r="CF408" s="2228"/>
      <c r="CG408" s="2228"/>
      <c r="CH408" s="2228"/>
      <c r="CI408" s="2228"/>
      <c r="CJ408" s="2228"/>
      <c r="CK408" s="2228"/>
      <c r="CL408" s="2228"/>
      <c r="CM408" s="2229"/>
      <c r="CN408" s="2229"/>
    </row>
    <row r="409" spans="2:92" x14ac:dyDescent="0.2">
      <c r="B409" s="2227"/>
      <c r="I409" s="2228"/>
      <c r="J409" s="2228"/>
      <c r="K409" s="2228"/>
      <c r="L409" s="2228"/>
      <c r="M409" s="2228"/>
      <c r="N409" s="2228"/>
      <c r="O409" s="2228"/>
      <c r="P409" s="2228"/>
      <c r="Q409" s="2228"/>
      <c r="R409" s="2228"/>
      <c r="S409" s="2228"/>
      <c r="T409" s="2228"/>
      <c r="U409" s="2228"/>
      <c r="V409" s="2228"/>
      <c r="W409" s="2228"/>
      <c r="X409" s="2228"/>
      <c r="Y409" s="2228"/>
      <c r="Z409" s="2228"/>
      <c r="AA409" s="2228"/>
      <c r="AB409" s="2229"/>
      <c r="AC409" s="2229"/>
      <c r="AD409" s="2229"/>
      <c r="AE409" s="2229"/>
      <c r="AF409" s="2228"/>
      <c r="AG409" s="2228"/>
      <c r="AH409" s="2228"/>
      <c r="AI409" s="2228"/>
      <c r="AJ409" s="2228"/>
      <c r="AK409" s="2228"/>
      <c r="AL409" s="2228"/>
      <c r="AM409" s="2228"/>
      <c r="AN409" s="2228"/>
      <c r="AO409" s="2228"/>
      <c r="AP409" s="2228"/>
      <c r="AQ409" s="2228"/>
      <c r="AR409" s="2228"/>
      <c r="AS409" s="2228"/>
      <c r="AT409" s="2228"/>
      <c r="AU409" s="2228"/>
      <c r="AV409" s="2228"/>
      <c r="AW409" s="2228"/>
      <c r="AX409" s="2230"/>
      <c r="AY409" s="2228"/>
      <c r="AZ409" s="2228"/>
      <c r="BA409" s="2228"/>
      <c r="BB409" s="2228"/>
      <c r="BC409" s="2228"/>
      <c r="BD409" s="2228"/>
      <c r="BE409" s="2228"/>
      <c r="BF409" s="2228"/>
      <c r="BG409" s="2228"/>
      <c r="BH409" s="2228"/>
      <c r="BI409" s="2228"/>
      <c r="BJ409" s="2228"/>
      <c r="BK409" s="2228"/>
      <c r="BL409" s="2228"/>
      <c r="BM409" s="2228"/>
      <c r="BN409" s="2228"/>
      <c r="BO409" s="2228"/>
      <c r="BP409" s="2228"/>
      <c r="BQ409" s="2228"/>
      <c r="BR409" s="2228"/>
      <c r="BS409" s="2229"/>
      <c r="BT409" s="2228"/>
      <c r="BU409" s="2228"/>
      <c r="BV409" s="2228"/>
      <c r="BW409" s="2228"/>
      <c r="BX409" s="2228"/>
      <c r="BY409" s="2228"/>
      <c r="BZ409" s="2228"/>
      <c r="CA409" s="2228"/>
      <c r="CB409" s="2228"/>
      <c r="CC409" s="2228"/>
      <c r="CD409" s="2228"/>
      <c r="CE409" s="2228"/>
      <c r="CF409" s="2228"/>
      <c r="CG409" s="2228"/>
      <c r="CH409" s="2228"/>
      <c r="CI409" s="2228"/>
      <c r="CJ409" s="2228"/>
      <c r="CK409" s="2228"/>
      <c r="CL409" s="2228"/>
      <c r="CM409" s="2229"/>
      <c r="CN409" s="2229"/>
    </row>
    <row r="410" spans="2:92" x14ac:dyDescent="0.2">
      <c r="B410" s="2227"/>
      <c r="I410" s="2228"/>
      <c r="J410" s="2228"/>
      <c r="K410" s="2228"/>
      <c r="L410" s="2228"/>
      <c r="M410" s="2228"/>
      <c r="N410" s="2228"/>
      <c r="O410" s="2228"/>
      <c r="P410" s="2228"/>
      <c r="Q410" s="2228"/>
      <c r="R410" s="2228"/>
      <c r="S410" s="2228"/>
      <c r="T410" s="2228"/>
      <c r="U410" s="2228"/>
      <c r="V410" s="2228"/>
      <c r="W410" s="2228"/>
      <c r="X410" s="2228"/>
      <c r="Y410" s="2228"/>
      <c r="Z410" s="2228"/>
      <c r="AA410" s="2228"/>
      <c r="AB410" s="2229"/>
      <c r="AC410" s="2229"/>
      <c r="AD410" s="2229"/>
      <c r="AE410" s="2229"/>
      <c r="AF410" s="2228"/>
      <c r="AG410" s="2228"/>
      <c r="AH410" s="2228"/>
      <c r="AI410" s="2228"/>
      <c r="AJ410" s="2228"/>
      <c r="AK410" s="2228"/>
      <c r="AL410" s="2228"/>
      <c r="AM410" s="2228"/>
      <c r="AN410" s="2228"/>
      <c r="AO410" s="2228"/>
      <c r="AP410" s="2228"/>
      <c r="AQ410" s="2228"/>
      <c r="AR410" s="2228"/>
      <c r="AS410" s="2228"/>
      <c r="AT410" s="2228"/>
      <c r="AU410" s="2228"/>
      <c r="AV410" s="2228"/>
      <c r="AW410" s="2228"/>
      <c r="AX410" s="2230"/>
      <c r="AY410" s="2228"/>
      <c r="AZ410" s="2228"/>
      <c r="BA410" s="2228"/>
      <c r="BB410" s="2228"/>
      <c r="BC410" s="2228"/>
      <c r="BD410" s="2228"/>
      <c r="BE410" s="2228"/>
      <c r="BF410" s="2228"/>
      <c r="BG410" s="2228"/>
      <c r="BH410" s="2228"/>
      <c r="BI410" s="2228"/>
      <c r="BJ410" s="2228"/>
      <c r="BK410" s="2228"/>
      <c r="BL410" s="2228"/>
      <c r="BM410" s="2228"/>
      <c r="BN410" s="2228"/>
      <c r="BO410" s="2228"/>
      <c r="BP410" s="2228"/>
      <c r="BQ410" s="2228"/>
      <c r="BR410" s="2228"/>
      <c r="BS410" s="2229"/>
      <c r="BT410" s="2228"/>
      <c r="BU410" s="2228"/>
      <c r="BV410" s="2228"/>
      <c r="BW410" s="2228"/>
      <c r="BX410" s="2228"/>
      <c r="BY410" s="2228"/>
      <c r="BZ410" s="2228"/>
      <c r="CA410" s="2228"/>
      <c r="CB410" s="2228"/>
      <c r="CC410" s="2228"/>
      <c r="CD410" s="2228"/>
      <c r="CE410" s="2228"/>
      <c r="CF410" s="2228"/>
      <c r="CG410" s="2228"/>
      <c r="CH410" s="2228"/>
      <c r="CI410" s="2228"/>
      <c r="CJ410" s="2228"/>
      <c r="CK410" s="2228"/>
      <c r="CL410" s="2228"/>
      <c r="CM410" s="2229"/>
      <c r="CN410" s="2229"/>
    </row>
    <row r="411" spans="2:92" x14ac:dyDescent="0.2">
      <c r="B411" s="2227"/>
      <c r="I411" s="2228"/>
      <c r="J411" s="2228"/>
      <c r="K411" s="2228"/>
      <c r="L411" s="2228"/>
      <c r="M411" s="2228"/>
      <c r="N411" s="2228"/>
      <c r="O411" s="2228"/>
      <c r="P411" s="2228"/>
      <c r="Q411" s="2228"/>
      <c r="R411" s="2228"/>
      <c r="S411" s="2228"/>
      <c r="T411" s="2228"/>
      <c r="U411" s="2228"/>
      <c r="V411" s="2228"/>
      <c r="W411" s="2228"/>
      <c r="X411" s="2228"/>
      <c r="Y411" s="2228"/>
      <c r="Z411" s="2228"/>
      <c r="AA411" s="2228"/>
      <c r="AB411" s="2229"/>
      <c r="AC411" s="2229"/>
      <c r="AD411" s="2229"/>
      <c r="AE411" s="2229"/>
      <c r="AF411" s="2228"/>
      <c r="AG411" s="2228"/>
      <c r="AH411" s="2228"/>
      <c r="AI411" s="2228"/>
      <c r="AJ411" s="2228"/>
      <c r="AK411" s="2228"/>
      <c r="AL411" s="2228"/>
      <c r="AM411" s="2228"/>
      <c r="AN411" s="2228"/>
      <c r="AO411" s="2228"/>
      <c r="AP411" s="2228"/>
      <c r="AQ411" s="2228"/>
      <c r="AR411" s="2228"/>
      <c r="AS411" s="2228"/>
      <c r="AT411" s="2228"/>
      <c r="AU411" s="2228"/>
      <c r="AV411" s="2228"/>
      <c r="AW411" s="2228"/>
      <c r="AX411" s="2230"/>
      <c r="AY411" s="2228"/>
      <c r="AZ411" s="2228"/>
      <c r="BA411" s="2228"/>
      <c r="BB411" s="2228"/>
      <c r="BC411" s="2228"/>
      <c r="BD411" s="2228"/>
      <c r="BE411" s="2228"/>
      <c r="BF411" s="2228"/>
      <c r="BG411" s="2228"/>
      <c r="BH411" s="2228"/>
      <c r="BI411" s="2228"/>
      <c r="BJ411" s="2228"/>
      <c r="BK411" s="2228"/>
      <c r="BL411" s="2228"/>
      <c r="BM411" s="2228"/>
      <c r="BN411" s="2228"/>
      <c r="BO411" s="2228"/>
      <c r="BP411" s="2228"/>
      <c r="BQ411" s="2228"/>
      <c r="BR411" s="2228"/>
      <c r="BS411" s="2229"/>
      <c r="BT411" s="2228"/>
      <c r="BU411" s="2228"/>
      <c r="BV411" s="2228"/>
      <c r="BW411" s="2228"/>
      <c r="BX411" s="2228"/>
      <c r="BY411" s="2228"/>
      <c r="BZ411" s="2228"/>
      <c r="CA411" s="2228"/>
      <c r="CB411" s="2228"/>
      <c r="CC411" s="2228"/>
      <c r="CD411" s="2228"/>
      <c r="CE411" s="2228"/>
      <c r="CF411" s="2228"/>
      <c r="CG411" s="2228"/>
      <c r="CH411" s="2228"/>
      <c r="CI411" s="2228"/>
      <c r="CJ411" s="2228"/>
      <c r="CK411" s="2228"/>
      <c r="CL411" s="2228"/>
      <c r="CM411" s="2229"/>
      <c r="CN411" s="2229"/>
    </row>
    <row r="412" spans="2:92" x14ac:dyDescent="0.2">
      <c r="B412" s="2227"/>
      <c r="I412" s="2228"/>
      <c r="J412" s="2228"/>
      <c r="K412" s="2228"/>
      <c r="L412" s="2228"/>
      <c r="M412" s="2228"/>
      <c r="N412" s="2228"/>
      <c r="O412" s="2228"/>
      <c r="P412" s="2228"/>
      <c r="Q412" s="2228"/>
      <c r="R412" s="2228"/>
      <c r="S412" s="2228"/>
      <c r="T412" s="2228"/>
      <c r="U412" s="2228"/>
      <c r="V412" s="2228"/>
      <c r="W412" s="2228"/>
      <c r="X412" s="2228"/>
      <c r="Y412" s="2228"/>
      <c r="Z412" s="2228"/>
      <c r="AA412" s="2228"/>
      <c r="AB412" s="2229"/>
      <c r="AC412" s="2229"/>
      <c r="AD412" s="2229"/>
      <c r="AE412" s="2229"/>
      <c r="AF412" s="2228"/>
      <c r="AG412" s="2228"/>
      <c r="AH412" s="2228"/>
      <c r="AI412" s="2228"/>
      <c r="AJ412" s="2228"/>
      <c r="AK412" s="2228"/>
      <c r="AL412" s="2228"/>
      <c r="AM412" s="2228"/>
      <c r="AN412" s="2228"/>
      <c r="AO412" s="2228"/>
      <c r="AP412" s="2228"/>
      <c r="AQ412" s="2228"/>
      <c r="AR412" s="2228"/>
      <c r="AS412" s="2228"/>
      <c r="AT412" s="2228"/>
      <c r="AU412" s="2228"/>
      <c r="AV412" s="2228"/>
      <c r="AW412" s="2228"/>
      <c r="AX412" s="2230"/>
      <c r="AY412" s="2228"/>
      <c r="AZ412" s="2228"/>
      <c r="BA412" s="2228"/>
      <c r="BB412" s="2228"/>
      <c r="BC412" s="2228"/>
      <c r="BD412" s="2228"/>
      <c r="BE412" s="2228"/>
      <c r="BF412" s="2228"/>
      <c r="BG412" s="2228"/>
      <c r="BH412" s="2228"/>
      <c r="BI412" s="2228"/>
      <c r="BJ412" s="2228"/>
      <c r="BK412" s="2228"/>
      <c r="BL412" s="2228"/>
      <c r="BM412" s="2228"/>
      <c r="BN412" s="2228"/>
      <c r="BO412" s="2228"/>
      <c r="BP412" s="2228"/>
      <c r="BQ412" s="2228"/>
      <c r="BR412" s="2228"/>
      <c r="BS412" s="2229"/>
      <c r="BT412" s="2228"/>
      <c r="BU412" s="2228"/>
      <c r="BV412" s="2228"/>
      <c r="BW412" s="2228"/>
      <c r="BX412" s="2228"/>
      <c r="BY412" s="2228"/>
      <c r="BZ412" s="2228"/>
      <c r="CA412" s="2228"/>
      <c r="CB412" s="2228"/>
      <c r="CC412" s="2228"/>
      <c r="CD412" s="2228"/>
      <c r="CE412" s="2228"/>
      <c r="CF412" s="2228"/>
      <c r="CG412" s="2228"/>
      <c r="CH412" s="2228"/>
      <c r="CI412" s="2228"/>
      <c r="CJ412" s="2228"/>
      <c r="CK412" s="2228"/>
      <c r="CL412" s="2228"/>
      <c r="CM412" s="2229"/>
      <c r="CN412" s="2229"/>
    </row>
    <row r="413" spans="2:92" x14ac:dyDescent="0.2">
      <c r="B413" s="2227"/>
      <c r="I413" s="2228"/>
      <c r="J413" s="2228"/>
      <c r="K413" s="2228"/>
      <c r="L413" s="2228"/>
      <c r="M413" s="2228"/>
      <c r="N413" s="2228"/>
      <c r="O413" s="2228"/>
      <c r="P413" s="2228"/>
      <c r="Q413" s="2228"/>
      <c r="R413" s="2228"/>
      <c r="S413" s="2228"/>
      <c r="T413" s="2228"/>
      <c r="U413" s="2228"/>
      <c r="V413" s="2228"/>
      <c r="W413" s="2228"/>
      <c r="X413" s="2228"/>
      <c r="Y413" s="2228"/>
      <c r="Z413" s="2228"/>
      <c r="AA413" s="2228"/>
      <c r="AB413" s="2229"/>
      <c r="AC413" s="2229"/>
      <c r="AD413" s="2229"/>
      <c r="AE413" s="2229"/>
      <c r="AF413" s="2228"/>
      <c r="AG413" s="2228"/>
      <c r="AH413" s="2228"/>
      <c r="AI413" s="2228"/>
      <c r="AJ413" s="2228"/>
      <c r="AK413" s="2228"/>
      <c r="AL413" s="2228"/>
      <c r="AM413" s="2228"/>
      <c r="AN413" s="2228"/>
      <c r="AO413" s="2228"/>
      <c r="AP413" s="2228"/>
      <c r="AQ413" s="2228"/>
      <c r="AR413" s="2228"/>
      <c r="AS413" s="2228"/>
      <c r="AT413" s="2228"/>
      <c r="AU413" s="2228"/>
      <c r="AV413" s="2228"/>
      <c r="AW413" s="2228"/>
      <c r="AX413" s="2230"/>
      <c r="AY413" s="2228"/>
      <c r="AZ413" s="2228"/>
      <c r="BA413" s="2228"/>
      <c r="BB413" s="2228"/>
      <c r="BC413" s="2228"/>
      <c r="BD413" s="2228"/>
      <c r="BE413" s="2228"/>
      <c r="BF413" s="2228"/>
      <c r="BG413" s="2228"/>
      <c r="BH413" s="2228"/>
      <c r="BI413" s="2228"/>
      <c r="BJ413" s="2228"/>
      <c r="BK413" s="2228"/>
      <c r="BL413" s="2228"/>
      <c r="BM413" s="2228"/>
      <c r="BN413" s="2228"/>
      <c r="BO413" s="2228"/>
      <c r="BP413" s="2228"/>
      <c r="BQ413" s="2228"/>
      <c r="BR413" s="2228"/>
      <c r="BS413" s="2229"/>
      <c r="BT413" s="2228"/>
      <c r="BU413" s="2228"/>
      <c r="BV413" s="2228"/>
      <c r="BW413" s="2228"/>
      <c r="BX413" s="2228"/>
      <c r="BY413" s="2228"/>
      <c r="BZ413" s="2228"/>
      <c r="CA413" s="2228"/>
      <c r="CB413" s="2228"/>
      <c r="CC413" s="2228"/>
      <c r="CD413" s="2228"/>
      <c r="CE413" s="2228"/>
      <c r="CF413" s="2228"/>
      <c r="CG413" s="2228"/>
      <c r="CH413" s="2228"/>
      <c r="CI413" s="2228"/>
      <c r="CJ413" s="2228"/>
      <c r="CK413" s="2228"/>
      <c r="CL413" s="2228"/>
      <c r="CM413" s="2229"/>
      <c r="CN413" s="2229"/>
    </row>
    <row r="414" spans="2:92" x14ac:dyDescent="0.2">
      <c r="B414" s="2227"/>
      <c r="I414" s="2228"/>
      <c r="J414" s="2228"/>
      <c r="K414" s="2228"/>
      <c r="L414" s="2228"/>
      <c r="M414" s="2228"/>
      <c r="N414" s="2228"/>
      <c r="O414" s="2228"/>
      <c r="P414" s="2228"/>
      <c r="Q414" s="2228"/>
      <c r="R414" s="2228"/>
      <c r="S414" s="2228"/>
      <c r="T414" s="2228"/>
      <c r="U414" s="2228"/>
      <c r="V414" s="2228"/>
      <c r="W414" s="2228"/>
      <c r="X414" s="2228"/>
      <c r="Y414" s="2228"/>
      <c r="Z414" s="2228"/>
      <c r="AA414" s="2228"/>
      <c r="AB414" s="2229"/>
      <c r="AC414" s="2229"/>
      <c r="AD414" s="2229"/>
      <c r="AE414" s="2229"/>
      <c r="AF414" s="2228"/>
      <c r="AG414" s="2228"/>
      <c r="AH414" s="2228"/>
      <c r="AI414" s="2228"/>
      <c r="AJ414" s="2228"/>
      <c r="AK414" s="2228"/>
      <c r="AL414" s="2228"/>
      <c r="AM414" s="2228"/>
      <c r="AN414" s="2228"/>
      <c r="AO414" s="2228"/>
      <c r="AP414" s="2228"/>
      <c r="AQ414" s="2228"/>
      <c r="AR414" s="2228"/>
      <c r="AS414" s="2228"/>
      <c r="AT414" s="2228"/>
      <c r="AU414" s="2228"/>
      <c r="AV414" s="2228"/>
      <c r="AW414" s="2228"/>
      <c r="AX414" s="2230"/>
      <c r="AY414" s="2228"/>
      <c r="AZ414" s="2228"/>
      <c r="BA414" s="2228"/>
      <c r="BB414" s="2228"/>
      <c r="BC414" s="2228"/>
      <c r="BD414" s="2228"/>
      <c r="BE414" s="2228"/>
      <c r="BF414" s="2228"/>
      <c r="BG414" s="2228"/>
      <c r="BH414" s="2228"/>
      <c r="BI414" s="2228"/>
      <c r="BJ414" s="2228"/>
      <c r="BK414" s="2228"/>
      <c r="BL414" s="2228"/>
      <c r="BM414" s="2228"/>
      <c r="BN414" s="2228"/>
      <c r="BO414" s="2228"/>
      <c r="BP414" s="2228"/>
      <c r="BQ414" s="2228"/>
      <c r="BR414" s="2228"/>
      <c r="BS414" s="2229"/>
      <c r="BT414" s="2228"/>
      <c r="BU414" s="2228"/>
      <c r="BV414" s="2228"/>
      <c r="BW414" s="2228"/>
      <c r="BX414" s="2228"/>
      <c r="BY414" s="2228"/>
      <c r="BZ414" s="2228"/>
      <c r="CA414" s="2228"/>
      <c r="CB414" s="2228"/>
      <c r="CC414" s="2228"/>
      <c r="CD414" s="2228"/>
      <c r="CE414" s="2228"/>
      <c r="CF414" s="2228"/>
      <c r="CG414" s="2228"/>
      <c r="CH414" s="2228"/>
      <c r="CI414" s="2228"/>
      <c r="CJ414" s="2228"/>
      <c r="CK414" s="2228"/>
      <c r="CL414" s="2228"/>
      <c r="CM414" s="2229"/>
      <c r="CN414" s="2229"/>
    </row>
    <row r="415" spans="2:92" x14ac:dyDescent="0.2">
      <c r="B415" s="2227"/>
      <c r="I415" s="2228"/>
      <c r="J415" s="2228"/>
      <c r="K415" s="2228"/>
      <c r="L415" s="2228"/>
      <c r="M415" s="2228"/>
      <c r="N415" s="2228"/>
      <c r="O415" s="2228"/>
      <c r="P415" s="2228"/>
      <c r="Q415" s="2228"/>
      <c r="R415" s="2228"/>
      <c r="S415" s="2228"/>
      <c r="T415" s="2228"/>
      <c r="U415" s="2228"/>
      <c r="V415" s="2228"/>
      <c r="W415" s="2228"/>
      <c r="X415" s="2228"/>
      <c r="Y415" s="2228"/>
      <c r="Z415" s="2228"/>
      <c r="AA415" s="2228"/>
      <c r="AB415" s="2229"/>
      <c r="AC415" s="2229"/>
      <c r="AD415" s="2229"/>
      <c r="AE415" s="2229"/>
      <c r="AF415" s="2228"/>
      <c r="AG415" s="2228"/>
      <c r="AH415" s="2228"/>
      <c r="AI415" s="2228"/>
      <c r="AJ415" s="2228"/>
      <c r="AK415" s="2228"/>
      <c r="AL415" s="2228"/>
      <c r="AM415" s="2228"/>
      <c r="AN415" s="2228"/>
      <c r="AO415" s="2228"/>
      <c r="AP415" s="2228"/>
      <c r="AQ415" s="2228"/>
      <c r="AR415" s="2228"/>
      <c r="AS415" s="2228"/>
      <c r="AT415" s="2228"/>
      <c r="AU415" s="2228"/>
      <c r="AV415" s="2228"/>
      <c r="AW415" s="2228"/>
      <c r="AX415" s="2230"/>
      <c r="AY415" s="2228"/>
      <c r="AZ415" s="2228"/>
      <c r="BA415" s="2228"/>
      <c r="BB415" s="2228"/>
      <c r="BC415" s="2228"/>
      <c r="BD415" s="2228"/>
      <c r="BE415" s="2228"/>
      <c r="BF415" s="2228"/>
      <c r="BG415" s="2228"/>
      <c r="BH415" s="2228"/>
      <c r="BI415" s="2228"/>
      <c r="BJ415" s="2228"/>
      <c r="BK415" s="2228"/>
      <c r="BL415" s="2228"/>
      <c r="BM415" s="2228"/>
      <c r="BN415" s="2228"/>
      <c r="BO415" s="2228"/>
      <c r="BP415" s="2228"/>
      <c r="BQ415" s="2228"/>
      <c r="BR415" s="2228"/>
      <c r="BS415" s="2229"/>
      <c r="BT415" s="2228"/>
      <c r="BU415" s="2228"/>
      <c r="BV415" s="2228"/>
      <c r="BW415" s="2228"/>
      <c r="BX415" s="2228"/>
      <c r="BY415" s="2228"/>
      <c r="BZ415" s="2228"/>
      <c r="CA415" s="2228"/>
      <c r="CB415" s="2228"/>
      <c r="CC415" s="2228"/>
      <c r="CD415" s="2228"/>
      <c r="CE415" s="2228"/>
      <c r="CF415" s="2228"/>
      <c r="CG415" s="2228"/>
      <c r="CH415" s="2228"/>
      <c r="CI415" s="2228"/>
      <c r="CJ415" s="2228"/>
      <c r="CK415" s="2228"/>
      <c r="CL415" s="2228"/>
      <c r="CM415" s="2229"/>
      <c r="CN415" s="2229"/>
    </row>
    <row r="416" spans="2:92" x14ac:dyDescent="0.2">
      <c r="B416" s="2227"/>
      <c r="I416" s="2228"/>
      <c r="J416" s="2228"/>
      <c r="K416" s="2228"/>
      <c r="L416" s="2228"/>
      <c r="M416" s="2228"/>
      <c r="N416" s="2228"/>
      <c r="O416" s="2228"/>
      <c r="P416" s="2228"/>
      <c r="Q416" s="2228"/>
      <c r="R416" s="2228"/>
      <c r="S416" s="2228"/>
      <c r="T416" s="2228"/>
      <c r="U416" s="2228"/>
      <c r="V416" s="2228"/>
      <c r="W416" s="2228"/>
      <c r="X416" s="2228"/>
      <c r="Y416" s="2228"/>
      <c r="Z416" s="2228"/>
      <c r="AA416" s="2228"/>
      <c r="AB416" s="2229"/>
      <c r="AC416" s="2229"/>
      <c r="AD416" s="2229"/>
      <c r="AE416" s="2229"/>
      <c r="AF416" s="2228"/>
      <c r="AG416" s="2228"/>
      <c r="AH416" s="2228"/>
      <c r="AI416" s="2228"/>
      <c r="AJ416" s="2228"/>
      <c r="AK416" s="2228"/>
      <c r="AL416" s="2228"/>
      <c r="AM416" s="2228"/>
      <c r="AN416" s="2228"/>
      <c r="AO416" s="2228"/>
      <c r="AP416" s="2228"/>
      <c r="AQ416" s="2228"/>
      <c r="AR416" s="2228"/>
      <c r="AS416" s="2228"/>
      <c r="AT416" s="2228"/>
      <c r="AU416" s="2228"/>
      <c r="AV416" s="2228"/>
      <c r="AW416" s="2228"/>
      <c r="AX416" s="2230"/>
      <c r="AY416" s="2228"/>
      <c r="AZ416" s="2228"/>
      <c r="BA416" s="2228"/>
      <c r="BB416" s="2228"/>
      <c r="BC416" s="2228"/>
      <c r="BD416" s="2228"/>
      <c r="BE416" s="2228"/>
      <c r="BF416" s="2228"/>
      <c r="BG416" s="2228"/>
      <c r="BH416" s="2228"/>
      <c r="BI416" s="2228"/>
      <c r="BJ416" s="2228"/>
      <c r="BK416" s="2228"/>
      <c r="BL416" s="2228"/>
      <c r="BM416" s="2228"/>
      <c r="BN416" s="2228"/>
      <c r="BO416" s="2228"/>
      <c r="BP416" s="2228"/>
      <c r="BQ416" s="2228"/>
      <c r="BR416" s="2228"/>
      <c r="BS416" s="2229"/>
      <c r="BT416" s="2228"/>
      <c r="BU416" s="2228"/>
      <c r="BV416" s="2228"/>
      <c r="BW416" s="2228"/>
      <c r="BX416" s="2228"/>
      <c r="BY416" s="2228"/>
      <c r="BZ416" s="2228"/>
      <c r="CA416" s="2228"/>
      <c r="CB416" s="2228"/>
      <c r="CC416" s="2228"/>
      <c r="CD416" s="2228"/>
      <c r="CE416" s="2228"/>
      <c r="CF416" s="2228"/>
      <c r="CG416" s="2228"/>
      <c r="CH416" s="2228"/>
      <c r="CI416" s="2228"/>
      <c r="CJ416" s="2228"/>
      <c r="CK416" s="2228"/>
      <c r="CL416" s="2228"/>
      <c r="CM416" s="2229"/>
      <c r="CN416" s="2229"/>
    </row>
    <row r="417" spans="2:92" x14ac:dyDescent="0.2">
      <c r="B417" s="2227"/>
      <c r="I417" s="2228"/>
      <c r="J417" s="2228"/>
      <c r="K417" s="2228"/>
      <c r="L417" s="2228"/>
      <c r="M417" s="2228"/>
      <c r="N417" s="2228"/>
      <c r="O417" s="2228"/>
      <c r="P417" s="2228"/>
      <c r="Q417" s="2228"/>
      <c r="R417" s="2228"/>
      <c r="S417" s="2228"/>
      <c r="T417" s="2228"/>
      <c r="U417" s="2228"/>
      <c r="V417" s="2228"/>
      <c r="W417" s="2228"/>
      <c r="X417" s="2228"/>
      <c r="Y417" s="2228"/>
      <c r="Z417" s="2228"/>
      <c r="AA417" s="2228"/>
      <c r="AB417" s="2229"/>
      <c r="AC417" s="2229"/>
      <c r="AD417" s="2229"/>
      <c r="AE417" s="2229"/>
      <c r="AF417" s="2228"/>
      <c r="AG417" s="2228"/>
      <c r="AH417" s="2228"/>
      <c r="AI417" s="2228"/>
      <c r="AJ417" s="2228"/>
      <c r="AK417" s="2228"/>
      <c r="AL417" s="2228"/>
      <c r="AM417" s="2228"/>
      <c r="AN417" s="2228"/>
      <c r="AO417" s="2228"/>
      <c r="AP417" s="2228"/>
      <c r="AQ417" s="2228"/>
      <c r="AR417" s="2228"/>
      <c r="AS417" s="2228"/>
      <c r="AT417" s="2228"/>
      <c r="AU417" s="2228"/>
      <c r="AV417" s="2228"/>
      <c r="AW417" s="2228"/>
      <c r="AX417" s="2230"/>
      <c r="AY417" s="2228"/>
      <c r="AZ417" s="2228"/>
      <c r="BA417" s="2228"/>
      <c r="BB417" s="2228"/>
      <c r="BC417" s="2228"/>
      <c r="BD417" s="2228"/>
      <c r="BE417" s="2228"/>
      <c r="BF417" s="2228"/>
      <c r="BG417" s="2228"/>
      <c r="BH417" s="2228"/>
      <c r="BI417" s="2228"/>
      <c r="BJ417" s="2228"/>
      <c r="BK417" s="2228"/>
      <c r="BL417" s="2228"/>
      <c r="BM417" s="2228"/>
      <c r="BN417" s="2228"/>
      <c r="BO417" s="2228"/>
      <c r="BP417" s="2228"/>
      <c r="BQ417" s="2228"/>
      <c r="BR417" s="2228"/>
      <c r="BS417" s="2229"/>
      <c r="BT417" s="2228"/>
      <c r="BU417" s="2228"/>
      <c r="BV417" s="2228"/>
      <c r="BW417" s="2228"/>
      <c r="BX417" s="2228"/>
      <c r="BY417" s="2228"/>
      <c r="BZ417" s="2228"/>
      <c r="CA417" s="2228"/>
      <c r="CB417" s="2228"/>
      <c r="CC417" s="2228"/>
      <c r="CD417" s="2228"/>
      <c r="CE417" s="2228"/>
      <c r="CF417" s="2228"/>
      <c r="CG417" s="2228"/>
      <c r="CH417" s="2228"/>
      <c r="CI417" s="2228"/>
      <c r="CJ417" s="2228"/>
      <c r="CK417" s="2228"/>
      <c r="CL417" s="2228"/>
      <c r="CM417" s="2229"/>
      <c r="CN417" s="2229"/>
    </row>
    <row r="418" spans="2:92" x14ac:dyDescent="0.2">
      <c r="B418" s="2227"/>
      <c r="I418" s="2228"/>
      <c r="J418" s="2228"/>
      <c r="K418" s="2228"/>
      <c r="L418" s="2228"/>
      <c r="M418" s="2228"/>
      <c r="N418" s="2228"/>
      <c r="O418" s="2228"/>
      <c r="P418" s="2228"/>
      <c r="Q418" s="2228"/>
      <c r="R418" s="2228"/>
      <c r="S418" s="2228"/>
      <c r="T418" s="2228"/>
      <c r="U418" s="2228"/>
      <c r="V418" s="2228"/>
      <c r="W418" s="2228"/>
      <c r="X418" s="2228"/>
      <c r="Y418" s="2228"/>
      <c r="Z418" s="2228"/>
      <c r="AA418" s="2228"/>
      <c r="AB418" s="2229"/>
      <c r="AC418" s="2229"/>
      <c r="AD418" s="2229"/>
      <c r="AE418" s="2229"/>
      <c r="AF418" s="2228"/>
      <c r="AG418" s="2228"/>
      <c r="AH418" s="2228"/>
      <c r="AI418" s="2228"/>
      <c r="AJ418" s="2228"/>
      <c r="AK418" s="2228"/>
      <c r="AL418" s="2228"/>
      <c r="AM418" s="2228"/>
      <c r="AN418" s="2228"/>
      <c r="AO418" s="2228"/>
      <c r="AP418" s="2228"/>
      <c r="AQ418" s="2228"/>
      <c r="AR418" s="2228"/>
      <c r="AS418" s="2228"/>
      <c r="AT418" s="2228"/>
      <c r="AU418" s="2228"/>
      <c r="AV418" s="2228"/>
      <c r="AW418" s="2228"/>
      <c r="AX418" s="2230"/>
      <c r="AY418" s="2228"/>
      <c r="AZ418" s="2228"/>
      <c r="BA418" s="2228"/>
      <c r="BB418" s="2228"/>
      <c r="BC418" s="2228"/>
      <c r="BD418" s="2228"/>
      <c r="BE418" s="2228"/>
      <c r="BF418" s="2228"/>
      <c r="BG418" s="2228"/>
      <c r="BH418" s="2228"/>
      <c r="BI418" s="2228"/>
      <c r="BJ418" s="2228"/>
      <c r="BK418" s="2228"/>
      <c r="BL418" s="2228"/>
      <c r="BM418" s="2228"/>
      <c r="BN418" s="2228"/>
      <c r="BO418" s="2228"/>
      <c r="BP418" s="2228"/>
      <c r="BQ418" s="2228"/>
      <c r="BR418" s="2228"/>
      <c r="BS418" s="2229"/>
      <c r="BT418" s="2228"/>
      <c r="BU418" s="2228"/>
      <c r="BV418" s="2228"/>
      <c r="BW418" s="2228"/>
      <c r="BX418" s="2228"/>
      <c r="BY418" s="2228"/>
      <c r="BZ418" s="2228"/>
      <c r="CA418" s="2228"/>
      <c r="CB418" s="2228"/>
      <c r="CC418" s="2228"/>
      <c r="CD418" s="2228"/>
      <c r="CE418" s="2228"/>
      <c r="CF418" s="2228"/>
      <c r="CG418" s="2228"/>
      <c r="CH418" s="2228"/>
      <c r="CI418" s="2228"/>
      <c r="CJ418" s="2228"/>
      <c r="CK418" s="2228"/>
      <c r="CL418" s="2228"/>
      <c r="CM418" s="2229"/>
      <c r="CN418" s="2229"/>
    </row>
    <row r="419" spans="2:92" x14ac:dyDescent="0.2">
      <c r="B419" s="2227"/>
      <c r="I419" s="2228"/>
      <c r="J419" s="2228"/>
      <c r="K419" s="2228"/>
      <c r="L419" s="2228"/>
      <c r="M419" s="2228"/>
      <c r="N419" s="2228"/>
      <c r="O419" s="2228"/>
      <c r="P419" s="2228"/>
      <c r="Q419" s="2228"/>
      <c r="R419" s="2228"/>
      <c r="S419" s="2228"/>
      <c r="T419" s="2228"/>
      <c r="U419" s="2228"/>
      <c r="V419" s="2228"/>
      <c r="W419" s="2228"/>
      <c r="X419" s="2228"/>
      <c r="Y419" s="2228"/>
      <c r="Z419" s="2228"/>
      <c r="AA419" s="2228"/>
      <c r="AB419" s="2229"/>
      <c r="AC419" s="2229"/>
      <c r="AD419" s="2229"/>
      <c r="AE419" s="2229"/>
      <c r="AF419" s="2228"/>
      <c r="AG419" s="2228"/>
      <c r="AH419" s="2228"/>
      <c r="AI419" s="2228"/>
      <c r="AJ419" s="2228"/>
      <c r="AK419" s="2228"/>
      <c r="AL419" s="2228"/>
      <c r="AM419" s="2228"/>
      <c r="AN419" s="2228"/>
      <c r="AO419" s="2228"/>
      <c r="AP419" s="2228"/>
      <c r="AQ419" s="2228"/>
      <c r="AR419" s="2228"/>
      <c r="AS419" s="2228"/>
      <c r="AT419" s="2228"/>
      <c r="AU419" s="2228"/>
      <c r="AV419" s="2228"/>
      <c r="AW419" s="2228"/>
      <c r="AX419" s="2230"/>
      <c r="AY419" s="2228"/>
      <c r="AZ419" s="2228"/>
      <c r="BA419" s="2228"/>
      <c r="BB419" s="2228"/>
      <c r="BC419" s="2228"/>
      <c r="BD419" s="2228"/>
      <c r="BE419" s="2228"/>
      <c r="BF419" s="2228"/>
      <c r="BG419" s="2228"/>
      <c r="BH419" s="2228"/>
      <c r="BI419" s="2228"/>
      <c r="BJ419" s="2228"/>
      <c r="BK419" s="2228"/>
      <c r="BL419" s="2228"/>
      <c r="BM419" s="2228"/>
      <c r="BN419" s="2228"/>
      <c r="BO419" s="2228"/>
      <c r="BP419" s="2228"/>
      <c r="BQ419" s="2228"/>
      <c r="BR419" s="2228"/>
      <c r="BS419" s="2229"/>
      <c r="BT419" s="2228"/>
      <c r="BU419" s="2228"/>
      <c r="BV419" s="2228"/>
      <c r="BW419" s="2228"/>
      <c r="BX419" s="2228"/>
      <c r="BY419" s="2228"/>
      <c r="BZ419" s="2228"/>
      <c r="CA419" s="2228"/>
      <c r="CB419" s="2228"/>
      <c r="CC419" s="2228"/>
      <c r="CD419" s="2228"/>
      <c r="CE419" s="2228"/>
      <c r="CF419" s="2228"/>
      <c r="CG419" s="2228"/>
      <c r="CH419" s="2228"/>
      <c r="CI419" s="2228"/>
      <c r="CJ419" s="2228"/>
      <c r="CK419" s="2228"/>
      <c r="CL419" s="2228"/>
      <c r="CM419" s="2229"/>
      <c r="CN419" s="2229"/>
    </row>
    <row r="420" spans="2:92" x14ac:dyDescent="0.2">
      <c r="B420" s="2227"/>
      <c r="I420" s="2228"/>
      <c r="J420" s="2228"/>
      <c r="K420" s="2228"/>
      <c r="L420" s="2228"/>
      <c r="M420" s="2228"/>
      <c r="N420" s="2228"/>
      <c r="O420" s="2228"/>
      <c r="P420" s="2228"/>
      <c r="Q420" s="2228"/>
      <c r="R420" s="2228"/>
      <c r="S420" s="2228"/>
      <c r="T420" s="2228"/>
      <c r="U420" s="2228"/>
      <c r="V420" s="2228"/>
      <c r="W420" s="2228"/>
      <c r="X420" s="2228"/>
      <c r="Y420" s="2228"/>
      <c r="Z420" s="2228"/>
      <c r="AA420" s="2228"/>
      <c r="AB420" s="2229"/>
      <c r="AC420" s="2229"/>
      <c r="AD420" s="2229"/>
      <c r="AE420" s="2229"/>
      <c r="AF420" s="2228"/>
      <c r="AG420" s="2228"/>
      <c r="AH420" s="2228"/>
      <c r="AI420" s="2228"/>
      <c r="AJ420" s="2228"/>
      <c r="AK420" s="2228"/>
      <c r="AL420" s="2228"/>
      <c r="AM420" s="2228"/>
      <c r="AN420" s="2228"/>
      <c r="AO420" s="2228"/>
      <c r="AP420" s="2228"/>
      <c r="AQ420" s="2228"/>
      <c r="AR420" s="2228"/>
      <c r="AS420" s="2228"/>
      <c r="AT420" s="2228"/>
      <c r="AU420" s="2228"/>
      <c r="AV420" s="2228"/>
      <c r="AW420" s="2228"/>
      <c r="AX420" s="2230"/>
      <c r="AY420" s="2228"/>
      <c r="AZ420" s="2228"/>
      <c r="BA420" s="2228"/>
      <c r="BB420" s="2228"/>
      <c r="BC420" s="2228"/>
      <c r="BD420" s="2228"/>
      <c r="BE420" s="2228"/>
      <c r="BF420" s="2228"/>
      <c r="BG420" s="2228"/>
      <c r="BH420" s="2228"/>
      <c r="BI420" s="2228"/>
      <c r="BJ420" s="2228"/>
      <c r="BK420" s="2228"/>
      <c r="BL420" s="2228"/>
      <c r="BM420" s="2228"/>
      <c r="BN420" s="2228"/>
      <c r="BO420" s="2228"/>
      <c r="BP420" s="2228"/>
      <c r="BQ420" s="2228"/>
      <c r="BR420" s="2228"/>
      <c r="BS420" s="2229"/>
      <c r="BT420" s="2228"/>
      <c r="BU420" s="2228"/>
      <c r="BV420" s="2228"/>
      <c r="BW420" s="2228"/>
      <c r="BX420" s="2228"/>
      <c r="BY420" s="2228"/>
      <c r="BZ420" s="2228"/>
      <c r="CA420" s="2228"/>
      <c r="CB420" s="2228"/>
      <c r="CC420" s="2228"/>
      <c r="CD420" s="2228"/>
      <c r="CE420" s="2228"/>
      <c r="CF420" s="2228"/>
      <c r="CG420" s="2228"/>
      <c r="CH420" s="2228"/>
      <c r="CI420" s="2228"/>
      <c r="CJ420" s="2228"/>
      <c r="CK420" s="2228"/>
      <c r="CL420" s="2228"/>
      <c r="CM420" s="2229"/>
      <c r="CN420" s="2229"/>
    </row>
    <row r="421" spans="2:92" x14ac:dyDescent="0.2">
      <c r="B421" s="2227"/>
      <c r="I421" s="2228"/>
      <c r="J421" s="2228"/>
      <c r="K421" s="2228"/>
      <c r="L421" s="2228"/>
      <c r="M421" s="2228"/>
      <c r="N421" s="2228"/>
      <c r="O421" s="2228"/>
      <c r="P421" s="2228"/>
      <c r="Q421" s="2228"/>
      <c r="R421" s="2228"/>
      <c r="S421" s="2228"/>
      <c r="T421" s="2228"/>
      <c r="U421" s="2228"/>
      <c r="V421" s="2228"/>
      <c r="W421" s="2228"/>
      <c r="X421" s="2228"/>
      <c r="Y421" s="2228"/>
      <c r="Z421" s="2228"/>
      <c r="AA421" s="2228"/>
      <c r="AB421" s="2229"/>
      <c r="AC421" s="2229"/>
      <c r="AD421" s="2229"/>
      <c r="AE421" s="2229"/>
      <c r="AF421" s="2228"/>
      <c r="AG421" s="2228"/>
      <c r="AH421" s="2228"/>
      <c r="AI421" s="2228"/>
      <c r="AJ421" s="2228"/>
      <c r="AK421" s="2228"/>
      <c r="AL421" s="2228"/>
      <c r="AM421" s="2228"/>
      <c r="AN421" s="2228"/>
      <c r="AO421" s="2228"/>
      <c r="AP421" s="2228"/>
      <c r="AQ421" s="2228"/>
      <c r="AR421" s="2228"/>
      <c r="AS421" s="2228"/>
      <c r="AT421" s="2228"/>
      <c r="AU421" s="2228"/>
      <c r="AV421" s="2228"/>
      <c r="AW421" s="2228"/>
      <c r="AX421" s="2230"/>
      <c r="AY421" s="2228"/>
      <c r="AZ421" s="2228"/>
      <c r="BA421" s="2228"/>
      <c r="BB421" s="2228"/>
      <c r="BC421" s="2228"/>
      <c r="BD421" s="2228"/>
      <c r="BE421" s="2228"/>
      <c r="BF421" s="2228"/>
      <c r="BG421" s="2228"/>
      <c r="BH421" s="2228"/>
      <c r="BI421" s="2228"/>
      <c r="BJ421" s="2228"/>
      <c r="BK421" s="2228"/>
      <c r="BL421" s="2228"/>
      <c r="BM421" s="2228"/>
      <c r="BN421" s="2228"/>
      <c r="BO421" s="2228"/>
      <c r="BP421" s="2228"/>
      <c r="BQ421" s="2228"/>
      <c r="BR421" s="2228"/>
      <c r="BS421" s="2229"/>
      <c r="BT421" s="2228"/>
      <c r="BU421" s="2228"/>
      <c r="BV421" s="2228"/>
      <c r="BW421" s="2228"/>
      <c r="BX421" s="2228"/>
      <c r="BY421" s="2228"/>
      <c r="BZ421" s="2228"/>
      <c r="CA421" s="2228"/>
      <c r="CB421" s="2228"/>
      <c r="CC421" s="2228"/>
      <c r="CD421" s="2228"/>
      <c r="CE421" s="2228"/>
      <c r="CF421" s="2228"/>
      <c r="CG421" s="2228"/>
      <c r="CH421" s="2228"/>
      <c r="CI421" s="2228"/>
      <c r="CJ421" s="2228"/>
      <c r="CK421" s="2228"/>
      <c r="CL421" s="2228"/>
      <c r="CM421" s="2229"/>
      <c r="CN421" s="2229"/>
    </row>
    <row r="422" spans="2:92" x14ac:dyDescent="0.2">
      <c r="B422" s="2227"/>
      <c r="I422" s="2228"/>
      <c r="J422" s="2228"/>
      <c r="K422" s="2228"/>
      <c r="L422" s="2228"/>
      <c r="M422" s="2228"/>
      <c r="N422" s="2228"/>
      <c r="O422" s="2228"/>
      <c r="P422" s="2228"/>
      <c r="Q422" s="2228"/>
      <c r="R422" s="2228"/>
      <c r="S422" s="2228"/>
      <c r="T422" s="2228"/>
      <c r="U422" s="2228"/>
      <c r="V422" s="2228"/>
      <c r="W422" s="2228"/>
      <c r="X422" s="2228"/>
      <c r="Y422" s="2228"/>
      <c r="Z422" s="2228"/>
      <c r="AA422" s="2228"/>
      <c r="AB422" s="2229"/>
      <c r="AC422" s="2229"/>
      <c r="AD422" s="2229"/>
      <c r="AE422" s="2229"/>
      <c r="AF422" s="2228"/>
      <c r="AG422" s="2228"/>
      <c r="AH422" s="2228"/>
      <c r="AI422" s="2228"/>
      <c r="AJ422" s="2228"/>
      <c r="AK422" s="2228"/>
      <c r="AL422" s="2228"/>
      <c r="AM422" s="2228"/>
      <c r="AN422" s="2228"/>
      <c r="AO422" s="2228"/>
      <c r="AP422" s="2228"/>
      <c r="AQ422" s="2228"/>
      <c r="AR422" s="2228"/>
      <c r="AS422" s="2228"/>
      <c r="AT422" s="2228"/>
      <c r="AU422" s="2228"/>
      <c r="AV422" s="2228"/>
      <c r="AW422" s="2228"/>
      <c r="AX422" s="2230"/>
      <c r="AY422" s="2228"/>
      <c r="AZ422" s="2228"/>
      <c r="BA422" s="2228"/>
      <c r="BB422" s="2228"/>
      <c r="BC422" s="2228"/>
      <c r="BD422" s="2228"/>
      <c r="BE422" s="2228"/>
      <c r="BF422" s="2228"/>
      <c r="BG422" s="2228"/>
      <c r="BH422" s="2228"/>
      <c r="BI422" s="2228"/>
      <c r="BJ422" s="2228"/>
      <c r="BK422" s="2228"/>
      <c r="BL422" s="2228"/>
      <c r="BM422" s="2228"/>
      <c r="BN422" s="2228"/>
      <c r="BO422" s="2228"/>
      <c r="BP422" s="2228"/>
      <c r="BQ422" s="2228"/>
      <c r="BR422" s="2228"/>
      <c r="BS422" s="2229"/>
      <c r="BT422" s="2228"/>
      <c r="BU422" s="2228"/>
      <c r="BV422" s="2228"/>
      <c r="BW422" s="2228"/>
      <c r="BX422" s="2228"/>
      <c r="BY422" s="2228"/>
      <c r="BZ422" s="2228"/>
      <c r="CA422" s="2228"/>
      <c r="CB422" s="2228"/>
      <c r="CC422" s="2228"/>
      <c r="CD422" s="2228"/>
      <c r="CE422" s="2228"/>
      <c r="CF422" s="2228"/>
      <c r="CG422" s="2228"/>
      <c r="CH422" s="2228"/>
      <c r="CI422" s="2228"/>
      <c r="CJ422" s="2228"/>
      <c r="CK422" s="2228"/>
      <c r="CL422" s="2228"/>
      <c r="CM422" s="2229"/>
      <c r="CN422" s="2229"/>
    </row>
    <row r="423" spans="2:92" x14ac:dyDescent="0.2">
      <c r="B423" s="2227"/>
      <c r="I423" s="2228"/>
      <c r="J423" s="2228"/>
      <c r="K423" s="2228"/>
      <c r="L423" s="2228"/>
      <c r="M423" s="2228"/>
      <c r="N423" s="2228"/>
      <c r="O423" s="2228"/>
      <c r="P423" s="2228"/>
      <c r="Q423" s="2228"/>
      <c r="R423" s="2228"/>
      <c r="S423" s="2228"/>
      <c r="T423" s="2228"/>
      <c r="U423" s="2228"/>
      <c r="V423" s="2228"/>
      <c r="W423" s="2228"/>
      <c r="X423" s="2228"/>
      <c r="Y423" s="2228"/>
      <c r="Z423" s="2228"/>
      <c r="AA423" s="2228"/>
      <c r="AB423" s="2229"/>
      <c r="AC423" s="2229"/>
      <c r="AD423" s="2229"/>
      <c r="AE423" s="2229"/>
      <c r="AF423" s="2228"/>
      <c r="AG423" s="2228"/>
      <c r="AH423" s="2228"/>
      <c r="AI423" s="2228"/>
      <c r="AJ423" s="2228"/>
      <c r="AK423" s="2228"/>
      <c r="AL423" s="2228"/>
      <c r="AM423" s="2228"/>
      <c r="AN423" s="2228"/>
      <c r="AO423" s="2228"/>
      <c r="AP423" s="2228"/>
      <c r="AQ423" s="2228"/>
      <c r="AR423" s="2228"/>
      <c r="AS423" s="2228"/>
      <c r="AT423" s="2228"/>
      <c r="AU423" s="2228"/>
      <c r="AV423" s="2228"/>
      <c r="AW423" s="2228"/>
      <c r="AX423" s="2230"/>
      <c r="AY423" s="2228"/>
      <c r="AZ423" s="2228"/>
      <c r="BA423" s="2228"/>
      <c r="BB423" s="2228"/>
      <c r="BC423" s="2228"/>
      <c r="BD423" s="2228"/>
      <c r="BE423" s="2228"/>
      <c r="BF423" s="2228"/>
      <c r="BG423" s="2228"/>
      <c r="BH423" s="2228"/>
      <c r="BI423" s="2228"/>
      <c r="BJ423" s="2228"/>
      <c r="BK423" s="2228"/>
      <c r="BL423" s="2228"/>
      <c r="BM423" s="2228"/>
      <c r="BN423" s="2228"/>
      <c r="BO423" s="2228"/>
      <c r="BP423" s="2228"/>
      <c r="BQ423" s="2228"/>
      <c r="BR423" s="2228"/>
      <c r="BS423" s="2229"/>
      <c r="BT423" s="2228"/>
      <c r="BU423" s="2228"/>
      <c r="BV423" s="2228"/>
      <c r="BW423" s="2228"/>
      <c r="BX423" s="2228"/>
      <c r="BY423" s="2228"/>
      <c r="BZ423" s="2228"/>
      <c r="CA423" s="2228"/>
      <c r="CB423" s="2228"/>
      <c r="CC423" s="2228"/>
      <c r="CD423" s="2228"/>
      <c r="CE423" s="2228"/>
      <c r="CF423" s="2228"/>
      <c r="CG423" s="2228"/>
      <c r="CH423" s="2228"/>
      <c r="CI423" s="2228"/>
      <c r="CJ423" s="2228"/>
      <c r="CK423" s="2228"/>
      <c r="CL423" s="2228"/>
      <c r="CM423" s="2229"/>
      <c r="CN423" s="2229"/>
    </row>
    <row r="424" spans="2:92" x14ac:dyDescent="0.2">
      <c r="B424" s="2227"/>
      <c r="I424" s="2228"/>
      <c r="J424" s="2228"/>
      <c r="K424" s="2228"/>
      <c r="L424" s="2228"/>
      <c r="M424" s="2228"/>
      <c r="N424" s="2228"/>
      <c r="O424" s="2228"/>
      <c r="P424" s="2228"/>
      <c r="Q424" s="2228"/>
      <c r="R424" s="2228"/>
      <c r="S424" s="2228"/>
      <c r="T424" s="2228"/>
      <c r="U424" s="2228"/>
      <c r="V424" s="2228"/>
      <c r="W424" s="2228"/>
      <c r="X424" s="2228"/>
      <c r="Y424" s="2228"/>
      <c r="Z424" s="2228"/>
      <c r="AA424" s="2228"/>
      <c r="AB424" s="2229"/>
      <c r="AC424" s="2229"/>
      <c r="AD424" s="2229"/>
      <c r="AE424" s="2229"/>
      <c r="AF424" s="2228"/>
      <c r="AG424" s="2228"/>
      <c r="AH424" s="2228"/>
      <c r="AI424" s="2228"/>
      <c r="AJ424" s="2228"/>
      <c r="AK424" s="2228"/>
      <c r="AL424" s="2228"/>
      <c r="AM424" s="2228"/>
      <c r="AN424" s="2228"/>
      <c r="AO424" s="2228"/>
      <c r="AP424" s="2228"/>
      <c r="AQ424" s="2228"/>
      <c r="AR424" s="2228"/>
      <c r="AS424" s="2228"/>
      <c r="AT424" s="2228"/>
      <c r="AU424" s="2228"/>
      <c r="AV424" s="2228"/>
      <c r="AW424" s="2228"/>
      <c r="AX424" s="2230"/>
      <c r="AY424" s="2228"/>
      <c r="AZ424" s="2228"/>
      <c r="BA424" s="2228"/>
      <c r="BB424" s="2228"/>
      <c r="BC424" s="2228"/>
      <c r="BD424" s="2228"/>
      <c r="BE424" s="2228"/>
      <c r="BF424" s="2228"/>
      <c r="BG424" s="2228"/>
      <c r="BH424" s="2228"/>
      <c r="BI424" s="2228"/>
      <c r="BJ424" s="2228"/>
      <c r="BK424" s="2228"/>
      <c r="BL424" s="2228"/>
      <c r="BM424" s="2228"/>
      <c r="BN424" s="2228"/>
      <c r="BO424" s="2228"/>
      <c r="BP424" s="2228"/>
      <c r="BQ424" s="2228"/>
      <c r="BR424" s="2228"/>
      <c r="BS424" s="2229"/>
      <c r="BT424" s="2228"/>
      <c r="BU424" s="2228"/>
      <c r="BV424" s="2228"/>
      <c r="BW424" s="2228"/>
      <c r="BX424" s="2228"/>
      <c r="BY424" s="2228"/>
      <c r="BZ424" s="2228"/>
      <c r="CA424" s="2228"/>
      <c r="CB424" s="2228"/>
      <c r="CC424" s="2228"/>
      <c r="CD424" s="2228"/>
      <c r="CE424" s="2228"/>
      <c r="CF424" s="2228"/>
      <c r="CG424" s="2228"/>
      <c r="CH424" s="2228"/>
      <c r="CI424" s="2228"/>
      <c r="CJ424" s="2228"/>
      <c r="CK424" s="2228"/>
      <c r="CL424" s="2228"/>
      <c r="CM424" s="2229"/>
      <c r="CN424" s="2229"/>
    </row>
    <row r="425" spans="2:92" x14ac:dyDescent="0.2">
      <c r="B425" s="2227"/>
      <c r="I425" s="2228"/>
      <c r="J425" s="2228"/>
      <c r="K425" s="2228"/>
      <c r="L425" s="2228"/>
      <c r="M425" s="2228"/>
      <c r="N425" s="2228"/>
      <c r="O425" s="2228"/>
      <c r="P425" s="2228"/>
      <c r="Q425" s="2228"/>
      <c r="R425" s="2228"/>
      <c r="S425" s="2228"/>
      <c r="T425" s="2228"/>
      <c r="U425" s="2228"/>
      <c r="V425" s="2228"/>
      <c r="W425" s="2228"/>
      <c r="X425" s="2228"/>
      <c r="Y425" s="2228"/>
      <c r="Z425" s="2228"/>
      <c r="AA425" s="2228"/>
      <c r="AB425" s="2229"/>
      <c r="AC425" s="2229"/>
      <c r="AD425" s="2229"/>
      <c r="AE425" s="2229"/>
      <c r="AF425" s="2228"/>
      <c r="AG425" s="2228"/>
      <c r="AH425" s="2228"/>
      <c r="AI425" s="2228"/>
      <c r="AJ425" s="2228"/>
      <c r="AK425" s="2228"/>
      <c r="AL425" s="2228"/>
      <c r="AM425" s="2228"/>
      <c r="AN425" s="2228"/>
      <c r="AO425" s="2228"/>
      <c r="AP425" s="2228"/>
      <c r="AQ425" s="2228"/>
      <c r="AR425" s="2228"/>
      <c r="AS425" s="2228"/>
      <c r="AT425" s="2228"/>
      <c r="AU425" s="2228"/>
      <c r="AV425" s="2228"/>
      <c r="AW425" s="2228"/>
      <c r="AX425" s="2230"/>
      <c r="AY425" s="2228"/>
      <c r="AZ425" s="2228"/>
      <c r="BA425" s="2228"/>
      <c r="BB425" s="2228"/>
      <c r="BC425" s="2228"/>
      <c r="BD425" s="2228"/>
      <c r="BE425" s="2228"/>
      <c r="BF425" s="2228"/>
      <c r="BG425" s="2228"/>
      <c r="BH425" s="2228"/>
      <c r="BI425" s="2228"/>
      <c r="BJ425" s="2228"/>
      <c r="BK425" s="2228"/>
      <c r="BL425" s="2228"/>
      <c r="BM425" s="2228"/>
      <c r="BN425" s="2228"/>
      <c r="BO425" s="2228"/>
      <c r="BP425" s="2228"/>
      <c r="BQ425" s="2228"/>
      <c r="BR425" s="2228"/>
      <c r="BS425" s="2229"/>
      <c r="BT425" s="2228"/>
      <c r="BU425" s="2228"/>
      <c r="BV425" s="2228"/>
      <c r="BW425" s="2228"/>
      <c r="BX425" s="2228"/>
      <c r="BY425" s="2228"/>
      <c r="BZ425" s="2228"/>
      <c r="CA425" s="2228"/>
      <c r="CB425" s="2228"/>
      <c r="CC425" s="2228"/>
      <c r="CD425" s="2228"/>
      <c r="CE425" s="2228"/>
      <c r="CF425" s="2228"/>
      <c r="CG425" s="2228"/>
      <c r="CH425" s="2228"/>
      <c r="CI425" s="2228"/>
      <c r="CJ425" s="2228"/>
      <c r="CK425" s="2228"/>
      <c r="CL425" s="2228"/>
      <c r="CM425" s="2229"/>
      <c r="CN425" s="2229"/>
    </row>
    <row r="426" spans="2:92" x14ac:dyDescent="0.2">
      <c r="B426" s="2227"/>
      <c r="I426" s="2228"/>
      <c r="J426" s="2228"/>
      <c r="K426" s="2228"/>
      <c r="L426" s="2228"/>
      <c r="M426" s="2228"/>
      <c r="N426" s="2228"/>
      <c r="O426" s="2228"/>
      <c r="P426" s="2228"/>
      <c r="Q426" s="2228"/>
      <c r="R426" s="2228"/>
      <c r="S426" s="2228"/>
      <c r="T426" s="2228"/>
      <c r="U426" s="2228"/>
      <c r="V426" s="2228"/>
      <c r="W426" s="2228"/>
      <c r="X426" s="2228"/>
      <c r="Y426" s="2228"/>
      <c r="Z426" s="2228"/>
      <c r="AA426" s="2228"/>
      <c r="AB426" s="2229"/>
      <c r="AC426" s="2229"/>
      <c r="AD426" s="2229"/>
      <c r="AE426" s="2229"/>
      <c r="AF426" s="2228"/>
      <c r="AG426" s="2228"/>
      <c r="AH426" s="2228"/>
      <c r="AI426" s="2228"/>
      <c r="AJ426" s="2228"/>
      <c r="AK426" s="2228"/>
      <c r="AL426" s="2228"/>
      <c r="AM426" s="2228"/>
      <c r="AN426" s="2228"/>
      <c r="AO426" s="2228"/>
      <c r="AP426" s="2228"/>
      <c r="AQ426" s="2228"/>
      <c r="AR426" s="2228"/>
      <c r="AS426" s="2228"/>
      <c r="AT426" s="2228"/>
      <c r="AU426" s="2228"/>
      <c r="AV426" s="2228"/>
      <c r="AW426" s="2228"/>
      <c r="AX426" s="2230"/>
      <c r="AY426" s="2228"/>
      <c r="AZ426" s="2228"/>
      <c r="BA426" s="2228"/>
      <c r="BB426" s="2228"/>
      <c r="BC426" s="2228"/>
      <c r="BD426" s="2228"/>
      <c r="BE426" s="2228"/>
      <c r="BF426" s="2228"/>
      <c r="BG426" s="2228"/>
      <c r="BH426" s="2228"/>
      <c r="BI426" s="2228"/>
      <c r="BJ426" s="2228"/>
      <c r="BK426" s="2228"/>
      <c r="BL426" s="2228"/>
      <c r="BM426" s="2228"/>
      <c r="BN426" s="2228"/>
      <c r="BO426" s="2228"/>
      <c r="BP426" s="2228"/>
      <c r="BQ426" s="2228"/>
      <c r="BR426" s="2228"/>
      <c r="BS426" s="2229"/>
      <c r="BT426" s="2228"/>
      <c r="BU426" s="2228"/>
      <c r="BV426" s="2228"/>
      <c r="BW426" s="2228"/>
      <c r="BX426" s="2228"/>
      <c r="BY426" s="2228"/>
      <c r="BZ426" s="2228"/>
      <c r="CA426" s="2228"/>
      <c r="CB426" s="2228"/>
      <c r="CC426" s="2228"/>
      <c r="CD426" s="2228"/>
      <c r="CE426" s="2228"/>
      <c r="CF426" s="2228"/>
      <c r="CG426" s="2228"/>
      <c r="CH426" s="2228"/>
      <c r="CI426" s="2228"/>
      <c r="CJ426" s="2228"/>
      <c r="CK426" s="2228"/>
      <c r="CL426" s="2228"/>
      <c r="CM426" s="2229"/>
      <c r="CN426" s="2229"/>
    </row>
    <row r="427" spans="2:92" x14ac:dyDescent="0.2">
      <c r="B427" s="2227"/>
      <c r="I427" s="2228"/>
      <c r="J427" s="2228"/>
      <c r="K427" s="2228"/>
      <c r="L427" s="2228"/>
      <c r="M427" s="2228"/>
      <c r="N427" s="2228"/>
      <c r="O427" s="2228"/>
      <c r="P427" s="2228"/>
      <c r="Q427" s="2228"/>
      <c r="R427" s="2228"/>
      <c r="S427" s="2228"/>
      <c r="T427" s="2228"/>
      <c r="U427" s="2228"/>
      <c r="V427" s="2228"/>
      <c r="W427" s="2228"/>
      <c r="X427" s="2228"/>
      <c r="Y427" s="2228"/>
      <c r="Z427" s="2228"/>
      <c r="AA427" s="2228"/>
      <c r="AB427" s="2229"/>
      <c r="AC427" s="2229"/>
      <c r="AD427" s="2229"/>
      <c r="AE427" s="2229"/>
      <c r="AF427" s="2228"/>
      <c r="AG427" s="2228"/>
      <c r="AH427" s="2228"/>
      <c r="AI427" s="2228"/>
      <c r="AJ427" s="2228"/>
      <c r="AK427" s="2228"/>
      <c r="AL427" s="2228"/>
      <c r="AM427" s="2228"/>
      <c r="AN427" s="2228"/>
      <c r="AO427" s="2228"/>
      <c r="AP427" s="2228"/>
      <c r="AQ427" s="2228"/>
      <c r="AR427" s="2228"/>
      <c r="AS427" s="2228"/>
      <c r="AT427" s="2228"/>
      <c r="AU427" s="2228"/>
      <c r="AV427" s="2228"/>
      <c r="AW427" s="2228"/>
      <c r="AX427" s="2230"/>
      <c r="AY427" s="2228"/>
      <c r="AZ427" s="2228"/>
      <c r="BA427" s="2228"/>
      <c r="BB427" s="2228"/>
      <c r="BC427" s="2228"/>
      <c r="BD427" s="2228"/>
      <c r="BE427" s="2228"/>
      <c r="BF427" s="2228"/>
      <c r="BG427" s="2228"/>
      <c r="BH427" s="2228"/>
      <c r="BI427" s="2228"/>
      <c r="BJ427" s="2228"/>
      <c r="BK427" s="2228"/>
      <c r="BL427" s="2228"/>
      <c r="BM427" s="2228"/>
      <c r="BN427" s="2228"/>
      <c r="BO427" s="2228"/>
      <c r="BP427" s="2228"/>
      <c r="BQ427" s="2228"/>
      <c r="BR427" s="2228"/>
      <c r="BS427" s="2229"/>
      <c r="BT427" s="2228"/>
      <c r="BU427" s="2228"/>
      <c r="BV427" s="2228"/>
      <c r="BW427" s="2228"/>
      <c r="BX427" s="2228"/>
      <c r="BY427" s="2228"/>
      <c r="BZ427" s="2228"/>
      <c r="CA427" s="2228"/>
      <c r="CB427" s="2228"/>
      <c r="CC427" s="2228"/>
      <c r="CD427" s="2228"/>
      <c r="CE427" s="2228"/>
      <c r="CF427" s="2228"/>
      <c r="CG427" s="2228"/>
      <c r="CH427" s="2228"/>
      <c r="CI427" s="2228"/>
      <c r="CJ427" s="2228"/>
      <c r="CK427" s="2228"/>
      <c r="CL427" s="2228"/>
      <c r="CM427" s="2229"/>
      <c r="CN427" s="2229"/>
    </row>
    <row r="428" spans="2:92" x14ac:dyDescent="0.2">
      <c r="B428" s="2227"/>
      <c r="I428" s="2228"/>
      <c r="J428" s="2228"/>
      <c r="K428" s="2228"/>
      <c r="L428" s="2228"/>
      <c r="M428" s="2228"/>
      <c r="N428" s="2228"/>
      <c r="O428" s="2228"/>
      <c r="P428" s="2228"/>
      <c r="Q428" s="2228"/>
      <c r="R428" s="2228"/>
      <c r="S428" s="2228"/>
      <c r="T428" s="2228"/>
      <c r="U428" s="2228"/>
      <c r="V428" s="2228"/>
      <c r="W428" s="2228"/>
      <c r="X428" s="2228"/>
      <c r="Y428" s="2228"/>
      <c r="Z428" s="2228"/>
      <c r="AA428" s="2228"/>
      <c r="AB428" s="2229"/>
      <c r="AC428" s="2229"/>
      <c r="AD428" s="2229"/>
      <c r="AE428" s="2229"/>
      <c r="AF428" s="2228"/>
      <c r="AG428" s="2228"/>
      <c r="AH428" s="2228"/>
      <c r="AI428" s="2228"/>
      <c r="AJ428" s="2228"/>
      <c r="AK428" s="2228"/>
      <c r="AL428" s="2228"/>
      <c r="AM428" s="2228"/>
      <c r="AN428" s="2228"/>
      <c r="AO428" s="2228"/>
      <c r="AP428" s="2228"/>
      <c r="AQ428" s="2228"/>
      <c r="AR428" s="2228"/>
      <c r="AS428" s="2228"/>
      <c r="AT428" s="2228"/>
      <c r="AU428" s="2228"/>
      <c r="AV428" s="2228"/>
      <c r="AW428" s="2228"/>
      <c r="AX428" s="2230"/>
      <c r="AY428" s="2228"/>
      <c r="AZ428" s="2228"/>
      <c r="BA428" s="2228"/>
      <c r="BB428" s="2228"/>
      <c r="BC428" s="2228"/>
      <c r="BD428" s="2228"/>
      <c r="BE428" s="2228"/>
      <c r="BF428" s="2228"/>
      <c r="BG428" s="2228"/>
      <c r="BH428" s="2228"/>
      <c r="BI428" s="2228"/>
      <c r="BJ428" s="2228"/>
      <c r="BK428" s="2228"/>
      <c r="BL428" s="2228"/>
      <c r="BM428" s="2228"/>
      <c r="BN428" s="2228"/>
      <c r="BO428" s="2228"/>
      <c r="BP428" s="2228"/>
      <c r="BQ428" s="2228"/>
      <c r="BR428" s="2228"/>
      <c r="BS428" s="2229"/>
      <c r="BT428" s="2228"/>
      <c r="BU428" s="2228"/>
      <c r="BV428" s="2228"/>
      <c r="BW428" s="2228"/>
      <c r="BX428" s="2228"/>
      <c r="BY428" s="2228"/>
      <c r="BZ428" s="2228"/>
      <c r="CA428" s="2228"/>
      <c r="CB428" s="2228"/>
      <c r="CC428" s="2228"/>
      <c r="CD428" s="2228"/>
      <c r="CE428" s="2228"/>
      <c r="CF428" s="2228"/>
      <c r="CG428" s="2228"/>
      <c r="CH428" s="2228"/>
      <c r="CI428" s="2228"/>
      <c r="CJ428" s="2228"/>
      <c r="CK428" s="2228"/>
      <c r="CL428" s="2228"/>
      <c r="CM428" s="2229"/>
      <c r="CN428" s="2229"/>
    </row>
    <row r="429" spans="2:92" x14ac:dyDescent="0.2">
      <c r="B429" s="2227"/>
      <c r="I429" s="2228"/>
      <c r="J429" s="2228"/>
      <c r="K429" s="2228"/>
      <c r="L429" s="2228"/>
      <c r="M429" s="2228"/>
      <c r="N429" s="2228"/>
      <c r="O429" s="2228"/>
      <c r="P429" s="2228"/>
      <c r="Q429" s="2228"/>
      <c r="R429" s="2228"/>
      <c r="S429" s="2228"/>
      <c r="T429" s="2228"/>
      <c r="U429" s="2228"/>
      <c r="V429" s="2228"/>
      <c r="W429" s="2228"/>
      <c r="X429" s="2228"/>
      <c r="Y429" s="2228"/>
      <c r="Z429" s="2228"/>
      <c r="AA429" s="2228"/>
      <c r="AB429" s="2229"/>
      <c r="AC429" s="2229"/>
      <c r="AD429" s="2229"/>
      <c r="AE429" s="2229"/>
      <c r="AF429" s="2228"/>
      <c r="AG429" s="2228"/>
      <c r="AH429" s="2228"/>
      <c r="AI429" s="2228"/>
      <c r="AJ429" s="2228"/>
      <c r="AK429" s="2228"/>
      <c r="AL429" s="2228"/>
      <c r="AM429" s="2228"/>
      <c r="AN429" s="2228"/>
      <c r="AO429" s="2228"/>
      <c r="AP429" s="2228"/>
      <c r="AQ429" s="2228"/>
      <c r="AR429" s="2228"/>
      <c r="AS429" s="2228"/>
      <c r="AT429" s="2228"/>
      <c r="AU429" s="2228"/>
      <c r="AV429" s="2228"/>
      <c r="AW429" s="2228"/>
      <c r="AX429" s="2230"/>
      <c r="AY429" s="2228"/>
      <c r="AZ429" s="2228"/>
      <c r="BA429" s="2228"/>
      <c r="BB429" s="2228"/>
      <c r="BC429" s="2228"/>
      <c r="BD429" s="2228"/>
      <c r="BE429" s="2228"/>
      <c r="BF429" s="2228"/>
      <c r="BG429" s="2228"/>
      <c r="BH429" s="2228"/>
      <c r="BI429" s="2228"/>
      <c r="BJ429" s="2228"/>
      <c r="BK429" s="2228"/>
      <c r="BL429" s="2228"/>
      <c r="BM429" s="2228"/>
      <c r="BN429" s="2228"/>
      <c r="BO429" s="2228"/>
      <c r="BP429" s="2228"/>
      <c r="BQ429" s="2228"/>
      <c r="BR429" s="2228"/>
      <c r="BS429" s="2229"/>
      <c r="BT429" s="2228"/>
      <c r="BU429" s="2228"/>
      <c r="BV429" s="2228"/>
      <c r="BW429" s="2228"/>
      <c r="BX429" s="2228"/>
      <c r="BY429" s="2228"/>
      <c r="BZ429" s="2228"/>
      <c r="CA429" s="2228"/>
      <c r="CB429" s="2228"/>
      <c r="CC429" s="2228"/>
      <c r="CD429" s="2228"/>
      <c r="CE429" s="2228"/>
      <c r="CF429" s="2228"/>
      <c r="CG429" s="2228"/>
      <c r="CH429" s="2228"/>
      <c r="CI429" s="2228"/>
      <c r="CJ429" s="2228"/>
      <c r="CK429" s="2228"/>
      <c r="CL429" s="2228"/>
      <c r="CM429" s="2229"/>
      <c r="CN429" s="2229"/>
    </row>
    <row r="430" spans="2:92" x14ac:dyDescent="0.2">
      <c r="B430" s="2227"/>
      <c r="I430" s="2228"/>
      <c r="J430" s="2228"/>
      <c r="K430" s="2228"/>
      <c r="L430" s="2228"/>
      <c r="M430" s="2228"/>
      <c r="N430" s="2228"/>
      <c r="O430" s="2228"/>
      <c r="P430" s="2228"/>
      <c r="Q430" s="2228"/>
      <c r="R430" s="2228"/>
      <c r="S430" s="2228"/>
      <c r="T430" s="2228"/>
      <c r="U430" s="2228"/>
      <c r="V430" s="2228"/>
      <c r="W430" s="2228"/>
      <c r="X430" s="2228"/>
      <c r="Y430" s="2228"/>
      <c r="Z430" s="2228"/>
      <c r="AA430" s="2228"/>
      <c r="AB430" s="2229"/>
      <c r="AC430" s="2229"/>
      <c r="AD430" s="2229"/>
      <c r="AE430" s="2229"/>
      <c r="AF430" s="2228"/>
      <c r="AG430" s="2228"/>
      <c r="AH430" s="2228"/>
      <c r="AI430" s="2228"/>
      <c r="AJ430" s="2228"/>
      <c r="AK430" s="2228"/>
      <c r="AL430" s="2228"/>
      <c r="AM430" s="2228"/>
      <c r="AN430" s="2228"/>
      <c r="AO430" s="2228"/>
      <c r="AP430" s="2228"/>
      <c r="AQ430" s="2228"/>
      <c r="AR430" s="2228"/>
      <c r="AS430" s="2228"/>
      <c r="AT430" s="2228"/>
      <c r="AU430" s="2228"/>
      <c r="AV430" s="2228"/>
      <c r="AW430" s="2228"/>
      <c r="AX430" s="2230"/>
      <c r="AY430" s="2228"/>
      <c r="AZ430" s="2228"/>
      <c r="BA430" s="2228"/>
      <c r="BB430" s="2228"/>
      <c r="BC430" s="2228"/>
      <c r="BD430" s="2228"/>
      <c r="BE430" s="2228"/>
      <c r="BF430" s="2228"/>
      <c r="BG430" s="2228"/>
      <c r="BH430" s="2228"/>
      <c r="BI430" s="2228"/>
      <c r="BJ430" s="2228"/>
      <c r="BK430" s="2228"/>
      <c r="BL430" s="2228"/>
      <c r="BM430" s="2228"/>
      <c r="BN430" s="2228"/>
      <c r="BO430" s="2228"/>
      <c r="BP430" s="2228"/>
      <c r="BQ430" s="2228"/>
      <c r="BR430" s="2228"/>
      <c r="BS430" s="2229"/>
      <c r="BT430" s="2228"/>
      <c r="BU430" s="2228"/>
      <c r="BV430" s="2228"/>
      <c r="BW430" s="2228"/>
      <c r="BX430" s="2228"/>
      <c r="BY430" s="2228"/>
      <c r="BZ430" s="2228"/>
      <c r="CA430" s="2228"/>
      <c r="CB430" s="2228"/>
      <c r="CC430" s="2228"/>
      <c r="CD430" s="2228"/>
      <c r="CE430" s="2228"/>
      <c r="CF430" s="2228"/>
      <c r="CG430" s="2228"/>
      <c r="CH430" s="2228"/>
      <c r="CI430" s="2228"/>
      <c r="CJ430" s="2228"/>
      <c r="CK430" s="2228"/>
      <c r="CL430" s="2228"/>
      <c r="CM430" s="2229"/>
      <c r="CN430" s="2229"/>
    </row>
    <row r="431" spans="2:92" x14ac:dyDescent="0.2">
      <c r="B431" s="2227"/>
      <c r="I431" s="2228"/>
      <c r="J431" s="2228"/>
      <c r="K431" s="2228"/>
      <c r="L431" s="2228"/>
      <c r="M431" s="2228"/>
      <c r="N431" s="2228"/>
      <c r="O431" s="2228"/>
      <c r="P431" s="2228"/>
      <c r="Q431" s="2228"/>
      <c r="R431" s="2228"/>
      <c r="S431" s="2228"/>
      <c r="T431" s="2228"/>
      <c r="U431" s="2228"/>
      <c r="V431" s="2228"/>
      <c r="W431" s="2228"/>
      <c r="X431" s="2228"/>
      <c r="Y431" s="2228"/>
      <c r="Z431" s="2228"/>
      <c r="AA431" s="2228"/>
      <c r="AB431" s="2229"/>
      <c r="AC431" s="2229"/>
      <c r="AD431" s="2229"/>
      <c r="AE431" s="2229"/>
      <c r="AF431" s="2228"/>
      <c r="AG431" s="2228"/>
      <c r="AH431" s="2228"/>
      <c r="AI431" s="2228"/>
      <c r="AJ431" s="2228"/>
      <c r="AK431" s="2228"/>
      <c r="AL431" s="2228"/>
      <c r="AM431" s="2228"/>
      <c r="AN431" s="2228"/>
      <c r="AO431" s="2228"/>
      <c r="AP431" s="2228"/>
      <c r="AQ431" s="2228"/>
      <c r="AR431" s="2228"/>
      <c r="AS431" s="2228"/>
      <c r="AT431" s="2228"/>
      <c r="AU431" s="2228"/>
      <c r="AV431" s="2228"/>
      <c r="AW431" s="2228"/>
      <c r="AX431" s="2230"/>
      <c r="AY431" s="2228"/>
      <c r="AZ431" s="2228"/>
      <c r="BA431" s="2228"/>
      <c r="BB431" s="2228"/>
      <c r="BC431" s="2228"/>
      <c r="BD431" s="2228"/>
      <c r="BE431" s="2228"/>
      <c r="BF431" s="2228"/>
      <c r="BG431" s="2228"/>
      <c r="BH431" s="2228"/>
      <c r="BI431" s="2228"/>
      <c r="BJ431" s="2228"/>
      <c r="BK431" s="2228"/>
      <c r="BL431" s="2228"/>
      <c r="BM431" s="2228"/>
      <c r="BN431" s="2228"/>
      <c r="BO431" s="2228"/>
      <c r="BP431" s="2228"/>
      <c r="BQ431" s="2228"/>
      <c r="BR431" s="2228"/>
      <c r="BS431" s="2229"/>
      <c r="BT431" s="2228"/>
      <c r="BU431" s="2228"/>
      <c r="BV431" s="2228"/>
      <c r="BW431" s="2228"/>
      <c r="BX431" s="2228"/>
      <c r="BY431" s="2228"/>
      <c r="BZ431" s="2228"/>
      <c r="CA431" s="2228"/>
      <c r="CB431" s="2228"/>
      <c r="CC431" s="2228"/>
      <c r="CD431" s="2228"/>
      <c r="CE431" s="2228"/>
      <c r="CF431" s="2228"/>
      <c r="CG431" s="2228"/>
      <c r="CH431" s="2228"/>
      <c r="CI431" s="2228"/>
      <c r="CJ431" s="2228"/>
      <c r="CK431" s="2228"/>
      <c r="CL431" s="2228"/>
      <c r="CM431" s="2229"/>
      <c r="CN431" s="2229"/>
    </row>
    <row r="432" spans="2:92" x14ac:dyDescent="0.2">
      <c r="B432" s="2227"/>
      <c r="I432" s="2228"/>
      <c r="J432" s="2228"/>
      <c r="K432" s="2228"/>
      <c r="L432" s="2228"/>
      <c r="M432" s="2228"/>
      <c r="N432" s="2228"/>
      <c r="O432" s="2228"/>
      <c r="P432" s="2228"/>
      <c r="Q432" s="2228"/>
      <c r="R432" s="2228"/>
      <c r="S432" s="2228"/>
      <c r="T432" s="2228"/>
      <c r="U432" s="2228"/>
      <c r="V432" s="2228"/>
      <c r="W432" s="2228"/>
      <c r="X432" s="2228"/>
      <c r="Y432" s="2228"/>
      <c r="Z432" s="2228"/>
      <c r="AA432" s="2228"/>
      <c r="AB432" s="2229"/>
      <c r="AC432" s="2229"/>
      <c r="AD432" s="2229"/>
      <c r="AE432" s="2229"/>
      <c r="AF432" s="2228"/>
      <c r="AG432" s="2228"/>
      <c r="AH432" s="2228"/>
      <c r="AI432" s="2228"/>
      <c r="AJ432" s="2228"/>
      <c r="AK432" s="2228"/>
      <c r="AL432" s="2228"/>
      <c r="AM432" s="2228"/>
      <c r="AN432" s="2228"/>
      <c r="AO432" s="2228"/>
      <c r="AP432" s="2228"/>
      <c r="AQ432" s="2228"/>
      <c r="AR432" s="2228"/>
      <c r="AS432" s="2228"/>
      <c r="AT432" s="2228"/>
      <c r="AU432" s="2228"/>
      <c r="AV432" s="2228"/>
      <c r="AW432" s="2228"/>
      <c r="AX432" s="2230"/>
      <c r="AY432" s="2228"/>
      <c r="AZ432" s="2228"/>
      <c r="BA432" s="2228"/>
      <c r="BB432" s="2228"/>
      <c r="BC432" s="2228"/>
      <c r="BD432" s="2228"/>
      <c r="BE432" s="2228"/>
      <c r="BF432" s="2228"/>
      <c r="BG432" s="2228"/>
      <c r="BH432" s="2228"/>
      <c r="BI432" s="2228"/>
      <c r="BJ432" s="2228"/>
      <c r="BK432" s="2228"/>
      <c r="BL432" s="2228"/>
      <c r="BM432" s="2228"/>
      <c r="BN432" s="2228"/>
      <c r="BO432" s="2228"/>
      <c r="BP432" s="2228"/>
      <c r="BQ432" s="2228"/>
      <c r="BR432" s="2228"/>
      <c r="BS432" s="2229"/>
      <c r="BT432" s="2228"/>
      <c r="BU432" s="2228"/>
      <c r="BV432" s="2228"/>
      <c r="BW432" s="2228"/>
      <c r="BX432" s="2228"/>
      <c r="BY432" s="2228"/>
      <c r="BZ432" s="2228"/>
      <c r="CA432" s="2228"/>
      <c r="CB432" s="2228"/>
      <c r="CC432" s="2228"/>
      <c r="CD432" s="2228"/>
      <c r="CE432" s="2228"/>
      <c r="CF432" s="2228"/>
      <c r="CG432" s="2228"/>
      <c r="CH432" s="2228"/>
      <c r="CI432" s="2228"/>
      <c r="CJ432" s="2228"/>
      <c r="CK432" s="2228"/>
      <c r="CL432" s="2228"/>
      <c r="CM432" s="2229"/>
      <c r="CN432" s="2229"/>
    </row>
    <row r="433" spans="2:92" x14ac:dyDescent="0.2">
      <c r="B433" s="2227"/>
      <c r="I433" s="2228"/>
      <c r="J433" s="2228"/>
      <c r="K433" s="2228"/>
      <c r="L433" s="2228"/>
      <c r="M433" s="2228"/>
      <c r="N433" s="2228"/>
      <c r="O433" s="2228"/>
      <c r="P433" s="2228"/>
      <c r="Q433" s="2228"/>
      <c r="R433" s="2228"/>
      <c r="S433" s="2228"/>
      <c r="T433" s="2228"/>
      <c r="U433" s="2228"/>
      <c r="V433" s="2228"/>
      <c r="W433" s="2228"/>
      <c r="X433" s="2228"/>
      <c r="Y433" s="2228"/>
      <c r="Z433" s="2228"/>
      <c r="AA433" s="2228"/>
      <c r="AB433" s="2229"/>
      <c r="AC433" s="2229"/>
      <c r="AD433" s="2229"/>
      <c r="AE433" s="2229"/>
      <c r="AF433" s="2228"/>
      <c r="AG433" s="2228"/>
      <c r="AH433" s="2228"/>
      <c r="AI433" s="2228"/>
      <c r="AJ433" s="2228"/>
      <c r="AK433" s="2228"/>
      <c r="AL433" s="2228"/>
      <c r="AM433" s="2228"/>
      <c r="AN433" s="2228"/>
      <c r="AO433" s="2228"/>
      <c r="AP433" s="2228"/>
      <c r="AQ433" s="2228"/>
      <c r="AR433" s="2228"/>
      <c r="AS433" s="2228"/>
      <c r="AT433" s="2228"/>
      <c r="AU433" s="2228"/>
      <c r="AV433" s="2228"/>
      <c r="AW433" s="2228"/>
      <c r="AX433" s="2230"/>
      <c r="AY433" s="2228"/>
      <c r="AZ433" s="2228"/>
      <c r="BA433" s="2228"/>
      <c r="BB433" s="2228"/>
      <c r="BC433" s="2228"/>
      <c r="BD433" s="2228"/>
      <c r="BE433" s="2228"/>
      <c r="BF433" s="2228"/>
      <c r="BG433" s="2228"/>
      <c r="BH433" s="2228"/>
      <c r="BI433" s="2228"/>
      <c r="BJ433" s="2228"/>
      <c r="BK433" s="2228"/>
      <c r="BL433" s="2228"/>
      <c r="BM433" s="2228"/>
      <c r="BN433" s="2228"/>
      <c r="BO433" s="2228"/>
      <c r="BP433" s="2228"/>
      <c r="BQ433" s="2228"/>
      <c r="BR433" s="2228"/>
      <c r="BS433" s="2229"/>
      <c r="BT433" s="2228"/>
      <c r="BU433" s="2228"/>
      <c r="BV433" s="2228"/>
      <c r="BW433" s="2228"/>
      <c r="BX433" s="2228"/>
      <c r="BY433" s="2228"/>
      <c r="BZ433" s="2228"/>
      <c r="CA433" s="2228"/>
      <c r="CB433" s="2228"/>
      <c r="CC433" s="2228"/>
      <c r="CD433" s="2228"/>
      <c r="CE433" s="2228"/>
      <c r="CF433" s="2228"/>
      <c r="CG433" s="2228"/>
      <c r="CH433" s="2228"/>
      <c r="CI433" s="2228"/>
      <c r="CJ433" s="2228"/>
      <c r="CK433" s="2228"/>
      <c r="CL433" s="2228"/>
      <c r="CM433" s="2229"/>
      <c r="CN433" s="2229"/>
    </row>
    <row r="434" spans="2:92" x14ac:dyDescent="0.2">
      <c r="B434" s="2227"/>
      <c r="I434" s="2228"/>
      <c r="J434" s="2228"/>
      <c r="K434" s="2228"/>
      <c r="L434" s="2228"/>
      <c r="M434" s="2228"/>
      <c r="N434" s="2228"/>
      <c r="O434" s="2228"/>
      <c r="P434" s="2228"/>
      <c r="Q434" s="2228"/>
      <c r="R434" s="2228"/>
      <c r="S434" s="2228"/>
      <c r="T434" s="2228"/>
      <c r="U434" s="2228"/>
      <c r="V434" s="2228"/>
      <c r="W434" s="2228"/>
      <c r="X434" s="2228"/>
      <c r="Y434" s="2228"/>
      <c r="Z434" s="2228"/>
      <c r="AA434" s="2228"/>
      <c r="AB434" s="2229"/>
      <c r="AC434" s="2229"/>
      <c r="AD434" s="2229"/>
      <c r="AE434" s="2229"/>
      <c r="AF434" s="2228"/>
      <c r="AG434" s="2228"/>
      <c r="AH434" s="2228"/>
      <c r="AI434" s="2228"/>
      <c r="AJ434" s="2228"/>
      <c r="AK434" s="2228"/>
      <c r="AL434" s="2228"/>
      <c r="AM434" s="2228"/>
      <c r="AN434" s="2228"/>
      <c r="AO434" s="2228"/>
      <c r="AP434" s="2228"/>
      <c r="AQ434" s="2228"/>
      <c r="AR434" s="2228"/>
      <c r="AS434" s="2228"/>
      <c r="AT434" s="2228"/>
      <c r="AU434" s="2228"/>
      <c r="AV434" s="2228"/>
      <c r="AW434" s="2228"/>
      <c r="AX434" s="2230"/>
      <c r="AY434" s="2228"/>
      <c r="AZ434" s="2228"/>
      <c r="BA434" s="2228"/>
      <c r="BB434" s="2228"/>
      <c r="BC434" s="2228"/>
      <c r="BD434" s="2228"/>
      <c r="BE434" s="2228"/>
      <c r="BF434" s="2228"/>
      <c r="BG434" s="2228"/>
      <c r="BH434" s="2228"/>
      <c r="BI434" s="2228"/>
      <c r="BJ434" s="2228"/>
      <c r="BK434" s="2228"/>
      <c r="BL434" s="2228"/>
      <c r="BM434" s="2228"/>
      <c r="BN434" s="2228"/>
      <c r="BO434" s="2228"/>
      <c r="BP434" s="2228"/>
      <c r="BQ434" s="2228"/>
      <c r="BR434" s="2228"/>
      <c r="BS434" s="2229"/>
      <c r="BT434" s="2228"/>
      <c r="BU434" s="2228"/>
      <c r="BV434" s="2228"/>
      <c r="BW434" s="2228"/>
      <c r="BX434" s="2228"/>
      <c r="BY434" s="2228"/>
      <c r="BZ434" s="2228"/>
      <c r="CA434" s="2228"/>
      <c r="CB434" s="2228"/>
      <c r="CC434" s="2228"/>
      <c r="CD434" s="2228"/>
      <c r="CE434" s="2228"/>
      <c r="CF434" s="2228"/>
      <c r="CG434" s="2228"/>
      <c r="CH434" s="2228"/>
      <c r="CI434" s="2228"/>
      <c r="CJ434" s="2228"/>
      <c r="CK434" s="2228"/>
      <c r="CL434" s="2228"/>
      <c r="CM434" s="2229"/>
      <c r="CN434" s="2229"/>
    </row>
    <row r="435" spans="2:92" x14ac:dyDescent="0.2">
      <c r="B435" s="2227"/>
      <c r="I435" s="2228"/>
      <c r="J435" s="2228"/>
      <c r="K435" s="2228"/>
      <c r="L435" s="2228"/>
      <c r="M435" s="2228"/>
      <c r="N435" s="2228"/>
      <c r="O435" s="2228"/>
      <c r="P435" s="2228"/>
      <c r="Q435" s="2228"/>
      <c r="R435" s="2228"/>
      <c r="S435" s="2228"/>
      <c r="T435" s="2228"/>
      <c r="U435" s="2228"/>
      <c r="V435" s="2228"/>
      <c r="W435" s="2228"/>
      <c r="X435" s="2228"/>
      <c r="Y435" s="2228"/>
      <c r="Z435" s="2228"/>
      <c r="AA435" s="2228"/>
      <c r="AB435" s="2229"/>
      <c r="AC435" s="2229"/>
      <c r="AD435" s="2229"/>
      <c r="AE435" s="2229"/>
      <c r="AF435" s="2228"/>
      <c r="AG435" s="2228"/>
      <c r="AH435" s="2228"/>
      <c r="AI435" s="2228"/>
      <c r="AJ435" s="2228"/>
      <c r="AK435" s="2228"/>
      <c r="AL435" s="2228"/>
      <c r="AM435" s="2228"/>
      <c r="AN435" s="2228"/>
      <c r="AO435" s="2228"/>
      <c r="AP435" s="2228"/>
      <c r="AQ435" s="2228"/>
      <c r="AR435" s="2228"/>
      <c r="AS435" s="2228"/>
      <c r="AT435" s="2228"/>
      <c r="AU435" s="2228"/>
      <c r="AV435" s="2228"/>
      <c r="AW435" s="2228"/>
      <c r="AX435" s="2230"/>
      <c r="AY435" s="2228"/>
      <c r="AZ435" s="2228"/>
      <c r="BA435" s="2228"/>
      <c r="BB435" s="2228"/>
      <c r="BC435" s="2228"/>
      <c r="BD435" s="2228"/>
      <c r="BE435" s="2228"/>
      <c r="BF435" s="2228"/>
      <c r="BG435" s="2228"/>
      <c r="BH435" s="2228"/>
      <c r="BI435" s="2228"/>
      <c r="BJ435" s="2228"/>
      <c r="BK435" s="2228"/>
      <c r="BL435" s="2228"/>
      <c r="BM435" s="2228"/>
      <c r="BN435" s="2228"/>
      <c r="BO435" s="2228"/>
      <c r="BP435" s="2228"/>
      <c r="BQ435" s="2228"/>
      <c r="BR435" s="2228"/>
      <c r="BS435" s="2229"/>
      <c r="BT435" s="2228"/>
      <c r="BU435" s="2228"/>
      <c r="BV435" s="2228"/>
      <c r="BW435" s="2228"/>
      <c r="BX435" s="2228"/>
      <c r="BY435" s="2228"/>
      <c r="BZ435" s="2228"/>
      <c r="CA435" s="2228"/>
      <c r="CB435" s="2228"/>
      <c r="CC435" s="2228"/>
      <c r="CD435" s="2228"/>
      <c r="CE435" s="2228"/>
      <c r="CF435" s="2228"/>
      <c r="CG435" s="2228"/>
      <c r="CH435" s="2228"/>
      <c r="CI435" s="2228"/>
      <c r="CJ435" s="2228"/>
      <c r="CK435" s="2228"/>
      <c r="CL435" s="2228"/>
      <c r="CM435" s="2229"/>
      <c r="CN435" s="2229"/>
    </row>
    <row r="436" spans="2:92" x14ac:dyDescent="0.2">
      <c r="B436" s="2227"/>
      <c r="I436" s="2228"/>
      <c r="J436" s="2228"/>
      <c r="K436" s="2228"/>
      <c r="L436" s="2228"/>
      <c r="M436" s="2228"/>
      <c r="N436" s="2228"/>
      <c r="O436" s="2228"/>
      <c r="P436" s="2228"/>
      <c r="Q436" s="2228"/>
      <c r="R436" s="2228"/>
      <c r="S436" s="2228"/>
      <c r="T436" s="2228"/>
      <c r="U436" s="2228"/>
      <c r="V436" s="2228"/>
      <c r="W436" s="2228"/>
      <c r="X436" s="2228"/>
      <c r="Y436" s="2228"/>
      <c r="Z436" s="2228"/>
      <c r="AA436" s="2228"/>
      <c r="AB436" s="2229"/>
      <c r="AC436" s="2229"/>
      <c r="AD436" s="2229"/>
      <c r="AE436" s="2229"/>
      <c r="AF436" s="2228"/>
      <c r="AG436" s="2228"/>
      <c r="AH436" s="2228"/>
      <c r="AI436" s="2228"/>
      <c r="AJ436" s="2228"/>
      <c r="AK436" s="2228"/>
      <c r="AL436" s="2228"/>
      <c r="AM436" s="2228"/>
      <c r="AN436" s="2228"/>
      <c r="AO436" s="2228"/>
      <c r="AP436" s="2228"/>
      <c r="AQ436" s="2228"/>
      <c r="AR436" s="2228"/>
      <c r="AS436" s="2228"/>
      <c r="AT436" s="2228"/>
      <c r="AU436" s="2228"/>
      <c r="AV436" s="2228"/>
      <c r="AW436" s="2228"/>
      <c r="AX436" s="2230"/>
      <c r="AY436" s="2228"/>
      <c r="AZ436" s="2228"/>
      <c r="BA436" s="2228"/>
      <c r="BB436" s="2228"/>
      <c r="BC436" s="2228"/>
      <c r="BD436" s="2228"/>
      <c r="BE436" s="2228"/>
      <c r="BF436" s="2228"/>
      <c r="BG436" s="2228"/>
      <c r="BH436" s="2228"/>
      <c r="BI436" s="2228"/>
      <c r="BJ436" s="2228"/>
      <c r="BK436" s="2228"/>
      <c r="BL436" s="2228"/>
      <c r="BM436" s="2228"/>
      <c r="BN436" s="2228"/>
      <c r="BO436" s="2228"/>
      <c r="BP436" s="2228"/>
      <c r="BQ436" s="2228"/>
      <c r="BR436" s="2228"/>
      <c r="BS436" s="2229"/>
      <c r="BT436" s="2228"/>
      <c r="BU436" s="2228"/>
      <c r="BV436" s="2228"/>
      <c r="BW436" s="2228"/>
      <c r="BX436" s="2228"/>
      <c r="BY436" s="2228"/>
      <c r="BZ436" s="2228"/>
      <c r="CA436" s="2228"/>
      <c r="CB436" s="2228"/>
      <c r="CC436" s="2228"/>
      <c r="CD436" s="2228"/>
      <c r="CE436" s="2228"/>
      <c r="CF436" s="2228"/>
      <c r="CG436" s="2228"/>
      <c r="CH436" s="2228"/>
      <c r="CI436" s="2228"/>
      <c r="CJ436" s="2228"/>
      <c r="CK436" s="2228"/>
      <c r="CL436" s="2228"/>
      <c r="CM436" s="2229"/>
      <c r="CN436" s="2229"/>
    </row>
    <row r="437" spans="2:92" x14ac:dyDescent="0.2">
      <c r="B437" s="2227"/>
      <c r="I437" s="2228"/>
      <c r="J437" s="2228"/>
      <c r="K437" s="2228"/>
      <c r="L437" s="2228"/>
      <c r="M437" s="2228"/>
      <c r="N437" s="2228"/>
      <c r="O437" s="2228"/>
      <c r="P437" s="2228"/>
      <c r="Q437" s="2228"/>
      <c r="R437" s="2228"/>
      <c r="S437" s="2228"/>
      <c r="T437" s="2228"/>
      <c r="U437" s="2228"/>
      <c r="V437" s="2228"/>
      <c r="W437" s="2228"/>
      <c r="X437" s="2228"/>
      <c r="Y437" s="2228"/>
      <c r="Z437" s="2228"/>
      <c r="AA437" s="2228"/>
      <c r="AB437" s="2229"/>
      <c r="AC437" s="2229"/>
      <c r="AD437" s="2229"/>
      <c r="AE437" s="2229"/>
      <c r="AF437" s="2228"/>
      <c r="AG437" s="2228"/>
      <c r="AH437" s="2228"/>
      <c r="AI437" s="2228"/>
      <c r="AJ437" s="2228"/>
      <c r="AK437" s="2228"/>
      <c r="AL437" s="2228"/>
      <c r="AM437" s="2228"/>
      <c r="AN437" s="2228"/>
      <c r="AO437" s="2228"/>
      <c r="AP437" s="2228"/>
      <c r="AQ437" s="2228"/>
      <c r="AR437" s="2228"/>
      <c r="AS437" s="2228"/>
      <c r="AT437" s="2228"/>
      <c r="AU437" s="2228"/>
      <c r="AV437" s="2228"/>
      <c r="AW437" s="2228"/>
      <c r="AX437" s="2230"/>
      <c r="AY437" s="2228"/>
      <c r="AZ437" s="2228"/>
      <c r="BA437" s="2228"/>
      <c r="BB437" s="2228"/>
      <c r="BC437" s="2228"/>
      <c r="BD437" s="2228"/>
      <c r="BE437" s="2228"/>
      <c r="BF437" s="2228"/>
      <c r="BG437" s="2228"/>
      <c r="BH437" s="2228"/>
      <c r="BI437" s="2228"/>
      <c r="BJ437" s="2228"/>
      <c r="BK437" s="2228"/>
      <c r="BL437" s="2228"/>
      <c r="BM437" s="2228"/>
      <c r="BN437" s="2228"/>
      <c r="BO437" s="2228"/>
      <c r="BP437" s="2228"/>
      <c r="BQ437" s="2228"/>
      <c r="BR437" s="2228"/>
      <c r="BS437" s="2229"/>
      <c r="BT437" s="2228"/>
      <c r="BU437" s="2228"/>
      <c r="BV437" s="2228"/>
      <c r="BW437" s="2228"/>
      <c r="BX437" s="2228"/>
      <c r="BY437" s="2228"/>
      <c r="BZ437" s="2228"/>
      <c r="CA437" s="2228"/>
      <c r="CB437" s="2228"/>
      <c r="CC437" s="2228"/>
      <c r="CD437" s="2228"/>
      <c r="CE437" s="2228"/>
      <c r="CF437" s="2228"/>
      <c r="CG437" s="2228"/>
      <c r="CH437" s="2228"/>
      <c r="CI437" s="2228"/>
      <c r="CJ437" s="2228"/>
      <c r="CK437" s="2228"/>
      <c r="CL437" s="2228"/>
      <c r="CM437" s="2229"/>
      <c r="CN437" s="2229"/>
    </row>
    <row r="438" spans="2:92" x14ac:dyDescent="0.2">
      <c r="B438" s="2227"/>
      <c r="I438" s="2228"/>
      <c r="J438" s="2228"/>
      <c r="K438" s="2228"/>
      <c r="L438" s="2228"/>
      <c r="M438" s="2228"/>
      <c r="N438" s="2228"/>
      <c r="O438" s="2228"/>
      <c r="P438" s="2228"/>
      <c r="Q438" s="2228"/>
      <c r="R438" s="2228"/>
      <c r="S438" s="2228"/>
      <c r="T438" s="2228"/>
      <c r="U438" s="2228"/>
      <c r="V438" s="2228"/>
      <c r="W438" s="2228"/>
      <c r="X438" s="2228"/>
      <c r="Y438" s="2228"/>
      <c r="Z438" s="2228"/>
      <c r="AA438" s="2228"/>
      <c r="AB438" s="2229"/>
      <c r="AC438" s="2229"/>
      <c r="AD438" s="2229"/>
      <c r="AE438" s="2229"/>
      <c r="AF438" s="2228"/>
      <c r="AG438" s="2228"/>
      <c r="AH438" s="2228"/>
      <c r="AI438" s="2228"/>
      <c r="AJ438" s="2228"/>
      <c r="AK438" s="2228"/>
      <c r="AL438" s="2228"/>
      <c r="AM438" s="2228"/>
      <c r="AN438" s="2228"/>
      <c r="AO438" s="2228"/>
      <c r="AP438" s="2228"/>
      <c r="AQ438" s="2228"/>
      <c r="AR438" s="2228"/>
      <c r="AS438" s="2228"/>
      <c r="AT438" s="2228"/>
      <c r="AU438" s="2228"/>
      <c r="AV438" s="2228"/>
      <c r="AW438" s="2228"/>
      <c r="AX438" s="2230"/>
      <c r="AY438" s="2228"/>
      <c r="AZ438" s="2228"/>
      <c r="BA438" s="2228"/>
      <c r="BB438" s="2228"/>
      <c r="BC438" s="2228"/>
      <c r="BD438" s="2228"/>
      <c r="BE438" s="2228"/>
      <c r="BF438" s="2228"/>
      <c r="BG438" s="2228"/>
      <c r="BH438" s="2228"/>
      <c r="BI438" s="2228"/>
      <c r="BJ438" s="2228"/>
      <c r="BK438" s="2228"/>
      <c r="BL438" s="2228"/>
      <c r="BM438" s="2228"/>
      <c r="BN438" s="2228"/>
      <c r="BO438" s="2228"/>
      <c r="BP438" s="2228"/>
      <c r="BQ438" s="2228"/>
      <c r="BR438" s="2228"/>
      <c r="BS438" s="2229"/>
      <c r="BT438" s="2228"/>
      <c r="BU438" s="2228"/>
      <c r="BV438" s="2228"/>
      <c r="BW438" s="2228"/>
      <c r="BX438" s="2228"/>
      <c r="BY438" s="2228"/>
      <c r="BZ438" s="2228"/>
      <c r="CA438" s="2228"/>
      <c r="CB438" s="2228"/>
      <c r="CC438" s="2228"/>
      <c r="CD438" s="2228"/>
      <c r="CE438" s="2228"/>
      <c r="CF438" s="2228"/>
      <c r="CG438" s="2228"/>
      <c r="CH438" s="2228"/>
      <c r="CI438" s="2228"/>
      <c r="CJ438" s="2228"/>
      <c r="CK438" s="2228"/>
      <c r="CL438" s="2228"/>
      <c r="CM438" s="2229"/>
      <c r="CN438" s="2229"/>
    </row>
    <row r="439" spans="2:92" x14ac:dyDescent="0.2">
      <c r="B439" s="2227"/>
      <c r="I439" s="2228"/>
      <c r="J439" s="2228"/>
      <c r="K439" s="2228"/>
      <c r="L439" s="2228"/>
      <c r="M439" s="2228"/>
      <c r="N439" s="2228"/>
      <c r="O439" s="2228"/>
      <c r="P439" s="2228"/>
      <c r="Q439" s="2228"/>
      <c r="R439" s="2228"/>
      <c r="S439" s="2228"/>
      <c r="T439" s="2228"/>
      <c r="U439" s="2228"/>
      <c r="V439" s="2228"/>
      <c r="W439" s="2228"/>
      <c r="X439" s="2228"/>
      <c r="Y439" s="2228"/>
      <c r="Z439" s="2228"/>
      <c r="AA439" s="2228"/>
      <c r="AB439" s="2229"/>
      <c r="AC439" s="2229"/>
      <c r="AD439" s="2229"/>
      <c r="AE439" s="2229"/>
      <c r="AF439" s="2228"/>
      <c r="AG439" s="2228"/>
      <c r="AH439" s="2228"/>
      <c r="AI439" s="2228"/>
      <c r="AJ439" s="2228"/>
      <c r="AK439" s="2228"/>
      <c r="AL439" s="2228"/>
      <c r="AM439" s="2228"/>
      <c r="AN439" s="2228"/>
      <c r="AO439" s="2228"/>
      <c r="AP439" s="2228"/>
      <c r="AQ439" s="2228"/>
      <c r="AR439" s="2228"/>
      <c r="AS439" s="2228"/>
      <c r="AT439" s="2228"/>
      <c r="AU439" s="2228"/>
      <c r="AV439" s="2228"/>
      <c r="AW439" s="2228"/>
      <c r="AX439" s="2230"/>
      <c r="AY439" s="2228"/>
      <c r="AZ439" s="2228"/>
      <c r="BA439" s="2228"/>
      <c r="BB439" s="2228"/>
      <c r="BC439" s="2228"/>
      <c r="BD439" s="2228"/>
      <c r="BE439" s="2228"/>
      <c r="BF439" s="2228"/>
      <c r="BG439" s="2228"/>
      <c r="BH439" s="2228"/>
      <c r="BI439" s="2228"/>
      <c r="BJ439" s="2228"/>
      <c r="BK439" s="2228"/>
      <c r="BL439" s="2228"/>
      <c r="BM439" s="2228"/>
      <c r="BN439" s="2228"/>
      <c r="BO439" s="2228"/>
      <c r="BP439" s="2228"/>
      <c r="BQ439" s="2228"/>
      <c r="BR439" s="2228"/>
      <c r="BS439" s="2229"/>
      <c r="BT439" s="2228"/>
      <c r="BU439" s="2228"/>
      <c r="BV439" s="2228"/>
      <c r="BW439" s="2228"/>
      <c r="BX439" s="2228"/>
      <c r="BY439" s="2228"/>
      <c r="BZ439" s="2228"/>
      <c r="CA439" s="2228"/>
      <c r="CB439" s="2228"/>
      <c r="CC439" s="2228"/>
      <c r="CD439" s="2228"/>
      <c r="CE439" s="2228"/>
      <c r="CF439" s="2228"/>
      <c r="CG439" s="2228"/>
      <c r="CH439" s="2228"/>
      <c r="CI439" s="2228"/>
      <c r="CJ439" s="2228"/>
      <c r="CK439" s="2228"/>
      <c r="CL439" s="2228"/>
      <c r="CM439" s="2229"/>
      <c r="CN439" s="2229"/>
    </row>
    <row r="440" spans="2:92" x14ac:dyDescent="0.2">
      <c r="B440" s="2227"/>
      <c r="I440" s="2228"/>
      <c r="J440" s="2228"/>
      <c r="K440" s="2228"/>
      <c r="L440" s="2228"/>
      <c r="M440" s="2228"/>
      <c r="N440" s="2228"/>
      <c r="O440" s="2228"/>
      <c r="P440" s="2228"/>
      <c r="Q440" s="2228"/>
      <c r="R440" s="2228"/>
      <c r="S440" s="2228"/>
      <c r="T440" s="2228"/>
      <c r="U440" s="2228"/>
      <c r="V440" s="2228"/>
      <c r="W440" s="2228"/>
      <c r="X440" s="2228"/>
      <c r="Y440" s="2228"/>
      <c r="Z440" s="2228"/>
      <c r="AA440" s="2228"/>
      <c r="AB440" s="2229"/>
      <c r="AC440" s="2229"/>
      <c r="AD440" s="2229"/>
      <c r="AE440" s="2229"/>
      <c r="AF440" s="2228"/>
      <c r="AG440" s="2228"/>
      <c r="AH440" s="2228"/>
      <c r="AI440" s="2228"/>
      <c r="AJ440" s="2228"/>
      <c r="AK440" s="2228"/>
      <c r="AL440" s="2228"/>
      <c r="AM440" s="2228"/>
      <c r="AN440" s="2228"/>
      <c r="AO440" s="2228"/>
      <c r="AP440" s="2228"/>
      <c r="AQ440" s="2228"/>
      <c r="AR440" s="2228"/>
      <c r="AS440" s="2228"/>
      <c r="AT440" s="2228"/>
      <c r="AU440" s="2228"/>
      <c r="AV440" s="2228"/>
      <c r="AW440" s="2228"/>
      <c r="AX440" s="2230"/>
      <c r="AY440" s="2228"/>
      <c r="AZ440" s="2228"/>
      <c r="BA440" s="2228"/>
      <c r="BB440" s="2228"/>
      <c r="BC440" s="2228"/>
      <c r="BD440" s="2228"/>
      <c r="BE440" s="2228"/>
      <c r="BF440" s="2228"/>
      <c r="BG440" s="2228"/>
      <c r="BH440" s="2228"/>
      <c r="BI440" s="2228"/>
      <c r="BJ440" s="2228"/>
      <c r="BK440" s="2228"/>
      <c r="BL440" s="2228"/>
      <c r="BM440" s="2228"/>
      <c r="BN440" s="2228"/>
      <c r="BO440" s="2228"/>
      <c r="BP440" s="2228"/>
      <c r="BQ440" s="2228"/>
      <c r="BR440" s="2228"/>
      <c r="BS440" s="2229"/>
      <c r="BT440" s="2228"/>
      <c r="BU440" s="2228"/>
      <c r="BV440" s="2228"/>
      <c r="BW440" s="2228"/>
      <c r="BX440" s="2228"/>
      <c r="BY440" s="2228"/>
      <c r="BZ440" s="2228"/>
      <c r="CA440" s="2228"/>
      <c r="CB440" s="2228"/>
      <c r="CC440" s="2228"/>
      <c r="CD440" s="2228"/>
      <c r="CE440" s="2228"/>
      <c r="CF440" s="2228"/>
      <c r="CG440" s="2228"/>
      <c r="CH440" s="2228"/>
      <c r="CI440" s="2228"/>
      <c r="CJ440" s="2228"/>
      <c r="CK440" s="2228"/>
      <c r="CL440" s="2228"/>
      <c r="CM440" s="2229"/>
      <c r="CN440" s="2229"/>
    </row>
    <row r="441" spans="2:92" x14ac:dyDescent="0.2">
      <c r="B441" s="2227"/>
      <c r="I441" s="2228"/>
      <c r="J441" s="2228"/>
      <c r="K441" s="2228"/>
      <c r="L441" s="2228"/>
      <c r="M441" s="2228"/>
      <c r="N441" s="2228"/>
      <c r="O441" s="2228"/>
      <c r="P441" s="2228"/>
      <c r="Q441" s="2228"/>
      <c r="R441" s="2228"/>
      <c r="S441" s="2228"/>
      <c r="T441" s="2228"/>
      <c r="U441" s="2228"/>
      <c r="V441" s="2228"/>
      <c r="W441" s="2228"/>
      <c r="X441" s="2228"/>
      <c r="Y441" s="2228"/>
      <c r="Z441" s="2228"/>
      <c r="AA441" s="2228"/>
      <c r="AB441" s="2229"/>
      <c r="AC441" s="2229"/>
      <c r="AD441" s="2229"/>
      <c r="AE441" s="2229"/>
      <c r="AF441" s="2228"/>
      <c r="AG441" s="2228"/>
      <c r="AH441" s="2228"/>
      <c r="AI441" s="2228"/>
      <c r="AJ441" s="2228"/>
      <c r="AK441" s="2228"/>
      <c r="AL441" s="2228"/>
      <c r="AM441" s="2228"/>
      <c r="AN441" s="2228"/>
      <c r="AO441" s="2228"/>
      <c r="AP441" s="2228"/>
      <c r="AQ441" s="2228"/>
      <c r="AR441" s="2228"/>
      <c r="AS441" s="2228"/>
      <c r="AT441" s="2228"/>
      <c r="AU441" s="2228"/>
      <c r="AV441" s="2228"/>
      <c r="AW441" s="2228"/>
      <c r="AX441" s="2230"/>
      <c r="AY441" s="2228"/>
      <c r="AZ441" s="2228"/>
      <c r="BA441" s="2228"/>
      <c r="BB441" s="2228"/>
      <c r="BC441" s="2228"/>
      <c r="BD441" s="2228"/>
      <c r="BE441" s="2228"/>
      <c r="BF441" s="2228"/>
      <c r="BG441" s="2228"/>
      <c r="BH441" s="2228"/>
      <c r="BI441" s="2228"/>
      <c r="BJ441" s="2228"/>
      <c r="BK441" s="2228"/>
      <c r="BL441" s="2228"/>
      <c r="BM441" s="2228"/>
      <c r="BN441" s="2228"/>
      <c r="BO441" s="2228"/>
      <c r="BP441" s="2228"/>
      <c r="BQ441" s="2228"/>
      <c r="BR441" s="2228"/>
      <c r="BS441" s="2229"/>
      <c r="BT441" s="2228"/>
      <c r="BU441" s="2228"/>
      <c r="BV441" s="2228"/>
      <c r="BW441" s="2228"/>
      <c r="BX441" s="2228"/>
      <c r="BY441" s="2228"/>
      <c r="BZ441" s="2228"/>
      <c r="CA441" s="2228"/>
      <c r="CB441" s="2228"/>
      <c r="CC441" s="2228"/>
      <c r="CD441" s="2228"/>
      <c r="CE441" s="2228"/>
      <c r="CF441" s="2228"/>
      <c r="CG441" s="2228"/>
      <c r="CH441" s="2228"/>
      <c r="CI441" s="2228"/>
      <c r="CJ441" s="2228"/>
      <c r="CK441" s="2228"/>
      <c r="CL441" s="2228"/>
      <c r="CM441" s="2229"/>
      <c r="CN441" s="2229"/>
    </row>
    <row r="442" spans="2:92" x14ac:dyDescent="0.2">
      <c r="B442" s="2227"/>
      <c r="I442" s="2228"/>
      <c r="J442" s="2228"/>
      <c r="K442" s="2228"/>
      <c r="L442" s="2228"/>
      <c r="M442" s="2228"/>
      <c r="N442" s="2228"/>
      <c r="O442" s="2228"/>
      <c r="P442" s="2228"/>
      <c r="Q442" s="2228"/>
      <c r="R442" s="2228"/>
      <c r="S442" s="2228"/>
      <c r="T442" s="2228"/>
      <c r="U442" s="2228"/>
      <c r="V442" s="2228"/>
      <c r="W442" s="2228"/>
      <c r="X442" s="2228"/>
      <c r="Y442" s="2228"/>
      <c r="Z442" s="2228"/>
      <c r="AA442" s="2228"/>
      <c r="AB442" s="2229"/>
      <c r="AC442" s="2229"/>
      <c r="AD442" s="2229"/>
      <c r="AE442" s="2229"/>
      <c r="AF442" s="2228"/>
      <c r="AG442" s="2228"/>
      <c r="AH442" s="2228"/>
      <c r="AI442" s="2228"/>
      <c r="AJ442" s="2228"/>
      <c r="AK442" s="2228"/>
      <c r="AL442" s="2228"/>
      <c r="AM442" s="2228"/>
      <c r="AN442" s="2228"/>
      <c r="AO442" s="2228"/>
      <c r="AP442" s="2228"/>
      <c r="AQ442" s="2228"/>
      <c r="AR442" s="2228"/>
      <c r="AS442" s="2228"/>
      <c r="AT442" s="2228"/>
      <c r="AU442" s="2228"/>
      <c r="AV442" s="2228"/>
      <c r="AW442" s="2228"/>
      <c r="AX442" s="2230"/>
      <c r="AY442" s="2228"/>
      <c r="AZ442" s="2228"/>
      <c r="BA442" s="2228"/>
      <c r="BB442" s="2228"/>
      <c r="BC442" s="2228"/>
      <c r="BD442" s="2228"/>
      <c r="BE442" s="2228"/>
      <c r="BF442" s="2228"/>
      <c r="BG442" s="2228"/>
      <c r="BH442" s="2228"/>
      <c r="BI442" s="2228"/>
      <c r="BJ442" s="2228"/>
      <c r="BK442" s="2228"/>
      <c r="BL442" s="2228"/>
      <c r="BM442" s="2228"/>
      <c r="BN442" s="2228"/>
      <c r="BO442" s="2228"/>
      <c r="BP442" s="2228"/>
      <c r="BQ442" s="2228"/>
      <c r="BR442" s="2228"/>
      <c r="BS442" s="2229"/>
      <c r="BT442" s="2228"/>
      <c r="BU442" s="2228"/>
      <c r="BV442" s="2228"/>
      <c r="BW442" s="2228"/>
      <c r="BX442" s="2228"/>
      <c r="BY442" s="2228"/>
      <c r="BZ442" s="2228"/>
      <c r="CA442" s="2228"/>
      <c r="CB442" s="2228"/>
      <c r="CC442" s="2228"/>
      <c r="CD442" s="2228"/>
      <c r="CE442" s="2228"/>
      <c r="CF442" s="2228"/>
      <c r="CG442" s="2228"/>
      <c r="CH442" s="2228"/>
      <c r="CI442" s="2228"/>
      <c r="CJ442" s="2228"/>
      <c r="CK442" s="2228"/>
      <c r="CL442" s="2228"/>
      <c r="CM442" s="2229"/>
      <c r="CN442" s="2229"/>
    </row>
    <row r="443" spans="2:92" x14ac:dyDescent="0.2">
      <c r="B443" s="2227"/>
      <c r="I443" s="2228"/>
      <c r="J443" s="2228"/>
      <c r="K443" s="2228"/>
      <c r="L443" s="2228"/>
      <c r="M443" s="2228"/>
      <c r="N443" s="2228"/>
      <c r="O443" s="2228"/>
      <c r="P443" s="2228"/>
      <c r="Q443" s="2228"/>
      <c r="R443" s="2228"/>
      <c r="S443" s="2228"/>
      <c r="T443" s="2228"/>
      <c r="U443" s="2228"/>
      <c r="V443" s="2228"/>
      <c r="W443" s="2228"/>
      <c r="X443" s="2228"/>
      <c r="Y443" s="2228"/>
      <c r="Z443" s="2228"/>
      <c r="AA443" s="2228"/>
      <c r="AB443" s="2229"/>
      <c r="AC443" s="2229"/>
      <c r="AD443" s="2229"/>
      <c r="AE443" s="2229"/>
      <c r="AF443" s="2228"/>
      <c r="AG443" s="2228"/>
      <c r="AH443" s="2228"/>
      <c r="AI443" s="2228"/>
      <c r="AJ443" s="2228"/>
      <c r="AK443" s="2228"/>
      <c r="AL443" s="2228"/>
      <c r="AM443" s="2228"/>
      <c r="AN443" s="2228"/>
      <c r="AO443" s="2228"/>
      <c r="AP443" s="2228"/>
      <c r="AQ443" s="2228"/>
      <c r="AR443" s="2228"/>
      <c r="AS443" s="2228"/>
      <c r="AT443" s="2228"/>
      <c r="AU443" s="2228"/>
      <c r="AV443" s="2228"/>
      <c r="AW443" s="2228"/>
      <c r="AX443" s="2230"/>
      <c r="AY443" s="2228"/>
      <c r="AZ443" s="2228"/>
      <c r="BA443" s="2228"/>
      <c r="BB443" s="2228"/>
      <c r="BC443" s="2228"/>
      <c r="BD443" s="2228"/>
      <c r="BE443" s="2228"/>
      <c r="BF443" s="2228"/>
      <c r="BG443" s="2228"/>
      <c r="BH443" s="2228"/>
      <c r="BI443" s="2228"/>
      <c r="BJ443" s="2228"/>
      <c r="BK443" s="2228"/>
      <c r="BL443" s="2228"/>
      <c r="BM443" s="2228"/>
      <c r="BN443" s="2228"/>
      <c r="BO443" s="2228"/>
      <c r="BP443" s="2228"/>
      <c r="BQ443" s="2228"/>
      <c r="BR443" s="2228"/>
      <c r="BS443" s="2229"/>
      <c r="BT443" s="2228"/>
      <c r="BU443" s="2228"/>
      <c r="BV443" s="2228"/>
      <c r="BW443" s="2228"/>
      <c r="BX443" s="2228"/>
      <c r="BY443" s="2228"/>
      <c r="BZ443" s="2228"/>
      <c r="CA443" s="2228"/>
      <c r="CB443" s="2228"/>
      <c r="CC443" s="2228"/>
      <c r="CD443" s="2228"/>
      <c r="CE443" s="2228"/>
      <c r="CF443" s="2228"/>
      <c r="CG443" s="2228"/>
      <c r="CH443" s="2228"/>
      <c r="CI443" s="2228"/>
      <c r="CJ443" s="2228"/>
      <c r="CK443" s="2228"/>
      <c r="CL443" s="2228"/>
      <c r="CM443" s="2229"/>
      <c r="CN443" s="2229"/>
    </row>
    <row r="444" spans="2:92" x14ac:dyDescent="0.2">
      <c r="B444" s="2227"/>
      <c r="I444" s="2228"/>
      <c r="J444" s="2228"/>
      <c r="K444" s="2228"/>
      <c r="L444" s="2228"/>
      <c r="M444" s="2228"/>
      <c r="N444" s="2228"/>
      <c r="O444" s="2228"/>
      <c r="P444" s="2228"/>
      <c r="Q444" s="2228"/>
      <c r="R444" s="2228"/>
      <c r="S444" s="2228"/>
      <c r="T444" s="2228"/>
      <c r="U444" s="2228"/>
      <c r="V444" s="2228"/>
      <c r="W444" s="2228"/>
      <c r="X444" s="2228"/>
      <c r="Y444" s="2228"/>
      <c r="Z444" s="2228"/>
      <c r="AA444" s="2228"/>
      <c r="AB444" s="2229"/>
      <c r="AC444" s="2229"/>
      <c r="AD444" s="2229"/>
      <c r="AE444" s="2229"/>
      <c r="AF444" s="2228"/>
      <c r="AG444" s="2228"/>
      <c r="AH444" s="2228"/>
      <c r="AI444" s="2228"/>
      <c r="AJ444" s="2228"/>
      <c r="AK444" s="2228"/>
      <c r="AL444" s="2228"/>
      <c r="AM444" s="2228"/>
      <c r="AN444" s="2228"/>
      <c r="AO444" s="2228"/>
      <c r="AP444" s="2228"/>
      <c r="AQ444" s="2228"/>
      <c r="AR444" s="2228"/>
      <c r="AS444" s="2228"/>
      <c r="AT444" s="2228"/>
      <c r="AU444" s="2228"/>
      <c r="AV444" s="2228"/>
      <c r="AW444" s="2228"/>
      <c r="AX444" s="2230"/>
      <c r="AY444" s="2228"/>
      <c r="AZ444" s="2228"/>
      <c r="BA444" s="2228"/>
      <c r="BB444" s="2228"/>
      <c r="BC444" s="2228"/>
      <c r="BD444" s="2228"/>
      <c r="BE444" s="2228"/>
      <c r="BF444" s="2228"/>
      <c r="BG444" s="2228"/>
      <c r="BH444" s="2228"/>
      <c r="BI444" s="2228"/>
      <c r="BJ444" s="2228"/>
      <c r="BK444" s="2228"/>
      <c r="BL444" s="2228"/>
      <c r="BM444" s="2228"/>
      <c r="BN444" s="2228"/>
      <c r="BO444" s="2228"/>
      <c r="BP444" s="2228"/>
      <c r="BQ444" s="2228"/>
      <c r="BR444" s="2228"/>
      <c r="BS444" s="2229"/>
      <c r="BT444" s="2228"/>
      <c r="BU444" s="2228"/>
      <c r="BV444" s="2228"/>
      <c r="BW444" s="2228"/>
      <c r="BX444" s="2228"/>
      <c r="BY444" s="2228"/>
      <c r="BZ444" s="2228"/>
      <c r="CA444" s="2228"/>
      <c r="CB444" s="2228"/>
      <c r="CC444" s="2228"/>
      <c r="CD444" s="2228"/>
      <c r="CE444" s="2228"/>
      <c r="CF444" s="2228"/>
      <c r="CG444" s="2228"/>
      <c r="CH444" s="2228"/>
      <c r="CI444" s="2228"/>
      <c r="CJ444" s="2228"/>
      <c r="CK444" s="2228"/>
      <c r="CL444" s="2228"/>
      <c r="CM444" s="2229"/>
      <c r="CN444" s="2229"/>
    </row>
    <row r="445" spans="2:92" x14ac:dyDescent="0.2">
      <c r="B445" s="2227"/>
      <c r="I445" s="2228"/>
      <c r="J445" s="2228"/>
      <c r="K445" s="2228"/>
      <c r="L445" s="2228"/>
      <c r="M445" s="2228"/>
      <c r="N445" s="2228"/>
      <c r="O445" s="2228"/>
      <c r="P445" s="2228"/>
      <c r="Q445" s="2228"/>
      <c r="R445" s="2228"/>
      <c r="S445" s="2228"/>
      <c r="T445" s="2228"/>
      <c r="U445" s="2228"/>
      <c r="V445" s="2228"/>
      <c r="W445" s="2228"/>
      <c r="X445" s="2228"/>
      <c r="Y445" s="2228"/>
      <c r="Z445" s="2228"/>
      <c r="AA445" s="2228"/>
      <c r="AB445" s="2229"/>
      <c r="AC445" s="2229"/>
      <c r="AD445" s="2229"/>
      <c r="AE445" s="2229"/>
      <c r="AF445" s="2228"/>
      <c r="AG445" s="2228"/>
      <c r="AH445" s="2228"/>
      <c r="AI445" s="2228"/>
      <c r="AJ445" s="2228"/>
      <c r="AK445" s="2228"/>
      <c r="AL445" s="2228"/>
      <c r="AM445" s="2228"/>
      <c r="AN445" s="2228"/>
      <c r="AO445" s="2228"/>
      <c r="AP445" s="2228"/>
      <c r="AQ445" s="2228"/>
      <c r="AR445" s="2228"/>
      <c r="AS445" s="2228"/>
      <c r="AT445" s="2228"/>
      <c r="AU445" s="2228"/>
      <c r="AV445" s="2228"/>
      <c r="AW445" s="2228"/>
      <c r="AX445" s="2230"/>
      <c r="AY445" s="2228"/>
      <c r="AZ445" s="2228"/>
      <c r="BA445" s="2228"/>
      <c r="BB445" s="2228"/>
      <c r="BC445" s="2228"/>
      <c r="BD445" s="2228"/>
      <c r="BE445" s="2228"/>
      <c r="BF445" s="2228"/>
      <c r="BG445" s="2228"/>
      <c r="BH445" s="2228"/>
      <c r="BI445" s="2228"/>
      <c r="BJ445" s="2228"/>
      <c r="BK445" s="2228"/>
      <c r="BL445" s="2228"/>
      <c r="BM445" s="2228"/>
      <c r="BN445" s="2228"/>
      <c r="BO445" s="2228"/>
      <c r="BP445" s="2228"/>
      <c r="BQ445" s="2228"/>
      <c r="BR445" s="2228"/>
      <c r="BS445" s="2229"/>
      <c r="BT445" s="2228"/>
      <c r="BU445" s="2228"/>
      <c r="BV445" s="2228"/>
      <c r="BW445" s="2228"/>
      <c r="BX445" s="2228"/>
      <c r="BY445" s="2228"/>
      <c r="BZ445" s="2228"/>
      <c r="CA445" s="2228"/>
      <c r="CB445" s="2228"/>
      <c r="CC445" s="2228"/>
      <c r="CD445" s="2228"/>
      <c r="CE445" s="2228"/>
      <c r="CF445" s="2228"/>
      <c r="CG445" s="2228"/>
      <c r="CH445" s="2228"/>
      <c r="CI445" s="2228"/>
      <c r="CJ445" s="2228"/>
      <c r="CK445" s="2228"/>
      <c r="CL445" s="2228"/>
      <c r="CM445" s="2229"/>
      <c r="CN445" s="2229"/>
    </row>
    <row r="446" spans="2:92" x14ac:dyDescent="0.2">
      <c r="B446" s="2227"/>
      <c r="I446" s="2228"/>
      <c r="J446" s="2228"/>
      <c r="K446" s="2228"/>
      <c r="L446" s="2228"/>
      <c r="M446" s="2228"/>
      <c r="N446" s="2228"/>
      <c r="O446" s="2228"/>
      <c r="P446" s="2228"/>
      <c r="Q446" s="2228"/>
      <c r="R446" s="2228"/>
      <c r="S446" s="2228"/>
      <c r="T446" s="2228"/>
      <c r="U446" s="2228"/>
      <c r="V446" s="2228"/>
      <c r="W446" s="2228"/>
      <c r="X446" s="2228"/>
      <c r="Y446" s="2228"/>
      <c r="Z446" s="2228"/>
      <c r="AA446" s="2228"/>
      <c r="AB446" s="2229"/>
      <c r="AC446" s="2229"/>
      <c r="AD446" s="2229"/>
      <c r="AE446" s="2229"/>
      <c r="AF446" s="2228"/>
      <c r="AG446" s="2228"/>
      <c r="AH446" s="2228"/>
      <c r="AI446" s="2228"/>
      <c r="AJ446" s="2228"/>
      <c r="AK446" s="2228"/>
      <c r="AL446" s="2228"/>
      <c r="AM446" s="2228"/>
      <c r="AN446" s="2228"/>
      <c r="AO446" s="2228"/>
      <c r="AP446" s="2228"/>
      <c r="AQ446" s="2228"/>
      <c r="AR446" s="2228"/>
      <c r="AS446" s="2228"/>
      <c r="AT446" s="2228"/>
      <c r="AU446" s="2228"/>
      <c r="AV446" s="2228"/>
      <c r="AW446" s="2228"/>
      <c r="AX446" s="2230"/>
      <c r="AY446" s="2228"/>
      <c r="AZ446" s="2228"/>
      <c r="BA446" s="2228"/>
      <c r="BB446" s="2228"/>
      <c r="BC446" s="2228"/>
      <c r="BD446" s="2228"/>
      <c r="BE446" s="2228"/>
      <c r="BF446" s="2228"/>
      <c r="BG446" s="2228"/>
      <c r="BH446" s="2228"/>
      <c r="BI446" s="2228"/>
      <c r="BJ446" s="2228"/>
      <c r="BK446" s="2228"/>
      <c r="BL446" s="2228"/>
      <c r="BM446" s="2228"/>
      <c r="BN446" s="2228"/>
      <c r="BO446" s="2228"/>
      <c r="BP446" s="2228"/>
      <c r="BQ446" s="2228"/>
      <c r="BR446" s="2228"/>
      <c r="BS446" s="2229"/>
      <c r="BT446" s="2228"/>
      <c r="BU446" s="2228"/>
      <c r="BV446" s="2228"/>
      <c r="BW446" s="2228"/>
      <c r="BX446" s="2228"/>
      <c r="BY446" s="2228"/>
      <c r="BZ446" s="2228"/>
      <c r="CA446" s="2228"/>
      <c r="CB446" s="2228"/>
      <c r="CC446" s="2228"/>
      <c r="CD446" s="2228"/>
      <c r="CE446" s="2228"/>
      <c r="CF446" s="2228"/>
      <c r="CG446" s="2228"/>
      <c r="CH446" s="2228"/>
      <c r="CI446" s="2228"/>
      <c r="CJ446" s="2228"/>
      <c r="CK446" s="2228"/>
      <c r="CL446" s="2228"/>
      <c r="CM446" s="2229"/>
      <c r="CN446" s="2229"/>
    </row>
    <row r="447" spans="2:92" x14ac:dyDescent="0.2">
      <c r="B447" s="2227"/>
      <c r="I447" s="2228"/>
      <c r="J447" s="2228"/>
      <c r="K447" s="2228"/>
      <c r="L447" s="2228"/>
      <c r="M447" s="2228"/>
      <c r="N447" s="2228"/>
      <c r="O447" s="2228"/>
      <c r="P447" s="2228"/>
      <c r="Q447" s="2228"/>
      <c r="R447" s="2228"/>
      <c r="S447" s="2228"/>
      <c r="T447" s="2228"/>
      <c r="U447" s="2228"/>
      <c r="V447" s="2228"/>
      <c r="W447" s="2228"/>
      <c r="X447" s="2228"/>
      <c r="Y447" s="2228"/>
      <c r="Z447" s="2228"/>
      <c r="AA447" s="2228"/>
      <c r="AB447" s="2229"/>
      <c r="AC447" s="2229"/>
      <c r="AD447" s="2229"/>
      <c r="AE447" s="2229"/>
      <c r="AF447" s="2228"/>
      <c r="AG447" s="2228"/>
      <c r="AH447" s="2228"/>
      <c r="AI447" s="2228"/>
      <c r="AJ447" s="2228"/>
      <c r="AK447" s="2228"/>
      <c r="AL447" s="2228"/>
      <c r="AM447" s="2228"/>
      <c r="AN447" s="2228"/>
      <c r="AO447" s="2228"/>
      <c r="AP447" s="2228"/>
      <c r="AQ447" s="2228"/>
      <c r="AR447" s="2228"/>
      <c r="AS447" s="2228"/>
      <c r="AT447" s="2228"/>
      <c r="AU447" s="2228"/>
      <c r="AV447" s="2228"/>
      <c r="AW447" s="2228"/>
      <c r="AX447" s="2230"/>
      <c r="AY447" s="2228"/>
      <c r="AZ447" s="2228"/>
      <c r="BA447" s="2228"/>
      <c r="BB447" s="2228"/>
      <c r="BC447" s="2228"/>
      <c r="BD447" s="2228"/>
      <c r="BE447" s="2228"/>
      <c r="BF447" s="2228"/>
      <c r="BG447" s="2228"/>
      <c r="BH447" s="2228"/>
      <c r="BI447" s="2228"/>
      <c r="BJ447" s="2228"/>
      <c r="BK447" s="2228"/>
      <c r="BL447" s="2228"/>
      <c r="BM447" s="2228"/>
      <c r="BN447" s="2228"/>
      <c r="BO447" s="2228"/>
      <c r="BP447" s="2228"/>
      <c r="BQ447" s="2228"/>
      <c r="BR447" s="2228"/>
      <c r="BS447" s="2229"/>
      <c r="BT447" s="2228"/>
      <c r="BU447" s="2228"/>
      <c r="BV447" s="2228"/>
      <c r="BW447" s="2228"/>
      <c r="BX447" s="2228"/>
      <c r="BY447" s="2228"/>
      <c r="BZ447" s="2228"/>
      <c r="CA447" s="2228"/>
      <c r="CB447" s="2228"/>
      <c r="CC447" s="2228"/>
      <c r="CD447" s="2228"/>
      <c r="CE447" s="2228"/>
      <c r="CF447" s="2228"/>
      <c r="CG447" s="2228"/>
      <c r="CH447" s="2228"/>
      <c r="CI447" s="2228"/>
      <c r="CJ447" s="2228"/>
      <c r="CK447" s="2228"/>
      <c r="CL447" s="2228"/>
      <c r="CM447" s="2229"/>
      <c r="CN447" s="2229"/>
    </row>
    <row r="448" spans="2:92" x14ac:dyDescent="0.2">
      <c r="B448" s="2227"/>
      <c r="I448" s="2228"/>
      <c r="J448" s="2228"/>
      <c r="K448" s="2228"/>
      <c r="L448" s="2228"/>
      <c r="M448" s="2228"/>
      <c r="N448" s="2228"/>
      <c r="O448" s="2228"/>
      <c r="P448" s="2228"/>
      <c r="Q448" s="2228"/>
      <c r="R448" s="2228"/>
      <c r="S448" s="2228"/>
      <c r="T448" s="2228"/>
      <c r="U448" s="2228"/>
      <c r="V448" s="2228"/>
      <c r="W448" s="2228"/>
      <c r="X448" s="2228"/>
      <c r="Y448" s="2228"/>
      <c r="Z448" s="2228"/>
      <c r="AA448" s="2228"/>
      <c r="AB448" s="2229"/>
      <c r="AC448" s="2229"/>
      <c r="AD448" s="2229"/>
      <c r="AE448" s="2229"/>
      <c r="AF448" s="2228"/>
      <c r="AG448" s="2228"/>
      <c r="AH448" s="2228"/>
      <c r="AI448" s="2228"/>
      <c r="AJ448" s="2228"/>
      <c r="AK448" s="2228"/>
      <c r="AL448" s="2228"/>
      <c r="AM448" s="2228"/>
      <c r="AN448" s="2228"/>
      <c r="AO448" s="2228"/>
      <c r="AP448" s="2228"/>
      <c r="AQ448" s="2228"/>
      <c r="AR448" s="2228"/>
      <c r="AS448" s="2228"/>
      <c r="AT448" s="2228"/>
      <c r="AU448" s="2228"/>
      <c r="AV448" s="2228"/>
      <c r="AW448" s="2228"/>
      <c r="AX448" s="2230"/>
      <c r="AY448" s="2228"/>
      <c r="AZ448" s="2228"/>
      <c r="BA448" s="2228"/>
      <c r="BB448" s="2228"/>
      <c r="BC448" s="2228"/>
      <c r="BD448" s="2228"/>
      <c r="BE448" s="2228"/>
      <c r="BF448" s="2228"/>
      <c r="BG448" s="2228"/>
      <c r="BH448" s="2228"/>
      <c r="BI448" s="2228"/>
      <c r="BJ448" s="2228"/>
      <c r="BK448" s="2228"/>
      <c r="BL448" s="2228"/>
      <c r="BM448" s="2228"/>
      <c r="BN448" s="2228"/>
      <c r="BO448" s="2228"/>
      <c r="BP448" s="2228"/>
      <c r="BQ448" s="2228"/>
      <c r="BR448" s="2228"/>
      <c r="BS448" s="2229"/>
      <c r="BT448" s="2228"/>
      <c r="BU448" s="2228"/>
      <c r="BV448" s="2228"/>
      <c r="BW448" s="2228"/>
      <c r="BX448" s="2228"/>
      <c r="BY448" s="2228"/>
      <c r="BZ448" s="2228"/>
      <c r="CA448" s="2228"/>
      <c r="CB448" s="2228"/>
      <c r="CC448" s="2228"/>
      <c r="CD448" s="2228"/>
      <c r="CE448" s="2228"/>
      <c r="CF448" s="2228"/>
      <c r="CG448" s="2228"/>
      <c r="CH448" s="2228"/>
      <c r="CI448" s="2228"/>
      <c r="CJ448" s="2228"/>
      <c r="CK448" s="2228"/>
      <c r="CL448" s="2228"/>
      <c r="CM448" s="2229"/>
      <c r="CN448" s="2229"/>
    </row>
    <row r="449" spans="2:92" x14ac:dyDescent="0.2">
      <c r="B449" s="2227"/>
      <c r="I449" s="2228"/>
      <c r="J449" s="2228"/>
      <c r="K449" s="2228"/>
      <c r="L449" s="2228"/>
      <c r="M449" s="2228"/>
      <c r="N449" s="2228"/>
      <c r="O449" s="2228"/>
      <c r="P449" s="2228"/>
      <c r="Q449" s="2228"/>
      <c r="R449" s="2228"/>
      <c r="S449" s="2228"/>
      <c r="T449" s="2228"/>
      <c r="U449" s="2228"/>
      <c r="V449" s="2228"/>
      <c r="W449" s="2228"/>
      <c r="X449" s="2228"/>
      <c r="Y449" s="2228"/>
      <c r="Z449" s="2228"/>
      <c r="AA449" s="2228"/>
      <c r="AB449" s="2229"/>
      <c r="AC449" s="2229"/>
      <c r="AD449" s="2229"/>
      <c r="AE449" s="2229"/>
      <c r="AF449" s="2228"/>
      <c r="AG449" s="2228"/>
      <c r="AH449" s="2228"/>
      <c r="AI449" s="2228"/>
      <c r="AJ449" s="2228"/>
      <c r="AK449" s="2228"/>
      <c r="AL449" s="2228"/>
      <c r="AM449" s="2228"/>
      <c r="AN449" s="2228"/>
      <c r="AO449" s="2228"/>
      <c r="AP449" s="2228"/>
      <c r="AQ449" s="2228"/>
      <c r="AR449" s="2228"/>
      <c r="AS449" s="2228"/>
      <c r="AT449" s="2228"/>
      <c r="AU449" s="2228"/>
      <c r="AV449" s="2228"/>
      <c r="AW449" s="2228"/>
      <c r="AX449" s="2230"/>
      <c r="AY449" s="2228"/>
      <c r="AZ449" s="2228"/>
      <c r="BA449" s="2228"/>
      <c r="BB449" s="2228"/>
      <c r="BC449" s="2228"/>
      <c r="BD449" s="2228"/>
      <c r="BE449" s="2228"/>
      <c r="BF449" s="2228"/>
      <c r="BG449" s="2228"/>
      <c r="BH449" s="2228"/>
      <c r="BI449" s="2228"/>
      <c r="BJ449" s="2228"/>
      <c r="BK449" s="2228"/>
      <c r="BL449" s="2228"/>
      <c r="BM449" s="2228"/>
      <c r="BN449" s="2228"/>
      <c r="BO449" s="2228"/>
      <c r="BP449" s="2228"/>
      <c r="BQ449" s="2228"/>
      <c r="BR449" s="2228"/>
      <c r="BS449" s="2229"/>
      <c r="BT449" s="2228"/>
      <c r="BU449" s="2228"/>
      <c r="BV449" s="2228"/>
      <c r="BW449" s="2228"/>
      <c r="BX449" s="2228"/>
      <c r="BY449" s="2228"/>
      <c r="BZ449" s="2228"/>
      <c r="CA449" s="2228"/>
      <c r="CB449" s="2228"/>
      <c r="CC449" s="2228"/>
      <c r="CD449" s="2228"/>
      <c r="CE449" s="2228"/>
      <c r="CF449" s="2228"/>
      <c r="CG449" s="2228"/>
      <c r="CH449" s="2228"/>
      <c r="CI449" s="2228"/>
      <c r="CJ449" s="2228"/>
      <c r="CK449" s="2228"/>
      <c r="CL449" s="2228"/>
      <c r="CM449" s="2229"/>
      <c r="CN449" s="2229"/>
    </row>
    <row r="450" spans="2:92" x14ac:dyDescent="0.2">
      <c r="B450" s="2227"/>
      <c r="I450" s="2228"/>
      <c r="J450" s="2228"/>
      <c r="K450" s="2228"/>
      <c r="L450" s="2228"/>
      <c r="M450" s="2228"/>
      <c r="N450" s="2228"/>
      <c r="O450" s="2228"/>
      <c r="P450" s="2228"/>
      <c r="Q450" s="2228"/>
      <c r="R450" s="2228"/>
      <c r="S450" s="2228"/>
      <c r="T450" s="2228"/>
      <c r="U450" s="2228"/>
      <c r="V450" s="2228"/>
      <c r="W450" s="2228"/>
      <c r="X450" s="2228"/>
      <c r="Y450" s="2228"/>
      <c r="Z450" s="2228"/>
      <c r="AA450" s="2228"/>
      <c r="AB450" s="2229"/>
      <c r="AC450" s="2229"/>
      <c r="AD450" s="2229"/>
      <c r="AE450" s="2229"/>
      <c r="AF450" s="2228"/>
      <c r="AG450" s="2228"/>
      <c r="AH450" s="2228"/>
      <c r="AI450" s="2228"/>
      <c r="AJ450" s="2228"/>
      <c r="AK450" s="2228"/>
      <c r="AL450" s="2228"/>
      <c r="AM450" s="2228"/>
      <c r="AN450" s="2228"/>
      <c r="AO450" s="2228"/>
      <c r="AP450" s="2228"/>
      <c r="AQ450" s="2228"/>
      <c r="AR450" s="2228"/>
      <c r="AS450" s="2228"/>
      <c r="AT450" s="2228"/>
      <c r="AU450" s="2228"/>
      <c r="AV450" s="2228"/>
      <c r="AW450" s="2228"/>
      <c r="AX450" s="2230"/>
      <c r="AY450" s="2228"/>
      <c r="AZ450" s="2228"/>
      <c r="BA450" s="2228"/>
      <c r="BB450" s="2228"/>
      <c r="BC450" s="2228"/>
      <c r="BD450" s="2228"/>
      <c r="BE450" s="2228"/>
      <c r="BF450" s="2228"/>
      <c r="BG450" s="2228"/>
      <c r="BH450" s="2228"/>
      <c r="BI450" s="2228"/>
      <c r="BJ450" s="2228"/>
      <c r="BK450" s="2228"/>
      <c r="BL450" s="2228"/>
      <c r="BM450" s="2228"/>
      <c r="BN450" s="2228"/>
      <c r="BO450" s="2228"/>
      <c r="BP450" s="2228"/>
      <c r="BQ450" s="2228"/>
      <c r="BR450" s="2228"/>
      <c r="BS450" s="2229"/>
      <c r="BT450" s="2228"/>
      <c r="BU450" s="2228"/>
      <c r="BV450" s="2228"/>
      <c r="BW450" s="2228"/>
      <c r="BX450" s="2228"/>
      <c r="BY450" s="2228"/>
      <c r="BZ450" s="2228"/>
      <c r="CA450" s="2228"/>
      <c r="CB450" s="2228"/>
      <c r="CC450" s="2228"/>
      <c r="CD450" s="2228"/>
      <c r="CE450" s="2228"/>
      <c r="CF450" s="2228"/>
      <c r="CG450" s="2228"/>
      <c r="CH450" s="2228"/>
      <c r="CI450" s="2228"/>
      <c r="CJ450" s="2228"/>
      <c r="CK450" s="2228"/>
      <c r="CL450" s="2228"/>
      <c r="CM450" s="2229"/>
      <c r="CN450" s="2229"/>
    </row>
    <row r="451" spans="2:92" x14ac:dyDescent="0.2">
      <c r="B451" s="2227"/>
      <c r="I451" s="2228"/>
      <c r="J451" s="2228"/>
      <c r="K451" s="2228"/>
      <c r="L451" s="2228"/>
      <c r="M451" s="2228"/>
      <c r="N451" s="2228"/>
      <c r="O451" s="2228"/>
      <c r="P451" s="2228"/>
      <c r="Q451" s="2228"/>
      <c r="R451" s="2228"/>
      <c r="S451" s="2228"/>
      <c r="T451" s="2228"/>
      <c r="U451" s="2228"/>
      <c r="V451" s="2228"/>
      <c r="W451" s="2228"/>
      <c r="X451" s="2228"/>
      <c r="Y451" s="2228"/>
      <c r="Z451" s="2228"/>
      <c r="AA451" s="2228"/>
      <c r="AB451" s="2229"/>
      <c r="AC451" s="2229"/>
      <c r="AD451" s="2229"/>
      <c r="AE451" s="2229"/>
      <c r="AF451" s="2228"/>
      <c r="AG451" s="2228"/>
      <c r="AH451" s="2228"/>
      <c r="AI451" s="2228"/>
      <c r="AJ451" s="2228"/>
      <c r="AK451" s="2228"/>
      <c r="AL451" s="2228"/>
      <c r="AM451" s="2228"/>
      <c r="AN451" s="2228"/>
      <c r="AO451" s="2228"/>
      <c r="AP451" s="2228"/>
      <c r="AQ451" s="2228"/>
      <c r="AR451" s="2228"/>
      <c r="AS451" s="2228"/>
      <c r="AT451" s="2228"/>
      <c r="AU451" s="2228"/>
      <c r="AV451" s="2228"/>
      <c r="AW451" s="2228"/>
      <c r="AX451" s="2230"/>
      <c r="AY451" s="2228"/>
      <c r="AZ451" s="2228"/>
      <c r="BA451" s="2228"/>
      <c r="BB451" s="2228"/>
      <c r="BC451" s="2228"/>
      <c r="BD451" s="2228"/>
      <c r="BE451" s="2228"/>
      <c r="BF451" s="2228"/>
      <c r="BG451" s="2228"/>
      <c r="BH451" s="2228"/>
      <c r="BI451" s="2228"/>
      <c r="BJ451" s="2228"/>
      <c r="BK451" s="2228"/>
      <c r="BL451" s="2228"/>
      <c r="BM451" s="2228"/>
      <c r="BN451" s="2228"/>
      <c r="BO451" s="2228"/>
      <c r="BP451" s="2228"/>
      <c r="BQ451" s="2228"/>
      <c r="BR451" s="2228"/>
      <c r="BS451" s="2229"/>
      <c r="BT451" s="2228"/>
      <c r="BU451" s="2228"/>
      <c r="BV451" s="2228"/>
      <c r="BW451" s="2228"/>
      <c r="BX451" s="2228"/>
      <c r="BY451" s="2228"/>
      <c r="BZ451" s="2228"/>
      <c r="CA451" s="2228"/>
      <c r="CB451" s="2228"/>
      <c r="CC451" s="2228"/>
      <c r="CD451" s="2228"/>
      <c r="CE451" s="2228"/>
      <c r="CF451" s="2228"/>
      <c r="CG451" s="2228"/>
      <c r="CH451" s="2228"/>
      <c r="CI451" s="2228"/>
      <c r="CJ451" s="2228"/>
      <c r="CK451" s="2228"/>
      <c r="CL451" s="2228"/>
      <c r="CM451" s="2229"/>
      <c r="CN451" s="2229"/>
    </row>
    <row r="452" spans="2:92" x14ac:dyDescent="0.2">
      <c r="B452" s="2227"/>
      <c r="I452" s="2228"/>
      <c r="J452" s="2228"/>
      <c r="K452" s="2228"/>
      <c r="L452" s="2228"/>
      <c r="M452" s="2228"/>
      <c r="N452" s="2228"/>
      <c r="O452" s="2228"/>
      <c r="P452" s="2228"/>
      <c r="Q452" s="2228"/>
      <c r="R452" s="2228"/>
      <c r="S452" s="2228"/>
      <c r="T452" s="2228"/>
      <c r="U452" s="2228"/>
      <c r="V452" s="2228"/>
      <c r="W452" s="2228"/>
      <c r="X452" s="2228"/>
      <c r="Y452" s="2228"/>
      <c r="Z452" s="2228"/>
      <c r="AA452" s="2228"/>
      <c r="AB452" s="2229"/>
      <c r="AC452" s="2229"/>
      <c r="AD452" s="2229"/>
      <c r="AE452" s="2229"/>
      <c r="AF452" s="2228"/>
      <c r="AG452" s="2228"/>
      <c r="AH452" s="2228"/>
      <c r="AI452" s="2228"/>
      <c r="AJ452" s="2228"/>
      <c r="AK452" s="2228"/>
      <c r="AL452" s="2228"/>
      <c r="AM452" s="2228"/>
      <c r="AN452" s="2228"/>
      <c r="AO452" s="2228"/>
      <c r="AP452" s="2228"/>
      <c r="AQ452" s="2228"/>
      <c r="AR452" s="2228"/>
      <c r="AS452" s="2228"/>
      <c r="AT452" s="2228"/>
      <c r="AU452" s="2228"/>
      <c r="AV452" s="2228"/>
      <c r="AW452" s="2228"/>
      <c r="AX452" s="2230"/>
      <c r="AY452" s="2228"/>
      <c r="AZ452" s="2228"/>
      <c r="BA452" s="2228"/>
      <c r="BB452" s="2228"/>
      <c r="BC452" s="2228"/>
      <c r="BD452" s="2228"/>
      <c r="BE452" s="2228"/>
      <c r="BF452" s="2228"/>
      <c r="BG452" s="2228"/>
      <c r="BH452" s="2228"/>
      <c r="BI452" s="2228"/>
      <c r="BJ452" s="2228"/>
      <c r="BK452" s="2228"/>
      <c r="BL452" s="2228"/>
      <c r="BM452" s="2228"/>
      <c r="BN452" s="2228"/>
      <c r="BO452" s="2228"/>
      <c r="BP452" s="2228"/>
      <c r="BQ452" s="2228"/>
      <c r="BR452" s="2228"/>
      <c r="BS452" s="2229"/>
      <c r="BT452" s="2228"/>
      <c r="BU452" s="2228"/>
      <c r="BV452" s="2228"/>
      <c r="BW452" s="2228"/>
      <c r="BX452" s="2228"/>
      <c r="BY452" s="2228"/>
      <c r="BZ452" s="2228"/>
      <c r="CA452" s="2228"/>
      <c r="CB452" s="2228"/>
      <c r="CC452" s="2228"/>
      <c r="CD452" s="2228"/>
      <c r="CE452" s="2228"/>
      <c r="CF452" s="2228"/>
      <c r="CG452" s="2228"/>
      <c r="CH452" s="2228"/>
      <c r="CI452" s="2228"/>
      <c r="CJ452" s="2228"/>
      <c r="CK452" s="2228"/>
      <c r="CL452" s="2228"/>
      <c r="CM452" s="2229"/>
      <c r="CN452" s="2229"/>
    </row>
    <row r="453" spans="2:92" x14ac:dyDescent="0.2">
      <c r="B453" s="2227"/>
      <c r="I453" s="2228"/>
      <c r="J453" s="2228"/>
      <c r="K453" s="2228"/>
      <c r="L453" s="2228"/>
      <c r="M453" s="2228"/>
      <c r="N453" s="2228"/>
      <c r="O453" s="2228"/>
      <c r="P453" s="2228"/>
      <c r="Q453" s="2228"/>
      <c r="R453" s="2228"/>
      <c r="S453" s="2228"/>
      <c r="T453" s="2228"/>
      <c r="U453" s="2228"/>
      <c r="V453" s="2228"/>
      <c r="W453" s="2228"/>
      <c r="X453" s="2228"/>
      <c r="Y453" s="2228"/>
      <c r="Z453" s="2228"/>
      <c r="AA453" s="2228"/>
      <c r="AB453" s="2229"/>
      <c r="AC453" s="2229"/>
      <c r="AD453" s="2229"/>
      <c r="AE453" s="2229"/>
      <c r="AF453" s="2228"/>
      <c r="AG453" s="2228"/>
      <c r="AH453" s="2228"/>
      <c r="AI453" s="2228"/>
      <c r="AJ453" s="2228"/>
      <c r="AK453" s="2228"/>
      <c r="AL453" s="2228"/>
      <c r="AM453" s="2228"/>
      <c r="AN453" s="2228"/>
      <c r="AO453" s="2228"/>
      <c r="AP453" s="2228"/>
      <c r="AQ453" s="2228"/>
      <c r="AR453" s="2228"/>
      <c r="AS453" s="2228"/>
      <c r="AT453" s="2228"/>
      <c r="AU453" s="2228"/>
      <c r="AV453" s="2228"/>
      <c r="AW453" s="2228"/>
      <c r="AX453" s="2230"/>
      <c r="AY453" s="2228"/>
      <c r="AZ453" s="2228"/>
      <c r="BA453" s="2228"/>
      <c r="BB453" s="2228"/>
      <c r="BC453" s="2228"/>
      <c r="BD453" s="2228"/>
      <c r="BE453" s="2228"/>
      <c r="BF453" s="2228"/>
      <c r="BG453" s="2228"/>
      <c r="BH453" s="2228"/>
      <c r="BI453" s="2228"/>
      <c r="BJ453" s="2228"/>
      <c r="BK453" s="2228"/>
      <c r="BL453" s="2228"/>
      <c r="BM453" s="2228"/>
      <c r="BN453" s="2228"/>
      <c r="BO453" s="2228"/>
      <c r="BP453" s="2228"/>
      <c r="BQ453" s="2228"/>
      <c r="BR453" s="2228"/>
      <c r="BS453" s="2229"/>
      <c r="BT453" s="2228"/>
      <c r="BU453" s="2228"/>
      <c r="BV453" s="2228"/>
      <c r="BW453" s="2228"/>
      <c r="BX453" s="2228"/>
      <c r="BY453" s="2228"/>
      <c r="BZ453" s="2228"/>
      <c r="CA453" s="2228"/>
      <c r="CB453" s="2228"/>
      <c r="CC453" s="2228"/>
      <c r="CD453" s="2228"/>
      <c r="CE453" s="2228"/>
      <c r="CF453" s="2228"/>
      <c r="CG453" s="2228"/>
      <c r="CH453" s="2228"/>
      <c r="CI453" s="2228"/>
      <c r="CJ453" s="2228"/>
      <c r="CK453" s="2228"/>
      <c r="CL453" s="2228"/>
      <c r="CM453" s="2229"/>
      <c r="CN453" s="2229"/>
    </row>
    <row r="454" spans="2:92" x14ac:dyDescent="0.2">
      <c r="B454" s="2227"/>
      <c r="I454" s="2228"/>
      <c r="J454" s="2228"/>
      <c r="K454" s="2228"/>
      <c r="L454" s="2228"/>
      <c r="M454" s="2228"/>
      <c r="N454" s="2228"/>
      <c r="O454" s="2228"/>
      <c r="P454" s="2228"/>
      <c r="Q454" s="2228"/>
      <c r="R454" s="2228"/>
      <c r="S454" s="2228"/>
      <c r="T454" s="2228"/>
      <c r="U454" s="2228"/>
      <c r="V454" s="2228"/>
      <c r="W454" s="2228"/>
      <c r="X454" s="2228"/>
      <c r="Y454" s="2228"/>
      <c r="Z454" s="2228"/>
      <c r="AA454" s="2228"/>
      <c r="AB454" s="2229"/>
      <c r="AC454" s="2229"/>
      <c r="AD454" s="2229"/>
      <c r="AE454" s="2229"/>
      <c r="AF454" s="2228"/>
      <c r="AG454" s="2228"/>
      <c r="AH454" s="2228"/>
      <c r="AI454" s="2228"/>
      <c r="AJ454" s="2228"/>
      <c r="AK454" s="2228"/>
      <c r="AL454" s="2228"/>
      <c r="AM454" s="2228"/>
      <c r="AN454" s="2228"/>
      <c r="AO454" s="2228"/>
      <c r="AP454" s="2228"/>
      <c r="AQ454" s="2228"/>
      <c r="AR454" s="2228"/>
      <c r="AS454" s="2228"/>
      <c r="AT454" s="2228"/>
      <c r="AU454" s="2228"/>
      <c r="AV454" s="2228"/>
      <c r="AW454" s="2228"/>
      <c r="AX454" s="2230"/>
      <c r="AY454" s="2228"/>
      <c r="AZ454" s="2228"/>
      <c r="BA454" s="2228"/>
      <c r="BB454" s="2228"/>
      <c r="BC454" s="2228"/>
      <c r="BD454" s="2228"/>
      <c r="BE454" s="2228"/>
      <c r="BF454" s="2228"/>
      <c r="BG454" s="2228"/>
      <c r="BH454" s="2228"/>
      <c r="BI454" s="2228"/>
      <c r="BJ454" s="2228"/>
      <c r="BK454" s="2228"/>
      <c r="BL454" s="2228"/>
      <c r="BM454" s="2228"/>
      <c r="BN454" s="2228"/>
      <c r="BO454" s="2228"/>
      <c r="BP454" s="2228"/>
      <c r="BQ454" s="2228"/>
      <c r="BR454" s="2228"/>
      <c r="BS454" s="2229"/>
      <c r="BT454" s="2228"/>
      <c r="BU454" s="2228"/>
      <c r="BV454" s="2228"/>
      <c r="BW454" s="2228"/>
      <c r="BX454" s="2228"/>
      <c r="BY454" s="2228"/>
      <c r="BZ454" s="2228"/>
      <c r="CA454" s="2228"/>
      <c r="CB454" s="2228"/>
      <c r="CC454" s="2228"/>
      <c r="CD454" s="2228"/>
      <c r="CE454" s="2228"/>
      <c r="CF454" s="2228"/>
      <c r="CG454" s="2228"/>
      <c r="CH454" s="2228"/>
      <c r="CI454" s="2228"/>
      <c r="CJ454" s="2228"/>
      <c r="CK454" s="2228"/>
      <c r="CL454" s="2228"/>
      <c r="CM454" s="2229"/>
      <c r="CN454" s="2229"/>
    </row>
    <row r="455" spans="2:92" x14ac:dyDescent="0.2">
      <c r="B455" s="2227"/>
      <c r="I455" s="2228"/>
      <c r="J455" s="2228"/>
      <c r="K455" s="2228"/>
      <c r="L455" s="2228"/>
      <c r="M455" s="2228"/>
      <c r="N455" s="2228"/>
      <c r="O455" s="2228"/>
      <c r="P455" s="2228"/>
      <c r="Q455" s="2228"/>
      <c r="R455" s="2228"/>
      <c r="S455" s="2228"/>
      <c r="T455" s="2228"/>
      <c r="U455" s="2228"/>
      <c r="V455" s="2228"/>
      <c r="W455" s="2228"/>
      <c r="X455" s="2228"/>
      <c r="Y455" s="2228"/>
      <c r="Z455" s="2228"/>
      <c r="AA455" s="2228"/>
      <c r="AB455" s="2229"/>
      <c r="AC455" s="2229"/>
      <c r="AD455" s="2229"/>
      <c r="AE455" s="2229"/>
      <c r="AF455" s="2228"/>
      <c r="AG455" s="2228"/>
      <c r="AH455" s="2228"/>
      <c r="AI455" s="2228"/>
      <c r="AJ455" s="2228"/>
      <c r="AK455" s="2228"/>
      <c r="AL455" s="2228"/>
      <c r="AM455" s="2228"/>
      <c r="AN455" s="2228"/>
      <c r="AO455" s="2228"/>
      <c r="AP455" s="2228"/>
      <c r="AQ455" s="2228"/>
      <c r="AR455" s="2228"/>
      <c r="AS455" s="2228"/>
      <c r="AT455" s="2228"/>
      <c r="AU455" s="2228"/>
      <c r="AV455" s="2228"/>
      <c r="AW455" s="2228"/>
      <c r="AX455" s="2230"/>
      <c r="AY455" s="2228"/>
      <c r="AZ455" s="2228"/>
      <c r="BA455" s="2228"/>
      <c r="BB455" s="2228"/>
      <c r="BC455" s="2228"/>
      <c r="BD455" s="2228"/>
      <c r="BE455" s="2228"/>
      <c r="BF455" s="2228"/>
      <c r="BG455" s="2228"/>
      <c r="BH455" s="2228"/>
      <c r="BI455" s="2228"/>
      <c r="BJ455" s="2228"/>
      <c r="BK455" s="2228"/>
      <c r="BL455" s="2228"/>
      <c r="BM455" s="2228"/>
      <c r="BN455" s="2228"/>
      <c r="BO455" s="2228"/>
      <c r="BP455" s="2228"/>
      <c r="BQ455" s="2228"/>
      <c r="BR455" s="2228"/>
      <c r="BS455" s="2229"/>
      <c r="BT455" s="2228"/>
      <c r="BU455" s="2228"/>
      <c r="BV455" s="2228"/>
      <c r="BW455" s="2228"/>
      <c r="BX455" s="2228"/>
      <c r="BY455" s="2228"/>
      <c r="BZ455" s="2228"/>
      <c r="CA455" s="2228"/>
      <c r="CB455" s="2228"/>
      <c r="CC455" s="2228"/>
      <c r="CD455" s="2228"/>
      <c r="CE455" s="2228"/>
      <c r="CF455" s="2228"/>
      <c r="CG455" s="2228"/>
      <c r="CH455" s="2228"/>
      <c r="CI455" s="2228"/>
      <c r="CJ455" s="2228"/>
      <c r="CK455" s="2228"/>
      <c r="CL455" s="2228"/>
      <c r="CM455" s="2229"/>
      <c r="CN455" s="2229"/>
    </row>
    <row r="456" spans="2:92" x14ac:dyDescent="0.2">
      <c r="B456" s="2227"/>
      <c r="I456" s="2228"/>
      <c r="J456" s="2228"/>
      <c r="K456" s="2228"/>
      <c r="L456" s="2228"/>
      <c r="M456" s="2228"/>
      <c r="N456" s="2228"/>
      <c r="O456" s="2228"/>
      <c r="P456" s="2228"/>
      <c r="Q456" s="2228"/>
      <c r="R456" s="2228"/>
      <c r="S456" s="2228"/>
      <c r="T456" s="2228"/>
      <c r="U456" s="2228"/>
      <c r="V456" s="2228"/>
      <c r="W456" s="2228"/>
      <c r="X456" s="2228"/>
      <c r="Y456" s="2228"/>
      <c r="Z456" s="2228"/>
      <c r="AA456" s="2228"/>
      <c r="AB456" s="2229"/>
      <c r="AC456" s="2229"/>
      <c r="AD456" s="2229"/>
      <c r="AE456" s="2229"/>
      <c r="AF456" s="2228"/>
      <c r="AG456" s="2228"/>
      <c r="AH456" s="2228"/>
      <c r="AI456" s="2228"/>
      <c r="AJ456" s="2228"/>
      <c r="AK456" s="2228"/>
      <c r="AL456" s="2228"/>
      <c r="AM456" s="2228"/>
      <c r="AN456" s="2228"/>
      <c r="AO456" s="2228"/>
      <c r="AP456" s="2228"/>
      <c r="AQ456" s="2228"/>
      <c r="AR456" s="2228"/>
      <c r="AS456" s="2228"/>
      <c r="AT456" s="2228"/>
      <c r="AU456" s="2228"/>
      <c r="AV456" s="2228"/>
      <c r="AW456" s="2228"/>
      <c r="AX456" s="2230"/>
      <c r="AY456" s="2228"/>
      <c r="AZ456" s="2228"/>
      <c r="BA456" s="2228"/>
      <c r="BB456" s="2228"/>
      <c r="BC456" s="2228"/>
      <c r="BD456" s="2228"/>
      <c r="BE456" s="2228"/>
      <c r="BF456" s="2228"/>
      <c r="BG456" s="2228"/>
      <c r="BH456" s="2228"/>
      <c r="BI456" s="2228"/>
      <c r="BJ456" s="2228"/>
      <c r="BK456" s="2228"/>
      <c r="BL456" s="2228"/>
      <c r="BM456" s="2228"/>
      <c r="BN456" s="2228"/>
      <c r="BO456" s="2228"/>
      <c r="BP456" s="2228"/>
      <c r="BQ456" s="2228"/>
      <c r="BR456" s="2228"/>
      <c r="BS456" s="2229"/>
      <c r="BT456" s="2228"/>
      <c r="BU456" s="2228"/>
      <c r="BV456" s="2228"/>
      <c r="BW456" s="2228"/>
      <c r="BX456" s="2228"/>
      <c r="BY456" s="2228"/>
      <c r="BZ456" s="2228"/>
      <c r="CA456" s="2228"/>
      <c r="CB456" s="2228"/>
      <c r="CC456" s="2228"/>
      <c r="CD456" s="2228"/>
      <c r="CE456" s="2228"/>
      <c r="CF456" s="2228"/>
      <c r="CG456" s="2228"/>
      <c r="CH456" s="2228"/>
      <c r="CI456" s="2228"/>
      <c r="CJ456" s="2228"/>
      <c r="CK456" s="2228"/>
      <c r="CL456" s="2228"/>
      <c r="CM456" s="2229"/>
      <c r="CN456" s="2229"/>
    </row>
    <row r="457" spans="2:92" x14ac:dyDescent="0.2">
      <c r="B457" s="2227"/>
      <c r="I457" s="2228"/>
      <c r="J457" s="2228"/>
      <c r="K457" s="2228"/>
      <c r="L457" s="2228"/>
      <c r="M457" s="2228"/>
      <c r="N457" s="2228"/>
      <c r="O457" s="2228"/>
      <c r="P457" s="2228"/>
      <c r="Q457" s="2228"/>
      <c r="R457" s="2228"/>
      <c r="S457" s="2228"/>
      <c r="T457" s="2228"/>
      <c r="U457" s="2228"/>
      <c r="V457" s="2228"/>
      <c r="W457" s="2228"/>
      <c r="X457" s="2228"/>
      <c r="Y457" s="2228"/>
      <c r="Z457" s="2228"/>
      <c r="AA457" s="2228"/>
      <c r="AB457" s="2229"/>
      <c r="AC457" s="2229"/>
      <c r="AD457" s="2229"/>
      <c r="AE457" s="2229"/>
      <c r="AF457" s="2228"/>
      <c r="AG457" s="2228"/>
      <c r="AH457" s="2228"/>
      <c r="AI457" s="2228"/>
      <c r="AJ457" s="2228"/>
      <c r="AK457" s="2228"/>
      <c r="AL457" s="2228"/>
      <c r="AM457" s="2228"/>
      <c r="AN457" s="2228"/>
      <c r="AO457" s="2228"/>
      <c r="AP457" s="2228"/>
      <c r="AQ457" s="2228"/>
      <c r="AR457" s="2228"/>
      <c r="AS457" s="2228"/>
      <c r="AT457" s="2228"/>
      <c r="AU457" s="2228"/>
      <c r="AV457" s="2228"/>
      <c r="AW457" s="2228"/>
      <c r="AX457" s="2230"/>
      <c r="AY457" s="2228"/>
      <c r="AZ457" s="2228"/>
      <c r="BA457" s="2228"/>
      <c r="BB457" s="2228"/>
      <c r="BC457" s="2228"/>
      <c r="BD457" s="2228"/>
      <c r="BE457" s="2228"/>
      <c r="BF457" s="2228"/>
      <c r="BG457" s="2228"/>
      <c r="BH457" s="2228"/>
      <c r="BI457" s="2228"/>
      <c r="BJ457" s="2228"/>
      <c r="BK457" s="2228"/>
      <c r="BL457" s="2228"/>
      <c r="BM457" s="2228"/>
      <c r="BN457" s="2228"/>
      <c r="BO457" s="2228"/>
      <c r="BP457" s="2228"/>
      <c r="BQ457" s="2228"/>
      <c r="BR457" s="2228"/>
      <c r="BS457" s="2229"/>
      <c r="BT457" s="2228"/>
      <c r="BU457" s="2228"/>
      <c r="BV457" s="2228"/>
      <c r="BW457" s="2228"/>
      <c r="BX457" s="2228"/>
      <c r="BY457" s="2228"/>
      <c r="BZ457" s="2228"/>
      <c r="CA457" s="2228"/>
      <c r="CB457" s="2228"/>
      <c r="CC457" s="2228"/>
      <c r="CD457" s="2228"/>
      <c r="CE457" s="2228"/>
      <c r="CF457" s="2228"/>
      <c r="CG457" s="2228"/>
      <c r="CH457" s="2228"/>
      <c r="CI457" s="2228"/>
      <c r="CJ457" s="2228"/>
      <c r="CK457" s="2228"/>
      <c r="CL457" s="2228"/>
      <c r="CM457" s="2229"/>
      <c r="CN457" s="2229"/>
    </row>
    <row r="458" spans="2:92" x14ac:dyDescent="0.2">
      <c r="B458" s="2227"/>
      <c r="I458" s="2228"/>
      <c r="J458" s="2228"/>
      <c r="K458" s="2228"/>
      <c r="L458" s="2228"/>
      <c r="M458" s="2228"/>
      <c r="N458" s="2228"/>
      <c r="O458" s="2228"/>
      <c r="P458" s="2228"/>
      <c r="Q458" s="2228"/>
      <c r="R458" s="2228"/>
      <c r="S458" s="2228"/>
      <c r="T458" s="2228"/>
      <c r="U458" s="2228"/>
      <c r="V458" s="2228"/>
      <c r="W458" s="2228"/>
      <c r="X458" s="2228"/>
      <c r="Y458" s="2228"/>
      <c r="Z458" s="2228"/>
      <c r="AA458" s="2228"/>
      <c r="AB458" s="2229"/>
      <c r="AC458" s="2229"/>
      <c r="AD458" s="2229"/>
      <c r="AE458" s="2229"/>
      <c r="AF458" s="2228"/>
      <c r="AG458" s="2228"/>
      <c r="AH458" s="2228"/>
      <c r="AI458" s="2228"/>
      <c r="AJ458" s="2228"/>
      <c r="AK458" s="2228"/>
      <c r="AL458" s="2228"/>
      <c r="AM458" s="2228"/>
      <c r="AN458" s="2228"/>
      <c r="AO458" s="2228"/>
      <c r="AP458" s="2228"/>
      <c r="AQ458" s="2228"/>
      <c r="AR458" s="2228"/>
      <c r="AS458" s="2228"/>
      <c r="AT458" s="2228"/>
      <c r="AU458" s="2228"/>
      <c r="AV458" s="2228"/>
      <c r="AW458" s="2228"/>
      <c r="AX458" s="2230"/>
      <c r="AY458" s="2228"/>
      <c r="AZ458" s="2228"/>
      <c r="BA458" s="2228"/>
      <c r="BB458" s="2228"/>
      <c r="BC458" s="2228"/>
      <c r="BD458" s="2228"/>
      <c r="BE458" s="2228"/>
      <c r="BF458" s="2228"/>
      <c r="BG458" s="2228"/>
      <c r="BH458" s="2228"/>
      <c r="BI458" s="2228"/>
      <c r="BJ458" s="2228"/>
      <c r="BK458" s="2228"/>
      <c r="BL458" s="2228"/>
      <c r="BM458" s="2228"/>
      <c r="BN458" s="2228"/>
      <c r="BO458" s="2228"/>
      <c r="BP458" s="2228"/>
      <c r="BQ458" s="2228"/>
      <c r="BR458" s="2228"/>
      <c r="BS458" s="2229"/>
      <c r="BT458" s="2228"/>
      <c r="BU458" s="2228"/>
      <c r="BV458" s="2228"/>
      <c r="BW458" s="2228"/>
      <c r="BX458" s="2228"/>
      <c r="BY458" s="2228"/>
      <c r="BZ458" s="2228"/>
      <c r="CA458" s="2228"/>
      <c r="CB458" s="2228"/>
      <c r="CC458" s="2228"/>
      <c r="CD458" s="2228"/>
      <c r="CE458" s="2228"/>
      <c r="CF458" s="2228"/>
      <c r="CG458" s="2228"/>
      <c r="CH458" s="2228"/>
      <c r="CI458" s="2228"/>
      <c r="CJ458" s="2228"/>
      <c r="CK458" s="2228"/>
      <c r="CL458" s="2228"/>
      <c r="CM458" s="2229"/>
      <c r="CN458" s="2229"/>
    </row>
    <row r="459" spans="2:92" x14ac:dyDescent="0.2">
      <c r="B459" s="2227"/>
      <c r="I459" s="2228"/>
      <c r="J459" s="2228"/>
      <c r="K459" s="2228"/>
      <c r="L459" s="2228"/>
      <c r="M459" s="2228"/>
      <c r="N459" s="2228"/>
      <c r="O459" s="2228"/>
      <c r="P459" s="2228"/>
      <c r="Q459" s="2228"/>
      <c r="R459" s="2228"/>
      <c r="S459" s="2228"/>
      <c r="T459" s="2228"/>
      <c r="U459" s="2228"/>
      <c r="V459" s="2228"/>
      <c r="W459" s="2228"/>
      <c r="X459" s="2228"/>
      <c r="Y459" s="2228"/>
      <c r="Z459" s="2228"/>
      <c r="AA459" s="2228"/>
      <c r="AB459" s="2229"/>
      <c r="AC459" s="2229"/>
      <c r="AD459" s="2229"/>
      <c r="AE459" s="2229"/>
      <c r="AF459" s="2228"/>
      <c r="AG459" s="2228"/>
      <c r="AH459" s="2228"/>
      <c r="AI459" s="2228"/>
      <c r="AJ459" s="2228"/>
      <c r="AK459" s="2228"/>
      <c r="AL459" s="2228"/>
      <c r="AM459" s="2228"/>
      <c r="AN459" s="2228"/>
      <c r="AO459" s="2228"/>
      <c r="AP459" s="2228"/>
      <c r="AQ459" s="2228"/>
      <c r="AR459" s="2228"/>
      <c r="AS459" s="2228"/>
      <c r="AT459" s="2228"/>
      <c r="AU459" s="2228"/>
      <c r="AV459" s="2228"/>
      <c r="AW459" s="2228"/>
      <c r="AX459" s="2230"/>
      <c r="AY459" s="2228"/>
      <c r="AZ459" s="2228"/>
      <c r="BA459" s="2228"/>
      <c r="BB459" s="2228"/>
      <c r="BC459" s="2228"/>
      <c r="BD459" s="2228"/>
      <c r="BE459" s="2228"/>
      <c r="BF459" s="2228"/>
      <c r="BG459" s="2228"/>
      <c r="BH459" s="2228"/>
      <c r="BI459" s="2228"/>
      <c r="BJ459" s="2228"/>
      <c r="BK459" s="2228"/>
      <c r="BL459" s="2228"/>
      <c r="BM459" s="2228"/>
      <c r="BN459" s="2228"/>
      <c r="BO459" s="2228"/>
      <c r="BP459" s="2228"/>
      <c r="BQ459" s="2228"/>
      <c r="BR459" s="2228"/>
      <c r="BS459" s="2229"/>
      <c r="BT459" s="2228"/>
      <c r="BU459" s="2228"/>
      <c r="BV459" s="2228"/>
      <c r="BW459" s="2228"/>
      <c r="BX459" s="2228"/>
      <c r="BY459" s="2228"/>
      <c r="BZ459" s="2228"/>
      <c r="CA459" s="2228"/>
      <c r="CB459" s="2228"/>
      <c r="CC459" s="2228"/>
      <c r="CD459" s="2228"/>
      <c r="CE459" s="2228"/>
      <c r="CF459" s="2228"/>
      <c r="CG459" s="2228"/>
      <c r="CH459" s="2228"/>
      <c r="CI459" s="2228"/>
      <c r="CJ459" s="2228"/>
      <c r="CK459" s="2228"/>
      <c r="CL459" s="2228"/>
      <c r="CM459" s="2229"/>
      <c r="CN459" s="2229"/>
    </row>
    <row r="460" spans="2:92" x14ac:dyDescent="0.2">
      <c r="B460" s="2227"/>
      <c r="I460" s="2228"/>
      <c r="J460" s="2228"/>
      <c r="K460" s="2228"/>
      <c r="L460" s="2228"/>
      <c r="M460" s="2228"/>
      <c r="N460" s="2228"/>
      <c r="O460" s="2228"/>
      <c r="P460" s="2228"/>
      <c r="Q460" s="2228"/>
      <c r="R460" s="2228"/>
      <c r="S460" s="2228"/>
      <c r="T460" s="2228"/>
      <c r="U460" s="2228"/>
      <c r="V460" s="2228"/>
      <c r="W460" s="2228"/>
      <c r="X460" s="2228"/>
      <c r="Y460" s="2228"/>
      <c r="Z460" s="2228"/>
      <c r="AA460" s="2228"/>
      <c r="AB460" s="2229"/>
      <c r="AC460" s="2229"/>
      <c r="AD460" s="2229"/>
      <c r="AE460" s="2229"/>
      <c r="AF460" s="2228"/>
      <c r="AG460" s="2228"/>
      <c r="AH460" s="2228"/>
      <c r="AI460" s="2228"/>
      <c r="AJ460" s="2228"/>
      <c r="AK460" s="2228"/>
      <c r="AL460" s="2228"/>
      <c r="AM460" s="2228"/>
      <c r="AN460" s="2228"/>
      <c r="AO460" s="2228"/>
      <c r="AP460" s="2228"/>
      <c r="AQ460" s="2228"/>
      <c r="AR460" s="2228"/>
      <c r="AS460" s="2228"/>
      <c r="AT460" s="2228"/>
      <c r="AU460" s="2228"/>
      <c r="AV460" s="2228"/>
      <c r="AW460" s="2228"/>
      <c r="AX460" s="2230"/>
      <c r="AY460" s="2228"/>
      <c r="AZ460" s="2228"/>
      <c r="BA460" s="2228"/>
      <c r="BB460" s="2228"/>
      <c r="BC460" s="2228"/>
      <c r="BD460" s="2228"/>
      <c r="BE460" s="2228"/>
      <c r="BF460" s="2228"/>
      <c r="BG460" s="2228"/>
      <c r="BH460" s="2228"/>
      <c r="BI460" s="2228"/>
      <c r="BJ460" s="2228"/>
      <c r="BK460" s="2228"/>
      <c r="BL460" s="2228"/>
      <c r="BM460" s="2228"/>
      <c r="BN460" s="2228"/>
      <c r="BO460" s="2228"/>
      <c r="BP460" s="2228"/>
      <c r="BQ460" s="2228"/>
      <c r="BR460" s="2228"/>
      <c r="BS460" s="2229"/>
      <c r="BT460" s="2228"/>
      <c r="BU460" s="2228"/>
      <c r="BV460" s="2228"/>
      <c r="BW460" s="2228"/>
      <c r="BX460" s="2228"/>
      <c r="BY460" s="2228"/>
      <c r="BZ460" s="2228"/>
      <c r="CA460" s="2228"/>
      <c r="CB460" s="2228"/>
      <c r="CC460" s="2228"/>
      <c r="CD460" s="2228"/>
      <c r="CE460" s="2228"/>
      <c r="CF460" s="2228"/>
      <c r="CG460" s="2228"/>
      <c r="CH460" s="2228"/>
      <c r="CI460" s="2228"/>
      <c r="CJ460" s="2228"/>
      <c r="CK460" s="2228"/>
      <c r="CL460" s="2228"/>
      <c r="CM460" s="2229"/>
      <c r="CN460" s="2229"/>
    </row>
    <row r="461" spans="2:92" x14ac:dyDescent="0.2">
      <c r="B461" s="2227"/>
      <c r="I461" s="2228"/>
      <c r="J461" s="2228"/>
      <c r="K461" s="2228"/>
      <c r="L461" s="2228"/>
      <c r="M461" s="2228"/>
      <c r="N461" s="2228"/>
      <c r="O461" s="2228"/>
      <c r="P461" s="2228"/>
      <c r="Q461" s="2228"/>
      <c r="R461" s="2228"/>
      <c r="S461" s="2228"/>
      <c r="T461" s="2228"/>
      <c r="U461" s="2228"/>
      <c r="V461" s="2228"/>
      <c r="W461" s="2228"/>
      <c r="X461" s="2228"/>
      <c r="Y461" s="2228"/>
      <c r="Z461" s="2228"/>
      <c r="AA461" s="2228"/>
      <c r="AB461" s="2229"/>
      <c r="AC461" s="2229"/>
      <c r="AD461" s="2229"/>
      <c r="AE461" s="2229"/>
      <c r="AF461" s="2228"/>
      <c r="AG461" s="2228"/>
      <c r="AH461" s="2228"/>
      <c r="AI461" s="2228"/>
      <c r="AJ461" s="2228"/>
      <c r="AK461" s="2228"/>
      <c r="AL461" s="2228"/>
      <c r="AM461" s="2228"/>
      <c r="AN461" s="2228"/>
      <c r="AO461" s="2228"/>
      <c r="AP461" s="2228"/>
      <c r="AQ461" s="2228"/>
      <c r="AR461" s="2228"/>
      <c r="AS461" s="2228"/>
      <c r="AT461" s="2228"/>
      <c r="AU461" s="2228"/>
      <c r="AV461" s="2228"/>
      <c r="AW461" s="2228"/>
      <c r="AX461" s="2230"/>
      <c r="AY461" s="2228"/>
      <c r="AZ461" s="2228"/>
      <c r="BA461" s="2228"/>
      <c r="BB461" s="2228"/>
      <c r="BC461" s="2228"/>
      <c r="BD461" s="2228"/>
      <c r="BE461" s="2228"/>
      <c r="BF461" s="2228"/>
      <c r="BG461" s="2228"/>
      <c r="BH461" s="2228"/>
      <c r="BI461" s="2228"/>
      <c r="BJ461" s="2228"/>
      <c r="BK461" s="2228"/>
      <c r="BL461" s="2228"/>
      <c r="BM461" s="2228"/>
      <c r="BN461" s="2228"/>
      <c r="BO461" s="2228"/>
      <c r="BP461" s="2228"/>
      <c r="BQ461" s="2228"/>
      <c r="BR461" s="2228"/>
      <c r="BS461" s="2229"/>
      <c r="BT461" s="2228"/>
      <c r="BU461" s="2228"/>
      <c r="BV461" s="2228"/>
      <c r="BW461" s="2228"/>
      <c r="BX461" s="2228"/>
      <c r="BY461" s="2228"/>
      <c r="BZ461" s="2228"/>
      <c r="CA461" s="2228"/>
      <c r="CB461" s="2228"/>
      <c r="CC461" s="2228"/>
      <c r="CD461" s="2228"/>
      <c r="CE461" s="2228"/>
      <c r="CF461" s="2228"/>
      <c r="CG461" s="2228"/>
      <c r="CH461" s="2228"/>
      <c r="CI461" s="2228"/>
      <c r="CJ461" s="2228"/>
      <c r="CK461" s="2228"/>
      <c r="CL461" s="2228"/>
      <c r="CM461" s="2229"/>
      <c r="CN461" s="2229"/>
    </row>
    <row r="462" spans="2:92" x14ac:dyDescent="0.2">
      <c r="B462" s="2227"/>
      <c r="I462" s="2228"/>
      <c r="J462" s="2228"/>
      <c r="K462" s="2228"/>
      <c r="L462" s="2228"/>
      <c r="M462" s="2228"/>
      <c r="N462" s="2228"/>
      <c r="O462" s="2228"/>
      <c r="P462" s="2228"/>
      <c r="Q462" s="2228"/>
      <c r="R462" s="2228"/>
      <c r="S462" s="2228"/>
      <c r="T462" s="2228"/>
      <c r="U462" s="2228"/>
      <c r="V462" s="2228"/>
      <c r="W462" s="2228"/>
      <c r="X462" s="2228"/>
      <c r="Y462" s="2228"/>
      <c r="Z462" s="2228"/>
      <c r="AA462" s="2228"/>
      <c r="AB462" s="2229"/>
      <c r="AC462" s="2229"/>
      <c r="AD462" s="2229"/>
      <c r="AE462" s="2229"/>
      <c r="AF462" s="2228"/>
      <c r="AG462" s="2228"/>
      <c r="AH462" s="2228"/>
      <c r="AI462" s="2228"/>
      <c r="AJ462" s="2228"/>
      <c r="AK462" s="2228"/>
      <c r="AL462" s="2228"/>
      <c r="AM462" s="2228"/>
      <c r="AN462" s="2228"/>
      <c r="AO462" s="2228"/>
      <c r="AP462" s="2228"/>
      <c r="AQ462" s="2228"/>
      <c r="AR462" s="2228"/>
      <c r="AS462" s="2228"/>
      <c r="AT462" s="2228"/>
      <c r="AU462" s="2228"/>
      <c r="AV462" s="2228"/>
      <c r="AW462" s="2228"/>
      <c r="AX462" s="2230"/>
      <c r="AY462" s="2228"/>
      <c r="AZ462" s="2228"/>
      <c r="BA462" s="2228"/>
      <c r="BB462" s="2228"/>
      <c r="BC462" s="2228"/>
      <c r="BD462" s="2228"/>
      <c r="BE462" s="2228"/>
      <c r="BF462" s="2228"/>
      <c r="BG462" s="2228"/>
      <c r="BH462" s="2228"/>
      <c r="BI462" s="2228"/>
      <c r="BJ462" s="2228"/>
      <c r="BK462" s="2228"/>
      <c r="BL462" s="2228"/>
      <c r="BM462" s="2228"/>
      <c r="BN462" s="2228"/>
      <c r="BO462" s="2228"/>
      <c r="BP462" s="2228"/>
      <c r="BQ462" s="2228"/>
      <c r="BR462" s="2228"/>
      <c r="BS462" s="2229"/>
      <c r="BT462" s="2228"/>
      <c r="BU462" s="2228"/>
      <c r="BV462" s="2228"/>
      <c r="BW462" s="2228"/>
      <c r="BX462" s="2228"/>
      <c r="BY462" s="2228"/>
      <c r="BZ462" s="2228"/>
      <c r="CA462" s="2228"/>
      <c r="CB462" s="2228"/>
      <c r="CC462" s="2228"/>
      <c r="CD462" s="2228"/>
      <c r="CE462" s="2228"/>
      <c r="CF462" s="2228"/>
      <c r="CG462" s="2228"/>
      <c r="CH462" s="2228"/>
      <c r="CI462" s="2228"/>
      <c r="CJ462" s="2228"/>
      <c r="CK462" s="2228"/>
      <c r="CL462" s="2228"/>
      <c r="CM462" s="2229"/>
      <c r="CN462" s="2229"/>
    </row>
    <row r="463" spans="2:92" x14ac:dyDescent="0.2">
      <c r="B463" s="2227"/>
      <c r="I463" s="2228"/>
      <c r="J463" s="2228"/>
      <c r="K463" s="2228"/>
      <c r="L463" s="2228"/>
      <c r="M463" s="2228"/>
      <c r="N463" s="2228"/>
      <c r="O463" s="2228"/>
      <c r="P463" s="2228"/>
      <c r="Q463" s="2228"/>
      <c r="R463" s="2228"/>
      <c r="S463" s="2228"/>
      <c r="T463" s="2228"/>
      <c r="U463" s="2228"/>
      <c r="V463" s="2228"/>
      <c r="W463" s="2228"/>
      <c r="X463" s="2228"/>
      <c r="Y463" s="2228"/>
      <c r="Z463" s="2228"/>
      <c r="AA463" s="2228"/>
      <c r="AB463" s="2229"/>
      <c r="AC463" s="2229"/>
      <c r="AD463" s="2229"/>
      <c r="AE463" s="2229"/>
      <c r="AF463" s="2228"/>
      <c r="AG463" s="2228"/>
      <c r="AH463" s="2228"/>
      <c r="AI463" s="2228"/>
      <c r="AJ463" s="2228"/>
      <c r="AK463" s="2228"/>
      <c r="AL463" s="2228"/>
      <c r="AM463" s="2228"/>
      <c r="AN463" s="2228"/>
      <c r="AO463" s="2228"/>
      <c r="AP463" s="2228"/>
      <c r="AQ463" s="2228"/>
      <c r="AR463" s="2228"/>
      <c r="AS463" s="2228"/>
      <c r="AT463" s="2228"/>
      <c r="AU463" s="2228"/>
      <c r="AV463" s="2228"/>
      <c r="AW463" s="2228"/>
      <c r="AX463" s="2230"/>
      <c r="AY463" s="2228"/>
      <c r="AZ463" s="2228"/>
      <c r="BA463" s="2228"/>
      <c r="BB463" s="2228"/>
      <c r="BC463" s="2228"/>
      <c r="BD463" s="2228"/>
      <c r="BE463" s="2228"/>
      <c r="BF463" s="2228"/>
      <c r="BG463" s="2228"/>
      <c r="BH463" s="2228"/>
      <c r="BI463" s="2228"/>
      <c r="BJ463" s="2228"/>
      <c r="BK463" s="2228"/>
      <c r="BL463" s="2228"/>
      <c r="BM463" s="2228"/>
      <c r="BN463" s="2228"/>
      <c r="BO463" s="2228"/>
      <c r="BP463" s="2228"/>
      <c r="BQ463" s="2228"/>
      <c r="BR463" s="2228"/>
      <c r="BS463" s="2229"/>
      <c r="BT463" s="2228"/>
      <c r="BU463" s="2228"/>
      <c r="BV463" s="2228"/>
      <c r="BW463" s="2228"/>
      <c r="BX463" s="2228"/>
      <c r="BY463" s="2228"/>
      <c r="BZ463" s="2228"/>
      <c r="CA463" s="2228"/>
      <c r="CB463" s="2228"/>
      <c r="CC463" s="2228"/>
      <c r="CD463" s="2228"/>
      <c r="CE463" s="2228"/>
      <c r="CF463" s="2228"/>
      <c r="CG463" s="2228"/>
      <c r="CH463" s="2228"/>
      <c r="CI463" s="2228"/>
      <c r="CJ463" s="2228"/>
      <c r="CK463" s="2228"/>
      <c r="CL463" s="2228"/>
      <c r="CM463" s="2229"/>
      <c r="CN463" s="2229"/>
    </row>
    <row r="464" spans="2:92" x14ac:dyDescent="0.2">
      <c r="B464" s="2227"/>
      <c r="I464" s="2228"/>
      <c r="J464" s="2228"/>
      <c r="K464" s="2228"/>
      <c r="L464" s="2228"/>
      <c r="M464" s="2228"/>
      <c r="N464" s="2228"/>
      <c r="O464" s="2228"/>
      <c r="P464" s="2228"/>
      <c r="Q464" s="2228"/>
      <c r="R464" s="2228"/>
      <c r="S464" s="2228"/>
      <c r="T464" s="2228"/>
      <c r="U464" s="2228"/>
      <c r="V464" s="2228"/>
      <c r="W464" s="2228"/>
      <c r="X464" s="2228"/>
      <c r="Y464" s="2228"/>
      <c r="Z464" s="2228"/>
      <c r="AA464" s="2228"/>
      <c r="AB464" s="2229"/>
      <c r="AC464" s="2229"/>
      <c r="AD464" s="2229"/>
      <c r="AE464" s="2229"/>
      <c r="AF464" s="2228"/>
      <c r="AG464" s="2228"/>
      <c r="AH464" s="2228"/>
      <c r="AI464" s="2228"/>
      <c r="AJ464" s="2228"/>
      <c r="AK464" s="2228"/>
      <c r="AL464" s="2228"/>
      <c r="AM464" s="2228"/>
      <c r="AN464" s="2228"/>
      <c r="AO464" s="2228"/>
      <c r="AP464" s="2228"/>
      <c r="AQ464" s="2228"/>
      <c r="AR464" s="2228"/>
      <c r="AS464" s="2228"/>
      <c r="AT464" s="2228"/>
      <c r="AU464" s="2228"/>
      <c r="AV464" s="2228"/>
      <c r="AW464" s="2228"/>
      <c r="AX464" s="2230"/>
      <c r="AY464" s="2228"/>
      <c r="AZ464" s="2228"/>
      <c r="BA464" s="2228"/>
      <c r="BB464" s="2228"/>
      <c r="BC464" s="2228"/>
      <c r="BD464" s="2228"/>
      <c r="BE464" s="2228"/>
      <c r="BF464" s="2228"/>
      <c r="BG464" s="2228"/>
      <c r="BH464" s="2228"/>
      <c r="BI464" s="2228"/>
      <c r="BJ464" s="2228"/>
      <c r="BK464" s="2228"/>
      <c r="BL464" s="2228"/>
      <c r="BM464" s="2228"/>
      <c r="BN464" s="2228"/>
      <c r="BO464" s="2228"/>
      <c r="BP464" s="2228"/>
      <c r="BQ464" s="2228"/>
      <c r="BR464" s="2228"/>
      <c r="BS464" s="2229"/>
      <c r="BT464" s="2228"/>
      <c r="BU464" s="2228"/>
      <c r="BV464" s="2228"/>
      <c r="BW464" s="2228"/>
      <c r="BX464" s="2228"/>
      <c r="BY464" s="2228"/>
      <c r="BZ464" s="2228"/>
      <c r="CA464" s="2228"/>
      <c r="CB464" s="2228"/>
      <c r="CC464" s="2228"/>
      <c r="CD464" s="2228"/>
      <c r="CE464" s="2228"/>
      <c r="CF464" s="2228"/>
      <c r="CG464" s="2228"/>
      <c r="CH464" s="2228"/>
      <c r="CI464" s="2228"/>
      <c r="CJ464" s="2228"/>
      <c r="CK464" s="2228"/>
      <c r="CL464" s="2228"/>
      <c r="CM464" s="2229"/>
      <c r="CN464" s="2229"/>
    </row>
    <row r="465" spans="2:92" x14ac:dyDescent="0.2">
      <c r="B465" s="2227"/>
      <c r="I465" s="2228"/>
      <c r="J465" s="2228"/>
      <c r="K465" s="2228"/>
      <c r="L465" s="2228"/>
      <c r="M465" s="2228"/>
      <c r="N465" s="2228"/>
      <c r="O465" s="2228"/>
      <c r="P465" s="2228"/>
      <c r="Q465" s="2228"/>
      <c r="R465" s="2228"/>
      <c r="S465" s="2228"/>
      <c r="T465" s="2228"/>
      <c r="U465" s="2228"/>
      <c r="V465" s="2228"/>
      <c r="W465" s="2228"/>
      <c r="X465" s="2228"/>
      <c r="Y465" s="2228"/>
      <c r="Z465" s="2228"/>
      <c r="AA465" s="2228"/>
      <c r="AB465" s="2229"/>
      <c r="AC465" s="2229"/>
      <c r="AD465" s="2229"/>
      <c r="AE465" s="2229"/>
      <c r="AF465" s="2228"/>
      <c r="AG465" s="2228"/>
      <c r="AH465" s="2228"/>
      <c r="AI465" s="2228"/>
      <c r="AJ465" s="2228"/>
      <c r="AK465" s="2228"/>
      <c r="AL465" s="2228"/>
      <c r="AM465" s="2228"/>
      <c r="AN465" s="2228"/>
      <c r="AO465" s="2228"/>
      <c r="AP465" s="2228"/>
      <c r="AQ465" s="2228"/>
      <c r="AR465" s="2228"/>
      <c r="AS465" s="2228"/>
      <c r="AT465" s="2228"/>
      <c r="AU465" s="2228"/>
      <c r="AV465" s="2228"/>
      <c r="AW465" s="2228"/>
      <c r="AX465" s="2230"/>
      <c r="AY465" s="2228"/>
      <c r="AZ465" s="2228"/>
      <c r="BA465" s="2228"/>
      <c r="BB465" s="2228"/>
      <c r="BC465" s="2228"/>
      <c r="BD465" s="2228"/>
      <c r="BE465" s="2228"/>
      <c r="BF465" s="2228"/>
      <c r="BG465" s="2228"/>
      <c r="BH465" s="2228"/>
      <c r="BI465" s="2228"/>
      <c r="BJ465" s="2228"/>
      <c r="BK465" s="2228"/>
      <c r="BL465" s="2228"/>
      <c r="BM465" s="2228"/>
      <c r="BN465" s="2228"/>
      <c r="BO465" s="2228"/>
      <c r="BP465" s="2228"/>
      <c r="BQ465" s="2228"/>
      <c r="BR465" s="2228"/>
      <c r="BS465" s="2229"/>
      <c r="BT465" s="2228"/>
      <c r="BU465" s="2228"/>
      <c r="BV465" s="2228"/>
      <c r="BW465" s="2228"/>
      <c r="BX465" s="2228"/>
      <c r="BY465" s="2228"/>
      <c r="BZ465" s="2228"/>
      <c r="CA465" s="2228"/>
      <c r="CB465" s="2228"/>
      <c r="CC465" s="2228"/>
      <c r="CD465" s="2228"/>
      <c r="CE465" s="2228"/>
      <c r="CF465" s="2228"/>
      <c r="CG465" s="2228"/>
      <c r="CH465" s="2228"/>
      <c r="CI465" s="2228"/>
      <c r="CJ465" s="2228"/>
      <c r="CK465" s="2228"/>
      <c r="CL465" s="2228"/>
      <c r="CM465" s="2229"/>
      <c r="CN465" s="2229"/>
    </row>
    <row r="466" spans="2:92" x14ac:dyDescent="0.2">
      <c r="B466" s="2227"/>
      <c r="I466" s="2228"/>
      <c r="J466" s="2228"/>
      <c r="K466" s="2228"/>
      <c r="L466" s="2228"/>
      <c r="M466" s="2228"/>
      <c r="N466" s="2228"/>
      <c r="O466" s="2228"/>
      <c r="P466" s="2228"/>
      <c r="Q466" s="2228"/>
      <c r="R466" s="2228"/>
      <c r="S466" s="2228"/>
      <c r="T466" s="2228"/>
      <c r="U466" s="2228"/>
      <c r="V466" s="2228"/>
      <c r="W466" s="2228"/>
      <c r="X466" s="2228"/>
      <c r="Y466" s="2228"/>
      <c r="Z466" s="2228"/>
      <c r="AA466" s="2228"/>
      <c r="AB466" s="2229"/>
      <c r="AC466" s="2229"/>
      <c r="AD466" s="2229"/>
      <c r="AE466" s="2229"/>
      <c r="AF466" s="2228"/>
      <c r="AG466" s="2228"/>
      <c r="AH466" s="2228"/>
      <c r="AI466" s="2228"/>
      <c r="AJ466" s="2228"/>
      <c r="AK466" s="2228"/>
      <c r="AL466" s="2228"/>
      <c r="AM466" s="2228"/>
      <c r="AN466" s="2228"/>
      <c r="AO466" s="2228"/>
      <c r="AP466" s="2228"/>
      <c r="AQ466" s="2228"/>
      <c r="AR466" s="2228"/>
      <c r="AS466" s="2228"/>
      <c r="AT466" s="2228"/>
      <c r="AU466" s="2228"/>
      <c r="AV466" s="2228"/>
      <c r="AW466" s="2228"/>
      <c r="AX466" s="2230"/>
      <c r="AY466" s="2228"/>
      <c r="AZ466" s="2228"/>
      <c r="BA466" s="2228"/>
      <c r="BB466" s="2228"/>
      <c r="BC466" s="2228"/>
      <c r="BD466" s="2228"/>
      <c r="BE466" s="2228"/>
      <c r="BF466" s="2228"/>
      <c r="BG466" s="2228"/>
      <c r="BH466" s="2228"/>
      <c r="BI466" s="2228"/>
      <c r="BJ466" s="2228"/>
      <c r="BK466" s="2228"/>
      <c r="BL466" s="2228"/>
      <c r="BM466" s="2228"/>
      <c r="BN466" s="2228"/>
      <c r="BO466" s="2228"/>
      <c r="BP466" s="2228"/>
      <c r="BQ466" s="2228"/>
      <c r="BR466" s="2228"/>
      <c r="BS466" s="2229"/>
      <c r="BT466" s="2228"/>
      <c r="BU466" s="2228"/>
      <c r="BV466" s="2228"/>
      <c r="BW466" s="2228"/>
      <c r="BX466" s="2228"/>
      <c r="BY466" s="2228"/>
      <c r="BZ466" s="2228"/>
      <c r="CA466" s="2228"/>
      <c r="CB466" s="2228"/>
      <c r="CC466" s="2228"/>
      <c r="CD466" s="2228"/>
      <c r="CE466" s="2228"/>
      <c r="CF466" s="2228"/>
      <c r="CG466" s="2228"/>
      <c r="CH466" s="2228"/>
      <c r="CI466" s="2228"/>
      <c r="CJ466" s="2228"/>
      <c r="CK466" s="2228"/>
      <c r="CL466" s="2228"/>
      <c r="CM466" s="2229"/>
      <c r="CN466" s="2229"/>
    </row>
    <row r="467" spans="2:92" x14ac:dyDescent="0.2">
      <c r="B467" s="2227"/>
      <c r="I467" s="2228"/>
      <c r="J467" s="2228"/>
      <c r="K467" s="2228"/>
      <c r="L467" s="2228"/>
      <c r="M467" s="2228"/>
      <c r="N467" s="2228"/>
      <c r="O467" s="2228"/>
      <c r="P467" s="2228"/>
      <c r="Q467" s="2228"/>
      <c r="R467" s="2228"/>
      <c r="S467" s="2228"/>
      <c r="T467" s="2228"/>
      <c r="U467" s="2228"/>
      <c r="V467" s="2228"/>
      <c r="W467" s="2228"/>
      <c r="X467" s="2228"/>
      <c r="Y467" s="2228"/>
      <c r="Z467" s="2228"/>
      <c r="AA467" s="2228"/>
      <c r="AB467" s="2229"/>
      <c r="AC467" s="2229"/>
      <c r="AD467" s="2229"/>
      <c r="AE467" s="2229"/>
      <c r="AF467" s="2228"/>
      <c r="AG467" s="2228"/>
      <c r="AH467" s="2228"/>
      <c r="AI467" s="2228"/>
      <c r="AJ467" s="2228"/>
      <c r="AK467" s="2228"/>
      <c r="AL467" s="2228"/>
      <c r="AM467" s="2228"/>
      <c r="AN467" s="2228"/>
      <c r="AO467" s="2228"/>
      <c r="AP467" s="2228"/>
      <c r="AQ467" s="2228"/>
      <c r="AR467" s="2228"/>
      <c r="AS467" s="2228"/>
      <c r="AT467" s="2228"/>
      <c r="AU467" s="2228"/>
      <c r="AV467" s="2228"/>
      <c r="AW467" s="2228"/>
      <c r="AX467" s="2230"/>
      <c r="AY467" s="2228"/>
      <c r="AZ467" s="2228"/>
      <c r="BA467" s="2228"/>
      <c r="BB467" s="2228"/>
      <c r="BC467" s="2228"/>
      <c r="BD467" s="2228"/>
      <c r="BE467" s="2228"/>
      <c r="BF467" s="2228"/>
      <c r="BG467" s="2228"/>
      <c r="BH467" s="2228"/>
      <c r="BI467" s="2228"/>
      <c r="BJ467" s="2228"/>
      <c r="BK467" s="2228"/>
      <c r="BL467" s="2228"/>
      <c r="BM467" s="2228"/>
      <c r="BN467" s="2228"/>
      <c r="BO467" s="2228"/>
      <c r="BP467" s="2228"/>
      <c r="BQ467" s="2228"/>
      <c r="BR467" s="2228"/>
      <c r="BS467" s="2229"/>
      <c r="BT467" s="2228"/>
      <c r="BU467" s="2228"/>
      <c r="BV467" s="2228"/>
      <c r="BW467" s="2228"/>
      <c r="BX467" s="2228"/>
      <c r="BY467" s="2228"/>
      <c r="BZ467" s="2228"/>
      <c r="CA467" s="2228"/>
      <c r="CB467" s="2228"/>
      <c r="CC467" s="2228"/>
      <c r="CD467" s="2228"/>
      <c r="CE467" s="2228"/>
      <c r="CF467" s="2228"/>
      <c r="CG467" s="2228"/>
      <c r="CH467" s="2228"/>
      <c r="CI467" s="2228"/>
      <c r="CJ467" s="2228"/>
      <c r="CK467" s="2228"/>
      <c r="CL467" s="2228"/>
      <c r="CM467" s="2229"/>
      <c r="CN467" s="2229"/>
    </row>
    <row r="468" spans="2:92" x14ac:dyDescent="0.2">
      <c r="B468" s="2227"/>
      <c r="I468" s="2228"/>
      <c r="J468" s="2228"/>
      <c r="K468" s="2228"/>
      <c r="L468" s="2228"/>
      <c r="M468" s="2228"/>
      <c r="N468" s="2228"/>
      <c r="O468" s="2228"/>
      <c r="P468" s="2228"/>
      <c r="Q468" s="2228"/>
      <c r="R468" s="2228"/>
      <c r="S468" s="2228"/>
      <c r="T468" s="2228"/>
      <c r="U468" s="2228"/>
      <c r="V468" s="2228"/>
      <c r="W468" s="2228"/>
      <c r="X468" s="2228"/>
      <c r="Y468" s="2228"/>
      <c r="Z468" s="2228"/>
      <c r="AA468" s="2228"/>
      <c r="AB468" s="2229"/>
      <c r="AC468" s="2229"/>
      <c r="AD468" s="2229"/>
      <c r="AE468" s="2229"/>
      <c r="AF468" s="2228"/>
      <c r="AG468" s="2228"/>
      <c r="AH468" s="2228"/>
      <c r="AI468" s="2228"/>
      <c r="AJ468" s="2228"/>
      <c r="AK468" s="2228"/>
      <c r="AL468" s="2228"/>
      <c r="AM468" s="2228"/>
      <c r="AN468" s="2228"/>
      <c r="AO468" s="2228"/>
      <c r="AP468" s="2228"/>
      <c r="AQ468" s="2228"/>
      <c r="AR468" s="2228"/>
      <c r="AS468" s="2228"/>
      <c r="AT468" s="2228"/>
      <c r="AU468" s="2228"/>
      <c r="AV468" s="2228"/>
      <c r="AW468" s="2228"/>
      <c r="AX468" s="2230"/>
      <c r="AY468" s="2228"/>
      <c r="AZ468" s="2228"/>
      <c r="BA468" s="2228"/>
      <c r="BB468" s="2228"/>
      <c r="BC468" s="2228"/>
      <c r="BD468" s="2228"/>
      <c r="BE468" s="2228"/>
      <c r="BF468" s="2228"/>
      <c r="BG468" s="2228"/>
      <c r="BH468" s="2228"/>
      <c r="BI468" s="2228"/>
      <c r="BJ468" s="2228"/>
      <c r="BK468" s="2228"/>
      <c r="BL468" s="2228"/>
      <c r="BM468" s="2228"/>
      <c r="BN468" s="2228"/>
      <c r="BO468" s="2228"/>
      <c r="BP468" s="2228"/>
      <c r="BQ468" s="2228"/>
      <c r="BR468" s="2228"/>
      <c r="BS468" s="2229"/>
      <c r="BT468" s="2228"/>
      <c r="BU468" s="2228"/>
      <c r="BV468" s="2228"/>
      <c r="BW468" s="2228"/>
      <c r="BX468" s="2228"/>
      <c r="BY468" s="2228"/>
      <c r="BZ468" s="2228"/>
      <c r="CA468" s="2228"/>
      <c r="CB468" s="2228"/>
      <c r="CC468" s="2228"/>
      <c r="CD468" s="2228"/>
      <c r="CE468" s="2228"/>
      <c r="CF468" s="2228"/>
      <c r="CG468" s="2228"/>
      <c r="CH468" s="2228"/>
      <c r="CI468" s="2228"/>
      <c r="CJ468" s="2228"/>
      <c r="CK468" s="2228"/>
      <c r="CL468" s="2228"/>
      <c r="CM468" s="2229"/>
      <c r="CN468" s="2229"/>
    </row>
    <row r="469" spans="2:92" x14ac:dyDescent="0.2">
      <c r="B469" s="2227"/>
      <c r="I469" s="2228"/>
      <c r="J469" s="2228"/>
      <c r="K469" s="2228"/>
      <c r="L469" s="2228"/>
      <c r="M469" s="2228"/>
      <c r="N469" s="2228"/>
      <c r="O469" s="2228"/>
      <c r="P469" s="2228"/>
      <c r="Q469" s="2228"/>
      <c r="R469" s="2228"/>
      <c r="S469" s="2228"/>
      <c r="T469" s="2228"/>
      <c r="U469" s="2228"/>
      <c r="V469" s="2228"/>
      <c r="W469" s="2228"/>
      <c r="X469" s="2228"/>
      <c r="Y469" s="2228"/>
      <c r="Z469" s="2228"/>
      <c r="AA469" s="2228"/>
      <c r="AB469" s="2229"/>
      <c r="AC469" s="2229"/>
      <c r="AD469" s="2229"/>
      <c r="AE469" s="2229"/>
      <c r="AF469" s="2228"/>
      <c r="AG469" s="2228"/>
      <c r="AH469" s="2228"/>
      <c r="AI469" s="2228"/>
      <c r="AJ469" s="2228"/>
      <c r="AK469" s="2228"/>
      <c r="AL469" s="2228"/>
      <c r="AM469" s="2228"/>
      <c r="AN469" s="2228"/>
      <c r="AO469" s="2228"/>
      <c r="AP469" s="2228"/>
      <c r="AQ469" s="2228"/>
      <c r="AR469" s="2228"/>
      <c r="AS469" s="2228"/>
      <c r="AT469" s="2228"/>
      <c r="AU469" s="2228"/>
      <c r="AV469" s="2228"/>
      <c r="AW469" s="2228"/>
      <c r="AX469" s="2230"/>
      <c r="AY469" s="2228"/>
      <c r="AZ469" s="2228"/>
      <c r="BA469" s="2228"/>
      <c r="BB469" s="2228"/>
      <c r="BC469" s="2228"/>
      <c r="BD469" s="2228"/>
      <c r="BE469" s="2228"/>
      <c r="BF469" s="2228"/>
      <c r="BG469" s="2228"/>
      <c r="BH469" s="2228"/>
      <c r="BI469" s="2228"/>
      <c r="BJ469" s="2228"/>
      <c r="BK469" s="2228"/>
      <c r="BL469" s="2228"/>
      <c r="BM469" s="2228"/>
      <c r="BN469" s="2228"/>
      <c r="BO469" s="2228"/>
      <c r="BP469" s="2228"/>
      <c r="BQ469" s="2228"/>
      <c r="BR469" s="2228"/>
      <c r="BS469" s="2229"/>
      <c r="BT469" s="2228"/>
      <c r="BU469" s="2228"/>
      <c r="BV469" s="2228"/>
      <c r="BW469" s="2228"/>
      <c r="BX469" s="2228"/>
      <c r="BY469" s="2228"/>
      <c r="BZ469" s="2228"/>
      <c r="CA469" s="2228"/>
      <c r="CB469" s="2228"/>
      <c r="CC469" s="2228"/>
      <c r="CD469" s="2228"/>
      <c r="CE469" s="2228"/>
      <c r="CF469" s="2228"/>
      <c r="CG469" s="2228"/>
      <c r="CH469" s="2228"/>
      <c r="CI469" s="2228"/>
      <c r="CJ469" s="2228"/>
      <c r="CK469" s="2228"/>
      <c r="CL469" s="2228"/>
      <c r="CM469" s="2229"/>
      <c r="CN469" s="2229"/>
    </row>
    <row r="470" spans="2:92" x14ac:dyDescent="0.2">
      <c r="B470" s="2227"/>
      <c r="I470" s="2228"/>
      <c r="J470" s="2228"/>
      <c r="K470" s="2228"/>
      <c r="L470" s="2228"/>
      <c r="M470" s="2228"/>
      <c r="N470" s="2228"/>
      <c r="O470" s="2228"/>
      <c r="P470" s="2228"/>
      <c r="Q470" s="2228"/>
      <c r="R470" s="2228"/>
      <c r="S470" s="2228"/>
      <c r="T470" s="2228"/>
      <c r="U470" s="2228"/>
      <c r="V470" s="2228"/>
      <c r="W470" s="2228"/>
      <c r="X470" s="2228"/>
      <c r="Y470" s="2228"/>
      <c r="Z470" s="2228"/>
      <c r="AA470" s="2228"/>
      <c r="AB470" s="2229"/>
      <c r="AC470" s="2229"/>
      <c r="AD470" s="2229"/>
      <c r="AE470" s="2229"/>
      <c r="AF470" s="2228"/>
      <c r="AG470" s="2228"/>
      <c r="AH470" s="2228"/>
      <c r="AI470" s="2228"/>
      <c r="AJ470" s="2228"/>
      <c r="AK470" s="2228"/>
      <c r="AL470" s="2228"/>
      <c r="AM470" s="2228"/>
      <c r="AN470" s="2228"/>
      <c r="AO470" s="2228"/>
      <c r="AP470" s="2228"/>
      <c r="AQ470" s="2228"/>
      <c r="AR470" s="2228"/>
      <c r="AS470" s="2228"/>
      <c r="AT470" s="2228"/>
      <c r="AU470" s="2228"/>
      <c r="AV470" s="2228"/>
      <c r="AW470" s="2228"/>
      <c r="AX470" s="2230"/>
      <c r="AY470" s="2228"/>
      <c r="AZ470" s="2228"/>
      <c r="BA470" s="2228"/>
      <c r="BB470" s="2228"/>
      <c r="BC470" s="2228"/>
      <c r="BD470" s="2228"/>
      <c r="BE470" s="2228"/>
      <c r="BF470" s="2228"/>
      <c r="BG470" s="2228"/>
      <c r="BH470" s="2228"/>
      <c r="BI470" s="2228"/>
      <c r="BJ470" s="2228"/>
      <c r="BK470" s="2228"/>
      <c r="BL470" s="2228"/>
      <c r="BM470" s="2228"/>
      <c r="BN470" s="2228"/>
      <c r="BO470" s="2228"/>
      <c r="BP470" s="2228"/>
      <c r="BQ470" s="2228"/>
      <c r="BR470" s="2228"/>
      <c r="BS470" s="2229"/>
      <c r="BT470" s="2228"/>
      <c r="BU470" s="2228"/>
      <c r="BV470" s="2228"/>
      <c r="BW470" s="2228"/>
      <c r="BX470" s="2228"/>
      <c r="BY470" s="2228"/>
      <c r="BZ470" s="2228"/>
      <c r="CA470" s="2228"/>
      <c r="CB470" s="2228"/>
      <c r="CC470" s="2228"/>
      <c r="CD470" s="2228"/>
      <c r="CE470" s="2228"/>
      <c r="CF470" s="2228"/>
      <c r="CG470" s="2228"/>
      <c r="CH470" s="2228"/>
      <c r="CI470" s="2228"/>
      <c r="CJ470" s="2228"/>
      <c r="CK470" s="2228"/>
      <c r="CL470" s="2228"/>
      <c r="CM470" s="2229"/>
      <c r="CN470" s="2229"/>
    </row>
    <row r="471" spans="2:92" x14ac:dyDescent="0.2">
      <c r="B471" s="2227"/>
      <c r="I471" s="2228"/>
      <c r="J471" s="2228"/>
      <c r="K471" s="2228"/>
      <c r="L471" s="2228"/>
      <c r="M471" s="2228"/>
      <c r="N471" s="2228"/>
      <c r="O471" s="2228"/>
      <c r="P471" s="2228"/>
      <c r="Q471" s="2228"/>
      <c r="R471" s="2228"/>
      <c r="S471" s="2228"/>
      <c r="T471" s="2228"/>
      <c r="U471" s="2228"/>
      <c r="V471" s="2228"/>
      <c r="W471" s="2228"/>
      <c r="X471" s="2228"/>
      <c r="Y471" s="2228"/>
      <c r="Z471" s="2228"/>
      <c r="AA471" s="2228"/>
      <c r="AB471" s="2229"/>
      <c r="AC471" s="2229"/>
      <c r="AD471" s="2229"/>
      <c r="AE471" s="2229"/>
      <c r="AF471" s="2228"/>
      <c r="AG471" s="2228"/>
      <c r="AH471" s="2228"/>
      <c r="AI471" s="2228"/>
      <c r="AJ471" s="2228"/>
      <c r="AK471" s="2228"/>
      <c r="AL471" s="2228"/>
      <c r="AM471" s="2228"/>
      <c r="AN471" s="2228"/>
      <c r="AO471" s="2228"/>
      <c r="AP471" s="2228"/>
      <c r="AQ471" s="2228"/>
      <c r="AR471" s="2228"/>
      <c r="AS471" s="2228"/>
      <c r="AT471" s="2228"/>
      <c r="AU471" s="2228"/>
      <c r="AV471" s="2228"/>
      <c r="AW471" s="2228"/>
      <c r="AX471" s="2230"/>
      <c r="AY471" s="2228"/>
      <c r="AZ471" s="2228"/>
      <c r="BA471" s="2228"/>
      <c r="BB471" s="2228"/>
      <c r="BC471" s="2228"/>
      <c r="BD471" s="2228"/>
      <c r="BE471" s="2228"/>
      <c r="BF471" s="2228"/>
      <c r="BG471" s="2228"/>
      <c r="BH471" s="2228"/>
      <c r="BI471" s="2228"/>
      <c r="BJ471" s="2228"/>
      <c r="BK471" s="2228"/>
      <c r="BL471" s="2228"/>
      <c r="BM471" s="2228"/>
      <c r="BN471" s="2228"/>
      <c r="BO471" s="2228"/>
      <c r="BP471" s="2228"/>
      <c r="BQ471" s="2228"/>
      <c r="BR471" s="2228"/>
      <c r="BS471" s="2229"/>
      <c r="BT471" s="2228"/>
      <c r="BU471" s="2228"/>
      <c r="BV471" s="2228"/>
      <c r="BW471" s="2228"/>
      <c r="BX471" s="2228"/>
      <c r="BY471" s="2228"/>
      <c r="BZ471" s="2228"/>
      <c r="CA471" s="2228"/>
      <c r="CB471" s="2228"/>
      <c r="CC471" s="2228"/>
      <c r="CD471" s="2228"/>
      <c r="CE471" s="2228"/>
      <c r="CF471" s="2228"/>
      <c r="CG471" s="2228"/>
      <c r="CH471" s="2228"/>
      <c r="CI471" s="2228"/>
      <c r="CJ471" s="2228"/>
      <c r="CK471" s="2228"/>
      <c r="CL471" s="2228"/>
      <c r="CM471" s="2229"/>
      <c r="CN471" s="2229"/>
    </row>
    <row r="472" spans="2:92" x14ac:dyDescent="0.2">
      <c r="B472" s="2227"/>
      <c r="I472" s="2228"/>
      <c r="J472" s="2228"/>
      <c r="K472" s="2228"/>
      <c r="L472" s="2228"/>
      <c r="M472" s="2228"/>
      <c r="N472" s="2228"/>
      <c r="O472" s="2228"/>
      <c r="P472" s="2228"/>
      <c r="Q472" s="2228"/>
      <c r="R472" s="2228"/>
      <c r="S472" s="2228"/>
      <c r="T472" s="2228"/>
      <c r="U472" s="2228"/>
      <c r="V472" s="2228"/>
      <c r="W472" s="2228"/>
      <c r="X472" s="2228"/>
      <c r="Y472" s="2228"/>
      <c r="Z472" s="2228"/>
      <c r="AA472" s="2228"/>
      <c r="AB472" s="2229"/>
      <c r="AC472" s="2229"/>
      <c r="AD472" s="2229"/>
      <c r="AE472" s="2229"/>
      <c r="AF472" s="2228"/>
      <c r="AG472" s="2228"/>
      <c r="AH472" s="2228"/>
      <c r="AI472" s="2228"/>
      <c r="AJ472" s="2228"/>
      <c r="AK472" s="2228"/>
      <c r="AL472" s="2228"/>
      <c r="AM472" s="2228"/>
      <c r="AN472" s="2228"/>
      <c r="AO472" s="2228"/>
      <c r="AP472" s="2228"/>
      <c r="AQ472" s="2228"/>
      <c r="AR472" s="2228"/>
      <c r="AS472" s="2228"/>
      <c r="AT472" s="2228"/>
      <c r="AU472" s="2228"/>
      <c r="AV472" s="2228"/>
      <c r="AW472" s="2228"/>
      <c r="AX472" s="2230"/>
      <c r="AY472" s="2228"/>
      <c r="AZ472" s="2228"/>
      <c r="BA472" s="2228"/>
      <c r="BB472" s="2228"/>
      <c r="BC472" s="2228"/>
      <c r="BD472" s="2228"/>
      <c r="BE472" s="2228"/>
      <c r="BF472" s="2228"/>
      <c r="BG472" s="2228"/>
      <c r="BH472" s="2228"/>
      <c r="BI472" s="2228"/>
      <c r="BJ472" s="2228"/>
      <c r="BK472" s="2228"/>
      <c r="BL472" s="2228"/>
      <c r="BM472" s="2228"/>
      <c r="BN472" s="2228"/>
      <c r="BO472" s="2228"/>
      <c r="BP472" s="2228"/>
      <c r="BQ472" s="2228"/>
      <c r="BR472" s="2228"/>
      <c r="BS472" s="2229"/>
      <c r="BT472" s="2228"/>
      <c r="BU472" s="2228"/>
      <c r="BV472" s="2228"/>
      <c r="BW472" s="2228"/>
      <c r="BX472" s="2228"/>
      <c r="BY472" s="2228"/>
      <c r="BZ472" s="2228"/>
      <c r="CA472" s="2228"/>
      <c r="CB472" s="2228"/>
      <c r="CC472" s="2228"/>
      <c r="CD472" s="2228"/>
      <c r="CE472" s="2228"/>
      <c r="CF472" s="2228"/>
      <c r="CG472" s="2228"/>
      <c r="CH472" s="2228"/>
      <c r="CI472" s="2228"/>
      <c r="CJ472" s="2228"/>
      <c r="CK472" s="2228"/>
      <c r="CL472" s="2228"/>
      <c r="CM472" s="2229"/>
      <c r="CN472" s="2229"/>
    </row>
    <row r="473" spans="2:92" x14ac:dyDescent="0.2">
      <c r="B473" s="2227"/>
      <c r="I473" s="2228"/>
      <c r="J473" s="2228"/>
      <c r="K473" s="2228"/>
      <c r="L473" s="2228"/>
      <c r="M473" s="2228"/>
      <c r="N473" s="2228"/>
      <c r="O473" s="2228"/>
      <c r="P473" s="2228"/>
      <c r="Q473" s="2228"/>
      <c r="R473" s="2228"/>
      <c r="S473" s="2228"/>
      <c r="T473" s="2228"/>
      <c r="U473" s="2228"/>
      <c r="V473" s="2228"/>
      <c r="W473" s="2228"/>
      <c r="X473" s="2228"/>
      <c r="Y473" s="2228"/>
      <c r="Z473" s="2228"/>
      <c r="AA473" s="2228"/>
      <c r="AB473" s="2229"/>
      <c r="AC473" s="2229"/>
      <c r="AD473" s="2229"/>
      <c r="AE473" s="2229"/>
      <c r="AF473" s="2228"/>
      <c r="AG473" s="2228"/>
      <c r="AH473" s="2228"/>
      <c r="AI473" s="2228"/>
      <c r="AJ473" s="2228"/>
      <c r="AK473" s="2228"/>
      <c r="AL473" s="2228"/>
      <c r="AM473" s="2228"/>
      <c r="AN473" s="2228"/>
      <c r="AO473" s="2228"/>
      <c r="AP473" s="2228"/>
      <c r="AQ473" s="2228"/>
      <c r="AR473" s="2228"/>
      <c r="AS473" s="2228"/>
      <c r="AT473" s="2228"/>
      <c r="AU473" s="2228"/>
      <c r="AV473" s="2228"/>
      <c r="AW473" s="2228"/>
      <c r="AX473" s="2230"/>
      <c r="AY473" s="2228"/>
      <c r="AZ473" s="2228"/>
      <c r="BA473" s="2228"/>
      <c r="BB473" s="2228"/>
      <c r="BC473" s="2228"/>
      <c r="BD473" s="2228"/>
      <c r="BE473" s="2228"/>
      <c r="BF473" s="2228"/>
      <c r="BG473" s="2228"/>
      <c r="BH473" s="2228"/>
      <c r="BI473" s="2228"/>
      <c r="BJ473" s="2228"/>
      <c r="BK473" s="2228"/>
      <c r="BL473" s="2228"/>
      <c r="BM473" s="2228"/>
      <c r="BN473" s="2228"/>
      <c r="BO473" s="2228"/>
      <c r="BP473" s="2228"/>
      <c r="BQ473" s="2228"/>
      <c r="BR473" s="2228"/>
      <c r="BS473" s="2229"/>
      <c r="BT473" s="2228"/>
      <c r="BU473" s="2228"/>
      <c r="BV473" s="2228"/>
      <c r="BW473" s="2228"/>
      <c r="BX473" s="2228"/>
      <c r="BY473" s="2228"/>
      <c r="BZ473" s="2228"/>
      <c r="CA473" s="2228"/>
      <c r="CB473" s="2228"/>
      <c r="CC473" s="2228"/>
      <c r="CD473" s="2228"/>
      <c r="CE473" s="2228"/>
      <c r="CF473" s="2228"/>
      <c r="CG473" s="2228"/>
      <c r="CH473" s="2228"/>
      <c r="CI473" s="2228"/>
      <c r="CJ473" s="2228"/>
      <c r="CK473" s="2228"/>
      <c r="CL473" s="2228"/>
      <c r="CM473" s="2229"/>
      <c r="CN473" s="2229"/>
    </row>
    <row r="474" spans="2:92" x14ac:dyDescent="0.2">
      <c r="B474" s="2227"/>
      <c r="I474" s="2228"/>
      <c r="J474" s="2228"/>
      <c r="K474" s="2228"/>
      <c r="L474" s="2228"/>
      <c r="M474" s="2228"/>
      <c r="N474" s="2228"/>
      <c r="O474" s="2228"/>
      <c r="P474" s="2228"/>
      <c r="Q474" s="2228"/>
      <c r="R474" s="2228"/>
      <c r="S474" s="2228"/>
      <c r="T474" s="2228"/>
      <c r="U474" s="2228"/>
      <c r="V474" s="2228"/>
      <c r="W474" s="2228"/>
      <c r="X474" s="2228"/>
      <c r="Y474" s="2228"/>
      <c r="Z474" s="2228"/>
      <c r="AA474" s="2228"/>
      <c r="AB474" s="2229"/>
      <c r="AC474" s="2229"/>
      <c r="AD474" s="2229"/>
      <c r="AE474" s="2229"/>
      <c r="AF474" s="2228"/>
      <c r="AG474" s="2228"/>
      <c r="AH474" s="2228"/>
      <c r="AI474" s="2228"/>
      <c r="AJ474" s="2228"/>
      <c r="AK474" s="2228"/>
      <c r="AL474" s="2228"/>
      <c r="AM474" s="2228"/>
      <c r="AN474" s="2228"/>
      <c r="AO474" s="2228"/>
      <c r="AP474" s="2228"/>
      <c r="AQ474" s="2228"/>
      <c r="AR474" s="2228"/>
      <c r="AS474" s="2228"/>
      <c r="AT474" s="2228"/>
      <c r="AU474" s="2228"/>
      <c r="AV474" s="2228"/>
      <c r="AW474" s="2228"/>
      <c r="AX474" s="2230"/>
      <c r="AY474" s="2228"/>
      <c r="AZ474" s="2228"/>
      <c r="BA474" s="2228"/>
      <c r="BB474" s="2228"/>
      <c r="BC474" s="2228"/>
      <c r="BD474" s="2228"/>
      <c r="BE474" s="2228"/>
      <c r="BF474" s="2228"/>
      <c r="BG474" s="2228"/>
      <c r="BH474" s="2228"/>
      <c r="BI474" s="2228"/>
      <c r="BJ474" s="2228"/>
      <c r="BK474" s="2228"/>
      <c r="BL474" s="2228"/>
      <c r="BM474" s="2228"/>
      <c r="BN474" s="2228"/>
      <c r="BO474" s="2228"/>
      <c r="BP474" s="2228"/>
      <c r="BQ474" s="2228"/>
      <c r="BR474" s="2228"/>
      <c r="BS474" s="2229"/>
      <c r="BT474" s="2228"/>
      <c r="BU474" s="2228"/>
      <c r="BV474" s="2228"/>
      <c r="BW474" s="2228"/>
      <c r="BX474" s="2228"/>
      <c r="BY474" s="2228"/>
      <c r="BZ474" s="2228"/>
      <c r="CA474" s="2228"/>
      <c r="CB474" s="2228"/>
      <c r="CC474" s="2228"/>
      <c r="CD474" s="2228"/>
      <c r="CE474" s="2228"/>
      <c r="CF474" s="2228"/>
      <c r="CG474" s="2228"/>
      <c r="CH474" s="2228"/>
      <c r="CI474" s="2228"/>
      <c r="CJ474" s="2228"/>
      <c r="CK474" s="2228"/>
      <c r="CL474" s="2228"/>
      <c r="CM474" s="2229"/>
      <c r="CN474" s="2229"/>
    </row>
    <row r="475" spans="2:92" x14ac:dyDescent="0.2">
      <c r="B475" s="2227"/>
      <c r="I475" s="2228"/>
      <c r="J475" s="2228"/>
      <c r="K475" s="2228"/>
      <c r="L475" s="2228"/>
      <c r="M475" s="2228"/>
      <c r="N475" s="2228"/>
      <c r="O475" s="2228"/>
      <c r="P475" s="2228"/>
      <c r="Q475" s="2228"/>
      <c r="R475" s="2228"/>
      <c r="S475" s="2228"/>
      <c r="T475" s="2228"/>
      <c r="U475" s="2228"/>
      <c r="V475" s="2228"/>
      <c r="W475" s="2228"/>
      <c r="X475" s="2228"/>
      <c r="Y475" s="2228"/>
      <c r="Z475" s="2228"/>
      <c r="AA475" s="2228"/>
      <c r="AB475" s="2229"/>
      <c r="AC475" s="2229"/>
      <c r="AD475" s="2229"/>
      <c r="AE475" s="2229"/>
      <c r="AF475" s="2228"/>
      <c r="AG475" s="2228"/>
      <c r="AH475" s="2228"/>
      <c r="AI475" s="2228"/>
      <c r="AJ475" s="2228"/>
      <c r="AK475" s="2228"/>
      <c r="AL475" s="2228"/>
      <c r="AM475" s="2228"/>
      <c r="AN475" s="2228"/>
      <c r="AO475" s="2228"/>
      <c r="AP475" s="2228"/>
      <c r="AQ475" s="2228"/>
      <c r="AR475" s="2228"/>
      <c r="AS475" s="2228"/>
      <c r="AT475" s="2228"/>
      <c r="AU475" s="2228"/>
      <c r="AV475" s="2228"/>
      <c r="AW475" s="2228"/>
      <c r="AX475" s="2230"/>
      <c r="AY475" s="2228"/>
      <c r="AZ475" s="2228"/>
      <c r="BA475" s="2228"/>
      <c r="BB475" s="2228"/>
      <c r="BC475" s="2228"/>
      <c r="BD475" s="2228"/>
      <c r="BE475" s="2228"/>
      <c r="BF475" s="2228"/>
      <c r="BG475" s="2228"/>
      <c r="BH475" s="2228"/>
      <c r="BI475" s="2228"/>
      <c r="BJ475" s="2228"/>
      <c r="BK475" s="2228"/>
      <c r="BL475" s="2228"/>
      <c r="BM475" s="2228"/>
      <c r="BN475" s="2228"/>
      <c r="BO475" s="2228"/>
      <c r="BP475" s="2228"/>
      <c r="BQ475" s="2228"/>
      <c r="BR475" s="2228"/>
      <c r="BS475" s="2229"/>
      <c r="BT475" s="2228"/>
      <c r="BU475" s="2228"/>
      <c r="BV475" s="2228"/>
      <c r="BW475" s="2228"/>
      <c r="BX475" s="2228"/>
      <c r="BY475" s="2228"/>
      <c r="BZ475" s="2228"/>
      <c r="CA475" s="2228"/>
      <c r="CB475" s="2228"/>
      <c r="CC475" s="2228"/>
      <c r="CD475" s="2228"/>
      <c r="CE475" s="2228"/>
      <c r="CF475" s="2228"/>
      <c r="CG475" s="2228"/>
      <c r="CH475" s="2228"/>
      <c r="CI475" s="2228"/>
      <c r="CJ475" s="2228"/>
      <c r="CK475" s="2228"/>
      <c r="CL475" s="2228"/>
      <c r="CM475" s="2229"/>
      <c r="CN475" s="2229"/>
    </row>
    <row r="476" spans="2:92" x14ac:dyDescent="0.2">
      <c r="B476" s="2227"/>
      <c r="I476" s="2228"/>
      <c r="J476" s="2228"/>
      <c r="K476" s="2228"/>
      <c r="L476" s="2228"/>
      <c r="M476" s="2228"/>
      <c r="N476" s="2228"/>
      <c r="O476" s="2228"/>
      <c r="P476" s="2228"/>
      <c r="Q476" s="2228"/>
      <c r="R476" s="2228"/>
      <c r="S476" s="2228"/>
      <c r="T476" s="2228"/>
      <c r="U476" s="2228"/>
      <c r="V476" s="2228"/>
      <c r="W476" s="2228"/>
      <c r="X476" s="2228"/>
      <c r="Y476" s="2228"/>
      <c r="Z476" s="2228"/>
      <c r="AA476" s="2228"/>
      <c r="AB476" s="2229"/>
      <c r="AC476" s="2229"/>
      <c r="AD476" s="2229"/>
      <c r="AE476" s="2229"/>
      <c r="AF476" s="2228"/>
      <c r="AG476" s="2228"/>
      <c r="AH476" s="2228"/>
      <c r="AI476" s="2228"/>
      <c r="AJ476" s="2228"/>
      <c r="AK476" s="2228"/>
      <c r="AL476" s="2228"/>
      <c r="AM476" s="2228"/>
      <c r="AN476" s="2228"/>
      <c r="AO476" s="2228"/>
      <c r="AP476" s="2228"/>
      <c r="AQ476" s="2228"/>
      <c r="AR476" s="2228"/>
      <c r="AS476" s="2228"/>
      <c r="AT476" s="2228"/>
      <c r="AU476" s="2228"/>
      <c r="AV476" s="2228"/>
      <c r="AW476" s="2228"/>
      <c r="AX476" s="2230"/>
      <c r="AY476" s="2228"/>
      <c r="AZ476" s="2228"/>
      <c r="BA476" s="2228"/>
      <c r="BB476" s="2228"/>
      <c r="BC476" s="2228"/>
      <c r="BD476" s="2228"/>
      <c r="BE476" s="2228"/>
      <c r="BF476" s="2228"/>
      <c r="BG476" s="2228"/>
      <c r="BH476" s="2228"/>
      <c r="BI476" s="2228"/>
      <c r="BJ476" s="2228"/>
      <c r="BK476" s="2228"/>
      <c r="BL476" s="2228"/>
      <c r="BM476" s="2228"/>
      <c r="BN476" s="2228"/>
      <c r="BO476" s="2228"/>
      <c r="BP476" s="2228"/>
      <c r="BQ476" s="2228"/>
      <c r="BR476" s="2228"/>
      <c r="BS476" s="2229"/>
      <c r="BT476" s="2228"/>
      <c r="BU476" s="2228"/>
      <c r="BV476" s="2228"/>
      <c r="BW476" s="2228"/>
      <c r="BX476" s="2228"/>
      <c r="BY476" s="2228"/>
      <c r="BZ476" s="2228"/>
      <c r="CA476" s="2228"/>
      <c r="CB476" s="2228"/>
      <c r="CC476" s="2228"/>
      <c r="CD476" s="2228"/>
      <c r="CE476" s="2228"/>
      <c r="CF476" s="2228"/>
      <c r="CG476" s="2228"/>
      <c r="CH476" s="2228"/>
      <c r="CI476" s="2228"/>
      <c r="CJ476" s="2228"/>
      <c r="CK476" s="2228"/>
      <c r="CL476" s="2228"/>
      <c r="CM476" s="2229"/>
      <c r="CN476" s="2229"/>
    </row>
    <row r="477" spans="2:92" x14ac:dyDescent="0.2">
      <c r="B477" s="2227"/>
      <c r="I477" s="2228"/>
      <c r="J477" s="2228"/>
      <c r="K477" s="2228"/>
      <c r="L477" s="2228"/>
      <c r="M477" s="2228"/>
      <c r="N477" s="2228"/>
      <c r="O477" s="2228"/>
      <c r="P477" s="2228"/>
      <c r="Q477" s="2228"/>
      <c r="R477" s="2228"/>
      <c r="S477" s="2228"/>
      <c r="T477" s="2228"/>
      <c r="U477" s="2228"/>
      <c r="V477" s="2228"/>
      <c r="W477" s="2228"/>
      <c r="X477" s="2228"/>
      <c r="Y477" s="2228"/>
      <c r="Z477" s="2228"/>
      <c r="AA477" s="2228"/>
      <c r="AB477" s="2229"/>
      <c r="AC477" s="2229"/>
      <c r="AD477" s="2229"/>
      <c r="AE477" s="2229"/>
      <c r="AF477" s="2228"/>
      <c r="AG477" s="2228"/>
      <c r="AH477" s="2228"/>
      <c r="AI477" s="2228"/>
      <c r="AJ477" s="2228"/>
      <c r="AK477" s="2228"/>
      <c r="AL477" s="2228"/>
      <c r="AM477" s="2228"/>
      <c r="AN477" s="2228"/>
      <c r="AO477" s="2228"/>
      <c r="AP477" s="2228"/>
      <c r="AQ477" s="2228"/>
      <c r="AR477" s="2228"/>
      <c r="AS477" s="2228"/>
      <c r="AT477" s="2228"/>
      <c r="AU477" s="2228"/>
      <c r="AV477" s="2228"/>
      <c r="AW477" s="2228"/>
      <c r="AX477" s="2230"/>
      <c r="AY477" s="2228"/>
      <c r="AZ477" s="2228"/>
      <c r="BA477" s="2228"/>
      <c r="BB477" s="2228"/>
      <c r="BC477" s="2228"/>
      <c r="BD477" s="2228"/>
      <c r="BE477" s="2228"/>
      <c r="BF477" s="2228"/>
      <c r="BG477" s="2228"/>
      <c r="BH477" s="2228"/>
      <c r="BI477" s="2228"/>
      <c r="BJ477" s="2228"/>
      <c r="BK477" s="2228"/>
      <c r="BL477" s="2228"/>
      <c r="BM477" s="2228"/>
      <c r="BN477" s="2228"/>
      <c r="BO477" s="2228"/>
      <c r="BP477" s="2228"/>
      <c r="BQ477" s="2228"/>
      <c r="BR477" s="2228"/>
      <c r="BS477" s="2229"/>
      <c r="BT477" s="2228"/>
      <c r="BU477" s="2228"/>
      <c r="BV477" s="2228"/>
      <c r="BW477" s="2228"/>
      <c r="BX477" s="2228"/>
      <c r="BY477" s="2228"/>
      <c r="BZ477" s="2228"/>
      <c r="CA477" s="2228"/>
      <c r="CB477" s="2228"/>
      <c r="CC477" s="2228"/>
      <c r="CD477" s="2228"/>
      <c r="CE477" s="2228"/>
      <c r="CF477" s="2228"/>
      <c r="CG477" s="2228"/>
      <c r="CH477" s="2228"/>
      <c r="CI477" s="2228"/>
      <c r="CJ477" s="2228"/>
      <c r="CK477" s="2228"/>
      <c r="CL477" s="2228"/>
      <c r="CM477" s="2229"/>
      <c r="CN477" s="2229"/>
    </row>
    <row r="478" spans="2:92" x14ac:dyDescent="0.2">
      <c r="B478" s="2227"/>
      <c r="I478" s="2228"/>
      <c r="J478" s="2228"/>
      <c r="K478" s="2228"/>
      <c r="L478" s="2228"/>
      <c r="M478" s="2228"/>
      <c r="N478" s="2228"/>
      <c r="O478" s="2228"/>
      <c r="P478" s="2228"/>
      <c r="Q478" s="2228"/>
      <c r="R478" s="2228"/>
      <c r="S478" s="2228"/>
      <c r="T478" s="2228"/>
      <c r="U478" s="2228"/>
      <c r="V478" s="2228"/>
      <c r="W478" s="2228"/>
      <c r="X478" s="2228"/>
      <c r="Y478" s="2228"/>
      <c r="Z478" s="2228"/>
      <c r="AA478" s="2228"/>
      <c r="AB478" s="2229"/>
      <c r="AC478" s="2229"/>
      <c r="AD478" s="2229"/>
      <c r="AE478" s="2229"/>
      <c r="AF478" s="2228"/>
      <c r="AG478" s="2228"/>
      <c r="AH478" s="2228"/>
      <c r="AI478" s="2228"/>
      <c r="AJ478" s="2228"/>
      <c r="AK478" s="2228"/>
      <c r="AL478" s="2228"/>
      <c r="AM478" s="2228"/>
      <c r="AN478" s="2228"/>
      <c r="AO478" s="2228"/>
      <c r="AP478" s="2228"/>
      <c r="AQ478" s="2228"/>
      <c r="AR478" s="2228"/>
      <c r="AS478" s="2228"/>
      <c r="AT478" s="2228"/>
      <c r="AU478" s="2228"/>
      <c r="AV478" s="2228"/>
      <c r="AW478" s="2228"/>
      <c r="AX478" s="2230"/>
      <c r="AY478" s="2228"/>
      <c r="AZ478" s="2228"/>
      <c r="BA478" s="2228"/>
      <c r="BB478" s="2228"/>
      <c r="BC478" s="2228"/>
      <c r="BD478" s="2228"/>
      <c r="BE478" s="2228"/>
      <c r="BF478" s="2228"/>
      <c r="BG478" s="2228"/>
      <c r="BH478" s="2228"/>
      <c r="BI478" s="2228"/>
      <c r="BJ478" s="2228"/>
      <c r="BK478" s="2228"/>
      <c r="BL478" s="2228"/>
      <c r="BM478" s="2228"/>
      <c r="BN478" s="2228"/>
      <c r="BO478" s="2228"/>
      <c r="BP478" s="2228"/>
      <c r="BQ478" s="2228"/>
      <c r="BR478" s="2228"/>
      <c r="BS478" s="2229"/>
      <c r="BT478" s="2228"/>
      <c r="BU478" s="2228"/>
      <c r="BV478" s="2228"/>
      <c r="BW478" s="2228"/>
      <c r="BX478" s="2228"/>
      <c r="BY478" s="2228"/>
      <c r="BZ478" s="2228"/>
      <c r="CA478" s="2228"/>
      <c r="CB478" s="2228"/>
      <c r="CC478" s="2228"/>
      <c r="CD478" s="2228"/>
      <c r="CE478" s="2228"/>
      <c r="CF478" s="2228"/>
      <c r="CG478" s="2228"/>
      <c r="CH478" s="2228"/>
      <c r="CI478" s="2228"/>
      <c r="CJ478" s="2228"/>
      <c r="CK478" s="2228"/>
      <c r="CL478" s="2228"/>
      <c r="CM478" s="2229"/>
      <c r="CN478" s="2229"/>
    </row>
    <row r="479" spans="2:92" x14ac:dyDescent="0.2">
      <c r="B479" s="2227"/>
      <c r="I479" s="2228"/>
      <c r="J479" s="2228"/>
      <c r="K479" s="2228"/>
      <c r="L479" s="2228"/>
      <c r="M479" s="2228"/>
      <c r="N479" s="2228"/>
      <c r="O479" s="2228"/>
      <c r="P479" s="2228"/>
      <c r="Q479" s="2228"/>
      <c r="R479" s="2228"/>
      <c r="S479" s="2228"/>
      <c r="T479" s="2228"/>
      <c r="U479" s="2228"/>
      <c r="V479" s="2228"/>
      <c r="W479" s="2228"/>
      <c r="X479" s="2228"/>
      <c r="Y479" s="2228"/>
      <c r="Z479" s="2228"/>
      <c r="AA479" s="2228"/>
      <c r="AB479" s="2229"/>
      <c r="AC479" s="2229"/>
      <c r="AD479" s="2229"/>
      <c r="AE479" s="2229"/>
      <c r="AF479" s="2228"/>
      <c r="AG479" s="2228"/>
      <c r="AH479" s="2228"/>
      <c r="AI479" s="2228"/>
      <c r="AJ479" s="2228"/>
      <c r="AK479" s="2228"/>
      <c r="AL479" s="2228"/>
      <c r="AM479" s="2228"/>
      <c r="AN479" s="2228"/>
      <c r="AO479" s="2228"/>
      <c r="AP479" s="2228"/>
      <c r="AQ479" s="2228"/>
      <c r="AR479" s="2228"/>
      <c r="AS479" s="2228"/>
      <c r="AT479" s="2228"/>
      <c r="AU479" s="2228"/>
      <c r="AV479" s="2228"/>
      <c r="AW479" s="2228"/>
      <c r="AX479" s="2230"/>
      <c r="AY479" s="2228"/>
      <c r="AZ479" s="2228"/>
      <c r="BA479" s="2228"/>
      <c r="BB479" s="2228"/>
      <c r="BC479" s="2228"/>
      <c r="BD479" s="2228"/>
      <c r="BE479" s="2228"/>
      <c r="BF479" s="2228"/>
      <c r="BG479" s="2228"/>
      <c r="BH479" s="2228"/>
      <c r="BI479" s="2228"/>
      <c r="BJ479" s="2228"/>
      <c r="BK479" s="2228"/>
      <c r="BL479" s="2228"/>
      <c r="BM479" s="2228"/>
      <c r="BN479" s="2228"/>
      <c r="BO479" s="2228"/>
      <c r="BP479" s="2228"/>
      <c r="BQ479" s="2228"/>
      <c r="BR479" s="2228"/>
      <c r="BS479" s="2229"/>
      <c r="BT479" s="2228"/>
      <c r="BU479" s="2228"/>
      <c r="BV479" s="2228"/>
      <c r="BW479" s="2228"/>
      <c r="BX479" s="2228"/>
      <c r="BY479" s="2228"/>
      <c r="BZ479" s="2228"/>
      <c r="CA479" s="2228"/>
      <c r="CB479" s="2228"/>
      <c r="CC479" s="2228"/>
      <c r="CD479" s="2228"/>
      <c r="CE479" s="2228"/>
      <c r="CF479" s="2228"/>
      <c r="CG479" s="2228"/>
      <c r="CH479" s="2228"/>
      <c r="CI479" s="2228"/>
      <c r="CJ479" s="2228"/>
      <c r="CK479" s="2228"/>
      <c r="CL479" s="2228"/>
      <c r="CM479" s="2229"/>
      <c r="CN479" s="2229"/>
    </row>
    <row r="480" spans="2:92" x14ac:dyDescent="0.2">
      <c r="B480" s="2227"/>
      <c r="I480" s="2228"/>
      <c r="J480" s="2228"/>
      <c r="K480" s="2228"/>
      <c r="L480" s="2228"/>
      <c r="M480" s="2228"/>
      <c r="N480" s="2228"/>
      <c r="O480" s="2228"/>
      <c r="P480" s="2228"/>
      <c r="Q480" s="2228"/>
      <c r="R480" s="2228"/>
      <c r="S480" s="2228"/>
      <c r="T480" s="2228"/>
      <c r="U480" s="2228"/>
      <c r="V480" s="2228"/>
      <c r="W480" s="2228"/>
      <c r="X480" s="2228"/>
      <c r="Y480" s="2228"/>
      <c r="Z480" s="2228"/>
      <c r="AA480" s="2228"/>
      <c r="AB480" s="2229"/>
      <c r="AC480" s="2229"/>
      <c r="AD480" s="2229"/>
      <c r="AE480" s="2229"/>
      <c r="AF480" s="2228"/>
      <c r="AG480" s="2228"/>
      <c r="AH480" s="2228"/>
      <c r="AI480" s="2228"/>
      <c r="AJ480" s="2228"/>
      <c r="AK480" s="2228"/>
      <c r="AL480" s="2228"/>
      <c r="AM480" s="2228"/>
      <c r="AN480" s="2228"/>
      <c r="AO480" s="2228"/>
      <c r="AP480" s="2228"/>
      <c r="AQ480" s="2228"/>
      <c r="AR480" s="2228"/>
      <c r="AS480" s="2228"/>
      <c r="AT480" s="2228"/>
      <c r="AU480" s="2228"/>
      <c r="AV480" s="2228"/>
      <c r="AW480" s="2228"/>
      <c r="AX480" s="2230"/>
      <c r="AY480" s="2228"/>
      <c r="AZ480" s="2228"/>
      <c r="BA480" s="2228"/>
      <c r="BB480" s="2228"/>
      <c r="BC480" s="2228"/>
      <c r="BD480" s="2228"/>
      <c r="BE480" s="2228"/>
      <c r="BF480" s="2228"/>
      <c r="BG480" s="2228"/>
      <c r="BH480" s="2228"/>
      <c r="BI480" s="2228"/>
      <c r="BJ480" s="2228"/>
      <c r="BK480" s="2228"/>
      <c r="BL480" s="2228"/>
      <c r="BM480" s="2228"/>
      <c r="BN480" s="2228"/>
      <c r="BO480" s="2228"/>
      <c r="BP480" s="2228"/>
      <c r="BQ480" s="2228"/>
      <c r="BR480" s="2228"/>
      <c r="BS480" s="2229"/>
      <c r="BT480" s="2228"/>
      <c r="BU480" s="2228"/>
      <c r="BV480" s="2228"/>
      <c r="BW480" s="2228"/>
      <c r="BX480" s="2228"/>
      <c r="BY480" s="2228"/>
      <c r="BZ480" s="2228"/>
      <c r="CA480" s="2228"/>
      <c r="CB480" s="2228"/>
      <c r="CC480" s="2228"/>
      <c r="CD480" s="2228"/>
      <c r="CE480" s="2228"/>
      <c r="CF480" s="2228"/>
      <c r="CG480" s="2228"/>
      <c r="CH480" s="2228"/>
      <c r="CI480" s="2228"/>
      <c r="CJ480" s="2228"/>
      <c r="CK480" s="2228"/>
      <c r="CL480" s="2228"/>
      <c r="CM480" s="2229"/>
      <c r="CN480" s="2229"/>
    </row>
    <row r="481" spans="2:92" x14ac:dyDescent="0.2">
      <c r="B481" s="2227"/>
      <c r="I481" s="2228"/>
      <c r="J481" s="2228"/>
      <c r="K481" s="2228"/>
      <c r="L481" s="2228"/>
      <c r="M481" s="2228"/>
      <c r="N481" s="2228"/>
      <c r="O481" s="2228"/>
      <c r="P481" s="2228"/>
      <c r="Q481" s="2228"/>
      <c r="R481" s="2228"/>
      <c r="S481" s="2228"/>
      <c r="T481" s="2228"/>
      <c r="U481" s="2228"/>
      <c r="V481" s="2228"/>
      <c r="W481" s="2228"/>
      <c r="X481" s="2228"/>
      <c r="Y481" s="2228"/>
      <c r="Z481" s="2228"/>
      <c r="AA481" s="2228"/>
      <c r="AB481" s="2229"/>
      <c r="AC481" s="2229"/>
      <c r="AD481" s="2229"/>
      <c r="AE481" s="2229"/>
      <c r="AF481" s="2228"/>
      <c r="AG481" s="2228"/>
      <c r="AH481" s="2228"/>
      <c r="AI481" s="2228"/>
      <c r="AJ481" s="2228"/>
      <c r="AK481" s="2228"/>
      <c r="AL481" s="2228"/>
      <c r="AM481" s="2228"/>
      <c r="AN481" s="2228"/>
      <c r="AO481" s="2228"/>
      <c r="AP481" s="2228"/>
      <c r="AQ481" s="2228"/>
      <c r="AR481" s="2228"/>
      <c r="AS481" s="2228"/>
      <c r="AT481" s="2228"/>
      <c r="AU481" s="2228"/>
      <c r="AV481" s="2228"/>
      <c r="AW481" s="2228"/>
      <c r="AX481" s="2230"/>
      <c r="AY481" s="2228"/>
      <c r="AZ481" s="2228"/>
      <c r="BA481" s="2228"/>
      <c r="BB481" s="2228"/>
      <c r="BC481" s="2228"/>
      <c r="BD481" s="2228"/>
      <c r="BE481" s="2228"/>
      <c r="BF481" s="2228"/>
      <c r="BG481" s="2228"/>
      <c r="BH481" s="2228"/>
      <c r="BI481" s="2228"/>
      <c r="BJ481" s="2228"/>
      <c r="BK481" s="2228"/>
      <c r="BL481" s="2228"/>
      <c r="BM481" s="2228"/>
      <c r="BN481" s="2228"/>
      <c r="BO481" s="2228"/>
      <c r="BP481" s="2228"/>
      <c r="BQ481" s="2228"/>
      <c r="BR481" s="2228"/>
      <c r="BS481" s="2229"/>
      <c r="BT481" s="2228"/>
      <c r="BU481" s="2228"/>
      <c r="BV481" s="2228"/>
      <c r="BW481" s="2228"/>
      <c r="BX481" s="2228"/>
      <c r="BY481" s="2228"/>
      <c r="BZ481" s="2228"/>
      <c r="CA481" s="2228"/>
      <c r="CB481" s="2228"/>
      <c r="CC481" s="2228"/>
      <c r="CD481" s="2228"/>
      <c r="CE481" s="2228"/>
      <c r="CF481" s="2228"/>
      <c r="CG481" s="2228"/>
      <c r="CH481" s="2228"/>
      <c r="CI481" s="2228"/>
      <c r="CJ481" s="2228"/>
      <c r="CK481" s="2228"/>
      <c r="CL481" s="2228"/>
      <c r="CM481" s="2229"/>
      <c r="CN481" s="2229"/>
    </row>
    <row r="482" spans="2:92" x14ac:dyDescent="0.2">
      <c r="B482" s="2227"/>
      <c r="I482" s="2228"/>
      <c r="J482" s="2228"/>
      <c r="K482" s="2228"/>
      <c r="L482" s="2228"/>
      <c r="M482" s="2228"/>
      <c r="N482" s="2228"/>
      <c r="O482" s="2228"/>
      <c r="P482" s="2228"/>
      <c r="Q482" s="2228"/>
      <c r="R482" s="2228"/>
      <c r="S482" s="2228"/>
      <c r="T482" s="2228"/>
      <c r="U482" s="2228"/>
      <c r="V482" s="2228"/>
      <c r="W482" s="2228"/>
      <c r="X482" s="2228"/>
      <c r="Y482" s="2228"/>
      <c r="Z482" s="2228"/>
      <c r="AA482" s="2228"/>
      <c r="AB482" s="2229"/>
      <c r="AC482" s="2229"/>
      <c r="AD482" s="2229"/>
      <c r="AE482" s="2229"/>
      <c r="AF482" s="2228"/>
      <c r="AG482" s="2228"/>
      <c r="AH482" s="2228"/>
      <c r="AI482" s="2228"/>
      <c r="AJ482" s="2228"/>
      <c r="AK482" s="2228"/>
      <c r="AL482" s="2228"/>
      <c r="AM482" s="2228"/>
      <c r="AN482" s="2228"/>
      <c r="AO482" s="2228"/>
      <c r="AP482" s="2228"/>
      <c r="AQ482" s="2228"/>
      <c r="AR482" s="2228"/>
      <c r="AS482" s="2228"/>
      <c r="AT482" s="2228"/>
      <c r="AU482" s="2228"/>
      <c r="AV482" s="2228"/>
      <c r="AW482" s="2228"/>
      <c r="AX482" s="2230"/>
      <c r="AY482" s="2228"/>
      <c r="AZ482" s="2228"/>
      <c r="BA482" s="2228"/>
      <c r="BB482" s="2228"/>
      <c r="BC482" s="2228"/>
      <c r="BD482" s="2228"/>
      <c r="BE482" s="2228"/>
      <c r="BF482" s="2228"/>
      <c r="BG482" s="2228"/>
      <c r="BH482" s="2228"/>
      <c r="BI482" s="2228"/>
      <c r="BJ482" s="2228"/>
      <c r="BK482" s="2228"/>
      <c r="BL482" s="2228"/>
      <c r="BM482" s="2228"/>
      <c r="BN482" s="2228"/>
      <c r="BO482" s="2228"/>
      <c r="BP482" s="2228"/>
      <c r="BQ482" s="2228"/>
      <c r="BR482" s="2228"/>
      <c r="BS482" s="2229"/>
      <c r="BT482" s="2228"/>
      <c r="BU482" s="2228"/>
      <c r="BV482" s="2228"/>
      <c r="BW482" s="2228"/>
      <c r="BX482" s="2228"/>
      <c r="BY482" s="2228"/>
      <c r="BZ482" s="2228"/>
      <c r="CA482" s="2228"/>
      <c r="CB482" s="2228"/>
      <c r="CC482" s="2228"/>
      <c r="CD482" s="2228"/>
      <c r="CE482" s="2228"/>
      <c r="CF482" s="2228"/>
      <c r="CG482" s="2228"/>
      <c r="CH482" s="2228"/>
      <c r="CI482" s="2228"/>
      <c r="CJ482" s="2228"/>
      <c r="CK482" s="2228"/>
      <c r="CL482" s="2228"/>
      <c r="CM482" s="2229"/>
      <c r="CN482" s="2229"/>
    </row>
    <row r="483" spans="2:92" x14ac:dyDescent="0.2">
      <c r="B483" s="2227"/>
      <c r="I483" s="2228"/>
      <c r="J483" s="2228"/>
      <c r="K483" s="2228"/>
      <c r="L483" s="2228"/>
      <c r="M483" s="2228"/>
      <c r="N483" s="2228"/>
      <c r="O483" s="2228"/>
      <c r="P483" s="2228"/>
      <c r="Q483" s="2228"/>
      <c r="R483" s="2228"/>
      <c r="S483" s="2228"/>
      <c r="T483" s="2228"/>
      <c r="U483" s="2228"/>
      <c r="V483" s="2228"/>
      <c r="W483" s="2228"/>
      <c r="X483" s="2228"/>
      <c r="Y483" s="2228"/>
      <c r="Z483" s="2228"/>
      <c r="AA483" s="2228"/>
      <c r="AB483" s="2229"/>
      <c r="AC483" s="2229"/>
      <c r="AD483" s="2229"/>
      <c r="AE483" s="2229"/>
      <c r="AF483" s="2228"/>
      <c r="AG483" s="2228"/>
      <c r="AH483" s="2228"/>
      <c r="AI483" s="2228"/>
      <c r="AJ483" s="2228"/>
      <c r="AK483" s="2228"/>
      <c r="AL483" s="2228"/>
      <c r="AM483" s="2228"/>
      <c r="AN483" s="2228"/>
      <c r="AO483" s="2228"/>
      <c r="AP483" s="2228"/>
      <c r="AQ483" s="2228"/>
      <c r="AR483" s="2228"/>
      <c r="AS483" s="2228"/>
      <c r="AT483" s="2228"/>
      <c r="AU483" s="2228"/>
      <c r="AV483" s="2228"/>
      <c r="AW483" s="2228"/>
      <c r="AX483" s="2230"/>
      <c r="AY483" s="2228"/>
      <c r="AZ483" s="2228"/>
      <c r="BA483" s="2228"/>
      <c r="BB483" s="2228"/>
      <c r="BC483" s="2228"/>
      <c r="BD483" s="2228"/>
      <c r="BE483" s="2228"/>
      <c r="BF483" s="2228"/>
      <c r="BG483" s="2228"/>
      <c r="BH483" s="2228"/>
      <c r="BI483" s="2228"/>
      <c r="BJ483" s="2228"/>
      <c r="BK483" s="2228"/>
      <c r="BL483" s="2228"/>
      <c r="BM483" s="2228"/>
      <c r="BN483" s="2228"/>
      <c r="BO483" s="2228"/>
      <c r="BP483" s="2228"/>
      <c r="BQ483" s="2228"/>
      <c r="BR483" s="2228"/>
      <c r="BS483" s="2229"/>
      <c r="BT483" s="2228"/>
      <c r="BU483" s="2228"/>
      <c r="BV483" s="2228"/>
      <c r="BW483" s="2228"/>
      <c r="BX483" s="2228"/>
      <c r="BY483" s="2228"/>
      <c r="BZ483" s="2228"/>
      <c r="CA483" s="2228"/>
      <c r="CB483" s="2228"/>
      <c r="CC483" s="2228"/>
      <c r="CD483" s="2228"/>
      <c r="CE483" s="2228"/>
      <c r="CF483" s="2228"/>
      <c r="CG483" s="2228"/>
      <c r="CH483" s="2228"/>
      <c r="CI483" s="2228"/>
      <c r="CJ483" s="2228"/>
      <c r="CK483" s="2228"/>
      <c r="CL483" s="2228"/>
      <c r="CM483" s="2229"/>
      <c r="CN483" s="2229"/>
    </row>
    <row r="484" spans="2:92" x14ac:dyDescent="0.2">
      <c r="B484" s="2227"/>
      <c r="I484" s="2228"/>
      <c r="J484" s="2228"/>
      <c r="K484" s="2228"/>
      <c r="L484" s="2228"/>
      <c r="M484" s="2228"/>
      <c r="N484" s="2228"/>
      <c r="O484" s="2228"/>
      <c r="P484" s="2228"/>
      <c r="Q484" s="2228"/>
      <c r="R484" s="2228"/>
      <c r="S484" s="2228"/>
      <c r="T484" s="2228"/>
      <c r="U484" s="2228"/>
      <c r="V484" s="2228"/>
      <c r="W484" s="2228"/>
      <c r="X484" s="2228"/>
      <c r="Y484" s="2228"/>
      <c r="Z484" s="2228"/>
      <c r="AA484" s="2228"/>
      <c r="AB484" s="2229"/>
      <c r="AC484" s="2229"/>
      <c r="AD484" s="2229"/>
      <c r="AE484" s="2229"/>
      <c r="AF484" s="2228"/>
      <c r="AG484" s="2228"/>
      <c r="AH484" s="2228"/>
      <c r="AI484" s="2228"/>
      <c r="AJ484" s="2228"/>
      <c r="AK484" s="2228"/>
      <c r="AL484" s="2228"/>
      <c r="AM484" s="2228"/>
      <c r="AN484" s="2228"/>
      <c r="AO484" s="2228"/>
      <c r="AP484" s="2228"/>
      <c r="AQ484" s="2228"/>
      <c r="AR484" s="2228"/>
      <c r="AS484" s="2228"/>
      <c r="AT484" s="2228"/>
      <c r="AU484" s="2228"/>
      <c r="AV484" s="2228"/>
      <c r="AW484" s="2228"/>
      <c r="AX484" s="2230"/>
      <c r="AY484" s="2228"/>
      <c r="AZ484" s="2228"/>
      <c r="BA484" s="2228"/>
      <c r="BB484" s="2228"/>
      <c r="BC484" s="2228"/>
      <c r="BD484" s="2228"/>
      <c r="BE484" s="2228"/>
      <c r="BF484" s="2228"/>
      <c r="BG484" s="2228"/>
      <c r="BH484" s="2228"/>
      <c r="BI484" s="2228"/>
      <c r="BJ484" s="2228"/>
      <c r="BK484" s="2228"/>
      <c r="BL484" s="2228"/>
      <c r="BM484" s="2228"/>
      <c r="BN484" s="2228"/>
      <c r="BO484" s="2228"/>
      <c r="BP484" s="2228"/>
      <c r="BQ484" s="2228"/>
      <c r="BR484" s="2228"/>
      <c r="BS484" s="2229"/>
      <c r="BT484" s="2228"/>
      <c r="BU484" s="2228"/>
      <c r="BV484" s="2228"/>
      <c r="BW484" s="2228"/>
      <c r="BX484" s="2228"/>
      <c r="BY484" s="2228"/>
      <c r="BZ484" s="2228"/>
      <c r="CA484" s="2228"/>
      <c r="CB484" s="2228"/>
      <c r="CC484" s="2228"/>
      <c r="CD484" s="2228"/>
      <c r="CE484" s="2228"/>
      <c r="CF484" s="2228"/>
      <c r="CG484" s="2228"/>
      <c r="CH484" s="2228"/>
      <c r="CI484" s="2228"/>
      <c r="CJ484" s="2228"/>
      <c r="CK484" s="2228"/>
      <c r="CL484" s="2228"/>
      <c r="CM484" s="2229"/>
      <c r="CN484" s="2229"/>
    </row>
    <row r="485" spans="2:92" x14ac:dyDescent="0.2">
      <c r="B485" s="2227"/>
      <c r="I485" s="2228"/>
      <c r="J485" s="2228"/>
      <c r="K485" s="2228"/>
      <c r="L485" s="2228"/>
      <c r="M485" s="2228"/>
      <c r="N485" s="2228"/>
      <c r="O485" s="2228"/>
      <c r="P485" s="2228"/>
      <c r="Q485" s="2228"/>
      <c r="R485" s="2228"/>
      <c r="S485" s="2228"/>
      <c r="T485" s="2228"/>
      <c r="U485" s="2228"/>
      <c r="V485" s="2228"/>
      <c r="W485" s="2228"/>
      <c r="X485" s="2228"/>
      <c r="Y485" s="2228"/>
      <c r="Z485" s="2228"/>
      <c r="AA485" s="2228"/>
      <c r="AB485" s="2229"/>
      <c r="AC485" s="2229"/>
      <c r="AD485" s="2229"/>
      <c r="AE485" s="2229"/>
      <c r="AF485" s="2228"/>
      <c r="AG485" s="2228"/>
      <c r="AH485" s="2228"/>
      <c r="AI485" s="2228"/>
      <c r="AJ485" s="2228"/>
      <c r="AK485" s="2228"/>
      <c r="AL485" s="2228"/>
      <c r="AM485" s="2228"/>
      <c r="AN485" s="2228"/>
      <c r="AO485" s="2228"/>
      <c r="AP485" s="2228"/>
      <c r="AQ485" s="2228"/>
      <c r="AR485" s="2228"/>
      <c r="AS485" s="2228"/>
      <c r="AT485" s="2228"/>
      <c r="AU485" s="2228"/>
      <c r="AV485" s="2228"/>
      <c r="AW485" s="2228"/>
      <c r="AX485" s="2230"/>
      <c r="AY485" s="2228"/>
      <c r="AZ485" s="2228"/>
      <c r="BA485" s="2228"/>
      <c r="BB485" s="2228"/>
      <c r="BC485" s="2228"/>
      <c r="BD485" s="2228"/>
      <c r="BE485" s="2228"/>
      <c r="BF485" s="2228"/>
      <c r="BG485" s="2228"/>
      <c r="BH485" s="2228"/>
      <c r="BI485" s="2228"/>
      <c r="BJ485" s="2228"/>
      <c r="BK485" s="2228"/>
      <c r="BL485" s="2228"/>
      <c r="BM485" s="2228"/>
      <c r="BN485" s="2228"/>
      <c r="BO485" s="2228"/>
      <c r="BP485" s="2228"/>
      <c r="BQ485" s="2228"/>
      <c r="BR485" s="2228"/>
      <c r="BS485" s="2229"/>
      <c r="BT485" s="2228"/>
      <c r="BU485" s="2228"/>
      <c r="BV485" s="2228"/>
      <c r="BW485" s="2228"/>
      <c r="BX485" s="2228"/>
      <c r="BY485" s="2228"/>
      <c r="BZ485" s="2228"/>
      <c r="CA485" s="2228"/>
      <c r="CB485" s="2228"/>
      <c r="CC485" s="2228"/>
      <c r="CD485" s="2228"/>
      <c r="CE485" s="2228"/>
      <c r="CF485" s="2228"/>
      <c r="CG485" s="2228"/>
      <c r="CH485" s="2228"/>
      <c r="CI485" s="2228"/>
      <c r="CJ485" s="2228"/>
      <c r="CK485" s="2228"/>
      <c r="CL485" s="2228"/>
      <c r="CM485" s="2229"/>
      <c r="CN485" s="2229"/>
    </row>
    <row r="486" spans="2:92" x14ac:dyDescent="0.2">
      <c r="B486" s="2227"/>
      <c r="I486" s="2228"/>
      <c r="J486" s="2228"/>
      <c r="K486" s="2228"/>
      <c r="L486" s="2228"/>
      <c r="M486" s="2228"/>
      <c r="N486" s="2228"/>
      <c r="O486" s="2228"/>
      <c r="P486" s="2228"/>
      <c r="Q486" s="2228"/>
      <c r="R486" s="2228"/>
      <c r="S486" s="2228"/>
      <c r="T486" s="2228"/>
      <c r="U486" s="2228"/>
      <c r="V486" s="2228"/>
      <c r="W486" s="2228"/>
      <c r="X486" s="2228"/>
      <c r="Y486" s="2228"/>
      <c r="Z486" s="2228"/>
      <c r="AA486" s="2228"/>
      <c r="AB486" s="2229"/>
      <c r="AC486" s="2229"/>
      <c r="AD486" s="2229"/>
      <c r="AE486" s="2229"/>
      <c r="AF486" s="2228"/>
      <c r="AG486" s="2228"/>
      <c r="AH486" s="2228"/>
      <c r="AI486" s="2228"/>
      <c r="AJ486" s="2228"/>
      <c r="AK486" s="2228"/>
      <c r="AL486" s="2228"/>
      <c r="AM486" s="2228"/>
      <c r="AN486" s="2228"/>
      <c r="AO486" s="2228"/>
      <c r="AP486" s="2228"/>
      <c r="AQ486" s="2228"/>
      <c r="AR486" s="2228"/>
      <c r="AS486" s="2228"/>
      <c r="AT486" s="2228"/>
      <c r="AU486" s="2228"/>
      <c r="AV486" s="2228"/>
      <c r="AW486" s="2228"/>
      <c r="AX486" s="2230"/>
      <c r="AY486" s="2228"/>
      <c r="AZ486" s="2228"/>
      <c r="BA486" s="2228"/>
      <c r="BB486" s="2228"/>
      <c r="BC486" s="2228"/>
      <c r="BD486" s="2228"/>
      <c r="BE486" s="2228"/>
      <c r="BF486" s="2228"/>
      <c r="BG486" s="2228"/>
      <c r="BH486" s="2228"/>
      <c r="BI486" s="2228"/>
      <c r="BJ486" s="2228"/>
      <c r="BK486" s="2228"/>
      <c r="BL486" s="2228"/>
      <c r="BM486" s="2228"/>
      <c r="BN486" s="2228"/>
      <c r="BO486" s="2228"/>
      <c r="BP486" s="2228"/>
      <c r="BQ486" s="2228"/>
      <c r="BR486" s="2228"/>
      <c r="BS486" s="2229"/>
      <c r="BT486" s="2228"/>
      <c r="BU486" s="2228"/>
      <c r="BV486" s="2228"/>
      <c r="BW486" s="2228"/>
      <c r="BX486" s="2228"/>
      <c r="BY486" s="2228"/>
      <c r="BZ486" s="2228"/>
      <c r="CA486" s="2228"/>
      <c r="CB486" s="2228"/>
      <c r="CC486" s="2228"/>
      <c r="CD486" s="2228"/>
      <c r="CE486" s="2228"/>
      <c r="CF486" s="2228"/>
      <c r="CG486" s="2228"/>
      <c r="CH486" s="2228"/>
      <c r="CI486" s="2228"/>
      <c r="CJ486" s="2228"/>
      <c r="CK486" s="2228"/>
      <c r="CL486" s="2228"/>
      <c r="CM486" s="2229"/>
      <c r="CN486" s="2229"/>
    </row>
    <row r="487" spans="2:92" x14ac:dyDescent="0.2">
      <c r="B487" s="2227"/>
      <c r="I487" s="2228"/>
      <c r="J487" s="2228"/>
      <c r="K487" s="2228"/>
      <c r="L487" s="2228"/>
      <c r="M487" s="2228"/>
      <c r="N487" s="2228"/>
      <c r="O487" s="2228"/>
      <c r="P487" s="2228"/>
      <c r="Q487" s="2228"/>
      <c r="R487" s="2228"/>
      <c r="S487" s="2228"/>
      <c r="T487" s="2228"/>
      <c r="U487" s="2228"/>
      <c r="V487" s="2228"/>
      <c r="W487" s="2228"/>
      <c r="X487" s="2228"/>
      <c r="Y487" s="2228"/>
      <c r="Z487" s="2228"/>
      <c r="AA487" s="2228"/>
      <c r="AB487" s="2229"/>
      <c r="AC487" s="2229"/>
      <c r="AD487" s="2229"/>
      <c r="AE487" s="2229"/>
      <c r="AF487" s="2228"/>
      <c r="AG487" s="2228"/>
      <c r="AH487" s="2228"/>
      <c r="AI487" s="2228"/>
      <c r="AJ487" s="2228"/>
      <c r="AK487" s="2228"/>
      <c r="AL487" s="2228"/>
      <c r="AM487" s="2228"/>
      <c r="AN487" s="2228"/>
      <c r="AO487" s="2228"/>
      <c r="AP487" s="2228"/>
      <c r="AQ487" s="2228"/>
      <c r="AR487" s="2228"/>
      <c r="AS487" s="2228"/>
      <c r="AT487" s="2228"/>
      <c r="AU487" s="2228"/>
      <c r="AV487" s="2228"/>
      <c r="AW487" s="2228"/>
      <c r="AX487" s="2230"/>
      <c r="AY487" s="2228"/>
      <c r="AZ487" s="2228"/>
      <c r="BA487" s="2228"/>
      <c r="BB487" s="2228"/>
      <c r="BC487" s="2228"/>
      <c r="BD487" s="2228"/>
      <c r="BE487" s="2228"/>
      <c r="BF487" s="2228"/>
      <c r="BG487" s="2228"/>
      <c r="BH487" s="2228"/>
      <c r="BI487" s="2228"/>
      <c r="BJ487" s="2228"/>
      <c r="BK487" s="2228"/>
      <c r="BL487" s="2228"/>
      <c r="BM487" s="2228"/>
      <c r="BN487" s="2228"/>
      <c r="BO487" s="2228"/>
      <c r="BP487" s="2228"/>
      <c r="BQ487" s="2228"/>
      <c r="BR487" s="2228"/>
      <c r="BS487" s="2229"/>
      <c r="BT487" s="2228"/>
      <c r="BU487" s="2228"/>
      <c r="BV487" s="2228"/>
      <c r="BW487" s="2228"/>
      <c r="BX487" s="2228"/>
      <c r="BY487" s="2228"/>
      <c r="BZ487" s="2228"/>
      <c r="CA487" s="2228"/>
      <c r="CB487" s="2228"/>
      <c r="CC487" s="2228"/>
      <c r="CD487" s="2228"/>
      <c r="CE487" s="2228"/>
      <c r="CF487" s="2228"/>
      <c r="CG487" s="2228"/>
      <c r="CH487" s="2228"/>
      <c r="CI487" s="2228"/>
      <c r="CJ487" s="2228"/>
      <c r="CK487" s="2228"/>
      <c r="CL487" s="2228"/>
      <c r="CM487" s="2229"/>
      <c r="CN487" s="2229"/>
    </row>
    <row r="488" spans="2:92" x14ac:dyDescent="0.2">
      <c r="B488" s="2227"/>
      <c r="I488" s="2228"/>
      <c r="J488" s="2228"/>
      <c r="K488" s="2228"/>
      <c r="L488" s="2228"/>
      <c r="M488" s="2228"/>
      <c r="N488" s="2228"/>
      <c r="O488" s="2228"/>
      <c r="P488" s="2228"/>
      <c r="Q488" s="2228"/>
      <c r="R488" s="2228"/>
      <c r="S488" s="2228"/>
      <c r="T488" s="2228"/>
      <c r="U488" s="2228"/>
      <c r="V488" s="2228"/>
      <c r="W488" s="2228"/>
      <c r="X488" s="2228"/>
      <c r="Y488" s="2228"/>
      <c r="Z488" s="2228"/>
      <c r="AA488" s="2228"/>
      <c r="AB488" s="2229"/>
      <c r="AC488" s="2229"/>
      <c r="AD488" s="2229"/>
      <c r="AE488" s="2229"/>
      <c r="AF488" s="2228"/>
      <c r="AG488" s="2228"/>
      <c r="AH488" s="2228"/>
      <c r="AI488" s="2228"/>
      <c r="AJ488" s="2228"/>
      <c r="AK488" s="2228"/>
      <c r="AL488" s="2228"/>
      <c r="AM488" s="2228"/>
      <c r="AN488" s="2228"/>
      <c r="AO488" s="2228"/>
      <c r="AP488" s="2228"/>
      <c r="AQ488" s="2228"/>
      <c r="AR488" s="2228"/>
      <c r="AS488" s="2228"/>
      <c r="AT488" s="2228"/>
      <c r="AU488" s="2228"/>
      <c r="AV488" s="2228"/>
      <c r="AW488" s="2228"/>
      <c r="AX488" s="2230"/>
      <c r="AY488" s="2228"/>
      <c r="AZ488" s="2228"/>
      <c r="BA488" s="2228"/>
      <c r="BB488" s="2228"/>
      <c r="BC488" s="2228"/>
      <c r="BD488" s="2228"/>
      <c r="BE488" s="2228"/>
      <c r="BF488" s="2228"/>
      <c r="BG488" s="2228"/>
      <c r="BH488" s="2228"/>
      <c r="BI488" s="2228"/>
      <c r="BJ488" s="2228"/>
      <c r="BK488" s="2228"/>
      <c r="BL488" s="2228"/>
      <c r="BM488" s="2228"/>
      <c r="BN488" s="2228"/>
      <c r="BO488" s="2228"/>
      <c r="BP488" s="2228"/>
      <c r="BQ488" s="2228"/>
      <c r="BR488" s="2228"/>
      <c r="BS488" s="2229"/>
      <c r="BT488" s="2228"/>
      <c r="BU488" s="2228"/>
      <c r="BV488" s="2228"/>
      <c r="BW488" s="2228"/>
      <c r="BX488" s="2228"/>
      <c r="BY488" s="2228"/>
      <c r="BZ488" s="2228"/>
      <c r="CA488" s="2228"/>
      <c r="CB488" s="2228"/>
      <c r="CC488" s="2228"/>
      <c r="CD488" s="2228"/>
      <c r="CE488" s="2228"/>
      <c r="CF488" s="2228"/>
      <c r="CG488" s="2228"/>
      <c r="CH488" s="2228"/>
      <c r="CI488" s="2228"/>
      <c r="CJ488" s="2228"/>
      <c r="CK488" s="2228"/>
      <c r="CL488" s="2228"/>
      <c r="CM488" s="2229"/>
      <c r="CN488" s="2229"/>
    </row>
    <row r="489" spans="2:92" x14ac:dyDescent="0.2">
      <c r="B489" s="2227"/>
      <c r="I489" s="2228"/>
      <c r="J489" s="2228"/>
      <c r="K489" s="2228"/>
      <c r="L489" s="2228"/>
      <c r="M489" s="2228"/>
      <c r="N489" s="2228"/>
      <c r="O489" s="2228"/>
      <c r="P489" s="2228"/>
      <c r="Q489" s="2228"/>
      <c r="R489" s="2228"/>
      <c r="S489" s="2228"/>
      <c r="T489" s="2228"/>
      <c r="U489" s="2228"/>
      <c r="V489" s="2228"/>
      <c r="W489" s="2228"/>
      <c r="X489" s="2228"/>
      <c r="Y489" s="2228"/>
      <c r="Z489" s="2228"/>
      <c r="AA489" s="2228"/>
      <c r="AB489" s="2229"/>
      <c r="AC489" s="2229"/>
      <c r="AD489" s="2229"/>
      <c r="AE489" s="2229"/>
      <c r="AF489" s="2228"/>
      <c r="AG489" s="2228"/>
      <c r="AH489" s="2228"/>
      <c r="AI489" s="2228"/>
      <c r="AJ489" s="2228"/>
      <c r="AK489" s="2228"/>
      <c r="AL489" s="2228"/>
      <c r="AM489" s="2228"/>
      <c r="AN489" s="2228"/>
      <c r="AO489" s="2228"/>
      <c r="AP489" s="2228"/>
      <c r="AQ489" s="2228"/>
      <c r="AR489" s="2228"/>
      <c r="AS489" s="2228"/>
      <c r="AT489" s="2228"/>
      <c r="AU489" s="2228"/>
      <c r="AV489" s="2228"/>
      <c r="AW489" s="2228"/>
      <c r="AX489" s="2230"/>
      <c r="AY489" s="2228"/>
      <c r="AZ489" s="2228"/>
      <c r="BA489" s="2228"/>
      <c r="BB489" s="2228"/>
      <c r="BC489" s="2228"/>
      <c r="BD489" s="2228"/>
      <c r="BE489" s="2228"/>
      <c r="BF489" s="2228"/>
      <c r="BG489" s="2228"/>
      <c r="BH489" s="2228"/>
      <c r="BI489" s="2228"/>
      <c r="BJ489" s="2228"/>
      <c r="BK489" s="2228"/>
      <c r="BL489" s="2228"/>
      <c r="BM489" s="2228"/>
      <c r="BN489" s="2228"/>
      <c r="BO489" s="2228"/>
      <c r="BP489" s="2228"/>
      <c r="BQ489" s="2228"/>
      <c r="BR489" s="2228"/>
      <c r="BS489" s="2229"/>
      <c r="BT489" s="2228"/>
      <c r="BU489" s="2228"/>
      <c r="BV489" s="2228"/>
      <c r="BW489" s="2228"/>
      <c r="BX489" s="2228"/>
      <c r="BY489" s="2228"/>
      <c r="BZ489" s="2228"/>
      <c r="CA489" s="2228"/>
      <c r="CB489" s="2228"/>
      <c r="CC489" s="2228"/>
      <c r="CD489" s="2228"/>
      <c r="CE489" s="2228"/>
      <c r="CF489" s="2228"/>
      <c r="CG489" s="2228"/>
      <c r="CH489" s="2228"/>
      <c r="CI489" s="2228"/>
      <c r="CJ489" s="2228"/>
      <c r="CK489" s="2228"/>
      <c r="CL489" s="2228"/>
      <c r="CM489" s="2229"/>
      <c r="CN489" s="2229"/>
    </row>
    <row r="490" spans="2:92" x14ac:dyDescent="0.2">
      <c r="B490" s="2227"/>
      <c r="I490" s="2228"/>
      <c r="J490" s="2228"/>
      <c r="K490" s="2228"/>
      <c r="L490" s="2228"/>
      <c r="M490" s="2228"/>
      <c r="N490" s="2228"/>
      <c r="O490" s="2228"/>
      <c r="P490" s="2228"/>
      <c r="Q490" s="2228"/>
      <c r="R490" s="2228"/>
      <c r="S490" s="2228"/>
      <c r="T490" s="2228"/>
      <c r="U490" s="2228"/>
      <c r="V490" s="2228"/>
      <c r="W490" s="2228"/>
      <c r="X490" s="2228"/>
      <c r="Y490" s="2228"/>
      <c r="Z490" s="2228"/>
      <c r="AA490" s="2228"/>
      <c r="AB490" s="2229"/>
      <c r="AC490" s="2229"/>
      <c r="AD490" s="2229"/>
      <c r="AE490" s="2229"/>
      <c r="AF490" s="2228"/>
      <c r="AG490" s="2228"/>
      <c r="AH490" s="2228"/>
      <c r="AI490" s="2228"/>
      <c r="AJ490" s="2228"/>
      <c r="AK490" s="2228"/>
      <c r="AL490" s="2228"/>
      <c r="AM490" s="2228"/>
      <c r="AN490" s="2228"/>
      <c r="AO490" s="2228"/>
      <c r="AP490" s="2228"/>
      <c r="AQ490" s="2228"/>
      <c r="AR490" s="2228"/>
      <c r="AS490" s="2228"/>
      <c r="AT490" s="2228"/>
      <c r="AU490" s="2228"/>
      <c r="AV490" s="2228"/>
      <c r="AW490" s="2228"/>
      <c r="AX490" s="2230"/>
      <c r="AY490" s="2228"/>
      <c r="AZ490" s="2228"/>
      <c r="BA490" s="2228"/>
      <c r="BB490" s="2228"/>
      <c r="BC490" s="2228"/>
      <c r="BD490" s="2228"/>
      <c r="BE490" s="2228"/>
      <c r="BF490" s="2228"/>
      <c r="BG490" s="2228"/>
      <c r="BH490" s="2228"/>
      <c r="BI490" s="2228"/>
      <c r="BJ490" s="2228"/>
      <c r="BK490" s="2228"/>
      <c r="BL490" s="2228"/>
      <c r="BM490" s="2228"/>
      <c r="BN490" s="2228"/>
      <c r="BO490" s="2228"/>
      <c r="BP490" s="2228"/>
      <c r="BQ490" s="2228"/>
      <c r="BR490" s="2228"/>
      <c r="BS490" s="2229"/>
      <c r="BT490" s="2228"/>
      <c r="BU490" s="2228"/>
      <c r="BV490" s="2228"/>
      <c r="BW490" s="2228"/>
      <c r="BX490" s="2228"/>
      <c r="BY490" s="2228"/>
      <c r="BZ490" s="2228"/>
      <c r="CA490" s="2228"/>
      <c r="CB490" s="2228"/>
      <c r="CC490" s="2228"/>
      <c r="CD490" s="2228"/>
      <c r="CE490" s="2228"/>
      <c r="CF490" s="2228"/>
      <c r="CG490" s="2228"/>
      <c r="CH490" s="2228"/>
      <c r="CI490" s="2228"/>
      <c r="CJ490" s="2228"/>
      <c r="CK490" s="2228"/>
      <c r="CL490" s="2228"/>
      <c r="CM490" s="2229"/>
      <c r="CN490" s="2229"/>
    </row>
    <row r="491" spans="2:92" x14ac:dyDescent="0.2">
      <c r="B491" s="2227"/>
      <c r="I491" s="2228"/>
      <c r="J491" s="2228"/>
      <c r="K491" s="2228"/>
      <c r="L491" s="2228"/>
      <c r="M491" s="2228"/>
      <c r="N491" s="2228"/>
      <c r="O491" s="2228"/>
      <c r="P491" s="2228"/>
      <c r="Q491" s="2228"/>
      <c r="R491" s="2228"/>
      <c r="S491" s="2228"/>
      <c r="T491" s="2228"/>
      <c r="U491" s="2228"/>
      <c r="V491" s="2228"/>
      <c r="W491" s="2228"/>
      <c r="X491" s="2228"/>
      <c r="Y491" s="2228"/>
      <c r="Z491" s="2228"/>
      <c r="AA491" s="2228"/>
      <c r="AB491" s="2229"/>
      <c r="AC491" s="2229"/>
      <c r="AD491" s="2229"/>
      <c r="AE491" s="2229"/>
      <c r="AF491" s="2228"/>
      <c r="AG491" s="2228"/>
      <c r="AH491" s="2228"/>
      <c r="AI491" s="2228"/>
      <c r="AJ491" s="2228"/>
      <c r="AK491" s="2228"/>
      <c r="AL491" s="2228"/>
      <c r="AM491" s="2228"/>
      <c r="AN491" s="2228"/>
      <c r="AO491" s="2228"/>
      <c r="AP491" s="2228"/>
      <c r="AQ491" s="2228"/>
      <c r="AR491" s="2228"/>
      <c r="AS491" s="2228"/>
      <c r="AT491" s="2228"/>
      <c r="AU491" s="2228"/>
      <c r="AV491" s="2228"/>
      <c r="AW491" s="2228"/>
      <c r="AX491" s="2230"/>
      <c r="AY491" s="2228"/>
      <c r="AZ491" s="2228"/>
      <c r="BA491" s="2228"/>
      <c r="BB491" s="2228"/>
      <c r="BC491" s="2228"/>
      <c r="BD491" s="2228"/>
      <c r="BE491" s="2228"/>
      <c r="BF491" s="2228"/>
      <c r="BG491" s="2228"/>
      <c r="BH491" s="2228"/>
      <c r="BI491" s="2228"/>
      <c r="BJ491" s="2228"/>
      <c r="BK491" s="2228"/>
      <c r="BL491" s="2228"/>
      <c r="BM491" s="2228"/>
      <c r="BN491" s="2228"/>
      <c r="BO491" s="2228"/>
      <c r="BP491" s="2228"/>
      <c r="BQ491" s="2228"/>
      <c r="BR491" s="2228"/>
      <c r="BS491" s="2229"/>
      <c r="BT491" s="2228"/>
      <c r="BU491" s="2228"/>
      <c r="BV491" s="2228"/>
      <c r="BW491" s="2228"/>
      <c r="BX491" s="2228"/>
      <c r="BY491" s="2228"/>
      <c r="BZ491" s="2228"/>
      <c r="CA491" s="2228"/>
      <c r="CB491" s="2228"/>
      <c r="CC491" s="2228"/>
      <c r="CD491" s="2228"/>
      <c r="CE491" s="2228"/>
      <c r="CF491" s="2228"/>
      <c r="CG491" s="2228"/>
      <c r="CH491" s="2228"/>
      <c r="CI491" s="2228"/>
      <c r="CJ491" s="2228"/>
      <c r="CK491" s="2228"/>
      <c r="CL491" s="2228"/>
      <c r="CM491" s="2229"/>
      <c r="CN491" s="2229"/>
    </row>
    <row r="492" spans="2:92" x14ac:dyDescent="0.2">
      <c r="B492" s="2227"/>
      <c r="I492" s="2228"/>
      <c r="J492" s="2228"/>
      <c r="K492" s="2228"/>
      <c r="L492" s="2228"/>
      <c r="M492" s="2228"/>
      <c r="N492" s="2228"/>
      <c r="O492" s="2228"/>
      <c r="P492" s="2228"/>
      <c r="Q492" s="2228"/>
      <c r="R492" s="2228"/>
      <c r="S492" s="2228"/>
      <c r="T492" s="2228"/>
      <c r="U492" s="2228"/>
      <c r="V492" s="2228"/>
      <c r="W492" s="2228"/>
      <c r="X492" s="2228"/>
      <c r="Y492" s="2228"/>
      <c r="Z492" s="2228"/>
      <c r="AA492" s="2228"/>
      <c r="AB492" s="2229"/>
      <c r="AC492" s="2229"/>
      <c r="AD492" s="2229"/>
      <c r="AE492" s="2229"/>
      <c r="AF492" s="2228"/>
      <c r="AG492" s="2228"/>
      <c r="AH492" s="2228"/>
      <c r="AI492" s="2228"/>
      <c r="AJ492" s="2228"/>
      <c r="AK492" s="2228"/>
      <c r="AL492" s="2228"/>
      <c r="AM492" s="2228"/>
      <c r="AN492" s="2228"/>
      <c r="AO492" s="2228"/>
      <c r="AP492" s="2228"/>
      <c r="AQ492" s="2228"/>
      <c r="AR492" s="2228"/>
      <c r="AS492" s="2228"/>
      <c r="AT492" s="2228"/>
      <c r="AU492" s="2228"/>
      <c r="AV492" s="2228"/>
      <c r="AW492" s="2228"/>
      <c r="AX492" s="2230"/>
      <c r="AY492" s="2228"/>
      <c r="AZ492" s="2228"/>
      <c r="BA492" s="2228"/>
      <c r="BB492" s="2228"/>
      <c r="BC492" s="2228"/>
      <c r="BD492" s="2228"/>
      <c r="BE492" s="2228"/>
      <c r="BF492" s="2228"/>
      <c r="BG492" s="2228"/>
      <c r="BH492" s="2228"/>
      <c r="BI492" s="2228"/>
      <c r="BJ492" s="2228"/>
      <c r="BK492" s="2228"/>
      <c r="BL492" s="2228"/>
      <c r="BM492" s="2228"/>
      <c r="BN492" s="2228"/>
      <c r="BO492" s="2228"/>
      <c r="BP492" s="2228"/>
      <c r="BQ492" s="2228"/>
      <c r="BR492" s="2228"/>
      <c r="BS492" s="2229"/>
      <c r="BT492" s="2228"/>
      <c r="BU492" s="2228"/>
      <c r="BV492" s="2228"/>
      <c r="BW492" s="2228"/>
      <c r="BX492" s="2228"/>
      <c r="BY492" s="2228"/>
      <c r="BZ492" s="2228"/>
      <c r="CA492" s="2228"/>
      <c r="CB492" s="2228"/>
      <c r="CC492" s="2228"/>
      <c r="CD492" s="2228"/>
      <c r="CE492" s="2228"/>
      <c r="CF492" s="2228"/>
      <c r="CG492" s="2228"/>
      <c r="CH492" s="2228"/>
      <c r="CI492" s="2228"/>
      <c r="CJ492" s="2228"/>
      <c r="CK492" s="2228"/>
      <c r="CL492" s="2228"/>
      <c r="CM492" s="2229"/>
      <c r="CN492" s="2229"/>
    </row>
    <row r="493" spans="2:92" x14ac:dyDescent="0.2">
      <c r="B493" s="2227"/>
      <c r="I493" s="2228"/>
      <c r="J493" s="2228"/>
      <c r="K493" s="2228"/>
      <c r="L493" s="2228"/>
      <c r="M493" s="2228"/>
      <c r="N493" s="2228"/>
      <c r="O493" s="2228"/>
      <c r="P493" s="2228"/>
      <c r="Q493" s="2228"/>
      <c r="R493" s="2228"/>
      <c r="S493" s="2228"/>
      <c r="T493" s="2228"/>
      <c r="U493" s="2228"/>
      <c r="V493" s="2228"/>
      <c r="W493" s="2228"/>
      <c r="X493" s="2228"/>
      <c r="Y493" s="2228"/>
      <c r="Z493" s="2228"/>
      <c r="AA493" s="2228"/>
      <c r="AB493" s="2229"/>
      <c r="AC493" s="2229"/>
      <c r="AD493" s="2229"/>
      <c r="AE493" s="2229"/>
      <c r="AF493" s="2228"/>
      <c r="AG493" s="2228"/>
      <c r="AH493" s="2228"/>
      <c r="AI493" s="2228"/>
      <c r="AJ493" s="2228"/>
      <c r="AK493" s="2228"/>
      <c r="AL493" s="2228"/>
      <c r="AM493" s="2228"/>
      <c r="AN493" s="2228"/>
      <c r="AO493" s="2228"/>
      <c r="AP493" s="2228"/>
      <c r="AQ493" s="2228"/>
      <c r="AR493" s="2228"/>
      <c r="AS493" s="2228"/>
      <c r="AT493" s="2228"/>
      <c r="AU493" s="2228"/>
      <c r="AV493" s="2228"/>
      <c r="AW493" s="2228"/>
      <c r="AX493" s="2230"/>
      <c r="AY493" s="2228"/>
      <c r="AZ493" s="2228"/>
      <c r="BA493" s="2228"/>
      <c r="BB493" s="2228"/>
      <c r="BC493" s="2228"/>
      <c r="BD493" s="2228"/>
      <c r="BE493" s="2228"/>
      <c r="BF493" s="2228"/>
      <c r="BG493" s="2228"/>
      <c r="BH493" s="2228"/>
      <c r="BI493" s="2228"/>
      <c r="BJ493" s="2228"/>
      <c r="BK493" s="2228"/>
      <c r="BL493" s="2228"/>
      <c r="BM493" s="2228"/>
      <c r="BN493" s="2228"/>
      <c r="BO493" s="2228"/>
      <c r="BP493" s="2228"/>
      <c r="BQ493" s="2228"/>
      <c r="BR493" s="2228"/>
      <c r="BS493" s="2229"/>
      <c r="BT493" s="2228"/>
      <c r="BU493" s="2228"/>
      <c r="BV493" s="2228"/>
      <c r="BW493" s="2228"/>
      <c r="BX493" s="2228"/>
      <c r="BY493" s="2228"/>
      <c r="BZ493" s="2228"/>
      <c r="CA493" s="2228"/>
      <c r="CB493" s="2228"/>
      <c r="CC493" s="2228"/>
      <c r="CD493" s="2228"/>
      <c r="CE493" s="2228"/>
      <c r="CF493" s="2228"/>
      <c r="CG493" s="2228"/>
      <c r="CH493" s="2228"/>
      <c r="CI493" s="2228"/>
      <c r="CJ493" s="2228"/>
      <c r="CK493" s="2228"/>
      <c r="CL493" s="2228"/>
      <c r="CM493" s="2229"/>
      <c r="CN493" s="2229"/>
    </row>
    <row r="494" spans="2:92" x14ac:dyDescent="0.2">
      <c r="B494" s="2227"/>
      <c r="I494" s="2228"/>
      <c r="J494" s="2228"/>
      <c r="K494" s="2228"/>
      <c r="L494" s="2228"/>
      <c r="M494" s="2228"/>
      <c r="N494" s="2228"/>
      <c r="O494" s="2228"/>
      <c r="P494" s="2228"/>
      <c r="Q494" s="2228"/>
      <c r="R494" s="2228"/>
      <c r="S494" s="2228"/>
      <c r="T494" s="2228"/>
      <c r="U494" s="2228"/>
      <c r="V494" s="2228"/>
      <c r="W494" s="2228"/>
      <c r="X494" s="2228"/>
      <c r="Y494" s="2228"/>
      <c r="Z494" s="2228"/>
      <c r="AA494" s="2228"/>
      <c r="AB494" s="2229"/>
      <c r="AC494" s="2229"/>
      <c r="AD494" s="2229"/>
      <c r="AE494" s="2229"/>
      <c r="AF494" s="2228"/>
      <c r="AG494" s="2228"/>
      <c r="AH494" s="2228"/>
      <c r="AI494" s="2228"/>
      <c r="AJ494" s="2228"/>
      <c r="AK494" s="2228"/>
      <c r="AL494" s="2228"/>
      <c r="AM494" s="2228"/>
      <c r="AN494" s="2228"/>
      <c r="AO494" s="2228"/>
      <c r="AP494" s="2228"/>
      <c r="AQ494" s="2228"/>
      <c r="AR494" s="2228"/>
      <c r="AS494" s="2228"/>
      <c r="AT494" s="2228"/>
      <c r="AU494" s="2228"/>
      <c r="AV494" s="2228"/>
      <c r="AW494" s="2228"/>
      <c r="AX494" s="2230"/>
      <c r="AY494" s="2228"/>
      <c r="AZ494" s="2228"/>
      <c r="BA494" s="2228"/>
      <c r="BB494" s="2228"/>
      <c r="BC494" s="2228"/>
      <c r="BD494" s="2228"/>
      <c r="BE494" s="2228"/>
      <c r="BF494" s="2228"/>
      <c r="BG494" s="2228"/>
      <c r="BH494" s="2228"/>
      <c r="BI494" s="2228"/>
      <c r="BJ494" s="2228"/>
      <c r="BK494" s="2228"/>
      <c r="BL494" s="2228"/>
      <c r="BM494" s="2228"/>
      <c r="BN494" s="2228"/>
      <c r="BO494" s="2228"/>
      <c r="BP494" s="2228"/>
      <c r="BQ494" s="2228"/>
      <c r="BR494" s="2228"/>
      <c r="BS494" s="2229"/>
      <c r="BT494" s="2228"/>
      <c r="BU494" s="2228"/>
      <c r="BV494" s="2228"/>
      <c r="BW494" s="2228"/>
      <c r="BX494" s="2228"/>
      <c r="BY494" s="2228"/>
      <c r="BZ494" s="2228"/>
      <c r="CA494" s="2228"/>
      <c r="CB494" s="2228"/>
      <c r="CC494" s="2228"/>
      <c r="CD494" s="2228"/>
      <c r="CE494" s="2228"/>
      <c r="CF494" s="2228"/>
      <c r="CG494" s="2228"/>
      <c r="CH494" s="2228"/>
      <c r="CI494" s="2228"/>
      <c r="CJ494" s="2228"/>
      <c r="CK494" s="2228"/>
      <c r="CL494" s="2228"/>
      <c r="CM494" s="2229"/>
      <c r="CN494" s="2229"/>
    </row>
    <row r="495" spans="2:92" x14ac:dyDescent="0.2">
      <c r="B495" s="2227"/>
      <c r="I495" s="2228"/>
      <c r="J495" s="2228"/>
      <c r="K495" s="2228"/>
      <c r="L495" s="2228"/>
      <c r="M495" s="2228"/>
      <c r="N495" s="2228"/>
      <c r="O495" s="2228"/>
      <c r="P495" s="2228"/>
      <c r="Q495" s="2228"/>
      <c r="R495" s="2228"/>
      <c r="S495" s="2228"/>
      <c r="T495" s="2228"/>
      <c r="U495" s="2228"/>
      <c r="V495" s="2228"/>
      <c r="W495" s="2228"/>
      <c r="X495" s="2228"/>
      <c r="Y495" s="2228"/>
      <c r="Z495" s="2228"/>
      <c r="AA495" s="2228"/>
      <c r="AB495" s="2229"/>
      <c r="AC495" s="2229"/>
      <c r="AD495" s="2229"/>
      <c r="AE495" s="2229"/>
      <c r="AF495" s="2228"/>
      <c r="AG495" s="2228"/>
      <c r="AH495" s="2228"/>
      <c r="AI495" s="2228"/>
      <c r="AJ495" s="2228"/>
      <c r="AK495" s="2228"/>
      <c r="AL495" s="2228"/>
      <c r="AM495" s="2228"/>
      <c r="AN495" s="2228"/>
      <c r="AO495" s="2228"/>
      <c r="AP495" s="2228"/>
      <c r="AQ495" s="2228"/>
      <c r="AR495" s="2228"/>
      <c r="AS495" s="2228"/>
      <c r="AT495" s="2228"/>
      <c r="AU495" s="2228"/>
      <c r="AV495" s="2228"/>
      <c r="AW495" s="2228"/>
      <c r="AX495" s="2230"/>
      <c r="AY495" s="2228"/>
      <c r="AZ495" s="2228"/>
      <c r="BA495" s="2228"/>
      <c r="BB495" s="2228"/>
      <c r="BC495" s="2228"/>
      <c r="BD495" s="2228"/>
      <c r="BE495" s="2228"/>
      <c r="BF495" s="2228"/>
      <c r="BG495" s="2228"/>
      <c r="BH495" s="2228"/>
      <c r="BI495" s="2228"/>
      <c r="BJ495" s="2228"/>
      <c r="BK495" s="2228"/>
      <c r="BL495" s="2228"/>
      <c r="BM495" s="2228"/>
      <c r="BN495" s="2228"/>
      <c r="BO495" s="2228"/>
      <c r="BP495" s="2228"/>
      <c r="BQ495" s="2228"/>
      <c r="BR495" s="2228"/>
      <c r="BS495" s="2229"/>
      <c r="BT495" s="2228"/>
      <c r="BU495" s="2228"/>
      <c r="BV495" s="2228"/>
      <c r="BW495" s="2228"/>
      <c r="BX495" s="2228"/>
      <c r="BY495" s="2228"/>
      <c r="BZ495" s="2228"/>
      <c r="CA495" s="2228"/>
      <c r="CB495" s="2228"/>
      <c r="CC495" s="2228"/>
      <c r="CD495" s="2228"/>
      <c r="CE495" s="2228"/>
      <c r="CF495" s="2228"/>
      <c r="CG495" s="2228"/>
      <c r="CH495" s="2228"/>
      <c r="CI495" s="2228"/>
      <c r="CJ495" s="2228"/>
      <c r="CK495" s="2228"/>
      <c r="CL495" s="2228"/>
      <c r="CM495" s="2229"/>
      <c r="CN495" s="2229"/>
    </row>
    <row r="496" spans="2:92" x14ac:dyDescent="0.2">
      <c r="B496" s="2227"/>
      <c r="I496" s="2228"/>
      <c r="J496" s="2228"/>
      <c r="K496" s="2228"/>
      <c r="L496" s="2228"/>
      <c r="M496" s="2228"/>
      <c r="N496" s="2228"/>
      <c r="O496" s="2228"/>
      <c r="P496" s="2228"/>
      <c r="Q496" s="2228"/>
      <c r="R496" s="2228"/>
      <c r="S496" s="2228"/>
      <c r="T496" s="2228"/>
      <c r="U496" s="2228"/>
      <c r="V496" s="2228"/>
      <c r="W496" s="2228"/>
      <c r="X496" s="2228"/>
      <c r="Y496" s="2228"/>
      <c r="Z496" s="2228"/>
      <c r="AA496" s="2228"/>
      <c r="AB496" s="2229"/>
      <c r="AC496" s="2229"/>
      <c r="AD496" s="2229"/>
      <c r="AE496" s="2229"/>
      <c r="AF496" s="2228"/>
      <c r="AG496" s="2228"/>
      <c r="AH496" s="2228"/>
      <c r="AI496" s="2228"/>
      <c r="AJ496" s="2228"/>
      <c r="AK496" s="2228"/>
      <c r="AL496" s="2228"/>
      <c r="AM496" s="2228"/>
      <c r="AN496" s="2228"/>
      <c r="AO496" s="2228"/>
      <c r="AP496" s="2228"/>
      <c r="AQ496" s="2228"/>
      <c r="AR496" s="2228"/>
      <c r="AS496" s="2228"/>
      <c r="AT496" s="2228"/>
      <c r="AU496" s="2228"/>
      <c r="AV496" s="2228"/>
      <c r="AW496" s="2228"/>
      <c r="AX496" s="2230"/>
      <c r="AY496" s="2228"/>
      <c r="AZ496" s="2228"/>
      <c r="BA496" s="2228"/>
      <c r="BB496" s="2228"/>
      <c r="BC496" s="2228"/>
      <c r="BD496" s="2228"/>
      <c r="BE496" s="2228"/>
      <c r="BF496" s="2228"/>
      <c r="BG496" s="2228"/>
      <c r="BH496" s="2228"/>
      <c r="BI496" s="2228"/>
      <c r="BJ496" s="2228"/>
      <c r="BK496" s="2228"/>
      <c r="BL496" s="2228"/>
      <c r="BM496" s="2228"/>
      <c r="BN496" s="2228"/>
      <c r="BO496" s="2228"/>
      <c r="BP496" s="2228"/>
      <c r="BQ496" s="2228"/>
      <c r="BR496" s="2228"/>
      <c r="BS496" s="2229"/>
      <c r="BT496" s="2228"/>
      <c r="BU496" s="2228"/>
      <c r="BV496" s="2228"/>
      <c r="BW496" s="2228"/>
      <c r="BX496" s="2228"/>
      <c r="BY496" s="2228"/>
      <c r="BZ496" s="2228"/>
      <c r="CA496" s="2228"/>
      <c r="CB496" s="2228"/>
      <c r="CC496" s="2228"/>
      <c r="CD496" s="2228"/>
      <c r="CE496" s="2228"/>
      <c r="CF496" s="2228"/>
      <c r="CG496" s="2228"/>
      <c r="CH496" s="2228"/>
      <c r="CI496" s="2228"/>
      <c r="CJ496" s="2228"/>
      <c r="CK496" s="2228"/>
      <c r="CL496" s="2228"/>
      <c r="CM496" s="2229"/>
      <c r="CN496" s="2229"/>
    </row>
    <row r="497" spans="2:92" x14ac:dyDescent="0.2">
      <c r="B497" s="2227"/>
      <c r="I497" s="2228"/>
      <c r="J497" s="2228"/>
      <c r="K497" s="2228"/>
      <c r="L497" s="2228"/>
      <c r="M497" s="2228"/>
      <c r="N497" s="2228"/>
      <c r="O497" s="2228"/>
      <c r="P497" s="2228"/>
      <c r="Q497" s="2228"/>
      <c r="R497" s="2228"/>
      <c r="S497" s="2228"/>
      <c r="T497" s="2228"/>
      <c r="U497" s="2228"/>
      <c r="V497" s="2228"/>
      <c r="W497" s="2228"/>
      <c r="X497" s="2228"/>
      <c r="Y497" s="2228"/>
      <c r="Z497" s="2228"/>
      <c r="AA497" s="2228"/>
      <c r="AB497" s="2229"/>
      <c r="AC497" s="2229"/>
      <c r="AD497" s="2229"/>
      <c r="AE497" s="2229"/>
      <c r="AF497" s="2228"/>
      <c r="AG497" s="2228"/>
      <c r="AH497" s="2228"/>
      <c r="AI497" s="2228"/>
      <c r="AJ497" s="2228"/>
      <c r="AK497" s="2228"/>
      <c r="AL497" s="2228"/>
      <c r="AM497" s="2228"/>
      <c r="AN497" s="2228"/>
      <c r="AO497" s="2228"/>
      <c r="AP497" s="2228"/>
      <c r="AQ497" s="2228"/>
      <c r="AR497" s="2228"/>
      <c r="AS497" s="2228"/>
      <c r="AT497" s="2228"/>
      <c r="AU497" s="2228"/>
      <c r="AV497" s="2228"/>
      <c r="AW497" s="2228"/>
      <c r="AX497" s="2230"/>
      <c r="AY497" s="2228"/>
      <c r="AZ497" s="2228"/>
      <c r="BA497" s="2228"/>
      <c r="BB497" s="2228"/>
      <c r="BC497" s="2228"/>
      <c r="BD497" s="2228"/>
      <c r="BE497" s="2228"/>
      <c r="BF497" s="2228"/>
      <c r="BG497" s="2228"/>
      <c r="BH497" s="2228"/>
      <c r="BI497" s="2228"/>
      <c r="BJ497" s="2228"/>
      <c r="BK497" s="2228"/>
      <c r="BL497" s="2228"/>
      <c r="BM497" s="2228"/>
      <c r="BN497" s="2228"/>
      <c r="BO497" s="2228"/>
      <c r="BP497" s="2228"/>
      <c r="BQ497" s="2228"/>
      <c r="BR497" s="2228"/>
      <c r="BS497" s="2229"/>
      <c r="BT497" s="2228"/>
      <c r="BU497" s="2228"/>
      <c r="BV497" s="2228"/>
      <c r="BW497" s="2228"/>
      <c r="BX497" s="2228"/>
      <c r="BY497" s="2228"/>
      <c r="BZ497" s="2228"/>
      <c r="CA497" s="2228"/>
      <c r="CB497" s="2228"/>
      <c r="CC497" s="2228"/>
      <c r="CD497" s="2228"/>
      <c r="CE497" s="2228"/>
      <c r="CF497" s="2228"/>
      <c r="CG497" s="2228"/>
      <c r="CH497" s="2228"/>
      <c r="CI497" s="2228"/>
      <c r="CJ497" s="2228"/>
      <c r="CK497" s="2228"/>
      <c r="CL497" s="2228"/>
      <c r="CM497" s="2229"/>
      <c r="CN497" s="2229"/>
    </row>
    <row r="498" spans="2:92" x14ac:dyDescent="0.2">
      <c r="B498" s="2227"/>
      <c r="I498" s="2228"/>
      <c r="J498" s="2228"/>
      <c r="K498" s="2228"/>
      <c r="L498" s="2228"/>
      <c r="M498" s="2228"/>
      <c r="N498" s="2228"/>
      <c r="O498" s="2228"/>
      <c r="P498" s="2228"/>
      <c r="Q498" s="2228"/>
      <c r="R498" s="2228"/>
      <c r="S498" s="2228"/>
      <c r="T498" s="2228"/>
      <c r="U498" s="2228"/>
      <c r="V498" s="2228"/>
      <c r="W498" s="2228"/>
      <c r="X498" s="2228"/>
      <c r="Y498" s="2228"/>
      <c r="Z498" s="2228"/>
      <c r="AA498" s="2228"/>
      <c r="AB498" s="2229"/>
      <c r="AC498" s="2229"/>
      <c r="AD498" s="2229"/>
      <c r="AE498" s="2229"/>
      <c r="AF498" s="2228"/>
      <c r="AG498" s="2228"/>
      <c r="AH498" s="2228"/>
      <c r="AI498" s="2228"/>
      <c r="AJ498" s="2228"/>
      <c r="AK498" s="2228"/>
      <c r="AL498" s="2228"/>
      <c r="AM498" s="2228"/>
      <c r="AN498" s="2228"/>
      <c r="AO498" s="2228"/>
      <c r="AP498" s="2228"/>
      <c r="AQ498" s="2228"/>
      <c r="AR498" s="2228"/>
      <c r="AS498" s="2228"/>
      <c r="AT498" s="2228"/>
      <c r="AU498" s="2228"/>
      <c r="AV498" s="2228"/>
      <c r="AW498" s="2228"/>
      <c r="AX498" s="2230"/>
      <c r="AY498" s="2228"/>
      <c r="AZ498" s="2228"/>
      <c r="BA498" s="2228"/>
      <c r="BB498" s="2228"/>
      <c r="BC498" s="2228"/>
      <c r="BD498" s="2228"/>
      <c r="BE498" s="2228"/>
      <c r="BF498" s="2228"/>
      <c r="BG498" s="2228"/>
      <c r="BH498" s="2228"/>
      <c r="BI498" s="2228"/>
      <c r="BJ498" s="2228"/>
      <c r="BK498" s="2228"/>
      <c r="BL498" s="2228"/>
      <c r="BM498" s="2228"/>
      <c r="BN498" s="2228"/>
      <c r="BO498" s="2228"/>
      <c r="BP498" s="2228"/>
      <c r="BQ498" s="2228"/>
      <c r="BR498" s="2228"/>
      <c r="BS498" s="2229"/>
      <c r="BT498" s="2228"/>
      <c r="BU498" s="2228"/>
      <c r="BV498" s="2228"/>
      <c r="BW498" s="2228"/>
      <c r="BX498" s="2228"/>
      <c r="BY498" s="2228"/>
      <c r="BZ498" s="2228"/>
      <c r="CA498" s="2228"/>
      <c r="CB498" s="2228"/>
      <c r="CC498" s="2228"/>
      <c r="CD498" s="2228"/>
      <c r="CE498" s="2228"/>
      <c r="CF498" s="2228"/>
      <c r="CG498" s="2228"/>
      <c r="CH498" s="2228"/>
      <c r="CI498" s="2228"/>
      <c r="CJ498" s="2228"/>
      <c r="CK498" s="2228"/>
      <c r="CL498" s="2228"/>
      <c r="CM498" s="2229"/>
      <c r="CN498" s="2229"/>
    </row>
    <row r="499" spans="2:92" x14ac:dyDescent="0.2">
      <c r="B499" s="2227"/>
      <c r="I499" s="2228"/>
      <c r="J499" s="2228"/>
      <c r="K499" s="2228"/>
      <c r="L499" s="2228"/>
      <c r="M499" s="2228"/>
      <c r="N499" s="2228"/>
      <c r="O499" s="2228"/>
      <c r="P499" s="2228"/>
      <c r="Q499" s="2228"/>
      <c r="R499" s="2228"/>
      <c r="S499" s="2228"/>
      <c r="T499" s="2228"/>
      <c r="U499" s="2228"/>
      <c r="V499" s="2228"/>
      <c r="W499" s="2228"/>
      <c r="X499" s="2228"/>
      <c r="Y499" s="2228"/>
      <c r="Z499" s="2228"/>
      <c r="AA499" s="2228"/>
      <c r="AB499" s="2229"/>
      <c r="AC499" s="2229"/>
      <c r="AD499" s="2229"/>
      <c r="AE499" s="2229"/>
      <c r="AF499" s="2228"/>
      <c r="AG499" s="2228"/>
      <c r="AH499" s="2228"/>
      <c r="AI499" s="2228"/>
      <c r="AJ499" s="2228"/>
      <c r="AK499" s="2228"/>
      <c r="AL499" s="2228"/>
      <c r="AM499" s="2228"/>
      <c r="AN499" s="2228"/>
      <c r="AO499" s="2228"/>
      <c r="AP499" s="2228"/>
      <c r="AQ499" s="2228"/>
      <c r="AR499" s="2228"/>
      <c r="AS499" s="2228"/>
      <c r="AT499" s="2228"/>
      <c r="AU499" s="2228"/>
      <c r="AV499" s="2228"/>
      <c r="AW499" s="2228"/>
      <c r="AX499" s="2230"/>
      <c r="AY499" s="2228"/>
      <c r="AZ499" s="2228"/>
      <c r="BA499" s="2228"/>
      <c r="BB499" s="2228"/>
      <c r="BC499" s="2228"/>
      <c r="BD499" s="2228"/>
      <c r="BE499" s="2228"/>
      <c r="BF499" s="2228"/>
      <c r="BG499" s="2228"/>
      <c r="BH499" s="2228"/>
      <c r="BI499" s="2228"/>
      <c r="BJ499" s="2228"/>
      <c r="BK499" s="2228"/>
      <c r="BL499" s="2228"/>
      <c r="BM499" s="2228"/>
      <c r="BN499" s="2228"/>
      <c r="BO499" s="2228"/>
      <c r="BP499" s="2228"/>
      <c r="BQ499" s="2228"/>
      <c r="BR499" s="2228"/>
      <c r="BS499" s="2229"/>
      <c r="BT499" s="2228"/>
      <c r="BU499" s="2228"/>
      <c r="BV499" s="2228"/>
      <c r="BW499" s="2228"/>
      <c r="BX499" s="2228"/>
      <c r="BY499" s="2228"/>
      <c r="BZ499" s="2228"/>
      <c r="CA499" s="2228"/>
      <c r="CB499" s="2228"/>
      <c r="CC499" s="2228"/>
      <c r="CD499" s="2228"/>
      <c r="CE499" s="2228"/>
      <c r="CF499" s="2228"/>
      <c r="CG499" s="2228"/>
      <c r="CH499" s="2228"/>
      <c r="CI499" s="2228"/>
      <c r="CJ499" s="2228"/>
      <c r="CK499" s="2228"/>
      <c r="CL499" s="2228"/>
      <c r="CM499" s="2229"/>
      <c r="CN499" s="2229"/>
    </row>
    <row r="500" spans="2:92" x14ac:dyDescent="0.2">
      <c r="B500" s="2227"/>
      <c r="I500" s="2228"/>
      <c r="J500" s="2228"/>
      <c r="K500" s="2228"/>
      <c r="L500" s="2228"/>
      <c r="M500" s="2228"/>
      <c r="N500" s="2228"/>
      <c r="O500" s="2228"/>
      <c r="P500" s="2228"/>
      <c r="Q500" s="2228"/>
      <c r="R500" s="2228"/>
      <c r="S500" s="2228"/>
      <c r="T500" s="2228"/>
      <c r="U500" s="2228"/>
      <c r="V500" s="2228"/>
      <c r="W500" s="2228"/>
      <c r="X500" s="2228"/>
      <c r="Y500" s="2228"/>
      <c r="Z500" s="2228"/>
      <c r="AA500" s="2228"/>
      <c r="AB500" s="2229"/>
      <c r="AC500" s="2229"/>
      <c r="AD500" s="2229"/>
      <c r="AE500" s="2229"/>
      <c r="AF500" s="2228"/>
      <c r="AG500" s="2228"/>
      <c r="AH500" s="2228"/>
      <c r="AI500" s="2228"/>
      <c r="AJ500" s="2228"/>
      <c r="AK500" s="2228"/>
      <c r="AL500" s="2228"/>
      <c r="AM500" s="2228"/>
      <c r="AN500" s="2228"/>
      <c r="AO500" s="2228"/>
      <c r="AP500" s="2228"/>
      <c r="AQ500" s="2228"/>
      <c r="AR500" s="2228"/>
      <c r="AS500" s="2228"/>
      <c r="AT500" s="2228"/>
      <c r="AU500" s="2228"/>
      <c r="AV500" s="2228"/>
      <c r="AW500" s="2228"/>
      <c r="AX500" s="2230"/>
      <c r="AY500" s="2228"/>
      <c r="AZ500" s="2228"/>
      <c r="BA500" s="2228"/>
      <c r="BB500" s="2228"/>
      <c r="BC500" s="2228"/>
      <c r="BD500" s="2228"/>
      <c r="BE500" s="2228"/>
      <c r="BF500" s="2228"/>
      <c r="BG500" s="2228"/>
      <c r="BH500" s="2228"/>
      <c r="BI500" s="2228"/>
      <c r="BJ500" s="2228"/>
      <c r="BK500" s="2228"/>
      <c r="BL500" s="2228"/>
      <c r="BM500" s="2228"/>
      <c r="BN500" s="2228"/>
      <c r="BO500" s="2228"/>
      <c r="BP500" s="2228"/>
      <c r="BQ500" s="2228"/>
      <c r="BR500" s="2228"/>
      <c r="BS500" s="2229"/>
      <c r="BT500" s="2228"/>
      <c r="BU500" s="2228"/>
      <c r="BV500" s="2228"/>
      <c r="BW500" s="2228"/>
      <c r="BX500" s="2228"/>
      <c r="BY500" s="2228"/>
      <c r="BZ500" s="2228"/>
      <c r="CA500" s="2228"/>
      <c r="CB500" s="2228"/>
      <c r="CC500" s="2228"/>
      <c r="CD500" s="2228"/>
      <c r="CE500" s="2228"/>
      <c r="CF500" s="2228"/>
      <c r="CG500" s="2228"/>
      <c r="CH500" s="2228"/>
      <c r="CI500" s="2228"/>
      <c r="CJ500" s="2228"/>
      <c r="CK500" s="2228"/>
      <c r="CL500" s="2228"/>
      <c r="CM500" s="2229"/>
      <c r="CN500" s="2229"/>
    </row>
    <row r="501" spans="2:92" x14ac:dyDescent="0.2">
      <c r="B501" s="2227"/>
      <c r="I501" s="2228"/>
      <c r="J501" s="2228"/>
      <c r="K501" s="2228"/>
      <c r="L501" s="2228"/>
      <c r="M501" s="2228"/>
      <c r="N501" s="2228"/>
      <c r="O501" s="2228"/>
      <c r="P501" s="2228"/>
      <c r="Q501" s="2228"/>
      <c r="R501" s="2228"/>
      <c r="S501" s="2228"/>
      <c r="T501" s="2228"/>
      <c r="U501" s="2228"/>
      <c r="V501" s="2228"/>
      <c r="W501" s="2228"/>
      <c r="X501" s="2228"/>
      <c r="Y501" s="2228"/>
      <c r="Z501" s="2228"/>
      <c r="AA501" s="2228"/>
      <c r="AB501" s="2229"/>
      <c r="AC501" s="2229"/>
      <c r="AD501" s="2229"/>
      <c r="AE501" s="2229"/>
      <c r="AF501" s="2228"/>
      <c r="AG501" s="2228"/>
      <c r="AH501" s="2228"/>
      <c r="AI501" s="2228"/>
      <c r="AJ501" s="2228"/>
      <c r="AK501" s="2228"/>
      <c r="AL501" s="2228"/>
      <c r="AM501" s="2228"/>
      <c r="AN501" s="2228"/>
      <c r="AO501" s="2228"/>
      <c r="AP501" s="2228"/>
      <c r="AQ501" s="2228"/>
      <c r="AR501" s="2228"/>
      <c r="AS501" s="2228"/>
      <c r="AT501" s="2228"/>
      <c r="AU501" s="2228"/>
      <c r="AV501" s="2228"/>
      <c r="AW501" s="2228"/>
      <c r="AX501" s="2230"/>
      <c r="AY501" s="2228"/>
      <c r="AZ501" s="2228"/>
      <c r="BA501" s="2228"/>
      <c r="BB501" s="2228"/>
      <c r="BC501" s="2228"/>
      <c r="BD501" s="2228"/>
      <c r="BE501" s="2228"/>
      <c r="BF501" s="2228"/>
      <c r="BG501" s="2228"/>
      <c r="BH501" s="2228"/>
      <c r="BI501" s="2228"/>
      <c r="BJ501" s="2228"/>
      <c r="BK501" s="2228"/>
      <c r="BL501" s="2228"/>
      <c r="BM501" s="2228"/>
      <c r="BN501" s="2228"/>
      <c r="BO501" s="2228"/>
      <c r="BP501" s="2228"/>
      <c r="BQ501" s="2228"/>
      <c r="BR501" s="2228"/>
      <c r="BS501" s="2229"/>
      <c r="BT501" s="2228"/>
      <c r="BU501" s="2228"/>
      <c r="BV501" s="2228"/>
      <c r="BW501" s="2228"/>
      <c r="BX501" s="2228"/>
      <c r="BY501" s="2228"/>
      <c r="BZ501" s="2228"/>
      <c r="CA501" s="2228"/>
      <c r="CB501" s="2228"/>
      <c r="CC501" s="2228"/>
      <c r="CD501" s="2228"/>
      <c r="CE501" s="2228"/>
      <c r="CF501" s="2228"/>
      <c r="CG501" s="2228"/>
      <c r="CH501" s="2228"/>
      <c r="CI501" s="2228"/>
      <c r="CJ501" s="2228"/>
      <c r="CK501" s="2228"/>
      <c r="CL501" s="2228"/>
      <c r="CM501" s="2229"/>
      <c r="CN501" s="2229"/>
    </row>
    <row r="502" spans="2:92" x14ac:dyDescent="0.2">
      <c r="B502" s="2227"/>
      <c r="I502" s="2228"/>
      <c r="J502" s="2228"/>
      <c r="K502" s="2228"/>
      <c r="L502" s="2228"/>
      <c r="M502" s="2228"/>
      <c r="N502" s="2228"/>
      <c r="O502" s="2228"/>
      <c r="P502" s="2228"/>
      <c r="Q502" s="2228"/>
      <c r="R502" s="2228"/>
      <c r="S502" s="2228"/>
      <c r="T502" s="2228"/>
      <c r="U502" s="2228"/>
      <c r="V502" s="2228"/>
      <c r="W502" s="2228"/>
      <c r="X502" s="2228"/>
      <c r="Y502" s="2228"/>
      <c r="Z502" s="2228"/>
      <c r="AA502" s="2228"/>
      <c r="AB502" s="2229"/>
      <c r="AC502" s="2229"/>
      <c r="AD502" s="2229"/>
      <c r="AE502" s="2229"/>
      <c r="AF502" s="2228"/>
      <c r="AG502" s="2228"/>
      <c r="AH502" s="2228"/>
      <c r="AI502" s="2228"/>
      <c r="AJ502" s="2228"/>
      <c r="AK502" s="2228"/>
      <c r="AL502" s="2228"/>
      <c r="AM502" s="2228"/>
      <c r="AN502" s="2228"/>
      <c r="AO502" s="2228"/>
      <c r="AP502" s="2228"/>
      <c r="AQ502" s="2228"/>
      <c r="AR502" s="2228"/>
      <c r="AS502" s="2228"/>
      <c r="AT502" s="2228"/>
      <c r="AU502" s="2228"/>
      <c r="AV502" s="2228"/>
      <c r="AW502" s="2228"/>
      <c r="AX502" s="2230"/>
      <c r="AY502" s="2228"/>
      <c r="AZ502" s="2228"/>
      <c r="BA502" s="2228"/>
      <c r="BB502" s="2228"/>
      <c r="BC502" s="2228"/>
      <c r="BD502" s="2228"/>
      <c r="BE502" s="2228"/>
      <c r="BF502" s="2228"/>
      <c r="BG502" s="2228"/>
      <c r="BH502" s="2228"/>
      <c r="BI502" s="2228"/>
      <c r="BJ502" s="2228"/>
      <c r="BK502" s="2228"/>
      <c r="BL502" s="2228"/>
      <c r="BM502" s="2228"/>
      <c r="BN502" s="2228"/>
      <c r="BO502" s="2228"/>
      <c r="BP502" s="2228"/>
      <c r="BQ502" s="2228"/>
      <c r="BR502" s="2228"/>
      <c r="BS502" s="2229"/>
      <c r="BT502" s="2228"/>
      <c r="BU502" s="2228"/>
      <c r="BV502" s="2228"/>
      <c r="BW502" s="2228"/>
      <c r="BX502" s="2228"/>
      <c r="BY502" s="2228"/>
      <c r="BZ502" s="2228"/>
      <c r="CA502" s="2228"/>
      <c r="CB502" s="2228"/>
      <c r="CC502" s="2228"/>
      <c r="CD502" s="2228"/>
      <c r="CE502" s="2228"/>
      <c r="CF502" s="2228"/>
      <c r="CG502" s="2228"/>
      <c r="CH502" s="2228"/>
      <c r="CI502" s="2228"/>
      <c r="CJ502" s="2228"/>
      <c r="CK502" s="2228"/>
      <c r="CL502" s="2228"/>
      <c r="CM502" s="2229"/>
      <c r="CN502" s="2229"/>
    </row>
    <row r="503" spans="2:92" x14ac:dyDescent="0.2">
      <c r="B503" s="2227"/>
      <c r="I503" s="2228"/>
      <c r="J503" s="2228"/>
      <c r="K503" s="2228"/>
      <c r="L503" s="2228"/>
      <c r="M503" s="2228"/>
      <c r="N503" s="2228"/>
      <c r="O503" s="2228"/>
      <c r="P503" s="2228"/>
      <c r="Q503" s="2228"/>
      <c r="R503" s="2228"/>
      <c r="S503" s="2228"/>
      <c r="T503" s="2228"/>
      <c r="U503" s="2228"/>
      <c r="V503" s="2228"/>
      <c r="W503" s="2228"/>
      <c r="X503" s="2228"/>
      <c r="Y503" s="2228"/>
      <c r="Z503" s="2228"/>
      <c r="AA503" s="2228"/>
      <c r="AB503" s="2229"/>
      <c r="AC503" s="2229"/>
      <c r="AD503" s="2229"/>
      <c r="AE503" s="2229"/>
      <c r="AF503" s="2228"/>
      <c r="AG503" s="2228"/>
      <c r="AH503" s="2228"/>
      <c r="AI503" s="2228"/>
      <c r="AJ503" s="2228"/>
      <c r="AK503" s="2228"/>
      <c r="AL503" s="2228"/>
      <c r="AM503" s="2228"/>
      <c r="AN503" s="2228"/>
      <c r="AO503" s="2228"/>
      <c r="AP503" s="2228"/>
      <c r="AQ503" s="2228"/>
      <c r="AR503" s="2228"/>
      <c r="AS503" s="2228"/>
      <c r="AT503" s="2228"/>
      <c r="AU503" s="2228"/>
      <c r="AV503" s="2228"/>
      <c r="AW503" s="2228"/>
      <c r="AX503" s="2230"/>
      <c r="AY503" s="2228"/>
      <c r="AZ503" s="2228"/>
      <c r="BA503" s="2228"/>
      <c r="BB503" s="2228"/>
      <c r="BC503" s="2228"/>
      <c r="BD503" s="2228"/>
      <c r="BE503" s="2228"/>
      <c r="BF503" s="2228"/>
      <c r="BG503" s="2228"/>
      <c r="BH503" s="2228"/>
      <c r="BI503" s="2228"/>
      <c r="BJ503" s="2228"/>
      <c r="BK503" s="2228"/>
      <c r="BL503" s="2228"/>
      <c r="BM503" s="2228"/>
      <c r="BN503" s="2228"/>
      <c r="BO503" s="2228"/>
      <c r="BP503" s="2228"/>
      <c r="BQ503" s="2228"/>
      <c r="BR503" s="2228"/>
      <c r="BS503" s="2229"/>
      <c r="BT503" s="2228"/>
      <c r="BU503" s="2228"/>
      <c r="BV503" s="2228"/>
      <c r="BW503" s="2228"/>
      <c r="BX503" s="2228"/>
      <c r="BY503" s="2228"/>
      <c r="BZ503" s="2228"/>
      <c r="CA503" s="2228"/>
      <c r="CB503" s="2228"/>
      <c r="CC503" s="2228"/>
      <c r="CD503" s="2228"/>
      <c r="CE503" s="2228"/>
      <c r="CF503" s="2228"/>
      <c r="CG503" s="2228"/>
      <c r="CH503" s="2228"/>
      <c r="CI503" s="2228"/>
      <c r="CJ503" s="2228"/>
      <c r="CK503" s="2228"/>
      <c r="CL503" s="2228"/>
      <c r="CM503" s="2229"/>
      <c r="CN503" s="2229"/>
    </row>
    <row r="504" spans="2:92" x14ac:dyDescent="0.2">
      <c r="B504" s="2227"/>
      <c r="I504" s="2228"/>
      <c r="J504" s="2228"/>
      <c r="K504" s="2228"/>
      <c r="L504" s="2228"/>
      <c r="M504" s="2228"/>
      <c r="N504" s="2228"/>
      <c r="O504" s="2228"/>
      <c r="P504" s="2228"/>
      <c r="Q504" s="2228"/>
      <c r="R504" s="2228"/>
      <c r="S504" s="2228"/>
      <c r="T504" s="2228"/>
      <c r="U504" s="2228"/>
      <c r="V504" s="2228"/>
      <c r="W504" s="2228"/>
      <c r="X504" s="2228"/>
      <c r="Y504" s="2228"/>
      <c r="Z504" s="2228"/>
      <c r="AA504" s="2228"/>
      <c r="AB504" s="2229"/>
      <c r="AC504" s="2229"/>
      <c r="AD504" s="2229"/>
      <c r="AE504" s="2229"/>
      <c r="AF504" s="2228"/>
      <c r="AG504" s="2228"/>
      <c r="AH504" s="2228"/>
      <c r="AI504" s="2228"/>
      <c r="AJ504" s="2228"/>
      <c r="AK504" s="2228"/>
      <c r="AL504" s="2228"/>
      <c r="AM504" s="2228"/>
      <c r="AN504" s="2228"/>
      <c r="AO504" s="2228"/>
      <c r="AP504" s="2228"/>
      <c r="AQ504" s="2228"/>
      <c r="AR504" s="2228"/>
      <c r="AS504" s="2228"/>
      <c r="AT504" s="2228"/>
      <c r="AU504" s="2228"/>
      <c r="AV504" s="2228"/>
      <c r="AW504" s="2228"/>
      <c r="AX504" s="2230"/>
      <c r="AY504" s="2228"/>
      <c r="AZ504" s="2228"/>
      <c r="BA504" s="2228"/>
      <c r="BB504" s="2228"/>
      <c r="BC504" s="2228"/>
      <c r="BD504" s="2228"/>
      <c r="BE504" s="2228"/>
      <c r="BF504" s="2228"/>
      <c r="BG504" s="2228"/>
      <c r="BH504" s="2228"/>
      <c r="BI504" s="2228"/>
      <c r="BJ504" s="2228"/>
      <c r="BK504" s="2228"/>
      <c r="BL504" s="2228"/>
      <c r="BM504" s="2228"/>
      <c r="BN504" s="2228"/>
      <c r="BO504" s="2228"/>
      <c r="BP504" s="2228"/>
      <c r="BQ504" s="2228"/>
      <c r="BR504" s="2228"/>
      <c r="BS504" s="2229"/>
      <c r="BT504" s="2228"/>
      <c r="BU504" s="2228"/>
      <c r="BV504" s="2228"/>
      <c r="BW504" s="2228"/>
      <c r="BX504" s="2228"/>
      <c r="BY504" s="2228"/>
      <c r="BZ504" s="2228"/>
      <c r="CA504" s="2228"/>
      <c r="CB504" s="2228"/>
      <c r="CC504" s="2228"/>
      <c r="CD504" s="2228"/>
      <c r="CE504" s="2228"/>
      <c r="CF504" s="2228"/>
      <c r="CG504" s="2228"/>
      <c r="CH504" s="2228"/>
      <c r="CI504" s="2228"/>
      <c r="CJ504" s="2228"/>
      <c r="CK504" s="2228"/>
      <c r="CL504" s="2228"/>
      <c r="CM504" s="2229"/>
      <c r="CN504" s="2229"/>
    </row>
    <row r="505" spans="2:92" x14ac:dyDescent="0.2">
      <c r="B505" s="2227"/>
      <c r="I505" s="2228"/>
      <c r="J505" s="2228"/>
      <c r="K505" s="2228"/>
      <c r="L505" s="2228"/>
      <c r="M505" s="2228"/>
      <c r="N505" s="2228"/>
      <c r="O505" s="2228"/>
      <c r="P505" s="2228"/>
      <c r="Q505" s="2228"/>
      <c r="R505" s="2228"/>
      <c r="S505" s="2228"/>
      <c r="T505" s="2228"/>
      <c r="U505" s="2228"/>
      <c r="V505" s="2228"/>
      <c r="W505" s="2228"/>
      <c r="X505" s="2228"/>
      <c r="Y505" s="2228"/>
      <c r="Z505" s="2228"/>
      <c r="AA505" s="2228"/>
      <c r="AB505" s="2229"/>
      <c r="AC505" s="2229"/>
      <c r="AD505" s="2229"/>
      <c r="AE505" s="2229"/>
      <c r="AF505" s="2228"/>
      <c r="AG505" s="2228"/>
      <c r="AH505" s="2228"/>
      <c r="AI505" s="2228"/>
      <c r="AJ505" s="2228"/>
      <c r="AK505" s="2228"/>
      <c r="AL505" s="2228"/>
      <c r="AM505" s="2228"/>
      <c r="AN505" s="2228"/>
      <c r="AO505" s="2228"/>
      <c r="AP505" s="2228"/>
      <c r="AQ505" s="2228"/>
      <c r="AR505" s="2228"/>
      <c r="AS505" s="2228"/>
      <c r="AT505" s="2228"/>
      <c r="AU505" s="2228"/>
      <c r="AV505" s="2228"/>
      <c r="AW505" s="2228"/>
      <c r="AX505" s="2230"/>
      <c r="AY505" s="2228"/>
      <c r="AZ505" s="2228"/>
      <c r="BA505" s="2228"/>
      <c r="BB505" s="2228"/>
      <c r="BC505" s="2228"/>
      <c r="BD505" s="2228"/>
      <c r="BE505" s="2228"/>
      <c r="BF505" s="2228"/>
      <c r="BG505" s="2228"/>
      <c r="BH505" s="2228"/>
      <c r="BI505" s="2228"/>
      <c r="BJ505" s="2228"/>
      <c r="BK505" s="2228"/>
      <c r="BL505" s="2228"/>
      <c r="BM505" s="2228"/>
      <c r="BN505" s="2228"/>
      <c r="BO505" s="2228"/>
      <c r="BP505" s="2228"/>
      <c r="BQ505" s="2228"/>
      <c r="BR505" s="2228"/>
      <c r="BS505" s="2229"/>
      <c r="BT505" s="2228"/>
      <c r="BU505" s="2228"/>
      <c r="BV505" s="2228"/>
      <c r="BW505" s="2228"/>
      <c r="BX505" s="2228"/>
      <c r="BY505" s="2228"/>
      <c r="BZ505" s="2228"/>
      <c r="CA505" s="2228"/>
      <c r="CB505" s="2228"/>
      <c r="CC505" s="2228"/>
      <c r="CD505" s="2228"/>
      <c r="CE505" s="2228"/>
      <c r="CF505" s="2228"/>
      <c r="CG505" s="2228"/>
      <c r="CH505" s="2228"/>
      <c r="CI505" s="2228"/>
      <c r="CJ505" s="2228"/>
      <c r="CK505" s="2228"/>
      <c r="CL505" s="2228"/>
      <c r="CM505" s="2229"/>
      <c r="CN505" s="2229"/>
    </row>
    <row r="506" spans="2:92" x14ac:dyDescent="0.2">
      <c r="B506" s="2227"/>
      <c r="I506" s="2228"/>
      <c r="J506" s="2228"/>
      <c r="K506" s="2228"/>
      <c r="L506" s="2228"/>
      <c r="M506" s="2228"/>
      <c r="N506" s="2228"/>
      <c r="O506" s="2228"/>
      <c r="P506" s="2228"/>
      <c r="Q506" s="2228"/>
      <c r="R506" s="2228"/>
      <c r="S506" s="2228"/>
      <c r="T506" s="2228"/>
      <c r="U506" s="2228"/>
      <c r="V506" s="2228"/>
      <c r="W506" s="2228"/>
      <c r="X506" s="2228"/>
      <c r="Y506" s="2228"/>
      <c r="Z506" s="2228"/>
      <c r="AA506" s="2228"/>
      <c r="AB506" s="2229"/>
      <c r="AC506" s="2229"/>
      <c r="AD506" s="2229"/>
      <c r="AE506" s="2229"/>
      <c r="AF506" s="2228"/>
      <c r="AG506" s="2228"/>
      <c r="AH506" s="2228"/>
      <c r="AI506" s="2228"/>
      <c r="AJ506" s="2228"/>
      <c r="AK506" s="2228"/>
      <c r="AL506" s="2228"/>
      <c r="AM506" s="2228"/>
      <c r="AN506" s="2228"/>
      <c r="AO506" s="2228"/>
      <c r="AP506" s="2228"/>
      <c r="AQ506" s="2228"/>
      <c r="AR506" s="2228"/>
      <c r="AS506" s="2228"/>
      <c r="AT506" s="2228"/>
      <c r="AU506" s="2228"/>
      <c r="AV506" s="2228"/>
      <c r="AW506" s="2228"/>
      <c r="AX506" s="2230"/>
      <c r="AY506" s="2228"/>
      <c r="AZ506" s="2228"/>
      <c r="BA506" s="2228"/>
      <c r="BB506" s="2228"/>
      <c r="BC506" s="2228"/>
      <c r="BD506" s="2228"/>
      <c r="BE506" s="2228"/>
      <c r="BF506" s="2228"/>
      <c r="BG506" s="2228"/>
      <c r="BH506" s="2228"/>
      <c r="BI506" s="2228"/>
      <c r="BJ506" s="2228"/>
      <c r="BK506" s="2228"/>
      <c r="BL506" s="2228"/>
      <c r="BM506" s="2228"/>
      <c r="BN506" s="2228"/>
      <c r="BO506" s="2228"/>
      <c r="BP506" s="2228"/>
      <c r="BQ506" s="2228"/>
      <c r="BR506" s="2228"/>
      <c r="BS506" s="2229"/>
      <c r="BT506" s="2228"/>
      <c r="BU506" s="2228"/>
      <c r="BV506" s="2228"/>
      <c r="BW506" s="2228"/>
      <c r="BX506" s="2228"/>
      <c r="BY506" s="2228"/>
      <c r="BZ506" s="2228"/>
      <c r="CA506" s="2228"/>
      <c r="CB506" s="2228"/>
      <c r="CC506" s="2228"/>
      <c r="CD506" s="2228"/>
      <c r="CE506" s="2228"/>
      <c r="CF506" s="2228"/>
      <c r="CG506" s="2228"/>
      <c r="CH506" s="2228"/>
      <c r="CI506" s="2228"/>
      <c r="CJ506" s="2228"/>
      <c r="CK506" s="2228"/>
      <c r="CL506" s="2228"/>
      <c r="CM506" s="2229"/>
      <c r="CN506" s="2229"/>
    </row>
    <row r="507" spans="2:92" x14ac:dyDescent="0.2">
      <c r="B507" s="2227"/>
      <c r="I507" s="2228"/>
      <c r="J507" s="2228"/>
      <c r="K507" s="2228"/>
      <c r="L507" s="2228"/>
      <c r="M507" s="2228"/>
      <c r="N507" s="2228"/>
      <c r="O507" s="2228"/>
      <c r="P507" s="2228"/>
      <c r="Q507" s="2228"/>
      <c r="R507" s="2228"/>
      <c r="S507" s="2228"/>
      <c r="T507" s="2228"/>
      <c r="U507" s="2228"/>
      <c r="V507" s="2228"/>
      <c r="W507" s="2228"/>
      <c r="X507" s="2228"/>
      <c r="Y507" s="2228"/>
      <c r="Z507" s="2228"/>
      <c r="AA507" s="2228"/>
      <c r="AB507" s="2229"/>
      <c r="AC507" s="2229"/>
      <c r="AD507" s="2229"/>
      <c r="AE507" s="2229"/>
      <c r="AF507" s="2228"/>
      <c r="AG507" s="2228"/>
      <c r="AH507" s="2228"/>
      <c r="AI507" s="2228"/>
      <c r="AJ507" s="2228"/>
      <c r="AK507" s="2228"/>
      <c r="AL507" s="2228"/>
      <c r="AM507" s="2228"/>
      <c r="AN507" s="2228"/>
      <c r="AO507" s="2228"/>
      <c r="AP507" s="2228"/>
      <c r="AQ507" s="2228"/>
      <c r="AR507" s="2228"/>
      <c r="AS507" s="2228"/>
      <c r="AT507" s="2228"/>
      <c r="AU507" s="2228"/>
      <c r="AV507" s="2228"/>
      <c r="AW507" s="2228"/>
      <c r="AX507" s="2230"/>
      <c r="AY507" s="2228"/>
      <c r="AZ507" s="2228"/>
      <c r="BA507" s="2228"/>
      <c r="BB507" s="2228"/>
      <c r="BC507" s="2228"/>
      <c r="BD507" s="2228"/>
      <c r="BE507" s="2228"/>
      <c r="BF507" s="2228"/>
      <c r="BG507" s="2228"/>
      <c r="BH507" s="2228"/>
      <c r="BI507" s="2228"/>
      <c r="BJ507" s="2228"/>
      <c r="BK507" s="2228"/>
      <c r="BL507" s="2228"/>
      <c r="BM507" s="2228"/>
      <c r="BN507" s="2228"/>
      <c r="BO507" s="2228"/>
      <c r="BP507" s="2228"/>
      <c r="BQ507" s="2228"/>
      <c r="BR507" s="2228"/>
      <c r="BS507" s="2229"/>
      <c r="BT507" s="2228"/>
      <c r="BU507" s="2228"/>
      <c r="BV507" s="2228"/>
      <c r="BW507" s="2228"/>
      <c r="BX507" s="2228"/>
      <c r="BY507" s="2228"/>
      <c r="BZ507" s="2228"/>
      <c r="CA507" s="2228"/>
      <c r="CB507" s="2228"/>
      <c r="CC507" s="2228"/>
      <c r="CD507" s="2228"/>
      <c r="CE507" s="2228"/>
      <c r="CF507" s="2228"/>
      <c r="CG507" s="2228"/>
      <c r="CH507" s="2228"/>
      <c r="CI507" s="2228"/>
      <c r="CJ507" s="2228"/>
      <c r="CK507" s="2228"/>
      <c r="CL507" s="2228"/>
      <c r="CM507" s="2229"/>
      <c r="CN507" s="2229"/>
    </row>
    <row r="508" spans="2:92" x14ac:dyDescent="0.2">
      <c r="B508" s="2227"/>
      <c r="I508" s="2228"/>
      <c r="J508" s="2228"/>
      <c r="K508" s="2228"/>
      <c r="L508" s="2228"/>
      <c r="M508" s="2228"/>
      <c r="N508" s="2228"/>
      <c r="O508" s="2228"/>
      <c r="P508" s="2228"/>
      <c r="Q508" s="2228"/>
      <c r="R508" s="2228"/>
      <c r="S508" s="2228"/>
      <c r="T508" s="2228"/>
      <c r="U508" s="2228"/>
      <c r="V508" s="2228"/>
      <c r="W508" s="2228"/>
      <c r="X508" s="2228"/>
      <c r="Y508" s="2228"/>
      <c r="Z508" s="2228"/>
      <c r="AA508" s="2228"/>
      <c r="AB508" s="2229"/>
      <c r="AC508" s="2229"/>
      <c r="AD508" s="2229"/>
      <c r="AE508" s="2229"/>
      <c r="AF508" s="2228"/>
      <c r="AG508" s="2228"/>
      <c r="AH508" s="2228"/>
      <c r="AI508" s="2228"/>
      <c r="AJ508" s="2228"/>
      <c r="AK508" s="2228"/>
      <c r="AL508" s="2228"/>
      <c r="AM508" s="2228"/>
      <c r="AN508" s="2228"/>
      <c r="AO508" s="2228"/>
      <c r="AP508" s="2228"/>
      <c r="AQ508" s="2228"/>
      <c r="AR508" s="2228"/>
      <c r="AS508" s="2228"/>
      <c r="AT508" s="2228"/>
      <c r="AU508" s="2228"/>
      <c r="AV508" s="2228"/>
      <c r="AW508" s="2228"/>
      <c r="AX508" s="2230"/>
      <c r="AY508" s="2228"/>
      <c r="AZ508" s="2228"/>
      <c r="BA508" s="2228"/>
      <c r="BB508" s="2228"/>
      <c r="BC508" s="2228"/>
      <c r="BD508" s="2228"/>
      <c r="BE508" s="2228"/>
      <c r="BF508" s="2228"/>
      <c r="BG508" s="2228"/>
      <c r="BH508" s="2228"/>
      <c r="BI508" s="2228"/>
      <c r="BJ508" s="2228"/>
      <c r="BK508" s="2228"/>
      <c r="BL508" s="2228"/>
      <c r="BM508" s="2228"/>
      <c r="BN508" s="2228"/>
      <c r="BO508" s="2228"/>
      <c r="BP508" s="2228"/>
      <c r="BQ508" s="2228"/>
      <c r="BR508" s="2228"/>
      <c r="BS508" s="2229"/>
      <c r="BT508" s="2228"/>
      <c r="BU508" s="2228"/>
      <c r="BV508" s="2228"/>
      <c r="BW508" s="2228"/>
      <c r="BX508" s="2228"/>
      <c r="BY508" s="2228"/>
      <c r="BZ508" s="2228"/>
      <c r="CA508" s="2228"/>
      <c r="CB508" s="2228"/>
      <c r="CC508" s="2228"/>
      <c r="CD508" s="2228"/>
      <c r="CE508" s="2228"/>
      <c r="CF508" s="2228"/>
      <c r="CG508" s="2228"/>
      <c r="CH508" s="2228"/>
      <c r="CI508" s="2228"/>
      <c r="CJ508" s="2228"/>
      <c r="CK508" s="2228"/>
      <c r="CL508" s="2228"/>
      <c r="CM508" s="2229"/>
      <c r="CN508" s="2229"/>
    </row>
    <row r="509" spans="2:92" x14ac:dyDescent="0.2">
      <c r="B509" s="2227"/>
      <c r="I509" s="2228"/>
      <c r="J509" s="2228"/>
      <c r="K509" s="2228"/>
      <c r="L509" s="2228"/>
      <c r="M509" s="2228"/>
      <c r="N509" s="2228"/>
      <c r="O509" s="2228"/>
      <c r="P509" s="2228"/>
      <c r="Q509" s="2228"/>
      <c r="R509" s="2228"/>
      <c r="S509" s="2228"/>
      <c r="T509" s="2228"/>
      <c r="U509" s="2228"/>
      <c r="V509" s="2228"/>
      <c r="W509" s="2228"/>
      <c r="X509" s="2228"/>
      <c r="Y509" s="2228"/>
      <c r="Z509" s="2228"/>
      <c r="AA509" s="2228"/>
      <c r="AB509" s="2229"/>
      <c r="AC509" s="2229"/>
      <c r="AD509" s="2229"/>
      <c r="AE509" s="2229"/>
      <c r="AF509" s="2228"/>
      <c r="AG509" s="2228"/>
      <c r="AH509" s="2228"/>
      <c r="AI509" s="2228"/>
      <c r="AJ509" s="2228"/>
      <c r="AK509" s="2228"/>
      <c r="AL509" s="2228"/>
      <c r="AM509" s="2228"/>
      <c r="AN509" s="2228"/>
      <c r="AO509" s="2228"/>
      <c r="AP509" s="2228"/>
      <c r="AQ509" s="2228"/>
      <c r="AR509" s="2228"/>
      <c r="AS509" s="2228"/>
      <c r="AT509" s="2228"/>
      <c r="AU509" s="2228"/>
      <c r="AV509" s="2228"/>
      <c r="AW509" s="2228"/>
      <c r="AX509" s="2230"/>
      <c r="AY509" s="2228"/>
      <c r="AZ509" s="2228"/>
      <c r="BA509" s="2228"/>
      <c r="BB509" s="2228"/>
      <c r="BC509" s="2228"/>
      <c r="BD509" s="2228"/>
      <c r="BE509" s="2228"/>
      <c r="BF509" s="2228"/>
      <c r="BG509" s="2228"/>
      <c r="BH509" s="2228"/>
      <c r="BI509" s="2228"/>
      <c r="BJ509" s="2228"/>
      <c r="BK509" s="2228"/>
      <c r="BL509" s="2228"/>
      <c r="BM509" s="2228"/>
      <c r="BN509" s="2228"/>
      <c r="BO509" s="2228"/>
      <c r="BP509" s="2228"/>
      <c r="BQ509" s="2228"/>
      <c r="BR509" s="2228"/>
      <c r="BS509" s="2229"/>
      <c r="BT509" s="2228"/>
      <c r="BU509" s="2228"/>
      <c r="BV509" s="2228"/>
      <c r="BW509" s="2228"/>
      <c r="BX509" s="2228"/>
      <c r="BY509" s="2228"/>
      <c r="BZ509" s="2228"/>
      <c r="CA509" s="2228"/>
      <c r="CB509" s="2228"/>
      <c r="CC509" s="2228"/>
      <c r="CD509" s="2228"/>
      <c r="CE509" s="2228"/>
      <c r="CF509" s="2228"/>
      <c r="CG509" s="2228"/>
      <c r="CH509" s="2228"/>
      <c r="CI509" s="2228"/>
      <c r="CJ509" s="2228"/>
      <c r="CK509" s="2228"/>
      <c r="CL509" s="2228"/>
      <c r="CM509" s="2229"/>
      <c r="CN509" s="2229"/>
    </row>
    <row r="510" spans="2:92" x14ac:dyDescent="0.2">
      <c r="B510" s="2227"/>
      <c r="I510" s="2228"/>
      <c r="J510" s="2228"/>
      <c r="K510" s="2228"/>
      <c r="L510" s="2228"/>
      <c r="M510" s="2228"/>
      <c r="N510" s="2228"/>
      <c r="O510" s="2228"/>
      <c r="P510" s="2228"/>
      <c r="Q510" s="2228"/>
      <c r="R510" s="2228"/>
      <c r="S510" s="2228"/>
      <c r="T510" s="2228"/>
      <c r="U510" s="2228"/>
      <c r="V510" s="2228"/>
      <c r="W510" s="2228"/>
      <c r="X510" s="2228"/>
      <c r="Y510" s="2228"/>
      <c r="Z510" s="2228"/>
      <c r="AA510" s="2228"/>
      <c r="AB510" s="2229"/>
      <c r="AC510" s="2229"/>
      <c r="AD510" s="2229"/>
      <c r="AE510" s="2229"/>
      <c r="AF510" s="2228"/>
      <c r="AG510" s="2228"/>
      <c r="AH510" s="2228"/>
      <c r="AI510" s="2228"/>
      <c r="AJ510" s="2228"/>
      <c r="AK510" s="2228"/>
      <c r="AL510" s="2228"/>
      <c r="AM510" s="2228"/>
      <c r="AN510" s="2228"/>
      <c r="AO510" s="2228"/>
      <c r="AP510" s="2228"/>
      <c r="AQ510" s="2228"/>
      <c r="AR510" s="2228"/>
      <c r="AS510" s="2228"/>
      <c r="AT510" s="2228"/>
      <c r="AU510" s="2228"/>
      <c r="AV510" s="2228"/>
      <c r="AW510" s="2228"/>
      <c r="AX510" s="2230"/>
      <c r="AY510" s="2228"/>
      <c r="AZ510" s="2228"/>
      <c r="BA510" s="2228"/>
      <c r="BB510" s="2228"/>
      <c r="BC510" s="2228"/>
      <c r="BD510" s="2228"/>
      <c r="BE510" s="2228"/>
      <c r="BF510" s="2228"/>
      <c r="BG510" s="2228"/>
      <c r="BH510" s="2228"/>
      <c r="BI510" s="2228"/>
      <c r="BJ510" s="2228"/>
      <c r="BK510" s="2228"/>
      <c r="BL510" s="2228"/>
      <c r="BM510" s="2228"/>
      <c r="BN510" s="2228"/>
      <c r="BO510" s="2228"/>
      <c r="BP510" s="2228"/>
      <c r="BQ510" s="2228"/>
      <c r="BR510" s="2228"/>
      <c r="BS510" s="2229"/>
      <c r="BT510" s="2228"/>
      <c r="BU510" s="2228"/>
      <c r="BV510" s="2228"/>
      <c r="BW510" s="2228"/>
      <c r="BX510" s="2228"/>
      <c r="BY510" s="2228"/>
      <c r="BZ510" s="2228"/>
      <c r="CA510" s="2228"/>
      <c r="CB510" s="2228"/>
      <c r="CC510" s="2228"/>
      <c r="CD510" s="2228"/>
      <c r="CE510" s="2228"/>
      <c r="CF510" s="2228"/>
      <c r="CG510" s="2228"/>
      <c r="CH510" s="2228"/>
      <c r="CI510" s="2228"/>
      <c r="CJ510" s="2228"/>
      <c r="CK510" s="2228"/>
      <c r="CL510" s="2228"/>
      <c r="CM510" s="2229"/>
      <c r="CN510" s="2229"/>
    </row>
    <row r="511" spans="2:92" x14ac:dyDescent="0.2">
      <c r="B511" s="2227"/>
      <c r="I511" s="2228"/>
      <c r="J511" s="2228"/>
      <c r="K511" s="2228"/>
      <c r="L511" s="2228"/>
      <c r="M511" s="2228"/>
      <c r="N511" s="2228"/>
      <c r="O511" s="2228"/>
      <c r="P511" s="2228"/>
      <c r="Q511" s="2228"/>
      <c r="R511" s="2228"/>
      <c r="S511" s="2228"/>
      <c r="T511" s="2228"/>
      <c r="U511" s="2228"/>
      <c r="V511" s="2228"/>
      <c r="W511" s="2228"/>
      <c r="X511" s="2228"/>
      <c r="Y511" s="2228"/>
      <c r="Z511" s="2228"/>
      <c r="AA511" s="2228"/>
      <c r="AB511" s="2229"/>
      <c r="AC511" s="2229"/>
      <c r="AD511" s="2229"/>
      <c r="AE511" s="2229"/>
      <c r="AF511" s="2228"/>
      <c r="AG511" s="2228"/>
      <c r="AH511" s="2228"/>
      <c r="AI511" s="2228"/>
      <c r="AJ511" s="2228"/>
      <c r="AK511" s="2228"/>
      <c r="AL511" s="2228"/>
      <c r="AM511" s="2228"/>
      <c r="AN511" s="2228"/>
      <c r="AO511" s="2228"/>
      <c r="AP511" s="2228"/>
      <c r="AQ511" s="2228"/>
      <c r="AR511" s="2228"/>
      <c r="AS511" s="2228"/>
      <c r="AT511" s="2228"/>
      <c r="AU511" s="2228"/>
      <c r="AV511" s="2228"/>
      <c r="AW511" s="2228"/>
      <c r="AX511" s="2230"/>
      <c r="AY511" s="2228"/>
      <c r="AZ511" s="2228"/>
      <c r="BA511" s="2228"/>
      <c r="BB511" s="2228"/>
      <c r="BC511" s="2228"/>
      <c r="BD511" s="2228"/>
      <c r="BE511" s="2228"/>
      <c r="BF511" s="2228"/>
      <c r="BG511" s="2228"/>
      <c r="BH511" s="2228"/>
      <c r="BI511" s="2228"/>
      <c r="BJ511" s="2228"/>
      <c r="BK511" s="2228"/>
      <c r="BL511" s="2228"/>
      <c r="BM511" s="2228"/>
      <c r="BN511" s="2228"/>
      <c r="BO511" s="2228"/>
      <c r="BP511" s="2228"/>
      <c r="BQ511" s="2228"/>
      <c r="BR511" s="2228"/>
      <c r="BS511" s="2229"/>
      <c r="BT511" s="2228"/>
      <c r="BU511" s="2228"/>
      <c r="BV511" s="2228"/>
      <c r="BW511" s="2228"/>
      <c r="BX511" s="2228"/>
      <c r="BY511" s="2228"/>
      <c r="BZ511" s="2228"/>
      <c r="CA511" s="2228"/>
      <c r="CB511" s="2228"/>
      <c r="CC511" s="2228"/>
      <c r="CD511" s="2228"/>
      <c r="CE511" s="2228"/>
      <c r="CF511" s="2228"/>
      <c r="CG511" s="2228"/>
      <c r="CH511" s="2228"/>
      <c r="CI511" s="2228"/>
      <c r="CJ511" s="2228"/>
      <c r="CK511" s="2228"/>
      <c r="CL511" s="2228"/>
      <c r="CM511" s="2229"/>
      <c r="CN511" s="2229"/>
    </row>
    <row r="512" spans="2:92" x14ac:dyDescent="0.2">
      <c r="B512" s="2227"/>
      <c r="I512" s="2228"/>
      <c r="J512" s="2228"/>
      <c r="K512" s="2228"/>
      <c r="L512" s="2228"/>
      <c r="M512" s="2228"/>
      <c r="N512" s="2228"/>
      <c r="O512" s="2228"/>
      <c r="P512" s="2228"/>
      <c r="Q512" s="2228"/>
      <c r="R512" s="2228"/>
      <c r="S512" s="2228"/>
      <c r="T512" s="2228"/>
      <c r="U512" s="2228"/>
      <c r="V512" s="2228"/>
      <c r="W512" s="2228"/>
      <c r="X512" s="2228"/>
      <c r="Y512" s="2228"/>
      <c r="Z512" s="2228"/>
      <c r="AA512" s="2228"/>
      <c r="AB512" s="2229"/>
      <c r="AC512" s="2229"/>
      <c r="AD512" s="2229"/>
      <c r="AE512" s="2229"/>
      <c r="AF512" s="2228"/>
      <c r="AG512" s="2228"/>
      <c r="AH512" s="2228"/>
      <c r="AI512" s="2228"/>
      <c r="AJ512" s="2228"/>
      <c r="AK512" s="2228"/>
      <c r="AL512" s="2228"/>
      <c r="AM512" s="2228"/>
      <c r="AN512" s="2228"/>
      <c r="AO512" s="2228"/>
      <c r="AP512" s="2228"/>
      <c r="AQ512" s="2228"/>
      <c r="AR512" s="2228"/>
      <c r="AS512" s="2228"/>
      <c r="AT512" s="2228"/>
      <c r="AU512" s="2228"/>
      <c r="AV512" s="2228"/>
      <c r="AW512" s="2228"/>
      <c r="AX512" s="2230"/>
      <c r="AY512" s="2228"/>
      <c r="AZ512" s="2228"/>
      <c r="BA512" s="2228"/>
      <c r="BB512" s="2228"/>
      <c r="BC512" s="2228"/>
      <c r="BD512" s="2228"/>
      <c r="BE512" s="2228"/>
      <c r="BF512" s="2228"/>
      <c r="BG512" s="2228"/>
      <c r="BH512" s="2228"/>
      <c r="BI512" s="2228"/>
      <c r="BJ512" s="2228"/>
      <c r="BK512" s="2228"/>
      <c r="BL512" s="2228"/>
      <c r="BM512" s="2228"/>
      <c r="BN512" s="2228"/>
      <c r="BO512" s="2228"/>
      <c r="BP512" s="2228"/>
      <c r="BQ512" s="2228"/>
      <c r="BR512" s="2228"/>
      <c r="BS512" s="2229"/>
      <c r="BT512" s="2228"/>
      <c r="BU512" s="2228"/>
      <c r="BV512" s="2228"/>
      <c r="BW512" s="2228"/>
      <c r="BX512" s="2228"/>
      <c r="BY512" s="2228"/>
      <c r="BZ512" s="2228"/>
      <c r="CA512" s="2228"/>
      <c r="CB512" s="2228"/>
      <c r="CC512" s="2228"/>
      <c r="CD512" s="2228"/>
      <c r="CE512" s="2228"/>
      <c r="CF512" s="2228"/>
      <c r="CG512" s="2228"/>
      <c r="CH512" s="2228"/>
      <c r="CI512" s="2228"/>
      <c r="CJ512" s="2228"/>
      <c r="CK512" s="2228"/>
      <c r="CL512" s="2228"/>
      <c r="CM512" s="2229"/>
      <c r="CN512" s="2229"/>
    </row>
    <row r="513" spans="2:92" x14ac:dyDescent="0.2">
      <c r="B513" s="2227"/>
      <c r="I513" s="2228"/>
      <c r="J513" s="2228"/>
      <c r="K513" s="2228"/>
      <c r="L513" s="2228"/>
      <c r="M513" s="2228"/>
      <c r="N513" s="2228"/>
      <c r="O513" s="2228"/>
      <c r="P513" s="2228"/>
      <c r="Q513" s="2228"/>
      <c r="R513" s="2228"/>
      <c r="S513" s="2228"/>
      <c r="T513" s="2228"/>
      <c r="U513" s="2228"/>
      <c r="V513" s="2228"/>
      <c r="W513" s="2228"/>
      <c r="X513" s="2228"/>
      <c r="Y513" s="2228"/>
      <c r="Z513" s="2228"/>
      <c r="AA513" s="2228"/>
      <c r="AB513" s="2229"/>
      <c r="AC513" s="2229"/>
      <c r="AD513" s="2229"/>
      <c r="AE513" s="2229"/>
      <c r="AF513" s="2228"/>
      <c r="AG513" s="2228"/>
      <c r="AH513" s="2228"/>
      <c r="AI513" s="2228"/>
      <c r="AJ513" s="2228"/>
      <c r="AK513" s="2228"/>
      <c r="AL513" s="2228"/>
      <c r="AM513" s="2228"/>
      <c r="AN513" s="2228"/>
      <c r="AO513" s="2228"/>
      <c r="AP513" s="2228"/>
      <c r="AQ513" s="2228"/>
      <c r="AR513" s="2228"/>
      <c r="AS513" s="2228"/>
      <c r="AT513" s="2228"/>
      <c r="AU513" s="2228"/>
      <c r="AV513" s="2228"/>
      <c r="AW513" s="2228"/>
      <c r="AX513" s="2230"/>
      <c r="AY513" s="2228"/>
      <c r="AZ513" s="2228"/>
      <c r="BA513" s="2228"/>
      <c r="BB513" s="2228"/>
      <c r="BC513" s="2228"/>
      <c r="BD513" s="2228"/>
      <c r="BE513" s="2228"/>
      <c r="BF513" s="2228"/>
      <c r="BG513" s="2228"/>
      <c r="BH513" s="2228"/>
      <c r="BI513" s="2228"/>
      <c r="BJ513" s="2228"/>
      <c r="BK513" s="2228"/>
      <c r="BL513" s="2228"/>
      <c r="BM513" s="2228"/>
      <c r="BN513" s="2228"/>
      <c r="BO513" s="2228"/>
      <c r="BP513" s="2228"/>
      <c r="BQ513" s="2228"/>
      <c r="BR513" s="2228"/>
      <c r="BS513" s="2229"/>
      <c r="BT513" s="2228"/>
      <c r="BU513" s="2228"/>
      <c r="BV513" s="2228"/>
      <c r="BW513" s="2228"/>
      <c r="BX513" s="2228"/>
      <c r="BY513" s="2228"/>
      <c r="BZ513" s="2228"/>
      <c r="CA513" s="2228"/>
      <c r="CB513" s="2228"/>
      <c r="CC513" s="2228"/>
      <c r="CD513" s="2228"/>
      <c r="CE513" s="2228"/>
      <c r="CF513" s="2228"/>
      <c r="CG513" s="2228"/>
      <c r="CH513" s="2228"/>
      <c r="CI513" s="2228"/>
      <c r="CJ513" s="2228"/>
      <c r="CK513" s="2228"/>
      <c r="CL513" s="2228"/>
      <c r="CM513" s="2229"/>
      <c r="CN513" s="2229"/>
    </row>
    <row r="514" spans="2:92" x14ac:dyDescent="0.2">
      <c r="B514" s="2227"/>
      <c r="I514" s="2228"/>
      <c r="J514" s="2228"/>
      <c r="K514" s="2228"/>
      <c r="L514" s="2228"/>
      <c r="M514" s="2228"/>
      <c r="N514" s="2228"/>
      <c r="O514" s="2228"/>
      <c r="P514" s="2228"/>
      <c r="Q514" s="2228"/>
      <c r="R514" s="2228"/>
      <c r="S514" s="2228"/>
      <c r="T514" s="2228"/>
      <c r="U514" s="2228"/>
      <c r="V514" s="2228"/>
      <c r="W514" s="2228"/>
      <c r="X514" s="2228"/>
      <c r="Y514" s="2228"/>
      <c r="Z514" s="2228"/>
      <c r="AA514" s="2228"/>
      <c r="AB514" s="2229"/>
      <c r="AC514" s="2229"/>
      <c r="AD514" s="2229"/>
      <c r="AE514" s="2229"/>
      <c r="AF514" s="2228"/>
      <c r="AG514" s="2228"/>
      <c r="AH514" s="2228"/>
      <c r="AI514" s="2228"/>
      <c r="AJ514" s="2228"/>
      <c r="AK514" s="2228"/>
      <c r="AL514" s="2228"/>
      <c r="AM514" s="2228"/>
      <c r="AN514" s="2228"/>
      <c r="AO514" s="2228"/>
      <c r="AP514" s="2228"/>
      <c r="AQ514" s="2228"/>
      <c r="AR514" s="2228"/>
      <c r="AS514" s="2228"/>
      <c r="AT514" s="2228"/>
      <c r="AU514" s="2228"/>
      <c r="AV514" s="2228"/>
      <c r="AW514" s="2228"/>
      <c r="AX514" s="2230"/>
      <c r="AY514" s="2228"/>
      <c r="AZ514" s="2228"/>
      <c r="BA514" s="2228"/>
      <c r="BB514" s="2228"/>
      <c r="BC514" s="2228"/>
      <c r="BD514" s="2228"/>
      <c r="BE514" s="2228"/>
      <c r="BF514" s="2228"/>
      <c r="BG514" s="2228"/>
      <c r="BH514" s="2228"/>
      <c r="BI514" s="2228"/>
      <c r="BJ514" s="2228"/>
      <c r="BK514" s="2228"/>
      <c r="BL514" s="2228"/>
      <c r="BM514" s="2228"/>
      <c r="BN514" s="2228"/>
      <c r="BO514" s="2228"/>
      <c r="BP514" s="2228"/>
      <c r="BQ514" s="2228"/>
      <c r="BR514" s="2228"/>
      <c r="BS514" s="2229"/>
      <c r="BT514" s="2228"/>
      <c r="BU514" s="2228"/>
      <c r="BV514" s="2228"/>
      <c r="BW514" s="2228"/>
      <c r="BX514" s="2228"/>
      <c r="BY514" s="2228"/>
      <c r="BZ514" s="2228"/>
      <c r="CA514" s="2228"/>
      <c r="CB514" s="2228"/>
      <c r="CC514" s="2228"/>
      <c r="CD514" s="2228"/>
      <c r="CE514" s="2228"/>
      <c r="CF514" s="2228"/>
      <c r="CG514" s="2228"/>
      <c r="CH514" s="2228"/>
      <c r="CI514" s="2228"/>
      <c r="CJ514" s="2228"/>
      <c r="CK514" s="2228"/>
      <c r="CL514" s="2228"/>
      <c r="CM514" s="2229"/>
      <c r="CN514" s="2229"/>
    </row>
    <row r="515" spans="2:92" x14ac:dyDescent="0.2">
      <c r="B515" s="2227"/>
      <c r="I515" s="2228"/>
      <c r="J515" s="2228"/>
      <c r="K515" s="2228"/>
      <c r="L515" s="2228"/>
      <c r="M515" s="2228"/>
      <c r="N515" s="2228"/>
      <c r="O515" s="2228"/>
      <c r="P515" s="2228"/>
      <c r="Q515" s="2228"/>
      <c r="R515" s="2228"/>
      <c r="S515" s="2228"/>
      <c r="T515" s="2228"/>
      <c r="U515" s="2228"/>
      <c r="V515" s="2228"/>
      <c r="W515" s="2228"/>
      <c r="X515" s="2228"/>
      <c r="Y515" s="2228"/>
      <c r="Z515" s="2228"/>
      <c r="AA515" s="2228"/>
      <c r="AB515" s="2229"/>
      <c r="AC515" s="2229"/>
      <c r="AD515" s="2229"/>
      <c r="AE515" s="2229"/>
      <c r="AF515" s="2228"/>
      <c r="AG515" s="2228"/>
      <c r="AH515" s="2228"/>
      <c r="AI515" s="2228"/>
      <c r="AJ515" s="2228"/>
      <c r="AK515" s="2228"/>
      <c r="AL515" s="2228"/>
      <c r="AM515" s="2228"/>
      <c r="AN515" s="2228"/>
      <c r="AO515" s="2228"/>
      <c r="AP515" s="2228"/>
      <c r="AQ515" s="2228"/>
      <c r="AR515" s="2228"/>
      <c r="AS515" s="2228"/>
      <c r="AT515" s="2228"/>
      <c r="AU515" s="2228"/>
      <c r="AV515" s="2228"/>
      <c r="AW515" s="2228"/>
      <c r="AX515" s="2230"/>
      <c r="AY515" s="2228"/>
      <c r="AZ515" s="2228"/>
      <c r="BA515" s="2228"/>
      <c r="BB515" s="2228"/>
      <c r="BC515" s="2228"/>
      <c r="BD515" s="2228"/>
      <c r="BE515" s="2228"/>
      <c r="BF515" s="2228"/>
      <c r="BG515" s="2228"/>
      <c r="BH515" s="2228"/>
      <c r="BI515" s="2228"/>
      <c r="BJ515" s="2228"/>
      <c r="BK515" s="2228"/>
      <c r="BL515" s="2228"/>
      <c r="BM515" s="2228"/>
      <c r="BN515" s="2228"/>
      <c r="BO515" s="2228"/>
      <c r="BP515" s="2228"/>
      <c r="BQ515" s="2228"/>
      <c r="BR515" s="2228"/>
      <c r="BS515" s="2229"/>
      <c r="BT515" s="2228"/>
      <c r="BU515" s="2228"/>
      <c r="BV515" s="2228"/>
      <c r="BW515" s="2228"/>
      <c r="BX515" s="2228"/>
      <c r="BY515" s="2228"/>
      <c r="BZ515" s="2228"/>
      <c r="CA515" s="2228"/>
      <c r="CB515" s="2228"/>
      <c r="CC515" s="2228"/>
      <c r="CD515" s="2228"/>
      <c r="CE515" s="2228"/>
      <c r="CF515" s="2228"/>
      <c r="CG515" s="2228"/>
      <c r="CH515" s="2228"/>
      <c r="CI515" s="2228"/>
      <c r="CJ515" s="2228"/>
      <c r="CK515" s="2228"/>
      <c r="CL515" s="2228"/>
      <c r="CM515" s="2229"/>
      <c r="CN515" s="2229"/>
    </row>
    <row r="516" spans="2:92" x14ac:dyDescent="0.2">
      <c r="B516" s="2227"/>
      <c r="I516" s="2228"/>
      <c r="J516" s="2228"/>
      <c r="K516" s="2228"/>
      <c r="L516" s="2228"/>
      <c r="M516" s="2228"/>
      <c r="N516" s="2228"/>
      <c r="O516" s="2228"/>
      <c r="P516" s="2228"/>
      <c r="Q516" s="2228"/>
      <c r="R516" s="2228"/>
      <c r="S516" s="2228"/>
      <c r="T516" s="2228"/>
      <c r="U516" s="2228"/>
      <c r="V516" s="2228"/>
      <c r="W516" s="2228"/>
      <c r="X516" s="2228"/>
      <c r="Y516" s="2228"/>
      <c r="Z516" s="2228"/>
      <c r="AA516" s="2228"/>
      <c r="AB516" s="2229"/>
      <c r="AC516" s="2229"/>
      <c r="AD516" s="2229"/>
      <c r="AE516" s="2229"/>
      <c r="AF516" s="2228"/>
      <c r="AG516" s="2228"/>
      <c r="AH516" s="2228"/>
      <c r="AI516" s="2228"/>
      <c r="AJ516" s="2228"/>
      <c r="AK516" s="2228"/>
      <c r="AL516" s="2228"/>
      <c r="AM516" s="2228"/>
      <c r="AN516" s="2228"/>
      <c r="AO516" s="2228"/>
      <c r="AP516" s="2228"/>
      <c r="AQ516" s="2228"/>
      <c r="AR516" s="2228"/>
      <c r="AS516" s="2228"/>
      <c r="AT516" s="2228"/>
      <c r="AU516" s="2228"/>
      <c r="AV516" s="2228"/>
      <c r="AW516" s="2228"/>
      <c r="AX516" s="2230"/>
      <c r="AY516" s="2228"/>
      <c r="AZ516" s="2228"/>
      <c r="BA516" s="2228"/>
      <c r="BB516" s="2228"/>
      <c r="BC516" s="2228"/>
      <c r="BD516" s="2228"/>
      <c r="BE516" s="2228"/>
      <c r="BF516" s="2228"/>
      <c r="BG516" s="2228"/>
      <c r="BH516" s="2228"/>
      <c r="BI516" s="2228"/>
      <c r="BJ516" s="2228"/>
      <c r="BK516" s="2228"/>
      <c r="BL516" s="2228"/>
      <c r="BM516" s="2228"/>
      <c r="BN516" s="2228"/>
      <c r="BO516" s="2228"/>
      <c r="BP516" s="2228"/>
      <c r="BQ516" s="2228"/>
      <c r="BR516" s="2228"/>
      <c r="BS516" s="2229"/>
      <c r="BT516" s="2228"/>
      <c r="BU516" s="2228"/>
      <c r="BV516" s="2228"/>
      <c r="BW516" s="2228"/>
      <c r="BX516" s="2228"/>
      <c r="BY516" s="2228"/>
      <c r="BZ516" s="2228"/>
      <c r="CA516" s="2228"/>
      <c r="CB516" s="2228"/>
      <c r="CC516" s="2228"/>
      <c r="CD516" s="2228"/>
      <c r="CE516" s="2228"/>
      <c r="CF516" s="2228"/>
      <c r="CG516" s="2228"/>
      <c r="CH516" s="2228"/>
      <c r="CI516" s="2228"/>
      <c r="CJ516" s="2228"/>
      <c r="CK516" s="2228"/>
      <c r="CL516" s="2228"/>
      <c r="CM516" s="2229"/>
      <c r="CN516" s="2229"/>
    </row>
    <row r="517" spans="2:92" x14ac:dyDescent="0.2">
      <c r="B517" s="2227"/>
      <c r="I517" s="2228"/>
      <c r="J517" s="2228"/>
      <c r="K517" s="2228"/>
      <c r="L517" s="2228"/>
      <c r="M517" s="2228"/>
      <c r="N517" s="2228"/>
      <c r="O517" s="2228"/>
      <c r="P517" s="2228"/>
      <c r="Q517" s="2228"/>
      <c r="R517" s="2228"/>
      <c r="S517" s="2228"/>
      <c r="T517" s="2228"/>
      <c r="U517" s="2228"/>
      <c r="V517" s="2228"/>
      <c r="W517" s="2228"/>
      <c r="X517" s="2228"/>
      <c r="Y517" s="2228"/>
      <c r="Z517" s="2228"/>
      <c r="AA517" s="2228"/>
      <c r="AB517" s="2229"/>
      <c r="AC517" s="2229"/>
      <c r="AD517" s="2229"/>
      <c r="AE517" s="2229"/>
      <c r="AF517" s="2228"/>
      <c r="AG517" s="2228"/>
      <c r="AH517" s="2228"/>
      <c r="AI517" s="2228"/>
      <c r="AJ517" s="2228"/>
      <c r="AK517" s="2228"/>
      <c r="AL517" s="2228"/>
      <c r="AM517" s="2228"/>
      <c r="AN517" s="2228"/>
      <c r="AO517" s="2228"/>
      <c r="AP517" s="2228"/>
      <c r="AQ517" s="2228"/>
      <c r="AR517" s="2228"/>
      <c r="AS517" s="2228"/>
      <c r="AT517" s="2228"/>
      <c r="AU517" s="2228"/>
      <c r="AV517" s="2228"/>
      <c r="AW517" s="2228"/>
      <c r="AX517" s="2230"/>
      <c r="AY517" s="2228"/>
      <c r="AZ517" s="2228"/>
      <c r="BA517" s="2228"/>
      <c r="BB517" s="2228"/>
      <c r="BC517" s="2228"/>
      <c r="BD517" s="2228"/>
      <c r="BE517" s="2228"/>
      <c r="BF517" s="2228"/>
      <c r="BG517" s="2228"/>
      <c r="BH517" s="2228"/>
      <c r="BI517" s="2228"/>
      <c r="BJ517" s="2228"/>
      <c r="BK517" s="2228"/>
      <c r="BL517" s="2228"/>
      <c r="BM517" s="2228"/>
      <c r="BN517" s="2228"/>
      <c r="BO517" s="2228"/>
      <c r="BP517" s="2228"/>
      <c r="BQ517" s="2228"/>
      <c r="BR517" s="2228"/>
      <c r="BS517" s="2229"/>
      <c r="BT517" s="2228"/>
      <c r="BU517" s="2228"/>
      <c r="BV517" s="2228"/>
      <c r="BW517" s="2228"/>
      <c r="BX517" s="2228"/>
      <c r="BY517" s="2228"/>
      <c r="BZ517" s="2228"/>
      <c r="CA517" s="2228"/>
      <c r="CB517" s="2228"/>
      <c r="CC517" s="2228"/>
      <c r="CD517" s="2228"/>
      <c r="CE517" s="2228"/>
      <c r="CF517" s="2228"/>
      <c r="CG517" s="2228"/>
      <c r="CH517" s="2228"/>
      <c r="CI517" s="2228"/>
      <c r="CJ517" s="2228"/>
      <c r="CK517" s="2228"/>
      <c r="CL517" s="2228"/>
      <c r="CM517" s="2229"/>
      <c r="CN517" s="2229"/>
    </row>
    <row r="518" spans="2:92" x14ac:dyDescent="0.2">
      <c r="B518" s="2227"/>
      <c r="I518" s="2228"/>
      <c r="J518" s="2228"/>
      <c r="K518" s="2228"/>
      <c r="L518" s="2228"/>
      <c r="M518" s="2228"/>
      <c r="N518" s="2228"/>
      <c r="O518" s="2228"/>
      <c r="P518" s="2228"/>
      <c r="Q518" s="2228"/>
      <c r="R518" s="2228"/>
      <c r="S518" s="2228"/>
      <c r="T518" s="2228"/>
      <c r="U518" s="2228"/>
      <c r="V518" s="2228"/>
      <c r="W518" s="2228"/>
      <c r="X518" s="2228"/>
      <c r="Y518" s="2228"/>
      <c r="Z518" s="2228"/>
      <c r="AA518" s="2228"/>
      <c r="AB518" s="2229"/>
      <c r="AC518" s="2229"/>
      <c r="AD518" s="2229"/>
      <c r="AE518" s="2229"/>
      <c r="AF518" s="2228"/>
      <c r="AG518" s="2228"/>
      <c r="AH518" s="2228"/>
      <c r="AI518" s="2228"/>
      <c r="AJ518" s="2228"/>
      <c r="AK518" s="2228"/>
      <c r="AL518" s="2228"/>
      <c r="AM518" s="2228"/>
      <c r="AN518" s="2228"/>
      <c r="AO518" s="2228"/>
      <c r="AP518" s="2228"/>
      <c r="AQ518" s="2228"/>
      <c r="AR518" s="2228"/>
      <c r="AS518" s="2228"/>
      <c r="AT518" s="2228"/>
      <c r="AU518" s="2228"/>
      <c r="AV518" s="2228"/>
      <c r="AW518" s="2228"/>
      <c r="AX518" s="2230"/>
      <c r="AY518" s="2228"/>
      <c r="AZ518" s="2228"/>
      <c r="BA518" s="2228"/>
      <c r="BB518" s="2228"/>
      <c r="BC518" s="2228"/>
      <c r="BD518" s="2228"/>
      <c r="BE518" s="2228"/>
      <c r="BF518" s="2228"/>
      <c r="BG518" s="2228"/>
      <c r="BH518" s="2228"/>
      <c r="BI518" s="2228"/>
      <c r="BJ518" s="2228"/>
      <c r="BK518" s="2228"/>
      <c r="BL518" s="2228"/>
      <c r="BM518" s="2228"/>
      <c r="BN518" s="2228"/>
      <c r="BO518" s="2228"/>
      <c r="BP518" s="2228"/>
      <c r="BQ518" s="2228"/>
      <c r="BR518" s="2228"/>
      <c r="BS518" s="2229"/>
      <c r="BT518" s="2228"/>
      <c r="BU518" s="2228"/>
      <c r="BV518" s="2228"/>
      <c r="BW518" s="2228"/>
      <c r="BX518" s="2228"/>
      <c r="BY518" s="2228"/>
      <c r="BZ518" s="2228"/>
      <c r="CA518" s="2228"/>
      <c r="CB518" s="2228"/>
      <c r="CC518" s="2228"/>
      <c r="CD518" s="2228"/>
      <c r="CE518" s="2228"/>
      <c r="CF518" s="2228"/>
      <c r="CG518" s="2228"/>
      <c r="CH518" s="2228"/>
      <c r="CI518" s="2228"/>
      <c r="CJ518" s="2228"/>
      <c r="CK518" s="2228"/>
      <c r="CL518" s="2228"/>
      <c r="CM518" s="2229"/>
      <c r="CN518" s="2229"/>
    </row>
    <row r="519" spans="2:92" x14ac:dyDescent="0.2">
      <c r="B519" s="2227"/>
      <c r="I519" s="2228"/>
      <c r="J519" s="2228"/>
      <c r="K519" s="2228"/>
      <c r="L519" s="2228"/>
      <c r="M519" s="2228"/>
      <c r="N519" s="2228"/>
      <c r="O519" s="2228"/>
      <c r="P519" s="2228"/>
      <c r="Q519" s="2228"/>
      <c r="R519" s="2228"/>
      <c r="S519" s="2228"/>
      <c r="T519" s="2228"/>
      <c r="U519" s="2228"/>
      <c r="V519" s="2228"/>
      <c r="W519" s="2228"/>
      <c r="X519" s="2228"/>
      <c r="Y519" s="2228"/>
      <c r="Z519" s="2228"/>
      <c r="AA519" s="2228"/>
      <c r="AB519" s="2229"/>
      <c r="AC519" s="2229"/>
      <c r="AD519" s="2229"/>
      <c r="AE519" s="2229"/>
      <c r="AF519" s="2228"/>
      <c r="AG519" s="2228"/>
      <c r="AH519" s="2228"/>
      <c r="AI519" s="2228"/>
      <c r="AJ519" s="2228"/>
      <c r="AK519" s="2228"/>
      <c r="AL519" s="2228"/>
      <c r="AM519" s="2228"/>
      <c r="AN519" s="2228"/>
      <c r="AO519" s="2228"/>
      <c r="AP519" s="2228"/>
      <c r="AQ519" s="2228"/>
      <c r="AR519" s="2228"/>
      <c r="AS519" s="2228"/>
      <c r="AT519" s="2228"/>
      <c r="AU519" s="2228"/>
      <c r="AV519" s="2228"/>
      <c r="AW519" s="2228"/>
      <c r="AX519" s="2230"/>
      <c r="AY519" s="2228"/>
      <c r="AZ519" s="2228"/>
      <c r="BA519" s="2228"/>
      <c r="BB519" s="2228"/>
      <c r="BC519" s="2228"/>
      <c r="BD519" s="2228"/>
      <c r="BE519" s="2228"/>
      <c r="BF519" s="2228"/>
      <c r="BG519" s="2228"/>
      <c r="BH519" s="2228"/>
      <c r="BI519" s="2228"/>
      <c r="BJ519" s="2228"/>
      <c r="BK519" s="2228"/>
      <c r="BL519" s="2228"/>
      <c r="BM519" s="2228"/>
      <c r="BN519" s="2228"/>
      <c r="BO519" s="2228"/>
      <c r="BP519" s="2228"/>
      <c r="BQ519" s="2228"/>
      <c r="BR519" s="2228"/>
      <c r="BS519" s="2229"/>
      <c r="BT519" s="2228"/>
      <c r="BU519" s="2228"/>
      <c r="BV519" s="2228"/>
      <c r="BW519" s="2228"/>
      <c r="BX519" s="2228"/>
      <c r="BY519" s="2228"/>
      <c r="BZ519" s="2228"/>
      <c r="CA519" s="2228"/>
      <c r="CB519" s="2228"/>
      <c r="CC519" s="2228"/>
      <c r="CD519" s="2228"/>
      <c r="CE519" s="2228"/>
      <c r="CF519" s="2228"/>
      <c r="CG519" s="2228"/>
      <c r="CH519" s="2228"/>
      <c r="CI519" s="2228"/>
      <c r="CJ519" s="2228"/>
      <c r="CK519" s="2228"/>
      <c r="CL519" s="2228"/>
      <c r="CM519" s="2229"/>
      <c r="CN519" s="2229"/>
    </row>
    <row r="520" spans="2:92" x14ac:dyDescent="0.2">
      <c r="B520" s="2227"/>
      <c r="I520" s="2228"/>
      <c r="J520" s="2228"/>
      <c r="K520" s="2228"/>
      <c r="L520" s="2228"/>
      <c r="M520" s="2228"/>
      <c r="N520" s="2228"/>
      <c r="O520" s="2228"/>
      <c r="P520" s="2228"/>
      <c r="Q520" s="2228"/>
      <c r="R520" s="2228"/>
      <c r="S520" s="2228"/>
      <c r="T520" s="2228"/>
      <c r="U520" s="2228"/>
      <c r="V520" s="2228"/>
      <c r="W520" s="2228"/>
      <c r="X520" s="2228"/>
      <c r="Y520" s="2228"/>
      <c r="Z520" s="2228"/>
      <c r="AA520" s="2228"/>
      <c r="AB520" s="2229"/>
      <c r="AC520" s="2229"/>
      <c r="AD520" s="2229"/>
      <c r="AE520" s="2229"/>
      <c r="AF520" s="2228"/>
      <c r="AG520" s="2228"/>
      <c r="AH520" s="2228"/>
      <c r="AI520" s="2228"/>
      <c r="AJ520" s="2228"/>
      <c r="AK520" s="2228"/>
      <c r="AL520" s="2228"/>
      <c r="AM520" s="2228"/>
      <c r="AN520" s="2228"/>
      <c r="AO520" s="2228"/>
      <c r="AP520" s="2228"/>
      <c r="AQ520" s="2228"/>
      <c r="AR520" s="2228"/>
      <c r="AS520" s="2228"/>
      <c r="AT520" s="2228"/>
      <c r="AU520" s="2228"/>
      <c r="AV520" s="2228"/>
      <c r="AW520" s="2228"/>
      <c r="AX520" s="2230"/>
      <c r="AY520" s="2228"/>
      <c r="AZ520" s="2228"/>
      <c r="BA520" s="2228"/>
      <c r="BB520" s="2228"/>
      <c r="BC520" s="2228"/>
      <c r="BD520" s="2228"/>
      <c r="BE520" s="2228"/>
      <c r="BF520" s="2228"/>
      <c r="BG520" s="2228"/>
      <c r="BH520" s="2228"/>
      <c r="BI520" s="2228"/>
      <c r="BJ520" s="2228"/>
      <c r="BK520" s="2228"/>
      <c r="BL520" s="2228"/>
      <c r="BM520" s="2228"/>
      <c r="BN520" s="2228"/>
      <c r="BO520" s="2228"/>
      <c r="BP520" s="2228"/>
      <c r="BQ520" s="2228"/>
      <c r="BR520" s="2228"/>
      <c r="BS520" s="2229"/>
      <c r="BT520" s="2228"/>
      <c r="BU520" s="2228"/>
      <c r="BV520" s="2228"/>
      <c r="BW520" s="2228"/>
      <c r="BX520" s="2228"/>
      <c r="BY520" s="2228"/>
      <c r="BZ520" s="2228"/>
      <c r="CA520" s="2228"/>
      <c r="CB520" s="2228"/>
      <c r="CC520" s="2228"/>
      <c r="CD520" s="2228"/>
      <c r="CE520" s="2228"/>
      <c r="CF520" s="2228"/>
      <c r="CG520" s="2228"/>
      <c r="CH520" s="2228"/>
      <c r="CI520" s="2228"/>
      <c r="CJ520" s="2228"/>
      <c r="CK520" s="2228"/>
      <c r="CL520" s="2228"/>
      <c r="CM520" s="2229"/>
      <c r="CN520" s="2229"/>
    </row>
    <row r="521" spans="2:92" x14ac:dyDescent="0.2">
      <c r="B521" s="2227"/>
      <c r="I521" s="2228"/>
      <c r="J521" s="2228"/>
      <c r="K521" s="2228"/>
      <c r="L521" s="2228"/>
      <c r="M521" s="2228"/>
      <c r="N521" s="2228"/>
      <c r="O521" s="2228"/>
      <c r="P521" s="2228"/>
      <c r="Q521" s="2228"/>
      <c r="R521" s="2228"/>
      <c r="S521" s="2228"/>
      <c r="T521" s="2228"/>
      <c r="U521" s="2228"/>
      <c r="V521" s="2228"/>
      <c r="W521" s="2228"/>
      <c r="X521" s="2228"/>
      <c r="Y521" s="2228"/>
      <c r="Z521" s="2228"/>
      <c r="AA521" s="2228"/>
      <c r="AB521" s="2229"/>
      <c r="AC521" s="2229"/>
      <c r="AD521" s="2229"/>
      <c r="AE521" s="2229"/>
      <c r="AF521" s="2228"/>
      <c r="AG521" s="2228"/>
      <c r="AH521" s="2228"/>
      <c r="AI521" s="2228"/>
      <c r="AJ521" s="2228"/>
      <c r="AK521" s="2228"/>
      <c r="AL521" s="2228"/>
      <c r="AM521" s="2228"/>
      <c r="AN521" s="2228"/>
      <c r="AO521" s="2228"/>
      <c r="AP521" s="2228"/>
      <c r="AQ521" s="2228"/>
      <c r="AR521" s="2228"/>
      <c r="AS521" s="2228"/>
      <c r="AT521" s="2228"/>
      <c r="AU521" s="2228"/>
      <c r="AV521" s="2228"/>
      <c r="AW521" s="2228"/>
      <c r="AX521" s="2230"/>
      <c r="AY521" s="2228"/>
      <c r="AZ521" s="2228"/>
      <c r="BA521" s="2228"/>
      <c r="BB521" s="2228"/>
      <c r="BC521" s="2228"/>
      <c r="BD521" s="2228"/>
      <c r="BE521" s="2228"/>
      <c r="BF521" s="2228"/>
      <c r="BG521" s="2228"/>
      <c r="BH521" s="2228"/>
      <c r="BI521" s="2228"/>
      <c r="BJ521" s="2228"/>
      <c r="BK521" s="2228"/>
      <c r="BL521" s="2228"/>
      <c r="BM521" s="2228"/>
      <c r="BN521" s="2228"/>
      <c r="BO521" s="2228"/>
      <c r="BP521" s="2228"/>
      <c r="BQ521" s="2228"/>
      <c r="BR521" s="2228"/>
      <c r="BS521" s="2229"/>
      <c r="BT521" s="2228"/>
      <c r="BU521" s="2228"/>
      <c r="BV521" s="2228"/>
      <c r="BW521" s="2228"/>
      <c r="BX521" s="2228"/>
      <c r="BY521" s="2228"/>
      <c r="BZ521" s="2228"/>
      <c r="CA521" s="2228"/>
      <c r="CB521" s="2228"/>
      <c r="CC521" s="2228"/>
      <c r="CD521" s="2228"/>
      <c r="CE521" s="2228"/>
      <c r="CF521" s="2228"/>
      <c r="CG521" s="2228"/>
      <c r="CH521" s="2228"/>
      <c r="CI521" s="2228"/>
      <c r="CJ521" s="2228"/>
      <c r="CK521" s="2228"/>
      <c r="CL521" s="2228"/>
      <c r="CM521" s="2229"/>
      <c r="CN521" s="2229"/>
    </row>
    <row r="522" spans="2:92" x14ac:dyDescent="0.2">
      <c r="B522" s="2227"/>
      <c r="I522" s="2228"/>
      <c r="J522" s="2228"/>
      <c r="K522" s="2228"/>
      <c r="L522" s="2228"/>
      <c r="M522" s="2228"/>
      <c r="N522" s="2228"/>
      <c r="O522" s="2228"/>
      <c r="P522" s="2228"/>
      <c r="Q522" s="2228"/>
      <c r="R522" s="2228"/>
      <c r="S522" s="2228"/>
      <c r="T522" s="2228"/>
      <c r="U522" s="2228"/>
      <c r="V522" s="2228"/>
      <c r="W522" s="2228"/>
      <c r="X522" s="2228"/>
      <c r="Y522" s="2228"/>
      <c r="Z522" s="2228"/>
      <c r="AA522" s="2228"/>
      <c r="AB522" s="2229"/>
      <c r="AC522" s="2229"/>
      <c r="AD522" s="2229"/>
      <c r="AE522" s="2229"/>
      <c r="AF522" s="2228"/>
      <c r="AG522" s="2228"/>
      <c r="AH522" s="2228"/>
      <c r="AI522" s="2228"/>
      <c r="AJ522" s="2228"/>
      <c r="AK522" s="2228"/>
      <c r="AL522" s="2228"/>
      <c r="AM522" s="2228"/>
      <c r="AN522" s="2228"/>
      <c r="AO522" s="2228"/>
      <c r="AP522" s="2228"/>
      <c r="AQ522" s="2228"/>
      <c r="AR522" s="2228"/>
      <c r="AS522" s="2228"/>
      <c r="AT522" s="2228"/>
      <c r="AU522" s="2228"/>
      <c r="AV522" s="2228"/>
      <c r="AW522" s="2228"/>
      <c r="AX522" s="2230"/>
      <c r="AY522" s="2228"/>
      <c r="AZ522" s="2228"/>
      <c r="BA522" s="2228"/>
      <c r="BB522" s="2228"/>
      <c r="BC522" s="2228"/>
      <c r="BD522" s="2228"/>
      <c r="BE522" s="2228"/>
      <c r="BF522" s="2228"/>
      <c r="BG522" s="2228"/>
      <c r="BH522" s="2228"/>
      <c r="BI522" s="2228"/>
      <c r="BJ522" s="2228"/>
      <c r="BK522" s="2228"/>
      <c r="BL522" s="2228"/>
      <c r="BM522" s="2228"/>
      <c r="BN522" s="2228"/>
      <c r="BO522" s="2228"/>
      <c r="BP522" s="2228"/>
      <c r="BQ522" s="2228"/>
      <c r="BR522" s="2228"/>
      <c r="BS522" s="2229"/>
      <c r="BT522" s="2228"/>
      <c r="BU522" s="2228"/>
      <c r="BV522" s="2228"/>
      <c r="BW522" s="2228"/>
      <c r="BX522" s="2228"/>
      <c r="BY522" s="2228"/>
      <c r="BZ522" s="2228"/>
      <c r="CA522" s="2228"/>
      <c r="CB522" s="2228"/>
      <c r="CC522" s="2228"/>
      <c r="CD522" s="2228"/>
      <c r="CE522" s="2228"/>
      <c r="CF522" s="2228"/>
      <c r="CG522" s="2228"/>
      <c r="CH522" s="2228"/>
      <c r="CI522" s="2228"/>
      <c r="CJ522" s="2228"/>
      <c r="CK522" s="2228"/>
      <c r="CL522" s="2228"/>
      <c r="CM522" s="2229"/>
      <c r="CN522" s="2229"/>
    </row>
    <row r="523" spans="2:92" x14ac:dyDescent="0.2">
      <c r="B523" s="2227"/>
      <c r="I523" s="2228"/>
      <c r="J523" s="2228"/>
      <c r="K523" s="2228"/>
      <c r="L523" s="2228"/>
      <c r="M523" s="2228"/>
      <c r="N523" s="2228"/>
      <c r="O523" s="2228"/>
      <c r="P523" s="2228"/>
      <c r="Q523" s="2228"/>
      <c r="R523" s="2228"/>
      <c r="S523" s="2228"/>
      <c r="T523" s="2228"/>
      <c r="U523" s="2228"/>
      <c r="V523" s="2228"/>
      <c r="W523" s="2228"/>
      <c r="X523" s="2228"/>
      <c r="Y523" s="2228"/>
      <c r="Z523" s="2228"/>
      <c r="AA523" s="2228"/>
      <c r="AB523" s="2229"/>
      <c r="AC523" s="2229"/>
      <c r="AD523" s="2229"/>
      <c r="AE523" s="2229"/>
      <c r="AF523" s="2228"/>
      <c r="AG523" s="2228"/>
      <c r="AH523" s="2228"/>
      <c r="AI523" s="2228"/>
      <c r="AJ523" s="2228"/>
      <c r="AK523" s="2228"/>
      <c r="AL523" s="2228"/>
      <c r="AM523" s="2228"/>
      <c r="AN523" s="2228"/>
      <c r="AO523" s="2228"/>
      <c r="AP523" s="2228"/>
      <c r="AQ523" s="2228"/>
      <c r="AR523" s="2228"/>
      <c r="AS523" s="2228"/>
      <c r="AT523" s="2228"/>
      <c r="AU523" s="2228"/>
      <c r="AV523" s="2228"/>
      <c r="AW523" s="2228"/>
      <c r="AX523" s="2230"/>
      <c r="AY523" s="2228"/>
      <c r="AZ523" s="2228"/>
      <c r="BA523" s="2228"/>
      <c r="BB523" s="2228"/>
      <c r="BC523" s="2228"/>
      <c r="BD523" s="2228"/>
      <c r="BE523" s="2228"/>
      <c r="BF523" s="2228"/>
      <c r="BG523" s="2228"/>
      <c r="BH523" s="2228"/>
      <c r="BI523" s="2228"/>
      <c r="BJ523" s="2228"/>
      <c r="BK523" s="2228"/>
      <c r="BL523" s="2228"/>
      <c r="BM523" s="2228"/>
      <c r="BN523" s="2228"/>
      <c r="BO523" s="2228"/>
      <c r="BP523" s="2228"/>
      <c r="BQ523" s="2228"/>
      <c r="BR523" s="2228"/>
      <c r="BS523" s="2229"/>
      <c r="BT523" s="2228"/>
      <c r="BU523" s="2228"/>
      <c r="BV523" s="2228"/>
      <c r="BW523" s="2228"/>
      <c r="BX523" s="2228"/>
      <c r="BY523" s="2228"/>
      <c r="BZ523" s="2228"/>
      <c r="CA523" s="2228"/>
      <c r="CB523" s="2228"/>
      <c r="CC523" s="2228"/>
      <c r="CD523" s="2228"/>
      <c r="CE523" s="2228"/>
      <c r="CF523" s="2228"/>
      <c r="CG523" s="2228"/>
      <c r="CH523" s="2228"/>
      <c r="CI523" s="2228"/>
      <c r="CJ523" s="2228"/>
      <c r="CK523" s="2228"/>
      <c r="CL523" s="2228"/>
      <c r="CM523" s="2229"/>
      <c r="CN523" s="2229"/>
    </row>
    <row r="524" spans="2:92" x14ac:dyDescent="0.2">
      <c r="B524" s="2227"/>
      <c r="I524" s="2228"/>
      <c r="J524" s="2228"/>
      <c r="K524" s="2228"/>
      <c r="L524" s="2228"/>
      <c r="M524" s="2228"/>
      <c r="N524" s="2228"/>
      <c r="O524" s="2228"/>
      <c r="P524" s="2228"/>
      <c r="Q524" s="2228"/>
      <c r="R524" s="2228"/>
      <c r="S524" s="2228"/>
      <c r="T524" s="2228"/>
      <c r="U524" s="2228"/>
      <c r="V524" s="2228"/>
      <c r="W524" s="2228"/>
      <c r="X524" s="2228"/>
      <c r="Y524" s="2228"/>
      <c r="Z524" s="2228"/>
      <c r="AA524" s="2228"/>
      <c r="AB524" s="2229"/>
      <c r="AC524" s="2229"/>
      <c r="AD524" s="2229"/>
      <c r="AE524" s="2229"/>
      <c r="AF524" s="2228"/>
      <c r="AG524" s="2228"/>
      <c r="AH524" s="2228"/>
      <c r="AI524" s="2228"/>
      <c r="AJ524" s="2228"/>
      <c r="AK524" s="2228"/>
      <c r="AL524" s="2228"/>
      <c r="AM524" s="2228"/>
      <c r="AN524" s="2228"/>
      <c r="AO524" s="2228"/>
      <c r="AP524" s="2228"/>
      <c r="AQ524" s="2228"/>
      <c r="AR524" s="2228"/>
      <c r="AS524" s="2228"/>
      <c r="AT524" s="2228"/>
      <c r="AU524" s="2228"/>
      <c r="AV524" s="2228"/>
      <c r="AW524" s="2228"/>
      <c r="AX524" s="2230"/>
      <c r="AY524" s="2228"/>
      <c r="AZ524" s="2228"/>
      <c r="BA524" s="2228"/>
      <c r="BB524" s="2228"/>
      <c r="BC524" s="2228"/>
      <c r="BD524" s="2228"/>
      <c r="BE524" s="2228"/>
      <c r="BF524" s="2228"/>
      <c r="BG524" s="2228"/>
      <c r="BH524" s="2228"/>
      <c r="BI524" s="2228"/>
      <c r="BJ524" s="2228"/>
      <c r="BK524" s="2228"/>
      <c r="BL524" s="2228"/>
      <c r="BM524" s="2228"/>
      <c r="BN524" s="2228"/>
      <c r="BO524" s="2228"/>
      <c r="BP524" s="2228"/>
      <c r="BQ524" s="2228"/>
      <c r="BR524" s="2228"/>
      <c r="BS524" s="2229"/>
      <c r="BT524" s="2228"/>
      <c r="BU524" s="2228"/>
      <c r="BV524" s="2228"/>
      <c r="BW524" s="2228"/>
      <c r="BX524" s="2228"/>
      <c r="BY524" s="2228"/>
      <c r="BZ524" s="2228"/>
      <c r="CA524" s="2228"/>
      <c r="CB524" s="2228"/>
      <c r="CC524" s="2228"/>
      <c r="CD524" s="2228"/>
      <c r="CE524" s="2228"/>
      <c r="CF524" s="2228"/>
      <c r="CG524" s="2228"/>
      <c r="CH524" s="2228"/>
      <c r="CI524" s="2228"/>
      <c r="CJ524" s="2228"/>
      <c r="CK524" s="2228"/>
      <c r="CL524" s="2228"/>
      <c r="CM524" s="2229"/>
      <c r="CN524" s="2229"/>
    </row>
    <row r="525" spans="2:92" x14ac:dyDescent="0.2">
      <c r="B525" s="2227"/>
      <c r="I525" s="2228"/>
      <c r="J525" s="2228"/>
      <c r="K525" s="2228"/>
      <c r="L525" s="2228"/>
      <c r="M525" s="2228"/>
      <c r="N525" s="2228"/>
      <c r="O525" s="2228"/>
      <c r="P525" s="2228"/>
      <c r="Q525" s="2228"/>
      <c r="R525" s="2228"/>
      <c r="S525" s="2228"/>
      <c r="T525" s="2228"/>
      <c r="U525" s="2228"/>
      <c r="V525" s="2228"/>
      <c r="W525" s="2228"/>
      <c r="X525" s="2228"/>
      <c r="Y525" s="2228"/>
      <c r="Z525" s="2228"/>
      <c r="AA525" s="2228"/>
      <c r="AB525" s="2229"/>
      <c r="AC525" s="2229"/>
      <c r="AD525" s="2229"/>
      <c r="AE525" s="2229"/>
      <c r="AF525" s="2228"/>
      <c r="AG525" s="2228"/>
      <c r="AH525" s="2228"/>
      <c r="AI525" s="2228"/>
      <c r="AJ525" s="2228"/>
      <c r="AK525" s="2228"/>
      <c r="AL525" s="2228"/>
      <c r="AM525" s="2228"/>
      <c r="AN525" s="2228"/>
      <c r="AO525" s="2228"/>
      <c r="AP525" s="2228"/>
      <c r="AQ525" s="2228"/>
      <c r="AR525" s="2228"/>
      <c r="AS525" s="2228"/>
      <c r="AT525" s="2228"/>
      <c r="AU525" s="2228"/>
      <c r="AV525" s="2228"/>
      <c r="AW525" s="2228"/>
      <c r="AX525" s="2230"/>
      <c r="AY525" s="2228"/>
      <c r="AZ525" s="2228"/>
      <c r="BA525" s="2228"/>
      <c r="BB525" s="2228"/>
      <c r="BC525" s="2228"/>
      <c r="BD525" s="2228"/>
      <c r="BE525" s="2228"/>
      <c r="BF525" s="2228"/>
      <c r="BG525" s="2228"/>
      <c r="BH525" s="2228"/>
      <c r="BI525" s="2228"/>
      <c r="BJ525" s="2228"/>
      <c r="BK525" s="2228"/>
      <c r="BL525" s="2228"/>
      <c r="BM525" s="2228"/>
      <c r="BN525" s="2228"/>
      <c r="BO525" s="2228"/>
      <c r="BP525" s="2228"/>
      <c r="BQ525" s="2228"/>
      <c r="BR525" s="2228"/>
      <c r="BS525" s="2229"/>
      <c r="BT525" s="2228"/>
      <c r="BU525" s="2228"/>
      <c r="BV525" s="2228"/>
      <c r="BW525" s="2228"/>
      <c r="BX525" s="2228"/>
      <c r="BY525" s="2228"/>
      <c r="BZ525" s="2228"/>
      <c r="CA525" s="2228"/>
      <c r="CB525" s="2228"/>
      <c r="CC525" s="2228"/>
      <c r="CD525" s="2228"/>
      <c r="CE525" s="2228"/>
      <c r="CF525" s="2228"/>
      <c r="CG525" s="2228"/>
      <c r="CH525" s="2228"/>
      <c r="CI525" s="2228"/>
      <c r="CJ525" s="2228"/>
      <c r="CK525" s="2228"/>
      <c r="CL525" s="2228"/>
      <c r="CM525" s="2229"/>
      <c r="CN525" s="2229"/>
    </row>
    <row r="526" spans="2:92" x14ac:dyDescent="0.2">
      <c r="B526" s="2227"/>
      <c r="I526" s="2228"/>
      <c r="J526" s="2228"/>
      <c r="K526" s="2228"/>
      <c r="L526" s="2228"/>
      <c r="M526" s="2228"/>
      <c r="N526" s="2228"/>
      <c r="O526" s="2228"/>
      <c r="P526" s="2228"/>
      <c r="Q526" s="2228"/>
      <c r="R526" s="2228"/>
      <c r="S526" s="2228"/>
      <c r="T526" s="2228"/>
      <c r="U526" s="2228"/>
      <c r="V526" s="2228"/>
      <c r="W526" s="2228"/>
      <c r="X526" s="2228"/>
      <c r="Y526" s="2228"/>
      <c r="Z526" s="2228"/>
      <c r="AA526" s="2228"/>
      <c r="AB526" s="2229"/>
      <c r="AC526" s="2229"/>
      <c r="AD526" s="2229"/>
      <c r="AE526" s="2229"/>
      <c r="AF526" s="2228"/>
      <c r="AG526" s="2228"/>
      <c r="AH526" s="2228"/>
      <c r="AI526" s="2228"/>
      <c r="AJ526" s="2228"/>
      <c r="AK526" s="2228"/>
      <c r="AL526" s="2228"/>
      <c r="AM526" s="2228"/>
      <c r="AN526" s="2228"/>
      <c r="AO526" s="2228"/>
      <c r="AP526" s="2228"/>
      <c r="AQ526" s="2228"/>
      <c r="AR526" s="2228"/>
      <c r="AS526" s="2228"/>
      <c r="AT526" s="2228"/>
      <c r="AU526" s="2228"/>
      <c r="AV526" s="2228"/>
      <c r="AW526" s="2228"/>
      <c r="AX526" s="2230"/>
      <c r="AY526" s="2228"/>
      <c r="AZ526" s="2228"/>
      <c r="BA526" s="2228"/>
      <c r="BB526" s="2228"/>
      <c r="BC526" s="2228"/>
      <c r="BD526" s="2228"/>
      <c r="BE526" s="2228"/>
      <c r="BF526" s="2228"/>
      <c r="BG526" s="2228"/>
      <c r="BH526" s="2228"/>
      <c r="BI526" s="2228"/>
      <c r="BJ526" s="2228"/>
      <c r="BK526" s="2228"/>
      <c r="BL526" s="2228"/>
      <c r="BM526" s="2228"/>
      <c r="BN526" s="2228"/>
      <c r="BO526" s="2228"/>
      <c r="BP526" s="2228"/>
      <c r="BQ526" s="2228"/>
      <c r="BR526" s="2228"/>
      <c r="BS526" s="2229"/>
      <c r="BT526" s="2228"/>
      <c r="BU526" s="2228"/>
      <c r="BV526" s="2228"/>
      <c r="BW526" s="2228"/>
      <c r="BX526" s="2228"/>
      <c r="BY526" s="2228"/>
      <c r="BZ526" s="2228"/>
      <c r="CA526" s="2228"/>
      <c r="CB526" s="2228"/>
      <c r="CC526" s="2228"/>
      <c r="CD526" s="2228"/>
      <c r="CE526" s="2228"/>
      <c r="CF526" s="2228"/>
      <c r="CG526" s="2228"/>
      <c r="CH526" s="2228"/>
      <c r="CI526" s="2228"/>
      <c r="CJ526" s="2228"/>
      <c r="CK526" s="2228"/>
      <c r="CL526" s="2228"/>
      <c r="CM526" s="2229"/>
      <c r="CN526" s="2229"/>
    </row>
    <row r="527" spans="2:92" x14ac:dyDescent="0.2">
      <c r="B527" s="2227"/>
      <c r="I527" s="2228"/>
      <c r="J527" s="2228"/>
      <c r="K527" s="2228"/>
      <c r="L527" s="2228"/>
      <c r="M527" s="2228"/>
      <c r="N527" s="2228"/>
      <c r="O527" s="2228"/>
      <c r="P527" s="2228"/>
      <c r="Q527" s="2228"/>
      <c r="R527" s="2228"/>
      <c r="S527" s="2228"/>
      <c r="T527" s="2228"/>
      <c r="U527" s="2228"/>
      <c r="V527" s="2228"/>
      <c r="W527" s="2228"/>
      <c r="X527" s="2228"/>
      <c r="Y527" s="2228"/>
      <c r="Z527" s="2228"/>
      <c r="AA527" s="2228"/>
      <c r="AB527" s="2229"/>
      <c r="AC527" s="2229"/>
      <c r="AD527" s="2229"/>
      <c r="AE527" s="2229"/>
      <c r="AF527" s="2228"/>
      <c r="AG527" s="2228"/>
      <c r="AH527" s="2228"/>
      <c r="AI527" s="2228"/>
      <c r="AJ527" s="2228"/>
      <c r="AK527" s="2228"/>
      <c r="AL527" s="2228"/>
      <c r="AM527" s="2228"/>
      <c r="AN527" s="2228"/>
      <c r="AO527" s="2228"/>
      <c r="AP527" s="2228"/>
      <c r="AQ527" s="2228"/>
      <c r="AR527" s="2228"/>
      <c r="AS527" s="2228"/>
      <c r="AT527" s="2228"/>
      <c r="AU527" s="2228"/>
      <c r="AV527" s="2228"/>
      <c r="AW527" s="2228"/>
      <c r="AX527" s="2230"/>
      <c r="AY527" s="2228"/>
      <c r="AZ527" s="2228"/>
      <c r="BA527" s="2228"/>
      <c r="BB527" s="2228"/>
      <c r="BC527" s="2228"/>
      <c r="BD527" s="2228"/>
      <c r="BE527" s="2228"/>
      <c r="BF527" s="2228"/>
      <c r="BG527" s="2228"/>
      <c r="BH527" s="2228"/>
      <c r="BI527" s="2228"/>
      <c r="BJ527" s="2228"/>
      <c r="BK527" s="2228"/>
      <c r="BL527" s="2228"/>
      <c r="BM527" s="2228"/>
      <c r="BN527" s="2228"/>
      <c r="BO527" s="2228"/>
      <c r="BP527" s="2228"/>
      <c r="BQ527" s="2228"/>
      <c r="BR527" s="2228"/>
      <c r="BS527" s="2229"/>
      <c r="BT527" s="2228"/>
      <c r="BU527" s="2228"/>
      <c r="BV527" s="2228"/>
      <c r="BW527" s="2228"/>
      <c r="BX527" s="2228"/>
      <c r="BY527" s="2228"/>
      <c r="BZ527" s="2228"/>
      <c r="CA527" s="2228"/>
      <c r="CB527" s="2228"/>
      <c r="CC527" s="2228"/>
      <c r="CD527" s="2228"/>
      <c r="CE527" s="2228"/>
      <c r="CF527" s="2228"/>
      <c r="CG527" s="2228"/>
      <c r="CH527" s="2228"/>
      <c r="CI527" s="2228"/>
      <c r="CJ527" s="2228"/>
      <c r="CK527" s="2228"/>
      <c r="CL527" s="2228"/>
      <c r="CM527" s="2229"/>
      <c r="CN527" s="2229"/>
    </row>
    <row r="528" spans="2:92" x14ac:dyDescent="0.2">
      <c r="B528" s="2227"/>
      <c r="I528" s="2228"/>
      <c r="J528" s="2228"/>
      <c r="K528" s="2228"/>
      <c r="L528" s="2228"/>
      <c r="M528" s="2228"/>
      <c r="N528" s="2228"/>
      <c r="O528" s="2228"/>
      <c r="P528" s="2228"/>
      <c r="Q528" s="2228"/>
      <c r="R528" s="2228"/>
      <c r="S528" s="2228"/>
      <c r="T528" s="2228"/>
      <c r="U528" s="2228"/>
      <c r="V528" s="2228"/>
      <c r="W528" s="2228"/>
      <c r="X528" s="2228"/>
      <c r="Y528" s="2228"/>
      <c r="Z528" s="2228"/>
      <c r="AA528" s="2228"/>
      <c r="AB528" s="2229"/>
      <c r="AC528" s="2229"/>
      <c r="AD528" s="2229"/>
      <c r="AE528" s="2229"/>
      <c r="AF528" s="2228"/>
      <c r="AG528" s="2228"/>
      <c r="AH528" s="2228"/>
      <c r="AI528" s="2228"/>
      <c r="AJ528" s="2228"/>
      <c r="AK528" s="2228"/>
      <c r="AL528" s="2228"/>
      <c r="AM528" s="2228"/>
      <c r="AN528" s="2228"/>
      <c r="AO528" s="2228"/>
      <c r="AP528" s="2228"/>
      <c r="AQ528" s="2228"/>
      <c r="AR528" s="2228"/>
      <c r="AS528" s="2228"/>
      <c r="AT528" s="2228"/>
      <c r="AU528" s="2228"/>
      <c r="AV528" s="2228"/>
      <c r="AW528" s="2228"/>
      <c r="AX528" s="2230"/>
      <c r="AY528" s="2228"/>
      <c r="AZ528" s="2228"/>
      <c r="BA528" s="2228"/>
      <c r="BB528" s="2228"/>
      <c r="BC528" s="2228"/>
      <c r="BD528" s="2228"/>
      <c r="BE528" s="2228"/>
      <c r="BF528" s="2228"/>
      <c r="BG528" s="2228"/>
      <c r="BH528" s="2228"/>
      <c r="BI528" s="2228"/>
      <c r="BJ528" s="2228"/>
      <c r="BK528" s="2228"/>
      <c r="BL528" s="2228"/>
      <c r="BM528" s="2228"/>
      <c r="BN528" s="2228"/>
      <c r="BO528" s="2228"/>
      <c r="BP528" s="2228"/>
      <c r="BQ528" s="2228"/>
      <c r="BR528" s="2228"/>
      <c r="BS528" s="2229"/>
      <c r="BT528" s="2228"/>
      <c r="BU528" s="2228"/>
      <c r="BV528" s="2228"/>
      <c r="BW528" s="2228"/>
      <c r="BX528" s="2228"/>
      <c r="BY528" s="2228"/>
      <c r="BZ528" s="2228"/>
      <c r="CA528" s="2228"/>
      <c r="CB528" s="2228"/>
      <c r="CC528" s="2228"/>
      <c r="CD528" s="2228"/>
      <c r="CE528" s="2228"/>
      <c r="CF528" s="2228"/>
      <c r="CG528" s="2228"/>
      <c r="CH528" s="2228"/>
      <c r="CI528" s="2228"/>
      <c r="CJ528" s="2228"/>
      <c r="CK528" s="2228"/>
      <c r="CL528" s="2228"/>
      <c r="CM528" s="2229"/>
      <c r="CN528" s="2229"/>
    </row>
    <row r="529" spans="2:92" x14ac:dyDescent="0.2">
      <c r="B529" s="2227"/>
      <c r="I529" s="2228"/>
      <c r="J529" s="2228"/>
      <c r="K529" s="2228"/>
      <c r="L529" s="2228"/>
      <c r="M529" s="2228"/>
      <c r="N529" s="2228"/>
      <c r="O529" s="2228"/>
      <c r="P529" s="2228"/>
      <c r="Q529" s="2228"/>
      <c r="R529" s="2228"/>
      <c r="S529" s="2228"/>
      <c r="T529" s="2228"/>
      <c r="U529" s="2228"/>
      <c r="V529" s="2228"/>
      <c r="W529" s="2228"/>
      <c r="X529" s="2228"/>
      <c r="Y529" s="2228"/>
      <c r="Z529" s="2228"/>
      <c r="AA529" s="2228"/>
      <c r="AB529" s="2229"/>
      <c r="AC529" s="2229"/>
      <c r="AD529" s="2229"/>
      <c r="AE529" s="2229"/>
      <c r="AF529" s="2228"/>
      <c r="AG529" s="2228"/>
      <c r="AH529" s="2228"/>
      <c r="AI529" s="2228"/>
      <c r="AJ529" s="2228"/>
      <c r="AK529" s="2228"/>
      <c r="AL529" s="2228"/>
      <c r="AM529" s="2228"/>
      <c r="AN529" s="2228"/>
      <c r="AO529" s="2228"/>
      <c r="AP529" s="2228"/>
      <c r="AQ529" s="2228"/>
      <c r="AR529" s="2228"/>
      <c r="AS529" s="2228"/>
      <c r="AT529" s="2228"/>
      <c r="AU529" s="2228"/>
      <c r="AV529" s="2228"/>
      <c r="AW529" s="2228"/>
      <c r="AX529" s="2230"/>
      <c r="AY529" s="2228"/>
      <c r="AZ529" s="2228"/>
      <c r="BA529" s="2228"/>
      <c r="BB529" s="2228"/>
      <c r="BC529" s="2228"/>
      <c r="BD529" s="2228"/>
      <c r="BE529" s="2228"/>
      <c r="BF529" s="2228"/>
      <c r="BG529" s="2228"/>
      <c r="BH529" s="2228"/>
      <c r="BI529" s="2228"/>
      <c r="BJ529" s="2228"/>
      <c r="BK529" s="2228"/>
      <c r="BL529" s="2228"/>
      <c r="BM529" s="2228"/>
      <c r="BN529" s="2228"/>
      <c r="BO529" s="2228"/>
      <c r="BP529" s="2228"/>
      <c r="BQ529" s="2228"/>
      <c r="BR529" s="2228"/>
      <c r="BS529" s="2229"/>
      <c r="BT529" s="2228"/>
      <c r="BU529" s="2228"/>
      <c r="BV529" s="2228"/>
      <c r="BW529" s="2228"/>
      <c r="BX529" s="2228"/>
      <c r="BY529" s="2228"/>
      <c r="BZ529" s="2228"/>
      <c r="CA529" s="2228"/>
      <c r="CB529" s="2228"/>
      <c r="CC529" s="2228"/>
      <c r="CD529" s="2228"/>
      <c r="CE529" s="2228"/>
      <c r="CF529" s="2228"/>
      <c r="CG529" s="2228"/>
      <c r="CH529" s="2228"/>
      <c r="CI529" s="2228"/>
      <c r="CJ529" s="2228"/>
      <c r="CK529" s="2228"/>
      <c r="CL529" s="2228"/>
      <c r="CM529" s="2229"/>
      <c r="CN529" s="2229"/>
    </row>
    <row r="530" spans="2:92" x14ac:dyDescent="0.2">
      <c r="B530" s="2227"/>
      <c r="I530" s="2228"/>
      <c r="J530" s="2228"/>
      <c r="K530" s="2228"/>
      <c r="L530" s="2228"/>
      <c r="M530" s="2228"/>
      <c r="N530" s="2228"/>
      <c r="O530" s="2228"/>
      <c r="P530" s="2228"/>
      <c r="Q530" s="2228"/>
      <c r="R530" s="2228"/>
      <c r="S530" s="2228"/>
      <c r="T530" s="2228"/>
      <c r="U530" s="2228"/>
      <c r="V530" s="2228"/>
      <c r="W530" s="2228"/>
      <c r="X530" s="2228"/>
      <c r="Y530" s="2228"/>
      <c r="Z530" s="2228"/>
      <c r="AA530" s="2228"/>
      <c r="AB530" s="2229"/>
      <c r="AC530" s="2229"/>
      <c r="AD530" s="2229"/>
      <c r="AE530" s="2229"/>
      <c r="AF530" s="2228"/>
      <c r="AG530" s="2228"/>
      <c r="AH530" s="2228"/>
      <c r="AI530" s="2228"/>
      <c r="AJ530" s="2228"/>
      <c r="AK530" s="2228"/>
      <c r="AL530" s="2228"/>
      <c r="AM530" s="2228"/>
      <c r="AN530" s="2228"/>
      <c r="AO530" s="2228"/>
      <c r="AP530" s="2228"/>
      <c r="AQ530" s="2228"/>
      <c r="AR530" s="2228"/>
      <c r="AS530" s="2228"/>
      <c r="AT530" s="2228"/>
      <c r="AU530" s="2228"/>
      <c r="AV530" s="2228"/>
      <c r="AW530" s="2228"/>
      <c r="AX530" s="2230"/>
      <c r="AY530" s="2228"/>
      <c r="AZ530" s="2228"/>
      <c r="BA530" s="2228"/>
      <c r="BB530" s="2228"/>
      <c r="BC530" s="2228"/>
      <c r="BD530" s="2228"/>
      <c r="BE530" s="2228"/>
      <c r="BF530" s="2228"/>
      <c r="BG530" s="2228"/>
      <c r="BH530" s="2228"/>
      <c r="BI530" s="2228"/>
      <c r="BJ530" s="2228"/>
      <c r="BK530" s="2228"/>
      <c r="BL530" s="2228"/>
      <c r="BM530" s="2228"/>
      <c r="BN530" s="2228"/>
      <c r="BO530" s="2228"/>
      <c r="BP530" s="2228"/>
      <c r="BQ530" s="2228"/>
      <c r="BR530" s="2228"/>
      <c r="BS530" s="2229"/>
      <c r="BT530" s="2228"/>
      <c r="BU530" s="2228"/>
      <c r="BV530" s="2228"/>
      <c r="BW530" s="2228"/>
      <c r="BX530" s="2228"/>
      <c r="BY530" s="2228"/>
      <c r="BZ530" s="2228"/>
      <c r="CA530" s="2228"/>
      <c r="CB530" s="2228"/>
      <c r="CC530" s="2228"/>
      <c r="CD530" s="2228"/>
      <c r="CE530" s="2228"/>
      <c r="CF530" s="2228"/>
      <c r="CG530" s="2228"/>
      <c r="CH530" s="2228"/>
      <c r="CI530" s="2228"/>
      <c r="CJ530" s="2228"/>
      <c r="CK530" s="2228"/>
      <c r="CL530" s="2228"/>
      <c r="CM530" s="2229"/>
      <c r="CN530" s="2229"/>
    </row>
    <row r="531" spans="2:92" x14ac:dyDescent="0.2">
      <c r="B531" s="2227"/>
      <c r="I531" s="2228"/>
      <c r="J531" s="2228"/>
      <c r="K531" s="2228"/>
      <c r="L531" s="2228"/>
      <c r="M531" s="2228"/>
      <c r="N531" s="2228"/>
      <c r="O531" s="2228"/>
      <c r="P531" s="2228"/>
      <c r="Q531" s="2228"/>
      <c r="R531" s="2228"/>
      <c r="S531" s="2228"/>
      <c r="T531" s="2228"/>
      <c r="U531" s="2228"/>
      <c r="V531" s="2228"/>
      <c r="W531" s="2228"/>
      <c r="X531" s="2228"/>
      <c r="Y531" s="2228"/>
      <c r="Z531" s="2228"/>
      <c r="AA531" s="2228"/>
      <c r="AB531" s="2229"/>
      <c r="AC531" s="2229"/>
      <c r="AD531" s="2229"/>
      <c r="AE531" s="2229"/>
      <c r="AF531" s="2228"/>
      <c r="AG531" s="2228"/>
      <c r="AH531" s="2228"/>
      <c r="AI531" s="2228"/>
      <c r="AJ531" s="2228"/>
      <c r="AK531" s="2228"/>
      <c r="AL531" s="2228"/>
      <c r="AM531" s="2228"/>
      <c r="AN531" s="2228"/>
      <c r="AO531" s="2228"/>
      <c r="AP531" s="2228"/>
      <c r="AQ531" s="2228"/>
      <c r="AR531" s="2228"/>
      <c r="AS531" s="2228"/>
      <c r="AT531" s="2228"/>
      <c r="AU531" s="2228"/>
      <c r="AV531" s="2228"/>
      <c r="AW531" s="2228"/>
      <c r="AX531" s="2230"/>
      <c r="AY531" s="2228"/>
      <c r="AZ531" s="2228"/>
      <c r="BA531" s="2228"/>
      <c r="BB531" s="2228"/>
      <c r="BC531" s="2228"/>
      <c r="BD531" s="2228"/>
      <c r="BE531" s="2228"/>
      <c r="BF531" s="2228"/>
      <c r="BG531" s="2228"/>
      <c r="BH531" s="2228"/>
      <c r="BI531" s="2228"/>
      <c r="BJ531" s="2228"/>
      <c r="BK531" s="2228"/>
      <c r="BL531" s="2228"/>
      <c r="BM531" s="2228"/>
      <c r="BN531" s="2228"/>
      <c r="BO531" s="2228"/>
      <c r="BP531" s="2228"/>
      <c r="BQ531" s="2228"/>
      <c r="BR531" s="2228"/>
      <c r="BS531" s="2229"/>
      <c r="BT531" s="2228"/>
      <c r="BU531" s="2228"/>
      <c r="BV531" s="2228"/>
      <c r="BW531" s="2228"/>
      <c r="BX531" s="2228"/>
      <c r="BY531" s="2228"/>
      <c r="BZ531" s="2228"/>
      <c r="CA531" s="2228"/>
      <c r="CB531" s="2228"/>
      <c r="CC531" s="2228"/>
      <c r="CD531" s="2228"/>
      <c r="CE531" s="2228"/>
      <c r="CF531" s="2228"/>
      <c r="CG531" s="2228"/>
      <c r="CH531" s="2228"/>
      <c r="CI531" s="2228"/>
      <c r="CJ531" s="2228"/>
      <c r="CK531" s="2228"/>
      <c r="CL531" s="2228"/>
      <c r="CM531" s="2229"/>
      <c r="CN531" s="2229"/>
    </row>
    <row r="532" spans="2:92" x14ac:dyDescent="0.2">
      <c r="B532" s="2227"/>
      <c r="I532" s="2228"/>
      <c r="J532" s="2228"/>
      <c r="K532" s="2228"/>
      <c r="L532" s="2228"/>
      <c r="M532" s="2228"/>
      <c r="N532" s="2228"/>
      <c r="O532" s="2228"/>
      <c r="P532" s="2228"/>
      <c r="Q532" s="2228"/>
      <c r="R532" s="2228"/>
      <c r="S532" s="2228"/>
      <c r="T532" s="2228"/>
      <c r="U532" s="2228"/>
      <c r="V532" s="2228"/>
      <c r="W532" s="2228"/>
      <c r="X532" s="2228"/>
      <c r="Y532" s="2228"/>
      <c r="Z532" s="2228"/>
      <c r="AA532" s="2228"/>
      <c r="AB532" s="2229"/>
      <c r="AC532" s="2229"/>
      <c r="AD532" s="2229"/>
      <c r="AE532" s="2229"/>
      <c r="AF532" s="2228"/>
      <c r="AG532" s="2228"/>
      <c r="AH532" s="2228"/>
      <c r="AI532" s="2228"/>
      <c r="AJ532" s="2228"/>
      <c r="AK532" s="2228"/>
      <c r="AL532" s="2228"/>
      <c r="AM532" s="2228"/>
      <c r="AN532" s="2228"/>
      <c r="AO532" s="2228"/>
      <c r="AP532" s="2228"/>
      <c r="AQ532" s="2228"/>
      <c r="AR532" s="2228"/>
      <c r="AS532" s="2228"/>
      <c r="AT532" s="2228"/>
      <c r="AU532" s="2228"/>
      <c r="AV532" s="2228"/>
      <c r="AW532" s="2228"/>
      <c r="AX532" s="2230"/>
      <c r="AY532" s="2228"/>
      <c r="AZ532" s="2228"/>
      <c r="BA532" s="2228"/>
      <c r="BB532" s="2228"/>
      <c r="BC532" s="2228"/>
      <c r="BD532" s="2228"/>
      <c r="BE532" s="2228"/>
      <c r="BF532" s="2228"/>
      <c r="BG532" s="2228"/>
      <c r="BH532" s="2228"/>
      <c r="BI532" s="2228"/>
      <c r="BJ532" s="2228"/>
      <c r="BK532" s="2228"/>
      <c r="BL532" s="2228"/>
      <c r="BM532" s="2228"/>
      <c r="BN532" s="2228"/>
      <c r="BO532" s="2228"/>
      <c r="BP532" s="2228"/>
      <c r="BQ532" s="2228"/>
      <c r="BR532" s="2228"/>
      <c r="BS532" s="2229"/>
      <c r="BT532" s="2228"/>
      <c r="BU532" s="2228"/>
      <c r="BV532" s="2228"/>
      <c r="BW532" s="2228"/>
      <c r="BX532" s="2228"/>
      <c r="BY532" s="2228"/>
      <c r="BZ532" s="2228"/>
      <c r="CA532" s="2228"/>
      <c r="CB532" s="2228"/>
      <c r="CC532" s="2228"/>
      <c r="CD532" s="2228"/>
      <c r="CE532" s="2228"/>
      <c r="CF532" s="2228"/>
      <c r="CG532" s="2228"/>
      <c r="CH532" s="2228"/>
      <c r="CI532" s="2228"/>
      <c r="CJ532" s="2228"/>
      <c r="CK532" s="2228"/>
      <c r="CL532" s="2228"/>
      <c r="CM532" s="2229"/>
      <c r="CN532" s="2229"/>
    </row>
    <row r="533" spans="2:92" x14ac:dyDescent="0.2">
      <c r="B533" s="2227"/>
      <c r="I533" s="2228"/>
      <c r="J533" s="2228"/>
      <c r="K533" s="2228"/>
      <c r="L533" s="2228"/>
      <c r="M533" s="2228"/>
      <c r="N533" s="2228"/>
      <c r="O533" s="2228"/>
      <c r="P533" s="2228"/>
      <c r="Q533" s="2228"/>
      <c r="R533" s="2228"/>
      <c r="S533" s="2228"/>
      <c r="T533" s="2228"/>
      <c r="U533" s="2228"/>
      <c r="V533" s="2228"/>
      <c r="W533" s="2228"/>
      <c r="X533" s="2228"/>
      <c r="Y533" s="2228"/>
      <c r="Z533" s="2228"/>
      <c r="AA533" s="2228"/>
      <c r="AB533" s="2229"/>
      <c r="AC533" s="2229"/>
      <c r="AD533" s="2229"/>
      <c r="AE533" s="2229"/>
      <c r="AF533" s="2228"/>
      <c r="AG533" s="2228"/>
      <c r="AH533" s="2228"/>
      <c r="AI533" s="2228"/>
      <c r="AJ533" s="2228"/>
      <c r="AK533" s="2228"/>
      <c r="AL533" s="2228"/>
      <c r="AM533" s="2228"/>
      <c r="AN533" s="2228"/>
      <c r="AO533" s="2228"/>
      <c r="AP533" s="2228"/>
      <c r="AQ533" s="2228"/>
      <c r="AR533" s="2228"/>
      <c r="AS533" s="2228"/>
      <c r="AT533" s="2228"/>
      <c r="AU533" s="2228"/>
      <c r="AV533" s="2228"/>
      <c r="AW533" s="2228"/>
      <c r="AX533" s="2230"/>
      <c r="AY533" s="2228"/>
      <c r="AZ533" s="2228"/>
      <c r="BA533" s="2228"/>
      <c r="BB533" s="2228"/>
      <c r="BC533" s="2228"/>
      <c r="BD533" s="2228"/>
      <c r="BE533" s="2228"/>
      <c r="BF533" s="2228"/>
      <c r="BG533" s="2228"/>
      <c r="BH533" s="2228"/>
      <c r="BI533" s="2228"/>
      <c r="BJ533" s="2228"/>
      <c r="BK533" s="2228"/>
      <c r="BL533" s="2228"/>
      <c r="BM533" s="2228"/>
      <c r="BN533" s="2228"/>
      <c r="BO533" s="2228"/>
      <c r="BP533" s="2228"/>
      <c r="BQ533" s="2228"/>
      <c r="BR533" s="2228"/>
      <c r="BS533" s="2229"/>
      <c r="BT533" s="2228"/>
      <c r="BU533" s="2228"/>
      <c r="BV533" s="2228"/>
      <c r="BW533" s="2228"/>
      <c r="BX533" s="2228"/>
      <c r="BY533" s="2228"/>
      <c r="BZ533" s="2228"/>
      <c r="CA533" s="2228"/>
      <c r="CB533" s="2228"/>
      <c r="CC533" s="2228"/>
      <c r="CD533" s="2228"/>
      <c r="CE533" s="2228"/>
      <c r="CF533" s="2228"/>
      <c r="CG533" s="2228"/>
      <c r="CH533" s="2228"/>
      <c r="CI533" s="2228"/>
      <c r="CJ533" s="2228"/>
      <c r="CK533" s="2228"/>
      <c r="CL533" s="2228"/>
      <c r="CM533" s="2229"/>
      <c r="CN533" s="2229"/>
    </row>
    <row r="534" spans="2:92" x14ac:dyDescent="0.2">
      <c r="B534" s="2227"/>
      <c r="I534" s="2228"/>
      <c r="J534" s="2228"/>
      <c r="K534" s="2228"/>
      <c r="L534" s="2228"/>
      <c r="M534" s="2228"/>
      <c r="N534" s="2228"/>
      <c r="O534" s="2228"/>
      <c r="P534" s="2228"/>
      <c r="Q534" s="2228"/>
      <c r="R534" s="2228"/>
      <c r="S534" s="2228"/>
      <c r="T534" s="2228"/>
      <c r="U534" s="2228"/>
      <c r="V534" s="2228"/>
      <c r="W534" s="2228"/>
      <c r="X534" s="2228"/>
      <c r="Y534" s="2228"/>
      <c r="Z534" s="2228"/>
      <c r="AA534" s="2228"/>
      <c r="AB534" s="2229"/>
      <c r="AC534" s="2229"/>
      <c r="AD534" s="2229"/>
      <c r="AE534" s="2229"/>
      <c r="AF534" s="2228"/>
      <c r="AG534" s="2228"/>
      <c r="AH534" s="2228"/>
      <c r="AI534" s="2228"/>
      <c r="AJ534" s="2228"/>
      <c r="AK534" s="2228"/>
      <c r="AL534" s="2228"/>
      <c r="AM534" s="2228"/>
      <c r="AN534" s="2228"/>
      <c r="AO534" s="2228"/>
      <c r="AP534" s="2228"/>
      <c r="AQ534" s="2228"/>
      <c r="AR534" s="2228"/>
      <c r="AS534" s="2228"/>
      <c r="AT534" s="2228"/>
      <c r="AU534" s="2228"/>
      <c r="AV534" s="2228"/>
      <c r="AW534" s="2228"/>
      <c r="AX534" s="2230"/>
      <c r="AY534" s="2228"/>
      <c r="AZ534" s="2228"/>
      <c r="BA534" s="2228"/>
      <c r="BB534" s="2228"/>
      <c r="BC534" s="2228"/>
      <c r="BD534" s="2228"/>
      <c r="BE534" s="2228"/>
      <c r="BF534" s="2228"/>
      <c r="BG534" s="2228"/>
      <c r="BH534" s="2228"/>
      <c r="BI534" s="2228"/>
      <c r="BJ534" s="2228"/>
      <c r="BK534" s="2228"/>
      <c r="BL534" s="2228"/>
      <c r="BM534" s="2228"/>
      <c r="BN534" s="2228"/>
      <c r="BO534" s="2228"/>
      <c r="BP534" s="2228"/>
      <c r="BQ534" s="2228"/>
      <c r="BR534" s="2228"/>
      <c r="BS534" s="2229"/>
      <c r="BT534" s="2228"/>
      <c r="BU534" s="2228"/>
      <c r="BV534" s="2228"/>
      <c r="BW534" s="2228"/>
      <c r="BX534" s="2228"/>
      <c r="BY534" s="2228"/>
      <c r="BZ534" s="2228"/>
      <c r="CA534" s="2228"/>
      <c r="CB534" s="2228"/>
      <c r="CC534" s="2228"/>
      <c r="CD534" s="2228"/>
      <c r="CE534" s="2228"/>
      <c r="CF534" s="2228"/>
      <c r="CG534" s="2228"/>
      <c r="CH534" s="2228"/>
      <c r="CI534" s="2228"/>
      <c r="CJ534" s="2228"/>
      <c r="CK534" s="2228"/>
      <c r="CL534" s="2228"/>
      <c r="CM534" s="2229"/>
      <c r="CN534" s="2229"/>
    </row>
    <row r="535" spans="2:92" x14ac:dyDescent="0.2">
      <c r="B535" s="2227"/>
      <c r="I535" s="2228"/>
      <c r="J535" s="2228"/>
      <c r="K535" s="2228"/>
      <c r="L535" s="2228"/>
      <c r="M535" s="2228"/>
      <c r="N535" s="2228"/>
      <c r="O535" s="2228"/>
      <c r="P535" s="2228"/>
      <c r="Q535" s="2228"/>
      <c r="R535" s="2228"/>
      <c r="S535" s="2228"/>
      <c r="T535" s="2228"/>
      <c r="U535" s="2228"/>
      <c r="V535" s="2228"/>
      <c r="W535" s="2228"/>
      <c r="X535" s="2228"/>
      <c r="Y535" s="2228"/>
      <c r="Z535" s="2228"/>
      <c r="AA535" s="2228"/>
      <c r="AB535" s="2229"/>
      <c r="AC535" s="2229"/>
      <c r="AD535" s="2229"/>
      <c r="AE535" s="2229"/>
      <c r="AF535" s="2228"/>
      <c r="AG535" s="2228"/>
      <c r="AH535" s="2228"/>
      <c r="AI535" s="2228"/>
      <c r="AJ535" s="2228"/>
      <c r="AK535" s="2228"/>
      <c r="AL535" s="2228"/>
      <c r="AM535" s="2228"/>
      <c r="AN535" s="2228"/>
      <c r="AO535" s="2228"/>
      <c r="AP535" s="2228"/>
      <c r="AQ535" s="2228"/>
      <c r="AR535" s="2228"/>
      <c r="AS535" s="2228"/>
      <c r="AT535" s="2228"/>
      <c r="AU535" s="2228"/>
      <c r="AV535" s="2228"/>
      <c r="AW535" s="2228"/>
      <c r="AX535" s="2230"/>
      <c r="AY535" s="2228"/>
      <c r="AZ535" s="2228"/>
      <c r="BA535" s="2228"/>
      <c r="BB535" s="2228"/>
      <c r="BC535" s="2228"/>
      <c r="BD535" s="2228"/>
      <c r="BE535" s="2228"/>
      <c r="BF535" s="2228"/>
      <c r="BG535" s="2228"/>
      <c r="BH535" s="2228"/>
      <c r="BI535" s="2228"/>
      <c r="BJ535" s="2228"/>
      <c r="BK535" s="2228"/>
      <c r="BL535" s="2228"/>
      <c r="BM535" s="2228"/>
      <c r="BN535" s="2228"/>
      <c r="BO535" s="2228"/>
      <c r="BP535" s="2228"/>
      <c r="BQ535" s="2228"/>
      <c r="BR535" s="2228"/>
      <c r="BS535" s="2229"/>
      <c r="BT535" s="2228"/>
      <c r="BU535" s="2228"/>
      <c r="BV535" s="2228"/>
      <c r="BW535" s="2228"/>
      <c r="BX535" s="2228"/>
      <c r="BY535" s="2228"/>
      <c r="BZ535" s="2228"/>
      <c r="CA535" s="2228"/>
      <c r="CB535" s="2228"/>
      <c r="CC535" s="2228"/>
      <c r="CD535" s="2228"/>
      <c r="CE535" s="2228"/>
      <c r="CF535" s="2228"/>
      <c r="CG535" s="2228"/>
      <c r="CH535" s="2228"/>
      <c r="CI535" s="2228"/>
      <c r="CJ535" s="2228"/>
      <c r="CK535" s="2228"/>
      <c r="CL535" s="2228"/>
      <c r="CM535" s="2229"/>
      <c r="CN535" s="2229"/>
    </row>
    <row r="536" spans="2:92" x14ac:dyDescent="0.2">
      <c r="B536" s="2227"/>
      <c r="I536" s="2228"/>
      <c r="J536" s="2228"/>
      <c r="K536" s="2228"/>
      <c r="L536" s="2228"/>
      <c r="M536" s="2228"/>
      <c r="N536" s="2228"/>
      <c r="O536" s="2228"/>
      <c r="P536" s="2228"/>
      <c r="Q536" s="2228"/>
      <c r="R536" s="2228"/>
      <c r="S536" s="2228"/>
      <c r="T536" s="2228"/>
      <c r="U536" s="2228"/>
      <c r="V536" s="2228"/>
      <c r="W536" s="2228"/>
      <c r="X536" s="2228"/>
      <c r="Y536" s="2228"/>
      <c r="Z536" s="2228"/>
      <c r="AA536" s="2228"/>
      <c r="AB536" s="2229"/>
      <c r="AC536" s="2229"/>
      <c r="AD536" s="2229"/>
      <c r="AE536" s="2229"/>
      <c r="AF536" s="2228"/>
      <c r="AG536" s="2228"/>
      <c r="AH536" s="2228"/>
      <c r="AI536" s="2228"/>
      <c r="AJ536" s="2228"/>
      <c r="AK536" s="2228"/>
      <c r="AL536" s="2228"/>
      <c r="AM536" s="2228"/>
      <c r="AN536" s="2228"/>
      <c r="AO536" s="2228"/>
      <c r="AP536" s="2228"/>
      <c r="AQ536" s="2228"/>
      <c r="AR536" s="2228"/>
      <c r="AS536" s="2228"/>
      <c r="AT536" s="2228"/>
      <c r="AU536" s="2228"/>
      <c r="AV536" s="2228"/>
      <c r="AW536" s="2228"/>
      <c r="AX536" s="2230"/>
      <c r="AY536" s="2228"/>
      <c r="AZ536" s="2228"/>
      <c r="BA536" s="2228"/>
      <c r="BB536" s="2228"/>
      <c r="BC536" s="2228"/>
      <c r="BD536" s="2228"/>
      <c r="BE536" s="2228"/>
      <c r="BF536" s="2228"/>
      <c r="BG536" s="2228"/>
      <c r="BH536" s="2228"/>
      <c r="BI536" s="2228"/>
      <c r="BJ536" s="2228"/>
      <c r="BK536" s="2228"/>
      <c r="BL536" s="2228"/>
      <c r="BM536" s="2228"/>
      <c r="BN536" s="2228"/>
      <c r="BO536" s="2228"/>
      <c r="BP536" s="2228"/>
      <c r="BQ536" s="2228"/>
      <c r="BR536" s="2228"/>
      <c r="BS536" s="2229"/>
      <c r="BT536" s="2228"/>
      <c r="BU536" s="2228"/>
      <c r="BV536" s="2228"/>
      <c r="BW536" s="2228"/>
      <c r="BX536" s="2228"/>
      <c r="BY536" s="2228"/>
      <c r="BZ536" s="2228"/>
      <c r="CA536" s="2228"/>
      <c r="CB536" s="2228"/>
      <c r="CC536" s="2228"/>
      <c r="CD536" s="2228"/>
      <c r="CE536" s="2228"/>
      <c r="CF536" s="2228"/>
      <c r="CG536" s="2228"/>
      <c r="CH536" s="2228"/>
      <c r="CI536" s="2228"/>
      <c r="CJ536" s="2228"/>
      <c r="CK536" s="2228"/>
      <c r="CL536" s="2228"/>
      <c r="CM536" s="2229"/>
      <c r="CN536" s="2229"/>
    </row>
    <row r="537" spans="2:92" x14ac:dyDescent="0.2">
      <c r="B537" s="2227"/>
      <c r="I537" s="2228"/>
      <c r="J537" s="2228"/>
      <c r="K537" s="2228"/>
      <c r="L537" s="2228"/>
      <c r="M537" s="2228"/>
      <c r="N537" s="2228"/>
      <c r="O537" s="2228"/>
      <c r="P537" s="2228"/>
      <c r="Q537" s="2228"/>
      <c r="R537" s="2228"/>
      <c r="S537" s="2228"/>
      <c r="T537" s="2228"/>
      <c r="U537" s="2228"/>
      <c r="V537" s="2228"/>
      <c r="W537" s="2228"/>
      <c r="X537" s="2228"/>
      <c r="Y537" s="2228"/>
      <c r="Z537" s="2228"/>
      <c r="AA537" s="2228"/>
      <c r="AB537" s="2229"/>
      <c r="AC537" s="2229"/>
      <c r="AD537" s="2229"/>
      <c r="AE537" s="2229"/>
      <c r="AF537" s="2228"/>
      <c r="AG537" s="2228"/>
      <c r="AH537" s="2228"/>
      <c r="AI537" s="2228"/>
      <c r="AJ537" s="2228"/>
      <c r="AK537" s="2228"/>
      <c r="AL537" s="2228"/>
      <c r="AM537" s="2228"/>
      <c r="AN537" s="2228"/>
      <c r="AO537" s="2228"/>
      <c r="AP537" s="2228"/>
      <c r="AQ537" s="2228"/>
      <c r="AR537" s="2228"/>
      <c r="AS537" s="2228"/>
      <c r="AT537" s="2228"/>
      <c r="AU537" s="2228"/>
      <c r="AV537" s="2228"/>
      <c r="AW537" s="2228"/>
      <c r="AX537" s="2230"/>
      <c r="AY537" s="2228"/>
      <c r="AZ537" s="2228"/>
      <c r="BA537" s="2228"/>
      <c r="BB537" s="2228"/>
      <c r="BC537" s="2228"/>
      <c r="BD537" s="2228"/>
      <c r="BE537" s="2228"/>
      <c r="BF537" s="2228"/>
      <c r="BG537" s="2228"/>
      <c r="BH537" s="2228"/>
      <c r="BI537" s="2228"/>
      <c r="BJ537" s="2228"/>
      <c r="BK537" s="2228"/>
      <c r="BL537" s="2228"/>
      <c r="BM537" s="2228"/>
      <c r="BN537" s="2228"/>
      <c r="BO537" s="2228"/>
      <c r="BP537" s="2228"/>
      <c r="BQ537" s="2228"/>
      <c r="BR537" s="2228"/>
      <c r="BS537" s="2229"/>
      <c r="BT537" s="2228"/>
      <c r="BU537" s="2228"/>
      <c r="BV537" s="2228"/>
      <c r="BW537" s="2228"/>
      <c r="BX537" s="2228"/>
      <c r="BY537" s="2228"/>
      <c r="BZ537" s="2228"/>
      <c r="CA537" s="2228"/>
      <c r="CB537" s="2228"/>
      <c r="CC537" s="2228"/>
      <c r="CD537" s="2228"/>
      <c r="CE537" s="2228"/>
      <c r="CF537" s="2228"/>
      <c r="CG537" s="2228"/>
      <c r="CH537" s="2228"/>
      <c r="CI537" s="2228"/>
      <c r="CJ537" s="2228"/>
      <c r="CK537" s="2228"/>
      <c r="CL537" s="2228"/>
      <c r="CM537" s="2229"/>
      <c r="CN537" s="2229"/>
    </row>
    <row r="538" spans="2:92" x14ac:dyDescent="0.2">
      <c r="B538" s="2227"/>
      <c r="I538" s="2228"/>
      <c r="J538" s="2228"/>
      <c r="K538" s="2228"/>
      <c r="L538" s="2228"/>
      <c r="M538" s="2228"/>
      <c r="N538" s="2228"/>
      <c r="O538" s="2228"/>
      <c r="P538" s="2228"/>
      <c r="Q538" s="2228"/>
      <c r="R538" s="2228"/>
      <c r="S538" s="2228"/>
      <c r="T538" s="2228"/>
      <c r="U538" s="2228"/>
      <c r="V538" s="2228"/>
      <c r="W538" s="2228"/>
      <c r="X538" s="2228"/>
      <c r="Y538" s="2228"/>
      <c r="Z538" s="2228"/>
      <c r="AA538" s="2228"/>
      <c r="AB538" s="2229"/>
      <c r="AC538" s="2229"/>
      <c r="AD538" s="2229"/>
      <c r="AE538" s="2229"/>
      <c r="AF538" s="2228"/>
      <c r="AG538" s="2228"/>
      <c r="AH538" s="2228"/>
      <c r="AI538" s="2228"/>
      <c r="AJ538" s="2228"/>
      <c r="AK538" s="2228"/>
      <c r="AL538" s="2228"/>
      <c r="AM538" s="2228"/>
      <c r="AN538" s="2228"/>
      <c r="AO538" s="2228"/>
      <c r="AP538" s="2228"/>
      <c r="AQ538" s="2228"/>
      <c r="AR538" s="2228"/>
      <c r="AS538" s="2228"/>
      <c r="AT538" s="2228"/>
      <c r="AU538" s="2228"/>
      <c r="AV538" s="2228"/>
      <c r="AW538" s="2228"/>
      <c r="AX538" s="2230"/>
      <c r="AY538" s="2228"/>
      <c r="AZ538" s="2228"/>
      <c r="BA538" s="2228"/>
      <c r="BB538" s="2228"/>
      <c r="BC538" s="2228"/>
      <c r="BD538" s="2228"/>
      <c r="BE538" s="2228"/>
      <c r="BF538" s="2228"/>
      <c r="BG538" s="2228"/>
      <c r="BH538" s="2228"/>
      <c r="BI538" s="2228"/>
      <c r="BJ538" s="2228"/>
      <c r="BK538" s="2228"/>
      <c r="BL538" s="2228"/>
      <c r="BM538" s="2228"/>
      <c r="BN538" s="2228"/>
      <c r="BO538" s="2228"/>
      <c r="BP538" s="2228"/>
      <c r="BQ538" s="2228"/>
      <c r="BR538" s="2228"/>
      <c r="BS538" s="2229"/>
      <c r="BT538" s="2228"/>
      <c r="BU538" s="2228"/>
      <c r="BV538" s="2228"/>
      <c r="BW538" s="2228"/>
      <c r="BX538" s="2228"/>
      <c r="BY538" s="2228"/>
      <c r="BZ538" s="2228"/>
      <c r="CA538" s="2228"/>
      <c r="CB538" s="2228"/>
      <c r="CC538" s="2228"/>
      <c r="CD538" s="2228"/>
      <c r="CE538" s="2228"/>
      <c r="CF538" s="2228"/>
      <c r="CG538" s="2228"/>
      <c r="CH538" s="2228"/>
      <c r="CI538" s="2228"/>
      <c r="CJ538" s="2228"/>
      <c r="CK538" s="2228"/>
      <c r="CL538" s="2228"/>
      <c r="CM538" s="2229"/>
      <c r="CN538" s="2229"/>
    </row>
    <row r="539" spans="2:92" x14ac:dyDescent="0.2">
      <c r="B539" s="2227"/>
      <c r="I539" s="2228"/>
      <c r="J539" s="2228"/>
      <c r="K539" s="2228"/>
      <c r="L539" s="2228"/>
      <c r="M539" s="2228"/>
      <c r="N539" s="2228"/>
      <c r="O539" s="2228"/>
      <c r="P539" s="2228"/>
      <c r="Q539" s="2228"/>
      <c r="R539" s="2228"/>
      <c r="S539" s="2228"/>
      <c r="T539" s="2228"/>
      <c r="U539" s="2228"/>
      <c r="V539" s="2228"/>
      <c r="W539" s="2228"/>
      <c r="X539" s="2228"/>
      <c r="Y539" s="2228"/>
      <c r="Z539" s="2228"/>
      <c r="AA539" s="2228"/>
      <c r="AB539" s="2229"/>
      <c r="AC539" s="2229"/>
      <c r="AD539" s="2229"/>
      <c r="AE539" s="2229"/>
      <c r="AF539" s="2228"/>
      <c r="AG539" s="2228"/>
      <c r="AH539" s="2228"/>
      <c r="AI539" s="2228"/>
      <c r="AJ539" s="2228"/>
      <c r="AK539" s="2228"/>
      <c r="AL539" s="2228"/>
      <c r="AM539" s="2228"/>
      <c r="AN539" s="2228"/>
      <c r="AO539" s="2228"/>
      <c r="AP539" s="2228"/>
      <c r="AQ539" s="2228"/>
      <c r="AR539" s="2228"/>
      <c r="AS539" s="2228"/>
      <c r="AT539" s="2228"/>
      <c r="AU539" s="2228"/>
      <c r="AV539" s="2228"/>
      <c r="AW539" s="2228"/>
      <c r="AX539" s="2230"/>
      <c r="AY539" s="2228"/>
      <c r="AZ539" s="2228"/>
      <c r="BA539" s="2228"/>
      <c r="BB539" s="2228"/>
      <c r="BC539" s="2228"/>
      <c r="BD539" s="2228"/>
      <c r="BE539" s="2228"/>
      <c r="BF539" s="2228"/>
      <c r="BG539" s="2228"/>
      <c r="BH539" s="2228"/>
      <c r="BI539" s="2228"/>
      <c r="BJ539" s="2228"/>
      <c r="BK539" s="2228"/>
      <c r="BL539" s="2228"/>
      <c r="BM539" s="2228"/>
      <c r="BN539" s="2228"/>
      <c r="BO539" s="2228"/>
      <c r="BP539" s="2228"/>
      <c r="BQ539" s="2228"/>
      <c r="BR539" s="2228"/>
      <c r="BS539" s="2229"/>
      <c r="BT539" s="2228"/>
      <c r="BU539" s="2228"/>
      <c r="BV539" s="2228"/>
      <c r="BW539" s="2228"/>
      <c r="BX539" s="2228"/>
      <c r="BY539" s="2228"/>
      <c r="BZ539" s="2228"/>
      <c r="CA539" s="2228"/>
      <c r="CB539" s="2228"/>
      <c r="CC539" s="2228"/>
      <c r="CD539" s="2228"/>
      <c r="CE539" s="2228"/>
      <c r="CF539" s="2228"/>
      <c r="CG539" s="2228"/>
      <c r="CH539" s="2228"/>
      <c r="CI539" s="2228"/>
      <c r="CJ539" s="2228"/>
      <c r="CK539" s="2228"/>
      <c r="CL539" s="2228"/>
      <c r="CM539" s="2229"/>
      <c r="CN539" s="2229"/>
    </row>
    <row r="540" spans="2:92" x14ac:dyDescent="0.2">
      <c r="B540" s="2227"/>
      <c r="I540" s="2228"/>
      <c r="J540" s="2228"/>
      <c r="K540" s="2228"/>
      <c r="L540" s="2228"/>
      <c r="M540" s="2228"/>
      <c r="N540" s="2228"/>
      <c r="O540" s="2228"/>
      <c r="P540" s="2228"/>
      <c r="Q540" s="2228"/>
      <c r="R540" s="2228"/>
      <c r="S540" s="2228"/>
      <c r="T540" s="2228"/>
      <c r="U540" s="2228"/>
      <c r="V540" s="2228"/>
      <c r="W540" s="2228"/>
      <c r="X540" s="2228"/>
      <c r="Y540" s="2228"/>
      <c r="Z540" s="2228"/>
      <c r="AA540" s="2228"/>
      <c r="AB540" s="2229"/>
      <c r="AC540" s="2229"/>
      <c r="AD540" s="2229"/>
      <c r="AE540" s="2229"/>
      <c r="AF540" s="2228"/>
      <c r="AG540" s="2228"/>
      <c r="AH540" s="2228"/>
      <c r="AI540" s="2228"/>
      <c r="AJ540" s="2228"/>
      <c r="AK540" s="2228"/>
      <c r="AL540" s="2228"/>
      <c r="AM540" s="2228"/>
      <c r="AN540" s="2228"/>
      <c r="AO540" s="2228"/>
      <c r="AP540" s="2228"/>
      <c r="AQ540" s="2228"/>
      <c r="AR540" s="2228"/>
      <c r="AS540" s="2228"/>
      <c r="AT540" s="2228"/>
      <c r="AU540" s="2228"/>
      <c r="AV540" s="2228"/>
      <c r="AW540" s="2228"/>
      <c r="AX540" s="2230"/>
      <c r="AY540" s="2228"/>
      <c r="AZ540" s="2228"/>
      <c r="BA540" s="2228"/>
      <c r="BB540" s="2228"/>
      <c r="BC540" s="2228"/>
      <c r="BD540" s="2228"/>
      <c r="BE540" s="2228"/>
      <c r="BF540" s="2228"/>
      <c r="BG540" s="2228"/>
      <c r="BH540" s="2228"/>
      <c r="BI540" s="2228"/>
      <c r="BJ540" s="2228"/>
      <c r="BK540" s="2228"/>
      <c r="BL540" s="2228"/>
      <c r="BM540" s="2228"/>
      <c r="BN540" s="2228"/>
      <c r="BO540" s="2228"/>
      <c r="BP540" s="2228"/>
      <c r="BQ540" s="2228"/>
      <c r="BR540" s="2228"/>
      <c r="BS540" s="2229"/>
      <c r="BT540" s="2228"/>
      <c r="BU540" s="2228"/>
      <c r="BV540" s="2228"/>
      <c r="BW540" s="2228"/>
      <c r="BX540" s="2228"/>
      <c r="BY540" s="2228"/>
      <c r="BZ540" s="2228"/>
      <c r="CA540" s="2228"/>
      <c r="CB540" s="2228"/>
      <c r="CC540" s="2228"/>
      <c r="CD540" s="2228"/>
      <c r="CE540" s="2228"/>
      <c r="CF540" s="2228"/>
      <c r="CG540" s="2228"/>
      <c r="CH540" s="2228"/>
      <c r="CI540" s="2228"/>
      <c r="CJ540" s="2228"/>
      <c r="CK540" s="2228"/>
      <c r="CL540" s="2228"/>
      <c r="CM540" s="2229"/>
      <c r="CN540" s="2229"/>
    </row>
    <row r="541" spans="2:92" x14ac:dyDescent="0.2">
      <c r="B541" s="2227"/>
      <c r="I541" s="2228"/>
      <c r="J541" s="2228"/>
      <c r="K541" s="2228"/>
      <c r="L541" s="2228"/>
      <c r="M541" s="2228"/>
      <c r="N541" s="2228"/>
      <c r="O541" s="2228"/>
      <c r="P541" s="2228"/>
      <c r="Q541" s="2228"/>
      <c r="R541" s="2228"/>
      <c r="S541" s="2228"/>
      <c r="T541" s="2228"/>
      <c r="U541" s="2228"/>
      <c r="V541" s="2228"/>
      <c r="W541" s="2228"/>
      <c r="X541" s="2228"/>
      <c r="Y541" s="2228"/>
      <c r="Z541" s="2228"/>
      <c r="AA541" s="2228"/>
      <c r="AB541" s="2229"/>
      <c r="AC541" s="2229"/>
      <c r="AD541" s="2229"/>
      <c r="AE541" s="2229"/>
      <c r="AF541" s="2228"/>
      <c r="AG541" s="2228"/>
      <c r="AH541" s="2228"/>
      <c r="AI541" s="2228"/>
      <c r="AJ541" s="2228"/>
      <c r="AK541" s="2228"/>
      <c r="AL541" s="2228"/>
      <c r="AM541" s="2228"/>
      <c r="AN541" s="2228"/>
      <c r="AO541" s="2228"/>
      <c r="AP541" s="2228"/>
      <c r="AQ541" s="2228"/>
      <c r="AR541" s="2228"/>
      <c r="AS541" s="2228"/>
      <c r="AT541" s="2228"/>
      <c r="AU541" s="2228"/>
      <c r="AV541" s="2228"/>
      <c r="AW541" s="2228"/>
      <c r="AX541" s="2230"/>
      <c r="AY541" s="2228"/>
      <c r="AZ541" s="2228"/>
      <c r="BA541" s="2228"/>
      <c r="BB541" s="2228"/>
      <c r="BC541" s="2228"/>
      <c r="BD541" s="2228"/>
      <c r="BE541" s="2228"/>
      <c r="BF541" s="2228"/>
      <c r="BG541" s="2228"/>
      <c r="BH541" s="2228"/>
      <c r="BI541" s="2228"/>
      <c r="BJ541" s="2228"/>
      <c r="BK541" s="2228"/>
      <c r="BL541" s="2228"/>
      <c r="BM541" s="2228"/>
      <c r="BN541" s="2228"/>
      <c r="BO541" s="2228"/>
      <c r="BP541" s="2228"/>
      <c r="BQ541" s="2228"/>
      <c r="BR541" s="2228"/>
      <c r="BS541" s="2229"/>
      <c r="BT541" s="2228"/>
      <c r="BU541" s="2228"/>
      <c r="BV541" s="2228"/>
      <c r="BW541" s="2228"/>
      <c r="BX541" s="2228"/>
      <c r="BY541" s="2228"/>
      <c r="BZ541" s="2228"/>
      <c r="CA541" s="2228"/>
      <c r="CB541" s="2228"/>
      <c r="CC541" s="2228"/>
      <c r="CD541" s="2228"/>
      <c r="CE541" s="2228"/>
      <c r="CF541" s="2228"/>
      <c r="CG541" s="2228"/>
      <c r="CH541" s="2228"/>
      <c r="CI541" s="2228"/>
      <c r="CJ541" s="2228"/>
      <c r="CK541" s="2228"/>
      <c r="CL541" s="2228"/>
      <c r="CM541" s="2229"/>
      <c r="CN541" s="2229"/>
    </row>
    <row r="542" spans="2:92" x14ac:dyDescent="0.2">
      <c r="B542" s="2227"/>
      <c r="I542" s="2228"/>
      <c r="J542" s="2228"/>
      <c r="K542" s="2228"/>
      <c r="L542" s="2228"/>
      <c r="M542" s="2228"/>
      <c r="N542" s="2228"/>
      <c r="O542" s="2228"/>
      <c r="P542" s="2228"/>
      <c r="Q542" s="2228"/>
      <c r="R542" s="2228"/>
      <c r="S542" s="2228"/>
      <c r="T542" s="2228"/>
      <c r="U542" s="2228"/>
      <c r="V542" s="2228"/>
      <c r="W542" s="2228"/>
      <c r="X542" s="2228"/>
      <c r="Y542" s="2228"/>
      <c r="Z542" s="2228"/>
      <c r="AA542" s="2228"/>
      <c r="AB542" s="2229"/>
      <c r="AC542" s="2229"/>
      <c r="AD542" s="2229"/>
      <c r="AE542" s="2229"/>
      <c r="AF542" s="2228"/>
      <c r="AG542" s="2228"/>
      <c r="AH542" s="2228"/>
      <c r="AI542" s="2228"/>
      <c r="AJ542" s="2228"/>
      <c r="AK542" s="2228"/>
      <c r="AL542" s="2228"/>
      <c r="AM542" s="2228"/>
      <c r="AN542" s="2228"/>
      <c r="AO542" s="2228"/>
      <c r="AP542" s="2228"/>
      <c r="AQ542" s="2228"/>
      <c r="AR542" s="2228"/>
      <c r="AS542" s="2228"/>
      <c r="AT542" s="2228"/>
      <c r="AU542" s="2228"/>
      <c r="AV542" s="2228"/>
      <c r="AW542" s="2228"/>
      <c r="AX542" s="2230"/>
      <c r="AY542" s="2228"/>
      <c r="AZ542" s="2228"/>
      <c r="BA542" s="2228"/>
      <c r="BB542" s="2228"/>
      <c r="BC542" s="2228"/>
      <c r="BD542" s="2228"/>
      <c r="BE542" s="2228"/>
      <c r="BF542" s="2228"/>
      <c r="BG542" s="2228"/>
      <c r="BH542" s="2228"/>
      <c r="BI542" s="2228"/>
      <c r="BJ542" s="2228"/>
      <c r="BK542" s="2228"/>
      <c r="BL542" s="2228"/>
      <c r="BM542" s="2228"/>
      <c r="BN542" s="2228"/>
      <c r="BO542" s="2228"/>
      <c r="BP542" s="2228"/>
      <c r="BQ542" s="2228"/>
      <c r="BR542" s="2228"/>
      <c r="BS542" s="2229"/>
      <c r="BT542" s="2228"/>
      <c r="BU542" s="2228"/>
      <c r="BV542" s="2228"/>
      <c r="BW542" s="2228"/>
      <c r="BX542" s="2228"/>
      <c r="BY542" s="2228"/>
      <c r="BZ542" s="2228"/>
      <c r="CA542" s="2228"/>
      <c r="CB542" s="2228"/>
      <c r="CC542" s="2228"/>
      <c r="CD542" s="2228"/>
      <c r="CE542" s="2228"/>
      <c r="CF542" s="2228"/>
      <c r="CG542" s="2228"/>
      <c r="CH542" s="2228"/>
      <c r="CI542" s="2228"/>
      <c r="CJ542" s="2228"/>
      <c r="CK542" s="2228"/>
      <c r="CL542" s="2228"/>
      <c r="CM542" s="2229"/>
      <c r="CN542" s="2229"/>
    </row>
    <row r="543" spans="2:92" x14ac:dyDescent="0.2">
      <c r="B543" s="2227"/>
      <c r="I543" s="2228"/>
      <c r="J543" s="2228"/>
      <c r="K543" s="2228"/>
      <c r="L543" s="2228"/>
      <c r="M543" s="2228"/>
      <c r="N543" s="2228"/>
      <c r="O543" s="2228"/>
      <c r="P543" s="2228"/>
      <c r="Q543" s="2228"/>
      <c r="R543" s="2228"/>
      <c r="S543" s="2228"/>
      <c r="T543" s="2228"/>
      <c r="U543" s="2228"/>
      <c r="V543" s="2228"/>
      <c r="W543" s="2228"/>
      <c r="X543" s="2228"/>
      <c r="Y543" s="2228"/>
      <c r="Z543" s="2228"/>
      <c r="AA543" s="2228"/>
      <c r="AB543" s="2229"/>
      <c r="AC543" s="2229"/>
      <c r="AD543" s="2229"/>
      <c r="AE543" s="2229"/>
      <c r="AF543" s="2228"/>
      <c r="AG543" s="2228"/>
      <c r="AH543" s="2228"/>
      <c r="AI543" s="2228"/>
      <c r="AJ543" s="2228"/>
      <c r="AK543" s="2228"/>
      <c r="AL543" s="2228"/>
      <c r="AM543" s="2228"/>
      <c r="AN543" s="2228"/>
      <c r="AO543" s="2228"/>
      <c r="AP543" s="2228"/>
      <c r="AQ543" s="2228"/>
      <c r="AR543" s="2228"/>
      <c r="AS543" s="2228"/>
      <c r="AT543" s="2228"/>
      <c r="AU543" s="2228"/>
      <c r="AV543" s="2228"/>
      <c r="AW543" s="2228"/>
      <c r="AX543" s="2230"/>
      <c r="AY543" s="2228"/>
      <c r="AZ543" s="2228"/>
      <c r="BA543" s="2228"/>
      <c r="BB543" s="2228"/>
      <c r="BC543" s="2228"/>
      <c r="BD543" s="2228"/>
      <c r="BE543" s="2228"/>
      <c r="BF543" s="2228"/>
      <c r="BG543" s="2228"/>
      <c r="BH543" s="2228"/>
      <c r="BI543" s="2228"/>
      <c r="BJ543" s="2228"/>
      <c r="BK543" s="2228"/>
      <c r="BL543" s="2228"/>
      <c r="BM543" s="2228"/>
      <c r="BN543" s="2228"/>
      <c r="BO543" s="2228"/>
      <c r="BP543" s="2228"/>
      <c r="BQ543" s="2228"/>
      <c r="BR543" s="2228"/>
      <c r="BS543" s="2229"/>
      <c r="BT543" s="2228"/>
      <c r="BU543" s="2228"/>
      <c r="BV543" s="2228"/>
      <c r="BW543" s="2228"/>
      <c r="BX543" s="2228"/>
      <c r="BY543" s="2228"/>
      <c r="BZ543" s="2228"/>
      <c r="CA543" s="2228"/>
      <c r="CB543" s="2228"/>
      <c r="CC543" s="2228"/>
      <c r="CD543" s="2228"/>
      <c r="CE543" s="2228"/>
      <c r="CF543" s="2228"/>
      <c r="CG543" s="2228"/>
      <c r="CH543" s="2228"/>
      <c r="CI543" s="2228"/>
      <c r="CJ543" s="2228"/>
      <c r="CK543" s="2228"/>
      <c r="CL543" s="2228"/>
      <c r="CM543" s="2229"/>
      <c r="CN543" s="2229"/>
    </row>
    <row r="544" spans="2:92" x14ac:dyDescent="0.2">
      <c r="B544" s="2227"/>
      <c r="I544" s="2228"/>
      <c r="J544" s="2228"/>
      <c r="K544" s="2228"/>
      <c r="L544" s="2228"/>
      <c r="M544" s="2228"/>
      <c r="N544" s="2228"/>
      <c r="O544" s="2228"/>
      <c r="P544" s="2228"/>
      <c r="Q544" s="2228"/>
      <c r="R544" s="2228"/>
      <c r="S544" s="2228"/>
      <c r="T544" s="2228"/>
      <c r="U544" s="2228"/>
      <c r="V544" s="2228"/>
      <c r="W544" s="2228"/>
      <c r="X544" s="2228"/>
      <c r="Y544" s="2228"/>
      <c r="Z544" s="2228"/>
      <c r="AA544" s="2228"/>
      <c r="AB544" s="2229"/>
      <c r="AC544" s="2229"/>
      <c r="AD544" s="2229"/>
      <c r="AE544" s="2229"/>
      <c r="AF544" s="2228"/>
      <c r="AG544" s="2228"/>
      <c r="AH544" s="2228"/>
      <c r="AI544" s="2228"/>
      <c r="AJ544" s="2228"/>
      <c r="AK544" s="2228"/>
      <c r="AL544" s="2228"/>
      <c r="AM544" s="2228"/>
      <c r="AN544" s="2228"/>
      <c r="AO544" s="2228"/>
      <c r="AP544" s="2228"/>
      <c r="AQ544" s="2228"/>
      <c r="AR544" s="2228"/>
      <c r="AS544" s="2228"/>
      <c r="AT544" s="2228"/>
      <c r="AU544" s="2228"/>
      <c r="AV544" s="2228"/>
      <c r="AW544" s="2228"/>
      <c r="AX544" s="2230"/>
      <c r="AY544" s="2228"/>
      <c r="AZ544" s="2228"/>
      <c r="BA544" s="2228"/>
      <c r="BB544" s="2228"/>
      <c r="BC544" s="2228"/>
      <c r="BD544" s="2228"/>
      <c r="BE544" s="2228"/>
      <c r="BF544" s="2228"/>
      <c r="BG544" s="2228"/>
      <c r="BH544" s="2228"/>
      <c r="BI544" s="2228"/>
      <c r="BJ544" s="2228"/>
      <c r="BK544" s="2228"/>
      <c r="BL544" s="2228"/>
      <c r="BM544" s="2228"/>
      <c r="BN544" s="2228"/>
      <c r="BO544" s="2228"/>
      <c r="BP544" s="2228"/>
      <c r="BQ544" s="2228"/>
      <c r="BR544" s="2228"/>
      <c r="BS544" s="2229"/>
      <c r="BT544" s="2228"/>
      <c r="BU544" s="2228"/>
      <c r="BV544" s="2228"/>
      <c r="BW544" s="2228"/>
      <c r="BX544" s="2228"/>
      <c r="BY544" s="2228"/>
      <c r="BZ544" s="2228"/>
      <c r="CA544" s="2228"/>
      <c r="CB544" s="2228"/>
      <c r="CC544" s="2228"/>
      <c r="CD544" s="2228"/>
      <c r="CE544" s="2228"/>
      <c r="CF544" s="2228"/>
      <c r="CG544" s="2228"/>
      <c r="CH544" s="2228"/>
      <c r="CI544" s="2228"/>
      <c r="CJ544" s="2228"/>
      <c r="CK544" s="2228"/>
      <c r="CL544" s="2228"/>
      <c r="CM544" s="2229"/>
      <c r="CN544" s="2229"/>
    </row>
    <row r="545" spans="2:92" x14ac:dyDescent="0.2">
      <c r="B545" s="2227"/>
      <c r="I545" s="2228"/>
      <c r="J545" s="2228"/>
      <c r="K545" s="2228"/>
      <c r="L545" s="2228"/>
      <c r="M545" s="2228"/>
      <c r="N545" s="2228"/>
      <c r="O545" s="2228"/>
      <c r="P545" s="2228"/>
      <c r="Q545" s="2228"/>
      <c r="R545" s="2228"/>
      <c r="S545" s="2228"/>
      <c r="T545" s="2228"/>
      <c r="U545" s="2228"/>
      <c r="V545" s="2228"/>
      <c r="W545" s="2228"/>
      <c r="X545" s="2228"/>
      <c r="Y545" s="2228"/>
      <c r="Z545" s="2228"/>
      <c r="AA545" s="2228"/>
      <c r="AB545" s="2229"/>
      <c r="AC545" s="2229"/>
      <c r="AD545" s="2229"/>
      <c r="AE545" s="2229"/>
      <c r="AF545" s="2228"/>
      <c r="AG545" s="2228"/>
      <c r="AH545" s="2228"/>
      <c r="AI545" s="2228"/>
      <c r="AJ545" s="2228"/>
      <c r="AK545" s="2228"/>
      <c r="AL545" s="2228"/>
      <c r="AM545" s="2228"/>
      <c r="AN545" s="2228"/>
      <c r="AO545" s="2228"/>
      <c r="AP545" s="2228"/>
      <c r="AQ545" s="2228"/>
      <c r="AR545" s="2228"/>
      <c r="AS545" s="2228"/>
      <c r="AT545" s="2228"/>
      <c r="AU545" s="2228"/>
      <c r="AV545" s="2228"/>
      <c r="AW545" s="2228"/>
      <c r="AX545" s="2230"/>
      <c r="AY545" s="2228"/>
      <c r="AZ545" s="2228"/>
      <c r="BA545" s="2228"/>
      <c r="BB545" s="2228"/>
      <c r="BC545" s="2228"/>
      <c r="BD545" s="2228"/>
      <c r="BE545" s="2228"/>
      <c r="BF545" s="2228"/>
      <c r="BG545" s="2228"/>
      <c r="BH545" s="2228"/>
      <c r="BI545" s="2228"/>
      <c r="BJ545" s="2228"/>
      <c r="BK545" s="2228"/>
      <c r="BL545" s="2228"/>
      <c r="BM545" s="2228"/>
      <c r="BN545" s="2228"/>
      <c r="BO545" s="2228"/>
      <c r="BP545" s="2228"/>
      <c r="BQ545" s="2228"/>
      <c r="BR545" s="2228"/>
      <c r="BS545" s="2229"/>
      <c r="BT545" s="2228"/>
      <c r="BU545" s="2228"/>
      <c r="BV545" s="2228"/>
      <c r="BW545" s="2228"/>
      <c r="BX545" s="2228"/>
      <c r="BY545" s="2228"/>
      <c r="BZ545" s="2228"/>
      <c r="CA545" s="2228"/>
      <c r="CB545" s="2228"/>
      <c r="CC545" s="2228"/>
      <c r="CD545" s="2228"/>
      <c r="CE545" s="2228"/>
      <c r="CF545" s="2228"/>
      <c r="CG545" s="2228"/>
      <c r="CH545" s="2228"/>
      <c r="CI545" s="2228"/>
      <c r="CJ545" s="2228"/>
      <c r="CK545" s="2228"/>
      <c r="CL545" s="2228"/>
      <c r="CM545" s="2229"/>
      <c r="CN545" s="2229"/>
    </row>
    <row r="546" spans="2:92" x14ac:dyDescent="0.2">
      <c r="B546" s="2227"/>
      <c r="I546" s="2228"/>
      <c r="J546" s="2228"/>
      <c r="K546" s="2228"/>
      <c r="L546" s="2228"/>
      <c r="M546" s="2228"/>
      <c r="N546" s="2228"/>
      <c r="O546" s="2228"/>
      <c r="P546" s="2228"/>
      <c r="Q546" s="2228"/>
      <c r="R546" s="2228"/>
      <c r="S546" s="2228"/>
      <c r="T546" s="2228"/>
      <c r="U546" s="2228"/>
      <c r="V546" s="2228"/>
      <c r="W546" s="2228"/>
      <c r="X546" s="2228"/>
      <c r="Y546" s="2228"/>
      <c r="Z546" s="2228"/>
      <c r="AA546" s="2228"/>
      <c r="AB546" s="2229"/>
      <c r="AC546" s="2229"/>
      <c r="AD546" s="2229"/>
      <c r="AE546" s="2229"/>
      <c r="AF546" s="2228"/>
      <c r="AG546" s="2228"/>
      <c r="AH546" s="2228"/>
      <c r="AI546" s="2228"/>
      <c r="AJ546" s="2228"/>
      <c r="AK546" s="2228"/>
      <c r="AL546" s="2228"/>
      <c r="AM546" s="2228"/>
      <c r="AN546" s="2228"/>
      <c r="AO546" s="2228"/>
      <c r="AP546" s="2228"/>
      <c r="AQ546" s="2228"/>
      <c r="AR546" s="2228"/>
      <c r="AS546" s="2228"/>
      <c r="AT546" s="2228"/>
      <c r="AU546" s="2228"/>
      <c r="AV546" s="2228"/>
      <c r="AW546" s="2228"/>
      <c r="AX546" s="2230"/>
      <c r="AY546" s="2228"/>
      <c r="AZ546" s="2228"/>
      <c r="BA546" s="2228"/>
      <c r="BB546" s="2228"/>
      <c r="BC546" s="2228"/>
      <c r="BD546" s="2228"/>
      <c r="BE546" s="2228"/>
      <c r="BF546" s="2228"/>
      <c r="BG546" s="2228"/>
      <c r="BH546" s="2228"/>
      <c r="BI546" s="2228"/>
      <c r="BJ546" s="2228"/>
      <c r="BK546" s="2228"/>
      <c r="BL546" s="2228"/>
      <c r="BM546" s="2228"/>
      <c r="BN546" s="2228"/>
      <c r="BO546" s="2228"/>
      <c r="BP546" s="2228"/>
      <c r="BQ546" s="2228"/>
      <c r="BR546" s="2228"/>
      <c r="BS546" s="2229"/>
      <c r="BT546" s="2228"/>
      <c r="BU546" s="2228"/>
      <c r="BV546" s="2228"/>
      <c r="BW546" s="2228"/>
      <c r="BX546" s="2228"/>
      <c r="BY546" s="2228"/>
      <c r="BZ546" s="2228"/>
      <c r="CA546" s="2228"/>
      <c r="CB546" s="2228"/>
      <c r="CC546" s="2228"/>
      <c r="CD546" s="2228"/>
      <c r="CE546" s="2228"/>
      <c r="CF546" s="2228"/>
      <c r="CG546" s="2228"/>
      <c r="CH546" s="2228"/>
      <c r="CI546" s="2228"/>
      <c r="CJ546" s="2228"/>
      <c r="CK546" s="2228"/>
      <c r="CL546" s="2228"/>
      <c r="CM546" s="2229"/>
      <c r="CN546" s="2229"/>
    </row>
    <row r="547" spans="2:92" x14ac:dyDescent="0.2">
      <c r="B547" s="2227"/>
      <c r="I547" s="2228"/>
      <c r="J547" s="2228"/>
      <c r="K547" s="2228"/>
      <c r="L547" s="2228"/>
      <c r="M547" s="2228"/>
      <c r="N547" s="2228"/>
      <c r="O547" s="2228"/>
      <c r="P547" s="2228"/>
      <c r="Q547" s="2228"/>
      <c r="R547" s="2228"/>
      <c r="S547" s="2228"/>
      <c r="T547" s="2228"/>
      <c r="U547" s="2228"/>
      <c r="V547" s="2228"/>
      <c r="W547" s="2228"/>
      <c r="X547" s="2228"/>
      <c r="Y547" s="2228"/>
      <c r="Z547" s="2228"/>
      <c r="AA547" s="2228"/>
      <c r="AB547" s="2229"/>
      <c r="AC547" s="2229"/>
      <c r="AD547" s="2229"/>
      <c r="AE547" s="2229"/>
      <c r="AF547" s="2228"/>
      <c r="AG547" s="2228"/>
      <c r="AH547" s="2228"/>
      <c r="AI547" s="2228"/>
      <c r="AJ547" s="2228"/>
      <c r="AK547" s="2228"/>
      <c r="AL547" s="2228"/>
      <c r="AM547" s="2228"/>
      <c r="AN547" s="2228"/>
      <c r="AO547" s="2228"/>
      <c r="AP547" s="2228"/>
      <c r="AQ547" s="2228"/>
      <c r="AR547" s="2228"/>
      <c r="AS547" s="2228"/>
      <c r="AT547" s="2228"/>
      <c r="AU547" s="2228"/>
      <c r="AV547" s="2228"/>
      <c r="AW547" s="2228"/>
      <c r="AX547" s="2230"/>
      <c r="AY547" s="2228"/>
      <c r="AZ547" s="2228"/>
      <c r="BA547" s="2228"/>
      <c r="BB547" s="2228"/>
      <c r="BC547" s="2228"/>
      <c r="BD547" s="2228"/>
      <c r="BE547" s="2228"/>
      <c r="BF547" s="2228"/>
      <c r="BG547" s="2228"/>
      <c r="BH547" s="2228"/>
      <c r="BI547" s="2228"/>
      <c r="BJ547" s="2228"/>
      <c r="BK547" s="2228"/>
      <c r="BL547" s="2228"/>
      <c r="BM547" s="2228"/>
      <c r="BN547" s="2228"/>
      <c r="BO547" s="2228"/>
      <c r="BP547" s="2228"/>
      <c r="BQ547" s="2228"/>
      <c r="BR547" s="2228"/>
      <c r="BS547" s="2229"/>
      <c r="BT547" s="2228"/>
      <c r="BU547" s="2228"/>
      <c r="BV547" s="2228"/>
      <c r="BW547" s="2228"/>
      <c r="BX547" s="2228"/>
      <c r="BY547" s="2228"/>
      <c r="BZ547" s="2228"/>
      <c r="CA547" s="2228"/>
      <c r="CB547" s="2228"/>
      <c r="CC547" s="2228"/>
      <c r="CD547" s="2228"/>
      <c r="CE547" s="2228"/>
      <c r="CF547" s="2228"/>
      <c r="CG547" s="2228"/>
      <c r="CH547" s="2228"/>
      <c r="CI547" s="2228"/>
      <c r="CJ547" s="2228"/>
      <c r="CK547" s="2228"/>
      <c r="CL547" s="2228"/>
      <c r="CM547" s="2229"/>
      <c r="CN547" s="2229"/>
    </row>
    <row r="548" spans="2:92" x14ac:dyDescent="0.2">
      <c r="B548" s="2227"/>
      <c r="I548" s="2228"/>
      <c r="J548" s="2228"/>
      <c r="K548" s="2228"/>
      <c r="L548" s="2228"/>
      <c r="M548" s="2228"/>
      <c r="N548" s="2228"/>
      <c r="O548" s="2228"/>
      <c r="P548" s="2228"/>
      <c r="Q548" s="2228"/>
      <c r="R548" s="2228"/>
      <c r="S548" s="2228"/>
      <c r="T548" s="2228"/>
      <c r="U548" s="2228"/>
      <c r="V548" s="2228"/>
      <c r="W548" s="2228"/>
      <c r="X548" s="2228"/>
      <c r="Y548" s="2228"/>
      <c r="Z548" s="2228"/>
      <c r="AA548" s="2228"/>
      <c r="AB548" s="2229"/>
      <c r="AC548" s="2229"/>
      <c r="AD548" s="2229"/>
      <c r="AE548" s="2229"/>
      <c r="AF548" s="2228"/>
      <c r="AG548" s="2228"/>
      <c r="AH548" s="2228"/>
      <c r="AI548" s="2228"/>
      <c r="AJ548" s="2228"/>
      <c r="AK548" s="2228"/>
      <c r="AL548" s="2228"/>
      <c r="AM548" s="2228"/>
      <c r="AN548" s="2228"/>
      <c r="AO548" s="2228"/>
      <c r="AP548" s="2228"/>
      <c r="AQ548" s="2228"/>
      <c r="AR548" s="2228"/>
      <c r="AS548" s="2228"/>
      <c r="AT548" s="2228"/>
      <c r="AU548" s="2228"/>
      <c r="AV548" s="2228"/>
      <c r="AW548" s="2228"/>
      <c r="AX548" s="2230"/>
      <c r="AY548" s="2228"/>
      <c r="AZ548" s="2228"/>
      <c r="BA548" s="2228"/>
      <c r="BB548" s="2228"/>
      <c r="BC548" s="2228"/>
      <c r="BD548" s="2228"/>
      <c r="BE548" s="2228"/>
      <c r="BF548" s="2228"/>
      <c r="BG548" s="2228"/>
      <c r="BH548" s="2228"/>
      <c r="BI548" s="2228"/>
      <c r="BJ548" s="2228"/>
      <c r="BK548" s="2228"/>
      <c r="BL548" s="2228"/>
      <c r="BM548" s="2228"/>
      <c r="BN548" s="2228"/>
      <c r="BO548" s="2228"/>
      <c r="BP548" s="2228"/>
      <c r="BQ548" s="2228"/>
      <c r="BR548" s="2228"/>
      <c r="BS548" s="2229"/>
      <c r="BT548" s="2228"/>
      <c r="BU548" s="2228"/>
      <c r="BV548" s="2228"/>
      <c r="BW548" s="2228"/>
      <c r="BX548" s="2228"/>
      <c r="BY548" s="2228"/>
      <c r="BZ548" s="2228"/>
      <c r="CA548" s="2228"/>
      <c r="CB548" s="2228"/>
      <c r="CC548" s="2228"/>
      <c r="CD548" s="2228"/>
      <c r="CE548" s="2228"/>
      <c r="CF548" s="2228"/>
      <c r="CG548" s="2228"/>
      <c r="CH548" s="2228"/>
      <c r="CI548" s="2228"/>
      <c r="CJ548" s="2228"/>
      <c r="CK548" s="2228"/>
      <c r="CL548" s="2228"/>
      <c r="CM548" s="2229"/>
      <c r="CN548" s="2229"/>
    </row>
    <row r="549" spans="2:92" x14ac:dyDescent="0.2">
      <c r="B549" s="2227"/>
      <c r="I549" s="2228"/>
      <c r="J549" s="2228"/>
      <c r="K549" s="2228"/>
      <c r="L549" s="2228"/>
      <c r="M549" s="2228"/>
      <c r="N549" s="2228"/>
      <c r="O549" s="2228"/>
      <c r="P549" s="2228"/>
      <c r="Q549" s="2228"/>
      <c r="R549" s="2228"/>
      <c r="S549" s="2228"/>
      <c r="T549" s="2228"/>
      <c r="U549" s="2228"/>
      <c r="V549" s="2228"/>
      <c r="W549" s="2228"/>
      <c r="X549" s="2228"/>
      <c r="Y549" s="2228"/>
      <c r="Z549" s="2228"/>
      <c r="AA549" s="2228"/>
      <c r="AB549" s="2229"/>
      <c r="AC549" s="2229"/>
      <c r="AD549" s="2229"/>
      <c r="AE549" s="2229"/>
      <c r="AF549" s="2228"/>
      <c r="AG549" s="2228"/>
      <c r="AH549" s="2228"/>
      <c r="AI549" s="2228"/>
      <c r="AJ549" s="2228"/>
      <c r="AK549" s="2228"/>
      <c r="AL549" s="2228"/>
      <c r="AM549" s="2228"/>
      <c r="AN549" s="2228"/>
      <c r="AO549" s="2228"/>
      <c r="AP549" s="2228"/>
      <c r="AQ549" s="2228"/>
      <c r="AR549" s="2228"/>
      <c r="AS549" s="2228"/>
      <c r="AT549" s="2228"/>
      <c r="AU549" s="2228"/>
      <c r="AV549" s="2228"/>
      <c r="AW549" s="2228"/>
      <c r="AX549" s="2230"/>
      <c r="AY549" s="2228"/>
      <c r="AZ549" s="2228"/>
      <c r="BA549" s="2228"/>
      <c r="BB549" s="2228"/>
      <c r="BC549" s="2228"/>
      <c r="BD549" s="2228"/>
      <c r="BE549" s="2228"/>
      <c r="BF549" s="2228"/>
      <c r="BG549" s="2228"/>
      <c r="BH549" s="2228"/>
      <c r="BI549" s="2228"/>
      <c r="BJ549" s="2228"/>
      <c r="BK549" s="2228"/>
      <c r="BL549" s="2228"/>
      <c r="BM549" s="2228"/>
      <c r="BN549" s="2228"/>
      <c r="BO549" s="2228"/>
      <c r="BP549" s="2228"/>
      <c r="BQ549" s="2228"/>
      <c r="BR549" s="2228"/>
      <c r="BS549" s="2229"/>
      <c r="BT549" s="2228"/>
      <c r="BU549" s="2228"/>
      <c r="BV549" s="2228"/>
      <c r="BW549" s="2228"/>
      <c r="BX549" s="2228"/>
      <c r="BY549" s="2228"/>
      <c r="BZ549" s="2228"/>
      <c r="CA549" s="2228"/>
      <c r="CB549" s="2228"/>
      <c r="CC549" s="2228"/>
      <c r="CD549" s="2228"/>
      <c r="CE549" s="2228"/>
      <c r="CF549" s="2228"/>
      <c r="CG549" s="2228"/>
      <c r="CH549" s="2228"/>
      <c r="CI549" s="2228"/>
      <c r="CJ549" s="2228"/>
      <c r="CK549" s="2228"/>
      <c r="CL549" s="2228"/>
      <c r="CM549" s="2229"/>
      <c r="CN549" s="2229"/>
    </row>
    <row r="550" spans="2:92" x14ac:dyDescent="0.2">
      <c r="B550" s="2227"/>
      <c r="I550" s="2228"/>
      <c r="J550" s="2228"/>
      <c r="K550" s="2228"/>
      <c r="L550" s="2228"/>
      <c r="M550" s="2228"/>
      <c r="N550" s="2228"/>
      <c r="O550" s="2228"/>
      <c r="P550" s="2228"/>
      <c r="Q550" s="2228"/>
      <c r="R550" s="2228"/>
      <c r="S550" s="2228"/>
      <c r="T550" s="2228"/>
      <c r="U550" s="2228"/>
      <c r="V550" s="2228"/>
      <c r="W550" s="2228"/>
      <c r="X550" s="2228"/>
      <c r="Y550" s="2228"/>
      <c r="Z550" s="2228"/>
      <c r="AA550" s="2228"/>
      <c r="AB550" s="2229"/>
      <c r="AC550" s="2229"/>
      <c r="AD550" s="2229"/>
      <c r="AE550" s="2229"/>
      <c r="AF550" s="2228"/>
      <c r="AG550" s="2228"/>
      <c r="AH550" s="2228"/>
      <c r="AI550" s="2228"/>
      <c r="AJ550" s="2228"/>
      <c r="AK550" s="2228"/>
      <c r="AL550" s="2228"/>
      <c r="AM550" s="2228"/>
      <c r="AN550" s="2228"/>
      <c r="AO550" s="2228"/>
      <c r="AP550" s="2228"/>
      <c r="AQ550" s="2228"/>
      <c r="AR550" s="2228"/>
      <c r="AS550" s="2228"/>
      <c r="AT550" s="2228"/>
      <c r="AU550" s="2228"/>
      <c r="AV550" s="2228"/>
      <c r="AW550" s="2228"/>
      <c r="AX550" s="2230"/>
      <c r="AY550" s="2228"/>
      <c r="AZ550" s="2228"/>
      <c r="BA550" s="2228"/>
      <c r="BB550" s="2228"/>
      <c r="BC550" s="2228"/>
      <c r="BD550" s="2228"/>
      <c r="BE550" s="2228"/>
      <c r="BF550" s="2228"/>
      <c r="BG550" s="2228"/>
      <c r="BH550" s="2228"/>
      <c r="BI550" s="2228"/>
      <c r="BJ550" s="2228"/>
      <c r="BK550" s="2228"/>
      <c r="BL550" s="2228"/>
      <c r="BM550" s="2228"/>
      <c r="BN550" s="2228"/>
      <c r="BO550" s="2228"/>
      <c r="BP550" s="2228"/>
      <c r="BQ550" s="2228"/>
      <c r="BR550" s="2228"/>
      <c r="BS550" s="2229"/>
      <c r="BT550" s="2228"/>
      <c r="BU550" s="2228"/>
      <c r="BV550" s="2228"/>
      <c r="BW550" s="2228"/>
      <c r="BX550" s="2228"/>
      <c r="BY550" s="2228"/>
      <c r="BZ550" s="2228"/>
      <c r="CA550" s="2228"/>
      <c r="CB550" s="2228"/>
      <c r="CC550" s="2228"/>
      <c r="CD550" s="2228"/>
      <c r="CE550" s="2228"/>
      <c r="CF550" s="2228"/>
      <c r="CG550" s="2228"/>
      <c r="CH550" s="2228"/>
      <c r="CI550" s="2228"/>
      <c r="CJ550" s="2228"/>
      <c r="CK550" s="2228"/>
      <c r="CL550" s="2228"/>
      <c r="CM550" s="2229"/>
      <c r="CN550" s="2229"/>
    </row>
    <row r="551" spans="2:92" x14ac:dyDescent="0.2">
      <c r="B551" s="2227"/>
      <c r="I551" s="2228"/>
      <c r="J551" s="2228"/>
      <c r="K551" s="2228"/>
      <c r="L551" s="2228"/>
      <c r="M551" s="2228"/>
      <c r="N551" s="2228"/>
      <c r="O551" s="2228"/>
      <c r="P551" s="2228"/>
      <c r="Q551" s="2228"/>
      <c r="R551" s="2228"/>
      <c r="S551" s="2228"/>
      <c r="T551" s="2228"/>
      <c r="U551" s="2228"/>
      <c r="V551" s="2228"/>
      <c r="W551" s="2228"/>
      <c r="X551" s="2228"/>
      <c r="Y551" s="2228"/>
      <c r="Z551" s="2228"/>
      <c r="AA551" s="2228"/>
      <c r="AB551" s="2229"/>
      <c r="AC551" s="2229"/>
      <c r="AD551" s="2229"/>
      <c r="AE551" s="2229"/>
      <c r="AF551" s="2228"/>
      <c r="AG551" s="2228"/>
      <c r="AH551" s="2228"/>
      <c r="AI551" s="2228"/>
      <c r="AJ551" s="2228"/>
      <c r="AK551" s="2228"/>
      <c r="AL551" s="2228"/>
      <c r="AM551" s="2228"/>
      <c r="AN551" s="2228"/>
      <c r="AO551" s="2228"/>
      <c r="AP551" s="2228"/>
      <c r="AQ551" s="2228"/>
      <c r="AR551" s="2228"/>
      <c r="AS551" s="2228"/>
      <c r="AT551" s="2228"/>
      <c r="AU551" s="2228"/>
      <c r="AV551" s="2228"/>
      <c r="AW551" s="2228"/>
      <c r="AX551" s="2230"/>
      <c r="AY551" s="2228"/>
      <c r="AZ551" s="2228"/>
      <c r="BA551" s="2228"/>
      <c r="BB551" s="2228"/>
      <c r="BC551" s="2228"/>
      <c r="BD551" s="2228"/>
      <c r="BE551" s="2228"/>
      <c r="BF551" s="2228"/>
      <c r="BG551" s="2228"/>
      <c r="BH551" s="2228"/>
      <c r="BI551" s="2228"/>
      <c r="BJ551" s="2228"/>
      <c r="BK551" s="2228"/>
      <c r="BL551" s="2228"/>
      <c r="BM551" s="2228"/>
      <c r="BN551" s="2228"/>
      <c r="BO551" s="2228"/>
      <c r="BP551" s="2228"/>
      <c r="BQ551" s="2228"/>
      <c r="BR551" s="2228"/>
      <c r="BS551" s="2229"/>
      <c r="BT551" s="2228"/>
      <c r="BU551" s="2228"/>
      <c r="BV551" s="2228"/>
      <c r="BW551" s="2228"/>
      <c r="BX551" s="2228"/>
      <c r="BY551" s="2228"/>
      <c r="BZ551" s="2228"/>
      <c r="CA551" s="2228"/>
      <c r="CB551" s="2228"/>
      <c r="CC551" s="2228"/>
      <c r="CD551" s="2228"/>
      <c r="CE551" s="2228"/>
      <c r="CF551" s="2228"/>
      <c r="CG551" s="2228"/>
      <c r="CH551" s="2228"/>
      <c r="CI551" s="2228"/>
      <c r="CJ551" s="2228"/>
      <c r="CK551" s="2228"/>
      <c r="CL551" s="2228"/>
      <c r="CM551" s="2229"/>
      <c r="CN551" s="2229"/>
    </row>
    <row r="552" spans="2:92" x14ac:dyDescent="0.2">
      <c r="B552" s="2227"/>
      <c r="I552" s="2228"/>
      <c r="J552" s="2228"/>
      <c r="K552" s="2228"/>
      <c r="L552" s="2228"/>
      <c r="M552" s="2228"/>
      <c r="N552" s="2228"/>
      <c r="O552" s="2228"/>
      <c r="P552" s="2228"/>
      <c r="Q552" s="2228"/>
      <c r="R552" s="2228"/>
      <c r="S552" s="2228"/>
      <c r="T552" s="2228"/>
      <c r="U552" s="2228"/>
      <c r="V552" s="2228"/>
      <c r="W552" s="2228"/>
      <c r="X552" s="2228"/>
      <c r="Y552" s="2228"/>
      <c r="Z552" s="2228"/>
      <c r="AA552" s="2228"/>
      <c r="AB552" s="2229"/>
      <c r="AC552" s="2229"/>
      <c r="AD552" s="2229"/>
      <c r="AE552" s="2229"/>
      <c r="AF552" s="2228"/>
      <c r="AG552" s="2228"/>
      <c r="AH552" s="2228"/>
      <c r="AI552" s="2228"/>
      <c r="AJ552" s="2228"/>
      <c r="AK552" s="2228"/>
      <c r="AL552" s="2228"/>
      <c r="AM552" s="2228"/>
      <c r="AN552" s="2228"/>
      <c r="AO552" s="2228"/>
      <c r="AP552" s="2228"/>
      <c r="AQ552" s="2228"/>
      <c r="AR552" s="2228"/>
      <c r="AS552" s="2228"/>
      <c r="AT552" s="2228"/>
      <c r="AU552" s="2228"/>
      <c r="AV552" s="2228"/>
      <c r="AW552" s="2228"/>
      <c r="AX552" s="2230"/>
      <c r="AY552" s="2228"/>
      <c r="AZ552" s="2228"/>
      <c r="BA552" s="2228"/>
      <c r="BB552" s="2228"/>
      <c r="BC552" s="2228"/>
      <c r="BD552" s="2228"/>
      <c r="BE552" s="2228"/>
      <c r="BF552" s="2228"/>
      <c r="BG552" s="2228"/>
      <c r="BH552" s="2228"/>
      <c r="BI552" s="2228"/>
      <c r="BJ552" s="2228"/>
      <c r="BK552" s="2228"/>
      <c r="BL552" s="2228"/>
      <c r="BM552" s="2228"/>
      <c r="BN552" s="2228"/>
      <c r="BO552" s="2228"/>
      <c r="BP552" s="2228"/>
      <c r="BQ552" s="2228"/>
      <c r="BR552" s="2228"/>
      <c r="BS552" s="2229"/>
      <c r="BT552" s="2228"/>
      <c r="BU552" s="2228"/>
      <c r="BV552" s="2228"/>
      <c r="BW552" s="2228"/>
      <c r="BX552" s="2228"/>
      <c r="BY552" s="2228"/>
      <c r="BZ552" s="2228"/>
      <c r="CA552" s="2228"/>
      <c r="CB552" s="2228"/>
      <c r="CC552" s="2228"/>
      <c r="CD552" s="2228"/>
      <c r="CE552" s="2228"/>
      <c r="CF552" s="2228"/>
      <c r="CG552" s="2228"/>
      <c r="CH552" s="2228"/>
      <c r="CI552" s="2228"/>
      <c r="CJ552" s="2228"/>
      <c r="CK552" s="2228"/>
      <c r="CL552" s="2228"/>
      <c r="CM552" s="2229"/>
      <c r="CN552" s="2229"/>
    </row>
    <row r="553" spans="2:92" x14ac:dyDescent="0.2">
      <c r="B553" s="2227"/>
      <c r="I553" s="2228"/>
      <c r="J553" s="2228"/>
      <c r="K553" s="2228"/>
      <c r="L553" s="2228"/>
      <c r="M553" s="2228"/>
      <c r="N553" s="2228"/>
      <c r="O553" s="2228"/>
      <c r="P553" s="2228"/>
      <c r="Q553" s="2228"/>
      <c r="R553" s="2228"/>
      <c r="S553" s="2228"/>
      <c r="T553" s="2228"/>
      <c r="U553" s="2228"/>
      <c r="V553" s="2228"/>
      <c r="W553" s="2228"/>
      <c r="X553" s="2228"/>
      <c r="Y553" s="2228"/>
      <c r="Z553" s="2228"/>
      <c r="AA553" s="2228"/>
      <c r="AB553" s="2229"/>
      <c r="AC553" s="2229"/>
      <c r="AD553" s="2229"/>
      <c r="AE553" s="2229"/>
      <c r="AF553" s="2228"/>
      <c r="AG553" s="2228"/>
      <c r="AH553" s="2228"/>
      <c r="AI553" s="2228"/>
      <c r="AJ553" s="2228"/>
      <c r="AK553" s="2228"/>
      <c r="AL553" s="2228"/>
      <c r="AM553" s="2228"/>
      <c r="AN553" s="2228"/>
      <c r="AO553" s="2228"/>
      <c r="AP553" s="2228"/>
      <c r="AQ553" s="2228"/>
      <c r="AR553" s="2228"/>
      <c r="AS553" s="2228"/>
      <c r="AT553" s="2228"/>
      <c r="AU553" s="2228"/>
      <c r="AV553" s="2228"/>
      <c r="AW553" s="2228"/>
      <c r="AX553" s="2230"/>
      <c r="AY553" s="2228"/>
      <c r="AZ553" s="2228"/>
      <c r="BA553" s="2228"/>
      <c r="BB553" s="2228"/>
      <c r="BC553" s="2228"/>
      <c r="BD553" s="2228"/>
      <c r="BE553" s="2228"/>
      <c r="BF553" s="2228"/>
      <c r="BG553" s="2228"/>
      <c r="BH553" s="2228"/>
      <c r="BI553" s="2228"/>
      <c r="BJ553" s="2228"/>
      <c r="BK553" s="2228"/>
      <c r="BL553" s="2228"/>
      <c r="BM553" s="2228"/>
      <c r="BN553" s="2228"/>
      <c r="BO553" s="2228"/>
      <c r="BP553" s="2228"/>
      <c r="BQ553" s="2228"/>
      <c r="BR553" s="2228"/>
      <c r="BS553" s="2229"/>
      <c r="BT553" s="2228"/>
      <c r="BU553" s="2228"/>
      <c r="BV553" s="2228"/>
      <c r="BW553" s="2228"/>
      <c r="BX553" s="2228"/>
      <c r="BY553" s="2228"/>
      <c r="BZ553" s="2228"/>
      <c r="CA553" s="2228"/>
      <c r="CB553" s="2228"/>
      <c r="CC553" s="2228"/>
      <c r="CD553" s="2228"/>
      <c r="CE553" s="2228"/>
      <c r="CF553" s="2228"/>
      <c r="CG553" s="2228"/>
      <c r="CH553" s="2228"/>
      <c r="CI553" s="2228"/>
      <c r="CJ553" s="2228"/>
      <c r="CK553" s="2228"/>
      <c r="CL553" s="2228"/>
      <c r="CM553" s="2229"/>
      <c r="CN553" s="2229"/>
    </row>
    <row r="554" spans="2:92" x14ac:dyDescent="0.2">
      <c r="B554" s="2227"/>
      <c r="I554" s="2228"/>
      <c r="J554" s="2228"/>
      <c r="K554" s="2228"/>
      <c r="L554" s="2228"/>
      <c r="M554" s="2228"/>
      <c r="N554" s="2228"/>
      <c r="O554" s="2228"/>
      <c r="P554" s="2228"/>
      <c r="Q554" s="2228"/>
      <c r="R554" s="2228"/>
      <c r="S554" s="2228"/>
      <c r="T554" s="2228"/>
      <c r="U554" s="2228"/>
      <c r="V554" s="2228"/>
      <c r="W554" s="2228"/>
      <c r="X554" s="2228"/>
      <c r="Y554" s="2228"/>
      <c r="Z554" s="2228"/>
      <c r="AA554" s="2228"/>
      <c r="AB554" s="2229"/>
      <c r="AC554" s="2229"/>
      <c r="AD554" s="2229"/>
      <c r="AE554" s="2229"/>
      <c r="AF554" s="2228"/>
      <c r="AG554" s="2228"/>
      <c r="AH554" s="2228"/>
      <c r="AI554" s="2228"/>
      <c r="AJ554" s="2228"/>
      <c r="AK554" s="2228"/>
      <c r="AL554" s="2228"/>
      <c r="AM554" s="2228"/>
      <c r="AN554" s="2228"/>
      <c r="AO554" s="2228"/>
      <c r="AP554" s="2228"/>
      <c r="AQ554" s="2228"/>
      <c r="AR554" s="2228"/>
      <c r="AS554" s="2228"/>
      <c r="AT554" s="2228"/>
      <c r="AU554" s="2228"/>
      <c r="AV554" s="2228"/>
      <c r="AW554" s="2228"/>
      <c r="AX554" s="2230"/>
      <c r="AY554" s="2228"/>
      <c r="AZ554" s="2228"/>
      <c r="BA554" s="2228"/>
      <c r="BB554" s="2228"/>
      <c r="BC554" s="2228"/>
      <c r="BD554" s="2228"/>
      <c r="BE554" s="2228"/>
      <c r="BF554" s="2228"/>
      <c r="BG554" s="2228"/>
      <c r="BH554" s="2228"/>
      <c r="BI554" s="2228"/>
      <c r="BJ554" s="2228"/>
      <c r="BK554" s="2228"/>
      <c r="BL554" s="2228"/>
      <c r="BM554" s="2228"/>
      <c r="BN554" s="2228"/>
      <c r="BO554" s="2228"/>
      <c r="BP554" s="2228"/>
      <c r="BQ554" s="2228"/>
      <c r="BR554" s="2228"/>
      <c r="BS554" s="2229"/>
      <c r="BT554" s="2228"/>
      <c r="BU554" s="2228"/>
      <c r="BV554" s="2228"/>
      <c r="BW554" s="2228"/>
      <c r="BX554" s="2228"/>
      <c r="BY554" s="2228"/>
      <c r="BZ554" s="2228"/>
      <c r="CA554" s="2228"/>
      <c r="CB554" s="2228"/>
      <c r="CC554" s="2228"/>
      <c r="CD554" s="2228"/>
      <c r="CE554" s="2228"/>
      <c r="CF554" s="2228"/>
      <c r="CG554" s="2228"/>
      <c r="CH554" s="2228"/>
      <c r="CI554" s="2228"/>
      <c r="CJ554" s="2228"/>
      <c r="CK554" s="2228"/>
      <c r="CL554" s="2228"/>
      <c r="CM554" s="2229"/>
      <c r="CN554" s="2229"/>
    </row>
    <row r="555" spans="2:92" x14ac:dyDescent="0.2">
      <c r="B555" s="2227"/>
      <c r="I555" s="2228"/>
      <c r="J555" s="2228"/>
      <c r="K555" s="2228"/>
      <c r="L555" s="2228"/>
      <c r="M555" s="2228"/>
      <c r="N555" s="2228"/>
      <c r="O555" s="2228"/>
      <c r="P555" s="2228"/>
      <c r="Q555" s="2228"/>
      <c r="R555" s="2228"/>
      <c r="S555" s="2228"/>
      <c r="T555" s="2228"/>
      <c r="U555" s="2228"/>
      <c r="V555" s="2228"/>
      <c r="W555" s="2228"/>
      <c r="X555" s="2228"/>
      <c r="Y555" s="2228"/>
      <c r="Z555" s="2228"/>
      <c r="AA555" s="2228"/>
      <c r="AB555" s="2229"/>
      <c r="AC555" s="2229"/>
      <c r="AD555" s="2229"/>
      <c r="AE555" s="2229"/>
      <c r="AF555" s="2228"/>
      <c r="AG555" s="2228"/>
      <c r="AH555" s="2228"/>
      <c r="AI555" s="2228"/>
      <c r="AJ555" s="2228"/>
      <c r="AK555" s="2228"/>
      <c r="AL555" s="2228"/>
      <c r="AM555" s="2228"/>
      <c r="AN555" s="2228"/>
      <c r="AO555" s="2228"/>
      <c r="AP555" s="2228"/>
      <c r="AQ555" s="2228"/>
      <c r="AR555" s="2228"/>
      <c r="AS555" s="2228"/>
      <c r="AT555" s="2228"/>
      <c r="AU555" s="2228"/>
      <c r="AV555" s="2228"/>
      <c r="AW555" s="2228"/>
      <c r="AX555" s="2230"/>
      <c r="AY555" s="2228"/>
      <c r="AZ555" s="2228"/>
      <c r="BA555" s="2228"/>
      <c r="BB555" s="2228"/>
      <c r="BC555" s="2228"/>
      <c r="BD555" s="2228"/>
      <c r="BE555" s="2228"/>
      <c r="BF555" s="2228"/>
      <c r="BG555" s="2228"/>
      <c r="BH555" s="2228"/>
      <c r="BI555" s="2228"/>
      <c r="BJ555" s="2228"/>
      <c r="BK555" s="2228"/>
      <c r="BL555" s="2228"/>
      <c r="BM555" s="2228"/>
      <c r="BN555" s="2228"/>
      <c r="BO555" s="2228"/>
      <c r="BP555" s="2228"/>
      <c r="BQ555" s="2228"/>
      <c r="BR555" s="2228"/>
      <c r="BS555" s="2229"/>
      <c r="BT555" s="2228"/>
      <c r="BU555" s="2228"/>
      <c r="BV555" s="2228"/>
      <c r="BW555" s="2228"/>
      <c r="BX555" s="2228"/>
      <c r="BY555" s="2228"/>
      <c r="BZ555" s="2228"/>
      <c r="CA555" s="2228"/>
      <c r="CB555" s="2228"/>
      <c r="CC555" s="2228"/>
      <c r="CD555" s="2228"/>
      <c r="CE555" s="2228"/>
      <c r="CF555" s="2228"/>
      <c r="CG555" s="2228"/>
      <c r="CH555" s="2228"/>
      <c r="CI555" s="2228"/>
      <c r="CJ555" s="2228"/>
      <c r="CK555" s="2228"/>
      <c r="CL555" s="2228"/>
      <c r="CM555" s="2229"/>
      <c r="CN555" s="2229"/>
    </row>
    <row r="556" spans="2:92" x14ac:dyDescent="0.2">
      <c r="B556" s="2227"/>
      <c r="I556" s="2228"/>
      <c r="J556" s="2228"/>
      <c r="K556" s="2228"/>
      <c r="L556" s="2228"/>
      <c r="M556" s="2228"/>
      <c r="N556" s="2228"/>
      <c r="O556" s="2228"/>
      <c r="P556" s="2228"/>
      <c r="Q556" s="2228"/>
      <c r="R556" s="2228"/>
      <c r="S556" s="2228"/>
      <c r="T556" s="2228"/>
      <c r="U556" s="2228"/>
      <c r="V556" s="2228"/>
      <c r="W556" s="2228"/>
      <c r="X556" s="2228"/>
      <c r="Y556" s="2228"/>
      <c r="Z556" s="2228"/>
      <c r="AA556" s="2228"/>
      <c r="AB556" s="2229"/>
      <c r="AC556" s="2229"/>
      <c r="AD556" s="2229"/>
      <c r="AE556" s="2229"/>
      <c r="AF556" s="2228"/>
      <c r="AG556" s="2228"/>
      <c r="AH556" s="2228"/>
      <c r="AI556" s="2228"/>
      <c r="AJ556" s="2228"/>
      <c r="AK556" s="2228"/>
      <c r="AL556" s="2228"/>
      <c r="AM556" s="2228"/>
      <c r="AN556" s="2228"/>
      <c r="AO556" s="2228"/>
      <c r="AP556" s="2228"/>
      <c r="AQ556" s="2228"/>
      <c r="AR556" s="2228"/>
      <c r="AS556" s="2228"/>
      <c r="AT556" s="2228"/>
      <c r="AU556" s="2228"/>
      <c r="AV556" s="2228"/>
      <c r="AW556" s="2228"/>
      <c r="AX556" s="2230"/>
      <c r="AY556" s="2228"/>
      <c r="AZ556" s="2228"/>
      <c r="BA556" s="2228"/>
      <c r="BB556" s="2228"/>
      <c r="BC556" s="2228"/>
      <c r="BD556" s="2228"/>
      <c r="BE556" s="2228"/>
      <c r="BF556" s="2228"/>
      <c r="BG556" s="2228"/>
      <c r="BH556" s="2228"/>
      <c r="BI556" s="2228"/>
      <c r="BJ556" s="2228"/>
      <c r="BK556" s="2228"/>
      <c r="BL556" s="2228"/>
      <c r="BM556" s="2228"/>
      <c r="BN556" s="2228"/>
      <c r="BO556" s="2228"/>
      <c r="BP556" s="2228"/>
      <c r="BQ556" s="2228"/>
      <c r="BR556" s="2228"/>
      <c r="BS556" s="2229"/>
      <c r="BT556" s="2228"/>
      <c r="BU556" s="2228"/>
      <c r="BV556" s="2228"/>
      <c r="BW556" s="2228"/>
      <c r="BX556" s="2228"/>
      <c r="BY556" s="2228"/>
      <c r="BZ556" s="2228"/>
      <c r="CA556" s="2228"/>
      <c r="CB556" s="2228"/>
      <c r="CC556" s="2228"/>
      <c r="CD556" s="2228"/>
      <c r="CE556" s="2228"/>
      <c r="CF556" s="2228"/>
      <c r="CG556" s="2228"/>
      <c r="CH556" s="2228"/>
      <c r="CI556" s="2228"/>
      <c r="CJ556" s="2228"/>
      <c r="CK556" s="2228"/>
      <c r="CL556" s="2228"/>
      <c r="CM556" s="2229"/>
      <c r="CN556" s="2229"/>
    </row>
    <row r="557" spans="2:92" x14ac:dyDescent="0.2">
      <c r="B557" s="2227"/>
      <c r="I557" s="2228"/>
      <c r="J557" s="2228"/>
      <c r="K557" s="2228"/>
      <c r="L557" s="2228"/>
      <c r="M557" s="2228"/>
      <c r="N557" s="2228"/>
      <c r="O557" s="2228"/>
      <c r="P557" s="2228"/>
      <c r="Q557" s="2228"/>
      <c r="R557" s="2228"/>
      <c r="S557" s="2228"/>
      <c r="T557" s="2228"/>
      <c r="U557" s="2228"/>
      <c r="V557" s="2228"/>
      <c r="W557" s="2228"/>
      <c r="X557" s="2228"/>
      <c r="Y557" s="2228"/>
      <c r="Z557" s="2228"/>
      <c r="AA557" s="2228"/>
      <c r="AB557" s="2229"/>
      <c r="AC557" s="2229"/>
      <c r="AD557" s="2229"/>
      <c r="AE557" s="2229"/>
      <c r="AF557" s="2228"/>
      <c r="AG557" s="2228"/>
      <c r="AH557" s="2228"/>
      <c r="AI557" s="2228"/>
      <c r="AJ557" s="2228"/>
      <c r="AK557" s="2228"/>
      <c r="AL557" s="2228"/>
      <c r="AM557" s="2228"/>
      <c r="AN557" s="2228"/>
      <c r="AO557" s="2228"/>
      <c r="AP557" s="2228"/>
      <c r="AQ557" s="2228"/>
      <c r="AR557" s="2228"/>
      <c r="AS557" s="2228"/>
      <c r="AT557" s="2228"/>
      <c r="AU557" s="2228"/>
      <c r="AV557" s="2228"/>
      <c r="AW557" s="2228"/>
      <c r="AX557" s="2230"/>
      <c r="AY557" s="2228"/>
      <c r="AZ557" s="2228"/>
      <c r="BA557" s="2228"/>
      <c r="BB557" s="2228"/>
      <c r="BC557" s="2228"/>
      <c r="BD557" s="2228"/>
      <c r="BE557" s="2228"/>
      <c r="BF557" s="2228"/>
      <c r="BG557" s="2228"/>
      <c r="BH557" s="2228"/>
      <c r="BI557" s="2228"/>
      <c r="BJ557" s="2228"/>
      <c r="BK557" s="2228"/>
      <c r="BL557" s="2228"/>
      <c r="BM557" s="2228"/>
      <c r="BN557" s="2228"/>
      <c r="BO557" s="2228"/>
      <c r="BP557" s="2228"/>
      <c r="BQ557" s="2228"/>
      <c r="BR557" s="2228"/>
      <c r="BS557" s="2229"/>
      <c r="BT557" s="2228"/>
      <c r="BU557" s="2228"/>
      <c r="BV557" s="2228"/>
      <c r="BW557" s="2228"/>
      <c r="BX557" s="2228"/>
      <c r="BY557" s="2228"/>
      <c r="BZ557" s="2228"/>
      <c r="CA557" s="2228"/>
      <c r="CB557" s="2228"/>
      <c r="CC557" s="2228"/>
      <c r="CD557" s="2228"/>
      <c r="CE557" s="2228"/>
      <c r="CF557" s="2228"/>
      <c r="CG557" s="2228"/>
      <c r="CH557" s="2228"/>
      <c r="CI557" s="2228"/>
      <c r="CJ557" s="2228"/>
      <c r="CK557" s="2228"/>
      <c r="CL557" s="2228"/>
      <c r="CM557" s="2229"/>
      <c r="CN557" s="2229"/>
    </row>
    <row r="558" spans="2:92" x14ac:dyDescent="0.2">
      <c r="B558" s="2227"/>
      <c r="I558" s="2228"/>
      <c r="J558" s="2228"/>
      <c r="K558" s="2228"/>
      <c r="L558" s="2228"/>
      <c r="M558" s="2228"/>
      <c r="N558" s="2228"/>
      <c r="O558" s="2228"/>
      <c r="P558" s="2228"/>
      <c r="Q558" s="2228"/>
      <c r="R558" s="2228"/>
      <c r="S558" s="2228"/>
      <c r="T558" s="2228"/>
      <c r="U558" s="2228"/>
      <c r="V558" s="2228"/>
      <c r="W558" s="2228"/>
      <c r="X558" s="2228"/>
      <c r="Y558" s="2228"/>
      <c r="Z558" s="2228"/>
      <c r="AA558" s="2228"/>
      <c r="AB558" s="2229"/>
      <c r="AC558" s="2229"/>
      <c r="AD558" s="2229"/>
      <c r="AE558" s="2229"/>
      <c r="AF558" s="2228"/>
      <c r="AG558" s="2228"/>
      <c r="AH558" s="2228"/>
      <c r="AI558" s="2228"/>
      <c r="AJ558" s="2228"/>
      <c r="AK558" s="2228"/>
      <c r="AL558" s="2228"/>
      <c r="AM558" s="2228"/>
      <c r="AN558" s="2228"/>
      <c r="AO558" s="2228"/>
      <c r="AP558" s="2228"/>
      <c r="AQ558" s="2228"/>
      <c r="AR558" s="2228"/>
      <c r="AS558" s="2228"/>
      <c r="AT558" s="2228"/>
      <c r="AU558" s="2228"/>
      <c r="AV558" s="2228"/>
      <c r="AW558" s="2228"/>
      <c r="AX558" s="2230"/>
      <c r="AY558" s="2228"/>
      <c r="AZ558" s="2228"/>
      <c r="BA558" s="2228"/>
      <c r="BB558" s="2228"/>
      <c r="BC558" s="2228"/>
      <c r="BD558" s="2228"/>
      <c r="BE558" s="2228"/>
      <c r="BF558" s="2228"/>
      <c r="BG558" s="2228"/>
      <c r="BH558" s="2228"/>
      <c r="BI558" s="2228"/>
      <c r="BJ558" s="2228"/>
      <c r="BK558" s="2228"/>
      <c r="BL558" s="2228"/>
      <c r="BM558" s="2228"/>
      <c r="BN558" s="2228"/>
      <c r="BO558" s="2228"/>
      <c r="BP558" s="2228"/>
      <c r="BQ558" s="2228"/>
      <c r="BR558" s="2228"/>
      <c r="BS558" s="2229"/>
      <c r="BT558" s="2228"/>
      <c r="BU558" s="2228"/>
      <c r="BV558" s="2228"/>
      <c r="BW558" s="2228"/>
      <c r="BX558" s="2228"/>
      <c r="BY558" s="2228"/>
      <c r="BZ558" s="2228"/>
      <c r="CA558" s="2228"/>
      <c r="CB558" s="2228"/>
      <c r="CC558" s="2228"/>
      <c r="CD558" s="2228"/>
      <c r="CE558" s="2228"/>
      <c r="CF558" s="2228"/>
      <c r="CG558" s="2228"/>
      <c r="CH558" s="2228"/>
      <c r="CI558" s="2228"/>
      <c r="CJ558" s="2228"/>
      <c r="CK558" s="2228"/>
      <c r="CL558" s="2228"/>
      <c r="CM558" s="2229"/>
      <c r="CN558" s="2229"/>
    </row>
    <row r="559" spans="2:92" x14ac:dyDescent="0.2">
      <c r="B559" s="2227"/>
      <c r="I559" s="2228"/>
      <c r="J559" s="2228"/>
      <c r="K559" s="2228"/>
      <c r="L559" s="2228"/>
      <c r="M559" s="2228"/>
      <c r="N559" s="2228"/>
      <c r="O559" s="2228"/>
      <c r="P559" s="2228"/>
      <c r="Q559" s="2228"/>
      <c r="R559" s="2228"/>
      <c r="S559" s="2228"/>
      <c r="T559" s="2228"/>
      <c r="U559" s="2228"/>
      <c r="V559" s="2228"/>
      <c r="W559" s="2228"/>
      <c r="X559" s="2228"/>
      <c r="Y559" s="2228"/>
      <c r="Z559" s="2228"/>
      <c r="AA559" s="2228"/>
      <c r="AB559" s="2229"/>
      <c r="AC559" s="2229"/>
      <c r="AD559" s="2229"/>
      <c r="AE559" s="2229"/>
      <c r="AF559" s="2228"/>
      <c r="AG559" s="2228"/>
      <c r="AH559" s="2228"/>
      <c r="AI559" s="2228"/>
      <c r="AJ559" s="2228"/>
      <c r="AK559" s="2228"/>
      <c r="AL559" s="2228"/>
      <c r="AM559" s="2228"/>
      <c r="AN559" s="2228"/>
      <c r="AO559" s="2228"/>
      <c r="AP559" s="2228"/>
      <c r="AQ559" s="2228"/>
      <c r="AR559" s="2228"/>
      <c r="AS559" s="2228"/>
      <c r="AT559" s="2228"/>
      <c r="AU559" s="2228"/>
      <c r="AV559" s="2228"/>
      <c r="AW559" s="2228"/>
      <c r="AX559" s="2230"/>
      <c r="AY559" s="2228"/>
      <c r="AZ559" s="2228"/>
      <c r="BA559" s="2228"/>
      <c r="BB559" s="2228"/>
      <c r="BC559" s="2228"/>
      <c r="BD559" s="2228"/>
      <c r="BE559" s="2228"/>
      <c r="BF559" s="2228"/>
      <c r="BG559" s="2228"/>
      <c r="BH559" s="2228"/>
      <c r="BI559" s="2228"/>
      <c r="BJ559" s="2228"/>
      <c r="BK559" s="2228"/>
      <c r="BL559" s="2228"/>
      <c r="BM559" s="2228"/>
      <c r="BN559" s="2228"/>
      <c r="BO559" s="2228"/>
      <c r="BP559" s="2228"/>
      <c r="BQ559" s="2228"/>
      <c r="BR559" s="2228"/>
      <c r="BS559" s="2229"/>
      <c r="BT559" s="2228"/>
      <c r="BU559" s="2228"/>
      <c r="BV559" s="2228"/>
      <c r="BW559" s="2228"/>
      <c r="BX559" s="2228"/>
      <c r="BY559" s="2228"/>
      <c r="BZ559" s="2228"/>
      <c r="CA559" s="2228"/>
      <c r="CB559" s="2228"/>
      <c r="CC559" s="2228"/>
      <c r="CD559" s="2228"/>
      <c r="CE559" s="2228"/>
      <c r="CF559" s="2228"/>
      <c r="CG559" s="2228"/>
      <c r="CH559" s="2228"/>
      <c r="CI559" s="2228"/>
      <c r="CJ559" s="2228"/>
      <c r="CK559" s="2228"/>
      <c r="CL559" s="2228"/>
      <c r="CM559" s="2229"/>
      <c r="CN559" s="2229"/>
    </row>
    <row r="560" spans="2:92" x14ac:dyDescent="0.2">
      <c r="B560" s="2227"/>
      <c r="I560" s="2228"/>
      <c r="J560" s="2228"/>
      <c r="K560" s="2228"/>
      <c r="L560" s="2228"/>
      <c r="M560" s="2228"/>
      <c r="N560" s="2228"/>
      <c r="O560" s="2228"/>
      <c r="P560" s="2228"/>
      <c r="Q560" s="2228"/>
      <c r="R560" s="2228"/>
      <c r="S560" s="2228"/>
      <c r="T560" s="2228"/>
      <c r="U560" s="2228"/>
      <c r="V560" s="2228"/>
      <c r="W560" s="2228"/>
      <c r="X560" s="2228"/>
      <c r="Y560" s="2228"/>
      <c r="Z560" s="2228"/>
      <c r="AA560" s="2228"/>
      <c r="AB560" s="2229"/>
      <c r="AC560" s="2229"/>
      <c r="AD560" s="2229"/>
      <c r="AE560" s="2229"/>
      <c r="AF560" s="2228"/>
      <c r="AG560" s="2228"/>
      <c r="AH560" s="2228"/>
      <c r="AI560" s="2228"/>
      <c r="AJ560" s="2228"/>
      <c r="AK560" s="2228"/>
      <c r="AL560" s="2228"/>
      <c r="AM560" s="2228"/>
      <c r="AN560" s="2228"/>
      <c r="AO560" s="2228"/>
      <c r="AP560" s="2228"/>
      <c r="AQ560" s="2228"/>
      <c r="AR560" s="2228"/>
      <c r="AS560" s="2228"/>
      <c r="AT560" s="2228"/>
      <c r="AU560" s="2228"/>
      <c r="AV560" s="2228"/>
      <c r="AW560" s="2228"/>
      <c r="AX560" s="2230"/>
      <c r="AY560" s="2228"/>
      <c r="AZ560" s="2228"/>
      <c r="BA560" s="2228"/>
      <c r="BB560" s="2228"/>
      <c r="BC560" s="2228"/>
      <c r="BD560" s="2228"/>
      <c r="BE560" s="2228"/>
      <c r="BF560" s="2228"/>
      <c r="BG560" s="2228"/>
      <c r="BH560" s="2228"/>
      <c r="BI560" s="2228"/>
      <c r="BJ560" s="2228"/>
      <c r="BK560" s="2228"/>
      <c r="BL560" s="2228"/>
      <c r="BM560" s="2228"/>
      <c r="BN560" s="2228"/>
      <c r="BO560" s="2228"/>
      <c r="BP560" s="2228"/>
      <c r="BQ560" s="2228"/>
      <c r="BR560" s="2228"/>
      <c r="BS560" s="2229"/>
      <c r="BT560" s="2228"/>
      <c r="BU560" s="2228"/>
      <c r="BV560" s="2228"/>
      <c r="BW560" s="2228"/>
      <c r="BX560" s="2228"/>
      <c r="BY560" s="2228"/>
      <c r="BZ560" s="2228"/>
      <c r="CA560" s="2228"/>
      <c r="CB560" s="2228"/>
      <c r="CC560" s="2228"/>
      <c r="CD560" s="2228"/>
      <c r="CE560" s="2228"/>
      <c r="CF560" s="2228"/>
      <c r="CG560" s="2228"/>
      <c r="CH560" s="2228"/>
      <c r="CI560" s="2228"/>
      <c r="CJ560" s="2228"/>
      <c r="CK560" s="2228"/>
      <c r="CL560" s="2228"/>
      <c r="CM560" s="2229"/>
      <c r="CN560" s="2229"/>
    </row>
    <row r="561" spans="2:92" x14ac:dyDescent="0.2">
      <c r="B561" s="2227"/>
      <c r="I561" s="2228"/>
      <c r="J561" s="2228"/>
      <c r="K561" s="2228"/>
      <c r="L561" s="2228"/>
      <c r="M561" s="2228"/>
      <c r="N561" s="2228"/>
      <c r="O561" s="2228"/>
      <c r="P561" s="2228"/>
      <c r="Q561" s="2228"/>
      <c r="R561" s="2228"/>
      <c r="S561" s="2228"/>
      <c r="T561" s="2228"/>
      <c r="U561" s="2228"/>
      <c r="V561" s="2228"/>
      <c r="W561" s="2228"/>
      <c r="X561" s="2228"/>
      <c r="Y561" s="2228"/>
      <c r="Z561" s="2228"/>
      <c r="AA561" s="2228"/>
      <c r="AB561" s="2229"/>
      <c r="AC561" s="2229"/>
      <c r="AD561" s="2229"/>
      <c r="AE561" s="2229"/>
      <c r="AF561" s="2228"/>
      <c r="AG561" s="2228"/>
      <c r="AH561" s="2228"/>
      <c r="AI561" s="2228"/>
      <c r="AJ561" s="2228"/>
      <c r="AK561" s="2228"/>
      <c r="AL561" s="2228"/>
      <c r="AM561" s="2228"/>
      <c r="AN561" s="2228"/>
      <c r="AO561" s="2228"/>
      <c r="AP561" s="2228"/>
      <c r="AQ561" s="2228"/>
      <c r="AR561" s="2228"/>
      <c r="AS561" s="2228"/>
      <c r="AT561" s="2228"/>
      <c r="AU561" s="2228"/>
      <c r="AV561" s="2228"/>
      <c r="AW561" s="2228"/>
      <c r="AX561" s="2230"/>
      <c r="AY561" s="2228"/>
      <c r="AZ561" s="2228"/>
      <c r="BA561" s="2228"/>
      <c r="BB561" s="2228"/>
      <c r="BC561" s="2228"/>
      <c r="BD561" s="2228"/>
      <c r="BE561" s="2228"/>
      <c r="BF561" s="2228"/>
      <c r="BG561" s="2228"/>
      <c r="BH561" s="2228"/>
      <c r="BI561" s="2228"/>
      <c r="BJ561" s="2228"/>
      <c r="BK561" s="2228"/>
      <c r="BL561" s="2228"/>
      <c r="BM561" s="2228"/>
      <c r="BN561" s="2228"/>
      <c r="BO561" s="2228"/>
      <c r="BP561" s="2228"/>
      <c r="BQ561" s="2228"/>
      <c r="BR561" s="2228"/>
      <c r="BS561" s="2229"/>
      <c r="BT561" s="2228"/>
      <c r="BU561" s="2228"/>
      <c r="BV561" s="2228"/>
      <c r="BW561" s="2228"/>
      <c r="BX561" s="2228"/>
      <c r="BY561" s="2228"/>
      <c r="BZ561" s="2228"/>
      <c r="CA561" s="2228"/>
      <c r="CB561" s="2228"/>
      <c r="CC561" s="2228"/>
      <c r="CD561" s="2228"/>
      <c r="CE561" s="2228"/>
      <c r="CF561" s="2228"/>
      <c r="CG561" s="2228"/>
      <c r="CH561" s="2228"/>
      <c r="CI561" s="2228"/>
      <c r="CJ561" s="2228"/>
      <c r="CK561" s="2228"/>
      <c r="CL561" s="2228"/>
      <c r="CM561" s="2229"/>
      <c r="CN561" s="2229"/>
    </row>
    <row r="562" spans="2:92" x14ac:dyDescent="0.2">
      <c r="B562" s="2227"/>
      <c r="I562" s="2228"/>
      <c r="J562" s="2228"/>
      <c r="K562" s="2228"/>
      <c r="L562" s="2228"/>
      <c r="M562" s="2228"/>
      <c r="N562" s="2228"/>
      <c r="O562" s="2228"/>
      <c r="P562" s="2228"/>
      <c r="Q562" s="2228"/>
      <c r="R562" s="2228"/>
      <c r="S562" s="2228"/>
      <c r="T562" s="2228"/>
      <c r="U562" s="2228"/>
      <c r="V562" s="2228"/>
      <c r="W562" s="2228"/>
      <c r="X562" s="2228"/>
      <c r="Y562" s="2228"/>
      <c r="Z562" s="2228"/>
      <c r="AA562" s="2228"/>
      <c r="AB562" s="2229"/>
      <c r="AC562" s="2229"/>
      <c r="AD562" s="2229"/>
      <c r="AE562" s="2229"/>
      <c r="AF562" s="2228"/>
      <c r="AG562" s="2228"/>
      <c r="AH562" s="2228"/>
      <c r="AI562" s="2228"/>
      <c r="AJ562" s="2228"/>
      <c r="AK562" s="2228"/>
      <c r="AL562" s="2228"/>
      <c r="AM562" s="2228"/>
      <c r="AN562" s="2228"/>
      <c r="AO562" s="2228"/>
      <c r="AP562" s="2228"/>
      <c r="AQ562" s="2228"/>
      <c r="AR562" s="2228"/>
      <c r="AS562" s="2228"/>
      <c r="AT562" s="2228"/>
      <c r="AU562" s="2228"/>
      <c r="AV562" s="2228"/>
      <c r="AW562" s="2228"/>
      <c r="AX562" s="2230"/>
      <c r="AY562" s="2228"/>
      <c r="AZ562" s="2228"/>
      <c r="BA562" s="2228"/>
      <c r="BB562" s="2228"/>
      <c r="BC562" s="2228"/>
      <c r="BD562" s="2228"/>
      <c r="BE562" s="2228"/>
      <c r="BF562" s="2228"/>
      <c r="BG562" s="2228"/>
      <c r="BH562" s="2228"/>
      <c r="BI562" s="2228"/>
      <c r="BJ562" s="2228"/>
      <c r="BK562" s="2228"/>
      <c r="BL562" s="2228"/>
      <c r="BM562" s="2228"/>
      <c r="BN562" s="2228"/>
      <c r="BO562" s="2228"/>
      <c r="BP562" s="2228"/>
      <c r="BQ562" s="2228"/>
      <c r="BR562" s="2228"/>
      <c r="BS562" s="2229"/>
      <c r="BT562" s="2228"/>
      <c r="BU562" s="2228"/>
      <c r="BV562" s="2228"/>
      <c r="BW562" s="2228"/>
      <c r="BX562" s="2228"/>
      <c r="BY562" s="2228"/>
      <c r="BZ562" s="2228"/>
      <c r="CA562" s="2228"/>
      <c r="CB562" s="2228"/>
      <c r="CC562" s="2228"/>
      <c r="CD562" s="2228"/>
      <c r="CE562" s="2228"/>
      <c r="CF562" s="2228"/>
      <c r="CG562" s="2228"/>
      <c r="CH562" s="2228"/>
      <c r="CI562" s="2228"/>
      <c r="CJ562" s="2228"/>
      <c r="CK562" s="2228"/>
      <c r="CL562" s="2228"/>
      <c r="CM562" s="2229"/>
      <c r="CN562" s="2229"/>
    </row>
    <row r="563" spans="2:92" x14ac:dyDescent="0.2">
      <c r="B563" s="2227"/>
      <c r="I563" s="2228"/>
      <c r="J563" s="2228"/>
      <c r="K563" s="2228"/>
      <c r="L563" s="2228"/>
      <c r="M563" s="2228"/>
      <c r="N563" s="2228"/>
      <c r="O563" s="2228"/>
      <c r="P563" s="2228"/>
      <c r="Q563" s="2228"/>
      <c r="R563" s="2228"/>
      <c r="S563" s="2228"/>
      <c r="T563" s="2228"/>
      <c r="U563" s="2228"/>
      <c r="V563" s="2228"/>
      <c r="W563" s="2228"/>
      <c r="X563" s="2228"/>
      <c r="Y563" s="2228"/>
      <c r="Z563" s="2228"/>
      <c r="AA563" s="2228"/>
      <c r="AB563" s="2229"/>
      <c r="AC563" s="2229"/>
      <c r="AD563" s="2229"/>
      <c r="AE563" s="2229"/>
      <c r="AF563" s="2228"/>
      <c r="AG563" s="2228"/>
      <c r="AH563" s="2228"/>
      <c r="AI563" s="2228"/>
      <c r="AJ563" s="2228"/>
      <c r="AK563" s="2228"/>
      <c r="AL563" s="2228"/>
      <c r="AM563" s="2228"/>
      <c r="AN563" s="2228"/>
      <c r="AO563" s="2228"/>
      <c r="AP563" s="2228"/>
      <c r="AQ563" s="2228"/>
      <c r="AR563" s="2228"/>
      <c r="AS563" s="2228"/>
      <c r="AT563" s="2228"/>
      <c r="AU563" s="2228"/>
      <c r="AV563" s="2228"/>
      <c r="AW563" s="2228"/>
      <c r="AX563" s="2230"/>
      <c r="AY563" s="2228"/>
      <c r="AZ563" s="2228"/>
      <c r="BA563" s="2228"/>
      <c r="BB563" s="2228"/>
      <c r="BC563" s="2228"/>
      <c r="BD563" s="2228"/>
      <c r="BE563" s="2228"/>
      <c r="BF563" s="2228"/>
      <c r="BG563" s="2228"/>
      <c r="BH563" s="2228"/>
      <c r="BI563" s="2228"/>
      <c r="BJ563" s="2228"/>
      <c r="BK563" s="2228"/>
      <c r="BL563" s="2228"/>
      <c r="BM563" s="2228"/>
      <c r="BN563" s="2228"/>
      <c r="BO563" s="2228"/>
      <c r="BP563" s="2228"/>
      <c r="BQ563" s="2228"/>
      <c r="BR563" s="2228"/>
      <c r="BS563" s="2229"/>
      <c r="BT563" s="2228"/>
      <c r="BU563" s="2228"/>
      <c r="BV563" s="2228"/>
      <c r="BW563" s="2228"/>
      <c r="BX563" s="2228"/>
      <c r="BY563" s="2228"/>
      <c r="BZ563" s="2228"/>
      <c r="CA563" s="2228"/>
      <c r="CB563" s="2228"/>
      <c r="CC563" s="2228"/>
      <c r="CD563" s="2228"/>
      <c r="CE563" s="2228"/>
      <c r="CF563" s="2228"/>
      <c r="CG563" s="2228"/>
      <c r="CH563" s="2228"/>
      <c r="CI563" s="2228"/>
      <c r="CJ563" s="2228"/>
      <c r="CK563" s="2228"/>
      <c r="CL563" s="2228"/>
      <c r="CM563" s="2229"/>
      <c r="CN563" s="2229"/>
    </row>
    <row r="564" spans="2:92" x14ac:dyDescent="0.2">
      <c r="B564" s="2227"/>
      <c r="I564" s="2228"/>
      <c r="J564" s="2228"/>
      <c r="K564" s="2228"/>
      <c r="L564" s="2228"/>
      <c r="M564" s="2228"/>
      <c r="N564" s="2228"/>
      <c r="O564" s="2228"/>
      <c r="P564" s="2228"/>
      <c r="Q564" s="2228"/>
      <c r="R564" s="2228"/>
      <c r="S564" s="2228"/>
      <c r="T564" s="2228"/>
      <c r="U564" s="2228"/>
      <c r="V564" s="2228"/>
      <c r="W564" s="2228"/>
      <c r="X564" s="2228"/>
      <c r="Y564" s="2228"/>
      <c r="Z564" s="2228"/>
      <c r="AA564" s="2228"/>
      <c r="AB564" s="2229"/>
      <c r="AC564" s="2229"/>
      <c r="AD564" s="2229"/>
      <c r="AE564" s="2229"/>
      <c r="AF564" s="2228"/>
      <c r="AG564" s="2228"/>
      <c r="AH564" s="2228"/>
      <c r="AI564" s="2228"/>
      <c r="AJ564" s="2228"/>
      <c r="AK564" s="2228"/>
      <c r="AL564" s="2228"/>
      <c r="AM564" s="2228"/>
      <c r="AN564" s="2228"/>
      <c r="AO564" s="2228"/>
      <c r="AP564" s="2228"/>
      <c r="AQ564" s="2228"/>
      <c r="AR564" s="2228"/>
      <c r="AS564" s="2228"/>
      <c r="AT564" s="2228"/>
      <c r="AU564" s="2228"/>
      <c r="AV564" s="2228"/>
      <c r="AW564" s="2228"/>
      <c r="AX564" s="2230"/>
      <c r="AY564" s="2228"/>
      <c r="AZ564" s="2228"/>
      <c r="BA564" s="2228"/>
      <c r="BB564" s="2228"/>
      <c r="BC564" s="2228"/>
      <c r="BD564" s="2228"/>
      <c r="BE564" s="2228"/>
      <c r="BF564" s="2228"/>
      <c r="BG564" s="2228"/>
      <c r="BH564" s="2228"/>
      <c r="BI564" s="2228"/>
      <c r="BJ564" s="2228"/>
      <c r="BK564" s="2228"/>
      <c r="BL564" s="2228"/>
      <c r="BM564" s="2228"/>
      <c r="BN564" s="2228"/>
      <c r="BO564" s="2228"/>
      <c r="BP564" s="2228"/>
      <c r="BQ564" s="2228"/>
      <c r="BR564" s="2228"/>
      <c r="BS564" s="2229"/>
      <c r="BT564" s="2228"/>
      <c r="BU564" s="2228"/>
      <c r="BV564" s="2228"/>
      <c r="BW564" s="2228"/>
      <c r="BX564" s="2228"/>
      <c r="BY564" s="2228"/>
      <c r="BZ564" s="2228"/>
      <c r="CA564" s="2228"/>
      <c r="CB564" s="2228"/>
      <c r="CC564" s="2228"/>
      <c r="CD564" s="2228"/>
      <c r="CE564" s="2228"/>
      <c r="CF564" s="2228"/>
      <c r="CG564" s="2228"/>
      <c r="CH564" s="2228"/>
      <c r="CI564" s="2228"/>
      <c r="CJ564" s="2228"/>
      <c r="CK564" s="2228"/>
      <c r="CL564" s="2228"/>
      <c r="CM564" s="2229"/>
      <c r="CN564" s="2229"/>
    </row>
    <row r="565" spans="2:92" x14ac:dyDescent="0.2">
      <c r="B565" s="2227"/>
      <c r="I565" s="2228"/>
      <c r="J565" s="2228"/>
      <c r="K565" s="2228"/>
      <c r="L565" s="2228"/>
      <c r="M565" s="2228"/>
      <c r="N565" s="2228"/>
      <c r="O565" s="2228"/>
      <c r="P565" s="2228"/>
      <c r="Q565" s="2228"/>
      <c r="R565" s="2228"/>
      <c r="S565" s="2228"/>
      <c r="T565" s="2228"/>
      <c r="U565" s="2228"/>
      <c r="V565" s="2228"/>
      <c r="W565" s="2228"/>
      <c r="X565" s="2228"/>
      <c r="Y565" s="2228"/>
      <c r="Z565" s="2228"/>
      <c r="AA565" s="2228"/>
      <c r="AB565" s="2229"/>
      <c r="AC565" s="2229"/>
      <c r="AD565" s="2229"/>
      <c r="AE565" s="2229"/>
      <c r="AF565" s="2228"/>
      <c r="AG565" s="2228"/>
      <c r="AH565" s="2228"/>
      <c r="AI565" s="2228"/>
      <c r="AJ565" s="2228"/>
      <c r="AK565" s="2228"/>
      <c r="AL565" s="2228"/>
      <c r="AM565" s="2228"/>
      <c r="AN565" s="2228"/>
      <c r="AO565" s="2228"/>
      <c r="AP565" s="2228"/>
      <c r="AQ565" s="2228"/>
      <c r="AR565" s="2228"/>
      <c r="AS565" s="2228"/>
      <c r="AT565" s="2228"/>
      <c r="AU565" s="2228"/>
      <c r="AV565" s="2228"/>
      <c r="AW565" s="2228"/>
      <c r="AX565" s="2230"/>
      <c r="AY565" s="2228"/>
      <c r="AZ565" s="2228"/>
      <c r="BA565" s="2228"/>
      <c r="BB565" s="2228"/>
      <c r="BC565" s="2228"/>
      <c r="BD565" s="2228"/>
      <c r="BE565" s="2228"/>
      <c r="BF565" s="2228"/>
      <c r="BG565" s="2228"/>
      <c r="BH565" s="2228"/>
      <c r="BI565" s="2228"/>
      <c r="BJ565" s="2228"/>
      <c r="BK565" s="2228"/>
      <c r="BL565" s="2228"/>
      <c r="BM565" s="2228"/>
      <c r="BN565" s="2228"/>
      <c r="BO565" s="2228"/>
      <c r="BP565" s="2228"/>
      <c r="BQ565" s="2228"/>
      <c r="BR565" s="2228"/>
      <c r="BS565" s="2229"/>
      <c r="BT565" s="2228"/>
      <c r="BU565" s="2228"/>
      <c r="BV565" s="2228"/>
      <c r="BW565" s="2228"/>
      <c r="BX565" s="2228"/>
      <c r="BY565" s="2228"/>
      <c r="BZ565" s="2228"/>
      <c r="CA565" s="2228"/>
      <c r="CB565" s="2228"/>
      <c r="CC565" s="2228"/>
      <c r="CD565" s="2228"/>
      <c r="CE565" s="2228"/>
      <c r="CF565" s="2228"/>
      <c r="CG565" s="2228"/>
      <c r="CH565" s="2228"/>
      <c r="CI565" s="2228"/>
      <c r="CJ565" s="2228"/>
      <c r="CK565" s="2228"/>
      <c r="CL565" s="2228"/>
      <c r="CM565" s="2229"/>
      <c r="CN565" s="2229"/>
    </row>
    <row r="566" spans="2:92" x14ac:dyDescent="0.2">
      <c r="B566" s="2227"/>
      <c r="I566" s="2228"/>
      <c r="J566" s="2228"/>
      <c r="K566" s="2228"/>
      <c r="L566" s="2228"/>
      <c r="M566" s="2228"/>
      <c r="N566" s="2228"/>
      <c r="O566" s="2228"/>
      <c r="P566" s="2228"/>
      <c r="Q566" s="2228"/>
      <c r="R566" s="2228"/>
      <c r="S566" s="2228"/>
      <c r="T566" s="2228"/>
      <c r="U566" s="2228"/>
      <c r="V566" s="2228"/>
      <c r="W566" s="2228"/>
      <c r="X566" s="2228"/>
      <c r="Y566" s="2228"/>
      <c r="Z566" s="2228"/>
      <c r="AA566" s="2228"/>
      <c r="AB566" s="2229"/>
      <c r="AC566" s="2229"/>
      <c r="AD566" s="2229"/>
      <c r="AE566" s="2229"/>
      <c r="AF566" s="2228"/>
      <c r="AG566" s="2228"/>
      <c r="AH566" s="2228"/>
      <c r="AI566" s="2228"/>
      <c r="AJ566" s="2228"/>
      <c r="AK566" s="2228"/>
      <c r="AL566" s="2228"/>
      <c r="AM566" s="2228"/>
      <c r="AN566" s="2228"/>
      <c r="AO566" s="2228"/>
      <c r="AP566" s="2228"/>
      <c r="AQ566" s="2228"/>
      <c r="AR566" s="2228"/>
      <c r="AS566" s="2228"/>
      <c r="AT566" s="2228"/>
      <c r="AU566" s="2228"/>
      <c r="AV566" s="2228"/>
      <c r="AW566" s="2228"/>
      <c r="AX566" s="2230"/>
      <c r="AY566" s="2228"/>
      <c r="AZ566" s="2228"/>
      <c r="BA566" s="2228"/>
      <c r="BB566" s="2228"/>
      <c r="BC566" s="2228"/>
      <c r="BD566" s="2228"/>
      <c r="BE566" s="2228"/>
      <c r="BF566" s="2228"/>
      <c r="BG566" s="2228"/>
      <c r="BH566" s="2228"/>
      <c r="BI566" s="2228"/>
      <c r="BJ566" s="2228"/>
      <c r="BK566" s="2228"/>
      <c r="BL566" s="2228"/>
      <c r="BM566" s="2228"/>
      <c r="BN566" s="2228"/>
      <c r="BO566" s="2228"/>
      <c r="BP566" s="2228"/>
      <c r="BQ566" s="2228"/>
      <c r="BR566" s="2228"/>
      <c r="BS566" s="2229"/>
      <c r="BT566" s="2228"/>
      <c r="BU566" s="2228"/>
      <c r="BV566" s="2228"/>
      <c r="BW566" s="2228"/>
      <c r="BX566" s="2228"/>
      <c r="BY566" s="2228"/>
      <c r="BZ566" s="2228"/>
      <c r="CA566" s="2228"/>
      <c r="CB566" s="2228"/>
      <c r="CC566" s="2228"/>
      <c r="CD566" s="2228"/>
      <c r="CE566" s="2228"/>
      <c r="CF566" s="2228"/>
      <c r="CG566" s="2228"/>
      <c r="CH566" s="2228"/>
      <c r="CI566" s="2228"/>
      <c r="CJ566" s="2228"/>
      <c r="CK566" s="2228"/>
      <c r="CL566" s="2228"/>
      <c r="CM566" s="2229"/>
      <c r="CN566" s="2229"/>
    </row>
    <row r="567" spans="2:92" x14ac:dyDescent="0.2">
      <c r="B567" s="2227"/>
      <c r="I567" s="2228"/>
      <c r="J567" s="2228"/>
      <c r="K567" s="2228"/>
      <c r="L567" s="2228"/>
      <c r="M567" s="2228"/>
      <c r="N567" s="2228"/>
      <c r="O567" s="2228"/>
      <c r="P567" s="2228"/>
      <c r="Q567" s="2228"/>
      <c r="R567" s="2228"/>
      <c r="S567" s="2228"/>
      <c r="T567" s="2228"/>
      <c r="U567" s="2228"/>
      <c r="V567" s="2228"/>
      <c r="W567" s="2228"/>
      <c r="X567" s="2228"/>
      <c r="Y567" s="2228"/>
      <c r="Z567" s="2228"/>
      <c r="AA567" s="2228"/>
      <c r="AB567" s="2229"/>
      <c r="AC567" s="2229"/>
      <c r="AD567" s="2229"/>
      <c r="AE567" s="2229"/>
      <c r="AF567" s="2228"/>
      <c r="AG567" s="2228"/>
      <c r="AH567" s="2228"/>
      <c r="AI567" s="2228"/>
      <c r="AJ567" s="2228"/>
      <c r="AK567" s="2228"/>
      <c r="AL567" s="2228"/>
      <c r="AM567" s="2228"/>
      <c r="AN567" s="2228"/>
      <c r="AO567" s="2228"/>
      <c r="AP567" s="2228"/>
      <c r="AQ567" s="2228"/>
      <c r="AR567" s="2228"/>
      <c r="AS567" s="2228"/>
      <c r="AT567" s="2228"/>
      <c r="AU567" s="2228"/>
      <c r="AV567" s="2228"/>
      <c r="AW567" s="2228"/>
      <c r="AX567" s="2230"/>
      <c r="AY567" s="2228"/>
      <c r="AZ567" s="2228"/>
      <c r="BA567" s="2228"/>
      <c r="BB567" s="2228"/>
      <c r="BC567" s="2228"/>
      <c r="BD567" s="2228"/>
      <c r="BE567" s="2228"/>
      <c r="BF567" s="2228"/>
      <c r="BG567" s="2228"/>
      <c r="BH567" s="2228"/>
      <c r="BI567" s="2228"/>
      <c r="BJ567" s="2228"/>
      <c r="BK567" s="2228"/>
      <c r="BL567" s="2228"/>
      <c r="BM567" s="2228"/>
      <c r="BN567" s="2228"/>
      <c r="BO567" s="2228"/>
      <c r="BP567" s="2228"/>
      <c r="BQ567" s="2228"/>
      <c r="BR567" s="2228"/>
      <c r="BS567" s="2229"/>
      <c r="BT567" s="2228"/>
      <c r="BU567" s="2228"/>
      <c r="BV567" s="2228"/>
      <c r="BW567" s="2228"/>
      <c r="BX567" s="2228"/>
      <c r="BY567" s="2228"/>
      <c r="BZ567" s="2228"/>
      <c r="CA567" s="2228"/>
      <c r="CB567" s="2228"/>
      <c r="CC567" s="2228"/>
      <c r="CD567" s="2228"/>
      <c r="CE567" s="2228"/>
      <c r="CF567" s="2228"/>
      <c r="CG567" s="2228"/>
      <c r="CH567" s="2228"/>
      <c r="CI567" s="2228"/>
      <c r="CJ567" s="2228"/>
      <c r="CK567" s="2228"/>
      <c r="CL567" s="2228"/>
      <c r="CM567" s="2229"/>
      <c r="CN567" s="2229"/>
    </row>
    <row r="568" spans="2:92" x14ac:dyDescent="0.2">
      <c r="B568" s="2227"/>
      <c r="I568" s="2228"/>
      <c r="J568" s="2228"/>
      <c r="K568" s="2228"/>
      <c r="L568" s="2228"/>
      <c r="M568" s="2228"/>
      <c r="N568" s="2228"/>
      <c r="O568" s="2228"/>
      <c r="P568" s="2228"/>
      <c r="Q568" s="2228"/>
      <c r="R568" s="2228"/>
      <c r="S568" s="2228"/>
      <c r="T568" s="2228"/>
      <c r="U568" s="2228"/>
      <c r="V568" s="2228"/>
      <c r="W568" s="2228"/>
      <c r="X568" s="2228"/>
      <c r="Y568" s="2228"/>
      <c r="Z568" s="2228"/>
      <c r="AA568" s="2228"/>
      <c r="AB568" s="2229"/>
      <c r="AC568" s="2229"/>
      <c r="AD568" s="2229"/>
      <c r="AE568" s="2229"/>
      <c r="AF568" s="2228"/>
      <c r="AG568" s="2228"/>
      <c r="AH568" s="2228"/>
      <c r="AI568" s="2228"/>
      <c r="AJ568" s="2228"/>
      <c r="AK568" s="2228"/>
      <c r="AL568" s="2228"/>
      <c r="AM568" s="2228"/>
      <c r="AN568" s="2228"/>
      <c r="AO568" s="2228"/>
      <c r="AP568" s="2228"/>
      <c r="AQ568" s="2228"/>
      <c r="AR568" s="2228"/>
      <c r="AS568" s="2228"/>
      <c r="AT568" s="2228"/>
      <c r="AU568" s="2228"/>
      <c r="AV568" s="2228"/>
      <c r="AW568" s="2228"/>
      <c r="AX568" s="2230"/>
      <c r="AY568" s="2228"/>
      <c r="AZ568" s="2228"/>
      <c r="BA568" s="2228"/>
      <c r="BB568" s="2228"/>
      <c r="BC568" s="2228"/>
      <c r="BD568" s="2228"/>
      <c r="BE568" s="2228"/>
      <c r="BF568" s="2228"/>
      <c r="BG568" s="2228"/>
      <c r="BH568" s="2228"/>
      <c r="BI568" s="2228"/>
      <c r="BJ568" s="2228"/>
      <c r="BK568" s="2228"/>
      <c r="BL568" s="2228"/>
      <c r="BM568" s="2228"/>
      <c r="BN568" s="2228"/>
      <c r="BO568" s="2228"/>
      <c r="BP568" s="2228"/>
      <c r="BQ568" s="2228"/>
      <c r="BR568" s="2228"/>
      <c r="BS568" s="2229"/>
      <c r="BT568" s="2228"/>
      <c r="BU568" s="2228"/>
      <c r="BV568" s="2228"/>
      <c r="BW568" s="2228"/>
      <c r="BX568" s="2228"/>
      <c r="BY568" s="2228"/>
      <c r="BZ568" s="2228"/>
      <c r="CA568" s="2228"/>
      <c r="CB568" s="2228"/>
      <c r="CC568" s="2228"/>
      <c r="CD568" s="2228"/>
      <c r="CE568" s="2228"/>
      <c r="CF568" s="2228"/>
      <c r="CG568" s="2228"/>
      <c r="CH568" s="2228"/>
      <c r="CI568" s="2228"/>
      <c r="CJ568" s="2228"/>
      <c r="CK568" s="2228"/>
      <c r="CL568" s="2228"/>
      <c r="CM568" s="2229"/>
      <c r="CN568" s="2229"/>
    </row>
    <row r="569" spans="2:92" x14ac:dyDescent="0.2">
      <c r="B569" s="2227"/>
      <c r="I569" s="2228"/>
      <c r="J569" s="2228"/>
      <c r="K569" s="2228"/>
      <c r="L569" s="2228"/>
      <c r="M569" s="2228"/>
      <c r="N569" s="2228"/>
      <c r="O569" s="2228"/>
      <c r="P569" s="2228"/>
      <c r="Q569" s="2228"/>
      <c r="R569" s="2228"/>
      <c r="S569" s="2228"/>
      <c r="T569" s="2228"/>
      <c r="U569" s="2228"/>
      <c r="V569" s="2228"/>
      <c r="W569" s="2228"/>
      <c r="X569" s="2228"/>
      <c r="Y569" s="2228"/>
      <c r="Z569" s="2228"/>
      <c r="AA569" s="2228"/>
      <c r="AB569" s="2229"/>
      <c r="AC569" s="2229"/>
      <c r="AD569" s="2229"/>
      <c r="AE569" s="2229"/>
      <c r="AF569" s="2228"/>
      <c r="AG569" s="2228"/>
      <c r="AH569" s="2228"/>
      <c r="AI569" s="2228"/>
      <c r="AJ569" s="2228"/>
      <c r="AK569" s="2228"/>
      <c r="AL569" s="2228"/>
      <c r="AM569" s="2228"/>
      <c r="AN569" s="2228"/>
      <c r="AO569" s="2228"/>
      <c r="AP569" s="2228"/>
      <c r="AQ569" s="2228"/>
      <c r="AR569" s="2228"/>
      <c r="AS569" s="2228"/>
      <c r="AT569" s="2228"/>
      <c r="AU569" s="2228"/>
      <c r="AV569" s="2228"/>
      <c r="AW569" s="2228"/>
      <c r="AX569" s="2230"/>
      <c r="AY569" s="2228"/>
      <c r="AZ569" s="2228"/>
      <c r="BA569" s="2228"/>
      <c r="BB569" s="2228"/>
      <c r="BC569" s="2228"/>
      <c r="BD569" s="2228"/>
      <c r="BE569" s="2228"/>
      <c r="BF569" s="2228"/>
      <c r="BG569" s="2228"/>
      <c r="BH569" s="2228"/>
      <c r="BI569" s="2228"/>
      <c r="BJ569" s="2228"/>
      <c r="BK569" s="2228"/>
      <c r="BL569" s="2228"/>
      <c r="BM569" s="2228"/>
      <c r="BN569" s="2228"/>
      <c r="BO569" s="2228"/>
      <c r="BP569" s="2228"/>
      <c r="BQ569" s="2228"/>
      <c r="BR569" s="2228"/>
      <c r="BS569" s="2229"/>
      <c r="BT569" s="2228"/>
      <c r="BU569" s="2228"/>
      <c r="BV569" s="2228"/>
      <c r="BW569" s="2228"/>
      <c r="BX569" s="2228"/>
      <c r="BY569" s="2228"/>
      <c r="BZ569" s="2228"/>
      <c r="CA569" s="2228"/>
      <c r="CB569" s="2228"/>
      <c r="CC569" s="2228"/>
      <c r="CD569" s="2228"/>
      <c r="CE569" s="2228"/>
      <c r="CF569" s="2228"/>
      <c r="CG569" s="2228"/>
      <c r="CH569" s="2228"/>
      <c r="CI569" s="2228"/>
      <c r="CJ569" s="2228"/>
      <c r="CK569" s="2228"/>
      <c r="CL569" s="2228"/>
      <c r="CM569" s="2229"/>
      <c r="CN569" s="2229"/>
    </row>
    <row r="570" spans="2:92" x14ac:dyDescent="0.2">
      <c r="B570" s="2227"/>
      <c r="I570" s="2228"/>
      <c r="J570" s="2228"/>
      <c r="K570" s="2228"/>
      <c r="L570" s="2228"/>
      <c r="M570" s="2228"/>
      <c r="N570" s="2228"/>
      <c r="O570" s="2228"/>
      <c r="P570" s="2228"/>
      <c r="Q570" s="2228"/>
      <c r="R570" s="2228"/>
      <c r="S570" s="2228"/>
      <c r="T570" s="2228"/>
      <c r="U570" s="2228"/>
      <c r="V570" s="2228"/>
      <c r="W570" s="2228"/>
      <c r="X570" s="2228"/>
      <c r="Y570" s="2228"/>
      <c r="Z570" s="2228"/>
      <c r="AA570" s="2228"/>
      <c r="AB570" s="2229"/>
      <c r="AC570" s="2229"/>
      <c r="AD570" s="2229"/>
      <c r="AE570" s="2229"/>
      <c r="AF570" s="2228"/>
      <c r="AG570" s="2228"/>
      <c r="AH570" s="2228"/>
      <c r="AI570" s="2228"/>
      <c r="AJ570" s="2228"/>
      <c r="AK570" s="2228"/>
      <c r="AL570" s="2228"/>
      <c r="AM570" s="2228"/>
      <c r="AN570" s="2228"/>
      <c r="AO570" s="2228"/>
      <c r="AP570" s="2228"/>
      <c r="AQ570" s="2228"/>
      <c r="AR570" s="2228"/>
      <c r="AS570" s="2228"/>
      <c r="AT570" s="2228"/>
      <c r="AU570" s="2228"/>
      <c r="AV570" s="2228"/>
      <c r="AW570" s="2228"/>
      <c r="AX570" s="2230"/>
      <c r="AY570" s="2228"/>
      <c r="AZ570" s="2228"/>
      <c r="BA570" s="2228"/>
      <c r="BB570" s="2228"/>
      <c r="BC570" s="2228"/>
      <c r="BD570" s="2228"/>
      <c r="BE570" s="2228"/>
      <c r="BF570" s="2228"/>
      <c r="BG570" s="2228"/>
      <c r="BH570" s="2228"/>
      <c r="BI570" s="2228"/>
      <c r="BJ570" s="2228"/>
      <c r="BK570" s="2228"/>
      <c r="BL570" s="2228"/>
      <c r="BM570" s="2228"/>
      <c r="BN570" s="2228"/>
      <c r="BO570" s="2228"/>
      <c r="BP570" s="2228"/>
      <c r="BQ570" s="2228"/>
      <c r="BR570" s="2228"/>
      <c r="BS570" s="2229"/>
      <c r="BT570" s="2228"/>
      <c r="BU570" s="2228"/>
      <c r="BV570" s="2228"/>
      <c r="BW570" s="2228"/>
      <c r="BX570" s="2228"/>
      <c r="BY570" s="2228"/>
      <c r="BZ570" s="2228"/>
      <c r="CA570" s="2228"/>
      <c r="CB570" s="2228"/>
      <c r="CC570" s="2228"/>
      <c r="CD570" s="2228"/>
      <c r="CE570" s="2228"/>
      <c r="CF570" s="2228"/>
      <c r="CG570" s="2228"/>
      <c r="CH570" s="2228"/>
      <c r="CI570" s="2228"/>
      <c r="CJ570" s="2228"/>
      <c r="CK570" s="2228"/>
      <c r="CL570" s="2228"/>
      <c r="CM570" s="2229"/>
      <c r="CN570" s="2229"/>
    </row>
    <row r="571" spans="2:92" x14ac:dyDescent="0.2">
      <c r="B571" s="2227"/>
      <c r="I571" s="2228"/>
      <c r="J571" s="2228"/>
      <c r="K571" s="2228"/>
      <c r="L571" s="2228"/>
      <c r="M571" s="2228"/>
      <c r="N571" s="2228"/>
      <c r="O571" s="2228"/>
      <c r="P571" s="2228"/>
      <c r="Q571" s="2228"/>
      <c r="R571" s="2228"/>
      <c r="S571" s="2228"/>
      <c r="T571" s="2228"/>
      <c r="U571" s="2228"/>
      <c r="V571" s="2228"/>
      <c r="W571" s="2228"/>
      <c r="X571" s="2228"/>
      <c r="Y571" s="2228"/>
      <c r="Z571" s="2228"/>
      <c r="AA571" s="2228"/>
      <c r="AB571" s="2229"/>
      <c r="AC571" s="2229"/>
      <c r="AD571" s="2229"/>
      <c r="AE571" s="2229"/>
      <c r="AF571" s="2228"/>
      <c r="AG571" s="2228"/>
      <c r="AH571" s="2228"/>
      <c r="AI571" s="2228"/>
      <c r="AJ571" s="2228"/>
      <c r="AK571" s="2228"/>
      <c r="AL571" s="2228"/>
      <c r="AM571" s="2228"/>
      <c r="AN571" s="2228"/>
      <c r="AO571" s="2228"/>
      <c r="AP571" s="2228"/>
      <c r="AQ571" s="2228"/>
      <c r="AR571" s="2228"/>
      <c r="AS571" s="2228"/>
      <c r="AT571" s="2228"/>
      <c r="AU571" s="2228"/>
      <c r="AV571" s="2228"/>
      <c r="AW571" s="2228"/>
      <c r="AX571" s="2230"/>
      <c r="AY571" s="2228"/>
      <c r="AZ571" s="2228"/>
      <c r="BA571" s="2228"/>
      <c r="BB571" s="2228"/>
      <c r="BC571" s="2228"/>
      <c r="BD571" s="2228"/>
      <c r="BE571" s="2228"/>
      <c r="BF571" s="2228"/>
      <c r="BG571" s="2228"/>
      <c r="BH571" s="2228"/>
      <c r="BI571" s="2228"/>
      <c r="BJ571" s="2228"/>
      <c r="BK571" s="2228"/>
      <c r="BL571" s="2228"/>
      <c r="BM571" s="2228"/>
      <c r="BN571" s="2228"/>
      <c r="BO571" s="2228"/>
      <c r="BP571" s="2228"/>
      <c r="BQ571" s="2228"/>
      <c r="BR571" s="2228"/>
      <c r="BS571" s="2229"/>
      <c r="BT571" s="2228"/>
      <c r="BU571" s="2228"/>
      <c r="BV571" s="2228"/>
      <c r="BW571" s="2228"/>
      <c r="BX571" s="2228"/>
      <c r="BY571" s="2228"/>
      <c r="BZ571" s="2228"/>
      <c r="CA571" s="2228"/>
      <c r="CB571" s="2228"/>
      <c r="CC571" s="2228"/>
      <c r="CD571" s="2228"/>
      <c r="CE571" s="2228"/>
      <c r="CF571" s="2228"/>
      <c r="CG571" s="2228"/>
      <c r="CH571" s="2228"/>
      <c r="CI571" s="2228"/>
      <c r="CJ571" s="2228"/>
      <c r="CK571" s="2228"/>
      <c r="CL571" s="2228"/>
      <c r="CM571" s="2229"/>
      <c r="CN571" s="2229"/>
    </row>
    <row r="572" spans="2:92" x14ac:dyDescent="0.2">
      <c r="B572" s="2227"/>
      <c r="I572" s="2228"/>
      <c r="J572" s="2228"/>
      <c r="K572" s="2228"/>
      <c r="L572" s="2228"/>
      <c r="M572" s="2228"/>
      <c r="N572" s="2228"/>
      <c r="O572" s="2228"/>
      <c r="P572" s="2228"/>
      <c r="Q572" s="2228"/>
      <c r="R572" s="2228"/>
      <c r="S572" s="2228"/>
      <c r="T572" s="2228"/>
      <c r="U572" s="2228"/>
      <c r="V572" s="2228"/>
      <c r="W572" s="2228"/>
      <c r="X572" s="2228"/>
      <c r="Y572" s="2228"/>
      <c r="Z572" s="2228"/>
      <c r="AA572" s="2228"/>
      <c r="AB572" s="2229"/>
      <c r="AC572" s="2229"/>
      <c r="AD572" s="2229"/>
      <c r="AE572" s="2229"/>
      <c r="AF572" s="2228"/>
      <c r="AG572" s="2228"/>
      <c r="AH572" s="2228"/>
      <c r="AI572" s="2228"/>
      <c r="AJ572" s="2228"/>
      <c r="AK572" s="2228"/>
      <c r="AL572" s="2228"/>
      <c r="AM572" s="2228"/>
      <c r="AN572" s="2228"/>
      <c r="AO572" s="2228"/>
      <c r="AP572" s="2228"/>
      <c r="AQ572" s="2228"/>
      <c r="AR572" s="2228"/>
      <c r="AS572" s="2228"/>
      <c r="AT572" s="2228"/>
      <c r="AU572" s="2228"/>
      <c r="AV572" s="2228"/>
      <c r="AW572" s="2228"/>
      <c r="AX572" s="2230"/>
      <c r="AY572" s="2228"/>
      <c r="AZ572" s="2228"/>
      <c r="BA572" s="2228"/>
      <c r="BB572" s="2228"/>
      <c r="BC572" s="2228"/>
      <c r="BD572" s="2228"/>
      <c r="BE572" s="2228"/>
      <c r="BF572" s="2228"/>
      <c r="BG572" s="2228"/>
      <c r="BH572" s="2228"/>
      <c r="BI572" s="2228"/>
      <c r="BJ572" s="2228"/>
      <c r="BK572" s="2228"/>
      <c r="BL572" s="2228"/>
      <c r="BM572" s="2228"/>
      <c r="BN572" s="2228"/>
      <c r="BO572" s="2228"/>
      <c r="BP572" s="2228"/>
      <c r="BQ572" s="2228"/>
      <c r="BR572" s="2228"/>
      <c r="BS572" s="2229"/>
      <c r="BT572" s="2228"/>
      <c r="BU572" s="2228"/>
      <c r="BV572" s="2228"/>
      <c r="BW572" s="2228"/>
      <c r="BX572" s="2228"/>
      <c r="BY572" s="2228"/>
      <c r="BZ572" s="2228"/>
      <c r="CA572" s="2228"/>
      <c r="CB572" s="2228"/>
      <c r="CC572" s="2228"/>
      <c r="CD572" s="2228"/>
      <c r="CE572" s="2228"/>
      <c r="CF572" s="2228"/>
      <c r="CG572" s="2228"/>
      <c r="CH572" s="2228"/>
      <c r="CI572" s="2228"/>
      <c r="CJ572" s="2228"/>
      <c r="CK572" s="2228"/>
      <c r="CL572" s="2228"/>
      <c r="CM572" s="2229"/>
      <c r="CN572" s="2229"/>
    </row>
    <row r="573" spans="2:92" x14ac:dyDescent="0.2">
      <c r="B573" s="2227"/>
      <c r="I573" s="2228"/>
      <c r="J573" s="2228"/>
      <c r="K573" s="2228"/>
      <c r="L573" s="2228"/>
      <c r="M573" s="2228"/>
      <c r="N573" s="2228"/>
      <c r="O573" s="2228"/>
      <c r="P573" s="2228"/>
      <c r="Q573" s="2228"/>
      <c r="R573" s="2228"/>
      <c r="S573" s="2228"/>
      <c r="T573" s="2228"/>
      <c r="U573" s="2228"/>
      <c r="V573" s="2228"/>
      <c r="W573" s="2228"/>
      <c r="X573" s="2228"/>
      <c r="Y573" s="2228"/>
      <c r="Z573" s="2228"/>
      <c r="AA573" s="2228"/>
      <c r="AB573" s="2229"/>
      <c r="AC573" s="2229"/>
      <c r="AD573" s="2229"/>
      <c r="AE573" s="2229"/>
      <c r="AF573" s="2228"/>
      <c r="AG573" s="2228"/>
      <c r="AH573" s="2228"/>
      <c r="AI573" s="2228"/>
      <c r="AJ573" s="2228"/>
      <c r="AK573" s="2228"/>
      <c r="AL573" s="2228"/>
      <c r="AM573" s="2228"/>
      <c r="AN573" s="2228"/>
      <c r="AO573" s="2228"/>
      <c r="AP573" s="2228"/>
      <c r="AQ573" s="2228"/>
      <c r="AR573" s="2228"/>
      <c r="AS573" s="2228"/>
      <c r="AT573" s="2228"/>
      <c r="AU573" s="2228"/>
      <c r="AV573" s="2228"/>
      <c r="AW573" s="2228"/>
      <c r="AX573" s="2230"/>
      <c r="AY573" s="2228"/>
      <c r="AZ573" s="2228"/>
      <c r="BA573" s="2228"/>
      <c r="BB573" s="2228"/>
      <c r="BC573" s="2228"/>
      <c r="BD573" s="2228"/>
      <c r="BE573" s="2228"/>
      <c r="BF573" s="2228"/>
      <c r="BG573" s="2228"/>
      <c r="BH573" s="2228"/>
      <c r="BI573" s="2228"/>
      <c r="BJ573" s="2228"/>
      <c r="BK573" s="2228"/>
      <c r="BL573" s="2228"/>
      <c r="BM573" s="2228"/>
      <c r="BN573" s="2228"/>
      <c r="BO573" s="2228"/>
      <c r="BP573" s="2228"/>
      <c r="BQ573" s="2228"/>
      <c r="BR573" s="2228"/>
      <c r="BS573" s="2229"/>
      <c r="BT573" s="2228"/>
      <c r="BU573" s="2228"/>
      <c r="BV573" s="2228"/>
      <c r="BW573" s="2228"/>
      <c r="BX573" s="2228"/>
      <c r="BY573" s="2228"/>
      <c r="BZ573" s="2228"/>
      <c r="CA573" s="2228"/>
      <c r="CB573" s="2228"/>
      <c r="CC573" s="2228"/>
      <c r="CD573" s="2228"/>
      <c r="CE573" s="2228"/>
      <c r="CF573" s="2228"/>
      <c r="CG573" s="2228"/>
      <c r="CH573" s="2228"/>
      <c r="CI573" s="2228"/>
      <c r="CJ573" s="2228"/>
      <c r="CK573" s="2228"/>
      <c r="CL573" s="2228"/>
      <c r="CM573" s="2229"/>
      <c r="CN573" s="2229"/>
    </row>
    <row r="574" spans="2:92" x14ac:dyDescent="0.2">
      <c r="B574" s="2227"/>
      <c r="I574" s="2228"/>
      <c r="J574" s="2228"/>
      <c r="K574" s="2228"/>
      <c r="L574" s="2228"/>
      <c r="M574" s="2228"/>
      <c r="N574" s="2228"/>
      <c r="O574" s="2228"/>
      <c r="P574" s="2228"/>
      <c r="Q574" s="2228"/>
      <c r="R574" s="2228"/>
      <c r="S574" s="2228"/>
      <c r="T574" s="2228"/>
      <c r="U574" s="2228"/>
      <c r="V574" s="2228"/>
      <c r="W574" s="2228"/>
      <c r="X574" s="2228"/>
      <c r="Y574" s="2228"/>
      <c r="Z574" s="2228"/>
      <c r="AA574" s="2228"/>
      <c r="AB574" s="2229"/>
      <c r="AC574" s="2229"/>
      <c r="AD574" s="2229"/>
      <c r="AE574" s="2229"/>
      <c r="AF574" s="2228"/>
      <c r="AG574" s="2228"/>
      <c r="AH574" s="2228"/>
      <c r="AI574" s="2228"/>
      <c r="AJ574" s="2228"/>
      <c r="AK574" s="2228"/>
      <c r="AL574" s="2228"/>
      <c r="AM574" s="2228"/>
      <c r="AN574" s="2228"/>
      <c r="AO574" s="2228"/>
      <c r="AP574" s="2228"/>
      <c r="AQ574" s="2228"/>
      <c r="AR574" s="2228"/>
      <c r="AS574" s="2228"/>
      <c r="AT574" s="2228"/>
      <c r="AU574" s="2228"/>
      <c r="AV574" s="2228"/>
      <c r="AW574" s="2228"/>
      <c r="AX574" s="2230"/>
      <c r="AY574" s="2228"/>
      <c r="AZ574" s="2228"/>
      <c r="BA574" s="2228"/>
      <c r="BB574" s="2228"/>
      <c r="BC574" s="2228"/>
      <c r="BD574" s="2228"/>
      <c r="BE574" s="2228"/>
      <c r="BF574" s="2228"/>
      <c r="BG574" s="2228"/>
      <c r="BH574" s="2228"/>
      <c r="BI574" s="2228"/>
      <c r="BJ574" s="2228"/>
      <c r="BK574" s="2228"/>
      <c r="BL574" s="2228"/>
      <c r="BM574" s="2228"/>
      <c r="BN574" s="2228"/>
      <c r="BO574" s="2228"/>
      <c r="BP574" s="2228"/>
      <c r="BQ574" s="2228"/>
      <c r="BR574" s="2228"/>
      <c r="BS574" s="2229"/>
      <c r="BT574" s="2228"/>
      <c r="BU574" s="2228"/>
      <c r="BV574" s="2228"/>
      <c r="BW574" s="2228"/>
      <c r="BX574" s="2228"/>
      <c r="BY574" s="2228"/>
      <c r="BZ574" s="2228"/>
      <c r="CA574" s="2228"/>
      <c r="CB574" s="2228"/>
      <c r="CC574" s="2228"/>
      <c r="CD574" s="2228"/>
      <c r="CE574" s="2228"/>
      <c r="CF574" s="2228"/>
      <c r="CG574" s="2228"/>
      <c r="CH574" s="2228"/>
      <c r="CI574" s="2228"/>
      <c r="CJ574" s="2228"/>
      <c r="CK574" s="2228"/>
      <c r="CL574" s="2228"/>
      <c r="CM574" s="2229"/>
      <c r="CN574" s="2229"/>
    </row>
    <row r="575" spans="2:92" x14ac:dyDescent="0.2">
      <c r="B575" s="2227"/>
      <c r="I575" s="2228"/>
      <c r="J575" s="2228"/>
      <c r="K575" s="2228"/>
      <c r="L575" s="2228"/>
      <c r="M575" s="2228"/>
      <c r="N575" s="2228"/>
      <c r="O575" s="2228"/>
      <c r="P575" s="2228"/>
      <c r="Q575" s="2228"/>
      <c r="R575" s="2228"/>
      <c r="S575" s="2228"/>
      <c r="T575" s="2228"/>
      <c r="U575" s="2228"/>
      <c r="V575" s="2228"/>
      <c r="W575" s="2228"/>
      <c r="X575" s="2228"/>
      <c r="Y575" s="2228"/>
      <c r="Z575" s="2228"/>
      <c r="AA575" s="2228"/>
      <c r="AB575" s="2229"/>
      <c r="AC575" s="2229"/>
      <c r="AD575" s="2229"/>
      <c r="AE575" s="2229"/>
      <c r="AF575" s="2228"/>
      <c r="AG575" s="2228"/>
      <c r="AH575" s="2228"/>
      <c r="AI575" s="2228"/>
      <c r="AJ575" s="2228"/>
      <c r="AK575" s="2228"/>
      <c r="AL575" s="2228"/>
      <c r="AM575" s="2228"/>
      <c r="AN575" s="2228"/>
      <c r="AO575" s="2228"/>
      <c r="AP575" s="2228"/>
      <c r="AQ575" s="2228"/>
      <c r="AR575" s="2228"/>
      <c r="AS575" s="2228"/>
      <c r="AT575" s="2228"/>
      <c r="AU575" s="2228"/>
      <c r="AV575" s="2228"/>
      <c r="AW575" s="2228"/>
      <c r="AX575" s="2230"/>
      <c r="AY575" s="2228"/>
      <c r="AZ575" s="2228"/>
      <c r="BA575" s="2228"/>
      <c r="BB575" s="2228"/>
      <c r="BC575" s="2228"/>
      <c r="BD575" s="2228"/>
      <c r="BE575" s="2228"/>
      <c r="BF575" s="2228"/>
      <c r="BG575" s="2228"/>
      <c r="BH575" s="2228"/>
      <c r="BI575" s="2228"/>
      <c r="BJ575" s="2228"/>
      <c r="BK575" s="2228"/>
      <c r="BL575" s="2228"/>
      <c r="BM575" s="2228"/>
      <c r="BN575" s="2228"/>
      <c r="BO575" s="2228"/>
      <c r="BP575" s="2228"/>
      <c r="BQ575" s="2228"/>
      <c r="BR575" s="2228"/>
      <c r="BS575" s="2229"/>
      <c r="BT575" s="2228"/>
      <c r="BU575" s="2228"/>
      <c r="BV575" s="2228"/>
      <c r="BW575" s="2228"/>
      <c r="BX575" s="2228"/>
      <c r="BY575" s="2228"/>
      <c r="BZ575" s="2228"/>
      <c r="CA575" s="2228"/>
      <c r="CB575" s="2228"/>
      <c r="CC575" s="2228"/>
      <c r="CD575" s="2228"/>
      <c r="CE575" s="2228"/>
      <c r="CF575" s="2228"/>
      <c r="CG575" s="2228"/>
      <c r="CH575" s="2228"/>
      <c r="CI575" s="2228"/>
      <c r="CJ575" s="2228"/>
      <c r="CK575" s="2228"/>
      <c r="CL575" s="2228"/>
      <c r="CM575" s="2229"/>
      <c r="CN575" s="2229"/>
    </row>
    <row r="576" spans="2:92" x14ac:dyDescent="0.2">
      <c r="B576" s="2227"/>
      <c r="I576" s="2228"/>
      <c r="J576" s="2228"/>
      <c r="K576" s="2228"/>
      <c r="L576" s="2228"/>
      <c r="M576" s="2228"/>
      <c r="N576" s="2228"/>
      <c r="O576" s="2228"/>
      <c r="P576" s="2228"/>
      <c r="Q576" s="2228"/>
      <c r="R576" s="2228"/>
      <c r="S576" s="2228"/>
      <c r="T576" s="2228"/>
      <c r="U576" s="2228"/>
      <c r="V576" s="2228"/>
      <c r="W576" s="2228"/>
      <c r="X576" s="2228"/>
      <c r="Y576" s="2228"/>
      <c r="Z576" s="2228"/>
      <c r="AA576" s="2228"/>
      <c r="AB576" s="2229"/>
      <c r="AC576" s="2229"/>
      <c r="AD576" s="2229"/>
      <c r="AE576" s="2229"/>
      <c r="AF576" s="2228"/>
      <c r="AG576" s="2228"/>
      <c r="AH576" s="2228"/>
      <c r="AI576" s="2228"/>
      <c r="AJ576" s="2228"/>
      <c r="AK576" s="2228"/>
      <c r="AL576" s="2228"/>
      <c r="AM576" s="2228"/>
      <c r="AN576" s="2228"/>
      <c r="AO576" s="2228"/>
      <c r="AP576" s="2228"/>
      <c r="AQ576" s="2228"/>
      <c r="AR576" s="2228"/>
      <c r="AS576" s="2228"/>
      <c r="AT576" s="2228"/>
      <c r="AU576" s="2228"/>
      <c r="AV576" s="2228"/>
      <c r="AW576" s="2228"/>
      <c r="AX576" s="2230"/>
      <c r="AY576" s="2228"/>
      <c r="AZ576" s="2228"/>
      <c r="BA576" s="2228"/>
      <c r="BB576" s="2228"/>
      <c r="BC576" s="2228"/>
      <c r="BD576" s="2228"/>
      <c r="BE576" s="2228"/>
      <c r="BF576" s="2228"/>
      <c r="BG576" s="2228"/>
      <c r="BH576" s="2228"/>
      <c r="BI576" s="2228"/>
      <c r="BJ576" s="2228"/>
      <c r="BK576" s="2228"/>
      <c r="BL576" s="2228"/>
      <c r="BM576" s="2228"/>
      <c r="BN576" s="2228"/>
      <c r="BO576" s="2228"/>
      <c r="BP576" s="2228"/>
      <c r="BQ576" s="2228"/>
      <c r="BR576" s="2228"/>
      <c r="BS576" s="2229"/>
      <c r="BT576" s="2228"/>
      <c r="BU576" s="2228"/>
      <c r="BV576" s="2228"/>
      <c r="BW576" s="2228"/>
      <c r="BX576" s="2228"/>
      <c r="BY576" s="2228"/>
      <c r="BZ576" s="2228"/>
      <c r="CA576" s="2228"/>
      <c r="CB576" s="2228"/>
      <c r="CC576" s="2228"/>
      <c r="CD576" s="2228"/>
      <c r="CE576" s="2228"/>
      <c r="CF576" s="2228"/>
      <c r="CG576" s="2228"/>
      <c r="CH576" s="2228"/>
      <c r="CI576" s="2228"/>
      <c r="CJ576" s="2228"/>
      <c r="CK576" s="2228"/>
      <c r="CL576" s="2228"/>
      <c r="CM576" s="2229"/>
      <c r="CN576" s="2229"/>
    </row>
    <row r="577" spans="2:92" x14ac:dyDescent="0.2">
      <c r="B577" s="2227"/>
      <c r="I577" s="2228"/>
      <c r="J577" s="2228"/>
      <c r="K577" s="2228"/>
      <c r="L577" s="2228"/>
      <c r="M577" s="2228"/>
      <c r="N577" s="2228"/>
      <c r="O577" s="2228"/>
      <c r="P577" s="2228"/>
      <c r="Q577" s="2228"/>
      <c r="R577" s="2228"/>
      <c r="S577" s="2228"/>
      <c r="T577" s="2228"/>
      <c r="U577" s="2228"/>
      <c r="V577" s="2228"/>
      <c r="W577" s="2228"/>
      <c r="X577" s="2228"/>
      <c r="Y577" s="2228"/>
      <c r="Z577" s="2228"/>
      <c r="AA577" s="2228"/>
      <c r="AB577" s="2229"/>
      <c r="AC577" s="2229"/>
      <c r="AD577" s="2229"/>
      <c r="AE577" s="2229"/>
      <c r="AF577" s="2228"/>
      <c r="AG577" s="2228"/>
      <c r="AH577" s="2228"/>
      <c r="AI577" s="2228"/>
      <c r="AJ577" s="2228"/>
      <c r="AK577" s="2228"/>
      <c r="AL577" s="2228"/>
      <c r="AM577" s="2228"/>
      <c r="AN577" s="2228"/>
      <c r="AO577" s="2228"/>
      <c r="AP577" s="2228"/>
      <c r="AQ577" s="2228"/>
      <c r="AR577" s="2228"/>
      <c r="AS577" s="2228"/>
      <c r="AT577" s="2228"/>
      <c r="AU577" s="2228"/>
      <c r="AV577" s="2228"/>
      <c r="AW577" s="2228"/>
      <c r="AX577" s="2230"/>
      <c r="AY577" s="2228"/>
      <c r="AZ577" s="2228"/>
      <c r="BA577" s="2228"/>
      <c r="BB577" s="2228"/>
      <c r="BC577" s="2228"/>
      <c r="BD577" s="2228"/>
      <c r="BE577" s="2228"/>
      <c r="BF577" s="2228"/>
      <c r="BG577" s="2228"/>
      <c r="BH577" s="2228"/>
      <c r="BI577" s="2228"/>
      <c r="BJ577" s="2228"/>
      <c r="BK577" s="2228"/>
      <c r="BL577" s="2228"/>
      <c r="BM577" s="2228"/>
      <c r="BN577" s="2228"/>
      <c r="BO577" s="2228"/>
      <c r="BP577" s="2228"/>
      <c r="BQ577" s="2228"/>
      <c r="BR577" s="2228"/>
      <c r="BS577" s="2229"/>
      <c r="BT577" s="2228"/>
      <c r="BU577" s="2228"/>
      <c r="BV577" s="2228"/>
      <c r="BW577" s="2228"/>
      <c r="BX577" s="2228"/>
      <c r="BY577" s="2228"/>
      <c r="BZ577" s="2228"/>
      <c r="CA577" s="2228"/>
      <c r="CB577" s="2228"/>
      <c r="CC577" s="2228"/>
      <c r="CD577" s="2228"/>
      <c r="CE577" s="2228"/>
      <c r="CF577" s="2228"/>
      <c r="CG577" s="2228"/>
      <c r="CH577" s="2228"/>
      <c r="CI577" s="2228"/>
      <c r="CJ577" s="2228"/>
      <c r="CK577" s="2228"/>
      <c r="CL577" s="2228"/>
      <c r="CM577" s="2229"/>
      <c r="CN577" s="2229"/>
    </row>
    <row r="578" spans="2:92" x14ac:dyDescent="0.2">
      <c r="B578" s="2227"/>
      <c r="I578" s="2228"/>
      <c r="J578" s="2228"/>
      <c r="K578" s="2228"/>
      <c r="L578" s="2228"/>
      <c r="M578" s="2228"/>
      <c r="N578" s="2228"/>
      <c r="O578" s="2228"/>
      <c r="P578" s="2228"/>
      <c r="Q578" s="2228"/>
      <c r="R578" s="2228"/>
      <c r="S578" s="2228"/>
      <c r="T578" s="2228"/>
      <c r="U578" s="2228"/>
      <c r="V578" s="2228"/>
      <c r="W578" s="2228"/>
      <c r="X578" s="2228"/>
      <c r="Y578" s="2228"/>
      <c r="Z578" s="2228"/>
      <c r="AA578" s="2228"/>
      <c r="AB578" s="2229"/>
      <c r="AC578" s="2229"/>
      <c r="AD578" s="2229"/>
      <c r="AE578" s="2229"/>
      <c r="AF578" s="2228"/>
      <c r="AG578" s="2228"/>
      <c r="AH578" s="2228"/>
      <c r="AI578" s="2228"/>
      <c r="AJ578" s="2228"/>
      <c r="AK578" s="2228"/>
      <c r="AL578" s="2228"/>
      <c r="AM578" s="2228"/>
      <c r="AN578" s="2228"/>
      <c r="AO578" s="2228"/>
      <c r="AP578" s="2228"/>
      <c r="AQ578" s="2228"/>
      <c r="AR578" s="2228"/>
      <c r="AS578" s="2228"/>
      <c r="AT578" s="2228"/>
      <c r="AU578" s="2228"/>
      <c r="AV578" s="2228"/>
      <c r="AW578" s="2228"/>
      <c r="AX578" s="2230"/>
      <c r="AY578" s="2228"/>
      <c r="AZ578" s="2228"/>
      <c r="BA578" s="2228"/>
      <c r="BB578" s="2228"/>
      <c r="BC578" s="2228"/>
      <c r="BD578" s="2228"/>
      <c r="BE578" s="2228"/>
      <c r="BF578" s="2228"/>
      <c r="BG578" s="2228"/>
      <c r="BH578" s="2228"/>
      <c r="BI578" s="2228"/>
      <c r="BJ578" s="2228"/>
      <c r="BK578" s="2228"/>
      <c r="BL578" s="2228"/>
      <c r="BM578" s="2228"/>
      <c r="BN578" s="2228"/>
      <c r="BO578" s="2228"/>
      <c r="BP578" s="2228"/>
      <c r="BQ578" s="2228"/>
      <c r="BR578" s="2228"/>
      <c r="BS578" s="2229"/>
      <c r="BT578" s="2228"/>
      <c r="BU578" s="2228"/>
      <c r="BV578" s="2228"/>
      <c r="BW578" s="2228"/>
      <c r="BX578" s="2228"/>
      <c r="BY578" s="2228"/>
      <c r="BZ578" s="2228"/>
      <c r="CA578" s="2228"/>
      <c r="CB578" s="2228"/>
      <c r="CC578" s="2228"/>
      <c r="CD578" s="2228"/>
      <c r="CE578" s="2228"/>
      <c r="CF578" s="2228"/>
      <c r="CG578" s="2228"/>
      <c r="CH578" s="2228"/>
      <c r="CI578" s="2228"/>
      <c r="CJ578" s="2228"/>
      <c r="CK578" s="2228"/>
      <c r="CL578" s="2228"/>
      <c r="CM578" s="2229"/>
      <c r="CN578" s="2229"/>
    </row>
    <row r="579" spans="2:92" x14ac:dyDescent="0.2">
      <c r="B579" s="2227"/>
      <c r="I579" s="2228"/>
      <c r="J579" s="2228"/>
      <c r="K579" s="2228"/>
      <c r="L579" s="2228"/>
      <c r="M579" s="2228"/>
      <c r="N579" s="2228"/>
      <c r="O579" s="2228"/>
      <c r="P579" s="2228"/>
      <c r="Q579" s="2228"/>
      <c r="R579" s="2228"/>
      <c r="S579" s="2228"/>
      <c r="T579" s="2228"/>
      <c r="U579" s="2228"/>
      <c r="V579" s="2228"/>
      <c r="W579" s="2228"/>
      <c r="X579" s="2228"/>
      <c r="Y579" s="2228"/>
      <c r="Z579" s="2228"/>
      <c r="AA579" s="2228"/>
      <c r="AB579" s="2229"/>
      <c r="AC579" s="2229"/>
      <c r="AD579" s="2229"/>
      <c r="AE579" s="2229"/>
      <c r="AF579" s="2228"/>
      <c r="AG579" s="2228"/>
      <c r="AH579" s="2228"/>
      <c r="AI579" s="2228"/>
      <c r="AJ579" s="2228"/>
      <c r="AK579" s="2228"/>
      <c r="AL579" s="2228"/>
      <c r="AM579" s="2228"/>
      <c r="AN579" s="2228"/>
      <c r="AO579" s="2228"/>
      <c r="AP579" s="2228"/>
      <c r="AQ579" s="2228"/>
      <c r="AR579" s="2228"/>
      <c r="AS579" s="2228"/>
      <c r="AT579" s="2228"/>
      <c r="AU579" s="2228"/>
      <c r="AV579" s="2228"/>
      <c r="AW579" s="2228"/>
      <c r="AX579" s="2230"/>
      <c r="AY579" s="2228"/>
      <c r="AZ579" s="2228"/>
      <c r="BA579" s="2228"/>
      <c r="BB579" s="2228"/>
      <c r="BC579" s="2228"/>
      <c r="BD579" s="2228"/>
      <c r="BE579" s="2228"/>
      <c r="BF579" s="2228"/>
      <c r="BG579" s="2228"/>
      <c r="BH579" s="2228"/>
      <c r="BI579" s="2228"/>
      <c r="BJ579" s="2228"/>
      <c r="BK579" s="2228"/>
      <c r="BL579" s="2228"/>
      <c r="BM579" s="2228"/>
      <c r="BN579" s="2228"/>
      <c r="BO579" s="2228"/>
      <c r="BP579" s="2228"/>
      <c r="BQ579" s="2228"/>
      <c r="BR579" s="2228"/>
      <c r="BS579" s="2229"/>
      <c r="BT579" s="2228"/>
      <c r="BU579" s="2228"/>
      <c r="BV579" s="2228"/>
      <c r="BW579" s="2228"/>
      <c r="BX579" s="2228"/>
      <c r="BY579" s="2228"/>
      <c r="BZ579" s="2228"/>
      <c r="CA579" s="2228"/>
      <c r="CB579" s="2228"/>
      <c r="CC579" s="2228"/>
      <c r="CD579" s="2228"/>
      <c r="CE579" s="2228"/>
      <c r="CF579" s="2228"/>
      <c r="CG579" s="2228"/>
      <c r="CH579" s="2228"/>
      <c r="CI579" s="2228"/>
      <c r="CJ579" s="2228"/>
      <c r="CK579" s="2228"/>
      <c r="CL579" s="2228"/>
      <c r="CM579" s="2229"/>
      <c r="CN579" s="2229"/>
    </row>
    <row r="580" spans="2:92" x14ac:dyDescent="0.2">
      <c r="B580" s="2227"/>
      <c r="I580" s="2228"/>
      <c r="J580" s="2228"/>
      <c r="K580" s="2228"/>
      <c r="L580" s="2228"/>
      <c r="M580" s="2228"/>
      <c r="N580" s="2228"/>
      <c r="O580" s="2228"/>
      <c r="P580" s="2228"/>
      <c r="Q580" s="2228"/>
      <c r="R580" s="2228"/>
      <c r="S580" s="2228"/>
      <c r="T580" s="2228"/>
      <c r="U580" s="2228"/>
      <c r="V580" s="2228"/>
      <c r="W580" s="2228"/>
      <c r="X580" s="2228"/>
      <c r="Y580" s="2228"/>
      <c r="Z580" s="2228"/>
      <c r="AA580" s="2228"/>
      <c r="AB580" s="2229"/>
      <c r="AC580" s="2229"/>
      <c r="AD580" s="2229"/>
      <c r="AE580" s="2229"/>
      <c r="AF580" s="2228"/>
      <c r="AG580" s="2228"/>
      <c r="AH580" s="2228"/>
      <c r="AI580" s="2228"/>
      <c r="AJ580" s="2228"/>
      <c r="AK580" s="2228"/>
      <c r="AL580" s="2228"/>
      <c r="AM580" s="2228"/>
      <c r="AN580" s="2228"/>
      <c r="AO580" s="2228"/>
      <c r="AP580" s="2228"/>
      <c r="AQ580" s="2228"/>
      <c r="AR580" s="2228"/>
      <c r="AS580" s="2228"/>
      <c r="AT580" s="2228"/>
      <c r="AU580" s="2228"/>
      <c r="AV580" s="2228"/>
      <c r="AW580" s="2228"/>
      <c r="AX580" s="2230"/>
      <c r="AY580" s="2228"/>
      <c r="AZ580" s="2228"/>
      <c r="BA580" s="2228"/>
      <c r="BB580" s="2228"/>
      <c r="BC580" s="2228"/>
      <c r="BD580" s="2228"/>
      <c r="BE580" s="2228"/>
      <c r="BF580" s="2228"/>
      <c r="BG580" s="2228"/>
      <c r="BH580" s="2228"/>
      <c r="BI580" s="2228"/>
      <c r="BJ580" s="2228"/>
      <c r="BK580" s="2228"/>
      <c r="BL580" s="2228"/>
      <c r="BM580" s="2228"/>
      <c r="BN580" s="2228"/>
      <c r="BO580" s="2228"/>
      <c r="BP580" s="2228"/>
      <c r="BQ580" s="2228"/>
      <c r="BR580" s="2228"/>
      <c r="BS580" s="2229"/>
      <c r="BT580" s="2228"/>
      <c r="BU580" s="2228"/>
      <c r="BV580" s="2228"/>
      <c r="BW580" s="2228"/>
      <c r="BX580" s="2228"/>
      <c r="BY580" s="2228"/>
      <c r="BZ580" s="2228"/>
      <c r="CA580" s="2228"/>
      <c r="CB580" s="2228"/>
      <c r="CC580" s="2228"/>
      <c r="CD580" s="2228"/>
      <c r="CE580" s="2228"/>
      <c r="CF580" s="2228"/>
      <c r="CG580" s="2228"/>
      <c r="CH580" s="2228"/>
      <c r="CI580" s="2228"/>
      <c r="CJ580" s="2228"/>
      <c r="CK580" s="2228"/>
      <c r="CL580" s="2228"/>
      <c r="CM580" s="2229"/>
      <c r="CN580" s="2229"/>
    </row>
    <row r="581" spans="2:92" x14ac:dyDescent="0.2">
      <c r="B581" s="2227"/>
      <c r="I581" s="2228"/>
      <c r="J581" s="2228"/>
      <c r="K581" s="2228"/>
      <c r="L581" s="2228"/>
      <c r="M581" s="2228"/>
      <c r="N581" s="2228"/>
      <c r="O581" s="2228"/>
      <c r="P581" s="2228"/>
      <c r="Q581" s="2228"/>
      <c r="R581" s="2228"/>
      <c r="S581" s="2228"/>
      <c r="T581" s="2228"/>
      <c r="U581" s="2228"/>
      <c r="V581" s="2228"/>
      <c r="W581" s="2228"/>
      <c r="X581" s="2228"/>
      <c r="Y581" s="2228"/>
      <c r="Z581" s="2228"/>
      <c r="AA581" s="2228"/>
      <c r="AB581" s="2229"/>
      <c r="AC581" s="2229"/>
      <c r="AD581" s="2229"/>
      <c r="AE581" s="2229"/>
      <c r="AF581" s="2228"/>
      <c r="AG581" s="2228"/>
      <c r="AH581" s="2228"/>
      <c r="AI581" s="2228"/>
      <c r="AJ581" s="2228"/>
      <c r="AK581" s="2228"/>
      <c r="AL581" s="2228"/>
      <c r="AM581" s="2228"/>
      <c r="AN581" s="2228"/>
      <c r="AO581" s="2228"/>
      <c r="AP581" s="2228"/>
      <c r="AQ581" s="2228"/>
      <c r="AR581" s="2228"/>
      <c r="AS581" s="2228"/>
      <c r="AT581" s="2228"/>
      <c r="AU581" s="2228"/>
      <c r="AV581" s="2228"/>
      <c r="AW581" s="2228"/>
      <c r="AX581" s="2230"/>
      <c r="AY581" s="2228"/>
      <c r="AZ581" s="2228"/>
      <c r="BA581" s="2228"/>
      <c r="BB581" s="2228"/>
      <c r="BC581" s="2228"/>
      <c r="BD581" s="2228"/>
      <c r="BE581" s="2228"/>
      <c r="BF581" s="2228"/>
      <c r="BG581" s="2228"/>
      <c r="BH581" s="2228"/>
      <c r="BI581" s="2228"/>
      <c r="BJ581" s="2228"/>
      <c r="BK581" s="2228"/>
      <c r="BL581" s="2228"/>
      <c r="BM581" s="2228"/>
      <c r="BN581" s="2228"/>
      <c r="BO581" s="2228"/>
      <c r="BP581" s="2228"/>
      <c r="BQ581" s="2228"/>
      <c r="BR581" s="2228"/>
      <c r="BS581" s="2229"/>
      <c r="BT581" s="2228"/>
      <c r="BU581" s="2228"/>
      <c r="BV581" s="2228"/>
      <c r="BW581" s="2228"/>
      <c r="BX581" s="2228"/>
      <c r="BY581" s="2228"/>
      <c r="BZ581" s="2228"/>
      <c r="CA581" s="2228"/>
      <c r="CB581" s="2228"/>
      <c r="CC581" s="2228"/>
      <c r="CD581" s="2228"/>
      <c r="CE581" s="2228"/>
      <c r="CF581" s="2228"/>
      <c r="CG581" s="2228"/>
      <c r="CH581" s="2228"/>
      <c r="CI581" s="2228"/>
      <c r="CJ581" s="2228"/>
      <c r="CK581" s="2228"/>
      <c r="CL581" s="2228"/>
      <c r="CM581" s="2229"/>
      <c r="CN581" s="2229"/>
    </row>
    <row r="582" spans="2:92" x14ac:dyDescent="0.2">
      <c r="B582" s="2227"/>
      <c r="I582" s="2228"/>
      <c r="J582" s="2228"/>
      <c r="K582" s="2228"/>
      <c r="L582" s="2228"/>
      <c r="M582" s="2228"/>
      <c r="N582" s="2228"/>
      <c r="O582" s="2228"/>
      <c r="P582" s="2228"/>
      <c r="Q582" s="2228"/>
      <c r="R582" s="2228"/>
      <c r="S582" s="2228"/>
      <c r="T582" s="2228"/>
      <c r="U582" s="2228"/>
      <c r="V582" s="2228"/>
      <c r="W582" s="2228"/>
      <c r="X582" s="2228"/>
      <c r="Y582" s="2228"/>
      <c r="Z582" s="2228"/>
      <c r="AA582" s="2228"/>
      <c r="AB582" s="2229"/>
      <c r="AC582" s="2229"/>
      <c r="AD582" s="2229"/>
      <c r="AE582" s="2229"/>
      <c r="AF582" s="2228"/>
      <c r="AG582" s="2228"/>
      <c r="AH582" s="2228"/>
      <c r="AI582" s="2228"/>
      <c r="AJ582" s="2228"/>
      <c r="AK582" s="2228"/>
      <c r="AL582" s="2228"/>
      <c r="AM582" s="2228"/>
      <c r="AN582" s="2228"/>
      <c r="AO582" s="2228"/>
      <c r="AP582" s="2228"/>
      <c r="AQ582" s="2228"/>
      <c r="AR582" s="2228"/>
      <c r="AS582" s="2228"/>
      <c r="AT582" s="2228"/>
      <c r="AU582" s="2228"/>
      <c r="AV582" s="2228"/>
      <c r="AW582" s="2228"/>
      <c r="AX582" s="2230"/>
      <c r="AY582" s="2228"/>
      <c r="AZ582" s="2228"/>
      <c r="BA582" s="2228"/>
      <c r="BB582" s="2228"/>
      <c r="BC582" s="2228"/>
      <c r="BD582" s="2228"/>
      <c r="BE582" s="2228"/>
      <c r="BF582" s="2228"/>
      <c r="BG582" s="2228"/>
      <c r="BH582" s="2228"/>
      <c r="BI582" s="2228"/>
      <c r="BJ582" s="2228"/>
      <c r="BK582" s="2228"/>
      <c r="BL582" s="2228"/>
      <c r="BM582" s="2228"/>
      <c r="BN582" s="2228"/>
      <c r="BO582" s="2228"/>
      <c r="BP582" s="2228"/>
      <c r="BQ582" s="2228"/>
      <c r="BR582" s="2228"/>
      <c r="BS582" s="2229"/>
      <c r="BT582" s="2228"/>
      <c r="BU582" s="2228"/>
      <c r="BV582" s="2228"/>
      <c r="BW582" s="2228"/>
      <c r="BX582" s="2228"/>
      <c r="BY582" s="2228"/>
      <c r="BZ582" s="2228"/>
      <c r="CA582" s="2228"/>
      <c r="CB582" s="2228"/>
      <c r="CC582" s="2228"/>
      <c r="CD582" s="2228"/>
      <c r="CE582" s="2228"/>
      <c r="CF582" s="2228"/>
      <c r="CG582" s="2228"/>
      <c r="CH582" s="2228"/>
      <c r="CI582" s="2228"/>
      <c r="CJ582" s="2228"/>
      <c r="CK582" s="2228"/>
      <c r="CL582" s="2228"/>
      <c r="CM582" s="2229"/>
      <c r="CN582" s="2229"/>
    </row>
    <row r="583" spans="2:92" x14ac:dyDescent="0.2">
      <c r="B583" s="2227"/>
      <c r="I583" s="2228"/>
      <c r="J583" s="2228"/>
      <c r="K583" s="2228"/>
      <c r="L583" s="2228"/>
      <c r="M583" s="2228"/>
      <c r="N583" s="2228"/>
      <c r="O583" s="2228"/>
      <c r="P583" s="2228"/>
      <c r="Q583" s="2228"/>
      <c r="R583" s="2228"/>
      <c r="S583" s="2228"/>
      <c r="T583" s="2228"/>
      <c r="U583" s="2228"/>
      <c r="V583" s="2228"/>
      <c r="W583" s="2228"/>
      <c r="X583" s="2228"/>
      <c r="Y583" s="2228"/>
      <c r="Z583" s="2228"/>
      <c r="AA583" s="2228"/>
      <c r="AB583" s="2229"/>
      <c r="AC583" s="2229"/>
      <c r="AD583" s="2229"/>
      <c r="AE583" s="2229"/>
      <c r="AF583" s="2228"/>
      <c r="AG583" s="2228"/>
      <c r="AH583" s="2228"/>
      <c r="AI583" s="2228"/>
      <c r="AJ583" s="2228"/>
      <c r="AK583" s="2228"/>
      <c r="AL583" s="2228"/>
      <c r="AM583" s="2228"/>
      <c r="AN583" s="2228"/>
      <c r="AO583" s="2228"/>
      <c r="AP583" s="2228"/>
      <c r="AQ583" s="2228"/>
      <c r="AR583" s="2228"/>
      <c r="AS583" s="2228"/>
      <c r="AT583" s="2228"/>
      <c r="AU583" s="2228"/>
      <c r="AV583" s="2228"/>
      <c r="AW583" s="2228"/>
      <c r="AX583" s="2230"/>
      <c r="AY583" s="2228"/>
      <c r="AZ583" s="2228"/>
      <c r="BA583" s="2228"/>
      <c r="BB583" s="2228"/>
      <c r="BC583" s="2228"/>
      <c r="BD583" s="2228"/>
      <c r="BE583" s="2228"/>
      <c r="BF583" s="2228"/>
      <c r="BG583" s="2228"/>
      <c r="BH583" s="2228"/>
      <c r="BI583" s="2228"/>
      <c r="BJ583" s="2228"/>
      <c r="BK583" s="2228"/>
      <c r="BL583" s="2228"/>
      <c r="BM583" s="2228"/>
      <c r="BN583" s="2228"/>
      <c r="BO583" s="2228"/>
      <c r="BP583" s="2228"/>
      <c r="BQ583" s="2228"/>
      <c r="BR583" s="2228"/>
      <c r="BS583" s="2229"/>
      <c r="BT583" s="2228"/>
      <c r="BU583" s="2228"/>
      <c r="BV583" s="2228"/>
      <c r="BW583" s="2228"/>
      <c r="BX583" s="2228"/>
      <c r="BY583" s="2228"/>
      <c r="BZ583" s="2228"/>
      <c r="CA583" s="2228"/>
      <c r="CB583" s="2228"/>
      <c r="CC583" s="2228"/>
      <c r="CD583" s="2228"/>
      <c r="CE583" s="2228"/>
      <c r="CF583" s="2228"/>
      <c r="CG583" s="2228"/>
      <c r="CH583" s="2228"/>
      <c r="CI583" s="2228"/>
      <c r="CJ583" s="2228"/>
      <c r="CK583" s="2228"/>
      <c r="CL583" s="2228"/>
      <c r="CM583" s="2229"/>
      <c r="CN583" s="2229"/>
    </row>
    <row r="584" spans="2:92" x14ac:dyDescent="0.2">
      <c r="B584" s="2227"/>
      <c r="I584" s="2228"/>
      <c r="J584" s="2228"/>
      <c r="K584" s="2228"/>
      <c r="L584" s="2228"/>
      <c r="M584" s="2228"/>
      <c r="N584" s="2228"/>
      <c r="O584" s="2228"/>
      <c r="P584" s="2228"/>
      <c r="Q584" s="2228"/>
      <c r="R584" s="2228"/>
      <c r="S584" s="2228"/>
      <c r="T584" s="2228"/>
      <c r="U584" s="2228"/>
      <c r="V584" s="2228"/>
      <c r="W584" s="2228"/>
      <c r="X584" s="2228"/>
      <c r="Y584" s="2228"/>
      <c r="Z584" s="2228"/>
      <c r="AA584" s="2228"/>
      <c r="AB584" s="2229"/>
      <c r="AC584" s="2229"/>
      <c r="AD584" s="2229"/>
      <c r="AE584" s="2229"/>
      <c r="AF584" s="2228"/>
      <c r="AG584" s="2228"/>
      <c r="AH584" s="2228"/>
      <c r="AI584" s="2228"/>
      <c r="AJ584" s="2228"/>
      <c r="AK584" s="2228"/>
      <c r="AL584" s="2228"/>
      <c r="AM584" s="2228"/>
      <c r="AN584" s="2228"/>
      <c r="AO584" s="2228"/>
      <c r="AP584" s="2228"/>
      <c r="AQ584" s="2228"/>
      <c r="AR584" s="2228"/>
      <c r="AS584" s="2228"/>
      <c r="AT584" s="2228"/>
      <c r="AU584" s="2228"/>
      <c r="AV584" s="2228"/>
      <c r="AW584" s="2228"/>
      <c r="AX584" s="2230"/>
      <c r="AY584" s="2228"/>
      <c r="AZ584" s="2228"/>
      <c r="BA584" s="2228"/>
      <c r="BB584" s="2228"/>
      <c r="BC584" s="2228"/>
      <c r="BD584" s="2228"/>
      <c r="BE584" s="2228"/>
      <c r="BF584" s="2228"/>
      <c r="BG584" s="2228"/>
      <c r="BH584" s="2228"/>
      <c r="BI584" s="2228"/>
      <c r="BJ584" s="2228"/>
      <c r="BK584" s="2228"/>
      <c r="BL584" s="2228"/>
      <c r="BM584" s="2228"/>
      <c r="BN584" s="2228"/>
      <c r="BO584" s="2228"/>
      <c r="BP584" s="2228"/>
      <c r="BQ584" s="2228"/>
      <c r="BR584" s="2228"/>
      <c r="BS584" s="2229"/>
      <c r="BT584" s="2228"/>
      <c r="BU584" s="2228"/>
      <c r="BV584" s="2228"/>
      <c r="BW584" s="2228"/>
      <c r="BX584" s="2228"/>
      <c r="BY584" s="2228"/>
      <c r="BZ584" s="2228"/>
      <c r="CA584" s="2228"/>
      <c r="CB584" s="2228"/>
      <c r="CC584" s="2228"/>
      <c r="CD584" s="2228"/>
      <c r="CE584" s="2228"/>
      <c r="CF584" s="2228"/>
      <c r="CG584" s="2228"/>
      <c r="CH584" s="2228"/>
      <c r="CI584" s="2228"/>
      <c r="CJ584" s="2228"/>
      <c r="CK584" s="2228"/>
      <c r="CL584" s="2228"/>
      <c r="CM584" s="2229"/>
      <c r="CN584" s="2229"/>
    </row>
    <row r="585" spans="2:92" x14ac:dyDescent="0.2">
      <c r="B585" s="2227"/>
      <c r="I585" s="2228"/>
      <c r="J585" s="2228"/>
      <c r="K585" s="2228"/>
      <c r="L585" s="2228"/>
      <c r="M585" s="2228"/>
      <c r="N585" s="2228"/>
      <c r="O585" s="2228"/>
      <c r="P585" s="2228"/>
      <c r="Q585" s="2228"/>
      <c r="R585" s="2228"/>
      <c r="S585" s="2228"/>
      <c r="T585" s="2228"/>
      <c r="U585" s="2228"/>
      <c r="V585" s="2228"/>
      <c r="W585" s="2228"/>
      <c r="X585" s="2228"/>
      <c r="Y585" s="2228"/>
      <c r="Z585" s="2228"/>
      <c r="AA585" s="2228"/>
      <c r="AB585" s="2229"/>
      <c r="AC585" s="2229"/>
      <c r="AD585" s="2229"/>
      <c r="AE585" s="2229"/>
      <c r="AF585" s="2228"/>
      <c r="AG585" s="2228"/>
      <c r="AH585" s="2228"/>
      <c r="AI585" s="2228"/>
      <c r="AJ585" s="2228"/>
      <c r="AK585" s="2228"/>
      <c r="AL585" s="2228"/>
      <c r="AM585" s="2228"/>
      <c r="AN585" s="2228"/>
      <c r="AO585" s="2228"/>
      <c r="AP585" s="2228"/>
      <c r="AQ585" s="2228"/>
      <c r="AR585" s="2228"/>
      <c r="AS585" s="2228"/>
      <c r="AT585" s="2228"/>
      <c r="AU585" s="2228"/>
      <c r="AV585" s="2228"/>
      <c r="AW585" s="2228"/>
      <c r="AX585" s="2230"/>
      <c r="AY585" s="2228"/>
      <c r="AZ585" s="2228"/>
      <c r="BA585" s="2228"/>
      <c r="BB585" s="2228"/>
      <c r="BC585" s="2228"/>
      <c r="BD585" s="2228"/>
      <c r="BE585" s="2228"/>
      <c r="BF585" s="2228"/>
      <c r="BG585" s="2228"/>
      <c r="BH585" s="2228"/>
      <c r="BI585" s="2228"/>
      <c r="BJ585" s="2228"/>
      <c r="BK585" s="2228"/>
      <c r="BL585" s="2228"/>
      <c r="BM585" s="2228"/>
      <c r="BN585" s="2228"/>
      <c r="BO585" s="2228"/>
      <c r="BP585" s="2228"/>
      <c r="BQ585" s="2228"/>
      <c r="BR585" s="2228"/>
      <c r="BS585" s="2229"/>
      <c r="BT585" s="2228"/>
      <c r="BU585" s="2228"/>
      <c r="BV585" s="2228"/>
      <c r="BW585" s="2228"/>
      <c r="BX585" s="2228"/>
      <c r="BY585" s="2228"/>
      <c r="BZ585" s="2228"/>
      <c r="CA585" s="2228"/>
      <c r="CB585" s="2228"/>
      <c r="CC585" s="2228"/>
      <c r="CD585" s="2228"/>
      <c r="CE585" s="2228"/>
      <c r="CF585" s="2228"/>
      <c r="CG585" s="2228"/>
      <c r="CH585" s="2228"/>
      <c r="CI585" s="2228"/>
      <c r="CJ585" s="2228"/>
      <c r="CK585" s="2228"/>
      <c r="CL585" s="2228"/>
      <c r="CM585" s="2229"/>
      <c r="CN585" s="2229"/>
    </row>
    <row r="586" spans="2:92" x14ac:dyDescent="0.2">
      <c r="B586" s="2227"/>
      <c r="I586" s="2228"/>
      <c r="J586" s="2228"/>
      <c r="K586" s="2228"/>
      <c r="L586" s="2228"/>
      <c r="M586" s="2228"/>
      <c r="N586" s="2228"/>
      <c r="O586" s="2228"/>
      <c r="P586" s="2228"/>
      <c r="Q586" s="2228"/>
      <c r="R586" s="2228"/>
      <c r="S586" s="2228"/>
      <c r="T586" s="2228"/>
      <c r="U586" s="2228"/>
      <c r="V586" s="2228"/>
      <c r="W586" s="2228"/>
      <c r="X586" s="2228"/>
      <c r="Y586" s="2228"/>
      <c r="Z586" s="2228"/>
      <c r="AA586" s="2228"/>
      <c r="AB586" s="2229"/>
      <c r="AC586" s="2229"/>
      <c r="AD586" s="2229"/>
      <c r="AE586" s="2229"/>
      <c r="AF586" s="2228"/>
      <c r="AG586" s="2228"/>
      <c r="AH586" s="2228"/>
      <c r="AI586" s="2228"/>
      <c r="AJ586" s="2228"/>
      <c r="AK586" s="2228"/>
      <c r="AL586" s="2228"/>
      <c r="AM586" s="2228"/>
      <c r="AN586" s="2228"/>
      <c r="AO586" s="2228"/>
      <c r="AP586" s="2228"/>
      <c r="AQ586" s="2228"/>
      <c r="AR586" s="2228"/>
      <c r="AS586" s="2228"/>
      <c r="AT586" s="2228"/>
      <c r="AU586" s="2228"/>
      <c r="AV586" s="2228"/>
      <c r="AW586" s="2228"/>
      <c r="AX586" s="2230"/>
      <c r="AY586" s="2228"/>
      <c r="AZ586" s="2228"/>
      <c r="BA586" s="2228"/>
      <c r="BB586" s="2228"/>
      <c r="BC586" s="2228"/>
      <c r="BD586" s="2228"/>
      <c r="BE586" s="2228"/>
      <c r="BF586" s="2228"/>
      <c r="BG586" s="2228"/>
      <c r="BH586" s="2228"/>
      <c r="BI586" s="2228"/>
      <c r="BJ586" s="2228"/>
      <c r="BK586" s="2228"/>
      <c r="BL586" s="2228"/>
      <c r="BM586" s="2228"/>
      <c r="BN586" s="2228"/>
      <c r="BO586" s="2228"/>
      <c r="BP586" s="2228"/>
      <c r="BQ586" s="2228"/>
      <c r="BR586" s="2228"/>
      <c r="BS586" s="2229"/>
      <c r="BT586" s="2228"/>
      <c r="BU586" s="2228"/>
      <c r="BV586" s="2228"/>
      <c r="BW586" s="2228"/>
      <c r="BX586" s="2228"/>
      <c r="BY586" s="2228"/>
      <c r="BZ586" s="2228"/>
      <c r="CA586" s="2228"/>
      <c r="CB586" s="2228"/>
      <c r="CC586" s="2228"/>
      <c r="CD586" s="2228"/>
      <c r="CE586" s="2228"/>
      <c r="CF586" s="2228"/>
      <c r="CG586" s="2228"/>
      <c r="CH586" s="2228"/>
      <c r="CI586" s="2228"/>
      <c r="CJ586" s="2228"/>
      <c r="CK586" s="2228"/>
      <c r="CL586" s="2228"/>
      <c r="CM586" s="2229"/>
      <c r="CN586" s="2229"/>
    </row>
    <row r="587" spans="2:92" x14ac:dyDescent="0.2">
      <c r="B587" s="2227"/>
      <c r="I587" s="2228"/>
      <c r="J587" s="2228"/>
      <c r="K587" s="2228"/>
      <c r="L587" s="2228"/>
      <c r="M587" s="2228"/>
      <c r="N587" s="2228"/>
      <c r="O587" s="2228"/>
      <c r="P587" s="2228"/>
      <c r="Q587" s="2228"/>
      <c r="R587" s="2228"/>
      <c r="S587" s="2228"/>
      <c r="T587" s="2228"/>
      <c r="U587" s="2228"/>
      <c r="V587" s="2228"/>
      <c r="W587" s="2228"/>
      <c r="X587" s="2228"/>
      <c r="Y587" s="2228"/>
      <c r="Z587" s="2228"/>
      <c r="AA587" s="2228"/>
      <c r="AB587" s="2229"/>
      <c r="AC587" s="2229"/>
      <c r="AD587" s="2229"/>
      <c r="AE587" s="2229"/>
      <c r="AF587" s="2228"/>
      <c r="AG587" s="2228"/>
      <c r="AH587" s="2228"/>
      <c r="AI587" s="2228"/>
      <c r="AJ587" s="2228"/>
      <c r="AK587" s="2228"/>
      <c r="AL587" s="2228"/>
      <c r="AM587" s="2228"/>
      <c r="AN587" s="2228"/>
      <c r="AO587" s="2228"/>
      <c r="AP587" s="2228"/>
      <c r="AQ587" s="2228"/>
      <c r="AR587" s="2228"/>
      <c r="AS587" s="2228"/>
      <c r="AT587" s="2228"/>
      <c r="AU587" s="2228"/>
      <c r="AV587" s="2228"/>
      <c r="AW587" s="2228"/>
      <c r="AX587" s="2230"/>
      <c r="AY587" s="2228"/>
      <c r="AZ587" s="2228"/>
      <c r="BA587" s="2228"/>
      <c r="BB587" s="2228"/>
      <c r="BC587" s="2228"/>
      <c r="BD587" s="2228"/>
      <c r="BE587" s="2228"/>
      <c r="BF587" s="2228"/>
      <c r="BG587" s="2228"/>
      <c r="BH587" s="2228"/>
      <c r="BI587" s="2228"/>
      <c r="BJ587" s="2228"/>
      <c r="BK587" s="2228"/>
      <c r="BL587" s="2228"/>
      <c r="BM587" s="2228"/>
      <c r="BN587" s="2228"/>
      <c r="BO587" s="2228"/>
      <c r="BP587" s="2228"/>
      <c r="BQ587" s="2228"/>
      <c r="BR587" s="2228"/>
      <c r="BS587" s="2229"/>
      <c r="BT587" s="2228"/>
      <c r="BU587" s="2228"/>
      <c r="BV587" s="2228"/>
      <c r="BW587" s="2228"/>
      <c r="BX587" s="2228"/>
      <c r="BY587" s="2228"/>
      <c r="BZ587" s="2228"/>
      <c r="CA587" s="2228"/>
      <c r="CB587" s="2228"/>
      <c r="CC587" s="2228"/>
      <c r="CD587" s="2228"/>
      <c r="CE587" s="2228"/>
      <c r="CF587" s="2228"/>
      <c r="CG587" s="2228"/>
      <c r="CH587" s="2228"/>
      <c r="CI587" s="2228"/>
      <c r="CJ587" s="2228"/>
      <c r="CK587" s="2228"/>
      <c r="CL587" s="2228"/>
      <c r="CM587" s="2229"/>
      <c r="CN587" s="2229"/>
    </row>
    <row r="588" spans="2:92" x14ac:dyDescent="0.2">
      <c r="B588" s="2227"/>
      <c r="I588" s="2228"/>
      <c r="J588" s="2228"/>
      <c r="K588" s="2228"/>
      <c r="L588" s="2228"/>
      <c r="M588" s="2228"/>
      <c r="N588" s="2228"/>
      <c r="O588" s="2228"/>
      <c r="P588" s="2228"/>
      <c r="Q588" s="2228"/>
      <c r="R588" s="2228"/>
      <c r="S588" s="2228"/>
      <c r="T588" s="2228"/>
      <c r="U588" s="2228"/>
      <c r="V588" s="2228"/>
      <c r="W588" s="2228"/>
      <c r="X588" s="2228"/>
      <c r="Y588" s="2228"/>
      <c r="Z588" s="2228"/>
      <c r="AA588" s="2228"/>
      <c r="AB588" s="2229"/>
      <c r="AC588" s="2229"/>
      <c r="AD588" s="2229"/>
      <c r="AE588" s="2229"/>
      <c r="AF588" s="2228"/>
      <c r="AG588" s="2228"/>
      <c r="AH588" s="2228"/>
      <c r="AI588" s="2228"/>
      <c r="AJ588" s="2228"/>
      <c r="AK588" s="2228"/>
      <c r="AL588" s="2228"/>
      <c r="AM588" s="2228"/>
      <c r="AN588" s="2228"/>
      <c r="AO588" s="2228"/>
      <c r="AP588" s="2228"/>
      <c r="AQ588" s="2228"/>
      <c r="AR588" s="2228"/>
      <c r="AS588" s="2228"/>
      <c r="AT588" s="2228"/>
      <c r="AU588" s="2228"/>
      <c r="AV588" s="2228"/>
      <c r="AW588" s="2228"/>
      <c r="AX588" s="2230"/>
      <c r="AY588" s="2228"/>
      <c r="AZ588" s="2228"/>
      <c r="BA588" s="2228"/>
      <c r="BB588" s="2228"/>
      <c r="BC588" s="2228"/>
      <c r="BD588" s="2228"/>
      <c r="BE588" s="2228"/>
      <c r="BF588" s="2228"/>
      <c r="BG588" s="2228"/>
      <c r="BH588" s="2228"/>
      <c r="BI588" s="2228"/>
      <c r="BJ588" s="2228"/>
      <c r="BK588" s="2228"/>
      <c r="BL588" s="2228"/>
      <c r="BM588" s="2228"/>
      <c r="BN588" s="2228"/>
      <c r="BO588" s="2228"/>
      <c r="BP588" s="2228"/>
      <c r="BQ588" s="2228"/>
      <c r="BR588" s="2228"/>
      <c r="BS588" s="2229"/>
      <c r="BT588" s="2228"/>
      <c r="BU588" s="2228"/>
      <c r="BV588" s="2228"/>
      <c r="BW588" s="2228"/>
      <c r="BX588" s="2228"/>
      <c r="BY588" s="2228"/>
      <c r="BZ588" s="2228"/>
      <c r="CA588" s="2228"/>
      <c r="CB588" s="2228"/>
      <c r="CC588" s="2228"/>
      <c r="CD588" s="2228"/>
      <c r="CE588" s="2228"/>
      <c r="CF588" s="2228"/>
      <c r="CG588" s="2228"/>
      <c r="CH588" s="2228"/>
      <c r="CI588" s="2228"/>
      <c r="CJ588" s="2228"/>
      <c r="CK588" s="2228"/>
      <c r="CL588" s="2228"/>
      <c r="CM588" s="2229"/>
      <c r="CN588" s="2229"/>
    </row>
    <row r="589" spans="2:92" x14ac:dyDescent="0.2">
      <c r="B589" s="2227"/>
      <c r="I589" s="2228"/>
      <c r="J589" s="2228"/>
      <c r="K589" s="2228"/>
      <c r="L589" s="2228"/>
      <c r="M589" s="2228"/>
      <c r="N589" s="2228"/>
      <c r="O589" s="2228"/>
      <c r="P589" s="2228"/>
      <c r="Q589" s="2228"/>
      <c r="R589" s="2228"/>
      <c r="S589" s="2228"/>
      <c r="T589" s="2228"/>
      <c r="U589" s="2228"/>
      <c r="V589" s="2228"/>
      <c r="W589" s="2228"/>
      <c r="X589" s="2228"/>
      <c r="Y589" s="2228"/>
      <c r="Z589" s="2228"/>
      <c r="AA589" s="2228"/>
      <c r="AB589" s="2229"/>
      <c r="AC589" s="2229"/>
      <c r="AD589" s="2229"/>
      <c r="AE589" s="2229"/>
      <c r="AF589" s="2228"/>
      <c r="AG589" s="2228"/>
      <c r="AH589" s="2228"/>
      <c r="AI589" s="2228"/>
      <c r="AJ589" s="2228"/>
      <c r="AK589" s="2228"/>
      <c r="AL589" s="2228"/>
      <c r="AM589" s="2228"/>
      <c r="AN589" s="2228"/>
      <c r="AO589" s="2228"/>
      <c r="AP589" s="2228"/>
      <c r="AQ589" s="2228"/>
      <c r="AR589" s="2228"/>
      <c r="AS589" s="2228"/>
      <c r="AT589" s="2228"/>
      <c r="AU589" s="2228"/>
      <c r="AV589" s="2228"/>
      <c r="AW589" s="2228"/>
      <c r="AX589" s="2230"/>
      <c r="AY589" s="2228"/>
      <c r="AZ589" s="2228"/>
      <c r="BA589" s="2228"/>
      <c r="BB589" s="2228"/>
      <c r="BC589" s="2228"/>
      <c r="BD589" s="2228"/>
      <c r="BE589" s="2228"/>
      <c r="BF589" s="2228"/>
      <c r="BG589" s="2228"/>
      <c r="BH589" s="2228"/>
      <c r="BI589" s="2228"/>
      <c r="BJ589" s="2228"/>
      <c r="BK589" s="2228"/>
      <c r="BL589" s="2228"/>
      <c r="BM589" s="2228"/>
      <c r="BN589" s="2228"/>
      <c r="BO589" s="2228"/>
      <c r="BP589" s="2228"/>
      <c r="BQ589" s="2228"/>
      <c r="BR589" s="2228"/>
      <c r="BS589" s="2229"/>
      <c r="BT589" s="2228"/>
      <c r="BU589" s="2228"/>
      <c r="BV589" s="2228"/>
      <c r="BW589" s="2228"/>
      <c r="BX589" s="2228"/>
      <c r="BY589" s="2228"/>
      <c r="BZ589" s="2228"/>
      <c r="CA589" s="2228"/>
      <c r="CB589" s="2228"/>
      <c r="CC589" s="2228"/>
      <c r="CD589" s="2228"/>
      <c r="CE589" s="2228"/>
      <c r="CF589" s="2228"/>
      <c r="CG589" s="2228"/>
      <c r="CH589" s="2228"/>
      <c r="CI589" s="2228"/>
      <c r="CJ589" s="2228"/>
      <c r="CK589" s="2228"/>
      <c r="CL589" s="2228"/>
      <c r="CM589" s="2229"/>
      <c r="CN589" s="2229"/>
    </row>
    <row r="590" spans="2:92" x14ac:dyDescent="0.2">
      <c r="B590" s="2227"/>
      <c r="I590" s="2228"/>
      <c r="J590" s="2228"/>
      <c r="K590" s="2228"/>
      <c r="L590" s="2228"/>
      <c r="M590" s="2228"/>
      <c r="N590" s="2228"/>
      <c r="O590" s="2228"/>
      <c r="P590" s="2228"/>
      <c r="Q590" s="2228"/>
      <c r="R590" s="2228"/>
      <c r="S590" s="2228"/>
      <c r="T590" s="2228"/>
      <c r="U590" s="2228"/>
      <c r="V590" s="2228"/>
      <c r="W590" s="2228"/>
      <c r="X590" s="2228"/>
      <c r="Y590" s="2228"/>
      <c r="Z590" s="2228"/>
      <c r="AA590" s="2228"/>
      <c r="AB590" s="2229"/>
      <c r="AC590" s="2229"/>
      <c r="AD590" s="2229"/>
      <c r="AE590" s="2229"/>
      <c r="AF590" s="2228"/>
      <c r="AG590" s="2228"/>
      <c r="AH590" s="2228"/>
      <c r="AI590" s="2228"/>
      <c r="AJ590" s="2228"/>
      <c r="AK590" s="2228"/>
      <c r="AL590" s="2228"/>
      <c r="AM590" s="2228"/>
      <c r="AN590" s="2228"/>
      <c r="AO590" s="2228"/>
      <c r="AP590" s="2228"/>
      <c r="AQ590" s="2228"/>
      <c r="AR590" s="2228"/>
      <c r="AS590" s="2228"/>
      <c r="AT590" s="2228"/>
      <c r="AU590" s="2228"/>
      <c r="AV590" s="2228"/>
      <c r="AW590" s="2228"/>
      <c r="AX590" s="2230"/>
      <c r="AY590" s="2228"/>
      <c r="AZ590" s="2228"/>
      <c r="BA590" s="2228"/>
      <c r="BB590" s="2228"/>
      <c r="BC590" s="2228"/>
      <c r="BD590" s="2228"/>
      <c r="BE590" s="2228"/>
      <c r="BF590" s="2228"/>
      <c r="BG590" s="2228"/>
      <c r="BH590" s="2228"/>
      <c r="BI590" s="2228"/>
      <c r="BJ590" s="2228"/>
      <c r="BK590" s="2228"/>
      <c r="BL590" s="2228"/>
      <c r="BM590" s="2228"/>
      <c r="BN590" s="2228"/>
      <c r="BO590" s="2228"/>
      <c r="BP590" s="2228"/>
      <c r="BQ590" s="2228"/>
      <c r="BR590" s="2228"/>
      <c r="BS590" s="2229"/>
      <c r="BT590" s="2228"/>
      <c r="BU590" s="2228"/>
      <c r="BV590" s="2228"/>
      <c r="BW590" s="2228"/>
      <c r="BX590" s="2228"/>
      <c r="BY590" s="2228"/>
      <c r="BZ590" s="2228"/>
      <c r="CA590" s="2228"/>
      <c r="CB590" s="2228"/>
      <c r="CC590" s="2228"/>
      <c r="CD590" s="2228"/>
      <c r="CE590" s="2228"/>
      <c r="CF590" s="2228"/>
      <c r="CG590" s="2228"/>
      <c r="CH590" s="2228"/>
      <c r="CI590" s="2228"/>
      <c r="CJ590" s="2228"/>
      <c r="CK590" s="2228"/>
      <c r="CL590" s="2228"/>
      <c r="CM590" s="2229"/>
      <c r="CN590" s="2229"/>
    </row>
    <row r="591" spans="2:92" x14ac:dyDescent="0.2">
      <c r="B591" s="2227"/>
      <c r="I591" s="2228"/>
      <c r="J591" s="2228"/>
      <c r="K591" s="2228"/>
      <c r="L591" s="2228"/>
      <c r="M591" s="2228"/>
      <c r="N591" s="2228"/>
      <c r="O591" s="2228"/>
      <c r="P591" s="2228"/>
      <c r="Q591" s="2228"/>
      <c r="R591" s="2228"/>
      <c r="S591" s="2228"/>
      <c r="T591" s="2228"/>
      <c r="U591" s="2228"/>
      <c r="V591" s="2228"/>
      <c r="W591" s="2228"/>
      <c r="X591" s="2228"/>
      <c r="Y591" s="2228"/>
      <c r="Z591" s="2228"/>
      <c r="AA591" s="2228"/>
      <c r="AB591" s="2229"/>
      <c r="AC591" s="2229"/>
      <c r="AD591" s="2229"/>
      <c r="AE591" s="2229"/>
      <c r="AF591" s="2228"/>
      <c r="AG591" s="2228"/>
      <c r="AH591" s="2228"/>
      <c r="AI591" s="2228"/>
      <c r="AJ591" s="2228"/>
      <c r="AK591" s="2228"/>
      <c r="AL591" s="2228"/>
      <c r="AM591" s="2228"/>
      <c r="AN591" s="2228"/>
      <c r="AO591" s="2228"/>
      <c r="AP591" s="2228"/>
      <c r="AQ591" s="2228"/>
      <c r="AR591" s="2228"/>
      <c r="AS591" s="2228"/>
      <c r="AT591" s="2228"/>
      <c r="AU591" s="2228"/>
      <c r="AV591" s="2228"/>
      <c r="AW591" s="2228"/>
      <c r="AX591" s="2230"/>
      <c r="AY591" s="2228"/>
      <c r="AZ591" s="2228"/>
      <c r="BA591" s="2228"/>
      <c r="BB591" s="2228"/>
      <c r="BC591" s="2228"/>
      <c r="BD591" s="2228"/>
      <c r="BE591" s="2228"/>
      <c r="BF591" s="2228"/>
      <c r="BG591" s="2228"/>
      <c r="BH591" s="2228"/>
      <c r="BI591" s="2228"/>
      <c r="BJ591" s="2228"/>
      <c r="BK591" s="2228"/>
      <c r="BL591" s="2228"/>
      <c r="BM591" s="2228"/>
      <c r="BN591" s="2228"/>
      <c r="BO591" s="2228"/>
      <c r="BP591" s="2228"/>
      <c r="BQ591" s="2228"/>
      <c r="BR591" s="2228"/>
      <c r="BS591" s="2229"/>
      <c r="BT591" s="2228"/>
      <c r="BU591" s="2228"/>
      <c r="BV591" s="2228"/>
      <c r="BW591" s="2228"/>
      <c r="BX591" s="2228"/>
      <c r="BY591" s="2228"/>
      <c r="BZ591" s="2228"/>
      <c r="CA591" s="2228"/>
      <c r="CB591" s="2228"/>
      <c r="CC591" s="2228"/>
      <c r="CD591" s="2228"/>
      <c r="CE591" s="2228"/>
      <c r="CF591" s="2228"/>
      <c r="CG591" s="2228"/>
      <c r="CH591" s="2228"/>
      <c r="CI591" s="2228"/>
      <c r="CJ591" s="2228"/>
      <c r="CK591" s="2228"/>
      <c r="CL591" s="2228"/>
      <c r="CM591" s="2229"/>
      <c r="CN591" s="2229"/>
    </row>
    <row r="592" spans="2:92" x14ac:dyDescent="0.2">
      <c r="B592" s="2227"/>
      <c r="I592" s="2228"/>
      <c r="J592" s="2228"/>
      <c r="K592" s="2228"/>
      <c r="L592" s="2228"/>
      <c r="M592" s="2228"/>
      <c r="N592" s="2228"/>
      <c r="O592" s="2228"/>
      <c r="P592" s="2228"/>
      <c r="Q592" s="2228"/>
      <c r="R592" s="2228"/>
      <c r="S592" s="2228"/>
      <c r="T592" s="2228"/>
      <c r="U592" s="2228"/>
      <c r="V592" s="2228"/>
      <c r="W592" s="2228"/>
      <c r="X592" s="2228"/>
      <c r="Y592" s="2228"/>
      <c r="Z592" s="2228"/>
      <c r="AA592" s="2228"/>
      <c r="AB592" s="2229"/>
      <c r="AC592" s="2229"/>
      <c r="AD592" s="2229"/>
      <c r="AE592" s="2229"/>
      <c r="AF592" s="2228"/>
      <c r="AG592" s="2228"/>
      <c r="AH592" s="2228"/>
      <c r="AI592" s="2228"/>
      <c r="AJ592" s="2228"/>
      <c r="AK592" s="2228"/>
      <c r="AL592" s="2228"/>
      <c r="AM592" s="2228"/>
      <c r="AN592" s="2228"/>
      <c r="AO592" s="2228"/>
      <c r="AP592" s="2228"/>
      <c r="AQ592" s="2228"/>
      <c r="AR592" s="2228"/>
      <c r="AS592" s="2228"/>
      <c r="AT592" s="2228"/>
      <c r="AU592" s="2228"/>
      <c r="AV592" s="2228"/>
      <c r="AW592" s="2228"/>
      <c r="AX592" s="2230"/>
      <c r="AY592" s="2228"/>
      <c r="AZ592" s="2228"/>
      <c r="BA592" s="2228"/>
      <c r="BB592" s="2228"/>
      <c r="BC592" s="2228"/>
      <c r="BD592" s="2228"/>
      <c r="BE592" s="2228"/>
      <c r="BF592" s="2228"/>
      <c r="BG592" s="2228"/>
      <c r="BH592" s="2228"/>
      <c r="BI592" s="2228"/>
      <c r="BJ592" s="2228"/>
      <c r="BK592" s="2228"/>
      <c r="BL592" s="2228"/>
      <c r="BM592" s="2228"/>
      <c r="BN592" s="2228"/>
      <c r="BO592" s="2228"/>
      <c r="BP592" s="2228"/>
      <c r="BQ592" s="2228"/>
      <c r="BR592" s="2228"/>
      <c r="BS592" s="2229"/>
      <c r="BT592" s="2228"/>
      <c r="BU592" s="2228"/>
      <c r="BV592" s="2228"/>
      <c r="BW592" s="2228"/>
      <c r="BX592" s="2228"/>
      <c r="BY592" s="2228"/>
      <c r="BZ592" s="2228"/>
      <c r="CA592" s="2228"/>
      <c r="CB592" s="2228"/>
      <c r="CC592" s="2228"/>
      <c r="CD592" s="2228"/>
      <c r="CE592" s="2228"/>
      <c r="CF592" s="2228"/>
      <c r="CG592" s="2228"/>
      <c r="CH592" s="2228"/>
      <c r="CI592" s="2228"/>
      <c r="CJ592" s="2228"/>
      <c r="CK592" s="2228"/>
      <c r="CL592" s="2228"/>
      <c r="CM592" s="2229"/>
      <c r="CN592" s="2229"/>
    </row>
    <row r="593" spans="2:92" x14ac:dyDescent="0.2">
      <c r="B593" s="2227"/>
      <c r="I593" s="2228"/>
      <c r="J593" s="2228"/>
      <c r="K593" s="2228"/>
      <c r="L593" s="2228"/>
      <c r="M593" s="2228"/>
      <c r="N593" s="2228"/>
      <c r="O593" s="2228"/>
      <c r="P593" s="2228"/>
      <c r="Q593" s="2228"/>
      <c r="R593" s="2228"/>
      <c r="S593" s="2228"/>
      <c r="T593" s="2228"/>
      <c r="U593" s="2228"/>
      <c r="V593" s="2228"/>
      <c r="W593" s="2228"/>
      <c r="X593" s="2228"/>
      <c r="Y593" s="2228"/>
      <c r="Z593" s="2228"/>
      <c r="AA593" s="2228"/>
      <c r="AB593" s="2229"/>
      <c r="AC593" s="2229"/>
      <c r="AD593" s="2229"/>
      <c r="AE593" s="2229"/>
      <c r="AF593" s="2228"/>
      <c r="AG593" s="2228"/>
      <c r="AH593" s="2228"/>
      <c r="AI593" s="2228"/>
      <c r="AJ593" s="2228"/>
      <c r="AK593" s="2228"/>
      <c r="AL593" s="2228"/>
      <c r="AM593" s="2228"/>
      <c r="AN593" s="2228"/>
      <c r="AO593" s="2228"/>
      <c r="AP593" s="2228"/>
      <c r="AQ593" s="2228"/>
      <c r="AR593" s="2228"/>
      <c r="AS593" s="2228"/>
      <c r="AT593" s="2228"/>
      <c r="AU593" s="2228"/>
      <c r="AV593" s="2228"/>
      <c r="AW593" s="2228"/>
      <c r="AX593" s="2230"/>
      <c r="AY593" s="2228"/>
      <c r="AZ593" s="2228"/>
      <c r="BA593" s="2228"/>
      <c r="BB593" s="2228"/>
      <c r="BC593" s="2228"/>
      <c r="BD593" s="2228"/>
      <c r="BE593" s="2228"/>
      <c r="BF593" s="2228"/>
      <c r="BG593" s="2228"/>
      <c r="BH593" s="2228"/>
      <c r="BI593" s="2228"/>
      <c r="BJ593" s="2228"/>
      <c r="BK593" s="2228"/>
      <c r="BL593" s="2228"/>
      <c r="BM593" s="2228"/>
      <c r="BN593" s="2228"/>
      <c r="BO593" s="2228"/>
      <c r="BP593" s="2228"/>
      <c r="BQ593" s="2228"/>
      <c r="BR593" s="2228"/>
      <c r="BS593" s="2229"/>
      <c r="BT593" s="2228"/>
      <c r="BU593" s="2228"/>
      <c r="BV593" s="2228"/>
      <c r="BW593" s="2228"/>
      <c r="BX593" s="2228"/>
      <c r="BY593" s="2228"/>
      <c r="BZ593" s="2228"/>
      <c r="CA593" s="2228"/>
      <c r="CB593" s="2228"/>
      <c r="CC593" s="2228"/>
      <c r="CD593" s="2228"/>
      <c r="CE593" s="2228"/>
      <c r="CF593" s="2228"/>
      <c r="CG593" s="2228"/>
      <c r="CH593" s="2228"/>
      <c r="CI593" s="2228"/>
      <c r="CJ593" s="2228"/>
      <c r="CK593" s="2228"/>
      <c r="CL593" s="2228"/>
      <c r="CM593" s="2229"/>
      <c r="CN593" s="2229"/>
    </row>
    <row r="594" spans="2:92" x14ac:dyDescent="0.2">
      <c r="B594" s="2227"/>
      <c r="I594" s="2228"/>
      <c r="J594" s="2228"/>
      <c r="K594" s="2228"/>
      <c r="L594" s="2228"/>
      <c r="M594" s="2228"/>
      <c r="N594" s="2228"/>
      <c r="O594" s="2228"/>
      <c r="P594" s="2228"/>
      <c r="Q594" s="2228"/>
      <c r="R594" s="2228"/>
      <c r="S594" s="2228"/>
      <c r="T594" s="2228"/>
      <c r="U594" s="2228"/>
      <c r="V594" s="2228"/>
      <c r="W594" s="2228"/>
      <c r="X594" s="2228"/>
      <c r="Y594" s="2228"/>
      <c r="Z594" s="2228"/>
      <c r="AA594" s="2228"/>
      <c r="AB594" s="2229"/>
      <c r="AC594" s="2229"/>
      <c r="AD594" s="2229"/>
      <c r="AE594" s="2229"/>
      <c r="AF594" s="2228"/>
      <c r="AG594" s="2228"/>
      <c r="AH594" s="2228"/>
      <c r="AI594" s="2228"/>
      <c r="AJ594" s="2228"/>
      <c r="AK594" s="2228"/>
      <c r="AL594" s="2228"/>
      <c r="AM594" s="2228"/>
      <c r="AN594" s="2228"/>
      <c r="AO594" s="2228"/>
      <c r="AP594" s="2228"/>
      <c r="AQ594" s="2228"/>
      <c r="AR594" s="2228"/>
      <c r="AS594" s="2228"/>
      <c r="AT594" s="2228"/>
      <c r="AU594" s="2228"/>
      <c r="AV594" s="2228"/>
      <c r="AW594" s="2228"/>
      <c r="AX594" s="2230"/>
      <c r="AY594" s="2228"/>
      <c r="AZ594" s="2228"/>
      <c r="BA594" s="2228"/>
      <c r="BB594" s="2228"/>
      <c r="BC594" s="2228"/>
      <c r="BD594" s="2228"/>
      <c r="BE594" s="2228"/>
      <c r="BF594" s="2228"/>
      <c r="BG594" s="2228"/>
      <c r="BH594" s="2228"/>
      <c r="BI594" s="2228"/>
      <c r="BJ594" s="2228"/>
      <c r="BK594" s="2228"/>
      <c r="BL594" s="2228"/>
      <c r="BM594" s="2228"/>
      <c r="BN594" s="2228"/>
      <c r="BO594" s="2228"/>
      <c r="BP594" s="2228"/>
      <c r="BQ594" s="2228"/>
      <c r="BR594" s="2228"/>
      <c r="BS594" s="2229"/>
      <c r="BT594" s="2228"/>
      <c r="BU594" s="2228"/>
      <c r="BV594" s="2228"/>
      <c r="BW594" s="2228"/>
      <c r="BX594" s="2228"/>
      <c r="BY594" s="2228"/>
      <c r="BZ594" s="2228"/>
      <c r="CA594" s="2228"/>
      <c r="CB594" s="2228"/>
      <c r="CC594" s="2228"/>
      <c r="CD594" s="2228"/>
      <c r="CE594" s="2228"/>
      <c r="CF594" s="2228"/>
      <c r="CG594" s="2228"/>
      <c r="CH594" s="2228"/>
      <c r="CI594" s="2228"/>
      <c r="CJ594" s="2228"/>
      <c r="CK594" s="2228"/>
      <c r="CL594" s="2228"/>
      <c r="CM594" s="2229"/>
      <c r="CN594" s="2229"/>
    </row>
    <row r="595" spans="2:92" x14ac:dyDescent="0.2">
      <c r="B595" s="2227"/>
      <c r="I595" s="2228"/>
      <c r="J595" s="2228"/>
      <c r="K595" s="2228"/>
      <c r="L595" s="2228"/>
      <c r="M595" s="2228"/>
      <c r="N595" s="2228"/>
      <c r="O595" s="2228"/>
      <c r="P595" s="2228"/>
      <c r="Q595" s="2228"/>
      <c r="R595" s="2228"/>
      <c r="S595" s="2228"/>
      <c r="T595" s="2228"/>
      <c r="U595" s="2228"/>
      <c r="V595" s="2228"/>
      <c r="W595" s="2228"/>
      <c r="X595" s="2228"/>
      <c r="Y595" s="2228"/>
      <c r="Z595" s="2228"/>
      <c r="AA595" s="2228"/>
      <c r="AB595" s="2229"/>
      <c r="AC595" s="2229"/>
      <c r="AD595" s="2229"/>
      <c r="AE595" s="2229"/>
      <c r="AF595" s="2228"/>
      <c r="AG595" s="2228"/>
      <c r="AH595" s="2228"/>
      <c r="AI595" s="2228"/>
      <c r="AJ595" s="2228"/>
      <c r="AK595" s="2228"/>
      <c r="AL595" s="2228"/>
      <c r="AM595" s="2228"/>
      <c r="AN595" s="2228"/>
      <c r="AO595" s="2228"/>
      <c r="AP595" s="2228"/>
      <c r="AQ595" s="2228"/>
      <c r="AR595" s="2228"/>
      <c r="AS595" s="2228"/>
      <c r="AT595" s="2228"/>
      <c r="AU595" s="2228"/>
      <c r="AV595" s="2228"/>
      <c r="AW595" s="2228"/>
      <c r="AX595" s="2230"/>
      <c r="AY595" s="2228"/>
      <c r="AZ595" s="2228"/>
      <c r="BA595" s="2228"/>
      <c r="BB595" s="2228"/>
      <c r="BC595" s="2228"/>
      <c r="BD595" s="2228"/>
      <c r="BE595" s="2228"/>
      <c r="BF595" s="2228"/>
      <c r="BG595" s="2228"/>
      <c r="BH595" s="2228"/>
      <c r="BI595" s="2228"/>
      <c r="BJ595" s="2228"/>
      <c r="BK595" s="2228"/>
      <c r="BL595" s="2228"/>
      <c r="BM595" s="2228"/>
      <c r="BN595" s="2228"/>
      <c r="BO595" s="2228"/>
      <c r="BP595" s="2228"/>
      <c r="BQ595" s="2228"/>
      <c r="BR595" s="2228"/>
      <c r="BS595" s="2229"/>
      <c r="BT595" s="2228"/>
      <c r="BU595" s="2228"/>
      <c r="BV595" s="2228"/>
      <c r="BW595" s="2228"/>
      <c r="BX595" s="2228"/>
      <c r="BY595" s="2228"/>
      <c r="BZ595" s="2228"/>
      <c r="CA595" s="2228"/>
      <c r="CB595" s="2228"/>
      <c r="CC595" s="2228"/>
      <c r="CD595" s="2228"/>
      <c r="CE595" s="2228"/>
      <c r="CF595" s="2228"/>
      <c r="CG595" s="2228"/>
      <c r="CH595" s="2228"/>
      <c r="CI595" s="2228"/>
      <c r="CJ595" s="2228"/>
      <c r="CK595" s="2228"/>
      <c r="CL595" s="2228"/>
      <c r="CM595" s="2229"/>
      <c r="CN595" s="2229"/>
    </row>
    <row r="596" spans="2:92" x14ac:dyDescent="0.2">
      <c r="B596" s="2227"/>
      <c r="I596" s="2228"/>
      <c r="J596" s="2228"/>
      <c r="K596" s="2228"/>
      <c r="L596" s="2228"/>
      <c r="M596" s="2228"/>
      <c r="N596" s="2228"/>
      <c r="O596" s="2228"/>
      <c r="P596" s="2228"/>
      <c r="Q596" s="2228"/>
      <c r="R596" s="2228"/>
      <c r="S596" s="2228"/>
      <c r="T596" s="2228"/>
      <c r="U596" s="2228"/>
      <c r="V596" s="2228"/>
      <c r="W596" s="2228"/>
      <c r="X596" s="2228"/>
      <c r="Y596" s="2228"/>
      <c r="Z596" s="2228"/>
      <c r="AA596" s="2228"/>
      <c r="AB596" s="2229"/>
      <c r="AC596" s="2229"/>
      <c r="AD596" s="2229"/>
      <c r="AE596" s="2229"/>
      <c r="AF596" s="2228"/>
      <c r="AG596" s="2228"/>
      <c r="AH596" s="2228"/>
      <c r="AI596" s="2228"/>
      <c r="AJ596" s="2228"/>
      <c r="AK596" s="2228"/>
      <c r="AL596" s="2228"/>
      <c r="AM596" s="2228"/>
      <c r="AN596" s="2228"/>
      <c r="AO596" s="2228"/>
      <c r="AP596" s="2228"/>
      <c r="AQ596" s="2228"/>
      <c r="AR596" s="2228"/>
      <c r="AS596" s="2228"/>
      <c r="AT596" s="2228"/>
      <c r="AU596" s="2228"/>
      <c r="AV596" s="2228"/>
      <c r="AW596" s="2228"/>
      <c r="AX596" s="2230"/>
      <c r="AY596" s="2228"/>
      <c r="AZ596" s="2228"/>
      <c r="BA596" s="2228"/>
      <c r="BB596" s="2228"/>
      <c r="BC596" s="2228"/>
      <c r="BD596" s="2228"/>
      <c r="BE596" s="2228"/>
      <c r="BF596" s="2228"/>
      <c r="BG596" s="2228"/>
      <c r="BH596" s="2228"/>
      <c r="BI596" s="2228"/>
      <c r="BJ596" s="2228"/>
      <c r="BK596" s="2228"/>
      <c r="BL596" s="2228"/>
      <c r="BM596" s="2228"/>
      <c r="BN596" s="2228"/>
      <c r="BO596" s="2228"/>
      <c r="BP596" s="2228"/>
      <c r="BQ596" s="2228"/>
      <c r="BR596" s="2228"/>
      <c r="BS596" s="2229"/>
      <c r="BT596" s="2228"/>
      <c r="BU596" s="2228"/>
      <c r="BV596" s="2228"/>
      <c r="BW596" s="2228"/>
      <c r="BX596" s="2228"/>
      <c r="BY596" s="2228"/>
      <c r="BZ596" s="2228"/>
      <c r="CA596" s="2228"/>
      <c r="CB596" s="2228"/>
      <c r="CC596" s="2228"/>
      <c r="CD596" s="2228"/>
      <c r="CE596" s="2228"/>
      <c r="CF596" s="2228"/>
      <c r="CG596" s="2228"/>
      <c r="CH596" s="2228"/>
      <c r="CI596" s="2228"/>
      <c r="CJ596" s="2228"/>
      <c r="CK596" s="2228"/>
      <c r="CL596" s="2228"/>
      <c r="CM596" s="2229"/>
      <c r="CN596" s="2229"/>
    </row>
    <row r="597" spans="2:92" x14ac:dyDescent="0.2">
      <c r="B597" s="2227"/>
      <c r="I597" s="2228"/>
      <c r="J597" s="2228"/>
      <c r="K597" s="2228"/>
      <c r="L597" s="2228"/>
      <c r="M597" s="2228"/>
      <c r="N597" s="2228"/>
      <c r="O597" s="2228"/>
      <c r="P597" s="2228"/>
      <c r="Q597" s="2228"/>
      <c r="R597" s="2228"/>
      <c r="S597" s="2228"/>
      <c r="T597" s="2228"/>
      <c r="U597" s="2228"/>
      <c r="V597" s="2228"/>
      <c r="W597" s="2228"/>
      <c r="X597" s="2228"/>
      <c r="Y597" s="2228"/>
      <c r="Z597" s="2228"/>
      <c r="AA597" s="2228"/>
      <c r="AB597" s="2229"/>
      <c r="AC597" s="2229"/>
      <c r="AD597" s="2229"/>
      <c r="AE597" s="2229"/>
      <c r="AF597" s="2228"/>
      <c r="AG597" s="2228"/>
      <c r="AH597" s="2228"/>
      <c r="AI597" s="2228"/>
      <c r="AJ597" s="2228"/>
      <c r="AK597" s="2228"/>
      <c r="AL597" s="2228"/>
      <c r="AM597" s="2228"/>
      <c r="AN597" s="2228"/>
      <c r="AO597" s="2228"/>
      <c r="AP597" s="2228"/>
      <c r="AQ597" s="2228"/>
      <c r="AR597" s="2228"/>
      <c r="AS597" s="2228"/>
      <c r="AT597" s="2228"/>
      <c r="AU597" s="2228"/>
      <c r="AV597" s="2228"/>
      <c r="AW597" s="2228"/>
      <c r="AX597" s="2230"/>
      <c r="AY597" s="2228"/>
      <c r="AZ597" s="2228"/>
      <c r="BA597" s="2228"/>
      <c r="BB597" s="2228"/>
      <c r="BC597" s="2228"/>
      <c r="BD597" s="2228"/>
      <c r="BE597" s="2228"/>
      <c r="BF597" s="2228"/>
      <c r="BG597" s="2228"/>
      <c r="BH597" s="2228"/>
      <c r="BI597" s="2228"/>
      <c r="BJ597" s="2228"/>
      <c r="BK597" s="2228"/>
      <c r="BL597" s="2228"/>
      <c r="BM597" s="2228"/>
      <c r="BN597" s="2228"/>
      <c r="BO597" s="2228"/>
      <c r="BP597" s="2228"/>
      <c r="BQ597" s="2228"/>
      <c r="BR597" s="2228"/>
      <c r="BS597" s="2229"/>
      <c r="BT597" s="2228"/>
      <c r="BU597" s="2228"/>
      <c r="BV597" s="2228"/>
      <c r="BW597" s="2228"/>
      <c r="BX597" s="2228"/>
      <c r="BY597" s="2228"/>
      <c r="BZ597" s="2228"/>
      <c r="CA597" s="2228"/>
      <c r="CB597" s="2228"/>
      <c r="CC597" s="2228"/>
      <c r="CD597" s="2228"/>
      <c r="CE597" s="2228"/>
      <c r="CF597" s="2228"/>
      <c r="CG597" s="2228"/>
      <c r="CH597" s="2228"/>
      <c r="CI597" s="2228"/>
      <c r="CJ597" s="2228"/>
      <c r="CK597" s="2228"/>
      <c r="CL597" s="2228"/>
      <c r="CM597" s="2229"/>
      <c r="CN597" s="2229"/>
    </row>
    <row r="598" spans="2:92" x14ac:dyDescent="0.2">
      <c r="B598" s="2227"/>
      <c r="I598" s="2228"/>
      <c r="J598" s="2228"/>
      <c r="K598" s="2228"/>
      <c r="L598" s="2228"/>
      <c r="M598" s="2228"/>
      <c r="N598" s="2228"/>
      <c r="O598" s="2228"/>
      <c r="P598" s="2228"/>
      <c r="Q598" s="2228"/>
      <c r="R598" s="2228"/>
      <c r="S598" s="2228"/>
      <c r="T598" s="2228"/>
      <c r="U598" s="2228"/>
      <c r="V598" s="2228"/>
      <c r="W598" s="2228"/>
      <c r="X598" s="2228"/>
      <c r="Y598" s="2228"/>
      <c r="Z598" s="2228"/>
      <c r="AA598" s="2228"/>
      <c r="AB598" s="2229"/>
      <c r="AC598" s="2229"/>
      <c r="AD598" s="2229"/>
      <c r="AE598" s="2229"/>
      <c r="AF598" s="2228"/>
      <c r="AG598" s="2228"/>
      <c r="AH598" s="2228"/>
      <c r="AI598" s="2228"/>
      <c r="AJ598" s="2228"/>
      <c r="AK598" s="2228"/>
      <c r="AL598" s="2228"/>
      <c r="AM598" s="2228"/>
      <c r="AN598" s="2228"/>
      <c r="AO598" s="2228"/>
      <c r="AP598" s="2228"/>
      <c r="AQ598" s="2228"/>
      <c r="AR598" s="2228"/>
      <c r="AS598" s="2228"/>
      <c r="AT598" s="2228"/>
      <c r="AU598" s="2228"/>
      <c r="AV598" s="2228"/>
      <c r="AW598" s="2228"/>
      <c r="AX598" s="2230"/>
      <c r="AY598" s="2228"/>
      <c r="AZ598" s="2228"/>
      <c r="BA598" s="2228"/>
      <c r="BB598" s="2228"/>
      <c r="BC598" s="2228"/>
      <c r="BD598" s="2228"/>
      <c r="BE598" s="2228"/>
      <c r="BF598" s="2228"/>
      <c r="BG598" s="2228"/>
      <c r="BH598" s="2228"/>
      <c r="BI598" s="2228"/>
      <c r="BJ598" s="2228"/>
      <c r="BK598" s="2228"/>
      <c r="BL598" s="2228"/>
      <c r="BM598" s="2228"/>
      <c r="BN598" s="2228"/>
      <c r="BO598" s="2228"/>
      <c r="BP598" s="2228"/>
      <c r="BQ598" s="2228"/>
      <c r="BR598" s="2228"/>
      <c r="BS598" s="2229"/>
      <c r="BT598" s="2228"/>
      <c r="BU598" s="2228"/>
      <c r="BV598" s="2228"/>
      <c r="BW598" s="2228"/>
      <c r="BX598" s="2228"/>
      <c r="BY598" s="2228"/>
      <c r="BZ598" s="2228"/>
      <c r="CA598" s="2228"/>
      <c r="CB598" s="2228"/>
      <c r="CC598" s="2228"/>
      <c r="CD598" s="2228"/>
      <c r="CE598" s="2228"/>
      <c r="CF598" s="2228"/>
      <c r="CG598" s="2228"/>
      <c r="CH598" s="2228"/>
      <c r="CI598" s="2228"/>
      <c r="CJ598" s="2228"/>
      <c r="CK598" s="2228"/>
      <c r="CL598" s="2228"/>
      <c r="CM598" s="2229"/>
      <c r="CN598" s="2229"/>
    </row>
    <row r="599" spans="2:92" x14ac:dyDescent="0.2">
      <c r="B599" s="2227"/>
      <c r="I599" s="2228"/>
      <c r="J599" s="2228"/>
      <c r="K599" s="2228"/>
      <c r="L599" s="2228"/>
      <c r="M599" s="2228"/>
      <c r="N599" s="2228"/>
      <c r="O599" s="2228"/>
      <c r="P599" s="2228"/>
      <c r="Q599" s="2228"/>
      <c r="R599" s="2228"/>
      <c r="S599" s="2228"/>
      <c r="T599" s="2228"/>
      <c r="U599" s="2228"/>
      <c r="V599" s="2228"/>
      <c r="W599" s="2228"/>
      <c r="X599" s="2228"/>
      <c r="Y599" s="2228"/>
      <c r="Z599" s="2228"/>
      <c r="AA599" s="2228"/>
      <c r="AB599" s="2229"/>
      <c r="AC599" s="2229"/>
      <c r="AD599" s="2229"/>
      <c r="AE599" s="2229"/>
      <c r="AF599" s="2228"/>
      <c r="AG599" s="2228"/>
      <c r="AH599" s="2228"/>
      <c r="AI599" s="2228"/>
      <c r="AJ599" s="2228"/>
      <c r="AK599" s="2228"/>
      <c r="AL599" s="2228"/>
      <c r="AM599" s="2228"/>
      <c r="AN599" s="2228"/>
      <c r="AO599" s="2228"/>
      <c r="AP599" s="2228"/>
      <c r="AQ599" s="2228"/>
      <c r="AR599" s="2228"/>
      <c r="AS599" s="2228"/>
      <c r="AT599" s="2228"/>
      <c r="AU599" s="2228"/>
      <c r="AV599" s="2228"/>
      <c r="AW599" s="2228"/>
      <c r="AX599" s="2230"/>
      <c r="AY599" s="2228"/>
      <c r="AZ599" s="2228"/>
      <c r="BA599" s="2228"/>
      <c r="BB599" s="2228"/>
      <c r="BC599" s="2228"/>
      <c r="BD599" s="2228"/>
      <c r="BE599" s="2228"/>
      <c r="BF599" s="2228"/>
      <c r="BG599" s="2228"/>
      <c r="BH599" s="2228"/>
      <c r="BI599" s="2228"/>
      <c r="BJ599" s="2228"/>
      <c r="BK599" s="2228"/>
      <c r="BL599" s="2228"/>
      <c r="BM599" s="2228"/>
      <c r="BN599" s="2228"/>
      <c r="BO599" s="2228"/>
      <c r="BP599" s="2228"/>
      <c r="BQ599" s="2228"/>
      <c r="BR599" s="2228"/>
      <c r="BS599" s="2229"/>
      <c r="BT599" s="2228"/>
      <c r="BU599" s="2228"/>
      <c r="BV599" s="2228"/>
      <c r="BW599" s="2228"/>
      <c r="BX599" s="2228"/>
      <c r="BY599" s="2228"/>
      <c r="BZ599" s="2228"/>
      <c r="CA599" s="2228"/>
      <c r="CB599" s="2228"/>
      <c r="CC599" s="2228"/>
      <c r="CD599" s="2228"/>
      <c r="CE599" s="2228"/>
      <c r="CF599" s="2228"/>
      <c r="CG599" s="2228"/>
      <c r="CH599" s="2228"/>
      <c r="CI599" s="2228"/>
      <c r="CJ599" s="2228"/>
      <c r="CK599" s="2228"/>
      <c r="CL599" s="2228"/>
      <c r="CM599" s="2229"/>
      <c r="CN599" s="2229"/>
    </row>
    <row r="600" spans="2:92" x14ac:dyDescent="0.2">
      <c r="B600" s="2227"/>
      <c r="I600" s="2228"/>
      <c r="J600" s="2228"/>
      <c r="K600" s="2228"/>
      <c r="L600" s="2228"/>
      <c r="M600" s="2228"/>
      <c r="N600" s="2228"/>
      <c r="O600" s="2228"/>
      <c r="P600" s="2228"/>
      <c r="Q600" s="2228"/>
      <c r="R600" s="2228"/>
      <c r="S600" s="2228"/>
      <c r="T600" s="2228"/>
      <c r="U600" s="2228"/>
      <c r="V600" s="2228"/>
      <c r="W600" s="2228"/>
      <c r="X600" s="2228"/>
      <c r="Y600" s="2228"/>
      <c r="Z600" s="2228"/>
      <c r="AA600" s="2228"/>
      <c r="AB600" s="2229"/>
      <c r="AC600" s="2229"/>
      <c r="AD600" s="2229"/>
      <c r="AE600" s="2229"/>
      <c r="AF600" s="2228"/>
      <c r="AG600" s="2228"/>
      <c r="AH600" s="2228"/>
      <c r="AI600" s="2228"/>
      <c r="AJ600" s="2228"/>
      <c r="AK600" s="2228"/>
      <c r="AL600" s="2228"/>
      <c r="AM600" s="2228"/>
      <c r="AN600" s="2228"/>
      <c r="AO600" s="2228"/>
      <c r="AP600" s="2228"/>
      <c r="AQ600" s="2228"/>
      <c r="AR600" s="2228"/>
      <c r="AS600" s="2228"/>
      <c r="AT600" s="2228"/>
      <c r="AU600" s="2228"/>
      <c r="AV600" s="2228"/>
      <c r="AW600" s="2228"/>
      <c r="AX600" s="2230"/>
      <c r="AY600" s="2228"/>
      <c r="AZ600" s="2228"/>
      <c r="BA600" s="2228"/>
      <c r="BB600" s="2228"/>
      <c r="BC600" s="2228"/>
      <c r="BD600" s="2228"/>
      <c r="BE600" s="2228"/>
      <c r="BF600" s="2228"/>
      <c r="BG600" s="2228"/>
      <c r="BH600" s="2228"/>
      <c r="BI600" s="2228"/>
      <c r="BJ600" s="2228"/>
      <c r="BK600" s="2228"/>
      <c r="BL600" s="2228"/>
      <c r="BM600" s="2228"/>
      <c r="BN600" s="2228"/>
      <c r="BO600" s="2228"/>
      <c r="BP600" s="2228"/>
      <c r="BQ600" s="2228"/>
      <c r="BR600" s="2228"/>
      <c r="BS600" s="2229"/>
      <c r="BT600" s="2228"/>
      <c r="BU600" s="2228"/>
      <c r="BV600" s="2228"/>
      <c r="BW600" s="2228"/>
      <c r="BX600" s="2228"/>
      <c r="BY600" s="2228"/>
      <c r="BZ600" s="2228"/>
      <c r="CA600" s="2228"/>
      <c r="CB600" s="2228"/>
      <c r="CC600" s="2228"/>
      <c r="CD600" s="2228"/>
      <c r="CE600" s="2228"/>
      <c r="CF600" s="2228"/>
      <c r="CG600" s="2228"/>
      <c r="CH600" s="2228"/>
      <c r="CI600" s="2228"/>
      <c r="CJ600" s="2228"/>
      <c r="CK600" s="2228"/>
      <c r="CL600" s="2228"/>
      <c r="CM600" s="2229"/>
      <c r="CN600" s="2229"/>
    </row>
    <row r="601" spans="2:92" x14ac:dyDescent="0.2">
      <c r="B601" s="2227"/>
      <c r="I601" s="2228"/>
      <c r="J601" s="2228"/>
      <c r="K601" s="2228"/>
      <c r="L601" s="2228"/>
      <c r="M601" s="2228"/>
      <c r="N601" s="2228"/>
      <c r="O601" s="2228"/>
      <c r="P601" s="2228"/>
      <c r="Q601" s="2228"/>
      <c r="R601" s="2228"/>
      <c r="S601" s="2228"/>
      <c r="T601" s="2228"/>
      <c r="U601" s="2228"/>
      <c r="V601" s="2228"/>
      <c r="W601" s="2228"/>
      <c r="X601" s="2228"/>
      <c r="Y601" s="2228"/>
      <c r="Z601" s="2228"/>
      <c r="AA601" s="2228"/>
      <c r="AB601" s="2229"/>
      <c r="AC601" s="2229"/>
      <c r="AD601" s="2229"/>
      <c r="AE601" s="2229"/>
      <c r="AF601" s="2228"/>
      <c r="AG601" s="2228"/>
      <c r="AH601" s="2228"/>
      <c r="AI601" s="2228"/>
      <c r="AJ601" s="2228"/>
      <c r="AK601" s="2228"/>
      <c r="AL601" s="2228"/>
      <c r="AM601" s="2228"/>
      <c r="AN601" s="2228"/>
      <c r="AO601" s="2228"/>
      <c r="AP601" s="2228"/>
      <c r="AQ601" s="2228"/>
      <c r="AR601" s="2228"/>
      <c r="AS601" s="2228"/>
      <c r="AT601" s="2228"/>
      <c r="AU601" s="2228"/>
      <c r="AV601" s="2228"/>
      <c r="AW601" s="2228"/>
      <c r="AX601" s="2230"/>
      <c r="AY601" s="2228"/>
      <c r="AZ601" s="2228"/>
      <c r="BA601" s="2228"/>
      <c r="BB601" s="2228"/>
      <c r="BC601" s="2228"/>
      <c r="BD601" s="2228"/>
      <c r="BE601" s="2228"/>
      <c r="BF601" s="2228"/>
      <c r="BG601" s="2228"/>
      <c r="BH601" s="2228"/>
      <c r="BI601" s="2228"/>
      <c r="BJ601" s="2228"/>
      <c r="BK601" s="2228"/>
      <c r="BL601" s="2228"/>
      <c r="BM601" s="2228"/>
      <c r="BN601" s="2228"/>
      <c r="BO601" s="2228"/>
      <c r="BP601" s="2228"/>
      <c r="BQ601" s="2228"/>
      <c r="BR601" s="2228"/>
      <c r="BS601" s="2229"/>
      <c r="BT601" s="2228"/>
      <c r="BU601" s="2228"/>
      <c r="BV601" s="2228"/>
      <c r="BW601" s="2228"/>
      <c r="BX601" s="2228"/>
      <c r="BY601" s="2228"/>
      <c r="BZ601" s="2228"/>
      <c r="CA601" s="2228"/>
      <c r="CB601" s="2228"/>
      <c r="CC601" s="2228"/>
      <c r="CD601" s="2228"/>
      <c r="CE601" s="2228"/>
      <c r="CF601" s="2228"/>
      <c r="CG601" s="2228"/>
      <c r="CH601" s="2228"/>
      <c r="CI601" s="2228"/>
      <c r="CJ601" s="2228"/>
      <c r="CK601" s="2228"/>
      <c r="CL601" s="2228"/>
      <c r="CM601" s="2229"/>
      <c r="CN601" s="2229"/>
    </row>
    <row r="602" spans="2:92" x14ac:dyDescent="0.2">
      <c r="B602" s="2227"/>
      <c r="I602" s="2228"/>
      <c r="J602" s="2228"/>
      <c r="K602" s="2228"/>
      <c r="L602" s="2228"/>
      <c r="M602" s="2228"/>
      <c r="N602" s="2228"/>
      <c r="O602" s="2228"/>
      <c r="P602" s="2228"/>
      <c r="Q602" s="2228"/>
      <c r="R602" s="2228"/>
      <c r="S602" s="2228"/>
      <c r="T602" s="2228"/>
      <c r="U602" s="2228"/>
      <c r="V602" s="2228"/>
      <c r="W602" s="2228"/>
      <c r="X602" s="2228"/>
      <c r="Y602" s="2228"/>
      <c r="Z602" s="2228"/>
      <c r="AA602" s="2228"/>
      <c r="AB602" s="2229"/>
      <c r="AC602" s="2229"/>
      <c r="AD602" s="2229"/>
      <c r="AE602" s="2229"/>
      <c r="AF602" s="2228"/>
      <c r="AG602" s="2228"/>
      <c r="AH602" s="2228"/>
      <c r="AI602" s="2228"/>
      <c r="AJ602" s="2228"/>
      <c r="AK602" s="2228"/>
      <c r="AL602" s="2228"/>
      <c r="AM602" s="2228"/>
      <c r="AN602" s="2228"/>
      <c r="AO602" s="2228"/>
      <c r="AP602" s="2228"/>
      <c r="AQ602" s="2228"/>
      <c r="AR602" s="2228"/>
      <c r="AS602" s="2228"/>
      <c r="AT602" s="2228"/>
      <c r="AU602" s="2228"/>
      <c r="AV602" s="2228"/>
      <c r="AW602" s="2228"/>
      <c r="AX602" s="2230"/>
      <c r="AY602" s="2228"/>
      <c r="AZ602" s="2228"/>
      <c r="BA602" s="2228"/>
      <c r="BB602" s="2228"/>
      <c r="BC602" s="2228"/>
      <c r="BD602" s="2228"/>
      <c r="BE602" s="2228"/>
      <c r="BF602" s="2228"/>
      <c r="BG602" s="2228"/>
      <c r="BH602" s="2228"/>
      <c r="BI602" s="2228"/>
      <c r="BJ602" s="2228"/>
      <c r="BK602" s="2228"/>
      <c r="BL602" s="2228"/>
      <c r="BM602" s="2228"/>
      <c r="BN602" s="2228"/>
      <c r="BO602" s="2228"/>
      <c r="BP602" s="2228"/>
      <c r="BQ602" s="2228"/>
      <c r="BR602" s="2228"/>
      <c r="BS602" s="2229"/>
      <c r="BT602" s="2228"/>
      <c r="BU602" s="2228"/>
      <c r="BV602" s="2228"/>
      <c r="BW602" s="2228"/>
      <c r="BX602" s="2228"/>
      <c r="BY602" s="2228"/>
      <c r="BZ602" s="2228"/>
      <c r="CA602" s="2228"/>
      <c r="CB602" s="2228"/>
      <c r="CC602" s="2228"/>
      <c r="CD602" s="2228"/>
      <c r="CE602" s="2228"/>
      <c r="CF602" s="2228"/>
      <c r="CG602" s="2228"/>
      <c r="CH602" s="2228"/>
      <c r="CI602" s="2228"/>
      <c r="CJ602" s="2228"/>
      <c r="CK602" s="2228"/>
      <c r="CL602" s="2228"/>
      <c r="CM602" s="2229"/>
      <c r="CN602" s="2229"/>
    </row>
    <row r="603" spans="2:92" x14ac:dyDescent="0.2">
      <c r="B603" s="2227"/>
      <c r="I603" s="2228"/>
      <c r="J603" s="2228"/>
      <c r="K603" s="2228"/>
      <c r="L603" s="2228"/>
      <c r="M603" s="2228"/>
      <c r="N603" s="2228"/>
      <c r="O603" s="2228"/>
      <c r="P603" s="2228"/>
      <c r="Q603" s="2228"/>
      <c r="R603" s="2228"/>
      <c r="S603" s="2228"/>
      <c r="T603" s="2228"/>
      <c r="U603" s="2228"/>
      <c r="V603" s="2228"/>
      <c r="W603" s="2228"/>
      <c r="X603" s="2228"/>
      <c r="Y603" s="2228"/>
      <c r="Z603" s="2228"/>
      <c r="AA603" s="2228"/>
      <c r="AB603" s="2229"/>
      <c r="AC603" s="2229"/>
      <c r="AD603" s="2229"/>
      <c r="AE603" s="2229"/>
      <c r="AF603" s="2228"/>
      <c r="AG603" s="2228"/>
      <c r="AH603" s="2228"/>
      <c r="AI603" s="2228"/>
      <c r="AJ603" s="2228"/>
      <c r="AK603" s="2228"/>
      <c r="AL603" s="2228"/>
      <c r="AM603" s="2228"/>
      <c r="AN603" s="2228"/>
      <c r="AO603" s="2228"/>
      <c r="AP603" s="2228"/>
      <c r="AQ603" s="2228"/>
      <c r="AR603" s="2228"/>
      <c r="AS603" s="2228"/>
      <c r="AT603" s="2228"/>
      <c r="AU603" s="2228"/>
      <c r="AV603" s="2228"/>
      <c r="AW603" s="2228"/>
      <c r="AX603" s="2230"/>
      <c r="AY603" s="2228"/>
      <c r="AZ603" s="2228"/>
      <c r="BA603" s="2228"/>
      <c r="BB603" s="2228"/>
      <c r="BC603" s="2228"/>
      <c r="BD603" s="2228"/>
      <c r="BE603" s="2228"/>
      <c r="BF603" s="2228"/>
      <c r="BG603" s="2228"/>
      <c r="BH603" s="2228"/>
      <c r="BI603" s="2228"/>
      <c r="BJ603" s="2228"/>
      <c r="BK603" s="2228"/>
      <c r="BL603" s="2228"/>
      <c r="BM603" s="2228"/>
      <c r="BN603" s="2228"/>
      <c r="BO603" s="2228"/>
      <c r="BP603" s="2228"/>
      <c r="BQ603" s="2228"/>
      <c r="BR603" s="2228"/>
      <c r="BS603" s="2229"/>
      <c r="BT603" s="2228"/>
      <c r="BU603" s="2228"/>
      <c r="BV603" s="2228"/>
      <c r="BW603" s="2228"/>
      <c r="BX603" s="2228"/>
      <c r="BY603" s="2228"/>
      <c r="BZ603" s="2228"/>
      <c r="CA603" s="2228"/>
      <c r="CB603" s="2228"/>
      <c r="CC603" s="2228"/>
      <c r="CD603" s="2228"/>
      <c r="CE603" s="2228"/>
      <c r="CF603" s="2228"/>
      <c r="CG603" s="2228"/>
      <c r="CH603" s="2228"/>
      <c r="CI603" s="2228"/>
      <c r="CJ603" s="2228"/>
      <c r="CK603" s="2228"/>
      <c r="CL603" s="2228"/>
      <c r="CM603" s="2229"/>
      <c r="CN603" s="2229"/>
    </row>
    <row r="604" spans="2:92" x14ac:dyDescent="0.2">
      <c r="B604" s="2227"/>
      <c r="I604" s="2228"/>
      <c r="J604" s="2228"/>
      <c r="K604" s="2228"/>
      <c r="L604" s="2228"/>
      <c r="M604" s="2228"/>
      <c r="N604" s="2228"/>
      <c r="O604" s="2228"/>
      <c r="P604" s="2228"/>
      <c r="Q604" s="2228"/>
      <c r="R604" s="2228"/>
      <c r="S604" s="2228"/>
      <c r="T604" s="2228"/>
      <c r="U604" s="2228"/>
      <c r="V604" s="2228"/>
      <c r="W604" s="2228"/>
      <c r="X604" s="2228"/>
      <c r="Y604" s="2228"/>
      <c r="Z604" s="2228"/>
      <c r="AA604" s="2228"/>
      <c r="AB604" s="2229"/>
      <c r="AC604" s="2229"/>
      <c r="AD604" s="2229"/>
      <c r="AE604" s="2229"/>
      <c r="AF604" s="2228"/>
      <c r="AG604" s="2228"/>
      <c r="AH604" s="2228"/>
      <c r="AI604" s="2228"/>
      <c r="AJ604" s="2228"/>
      <c r="AK604" s="2228"/>
      <c r="AL604" s="2228"/>
      <c r="AM604" s="2228"/>
      <c r="AN604" s="2228"/>
      <c r="AO604" s="2228"/>
      <c r="AP604" s="2228"/>
      <c r="AQ604" s="2228"/>
      <c r="AR604" s="2228"/>
      <c r="AS604" s="2228"/>
      <c r="AT604" s="2228"/>
      <c r="AU604" s="2228"/>
      <c r="AV604" s="2228"/>
      <c r="AW604" s="2228"/>
      <c r="AX604" s="2230"/>
      <c r="AY604" s="2228"/>
      <c r="AZ604" s="2228"/>
      <c r="BA604" s="2228"/>
      <c r="BB604" s="2228"/>
      <c r="BC604" s="2228"/>
      <c r="BD604" s="2228"/>
      <c r="BE604" s="2228"/>
      <c r="BF604" s="2228"/>
      <c r="BG604" s="2228"/>
      <c r="BH604" s="2228"/>
      <c r="BI604" s="2228"/>
      <c r="BJ604" s="2228"/>
      <c r="BK604" s="2228"/>
      <c r="BL604" s="2228"/>
      <c r="BM604" s="2228"/>
      <c r="BN604" s="2228"/>
      <c r="BO604" s="2228"/>
      <c r="BP604" s="2228"/>
      <c r="BQ604" s="2228"/>
      <c r="BR604" s="2228"/>
      <c r="BS604" s="2229"/>
      <c r="BT604" s="2228"/>
      <c r="BU604" s="2228"/>
      <c r="BV604" s="2228"/>
      <c r="BW604" s="2228"/>
      <c r="BX604" s="2228"/>
      <c r="BY604" s="2228"/>
      <c r="BZ604" s="2228"/>
      <c r="CA604" s="2228"/>
      <c r="CB604" s="2228"/>
      <c r="CC604" s="2228"/>
      <c r="CD604" s="2228"/>
      <c r="CE604" s="2228"/>
      <c r="CF604" s="2228"/>
      <c r="CG604" s="2228"/>
      <c r="CH604" s="2228"/>
      <c r="CI604" s="2228"/>
      <c r="CJ604" s="2228"/>
      <c r="CK604" s="2228"/>
      <c r="CL604" s="2228"/>
      <c r="CM604" s="2229"/>
      <c r="CN604" s="2229"/>
    </row>
    <row r="605" spans="2:92" x14ac:dyDescent="0.2">
      <c r="B605" s="2227"/>
      <c r="I605" s="2228"/>
      <c r="J605" s="2228"/>
      <c r="K605" s="2228"/>
      <c r="L605" s="2228"/>
      <c r="M605" s="2228"/>
      <c r="N605" s="2228"/>
      <c r="O605" s="2228"/>
      <c r="P605" s="2228"/>
      <c r="Q605" s="2228"/>
      <c r="R605" s="2228"/>
      <c r="S605" s="2228"/>
      <c r="T605" s="2228"/>
      <c r="U605" s="2228"/>
      <c r="V605" s="2228"/>
      <c r="W605" s="2228"/>
      <c r="X605" s="2228"/>
      <c r="Y605" s="2228"/>
      <c r="Z605" s="2228"/>
      <c r="AA605" s="2228"/>
      <c r="AB605" s="2229"/>
      <c r="AC605" s="2229"/>
      <c r="AD605" s="2229"/>
      <c r="AE605" s="2229"/>
      <c r="AF605" s="2228"/>
      <c r="AG605" s="2228"/>
      <c r="AH605" s="2228"/>
      <c r="AI605" s="2228"/>
      <c r="AJ605" s="2228"/>
      <c r="AK605" s="2228"/>
      <c r="AL605" s="2228"/>
      <c r="AM605" s="2228"/>
      <c r="AN605" s="2228"/>
      <c r="AO605" s="2228"/>
      <c r="AP605" s="2228"/>
      <c r="AQ605" s="2228"/>
      <c r="AR605" s="2228"/>
      <c r="AS605" s="2228"/>
      <c r="AT605" s="2228"/>
      <c r="AU605" s="2228"/>
      <c r="AV605" s="2228"/>
      <c r="AW605" s="2228"/>
      <c r="AX605" s="2230"/>
      <c r="AY605" s="2228"/>
      <c r="AZ605" s="2228"/>
      <c r="BA605" s="2228"/>
      <c r="BB605" s="2228"/>
      <c r="BC605" s="2228"/>
      <c r="BD605" s="2228"/>
      <c r="BE605" s="2228"/>
      <c r="BF605" s="2228"/>
      <c r="BG605" s="2228"/>
      <c r="BH605" s="2228"/>
      <c r="BI605" s="2228"/>
      <c r="BJ605" s="2228"/>
      <c r="BK605" s="2228"/>
      <c r="BL605" s="2228"/>
      <c r="BM605" s="2228"/>
      <c r="BN605" s="2228"/>
      <c r="BO605" s="2228"/>
      <c r="BP605" s="2228"/>
      <c r="BQ605" s="2228"/>
      <c r="BR605" s="2228"/>
      <c r="BS605" s="2229"/>
      <c r="BT605" s="2228"/>
      <c r="BU605" s="2228"/>
      <c r="BV605" s="2228"/>
      <c r="BW605" s="2228"/>
      <c r="BX605" s="2228"/>
      <c r="BY605" s="2228"/>
      <c r="BZ605" s="2228"/>
      <c r="CA605" s="2228"/>
      <c r="CB605" s="2228"/>
      <c r="CC605" s="2228"/>
      <c r="CD605" s="2228"/>
      <c r="CE605" s="2228"/>
      <c r="CF605" s="2228"/>
      <c r="CG605" s="2228"/>
      <c r="CH605" s="2228"/>
      <c r="CI605" s="2228"/>
      <c r="CJ605" s="2228"/>
      <c r="CK605" s="2228"/>
      <c r="CL605" s="2228"/>
      <c r="CM605" s="2229"/>
      <c r="CN605" s="2229"/>
    </row>
    <row r="606" spans="2:92" x14ac:dyDescent="0.2">
      <c r="B606" s="2227"/>
      <c r="I606" s="2228"/>
      <c r="J606" s="2228"/>
      <c r="K606" s="2228"/>
      <c r="L606" s="2228"/>
      <c r="M606" s="2228"/>
      <c r="N606" s="2228"/>
      <c r="O606" s="2228"/>
      <c r="P606" s="2228"/>
      <c r="Q606" s="2228"/>
      <c r="R606" s="2228"/>
      <c r="S606" s="2228"/>
      <c r="T606" s="2228"/>
      <c r="U606" s="2228"/>
      <c r="V606" s="2228"/>
      <c r="W606" s="2228"/>
      <c r="X606" s="2228"/>
      <c r="Y606" s="2228"/>
      <c r="Z606" s="2228"/>
      <c r="AA606" s="2228"/>
      <c r="AB606" s="2229"/>
      <c r="AC606" s="2229"/>
      <c r="AD606" s="2229"/>
      <c r="AE606" s="2229"/>
      <c r="AF606" s="2228"/>
      <c r="AG606" s="2228"/>
      <c r="AH606" s="2228"/>
      <c r="AI606" s="2228"/>
      <c r="AJ606" s="2228"/>
      <c r="AK606" s="2228"/>
      <c r="AL606" s="2228"/>
      <c r="AM606" s="2228"/>
      <c r="AN606" s="2228"/>
      <c r="AO606" s="2228"/>
      <c r="AP606" s="2228"/>
      <c r="AQ606" s="2228"/>
      <c r="AR606" s="2228"/>
      <c r="AS606" s="2228"/>
      <c r="AT606" s="2228"/>
      <c r="AU606" s="2228"/>
      <c r="AV606" s="2228"/>
      <c r="AW606" s="2228"/>
      <c r="AX606" s="2230"/>
      <c r="AY606" s="2228"/>
      <c r="AZ606" s="2228"/>
      <c r="BA606" s="2228"/>
      <c r="BB606" s="2228"/>
      <c r="BC606" s="2228"/>
      <c r="BD606" s="2228"/>
      <c r="BE606" s="2228"/>
      <c r="BF606" s="2228"/>
      <c r="BG606" s="2228"/>
      <c r="BH606" s="2228"/>
      <c r="BI606" s="2228"/>
      <c r="BJ606" s="2228"/>
      <c r="BK606" s="2228"/>
      <c r="BL606" s="2228"/>
      <c r="BM606" s="2228"/>
      <c r="BN606" s="2228"/>
      <c r="BO606" s="2228"/>
      <c r="BP606" s="2228"/>
      <c r="BQ606" s="2228"/>
      <c r="BR606" s="2228"/>
      <c r="BS606" s="2229"/>
      <c r="BT606" s="2228"/>
      <c r="BU606" s="2228"/>
      <c r="BV606" s="2228"/>
      <c r="BW606" s="2228"/>
      <c r="BX606" s="2228"/>
      <c r="BY606" s="2228"/>
      <c r="BZ606" s="2228"/>
      <c r="CA606" s="2228"/>
      <c r="CB606" s="2228"/>
      <c r="CC606" s="2228"/>
      <c r="CD606" s="2228"/>
      <c r="CE606" s="2228"/>
      <c r="CF606" s="2228"/>
      <c r="CG606" s="2228"/>
      <c r="CH606" s="2228"/>
      <c r="CI606" s="2228"/>
      <c r="CJ606" s="2228"/>
      <c r="CK606" s="2228"/>
      <c r="CL606" s="2228"/>
      <c r="CM606" s="2229"/>
      <c r="CN606" s="2229"/>
    </row>
    <row r="607" spans="2:92" x14ac:dyDescent="0.2">
      <c r="B607" s="2227"/>
      <c r="I607" s="2228"/>
      <c r="J607" s="2228"/>
      <c r="K607" s="2228"/>
      <c r="L607" s="2228"/>
      <c r="M607" s="2228"/>
      <c r="N607" s="2228"/>
      <c r="O607" s="2228"/>
      <c r="P607" s="2228"/>
      <c r="Q607" s="2228"/>
      <c r="R607" s="2228"/>
      <c r="S607" s="2228"/>
      <c r="T607" s="2228"/>
      <c r="U607" s="2228"/>
      <c r="V607" s="2228"/>
      <c r="W607" s="2228"/>
      <c r="X607" s="2228"/>
      <c r="Y607" s="2228"/>
      <c r="Z607" s="2228"/>
      <c r="AA607" s="2228"/>
      <c r="AB607" s="2229"/>
      <c r="AC607" s="2229"/>
      <c r="AD607" s="2229"/>
      <c r="AE607" s="2229"/>
      <c r="AF607" s="2228"/>
      <c r="AG607" s="2228"/>
      <c r="AH607" s="2228"/>
      <c r="AI607" s="2228"/>
      <c r="AJ607" s="2228"/>
      <c r="AK607" s="2228"/>
      <c r="AL607" s="2228"/>
      <c r="AM607" s="2228"/>
      <c r="AN607" s="2228"/>
      <c r="AO607" s="2228"/>
      <c r="AP607" s="2228"/>
      <c r="AQ607" s="2228"/>
      <c r="AR607" s="2228"/>
      <c r="AS607" s="2228"/>
      <c r="AT607" s="2228"/>
      <c r="AU607" s="2228"/>
      <c r="AV607" s="2228"/>
      <c r="AW607" s="2228"/>
      <c r="AX607" s="2230"/>
      <c r="AY607" s="2228"/>
      <c r="AZ607" s="2228"/>
      <c r="BA607" s="2228"/>
      <c r="BB607" s="2228"/>
      <c r="BC607" s="2228"/>
      <c r="BD607" s="2228"/>
      <c r="BE607" s="2228"/>
      <c r="BF607" s="2228"/>
      <c r="BG607" s="2228"/>
      <c r="BH607" s="2228"/>
      <c r="BI607" s="2228"/>
      <c r="BJ607" s="2228"/>
      <c r="BK607" s="2228"/>
      <c r="BL607" s="2228"/>
      <c r="BM607" s="2228"/>
      <c r="BN607" s="2228"/>
      <c r="BO607" s="2228"/>
      <c r="BP607" s="2228"/>
      <c r="BQ607" s="2228"/>
      <c r="BR607" s="2228"/>
      <c r="BS607" s="2229"/>
      <c r="BT607" s="2228"/>
      <c r="BU607" s="2228"/>
      <c r="BV607" s="2228"/>
      <c r="BW607" s="2228"/>
      <c r="BX607" s="2228"/>
      <c r="BY607" s="2228"/>
      <c r="BZ607" s="2228"/>
      <c r="CA607" s="2228"/>
      <c r="CB607" s="2228"/>
      <c r="CC607" s="2228"/>
      <c r="CD607" s="2228"/>
      <c r="CE607" s="2228"/>
      <c r="CF607" s="2228"/>
      <c r="CG607" s="2228"/>
      <c r="CH607" s="2228"/>
      <c r="CI607" s="2228"/>
      <c r="CJ607" s="2228"/>
      <c r="CK607" s="2228"/>
      <c r="CL607" s="2228"/>
      <c r="CM607" s="2229"/>
      <c r="CN607" s="2229"/>
    </row>
    <row r="608" spans="2:92" x14ac:dyDescent="0.2">
      <c r="B608" s="2227"/>
      <c r="I608" s="2228"/>
      <c r="J608" s="2228"/>
      <c r="K608" s="2228"/>
      <c r="L608" s="2228"/>
      <c r="M608" s="2228"/>
      <c r="N608" s="2228"/>
      <c r="O608" s="2228"/>
      <c r="P608" s="2228"/>
      <c r="Q608" s="2228"/>
      <c r="R608" s="2228"/>
      <c r="S608" s="2228"/>
      <c r="T608" s="2228"/>
      <c r="U608" s="2228"/>
      <c r="V608" s="2228"/>
      <c r="W608" s="2228"/>
      <c r="X608" s="2228"/>
      <c r="Y608" s="2228"/>
      <c r="Z608" s="2228"/>
      <c r="AA608" s="2228"/>
      <c r="AB608" s="2229"/>
      <c r="AC608" s="2229"/>
      <c r="AD608" s="2229"/>
      <c r="AE608" s="2229"/>
      <c r="AF608" s="2228"/>
      <c r="AG608" s="2228"/>
      <c r="AH608" s="2228"/>
      <c r="AI608" s="2228"/>
      <c r="AJ608" s="2228"/>
      <c r="AK608" s="2228"/>
      <c r="AL608" s="2228"/>
      <c r="AM608" s="2228"/>
      <c r="AN608" s="2228"/>
      <c r="AO608" s="2228"/>
      <c r="AP608" s="2228"/>
      <c r="AQ608" s="2228"/>
      <c r="AR608" s="2228"/>
      <c r="AS608" s="2228"/>
      <c r="AT608" s="2228"/>
      <c r="AU608" s="2228"/>
      <c r="AV608" s="2228"/>
      <c r="AW608" s="2228"/>
      <c r="AX608" s="2230"/>
      <c r="AY608" s="2228"/>
      <c r="AZ608" s="2228"/>
      <c r="BA608" s="2228"/>
      <c r="BB608" s="2228"/>
      <c r="BC608" s="2228"/>
      <c r="BD608" s="2228"/>
      <c r="BE608" s="2228"/>
      <c r="BF608" s="2228"/>
      <c r="BG608" s="2228"/>
      <c r="BH608" s="2228"/>
      <c r="BI608" s="2228"/>
      <c r="BJ608" s="2228"/>
      <c r="BK608" s="2228"/>
      <c r="BL608" s="2228"/>
      <c r="BM608" s="2228"/>
      <c r="BN608" s="2228"/>
      <c r="BO608" s="2228"/>
      <c r="BP608" s="2228"/>
      <c r="BQ608" s="2228"/>
      <c r="BR608" s="2228"/>
      <c r="BS608" s="2229"/>
      <c r="BT608" s="2228"/>
      <c r="BU608" s="2228"/>
      <c r="BV608" s="2228"/>
      <c r="BW608" s="2228"/>
      <c r="BX608" s="2228"/>
      <c r="BY608" s="2228"/>
      <c r="BZ608" s="2228"/>
      <c r="CA608" s="2228"/>
      <c r="CB608" s="2228"/>
      <c r="CC608" s="2228"/>
      <c r="CD608" s="2228"/>
      <c r="CE608" s="2228"/>
      <c r="CF608" s="2228"/>
      <c r="CG608" s="2228"/>
      <c r="CH608" s="2228"/>
      <c r="CI608" s="2228"/>
      <c r="CJ608" s="2228"/>
      <c r="CK608" s="2228"/>
      <c r="CL608" s="2228"/>
      <c r="CM608" s="2229"/>
      <c r="CN608" s="2229"/>
    </row>
    <row r="609" spans="2:92" x14ac:dyDescent="0.2">
      <c r="B609" s="2227"/>
      <c r="I609" s="2228"/>
      <c r="J609" s="2228"/>
      <c r="K609" s="2228"/>
      <c r="L609" s="2228"/>
      <c r="M609" s="2228"/>
      <c r="N609" s="2228"/>
      <c r="O609" s="2228"/>
      <c r="P609" s="2228"/>
      <c r="Q609" s="2228"/>
      <c r="R609" s="2228"/>
      <c r="S609" s="2228"/>
      <c r="T609" s="2228"/>
      <c r="U609" s="2228"/>
      <c r="V609" s="2228"/>
      <c r="W609" s="2228"/>
      <c r="X609" s="2228"/>
      <c r="Y609" s="2228"/>
      <c r="Z609" s="2228"/>
      <c r="AA609" s="2228"/>
      <c r="AB609" s="2229"/>
      <c r="AC609" s="2229"/>
      <c r="AD609" s="2229"/>
      <c r="AE609" s="2229"/>
      <c r="AF609" s="2228"/>
      <c r="AG609" s="2228"/>
      <c r="AH609" s="2228"/>
      <c r="AI609" s="2228"/>
      <c r="AJ609" s="2228"/>
      <c r="AK609" s="2228"/>
      <c r="AL609" s="2228"/>
      <c r="AM609" s="2228"/>
      <c r="AN609" s="2228"/>
      <c r="AO609" s="2228"/>
      <c r="AP609" s="2228"/>
      <c r="AQ609" s="2228"/>
      <c r="AR609" s="2228"/>
      <c r="AS609" s="2228"/>
      <c r="AT609" s="2228"/>
      <c r="AU609" s="2228"/>
      <c r="AV609" s="2228"/>
      <c r="AW609" s="2228"/>
      <c r="AX609" s="2230"/>
      <c r="AY609" s="2228"/>
      <c r="AZ609" s="2228"/>
      <c r="BA609" s="2228"/>
      <c r="BB609" s="2228"/>
      <c r="BC609" s="2228"/>
      <c r="BD609" s="2228"/>
      <c r="BE609" s="2228"/>
      <c r="BF609" s="2228"/>
      <c r="BG609" s="2228"/>
      <c r="BH609" s="2228"/>
      <c r="BI609" s="2228"/>
      <c r="BJ609" s="2228"/>
      <c r="BK609" s="2228"/>
      <c r="BL609" s="2228"/>
      <c r="BM609" s="2228"/>
      <c r="BN609" s="2228"/>
      <c r="BO609" s="2228"/>
      <c r="BP609" s="2228"/>
      <c r="BQ609" s="2228"/>
      <c r="BR609" s="2228"/>
      <c r="BS609" s="2229"/>
      <c r="BT609" s="2228"/>
      <c r="BU609" s="2228"/>
      <c r="BV609" s="2228"/>
      <c r="BW609" s="2228"/>
      <c r="BX609" s="2228"/>
      <c r="BY609" s="2228"/>
      <c r="BZ609" s="2228"/>
      <c r="CA609" s="2228"/>
      <c r="CB609" s="2228"/>
      <c r="CC609" s="2228"/>
      <c r="CD609" s="2228"/>
      <c r="CE609" s="2228"/>
      <c r="CF609" s="2228"/>
      <c r="CG609" s="2228"/>
      <c r="CH609" s="2228"/>
      <c r="CI609" s="2228"/>
      <c r="CJ609" s="2228"/>
      <c r="CK609" s="2228"/>
      <c r="CL609" s="2228"/>
      <c r="CM609" s="2229"/>
      <c r="CN609" s="2229"/>
    </row>
    <row r="610" spans="2:92" x14ac:dyDescent="0.2">
      <c r="B610" s="2227"/>
      <c r="I610" s="2228"/>
      <c r="J610" s="2228"/>
      <c r="K610" s="2228"/>
      <c r="L610" s="2228"/>
      <c r="M610" s="2228"/>
      <c r="N610" s="2228"/>
      <c r="O610" s="2228"/>
      <c r="P610" s="2228"/>
      <c r="Q610" s="2228"/>
      <c r="R610" s="2228"/>
      <c r="S610" s="2228"/>
      <c r="T610" s="2228"/>
      <c r="U610" s="2228"/>
      <c r="V610" s="2228"/>
      <c r="W610" s="2228"/>
      <c r="X610" s="2228"/>
      <c r="Y610" s="2228"/>
      <c r="Z610" s="2228"/>
      <c r="AA610" s="2228"/>
      <c r="AB610" s="2229"/>
      <c r="AC610" s="2229"/>
      <c r="AD610" s="2229"/>
      <c r="AE610" s="2229"/>
      <c r="AF610" s="2228"/>
      <c r="AG610" s="2228"/>
      <c r="AH610" s="2228"/>
      <c r="AI610" s="2228"/>
      <c r="AJ610" s="2228"/>
      <c r="AK610" s="2228"/>
      <c r="AL610" s="2228"/>
      <c r="AM610" s="2228"/>
      <c r="AN610" s="2228"/>
      <c r="AO610" s="2228"/>
      <c r="AP610" s="2228"/>
      <c r="AQ610" s="2228"/>
      <c r="AR610" s="2228"/>
      <c r="AS610" s="2228"/>
      <c r="AT610" s="2228"/>
      <c r="AU610" s="2228"/>
      <c r="AV610" s="2228"/>
      <c r="AW610" s="2228"/>
      <c r="AX610" s="2230"/>
      <c r="AY610" s="2228"/>
      <c r="AZ610" s="2228"/>
      <c r="BA610" s="2228"/>
      <c r="BB610" s="2228"/>
      <c r="BC610" s="2228"/>
      <c r="BD610" s="2228"/>
      <c r="BE610" s="2228"/>
      <c r="BF610" s="2228"/>
      <c r="BG610" s="2228"/>
      <c r="BH610" s="2228"/>
      <c r="BI610" s="2228"/>
      <c r="BJ610" s="2228"/>
      <c r="BK610" s="2228"/>
      <c r="BL610" s="2228"/>
      <c r="BM610" s="2228"/>
      <c r="BN610" s="2228"/>
      <c r="BO610" s="2228"/>
      <c r="BP610" s="2228"/>
      <c r="BQ610" s="2228"/>
      <c r="BR610" s="2228"/>
      <c r="BS610" s="2229"/>
      <c r="BT610" s="2228"/>
      <c r="BU610" s="2228"/>
      <c r="BV610" s="2228"/>
      <c r="BW610" s="2228"/>
      <c r="BX610" s="2228"/>
      <c r="BY610" s="2228"/>
      <c r="BZ610" s="2228"/>
      <c r="CA610" s="2228"/>
      <c r="CB610" s="2228"/>
      <c r="CC610" s="2228"/>
      <c r="CD610" s="2228"/>
      <c r="CE610" s="2228"/>
      <c r="CF610" s="2228"/>
      <c r="CG610" s="2228"/>
      <c r="CH610" s="2228"/>
      <c r="CI610" s="2228"/>
      <c r="CJ610" s="2228"/>
      <c r="CK610" s="2228"/>
      <c r="CL610" s="2228"/>
      <c r="CM610" s="2229"/>
      <c r="CN610" s="2229"/>
    </row>
    <row r="611" spans="2:92" x14ac:dyDescent="0.2">
      <c r="B611" s="2227"/>
      <c r="I611" s="2228"/>
      <c r="J611" s="2228"/>
      <c r="K611" s="2228"/>
      <c r="L611" s="2228"/>
      <c r="M611" s="2228"/>
      <c r="N611" s="2228"/>
      <c r="O611" s="2228"/>
      <c r="P611" s="2228"/>
      <c r="Q611" s="2228"/>
      <c r="R611" s="2228"/>
      <c r="S611" s="2228"/>
      <c r="T611" s="2228"/>
      <c r="U611" s="2228"/>
      <c r="V611" s="2228"/>
      <c r="W611" s="2228"/>
      <c r="X611" s="2228"/>
      <c r="Y611" s="2228"/>
      <c r="Z611" s="2228"/>
      <c r="AA611" s="2228"/>
      <c r="AB611" s="2229"/>
      <c r="AC611" s="2229"/>
      <c r="AD611" s="2229"/>
      <c r="AE611" s="2229"/>
      <c r="AF611" s="2228"/>
      <c r="AG611" s="2228"/>
      <c r="AH611" s="2228"/>
      <c r="AI611" s="2228"/>
      <c r="AJ611" s="2228"/>
      <c r="AK611" s="2228"/>
      <c r="AL611" s="2228"/>
      <c r="AM611" s="2228"/>
      <c r="AN611" s="2228"/>
      <c r="AO611" s="2228"/>
      <c r="AP611" s="2228"/>
      <c r="AQ611" s="2228"/>
      <c r="AR611" s="2228"/>
      <c r="AS611" s="2228"/>
      <c r="AT611" s="2228"/>
      <c r="AU611" s="2228"/>
      <c r="AV611" s="2228"/>
      <c r="AW611" s="2228"/>
      <c r="AX611" s="2230"/>
      <c r="AY611" s="2228"/>
      <c r="AZ611" s="2228"/>
      <c r="BA611" s="2228"/>
      <c r="BB611" s="2228"/>
      <c r="BC611" s="2228"/>
      <c r="BD611" s="2228"/>
      <c r="BE611" s="2228"/>
      <c r="BF611" s="2228"/>
      <c r="BG611" s="2228"/>
      <c r="BH611" s="2228"/>
      <c r="BI611" s="2228"/>
      <c r="BJ611" s="2228"/>
      <c r="BK611" s="2228"/>
      <c r="BL611" s="2228"/>
      <c r="BM611" s="2228"/>
      <c r="BN611" s="2228"/>
      <c r="BO611" s="2228"/>
      <c r="BP611" s="2228"/>
      <c r="BQ611" s="2228"/>
      <c r="BR611" s="2228"/>
      <c r="BS611" s="2229"/>
      <c r="BT611" s="2228"/>
      <c r="BU611" s="2228"/>
      <c r="BV611" s="2228"/>
      <c r="BW611" s="2228"/>
      <c r="BX611" s="2228"/>
      <c r="BY611" s="2228"/>
      <c r="BZ611" s="2228"/>
      <c r="CA611" s="2228"/>
      <c r="CB611" s="2228"/>
      <c r="CC611" s="2228"/>
      <c r="CD611" s="2228"/>
      <c r="CE611" s="2228"/>
      <c r="CF611" s="2228"/>
      <c r="CG611" s="2228"/>
      <c r="CH611" s="2228"/>
      <c r="CI611" s="2228"/>
      <c r="CJ611" s="2228"/>
      <c r="CK611" s="2228"/>
      <c r="CL611" s="2228"/>
      <c r="CM611" s="2229"/>
      <c r="CN611" s="2229"/>
    </row>
    <row r="612" spans="2:92" x14ac:dyDescent="0.2">
      <c r="B612" s="2227"/>
      <c r="I612" s="2228"/>
      <c r="J612" s="2228"/>
      <c r="K612" s="2228"/>
      <c r="L612" s="2228"/>
      <c r="M612" s="2228"/>
      <c r="N612" s="2228"/>
      <c r="O612" s="2228"/>
      <c r="P612" s="2228"/>
      <c r="Q612" s="2228"/>
      <c r="R612" s="2228"/>
      <c r="S612" s="2228"/>
      <c r="T612" s="2228"/>
      <c r="U612" s="2228"/>
      <c r="V612" s="2228"/>
      <c r="W612" s="2228"/>
      <c r="X612" s="2228"/>
      <c r="Y612" s="2228"/>
      <c r="Z612" s="2228"/>
      <c r="AA612" s="2228"/>
      <c r="AB612" s="2229"/>
      <c r="AC612" s="2229"/>
      <c r="AD612" s="2229"/>
      <c r="AE612" s="2229"/>
      <c r="AF612" s="2228"/>
      <c r="AG612" s="2228"/>
      <c r="AH612" s="2228"/>
      <c r="AI612" s="2228"/>
      <c r="AJ612" s="2228"/>
      <c r="AK612" s="2228"/>
      <c r="AL612" s="2228"/>
      <c r="AM612" s="2228"/>
      <c r="AN612" s="2228"/>
      <c r="AO612" s="2228"/>
      <c r="AP612" s="2228"/>
      <c r="AQ612" s="2228"/>
      <c r="AR612" s="2228"/>
      <c r="AS612" s="2228"/>
      <c r="AT612" s="2228"/>
      <c r="AU612" s="2228"/>
      <c r="AV612" s="2228"/>
      <c r="AW612" s="2228"/>
      <c r="AX612" s="2230"/>
      <c r="AY612" s="2228"/>
      <c r="AZ612" s="2228"/>
      <c r="BA612" s="2228"/>
      <c r="BB612" s="2228"/>
      <c r="BC612" s="2228"/>
      <c r="BD612" s="2228"/>
      <c r="BE612" s="2228"/>
      <c r="BF612" s="2228"/>
      <c r="BG612" s="2228"/>
      <c r="BH612" s="2228"/>
      <c r="BI612" s="2228"/>
      <c r="BJ612" s="2228"/>
      <c r="BK612" s="2228"/>
      <c r="BL612" s="2228"/>
      <c r="BM612" s="2228"/>
      <c r="BN612" s="2228"/>
      <c r="BO612" s="2228"/>
      <c r="BP612" s="2228"/>
      <c r="BQ612" s="2228"/>
      <c r="BR612" s="2228"/>
      <c r="BS612" s="2229"/>
      <c r="BT612" s="2228"/>
      <c r="BU612" s="2228"/>
      <c r="BV612" s="2228"/>
      <c r="BW612" s="2228"/>
      <c r="BX612" s="2228"/>
      <c r="BY612" s="2228"/>
      <c r="BZ612" s="2228"/>
      <c r="CA612" s="2228"/>
      <c r="CB612" s="2228"/>
      <c r="CC612" s="2228"/>
      <c r="CD612" s="2228"/>
      <c r="CE612" s="2228"/>
      <c r="CF612" s="2228"/>
      <c r="CG612" s="2228"/>
      <c r="CH612" s="2228"/>
      <c r="CI612" s="2228"/>
      <c r="CJ612" s="2228"/>
      <c r="CK612" s="2228"/>
      <c r="CL612" s="2228"/>
      <c r="CM612" s="2229"/>
      <c r="CN612" s="2229"/>
    </row>
    <row r="613" spans="2:92" x14ac:dyDescent="0.2">
      <c r="B613" s="2227"/>
      <c r="I613" s="2228"/>
      <c r="J613" s="2228"/>
      <c r="K613" s="2228"/>
      <c r="L613" s="2228"/>
      <c r="M613" s="2228"/>
      <c r="N613" s="2228"/>
      <c r="O613" s="2228"/>
      <c r="P613" s="2228"/>
      <c r="Q613" s="2228"/>
      <c r="R613" s="2228"/>
      <c r="S613" s="2228"/>
      <c r="T613" s="2228"/>
      <c r="U613" s="2228"/>
      <c r="V613" s="2228"/>
      <c r="W613" s="2228"/>
      <c r="X613" s="2228"/>
      <c r="Y613" s="2228"/>
      <c r="Z613" s="2228"/>
      <c r="AA613" s="2228"/>
      <c r="AB613" s="2229"/>
      <c r="AC613" s="2229"/>
      <c r="AD613" s="2229"/>
      <c r="AE613" s="2229"/>
      <c r="AF613" s="2228"/>
      <c r="AG613" s="2228"/>
      <c r="AH613" s="2228"/>
      <c r="AI613" s="2228"/>
      <c r="AJ613" s="2228"/>
      <c r="AK613" s="2228"/>
      <c r="AL613" s="2228"/>
      <c r="AM613" s="2228"/>
      <c r="AN613" s="2228"/>
      <c r="AO613" s="2228"/>
      <c r="AP613" s="2228"/>
      <c r="AQ613" s="2228"/>
      <c r="AR613" s="2228"/>
      <c r="AS613" s="2228"/>
      <c r="AT613" s="2228"/>
      <c r="AU613" s="2228"/>
      <c r="AV613" s="2228"/>
      <c r="AW613" s="2228"/>
      <c r="AX613" s="2230"/>
      <c r="AY613" s="2228"/>
      <c r="AZ613" s="2228"/>
      <c r="BA613" s="2228"/>
      <c r="BB613" s="2228"/>
      <c r="BC613" s="2228"/>
      <c r="BD613" s="2228"/>
      <c r="BE613" s="2228"/>
      <c r="BF613" s="2228"/>
      <c r="BG613" s="2228"/>
      <c r="BH613" s="2228"/>
      <c r="BI613" s="2228"/>
      <c r="BJ613" s="2228"/>
      <c r="BK613" s="2228"/>
      <c r="BL613" s="2228"/>
      <c r="BM613" s="2228"/>
      <c r="BN613" s="2228"/>
      <c r="BO613" s="2228"/>
      <c r="BP613" s="2228"/>
      <c r="BQ613" s="2228"/>
      <c r="BR613" s="2228"/>
      <c r="BS613" s="2229"/>
      <c r="BT613" s="2228"/>
      <c r="BU613" s="2228"/>
      <c r="BV613" s="2228"/>
      <c r="BW613" s="2228"/>
      <c r="BX613" s="2228"/>
      <c r="BY613" s="2228"/>
      <c r="BZ613" s="2228"/>
      <c r="CA613" s="2228"/>
      <c r="CB613" s="2228"/>
      <c r="CC613" s="2228"/>
      <c r="CD613" s="2228"/>
      <c r="CE613" s="2228"/>
      <c r="CF613" s="2228"/>
      <c r="CG613" s="2228"/>
      <c r="CH613" s="2228"/>
      <c r="CI613" s="2228"/>
      <c r="CJ613" s="2228"/>
      <c r="CK613" s="2228"/>
      <c r="CL613" s="2228"/>
      <c r="CM613" s="2229"/>
      <c r="CN613" s="2229"/>
    </row>
    <row r="614" spans="2:92" x14ac:dyDescent="0.2">
      <c r="B614" s="2227"/>
      <c r="I614" s="2228"/>
      <c r="J614" s="2228"/>
      <c r="K614" s="2228"/>
      <c r="L614" s="2228"/>
      <c r="M614" s="2228"/>
      <c r="N614" s="2228"/>
      <c r="O614" s="2228"/>
      <c r="P614" s="2228"/>
      <c r="Q614" s="2228"/>
      <c r="R614" s="2228"/>
      <c r="S614" s="2228"/>
      <c r="T614" s="2228"/>
      <c r="U614" s="2228"/>
      <c r="V614" s="2228"/>
      <c r="W614" s="2228"/>
      <c r="X614" s="2228"/>
      <c r="Y614" s="2228"/>
      <c r="Z614" s="2228"/>
      <c r="AA614" s="2228"/>
      <c r="AB614" s="2229"/>
      <c r="AC614" s="2229"/>
      <c r="AD614" s="2229"/>
      <c r="AE614" s="2229"/>
      <c r="AF614" s="2228"/>
      <c r="AG614" s="2228"/>
      <c r="AH614" s="2228"/>
      <c r="AI614" s="2228"/>
      <c r="AJ614" s="2228"/>
      <c r="AK614" s="2228"/>
      <c r="AL614" s="2228"/>
      <c r="AM614" s="2228"/>
      <c r="AN614" s="2228"/>
      <c r="AO614" s="2228"/>
      <c r="AP614" s="2228"/>
      <c r="AQ614" s="2228"/>
      <c r="AR614" s="2228"/>
      <c r="AS614" s="2228"/>
      <c r="AT614" s="2228"/>
      <c r="AU614" s="2228"/>
      <c r="AV614" s="2228"/>
      <c r="AW614" s="2228"/>
      <c r="AX614" s="2230"/>
      <c r="AY614" s="2228"/>
      <c r="AZ614" s="2228"/>
      <c r="BA614" s="2228"/>
      <c r="BB614" s="2228"/>
      <c r="BC614" s="2228"/>
      <c r="BD614" s="2228"/>
      <c r="BE614" s="2228"/>
      <c r="BF614" s="2228"/>
      <c r="BG614" s="2228"/>
      <c r="BH614" s="2228"/>
      <c r="BI614" s="2228"/>
      <c r="BJ614" s="2228"/>
      <c r="BK614" s="2228"/>
      <c r="BL614" s="2228"/>
      <c r="BM614" s="2228"/>
      <c r="BN614" s="2228"/>
      <c r="BO614" s="2228"/>
      <c r="BP614" s="2228"/>
      <c r="BQ614" s="2228"/>
      <c r="BR614" s="2228"/>
      <c r="BS614" s="2229"/>
      <c r="BT614" s="2228"/>
      <c r="BU614" s="2228"/>
      <c r="BV614" s="2228"/>
      <c r="BW614" s="2228"/>
      <c r="BX614" s="2228"/>
      <c r="BY614" s="2228"/>
      <c r="BZ614" s="2228"/>
      <c r="CA614" s="2228"/>
      <c r="CB614" s="2228"/>
      <c r="CC614" s="2228"/>
      <c r="CD614" s="2228"/>
      <c r="CE614" s="2228"/>
      <c r="CF614" s="2228"/>
      <c r="CG614" s="2228"/>
      <c r="CH614" s="2228"/>
      <c r="CI614" s="2228"/>
      <c r="CJ614" s="2228"/>
      <c r="CK614" s="2228"/>
      <c r="CL614" s="2228"/>
      <c r="CM614" s="2229"/>
      <c r="CN614" s="2229"/>
    </row>
    <row r="615" spans="2:92" x14ac:dyDescent="0.2">
      <c r="B615" s="2227"/>
      <c r="I615" s="2228"/>
      <c r="J615" s="2228"/>
      <c r="K615" s="2228"/>
      <c r="L615" s="2228"/>
      <c r="M615" s="2228"/>
      <c r="N615" s="2228"/>
      <c r="O615" s="2228"/>
      <c r="P615" s="2228"/>
      <c r="Q615" s="2228"/>
      <c r="R615" s="2228"/>
      <c r="S615" s="2228"/>
      <c r="T615" s="2228"/>
      <c r="U615" s="2228"/>
      <c r="V615" s="2228"/>
      <c r="W615" s="2228"/>
      <c r="X615" s="2228"/>
      <c r="Y615" s="2228"/>
      <c r="Z615" s="2228"/>
      <c r="AA615" s="2228"/>
      <c r="AB615" s="2229"/>
      <c r="AC615" s="2229"/>
      <c r="AD615" s="2229"/>
      <c r="AE615" s="2229"/>
      <c r="AF615" s="2228"/>
      <c r="AG615" s="2228"/>
      <c r="AH615" s="2228"/>
      <c r="AI615" s="2228"/>
      <c r="AJ615" s="2228"/>
      <c r="AK615" s="2228"/>
      <c r="AL615" s="2228"/>
      <c r="AM615" s="2228"/>
      <c r="AN615" s="2228"/>
      <c r="AO615" s="2228"/>
      <c r="AP615" s="2228"/>
      <c r="AQ615" s="2228"/>
      <c r="AR615" s="2228"/>
      <c r="AS615" s="2228"/>
      <c r="AT615" s="2228"/>
      <c r="AU615" s="2228"/>
      <c r="AV615" s="2228"/>
      <c r="AW615" s="2228"/>
      <c r="AX615" s="2230"/>
      <c r="AY615" s="2228"/>
      <c r="AZ615" s="2228"/>
      <c r="BA615" s="2228"/>
      <c r="BB615" s="2228"/>
      <c r="BC615" s="2228"/>
      <c r="BD615" s="2228"/>
      <c r="BE615" s="2228"/>
      <c r="BF615" s="2228"/>
      <c r="BG615" s="2228"/>
      <c r="BH615" s="2228"/>
      <c r="BI615" s="2228"/>
      <c r="BJ615" s="2228"/>
      <c r="BK615" s="2228"/>
      <c r="BL615" s="2228"/>
      <c r="BM615" s="2228"/>
      <c r="BN615" s="2228"/>
      <c r="BO615" s="2228"/>
      <c r="BP615" s="2228"/>
      <c r="BQ615" s="2228"/>
      <c r="BR615" s="2228"/>
      <c r="BS615" s="2229"/>
      <c r="BT615" s="2228"/>
      <c r="BU615" s="2228"/>
      <c r="BV615" s="2228"/>
      <c r="BW615" s="2228"/>
      <c r="BX615" s="2228"/>
      <c r="BY615" s="2228"/>
      <c r="BZ615" s="2228"/>
      <c r="CA615" s="2228"/>
      <c r="CB615" s="2228"/>
      <c r="CC615" s="2228"/>
      <c r="CD615" s="2228"/>
      <c r="CE615" s="2228"/>
      <c r="CF615" s="2228"/>
      <c r="CG615" s="2228"/>
      <c r="CH615" s="2228"/>
      <c r="CI615" s="2228"/>
      <c r="CJ615" s="2228"/>
      <c r="CK615" s="2228"/>
      <c r="CL615" s="2228"/>
      <c r="CM615" s="2229"/>
      <c r="CN615" s="2229"/>
    </row>
    <row r="616" spans="2:92" x14ac:dyDescent="0.2">
      <c r="B616" s="2227"/>
      <c r="I616" s="2228"/>
      <c r="J616" s="2228"/>
      <c r="K616" s="2228"/>
      <c r="L616" s="2228"/>
      <c r="M616" s="2228"/>
      <c r="N616" s="2228"/>
      <c r="O616" s="2228"/>
      <c r="P616" s="2228"/>
      <c r="Q616" s="2228"/>
      <c r="R616" s="2228"/>
      <c r="S616" s="2228"/>
      <c r="T616" s="2228"/>
      <c r="U616" s="2228"/>
      <c r="V616" s="2228"/>
      <c r="W616" s="2228"/>
      <c r="X616" s="2228"/>
      <c r="Y616" s="2228"/>
      <c r="Z616" s="2228"/>
      <c r="AA616" s="2228"/>
      <c r="AB616" s="2229"/>
      <c r="AC616" s="2229"/>
      <c r="AD616" s="2229"/>
      <c r="AE616" s="2229"/>
      <c r="AF616" s="2228"/>
      <c r="AG616" s="2228"/>
      <c r="AH616" s="2228"/>
      <c r="AI616" s="2228"/>
      <c r="AJ616" s="2228"/>
      <c r="AK616" s="2228"/>
      <c r="AL616" s="2228"/>
      <c r="AM616" s="2228"/>
      <c r="AN616" s="2228"/>
      <c r="AO616" s="2228"/>
      <c r="AP616" s="2228"/>
      <c r="AQ616" s="2228"/>
      <c r="AR616" s="2228"/>
      <c r="AS616" s="2228"/>
      <c r="AT616" s="2228"/>
      <c r="AU616" s="2228"/>
      <c r="AV616" s="2228"/>
      <c r="AW616" s="2228"/>
      <c r="AX616" s="2230"/>
      <c r="AY616" s="2228"/>
      <c r="AZ616" s="2228"/>
      <c r="BA616" s="2228"/>
      <c r="BB616" s="2228"/>
      <c r="BC616" s="2228"/>
      <c r="BD616" s="2228"/>
      <c r="BE616" s="2228"/>
      <c r="BF616" s="2228"/>
      <c r="BG616" s="2228"/>
      <c r="BH616" s="2228"/>
      <c r="BI616" s="2228"/>
      <c r="BJ616" s="2228"/>
      <c r="BK616" s="2228"/>
      <c r="BL616" s="2228"/>
      <c r="BM616" s="2228"/>
      <c r="BN616" s="2228"/>
      <c r="BO616" s="2228"/>
      <c r="BP616" s="2228"/>
      <c r="BQ616" s="2228"/>
      <c r="BR616" s="2228"/>
      <c r="BS616" s="2229"/>
      <c r="BT616" s="2228"/>
      <c r="BU616" s="2228"/>
      <c r="BV616" s="2228"/>
      <c r="BW616" s="2228"/>
      <c r="BX616" s="2228"/>
      <c r="BY616" s="2228"/>
      <c r="BZ616" s="2228"/>
      <c r="CA616" s="2228"/>
      <c r="CB616" s="2228"/>
      <c r="CC616" s="2228"/>
      <c r="CD616" s="2228"/>
      <c r="CE616" s="2228"/>
      <c r="CF616" s="2228"/>
      <c r="CG616" s="2228"/>
      <c r="CH616" s="2228"/>
      <c r="CI616" s="2228"/>
      <c r="CJ616" s="2228"/>
      <c r="CK616" s="2228"/>
      <c r="CL616" s="2228"/>
      <c r="CM616" s="2229"/>
      <c r="CN616" s="2229"/>
    </row>
    <row r="617" spans="2:92" x14ac:dyDescent="0.2">
      <c r="B617" s="2227"/>
      <c r="I617" s="2228"/>
      <c r="J617" s="2228"/>
      <c r="K617" s="2228"/>
      <c r="L617" s="2228"/>
      <c r="M617" s="2228"/>
      <c r="N617" s="2228"/>
      <c r="O617" s="2228"/>
      <c r="P617" s="2228"/>
      <c r="Q617" s="2228"/>
      <c r="R617" s="2228"/>
      <c r="S617" s="2228"/>
      <c r="T617" s="2228"/>
      <c r="U617" s="2228"/>
      <c r="V617" s="2228"/>
      <c r="W617" s="2228"/>
      <c r="X617" s="2228"/>
      <c r="Y617" s="2228"/>
      <c r="Z617" s="2228"/>
      <c r="AA617" s="2228"/>
      <c r="AB617" s="2229"/>
      <c r="AC617" s="2229"/>
      <c r="AD617" s="2229"/>
      <c r="AE617" s="2229"/>
      <c r="AF617" s="2228"/>
      <c r="AG617" s="2228"/>
      <c r="AH617" s="2228"/>
      <c r="AI617" s="2228"/>
      <c r="AJ617" s="2228"/>
      <c r="AK617" s="2228"/>
      <c r="AL617" s="2228"/>
      <c r="AM617" s="2228"/>
      <c r="AN617" s="2228"/>
      <c r="AO617" s="2228"/>
      <c r="AP617" s="2228"/>
      <c r="AQ617" s="2228"/>
      <c r="AR617" s="2228"/>
      <c r="AS617" s="2228"/>
      <c r="AT617" s="2228"/>
      <c r="AU617" s="2228"/>
      <c r="AV617" s="2228"/>
      <c r="AW617" s="2228"/>
      <c r="AX617" s="2230"/>
      <c r="AY617" s="2228"/>
      <c r="AZ617" s="2228"/>
      <c r="BA617" s="2228"/>
      <c r="BB617" s="2228"/>
      <c r="BC617" s="2228"/>
      <c r="BD617" s="2228"/>
      <c r="BE617" s="2228"/>
      <c r="BF617" s="2228"/>
      <c r="BG617" s="2228"/>
      <c r="BH617" s="2228"/>
      <c r="BI617" s="2228"/>
      <c r="BJ617" s="2228"/>
      <c r="BK617" s="2228"/>
      <c r="BL617" s="2228"/>
      <c r="BM617" s="2228"/>
      <c r="BN617" s="2228"/>
      <c r="BO617" s="2228"/>
      <c r="BP617" s="2228"/>
      <c r="BQ617" s="2228"/>
      <c r="BR617" s="2228"/>
      <c r="BS617" s="2229"/>
      <c r="BT617" s="2228"/>
      <c r="BU617" s="2228"/>
      <c r="BV617" s="2228"/>
      <c r="BW617" s="2228"/>
      <c r="BX617" s="2228"/>
      <c r="BY617" s="2228"/>
      <c r="BZ617" s="2228"/>
      <c r="CA617" s="2228"/>
      <c r="CB617" s="2228"/>
      <c r="CC617" s="2228"/>
      <c r="CD617" s="2228"/>
      <c r="CE617" s="2228"/>
      <c r="CF617" s="2228"/>
      <c r="CG617" s="2228"/>
      <c r="CH617" s="2228"/>
      <c r="CI617" s="2228"/>
      <c r="CJ617" s="2228"/>
      <c r="CK617" s="2228"/>
      <c r="CL617" s="2228"/>
      <c r="CM617" s="2229"/>
      <c r="CN617" s="2229"/>
    </row>
    <row r="618" spans="2:92" x14ac:dyDescent="0.2">
      <c r="B618" s="2227"/>
      <c r="I618" s="2228"/>
      <c r="J618" s="2228"/>
      <c r="K618" s="2228"/>
      <c r="L618" s="2228"/>
      <c r="M618" s="2228"/>
      <c r="N618" s="2228"/>
      <c r="O618" s="2228"/>
      <c r="P618" s="2228"/>
      <c r="Q618" s="2228"/>
      <c r="R618" s="2228"/>
      <c r="S618" s="2228"/>
      <c r="T618" s="2228"/>
      <c r="U618" s="2228"/>
      <c r="V618" s="2228"/>
      <c r="W618" s="2228"/>
      <c r="X618" s="2228"/>
      <c r="Y618" s="2228"/>
      <c r="Z618" s="2228"/>
      <c r="AA618" s="2228"/>
      <c r="AB618" s="2229"/>
      <c r="AC618" s="2229"/>
      <c r="AD618" s="2229"/>
      <c r="AE618" s="2229"/>
      <c r="AF618" s="2228"/>
      <c r="AG618" s="2228"/>
      <c r="AH618" s="2228"/>
      <c r="AI618" s="2228"/>
      <c r="AJ618" s="2228"/>
      <c r="AK618" s="2228"/>
      <c r="AL618" s="2228"/>
      <c r="AM618" s="2228"/>
      <c r="AN618" s="2228"/>
      <c r="AO618" s="2228"/>
      <c r="AP618" s="2228"/>
      <c r="AQ618" s="2228"/>
      <c r="AR618" s="2228"/>
      <c r="AS618" s="2228"/>
      <c r="AT618" s="2228"/>
      <c r="AU618" s="2228"/>
      <c r="AV618" s="2228"/>
      <c r="AW618" s="2228"/>
      <c r="AX618" s="2230"/>
      <c r="AY618" s="2228"/>
      <c r="AZ618" s="2228"/>
      <c r="BA618" s="2228"/>
      <c r="BB618" s="2228"/>
      <c r="BC618" s="2228"/>
      <c r="BD618" s="2228"/>
      <c r="BE618" s="2228"/>
      <c r="BF618" s="2228"/>
      <c r="BG618" s="2228"/>
      <c r="BH618" s="2228"/>
      <c r="BI618" s="2228"/>
      <c r="BJ618" s="2228"/>
      <c r="BK618" s="2228"/>
      <c r="BL618" s="2228"/>
      <c r="BM618" s="2228"/>
      <c r="BN618" s="2228"/>
      <c r="BO618" s="2228"/>
      <c r="BP618" s="2228"/>
      <c r="BQ618" s="2228"/>
      <c r="BR618" s="2228"/>
      <c r="BS618" s="2229"/>
      <c r="BT618" s="2228"/>
      <c r="BU618" s="2228"/>
      <c r="BV618" s="2228"/>
      <c r="BW618" s="2228"/>
      <c r="BX618" s="2228"/>
      <c r="BY618" s="2228"/>
      <c r="BZ618" s="2228"/>
      <c r="CA618" s="2228"/>
      <c r="CB618" s="2228"/>
      <c r="CC618" s="2228"/>
      <c r="CD618" s="2228"/>
      <c r="CE618" s="2228"/>
      <c r="CF618" s="2228"/>
      <c r="CG618" s="2228"/>
      <c r="CH618" s="2228"/>
      <c r="CI618" s="2228"/>
      <c r="CJ618" s="2228"/>
      <c r="CK618" s="2228"/>
      <c r="CL618" s="2228"/>
      <c r="CM618" s="2229"/>
      <c r="CN618" s="2229"/>
    </row>
    <row r="619" spans="2:92" x14ac:dyDescent="0.2">
      <c r="B619" s="2227"/>
      <c r="I619" s="2228"/>
      <c r="J619" s="2228"/>
      <c r="K619" s="2228"/>
      <c r="L619" s="2228"/>
      <c r="M619" s="2228"/>
      <c r="N619" s="2228"/>
      <c r="O619" s="2228"/>
      <c r="P619" s="2228"/>
      <c r="Q619" s="2228"/>
      <c r="R619" s="2228"/>
      <c r="S619" s="2228"/>
      <c r="T619" s="2228"/>
      <c r="U619" s="2228"/>
      <c r="V619" s="2228"/>
      <c r="W619" s="2228"/>
      <c r="X619" s="2228"/>
      <c r="Y619" s="2228"/>
      <c r="Z619" s="2228"/>
      <c r="AA619" s="2228"/>
      <c r="AB619" s="2229"/>
      <c r="AC619" s="2229"/>
      <c r="AD619" s="2229"/>
      <c r="AE619" s="2229"/>
      <c r="AF619" s="2228"/>
      <c r="AG619" s="2228"/>
      <c r="AH619" s="2228"/>
      <c r="AI619" s="2228"/>
      <c r="AJ619" s="2228"/>
      <c r="AK619" s="2228"/>
      <c r="AL619" s="2228"/>
      <c r="AM619" s="2228"/>
      <c r="AN619" s="2228"/>
      <c r="AO619" s="2228"/>
      <c r="AP619" s="2228"/>
      <c r="AQ619" s="2228"/>
      <c r="AR619" s="2228"/>
      <c r="AS619" s="2228"/>
      <c r="AT619" s="2228"/>
      <c r="AU619" s="2228"/>
      <c r="AV619" s="2228"/>
      <c r="AW619" s="2228"/>
      <c r="AX619" s="2230"/>
      <c r="AY619" s="2228"/>
      <c r="AZ619" s="2228"/>
      <c r="BA619" s="2228"/>
      <c r="BB619" s="2228"/>
      <c r="BC619" s="2228"/>
      <c r="BD619" s="2228"/>
      <c r="BE619" s="2228"/>
      <c r="BF619" s="2228"/>
      <c r="BG619" s="2228"/>
      <c r="BH619" s="2228"/>
      <c r="BI619" s="2228"/>
      <c r="BJ619" s="2228"/>
      <c r="BK619" s="2228"/>
      <c r="BL619" s="2228"/>
      <c r="BM619" s="2228"/>
      <c r="BN619" s="2228"/>
      <c r="BO619" s="2228"/>
      <c r="BP619" s="2228"/>
      <c r="BQ619" s="2228"/>
      <c r="BR619" s="2228"/>
      <c r="BS619" s="2229"/>
      <c r="BT619" s="2228"/>
      <c r="BU619" s="2228"/>
      <c r="BV619" s="2228"/>
      <c r="BW619" s="2228"/>
      <c r="BX619" s="2228"/>
      <c r="BY619" s="2228"/>
      <c r="BZ619" s="2228"/>
      <c r="CA619" s="2228"/>
      <c r="CB619" s="2228"/>
      <c r="CC619" s="2228"/>
      <c r="CD619" s="2228"/>
      <c r="CE619" s="2228"/>
      <c r="CF619" s="2228"/>
      <c r="CG619" s="2228"/>
      <c r="CH619" s="2228"/>
      <c r="CI619" s="2228"/>
      <c r="CJ619" s="2228"/>
      <c r="CK619" s="2228"/>
      <c r="CL619" s="2228"/>
      <c r="CM619" s="2229"/>
      <c r="CN619" s="2229"/>
    </row>
    <row r="620" spans="2:92" x14ac:dyDescent="0.2">
      <c r="B620" s="2227"/>
      <c r="I620" s="2228"/>
      <c r="J620" s="2228"/>
      <c r="K620" s="2228"/>
      <c r="L620" s="2228"/>
      <c r="M620" s="2228"/>
      <c r="N620" s="2228"/>
      <c r="O620" s="2228"/>
      <c r="P620" s="2228"/>
      <c r="Q620" s="2228"/>
      <c r="R620" s="2228"/>
      <c r="S620" s="2228"/>
      <c r="T620" s="2228"/>
      <c r="U620" s="2228"/>
      <c r="V620" s="2228"/>
      <c r="W620" s="2228"/>
      <c r="X620" s="2228"/>
      <c r="Y620" s="2228"/>
      <c r="Z620" s="2228"/>
      <c r="AA620" s="2228"/>
      <c r="AB620" s="2229"/>
      <c r="AC620" s="2229"/>
      <c r="AD620" s="2229"/>
      <c r="AE620" s="2229"/>
      <c r="AF620" s="2228"/>
      <c r="AG620" s="2228"/>
      <c r="AH620" s="2228"/>
      <c r="AI620" s="2228"/>
      <c r="AJ620" s="2228"/>
      <c r="AK620" s="2228"/>
      <c r="AL620" s="2228"/>
      <c r="AM620" s="2228"/>
      <c r="AN620" s="2228"/>
      <c r="AO620" s="2228"/>
      <c r="AP620" s="2228"/>
      <c r="AQ620" s="2228"/>
      <c r="AR620" s="2228"/>
      <c r="AS620" s="2228"/>
      <c r="AT620" s="2228"/>
      <c r="AU620" s="2228"/>
      <c r="AV620" s="2228"/>
      <c r="AW620" s="2228"/>
      <c r="AX620" s="2230"/>
      <c r="AY620" s="2228"/>
      <c r="AZ620" s="2228"/>
      <c r="BA620" s="2228"/>
      <c r="BB620" s="2228"/>
      <c r="BC620" s="2228"/>
      <c r="BD620" s="2228"/>
      <c r="BE620" s="2228"/>
      <c r="BF620" s="2228"/>
      <c r="BG620" s="2228"/>
      <c r="BH620" s="2228"/>
      <c r="BI620" s="2228"/>
      <c r="BJ620" s="2228"/>
      <c r="BK620" s="2228"/>
      <c r="BL620" s="2228"/>
      <c r="BM620" s="2228"/>
      <c r="BN620" s="2228"/>
      <c r="BO620" s="2228"/>
      <c r="BP620" s="2228"/>
      <c r="BQ620" s="2228"/>
      <c r="BR620" s="2228"/>
      <c r="BS620" s="2229"/>
      <c r="BT620" s="2228"/>
      <c r="BU620" s="2228"/>
      <c r="BV620" s="2228"/>
      <c r="BW620" s="2228"/>
      <c r="BX620" s="2228"/>
      <c r="BY620" s="2228"/>
      <c r="BZ620" s="2228"/>
      <c r="CA620" s="2228"/>
      <c r="CB620" s="2228"/>
      <c r="CC620" s="2228"/>
      <c r="CD620" s="2228"/>
      <c r="CE620" s="2228"/>
      <c r="CF620" s="2228"/>
      <c r="CG620" s="2228"/>
      <c r="CH620" s="2228"/>
      <c r="CI620" s="2228"/>
      <c r="CJ620" s="2228"/>
      <c r="CK620" s="2228"/>
      <c r="CL620" s="2228"/>
      <c r="CM620" s="2229"/>
      <c r="CN620" s="2229"/>
    </row>
    <row r="621" spans="2:92" x14ac:dyDescent="0.2">
      <c r="B621" s="2227"/>
      <c r="I621" s="2228"/>
      <c r="J621" s="2228"/>
      <c r="K621" s="2228"/>
      <c r="L621" s="2228"/>
      <c r="M621" s="2228"/>
      <c r="N621" s="2228"/>
      <c r="O621" s="2228"/>
      <c r="P621" s="2228"/>
      <c r="Q621" s="2228"/>
      <c r="R621" s="2228"/>
      <c r="S621" s="2228"/>
      <c r="T621" s="2228"/>
      <c r="U621" s="2228"/>
      <c r="V621" s="2228"/>
      <c r="W621" s="2228"/>
      <c r="X621" s="2228"/>
      <c r="Y621" s="2228"/>
      <c r="Z621" s="2228"/>
      <c r="AA621" s="2228"/>
      <c r="AB621" s="2229"/>
      <c r="AC621" s="2229"/>
      <c r="AD621" s="2229"/>
      <c r="AE621" s="2229"/>
      <c r="AF621" s="2228"/>
      <c r="AG621" s="2228"/>
      <c r="AH621" s="2228"/>
      <c r="AI621" s="2228"/>
      <c r="AJ621" s="2228"/>
      <c r="AK621" s="2228"/>
      <c r="AL621" s="2228"/>
      <c r="AM621" s="2228"/>
      <c r="AN621" s="2228"/>
      <c r="AO621" s="2228"/>
      <c r="AP621" s="2228"/>
      <c r="AQ621" s="2228"/>
      <c r="AR621" s="2228"/>
      <c r="AS621" s="2228"/>
      <c r="AT621" s="2228"/>
      <c r="AU621" s="2228"/>
      <c r="AV621" s="2228"/>
      <c r="AW621" s="2228"/>
      <c r="AX621" s="2230"/>
      <c r="AY621" s="2228"/>
      <c r="AZ621" s="2228"/>
      <c r="BA621" s="2228"/>
      <c r="BB621" s="2228"/>
      <c r="BC621" s="2228"/>
      <c r="BD621" s="2228"/>
      <c r="BE621" s="2228"/>
      <c r="BF621" s="2228"/>
      <c r="BG621" s="2228"/>
      <c r="BH621" s="2228"/>
      <c r="BI621" s="2228"/>
      <c r="BJ621" s="2228"/>
      <c r="BK621" s="2228"/>
      <c r="BL621" s="2228"/>
      <c r="BM621" s="2228"/>
      <c r="BN621" s="2228"/>
      <c r="BO621" s="2228"/>
      <c r="BP621" s="2228"/>
      <c r="BQ621" s="2228"/>
      <c r="BR621" s="2228"/>
      <c r="BS621" s="2229"/>
      <c r="BT621" s="2228"/>
      <c r="BU621" s="2228"/>
      <c r="BV621" s="2228"/>
      <c r="BW621" s="2228"/>
      <c r="BX621" s="2228"/>
      <c r="BY621" s="2228"/>
      <c r="BZ621" s="2228"/>
      <c r="CA621" s="2228"/>
      <c r="CB621" s="2228"/>
      <c r="CC621" s="2228"/>
      <c r="CD621" s="2228"/>
      <c r="CE621" s="2228"/>
      <c r="CF621" s="2228"/>
      <c r="CG621" s="2228"/>
      <c r="CH621" s="2228"/>
      <c r="CI621" s="2228"/>
      <c r="CJ621" s="2228"/>
      <c r="CK621" s="2228"/>
      <c r="CL621" s="2228"/>
      <c r="CM621" s="2229"/>
      <c r="CN621" s="2229"/>
    </row>
    <row r="622" spans="2:92" x14ac:dyDescent="0.2">
      <c r="B622" s="2227"/>
      <c r="I622" s="2228"/>
      <c r="J622" s="2228"/>
      <c r="K622" s="2228"/>
      <c r="L622" s="2228"/>
      <c r="M622" s="2228"/>
      <c r="N622" s="2228"/>
      <c r="O622" s="2228"/>
      <c r="P622" s="2228"/>
      <c r="Q622" s="2228"/>
      <c r="R622" s="2228"/>
      <c r="S622" s="2228"/>
      <c r="T622" s="2228"/>
      <c r="U622" s="2228"/>
      <c r="V622" s="2228"/>
      <c r="W622" s="2228"/>
      <c r="X622" s="2228"/>
      <c r="Y622" s="2228"/>
      <c r="Z622" s="2228"/>
      <c r="AA622" s="2228"/>
      <c r="AB622" s="2229"/>
      <c r="AC622" s="2229"/>
      <c r="AD622" s="2229"/>
      <c r="AE622" s="2229"/>
      <c r="AF622" s="2228"/>
      <c r="AG622" s="2228"/>
      <c r="AH622" s="2228"/>
      <c r="AI622" s="2228"/>
      <c r="AJ622" s="2228"/>
      <c r="AK622" s="2228"/>
      <c r="AL622" s="2228"/>
      <c r="AM622" s="2228"/>
      <c r="AN622" s="2228"/>
      <c r="AO622" s="2228"/>
      <c r="AP622" s="2228"/>
      <c r="AQ622" s="2228"/>
      <c r="AR622" s="2228"/>
      <c r="AS622" s="2228"/>
      <c r="AT622" s="2228"/>
      <c r="AU622" s="2228"/>
      <c r="AV622" s="2228"/>
      <c r="AW622" s="2228"/>
      <c r="AX622" s="2230"/>
      <c r="AY622" s="2228"/>
      <c r="AZ622" s="2228"/>
      <c r="BA622" s="2228"/>
      <c r="BB622" s="2228"/>
      <c r="BC622" s="2228"/>
      <c r="BD622" s="2228"/>
      <c r="BE622" s="2228"/>
      <c r="BF622" s="2228"/>
      <c r="BG622" s="2228"/>
      <c r="BH622" s="2228"/>
      <c r="BI622" s="2228"/>
      <c r="BJ622" s="2228"/>
      <c r="BK622" s="2228"/>
      <c r="BL622" s="2228"/>
      <c r="BM622" s="2228"/>
      <c r="BN622" s="2228"/>
      <c r="BO622" s="2228"/>
      <c r="BP622" s="2228"/>
      <c r="BQ622" s="2228"/>
      <c r="BR622" s="2228"/>
      <c r="BS622" s="2229"/>
      <c r="BT622" s="2228"/>
      <c r="BU622" s="2228"/>
      <c r="BV622" s="2228"/>
      <c r="BW622" s="2228"/>
      <c r="BX622" s="2228"/>
      <c r="BY622" s="2228"/>
      <c r="BZ622" s="2228"/>
      <c r="CA622" s="2228"/>
      <c r="CB622" s="2228"/>
      <c r="CC622" s="2228"/>
      <c r="CD622" s="2228"/>
      <c r="CE622" s="2228"/>
      <c r="CF622" s="2228"/>
      <c r="CG622" s="2228"/>
      <c r="CH622" s="2228"/>
      <c r="CI622" s="2228"/>
      <c r="CJ622" s="2228"/>
      <c r="CK622" s="2228"/>
      <c r="CL622" s="2228"/>
      <c r="CM622" s="2229"/>
      <c r="CN622" s="2229"/>
    </row>
    <row r="623" spans="2:92" x14ac:dyDescent="0.2">
      <c r="B623" s="2227"/>
      <c r="I623" s="2228"/>
      <c r="J623" s="2228"/>
      <c r="K623" s="2228"/>
      <c r="L623" s="2228"/>
      <c r="M623" s="2228"/>
      <c r="N623" s="2228"/>
      <c r="O623" s="2228"/>
      <c r="P623" s="2228"/>
      <c r="Q623" s="2228"/>
      <c r="R623" s="2228"/>
      <c r="S623" s="2228"/>
      <c r="T623" s="2228"/>
      <c r="U623" s="2228"/>
      <c r="V623" s="2228"/>
      <c r="W623" s="2228"/>
      <c r="X623" s="2228"/>
      <c r="Y623" s="2228"/>
      <c r="Z623" s="2228"/>
      <c r="AA623" s="2228"/>
      <c r="AB623" s="2229"/>
      <c r="AC623" s="2229"/>
      <c r="AD623" s="2229"/>
      <c r="AE623" s="2229"/>
      <c r="AF623" s="2228"/>
      <c r="AG623" s="2228"/>
      <c r="AH623" s="2228"/>
      <c r="AI623" s="2228"/>
      <c r="AJ623" s="2228"/>
      <c r="AK623" s="2228"/>
      <c r="AL623" s="2228"/>
      <c r="AM623" s="2228"/>
      <c r="AN623" s="2228"/>
      <c r="AO623" s="2228"/>
      <c r="AP623" s="2228"/>
      <c r="AQ623" s="2228"/>
      <c r="AR623" s="2228"/>
      <c r="AS623" s="2228"/>
      <c r="AT623" s="2228"/>
      <c r="AU623" s="2228"/>
      <c r="AV623" s="2228"/>
      <c r="AW623" s="2228"/>
      <c r="AX623" s="2230"/>
      <c r="AY623" s="2228"/>
      <c r="AZ623" s="2228"/>
      <c r="BA623" s="2228"/>
      <c r="BB623" s="2228"/>
      <c r="BC623" s="2228"/>
      <c r="BD623" s="2228"/>
      <c r="BE623" s="2228"/>
      <c r="BF623" s="2228"/>
      <c r="BG623" s="2228"/>
      <c r="BH623" s="2228"/>
      <c r="BI623" s="2228"/>
      <c r="BJ623" s="2228"/>
      <c r="BK623" s="2228"/>
      <c r="BL623" s="2228"/>
      <c r="BM623" s="2228"/>
      <c r="BN623" s="2228"/>
      <c r="BO623" s="2228"/>
      <c r="BP623" s="2228"/>
      <c r="BQ623" s="2228"/>
      <c r="BR623" s="2228"/>
      <c r="BS623" s="2229"/>
      <c r="BT623" s="2228"/>
      <c r="BU623" s="2228"/>
      <c r="BV623" s="2228"/>
      <c r="BW623" s="2228"/>
      <c r="BX623" s="2228"/>
      <c r="BY623" s="2228"/>
      <c r="BZ623" s="2228"/>
      <c r="CA623" s="2228"/>
      <c r="CB623" s="2228"/>
      <c r="CC623" s="2228"/>
      <c r="CD623" s="2228"/>
      <c r="CE623" s="2228"/>
      <c r="CF623" s="2228"/>
      <c r="CG623" s="2228"/>
      <c r="CH623" s="2228"/>
      <c r="CI623" s="2228"/>
      <c r="CJ623" s="2228"/>
      <c r="CK623" s="2228"/>
      <c r="CL623" s="2228"/>
      <c r="CM623" s="2229"/>
      <c r="CN623" s="2229"/>
    </row>
    <row r="624" spans="2:92" x14ac:dyDescent="0.2">
      <c r="B624" s="2227"/>
      <c r="I624" s="2228"/>
      <c r="J624" s="2228"/>
      <c r="K624" s="2228"/>
      <c r="L624" s="2228"/>
      <c r="M624" s="2228"/>
      <c r="N624" s="2228"/>
      <c r="O624" s="2228"/>
      <c r="P624" s="2228"/>
      <c r="Q624" s="2228"/>
      <c r="R624" s="2228"/>
      <c r="S624" s="2228"/>
      <c r="T624" s="2228"/>
      <c r="U624" s="2228"/>
      <c r="V624" s="2228"/>
      <c r="W624" s="2228"/>
      <c r="X624" s="2228"/>
      <c r="Y624" s="2228"/>
      <c r="Z624" s="2228"/>
      <c r="AA624" s="2228"/>
      <c r="AB624" s="2229"/>
      <c r="AC624" s="2229"/>
      <c r="AD624" s="2229"/>
      <c r="AE624" s="2229"/>
      <c r="AF624" s="2228"/>
      <c r="AG624" s="2228"/>
      <c r="AH624" s="2228"/>
      <c r="AI624" s="2228"/>
      <c r="AJ624" s="2228"/>
      <c r="AK624" s="2228"/>
      <c r="AL624" s="2228"/>
      <c r="AM624" s="2228"/>
      <c r="AN624" s="2228"/>
      <c r="AO624" s="2228"/>
      <c r="AP624" s="2228"/>
      <c r="AQ624" s="2228"/>
      <c r="AR624" s="2228"/>
      <c r="AS624" s="2228"/>
      <c r="AT624" s="2228"/>
      <c r="AU624" s="2228"/>
      <c r="AV624" s="2228"/>
      <c r="AW624" s="2228"/>
      <c r="AX624" s="2230"/>
      <c r="AY624" s="2228"/>
      <c r="AZ624" s="2228"/>
      <c r="BA624" s="2228"/>
      <c r="BB624" s="2228"/>
      <c r="BC624" s="2228"/>
      <c r="BD624" s="2228"/>
      <c r="BE624" s="2228"/>
      <c r="BF624" s="2228"/>
      <c r="BG624" s="2228"/>
      <c r="BH624" s="2228"/>
      <c r="BI624" s="2228"/>
      <c r="BJ624" s="2228"/>
      <c r="BK624" s="2228"/>
      <c r="BL624" s="2228"/>
      <c r="BM624" s="2228"/>
      <c r="BN624" s="2228"/>
      <c r="BO624" s="2228"/>
      <c r="BP624" s="2228"/>
      <c r="BQ624" s="2228"/>
      <c r="BR624" s="2228"/>
      <c r="BS624" s="2229"/>
      <c r="BT624" s="2228"/>
      <c r="BU624" s="2228"/>
      <c r="BV624" s="2228"/>
      <c r="BW624" s="2228"/>
      <c r="BX624" s="2228"/>
      <c r="BY624" s="2228"/>
      <c r="BZ624" s="2228"/>
      <c r="CA624" s="2228"/>
      <c r="CB624" s="2228"/>
      <c r="CC624" s="2228"/>
      <c r="CD624" s="2228"/>
      <c r="CE624" s="2228"/>
      <c r="CF624" s="2228"/>
      <c r="CG624" s="2228"/>
      <c r="CH624" s="2228"/>
      <c r="CI624" s="2228"/>
      <c r="CJ624" s="2228"/>
      <c r="CK624" s="2228"/>
      <c r="CL624" s="2228"/>
      <c r="CM624" s="2229"/>
      <c r="CN624" s="2229"/>
    </row>
    <row r="625" spans="2:92" x14ac:dyDescent="0.2">
      <c r="B625" s="2227"/>
      <c r="I625" s="2228"/>
      <c r="J625" s="2228"/>
      <c r="K625" s="2228"/>
      <c r="L625" s="2228"/>
      <c r="M625" s="2228"/>
      <c r="N625" s="2228"/>
      <c r="O625" s="2228"/>
      <c r="P625" s="2228"/>
      <c r="Q625" s="2228"/>
      <c r="R625" s="2228"/>
      <c r="S625" s="2228"/>
      <c r="T625" s="2228"/>
      <c r="U625" s="2228"/>
      <c r="V625" s="2228"/>
      <c r="W625" s="2228"/>
      <c r="X625" s="2228"/>
      <c r="Y625" s="2228"/>
      <c r="Z625" s="2228"/>
      <c r="AA625" s="2228"/>
      <c r="AB625" s="2229"/>
      <c r="AC625" s="2229"/>
      <c r="AD625" s="2229"/>
      <c r="AE625" s="2229"/>
      <c r="AF625" s="2228"/>
      <c r="AG625" s="2228"/>
      <c r="AH625" s="2228"/>
      <c r="AI625" s="2228"/>
      <c r="AJ625" s="2228"/>
      <c r="AK625" s="2228"/>
      <c r="AL625" s="2228"/>
      <c r="AM625" s="2228"/>
      <c r="AN625" s="2228"/>
      <c r="AO625" s="2228"/>
      <c r="AP625" s="2228"/>
      <c r="AQ625" s="2228"/>
      <c r="AR625" s="2228"/>
      <c r="AS625" s="2228"/>
      <c r="AT625" s="2228"/>
      <c r="AU625" s="2228"/>
      <c r="AV625" s="2228"/>
      <c r="AW625" s="2228"/>
      <c r="AX625" s="2230"/>
      <c r="AY625" s="2228"/>
      <c r="AZ625" s="2228"/>
      <c r="BA625" s="2228"/>
      <c r="BB625" s="2228"/>
      <c r="BC625" s="2228"/>
      <c r="BD625" s="2228"/>
      <c r="BE625" s="2228"/>
      <c r="BF625" s="2228"/>
      <c r="BG625" s="2228"/>
      <c r="BH625" s="2228"/>
      <c r="BI625" s="2228"/>
      <c r="BJ625" s="2228"/>
      <c r="BK625" s="2228"/>
      <c r="BL625" s="2228"/>
      <c r="BM625" s="2228"/>
      <c r="BN625" s="2228"/>
      <c r="BO625" s="2228"/>
      <c r="BP625" s="2228"/>
      <c r="BQ625" s="2228"/>
      <c r="BR625" s="2228"/>
      <c r="BS625" s="2229"/>
      <c r="BT625" s="2228"/>
      <c r="BU625" s="2228"/>
      <c r="BV625" s="2228"/>
      <c r="BW625" s="2228"/>
      <c r="BX625" s="2228"/>
      <c r="BY625" s="2228"/>
      <c r="BZ625" s="2228"/>
      <c r="CA625" s="2228"/>
      <c r="CB625" s="2228"/>
      <c r="CC625" s="2228"/>
      <c r="CD625" s="2228"/>
      <c r="CE625" s="2228"/>
      <c r="CF625" s="2228"/>
      <c r="CG625" s="2228"/>
      <c r="CH625" s="2228"/>
      <c r="CI625" s="2228"/>
      <c r="CJ625" s="2228"/>
      <c r="CK625" s="2228"/>
      <c r="CL625" s="2228"/>
      <c r="CM625" s="2229"/>
      <c r="CN625" s="2229"/>
    </row>
    <row r="626" spans="2:92" x14ac:dyDescent="0.2">
      <c r="B626" s="2227"/>
      <c r="I626" s="2228"/>
      <c r="J626" s="2228"/>
      <c r="K626" s="2228"/>
      <c r="L626" s="2228"/>
      <c r="M626" s="2228"/>
      <c r="N626" s="2228"/>
      <c r="O626" s="2228"/>
      <c r="P626" s="2228"/>
      <c r="Q626" s="2228"/>
      <c r="R626" s="2228"/>
      <c r="S626" s="2228"/>
      <c r="T626" s="2228"/>
      <c r="U626" s="2228"/>
      <c r="V626" s="2228"/>
      <c r="W626" s="2228"/>
      <c r="X626" s="2228"/>
      <c r="Y626" s="2228"/>
      <c r="Z626" s="2228"/>
      <c r="AA626" s="2228"/>
      <c r="AB626" s="2229"/>
      <c r="AC626" s="2229"/>
      <c r="AD626" s="2229"/>
      <c r="AE626" s="2229"/>
      <c r="AF626" s="2228"/>
      <c r="AG626" s="2228"/>
      <c r="AH626" s="2228"/>
      <c r="AI626" s="2228"/>
      <c r="AJ626" s="2228"/>
      <c r="AK626" s="2228"/>
      <c r="AL626" s="2228"/>
      <c r="AM626" s="2228"/>
      <c r="AN626" s="2228"/>
      <c r="AO626" s="2228"/>
      <c r="AP626" s="2228"/>
      <c r="AQ626" s="2228"/>
      <c r="AR626" s="2228"/>
      <c r="AS626" s="2228"/>
      <c r="AT626" s="2228"/>
      <c r="AU626" s="2228"/>
      <c r="AV626" s="2228"/>
      <c r="AW626" s="2228"/>
      <c r="AX626" s="2230"/>
      <c r="AY626" s="2228"/>
      <c r="AZ626" s="2228"/>
      <c r="BA626" s="2228"/>
      <c r="BB626" s="2228"/>
      <c r="BC626" s="2228"/>
      <c r="BD626" s="2228"/>
      <c r="BE626" s="2228"/>
      <c r="BF626" s="2228"/>
      <c r="BG626" s="2228"/>
      <c r="BH626" s="2228"/>
      <c r="BI626" s="2228"/>
      <c r="BJ626" s="2228"/>
      <c r="BK626" s="2228"/>
      <c r="BL626" s="2228"/>
      <c r="BM626" s="2228"/>
      <c r="BN626" s="2228"/>
      <c r="BO626" s="2228"/>
      <c r="BP626" s="2228"/>
      <c r="BQ626" s="2228"/>
      <c r="BR626" s="2228"/>
      <c r="BS626" s="2229"/>
      <c r="BT626" s="2228"/>
      <c r="BU626" s="2228"/>
      <c r="BV626" s="2228"/>
      <c r="BW626" s="2228"/>
      <c r="BX626" s="2228"/>
      <c r="BY626" s="2228"/>
      <c r="BZ626" s="2228"/>
      <c r="CA626" s="2228"/>
      <c r="CB626" s="2228"/>
      <c r="CC626" s="2228"/>
      <c r="CD626" s="2228"/>
      <c r="CE626" s="2228"/>
      <c r="CF626" s="2228"/>
      <c r="CG626" s="2228"/>
      <c r="CH626" s="2228"/>
      <c r="CI626" s="2228"/>
      <c r="CJ626" s="2228"/>
      <c r="CK626" s="2228"/>
      <c r="CL626" s="2228"/>
      <c r="CM626" s="2229"/>
      <c r="CN626" s="2229"/>
    </row>
    <row r="627" spans="2:92" x14ac:dyDescent="0.2">
      <c r="B627" s="2227"/>
      <c r="I627" s="2228"/>
      <c r="J627" s="2228"/>
      <c r="K627" s="2228"/>
      <c r="L627" s="2228"/>
      <c r="M627" s="2228"/>
      <c r="N627" s="2228"/>
      <c r="O627" s="2228"/>
      <c r="P627" s="2228"/>
      <c r="Q627" s="2228"/>
      <c r="R627" s="2228"/>
      <c r="S627" s="2228"/>
      <c r="T627" s="2228"/>
      <c r="U627" s="2228"/>
      <c r="V627" s="2228"/>
      <c r="W627" s="2228"/>
      <c r="X627" s="2228"/>
      <c r="Y627" s="2228"/>
      <c r="Z627" s="2228"/>
      <c r="AA627" s="2228"/>
      <c r="AB627" s="2229"/>
      <c r="AC627" s="2229"/>
      <c r="AD627" s="2229"/>
      <c r="AE627" s="2229"/>
      <c r="AF627" s="2228"/>
      <c r="AG627" s="2228"/>
      <c r="AH627" s="2228"/>
      <c r="AI627" s="2228"/>
      <c r="AJ627" s="2228"/>
      <c r="AK627" s="2228"/>
      <c r="AL627" s="2228"/>
      <c r="AM627" s="2228"/>
      <c r="AN627" s="2228"/>
      <c r="AO627" s="2228"/>
      <c r="AP627" s="2228"/>
      <c r="AQ627" s="2228"/>
      <c r="AR627" s="2228"/>
      <c r="AS627" s="2228"/>
      <c r="AT627" s="2228"/>
      <c r="AU627" s="2228"/>
      <c r="AV627" s="2228"/>
      <c r="AW627" s="2228"/>
      <c r="AX627" s="2230"/>
      <c r="AY627" s="2228"/>
      <c r="AZ627" s="2228"/>
      <c r="BA627" s="2228"/>
      <c r="BB627" s="2228"/>
      <c r="BC627" s="2228"/>
      <c r="BD627" s="2228"/>
      <c r="BE627" s="2228"/>
      <c r="BF627" s="2228"/>
      <c r="BG627" s="2228"/>
      <c r="BH627" s="2228"/>
      <c r="BI627" s="2228"/>
      <c r="BJ627" s="2228"/>
      <c r="BK627" s="2228"/>
      <c r="BL627" s="2228"/>
      <c r="BM627" s="2228"/>
      <c r="BN627" s="2228"/>
      <c r="BO627" s="2228"/>
      <c r="BP627" s="2228"/>
      <c r="BQ627" s="2228"/>
      <c r="BR627" s="2228"/>
      <c r="BS627" s="2229"/>
      <c r="BT627" s="2228"/>
      <c r="BU627" s="2228"/>
      <c r="BV627" s="2228"/>
      <c r="BW627" s="2228"/>
      <c r="BX627" s="2228"/>
      <c r="BY627" s="2228"/>
      <c r="BZ627" s="2228"/>
      <c r="CA627" s="2228"/>
      <c r="CB627" s="2228"/>
      <c r="CC627" s="2228"/>
      <c r="CD627" s="2228"/>
      <c r="CE627" s="2228"/>
      <c r="CF627" s="2228"/>
      <c r="CG627" s="2228"/>
      <c r="CH627" s="2228"/>
      <c r="CI627" s="2228"/>
      <c r="CJ627" s="2228"/>
      <c r="CK627" s="2228"/>
      <c r="CL627" s="2228"/>
      <c r="CM627" s="2229"/>
      <c r="CN627" s="2229"/>
    </row>
    <row r="628" spans="2:92" x14ac:dyDescent="0.2">
      <c r="B628" s="2227"/>
      <c r="I628" s="2228"/>
      <c r="J628" s="2228"/>
      <c r="K628" s="2228"/>
      <c r="L628" s="2228"/>
      <c r="M628" s="2228"/>
      <c r="N628" s="2228"/>
      <c r="O628" s="2228"/>
      <c r="P628" s="2228"/>
      <c r="Q628" s="2228"/>
      <c r="R628" s="2228"/>
      <c r="S628" s="2228"/>
      <c r="T628" s="2228"/>
      <c r="U628" s="2228"/>
      <c r="V628" s="2228"/>
      <c r="W628" s="2228"/>
      <c r="X628" s="2228"/>
      <c r="Y628" s="2228"/>
      <c r="Z628" s="2228"/>
      <c r="AA628" s="2228"/>
      <c r="AB628" s="2229"/>
      <c r="AC628" s="2229"/>
      <c r="AD628" s="2229"/>
      <c r="AE628" s="2229"/>
      <c r="AF628" s="2228"/>
      <c r="AG628" s="2228"/>
      <c r="AH628" s="2228"/>
      <c r="AI628" s="2228"/>
      <c r="AJ628" s="2228"/>
      <c r="AK628" s="2228"/>
      <c r="AL628" s="2228"/>
      <c r="AM628" s="2228"/>
      <c r="AN628" s="2228"/>
      <c r="AO628" s="2228"/>
      <c r="AP628" s="2228"/>
      <c r="AQ628" s="2228"/>
      <c r="AR628" s="2228"/>
      <c r="AS628" s="2228"/>
      <c r="AT628" s="2228"/>
      <c r="AU628" s="2228"/>
      <c r="AV628" s="2228"/>
      <c r="AW628" s="2228"/>
      <c r="AX628" s="2230"/>
      <c r="AY628" s="2228"/>
      <c r="AZ628" s="2228"/>
      <c r="BA628" s="2228"/>
      <c r="BB628" s="2228"/>
      <c r="BC628" s="2228"/>
      <c r="BD628" s="2228"/>
      <c r="BE628" s="2228"/>
      <c r="BF628" s="2228"/>
      <c r="BG628" s="2228"/>
      <c r="BH628" s="2228"/>
      <c r="BI628" s="2228"/>
      <c r="BJ628" s="2228"/>
      <c r="BK628" s="2228"/>
      <c r="BL628" s="2228"/>
      <c r="BM628" s="2228"/>
      <c r="BN628" s="2228"/>
      <c r="BO628" s="2228"/>
      <c r="BP628" s="2228"/>
      <c r="BQ628" s="2228"/>
      <c r="BR628" s="2228"/>
      <c r="BS628" s="2229"/>
      <c r="BT628" s="2228"/>
      <c r="BU628" s="2228"/>
      <c r="BV628" s="2228"/>
      <c r="BW628" s="2228"/>
      <c r="BX628" s="2228"/>
      <c r="BY628" s="2228"/>
      <c r="BZ628" s="2228"/>
      <c r="CA628" s="2228"/>
      <c r="CB628" s="2228"/>
      <c r="CC628" s="2228"/>
      <c r="CD628" s="2228"/>
      <c r="CE628" s="2228"/>
      <c r="CF628" s="2228"/>
      <c r="CG628" s="2228"/>
      <c r="CH628" s="2228"/>
      <c r="CI628" s="2228"/>
      <c r="CJ628" s="2228"/>
      <c r="CK628" s="2228"/>
      <c r="CL628" s="2228"/>
      <c r="CM628" s="2229"/>
      <c r="CN628" s="2229"/>
    </row>
    <row r="629" spans="2:92" x14ac:dyDescent="0.2">
      <c r="B629" s="2227"/>
      <c r="I629" s="2228"/>
      <c r="J629" s="2228"/>
      <c r="K629" s="2228"/>
      <c r="L629" s="2228"/>
      <c r="M629" s="2228"/>
      <c r="N629" s="2228"/>
      <c r="O629" s="2228"/>
      <c r="P629" s="2228"/>
      <c r="Q629" s="2228"/>
      <c r="R629" s="2228"/>
      <c r="S629" s="2228"/>
      <c r="T629" s="2228"/>
      <c r="U629" s="2228"/>
      <c r="V629" s="2228"/>
      <c r="W629" s="2228"/>
      <c r="X629" s="2228"/>
      <c r="Y629" s="2228"/>
      <c r="Z629" s="2228"/>
      <c r="AA629" s="2228"/>
      <c r="AB629" s="2229"/>
      <c r="AC629" s="2229"/>
      <c r="AD629" s="2229"/>
      <c r="AE629" s="2229"/>
      <c r="AF629" s="2228"/>
      <c r="AG629" s="2228"/>
      <c r="AH629" s="2228"/>
      <c r="AI629" s="2228"/>
      <c r="AJ629" s="2228"/>
      <c r="AK629" s="2228"/>
      <c r="AL629" s="2228"/>
      <c r="AM629" s="2228"/>
      <c r="AN629" s="2228"/>
      <c r="AO629" s="2228"/>
      <c r="AP629" s="2228"/>
      <c r="AQ629" s="2228"/>
      <c r="AR629" s="2228"/>
      <c r="AS629" s="2228"/>
      <c r="AT629" s="2228"/>
      <c r="AU629" s="2228"/>
      <c r="AV629" s="2228"/>
      <c r="AW629" s="2228"/>
      <c r="AX629" s="2230"/>
      <c r="AY629" s="2228"/>
      <c r="AZ629" s="2228"/>
      <c r="BA629" s="2228"/>
      <c r="BB629" s="2228"/>
      <c r="BC629" s="2228"/>
      <c r="BD629" s="2228"/>
      <c r="BE629" s="2228"/>
      <c r="BF629" s="2228"/>
      <c r="BG629" s="2228"/>
      <c r="BH629" s="2228"/>
      <c r="BI629" s="2228"/>
      <c r="BJ629" s="2228"/>
      <c r="BK629" s="2228"/>
      <c r="BL629" s="2228"/>
      <c r="BM629" s="2228"/>
      <c r="BN629" s="2228"/>
      <c r="BO629" s="2228"/>
      <c r="BP629" s="2228"/>
      <c r="BQ629" s="2228"/>
      <c r="BR629" s="2228"/>
      <c r="BS629" s="2229"/>
      <c r="BT629" s="2228"/>
      <c r="BU629" s="2228"/>
      <c r="BV629" s="2228"/>
      <c r="BW629" s="2228"/>
      <c r="BX629" s="2228"/>
      <c r="BY629" s="2228"/>
      <c r="BZ629" s="2228"/>
      <c r="CA629" s="2228"/>
      <c r="CB629" s="2228"/>
      <c r="CC629" s="2228"/>
      <c r="CD629" s="2228"/>
      <c r="CE629" s="2228"/>
      <c r="CF629" s="2228"/>
      <c r="CG629" s="2228"/>
      <c r="CH629" s="2228"/>
      <c r="CI629" s="2228"/>
      <c r="CJ629" s="2228"/>
      <c r="CK629" s="2228"/>
      <c r="CL629" s="2228"/>
      <c r="CM629" s="2229"/>
      <c r="CN629" s="2229"/>
    </row>
    <row r="630" spans="2:92" x14ac:dyDescent="0.2">
      <c r="B630" s="2227"/>
      <c r="I630" s="2228"/>
      <c r="J630" s="2228"/>
      <c r="K630" s="2228"/>
      <c r="L630" s="2228"/>
      <c r="M630" s="2228"/>
      <c r="N630" s="2228"/>
      <c r="O630" s="2228"/>
      <c r="P630" s="2228"/>
      <c r="Q630" s="2228"/>
      <c r="R630" s="2228"/>
      <c r="S630" s="2228"/>
      <c r="T630" s="2228"/>
      <c r="U630" s="2228"/>
      <c r="V630" s="2228"/>
      <c r="W630" s="2228"/>
      <c r="X630" s="2228"/>
      <c r="Y630" s="2228"/>
      <c r="Z630" s="2228"/>
      <c r="AA630" s="2228"/>
      <c r="AB630" s="2229"/>
      <c r="AC630" s="2229"/>
      <c r="AD630" s="2229"/>
      <c r="AE630" s="2229"/>
      <c r="AF630" s="2228"/>
      <c r="AG630" s="2228"/>
      <c r="AH630" s="2228"/>
      <c r="AI630" s="2228"/>
      <c r="AJ630" s="2228"/>
      <c r="AK630" s="2228"/>
      <c r="AL630" s="2228"/>
      <c r="AM630" s="2228"/>
      <c r="AN630" s="2228"/>
      <c r="AO630" s="2228"/>
      <c r="AP630" s="2228"/>
      <c r="AQ630" s="2228"/>
      <c r="AR630" s="2228"/>
      <c r="AS630" s="2228"/>
      <c r="AT630" s="2228"/>
      <c r="AU630" s="2228"/>
      <c r="AV630" s="2228"/>
      <c r="AW630" s="2228"/>
      <c r="AX630" s="2230"/>
      <c r="AY630" s="2228"/>
      <c r="AZ630" s="2228"/>
      <c r="BA630" s="2228"/>
      <c r="BB630" s="2228"/>
      <c r="BC630" s="2228"/>
      <c r="BD630" s="2228"/>
      <c r="BE630" s="2228"/>
      <c r="BF630" s="2228"/>
      <c r="BG630" s="2228"/>
      <c r="BH630" s="2228"/>
      <c r="BI630" s="2228"/>
      <c r="BJ630" s="2228"/>
      <c r="BK630" s="2228"/>
      <c r="BL630" s="2228"/>
      <c r="BM630" s="2228"/>
      <c r="BN630" s="2228"/>
      <c r="BO630" s="2228"/>
      <c r="BP630" s="2228"/>
      <c r="BQ630" s="2228"/>
      <c r="BR630" s="2228"/>
      <c r="BS630" s="2229"/>
      <c r="BT630" s="2228"/>
      <c r="BU630" s="2228"/>
      <c r="BV630" s="2228"/>
      <c r="BW630" s="2228"/>
      <c r="BX630" s="2228"/>
      <c r="BY630" s="2228"/>
      <c r="BZ630" s="2228"/>
      <c r="CA630" s="2228"/>
      <c r="CB630" s="2228"/>
      <c r="CC630" s="2228"/>
      <c r="CD630" s="2228"/>
      <c r="CE630" s="2228"/>
      <c r="CF630" s="2228"/>
      <c r="CG630" s="2228"/>
      <c r="CH630" s="2228"/>
      <c r="CI630" s="2228"/>
      <c r="CJ630" s="2228"/>
      <c r="CK630" s="2228"/>
      <c r="CL630" s="2228"/>
      <c r="CM630" s="2229"/>
      <c r="CN630" s="2229"/>
    </row>
    <row r="631" spans="2:92" x14ac:dyDescent="0.2">
      <c r="B631" s="2227"/>
      <c r="I631" s="2228"/>
      <c r="J631" s="2228"/>
      <c r="K631" s="2228"/>
      <c r="L631" s="2228"/>
      <c r="M631" s="2228"/>
      <c r="N631" s="2228"/>
      <c r="O631" s="2228"/>
      <c r="P631" s="2228"/>
      <c r="Q631" s="2228"/>
      <c r="R631" s="2228"/>
      <c r="S631" s="2228"/>
      <c r="T631" s="2228"/>
      <c r="U631" s="2228"/>
      <c r="V631" s="2228"/>
      <c r="W631" s="2228"/>
      <c r="X631" s="2228"/>
      <c r="Y631" s="2228"/>
      <c r="Z631" s="2228"/>
      <c r="AA631" s="2228"/>
      <c r="AB631" s="2229"/>
      <c r="AC631" s="2229"/>
      <c r="AD631" s="2229"/>
      <c r="AE631" s="2229"/>
      <c r="AF631" s="2228"/>
      <c r="AG631" s="2228"/>
      <c r="AH631" s="2228"/>
      <c r="AI631" s="2228"/>
      <c r="AJ631" s="2228"/>
      <c r="AK631" s="2228"/>
      <c r="AL631" s="2228"/>
      <c r="AM631" s="2228"/>
      <c r="AN631" s="2228"/>
      <c r="AO631" s="2228"/>
      <c r="AP631" s="2228"/>
      <c r="AQ631" s="2228"/>
      <c r="AR631" s="2228"/>
      <c r="AS631" s="2228"/>
      <c r="AT631" s="2228"/>
      <c r="AU631" s="2228"/>
      <c r="AV631" s="2228"/>
      <c r="AW631" s="2228"/>
      <c r="AX631" s="2230"/>
      <c r="AY631" s="2228"/>
      <c r="AZ631" s="2228"/>
      <c r="BA631" s="2228"/>
      <c r="BB631" s="2228"/>
      <c r="BC631" s="2228"/>
      <c r="BD631" s="2228"/>
      <c r="BE631" s="2228"/>
      <c r="BF631" s="2228"/>
      <c r="BG631" s="2228"/>
      <c r="BH631" s="2228"/>
      <c r="BI631" s="2228"/>
      <c r="BJ631" s="2228"/>
      <c r="BK631" s="2228"/>
      <c r="BL631" s="2228"/>
      <c r="BM631" s="2228"/>
      <c r="BN631" s="2228"/>
      <c r="BO631" s="2228"/>
      <c r="BP631" s="2228"/>
      <c r="BQ631" s="2228"/>
      <c r="BR631" s="2228"/>
      <c r="BS631" s="2229"/>
      <c r="BT631" s="2228"/>
      <c r="BU631" s="2228"/>
      <c r="BV631" s="2228"/>
      <c r="BW631" s="2228"/>
      <c r="BX631" s="2228"/>
      <c r="BY631" s="2228"/>
      <c r="BZ631" s="2228"/>
      <c r="CA631" s="2228"/>
      <c r="CB631" s="2228"/>
      <c r="CC631" s="2228"/>
      <c r="CD631" s="2228"/>
      <c r="CE631" s="2228"/>
      <c r="CF631" s="2228"/>
      <c r="CG631" s="2228"/>
      <c r="CH631" s="2228"/>
      <c r="CI631" s="2228"/>
      <c r="CJ631" s="2228"/>
      <c r="CK631" s="2228"/>
      <c r="CL631" s="2228"/>
      <c r="CM631" s="2229"/>
      <c r="CN631" s="2229"/>
    </row>
    <row r="632" spans="2:92" x14ac:dyDescent="0.2">
      <c r="B632" s="2227"/>
      <c r="I632" s="2228"/>
      <c r="J632" s="2228"/>
      <c r="K632" s="2228"/>
      <c r="L632" s="2228"/>
      <c r="M632" s="2228"/>
      <c r="N632" s="2228"/>
      <c r="O632" s="2228"/>
      <c r="P632" s="2228"/>
      <c r="Q632" s="2228"/>
      <c r="R632" s="2228"/>
      <c r="S632" s="2228"/>
      <c r="T632" s="2228"/>
      <c r="U632" s="2228"/>
      <c r="V632" s="2228"/>
      <c r="W632" s="2228"/>
      <c r="X632" s="2228"/>
      <c r="Y632" s="2228"/>
      <c r="Z632" s="2228"/>
      <c r="AA632" s="2228"/>
      <c r="AB632" s="2229"/>
      <c r="AC632" s="2229"/>
      <c r="AD632" s="2229"/>
      <c r="AE632" s="2229"/>
      <c r="AF632" s="2228"/>
      <c r="AG632" s="2228"/>
      <c r="AH632" s="2228"/>
      <c r="AI632" s="2228"/>
      <c r="AJ632" s="2228"/>
      <c r="AK632" s="2228"/>
      <c r="AL632" s="2228"/>
      <c r="AM632" s="2228"/>
      <c r="AN632" s="2228"/>
      <c r="AO632" s="2228"/>
      <c r="AP632" s="2228"/>
      <c r="AQ632" s="2228"/>
      <c r="AR632" s="2228"/>
      <c r="AS632" s="2228"/>
      <c r="AT632" s="2228"/>
      <c r="AU632" s="2228"/>
      <c r="AV632" s="2228"/>
      <c r="AW632" s="2228"/>
      <c r="AX632" s="2230"/>
      <c r="AY632" s="2228"/>
      <c r="AZ632" s="2228"/>
      <c r="BA632" s="2228"/>
      <c r="BB632" s="2228"/>
      <c r="BC632" s="2228"/>
      <c r="BD632" s="2228"/>
      <c r="BE632" s="2228"/>
      <c r="BF632" s="2228"/>
      <c r="BG632" s="2228"/>
      <c r="BH632" s="2228"/>
      <c r="BI632" s="2228"/>
      <c r="BJ632" s="2228"/>
      <c r="BK632" s="2228"/>
      <c r="BL632" s="2228"/>
      <c r="BM632" s="2228"/>
      <c r="BN632" s="2228"/>
      <c r="BO632" s="2228"/>
      <c r="BP632" s="2228"/>
      <c r="BQ632" s="2228"/>
      <c r="BR632" s="2228"/>
      <c r="BS632" s="2229"/>
      <c r="BT632" s="2228"/>
      <c r="BU632" s="2228"/>
      <c r="BV632" s="2228"/>
      <c r="BW632" s="2228"/>
      <c r="BX632" s="2228"/>
      <c r="BY632" s="2228"/>
      <c r="BZ632" s="2228"/>
      <c r="CA632" s="2228"/>
      <c r="CB632" s="2228"/>
      <c r="CC632" s="2228"/>
      <c r="CD632" s="2228"/>
      <c r="CE632" s="2228"/>
      <c r="CF632" s="2228"/>
      <c r="CG632" s="2228"/>
      <c r="CH632" s="2228"/>
      <c r="CI632" s="2228"/>
      <c r="CJ632" s="2228"/>
      <c r="CK632" s="2228"/>
      <c r="CL632" s="2228"/>
      <c r="CM632" s="2229"/>
      <c r="CN632" s="2229"/>
    </row>
    <row r="633" spans="2:92" x14ac:dyDescent="0.2">
      <c r="B633" s="2227"/>
      <c r="I633" s="2228"/>
      <c r="J633" s="2228"/>
      <c r="K633" s="2228"/>
      <c r="L633" s="2228"/>
      <c r="M633" s="2228"/>
      <c r="N633" s="2228"/>
      <c r="O633" s="2228"/>
      <c r="P633" s="2228"/>
      <c r="Q633" s="2228"/>
      <c r="R633" s="2228"/>
      <c r="S633" s="2228"/>
      <c r="T633" s="2228"/>
      <c r="U633" s="2228"/>
      <c r="V633" s="2228"/>
      <c r="W633" s="2228"/>
      <c r="X633" s="2228"/>
      <c r="Y633" s="2228"/>
      <c r="Z633" s="2228"/>
      <c r="AA633" s="2228"/>
      <c r="AB633" s="2229"/>
      <c r="AC633" s="2229"/>
      <c r="AD633" s="2229"/>
      <c r="AE633" s="2229"/>
      <c r="AF633" s="2228"/>
      <c r="AG633" s="2228"/>
      <c r="AH633" s="2228"/>
      <c r="AI633" s="2228"/>
      <c r="AJ633" s="2228"/>
      <c r="AK633" s="2228"/>
      <c r="AL633" s="2228"/>
      <c r="AM633" s="2228"/>
      <c r="AN633" s="2228"/>
      <c r="AO633" s="2228"/>
      <c r="AP633" s="2228"/>
      <c r="AQ633" s="2228"/>
      <c r="AR633" s="2228"/>
      <c r="AS633" s="2228"/>
      <c r="AT633" s="2228"/>
      <c r="AU633" s="2228"/>
      <c r="AV633" s="2228"/>
      <c r="AW633" s="2228"/>
      <c r="AX633" s="2230"/>
      <c r="AY633" s="2228"/>
      <c r="AZ633" s="2228"/>
      <c r="BA633" s="2228"/>
      <c r="BB633" s="2228"/>
      <c r="BC633" s="2228"/>
      <c r="BD633" s="2228"/>
      <c r="BE633" s="2228"/>
      <c r="BF633" s="2228"/>
      <c r="BG633" s="2228"/>
      <c r="BH633" s="2228"/>
      <c r="BI633" s="2228"/>
      <c r="BJ633" s="2228"/>
      <c r="BK633" s="2228"/>
      <c r="BL633" s="2228"/>
      <c r="BM633" s="2228"/>
      <c r="BN633" s="2228"/>
      <c r="BO633" s="2228"/>
      <c r="BP633" s="2228"/>
      <c r="BQ633" s="2228"/>
      <c r="BR633" s="2228"/>
      <c r="BS633" s="2229"/>
      <c r="BT633" s="2228"/>
      <c r="BU633" s="2228"/>
      <c r="BV633" s="2228"/>
      <c r="BW633" s="2228"/>
      <c r="BX633" s="2228"/>
      <c r="BY633" s="2228"/>
      <c r="BZ633" s="2228"/>
      <c r="CA633" s="2228"/>
      <c r="CB633" s="2228"/>
      <c r="CC633" s="2228"/>
      <c r="CD633" s="2228"/>
      <c r="CE633" s="2228"/>
      <c r="CF633" s="2228"/>
      <c r="CG633" s="2228"/>
      <c r="CH633" s="2228"/>
      <c r="CI633" s="2228"/>
      <c r="CJ633" s="2228"/>
      <c r="CK633" s="2228"/>
      <c r="CL633" s="2228"/>
      <c r="CM633" s="2229"/>
      <c r="CN633" s="2229"/>
    </row>
    <row r="634" spans="2:92" x14ac:dyDescent="0.2">
      <c r="B634" s="2227"/>
      <c r="I634" s="2228"/>
      <c r="J634" s="2228"/>
      <c r="K634" s="2228"/>
      <c r="L634" s="2228"/>
      <c r="M634" s="2228"/>
      <c r="N634" s="2228"/>
      <c r="O634" s="2228"/>
      <c r="P634" s="2228"/>
      <c r="Q634" s="2228"/>
      <c r="R634" s="2228"/>
      <c r="S634" s="2228"/>
      <c r="T634" s="2228"/>
      <c r="U634" s="2228"/>
      <c r="V634" s="2228"/>
      <c r="W634" s="2228"/>
      <c r="X634" s="2228"/>
      <c r="Y634" s="2228"/>
      <c r="Z634" s="2228"/>
      <c r="AA634" s="2228"/>
      <c r="AB634" s="2229"/>
      <c r="AC634" s="2229"/>
      <c r="AD634" s="2229"/>
      <c r="AE634" s="2229"/>
      <c r="AF634" s="2228"/>
      <c r="AG634" s="2228"/>
      <c r="AH634" s="2228"/>
      <c r="AI634" s="2228"/>
      <c r="AJ634" s="2228"/>
      <c r="AK634" s="2228"/>
      <c r="AL634" s="2228"/>
      <c r="AM634" s="2228"/>
      <c r="AN634" s="2228"/>
      <c r="AO634" s="2228"/>
      <c r="AP634" s="2228"/>
      <c r="AQ634" s="2228"/>
      <c r="AR634" s="2228"/>
      <c r="AS634" s="2228"/>
      <c r="AT634" s="2228"/>
      <c r="AU634" s="2228"/>
      <c r="AV634" s="2228"/>
      <c r="AW634" s="2228"/>
      <c r="AX634" s="2230"/>
      <c r="AY634" s="2228"/>
      <c r="AZ634" s="2228"/>
      <c r="BA634" s="2228"/>
      <c r="BB634" s="2228"/>
      <c r="BC634" s="2228"/>
      <c r="BD634" s="2228"/>
      <c r="BE634" s="2228"/>
      <c r="BF634" s="2228"/>
      <c r="BG634" s="2228"/>
      <c r="BH634" s="2228"/>
      <c r="BI634" s="2228"/>
      <c r="BJ634" s="2228"/>
      <c r="BK634" s="2228"/>
      <c r="BL634" s="2228"/>
      <c r="BM634" s="2228"/>
      <c r="BN634" s="2228"/>
      <c r="BO634" s="2228"/>
      <c r="BP634" s="2228"/>
      <c r="BQ634" s="2228"/>
      <c r="BR634" s="2228"/>
      <c r="BS634" s="2229"/>
      <c r="BT634" s="2228"/>
      <c r="BU634" s="2228"/>
      <c r="BV634" s="2228"/>
      <c r="BW634" s="2228"/>
      <c r="BX634" s="2228"/>
      <c r="BY634" s="2228"/>
      <c r="BZ634" s="2228"/>
      <c r="CA634" s="2228"/>
      <c r="CB634" s="2228"/>
      <c r="CC634" s="2228"/>
      <c r="CD634" s="2228"/>
      <c r="CE634" s="2228"/>
      <c r="CF634" s="2228"/>
      <c r="CG634" s="2228"/>
      <c r="CH634" s="2228"/>
      <c r="CI634" s="2228"/>
      <c r="CJ634" s="2228"/>
      <c r="CK634" s="2228"/>
      <c r="CL634" s="2228"/>
      <c r="CM634" s="2229"/>
      <c r="CN634" s="2229"/>
    </row>
    <row r="635" spans="2:92" x14ac:dyDescent="0.2">
      <c r="B635" s="2227"/>
      <c r="I635" s="2228"/>
      <c r="J635" s="2228"/>
      <c r="K635" s="2228"/>
      <c r="L635" s="2228"/>
      <c r="M635" s="2228"/>
      <c r="N635" s="2228"/>
      <c r="O635" s="2228"/>
      <c r="P635" s="2228"/>
      <c r="Q635" s="2228"/>
      <c r="R635" s="2228"/>
      <c r="S635" s="2228"/>
      <c r="T635" s="2228"/>
      <c r="U635" s="2228"/>
      <c r="V635" s="2228"/>
      <c r="W635" s="2228"/>
      <c r="X635" s="2228"/>
      <c r="Y635" s="2228"/>
      <c r="Z635" s="2228"/>
      <c r="AA635" s="2228"/>
      <c r="AB635" s="2229"/>
      <c r="AC635" s="2229"/>
      <c r="AD635" s="2229"/>
      <c r="AE635" s="2229"/>
      <c r="AF635" s="2228"/>
      <c r="AG635" s="2228"/>
      <c r="AH635" s="2228"/>
      <c r="AI635" s="2228"/>
      <c r="AJ635" s="2228"/>
      <c r="AK635" s="2228"/>
      <c r="AL635" s="2228"/>
      <c r="AM635" s="2228"/>
      <c r="AN635" s="2228"/>
      <c r="AO635" s="2228"/>
      <c r="AP635" s="2228"/>
      <c r="AQ635" s="2228"/>
      <c r="AR635" s="2228"/>
      <c r="AS635" s="2228"/>
      <c r="AT635" s="2228"/>
      <c r="AU635" s="2228"/>
      <c r="AV635" s="2228"/>
      <c r="AW635" s="2228"/>
      <c r="AX635" s="2230"/>
      <c r="AY635" s="2228"/>
      <c r="AZ635" s="2228"/>
      <c r="BA635" s="2228"/>
      <c r="BB635" s="2228"/>
      <c r="BC635" s="2228"/>
      <c r="BD635" s="2228"/>
      <c r="BE635" s="2228"/>
      <c r="BF635" s="2228"/>
      <c r="BG635" s="2228"/>
      <c r="BH635" s="2228"/>
      <c r="BI635" s="2228"/>
      <c r="BJ635" s="2228"/>
      <c r="BK635" s="2228"/>
      <c r="BL635" s="2228"/>
      <c r="BM635" s="2228"/>
      <c r="BN635" s="2228"/>
      <c r="BO635" s="2228"/>
      <c r="BP635" s="2228"/>
      <c r="BQ635" s="2228"/>
      <c r="BR635" s="2228"/>
      <c r="BS635" s="2229"/>
      <c r="BT635" s="2228"/>
      <c r="BU635" s="2228"/>
      <c r="BV635" s="2228"/>
      <c r="BW635" s="2228"/>
      <c r="BX635" s="2228"/>
      <c r="BY635" s="2228"/>
      <c r="BZ635" s="2228"/>
      <c r="CA635" s="2228"/>
      <c r="CB635" s="2228"/>
      <c r="CC635" s="2228"/>
      <c r="CD635" s="2228"/>
      <c r="CE635" s="2228"/>
      <c r="CF635" s="2228"/>
      <c r="CG635" s="2228"/>
      <c r="CH635" s="2228"/>
      <c r="CI635" s="2228"/>
      <c r="CJ635" s="2228"/>
      <c r="CK635" s="2228"/>
      <c r="CL635" s="2228"/>
      <c r="CM635" s="2229"/>
      <c r="CN635" s="2229"/>
    </row>
    <row r="636" spans="2:92" x14ac:dyDescent="0.2">
      <c r="B636" s="2227"/>
      <c r="I636" s="2228"/>
      <c r="J636" s="2228"/>
      <c r="K636" s="2228"/>
      <c r="L636" s="2228"/>
      <c r="M636" s="2228"/>
      <c r="N636" s="2228"/>
      <c r="O636" s="2228"/>
      <c r="P636" s="2228"/>
      <c r="Q636" s="2228"/>
      <c r="R636" s="2228"/>
      <c r="S636" s="2228"/>
      <c r="T636" s="2228"/>
      <c r="U636" s="2228"/>
      <c r="V636" s="2228"/>
      <c r="W636" s="2228"/>
      <c r="X636" s="2228"/>
      <c r="Y636" s="2228"/>
      <c r="Z636" s="2228"/>
      <c r="AA636" s="2228"/>
      <c r="AB636" s="2229"/>
      <c r="AC636" s="2229"/>
      <c r="AD636" s="2229"/>
      <c r="AE636" s="2229"/>
      <c r="AF636" s="2228"/>
      <c r="AG636" s="2228"/>
      <c r="AH636" s="2228"/>
      <c r="AI636" s="2228"/>
      <c r="AJ636" s="2228"/>
      <c r="AK636" s="2228"/>
      <c r="AL636" s="2228"/>
      <c r="AM636" s="2228"/>
      <c r="AN636" s="2228"/>
      <c r="AO636" s="2228"/>
      <c r="AP636" s="2228"/>
      <c r="AQ636" s="2228"/>
      <c r="AR636" s="2228"/>
      <c r="AS636" s="2228"/>
      <c r="AT636" s="2228"/>
      <c r="AU636" s="2228"/>
      <c r="AV636" s="2228"/>
      <c r="AW636" s="2228"/>
      <c r="AX636" s="2230"/>
      <c r="AY636" s="2228"/>
      <c r="AZ636" s="2228"/>
      <c r="BA636" s="2228"/>
      <c r="BB636" s="2228"/>
      <c r="BC636" s="2228"/>
      <c r="BD636" s="2228"/>
      <c r="BE636" s="2228"/>
      <c r="BF636" s="2228"/>
      <c r="BG636" s="2228"/>
      <c r="BH636" s="2228"/>
      <c r="BI636" s="2228"/>
      <c r="BJ636" s="2228"/>
      <c r="BK636" s="2228"/>
      <c r="BL636" s="2228"/>
      <c r="BM636" s="2228"/>
      <c r="BN636" s="2228"/>
      <c r="BO636" s="2228"/>
      <c r="BP636" s="2228"/>
      <c r="BQ636" s="2228"/>
      <c r="BR636" s="2228"/>
      <c r="BS636" s="2229"/>
      <c r="BT636" s="2228"/>
      <c r="BU636" s="2228"/>
      <c r="BV636" s="2228"/>
      <c r="BW636" s="2228"/>
      <c r="BX636" s="2228"/>
      <c r="BY636" s="2228"/>
      <c r="BZ636" s="2228"/>
      <c r="CA636" s="2228"/>
      <c r="CB636" s="2228"/>
      <c r="CC636" s="2228"/>
      <c r="CD636" s="2228"/>
      <c r="CE636" s="2228"/>
      <c r="CF636" s="2228"/>
      <c r="CG636" s="2228"/>
      <c r="CH636" s="2228"/>
      <c r="CI636" s="2228"/>
      <c r="CJ636" s="2228"/>
      <c r="CK636" s="2228"/>
      <c r="CL636" s="2228"/>
      <c r="CM636" s="2229"/>
      <c r="CN636" s="2229"/>
    </row>
    <row r="637" spans="2:92" x14ac:dyDescent="0.2">
      <c r="B637" s="2227"/>
      <c r="I637" s="2228"/>
      <c r="J637" s="2228"/>
      <c r="K637" s="2228"/>
      <c r="L637" s="2228"/>
      <c r="M637" s="2228"/>
      <c r="N637" s="2228"/>
      <c r="O637" s="2228"/>
      <c r="P637" s="2228"/>
      <c r="Q637" s="2228"/>
      <c r="R637" s="2228"/>
      <c r="S637" s="2228"/>
      <c r="T637" s="2228"/>
      <c r="U637" s="2228"/>
      <c r="V637" s="2228"/>
      <c r="W637" s="2228"/>
      <c r="X637" s="2228"/>
      <c r="Y637" s="2228"/>
      <c r="Z637" s="2228"/>
      <c r="AA637" s="2228"/>
      <c r="AB637" s="2229"/>
      <c r="AC637" s="2229"/>
      <c r="AD637" s="2229"/>
      <c r="AE637" s="2229"/>
      <c r="AF637" s="2228"/>
      <c r="AG637" s="2228"/>
      <c r="AH637" s="2228"/>
      <c r="AI637" s="2228"/>
      <c r="AJ637" s="2228"/>
      <c r="AK637" s="2228"/>
      <c r="AL637" s="2228"/>
      <c r="AM637" s="2228"/>
      <c r="AN637" s="2228"/>
      <c r="AO637" s="2228"/>
      <c r="AP637" s="2228"/>
      <c r="AQ637" s="2228"/>
      <c r="AR637" s="2228"/>
      <c r="AS637" s="2228"/>
      <c r="AT637" s="2228"/>
      <c r="AU637" s="2228"/>
      <c r="AV637" s="2228"/>
      <c r="AW637" s="2228"/>
      <c r="AX637" s="2230"/>
      <c r="AY637" s="2228"/>
      <c r="AZ637" s="2228"/>
      <c r="BA637" s="2228"/>
      <c r="BB637" s="2228"/>
      <c r="BC637" s="2228"/>
      <c r="BD637" s="2228"/>
      <c r="BE637" s="2228"/>
      <c r="BF637" s="2228"/>
      <c r="BG637" s="2228"/>
      <c r="BH637" s="2228"/>
      <c r="BI637" s="2228"/>
      <c r="BJ637" s="2228"/>
      <c r="BK637" s="2228"/>
      <c r="BL637" s="2228"/>
      <c r="BM637" s="2228"/>
      <c r="BN637" s="2228"/>
      <c r="BO637" s="2228"/>
      <c r="BP637" s="2228"/>
      <c r="BQ637" s="2228"/>
      <c r="BR637" s="2228"/>
      <c r="BS637" s="2229"/>
      <c r="BT637" s="2228"/>
      <c r="BU637" s="2228"/>
      <c r="BV637" s="2228"/>
      <c r="BW637" s="2228"/>
      <c r="BX637" s="2228"/>
      <c r="BY637" s="2228"/>
      <c r="BZ637" s="2228"/>
      <c r="CA637" s="2228"/>
      <c r="CB637" s="2228"/>
      <c r="CC637" s="2228"/>
      <c r="CD637" s="2228"/>
      <c r="CE637" s="2228"/>
      <c r="CF637" s="2228"/>
      <c r="CG637" s="2228"/>
      <c r="CH637" s="2228"/>
      <c r="CI637" s="2228"/>
      <c r="CJ637" s="2228"/>
      <c r="CK637" s="2228"/>
      <c r="CL637" s="2228"/>
      <c r="CM637" s="2229"/>
      <c r="CN637" s="2229"/>
    </row>
    <row r="638" spans="2:92" x14ac:dyDescent="0.2">
      <c r="B638" s="2227"/>
      <c r="I638" s="2228"/>
      <c r="J638" s="2228"/>
      <c r="K638" s="2228"/>
      <c r="L638" s="2228"/>
      <c r="M638" s="2228"/>
      <c r="N638" s="2228"/>
      <c r="O638" s="2228"/>
      <c r="P638" s="2228"/>
      <c r="Q638" s="2228"/>
      <c r="R638" s="2228"/>
      <c r="S638" s="2228"/>
      <c r="T638" s="2228"/>
      <c r="U638" s="2228"/>
      <c r="V638" s="2228"/>
      <c r="W638" s="2228"/>
      <c r="X638" s="2228"/>
      <c r="Y638" s="2228"/>
      <c r="Z638" s="2228"/>
      <c r="AA638" s="2228"/>
      <c r="AB638" s="2229"/>
      <c r="AC638" s="2229"/>
      <c r="AD638" s="2229"/>
      <c r="AE638" s="2229"/>
      <c r="AF638" s="2228"/>
      <c r="AG638" s="2228"/>
      <c r="AH638" s="2228"/>
      <c r="AI638" s="2228"/>
      <c r="AJ638" s="2228"/>
      <c r="AK638" s="2228"/>
      <c r="AL638" s="2228"/>
      <c r="AM638" s="2228"/>
      <c r="AN638" s="2228"/>
      <c r="AO638" s="2228"/>
      <c r="AP638" s="2228"/>
      <c r="AQ638" s="2228"/>
      <c r="AR638" s="2228"/>
      <c r="AS638" s="2228"/>
      <c r="AT638" s="2228"/>
      <c r="AU638" s="2228"/>
      <c r="AV638" s="2228"/>
      <c r="AW638" s="2228"/>
      <c r="AX638" s="2230"/>
      <c r="AY638" s="2228"/>
      <c r="AZ638" s="2228"/>
      <c r="BA638" s="2228"/>
      <c r="BB638" s="2228"/>
      <c r="BC638" s="2228"/>
      <c r="BD638" s="2228"/>
      <c r="BE638" s="2228"/>
      <c r="BF638" s="2228"/>
      <c r="BG638" s="2228"/>
      <c r="BH638" s="2228"/>
      <c r="BI638" s="2228"/>
      <c r="BJ638" s="2228"/>
      <c r="BK638" s="2228"/>
      <c r="BL638" s="2228"/>
      <c r="BM638" s="2228"/>
      <c r="BN638" s="2228"/>
      <c r="BO638" s="2228"/>
      <c r="BP638" s="2228"/>
      <c r="BQ638" s="2228"/>
      <c r="BR638" s="2228"/>
      <c r="BS638" s="2229"/>
      <c r="BT638" s="2228"/>
      <c r="BU638" s="2228"/>
      <c r="BV638" s="2228"/>
      <c r="BW638" s="2228"/>
      <c r="BX638" s="2228"/>
      <c r="BY638" s="2228"/>
      <c r="BZ638" s="2228"/>
      <c r="CA638" s="2228"/>
      <c r="CB638" s="2228"/>
      <c r="CC638" s="2228"/>
      <c r="CD638" s="2228"/>
      <c r="CE638" s="2228"/>
      <c r="CF638" s="2228"/>
      <c r="CG638" s="2228"/>
      <c r="CH638" s="2228"/>
      <c r="CI638" s="2228"/>
      <c r="CJ638" s="2228"/>
      <c r="CK638" s="2228"/>
      <c r="CL638" s="2228"/>
      <c r="CM638" s="2229"/>
      <c r="CN638" s="2229"/>
    </row>
    <row r="639" spans="2:92" x14ac:dyDescent="0.2">
      <c r="B639" s="2227"/>
      <c r="I639" s="2228"/>
      <c r="J639" s="2228"/>
      <c r="K639" s="2228"/>
      <c r="L639" s="2228"/>
      <c r="M639" s="2228"/>
      <c r="N639" s="2228"/>
      <c r="O639" s="2228"/>
      <c r="P639" s="2228"/>
      <c r="Q639" s="2228"/>
      <c r="R639" s="2228"/>
      <c r="S639" s="2228"/>
      <c r="T639" s="2228"/>
      <c r="U639" s="2228"/>
      <c r="V639" s="2228"/>
      <c r="W639" s="2228"/>
      <c r="X639" s="2228"/>
      <c r="Y639" s="2228"/>
      <c r="Z639" s="2228"/>
      <c r="AA639" s="2228"/>
      <c r="AB639" s="2229"/>
      <c r="AC639" s="2229"/>
      <c r="AD639" s="2229"/>
      <c r="AE639" s="2229"/>
      <c r="AF639" s="2228"/>
      <c r="AG639" s="2228"/>
      <c r="AH639" s="2228"/>
      <c r="AI639" s="2228"/>
      <c r="AJ639" s="2228"/>
      <c r="AK639" s="2228"/>
      <c r="AL639" s="2228"/>
      <c r="AM639" s="2228"/>
      <c r="AN639" s="2228"/>
      <c r="AO639" s="2228"/>
      <c r="AP639" s="2228"/>
      <c r="AQ639" s="2228"/>
      <c r="AR639" s="2228"/>
      <c r="AS639" s="2228"/>
      <c r="AT639" s="2228"/>
      <c r="AU639" s="2228"/>
      <c r="AV639" s="2228"/>
      <c r="AW639" s="2228"/>
      <c r="AX639" s="2230"/>
      <c r="AY639" s="2228"/>
      <c r="AZ639" s="2228"/>
      <c r="BA639" s="2228"/>
      <c r="BB639" s="2228"/>
      <c r="BC639" s="2228"/>
      <c r="BD639" s="2228"/>
      <c r="BE639" s="2228"/>
      <c r="BF639" s="2228"/>
      <c r="BG639" s="2228"/>
      <c r="BH639" s="2228"/>
      <c r="BI639" s="2228"/>
      <c r="BJ639" s="2228"/>
      <c r="BK639" s="2228"/>
      <c r="BL639" s="2228"/>
      <c r="BM639" s="2228"/>
      <c r="BN639" s="2228"/>
      <c r="BO639" s="2228"/>
      <c r="BP639" s="2228"/>
      <c r="BQ639" s="2228"/>
      <c r="BR639" s="2228"/>
      <c r="BS639" s="2229"/>
      <c r="BT639" s="2228"/>
      <c r="BU639" s="2228"/>
      <c r="BV639" s="2228"/>
      <c r="BW639" s="2228"/>
      <c r="BX639" s="2228"/>
      <c r="BY639" s="2228"/>
      <c r="BZ639" s="2228"/>
      <c r="CA639" s="2228"/>
      <c r="CB639" s="2228"/>
      <c r="CC639" s="2228"/>
      <c r="CD639" s="2228"/>
      <c r="CE639" s="2228"/>
      <c r="CF639" s="2228"/>
      <c r="CG639" s="2228"/>
      <c r="CH639" s="2228"/>
      <c r="CI639" s="2228"/>
      <c r="CJ639" s="2228"/>
      <c r="CK639" s="2228"/>
      <c r="CL639" s="2228"/>
      <c r="CM639" s="2229"/>
      <c r="CN639" s="2229"/>
    </row>
    <row r="640" spans="2:92" x14ac:dyDescent="0.2">
      <c r="B640" s="2227"/>
      <c r="I640" s="2228"/>
      <c r="J640" s="2228"/>
      <c r="K640" s="2228"/>
      <c r="L640" s="2228"/>
      <c r="M640" s="2228"/>
      <c r="N640" s="2228"/>
      <c r="O640" s="2228"/>
      <c r="P640" s="2228"/>
      <c r="Q640" s="2228"/>
      <c r="R640" s="2228"/>
      <c r="S640" s="2228"/>
      <c r="T640" s="2228"/>
      <c r="U640" s="2228"/>
      <c r="V640" s="2228"/>
      <c r="W640" s="2228"/>
      <c r="X640" s="2228"/>
      <c r="Y640" s="2228"/>
      <c r="Z640" s="2228"/>
      <c r="AA640" s="2228"/>
      <c r="AB640" s="2229"/>
      <c r="AC640" s="2229"/>
      <c r="AD640" s="2229"/>
      <c r="AE640" s="2229"/>
      <c r="AF640" s="2228"/>
      <c r="AG640" s="2228"/>
      <c r="AH640" s="2228"/>
      <c r="AI640" s="2228"/>
      <c r="AJ640" s="2228"/>
      <c r="AK640" s="2228"/>
      <c r="AL640" s="2228"/>
      <c r="AM640" s="2228"/>
      <c r="AN640" s="2228"/>
      <c r="AO640" s="2228"/>
      <c r="AP640" s="2228"/>
      <c r="AQ640" s="2228"/>
      <c r="AR640" s="2228"/>
      <c r="AS640" s="2228"/>
      <c r="AT640" s="2228"/>
      <c r="AU640" s="2228"/>
      <c r="AV640" s="2228"/>
      <c r="AW640" s="2228"/>
      <c r="AX640" s="2230"/>
      <c r="AY640" s="2228"/>
      <c r="AZ640" s="2228"/>
      <c r="BA640" s="2228"/>
      <c r="BB640" s="2228"/>
      <c r="BC640" s="2228"/>
      <c r="BD640" s="2228"/>
      <c r="BE640" s="2228"/>
      <c r="BF640" s="2228"/>
      <c r="BG640" s="2228"/>
      <c r="BH640" s="2228"/>
      <c r="BI640" s="2228"/>
      <c r="BJ640" s="2228"/>
      <c r="BK640" s="2228"/>
      <c r="BL640" s="2228"/>
      <c r="BM640" s="2228"/>
      <c r="BN640" s="2228"/>
      <c r="BO640" s="2228"/>
      <c r="BP640" s="2228"/>
      <c r="BQ640" s="2228"/>
      <c r="BR640" s="2228"/>
      <c r="BS640" s="2229"/>
      <c r="BT640" s="2228"/>
      <c r="BU640" s="2228"/>
      <c r="BV640" s="2228"/>
      <c r="BW640" s="2228"/>
      <c r="BX640" s="2228"/>
      <c r="BY640" s="2228"/>
      <c r="BZ640" s="2228"/>
      <c r="CA640" s="2228"/>
      <c r="CB640" s="2228"/>
      <c r="CC640" s="2228"/>
      <c r="CD640" s="2228"/>
      <c r="CE640" s="2228"/>
      <c r="CF640" s="2228"/>
      <c r="CG640" s="2228"/>
      <c r="CH640" s="2228"/>
      <c r="CI640" s="2228"/>
      <c r="CJ640" s="2228"/>
      <c r="CK640" s="2228"/>
      <c r="CL640" s="2228"/>
      <c r="CM640" s="2229"/>
      <c r="CN640" s="2229"/>
    </row>
    <row r="641" spans="2:92" x14ac:dyDescent="0.2">
      <c r="B641" s="2227"/>
      <c r="I641" s="2228"/>
      <c r="J641" s="2228"/>
      <c r="K641" s="2228"/>
      <c r="L641" s="2228"/>
      <c r="M641" s="2228"/>
      <c r="N641" s="2228"/>
      <c r="O641" s="2228"/>
      <c r="P641" s="2228"/>
      <c r="Q641" s="2228"/>
      <c r="R641" s="2228"/>
      <c r="S641" s="2228"/>
      <c r="T641" s="2228"/>
      <c r="U641" s="2228"/>
      <c r="V641" s="2228"/>
      <c r="W641" s="2228"/>
      <c r="X641" s="2228"/>
      <c r="Y641" s="2228"/>
      <c r="Z641" s="2228"/>
      <c r="AA641" s="2228"/>
      <c r="AB641" s="2229"/>
      <c r="AC641" s="2229"/>
      <c r="AD641" s="2229"/>
      <c r="AE641" s="2229"/>
      <c r="AF641" s="2228"/>
      <c r="AG641" s="2228"/>
      <c r="AH641" s="2228"/>
      <c r="AI641" s="2228"/>
      <c r="AJ641" s="2228"/>
      <c r="AK641" s="2228"/>
      <c r="AL641" s="2228"/>
      <c r="AM641" s="2228"/>
      <c r="AN641" s="2228"/>
      <c r="AO641" s="2228"/>
      <c r="AP641" s="2228"/>
      <c r="AQ641" s="2228"/>
      <c r="AR641" s="2228"/>
      <c r="AS641" s="2228"/>
      <c r="AT641" s="2228"/>
      <c r="AU641" s="2228"/>
      <c r="AV641" s="2228"/>
      <c r="AW641" s="2228"/>
      <c r="AX641" s="2230"/>
      <c r="AY641" s="2228"/>
      <c r="AZ641" s="2228"/>
      <c r="BA641" s="2228"/>
      <c r="BB641" s="2228"/>
      <c r="BC641" s="2228"/>
      <c r="BD641" s="2228"/>
      <c r="BE641" s="2228"/>
      <c r="BF641" s="2228"/>
      <c r="BG641" s="2228"/>
      <c r="BH641" s="2228"/>
      <c r="BI641" s="2228"/>
      <c r="BJ641" s="2228"/>
      <c r="BK641" s="2228"/>
      <c r="BL641" s="2228"/>
      <c r="BM641" s="2228"/>
      <c r="BN641" s="2228"/>
      <c r="BO641" s="2228"/>
      <c r="BP641" s="2228"/>
      <c r="BQ641" s="2228"/>
      <c r="BR641" s="2228"/>
      <c r="BS641" s="2229"/>
      <c r="BT641" s="2228"/>
      <c r="BU641" s="2228"/>
      <c r="BV641" s="2228"/>
      <c r="BW641" s="2228"/>
      <c r="BX641" s="2228"/>
      <c r="BY641" s="2228"/>
      <c r="BZ641" s="2228"/>
      <c r="CA641" s="2228"/>
      <c r="CB641" s="2228"/>
      <c r="CC641" s="2228"/>
      <c r="CD641" s="2228"/>
      <c r="CE641" s="2228"/>
      <c r="CF641" s="2228"/>
      <c r="CG641" s="2228"/>
      <c r="CH641" s="2228"/>
      <c r="CI641" s="2228"/>
      <c r="CJ641" s="2228"/>
      <c r="CK641" s="2228"/>
      <c r="CL641" s="2228"/>
      <c r="CM641" s="2229"/>
      <c r="CN641" s="2229"/>
    </row>
    <row r="642" spans="2:92" x14ac:dyDescent="0.2">
      <c r="B642" s="2227"/>
      <c r="I642" s="2228"/>
      <c r="J642" s="2228"/>
      <c r="K642" s="2228"/>
      <c r="L642" s="2228"/>
      <c r="M642" s="2228"/>
      <c r="N642" s="2228"/>
      <c r="O642" s="2228"/>
      <c r="P642" s="2228"/>
      <c r="Q642" s="2228"/>
      <c r="R642" s="2228"/>
      <c r="S642" s="2228"/>
      <c r="T642" s="2228"/>
      <c r="U642" s="2228"/>
      <c r="V642" s="2228"/>
      <c r="W642" s="2228"/>
      <c r="X642" s="2228"/>
      <c r="Y642" s="2228"/>
      <c r="Z642" s="2228"/>
      <c r="AA642" s="2228"/>
      <c r="AB642" s="2229"/>
      <c r="AC642" s="2229"/>
      <c r="AD642" s="2229"/>
      <c r="AE642" s="2229"/>
      <c r="AF642" s="2228"/>
      <c r="AG642" s="2228"/>
      <c r="AH642" s="2228"/>
      <c r="AI642" s="2228"/>
      <c r="AJ642" s="2228"/>
      <c r="AK642" s="2228"/>
      <c r="AL642" s="2228"/>
      <c r="AM642" s="2228"/>
      <c r="AN642" s="2228"/>
      <c r="AO642" s="2228"/>
      <c r="AP642" s="2228"/>
      <c r="AQ642" s="2228"/>
      <c r="AR642" s="2228"/>
      <c r="AS642" s="2228"/>
      <c r="AT642" s="2228"/>
      <c r="AU642" s="2228"/>
      <c r="AV642" s="2228"/>
      <c r="AW642" s="2228"/>
      <c r="AX642" s="2230"/>
      <c r="AY642" s="2228"/>
      <c r="AZ642" s="2228"/>
      <c r="BA642" s="2228"/>
      <c r="BB642" s="2228"/>
      <c r="BC642" s="2228"/>
      <c r="BD642" s="2228"/>
      <c r="BE642" s="2228"/>
      <c r="BF642" s="2228"/>
      <c r="BG642" s="2228"/>
      <c r="BH642" s="2228"/>
      <c r="BI642" s="2228"/>
      <c r="BJ642" s="2228"/>
      <c r="BK642" s="2228"/>
      <c r="BL642" s="2228"/>
      <c r="BM642" s="2228"/>
      <c r="BN642" s="2228"/>
      <c r="BO642" s="2228"/>
      <c r="BP642" s="2228"/>
      <c r="BQ642" s="2228"/>
      <c r="BR642" s="2228"/>
      <c r="BS642" s="2229"/>
      <c r="BT642" s="2228"/>
      <c r="BU642" s="2228"/>
      <c r="BV642" s="2228"/>
      <c r="BW642" s="2228"/>
      <c r="BX642" s="2228"/>
      <c r="BY642" s="2228"/>
      <c r="BZ642" s="2228"/>
      <c r="CA642" s="2228"/>
      <c r="CB642" s="2228"/>
      <c r="CC642" s="2228"/>
      <c r="CD642" s="2228"/>
      <c r="CE642" s="2228"/>
      <c r="CF642" s="2228"/>
      <c r="CG642" s="2228"/>
      <c r="CH642" s="2228"/>
      <c r="CI642" s="2228"/>
      <c r="CJ642" s="2228"/>
      <c r="CK642" s="2228"/>
      <c r="CL642" s="2228"/>
      <c r="CM642" s="2229"/>
      <c r="CN642" s="2229"/>
    </row>
    <row r="643" spans="2:92" x14ac:dyDescent="0.2">
      <c r="B643" s="2227"/>
      <c r="I643" s="2228"/>
      <c r="J643" s="2228"/>
      <c r="K643" s="2228"/>
      <c r="L643" s="2228"/>
      <c r="M643" s="2228"/>
      <c r="N643" s="2228"/>
      <c r="O643" s="2228"/>
      <c r="P643" s="2228"/>
      <c r="Q643" s="2228"/>
      <c r="R643" s="2228"/>
      <c r="S643" s="2228"/>
      <c r="T643" s="2228"/>
      <c r="U643" s="2228"/>
      <c r="V643" s="2228"/>
      <c r="W643" s="2228"/>
      <c r="X643" s="2228"/>
      <c r="Y643" s="2228"/>
      <c r="Z643" s="2228"/>
      <c r="AA643" s="2228"/>
      <c r="AB643" s="2229"/>
      <c r="AC643" s="2229"/>
      <c r="AD643" s="2229"/>
      <c r="AE643" s="2229"/>
      <c r="AF643" s="2228"/>
      <c r="AG643" s="2228"/>
      <c r="AH643" s="2228"/>
      <c r="AI643" s="2228"/>
      <c r="AJ643" s="2228"/>
      <c r="AK643" s="2228"/>
      <c r="AL643" s="2228"/>
      <c r="AM643" s="2228"/>
      <c r="AN643" s="2228"/>
      <c r="AO643" s="2228"/>
      <c r="AP643" s="2228"/>
      <c r="AQ643" s="2228"/>
      <c r="AR643" s="2228"/>
      <c r="AS643" s="2228"/>
      <c r="AT643" s="2228"/>
      <c r="AU643" s="2228"/>
      <c r="AV643" s="2228"/>
      <c r="AW643" s="2228"/>
      <c r="AX643" s="2230"/>
      <c r="AY643" s="2228"/>
      <c r="AZ643" s="2228"/>
      <c r="BA643" s="2228"/>
      <c r="BB643" s="2228"/>
      <c r="BC643" s="2228"/>
      <c r="BD643" s="2228"/>
      <c r="BE643" s="2228"/>
      <c r="BF643" s="2228"/>
      <c r="BG643" s="2228"/>
      <c r="BH643" s="2228"/>
      <c r="BI643" s="2228"/>
      <c r="BJ643" s="2228"/>
      <c r="BK643" s="2228"/>
      <c r="BL643" s="2228"/>
      <c r="BM643" s="2228"/>
      <c r="BN643" s="2228"/>
      <c r="BO643" s="2228"/>
      <c r="BP643" s="2228"/>
      <c r="BQ643" s="2228"/>
      <c r="BR643" s="2228"/>
      <c r="BS643" s="2229"/>
      <c r="BT643" s="2228"/>
      <c r="BU643" s="2228"/>
      <c r="BV643" s="2228"/>
      <c r="BW643" s="2228"/>
      <c r="BX643" s="2228"/>
      <c r="BY643" s="2228"/>
      <c r="BZ643" s="2228"/>
      <c r="CA643" s="2228"/>
      <c r="CB643" s="2228"/>
      <c r="CC643" s="2228"/>
      <c r="CD643" s="2228"/>
      <c r="CE643" s="2228"/>
      <c r="CF643" s="2228"/>
      <c r="CG643" s="2228"/>
      <c r="CH643" s="2228"/>
      <c r="CI643" s="2228"/>
      <c r="CJ643" s="2228"/>
      <c r="CK643" s="2228"/>
      <c r="CL643" s="2228"/>
      <c r="CM643" s="2229"/>
      <c r="CN643" s="2229"/>
    </row>
    <row r="644" spans="2:92" x14ac:dyDescent="0.2">
      <c r="B644" s="2227"/>
      <c r="I644" s="2228"/>
      <c r="J644" s="2228"/>
      <c r="K644" s="2228"/>
      <c r="L644" s="2228"/>
      <c r="M644" s="2228"/>
      <c r="N644" s="2228"/>
      <c r="O644" s="2228"/>
      <c r="P644" s="2228"/>
      <c r="Q644" s="2228"/>
      <c r="R644" s="2228"/>
      <c r="S644" s="2228"/>
      <c r="T644" s="2228"/>
      <c r="U644" s="2228"/>
      <c r="V644" s="2228"/>
      <c r="W644" s="2228"/>
      <c r="X644" s="2228"/>
      <c r="Y644" s="2228"/>
      <c r="Z644" s="2228"/>
      <c r="AA644" s="2228"/>
      <c r="AB644" s="2229"/>
      <c r="AC644" s="2229"/>
      <c r="AD644" s="2229"/>
      <c r="AE644" s="2229"/>
      <c r="AF644" s="2228"/>
      <c r="AG644" s="2228"/>
      <c r="AH644" s="2228"/>
      <c r="AI644" s="2228"/>
      <c r="AJ644" s="2228"/>
      <c r="AK644" s="2228"/>
      <c r="AL644" s="2228"/>
      <c r="AM644" s="2228"/>
      <c r="AN644" s="2228"/>
      <c r="AO644" s="2228"/>
      <c r="AP644" s="2228"/>
      <c r="AQ644" s="2228"/>
      <c r="AR644" s="2228"/>
      <c r="AS644" s="2228"/>
      <c r="AT644" s="2228"/>
      <c r="AU644" s="2228"/>
      <c r="AV644" s="2228"/>
      <c r="AW644" s="2228"/>
      <c r="AX644" s="2230"/>
      <c r="AY644" s="2228"/>
      <c r="AZ644" s="2228"/>
      <c r="BA644" s="2228"/>
      <c r="BB644" s="2228"/>
      <c r="BC644" s="2228"/>
      <c r="BD644" s="2228"/>
      <c r="BE644" s="2228"/>
      <c r="BF644" s="2228"/>
      <c r="BG644" s="2228"/>
      <c r="BH644" s="2228"/>
      <c r="BI644" s="2228"/>
      <c r="BJ644" s="2228"/>
      <c r="BK644" s="2228"/>
      <c r="BL644" s="2228"/>
      <c r="BM644" s="2228"/>
      <c r="BN644" s="2228"/>
      <c r="BO644" s="2228"/>
      <c r="BP644" s="2228"/>
      <c r="BQ644" s="2228"/>
      <c r="BR644" s="2228"/>
      <c r="BS644" s="2229"/>
      <c r="BT644" s="2228"/>
      <c r="BU644" s="2228"/>
      <c r="BV644" s="2228"/>
      <c r="BW644" s="2228"/>
      <c r="BX644" s="2228"/>
      <c r="BY644" s="2228"/>
      <c r="BZ644" s="2228"/>
      <c r="CA644" s="2228"/>
      <c r="CB644" s="2228"/>
      <c r="CC644" s="2228"/>
      <c r="CD644" s="2228"/>
      <c r="CE644" s="2228"/>
      <c r="CF644" s="2228"/>
      <c r="CG644" s="2228"/>
      <c r="CH644" s="2228"/>
      <c r="CI644" s="2228"/>
      <c r="CJ644" s="2228"/>
      <c r="CK644" s="2228"/>
      <c r="CL644" s="2228"/>
      <c r="CM644" s="2229"/>
      <c r="CN644" s="2229"/>
    </row>
    <row r="645" spans="2:92" x14ac:dyDescent="0.2">
      <c r="B645" s="2227"/>
      <c r="I645" s="2228"/>
      <c r="J645" s="2228"/>
      <c r="K645" s="2228"/>
      <c r="L645" s="2228"/>
      <c r="M645" s="2228"/>
      <c r="N645" s="2228"/>
      <c r="O645" s="2228"/>
      <c r="P645" s="2228"/>
      <c r="Q645" s="2228"/>
      <c r="R645" s="2228"/>
      <c r="S645" s="2228"/>
      <c r="T645" s="2228"/>
      <c r="U645" s="2228"/>
      <c r="V645" s="2228"/>
      <c r="W645" s="2228"/>
      <c r="X645" s="2228"/>
      <c r="Y645" s="2228"/>
      <c r="Z645" s="2228"/>
      <c r="AA645" s="2228"/>
      <c r="AB645" s="2229"/>
      <c r="AC645" s="2229"/>
      <c r="AD645" s="2229"/>
      <c r="AE645" s="2229"/>
      <c r="AF645" s="2228"/>
      <c r="AG645" s="2228"/>
      <c r="AH645" s="2228"/>
      <c r="AI645" s="2228"/>
      <c r="AJ645" s="2228"/>
      <c r="AK645" s="2228"/>
      <c r="AL645" s="2228"/>
      <c r="AM645" s="2228"/>
      <c r="AN645" s="2228"/>
      <c r="AO645" s="2228"/>
      <c r="AP645" s="2228"/>
      <c r="AQ645" s="2228"/>
      <c r="AR645" s="2228"/>
      <c r="AS645" s="2228"/>
      <c r="AT645" s="2228"/>
      <c r="AU645" s="2228"/>
      <c r="AV645" s="2228"/>
      <c r="AW645" s="2228"/>
      <c r="AX645" s="2230"/>
      <c r="AY645" s="2228"/>
      <c r="AZ645" s="2228"/>
      <c r="BA645" s="2228"/>
      <c r="BB645" s="2228"/>
      <c r="BC645" s="2228"/>
      <c r="BD645" s="2228"/>
      <c r="BE645" s="2228"/>
      <c r="BF645" s="2228"/>
      <c r="BG645" s="2228"/>
      <c r="BH645" s="2228"/>
      <c r="BI645" s="2228"/>
      <c r="BJ645" s="2228"/>
      <c r="BK645" s="2228"/>
      <c r="BL645" s="2228"/>
      <c r="BM645" s="2228"/>
      <c r="BN645" s="2228"/>
      <c r="BO645" s="2228"/>
      <c r="BP645" s="2228"/>
      <c r="BQ645" s="2228"/>
      <c r="BR645" s="2228"/>
      <c r="BS645" s="2229"/>
      <c r="BT645" s="2228"/>
      <c r="BU645" s="2228"/>
      <c r="BV645" s="2228"/>
      <c r="BW645" s="2228"/>
      <c r="BX645" s="2228"/>
      <c r="BY645" s="2228"/>
      <c r="BZ645" s="2228"/>
      <c r="CA645" s="2228"/>
      <c r="CB645" s="2228"/>
      <c r="CC645" s="2228"/>
      <c r="CD645" s="2228"/>
      <c r="CE645" s="2228"/>
      <c r="CF645" s="2228"/>
      <c r="CG645" s="2228"/>
      <c r="CH645" s="2228"/>
      <c r="CI645" s="2228"/>
      <c r="CJ645" s="2228"/>
      <c r="CK645" s="2228"/>
      <c r="CL645" s="2228"/>
      <c r="CM645" s="2229"/>
      <c r="CN645" s="2229"/>
    </row>
    <row r="646" spans="2:92" x14ac:dyDescent="0.2">
      <c r="B646" s="2227"/>
      <c r="I646" s="2228"/>
      <c r="J646" s="2228"/>
      <c r="K646" s="2228"/>
      <c r="L646" s="2228"/>
      <c r="M646" s="2228"/>
      <c r="N646" s="2228"/>
      <c r="O646" s="2228"/>
      <c r="P646" s="2228"/>
      <c r="Q646" s="2228"/>
      <c r="R646" s="2228"/>
      <c r="S646" s="2228"/>
      <c r="T646" s="2228"/>
      <c r="U646" s="2228"/>
      <c r="V646" s="2228"/>
      <c r="W646" s="2228"/>
      <c r="X646" s="2228"/>
      <c r="Y646" s="2228"/>
      <c r="Z646" s="2228"/>
      <c r="AA646" s="2228"/>
      <c r="AB646" s="2229"/>
      <c r="AC646" s="2229"/>
      <c r="AD646" s="2229"/>
      <c r="AE646" s="2229"/>
      <c r="AF646" s="2228"/>
      <c r="AG646" s="2228"/>
      <c r="AH646" s="2228"/>
      <c r="AI646" s="2228"/>
      <c r="AJ646" s="2228"/>
      <c r="AK646" s="2228"/>
      <c r="AL646" s="2228"/>
      <c r="AM646" s="2228"/>
      <c r="AN646" s="2228"/>
      <c r="AO646" s="2228"/>
      <c r="AP646" s="2228"/>
      <c r="AQ646" s="2228"/>
      <c r="AR646" s="2228"/>
      <c r="AS646" s="2228"/>
      <c r="AT646" s="2228"/>
      <c r="AU646" s="2228"/>
      <c r="AV646" s="2228"/>
      <c r="AW646" s="2228"/>
      <c r="AX646" s="2230"/>
      <c r="AY646" s="2228"/>
      <c r="AZ646" s="2228"/>
      <c r="BA646" s="2228"/>
      <c r="BB646" s="2228"/>
      <c r="BC646" s="2228"/>
      <c r="BD646" s="2228"/>
      <c r="BE646" s="2228"/>
      <c r="BF646" s="2228"/>
      <c r="BG646" s="2228"/>
      <c r="BH646" s="2228"/>
      <c r="BI646" s="2228"/>
      <c r="BJ646" s="2228"/>
      <c r="BK646" s="2228"/>
      <c r="BL646" s="2228"/>
      <c r="BM646" s="2228"/>
      <c r="BN646" s="2228"/>
      <c r="BO646" s="2228"/>
      <c r="BP646" s="2228"/>
      <c r="BQ646" s="2228"/>
      <c r="BR646" s="2228"/>
      <c r="BS646" s="2229"/>
      <c r="BT646" s="2228"/>
      <c r="BU646" s="2228"/>
      <c r="BV646" s="2228"/>
      <c r="BW646" s="2228"/>
      <c r="BX646" s="2228"/>
      <c r="BY646" s="2228"/>
      <c r="BZ646" s="2228"/>
      <c r="CA646" s="2228"/>
      <c r="CB646" s="2228"/>
      <c r="CC646" s="2228"/>
      <c r="CD646" s="2228"/>
      <c r="CE646" s="2228"/>
      <c r="CF646" s="2228"/>
      <c r="CG646" s="2228"/>
      <c r="CH646" s="2228"/>
      <c r="CI646" s="2228"/>
      <c r="CJ646" s="2228"/>
      <c r="CK646" s="2228"/>
      <c r="CL646" s="2228"/>
      <c r="CM646" s="2229"/>
      <c r="CN646" s="2229"/>
    </row>
    <row r="647" spans="2:92" x14ac:dyDescent="0.2">
      <c r="B647" s="2227"/>
      <c r="I647" s="2228"/>
      <c r="J647" s="2228"/>
      <c r="K647" s="2228"/>
      <c r="L647" s="2228"/>
      <c r="M647" s="2228"/>
      <c r="N647" s="2228"/>
      <c r="O647" s="2228"/>
      <c r="P647" s="2228"/>
      <c r="Q647" s="2228"/>
      <c r="R647" s="2228"/>
      <c r="S647" s="2228"/>
      <c r="T647" s="2228"/>
      <c r="U647" s="2228"/>
      <c r="V647" s="2228"/>
      <c r="W647" s="2228"/>
      <c r="X647" s="2228"/>
      <c r="Y647" s="2228"/>
      <c r="Z647" s="2228"/>
      <c r="AA647" s="2228"/>
      <c r="AB647" s="2229"/>
      <c r="AC647" s="2229"/>
      <c r="AD647" s="2229"/>
      <c r="AE647" s="2229"/>
      <c r="AF647" s="2228"/>
      <c r="AG647" s="2228"/>
      <c r="AH647" s="2228"/>
      <c r="AI647" s="2228"/>
      <c r="AJ647" s="2228"/>
      <c r="AK647" s="2228"/>
      <c r="AL647" s="2228"/>
      <c r="AM647" s="2228"/>
      <c r="AN647" s="2228"/>
      <c r="AO647" s="2228"/>
      <c r="AP647" s="2228"/>
      <c r="AQ647" s="2228"/>
      <c r="AR647" s="2228"/>
      <c r="AS647" s="2228"/>
      <c r="AT647" s="2228"/>
      <c r="AU647" s="2228"/>
      <c r="AV647" s="2228"/>
      <c r="AW647" s="2228"/>
      <c r="AX647" s="2230"/>
      <c r="AY647" s="2228"/>
      <c r="AZ647" s="2228"/>
      <c r="BA647" s="2228"/>
      <c r="BB647" s="2228"/>
      <c r="BC647" s="2228"/>
      <c r="BD647" s="2228"/>
      <c r="BE647" s="2228"/>
      <c r="BF647" s="2228"/>
      <c r="BG647" s="2228"/>
      <c r="BH647" s="2228"/>
      <c r="BI647" s="2228"/>
      <c r="BJ647" s="2228"/>
      <c r="BK647" s="2228"/>
      <c r="BL647" s="2228"/>
      <c r="BM647" s="2228"/>
      <c r="BN647" s="2228"/>
      <c r="BO647" s="2228"/>
      <c r="BP647" s="2228"/>
      <c r="BQ647" s="2228"/>
      <c r="BR647" s="2228"/>
      <c r="BS647" s="2229"/>
      <c r="BT647" s="2228"/>
      <c r="BU647" s="2228"/>
      <c r="BV647" s="2228"/>
      <c r="BW647" s="2228"/>
      <c r="BX647" s="2228"/>
      <c r="BY647" s="2228"/>
      <c r="BZ647" s="2228"/>
      <c r="CA647" s="2228"/>
      <c r="CB647" s="2228"/>
      <c r="CC647" s="2228"/>
      <c r="CD647" s="2228"/>
      <c r="CE647" s="2228"/>
      <c r="CF647" s="2228"/>
      <c r="CG647" s="2228"/>
      <c r="CH647" s="2228"/>
      <c r="CI647" s="2228"/>
      <c r="CJ647" s="2228"/>
      <c r="CK647" s="2228"/>
      <c r="CL647" s="2228"/>
      <c r="CM647" s="2229"/>
      <c r="CN647" s="2229"/>
    </row>
    <row r="648" spans="2:92" x14ac:dyDescent="0.2">
      <c r="B648" s="2227"/>
      <c r="I648" s="2228"/>
      <c r="J648" s="2228"/>
      <c r="K648" s="2228"/>
      <c r="L648" s="2228"/>
      <c r="M648" s="2228"/>
      <c r="N648" s="2228"/>
      <c r="O648" s="2228"/>
      <c r="P648" s="2228"/>
      <c r="Q648" s="2228"/>
      <c r="R648" s="2228"/>
      <c r="S648" s="2228"/>
      <c r="T648" s="2228"/>
      <c r="U648" s="2228"/>
      <c r="V648" s="2228"/>
      <c r="W648" s="2228"/>
      <c r="X648" s="2228"/>
      <c r="Y648" s="2228"/>
      <c r="Z648" s="2228"/>
      <c r="AA648" s="2228"/>
      <c r="AB648" s="2229"/>
      <c r="AC648" s="2229"/>
      <c r="AD648" s="2229"/>
      <c r="AE648" s="2229"/>
      <c r="AF648" s="2228"/>
      <c r="AG648" s="2228"/>
      <c r="AH648" s="2228"/>
      <c r="AI648" s="2228"/>
      <c r="AJ648" s="2228"/>
      <c r="AK648" s="2228"/>
      <c r="AL648" s="2228"/>
      <c r="AM648" s="2228"/>
      <c r="AN648" s="2228"/>
      <c r="AO648" s="2228"/>
      <c r="AP648" s="2228"/>
      <c r="AQ648" s="2228"/>
      <c r="AR648" s="2228"/>
      <c r="AS648" s="2228"/>
      <c r="AT648" s="2228"/>
      <c r="AU648" s="2228"/>
      <c r="AV648" s="2228"/>
      <c r="AW648" s="2228"/>
      <c r="AX648" s="2230"/>
      <c r="AY648" s="2228"/>
      <c r="AZ648" s="2228"/>
      <c r="BA648" s="2228"/>
      <c r="BB648" s="2228"/>
      <c r="BC648" s="2228"/>
      <c r="BD648" s="2228"/>
      <c r="BE648" s="2228"/>
      <c r="BF648" s="2228"/>
      <c r="BG648" s="2228"/>
      <c r="BH648" s="2228"/>
      <c r="BI648" s="2228"/>
      <c r="BJ648" s="2228"/>
      <c r="BK648" s="2228"/>
      <c r="BL648" s="2228"/>
      <c r="BM648" s="2228"/>
      <c r="BN648" s="2228"/>
      <c r="BO648" s="2228"/>
      <c r="BP648" s="2228"/>
      <c r="BQ648" s="2228"/>
      <c r="BR648" s="2228"/>
      <c r="BS648" s="2229"/>
      <c r="BT648" s="2228"/>
      <c r="BU648" s="2228"/>
      <c r="BV648" s="2228"/>
      <c r="BW648" s="2228"/>
      <c r="BX648" s="2228"/>
      <c r="BY648" s="2228"/>
      <c r="BZ648" s="2228"/>
      <c r="CA648" s="2228"/>
      <c r="CB648" s="2228"/>
      <c r="CC648" s="2228"/>
      <c r="CD648" s="2228"/>
      <c r="CE648" s="2228"/>
      <c r="CF648" s="2228"/>
      <c r="CG648" s="2228"/>
      <c r="CH648" s="2228"/>
      <c r="CI648" s="2228"/>
      <c r="CJ648" s="2228"/>
      <c r="CK648" s="2228"/>
      <c r="CL648" s="2228"/>
      <c r="CM648" s="2229"/>
      <c r="CN648" s="2229"/>
    </row>
    <row r="649" spans="2:92" x14ac:dyDescent="0.2">
      <c r="B649" s="2227"/>
      <c r="I649" s="2228"/>
      <c r="J649" s="2228"/>
      <c r="K649" s="2228"/>
      <c r="L649" s="2228"/>
      <c r="M649" s="2228"/>
      <c r="N649" s="2228"/>
      <c r="O649" s="2228"/>
      <c r="P649" s="2228"/>
      <c r="Q649" s="2228"/>
      <c r="R649" s="2228"/>
      <c r="S649" s="2228"/>
      <c r="T649" s="2228"/>
      <c r="U649" s="2228"/>
      <c r="V649" s="2228"/>
      <c r="W649" s="2228"/>
      <c r="X649" s="2228"/>
      <c r="Y649" s="2228"/>
      <c r="Z649" s="2228"/>
      <c r="AA649" s="2228"/>
      <c r="AB649" s="2229"/>
      <c r="AC649" s="2229"/>
      <c r="AD649" s="2229"/>
      <c r="AE649" s="2229"/>
      <c r="AF649" s="2228"/>
      <c r="AG649" s="2228"/>
      <c r="AH649" s="2228"/>
      <c r="AI649" s="2228"/>
      <c r="AJ649" s="2228"/>
      <c r="AK649" s="2228"/>
      <c r="AL649" s="2228"/>
      <c r="AM649" s="2228"/>
      <c r="AN649" s="2228"/>
      <c r="AO649" s="2228"/>
      <c r="AP649" s="2228"/>
      <c r="AQ649" s="2228"/>
      <c r="AR649" s="2228"/>
      <c r="AS649" s="2228"/>
      <c r="AT649" s="2228"/>
      <c r="AU649" s="2228"/>
      <c r="AV649" s="2228"/>
      <c r="AW649" s="2228"/>
      <c r="AX649" s="2230"/>
      <c r="AY649" s="2228"/>
      <c r="AZ649" s="2228"/>
      <c r="BA649" s="2228"/>
      <c r="BB649" s="2228"/>
      <c r="BC649" s="2228"/>
      <c r="BD649" s="2228"/>
      <c r="BE649" s="2228"/>
      <c r="BF649" s="2228"/>
      <c r="BG649" s="2228"/>
      <c r="BH649" s="2228"/>
      <c r="BI649" s="2228"/>
      <c r="BJ649" s="2228"/>
      <c r="BK649" s="2228"/>
      <c r="BL649" s="2228"/>
      <c r="BM649" s="2228"/>
      <c r="BN649" s="2228"/>
      <c r="BO649" s="2228"/>
      <c r="BP649" s="2228"/>
      <c r="BQ649" s="2228"/>
      <c r="BR649" s="2228"/>
      <c r="BS649" s="2229"/>
      <c r="BT649" s="2228"/>
      <c r="BU649" s="2228"/>
      <c r="BV649" s="2228"/>
      <c r="BW649" s="2228"/>
      <c r="BX649" s="2228"/>
      <c r="BY649" s="2228"/>
      <c r="BZ649" s="2228"/>
      <c r="CA649" s="2228"/>
      <c r="CB649" s="2228"/>
      <c r="CC649" s="2228"/>
      <c r="CD649" s="2228"/>
      <c r="CE649" s="2228"/>
      <c r="CF649" s="2228"/>
      <c r="CG649" s="2228"/>
      <c r="CH649" s="2228"/>
      <c r="CI649" s="2228"/>
      <c r="CJ649" s="2228"/>
      <c r="CK649" s="2228"/>
      <c r="CL649" s="2228"/>
      <c r="CM649" s="2229"/>
      <c r="CN649" s="2229"/>
    </row>
    <row r="650" spans="2:92" x14ac:dyDescent="0.2">
      <c r="B650" s="2227"/>
      <c r="I650" s="2228"/>
      <c r="J650" s="2228"/>
      <c r="K650" s="2228"/>
      <c r="L650" s="2228"/>
      <c r="M650" s="2228"/>
      <c r="N650" s="2228"/>
      <c r="O650" s="2228"/>
      <c r="P650" s="2228"/>
      <c r="Q650" s="2228"/>
      <c r="R650" s="2228"/>
      <c r="S650" s="2228"/>
      <c r="T650" s="2228"/>
      <c r="U650" s="2228"/>
      <c r="V650" s="2228"/>
      <c r="W650" s="2228"/>
      <c r="X650" s="2228"/>
      <c r="Y650" s="2228"/>
      <c r="Z650" s="2228"/>
      <c r="AA650" s="2228"/>
      <c r="AB650" s="2229"/>
      <c r="AC650" s="2229"/>
      <c r="AD650" s="2229"/>
      <c r="AE650" s="2229"/>
      <c r="AF650" s="2228"/>
      <c r="AG650" s="2228"/>
      <c r="AH650" s="2228"/>
      <c r="AI650" s="2228"/>
      <c r="AJ650" s="2228"/>
      <c r="AK650" s="2228"/>
      <c r="AL650" s="2228"/>
      <c r="AM650" s="2228"/>
      <c r="AN650" s="2228"/>
      <c r="AO650" s="2228"/>
      <c r="AP650" s="2228"/>
      <c r="AQ650" s="2228"/>
      <c r="AR650" s="2228"/>
      <c r="AS650" s="2228"/>
      <c r="AT650" s="2228"/>
      <c r="AU650" s="2228"/>
      <c r="AV650" s="2228"/>
      <c r="AW650" s="2228"/>
      <c r="AX650" s="2230"/>
      <c r="AY650" s="2228"/>
      <c r="AZ650" s="2228"/>
      <c r="BA650" s="2228"/>
      <c r="BB650" s="2228"/>
      <c r="BC650" s="2228"/>
      <c r="BD650" s="2228"/>
      <c r="BE650" s="2228"/>
      <c r="BF650" s="2228"/>
      <c r="BG650" s="2228"/>
      <c r="BH650" s="2228"/>
      <c r="BI650" s="2228"/>
      <c r="BJ650" s="2228"/>
      <c r="BK650" s="2228"/>
      <c r="BL650" s="2228"/>
      <c r="BM650" s="2228"/>
      <c r="BN650" s="2228"/>
      <c r="BO650" s="2228"/>
      <c r="BP650" s="2228"/>
      <c r="BQ650" s="2228"/>
      <c r="BR650" s="2228"/>
      <c r="BS650" s="2229"/>
      <c r="BT650" s="2228"/>
      <c r="BU650" s="2228"/>
      <c r="BV650" s="2228"/>
      <c r="BW650" s="2228"/>
      <c r="BX650" s="2228"/>
      <c r="BY650" s="2228"/>
      <c r="BZ650" s="2228"/>
      <c r="CA650" s="2228"/>
      <c r="CB650" s="2228"/>
      <c r="CC650" s="2228"/>
      <c r="CD650" s="2228"/>
      <c r="CE650" s="2228"/>
      <c r="CF650" s="2228"/>
      <c r="CG650" s="2228"/>
      <c r="CH650" s="2228"/>
      <c r="CI650" s="2228"/>
      <c r="CJ650" s="2228"/>
      <c r="CK650" s="2228"/>
      <c r="CL650" s="2228"/>
      <c r="CM650" s="2229"/>
      <c r="CN650" s="2229"/>
    </row>
    <row r="651" spans="2:92" x14ac:dyDescent="0.2">
      <c r="B651" s="2227"/>
      <c r="I651" s="2228"/>
      <c r="J651" s="2228"/>
      <c r="K651" s="2228"/>
      <c r="L651" s="2228"/>
      <c r="M651" s="2228"/>
      <c r="N651" s="2228"/>
      <c r="O651" s="2228"/>
      <c r="P651" s="2228"/>
      <c r="Q651" s="2228"/>
      <c r="R651" s="2228"/>
      <c r="S651" s="2228"/>
      <c r="T651" s="2228"/>
      <c r="U651" s="2228"/>
      <c r="V651" s="2228"/>
      <c r="W651" s="2228"/>
      <c r="X651" s="2228"/>
      <c r="Y651" s="2228"/>
      <c r="Z651" s="2228"/>
      <c r="AA651" s="2228"/>
      <c r="AB651" s="2229"/>
      <c r="AC651" s="2229"/>
      <c r="AD651" s="2229"/>
      <c r="AE651" s="2229"/>
      <c r="AF651" s="2228"/>
      <c r="AG651" s="2228"/>
      <c r="AH651" s="2228"/>
      <c r="AI651" s="2228"/>
      <c r="AJ651" s="2228"/>
      <c r="AK651" s="2228"/>
      <c r="AL651" s="2228"/>
      <c r="AM651" s="2228"/>
      <c r="AN651" s="2228"/>
      <c r="AO651" s="2228"/>
      <c r="AP651" s="2228"/>
      <c r="AQ651" s="2228"/>
      <c r="AR651" s="2228"/>
      <c r="AS651" s="2228"/>
      <c r="AT651" s="2228"/>
      <c r="AU651" s="2228"/>
      <c r="AV651" s="2228"/>
      <c r="AW651" s="2228"/>
      <c r="AX651" s="2230"/>
      <c r="AY651" s="2228"/>
      <c r="AZ651" s="2228"/>
      <c r="BA651" s="2228"/>
      <c r="BB651" s="2228"/>
      <c r="BC651" s="2228"/>
      <c r="BD651" s="2228"/>
      <c r="BE651" s="2228"/>
      <c r="BF651" s="2228"/>
      <c r="BG651" s="2228"/>
      <c r="BH651" s="2228"/>
      <c r="BI651" s="2228"/>
      <c r="BJ651" s="2228"/>
      <c r="BK651" s="2228"/>
      <c r="BL651" s="2228"/>
      <c r="BM651" s="2228"/>
      <c r="BN651" s="2228"/>
      <c r="BO651" s="2228"/>
      <c r="BP651" s="2228"/>
      <c r="BQ651" s="2228"/>
      <c r="BR651" s="2228"/>
      <c r="BS651" s="2229"/>
      <c r="BT651" s="2228"/>
      <c r="BU651" s="2228"/>
      <c r="BV651" s="2228"/>
      <c r="BW651" s="2228"/>
      <c r="BX651" s="2228"/>
      <c r="BY651" s="2228"/>
      <c r="BZ651" s="2228"/>
      <c r="CA651" s="2228"/>
      <c r="CB651" s="2228"/>
      <c r="CC651" s="2228"/>
      <c r="CD651" s="2228"/>
      <c r="CE651" s="2228"/>
      <c r="CF651" s="2228"/>
      <c r="CG651" s="2228"/>
      <c r="CH651" s="2228"/>
      <c r="CI651" s="2228"/>
      <c r="CJ651" s="2228"/>
      <c r="CK651" s="2228"/>
      <c r="CL651" s="2228"/>
      <c r="CM651" s="2229"/>
      <c r="CN651" s="2229"/>
    </row>
    <row r="652" spans="2:92" x14ac:dyDescent="0.2">
      <c r="B652" s="2227"/>
      <c r="I652" s="2228"/>
      <c r="J652" s="2228"/>
      <c r="K652" s="2228"/>
      <c r="L652" s="2228"/>
      <c r="M652" s="2228"/>
      <c r="N652" s="2228"/>
      <c r="O652" s="2228"/>
      <c r="P652" s="2228"/>
      <c r="Q652" s="2228"/>
      <c r="R652" s="2228"/>
      <c r="S652" s="2228"/>
      <c r="T652" s="2228"/>
      <c r="U652" s="2228"/>
      <c r="V652" s="2228"/>
      <c r="W652" s="2228"/>
      <c r="X652" s="2228"/>
      <c r="Y652" s="2228"/>
      <c r="Z652" s="2228"/>
      <c r="AA652" s="2228"/>
      <c r="AB652" s="2229"/>
      <c r="AC652" s="2229"/>
      <c r="AD652" s="2229"/>
      <c r="AE652" s="2229"/>
      <c r="AF652" s="2228"/>
      <c r="AG652" s="2228"/>
      <c r="AH652" s="2228"/>
      <c r="AI652" s="2228"/>
      <c r="AJ652" s="2228"/>
      <c r="AK652" s="2228"/>
      <c r="AL652" s="2228"/>
      <c r="AM652" s="2228"/>
      <c r="AN652" s="2228"/>
      <c r="AO652" s="2228"/>
      <c r="AP652" s="2228"/>
      <c r="AQ652" s="2228"/>
      <c r="AR652" s="2228"/>
      <c r="AS652" s="2228"/>
      <c r="AT652" s="2228"/>
      <c r="AU652" s="2228"/>
      <c r="AV652" s="2228"/>
      <c r="AW652" s="2228"/>
      <c r="AX652" s="2230"/>
      <c r="AY652" s="2228"/>
      <c r="AZ652" s="2228"/>
      <c r="BA652" s="2228"/>
      <c r="BB652" s="2228"/>
      <c r="BC652" s="2228"/>
      <c r="BD652" s="2228"/>
      <c r="BE652" s="2228"/>
      <c r="BF652" s="2228"/>
      <c r="BG652" s="2228"/>
      <c r="BH652" s="2228"/>
      <c r="BI652" s="2228"/>
      <c r="BJ652" s="2228"/>
      <c r="BK652" s="2228"/>
      <c r="BL652" s="2228"/>
      <c r="BM652" s="2228"/>
      <c r="BN652" s="2228"/>
      <c r="BO652" s="2228"/>
      <c r="BP652" s="2228"/>
      <c r="BQ652" s="2228"/>
      <c r="BR652" s="2228"/>
      <c r="BS652" s="2229"/>
      <c r="BT652" s="2228"/>
      <c r="BU652" s="2228"/>
      <c r="BV652" s="2228"/>
      <c r="BW652" s="2228"/>
      <c r="BX652" s="2228"/>
      <c r="BY652" s="2228"/>
      <c r="BZ652" s="2228"/>
      <c r="CA652" s="2228"/>
      <c r="CB652" s="2228"/>
      <c r="CC652" s="2228"/>
      <c r="CD652" s="2228"/>
      <c r="CE652" s="2228"/>
      <c r="CF652" s="2228"/>
      <c r="CG652" s="2228"/>
      <c r="CH652" s="2228"/>
      <c r="CI652" s="2228"/>
      <c r="CJ652" s="2228"/>
      <c r="CK652" s="2228"/>
      <c r="CL652" s="2228"/>
      <c r="CM652" s="2229"/>
      <c r="CN652" s="2229"/>
    </row>
    <row r="653" spans="2:92" x14ac:dyDescent="0.2">
      <c r="B653" s="2227"/>
      <c r="I653" s="2228"/>
      <c r="J653" s="2228"/>
      <c r="K653" s="2228"/>
      <c r="L653" s="2228"/>
      <c r="M653" s="2228"/>
      <c r="N653" s="2228"/>
      <c r="O653" s="2228"/>
      <c r="P653" s="2228"/>
      <c r="Q653" s="2228"/>
      <c r="R653" s="2228"/>
      <c r="S653" s="2228"/>
      <c r="T653" s="2228"/>
      <c r="U653" s="2228"/>
      <c r="V653" s="2228"/>
      <c r="W653" s="2228"/>
      <c r="X653" s="2228"/>
      <c r="Y653" s="2228"/>
      <c r="Z653" s="2228"/>
      <c r="AA653" s="2228"/>
      <c r="AB653" s="2229"/>
      <c r="AC653" s="2229"/>
      <c r="AD653" s="2229"/>
      <c r="AE653" s="2229"/>
      <c r="AF653" s="2228"/>
      <c r="AG653" s="2228"/>
      <c r="AH653" s="2228"/>
      <c r="AI653" s="2228"/>
      <c r="AJ653" s="2228"/>
      <c r="AK653" s="2228"/>
      <c r="AL653" s="2228"/>
      <c r="AM653" s="2228"/>
      <c r="AN653" s="2228"/>
      <c r="AO653" s="2228"/>
      <c r="AP653" s="2228"/>
      <c r="AQ653" s="2228"/>
      <c r="AR653" s="2228"/>
      <c r="AS653" s="2228"/>
      <c r="AT653" s="2228"/>
      <c r="AU653" s="2228"/>
      <c r="AV653" s="2228"/>
      <c r="AW653" s="2228"/>
      <c r="AX653" s="2230"/>
      <c r="AY653" s="2228"/>
      <c r="AZ653" s="2228"/>
      <c r="BA653" s="2228"/>
      <c r="BB653" s="2228"/>
      <c r="BC653" s="2228"/>
      <c r="BD653" s="2228"/>
      <c r="BE653" s="2228"/>
      <c r="BF653" s="2228"/>
      <c r="BG653" s="2228"/>
      <c r="BH653" s="2228"/>
      <c r="BI653" s="2228"/>
      <c r="BJ653" s="2228"/>
      <c r="BK653" s="2228"/>
      <c r="BL653" s="2228"/>
      <c r="BM653" s="2228"/>
      <c r="BN653" s="2228"/>
      <c r="BO653" s="2228"/>
      <c r="BP653" s="2228"/>
      <c r="BQ653" s="2228"/>
      <c r="BR653" s="2228"/>
      <c r="BS653" s="2229"/>
      <c r="BT653" s="2228"/>
      <c r="BU653" s="2228"/>
      <c r="BV653" s="2228"/>
      <c r="BW653" s="2228"/>
      <c r="BX653" s="2228"/>
      <c r="BY653" s="2228"/>
      <c r="BZ653" s="2228"/>
      <c r="CA653" s="2228"/>
      <c r="CB653" s="2228"/>
      <c r="CC653" s="2228"/>
      <c r="CD653" s="2228"/>
      <c r="CE653" s="2228"/>
      <c r="CF653" s="2228"/>
      <c r="CG653" s="2228"/>
      <c r="CH653" s="2228"/>
      <c r="CI653" s="2228"/>
      <c r="CJ653" s="2228"/>
      <c r="CK653" s="2228"/>
      <c r="CL653" s="2228"/>
      <c r="CM653" s="2229"/>
      <c r="CN653" s="2229"/>
    </row>
    <row r="654" spans="2:92" x14ac:dyDescent="0.2">
      <c r="B654" s="2227"/>
      <c r="I654" s="2228"/>
      <c r="J654" s="2228"/>
      <c r="K654" s="2228"/>
      <c r="L654" s="2228"/>
      <c r="M654" s="2228"/>
      <c r="N654" s="2228"/>
      <c r="O654" s="2228"/>
      <c r="P654" s="2228"/>
      <c r="Q654" s="2228"/>
      <c r="R654" s="2228"/>
      <c r="S654" s="2228"/>
      <c r="T654" s="2228"/>
      <c r="U654" s="2228"/>
      <c r="V654" s="2228"/>
      <c r="W654" s="2228"/>
      <c r="X654" s="2228"/>
      <c r="Y654" s="2228"/>
      <c r="Z654" s="2228"/>
      <c r="AA654" s="2228"/>
      <c r="AB654" s="2229"/>
      <c r="AC654" s="2229"/>
      <c r="AD654" s="2229"/>
      <c r="AE654" s="2229"/>
      <c r="AF654" s="2228"/>
      <c r="AG654" s="2228"/>
      <c r="AH654" s="2228"/>
      <c r="AI654" s="2228"/>
      <c r="AJ654" s="2228"/>
      <c r="AK654" s="2228"/>
      <c r="AL654" s="2228"/>
      <c r="AM654" s="2228"/>
      <c r="AN654" s="2228"/>
      <c r="AO654" s="2228"/>
      <c r="AP654" s="2228"/>
      <c r="AQ654" s="2228"/>
      <c r="AR654" s="2228"/>
      <c r="AS654" s="2228"/>
      <c r="AT654" s="2228"/>
      <c r="AU654" s="2228"/>
      <c r="AV654" s="2228"/>
      <c r="AW654" s="2228"/>
      <c r="AX654" s="2230"/>
      <c r="AY654" s="2228"/>
      <c r="AZ654" s="2228"/>
      <c r="BA654" s="2228"/>
      <c r="BB654" s="2228"/>
      <c r="BC654" s="2228"/>
      <c r="BD654" s="2228"/>
      <c r="BE654" s="2228"/>
      <c r="BF654" s="2228"/>
      <c r="BG654" s="2228"/>
      <c r="BH654" s="2228"/>
      <c r="BI654" s="2228"/>
      <c r="BJ654" s="2228"/>
      <c r="BK654" s="2228"/>
      <c r="BL654" s="2228"/>
      <c r="BM654" s="2228"/>
      <c r="BN654" s="2228"/>
      <c r="BO654" s="2228"/>
      <c r="BP654" s="2228"/>
      <c r="BQ654" s="2228"/>
      <c r="BR654" s="2228"/>
      <c r="BS654" s="2229"/>
      <c r="BT654" s="2228"/>
      <c r="BU654" s="2228"/>
      <c r="BV654" s="2228"/>
      <c r="BW654" s="2228"/>
      <c r="BX654" s="2228"/>
      <c r="BY654" s="2228"/>
      <c r="BZ654" s="2228"/>
      <c r="CA654" s="2228"/>
      <c r="CB654" s="2228"/>
      <c r="CC654" s="2228"/>
      <c r="CD654" s="2228"/>
      <c r="CE654" s="2228"/>
      <c r="CF654" s="2228"/>
      <c r="CG654" s="2228"/>
      <c r="CH654" s="2228"/>
      <c r="CI654" s="2228"/>
      <c r="CJ654" s="2228"/>
      <c r="CK654" s="2228"/>
      <c r="CL654" s="2228"/>
      <c r="CM654" s="2229"/>
      <c r="CN654" s="2229"/>
    </row>
    <row r="655" spans="2:92" x14ac:dyDescent="0.2">
      <c r="B655" s="2227"/>
      <c r="I655" s="2228"/>
      <c r="J655" s="2228"/>
      <c r="K655" s="2228"/>
      <c r="L655" s="2228"/>
      <c r="M655" s="2228"/>
      <c r="N655" s="2228"/>
      <c r="O655" s="2228"/>
      <c r="P655" s="2228"/>
      <c r="Q655" s="2228"/>
      <c r="R655" s="2228"/>
      <c r="S655" s="2228"/>
      <c r="T655" s="2228"/>
      <c r="U655" s="2228"/>
      <c r="V655" s="2228"/>
      <c r="W655" s="2228"/>
      <c r="X655" s="2228"/>
      <c r="Y655" s="2228"/>
      <c r="Z655" s="2228"/>
      <c r="AA655" s="2228"/>
      <c r="AB655" s="2229"/>
      <c r="AC655" s="2229"/>
      <c r="AD655" s="2229"/>
      <c r="AE655" s="2229"/>
      <c r="AF655" s="2228"/>
      <c r="AG655" s="2228"/>
      <c r="AH655" s="2228"/>
      <c r="AI655" s="2228"/>
      <c r="AJ655" s="2228"/>
      <c r="AK655" s="2228"/>
      <c r="AL655" s="2228"/>
      <c r="AM655" s="2228"/>
      <c r="AN655" s="2228"/>
      <c r="AO655" s="2228"/>
      <c r="AP655" s="2228"/>
      <c r="AQ655" s="2228"/>
      <c r="AR655" s="2228"/>
      <c r="AS655" s="2228"/>
      <c r="AT655" s="2228"/>
      <c r="AU655" s="2228"/>
      <c r="AV655" s="2228"/>
      <c r="AW655" s="2228"/>
      <c r="AX655" s="2230"/>
      <c r="AY655" s="2228"/>
      <c r="AZ655" s="2228"/>
      <c r="BA655" s="2228"/>
      <c r="BB655" s="2228"/>
      <c r="BC655" s="2228"/>
      <c r="BD655" s="2228"/>
      <c r="BE655" s="2228"/>
      <c r="BF655" s="2228"/>
      <c r="BG655" s="2228"/>
      <c r="BH655" s="2228"/>
      <c r="BI655" s="2228"/>
      <c r="BJ655" s="2228"/>
      <c r="BK655" s="2228"/>
      <c r="BL655" s="2228"/>
      <c r="BM655" s="2228"/>
      <c r="BN655" s="2228"/>
      <c r="BO655" s="2228"/>
      <c r="BP655" s="2228"/>
      <c r="BQ655" s="2228"/>
      <c r="BR655" s="2228"/>
      <c r="BS655" s="2229"/>
      <c r="BT655" s="2228"/>
      <c r="BU655" s="2228"/>
      <c r="BV655" s="2228"/>
      <c r="BW655" s="2228"/>
      <c r="BX655" s="2228"/>
      <c r="BY655" s="2228"/>
      <c r="BZ655" s="2228"/>
      <c r="CA655" s="2228"/>
      <c r="CB655" s="2228"/>
      <c r="CC655" s="2228"/>
      <c r="CD655" s="2228"/>
      <c r="CE655" s="2228"/>
      <c r="CF655" s="2228"/>
      <c r="CG655" s="2228"/>
      <c r="CH655" s="2228"/>
      <c r="CI655" s="2228"/>
      <c r="CJ655" s="2228"/>
      <c r="CK655" s="2228"/>
      <c r="CL655" s="2228"/>
      <c r="CM655" s="2229"/>
      <c r="CN655" s="2229"/>
    </row>
    <row r="656" spans="2:92" x14ac:dyDescent="0.2">
      <c r="B656" s="2227"/>
      <c r="I656" s="2228"/>
      <c r="J656" s="2228"/>
      <c r="K656" s="2228"/>
      <c r="L656" s="2228"/>
      <c r="M656" s="2228"/>
      <c r="N656" s="2228"/>
      <c r="O656" s="2228"/>
      <c r="P656" s="2228"/>
      <c r="Q656" s="2228"/>
      <c r="R656" s="2228"/>
      <c r="S656" s="2228"/>
      <c r="T656" s="2228"/>
      <c r="U656" s="2228"/>
      <c r="V656" s="2228"/>
      <c r="W656" s="2228"/>
      <c r="X656" s="2228"/>
      <c r="Y656" s="2228"/>
      <c r="Z656" s="2228"/>
      <c r="AA656" s="2228"/>
      <c r="AB656" s="2229"/>
      <c r="AC656" s="2229"/>
      <c r="AD656" s="2229"/>
      <c r="AE656" s="2229"/>
      <c r="AF656" s="2228"/>
      <c r="AG656" s="2228"/>
      <c r="AH656" s="2228"/>
      <c r="AI656" s="2228"/>
      <c r="AJ656" s="2228"/>
      <c r="AK656" s="2228"/>
      <c r="AL656" s="2228"/>
      <c r="AM656" s="2228"/>
      <c r="AN656" s="2228"/>
      <c r="AO656" s="2228"/>
      <c r="AP656" s="2228"/>
      <c r="AQ656" s="2228"/>
      <c r="AR656" s="2228"/>
      <c r="AS656" s="2228"/>
      <c r="AT656" s="2228"/>
      <c r="AU656" s="2228"/>
      <c r="AV656" s="2228"/>
      <c r="AW656" s="2228"/>
      <c r="AX656" s="2230"/>
      <c r="AY656" s="2228"/>
      <c r="AZ656" s="2228"/>
      <c r="BA656" s="2228"/>
      <c r="BB656" s="2228"/>
      <c r="BC656" s="2228"/>
      <c r="BD656" s="2228"/>
      <c r="BE656" s="2228"/>
      <c r="BF656" s="2228"/>
      <c r="BG656" s="2228"/>
      <c r="BH656" s="2228"/>
      <c r="BI656" s="2228"/>
      <c r="BJ656" s="2228"/>
      <c r="BK656" s="2228"/>
      <c r="BL656" s="2228"/>
      <c r="BM656" s="2228"/>
      <c r="BN656" s="2228"/>
      <c r="BO656" s="2228"/>
      <c r="BP656" s="2228"/>
      <c r="BQ656" s="2228"/>
      <c r="BR656" s="2228"/>
      <c r="BS656" s="2229"/>
      <c r="BT656" s="2228"/>
      <c r="BU656" s="2228"/>
      <c r="BV656" s="2228"/>
      <c r="BW656" s="2228"/>
      <c r="BX656" s="2228"/>
      <c r="BY656" s="2228"/>
      <c r="BZ656" s="2228"/>
      <c r="CA656" s="2228"/>
      <c r="CB656" s="2228"/>
      <c r="CC656" s="2228"/>
      <c r="CD656" s="2228"/>
      <c r="CE656" s="2228"/>
      <c r="CF656" s="2228"/>
      <c r="CG656" s="2228"/>
      <c r="CH656" s="2228"/>
      <c r="CI656" s="2228"/>
      <c r="CJ656" s="2228"/>
      <c r="CK656" s="2228"/>
      <c r="CL656" s="2228"/>
      <c r="CM656" s="2229"/>
      <c r="CN656" s="2229"/>
    </row>
    <row r="657" spans="2:92" x14ac:dyDescent="0.2">
      <c r="B657" s="2227"/>
      <c r="I657" s="2228"/>
      <c r="J657" s="2228"/>
      <c r="K657" s="2228"/>
      <c r="L657" s="2228"/>
      <c r="M657" s="2228"/>
      <c r="N657" s="2228"/>
      <c r="O657" s="2228"/>
      <c r="P657" s="2228"/>
      <c r="Q657" s="2228"/>
      <c r="R657" s="2228"/>
      <c r="S657" s="2228"/>
      <c r="T657" s="2228"/>
      <c r="U657" s="2228"/>
      <c r="V657" s="2228"/>
      <c r="W657" s="2228"/>
      <c r="X657" s="2228"/>
      <c r="Y657" s="2228"/>
      <c r="Z657" s="2228"/>
      <c r="AA657" s="2228"/>
      <c r="AB657" s="2229"/>
      <c r="AC657" s="2229"/>
      <c r="AD657" s="2229"/>
      <c r="AE657" s="2229"/>
      <c r="AF657" s="2228"/>
      <c r="AG657" s="2228"/>
      <c r="AH657" s="2228"/>
      <c r="AI657" s="2228"/>
      <c r="AJ657" s="2228"/>
      <c r="AK657" s="2228"/>
      <c r="AL657" s="2228"/>
      <c r="AM657" s="2228"/>
      <c r="AN657" s="2228"/>
      <c r="AO657" s="2228"/>
      <c r="AP657" s="2228"/>
      <c r="AQ657" s="2228"/>
      <c r="AR657" s="2228"/>
      <c r="AS657" s="2228"/>
      <c r="AT657" s="2228"/>
      <c r="AU657" s="2228"/>
      <c r="AV657" s="2228"/>
      <c r="AW657" s="2228"/>
      <c r="AX657" s="2230"/>
      <c r="AY657" s="2228"/>
      <c r="AZ657" s="2228"/>
      <c r="BA657" s="2228"/>
      <c r="BB657" s="2228"/>
      <c r="BC657" s="2228"/>
      <c r="BD657" s="2228"/>
      <c r="BE657" s="2228"/>
      <c r="BF657" s="2228"/>
      <c r="BG657" s="2228"/>
      <c r="BH657" s="2228"/>
      <c r="BI657" s="2228"/>
      <c r="BJ657" s="2228"/>
      <c r="BK657" s="2228"/>
      <c r="BL657" s="2228"/>
      <c r="BM657" s="2228"/>
      <c r="BN657" s="2228"/>
      <c r="BO657" s="2228"/>
      <c r="BP657" s="2228"/>
      <c r="BQ657" s="2228"/>
      <c r="BR657" s="2228"/>
      <c r="BS657" s="2229"/>
      <c r="BT657" s="2228"/>
      <c r="BU657" s="2228"/>
      <c r="BV657" s="2228"/>
      <c r="BW657" s="2228"/>
      <c r="BX657" s="2228"/>
      <c r="BY657" s="2228"/>
      <c r="BZ657" s="2228"/>
      <c r="CA657" s="2228"/>
      <c r="CB657" s="2228"/>
      <c r="CC657" s="2228"/>
      <c r="CD657" s="2228"/>
      <c r="CE657" s="2228"/>
      <c r="CF657" s="2228"/>
      <c r="CG657" s="2228"/>
      <c r="CH657" s="2228"/>
      <c r="CI657" s="2228"/>
      <c r="CJ657" s="2228"/>
      <c r="CK657" s="2228"/>
      <c r="CL657" s="2228"/>
      <c r="CM657" s="2229"/>
      <c r="CN657" s="2229"/>
    </row>
    <row r="658" spans="2:92" x14ac:dyDescent="0.2">
      <c r="B658" s="2227"/>
      <c r="I658" s="2228"/>
      <c r="J658" s="2228"/>
      <c r="K658" s="2228"/>
      <c r="L658" s="2228"/>
      <c r="M658" s="2228"/>
      <c r="N658" s="2228"/>
      <c r="O658" s="2228"/>
      <c r="P658" s="2228"/>
      <c r="Q658" s="2228"/>
      <c r="R658" s="2228"/>
      <c r="S658" s="2228"/>
      <c r="T658" s="2228"/>
      <c r="U658" s="2228"/>
      <c r="V658" s="2228"/>
      <c r="W658" s="2228"/>
      <c r="X658" s="2228"/>
      <c r="Y658" s="2228"/>
      <c r="Z658" s="2228"/>
      <c r="AA658" s="2228"/>
      <c r="AB658" s="2229"/>
      <c r="AC658" s="2229"/>
      <c r="AD658" s="2229"/>
      <c r="AE658" s="2229"/>
      <c r="AF658" s="2228"/>
      <c r="AG658" s="2228"/>
      <c r="AH658" s="2228"/>
      <c r="AI658" s="2228"/>
      <c r="AJ658" s="2228"/>
      <c r="AK658" s="2228"/>
      <c r="AL658" s="2228"/>
      <c r="AM658" s="2228"/>
      <c r="AN658" s="2228"/>
      <c r="AO658" s="2228"/>
      <c r="AP658" s="2228"/>
      <c r="AQ658" s="2228"/>
      <c r="AR658" s="2228"/>
      <c r="AS658" s="2228"/>
      <c r="AT658" s="2228"/>
      <c r="AU658" s="2228"/>
      <c r="AV658" s="2228"/>
      <c r="AW658" s="2228"/>
      <c r="AX658" s="2230"/>
      <c r="AY658" s="2228"/>
      <c r="AZ658" s="2228"/>
      <c r="BA658" s="2228"/>
      <c r="BB658" s="2228"/>
      <c r="BC658" s="2228"/>
      <c r="BD658" s="2228"/>
      <c r="BE658" s="2228"/>
      <c r="BF658" s="2228"/>
      <c r="BG658" s="2228"/>
      <c r="BH658" s="2228"/>
      <c r="BI658" s="2228"/>
      <c r="BJ658" s="2228"/>
      <c r="BK658" s="2228"/>
      <c r="BL658" s="2228"/>
      <c r="BM658" s="2228"/>
      <c r="BN658" s="2228"/>
      <c r="BO658" s="2228"/>
      <c r="BP658" s="2228"/>
      <c r="BQ658" s="2228"/>
      <c r="BR658" s="2228"/>
      <c r="BS658" s="2229"/>
      <c r="BT658" s="2228"/>
      <c r="BU658" s="2228"/>
      <c r="BV658" s="2228"/>
      <c r="BW658" s="2228"/>
      <c r="BX658" s="2228"/>
      <c r="BY658" s="2228"/>
      <c r="BZ658" s="2228"/>
      <c r="CA658" s="2228"/>
      <c r="CB658" s="2228"/>
      <c r="CC658" s="2228"/>
      <c r="CD658" s="2228"/>
      <c r="CE658" s="2228"/>
      <c r="CF658" s="2228"/>
      <c r="CG658" s="2228"/>
      <c r="CH658" s="2228"/>
      <c r="CI658" s="2228"/>
      <c r="CJ658" s="2228"/>
      <c r="CK658" s="2228"/>
      <c r="CL658" s="2228"/>
      <c r="CM658" s="2229"/>
      <c r="CN658" s="2229"/>
    </row>
    <row r="659" spans="2:92" x14ac:dyDescent="0.2">
      <c r="B659" s="2227"/>
      <c r="I659" s="2228"/>
      <c r="J659" s="2228"/>
      <c r="K659" s="2228"/>
      <c r="L659" s="2228"/>
      <c r="M659" s="2228"/>
      <c r="N659" s="2228"/>
      <c r="O659" s="2228"/>
      <c r="P659" s="2228"/>
      <c r="Q659" s="2228"/>
      <c r="R659" s="2228"/>
      <c r="S659" s="2228"/>
      <c r="T659" s="2228"/>
      <c r="U659" s="2228"/>
      <c r="V659" s="2228"/>
      <c r="W659" s="2228"/>
      <c r="X659" s="2228"/>
      <c r="Y659" s="2228"/>
      <c r="Z659" s="2228"/>
      <c r="AA659" s="2228"/>
      <c r="AB659" s="2229"/>
      <c r="AC659" s="2229"/>
      <c r="AD659" s="2229"/>
      <c r="AE659" s="2229"/>
      <c r="AF659" s="2228"/>
      <c r="AG659" s="2228"/>
      <c r="AH659" s="2228"/>
      <c r="AI659" s="2228"/>
      <c r="AJ659" s="2228"/>
      <c r="AK659" s="2228"/>
      <c r="AL659" s="2228"/>
      <c r="AM659" s="2228"/>
      <c r="AN659" s="2228"/>
      <c r="AO659" s="2228"/>
      <c r="AP659" s="2228"/>
      <c r="AQ659" s="2228"/>
      <c r="AR659" s="2228"/>
      <c r="AS659" s="2228"/>
      <c r="AT659" s="2228"/>
      <c r="AU659" s="2228"/>
      <c r="AV659" s="2228"/>
      <c r="AW659" s="2228"/>
      <c r="AX659" s="2230"/>
      <c r="AY659" s="2228"/>
      <c r="AZ659" s="2228"/>
      <c r="BA659" s="2228"/>
      <c r="BB659" s="2228"/>
      <c r="BC659" s="2228"/>
      <c r="BD659" s="2228"/>
      <c r="BE659" s="2228"/>
      <c r="BF659" s="2228"/>
      <c r="BG659" s="2228"/>
      <c r="BH659" s="2228"/>
      <c r="BI659" s="2228"/>
      <c r="BJ659" s="2228"/>
      <c r="BK659" s="2228"/>
      <c r="BL659" s="2228"/>
      <c r="BM659" s="2228"/>
      <c r="BN659" s="2228"/>
      <c r="BO659" s="2228"/>
      <c r="BP659" s="2228"/>
      <c r="BQ659" s="2228"/>
      <c r="BR659" s="2228"/>
      <c r="BS659" s="2229"/>
      <c r="BT659" s="2228"/>
      <c r="BU659" s="2228"/>
      <c r="BV659" s="2228"/>
      <c r="BW659" s="2228"/>
      <c r="BX659" s="2228"/>
      <c r="BY659" s="2228"/>
      <c r="BZ659" s="2228"/>
      <c r="CA659" s="2228"/>
      <c r="CB659" s="2228"/>
      <c r="CC659" s="2228"/>
      <c r="CD659" s="2228"/>
      <c r="CE659" s="2228"/>
      <c r="CF659" s="2228"/>
      <c r="CG659" s="2228"/>
      <c r="CH659" s="2228"/>
      <c r="CI659" s="2228"/>
      <c r="CJ659" s="2228"/>
      <c r="CK659" s="2228"/>
      <c r="CL659" s="2228"/>
      <c r="CM659" s="2229"/>
      <c r="CN659" s="2229"/>
    </row>
    <row r="660" spans="2:92" x14ac:dyDescent="0.2">
      <c r="B660" s="2227"/>
      <c r="I660" s="2228"/>
      <c r="J660" s="2228"/>
      <c r="K660" s="2228"/>
      <c r="L660" s="2228"/>
      <c r="M660" s="2228"/>
      <c r="N660" s="2228"/>
      <c r="O660" s="2228"/>
      <c r="P660" s="2228"/>
      <c r="Q660" s="2228"/>
      <c r="R660" s="2228"/>
      <c r="S660" s="2228"/>
      <c r="T660" s="2228"/>
      <c r="U660" s="2228"/>
      <c r="V660" s="2228"/>
      <c r="W660" s="2228"/>
      <c r="X660" s="2228"/>
      <c r="Y660" s="2228"/>
      <c r="Z660" s="2228"/>
      <c r="AA660" s="2228"/>
      <c r="AB660" s="2229"/>
      <c r="AC660" s="2229"/>
      <c r="AD660" s="2229"/>
      <c r="AE660" s="2229"/>
      <c r="AF660" s="2228"/>
      <c r="AG660" s="2228"/>
      <c r="AH660" s="2228"/>
      <c r="AI660" s="2228"/>
      <c r="AJ660" s="2228"/>
      <c r="AK660" s="2228"/>
      <c r="AL660" s="2228"/>
      <c r="AM660" s="2228"/>
      <c r="AN660" s="2228"/>
      <c r="AO660" s="2228"/>
      <c r="AP660" s="2228"/>
      <c r="AQ660" s="2228"/>
      <c r="AR660" s="2228"/>
      <c r="AS660" s="2228"/>
      <c r="AT660" s="2228"/>
      <c r="AU660" s="2228"/>
      <c r="AV660" s="2228"/>
      <c r="AW660" s="2228"/>
      <c r="AX660" s="2230"/>
      <c r="AY660" s="2228"/>
      <c r="AZ660" s="2228"/>
      <c r="BA660" s="2228"/>
      <c r="BB660" s="2228"/>
      <c r="BC660" s="2228"/>
      <c r="BD660" s="2228"/>
      <c r="BE660" s="2228"/>
      <c r="BF660" s="2228"/>
      <c r="BG660" s="2228"/>
      <c r="BH660" s="2228"/>
      <c r="BI660" s="2228"/>
      <c r="BJ660" s="2228"/>
      <c r="BK660" s="2228"/>
      <c r="BL660" s="2228"/>
      <c r="BM660" s="2228"/>
      <c r="BN660" s="2228"/>
      <c r="BO660" s="2228"/>
      <c r="BP660" s="2228"/>
      <c r="BQ660" s="2228"/>
      <c r="BR660" s="2228"/>
      <c r="BS660" s="2229"/>
      <c r="BT660" s="2228"/>
      <c r="BU660" s="2228"/>
      <c r="BV660" s="2228"/>
      <c r="BW660" s="2228"/>
      <c r="BX660" s="2228"/>
      <c r="BY660" s="2228"/>
      <c r="BZ660" s="2228"/>
      <c r="CA660" s="2228"/>
      <c r="CB660" s="2228"/>
      <c r="CC660" s="2228"/>
      <c r="CD660" s="2228"/>
      <c r="CE660" s="2228"/>
      <c r="CF660" s="2228"/>
      <c r="CG660" s="2228"/>
      <c r="CH660" s="2228"/>
      <c r="CI660" s="2228"/>
      <c r="CJ660" s="2228"/>
      <c r="CK660" s="2228"/>
      <c r="CL660" s="2228"/>
      <c r="CM660" s="2229"/>
      <c r="CN660" s="2229"/>
    </row>
    <row r="661" spans="2:92" x14ac:dyDescent="0.2">
      <c r="B661" s="2227"/>
      <c r="I661" s="2228"/>
      <c r="J661" s="2228"/>
      <c r="K661" s="2228"/>
      <c r="L661" s="2228"/>
      <c r="M661" s="2228"/>
      <c r="N661" s="2228"/>
      <c r="O661" s="2228"/>
      <c r="P661" s="2228"/>
      <c r="Q661" s="2228"/>
      <c r="R661" s="2228"/>
      <c r="S661" s="2228"/>
      <c r="T661" s="2228"/>
      <c r="U661" s="2228"/>
      <c r="V661" s="2228"/>
      <c r="W661" s="2228"/>
      <c r="X661" s="2228"/>
      <c r="Y661" s="2228"/>
      <c r="Z661" s="2228"/>
      <c r="AA661" s="2228"/>
      <c r="AB661" s="2229"/>
      <c r="AC661" s="2229"/>
      <c r="AD661" s="2229"/>
      <c r="AE661" s="2229"/>
      <c r="AF661" s="2228"/>
      <c r="AG661" s="2228"/>
      <c r="AH661" s="2228"/>
      <c r="AI661" s="2228"/>
      <c r="AJ661" s="2228"/>
      <c r="AK661" s="2228"/>
      <c r="AL661" s="2228"/>
      <c r="AM661" s="2228"/>
      <c r="AN661" s="2228"/>
      <c r="AO661" s="2228"/>
      <c r="AP661" s="2228"/>
      <c r="AQ661" s="2228"/>
      <c r="AR661" s="2228"/>
      <c r="AS661" s="2228"/>
      <c r="AT661" s="2228"/>
      <c r="AU661" s="2228"/>
      <c r="AV661" s="2228"/>
      <c r="AW661" s="2228"/>
      <c r="AX661" s="2230"/>
      <c r="AY661" s="2228"/>
      <c r="AZ661" s="2228"/>
      <c r="BA661" s="2228"/>
      <c r="BB661" s="2228"/>
      <c r="BC661" s="2228"/>
      <c r="BD661" s="2228"/>
      <c r="BE661" s="2228"/>
      <c r="BF661" s="2228"/>
      <c r="BG661" s="2228"/>
      <c r="BH661" s="2228"/>
      <c r="BI661" s="2228"/>
      <c r="BJ661" s="2228"/>
      <c r="BK661" s="2228"/>
      <c r="BL661" s="2228"/>
      <c r="BM661" s="2228"/>
      <c r="BN661" s="2228"/>
      <c r="BO661" s="2228"/>
      <c r="BP661" s="2228"/>
      <c r="BQ661" s="2228"/>
      <c r="BR661" s="2228"/>
      <c r="BS661" s="2229"/>
      <c r="BT661" s="2228"/>
      <c r="BU661" s="2228"/>
      <c r="BV661" s="2228"/>
      <c r="BW661" s="2228"/>
      <c r="BX661" s="2228"/>
      <c r="BY661" s="2228"/>
      <c r="BZ661" s="2228"/>
      <c r="CA661" s="2228"/>
      <c r="CB661" s="2228"/>
      <c r="CC661" s="2228"/>
      <c r="CD661" s="2228"/>
      <c r="CE661" s="2228"/>
      <c r="CF661" s="2228"/>
      <c r="CG661" s="2228"/>
      <c r="CH661" s="2228"/>
      <c r="CI661" s="2228"/>
      <c r="CJ661" s="2228"/>
      <c r="CK661" s="2228"/>
      <c r="CL661" s="2228"/>
      <c r="CM661" s="2229"/>
      <c r="CN661" s="2229"/>
    </row>
    <row r="662" spans="2:92" x14ac:dyDescent="0.2">
      <c r="B662" s="2227"/>
      <c r="I662" s="2228"/>
      <c r="J662" s="2228"/>
      <c r="K662" s="2228"/>
      <c r="L662" s="2228"/>
      <c r="M662" s="2228"/>
      <c r="N662" s="2228"/>
      <c r="O662" s="2228"/>
      <c r="P662" s="2228"/>
      <c r="Q662" s="2228"/>
      <c r="R662" s="2228"/>
      <c r="S662" s="2228"/>
      <c r="T662" s="2228"/>
      <c r="U662" s="2228"/>
      <c r="V662" s="2228"/>
      <c r="W662" s="2228"/>
      <c r="X662" s="2228"/>
      <c r="Y662" s="2228"/>
      <c r="Z662" s="2228"/>
      <c r="AA662" s="2228"/>
      <c r="AB662" s="2229"/>
      <c r="AC662" s="2229"/>
      <c r="AD662" s="2229"/>
      <c r="AE662" s="2229"/>
      <c r="AF662" s="2228"/>
      <c r="AG662" s="2228"/>
      <c r="AH662" s="2228"/>
      <c r="AI662" s="2228"/>
      <c r="AJ662" s="2228"/>
      <c r="AK662" s="2228"/>
      <c r="AL662" s="2228"/>
      <c r="AM662" s="2228"/>
      <c r="AN662" s="2228"/>
      <c r="AO662" s="2228"/>
      <c r="AP662" s="2228"/>
      <c r="AQ662" s="2228"/>
      <c r="AR662" s="2228"/>
      <c r="AS662" s="2228"/>
      <c r="AT662" s="2228"/>
      <c r="AU662" s="2228"/>
      <c r="AV662" s="2228"/>
      <c r="AW662" s="2228"/>
      <c r="AX662" s="2230"/>
      <c r="AY662" s="2228"/>
      <c r="AZ662" s="2228"/>
      <c r="BA662" s="2228"/>
      <c r="BB662" s="2228"/>
      <c r="BC662" s="2228"/>
      <c r="BD662" s="2228"/>
      <c r="BE662" s="2228"/>
      <c r="BF662" s="2228"/>
      <c r="BG662" s="2228"/>
      <c r="BH662" s="2228"/>
      <c r="BI662" s="2228"/>
      <c r="BJ662" s="2228"/>
      <c r="BK662" s="2228"/>
      <c r="BL662" s="2228"/>
      <c r="BM662" s="2228"/>
      <c r="BN662" s="2228"/>
      <c r="BO662" s="2228"/>
      <c r="BP662" s="2228"/>
      <c r="BQ662" s="2228"/>
      <c r="BR662" s="2228"/>
      <c r="BS662" s="2229"/>
      <c r="BT662" s="2228"/>
      <c r="BU662" s="2228"/>
      <c r="BV662" s="2228"/>
      <c r="BW662" s="2228"/>
      <c r="BX662" s="2228"/>
      <c r="BY662" s="2228"/>
      <c r="BZ662" s="2228"/>
      <c r="CA662" s="2228"/>
      <c r="CB662" s="2228"/>
      <c r="CC662" s="2228"/>
      <c r="CD662" s="2228"/>
      <c r="CE662" s="2228"/>
      <c r="CF662" s="2228"/>
      <c r="CG662" s="2228"/>
      <c r="CH662" s="2228"/>
      <c r="CI662" s="2228"/>
      <c r="CJ662" s="2228"/>
      <c r="CK662" s="2228"/>
      <c r="CL662" s="2228"/>
      <c r="CM662" s="2229"/>
      <c r="CN662" s="2229"/>
    </row>
    <row r="663" spans="2:92" x14ac:dyDescent="0.2">
      <c r="B663" s="2227"/>
      <c r="I663" s="2228"/>
      <c r="J663" s="2228"/>
      <c r="K663" s="2228"/>
      <c r="L663" s="2228"/>
      <c r="M663" s="2228"/>
      <c r="N663" s="2228"/>
      <c r="O663" s="2228"/>
      <c r="P663" s="2228"/>
      <c r="Q663" s="2228"/>
      <c r="R663" s="2228"/>
      <c r="S663" s="2228"/>
      <c r="T663" s="2228"/>
      <c r="U663" s="2228"/>
      <c r="V663" s="2228"/>
      <c r="W663" s="2228"/>
      <c r="X663" s="2228"/>
      <c r="Y663" s="2228"/>
      <c r="Z663" s="2228"/>
      <c r="AA663" s="2228"/>
      <c r="AB663" s="2229"/>
      <c r="AC663" s="2229"/>
      <c r="AD663" s="2229"/>
      <c r="AE663" s="2229"/>
      <c r="AF663" s="2228"/>
      <c r="AG663" s="2228"/>
      <c r="AH663" s="2228"/>
      <c r="AI663" s="2228"/>
      <c r="AJ663" s="2228"/>
      <c r="AK663" s="2228"/>
      <c r="AL663" s="2228"/>
      <c r="AM663" s="2228"/>
      <c r="AN663" s="2228"/>
      <c r="AO663" s="2228"/>
      <c r="AP663" s="2228"/>
      <c r="AQ663" s="2228"/>
      <c r="AR663" s="2228"/>
      <c r="AS663" s="2228"/>
      <c r="AT663" s="2228"/>
      <c r="AU663" s="2228"/>
      <c r="AV663" s="2228"/>
      <c r="AW663" s="2228"/>
      <c r="AX663" s="2230"/>
      <c r="AY663" s="2228"/>
      <c r="AZ663" s="2228"/>
      <c r="BA663" s="2228"/>
      <c r="BB663" s="2228"/>
      <c r="BC663" s="2228"/>
      <c r="BD663" s="2228"/>
      <c r="BE663" s="2228"/>
      <c r="BF663" s="2228"/>
      <c r="BG663" s="2228"/>
      <c r="BH663" s="2228"/>
      <c r="BI663" s="2228"/>
      <c r="BJ663" s="2228"/>
      <c r="BK663" s="2228"/>
      <c r="BL663" s="2228"/>
      <c r="BM663" s="2228"/>
      <c r="BN663" s="2228"/>
      <c r="BO663" s="2228"/>
      <c r="BP663" s="2228"/>
      <c r="BQ663" s="2228"/>
      <c r="BR663" s="2228"/>
      <c r="BS663" s="2229"/>
      <c r="BT663" s="2228"/>
      <c r="BU663" s="2228"/>
      <c r="BV663" s="2228"/>
      <c r="BW663" s="2228"/>
      <c r="BX663" s="2228"/>
      <c r="BY663" s="2228"/>
      <c r="BZ663" s="2228"/>
      <c r="CA663" s="2228"/>
      <c r="CB663" s="2228"/>
      <c r="CC663" s="2228"/>
      <c r="CD663" s="2228"/>
      <c r="CE663" s="2228"/>
      <c r="CF663" s="2228"/>
      <c r="CG663" s="2228"/>
      <c r="CH663" s="2228"/>
      <c r="CI663" s="2228"/>
      <c r="CJ663" s="2228"/>
      <c r="CK663" s="2228"/>
      <c r="CL663" s="2228"/>
      <c r="CM663" s="2229"/>
      <c r="CN663" s="2229"/>
    </row>
    <row r="664" spans="2:92" x14ac:dyDescent="0.2">
      <c r="B664" s="2227"/>
      <c r="I664" s="2228"/>
      <c r="J664" s="2228"/>
      <c r="K664" s="2228"/>
      <c r="L664" s="2228"/>
      <c r="M664" s="2228"/>
      <c r="N664" s="2228"/>
      <c r="O664" s="2228"/>
      <c r="P664" s="2228"/>
      <c r="Q664" s="2228"/>
      <c r="R664" s="2228"/>
      <c r="S664" s="2228"/>
      <c r="T664" s="2228"/>
      <c r="U664" s="2228"/>
      <c r="V664" s="2228"/>
      <c r="W664" s="2228"/>
      <c r="X664" s="2228"/>
      <c r="Y664" s="2228"/>
      <c r="Z664" s="2228"/>
      <c r="AA664" s="2228"/>
      <c r="AB664" s="2229"/>
      <c r="AC664" s="2229"/>
      <c r="AD664" s="2229"/>
      <c r="AE664" s="2229"/>
      <c r="AF664" s="2228"/>
      <c r="AG664" s="2228"/>
      <c r="AH664" s="2228"/>
      <c r="AI664" s="2228"/>
      <c r="AJ664" s="2228"/>
      <c r="AK664" s="2228"/>
      <c r="AL664" s="2228"/>
      <c r="AM664" s="2228"/>
      <c r="AN664" s="2228"/>
      <c r="AO664" s="2228"/>
      <c r="AP664" s="2228"/>
      <c r="AQ664" s="2228"/>
      <c r="AR664" s="2228"/>
      <c r="AS664" s="2228"/>
      <c r="AT664" s="2228"/>
      <c r="AU664" s="2228"/>
      <c r="AV664" s="2228"/>
      <c r="AW664" s="2228"/>
      <c r="AX664" s="2230"/>
      <c r="AY664" s="2228"/>
      <c r="AZ664" s="2228"/>
      <c r="BA664" s="2228"/>
      <c r="BB664" s="2228"/>
      <c r="BC664" s="2228"/>
      <c r="BD664" s="2228"/>
      <c r="BE664" s="2228"/>
      <c r="BF664" s="2228"/>
      <c r="BG664" s="2228"/>
      <c r="BH664" s="2228"/>
      <c r="BI664" s="2228"/>
      <c r="BJ664" s="2228"/>
      <c r="BK664" s="2228"/>
      <c r="BL664" s="2228"/>
      <c r="BM664" s="2228"/>
      <c r="BN664" s="2228"/>
      <c r="BO664" s="2228"/>
      <c r="BP664" s="2228"/>
      <c r="BQ664" s="2228"/>
      <c r="BR664" s="2228"/>
      <c r="BS664" s="2229"/>
      <c r="BT664" s="2228"/>
      <c r="BU664" s="2228"/>
      <c r="BV664" s="2228"/>
      <c r="BW664" s="2228"/>
      <c r="BX664" s="2228"/>
      <c r="BY664" s="2228"/>
      <c r="BZ664" s="2228"/>
      <c r="CA664" s="2228"/>
      <c r="CB664" s="2228"/>
      <c r="CC664" s="2228"/>
      <c r="CD664" s="2228"/>
      <c r="CE664" s="2228"/>
      <c r="CF664" s="2228"/>
      <c r="CG664" s="2228"/>
      <c r="CH664" s="2228"/>
      <c r="CI664" s="2228"/>
      <c r="CJ664" s="2228"/>
      <c r="CK664" s="2228"/>
      <c r="CL664" s="2228"/>
      <c r="CM664" s="2229"/>
      <c r="CN664" s="2229"/>
    </row>
    <row r="665" spans="2:92" x14ac:dyDescent="0.2">
      <c r="B665" s="2227"/>
      <c r="I665" s="2228"/>
      <c r="J665" s="2228"/>
      <c r="K665" s="2228"/>
      <c r="L665" s="2228"/>
      <c r="M665" s="2228"/>
      <c r="N665" s="2228"/>
      <c r="O665" s="2228"/>
      <c r="P665" s="2228"/>
      <c r="Q665" s="2228"/>
      <c r="R665" s="2228"/>
      <c r="S665" s="2228"/>
      <c r="T665" s="2228"/>
      <c r="U665" s="2228"/>
      <c r="V665" s="2228"/>
      <c r="W665" s="2228"/>
      <c r="X665" s="2228"/>
      <c r="Y665" s="2228"/>
      <c r="Z665" s="2228"/>
      <c r="AA665" s="2228"/>
      <c r="AB665" s="2229"/>
      <c r="AC665" s="2229"/>
      <c r="AD665" s="2229"/>
      <c r="AE665" s="2229"/>
      <c r="AF665" s="2228"/>
      <c r="AG665" s="2228"/>
      <c r="AH665" s="2228"/>
      <c r="AI665" s="2228"/>
      <c r="AJ665" s="2228"/>
      <c r="AK665" s="2228"/>
      <c r="AL665" s="2228"/>
      <c r="AM665" s="2228"/>
      <c r="AN665" s="2228"/>
      <c r="AO665" s="2228"/>
      <c r="AP665" s="2228"/>
      <c r="AQ665" s="2228"/>
      <c r="AR665" s="2228"/>
      <c r="AS665" s="2228"/>
      <c r="AT665" s="2228"/>
      <c r="AU665" s="2228"/>
      <c r="AV665" s="2228"/>
      <c r="AW665" s="2228"/>
      <c r="AX665" s="2230"/>
      <c r="AY665" s="2228"/>
      <c r="AZ665" s="2228"/>
      <c r="BA665" s="2228"/>
      <c r="BB665" s="2228"/>
      <c r="BC665" s="2228"/>
      <c r="BD665" s="2228"/>
      <c r="BE665" s="2228"/>
      <c r="BF665" s="2228"/>
      <c r="BG665" s="2228"/>
      <c r="BH665" s="2228"/>
      <c r="BI665" s="2228"/>
      <c r="BJ665" s="2228"/>
      <c r="BK665" s="2228"/>
      <c r="BL665" s="2228"/>
      <c r="BM665" s="2228"/>
      <c r="BN665" s="2228"/>
      <c r="BO665" s="2228"/>
      <c r="BP665" s="2228"/>
      <c r="BQ665" s="2228"/>
      <c r="BR665" s="2228"/>
      <c r="BS665" s="2229"/>
      <c r="BT665" s="2228"/>
      <c r="BU665" s="2228"/>
      <c r="BV665" s="2228"/>
      <c r="BW665" s="2228"/>
      <c r="BX665" s="2228"/>
      <c r="BY665" s="2228"/>
      <c r="BZ665" s="2228"/>
      <c r="CA665" s="2228"/>
      <c r="CB665" s="2228"/>
      <c r="CC665" s="2228"/>
      <c r="CD665" s="2228"/>
      <c r="CE665" s="2228"/>
      <c r="CF665" s="2228"/>
      <c r="CG665" s="2228"/>
      <c r="CH665" s="2228"/>
      <c r="CI665" s="2228"/>
      <c r="CJ665" s="2228"/>
      <c r="CK665" s="2228"/>
      <c r="CL665" s="2228"/>
      <c r="CM665" s="2229"/>
      <c r="CN665" s="2229"/>
    </row>
    <row r="666" spans="2:92" x14ac:dyDescent="0.2">
      <c r="B666" s="2227"/>
      <c r="I666" s="2228"/>
      <c r="J666" s="2228"/>
      <c r="K666" s="2228"/>
      <c r="L666" s="2228"/>
      <c r="M666" s="2228"/>
      <c r="N666" s="2228"/>
      <c r="O666" s="2228"/>
      <c r="P666" s="2228"/>
      <c r="Q666" s="2228"/>
      <c r="R666" s="2228"/>
      <c r="S666" s="2228"/>
      <c r="T666" s="2228"/>
      <c r="U666" s="2228"/>
      <c r="V666" s="2228"/>
      <c r="W666" s="2228"/>
      <c r="X666" s="2228"/>
      <c r="Y666" s="2228"/>
      <c r="Z666" s="2228"/>
      <c r="AA666" s="2228"/>
      <c r="AB666" s="2229"/>
      <c r="AC666" s="2229"/>
      <c r="AD666" s="2229"/>
      <c r="AE666" s="2229"/>
      <c r="AF666" s="2228"/>
      <c r="AG666" s="2228"/>
      <c r="AH666" s="2228"/>
      <c r="AI666" s="2228"/>
      <c r="AJ666" s="2228"/>
      <c r="AK666" s="2228"/>
      <c r="AL666" s="2228"/>
      <c r="AM666" s="2228"/>
      <c r="AN666" s="2228"/>
      <c r="AO666" s="2228"/>
      <c r="AP666" s="2228"/>
      <c r="AQ666" s="2228"/>
      <c r="AR666" s="2228"/>
      <c r="AS666" s="2228"/>
      <c r="AT666" s="2228"/>
      <c r="AU666" s="2228"/>
      <c r="AV666" s="2228"/>
      <c r="AW666" s="2228"/>
      <c r="AX666" s="2230"/>
      <c r="AY666" s="2228"/>
      <c r="AZ666" s="2228"/>
      <c r="BA666" s="2228"/>
      <c r="BB666" s="2228"/>
      <c r="BC666" s="2228"/>
      <c r="BD666" s="2228"/>
      <c r="BE666" s="2228"/>
      <c r="BF666" s="2228"/>
      <c r="BG666" s="2228"/>
      <c r="BH666" s="2228"/>
      <c r="BI666" s="2228"/>
      <c r="BJ666" s="2228"/>
      <c r="BK666" s="2228"/>
      <c r="BL666" s="2228"/>
      <c r="BM666" s="2228"/>
      <c r="BN666" s="2228"/>
      <c r="BO666" s="2228"/>
      <c r="BP666" s="2228"/>
      <c r="BQ666" s="2228"/>
      <c r="BR666" s="2228"/>
      <c r="BS666" s="2229"/>
      <c r="BT666" s="2228"/>
      <c r="BU666" s="2228"/>
      <c r="BV666" s="2228"/>
      <c r="BW666" s="2228"/>
      <c r="BX666" s="2228"/>
      <c r="BY666" s="2228"/>
      <c r="BZ666" s="2228"/>
      <c r="CA666" s="2228"/>
      <c r="CB666" s="2228"/>
      <c r="CC666" s="2228"/>
      <c r="CD666" s="2228"/>
      <c r="CE666" s="2228"/>
      <c r="CF666" s="2228"/>
      <c r="CG666" s="2228"/>
      <c r="CH666" s="2228"/>
      <c r="CI666" s="2228"/>
      <c r="CJ666" s="2228"/>
      <c r="CK666" s="2228"/>
      <c r="CL666" s="2228"/>
      <c r="CM666" s="2229"/>
      <c r="CN666" s="2229"/>
    </row>
    <row r="667" spans="2:92" x14ac:dyDescent="0.2">
      <c r="B667" s="2227"/>
      <c r="I667" s="2228"/>
      <c r="J667" s="2228"/>
      <c r="K667" s="2228"/>
      <c r="L667" s="2228"/>
      <c r="M667" s="2228"/>
      <c r="N667" s="2228"/>
      <c r="O667" s="2228"/>
      <c r="P667" s="2228"/>
      <c r="Q667" s="2228"/>
      <c r="R667" s="2228"/>
      <c r="S667" s="2228"/>
      <c r="T667" s="2228"/>
      <c r="U667" s="2228"/>
      <c r="V667" s="2228"/>
      <c r="W667" s="2228"/>
      <c r="X667" s="2228"/>
      <c r="Y667" s="2228"/>
      <c r="Z667" s="2228"/>
      <c r="AA667" s="2228"/>
      <c r="AB667" s="2229"/>
      <c r="AC667" s="2229"/>
      <c r="AD667" s="2229"/>
      <c r="AE667" s="2229"/>
      <c r="AF667" s="2228"/>
      <c r="AG667" s="2228"/>
      <c r="AH667" s="2228"/>
      <c r="AI667" s="2228"/>
      <c r="AJ667" s="2228"/>
      <c r="AK667" s="2228"/>
      <c r="AL667" s="2228"/>
      <c r="AM667" s="2228"/>
      <c r="AN667" s="2228"/>
      <c r="AO667" s="2228"/>
      <c r="AP667" s="2228"/>
      <c r="AQ667" s="2228"/>
      <c r="AR667" s="2228"/>
      <c r="AS667" s="2228"/>
      <c r="AT667" s="2228"/>
      <c r="AU667" s="2228"/>
      <c r="AV667" s="2228"/>
      <c r="AW667" s="2228"/>
      <c r="AX667" s="2230"/>
      <c r="AY667" s="2228"/>
      <c r="AZ667" s="2228"/>
      <c r="BA667" s="2228"/>
      <c r="BB667" s="2228"/>
      <c r="BC667" s="2228"/>
      <c r="BD667" s="2228"/>
      <c r="BE667" s="2228"/>
      <c r="BF667" s="2228"/>
      <c r="BG667" s="2228"/>
      <c r="BH667" s="2228"/>
      <c r="BI667" s="2228"/>
      <c r="BJ667" s="2228"/>
      <c r="BK667" s="2228"/>
      <c r="BL667" s="2228"/>
      <c r="BM667" s="2228"/>
      <c r="BN667" s="2228"/>
      <c r="BO667" s="2228"/>
      <c r="BP667" s="2228"/>
      <c r="BQ667" s="2228"/>
      <c r="BR667" s="2228"/>
      <c r="BS667" s="2229"/>
      <c r="BT667" s="2228"/>
      <c r="BU667" s="2228"/>
      <c r="BV667" s="2228"/>
      <c r="BW667" s="2228"/>
      <c r="BX667" s="2228"/>
      <c r="BY667" s="2228"/>
      <c r="BZ667" s="2228"/>
      <c r="CA667" s="2228"/>
      <c r="CB667" s="2228"/>
      <c r="CC667" s="2228"/>
      <c r="CD667" s="2228"/>
      <c r="CE667" s="2228"/>
      <c r="CF667" s="2228"/>
      <c r="CG667" s="2228"/>
      <c r="CH667" s="2228"/>
      <c r="CI667" s="2228"/>
      <c r="CJ667" s="2228"/>
      <c r="CK667" s="2228"/>
      <c r="CL667" s="2228"/>
      <c r="CM667" s="2229"/>
      <c r="CN667" s="2229"/>
    </row>
    <row r="668" spans="2:92" x14ac:dyDescent="0.2">
      <c r="B668" s="2227"/>
      <c r="I668" s="2228"/>
      <c r="J668" s="2228"/>
      <c r="K668" s="2228"/>
      <c r="L668" s="2228"/>
      <c r="M668" s="2228"/>
      <c r="N668" s="2228"/>
      <c r="O668" s="2228"/>
      <c r="P668" s="2228"/>
      <c r="Q668" s="2228"/>
      <c r="R668" s="2228"/>
      <c r="S668" s="2228"/>
      <c r="T668" s="2228"/>
      <c r="U668" s="2228"/>
      <c r="V668" s="2228"/>
      <c r="W668" s="2228"/>
      <c r="X668" s="2228"/>
      <c r="Y668" s="2228"/>
      <c r="Z668" s="2228"/>
      <c r="AA668" s="2228"/>
      <c r="AB668" s="2229"/>
      <c r="AC668" s="2229"/>
      <c r="AD668" s="2229"/>
      <c r="AE668" s="2229"/>
      <c r="AF668" s="2228"/>
      <c r="AG668" s="2228"/>
      <c r="AH668" s="2228"/>
      <c r="AI668" s="2228"/>
      <c r="AJ668" s="2228"/>
      <c r="AK668" s="2228"/>
      <c r="AL668" s="2228"/>
      <c r="AM668" s="2228"/>
      <c r="AN668" s="2228"/>
      <c r="AO668" s="2228"/>
      <c r="AP668" s="2228"/>
      <c r="AQ668" s="2228"/>
      <c r="AR668" s="2228"/>
      <c r="AS668" s="2228"/>
      <c r="AT668" s="2228"/>
      <c r="AU668" s="2228"/>
      <c r="AV668" s="2228"/>
      <c r="AW668" s="2228"/>
      <c r="AX668" s="2230"/>
      <c r="AY668" s="2228"/>
      <c r="AZ668" s="2228"/>
      <c r="BA668" s="2228"/>
      <c r="BB668" s="2228"/>
      <c r="BC668" s="2228"/>
      <c r="BD668" s="2228"/>
      <c r="BE668" s="2228"/>
      <c r="BF668" s="2228"/>
      <c r="BG668" s="2228"/>
      <c r="BH668" s="2228"/>
      <c r="BI668" s="2228"/>
      <c r="BJ668" s="2228"/>
      <c r="BK668" s="2228"/>
      <c r="BL668" s="2228"/>
      <c r="BM668" s="2228"/>
      <c r="BN668" s="2228"/>
      <c r="BO668" s="2228"/>
      <c r="BP668" s="2228"/>
      <c r="BQ668" s="2228"/>
      <c r="BR668" s="2228"/>
      <c r="BS668" s="2229"/>
      <c r="BT668" s="2228"/>
      <c r="BU668" s="2228"/>
      <c r="BV668" s="2228"/>
      <c r="BW668" s="2228"/>
      <c r="BX668" s="2228"/>
      <c r="BY668" s="2228"/>
      <c r="BZ668" s="2228"/>
      <c r="CA668" s="2228"/>
      <c r="CB668" s="2228"/>
      <c r="CC668" s="2228"/>
      <c r="CD668" s="2228"/>
      <c r="CE668" s="2228"/>
      <c r="CF668" s="2228"/>
      <c r="CG668" s="2228"/>
      <c r="CH668" s="2228"/>
      <c r="CI668" s="2228"/>
      <c r="CJ668" s="2228"/>
      <c r="CK668" s="2228"/>
      <c r="CL668" s="2228"/>
      <c r="CM668" s="2229"/>
      <c r="CN668" s="2229"/>
    </row>
    <row r="669" spans="2:92" x14ac:dyDescent="0.2">
      <c r="B669" s="2227"/>
      <c r="I669" s="2228"/>
      <c r="J669" s="2228"/>
      <c r="K669" s="2228"/>
      <c r="L669" s="2228"/>
      <c r="M669" s="2228"/>
      <c r="N669" s="2228"/>
      <c r="O669" s="2228"/>
      <c r="P669" s="2228"/>
      <c r="Q669" s="2228"/>
      <c r="R669" s="2228"/>
      <c r="S669" s="2228"/>
      <c r="T669" s="2228"/>
      <c r="U669" s="2228"/>
      <c r="V669" s="2228"/>
      <c r="W669" s="2228"/>
      <c r="X669" s="2228"/>
      <c r="Y669" s="2228"/>
      <c r="Z669" s="2228"/>
      <c r="AA669" s="2228"/>
      <c r="AB669" s="2229"/>
      <c r="AC669" s="2229"/>
      <c r="AD669" s="2229"/>
      <c r="AE669" s="2229"/>
      <c r="AF669" s="2228"/>
      <c r="AG669" s="2228"/>
      <c r="AH669" s="2228"/>
      <c r="AI669" s="2228"/>
      <c r="AJ669" s="2228"/>
      <c r="AK669" s="2228"/>
      <c r="AL669" s="2228"/>
      <c r="AM669" s="2228"/>
      <c r="AN669" s="2228"/>
      <c r="AO669" s="2228"/>
      <c r="AP669" s="2228"/>
      <c r="AQ669" s="2228"/>
      <c r="AR669" s="2228"/>
      <c r="AS669" s="2228"/>
      <c r="AT669" s="2228"/>
      <c r="AU669" s="2228"/>
      <c r="AV669" s="2228"/>
      <c r="AW669" s="2228"/>
      <c r="AX669" s="2230"/>
      <c r="AY669" s="2228"/>
      <c r="AZ669" s="2228"/>
      <c r="BA669" s="2228"/>
      <c r="BB669" s="2228"/>
      <c r="BC669" s="2228"/>
      <c r="BD669" s="2228"/>
      <c r="BE669" s="2228"/>
      <c r="BF669" s="2228"/>
      <c r="BG669" s="2228"/>
      <c r="BH669" s="2228"/>
      <c r="BI669" s="2228"/>
      <c r="BJ669" s="2228"/>
      <c r="BK669" s="2228"/>
      <c r="BL669" s="2228"/>
      <c r="BM669" s="2228"/>
      <c r="BN669" s="2228"/>
      <c r="BO669" s="2228"/>
      <c r="BP669" s="2228"/>
      <c r="BQ669" s="2228"/>
      <c r="BR669" s="2228"/>
      <c r="BS669" s="2229"/>
      <c r="BT669" s="2228"/>
      <c r="BU669" s="2228"/>
      <c r="BV669" s="2228"/>
      <c r="BW669" s="2228"/>
      <c r="BX669" s="2228"/>
      <c r="BY669" s="2228"/>
      <c r="BZ669" s="2228"/>
      <c r="CA669" s="2228"/>
      <c r="CB669" s="2228"/>
      <c r="CC669" s="2228"/>
      <c r="CD669" s="2228"/>
      <c r="CE669" s="2228"/>
      <c r="CF669" s="2228"/>
      <c r="CG669" s="2228"/>
      <c r="CH669" s="2228"/>
      <c r="CI669" s="2228"/>
      <c r="CJ669" s="2228"/>
      <c r="CK669" s="2228"/>
      <c r="CL669" s="2228"/>
      <c r="CM669" s="2229"/>
      <c r="CN669" s="2229"/>
    </row>
    <row r="670" spans="2:92" x14ac:dyDescent="0.2">
      <c r="B670" s="2227"/>
      <c r="I670" s="2228"/>
      <c r="J670" s="2228"/>
      <c r="K670" s="2228"/>
      <c r="L670" s="2228"/>
      <c r="M670" s="2228"/>
      <c r="N670" s="2228"/>
      <c r="O670" s="2228"/>
      <c r="P670" s="2228"/>
      <c r="Q670" s="2228"/>
      <c r="R670" s="2228"/>
      <c r="S670" s="2228"/>
      <c r="T670" s="2228"/>
      <c r="U670" s="2228"/>
      <c r="V670" s="2228"/>
      <c r="W670" s="2228"/>
      <c r="X670" s="2228"/>
      <c r="Y670" s="2228"/>
      <c r="Z670" s="2228"/>
      <c r="AA670" s="2228"/>
      <c r="AB670" s="2229"/>
      <c r="AC670" s="2229"/>
      <c r="AD670" s="2229"/>
      <c r="AE670" s="2229"/>
      <c r="AF670" s="2228"/>
      <c r="AG670" s="2228"/>
      <c r="AH670" s="2228"/>
      <c r="AI670" s="2228"/>
      <c r="AJ670" s="2228"/>
      <c r="AK670" s="2228"/>
      <c r="AL670" s="2228"/>
      <c r="AM670" s="2228"/>
      <c r="AN670" s="2228"/>
      <c r="AO670" s="2228"/>
      <c r="AP670" s="2228"/>
      <c r="AQ670" s="2228"/>
      <c r="AR670" s="2228"/>
      <c r="AS670" s="2228"/>
      <c r="AT670" s="2228"/>
      <c r="AU670" s="2228"/>
      <c r="AV670" s="2228"/>
      <c r="AW670" s="2228"/>
      <c r="AX670" s="2230"/>
      <c r="AY670" s="2228"/>
      <c r="AZ670" s="2228"/>
      <c r="BA670" s="2228"/>
      <c r="BB670" s="2228"/>
      <c r="BC670" s="2228"/>
      <c r="BD670" s="2228"/>
      <c r="BE670" s="2228"/>
      <c r="BF670" s="2228"/>
      <c r="BG670" s="2228"/>
      <c r="BH670" s="2228"/>
      <c r="BI670" s="2228"/>
      <c r="BJ670" s="2228"/>
      <c r="BK670" s="2228"/>
      <c r="BL670" s="2228"/>
      <c r="BM670" s="2228"/>
      <c r="BN670" s="2228"/>
      <c r="BO670" s="2228"/>
      <c r="BP670" s="2228"/>
      <c r="BQ670" s="2228"/>
      <c r="BR670" s="2228"/>
      <c r="BS670" s="2229"/>
      <c r="BT670" s="2228"/>
      <c r="BU670" s="2228"/>
      <c r="BV670" s="2228"/>
      <c r="BW670" s="2228"/>
      <c r="BX670" s="2228"/>
      <c r="BY670" s="2228"/>
      <c r="BZ670" s="2228"/>
      <c r="CA670" s="2228"/>
      <c r="CB670" s="2228"/>
      <c r="CC670" s="2228"/>
      <c r="CD670" s="2228"/>
      <c r="CE670" s="2228"/>
      <c r="CF670" s="2228"/>
      <c r="CG670" s="2228"/>
      <c r="CH670" s="2228"/>
      <c r="CI670" s="2228"/>
      <c r="CJ670" s="2228"/>
      <c r="CK670" s="2228"/>
      <c r="CL670" s="2228"/>
      <c r="CM670" s="2229"/>
      <c r="CN670" s="2229"/>
    </row>
    <row r="671" spans="2:92" x14ac:dyDescent="0.2">
      <c r="B671" s="2227"/>
      <c r="I671" s="2228"/>
      <c r="J671" s="2228"/>
      <c r="K671" s="2228"/>
      <c r="L671" s="2228"/>
      <c r="M671" s="2228"/>
      <c r="N671" s="2228"/>
      <c r="O671" s="2228"/>
      <c r="P671" s="2228"/>
      <c r="Q671" s="2228"/>
      <c r="R671" s="2228"/>
      <c r="S671" s="2228"/>
      <c r="T671" s="2228"/>
      <c r="U671" s="2228"/>
      <c r="V671" s="2228"/>
      <c r="W671" s="2228"/>
      <c r="X671" s="2228"/>
      <c r="Y671" s="2228"/>
      <c r="Z671" s="2228"/>
      <c r="AA671" s="2228"/>
      <c r="AB671" s="2229"/>
      <c r="AC671" s="2229"/>
      <c r="AD671" s="2229"/>
      <c r="AE671" s="2229"/>
      <c r="AF671" s="2228"/>
      <c r="AG671" s="2228"/>
      <c r="AH671" s="2228"/>
      <c r="AI671" s="2228"/>
      <c r="AJ671" s="2228"/>
      <c r="AK671" s="2228"/>
      <c r="AL671" s="2228"/>
      <c r="AM671" s="2228"/>
      <c r="AN671" s="2228"/>
      <c r="AO671" s="2228"/>
      <c r="AP671" s="2228"/>
      <c r="AQ671" s="2228"/>
      <c r="AR671" s="2228"/>
      <c r="AS671" s="2228"/>
      <c r="AT671" s="2228"/>
      <c r="AU671" s="2228"/>
      <c r="AV671" s="2228"/>
      <c r="AW671" s="2228"/>
      <c r="AX671" s="2230"/>
      <c r="AY671" s="2228"/>
      <c r="AZ671" s="2228"/>
      <c r="BA671" s="2228"/>
      <c r="BB671" s="2228"/>
      <c r="BC671" s="2228"/>
      <c r="BD671" s="2228"/>
      <c r="BE671" s="2228"/>
      <c r="BF671" s="2228"/>
      <c r="BG671" s="2228"/>
      <c r="BH671" s="2228"/>
      <c r="BI671" s="2228"/>
      <c r="BJ671" s="2228"/>
      <c r="BK671" s="2228"/>
      <c r="BL671" s="2228"/>
      <c r="BM671" s="2228"/>
      <c r="BN671" s="2228"/>
      <c r="BO671" s="2228"/>
      <c r="BP671" s="2228"/>
      <c r="BQ671" s="2228"/>
      <c r="BR671" s="2228"/>
      <c r="BS671" s="2229"/>
      <c r="BT671" s="2228"/>
      <c r="BU671" s="2228"/>
      <c r="BV671" s="2228"/>
      <c r="BW671" s="2228"/>
      <c r="BX671" s="2228"/>
      <c r="BY671" s="2228"/>
      <c r="BZ671" s="2228"/>
      <c r="CA671" s="2228"/>
      <c r="CB671" s="2228"/>
      <c r="CC671" s="2228"/>
      <c r="CD671" s="2228"/>
      <c r="CE671" s="2228"/>
      <c r="CF671" s="2228"/>
      <c r="CG671" s="2228"/>
      <c r="CH671" s="2228"/>
      <c r="CI671" s="2228"/>
      <c r="CJ671" s="2228"/>
      <c r="CK671" s="2228"/>
      <c r="CL671" s="2228"/>
      <c r="CM671" s="2229"/>
      <c r="CN671" s="2229"/>
    </row>
    <row r="672" spans="2:92" x14ac:dyDescent="0.2">
      <c r="B672" s="2227"/>
      <c r="I672" s="2228"/>
      <c r="J672" s="2228"/>
      <c r="K672" s="2228"/>
      <c r="L672" s="2228"/>
      <c r="M672" s="2228"/>
      <c r="N672" s="2228"/>
      <c r="O672" s="2228"/>
      <c r="P672" s="2228"/>
      <c r="Q672" s="2228"/>
      <c r="R672" s="2228"/>
      <c r="S672" s="2228"/>
      <c r="T672" s="2228"/>
      <c r="U672" s="2228"/>
      <c r="V672" s="2228"/>
      <c r="W672" s="2228"/>
      <c r="X672" s="2228"/>
      <c r="Y672" s="2228"/>
      <c r="Z672" s="2228"/>
      <c r="AA672" s="2228"/>
      <c r="AB672" s="2229"/>
      <c r="AC672" s="2229"/>
      <c r="AD672" s="2229"/>
      <c r="AE672" s="2229"/>
      <c r="AF672" s="2228"/>
      <c r="AG672" s="2228"/>
      <c r="AH672" s="2228"/>
      <c r="AI672" s="2228"/>
      <c r="AJ672" s="2228"/>
      <c r="AK672" s="2228"/>
      <c r="AL672" s="2228"/>
      <c r="AM672" s="2228"/>
      <c r="AN672" s="2228"/>
      <c r="AO672" s="2228"/>
      <c r="AP672" s="2228"/>
      <c r="AQ672" s="2228"/>
      <c r="AR672" s="2228"/>
      <c r="AS672" s="2228"/>
      <c r="AT672" s="2228"/>
      <c r="AU672" s="2228"/>
      <c r="AV672" s="2228"/>
      <c r="AW672" s="2228"/>
      <c r="AX672" s="2230"/>
      <c r="AY672" s="2228"/>
      <c r="AZ672" s="2228"/>
      <c r="BA672" s="2228"/>
      <c r="BB672" s="2228"/>
      <c r="BC672" s="2228"/>
      <c r="BD672" s="2228"/>
      <c r="BE672" s="2228"/>
      <c r="BF672" s="2228"/>
      <c r="BG672" s="2228"/>
      <c r="BH672" s="2228"/>
      <c r="BI672" s="2228"/>
      <c r="BJ672" s="2228"/>
      <c r="BK672" s="2228"/>
      <c r="BL672" s="2228"/>
      <c r="BM672" s="2228"/>
      <c r="BN672" s="2228"/>
      <c r="BO672" s="2228"/>
      <c r="BP672" s="2228"/>
      <c r="BQ672" s="2228"/>
      <c r="BR672" s="2228"/>
      <c r="BS672" s="2229"/>
      <c r="BT672" s="2228"/>
      <c r="BU672" s="2228"/>
      <c r="BV672" s="2228"/>
      <c r="BW672" s="2228"/>
      <c r="BX672" s="2228"/>
      <c r="BY672" s="2228"/>
      <c r="BZ672" s="2228"/>
      <c r="CA672" s="2228"/>
      <c r="CB672" s="2228"/>
      <c r="CC672" s="2228"/>
      <c r="CD672" s="2228"/>
      <c r="CE672" s="2228"/>
      <c r="CF672" s="2228"/>
      <c r="CG672" s="2228"/>
      <c r="CH672" s="2228"/>
      <c r="CI672" s="2228"/>
      <c r="CJ672" s="2228"/>
      <c r="CK672" s="2228"/>
      <c r="CL672" s="2228"/>
      <c r="CM672" s="2229"/>
      <c r="CN672" s="2229"/>
    </row>
    <row r="673" spans="1:95" x14ac:dyDescent="0.2">
      <c r="B673" s="2227"/>
      <c r="I673" s="2228"/>
      <c r="J673" s="2228"/>
      <c r="K673" s="2228"/>
      <c r="L673" s="2228"/>
      <c r="M673" s="2228"/>
      <c r="N673" s="2228"/>
      <c r="O673" s="2228"/>
      <c r="P673" s="2228"/>
      <c r="Q673" s="2228"/>
      <c r="R673" s="2228"/>
      <c r="S673" s="2228"/>
      <c r="T673" s="2228"/>
      <c r="U673" s="2228"/>
      <c r="V673" s="2228"/>
      <c r="W673" s="2228"/>
      <c r="X673" s="2228"/>
      <c r="Y673" s="2228"/>
      <c r="Z673" s="2228"/>
      <c r="AA673" s="2228"/>
      <c r="AB673" s="2229"/>
      <c r="AC673" s="2229"/>
      <c r="AD673" s="2229"/>
      <c r="AE673" s="2229"/>
      <c r="AF673" s="2228"/>
      <c r="AG673" s="2228"/>
      <c r="AH673" s="2228"/>
      <c r="AI673" s="2228"/>
      <c r="AJ673" s="2228"/>
      <c r="AK673" s="2228"/>
      <c r="AL673" s="2228"/>
      <c r="AM673" s="2228"/>
      <c r="AN673" s="2228"/>
      <c r="AO673" s="2228"/>
      <c r="AP673" s="2228"/>
      <c r="AQ673" s="2228"/>
      <c r="AR673" s="2228"/>
      <c r="AS673" s="2228"/>
      <c r="AT673" s="2228"/>
      <c r="AU673" s="2228"/>
      <c r="AV673" s="2228"/>
      <c r="AW673" s="2228"/>
      <c r="AX673" s="2230"/>
      <c r="AY673" s="2228"/>
      <c r="AZ673" s="2228"/>
      <c r="BA673" s="2228"/>
      <c r="BB673" s="2228"/>
      <c r="BC673" s="2228"/>
      <c r="BD673" s="2228"/>
      <c r="BE673" s="2228"/>
      <c r="BF673" s="2228"/>
      <c r="BG673" s="2228"/>
      <c r="BH673" s="2228"/>
      <c r="BI673" s="2228"/>
      <c r="BJ673" s="2228"/>
      <c r="BK673" s="2228"/>
      <c r="BL673" s="2228"/>
      <c r="BM673" s="2228"/>
      <c r="BN673" s="2228"/>
      <c r="BO673" s="2228"/>
      <c r="BP673" s="2228"/>
      <c r="BQ673" s="2228"/>
      <c r="BR673" s="2228"/>
      <c r="BS673" s="2229"/>
      <c r="BT673" s="2228"/>
      <c r="BU673" s="2228"/>
      <c r="BV673" s="2228"/>
      <c r="BW673" s="2228"/>
      <c r="BX673" s="2228"/>
      <c r="BY673" s="2228"/>
      <c r="BZ673" s="2228"/>
      <c r="CA673" s="2228"/>
      <c r="CB673" s="2228"/>
      <c r="CC673" s="2228"/>
      <c r="CD673" s="2228"/>
      <c r="CE673" s="2228"/>
      <c r="CF673" s="2228"/>
      <c r="CG673" s="2228"/>
      <c r="CH673" s="2228"/>
      <c r="CI673" s="2228"/>
      <c r="CJ673" s="2228"/>
      <c r="CK673" s="2228"/>
      <c r="CL673" s="2228"/>
      <c r="CM673" s="2229"/>
      <c r="CN673" s="2229"/>
    </row>
    <row r="674" spans="1:95" x14ac:dyDescent="0.2">
      <c r="B674" s="2227"/>
      <c r="I674" s="2228"/>
      <c r="J674" s="2228"/>
      <c r="K674" s="2228"/>
      <c r="L674" s="2228"/>
      <c r="M674" s="2228"/>
      <c r="N674" s="2228"/>
      <c r="O674" s="2228"/>
      <c r="P674" s="2228"/>
      <c r="Q674" s="2228"/>
      <c r="R674" s="2228"/>
      <c r="S674" s="2228"/>
      <c r="T674" s="2228"/>
      <c r="U674" s="2228"/>
      <c r="V674" s="2228"/>
      <c r="W674" s="2228"/>
      <c r="X674" s="2228"/>
      <c r="Y674" s="2228"/>
      <c r="Z674" s="2228"/>
      <c r="AA674" s="2228"/>
      <c r="AB674" s="2229"/>
      <c r="AC674" s="2229"/>
      <c r="AD674" s="2229"/>
      <c r="AE674" s="2229"/>
      <c r="AF674" s="2228"/>
      <c r="AG674" s="2228"/>
      <c r="AH674" s="2228"/>
      <c r="AI674" s="2228"/>
      <c r="AJ674" s="2228"/>
      <c r="AK674" s="2228"/>
      <c r="AL674" s="2228"/>
      <c r="AM674" s="2228"/>
      <c r="AN674" s="2228"/>
      <c r="AO674" s="2228"/>
      <c r="AP674" s="2228"/>
      <c r="AQ674" s="2228"/>
      <c r="AR674" s="2228"/>
      <c r="AS674" s="2228"/>
      <c r="AT674" s="2228"/>
      <c r="AU674" s="2228"/>
      <c r="AV674" s="2228"/>
      <c r="AW674" s="2228"/>
      <c r="AX674" s="2230"/>
      <c r="AY674" s="2228"/>
      <c r="AZ674" s="2228"/>
      <c r="BA674" s="2228"/>
      <c r="BB674" s="2228"/>
      <c r="BC674" s="2228"/>
      <c r="BD674" s="2228"/>
      <c r="BE674" s="2228"/>
      <c r="BF674" s="2228"/>
      <c r="BG674" s="2228"/>
      <c r="BH674" s="2228"/>
      <c r="BI674" s="2228"/>
      <c r="BJ674" s="2228"/>
      <c r="BK674" s="2228"/>
      <c r="BL674" s="2228"/>
      <c r="BM674" s="2228"/>
      <c r="BN674" s="2228"/>
      <c r="BO674" s="2228"/>
      <c r="BP674" s="2228"/>
      <c r="BQ674" s="2228"/>
      <c r="BR674" s="2228"/>
      <c r="BS674" s="2229"/>
      <c r="BT674" s="2228"/>
      <c r="BU674" s="2228"/>
      <c r="BV674" s="2228"/>
      <c r="BW674" s="2228"/>
      <c r="BX674" s="2228"/>
      <c r="BY674" s="2228"/>
      <c r="BZ674" s="2228"/>
      <c r="CA674" s="2228"/>
      <c r="CB674" s="2228"/>
      <c r="CC674" s="2228"/>
      <c r="CD674" s="2228"/>
      <c r="CE674" s="2228"/>
      <c r="CF674" s="2228"/>
      <c r="CG674" s="2228"/>
      <c r="CH674" s="2228"/>
      <c r="CI674" s="2228"/>
      <c r="CJ674" s="2228"/>
      <c r="CK674" s="2228"/>
      <c r="CL674" s="2228"/>
      <c r="CM674" s="2229"/>
      <c r="CN674" s="2229"/>
    </row>
    <row r="675" spans="1:95" x14ac:dyDescent="0.2">
      <c r="B675" s="2227"/>
      <c r="I675" s="2228"/>
      <c r="J675" s="2228"/>
      <c r="K675" s="2228"/>
      <c r="L675" s="2228"/>
      <c r="M675" s="2228"/>
      <c r="N675" s="2228"/>
      <c r="O675" s="2228"/>
      <c r="P675" s="2228"/>
      <c r="Q675" s="2228"/>
      <c r="R675" s="2228"/>
      <c r="S675" s="2228"/>
      <c r="T675" s="2228"/>
      <c r="U675" s="2228"/>
      <c r="V675" s="2228"/>
      <c r="W675" s="2228"/>
      <c r="X675" s="2228"/>
      <c r="Y675" s="2228"/>
      <c r="Z675" s="2228"/>
      <c r="AA675" s="2228"/>
      <c r="AB675" s="2229"/>
      <c r="AC675" s="2229"/>
      <c r="AD675" s="2229"/>
      <c r="AE675" s="2229"/>
      <c r="AF675" s="2228"/>
      <c r="AG675" s="2228"/>
      <c r="AH675" s="2228"/>
      <c r="AI675" s="2228"/>
      <c r="AJ675" s="2228"/>
      <c r="AK675" s="2228"/>
      <c r="AL675" s="2228"/>
      <c r="AM675" s="2228"/>
      <c r="AN675" s="2228"/>
      <c r="AO675" s="2228"/>
      <c r="AP675" s="2228"/>
      <c r="AQ675" s="2228"/>
      <c r="AR675" s="2228"/>
      <c r="AS675" s="2228"/>
      <c r="AT675" s="2228"/>
      <c r="AU675" s="2228"/>
      <c r="AV675" s="2228"/>
      <c r="AW675" s="2228"/>
      <c r="AX675" s="2230"/>
      <c r="AY675" s="2228"/>
      <c r="AZ675" s="2228"/>
      <c r="BA675" s="2228"/>
      <c r="BB675" s="2228"/>
      <c r="BC675" s="2228"/>
      <c r="BD675" s="2228"/>
      <c r="BE675" s="2228"/>
      <c r="BF675" s="2228"/>
      <c r="BG675" s="2228"/>
      <c r="BH675" s="2228"/>
      <c r="BI675" s="2228"/>
      <c r="BJ675" s="2228"/>
      <c r="BK675" s="2228"/>
      <c r="BL675" s="2228"/>
      <c r="BM675" s="2228"/>
      <c r="BN675" s="2228"/>
      <c r="BO675" s="2228"/>
      <c r="BP675" s="2228"/>
      <c r="BQ675" s="2228"/>
      <c r="BR675" s="2228"/>
      <c r="BS675" s="2229"/>
      <c r="BT675" s="2228"/>
      <c r="BU675" s="2228"/>
      <c r="BV675" s="2228"/>
      <c r="BW675" s="2228"/>
      <c r="BX675" s="2228"/>
      <c r="BY675" s="2228"/>
      <c r="BZ675" s="2228"/>
      <c r="CA675" s="2228"/>
      <c r="CB675" s="2228"/>
      <c r="CC675" s="2228"/>
      <c r="CD675" s="2228"/>
      <c r="CE675" s="2228"/>
      <c r="CF675" s="2228"/>
      <c r="CG675" s="2228"/>
      <c r="CH675" s="2228"/>
      <c r="CI675" s="2228"/>
      <c r="CJ675" s="2228"/>
      <c r="CK675" s="2228"/>
      <c r="CL675" s="2228"/>
      <c r="CM675" s="2229"/>
      <c r="CN675" s="2229"/>
    </row>
    <row r="676" spans="1:95" x14ac:dyDescent="0.2">
      <c r="B676" s="2227"/>
      <c r="I676" s="2228"/>
      <c r="J676" s="2228"/>
      <c r="K676" s="2228"/>
      <c r="L676" s="2228"/>
      <c r="M676" s="2228"/>
      <c r="N676" s="2228"/>
      <c r="O676" s="2228"/>
      <c r="P676" s="2228"/>
      <c r="Q676" s="2228"/>
      <c r="R676" s="2228"/>
      <c r="S676" s="2228"/>
      <c r="T676" s="2228"/>
      <c r="U676" s="2228"/>
      <c r="V676" s="2228"/>
      <c r="W676" s="2228"/>
      <c r="X676" s="2228"/>
      <c r="Y676" s="2228"/>
      <c r="Z676" s="2228"/>
      <c r="AA676" s="2228"/>
      <c r="AB676" s="2229"/>
      <c r="AC676" s="2229"/>
      <c r="AD676" s="2229"/>
      <c r="AE676" s="2229"/>
      <c r="AF676" s="2228"/>
      <c r="AG676" s="2228"/>
      <c r="AH676" s="2228"/>
      <c r="AI676" s="2228"/>
      <c r="AJ676" s="2228"/>
      <c r="AK676" s="2228"/>
      <c r="AL676" s="2228"/>
      <c r="AM676" s="2228"/>
      <c r="AN676" s="2228"/>
      <c r="AO676" s="2228"/>
      <c r="AP676" s="2228"/>
      <c r="AQ676" s="2228"/>
      <c r="AR676" s="2228"/>
      <c r="AS676" s="2228"/>
      <c r="AT676" s="2228"/>
      <c r="AU676" s="2228"/>
      <c r="AV676" s="2228"/>
      <c r="AW676" s="2228"/>
      <c r="AX676" s="2230"/>
      <c r="AY676" s="2228"/>
      <c r="AZ676" s="2228"/>
      <c r="BA676" s="2228"/>
      <c r="BB676" s="2228"/>
      <c r="BC676" s="2228"/>
      <c r="BD676" s="2228"/>
      <c r="BE676" s="2228"/>
      <c r="BF676" s="2228"/>
      <c r="BG676" s="2228"/>
      <c r="BH676" s="2228"/>
      <c r="BI676" s="2228"/>
      <c r="BJ676" s="2228"/>
      <c r="BK676" s="2228"/>
      <c r="BL676" s="2228"/>
      <c r="BM676" s="2228"/>
      <c r="BN676" s="2228"/>
      <c r="BO676" s="2228"/>
      <c r="BP676" s="2228"/>
      <c r="BQ676" s="2228"/>
      <c r="BR676" s="2228"/>
      <c r="BS676" s="2229"/>
      <c r="BT676" s="2228"/>
      <c r="BU676" s="2228"/>
      <c r="BV676" s="2228"/>
      <c r="BW676" s="2228"/>
      <c r="BX676" s="2228"/>
      <c r="BY676" s="2228"/>
      <c r="BZ676" s="2228"/>
      <c r="CA676" s="2228"/>
      <c r="CB676" s="2228"/>
      <c r="CC676" s="2228"/>
      <c r="CD676" s="2228"/>
      <c r="CE676" s="2228"/>
      <c r="CF676" s="2228"/>
      <c r="CG676" s="2228"/>
      <c r="CH676" s="2228"/>
      <c r="CI676" s="2228"/>
      <c r="CJ676" s="2228"/>
      <c r="CK676" s="2228"/>
      <c r="CL676" s="2228"/>
      <c r="CM676" s="2229"/>
      <c r="CN676" s="2229"/>
    </row>
    <row r="677" spans="1:95" ht="12" thickBot="1" x14ac:dyDescent="0.25">
      <c r="B677" s="2227"/>
      <c r="I677" s="2228"/>
      <c r="J677" s="2228"/>
      <c r="K677" s="2228"/>
      <c r="L677" s="2228"/>
      <c r="M677" s="2228"/>
      <c r="N677" s="2228"/>
      <c r="O677" s="2228"/>
      <c r="P677" s="2228"/>
      <c r="Q677" s="2228"/>
      <c r="R677" s="2228"/>
      <c r="S677" s="2228"/>
      <c r="T677" s="2228"/>
      <c r="U677" s="2228"/>
      <c r="V677" s="2228"/>
      <c r="W677" s="2228"/>
      <c r="X677" s="2228"/>
      <c r="Y677" s="2228"/>
      <c r="Z677" s="2228"/>
      <c r="AA677" s="2228"/>
      <c r="AB677" s="2229"/>
      <c r="AC677" s="2229"/>
      <c r="AD677" s="2229"/>
      <c r="AE677" s="2229"/>
      <c r="AF677" s="2228"/>
      <c r="AG677" s="2228"/>
      <c r="AH677" s="2228"/>
      <c r="AI677" s="2228"/>
      <c r="AJ677" s="2228"/>
      <c r="AK677" s="2228"/>
      <c r="AL677" s="2228"/>
      <c r="AM677" s="2228"/>
      <c r="AN677" s="2228"/>
      <c r="AO677" s="2228"/>
      <c r="AP677" s="2228"/>
      <c r="AQ677" s="2228"/>
      <c r="AR677" s="2228"/>
      <c r="AS677" s="2228"/>
      <c r="AT677" s="2228"/>
      <c r="AU677" s="2228"/>
      <c r="AV677" s="2228"/>
      <c r="AW677" s="2228"/>
      <c r="AX677" s="2235"/>
      <c r="AY677" s="2228"/>
      <c r="AZ677" s="2228"/>
      <c r="BA677" s="2228"/>
      <c r="BB677" s="2228"/>
      <c r="BC677" s="2228"/>
      <c r="BD677" s="2228"/>
      <c r="BE677" s="2228"/>
      <c r="BF677" s="2228"/>
      <c r="BG677" s="2228"/>
      <c r="BH677" s="2228"/>
      <c r="BI677" s="2228"/>
      <c r="BJ677" s="2228"/>
      <c r="BK677" s="2228"/>
      <c r="BL677" s="2228"/>
      <c r="BM677" s="2228"/>
      <c r="BN677" s="2228"/>
      <c r="BO677" s="2228"/>
      <c r="BP677" s="2228"/>
      <c r="BQ677" s="2228"/>
      <c r="BR677" s="2228"/>
      <c r="BS677" s="2229"/>
      <c r="BT677" s="2228"/>
      <c r="BU677" s="2228"/>
      <c r="BV677" s="2228"/>
      <c r="BW677" s="2228"/>
      <c r="BX677" s="2228"/>
      <c r="BY677" s="2228"/>
      <c r="BZ677" s="2228"/>
      <c r="CA677" s="2228"/>
      <c r="CB677" s="2228"/>
      <c r="CC677" s="2228"/>
      <c r="CD677" s="2228"/>
      <c r="CE677" s="2228"/>
      <c r="CF677" s="2228"/>
      <c r="CG677" s="2228"/>
      <c r="CH677" s="2228"/>
      <c r="CI677" s="2228"/>
      <c r="CJ677" s="2228"/>
      <c r="CK677" s="2228"/>
      <c r="CL677" s="2228"/>
      <c r="CM677" s="2229"/>
      <c r="CN677" s="2229"/>
    </row>
    <row r="678" spans="1:95" x14ac:dyDescent="0.2">
      <c r="B678" s="2227"/>
      <c r="I678" s="2228"/>
      <c r="J678" s="2228"/>
      <c r="K678" s="2228"/>
      <c r="L678" s="2228"/>
      <c r="M678" s="2228"/>
      <c r="N678" s="2228"/>
      <c r="O678" s="2228"/>
      <c r="P678" s="2228"/>
      <c r="Q678" s="2228"/>
      <c r="R678" s="2228"/>
      <c r="S678" s="2228"/>
      <c r="T678" s="2228"/>
      <c r="U678" s="2228"/>
      <c r="V678" s="2228"/>
      <c r="W678" s="2228"/>
      <c r="X678" s="2228"/>
      <c r="Y678" s="2228"/>
      <c r="Z678" s="2228"/>
      <c r="AA678" s="2228"/>
      <c r="AB678" s="2229"/>
      <c r="AC678" s="2229"/>
      <c r="AD678" s="2229"/>
      <c r="AE678" s="2229"/>
      <c r="AF678" s="2228"/>
      <c r="AG678" s="2228"/>
      <c r="AH678" s="2228"/>
      <c r="AI678" s="2228"/>
      <c r="AJ678" s="2228"/>
      <c r="AK678" s="2228"/>
      <c r="AL678" s="2228"/>
      <c r="AM678" s="2228"/>
      <c r="AN678" s="2228"/>
      <c r="AO678" s="2228"/>
      <c r="AP678" s="2228"/>
      <c r="AQ678" s="2228"/>
      <c r="AR678" s="2228"/>
      <c r="AS678" s="2228"/>
      <c r="AT678" s="2228"/>
      <c r="AU678" s="2228"/>
      <c r="AV678" s="2228"/>
      <c r="AW678" s="2228"/>
      <c r="AX678" s="2228"/>
      <c r="AY678" s="2228"/>
      <c r="AZ678" s="2228"/>
      <c r="BA678" s="2228"/>
      <c r="BB678" s="2228"/>
      <c r="BC678" s="2228"/>
      <c r="BD678" s="2228"/>
      <c r="BE678" s="2228"/>
      <c r="BF678" s="2228"/>
      <c r="BG678" s="2228"/>
      <c r="BH678" s="2228"/>
      <c r="BI678" s="2228"/>
      <c r="BJ678" s="2228"/>
      <c r="BK678" s="2228"/>
      <c r="BL678" s="2228"/>
      <c r="BM678" s="2228"/>
      <c r="BN678" s="2228"/>
      <c r="BO678" s="2228"/>
      <c r="BP678" s="2228"/>
      <c r="BQ678" s="2228"/>
      <c r="BR678" s="2228"/>
      <c r="BS678" s="2229"/>
      <c r="BT678" s="2228"/>
      <c r="BU678" s="2228"/>
      <c r="BV678" s="2228"/>
      <c r="BW678" s="2228"/>
      <c r="BX678" s="2228"/>
      <c r="BY678" s="2228"/>
      <c r="BZ678" s="2228"/>
      <c r="CA678" s="2228"/>
      <c r="CB678" s="2228"/>
      <c r="CC678" s="2228"/>
      <c r="CD678" s="2228"/>
      <c r="CE678" s="2228"/>
      <c r="CF678" s="2228"/>
      <c r="CG678" s="2228"/>
      <c r="CH678" s="2228"/>
      <c r="CI678" s="2228"/>
      <c r="CJ678" s="2228"/>
      <c r="CK678" s="2228"/>
      <c r="CL678" s="2228"/>
      <c r="CM678" s="2229"/>
      <c r="CN678" s="2229"/>
    </row>
    <row r="679" spans="1:95" x14ac:dyDescent="0.2">
      <c r="B679" s="2227"/>
      <c r="I679" s="2228"/>
      <c r="J679" s="2228"/>
      <c r="K679" s="2228"/>
      <c r="L679" s="2228"/>
      <c r="M679" s="2228"/>
      <c r="N679" s="2228"/>
      <c r="O679" s="2228"/>
      <c r="P679" s="2228"/>
      <c r="Q679" s="2228"/>
      <c r="R679" s="2228"/>
      <c r="S679" s="2228"/>
      <c r="T679" s="2228"/>
      <c r="U679" s="2228"/>
      <c r="V679" s="2228"/>
      <c r="W679" s="2228"/>
      <c r="X679" s="2228"/>
      <c r="Y679" s="2228"/>
      <c r="Z679" s="2228"/>
      <c r="AA679" s="2228"/>
      <c r="AB679" s="2229"/>
      <c r="AC679" s="2229"/>
      <c r="AD679" s="2229"/>
      <c r="AE679" s="2229"/>
      <c r="AF679" s="2228"/>
      <c r="AG679" s="2228"/>
      <c r="AH679" s="2228"/>
      <c r="AI679" s="2228"/>
      <c r="AJ679" s="2228"/>
      <c r="AK679" s="2228"/>
      <c r="AL679" s="2228"/>
      <c r="AM679" s="2228"/>
      <c r="AN679" s="2228"/>
      <c r="AO679" s="2228"/>
      <c r="AP679" s="2228"/>
      <c r="AQ679" s="2228"/>
      <c r="AR679" s="2228"/>
      <c r="AS679" s="2228"/>
      <c r="AT679" s="2228"/>
      <c r="AU679" s="2228"/>
      <c r="AV679" s="2228"/>
      <c r="AW679" s="2228"/>
      <c r="AX679" s="2228"/>
      <c r="AY679" s="2228"/>
      <c r="AZ679" s="2228"/>
      <c r="BA679" s="2228"/>
      <c r="BB679" s="2228"/>
      <c r="BC679" s="2228"/>
      <c r="BD679" s="2228"/>
      <c r="BE679" s="2228"/>
      <c r="BF679" s="2228"/>
      <c r="BG679" s="2228"/>
      <c r="BH679" s="2228"/>
      <c r="BI679" s="2228"/>
      <c r="BJ679" s="2228"/>
      <c r="BK679" s="2228"/>
      <c r="BL679" s="2228"/>
      <c r="BM679" s="2228"/>
      <c r="BN679" s="2228"/>
      <c r="BO679" s="2228"/>
      <c r="BP679" s="2228"/>
      <c r="BQ679" s="2228"/>
      <c r="BR679" s="2228"/>
      <c r="BS679" s="2229"/>
      <c r="BT679" s="2228"/>
      <c r="BU679" s="2228"/>
      <c r="BV679" s="2228"/>
      <c r="BW679" s="2228"/>
      <c r="BX679" s="2228"/>
      <c r="BY679" s="2228"/>
      <c r="BZ679" s="2228"/>
      <c r="CA679" s="2228"/>
      <c r="CB679" s="2228"/>
      <c r="CC679" s="2228"/>
      <c r="CD679" s="2228"/>
      <c r="CE679" s="2228"/>
      <c r="CF679" s="2228"/>
      <c r="CG679" s="2228"/>
      <c r="CH679" s="2228"/>
      <c r="CI679" s="2228"/>
      <c r="CJ679" s="2228"/>
      <c r="CK679" s="2228"/>
      <c r="CL679" s="2228"/>
      <c r="CM679" s="2229"/>
      <c r="CN679" s="2229"/>
    </row>
    <row r="680" spans="1:95" s="551" customFormat="1" x14ac:dyDescent="0.2">
      <c r="A680" s="2170"/>
      <c r="B680" s="2236"/>
      <c r="C680" s="2164"/>
      <c r="D680" s="2164"/>
      <c r="E680" s="2165"/>
      <c r="F680" s="2167"/>
      <c r="G680" s="2164"/>
      <c r="H680" s="2167"/>
      <c r="I680" s="2237"/>
      <c r="J680" s="2237"/>
      <c r="K680" s="2237"/>
      <c r="L680" s="2237"/>
      <c r="M680" s="2237"/>
      <c r="N680" s="2237"/>
      <c r="O680" s="2237"/>
      <c r="P680" s="2237"/>
      <c r="Q680" s="2237"/>
      <c r="R680" s="2237"/>
      <c r="S680" s="2237"/>
      <c r="T680" s="2237"/>
      <c r="U680" s="2237"/>
      <c r="V680" s="2237"/>
      <c r="W680" s="2237"/>
      <c r="X680" s="2237"/>
      <c r="Y680" s="2237"/>
      <c r="Z680" s="2237"/>
      <c r="AA680" s="2237"/>
      <c r="AB680" s="2238"/>
      <c r="AC680" s="2238"/>
      <c r="AD680" s="2238"/>
      <c r="AE680" s="2238"/>
      <c r="AF680" s="2237"/>
      <c r="AG680" s="2237"/>
      <c r="AH680" s="2237"/>
      <c r="AI680" s="2237"/>
      <c r="AJ680" s="2237"/>
      <c r="AK680" s="2237"/>
      <c r="AL680" s="2237"/>
      <c r="AM680" s="2237"/>
      <c r="AN680" s="2237"/>
      <c r="AO680" s="2237"/>
      <c r="AP680" s="2237"/>
      <c r="AQ680" s="2237"/>
      <c r="AR680" s="2237"/>
      <c r="AS680" s="2237"/>
      <c r="AT680" s="2237"/>
      <c r="AU680" s="2237"/>
      <c r="AV680" s="2237"/>
      <c r="AW680" s="2237"/>
      <c r="AX680" s="2237"/>
      <c r="AY680" s="2237"/>
      <c r="AZ680" s="2237"/>
      <c r="BA680" s="2237"/>
      <c r="BB680" s="2237"/>
      <c r="BC680" s="2237"/>
      <c r="BD680" s="2237"/>
      <c r="BE680" s="2237"/>
      <c r="BF680" s="2237"/>
      <c r="BG680" s="2237"/>
      <c r="BH680" s="2237"/>
      <c r="BI680" s="2237"/>
      <c r="BJ680" s="2237"/>
      <c r="BK680" s="2237"/>
      <c r="BL680" s="2237"/>
      <c r="BM680" s="2237"/>
      <c r="BN680" s="2237"/>
      <c r="BO680" s="2237"/>
      <c r="BP680" s="2237"/>
      <c r="BQ680" s="2237"/>
      <c r="BR680" s="2237"/>
      <c r="BS680" s="2238"/>
      <c r="BT680" s="2237"/>
      <c r="BU680" s="2237"/>
      <c r="BV680" s="2237"/>
      <c r="BW680" s="2237"/>
      <c r="BX680" s="2237"/>
      <c r="BY680" s="2237"/>
      <c r="BZ680" s="2237"/>
      <c r="CA680" s="2237"/>
      <c r="CB680" s="2237"/>
      <c r="CC680" s="2237"/>
      <c r="CD680" s="2237"/>
      <c r="CE680" s="2237"/>
      <c r="CF680" s="2237"/>
      <c r="CG680" s="2237"/>
      <c r="CH680" s="2237"/>
      <c r="CI680" s="2237"/>
      <c r="CJ680" s="2237"/>
      <c r="CK680" s="2237"/>
      <c r="CL680" s="2237"/>
      <c r="CM680" s="2238"/>
      <c r="CN680" s="2238"/>
      <c r="CO680" s="2239"/>
      <c r="CQ680" s="1653"/>
    </row>
    <row r="681" spans="1:95" s="551" customFormat="1" x14ac:dyDescent="0.2">
      <c r="A681" s="2170"/>
      <c r="B681" s="2236"/>
      <c r="C681" s="2164"/>
      <c r="D681" s="2164"/>
      <c r="E681" s="2165"/>
      <c r="F681" s="2167"/>
      <c r="G681" s="2164"/>
      <c r="H681" s="2167"/>
      <c r="I681" s="2237"/>
      <c r="J681" s="2237"/>
      <c r="K681" s="2237"/>
      <c r="L681" s="2237"/>
      <c r="M681" s="2237"/>
      <c r="N681" s="2237"/>
      <c r="O681" s="2237"/>
      <c r="P681" s="2237"/>
      <c r="Q681" s="2237"/>
      <c r="R681" s="2237"/>
      <c r="S681" s="2237"/>
      <c r="T681" s="2237"/>
      <c r="U681" s="2237"/>
      <c r="V681" s="2237"/>
      <c r="W681" s="2237"/>
      <c r="X681" s="2237"/>
      <c r="Y681" s="2237"/>
      <c r="Z681" s="2237"/>
      <c r="AA681" s="2237"/>
      <c r="AB681" s="2238"/>
      <c r="AC681" s="2238"/>
      <c r="AD681" s="2238"/>
      <c r="AE681" s="2238"/>
      <c r="AF681" s="2237"/>
      <c r="AG681" s="2237"/>
      <c r="AH681" s="2237"/>
      <c r="AI681" s="2237"/>
      <c r="AJ681" s="2237"/>
      <c r="AK681" s="2237"/>
      <c r="AL681" s="2237"/>
      <c r="AM681" s="2237"/>
      <c r="AN681" s="2237"/>
      <c r="AO681" s="2237"/>
      <c r="AP681" s="2237"/>
      <c r="AQ681" s="2237"/>
      <c r="AR681" s="2237"/>
      <c r="AS681" s="2237"/>
      <c r="AT681" s="2237"/>
      <c r="AU681" s="2237"/>
      <c r="AV681" s="2237"/>
      <c r="AW681" s="2237"/>
      <c r="AX681" s="2237"/>
      <c r="AY681" s="2237"/>
      <c r="AZ681" s="2237"/>
      <c r="BA681" s="2237"/>
      <c r="BB681" s="2237"/>
      <c r="BC681" s="2237"/>
      <c r="BD681" s="2237"/>
      <c r="BE681" s="2237"/>
      <c r="BF681" s="2237"/>
      <c r="BG681" s="2237"/>
      <c r="BH681" s="2237"/>
      <c r="BI681" s="2237"/>
      <c r="BJ681" s="2237"/>
      <c r="BK681" s="2237"/>
      <c r="BL681" s="2237"/>
      <c r="BM681" s="2237"/>
      <c r="BN681" s="2237"/>
      <c r="BO681" s="2237"/>
      <c r="BP681" s="2237"/>
      <c r="BQ681" s="2237"/>
      <c r="BR681" s="2237"/>
      <c r="BS681" s="2238"/>
      <c r="BT681" s="2237"/>
      <c r="BU681" s="2237"/>
      <c r="BV681" s="2237"/>
      <c r="BW681" s="2237"/>
      <c r="BX681" s="2237"/>
      <c r="BY681" s="2237"/>
      <c r="BZ681" s="2237"/>
      <c r="CA681" s="2237"/>
      <c r="CB681" s="2237"/>
      <c r="CC681" s="2237"/>
      <c r="CD681" s="2237"/>
      <c r="CE681" s="2237"/>
      <c r="CF681" s="2237"/>
      <c r="CG681" s="2237"/>
      <c r="CH681" s="2237"/>
      <c r="CI681" s="2237"/>
      <c r="CJ681" s="2237"/>
      <c r="CK681" s="2237"/>
      <c r="CL681" s="2237"/>
      <c r="CM681" s="2238"/>
      <c r="CN681" s="2238"/>
      <c r="CO681" s="2239"/>
      <c r="CQ681" s="1653"/>
    </row>
    <row r="682" spans="1:95" s="551" customFormat="1" x14ac:dyDescent="0.2">
      <c r="A682" s="2170"/>
      <c r="B682" s="2236"/>
      <c r="C682" s="2164"/>
      <c r="D682" s="2164"/>
      <c r="E682" s="2165"/>
      <c r="F682" s="2167"/>
      <c r="G682" s="2164"/>
      <c r="H682" s="2167"/>
      <c r="I682" s="2237"/>
      <c r="J682" s="2237"/>
      <c r="K682" s="2237"/>
      <c r="L682" s="2237"/>
      <c r="M682" s="2237"/>
      <c r="N682" s="2237"/>
      <c r="O682" s="2237"/>
      <c r="P682" s="2237"/>
      <c r="Q682" s="2237"/>
      <c r="R682" s="2237"/>
      <c r="S682" s="2237"/>
      <c r="T682" s="2237"/>
      <c r="U682" s="2237"/>
      <c r="V682" s="2237"/>
      <c r="W682" s="2237"/>
      <c r="X682" s="2237"/>
      <c r="Y682" s="2237"/>
      <c r="Z682" s="2237"/>
      <c r="AA682" s="2237"/>
      <c r="AB682" s="2238"/>
      <c r="AC682" s="2238"/>
      <c r="AD682" s="2238"/>
      <c r="AE682" s="2238"/>
      <c r="AF682" s="2237"/>
      <c r="AG682" s="2237"/>
      <c r="AH682" s="2237"/>
      <c r="AI682" s="2237"/>
      <c r="AJ682" s="2237"/>
      <c r="AK682" s="2237"/>
      <c r="AL682" s="2237"/>
      <c r="AM682" s="2237"/>
      <c r="AN682" s="2237"/>
      <c r="AO682" s="2237"/>
      <c r="AP682" s="2237"/>
      <c r="AQ682" s="2237"/>
      <c r="AR682" s="2237"/>
      <c r="AS682" s="2237"/>
      <c r="AT682" s="2237"/>
      <c r="AU682" s="2237"/>
      <c r="AV682" s="2237"/>
      <c r="AW682" s="2237"/>
      <c r="AX682" s="2237"/>
      <c r="AY682" s="2237"/>
      <c r="AZ682" s="2237"/>
      <c r="BA682" s="2237"/>
      <c r="BB682" s="2237"/>
      <c r="BC682" s="2237"/>
      <c r="BD682" s="2237"/>
      <c r="BE682" s="2237"/>
      <c r="BF682" s="2237"/>
      <c r="BG682" s="2237"/>
      <c r="BH682" s="2237"/>
      <c r="BI682" s="2237"/>
      <c r="BJ682" s="2237"/>
      <c r="BK682" s="2237"/>
      <c r="BL682" s="2237"/>
      <c r="BM682" s="2237"/>
      <c r="BN682" s="2237"/>
      <c r="BO682" s="2237"/>
      <c r="BP682" s="2237"/>
      <c r="BQ682" s="2237"/>
      <c r="BR682" s="2237"/>
      <c r="BS682" s="2238"/>
      <c r="BT682" s="2237"/>
      <c r="BU682" s="2237"/>
      <c r="BV682" s="2237"/>
      <c r="BW682" s="2237"/>
      <c r="BX682" s="2237"/>
      <c r="BY682" s="2237"/>
      <c r="BZ682" s="2237"/>
      <c r="CA682" s="2237"/>
      <c r="CB682" s="2237"/>
      <c r="CC682" s="2237"/>
      <c r="CD682" s="2237"/>
      <c r="CE682" s="2237"/>
      <c r="CF682" s="2237"/>
      <c r="CG682" s="2237"/>
      <c r="CH682" s="2237"/>
      <c r="CI682" s="2237"/>
      <c r="CJ682" s="2237"/>
      <c r="CK682" s="2237"/>
      <c r="CL682" s="2237"/>
      <c r="CM682" s="2238"/>
      <c r="CN682" s="2238"/>
      <c r="CO682" s="2239"/>
      <c r="CQ682" s="1653"/>
    </row>
    <row r="683" spans="1:95" s="551" customFormat="1" x14ac:dyDescent="0.2">
      <c r="A683" s="2170"/>
      <c r="B683" s="2236"/>
      <c r="C683" s="2164"/>
      <c r="D683" s="2164"/>
      <c r="E683" s="2165"/>
      <c r="F683" s="2167"/>
      <c r="G683" s="2164"/>
      <c r="H683" s="2167"/>
      <c r="I683" s="2237"/>
      <c r="J683" s="2237"/>
      <c r="K683" s="2237"/>
      <c r="L683" s="2237"/>
      <c r="M683" s="2237"/>
      <c r="N683" s="2237"/>
      <c r="O683" s="2237"/>
      <c r="P683" s="2237"/>
      <c r="Q683" s="2237"/>
      <c r="R683" s="2237"/>
      <c r="S683" s="2237"/>
      <c r="T683" s="2237"/>
      <c r="U683" s="2237"/>
      <c r="V683" s="2237"/>
      <c r="W683" s="2237"/>
      <c r="X683" s="2237"/>
      <c r="Y683" s="2237"/>
      <c r="Z683" s="2237"/>
      <c r="AA683" s="2237"/>
      <c r="AB683" s="2238"/>
      <c r="AC683" s="2238"/>
      <c r="AD683" s="2238"/>
      <c r="AE683" s="2238"/>
      <c r="AF683" s="2237"/>
      <c r="AG683" s="2237"/>
      <c r="AH683" s="2237"/>
      <c r="AI683" s="2237"/>
      <c r="AJ683" s="2237"/>
      <c r="AK683" s="2237"/>
      <c r="AL683" s="2237"/>
      <c r="AM683" s="2237"/>
      <c r="AN683" s="2237"/>
      <c r="AO683" s="2237"/>
      <c r="AP683" s="2237"/>
      <c r="AQ683" s="2237"/>
      <c r="AR683" s="2237"/>
      <c r="AS683" s="2237"/>
      <c r="AT683" s="2237"/>
      <c r="AU683" s="2237"/>
      <c r="AV683" s="2237"/>
      <c r="AW683" s="2237"/>
      <c r="AX683" s="2237"/>
      <c r="AY683" s="2237"/>
      <c r="AZ683" s="2237"/>
      <c r="BA683" s="2237"/>
      <c r="BB683" s="2237"/>
      <c r="BC683" s="2237"/>
      <c r="BD683" s="2237"/>
      <c r="BE683" s="2237"/>
      <c r="BF683" s="2237"/>
      <c r="BG683" s="2237"/>
      <c r="BH683" s="2237"/>
      <c r="BI683" s="2237"/>
      <c r="BJ683" s="2237"/>
      <c r="BK683" s="2237"/>
      <c r="BL683" s="2237"/>
      <c r="BM683" s="2237"/>
      <c r="BN683" s="2237"/>
      <c r="BO683" s="2237"/>
      <c r="BP683" s="2237"/>
      <c r="BQ683" s="2237"/>
      <c r="BR683" s="2237"/>
      <c r="BS683" s="2238"/>
      <c r="BT683" s="2237"/>
      <c r="BU683" s="2237"/>
      <c r="BV683" s="2237"/>
      <c r="BW683" s="2237"/>
      <c r="BX683" s="2237"/>
      <c r="BY683" s="2237"/>
      <c r="BZ683" s="2237"/>
      <c r="CA683" s="2237"/>
      <c r="CB683" s="2237"/>
      <c r="CC683" s="2237"/>
      <c r="CD683" s="2237"/>
      <c r="CE683" s="2237"/>
      <c r="CF683" s="2237"/>
      <c r="CG683" s="2237"/>
      <c r="CH683" s="2237"/>
      <c r="CI683" s="2237"/>
      <c r="CJ683" s="2237"/>
      <c r="CK683" s="2237"/>
      <c r="CL683" s="2237"/>
      <c r="CM683" s="2238"/>
      <c r="CN683" s="2238"/>
      <c r="CO683" s="2239"/>
      <c r="CQ683" s="1653"/>
    </row>
    <row r="684" spans="1:95" s="551" customFormat="1" x14ac:dyDescent="0.2">
      <c r="A684" s="2170"/>
      <c r="B684" s="2236"/>
      <c r="C684" s="2164"/>
      <c r="D684" s="2164"/>
      <c r="E684" s="2165"/>
      <c r="F684" s="2167"/>
      <c r="G684" s="2164"/>
      <c r="H684" s="2167"/>
      <c r="I684" s="2237"/>
      <c r="J684" s="2237"/>
      <c r="K684" s="2237"/>
      <c r="L684" s="2237"/>
      <c r="M684" s="2237"/>
      <c r="N684" s="2237"/>
      <c r="O684" s="2237"/>
      <c r="P684" s="2237"/>
      <c r="Q684" s="2237"/>
      <c r="R684" s="2237"/>
      <c r="S684" s="2237"/>
      <c r="T684" s="2237"/>
      <c r="U684" s="2237"/>
      <c r="V684" s="2237"/>
      <c r="W684" s="2237"/>
      <c r="X684" s="2237"/>
      <c r="Y684" s="2237"/>
      <c r="Z684" s="2237"/>
      <c r="AA684" s="2237"/>
      <c r="AB684" s="2238"/>
      <c r="AC684" s="2238"/>
      <c r="AD684" s="2238"/>
      <c r="AE684" s="2238"/>
      <c r="AF684" s="2237"/>
      <c r="AG684" s="2237"/>
      <c r="AH684" s="2237"/>
      <c r="AI684" s="2237"/>
      <c r="AJ684" s="2237"/>
      <c r="AK684" s="2237"/>
      <c r="AL684" s="2237"/>
      <c r="AM684" s="2237"/>
      <c r="AN684" s="2237"/>
      <c r="AO684" s="2237"/>
      <c r="AP684" s="2237"/>
      <c r="AQ684" s="2237"/>
      <c r="AR684" s="2237"/>
      <c r="AS684" s="2237"/>
      <c r="AT684" s="2237"/>
      <c r="AU684" s="2237"/>
      <c r="AV684" s="2237"/>
      <c r="AW684" s="2237"/>
      <c r="AX684" s="2237"/>
      <c r="AY684" s="2237"/>
      <c r="AZ684" s="2237"/>
      <c r="BA684" s="2237"/>
      <c r="BB684" s="2237"/>
      <c r="BC684" s="2237"/>
      <c r="BD684" s="2237"/>
      <c r="BE684" s="2237"/>
      <c r="BF684" s="2237"/>
      <c r="BG684" s="2237"/>
      <c r="BH684" s="2237"/>
      <c r="BI684" s="2237"/>
      <c r="BJ684" s="2237"/>
      <c r="BK684" s="2237"/>
      <c r="BL684" s="2237"/>
      <c r="BM684" s="2237"/>
      <c r="BN684" s="2237"/>
      <c r="BO684" s="2237"/>
      <c r="BP684" s="2237"/>
      <c r="BQ684" s="2237"/>
      <c r="BR684" s="2237"/>
      <c r="BS684" s="2238"/>
      <c r="BT684" s="2237"/>
      <c r="BU684" s="2237"/>
      <c r="BV684" s="2237"/>
      <c r="BW684" s="2237"/>
      <c r="BX684" s="2237"/>
      <c r="BY684" s="2237"/>
      <c r="BZ684" s="2237"/>
      <c r="CA684" s="2237"/>
      <c r="CB684" s="2237"/>
      <c r="CC684" s="2237"/>
      <c r="CD684" s="2237"/>
      <c r="CE684" s="2237"/>
      <c r="CF684" s="2237"/>
      <c r="CG684" s="2237"/>
      <c r="CH684" s="2237"/>
      <c r="CI684" s="2237"/>
      <c r="CJ684" s="2237"/>
      <c r="CK684" s="2237"/>
      <c r="CL684" s="2237"/>
      <c r="CM684" s="2238"/>
      <c r="CN684" s="2238"/>
      <c r="CO684" s="2239"/>
      <c r="CQ684" s="1653"/>
    </row>
    <row r="685" spans="1:95" s="551" customFormat="1" x14ac:dyDescent="0.2">
      <c r="A685" s="2170"/>
      <c r="B685" s="2236"/>
      <c r="C685" s="2164"/>
      <c r="D685" s="2164"/>
      <c r="E685" s="2165"/>
      <c r="F685" s="2167"/>
      <c r="G685" s="2164"/>
      <c r="H685" s="2167"/>
      <c r="I685" s="2237"/>
      <c r="J685" s="2237"/>
      <c r="K685" s="2237"/>
      <c r="L685" s="2237"/>
      <c r="M685" s="2237"/>
      <c r="N685" s="2237"/>
      <c r="O685" s="2237"/>
      <c r="P685" s="2237"/>
      <c r="Q685" s="2237"/>
      <c r="R685" s="2237"/>
      <c r="S685" s="2237"/>
      <c r="T685" s="2237"/>
      <c r="U685" s="2237"/>
      <c r="V685" s="2237"/>
      <c r="W685" s="2237"/>
      <c r="X685" s="2237"/>
      <c r="Y685" s="2237"/>
      <c r="Z685" s="2237"/>
      <c r="AA685" s="2237"/>
      <c r="AB685" s="2238"/>
      <c r="AC685" s="2238"/>
      <c r="AD685" s="2238"/>
      <c r="AE685" s="2238"/>
      <c r="AF685" s="2237"/>
      <c r="AG685" s="2237"/>
      <c r="AH685" s="2237"/>
      <c r="AI685" s="2237"/>
      <c r="AJ685" s="2237"/>
      <c r="AK685" s="2237"/>
      <c r="AL685" s="2237"/>
      <c r="AM685" s="2237"/>
      <c r="AN685" s="2237"/>
      <c r="AO685" s="2237"/>
      <c r="AP685" s="2237"/>
      <c r="AQ685" s="2237"/>
      <c r="AR685" s="2237"/>
      <c r="AS685" s="2237"/>
      <c r="AT685" s="2237"/>
      <c r="AU685" s="2237"/>
      <c r="AV685" s="2237"/>
      <c r="AW685" s="2237"/>
      <c r="AX685" s="2237"/>
      <c r="AY685" s="2237"/>
      <c r="AZ685" s="2237"/>
      <c r="BA685" s="2237"/>
      <c r="BB685" s="2237"/>
      <c r="BC685" s="2237"/>
      <c r="BD685" s="2237"/>
      <c r="BE685" s="2237"/>
      <c r="BF685" s="2237"/>
      <c r="BG685" s="2237"/>
      <c r="BH685" s="2237"/>
      <c r="BI685" s="2237"/>
      <c r="BJ685" s="2237"/>
      <c r="BK685" s="2237"/>
      <c r="BL685" s="2237"/>
      <c r="BM685" s="2237"/>
      <c r="BN685" s="2237"/>
      <c r="BO685" s="2237"/>
      <c r="BP685" s="2237"/>
      <c r="BQ685" s="2237"/>
      <c r="BR685" s="2237"/>
      <c r="BS685" s="2238"/>
      <c r="BT685" s="2237"/>
      <c r="BU685" s="2237"/>
      <c r="BV685" s="2237"/>
      <c r="BW685" s="2237"/>
      <c r="BX685" s="2237"/>
      <c r="BY685" s="2237"/>
      <c r="BZ685" s="2237"/>
      <c r="CA685" s="2237"/>
      <c r="CB685" s="2237"/>
      <c r="CC685" s="2237"/>
      <c r="CD685" s="2237"/>
      <c r="CE685" s="2237"/>
      <c r="CF685" s="2237"/>
      <c r="CG685" s="2237"/>
      <c r="CH685" s="2237"/>
      <c r="CI685" s="2237"/>
      <c r="CJ685" s="2237"/>
      <c r="CK685" s="2237"/>
      <c r="CL685" s="2237"/>
      <c r="CM685" s="2238"/>
      <c r="CN685" s="2238"/>
      <c r="CO685" s="2239"/>
      <c r="CQ685" s="1653"/>
    </row>
    <row r="686" spans="1:95" s="551" customFormat="1" x14ac:dyDescent="0.2">
      <c r="A686" s="2170"/>
      <c r="B686" s="2236"/>
      <c r="C686" s="2164"/>
      <c r="D686" s="2164"/>
      <c r="E686" s="2165"/>
      <c r="F686" s="2167"/>
      <c r="G686" s="2164"/>
      <c r="H686" s="2167"/>
      <c r="I686" s="2237"/>
      <c r="J686" s="2237"/>
      <c r="K686" s="2237"/>
      <c r="L686" s="2237"/>
      <c r="M686" s="2237"/>
      <c r="N686" s="2237"/>
      <c r="O686" s="2237"/>
      <c r="P686" s="2237"/>
      <c r="Q686" s="2237"/>
      <c r="R686" s="2237"/>
      <c r="S686" s="2237"/>
      <c r="T686" s="2237"/>
      <c r="U686" s="2237"/>
      <c r="V686" s="2237"/>
      <c r="W686" s="2237"/>
      <c r="X686" s="2237"/>
      <c r="Y686" s="2237"/>
      <c r="Z686" s="2237"/>
      <c r="AA686" s="2237"/>
      <c r="AB686" s="2238"/>
      <c r="AC686" s="2238"/>
      <c r="AD686" s="2238"/>
      <c r="AE686" s="2238"/>
      <c r="AF686" s="2237"/>
      <c r="AG686" s="2237"/>
      <c r="AH686" s="2237"/>
      <c r="AI686" s="2237"/>
      <c r="AJ686" s="2237"/>
      <c r="AK686" s="2237"/>
      <c r="AL686" s="2237"/>
      <c r="AM686" s="2237"/>
      <c r="AN686" s="2237"/>
      <c r="AO686" s="2237"/>
      <c r="AP686" s="2237"/>
      <c r="AQ686" s="2237"/>
      <c r="AR686" s="2237"/>
      <c r="AS686" s="2237"/>
      <c r="AT686" s="2237"/>
      <c r="AU686" s="2237"/>
      <c r="AV686" s="2237"/>
      <c r="AW686" s="2237"/>
      <c r="AX686" s="2237"/>
      <c r="AY686" s="2237"/>
      <c r="AZ686" s="2237"/>
      <c r="BA686" s="2237"/>
      <c r="BB686" s="2237"/>
      <c r="BC686" s="2237"/>
      <c r="BD686" s="2237"/>
      <c r="BE686" s="2237"/>
      <c r="BF686" s="2237"/>
      <c r="BG686" s="2237"/>
      <c r="BH686" s="2237"/>
      <c r="BI686" s="2237"/>
      <c r="BJ686" s="2237"/>
      <c r="BK686" s="2237"/>
      <c r="BL686" s="2237"/>
      <c r="BM686" s="2237"/>
      <c r="BN686" s="2237"/>
      <c r="BO686" s="2237"/>
      <c r="BP686" s="2237"/>
      <c r="BQ686" s="2237"/>
      <c r="BR686" s="2237"/>
      <c r="BS686" s="2238"/>
      <c r="BT686" s="2237"/>
      <c r="BU686" s="2237"/>
      <c r="BV686" s="2237"/>
      <c r="BW686" s="2237"/>
      <c r="BX686" s="2237"/>
      <c r="BY686" s="2237"/>
      <c r="BZ686" s="2237"/>
      <c r="CA686" s="2237"/>
      <c r="CB686" s="2237"/>
      <c r="CC686" s="2237"/>
      <c r="CD686" s="2237"/>
      <c r="CE686" s="2237"/>
      <c r="CF686" s="2237"/>
      <c r="CG686" s="2237"/>
      <c r="CH686" s="2237"/>
      <c r="CI686" s="2237"/>
      <c r="CJ686" s="2237"/>
      <c r="CK686" s="2237"/>
      <c r="CL686" s="2237"/>
      <c r="CM686" s="2238"/>
      <c r="CN686" s="2238"/>
      <c r="CO686" s="2239"/>
      <c r="CQ686" s="1653"/>
    </row>
    <row r="687" spans="1:95" s="551" customFormat="1" x14ac:dyDescent="0.2">
      <c r="A687" s="2170"/>
      <c r="B687" s="2236"/>
      <c r="C687" s="2164"/>
      <c r="D687" s="2164"/>
      <c r="E687" s="2165"/>
      <c r="F687" s="2167"/>
      <c r="G687" s="2164"/>
      <c r="H687" s="2167"/>
      <c r="I687" s="2237"/>
      <c r="J687" s="2237"/>
      <c r="K687" s="2237"/>
      <c r="L687" s="2237"/>
      <c r="M687" s="2237"/>
      <c r="N687" s="2237"/>
      <c r="O687" s="2237"/>
      <c r="P687" s="2237"/>
      <c r="Q687" s="2237"/>
      <c r="R687" s="2237"/>
      <c r="S687" s="2237"/>
      <c r="T687" s="2237"/>
      <c r="U687" s="2237"/>
      <c r="V687" s="2237"/>
      <c r="W687" s="2237"/>
      <c r="X687" s="2237"/>
      <c r="Y687" s="2237"/>
      <c r="Z687" s="2237"/>
      <c r="AA687" s="2237"/>
      <c r="AB687" s="2238"/>
      <c r="AC687" s="2238"/>
      <c r="AD687" s="2238"/>
      <c r="AE687" s="2238"/>
      <c r="AF687" s="2237"/>
      <c r="AG687" s="2237"/>
      <c r="AH687" s="2237"/>
      <c r="AI687" s="2237"/>
      <c r="AJ687" s="2237"/>
      <c r="AK687" s="2237"/>
      <c r="AL687" s="2237"/>
      <c r="AM687" s="2237"/>
      <c r="AN687" s="2237"/>
      <c r="AO687" s="2237"/>
      <c r="AP687" s="2237"/>
      <c r="AQ687" s="2237"/>
      <c r="AR687" s="2237"/>
      <c r="AS687" s="2237"/>
      <c r="AT687" s="2237"/>
      <c r="AU687" s="2237"/>
      <c r="AV687" s="2237"/>
      <c r="AW687" s="2237"/>
      <c r="AX687" s="2237"/>
      <c r="AY687" s="2237"/>
      <c r="AZ687" s="2237"/>
      <c r="BA687" s="2237"/>
      <c r="BB687" s="2237"/>
      <c r="BC687" s="2237"/>
      <c r="BD687" s="2237"/>
      <c r="BE687" s="2237"/>
      <c r="BF687" s="2237"/>
      <c r="BG687" s="2237"/>
      <c r="BH687" s="2237"/>
      <c r="BI687" s="2237"/>
      <c r="BJ687" s="2237"/>
      <c r="BK687" s="2237"/>
      <c r="BL687" s="2237"/>
      <c r="BM687" s="2237"/>
      <c r="BN687" s="2237"/>
      <c r="BO687" s="2237"/>
      <c r="BP687" s="2237"/>
      <c r="BQ687" s="2237"/>
      <c r="BR687" s="2237"/>
      <c r="BS687" s="2238"/>
      <c r="BT687" s="2237"/>
      <c r="BU687" s="2237"/>
      <c r="BV687" s="2237"/>
      <c r="BW687" s="2237"/>
      <c r="BX687" s="2237"/>
      <c r="BY687" s="2237"/>
      <c r="BZ687" s="2237"/>
      <c r="CA687" s="2237"/>
      <c r="CB687" s="2237"/>
      <c r="CC687" s="2237"/>
      <c r="CD687" s="2237"/>
      <c r="CE687" s="2237"/>
      <c r="CF687" s="2237"/>
      <c r="CG687" s="2237"/>
      <c r="CH687" s="2237"/>
      <c r="CI687" s="2237"/>
      <c r="CJ687" s="2237"/>
      <c r="CK687" s="2237"/>
      <c r="CL687" s="2237"/>
      <c r="CM687" s="2238"/>
      <c r="CN687" s="2238"/>
      <c r="CO687" s="2239"/>
      <c r="CQ687" s="1653"/>
    </row>
    <row r="688" spans="1:95" s="551" customFormat="1" x14ac:dyDescent="0.2">
      <c r="A688" s="2170"/>
      <c r="B688" s="2236"/>
      <c r="C688" s="2164"/>
      <c r="D688" s="2164"/>
      <c r="E688" s="2165"/>
      <c r="F688" s="2167"/>
      <c r="G688" s="2164"/>
      <c r="H688" s="2167"/>
      <c r="I688" s="2237"/>
      <c r="J688" s="2237"/>
      <c r="K688" s="2237"/>
      <c r="L688" s="2237"/>
      <c r="M688" s="2237"/>
      <c r="N688" s="2237"/>
      <c r="O688" s="2237"/>
      <c r="P688" s="2237"/>
      <c r="Q688" s="2237"/>
      <c r="R688" s="2237"/>
      <c r="S688" s="2237"/>
      <c r="T688" s="2237"/>
      <c r="U688" s="2237"/>
      <c r="V688" s="2237"/>
      <c r="W688" s="2237"/>
      <c r="X688" s="2237"/>
      <c r="Y688" s="2237"/>
      <c r="Z688" s="2237"/>
      <c r="AA688" s="2237"/>
      <c r="AB688" s="2238"/>
      <c r="AC688" s="2238"/>
      <c r="AD688" s="2238"/>
      <c r="AE688" s="2238"/>
      <c r="AF688" s="2237"/>
      <c r="AG688" s="2237"/>
      <c r="AH688" s="2237"/>
      <c r="AI688" s="2237"/>
      <c r="AJ688" s="2237"/>
      <c r="AK688" s="2237"/>
      <c r="AL688" s="2237"/>
      <c r="AM688" s="2237"/>
      <c r="AN688" s="2237"/>
      <c r="AO688" s="2237"/>
      <c r="AP688" s="2237"/>
      <c r="AQ688" s="2237"/>
      <c r="AR688" s="2237"/>
      <c r="AS688" s="2237"/>
      <c r="AT688" s="2237"/>
      <c r="AU688" s="2237"/>
      <c r="AV688" s="2237"/>
      <c r="AW688" s="2237"/>
      <c r="AX688" s="2237"/>
      <c r="AY688" s="2237"/>
      <c r="AZ688" s="2237"/>
      <c r="BA688" s="2237"/>
      <c r="BB688" s="2237"/>
      <c r="BC688" s="2237"/>
      <c r="BD688" s="2237"/>
      <c r="BE688" s="2237"/>
      <c r="BF688" s="2237"/>
      <c r="BG688" s="2237"/>
      <c r="BH688" s="2237"/>
      <c r="BI688" s="2237"/>
      <c r="BJ688" s="2237"/>
      <c r="BK688" s="2237"/>
      <c r="BL688" s="2237"/>
      <c r="BM688" s="2237"/>
      <c r="BN688" s="2237"/>
      <c r="BO688" s="2237"/>
      <c r="BP688" s="2237"/>
      <c r="BQ688" s="2237"/>
      <c r="BR688" s="2237"/>
      <c r="BS688" s="2238"/>
      <c r="BT688" s="2237"/>
      <c r="BU688" s="2237"/>
      <c r="BV688" s="2237"/>
      <c r="BW688" s="2237"/>
      <c r="BX688" s="2237"/>
      <c r="BY688" s="2237"/>
      <c r="BZ688" s="2237"/>
      <c r="CA688" s="2237"/>
      <c r="CB688" s="2237"/>
      <c r="CC688" s="2237"/>
      <c r="CD688" s="2237"/>
      <c r="CE688" s="2237"/>
      <c r="CF688" s="2237"/>
      <c r="CG688" s="2237"/>
      <c r="CH688" s="2237"/>
      <c r="CI688" s="2237"/>
      <c r="CJ688" s="2237"/>
      <c r="CK688" s="2237"/>
      <c r="CL688" s="2237"/>
      <c r="CM688" s="2238"/>
      <c r="CN688" s="2238"/>
      <c r="CO688" s="2239"/>
      <c r="CQ688" s="1653"/>
    </row>
    <row r="689" spans="1:95" s="551" customFormat="1" x14ac:dyDescent="0.2">
      <c r="A689" s="2170"/>
      <c r="B689" s="2236"/>
      <c r="C689" s="2164"/>
      <c r="D689" s="2164"/>
      <c r="E689" s="2165"/>
      <c r="F689" s="2167"/>
      <c r="G689" s="2164"/>
      <c r="H689" s="2167"/>
      <c r="I689" s="2237"/>
      <c r="J689" s="2237"/>
      <c r="K689" s="2237"/>
      <c r="L689" s="2237"/>
      <c r="M689" s="2237"/>
      <c r="N689" s="2237"/>
      <c r="O689" s="2237"/>
      <c r="P689" s="2237"/>
      <c r="Q689" s="2237"/>
      <c r="R689" s="2237"/>
      <c r="S689" s="2237"/>
      <c r="T689" s="2237"/>
      <c r="U689" s="2237"/>
      <c r="V689" s="2237"/>
      <c r="W689" s="2237"/>
      <c r="X689" s="2237"/>
      <c r="Y689" s="2237"/>
      <c r="Z689" s="2237"/>
      <c r="AA689" s="2237"/>
      <c r="AB689" s="2238"/>
      <c r="AC689" s="2238"/>
      <c r="AD689" s="2238"/>
      <c r="AE689" s="2238"/>
      <c r="AF689" s="2237"/>
      <c r="AG689" s="2237"/>
      <c r="AH689" s="2237"/>
      <c r="AI689" s="2237"/>
      <c r="AJ689" s="2237"/>
      <c r="AK689" s="2237"/>
      <c r="AL689" s="2237"/>
      <c r="AM689" s="2237"/>
      <c r="AN689" s="2237"/>
      <c r="AO689" s="2237"/>
      <c r="AP689" s="2237"/>
      <c r="AQ689" s="2237"/>
      <c r="AR689" s="2237"/>
      <c r="AS689" s="2237"/>
      <c r="AT689" s="2237"/>
      <c r="AU689" s="2237"/>
      <c r="AV689" s="2237"/>
      <c r="AW689" s="2237"/>
      <c r="AX689" s="2237"/>
      <c r="AY689" s="2237"/>
      <c r="AZ689" s="2237"/>
      <c r="BA689" s="2237"/>
      <c r="BB689" s="2237"/>
      <c r="BC689" s="2237"/>
      <c r="BD689" s="2237"/>
      <c r="BE689" s="2237"/>
      <c r="BF689" s="2237"/>
      <c r="BG689" s="2237"/>
      <c r="BH689" s="2237"/>
      <c r="BI689" s="2237"/>
      <c r="BJ689" s="2237"/>
      <c r="BK689" s="2237"/>
      <c r="BL689" s="2237"/>
      <c r="BM689" s="2237"/>
      <c r="BN689" s="2237"/>
      <c r="BO689" s="2237"/>
      <c r="BP689" s="2237"/>
      <c r="BQ689" s="2237"/>
      <c r="BR689" s="2237"/>
      <c r="BS689" s="2238"/>
      <c r="BT689" s="2237"/>
      <c r="BU689" s="2237"/>
      <c r="BV689" s="2237"/>
      <c r="BW689" s="2237"/>
      <c r="BX689" s="2237"/>
      <c r="BY689" s="2237"/>
      <c r="BZ689" s="2237"/>
      <c r="CA689" s="2237"/>
      <c r="CB689" s="2237"/>
      <c r="CC689" s="2237"/>
      <c r="CD689" s="2237"/>
      <c r="CE689" s="2237"/>
      <c r="CF689" s="2237"/>
      <c r="CG689" s="2237"/>
      <c r="CH689" s="2237"/>
      <c r="CI689" s="2237"/>
      <c r="CJ689" s="2237"/>
      <c r="CK689" s="2237"/>
      <c r="CL689" s="2237"/>
      <c r="CM689" s="2238"/>
      <c r="CN689" s="2238"/>
      <c r="CO689" s="2239"/>
      <c r="CQ689" s="1653"/>
    </row>
    <row r="690" spans="1:95" s="551" customFormat="1" x14ac:dyDescent="0.2">
      <c r="A690" s="2170"/>
      <c r="B690" s="2236"/>
      <c r="C690" s="2164"/>
      <c r="D690" s="2164"/>
      <c r="E690" s="2165"/>
      <c r="F690" s="2167"/>
      <c r="G690" s="2164"/>
      <c r="H690" s="2167"/>
      <c r="I690" s="2237"/>
      <c r="J690" s="2237"/>
      <c r="K690" s="2237"/>
      <c r="L690" s="2237"/>
      <c r="M690" s="2237"/>
      <c r="N690" s="2237"/>
      <c r="O690" s="2237"/>
      <c r="P690" s="2237"/>
      <c r="Q690" s="2237"/>
      <c r="R690" s="2237"/>
      <c r="S690" s="2237"/>
      <c r="T690" s="2237"/>
      <c r="U690" s="2237"/>
      <c r="V690" s="2237"/>
      <c r="W690" s="2237"/>
      <c r="X690" s="2237"/>
      <c r="Y690" s="2237"/>
      <c r="Z690" s="2237"/>
      <c r="AA690" s="2237"/>
      <c r="AB690" s="2238"/>
      <c r="AC690" s="2238"/>
      <c r="AD690" s="2238"/>
      <c r="AE690" s="2238"/>
      <c r="AF690" s="2237"/>
      <c r="AG690" s="2237"/>
      <c r="AH690" s="2237"/>
      <c r="AI690" s="2237"/>
      <c r="AJ690" s="2237"/>
      <c r="AK690" s="2237"/>
      <c r="AL690" s="2237"/>
      <c r="AM690" s="2237"/>
      <c r="AN690" s="2237"/>
      <c r="AO690" s="2237"/>
      <c r="AP690" s="2237"/>
      <c r="AQ690" s="2237"/>
      <c r="AR690" s="2237"/>
      <c r="AS690" s="2237"/>
      <c r="AT690" s="2237"/>
      <c r="AU690" s="2237"/>
      <c r="AV690" s="2237"/>
      <c r="AW690" s="2237"/>
      <c r="AX690" s="2237"/>
      <c r="AY690" s="2237"/>
      <c r="AZ690" s="2237"/>
      <c r="BA690" s="2237"/>
      <c r="BB690" s="2237"/>
      <c r="BC690" s="2237"/>
      <c r="BD690" s="2237"/>
      <c r="BE690" s="2237"/>
      <c r="BF690" s="2237"/>
      <c r="BG690" s="2237"/>
      <c r="BH690" s="2237"/>
      <c r="BI690" s="2237"/>
      <c r="BJ690" s="2237"/>
      <c r="BK690" s="2237"/>
      <c r="BL690" s="2237"/>
      <c r="BM690" s="2237"/>
      <c r="BN690" s="2237"/>
      <c r="BO690" s="2237"/>
      <c r="BP690" s="2237"/>
      <c r="BQ690" s="2237"/>
      <c r="BR690" s="2237"/>
      <c r="BS690" s="2238"/>
      <c r="BT690" s="2237"/>
      <c r="BU690" s="2237"/>
      <c r="BV690" s="2237"/>
      <c r="BW690" s="2237"/>
      <c r="BX690" s="2237"/>
      <c r="BY690" s="2237"/>
      <c r="BZ690" s="2237"/>
      <c r="CA690" s="2237"/>
      <c r="CB690" s="2237"/>
      <c r="CC690" s="2237"/>
      <c r="CD690" s="2237"/>
      <c r="CE690" s="2237"/>
      <c r="CF690" s="2237"/>
      <c r="CG690" s="2237"/>
      <c r="CH690" s="2237"/>
      <c r="CI690" s="2237"/>
      <c r="CJ690" s="2237"/>
      <c r="CK690" s="2237"/>
      <c r="CL690" s="2237"/>
      <c r="CM690" s="2238"/>
      <c r="CN690" s="2238"/>
      <c r="CO690" s="2239"/>
      <c r="CQ690" s="1653"/>
    </row>
    <row r="691" spans="1:95" s="551" customFormat="1" x14ac:dyDescent="0.2">
      <c r="A691" s="2170"/>
      <c r="B691" s="2236"/>
      <c r="C691" s="2164"/>
      <c r="D691" s="2164"/>
      <c r="E691" s="2165"/>
      <c r="F691" s="2167"/>
      <c r="G691" s="2164"/>
      <c r="H691" s="2167"/>
      <c r="I691" s="2237"/>
      <c r="J691" s="2237"/>
      <c r="K691" s="2237"/>
      <c r="L691" s="2237"/>
      <c r="M691" s="2237"/>
      <c r="N691" s="2237"/>
      <c r="O691" s="2237"/>
      <c r="P691" s="2237"/>
      <c r="Q691" s="2237"/>
      <c r="R691" s="2237"/>
      <c r="S691" s="2237"/>
      <c r="T691" s="2237"/>
      <c r="U691" s="2237"/>
      <c r="V691" s="2237"/>
      <c r="W691" s="2237"/>
      <c r="X691" s="2237"/>
      <c r="Y691" s="2237"/>
      <c r="Z691" s="2237"/>
      <c r="AA691" s="2237"/>
      <c r="AB691" s="2238"/>
      <c r="AC691" s="2238"/>
      <c r="AD691" s="2238"/>
      <c r="AE691" s="2238"/>
      <c r="AF691" s="2237"/>
      <c r="AG691" s="2237"/>
      <c r="AH691" s="2237"/>
      <c r="AI691" s="2237"/>
      <c r="AJ691" s="2237"/>
      <c r="AK691" s="2237"/>
      <c r="AL691" s="2237"/>
      <c r="AM691" s="2237"/>
      <c r="AN691" s="2237"/>
      <c r="AO691" s="2237"/>
      <c r="AP691" s="2237"/>
      <c r="AQ691" s="2237"/>
      <c r="AR691" s="2237"/>
      <c r="AS691" s="2237"/>
      <c r="AT691" s="2237"/>
      <c r="AU691" s="2237"/>
      <c r="AV691" s="2237"/>
      <c r="AW691" s="2237"/>
      <c r="AX691" s="2237"/>
      <c r="AY691" s="2237"/>
      <c r="AZ691" s="2237"/>
      <c r="BA691" s="2237"/>
      <c r="BB691" s="2237"/>
      <c r="BC691" s="2237"/>
      <c r="BD691" s="2237"/>
      <c r="BE691" s="2237"/>
      <c r="BF691" s="2237"/>
      <c r="BG691" s="2237"/>
      <c r="BH691" s="2237"/>
      <c r="BI691" s="2237"/>
      <c r="BJ691" s="2237"/>
      <c r="BK691" s="2237"/>
      <c r="BL691" s="2237"/>
      <c r="BM691" s="2237"/>
      <c r="BN691" s="2237"/>
      <c r="BO691" s="2237"/>
      <c r="BP691" s="2237"/>
      <c r="BQ691" s="2237"/>
      <c r="BR691" s="2237"/>
      <c r="BS691" s="2238"/>
      <c r="BT691" s="2237"/>
      <c r="BU691" s="2237"/>
      <c r="BV691" s="2237"/>
      <c r="BW691" s="2237"/>
      <c r="BX691" s="2237"/>
      <c r="BY691" s="2237"/>
      <c r="BZ691" s="2237"/>
      <c r="CA691" s="2237"/>
      <c r="CB691" s="2237"/>
      <c r="CC691" s="2237"/>
      <c r="CD691" s="2237"/>
      <c r="CE691" s="2237"/>
      <c r="CF691" s="2237"/>
      <c r="CG691" s="2237"/>
      <c r="CH691" s="2237"/>
      <c r="CI691" s="2237"/>
      <c r="CJ691" s="2237"/>
      <c r="CK691" s="2237"/>
      <c r="CL691" s="2237"/>
      <c r="CM691" s="2238"/>
      <c r="CN691" s="2238"/>
      <c r="CO691" s="2239"/>
      <c r="CQ691" s="1653"/>
    </row>
    <row r="692" spans="1:95" s="551" customFormat="1" x14ac:dyDescent="0.2">
      <c r="A692" s="2170"/>
      <c r="B692" s="2236"/>
      <c r="C692" s="2164"/>
      <c r="D692" s="2164"/>
      <c r="E692" s="2165"/>
      <c r="F692" s="2167"/>
      <c r="G692" s="2164"/>
      <c r="H692" s="2167"/>
      <c r="I692" s="2237"/>
      <c r="J692" s="2237"/>
      <c r="K692" s="2237"/>
      <c r="L692" s="2237"/>
      <c r="M692" s="2237"/>
      <c r="N692" s="2237"/>
      <c r="O692" s="2237"/>
      <c r="P692" s="2237"/>
      <c r="Q692" s="2237"/>
      <c r="R692" s="2237"/>
      <c r="S692" s="2237"/>
      <c r="T692" s="2237"/>
      <c r="U692" s="2237"/>
      <c r="V692" s="2237"/>
      <c r="W692" s="2237"/>
      <c r="X692" s="2237"/>
      <c r="Y692" s="2237"/>
      <c r="Z692" s="2237"/>
      <c r="AA692" s="2237"/>
      <c r="AB692" s="2238"/>
      <c r="AC692" s="2238"/>
      <c r="AD692" s="2238"/>
      <c r="AE692" s="2238"/>
      <c r="AF692" s="2237"/>
      <c r="AG692" s="2237"/>
      <c r="AH692" s="2237"/>
      <c r="AI692" s="2237"/>
      <c r="AJ692" s="2237"/>
      <c r="AK692" s="2237"/>
      <c r="AL692" s="2237"/>
      <c r="AM692" s="2237"/>
      <c r="AN692" s="2237"/>
      <c r="AO692" s="2237"/>
      <c r="AP692" s="2237"/>
      <c r="AQ692" s="2237"/>
      <c r="AR692" s="2237"/>
      <c r="AS692" s="2237"/>
      <c r="AT692" s="2237"/>
      <c r="AU692" s="2237"/>
      <c r="AV692" s="2237"/>
      <c r="AW692" s="2237"/>
      <c r="AX692" s="2237"/>
      <c r="AY692" s="2237"/>
      <c r="AZ692" s="2237"/>
      <c r="BA692" s="2237"/>
      <c r="BB692" s="2237"/>
      <c r="BC692" s="2237"/>
      <c r="BD692" s="2237"/>
      <c r="BE692" s="2237"/>
      <c r="BF692" s="2237"/>
      <c r="BG692" s="2237"/>
      <c r="BH692" s="2237"/>
      <c r="BI692" s="2237"/>
      <c r="BJ692" s="2237"/>
      <c r="BK692" s="2237"/>
      <c r="BL692" s="2237"/>
      <c r="BM692" s="2237"/>
      <c r="BN692" s="2237"/>
      <c r="BO692" s="2237"/>
      <c r="BP692" s="2237"/>
      <c r="BQ692" s="2237"/>
      <c r="BR692" s="2237"/>
      <c r="BS692" s="2238"/>
      <c r="BT692" s="2237"/>
      <c r="BU692" s="2237"/>
      <c r="BV692" s="2237"/>
      <c r="BW692" s="2237"/>
      <c r="BX692" s="2237"/>
      <c r="BY692" s="2237"/>
      <c r="BZ692" s="2237"/>
      <c r="CA692" s="2237"/>
      <c r="CB692" s="2237"/>
      <c r="CC692" s="2237"/>
      <c r="CD692" s="2237"/>
      <c r="CE692" s="2237"/>
      <c r="CF692" s="2237"/>
      <c r="CG692" s="2237"/>
      <c r="CH692" s="2237"/>
      <c r="CI692" s="2237"/>
      <c r="CJ692" s="2237"/>
      <c r="CK692" s="2237"/>
      <c r="CL692" s="2237"/>
      <c r="CM692" s="2238"/>
      <c r="CN692" s="2238"/>
      <c r="CO692" s="2239"/>
      <c r="CQ692" s="1653"/>
    </row>
    <row r="693" spans="1:95" s="551" customFormat="1" x14ac:dyDescent="0.2">
      <c r="A693" s="2170"/>
      <c r="B693" s="2236"/>
      <c r="C693" s="2164"/>
      <c r="D693" s="2164"/>
      <c r="E693" s="2165"/>
      <c r="F693" s="2167"/>
      <c r="G693" s="2164"/>
      <c r="H693" s="2167"/>
      <c r="I693" s="2237"/>
      <c r="J693" s="2237"/>
      <c r="K693" s="2237"/>
      <c r="L693" s="2237"/>
      <c r="M693" s="2237"/>
      <c r="N693" s="2237"/>
      <c r="O693" s="2237"/>
      <c r="P693" s="2237"/>
      <c r="Q693" s="2237"/>
      <c r="R693" s="2237"/>
      <c r="S693" s="2237"/>
      <c r="T693" s="2237"/>
      <c r="U693" s="2237"/>
      <c r="V693" s="2237"/>
      <c r="W693" s="2237"/>
      <c r="X693" s="2237"/>
      <c r="Y693" s="2237"/>
      <c r="Z693" s="2237"/>
      <c r="AA693" s="2237"/>
      <c r="AB693" s="2238"/>
      <c r="AC693" s="2238"/>
      <c r="AD693" s="2238"/>
      <c r="AE693" s="2238"/>
      <c r="AF693" s="2237"/>
      <c r="AG693" s="2237"/>
      <c r="AH693" s="2237"/>
      <c r="AI693" s="2237"/>
      <c r="AJ693" s="2237"/>
      <c r="AK693" s="2237"/>
      <c r="AL693" s="2237"/>
      <c r="AM693" s="2237"/>
      <c r="AN693" s="2237"/>
      <c r="AO693" s="2237"/>
      <c r="AP693" s="2237"/>
      <c r="AQ693" s="2237"/>
      <c r="AR693" s="2237"/>
      <c r="AS693" s="2237"/>
      <c r="AT693" s="2237"/>
      <c r="AU693" s="2237"/>
      <c r="AV693" s="2237"/>
      <c r="AW693" s="2237"/>
      <c r="AX693" s="2237"/>
      <c r="AY693" s="2237"/>
      <c r="AZ693" s="2237"/>
      <c r="BA693" s="2237"/>
      <c r="BB693" s="2237"/>
      <c r="BC693" s="2237"/>
      <c r="BD693" s="2237"/>
      <c r="BE693" s="2237"/>
      <c r="BF693" s="2237"/>
      <c r="BG693" s="2237"/>
      <c r="BH693" s="2237"/>
      <c r="BI693" s="2237"/>
      <c r="BJ693" s="2237"/>
      <c r="BK693" s="2237"/>
      <c r="BL693" s="2237"/>
      <c r="BM693" s="2237"/>
      <c r="BN693" s="2237"/>
      <c r="BO693" s="2237"/>
      <c r="BP693" s="2237"/>
      <c r="BQ693" s="2237"/>
      <c r="BR693" s="2237"/>
      <c r="BS693" s="2238"/>
      <c r="BT693" s="2237"/>
      <c r="BU693" s="2237"/>
      <c r="BV693" s="2237"/>
      <c r="BW693" s="2237"/>
      <c r="BX693" s="2237"/>
      <c r="BY693" s="2237"/>
      <c r="BZ693" s="2237"/>
      <c r="CA693" s="2237"/>
      <c r="CB693" s="2237"/>
      <c r="CC693" s="2237"/>
      <c r="CD693" s="2237"/>
      <c r="CE693" s="2237"/>
      <c r="CF693" s="2237"/>
      <c r="CG693" s="2237"/>
      <c r="CH693" s="2237"/>
      <c r="CI693" s="2237"/>
      <c r="CJ693" s="2237"/>
      <c r="CK693" s="2237"/>
      <c r="CL693" s="2237"/>
      <c r="CM693" s="2238"/>
      <c r="CN693" s="2238"/>
      <c r="CO693" s="2239"/>
      <c r="CQ693" s="1653"/>
    </row>
    <row r="694" spans="1:95" s="551" customFormat="1" x14ac:dyDescent="0.2">
      <c r="A694" s="2170"/>
      <c r="B694" s="2236"/>
      <c r="C694" s="2164"/>
      <c r="D694" s="2164"/>
      <c r="E694" s="2165"/>
      <c r="F694" s="2167"/>
      <c r="G694" s="2164"/>
      <c r="H694" s="2167"/>
      <c r="I694" s="2237"/>
      <c r="J694" s="2237"/>
      <c r="K694" s="2237"/>
      <c r="L694" s="2237"/>
      <c r="M694" s="2237"/>
      <c r="N694" s="2237"/>
      <c r="O694" s="2237"/>
      <c r="P694" s="2237"/>
      <c r="Q694" s="2237"/>
      <c r="R694" s="2237"/>
      <c r="S694" s="2237"/>
      <c r="T694" s="2237"/>
      <c r="U694" s="2237"/>
      <c r="V694" s="2237"/>
      <c r="W694" s="2237"/>
      <c r="X694" s="2237"/>
      <c r="Y694" s="2237"/>
      <c r="Z694" s="2237"/>
      <c r="AA694" s="2237"/>
      <c r="AB694" s="2238"/>
      <c r="AC694" s="2238"/>
      <c r="AD694" s="2238"/>
      <c r="AE694" s="2238"/>
      <c r="AF694" s="2237"/>
      <c r="AG694" s="2237"/>
      <c r="AH694" s="2237"/>
      <c r="AI694" s="2237"/>
      <c r="AJ694" s="2237"/>
      <c r="AK694" s="2237"/>
      <c r="AL694" s="2237"/>
      <c r="AM694" s="2237"/>
      <c r="AN694" s="2237"/>
      <c r="AO694" s="2237"/>
      <c r="AP694" s="2237"/>
      <c r="AQ694" s="2237"/>
      <c r="AR694" s="2237"/>
      <c r="AS694" s="2237"/>
      <c r="AT694" s="2237"/>
      <c r="AU694" s="2237"/>
      <c r="AV694" s="2237"/>
      <c r="AW694" s="2237"/>
      <c r="AX694" s="2237"/>
      <c r="AY694" s="2237"/>
      <c r="AZ694" s="2237"/>
      <c r="BA694" s="2237"/>
      <c r="BB694" s="2237"/>
      <c r="BC694" s="2237"/>
      <c r="BD694" s="2237"/>
      <c r="BE694" s="2237"/>
      <c r="BF694" s="2237"/>
      <c r="BG694" s="2237"/>
      <c r="BH694" s="2237"/>
      <c r="BI694" s="2237"/>
      <c r="BJ694" s="2237"/>
      <c r="BK694" s="2237"/>
      <c r="BL694" s="2237"/>
      <c r="BM694" s="2237"/>
      <c r="BN694" s="2237"/>
      <c r="BO694" s="2237"/>
      <c r="BP694" s="2237"/>
      <c r="BQ694" s="2237"/>
      <c r="BR694" s="2237"/>
      <c r="BS694" s="2238"/>
      <c r="BT694" s="2237"/>
      <c r="BU694" s="2237"/>
      <c r="BV694" s="2237"/>
      <c r="BW694" s="2237"/>
      <c r="BX694" s="2237"/>
      <c r="BY694" s="2237"/>
      <c r="BZ694" s="2237"/>
      <c r="CA694" s="2237"/>
      <c r="CB694" s="2237"/>
      <c r="CC694" s="2237"/>
      <c r="CD694" s="2237"/>
      <c r="CE694" s="2237"/>
      <c r="CF694" s="2237"/>
      <c r="CG694" s="2237"/>
      <c r="CH694" s="2237"/>
      <c r="CI694" s="2237"/>
      <c r="CJ694" s="2237"/>
      <c r="CK694" s="2237"/>
      <c r="CL694" s="2237"/>
      <c r="CM694" s="2238"/>
      <c r="CN694" s="2238"/>
      <c r="CO694" s="2239"/>
      <c r="CQ694" s="1653"/>
    </row>
    <row r="695" spans="1:95" s="551" customFormat="1" x14ac:dyDescent="0.2">
      <c r="A695" s="2170"/>
      <c r="B695" s="2236"/>
      <c r="C695" s="2164"/>
      <c r="D695" s="2164"/>
      <c r="E695" s="2165"/>
      <c r="F695" s="2167"/>
      <c r="G695" s="2164"/>
      <c r="H695" s="2167"/>
      <c r="I695" s="2237"/>
      <c r="J695" s="2237"/>
      <c r="K695" s="2237"/>
      <c r="L695" s="2237"/>
      <c r="M695" s="2237"/>
      <c r="N695" s="2237"/>
      <c r="O695" s="2237"/>
      <c r="P695" s="2237"/>
      <c r="Q695" s="2237"/>
      <c r="R695" s="2237"/>
      <c r="S695" s="2237"/>
      <c r="T695" s="2237"/>
      <c r="U695" s="2237"/>
      <c r="V695" s="2237"/>
      <c r="W695" s="2237"/>
      <c r="X695" s="2237"/>
      <c r="Y695" s="2237"/>
      <c r="Z695" s="2237"/>
      <c r="AA695" s="2237"/>
      <c r="AB695" s="2238"/>
      <c r="AC695" s="2238"/>
      <c r="AD695" s="2238"/>
      <c r="AE695" s="2238"/>
      <c r="AF695" s="2237"/>
      <c r="AG695" s="2237"/>
      <c r="AH695" s="2237"/>
      <c r="AI695" s="2237"/>
      <c r="AJ695" s="2237"/>
      <c r="AK695" s="2237"/>
      <c r="AL695" s="2237"/>
      <c r="AM695" s="2237"/>
      <c r="AN695" s="2237"/>
      <c r="AO695" s="2237"/>
      <c r="AP695" s="2237"/>
      <c r="AQ695" s="2237"/>
      <c r="AR695" s="2237"/>
      <c r="AS695" s="2237"/>
      <c r="AT695" s="2237"/>
      <c r="AU695" s="2237"/>
      <c r="AV695" s="2237"/>
      <c r="AW695" s="2237"/>
      <c r="AX695" s="2237"/>
      <c r="AY695" s="2237"/>
      <c r="AZ695" s="2237"/>
      <c r="BA695" s="2237"/>
      <c r="BB695" s="2237"/>
      <c r="BC695" s="2237"/>
      <c r="BD695" s="2237"/>
      <c r="BE695" s="2237"/>
      <c r="BF695" s="2237"/>
      <c r="BG695" s="2237"/>
      <c r="BH695" s="2237"/>
      <c r="BI695" s="2237"/>
      <c r="BJ695" s="2237"/>
      <c r="BK695" s="2237"/>
      <c r="BL695" s="2237"/>
      <c r="BM695" s="2237"/>
      <c r="BN695" s="2237"/>
      <c r="BO695" s="2237"/>
      <c r="BP695" s="2237"/>
      <c r="BQ695" s="2237"/>
      <c r="BR695" s="2237"/>
      <c r="BS695" s="2238"/>
      <c r="BT695" s="2237"/>
      <c r="BU695" s="2237"/>
      <c r="BV695" s="2237"/>
      <c r="BW695" s="2237"/>
      <c r="BX695" s="2237"/>
      <c r="BY695" s="2237"/>
      <c r="BZ695" s="2237"/>
      <c r="CA695" s="2237"/>
      <c r="CB695" s="2237"/>
      <c r="CC695" s="2237"/>
      <c r="CD695" s="2237"/>
      <c r="CE695" s="2237"/>
      <c r="CF695" s="2237"/>
      <c r="CG695" s="2237"/>
      <c r="CH695" s="2237"/>
      <c r="CI695" s="2237"/>
      <c r="CJ695" s="2237"/>
      <c r="CK695" s="2237"/>
      <c r="CL695" s="2237"/>
      <c r="CM695" s="2238"/>
      <c r="CN695" s="2238"/>
      <c r="CO695" s="2239"/>
      <c r="CQ695" s="1653"/>
    </row>
    <row r="696" spans="1:95" s="551" customFormat="1" x14ac:dyDescent="0.2">
      <c r="A696" s="2170"/>
      <c r="B696" s="2236"/>
      <c r="C696" s="2164"/>
      <c r="D696" s="2164"/>
      <c r="E696" s="2165"/>
      <c r="F696" s="2167"/>
      <c r="G696" s="2164"/>
      <c r="H696" s="2167"/>
      <c r="I696" s="2237"/>
      <c r="J696" s="2237"/>
      <c r="K696" s="2237"/>
      <c r="L696" s="2237"/>
      <c r="M696" s="2237"/>
      <c r="N696" s="2237"/>
      <c r="O696" s="2237"/>
      <c r="P696" s="2237"/>
      <c r="Q696" s="2237"/>
      <c r="R696" s="2237"/>
      <c r="S696" s="2237"/>
      <c r="T696" s="2237"/>
      <c r="U696" s="2237"/>
      <c r="V696" s="2237"/>
      <c r="W696" s="2237"/>
      <c r="X696" s="2237"/>
      <c r="Y696" s="2237"/>
      <c r="Z696" s="2237"/>
      <c r="AA696" s="2237"/>
      <c r="AB696" s="2238"/>
      <c r="AC696" s="2238"/>
      <c r="AD696" s="2238"/>
      <c r="AE696" s="2238"/>
      <c r="AF696" s="2237"/>
      <c r="AG696" s="2237"/>
      <c r="AH696" s="2237"/>
      <c r="AI696" s="2237"/>
      <c r="AJ696" s="2237"/>
      <c r="AK696" s="2237"/>
      <c r="AL696" s="2237"/>
      <c r="AM696" s="2237"/>
      <c r="AN696" s="2237"/>
      <c r="AO696" s="2237"/>
      <c r="AP696" s="2237"/>
      <c r="AQ696" s="2237"/>
      <c r="AR696" s="2237"/>
      <c r="AS696" s="2237"/>
      <c r="AT696" s="2237"/>
      <c r="AU696" s="2237"/>
      <c r="AV696" s="2237"/>
      <c r="AW696" s="2237"/>
      <c r="AX696" s="2237"/>
      <c r="AY696" s="2237"/>
      <c r="AZ696" s="2237"/>
      <c r="BA696" s="2237"/>
      <c r="BB696" s="2237"/>
      <c r="BC696" s="2237"/>
      <c r="BD696" s="2237"/>
      <c r="BE696" s="2237"/>
      <c r="BF696" s="2237"/>
      <c r="BG696" s="2237"/>
      <c r="BH696" s="2237"/>
      <c r="BI696" s="2237"/>
      <c r="BJ696" s="2237"/>
      <c r="BK696" s="2237"/>
      <c r="BL696" s="2237"/>
      <c r="BM696" s="2237"/>
      <c r="BN696" s="2237"/>
      <c r="BO696" s="2237"/>
      <c r="BP696" s="2237"/>
      <c r="BQ696" s="2237"/>
      <c r="BR696" s="2237"/>
      <c r="BS696" s="2238"/>
      <c r="BT696" s="2237"/>
      <c r="BU696" s="2237"/>
      <c r="BV696" s="2237"/>
      <c r="BW696" s="2237"/>
      <c r="BX696" s="2237"/>
      <c r="BY696" s="2237"/>
      <c r="BZ696" s="2237"/>
      <c r="CA696" s="2237"/>
      <c r="CB696" s="2237"/>
      <c r="CC696" s="2237"/>
      <c r="CD696" s="2237"/>
      <c r="CE696" s="2237"/>
      <c r="CF696" s="2237"/>
      <c r="CG696" s="2237"/>
      <c r="CH696" s="2237"/>
      <c r="CI696" s="2237"/>
      <c r="CJ696" s="2237"/>
      <c r="CK696" s="2237"/>
      <c r="CL696" s="2237"/>
      <c r="CM696" s="2238"/>
      <c r="CN696" s="2238"/>
      <c r="CO696" s="2239"/>
      <c r="CQ696" s="1653"/>
    </row>
    <row r="697" spans="1:95" s="551" customFormat="1" x14ac:dyDescent="0.2">
      <c r="A697" s="2170"/>
      <c r="B697" s="2236"/>
      <c r="C697" s="2164"/>
      <c r="D697" s="2164"/>
      <c r="E697" s="2165"/>
      <c r="F697" s="2167"/>
      <c r="G697" s="2164"/>
      <c r="H697" s="2167"/>
      <c r="I697" s="2237"/>
      <c r="J697" s="2237"/>
      <c r="K697" s="2237"/>
      <c r="L697" s="2237"/>
      <c r="M697" s="2237"/>
      <c r="N697" s="2237"/>
      <c r="O697" s="2237"/>
      <c r="P697" s="2237"/>
      <c r="Q697" s="2237"/>
      <c r="R697" s="2237"/>
      <c r="S697" s="2237"/>
      <c r="T697" s="2237"/>
      <c r="U697" s="2237"/>
      <c r="V697" s="2237"/>
      <c r="W697" s="2237"/>
      <c r="X697" s="2237"/>
      <c r="Y697" s="2237"/>
      <c r="Z697" s="2237"/>
      <c r="AA697" s="2237"/>
      <c r="AB697" s="2238"/>
      <c r="AC697" s="2238"/>
      <c r="AD697" s="2238"/>
      <c r="AE697" s="2238"/>
      <c r="AF697" s="2237"/>
      <c r="AG697" s="2237"/>
      <c r="AH697" s="2237"/>
      <c r="AI697" s="2237"/>
      <c r="AJ697" s="2237"/>
      <c r="AK697" s="2237"/>
      <c r="AL697" s="2237"/>
      <c r="AM697" s="2237"/>
      <c r="AN697" s="2237"/>
      <c r="AO697" s="2237"/>
      <c r="AP697" s="2237"/>
      <c r="AQ697" s="2237"/>
      <c r="AR697" s="2237"/>
      <c r="AS697" s="2237"/>
      <c r="AT697" s="2237"/>
      <c r="AU697" s="2237"/>
      <c r="AV697" s="2237"/>
      <c r="AW697" s="2237"/>
      <c r="AX697" s="2237"/>
      <c r="AY697" s="2237"/>
      <c r="AZ697" s="2237"/>
      <c r="BA697" s="2237"/>
      <c r="BB697" s="2237"/>
      <c r="BC697" s="2237"/>
      <c r="BD697" s="2237"/>
      <c r="BE697" s="2237"/>
      <c r="BF697" s="2237"/>
      <c r="BG697" s="2237"/>
      <c r="BH697" s="2237"/>
      <c r="BI697" s="2237"/>
      <c r="BJ697" s="2237"/>
      <c r="BK697" s="2237"/>
      <c r="BL697" s="2237"/>
      <c r="BM697" s="2237"/>
      <c r="BN697" s="2237"/>
      <c r="BO697" s="2237"/>
      <c r="BP697" s="2237"/>
      <c r="BQ697" s="2237"/>
      <c r="BR697" s="2237"/>
      <c r="BS697" s="2238"/>
      <c r="BT697" s="2237"/>
      <c r="BU697" s="2237"/>
      <c r="BV697" s="2237"/>
      <c r="BW697" s="2237"/>
      <c r="BX697" s="2237"/>
      <c r="BY697" s="2237"/>
      <c r="BZ697" s="2237"/>
      <c r="CA697" s="2237"/>
      <c r="CB697" s="2237"/>
      <c r="CC697" s="2237"/>
      <c r="CD697" s="2237"/>
      <c r="CE697" s="2237"/>
      <c r="CF697" s="2237"/>
      <c r="CG697" s="2237"/>
      <c r="CH697" s="2237"/>
      <c r="CI697" s="2237"/>
      <c r="CJ697" s="2237"/>
      <c r="CK697" s="2237"/>
      <c r="CL697" s="2237"/>
      <c r="CM697" s="2238"/>
      <c r="CN697" s="2238"/>
      <c r="CO697" s="2239"/>
      <c r="CQ697" s="1653"/>
    </row>
    <row r="698" spans="1:95" s="551" customFormat="1" x14ac:dyDescent="0.2">
      <c r="A698" s="2170"/>
      <c r="B698" s="2236"/>
      <c r="C698" s="2164"/>
      <c r="D698" s="2164"/>
      <c r="E698" s="2165"/>
      <c r="F698" s="2167"/>
      <c r="G698" s="2164"/>
      <c r="H698" s="2167"/>
      <c r="I698" s="2237"/>
      <c r="J698" s="2237"/>
      <c r="K698" s="2237"/>
      <c r="L698" s="2237"/>
      <c r="M698" s="2237"/>
      <c r="N698" s="2237"/>
      <c r="O698" s="2237"/>
      <c r="P698" s="2237"/>
      <c r="Q698" s="2237"/>
      <c r="R698" s="2237"/>
      <c r="S698" s="2237"/>
      <c r="T698" s="2237"/>
      <c r="U698" s="2237"/>
      <c r="V698" s="2237"/>
      <c r="W698" s="2237"/>
      <c r="X698" s="2237"/>
      <c r="Y698" s="2237"/>
      <c r="Z698" s="2237"/>
      <c r="AA698" s="2237"/>
      <c r="AB698" s="2238"/>
      <c r="AC698" s="2238"/>
      <c r="AD698" s="2238"/>
      <c r="AE698" s="2238"/>
      <c r="AF698" s="2237"/>
      <c r="AG698" s="2237"/>
      <c r="AH698" s="2237"/>
      <c r="AI698" s="2237"/>
      <c r="AJ698" s="2237"/>
      <c r="AK698" s="2237"/>
      <c r="AL698" s="2237"/>
      <c r="AM698" s="2237"/>
      <c r="AN698" s="2237"/>
      <c r="AO698" s="2237"/>
      <c r="AP698" s="2237"/>
      <c r="AQ698" s="2237"/>
      <c r="AR698" s="2237"/>
      <c r="AS698" s="2237"/>
      <c r="AT698" s="2237"/>
      <c r="AU698" s="2237"/>
      <c r="AV698" s="2237"/>
      <c r="AW698" s="2237"/>
      <c r="AX698" s="2237"/>
      <c r="AY698" s="2237"/>
      <c r="AZ698" s="2237"/>
      <c r="BA698" s="2237"/>
      <c r="BB698" s="2237"/>
      <c r="BC698" s="2237"/>
      <c r="BD698" s="2237"/>
      <c r="BE698" s="2237"/>
      <c r="BF698" s="2237"/>
      <c r="BG698" s="2237"/>
      <c r="BH698" s="2237"/>
      <c r="BI698" s="2237"/>
      <c r="BJ698" s="2237"/>
      <c r="BK698" s="2237"/>
      <c r="BL698" s="2237"/>
      <c r="BM698" s="2237"/>
      <c r="BN698" s="2237"/>
      <c r="BO698" s="2237"/>
      <c r="BP698" s="2237"/>
      <c r="BQ698" s="2237"/>
      <c r="BR698" s="2237"/>
      <c r="BS698" s="2238"/>
      <c r="BT698" s="2237"/>
      <c r="BU698" s="2237"/>
      <c r="BV698" s="2237"/>
      <c r="BW698" s="2237"/>
      <c r="BX698" s="2237"/>
      <c r="BY698" s="2237"/>
      <c r="BZ698" s="2237"/>
      <c r="CA698" s="2237"/>
      <c r="CB698" s="2237"/>
      <c r="CC698" s="2237"/>
      <c r="CD698" s="2237"/>
      <c r="CE698" s="2237"/>
      <c r="CF698" s="2237"/>
      <c r="CG698" s="2237"/>
      <c r="CH698" s="2237"/>
      <c r="CI698" s="2237"/>
      <c r="CJ698" s="2237"/>
      <c r="CK698" s="2237"/>
      <c r="CL698" s="2237"/>
      <c r="CM698" s="2238"/>
      <c r="CN698" s="2238"/>
      <c r="CO698" s="2239"/>
      <c r="CQ698" s="1653"/>
    </row>
    <row r="699" spans="1:95" s="551" customFormat="1" x14ac:dyDescent="0.2">
      <c r="A699" s="2170"/>
      <c r="B699" s="2236"/>
      <c r="C699" s="2164"/>
      <c r="D699" s="2164"/>
      <c r="E699" s="2165"/>
      <c r="F699" s="2167"/>
      <c r="G699" s="2164"/>
      <c r="H699" s="2167"/>
      <c r="I699" s="2237"/>
      <c r="J699" s="2237"/>
      <c r="K699" s="2237"/>
      <c r="L699" s="2237"/>
      <c r="M699" s="2237"/>
      <c r="N699" s="2237"/>
      <c r="O699" s="2237"/>
      <c r="P699" s="2237"/>
      <c r="Q699" s="2237"/>
      <c r="R699" s="2237"/>
      <c r="S699" s="2237"/>
      <c r="T699" s="2237"/>
      <c r="U699" s="2237"/>
      <c r="V699" s="2237"/>
      <c r="W699" s="2237"/>
      <c r="X699" s="2237"/>
      <c r="Y699" s="2237"/>
      <c r="Z699" s="2237"/>
      <c r="AA699" s="2237"/>
      <c r="AB699" s="2238"/>
      <c r="AC699" s="2238"/>
      <c r="AD699" s="2238"/>
      <c r="AE699" s="2238"/>
      <c r="AF699" s="2237"/>
      <c r="AG699" s="2237"/>
      <c r="AH699" s="2237"/>
      <c r="AI699" s="2237"/>
      <c r="AJ699" s="2237"/>
      <c r="AK699" s="2237"/>
      <c r="AL699" s="2237"/>
      <c r="AM699" s="2237"/>
      <c r="AN699" s="2237"/>
      <c r="AO699" s="2237"/>
      <c r="AP699" s="2237"/>
      <c r="AQ699" s="2237"/>
      <c r="AR699" s="2237"/>
      <c r="AS699" s="2237"/>
      <c r="AT699" s="2237"/>
      <c r="AU699" s="2237"/>
      <c r="AV699" s="2237"/>
      <c r="AW699" s="2237"/>
      <c r="AX699" s="2237"/>
      <c r="AY699" s="2237"/>
      <c r="AZ699" s="2237"/>
      <c r="BA699" s="2237"/>
      <c r="BB699" s="2237"/>
      <c r="BC699" s="2237"/>
      <c r="BD699" s="2237"/>
      <c r="BE699" s="2237"/>
      <c r="BF699" s="2237"/>
      <c r="BG699" s="2237"/>
      <c r="BH699" s="2237"/>
      <c r="BI699" s="2237"/>
      <c r="BJ699" s="2237"/>
      <c r="BK699" s="2237"/>
      <c r="BL699" s="2237"/>
      <c r="BM699" s="2237"/>
      <c r="BN699" s="2237"/>
      <c r="BO699" s="2237"/>
      <c r="BP699" s="2237"/>
      <c r="BQ699" s="2237"/>
      <c r="BR699" s="2237"/>
      <c r="BS699" s="2238"/>
      <c r="BT699" s="2237"/>
      <c r="BU699" s="2237"/>
      <c r="BV699" s="2237"/>
      <c r="BW699" s="2237"/>
      <c r="BX699" s="2237"/>
      <c r="BY699" s="2237"/>
      <c r="BZ699" s="2237"/>
      <c r="CA699" s="2237"/>
      <c r="CB699" s="2237"/>
      <c r="CC699" s="2237"/>
      <c r="CD699" s="2237"/>
      <c r="CE699" s="2237"/>
      <c r="CF699" s="2237"/>
      <c r="CG699" s="2237"/>
      <c r="CH699" s="2237"/>
      <c r="CI699" s="2237"/>
      <c r="CJ699" s="2237"/>
      <c r="CK699" s="2237"/>
      <c r="CL699" s="2237"/>
      <c r="CM699" s="2238"/>
      <c r="CN699" s="2238"/>
      <c r="CO699" s="2239"/>
      <c r="CQ699" s="1653"/>
    </row>
    <row r="700" spans="1:95" s="551" customFormat="1" x14ac:dyDescent="0.2">
      <c r="A700" s="2170"/>
      <c r="B700" s="2236"/>
      <c r="C700" s="2164"/>
      <c r="D700" s="2164"/>
      <c r="E700" s="2165"/>
      <c r="F700" s="2167"/>
      <c r="G700" s="2164"/>
      <c r="H700" s="2167"/>
      <c r="I700" s="2237"/>
      <c r="J700" s="2237"/>
      <c r="K700" s="2237"/>
      <c r="L700" s="2237"/>
      <c r="M700" s="2237"/>
      <c r="N700" s="2237"/>
      <c r="O700" s="2237"/>
      <c r="P700" s="2237"/>
      <c r="Q700" s="2237"/>
      <c r="R700" s="2237"/>
      <c r="S700" s="2237"/>
      <c r="T700" s="2237"/>
      <c r="U700" s="2237"/>
      <c r="V700" s="2237"/>
      <c r="W700" s="2237"/>
      <c r="X700" s="2237"/>
      <c r="Y700" s="2237"/>
      <c r="Z700" s="2237"/>
      <c r="AA700" s="2237"/>
      <c r="AB700" s="2238"/>
      <c r="AC700" s="2238"/>
      <c r="AD700" s="2238"/>
      <c r="AE700" s="2238"/>
      <c r="AF700" s="2237"/>
      <c r="AG700" s="2237"/>
      <c r="AH700" s="2237"/>
      <c r="AI700" s="2237"/>
      <c r="AJ700" s="2237"/>
      <c r="AK700" s="2237"/>
      <c r="AL700" s="2237"/>
      <c r="AM700" s="2237"/>
      <c r="AN700" s="2237"/>
      <c r="AO700" s="2237"/>
      <c r="AP700" s="2237"/>
      <c r="AQ700" s="2237"/>
      <c r="AR700" s="2237"/>
      <c r="AS700" s="2237"/>
      <c r="AT700" s="2237"/>
      <c r="AU700" s="2237"/>
      <c r="AV700" s="2237"/>
      <c r="AW700" s="2237"/>
      <c r="AX700" s="2237"/>
      <c r="AY700" s="2237"/>
      <c r="AZ700" s="2237"/>
      <c r="BA700" s="2237"/>
      <c r="BB700" s="2237"/>
      <c r="BC700" s="2237"/>
      <c r="BD700" s="2237"/>
      <c r="BE700" s="2237"/>
      <c r="BF700" s="2237"/>
      <c r="BG700" s="2237"/>
      <c r="BH700" s="2237"/>
      <c r="BI700" s="2237"/>
      <c r="BJ700" s="2237"/>
      <c r="BK700" s="2237"/>
      <c r="BL700" s="2237"/>
      <c r="BM700" s="2237"/>
      <c r="BN700" s="2237"/>
      <c r="BO700" s="2237"/>
      <c r="BP700" s="2237"/>
      <c r="BQ700" s="2237"/>
      <c r="BR700" s="2237"/>
      <c r="BS700" s="2238"/>
      <c r="BT700" s="2237"/>
      <c r="BU700" s="2237"/>
      <c r="BV700" s="2237"/>
      <c r="BW700" s="2237"/>
      <c r="BX700" s="2237"/>
      <c r="BY700" s="2237"/>
      <c r="BZ700" s="2237"/>
      <c r="CA700" s="2237"/>
      <c r="CB700" s="2237"/>
      <c r="CC700" s="2237"/>
      <c r="CD700" s="2237"/>
      <c r="CE700" s="2237"/>
      <c r="CF700" s="2237"/>
      <c r="CG700" s="2237"/>
      <c r="CH700" s="2237"/>
      <c r="CI700" s="2237"/>
      <c r="CJ700" s="2237"/>
      <c r="CK700" s="2237"/>
      <c r="CL700" s="2237"/>
      <c r="CM700" s="2238"/>
      <c r="CN700" s="2238"/>
      <c r="CO700" s="2239"/>
      <c r="CQ700" s="1653"/>
    </row>
    <row r="701" spans="1:95" s="551" customFormat="1" x14ac:dyDescent="0.2">
      <c r="A701" s="2170"/>
      <c r="B701" s="2236"/>
      <c r="C701" s="2164"/>
      <c r="D701" s="2164"/>
      <c r="E701" s="2165"/>
      <c r="F701" s="2167"/>
      <c r="G701" s="2164"/>
      <c r="H701" s="2167"/>
      <c r="I701" s="2237"/>
      <c r="J701" s="2237"/>
      <c r="K701" s="2237"/>
      <c r="L701" s="2237"/>
      <c r="M701" s="2237"/>
      <c r="N701" s="2237"/>
      <c r="O701" s="2237"/>
      <c r="P701" s="2237"/>
      <c r="Q701" s="2237"/>
      <c r="R701" s="2237"/>
      <c r="S701" s="2237"/>
      <c r="T701" s="2237"/>
      <c r="U701" s="2237"/>
      <c r="V701" s="2237"/>
      <c r="W701" s="2237"/>
      <c r="X701" s="2237"/>
      <c r="Y701" s="2237"/>
      <c r="Z701" s="2237"/>
      <c r="AA701" s="2237"/>
      <c r="AB701" s="2238"/>
      <c r="AC701" s="2238"/>
      <c r="AD701" s="2238"/>
      <c r="AE701" s="2238"/>
      <c r="AF701" s="2237"/>
      <c r="AG701" s="2237"/>
      <c r="AH701" s="2237"/>
      <c r="AI701" s="2237"/>
      <c r="AJ701" s="2237"/>
      <c r="AK701" s="2237"/>
      <c r="AL701" s="2237"/>
      <c r="AM701" s="2237"/>
      <c r="AN701" s="2237"/>
      <c r="AO701" s="2237"/>
      <c r="AP701" s="2237"/>
      <c r="AQ701" s="2237"/>
      <c r="AR701" s="2237"/>
      <c r="AS701" s="2237"/>
      <c r="AT701" s="2237"/>
      <c r="AU701" s="2237"/>
      <c r="AV701" s="2237"/>
      <c r="AW701" s="2237"/>
      <c r="AX701" s="2237"/>
      <c r="AY701" s="2237"/>
      <c r="AZ701" s="2237"/>
      <c r="BA701" s="2237"/>
      <c r="BB701" s="2237"/>
      <c r="BC701" s="2237"/>
      <c r="BD701" s="2237"/>
      <c r="BE701" s="2237"/>
      <c r="BF701" s="2237"/>
      <c r="BG701" s="2237"/>
      <c r="BH701" s="2237"/>
      <c r="BI701" s="2237"/>
      <c r="BJ701" s="2237"/>
      <c r="BK701" s="2237"/>
      <c r="BL701" s="2237"/>
      <c r="BM701" s="2237"/>
      <c r="BN701" s="2237"/>
      <c r="BO701" s="2237"/>
      <c r="BP701" s="2237"/>
      <c r="BQ701" s="2237"/>
      <c r="BR701" s="2237"/>
      <c r="BS701" s="2238"/>
      <c r="BT701" s="2237"/>
      <c r="BU701" s="2237"/>
      <c r="BV701" s="2237"/>
      <c r="BW701" s="2237"/>
      <c r="BX701" s="2237"/>
      <c r="BY701" s="2237"/>
      <c r="BZ701" s="2237"/>
      <c r="CA701" s="2237"/>
      <c r="CB701" s="2237"/>
      <c r="CC701" s="2237"/>
      <c r="CD701" s="2237"/>
      <c r="CE701" s="2237"/>
      <c r="CF701" s="2237"/>
      <c r="CG701" s="2237"/>
      <c r="CH701" s="2237"/>
      <c r="CI701" s="2237"/>
      <c r="CJ701" s="2237"/>
      <c r="CK701" s="2237"/>
      <c r="CL701" s="2237"/>
      <c r="CM701" s="2238"/>
      <c r="CN701" s="2238"/>
      <c r="CO701" s="2239"/>
      <c r="CQ701" s="1653"/>
    </row>
    <row r="702" spans="1:95" s="551" customFormat="1" x14ac:dyDescent="0.2">
      <c r="A702" s="2170"/>
      <c r="B702" s="2236"/>
      <c r="C702" s="2164"/>
      <c r="D702" s="2164"/>
      <c r="E702" s="2165"/>
      <c r="F702" s="2167"/>
      <c r="G702" s="2164"/>
      <c r="H702" s="2167"/>
      <c r="I702" s="2237"/>
      <c r="J702" s="2237"/>
      <c r="K702" s="2237"/>
      <c r="L702" s="2237"/>
      <c r="M702" s="2237"/>
      <c r="N702" s="2237"/>
      <c r="O702" s="2237"/>
      <c r="P702" s="2237"/>
      <c r="Q702" s="2237"/>
      <c r="R702" s="2237"/>
      <c r="S702" s="2237"/>
      <c r="T702" s="2237"/>
      <c r="U702" s="2237"/>
      <c r="V702" s="2237"/>
      <c r="W702" s="2237"/>
      <c r="X702" s="2237"/>
      <c r="Y702" s="2237"/>
      <c r="Z702" s="2237"/>
      <c r="AA702" s="2237"/>
      <c r="AB702" s="2238"/>
      <c r="AC702" s="2238"/>
      <c r="AD702" s="2238"/>
      <c r="AE702" s="2238"/>
      <c r="AF702" s="2237"/>
      <c r="AG702" s="2237"/>
      <c r="AH702" s="2237"/>
      <c r="AI702" s="2237"/>
      <c r="AJ702" s="2237"/>
      <c r="AK702" s="2237"/>
      <c r="AL702" s="2237"/>
      <c r="AM702" s="2237"/>
      <c r="AN702" s="2237"/>
      <c r="AO702" s="2237"/>
      <c r="AP702" s="2237"/>
      <c r="AQ702" s="2237"/>
      <c r="AR702" s="2237"/>
      <c r="AS702" s="2237"/>
      <c r="AT702" s="2237"/>
      <c r="AU702" s="2237"/>
      <c r="AV702" s="2237"/>
      <c r="AW702" s="2237"/>
      <c r="AX702" s="2237"/>
      <c r="AY702" s="2237"/>
      <c r="AZ702" s="2237"/>
      <c r="BA702" s="2237"/>
      <c r="BB702" s="2237"/>
      <c r="BC702" s="2237"/>
      <c r="BD702" s="2237"/>
      <c r="BE702" s="2237"/>
      <c r="BF702" s="2237"/>
      <c r="BG702" s="2237"/>
      <c r="BH702" s="2237"/>
      <c r="BI702" s="2237"/>
      <c r="BJ702" s="2237"/>
      <c r="BK702" s="2237"/>
      <c r="BL702" s="2237"/>
      <c r="BM702" s="2237"/>
      <c r="BN702" s="2237"/>
      <c r="BO702" s="2237"/>
      <c r="BP702" s="2237"/>
      <c r="BQ702" s="2237"/>
      <c r="BR702" s="2237"/>
      <c r="BS702" s="2238"/>
      <c r="BT702" s="2237"/>
      <c r="BU702" s="2237"/>
      <c r="BV702" s="2237"/>
      <c r="BW702" s="2237"/>
      <c r="BX702" s="2237"/>
      <c r="BY702" s="2237"/>
      <c r="BZ702" s="2237"/>
      <c r="CA702" s="2237"/>
      <c r="CB702" s="2237"/>
      <c r="CC702" s="2237"/>
      <c r="CD702" s="2237"/>
      <c r="CE702" s="2237"/>
      <c r="CF702" s="2237"/>
      <c r="CG702" s="2237"/>
      <c r="CH702" s="2237"/>
      <c r="CI702" s="2237"/>
      <c r="CJ702" s="2237"/>
      <c r="CK702" s="2237"/>
      <c r="CL702" s="2237"/>
      <c r="CM702" s="2238"/>
      <c r="CN702" s="2238"/>
      <c r="CO702" s="2239"/>
      <c r="CQ702" s="1653"/>
    </row>
    <row r="703" spans="1:95" s="551" customFormat="1" x14ac:dyDescent="0.2">
      <c r="A703" s="2170"/>
      <c r="B703" s="2236"/>
      <c r="C703" s="2164"/>
      <c r="D703" s="2164"/>
      <c r="E703" s="2165"/>
      <c r="F703" s="2167"/>
      <c r="G703" s="2164"/>
      <c r="H703" s="2167"/>
      <c r="I703" s="2237"/>
      <c r="J703" s="2237"/>
      <c r="K703" s="2237"/>
      <c r="L703" s="2237"/>
      <c r="M703" s="2237"/>
      <c r="N703" s="2237"/>
      <c r="O703" s="2237"/>
      <c r="P703" s="2237"/>
      <c r="Q703" s="2237"/>
      <c r="R703" s="2237"/>
      <c r="S703" s="2237"/>
      <c r="T703" s="2237"/>
      <c r="U703" s="2237"/>
      <c r="V703" s="2237"/>
      <c r="W703" s="2237"/>
      <c r="X703" s="2237"/>
      <c r="Y703" s="2237"/>
      <c r="Z703" s="2237"/>
      <c r="AA703" s="2237"/>
      <c r="AB703" s="2238"/>
      <c r="AC703" s="2238"/>
      <c r="AD703" s="2238"/>
      <c r="AE703" s="2238"/>
      <c r="AF703" s="2237"/>
      <c r="AG703" s="2237"/>
      <c r="AH703" s="2237"/>
      <c r="AI703" s="2237"/>
      <c r="AJ703" s="2237"/>
      <c r="AK703" s="2237"/>
      <c r="AL703" s="2237"/>
      <c r="AM703" s="2237"/>
      <c r="AN703" s="2237"/>
      <c r="AO703" s="2237"/>
      <c r="AP703" s="2237"/>
      <c r="AQ703" s="2237"/>
      <c r="AR703" s="2237"/>
      <c r="AS703" s="2237"/>
      <c r="AT703" s="2237"/>
      <c r="AU703" s="2237"/>
      <c r="AV703" s="2237"/>
      <c r="AW703" s="2237"/>
      <c r="AX703" s="2237"/>
      <c r="AY703" s="2237"/>
      <c r="AZ703" s="2237"/>
      <c r="BA703" s="2237"/>
      <c r="BB703" s="2237"/>
      <c r="BC703" s="2237"/>
      <c r="BD703" s="2237"/>
      <c r="BE703" s="2237"/>
      <c r="BF703" s="2237"/>
      <c r="BG703" s="2237"/>
      <c r="BH703" s="2237"/>
      <c r="BI703" s="2237"/>
      <c r="BJ703" s="2237"/>
      <c r="BK703" s="2237"/>
      <c r="BL703" s="2237"/>
      <c r="BM703" s="2237"/>
      <c r="BN703" s="2237"/>
      <c r="BO703" s="2237"/>
      <c r="BP703" s="2237"/>
      <c r="BQ703" s="2237"/>
      <c r="BR703" s="2237"/>
      <c r="BS703" s="2238"/>
      <c r="BT703" s="2237"/>
      <c r="BU703" s="2237"/>
      <c r="BV703" s="2237"/>
      <c r="BW703" s="2237"/>
      <c r="BX703" s="2237"/>
      <c r="BY703" s="2237"/>
      <c r="BZ703" s="2237"/>
      <c r="CA703" s="2237"/>
      <c r="CB703" s="2237"/>
      <c r="CC703" s="2237"/>
      <c r="CD703" s="2237"/>
      <c r="CE703" s="2237"/>
      <c r="CF703" s="2237"/>
      <c r="CG703" s="2237"/>
      <c r="CH703" s="2237"/>
      <c r="CI703" s="2237"/>
      <c r="CJ703" s="2237"/>
      <c r="CK703" s="2237"/>
      <c r="CL703" s="2237"/>
      <c r="CM703" s="2238"/>
      <c r="CN703" s="2238"/>
      <c r="CO703" s="2239"/>
      <c r="CQ703" s="1653"/>
    </row>
    <row r="704" spans="1:95" s="551" customFormat="1" x14ac:dyDescent="0.2">
      <c r="A704" s="2170"/>
      <c r="B704" s="2236"/>
      <c r="C704" s="2164"/>
      <c r="D704" s="2164"/>
      <c r="E704" s="2165"/>
      <c r="F704" s="2167"/>
      <c r="G704" s="2164"/>
      <c r="H704" s="2167"/>
      <c r="I704" s="2237"/>
      <c r="J704" s="2237"/>
      <c r="K704" s="2237"/>
      <c r="L704" s="2237"/>
      <c r="M704" s="2237"/>
      <c r="N704" s="2237"/>
      <c r="O704" s="2237"/>
      <c r="P704" s="2237"/>
      <c r="Q704" s="2237"/>
      <c r="R704" s="2237"/>
      <c r="S704" s="2237"/>
      <c r="T704" s="2237"/>
      <c r="U704" s="2237"/>
      <c r="V704" s="2237"/>
      <c r="W704" s="2237"/>
      <c r="X704" s="2237"/>
      <c r="Y704" s="2237"/>
      <c r="Z704" s="2237"/>
      <c r="AA704" s="2237"/>
      <c r="AB704" s="2238"/>
      <c r="AC704" s="2238"/>
      <c r="AD704" s="2238"/>
      <c r="AE704" s="2238"/>
      <c r="AF704" s="2237"/>
      <c r="AG704" s="2237"/>
      <c r="AH704" s="2237"/>
      <c r="AI704" s="2237"/>
      <c r="AJ704" s="2237"/>
      <c r="AK704" s="2237"/>
      <c r="AL704" s="2237"/>
      <c r="AM704" s="2237"/>
      <c r="AN704" s="2237"/>
      <c r="AO704" s="2237"/>
      <c r="AP704" s="2237"/>
      <c r="AQ704" s="2237"/>
      <c r="AR704" s="2237"/>
      <c r="AS704" s="2237"/>
      <c r="AT704" s="2237"/>
      <c r="AU704" s="2237"/>
      <c r="AV704" s="2237"/>
      <c r="AW704" s="2237"/>
      <c r="AX704" s="2237"/>
      <c r="AY704" s="2237"/>
      <c r="AZ704" s="2237"/>
      <c r="BA704" s="2237"/>
      <c r="BB704" s="2237"/>
      <c r="BC704" s="2237"/>
      <c r="BD704" s="2237"/>
      <c r="BE704" s="2237"/>
      <c r="BF704" s="2237"/>
      <c r="BG704" s="2237"/>
      <c r="BH704" s="2237"/>
      <c r="BI704" s="2237"/>
      <c r="BJ704" s="2237"/>
      <c r="BK704" s="2237"/>
      <c r="BL704" s="2237"/>
      <c r="BM704" s="2237"/>
      <c r="BN704" s="2237"/>
      <c r="BO704" s="2237"/>
      <c r="BP704" s="2237"/>
      <c r="BQ704" s="2237"/>
      <c r="BR704" s="2237"/>
      <c r="BS704" s="2238"/>
      <c r="BT704" s="2237"/>
      <c r="BU704" s="2237"/>
      <c r="BV704" s="2237"/>
      <c r="BW704" s="2237"/>
      <c r="BX704" s="2237"/>
      <c r="BY704" s="2237"/>
      <c r="BZ704" s="2237"/>
      <c r="CA704" s="2237"/>
      <c r="CB704" s="2237"/>
      <c r="CC704" s="2237"/>
      <c r="CD704" s="2237"/>
      <c r="CE704" s="2237"/>
      <c r="CF704" s="2237"/>
      <c r="CG704" s="2237"/>
      <c r="CH704" s="2237"/>
      <c r="CI704" s="2237"/>
      <c r="CJ704" s="2237"/>
      <c r="CK704" s="2237"/>
      <c r="CL704" s="2237"/>
      <c r="CM704" s="2238"/>
      <c r="CN704" s="2238"/>
      <c r="CO704" s="2239"/>
      <c r="CQ704" s="1653"/>
    </row>
    <row r="705" spans="1:95" s="551" customFormat="1" x14ac:dyDescent="0.2">
      <c r="A705" s="2170"/>
      <c r="B705" s="2236"/>
      <c r="C705" s="2164"/>
      <c r="D705" s="2164"/>
      <c r="E705" s="2165"/>
      <c r="F705" s="2167"/>
      <c r="G705" s="2164"/>
      <c r="H705" s="2167"/>
      <c r="I705" s="2237"/>
      <c r="J705" s="2237"/>
      <c r="K705" s="2237"/>
      <c r="L705" s="2237"/>
      <c r="M705" s="2237"/>
      <c r="N705" s="2237"/>
      <c r="O705" s="2237"/>
      <c r="P705" s="2237"/>
      <c r="Q705" s="2237"/>
      <c r="R705" s="2237"/>
      <c r="S705" s="2237"/>
      <c r="T705" s="2237"/>
      <c r="U705" s="2237"/>
      <c r="V705" s="2237"/>
      <c r="W705" s="2237"/>
      <c r="X705" s="2237"/>
      <c r="Y705" s="2237"/>
      <c r="Z705" s="2237"/>
      <c r="AA705" s="2237"/>
      <c r="AB705" s="2238"/>
      <c r="AC705" s="2238"/>
      <c r="AD705" s="2238"/>
      <c r="AE705" s="2238"/>
      <c r="AF705" s="2237"/>
      <c r="AG705" s="2237"/>
      <c r="AH705" s="2237"/>
      <c r="AI705" s="2237"/>
      <c r="AJ705" s="2237"/>
      <c r="AK705" s="2237"/>
      <c r="AL705" s="2237"/>
      <c r="AM705" s="2237"/>
      <c r="AN705" s="2237"/>
      <c r="AO705" s="2237"/>
      <c r="AP705" s="2237"/>
      <c r="AQ705" s="2237"/>
      <c r="AR705" s="2237"/>
      <c r="AS705" s="2237"/>
      <c r="AT705" s="2237"/>
      <c r="AU705" s="2237"/>
      <c r="AV705" s="2237"/>
      <c r="AW705" s="2237"/>
      <c r="AX705" s="2237"/>
      <c r="AY705" s="2237"/>
      <c r="AZ705" s="2237"/>
      <c r="BA705" s="2237"/>
      <c r="BB705" s="2237"/>
      <c r="BC705" s="2237"/>
      <c r="BD705" s="2237"/>
      <c r="BE705" s="2237"/>
      <c r="BF705" s="2237"/>
      <c r="BG705" s="2237"/>
      <c r="BH705" s="2237"/>
      <c r="BI705" s="2237"/>
      <c r="BJ705" s="2237"/>
      <c r="BK705" s="2237"/>
      <c r="BL705" s="2237"/>
      <c r="BM705" s="2237"/>
      <c r="BN705" s="2237"/>
      <c r="BO705" s="2237"/>
      <c r="BP705" s="2237"/>
      <c r="BQ705" s="2237"/>
      <c r="BR705" s="2237"/>
      <c r="BS705" s="2238"/>
      <c r="BT705" s="2237"/>
      <c r="BU705" s="2237"/>
      <c r="BV705" s="2237"/>
      <c r="BW705" s="2237"/>
      <c r="BX705" s="2237"/>
      <c r="BY705" s="2237"/>
      <c r="BZ705" s="2237"/>
      <c r="CA705" s="2237"/>
      <c r="CB705" s="2237"/>
      <c r="CC705" s="2237"/>
      <c r="CD705" s="2237"/>
      <c r="CE705" s="2237"/>
      <c r="CF705" s="2237"/>
      <c r="CG705" s="2237"/>
      <c r="CH705" s="2237"/>
      <c r="CI705" s="2237"/>
      <c r="CJ705" s="2237"/>
      <c r="CK705" s="2237"/>
      <c r="CL705" s="2237"/>
      <c r="CM705" s="2238"/>
      <c r="CN705" s="2238"/>
      <c r="CO705" s="2239"/>
      <c r="CQ705" s="1653"/>
    </row>
    <row r="706" spans="1:95" s="551" customFormat="1" x14ac:dyDescent="0.2">
      <c r="A706" s="2170"/>
      <c r="B706" s="2236"/>
      <c r="C706" s="2164"/>
      <c r="D706" s="2164"/>
      <c r="E706" s="2165"/>
      <c r="F706" s="2167"/>
      <c r="G706" s="2164"/>
      <c r="H706" s="2167"/>
      <c r="I706" s="2237"/>
      <c r="J706" s="2237"/>
      <c r="K706" s="2237"/>
      <c r="L706" s="2237"/>
      <c r="M706" s="2237"/>
      <c r="N706" s="2237"/>
      <c r="O706" s="2237"/>
      <c r="P706" s="2237"/>
      <c r="Q706" s="2237"/>
      <c r="R706" s="2237"/>
      <c r="S706" s="2237"/>
      <c r="T706" s="2237"/>
      <c r="U706" s="2237"/>
      <c r="V706" s="2237"/>
      <c r="W706" s="2237"/>
      <c r="X706" s="2237"/>
      <c r="Y706" s="2237"/>
      <c r="Z706" s="2237"/>
      <c r="AA706" s="2237"/>
      <c r="AB706" s="2238"/>
      <c r="AC706" s="2238"/>
      <c r="AD706" s="2238"/>
      <c r="AE706" s="2238"/>
      <c r="AF706" s="2237"/>
      <c r="AG706" s="2237"/>
      <c r="AH706" s="2237"/>
      <c r="AI706" s="2237"/>
      <c r="AJ706" s="2237"/>
      <c r="AK706" s="2237"/>
      <c r="AL706" s="2237"/>
      <c r="AM706" s="2237"/>
      <c r="AN706" s="2237"/>
      <c r="AO706" s="2237"/>
      <c r="AP706" s="2237"/>
      <c r="AQ706" s="2237"/>
      <c r="AR706" s="2237"/>
      <c r="AS706" s="2237"/>
      <c r="AT706" s="2237"/>
      <c r="AU706" s="2237"/>
      <c r="AV706" s="2237"/>
      <c r="AW706" s="2237"/>
      <c r="AX706" s="2237"/>
      <c r="AY706" s="2237"/>
      <c r="AZ706" s="2237"/>
      <c r="BA706" s="2237"/>
      <c r="BB706" s="2237"/>
      <c r="BC706" s="2237"/>
      <c r="BD706" s="2237"/>
      <c r="BE706" s="2237"/>
      <c r="BF706" s="2237"/>
      <c r="BG706" s="2237"/>
      <c r="BH706" s="2237"/>
      <c r="BI706" s="2237"/>
      <c r="BJ706" s="2237"/>
      <c r="BK706" s="2237"/>
      <c r="BL706" s="2237"/>
      <c r="BM706" s="2237"/>
      <c r="BN706" s="2237"/>
      <c r="BO706" s="2237"/>
      <c r="BP706" s="2237"/>
      <c r="BQ706" s="2237"/>
      <c r="BR706" s="2237"/>
      <c r="BS706" s="2238"/>
      <c r="BT706" s="2237"/>
      <c r="BU706" s="2237"/>
      <c r="BV706" s="2237"/>
      <c r="BW706" s="2237"/>
      <c r="BX706" s="2237"/>
      <c r="BY706" s="2237"/>
      <c r="BZ706" s="2237"/>
      <c r="CA706" s="2237"/>
      <c r="CB706" s="2237"/>
      <c r="CC706" s="2237"/>
      <c r="CD706" s="2237"/>
      <c r="CE706" s="2237"/>
      <c r="CF706" s="2237"/>
      <c r="CG706" s="2237"/>
      <c r="CH706" s="2237"/>
      <c r="CI706" s="2237"/>
      <c r="CJ706" s="2237"/>
      <c r="CK706" s="2237"/>
      <c r="CL706" s="2237"/>
      <c r="CM706" s="2238"/>
      <c r="CN706" s="2238"/>
      <c r="CO706" s="2239"/>
      <c r="CQ706" s="1653"/>
    </row>
    <row r="707" spans="1:95" s="551" customFormat="1" x14ac:dyDescent="0.2">
      <c r="A707" s="2170"/>
      <c r="B707" s="2236"/>
      <c r="C707" s="2164"/>
      <c r="D707" s="2164"/>
      <c r="E707" s="2165"/>
      <c r="F707" s="2167"/>
      <c r="G707" s="2164"/>
      <c r="H707" s="2167"/>
      <c r="I707" s="2237"/>
      <c r="J707" s="2237"/>
      <c r="K707" s="2237"/>
      <c r="L707" s="2237"/>
      <c r="M707" s="2237"/>
      <c r="N707" s="2237"/>
      <c r="O707" s="2237"/>
      <c r="P707" s="2237"/>
      <c r="Q707" s="2237"/>
      <c r="R707" s="2237"/>
      <c r="S707" s="2237"/>
      <c r="T707" s="2237"/>
      <c r="U707" s="2237"/>
      <c r="V707" s="2237"/>
      <c r="W707" s="2237"/>
      <c r="X707" s="2237"/>
      <c r="Y707" s="2237"/>
      <c r="Z707" s="2237"/>
      <c r="AA707" s="2237"/>
      <c r="AB707" s="2238"/>
      <c r="AC707" s="2238"/>
      <c r="AD707" s="2238"/>
      <c r="AE707" s="2238"/>
      <c r="AF707" s="2237"/>
      <c r="AG707" s="2237"/>
      <c r="AH707" s="2237"/>
      <c r="AI707" s="2237"/>
      <c r="AJ707" s="2237"/>
      <c r="AK707" s="2237"/>
      <c r="AL707" s="2237"/>
      <c r="AM707" s="2237"/>
      <c r="AN707" s="2237"/>
      <c r="AO707" s="2237"/>
      <c r="AP707" s="2237"/>
      <c r="AQ707" s="2237"/>
      <c r="AR707" s="2237"/>
      <c r="AS707" s="2237"/>
      <c r="AT707" s="2237"/>
      <c r="AU707" s="2237"/>
      <c r="AV707" s="2237"/>
      <c r="AW707" s="2237"/>
      <c r="AX707" s="2237"/>
      <c r="AY707" s="2237"/>
      <c r="AZ707" s="2237"/>
      <c r="BA707" s="2237"/>
      <c r="BB707" s="2237"/>
      <c r="BC707" s="2237"/>
      <c r="BD707" s="2237"/>
      <c r="BE707" s="2237"/>
      <c r="BF707" s="2237"/>
      <c r="BG707" s="2237"/>
      <c r="BH707" s="2237"/>
      <c r="BI707" s="2237"/>
      <c r="BJ707" s="2237"/>
      <c r="BK707" s="2237"/>
      <c r="BL707" s="2237"/>
      <c r="BM707" s="2237"/>
      <c r="BN707" s="2237"/>
      <c r="BO707" s="2237"/>
      <c r="BP707" s="2237"/>
      <c r="BQ707" s="2237"/>
      <c r="BR707" s="2237"/>
      <c r="BS707" s="2238"/>
      <c r="BT707" s="2237"/>
      <c r="BU707" s="2237"/>
      <c r="BV707" s="2237"/>
      <c r="BW707" s="2237"/>
      <c r="BX707" s="2237"/>
      <c r="BY707" s="2237"/>
      <c r="BZ707" s="2237"/>
      <c r="CA707" s="2237"/>
      <c r="CB707" s="2237"/>
      <c r="CC707" s="2237"/>
      <c r="CD707" s="2237"/>
      <c r="CE707" s="2237"/>
      <c r="CF707" s="2237"/>
      <c r="CG707" s="2237"/>
      <c r="CH707" s="2237"/>
      <c r="CI707" s="2237"/>
      <c r="CJ707" s="2237"/>
      <c r="CK707" s="2237"/>
      <c r="CL707" s="2237"/>
      <c r="CM707" s="2238"/>
      <c r="CN707" s="2238"/>
      <c r="CO707" s="2239"/>
      <c r="CQ707" s="1653"/>
    </row>
    <row r="708" spans="1:95" s="551" customFormat="1" x14ac:dyDescent="0.2">
      <c r="A708" s="2170"/>
      <c r="B708" s="2236"/>
      <c r="C708" s="2164"/>
      <c r="D708" s="2164"/>
      <c r="E708" s="2165"/>
      <c r="F708" s="2167"/>
      <c r="G708" s="2164"/>
      <c r="H708" s="2167"/>
      <c r="I708" s="2237"/>
      <c r="J708" s="2237"/>
      <c r="K708" s="2237"/>
      <c r="L708" s="2237"/>
      <c r="M708" s="2237"/>
      <c r="N708" s="2237"/>
      <c r="O708" s="2237"/>
      <c r="P708" s="2237"/>
      <c r="Q708" s="2237"/>
      <c r="R708" s="2237"/>
      <c r="S708" s="2237"/>
      <c r="T708" s="2237"/>
      <c r="U708" s="2237"/>
      <c r="V708" s="2237"/>
      <c r="W708" s="2237"/>
      <c r="X708" s="2237"/>
      <c r="Y708" s="2237"/>
      <c r="Z708" s="2237"/>
      <c r="AA708" s="2237"/>
      <c r="AB708" s="2238"/>
      <c r="AC708" s="2238"/>
      <c r="AD708" s="2238"/>
      <c r="AE708" s="2238"/>
      <c r="AF708" s="2237"/>
      <c r="AG708" s="2237"/>
      <c r="AH708" s="2237"/>
      <c r="AI708" s="2237"/>
      <c r="AJ708" s="2237"/>
      <c r="AK708" s="2237"/>
      <c r="AL708" s="2237"/>
      <c r="AM708" s="2237"/>
      <c r="AN708" s="2237"/>
      <c r="AO708" s="2237"/>
      <c r="AP708" s="2237"/>
      <c r="AQ708" s="2237"/>
      <c r="AR708" s="2237"/>
      <c r="AS708" s="2237"/>
      <c r="AT708" s="2237"/>
      <c r="AU708" s="2237"/>
      <c r="AV708" s="2237"/>
      <c r="AW708" s="2237"/>
      <c r="AX708" s="2237"/>
      <c r="AY708" s="2237"/>
      <c r="AZ708" s="2237"/>
      <c r="BA708" s="2237"/>
      <c r="BB708" s="2237"/>
      <c r="BC708" s="2237"/>
      <c r="BD708" s="2237"/>
      <c r="BE708" s="2237"/>
      <c r="BF708" s="2237"/>
      <c r="BG708" s="2237"/>
      <c r="BH708" s="2237"/>
      <c r="BI708" s="2237"/>
      <c r="BJ708" s="2237"/>
      <c r="BK708" s="2237"/>
      <c r="BL708" s="2237"/>
      <c r="BM708" s="2237"/>
      <c r="BN708" s="2237"/>
      <c r="BO708" s="2237"/>
      <c r="BP708" s="2237"/>
      <c r="BQ708" s="2237"/>
      <c r="BR708" s="2237"/>
      <c r="BS708" s="2238"/>
      <c r="BT708" s="2237"/>
      <c r="BU708" s="2237"/>
      <c r="BV708" s="2237"/>
      <c r="BW708" s="2237"/>
      <c r="BX708" s="2237"/>
      <c r="BY708" s="2237"/>
      <c r="BZ708" s="2237"/>
      <c r="CA708" s="2237"/>
      <c r="CB708" s="2237"/>
      <c r="CC708" s="2237"/>
      <c r="CD708" s="2237"/>
      <c r="CE708" s="2237"/>
      <c r="CF708" s="2237"/>
      <c r="CG708" s="2237"/>
      <c r="CH708" s="2237"/>
      <c r="CI708" s="2237"/>
      <c r="CJ708" s="2237"/>
      <c r="CK708" s="2237"/>
      <c r="CL708" s="2237"/>
      <c r="CM708" s="2238"/>
      <c r="CN708" s="2238"/>
      <c r="CO708" s="2239"/>
      <c r="CQ708" s="1653"/>
    </row>
    <row r="709" spans="1:95" s="551" customFormat="1" x14ac:dyDescent="0.2">
      <c r="A709" s="2170"/>
      <c r="B709" s="2236"/>
      <c r="C709" s="2164"/>
      <c r="D709" s="2164"/>
      <c r="E709" s="2165"/>
      <c r="F709" s="2167"/>
      <c r="G709" s="2164"/>
      <c r="H709" s="2167"/>
      <c r="I709" s="2237"/>
      <c r="J709" s="2237"/>
      <c r="K709" s="2237"/>
      <c r="L709" s="2237"/>
      <c r="M709" s="2237"/>
      <c r="N709" s="2237"/>
      <c r="O709" s="2237"/>
      <c r="P709" s="2237"/>
      <c r="Q709" s="2237"/>
      <c r="R709" s="2237"/>
      <c r="S709" s="2237"/>
      <c r="T709" s="2237"/>
      <c r="U709" s="2237"/>
      <c r="V709" s="2237"/>
      <c r="W709" s="2237"/>
      <c r="X709" s="2237"/>
      <c r="Y709" s="2237"/>
      <c r="Z709" s="2237"/>
      <c r="AA709" s="2237"/>
      <c r="AB709" s="2238"/>
      <c r="AC709" s="2238"/>
      <c r="AD709" s="2238"/>
      <c r="AE709" s="2238"/>
      <c r="AF709" s="2237"/>
      <c r="AG709" s="2237"/>
      <c r="AH709" s="2237"/>
      <c r="AI709" s="2237"/>
      <c r="AJ709" s="2237"/>
      <c r="AK709" s="2237"/>
      <c r="AL709" s="2237"/>
      <c r="AM709" s="2237"/>
      <c r="AN709" s="2237"/>
      <c r="AO709" s="2237"/>
      <c r="AP709" s="2237"/>
      <c r="AQ709" s="2237"/>
      <c r="AR709" s="2237"/>
      <c r="AS709" s="2237"/>
      <c r="AT709" s="2237"/>
      <c r="AU709" s="2237"/>
      <c r="AV709" s="2237"/>
      <c r="AW709" s="2237"/>
      <c r="AX709" s="2237"/>
      <c r="AY709" s="2237"/>
      <c r="AZ709" s="2237"/>
      <c r="BA709" s="2237"/>
      <c r="BB709" s="2237"/>
      <c r="BC709" s="2237"/>
      <c r="BD709" s="2237"/>
      <c r="BE709" s="2237"/>
      <c r="BF709" s="2237"/>
      <c r="BG709" s="2237"/>
      <c r="BH709" s="2237"/>
      <c r="BI709" s="2237"/>
      <c r="BJ709" s="2237"/>
      <c r="BK709" s="2237"/>
      <c r="BL709" s="2237"/>
      <c r="BM709" s="2237"/>
      <c r="BN709" s="2237"/>
      <c r="BO709" s="2237"/>
      <c r="BP709" s="2237"/>
      <c r="BQ709" s="2237"/>
      <c r="BR709" s="2237"/>
      <c r="BS709" s="2238"/>
      <c r="BT709" s="2237"/>
      <c r="BU709" s="2237"/>
      <c r="BV709" s="2237"/>
      <c r="BW709" s="2237"/>
      <c r="BX709" s="2237"/>
      <c r="BY709" s="2237"/>
      <c r="BZ709" s="2237"/>
      <c r="CA709" s="2237"/>
      <c r="CB709" s="2237"/>
      <c r="CC709" s="2237"/>
      <c r="CD709" s="2237"/>
      <c r="CE709" s="2237"/>
      <c r="CF709" s="2237"/>
      <c r="CG709" s="2237"/>
      <c r="CH709" s="2237"/>
      <c r="CI709" s="2237"/>
      <c r="CJ709" s="2237"/>
      <c r="CK709" s="2237"/>
      <c r="CL709" s="2237"/>
      <c r="CM709" s="2238"/>
      <c r="CN709" s="2238"/>
      <c r="CO709" s="2239"/>
      <c r="CQ709" s="1653"/>
    </row>
    <row r="710" spans="1:95" s="551" customFormat="1" x14ac:dyDescent="0.2">
      <c r="A710" s="2170"/>
      <c r="B710" s="2236"/>
      <c r="C710" s="2164"/>
      <c r="D710" s="2164"/>
      <c r="E710" s="2165"/>
      <c r="F710" s="2167"/>
      <c r="G710" s="2164"/>
      <c r="H710" s="2167"/>
      <c r="I710" s="2237"/>
      <c r="J710" s="2237"/>
      <c r="K710" s="2237"/>
      <c r="L710" s="2237"/>
      <c r="M710" s="2237"/>
      <c r="N710" s="2237"/>
      <c r="O710" s="2237"/>
      <c r="P710" s="2237"/>
      <c r="Q710" s="2237"/>
      <c r="R710" s="2237"/>
      <c r="S710" s="2237"/>
      <c r="T710" s="2237"/>
      <c r="U710" s="2237"/>
      <c r="V710" s="2237"/>
      <c r="W710" s="2237"/>
      <c r="X710" s="2237"/>
      <c r="Y710" s="2237"/>
      <c r="Z710" s="2237"/>
      <c r="AA710" s="2237"/>
      <c r="AB710" s="2238"/>
      <c r="AC710" s="2238"/>
      <c r="AD710" s="2238"/>
      <c r="AE710" s="2238"/>
      <c r="AF710" s="2237"/>
      <c r="AG710" s="2237"/>
      <c r="AH710" s="2237"/>
      <c r="AI710" s="2237"/>
      <c r="AJ710" s="2237"/>
      <c r="AK710" s="2237"/>
      <c r="AL710" s="2237"/>
      <c r="AM710" s="2237"/>
      <c r="AN710" s="2237"/>
      <c r="AO710" s="2237"/>
      <c r="AP710" s="2237"/>
      <c r="AQ710" s="2237"/>
      <c r="AR710" s="2237"/>
      <c r="AS710" s="2237"/>
      <c r="AT710" s="2237"/>
      <c r="AU710" s="2237"/>
      <c r="AV710" s="2237"/>
      <c r="AW710" s="2237"/>
      <c r="AX710" s="2237"/>
      <c r="AY710" s="2237"/>
      <c r="AZ710" s="2237"/>
      <c r="BA710" s="2237"/>
      <c r="BB710" s="2237"/>
      <c r="BC710" s="2237"/>
      <c r="BD710" s="2237"/>
      <c r="BE710" s="2237"/>
      <c r="BF710" s="2237"/>
      <c r="BG710" s="2237"/>
      <c r="BH710" s="2237"/>
      <c r="BI710" s="2237"/>
      <c r="BJ710" s="2237"/>
      <c r="BK710" s="2237"/>
      <c r="BL710" s="2237"/>
      <c r="BM710" s="2237"/>
      <c r="BN710" s="2237"/>
      <c r="BO710" s="2237"/>
      <c r="BP710" s="2237"/>
      <c r="BQ710" s="2237"/>
      <c r="BR710" s="2237"/>
      <c r="BS710" s="2238"/>
      <c r="BT710" s="2237"/>
      <c r="BU710" s="2237"/>
      <c r="BV710" s="2237"/>
      <c r="BW710" s="2237"/>
      <c r="BX710" s="2237"/>
      <c r="BY710" s="2237"/>
      <c r="BZ710" s="2237"/>
      <c r="CA710" s="2237"/>
      <c r="CB710" s="2237"/>
      <c r="CC710" s="2237"/>
      <c r="CD710" s="2237"/>
      <c r="CE710" s="2237"/>
      <c r="CF710" s="2237"/>
      <c r="CG710" s="2237"/>
      <c r="CH710" s="2237"/>
      <c r="CI710" s="2237"/>
      <c r="CJ710" s="2237"/>
      <c r="CK710" s="2237"/>
      <c r="CL710" s="2237"/>
      <c r="CM710" s="2238"/>
      <c r="CN710" s="2238"/>
      <c r="CO710" s="2239"/>
      <c r="CQ710" s="1653"/>
    </row>
    <row r="711" spans="1:95" s="551" customFormat="1" x14ac:dyDescent="0.2">
      <c r="A711" s="2170"/>
      <c r="B711" s="2236"/>
      <c r="C711" s="2164"/>
      <c r="D711" s="2164"/>
      <c r="E711" s="2165"/>
      <c r="F711" s="2167"/>
      <c r="G711" s="2164"/>
      <c r="H711" s="2167"/>
      <c r="I711" s="2237"/>
      <c r="J711" s="2237"/>
      <c r="K711" s="2237"/>
      <c r="L711" s="2237"/>
      <c r="M711" s="2237"/>
      <c r="N711" s="2237"/>
      <c r="O711" s="2237"/>
      <c r="P711" s="2237"/>
      <c r="Q711" s="2237"/>
      <c r="R711" s="2237"/>
      <c r="S711" s="2237"/>
      <c r="T711" s="2237"/>
      <c r="U711" s="2237"/>
      <c r="V711" s="2237"/>
      <c r="W711" s="2237"/>
      <c r="X711" s="2237"/>
      <c r="Y711" s="2237"/>
      <c r="Z711" s="2237"/>
      <c r="AA711" s="2237"/>
      <c r="AB711" s="2238"/>
      <c r="AC711" s="2238"/>
      <c r="AD711" s="2238"/>
      <c r="AE711" s="2238"/>
      <c r="AF711" s="2237"/>
      <c r="AG711" s="2237"/>
      <c r="AH711" s="2237"/>
      <c r="AI711" s="2237"/>
      <c r="AJ711" s="2237"/>
      <c r="AK711" s="2237"/>
      <c r="AL711" s="2237"/>
      <c r="AM711" s="2237"/>
      <c r="AN711" s="2237"/>
      <c r="AO711" s="2237"/>
      <c r="AP711" s="2237"/>
      <c r="AQ711" s="2237"/>
      <c r="AR711" s="2237"/>
      <c r="AS711" s="2237"/>
      <c r="AT711" s="2237"/>
      <c r="AU711" s="2237"/>
      <c r="AV711" s="2237"/>
      <c r="AW711" s="2237"/>
      <c r="AX711" s="2237"/>
      <c r="AY711" s="2237"/>
      <c r="AZ711" s="2237"/>
      <c r="BA711" s="2237"/>
      <c r="BB711" s="2237"/>
      <c r="BC711" s="2237"/>
      <c r="BD711" s="2237"/>
      <c r="BE711" s="2237"/>
      <c r="BF711" s="2237"/>
      <c r="BG711" s="2237"/>
      <c r="BH711" s="2237"/>
      <c r="BI711" s="2237"/>
      <c r="BJ711" s="2237"/>
      <c r="BK711" s="2237"/>
      <c r="BL711" s="2237"/>
      <c r="BM711" s="2237"/>
      <c r="BN711" s="2237"/>
      <c r="BO711" s="2237"/>
      <c r="BP711" s="2237"/>
      <c r="BQ711" s="2237"/>
      <c r="BR711" s="2237"/>
      <c r="BS711" s="2238"/>
      <c r="BT711" s="2237"/>
      <c r="BU711" s="2237"/>
      <c r="BV711" s="2237"/>
      <c r="BW711" s="2237"/>
      <c r="BX711" s="2237"/>
      <c r="BY711" s="2237"/>
      <c r="BZ711" s="2237"/>
      <c r="CA711" s="2237"/>
      <c r="CB711" s="2237"/>
      <c r="CC711" s="2237"/>
      <c r="CD711" s="2237"/>
      <c r="CE711" s="2237"/>
      <c r="CF711" s="2237"/>
      <c r="CG711" s="2237"/>
      <c r="CH711" s="2237"/>
      <c r="CI711" s="2237"/>
      <c r="CJ711" s="2237"/>
      <c r="CK711" s="2237"/>
      <c r="CL711" s="2237"/>
      <c r="CM711" s="2238"/>
      <c r="CN711" s="2238"/>
      <c r="CO711" s="2239"/>
      <c r="CQ711" s="1653"/>
    </row>
    <row r="712" spans="1:95" s="551" customFormat="1" x14ac:dyDescent="0.2">
      <c r="A712" s="2170"/>
      <c r="B712" s="2236"/>
      <c r="C712" s="2164"/>
      <c r="D712" s="2164"/>
      <c r="E712" s="2165"/>
      <c r="F712" s="2167"/>
      <c r="G712" s="2164"/>
      <c r="H712" s="2167"/>
      <c r="I712" s="2237"/>
      <c r="J712" s="2237"/>
      <c r="K712" s="2237"/>
      <c r="L712" s="2237"/>
      <c r="M712" s="2237"/>
      <c r="N712" s="2237"/>
      <c r="O712" s="2237"/>
      <c r="P712" s="2237"/>
      <c r="Q712" s="2237"/>
      <c r="R712" s="2237"/>
      <c r="S712" s="2237"/>
      <c r="T712" s="2237"/>
      <c r="U712" s="2237"/>
      <c r="V712" s="2237"/>
      <c r="W712" s="2237"/>
      <c r="X712" s="2237"/>
      <c r="Y712" s="2237"/>
      <c r="Z712" s="2237"/>
      <c r="AA712" s="2237"/>
      <c r="AB712" s="2238"/>
      <c r="AC712" s="2238"/>
      <c r="AD712" s="2238"/>
      <c r="AE712" s="2238"/>
      <c r="AF712" s="2237"/>
      <c r="AG712" s="2237"/>
      <c r="AH712" s="2237"/>
      <c r="AI712" s="2237"/>
      <c r="AJ712" s="2237"/>
      <c r="AK712" s="2237"/>
      <c r="AL712" s="2237"/>
      <c r="AM712" s="2237"/>
      <c r="AN712" s="2237"/>
      <c r="AO712" s="2237"/>
      <c r="AP712" s="2237"/>
      <c r="AQ712" s="2237"/>
      <c r="AR712" s="2237"/>
      <c r="AS712" s="2237"/>
      <c r="AT712" s="2237"/>
      <c r="AU712" s="2237"/>
      <c r="AV712" s="2237"/>
      <c r="AW712" s="2237"/>
      <c r="AX712" s="2237"/>
      <c r="AY712" s="2237"/>
      <c r="AZ712" s="2237"/>
      <c r="BA712" s="2237"/>
      <c r="BB712" s="2237"/>
      <c r="BC712" s="2237"/>
      <c r="BD712" s="2237"/>
      <c r="BE712" s="2237"/>
      <c r="BF712" s="2237"/>
      <c r="BG712" s="2237"/>
      <c r="BH712" s="2237"/>
      <c r="BI712" s="2237"/>
      <c r="BJ712" s="2237"/>
      <c r="BK712" s="2237"/>
      <c r="BL712" s="2237"/>
      <c r="BM712" s="2237"/>
      <c r="BN712" s="2237"/>
      <c r="BO712" s="2237"/>
      <c r="BP712" s="2237"/>
      <c r="BQ712" s="2237"/>
      <c r="BR712" s="2237"/>
      <c r="BS712" s="2238"/>
      <c r="BT712" s="2237"/>
      <c r="BU712" s="2237"/>
      <c r="BV712" s="2237"/>
      <c r="BW712" s="2237"/>
      <c r="BX712" s="2237"/>
      <c r="BY712" s="2237"/>
      <c r="BZ712" s="2237"/>
      <c r="CA712" s="2237"/>
      <c r="CB712" s="2237"/>
      <c r="CC712" s="2237"/>
      <c r="CD712" s="2237"/>
      <c r="CE712" s="2237"/>
      <c r="CF712" s="2237"/>
      <c r="CG712" s="2237"/>
      <c r="CH712" s="2237"/>
      <c r="CI712" s="2237"/>
      <c r="CJ712" s="2237"/>
      <c r="CK712" s="2237"/>
      <c r="CL712" s="2237"/>
      <c r="CM712" s="2238"/>
      <c r="CN712" s="2238"/>
      <c r="CO712" s="2239"/>
      <c r="CQ712" s="1653"/>
    </row>
    <row r="713" spans="1:95" s="551" customFormat="1" x14ac:dyDescent="0.2">
      <c r="A713" s="2170"/>
      <c r="B713" s="2236"/>
      <c r="C713" s="2164"/>
      <c r="D713" s="2164"/>
      <c r="E713" s="2165"/>
      <c r="F713" s="2167"/>
      <c r="G713" s="2164"/>
      <c r="H713" s="2167"/>
      <c r="I713" s="2237"/>
      <c r="J713" s="2237"/>
      <c r="K713" s="2237"/>
      <c r="L713" s="2237"/>
      <c r="M713" s="2237"/>
      <c r="N713" s="2237"/>
      <c r="O713" s="2237"/>
      <c r="P713" s="2237"/>
      <c r="Q713" s="2237"/>
      <c r="R713" s="2237"/>
      <c r="S713" s="2237"/>
      <c r="T713" s="2237"/>
      <c r="U713" s="2237"/>
      <c r="V713" s="2237"/>
      <c r="W713" s="2237"/>
      <c r="X713" s="2237"/>
      <c r="Y713" s="2237"/>
      <c r="Z713" s="2237"/>
      <c r="AA713" s="2237"/>
      <c r="AB713" s="2238"/>
      <c r="AC713" s="2238"/>
      <c r="AD713" s="2238"/>
      <c r="AE713" s="2238"/>
      <c r="AF713" s="2237"/>
      <c r="AG713" s="2237"/>
      <c r="AH713" s="2237"/>
      <c r="AI713" s="2237"/>
      <c r="AJ713" s="2237"/>
      <c r="AK713" s="2237"/>
      <c r="AL713" s="2237"/>
      <c r="AM713" s="2237"/>
      <c r="AN713" s="2237"/>
      <c r="AO713" s="2237"/>
      <c r="AP713" s="2237"/>
      <c r="AQ713" s="2237"/>
      <c r="AR713" s="2237"/>
      <c r="AS713" s="2237"/>
      <c r="AT713" s="2237"/>
      <c r="AU713" s="2237"/>
      <c r="AV713" s="2237"/>
      <c r="AW713" s="2237"/>
      <c r="AX713" s="2237"/>
      <c r="AY713" s="2237"/>
      <c r="AZ713" s="2237"/>
      <c r="BA713" s="2237"/>
      <c r="BB713" s="2237"/>
      <c r="BC713" s="2237"/>
      <c r="BD713" s="2237"/>
      <c r="BE713" s="2237"/>
      <c r="BF713" s="2237"/>
      <c r="BG713" s="2237"/>
      <c r="BH713" s="2237"/>
      <c r="BI713" s="2237"/>
      <c r="BJ713" s="2237"/>
      <c r="BK713" s="2237"/>
      <c r="BL713" s="2237"/>
      <c r="BM713" s="2237"/>
      <c r="BN713" s="2237"/>
      <c r="BO713" s="2237"/>
      <c r="BP713" s="2237"/>
      <c r="BQ713" s="2237"/>
      <c r="BR713" s="2237"/>
      <c r="BS713" s="2238"/>
      <c r="BT713" s="2237"/>
      <c r="BU713" s="2237"/>
      <c r="BV713" s="2237"/>
      <c r="BW713" s="2237"/>
      <c r="BX713" s="2237"/>
      <c r="BY713" s="2237"/>
      <c r="BZ713" s="2237"/>
      <c r="CA713" s="2237"/>
      <c r="CB713" s="2237"/>
      <c r="CC713" s="2237"/>
      <c r="CD713" s="2237"/>
      <c r="CE713" s="2237"/>
      <c r="CF713" s="2237"/>
      <c r="CG713" s="2237"/>
      <c r="CH713" s="2237"/>
      <c r="CI713" s="2237"/>
      <c r="CJ713" s="2237"/>
      <c r="CK713" s="2237"/>
      <c r="CL713" s="2237"/>
      <c r="CM713" s="2238"/>
      <c r="CN713" s="2238"/>
      <c r="CO713" s="2239"/>
      <c r="CQ713" s="1653"/>
    </row>
    <row r="714" spans="1:95" s="551" customFormat="1" x14ac:dyDescent="0.2">
      <c r="A714" s="2170"/>
      <c r="B714" s="2236"/>
      <c r="C714" s="2164"/>
      <c r="D714" s="2164"/>
      <c r="E714" s="2165"/>
      <c r="F714" s="2167"/>
      <c r="G714" s="2164"/>
      <c r="H714" s="2167"/>
      <c r="I714" s="2237"/>
      <c r="J714" s="2237"/>
      <c r="K714" s="2237"/>
      <c r="L714" s="2237"/>
      <c r="M714" s="2237"/>
      <c r="N714" s="2237"/>
      <c r="O714" s="2237"/>
      <c r="P714" s="2237"/>
      <c r="Q714" s="2237"/>
      <c r="R714" s="2237"/>
      <c r="S714" s="2237"/>
      <c r="T714" s="2237"/>
      <c r="U714" s="2237"/>
      <c r="V714" s="2237"/>
      <c r="W714" s="2237"/>
      <c r="X714" s="2237"/>
      <c r="Y714" s="2237"/>
      <c r="Z714" s="2237"/>
      <c r="AA714" s="2237"/>
      <c r="AB714" s="2238"/>
      <c r="AC714" s="2238"/>
      <c r="AD714" s="2238"/>
      <c r="AE714" s="2238"/>
      <c r="AF714" s="2237"/>
      <c r="AG714" s="2237"/>
      <c r="AH714" s="2237"/>
      <c r="AI714" s="2237"/>
      <c r="AJ714" s="2237"/>
      <c r="AK714" s="2237"/>
      <c r="AL714" s="2237"/>
      <c r="AM714" s="2237"/>
      <c r="AN714" s="2237"/>
      <c r="AO714" s="2237"/>
      <c r="AP714" s="2237"/>
      <c r="AQ714" s="2237"/>
      <c r="AR714" s="2237"/>
      <c r="AS714" s="2237"/>
      <c r="AT714" s="2237"/>
      <c r="AU714" s="2237"/>
      <c r="AV714" s="2237"/>
      <c r="AW714" s="2237"/>
      <c r="AX714" s="2237"/>
      <c r="AY714" s="2237"/>
      <c r="AZ714" s="2237"/>
      <c r="BA714" s="2237"/>
      <c r="BB714" s="2237"/>
      <c r="BC714" s="2237"/>
      <c r="BD714" s="2237"/>
      <c r="BE714" s="2237"/>
      <c r="BF714" s="2237"/>
      <c r="BG714" s="2237"/>
      <c r="BH714" s="2237"/>
      <c r="BI714" s="2237"/>
      <c r="BJ714" s="2237"/>
      <c r="BK714" s="2237"/>
      <c r="BL714" s="2237"/>
      <c r="BM714" s="2237"/>
      <c r="BN714" s="2237"/>
      <c r="BO714" s="2237"/>
      <c r="BP714" s="2237"/>
      <c r="BQ714" s="2237"/>
      <c r="BR714" s="2237"/>
      <c r="BS714" s="2238"/>
      <c r="BT714" s="2237"/>
      <c r="BU714" s="2237"/>
      <c r="BV714" s="2237"/>
      <c r="BW714" s="2237"/>
      <c r="BX714" s="2237"/>
      <c r="BY714" s="2237"/>
      <c r="BZ714" s="2237"/>
      <c r="CA714" s="2237"/>
      <c r="CB714" s="2237"/>
      <c r="CC714" s="2237"/>
      <c r="CD714" s="2237"/>
      <c r="CE714" s="2237"/>
      <c r="CF714" s="2237"/>
      <c r="CG714" s="2237"/>
      <c r="CH714" s="2237"/>
      <c r="CI714" s="2237"/>
      <c r="CJ714" s="2237"/>
      <c r="CK714" s="2237"/>
      <c r="CL714" s="2237"/>
      <c r="CM714" s="2238"/>
      <c r="CN714" s="2238"/>
      <c r="CO714" s="2239"/>
      <c r="CQ714" s="1653"/>
    </row>
    <row r="715" spans="1:95" s="551" customFormat="1" x14ac:dyDescent="0.2">
      <c r="A715" s="2170"/>
      <c r="B715" s="2236"/>
      <c r="C715" s="2164"/>
      <c r="D715" s="2164"/>
      <c r="E715" s="2165"/>
      <c r="F715" s="2167"/>
      <c r="G715" s="2164"/>
      <c r="H715" s="2167"/>
      <c r="I715" s="2237"/>
      <c r="J715" s="2237"/>
      <c r="K715" s="2237"/>
      <c r="L715" s="2237"/>
      <c r="M715" s="2237"/>
      <c r="N715" s="2237"/>
      <c r="O715" s="2237"/>
      <c r="P715" s="2237"/>
      <c r="Q715" s="2237"/>
      <c r="R715" s="2237"/>
      <c r="S715" s="2237"/>
      <c r="T715" s="2237"/>
      <c r="U715" s="2237"/>
      <c r="V715" s="2237"/>
      <c r="W715" s="2237"/>
      <c r="X715" s="2237"/>
      <c r="Y715" s="2237"/>
      <c r="Z715" s="2237"/>
      <c r="AA715" s="2237"/>
      <c r="AB715" s="2238"/>
      <c r="AC715" s="2238"/>
      <c r="AD715" s="2238"/>
      <c r="AE715" s="2238"/>
      <c r="AF715" s="2237"/>
      <c r="AG715" s="2237"/>
      <c r="AH715" s="2237"/>
      <c r="AI715" s="2237"/>
      <c r="AJ715" s="2237"/>
      <c r="AK715" s="2237"/>
      <c r="AL715" s="2237"/>
      <c r="AM715" s="2237"/>
      <c r="AN715" s="2237"/>
      <c r="AO715" s="2237"/>
      <c r="AP715" s="2237"/>
      <c r="AQ715" s="2237"/>
      <c r="AR715" s="2237"/>
      <c r="AS715" s="2237"/>
      <c r="AT715" s="2237"/>
      <c r="AU715" s="2237"/>
      <c r="AV715" s="2237"/>
      <c r="AW715" s="2237"/>
      <c r="AX715" s="2237"/>
      <c r="AY715" s="2237"/>
      <c r="AZ715" s="2237"/>
      <c r="BA715" s="2237"/>
      <c r="BB715" s="2237"/>
      <c r="BC715" s="2237"/>
      <c r="BD715" s="2237"/>
      <c r="BE715" s="2237"/>
      <c r="BF715" s="2237"/>
      <c r="BG715" s="2237"/>
      <c r="BH715" s="2237"/>
      <c r="BI715" s="2237"/>
      <c r="BJ715" s="2237"/>
      <c r="BK715" s="2237"/>
      <c r="BL715" s="2237"/>
      <c r="BM715" s="2237"/>
      <c r="BN715" s="2237"/>
      <c r="BO715" s="2237"/>
      <c r="BP715" s="2237"/>
      <c r="BQ715" s="2237"/>
      <c r="BR715" s="2237"/>
      <c r="BS715" s="2238"/>
      <c r="BT715" s="2237"/>
      <c r="BU715" s="2237"/>
      <c r="BV715" s="2237"/>
      <c r="BW715" s="2237"/>
      <c r="BX715" s="2237"/>
      <c r="BY715" s="2237"/>
      <c r="BZ715" s="2237"/>
      <c r="CA715" s="2237"/>
      <c r="CB715" s="2237"/>
      <c r="CC715" s="2237"/>
      <c r="CD715" s="2237"/>
      <c r="CE715" s="2237"/>
      <c r="CF715" s="2237"/>
      <c r="CG715" s="2237"/>
      <c r="CH715" s="2237"/>
      <c r="CI715" s="2237"/>
      <c r="CJ715" s="2237"/>
      <c r="CK715" s="2237"/>
      <c r="CL715" s="2237"/>
      <c r="CM715" s="2238"/>
      <c r="CN715" s="2238"/>
      <c r="CO715" s="2239"/>
      <c r="CQ715" s="1653"/>
    </row>
    <row r="716" spans="1:95" s="551" customFormat="1" x14ac:dyDescent="0.2">
      <c r="A716" s="2170"/>
      <c r="B716" s="2236"/>
      <c r="C716" s="2164"/>
      <c r="D716" s="2164"/>
      <c r="E716" s="2165"/>
      <c r="F716" s="2167"/>
      <c r="G716" s="2164"/>
      <c r="H716" s="2167"/>
      <c r="I716" s="2237"/>
      <c r="J716" s="2237"/>
      <c r="K716" s="2237"/>
      <c r="L716" s="2237"/>
      <c r="M716" s="2237"/>
      <c r="N716" s="2237"/>
      <c r="O716" s="2237"/>
      <c r="P716" s="2237"/>
      <c r="Q716" s="2237"/>
      <c r="R716" s="2237"/>
      <c r="S716" s="2237"/>
      <c r="T716" s="2237"/>
      <c r="U716" s="2237"/>
      <c r="V716" s="2237"/>
      <c r="W716" s="2237"/>
      <c r="X716" s="2237"/>
      <c r="Y716" s="2237"/>
      <c r="Z716" s="2237"/>
      <c r="AA716" s="2237"/>
      <c r="AB716" s="2238"/>
      <c r="AC716" s="2238"/>
      <c r="AD716" s="2238"/>
      <c r="AE716" s="2238"/>
      <c r="AF716" s="2237"/>
      <c r="AG716" s="2237"/>
      <c r="AH716" s="2237"/>
      <c r="AI716" s="2237"/>
      <c r="AJ716" s="2237"/>
      <c r="AK716" s="2237"/>
      <c r="AL716" s="2237"/>
      <c r="AM716" s="2237"/>
      <c r="AN716" s="2237"/>
      <c r="AO716" s="2237"/>
      <c r="AP716" s="2237"/>
      <c r="AQ716" s="2237"/>
      <c r="AR716" s="2237"/>
      <c r="AS716" s="2237"/>
      <c r="AT716" s="2237"/>
      <c r="AU716" s="2237"/>
      <c r="AV716" s="2237"/>
      <c r="AW716" s="2237"/>
      <c r="AX716" s="2237"/>
      <c r="AY716" s="2237"/>
      <c r="AZ716" s="2237"/>
      <c r="BA716" s="2237"/>
      <c r="BB716" s="2237"/>
      <c r="BC716" s="2237"/>
      <c r="BD716" s="2237"/>
      <c r="BE716" s="2237"/>
      <c r="BF716" s="2237"/>
      <c r="BG716" s="2237"/>
      <c r="BH716" s="2237"/>
      <c r="BI716" s="2237"/>
      <c r="BJ716" s="2237"/>
      <c r="BK716" s="2237"/>
      <c r="BL716" s="2237"/>
      <c r="BM716" s="2237"/>
      <c r="BN716" s="2237"/>
      <c r="BO716" s="2237"/>
      <c r="BP716" s="2237"/>
      <c r="BQ716" s="2237"/>
      <c r="BR716" s="2237"/>
      <c r="BS716" s="2238"/>
      <c r="BT716" s="2237"/>
      <c r="BU716" s="2237"/>
      <c r="BV716" s="2237"/>
      <c r="BW716" s="2237"/>
      <c r="BX716" s="2237"/>
      <c r="BY716" s="2237"/>
      <c r="BZ716" s="2237"/>
      <c r="CA716" s="2237"/>
      <c r="CB716" s="2237"/>
      <c r="CC716" s="2237"/>
      <c r="CD716" s="2237"/>
      <c r="CE716" s="2237"/>
      <c r="CF716" s="2237"/>
      <c r="CG716" s="2237"/>
      <c r="CH716" s="2237"/>
      <c r="CI716" s="2237"/>
      <c r="CJ716" s="2237"/>
      <c r="CK716" s="2237"/>
      <c r="CL716" s="2237"/>
      <c r="CM716" s="2238"/>
      <c r="CN716" s="2238"/>
      <c r="CO716" s="2239"/>
      <c r="CQ716" s="1653"/>
    </row>
    <row r="717" spans="1:95" s="551" customFormat="1" x14ac:dyDescent="0.2">
      <c r="A717" s="2170"/>
      <c r="B717" s="2236"/>
      <c r="C717" s="2164"/>
      <c r="D717" s="2164"/>
      <c r="E717" s="2165"/>
      <c r="F717" s="2167"/>
      <c r="G717" s="2164"/>
      <c r="H717" s="2167"/>
      <c r="I717" s="2237"/>
      <c r="J717" s="2237"/>
      <c r="K717" s="2237"/>
      <c r="L717" s="2237"/>
      <c r="M717" s="2237"/>
      <c r="N717" s="2237"/>
      <c r="O717" s="2237"/>
      <c r="P717" s="2237"/>
      <c r="Q717" s="2237"/>
      <c r="R717" s="2237"/>
      <c r="S717" s="2237"/>
      <c r="T717" s="2237"/>
      <c r="U717" s="2237"/>
      <c r="V717" s="2237"/>
      <c r="W717" s="2237"/>
      <c r="X717" s="2237"/>
      <c r="Y717" s="2237"/>
      <c r="Z717" s="2237"/>
      <c r="AA717" s="2237"/>
      <c r="AB717" s="2238"/>
      <c r="AC717" s="2238"/>
      <c r="AD717" s="2238"/>
      <c r="AE717" s="2238"/>
      <c r="AF717" s="2237"/>
      <c r="AG717" s="2237"/>
      <c r="AH717" s="2237"/>
      <c r="AI717" s="2237"/>
      <c r="AJ717" s="2237"/>
      <c r="AK717" s="2237"/>
      <c r="AL717" s="2237"/>
      <c r="AM717" s="2237"/>
      <c r="AN717" s="2237"/>
      <c r="AO717" s="2237"/>
      <c r="AP717" s="2237"/>
      <c r="AQ717" s="2237"/>
      <c r="AR717" s="2237"/>
      <c r="AS717" s="2237"/>
      <c r="AT717" s="2237"/>
      <c r="AU717" s="2237"/>
      <c r="AV717" s="2237"/>
      <c r="AW717" s="2237"/>
      <c r="AX717" s="2237"/>
      <c r="AY717" s="2237"/>
      <c r="AZ717" s="2237"/>
      <c r="BA717" s="2237"/>
      <c r="BB717" s="2237"/>
      <c r="BC717" s="2237"/>
      <c r="BD717" s="2237"/>
      <c r="BE717" s="2237"/>
      <c r="BF717" s="2237"/>
      <c r="BG717" s="2237"/>
      <c r="BH717" s="2237"/>
      <c r="BI717" s="2237"/>
      <c r="BJ717" s="2237"/>
      <c r="BK717" s="2237"/>
      <c r="BL717" s="2237"/>
      <c r="BM717" s="2237"/>
      <c r="BN717" s="2237"/>
      <c r="BO717" s="2237"/>
      <c r="BP717" s="2237"/>
      <c r="BQ717" s="2237"/>
      <c r="BR717" s="2237"/>
      <c r="BS717" s="2238"/>
      <c r="BT717" s="2237"/>
      <c r="BU717" s="2237"/>
      <c r="BV717" s="2237"/>
      <c r="BW717" s="2237"/>
      <c r="BX717" s="2237"/>
      <c r="BY717" s="2237"/>
      <c r="BZ717" s="2237"/>
      <c r="CA717" s="2237"/>
      <c r="CB717" s="2237"/>
      <c r="CC717" s="2237"/>
      <c r="CD717" s="2237"/>
      <c r="CE717" s="2237"/>
      <c r="CF717" s="2237"/>
      <c r="CG717" s="2237"/>
      <c r="CH717" s="2237"/>
      <c r="CI717" s="2237"/>
      <c r="CJ717" s="2237"/>
      <c r="CK717" s="2237"/>
      <c r="CL717" s="2237"/>
      <c r="CM717" s="2238"/>
      <c r="CN717" s="2238"/>
      <c r="CO717" s="2239"/>
      <c r="CQ717" s="1653"/>
    </row>
    <row r="718" spans="1:95" s="551" customFormat="1" x14ac:dyDescent="0.2">
      <c r="A718" s="2170"/>
      <c r="B718" s="2236"/>
      <c r="C718" s="2164"/>
      <c r="D718" s="2164"/>
      <c r="E718" s="2165"/>
      <c r="F718" s="2167"/>
      <c r="G718" s="2164"/>
      <c r="H718" s="2167"/>
      <c r="I718" s="2237"/>
      <c r="J718" s="2237"/>
      <c r="K718" s="2237"/>
      <c r="L718" s="2237"/>
      <c r="M718" s="2237"/>
      <c r="N718" s="2237"/>
      <c r="O718" s="2237"/>
      <c r="P718" s="2237"/>
      <c r="Q718" s="2237"/>
      <c r="R718" s="2237"/>
      <c r="S718" s="2237"/>
      <c r="T718" s="2237"/>
      <c r="U718" s="2237"/>
      <c r="V718" s="2237"/>
      <c r="W718" s="2237"/>
      <c r="X718" s="2237"/>
      <c r="Y718" s="2237"/>
      <c r="Z718" s="2237"/>
      <c r="AA718" s="2237"/>
      <c r="AB718" s="2238"/>
      <c r="AC718" s="2238"/>
      <c r="AD718" s="2238"/>
      <c r="AE718" s="2238"/>
      <c r="AF718" s="2237"/>
      <c r="AG718" s="2237"/>
      <c r="AH718" s="2237"/>
      <c r="AI718" s="2237"/>
      <c r="AJ718" s="2237"/>
      <c r="AK718" s="2237"/>
      <c r="AL718" s="2237"/>
      <c r="AM718" s="2237"/>
      <c r="AN718" s="2237"/>
      <c r="AO718" s="2237"/>
      <c r="AP718" s="2237"/>
      <c r="AQ718" s="2237"/>
      <c r="AR718" s="2237"/>
      <c r="AS718" s="2237"/>
      <c r="AT718" s="2237"/>
      <c r="AU718" s="2237"/>
      <c r="AV718" s="2237"/>
      <c r="AW718" s="2237"/>
      <c r="AX718" s="2237"/>
      <c r="AY718" s="2237"/>
      <c r="AZ718" s="2237"/>
      <c r="BA718" s="2237"/>
      <c r="BB718" s="2237"/>
      <c r="BC718" s="2237"/>
      <c r="BD718" s="2237"/>
      <c r="BE718" s="2237"/>
      <c r="BF718" s="2237"/>
      <c r="BG718" s="2237"/>
      <c r="BH718" s="2237"/>
      <c r="BI718" s="2237"/>
      <c r="BJ718" s="2237"/>
      <c r="BK718" s="2237"/>
      <c r="BL718" s="2237"/>
      <c r="BM718" s="2237"/>
      <c r="BN718" s="2237"/>
      <c r="BO718" s="2237"/>
      <c r="BP718" s="2237"/>
      <c r="BQ718" s="2237"/>
      <c r="BR718" s="2237"/>
      <c r="BS718" s="2238"/>
      <c r="BT718" s="2237"/>
      <c r="BU718" s="2237"/>
      <c r="BV718" s="2237"/>
      <c r="BW718" s="2237"/>
      <c r="BX718" s="2237"/>
      <c r="BY718" s="2237"/>
      <c r="BZ718" s="2237"/>
      <c r="CA718" s="2237"/>
      <c r="CB718" s="2237"/>
      <c r="CC718" s="2237"/>
      <c r="CD718" s="2237"/>
      <c r="CE718" s="2237"/>
      <c r="CF718" s="2237"/>
      <c r="CG718" s="2237"/>
      <c r="CH718" s="2237"/>
      <c r="CI718" s="2237"/>
      <c r="CJ718" s="2237"/>
      <c r="CK718" s="2237"/>
      <c r="CL718" s="2237"/>
      <c r="CM718" s="2238"/>
      <c r="CN718" s="2238"/>
      <c r="CO718" s="2239"/>
      <c r="CQ718" s="1653"/>
    </row>
    <row r="719" spans="1:95" s="551" customFormat="1" x14ac:dyDescent="0.2">
      <c r="A719" s="2170"/>
      <c r="B719" s="2236"/>
      <c r="C719" s="2164"/>
      <c r="D719" s="2164"/>
      <c r="E719" s="2165"/>
      <c r="F719" s="2167"/>
      <c r="G719" s="2164"/>
      <c r="H719" s="2167"/>
      <c r="I719" s="2237"/>
      <c r="J719" s="2237"/>
      <c r="K719" s="2237"/>
      <c r="L719" s="2237"/>
      <c r="M719" s="2237"/>
      <c r="N719" s="2237"/>
      <c r="O719" s="2237"/>
      <c r="P719" s="2237"/>
      <c r="Q719" s="2237"/>
      <c r="R719" s="2237"/>
      <c r="S719" s="2237"/>
      <c r="T719" s="2237"/>
      <c r="U719" s="2237"/>
      <c r="V719" s="2237"/>
      <c r="W719" s="2237"/>
      <c r="X719" s="2237"/>
      <c r="Y719" s="2237"/>
      <c r="Z719" s="2237"/>
      <c r="AA719" s="2237"/>
      <c r="AB719" s="2238"/>
      <c r="AC719" s="2238"/>
      <c r="AD719" s="2238"/>
      <c r="AE719" s="2238"/>
      <c r="AF719" s="2237"/>
      <c r="AG719" s="2237"/>
      <c r="AH719" s="2237"/>
      <c r="AI719" s="2237"/>
      <c r="AJ719" s="2237"/>
      <c r="AK719" s="2237"/>
      <c r="AL719" s="2237"/>
      <c r="AM719" s="2237"/>
      <c r="AN719" s="2237"/>
      <c r="AO719" s="2237"/>
      <c r="AP719" s="2237"/>
      <c r="AQ719" s="2237"/>
      <c r="AR719" s="2237"/>
      <c r="AS719" s="2237"/>
      <c r="AT719" s="2237"/>
      <c r="AU719" s="2237"/>
      <c r="AV719" s="2237"/>
      <c r="AW719" s="2237"/>
      <c r="AX719" s="2237"/>
      <c r="AY719" s="2237"/>
      <c r="AZ719" s="2237"/>
      <c r="BA719" s="2237"/>
      <c r="BB719" s="2237"/>
      <c r="BC719" s="2237"/>
      <c r="BD719" s="2237"/>
      <c r="BE719" s="2237"/>
      <c r="BF719" s="2237"/>
      <c r="BG719" s="2237"/>
      <c r="BH719" s="2237"/>
      <c r="BI719" s="2237"/>
      <c r="BJ719" s="2237"/>
      <c r="BK719" s="2237"/>
      <c r="BL719" s="2237"/>
      <c r="BM719" s="2237"/>
      <c r="BN719" s="2237"/>
      <c r="BO719" s="2237"/>
      <c r="BP719" s="2237"/>
      <c r="BQ719" s="2237"/>
      <c r="BR719" s="2237"/>
      <c r="BS719" s="2238"/>
      <c r="BT719" s="2237"/>
      <c r="BU719" s="2237"/>
      <c r="BV719" s="2237"/>
      <c r="BW719" s="2237"/>
      <c r="BX719" s="2237"/>
      <c r="BY719" s="2237"/>
      <c r="BZ719" s="2237"/>
      <c r="CA719" s="2237"/>
      <c r="CB719" s="2237"/>
      <c r="CC719" s="2237"/>
      <c r="CD719" s="2237"/>
      <c r="CE719" s="2237"/>
      <c r="CF719" s="2237"/>
      <c r="CG719" s="2237"/>
      <c r="CH719" s="2237"/>
      <c r="CI719" s="2237"/>
      <c r="CJ719" s="2237"/>
      <c r="CK719" s="2237"/>
      <c r="CL719" s="2237"/>
      <c r="CM719" s="2238"/>
      <c r="CN719" s="2238"/>
      <c r="CO719" s="2239"/>
      <c r="CQ719" s="1653"/>
    </row>
    <row r="720" spans="1:95" s="551" customFormat="1" x14ac:dyDescent="0.2">
      <c r="A720" s="2170"/>
      <c r="B720" s="2236"/>
      <c r="C720" s="2164"/>
      <c r="D720" s="2164"/>
      <c r="E720" s="2165"/>
      <c r="F720" s="2167"/>
      <c r="G720" s="2164"/>
      <c r="H720" s="2167"/>
      <c r="I720" s="2237"/>
      <c r="J720" s="2237"/>
      <c r="K720" s="2237"/>
      <c r="L720" s="2237"/>
      <c r="M720" s="2237"/>
      <c r="N720" s="2237"/>
      <c r="O720" s="2237"/>
      <c r="P720" s="2237"/>
      <c r="Q720" s="2237"/>
      <c r="R720" s="2237"/>
      <c r="S720" s="2237"/>
      <c r="T720" s="2237"/>
      <c r="U720" s="2237"/>
      <c r="V720" s="2237"/>
      <c r="W720" s="2237"/>
      <c r="X720" s="2237"/>
      <c r="Y720" s="2237"/>
      <c r="Z720" s="2237"/>
      <c r="AA720" s="2237"/>
      <c r="AB720" s="2238"/>
      <c r="AC720" s="2238"/>
      <c r="AD720" s="2238"/>
      <c r="AE720" s="2238"/>
      <c r="AF720" s="2237"/>
      <c r="AG720" s="2237"/>
      <c r="AH720" s="2237"/>
      <c r="AI720" s="2237"/>
      <c r="AJ720" s="2237"/>
      <c r="AK720" s="2237"/>
      <c r="AL720" s="2237"/>
      <c r="AM720" s="2237"/>
      <c r="AN720" s="2237"/>
      <c r="AO720" s="2237"/>
      <c r="AP720" s="2237"/>
      <c r="AQ720" s="2237"/>
      <c r="AR720" s="2237"/>
      <c r="AS720" s="2237"/>
      <c r="AT720" s="2237"/>
      <c r="AU720" s="2237"/>
      <c r="AV720" s="2237"/>
      <c r="AW720" s="2237"/>
      <c r="AX720" s="2237"/>
      <c r="AY720" s="2237"/>
      <c r="AZ720" s="2237"/>
      <c r="BA720" s="2237"/>
      <c r="BB720" s="2237"/>
      <c r="BC720" s="2237"/>
      <c r="BD720" s="2237"/>
      <c r="BE720" s="2237"/>
      <c r="BF720" s="2237"/>
      <c r="BG720" s="2237"/>
      <c r="BH720" s="2237"/>
      <c r="BI720" s="2237"/>
      <c r="BJ720" s="2237"/>
      <c r="BK720" s="2237"/>
      <c r="BL720" s="2237"/>
      <c r="BM720" s="2237"/>
      <c r="BN720" s="2237"/>
      <c r="BO720" s="2237"/>
      <c r="BP720" s="2237"/>
      <c r="BQ720" s="2237"/>
      <c r="BR720" s="2237"/>
      <c r="BS720" s="2238"/>
      <c r="BT720" s="2237"/>
      <c r="BU720" s="2237"/>
      <c r="BV720" s="2237"/>
      <c r="BW720" s="2237"/>
      <c r="BX720" s="2237"/>
      <c r="BY720" s="2237"/>
      <c r="BZ720" s="2237"/>
      <c r="CA720" s="2237"/>
      <c r="CB720" s="2237"/>
      <c r="CC720" s="2237"/>
      <c r="CD720" s="2237"/>
      <c r="CE720" s="2237"/>
      <c r="CF720" s="2237"/>
      <c r="CG720" s="2237"/>
      <c r="CH720" s="2237"/>
      <c r="CI720" s="2237"/>
      <c r="CJ720" s="2237"/>
      <c r="CK720" s="2237"/>
      <c r="CL720" s="2237"/>
      <c r="CM720" s="2238"/>
      <c r="CN720" s="2238"/>
      <c r="CO720" s="2239"/>
      <c r="CQ720" s="1653"/>
    </row>
    <row r="721" spans="1:95" s="551" customFormat="1" x14ac:dyDescent="0.2">
      <c r="A721" s="2170"/>
      <c r="B721" s="2236"/>
      <c r="C721" s="2164"/>
      <c r="D721" s="2164"/>
      <c r="E721" s="2165"/>
      <c r="F721" s="2167"/>
      <c r="G721" s="2164"/>
      <c r="H721" s="2167"/>
      <c r="I721" s="2237"/>
      <c r="J721" s="2237"/>
      <c r="K721" s="2237"/>
      <c r="L721" s="2237"/>
      <c r="M721" s="2237"/>
      <c r="N721" s="2237"/>
      <c r="O721" s="2237"/>
      <c r="P721" s="2237"/>
      <c r="Q721" s="2237"/>
      <c r="R721" s="2237"/>
      <c r="S721" s="2237"/>
      <c r="T721" s="2237"/>
      <c r="U721" s="2237"/>
      <c r="V721" s="2237"/>
      <c r="W721" s="2237"/>
      <c r="X721" s="2237"/>
      <c r="Y721" s="2237"/>
      <c r="Z721" s="2237"/>
      <c r="AA721" s="2237"/>
      <c r="AB721" s="2238"/>
      <c r="AC721" s="2238"/>
      <c r="AD721" s="2238"/>
      <c r="AE721" s="2238"/>
      <c r="AF721" s="2237"/>
      <c r="AG721" s="2237"/>
      <c r="AH721" s="2237"/>
      <c r="AI721" s="2237"/>
      <c r="AJ721" s="2237"/>
      <c r="AK721" s="2237"/>
      <c r="AL721" s="2237"/>
      <c r="AM721" s="2237"/>
      <c r="AN721" s="2237"/>
      <c r="AO721" s="2237"/>
      <c r="AP721" s="2237"/>
      <c r="AQ721" s="2237"/>
      <c r="AR721" s="2237"/>
      <c r="AS721" s="2237"/>
      <c r="AT721" s="2237"/>
      <c r="AU721" s="2237"/>
      <c r="AV721" s="2237"/>
      <c r="AW721" s="2237"/>
      <c r="AX721" s="2237"/>
      <c r="AY721" s="2237"/>
      <c r="AZ721" s="2237"/>
      <c r="BA721" s="2237"/>
      <c r="BB721" s="2237"/>
      <c r="BC721" s="2237"/>
      <c r="BD721" s="2237"/>
      <c r="BE721" s="2237"/>
      <c r="BF721" s="2237"/>
      <c r="BG721" s="2237"/>
      <c r="BH721" s="2237"/>
      <c r="BI721" s="2237"/>
      <c r="BJ721" s="2237"/>
      <c r="BK721" s="2237"/>
      <c r="BL721" s="2237"/>
      <c r="BM721" s="2237"/>
      <c r="BN721" s="2237"/>
      <c r="BO721" s="2237"/>
      <c r="BP721" s="2237"/>
      <c r="BQ721" s="2237"/>
      <c r="BR721" s="2237"/>
      <c r="BS721" s="2238"/>
      <c r="BT721" s="2237"/>
      <c r="BU721" s="2237"/>
      <c r="BV721" s="2237"/>
      <c r="BW721" s="2237"/>
      <c r="BX721" s="2237"/>
      <c r="BY721" s="2237"/>
      <c r="BZ721" s="2237"/>
      <c r="CA721" s="2237"/>
      <c r="CB721" s="2237"/>
      <c r="CC721" s="2237"/>
      <c r="CD721" s="2237"/>
      <c r="CE721" s="2237"/>
      <c r="CF721" s="2237"/>
      <c r="CG721" s="2237"/>
      <c r="CH721" s="2237"/>
      <c r="CI721" s="2237"/>
      <c r="CJ721" s="2237"/>
      <c r="CK721" s="2237"/>
      <c r="CL721" s="2237"/>
      <c r="CM721" s="2238"/>
      <c r="CN721" s="2238"/>
      <c r="CO721" s="2239"/>
      <c r="CQ721" s="1653"/>
    </row>
    <row r="722" spans="1:95" s="551" customFormat="1" x14ac:dyDescent="0.2">
      <c r="A722" s="2170"/>
      <c r="B722" s="2236"/>
      <c r="C722" s="2164"/>
      <c r="D722" s="2164"/>
      <c r="E722" s="2165"/>
      <c r="F722" s="2167"/>
      <c r="G722" s="2164"/>
      <c r="H722" s="2167"/>
      <c r="I722" s="2237"/>
      <c r="J722" s="2237"/>
      <c r="K722" s="2237"/>
      <c r="L722" s="2237"/>
      <c r="M722" s="2237"/>
      <c r="N722" s="2237"/>
      <c r="O722" s="2237"/>
      <c r="P722" s="2237"/>
      <c r="Q722" s="2237"/>
      <c r="R722" s="2237"/>
      <c r="S722" s="2237"/>
      <c r="T722" s="2237"/>
      <c r="U722" s="2237"/>
      <c r="V722" s="2237"/>
      <c r="W722" s="2237"/>
      <c r="X722" s="2237"/>
      <c r="Y722" s="2237"/>
      <c r="Z722" s="2237"/>
      <c r="AA722" s="2237"/>
      <c r="AB722" s="2238"/>
      <c r="AC722" s="2238"/>
      <c r="AD722" s="2238"/>
      <c r="AE722" s="2238"/>
      <c r="AF722" s="2237"/>
      <c r="AG722" s="2237"/>
      <c r="AH722" s="2237"/>
      <c r="AI722" s="2237"/>
      <c r="AJ722" s="2237"/>
      <c r="AK722" s="2237"/>
      <c r="AL722" s="2237"/>
      <c r="AM722" s="2237"/>
      <c r="AN722" s="2237"/>
      <c r="AO722" s="2237"/>
      <c r="AP722" s="2237"/>
      <c r="AQ722" s="2237"/>
      <c r="AR722" s="2237"/>
      <c r="AS722" s="2237"/>
      <c r="AT722" s="2237"/>
      <c r="AU722" s="2237"/>
      <c r="AV722" s="2237"/>
      <c r="AW722" s="2237"/>
      <c r="AX722" s="2237"/>
      <c r="AY722" s="2237"/>
      <c r="AZ722" s="2237"/>
      <c r="BA722" s="2237"/>
      <c r="BB722" s="2237"/>
      <c r="BC722" s="2237"/>
      <c r="BD722" s="2237"/>
      <c r="BE722" s="2237"/>
      <c r="BF722" s="2237"/>
      <c r="BG722" s="2237"/>
      <c r="BH722" s="2237"/>
      <c r="BI722" s="2237"/>
      <c r="BJ722" s="2237"/>
      <c r="BK722" s="2237"/>
      <c r="BL722" s="2237"/>
      <c r="BM722" s="2237"/>
      <c r="BN722" s="2237"/>
      <c r="BO722" s="2237"/>
      <c r="BP722" s="2237"/>
      <c r="BQ722" s="2237"/>
      <c r="BR722" s="2237"/>
      <c r="BS722" s="2238"/>
      <c r="BT722" s="2237"/>
      <c r="BU722" s="2237"/>
      <c r="BV722" s="2237"/>
      <c r="BW722" s="2237"/>
      <c r="BX722" s="2237"/>
      <c r="BY722" s="2237"/>
      <c r="BZ722" s="2237"/>
      <c r="CA722" s="2237"/>
      <c r="CB722" s="2237"/>
      <c r="CC722" s="2237"/>
      <c r="CD722" s="2237"/>
      <c r="CE722" s="2237"/>
      <c r="CF722" s="2237"/>
      <c r="CG722" s="2237"/>
      <c r="CH722" s="2237"/>
      <c r="CI722" s="2237"/>
      <c r="CJ722" s="2237"/>
      <c r="CK722" s="2237"/>
      <c r="CL722" s="2237"/>
      <c r="CM722" s="2238"/>
      <c r="CN722" s="2238"/>
      <c r="CO722" s="2239"/>
      <c r="CQ722" s="1653"/>
    </row>
    <row r="723" spans="1:95" s="551" customFormat="1" x14ac:dyDescent="0.2">
      <c r="A723" s="2170"/>
      <c r="B723" s="2236"/>
      <c r="C723" s="2164"/>
      <c r="D723" s="2164"/>
      <c r="E723" s="2165"/>
      <c r="F723" s="2167"/>
      <c r="G723" s="2164"/>
      <c r="H723" s="2167"/>
      <c r="I723" s="2237"/>
      <c r="J723" s="2237"/>
      <c r="K723" s="2237"/>
      <c r="L723" s="2237"/>
      <c r="M723" s="2237"/>
      <c r="N723" s="2237"/>
      <c r="O723" s="2237"/>
      <c r="P723" s="2237"/>
      <c r="Q723" s="2237"/>
      <c r="R723" s="2237"/>
      <c r="S723" s="2237"/>
      <c r="T723" s="2237"/>
      <c r="U723" s="2237"/>
      <c r="V723" s="2237"/>
      <c r="W723" s="2237"/>
      <c r="X723" s="2237"/>
      <c r="Y723" s="2237"/>
      <c r="Z723" s="2237"/>
      <c r="AA723" s="2237"/>
      <c r="AB723" s="2238"/>
      <c r="AC723" s="2238"/>
      <c r="AD723" s="2238"/>
      <c r="AE723" s="2238"/>
      <c r="AF723" s="2237"/>
      <c r="AG723" s="2237"/>
      <c r="AH723" s="2237"/>
      <c r="AI723" s="2237"/>
      <c r="AJ723" s="2237"/>
      <c r="AK723" s="2237"/>
      <c r="AL723" s="2237"/>
      <c r="AM723" s="2237"/>
      <c r="AN723" s="2237"/>
      <c r="AO723" s="2237"/>
      <c r="AP723" s="2237"/>
      <c r="AQ723" s="2237"/>
      <c r="AR723" s="2237"/>
      <c r="AS723" s="2237"/>
      <c r="AT723" s="2237"/>
      <c r="AU723" s="2237"/>
      <c r="AV723" s="2237"/>
      <c r="AW723" s="2237"/>
      <c r="AX723" s="2237"/>
      <c r="AY723" s="2237"/>
      <c r="AZ723" s="2237"/>
      <c r="BA723" s="2237"/>
      <c r="BB723" s="2237"/>
      <c r="BC723" s="2237"/>
      <c r="BD723" s="2237"/>
      <c r="BE723" s="2237"/>
      <c r="BF723" s="2237"/>
      <c r="BG723" s="2237"/>
      <c r="BH723" s="2237"/>
      <c r="BI723" s="2237"/>
      <c r="BJ723" s="2237"/>
      <c r="BK723" s="2237"/>
      <c r="BL723" s="2237"/>
      <c r="BM723" s="2237"/>
      <c r="BN723" s="2237"/>
      <c r="BO723" s="2237"/>
      <c r="BP723" s="2237"/>
      <c r="BQ723" s="2237"/>
      <c r="BR723" s="2237"/>
      <c r="BS723" s="2238"/>
      <c r="BT723" s="2237"/>
      <c r="BU723" s="2237"/>
      <c r="BV723" s="2237"/>
      <c r="BW723" s="2237"/>
      <c r="BX723" s="2237"/>
      <c r="BY723" s="2237"/>
      <c r="BZ723" s="2237"/>
      <c r="CA723" s="2237"/>
      <c r="CB723" s="2237"/>
      <c r="CC723" s="2237"/>
      <c r="CD723" s="2237"/>
      <c r="CE723" s="2237"/>
      <c r="CF723" s="2237"/>
      <c r="CG723" s="2237"/>
      <c r="CH723" s="2237"/>
      <c r="CI723" s="2237"/>
      <c r="CJ723" s="2237"/>
      <c r="CK723" s="2237"/>
      <c r="CL723" s="2237"/>
      <c r="CM723" s="2238"/>
      <c r="CN723" s="2238"/>
      <c r="CO723" s="2239"/>
      <c r="CQ723" s="1653"/>
    </row>
    <row r="724" spans="1:95" s="551" customFormat="1" x14ac:dyDescent="0.2">
      <c r="A724" s="2170"/>
      <c r="B724" s="2236"/>
      <c r="C724" s="2164"/>
      <c r="D724" s="2164"/>
      <c r="E724" s="2165"/>
      <c r="F724" s="2167"/>
      <c r="G724" s="2164"/>
      <c r="H724" s="2167"/>
      <c r="I724" s="2237"/>
      <c r="J724" s="2237"/>
      <c r="K724" s="2237"/>
      <c r="L724" s="2237"/>
      <c r="M724" s="2237"/>
      <c r="N724" s="2237"/>
      <c r="O724" s="2237"/>
      <c r="P724" s="2237"/>
      <c r="Q724" s="2237"/>
      <c r="R724" s="2237"/>
      <c r="S724" s="2237"/>
      <c r="T724" s="2237"/>
      <c r="U724" s="2237"/>
      <c r="V724" s="2237"/>
      <c r="W724" s="2237"/>
      <c r="X724" s="2237"/>
      <c r="Y724" s="2237"/>
      <c r="Z724" s="2237"/>
      <c r="AA724" s="2237"/>
      <c r="AB724" s="2238"/>
      <c r="AC724" s="2238"/>
      <c r="AD724" s="2238"/>
      <c r="AE724" s="2238"/>
      <c r="AF724" s="2237"/>
      <c r="AG724" s="2237"/>
      <c r="AH724" s="2237"/>
      <c r="AI724" s="2237"/>
      <c r="AJ724" s="2237"/>
      <c r="AK724" s="2237"/>
      <c r="AL724" s="2237"/>
      <c r="AM724" s="2237"/>
      <c r="AN724" s="2237"/>
      <c r="AO724" s="2237"/>
      <c r="AP724" s="2237"/>
      <c r="AQ724" s="2237"/>
      <c r="AR724" s="2237"/>
      <c r="AS724" s="2237"/>
      <c r="AT724" s="2237"/>
      <c r="AU724" s="2237"/>
      <c r="AV724" s="2237"/>
      <c r="AW724" s="2237"/>
      <c r="AX724" s="2237"/>
      <c r="AY724" s="2237"/>
      <c r="AZ724" s="2237"/>
      <c r="BA724" s="2237"/>
      <c r="BB724" s="2237"/>
      <c r="BC724" s="2237"/>
      <c r="BD724" s="2237"/>
      <c r="BE724" s="2237"/>
      <c r="BF724" s="2237"/>
      <c r="BG724" s="2237"/>
      <c r="BH724" s="2237"/>
      <c r="BI724" s="2237"/>
      <c r="BJ724" s="2237"/>
      <c r="BK724" s="2237"/>
      <c r="BL724" s="2237"/>
      <c r="BM724" s="2237"/>
      <c r="BN724" s="2237"/>
      <c r="BO724" s="2237"/>
      <c r="BP724" s="2237"/>
      <c r="BQ724" s="2237"/>
      <c r="BR724" s="2237"/>
      <c r="BS724" s="2238"/>
      <c r="BT724" s="2237"/>
      <c r="BU724" s="2237"/>
      <c r="BV724" s="2237"/>
      <c r="BW724" s="2237"/>
      <c r="BX724" s="2237"/>
      <c r="BY724" s="2237"/>
      <c r="BZ724" s="2237"/>
      <c r="CA724" s="2237"/>
      <c r="CB724" s="2237"/>
      <c r="CC724" s="2237"/>
      <c r="CD724" s="2237"/>
      <c r="CE724" s="2237"/>
      <c r="CF724" s="2237"/>
      <c r="CG724" s="2237"/>
      <c r="CH724" s="2237"/>
      <c r="CI724" s="2237"/>
      <c r="CJ724" s="2237"/>
      <c r="CK724" s="2237"/>
      <c r="CL724" s="2237"/>
      <c r="CM724" s="2238"/>
      <c r="CN724" s="2238"/>
      <c r="CO724" s="2239"/>
      <c r="CQ724" s="1653"/>
    </row>
    <row r="725" spans="1:95" s="551" customFormat="1" x14ac:dyDescent="0.2">
      <c r="A725" s="2170"/>
      <c r="B725" s="2236"/>
      <c r="C725" s="2164"/>
      <c r="D725" s="2164"/>
      <c r="E725" s="2165"/>
      <c r="F725" s="2167"/>
      <c r="G725" s="2164"/>
      <c r="H725" s="2167"/>
      <c r="I725" s="2237"/>
      <c r="J725" s="2237"/>
      <c r="K725" s="2237"/>
      <c r="L725" s="2237"/>
      <c r="M725" s="2237"/>
      <c r="N725" s="2237"/>
      <c r="O725" s="2237"/>
      <c r="P725" s="2237"/>
      <c r="Q725" s="2237"/>
      <c r="R725" s="2237"/>
      <c r="S725" s="2237"/>
      <c r="T725" s="2237"/>
      <c r="U725" s="2237"/>
      <c r="V725" s="2237"/>
      <c r="W725" s="2237"/>
      <c r="X725" s="2237"/>
      <c r="Y725" s="2237"/>
      <c r="Z725" s="2237"/>
      <c r="AA725" s="2237"/>
      <c r="AB725" s="2238"/>
      <c r="AC725" s="2238"/>
      <c r="AD725" s="2238"/>
      <c r="AE725" s="2238"/>
      <c r="AF725" s="2237"/>
      <c r="AG725" s="2237"/>
      <c r="AH725" s="2237"/>
      <c r="AI725" s="2237"/>
      <c r="AJ725" s="2237"/>
      <c r="AK725" s="2237"/>
      <c r="AL725" s="2237"/>
      <c r="AM725" s="2237"/>
      <c r="AN725" s="2237"/>
      <c r="AO725" s="2237"/>
      <c r="AP725" s="2237"/>
      <c r="AQ725" s="2237"/>
      <c r="AR725" s="2237"/>
      <c r="AS725" s="2237"/>
      <c r="AT725" s="2237"/>
      <c r="AU725" s="2237"/>
      <c r="AV725" s="2237"/>
      <c r="AW725" s="2237"/>
      <c r="AX725" s="2237"/>
      <c r="AY725" s="2237"/>
      <c r="AZ725" s="2237"/>
      <c r="BA725" s="2237"/>
      <c r="BB725" s="2237"/>
      <c r="BC725" s="2237"/>
      <c r="BD725" s="2237"/>
      <c r="BE725" s="2237"/>
      <c r="BF725" s="2237"/>
      <c r="BG725" s="2237"/>
      <c r="BH725" s="2237"/>
      <c r="BI725" s="2237"/>
      <c r="BJ725" s="2237"/>
      <c r="BK725" s="2237"/>
      <c r="BL725" s="2237"/>
      <c r="BM725" s="2237"/>
      <c r="BN725" s="2237"/>
      <c r="BO725" s="2237"/>
      <c r="BP725" s="2237"/>
      <c r="BQ725" s="2237"/>
      <c r="BR725" s="2237"/>
      <c r="BS725" s="2238"/>
      <c r="BT725" s="2237"/>
      <c r="BU725" s="2237"/>
      <c r="BV725" s="2237"/>
      <c r="BW725" s="2237"/>
      <c r="BX725" s="2237"/>
      <c r="BY725" s="2237"/>
      <c r="BZ725" s="2237"/>
      <c r="CA725" s="2237"/>
      <c r="CB725" s="2237"/>
      <c r="CC725" s="2237"/>
      <c r="CD725" s="2237"/>
      <c r="CE725" s="2237"/>
      <c r="CF725" s="2237"/>
      <c r="CG725" s="2237"/>
      <c r="CH725" s="2237"/>
      <c r="CI725" s="2237"/>
      <c r="CJ725" s="2237"/>
      <c r="CK725" s="2237"/>
      <c r="CL725" s="2237"/>
      <c r="CM725" s="2238"/>
      <c r="CN725" s="2238"/>
      <c r="CO725" s="2239"/>
      <c r="CQ725" s="1653"/>
    </row>
    <row r="726" spans="1:95" s="551" customFormat="1" x14ac:dyDescent="0.2">
      <c r="A726" s="2170"/>
      <c r="B726" s="2236"/>
      <c r="C726" s="2164"/>
      <c r="D726" s="2164"/>
      <c r="E726" s="2165"/>
      <c r="F726" s="2167"/>
      <c r="G726" s="2164"/>
      <c r="H726" s="2167"/>
      <c r="I726" s="2237"/>
      <c r="J726" s="2237"/>
      <c r="K726" s="2237"/>
      <c r="L726" s="2237"/>
      <c r="M726" s="2237"/>
      <c r="N726" s="2237"/>
      <c r="O726" s="2237"/>
      <c r="P726" s="2237"/>
      <c r="Q726" s="2237"/>
      <c r="R726" s="2237"/>
      <c r="S726" s="2237"/>
      <c r="T726" s="2237"/>
      <c r="U726" s="2237"/>
      <c r="V726" s="2237"/>
      <c r="W726" s="2237"/>
      <c r="X726" s="2237"/>
      <c r="Y726" s="2237"/>
      <c r="Z726" s="2237"/>
      <c r="AA726" s="2237"/>
      <c r="AB726" s="2238"/>
      <c r="AC726" s="2238"/>
      <c r="AD726" s="2238"/>
      <c r="AE726" s="2238"/>
      <c r="AF726" s="2237"/>
      <c r="AG726" s="2237"/>
      <c r="AH726" s="2237"/>
      <c r="AI726" s="2237"/>
      <c r="AJ726" s="2237"/>
      <c r="AK726" s="2237"/>
      <c r="AL726" s="2237"/>
      <c r="AM726" s="2237"/>
      <c r="AN726" s="2237"/>
      <c r="AO726" s="2237"/>
      <c r="AP726" s="2237"/>
      <c r="AQ726" s="2237"/>
      <c r="AR726" s="2237"/>
      <c r="AS726" s="2237"/>
      <c r="AT726" s="2237"/>
      <c r="AU726" s="2237"/>
      <c r="AV726" s="2237"/>
      <c r="AW726" s="2237"/>
      <c r="AX726" s="2237"/>
      <c r="AY726" s="2237"/>
      <c r="AZ726" s="2237"/>
      <c r="BA726" s="2237"/>
      <c r="BB726" s="2237"/>
      <c r="BC726" s="2237"/>
      <c r="BD726" s="2237"/>
      <c r="BE726" s="2237"/>
      <c r="BF726" s="2237"/>
      <c r="BG726" s="2237"/>
      <c r="BH726" s="2237"/>
      <c r="BI726" s="2237"/>
      <c r="BJ726" s="2237"/>
      <c r="BK726" s="2237"/>
      <c r="BL726" s="2237"/>
      <c r="BM726" s="2237"/>
      <c r="BN726" s="2237"/>
      <c r="BO726" s="2237"/>
      <c r="BP726" s="2237"/>
      <c r="BQ726" s="2237"/>
      <c r="BR726" s="2237"/>
      <c r="BS726" s="2238"/>
      <c r="BT726" s="2237"/>
      <c r="BU726" s="2237"/>
      <c r="BV726" s="2237"/>
      <c r="BW726" s="2237"/>
      <c r="BX726" s="2237"/>
      <c r="BY726" s="2237"/>
      <c r="BZ726" s="2237"/>
      <c r="CA726" s="2237"/>
      <c r="CB726" s="2237"/>
      <c r="CC726" s="2237"/>
      <c r="CD726" s="2237"/>
      <c r="CE726" s="2237"/>
      <c r="CF726" s="2237"/>
      <c r="CG726" s="2237"/>
      <c r="CH726" s="2237"/>
      <c r="CI726" s="2237"/>
      <c r="CJ726" s="2237"/>
      <c r="CK726" s="2237"/>
      <c r="CL726" s="2237"/>
      <c r="CM726" s="2238"/>
      <c r="CN726" s="2238"/>
      <c r="CO726" s="2239"/>
      <c r="CQ726" s="1653"/>
    </row>
    <row r="727" spans="1:95" s="551" customFormat="1" x14ac:dyDescent="0.2">
      <c r="A727" s="2170"/>
      <c r="B727" s="2236"/>
      <c r="C727" s="2164"/>
      <c r="D727" s="2164"/>
      <c r="E727" s="2165"/>
      <c r="F727" s="2167"/>
      <c r="G727" s="2164"/>
      <c r="H727" s="2167"/>
      <c r="I727" s="2237"/>
      <c r="J727" s="2237"/>
      <c r="K727" s="2237"/>
      <c r="L727" s="2237"/>
      <c r="M727" s="2237"/>
      <c r="N727" s="2237"/>
      <c r="O727" s="2237"/>
      <c r="P727" s="2237"/>
      <c r="Q727" s="2237"/>
      <c r="R727" s="2237"/>
      <c r="S727" s="2237"/>
      <c r="T727" s="2237"/>
      <c r="U727" s="2237"/>
      <c r="V727" s="2237"/>
      <c r="W727" s="2237"/>
      <c r="X727" s="2237"/>
      <c r="Y727" s="2237"/>
      <c r="Z727" s="2237"/>
      <c r="AA727" s="2237"/>
      <c r="AB727" s="2238"/>
      <c r="AC727" s="2238"/>
      <c r="AD727" s="2238"/>
      <c r="AE727" s="2238"/>
      <c r="AF727" s="2237"/>
      <c r="AG727" s="2237"/>
      <c r="AH727" s="2237"/>
      <c r="AI727" s="2237"/>
      <c r="AJ727" s="2237"/>
      <c r="AK727" s="2237"/>
      <c r="AL727" s="2237"/>
      <c r="AM727" s="2237"/>
      <c r="AN727" s="2237"/>
      <c r="AO727" s="2237"/>
      <c r="AP727" s="2237"/>
      <c r="AQ727" s="2237"/>
      <c r="AR727" s="2237"/>
      <c r="AS727" s="2237"/>
      <c r="AT727" s="2237"/>
      <c r="AU727" s="2237"/>
      <c r="AV727" s="2237"/>
      <c r="AW727" s="2237"/>
      <c r="AX727" s="2237"/>
      <c r="AY727" s="2237"/>
      <c r="AZ727" s="2237"/>
      <c r="BA727" s="2237"/>
      <c r="BB727" s="2237"/>
      <c r="BC727" s="2237"/>
      <c r="BD727" s="2237"/>
      <c r="BE727" s="2237"/>
      <c r="BF727" s="2237"/>
      <c r="BG727" s="2237"/>
      <c r="BH727" s="2237"/>
      <c r="BI727" s="2237"/>
      <c r="BJ727" s="2237"/>
      <c r="BK727" s="2237"/>
      <c r="BL727" s="2237"/>
      <c r="BM727" s="2237"/>
      <c r="BN727" s="2237"/>
      <c r="BO727" s="2237"/>
      <c r="BP727" s="2237"/>
      <c r="BQ727" s="2237"/>
      <c r="BR727" s="2237"/>
      <c r="BS727" s="2238"/>
      <c r="BT727" s="2237"/>
      <c r="BU727" s="2237"/>
      <c r="BV727" s="2237"/>
      <c r="BW727" s="2237"/>
      <c r="BX727" s="2237"/>
      <c r="BY727" s="2237"/>
      <c r="BZ727" s="2237"/>
      <c r="CA727" s="2237"/>
      <c r="CB727" s="2237"/>
      <c r="CC727" s="2237"/>
      <c r="CD727" s="2237"/>
      <c r="CE727" s="2237"/>
      <c r="CF727" s="2237"/>
      <c r="CG727" s="2237"/>
      <c r="CH727" s="2237"/>
      <c r="CI727" s="2237"/>
      <c r="CJ727" s="2237"/>
      <c r="CK727" s="2237"/>
      <c r="CL727" s="2237"/>
      <c r="CM727" s="2238"/>
      <c r="CN727" s="2238"/>
      <c r="CO727" s="2239"/>
      <c r="CQ727" s="1653"/>
    </row>
    <row r="728" spans="1:95" s="551" customFormat="1" x14ac:dyDescent="0.2">
      <c r="A728" s="2170"/>
      <c r="B728" s="2236"/>
      <c r="C728" s="2164"/>
      <c r="D728" s="2164"/>
      <c r="E728" s="2165"/>
      <c r="F728" s="2167"/>
      <c r="G728" s="2164"/>
      <c r="H728" s="2167"/>
      <c r="I728" s="2237"/>
      <c r="J728" s="2237"/>
      <c r="K728" s="2237"/>
      <c r="L728" s="2237"/>
      <c r="M728" s="2237"/>
      <c r="N728" s="2237"/>
      <c r="O728" s="2237"/>
      <c r="P728" s="2237"/>
      <c r="Q728" s="2237"/>
      <c r="R728" s="2237"/>
      <c r="S728" s="2237"/>
      <c r="T728" s="2237"/>
      <c r="U728" s="2237"/>
      <c r="V728" s="2237"/>
      <c r="W728" s="2237"/>
      <c r="X728" s="2237"/>
      <c r="Y728" s="2237"/>
      <c r="Z728" s="2237"/>
      <c r="AA728" s="2237"/>
      <c r="AB728" s="2238"/>
      <c r="AC728" s="2238"/>
      <c r="AD728" s="2238"/>
      <c r="AE728" s="2238"/>
      <c r="AF728" s="2237"/>
      <c r="AG728" s="2237"/>
      <c r="AH728" s="2237"/>
      <c r="AI728" s="2237"/>
      <c r="AJ728" s="2237"/>
      <c r="AK728" s="2237"/>
      <c r="AL728" s="2237"/>
      <c r="AM728" s="2237"/>
      <c r="AN728" s="2237"/>
      <c r="AO728" s="2237"/>
      <c r="AP728" s="2237"/>
      <c r="AQ728" s="2237"/>
      <c r="AR728" s="2237"/>
      <c r="AS728" s="2237"/>
      <c r="AT728" s="2237"/>
      <c r="AU728" s="2237"/>
      <c r="AV728" s="2237"/>
      <c r="AW728" s="2237"/>
      <c r="AX728" s="2237"/>
      <c r="AY728" s="2237"/>
      <c r="AZ728" s="2237"/>
      <c r="BA728" s="2237"/>
      <c r="BB728" s="2237"/>
      <c r="BC728" s="2237"/>
      <c r="BD728" s="2237"/>
      <c r="BE728" s="2237"/>
      <c r="BF728" s="2237"/>
      <c r="BG728" s="2237"/>
      <c r="BH728" s="2237"/>
      <c r="BI728" s="2237"/>
      <c r="BJ728" s="2237"/>
      <c r="BK728" s="2237"/>
      <c r="BL728" s="2237"/>
      <c r="BM728" s="2237"/>
      <c r="BN728" s="2237"/>
      <c r="BO728" s="2237"/>
      <c r="BP728" s="2237"/>
      <c r="BQ728" s="2237"/>
      <c r="BR728" s="2237"/>
      <c r="BS728" s="2238"/>
      <c r="BT728" s="2237"/>
      <c r="BU728" s="2237"/>
      <c r="BV728" s="2237"/>
      <c r="BW728" s="2237"/>
      <c r="BX728" s="2237"/>
      <c r="BY728" s="2237"/>
      <c r="BZ728" s="2237"/>
      <c r="CA728" s="2237"/>
      <c r="CB728" s="2237"/>
      <c r="CC728" s="2237"/>
      <c r="CD728" s="2237"/>
      <c r="CE728" s="2237"/>
      <c r="CF728" s="2237"/>
      <c r="CG728" s="2237"/>
      <c r="CH728" s="2237"/>
      <c r="CI728" s="2237"/>
      <c r="CJ728" s="2237"/>
      <c r="CK728" s="2237"/>
      <c r="CL728" s="2237"/>
      <c r="CM728" s="2238"/>
      <c r="CN728" s="2238"/>
      <c r="CO728" s="2239"/>
      <c r="CQ728" s="1653"/>
    </row>
    <row r="729" spans="1:95" s="551" customFormat="1" x14ac:dyDescent="0.2">
      <c r="A729" s="2170"/>
      <c r="B729" s="2236"/>
      <c r="C729" s="2164"/>
      <c r="D729" s="2164"/>
      <c r="E729" s="2165"/>
      <c r="F729" s="2167"/>
      <c r="G729" s="2164"/>
      <c r="H729" s="2167"/>
      <c r="I729" s="2237"/>
      <c r="J729" s="2237"/>
      <c r="K729" s="2237"/>
      <c r="L729" s="2237"/>
      <c r="M729" s="2237"/>
      <c r="N729" s="2237"/>
      <c r="O729" s="2237"/>
      <c r="P729" s="2237"/>
      <c r="Q729" s="2237"/>
      <c r="R729" s="2237"/>
      <c r="S729" s="2237"/>
      <c r="T729" s="2237"/>
      <c r="U729" s="2237"/>
      <c r="V729" s="2237"/>
      <c r="W729" s="2237"/>
      <c r="X729" s="2237"/>
      <c r="Y729" s="2237"/>
      <c r="Z729" s="2237"/>
      <c r="AA729" s="2237"/>
      <c r="AB729" s="2238"/>
      <c r="AC729" s="2238"/>
      <c r="AD729" s="2238"/>
      <c r="AE729" s="2238"/>
      <c r="AF729" s="2237"/>
      <c r="AG729" s="2237"/>
      <c r="AH729" s="2237"/>
      <c r="AI729" s="2237"/>
      <c r="AJ729" s="2237"/>
      <c r="AK729" s="2237"/>
      <c r="AL729" s="2237"/>
      <c r="AM729" s="2237"/>
      <c r="AN729" s="2237"/>
      <c r="AO729" s="2237"/>
      <c r="AP729" s="2237"/>
      <c r="AQ729" s="2237"/>
      <c r="AR729" s="2237"/>
      <c r="AS729" s="2237"/>
      <c r="AT729" s="2237"/>
      <c r="AU729" s="2237"/>
      <c r="AV729" s="2237"/>
      <c r="AW729" s="2237"/>
      <c r="AX729" s="2237"/>
      <c r="AY729" s="2237"/>
      <c r="AZ729" s="2237"/>
      <c r="BA729" s="2237"/>
      <c r="BB729" s="2237"/>
      <c r="BC729" s="2237"/>
      <c r="BD729" s="2237"/>
      <c r="BE729" s="2237"/>
      <c r="BF729" s="2237"/>
      <c r="BG729" s="2237"/>
      <c r="BH729" s="2237"/>
      <c r="BI729" s="2237"/>
      <c r="BJ729" s="2237"/>
      <c r="BK729" s="2237"/>
      <c r="BL729" s="2237"/>
      <c r="BM729" s="2237"/>
      <c r="BN729" s="2237"/>
      <c r="BO729" s="2237"/>
      <c r="BP729" s="2237"/>
      <c r="BQ729" s="2237"/>
      <c r="BR729" s="2237"/>
      <c r="BS729" s="2238"/>
      <c r="BT729" s="2237"/>
      <c r="BU729" s="2237"/>
      <c r="BV729" s="2237"/>
      <c r="BW729" s="2237"/>
      <c r="BX729" s="2237"/>
      <c r="BY729" s="2237"/>
      <c r="BZ729" s="2237"/>
      <c r="CA729" s="2237"/>
      <c r="CB729" s="2237"/>
      <c r="CC729" s="2237"/>
      <c r="CD729" s="2237"/>
      <c r="CE729" s="2237"/>
      <c r="CF729" s="2237"/>
      <c r="CG729" s="2237"/>
      <c r="CH729" s="2237"/>
      <c r="CI729" s="2237"/>
      <c r="CJ729" s="2237"/>
      <c r="CK729" s="2237"/>
      <c r="CL729" s="2237"/>
      <c r="CM729" s="2238"/>
      <c r="CN729" s="2238"/>
      <c r="CO729" s="2239"/>
      <c r="CQ729" s="1653"/>
    </row>
    <row r="730" spans="1:95" s="551" customFormat="1" x14ac:dyDescent="0.2">
      <c r="A730" s="2170"/>
      <c r="B730" s="2236"/>
      <c r="C730" s="2164"/>
      <c r="D730" s="2164"/>
      <c r="E730" s="2165"/>
      <c r="F730" s="2167"/>
      <c r="G730" s="2164"/>
      <c r="H730" s="2167"/>
      <c r="I730" s="2237"/>
      <c r="J730" s="2237"/>
      <c r="K730" s="2237"/>
      <c r="L730" s="2237"/>
      <c r="M730" s="2237"/>
      <c r="N730" s="2237"/>
      <c r="O730" s="2237"/>
      <c r="P730" s="2237"/>
      <c r="Q730" s="2237"/>
      <c r="R730" s="2237"/>
      <c r="S730" s="2237"/>
      <c r="T730" s="2237"/>
      <c r="U730" s="2237"/>
      <c r="V730" s="2237"/>
      <c r="W730" s="2237"/>
      <c r="X730" s="2237"/>
      <c r="Y730" s="2237"/>
      <c r="Z730" s="2237"/>
      <c r="AA730" s="2237"/>
      <c r="AB730" s="2238"/>
      <c r="AC730" s="2238"/>
      <c r="AD730" s="2238"/>
      <c r="AE730" s="2238"/>
      <c r="AF730" s="2237"/>
      <c r="AG730" s="2237"/>
      <c r="AH730" s="2237"/>
      <c r="AI730" s="2237"/>
      <c r="AJ730" s="2237"/>
      <c r="AK730" s="2237"/>
      <c r="AL730" s="2237"/>
      <c r="AM730" s="2237"/>
      <c r="AN730" s="2237"/>
      <c r="AO730" s="2237"/>
      <c r="AP730" s="2237"/>
      <c r="AQ730" s="2237"/>
      <c r="AR730" s="2237"/>
      <c r="AS730" s="2237"/>
      <c r="AT730" s="2237"/>
      <c r="AU730" s="2237"/>
      <c r="AV730" s="2237"/>
      <c r="AW730" s="2237"/>
      <c r="AX730" s="2237"/>
      <c r="AY730" s="2237"/>
      <c r="AZ730" s="2237"/>
      <c r="BA730" s="2237"/>
      <c r="BB730" s="2237"/>
      <c r="BC730" s="2237"/>
      <c r="BD730" s="2237"/>
      <c r="BE730" s="2237"/>
      <c r="BF730" s="2237"/>
      <c r="BG730" s="2237"/>
      <c r="BH730" s="2237"/>
      <c r="BI730" s="2237"/>
      <c r="BJ730" s="2237"/>
      <c r="BK730" s="2237"/>
      <c r="BL730" s="2237"/>
      <c r="BM730" s="2237"/>
      <c r="BN730" s="2237"/>
      <c r="BO730" s="2237"/>
      <c r="BP730" s="2237"/>
      <c r="BQ730" s="2237"/>
      <c r="BR730" s="2237"/>
      <c r="BS730" s="2238"/>
      <c r="BT730" s="2237"/>
      <c r="BU730" s="2237"/>
      <c r="BV730" s="2237"/>
      <c r="BW730" s="2237"/>
      <c r="BX730" s="2237"/>
      <c r="BY730" s="2237"/>
      <c r="BZ730" s="2237"/>
      <c r="CA730" s="2237"/>
      <c r="CB730" s="2237"/>
      <c r="CC730" s="2237"/>
      <c r="CD730" s="2237"/>
      <c r="CE730" s="2237"/>
      <c r="CF730" s="2237"/>
      <c r="CG730" s="2237"/>
      <c r="CH730" s="2237"/>
      <c r="CI730" s="2237"/>
      <c r="CJ730" s="2237"/>
      <c r="CK730" s="2237"/>
      <c r="CL730" s="2237"/>
      <c r="CM730" s="2238"/>
      <c r="CN730" s="2238"/>
      <c r="CO730" s="2239"/>
      <c r="CQ730" s="1653"/>
    </row>
    <row r="731" spans="1:95" s="551" customFormat="1" x14ac:dyDescent="0.2">
      <c r="A731" s="2170"/>
      <c r="B731" s="2236"/>
      <c r="C731" s="2164"/>
      <c r="D731" s="2164"/>
      <c r="E731" s="2165"/>
      <c r="F731" s="2167"/>
      <c r="G731" s="2164"/>
      <c r="H731" s="2167"/>
      <c r="I731" s="2237"/>
      <c r="J731" s="2237"/>
      <c r="K731" s="2237"/>
      <c r="L731" s="2237"/>
      <c r="M731" s="2237"/>
      <c r="N731" s="2237"/>
      <c r="O731" s="2237"/>
      <c r="P731" s="2237"/>
      <c r="Q731" s="2237"/>
      <c r="R731" s="2237"/>
      <c r="S731" s="2237"/>
      <c r="T731" s="2237"/>
      <c r="U731" s="2237"/>
      <c r="V731" s="2237"/>
      <c r="W731" s="2237"/>
      <c r="X731" s="2237"/>
      <c r="Y731" s="2237"/>
      <c r="Z731" s="2237"/>
      <c r="AA731" s="2237"/>
      <c r="AB731" s="2238"/>
      <c r="AC731" s="2238"/>
      <c r="AD731" s="2238"/>
      <c r="AE731" s="2238"/>
      <c r="AF731" s="2237"/>
      <c r="AG731" s="2237"/>
      <c r="AH731" s="2237"/>
      <c r="AI731" s="2237"/>
      <c r="AJ731" s="2237"/>
      <c r="AK731" s="2237"/>
      <c r="AL731" s="2237"/>
      <c r="AM731" s="2237"/>
      <c r="AN731" s="2237"/>
      <c r="AO731" s="2237"/>
      <c r="AP731" s="2237"/>
      <c r="AQ731" s="2237"/>
      <c r="AR731" s="2237"/>
      <c r="AS731" s="2237"/>
      <c r="AT731" s="2237"/>
      <c r="AU731" s="2237"/>
      <c r="AV731" s="2237"/>
      <c r="AW731" s="2237"/>
      <c r="AX731" s="2237"/>
      <c r="AY731" s="2237"/>
      <c r="AZ731" s="2237"/>
      <c r="BA731" s="2237"/>
      <c r="BB731" s="2237"/>
      <c r="BC731" s="2237"/>
      <c r="BD731" s="2237"/>
      <c r="BE731" s="2237"/>
      <c r="BF731" s="2237"/>
      <c r="BG731" s="2237"/>
      <c r="BH731" s="2237"/>
      <c r="BI731" s="2237"/>
      <c r="BJ731" s="2237"/>
      <c r="BK731" s="2237"/>
      <c r="BL731" s="2237"/>
      <c r="BM731" s="2237"/>
      <c r="BN731" s="2237"/>
      <c r="BO731" s="2237"/>
      <c r="BP731" s="2237"/>
      <c r="BQ731" s="2237"/>
      <c r="BR731" s="2237"/>
      <c r="BS731" s="2238"/>
      <c r="BT731" s="2237"/>
      <c r="BU731" s="2237"/>
      <c r="BV731" s="2237"/>
      <c r="BW731" s="2237"/>
      <c r="BX731" s="2237"/>
      <c r="BY731" s="2237"/>
      <c r="BZ731" s="2237"/>
      <c r="CA731" s="2237"/>
      <c r="CB731" s="2237"/>
      <c r="CC731" s="2237"/>
      <c r="CD731" s="2237"/>
      <c r="CE731" s="2237"/>
      <c r="CF731" s="2237"/>
      <c r="CG731" s="2237"/>
      <c r="CH731" s="2237"/>
      <c r="CI731" s="2237"/>
      <c r="CJ731" s="2237"/>
      <c r="CK731" s="2237"/>
      <c r="CL731" s="2237"/>
      <c r="CM731" s="2238"/>
      <c r="CN731" s="2238"/>
      <c r="CO731" s="2239"/>
      <c r="CQ731" s="1653"/>
    </row>
    <row r="732" spans="1:95" s="551" customFormat="1" x14ac:dyDescent="0.2">
      <c r="A732" s="2170"/>
      <c r="B732" s="2236"/>
      <c r="C732" s="2164"/>
      <c r="D732" s="2164"/>
      <c r="E732" s="2165"/>
      <c r="F732" s="2167"/>
      <c r="G732" s="2164"/>
      <c r="H732" s="2167"/>
      <c r="I732" s="2237"/>
      <c r="J732" s="2237"/>
      <c r="K732" s="2237"/>
      <c r="L732" s="2237"/>
      <c r="M732" s="2237"/>
      <c r="N732" s="2237"/>
      <c r="O732" s="2237"/>
      <c r="P732" s="2237"/>
      <c r="Q732" s="2237"/>
      <c r="R732" s="2237"/>
      <c r="S732" s="2237"/>
      <c r="T732" s="2237"/>
      <c r="U732" s="2237"/>
      <c r="V732" s="2237"/>
      <c r="W732" s="2237"/>
      <c r="X732" s="2237"/>
      <c r="Y732" s="2237"/>
      <c r="Z732" s="2237"/>
      <c r="AA732" s="2237"/>
      <c r="AB732" s="2238"/>
      <c r="AC732" s="2238"/>
      <c r="AD732" s="2238"/>
      <c r="AE732" s="2238"/>
      <c r="AF732" s="2237"/>
      <c r="AG732" s="2237"/>
      <c r="AH732" s="2237"/>
      <c r="AI732" s="2237"/>
      <c r="AJ732" s="2237"/>
      <c r="AK732" s="2237"/>
      <c r="AL732" s="2237"/>
      <c r="AM732" s="2237"/>
      <c r="AN732" s="2237"/>
      <c r="AO732" s="2237"/>
      <c r="AP732" s="2237"/>
      <c r="AQ732" s="2237"/>
      <c r="AR732" s="2237"/>
      <c r="AS732" s="2237"/>
      <c r="AT732" s="2237"/>
      <c r="AU732" s="2237"/>
      <c r="AV732" s="2237"/>
      <c r="AW732" s="2237"/>
      <c r="AX732" s="2237"/>
      <c r="AY732" s="2237"/>
      <c r="AZ732" s="2237"/>
      <c r="BA732" s="2237"/>
      <c r="BB732" s="2237"/>
      <c r="BC732" s="2237"/>
      <c r="BD732" s="2237"/>
      <c r="BE732" s="2237"/>
      <c r="BF732" s="2237"/>
      <c r="BG732" s="2237"/>
      <c r="BH732" s="2237"/>
      <c r="BI732" s="2237"/>
      <c r="BJ732" s="2237"/>
      <c r="BK732" s="2237"/>
      <c r="BL732" s="2237"/>
      <c r="BM732" s="2237"/>
      <c r="BN732" s="2237"/>
      <c r="BO732" s="2237"/>
      <c r="BP732" s="2237"/>
      <c r="BQ732" s="2237"/>
      <c r="BR732" s="2237"/>
      <c r="BS732" s="2238"/>
      <c r="BT732" s="2237"/>
      <c r="BU732" s="2237"/>
      <c r="BV732" s="2237"/>
      <c r="BW732" s="2237"/>
      <c r="BX732" s="2237"/>
      <c r="BY732" s="2237"/>
      <c r="BZ732" s="2237"/>
      <c r="CA732" s="2237"/>
      <c r="CB732" s="2237"/>
      <c r="CC732" s="2237"/>
      <c r="CD732" s="2237"/>
      <c r="CE732" s="2237"/>
      <c r="CF732" s="2237"/>
      <c r="CG732" s="2237"/>
      <c r="CH732" s="2237"/>
      <c r="CI732" s="2237"/>
      <c r="CJ732" s="2237"/>
      <c r="CK732" s="2237"/>
      <c r="CL732" s="2237"/>
      <c r="CM732" s="2238"/>
      <c r="CN732" s="2238"/>
      <c r="CO732" s="2239"/>
      <c r="CQ732" s="1653"/>
    </row>
    <row r="733" spans="1:95" s="551" customFormat="1" x14ac:dyDescent="0.2">
      <c r="A733" s="2170"/>
      <c r="B733" s="2236"/>
      <c r="C733" s="2164"/>
      <c r="D733" s="2164"/>
      <c r="E733" s="2165"/>
      <c r="F733" s="2167"/>
      <c r="G733" s="2164"/>
      <c r="H733" s="2167"/>
      <c r="I733" s="2237"/>
      <c r="J733" s="2237"/>
      <c r="K733" s="2237"/>
      <c r="L733" s="2237"/>
      <c r="M733" s="2237"/>
      <c r="N733" s="2237"/>
      <c r="O733" s="2237"/>
      <c r="P733" s="2237"/>
      <c r="Q733" s="2237"/>
      <c r="R733" s="2237"/>
      <c r="S733" s="2237"/>
      <c r="T733" s="2237"/>
      <c r="U733" s="2237"/>
      <c r="V733" s="2237"/>
      <c r="W733" s="2237"/>
      <c r="X733" s="2237"/>
      <c r="Y733" s="2237"/>
      <c r="Z733" s="2237"/>
      <c r="AA733" s="2237"/>
      <c r="AB733" s="2238"/>
      <c r="AC733" s="2238"/>
      <c r="AD733" s="2238"/>
      <c r="AE733" s="2238"/>
      <c r="AF733" s="2237"/>
      <c r="AG733" s="2237"/>
      <c r="AH733" s="2237"/>
      <c r="AI733" s="2237"/>
      <c r="AJ733" s="2237"/>
      <c r="AK733" s="2237"/>
      <c r="AL733" s="2237"/>
      <c r="AM733" s="2237"/>
      <c r="AN733" s="2237"/>
      <c r="AO733" s="2237"/>
      <c r="AP733" s="2237"/>
      <c r="AQ733" s="2237"/>
      <c r="AR733" s="2237"/>
      <c r="AS733" s="2237"/>
      <c r="AT733" s="2237"/>
      <c r="AU733" s="2237"/>
      <c r="AV733" s="2237"/>
      <c r="AW733" s="2237"/>
      <c r="AX733" s="2237"/>
      <c r="AY733" s="2237"/>
      <c r="AZ733" s="2237"/>
      <c r="BA733" s="2237"/>
      <c r="BB733" s="2237"/>
      <c r="BC733" s="2237"/>
      <c r="BD733" s="2237"/>
      <c r="BE733" s="2237"/>
      <c r="BF733" s="2237"/>
      <c r="BG733" s="2237"/>
      <c r="BH733" s="2237"/>
      <c r="BI733" s="2237"/>
      <c r="BJ733" s="2237"/>
      <c r="BK733" s="2237"/>
      <c r="BL733" s="2237"/>
      <c r="BM733" s="2237"/>
      <c r="BN733" s="2237"/>
      <c r="BO733" s="2237"/>
      <c r="BP733" s="2237"/>
      <c r="BQ733" s="2237"/>
      <c r="BR733" s="2237"/>
      <c r="BS733" s="2238"/>
      <c r="BT733" s="2237"/>
      <c r="BU733" s="2237"/>
      <c r="BV733" s="2237"/>
      <c r="BW733" s="2237"/>
      <c r="BX733" s="2237"/>
      <c r="BY733" s="2237"/>
      <c r="BZ733" s="2237"/>
      <c r="CA733" s="2237"/>
      <c r="CB733" s="2237"/>
      <c r="CC733" s="2237"/>
      <c r="CD733" s="2237"/>
      <c r="CE733" s="2237"/>
      <c r="CF733" s="2237"/>
      <c r="CG733" s="2237"/>
      <c r="CH733" s="2237"/>
      <c r="CI733" s="2237"/>
      <c r="CJ733" s="2237"/>
      <c r="CK733" s="2237"/>
      <c r="CL733" s="2237"/>
      <c r="CM733" s="2238"/>
      <c r="CN733" s="2238"/>
      <c r="CO733" s="2239"/>
      <c r="CQ733" s="1653"/>
    </row>
    <row r="734" spans="1:95" s="551" customFormat="1" x14ac:dyDescent="0.2">
      <c r="A734" s="2170"/>
      <c r="B734" s="2236"/>
      <c r="C734" s="2164"/>
      <c r="D734" s="2164"/>
      <c r="E734" s="2165"/>
      <c r="F734" s="2167"/>
      <c r="G734" s="2164"/>
      <c r="H734" s="2167"/>
      <c r="I734" s="2237"/>
      <c r="J734" s="2237"/>
      <c r="K734" s="2237"/>
      <c r="L734" s="2237"/>
      <c r="M734" s="2237"/>
      <c r="N734" s="2237"/>
      <c r="O734" s="2237"/>
      <c r="P734" s="2237"/>
      <c r="Q734" s="2237"/>
      <c r="R734" s="2237"/>
      <c r="S734" s="2237"/>
      <c r="T734" s="2237"/>
      <c r="U734" s="2237"/>
      <c r="V734" s="2237"/>
      <c r="W734" s="2237"/>
      <c r="X734" s="2237"/>
      <c r="Y734" s="2237"/>
      <c r="Z734" s="2237"/>
      <c r="AA734" s="2237"/>
      <c r="AB734" s="2238"/>
      <c r="AC734" s="2238"/>
      <c r="AD734" s="2238"/>
      <c r="AE734" s="2238"/>
      <c r="AF734" s="2237"/>
      <c r="AG734" s="2237"/>
      <c r="AH734" s="2237"/>
      <c r="AI734" s="2237"/>
      <c r="AJ734" s="2237"/>
      <c r="AK734" s="2237"/>
      <c r="AL734" s="2237"/>
      <c r="AM734" s="2237"/>
      <c r="AN734" s="2237"/>
      <c r="AO734" s="2237"/>
      <c r="AP734" s="2237"/>
      <c r="AQ734" s="2237"/>
      <c r="AR734" s="2237"/>
      <c r="AS734" s="2237"/>
      <c r="AT734" s="2237"/>
      <c r="AU734" s="2237"/>
      <c r="AV734" s="2237"/>
      <c r="AW734" s="2237"/>
      <c r="AX734" s="2237"/>
      <c r="AY734" s="2237"/>
      <c r="AZ734" s="2237"/>
      <c r="BA734" s="2237"/>
      <c r="BB734" s="2237"/>
      <c r="BC734" s="2237"/>
      <c r="BD734" s="2237"/>
      <c r="BE734" s="2237"/>
      <c r="BF734" s="2237"/>
      <c r="BG734" s="2237"/>
      <c r="BH734" s="2237"/>
      <c r="BI734" s="2237"/>
      <c r="BJ734" s="2237"/>
      <c r="BK734" s="2237"/>
      <c r="BL734" s="2237"/>
      <c r="BM734" s="2237"/>
      <c r="BN734" s="2237"/>
      <c r="BO734" s="2237"/>
      <c r="BP734" s="2237"/>
      <c r="BQ734" s="2237"/>
      <c r="BR734" s="2237"/>
      <c r="BS734" s="2238"/>
      <c r="BT734" s="2237"/>
      <c r="BU734" s="2237"/>
      <c r="BV734" s="2237"/>
      <c r="BW734" s="2237"/>
      <c r="BX734" s="2237"/>
      <c r="BY734" s="2237"/>
      <c r="BZ734" s="2237"/>
      <c r="CA734" s="2237"/>
      <c r="CB734" s="2237"/>
      <c r="CC734" s="2237"/>
      <c r="CD734" s="2237"/>
      <c r="CE734" s="2237"/>
      <c r="CF734" s="2237"/>
      <c r="CG734" s="2237"/>
      <c r="CH734" s="2237"/>
      <c r="CI734" s="2237"/>
      <c r="CJ734" s="2237"/>
      <c r="CK734" s="2237"/>
      <c r="CL734" s="2237"/>
      <c r="CM734" s="2238"/>
      <c r="CN734" s="2238"/>
      <c r="CO734" s="2239"/>
      <c r="CQ734" s="1653"/>
    </row>
    <row r="735" spans="1:95" s="551" customFormat="1" x14ac:dyDescent="0.2">
      <c r="A735" s="2170"/>
      <c r="B735" s="2236"/>
      <c r="C735" s="2164"/>
      <c r="D735" s="2164"/>
      <c r="E735" s="2165"/>
      <c r="F735" s="2167"/>
      <c r="G735" s="2164"/>
      <c r="H735" s="2167"/>
      <c r="I735" s="2237"/>
      <c r="J735" s="2237"/>
      <c r="K735" s="2237"/>
      <c r="L735" s="2237"/>
      <c r="M735" s="2237"/>
      <c r="N735" s="2237"/>
      <c r="O735" s="2237"/>
      <c r="P735" s="2237"/>
      <c r="Q735" s="2237"/>
      <c r="R735" s="2237"/>
      <c r="S735" s="2237"/>
      <c r="T735" s="2237"/>
      <c r="U735" s="2237"/>
      <c r="V735" s="2237"/>
      <c r="W735" s="2237"/>
      <c r="X735" s="2237"/>
      <c r="Y735" s="2237"/>
      <c r="Z735" s="2237"/>
      <c r="AA735" s="2237"/>
      <c r="AB735" s="2238"/>
      <c r="AC735" s="2238"/>
      <c r="AD735" s="2238"/>
      <c r="AE735" s="2238"/>
      <c r="AF735" s="2237"/>
      <c r="AG735" s="2237"/>
      <c r="AH735" s="2237"/>
      <c r="AI735" s="2237"/>
      <c r="AJ735" s="2237"/>
      <c r="AK735" s="2237"/>
      <c r="AL735" s="2237"/>
      <c r="AM735" s="2237"/>
      <c r="AN735" s="2237"/>
      <c r="AO735" s="2237"/>
      <c r="AP735" s="2237"/>
      <c r="AQ735" s="2237"/>
      <c r="AR735" s="2237"/>
      <c r="AS735" s="2237"/>
      <c r="AT735" s="2237"/>
      <c r="AU735" s="2237"/>
      <c r="AV735" s="2237"/>
      <c r="AW735" s="2237"/>
      <c r="AX735" s="2237"/>
      <c r="AY735" s="2237"/>
      <c r="AZ735" s="2237"/>
      <c r="BA735" s="2237"/>
      <c r="BB735" s="2237"/>
      <c r="BC735" s="2237"/>
      <c r="BD735" s="2237"/>
      <c r="BE735" s="2237"/>
      <c r="BF735" s="2237"/>
      <c r="BG735" s="2237"/>
      <c r="BH735" s="2237"/>
      <c r="BI735" s="2237"/>
      <c r="BJ735" s="2237"/>
      <c r="BK735" s="2237"/>
      <c r="BL735" s="2237"/>
      <c r="BM735" s="2237"/>
      <c r="BN735" s="2237"/>
      <c r="BO735" s="2237"/>
      <c r="BP735" s="2237"/>
      <c r="BQ735" s="2237"/>
      <c r="BR735" s="2237"/>
      <c r="BS735" s="2238"/>
      <c r="BT735" s="2237"/>
      <c r="BU735" s="2237"/>
      <c r="BV735" s="2237"/>
      <c r="BW735" s="2237"/>
      <c r="BX735" s="2237"/>
      <c r="BY735" s="2237"/>
      <c r="BZ735" s="2237"/>
      <c r="CA735" s="2237"/>
      <c r="CB735" s="2237"/>
      <c r="CC735" s="2237"/>
      <c r="CD735" s="2237"/>
      <c r="CE735" s="2237"/>
      <c r="CF735" s="2237"/>
      <c r="CG735" s="2237"/>
      <c r="CH735" s="2237"/>
      <c r="CI735" s="2237"/>
      <c r="CJ735" s="2237"/>
      <c r="CK735" s="2237"/>
      <c r="CL735" s="2237"/>
      <c r="CM735" s="2238"/>
      <c r="CN735" s="2238"/>
      <c r="CO735" s="2239"/>
      <c r="CQ735" s="1653"/>
    </row>
    <row r="736" spans="1:95" s="551" customFormat="1" x14ac:dyDescent="0.2">
      <c r="A736" s="2170"/>
      <c r="B736" s="2236"/>
      <c r="C736" s="2164"/>
      <c r="D736" s="2164"/>
      <c r="E736" s="2165"/>
      <c r="F736" s="2167"/>
      <c r="G736" s="2164"/>
      <c r="H736" s="2167"/>
      <c r="I736" s="2237"/>
      <c r="J736" s="2237"/>
      <c r="K736" s="2237"/>
      <c r="L736" s="2237"/>
      <c r="M736" s="2237"/>
      <c r="N736" s="2237"/>
      <c r="O736" s="2237"/>
      <c r="P736" s="2237"/>
      <c r="Q736" s="2237"/>
      <c r="R736" s="2237"/>
      <c r="S736" s="2237"/>
      <c r="T736" s="2237"/>
      <c r="U736" s="2237"/>
      <c r="V736" s="2237"/>
      <c r="W736" s="2237"/>
      <c r="X736" s="2237"/>
      <c r="Y736" s="2237"/>
      <c r="Z736" s="2237"/>
      <c r="AA736" s="2237"/>
      <c r="AB736" s="2238"/>
      <c r="AC736" s="2238"/>
      <c r="AD736" s="2238"/>
      <c r="AE736" s="2238"/>
      <c r="AF736" s="2237"/>
      <c r="AG736" s="2237"/>
      <c r="AH736" s="2237"/>
      <c r="AI736" s="2237"/>
      <c r="AJ736" s="2237"/>
      <c r="AK736" s="2237"/>
      <c r="AL736" s="2237"/>
      <c r="AM736" s="2237"/>
      <c r="AN736" s="2237"/>
      <c r="AO736" s="2237"/>
      <c r="AP736" s="2237"/>
      <c r="AQ736" s="2237"/>
      <c r="AR736" s="2237"/>
      <c r="AS736" s="2237"/>
      <c r="AT736" s="2237"/>
      <c r="AU736" s="2237"/>
      <c r="AV736" s="2237"/>
      <c r="AW736" s="2237"/>
      <c r="AX736" s="2237"/>
      <c r="AY736" s="2237"/>
      <c r="AZ736" s="2237"/>
      <c r="BA736" s="2237"/>
      <c r="BB736" s="2237"/>
      <c r="BC736" s="2237"/>
      <c r="BD736" s="2237"/>
      <c r="BE736" s="2237"/>
      <c r="BF736" s="2237"/>
      <c r="BG736" s="2237"/>
      <c r="BH736" s="2237"/>
      <c r="BI736" s="2237"/>
      <c r="BJ736" s="2237"/>
      <c r="BK736" s="2237"/>
      <c r="BL736" s="2237"/>
      <c r="BM736" s="2237"/>
      <c r="BN736" s="2237"/>
      <c r="BO736" s="2237"/>
      <c r="BP736" s="2237"/>
      <c r="BQ736" s="2237"/>
      <c r="BR736" s="2237"/>
      <c r="BS736" s="2238"/>
      <c r="BT736" s="2237"/>
      <c r="BU736" s="2237"/>
      <c r="BV736" s="2237"/>
      <c r="BW736" s="2237"/>
      <c r="BX736" s="2237"/>
      <c r="BY736" s="2237"/>
      <c r="BZ736" s="2237"/>
      <c r="CA736" s="2237"/>
      <c r="CB736" s="2237"/>
      <c r="CC736" s="2237"/>
      <c r="CD736" s="2237"/>
      <c r="CE736" s="2237"/>
      <c r="CF736" s="2237"/>
      <c r="CG736" s="2237"/>
      <c r="CH736" s="2237"/>
      <c r="CI736" s="2237"/>
      <c r="CJ736" s="2237"/>
      <c r="CK736" s="2237"/>
      <c r="CL736" s="2237"/>
      <c r="CM736" s="2238"/>
      <c r="CN736" s="2238"/>
      <c r="CO736" s="2239"/>
      <c r="CQ736" s="1653"/>
    </row>
    <row r="737" spans="1:95" s="551" customFormat="1" x14ac:dyDescent="0.2">
      <c r="A737" s="2170"/>
      <c r="B737" s="2236"/>
      <c r="C737" s="2164"/>
      <c r="D737" s="2164"/>
      <c r="E737" s="2165"/>
      <c r="F737" s="2167"/>
      <c r="G737" s="2164"/>
      <c r="H737" s="2167"/>
      <c r="I737" s="2237"/>
      <c r="J737" s="2237"/>
      <c r="K737" s="2237"/>
      <c r="L737" s="2237"/>
      <c r="M737" s="2237"/>
      <c r="N737" s="2237"/>
      <c r="O737" s="2237"/>
      <c r="P737" s="2237"/>
      <c r="Q737" s="2237"/>
      <c r="R737" s="2237"/>
      <c r="S737" s="2237"/>
      <c r="T737" s="2237"/>
      <c r="U737" s="2237"/>
      <c r="V737" s="2237"/>
      <c r="W737" s="2237"/>
      <c r="X737" s="2237"/>
      <c r="Y737" s="2237"/>
      <c r="Z737" s="2237"/>
      <c r="AA737" s="2237"/>
      <c r="AB737" s="2238"/>
      <c r="AC737" s="2238"/>
      <c r="AD737" s="2238"/>
      <c r="AE737" s="2238"/>
      <c r="AF737" s="2237"/>
      <c r="AG737" s="2237"/>
      <c r="AH737" s="2237"/>
      <c r="AI737" s="2237"/>
      <c r="AJ737" s="2237"/>
      <c r="AK737" s="2237"/>
      <c r="AL737" s="2237"/>
      <c r="AM737" s="2237"/>
      <c r="AN737" s="2237"/>
      <c r="AO737" s="2237"/>
      <c r="AP737" s="2237"/>
      <c r="AQ737" s="2237"/>
      <c r="AR737" s="2237"/>
      <c r="AS737" s="2237"/>
      <c r="AT737" s="2237"/>
      <c r="AU737" s="2237"/>
      <c r="AV737" s="2237"/>
      <c r="AW737" s="2237"/>
      <c r="AX737" s="2237"/>
      <c r="AY737" s="2237"/>
      <c r="AZ737" s="2237"/>
      <c r="BA737" s="2237"/>
      <c r="BB737" s="2237"/>
      <c r="BC737" s="2237"/>
      <c r="BD737" s="2237"/>
      <c r="BE737" s="2237"/>
      <c r="BF737" s="2237"/>
      <c r="BG737" s="2237"/>
      <c r="BH737" s="2237"/>
      <c r="BI737" s="2237"/>
      <c r="BJ737" s="2237"/>
      <c r="BK737" s="2237"/>
      <c r="BL737" s="2237"/>
      <c r="BM737" s="2237"/>
      <c r="BN737" s="2237"/>
      <c r="BO737" s="2237"/>
      <c r="BP737" s="2237"/>
      <c r="BQ737" s="2237"/>
      <c r="BR737" s="2237"/>
      <c r="BS737" s="2238"/>
      <c r="BT737" s="2237"/>
      <c r="BU737" s="2237"/>
      <c r="BV737" s="2237"/>
      <c r="BW737" s="2237"/>
      <c r="BX737" s="2237"/>
      <c r="BY737" s="2237"/>
      <c r="BZ737" s="2237"/>
      <c r="CA737" s="2237"/>
      <c r="CB737" s="2237"/>
      <c r="CC737" s="2237"/>
      <c r="CD737" s="2237"/>
      <c r="CE737" s="2237"/>
      <c r="CF737" s="2237"/>
      <c r="CG737" s="2237"/>
      <c r="CH737" s="2237"/>
      <c r="CI737" s="2237"/>
      <c r="CJ737" s="2237"/>
      <c r="CK737" s="2237"/>
      <c r="CL737" s="2237"/>
      <c r="CM737" s="2238"/>
      <c r="CN737" s="2238"/>
      <c r="CO737" s="2239"/>
      <c r="CQ737" s="1653"/>
    </row>
    <row r="738" spans="1:95" s="551" customFormat="1" x14ac:dyDescent="0.2">
      <c r="A738" s="2170"/>
      <c r="B738" s="2236"/>
      <c r="C738" s="2164"/>
      <c r="D738" s="2164"/>
      <c r="E738" s="2165"/>
      <c r="F738" s="2167"/>
      <c r="G738" s="2164"/>
      <c r="H738" s="2167"/>
      <c r="I738" s="2237"/>
      <c r="J738" s="2237"/>
      <c r="K738" s="2237"/>
      <c r="L738" s="2237"/>
      <c r="M738" s="2237"/>
      <c r="N738" s="2237"/>
      <c r="O738" s="2237"/>
      <c r="P738" s="2237"/>
      <c r="Q738" s="2237"/>
      <c r="R738" s="2237"/>
      <c r="S738" s="2237"/>
      <c r="T738" s="2237"/>
      <c r="U738" s="2237"/>
      <c r="V738" s="2237"/>
      <c r="W738" s="2237"/>
      <c r="X738" s="2237"/>
      <c r="Y738" s="2237"/>
      <c r="Z738" s="2237"/>
      <c r="AA738" s="2237"/>
      <c r="AB738" s="2238"/>
      <c r="AC738" s="2238"/>
      <c r="AD738" s="2238"/>
      <c r="AE738" s="2238"/>
      <c r="AF738" s="2237"/>
      <c r="AG738" s="2237"/>
      <c r="AH738" s="2237"/>
      <c r="AI738" s="2237"/>
      <c r="AJ738" s="2237"/>
      <c r="AK738" s="2237"/>
      <c r="AL738" s="2237"/>
      <c r="AM738" s="2237"/>
      <c r="AN738" s="2237"/>
      <c r="AO738" s="2237"/>
      <c r="AP738" s="2237"/>
      <c r="AQ738" s="2237"/>
      <c r="AR738" s="2237"/>
      <c r="AS738" s="2237"/>
      <c r="AT738" s="2237"/>
      <c r="AU738" s="2237"/>
      <c r="AV738" s="2237"/>
      <c r="AW738" s="2237"/>
      <c r="AX738" s="2237"/>
      <c r="AY738" s="2237"/>
      <c r="AZ738" s="2237"/>
      <c r="BA738" s="2237"/>
      <c r="BB738" s="2237"/>
      <c r="BC738" s="2237"/>
      <c r="BD738" s="2237"/>
      <c r="BE738" s="2237"/>
      <c r="BF738" s="2237"/>
      <c r="BG738" s="2237"/>
      <c r="BH738" s="2237"/>
      <c r="BI738" s="2237"/>
      <c r="BJ738" s="2237"/>
      <c r="BK738" s="2237"/>
      <c r="BL738" s="2237"/>
      <c r="BM738" s="2237"/>
      <c r="BN738" s="2237"/>
      <c r="BO738" s="2237"/>
      <c r="BP738" s="2237"/>
      <c r="BQ738" s="2237"/>
      <c r="BR738" s="2237"/>
      <c r="BS738" s="2238"/>
      <c r="BT738" s="2237"/>
      <c r="BU738" s="2237"/>
      <c r="BV738" s="2237"/>
      <c r="BW738" s="2237"/>
      <c r="BX738" s="2237"/>
      <c r="BY738" s="2237"/>
      <c r="BZ738" s="2237"/>
      <c r="CA738" s="2237"/>
      <c r="CB738" s="2237"/>
      <c r="CC738" s="2237"/>
      <c r="CD738" s="2237"/>
      <c r="CE738" s="2237"/>
      <c r="CF738" s="2237"/>
      <c r="CG738" s="2237"/>
      <c r="CH738" s="2237"/>
      <c r="CI738" s="2237"/>
      <c r="CJ738" s="2237"/>
      <c r="CK738" s="2237"/>
      <c r="CL738" s="2237"/>
      <c r="CM738" s="2238"/>
      <c r="CN738" s="2238"/>
      <c r="CO738" s="2239"/>
      <c r="CQ738" s="1653"/>
    </row>
    <row r="739" spans="1:95" s="551" customFormat="1" x14ac:dyDescent="0.2">
      <c r="A739" s="2170"/>
      <c r="B739" s="2236"/>
      <c r="C739" s="2164"/>
      <c r="D739" s="2164"/>
      <c r="E739" s="2165"/>
      <c r="F739" s="2167"/>
      <c r="G739" s="2164"/>
      <c r="H739" s="2167"/>
      <c r="I739" s="2237"/>
      <c r="J739" s="2237"/>
      <c r="K739" s="2237"/>
      <c r="L739" s="2237"/>
      <c r="M739" s="2237"/>
      <c r="N739" s="2237"/>
      <c r="O739" s="2237"/>
      <c r="P739" s="2237"/>
      <c r="Q739" s="2237"/>
      <c r="R739" s="2237"/>
      <c r="S739" s="2237"/>
      <c r="T739" s="2237"/>
      <c r="U739" s="2237"/>
      <c r="V739" s="2237"/>
      <c r="W739" s="2237"/>
      <c r="X739" s="2237"/>
      <c r="Y739" s="2237"/>
      <c r="Z739" s="2237"/>
      <c r="AA739" s="2237"/>
      <c r="AB739" s="2238"/>
      <c r="AC739" s="2238"/>
      <c r="AD739" s="2238"/>
      <c r="AE739" s="2238"/>
      <c r="AF739" s="2237"/>
      <c r="AG739" s="2237"/>
      <c r="AH739" s="2237"/>
      <c r="AI739" s="2237"/>
      <c r="AJ739" s="2237"/>
      <c r="AK739" s="2237"/>
      <c r="AL739" s="2237"/>
      <c r="AM739" s="2237"/>
      <c r="AN739" s="2237"/>
      <c r="AO739" s="2237"/>
      <c r="AP739" s="2237"/>
      <c r="AQ739" s="2237"/>
      <c r="AR739" s="2237"/>
      <c r="AS739" s="2237"/>
      <c r="AT739" s="2237"/>
      <c r="AU739" s="2237"/>
      <c r="AV739" s="2237"/>
      <c r="AW739" s="2237"/>
      <c r="AX739" s="2237"/>
      <c r="AY739" s="2237"/>
      <c r="AZ739" s="2237"/>
      <c r="BA739" s="2237"/>
      <c r="BB739" s="2237"/>
      <c r="BC739" s="2237"/>
      <c r="BD739" s="2237"/>
      <c r="BE739" s="2237"/>
      <c r="BF739" s="2237"/>
      <c r="BG739" s="2237"/>
      <c r="BH739" s="2237"/>
      <c r="BI739" s="2237"/>
      <c r="BJ739" s="2237"/>
      <c r="BK739" s="2237"/>
      <c r="BL739" s="2237"/>
      <c r="BM739" s="2237"/>
      <c r="BN739" s="2237"/>
      <c r="BO739" s="2237"/>
      <c r="BP739" s="2237"/>
      <c r="BQ739" s="2237"/>
      <c r="BR739" s="2237"/>
      <c r="BS739" s="2238"/>
      <c r="BT739" s="2237"/>
      <c r="BU739" s="2237"/>
      <c r="BV739" s="2237"/>
      <c r="BW739" s="2237"/>
      <c r="BX739" s="2237"/>
      <c r="BY739" s="2237"/>
      <c r="BZ739" s="2237"/>
      <c r="CA739" s="2237"/>
      <c r="CB739" s="2237"/>
      <c r="CC739" s="2237"/>
      <c r="CD739" s="2237"/>
      <c r="CE739" s="2237"/>
      <c r="CF739" s="2237"/>
      <c r="CG739" s="2237"/>
      <c r="CH739" s="2237"/>
      <c r="CI739" s="2237"/>
      <c r="CJ739" s="2237"/>
      <c r="CK739" s="2237"/>
      <c r="CL739" s="2237"/>
      <c r="CM739" s="2238"/>
      <c r="CN739" s="2238"/>
      <c r="CO739" s="2239"/>
      <c r="CQ739" s="1653"/>
    </row>
    <row r="740" spans="1:95" s="551" customFormat="1" x14ac:dyDescent="0.2">
      <c r="A740" s="2170"/>
      <c r="B740" s="2236"/>
      <c r="C740" s="2164"/>
      <c r="D740" s="2164"/>
      <c r="E740" s="2165"/>
      <c r="F740" s="2167"/>
      <c r="G740" s="2164"/>
      <c r="H740" s="2167"/>
      <c r="I740" s="2237"/>
      <c r="J740" s="2237"/>
      <c r="K740" s="2237"/>
      <c r="L740" s="2237"/>
      <c r="M740" s="2237"/>
      <c r="N740" s="2237"/>
      <c r="O740" s="2237"/>
      <c r="P740" s="2237"/>
      <c r="Q740" s="2237"/>
      <c r="R740" s="2237"/>
      <c r="S740" s="2237"/>
      <c r="T740" s="2237"/>
      <c r="U740" s="2237"/>
      <c r="V740" s="2237"/>
      <c r="W740" s="2237"/>
      <c r="X740" s="2237"/>
      <c r="Y740" s="2237"/>
      <c r="Z740" s="2237"/>
      <c r="AA740" s="2237"/>
      <c r="AB740" s="2238"/>
      <c r="AC740" s="2238"/>
      <c r="AD740" s="2238"/>
      <c r="AE740" s="2238"/>
      <c r="AF740" s="2237"/>
      <c r="AG740" s="2237"/>
      <c r="AH740" s="2237"/>
      <c r="AI740" s="2237"/>
      <c r="AJ740" s="2237"/>
      <c r="AK740" s="2237"/>
      <c r="AL740" s="2237"/>
      <c r="AM740" s="2237"/>
      <c r="AN740" s="2237"/>
      <c r="AO740" s="2237"/>
      <c r="AP740" s="2237"/>
      <c r="AQ740" s="2237"/>
      <c r="AR740" s="2237"/>
      <c r="AS740" s="2237"/>
      <c r="AT740" s="2237"/>
      <c r="AU740" s="2237"/>
      <c r="AV740" s="2237"/>
      <c r="AW740" s="2237"/>
      <c r="AX740" s="2237"/>
      <c r="AY740" s="2237"/>
      <c r="AZ740" s="2237"/>
      <c r="BA740" s="2237"/>
      <c r="BB740" s="2237"/>
      <c r="BC740" s="2237"/>
      <c r="BD740" s="2237"/>
      <c r="BE740" s="2237"/>
      <c r="BF740" s="2237"/>
      <c r="BG740" s="2237"/>
      <c r="BH740" s="2237"/>
      <c r="BI740" s="2237"/>
      <c r="BJ740" s="2237"/>
      <c r="BK740" s="2237"/>
      <c r="BL740" s="2237"/>
      <c r="BM740" s="2237"/>
      <c r="BN740" s="2237"/>
      <c r="BO740" s="2237"/>
      <c r="BP740" s="2237"/>
      <c r="BQ740" s="2237"/>
      <c r="BR740" s="2237"/>
      <c r="BS740" s="2238"/>
      <c r="BT740" s="2237"/>
      <c r="BU740" s="2237"/>
      <c r="BV740" s="2237"/>
      <c r="BW740" s="2237"/>
      <c r="BX740" s="2237"/>
      <c r="BY740" s="2237"/>
      <c r="BZ740" s="2237"/>
      <c r="CA740" s="2237"/>
      <c r="CB740" s="2237"/>
      <c r="CC740" s="2237"/>
      <c r="CD740" s="2237"/>
      <c r="CE740" s="2237"/>
      <c r="CF740" s="2237"/>
      <c r="CG740" s="2237"/>
      <c r="CH740" s="2237"/>
      <c r="CI740" s="2237"/>
      <c r="CJ740" s="2237"/>
      <c r="CK740" s="2237"/>
      <c r="CL740" s="2237"/>
      <c r="CM740" s="2238"/>
      <c r="CN740" s="2238"/>
      <c r="CO740" s="2239"/>
      <c r="CQ740" s="1653"/>
    </row>
    <row r="741" spans="1:95" s="551" customFormat="1" x14ac:dyDescent="0.2">
      <c r="A741" s="2170"/>
      <c r="B741" s="2236"/>
      <c r="C741" s="2164"/>
      <c r="D741" s="2164"/>
      <c r="E741" s="2165"/>
      <c r="F741" s="2167"/>
      <c r="G741" s="2164"/>
      <c r="H741" s="2167"/>
      <c r="I741" s="2237"/>
      <c r="J741" s="2237"/>
      <c r="K741" s="2237"/>
      <c r="L741" s="2237"/>
      <c r="M741" s="2237"/>
      <c r="N741" s="2237"/>
      <c r="O741" s="2237"/>
      <c r="P741" s="2237"/>
      <c r="Q741" s="2237"/>
      <c r="R741" s="2237"/>
      <c r="S741" s="2237"/>
      <c r="T741" s="2237"/>
      <c r="U741" s="2237"/>
      <c r="V741" s="2237"/>
      <c r="W741" s="2237"/>
      <c r="X741" s="2237"/>
      <c r="Y741" s="2237"/>
      <c r="Z741" s="2237"/>
      <c r="AA741" s="2237"/>
      <c r="AB741" s="2238"/>
      <c r="AC741" s="2238"/>
      <c r="AD741" s="2238"/>
      <c r="AE741" s="2238"/>
      <c r="AF741" s="2237"/>
      <c r="AG741" s="2237"/>
      <c r="AH741" s="2237"/>
      <c r="AI741" s="2237"/>
      <c r="AJ741" s="2237"/>
      <c r="AK741" s="2237"/>
      <c r="AL741" s="2237"/>
      <c r="AM741" s="2237"/>
      <c r="AN741" s="2237"/>
      <c r="AO741" s="2237"/>
      <c r="AP741" s="2237"/>
      <c r="AQ741" s="2237"/>
      <c r="AR741" s="2237"/>
      <c r="AS741" s="2237"/>
      <c r="AT741" s="2237"/>
      <c r="AU741" s="2237"/>
      <c r="AV741" s="2237"/>
      <c r="AW741" s="2237"/>
      <c r="AX741" s="2237"/>
      <c r="AY741" s="2237"/>
      <c r="AZ741" s="2237"/>
      <c r="BA741" s="2237"/>
      <c r="BB741" s="2237"/>
      <c r="BC741" s="2237"/>
      <c r="BD741" s="2237"/>
      <c r="BE741" s="2237"/>
      <c r="BF741" s="2237"/>
      <c r="BG741" s="2237"/>
      <c r="BH741" s="2237"/>
      <c r="BI741" s="2237"/>
      <c r="BJ741" s="2237"/>
      <c r="BK741" s="2237"/>
      <c r="BL741" s="2237"/>
      <c r="BM741" s="2237"/>
      <c r="BN741" s="2237"/>
      <c r="BO741" s="2237"/>
      <c r="BP741" s="2237"/>
      <c r="BQ741" s="2237"/>
      <c r="BR741" s="2237"/>
      <c r="BS741" s="2238"/>
      <c r="BT741" s="2237"/>
      <c r="BU741" s="2237"/>
      <c r="BV741" s="2237"/>
      <c r="BW741" s="2237"/>
      <c r="BX741" s="2237"/>
      <c r="BY741" s="2237"/>
      <c r="BZ741" s="2237"/>
      <c r="CA741" s="2237"/>
      <c r="CB741" s="2237"/>
      <c r="CC741" s="2237"/>
      <c r="CD741" s="2237"/>
      <c r="CE741" s="2237"/>
      <c r="CF741" s="2237"/>
      <c r="CG741" s="2237"/>
      <c r="CH741" s="2237"/>
      <c r="CI741" s="2237"/>
      <c r="CJ741" s="2237"/>
      <c r="CK741" s="2237"/>
      <c r="CL741" s="2237"/>
      <c r="CM741" s="2238"/>
      <c r="CN741" s="2238"/>
      <c r="CO741" s="2239"/>
      <c r="CQ741" s="1653"/>
    </row>
    <row r="742" spans="1:95" s="551" customFormat="1" x14ac:dyDescent="0.2">
      <c r="A742" s="2170"/>
      <c r="B742" s="2236"/>
      <c r="C742" s="2164"/>
      <c r="D742" s="2164"/>
      <c r="E742" s="2165"/>
      <c r="F742" s="2167"/>
      <c r="G742" s="2164"/>
      <c r="H742" s="2167"/>
      <c r="I742" s="2237"/>
      <c r="J742" s="2237"/>
      <c r="K742" s="2237"/>
      <c r="L742" s="2237"/>
      <c r="M742" s="2237"/>
      <c r="N742" s="2237"/>
      <c r="O742" s="2237"/>
      <c r="P742" s="2237"/>
      <c r="Q742" s="2237"/>
      <c r="R742" s="2237"/>
      <c r="S742" s="2237"/>
      <c r="T742" s="2237"/>
      <c r="U742" s="2237"/>
      <c r="V742" s="2237"/>
      <c r="W742" s="2237"/>
      <c r="X742" s="2237"/>
      <c r="Y742" s="2237"/>
      <c r="Z742" s="2237"/>
      <c r="AA742" s="2237"/>
      <c r="AB742" s="2238"/>
      <c r="AC742" s="2238"/>
      <c r="AD742" s="2238"/>
      <c r="AE742" s="2238"/>
      <c r="AF742" s="2237"/>
      <c r="AG742" s="2237"/>
      <c r="AH742" s="2237"/>
      <c r="AI742" s="2237"/>
      <c r="AJ742" s="2237"/>
      <c r="AK742" s="2237"/>
      <c r="AL742" s="2237"/>
      <c r="AM742" s="2237"/>
      <c r="AN742" s="2237"/>
      <c r="AO742" s="2237"/>
      <c r="AP742" s="2237"/>
      <c r="AQ742" s="2237"/>
      <c r="AR742" s="2237"/>
      <c r="AS742" s="2237"/>
      <c r="AT742" s="2237"/>
      <c r="AU742" s="2237"/>
      <c r="AV742" s="2237"/>
      <c r="AW742" s="2237"/>
      <c r="AX742" s="2237"/>
      <c r="AY742" s="2237"/>
      <c r="AZ742" s="2237"/>
      <c r="BA742" s="2237"/>
      <c r="BB742" s="2237"/>
      <c r="BC742" s="2237"/>
      <c r="BD742" s="2237"/>
      <c r="BE742" s="2237"/>
      <c r="BF742" s="2237"/>
      <c r="BG742" s="2237"/>
      <c r="BH742" s="2237"/>
      <c r="BI742" s="2237"/>
      <c r="BJ742" s="2237"/>
      <c r="BK742" s="2237"/>
      <c r="BL742" s="2237"/>
      <c r="BM742" s="2237"/>
      <c r="BN742" s="2237"/>
      <c r="BO742" s="2237"/>
      <c r="BP742" s="2237"/>
      <c r="BQ742" s="2237"/>
      <c r="BR742" s="2237"/>
      <c r="BS742" s="2238"/>
      <c r="BT742" s="2237"/>
      <c r="BU742" s="2237"/>
      <c r="BV742" s="2237"/>
      <c r="BW742" s="2237"/>
      <c r="BX742" s="2237"/>
      <c r="BY742" s="2237"/>
      <c r="BZ742" s="2237"/>
      <c r="CA742" s="2237"/>
      <c r="CB742" s="2237"/>
      <c r="CC742" s="2237"/>
      <c r="CD742" s="2237"/>
      <c r="CE742" s="2237"/>
      <c r="CF742" s="2237"/>
      <c r="CG742" s="2237"/>
      <c r="CH742" s="2237"/>
      <c r="CI742" s="2237"/>
      <c r="CJ742" s="2237"/>
      <c r="CK742" s="2237"/>
      <c r="CL742" s="2237"/>
      <c r="CM742" s="2238"/>
      <c r="CN742" s="2238"/>
      <c r="CO742" s="2239"/>
      <c r="CQ742" s="1653"/>
    </row>
    <row r="743" spans="1:95" s="551" customFormat="1" x14ac:dyDescent="0.2">
      <c r="A743" s="2170"/>
      <c r="B743" s="2236"/>
      <c r="C743" s="2164"/>
      <c r="D743" s="2164"/>
      <c r="E743" s="2165"/>
      <c r="F743" s="2167"/>
      <c r="G743" s="2164"/>
      <c r="H743" s="2167"/>
      <c r="I743" s="2237"/>
      <c r="J743" s="2237"/>
      <c r="K743" s="2237"/>
      <c r="L743" s="2237"/>
      <c r="M743" s="2237"/>
      <c r="N743" s="2237"/>
      <c r="O743" s="2237"/>
      <c r="P743" s="2237"/>
      <c r="Q743" s="2237"/>
      <c r="R743" s="2237"/>
      <c r="S743" s="2237"/>
      <c r="T743" s="2237"/>
      <c r="U743" s="2237"/>
      <c r="V743" s="2237"/>
      <c r="W743" s="2237"/>
      <c r="X743" s="2237"/>
      <c r="Y743" s="2237"/>
      <c r="Z743" s="2237"/>
      <c r="AA743" s="2237"/>
      <c r="AB743" s="2238"/>
      <c r="AC743" s="2238"/>
      <c r="AD743" s="2238"/>
      <c r="AE743" s="2238"/>
      <c r="AF743" s="2237"/>
      <c r="AG743" s="2237"/>
      <c r="AH743" s="2237"/>
      <c r="AI743" s="2237"/>
      <c r="AJ743" s="2237"/>
      <c r="AK743" s="2237"/>
      <c r="AL743" s="2237"/>
      <c r="AM743" s="2237"/>
      <c r="AN743" s="2237"/>
      <c r="AO743" s="2237"/>
      <c r="AP743" s="2237"/>
      <c r="AQ743" s="2237"/>
      <c r="AR743" s="2237"/>
      <c r="AS743" s="2237"/>
      <c r="AT743" s="2237"/>
      <c r="AU743" s="2237"/>
      <c r="AV743" s="2237"/>
      <c r="AW743" s="2237"/>
      <c r="AX743" s="2237"/>
      <c r="AY743" s="2237"/>
      <c r="AZ743" s="2237"/>
      <c r="BA743" s="2237"/>
      <c r="BB743" s="2237"/>
      <c r="BC743" s="2237"/>
      <c r="BD743" s="2237"/>
      <c r="BE743" s="2237"/>
      <c r="BF743" s="2237"/>
      <c r="BG743" s="2237"/>
      <c r="BH743" s="2237"/>
      <c r="BI743" s="2237"/>
      <c r="BJ743" s="2237"/>
      <c r="BK743" s="2237"/>
      <c r="BL743" s="2237"/>
      <c r="BM743" s="2237"/>
      <c r="BN743" s="2237"/>
      <c r="BO743" s="2237"/>
      <c r="BP743" s="2237"/>
      <c r="BQ743" s="2237"/>
      <c r="BR743" s="2237"/>
      <c r="BS743" s="2238"/>
      <c r="BT743" s="2237"/>
      <c r="BU743" s="2237"/>
      <c r="BV743" s="2237"/>
      <c r="BW743" s="2237"/>
      <c r="BX743" s="2237"/>
      <c r="BY743" s="2237"/>
      <c r="BZ743" s="2237"/>
      <c r="CA743" s="2237"/>
      <c r="CB743" s="2237"/>
      <c r="CC743" s="2237"/>
      <c r="CD743" s="2237"/>
      <c r="CE743" s="2237"/>
      <c r="CF743" s="2237"/>
      <c r="CG743" s="2237"/>
      <c r="CH743" s="2237"/>
      <c r="CI743" s="2237"/>
      <c r="CJ743" s="2237"/>
      <c r="CK743" s="2237"/>
      <c r="CL743" s="2237"/>
      <c r="CM743" s="2238"/>
      <c r="CN743" s="2238"/>
      <c r="CO743" s="2239"/>
      <c r="CQ743" s="1653"/>
    </row>
    <row r="744" spans="1:95" s="551" customFormat="1" x14ac:dyDescent="0.2">
      <c r="A744" s="2170"/>
      <c r="B744" s="2236"/>
      <c r="C744" s="2164"/>
      <c r="D744" s="2164"/>
      <c r="E744" s="2165"/>
      <c r="F744" s="2167"/>
      <c r="G744" s="2164"/>
      <c r="H744" s="2167"/>
      <c r="I744" s="2237"/>
      <c r="J744" s="2237"/>
      <c r="K744" s="2237"/>
      <c r="L744" s="2237"/>
      <c r="M744" s="2237"/>
      <c r="N744" s="2237"/>
      <c r="O744" s="2237"/>
      <c r="P744" s="2237"/>
      <c r="Q744" s="2237"/>
      <c r="R744" s="2237"/>
      <c r="S744" s="2237"/>
      <c r="T744" s="2237"/>
      <c r="U744" s="2237"/>
      <c r="V744" s="2237"/>
      <c r="W744" s="2237"/>
      <c r="X744" s="2237"/>
      <c r="Y744" s="2237"/>
      <c r="Z744" s="2237"/>
      <c r="AA744" s="2237"/>
      <c r="AB744" s="2238"/>
      <c r="AC744" s="2238"/>
      <c r="AD744" s="2238"/>
      <c r="AE744" s="2238"/>
      <c r="AF744" s="2237"/>
      <c r="AG744" s="2237"/>
      <c r="AH744" s="2237"/>
      <c r="AI744" s="2237"/>
      <c r="AJ744" s="2237"/>
      <c r="AK744" s="2237"/>
      <c r="AL744" s="2237"/>
      <c r="AM744" s="2237"/>
      <c r="AN744" s="2237"/>
      <c r="AO744" s="2237"/>
      <c r="AP744" s="2237"/>
      <c r="AQ744" s="2237"/>
      <c r="AR744" s="2237"/>
      <c r="AS744" s="2237"/>
      <c r="AT744" s="2237"/>
      <c r="AU744" s="2237"/>
      <c r="AV744" s="2237"/>
      <c r="AW744" s="2237"/>
      <c r="AX744" s="2237"/>
      <c r="AY744" s="2237"/>
      <c r="AZ744" s="2237"/>
      <c r="BA744" s="2237"/>
      <c r="BB744" s="2237"/>
      <c r="BC744" s="2237"/>
      <c r="BD744" s="2237"/>
      <c r="BE744" s="2237"/>
      <c r="BF744" s="2237"/>
      <c r="BG744" s="2237"/>
      <c r="BH744" s="2237"/>
      <c r="BI744" s="2237"/>
      <c r="BJ744" s="2237"/>
      <c r="BK744" s="2237"/>
      <c r="BL744" s="2237"/>
      <c r="BM744" s="2237"/>
      <c r="BN744" s="2237"/>
      <c r="BO744" s="2237"/>
      <c r="BP744" s="2237"/>
      <c r="BQ744" s="2237"/>
      <c r="BR744" s="2237"/>
      <c r="BS744" s="2238"/>
      <c r="BT744" s="2237"/>
      <c r="BU744" s="2237"/>
      <c r="BV744" s="2237"/>
      <c r="BW744" s="2237"/>
      <c r="BX744" s="2237"/>
      <c r="BY744" s="2237"/>
      <c r="BZ744" s="2237"/>
      <c r="CA744" s="2237"/>
      <c r="CB744" s="2237"/>
      <c r="CC744" s="2237"/>
      <c r="CD744" s="2237"/>
      <c r="CE744" s="2237"/>
      <c r="CF744" s="2237"/>
      <c r="CG744" s="2237"/>
      <c r="CH744" s="2237"/>
      <c r="CI744" s="2237"/>
      <c r="CJ744" s="2237"/>
      <c r="CK744" s="2237"/>
      <c r="CL744" s="2237"/>
      <c r="CM744" s="2238"/>
      <c r="CN744" s="2238"/>
      <c r="CO744" s="2239"/>
      <c r="CQ744" s="1653"/>
    </row>
    <row r="745" spans="1:95" s="551" customFormat="1" x14ac:dyDescent="0.2">
      <c r="A745" s="2170"/>
      <c r="B745" s="2236"/>
      <c r="C745" s="2164"/>
      <c r="D745" s="2164"/>
      <c r="E745" s="2165"/>
      <c r="F745" s="2167"/>
      <c r="G745" s="2164"/>
      <c r="H745" s="2167"/>
      <c r="I745" s="2237"/>
      <c r="J745" s="2237"/>
      <c r="K745" s="2237"/>
      <c r="L745" s="2237"/>
      <c r="M745" s="2237"/>
      <c r="N745" s="2237"/>
      <c r="O745" s="2237"/>
      <c r="P745" s="2237"/>
      <c r="Q745" s="2237"/>
      <c r="R745" s="2237"/>
      <c r="S745" s="2237"/>
      <c r="T745" s="2237"/>
      <c r="U745" s="2237"/>
      <c r="V745" s="2237"/>
      <c r="W745" s="2237"/>
      <c r="X745" s="2237"/>
      <c r="Y745" s="2237"/>
      <c r="Z745" s="2237"/>
      <c r="AA745" s="2237"/>
      <c r="AB745" s="2238"/>
      <c r="AC745" s="2238"/>
      <c r="AD745" s="2238"/>
      <c r="AE745" s="2238"/>
      <c r="AF745" s="2237"/>
      <c r="AG745" s="2237"/>
      <c r="AH745" s="2237"/>
      <c r="AI745" s="2237"/>
      <c r="AJ745" s="2237"/>
      <c r="AK745" s="2237"/>
      <c r="AL745" s="2237"/>
      <c r="AM745" s="2237"/>
      <c r="AN745" s="2237"/>
      <c r="AO745" s="2237"/>
      <c r="AP745" s="2237"/>
      <c r="AQ745" s="2237"/>
      <c r="AR745" s="2237"/>
      <c r="AS745" s="2237"/>
      <c r="AT745" s="2237"/>
      <c r="AU745" s="2237"/>
      <c r="AV745" s="2237"/>
      <c r="AW745" s="2237"/>
      <c r="AX745" s="2237"/>
      <c r="AY745" s="2237"/>
      <c r="AZ745" s="2237"/>
      <c r="BA745" s="2237"/>
      <c r="BB745" s="2237"/>
      <c r="BC745" s="2237"/>
      <c r="BD745" s="2237"/>
      <c r="BE745" s="2237"/>
      <c r="BF745" s="2237"/>
      <c r="BG745" s="2237"/>
      <c r="BH745" s="2237"/>
      <c r="BI745" s="2237"/>
      <c r="BJ745" s="2237"/>
      <c r="BK745" s="2237"/>
      <c r="BL745" s="2237"/>
      <c r="BM745" s="2237"/>
      <c r="BN745" s="2237"/>
      <c r="BO745" s="2237"/>
      <c r="BP745" s="2237"/>
      <c r="BQ745" s="2237"/>
      <c r="BR745" s="2237"/>
      <c r="BS745" s="2238"/>
      <c r="BT745" s="2237"/>
      <c r="BU745" s="2237"/>
      <c r="BV745" s="2237"/>
      <c r="BW745" s="2237"/>
      <c r="BX745" s="2237"/>
      <c r="BY745" s="2237"/>
      <c r="BZ745" s="2237"/>
      <c r="CA745" s="2237"/>
      <c r="CB745" s="2237"/>
      <c r="CC745" s="2237"/>
      <c r="CD745" s="2237"/>
      <c r="CE745" s="2237"/>
      <c r="CF745" s="2237"/>
      <c r="CG745" s="2237"/>
      <c r="CH745" s="2237"/>
      <c r="CI745" s="2237"/>
      <c r="CJ745" s="2237"/>
      <c r="CK745" s="2237"/>
      <c r="CL745" s="2237"/>
      <c r="CM745" s="2238"/>
      <c r="CN745" s="2238"/>
      <c r="CO745" s="2239"/>
      <c r="CQ745" s="1653"/>
    </row>
    <row r="746" spans="1:95" s="551" customFormat="1" x14ac:dyDescent="0.2">
      <c r="A746" s="2170"/>
      <c r="B746" s="2236"/>
      <c r="C746" s="2164"/>
      <c r="D746" s="2164"/>
      <c r="E746" s="2165"/>
      <c r="F746" s="2167"/>
      <c r="G746" s="2164"/>
      <c r="H746" s="2167"/>
      <c r="I746" s="2237"/>
      <c r="J746" s="2237"/>
      <c r="K746" s="2237"/>
      <c r="L746" s="2237"/>
      <c r="M746" s="2237"/>
      <c r="N746" s="2237"/>
      <c r="O746" s="2237"/>
      <c r="P746" s="2237"/>
      <c r="Q746" s="2237"/>
      <c r="R746" s="2237"/>
      <c r="S746" s="2237"/>
      <c r="T746" s="2237"/>
      <c r="U746" s="2237"/>
      <c r="V746" s="2237"/>
      <c r="W746" s="2237"/>
      <c r="X746" s="2237"/>
      <c r="Y746" s="2237"/>
      <c r="Z746" s="2237"/>
      <c r="AA746" s="2237"/>
      <c r="AB746" s="2238"/>
      <c r="AC746" s="2238"/>
      <c r="AD746" s="2238"/>
      <c r="AE746" s="2238"/>
      <c r="AF746" s="2237"/>
      <c r="AG746" s="2237"/>
      <c r="AH746" s="2237"/>
      <c r="AI746" s="2237"/>
      <c r="AJ746" s="2237"/>
      <c r="AK746" s="2237"/>
      <c r="AL746" s="2237"/>
      <c r="AM746" s="2237"/>
      <c r="AN746" s="2237"/>
      <c r="AO746" s="2237"/>
      <c r="AP746" s="2237"/>
      <c r="AQ746" s="2237"/>
      <c r="AR746" s="2237"/>
      <c r="AS746" s="2237"/>
      <c r="AT746" s="2237"/>
      <c r="AU746" s="2237"/>
      <c r="AV746" s="2237"/>
      <c r="AW746" s="2237"/>
      <c r="AX746" s="2237"/>
      <c r="AY746" s="2237"/>
      <c r="AZ746" s="2237"/>
      <c r="BA746" s="2237"/>
      <c r="BB746" s="2237"/>
      <c r="BC746" s="2237"/>
      <c r="BD746" s="2237"/>
      <c r="BE746" s="2237"/>
      <c r="BF746" s="2237"/>
      <c r="BG746" s="2237"/>
      <c r="BH746" s="2237"/>
      <c r="BI746" s="2237"/>
      <c r="BJ746" s="2237"/>
      <c r="BK746" s="2237"/>
      <c r="BL746" s="2237"/>
      <c r="BM746" s="2237"/>
      <c r="BN746" s="2237"/>
      <c r="BO746" s="2237"/>
      <c r="BP746" s="2237"/>
      <c r="BQ746" s="2237"/>
      <c r="BR746" s="2237"/>
      <c r="BS746" s="2238"/>
      <c r="BT746" s="2237"/>
      <c r="BU746" s="2237"/>
      <c r="BV746" s="2237"/>
      <c r="BW746" s="2237"/>
      <c r="BX746" s="2237"/>
      <c r="BY746" s="2237"/>
      <c r="BZ746" s="2237"/>
      <c r="CA746" s="2237"/>
      <c r="CB746" s="2237"/>
      <c r="CC746" s="2237"/>
      <c r="CD746" s="2237"/>
      <c r="CE746" s="2237"/>
      <c r="CF746" s="2237"/>
      <c r="CG746" s="2237"/>
      <c r="CH746" s="2237"/>
      <c r="CI746" s="2237"/>
      <c r="CJ746" s="2237"/>
      <c r="CK746" s="2237"/>
      <c r="CL746" s="2237"/>
      <c r="CM746" s="2238"/>
      <c r="CN746" s="2238"/>
      <c r="CO746" s="2239"/>
      <c r="CQ746" s="1653"/>
    </row>
    <row r="747" spans="1:95" s="551" customFormat="1" x14ac:dyDescent="0.2">
      <c r="A747" s="2170"/>
      <c r="B747" s="2236"/>
      <c r="C747" s="2164"/>
      <c r="D747" s="2164"/>
      <c r="E747" s="2165"/>
      <c r="F747" s="2167"/>
      <c r="G747" s="2164"/>
      <c r="H747" s="2167"/>
      <c r="I747" s="2237"/>
      <c r="J747" s="2237"/>
      <c r="K747" s="2237"/>
      <c r="L747" s="2237"/>
      <c r="M747" s="2237"/>
      <c r="N747" s="2237"/>
      <c r="O747" s="2237"/>
      <c r="P747" s="2237"/>
      <c r="Q747" s="2237"/>
      <c r="R747" s="2237"/>
      <c r="S747" s="2237"/>
      <c r="T747" s="2237"/>
      <c r="U747" s="2237"/>
      <c r="V747" s="2237"/>
      <c r="W747" s="2237"/>
      <c r="X747" s="2237"/>
      <c r="Y747" s="2237"/>
      <c r="Z747" s="2237"/>
      <c r="AA747" s="2237"/>
      <c r="AB747" s="2238"/>
      <c r="AC747" s="2238"/>
      <c r="AD747" s="2238"/>
      <c r="AE747" s="2238"/>
      <c r="AF747" s="2237"/>
      <c r="AG747" s="2237"/>
      <c r="AH747" s="2237"/>
      <c r="AI747" s="2237"/>
      <c r="AJ747" s="2237"/>
      <c r="AK747" s="2237"/>
      <c r="AL747" s="2237"/>
      <c r="AM747" s="2237"/>
      <c r="AN747" s="2237"/>
      <c r="AO747" s="2237"/>
      <c r="AP747" s="2237"/>
      <c r="AQ747" s="2237"/>
      <c r="AR747" s="2237"/>
      <c r="AS747" s="2237"/>
      <c r="AT747" s="2237"/>
      <c r="AU747" s="2237"/>
      <c r="AV747" s="2237"/>
      <c r="AW747" s="2237"/>
      <c r="AX747" s="2237"/>
      <c r="AY747" s="2237"/>
      <c r="AZ747" s="2237"/>
      <c r="BA747" s="2237"/>
      <c r="BB747" s="2237"/>
      <c r="BC747" s="2237"/>
      <c r="BD747" s="2237"/>
      <c r="BE747" s="2237"/>
      <c r="BF747" s="2237"/>
      <c r="BG747" s="2237"/>
      <c r="BH747" s="2237"/>
      <c r="BI747" s="2237"/>
      <c r="BJ747" s="2237"/>
      <c r="BK747" s="2237"/>
      <c r="BL747" s="2237"/>
      <c r="BM747" s="2237"/>
      <c r="BN747" s="2237"/>
      <c r="BO747" s="2237"/>
      <c r="BP747" s="2237"/>
      <c r="BQ747" s="2237"/>
      <c r="BR747" s="2237"/>
      <c r="BS747" s="2238"/>
      <c r="BT747" s="2237"/>
      <c r="BU747" s="2237"/>
      <c r="BV747" s="2237"/>
      <c r="BW747" s="2237"/>
      <c r="BX747" s="2237"/>
      <c r="BY747" s="2237"/>
      <c r="BZ747" s="2237"/>
      <c r="CA747" s="2237"/>
      <c r="CB747" s="2237"/>
      <c r="CC747" s="2237"/>
      <c r="CD747" s="2237"/>
      <c r="CE747" s="2237"/>
      <c r="CF747" s="2237"/>
      <c r="CG747" s="2237"/>
      <c r="CH747" s="2237"/>
      <c r="CI747" s="2237"/>
      <c r="CJ747" s="2237"/>
      <c r="CK747" s="2237"/>
      <c r="CL747" s="2237"/>
      <c r="CM747" s="2238"/>
      <c r="CN747" s="2238"/>
      <c r="CO747" s="2239"/>
      <c r="CQ747" s="1653"/>
    </row>
    <row r="748" spans="1:95" s="551" customFormat="1" x14ac:dyDescent="0.2">
      <c r="A748" s="2170"/>
      <c r="B748" s="2236"/>
      <c r="C748" s="2164"/>
      <c r="D748" s="2164"/>
      <c r="E748" s="2165"/>
      <c r="F748" s="2167"/>
      <c r="G748" s="2164"/>
      <c r="H748" s="2167"/>
      <c r="I748" s="2237"/>
      <c r="J748" s="2237"/>
      <c r="K748" s="2237"/>
      <c r="L748" s="2237"/>
      <c r="M748" s="2237"/>
      <c r="N748" s="2237"/>
      <c r="O748" s="2237"/>
      <c r="P748" s="2237"/>
      <c r="Q748" s="2237"/>
      <c r="R748" s="2237"/>
      <c r="S748" s="2237"/>
      <c r="T748" s="2237"/>
      <c r="U748" s="2237"/>
      <c r="V748" s="2237"/>
      <c r="W748" s="2237"/>
      <c r="X748" s="2237"/>
      <c r="Y748" s="2237"/>
      <c r="Z748" s="2237"/>
      <c r="AA748" s="2237"/>
      <c r="AB748" s="2238"/>
      <c r="AC748" s="2238"/>
      <c r="AD748" s="2238"/>
      <c r="AE748" s="2238"/>
      <c r="AF748" s="2237"/>
      <c r="AG748" s="2237"/>
      <c r="AH748" s="2237"/>
      <c r="AI748" s="2237"/>
      <c r="AJ748" s="2237"/>
      <c r="AK748" s="2237"/>
      <c r="AL748" s="2237"/>
      <c r="AM748" s="2237"/>
      <c r="AN748" s="2237"/>
      <c r="AO748" s="2237"/>
      <c r="AP748" s="2237"/>
      <c r="AQ748" s="2237"/>
      <c r="AR748" s="2237"/>
      <c r="AS748" s="2237"/>
      <c r="AT748" s="2237"/>
      <c r="AU748" s="2237"/>
      <c r="AV748" s="2237"/>
      <c r="AW748" s="2237"/>
      <c r="AX748" s="2237"/>
      <c r="AY748" s="2237"/>
      <c r="AZ748" s="2237"/>
      <c r="BA748" s="2237"/>
      <c r="BB748" s="2237"/>
      <c r="BC748" s="2237"/>
      <c r="BD748" s="2237"/>
      <c r="BE748" s="2237"/>
      <c r="BF748" s="2237"/>
      <c r="BG748" s="2237"/>
      <c r="BH748" s="2237"/>
      <c r="BI748" s="2237"/>
      <c r="BJ748" s="2237"/>
      <c r="BK748" s="2237"/>
      <c r="BL748" s="2237"/>
      <c r="BM748" s="2237"/>
      <c r="BN748" s="2237"/>
      <c r="BO748" s="2237"/>
      <c r="BP748" s="2237"/>
      <c r="BQ748" s="2237"/>
      <c r="BR748" s="2237"/>
      <c r="BS748" s="2238"/>
      <c r="BT748" s="2237"/>
      <c r="BU748" s="2237"/>
      <c r="BV748" s="2237"/>
      <c r="BW748" s="2237"/>
      <c r="BX748" s="2237"/>
      <c r="BY748" s="2237"/>
      <c r="BZ748" s="2237"/>
      <c r="CA748" s="2237"/>
      <c r="CB748" s="2237"/>
      <c r="CC748" s="2237"/>
      <c r="CD748" s="2237"/>
      <c r="CE748" s="2237"/>
      <c r="CF748" s="2237"/>
      <c r="CG748" s="2237"/>
      <c r="CH748" s="2237"/>
      <c r="CI748" s="2237"/>
      <c r="CJ748" s="2237"/>
      <c r="CK748" s="2237"/>
      <c r="CL748" s="2237"/>
      <c r="CM748" s="2238"/>
      <c r="CN748" s="2238"/>
      <c r="CO748" s="2239"/>
      <c r="CQ748" s="1653"/>
    </row>
    <row r="749" spans="1:95" s="551" customFormat="1" x14ac:dyDescent="0.2">
      <c r="A749" s="2170"/>
      <c r="B749" s="2236"/>
      <c r="C749" s="2164"/>
      <c r="D749" s="2164"/>
      <c r="E749" s="2165"/>
      <c r="F749" s="2167"/>
      <c r="G749" s="2164"/>
      <c r="H749" s="2167"/>
      <c r="I749" s="2237"/>
      <c r="J749" s="2237"/>
      <c r="K749" s="2237"/>
      <c r="L749" s="2237"/>
      <c r="M749" s="2237"/>
      <c r="N749" s="2237"/>
      <c r="O749" s="2237"/>
      <c r="P749" s="2237"/>
      <c r="Q749" s="2237"/>
      <c r="R749" s="2237"/>
      <c r="S749" s="2237"/>
      <c r="T749" s="2237"/>
      <c r="U749" s="2237"/>
      <c r="V749" s="2237"/>
      <c r="W749" s="2237"/>
      <c r="X749" s="2237"/>
      <c r="Y749" s="2237"/>
      <c r="Z749" s="2237"/>
      <c r="AA749" s="2237"/>
      <c r="AB749" s="2238"/>
      <c r="AC749" s="2238"/>
      <c r="AD749" s="2238"/>
      <c r="AE749" s="2238"/>
      <c r="AF749" s="2237"/>
      <c r="AG749" s="2237"/>
      <c r="AH749" s="2237"/>
      <c r="AI749" s="2237"/>
      <c r="AJ749" s="2237"/>
      <c r="AK749" s="2237"/>
      <c r="AL749" s="2237"/>
      <c r="AM749" s="2237"/>
      <c r="AN749" s="2237"/>
      <c r="AO749" s="2237"/>
      <c r="AP749" s="2237"/>
      <c r="AQ749" s="2237"/>
      <c r="AR749" s="2237"/>
      <c r="AS749" s="2237"/>
      <c r="AT749" s="2237"/>
      <c r="AU749" s="2237"/>
      <c r="AV749" s="2237"/>
      <c r="AW749" s="2237"/>
      <c r="AX749" s="2237"/>
      <c r="AY749" s="2237"/>
      <c r="AZ749" s="2237"/>
      <c r="BA749" s="2237"/>
      <c r="BB749" s="2237"/>
      <c r="BC749" s="2237"/>
      <c r="BD749" s="2237"/>
      <c r="BE749" s="2237"/>
      <c r="BF749" s="2237"/>
      <c r="BG749" s="2237"/>
      <c r="BH749" s="2237"/>
      <c r="BI749" s="2237"/>
      <c r="BJ749" s="2237"/>
      <c r="BK749" s="2237"/>
      <c r="BL749" s="2237"/>
      <c r="BM749" s="2237"/>
      <c r="BN749" s="2237"/>
      <c r="BO749" s="2237"/>
      <c r="BP749" s="2237"/>
      <c r="BQ749" s="2237"/>
      <c r="BR749" s="2237"/>
      <c r="BS749" s="2238"/>
      <c r="BT749" s="2237"/>
      <c r="BU749" s="2237"/>
      <c r="BV749" s="2237"/>
      <c r="BW749" s="2237"/>
      <c r="BX749" s="2237"/>
      <c r="BY749" s="2237"/>
      <c r="BZ749" s="2237"/>
      <c r="CA749" s="2237"/>
      <c r="CB749" s="2237"/>
      <c r="CC749" s="2237"/>
      <c r="CD749" s="2237"/>
      <c r="CE749" s="2237"/>
      <c r="CF749" s="2237"/>
      <c r="CG749" s="2237"/>
      <c r="CH749" s="2237"/>
      <c r="CI749" s="2237"/>
      <c r="CJ749" s="2237"/>
      <c r="CK749" s="2237"/>
      <c r="CL749" s="2237"/>
      <c r="CM749" s="2238"/>
      <c r="CN749" s="2238"/>
      <c r="CO749" s="2239"/>
      <c r="CQ749" s="1653"/>
    </row>
    <row r="750" spans="1:95" s="551" customFormat="1" x14ac:dyDescent="0.2">
      <c r="A750" s="2170"/>
      <c r="B750" s="2236"/>
      <c r="C750" s="2164"/>
      <c r="D750" s="2164"/>
      <c r="E750" s="2165"/>
      <c r="F750" s="2167"/>
      <c r="G750" s="2164"/>
      <c r="H750" s="2167"/>
      <c r="I750" s="2237"/>
      <c r="J750" s="2237"/>
      <c r="K750" s="2237"/>
      <c r="L750" s="2237"/>
      <c r="M750" s="2237"/>
      <c r="N750" s="2237"/>
      <c r="O750" s="2237"/>
      <c r="P750" s="2237"/>
      <c r="Q750" s="2237"/>
      <c r="R750" s="2237"/>
      <c r="S750" s="2237"/>
      <c r="T750" s="2237"/>
      <c r="U750" s="2237"/>
      <c r="V750" s="2237"/>
      <c r="W750" s="2237"/>
      <c r="X750" s="2237"/>
      <c r="Y750" s="2237"/>
      <c r="Z750" s="2237"/>
      <c r="AA750" s="2237"/>
      <c r="AB750" s="2238"/>
      <c r="AC750" s="2238"/>
      <c r="AD750" s="2238"/>
      <c r="AE750" s="2238"/>
      <c r="AF750" s="2237"/>
      <c r="AG750" s="2237"/>
      <c r="AH750" s="2237"/>
      <c r="AI750" s="2237"/>
      <c r="AJ750" s="2237"/>
      <c r="AK750" s="2237"/>
      <c r="AL750" s="2237"/>
      <c r="AM750" s="2237"/>
      <c r="AN750" s="2237"/>
      <c r="AO750" s="2237"/>
      <c r="AP750" s="2237"/>
      <c r="AQ750" s="2237"/>
      <c r="AR750" s="2237"/>
      <c r="AS750" s="2237"/>
      <c r="AT750" s="2237"/>
      <c r="AU750" s="2237"/>
      <c r="AV750" s="2237"/>
      <c r="AW750" s="2237"/>
      <c r="AX750" s="2237"/>
      <c r="AY750" s="2237"/>
      <c r="AZ750" s="2237"/>
      <c r="BA750" s="2237"/>
      <c r="BB750" s="2237"/>
      <c r="BC750" s="2237"/>
      <c r="BD750" s="2237"/>
      <c r="BE750" s="2237"/>
      <c r="BF750" s="2237"/>
      <c r="BG750" s="2237"/>
      <c r="BH750" s="2237"/>
      <c r="BI750" s="2237"/>
      <c r="BJ750" s="2237"/>
      <c r="BK750" s="2237"/>
      <c r="BL750" s="2237"/>
      <c r="BM750" s="2237"/>
      <c r="BN750" s="2237"/>
      <c r="BO750" s="2237"/>
      <c r="BP750" s="2237"/>
      <c r="BQ750" s="2237"/>
      <c r="BR750" s="2237"/>
      <c r="BS750" s="2238"/>
      <c r="BT750" s="2237"/>
      <c r="BU750" s="2237"/>
      <c r="BV750" s="2237"/>
      <c r="BW750" s="2237"/>
      <c r="BX750" s="2237"/>
      <c r="BY750" s="2237"/>
      <c r="BZ750" s="2237"/>
      <c r="CA750" s="2237"/>
      <c r="CB750" s="2237"/>
      <c r="CC750" s="2237"/>
      <c r="CD750" s="2237"/>
      <c r="CE750" s="2237"/>
      <c r="CF750" s="2237"/>
      <c r="CG750" s="2237"/>
      <c r="CH750" s="2237"/>
      <c r="CI750" s="2237"/>
      <c r="CJ750" s="2237"/>
      <c r="CK750" s="2237"/>
      <c r="CL750" s="2237"/>
      <c r="CM750" s="2238"/>
      <c r="CN750" s="2238"/>
      <c r="CO750" s="2239"/>
      <c r="CQ750" s="1653"/>
    </row>
    <row r="751" spans="1:95" s="551" customFormat="1" x14ac:dyDescent="0.2">
      <c r="A751" s="2170"/>
      <c r="B751" s="2236"/>
      <c r="C751" s="2164"/>
      <c r="D751" s="2164"/>
      <c r="E751" s="2165"/>
      <c r="F751" s="2167"/>
      <c r="G751" s="2164"/>
      <c r="H751" s="2167"/>
      <c r="I751" s="2237"/>
      <c r="J751" s="2237"/>
      <c r="K751" s="2237"/>
      <c r="L751" s="2237"/>
      <c r="M751" s="2237"/>
      <c r="N751" s="2237"/>
      <c r="O751" s="2237"/>
      <c r="P751" s="2237"/>
      <c r="Q751" s="2237"/>
      <c r="R751" s="2237"/>
      <c r="S751" s="2237"/>
      <c r="T751" s="2237"/>
      <c r="U751" s="2237"/>
      <c r="V751" s="2237"/>
      <c r="W751" s="2237"/>
      <c r="X751" s="2237"/>
      <c r="Y751" s="2237"/>
      <c r="Z751" s="2237"/>
      <c r="AA751" s="2237"/>
      <c r="AB751" s="2238"/>
      <c r="AC751" s="2238"/>
      <c r="AD751" s="2238"/>
      <c r="AE751" s="2238"/>
      <c r="AF751" s="2237"/>
      <c r="AG751" s="2237"/>
      <c r="AH751" s="2237"/>
      <c r="AI751" s="2237"/>
      <c r="AJ751" s="2237"/>
      <c r="AK751" s="2237"/>
      <c r="AL751" s="2237"/>
      <c r="AM751" s="2237"/>
      <c r="AN751" s="2237"/>
      <c r="AO751" s="2237"/>
      <c r="AP751" s="2237"/>
      <c r="AQ751" s="2237"/>
      <c r="AR751" s="2237"/>
      <c r="AS751" s="2237"/>
      <c r="AT751" s="2237"/>
      <c r="AU751" s="2237"/>
      <c r="AV751" s="2237"/>
      <c r="AW751" s="2237"/>
      <c r="AX751" s="2237"/>
      <c r="AY751" s="2237"/>
      <c r="AZ751" s="2237"/>
      <c r="BA751" s="2237"/>
      <c r="BB751" s="2237"/>
      <c r="BC751" s="2237"/>
      <c r="BD751" s="2237"/>
      <c r="BE751" s="2237"/>
      <c r="BF751" s="2237"/>
      <c r="BG751" s="2237"/>
      <c r="BH751" s="2237"/>
      <c r="BI751" s="2237"/>
      <c r="BJ751" s="2237"/>
      <c r="BK751" s="2237"/>
      <c r="BL751" s="2237"/>
      <c r="BM751" s="2237"/>
      <c r="BN751" s="2237"/>
      <c r="BO751" s="2237"/>
      <c r="BP751" s="2237"/>
      <c r="BQ751" s="2237"/>
      <c r="BR751" s="2237"/>
      <c r="BS751" s="2238"/>
      <c r="BT751" s="2237"/>
      <c r="BU751" s="2237"/>
      <c r="BV751" s="2237"/>
      <c r="BW751" s="2237"/>
      <c r="BX751" s="2237"/>
      <c r="BY751" s="2237"/>
      <c r="BZ751" s="2237"/>
      <c r="CA751" s="2237"/>
      <c r="CB751" s="2237"/>
      <c r="CC751" s="2237"/>
      <c r="CD751" s="2237"/>
      <c r="CE751" s="2237"/>
      <c r="CF751" s="2237"/>
      <c r="CG751" s="2237"/>
      <c r="CH751" s="2237"/>
      <c r="CI751" s="2237"/>
      <c r="CJ751" s="2237"/>
      <c r="CK751" s="2237"/>
      <c r="CL751" s="2237"/>
      <c r="CM751" s="2238"/>
      <c r="CN751" s="2238"/>
      <c r="CO751" s="2239"/>
      <c r="CQ751" s="1653"/>
    </row>
    <row r="752" spans="1:95" s="551" customFormat="1" x14ac:dyDescent="0.2">
      <c r="A752" s="2170"/>
      <c r="B752" s="2236"/>
      <c r="C752" s="2164"/>
      <c r="D752" s="2164"/>
      <c r="E752" s="2165"/>
      <c r="F752" s="2167"/>
      <c r="G752" s="2164"/>
      <c r="H752" s="2167"/>
      <c r="I752" s="2237"/>
      <c r="J752" s="2237"/>
      <c r="K752" s="2237"/>
      <c r="L752" s="2237"/>
      <c r="M752" s="2237"/>
      <c r="N752" s="2237"/>
      <c r="O752" s="2237"/>
      <c r="P752" s="2237"/>
      <c r="Q752" s="2237"/>
      <c r="R752" s="2237"/>
      <c r="S752" s="2237"/>
      <c r="T752" s="2237"/>
      <c r="U752" s="2237"/>
      <c r="V752" s="2237"/>
      <c r="W752" s="2237"/>
      <c r="X752" s="2237"/>
      <c r="Y752" s="2237"/>
      <c r="Z752" s="2237"/>
      <c r="AA752" s="2237"/>
      <c r="AB752" s="2238"/>
      <c r="AC752" s="2238"/>
      <c r="AD752" s="2238"/>
      <c r="AE752" s="2238"/>
      <c r="AF752" s="2237"/>
      <c r="AG752" s="2237"/>
      <c r="AH752" s="2237"/>
      <c r="AI752" s="2237"/>
      <c r="AJ752" s="2237"/>
      <c r="AK752" s="2237"/>
      <c r="AL752" s="2237"/>
      <c r="AM752" s="2237"/>
      <c r="AN752" s="2237"/>
      <c r="AO752" s="2237"/>
      <c r="AP752" s="2237"/>
      <c r="AQ752" s="2237"/>
      <c r="AR752" s="2237"/>
      <c r="AS752" s="2237"/>
      <c r="AT752" s="2237"/>
      <c r="AU752" s="2237"/>
      <c r="AV752" s="2237"/>
      <c r="AW752" s="2237"/>
      <c r="AX752" s="2237"/>
      <c r="AY752" s="2237"/>
      <c r="AZ752" s="2237"/>
      <c r="BA752" s="2237"/>
      <c r="BB752" s="2237"/>
      <c r="BC752" s="2237"/>
      <c r="BD752" s="2237"/>
      <c r="BE752" s="2237"/>
      <c r="BF752" s="2237"/>
      <c r="BG752" s="2237"/>
      <c r="BH752" s="2237"/>
      <c r="BI752" s="2237"/>
      <c r="BJ752" s="2237"/>
      <c r="BK752" s="2237"/>
      <c r="BL752" s="2237"/>
      <c r="BM752" s="2237"/>
      <c r="BN752" s="2237"/>
      <c r="BO752" s="2237"/>
      <c r="BP752" s="2237"/>
      <c r="BQ752" s="2237"/>
      <c r="BR752" s="2237"/>
      <c r="BS752" s="2238"/>
      <c r="BT752" s="2237"/>
      <c r="BU752" s="2237"/>
      <c r="BV752" s="2237"/>
      <c r="BW752" s="2237"/>
      <c r="BX752" s="2237"/>
      <c r="BY752" s="2237"/>
      <c r="BZ752" s="2237"/>
      <c r="CA752" s="2237"/>
      <c r="CB752" s="2237"/>
      <c r="CC752" s="2237"/>
      <c r="CD752" s="2237"/>
      <c r="CE752" s="2237"/>
      <c r="CF752" s="2237"/>
      <c r="CG752" s="2237"/>
      <c r="CH752" s="2237"/>
      <c r="CI752" s="2237"/>
      <c r="CJ752" s="2237"/>
      <c r="CK752" s="2237"/>
      <c r="CL752" s="2237"/>
      <c r="CM752" s="2238"/>
      <c r="CN752" s="2238"/>
      <c r="CO752" s="2239"/>
      <c r="CQ752" s="1653"/>
    </row>
    <row r="753" spans="1:95" s="551" customFormat="1" x14ac:dyDescent="0.2">
      <c r="A753" s="2170"/>
      <c r="B753" s="2236"/>
      <c r="C753" s="2164"/>
      <c r="D753" s="2164"/>
      <c r="E753" s="2165"/>
      <c r="F753" s="2167"/>
      <c r="G753" s="2164"/>
      <c r="H753" s="2167"/>
      <c r="I753" s="2237"/>
      <c r="J753" s="2237"/>
      <c r="K753" s="2237"/>
      <c r="L753" s="2237"/>
      <c r="M753" s="2237"/>
      <c r="N753" s="2237"/>
      <c r="O753" s="2237"/>
      <c r="P753" s="2237"/>
      <c r="Q753" s="2237"/>
      <c r="R753" s="2237"/>
      <c r="S753" s="2237"/>
      <c r="T753" s="2237"/>
      <c r="U753" s="2237"/>
      <c r="V753" s="2237"/>
      <c r="W753" s="2237"/>
      <c r="X753" s="2237"/>
      <c r="Y753" s="2237"/>
      <c r="Z753" s="2237"/>
      <c r="AA753" s="2237"/>
      <c r="AB753" s="2238"/>
      <c r="AC753" s="2238"/>
      <c r="AD753" s="2238"/>
      <c r="AE753" s="2238"/>
      <c r="AF753" s="2237"/>
      <c r="AG753" s="2237"/>
      <c r="AH753" s="2237"/>
      <c r="AI753" s="2237"/>
      <c r="AJ753" s="2237"/>
      <c r="AK753" s="2237"/>
      <c r="AL753" s="2237"/>
      <c r="AM753" s="2237"/>
      <c r="AN753" s="2237"/>
      <c r="AO753" s="2237"/>
      <c r="AP753" s="2237"/>
      <c r="AQ753" s="2237"/>
      <c r="AR753" s="2237"/>
      <c r="AS753" s="2237"/>
      <c r="AT753" s="2237"/>
      <c r="AU753" s="2237"/>
      <c r="AV753" s="2237"/>
      <c r="AW753" s="2237"/>
      <c r="AX753" s="2237"/>
      <c r="AY753" s="2237"/>
      <c r="AZ753" s="2237"/>
      <c r="BA753" s="2237"/>
      <c r="BB753" s="2237"/>
      <c r="BC753" s="2237"/>
      <c r="BD753" s="2237"/>
      <c r="BE753" s="2237"/>
      <c r="BF753" s="2237"/>
      <c r="BG753" s="2237"/>
      <c r="BH753" s="2237"/>
      <c r="BI753" s="2237"/>
      <c r="BJ753" s="2237"/>
      <c r="BK753" s="2237"/>
      <c r="BL753" s="2237"/>
      <c r="BM753" s="2237"/>
      <c r="BN753" s="2237"/>
      <c r="BO753" s="2237"/>
      <c r="BP753" s="2237"/>
      <c r="BQ753" s="2237"/>
      <c r="BR753" s="2237"/>
      <c r="BS753" s="2238"/>
      <c r="BT753" s="2237"/>
      <c r="BU753" s="2237"/>
      <c r="BV753" s="2237"/>
      <c r="BW753" s="2237"/>
      <c r="BX753" s="2237"/>
      <c r="BY753" s="2237"/>
      <c r="BZ753" s="2237"/>
      <c r="CA753" s="2237"/>
      <c r="CB753" s="2237"/>
      <c r="CC753" s="2237"/>
      <c r="CD753" s="2237"/>
      <c r="CE753" s="2237"/>
      <c r="CF753" s="2237"/>
      <c r="CG753" s="2237"/>
      <c r="CH753" s="2237"/>
      <c r="CI753" s="2237"/>
      <c r="CJ753" s="2237"/>
      <c r="CK753" s="2237"/>
      <c r="CL753" s="2237"/>
      <c r="CM753" s="2238"/>
      <c r="CN753" s="2238"/>
      <c r="CO753" s="2239"/>
      <c r="CQ753" s="1653"/>
    </row>
    <row r="754" spans="1:95" s="551" customFormat="1" x14ac:dyDescent="0.2">
      <c r="A754" s="2170"/>
      <c r="B754" s="2236"/>
      <c r="C754" s="2164"/>
      <c r="D754" s="2164"/>
      <c r="E754" s="2165"/>
      <c r="F754" s="2167"/>
      <c r="G754" s="2164"/>
      <c r="H754" s="2167"/>
      <c r="I754" s="2237"/>
      <c r="J754" s="2237"/>
      <c r="K754" s="2237"/>
      <c r="L754" s="2237"/>
      <c r="M754" s="2237"/>
      <c r="N754" s="2237"/>
      <c r="O754" s="2237"/>
      <c r="P754" s="2237"/>
      <c r="Q754" s="2237"/>
      <c r="R754" s="2237"/>
      <c r="S754" s="2237"/>
      <c r="T754" s="2237"/>
      <c r="U754" s="2237"/>
      <c r="V754" s="2237"/>
      <c r="W754" s="2237"/>
      <c r="X754" s="2237"/>
      <c r="Y754" s="2237"/>
      <c r="Z754" s="2237"/>
      <c r="AA754" s="2237"/>
      <c r="AB754" s="2238"/>
      <c r="AC754" s="2238"/>
      <c r="AD754" s="2238"/>
      <c r="AE754" s="2238"/>
      <c r="AF754" s="2237"/>
      <c r="AG754" s="2237"/>
      <c r="AH754" s="2237"/>
      <c r="AI754" s="2237"/>
      <c r="AJ754" s="2237"/>
      <c r="AK754" s="2237"/>
      <c r="AL754" s="2237"/>
      <c r="AM754" s="2237"/>
      <c r="AN754" s="2237"/>
      <c r="AO754" s="2237"/>
      <c r="AP754" s="2237"/>
      <c r="AQ754" s="2237"/>
      <c r="AR754" s="2237"/>
      <c r="AS754" s="2237"/>
      <c r="AT754" s="2237"/>
      <c r="AU754" s="2237"/>
      <c r="AV754" s="2237"/>
      <c r="AW754" s="2237"/>
      <c r="AX754" s="2237"/>
      <c r="AY754" s="2237"/>
      <c r="AZ754" s="2237"/>
      <c r="BA754" s="2237"/>
      <c r="BB754" s="2237"/>
      <c r="BC754" s="2237"/>
      <c r="BD754" s="2237"/>
      <c r="BE754" s="2237"/>
      <c r="BF754" s="2237"/>
      <c r="BG754" s="2237"/>
      <c r="BH754" s="2237"/>
      <c r="BI754" s="2237"/>
      <c r="BJ754" s="2237"/>
      <c r="BK754" s="2237"/>
      <c r="BL754" s="2237"/>
      <c r="BM754" s="2237"/>
      <c r="BN754" s="2237"/>
      <c r="BO754" s="2237"/>
      <c r="BP754" s="2237"/>
      <c r="BQ754" s="2237"/>
      <c r="BR754" s="2237"/>
      <c r="BS754" s="2238"/>
      <c r="BT754" s="2237"/>
      <c r="BU754" s="2237"/>
      <c r="BV754" s="2237"/>
      <c r="BW754" s="2237"/>
      <c r="BX754" s="2237"/>
      <c r="BY754" s="2237"/>
      <c r="BZ754" s="2237"/>
      <c r="CA754" s="2237"/>
      <c r="CB754" s="2237"/>
      <c r="CC754" s="2237"/>
      <c r="CD754" s="2237"/>
      <c r="CE754" s="2237"/>
      <c r="CF754" s="2237"/>
      <c r="CG754" s="2237"/>
      <c r="CH754" s="2237"/>
      <c r="CI754" s="2237"/>
      <c r="CJ754" s="2237"/>
      <c r="CK754" s="2237"/>
      <c r="CL754" s="2237"/>
      <c r="CM754" s="2238"/>
      <c r="CN754" s="2238"/>
      <c r="CO754" s="2239"/>
      <c r="CQ754" s="1653"/>
    </row>
    <row r="755" spans="1:95" s="551" customFormat="1" x14ac:dyDescent="0.2">
      <c r="A755" s="2170"/>
      <c r="B755" s="2236"/>
      <c r="C755" s="2164"/>
      <c r="D755" s="2164"/>
      <c r="E755" s="2165"/>
      <c r="F755" s="2167"/>
      <c r="G755" s="2164"/>
      <c r="H755" s="2167"/>
      <c r="I755" s="2237"/>
      <c r="J755" s="2237"/>
      <c r="K755" s="2237"/>
      <c r="L755" s="2237"/>
      <c r="M755" s="2237"/>
      <c r="N755" s="2237"/>
      <c r="O755" s="2237"/>
      <c r="P755" s="2237"/>
      <c r="Q755" s="2237"/>
      <c r="R755" s="2237"/>
      <c r="S755" s="2237"/>
      <c r="T755" s="2237"/>
      <c r="U755" s="2237"/>
      <c r="V755" s="2237"/>
      <c r="W755" s="2237"/>
      <c r="X755" s="2237"/>
      <c r="Y755" s="2237"/>
      <c r="Z755" s="2237"/>
      <c r="AA755" s="2237"/>
      <c r="AB755" s="2238"/>
      <c r="AC755" s="2238"/>
      <c r="AD755" s="2238"/>
      <c r="AE755" s="2238"/>
      <c r="AF755" s="2237"/>
      <c r="AG755" s="2237"/>
      <c r="AH755" s="2237"/>
      <c r="AI755" s="2237"/>
      <c r="AJ755" s="2237"/>
      <c r="AK755" s="2237"/>
      <c r="AL755" s="2237"/>
      <c r="AM755" s="2237"/>
      <c r="AN755" s="2237"/>
      <c r="AO755" s="2237"/>
      <c r="AP755" s="2237"/>
      <c r="AQ755" s="2237"/>
      <c r="AR755" s="2237"/>
      <c r="AS755" s="2237"/>
      <c r="AT755" s="2237"/>
      <c r="AU755" s="2237"/>
      <c r="AV755" s="2237"/>
      <c r="AW755" s="2237"/>
      <c r="AX755" s="2237"/>
      <c r="AY755" s="2237"/>
      <c r="AZ755" s="2237"/>
      <c r="BA755" s="2237"/>
      <c r="BB755" s="2237"/>
      <c r="BC755" s="2237"/>
      <c r="BD755" s="2237"/>
      <c r="BE755" s="2237"/>
      <c r="BF755" s="2237"/>
      <c r="BG755" s="2237"/>
      <c r="BH755" s="2237"/>
      <c r="BI755" s="2237"/>
      <c r="BJ755" s="2237"/>
      <c r="BK755" s="2237"/>
      <c r="BL755" s="2237"/>
      <c r="BM755" s="2237"/>
      <c r="BN755" s="2237"/>
      <c r="BO755" s="2237"/>
      <c r="BP755" s="2237"/>
      <c r="BQ755" s="2237"/>
      <c r="BR755" s="2237"/>
      <c r="BS755" s="2238"/>
      <c r="BT755" s="2237"/>
      <c r="BU755" s="2237"/>
      <c r="BV755" s="2237"/>
      <c r="BW755" s="2237"/>
      <c r="BX755" s="2237"/>
      <c r="BY755" s="2237"/>
      <c r="BZ755" s="2237"/>
      <c r="CA755" s="2237"/>
      <c r="CB755" s="2237"/>
      <c r="CC755" s="2237"/>
      <c r="CD755" s="2237"/>
      <c r="CE755" s="2237"/>
      <c r="CF755" s="2237"/>
      <c r="CG755" s="2237"/>
      <c r="CH755" s="2237"/>
      <c r="CI755" s="2237"/>
      <c r="CJ755" s="2237"/>
      <c r="CK755" s="2237"/>
      <c r="CL755" s="2237"/>
      <c r="CM755" s="2238"/>
      <c r="CN755" s="2238"/>
      <c r="CO755" s="2239"/>
      <c r="CQ755" s="1653"/>
    </row>
    <row r="756" spans="1:95" s="551" customFormat="1" x14ac:dyDescent="0.2">
      <c r="A756" s="2170"/>
      <c r="B756" s="2236"/>
      <c r="C756" s="2164"/>
      <c r="D756" s="2164"/>
      <c r="E756" s="2165"/>
      <c r="F756" s="2167"/>
      <c r="G756" s="2164"/>
      <c r="H756" s="2167"/>
      <c r="I756" s="2237"/>
      <c r="J756" s="2237"/>
      <c r="K756" s="2237"/>
      <c r="L756" s="2237"/>
      <c r="M756" s="2237"/>
      <c r="N756" s="2237"/>
      <c r="O756" s="2237"/>
      <c r="P756" s="2237"/>
      <c r="Q756" s="2237"/>
      <c r="R756" s="2237"/>
      <c r="S756" s="2237"/>
      <c r="T756" s="2237"/>
      <c r="U756" s="2237"/>
      <c r="V756" s="2237"/>
      <c r="W756" s="2237"/>
      <c r="X756" s="2237"/>
      <c r="Y756" s="2237"/>
      <c r="Z756" s="2237"/>
      <c r="AA756" s="2237"/>
      <c r="AB756" s="2238"/>
      <c r="AC756" s="2238"/>
      <c r="AD756" s="2238"/>
      <c r="AE756" s="2238"/>
      <c r="AF756" s="2237"/>
      <c r="AG756" s="2237"/>
      <c r="AH756" s="2237"/>
      <c r="AI756" s="2237"/>
      <c r="AJ756" s="2237"/>
      <c r="AK756" s="2237"/>
      <c r="AL756" s="2237"/>
      <c r="AM756" s="2237"/>
      <c r="AN756" s="2237"/>
      <c r="AO756" s="2237"/>
      <c r="AP756" s="2237"/>
      <c r="AQ756" s="2237"/>
      <c r="AR756" s="2237"/>
      <c r="AS756" s="2237"/>
      <c r="AT756" s="2237"/>
      <c r="AU756" s="2237"/>
      <c r="AV756" s="2237"/>
      <c r="AW756" s="2237"/>
      <c r="AX756" s="2237"/>
      <c r="AY756" s="2237"/>
      <c r="AZ756" s="2237"/>
      <c r="BA756" s="2237"/>
      <c r="BB756" s="2237"/>
      <c r="BC756" s="2237"/>
      <c r="BD756" s="2237"/>
      <c r="BE756" s="2237"/>
      <c r="BF756" s="2237"/>
      <c r="BG756" s="2237"/>
      <c r="BH756" s="2237"/>
      <c r="BI756" s="2237"/>
      <c r="BJ756" s="2237"/>
      <c r="BK756" s="2237"/>
      <c r="BL756" s="2237"/>
      <c r="BM756" s="2237"/>
      <c r="BN756" s="2237"/>
      <c r="BO756" s="2237"/>
      <c r="BP756" s="2237"/>
      <c r="BQ756" s="2237"/>
      <c r="BR756" s="2237"/>
      <c r="BS756" s="2238"/>
      <c r="BT756" s="2237"/>
      <c r="BU756" s="2237"/>
      <c r="BV756" s="2237"/>
      <c r="BW756" s="2237"/>
      <c r="BX756" s="2237"/>
      <c r="BY756" s="2237"/>
      <c r="BZ756" s="2237"/>
      <c r="CA756" s="2237"/>
      <c r="CB756" s="2237"/>
      <c r="CC756" s="2237"/>
      <c r="CD756" s="2237"/>
      <c r="CE756" s="2237"/>
      <c r="CF756" s="2237"/>
      <c r="CG756" s="2237"/>
      <c r="CH756" s="2237"/>
      <c r="CI756" s="2237"/>
      <c r="CJ756" s="2237"/>
      <c r="CK756" s="2237"/>
      <c r="CL756" s="2237"/>
      <c r="CM756" s="2238"/>
      <c r="CN756" s="2238"/>
      <c r="CO756" s="2239"/>
      <c r="CQ756" s="1653"/>
    </row>
    <row r="757" spans="1:95" s="551" customFormat="1" x14ac:dyDescent="0.2">
      <c r="A757" s="2170"/>
      <c r="B757" s="2236"/>
      <c r="C757" s="2164"/>
      <c r="D757" s="2164"/>
      <c r="E757" s="2165"/>
      <c r="F757" s="2167"/>
      <c r="G757" s="2164"/>
      <c r="H757" s="2167"/>
      <c r="I757" s="2237"/>
      <c r="J757" s="2237"/>
      <c r="K757" s="2237"/>
      <c r="L757" s="2237"/>
      <c r="M757" s="2237"/>
      <c r="N757" s="2237"/>
      <c r="O757" s="2237"/>
      <c r="P757" s="2237"/>
      <c r="Q757" s="2237"/>
      <c r="R757" s="2237"/>
      <c r="S757" s="2237"/>
      <c r="T757" s="2237"/>
      <c r="U757" s="2237"/>
      <c r="V757" s="2237"/>
      <c r="W757" s="2237"/>
      <c r="X757" s="2237"/>
      <c r="Y757" s="2237"/>
      <c r="Z757" s="2237"/>
      <c r="AA757" s="2237"/>
      <c r="AB757" s="2238"/>
      <c r="AC757" s="2238"/>
      <c r="AD757" s="2238"/>
      <c r="AE757" s="2238"/>
      <c r="AF757" s="2237"/>
      <c r="AG757" s="2237"/>
      <c r="AH757" s="2237"/>
      <c r="AI757" s="2237"/>
      <c r="AJ757" s="2237"/>
      <c r="AK757" s="2237"/>
      <c r="AL757" s="2237"/>
      <c r="AM757" s="2237"/>
      <c r="AN757" s="2237"/>
      <c r="AO757" s="2237"/>
      <c r="AP757" s="2237"/>
      <c r="AQ757" s="2237"/>
      <c r="AR757" s="2237"/>
      <c r="AS757" s="2237"/>
      <c r="AT757" s="2237"/>
      <c r="AU757" s="2237"/>
      <c r="AV757" s="2237"/>
      <c r="AW757" s="2237"/>
      <c r="AX757" s="2237"/>
      <c r="AY757" s="2237"/>
      <c r="AZ757" s="2237"/>
      <c r="BA757" s="2237"/>
      <c r="BB757" s="2237"/>
      <c r="BC757" s="2237"/>
      <c r="BD757" s="2237"/>
      <c r="BE757" s="2237"/>
      <c r="BF757" s="2237"/>
      <c r="BG757" s="2237"/>
      <c r="BH757" s="2237"/>
      <c r="BI757" s="2237"/>
      <c r="BJ757" s="2237"/>
      <c r="BK757" s="2237"/>
      <c r="BL757" s="2237"/>
      <c r="BM757" s="2237"/>
      <c r="BN757" s="2237"/>
      <c r="BO757" s="2237"/>
      <c r="BP757" s="2237"/>
      <c r="BQ757" s="2237"/>
      <c r="BR757" s="2237"/>
      <c r="BS757" s="2238"/>
      <c r="BT757" s="2237"/>
      <c r="BU757" s="2237"/>
      <c r="BV757" s="2237"/>
      <c r="BW757" s="2237"/>
      <c r="BX757" s="2237"/>
      <c r="BY757" s="2237"/>
      <c r="BZ757" s="2237"/>
      <c r="CA757" s="2237"/>
      <c r="CB757" s="2237"/>
      <c r="CC757" s="2237"/>
      <c r="CD757" s="2237"/>
      <c r="CE757" s="2237"/>
      <c r="CF757" s="2237"/>
      <c r="CG757" s="2237"/>
      <c r="CH757" s="2237"/>
      <c r="CI757" s="2237"/>
      <c r="CJ757" s="2237"/>
      <c r="CK757" s="2237"/>
      <c r="CL757" s="2237"/>
      <c r="CM757" s="2238"/>
      <c r="CN757" s="2238"/>
      <c r="CO757" s="2239"/>
      <c r="CQ757" s="1653"/>
    </row>
    <row r="758" spans="1:95" s="551" customFormat="1" x14ac:dyDescent="0.2">
      <c r="A758" s="2170"/>
      <c r="B758" s="2236"/>
      <c r="C758" s="2164"/>
      <c r="D758" s="2164"/>
      <c r="E758" s="2165"/>
      <c r="F758" s="2167"/>
      <c r="G758" s="2164"/>
      <c r="H758" s="2167"/>
      <c r="I758" s="2237"/>
      <c r="J758" s="2237"/>
      <c r="K758" s="2237"/>
      <c r="L758" s="2237"/>
      <c r="M758" s="2237"/>
      <c r="N758" s="2237"/>
      <c r="O758" s="2237"/>
      <c r="P758" s="2237"/>
      <c r="Q758" s="2237"/>
      <c r="R758" s="2237"/>
      <c r="S758" s="2237"/>
      <c r="T758" s="2237"/>
      <c r="U758" s="2237"/>
      <c r="V758" s="2237"/>
      <c r="W758" s="2237"/>
      <c r="X758" s="2237"/>
      <c r="Y758" s="2237"/>
      <c r="Z758" s="2237"/>
      <c r="AA758" s="2237"/>
      <c r="AB758" s="2238"/>
      <c r="AC758" s="2238"/>
      <c r="AD758" s="2238"/>
      <c r="AE758" s="2238"/>
      <c r="AF758" s="2237"/>
      <c r="AG758" s="2237"/>
      <c r="AH758" s="2237"/>
      <c r="AI758" s="2237"/>
      <c r="AJ758" s="2237"/>
      <c r="AK758" s="2237"/>
      <c r="AL758" s="2237"/>
      <c r="AM758" s="2237"/>
      <c r="AN758" s="2237"/>
      <c r="AO758" s="2237"/>
      <c r="AP758" s="2237"/>
      <c r="AQ758" s="2237"/>
      <c r="AR758" s="2237"/>
      <c r="AS758" s="2237"/>
      <c r="AT758" s="2237"/>
      <c r="AU758" s="2237"/>
      <c r="AV758" s="2237"/>
      <c r="AW758" s="2237"/>
      <c r="AX758" s="2237"/>
      <c r="AY758" s="2237"/>
      <c r="AZ758" s="2237"/>
      <c r="BA758" s="2237"/>
      <c r="BB758" s="2237"/>
      <c r="BC758" s="2237"/>
      <c r="BD758" s="2237"/>
      <c r="BE758" s="2237"/>
      <c r="BF758" s="2237"/>
      <c r="BG758" s="2237"/>
      <c r="BH758" s="2237"/>
      <c r="BI758" s="2237"/>
      <c r="BJ758" s="2237"/>
      <c r="BK758" s="2237"/>
      <c r="BL758" s="2237"/>
      <c r="BM758" s="2237"/>
      <c r="BN758" s="2237"/>
      <c r="BO758" s="2237"/>
      <c r="BP758" s="2237"/>
      <c r="BQ758" s="2237"/>
      <c r="BR758" s="2237"/>
      <c r="BS758" s="2238"/>
      <c r="BT758" s="2237"/>
      <c r="BU758" s="2237"/>
      <c r="BV758" s="2237"/>
      <c r="BW758" s="2237"/>
      <c r="BX758" s="2237"/>
      <c r="BY758" s="2237"/>
      <c r="BZ758" s="2237"/>
      <c r="CA758" s="2237"/>
      <c r="CB758" s="2237"/>
      <c r="CC758" s="2237"/>
      <c r="CD758" s="2237"/>
      <c r="CE758" s="2237"/>
      <c r="CF758" s="2237"/>
      <c r="CG758" s="2237"/>
      <c r="CH758" s="2237"/>
      <c r="CI758" s="2237"/>
      <c r="CJ758" s="2237"/>
      <c r="CK758" s="2237"/>
      <c r="CL758" s="2237"/>
      <c r="CM758" s="2238"/>
      <c r="CN758" s="2238"/>
      <c r="CO758" s="2239"/>
      <c r="CQ758" s="1653"/>
    </row>
    <row r="759" spans="1:95" s="551" customFormat="1" x14ac:dyDescent="0.2">
      <c r="A759" s="2170"/>
      <c r="B759" s="2236"/>
      <c r="C759" s="2164"/>
      <c r="D759" s="2164"/>
      <c r="E759" s="2165"/>
      <c r="F759" s="2167"/>
      <c r="G759" s="2164"/>
      <c r="H759" s="2167"/>
      <c r="I759" s="2237"/>
      <c r="J759" s="2237"/>
      <c r="K759" s="2237"/>
      <c r="L759" s="2237"/>
      <c r="M759" s="2237"/>
      <c r="N759" s="2237"/>
      <c r="O759" s="2237"/>
      <c r="P759" s="2237"/>
      <c r="Q759" s="2237"/>
      <c r="R759" s="2237"/>
      <c r="S759" s="2237"/>
      <c r="T759" s="2237"/>
      <c r="U759" s="2237"/>
      <c r="V759" s="2237"/>
      <c r="W759" s="2237"/>
      <c r="X759" s="2237"/>
      <c r="Y759" s="2237"/>
      <c r="Z759" s="2237"/>
      <c r="AA759" s="2237"/>
      <c r="AB759" s="2238"/>
      <c r="AC759" s="2238"/>
      <c r="AD759" s="2238"/>
      <c r="AE759" s="2238"/>
      <c r="AF759" s="2237"/>
      <c r="AG759" s="2237"/>
      <c r="AH759" s="2237"/>
      <c r="AI759" s="2237"/>
      <c r="AJ759" s="2237"/>
      <c r="AK759" s="2237"/>
      <c r="AL759" s="2237"/>
      <c r="AM759" s="2237"/>
      <c r="AN759" s="2237"/>
      <c r="AO759" s="2237"/>
      <c r="AP759" s="2237"/>
      <c r="AQ759" s="2237"/>
      <c r="AR759" s="2237"/>
      <c r="AS759" s="2237"/>
      <c r="AT759" s="2237"/>
      <c r="AU759" s="2237"/>
      <c r="AV759" s="2237"/>
      <c r="AW759" s="2237"/>
      <c r="AX759" s="2237"/>
      <c r="AY759" s="2237"/>
      <c r="AZ759" s="2237"/>
      <c r="BA759" s="2237"/>
      <c r="BB759" s="2237"/>
      <c r="BC759" s="2237"/>
      <c r="BD759" s="2237"/>
      <c r="BE759" s="2237"/>
      <c r="BF759" s="2237"/>
      <c r="BG759" s="2237"/>
      <c r="BH759" s="2237"/>
      <c r="BI759" s="2237"/>
      <c r="BJ759" s="2237"/>
      <c r="BK759" s="2237"/>
      <c r="BL759" s="2237"/>
      <c r="BM759" s="2237"/>
      <c r="BN759" s="2237"/>
      <c r="BO759" s="2237"/>
      <c r="BP759" s="2237"/>
      <c r="BQ759" s="2237"/>
      <c r="BR759" s="2237"/>
      <c r="BS759" s="2238"/>
      <c r="BT759" s="2237"/>
      <c r="BU759" s="2237"/>
      <c r="BV759" s="2237"/>
      <c r="BW759" s="2237"/>
      <c r="BX759" s="2237"/>
      <c r="BY759" s="2237"/>
      <c r="BZ759" s="2237"/>
      <c r="CA759" s="2237"/>
      <c r="CB759" s="2237"/>
      <c r="CC759" s="2237"/>
      <c r="CD759" s="2237"/>
      <c r="CE759" s="2237"/>
      <c r="CF759" s="2237"/>
      <c r="CG759" s="2237"/>
      <c r="CH759" s="2237"/>
      <c r="CI759" s="2237"/>
      <c r="CJ759" s="2237"/>
      <c r="CK759" s="2237"/>
      <c r="CL759" s="2237"/>
      <c r="CM759" s="2238"/>
      <c r="CN759" s="2238"/>
      <c r="CO759" s="2239"/>
      <c r="CQ759" s="1653"/>
    </row>
    <row r="760" spans="1:95" s="551" customFormat="1" x14ac:dyDescent="0.2">
      <c r="A760" s="2170"/>
      <c r="B760" s="2236"/>
      <c r="C760" s="2164"/>
      <c r="D760" s="2164"/>
      <c r="E760" s="2165"/>
      <c r="F760" s="2167"/>
      <c r="G760" s="2164"/>
      <c r="H760" s="2167"/>
      <c r="I760" s="2237"/>
      <c r="J760" s="2237"/>
      <c r="K760" s="2237"/>
      <c r="L760" s="2237"/>
      <c r="M760" s="2237"/>
      <c r="N760" s="2237"/>
      <c r="O760" s="2237"/>
      <c r="P760" s="2237"/>
      <c r="Q760" s="2237"/>
      <c r="R760" s="2237"/>
      <c r="S760" s="2237"/>
      <c r="T760" s="2237"/>
      <c r="U760" s="2237"/>
      <c r="V760" s="2237"/>
      <c r="W760" s="2237"/>
      <c r="X760" s="2237"/>
      <c r="Y760" s="2237"/>
      <c r="Z760" s="2237"/>
      <c r="AA760" s="2237"/>
      <c r="AB760" s="2238"/>
      <c r="AC760" s="2238"/>
      <c r="AD760" s="2238"/>
      <c r="AE760" s="2238"/>
      <c r="AF760" s="2237"/>
      <c r="AG760" s="2237"/>
      <c r="AH760" s="2237"/>
      <c r="AI760" s="2237"/>
      <c r="AJ760" s="2237"/>
      <c r="AK760" s="2237"/>
      <c r="AL760" s="2237"/>
      <c r="AM760" s="2237"/>
      <c r="AN760" s="2237"/>
      <c r="AO760" s="2237"/>
      <c r="AP760" s="2237"/>
      <c r="AQ760" s="2237"/>
      <c r="AR760" s="2237"/>
      <c r="AS760" s="2237"/>
      <c r="AT760" s="2237"/>
      <c r="AU760" s="2237"/>
      <c r="AV760" s="2237"/>
      <c r="AW760" s="2237"/>
      <c r="AX760" s="2237"/>
      <c r="AY760" s="2237"/>
      <c r="AZ760" s="2237"/>
      <c r="BA760" s="2237"/>
      <c r="BB760" s="2237"/>
      <c r="BC760" s="2237"/>
      <c r="BD760" s="2237"/>
      <c r="BE760" s="2237"/>
      <c r="BF760" s="2237"/>
      <c r="BG760" s="2237"/>
      <c r="BH760" s="2237"/>
      <c r="BI760" s="2237"/>
      <c r="BJ760" s="2237"/>
      <c r="BK760" s="2237"/>
      <c r="BL760" s="2237"/>
      <c r="BM760" s="2237"/>
      <c r="BN760" s="2237"/>
      <c r="BO760" s="2237"/>
      <c r="BP760" s="2237"/>
      <c r="BQ760" s="2237"/>
      <c r="BR760" s="2237"/>
      <c r="BS760" s="2238"/>
      <c r="BT760" s="2237"/>
      <c r="BU760" s="2237"/>
      <c r="BV760" s="2237"/>
      <c r="BW760" s="2237"/>
      <c r="BX760" s="2237"/>
      <c r="BY760" s="2237"/>
      <c r="BZ760" s="2237"/>
      <c r="CA760" s="2237"/>
      <c r="CB760" s="2237"/>
      <c r="CC760" s="2237"/>
      <c r="CD760" s="2237"/>
      <c r="CE760" s="2237"/>
      <c r="CF760" s="2237"/>
      <c r="CG760" s="2237"/>
      <c r="CH760" s="2237"/>
      <c r="CI760" s="2237"/>
      <c r="CJ760" s="2237"/>
      <c r="CK760" s="2237"/>
      <c r="CL760" s="2237"/>
      <c r="CM760" s="2238"/>
      <c r="CN760" s="2238"/>
      <c r="CO760" s="2239"/>
      <c r="CQ760" s="1653"/>
    </row>
    <row r="761" spans="1:95" s="551" customFormat="1" x14ac:dyDescent="0.2">
      <c r="A761" s="2170"/>
      <c r="B761" s="2236"/>
      <c r="C761" s="2164"/>
      <c r="D761" s="2164"/>
      <c r="E761" s="2165"/>
      <c r="F761" s="2167"/>
      <c r="G761" s="2164"/>
      <c r="H761" s="2167"/>
      <c r="I761" s="2237"/>
      <c r="J761" s="2237"/>
      <c r="K761" s="2237"/>
      <c r="L761" s="2237"/>
      <c r="M761" s="2237"/>
      <c r="N761" s="2237"/>
      <c r="O761" s="2237"/>
      <c r="P761" s="2237"/>
      <c r="Q761" s="2237"/>
      <c r="R761" s="2237"/>
      <c r="S761" s="2237"/>
      <c r="T761" s="2237"/>
      <c r="U761" s="2237"/>
      <c r="V761" s="2237"/>
      <c r="W761" s="2237"/>
      <c r="X761" s="2237"/>
      <c r="Y761" s="2237"/>
      <c r="Z761" s="2237"/>
      <c r="AA761" s="2237"/>
      <c r="AB761" s="2238"/>
      <c r="AC761" s="2238"/>
      <c r="AD761" s="2238"/>
      <c r="AE761" s="2238"/>
      <c r="AF761" s="2237"/>
      <c r="AG761" s="2237"/>
      <c r="AH761" s="2237"/>
      <c r="AI761" s="2237"/>
      <c r="AJ761" s="2237"/>
      <c r="AK761" s="2237"/>
      <c r="AL761" s="2237"/>
      <c r="AM761" s="2237"/>
      <c r="AN761" s="2237"/>
      <c r="AO761" s="2237"/>
      <c r="AP761" s="2237"/>
      <c r="AQ761" s="2237"/>
      <c r="AR761" s="2237"/>
      <c r="AS761" s="2237"/>
      <c r="AT761" s="2237"/>
      <c r="AU761" s="2237"/>
      <c r="AV761" s="2237"/>
      <c r="AW761" s="2237"/>
      <c r="AX761" s="2237"/>
      <c r="AY761" s="2237"/>
      <c r="AZ761" s="2237"/>
      <c r="BA761" s="2237"/>
      <c r="BB761" s="2237"/>
      <c r="BC761" s="2237"/>
      <c r="BD761" s="2237"/>
      <c r="BE761" s="2237"/>
      <c r="BF761" s="2237"/>
      <c r="BG761" s="2237"/>
      <c r="BH761" s="2237"/>
      <c r="BI761" s="2237"/>
      <c r="BJ761" s="2237"/>
      <c r="BK761" s="2237"/>
      <c r="BL761" s="2237"/>
      <c r="BM761" s="2237"/>
      <c r="BN761" s="2237"/>
      <c r="BO761" s="2237"/>
      <c r="BP761" s="2237"/>
      <c r="BQ761" s="2237"/>
      <c r="BR761" s="2237"/>
      <c r="BS761" s="2238"/>
      <c r="BT761" s="2237"/>
      <c r="BU761" s="2237"/>
      <c r="BV761" s="2237"/>
      <c r="BW761" s="2237"/>
      <c r="BX761" s="2237"/>
      <c r="BY761" s="2237"/>
      <c r="BZ761" s="2237"/>
      <c r="CA761" s="2237"/>
      <c r="CB761" s="2237"/>
      <c r="CC761" s="2237"/>
      <c r="CD761" s="2237"/>
      <c r="CE761" s="2237"/>
      <c r="CF761" s="2237"/>
      <c r="CG761" s="2237"/>
      <c r="CH761" s="2237"/>
      <c r="CI761" s="2237"/>
      <c r="CJ761" s="2237"/>
      <c r="CK761" s="2237"/>
      <c r="CL761" s="2237"/>
      <c r="CM761" s="2238"/>
      <c r="CN761" s="2238"/>
      <c r="CO761" s="2239"/>
      <c r="CQ761" s="1653"/>
    </row>
    <row r="762" spans="1:95" s="551" customFormat="1" x14ac:dyDescent="0.2">
      <c r="A762" s="2170"/>
      <c r="B762" s="2236"/>
      <c r="C762" s="2164"/>
      <c r="D762" s="2164"/>
      <c r="E762" s="2165"/>
      <c r="F762" s="2167"/>
      <c r="G762" s="2164"/>
      <c r="H762" s="2167"/>
      <c r="I762" s="2237"/>
      <c r="J762" s="2237"/>
      <c r="K762" s="2237"/>
      <c r="L762" s="2237"/>
      <c r="M762" s="2237"/>
      <c r="N762" s="2237"/>
      <c r="O762" s="2237"/>
      <c r="P762" s="2237"/>
      <c r="Q762" s="2237"/>
      <c r="R762" s="2237"/>
      <c r="S762" s="2237"/>
      <c r="T762" s="2237"/>
      <c r="U762" s="2237"/>
      <c r="V762" s="2237"/>
      <c r="W762" s="2237"/>
      <c r="X762" s="2237"/>
      <c r="Y762" s="2237"/>
      <c r="Z762" s="2237"/>
      <c r="AA762" s="2237"/>
      <c r="AB762" s="2238"/>
      <c r="AC762" s="2238"/>
      <c r="AD762" s="2238"/>
      <c r="AE762" s="2238"/>
      <c r="AF762" s="2237"/>
      <c r="AG762" s="2237"/>
      <c r="AH762" s="2237"/>
      <c r="AI762" s="2237"/>
      <c r="AJ762" s="2237"/>
      <c r="AK762" s="2237"/>
      <c r="AL762" s="2237"/>
      <c r="AM762" s="2237"/>
      <c r="AN762" s="2237"/>
      <c r="AO762" s="2237"/>
      <c r="AP762" s="2237"/>
      <c r="AQ762" s="2237"/>
      <c r="AR762" s="2237"/>
      <c r="AS762" s="2237"/>
      <c r="AT762" s="2237"/>
      <c r="AU762" s="2237"/>
      <c r="AV762" s="2237"/>
      <c r="AW762" s="2237"/>
      <c r="AX762" s="2237"/>
      <c r="AY762" s="2237"/>
      <c r="AZ762" s="2237"/>
      <c r="BA762" s="2237"/>
      <c r="BB762" s="2237"/>
      <c r="BC762" s="2237"/>
      <c r="BD762" s="2237"/>
      <c r="BE762" s="2237"/>
      <c r="BF762" s="2237"/>
      <c r="BG762" s="2237"/>
      <c r="BH762" s="2237"/>
      <c r="BI762" s="2237"/>
      <c r="BJ762" s="2237"/>
      <c r="BK762" s="2237"/>
      <c r="BL762" s="2237"/>
      <c r="BM762" s="2237"/>
      <c r="BN762" s="2237"/>
      <c r="BO762" s="2237"/>
      <c r="BP762" s="2237"/>
      <c r="BQ762" s="2237"/>
      <c r="BR762" s="2237"/>
      <c r="BS762" s="2238"/>
      <c r="BT762" s="2237"/>
      <c r="BU762" s="2237"/>
      <c r="BV762" s="2237"/>
      <c r="BW762" s="2237"/>
      <c r="BX762" s="2237"/>
      <c r="BY762" s="2237"/>
      <c r="BZ762" s="2237"/>
      <c r="CA762" s="2237"/>
      <c r="CB762" s="2237"/>
      <c r="CC762" s="2237"/>
      <c r="CD762" s="2237"/>
      <c r="CE762" s="2237"/>
      <c r="CF762" s="2237"/>
      <c r="CG762" s="2237"/>
      <c r="CH762" s="2237"/>
      <c r="CI762" s="2237"/>
      <c r="CJ762" s="2237"/>
      <c r="CK762" s="2237"/>
      <c r="CL762" s="2237"/>
      <c r="CM762" s="2238"/>
      <c r="CN762" s="2238"/>
      <c r="CO762" s="2239"/>
      <c r="CQ762" s="1653"/>
    </row>
    <row r="763" spans="1:95" s="551" customFormat="1" x14ac:dyDescent="0.2">
      <c r="A763" s="2170"/>
      <c r="B763" s="2236"/>
      <c r="C763" s="2164"/>
      <c r="D763" s="2164"/>
      <c r="E763" s="2165"/>
      <c r="F763" s="2167"/>
      <c r="G763" s="2164"/>
      <c r="H763" s="2167"/>
      <c r="I763" s="2237"/>
      <c r="J763" s="2237"/>
      <c r="K763" s="2237"/>
      <c r="L763" s="2237"/>
      <c r="M763" s="2237"/>
      <c r="N763" s="2237"/>
      <c r="O763" s="2237"/>
      <c r="P763" s="2237"/>
      <c r="Q763" s="2237"/>
      <c r="R763" s="2237"/>
      <c r="S763" s="2237"/>
      <c r="T763" s="2237"/>
      <c r="U763" s="2237"/>
      <c r="V763" s="2237"/>
      <c r="W763" s="2237"/>
      <c r="X763" s="2237"/>
      <c r="Y763" s="2237"/>
      <c r="Z763" s="2237"/>
      <c r="AA763" s="2237"/>
      <c r="AB763" s="2238"/>
      <c r="AC763" s="2238"/>
      <c r="AD763" s="2238"/>
      <c r="AE763" s="2238"/>
      <c r="AF763" s="2237"/>
      <c r="AG763" s="2237"/>
      <c r="AH763" s="2237"/>
      <c r="AI763" s="2237"/>
      <c r="AJ763" s="2237"/>
      <c r="AK763" s="2237"/>
      <c r="AL763" s="2237"/>
      <c r="AM763" s="2237"/>
      <c r="AN763" s="2237"/>
      <c r="AO763" s="2237"/>
      <c r="AP763" s="2237"/>
      <c r="AQ763" s="2237"/>
      <c r="AR763" s="2237"/>
      <c r="AS763" s="2237"/>
      <c r="AT763" s="2237"/>
      <c r="AU763" s="2237"/>
      <c r="AV763" s="2237"/>
      <c r="AW763" s="2237"/>
      <c r="AX763" s="2237"/>
      <c r="AY763" s="2237"/>
      <c r="AZ763" s="2237"/>
      <c r="BA763" s="2237"/>
      <c r="BB763" s="2237"/>
      <c r="BC763" s="2237"/>
      <c r="BD763" s="2237"/>
      <c r="BE763" s="2237"/>
      <c r="BF763" s="2237"/>
      <c r="BG763" s="2237"/>
      <c r="BH763" s="2237"/>
      <c r="BI763" s="2237"/>
      <c r="BJ763" s="2237"/>
      <c r="BK763" s="2237"/>
      <c r="BL763" s="2237"/>
      <c r="BM763" s="2237"/>
      <c r="BN763" s="2237"/>
      <c r="BO763" s="2237"/>
      <c r="BP763" s="2237"/>
      <c r="BQ763" s="2237"/>
      <c r="BR763" s="2237"/>
      <c r="BS763" s="2238"/>
      <c r="BT763" s="2237"/>
      <c r="BU763" s="2237"/>
      <c r="BV763" s="2237"/>
      <c r="BW763" s="2237"/>
      <c r="BX763" s="2237"/>
      <c r="BY763" s="2237"/>
      <c r="BZ763" s="2237"/>
      <c r="CA763" s="2237"/>
      <c r="CB763" s="2237"/>
      <c r="CC763" s="2237"/>
      <c r="CD763" s="2237"/>
      <c r="CE763" s="2237"/>
      <c r="CF763" s="2237"/>
      <c r="CG763" s="2237"/>
      <c r="CH763" s="2237"/>
      <c r="CI763" s="2237"/>
      <c r="CJ763" s="2237"/>
      <c r="CK763" s="2237"/>
      <c r="CL763" s="2237"/>
      <c r="CM763" s="2238"/>
      <c r="CN763" s="2238"/>
      <c r="CO763" s="2239"/>
      <c r="CQ763" s="1653"/>
    </row>
    <row r="764" spans="1:95" s="551" customFormat="1" x14ac:dyDescent="0.2">
      <c r="A764" s="2170"/>
      <c r="B764" s="2236"/>
      <c r="C764" s="2164"/>
      <c r="D764" s="2164"/>
      <c r="E764" s="2165"/>
      <c r="F764" s="2167"/>
      <c r="G764" s="2164"/>
      <c r="H764" s="2167"/>
      <c r="I764" s="2237"/>
      <c r="J764" s="2237"/>
      <c r="K764" s="2237"/>
      <c r="L764" s="2237"/>
      <c r="M764" s="2237"/>
      <c r="N764" s="2237"/>
      <c r="O764" s="2237"/>
      <c r="P764" s="2237"/>
      <c r="Q764" s="2237"/>
      <c r="R764" s="2237"/>
      <c r="S764" s="2237"/>
      <c r="T764" s="2237"/>
      <c r="U764" s="2237"/>
      <c r="V764" s="2237"/>
      <c r="W764" s="2237"/>
      <c r="X764" s="2237"/>
      <c r="Y764" s="2237"/>
      <c r="Z764" s="2237"/>
      <c r="AA764" s="2237"/>
      <c r="AB764" s="2238"/>
      <c r="AC764" s="2238"/>
      <c r="AD764" s="2238"/>
      <c r="AE764" s="2238"/>
      <c r="AF764" s="2237"/>
      <c r="AG764" s="2237"/>
      <c r="AH764" s="2237"/>
      <c r="AI764" s="2237"/>
      <c r="AJ764" s="2237"/>
      <c r="AK764" s="2237"/>
      <c r="AL764" s="2237"/>
      <c r="AM764" s="2237"/>
      <c r="AN764" s="2237"/>
      <c r="AO764" s="2237"/>
      <c r="AP764" s="2237"/>
      <c r="AQ764" s="2237"/>
      <c r="AR764" s="2237"/>
      <c r="AS764" s="2237"/>
      <c r="AT764" s="2237"/>
      <c r="AU764" s="2237"/>
      <c r="AV764" s="2237"/>
      <c r="AW764" s="2237"/>
      <c r="AX764" s="2237"/>
      <c r="AY764" s="2237"/>
      <c r="AZ764" s="2237"/>
      <c r="BA764" s="2237"/>
      <c r="BB764" s="2237"/>
      <c r="BC764" s="2237"/>
      <c r="BD764" s="2237"/>
      <c r="BE764" s="2237"/>
      <c r="BF764" s="2237"/>
      <c r="BG764" s="2237"/>
      <c r="BH764" s="2237"/>
      <c r="BI764" s="2237"/>
      <c r="BJ764" s="2237"/>
      <c r="BK764" s="2237"/>
      <c r="BL764" s="2237"/>
      <c r="BM764" s="2237"/>
      <c r="BN764" s="2237"/>
      <c r="BO764" s="2237"/>
      <c r="BP764" s="2237"/>
      <c r="BQ764" s="2237"/>
      <c r="BR764" s="2237"/>
      <c r="BS764" s="2238"/>
      <c r="BT764" s="2237"/>
      <c r="BU764" s="2237"/>
      <c r="BV764" s="2237"/>
      <c r="BW764" s="2237"/>
      <c r="BX764" s="2237"/>
      <c r="BY764" s="2237"/>
      <c r="BZ764" s="2237"/>
      <c r="CA764" s="2237"/>
      <c r="CB764" s="2237"/>
      <c r="CC764" s="2237"/>
      <c r="CD764" s="2237"/>
      <c r="CE764" s="2237"/>
      <c r="CF764" s="2237"/>
      <c r="CG764" s="2237"/>
      <c r="CH764" s="2237"/>
      <c r="CI764" s="2237"/>
      <c r="CJ764" s="2237"/>
      <c r="CK764" s="2237"/>
      <c r="CL764" s="2237"/>
      <c r="CM764" s="2238"/>
      <c r="CN764" s="2238"/>
      <c r="CO764" s="2239"/>
      <c r="CQ764" s="1653"/>
    </row>
    <row r="765" spans="1:95" s="551" customFormat="1" x14ac:dyDescent="0.2">
      <c r="A765" s="2170"/>
      <c r="B765" s="2236"/>
      <c r="C765" s="2164"/>
      <c r="D765" s="2164"/>
      <c r="E765" s="2165"/>
      <c r="F765" s="2167"/>
      <c r="G765" s="2164"/>
      <c r="H765" s="2167"/>
      <c r="I765" s="2237"/>
      <c r="J765" s="2237"/>
      <c r="K765" s="2237"/>
      <c r="L765" s="2237"/>
      <c r="M765" s="2237"/>
      <c r="N765" s="2237"/>
      <c r="O765" s="2237"/>
      <c r="P765" s="2237"/>
      <c r="Q765" s="2237"/>
      <c r="R765" s="2237"/>
      <c r="S765" s="2237"/>
      <c r="T765" s="2237"/>
      <c r="U765" s="2237"/>
      <c r="V765" s="2237"/>
      <c r="W765" s="2237"/>
      <c r="X765" s="2237"/>
      <c r="Y765" s="2237"/>
      <c r="Z765" s="2237"/>
      <c r="AA765" s="2237"/>
      <c r="AB765" s="2238"/>
      <c r="AC765" s="2238"/>
      <c r="AD765" s="2238"/>
      <c r="AE765" s="2238"/>
      <c r="AF765" s="2237"/>
      <c r="AG765" s="2237"/>
      <c r="AH765" s="2237"/>
      <c r="AI765" s="2237"/>
      <c r="AJ765" s="2237"/>
      <c r="AK765" s="2237"/>
      <c r="AL765" s="2237"/>
      <c r="AM765" s="2237"/>
      <c r="AN765" s="2237"/>
      <c r="AO765" s="2237"/>
      <c r="AP765" s="2237"/>
      <c r="AQ765" s="2237"/>
      <c r="AR765" s="2237"/>
      <c r="AS765" s="2237"/>
      <c r="AT765" s="2237"/>
      <c r="AU765" s="2237"/>
      <c r="AV765" s="2237"/>
      <c r="AW765" s="2237"/>
      <c r="AX765" s="2237"/>
      <c r="AY765" s="2237"/>
      <c r="AZ765" s="2237"/>
      <c r="BA765" s="2237"/>
      <c r="BB765" s="2237"/>
      <c r="BC765" s="2237"/>
      <c r="BD765" s="2237"/>
      <c r="BE765" s="2237"/>
      <c r="BF765" s="2237"/>
      <c r="BG765" s="2237"/>
      <c r="BH765" s="2237"/>
      <c r="BI765" s="2237"/>
      <c r="BJ765" s="2237"/>
      <c r="BK765" s="2237"/>
      <c r="BL765" s="2237"/>
      <c r="BM765" s="2237"/>
      <c r="BN765" s="2237"/>
      <c r="BO765" s="2237"/>
      <c r="BP765" s="2237"/>
      <c r="BQ765" s="2237"/>
      <c r="BR765" s="2237"/>
      <c r="BS765" s="2238"/>
      <c r="BT765" s="2237"/>
      <c r="BU765" s="2237"/>
      <c r="BV765" s="2237"/>
      <c r="BW765" s="2237"/>
      <c r="BX765" s="2237"/>
      <c r="BY765" s="2237"/>
      <c r="BZ765" s="2237"/>
      <c r="CA765" s="2237"/>
      <c r="CB765" s="2237"/>
      <c r="CC765" s="2237"/>
      <c r="CD765" s="2237"/>
      <c r="CE765" s="2237"/>
      <c r="CF765" s="2237"/>
      <c r="CG765" s="2237"/>
      <c r="CH765" s="2237"/>
      <c r="CI765" s="2237"/>
      <c r="CJ765" s="2237"/>
      <c r="CK765" s="2237"/>
      <c r="CL765" s="2237"/>
      <c r="CM765" s="2238"/>
      <c r="CN765" s="2238"/>
      <c r="CO765" s="2239"/>
      <c r="CQ765" s="1653"/>
    </row>
    <row r="766" spans="1:95" s="551" customFormat="1" x14ac:dyDescent="0.2">
      <c r="A766" s="2170"/>
      <c r="B766" s="2236"/>
      <c r="C766" s="2164"/>
      <c r="D766" s="2164"/>
      <c r="E766" s="2165"/>
      <c r="F766" s="2167"/>
      <c r="G766" s="2164"/>
      <c r="H766" s="2167"/>
      <c r="I766" s="2237"/>
      <c r="J766" s="2237"/>
      <c r="K766" s="2237"/>
      <c r="L766" s="2237"/>
      <c r="M766" s="2237"/>
      <c r="N766" s="2237"/>
      <c r="O766" s="2237"/>
      <c r="P766" s="2237"/>
      <c r="Q766" s="2237"/>
      <c r="R766" s="2237"/>
      <c r="S766" s="2237"/>
      <c r="T766" s="2237"/>
      <c r="U766" s="2237"/>
      <c r="V766" s="2237"/>
      <c r="W766" s="2237"/>
      <c r="X766" s="2237"/>
      <c r="Y766" s="2237"/>
      <c r="Z766" s="2237"/>
      <c r="AA766" s="2237"/>
      <c r="AB766" s="2238"/>
      <c r="AC766" s="2238"/>
      <c r="AD766" s="2238"/>
      <c r="AE766" s="2238"/>
      <c r="AF766" s="2237"/>
      <c r="AG766" s="2237"/>
      <c r="AH766" s="2237"/>
      <c r="AI766" s="2237"/>
      <c r="AJ766" s="2237"/>
      <c r="AK766" s="2237"/>
      <c r="AL766" s="2237"/>
      <c r="AM766" s="2237"/>
      <c r="AN766" s="2237"/>
      <c r="AO766" s="2237"/>
      <c r="AP766" s="2237"/>
      <c r="AQ766" s="2237"/>
      <c r="AR766" s="2237"/>
      <c r="AS766" s="2237"/>
      <c r="AT766" s="2237"/>
      <c r="AU766" s="2237"/>
      <c r="AV766" s="2237"/>
      <c r="AW766" s="2237"/>
      <c r="AX766" s="2237"/>
      <c r="AY766" s="2237"/>
      <c r="AZ766" s="2237"/>
      <c r="BA766" s="2237"/>
      <c r="BB766" s="2237"/>
      <c r="BC766" s="2237"/>
      <c r="BD766" s="2237"/>
      <c r="BE766" s="2237"/>
      <c r="BF766" s="2237"/>
      <c r="BG766" s="2237"/>
      <c r="BH766" s="2237"/>
      <c r="BI766" s="2237"/>
      <c r="BJ766" s="2237"/>
      <c r="BK766" s="2237"/>
      <c r="BL766" s="2237"/>
      <c r="BM766" s="2237"/>
      <c r="BN766" s="2237"/>
      <c r="BO766" s="2237"/>
      <c r="BP766" s="2237"/>
      <c r="BQ766" s="2237"/>
      <c r="BR766" s="2237"/>
      <c r="BS766" s="2238"/>
      <c r="BT766" s="2237"/>
      <c r="BU766" s="2237"/>
      <c r="BV766" s="2237"/>
      <c r="BW766" s="2237"/>
      <c r="BX766" s="2237"/>
      <c r="BY766" s="2237"/>
      <c r="BZ766" s="2237"/>
      <c r="CA766" s="2237"/>
      <c r="CB766" s="2237"/>
      <c r="CC766" s="2237"/>
      <c r="CD766" s="2237"/>
      <c r="CE766" s="2237"/>
      <c r="CF766" s="2237"/>
      <c r="CG766" s="2237"/>
      <c r="CH766" s="2237"/>
      <c r="CI766" s="2237"/>
      <c r="CJ766" s="2237"/>
      <c r="CK766" s="2237"/>
      <c r="CL766" s="2237"/>
      <c r="CM766" s="2238"/>
      <c r="CN766" s="2238"/>
      <c r="CO766" s="2239"/>
      <c r="CQ766" s="1653"/>
    </row>
    <row r="767" spans="1:95" s="551" customFormat="1" x14ac:dyDescent="0.2">
      <c r="A767" s="2170"/>
      <c r="B767" s="2236"/>
      <c r="C767" s="2164"/>
      <c r="D767" s="2164"/>
      <c r="E767" s="2165"/>
      <c r="F767" s="2167"/>
      <c r="G767" s="2164"/>
      <c r="H767" s="2167"/>
      <c r="I767" s="2237"/>
      <c r="J767" s="2237"/>
      <c r="K767" s="2237"/>
      <c r="L767" s="2237"/>
      <c r="M767" s="2237"/>
      <c r="N767" s="2237"/>
      <c r="O767" s="2237"/>
      <c r="P767" s="2237"/>
      <c r="Q767" s="2237"/>
      <c r="R767" s="2237"/>
      <c r="S767" s="2237"/>
      <c r="T767" s="2237"/>
      <c r="U767" s="2237"/>
      <c r="V767" s="2237"/>
      <c r="W767" s="2237"/>
      <c r="X767" s="2237"/>
      <c r="Y767" s="2237"/>
      <c r="Z767" s="2237"/>
      <c r="AA767" s="2237"/>
      <c r="AB767" s="2238"/>
      <c r="AC767" s="2238"/>
      <c r="AD767" s="2238"/>
      <c r="AE767" s="2238"/>
      <c r="AF767" s="2237"/>
      <c r="AG767" s="2237"/>
      <c r="AH767" s="2237"/>
      <c r="AI767" s="2237"/>
      <c r="AJ767" s="2237"/>
      <c r="AK767" s="2237"/>
      <c r="AL767" s="2237"/>
      <c r="AM767" s="2237"/>
      <c r="AN767" s="2237"/>
      <c r="AO767" s="2237"/>
      <c r="AP767" s="2237"/>
      <c r="AQ767" s="2237"/>
      <c r="AR767" s="2237"/>
      <c r="AS767" s="2237"/>
      <c r="AT767" s="2237"/>
      <c r="AU767" s="2237"/>
      <c r="AV767" s="2237"/>
      <c r="AW767" s="2237"/>
      <c r="AX767" s="2237"/>
      <c r="AY767" s="2237"/>
      <c r="AZ767" s="2237"/>
      <c r="BA767" s="2237"/>
      <c r="BB767" s="2237"/>
      <c r="BC767" s="2237"/>
      <c r="BD767" s="2237"/>
      <c r="BE767" s="2237"/>
      <c r="BF767" s="2237"/>
      <c r="BG767" s="2237"/>
      <c r="BH767" s="2237"/>
      <c r="BI767" s="2237"/>
      <c r="BJ767" s="2237"/>
      <c r="BK767" s="2237"/>
      <c r="BL767" s="2237"/>
      <c r="BM767" s="2237"/>
      <c r="BN767" s="2237"/>
      <c r="BO767" s="2237"/>
      <c r="BP767" s="2237"/>
      <c r="BQ767" s="2237"/>
      <c r="BR767" s="2237"/>
      <c r="BS767" s="2238"/>
      <c r="BT767" s="2237"/>
      <c r="BU767" s="2237"/>
      <c r="BV767" s="2237"/>
      <c r="BW767" s="2237"/>
      <c r="BX767" s="2237"/>
      <c r="BY767" s="2237"/>
      <c r="BZ767" s="2237"/>
      <c r="CA767" s="2237"/>
      <c r="CB767" s="2237"/>
      <c r="CC767" s="2237"/>
      <c r="CD767" s="2237"/>
      <c r="CE767" s="2237"/>
      <c r="CF767" s="2237"/>
      <c r="CG767" s="2237"/>
      <c r="CH767" s="2237"/>
      <c r="CI767" s="2237"/>
      <c r="CJ767" s="2237"/>
      <c r="CK767" s="2237"/>
      <c r="CL767" s="2237"/>
      <c r="CM767" s="2238"/>
      <c r="CN767" s="2238"/>
      <c r="CO767" s="2239"/>
      <c r="CQ767" s="1653"/>
    </row>
    <row r="768" spans="1:95" s="551" customFormat="1" x14ac:dyDescent="0.2">
      <c r="A768" s="2170"/>
      <c r="B768" s="2236"/>
      <c r="C768" s="2164"/>
      <c r="D768" s="2164"/>
      <c r="E768" s="2165"/>
      <c r="F768" s="2167"/>
      <c r="G768" s="2164"/>
      <c r="H768" s="2167"/>
      <c r="I768" s="2237"/>
      <c r="J768" s="2237"/>
      <c r="K768" s="2237"/>
      <c r="L768" s="2237"/>
      <c r="M768" s="2237"/>
      <c r="N768" s="2237"/>
      <c r="O768" s="2237"/>
      <c r="P768" s="2237"/>
      <c r="Q768" s="2237"/>
      <c r="R768" s="2237"/>
      <c r="S768" s="2237"/>
      <c r="T768" s="2237"/>
      <c r="U768" s="2237"/>
      <c r="V768" s="2237"/>
      <c r="W768" s="2237"/>
      <c r="X768" s="2237"/>
      <c r="Y768" s="2237"/>
      <c r="Z768" s="2237"/>
      <c r="AA768" s="2237"/>
      <c r="AB768" s="2238"/>
      <c r="AC768" s="2238"/>
      <c r="AD768" s="2238"/>
      <c r="AE768" s="2238"/>
      <c r="AF768" s="2237"/>
      <c r="AG768" s="2237"/>
      <c r="AH768" s="2237"/>
      <c r="AI768" s="2237"/>
      <c r="AJ768" s="2237"/>
      <c r="AK768" s="2237"/>
      <c r="AL768" s="2237"/>
      <c r="AM768" s="2237"/>
      <c r="AN768" s="2237"/>
      <c r="AO768" s="2237"/>
      <c r="AP768" s="2237"/>
      <c r="AQ768" s="2237"/>
      <c r="AR768" s="2237"/>
      <c r="AS768" s="2237"/>
      <c r="AT768" s="2237"/>
      <c r="AU768" s="2237"/>
      <c r="AV768" s="2237"/>
      <c r="AW768" s="2237"/>
      <c r="AX768" s="2237"/>
      <c r="AY768" s="2237"/>
      <c r="AZ768" s="2237"/>
      <c r="BA768" s="2237"/>
      <c r="BB768" s="2237"/>
      <c r="BC768" s="2237"/>
      <c r="BD768" s="2237"/>
      <c r="BE768" s="2237"/>
      <c r="BF768" s="2237"/>
      <c r="BG768" s="2237"/>
      <c r="BH768" s="2237"/>
      <c r="BI768" s="2237"/>
      <c r="BJ768" s="2237"/>
      <c r="BK768" s="2237"/>
      <c r="BL768" s="2237"/>
      <c r="BM768" s="2237"/>
      <c r="BN768" s="2237"/>
      <c r="BO768" s="2237"/>
      <c r="BP768" s="2237"/>
      <c r="BQ768" s="2237"/>
      <c r="BR768" s="2237"/>
      <c r="BS768" s="2238"/>
      <c r="BT768" s="2237"/>
      <c r="BU768" s="2237"/>
      <c r="BV768" s="2237"/>
      <c r="BW768" s="2237"/>
      <c r="BX768" s="2237"/>
      <c r="BY768" s="2237"/>
      <c r="BZ768" s="2237"/>
      <c r="CA768" s="2237"/>
      <c r="CB768" s="2237"/>
      <c r="CC768" s="2237"/>
      <c r="CD768" s="2237"/>
      <c r="CE768" s="2237"/>
      <c r="CF768" s="2237"/>
      <c r="CG768" s="2237"/>
      <c r="CH768" s="2237"/>
      <c r="CI768" s="2237"/>
      <c r="CJ768" s="2237"/>
      <c r="CK768" s="2237"/>
      <c r="CL768" s="2237"/>
      <c r="CM768" s="2238"/>
      <c r="CN768" s="2238"/>
      <c r="CO768" s="2239"/>
      <c r="CQ768" s="1653"/>
    </row>
    <row r="769" spans="1:95" s="551" customFormat="1" x14ac:dyDescent="0.2">
      <c r="A769" s="2170"/>
      <c r="B769" s="2236"/>
      <c r="C769" s="2164"/>
      <c r="D769" s="2164"/>
      <c r="E769" s="2165"/>
      <c r="F769" s="2167"/>
      <c r="G769" s="2164"/>
      <c r="H769" s="2167"/>
      <c r="I769" s="2237"/>
      <c r="J769" s="2237"/>
      <c r="K769" s="2237"/>
      <c r="L769" s="2237"/>
      <c r="M769" s="2237"/>
      <c r="N769" s="2237"/>
      <c r="O769" s="2237"/>
      <c r="P769" s="2237"/>
      <c r="Q769" s="2237"/>
      <c r="R769" s="2237"/>
      <c r="S769" s="2237"/>
      <c r="T769" s="2237"/>
      <c r="U769" s="2237"/>
      <c r="V769" s="2237"/>
      <c r="W769" s="2237"/>
      <c r="X769" s="2237"/>
      <c r="Y769" s="2237"/>
      <c r="Z769" s="2237"/>
      <c r="AA769" s="2237"/>
      <c r="AB769" s="2238"/>
      <c r="AC769" s="2238"/>
      <c r="AD769" s="2238"/>
      <c r="AE769" s="2238"/>
      <c r="AF769" s="2237"/>
      <c r="AG769" s="2237"/>
      <c r="AH769" s="2237"/>
      <c r="AI769" s="2237"/>
      <c r="AJ769" s="2237"/>
      <c r="AK769" s="2237"/>
      <c r="AL769" s="2237"/>
      <c r="AM769" s="2237"/>
      <c r="AN769" s="2237"/>
      <c r="AO769" s="2237"/>
      <c r="AP769" s="2237"/>
      <c r="AQ769" s="2237"/>
      <c r="AR769" s="2237"/>
      <c r="AS769" s="2237"/>
      <c r="AT769" s="2237"/>
      <c r="AU769" s="2237"/>
      <c r="AV769" s="2237"/>
      <c r="AW769" s="2237"/>
      <c r="AX769" s="2237"/>
      <c r="AY769" s="2237"/>
      <c r="AZ769" s="2237"/>
      <c r="BA769" s="2237"/>
      <c r="BB769" s="2237"/>
      <c r="BC769" s="2237"/>
      <c r="BD769" s="2237"/>
      <c r="BE769" s="2237"/>
      <c r="BF769" s="2237"/>
      <c r="BG769" s="2237"/>
      <c r="BH769" s="2237"/>
      <c r="BI769" s="2237"/>
      <c r="BJ769" s="2237"/>
      <c r="BK769" s="2237"/>
      <c r="BL769" s="2237"/>
      <c r="BM769" s="2237"/>
      <c r="BN769" s="2237"/>
      <c r="BO769" s="2237"/>
      <c r="BP769" s="2237"/>
      <c r="BQ769" s="2237"/>
      <c r="BR769" s="2237"/>
      <c r="BS769" s="2238"/>
      <c r="BT769" s="2237"/>
      <c r="BU769" s="2237"/>
      <c r="BV769" s="2237"/>
      <c r="BW769" s="2237"/>
      <c r="BX769" s="2237"/>
      <c r="BY769" s="2237"/>
      <c r="BZ769" s="2237"/>
      <c r="CA769" s="2237"/>
      <c r="CB769" s="2237"/>
      <c r="CC769" s="2237"/>
      <c r="CD769" s="2237"/>
      <c r="CE769" s="2237"/>
      <c r="CF769" s="2237"/>
      <c r="CG769" s="2237"/>
      <c r="CH769" s="2237"/>
      <c r="CI769" s="2237"/>
      <c r="CJ769" s="2237"/>
      <c r="CK769" s="2237"/>
      <c r="CL769" s="2237"/>
      <c r="CM769" s="2238"/>
      <c r="CN769" s="2238"/>
      <c r="CO769" s="2239"/>
      <c r="CQ769" s="1653"/>
    </row>
    <row r="770" spans="1:95" s="551" customFormat="1" x14ac:dyDescent="0.2">
      <c r="A770" s="2170"/>
      <c r="B770" s="2236"/>
      <c r="C770" s="2164"/>
      <c r="D770" s="2164"/>
      <c r="E770" s="2165"/>
      <c r="F770" s="2167"/>
      <c r="G770" s="2164"/>
      <c r="H770" s="2167"/>
      <c r="I770" s="2237"/>
      <c r="J770" s="2237"/>
      <c r="K770" s="2237"/>
      <c r="L770" s="2237"/>
      <c r="M770" s="2237"/>
      <c r="N770" s="2237"/>
      <c r="O770" s="2237"/>
      <c r="P770" s="2237"/>
      <c r="Q770" s="2237"/>
      <c r="R770" s="2237"/>
      <c r="S770" s="2237"/>
      <c r="T770" s="2237"/>
      <c r="U770" s="2237"/>
      <c r="V770" s="2237"/>
      <c r="W770" s="2237"/>
      <c r="X770" s="2237"/>
      <c r="Y770" s="2237"/>
      <c r="Z770" s="2237"/>
      <c r="AA770" s="2237"/>
      <c r="AB770" s="2238"/>
      <c r="AC770" s="2238"/>
      <c r="AD770" s="2238"/>
      <c r="AE770" s="2238"/>
      <c r="AF770" s="2237"/>
      <c r="AG770" s="2237"/>
      <c r="AH770" s="2237"/>
      <c r="AI770" s="2237"/>
      <c r="AJ770" s="2237"/>
      <c r="AK770" s="2237"/>
      <c r="AL770" s="2237"/>
      <c r="AM770" s="2237"/>
      <c r="AN770" s="2237"/>
      <c r="AO770" s="2237"/>
      <c r="AP770" s="2237"/>
      <c r="AQ770" s="2237"/>
      <c r="AR770" s="2237"/>
      <c r="AS770" s="2237"/>
      <c r="AT770" s="2237"/>
      <c r="AU770" s="2237"/>
      <c r="AV770" s="2237"/>
      <c r="AW770" s="2237"/>
      <c r="AX770" s="2237"/>
      <c r="AY770" s="2237"/>
      <c r="AZ770" s="2237"/>
      <c r="BA770" s="2237"/>
      <c r="BB770" s="2237"/>
      <c r="BC770" s="2237"/>
      <c r="BD770" s="2237"/>
      <c r="BE770" s="2237"/>
      <c r="BF770" s="2237"/>
      <c r="BG770" s="2237"/>
      <c r="BH770" s="2237"/>
      <c r="BI770" s="2237"/>
      <c r="BJ770" s="2237"/>
      <c r="BK770" s="2237"/>
      <c r="BL770" s="2237"/>
      <c r="BM770" s="2237"/>
      <c r="BN770" s="2237"/>
      <c r="BO770" s="2237"/>
      <c r="BP770" s="2237"/>
      <c r="BQ770" s="2237"/>
      <c r="BR770" s="2237"/>
      <c r="BS770" s="2238"/>
      <c r="BT770" s="2237"/>
      <c r="BU770" s="2237"/>
      <c r="BV770" s="2237"/>
      <c r="BW770" s="2237"/>
      <c r="BX770" s="2237"/>
      <c r="BY770" s="2237"/>
      <c r="BZ770" s="2237"/>
      <c r="CA770" s="2237"/>
      <c r="CB770" s="2237"/>
      <c r="CC770" s="2237"/>
      <c r="CD770" s="2237"/>
      <c r="CE770" s="2237"/>
      <c r="CF770" s="2237"/>
      <c r="CG770" s="2237"/>
      <c r="CH770" s="2237"/>
      <c r="CI770" s="2237"/>
      <c r="CJ770" s="2237"/>
      <c r="CK770" s="2237"/>
      <c r="CL770" s="2237"/>
      <c r="CM770" s="2238"/>
      <c r="CN770" s="2238"/>
      <c r="CO770" s="2239"/>
      <c r="CQ770" s="1653"/>
    </row>
    <row r="771" spans="1:95" s="551" customFormat="1" x14ac:dyDescent="0.2">
      <c r="A771" s="2170"/>
      <c r="B771" s="2236"/>
      <c r="C771" s="2164"/>
      <c r="D771" s="2164"/>
      <c r="E771" s="2165"/>
      <c r="F771" s="2167"/>
      <c r="G771" s="2164"/>
      <c r="H771" s="2167"/>
      <c r="I771" s="2237"/>
      <c r="J771" s="2237"/>
      <c r="K771" s="2237"/>
      <c r="L771" s="2237"/>
      <c r="M771" s="2237"/>
      <c r="N771" s="2237"/>
      <c r="O771" s="2237"/>
      <c r="P771" s="2237"/>
      <c r="Q771" s="2237"/>
      <c r="R771" s="2237"/>
      <c r="S771" s="2237"/>
      <c r="T771" s="2237"/>
      <c r="U771" s="2237"/>
      <c r="V771" s="2237"/>
      <c r="W771" s="2237"/>
      <c r="X771" s="2237"/>
      <c r="Y771" s="2237"/>
      <c r="Z771" s="2237"/>
      <c r="AA771" s="2237"/>
      <c r="AB771" s="2238"/>
      <c r="AC771" s="2238"/>
      <c r="AD771" s="2238"/>
      <c r="AE771" s="2238"/>
      <c r="AF771" s="2237"/>
      <c r="AG771" s="2237"/>
      <c r="AH771" s="2237"/>
      <c r="AI771" s="2237"/>
      <c r="AJ771" s="2237"/>
      <c r="AK771" s="2237"/>
      <c r="AL771" s="2237"/>
      <c r="AM771" s="2237"/>
      <c r="AN771" s="2237"/>
      <c r="AO771" s="2237"/>
      <c r="AP771" s="2237"/>
      <c r="AQ771" s="2237"/>
      <c r="AR771" s="2237"/>
      <c r="AS771" s="2237"/>
      <c r="AT771" s="2237"/>
      <c r="AU771" s="2237"/>
      <c r="AV771" s="2237"/>
      <c r="AW771" s="2237"/>
      <c r="AX771" s="2237"/>
      <c r="AY771" s="2237"/>
      <c r="AZ771" s="2237"/>
      <c r="BA771" s="2237"/>
      <c r="BB771" s="2237"/>
      <c r="BC771" s="2237"/>
      <c r="BD771" s="2237"/>
      <c r="BE771" s="2237"/>
      <c r="BF771" s="2237"/>
      <c r="BG771" s="2237"/>
      <c r="BH771" s="2237"/>
      <c r="BI771" s="2237"/>
      <c r="BJ771" s="2237"/>
      <c r="BK771" s="2237"/>
      <c r="BL771" s="2237"/>
      <c r="BM771" s="2237"/>
      <c r="BN771" s="2237"/>
      <c r="BO771" s="2237"/>
      <c r="BP771" s="2237"/>
      <c r="BQ771" s="2237"/>
      <c r="BR771" s="2237"/>
      <c r="BS771" s="2238"/>
      <c r="BT771" s="2237"/>
      <c r="BU771" s="2237"/>
      <c r="BV771" s="2237"/>
      <c r="BW771" s="2237"/>
      <c r="BX771" s="2237"/>
      <c r="BY771" s="2237"/>
      <c r="BZ771" s="2237"/>
      <c r="CA771" s="2237"/>
      <c r="CB771" s="2237"/>
      <c r="CC771" s="2237"/>
      <c r="CD771" s="2237"/>
      <c r="CE771" s="2237"/>
      <c r="CF771" s="2237"/>
      <c r="CG771" s="2237"/>
      <c r="CH771" s="2237"/>
      <c r="CI771" s="2237"/>
      <c r="CJ771" s="2237"/>
      <c r="CK771" s="2237"/>
      <c r="CL771" s="2237"/>
      <c r="CM771" s="2238"/>
      <c r="CN771" s="2238"/>
      <c r="CO771" s="2239"/>
      <c r="CQ771" s="1653"/>
    </row>
    <row r="772" spans="1:95" s="551" customFormat="1" x14ac:dyDescent="0.2">
      <c r="A772" s="2170"/>
      <c r="B772" s="2236"/>
      <c r="C772" s="2164"/>
      <c r="D772" s="2164"/>
      <c r="E772" s="2165"/>
      <c r="F772" s="2167"/>
      <c r="G772" s="2164"/>
      <c r="H772" s="2167"/>
      <c r="I772" s="2237"/>
      <c r="J772" s="2237"/>
      <c r="K772" s="2237"/>
      <c r="L772" s="2237"/>
      <c r="M772" s="2237"/>
      <c r="N772" s="2237"/>
      <c r="O772" s="2237"/>
      <c r="P772" s="2237"/>
      <c r="Q772" s="2237"/>
      <c r="R772" s="2237"/>
      <c r="S772" s="2237"/>
      <c r="T772" s="2237"/>
      <c r="U772" s="2237"/>
      <c r="V772" s="2237"/>
      <c r="W772" s="2237"/>
      <c r="X772" s="2237"/>
      <c r="Y772" s="2237"/>
      <c r="Z772" s="2237"/>
      <c r="AA772" s="2237"/>
      <c r="AB772" s="2238"/>
      <c r="AC772" s="2238"/>
      <c r="AD772" s="2238"/>
      <c r="AE772" s="2238"/>
      <c r="AF772" s="2237"/>
      <c r="AG772" s="2237"/>
      <c r="AH772" s="2237"/>
      <c r="AI772" s="2237"/>
      <c r="AJ772" s="2237"/>
      <c r="AK772" s="2237"/>
      <c r="AL772" s="2237"/>
      <c r="AM772" s="2237"/>
      <c r="AN772" s="2237"/>
      <c r="AO772" s="2237"/>
      <c r="AP772" s="2237"/>
      <c r="AQ772" s="2237"/>
      <c r="AR772" s="2237"/>
      <c r="AS772" s="2237"/>
      <c r="AT772" s="2237"/>
      <c r="AU772" s="2237"/>
      <c r="AV772" s="2237"/>
      <c r="AW772" s="2237"/>
      <c r="AX772" s="2237"/>
      <c r="AY772" s="2237"/>
      <c r="AZ772" s="2237"/>
      <c r="BA772" s="2237"/>
      <c r="BB772" s="2237"/>
      <c r="BC772" s="2237"/>
      <c r="BD772" s="2237"/>
      <c r="BE772" s="2237"/>
      <c r="BF772" s="2237"/>
      <c r="BG772" s="2237"/>
      <c r="BH772" s="2237"/>
      <c r="BI772" s="2237"/>
      <c r="BJ772" s="2237"/>
      <c r="BK772" s="2237"/>
      <c r="BL772" s="2237"/>
      <c r="BM772" s="2237"/>
      <c r="BN772" s="2237"/>
      <c r="BO772" s="2237"/>
      <c r="BP772" s="2237"/>
      <c r="BQ772" s="2237"/>
      <c r="BR772" s="2237"/>
      <c r="BS772" s="2238"/>
      <c r="BT772" s="2237"/>
      <c r="BU772" s="2237"/>
      <c r="BV772" s="2237"/>
      <c r="BW772" s="2237"/>
      <c r="BX772" s="2237"/>
      <c r="BY772" s="2237"/>
      <c r="BZ772" s="2237"/>
      <c r="CA772" s="2237"/>
      <c r="CB772" s="2237"/>
      <c r="CC772" s="2237"/>
      <c r="CD772" s="2237"/>
      <c r="CE772" s="2237"/>
      <c r="CF772" s="2237"/>
      <c r="CG772" s="2237"/>
      <c r="CH772" s="2237"/>
      <c r="CI772" s="2237"/>
      <c r="CJ772" s="2237"/>
      <c r="CK772" s="2237"/>
      <c r="CL772" s="2237"/>
      <c r="CM772" s="2238"/>
      <c r="CN772" s="2238"/>
      <c r="CO772" s="2239"/>
      <c r="CQ772" s="1653"/>
    </row>
    <row r="773" spans="1:95" s="551" customFormat="1" x14ac:dyDescent="0.2">
      <c r="A773" s="2170"/>
      <c r="B773" s="2236"/>
      <c r="C773" s="2164"/>
      <c r="D773" s="2164"/>
      <c r="E773" s="2165"/>
      <c r="F773" s="2167"/>
      <c r="G773" s="2164"/>
      <c r="H773" s="2167"/>
      <c r="I773" s="2237"/>
      <c r="J773" s="2237"/>
      <c r="K773" s="2237"/>
      <c r="L773" s="2237"/>
      <c r="M773" s="2237"/>
      <c r="N773" s="2237"/>
      <c r="O773" s="2237"/>
      <c r="P773" s="2237"/>
      <c r="Q773" s="2237"/>
      <c r="R773" s="2237"/>
      <c r="S773" s="2237"/>
      <c r="T773" s="2237"/>
      <c r="U773" s="2237"/>
      <c r="V773" s="2237"/>
      <c r="W773" s="2237"/>
      <c r="X773" s="2237"/>
      <c r="Y773" s="2237"/>
      <c r="Z773" s="2237"/>
      <c r="AA773" s="2237"/>
      <c r="AB773" s="2238"/>
      <c r="AC773" s="2238"/>
      <c r="AD773" s="2238"/>
      <c r="AE773" s="2238"/>
      <c r="AF773" s="2237"/>
      <c r="AG773" s="2237"/>
      <c r="AH773" s="2237"/>
      <c r="AI773" s="2237"/>
      <c r="AJ773" s="2237"/>
      <c r="AK773" s="2237"/>
      <c r="AL773" s="2237"/>
      <c r="AM773" s="2237"/>
      <c r="AN773" s="2237"/>
      <c r="AO773" s="2237"/>
      <c r="AP773" s="2237"/>
      <c r="AQ773" s="2237"/>
      <c r="AR773" s="2237"/>
      <c r="AS773" s="2237"/>
      <c r="AT773" s="2237"/>
      <c r="AU773" s="2237"/>
      <c r="AV773" s="2237"/>
      <c r="AW773" s="2237"/>
      <c r="AX773" s="2237"/>
      <c r="AY773" s="2237"/>
      <c r="AZ773" s="2237"/>
      <c r="BA773" s="2237"/>
      <c r="BB773" s="2237"/>
      <c r="BC773" s="2237"/>
      <c r="BD773" s="2237"/>
      <c r="BE773" s="2237"/>
      <c r="BF773" s="2237"/>
      <c r="BG773" s="2237"/>
      <c r="BH773" s="2237"/>
      <c r="BI773" s="2237"/>
      <c r="BJ773" s="2237"/>
      <c r="BK773" s="2237"/>
      <c r="BL773" s="2237"/>
      <c r="BM773" s="2237"/>
      <c r="BN773" s="2237"/>
      <c r="BO773" s="2237"/>
      <c r="BP773" s="2237"/>
      <c r="BQ773" s="2237"/>
      <c r="BR773" s="2237"/>
      <c r="BS773" s="2238"/>
      <c r="BT773" s="2237"/>
      <c r="BU773" s="2237"/>
      <c r="BV773" s="2237"/>
      <c r="BW773" s="2237"/>
      <c r="BX773" s="2237"/>
      <c r="BY773" s="2237"/>
      <c r="BZ773" s="2237"/>
      <c r="CA773" s="2237"/>
      <c r="CB773" s="2237"/>
      <c r="CC773" s="2237"/>
      <c r="CD773" s="2237"/>
      <c r="CE773" s="2237"/>
      <c r="CF773" s="2237"/>
      <c r="CG773" s="2237"/>
      <c r="CH773" s="2237"/>
      <c r="CI773" s="2237"/>
      <c r="CJ773" s="2237"/>
      <c r="CK773" s="2237"/>
      <c r="CL773" s="2237"/>
      <c r="CM773" s="2238"/>
      <c r="CN773" s="2238"/>
      <c r="CO773" s="2239"/>
      <c r="CQ773" s="1653"/>
    </row>
    <row r="774" spans="1:95" s="551" customFormat="1" x14ac:dyDescent="0.2">
      <c r="A774" s="2170"/>
      <c r="B774" s="2236"/>
      <c r="C774" s="2164"/>
      <c r="D774" s="2164"/>
      <c r="E774" s="2165"/>
      <c r="F774" s="2167"/>
      <c r="G774" s="2164"/>
      <c r="H774" s="2167"/>
      <c r="I774" s="2237"/>
      <c r="J774" s="2237"/>
      <c r="K774" s="2237"/>
      <c r="L774" s="2237"/>
      <c r="M774" s="2237"/>
      <c r="N774" s="2237"/>
      <c r="O774" s="2237"/>
      <c r="P774" s="2237"/>
      <c r="Q774" s="2237"/>
      <c r="R774" s="2237"/>
      <c r="S774" s="2237"/>
      <c r="T774" s="2237"/>
      <c r="U774" s="2237"/>
      <c r="V774" s="2237"/>
      <c r="W774" s="2237"/>
      <c r="X774" s="2237"/>
      <c r="Y774" s="2237"/>
      <c r="Z774" s="2237"/>
      <c r="AA774" s="2237"/>
      <c r="AB774" s="2238"/>
      <c r="AC774" s="2238"/>
      <c r="AD774" s="2238"/>
      <c r="AE774" s="2238"/>
      <c r="AF774" s="2237"/>
      <c r="AG774" s="2237"/>
      <c r="AH774" s="2237"/>
      <c r="AI774" s="2237"/>
      <c r="AJ774" s="2237"/>
      <c r="AK774" s="2237"/>
      <c r="AL774" s="2237"/>
      <c r="AM774" s="2237"/>
      <c r="AN774" s="2237"/>
      <c r="AO774" s="2237"/>
      <c r="AP774" s="2237"/>
      <c r="AQ774" s="2237"/>
      <c r="AR774" s="2237"/>
      <c r="AS774" s="2237"/>
      <c r="AT774" s="2237"/>
      <c r="AU774" s="2237"/>
      <c r="AV774" s="2237"/>
      <c r="AW774" s="2237"/>
      <c r="AX774" s="2237"/>
      <c r="AY774" s="2237"/>
      <c r="AZ774" s="2237"/>
      <c r="BA774" s="2237"/>
      <c r="BB774" s="2237"/>
      <c r="BC774" s="2237"/>
      <c r="BD774" s="2237"/>
      <c r="BE774" s="2237"/>
      <c r="BF774" s="2237"/>
      <c r="BG774" s="2237"/>
      <c r="BH774" s="2237"/>
      <c r="BI774" s="2237"/>
      <c r="BJ774" s="2237"/>
      <c r="BK774" s="2237"/>
      <c r="BL774" s="2237"/>
      <c r="BM774" s="2237"/>
      <c r="BN774" s="2237"/>
      <c r="BO774" s="2237"/>
      <c r="BP774" s="2237"/>
      <c r="BQ774" s="2237"/>
      <c r="BR774" s="2237"/>
      <c r="BS774" s="2238"/>
      <c r="BT774" s="2237"/>
      <c r="BU774" s="2237"/>
      <c r="BV774" s="2237"/>
      <c r="BW774" s="2237"/>
      <c r="BX774" s="2237"/>
      <c r="BY774" s="2237"/>
      <c r="BZ774" s="2237"/>
      <c r="CA774" s="2237"/>
      <c r="CB774" s="2237"/>
      <c r="CC774" s="2237"/>
      <c r="CD774" s="2237"/>
      <c r="CE774" s="2237"/>
      <c r="CF774" s="2237"/>
      <c r="CG774" s="2237"/>
      <c r="CH774" s="2237"/>
      <c r="CI774" s="2237"/>
      <c r="CJ774" s="2237"/>
      <c r="CK774" s="2237"/>
      <c r="CL774" s="2237"/>
      <c r="CM774" s="2238"/>
      <c r="CN774" s="2238"/>
      <c r="CO774" s="2239"/>
      <c r="CQ774" s="1653"/>
    </row>
    <row r="775" spans="1:95" s="551" customFormat="1" x14ac:dyDescent="0.2">
      <c r="A775" s="2170"/>
      <c r="B775" s="2236"/>
      <c r="C775" s="2164"/>
      <c r="D775" s="2164"/>
      <c r="E775" s="2165"/>
      <c r="F775" s="2167"/>
      <c r="G775" s="2164"/>
      <c r="H775" s="2167"/>
      <c r="I775" s="2237"/>
      <c r="J775" s="2237"/>
      <c r="K775" s="2237"/>
      <c r="L775" s="2237"/>
      <c r="M775" s="2237"/>
      <c r="N775" s="2237"/>
      <c r="O775" s="2237"/>
      <c r="P775" s="2237"/>
      <c r="Q775" s="2237"/>
      <c r="R775" s="2237"/>
      <c r="S775" s="2237"/>
      <c r="T775" s="2237"/>
      <c r="U775" s="2237"/>
      <c r="V775" s="2237"/>
      <c r="W775" s="2237"/>
      <c r="X775" s="2237"/>
      <c r="Y775" s="2237"/>
      <c r="Z775" s="2237"/>
      <c r="AA775" s="2237"/>
      <c r="AB775" s="2238"/>
      <c r="AC775" s="2238"/>
      <c r="AD775" s="2238"/>
      <c r="AE775" s="2238"/>
      <c r="AF775" s="2237"/>
      <c r="AG775" s="2237"/>
      <c r="AH775" s="2237"/>
      <c r="AI775" s="2237"/>
      <c r="AJ775" s="2237"/>
      <c r="AK775" s="2237"/>
      <c r="AL775" s="2237"/>
      <c r="AM775" s="2237"/>
      <c r="AN775" s="2237"/>
      <c r="AO775" s="2237"/>
      <c r="AP775" s="2237"/>
      <c r="AQ775" s="2237"/>
      <c r="AR775" s="2237"/>
      <c r="AS775" s="2237"/>
      <c r="AT775" s="2237"/>
      <c r="AU775" s="2237"/>
      <c r="AV775" s="2237"/>
      <c r="AW775" s="2237"/>
      <c r="AX775" s="2237"/>
      <c r="AY775" s="2237"/>
      <c r="AZ775" s="2237"/>
      <c r="BA775" s="2237"/>
      <c r="BB775" s="2237"/>
      <c r="BC775" s="2237"/>
      <c r="BD775" s="2237"/>
      <c r="BE775" s="2237"/>
      <c r="BF775" s="2237"/>
      <c r="BG775" s="2237"/>
      <c r="BH775" s="2237"/>
      <c r="BI775" s="2237"/>
      <c r="BJ775" s="2237"/>
      <c r="BK775" s="2237"/>
      <c r="BL775" s="2237"/>
      <c r="BM775" s="2237"/>
      <c r="BN775" s="2237"/>
      <c r="BO775" s="2237"/>
      <c r="BP775" s="2237"/>
      <c r="BQ775" s="2237"/>
      <c r="BR775" s="2237"/>
      <c r="BS775" s="2238"/>
      <c r="BT775" s="2237"/>
      <c r="BU775" s="2237"/>
      <c r="BV775" s="2237"/>
      <c r="BW775" s="2237"/>
      <c r="BX775" s="2237"/>
      <c r="BY775" s="2237"/>
      <c r="BZ775" s="2237"/>
      <c r="CA775" s="2237"/>
      <c r="CB775" s="2237"/>
      <c r="CC775" s="2237"/>
      <c r="CD775" s="2237"/>
      <c r="CE775" s="2237"/>
      <c r="CF775" s="2237"/>
      <c r="CG775" s="2237"/>
      <c r="CH775" s="2237"/>
      <c r="CI775" s="2237"/>
      <c r="CJ775" s="2237"/>
      <c r="CK775" s="2237"/>
      <c r="CL775" s="2237"/>
      <c r="CM775" s="2238"/>
      <c r="CN775" s="2238"/>
      <c r="CO775" s="2239"/>
      <c r="CQ775" s="1653"/>
    </row>
    <row r="776" spans="1:95" s="551" customFormat="1" x14ac:dyDescent="0.2">
      <c r="A776" s="2170"/>
      <c r="B776" s="2236"/>
      <c r="C776" s="2164"/>
      <c r="D776" s="2164"/>
      <c r="E776" s="2165"/>
      <c r="F776" s="2167"/>
      <c r="G776" s="2164"/>
      <c r="H776" s="2167"/>
      <c r="I776" s="2237"/>
      <c r="J776" s="2237"/>
      <c r="K776" s="2237"/>
      <c r="L776" s="2237"/>
      <c r="M776" s="2237"/>
      <c r="N776" s="2237"/>
      <c r="O776" s="2237"/>
      <c r="P776" s="2237"/>
      <c r="Q776" s="2237"/>
      <c r="R776" s="2237"/>
      <c r="S776" s="2237"/>
      <c r="T776" s="2237"/>
      <c r="U776" s="2237"/>
      <c r="V776" s="2237"/>
      <c r="W776" s="2237"/>
      <c r="X776" s="2237"/>
      <c r="Y776" s="2237"/>
      <c r="Z776" s="2237"/>
      <c r="AA776" s="2237"/>
      <c r="AB776" s="2238"/>
      <c r="AC776" s="2238"/>
      <c r="AD776" s="2238"/>
      <c r="AE776" s="2238"/>
      <c r="AF776" s="2237"/>
      <c r="AG776" s="2237"/>
      <c r="AH776" s="2237"/>
      <c r="AI776" s="2237"/>
      <c r="AJ776" s="2237"/>
      <c r="AK776" s="2237"/>
      <c r="AL776" s="2237"/>
      <c r="AM776" s="2237"/>
      <c r="AN776" s="2237"/>
      <c r="AO776" s="2237"/>
      <c r="AP776" s="2237"/>
      <c r="AQ776" s="2237"/>
      <c r="AR776" s="2237"/>
      <c r="AS776" s="2237"/>
      <c r="AT776" s="2237"/>
      <c r="AU776" s="2237"/>
      <c r="AV776" s="2237"/>
      <c r="AW776" s="2237"/>
      <c r="AX776" s="2237"/>
      <c r="AY776" s="2237"/>
      <c r="AZ776" s="2237"/>
      <c r="BA776" s="2237"/>
      <c r="BB776" s="2237"/>
      <c r="BC776" s="2237"/>
      <c r="BD776" s="2237"/>
      <c r="BE776" s="2237"/>
      <c r="BF776" s="2237"/>
      <c r="BG776" s="2237"/>
      <c r="BH776" s="2237"/>
      <c r="BI776" s="2237"/>
      <c r="BJ776" s="2237"/>
      <c r="BK776" s="2237"/>
      <c r="BL776" s="2237"/>
      <c r="BM776" s="2237"/>
      <c r="BN776" s="2237"/>
      <c r="BO776" s="2237"/>
      <c r="BP776" s="2237"/>
      <c r="BQ776" s="2237"/>
      <c r="BR776" s="2237"/>
      <c r="BS776" s="2238"/>
      <c r="BT776" s="2237"/>
      <c r="BU776" s="2237"/>
      <c r="BV776" s="2237"/>
      <c r="BW776" s="2237"/>
      <c r="BX776" s="2237"/>
      <c r="BY776" s="2237"/>
      <c r="BZ776" s="2237"/>
      <c r="CA776" s="2237"/>
      <c r="CB776" s="2237"/>
      <c r="CC776" s="2237"/>
      <c r="CD776" s="2237"/>
      <c r="CE776" s="2237"/>
      <c r="CF776" s="2237"/>
      <c r="CG776" s="2237"/>
      <c r="CH776" s="2237"/>
      <c r="CI776" s="2237"/>
      <c r="CJ776" s="2237"/>
      <c r="CK776" s="2237"/>
      <c r="CL776" s="2237"/>
      <c r="CM776" s="2238"/>
      <c r="CN776" s="2238"/>
      <c r="CO776" s="2239"/>
      <c r="CQ776" s="1653"/>
    </row>
    <row r="777" spans="1:95" s="551" customFormat="1" x14ac:dyDescent="0.2">
      <c r="A777" s="2170"/>
      <c r="B777" s="2236"/>
      <c r="C777" s="2164"/>
      <c r="D777" s="2164"/>
      <c r="E777" s="2165"/>
      <c r="F777" s="2167"/>
      <c r="G777" s="2164"/>
      <c r="H777" s="2167"/>
      <c r="I777" s="2237"/>
      <c r="J777" s="2237"/>
      <c r="K777" s="2237"/>
      <c r="L777" s="2237"/>
      <c r="M777" s="2237"/>
      <c r="N777" s="2237"/>
      <c r="O777" s="2237"/>
      <c r="P777" s="2237"/>
      <c r="Q777" s="2237"/>
      <c r="R777" s="2237"/>
      <c r="S777" s="2237"/>
      <c r="T777" s="2237"/>
      <c r="U777" s="2237"/>
      <c r="V777" s="2237"/>
      <c r="W777" s="2237"/>
      <c r="X777" s="2237"/>
      <c r="Y777" s="2237"/>
      <c r="Z777" s="2237"/>
      <c r="AA777" s="2237"/>
      <c r="AB777" s="2238"/>
      <c r="AC777" s="2238"/>
      <c r="AD777" s="2238"/>
      <c r="AE777" s="2238"/>
      <c r="AF777" s="2237"/>
      <c r="AG777" s="2237"/>
      <c r="AH777" s="2237"/>
      <c r="AI777" s="2237"/>
      <c r="AJ777" s="2237"/>
      <c r="AK777" s="2237"/>
      <c r="AL777" s="2237"/>
      <c r="AM777" s="2237"/>
      <c r="AN777" s="2237"/>
      <c r="AO777" s="2237"/>
      <c r="AP777" s="2237"/>
      <c r="AQ777" s="2237"/>
      <c r="AR777" s="2237"/>
      <c r="AS777" s="2237"/>
      <c r="AT777" s="2237"/>
      <c r="AU777" s="2237"/>
      <c r="AV777" s="2237"/>
      <c r="AW777" s="2237"/>
      <c r="AX777" s="2237"/>
      <c r="AY777" s="2237"/>
      <c r="AZ777" s="2237"/>
      <c r="BA777" s="2237"/>
      <c r="BB777" s="2237"/>
      <c r="BC777" s="2237"/>
      <c r="BD777" s="2237"/>
      <c r="BE777" s="2237"/>
      <c r="BF777" s="2237"/>
      <c r="BG777" s="2237"/>
      <c r="BH777" s="2237"/>
      <c r="BI777" s="2237"/>
      <c r="BJ777" s="2237"/>
      <c r="BK777" s="2237"/>
      <c r="BL777" s="2237"/>
      <c r="BM777" s="2237"/>
      <c r="BN777" s="2237"/>
      <c r="BO777" s="2237"/>
      <c r="BP777" s="2237"/>
      <c r="BQ777" s="2237"/>
      <c r="BR777" s="2237"/>
      <c r="BS777" s="2238"/>
      <c r="BT777" s="2237"/>
      <c r="BU777" s="2237"/>
      <c r="BV777" s="2237"/>
      <c r="BW777" s="2237"/>
      <c r="BX777" s="2237"/>
      <c r="BY777" s="2237"/>
      <c r="BZ777" s="2237"/>
      <c r="CA777" s="2237"/>
      <c r="CB777" s="2237"/>
      <c r="CC777" s="2237"/>
      <c r="CD777" s="2237"/>
      <c r="CE777" s="2237"/>
      <c r="CF777" s="2237"/>
      <c r="CG777" s="2237"/>
      <c r="CH777" s="2237"/>
      <c r="CI777" s="2237"/>
      <c r="CJ777" s="2237"/>
      <c r="CK777" s="2237"/>
      <c r="CL777" s="2237"/>
      <c r="CM777" s="2238"/>
      <c r="CN777" s="2238"/>
      <c r="CO777" s="2239"/>
      <c r="CQ777" s="1653"/>
    </row>
    <row r="778" spans="1:95" s="551" customFormat="1" x14ac:dyDescent="0.2">
      <c r="A778" s="2170"/>
      <c r="B778" s="2236"/>
      <c r="C778" s="2164"/>
      <c r="D778" s="2164"/>
      <c r="E778" s="2165"/>
      <c r="F778" s="2167"/>
      <c r="G778" s="2164"/>
      <c r="H778" s="2167"/>
      <c r="I778" s="2237"/>
      <c r="J778" s="2237"/>
      <c r="K778" s="2237"/>
      <c r="L778" s="2237"/>
      <c r="M778" s="2237"/>
      <c r="N778" s="2237"/>
      <c r="O778" s="2237"/>
      <c r="P778" s="2237"/>
      <c r="Q778" s="2237"/>
      <c r="R778" s="2237"/>
      <c r="S778" s="2237"/>
      <c r="T778" s="2237"/>
      <c r="U778" s="2237"/>
      <c r="V778" s="2237"/>
      <c r="W778" s="2237"/>
      <c r="X778" s="2237"/>
      <c r="Y778" s="2237"/>
      <c r="Z778" s="2237"/>
      <c r="AA778" s="2237"/>
      <c r="AB778" s="2238"/>
      <c r="AC778" s="2238"/>
      <c r="AD778" s="2238"/>
      <c r="AE778" s="2238"/>
      <c r="AF778" s="2237"/>
      <c r="AG778" s="2237"/>
      <c r="AH778" s="2237"/>
      <c r="AI778" s="2237"/>
      <c r="AJ778" s="2237"/>
      <c r="AK778" s="2237"/>
      <c r="AL778" s="2237"/>
      <c r="AM778" s="2237"/>
      <c r="AN778" s="2237"/>
      <c r="AO778" s="2237"/>
      <c r="AP778" s="2237"/>
      <c r="AQ778" s="2237"/>
      <c r="AR778" s="2237"/>
      <c r="AS778" s="2237"/>
      <c r="AT778" s="2237"/>
      <c r="AU778" s="2237"/>
      <c r="AV778" s="2237"/>
      <c r="AW778" s="2237"/>
      <c r="AX778" s="2237"/>
      <c r="AY778" s="2237"/>
      <c r="AZ778" s="2237"/>
      <c r="BA778" s="2237"/>
      <c r="BB778" s="2237"/>
      <c r="BC778" s="2237"/>
      <c r="BD778" s="2237"/>
      <c r="BE778" s="2237"/>
      <c r="BF778" s="2237"/>
      <c r="BG778" s="2237"/>
      <c r="BH778" s="2237"/>
      <c r="BI778" s="2237"/>
      <c r="BJ778" s="2237"/>
      <c r="BK778" s="2237"/>
      <c r="BL778" s="2237"/>
      <c r="BM778" s="2237"/>
      <c r="BN778" s="2237"/>
      <c r="BO778" s="2237"/>
      <c r="BP778" s="2237"/>
      <c r="BQ778" s="2237"/>
      <c r="BR778" s="2237"/>
      <c r="BS778" s="2238"/>
      <c r="BT778" s="2237"/>
      <c r="BU778" s="2237"/>
      <c r="BV778" s="2237"/>
      <c r="BW778" s="2237"/>
      <c r="BX778" s="2237"/>
      <c r="BY778" s="2237"/>
      <c r="BZ778" s="2237"/>
      <c r="CA778" s="2237"/>
      <c r="CB778" s="2237"/>
      <c r="CC778" s="2237"/>
      <c r="CD778" s="2237"/>
      <c r="CE778" s="2237"/>
      <c r="CF778" s="2237"/>
      <c r="CG778" s="2237"/>
      <c r="CH778" s="2237"/>
      <c r="CI778" s="2237"/>
      <c r="CJ778" s="2237"/>
      <c r="CK778" s="2237"/>
      <c r="CL778" s="2237"/>
      <c r="CM778" s="2238"/>
      <c r="CN778" s="2238"/>
      <c r="CO778" s="2239"/>
      <c r="CQ778" s="1653"/>
    </row>
    <row r="779" spans="1:95" s="551" customFormat="1" x14ac:dyDescent="0.2">
      <c r="A779" s="2170"/>
      <c r="B779" s="2236"/>
      <c r="C779" s="2164"/>
      <c r="D779" s="2164"/>
      <c r="E779" s="2165"/>
      <c r="F779" s="2167"/>
      <c r="G779" s="2164"/>
      <c r="H779" s="2167"/>
      <c r="I779" s="2237"/>
      <c r="J779" s="2237"/>
      <c r="K779" s="2237"/>
      <c r="L779" s="2237"/>
      <c r="M779" s="2237"/>
      <c r="N779" s="2237"/>
      <c r="O779" s="2237"/>
      <c r="P779" s="2237"/>
      <c r="Q779" s="2237"/>
      <c r="R779" s="2237"/>
      <c r="S779" s="2237"/>
      <c r="T779" s="2237"/>
      <c r="U779" s="2237"/>
      <c r="V779" s="2237"/>
      <c r="W779" s="2237"/>
      <c r="X779" s="2237"/>
      <c r="Y779" s="2237"/>
      <c r="Z779" s="2237"/>
      <c r="AA779" s="2237"/>
      <c r="AB779" s="2238"/>
      <c r="AC779" s="2238"/>
      <c r="AD779" s="2238"/>
      <c r="AE779" s="2238"/>
      <c r="AF779" s="2237"/>
      <c r="AG779" s="2237"/>
      <c r="AH779" s="2237"/>
      <c r="AI779" s="2237"/>
      <c r="AJ779" s="2237"/>
      <c r="AK779" s="2237"/>
      <c r="AL779" s="2237"/>
      <c r="AM779" s="2237"/>
      <c r="AN779" s="2237"/>
      <c r="AO779" s="2237"/>
      <c r="AP779" s="2237"/>
      <c r="AQ779" s="2237"/>
      <c r="AR779" s="2237"/>
      <c r="AS779" s="2237"/>
      <c r="AT779" s="2237"/>
      <c r="AU779" s="2237"/>
      <c r="AV779" s="2237"/>
      <c r="AW779" s="2237"/>
      <c r="AX779" s="2237"/>
      <c r="AY779" s="2237"/>
      <c r="AZ779" s="2237"/>
      <c r="BA779" s="2237"/>
      <c r="BB779" s="2237"/>
      <c r="BC779" s="2237"/>
      <c r="BD779" s="2237"/>
      <c r="BE779" s="2237"/>
      <c r="BF779" s="2237"/>
      <c r="BG779" s="2237"/>
      <c r="BH779" s="2237"/>
      <c r="BI779" s="2237"/>
      <c r="BJ779" s="2237"/>
      <c r="BK779" s="2237"/>
      <c r="BL779" s="2237"/>
      <c r="BM779" s="2237"/>
      <c r="BN779" s="2237"/>
      <c r="BO779" s="2237"/>
      <c r="BP779" s="2237"/>
      <c r="BQ779" s="2237"/>
      <c r="BR779" s="2237"/>
      <c r="BS779" s="2238"/>
      <c r="BT779" s="2237"/>
      <c r="BU779" s="2237"/>
      <c r="BV779" s="2237"/>
      <c r="BW779" s="2237"/>
      <c r="BX779" s="2237"/>
      <c r="BY779" s="2237"/>
      <c r="BZ779" s="2237"/>
      <c r="CA779" s="2237"/>
      <c r="CB779" s="2237"/>
      <c r="CC779" s="2237"/>
      <c r="CD779" s="2237"/>
      <c r="CE779" s="2237"/>
      <c r="CF779" s="2237"/>
      <c r="CG779" s="2237"/>
      <c r="CH779" s="2237"/>
      <c r="CI779" s="2237"/>
      <c r="CJ779" s="2237"/>
      <c r="CK779" s="2237"/>
      <c r="CL779" s="2237"/>
      <c r="CM779" s="2238"/>
      <c r="CN779" s="2238"/>
      <c r="CO779" s="2239"/>
      <c r="CQ779" s="1653"/>
    </row>
    <row r="780" spans="1:95" s="551" customFormat="1" x14ac:dyDescent="0.2">
      <c r="A780" s="2170"/>
      <c r="B780" s="2236"/>
      <c r="C780" s="2164"/>
      <c r="D780" s="2164"/>
      <c r="E780" s="2165"/>
      <c r="F780" s="2167"/>
      <c r="G780" s="2164"/>
      <c r="H780" s="2167"/>
      <c r="I780" s="2237"/>
      <c r="J780" s="2237"/>
      <c r="K780" s="2237"/>
      <c r="L780" s="2237"/>
      <c r="M780" s="2237"/>
      <c r="N780" s="2237"/>
      <c r="O780" s="2237"/>
      <c r="P780" s="2237"/>
      <c r="Q780" s="2237"/>
      <c r="R780" s="2237"/>
      <c r="S780" s="2237"/>
      <c r="T780" s="2237"/>
      <c r="U780" s="2237"/>
      <c r="V780" s="2237"/>
      <c r="W780" s="2237"/>
      <c r="X780" s="2237"/>
      <c r="Y780" s="2237"/>
      <c r="Z780" s="2237"/>
      <c r="AA780" s="2237"/>
      <c r="AB780" s="2238"/>
      <c r="AC780" s="2238"/>
      <c r="AD780" s="2238"/>
      <c r="AE780" s="2238"/>
      <c r="AF780" s="2237"/>
      <c r="AG780" s="2237"/>
      <c r="AH780" s="2237"/>
      <c r="AI780" s="2237"/>
      <c r="AJ780" s="2237"/>
      <c r="AK780" s="2237"/>
      <c r="AL780" s="2237"/>
      <c r="AM780" s="2237"/>
      <c r="AN780" s="2237"/>
      <c r="AO780" s="2237"/>
      <c r="AP780" s="2237"/>
      <c r="AQ780" s="2237"/>
      <c r="AR780" s="2237"/>
      <c r="AS780" s="2237"/>
      <c r="AT780" s="2237"/>
      <c r="AU780" s="2237"/>
      <c r="AV780" s="2237"/>
      <c r="AW780" s="2237"/>
      <c r="AX780" s="2237"/>
      <c r="AY780" s="2237"/>
      <c r="AZ780" s="2237"/>
      <c r="BA780" s="2237"/>
      <c r="BB780" s="2237"/>
      <c r="BC780" s="2237"/>
      <c r="BD780" s="2237"/>
      <c r="BE780" s="2237"/>
      <c r="BF780" s="2237"/>
      <c r="BG780" s="2237"/>
      <c r="BH780" s="2237"/>
      <c r="BI780" s="2237"/>
      <c r="BJ780" s="2237"/>
      <c r="BK780" s="2237"/>
      <c r="BL780" s="2237"/>
      <c r="BM780" s="2237"/>
      <c r="BN780" s="2237"/>
      <c r="BO780" s="2237"/>
      <c r="BP780" s="2237"/>
      <c r="BQ780" s="2237"/>
      <c r="BR780" s="2237"/>
      <c r="BS780" s="2238"/>
      <c r="BT780" s="2237"/>
      <c r="BU780" s="2237"/>
      <c r="BV780" s="2237"/>
      <c r="BW780" s="2237"/>
      <c r="BX780" s="2237"/>
      <c r="BY780" s="2237"/>
      <c r="BZ780" s="2237"/>
      <c r="CA780" s="2237"/>
      <c r="CB780" s="2237"/>
      <c r="CC780" s="2237"/>
      <c r="CD780" s="2237"/>
      <c r="CE780" s="2237"/>
      <c r="CF780" s="2237"/>
      <c r="CG780" s="2237"/>
      <c r="CH780" s="2237"/>
      <c r="CI780" s="2237"/>
      <c r="CJ780" s="2237"/>
      <c r="CK780" s="2237"/>
      <c r="CL780" s="2237"/>
      <c r="CM780" s="2238"/>
      <c r="CN780" s="2238"/>
      <c r="CO780" s="2239"/>
      <c r="CQ780" s="1653"/>
    </row>
    <row r="781" spans="1:95" s="551" customFormat="1" x14ac:dyDescent="0.2">
      <c r="A781" s="2170"/>
      <c r="B781" s="2236"/>
      <c r="C781" s="2164"/>
      <c r="D781" s="2164"/>
      <c r="E781" s="2165"/>
      <c r="F781" s="2167"/>
      <c r="G781" s="2164"/>
      <c r="H781" s="2167"/>
      <c r="I781" s="2237"/>
      <c r="J781" s="2237"/>
      <c r="K781" s="2237"/>
      <c r="L781" s="2237"/>
      <c r="M781" s="2237"/>
      <c r="N781" s="2237"/>
      <c r="O781" s="2237"/>
      <c r="P781" s="2237"/>
      <c r="Q781" s="2237"/>
      <c r="R781" s="2237"/>
      <c r="S781" s="2237"/>
      <c r="T781" s="2237"/>
      <c r="U781" s="2237"/>
      <c r="V781" s="2237"/>
      <c r="W781" s="2237"/>
      <c r="X781" s="2237"/>
      <c r="Y781" s="2237"/>
      <c r="Z781" s="2237"/>
      <c r="AA781" s="2237"/>
      <c r="AB781" s="2238"/>
      <c r="AC781" s="2238"/>
      <c r="AD781" s="2238"/>
      <c r="AE781" s="2238"/>
      <c r="AF781" s="2237"/>
      <c r="AG781" s="2237"/>
      <c r="AH781" s="2237"/>
      <c r="AI781" s="2237"/>
      <c r="AJ781" s="2237"/>
      <c r="AK781" s="2237"/>
      <c r="AL781" s="2237"/>
      <c r="AM781" s="2237"/>
      <c r="AN781" s="2237"/>
      <c r="AO781" s="2237"/>
      <c r="AP781" s="2237"/>
      <c r="AQ781" s="2237"/>
      <c r="AR781" s="2237"/>
      <c r="AS781" s="2237"/>
      <c r="AT781" s="2237"/>
      <c r="AU781" s="2237"/>
      <c r="AV781" s="2237"/>
      <c r="AW781" s="2237"/>
      <c r="AX781" s="2237"/>
      <c r="AY781" s="2237"/>
      <c r="AZ781" s="2237"/>
      <c r="BA781" s="2237"/>
      <c r="BB781" s="2237"/>
      <c r="BC781" s="2237"/>
      <c r="BD781" s="2237"/>
      <c r="BE781" s="2237"/>
      <c r="BF781" s="2237"/>
      <c r="BG781" s="2237"/>
      <c r="BH781" s="2237"/>
      <c r="BI781" s="2237"/>
      <c r="BJ781" s="2237"/>
      <c r="BK781" s="2237"/>
      <c r="BL781" s="2237"/>
      <c r="BM781" s="2237"/>
      <c r="BN781" s="2237"/>
      <c r="BO781" s="2237"/>
      <c r="BP781" s="2237"/>
      <c r="BQ781" s="2237"/>
      <c r="BR781" s="2237"/>
      <c r="BS781" s="2238"/>
      <c r="BT781" s="2237"/>
      <c r="BU781" s="2237"/>
      <c r="BV781" s="2237"/>
      <c r="BW781" s="2237"/>
      <c r="BX781" s="2237"/>
      <c r="BY781" s="2237"/>
      <c r="BZ781" s="2237"/>
      <c r="CA781" s="2237"/>
      <c r="CB781" s="2237"/>
      <c r="CC781" s="2237"/>
      <c r="CD781" s="2237"/>
      <c r="CE781" s="2237"/>
      <c r="CF781" s="2237"/>
      <c r="CG781" s="2237"/>
      <c r="CH781" s="2237"/>
      <c r="CI781" s="2237"/>
      <c r="CJ781" s="2237"/>
      <c r="CK781" s="2237"/>
      <c r="CL781" s="2237"/>
      <c r="CM781" s="2238"/>
      <c r="CN781" s="2238"/>
      <c r="CO781" s="2239"/>
      <c r="CQ781" s="1653"/>
    </row>
    <row r="782" spans="1:95" s="551" customFormat="1" x14ac:dyDescent="0.2">
      <c r="A782" s="2170"/>
      <c r="B782" s="2236"/>
      <c r="C782" s="2164"/>
      <c r="D782" s="2164"/>
      <c r="E782" s="2165"/>
      <c r="F782" s="2167"/>
      <c r="G782" s="2164"/>
      <c r="H782" s="2167"/>
      <c r="I782" s="2237"/>
      <c r="J782" s="2237"/>
      <c r="K782" s="2237"/>
      <c r="L782" s="2237"/>
      <c r="M782" s="2237"/>
      <c r="N782" s="2237"/>
      <c r="O782" s="2237"/>
      <c r="P782" s="2237"/>
      <c r="Q782" s="2237"/>
      <c r="R782" s="2237"/>
      <c r="S782" s="2237"/>
      <c r="T782" s="2237"/>
      <c r="U782" s="2237"/>
      <c r="V782" s="2237"/>
      <c r="W782" s="2237"/>
      <c r="X782" s="2237"/>
      <c r="Y782" s="2237"/>
      <c r="Z782" s="2237"/>
      <c r="AA782" s="2237"/>
      <c r="AB782" s="2238"/>
      <c r="AC782" s="2238"/>
      <c r="AD782" s="2238"/>
      <c r="AE782" s="2238"/>
      <c r="AF782" s="2237"/>
      <c r="AG782" s="2237"/>
      <c r="AH782" s="2237"/>
      <c r="AI782" s="2237"/>
      <c r="AJ782" s="2237"/>
      <c r="AK782" s="2237"/>
      <c r="AL782" s="2237"/>
      <c r="AM782" s="2237"/>
      <c r="AN782" s="2237"/>
      <c r="AO782" s="2237"/>
      <c r="AP782" s="2237"/>
      <c r="AQ782" s="2237"/>
      <c r="AR782" s="2237"/>
      <c r="AS782" s="2237"/>
      <c r="AT782" s="2237"/>
      <c r="AU782" s="2237"/>
      <c r="AV782" s="2237"/>
      <c r="AW782" s="2237"/>
      <c r="AX782" s="2237"/>
      <c r="AY782" s="2237"/>
      <c r="AZ782" s="2237"/>
      <c r="BA782" s="2237"/>
      <c r="BB782" s="2237"/>
      <c r="BC782" s="2237"/>
      <c r="BD782" s="2237"/>
      <c r="BE782" s="2237"/>
      <c r="BF782" s="2237"/>
      <c r="BG782" s="2237"/>
      <c r="BH782" s="2237"/>
      <c r="BI782" s="2237"/>
      <c r="BJ782" s="2237"/>
      <c r="BK782" s="2237"/>
      <c r="BL782" s="2237"/>
      <c r="BM782" s="2237"/>
      <c r="BN782" s="2237"/>
      <c r="BO782" s="2237"/>
      <c r="BP782" s="2237"/>
      <c r="BQ782" s="2237"/>
      <c r="BR782" s="2237"/>
      <c r="BS782" s="2238"/>
      <c r="BT782" s="2237"/>
      <c r="BU782" s="2237"/>
      <c r="BV782" s="2237"/>
      <c r="BW782" s="2237"/>
      <c r="BX782" s="2237"/>
      <c r="BY782" s="2237"/>
      <c r="BZ782" s="2237"/>
      <c r="CA782" s="2237"/>
      <c r="CB782" s="2237"/>
      <c r="CC782" s="2237"/>
      <c r="CD782" s="2237"/>
      <c r="CE782" s="2237"/>
      <c r="CF782" s="2237"/>
      <c r="CG782" s="2237"/>
      <c r="CH782" s="2237"/>
      <c r="CI782" s="2237"/>
      <c r="CJ782" s="2237"/>
      <c r="CK782" s="2237"/>
      <c r="CL782" s="2237"/>
      <c r="CM782" s="2238"/>
      <c r="CN782" s="2238"/>
      <c r="CO782" s="2239"/>
      <c r="CQ782" s="1653"/>
    </row>
    <row r="783" spans="1:95" s="551" customFormat="1" x14ac:dyDescent="0.2">
      <c r="A783" s="2170"/>
      <c r="B783" s="2236"/>
      <c r="C783" s="2164"/>
      <c r="D783" s="2164"/>
      <c r="E783" s="2165"/>
      <c r="F783" s="2167"/>
      <c r="G783" s="2164"/>
      <c r="H783" s="2167"/>
      <c r="I783" s="2237"/>
      <c r="J783" s="2237"/>
      <c r="K783" s="2237"/>
      <c r="L783" s="2237"/>
      <c r="M783" s="2237"/>
      <c r="N783" s="2237"/>
      <c r="O783" s="2237"/>
      <c r="P783" s="2237"/>
      <c r="Q783" s="2237"/>
      <c r="R783" s="2237"/>
      <c r="S783" s="2237"/>
      <c r="T783" s="2237"/>
      <c r="U783" s="2237"/>
      <c r="V783" s="2237"/>
      <c r="W783" s="2237"/>
      <c r="X783" s="2237"/>
      <c r="Y783" s="2237"/>
      <c r="Z783" s="2237"/>
      <c r="AA783" s="2237"/>
      <c r="AB783" s="2238"/>
      <c r="AC783" s="2238"/>
      <c r="AD783" s="2238"/>
      <c r="AE783" s="2238"/>
      <c r="AF783" s="2237"/>
      <c r="AG783" s="2237"/>
      <c r="AH783" s="2237"/>
      <c r="AI783" s="2237"/>
      <c r="AJ783" s="2237"/>
      <c r="AK783" s="2237"/>
      <c r="AL783" s="2237"/>
      <c r="AM783" s="2237"/>
      <c r="AN783" s="2237"/>
      <c r="AO783" s="2237"/>
      <c r="AP783" s="2237"/>
      <c r="AQ783" s="2237"/>
      <c r="AR783" s="2237"/>
      <c r="AS783" s="2237"/>
      <c r="AT783" s="2237"/>
      <c r="AU783" s="2237"/>
      <c r="AV783" s="2237"/>
      <c r="AW783" s="2237"/>
      <c r="AX783" s="2237"/>
      <c r="AY783" s="2237"/>
      <c r="AZ783" s="2237"/>
      <c r="BA783" s="2237"/>
      <c r="BB783" s="2237"/>
      <c r="BC783" s="2237"/>
      <c r="BD783" s="2237"/>
      <c r="BE783" s="2237"/>
      <c r="BF783" s="2237"/>
      <c r="BG783" s="2237"/>
      <c r="BH783" s="2237"/>
      <c r="BI783" s="2237"/>
      <c r="BJ783" s="2237"/>
      <c r="BK783" s="2237"/>
      <c r="BL783" s="2237"/>
      <c r="BM783" s="2237"/>
      <c r="BN783" s="2237"/>
      <c r="BO783" s="2237"/>
      <c r="BP783" s="2237"/>
      <c r="BQ783" s="2237"/>
      <c r="BR783" s="2237"/>
      <c r="BS783" s="2238"/>
      <c r="BT783" s="2237"/>
      <c r="BU783" s="2237"/>
      <c r="BV783" s="2237"/>
      <c r="BW783" s="2237"/>
      <c r="BX783" s="2237"/>
      <c r="BY783" s="2237"/>
      <c r="BZ783" s="2237"/>
      <c r="CA783" s="2237"/>
      <c r="CB783" s="2237"/>
      <c r="CC783" s="2237"/>
      <c r="CD783" s="2237"/>
      <c r="CE783" s="2237"/>
      <c r="CF783" s="2237"/>
      <c r="CG783" s="2237"/>
      <c r="CH783" s="2237"/>
      <c r="CI783" s="2237"/>
      <c r="CJ783" s="2237"/>
      <c r="CK783" s="2237"/>
      <c r="CL783" s="2237"/>
      <c r="CM783" s="2238"/>
      <c r="CN783" s="2238"/>
      <c r="CO783" s="2239"/>
      <c r="CQ783" s="1653"/>
    </row>
    <row r="784" spans="1:95" s="551" customFormat="1" x14ac:dyDescent="0.2">
      <c r="A784" s="2170"/>
      <c r="B784" s="2236"/>
      <c r="C784" s="2164"/>
      <c r="D784" s="2164"/>
      <c r="E784" s="2165"/>
      <c r="F784" s="2167"/>
      <c r="G784" s="2164"/>
      <c r="H784" s="2167"/>
      <c r="I784" s="2237"/>
      <c r="J784" s="2237"/>
      <c r="K784" s="2237"/>
      <c r="L784" s="2237"/>
      <c r="M784" s="2237"/>
      <c r="N784" s="2237"/>
      <c r="O784" s="2237"/>
      <c r="P784" s="2237"/>
      <c r="Q784" s="2237"/>
      <c r="R784" s="2237"/>
      <c r="S784" s="2237"/>
      <c r="T784" s="2237"/>
      <c r="U784" s="2237"/>
      <c r="V784" s="2237"/>
      <c r="W784" s="2237"/>
      <c r="X784" s="2237"/>
      <c r="Y784" s="2237"/>
      <c r="Z784" s="2237"/>
      <c r="AA784" s="2237"/>
      <c r="AB784" s="2238"/>
      <c r="AC784" s="2238"/>
      <c r="AD784" s="2238"/>
      <c r="AE784" s="2238"/>
      <c r="AF784" s="2237"/>
      <c r="AG784" s="2237"/>
      <c r="AH784" s="2237"/>
      <c r="AI784" s="2237"/>
      <c r="AJ784" s="2237"/>
      <c r="AK784" s="2237"/>
      <c r="AL784" s="2237"/>
      <c r="AM784" s="2237"/>
      <c r="AN784" s="2237"/>
      <c r="AO784" s="2237"/>
      <c r="AP784" s="2237"/>
      <c r="AQ784" s="2237"/>
      <c r="AR784" s="2237"/>
      <c r="AS784" s="2237"/>
      <c r="AT784" s="2237"/>
      <c r="AU784" s="2237"/>
      <c r="AV784" s="2237"/>
      <c r="AW784" s="2237"/>
      <c r="AX784" s="2237"/>
      <c r="AY784" s="2237"/>
      <c r="AZ784" s="2237"/>
      <c r="BA784" s="2237"/>
      <c r="BB784" s="2237"/>
      <c r="BC784" s="2237"/>
      <c r="BD784" s="2237"/>
      <c r="BE784" s="2237"/>
      <c r="BF784" s="2237"/>
      <c r="BG784" s="2237"/>
      <c r="BH784" s="2237"/>
      <c r="BI784" s="2237"/>
      <c r="BJ784" s="2237"/>
      <c r="BK784" s="2237"/>
      <c r="BL784" s="2237"/>
      <c r="BM784" s="2237"/>
      <c r="BN784" s="2237"/>
      <c r="BO784" s="2237"/>
      <c r="BP784" s="2237"/>
      <c r="BQ784" s="2237"/>
      <c r="BR784" s="2237"/>
      <c r="BS784" s="2238"/>
      <c r="BT784" s="2237"/>
      <c r="BU784" s="2237"/>
      <c r="BV784" s="2237"/>
      <c r="BW784" s="2237"/>
      <c r="BX784" s="2237"/>
      <c r="BY784" s="2237"/>
      <c r="BZ784" s="2237"/>
      <c r="CA784" s="2237"/>
      <c r="CB784" s="2237"/>
      <c r="CC784" s="2237"/>
      <c r="CD784" s="2237"/>
      <c r="CE784" s="2237"/>
      <c r="CF784" s="2237"/>
      <c r="CG784" s="2237"/>
      <c r="CH784" s="2237"/>
      <c r="CI784" s="2237"/>
      <c r="CJ784" s="2237"/>
      <c r="CK784" s="2237"/>
      <c r="CL784" s="2237"/>
      <c r="CM784" s="2238"/>
      <c r="CN784" s="2238"/>
      <c r="CO784" s="2239"/>
      <c r="CQ784" s="1653"/>
    </row>
    <row r="785" spans="1:95" s="551" customFormat="1" x14ac:dyDescent="0.2">
      <c r="A785" s="2170"/>
      <c r="B785" s="2236"/>
      <c r="C785" s="2164"/>
      <c r="D785" s="2164"/>
      <c r="E785" s="2165"/>
      <c r="F785" s="2167"/>
      <c r="G785" s="2164"/>
      <c r="H785" s="2167"/>
      <c r="I785" s="2237"/>
      <c r="J785" s="2237"/>
      <c r="K785" s="2237"/>
      <c r="L785" s="2237"/>
      <c r="M785" s="2237"/>
      <c r="N785" s="2237"/>
      <c r="O785" s="2237"/>
      <c r="P785" s="2237"/>
      <c r="Q785" s="2237"/>
      <c r="R785" s="2237"/>
      <c r="S785" s="2237"/>
      <c r="T785" s="2237"/>
      <c r="U785" s="2237"/>
      <c r="V785" s="2237"/>
      <c r="W785" s="2237"/>
      <c r="X785" s="2237"/>
      <c r="Y785" s="2237"/>
      <c r="Z785" s="2237"/>
      <c r="AA785" s="2237"/>
      <c r="AB785" s="2238"/>
      <c r="AC785" s="2238"/>
      <c r="AD785" s="2238"/>
      <c r="AE785" s="2238"/>
      <c r="AF785" s="2237"/>
      <c r="AG785" s="2237"/>
      <c r="AH785" s="2237"/>
      <c r="AI785" s="2237"/>
      <c r="AJ785" s="2237"/>
      <c r="AK785" s="2237"/>
      <c r="AL785" s="2237"/>
      <c r="AM785" s="2237"/>
      <c r="AN785" s="2237"/>
      <c r="AO785" s="2237"/>
      <c r="AP785" s="2237"/>
      <c r="AQ785" s="2237"/>
      <c r="AR785" s="2237"/>
      <c r="AS785" s="2237"/>
      <c r="AT785" s="2237"/>
      <c r="AU785" s="2237"/>
      <c r="AV785" s="2237"/>
      <c r="AW785" s="2237"/>
      <c r="AX785" s="2237"/>
      <c r="AY785" s="2237"/>
      <c r="AZ785" s="2237"/>
      <c r="BA785" s="2237"/>
      <c r="BB785" s="2237"/>
      <c r="BC785" s="2237"/>
      <c r="BD785" s="2237"/>
      <c r="BE785" s="2237"/>
      <c r="BF785" s="2237"/>
      <c r="BG785" s="2237"/>
      <c r="BH785" s="2237"/>
      <c r="BI785" s="2237"/>
      <c r="BJ785" s="2237"/>
      <c r="BK785" s="2237"/>
      <c r="BL785" s="2237"/>
      <c r="BM785" s="2237"/>
      <c r="BN785" s="2237"/>
      <c r="BO785" s="2237"/>
      <c r="BP785" s="2237"/>
      <c r="BQ785" s="2237"/>
      <c r="BR785" s="2237"/>
      <c r="BS785" s="2238"/>
      <c r="BT785" s="2237"/>
      <c r="BU785" s="2237"/>
      <c r="BV785" s="2237"/>
      <c r="BW785" s="2237"/>
      <c r="BX785" s="2237"/>
      <c r="BY785" s="2237"/>
      <c r="BZ785" s="2237"/>
      <c r="CA785" s="2237"/>
      <c r="CB785" s="2237"/>
      <c r="CC785" s="2237"/>
      <c r="CD785" s="2237"/>
      <c r="CE785" s="2237"/>
      <c r="CF785" s="2237"/>
      <c r="CG785" s="2237"/>
      <c r="CH785" s="2237"/>
      <c r="CI785" s="2237"/>
      <c r="CJ785" s="2237"/>
      <c r="CK785" s="2237"/>
      <c r="CL785" s="2237"/>
      <c r="CM785" s="2238"/>
      <c r="CN785" s="2238"/>
      <c r="CO785" s="2239"/>
      <c r="CQ785" s="1653"/>
    </row>
    <row r="786" spans="1:95" s="551" customFormat="1" x14ac:dyDescent="0.2">
      <c r="A786" s="2170"/>
      <c r="B786" s="2236"/>
      <c r="C786" s="2164"/>
      <c r="D786" s="2164"/>
      <c r="E786" s="2165"/>
      <c r="F786" s="2167"/>
      <c r="G786" s="2164"/>
      <c r="H786" s="2167"/>
      <c r="I786" s="2237"/>
      <c r="J786" s="2237"/>
      <c r="K786" s="2237"/>
      <c r="L786" s="2237"/>
      <c r="M786" s="2237"/>
      <c r="N786" s="2237"/>
      <c r="O786" s="2237"/>
      <c r="P786" s="2237"/>
      <c r="Q786" s="2237"/>
      <c r="R786" s="2237"/>
      <c r="S786" s="2237"/>
      <c r="T786" s="2237"/>
      <c r="U786" s="2237"/>
      <c r="V786" s="2237"/>
      <c r="W786" s="2237"/>
      <c r="X786" s="2237"/>
      <c r="Y786" s="2237"/>
      <c r="Z786" s="2237"/>
      <c r="AA786" s="2237"/>
      <c r="AB786" s="2238"/>
      <c r="AC786" s="2238"/>
      <c r="AD786" s="2238"/>
      <c r="AE786" s="2238"/>
      <c r="AF786" s="2237"/>
      <c r="AG786" s="2237"/>
      <c r="AH786" s="2237"/>
      <c r="AI786" s="2237"/>
      <c r="AJ786" s="2237"/>
      <c r="AK786" s="2237"/>
      <c r="AL786" s="2237"/>
      <c r="AM786" s="2237"/>
      <c r="AN786" s="2237"/>
      <c r="AO786" s="2237"/>
      <c r="AP786" s="2237"/>
      <c r="AQ786" s="2237"/>
      <c r="AR786" s="2237"/>
      <c r="AS786" s="2237"/>
      <c r="AT786" s="2237"/>
      <c r="AU786" s="2237"/>
      <c r="AV786" s="2237"/>
      <c r="AW786" s="2237"/>
      <c r="AX786" s="2237"/>
      <c r="AY786" s="2237"/>
      <c r="AZ786" s="2237"/>
      <c r="BA786" s="2237"/>
      <c r="BB786" s="2237"/>
      <c r="BC786" s="2237"/>
      <c r="BD786" s="2237"/>
      <c r="BE786" s="2237"/>
      <c r="BF786" s="2237"/>
      <c r="BG786" s="2237"/>
      <c r="BH786" s="2237"/>
      <c r="BI786" s="2237"/>
      <c r="BJ786" s="2237"/>
      <c r="BK786" s="2237"/>
      <c r="BL786" s="2237"/>
      <c r="BM786" s="2237"/>
      <c r="BN786" s="2237"/>
      <c r="BO786" s="2237"/>
      <c r="BP786" s="2237"/>
      <c r="BQ786" s="2237"/>
      <c r="BR786" s="2237"/>
      <c r="BS786" s="2238"/>
      <c r="BT786" s="2237"/>
      <c r="BU786" s="2237"/>
      <c r="BV786" s="2237"/>
      <c r="BW786" s="2237"/>
      <c r="BX786" s="2237"/>
      <c r="BY786" s="2237"/>
      <c r="BZ786" s="2237"/>
      <c r="CA786" s="2237"/>
      <c r="CB786" s="2237"/>
      <c r="CC786" s="2237"/>
      <c r="CD786" s="2237"/>
      <c r="CE786" s="2237"/>
      <c r="CF786" s="2237"/>
      <c r="CG786" s="2237"/>
      <c r="CH786" s="2237"/>
      <c r="CI786" s="2237"/>
      <c r="CJ786" s="2237"/>
      <c r="CK786" s="2237"/>
      <c r="CL786" s="2237"/>
      <c r="CM786" s="2238"/>
      <c r="CN786" s="2238"/>
      <c r="CO786" s="2239"/>
      <c r="CQ786" s="1653"/>
    </row>
    <row r="787" spans="1:95" s="551" customFormat="1" x14ac:dyDescent="0.2">
      <c r="A787" s="2170"/>
      <c r="B787" s="2236"/>
      <c r="C787" s="2164"/>
      <c r="D787" s="2164"/>
      <c r="E787" s="2165"/>
      <c r="F787" s="2167"/>
      <c r="G787" s="2164"/>
      <c r="H787" s="2167"/>
      <c r="I787" s="2237"/>
      <c r="J787" s="2237"/>
      <c r="K787" s="2237"/>
      <c r="L787" s="2237"/>
      <c r="M787" s="2237"/>
      <c r="N787" s="2237"/>
      <c r="O787" s="2237"/>
      <c r="P787" s="2237"/>
      <c r="Q787" s="2237"/>
      <c r="R787" s="2237"/>
      <c r="S787" s="2237"/>
      <c r="T787" s="2237"/>
      <c r="U787" s="2237"/>
      <c r="V787" s="2237"/>
      <c r="W787" s="2237"/>
      <c r="X787" s="2237"/>
      <c r="Y787" s="2237"/>
      <c r="Z787" s="2237"/>
      <c r="AA787" s="2237"/>
      <c r="AB787" s="2238"/>
      <c r="AC787" s="2238"/>
      <c r="AD787" s="2238"/>
      <c r="AE787" s="2238"/>
      <c r="AF787" s="2237"/>
      <c r="AG787" s="2237"/>
      <c r="AH787" s="2237"/>
      <c r="AI787" s="2237"/>
      <c r="AJ787" s="2237"/>
      <c r="AK787" s="2237"/>
      <c r="AL787" s="2237"/>
      <c r="AM787" s="2237"/>
      <c r="AN787" s="2237"/>
      <c r="AO787" s="2237"/>
      <c r="AP787" s="2237"/>
      <c r="AQ787" s="2237"/>
      <c r="AR787" s="2237"/>
      <c r="AS787" s="2237"/>
      <c r="AT787" s="2237"/>
      <c r="AU787" s="2237"/>
      <c r="AV787" s="2237"/>
      <c r="AW787" s="2237"/>
      <c r="AX787" s="2237"/>
      <c r="AY787" s="2237"/>
      <c r="AZ787" s="2237"/>
      <c r="BA787" s="2237"/>
      <c r="BB787" s="2237"/>
      <c r="BC787" s="2237"/>
      <c r="BD787" s="2237"/>
      <c r="BE787" s="2237"/>
      <c r="BF787" s="2237"/>
      <c r="BG787" s="2237"/>
      <c r="BH787" s="2237"/>
      <c r="BI787" s="2237"/>
      <c r="BJ787" s="2237"/>
      <c r="BK787" s="2237"/>
      <c r="BL787" s="2237"/>
      <c r="BM787" s="2237"/>
      <c r="BN787" s="2237"/>
      <c r="BO787" s="2237"/>
      <c r="BP787" s="2237"/>
      <c r="BQ787" s="2237"/>
      <c r="BR787" s="2237"/>
      <c r="BS787" s="2238"/>
      <c r="BT787" s="2237"/>
      <c r="BU787" s="2237"/>
      <c r="BV787" s="2237"/>
      <c r="BW787" s="2237"/>
      <c r="BX787" s="2237"/>
      <c r="BY787" s="2237"/>
      <c r="BZ787" s="2237"/>
      <c r="CA787" s="2237"/>
      <c r="CB787" s="2237"/>
      <c r="CC787" s="2237"/>
      <c r="CD787" s="2237"/>
      <c r="CE787" s="2237"/>
      <c r="CF787" s="2237"/>
      <c r="CG787" s="2237"/>
      <c r="CH787" s="2237"/>
      <c r="CI787" s="2237"/>
      <c r="CJ787" s="2237"/>
      <c r="CK787" s="2237"/>
      <c r="CL787" s="2237"/>
      <c r="CM787" s="2238"/>
      <c r="CN787" s="2238"/>
      <c r="CO787" s="2239"/>
      <c r="CQ787" s="1653"/>
    </row>
    <row r="788" spans="1:95" s="551" customFormat="1" x14ac:dyDescent="0.2">
      <c r="A788" s="2170"/>
      <c r="B788" s="2236"/>
      <c r="C788" s="2164"/>
      <c r="D788" s="2164"/>
      <c r="E788" s="2165"/>
      <c r="F788" s="2167"/>
      <c r="G788" s="2164"/>
      <c r="H788" s="2167"/>
      <c r="I788" s="2237"/>
      <c r="J788" s="2237"/>
      <c r="K788" s="2237"/>
      <c r="L788" s="2237"/>
      <c r="M788" s="2237"/>
      <c r="N788" s="2237"/>
      <c r="O788" s="2237"/>
      <c r="P788" s="2237"/>
      <c r="Q788" s="2237"/>
      <c r="R788" s="2237"/>
      <c r="S788" s="2237"/>
      <c r="T788" s="2237"/>
      <c r="U788" s="2237"/>
      <c r="V788" s="2237"/>
      <c r="W788" s="2237"/>
      <c r="X788" s="2237"/>
      <c r="Y788" s="2237"/>
      <c r="Z788" s="2237"/>
      <c r="AA788" s="2237"/>
      <c r="AB788" s="2238"/>
      <c r="AC788" s="2238"/>
      <c r="AD788" s="2238"/>
      <c r="AE788" s="2238"/>
      <c r="AF788" s="2237"/>
      <c r="AG788" s="2237"/>
      <c r="AH788" s="2237"/>
      <c r="AI788" s="2237"/>
      <c r="AJ788" s="2237"/>
      <c r="AK788" s="2237"/>
      <c r="AL788" s="2237"/>
      <c r="AM788" s="2237"/>
      <c r="AN788" s="2237"/>
      <c r="AO788" s="2237"/>
      <c r="AP788" s="2237"/>
      <c r="AQ788" s="2237"/>
      <c r="AR788" s="2237"/>
      <c r="AS788" s="2237"/>
      <c r="AT788" s="2237"/>
      <c r="AU788" s="2237"/>
      <c r="AV788" s="2237"/>
      <c r="AW788" s="2237"/>
      <c r="AX788" s="2237"/>
      <c r="AY788" s="2237"/>
      <c r="AZ788" s="2237"/>
      <c r="BA788" s="2237"/>
      <c r="BB788" s="2237"/>
      <c r="BC788" s="2237"/>
      <c r="BD788" s="2237"/>
      <c r="BE788" s="2237"/>
      <c r="BF788" s="2237"/>
      <c r="BG788" s="2237"/>
      <c r="BH788" s="2237"/>
      <c r="BI788" s="2237"/>
      <c r="BJ788" s="2237"/>
      <c r="BK788" s="2237"/>
      <c r="BL788" s="2237"/>
      <c r="BM788" s="2237"/>
      <c r="BN788" s="2237"/>
      <c r="BO788" s="2237"/>
      <c r="BP788" s="2237"/>
      <c r="BQ788" s="2237"/>
      <c r="BR788" s="2237"/>
      <c r="BS788" s="2238"/>
      <c r="BT788" s="2237"/>
      <c r="BU788" s="2237"/>
      <c r="BV788" s="2237"/>
      <c r="BW788" s="2237"/>
      <c r="BX788" s="2237"/>
      <c r="BY788" s="2237"/>
      <c r="BZ788" s="2237"/>
      <c r="CA788" s="2237"/>
      <c r="CB788" s="2237"/>
      <c r="CC788" s="2237"/>
      <c r="CD788" s="2237"/>
      <c r="CE788" s="2237"/>
      <c r="CF788" s="2237"/>
      <c r="CG788" s="2237"/>
      <c r="CH788" s="2237"/>
      <c r="CI788" s="2237"/>
      <c r="CJ788" s="2237"/>
      <c r="CK788" s="2237"/>
      <c r="CL788" s="2237"/>
      <c r="CM788" s="2238"/>
      <c r="CN788" s="2238"/>
      <c r="CO788" s="2239"/>
      <c r="CQ788" s="1653"/>
    </row>
    <row r="789" spans="1:95" s="551" customFormat="1" x14ac:dyDescent="0.2">
      <c r="A789" s="2170"/>
      <c r="B789" s="2236"/>
      <c r="C789" s="2164"/>
      <c r="D789" s="2164"/>
      <c r="E789" s="2165"/>
      <c r="F789" s="2167"/>
      <c r="G789" s="2164"/>
      <c r="H789" s="2167"/>
      <c r="I789" s="2237"/>
      <c r="J789" s="2237"/>
      <c r="K789" s="2237"/>
      <c r="L789" s="2237"/>
      <c r="M789" s="2237"/>
      <c r="N789" s="2237"/>
      <c r="O789" s="2237"/>
      <c r="P789" s="2237"/>
      <c r="Q789" s="2237"/>
      <c r="R789" s="2237"/>
      <c r="S789" s="2237"/>
      <c r="T789" s="2237"/>
      <c r="U789" s="2237"/>
      <c r="V789" s="2237"/>
      <c r="W789" s="2237"/>
      <c r="X789" s="2237"/>
      <c r="Y789" s="2237"/>
      <c r="Z789" s="2237"/>
      <c r="AA789" s="2237"/>
      <c r="AB789" s="2238"/>
      <c r="AC789" s="2238"/>
      <c r="AD789" s="2238"/>
      <c r="AE789" s="2238"/>
      <c r="AF789" s="2237"/>
      <c r="AG789" s="2237"/>
      <c r="AH789" s="2237"/>
      <c r="AI789" s="2237"/>
      <c r="AJ789" s="2237"/>
      <c r="AK789" s="2237"/>
      <c r="AL789" s="2237"/>
      <c r="AM789" s="2237"/>
      <c r="AN789" s="2237"/>
      <c r="AO789" s="2237"/>
      <c r="AP789" s="2237"/>
      <c r="AQ789" s="2237"/>
      <c r="AR789" s="2237"/>
      <c r="AS789" s="2237"/>
      <c r="AT789" s="2237"/>
      <c r="AU789" s="2237"/>
      <c r="AV789" s="2237"/>
      <c r="AW789" s="2237"/>
      <c r="AX789" s="2237"/>
      <c r="AY789" s="2237"/>
      <c r="AZ789" s="2237"/>
      <c r="BA789" s="2237"/>
      <c r="BB789" s="2237"/>
      <c r="BC789" s="2237"/>
      <c r="BD789" s="2237"/>
      <c r="BE789" s="2237"/>
      <c r="BF789" s="2237"/>
      <c r="BG789" s="2237"/>
      <c r="BH789" s="2237"/>
      <c r="BI789" s="2237"/>
      <c r="BJ789" s="2237"/>
      <c r="BK789" s="2237"/>
      <c r="BL789" s="2237"/>
      <c r="BM789" s="2237"/>
      <c r="BN789" s="2237"/>
      <c r="BO789" s="2237"/>
      <c r="BP789" s="2237"/>
      <c r="BQ789" s="2237"/>
      <c r="BR789" s="2237"/>
      <c r="BS789" s="2238"/>
      <c r="BT789" s="2237"/>
      <c r="BU789" s="2237"/>
      <c r="BV789" s="2237"/>
      <c r="BW789" s="2237"/>
      <c r="BX789" s="2237"/>
      <c r="BY789" s="2237"/>
      <c r="BZ789" s="2237"/>
      <c r="CA789" s="2237"/>
      <c r="CB789" s="2237"/>
      <c r="CC789" s="2237"/>
      <c r="CD789" s="2237"/>
      <c r="CE789" s="2237"/>
      <c r="CF789" s="2237"/>
      <c r="CG789" s="2237"/>
      <c r="CH789" s="2237"/>
      <c r="CI789" s="2237"/>
      <c r="CJ789" s="2237"/>
      <c r="CK789" s="2237"/>
      <c r="CL789" s="2237"/>
      <c r="CM789" s="2238"/>
      <c r="CN789" s="2238"/>
      <c r="CO789" s="2239"/>
      <c r="CQ789" s="1653"/>
    </row>
    <row r="790" spans="1:95" s="551" customFormat="1" x14ac:dyDescent="0.2">
      <c r="A790" s="2170"/>
      <c r="B790" s="2236"/>
      <c r="C790" s="2164"/>
      <c r="D790" s="2164"/>
      <c r="E790" s="2165"/>
      <c r="F790" s="2167"/>
      <c r="G790" s="2164"/>
      <c r="H790" s="2167"/>
      <c r="I790" s="2237"/>
      <c r="J790" s="2237"/>
      <c r="K790" s="2237"/>
      <c r="L790" s="2237"/>
      <c r="M790" s="2237"/>
      <c r="N790" s="2237"/>
      <c r="O790" s="2237"/>
      <c r="P790" s="2237"/>
      <c r="Q790" s="2237"/>
      <c r="R790" s="2237"/>
      <c r="S790" s="2237"/>
      <c r="T790" s="2237"/>
      <c r="U790" s="2237"/>
      <c r="V790" s="2237"/>
      <c r="W790" s="2237"/>
      <c r="X790" s="2237"/>
      <c r="Y790" s="2237"/>
      <c r="Z790" s="2237"/>
      <c r="AA790" s="2237"/>
      <c r="AB790" s="2238"/>
      <c r="AC790" s="2238"/>
      <c r="AD790" s="2238"/>
      <c r="AE790" s="2238"/>
      <c r="AF790" s="2237"/>
      <c r="AG790" s="2237"/>
      <c r="AH790" s="2237"/>
      <c r="AI790" s="2237"/>
      <c r="AJ790" s="2237"/>
      <c r="AK790" s="2237"/>
      <c r="AL790" s="2237"/>
      <c r="AM790" s="2237"/>
      <c r="AN790" s="2237"/>
      <c r="AO790" s="2237"/>
      <c r="AP790" s="2237"/>
      <c r="AQ790" s="2237"/>
      <c r="AR790" s="2237"/>
      <c r="AS790" s="2237"/>
      <c r="AT790" s="2237"/>
      <c r="AU790" s="2237"/>
      <c r="AV790" s="2237"/>
      <c r="AW790" s="2237"/>
      <c r="AX790" s="2237"/>
      <c r="AY790" s="2237"/>
      <c r="AZ790" s="2237"/>
      <c r="BA790" s="2237"/>
      <c r="BB790" s="2237"/>
      <c r="BC790" s="2237"/>
      <c r="BD790" s="2237"/>
      <c r="BE790" s="2237"/>
      <c r="BF790" s="2237"/>
      <c r="BG790" s="2237"/>
      <c r="BH790" s="2237"/>
      <c r="BI790" s="2237"/>
      <c r="BJ790" s="2237"/>
      <c r="BK790" s="2237"/>
      <c r="BL790" s="2237"/>
      <c r="BM790" s="2237"/>
      <c r="BN790" s="2237"/>
      <c r="BO790" s="2237"/>
      <c r="BP790" s="2237"/>
      <c r="BQ790" s="2237"/>
      <c r="BR790" s="2237"/>
      <c r="BS790" s="2238"/>
      <c r="BT790" s="2237"/>
      <c r="BU790" s="2237"/>
      <c r="BV790" s="2237"/>
      <c r="BW790" s="2237"/>
      <c r="BX790" s="2237"/>
      <c r="BY790" s="2237"/>
      <c r="BZ790" s="2237"/>
      <c r="CA790" s="2237"/>
      <c r="CB790" s="2237"/>
      <c r="CC790" s="2237"/>
      <c r="CD790" s="2237"/>
      <c r="CE790" s="2237"/>
      <c r="CF790" s="2237"/>
      <c r="CG790" s="2237"/>
      <c r="CH790" s="2237"/>
      <c r="CI790" s="2237"/>
      <c r="CJ790" s="2237"/>
      <c r="CK790" s="2237"/>
      <c r="CL790" s="2237"/>
      <c r="CM790" s="2238"/>
      <c r="CN790" s="2238"/>
      <c r="CO790" s="2239"/>
      <c r="CQ790" s="1653"/>
    </row>
    <row r="791" spans="1:95" s="551" customFormat="1" x14ac:dyDescent="0.2">
      <c r="A791" s="2170"/>
      <c r="B791" s="2236"/>
      <c r="C791" s="2164"/>
      <c r="D791" s="2164"/>
      <c r="E791" s="2165"/>
      <c r="F791" s="2167"/>
      <c r="G791" s="2164"/>
      <c r="H791" s="2167"/>
      <c r="I791" s="2237"/>
      <c r="J791" s="2237"/>
      <c r="K791" s="2237"/>
      <c r="L791" s="2237"/>
      <c r="M791" s="2237"/>
      <c r="N791" s="2237"/>
      <c r="O791" s="2237"/>
      <c r="P791" s="2237"/>
      <c r="Q791" s="2237"/>
      <c r="R791" s="2237"/>
      <c r="S791" s="2237"/>
      <c r="T791" s="2237"/>
      <c r="U791" s="2237"/>
      <c r="V791" s="2237"/>
      <c r="W791" s="2237"/>
      <c r="X791" s="2237"/>
      <c r="Y791" s="2237"/>
      <c r="Z791" s="2237"/>
      <c r="AA791" s="2237"/>
      <c r="AB791" s="2238"/>
      <c r="AC791" s="2238"/>
      <c r="AD791" s="2238"/>
      <c r="AE791" s="2238"/>
      <c r="AF791" s="2237"/>
      <c r="AG791" s="2237"/>
      <c r="AH791" s="2237"/>
      <c r="AI791" s="2237"/>
      <c r="AJ791" s="2237"/>
      <c r="AK791" s="2237"/>
      <c r="AL791" s="2237"/>
      <c r="AM791" s="2237"/>
      <c r="AN791" s="2237"/>
      <c r="AO791" s="2237"/>
      <c r="AP791" s="2237"/>
      <c r="AQ791" s="2237"/>
      <c r="AR791" s="2237"/>
      <c r="AS791" s="2237"/>
      <c r="AT791" s="2237"/>
      <c r="AU791" s="2237"/>
      <c r="AV791" s="2237"/>
      <c r="AW791" s="2237"/>
      <c r="AX791" s="2237"/>
      <c r="AY791" s="2237"/>
      <c r="AZ791" s="2237"/>
      <c r="BA791" s="2237"/>
      <c r="BB791" s="2237"/>
      <c r="BC791" s="2237"/>
      <c r="BD791" s="2237"/>
      <c r="BE791" s="2237"/>
      <c r="BF791" s="2237"/>
      <c r="BG791" s="2237"/>
      <c r="BH791" s="2237"/>
      <c r="BI791" s="2237"/>
      <c r="BJ791" s="2237"/>
      <c r="BK791" s="2237"/>
      <c r="BL791" s="2237"/>
      <c r="BM791" s="2237"/>
      <c r="BN791" s="2237"/>
      <c r="BO791" s="2237"/>
      <c r="BP791" s="2237"/>
      <c r="BQ791" s="2237"/>
      <c r="BR791" s="2237"/>
      <c r="BS791" s="2238"/>
      <c r="BT791" s="2237"/>
      <c r="BU791" s="2237"/>
      <c r="BV791" s="2237"/>
      <c r="BW791" s="2237"/>
      <c r="BX791" s="2237"/>
      <c r="BY791" s="2237"/>
      <c r="BZ791" s="2237"/>
      <c r="CA791" s="2237"/>
      <c r="CB791" s="2237"/>
      <c r="CC791" s="2237"/>
      <c r="CD791" s="2237"/>
      <c r="CE791" s="2237"/>
      <c r="CF791" s="2237"/>
      <c r="CG791" s="2237"/>
      <c r="CH791" s="2237"/>
      <c r="CI791" s="2237"/>
      <c r="CJ791" s="2237"/>
      <c r="CK791" s="2237"/>
      <c r="CL791" s="2237"/>
      <c r="CM791" s="2238"/>
      <c r="CN791" s="2238"/>
      <c r="CO791" s="2239"/>
      <c r="CQ791" s="1653"/>
    </row>
    <row r="792" spans="1:95" s="551" customFormat="1" x14ac:dyDescent="0.2">
      <c r="A792" s="2170"/>
      <c r="B792" s="2236"/>
      <c r="C792" s="2164"/>
      <c r="D792" s="2164"/>
      <c r="E792" s="2165"/>
      <c r="F792" s="2167"/>
      <c r="G792" s="2164"/>
      <c r="H792" s="2167"/>
      <c r="I792" s="2237"/>
      <c r="J792" s="2237"/>
      <c r="K792" s="2237"/>
      <c r="L792" s="2237"/>
      <c r="M792" s="2237"/>
      <c r="N792" s="2237"/>
      <c r="O792" s="2237"/>
      <c r="P792" s="2237"/>
      <c r="Q792" s="2237"/>
      <c r="R792" s="2237"/>
      <c r="S792" s="2237"/>
      <c r="T792" s="2237"/>
      <c r="U792" s="2237"/>
      <c r="V792" s="2237"/>
      <c r="W792" s="2237"/>
      <c r="X792" s="2237"/>
      <c r="Y792" s="2237"/>
      <c r="Z792" s="2237"/>
      <c r="AA792" s="2237"/>
      <c r="AB792" s="2238"/>
      <c r="AC792" s="2238"/>
      <c r="AD792" s="2238"/>
      <c r="AE792" s="2238"/>
      <c r="AF792" s="2237"/>
      <c r="AG792" s="2237"/>
      <c r="AH792" s="2237"/>
      <c r="AI792" s="2237"/>
      <c r="AJ792" s="2237"/>
      <c r="AK792" s="2237"/>
      <c r="AL792" s="2237"/>
      <c r="AM792" s="2237"/>
      <c r="AN792" s="2237"/>
      <c r="AO792" s="2237"/>
      <c r="AP792" s="2237"/>
      <c r="AQ792" s="2237"/>
      <c r="AR792" s="2237"/>
      <c r="AS792" s="2237"/>
      <c r="AT792" s="2237"/>
      <c r="AU792" s="2237"/>
      <c r="AV792" s="2237"/>
      <c r="AW792" s="2237"/>
      <c r="AX792" s="2237"/>
      <c r="AY792" s="2237"/>
      <c r="AZ792" s="2237"/>
      <c r="BA792" s="2237"/>
      <c r="BB792" s="2237"/>
      <c r="BC792" s="2237"/>
      <c r="BD792" s="2237"/>
      <c r="BE792" s="2237"/>
      <c r="BF792" s="2237"/>
      <c r="BG792" s="2237"/>
      <c r="BH792" s="2237"/>
      <c r="BI792" s="2237"/>
      <c r="BJ792" s="2237"/>
      <c r="BK792" s="2237"/>
      <c r="BL792" s="2237"/>
      <c r="BM792" s="2237"/>
      <c r="BN792" s="2237"/>
      <c r="BO792" s="2237"/>
      <c r="BP792" s="2237"/>
      <c r="BQ792" s="2237"/>
      <c r="BR792" s="2237"/>
      <c r="BS792" s="2238"/>
      <c r="BT792" s="2237"/>
      <c r="BU792" s="2237"/>
      <c r="BV792" s="2237"/>
      <c r="BW792" s="2237"/>
      <c r="BX792" s="2237"/>
      <c r="BY792" s="2237"/>
      <c r="BZ792" s="2237"/>
      <c r="CA792" s="2237"/>
      <c r="CB792" s="2237"/>
      <c r="CC792" s="2237"/>
      <c r="CD792" s="2237"/>
      <c r="CE792" s="2237"/>
      <c r="CF792" s="2237"/>
      <c r="CG792" s="2237"/>
      <c r="CH792" s="2237"/>
      <c r="CI792" s="2237"/>
      <c r="CJ792" s="2237"/>
      <c r="CK792" s="2237"/>
      <c r="CL792" s="2237"/>
      <c r="CM792" s="2238"/>
      <c r="CN792" s="2238"/>
      <c r="CO792" s="2239"/>
      <c r="CQ792" s="1653"/>
    </row>
    <row r="793" spans="1:95" s="551" customFormat="1" x14ac:dyDescent="0.2">
      <c r="A793" s="2170"/>
      <c r="B793" s="2236"/>
      <c r="C793" s="2164"/>
      <c r="D793" s="2164"/>
      <c r="E793" s="2165"/>
      <c r="F793" s="2167"/>
      <c r="G793" s="2164"/>
      <c r="H793" s="2167"/>
      <c r="I793" s="2237"/>
      <c r="J793" s="2237"/>
      <c r="K793" s="2237"/>
      <c r="L793" s="2237"/>
      <c r="M793" s="2237"/>
      <c r="N793" s="2237"/>
      <c r="O793" s="2237"/>
      <c r="P793" s="2237"/>
      <c r="Q793" s="2237"/>
      <c r="R793" s="2237"/>
      <c r="S793" s="2237"/>
      <c r="T793" s="2237"/>
      <c r="U793" s="2237"/>
      <c r="V793" s="2237"/>
      <c r="W793" s="2237"/>
      <c r="X793" s="2237"/>
      <c r="Y793" s="2237"/>
      <c r="Z793" s="2237"/>
      <c r="AA793" s="2237"/>
      <c r="AB793" s="2238"/>
      <c r="AC793" s="2238"/>
      <c r="AD793" s="2238"/>
      <c r="AE793" s="2238"/>
      <c r="AF793" s="2237"/>
      <c r="AG793" s="2237"/>
      <c r="AH793" s="2237"/>
      <c r="AI793" s="2237"/>
      <c r="AJ793" s="2237"/>
      <c r="AK793" s="2237"/>
      <c r="AL793" s="2237"/>
      <c r="AM793" s="2237"/>
      <c r="AN793" s="2237"/>
      <c r="AO793" s="2237"/>
      <c r="AP793" s="2237"/>
      <c r="AQ793" s="2237"/>
      <c r="AR793" s="2237"/>
      <c r="AS793" s="2237"/>
      <c r="AT793" s="2237"/>
      <c r="AU793" s="2237"/>
      <c r="AV793" s="2237"/>
      <c r="AW793" s="2237"/>
      <c r="AX793" s="2237"/>
      <c r="AY793" s="2237"/>
      <c r="AZ793" s="2237"/>
      <c r="BA793" s="2237"/>
      <c r="BB793" s="2237"/>
      <c r="BC793" s="2237"/>
      <c r="BD793" s="2237"/>
      <c r="BE793" s="2237"/>
      <c r="BF793" s="2237"/>
      <c r="BG793" s="2237"/>
      <c r="BH793" s="2237"/>
      <c r="BI793" s="2237"/>
      <c r="BJ793" s="2237"/>
      <c r="BK793" s="2237"/>
      <c r="BL793" s="2237"/>
      <c r="BM793" s="2237"/>
      <c r="BN793" s="2237"/>
      <c r="BO793" s="2237"/>
      <c r="BP793" s="2237"/>
      <c r="BQ793" s="2237"/>
      <c r="BR793" s="2237"/>
      <c r="BS793" s="2238"/>
      <c r="BT793" s="2237"/>
      <c r="BU793" s="2237"/>
      <c r="BV793" s="2237"/>
      <c r="BW793" s="2237"/>
      <c r="BX793" s="2237"/>
      <c r="BY793" s="2237"/>
      <c r="BZ793" s="2237"/>
      <c r="CA793" s="2237"/>
      <c r="CB793" s="2237"/>
      <c r="CC793" s="2237"/>
      <c r="CD793" s="2237"/>
      <c r="CE793" s="2237"/>
      <c r="CF793" s="2237"/>
      <c r="CG793" s="2237"/>
      <c r="CH793" s="2237"/>
      <c r="CI793" s="2237"/>
      <c r="CJ793" s="2237"/>
      <c r="CK793" s="2237"/>
      <c r="CL793" s="2237"/>
      <c r="CM793" s="2238"/>
      <c r="CN793" s="2238"/>
      <c r="CO793" s="2239"/>
      <c r="CQ793" s="1653"/>
    </row>
    <row r="794" spans="1:95" s="551" customFormat="1" x14ac:dyDescent="0.2">
      <c r="A794" s="2170"/>
      <c r="B794" s="2236"/>
      <c r="C794" s="2164"/>
      <c r="D794" s="2164"/>
      <c r="E794" s="2165"/>
      <c r="F794" s="2167"/>
      <c r="G794" s="2164"/>
      <c r="H794" s="2167"/>
      <c r="I794" s="2237"/>
      <c r="J794" s="2237"/>
      <c r="K794" s="2237"/>
      <c r="L794" s="2237"/>
      <c r="M794" s="2237"/>
      <c r="N794" s="2237"/>
      <c r="O794" s="2237"/>
      <c r="P794" s="2237"/>
      <c r="Q794" s="2237"/>
      <c r="R794" s="2237"/>
      <c r="S794" s="2237"/>
      <c r="T794" s="2237"/>
      <c r="U794" s="2237"/>
      <c r="V794" s="2237"/>
      <c r="W794" s="2237"/>
      <c r="X794" s="2237"/>
      <c r="Y794" s="2237"/>
      <c r="Z794" s="2237"/>
      <c r="AA794" s="2237"/>
      <c r="AB794" s="2238"/>
      <c r="AC794" s="2238"/>
      <c r="AD794" s="2238"/>
      <c r="AE794" s="2238"/>
      <c r="AF794" s="2237"/>
      <c r="AG794" s="2237"/>
      <c r="AH794" s="2237"/>
      <c r="AI794" s="2237"/>
      <c r="AJ794" s="2237"/>
      <c r="AK794" s="2237"/>
      <c r="AL794" s="2237"/>
      <c r="AM794" s="2237"/>
      <c r="AN794" s="2237"/>
      <c r="AO794" s="2237"/>
      <c r="AP794" s="2237"/>
      <c r="AQ794" s="2237"/>
      <c r="AR794" s="2237"/>
      <c r="AS794" s="2237"/>
      <c r="AT794" s="2237"/>
      <c r="AU794" s="2237"/>
      <c r="AV794" s="2237"/>
      <c r="AW794" s="2237"/>
      <c r="AX794" s="2237"/>
      <c r="AY794" s="2237"/>
      <c r="AZ794" s="2237"/>
      <c r="BA794" s="2237"/>
      <c r="BB794" s="2237"/>
      <c r="BC794" s="2237"/>
      <c r="BD794" s="2237"/>
      <c r="BE794" s="2237"/>
      <c r="BF794" s="2237"/>
      <c r="BG794" s="2237"/>
      <c r="BH794" s="2237"/>
      <c r="BI794" s="2237"/>
      <c r="BJ794" s="2237"/>
      <c r="BK794" s="2237"/>
      <c r="BL794" s="2237"/>
      <c r="BM794" s="2237"/>
      <c r="BN794" s="2237"/>
      <c r="BO794" s="2237"/>
      <c r="BP794" s="2237"/>
      <c r="BQ794" s="2237"/>
      <c r="BR794" s="2237"/>
      <c r="BS794" s="2238"/>
      <c r="BT794" s="2237"/>
      <c r="BU794" s="2237"/>
      <c r="BV794" s="2237"/>
      <c r="BW794" s="2237"/>
      <c r="BX794" s="2237"/>
      <c r="BY794" s="2237"/>
      <c r="BZ794" s="2237"/>
      <c r="CA794" s="2237"/>
      <c r="CB794" s="2237"/>
      <c r="CC794" s="2237"/>
      <c r="CD794" s="2237"/>
      <c r="CE794" s="2237"/>
      <c r="CF794" s="2237"/>
      <c r="CG794" s="2237"/>
      <c r="CH794" s="2237"/>
      <c r="CI794" s="2237"/>
      <c r="CJ794" s="2237"/>
      <c r="CK794" s="2237"/>
      <c r="CL794" s="2237"/>
      <c r="CM794" s="2238"/>
      <c r="CN794" s="2238"/>
      <c r="CO794" s="2239"/>
      <c r="CQ794" s="1653"/>
    </row>
    <row r="795" spans="1:95" s="551" customFormat="1" x14ac:dyDescent="0.2">
      <c r="A795" s="2170"/>
      <c r="B795" s="2236"/>
      <c r="C795" s="2164"/>
      <c r="D795" s="2164"/>
      <c r="E795" s="2165"/>
      <c r="F795" s="2167"/>
      <c r="G795" s="2164"/>
      <c r="H795" s="2167"/>
      <c r="I795" s="2237"/>
      <c r="J795" s="2237"/>
      <c r="K795" s="2237"/>
      <c r="L795" s="2237"/>
      <c r="M795" s="2237"/>
      <c r="N795" s="2237"/>
      <c r="O795" s="2237"/>
      <c r="P795" s="2237"/>
      <c r="Q795" s="2237"/>
      <c r="R795" s="2237"/>
      <c r="S795" s="2237"/>
      <c r="T795" s="2237"/>
      <c r="U795" s="2237"/>
      <c r="V795" s="2237"/>
      <c r="W795" s="2237"/>
      <c r="X795" s="2237"/>
      <c r="Y795" s="2237"/>
      <c r="Z795" s="2237"/>
      <c r="AA795" s="2237"/>
      <c r="AB795" s="2238"/>
      <c r="AC795" s="2238"/>
      <c r="AD795" s="2238"/>
      <c r="AE795" s="2238"/>
      <c r="AF795" s="2237"/>
      <c r="AG795" s="2237"/>
      <c r="AH795" s="2237"/>
      <c r="AI795" s="2237"/>
      <c r="AJ795" s="2237"/>
      <c r="AK795" s="2237"/>
      <c r="AL795" s="2237"/>
      <c r="AM795" s="2237"/>
      <c r="AN795" s="2237"/>
      <c r="AO795" s="2237"/>
      <c r="AP795" s="2237"/>
      <c r="AQ795" s="2237"/>
      <c r="AR795" s="2237"/>
      <c r="AS795" s="2237"/>
      <c r="AT795" s="2237"/>
      <c r="AU795" s="2237"/>
      <c r="AV795" s="2237"/>
      <c r="AW795" s="2237"/>
      <c r="AX795" s="2237"/>
      <c r="AY795" s="2237"/>
      <c r="AZ795" s="2237"/>
      <c r="BA795" s="2237"/>
      <c r="BB795" s="2237"/>
      <c r="BC795" s="2237"/>
      <c r="BD795" s="2237"/>
      <c r="BE795" s="2237"/>
      <c r="BF795" s="2237"/>
      <c r="BG795" s="2237"/>
      <c r="BH795" s="2237"/>
      <c r="BI795" s="2237"/>
      <c r="BJ795" s="2237"/>
      <c r="BK795" s="2237"/>
      <c r="BL795" s="2237"/>
      <c r="BM795" s="2237"/>
      <c r="BN795" s="2237"/>
      <c r="BO795" s="2237"/>
      <c r="BP795" s="2237"/>
      <c r="BQ795" s="2237"/>
      <c r="BR795" s="2237"/>
      <c r="BS795" s="2238"/>
      <c r="BT795" s="2237"/>
      <c r="BU795" s="2237"/>
      <c r="BV795" s="2237"/>
      <c r="BW795" s="2237"/>
      <c r="BX795" s="2237"/>
      <c r="BY795" s="2237"/>
      <c r="BZ795" s="2237"/>
      <c r="CA795" s="2237"/>
      <c r="CB795" s="2237"/>
      <c r="CC795" s="2237"/>
      <c r="CD795" s="2237"/>
      <c r="CE795" s="2237"/>
      <c r="CF795" s="2237"/>
      <c r="CG795" s="2237"/>
      <c r="CH795" s="2237"/>
      <c r="CI795" s="2237"/>
      <c r="CJ795" s="2237"/>
      <c r="CK795" s="2237"/>
      <c r="CL795" s="2237"/>
      <c r="CM795" s="2238"/>
      <c r="CN795" s="2238"/>
      <c r="CO795" s="2239"/>
      <c r="CQ795" s="1653"/>
    </row>
    <row r="796" spans="1:95" s="551" customFormat="1" x14ac:dyDescent="0.2">
      <c r="A796" s="2170"/>
      <c r="B796" s="2236"/>
      <c r="C796" s="2164"/>
      <c r="D796" s="2164"/>
      <c r="E796" s="2165"/>
      <c r="F796" s="2167"/>
      <c r="G796" s="2164"/>
      <c r="H796" s="2167"/>
      <c r="I796" s="2237"/>
      <c r="J796" s="2237"/>
      <c r="K796" s="2237"/>
      <c r="L796" s="2237"/>
      <c r="M796" s="2237"/>
      <c r="N796" s="2237"/>
      <c r="O796" s="2237"/>
      <c r="P796" s="2237"/>
      <c r="Q796" s="2237"/>
      <c r="R796" s="2237"/>
      <c r="S796" s="2237"/>
      <c r="T796" s="2237"/>
      <c r="U796" s="2237"/>
      <c r="V796" s="2237"/>
      <c r="W796" s="2237"/>
      <c r="X796" s="2237"/>
      <c r="Y796" s="2237"/>
      <c r="Z796" s="2237"/>
      <c r="AA796" s="2237"/>
      <c r="AB796" s="2238"/>
      <c r="AC796" s="2238"/>
      <c r="AD796" s="2238"/>
      <c r="AE796" s="2238"/>
      <c r="AF796" s="2237"/>
      <c r="AG796" s="2237"/>
      <c r="AH796" s="2237"/>
      <c r="AI796" s="2237"/>
      <c r="AJ796" s="2237"/>
      <c r="AK796" s="2237"/>
      <c r="AL796" s="2237"/>
      <c r="AM796" s="2237"/>
      <c r="AN796" s="2237"/>
      <c r="AO796" s="2237"/>
      <c r="AP796" s="2237"/>
      <c r="AQ796" s="2237"/>
      <c r="AR796" s="2237"/>
      <c r="AS796" s="2237"/>
      <c r="AT796" s="2237"/>
      <c r="AU796" s="2237"/>
      <c r="AV796" s="2237"/>
      <c r="AW796" s="2237"/>
      <c r="AX796" s="2237"/>
      <c r="AY796" s="2237"/>
      <c r="AZ796" s="2237"/>
      <c r="BA796" s="2237"/>
      <c r="BB796" s="2237"/>
      <c r="BC796" s="2237"/>
      <c r="BD796" s="2237"/>
      <c r="BE796" s="2237"/>
      <c r="BF796" s="2237"/>
      <c r="BG796" s="2237"/>
      <c r="BH796" s="2237"/>
      <c r="BI796" s="2237"/>
      <c r="BJ796" s="2237"/>
      <c r="BK796" s="2237"/>
      <c r="BL796" s="2237"/>
      <c r="BM796" s="2237"/>
      <c r="BN796" s="2237"/>
      <c r="BO796" s="2237"/>
      <c r="BP796" s="2237"/>
      <c r="BQ796" s="2237"/>
      <c r="BR796" s="2237"/>
      <c r="BS796" s="2238"/>
      <c r="BT796" s="2237"/>
      <c r="BU796" s="2237"/>
      <c r="BV796" s="2237"/>
      <c r="BW796" s="2237"/>
      <c r="BX796" s="2237"/>
      <c r="BY796" s="2237"/>
      <c r="BZ796" s="2237"/>
      <c r="CA796" s="2237"/>
      <c r="CB796" s="2237"/>
      <c r="CC796" s="2237"/>
      <c r="CD796" s="2237"/>
      <c r="CE796" s="2237"/>
      <c r="CF796" s="2237"/>
      <c r="CG796" s="2237"/>
      <c r="CH796" s="2237"/>
      <c r="CI796" s="2237"/>
      <c r="CJ796" s="2237"/>
      <c r="CK796" s="2237"/>
      <c r="CL796" s="2237"/>
      <c r="CM796" s="2238"/>
      <c r="CN796" s="2238"/>
      <c r="CO796" s="2239"/>
      <c r="CQ796" s="1653"/>
    </row>
    <row r="797" spans="1:95" s="551" customFormat="1" x14ac:dyDescent="0.2">
      <c r="A797" s="2170"/>
      <c r="B797" s="2236"/>
      <c r="C797" s="2164"/>
      <c r="D797" s="2164"/>
      <c r="E797" s="2165"/>
      <c r="F797" s="2167"/>
      <c r="G797" s="2164"/>
      <c r="H797" s="2167"/>
      <c r="I797" s="2237"/>
      <c r="J797" s="2237"/>
      <c r="K797" s="2237"/>
      <c r="L797" s="2237"/>
      <c r="M797" s="2237"/>
      <c r="N797" s="2237"/>
      <c r="O797" s="2237"/>
      <c r="P797" s="2237"/>
      <c r="Q797" s="2237"/>
      <c r="R797" s="2237"/>
      <c r="S797" s="2237"/>
      <c r="T797" s="2237"/>
      <c r="U797" s="2237"/>
      <c r="V797" s="2237"/>
      <c r="W797" s="2237"/>
      <c r="X797" s="2237"/>
      <c r="Y797" s="2237"/>
      <c r="Z797" s="2237"/>
      <c r="AA797" s="2237"/>
      <c r="AB797" s="2238"/>
      <c r="AC797" s="2238"/>
      <c r="AD797" s="2238"/>
      <c r="AE797" s="2238"/>
      <c r="AF797" s="2237"/>
      <c r="AG797" s="2237"/>
      <c r="AH797" s="2237"/>
      <c r="AI797" s="2237"/>
      <c r="AJ797" s="2237"/>
      <c r="AK797" s="2237"/>
      <c r="AL797" s="2237"/>
      <c r="AM797" s="2237"/>
      <c r="AN797" s="2237"/>
      <c r="AO797" s="2237"/>
      <c r="AP797" s="2237"/>
      <c r="AQ797" s="2237"/>
      <c r="AR797" s="2237"/>
      <c r="AS797" s="2237"/>
      <c r="AT797" s="2237"/>
      <c r="AU797" s="2237"/>
      <c r="AV797" s="2237"/>
      <c r="AW797" s="2237"/>
      <c r="AX797" s="2237"/>
      <c r="AY797" s="2237"/>
      <c r="AZ797" s="2237"/>
      <c r="BA797" s="2237"/>
      <c r="BB797" s="2237"/>
      <c r="BC797" s="2237"/>
      <c r="BD797" s="2237"/>
      <c r="BE797" s="2237"/>
      <c r="BF797" s="2237"/>
      <c r="BG797" s="2237"/>
      <c r="BH797" s="2237"/>
      <c r="BI797" s="2237"/>
      <c r="BJ797" s="2237"/>
      <c r="BK797" s="2237"/>
      <c r="BL797" s="2237"/>
      <c r="BM797" s="2237"/>
      <c r="BN797" s="2237"/>
      <c r="BO797" s="2237"/>
      <c r="BP797" s="2237"/>
      <c r="BQ797" s="2237"/>
      <c r="BR797" s="2237"/>
      <c r="BS797" s="2238"/>
      <c r="BT797" s="2237"/>
      <c r="BU797" s="2237"/>
      <c r="BV797" s="2237"/>
      <c r="BW797" s="2237"/>
      <c r="BX797" s="2237"/>
      <c r="BY797" s="2237"/>
      <c r="BZ797" s="2237"/>
      <c r="CA797" s="2237"/>
      <c r="CB797" s="2237"/>
      <c r="CC797" s="2237"/>
      <c r="CD797" s="2237"/>
      <c r="CE797" s="2237"/>
      <c r="CF797" s="2237"/>
      <c r="CG797" s="2237"/>
      <c r="CH797" s="2237"/>
      <c r="CI797" s="2237"/>
      <c r="CJ797" s="2237"/>
      <c r="CK797" s="2237"/>
      <c r="CL797" s="2237"/>
      <c r="CM797" s="2238"/>
      <c r="CN797" s="2238"/>
      <c r="CO797" s="2239"/>
      <c r="CQ797" s="1653"/>
    </row>
    <row r="798" spans="1:95" s="551" customFormat="1" x14ac:dyDescent="0.2">
      <c r="A798" s="2170"/>
      <c r="B798" s="2236"/>
      <c r="C798" s="2164"/>
      <c r="D798" s="2164"/>
      <c r="E798" s="2165"/>
      <c r="F798" s="2167"/>
      <c r="G798" s="2164"/>
      <c r="H798" s="2167"/>
      <c r="I798" s="2237"/>
      <c r="J798" s="2237"/>
      <c r="K798" s="2237"/>
      <c r="L798" s="2237"/>
      <c r="M798" s="2237"/>
      <c r="N798" s="2237"/>
      <c r="O798" s="2237"/>
      <c r="P798" s="2237"/>
      <c r="Q798" s="2237"/>
      <c r="R798" s="2237"/>
      <c r="S798" s="2237"/>
      <c r="T798" s="2237"/>
      <c r="U798" s="2237"/>
      <c r="V798" s="2237"/>
      <c r="W798" s="2237"/>
      <c r="X798" s="2237"/>
      <c r="Y798" s="2237"/>
      <c r="Z798" s="2237"/>
      <c r="AA798" s="2237"/>
      <c r="AB798" s="2238"/>
      <c r="AC798" s="2238"/>
      <c r="AD798" s="2238"/>
      <c r="AE798" s="2238"/>
      <c r="AF798" s="2237"/>
      <c r="AG798" s="2237"/>
      <c r="AH798" s="2237"/>
      <c r="AI798" s="2237"/>
      <c r="AJ798" s="2237"/>
      <c r="AK798" s="2237"/>
      <c r="AL798" s="2237"/>
      <c r="AM798" s="2237"/>
      <c r="AN798" s="2237"/>
      <c r="AO798" s="2237"/>
      <c r="AP798" s="2237"/>
      <c r="AQ798" s="2237"/>
      <c r="AR798" s="2237"/>
      <c r="AS798" s="2237"/>
      <c r="AT798" s="2237"/>
      <c r="AU798" s="2237"/>
      <c r="AV798" s="2237"/>
      <c r="AW798" s="2237"/>
      <c r="AX798" s="2237"/>
      <c r="AY798" s="2237"/>
      <c r="AZ798" s="2237"/>
      <c r="BA798" s="2237"/>
      <c r="BB798" s="2237"/>
      <c r="BC798" s="2237"/>
      <c r="BD798" s="2237"/>
      <c r="BE798" s="2237"/>
      <c r="BF798" s="2237"/>
      <c r="BG798" s="2237"/>
      <c r="BH798" s="2237"/>
      <c r="BI798" s="2237"/>
      <c r="BJ798" s="2237"/>
      <c r="BK798" s="2237"/>
      <c r="BL798" s="2237"/>
      <c r="BM798" s="2237"/>
      <c r="BN798" s="2237"/>
      <c r="BO798" s="2237"/>
      <c r="BP798" s="2237"/>
      <c r="BQ798" s="2237"/>
      <c r="BR798" s="2237"/>
      <c r="BS798" s="2238"/>
      <c r="BT798" s="2237"/>
      <c r="BU798" s="2237"/>
      <c r="BV798" s="2237"/>
      <c r="BW798" s="2237"/>
      <c r="BX798" s="2237"/>
      <c r="BY798" s="2237"/>
      <c r="BZ798" s="2237"/>
      <c r="CA798" s="2237"/>
      <c r="CB798" s="2237"/>
      <c r="CC798" s="2237"/>
      <c r="CD798" s="2237"/>
      <c r="CE798" s="2237"/>
      <c r="CF798" s="2237"/>
      <c r="CG798" s="2237"/>
      <c r="CH798" s="2237"/>
      <c r="CI798" s="2237"/>
      <c r="CJ798" s="2237"/>
      <c r="CK798" s="2237"/>
      <c r="CL798" s="2237"/>
      <c r="CM798" s="2238"/>
      <c r="CN798" s="2238"/>
      <c r="CO798" s="2239"/>
      <c r="CQ798" s="1653"/>
    </row>
    <row r="799" spans="1:95" s="551" customFormat="1" x14ac:dyDescent="0.2">
      <c r="A799" s="2170"/>
      <c r="B799" s="2236"/>
      <c r="C799" s="2164"/>
      <c r="D799" s="2164"/>
      <c r="E799" s="2165"/>
      <c r="F799" s="2167"/>
      <c r="G799" s="2164"/>
      <c r="H799" s="2167"/>
      <c r="I799" s="2237"/>
      <c r="J799" s="2237"/>
      <c r="K799" s="2237"/>
      <c r="L799" s="2237"/>
      <c r="M799" s="2237"/>
      <c r="N799" s="2237"/>
      <c r="O799" s="2237"/>
      <c r="P799" s="2237"/>
      <c r="Q799" s="2237"/>
      <c r="R799" s="2237"/>
      <c r="S799" s="2237"/>
      <c r="T799" s="2237"/>
      <c r="U799" s="2237"/>
      <c r="V799" s="2237"/>
      <c r="W799" s="2237"/>
      <c r="X799" s="2237"/>
      <c r="Y799" s="2237"/>
      <c r="Z799" s="2237"/>
      <c r="AA799" s="2237"/>
      <c r="AB799" s="2238"/>
      <c r="AC799" s="2238"/>
      <c r="AD799" s="2238"/>
      <c r="AE799" s="2238"/>
      <c r="AF799" s="2237"/>
      <c r="AG799" s="2237"/>
      <c r="AH799" s="2237"/>
      <c r="AI799" s="2237"/>
      <c r="AJ799" s="2237"/>
      <c r="AK799" s="2237"/>
      <c r="AL799" s="2237"/>
      <c r="AM799" s="2237"/>
      <c r="AN799" s="2237"/>
      <c r="AO799" s="2237"/>
      <c r="AP799" s="2237"/>
      <c r="AQ799" s="2237"/>
      <c r="AR799" s="2237"/>
      <c r="AS799" s="2237"/>
      <c r="AT799" s="2237"/>
      <c r="AU799" s="2237"/>
      <c r="AV799" s="2237"/>
      <c r="AW799" s="2237"/>
      <c r="AX799" s="2237"/>
      <c r="AY799" s="2237"/>
      <c r="AZ799" s="2237"/>
      <c r="BA799" s="2237"/>
      <c r="BB799" s="2237"/>
      <c r="BC799" s="2237"/>
      <c r="BD799" s="2237"/>
      <c r="BE799" s="2237"/>
      <c r="BF799" s="2237"/>
      <c r="BG799" s="2237"/>
      <c r="BH799" s="2237"/>
      <c r="BI799" s="2237"/>
      <c r="BJ799" s="2237"/>
      <c r="BK799" s="2237"/>
      <c r="BL799" s="2237"/>
      <c r="BM799" s="2237"/>
      <c r="BN799" s="2237"/>
      <c r="BO799" s="2237"/>
      <c r="BP799" s="2237"/>
      <c r="BQ799" s="2237"/>
      <c r="BR799" s="2237"/>
      <c r="BS799" s="2238"/>
      <c r="BT799" s="2237"/>
      <c r="BU799" s="2237"/>
      <c r="BV799" s="2237"/>
      <c r="BW799" s="2237"/>
      <c r="BX799" s="2237"/>
      <c r="BY799" s="2237"/>
      <c r="BZ799" s="2237"/>
      <c r="CA799" s="2237"/>
      <c r="CB799" s="2237"/>
      <c r="CC799" s="2237"/>
      <c r="CD799" s="2237"/>
      <c r="CE799" s="2237"/>
      <c r="CF799" s="2237"/>
      <c r="CG799" s="2237"/>
      <c r="CH799" s="2237"/>
      <c r="CI799" s="2237"/>
      <c r="CJ799" s="2237"/>
      <c r="CK799" s="2237"/>
      <c r="CL799" s="2237"/>
      <c r="CM799" s="2238"/>
      <c r="CN799" s="2238"/>
      <c r="CO799" s="2239"/>
      <c r="CQ799" s="1653"/>
    </row>
    <row r="800" spans="1:95" s="551" customFormat="1" x14ac:dyDescent="0.2">
      <c r="A800" s="2170"/>
      <c r="B800" s="2236"/>
      <c r="C800" s="2164"/>
      <c r="D800" s="2164"/>
      <c r="E800" s="2165"/>
      <c r="F800" s="2167"/>
      <c r="G800" s="2164"/>
      <c r="H800" s="2167"/>
      <c r="I800" s="2237"/>
      <c r="J800" s="2237"/>
      <c r="K800" s="2237"/>
      <c r="L800" s="2237"/>
      <c r="M800" s="2237"/>
      <c r="N800" s="2237"/>
      <c r="O800" s="2237"/>
      <c r="P800" s="2237"/>
      <c r="Q800" s="2237"/>
      <c r="R800" s="2237"/>
      <c r="S800" s="2237"/>
      <c r="T800" s="2237"/>
      <c r="U800" s="2237"/>
      <c r="V800" s="2237"/>
      <c r="W800" s="2237"/>
      <c r="X800" s="2237"/>
      <c r="Y800" s="2237"/>
      <c r="Z800" s="2237"/>
      <c r="AA800" s="2237"/>
      <c r="AB800" s="2238"/>
      <c r="AC800" s="2238"/>
      <c r="AD800" s="2238"/>
      <c r="AE800" s="2238"/>
      <c r="AF800" s="2237"/>
      <c r="AG800" s="2237"/>
      <c r="AH800" s="2237"/>
      <c r="AI800" s="2237"/>
      <c r="AJ800" s="2237"/>
      <c r="AK800" s="2237"/>
      <c r="AL800" s="2237"/>
      <c r="AM800" s="2237"/>
      <c r="AN800" s="2237"/>
      <c r="AO800" s="2237"/>
      <c r="AP800" s="2237"/>
      <c r="AQ800" s="2237"/>
      <c r="AR800" s="2237"/>
      <c r="AS800" s="2237"/>
      <c r="AT800" s="2237"/>
      <c r="AU800" s="2237"/>
      <c r="AV800" s="2237"/>
      <c r="AW800" s="2237"/>
      <c r="AX800" s="2237"/>
      <c r="AY800" s="2237"/>
      <c r="AZ800" s="2237"/>
      <c r="BA800" s="2237"/>
      <c r="BB800" s="2237"/>
      <c r="BC800" s="2237"/>
      <c r="BD800" s="2237"/>
      <c r="BE800" s="2237"/>
      <c r="BF800" s="2237"/>
      <c r="BG800" s="2237"/>
      <c r="BH800" s="2237"/>
      <c r="BI800" s="2237"/>
      <c r="BJ800" s="2237"/>
      <c r="BK800" s="2237"/>
      <c r="BL800" s="2237"/>
      <c r="BM800" s="2237"/>
      <c r="BN800" s="2237"/>
      <c r="BO800" s="2237"/>
      <c r="BP800" s="2237"/>
      <c r="BQ800" s="2237"/>
      <c r="BR800" s="2237"/>
      <c r="BS800" s="2238"/>
      <c r="BT800" s="2237"/>
      <c r="BU800" s="2237"/>
      <c r="BV800" s="2237"/>
      <c r="BW800" s="2237"/>
      <c r="BX800" s="2237"/>
      <c r="BY800" s="2237"/>
      <c r="BZ800" s="2237"/>
      <c r="CA800" s="2237"/>
      <c r="CB800" s="2237"/>
      <c r="CC800" s="2237"/>
      <c r="CD800" s="2237"/>
      <c r="CE800" s="2237"/>
      <c r="CF800" s="2237"/>
      <c r="CG800" s="2237"/>
      <c r="CH800" s="2237"/>
      <c r="CI800" s="2237"/>
      <c r="CJ800" s="2237"/>
      <c r="CK800" s="2237"/>
      <c r="CL800" s="2237"/>
      <c r="CM800" s="2238"/>
      <c r="CN800" s="2238"/>
      <c r="CO800" s="2239"/>
      <c r="CQ800" s="1653"/>
    </row>
    <row r="801" spans="1:95" s="551" customFormat="1" x14ac:dyDescent="0.2">
      <c r="A801" s="2170"/>
      <c r="B801" s="2236"/>
      <c r="C801" s="2164"/>
      <c r="D801" s="2164"/>
      <c r="E801" s="2165"/>
      <c r="F801" s="2167"/>
      <c r="G801" s="2164"/>
      <c r="H801" s="2167"/>
      <c r="I801" s="2237"/>
      <c r="J801" s="2237"/>
      <c r="K801" s="2237"/>
      <c r="L801" s="2237"/>
      <c r="M801" s="2237"/>
      <c r="N801" s="2237"/>
      <c r="O801" s="2237"/>
      <c r="P801" s="2237"/>
      <c r="Q801" s="2237"/>
      <c r="R801" s="2237"/>
      <c r="S801" s="2237"/>
      <c r="T801" s="2237"/>
      <c r="U801" s="2237"/>
      <c r="V801" s="2237"/>
      <c r="W801" s="2237"/>
      <c r="X801" s="2237"/>
      <c r="Y801" s="2237"/>
      <c r="Z801" s="2237"/>
      <c r="AA801" s="2237"/>
      <c r="AB801" s="2238"/>
      <c r="AC801" s="2238"/>
      <c r="AD801" s="2238"/>
      <c r="AE801" s="2238"/>
      <c r="AF801" s="2237"/>
      <c r="AG801" s="2237"/>
      <c r="AH801" s="2237"/>
      <c r="AI801" s="2237"/>
      <c r="AJ801" s="2237"/>
      <c r="AK801" s="2237"/>
      <c r="AL801" s="2237"/>
      <c r="AM801" s="2237"/>
      <c r="AN801" s="2237"/>
      <c r="AO801" s="2237"/>
      <c r="AP801" s="2237"/>
      <c r="AQ801" s="2237"/>
      <c r="AR801" s="2237"/>
      <c r="AS801" s="2237"/>
      <c r="AT801" s="2237"/>
      <c r="AU801" s="2237"/>
      <c r="AV801" s="2237"/>
      <c r="AW801" s="2237"/>
      <c r="AX801" s="2237"/>
      <c r="AY801" s="2237"/>
      <c r="AZ801" s="2237"/>
      <c r="BA801" s="2237"/>
      <c r="BB801" s="2237"/>
      <c r="BC801" s="2237"/>
      <c r="BD801" s="2237"/>
      <c r="BE801" s="2237"/>
      <c r="BF801" s="2237"/>
      <c r="BG801" s="2237"/>
      <c r="BH801" s="2237"/>
      <c r="BI801" s="2237"/>
      <c r="BJ801" s="2237"/>
      <c r="BK801" s="2237"/>
      <c r="BL801" s="2237"/>
      <c r="BM801" s="2237"/>
      <c r="BN801" s="2237"/>
      <c r="BO801" s="2237"/>
      <c r="BP801" s="2237"/>
      <c r="BQ801" s="2237"/>
      <c r="BR801" s="2237"/>
      <c r="BS801" s="2238"/>
      <c r="BT801" s="2237"/>
      <c r="BU801" s="2237"/>
      <c r="BV801" s="2237"/>
      <c r="BW801" s="2237"/>
      <c r="BX801" s="2237"/>
      <c r="BY801" s="2237"/>
      <c r="BZ801" s="2237"/>
      <c r="CA801" s="2237"/>
      <c r="CB801" s="2237"/>
      <c r="CC801" s="2237"/>
      <c r="CD801" s="2237"/>
      <c r="CE801" s="2237"/>
      <c r="CF801" s="2237"/>
      <c r="CG801" s="2237"/>
      <c r="CH801" s="2237"/>
      <c r="CI801" s="2237"/>
      <c r="CJ801" s="2237"/>
      <c r="CK801" s="2237"/>
      <c r="CL801" s="2237"/>
      <c r="CM801" s="2238"/>
      <c r="CN801" s="2238"/>
      <c r="CO801" s="2239"/>
      <c r="CQ801" s="1653"/>
    </row>
    <row r="802" spans="1:95" s="551" customFormat="1" x14ac:dyDescent="0.2">
      <c r="A802" s="2170"/>
      <c r="B802" s="2236"/>
      <c r="C802" s="2164"/>
      <c r="D802" s="2164"/>
      <c r="E802" s="2165"/>
      <c r="F802" s="2167"/>
      <c r="G802" s="2164"/>
      <c r="H802" s="2167"/>
      <c r="I802" s="2237"/>
      <c r="J802" s="2237"/>
      <c r="K802" s="2237"/>
      <c r="L802" s="2237"/>
      <c r="M802" s="2237"/>
      <c r="N802" s="2237"/>
      <c r="O802" s="2237"/>
      <c r="P802" s="2237"/>
      <c r="Q802" s="2237"/>
      <c r="R802" s="2237"/>
      <c r="S802" s="2237"/>
      <c r="T802" s="2237"/>
      <c r="U802" s="2237"/>
      <c r="V802" s="2237"/>
      <c r="W802" s="2237"/>
      <c r="X802" s="2237"/>
      <c r="Y802" s="2237"/>
      <c r="Z802" s="2237"/>
      <c r="AA802" s="2237"/>
      <c r="AB802" s="2238"/>
      <c r="AC802" s="2238"/>
      <c r="AD802" s="2238"/>
      <c r="AE802" s="2238"/>
      <c r="AF802" s="2237"/>
      <c r="AG802" s="2237"/>
      <c r="AH802" s="2237"/>
      <c r="AI802" s="2237"/>
      <c r="AJ802" s="2237"/>
      <c r="AK802" s="2237"/>
      <c r="AL802" s="2237"/>
      <c r="AM802" s="2237"/>
      <c r="AN802" s="2237"/>
      <c r="AO802" s="2237"/>
      <c r="AP802" s="2237"/>
      <c r="AQ802" s="2237"/>
      <c r="AR802" s="2237"/>
      <c r="AS802" s="2237"/>
      <c r="AT802" s="2237"/>
      <c r="AU802" s="2237"/>
      <c r="AV802" s="2237"/>
      <c r="AW802" s="2237"/>
      <c r="AX802" s="2237"/>
      <c r="AY802" s="2237"/>
      <c r="AZ802" s="2237"/>
      <c r="BA802" s="2237"/>
      <c r="BB802" s="2237"/>
      <c r="BC802" s="2237"/>
      <c r="BD802" s="2237"/>
      <c r="BE802" s="2237"/>
      <c r="BF802" s="2237"/>
      <c r="BG802" s="2237"/>
      <c r="BH802" s="2237"/>
      <c r="BI802" s="2237"/>
      <c r="BJ802" s="2237"/>
      <c r="BK802" s="2237"/>
      <c r="BL802" s="2237"/>
      <c r="BM802" s="2237"/>
      <c r="BN802" s="2237"/>
      <c r="BO802" s="2237"/>
      <c r="BP802" s="2237"/>
      <c r="BQ802" s="2237"/>
      <c r="BR802" s="2237"/>
      <c r="BS802" s="2238"/>
      <c r="BT802" s="2237"/>
      <c r="BU802" s="2237"/>
      <c r="BV802" s="2237"/>
      <c r="BW802" s="2237"/>
      <c r="BX802" s="2237"/>
      <c r="BY802" s="2237"/>
      <c r="BZ802" s="2237"/>
      <c r="CA802" s="2237"/>
      <c r="CB802" s="2237"/>
      <c r="CC802" s="2237"/>
      <c r="CD802" s="2237"/>
      <c r="CE802" s="2237"/>
      <c r="CF802" s="2237"/>
      <c r="CG802" s="2237"/>
      <c r="CH802" s="2237"/>
      <c r="CI802" s="2237"/>
      <c r="CJ802" s="2237"/>
      <c r="CK802" s="2237"/>
      <c r="CL802" s="2237"/>
      <c r="CM802" s="2238"/>
      <c r="CN802" s="2238"/>
      <c r="CO802" s="2239"/>
      <c r="CQ802" s="1653"/>
    </row>
    <row r="803" spans="1:95" s="551" customFormat="1" x14ac:dyDescent="0.2">
      <c r="A803" s="2170"/>
      <c r="B803" s="2236"/>
      <c r="C803" s="2164"/>
      <c r="D803" s="2164"/>
      <c r="E803" s="2165"/>
      <c r="F803" s="2167"/>
      <c r="G803" s="2164"/>
      <c r="H803" s="2167"/>
      <c r="I803" s="2237"/>
      <c r="J803" s="2237"/>
      <c r="K803" s="2237"/>
      <c r="L803" s="2237"/>
      <c r="M803" s="2237"/>
      <c r="N803" s="2237"/>
      <c r="O803" s="2237"/>
      <c r="P803" s="2237"/>
      <c r="Q803" s="2237"/>
      <c r="R803" s="2237"/>
      <c r="S803" s="2237"/>
      <c r="T803" s="2237"/>
      <c r="U803" s="2237"/>
      <c r="V803" s="2237"/>
      <c r="W803" s="2237"/>
      <c r="X803" s="2237"/>
      <c r="Y803" s="2237"/>
      <c r="Z803" s="2237"/>
      <c r="AA803" s="2237"/>
      <c r="AB803" s="2238"/>
      <c r="AC803" s="2238"/>
      <c r="AD803" s="2238"/>
      <c r="AE803" s="2238"/>
      <c r="AF803" s="2237"/>
      <c r="AG803" s="2237"/>
      <c r="AH803" s="2237"/>
      <c r="AI803" s="2237"/>
      <c r="AJ803" s="2237"/>
      <c r="AK803" s="2237"/>
      <c r="AL803" s="2237"/>
      <c r="AM803" s="2237"/>
      <c r="AN803" s="2237"/>
      <c r="AO803" s="2237"/>
      <c r="AP803" s="2237"/>
      <c r="AQ803" s="2237"/>
      <c r="AR803" s="2237"/>
      <c r="AS803" s="2237"/>
      <c r="AT803" s="2237"/>
      <c r="AU803" s="2237"/>
      <c r="AV803" s="2237"/>
      <c r="AW803" s="2237"/>
      <c r="AX803" s="2237"/>
      <c r="AY803" s="2237"/>
      <c r="AZ803" s="2237"/>
      <c r="BA803" s="2237"/>
      <c r="BB803" s="2237"/>
      <c r="BC803" s="2237"/>
      <c r="BD803" s="2237"/>
      <c r="BE803" s="2237"/>
      <c r="BF803" s="2237"/>
      <c r="BG803" s="2237"/>
      <c r="BH803" s="2237"/>
      <c r="BI803" s="2237"/>
      <c r="BJ803" s="2237"/>
      <c r="BK803" s="2237"/>
      <c r="BL803" s="2237"/>
      <c r="BM803" s="2237"/>
      <c r="BN803" s="2237"/>
      <c r="BO803" s="2237"/>
      <c r="BP803" s="2237"/>
      <c r="BQ803" s="2237"/>
      <c r="BR803" s="2237"/>
      <c r="BS803" s="2238"/>
      <c r="BT803" s="2237"/>
      <c r="BU803" s="2237"/>
      <c r="BV803" s="2237"/>
      <c r="BW803" s="2237"/>
      <c r="BX803" s="2237"/>
      <c r="BY803" s="2237"/>
      <c r="BZ803" s="2237"/>
      <c r="CA803" s="2237"/>
      <c r="CB803" s="2237"/>
      <c r="CC803" s="2237"/>
      <c r="CD803" s="2237"/>
      <c r="CE803" s="2237"/>
      <c r="CF803" s="2237"/>
      <c r="CG803" s="2237"/>
      <c r="CH803" s="2237"/>
      <c r="CI803" s="2237"/>
      <c r="CJ803" s="2237"/>
      <c r="CK803" s="2237"/>
      <c r="CL803" s="2237"/>
      <c r="CM803" s="2238"/>
      <c r="CN803" s="2238"/>
      <c r="CO803" s="2239"/>
      <c r="CQ803" s="1653"/>
    </row>
    <row r="804" spans="1:95" s="551" customFormat="1" x14ac:dyDescent="0.2">
      <c r="A804" s="2170"/>
      <c r="B804" s="2236"/>
      <c r="C804" s="2164"/>
      <c r="D804" s="2164"/>
      <c r="E804" s="2165"/>
      <c r="F804" s="2167"/>
      <c r="G804" s="2164"/>
      <c r="H804" s="2167"/>
      <c r="I804" s="2237"/>
      <c r="J804" s="2237"/>
      <c r="K804" s="2237"/>
      <c r="L804" s="2237"/>
      <c r="M804" s="2237"/>
      <c r="N804" s="2237"/>
      <c r="O804" s="2237"/>
      <c r="P804" s="2237"/>
      <c r="Q804" s="2237"/>
      <c r="R804" s="2237"/>
      <c r="S804" s="2237"/>
      <c r="T804" s="2237"/>
      <c r="U804" s="2237"/>
      <c r="V804" s="2237"/>
      <c r="W804" s="2237"/>
      <c r="X804" s="2237"/>
      <c r="Y804" s="2237"/>
      <c r="Z804" s="2237"/>
      <c r="AA804" s="2237"/>
      <c r="AB804" s="2238"/>
      <c r="AC804" s="2238"/>
      <c r="AD804" s="2238"/>
      <c r="AE804" s="2238"/>
      <c r="AF804" s="2237"/>
      <c r="AG804" s="2237"/>
      <c r="AH804" s="2237"/>
      <c r="AI804" s="2237"/>
      <c r="AJ804" s="2237"/>
      <c r="AK804" s="2237"/>
      <c r="AL804" s="2237"/>
      <c r="AM804" s="2237"/>
      <c r="AN804" s="2237"/>
      <c r="AO804" s="2237"/>
      <c r="AP804" s="2237"/>
      <c r="AQ804" s="2237"/>
      <c r="AR804" s="2237"/>
      <c r="AS804" s="2237"/>
      <c r="AT804" s="2237"/>
      <c r="AU804" s="2237"/>
      <c r="AV804" s="2237"/>
      <c r="AW804" s="2237"/>
      <c r="AX804" s="2237"/>
      <c r="AY804" s="2237"/>
      <c r="AZ804" s="2237"/>
      <c r="BA804" s="2237"/>
      <c r="BB804" s="2237"/>
      <c r="BC804" s="2237"/>
      <c r="BD804" s="2237"/>
      <c r="BE804" s="2237"/>
      <c r="BF804" s="2237"/>
      <c r="BG804" s="2237"/>
      <c r="BH804" s="2237"/>
      <c r="BI804" s="2237"/>
      <c r="BJ804" s="2237"/>
      <c r="BK804" s="2237"/>
      <c r="BL804" s="2237"/>
      <c r="BM804" s="2237"/>
      <c r="BN804" s="2237"/>
      <c r="BO804" s="2237"/>
      <c r="BP804" s="2237"/>
      <c r="BQ804" s="2237"/>
      <c r="BR804" s="2237"/>
      <c r="BS804" s="2238"/>
      <c r="BT804" s="2237"/>
      <c r="BU804" s="2237"/>
      <c r="BV804" s="2237"/>
      <c r="BW804" s="2237"/>
      <c r="BX804" s="2237"/>
      <c r="BY804" s="2237"/>
      <c r="BZ804" s="2237"/>
      <c r="CA804" s="2237"/>
      <c r="CB804" s="2237"/>
      <c r="CC804" s="2237"/>
      <c r="CD804" s="2237"/>
      <c r="CE804" s="2237"/>
      <c r="CF804" s="2237"/>
      <c r="CG804" s="2237"/>
      <c r="CH804" s="2237"/>
      <c r="CI804" s="2237"/>
      <c r="CJ804" s="2237"/>
      <c r="CK804" s="2237"/>
      <c r="CL804" s="2237"/>
      <c r="CM804" s="2238"/>
      <c r="CN804" s="2238"/>
      <c r="CO804" s="2239"/>
      <c r="CQ804" s="1653"/>
    </row>
    <row r="805" spans="1:95" s="551" customFormat="1" x14ac:dyDescent="0.2">
      <c r="A805" s="2170"/>
      <c r="B805" s="2236"/>
      <c r="C805" s="2164"/>
      <c r="D805" s="2164"/>
      <c r="E805" s="2165"/>
      <c r="F805" s="2167"/>
      <c r="G805" s="2164"/>
      <c r="H805" s="2167"/>
      <c r="I805" s="2237"/>
      <c r="J805" s="2237"/>
      <c r="K805" s="2237"/>
      <c r="L805" s="2237"/>
      <c r="M805" s="2237"/>
      <c r="N805" s="2237"/>
      <c r="O805" s="2237"/>
      <c r="P805" s="2237"/>
      <c r="Q805" s="2237"/>
      <c r="R805" s="2237"/>
      <c r="S805" s="2237"/>
      <c r="T805" s="2237"/>
      <c r="U805" s="2237"/>
      <c r="V805" s="2237"/>
      <c r="W805" s="2237"/>
      <c r="X805" s="2237"/>
      <c r="Y805" s="2237"/>
      <c r="Z805" s="2237"/>
      <c r="AA805" s="2237"/>
      <c r="AB805" s="2238"/>
      <c r="AC805" s="2238"/>
      <c r="AD805" s="2238"/>
      <c r="AE805" s="2238"/>
      <c r="AF805" s="2237"/>
      <c r="AG805" s="2237"/>
      <c r="AH805" s="2237"/>
      <c r="AI805" s="2237"/>
      <c r="AJ805" s="2237"/>
      <c r="AK805" s="2237"/>
      <c r="AL805" s="2237"/>
      <c r="AM805" s="2237"/>
      <c r="AN805" s="2237"/>
      <c r="AO805" s="2237"/>
      <c r="AP805" s="2237"/>
      <c r="AQ805" s="2237"/>
      <c r="AR805" s="2237"/>
      <c r="AS805" s="2237"/>
      <c r="AT805" s="2237"/>
      <c r="AU805" s="2237"/>
      <c r="AV805" s="2237"/>
      <c r="AW805" s="2237"/>
      <c r="AX805" s="2237"/>
      <c r="AY805" s="2237"/>
      <c r="AZ805" s="2237"/>
      <c r="BA805" s="2237"/>
      <c r="BB805" s="2237"/>
      <c r="BC805" s="2237"/>
      <c r="BD805" s="2237"/>
      <c r="BE805" s="2237"/>
      <c r="BF805" s="2237"/>
      <c r="BG805" s="2237"/>
      <c r="BH805" s="2237"/>
      <c r="BI805" s="2237"/>
      <c r="BJ805" s="2237"/>
      <c r="BK805" s="2237"/>
      <c r="BL805" s="2237"/>
      <c r="BM805" s="2237"/>
      <c r="BN805" s="2237"/>
      <c r="BO805" s="2237"/>
      <c r="BP805" s="2237"/>
      <c r="BQ805" s="2237"/>
      <c r="BR805" s="2237"/>
      <c r="BS805" s="2238"/>
      <c r="BT805" s="2237"/>
      <c r="BU805" s="2237"/>
      <c r="BV805" s="2237"/>
      <c r="BW805" s="2237"/>
      <c r="BX805" s="2237"/>
      <c r="BY805" s="2237"/>
      <c r="BZ805" s="2237"/>
      <c r="CA805" s="2237"/>
      <c r="CB805" s="2237"/>
      <c r="CC805" s="2237"/>
      <c r="CD805" s="2237"/>
      <c r="CE805" s="2237"/>
      <c r="CF805" s="2237"/>
      <c r="CG805" s="2237"/>
      <c r="CH805" s="2237"/>
      <c r="CI805" s="2237"/>
      <c r="CJ805" s="2237"/>
      <c r="CK805" s="2237"/>
      <c r="CL805" s="2237"/>
      <c r="CM805" s="2238"/>
      <c r="CN805" s="2238"/>
      <c r="CO805" s="2239"/>
      <c r="CQ805" s="1653"/>
    </row>
    <row r="806" spans="1:95" s="551" customFormat="1" x14ac:dyDescent="0.2">
      <c r="A806" s="2170"/>
      <c r="B806" s="2236"/>
      <c r="C806" s="2164"/>
      <c r="D806" s="2164"/>
      <c r="E806" s="2165"/>
      <c r="F806" s="2167"/>
      <c r="G806" s="2164"/>
      <c r="H806" s="2167"/>
      <c r="I806" s="2237"/>
      <c r="J806" s="2237"/>
      <c r="K806" s="2237"/>
      <c r="L806" s="2237"/>
      <c r="M806" s="2237"/>
      <c r="N806" s="2237"/>
      <c r="O806" s="2237"/>
      <c r="P806" s="2237"/>
      <c r="Q806" s="2237"/>
      <c r="R806" s="2237"/>
      <c r="S806" s="2237"/>
      <c r="T806" s="2237"/>
      <c r="U806" s="2237"/>
      <c r="V806" s="2237"/>
      <c r="W806" s="2237"/>
      <c r="X806" s="2237"/>
      <c r="Y806" s="2237"/>
      <c r="Z806" s="2237"/>
      <c r="AA806" s="2237"/>
      <c r="AB806" s="2238"/>
      <c r="AC806" s="2238"/>
      <c r="AD806" s="2238"/>
      <c r="AE806" s="2238"/>
      <c r="AF806" s="2237"/>
      <c r="AG806" s="2237"/>
      <c r="AH806" s="2237"/>
      <c r="AI806" s="2237"/>
      <c r="AJ806" s="2237"/>
      <c r="AK806" s="2237"/>
      <c r="AL806" s="2237"/>
      <c r="AM806" s="2237"/>
      <c r="AN806" s="2237"/>
      <c r="AO806" s="2237"/>
      <c r="AP806" s="2237"/>
      <c r="AQ806" s="2237"/>
      <c r="AR806" s="2237"/>
      <c r="AS806" s="2237"/>
      <c r="AT806" s="2237"/>
      <c r="AU806" s="2237"/>
      <c r="AV806" s="2237"/>
      <c r="AW806" s="2237"/>
      <c r="AX806" s="2237"/>
      <c r="AY806" s="2237"/>
      <c r="AZ806" s="2237"/>
      <c r="BA806" s="2237"/>
      <c r="BB806" s="2237"/>
      <c r="BC806" s="2237"/>
      <c r="BD806" s="2237"/>
      <c r="BE806" s="2237"/>
      <c r="BF806" s="2237"/>
      <c r="BG806" s="2237"/>
      <c r="BH806" s="2237"/>
      <c r="BI806" s="2237"/>
      <c r="BJ806" s="2237"/>
      <c r="BK806" s="2237"/>
      <c r="BL806" s="2237"/>
      <c r="BM806" s="2237"/>
      <c r="BN806" s="2237"/>
      <c r="BO806" s="2237"/>
      <c r="BP806" s="2237"/>
      <c r="BQ806" s="2237"/>
      <c r="BR806" s="2237"/>
      <c r="BS806" s="2238"/>
      <c r="BT806" s="2237"/>
      <c r="BU806" s="2237"/>
      <c r="BV806" s="2237"/>
      <c r="BW806" s="2237"/>
      <c r="BX806" s="2237"/>
      <c r="BY806" s="2237"/>
      <c r="BZ806" s="2237"/>
      <c r="CA806" s="2237"/>
      <c r="CB806" s="2237"/>
      <c r="CC806" s="2237"/>
      <c r="CD806" s="2237"/>
      <c r="CE806" s="2237"/>
      <c r="CF806" s="2237"/>
      <c r="CG806" s="2237"/>
      <c r="CH806" s="2237"/>
      <c r="CI806" s="2237"/>
      <c r="CJ806" s="2237"/>
      <c r="CK806" s="2237"/>
      <c r="CL806" s="2237"/>
      <c r="CM806" s="2238"/>
      <c r="CN806" s="2238"/>
      <c r="CO806" s="2239"/>
      <c r="CQ806" s="1653"/>
    </row>
    <row r="807" spans="1:95" s="551" customFormat="1" x14ac:dyDescent="0.2">
      <c r="A807" s="2170"/>
      <c r="B807" s="2236"/>
      <c r="C807" s="2164"/>
      <c r="D807" s="2164"/>
      <c r="E807" s="2165"/>
      <c r="F807" s="2167"/>
      <c r="G807" s="2164"/>
      <c r="H807" s="2167"/>
      <c r="I807" s="2237"/>
      <c r="J807" s="2237"/>
      <c r="K807" s="2237"/>
      <c r="L807" s="2237"/>
      <c r="M807" s="2237"/>
      <c r="N807" s="2237"/>
      <c r="O807" s="2237"/>
      <c r="P807" s="2237"/>
      <c r="Q807" s="2237"/>
      <c r="R807" s="2237"/>
      <c r="S807" s="2237"/>
      <c r="T807" s="2237"/>
      <c r="U807" s="2237"/>
      <c r="V807" s="2237"/>
      <c r="W807" s="2237"/>
      <c r="X807" s="2237"/>
      <c r="Y807" s="2237"/>
      <c r="Z807" s="2237"/>
      <c r="AA807" s="2237"/>
      <c r="AB807" s="2238"/>
      <c r="AC807" s="2238"/>
      <c r="AD807" s="2238"/>
      <c r="AE807" s="2238"/>
      <c r="AF807" s="2237"/>
      <c r="AG807" s="2237"/>
      <c r="AH807" s="2237"/>
      <c r="AI807" s="2237"/>
      <c r="AJ807" s="2237"/>
      <c r="AK807" s="2237"/>
      <c r="AL807" s="2237"/>
      <c r="AM807" s="2237"/>
      <c r="AN807" s="2237"/>
      <c r="AO807" s="2237"/>
      <c r="AP807" s="2237"/>
      <c r="AQ807" s="2237"/>
      <c r="AR807" s="2237"/>
      <c r="AS807" s="2237"/>
      <c r="AT807" s="2237"/>
      <c r="AU807" s="2237"/>
      <c r="AV807" s="2237"/>
      <c r="AW807" s="2237"/>
      <c r="AX807" s="2237"/>
      <c r="AY807" s="2237"/>
      <c r="AZ807" s="2237"/>
      <c r="BA807" s="2237"/>
      <c r="BB807" s="2237"/>
      <c r="BC807" s="2237"/>
      <c r="BD807" s="2237"/>
      <c r="BE807" s="2237"/>
      <c r="BF807" s="2237"/>
      <c r="BG807" s="2237"/>
      <c r="BH807" s="2237"/>
      <c r="BI807" s="2237"/>
      <c r="BJ807" s="2237"/>
      <c r="BK807" s="2237"/>
      <c r="BL807" s="2237"/>
      <c r="BM807" s="2237"/>
      <c r="BN807" s="2237"/>
      <c r="BO807" s="2237"/>
      <c r="BP807" s="2237"/>
      <c r="BQ807" s="2237"/>
      <c r="BR807" s="2237"/>
      <c r="BS807" s="2238"/>
      <c r="BT807" s="2237"/>
      <c r="BU807" s="2237"/>
      <c r="BV807" s="2237"/>
      <c r="BW807" s="2237"/>
      <c r="BX807" s="2237"/>
      <c r="BY807" s="2237"/>
      <c r="BZ807" s="2237"/>
      <c r="CA807" s="2237"/>
      <c r="CB807" s="2237"/>
      <c r="CC807" s="2237"/>
      <c r="CD807" s="2237"/>
      <c r="CE807" s="2237"/>
      <c r="CF807" s="2237"/>
      <c r="CG807" s="2237"/>
      <c r="CH807" s="2237"/>
      <c r="CI807" s="2237"/>
      <c r="CJ807" s="2237"/>
      <c r="CK807" s="2237"/>
      <c r="CL807" s="2237"/>
      <c r="CM807" s="2238"/>
      <c r="CN807" s="2238"/>
      <c r="CO807" s="2239"/>
      <c r="CQ807" s="1653"/>
    </row>
    <row r="808" spans="1:95" s="551" customFormat="1" x14ac:dyDescent="0.2">
      <c r="A808" s="2170"/>
      <c r="B808" s="2236"/>
      <c r="C808" s="2164"/>
      <c r="D808" s="2164"/>
      <c r="E808" s="2165"/>
      <c r="F808" s="2167"/>
      <c r="G808" s="2164"/>
      <c r="H808" s="2167"/>
      <c r="I808" s="2237"/>
      <c r="J808" s="2237"/>
      <c r="K808" s="2237"/>
      <c r="L808" s="2237"/>
      <c r="M808" s="2237"/>
      <c r="N808" s="2237"/>
      <c r="O808" s="2237"/>
      <c r="P808" s="2237"/>
      <c r="Q808" s="2237"/>
      <c r="R808" s="2237"/>
      <c r="S808" s="2237"/>
      <c r="T808" s="2237"/>
      <c r="U808" s="2237"/>
      <c r="V808" s="2237"/>
      <c r="W808" s="2237"/>
      <c r="X808" s="2237"/>
      <c r="Y808" s="2237"/>
      <c r="Z808" s="2237"/>
      <c r="AA808" s="2237"/>
      <c r="AB808" s="2238"/>
      <c r="AC808" s="2238"/>
      <c r="AD808" s="2238"/>
      <c r="AE808" s="2238"/>
      <c r="AF808" s="2237"/>
      <c r="AG808" s="2237"/>
      <c r="AH808" s="2237"/>
      <c r="AI808" s="2237"/>
      <c r="AJ808" s="2237"/>
      <c r="AK808" s="2237"/>
      <c r="AL808" s="2237"/>
      <c r="AM808" s="2237"/>
      <c r="AN808" s="2237"/>
      <c r="AO808" s="2237"/>
      <c r="AP808" s="2237"/>
      <c r="AQ808" s="2237"/>
      <c r="AR808" s="2237"/>
      <c r="AS808" s="2237"/>
      <c r="AT808" s="2237"/>
      <c r="AU808" s="2237"/>
      <c r="AV808" s="2237"/>
      <c r="AW808" s="2237"/>
      <c r="AX808" s="2237"/>
      <c r="AY808" s="2237"/>
      <c r="AZ808" s="2237"/>
      <c r="BA808" s="2237"/>
      <c r="BB808" s="2237"/>
      <c r="BC808" s="2237"/>
      <c r="BD808" s="2237"/>
      <c r="BE808" s="2237"/>
      <c r="BF808" s="2237"/>
      <c r="BG808" s="2237"/>
      <c r="BH808" s="2237"/>
      <c r="BI808" s="2237"/>
      <c r="BJ808" s="2237"/>
      <c r="BK808" s="2237"/>
      <c r="BL808" s="2237"/>
      <c r="BM808" s="2237"/>
      <c r="BN808" s="2237"/>
      <c r="BO808" s="2237"/>
      <c r="BP808" s="2237"/>
      <c r="BQ808" s="2237"/>
      <c r="BR808" s="2237"/>
      <c r="BS808" s="2238"/>
      <c r="BT808" s="2237"/>
      <c r="BU808" s="2237"/>
      <c r="BV808" s="2237"/>
      <c r="BW808" s="2237"/>
      <c r="BX808" s="2237"/>
      <c r="BY808" s="2237"/>
      <c r="BZ808" s="2237"/>
      <c r="CA808" s="2237"/>
      <c r="CB808" s="2237"/>
      <c r="CC808" s="2237"/>
      <c r="CD808" s="2237"/>
      <c r="CE808" s="2237"/>
      <c r="CF808" s="2237"/>
      <c r="CG808" s="2237"/>
      <c r="CH808" s="2237"/>
      <c r="CI808" s="2237"/>
      <c r="CJ808" s="2237"/>
      <c r="CK808" s="2237"/>
      <c r="CL808" s="2237"/>
      <c r="CM808" s="2238"/>
      <c r="CN808" s="2238"/>
      <c r="CO808" s="2239"/>
      <c r="CQ808" s="1653"/>
    </row>
    <row r="809" spans="1:95" s="551" customFormat="1" x14ac:dyDescent="0.2">
      <c r="A809" s="2170"/>
      <c r="B809" s="2236"/>
      <c r="C809" s="2164"/>
      <c r="D809" s="2164"/>
      <c r="E809" s="2165"/>
      <c r="F809" s="2167"/>
      <c r="G809" s="2164"/>
      <c r="H809" s="2167"/>
      <c r="I809" s="2237"/>
      <c r="J809" s="2237"/>
      <c r="K809" s="2237"/>
      <c r="L809" s="2237"/>
      <c r="M809" s="2237"/>
      <c r="N809" s="2237"/>
      <c r="O809" s="2237"/>
      <c r="P809" s="2237"/>
      <c r="Q809" s="2237"/>
      <c r="R809" s="2237"/>
      <c r="S809" s="2237"/>
      <c r="T809" s="2237"/>
      <c r="U809" s="2237"/>
      <c r="V809" s="2237"/>
      <c r="W809" s="2237"/>
      <c r="X809" s="2237"/>
      <c r="Y809" s="2237"/>
      <c r="Z809" s="2237"/>
      <c r="AA809" s="2237"/>
      <c r="AB809" s="2238"/>
      <c r="AC809" s="2238"/>
      <c r="AD809" s="2238"/>
      <c r="AE809" s="2238"/>
      <c r="AF809" s="2237"/>
      <c r="AG809" s="2237"/>
      <c r="AH809" s="2237"/>
      <c r="AI809" s="2237"/>
      <c r="AJ809" s="2237"/>
      <c r="AK809" s="2237"/>
      <c r="AL809" s="2237"/>
      <c r="AM809" s="2237"/>
      <c r="AN809" s="2237"/>
      <c r="AO809" s="2237"/>
      <c r="AP809" s="2237"/>
      <c r="AQ809" s="2237"/>
      <c r="AR809" s="2237"/>
      <c r="AS809" s="2237"/>
      <c r="AT809" s="2237"/>
      <c r="AU809" s="2237"/>
      <c r="AV809" s="2237"/>
      <c r="AW809" s="2237"/>
      <c r="AX809" s="2237"/>
      <c r="AY809" s="2237"/>
      <c r="AZ809" s="2237"/>
      <c r="BA809" s="2237"/>
      <c r="BB809" s="2237"/>
      <c r="BC809" s="2237"/>
      <c r="BD809" s="2237"/>
      <c r="BE809" s="2237"/>
      <c r="BF809" s="2237"/>
      <c r="BG809" s="2237"/>
      <c r="BH809" s="2237"/>
      <c r="BI809" s="2237"/>
      <c r="BJ809" s="2237"/>
      <c r="BK809" s="2237"/>
      <c r="BL809" s="2237"/>
      <c r="BM809" s="2237"/>
      <c r="BN809" s="2237"/>
      <c r="BO809" s="2237"/>
      <c r="BP809" s="2237"/>
      <c r="BQ809" s="2237"/>
      <c r="BR809" s="2237"/>
      <c r="BS809" s="2238"/>
      <c r="BT809" s="2237"/>
      <c r="BU809" s="2237"/>
      <c r="BV809" s="2237"/>
      <c r="BW809" s="2237"/>
      <c r="BX809" s="2237"/>
      <c r="BY809" s="2237"/>
      <c r="BZ809" s="2237"/>
      <c r="CA809" s="2237"/>
      <c r="CB809" s="2237"/>
      <c r="CC809" s="2237"/>
      <c r="CD809" s="2237"/>
      <c r="CE809" s="2237"/>
      <c r="CF809" s="2237"/>
      <c r="CG809" s="2237"/>
      <c r="CH809" s="2237"/>
      <c r="CI809" s="2237"/>
      <c r="CJ809" s="2237"/>
      <c r="CK809" s="2237"/>
      <c r="CL809" s="2237"/>
      <c r="CM809" s="2238"/>
      <c r="CN809" s="2238"/>
      <c r="CO809" s="2239"/>
      <c r="CQ809" s="1653"/>
    </row>
    <row r="810" spans="1:95" s="551" customFormat="1" x14ac:dyDescent="0.2">
      <c r="A810" s="2170"/>
      <c r="B810" s="2236"/>
      <c r="C810" s="2164"/>
      <c r="D810" s="2164"/>
      <c r="E810" s="2165"/>
      <c r="F810" s="2167"/>
      <c r="G810" s="2164"/>
      <c r="H810" s="2167"/>
      <c r="I810" s="2237"/>
      <c r="J810" s="2237"/>
      <c r="K810" s="2237"/>
      <c r="L810" s="2237"/>
      <c r="M810" s="2237"/>
      <c r="N810" s="2237"/>
      <c r="O810" s="2237"/>
      <c r="P810" s="2237"/>
      <c r="Q810" s="2237"/>
      <c r="R810" s="2237"/>
      <c r="S810" s="2237"/>
      <c r="T810" s="2237"/>
      <c r="U810" s="2237"/>
      <c r="V810" s="2237"/>
      <c r="W810" s="2237"/>
      <c r="X810" s="2237"/>
      <c r="Y810" s="2237"/>
      <c r="Z810" s="2237"/>
      <c r="AA810" s="2237"/>
      <c r="AB810" s="2238"/>
      <c r="AC810" s="2238"/>
      <c r="AD810" s="2238"/>
      <c r="AE810" s="2238"/>
      <c r="AF810" s="2237"/>
      <c r="AG810" s="2237"/>
      <c r="AH810" s="2237"/>
      <c r="AI810" s="2237"/>
      <c r="AJ810" s="2237"/>
      <c r="AK810" s="2237"/>
      <c r="AL810" s="2237"/>
      <c r="AM810" s="2237"/>
      <c r="AN810" s="2237"/>
      <c r="AO810" s="2237"/>
      <c r="AP810" s="2237"/>
      <c r="AQ810" s="2237"/>
      <c r="AR810" s="2237"/>
      <c r="AS810" s="2237"/>
      <c r="AT810" s="2237"/>
      <c r="AU810" s="2237"/>
      <c r="AV810" s="2237"/>
      <c r="AW810" s="2237"/>
      <c r="AX810" s="2237"/>
      <c r="AY810" s="2237"/>
      <c r="AZ810" s="2237"/>
      <c r="BA810" s="2237"/>
      <c r="BB810" s="2237"/>
      <c r="BC810" s="2237"/>
      <c r="BD810" s="2237"/>
      <c r="BE810" s="2237"/>
      <c r="BF810" s="2237"/>
      <c r="BG810" s="2237"/>
      <c r="BH810" s="2237"/>
      <c r="BI810" s="2237"/>
      <c r="BJ810" s="2237"/>
      <c r="BK810" s="2237"/>
      <c r="BL810" s="2237"/>
      <c r="BM810" s="2237"/>
      <c r="BN810" s="2237"/>
      <c r="BO810" s="2237"/>
      <c r="BP810" s="2237"/>
      <c r="BQ810" s="2237"/>
      <c r="BR810" s="2237"/>
      <c r="BS810" s="2238"/>
      <c r="BT810" s="2237"/>
      <c r="BU810" s="2237"/>
      <c r="BV810" s="2237"/>
      <c r="BW810" s="2237"/>
      <c r="BX810" s="2237"/>
      <c r="BY810" s="2237"/>
      <c r="BZ810" s="2237"/>
      <c r="CA810" s="2237"/>
      <c r="CB810" s="2237"/>
      <c r="CC810" s="2237"/>
      <c r="CD810" s="2237"/>
      <c r="CE810" s="2237"/>
      <c r="CF810" s="2237"/>
      <c r="CG810" s="2237"/>
      <c r="CH810" s="2237"/>
      <c r="CI810" s="2237"/>
      <c r="CJ810" s="2237"/>
      <c r="CK810" s="2237"/>
      <c r="CL810" s="2237"/>
      <c r="CM810" s="2238"/>
      <c r="CN810" s="2238"/>
      <c r="CO810" s="2239"/>
      <c r="CQ810" s="1653"/>
    </row>
    <row r="811" spans="1:95" s="551" customFormat="1" x14ac:dyDescent="0.2">
      <c r="A811" s="2170"/>
      <c r="B811" s="2236"/>
      <c r="C811" s="2164"/>
      <c r="D811" s="2164"/>
      <c r="E811" s="2165"/>
      <c r="F811" s="2167"/>
      <c r="G811" s="2164"/>
      <c r="H811" s="2167"/>
      <c r="I811" s="2237"/>
      <c r="J811" s="2237"/>
      <c r="K811" s="2237"/>
      <c r="L811" s="2237"/>
      <c r="M811" s="2237"/>
      <c r="N811" s="2237"/>
      <c r="O811" s="2237"/>
      <c r="P811" s="2237"/>
      <c r="Q811" s="2237"/>
      <c r="R811" s="2237"/>
      <c r="S811" s="2237"/>
      <c r="T811" s="2237"/>
      <c r="U811" s="2237"/>
      <c r="V811" s="2237"/>
      <c r="W811" s="2237"/>
      <c r="X811" s="2237"/>
      <c r="Y811" s="2237"/>
      <c r="Z811" s="2237"/>
      <c r="AA811" s="2237"/>
      <c r="AB811" s="2238"/>
      <c r="AC811" s="2238"/>
      <c r="AD811" s="2238"/>
      <c r="AE811" s="2238"/>
      <c r="AF811" s="2237"/>
      <c r="AG811" s="2237"/>
      <c r="AH811" s="2237"/>
      <c r="AI811" s="2237"/>
      <c r="AJ811" s="2237"/>
      <c r="AK811" s="2237"/>
      <c r="AL811" s="2237"/>
      <c r="AM811" s="2237"/>
      <c r="AN811" s="2237"/>
      <c r="AO811" s="2237"/>
      <c r="AP811" s="2237"/>
      <c r="AQ811" s="2237"/>
      <c r="AR811" s="2237"/>
      <c r="AS811" s="2237"/>
      <c r="AT811" s="2237"/>
      <c r="AU811" s="2237"/>
      <c r="AV811" s="2237"/>
      <c r="AW811" s="2237"/>
      <c r="AX811" s="2237"/>
      <c r="AY811" s="2237"/>
      <c r="AZ811" s="2237"/>
      <c r="BA811" s="2237"/>
      <c r="BB811" s="2237"/>
      <c r="BC811" s="2237"/>
      <c r="BD811" s="2237"/>
      <c r="BE811" s="2237"/>
      <c r="BF811" s="2237"/>
      <c r="BG811" s="2237"/>
      <c r="BH811" s="2237"/>
      <c r="BI811" s="2237"/>
      <c r="BJ811" s="2237"/>
      <c r="BK811" s="2237"/>
      <c r="BL811" s="2237"/>
      <c r="BM811" s="2237"/>
      <c r="BN811" s="2237"/>
      <c r="BO811" s="2237"/>
      <c r="BP811" s="2237"/>
      <c r="BQ811" s="2237"/>
      <c r="BR811" s="2237"/>
      <c r="BS811" s="2238"/>
      <c r="BT811" s="2237"/>
      <c r="BU811" s="2237"/>
      <c r="BV811" s="2237"/>
      <c r="BW811" s="2237"/>
      <c r="BX811" s="2237"/>
      <c r="BY811" s="2237"/>
      <c r="BZ811" s="2237"/>
      <c r="CA811" s="2237"/>
      <c r="CB811" s="2237"/>
      <c r="CC811" s="2237"/>
      <c r="CD811" s="2237"/>
      <c r="CE811" s="2237"/>
      <c r="CF811" s="2237"/>
      <c r="CG811" s="2237"/>
      <c r="CH811" s="2237"/>
      <c r="CI811" s="2237"/>
      <c r="CJ811" s="2237"/>
      <c r="CK811" s="2237"/>
      <c r="CL811" s="2237"/>
      <c r="CM811" s="2238"/>
      <c r="CN811" s="2238"/>
      <c r="CO811" s="2239"/>
      <c r="CQ811" s="1653"/>
    </row>
    <row r="812" spans="1:95" s="551" customFormat="1" x14ac:dyDescent="0.2">
      <c r="A812" s="2170"/>
      <c r="B812" s="2236"/>
      <c r="C812" s="2164"/>
      <c r="D812" s="2164"/>
      <c r="E812" s="2165"/>
      <c r="F812" s="2167"/>
      <c r="G812" s="2164"/>
      <c r="H812" s="2167"/>
      <c r="I812" s="2237"/>
      <c r="J812" s="2237"/>
      <c r="K812" s="2237"/>
      <c r="L812" s="2237"/>
      <c r="M812" s="2237"/>
      <c r="N812" s="2237"/>
      <c r="O812" s="2237"/>
      <c r="P812" s="2237"/>
      <c r="Q812" s="2237"/>
      <c r="R812" s="2237"/>
      <c r="S812" s="2237"/>
      <c r="T812" s="2237"/>
      <c r="U812" s="2237"/>
      <c r="V812" s="2237"/>
      <c r="W812" s="2237"/>
      <c r="X812" s="2237"/>
      <c r="Y812" s="2237"/>
      <c r="Z812" s="2237"/>
      <c r="AA812" s="2237"/>
      <c r="AB812" s="2238"/>
      <c r="AC812" s="2238"/>
      <c r="AD812" s="2238"/>
      <c r="AE812" s="2238"/>
      <c r="AF812" s="2237"/>
      <c r="AG812" s="2237"/>
      <c r="AH812" s="2237"/>
      <c r="AI812" s="2237"/>
      <c r="AJ812" s="2237"/>
      <c r="AK812" s="2237"/>
      <c r="AL812" s="2237"/>
      <c r="AM812" s="2237"/>
      <c r="AN812" s="2237"/>
      <c r="AO812" s="2237"/>
      <c r="AP812" s="2237"/>
      <c r="AQ812" s="2237"/>
      <c r="AR812" s="2237"/>
      <c r="AS812" s="2237"/>
      <c r="AT812" s="2237"/>
      <c r="AU812" s="2237"/>
      <c r="AV812" s="2237"/>
      <c r="AW812" s="2237"/>
      <c r="AX812" s="2237"/>
      <c r="AY812" s="2237"/>
      <c r="AZ812" s="2237"/>
      <c r="BA812" s="2237"/>
      <c r="BB812" s="2237"/>
      <c r="BC812" s="2237"/>
      <c r="BD812" s="2237"/>
      <c r="BE812" s="2237"/>
      <c r="BF812" s="2237"/>
      <c r="BG812" s="2237"/>
      <c r="BH812" s="2237"/>
      <c r="BI812" s="2237"/>
      <c r="BJ812" s="2237"/>
      <c r="BK812" s="2237"/>
      <c r="BL812" s="2237"/>
      <c r="BM812" s="2237"/>
      <c r="BN812" s="2237"/>
      <c r="BO812" s="2237"/>
      <c r="BP812" s="2237"/>
      <c r="BQ812" s="2237"/>
      <c r="BR812" s="2237"/>
      <c r="BS812" s="2238"/>
      <c r="BT812" s="2237"/>
      <c r="BU812" s="2237"/>
      <c r="BV812" s="2237"/>
      <c r="BW812" s="2237"/>
      <c r="BX812" s="2237"/>
      <c r="BY812" s="2237"/>
      <c r="BZ812" s="2237"/>
      <c r="CA812" s="2237"/>
      <c r="CB812" s="2237"/>
      <c r="CC812" s="2237"/>
      <c r="CD812" s="2237"/>
      <c r="CE812" s="2237"/>
      <c r="CF812" s="2237"/>
      <c r="CG812" s="2237"/>
      <c r="CH812" s="2237"/>
      <c r="CI812" s="2237"/>
      <c r="CJ812" s="2237"/>
      <c r="CK812" s="2237"/>
      <c r="CL812" s="2237"/>
      <c r="CM812" s="2238"/>
      <c r="CN812" s="2238"/>
      <c r="CO812" s="2239"/>
      <c r="CQ812" s="1653"/>
    </row>
    <row r="813" spans="1:95" s="551" customFormat="1" x14ac:dyDescent="0.2">
      <c r="A813" s="2170"/>
      <c r="B813" s="2236"/>
      <c r="C813" s="2164"/>
      <c r="D813" s="2164"/>
      <c r="E813" s="2165"/>
      <c r="F813" s="2167"/>
      <c r="G813" s="2164"/>
      <c r="H813" s="2167"/>
      <c r="I813" s="2237"/>
      <c r="J813" s="2237"/>
      <c r="K813" s="2237"/>
      <c r="L813" s="2237"/>
      <c r="M813" s="2237"/>
      <c r="N813" s="2237"/>
      <c r="O813" s="2237"/>
      <c r="P813" s="2237"/>
      <c r="Q813" s="2237"/>
      <c r="R813" s="2237"/>
      <c r="S813" s="2237"/>
      <c r="T813" s="2237"/>
      <c r="U813" s="2237"/>
      <c r="V813" s="2237"/>
      <c r="W813" s="2237"/>
      <c r="X813" s="2237"/>
      <c r="Y813" s="2237"/>
      <c r="Z813" s="2237"/>
      <c r="AA813" s="2237"/>
      <c r="AB813" s="2238"/>
      <c r="AC813" s="2238"/>
      <c r="AD813" s="2238"/>
      <c r="AE813" s="2238"/>
      <c r="AF813" s="2237"/>
      <c r="AG813" s="2237"/>
      <c r="AH813" s="2237"/>
      <c r="AI813" s="2237"/>
      <c r="AJ813" s="2237"/>
      <c r="AK813" s="2237"/>
      <c r="AL813" s="2237"/>
      <c r="AM813" s="2237"/>
      <c r="AN813" s="2237"/>
      <c r="AO813" s="2237"/>
      <c r="AP813" s="2237"/>
      <c r="AQ813" s="2237"/>
      <c r="AR813" s="2237"/>
      <c r="AS813" s="2237"/>
      <c r="AT813" s="2237"/>
      <c r="AU813" s="2237"/>
      <c r="AV813" s="2237"/>
      <c r="AW813" s="2237"/>
      <c r="AX813" s="2237"/>
      <c r="AY813" s="2237"/>
      <c r="AZ813" s="2237"/>
      <c r="BA813" s="2237"/>
      <c r="BB813" s="2237"/>
      <c r="BC813" s="2237"/>
      <c r="BD813" s="2237"/>
      <c r="BE813" s="2237"/>
      <c r="BF813" s="2237"/>
      <c r="BG813" s="2237"/>
      <c r="BH813" s="2237"/>
      <c r="BI813" s="2237"/>
      <c r="BJ813" s="2237"/>
      <c r="BK813" s="2237"/>
      <c r="BL813" s="2237"/>
      <c r="BM813" s="2237"/>
      <c r="BN813" s="2237"/>
      <c r="BO813" s="2237"/>
      <c r="BP813" s="2237"/>
      <c r="BQ813" s="2237"/>
      <c r="BR813" s="2237"/>
      <c r="BS813" s="2238"/>
      <c r="BT813" s="2237"/>
      <c r="BU813" s="2237"/>
      <c r="BV813" s="2237"/>
      <c r="BW813" s="2237"/>
      <c r="BX813" s="2237"/>
      <c r="BY813" s="2237"/>
      <c r="BZ813" s="2237"/>
      <c r="CA813" s="2237"/>
      <c r="CB813" s="2237"/>
      <c r="CC813" s="2237"/>
      <c r="CD813" s="2237"/>
      <c r="CE813" s="2237"/>
      <c r="CF813" s="2237"/>
      <c r="CG813" s="2237"/>
      <c r="CH813" s="2237"/>
      <c r="CI813" s="2237"/>
      <c r="CJ813" s="2237"/>
      <c r="CK813" s="2237"/>
      <c r="CL813" s="2237"/>
      <c r="CM813" s="2238"/>
      <c r="CN813" s="2238"/>
      <c r="CO813" s="2239"/>
      <c r="CQ813" s="1653"/>
    </row>
    <row r="814" spans="1:95" s="551" customFormat="1" x14ac:dyDescent="0.2">
      <c r="A814" s="2170"/>
      <c r="B814" s="2236"/>
      <c r="C814" s="2164"/>
      <c r="D814" s="2164"/>
      <c r="E814" s="2165"/>
      <c r="F814" s="2167"/>
      <c r="G814" s="2164"/>
      <c r="H814" s="2167"/>
      <c r="I814" s="2237"/>
      <c r="J814" s="2237"/>
      <c r="K814" s="2237"/>
      <c r="L814" s="2237"/>
      <c r="M814" s="2237"/>
      <c r="N814" s="2237"/>
      <c r="O814" s="2237"/>
      <c r="P814" s="2237"/>
      <c r="Q814" s="2237"/>
      <c r="R814" s="2237"/>
      <c r="S814" s="2237"/>
      <c r="T814" s="2237"/>
      <c r="U814" s="2237"/>
      <c r="V814" s="2237"/>
      <c r="W814" s="2237"/>
      <c r="X814" s="2237"/>
      <c r="Y814" s="2237"/>
      <c r="Z814" s="2237"/>
      <c r="AA814" s="2237"/>
      <c r="AB814" s="2238"/>
      <c r="AC814" s="2238"/>
      <c r="AD814" s="2238"/>
      <c r="AE814" s="2238"/>
      <c r="AF814" s="2237"/>
      <c r="AG814" s="2237"/>
      <c r="AH814" s="2237"/>
      <c r="AI814" s="2237"/>
      <c r="AJ814" s="2237"/>
      <c r="AK814" s="2237"/>
      <c r="AL814" s="2237"/>
      <c r="AM814" s="2237"/>
      <c r="AN814" s="2237"/>
      <c r="AO814" s="2237"/>
      <c r="AP814" s="2237"/>
      <c r="AQ814" s="2237"/>
      <c r="AR814" s="2237"/>
      <c r="AS814" s="2237"/>
      <c r="AT814" s="2237"/>
      <c r="AU814" s="2237"/>
      <c r="AV814" s="2237"/>
      <c r="AW814" s="2237"/>
      <c r="AX814" s="2237"/>
      <c r="AY814" s="2237"/>
      <c r="AZ814" s="2237"/>
      <c r="BA814" s="2237"/>
      <c r="BB814" s="2237"/>
      <c r="BC814" s="2237"/>
      <c r="BD814" s="2237"/>
      <c r="BE814" s="2237"/>
      <c r="BF814" s="2237"/>
      <c r="BG814" s="2237"/>
      <c r="BH814" s="2237"/>
      <c r="BI814" s="2237"/>
      <c r="BJ814" s="2237"/>
      <c r="BK814" s="2237"/>
      <c r="BL814" s="2237"/>
      <c r="BM814" s="2237"/>
      <c r="BN814" s="2237"/>
      <c r="BO814" s="2237"/>
      <c r="BP814" s="2237"/>
      <c r="BQ814" s="2237"/>
      <c r="BR814" s="2237"/>
      <c r="BS814" s="2238"/>
      <c r="BT814" s="2237"/>
      <c r="BU814" s="2237"/>
      <c r="BV814" s="2237"/>
      <c r="BW814" s="2237"/>
      <c r="BX814" s="2237"/>
      <c r="BY814" s="2237"/>
      <c r="BZ814" s="2237"/>
      <c r="CA814" s="2237"/>
      <c r="CB814" s="2237"/>
      <c r="CC814" s="2237"/>
      <c r="CD814" s="2237"/>
      <c r="CE814" s="2237"/>
      <c r="CF814" s="2237"/>
      <c r="CG814" s="2237"/>
      <c r="CH814" s="2237"/>
      <c r="CI814" s="2237"/>
      <c r="CJ814" s="2237"/>
      <c r="CK814" s="2237"/>
      <c r="CL814" s="2237"/>
      <c r="CM814" s="2238"/>
      <c r="CN814" s="2238"/>
      <c r="CO814" s="2239"/>
      <c r="CQ814" s="1653"/>
    </row>
    <row r="815" spans="1:95" s="551" customFormat="1" x14ac:dyDescent="0.2">
      <c r="A815" s="2170"/>
      <c r="B815" s="2236"/>
      <c r="C815" s="2164"/>
      <c r="D815" s="2164"/>
      <c r="E815" s="2165"/>
      <c r="F815" s="2167"/>
      <c r="G815" s="2164"/>
      <c r="H815" s="2167"/>
      <c r="I815" s="2237"/>
      <c r="J815" s="2237"/>
      <c r="K815" s="2237"/>
      <c r="L815" s="2237"/>
      <c r="M815" s="2237"/>
      <c r="N815" s="2237"/>
      <c r="O815" s="2237"/>
      <c r="P815" s="2237"/>
      <c r="Q815" s="2237"/>
      <c r="R815" s="2237"/>
      <c r="S815" s="2237"/>
      <c r="T815" s="2237"/>
      <c r="U815" s="2237"/>
      <c r="V815" s="2237"/>
      <c r="W815" s="2237"/>
      <c r="X815" s="2237"/>
      <c r="Y815" s="2237"/>
      <c r="Z815" s="2237"/>
      <c r="AA815" s="2237"/>
      <c r="AB815" s="2238"/>
      <c r="AC815" s="2238"/>
      <c r="AD815" s="2238"/>
      <c r="AE815" s="2238"/>
      <c r="AF815" s="2237"/>
      <c r="AG815" s="2237"/>
      <c r="AH815" s="2237"/>
      <c r="AI815" s="2237"/>
      <c r="AJ815" s="2237"/>
      <c r="AK815" s="2237"/>
      <c r="AL815" s="2237"/>
      <c r="AM815" s="2237"/>
      <c r="AN815" s="2237"/>
      <c r="AO815" s="2237"/>
      <c r="AP815" s="2237"/>
      <c r="AQ815" s="2237"/>
      <c r="AR815" s="2237"/>
      <c r="AS815" s="2237"/>
      <c r="AT815" s="2237"/>
      <c r="AU815" s="2237"/>
      <c r="AV815" s="2237"/>
      <c r="AW815" s="2237"/>
      <c r="AX815" s="2237"/>
      <c r="AY815" s="2237"/>
      <c r="AZ815" s="2237"/>
      <c r="BA815" s="2237"/>
      <c r="BB815" s="2237"/>
      <c r="BC815" s="2237"/>
      <c r="BD815" s="2237"/>
      <c r="BE815" s="2237"/>
      <c r="BF815" s="2237"/>
      <c r="BG815" s="2237"/>
      <c r="BH815" s="2237"/>
      <c r="BI815" s="2237"/>
      <c r="BJ815" s="2237"/>
      <c r="BK815" s="2237"/>
      <c r="BL815" s="2237"/>
      <c r="BM815" s="2237"/>
      <c r="BN815" s="2237"/>
      <c r="BO815" s="2237"/>
      <c r="BP815" s="2237"/>
      <c r="BQ815" s="2237"/>
      <c r="BR815" s="2237"/>
      <c r="BS815" s="2238"/>
      <c r="BT815" s="2237"/>
      <c r="BU815" s="2237"/>
      <c r="BV815" s="2237"/>
      <c r="BW815" s="2237"/>
      <c r="BX815" s="2237"/>
      <c r="BY815" s="2237"/>
      <c r="BZ815" s="2237"/>
      <c r="CA815" s="2237"/>
      <c r="CB815" s="2237"/>
      <c r="CC815" s="2237"/>
      <c r="CD815" s="2237"/>
      <c r="CE815" s="2237"/>
      <c r="CF815" s="2237"/>
      <c r="CG815" s="2237"/>
      <c r="CH815" s="2237"/>
      <c r="CI815" s="2237"/>
      <c r="CJ815" s="2237"/>
      <c r="CK815" s="2237"/>
      <c r="CL815" s="2237"/>
      <c r="CM815" s="2238"/>
      <c r="CN815" s="2238"/>
      <c r="CO815" s="2239"/>
      <c r="CQ815" s="1653"/>
    </row>
    <row r="816" spans="1:95" s="551" customFormat="1" x14ac:dyDescent="0.2">
      <c r="A816" s="2170"/>
      <c r="B816" s="2236"/>
      <c r="C816" s="2164"/>
      <c r="D816" s="2164"/>
      <c r="E816" s="2165"/>
      <c r="F816" s="2167"/>
      <c r="G816" s="2164"/>
      <c r="H816" s="2167"/>
      <c r="I816" s="2237"/>
      <c r="J816" s="2237"/>
      <c r="K816" s="2237"/>
      <c r="L816" s="2237"/>
      <c r="M816" s="2237"/>
      <c r="N816" s="2237"/>
      <c r="O816" s="2237"/>
      <c r="P816" s="2237"/>
      <c r="Q816" s="2237"/>
      <c r="R816" s="2237"/>
      <c r="S816" s="2237"/>
      <c r="T816" s="2237"/>
      <c r="U816" s="2237"/>
      <c r="V816" s="2237"/>
      <c r="W816" s="2237"/>
      <c r="X816" s="2237"/>
      <c r="Y816" s="2237"/>
      <c r="Z816" s="2237"/>
      <c r="AA816" s="2237"/>
      <c r="AB816" s="2238"/>
      <c r="AC816" s="2238"/>
      <c r="AD816" s="2238"/>
      <c r="AE816" s="2238"/>
      <c r="AF816" s="2237"/>
      <c r="AG816" s="2237"/>
      <c r="AH816" s="2237"/>
      <c r="AI816" s="2237"/>
      <c r="AJ816" s="2237"/>
      <c r="AK816" s="2237"/>
      <c r="AL816" s="2237"/>
      <c r="AM816" s="2237"/>
      <c r="AN816" s="2237"/>
      <c r="AO816" s="2237"/>
      <c r="AP816" s="2237"/>
      <c r="AQ816" s="2237"/>
      <c r="AR816" s="2237"/>
      <c r="AS816" s="2237"/>
      <c r="AT816" s="2237"/>
      <c r="AU816" s="2237"/>
      <c r="AV816" s="2237"/>
      <c r="AW816" s="2237"/>
      <c r="AX816" s="2237"/>
      <c r="AY816" s="2237"/>
      <c r="AZ816" s="2237"/>
      <c r="BA816" s="2237"/>
      <c r="BB816" s="2237"/>
      <c r="BC816" s="2237"/>
      <c r="BD816" s="2237"/>
      <c r="BE816" s="2237"/>
      <c r="BF816" s="2237"/>
      <c r="BG816" s="2237"/>
      <c r="BH816" s="2237"/>
      <c r="BI816" s="2237"/>
      <c r="BJ816" s="2237"/>
      <c r="BK816" s="2237"/>
      <c r="BL816" s="2237"/>
      <c r="BM816" s="2237"/>
      <c r="BN816" s="2237"/>
      <c r="BO816" s="2237"/>
      <c r="BP816" s="2237"/>
      <c r="BQ816" s="2237"/>
      <c r="BR816" s="2237"/>
      <c r="BS816" s="2238"/>
      <c r="BT816" s="2237"/>
      <c r="BU816" s="2237"/>
      <c r="BV816" s="2237"/>
      <c r="BW816" s="2237"/>
      <c r="BX816" s="2237"/>
      <c r="BY816" s="2237"/>
      <c r="BZ816" s="2237"/>
      <c r="CA816" s="2237"/>
      <c r="CB816" s="2237"/>
      <c r="CC816" s="2237"/>
      <c r="CD816" s="2237"/>
      <c r="CE816" s="2237"/>
      <c r="CF816" s="2237"/>
      <c r="CG816" s="2237"/>
      <c r="CH816" s="2237"/>
      <c r="CI816" s="2237"/>
      <c r="CJ816" s="2237"/>
      <c r="CK816" s="2237"/>
      <c r="CL816" s="2237"/>
      <c r="CM816" s="2238"/>
      <c r="CN816" s="2238"/>
      <c r="CO816" s="2239"/>
      <c r="CQ816" s="1653"/>
    </row>
    <row r="817" spans="1:95" s="551" customFormat="1" x14ac:dyDescent="0.2">
      <c r="A817" s="2170"/>
      <c r="B817" s="2236"/>
      <c r="C817" s="2164"/>
      <c r="D817" s="2164"/>
      <c r="E817" s="2165"/>
      <c r="F817" s="2167"/>
      <c r="G817" s="2164"/>
      <c r="H817" s="2167"/>
      <c r="I817" s="2237"/>
      <c r="J817" s="2237"/>
      <c r="K817" s="2237"/>
      <c r="L817" s="2237"/>
      <c r="M817" s="2237"/>
      <c r="N817" s="2237"/>
      <c r="O817" s="2237"/>
      <c r="P817" s="2237"/>
      <c r="Q817" s="2237"/>
      <c r="R817" s="2237"/>
      <c r="S817" s="2237"/>
      <c r="T817" s="2237"/>
      <c r="U817" s="2237"/>
      <c r="V817" s="2237"/>
      <c r="W817" s="2237"/>
      <c r="X817" s="2237"/>
      <c r="Y817" s="2237"/>
      <c r="Z817" s="2237"/>
      <c r="AA817" s="2237"/>
      <c r="AB817" s="2238"/>
      <c r="AC817" s="2238"/>
      <c r="AD817" s="2238"/>
      <c r="AE817" s="2238"/>
      <c r="AF817" s="2237"/>
      <c r="AG817" s="2237"/>
      <c r="AH817" s="2237"/>
      <c r="AI817" s="2237"/>
      <c r="AJ817" s="2237"/>
      <c r="AK817" s="2237"/>
      <c r="AL817" s="2237"/>
      <c r="AM817" s="2237"/>
      <c r="AN817" s="2237"/>
      <c r="AO817" s="2237"/>
      <c r="AP817" s="2237"/>
      <c r="AQ817" s="2237"/>
      <c r="AR817" s="2237"/>
      <c r="AS817" s="2237"/>
      <c r="AT817" s="2237"/>
      <c r="AU817" s="2237"/>
      <c r="AV817" s="2237"/>
      <c r="AW817" s="2237"/>
      <c r="AX817" s="2237"/>
      <c r="AY817" s="2237"/>
      <c r="AZ817" s="2237"/>
      <c r="BA817" s="2237"/>
      <c r="BB817" s="2237"/>
      <c r="BC817" s="2237"/>
      <c r="BD817" s="2237"/>
      <c r="BE817" s="2237"/>
      <c r="BF817" s="2237"/>
      <c r="BG817" s="2237"/>
      <c r="BH817" s="2237"/>
      <c r="BI817" s="2237"/>
      <c r="BJ817" s="2237"/>
      <c r="BK817" s="2237"/>
      <c r="BL817" s="2237"/>
      <c r="BM817" s="2237"/>
      <c r="BN817" s="2237"/>
      <c r="BO817" s="2237"/>
      <c r="BP817" s="2237"/>
      <c r="BQ817" s="2237"/>
      <c r="BR817" s="2237"/>
      <c r="BS817" s="2238"/>
      <c r="BT817" s="2237"/>
      <c r="BU817" s="2237"/>
      <c r="BV817" s="2237"/>
      <c r="BW817" s="2237"/>
      <c r="BX817" s="2237"/>
      <c r="BY817" s="2237"/>
      <c r="BZ817" s="2237"/>
      <c r="CA817" s="2237"/>
      <c r="CB817" s="2237"/>
      <c r="CC817" s="2237"/>
      <c r="CD817" s="2237"/>
      <c r="CE817" s="2237"/>
      <c r="CF817" s="2237"/>
      <c r="CG817" s="2237"/>
      <c r="CH817" s="2237"/>
      <c r="CI817" s="2237"/>
      <c r="CJ817" s="2237"/>
      <c r="CK817" s="2237"/>
      <c r="CL817" s="2237"/>
      <c r="CM817" s="2238"/>
      <c r="CN817" s="2238"/>
      <c r="CO817" s="2239"/>
      <c r="CQ817" s="1653"/>
    </row>
    <row r="818" spans="1:95" s="551" customFormat="1" x14ac:dyDescent="0.2">
      <c r="A818" s="2170"/>
      <c r="B818" s="2236"/>
      <c r="C818" s="2164"/>
      <c r="D818" s="2164"/>
      <c r="E818" s="2165"/>
      <c r="F818" s="2167"/>
      <c r="G818" s="2164"/>
      <c r="H818" s="2167"/>
      <c r="I818" s="2237"/>
      <c r="J818" s="2237"/>
      <c r="K818" s="2237"/>
      <c r="L818" s="2237"/>
      <c r="M818" s="2237"/>
      <c r="N818" s="2237"/>
      <c r="O818" s="2237"/>
      <c r="P818" s="2237"/>
      <c r="Q818" s="2237"/>
      <c r="R818" s="2237"/>
      <c r="S818" s="2237"/>
      <c r="T818" s="2237"/>
      <c r="U818" s="2237"/>
      <c r="V818" s="2237"/>
      <c r="W818" s="2237"/>
      <c r="X818" s="2237"/>
      <c r="Y818" s="2237"/>
      <c r="Z818" s="2237"/>
      <c r="AA818" s="2237"/>
      <c r="AB818" s="2238"/>
      <c r="AC818" s="2238"/>
      <c r="AD818" s="2238"/>
      <c r="AE818" s="2238"/>
      <c r="AF818" s="2237"/>
      <c r="AG818" s="2237"/>
      <c r="AH818" s="2237"/>
      <c r="AI818" s="2237"/>
      <c r="AJ818" s="2237"/>
      <c r="AK818" s="2237"/>
      <c r="AL818" s="2237"/>
      <c r="AM818" s="2237"/>
      <c r="AN818" s="2237"/>
      <c r="AO818" s="2237"/>
      <c r="AP818" s="2237"/>
      <c r="AQ818" s="2237"/>
      <c r="AR818" s="2237"/>
      <c r="AS818" s="2237"/>
      <c r="AT818" s="2237"/>
      <c r="AU818" s="2237"/>
      <c r="AV818" s="2237"/>
      <c r="AW818" s="2237"/>
      <c r="AX818" s="2237"/>
      <c r="AY818" s="2237"/>
      <c r="AZ818" s="2237"/>
      <c r="BA818" s="2237"/>
      <c r="BB818" s="2237"/>
      <c r="BC818" s="2237"/>
      <c r="BD818" s="2237"/>
      <c r="BE818" s="2237"/>
      <c r="BF818" s="2237"/>
      <c r="BG818" s="2237"/>
      <c r="BH818" s="2237"/>
      <c r="BI818" s="2237"/>
      <c r="BJ818" s="2237"/>
      <c r="BK818" s="2237"/>
      <c r="BL818" s="2237"/>
      <c r="BM818" s="2237"/>
      <c r="BN818" s="2237"/>
      <c r="BO818" s="2237"/>
      <c r="BP818" s="2237"/>
      <c r="BQ818" s="2237"/>
      <c r="BR818" s="2237"/>
      <c r="BS818" s="2238"/>
      <c r="BT818" s="2237"/>
      <c r="BU818" s="2237"/>
      <c r="BV818" s="2237"/>
      <c r="BW818" s="2237"/>
      <c r="BX818" s="2237"/>
      <c r="BY818" s="2237"/>
      <c r="BZ818" s="2237"/>
      <c r="CA818" s="2237"/>
      <c r="CB818" s="2237"/>
      <c r="CC818" s="2237"/>
      <c r="CD818" s="2237"/>
      <c r="CE818" s="2237"/>
      <c r="CF818" s="2237"/>
      <c r="CG818" s="2237"/>
      <c r="CH818" s="2237"/>
      <c r="CI818" s="2237"/>
      <c r="CJ818" s="2237"/>
      <c r="CK818" s="2237"/>
      <c r="CL818" s="2237"/>
      <c r="CM818" s="2238"/>
      <c r="CN818" s="2238"/>
      <c r="CO818" s="2239"/>
      <c r="CQ818" s="1653"/>
    </row>
    <row r="819" spans="1:95" s="551" customFormat="1" x14ac:dyDescent="0.2">
      <c r="A819" s="2170"/>
      <c r="B819" s="2236"/>
      <c r="C819" s="2164"/>
      <c r="D819" s="2164"/>
      <c r="E819" s="2165"/>
      <c r="F819" s="2167"/>
      <c r="G819" s="2164"/>
      <c r="H819" s="2167"/>
      <c r="I819" s="2237"/>
      <c r="J819" s="2237"/>
      <c r="K819" s="2237"/>
      <c r="L819" s="2237"/>
      <c r="M819" s="2237"/>
      <c r="N819" s="2237"/>
      <c r="O819" s="2237"/>
      <c r="P819" s="2237"/>
      <c r="Q819" s="2237"/>
      <c r="R819" s="2237"/>
      <c r="S819" s="2237"/>
      <c r="T819" s="2237"/>
      <c r="U819" s="2237"/>
      <c r="V819" s="2237"/>
      <c r="W819" s="2237"/>
      <c r="X819" s="2237"/>
      <c r="Y819" s="2237"/>
      <c r="Z819" s="2237"/>
      <c r="AA819" s="2237"/>
      <c r="AB819" s="2238"/>
      <c r="AC819" s="2238"/>
      <c r="AD819" s="2238"/>
      <c r="AE819" s="2238"/>
      <c r="AF819" s="2237"/>
      <c r="AG819" s="2237"/>
      <c r="AH819" s="2237"/>
      <c r="AI819" s="2237"/>
      <c r="AJ819" s="2237"/>
      <c r="AK819" s="2237"/>
      <c r="AL819" s="2237"/>
      <c r="AM819" s="2237"/>
      <c r="AN819" s="2237"/>
      <c r="AO819" s="2237"/>
      <c r="AP819" s="2237"/>
      <c r="AQ819" s="2237"/>
      <c r="AR819" s="2237"/>
      <c r="AS819" s="2237"/>
      <c r="AT819" s="2237"/>
      <c r="AU819" s="2237"/>
      <c r="AV819" s="2237"/>
      <c r="AW819" s="2237"/>
      <c r="AX819" s="2237"/>
      <c r="AY819" s="2237"/>
      <c r="AZ819" s="2237"/>
      <c r="BA819" s="2237"/>
      <c r="BB819" s="2237"/>
      <c r="BC819" s="2237"/>
      <c r="BD819" s="2237"/>
      <c r="BE819" s="2237"/>
      <c r="BF819" s="2237"/>
      <c r="BG819" s="2237"/>
      <c r="BH819" s="2237"/>
      <c r="BI819" s="2237"/>
      <c r="BJ819" s="2237"/>
      <c r="BK819" s="2237"/>
      <c r="BL819" s="2237"/>
      <c r="BM819" s="2237"/>
      <c r="BN819" s="2237"/>
      <c r="BO819" s="2237"/>
      <c r="BP819" s="2237"/>
      <c r="BQ819" s="2237"/>
      <c r="BR819" s="2237"/>
      <c r="BS819" s="2238"/>
      <c r="BT819" s="2237"/>
      <c r="BU819" s="2237"/>
      <c r="BV819" s="2237"/>
      <c r="BW819" s="2237"/>
      <c r="BX819" s="2237"/>
      <c r="BY819" s="2237"/>
      <c r="BZ819" s="2237"/>
      <c r="CA819" s="2237"/>
      <c r="CB819" s="2237"/>
      <c r="CC819" s="2237"/>
      <c r="CD819" s="2237"/>
      <c r="CE819" s="2237"/>
      <c r="CF819" s="2237"/>
      <c r="CG819" s="2237"/>
      <c r="CH819" s="2237"/>
      <c r="CI819" s="2237"/>
      <c r="CJ819" s="2237"/>
      <c r="CK819" s="2237"/>
      <c r="CL819" s="2237"/>
      <c r="CM819" s="2238"/>
      <c r="CN819" s="2238"/>
      <c r="CO819" s="2239"/>
      <c r="CQ819" s="1653"/>
    </row>
    <row r="820" spans="1:95" s="551" customFormat="1" x14ac:dyDescent="0.2">
      <c r="A820" s="2170"/>
      <c r="B820" s="2236"/>
      <c r="C820" s="2164"/>
      <c r="D820" s="2164"/>
      <c r="E820" s="2165"/>
      <c r="F820" s="2167"/>
      <c r="G820" s="2164"/>
      <c r="H820" s="2167"/>
      <c r="I820" s="2237"/>
      <c r="J820" s="2237"/>
      <c r="K820" s="2237"/>
      <c r="L820" s="2237"/>
      <c r="M820" s="2237"/>
      <c r="N820" s="2237"/>
      <c r="O820" s="2237"/>
      <c r="P820" s="2237"/>
      <c r="Q820" s="2237"/>
      <c r="R820" s="2237"/>
      <c r="S820" s="2237"/>
      <c r="T820" s="2237"/>
      <c r="U820" s="2237"/>
      <c r="V820" s="2237"/>
      <c r="W820" s="2237"/>
      <c r="X820" s="2237"/>
      <c r="Y820" s="2237"/>
      <c r="Z820" s="2237"/>
      <c r="AA820" s="2237"/>
      <c r="AB820" s="2238"/>
      <c r="AC820" s="2238"/>
      <c r="AD820" s="2238"/>
      <c r="AE820" s="2238"/>
      <c r="AF820" s="2237"/>
      <c r="AG820" s="2237"/>
      <c r="AH820" s="2237"/>
      <c r="AI820" s="2237"/>
      <c r="AJ820" s="2237"/>
      <c r="AK820" s="2237"/>
      <c r="AL820" s="2237"/>
      <c r="AM820" s="2237"/>
      <c r="AN820" s="2237"/>
      <c r="AO820" s="2237"/>
      <c r="AP820" s="2237"/>
      <c r="AQ820" s="2237"/>
      <c r="AR820" s="2237"/>
      <c r="AS820" s="2237"/>
      <c r="AT820" s="2237"/>
      <c r="AU820" s="2237"/>
      <c r="AV820" s="2237"/>
      <c r="AW820" s="2237"/>
      <c r="AX820" s="2237"/>
      <c r="AY820" s="2237"/>
      <c r="AZ820" s="2237"/>
      <c r="BA820" s="2237"/>
      <c r="BB820" s="2237"/>
      <c r="BC820" s="2237"/>
      <c r="BD820" s="2237"/>
      <c r="BE820" s="2237"/>
      <c r="BF820" s="2237"/>
      <c r="BG820" s="2237"/>
      <c r="BH820" s="2237"/>
      <c r="BI820" s="2237"/>
      <c r="BJ820" s="2237"/>
      <c r="BK820" s="2237"/>
      <c r="BL820" s="2237"/>
      <c r="BM820" s="2237"/>
      <c r="BN820" s="2237"/>
      <c r="BO820" s="2237"/>
      <c r="BP820" s="2237"/>
      <c r="BQ820" s="2237"/>
      <c r="BR820" s="2237"/>
      <c r="BS820" s="2238"/>
      <c r="BT820" s="2237"/>
      <c r="BU820" s="2237"/>
      <c r="BV820" s="2237"/>
      <c r="BW820" s="2237"/>
      <c r="BX820" s="2237"/>
      <c r="BY820" s="2237"/>
      <c r="BZ820" s="2237"/>
      <c r="CA820" s="2237"/>
      <c r="CB820" s="2237"/>
      <c r="CC820" s="2237"/>
      <c r="CD820" s="2237"/>
      <c r="CE820" s="2237"/>
      <c r="CF820" s="2237"/>
      <c r="CG820" s="2237"/>
      <c r="CH820" s="2237"/>
      <c r="CI820" s="2237"/>
      <c r="CJ820" s="2237"/>
      <c r="CK820" s="2237"/>
      <c r="CL820" s="2237"/>
      <c r="CM820" s="2238"/>
      <c r="CN820" s="2238"/>
      <c r="CO820" s="2239"/>
      <c r="CQ820" s="1653"/>
    </row>
    <row r="821" spans="1:95" s="551" customFormat="1" x14ac:dyDescent="0.2">
      <c r="A821" s="2170"/>
      <c r="B821" s="2236"/>
      <c r="C821" s="2164"/>
      <c r="D821" s="2164"/>
      <c r="E821" s="2165"/>
      <c r="F821" s="2167"/>
      <c r="G821" s="2164"/>
      <c r="H821" s="2167"/>
      <c r="I821" s="2237"/>
      <c r="J821" s="2237"/>
      <c r="K821" s="2237"/>
      <c r="L821" s="2237"/>
      <c r="M821" s="2237"/>
      <c r="N821" s="2237"/>
      <c r="O821" s="2237"/>
      <c r="P821" s="2237"/>
      <c r="Q821" s="2237"/>
      <c r="R821" s="2237"/>
      <c r="S821" s="2237"/>
      <c r="T821" s="2237"/>
      <c r="U821" s="2237"/>
      <c r="V821" s="2237"/>
      <c r="W821" s="2237"/>
      <c r="X821" s="2237"/>
      <c r="Y821" s="2237"/>
      <c r="Z821" s="2237"/>
      <c r="AA821" s="2237"/>
      <c r="AB821" s="2238"/>
      <c r="AC821" s="2238"/>
      <c r="AD821" s="2238"/>
      <c r="AE821" s="2238"/>
      <c r="AF821" s="2237"/>
      <c r="AG821" s="2237"/>
      <c r="AH821" s="2237"/>
      <c r="AI821" s="2237"/>
      <c r="AJ821" s="2237"/>
      <c r="AK821" s="2237"/>
      <c r="AL821" s="2237"/>
      <c r="AM821" s="2237"/>
      <c r="AN821" s="2237"/>
      <c r="AO821" s="2237"/>
      <c r="AP821" s="2237"/>
      <c r="AQ821" s="2237"/>
      <c r="AR821" s="2237"/>
      <c r="AS821" s="2237"/>
      <c r="AT821" s="2237"/>
      <c r="AU821" s="2237"/>
      <c r="AV821" s="2237"/>
      <c r="AW821" s="2237"/>
      <c r="AX821" s="2237"/>
      <c r="AY821" s="2237"/>
      <c r="AZ821" s="2237"/>
      <c r="BA821" s="2237"/>
      <c r="BB821" s="2237"/>
      <c r="BC821" s="2237"/>
      <c r="BD821" s="2237"/>
      <c r="BE821" s="2237"/>
      <c r="BF821" s="2237"/>
      <c r="BG821" s="2237"/>
      <c r="BH821" s="2237"/>
      <c r="BI821" s="2237"/>
      <c r="BJ821" s="2237"/>
      <c r="BK821" s="2237"/>
      <c r="BL821" s="2237"/>
      <c r="BM821" s="2237"/>
      <c r="BN821" s="2237"/>
      <c r="BO821" s="2237"/>
      <c r="BP821" s="2237"/>
      <c r="BQ821" s="2237"/>
      <c r="BR821" s="2237"/>
      <c r="BS821" s="2238"/>
      <c r="BT821" s="2237"/>
      <c r="BU821" s="2237"/>
      <c r="BV821" s="2237"/>
      <c r="BW821" s="2237"/>
      <c r="BX821" s="2237"/>
      <c r="BY821" s="2237"/>
      <c r="BZ821" s="2237"/>
      <c r="CA821" s="2237"/>
      <c r="CB821" s="2237"/>
      <c r="CC821" s="2237"/>
      <c r="CD821" s="2237"/>
      <c r="CE821" s="2237"/>
      <c r="CF821" s="2237"/>
      <c r="CG821" s="2237"/>
      <c r="CH821" s="2237"/>
      <c r="CI821" s="2237"/>
      <c r="CJ821" s="2237"/>
      <c r="CK821" s="2237"/>
      <c r="CL821" s="2237"/>
      <c r="CM821" s="2238"/>
      <c r="CN821" s="2238"/>
      <c r="CO821" s="2239"/>
      <c r="CQ821" s="1653"/>
    </row>
    <row r="822" spans="1:95" s="551" customFormat="1" x14ac:dyDescent="0.2">
      <c r="A822" s="2170"/>
      <c r="B822" s="2236"/>
      <c r="C822" s="2164"/>
      <c r="D822" s="2164"/>
      <c r="E822" s="2165"/>
      <c r="F822" s="2167"/>
      <c r="G822" s="2164"/>
      <c r="H822" s="2167"/>
      <c r="I822" s="2237"/>
      <c r="J822" s="2237"/>
      <c r="K822" s="2237"/>
      <c r="L822" s="2237"/>
      <c r="M822" s="2237"/>
      <c r="N822" s="2237"/>
      <c r="O822" s="2237"/>
      <c r="P822" s="2237"/>
      <c r="Q822" s="2237"/>
      <c r="R822" s="2237"/>
      <c r="S822" s="2237"/>
      <c r="T822" s="2237"/>
      <c r="U822" s="2237"/>
      <c r="V822" s="2237"/>
      <c r="W822" s="2237"/>
      <c r="X822" s="2237"/>
      <c r="Y822" s="2237"/>
      <c r="Z822" s="2237"/>
      <c r="AA822" s="2237"/>
      <c r="AB822" s="2238"/>
      <c r="AC822" s="2238"/>
      <c r="AD822" s="2238"/>
      <c r="AE822" s="2238"/>
      <c r="AF822" s="2237"/>
      <c r="AG822" s="2237"/>
      <c r="AH822" s="2237"/>
      <c r="AI822" s="2237"/>
      <c r="AJ822" s="2237"/>
      <c r="AK822" s="2237"/>
      <c r="AL822" s="2237"/>
      <c r="AM822" s="2237"/>
      <c r="AN822" s="2237"/>
      <c r="AO822" s="2237"/>
      <c r="AP822" s="2237"/>
      <c r="AQ822" s="2237"/>
      <c r="AR822" s="2237"/>
      <c r="AS822" s="2237"/>
      <c r="AT822" s="2237"/>
      <c r="AU822" s="2237"/>
      <c r="AV822" s="2237"/>
      <c r="AW822" s="2237"/>
      <c r="AX822" s="2237"/>
      <c r="AY822" s="2237"/>
      <c r="AZ822" s="2237"/>
      <c r="BA822" s="2237"/>
      <c r="BB822" s="2237"/>
      <c r="BC822" s="2237"/>
      <c r="BD822" s="2237"/>
      <c r="BE822" s="2237"/>
      <c r="BF822" s="2237"/>
      <c r="BG822" s="2237"/>
      <c r="BH822" s="2237"/>
      <c r="BI822" s="2237"/>
      <c r="BJ822" s="2237"/>
      <c r="BK822" s="2237"/>
      <c r="BL822" s="2237"/>
      <c r="BM822" s="2237"/>
      <c r="BN822" s="2237"/>
      <c r="BO822" s="2237"/>
      <c r="BP822" s="2237"/>
      <c r="BQ822" s="2237"/>
      <c r="BR822" s="2237"/>
      <c r="BS822" s="2238"/>
      <c r="BT822" s="2237"/>
      <c r="BU822" s="2237"/>
      <c r="BV822" s="2237"/>
      <c r="BW822" s="2237"/>
      <c r="BX822" s="2237"/>
      <c r="BY822" s="2237"/>
      <c r="BZ822" s="2237"/>
      <c r="CA822" s="2237"/>
      <c r="CB822" s="2237"/>
      <c r="CC822" s="2237"/>
      <c r="CD822" s="2237"/>
      <c r="CE822" s="2237"/>
      <c r="CF822" s="2237"/>
      <c r="CG822" s="2237"/>
      <c r="CH822" s="2237"/>
      <c r="CI822" s="2237"/>
      <c r="CJ822" s="2237"/>
      <c r="CK822" s="2237"/>
      <c r="CL822" s="2237"/>
      <c r="CM822" s="2238"/>
      <c r="CN822" s="2238"/>
      <c r="CO822" s="2239"/>
      <c r="CQ822" s="1653"/>
    </row>
    <row r="823" spans="1:95" s="551" customFormat="1" x14ac:dyDescent="0.2">
      <c r="A823" s="2170"/>
      <c r="B823" s="2236"/>
      <c r="C823" s="2164"/>
      <c r="D823" s="2164"/>
      <c r="E823" s="2165"/>
      <c r="F823" s="2167"/>
      <c r="G823" s="2164"/>
      <c r="H823" s="2167"/>
      <c r="I823" s="2237"/>
      <c r="J823" s="2237"/>
      <c r="K823" s="2237"/>
      <c r="L823" s="2237"/>
      <c r="M823" s="2237"/>
      <c r="N823" s="2237"/>
      <c r="O823" s="2237"/>
      <c r="P823" s="2237"/>
      <c r="Q823" s="2237"/>
      <c r="R823" s="2237"/>
      <c r="S823" s="2237"/>
      <c r="T823" s="2237"/>
      <c r="U823" s="2237"/>
      <c r="V823" s="2237"/>
      <c r="W823" s="2237"/>
      <c r="X823" s="2237"/>
      <c r="Y823" s="2237"/>
      <c r="Z823" s="2237"/>
      <c r="AA823" s="2237"/>
      <c r="AB823" s="2238"/>
      <c r="AC823" s="2238"/>
      <c r="AD823" s="2238"/>
      <c r="AE823" s="2238"/>
      <c r="AF823" s="2237"/>
      <c r="AG823" s="2237"/>
      <c r="AH823" s="2237"/>
      <c r="AI823" s="2237"/>
      <c r="AJ823" s="2237"/>
      <c r="AK823" s="2237"/>
      <c r="AL823" s="2237"/>
      <c r="AM823" s="2237"/>
      <c r="AN823" s="2237"/>
      <c r="AO823" s="2237"/>
      <c r="AP823" s="2237"/>
      <c r="AQ823" s="2237"/>
      <c r="AR823" s="2237"/>
      <c r="AS823" s="2237"/>
      <c r="AT823" s="2237"/>
      <c r="AU823" s="2237"/>
      <c r="AV823" s="2237"/>
      <c r="AW823" s="2237"/>
      <c r="AX823" s="2237"/>
      <c r="AY823" s="2237"/>
      <c r="AZ823" s="2237"/>
      <c r="BA823" s="2237"/>
      <c r="BB823" s="2237"/>
      <c r="BC823" s="2237"/>
      <c r="BD823" s="2237"/>
      <c r="BE823" s="2237"/>
      <c r="BF823" s="2237"/>
      <c r="BG823" s="2237"/>
      <c r="BH823" s="2237"/>
      <c r="BI823" s="2237"/>
      <c r="BJ823" s="2237"/>
      <c r="BK823" s="2237"/>
      <c r="BL823" s="2237"/>
      <c r="BM823" s="2237"/>
      <c r="BN823" s="2237"/>
      <c r="BO823" s="2237"/>
      <c r="BP823" s="2237"/>
      <c r="BQ823" s="2237"/>
      <c r="BR823" s="2237"/>
      <c r="BS823" s="2238"/>
      <c r="BT823" s="2237"/>
      <c r="BU823" s="2237"/>
      <c r="BV823" s="2237"/>
      <c r="BW823" s="2237"/>
      <c r="BX823" s="2237"/>
      <c r="BY823" s="2237"/>
      <c r="BZ823" s="2237"/>
      <c r="CA823" s="2237"/>
      <c r="CB823" s="2237"/>
      <c r="CC823" s="2237"/>
      <c r="CD823" s="2237"/>
      <c r="CE823" s="2237"/>
      <c r="CF823" s="2237"/>
      <c r="CG823" s="2237"/>
      <c r="CH823" s="2237"/>
      <c r="CI823" s="2237"/>
      <c r="CJ823" s="2237"/>
      <c r="CK823" s="2237"/>
      <c r="CL823" s="2237"/>
      <c r="CM823" s="2238"/>
      <c r="CN823" s="2238"/>
      <c r="CO823" s="2239"/>
      <c r="CQ823" s="1653"/>
    </row>
    <row r="824" spans="1:95" s="551" customFormat="1" x14ac:dyDescent="0.2">
      <c r="A824" s="2170"/>
      <c r="B824" s="2236"/>
      <c r="C824" s="2164"/>
      <c r="D824" s="2164"/>
      <c r="E824" s="2165"/>
      <c r="F824" s="2167"/>
      <c r="G824" s="2164"/>
      <c r="H824" s="2167"/>
      <c r="I824" s="2237"/>
      <c r="J824" s="2237"/>
      <c r="K824" s="2237"/>
      <c r="L824" s="2237"/>
      <c r="M824" s="2237"/>
      <c r="N824" s="2237"/>
      <c r="O824" s="2237"/>
      <c r="P824" s="2237"/>
      <c r="Q824" s="2237"/>
      <c r="R824" s="2237"/>
      <c r="S824" s="2237"/>
      <c r="T824" s="2237"/>
      <c r="U824" s="2237"/>
      <c r="V824" s="2237"/>
      <c r="W824" s="2237"/>
      <c r="X824" s="2237"/>
      <c r="Y824" s="2237"/>
      <c r="Z824" s="2237"/>
      <c r="AA824" s="2237"/>
      <c r="AB824" s="2238"/>
      <c r="AC824" s="2238"/>
      <c r="AD824" s="2238"/>
      <c r="AE824" s="2238"/>
      <c r="AF824" s="2237"/>
      <c r="AG824" s="2237"/>
      <c r="AH824" s="2237"/>
      <c r="AI824" s="2237"/>
      <c r="AJ824" s="2237"/>
      <c r="AK824" s="2237"/>
      <c r="AL824" s="2237"/>
      <c r="AM824" s="2237"/>
      <c r="AN824" s="2237"/>
      <c r="AO824" s="2237"/>
      <c r="AP824" s="2237"/>
      <c r="AQ824" s="2237"/>
      <c r="AR824" s="2237"/>
      <c r="AS824" s="2237"/>
      <c r="AT824" s="2237"/>
      <c r="AU824" s="2237"/>
      <c r="AV824" s="2237"/>
      <c r="AW824" s="2237"/>
      <c r="AX824" s="2237"/>
      <c r="AY824" s="2237"/>
      <c r="AZ824" s="2237"/>
      <c r="BA824" s="2237"/>
      <c r="BB824" s="2237"/>
      <c r="BC824" s="2237"/>
      <c r="BD824" s="2237"/>
      <c r="BE824" s="2237"/>
      <c r="BF824" s="2237"/>
      <c r="BG824" s="2237"/>
      <c r="BH824" s="2237"/>
      <c r="BI824" s="2237"/>
      <c r="BJ824" s="2237"/>
      <c r="BK824" s="2237"/>
      <c r="BL824" s="2237"/>
      <c r="BM824" s="2237"/>
      <c r="BN824" s="2237"/>
      <c r="BO824" s="2237"/>
      <c r="BP824" s="2237"/>
      <c r="BQ824" s="2237"/>
      <c r="BR824" s="2237"/>
      <c r="BS824" s="2238"/>
      <c r="BT824" s="2237"/>
      <c r="BU824" s="2237"/>
      <c r="BV824" s="2237"/>
      <c r="BW824" s="2237"/>
      <c r="BX824" s="2237"/>
      <c r="BY824" s="2237"/>
      <c r="BZ824" s="2237"/>
      <c r="CA824" s="2237"/>
      <c r="CB824" s="2237"/>
      <c r="CC824" s="2237"/>
      <c r="CD824" s="2237"/>
      <c r="CE824" s="2237"/>
      <c r="CF824" s="2237"/>
      <c r="CG824" s="2237"/>
      <c r="CH824" s="2237"/>
      <c r="CI824" s="2237"/>
      <c r="CJ824" s="2237"/>
      <c r="CK824" s="2237"/>
      <c r="CL824" s="2237"/>
      <c r="CM824" s="2238"/>
      <c r="CN824" s="2238"/>
      <c r="CO824" s="2239"/>
      <c r="CQ824" s="1653"/>
    </row>
    <row r="825" spans="1:95" s="551" customFormat="1" x14ac:dyDescent="0.2">
      <c r="A825" s="2170"/>
      <c r="B825" s="2236"/>
      <c r="C825" s="2164"/>
      <c r="D825" s="2164"/>
      <c r="E825" s="2165"/>
      <c r="F825" s="2167"/>
      <c r="G825" s="2164"/>
      <c r="H825" s="2167"/>
      <c r="I825" s="2237"/>
      <c r="J825" s="2237"/>
      <c r="K825" s="2237"/>
      <c r="L825" s="2237"/>
      <c r="M825" s="2237"/>
      <c r="N825" s="2237"/>
      <c r="O825" s="2237"/>
      <c r="P825" s="2237"/>
      <c r="Q825" s="2237"/>
      <c r="R825" s="2237"/>
      <c r="S825" s="2237"/>
      <c r="T825" s="2237"/>
      <c r="U825" s="2237"/>
      <c r="V825" s="2237"/>
      <c r="W825" s="2237"/>
      <c r="X825" s="2237"/>
      <c r="Y825" s="2237"/>
      <c r="Z825" s="2237"/>
      <c r="AA825" s="2237"/>
      <c r="AB825" s="2238"/>
      <c r="AC825" s="2238"/>
      <c r="AD825" s="2238"/>
      <c r="AE825" s="2238"/>
      <c r="AF825" s="2237"/>
      <c r="AG825" s="2237"/>
      <c r="AH825" s="2237"/>
      <c r="AI825" s="2237"/>
      <c r="AJ825" s="2237"/>
      <c r="AK825" s="2237"/>
      <c r="AL825" s="2237"/>
      <c r="AM825" s="2237"/>
      <c r="AN825" s="2237"/>
      <c r="AO825" s="2237"/>
      <c r="AP825" s="2237"/>
      <c r="AQ825" s="2237"/>
      <c r="AR825" s="2237"/>
      <c r="AS825" s="2237"/>
      <c r="AT825" s="2237"/>
      <c r="AU825" s="2237"/>
      <c r="AV825" s="2237"/>
      <c r="AW825" s="2237"/>
      <c r="AX825" s="2237"/>
      <c r="AY825" s="2237"/>
      <c r="AZ825" s="2237"/>
      <c r="BA825" s="2237"/>
      <c r="BB825" s="2237"/>
      <c r="BC825" s="2237"/>
      <c r="BD825" s="2237"/>
      <c r="BE825" s="2237"/>
      <c r="BF825" s="2237"/>
      <c r="BG825" s="2237"/>
      <c r="BH825" s="2237"/>
      <c r="BI825" s="2237"/>
      <c r="BJ825" s="2237"/>
      <c r="BK825" s="2237"/>
      <c r="BL825" s="2237"/>
      <c r="BM825" s="2237"/>
      <c r="BN825" s="2237"/>
      <c r="BO825" s="2237"/>
      <c r="BP825" s="2237"/>
      <c r="BQ825" s="2237"/>
      <c r="BR825" s="2237"/>
      <c r="BS825" s="2238"/>
      <c r="BT825" s="2237"/>
      <c r="BU825" s="2237"/>
      <c r="BV825" s="2237"/>
      <c r="BW825" s="2237"/>
      <c r="BX825" s="2237"/>
      <c r="BY825" s="2237"/>
      <c r="BZ825" s="2237"/>
      <c r="CA825" s="2237"/>
      <c r="CB825" s="2237"/>
      <c r="CC825" s="2237"/>
      <c r="CD825" s="2237"/>
      <c r="CE825" s="2237"/>
      <c r="CF825" s="2237"/>
      <c r="CG825" s="2237"/>
      <c r="CH825" s="2237"/>
      <c r="CI825" s="2237"/>
      <c r="CJ825" s="2237"/>
      <c r="CK825" s="2237"/>
      <c r="CL825" s="2237"/>
      <c r="CM825" s="2238"/>
      <c r="CN825" s="2238"/>
      <c r="CO825" s="2239"/>
      <c r="CQ825" s="1653"/>
    </row>
    <row r="826" spans="1:95" s="551" customFormat="1" x14ac:dyDescent="0.2">
      <c r="A826" s="2170"/>
      <c r="B826" s="2236"/>
      <c r="C826" s="2164"/>
      <c r="D826" s="2164"/>
      <c r="E826" s="2165"/>
      <c r="F826" s="2167"/>
      <c r="G826" s="2164"/>
      <c r="H826" s="2167"/>
      <c r="I826" s="2237"/>
      <c r="J826" s="2237"/>
      <c r="K826" s="2237"/>
      <c r="L826" s="2237"/>
      <c r="M826" s="2237"/>
      <c r="N826" s="2237"/>
      <c r="O826" s="2237"/>
      <c r="P826" s="2237"/>
      <c r="Q826" s="2237"/>
      <c r="R826" s="2237"/>
      <c r="S826" s="2237"/>
      <c r="T826" s="2237"/>
      <c r="U826" s="2237"/>
      <c r="V826" s="2237"/>
      <c r="W826" s="2237"/>
      <c r="X826" s="2237"/>
      <c r="Y826" s="2237"/>
      <c r="Z826" s="2237"/>
      <c r="AA826" s="2237"/>
      <c r="AB826" s="2238"/>
      <c r="AC826" s="2238"/>
      <c r="AD826" s="2238"/>
      <c r="AE826" s="2238"/>
      <c r="AF826" s="2237"/>
      <c r="AG826" s="2237"/>
      <c r="AH826" s="2237"/>
      <c r="AI826" s="2237"/>
      <c r="AJ826" s="2237"/>
      <c r="AK826" s="2237"/>
      <c r="AL826" s="2237"/>
      <c r="AM826" s="2237"/>
      <c r="AN826" s="2237"/>
      <c r="AO826" s="2237"/>
      <c r="AP826" s="2237"/>
      <c r="AQ826" s="2237"/>
      <c r="AR826" s="2237"/>
      <c r="AS826" s="2237"/>
      <c r="AT826" s="2237"/>
      <c r="AU826" s="2237"/>
      <c r="AV826" s="2237"/>
      <c r="AW826" s="2237"/>
      <c r="AX826" s="2237"/>
      <c r="AY826" s="2237"/>
      <c r="AZ826" s="2237"/>
      <c r="BA826" s="2237"/>
      <c r="BB826" s="2237"/>
      <c r="BC826" s="2237"/>
      <c r="BD826" s="2237"/>
      <c r="BE826" s="2237"/>
      <c r="BF826" s="2237"/>
      <c r="BG826" s="2237"/>
      <c r="BH826" s="2237"/>
      <c r="BI826" s="2237"/>
      <c r="BJ826" s="2237"/>
      <c r="BK826" s="2237"/>
      <c r="BL826" s="2237"/>
      <c r="BM826" s="2237"/>
      <c r="BN826" s="2237"/>
      <c r="BO826" s="2237"/>
      <c r="BP826" s="2237"/>
      <c r="BQ826" s="2237"/>
      <c r="BR826" s="2237"/>
      <c r="BS826" s="2238"/>
      <c r="BT826" s="2237"/>
      <c r="BU826" s="2237"/>
      <c r="BV826" s="2237"/>
      <c r="BW826" s="2237"/>
      <c r="BX826" s="2237"/>
      <c r="BY826" s="2237"/>
      <c r="BZ826" s="2237"/>
      <c r="CA826" s="2237"/>
      <c r="CB826" s="2237"/>
      <c r="CC826" s="2237"/>
      <c r="CD826" s="2237"/>
      <c r="CE826" s="2237"/>
      <c r="CF826" s="2237"/>
      <c r="CG826" s="2237"/>
      <c r="CH826" s="2237"/>
      <c r="CI826" s="2237"/>
      <c r="CJ826" s="2237"/>
      <c r="CK826" s="2237"/>
      <c r="CL826" s="2237"/>
      <c r="CM826" s="2238"/>
      <c r="CN826" s="2238"/>
      <c r="CO826" s="2239"/>
      <c r="CQ826" s="1653"/>
    </row>
    <row r="827" spans="1:95" s="551" customFormat="1" x14ac:dyDescent="0.2">
      <c r="A827" s="2170"/>
      <c r="B827" s="2236"/>
      <c r="C827" s="2164"/>
      <c r="D827" s="2164"/>
      <c r="E827" s="2165"/>
      <c r="F827" s="2167"/>
      <c r="G827" s="2164"/>
      <c r="H827" s="2167"/>
      <c r="I827" s="2237"/>
      <c r="J827" s="2237"/>
      <c r="K827" s="2237"/>
      <c r="L827" s="2237"/>
      <c r="M827" s="2237"/>
      <c r="N827" s="2237"/>
      <c r="O827" s="2237"/>
      <c r="P827" s="2237"/>
      <c r="Q827" s="2237"/>
      <c r="R827" s="2237"/>
      <c r="S827" s="2237"/>
      <c r="T827" s="2237"/>
      <c r="U827" s="2237"/>
      <c r="V827" s="2237"/>
      <c r="W827" s="2237"/>
      <c r="X827" s="2237"/>
      <c r="Y827" s="2237"/>
      <c r="Z827" s="2237"/>
      <c r="AA827" s="2237"/>
      <c r="AB827" s="2238"/>
      <c r="AC827" s="2238"/>
      <c r="AD827" s="2238"/>
      <c r="AE827" s="2238"/>
      <c r="AF827" s="2237"/>
      <c r="AG827" s="2237"/>
      <c r="AH827" s="2237"/>
      <c r="AI827" s="2237"/>
      <c r="AJ827" s="2237"/>
      <c r="AK827" s="2237"/>
      <c r="AL827" s="2237"/>
      <c r="AM827" s="2237"/>
      <c r="AN827" s="2237"/>
      <c r="AO827" s="2237"/>
      <c r="AP827" s="2237"/>
      <c r="AQ827" s="2237"/>
      <c r="AR827" s="2237"/>
      <c r="AS827" s="2237"/>
      <c r="AT827" s="2237"/>
      <c r="AU827" s="2237"/>
      <c r="AV827" s="2237"/>
      <c r="AW827" s="2237"/>
      <c r="AX827" s="2237"/>
      <c r="AY827" s="2237"/>
      <c r="AZ827" s="2237"/>
      <c r="BA827" s="2237"/>
      <c r="BB827" s="2237"/>
      <c r="BC827" s="2237"/>
      <c r="BD827" s="2237"/>
      <c r="BE827" s="2237"/>
      <c r="BF827" s="2237"/>
      <c r="BG827" s="2237"/>
      <c r="BH827" s="2237"/>
      <c r="BI827" s="2237"/>
      <c r="BJ827" s="2237"/>
      <c r="BK827" s="2237"/>
      <c r="BL827" s="2237"/>
      <c r="BM827" s="2237"/>
      <c r="BN827" s="2237"/>
      <c r="BO827" s="2237"/>
      <c r="BP827" s="2237"/>
      <c r="BQ827" s="2237"/>
      <c r="BR827" s="2237"/>
      <c r="BS827" s="2238"/>
      <c r="BT827" s="2237"/>
      <c r="BU827" s="2237"/>
      <c r="BV827" s="2237"/>
      <c r="BW827" s="2237"/>
      <c r="BX827" s="2237"/>
      <c r="BY827" s="2237"/>
      <c r="BZ827" s="2237"/>
      <c r="CA827" s="2237"/>
      <c r="CB827" s="2237"/>
      <c r="CC827" s="2237"/>
      <c r="CD827" s="2237"/>
      <c r="CE827" s="2237"/>
      <c r="CF827" s="2237"/>
      <c r="CG827" s="2237"/>
      <c r="CH827" s="2237"/>
      <c r="CI827" s="2237"/>
      <c r="CJ827" s="2237"/>
      <c r="CK827" s="2237"/>
      <c r="CL827" s="2237"/>
      <c r="CM827" s="2238"/>
      <c r="CN827" s="2238"/>
      <c r="CO827" s="2239"/>
      <c r="CQ827" s="1653"/>
    </row>
    <row r="828" spans="1:95" s="551" customFormat="1" x14ac:dyDescent="0.2">
      <c r="A828" s="2170"/>
      <c r="B828" s="2236"/>
      <c r="C828" s="2164"/>
      <c r="D828" s="2164"/>
      <c r="E828" s="2165"/>
      <c r="F828" s="2167"/>
      <c r="G828" s="2164"/>
      <c r="H828" s="2167"/>
      <c r="I828" s="2237"/>
      <c r="J828" s="2237"/>
      <c r="K828" s="2237"/>
      <c r="L828" s="2237"/>
      <c r="M828" s="2237"/>
      <c r="N828" s="2237"/>
      <c r="O828" s="2237"/>
      <c r="P828" s="2237"/>
      <c r="Q828" s="2237"/>
      <c r="R828" s="2237"/>
      <c r="S828" s="2237"/>
      <c r="T828" s="2237"/>
      <c r="U828" s="2237"/>
      <c r="V828" s="2237"/>
      <c r="W828" s="2237"/>
      <c r="X828" s="2237"/>
      <c r="Y828" s="2237"/>
      <c r="Z828" s="2237"/>
      <c r="AA828" s="2237"/>
      <c r="AB828" s="2238"/>
      <c r="AC828" s="2238"/>
      <c r="AD828" s="2238"/>
      <c r="AE828" s="2238"/>
      <c r="AF828" s="2237"/>
      <c r="AG828" s="2237"/>
      <c r="AH828" s="2237"/>
      <c r="AI828" s="2237"/>
      <c r="AJ828" s="2237"/>
      <c r="AK828" s="2237"/>
      <c r="AL828" s="2237"/>
      <c r="AM828" s="2237"/>
      <c r="AN828" s="2237"/>
      <c r="AO828" s="2237"/>
      <c r="AP828" s="2237"/>
      <c r="AQ828" s="2237"/>
      <c r="AR828" s="2237"/>
      <c r="AS828" s="2237"/>
      <c r="AT828" s="2237"/>
      <c r="AU828" s="2237"/>
      <c r="AV828" s="2237"/>
      <c r="AW828" s="2237"/>
      <c r="AX828" s="2237"/>
      <c r="AY828" s="2237"/>
      <c r="AZ828" s="2237"/>
      <c r="BA828" s="2237"/>
      <c r="BB828" s="2237"/>
      <c r="BC828" s="2237"/>
      <c r="BD828" s="2237"/>
      <c r="BE828" s="2237"/>
      <c r="BF828" s="2237"/>
      <c r="BG828" s="2237"/>
      <c r="BH828" s="2237"/>
      <c r="BI828" s="2237"/>
      <c r="BJ828" s="2237"/>
      <c r="BK828" s="2237"/>
      <c r="BL828" s="2237"/>
      <c r="BM828" s="2237"/>
      <c r="BN828" s="2237"/>
      <c r="BO828" s="2237"/>
      <c r="BP828" s="2237"/>
      <c r="BQ828" s="2237"/>
      <c r="BR828" s="2237"/>
      <c r="BS828" s="2238"/>
      <c r="BT828" s="2237"/>
      <c r="BU828" s="2237"/>
      <c r="BV828" s="2237"/>
      <c r="BW828" s="2237"/>
      <c r="BX828" s="2237"/>
      <c r="BY828" s="2237"/>
      <c r="BZ828" s="2237"/>
      <c r="CA828" s="2237"/>
      <c r="CB828" s="2237"/>
      <c r="CC828" s="2237"/>
      <c r="CD828" s="2237"/>
      <c r="CE828" s="2237"/>
      <c r="CF828" s="2237"/>
      <c r="CG828" s="2237"/>
      <c r="CH828" s="2237"/>
      <c r="CI828" s="2237"/>
      <c r="CJ828" s="2237"/>
      <c r="CK828" s="2237"/>
      <c r="CL828" s="2237"/>
      <c r="CM828" s="2238"/>
      <c r="CN828" s="2238"/>
      <c r="CO828" s="2239"/>
      <c r="CQ828" s="1653"/>
    </row>
    <row r="829" spans="1:95" s="551" customFormat="1" x14ac:dyDescent="0.2">
      <c r="A829" s="2170"/>
      <c r="B829" s="2236"/>
      <c r="C829" s="2164"/>
      <c r="D829" s="2164"/>
      <c r="E829" s="2165"/>
      <c r="F829" s="2167"/>
      <c r="G829" s="2164"/>
      <c r="H829" s="2167"/>
      <c r="I829" s="2237"/>
      <c r="J829" s="2237"/>
      <c r="K829" s="2237"/>
      <c r="L829" s="2237"/>
      <c r="M829" s="2237"/>
      <c r="N829" s="2237"/>
      <c r="O829" s="2237"/>
      <c r="P829" s="2237"/>
      <c r="Q829" s="2237"/>
      <c r="R829" s="2237"/>
      <c r="S829" s="2237"/>
      <c r="T829" s="2237"/>
      <c r="U829" s="2237"/>
      <c r="V829" s="2237"/>
      <c r="W829" s="2237"/>
      <c r="X829" s="2237"/>
      <c r="Y829" s="2237"/>
      <c r="Z829" s="2237"/>
      <c r="AA829" s="2237"/>
      <c r="AB829" s="2238"/>
      <c r="AC829" s="2238"/>
      <c r="AD829" s="2238"/>
      <c r="AE829" s="2238"/>
      <c r="AF829" s="2237"/>
      <c r="AG829" s="2237"/>
      <c r="AH829" s="2237"/>
      <c r="AI829" s="2237"/>
      <c r="AJ829" s="2237"/>
      <c r="AK829" s="2237"/>
      <c r="AL829" s="2237"/>
      <c r="AM829" s="2237"/>
      <c r="AN829" s="2237"/>
      <c r="AO829" s="2237"/>
      <c r="AP829" s="2237"/>
      <c r="AQ829" s="2237"/>
      <c r="AR829" s="2237"/>
      <c r="AS829" s="2237"/>
      <c r="AT829" s="2237"/>
      <c r="AU829" s="2237"/>
      <c r="AV829" s="2237"/>
      <c r="AW829" s="2237"/>
      <c r="AX829" s="2237"/>
      <c r="AY829" s="2237"/>
      <c r="AZ829" s="2237"/>
      <c r="BA829" s="2237"/>
      <c r="BB829" s="2237"/>
      <c r="BC829" s="2237"/>
      <c r="BD829" s="2237"/>
      <c r="BE829" s="2237"/>
      <c r="BF829" s="2237"/>
      <c r="BG829" s="2237"/>
      <c r="BH829" s="2237"/>
      <c r="BI829" s="2237"/>
      <c r="BJ829" s="2237"/>
      <c r="BK829" s="2237"/>
      <c r="BL829" s="2237"/>
      <c r="BM829" s="2237"/>
      <c r="BN829" s="2237"/>
      <c r="BO829" s="2237"/>
      <c r="BP829" s="2237"/>
      <c r="BQ829" s="2237"/>
      <c r="BR829" s="2237"/>
      <c r="BS829" s="2238"/>
      <c r="BT829" s="2237"/>
      <c r="BU829" s="2237"/>
      <c r="BV829" s="2237"/>
      <c r="BW829" s="2237"/>
      <c r="BX829" s="2237"/>
      <c r="BY829" s="2237"/>
      <c r="BZ829" s="2237"/>
      <c r="CA829" s="2237"/>
      <c r="CB829" s="2237"/>
      <c r="CC829" s="2237"/>
      <c r="CD829" s="2237"/>
      <c r="CE829" s="2237"/>
      <c r="CF829" s="2237"/>
      <c r="CG829" s="2237"/>
      <c r="CH829" s="2237"/>
      <c r="CI829" s="2237"/>
      <c r="CJ829" s="2237"/>
      <c r="CK829" s="2237"/>
      <c r="CL829" s="2237"/>
      <c r="CM829" s="2238"/>
      <c r="CN829" s="2238"/>
      <c r="CO829" s="2239"/>
      <c r="CQ829" s="1653"/>
    </row>
    <row r="830" spans="1:95" s="551" customFormat="1" x14ac:dyDescent="0.2">
      <c r="A830" s="2170"/>
      <c r="B830" s="2236"/>
      <c r="C830" s="2164"/>
      <c r="D830" s="2164"/>
      <c r="E830" s="2165"/>
      <c r="F830" s="2167"/>
      <c r="G830" s="2164"/>
      <c r="H830" s="2167"/>
      <c r="I830" s="2237"/>
      <c r="J830" s="2237"/>
      <c r="K830" s="2237"/>
      <c r="L830" s="2237"/>
      <c r="M830" s="2237"/>
      <c r="N830" s="2237"/>
      <c r="O830" s="2237"/>
      <c r="P830" s="2237"/>
      <c r="Q830" s="2237"/>
      <c r="R830" s="2237"/>
      <c r="S830" s="2237"/>
      <c r="T830" s="2237"/>
      <c r="U830" s="2237"/>
      <c r="V830" s="2237"/>
      <c r="W830" s="2237"/>
      <c r="X830" s="2237"/>
      <c r="Y830" s="2237"/>
      <c r="Z830" s="2237"/>
      <c r="AA830" s="2237"/>
      <c r="AB830" s="2238"/>
      <c r="AC830" s="2238"/>
      <c r="AD830" s="2238"/>
      <c r="AE830" s="2238"/>
      <c r="AF830" s="2237"/>
      <c r="AG830" s="2237"/>
      <c r="AH830" s="2237"/>
      <c r="AI830" s="2237"/>
      <c r="AJ830" s="2237"/>
      <c r="AK830" s="2237"/>
      <c r="AL830" s="2237"/>
      <c r="AM830" s="2237"/>
      <c r="AN830" s="2237"/>
      <c r="AO830" s="2237"/>
      <c r="AP830" s="2237"/>
      <c r="AQ830" s="2237"/>
      <c r="AR830" s="2237"/>
      <c r="AS830" s="2237"/>
      <c r="AT830" s="2237"/>
      <c r="AU830" s="2237"/>
      <c r="AV830" s="2237"/>
      <c r="AW830" s="2237"/>
      <c r="AX830" s="2237"/>
      <c r="AY830" s="2237"/>
      <c r="AZ830" s="2237"/>
      <c r="BA830" s="2237"/>
      <c r="BB830" s="2237"/>
      <c r="BC830" s="2237"/>
      <c r="BD830" s="2237"/>
      <c r="BE830" s="2237"/>
      <c r="BF830" s="2237"/>
      <c r="BG830" s="2237"/>
      <c r="BH830" s="2237"/>
      <c r="BI830" s="2237"/>
      <c r="BJ830" s="2237"/>
      <c r="BK830" s="2237"/>
      <c r="BL830" s="2237"/>
      <c r="BM830" s="2237"/>
      <c r="BN830" s="2237"/>
      <c r="BO830" s="2237"/>
      <c r="BP830" s="2237"/>
      <c r="BQ830" s="2237"/>
      <c r="BR830" s="2237"/>
      <c r="BS830" s="2238"/>
      <c r="BT830" s="2237"/>
      <c r="BU830" s="2237"/>
      <c r="BV830" s="2237"/>
      <c r="BW830" s="2237"/>
      <c r="BX830" s="2237"/>
      <c r="BY830" s="2237"/>
      <c r="BZ830" s="2237"/>
      <c r="CA830" s="2237"/>
      <c r="CB830" s="2237"/>
      <c r="CC830" s="2237"/>
      <c r="CD830" s="2237"/>
      <c r="CE830" s="2237"/>
      <c r="CF830" s="2237"/>
      <c r="CG830" s="2237"/>
      <c r="CH830" s="2237"/>
      <c r="CI830" s="2237"/>
      <c r="CJ830" s="2237"/>
      <c r="CK830" s="2237"/>
      <c r="CL830" s="2237"/>
      <c r="CM830" s="2238"/>
      <c r="CN830" s="2238"/>
      <c r="CO830" s="2239"/>
      <c r="CQ830" s="1653"/>
    </row>
    <row r="831" spans="1:95" s="551" customFormat="1" x14ac:dyDescent="0.2">
      <c r="A831" s="2170"/>
      <c r="B831" s="2236"/>
      <c r="C831" s="2164"/>
      <c r="D831" s="2164"/>
      <c r="E831" s="2165"/>
      <c r="F831" s="2167"/>
      <c r="G831" s="2164"/>
      <c r="H831" s="2167"/>
      <c r="I831" s="2237"/>
      <c r="J831" s="2237"/>
      <c r="K831" s="2237"/>
      <c r="L831" s="2237"/>
      <c r="M831" s="2237"/>
      <c r="N831" s="2237"/>
      <c r="O831" s="2237"/>
      <c r="P831" s="2237"/>
      <c r="Q831" s="2237"/>
      <c r="R831" s="2237"/>
      <c r="S831" s="2237"/>
      <c r="T831" s="2237"/>
      <c r="U831" s="2237"/>
      <c r="V831" s="2237"/>
      <c r="W831" s="2237"/>
      <c r="X831" s="2237"/>
      <c r="Y831" s="2237"/>
      <c r="Z831" s="2237"/>
      <c r="AA831" s="2237"/>
      <c r="AB831" s="2238"/>
      <c r="AC831" s="2238"/>
      <c r="AD831" s="2238"/>
      <c r="AE831" s="2238"/>
      <c r="AF831" s="2237"/>
      <c r="AG831" s="2237"/>
      <c r="AH831" s="2237"/>
      <c r="AI831" s="2237"/>
      <c r="AJ831" s="2237"/>
      <c r="AK831" s="2237"/>
      <c r="AL831" s="2237"/>
      <c r="AM831" s="2237"/>
      <c r="AN831" s="2237"/>
      <c r="AO831" s="2237"/>
      <c r="AP831" s="2237"/>
      <c r="AQ831" s="2237"/>
      <c r="AR831" s="2237"/>
      <c r="AS831" s="2237"/>
      <c r="AT831" s="2237"/>
      <c r="AU831" s="2237"/>
      <c r="AV831" s="2237"/>
      <c r="AW831" s="2237"/>
      <c r="AX831" s="2237"/>
      <c r="AY831" s="2237"/>
      <c r="AZ831" s="2237"/>
      <c r="BA831" s="2237"/>
      <c r="BB831" s="2237"/>
      <c r="BC831" s="2237"/>
      <c r="BD831" s="2237"/>
      <c r="BE831" s="2237"/>
      <c r="BF831" s="2237"/>
      <c r="BG831" s="2237"/>
      <c r="BH831" s="2237"/>
      <c r="BI831" s="2237"/>
      <c r="BJ831" s="2237"/>
      <c r="BK831" s="2237"/>
      <c r="BL831" s="2237"/>
      <c r="BM831" s="2237"/>
      <c r="BN831" s="2237"/>
      <c r="BO831" s="2237"/>
      <c r="BP831" s="2237"/>
      <c r="BQ831" s="2237"/>
      <c r="BR831" s="2237"/>
      <c r="BS831" s="2238"/>
      <c r="BT831" s="2237"/>
      <c r="BU831" s="2237"/>
      <c r="BV831" s="2237"/>
      <c r="BW831" s="2237"/>
      <c r="BX831" s="2237"/>
      <c r="BY831" s="2237"/>
      <c r="BZ831" s="2237"/>
      <c r="CA831" s="2237"/>
      <c r="CB831" s="2237"/>
      <c r="CC831" s="2237"/>
      <c r="CD831" s="2237"/>
      <c r="CE831" s="2237"/>
      <c r="CF831" s="2237"/>
      <c r="CG831" s="2237"/>
      <c r="CH831" s="2237"/>
      <c r="CI831" s="2237"/>
      <c r="CJ831" s="2237"/>
      <c r="CK831" s="2237"/>
      <c r="CL831" s="2237"/>
      <c r="CM831" s="2238"/>
      <c r="CN831" s="2238"/>
      <c r="CO831" s="2239"/>
      <c r="CQ831" s="1653"/>
    </row>
    <row r="832" spans="1:95" s="551" customFormat="1" x14ac:dyDescent="0.2">
      <c r="A832" s="2170"/>
      <c r="B832" s="2236"/>
      <c r="C832" s="2164"/>
      <c r="D832" s="2164"/>
      <c r="E832" s="2165"/>
      <c r="F832" s="2167"/>
      <c r="G832" s="2164"/>
      <c r="H832" s="2167"/>
      <c r="I832" s="2237"/>
      <c r="J832" s="2237"/>
      <c r="K832" s="2237"/>
      <c r="L832" s="2237"/>
      <c r="M832" s="2237"/>
      <c r="N832" s="2237"/>
      <c r="O832" s="2237"/>
      <c r="P832" s="2237"/>
      <c r="Q832" s="2237"/>
      <c r="R832" s="2237"/>
      <c r="S832" s="2237"/>
      <c r="T832" s="2237"/>
      <c r="U832" s="2237"/>
      <c r="V832" s="2237"/>
      <c r="W832" s="2237"/>
      <c r="X832" s="2237"/>
      <c r="Y832" s="2237"/>
      <c r="Z832" s="2237"/>
      <c r="AA832" s="2237"/>
      <c r="AB832" s="2238"/>
      <c r="AC832" s="2238"/>
      <c r="AD832" s="2238"/>
      <c r="AE832" s="2238"/>
      <c r="AF832" s="2237"/>
      <c r="AG832" s="2237"/>
      <c r="AH832" s="2237"/>
      <c r="AI832" s="2237"/>
      <c r="AJ832" s="2237"/>
      <c r="AK832" s="2237"/>
      <c r="AL832" s="2237"/>
      <c r="AM832" s="2237"/>
      <c r="AN832" s="2237"/>
      <c r="AO832" s="2237"/>
      <c r="AP832" s="2237"/>
      <c r="AQ832" s="2237"/>
      <c r="AR832" s="2237"/>
      <c r="AS832" s="2237"/>
      <c r="AT832" s="2237"/>
      <c r="AU832" s="2237"/>
      <c r="AV832" s="2237"/>
      <c r="AW832" s="2237"/>
      <c r="AX832" s="2237"/>
      <c r="AY832" s="2237"/>
      <c r="AZ832" s="2237"/>
      <c r="BA832" s="2237"/>
      <c r="BB832" s="2237"/>
      <c r="BC832" s="2237"/>
      <c r="BD832" s="2237"/>
      <c r="BE832" s="2237"/>
      <c r="BF832" s="2237"/>
      <c r="BG832" s="2237"/>
      <c r="BH832" s="2237"/>
      <c r="BI832" s="2237"/>
      <c r="BJ832" s="2237"/>
      <c r="BK832" s="2237"/>
      <c r="BL832" s="2237"/>
      <c r="BM832" s="2237"/>
      <c r="BN832" s="2237"/>
      <c r="BO832" s="2237"/>
      <c r="BP832" s="2237"/>
      <c r="BQ832" s="2237"/>
      <c r="BR832" s="2237"/>
      <c r="BS832" s="2238"/>
      <c r="BT832" s="2237"/>
      <c r="BU832" s="2237"/>
      <c r="BV832" s="2237"/>
      <c r="BW832" s="2237"/>
      <c r="BX832" s="2237"/>
      <c r="BY832" s="2237"/>
      <c r="BZ832" s="2237"/>
      <c r="CA832" s="2237"/>
      <c r="CB832" s="2237"/>
      <c r="CC832" s="2237"/>
      <c r="CD832" s="2237"/>
      <c r="CE832" s="2237"/>
      <c r="CF832" s="2237"/>
      <c r="CG832" s="2237"/>
      <c r="CH832" s="2237"/>
      <c r="CI832" s="2237"/>
      <c r="CJ832" s="2237"/>
      <c r="CK832" s="2237"/>
      <c r="CL832" s="2237"/>
      <c r="CM832" s="2238"/>
      <c r="CN832" s="2238"/>
      <c r="CO832" s="2239"/>
      <c r="CQ832" s="1653"/>
    </row>
    <row r="833" spans="1:95" s="551" customFormat="1" x14ac:dyDescent="0.2">
      <c r="A833" s="2170"/>
      <c r="B833" s="2236"/>
      <c r="C833" s="2164"/>
      <c r="D833" s="2164"/>
      <c r="E833" s="2165"/>
      <c r="F833" s="2167"/>
      <c r="G833" s="2164"/>
      <c r="H833" s="2167"/>
      <c r="I833" s="2237"/>
      <c r="J833" s="2237"/>
      <c r="K833" s="2237"/>
      <c r="L833" s="2237"/>
      <c r="M833" s="2237"/>
      <c r="N833" s="2237"/>
      <c r="O833" s="2237"/>
      <c r="P833" s="2237"/>
      <c r="Q833" s="2237"/>
      <c r="R833" s="2237"/>
      <c r="S833" s="2237"/>
      <c r="T833" s="2237"/>
      <c r="U833" s="2237"/>
      <c r="V833" s="2237"/>
      <c r="W833" s="2237"/>
      <c r="X833" s="2237"/>
      <c r="Y833" s="2237"/>
      <c r="Z833" s="2237"/>
      <c r="AA833" s="2237"/>
      <c r="AB833" s="2238"/>
      <c r="AC833" s="2238"/>
      <c r="AD833" s="2238"/>
      <c r="AE833" s="2238"/>
      <c r="AF833" s="2237"/>
      <c r="AG833" s="2237"/>
      <c r="AH833" s="2237"/>
      <c r="AI833" s="2237"/>
      <c r="AJ833" s="2237"/>
      <c r="AK833" s="2237"/>
      <c r="AL833" s="2237"/>
      <c r="AM833" s="2237"/>
      <c r="AN833" s="2237"/>
      <c r="AO833" s="2237"/>
      <c r="AP833" s="2237"/>
      <c r="AQ833" s="2237"/>
      <c r="AR833" s="2237"/>
      <c r="AS833" s="2237"/>
      <c r="AT833" s="2237"/>
      <c r="AU833" s="2237"/>
      <c r="AV833" s="2237"/>
      <c r="AW833" s="2237"/>
      <c r="AX833" s="2237"/>
      <c r="AY833" s="2237"/>
      <c r="AZ833" s="2237"/>
      <c r="BA833" s="2237"/>
      <c r="BB833" s="2237"/>
      <c r="BC833" s="2237"/>
      <c r="BD833" s="2237"/>
      <c r="BE833" s="2237"/>
      <c r="BF833" s="2237"/>
      <c r="BG833" s="2237"/>
      <c r="BH833" s="2237"/>
      <c r="BI833" s="2237"/>
      <c r="BJ833" s="2237"/>
      <c r="BK833" s="2237"/>
      <c r="BL833" s="2237"/>
      <c r="BM833" s="2237"/>
      <c r="BN833" s="2237"/>
      <c r="BO833" s="2237"/>
      <c r="BP833" s="2237"/>
      <c r="BQ833" s="2237"/>
      <c r="BR833" s="2237"/>
      <c r="BS833" s="2238"/>
      <c r="BT833" s="2237"/>
      <c r="BU833" s="2237"/>
      <c r="BV833" s="2237"/>
      <c r="BW833" s="2237"/>
      <c r="BX833" s="2237"/>
      <c r="BY833" s="2237"/>
      <c r="BZ833" s="2237"/>
      <c r="CA833" s="2237"/>
      <c r="CB833" s="2237"/>
      <c r="CC833" s="2237"/>
      <c r="CD833" s="2237"/>
      <c r="CE833" s="2237"/>
      <c r="CF833" s="2237"/>
      <c r="CG833" s="2237"/>
      <c r="CH833" s="2237"/>
      <c r="CI833" s="2237"/>
      <c r="CJ833" s="2237"/>
      <c r="CK833" s="2237"/>
      <c r="CL833" s="2237"/>
      <c r="CM833" s="2238"/>
      <c r="CN833" s="2238"/>
      <c r="CO833" s="2239"/>
      <c r="CQ833" s="1653"/>
    </row>
    <row r="834" spans="1:95" s="551" customFormat="1" x14ac:dyDescent="0.2">
      <c r="A834" s="2170"/>
      <c r="B834" s="2236"/>
      <c r="C834" s="2164"/>
      <c r="D834" s="2164"/>
      <c r="E834" s="2165"/>
      <c r="F834" s="2167"/>
      <c r="G834" s="2164"/>
      <c r="H834" s="2167"/>
      <c r="I834" s="2237"/>
      <c r="J834" s="2237"/>
      <c r="K834" s="2237"/>
      <c r="L834" s="2237"/>
      <c r="M834" s="2237"/>
      <c r="N834" s="2237"/>
      <c r="O834" s="2237"/>
      <c r="P834" s="2237"/>
      <c r="Q834" s="2237"/>
      <c r="R834" s="2237"/>
      <c r="S834" s="2237"/>
      <c r="T834" s="2237"/>
      <c r="U834" s="2237"/>
      <c r="V834" s="2237"/>
      <c r="W834" s="2237"/>
      <c r="X834" s="2237"/>
      <c r="Y834" s="2237"/>
      <c r="Z834" s="2237"/>
      <c r="AA834" s="2237"/>
      <c r="AB834" s="2238"/>
      <c r="AC834" s="2238"/>
      <c r="AD834" s="2238"/>
      <c r="AE834" s="2238"/>
      <c r="AF834" s="2237"/>
      <c r="AG834" s="2237"/>
      <c r="AH834" s="2237"/>
      <c r="AI834" s="2237"/>
      <c r="AJ834" s="2237"/>
      <c r="AK834" s="2237"/>
      <c r="AL834" s="2237"/>
      <c r="AM834" s="2237"/>
      <c r="AN834" s="2237"/>
      <c r="AO834" s="2237"/>
      <c r="AP834" s="2237"/>
      <c r="AQ834" s="2237"/>
      <c r="AR834" s="2237"/>
      <c r="AS834" s="2237"/>
      <c r="AT834" s="2237"/>
      <c r="AU834" s="2237"/>
      <c r="AV834" s="2237"/>
      <c r="AW834" s="2237"/>
      <c r="AX834" s="2237"/>
      <c r="AY834" s="2237"/>
      <c r="AZ834" s="2237"/>
      <c r="BA834" s="2237"/>
      <c r="BB834" s="2237"/>
      <c r="BC834" s="2237"/>
      <c r="BD834" s="2237"/>
      <c r="BE834" s="2237"/>
      <c r="BF834" s="2237"/>
      <c r="BG834" s="2237"/>
      <c r="BH834" s="2237"/>
      <c r="BI834" s="2237"/>
      <c r="BJ834" s="2237"/>
      <c r="BK834" s="2237"/>
      <c r="BL834" s="2237"/>
      <c r="BM834" s="2237"/>
      <c r="BN834" s="2237"/>
      <c r="BO834" s="2237"/>
      <c r="BP834" s="2237"/>
      <c r="BQ834" s="2237"/>
      <c r="BR834" s="2237"/>
      <c r="BS834" s="2238"/>
      <c r="BT834" s="2237"/>
      <c r="BU834" s="2237"/>
      <c r="BV834" s="2237"/>
      <c r="BW834" s="2237"/>
      <c r="BX834" s="2237"/>
      <c r="BY834" s="2237"/>
      <c r="BZ834" s="2237"/>
      <c r="CA834" s="2237"/>
      <c r="CB834" s="2237"/>
      <c r="CC834" s="2237"/>
      <c r="CD834" s="2237"/>
      <c r="CE834" s="2237"/>
      <c r="CF834" s="2237"/>
      <c r="CG834" s="2237"/>
      <c r="CH834" s="2237"/>
      <c r="CI834" s="2237"/>
      <c r="CJ834" s="2237"/>
      <c r="CK834" s="2237"/>
      <c r="CL834" s="2237"/>
      <c r="CM834" s="2238"/>
      <c r="CN834" s="2238"/>
      <c r="CO834" s="2239"/>
      <c r="CQ834" s="1653"/>
    </row>
    <row r="835" spans="1:95" s="551" customFormat="1" x14ac:dyDescent="0.2">
      <c r="A835" s="2170"/>
      <c r="B835" s="2236"/>
      <c r="C835" s="2164"/>
      <c r="D835" s="2164"/>
      <c r="E835" s="2165"/>
      <c r="F835" s="2167"/>
      <c r="G835" s="2164"/>
      <c r="H835" s="2167"/>
      <c r="I835" s="2237"/>
      <c r="J835" s="2237"/>
      <c r="K835" s="2237"/>
      <c r="L835" s="2237"/>
      <c r="M835" s="2237"/>
      <c r="N835" s="2237"/>
      <c r="O835" s="2237"/>
      <c r="P835" s="2237"/>
      <c r="Q835" s="2237"/>
      <c r="R835" s="2237"/>
      <c r="S835" s="2237"/>
      <c r="T835" s="2237"/>
      <c r="U835" s="2237"/>
      <c r="V835" s="2237"/>
      <c r="W835" s="2237"/>
      <c r="X835" s="2237"/>
      <c r="Y835" s="2237"/>
      <c r="Z835" s="2237"/>
      <c r="AA835" s="2237"/>
      <c r="AB835" s="2238"/>
      <c r="AC835" s="2238"/>
      <c r="AD835" s="2238"/>
      <c r="AE835" s="2238"/>
      <c r="AF835" s="2237"/>
      <c r="AG835" s="2237"/>
      <c r="AH835" s="2237"/>
      <c r="AI835" s="2237"/>
      <c r="AJ835" s="2237"/>
      <c r="AK835" s="2237"/>
      <c r="AL835" s="2237"/>
      <c r="AM835" s="2237"/>
      <c r="AN835" s="2237"/>
      <c r="AO835" s="2237"/>
      <c r="AP835" s="2237"/>
      <c r="AQ835" s="2237"/>
      <c r="AR835" s="2237"/>
      <c r="AS835" s="2237"/>
      <c r="AT835" s="2237"/>
      <c r="AU835" s="2237"/>
      <c r="AV835" s="2237"/>
      <c r="AW835" s="2237"/>
      <c r="AX835" s="2237"/>
      <c r="AY835" s="2237"/>
      <c r="AZ835" s="2237"/>
      <c r="BA835" s="2237"/>
      <c r="BB835" s="2237"/>
      <c r="BC835" s="2237"/>
      <c r="BD835" s="2237"/>
      <c r="BE835" s="2237"/>
      <c r="BF835" s="2237"/>
      <c r="BG835" s="2237"/>
      <c r="BH835" s="2237"/>
      <c r="BI835" s="2237"/>
      <c r="BJ835" s="2237"/>
      <c r="BK835" s="2237"/>
      <c r="BL835" s="2237"/>
      <c r="BM835" s="2237"/>
      <c r="BN835" s="2237"/>
      <c r="BO835" s="2237"/>
      <c r="BP835" s="2237"/>
      <c r="BQ835" s="2237"/>
      <c r="BR835" s="2237"/>
      <c r="BS835" s="2238"/>
      <c r="BT835" s="2237"/>
      <c r="BU835" s="2237"/>
      <c r="BV835" s="2237"/>
      <c r="BW835" s="2237"/>
      <c r="BX835" s="2237"/>
      <c r="BY835" s="2237"/>
      <c r="BZ835" s="2237"/>
      <c r="CA835" s="2237"/>
      <c r="CB835" s="2237"/>
      <c r="CC835" s="2237"/>
      <c r="CD835" s="2237"/>
      <c r="CE835" s="2237"/>
      <c r="CF835" s="2237"/>
      <c r="CG835" s="2237"/>
      <c r="CH835" s="2237"/>
      <c r="CI835" s="2237"/>
      <c r="CJ835" s="2237"/>
      <c r="CK835" s="2237"/>
      <c r="CL835" s="2237"/>
      <c r="CM835" s="2238"/>
      <c r="CN835" s="2238"/>
      <c r="CO835" s="2239"/>
      <c r="CQ835" s="1653"/>
    </row>
    <row r="836" spans="1:95" s="551" customFormat="1" x14ac:dyDescent="0.2">
      <c r="A836" s="2170"/>
      <c r="B836" s="2236"/>
      <c r="C836" s="2164"/>
      <c r="D836" s="2164"/>
      <c r="E836" s="2165"/>
      <c r="F836" s="2167"/>
      <c r="G836" s="2164"/>
      <c r="H836" s="2167"/>
      <c r="I836" s="2237"/>
      <c r="J836" s="2237"/>
      <c r="K836" s="2237"/>
      <c r="L836" s="2237"/>
      <c r="M836" s="2237"/>
      <c r="N836" s="2237"/>
      <c r="O836" s="2237"/>
      <c r="P836" s="2237"/>
      <c r="Q836" s="2237"/>
      <c r="R836" s="2237"/>
      <c r="S836" s="2237"/>
      <c r="T836" s="2237"/>
      <c r="U836" s="2237"/>
      <c r="V836" s="2237"/>
      <c r="W836" s="2237"/>
      <c r="X836" s="2237"/>
      <c r="Y836" s="2237"/>
      <c r="Z836" s="2237"/>
      <c r="AA836" s="2237"/>
      <c r="AB836" s="2238"/>
      <c r="AC836" s="2238"/>
      <c r="AD836" s="2238"/>
      <c r="AE836" s="2238"/>
      <c r="AF836" s="2237"/>
      <c r="AG836" s="2237"/>
      <c r="AH836" s="2237"/>
      <c r="AI836" s="2237"/>
      <c r="AJ836" s="2237"/>
      <c r="AK836" s="2237"/>
      <c r="AL836" s="2237"/>
      <c r="AM836" s="2237"/>
      <c r="AN836" s="2237"/>
      <c r="AO836" s="2237"/>
      <c r="AP836" s="2237"/>
      <c r="AQ836" s="2237"/>
      <c r="AR836" s="2237"/>
      <c r="AS836" s="2237"/>
      <c r="AT836" s="2237"/>
      <c r="AU836" s="2237"/>
      <c r="AV836" s="2237"/>
      <c r="AW836" s="2237"/>
      <c r="AX836" s="2237"/>
      <c r="AY836" s="2237"/>
      <c r="AZ836" s="2237"/>
      <c r="BA836" s="2237"/>
      <c r="BB836" s="2237"/>
      <c r="BC836" s="2237"/>
      <c r="BD836" s="2237"/>
      <c r="BE836" s="2237"/>
      <c r="BF836" s="2237"/>
      <c r="BG836" s="2237"/>
      <c r="BH836" s="2237"/>
      <c r="BI836" s="2237"/>
      <c r="BJ836" s="2237"/>
      <c r="BK836" s="2237"/>
      <c r="BL836" s="2237"/>
      <c r="BM836" s="2237"/>
      <c r="BN836" s="2237"/>
      <c r="BO836" s="2237"/>
      <c r="BP836" s="2237"/>
      <c r="BQ836" s="2237"/>
      <c r="BR836" s="2237"/>
      <c r="BS836" s="2238"/>
      <c r="BT836" s="2237"/>
      <c r="BU836" s="2237"/>
      <c r="BV836" s="2237"/>
      <c r="BW836" s="2237"/>
      <c r="BX836" s="2237"/>
      <c r="BY836" s="2237"/>
      <c r="BZ836" s="2237"/>
      <c r="CA836" s="2237"/>
      <c r="CB836" s="2237"/>
      <c r="CC836" s="2237"/>
      <c r="CD836" s="2237"/>
      <c r="CE836" s="2237"/>
      <c r="CF836" s="2237"/>
      <c r="CG836" s="2237"/>
      <c r="CH836" s="2237"/>
      <c r="CI836" s="2237"/>
      <c r="CJ836" s="2237"/>
      <c r="CK836" s="2237"/>
      <c r="CL836" s="2237"/>
      <c r="CM836" s="2238"/>
      <c r="CN836" s="2238"/>
      <c r="CO836" s="2239"/>
      <c r="CQ836" s="1653"/>
    </row>
    <row r="837" spans="1:95" s="551" customFormat="1" x14ac:dyDescent="0.2">
      <c r="A837" s="2170"/>
      <c r="B837" s="2236"/>
      <c r="C837" s="2164"/>
      <c r="D837" s="2164"/>
      <c r="E837" s="2165"/>
      <c r="F837" s="2167"/>
      <c r="G837" s="2164"/>
      <c r="H837" s="2167"/>
      <c r="I837" s="2237"/>
      <c r="J837" s="2237"/>
      <c r="K837" s="2237"/>
      <c r="L837" s="2237"/>
      <c r="M837" s="2237"/>
      <c r="N837" s="2237"/>
      <c r="O837" s="2237"/>
      <c r="P837" s="2237"/>
      <c r="Q837" s="2237"/>
      <c r="R837" s="2237"/>
      <c r="S837" s="2237"/>
      <c r="T837" s="2237"/>
      <c r="U837" s="2237"/>
      <c r="V837" s="2237"/>
      <c r="W837" s="2237"/>
      <c r="X837" s="2237"/>
      <c r="Y837" s="2237"/>
      <c r="Z837" s="2237"/>
      <c r="AA837" s="2237"/>
      <c r="AB837" s="2238"/>
      <c r="AC837" s="2238"/>
      <c r="AD837" s="2238"/>
      <c r="AE837" s="2238"/>
      <c r="AF837" s="2237"/>
      <c r="AG837" s="2237"/>
      <c r="AH837" s="2237"/>
      <c r="AI837" s="2237"/>
      <c r="AJ837" s="2237"/>
      <c r="AK837" s="2237"/>
      <c r="AL837" s="2237"/>
      <c r="AM837" s="2237"/>
      <c r="AN837" s="2237"/>
      <c r="AO837" s="2237"/>
      <c r="AP837" s="2237"/>
      <c r="AQ837" s="2237"/>
      <c r="AR837" s="2237"/>
      <c r="AS837" s="2237"/>
      <c r="AT837" s="2237"/>
      <c r="AU837" s="2237"/>
      <c r="AV837" s="2237"/>
      <c r="AW837" s="2237"/>
      <c r="AX837" s="2237"/>
      <c r="AY837" s="2237"/>
      <c r="AZ837" s="2237"/>
      <c r="BA837" s="2237"/>
      <c r="BB837" s="2237"/>
      <c r="BC837" s="2237"/>
      <c r="BD837" s="2237"/>
      <c r="BE837" s="2237"/>
      <c r="BF837" s="2237"/>
      <c r="BG837" s="2237"/>
      <c r="BH837" s="2237"/>
      <c r="BI837" s="2237"/>
      <c r="BJ837" s="2237"/>
      <c r="BK837" s="2237"/>
      <c r="BL837" s="2237"/>
      <c r="BM837" s="2237"/>
      <c r="BN837" s="2237"/>
      <c r="BO837" s="2237"/>
      <c r="BP837" s="2237"/>
      <c r="BQ837" s="2237"/>
      <c r="BR837" s="2237"/>
      <c r="BS837" s="2238"/>
      <c r="BT837" s="2237"/>
      <c r="BU837" s="2237"/>
      <c r="BV837" s="2237"/>
      <c r="BW837" s="2237"/>
      <c r="BX837" s="2237"/>
      <c r="BY837" s="2237"/>
      <c r="BZ837" s="2237"/>
      <c r="CA837" s="2237"/>
      <c r="CB837" s="2237"/>
      <c r="CC837" s="2237"/>
      <c r="CD837" s="2237"/>
      <c r="CE837" s="2237"/>
      <c r="CF837" s="2237"/>
      <c r="CG837" s="2237"/>
      <c r="CH837" s="2237"/>
      <c r="CI837" s="2237"/>
      <c r="CJ837" s="2237"/>
      <c r="CK837" s="2237"/>
      <c r="CL837" s="2237"/>
      <c r="CM837" s="2238"/>
      <c r="CN837" s="2238"/>
      <c r="CO837" s="2239"/>
      <c r="CQ837" s="1653"/>
    </row>
    <row r="838" spans="1:95" s="551" customFormat="1" x14ac:dyDescent="0.2">
      <c r="A838" s="2170"/>
      <c r="B838" s="2236"/>
      <c r="C838" s="2164"/>
      <c r="D838" s="2164"/>
      <c r="E838" s="2165"/>
      <c r="F838" s="2167"/>
      <c r="G838" s="2164"/>
      <c r="H838" s="2167"/>
      <c r="I838" s="2237"/>
      <c r="J838" s="2237"/>
      <c r="K838" s="2237"/>
      <c r="L838" s="2237"/>
      <c r="M838" s="2237"/>
      <c r="N838" s="2237"/>
      <c r="O838" s="2237"/>
      <c r="P838" s="2237"/>
      <c r="Q838" s="2237"/>
      <c r="R838" s="2237"/>
      <c r="S838" s="2237"/>
      <c r="T838" s="2237"/>
      <c r="U838" s="2237"/>
      <c r="V838" s="2237"/>
      <c r="W838" s="2237"/>
      <c r="X838" s="2237"/>
      <c r="Y838" s="2237"/>
      <c r="Z838" s="2237"/>
      <c r="AA838" s="2237"/>
      <c r="AB838" s="2238"/>
      <c r="AC838" s="2238"/>
      <c r="AD838" s="2238"/>
      <c r="AE838" s="2238"/>
      <c r="AF838" s="2237"/>
      <c r="AG838" s="2237"/>
      <c r="AH838" s="2237"/>
      <c r="AI838" s="2237"/>
      <c r="AJ838" s="2237"/>
      <c r="AK838" s="2237"/>
      <c r="AL838" s="2237"/>
      <c r="AM838" s="2237"/>
      <c r="AN838" s="2237"/>
      <c r="AO838" s="2237"/>
      <c r="AP838" s="2237"/>
      <c r="AQ838" s="2237"/>
      <c r="AR838" s="2237"/>
      <c r="AS838" s="2237"/>
      <c r="AT838" s="2237"/>
      <c r="AU838" s="2237"/>
      <c r="AV838" s="2237"/>
      <c r="AW838" s="2237"/>
      <c r="AX838" s="2237"/>
      <c r="AY838" s="2237"/>
      <c r="AZ838" s="2237"/>
      <c r="BA838" s="2237"/>
      <c r="BB838" s="2237"/>
      <c r="BC838" s="2237"/>
      <c r="BD838" s="2237"/>
      <c r="BE838" s="2237"/>
      <c r="BF838" s="2237"/>
      <c r="BG838" s="2237"/>
      <c r="BH838" s="2237"/>
      <c r="BI838" s="2237"/>
      <c r="BJ838" s="2237"/>
      <c r="BK838" s="2237"/>
      <c r="BL838" s="2237"/>
      <c r="BM838" s="2237"/>
      <c r="BN838" s="2237"/>
      <c r="BO838" s="2237"/>
      <c r="BP838" s="2237"/>
      <c r="BQ838" s="2237"/>
      <c r="BR838" s="2237"/>
      <c r="BS838" s="2238"/>
      <c r="BT838" s="2237"/>
      <c r="BU838" s="2237"/>
      <c r="BV838" s="2237"/>
      <c r="BW838" s="2237"/>
      <c r="BX838" s="2237"/>
      <c r="BY838" s="2237"/>
      <c r="BZ838" s="2237"/>
      <c r="CA838" s="2237"/>
      <c r="CB838" s="2237"/>
      <c r="CC838" s="2237"/>
      <c r="CD838" s="2237"/>
      <c r="CE838" s="2237"/>
      <c r="CF838" s="2237"/>
      <c r="CG838" s="2237"/>
      <c r="CH838" s="2237"/>
      <c r="CI838" s="2237"/>
      <c r="CJ838" s="2237"/>
      <c r="CK838" s="2237"/>
      <c r="CL838" s="2237"/>
      <c r="CM838" s="2238"/>
      <c r="CN838" s="2238"/>
      <c r="CO838" s="2239"/>
      <c r="CQ838" s="1653"/>
    </row>
    <row r="839" spans="1:95" s="551" customFormat="1" x14ac:dyDescent="0.2">
      <c r="A839" s="2170"/>
      <c r="B839" s="2236"/>
      <c r="C839" s="2164"/>
      <c r="D839" s="2164"/>
      <c r="E839" s="2165"/>
      <c r="F839" s="2167"/>
      <c r="G839" s="2164"/>
      <c r="H839" s="2167"/>
      <c r="I839" s="2237"/>
      <c r="J839" s="2237"/>
      <c r="K839" s="2237"/>
      <c r="L839" s="2237"/>
      <c r="M839" s="2237"/>
      <c r="N839" s="2237"/>
      <c r="O839" s="2237"/>
      <c r="P839" s="2237"/>
      <c r="Q839" s="2237"/>
      <c r="R839" s="2237"/>
      <c r="S839" s="2237"/>
      <c r="T839" s="2237"/>
      <c r="U839" s="2237"/>
      <c r="V839" s="2237"/>
      <c r="W839" s="2237"/>
      <c r="X839" s="2237"/>
      <c r="Y839" s="2237"/>
      <c r="Z839" s="2237"/>
      <c r="AA839" s="2237"/>
      <c r="AB839" s="2238"/>
      <c r="AC839" s="2238"/>
      <c r="AD839" s="2238"/>
      <c r="AE839" s="2238"/>
      <c r="AF839" s="2237"/>
      <c r="AG839" s="2237"/>
      <c r="AH839" s="2237"/>
      <c r="AI839" s="2237"/>
      <c r="AJ839" s="2237"/>
      <c r="AK839" s="2237"/>
      <c r="AL839" s="2237"/>
      <c r="AM839" s="2237"/>
      <c r="AN839" s="2237"/>
      <c r="AO839" s="2237"/>
      <c r="AP839" s="2237"/>
      <c r="AQ839" s="2237"/>
      <c r="AR839" s="2237"/>
      <c r="AS839" s="2237"/>
      <c r="AT839" s="2237"/>
      <c r="AU839" s="2237"/>
      <c r="AV839" s="2237"/>
      <c r="AW839" s="2237"/>
      <c r="AX839" s="2237"/>
      <c r="AY839" s="2237"/>
      <c r="AZ839" s="2237"/>
      <c r="BA839" s="2237"/>
      <c r="BB839" s="2237"/>
      <c r="BC839" s="2237"/>
      <c r="BD839" s="2237"/>
      <c r="BE839" s="2237"/>
      <c r="BF839" s="2237"/>
      <c r="BG839" s="2237"/>
      <c r="BH839" s="2237"/>
      <c r="BI839" s="2237"/>
      <c r="BJ839" s="2237"/>
      <c r="BK839" s="2237"/>
      <c r="BL839" s="2237"/>
      <c r="BM839" s="2237"/>
      <c r="BN839" s="2237"/>
      <c r="BO839" s="2237"/>
      <c r="BP839" s="2237"/>
      <c r="BQ839" s="2237"/>
      <c r="BR839" s="2237"/>
      <c r="BS839" s="2238"/>
      <c r="BT839" s="2237"/>
      <c r="BU839" s="2237"/>
      <c r="BV839" s="2237"/>
      <c r="BW839" s="2237"/>
      <c r="BX839" s="2237"/>
      <c r="BY839" s="2237"/>
      <c r="BZ839" s="2237"/>
      <c r="CA839" s="2237"/>
      <c r="CB839" s="2237"/>
      <c r="CC839" s="2237"/>
      <c r="CD839" s="2237"/>
      <c r="CE839" s="2237"/>
      <c r="CF839" s="2237"/>
      <c r="CG839" s="2237"/>
      <c r="CH839" s="2237"/>
      <c r="CI839" s="2237"/>
      <c r="CJ839" s="2237"/>
      <c r="CK839" s="2237"/>
      <c r="CL839" s="2237"/>
      <c r="CM839" s="2238"/>
      <c r="CN839" s="2238"/>
      <c r="CO839" s="2239"/>
      <c r="CQ839" s="1653"/>
    </row>
    <row r="840" spans="1:95" s="551" customFormat="1" x14ac:dyDescent="0.2">
      <c r="A840" s="2170"/>
      <c r="B840" s="2236"/>
      <c r="C840" s="2164"/>
      <c r="D840" s="2164"/>
      <c r="E840" s="2165"/>
      <c r="F840" s="2167"/>
      <c r="G840" s="2164"/>
      <c r="H840" s="2167"/>
      <c r="I840" s="2237"/>
      <c r="J840" s="2237"/>
      <c r="K840" s="2237"/>
      <c r="L840" s="2237"/>
      <c r="M840" s="2237"/>
      <c r="N840" s="2237"/>
      <c r="O840" s="2237"/>
      <c r="P840" s="2237"/>
      <c r="Q840" s="2237"/>
      <c r="R840" s="2237"/>
      <c r="S840" s="2237"/>
      <c r="T840" s="2237"/>
      <c r="U840" s="2237"/>
      <c r="V840" s="2237"/>
      <c r="W840" s="2237"/>
      <c r="X840" s="2237"/>
      <c r="Y840" s="2237"/>
      <c r="Z840" s="2237"/>
      <c r="AA840" s="2237"/>
      <c r="AB840" s="2238"/>
      <c r="AC840" s="2238"/>
      <c r="AD840" s="2238"/>
      <c r="AE840" s="2238"/>
      <c r="AF840" s="2237"/>
      <c r="AG840" s="2237"/>
      <c r="AH840" s="2237"/>
      <c r="AI840" s="2237"/>
      <c r="AJ840" s="2237"/>
      <c r="AK840" s="2237"/>
      <c r="AL840" s="2237"/>
      <c r="AM840" s="2237"/>
      <c r="AN840" s="2237"/>
      <c r="AO840" s="2237"/>
      <c r="AP840" s="2237"/>
      <c r="AQ840" s="2237"/>
      <c r="AR840" s="2237"/>
      <c r="AS840" s="2237"/>
      <c r="AT840" s="2237"/>
      <c r="AU840" s="2237"/>
      <c r="AV840" s="2237"/>
      <c r="AW840" s="2237"/>
      <c r="AX840" s="2237"/>
      <c r="AY840" s="2237"/>
      <c r="AZ840" s="2237"/>
      <c r="BA840" s="2237"/>
      <c r="BB840" s="2237"/>
      <c r="BC840" s="2237"/>
      <c r="BD840" s="2237"/>
      <c r="BE840" s="2237"/>
      <c r="BF840" s="2237"/>
      <c r="BG840" s="2237"/>
      <c r="BH840" s="2237"/>
      <c r="BI840" s="2237"/>
      <c r="BJ840" s="2237"/>
      <c r="BK840" s="2237"/>
      <c r="BL840" s="2237"/>
      <c r="BM840" s="2237"/>
      <c r="BN840" s="2237"/>
      <c r="BO840" s="2237"/>
      <c r="BP840" s="2237"/>
      <c r="BQ840" s="2237"/>
      <c r="BR840" s="2237"/>
      <c r="BS840" s="2238"/>
      <c r="BT840" s="2237"/>
      <c r="BU840" s="2237"/>
      <c r="BV840" s="2237"/>
      <c r="BW840" s="2237"/>
      <c r="BX840" s="2237"/>
      <c r="BY840" s="2237"/>
      <c r="BZ840" s="2237"/>
      <c r="CA840" s="2237"/>
      <c r="CB840" s="2237"/>
      <c r="CC840" s="2237"/>
      <c r="CD840" s="2237"/>
      <c r="CE840" s="2237"/>
      <c r="CF840" s="2237"/>
      <c r="CG840" s="2237"/>
      <c r="CH840" s="2237"/>
      <c r="CI840" s="2237"/>
      <c r="CJ840" s="2237"/>
      <c r="CK840" s="2237"/>
      <c r="CL840" s="2237"/>
      <c r="CM840" s="2238"/>
      <c r="CN840" s="2238"/>
      <c r="CO840" s="2239"/>
      <c r="CQ840" s="1653"/>
    </row>
    <row r="841" spans="1:95" s="551" customFormat="1" x14ac:dyDescent="0.2">
      <c r="A841" s="2170"/>
      <c r="B841" s="2236"/>
      <c r="C841" s="2164"/>
      <c r="D841" s="2164"/>
      <c r="E841" s="2165"/>
      <c r="F841" s="2167"/>
      <c r="G841" s="2164"/>
      <c r="H841" s="2167"/>
      <c r="I841" s="2237"/>
      <c r="J841" s="2237"/>
      <c r="K841" s="2237"/>
      <c r="L841" s="2237"/>
      <c r="M841" s="2237"/>
      <c r="N841" s="2237"/>
      <c r="O841" s="2237"/>
      <c r="P841" s="2237"/>
      <c r="Q841" s="2237"/>
      <c r="R841" s="2237"/>
      <c r="S841" s="2237"/>
      <c r="T841" s="2237"/>
      <c r="U841" s="2237"/>
      <c r="V841" s="2237"/>
      <c r="W841" s="2237"/>
      <c r="X841" s="2237"/>
      <c r="Y841" s="2237"/>
      <c r="Z841" s="2237"/>
      <c r="AA841" s="2237"/>
      <c r="AB841" s="2238"/>
      <c r="AC841" s="2238"/>
      <c r="AD841" s="2238"/>
      <c r="AE841" s="2238"/>
      <c r="AF841" s="2237"/>
      <c r="AG841" s="2237"/>
      <c r="AH841" s="2237"/>
      <c r="AI841" s="2237"/>
      <c r="AJ841" s="2237"/>
      <c r="AK841" s="2237"/>
      <c r="AL841" s="2237"/>
      <c r="AM841" s="2237"/>
      <c r="AN841" s="2237"/>
      <c r="AO841" s="2237"/>
      <c r="AP841" s="2237"/>
      <c r="AQ841" s="2237"/>
      <c r="AR841" s="2237"/>
      <c r="AS841" s="2237"/>
      <c r="AT841" s="2237"/>
      <c r="AU841" s="2237"/>
      <c r="AV841" s="2237"/>
      <c r="AW841" s="2237"/>
      <c r="AX841" s="2237"/>
      <c r="AY841" s="2237"/>
      <c r="AZ841" s="2237"/>
      <c r="BA841" s="2237"/>
      <c r="BB841" s="2237"/>
      <c r="BC841" s="2237"/>
      <c r="BD841" s="2237"/>
      <c r="BE841" s="2237"/>
      <c r="BF841" s="2237"/>
      <c r="BG841" s="2237"/>
      <c r="BH841" s="2237"/>
      <c r="BI841" s="2237"/>
      <c r="BJ841" s="2237"/>
      <c r="BK841" s="2237"/>
      <c r="BL841" s="2237"/>
      <c r="BM841" s="2237"/>
      <c r="BN841" s="2237"/>
      <c r="BO841" s="2237"/>
      <c r="BP841" s="2237"/>
      <c r="BQ841" s="2237"/>
      <c r="BR841" s="2237"/>
      <c r="BS841" s="2238"/>
      <c r="BT841" s="2237"/>
      <c r="BU841" s="2237"/>
      <c r="BV841" s="2237"/>
      <c r="BW841" s="2237"/>
      <c r="BX841" s="2237"/>
      <c r="BY841" s="2237"/>
      <c r="BZ841" s="2237"/>
      <c r="CA841" s="2237"/>
      <c r="CB841" s="2237"/>
      <c r="CC841" s="2237"/>
      <c r="CD841" s="2237"/>
      <c r="CE841" s="2237"/>
      <c r="CF841" s="2237"/>
      <c r="CG841" s="2237"/>
      <c r="CH841" s="2237"/>
      <c r="CI841" s="2237"/>
      <c r="CJ841" s="2237"/>
      <c r="CK841" s="2237"/>
      <c r="CL841" s="2237"/>
      <c r="CM841" s="2238"/>
      <c r="CN841" s="2238"/>
      <c r="CO841" s="2239"/>
      <c r="CQ841" s="1653"/>
    </row>
    <row r="842" spans="1:95" s="551" customFormat="1" x14ac:dyDescent="0.2">
      <c r="A842" s="2170"/>
      <c r="B842" s="2236"/>
      <c r="C842" s="2164"/>
      <c r="D842" s="2164"/>
      <c r="E842" s="2165"/>
      <c r="F842" s="2167"/>
      <c r="G842" s="2164"/>
      <c r="H842" s="2167"/>
      <c r="I842" s="2237"/>
      <c r="J842" s="2237"/>
      <c r="K842" s="2237"/>
      <c r="L842" s="2237"/>
      <c r="M842" s="2237"/>
      <c r="N842" s="2237"/>
      <c r="O842" s="2237"/>
      <c r="P842" s="2237"/>
      <c r="Q842" s="2237"/>
      <c r="R842" s="2237"/>
      <c r="S842" s="2237"/>
      <c r="T842" s="2237"/>
      <c r="U842" s="2237"/>
      <c r="V842" s="2237"/>
      <c r="W842" s="2237"/>
      <c r="X842" s="2237"/>
      <c r="Y842" s="2237"/>
      <c r="Z842" s="2237"/>
      <c r="AA842" s="2237"/>
      <c r="AB842" s="2238"/>
      <c r="AC842" s="2238"/>
      <c r="AD842" s="2238"/>
      <c r="AE842" s="2238"/>
      <c r="AF842" s="2237"/>
      <c r="AG842" s="2237"/>
      <c r="AH842" s="2237"/>
      <c r="AI842" s="2237"/>
      <c r="AJ842" s="2237"/>
      <c r="AK842" s="2237"/>
      <c r="AL842" s="2237"/>
      <c r="AM842" s="2237"/>
      <c r="AN842" s="2237"/>
      <c r="AO842" s="2237"/>
      <c r="AP842" s="2237"/>
      <c r="AQ842" s="2237"/>
      <c r="AR842" s="2237"/>
      <c r="AS842" s="2237"/>
      <c r="AT842" s="2237"/>
      <c r="AU842" s="2237"/>
      <c r="AV842" s="2237"/>
      <c r="AW842" s="2237"/>
      <c r="AX842" s="2237"/>
      <c r="AY842" s="2237"/>
      <c r="AZ842" s="2237"/>
      <c r="BA842" s="2237"/>
      <c r="BB842" s="2237"/>
      <c r="BC842" s="2237"/>
      <c r="BD842" s="2237"/>
      <c r="BE842" s="2237"/>
      <c r="BF842" s="2237"/>
      <c r="BG842" s="2237"/>
      <c r="BH842" s="2237"/>
      <c r="BI842" s="2237"/>
      <c r="BJ842" s="2237"/>
      <c r="BK842" s="2237"/>
      <c r="BL842" s="2237"/>
      <c r="BM842" s="2237"/>
      <c r="BN842" s="2237"/>
      <c r="BO842" s="2237"/>
      <c r="BP842" s="2237"/>
      <c r="BQ842" s="2237"/>
      <c r="BR842" s="2237"/>
      <c r="BS842" s="2238"/>
      <c r="BT842" s="2237"/>
      <c r="BU842" s="2237"/>
      <c r="BV842" s="2237"/>
      <c r="BW842" s="2237"/>
      <c r="BX842" s="2237"/>
      <c r="BY842" s="2237"/>
      <c r="BZ842" s="2237"/>
      <c r="CA842" s="2237"/>
      <c r="CB842" s="2237"/>
      <c r="CC842" s="2237"/>
      <c r="CD842" s="2237"/>
      <c r="CE842" s="2237"/>
      <c r="CF842" s="2237"/>
      <c r="CG842" s="2237"/>
      <c r="CH842" s="2237"/>
      <c r="CI842" s="2237"/>
      <c r="CJ842" s="2237"/>
      <c r="CK842" s="2237"/>
      <c r="CL842" s="2237"/>
      <c r="CM842" s="2238"/>
      <c r="CN842" s="2238"/>
      <c r="CO842" s="2239"/>
      <c r="CQ842" s="1653"/>
    </row>
    <row r="843" spans="1:95" s="551" customFormat="1" x14ac:dyDescent="0.2">
      <c r="A843" s="2170"/>
      <c r="B843" s="2236"/>
      <c r="C843" s="2164"/>
      <c r="D843" s="2164"/>
      <c r="E843" s="2165"/>
      <c r="F843" s="2167"/>
      <c r="G843" s="2164"/>
      <c r="H843" s="2167"/>
      <c r="I843" s="2237"/>
      <c r="J843" s="2237"/>
      <c r="K843" s="2237"/>
      <c r="L843" s="2237"/>
      <c r="M843" s="2237"/>
      <c r="N843" s="2237"/>
      <c r="O843" s="2237"/>
      <c r="P843" s="2237"/>
      <c r="Q843" s="2237"/>
      <c r="R843" s="2237"/>
      <c r="S843" s="2237"/>
      <c r="T843" s="2237"/>
      <c r="U843" s="2237"/>
      <c r="V843" s="2237"/>
      <c r="W843" s="2237"/>
      <c r="X843" s="2237"/>
      <c r="Y843" s="2237"/>
      <c r="Z843" s="2237"/>
      <c r="AA843" s="2237"/>
      <c r="AB843" s="2238"/>
      <c r="AC843" s="2238"/>
      <c r="AD843" s="2238"/>
      <c r="AE843" s="2238"/>
      <c r="AF843" s="2237"/>
      <c r="AG843" s="2237"/>
      <c r="AH843" s="2237"/>
      <c r="AI843" s="2237"/>
      <c r="AJ843" s="2237"/>
      <c r="AK843" s="2237"/>
      <c r="AL843" s="2237"/>
      <c r="AM843" s="2237"/>
      <c r="AN843" s="2237"/>
      <c r="AO843" s="2237"/>
      <c r="AP843" s="2237"/>
      <c r="AQ843" s="2237"/>
      <c r="AR843" s="2237"/>
      <c r="AS843" s="2237"/>
      <c r="AT843" s="2237"/>
      <c r="AU843" s="2237"/>
      <c r="AV843" s="2237"/>
      <c r="AW843" s="2237"/>
      <c r="AX843" s="2237"/>
      <c r="AY843" s="2237"/>
      <c r="AZ843" s="2237"/>
      <c r="BA843" s="2237"/>
      <c r="BB843" s="2237"/>
      <c r="BC843" s="2237"/>
      <c r="BD843" s="2237"/>
      <c r="BE843" s="2237"/>
      <c r="BF843" s="2237"/>
      <c r="BG843" s="2237"/>
      <c r="BH843" s="2237"/>
      <c r="BI843" s="2237"/>
      <c r="BJ843" s="2237"/>
      <c r="BK843" s="2237"/>
      <c r="BL843" s="2237"/>
      <c r="BM843" s="2237"/>
      <c r="BN843" s="2237"/>
      <c r="BO843" s="2237"/>
      <c r="BP843" s="2237"/>
      <c r="BQ843" s="2237"/>
      <c r="BR843" s="2237"/>
      <c r="BS843" s="2238"/>
      <c r="BT843" s="2237"/>
      <c r="BU843" s="2237"/>
      <c r="BV843" s="2237"/>
      <c r="BW843" s="2237"/>
      <c r="BX843" s="2237"/>
      <c r="BY843" s="2237"/>
      <c r="BZ843" s="2237"/>
      <c r="CA843" s="2237"/>
      <c r="CB843" s="2237"/>
      <c r="CC843" s="2237"/>
      <c r="CD843" s="2237"/>
      <c r="CE843" s="2237"/>
      <c r="CF843" s="2237"/>
      <c r="CG843" s="2237"/>
      <c r="CH843" s="2237"/>
      <c r="CI843" s="2237"/>
      <c r="CJ843" s="2237"/>
      <c r="CK843" s="2237"/>
      <c r="CL843" s="2237"/>
      <c r="CM843" s="2238"/>
      <c r="CN843" s="2238"/>
      <c r="CO843" s="2239"/>
      <c r="CQ843" s="1653"/>
    </row>
    <row r="844" spans="1:95" s="551" customFormat="1" x14ac:dyDescent="0.2">
      <c r="A844" s="2170"/>
      <c r="B844" s="2236"/>
      <c r="C844" s="2164"/>
      <c r="D844" s="2164"/>
      <c r="E844" s="2165"/>
      <c r="F844" s="2167"/>
      <c r="G844" s="2164"/>
      <c r="H844" s="2167"/>
      <c r="I844" s="2237"/>
      <c r="J844" s="2237"/>
      <c r="K844" s="2237"/>
      <c r="L844" s="2237"/>
      <c r="M844" s="2237"/>
      <c r="N844" s="2237"/>
      <c r="O844" s="2237"/>
      <c r="P844" s="2237"/>
      <c r="Q844" s="2237"/>
      <c r="R844" s="2237"/>
      <c r="S844" s="2237"/>
      <c r="T844" s="2237"/>
      <c r="U844" s="2237"/>
      <c r="V844" s="2237"/>
      <c r="W844" s="2237"/>
      <c r="X844" s="2237"/>
      <c r="Y844" s="2237"/>
      <c r="Z844" s="2237"/>
      <c r="AA844" s="2237"/>
      <c r="AB844" s="2238"/>
      <c r="AC844" s="2238"/>
      <c r="AD844" s="2238"/>
      <c r="AE844" s="2238"/>
      <c r="AF844" s="2237"/>
      <c r="AG844" s="2237"/>
      <c r="AH844" s="2237"/>
      <c r="AI844" s="2237"/>
      <c r="AJ844" s="2237"/>
      <c r="AK844" s="2237"/>
      <c r="AL844" s="2237"/>
      <c r="AM844" s="2237"/>
      <c r="AN844" s="2237"/>
      <c r="AO844" s="2237"/>
      <c r="AP844" s="2237"/>
      <c r="AQ844" s="2237"/>
      <c r="AR844" s="2237"/>
      <c r="AS844" s="2237"/>
      <c r="AT844" s="2237"/>
      <c r="AU844" s="2237"/>
      <c r="AV844" s="2237"/>
      <c r="AW844" s="2237"/>
      <c r="AX844" s="2237"/>
      <c r="AY844" s="2237"/>
      <c r="AZ844" s="2237"/>
      <c r="BA844" s="2237"/>
      <c r="BB844" s="2237"/>
      <c r="BC844" s="2237"/>
      <c r="BD844" s="2237"/>
      <c r="BE844" s="2237"/>
      <c r="BF844" s="2237"/>
      <c r="BG844" s="2237"/>
      <c r="BH844" s="2237"/>
      <c r="BI844" s="2237"/>
      <c r="BJ844" s="2237"/>
      <c r="BK844" s="2237"/>
      <c r="BL844" s="2237"/>
      <c r="BM844" s="2237"/>
      <c r="BN844" s="2237"/>
      <c r="BO844" s="2237"/>
      <c r="BP844" s="2237"/>
      <c r="BQ844" s="2237"/>
      <c r="BR844" s="2237"/>
      <c r="BS844" s="2238"/>
      <c r="BT844" s="2237"/>
      <c r="BU844" s="2237"/>
      <c r="BV844" s="2237"/>
      <c r="BW844" s="2237"/>
      <c r="BX844" s="2237"/>
      <c r="BY844" s="2237"/>
      <c r="BZ844" s="2237"/>
      <c r="CA844" s="2237"/>
      <c r="CB844" s="2237"/>
      <c r="CC844" s="2237"/>
      <c r="CD844" s="2237"/>
      <c r="CE844" s="2237"/>
      <c r="CF844" s="2237"/>
      <c r="CG844" s="2237"/>
      <c r="CH844" s="2237"/>
      <c r="CI844" s="2237"/>
      <c r="CJ844" s="2237"/>
      <c r="CK844" s="2237"/>
      <c r="CL844" s="2237"/>
      <c r="CM844" s="2238"/>
      <c r="CN844" s="2238"/>
      <c r="CO844" s="2239"/>
      <c r="CQ844" s="1653"/>
    </row>
    <row r="845" spans="1:95" s="551" customFormat="1" x14ac:dyDescent="0.2">
      <c r="A845" s="2170"/>
      <c r="B845" s="2236"/>
      <c r="C845" s="2164"/>
      <c r="D845" s="2164"/>
      <c r="E845" s="2165"/>
      <c r="F845" s="2167"/>
      <c r="G845" s="2164"/>
      <c r="H845" s="2167"/>
      <c r="I845" s="2237"/>
      <c r="J845" s="2237"/>
      <c r="K845" s="2237"/>
      <c r="L845" s="2237"/>
      <c r="M845" s="2237"/>
      <c r="N845" s="2237"/>
      <c r="O845" s="2237"/>
      <c r="P845" s="2237"/>
      <c r="Q845" s="2237"/>
      <c r="R845" s="2237"/>
      <c r="S845" s="2237"/>
      <c r="T845" s="2237"/>
      <c r="U845" s="2237"/>
      <c r="V845" s="2237"/>
      <c r="W845" s="2237"/>
      <c r="X845" s="2237"/>
      <c r="Y845" s="2237"/>
      <c r="Z845" s="2237"/>
      <c r="AA845" s="2237"/>
      <c r="AB845" s="2238"/>
      <c r="AC845" s="2238"/>
      <c r="AD845" s="2238"/>
      <c r="AE845" s="2238"/>
      <c r="AF845" s="2237"/>
      <c r="AG845" s="2237"/>
      <c r="AH845" s="2237"/>
      <c r="AI845" s="2237"/>
      <c r="AJ845" s="2237"/>
      <c r="AK845" s="2237"/>
      <c r="AL845" s="2237"/>
      <c r="AM845" s="2237"/>
      <c r="AN845" s="2237"/>
      <c r="AO845" s="2237"/>
      <c r="AP845" s="2237"/>
      <c r="AQ845" s="2237"/>
      <c r="AR845" s="2237"/>
      <c r="AS845" s="2237"/>
      <c r="AT845" s="2237"/>
      <c r="AU845" s="2237"/>
      <c r="AV845" s="2237"/>
      <c r="AW845" s="2237"/>
      <c r="AX845" s="2237"/>
      <c r="AY845" s="2237"/>
      <c r="AZ845" s="2237"/>
      <c r="BA845" s="2237"/>
      <c r="BB845" s="2237"/>
      <c r="BC845" s="2237"/>
      <c r="BD845" s="2237"/>
      <c r="BE845" s="2237"/>
      <c r="BF845" s="2237"/>
      <c r="BG845" s="2237"/>
      <c r="BH845" s="2237"/>
      <c r="BI845" s="2237"/>
      <c r="BJ845" s="2237"/>
      <c r="BK845" s="2237"/>
      <c r="BL845" s="2237"/>
      <c r="BM845" s="2237"/>
      <c r="BN845" s="2237"/>
      <c r="BO845" s="2237"/>
      <c r="BP845" s="2237"/>
      <c r="BQ845" s="2237"/>
      <c r="BR845" s="2237"/>
      <c r="BS845" s="2238"/>
      <c r="BT845" s="2237"/>
      <c r="BU845" s="2237"/>
      <c r="BV845" s="2237"/>
      <c r="BW845" s="2237"/>
      <c r="BX845" s="2237"/>
      <c r="BY845" s="2237"/>
      <c r="BZ845" s="2237"/>
      <c r="CA845" s="2237"/>
      <c r="CB845" s="2237"/>
      <c r="CC845" s="2237"/>
      <c r="CD845" s="2237"/>
      <c r="CE845" s="2237"/>
      <c r="CF845" s="2237"/>
      <c r="CG845" s="2237"/>
      <c r="CH845" s="2237"/>
      <c r="CI845" s="2237"/>
      <c r="CJ845" s="2237"/>
      <c r="CK845" s="2237"/>
      <c r="CL845" s="2237"/>
      <c r="CM845" s="2238"/>
      <c r="CN845" s="2238"/>
      <c r="CO845" s="2239"/>
      <c r="CQ845" s="1653"/>
    </row>
    <row r="846" spans="1:95" s="551" customFormat="1" x14ac:dyDescent="0.2">
      <c r="A846" s="2170"/>
      <c r="B846" s="2236"/>
      <c r="C846" s="2164"/>
      <c r="D846" s="2164"/>
      <c r="E846" s="2165"/>
      <c r="F846" s="2167"/>
      <c r="G846" s="2164"/>
      <c r="H846" s="2167"/>
      <c r="I846" s="2237"/>
      <c r="J846" s="2237"/>
      <c r="K846" s="2237"/>
      <c r="L846" s="2237"/>
      <c r="M846" s="2237"/>
      <c r="N846" s="2237"/>
      <c r="O846" s="2237"/>
      <c r="P846" s="2237"/>
      <c r="Q846" s="2237"/>
      <c r="R846" s="2237"/>
      <c r="S846" s="2237"/>
      <c r="T846" s="2237"/>
      <c r="U846" s="2237"/>
      <c r="V846" s="2237"/>
      <c r="W846" s="2237"/>
      <c r="X846" s="2237"/>
      <c r="Y846" s="2237"/>
      <c r="Z846" s="2237"/>
      <c r="AA846" s="2237"/>
      <c r="AB846" s="2238"/>
      <c r="AC846" s="2238"/>
      <c r="AD846" s="2238"/>
      <c r="AE846" s="2238"/>
      <c r="AF846" s="2237"/>
      <c r="AG846" s="2237"/>
      <c r="AH846" s="2237"/>
      <c r="AI846" s="2237"/>
      <c r="AJ846" s="2237"/>
      <c r="AK846" s="2237"/>
      <c r="AL846" s="2237"/>
      <c r="AM846" s="2237"/>
      <c r="AN846" s="2237"/>
      <c r="AO846" s="2237"/>
      <c r="AP846" s="2237"/>
      <c r="AQ846" s="2237"/>
      <c r="AR846" s="2237"/>
      <c r="AS846" s="2237"/>
      <c r="AT846" s="2237"/>
      <c r="AU846" s="2237"/>
      <c r="AV846" s="2237"/>
      <c r="AW846" s="2237"/>
      <c r="AX846" s="2237"/>
      <c r="AY846" s="2237"/>
      <c r="AZ846" s="2237"/>
      <c r="BA846" s="2237"/>
      <c r="BB846" s="2237"/>
      <c r="BC846" s="2237"/>
      <c r="BD846" s="2237"/>
      <c r="BE846" s="2237"/>
      <c r="BF846" s="2237"/>
      <c r="BG846" s="2237"/>
      <c r="BH846" s="2237"/>
      <c r="BI846" s="2237"/>
      <c r="BJ846" s="2237"/>
      <c r="BK846" s="2237"/>
      <c r="BL846" s="2237"/>
      <c r="BM846" s="2237"/>
      <c r="BN846" s="2237"/>
      <c r="BO846" s="2237"/>
      <c r="BP846" s="2237"/>
      <c r="BQ846" s="2237"/>
      <c r="BR846" s="2237"/>
      <c r="BS846" s="2238"/>
      <c r="BT846" s="2237"/>
      <c r="BU846" s="2237"/>
      <c r="BV846" s="2237"/>
      <c r="BW846" s="2237"/>
      <c r="BX846" s="2237"/>
      <c r="BY846" s="2237"/>
      <c r="BZ846" s="2237"/>
      <c r="CA846" s="2237"/>
      <c r="CB846" s="2237"/>
      <c r="CC846" s="2237"/>
      <c r="CD846" s="2237"/>
      <c r="CE846" s="2237"/>
      <c r="CF846" s="2237"/>
      <c r="CG846" s="2237"/>
      <c r="CH846" s="2237"/>
      <c r="CI846" s="2237"/>
      <c r="CJ846" s="2237"/>
      <c r="CK846" s="2237"/>
      <c r="CL846" s="2237"/>
      <c r="CM846" s="2238"/>
      <c r="CN846" s="2238"/>
      <c r="CO846" s="2239"/>
      <c r="CQ846" s="1653"/>
    </row>
    <row r="847" spans="1:95" s="551" customFormat="1" x14ac:dyDescent="0.2">
      <c r="A847" s="2170"/>
      <c r="B847" s="2236"/>
      <c r="C847" s="2164"/>
      <c r="D847" s="2164"/>
      <c r="E847" s="2165"/>
      <c r="F847" s="2167"/>
      <c r="G847" s="2164"/>
      <c r="H847" s="2167"/>
      <c r="I847" s="2237"/>
      <c r="J847" s="2237"/>
      <c r="K847" s="2237"/>
      <c r="L847" s="2237"/>
      <c r="M847" s="2237"/>
      <c r="N847" s="2237"/>
      <c r="O847" s="2237"/>
      <c r="P847" s="2237"/>
      <c r="Q847" s="2237"/>
      <c r="R847" s="2237"/>
      <c r="S847" s="2237"/>
      <c r="T847" s="2237"/>
      <c r="U847" s="2237"/>
      <c r="V847" s="2237"/>
      <c r="W847" s="2237"/>
      <c r="X847" s="2237"/>
      <c r="Y847" s="2237"/>
      <c r="Z847" s="2237"/>
      <c r="AA847" s="2237"/>
      <c r="AB847" s="2238"/>
      <c r="AC847" s="2238"/>
      <c r="AD847" s="2238"/>
      <c r="AE847" s="2238"/>
      <c r="AF847" s="2237"/>
      <c r="AG847" s="2237"/>
      <c r="AH847" s="2237"/>
      <c r="AI847" s="2237"/>
      <c r="AJ847" s="2237"/>
      <c r="AK847" s="2237"/>
      <c r="AL847" s="2237"/>
      <c r="AM847" s="2237"/>
      <c r="AN847" s="2237"/>
      <c r="AO847" s="2237"/>
      <c r="AP847" s="2237"/>
      <c r="AQ847" s="2237"/>
      <c r="AR847" s="2237"/>
      <c r="AS847" s="2237"/>
      <c r="AT847" s="2237"/>
      <c r="AU847" s="2237"/>
      <c r="AV847" s="2237"/>
      <c r="AW847" s="2237"/>
      <c r="AX847" s="2237"/>
      <c r="AY847" s="2237"/>
      <c r="AZ847" s="2237"/>
      <c r="BA847" s="2237"/>
      <c r="BB847" s="2237"/>
      <c r="BC847" s="2237"/>
      <c r="BD847" s="2237"/>
      <c r="BE847" s="2237"/>
      <c r="BF847" s="2237"/>
      <c r="BG847" s="2237"/>
      <c r="BH847" s="2237"/>
      <c r="BI847" s="2237"/>
      <c r="BJ847" s="2237"/>
      <c r="BK847" s="2237"/>
      <c r="BL847" s="2237"/>
      <c r="BM847" s="2237"/>
      <c r="BN847" s="2237"/>
      <c r="BO847" s="2237"/>
      <c r="BP847" s="2237"/>
      <c r="BQ847" s="2237"/>
      <c r="BR847" s="2237"/>
      <c r="BS847" s="2238"/>
      <c r="BT847" s="2237"/>
      <c r="BU847" s="2237"/>
      <c r="BV847" s="2237"/>
      <c r="BW847" s="2237"/>
      <c r="BX847" s="2237"/>
      <c r="BY847" s="2237"/>
      <c r="BZ847" s="2237"/>
      <c r="CA847" s="2237"/>
      <c r="CB847" s="2237"/>
      <c r="CC847" s="2237"/>
      <c r="CD847" s="2237"/>
      <c r="CE847" s="2237"/>
      <c r="CF847" s="2237"/>
      <c r="CG847" s="2237"/>
      <c r="CH847" s="2237"/>
      <c r="CI847" s="2237"/>
      <c r="CJ847" s="2237"/>
      <c r="CK847" s="2237"/>
      <c r="CL847" s="2237"/>
      <c r="CM847" s="2238"/>
      <c r="CN847" s="2238"/>
      <c r="CO847" s="2239"/>
      <c r="CQ847" s="1653"/>
    </row>
    <row r="848" spans="1:95" s="551" customFormat="1" x14ac:dyDescent="0.2">
      <c r="A848" s="2170"/>
      <c r="B848" s="2236"/>
      <c r="C848" s="2164"/>
      <c r="D848" s="2164"/>
      <c r="E848" s="2165"/>
      <c r="F848" s="2167"/>
      <c r="G848" s="2164"/>
      <c r="H848" s="2167"/>
      <c r="I848" s="2237"/>
      <c r="J848" s="2237"/>
      <c r="K848" s="2237"/>
      <c r="L848" s="2237"/>
      <c r="M848" s="2237"/>
      <c r="N848" s="2237"/>
      <c r="O848" s="2237"/>
      <c r="P848" s="2237"/>
      <c r="Q848" s="2237"/>
      <c r="R848" s="2237"/>
      <c r="S848" s="2237"/>
      <c r="T848" s="2237"/>
      <c r="U848" s="2237"/>
      <c r="V848" s="2237"/>
      <c r="W848" s="2237"/>
      <c r="X848" s="2237"/>
      <c r="Y848" s="2237"/>
      <c r="Z848" s="2237"/>
      <c r="AA848" s="2237"/>
      <c r="AB848" s="2238"/>
      <c r="AC848" s="2238"/>
      <c r="AD848" s="2238"/>
      <c r="AE848" s="2238"/>
      <c r="AF848" s="2237"/>
      <c r="AG848" s="2237"/>
      <c r="AH848" s="2237"/>
      <c r="AI848" s="2237"/>
      <c r="AJ848" s="2237"/>
      <c r="AK848" s="2237"/>
      <c r="AL848" s="2237"/>
      <c r="AM848" s="2237"/>
      <c r="AN848" s="2237"/>
      <c r="AO848" s="2237"/>
      <c r="AP848" s="2237"/>
      <c r="AQ848" s="2237"/>
      <c r="AR848" s="2237"/>
      <c r="AS848" s="2237"/>
      <c r="AT848" s="2237"/>
      <c r="AU848" s="2237"/>
      <c r="AV848" s="2237"/>
      <c r="AW848" s="2237"/>
      <c r="AX848" s="2237"/>
      <c r="AY848" s="2237"/>
      <c r="AZ848" s="2237"/>
      <c r="BA848" s="2237"/>
      <c r="BB848" s="2237"/>
      <c r="BC848" s="2237"/>
      <c r="BD848" s="2237"/>
      <c r="BE848" s="2237"/>
      <c r="BF848" s="2237"/>
      <c r="BG848" s="2237"/>
      <c r="BH848" s="2237"/>
      <c r="BI848" s="2237"/>
      <c r="BJ848" s="2237"/>
      <c r="BK848" s="2237"/>
      <c r="BL848" s="2237"/>
      <c r="BM848" s="2237"/>
      <c r="BN848" s="2237"/>
      <c r="BO848" s="2237"/>
      <c r="BP848" s="2237"/>
      <c r="BQ848" s="2237"/>
      <c r="BR848" s="2237"/>
      <c r="BS848" s="2238"/>
      <c r="BT848" s="2237"/>
      <c r="BU848" s="2237"/>
      <c r="BV848" s="2237"/>
      <c r="BW848" s="2237"/>
      <c r="BX848" s="2237"/>
      <c r="BY848" s="2237"/>
      <c r="BZ848" s="2237"/>
      <c r="CA848" s="2237"/>
      <c r="CB848" s="2237"/>
      <c r="CC848" s="2237"/>
      <c r="CD848" s="2237"/>
      <c r="CE848" s="2237"/>
      <c r="CF848" s="2237"/>
      <c r="CG848" s="2237"/>
      <c r="CH848" s="2237"/>
      <c r="CI848" s="2237"/>
      <c r="CJ848" s="2237"/>
      <c r="CK848" s="2237"/>
      <c r="CL848" s="2237"/>
      <c r="CM848" s="2238"/>
      <c r="CN848" s="2238"/>
      <c r="CO848" s="2239"/>
      <c r="CQ848" s="1653"/>
    </row>
    <row r="849" spans="1:95" s="551" customFormat="1" x14ac:dyDescent="0.2">
      <c r="A849" s="2170"/>
      <c r="B849" s="2236"/>
      <c r="C849" s="2164"/>
      <c r="D849" s="2164"/>
      <c r="E849" s="2165"/>
      <c r="F849" s="2167"/>
      <c r="G849" s="2164"/>
      <c r="H849" s="2167"/>
      <c r="I849" s="2237"/>
      <c r="J849" s="2237"/>
      <c r="K849" s="2237"/>
      <c r="L849" s="2237"/>
      <c r="M849" s="2237"/>
      <c r="N849" s="2237"/>
      <c r="O849" s="2237"/>
      <c r="P849" s="2237"/>
      <c r="Q849" s="2237"/>
      <c r="R849" s="2237"/>
      <c r="S849" s="2237"/>
      <c r="T849" s="2237"/>
      <c r="U849" s="2237"/>
      <c r="V849" s="2237"/>
      <c r="W849" s="2237"/>
      <c r="X849" s="2237"/>
      <c r="Y849" s="2237"/>
      <c r="Z849" s="2237"/>
      <c r="AA849" s="2237"/>
      <c r="AB849" s="2238"/>
      <c r="AC849" s="2238"/>
      <c r="AD849" s="2238"/>
      <c r="AE849" s="2238"/>
      <c r="AF849" s="2237"/>
      <c r="AG849" s="2237"/>
      <c r="AH849" s="2237"/>
      <c r="AI849" s="2237"/>
      <c r="AJ849" s="2237"/>
      <c r="AK849" s="2237"/>
      <c r="AL849" s="2237"/>
      <c r="AM849" s="2237"/>
      <c r="AN849" s="2237"/>
      <c r="AO849" s="2237"/>
      <c r="AP849" s="2237"/>
      <c r="AQ849" s="2237"/>
      <c r="AR849" s="2237"/>
      <c r="AS849" s="2237"/>
      <c r="AT849" s="2237"/>
      <c r="AU849" s="2237"/>
      <c r="AV849" s="2237"/>
      <c r="AW849" s="2237"/>
      <c r="AX849" s="2237"/>
      <c r="AY849" s="2237"/>
      <c r="AZ849" s="2237"/>
      <c r="BA849" s="2237"/>
      <c r="BB849" s="2237"/>
      <c r="BC849" s="2237"/>
      <c r="BD849" s="2237"/>
      <c r="BE849" s="2237"/>
      <c r="BF849" s="2237"/>
      <c r="BG849" s="2237"/>
      <c r="BH849" s="2237"/>
      <c r="BI849" s="2237"/>
      <c r="BJ849" s="2237"/>
      <c r="BK849" s="2237"/>
      <c r="BL849" s="2237"/>
      <c r="BM849" s="2237"/>
      <c r="BN849" s="2237"/>
      <c r="BO849" s="2237"/>
      <c r="BP849" s="2237"/>
      <c r="BQ849" s="2237"/>
      <c r="BR849" s="2237"/>
      <c r="BS849" s="2238"/>
      <c r="BT849" s="2237"/>
      <c r="BU849" s="2237"/>
      <c r="BV849" s="2237"/>
      <c r="BW849" s="2237"/>
      <c r="BX849" s="2237"/>
      <c r="BY849" s="2237"/>
      <c r="BZ849" s="2237"/>
      <c r="CA849" s="2237"/>
      <c r="CB849" s="2237"/>
      <c r="CC849" s="2237"/>
      <c r="CD849" s="2237"/>
      <c r="CE849" s="2237"/>
      <c r="CF849" s="2237"/>
      <c r="CG849" s="2237"/>
      <c r="CH849" s="2237"/>
      <c r="CI849" s="2237"/>
      <c r="CJ849" s="2237"/>
      <c r="CK849" s="2237"/>
      <c r="CL849" s="2237"/>
      <c r="CM849" s="2238"/>
      <c r="CN849" s="2238"/>
      <c r="CO849" s="2239"/>
      <c r="CQ849" s="1653"/>
    </row>
    <row r="850" spans="1:95" s="551" customFormat="1" x14ac:dyDescent="0.2">
      <c r="A850" s="2170"/>
      <c r="B850" s="2236"/>
      <c r="C850" s="2164"/>
      <c r="D850" s="2164"/>
      <c r="E850" s="2165"/>
      <c r="F850" s="2167"/>
      <c r="G850" s="2164"/>
      <c r="H850" s="2167"/>
      <c r="I850" s="2237"/>
      <c r="J850" s="2237"/>
      <c r="K850" s="2237"/>
      <c r="L850" s="2237"/>
      <c r="M850" s="2237"/>
      <c r="N850" s="2237"/>
      <c r="O850" s="2237"/>
      <c r="P850" s="2237"/>
      <c r="Q850" s="2237"/>
      <c r="R850" s="2237"/>
      <c r="S850" s="2237"/>
      <c r="T850" s="2237"/>
      <c r="U850" s="2237"/>
      <c r="V850" s="2237"/>
      <c r="W850" s="2237"/>
      <c r="X850" s="2237"/>
      <c r="Y850" s="2237"/>
      <c r="Z850" s="2237"/>
      <c r="AA850" s="2237"/>
      <c r="AB850" s="2238"/>
      <c r="AC850" s="2238"/>
      <c r="AD850" s="2238"/>
      <c r="AE850" s="2238"/>
      <c r="AF850" s="2237"/>
      <c r="AG850" s="2237"/>
      <c r="AH850" s="2237"/>
      <c r="AI850" s="2237"/>
      <c r="AJ850" s="2237"/>
      <c r="AK850" s="2237"/>
      <c r="AL850" s="2237"/>
      <c r="AM850" s="2237"/>
      <c r="AN850" s="2237"/>
      <c r="AO850" s="2237"/>
      <c r="AP850" s="2237"/>
      <c r="AQ850" s="2237"/>
      <c r="AR850" s="2237"/>
      <c r="AS850" s="2237"/>
      <c r="AT850" s="2237"/>
      <c r="AU850" s="2237"/>
      <c r="AV850" s="2237"/>
      <c r="AW850" s="2237"/>
      <c r="AX850" s="2237"/>
      <c r="AY850" s="2237"/>
      <c r="AZ850" s="2237"/>
      <c r="BA850" s="2237"/>
      <c r="BB850" s="2237"/>
      <c r="BC850" s="2237"/>
      <c r="BD850" s="2237"/>
      <c r="BE850" s="2237"/>
      <c r="BF850" s="2237"/>
      <c r="BG850" s="2237"/>
      <c r="BH850" s="2237"/>
      <c r="BI850" s="2237"/>
      <c r="BJ850" s="2237"/>
      <c r="BK850" s="2237"/>
      <c r="BL850" s="2237"/>
      <c r="BM850" s="2237"/>
      <c r="BN850" s="2237"/>
      <c r="BO850" s="2237"/>
      <c r="BP850" s="2237"/>
      <c r="BQ850" s="2237"/>
      <c r="BR850" s="2237"/>
      <c r="BS850" s="2238"/>
      <c r="BT850" s="2237"/>
      <c r="BU850" s="2237"/>
      <c r="BV850" s="2237"/>
      <c r="BW850" s="2237"/>
      <c r="BX850" s="2237"/>
      <c r="BY850" s="2237"/>
      <c r="BZ850" s="2237"/>
      <c r="CA850" s="2237"/>
      <c r="CB850" s="2237"/>
      <c r="CC850" s="2237"/>
      <c r="CD850" s="2237"/>
      <c r="CE850" s="2237"/>
      <c r="CF850" s="2237"/>
      <c r="CG850" s="2237"/>
      <c r="CH850" s="2237"/>
      <c r="CI850" s="2237"/>
      <c r="CJ850" s="2237"/>
      <c r="CK850" s="2237"/>
      <c r="CL850" s="2237"/>
      <c r="CM850" s="2238"/>
      <c r="CN850" s="2238"/>
      <c r="CO850" s="2239"/>
      <c r="CQ850" s="1653"/>
    </row>
    <row r="851" spans="1:95" s="551" customFormat="1" x14ac:dyDescent="0.2">
      <c r="A851" s="2170"/>
      <c r="B851" s="2236"/>
      <c r="C851" s="2164"/>
      <c r="D851" s="2164"/>
      <c r="E851" s="2165"/>
      <c r="F851" s="2167"/>
      <c r="G851" s="2164"/>
      <c r="H851" s="2167"/>
      <c r="I851" s="2237"/>
      <c r="J851" s="2237"/>
      <c r="K851" s="2237"/>
      <c r="L851" s="2237"/>
      <c r="M851" s="2237"/>
      <c r="N851" s="2237"/>
      <c r="O851" s="2237"/>
      <c r="P851" s="2237"/>
      <c r="Q851" s="2237"/>
      <c r="R851" s="2237"/>
      <c r="S851" s="2237"/>
      <c r="T851" s="2237"/>
      <c r="U851" s="2237"/>
      <c r="V851" s="2237"/>
      <c r="W851" s="2237"/>
      <c r="X851" s="2237"/>
      <c r="Y851" s="2237"/>
      <c r="Z851" s="2237"/>
      <c r="AA851" s="2237"/>
      <c r="AB851" s="2238"/>
      <c r="AC851" s="2238"/>
      <c r="AD851" s="2238"/>
      <c r="AE851" s="2238"/>
      <c r="AF851" s="2237"/>
      <c r="AG851" s="2237"/>
      <c r="AH851" s="2237"/>
      <c r="AI851" s="2237"/>
      <c r="AJ851" s="2237"/>
      <c r="AK851" s="2237"/>
      <c r="AL851" s="2237"/>
      <c r="AM851" s="2237"/>
      <c r="AN851" s="2237"/>
      <c r="AO851" s="2237"/>
      <c r="AP851" s="2237"/>
      <c r="AQ851" s="2237"/>
      <c r="AR851" s="2237"/>
      <c r="AS851" s="2237"/>
      <c r="AT851" s="2237"/>
      <c r="AU851" s="2237"/>
      <c r="AV851" s="2237"/>
      <c r="AW851" s="2237"/>
      <c r="AX851" s="2237"/>
      <c r="AY851" s="2237"/>
      <c r="AZ851" s="2237"/>
      <c r="BA851" s="2237"/>
      <c r="BB851" s="2237"/>
      <c r="BC851" s="2237"/>
      <c r="BD851" s="2237"/>
      <c r="BE851" s="2237"/>
      <c r="BF851" s="2237"/>
      <c r="BG851" s="2237"/>
      <c r="BH851" s="2237"/>
      <c r="BI851" s="2237"/>
      <c r="BJ851" s="2237"/>
      <c r="BK851" s="2237"/>
      <c r="BL851" s="2237"/>
      <c r="BM851" s="2237"/>
      <c r="BN851" s="2237"/>
      <c r="BO851" s="2237"/>
      <c r="BP851" s="2237"/>
      <c r="BQ851" s="2237"/>
      <c r="BR851" s="2237"/>
      <c r="BS851" s="2238"/>
      <c r="BT851" s="2237"/>
      <c r="BU851" s="2237"/>
      <c r="BV851" s="2237"/>
      <c r="BW851" s="2237"/>
      <c r="BX851" s="2237"/>
      <c r="BY851" s="2237"/>
      <c r="BZ851" s="2237"/>
      <c r="CA851" s="2237"/>
      <c r="CB851" s="2237"/>
      <c r="CC851" s="2237"/>
      <c r="CD851" s="2237"/>
      <c r="CE851" s="2237"/>
      <c r="CF851" s="2237"/>
      <c r="CG851" s="2237"/>
      <c r="CH851" s="2237"/>
      <c r="CI851" s="2237"/>
      <c r="CJ851" s="2237"/>
      <c r="CK851" s="2237"/>
      <c r="CL851" s="2237"/>
      <c r="CM851" s="2238"/>
      <c r="CN851" s="2238"/>
      <c r="CO851" s="2239"/>
      <c r="CQ851" s="1653"/>
    </row>
    <row r="852" spans="1:95" s="551" customFormat="1" x14ac:dyDescent="0.2">
      <c r="A852" s="2170"/>
      <c r="B852" s="2236"/>
      <c r="C852" s="2164"/>
      <c r="D852" s="2164"/>
      <c r="E852" s="2165"/>
      <c r="F852" s="2167"/>
      <c r="G852" s="2164"/>
      <c r="H852" s="2167"/>
      <c r="I852" s="2237"/>
      <c r="J852" s="2237"/>
      <c r="K852" s="2237"/>
      <c r="L852" s="2237"/>
      <c r="M852" s="2237"/>
      <c r="N852" s="2237"/>
      <c r="O852" s="2237"/>
      <c r="P852" s="2237"/>
      <c r="Q852" s="2237"/>
      <c r="R852" s="2237"/>
      <c r="S852" s="2237"/>
      <c r="T852" s="2237"/>
      <c r="U852" s="2237"/>
      <c r="V852" s="2237"/>
      <c r="W852" s="2237"/>
      <c r="X852" s="2237"/>
      <c r="Y852" s="2237"/>
      <c r="Z852" s="2237"/>
      <c r="AA852" s="2237"/>
      <c r="AB852" s="2238"/>
      <c r="AC852" s="2238"/>
      <c r="AD852" s="2238"/>
      <c r="AE852" s="2238"/>
      <c r="AF852" s="2237"/>
      <c r="AG852" s="2237"/>
      <c r="AH852" s="2237"/>
      <c r="AI852" s="2237"/>
      <c r="AJ852" s="2237"/>
      <c r="AK852" s="2237"/>
      <c r="AL852" s="2237"/>
      <c r="AM852" s="2237"/>
      <c r="AN852" s="2237"/>
      <c r="AO852" s="2237"/>
      <c r="AP852" s="2237"/>
      <c r="AQ852" s="2237"/>
      <c r="AR852" s="2237"/>
      <c r="AS852" s="2237"/>
      <c r="AT852" s="2237"/>
      <c r="AU852" s="2237"/>
      <c r="AV852" s="2237"/>
      <c r="AW852" s="2237"/>
      <c r="AX852" s="2237"/>
      <c r="AY852" s="2237"/>
      <c r="AZ852" s="2237"/>
      <c r="BA852" s="2237"/>
      <c r="BB852" s="2237"/>
      <c r="BC852" s="2237"/>
      <c r="BD852" s="2237"/>
      <c r="BE852" s="2237"/>
      <c r="BF852" s="2237"/>
      <c r="BG852" s="2237"/>
      <c r="BH852" s="2237"/>
      <c r="BI852" s="2237"/>
      <c r="BJ852" s="2237"/>
      <c r="BK852" s="2237"/>
      <c r="BL852" s="2237"/>
      <c r="BM852" s="2237"/>
      <c r="BN852" s="2237"/>
      <c r="BO852" s="2237"/>
      <c r="BP852" s="2237"/>
      <c r="BQ852" s="2237"/>
      <c r="BR852" s="2237"/>
      <c r="BS852" s="2238"/>
      <c r="BT852" s="2237"/>
      <c r="BU852" s="2237"/>
      <c r="BV852" s="2237"/>
      <c r="BW852" s="2237"/>
      <c r="BX852" s="2237"/>
      <c r="BY852" s="2237"/>
      <c r="BZ852" s="2237"/>
      <c r="CA852" s="2237"/>
      <c r="CB852" s="2237"/>
      <c r="CC852" s="2237"/>
      <c r="CD852" s="2237"/>
      <c r="CE852" s="2237"/>
      <c r="CF852" s="2237"/>
      <c r="CG852" s="2237"/>
      <c r="CH852" s="2237"/>
      <c r="CI852" s="2237"/>
      <c r="CJ852" s="2237"/>
      <c r="CK852" s="2237"/>
      <c r="CL852" s="2237"/>
      <c r="CM852" s="2238"/>
      <c r="CN852" s="2238"/>
      <c r="CO852" s="2239"/>
      <c r="CQ852" s="1653"/>
    </row>
    <row r="853" spans="1:95" s="551" customFormat="1" x14ac:dyDescent="0.2">
      <c r="A853" s="2170"/>
      <c r="B853" s="2236"/>
      <c r="C853" s="2164"/>
      <c r="D853" s="2164"/>
      <c r="E853" s="2165"/>
      <c r="F853" s="2167"/>
      <c r="G853" s="2164"/>
      <c r="H853" s="2167"/>
      <c r="I853" s="2237"/>
      <c r="J853" s="2237"/>
      <c r="K853" s="2237"/>
      <c r="L853" s="2237"/>
      <c r="M853" s="2237"/>
      <c r="N853" s="2237"/>
      <c r="O853" s="2237"/>
      <c r="P853" s="2237"/>
      <c r="Q853" s="2237"/>
      <c r="R853" s="2237"/>
      <c r="S853" s="2237"/>
      <c r="T853" s="2237"/>
      <c r="U853" s="2237"/>
      <c r="V853" s="2237"/>
      <c r="W853" s="2237"/>
      <c r="X853" s="2237"/>
      <c r="Y853" s="2237"/>
      <c r="Z853" s="2237"/>
      <c r="AA853" s="2237"/>
      <c r="AB853" s="2238"/>
      <c r="AC853" s="2238"/>
      <c r="AD853" s="2238"/>
      <c r="AE853" s="2238"/>
      <c r="AF853" s="2237"/>
      <c r="AG853" s="2237"/>
      <c r="AH853" s="2237"/>
      <c r="AI853" s="2237"/>
      <c r="AJ853" s="2237"/>
      <c r="AK853" s="2237"/>
      <c r="AL853" s="2237"/>
      <c r="AM853" s="2237"/>
      <c r="AN853" s="2237"/>
      <c r="AO853" s="2237"/>
      <c r="AP853" s="2237"/>
      <c r="AQ853" s="2237"/>
      <c r="AR853" s="2237"/>
      <c r="AS853" s="2237"/>
      <c r="AT853" s="2237"/>
      <c r="AU853" s="2237"/>
      <c r="AV853" s="2237"/>
      <c r="AW853" s="2237"/>
      <c r="AX853" s="2237"/>
      <c r="AY853" s="2237"/>
      <c r="AZ853" s="2237"/>
      <c r="BA853" s="2237"/>
      <c r="BB853" s="2237"/>
      <c r="BC853" s="2237"/>
      <c r="BD853" s="2237"/>
      <c r="BE853" s="2237"/>
      <c r="BF853" s="2237"/>
      <c r="BG853" s="2237"/>
      <c r="BH853" s="2237"/>
      <c r="BI853" s="2237"/>
      <c r="BJ853" s="2237"/>
      <c r="BK853" s="2237"/>
      <c r="BL853" s="2237"/>
      <c r="BM853" s="2237"/>
      <c r="BN853" s="2237"/>
      <c r="BO853" s="2237"/>
      <c r="BP853" s="2237"/>
      <c r="BQ853" s="2237"/>
      <c r="BR853" s="2237"/>
      <c r="BS853" s="2238"/>
      <c r="BT853" s="2237"/>
      <c r="BU853" s="2237"/>
      <c r="BV853" s="2237"/>
      <c r="BW853" s="2237"/>
      <c r="BX853" s="2237"/>
      <c r="BY853" s="2237"/>
      <c r="BZ853" s="2237"/>
      <c r="CA853" s="2237"/>
      <c r="CB853" s="2237"/>
      <c r="CC853" s="2237"/>
      <c r="CD853" s="2237"/>
      <c r="CE853" s="2237"/>
      <c r="CF853" s="2237"/>
      <c r="CG853" s="2237"/>
      <c r="CH853" s="2237"/>
      <c r="CI853" s="2237"/>
      <c r="CJ853" s="2237"/>
      <c r="CK853" s="2237"/>
      <c r="CL853" s="2237"/>
      <c r="CM853" s="2238"/>
      <c r="CN853" s="2238"/>
      <c r="CO853" s="2239"/>
      <c r="CQ853" s="1653"/>
    </row>
    <row r="854" spans="1:95" s="551" customFormat="1" x14ac:dyDescent="0.2">
      <c r="A854" s="2170"/>
      <c r="B854" s="2236"/>
      <c r="C854" s="2164"/>
      <c r="D854" s="2164"/>
      <c r="E854" s="2165"/>
      <c r="F854" s="2167"/>
      <c r="G854" s="2164"/>
      <c r="H854" s="2167"/>
      <c r="I854" s="2237"/>
      <c r="J854" s="2237"/>
      <c r="K854" s="2237"/>
      <c r="L854" s="2237"/>
      <c r="M854" s="2237"/>
      <c r="N854" s="2237"/>
      <c r="O854" s="2237"/>
      <c r="P854" s="2237"/>
      <c r="Q854" s="2237"/>
      <c r="R854" s="2237"/>
      <c r="S854" s="2237"/>
      <c r="T854" s="2237"/>
      <c r="U854" s="2237"/>
      <c r="V854" s="2237"/>
      <c r="W854" s="2237"/>
      <c r="X854" s="2237"/>
      <c r="Y854" s="2237"/>
      <c r="Z854" s="2237"/>
      <c r="AA854" s="2237"/>
      <c r="AB854" s="2238"/>
      <c r="AC854" s="2238"/>
      <c r="AD854" s="2238"/>
      <c r="AE854" s="2238"/>
      <c r="AF854" s="2237"/>
      <c r="AG854" s="2237"/>
      <c r="AH854" s="2237"/>
      <c r="AI854" s="2237"/>
      <c r="AJ854" s="2237"/>
      <c r="AK854" s="2237"/>
      <c r="AL854" s="2237"/>
      <c r="AM854" s="2237"/>
      <c r="AN854" s="2237"/>
      <c r="AO854" s="2237"/>
      <c r="AP854" s="2237"/>
      <c r="AQ854" s="2237"/>
      <c r="AR854" s="2237"/>
      <c r="AS854" s="2237"/>
      <c r="AT854" s="2237"/>
      <c r="AU854" s="2237"/>
      <c r="AV854" s="2237"/>
      <c r="AW854" s="2237"/>
      <c r="AX854" s="2237"/>
      <c r="AY854" s="2237"/>
      <c r="AZ854" s="2237"/>
      <c r="BA854" s="2237"/>
      <c r="BB854" s="2237"/>
      <c r="BC854" s="2237"/>
      <c r="BD854" s="2237"/>
      <c r="BE854" s="2237"/>
      <c r="BF854" s="2237"/>
      <c r="BG854" s="2237"/>
      <c r="BH854" s="2237"/>
      <c r="BI854" s="2237"/>
      <c r="BJ854" s="2237"/>
      <c r="BK854" s="2237"/>
      <c r="BL854" s="2237"/>
      <c r="BM854" s="2237"/>
      <c r="BN854" s="2237"/>
      <c r="BO854" s="2237"/>
      <c r="BP854" s="2237"/>
      <c r="BQ854" s="2237"/>
      <c r="BR854" s="2237"/>
      <c r="BS854" s="2238"/>
      <c r="BT854" s="2237"/>
      <c r="BU854" s="2237"/>
      <c r="BV854" s="2237"/>
      <c r="BW854" s="2237"/>
      <c r="BX854" s="2237"/>
      <c r="BY854" s="2237"/>
      <c r="BZ854" s="2237"/>
      <c r="CA854" s="2237"/>
      <c r="CB854" s="2237"/>
      <c r="CC854" s="2237"/>
      <c r="CD854" s="2237"/>
      <c r="CE854" s="2237"/>
      <c r="CF854" s="2237"/>
      <c r="CG854" s="2237"/>
      <c r="CH854" s="2237"/>
      <c r="CI854" s="2237"/>
      <c r="CJ854" s="2237"/>
      <c r="CK854" s="2237"/>
      <c r="CL854" s="2237"/>
      <c r="CM854" s="2238"/>
      <c r="CN854" s="2238"/>
      <c r="CO854" s="2239"/>
      <c r="CQ854" s="1653"/>
    </row>
    <row r="855" spans="1:95" s="551" customFormat="1" x14ac:dyDescent="0.2">
      <c r="A855" s="2170"/>
      <c r="B855" s="2236"/>
      <c r="C855" s="2164"/>
      <c r="D855" s="2164"/>
      <c r="E855" s="2165"/>
      <c r="F855" s="2167"/>
      <c r="G855" s="2164"/>
      <c r="H855" s="2167"/>
      <c r="I855" s="2237"/>
      <c r="J855" s="2237"/>
      <c r="K855" s="2237"/>
      <c r="L855" s="2237"/>
      <c r="M855" s="2237"/>
      <c r="N855" s="2237"/>
      <c r="O855" s="2237"/>
      <c r="P855" s="2237"/>
      <c r="Q855" s="2237"/>
      <c r="R855" s="2237"/>
      <c r="S855" s="2237"/>
      <c r="T855" s="2237"/>
      <c r="U855" s="2237"/>
      <c r="V855" s="2237"/>
      <c r="W855" s="2237"/>
      <c r="X855" s="2237"/>
      <c r="Y855" s="2237"/>
      <c r="Z855" s="2237"/>
      <c r="AA855" s="2237"/>
      <c r="AB855" s="2238"/>
      <c r="AC855" s="2238"/>
      <c r="AD855" s="2238"/>
      <c r="AE855" s="2238"/>
      <c r="AF855" s="2237"/>
      <c r="AG855" s="2237"/>
      <c r="AH855" s="2237"/>
      <c r="AI855" s="2237"/>
      <c r="AJ855" s="2237"/>
      <c r="AK855" s="2237"/>
      <c r="AL855" s="2237"/>
      <c r="AM855" s="2237"/>
      <c r="AN855" s="2237"/>
      <c r="AO855" s="2237"/>
      <c r="AP855" s="2237"/>
      <c r="AQ855" s="2237"/>
      <c r="AR855" s="2237"/>
      <c r="AS855" s="2237"/>
      <c r="AT855" s="2237"/>
      <c r="AU855" s="2237"/>
      <c r="AV855" s="2237"/>
      <c r="AW855" s="2237"/>
      <c r="AX855" s="2237"/>
      <c r="AY855" s="2237"/>
      <c r="AZ855" s="2237"/>
      <c r="BA855" s="2237"/>
      <c r="BB855" s="2237"/>
      <c r="BC855" s="2237"/>
      <c r="BD855" s="2237"/>
      <c r="BE855" s="2237"/>
      <c r="BF855" s="2237"/>
      <c r="BG855" s="2237"/>
      <c r="BH855" s="2237"/>
      <c r="BI855" s="2237"/>
      <c r="BJ855" s="2237"/>
      <c r="BK855" s="2237"/>
      <c r="BL855" s="2237"/>
      <c r="BM855" s="2237"/>
      <c r="BN855" s="2237"/>
      <c r="BO855" s="2237"/>
      <c r="BP855" s="2237"/>
      <c r="BQ855" s="2237"/>
      <c r="BR855" s="2237"/>
      <c r="BS855" s="2238"/>
      <c r="BT855" s="2237"/>
      <c r="BU855" s="2237"/>
      <c r="BV855" s="2237"/>
      <c r="BW855" s="2237"/>
      <c r="BX855" s="2237"/>
      <c r="BY855" s="2237"/>
      <c r="BZ855" s="2237"/>
      <c r="CA855" s="2237"/>
      <c r="CB855" s="2237"/>
      <c r="CC855" s="2237"/>
      <c r="CD855" s="2237"/>
      <c r="CE855" s="2237"/>
      <c r="CF855" s="2237"/>
      <c r="CG855" s="2237"/>
      <c r="CH855" s="2237"/>
      <c r="CI855" s="2237"/>
      <c r="CJ855" s="2237"/>
      <c r="CK855" s="2237"/>
      <c r="CL855" s="2237"/>
      <c r="CM855" s="2238"/>
      <c r="CN855" s="2238"/>
      <c r="CO855" s="2239"/>
      <c r="CQ855" s="1653"/>
    </row>
    <row r="856" spans="1:95" s="551" customFormat="1" x14ac:dyDescent="0.2">
      <c r="A856" s="2170"/>
      <c r="B856" s="2236"/>
      <c r="C856" s="2164"/>
      <c r="D856" s="2164"/>
      <c r="E856" s="2165"/>
      <c r="F856" s="2167"/>
      <c r="G856" s="2164"/>
      <c r="H856" s="2167"/>
      <c r="I856" s="2237"/>
      <c r="J856" s="2237"/>
      <c r="K856" s="2237"/>
      <c r="L856" s="2237"/>
      <c r="M856" s="2237"/>
      <c r="N856" s="2237"/>
      <c r="O856" s="2237"/>
      <c r="P856" s="2237"/>
      <c r="Q856" s="2237"/>
      <c r="R856" s="2237"/>
      <c r="S856" s="2237"/>
      <c r="T856" s="2237"/>
      <c r="U856" s="2237"/>
      <c r="V856" s="2237"/>
      <c r="W856" s="2237"/>
      <c r="X856" s="2237"/>
      <c r="Y856" s="2237"/>
      <c r="Z856" s="2237"/>
      <c r="AA856" s="2237"/>
      <c r="AB856" s="2238"/>
      <c r="AC856" s="2238"/>
      <c r="AD856" s="2238"/>
      <c r="AE856" s="2238"/>
      <c r="AF856" s="2237"/>
      <c r="AG856" s="2237"/>
      <c r="AH856" s="2237"/>
      <c r="AI856" s="2237"/>
      <c r="AJ856" s="2237"/>
      <c r="AK856" s="2237"/>
      <c r="AL856" s="2237"/>
      <c r="AM856" s="2237"/>
      <c r="AN856" s="2237"/>
      <c r="AO856" s="2237"/>
      <c r="AP856" s="2237"/>
      <c r="AQ856" s="2237"/>
      <c r="AR856" s="2237"/>
      <c r="AS856" s="2237"/>
      <c r="AT856" s="2237"/>
      <c r="AU856" s="2237"/>
      <c r="AV856" s="2237"/>
      <c r="AW856" s="2237"/>
      <c r="AX856" s="2237"/>
      <c r="AY856" s="2237"/>
      <c r="AZ856" s="2237"/>
      <c r="BA856" s="2237"/>
      <c r="BB856" s="2237"/>
      <c r="BC856" s="2237"/>
      <c r="BD856" s="2237"/>
      <c r="BE856" s="2237"/>
      <c r="BF856" s="2237"/>
      <c r="BG856" s="2237"/>
      <c r="BH856" s="2237"/>
      <c r="BI856" s="2237"/>
      <c r="BJ856" s="2237"/>
      <c r="BK856" s="2237"/>
      <c r="BL856" s="2237"/>
      <c r="BM856" s="2237"/>
      <c r="BN856" s="2237"/>
      <c r="BO856" s="2237"/>
      <c r="BP856" s="2237"/>
      <c r="BQ856" s="2237"/>
      <c r="BR856" s="2237"/>
      <c r="BS856" s="2238"/>
      <c r="BT856" s="2237"/>
      <c r="BU856" s="2237"/>
      <c r="BV856" s="2237"/>
      <c r="BW856" s="2237"/>
      <c r="BX856" s="2237"/>
      <c r="BY856" s="2237"/>
      <c r="BZ856" s="2237"/>
      <c r="CA856" s="2237"/>
      <c r="CB856" s="2237"/>
      <c r="CC856" s="2237"/>
      <c r="CD856" s="2237"/>
      <c r="CE856" s="2237"/>
      <c r="CF856" s="2237"/>
      <c r="CG856" s="2237"/>
      <c r="CH856" s="2237"/>
      <c r="CI856" s="2237"/>
      <c r="CJ856" s="2237"/>
      <c r="CK856" s="2237"/>
      <c r="CL856" s="2237"/>
      <c r="CM856" s="2238"/>
      <c r="CN856" s="2238"/>
      <c r="CO856" s="2239"/>
      <c r="CQ856" s="1653"/>
    </row>
    <row r="857" spans="1:95" s="551" customFormat="1" x14ac:dyDescent="0.2">
      <c r="A857" s="2170"/>
      <c r="B857" s="2236"/>
      <c r="C857" s="2164"/>
      <c r="D857" s="2164"/>
      <c r="E857" s="2165"/>
      <c r="F857" s="2167"/>
      <c r="G857" s="2164"/>
      <c r="H857" s="2167"/>
      <c r="I857" s="2237"/>
      <c r="J857" s="2237"/>
      <c r="K857" s="2237"/>
      <c r="L857" s="2237"/>
      <c r="M857" s="2237"/>
      <c r="N857" s="2237"/>
      <c r="O857" s="2237"/>
      <c r="P857" s="2237"/>
      <c r="Q857" s="2237"/>
      <c r="R857" s="2237"/>
      <c r="S857" s="2237"/>
      <c r="T857" s="2237"/>
      <c r="U857" s="2237"/>
      <c r="V857" s="2237"/>
      <c r="W857" s="2237"/>
      <c r="X857" s="2237"/>
      <c r="Y857" s="2237"/>
      <c r="Z857" s="2237"/>
      <c r="AA857" s="2237"/>
      <c r="AB857" s="2238"/>
      <c r="AC857" s="2238"/>
      <c r="AD857" s="2238"/>
      <c r="AE857" s="2238"/>
      <c r="AF857" s="2237"/>
      <c r="AG857" s="2237"/>
      <c r="AH857" s="2237"/>
      <c r="AI857" s="2237"/>
      <c r="AJ857" s="2237"/>
      <c r="AK857" s="2237"/>
      <c r="AL857" s="2237"/>
      <c r="AM857" s="2237"/>
      <c r="AN857" s="2237"/>
      <c r="AO857" s="2237"/>
      <c r="AP857" s="2237"/>
      <c r="AQ857" s="2237"/>
      <c r="AR857" s="2237"/>
      <c r="AS857" s="2237"/>
      <c r="AT857" s="2237"/>
      <c r="AU857" s="2237"/>
      <c r="AV857" s="2237"/>
      <c r="AW857" s="2237"/>
      <c r="AX857" s="2237"/>
      <c r="AY857" s="2237"/>
      <c r="AZ857" s="2237"/>
      <c r="BA857" s="2237"/>
      <c r="BB857" s="2237"/>
      <c r="BC857" s="2237"/>
      <c r="BD857" s="2237"/>
      <c r="BE857" s="2237"/>
      <c r="BF857" s="2237"/>
      <c r="BG857" s="2237"/>
      <c r="BH857" s="2237"/>
      <c r="BI857" s="2237"/>
      <c r="BJ857" s="2237"/>
      <c r="BK857" s="2237"/>
      <c r="BL857" s="2237"/>
      <c r="BM857" s="2237"/>
      <c r="BN857" s="2237"/>
      <c r="BO857" s="2237"/>
      <c r="BP857" s="2237"/>
      <c r="BQ857" s="2237"/>
      <c r="BR857" s="2237"/>
      <c r="BS857" s="2238"/>
      <c r="BT857" s="2237"/>
      <c r="BU857" s="2237"/>
      <c r="BV857" s="2237"/>
      <c r="BW857" s="2237"/>
      <c r="BX857" s="2237"/>
      <c r="BY857" s="2237"/>
      <c r="BZ857" s="2237"/>
      <c r="CA857" s="2237"/>
      <c r="CB857" s="2237"/>
      <c r="CC857" s="2237"/>
      <c r="CD857" s="2237"/>
      <c r="CE857" s="2237"/>
      <c r="CF857" s="2237"/>
      <c r="CG857" s="2237"/>
      <c r="CH857" s="2237"/>
      <c r="CI857" s="2237"/>
      <c r="CJ857" s="2237"/>
      <c r="CK857" s="2237"/>
      <c r="CL857" s="2237"/>
      <c r="CM857" s="2238"/>
      <c r="CN857" s="2238"/>
      <c r="CO857" s="2239"/>
      <c r="CQ857" s="1653"/>
    </row>
    <row r="858" spans="1:95" s="551" customFormat="1" x14ac:dyDescent="0.2">
      <c r="A858" s="2170"/>
      <c r="B858" s="2236"/>
      <c r="C858" s="2164"/>
      <c r="D858" s="2164"/>
      <c r="E858" s="2165"/>
      <c r="F858" s="2167"/>
      <c r="G858" s="2164"/>
      <c r="H858" s="2167"/>
      <c r="I858" s="2237"/>
      <c r="J858" s="2237"/>
      <c r="K858" s="2237"/>
      <c r="L858" s="2237"/>
      <c r="M858" s="2237"/>
      <c r="N858" s="2237"/>
      <c r="O858" s="2237"/>
      <c r="P858" s="2237"/>
      <c r="Q858" s="2237"/>
      <c r="R858" s="2237"/>
      <c r="S858" s="2237"/>
      <c r="T858" s="2237"/>
      <c r="U858" s="2237"/>
      <c r="V858" s="2237"/>
      <c r="W858" s="2237"/>
      <c r="X858" s="2237"/>
      <c r="Y858" s="2237"/>
      <c r="Z858" s="2237"/>
      <c r="AA858" s="2237"/>
      <c r="AB858" s="2238"/>
      <c r="AC858" s="2238"/>
      <c r="AD858" s="2238"/>
      <c r="AE858" s="2238"/>
      <c r="AF858" s="2237"/>
      <c r="AG858" s="2237"/>
      <c r="AH858" s="2237"/>
      <c r="AI858" s="2237"/>
      <c r="AJ858" s="2237"/>
      <c r="AK858" s="2237"/>
      <c r="AL858" s="2237"/>
      <c r="AM858" s="2237"/>
      <c r="AN858" s="2237"/>
      <c r="AO858" s="2237"/>
      <c r="AP858" s="2237"/>
      <c r="AQ858" s="2237"/>
      <c r="AR858" s="2237"/>
      <c r="AS858" s="2237"/>
      <c r="AT858" s="2237"/>
      <c r="AU858" s="2237"/>
      <c r="AV858" s="2237"/>
      <c r="AW858" s="2237"/>
      <c r="AX858" s="2237"/>
      <c r="AY858" s="2237"/>
      <c r="AZ858" s="2237"/>
      <c r="BA858" s="2237"/>
      <c r="BB858" s="2237"/>
      <c r="BC858" s="2237"/>
      <c r="BD858" s="2237"/>
      <c r="BE858" s="2237"/>
      <c r="BF858" s="2237"/>
      <c r="BG858" s="2237"/>
      <c r="BH858" s="2237"/>
      <c r="BI858" s="2237"/>
      <c r="BJ858" s="2237"/>
      <c r="BK858" s="2237"/>
      <c r="BL858" s="2237"/>
      <c r="BM858" s="2237"/>
      <c r="BN858" s="2237"/>
      <c r="BO858" s="2237"/>
      <c r="BP858" s="2237"/>
      <c r="BQ858" s="2237"/>
      <c r="BR858" s="2237"/>
      <c r="BS858" s="2238"/>
      <c r="BT858" s="2237"/>
      <c r="BU858" s="2237"/>
      <c r="BV858" s="2237"/>
      <c r="BW858" s="2237"/>
      <c r="BX858" s="2237"/>
      <c r="BY858" s="2237"/>
      <c r="BZ858" s="2237"/>
      <c r="CA858" s="2237"/>
      <c r="CB858" s="2237"/>
      <c r="CC858" s="2237"/>
      <c r="CD858" s="2237"/>
      <c r="CE858" s="2237"/>
      <c r="CF858" s="2237"/>
      <c r="CG858" s="2237"/>
      <c r="CH858" s="2237"/>
      <c r="CI858" s="2237"/>
      <c r="CJ858" s="2237"/>
      <c r="CK858" s="2237"/>
      <c r="CL858" s="2237"/>
      <c r="CM858" s="2238"/>
      <c r="CN858" s="2238"/>
      <c r="CO858" s="2239"/>
      <c r="CQ858" s="1653"/>
    </row>
    <row r="859" spans="1:95" s="551" customFormat="1" x14ac:dyDescent="0.2">
      <c r="A859" s="2170"/>
      <c r="B859" s="2236"/>
      <c r="C859" s="2164"/>
      <c r="D859" s="2164"/>
      <c r="E859" s="2165"/>
      <c r="F859" s="2167"/>
      <c r="G859" s="2164"/>
      <c r="H859" s="2167"/>
      <c r="I859" s="2237"/>
      <c r="J859" s="2237"/>
      <c r="K859" s="2237"/>
      <c r="L859" s="2237"/>
      <c r="M859" s="2237"/>
      <c r="N859" s="2237"/>
      <c r="O859" s="2237"/>
      <c r="P859" s="2237"/>
      <c r="Q859" s="2237"/>
      <c r="R859" s="2237"/>
      <c r="S859" s="2237"/>
      <c r="T859" s="2237"/>
      <c r="U859" s="2237"/>
      <c r="V859" s="2237"/>
      <c r="W859" s="2237"/>
      <c r="X859" s="2237"/>
      <c r="Y859" s="2237"/>
      <c r="Z859" s="2237"/>
      <c r="AA859" s="2237"/>
      <c r="AB859" s="2238"/>
      <c r="AC859" s="2238"/>
      <c r="AD859" s="2238"/>
      <c r="AE859" s="2238"/>
      <c r="AF859" s="2237"/>
      <c r="AG859" s="2237"/>
      <c r="AH859" s="2237"/>
      <c r="AI859" s="2237"/>
      <c r="AJ859" s="2237"/>
      <c r="AK859" s="2237"/>
      <c r="AL859" s="2237"/>
      <c r="AM859" s="2237"/>
      <c r="AN859" s="2237"/>
      <c r="AO859" s="2237"/>
      <c r="AP859" s="2237"/>
      <c r="AQ859" s="2237"/>
      <c r="AR859" s="2237"/>
      <c r="AS859" s="2237"/>
      <c r="AT859" s="2237"/>
      <c r="AU859" s="2237"/>
      <c r="AV859" s="2237"/>
      <c r="AW859" s="2237"/>
      <c r="AX859" s="2237"/>
      <c r="AY859" s="2237"/>
      <c r="AZ859" s="2237"/>
      <c r="BA859" s="2237"/>
      <c r="BB859" s="2237"/>
      <c r="BC859" s="2237"/>
      <c r="BD859" s="2237"/>
      <c r="BE859" s="2237"/>
      <c r="BF859" s="2237"/>
      <c r="BG859" s="2237"/>
      <c r="BH859" s="2237"/>
      <c r="BI859" s="2237"/>
      <c r="BJ859" s="2237"/>
      <c r="BK859" s="2237"/>
      <c r="BL859" s="2237"/>
      <c r="BM859" s="2237"/>
      <c r="BN859" s="2237"/>
      <c r="BO859" s="2237"/>
      <c r="BP859" s="2237"/>
      <c r="BQ859" s="2237"/>
      <c r="BR859" s="2237"/>
      <c r="BS859" s="2238"/>
      <c r="BT859" s="2237"/>
      <c r="BU859" s="2237"/>
      <c r="BV859" s="2237"/>
      <c r="BW859" s="2237"/>
      <c r="BX859" s="2237"/>
      <c r="BY859" s="2237"/>
      <c r="BZ859" s="2237"/>
      <c r="CA859" s="2237"/>
      <c r="CB859" s="2237"/>
      <c r="CC859" s="2237"/>
      <c r="CD859" s="2237"/>
      <c r="CE859" s="2237"/>
      <c r="CF859" s="2237"/>
      <c r="CG859" s="2237"/>
      <c r="CH859" s="2237"/>
      <c r="CI859" s="2237"/>
      <c r="CJ859" s="2237"/>
      <c r="CK859" s="2237"/>
      <c r="CL859" s="2237"/>
      <c r="CM859" s="2238"/>
      <c r="CN859" s="2238"/>
      <c r="CO859" s="2239"/>
      <c r="CQ859" s="1653"/>
    </row>
    <row r="860" spans="1:95" s="551" customFormat="1" x14ac:dyDescent="0.2">
      <c r="A860" s="2170"/>
      <c r="B860" s="2236"/>
      <c r="C860" s="2164"/>
      <c r="D860" s="2164"/>
      <c r="E860" s="2165"/>
      <c r="F860" s="2167"/>
      <c r="G860" s="2164"/>
      <c r="H860" s="2167"/>
      <c r="I860" s="2237"/>
      <c r="J860" s="2237"/>
      <c r="K860" s="2237"/>
      <c r="L860" s="2237"/>
      <c r="M860" s="2237"/>
      <c r="N860" s="2237"/>
      <c r="O860" s="2237"/>
      <c r="P860" s="2237"/>
      <c r="Q860" s="2237"/>
      <c r="R860" s="2237"/>
      <c r="S860" s="2237"/>
      <c r="T860" s="2237"/>
      <c r="U860" s="2237"/>
      <c r="V860" s="2237"/>
      <c r="W860" s="2237"/>
      <c r="X860" s="2237"/>
      <c r="Y860" s="2237"/>
      <c r="Z860" s="2237"/>
      <c r="AA860" s="2237"/>
      <c r="AB860" s="2238"/>
      <c r="AC860" s="2238"/>
      <c r="AD860" s="2238"/>
      <c r="AE860" s="2238"/>
      <c r="AF860" s="2237"/>
      <c r="AG860" s="2237"/>
      <c r="AH860" s="2237"/>
      <c r="AI860" s="2237"/>
      <c r="AJ860" s="2237"/>
      <c r="AK860" s="2237"/>
      <c r="AL860" s="2237"/>
      <c r="AM860" s="2237"/>
      <c r="AN860" s="2237"/>
      <c r="AO860" s="2237"/>
      <c r="AP860" s="2237"/>
      <c r="AQ860" s="2237"/>
      <c r="AR860" s="2237"/>
      <c r="AS860" s="2237"/>
      <c r="AT860" s="2237"/>
      <c r="AU860" s="2237"/>
      <c r="AV860" s="2237"/>
      <c r="AW860" s="2237"/>
      <c r="AX860" s="2237"/>
      <c r="AY860" s="2237"/>
      <c r="AZ860" s="2237"/>
      <c r="BA860" s="2237"/>
      <c r="BB860" s="2237"/>
      <c r="BC860" s="2237"/>
      <c r="BD860" s="2237"/>
      <c r="BE860" s="2237"/>
      <c r="BF860" s="2237"/>
      <c r="BG860" s="2237"/>
      <c r="BH860" s="2237"/>
      <c r="BI860" s="2237"/>
      <c r="BJ860" s="2237"/>
      <c r="BK860" s="2237"/>
      <c r="BL860" s="2237"/>
      <c r="BM860" s="2237"/>
      <c r="BN860" s="2237"/>
      <c r="BO860" s="2237"/>
      <c r="BP860" s="2237"/>
      <c r="BQ860" s="2237"/>
      <c r="BR860" s="2237"/>
      <c r="BS860" s="2238"/>
      <c r="BT860" s="2237"/>
      <c r="BU860" s="2237"/>
      <c r="BV860" s="2237"/>
      <c r="BW860" s="2237"/>
      <c r="BX860" s="2237"/>
      <c r="BY860" s="2237"/>
      <c r="BZ860" s="2237"/>
      <c r="CA860" s="2237"/>
      <c r="CB860" s="2237"/>
      <c r="CC860" s="2237"/>
      <c r="CD860" s="2237"/>
      <c r="CE860" s="2237"/>
      <c r="CF860" s="2237"/>
      <c r="CG860" s="2237"/>
      <c r="CH860" s="2237"/>
      <c r="CI860" s="2237"/>
      <c r="CJ860" s="2237"/>
      <c r="CK860" s="2237"/>
      <c r="CL860" s="2237"/>
      <c r="CM860" s="2238"/>
      <c r="CN860" s="2238"/>
      <c r="CO860" s="2239"/>
      <c r="CQ860" s="1653"/>
    </row>
    <row r="861" spans="1:95" s="551" customFormat="1" x14ac:dyDescent="0.2">
      <c r="A861" s="2170"/>
      <c r="B861" s="2236"/>
      <c r="C861" s="2164"/>
      <c r="D861" s="2164"/>
      <c r="E861" s="2165"/>
      <c r="F861" s="2167"/>
      <c r="G861" s="2164"/>
      <c r="H861" s="2167"/>
      <c r="I861" s="2237"/>
      <c r="J861" s="2237"/>
      <c r="K861" s="2237"/>
      <c r="L861" s="2237"/>
      <c r="M861" s="2237"/>
      <c r="N861" s="2237"/>
      <c r="O861" s="2237"/>
      <c r="P861" s="2237"/>
      <c r="Q861" s="2237"/>
      <c r="R861" s="2237"/>
      <c r="S861" s="2237"/>
      <c r="T861" s="2237"/>
      <c r="U861" s="2237"/>
      <c r="V861" s="2237"/>
      <c r="W861" s="2237"/>
      <c r="X861" s="2237"/>
      <c r="Y861" s="2237"/>
      <c r="Z861" s="2237"/>
      <c r="AA861" s="2237"/>
      <c r="AB861" s="2238"/>
      <c r="AC861" s="2238"/>
      <c r="AD861" s="2238"/>
      <c r="AE861" s="2238"/>
      <c r="AF861" s="2237"/>
      <c r="AG861" s="2237"/>
      <c r="AH861" s="2237"/>
      <c r="AI861" s="2237"/>
      <c r="AJ861" s="2237"/>
      <c r="AK861" s="2237"/>
      <c r="AL861" s="2237"/>
      <c r="AM861" s="2237"/>
      <c r="AN861" s="2237"/>
      <c r="AO861" s="2237"/>
      <c r="AP861" s="2237"/>
      <c r="AQ861" s="2237"/>
      <c r="AR861" s="2237"/>
      <c r="AS861" s="2237"/>
      <c r="AT861" s="2237"/>
      <c r="AU861" s="2237"/>
      <c r="AV861" s="2237"/>
      <c r="AW861" s="2237"/>
      <c r="AX861" s="2237"/>
      <c r="AY861" s="2237"/>
      <c r="AZ861" s="2237"/>
      <c r="BA861" s="2237"/>
      <c r="BB861" s="2237"/>
      <c r="BC861" s="2237"/>
      <c r="BD861" s="2237"/>
      <c r="BE861" s="2237"/>
      <c r="BF861" s="2237"/>
      <c r="BG861" s="2237"/>
      <c r="BH861" s="2237"/>
      <c r="BI861" s="2237"/>
      <c r="BJ861" s="2237"/>
      <c r="BK861" s="2237"/>
      <c r="BL861" s="2237"/>
      <c r="BM861" s="2237"/>
      <c r="BN861" s="2237"/>
      <c r="BO861" s="2237"/>
      <c r="BP861" s="2237"/>
      <c r="BQ861" s="2237"/>
      <c r="BR861" s="2237"/>
      <c r="BS861" s="2238"/>
      <c r="BT861" s="2237"/>
      <c r="BU861" s="2237"/>
      <c r="BV861" s="2237"/>
      <c r="BW861" s="2237"/>
      <c r="BX861" s="2237"/>
      <c r="BY861" s="2237"/>
      <c r="BZ861" s="2237"/>
      <c r="CA861" s="2237"/>
      <c r="CB861" s="2237"/>
      <c r="CC861" s="2237"/>
      <c r="CD861" s="2237"/>
      <c r="CE861" s="2237"/>
      <c r="CF861" s="2237"/>
      <c r="CG861" s="2237"/>
      <c r="CH861" s="2237"/>
      <c r="CI861" s="2237"/>
      <c r="CJ861" s="2237"/>
      <c r="CK861" s="2237"/>
      <c r="CL861" s="2237"/>
      <c r="CM861" s="2238"/>
      <c r="CN861" s="2238"/>
      <c r="CO861" s="2239"/>
      <c r="CQ861" s="1653"/>
    </row>
    <row r="862" spans="1:95" s="551" customFormat="1" x14ac:dyDescent="0.2">
      <c r="A862" s="2170"/>
      <c r="B862" s="2236"/>
      <c r="C862" s="2164"/>
      <c r="D862" s="2164"/>
      <c r="E862" s="2165"/>
      <c r="F862" s="2167"/>
      <c r="G862" s="2164"/>
      <c r="H862" s="2167"/>
      <c r="I862" s="2237"/>
      <c r="J862" s="2237"/>
      <c r="K862" s="2237"/>
      <c r="L862" s="2237"/>
      <c r="M862" s="2237"/>
      <c r="N862" s="2237"/>
      <c r="O862" s="2237"/>
      <c r="P862" s="2237"/>
      <c r="Q862" s="2237"/>
      <c r="R862" s="2237"/>
      <c r="S862" s="2237"/>
      <c r="T862" s="2237"/>
      <c r="U862" s="2237"/>
      <c r="V862" s="2237"/>
      <c r="W862" s="2237"/>
      <c r="X862" s="2237"/>
      <c r="Y862" s="2237"/>
      <c r="Z862" s="2237"/>
      <c r="AA862" s="2237"/>
      <c r="AB862" s="2238"/>
      <c r="AC862" s="2238"/>
      <c r="AD862" s="2238"/>
      <c r="AE862" s="2238"/>
      <c r="AF862" s="2237"/>
      <c r="AG862" s="2237"/>
      <c r="AH862" s="2237"/>
      <c r="AI862" s="2237"/>
      <c r="AJ862" s="2237"/>
      <c r="AK862" s="2237"/>
      <c r="AL862" s="2237"/>
      <c r="AM862" s="2237"/>
      <c r="AN862" s="2237"/>
      <c r="AO862" s="2237"/>
      <c r="AP862" s="2237"/>
      <c r="AQ862" s="2237"/>
      <c r="AR862" s="2237"/>
      <c r="AS862" s="2237"/>
      <c r="AT862" s="2237"/>
      <c r="AU862" s="2237"/>
      <c r="AV862" s="2237"/>
      <c r="AW862" s="2237"/>
      <c r="AX862" s="2237"/>
      <c r="AY862" s="2237"/>
      <c r="AZ862" s="2237"/>
      <c r="BA862" s="2237"/>
      <c r="BB862" s="2237"/>
      <c r="BC862" s="2237"/>
      <c r="BD862" s="2237"/>
      <c r="BE862" s="2237"/>
      <c r="BF862" s="2237"/>
      <c r="BG862" s="2237"/>
      <c r="BH862" s="2237"/>
      <c r="BI862" s="2237"/>
      <c r="BJ862" s="2237"/>
      <c r="BK862" s="2237"/>
      <c r="BL862" s="2237"/>
      <c r="BM862" s="2237"/>
      <c r="BN862" s="2237"/>
      <c r="BO862" s="2237"/>
      <c r="BP862" s="2237"/>
      <c r="BQ862" s="2237"/>
      <c r="BR862" s="2237"/>
      <c r="BS862" s="2238"/>
      <c r="BT862" s="2237"/>
      <c r="BU862" s="2237"/>
      <c r="BV862" s="2237"/>
      <c r="BW862" s="2237"/>
      <c r="BX862" s="2237"/>
      <c r="BY862" s="2237"/>
      <c r="BZ862" s="2237"/>
      <c r="CA862" s="2237"/>
      <c r="CB862" s="2237"/>
      <c r="CC862" s="2237"/>
      <c r="CD862" s="2237"/>
      <c r="CE862" s="2237"/>
      <c r="CF862" s="2237"/>
      <c r="CG862" s="2237"/>
      <c r="CH862" s="2237"/>
      <c r="CI862" s="2237"/>
      <c r="CJ862" s="2237"/>
      <c r="CK862" s="2237"/>
      <c r="CL862" s="2237"/>
      <c r="CM862" s="2238"/>
      <c r="CN862" s="2238"/>
      <c r="CO862" s="2239"/>
      <c r="CQ862" s="1653"/>
    </row>
    <row r="863" spans="1:95" s="551" customFormat="1" x14ac:dyDescent="0.2">
      <c r="A863" s="2170"/>
      <c r="B863" s="2236"/>
      <c r="C863" s="2164"/>
      <c r="D863" s="2164"/>
      <c r="E863" s="2165"/>
      <c r="F863" s="2167"/>
      <c r="G863" s="2164"/>
      <c r="H863" s="2167"/>
      <c r="I863" s="2237"/>
      <c r="J863" s="2237"/>
      <c r="K863" s="2237"/>
      <c r="L863" s="2237"/>
      <c r="M863" s="2237"/>
      <c r="N863" s="2237"/>
      <c r="O863" s="2237"/>
      <c r="P863" s="2237"/>
      <c r="Q863" s="2237"/>
      <c r="R863" s="2237"/>
      <c r="S863" s="2237"/>
      <c r="T863" s="2237"/>
      <c r="U863" s="2237"/>
      <c r="V863" s="2237"/>
      <c r="W863" s="2237"/>
      <c r="X863" s="2237"/>
      <c r="Y863" s="2237"/>
      <c r="Z863" s="2237"/>
      <c r="AA863" s="2237"/>
      <c r="AB863" s="2238"/>
      <c r="AC863" s="2238"/>
      <c r="AD863" s="2238"/>
      <c r="AE863" s="2238"/>
      <c r="AF863" s="2237"/>
      <c r="AG863" s="2237"/>
      <c r="AH863" s="2237"/>
      <c r="AI863" s="2237"/>
      <c r="AJ863" s="2237"/>
      <c r="AK863" s="2237"/>
      <c r="AL863" s="2237"/>
      <c r="AM863" s="2237"/>
      <c r="AN863" s="2237"/>
      <c r="AO863" s="2237"/>
      <c r="AP863" s="2237"/>
      <c r="AQ863" s="2237"/>
      <c r="AR863" s="2237"/>
      <c r="AS863" s="2237"/>
      <c r="AT863" s="2237"/>
      <c r="AU863" s="2237"/>
      <c r="AV863" s="2237"/>
      <c r="AW863" s="2237"/>
      <c r="AX863" s="2237"/>
      <c r="AY863" s="2237"/>
      <c r="AZ863" s="2237"/>
      <c r="BA863" s="2237"/>
      <c r="BB863" s="2237"/>
      <c r="BC863" s="2237"/>
      <c r="BD863" s="2237"/>
      <c r="BE863" s="2237"/>
      <c r="BF863" s="2237"/>
      <c r="BG863" s="2237"/>
      <c r="BH863" s="2237"/>
      <c r="BI863" s="2237"/>
      <c r="BJ863" s="2237"/>
      <c r="BK863" s="2237"/>
      <c r="BL863" s="2237"/>
      <c r="BM863" s="2237"/>
      <c r="BN863" s="2237"/>
      <c r="BO863" s="2237"/>
      <c r="BP863" s="2237"/>
      <c r="BQ863" s="2237"/>
      <c r="BR863" s="2237"/>
      <c r="BS863" s="2238"/>
      <c r="BT863" s="2237"/>
      <c r="BU863" s="2237"/>
      <c r="BV863" s="2237"/>
      <c r="BW863" s="2237"/>
      <c r="BX863" s="2237"/>
      <c r="BY863" s="2237"/>
      <c r="BZ863" s="2237"/>
      <c r="CA863" s="2237"/>
      <c r="CB863" s="2237"/>
      <c r="CC863" s="2237"/>
      <c r="CD863" s="2237"/>
      <c r="CE863" s="2237"/>
      <c r="CF863" s="2237"/>
      <c r="CG863" s="2237"/>
      <c r="CH863" s="2237"/>
      <c r="CI863" s="2237"/>
      <c r="CJ863" s="2237"/>
      <c r="CK863" s="2237"/>
      <c r="CL863" s="2237"/>
      <c r="CM863" s="2238"/>
      <c r="CN863" s="2238"/>
      <c r="CO863" s="2239"/>
      <c r="CQ863" s="1653"/>
    </row>
    <row r="864" spans="1:95" s="551" customFormat="1" x14ac:dyDescent="0.2">
      <c r="A864" s="2170"/>
      <c r="B864" s="2236"/>
      <c r="C864" s="2164"/>
      <c r="D864" s="2164"/>
      <c r="E864" s="2165"/>
      <c r="F864" s="2167"/>
      <c r="G864" s="2164"/>
      <c r="H864" s="2167"/>
      <c r="I864" s="2237"/>
      <c r="J864" s="2237"/>
      <c r="K864" s="2237"/>
      <c r="L864" s="2237"/>
      <c r="M864" s="2237"/>
      <c r="N864" s="2237"/>
      <c r="O864" s="2237"/>
      <c r="P864" s="2237"/>
      <c r="Q864" s="2237"/>
      <c r="R864" s="2237"/>
      <c r="S864" s="2237"/>
      <c r="T864" s="2237"/>
      <c r="U864" s="2237"/>
      <c r="V864" s="2237"/>
      <c r="W864" s="2237"/>
      <c r="X864" s="2237"/>
      <c r="Y864" s="2237"/>
      <c r="Z864" s="2237"/>
      <c r="AA864" s="2237"/>
      <c r="AB864" s="2238"/>
      <c r="AC864" s="2238"/>
      <c r="AD864" s="2238"/>
      <c r="AE864" s="2238"/>
      <c r="AF864" s="2237"/>
      <c r="AG864" s="2237"/>
      <c r="AH864" s="2237"/>
      <c r="AI864" s="2237"/>
      <c r="AJ864" s="2237"/>
      <c r="AK864" s="2237"/>
      <c r="AL864" s="2237"/>
      <c r="AM864" s="2237"/>
      <c r="AN864" s="2237"/>
      <c r="AO864" s="2237"/>
      <c r="AP864" s="2237"/>
      <c r="AQ864" s="2237"/>
      <c r="AR864" s="2237"/>
      <c r="AS864" s="2237"/>
      <c r="AT864" s="2237"/>
      <c r="AU864" s="2237"/>
      <c r="AV864" s="2237"/>
      <c r="AW864" s="2237"/>
      <c r="AX864" s="2237"/>
      <c r="AY864" s="2237"/>
      <c r="AZ864" s="2237"/>
      <c r="BA864" s="2237"/>
      <c r="BB864" s="2237"/>
      <c r="BC864" s="2237"/>
      <c r="BD864" s="2237"/>
      <c r="BE864" s="2237"/>
      <c r="BF864" s="2237"/>
      <c r="BG864" s="2237"/>
      <c r="BH864" s="2237"/>
      <c r="BI864" s="2237"/>
      <c r="BJ864" s="2237"/>
      <c r="BK864" s="2237"/>
      <c r="BL864" s="2237"/>
      <c r="BM864" s="2237"/>
      <c r="BN864" s="2237"/>
      <c r="BO864" s="2237"/>
      <c r="BP864" s="2237"/>
      <c r="BQ864" s="2237"/>
      <c r="BR864" s="2237"/>
      <c r="BS864" s="2238"/>
      <c r="BT864" s="2237"/>
      <c r="BU864" s="2237"/>
      <c r="BV864" s="2237"/>
      <c r="BW864" s="2237"/>
      <c r="BX864" s="2237"/>
      <c r="BY864" s="2237"/>
      <c r="BZ864" s="2237"/>
      <c r="CA864" s="2237"/>
      <c r="CB864" s="2237"/>
      <c r="CC864" s="2237"/>
      <c r="CD864" s="2237"/>
      <c r="CE864" s="2237"/>
      <c r="CF864" s="2237"/>
      <c r="CG864" s="2237"/>
      <c r="CH864" s="2237"/>
      <c r="CI864" s="2237"/>
      <c r="CJ864" s="2237"/>
      <c r="CK864" s="2237"/>
      <c r="CL864" s="2237"/>
      <c r="CM864" s="2238"/>
      <c r="CN864" s="2238"/>
      <c r="CO864" s="2239"/>
      <c r="CQ864" s="1653"/>
    </row>
    <row r="865" spans="1:95" s="551" customFormat="1" x14ac:dyDescent="0.2">
      <c r="A865" s="2170"/>
      <c r="B865" s="2236"/>
      <c r="C865" s="2164"/>
      <c r="D865" s="2164"/>
      <c r="E865" s="2165"/>
      <c r="F865" s="2167"/>
      <c r="G865" s="2164"/>
      <c r="H865" s="2167"/>
      <c r="I865" s="2237"/>
      <c r="J865" s="2237"/>
      <c r="K865" s="2237"/>
      <c r="L865" s="2237"/>
      <c r="M865" s="2237"/>
      <c r="N865" s="2237"/>
      <c r="O865" s="2237"/>
      <c r="P865" s="2237"/>
      <c r="Q865" s="2237"/>
      <c r="R865" s="2237"/>
      <c r="S865" s="2237"/>
      <c r="T865" s="2237"/>
      <c r="U865" s="2237"/>
      <c r="V865" s="2237"/>
      <c r="W865" s="2237"/>
      <c r="X865" s="2237"/>
      <c r="Y865" s="2237"/>
      <c r="Z865" s="2237"/>
      <c r="AA865" s="2237"/>
      <c r="AB865" s="2238"/>
      <c r="AC865" s="2238"/>
      <c r="AD865" s="2238"/>
      <c r="AE865" s="2238"/>
      <c r="AF865" s="2237"/>
      <c r="AG865" s="2237"/>
      <c r="AH865" s="2237"/>
      <c r="AI865" s="2237"/>
      <c r="AJ865" s="2237"/>
      <c r="AK865" s="2237"/>
      <c r="AL865" s="2237"/>
      <c r="AM865" s="2237"/>
      <c r="AN865" s="2237"/>
      <c r="AO865" s="2237"/>
      <c r="AP865" s="2237"/>
      <c r="AQ865" s="2237"/>
      <c r="AR865" s="2237"/>
      <c r="AS865" s="2237"/>
      <c r="AT865" s="2237"/>
      <c r="AU865" s="2237"/>
      <c r="AV865" s="2237"/>
      <c r="AW865" s="2237"/>
      <c r="AX865" s="2237"/>
      <c r="AY865" s="2237"/>
      <c r="AZ865" s="2237"/>
      <c r="BA865" s="2237"/>
      <c r="BB865" s="2237"/>
      <c r="BC865" s="2237"/>
      <c r="BD865" s="2237"/>
      <c r="BE865" s="2237"/>
      <c r="BF865" s="2237"/>
      <c r="BG865" s="2237"/>
      <c r="BH865" s="2237"/>
      <c r="BI865" s="2237"/>
      <c r="BJ865" s="2237"/>
      <c r="BK865" s="2237"/>
      <c r="BL865" s="2237"/>
      <c r="BM865" s="2237"/>
      <c r="BN865" s="2237"/>
      <c r="BO865" s="2237"/>
      <c r="BP865" s="2237"/>
      <c r="BQ865" s="2237"/>
      <c r="BR865" s="2237"/>
      <c r="BS865" s="2238"/>
      <c r="BT865" s="2237"/>
      <c r="BU865" s="2237"/>
      <c r="BV865" s="2237"/>
      <c r="BW865" s="2237"/>
      <c r="BX865" s="2237"/>
      <c r="BY865" s="2237"/>
      <c r="BZ865" s="2237"/>
      <c r="CA865" s="2237"/>
      <c r="CB865" s="2237"/>
      <c r="CC865" s="2237"/>
      <c r="CD865" s="2237"/>
      <c r="CE865" s="2237"/>
      <c r="CF865" s="2237"/>
      <c r="CG865" s="2237"/>
      <c r="CH865" s="2237"/>
      <c r="CI865" s="2237"/>
      <c r="CJ865" s="2237"/>
      <c r="CK865" s="2237"/>
      <c r="CL865" s="2237"/>
      <c r="CM865" s="2238"/>
      <c r="CN865" s="2238"/>
      <c r="CO865" s="2239"/>
      <c r="CQ865" s="1653"/>
    </row>
    <row r="866" spans="1:95" s="551" customFormat="1" x14ac:dyDescent="0.2">
      <c r="A866" s="2170"/>
      <c r="B866" s="2236"/>
      <c r="C866" s="2164"/>
      <c r="D866" s="2164"/>
      <c r="E866" s="2165"/>
      <c r="F866" s="2167"/>
      <c r="G866" s="2164"/>
      <c r="H866" s="2167"/>
      <c r="I866" s="2237"/>
      <c r="J866" s="2237"/>
      <c r="K866" s="2237"/>
      <c r="L866" s="2237"/>
      <c r="M866" s="2237"/>
      <c r="N866" s="2237"/>
      <c r="O866" s="2237"/>
      <c r="P866" s="2237"/>
      <c r="Q866" s="2237"/>
      <c r="R866" s="2237"/>
      <c r="S866" s="2237"/>
      <c r="T866" s="2237"/>
      <c r="U866" s="2237"/>
      <c r="V866" s="2237"/>
      <c r="W866" s="2237"/>
      <c r="X866" s="2237"/>
      <c r="Y866" s="2237"/>
      <c r="Z866" s="2237"/>
      <c r="AA866" s="2237"/>
      <c r="AB866" s="2238"/>
      <c r="AC866" s="2238"/>
      <c r="AD866" s="2238"/>
      <c r="AE866" s="2238"/>
      <c r="AF866" s="2237"/>
      <c r="AG866" s="2237"/>
      <c r="AH866" s="2237"/>
      <c r="AI866" s="2237"/>
      <c r="AJ866" s="2237"/>
      <c r="AK866" s="2237"/>
      <c r="AL866" s="2237"/>
      <c r="AM866" s="2237"/>
      <c r="AN866" s="2237"/>
      <c r="AO866" s="2237"/>
      <c r="AP866" s="2237"/>
      <c r="AQ866" s="2237"/>
      <c r="AR866" s="2237"/>
      <c r="AS866" s="2237"/>
      <c r="AT866" s="2237"/>
      <c r="AU866" s="2237"/>
      <c r="AV866" s="2237"/>
      <c r="AW866" s="2237"/>
      <c r="AX866" s="2237"/>
      <c r="AY866" s="2237"/>
      <c r="AZ866" s="2237"/>
      <c r="BA866" s="2237"/>
      <c r="BB866" s="2237"/>
      <c r="BC866" s="2237"/>
      <c r="BD866" s="2237"/>
      <c r="BE866" s="2237"/>
      <c r="BF866" s="2237"/>
      <c r="BG866" s="2237"/>
      <c r="BH866" s="2237"/>
      <c r="BI866" s="2237"/>
      <c r="BJ866" s="2237"/>
      <c r="BK866" s="2237"/>
      <c r="BL866" s="2237"/>
      <c r="BM866" s="2237"/>
      <c r="BN866" s="2237"/>
      <c r="BO866" s="2237"/>
      <c r="BP866" s="2237"/>
      <c r="BQ866" s="2237"/>
      <c r="BR866" s="2237"/>
      <c r="BS866" s="2238"/>
      <c r="BT866" s="2237"/>
      <c r="BU866" s="2237"/>
      <c r="BV866" s="2237"/>
      <c r="BW866" s="2237"/>
      <c r="BX866" s="2237"/>
      <c r="BY866" s="2237"/>
      <c r="BZ866" s="2237"/>
      <c r="CA866" s="2237"/>
      <c r="CB866" s="2237"/>
      <c r="CC866" s="2237"/>
      <c r="CD866" s="2237"/>
      <c r="CE866" s="2237"/>
      <c r="CF866" s="2237"/>
      <c r="CG866" s="2237"/>
      <c r="CH866" s="2237"/>
      <c r="CI866" s="2237"/>
      <c r="CJ866" s="2237"/>
      <c r="CK866" s="2237"/>
      <c r="CL866" s="2237"/>
      <c r="CM866" s="2238"/>
      <c r="CN866" s="2238"/>
      <c r="CO866" s="2239"/>
      <c r="CQ866" s="1653"/>
    </row>
    <row r="867" spans="1:95" s="551" customFormat="1" x14ac:dyDescent="0.2">
      <c r="A867" s="2170"/>
      <c r="B867" s="2236"/>
      <c r="C867" s="2164"/>
      <c r="D867" s="2164"/>
      <c r="E867" s="2165"/>
      <c r="F867" s="2167"/>
      <c r="G867" s="2164"/>
      <c r="H867" s="2167"/>
      <c r="I867" s="2237"/>
      <c r="J867" s="2237"/>
      <c r="K867" s="2237"/>
      <c r="L867" s="2237"/>
      <c r="M867" s="2237"/>
      <c r="N867" s="2237"/>
      <c r="O867" s="2237"/>
      <c r="P867" s="2237"/>
      <c r="Q867" s="2237"/>
      <c r="R867" s="2237"/>
      <c r="S867" s="2237"/>
      <c r="T867" s="2237"/>
      <c r="U867" s="2237"/>
      <c r="V867" s="2237"/>
      <c r="W867" s="2237"/>
      <c r="X867" s="2237"/>
      <c r="Y867" s="2237"/>
      <c r="Z867" s="2237"/>
      <c r="AA867" s="2237"/>
      <c r="AB867" s="2238"/>
      <c r="AC867" s="2238"/>
      <c r="AD867" s="2238"/>
      <c r="AE867" s="2238"/>
      <c r="AF867" s="2237"/>
      <c r="AG867" s="2237"/>
      <c r="AH867" s="2237"/>
      <c r="AI867" s="2237"/>
      <c r="AJ867" s="2237"/>
      <c r="AK867" s="2237"/>
      <c r="AL867" s="2237"/>
      <c r="AM867" s="2237"/>
      <c r="AN867" s="2237"/>
      <c r="AO867" s="2237"/>
      <c r="AP867" s="2237"/>
      <c r="AQ867" s="2237"/>
      <c r="AR867" s="2237"/>
      <c r="AS867" s="2237"/>
      <c r="AT867" s="2237"/>
      <c r="AU867" s="2237"/>
      <c r="AV867" s="2237"/>
      <c r="AW867" s="2237"/>
      <c r="AX867" s="2237"/>
      <c r="AY867" s="2237"/>
      <c r="AZ867" s="2237"/>
      <c r="BA867" s="2237"/>
      <c r="BB867" s="2237"/>
      <c r="BC867" s="2237"/>
      <c r="BD867" s="2237"/>
      <c r="BE867" s="2237"/>
      <c r="BF867" s="2237"/>
      <c r="BG867" s="2237"/>
      <c r="BH867" s="2237"/>
      <c r="BI867" s="2237"/>
      <c r="BJ867" s="2237"/>
      <c r="BK867" s="2237"/>
      <c r="BL867" s="2237"/>
      <c r="BM867" s="2237"/>
      <c r="BN867" s="2237"/>
      <c r="BO867" s="2237"/>
      <c r="BP867" s="2237"/>
      <c r="BQ867" s="2237"/>
      <c r="BR867" s="2237"/>
      <c r="BS867" s="2238"/>
      <c r="BT867" s="2237"/>
      <c r="BU867" s="2237"/>
      <c r="BV867" s="2237"/>
      <c r="BW867" s="2237"/>
      <c r="BX867" s="2237"/>
      <c r="BY867" s="2237"/>
      <c r="BZ867" s="2237"/>
      <c r="CA867" s="2237"/>
      <c r="CB867" s="2237"/>
      <c r="CC867" s="2237"/>
      <c r="CD867" s="2237"/>
      <c r="CE867" s="2237"/>
      <c r="CF867" s="2237"/>
      <c r="CG867" s="2237"/>
      <c r="CH867" s="2237"/>
      <c r="CI867" s="2237"/>
      <c r="CJ867" s="2237"/>
      <c r="CK867" s="2237"/>
      <c r="CL867" s="2237"/>
      <c r="CM867" s="2238"/>
      <c r="CN867" s="2238"/>
      <c r="CO867" s="2239"/>
      <c r="CQ867" s="1653"/>
    </row>
    <row r="868" spans="1:95" s="551" customFormat="1" x14ac:dyDescent="0.2">
      <c r="A868" s="2170"/>
      <c r="B868" s="2236"/>
      <c r="C868" s="2164"/>
      <c r="D868" s="2164"/>
      <c r="E868" s="2165"/>
      <c r="F868" s="2167"/>
      <c r="G868" s="2164"/>
      <c r="H868" s="2167"/>
      <c r="I868" s="2237"/>
      <c r="J868" s="2237"/>
      <c r="K868" s="2237"/>
      <c r="L868" s="2237"/>
      <c r="M868" s="2237"/>
      <c r="N868" s="2237"/>
      <c r="O868" s="2237"/>
      <c r="P868" s="2237"/>
      <c r="Q868" s="2237"/>
      <c r="R868" s="2237"/>
      <c r="S868" s="2237"/>
      <c r="T868" s="2237"/>
      <c r="U868" s="2237"/>
      <c r="V868" s="2237"/>
      <c r="W868" s="2237"/>
      <c r="X868" s="2237"/>
      <c r="Y868" s="2237"/>
      <c r="Z868" s="2237"/>
      <c r="AA868" s="2237"/>
      <c r="AB868" s="2238"/>
      <c r="AC868" s="2238"/>
      <c r="AD868" s="2238"/>
      <c r="AE868" s="2238"/>
      <c r="AF868" s="2237"/>
      <c r="AG868" s="2237"/>
      <c r="AH868" s="2237"/>
      <c r="AI868" s="2237"/>
      <c r="AJ868" s="2237"/>
      <c r="AK868" s="2237"/>
      <c r="AL868" s="2237"/>
      <c r="AM868" s="2237"/>
      <c r="AN868" s="2237"/>
      <c r="AO868" s="2237"/>
      <c r="AP868" s="2237"/>
      <c r="AQ868" s="2237"/>
      <c r="AR868" s="2237"/>
      <c r="AS868" s="2237"/>
      <c r="AT868" s="2237"/>
      <c r="AU868" s="2237"/>
      <c r="AV868" s="2237"/>
      <c r="AW868" s="2237"/>
      <c r="AX868" s="2237"/>
      <c r="AY868" s="2237"/>
      <c r="AZ868" s="2237"/>
      <c r="BA868" s="2237"/>
      <c r="BB868" s="2237"/>
      <c r="BC868" s="2237"/>
      <c r="BD868" s="2237"/>
      <c r="BE868" s="2237"/>
      <c r="BF868" s="2237"/>
      <c r="BG868" s="2237"/>
      <c r="BH868" s="2237"/>
      <c r="BI868" s="2237"/>
      <c r="BJ868" s="2237"/>
      <c r="BK868" s="2237"/>
      <c r="BL868" s="2237"/>
      <c r="BM868" s="2237"/>
      <c r="BN868" s="2237"/>
      <c r="BO868" s="2237"/>
      <c r="BP868" s="2237"/>
      <c r="BQ868" s="2237"/>
      <c r="BR868" s="2237"/>
      <c r="BS868" s="2238"/>
      <c r="BT868" s="2237"/>
      <c r="BU868" s="2237"/>
      <c r="BV868" s="2237"/>
      <c r="BW868" s="2237"/>
      <c r="BX868" s="2237"/>
      <c r="BY868" s="2237"/>
      <c r="BZ868" s="2237"/>
      <c r="CA868" s="2237"/>
      <c r="CB868" s="2237"/>
      <c r="CC868" s="2237"/>
      <c r="CD868" s="2237"/>
      <c r="CE868" s="2237"/>
      <c r="CF868" s="2237"/>
      <c r="CG868" s="2237"/>
      <c r="CH868" s="2237"/>
      <c r="CI868" s="2237"/>
      <c r="CJ868" s="2237"/>
      <c r="CK868" s="2237"/>
      <c r="CL868" s="2237"/>
      <c r="CM868" s="2238"/>
      <c r="CN868" s="2238"/>
      <c r="CO868" s="2239"/>
      <c r="CQ868" s="1653"/>
    </row>
    <row r="869" spans="1:95" s="551" customFormat="1" x14ac:dyDescent="0.2">
      <c r="A869" s="2170"/>
      <c r="B869" s="2236"/>
      <c r="C869" s="2164"/>
      <c r="D869" s="2164"/>
      <c r="E869" s="2165"/>
      <c r="F869" s="2167"/>
      <c r="G869" s="2164"/>
      <c r="H869" s="2167"/>
      <c r="I869" s="2237"/>
      <c r="J869" s="2237"/>
      <c r="K869" s="2237"/>
      <c r="L869" s="2237"/>
      <c r="M869" s="2237"/>
      <c r="N869" s="2237"/>
      <c r="O869" s="2237"/>
      <c r="P869" s="2237"/>
      <c r="Q869" s="2237"/>
      <c r="R869" s="2237"/>
      <c r="S869" s="2237"/>
      <c r="T869" s="2237"/>
      <c r="U869" s="2237"/>
      <c r="V869" s="2237"/>
      <c r="W869" s="2237"/>
      <c r="X869" s="2237"/>
      <c r="Y869" s="2237"/>
      <c r="Z869" s="2237"/>
      <c r="AA869" s="2237"/>
      <c r="AB869" s="2238"/>
      <c r="AC869" s="2238"/>
      <c r="AD869" s="2238"/>
      <c r="AE869" s="2238"/>
      <c r="AF869" s="2237"/>
      <c r="AG869" s="2237"/>
      <c r="AH869" s="2237"/>
      <c r="AI869" s="2237"/>
      <c r="AJ869" s="2237"/>
      <c r="AK869" s="2237"/>
      <c r="AL869" s="2237"/>
      <c r="AM869" s="2237"/>
      <c r="AN869" s="2237"/>
      <c r="AO869" s="2237"/>
      <c r="AP869" s="2237"/>
      <c r="AQ869" s="2237"/>
      <c r="AR869" s="2237"/>
      <c r="AS869" s="2237"/>
      <c r="AT869" s="2237"/>
      <c r="AU869" s="2237"/>
      <c r="AV869" s="2237"/>
      <c r="AW869" s="2237"/>
      <c r="AX869" s="2237"/>
      <c r="AY869" s="2237"/>
      <c r="AZ869" s="2237"/>
      <c r="BA869" s="2237"/>
      <c r="BB869" s="2237"/>
      <c r="BC869" s="2237"/>
      <c r="BD869" s="2237"/>
      <c r="BE869" s="2237"/>
      <c r="BF869" s="2237"/>
      <c r="BG869" s="2237"/>
      <c r="BH869" s="2237"/>
      <c r="BI869" s="2237"/>
      <c r="BJ869" s="2237"/>
      <c r="BK869" s="2237"/>
      <c r="BL869" s="2237"/>
      <c r="BM869" s="2237"/>
      <c r="BN869" s="2237"/>
      <c r="BO869" s="2237"/>
      <c r="BP869" s="2237"/>
      <c r="BQ869" s="2237"/>
      <c r="BR869" s="2237"/>
      <c r="BS869" s="2238"/>
      <c r="BT869" s="2237"/>
      <c r="BU869" s="2237"/>
      <c r="BV869" s="2237"/>
      <c r="BW869" s="2237"/>
      <c r="BX869" s="2237"/>
      <c r="BY869" s="2237"/>
      <c r="BZ869" s="2237"/>
      <c r="CA869" s="2237"/>
      <c r="CB869" s="2237"/>
      <c r="CC869" s="2237"/>
      <c r="CD869" s="2237"/>
      <c r="CE869" s="2237"/>
      <c r="CF869" s="2237"/>
      <c r="CG869" s="2237"/>
      <c r="CH869" s="2237"/>
      <c r="CI869" s="2237"/>
      <c r="CJ869" s="2237"/>
      <c r="CK869" s="2237"/>
      <c r="CL869" s="2237"/>
      <c r="CM869" s="2238"/>
      <c r="CN869" s="2238"/>
      <c r="CO869" s="2239"/>
      <c r="CQ869" s="1653"/>
    </row>
    <row r="870" spans="1:95" s="551" customFormat="1" x14ac:dyDescent="0.2">
      <c r="A870" s="2170"/>
      <c r="B870" s="2236"/>
      <c r="C870" s="2164"/>
      <c r="D870" s="2164"/>
      <c r="E870" s="2165"/>
      <c r="F870" s="2167"/>
      <c r="G870" s="2164"/>
      <c r="H870" s="2167"/>
      <c r="I870" s="2237"/>
      <c r="J870" s="2237"/>
      <c r="K870" s="2237"/>
      <c r="L870" s="2237"/>
      <c r="M870" s="2237"/>
      <c r="N870" s="2237"/>
      <c r="O870" s="2237"/>
      <c r="P870" s="2237"/>
      <c r="Q870" s="2237"/>
      <c r="R870" s="2237"/>
      <c r="S870" s="2237"/>
      <c r="T870" s="2237"/>
      <c r="U870" s="2237"/>
      <c r="V870" s="2237"/>
      <c r="W870" s="2237"/>
      <c r="X870" s="2237"/>
      <c r="Y870" s="2237"/>
      <c r="Z870" s="2237"/>
      <c r="AA870" s="2237"/>
      <c r="AB870" s="2238"/>
      <c r="AC870" s="2238"/>
      <c r="AD870" s="2238"/>
      <c r="AE870" s="2238"/>
      <c r="AF870" s="2237"/>
      <c r="AG870" s="2237"/>
      <c r="AH870" s="2237"/>
      <c r="AI870" s="2237"/>
      <c r="AJ870" s="2237"/>
      <c r="AK870" s="2237"/>
      <c r="AL870" s="2237"/>
      <c r="AM870" s="2237"/>
      <c r="AN870" s="2237"/>
      <c r="AO870" s="2237"/>
      <c r="AP870" s="2237"/>
      <c r="AQ870" s="2237"/>
      <c r="AR870" s="2237"/>
      <c r="AS870" s="2237"/>
      <c r="AT870" s="2237"/>
      <c r="AU870" s="2237"/>
      <c r="AV870" s="2237"/>
      <c r="AW870" s="2237"/>
      <c r="AX870" s="2237"/>
      <c r="AY870" s="2237"/>
      <c r="AZ870" s="2237"/>
      <c r="BA870" s="2237"/>
      <c r="BB870" s="2237"/>
      <c r="BC870" s="2237"/>
      <c r="BD870" s="2237"/>
      <c r="BE870" s="2237"/>
      <c r="BF870" s="2237"/>
      <c r="BG870" s="2237"/>
      <c r="BH870" s="2237"/>
      <c r="BI870" s="2237"/>
      <c r="BJ870" s="2237"/>
      <c r="BK870" s="2237"/>
      <c r="BL870" s="2237"/>
      <c r="BM870" s="2237"/>
      <c r="BN870" s="2237"/>
      <c r="BO870" s="2237"/>
      <c r="BP870" s="2237"/>
      <c r="BQ870" s="2237"/>
      <c r="BR870" s="2237"/>
      <c r="BS870" s="2238"/>
      <c r="BT870" s="2237"/>
      <c r="BU870" s="2237"/>
      <c r="BV870" s="2237"/>
      <c r="BW870" s="2237"/>
      <c r="BX870" s="2237"/>
      <c r="BY870" s="2237"/>
      <c r="BZ870" s="2237"/>
      <c r="CA870" s="2237"/>
      <c r="CB870" s="2237"/>
      <c r="CC870" s="2237"/>
      <c r="CD870" s="2237"/>
      <c r="CE870" s="2237"/>
      <c r="CF870" s="2237"/>
      <c r="CG870" s="2237"/>
      <c r="CH870" s="2237"/>
      <c r="CI870" s="2237"/>
      <c r="CJ870" s="2237"/>
      <c r="CK870" s="2237"/>
      <c r="CL870" s="2237"/>
      <c r="CM870" s="2238"/>
      <c r="CN870" s="2238"/>
      <c r="CO870" s="2239"/>
      <c r="CQ870" s="1653"/>
    </row>
    <row r="871" spans="1:95" s="551" customFormat="1" x14ac:dyDescent="0.2">
      <c r="A871" s="2170"/>
      <c r="B871" s="2236"/>
      <c r="C871" s="2164"/>
      <c r="D871" s="2164"/>
      <c r="E871" s="2165"/>
      <c r="F871" s="2167"/>
      <c r="G871" s="2164"/>
      <c r="H871" s="2167"/>
      <c r="I871" s="2237"/>
      <c r="J871" s="2237"/>
      <c r="K871" s="2237"/>
      <c r="L871" s="2237"/>
      <c r="M871" s="2237"/>
      <c r="N871" s="2237"/>
      <c r="O871" s="2237"/>
      <c r="P871" s="2237"/>
      <c r="Q871" s="2237"/>
      <c r="R871" s="2237"/>
      <c r="S871" s="2237"/>
      <c r="T871" s="2237"/>
      <c r="U871" s="2237"/>
      <c r="V871" s="2237"/>
      <c r="W871" s="2237"/>
      <c r="X871" s="2237"/>
      <c r="Y871" s="2237"/>
      <c r="Z871" s="2237"/>
      <c r="AA871" s="2237"/>
      <c r="AB871" s="2238"/>
      <c r="AC871" s="2238"/>
      <c r="AD871" s="2238"/>
      <c r="AE871" s="2238"/>
      <c r="AF871" s="2237"/>
      <c r="AG871" s="2237"/>
      <c r="AH871" s="2237"/>
      <c r="AI871" s="2237"/>
      <c r="AJ871" s="2237"/>
      <c r="AK871" s="2237"/>
      <c r="AL871" s="2237"/>
      <c r="AM871" s="2237"/>
      <c r="AN871" s="2237"/>
      <c r="AO871" s="2237"/>
      <c r="AP871" s="2237"/>
      <c r="AQ871" s="2237"/>
      <c r="AR871" s="2237"/>
      <c r="AS871" s="2237"/>
      <c r="AT871" s="2237"/>
      <c r="AU871" s="2237"/>
      <c r="AV871" s="2237"/>
      <c r="AW871" s="2237"/>
      <c r="AX871" s="2237"/>
      <c r="AY871" s="2237"/>
      <c r="AZ871" s="2237"/>
      <c r="BA871" s="2237"/>
      <c r="BB871" s="2237"/>
      <c r="BC871" s="2237"/>
      <c r="BD871" s="2237"/>
      <c r="BE871" s="2237"/>
      <c r="BF871" s="2237"/>
      <c r="BG871" s="2237"/>
      <c r="BH871" s="2237"/>
      <c r="BI871" s="2237"/>
      <c r="BJ871" s="2237"/>
      <c r="BK871" s="2237"/>
      <c r="BL871" s="2237"/>
      <c r="BM871" s="2237"/>
      <c r="BN871" s="2237"/>
      <c r="BO871" s="2237"/>
      <c r="BP871" s="2237"/>
      <c r="BQ871" s="2237"/>
      <c r="BR871" s="2237"/>
      <c r="BS871" s="2238"/>
      <c r="BT871" s="2237"/>
      <c r="BU871" s="2237"/>
      <c r="BV871" s="2237"/>
      <c r="BW871" s="2237"/>
      <c r="BX871" s="2237"/>
      <c r="BY871" s="2237"/>
      <c r="BZ871" s="2237"/>
      <c r="CA871" s="2237"/>
      <c r="CB871" s="2237"/>
      <c r="CC871" s="2237"/>
      <c r="CD871" s="2237"/>
      <c r="CE871" s="2237"/>
      <c r="CF871" s="2237"/>
      <c r="CG871" s="2237"/>
      <c r="CH871" s="2237"/>
      <c r="CI871" s="2237"/>
      <c r="CJ871" s="2237"/>
      <c r="CK871" s="2237"/>
      <c r="CL871" s="2237"/>
      <c r="CM871" s="2238"/>
      <c r="CN871" s="2238"/>
      <c r="CO871" s="2239"/>
      <c r="CQ871" s="1653"/>
    </row>
    <row r="872" spans="1:95" s="551" customFormat="1" x14ac:dyDescent="0.2">
      <c r="A872" s="2170"/>
      <c r="B872" s="2236"/>
      <c r="C872" s="2164"/>
      <c r="D872" s="2164"/>
      <c r="E872" s="2165"/>
      <c r="F872" s="2167"/>
      <c r="G872" s="2164"/>
      <c r="H872" s="2167"/>
      <c r="I872" s="2237"/>
      <c r="J872" s="2237"/>
      <c r="K872" s="2237"/>
      <c r="L872" s="2237"/>
      <c r="M872" s="2237"/>
      <c r="N872" s="2237"/>
      <c r="O872" s="2237"/>
      <c r="P872" s="2237"/>
      <c r="Q872" s="2237"/>
      <c r="R872" s="2237"/>
      <c r="S872" s="2237"/>
      <c r="T872" s="2237"/>
      <c r="U872" s="2237"/>
      <c r="V872" s="2237"/>
      <c r="W872" s="2237"/>
      <c r="X872" s="2237"/>
      <c r="Y872" s="2237"/>
      <c r="Z872" s="2237"/>
      <c r="AA872" s="2237"/>
      <c r="AB872" s="2238"/>
      <c r="AC872" s="2238"/>
      <c r="AD872" s="2238"/>
      <c r="AE872" s="2238"/>
      <c r="AF872" s="2237"/>
      <c r="AG872" s="2237"/>
      <c r="AH872" s="2237"/>
      <c r="AI872" s="2237"/>
      <c r="AJ872" s="2237"/>
      <c r="AK872" s="2237"/>
      <c r="AL872" s="2237"/>
      <c r="AM872" s="2237"/>
      <c r="AN872" s="2237"/>
      <c r="AO872" s="2237"/>
      <c r="AP872" s="2237"/>
      <c r="AQ872" s="2237"/>
      <c r="AR872" s="2237"/>
      <c r="AS872" s="2237"/>
      <c r="AT872" s="2237"/>
      <c r="AU872" s="2237"/>
      <c r="AV872" s="2237"/>
      <c r="AW872" s="2237"/>
      <c r="AX872" s="2237"/>
      <c r="AY872" s="2237"/>
      <c r="AZ872" s="2237"/>
      <c r="BA872" s="2237"/>
      <c r="BB872" s="2237"/>
      <c r="BC872" s="2237"/>
      <c r="BD872" s="2237"/>
      <c r="BE872" s="2237"/>
      <c r="BF872" s="2237"/>
      <c r="BG872" s="2237"/>
      <c r="BH872" s="2237"/>
      <c r="BI872" s="2237"/>
      <c r="BJ872" s="2237"/>
      <c r="BK872" s="2237"/>
      <c r="BL872" s="2237"/>
      <c r="BM872" s="2237"/>
      <c r="BN872" s="2237"/>
      <c r="BO872" s="2237"/>
      <c r="BP872" s="2237"/>
      <c r="BQ872" s="2237"/>
      <c r="BR872" s="2237"/>
      <c r="BS872" s="2238"/>
      <c r="BT872" s="2237"/>
      <c r="BU872" s="2237"/>
      <c r="BV872" s="2237"/>
      <c r="BW872" s="2237"/>
      <c r="BX872" s="2237"/>
      <c r="BY872" s="2237"/>
      <c r="BZ872" s="2237"/>
      <c r="CA872" s="2237"/>
      <c r="CB872" s="2237"/>
      <c r="CC872" s="2237"/>
      <c r="CD872" s="2237"/>
      <c r="CE872" s="2237"/>
      <c r="CF872" s="2237"/>
      <c r="CG872" s="2237"/>
      <c r="CH872" s="2237"/>
      <c r="CI872" s="2237"/>
      <c r="CJ872" s="2237"/>
      <c r="CK872" s="2237"/>
      <c r="CL872" s="2237"/>
      <c r="CM872" s="2238"/>
      <c r="CN872" s="2238"/>
      <c r="CO872" s="2239"/>
      <c r="CQ872" s="1653"/>
    </row>
    <row r="873" spans="1:95" s="551" customFormat="1" x14ac:dyDescent="0.2">
      <c r="A873" s="2170"/>
      <c r="B873" s="2236"/>
      <c r="C873" s="2164"/>
      <c r="D873" s="2164"/>
      <c r="E873" s="2165"/>
      <c r="F873" s="2167"/>
      <c r="G873" s="2164"/>
      <c r="H873" s="2167"/>
      <c r="I873" s="2237"/>
      <c r="J873" s="2237"/>
      <c r="K873" s="2237"/>
      <c r="L873" s="2237"/>
      <c r="M873" s="2237"/>
      <c r="N873" s="2237"/>
      <c r="O873" s="2237"/>
      <c r="P873" s="2237"/>
      <c r="Q873" s="2237"/>
      <c r="R873" s="2237"/>
      <c r="S873" s="2237"/>
      <c r="T873" s="2237"/>
      <c r="U873" s="2237"/>
      <c r="V873" s="2237"/>
      <c r="W873" s="2237"/>
      <c r="X873" s="2237"/>
      <c r="Y873" s="2237"/>
      <c r="Z873" s="2237"/>
      <c r="AA873" s="2237"/>
      <c r="AB873" s="2238"/>
      <c r="AC873" s="2238"/>
      <c r="AD873" s="2238"/>
      <c r="AE873" s="2238"/>
      <c r="AF873" s="2237"/>
      <c r="AG873" s="2237"/>
      <c r="AH873" s="2237"/>
      <c r="AI873" s="2237"/>
      <c r="AJ873" s="2237"/>
      <c r="AK873" s="2237"/>
      <c r="AL873" s="2237"/>
      <c r="AM873" s="2237"/>
      <c r="AN873" s="2237"/>
      <c r="AO873" s="2237"/>
      <c r="AP873" s="2237"/>
      <c r="AQ873" s="2237"/>
      <c r="AR873" s="2237"/>
      <c r="AS873" s="2237"/>
      <c r="AT873" s="2237"/>
      <c r="AU873" s="2237"/>
      <c r="AV873" s="2237"/>
      <c r="AW873" s="2237"/>
      <c r="AX873" s="2237"/>
      <c r="AY873" s="2237"/>
      <c r="AZ873" s="2237"/>
      <c r="BA873" s="2237"/>
      <c r="BB873" s="2237"/>
      <c r="BC873" s="2237"/>
      <c r="BD873" s="2237"/>
      <c r="BE873" s="2237"/>
      <c r="BF873" s="2237"/>
      <c r="BG873" s="2237"/>
      <c r="BH873" s="2237"/>
      <c r="BI873" s="2237"/>
      <c r="BJ873" s="2237"/>
      <c r="BK873" s="2237"/>
      <c r="BL873" s="2237"/>
      <c r="BM873" s="2237"/>
      <c r="BN873" s="2237"/>
      <c r="BO873" s="2237"/>
      <c r="BP873" s="2237"/>
      <c r="BQ873" s="2237"/>
      <c r="BR873" s="2237"/>
      <c r="BS873" s="2238"/>
      <c r="BT873" s="2237"/>
      <c r="BU873" s="2237"/>
      <c r="BV873" s="2237"/>
      <c r="BW873" s="2237"/>
      <c r="BX873" s="2237"/>
      <c r="BY873" s="2237"/>
      <c r="BZ873" s="2237"/>
      <c r="CA873" s="2237"/>
      <c r="CB873" s="2237"/>
      <c r="CC873" s="2237"/>
      <c r="CD873" s="2237"/>
      <c r="CE873" s="2237"/>
      <c r="CF873" s="2237"/>
      <c r="CG873" s="2237"/>
      <c r="CH873" s="2237"/>
      <c r="CI873" s="2237"/>
      <c r="CJ873" s="2237"/>
      <c r="CK873" s="2237"/>
      <c r="CL873" s="2237"/>
      <c r="CM873" s="2238"/>
      <c r="CN873" s="2238"/>
      <c r="CO873" s="2239"/>
      <c r="CQ873" s="1653"/>
    </row>
    <row r="874" spans="1:95" s="551" customFormat="1" x14ac:dyDescent="0.2">
      <c r="A874" s="2170"/>
      <c r="B874" s="2236"/>
      <c r="C874" s="2164"/>
      <c r="D874" s="2164"/>
      <c r="E874" s="2165"/>
      <c r="F874" s="2167"/>
      <c r="G874" s="2164"/>
      <c r="H874" s="2167"/>
      <c r="I874" s="2237"/>
      <c r="J874" s="2237"/>
      <c r="K874" s="2237"/>
      <c r="L874" s="2237"/>
      <c r="M874" s="2237"/>
      <c r="N874" s="2237"/>
      <c r="O874" s="2237"/>
      <c r="P874" s="2237"/>
      <c r="Q874" s="2237"/>
      <c r="R874" s="2237"/>
      <c r="S874" s="2237"/>
      <c r="T874" s="2237"/>
      <c r="U874" s="2237"/>
      <c r="V874" s="2237"/>
      <c r="W874" s="2237"/>
      <c r="X874" s="2237"/>
      <c r="Y874" s="2237"/>
      <c r="Z874" s="2237"/>
      <c r="AA874" s="2237"/>
      <c r="AB874" s="2238"/>
      <c r="AC874" s="2238"/>
      <c r="AD874" s="2238"/>
      <c r="AE874" s="2238"/>
      <c r="AF874" s="2237"/>
      <c r="AG874" s="2237"/>
      <c r="AH874" s="2237"/>
      <c r="AI874" s="2237"/>
      <c r="AJ874" s="2237"/>
      <c r="AK874" s="2237"/>
      <c r="AL874" s="2237"/>
      <c r="AM874" s="2237"/>
      <c r="AN874" s="2237"/>
      <c r="AO874" s="2237"/>
      <c r="AP874" s="2237"/>
      <c r="AQ874" s="2237"/>
      <c r="AR874" s="2237"/>
      <c r="AS874" s="2237"/>
      <c r="AT874" s="2237"/>
      <c r="AU874" s="2237"/>
      <c r="AV874" s="2237"/>
      <c r="AW874" s="2237"/>
      <c r="AX874" s="2237"/>
      <c r="AY874" s="2237"/>
      <c r="AZ874" s="2237"/>
      <c r="BA874" s="2237"/>
      <c r="BB874" s="2237"/>
      <c r="BC874" s="2237"/>
      <c r="BD874" s="2237"/>
      <c r="BE874" s="2237"/>
      <c r="BF874" s="2237"/>
      <c r="BG874" s="2237"/>
      <c r="BH874" s="2237"/>
      <c r="BI874" s="2237"/>
      <c r="BJ874" s="2237"/>
      <c r="BK874" s="2237"/>
      <c r="BL874" s="2237"/>
      <c r="BM874" s="2237"/>
      <c r="BN874" s="2237"/>
      <c r="BO874" s="2237"/>
      <c r="BP874" s="2237"/>
      <c r="BQ874" s="2237"/>
      <c r="BR874" s="2237"/>
      <c r="BS874" s="2238"/>
      <c r="BT874" s="2237"/>
      <c r="BU874" s="2237"/>
      <c r="BV874" s="2237"/>
      <c r="BW874" s="2237"/>
      <c r="BX874" s="2237"/>
      <c r="BY874" s="2237"/>
      <c r="BZ874" s="2237"/>
      <c r="CA874" s="2237"/>
      <c r="CB874" s="2237"/>
      <c r="CC874" s="2237"/>
      <c r="CD874" s="2237"/>
      <c r="CE874" s="2237"/>
      <c r="CF874" s="2237"/>
      <c r="CG874" s="2237"/>
      <c r="CH874" s="2237"/>
      <c r="CI874" s="2237"/>
      <c r="CJ874" s="2237"/>
      <c r="CK874" s="2237"/>
      <c r="CL874" s="2237"/>
      <c r="CM874" s="2238"/>
      <c r="CN874" s="2238"/>
      <c r="CO874" s="2239"/>
      <c r="CQ874" s="1653"/>
    </row>
    <row r="875" spans="1:95" s="551" customFormat="1" x14ac:dyDescent="0.2">
      <c r="A875" s="2170"/>
      <c r="B875" s="2236"/>
      <c r="C875" s="2164"/>
      <c r="D875" s="2164"/>
      <c r="E875" s="2165"/>
      <c r="F875" s="2167"/>
      <c r="G875" s="2164"/>
      <c r="H875" s="2167"/>
      <c r="I875" s="2237"/>
      <c r="J875" s="2237"/>
      <c r="K875" s="2237"/>
      <c r="L875" s="2237"/>
      <c r="M875" s="2237"/>
      <c r="N875" s="2237"/>
      <c r="O875" s="2237"/>
      <c r="P875" s="2237"/>
      <c r="Q875" s="2237"/>
      <c r="R875" s="2237"/>
      <c r="S875" s="2237"/>
      <c r="T875" s="2237"/>
      <c r="U875" s="2237"/>
      <c r="V875" s="2237"/>
      <c r="W875" s="2237"/>
      <c r="X875" s="2237"/>
      <c r="Y875" s="2237"/>
      <c r="Z875" s="2237"/>
      <c r="AA875" s="2237"/>
      <c r="AB875" s="2238"/>
      <c r="AC875" s="2238"/>
      <c r="AD875" s="2238"/>
      <c r="AE875" s="2238"/>
      <c r="AF875" s="2237"/>
      <c r="AG875" s="2237"/>
      <c r="AH875" s="2237"/>
      <c r="AI875" s="2237"/>
      <c r="AJ875" s="2237"/>
      <c r="AK875" s="2237"/>
      <c r="AL875" s="2237"/>
      <c r="AM875" s="2237"/>
      <c r="AN875" s="2237"/>
      <c r="AO875" s="2237"/>
      <c r="AP875" s="2237"/>
      <c r="AQ875" s="2237"/>
      <c r="AR875" s="2237"/>
      <c r="AS875" s="2237"/>
      <c r="AT875" s="2237"/>
      <c r="AU875" s="2237"/>
      <c r="AV875" s="2237"/>
      <c r="AW875" s="2237"/>
      <c r="AX875" s="2237"/>
      <c r="AY875" s="2237"/>
      <c r="AZ875" s="2237"/>
      <c r="BA875" s="2237"/>
      <c r="BB875" s="2237"/>
      <c r="BC875" s="2237"/>
      <c r="BD875" s="2237"/>
      <c r="BE875" s="2237"/>
      <c r="BF875" s="2237"/>
      <c r="BG875" s="2237"/>
      <c r="BH875" s="2237"/>
      <c r="BI875" s="2237"/>
      <c r="BJ875" s="2237"/>
      <c r="BK875" s="2237"/>
      <c r="BL875" s="2237"/>
      <c r="BM875" s="2237"/>
      <c r="BN875" s="2237"/>
      <c r="BO875" s="2237"/>
      <c r="BP875" s="2237"/>
      <c r="BQ875" s="2237"/>
      <c r="BR875" s="2237"/>
      <c r="BS875" s="2238"/>
      <c r="BT875" s="2237"/>
      <c r="BU875" s="2237"/>
      <c r="BV875" s="2237"/>
      <c r="BW875" s="2237"/>
      <c r="BX875" s="2237"/>
      <c r="BY875" s="2237"/>
      <c r="BZ875" s="2237"/>
      <c r="CA875" s="2237"/>
      <c r="CB875" s="2237"/>
      <c r="CC875" s="2237"/>
      <c r="CD875" s="2237"/>
      <c r="CE875" s="2237"/>
      <c r="CF875" s="2237"/>
      <c r="CG875" s="2237"/>
      <c r="CH875" s="2237"/>
      <c r="CI875" s="2237"/>
      <c r="CJ875" s="2237"/>
      <c r="CK875" s="2237"/>
      <c r="CL875" s="2237"/>
      <c r="CM875" s="2238"/>
      <c r="CN875" s="2238"/>
      <c r="CO875" s="2239"/>
      <c r="CQ875" s="1653"/>
    </row>
    <row r="876" spans="1:95" s="551" customFormat="1" x14ac:dyDescent="0.2">
      <c r="A876" s="2170"/>
      <c r="B876" s="2236"/>
      <c r="C876" s="2164"/>
      <c r="D876" s="2164"/>
      <c r="E876" s="2165"/>
      <c r="F876" s="2167"/>
      <c r="G876" s="2164"/>
      <c r="H876" s="2167"/>
      <c r="I876" s="2237"/>
      <c r="J876" s="2237"/>
      <c r="K876" s="2237"/>
      <c r="L876" s="2237"/>
      <c r="M876" s="2237"/>
      <c r="N876" s="2237"/>
      <c r="O876" s="2237"/>
      <c r="P876" s="2237"/>
      <c r="Q876" s="2237"/>
      <c r="R876" s="2237"/>
      <c r="S876" s="2237"/>
      <c r="T876" s="2237"/>
      <c r="U876" s="2237"/>
      <c r="V876" s="2237"/>
      <c r="W876" s="2237"/>
      <c r="X876" s="2237"/>
      <c r="Y876" s="2237"/>
      <c r="Z876" s="2237"/>
      <c r="AA876" s="2237"/>
      <c r="AB876" s="2238"/>
      <c r="AC876" s="2238"/>
      <c r="AD876" s="2238"/>
      <c r="AE876" s="2238"/>
      <c r="AF876" s="2237"/>
      <c r="AG876" s="2237"/>
      <c r="AH876" s="2237"/>
      <c r="AI876" s="2237"/>
      <c r="AJ876" s="2237"/>
      <c r="AK876" s="2237"/>
      <c r="AL876" s="2237"/>
      <c r="AM876" s="2237"/>
      <c r="AN876" s="2237"/>
      <c r="AO876" s="2237"/>
      <c r="AP876" s="2237"/>
      <c r="AQ876" s="2237"/>
      <c r="AR876" s="2237"/>
      <c r="AS876" s="2237"/>
      <c r="AT876" s="2237"/>
      <c r="AU876" s="2237"/>
      <c r="AV876" s="2237"/>
      <c r="AW876" s="2237"/>
      <c r="AX876" s="2237"/>
      <c r="AY876" s="2237"/>
      <c r="AZ876" s="2237"/>
      <c r="BA876" s="2237"/>
      <c r="BB876" s="2237"/>
      <c r="BC876" s="2237"/>
      <c r="BD876" s="2237"/>
      <c r="BE876" s="2237"/>
      <c r="BF876" s="2237"/>
      <c r="BG876" s="2237"/>
      <c r="BH876" s="2237"/>
      <c r="BI876" s="2237"/>
      <c r="BJ876" s="2237"/>
      <c r="BK876" s="2237"/>
      <c r="BL876" s="2237"/>
      <c r="BM876" s="2237"/>
      <c r="BN876" s="2237"/>
      <c r="BO876" s="2237"/>
      <c r="BP876" s="2237"/>
      <c r="BQ876" s="2237"/>
      <c r="BR876" s="2237"/>
      <c r="BS876" s="2238"/>
      <c r="BT876" s="2237"/>
      <c r="BU876" s="2237"/>
      <c r="BV876" s="2237"/>
      <c r="BW876" s="2237"/>
      <c r="BX876" s="2237"/>
      <c r="BY876" s="2237"/>
      <c r="BZ876" s="2237"/>
      <c r="CA876" s="2237"/>
      <c r="CB876" s="2237"/>
      <c r="CC876" s="2237"/>
      <c r="CD876" s="2237"/>
      <c r="CE876" s="2237"/>
      <c r="CF876" s="2237"/>
      <c r="CG876" s="2237"/>
      <c r="CH876" s="2237"/>
      <c r="CI876" s="2237"/>
      <c r="CJ876" s="2237"/>
      <c r="CK876" s="2237"/>
      <c r="CL876" s="2237"/>
      <c r="CM876" s="2238"/>
      <c r="CN876" s="2238"/>
      <c r="CO876" s="2239"/>
      <c r="CQ876" s="1653"/>
    </row>
    <row r="877" spans="1:95" s="551" customFormat="1" x14ac:dyDescent="0.2">
      <c r="A877" s="2170"/>
      <c r="B877" s="2236"/>
      <c r="C877" s="2164"/>
      <c r="D877" s="2164"/>
      <c r="E877" s="2165"/>
      <c r="F877" s="2167"/>
      <c r="G877" s="2164"/>
      <c r="H877" s="2167"/>
      <c r="I877" s="2237"/>
      <c r="J877" s="2237"/>
      <c r="K877" s="2237"/>
      <c r="L877" s="2237"/>
      <c r="M877" s="2237"/>
      <c r="N877" s="2237"/>
      <c r="O877" s="2237"/>
      <c r="P877" s="2237"/>
      <c r="Q877" s="2237"/>
      <c r="R877" s="2237"/>
      <c r="S877" s="2237"/>
      <c r="T877" s="2237"/>
      <c r="U877" s="2237"/>
      <c r="V877" s="2237"/>
      <c r="W877" s="2237"/>
      <c r="X877" s="2237"/>
      <c r="Y877" s="2237"/>
      <c r="Z877" s="2237"/>
      <c r="AA877" s="2237"/>
      <c r="AB877" s="2238"/>
      <c r="AC877" s="2238"/>
      <c r="AD877" s="2238"/>
      <c r="AE877" s="2238"/>
      <c r="AF877" s="2237"/>
      <c r="AG877" s="2237"/>
      <c r="AH877" s="2237"/>
      <c r="AI877" s="2237"/>
      <c r="AJ877" s="2237"/>
      <c r="AK877" s="2237"/>
      <c r="AL877" s="2237"/>
      <c r="AM877" s="2237"/>
      <c r="AN877" s="2237"/>
      <c r="AO877" s="2237"/>
      <c r="AP877" s="2237"/>
      <c r="AQ877" s="2237"/>
      <c r="AR877" s="2237"/>
      <c r="AS877" s="2237"/>
      <c r="AT877" s="2237"/>
      <c r="AU877" s="2237"/>
      <c r="AV877" s="2237"/>
      <c r="AW877" s="2237"/>
      <c r="AX877" s="2237"/>
      <c r="AY877" s="2237"/>
      <c r="AZ877" s="2237"/>
      <c r="BA877" s="2237"/>
      <c r="BB877" s="2237"/>
      <c r="BC877" s="2237"/>
      <c r="BD877" s="2237"/>
      <c r="BE877" s="2237"/>
      <c r="BF877" s="2237"/>
      <c r="BG877" s="2237"/>
      <c r="BH877" s="2237"/>
      <c r="BI877" s="2237"/>
      <c r="BJ877" s="2237"/>
      <c r="BK877" s="2237"/>
      <c r="BL877" s="2237"/>
      <c r="BM877" s="2237"/>
      <c r="BN877" s="2237"/>
      <c r="BO877" s="2237"/>
      <c r="BP877" s="2237"/>
      <c r="BQ877" s="2237"/>
      <c r="BR877" s="2237"/>
      <c r="BS877" s="2238"/>
      <c r="BT877" s="2237"/>
      <c r="BU877" s="2237"/>
      <c r="BV877" s="2237"/>
      <c r="BW877" s="2237"/>
      <c r="BX877" s="2237"/>
      <c r="BY877" s="2237"/>
      <c r="BZ877" s="2237"/>
      <c r="CA877" s="2237"/>
      <c r="CB877" s="2237"/>
      <c r="CC877" s="2237"/>
      <c r="CD877" s="2237"/>
      <c r="CE877" s="2237"/>
      <c r="CF877" s="2237"/>
      <c r="CG877" s="2237"/>
      <c r="CH877" s="2237"/>
      <c r="CI877" s="2237"/>
      <c r="CJ877" s="2237"/>
      <c r="CK877" s="2237"/>
      <c r="CL877" s="2237"/>
      <c r="CM877" s="2238"/>
      <c r="CN877" s="2238"/>
      <c r="CO877" s="2239"/>
      <c r="CQ877" s="1653"/>
    </row>
    <row r="878" spans="1:95" s="551" customFormat="1" x14ac:dyDescent="0.2">
      <c r="A878" s="2170"/>
      <c r="B878" s="2236"/>
      <c r="C878" s="2164"/>
      <c r="D878" s="2164"/>
      <c r="E878" s="2165"/>
      <c r="F878" s="2167"/>
      <c r="G878" s="2164"/>
      <c r="H878" s="2167"/>
      <c r="I878" s="2237"/>
      <c r="J878" s="2237"/>
      <c r="K878" s="2237"/>
      <c r="L878" s="2237"/>
      <c r="M878" s="2237"/>
      <c r="N878" s="2237"/>
      <c r="O878" s="2237"/>
      <c r="P878" s="2237"/>
      <c r="Q878" s="2237"/>
      <c r="R878" s="2237"/>
      <c r="S878" s="2237"/>
      <c r="T878" s="2237"/>
      <c r="U878" s="2237"/>
      <c r="V878" s="2237"/>
      <c r="W878" s="2237"/>
      <c r="X878" s="2237"/>
      <c r="Y878" s="2237"/>
      <c r="Z878" s="2237"/>
      <c r="AA878" s="2237"/>
      <c r="AB878" s="2238"/>
      <c r="AC878" s="2238"/>
      <c r="AD878" s="2238"/>
      <c r="AE878" s="2238"/>
      <c r="AF878" s="2237"/>
      <c r="AG878" s="2237"/>
      <c r="AH878" s="2237"/>
      <c r="AI878" s="2237"/>
      <c r="AJ878" s="2237"/>
      <c r="AK878" s="2237"/>
      <c r="AL878" s="2237"/>
      <c r="AM878" s="2237"/>
      <c r="AN878" s="2237"/>
      <c r="AO878" s="2237"/>
      <c r="AP878" s="2237"/>
      <c r="AQ878" s="2237"/>
      <c r="AR878" s="2237"/>
      <c r="AS878" s="2237"/>
      <c r="AT878" s="2237"/>
      <c r="AU878" s="2237"/>
      <c r="AV878" s="2237"/>
      <c r="AW878" s="2237"/>
      <c r="AX878" s="2237"/>
      <c r="AY878" s="2237"/>
      <c r="AZ878" s="2237"/>
      <c r="BA878" s="2237"/>
      <c r="BB878" s="2237"/>
      <c r="BC878" s="2237"/>
      <c r="BD878" s="2237"/>
      <c r="BE878" s="2237"/>
      <c r="BF878" s="2237"/>
      <c r="BG878" s="2237"/>
      <c r="BH878" s="2237"/>
      <c r="BI878" s="2237"/>
      <c r="BJ878" s="2237"/>
      <c r="BK878" s="2237"/>
      <c r="BL878" s="2237"/>
      <c r="BM878" s="2237"/>
      <c r="BN878" s="2237"/>
      <c r="BO878" s="2237"/>
      <c r="BP878" s="2237"/>
      <c r="BQ878" s="2237"/>
      <c r="BR878" s="2237"/>
      <c r="BS878" s="2238"/>
      <c r="BT878" s="2237"/>
      <c r="BU878" s="2237"/>
      <c r="BV878" s="2237"/>
      <c r="BW878" s="2237"/>
      <c r="BX878" s="2237"/>
      <c r="BY878" s="2237"/>
      <c r="BZ878" s="2237"/>
      <c r="CA878" s="2237"/>
      <c r="CB878" s="2237"/>
      <c r="CC878" s="2237"/>
      <c r="CD878" s="2237"/>
      <c r="CE878" s="2237"/>
      <c r="CF878" s="2237"/>
      <c r="CG878" s="2237"/>
      <c r="CH878" s="2237"/>
      <c r="CI878" s="2237"/>
      <c r="CJ878" s="2237"/>
      <c r="CK878" s="2237"/>
      <c r="CL878" s="2237"/>
      <c r="CM878" s="2238"/>
      <c r="CN878" s="2238"/>
      <c r="CO878" s="2239"/>
      <c r="CQ878" s="1653"/>
    </row>
    <row r="879" spans="1:95" s="551" customFormat="1" x14ac:dyDescent="0.2">
      <c r="A879" s="2170"/>
      <c r="B879" s="2236"/>
      <c r="C879" s="2164"/>
      <c r="D879" s="2164"/>
      <c r="E879" s="2165"/>
      <c r="F879" s="2167"/>
      <c r="G879" s="2164"/>
      <c r="H879" s="2167"/>
      <c r="I879" s="2237"/>
      <c r="J879" s="2237"/>
      <c r="K879" s="2237"/>
      <c r="L879" s="2237"/>
      <c r="M879" s="2237"/>
      <c r="N879" s="2237"/>
      <c r="O879" s="2237"/>
      <c r="P879" s="2237"/>
      <c r="Q879" s="2237"/>
      <c r="R879" s="2237"/>
      <c r="S879" s="2237"/>
      <c r="T879" s="2237"/>
      <c r="U879" s="2237"/>
      <c r="V879" s="2237"/>
      <c r="W879" s="2237"/>
      <c r="X879" s="2237"/>
      <c r="Y879" s="2237"/>
      <c r="Z879" s="2237"/>
      <c r="AA879" s="2237"/>
      <c r="AB879" s="2238"/>
      <c r="AC879" s="2238"/>
      <c r="AD879" s="2238"/>
      <c r="AE879" s="2238"/>
      <c r="AF879" s="2237"/>
      <c r="AG879" s="2237"/>
      <c r="AH879" s="2237"/>
      <c r="AI879" s="2237"/>
      <c r="AJ879" s="2237"/>
      <c r="AK879" s="2237"/>
      <c r="AL879" s="2237"/>
      <c r="AM879" s="2237"/>
      <c r="AN879" s="2237"/>
      <c r="AO879" s="2237"/>
      <c r="AP879" s="2237"/>
      <c r="AQ879" s="2237"/>
      <c r="AR879" s="2237"/>
      <c r="AS879" s="2237"/>
      <c r="AT879" s="2237"/>
      <c r="AU879" s="2237"/>
      <c r="AV879" s="2237"/>
      <c r="AW879" s="2237"/>
      <c r="AX879" s="2237"/>
      <c r="AY879" s="2237"/>
      <c r="AZ879" s="2237"/>
      <c r="BA879" s="2237"/>
      <c r="BB879" s="2237"/>
      <c r="BC879" s="2237"/>
      <c r="BD879" s="2237"/>
      <c r="BE879" s="2237"/>
      <c r="BF879" s="2237"/>
      <c r="BG879" s="2237"/>
      <c r="BH879" s="2237"/>
      <c r="BI879" s="2237"/>
      <c r="BJ879" s="2237"/>
      <c r="BK879" s="2237"/>
      <c r="BL879" s="2237"/>
      <c r="BM879" s="2237"/>
      <c r="BN879" s="2237"/>
      <c r="BO879" s="2237"/>
      <c r="BP879" s="2237"/>
      <c r="BQ879" s="2237"/>
      <c r="BR879" s="2237"/>
      <c r="BS879" s="2238"/>
      <c r="BT879" s="2237"/>
      <c r="BU879" s="2237"/>
      <c r="BV879" s="2237"/>
      <c r="BW879" s="2237"/>
      <c r="BX879" s="2237"/>
      <c r="BY879" s="2237"/>
      <c r="BZ879" s="2237"/>
      <c r="CA879" s="2237"/>
      <c r="CB879" s="2237"/>
      <c r="CC879" s="2237"/>
      <c r="CD879" s="2237"/>
      <c r="CE879" s="2237"/>
      <c r="CF879" s="2237"/>
      <c r="CG879" s="2237"/>
      <c r="CH879" s="2237"/>
      <c r="CI879" s="2237"/>
      <c r="CJ879" s="2237"/>
      <c r="CK879" s="2237"/>
      <c r="CL879" s="2237"/>
      <c r="CM879" s="2238"/>
      <c r="CN879" s="2238"/>
      <c r="CO879" s="2239"/>
      <c r="CQ879" s="1653"/>
    </row>
    <row r="880" spans="1:95" s="551" customFormat="1" x14ac:dyDescent="0.2">
      <c r="A880" s="2170"/>
      <c r="B880" s="2236"/>
      <c r="C880" s="2164"/>
      <c r="D880" s="2164"/>
      <c r="E880" s="2165"/>
      <c r="F880" s="2167"/>
      <c r="G880" s="2164"/>
      <c r="H880" s="2167"/>
      <c r="I880" s="2237"/>
      <c r="J880" s="2237"/>
      <c r="K880" s="2237"/>
      <c r="L880" s="2237"/>
      <c r="M880" s="2237"/>
      <c r="N880" s="2237"/>
      <c r="O880" s="2237"/>
      <c r="P880" s="2237"/>
      <c r="Q880" s="2237"/>
      <c r="R880" s="2237"/>
      <c r="S880" s="2237"/>
      <c r="T880" s="2237"/>
      <c r="U880" s="2237"/>
      <c r="V880" s="2237"/>
      <c r="W880" s="2237"/>
      <c r="X880" s="2237"/>
      <c r="Y880" s="2237"/>
      <c r="Z880" s="2237"/>
      <c r="AA880" s="2237"/>
      <c r="AB880" s="2238"/>
      <c r="AC880" s="2238"/>
      <c r="AD880" s="2238"/>
      <c r="AE880" s="2238"/>
      <c r="AF880" s="2237"/>
      <c r="AG880" s="2237"/>
      <c r="AH880" s="2237"/>
      <c r="AI880" s="2237"/>
      <c r="AJ880" s="2237"/>
      <c r="AK880" s="2237"/>
      <c r="AL880" s="2237"/>
      <c r="AM880" s="2237"/>
      <c r="AN880" s="2237"/>
      <c r="AO880" s="2237"/>
      <c r="AP880" s="2237"/>
      <c r="AQ880" s="2237"/>
      <c r="AR880" s="2237"/>
      <c r="AS880" s="2237"/>
      <c r="AT880" s="2237"/>
      <c r="AU880" s="2237"/>
      <c r="AV880" s="2237"/>
      <c r="AW880" s="2237"/>
      <c r="AX880" s="2237"/>
      <c r="AY880" s="2237"/>
      <c r="AZ880" s="2237"/>
      <c r="BA880" s="2237"/>
      <c r="BB880" s="2237"/>
      <c r="BC880" s="2237"/>
      <c r="BD880" s="2237"/>
      <c r="BE880" s="2237"/>
      <c r="BF880" s="2237"/>
      <c r="BG880" s="2237"/>
      <c r="BH880" s="2237"/>
      <c r="BI880" s="2237"/>
      <c r="BJ880" s="2237"/>
      <c r="BK880" s="2237"/>
      <c r="BL880" s="2237"/>
      <c r="BM880" s="2237"/>
      <c r="BN880" s="2237"/>
      <c r="BO880" s="2237"/>
      <c r="BP880" s="2237"/>
      <c r="BQ880" s="2237"/>
      <c r="BR880" s="2237"/>
      <c r="BS880" s="2238"/>
      <c r="BT880" s="2237"/>
      <c r="BU880" s="2237"/>
      <c r="BV880" s="2237"/>
      <c r="BW880" s="2237"/>
      <c r="BX880" s="2237"/>
      <c r="BY880" s="2237"/>
      <c r="BZ880" s="2237"/>
      <c r="CA880" s="2237"/>
      <c r="CB880" s="2237"/>
      <c r="CC880" s="2237"/>
      <c r="CD880" s="2237"/>
      <c r="CE880" s="2237"/>
      <c r="CF880" s="2237"/>
      <c r="CG880" s="2237"/>
      <c r="CH880" s="2237"/>
      <c r="CI880" s="2237"/>
      <c r="CJ880" s="2237"/>
      <c r="CK880" s="2237"/>
      <c r="CL880" s="2237"/>
      <c r="CM880" s="2238"/>
      <c r="CN880" s="2238"/>
      <c r="CO880" s="2239"/>
      <c r="CQ880" s="1653"/>
    </row>
    <row r="881" spans="1:95" s="551" customFormat="1" x14ac:dyDescent="0.2">
      <c r="A881" s="2170"/>
      <c r="B881" s="2236"/>
      <c r="C881" s="2164"/>
      <c r="D881" s="2164"/>
      <c r="E881" s="2165"/>
      <c r="F881" s="2167"/>
      <c r="G881" s="2164"/>
      <c r="H881" s="2167"/>
      <c r="I881" s="2237"/>
      <c r="J881" s="2237"/>
      <c r="K881" s="2237"/>
      <c r="L881" s="2237"/>
      <c r="M881" s="2237"/>
      <c r="N881" s="2237"/>
      <c r="O881" s="2237"/>
      <c r="P881" s="2237"/>
      <c r="Q881" s="2237"/>
      <c r="R881" s="2237"/>
      <c r="S881" s="2237"/>
      <c r="T881" s="2237"/>
      <c r="U881" s="2237"/>
      <c r="V881" s="2237"/>
      <c r="W881" s="2237"/>
      <c r="X881" s="2237"/>
      <c r="Y881" s="2237"/>
      <c r="Z881" s="2237"/>
      <c r="AA881" s="2237"/>
      <c r="AB881" s="2238"/>
      <c r="AC881" s="2238"/>
      <c r="AD881" s="2238"/>
      <c r="AE881" s="2238"/>
      <c r="AF881" s="2237"/>
      <c r="AG881" s="2237"/>
      <c r="AH881" s="2237"/>
      <c r="AI881" s="2237"/>
      <c r="AJ881" s="2237"/>
      <c r="AK881" s="2237"/>
      <c r="AL881" s="2237"/>
      <c r="AM881" s="2237"/>
      <c r="AN881" s="2237"/>
      <c r="AO881" s="2237"/>
      <c r="AP881" s="2237"/>
      <c r="AQ881" s="2237"/>
      <c r="AR881" s="2237"/>
      <c r="AS881" s="2237"/>
      <c r="AT881" s="2237"/>
      <c r="AU881" s="2237"/>
      <c r="AV881" s="2237"/>
      <c r="AW881" s="2237"/>
      <c r="AX881" s="2237"/>
      <c r="AY881" s="2237"/>
      <c r="AZ881" s="2237"/>
      <c r="BA881" s="2237"/>
      <c r="BB881" s="2237"/>
      <c r="BC881" s="2237"/>
      <c r="BD881" s="2237"/>
      <c r="BE881" s="2237"/>
      <c r="BF881" s="2237"/>
      <c r="BG881" s="2237"/>
      <c r="BH881" s="2237"/>
      <c r="BI881" s="2237"/>
      <c r="BJ881" s="2237"/>
      <c r="BK881" s="2237"/>
      <c r="BL881" s="2237"/>
      <c r="BM881" s="2237"/>
      <c r="BN881" s="2237"/>
      <c r="BO881" s="2237"/>
      <c r="BP881" s="2237"/>
      <c r="BQ881" s="2237"/>
      <c r="BR881" s="2237"/>
      <c r="BS881" s="2238"/>
      <c r="BT881" s="2237"/>
      <c r="BU881" s="2237"/>
      <c r="BV881" s="2237"/>
      <c r="BW881" s="2237"/>
      <c r="BX881" s="2237"/>
      <c r="BY881" s="2237"/>
      <c r="BZ881" s="2237"/>
      <c r="CA881" s="2237"/>
      <c r="CB881" s="2237"/>
      <c r="CC881" s="2237"/>
      <c r="CD881" s="2237"/>
      <c r="CE881" s="2237"/>
      <c r="CF881" s="2237"/>
      <c r="CG881" s="2237"/>
      <c r="CH881" s="2237"/>
      <c r="CI881" s="2237"/>
      <c r="CJ881" s="2237"/>
      <c r="CK881" s="2237"/>
      <c r="CL881" s="2237"/>
      <c r="CM881" s="2238"/>
      <c r="CN881" s="2238"/>
      <c r="CO881" s="2239"/>
      <c r="CQ881" s="1653"/>
    </row>
    <row r="882" spans="1:95" s="551" customFormat="1" x14ac:dyDescent="0.2">
      <c r="A882" s="2170"/>
      <c r="B882" s="2236"/>
      <c r="C882" s="2164"/>
      <c r="D882" s="2164"/>
      <c r="E882" s="2165"/>
      <c r="F882" s="2167"/>
      <c r="G882" s="2164"/>
      <c r="H882" s="2167"/>
      <c r="I882" s="2237"/>
      <c r="J882" s="2237"/>
      <c r="K882" s="2237"/>
      <c r="L882" s="2237"/>
      <c r="M882" s="2237"/>
      <c r="N882" s="2237"/>
      <c r="O882" s="2237"/>
      <c r="P882" s="2237"/>
      <c r="Q882" s="2237"/>
      <c r="R882" s="2237"/>
      <c r="S882" s="2237"/>
      <c r="T882" s="2237"/>
      <c r="U882" s="2237"/>
      <c r="V882" s="2237"/>
      <c r="W882" s="2237"/>
      <c r="X882" s="2237"/>
      <c r="Y882" s="2237"/>
      <c r="Z882" s="2237"/>
      <c r="AA882" s="2237"/>
      <c r="AB882" s="2238"/>
      <c r="AC882" s="2238"/>
      <c r="AD882" s="2238"/>
      <c r="AE882" s="2238"/>
      <c r="AF882" s="2237"/>
      <c r="AG882" s="2237"/>
      <c r="AH882" s="2237"/>
      <c r="AI882" s="2237"/>
      <c r="AJ882" s="2237"/>
      <c r="AK882" s="2237"/>
      <c r="AL882" s="2237"/>
      <c r="AM882" s="2237"/>
      <c r="AN882" s="2237"/>
      <c r="AO882" s="2237"/>
      <c r="AP882" s="2237"/>
      <c r="AQ882" s="2237"/>
      <c r="AR882" s="2237"/>
      <c r="AS882" s="2237"/>
      <c r="AT882" s="2237"/>
      <c r="AU882" s="2237"/>
      <c r="AV882" s="2237"/>
      <c r="AW882" s="2237"/>
      <c r="AX882" s="2237"/>
      <c r="AY882" s="2237"/>
      <c r="AZ882" s="2237"/>
      <c r="BA882" s="2237"/>
      <c r="BB882" s="2237"/>
      <c r="BC882" s="2237"/>
      <c r="BD882" s="2237"/>
      <c r="BE882" s="2237"/>
      <c r="BF882" s="2237"/>
      <c r="BG882" s="2237"/>
      <c r="BH882" s="2237"/>
      <c r="BI882" s="2237"/>
      <c r="BJ882" s="2237"/>
      <c r="BK882" s="2237"/>
      <c r="BL882" s="2237"/>
      <c r="BM882" s="2237"/>
      <c r="BN882" s="2237"/>
      <c r="BO882" s="2237"/>
      <c r="BP882" s="2237"/>
      <c r="BQ882" s="2237"/>
      <c r="BR882" s="2237"/>
      <c r="BS882" s="2238"/>
      <c r="BT882" s="2237"/>
      <c r="BU882" s="2237"/>
      <c r="BV882" s="2237"/>
      <c r="BW882" s="2237"/>
      <c r="BX882" s="2237"/>
      <c r="BY882" s="2237"/>
      <c r="BZ882" s="2237"/>
      <c r="CA882" s="2237"/>
      <c r="CB882" s="2237"/>
      <c r="CC882" s="2237"/>
      <c r="CD882" s="2237"/>
      <c r="CE882" s="2237"/>
      <c r="CF882" s="2237"/>
      <c r="CG882" s="2237"/>
      <c r="CH882" s="2237"/>
      <c r="CI882" s="2237"/>
      <c r="CJ882" s="2237"/>
      <c r="CK882" s="2237"/>
      <c r="CL882" s="2237"/>
      <c r="CM882" s="2238"/>
      <c r="CN882" s="2238"/>
      <c r="CO882" s="2239"/>
      <c r="CQ882" s="1653"/>
    </row>
    <row r="883" spans="1:95" s="551" customFormat="1" x14ac:dyDescent="0.2">
      <c r="A883" s="2170"/>
      <c r="B883" s="2236"/>
      <c r="C883" s="2164"/>
      <c r="D883" s="2164"/>
      <c r="E883" s="2165"/>
      <c r="F883" s="2167"/>
      <c r="G883" s="2164"/>
      <c r="H883" s="2167"/>
      <c r="I883" s="2237"/>
      <c r="J883" s="2237"/>
      <c r="K883" s="2237"/>
      <c r="L883" s="2237"/>
      <c r="M883" s="2237"/>
      <c r="N883" s="2237"/>
      <c r="O883" s="2237"/>
      <c r="P883" s="2237"/>
      <c r="Q883" s="2237"/>
      <c r="R883" s="2237"/>
      <c r="S883" s="2237"/>
      <c r="T883" s="2237"/>
      <c r="U883" s="2237"/>
      <c r="V883" s="2237"/>
      <c r="W883" s="2237"/>
      <c r="X883" s="2237"/>
      <c r="Y883" s="2237"/>
      <c r="Z883" s="2237"/>
      <c r="AA883" s="2237"/>
      <c r="AB883" s="2238"/>
      <c r="AC883" s="2238"/>
      <c r="AD883" s="2238"/>
      <c r="AE883" s="2238"/>
      <c r="AF883" s="2237"/>
      <c r="AG883" s="2237"/>
      <c r="AH883" s="2237"/>
      <c r="AI883" s="2237"/>
      <c r="AJ883" s="2237"/>
      <c r="AK883" s="2237"/>
      <c r="AL883" s="2237"/>
      <c r="AM883" s="2237"/>
      <c r="AN883" s="2237"/>
      <c r="AO883" s="2237"/>
      <c r="AP883" s="2237"/>
      <c r="AQ883" s="2237"/>
      <c r="AR883" s="2237"/>
      <c r="AS883" s="2237"/>
      <c r="AT883" s="2237"/>
      <c r="AU883" s="2237"/>
      <c r="AV883" s="2237"/>
      <c r="AW883" s="2237"/>
      <c r="AX883" s="2237"/>
      <c r="AY883" s="2237"/>
      <c r="AZ883" s="2237"/>
      <c r="BA883" s="2237"/>
      <c r="BB883" s="2237"/>
      <c r="BC883" s="2237"/>
      <c r="BD883" s="2237"/>
      <c r="BE883" s="2237"/>
      <c r="BF883" s="2237"/>
      <c r="BG883" s="2237"/>
      <c r="BH883" s="2237"/>
      <c r="BI883" s="2237"/>
      <c r="BJ883" s="2237"/>
      <c r="BK883" s="2237"/>
      <c r="BL883" s="2237"/>
      <c r="BM883" s="2237"/>
      <c r="BN883" s="2237"/>
      <c r="BO883" s="2237"/>
      <c r="BP883" s="2237"/>
      <c r="BQ883" s="2237"/>
      <c r="BR883" s="2237"/>
      <c r="BS883" s="2238"/>
      <c r="BT883" s="2237"/>
      <c r="BU883" s="2237"/>
      <c r="BV883" s="2237"/>
      <c r="BW883" s="2237"/>
      <c r="BX883" s="2237"/>
      <c r="BY883" s="2237"/>
      <c r="BZ883" s="2237"/>
      <c r="CA883" s="2237"/>
      <c r="CB883" s="2237"/>
      <c r="CC883" s="2237"/>
      <c r="CD883" s="2237"/>
      <c r="CE883" s="2237"/>
      <c r="CF883" s="2237"/>
      <c r="CG883" s="2237"/>
      <c r="CH883" s="2237"/>
      <c r="CI883" s="2237"/>
      <c r="CJ883" s="2237"/>
      <c r="CK883" s="2237"/>
      <c r="CL883" s="2237"/>
      <c r="CM883" s="2238"/>
      <c r="CN883" s="2238"/>
      <c r="CO883" s="2239"/>
      <c r="CQ883" s="1653"/>
    </row>
    <row r="884" spans="1:95" s="551" customFormat="1" x14ac:dyDescent="0.2">
      <c r="A884" s="2170"/>
      <c r="B884" s="2236"/>
      <c r="C884" s="2164"/>
      <c r="D884" s="2164"/>
      <c r="E884" s="2165"/>
      <c r="F884" s="2167"/>
      <c r="G884" s="2164"/>
      <c r="H884" s="2167"/>
      <c r="I884" s="2237"/>
      <c r="J884" s="2237"/>
      <c r="K884" s="2237"/>
      <c r="L884" s="2237"/>
      <c r="M884" s="2237"/>
      <c r="N884" s="2237"/>
      <c r="O884" s="2237"/>
      <c r="P884" s="2237"/>
      <c r="Q884" s="2237"/>
      <c r="R884" s="2237"/>
      <c r="S884" s="2237"/>
      <c r="T884" s="2237"/>
      <c r="U884" s="2237"/>
      <c r="V884" s="2237"/>
      <c r="W884" s="2237"/>
      <c r="X884" s="2237"/>
      <c r="Y884" s="2237"/>
      <c r="Z884" s="2237"/>
      <c r="AA884" s="2237"/>
      <c r="AB884" s="2238"/>
      <c r="AC884" s="2238"/>
      <c r="AD884" s="2238"/>
      <c r="AE884" s="2238"/>
      <c r="AF884" s="2237"/>
      <c r="AG884" s="2237"/>
      <c r="AH884" s="2237"/>
      <c r="AI884" s="2237"/>
      <c r="AJ884" s="2237"/>
      <c r="AK884" s="2237"/>
      <c r="AL884" s="2237"/>
      <c r="AM884" s="2237"/>
      <c r="AN884" s="2237"/>
      <c r="AO884" s="2237"/>
      <c r="AP884" s="2237"/>
      <c r="AQ884" s="2237"/>
      <c r="AR884" s="2237"/>
      <c r="AS884" s="2237"/>
      <c r="AT884" s="2237"/>
      <c r="AU884" s="2237"/>
      <c r="AV884" s="2237"/>
      <c r="AW884" s="2237"/>
      <c r="AX884" s="2237"/>
      <c r="AY884" s="2237"/>
      <c r="AZ884" s="2237"/>
      <c r="BA884" s="2237"/>
      <c r="BB884" s="2237"/>
      <c r="BC884" s="2237"/>
      <c r="BD884" s="2237"/>
      <c r="BE884" s="2237"/>
      <c r="BF884" s="2237"/>
      <c r="BG884" s="2237"/>
      <c r="BH884" s="2237"/>
      <c r="BI884" s="2237"/>
      <c r="BJ884" s="2237"/>
      <c r="BK884" s="2237"/>
      <c r="BL884" s="2237"/>
      <c r="BM884" s="2237"/>
      <c r="BN884" s="2237"/>
      <c r="BO884" s="2237"/>
      <c r="BP884" s="2237"/>
      <c r="BQ884" s="2237"/>
      <c r="BR884" s="2237"/>
      <c r="BS884" s="2238"/>
      <c r="BT884" s="2237"/>
      <c r="BU884" s="2237"/>
      <c r="BV884" s="2237"/>
      <c r="BW884" s="2237"/>
      <c r="BX884" s="2237"/>
      <c r="BY884" s="2237"/>
      <c r="BZ884" s="2237"/>
      <c r="CA884" s="2237"/>
      <c r="CB884" s="2237"/>
      <c r="CC884" s="2237"/>
      <c r="CD884" s="2237"/>
      <c r="CE884" s="2237"/>
      <c r="CF884" s="2237"/>
      <c r="CG884" s="2237"/>
      <c r="CH884" s="2237"/>
      <c r="CI884" s="2237"/>
      <c r="CJ884" s="2237"/>
      <c r="CK884" s="2237"/>
      <c r="CL884" s="2237"/>
      <c r="CM884" s="2238"/>
      <c r="CN884" s="2238"/>
      <c r="CO884" s="2239"/>
      <c r="CQ884" s="1653"/>
    </row>
    <row r="885" spans="1:95" s="551" customFormat="1" x14ac:dyDescent="0.2">
      <c r="A885" s="2170"/>
      <c r="B885" s="2236"/>
      <c r="C885" s="2164"/>
      <c r="D885" s="2164"/>
      <c r="E885" s="2165"/>
      <c r="F885" s="2167"/>
      <c r="G885" s="2164"/>
      <c r="H885" s="2167"/>
      <c r="I885" s="2237"/>
      <c r="J885" s="2237"/>
      <c r="K885" s="2237"/>
      <c r="L885" s="2237"/>
      <c r="M885" s="2237"/>
      <c r="N885" s="2237"/>
      <c r="O885" s="2237"/>
      <c r="P885" s="2237"/>
      <c r="Q885" s="2237"/>
      <c r="R885" s="2237"/>
      <c r="S885" s="2237"/>
      <c r="T885" s="2237"/>
      <c r="U885" s="2237"/>
      <c r="V885" s="2237"/>
      <c r="W885" s="2237"/>
      <c r="X885" s="2237"/>
      <c r="Y885" s="2237"/>
      <c r="Z885" s="2237"/>
      <c r="AA885" s="2237"/>
      <c r="AB885" s="2238"/>
      <c r="AC885" s="2238"/>
      <c r="AD885" s="2238"/>
      <c r="AE885" s="2238"/>
      <c r="AF885" s="2237"/>
      <c r="AG885" s="2237"/>
      <c r="AH885" s="2237"/>
      <c r="AI885" s="2237"/>
      <c r="AJ885" s="2237"/>
      <c r="AK885" s="2237"/>
      <c r="AL885" s="2237"/>
      <c r="AM885" s="2237"/>
      <c r="AN885" s="2237"/>
      <c r="AO885" s="2237"/>
      <c r="AP885" s="2237"/>
      <c r="AQ885" s="2237"/>
      <c r="AR885" s="2237"/>
      <c r="AS885" s="2237"/>
      <c r="AT885" s="2237"/>
      <c r="AU885" s="2237"/>
      <c r="AV885" s="2237"/>
      <c r="AW885" s="2237"/>
      <c r="AX885" s="2237"/>
      <c r="AY885" s="2237"/>
      <c r="AZ885" s="2237"/>
      <c r="BA885" s="2237"/>
      <c r="BB885" s="2237"/>
      <c r="BC885" s="2237"/>
      <c r="BD885" s="2237"/>
      <c r="BE885" s="2237"/>
      <c r="BF885" s="2237"/>
      <c r="BG885" s="2237"/>
      <c r="BH885" s="2237"/>
      <c r="BI885" s="2237"/>
      <c r="BJ885" s="2237"/>
      <c r="BK885" s="2237"/>
      <c r="BL885" s="2237"/>
      <c r="BM885" s="2237"/>
      <c r="BN885" s="2237"/>
      <c r="BO885" s="2237"/>
      <c r="BP885" s="2237"/>
      <c r="BQ885" s="2237"/>
      <c r="BR885" s="2237"/>
      <c r="BS885" s="2238"/>
      <c r="BT885" s="2237"/>
      <c r="BU885" s="2237"/>
      <c r="BV885" s="2237"/>
      <c r="BW885" s="2237"/>
      <c r="BX885" s="2237"/>
      <c r="BY885" s="2237"/>
      <c r="BZ885" s="2237"/>
      <c r="CA885" s="2237"/>
      <c r="CB885" s="2237"/>
      <c r="CC885" s="2237"/>
      <c r="CD885" s="2237"/>
      <c r="CE885" s="2237"/>
      <c r="CF885" s="2237"/>
      <c r="CG885" s="2237"/>
      <c r="CH885" s="2237"/>
      <c r="CI885" s="2237"/>
      <c r="CJ885" s="2237"/>
      <c r="CK885" s="2237"/>
      <c r="CL885" s="2237"/>
      <c r="CM885" s="2238"/>
      <c r="CN885" s="2238"/>
      <c r="CO885" s="2239"/>
      <c r="CQ885" s="1653"/>
    </row>
    <row r="886" spans="1:95" s="551" customFormat="1" x14ac:dyDescent="0.2">
      <c r="A886" s="2170"/>
      <c r="B886" s="2236"/>
      <c r="C886" s="2164"/>
      <c r="D886" s="2164"/>
      <c r="E886" s="2165"/>
      <c r="F886" s="2167"/>
      <c r="G886" s="2164"/>
      <c r="H886" s="2167"/>
      <c r="I886" s="2237"/>
      <c r="J886" s="2237"/>
      <c r="K886" s="2237"/>
      <c r="L886" s="2237"/>
      <c r="M886" s="2237"/>
      <c r="N886" s="2237"/>
      <c r="O886" s="2237"/>
      <c r="P886" s="2237"/>
      <c r="Q886" s="2237"/>
      <c r="R886" s="2237"/>
      <c r="S886" s="2237"/>
      <c r="T886" s="2237"/>
      <c r="U886" s="2237"/>
      <c r="V886" s="2237"/>
      <c r="W886" s="2237"/>
      <c r="X886" s="2237"/>
      <c r="Y886" s="2237"/>
      <c r="Z886" s="2237"/>
      <c r="AA886" s="2237"/>
      <c r="AB886" s="2238"/>
      <c r="AC886" s="2238"/>
      <c r="AD886" s="2238"/>
      <c r="AE886" s="2238"/>
      <c r="AF886" s="2237"/>
      <c r="AG886" s="2237"/>
      <c r="AH886" s="2237"/>
      <c r="AI886" s="2237"/>
      <c r="AJ886" s="2237"/>
      <c r="AK886" s="2237"/>
      <c r="AL886" s="2237"/>
      <c r="AM886" s="2237"/>
      <c r="AN886" s="2237"/>
      <c r="AO886" s="2237"/>
      <c r="AP886" s="2237"/>
      <c r="AQ886" s="2237"/>
      <c r="AR886" s="2237"/>
      <c r="AS886" s="2237"/>
      <c r="AT886" s="2237"/>
      <c r="AU886" s="2237"/>
      <c r="AV886" s="2237"/>
      <c r="AW886" s="2237"/>
      <c r="AX886" s="2237"/>
      <c r="AY886" s="2237"/>
      <c r="AZ886" s="2237"/>
      <c r="BA886" s="2237"/>
      <c r="BB886" s="2237"/>
      <c r="BC886" s="2237"/>
      <c r="BD886" s="2237"/>
      <c r="BE886" s="2237"/>
      <c r="BF886" s="2237"/>
      <c r="BG886" s="2237"/>
      <c r="BH886" s="2237"/>
      <c r="BI886" s="2237"/>
      <c r="BJ886" s="2237"/>
      <c r="BK886" s="2237"/>
      <c r="BL886" s="2237"/>
      <c r="BM886" s="2237"/>
      <c r="BN886" s="2237"/>
      <c r="BO886" s="2237"/>
      <c r="BP886" s="2237"/>
      <c r="BQ886" s="2237"/>
      <c r="BR886" s="2237"/>
      <c r="BS886" s="2238"/>
      <c r="BT886" s="2237"/>
      <c r="BU886" s="2237"/>
      <c r="BV886" s="2237"/>
      <c r="BW886" s="2237"/>
      <c r="BX886" s="2237"/>
      <c r="BY886" s="2237"/>
      <c r="BZ886" s="2237"/>
      <c r="CA886" s="2237"/>
      <c r="CB886" s="2237"/>
      <c r="CC886" s="2237"/>
      <c r="CD886" s="2237"/>
      <c r="CE886" s="2237"/>
      <c r="CF886" s="2237"/>
      <c r="CG886" s="2237"/>
      <c r="CH886" s="2237"/>
      <c r="CI886" s="2237"/>
      <c r="CJ886" s="2237"/>
      <c r="CK886" s="2237"/>
      <c r="CL886" s="2237"/>
      <c r="CM886" s="2238"/>
      <c r="CN886" s="2238"/>
      <c r="CO886" s="2239"/>
      <c r="CQ886" s="1653"/>
    </row>
    <row r="887" spans="1:95" s="551" customFormat="1" x14ac:dyDescent="0.2">
      <c r="A887" s="2170"/>
      <c r="B887" s="2236"/>
      <c r="C887" s="2164"/>
      <c r="D887" s="2164"/>
      <c r="E887" s="2165"/>
      <c r="F887" s="2167"/>
      <c r="G887" s="2164"/>
      <c r="H887" s="2167"/>
      <c r="I887" s="2237"/>
      <c r="J887" s="2237"/>
      <c r="K887" s="2237"/>
      <c r="L887" s="2237"/>
      <c r="M887" s="2237"/>
      <c r="N887" s="2237"/>
      <c r="O887" s="2237"/>
      <c r="P887" s="2237"/>
      <c r="Q887" s="2237"/>
      <c r="R887" s="2237"/>
      <c r="S887" s="2237"/>
      <c r="T887" s="2237"/>
      <c r="U887" s="2237"/>
      <c r="V887" s="2237"/>
      <c r="W887" s="2237"/>
      <c r="X887" s="2237"/>
      <c r="Y887" s="2237"/>
      <c r="Z887" s="2237"/>
      <c r="AA887" s="2237"/>
      <c r="AB887" s="2238"/>
      <c r="AC887" s="2238"/>
      <c r="AD887" s="2238"/>
      <c r="AE887" s="2238"/>
      <c r="AF887" s="2237"/>
      <c r="AG887" s="2237"/>
      <c r="AH887" s="2237"/>
      <c r="AI887" s="2237"/>
      <c r="AJ887" s="2237"/>
      <c r="AK887" s="2237"/>
      <c r="AL887" s="2237"/>
      <c r="AM887" s="2237"/>
      <c r="AN887" s="2237"/>
      <c r="AO887" s="2237"/>
      <c r="AP887" s="2237"/>
      <c r="AQ887" s="2237"/>
      <c r="AR887" s="2237"/>
      <c r="AS887" s="2237"/>
      <c r="AT887" s="2237"/>
      <c r="AU887" s="2237"/>
      <c r="AV887" s="2237"/>
      <c r="AW887" s="2237"/>
      <c r="AX887" s="2237"/>
      <c r="AY887" s="2237"/>
      <c r="AZ887" s="2237"/>
      <c r="BA887" s="2237"/>
      <c r="BB887" s="2237"/>
      <c r="BC887" s="2237"/>
      <c r="BD887" s="2237"/>
      <c r="BE887" s="2237"/>
      <c r="BF887" s="2237"/>
      <c r="BG887" s="2237"/>
      <c r="BH887" s="2237"/>
      <c r="BI887" s="2237"/>
      <c r="BJ887" s="2237"/>
      <c r="BK887" s="2237"/>
      <c r="BL887" s="2237"/>
      <c r="BM887" s="2237"/>
      <c r="BN887" s="2237"/>
      <c r="BO887" s="2237"/>
      <c r="BP887" s="2237"/>
      <c r="BQ887" s="2237"/>
      <c r="BR887" s="2237"/>
      <c r="BS887" s="2238"/>
      <c r="BT887" s="2237"/>
      <c r="BU887" s="2237"/>
      <c r="BV887" s="2237"/>
      <c r="BW887" s="2237"/>
      <c r="BX887" s="2237"/>
      <c r="BY887" s="2237"/>
      <c r="BZ887" s="2237"/>
      <c r="CA887" s="2237"/>
      <c r="CB887" s="2237"/>
      <c r="CC887" s="2237"/>
      <c r="CD887" s="2237"/>
      <c r="CE887" s="2237"/>
      <c r="CF887" s="2237"/>
      <c r="CG887" s="2237"/>
      <c r="CH887" s="2237"/>
      <c r="CI887" s="2237"/>
      <c r="CJ887" s="2237"/>
      <c r="CK887" s="2237"/>
      <c r="CL887" s="2237"/>
      <c r="CM887" s="2238"/>
      <c r="CN887" s="2238"/>
      <c r="CO887" s="2239"/>
      <c r="CQ887" s="1653"/>
    </row>
    <row r="888" spans="1:95" s="551" customFormat="1" x14ac:dyDescent="0.2">
      <c r="A888" s="2170"/>
      <c r="B888" s="2236"/>
      <c r="C888" s="2164"/>
      <c r="D888" s="2164"/>
      <c r="E888" s="2165"/>
      <c r="F888" s="2167"/>
      <c r="G888" s="2164"/>
      <c r="H888" s="2167"/>
      <c r="I888" s="2237"/>
      <c r="J888" s="2237"/>
      <c r="K888" s="2237"/>
      <c r="L888" s="2237"/>
      <c r="M888" s="2237"/>
      <c r="N888" s="2237"/>
      <c r="O888" s="2237"/>
      <c r="P888" s="2237"/>
      <c r="Q888" s="2237"/>
      <c r="R888" s="2237"/>
      <c r="S888" s="2237"/>
      <c r="T888" s="2237"/>
      <c r="U888" s="2237"/>
      <c r="V888" s="2237"/>
      <c r="W888" s="2237"/>
      <c r="X888" s="2237"/>
      <c r="Y888" s="2237"/>
      <c r="Z888" s="2237"/>
      <c r="AA888" s="2237"/>
      <c r="AB888" s="2238"/>
      <c r="AC888" s="2238"/>
      <c r="AD888" s="2238"/>
      <c r="AE888" s="2238"/>
      <c r="AF888" s="2237"/>
      <c r="AG888" s="2237"/>
      <c r="AH888" s="2237"/>
      <c r="AI888" s="2237"/>
      <c r="AJ888" s="2237"/>
      <c r="AK888" s="2237"/>
      <c r="AL888" s="2237"/>
      <c r="AM888" s="2237"/>
      <c r="AN888" s="2237"/>
      <c r="AO888" s="2237"/>
      <c r="AP888" s="2237"/>
      <c r="AQ888" s="2237"/>
      <c r="AR888" s="2237"/>
      <c r="AS888" s="2237"/>
      <c r="AT888" s="2237"/>
      <c r="AU888" s="2237"/>
      <c r="AV888" s="2237"/>
      <c r="AW888" s="2237"/>
      <c r="AX888" s="2237"/>
      <c r="AY888" s="2237"/>
      <c r="AZ888" s="2237"/>
      <c r="BA888" s="2237"/>
      <c r="BB888" s="2237"/>
      <c r="BC888" s="2237"/>
      <c r="BD888" s="2237"/>
      <c r="BE888" s="2237"/>
      <c r="BF888" s="2237"/>
      <c r="BG888" s="2237"/>
      <c r="BH888" s="2237"/>
      <c r="BI888" s="2237"/>
      <c r="BJ888" s="2237"/>
      <c r="BK888" s="2237"/>
      <c r="BL888" s="2237"/>
      <c r="BM888" s="2237"/>
      <c r="BN888" s="2237"/>
      <c r="BO888" s="2237"/>
      <c r="BP888" s="2237"/>
      <c r="BQ888" s="2237"/>
      <c r="BR888" s="2237"/>
      <c r="BS888" s="2238"/>
      <c r="BT888" s="2237"/>
      <c r="BU888" s="2237"/>
      <c r="BV888" s="2237"/>
      <c r="BW888" s="2237"/>
      <c r="BX888" s="2237"/>
      <c r="BY888" s="2237"/>
      <c r="BZ888" s="2237"/>
      <c r="CA888" s="2237"/>
      <c r="CB888" s="2237"/>
      <c r="CC888" s="2237"/>
      <c r="CD888" s="2237"/>
      <c r="CE888" s="2237"/>
      <c r="CF888" s="2237"/>
      <c r="CG888" s="2237"/>
      <c r="CH888" s="2237"/>
      <c r="CI888" s="2237"/>
      <c r="CJ888" s="2237"/>
      <c r="CK888" s="2237"/>
      <c r="CL888" s="2237"/>
      <c r="CM888" s="2238"/>
      <c r="CN888" s="2238"/>
      <c r="CO888" s="2239"/>
      <c r="CQ888" s="1653"/>
    </row>
    <row r="889" spans="1:95" s="551" customFormat="1" x14ac:dyDescent="0.2">
      <c r="A889" s="2170"/>
      <c r="B889" s="2236"/>
      <c r="C889" s="2164"/>
      <c r="D889" s="2164"/>
      <c r="E889" s="2165"/>
      <c r="F889" s="2167"/>
      <c r="G889" s="2164"/>
      <c r="H889" s="2167"/>
      <c r="I889" s="2237"/>
      <c r="J889" s="2237"/>
      <c r="K889" s="2237"/>
      <c r="L889" s="2237"/>
      <c r="M889" s="2237"/>
      <c r="N889" s="2237"/>
      <c r="O889" s="2237"/>
      <c r="P889" s="2237"/>
      <c r="Q889" s="2237"/>
      <c r="R889" s="2237"/>
      <c r="S889" s="2237"/>
      <c r="T889" s="2237"/>
      <c r="U889" s="2237"/>
      <c r="V889" s="2237"/>
      <c r="W889" s="2237"/>
      <c r="X889" s="2237"/>
      <c r="Y889" s="2237"/>
      <c r="Z889" s="2237"/>
      <c r="AA889" s="2237"/>
      <c r="AB889" s="2238"/>
      <c r="AC889" s="2238"/>
      <c r="AD889" s="2238"/>
      <c r="AE889" s="2238"/>
      <c r="AF889" s="2237"/>
      <c r="AG889" s="2237"/>
      <c r="AH889" s="2237"/>
      <c r="AI889" s="2237"/>
      <c r="AJ889" s="2237"/>
      <c r="AK889" s="2237"/>
      <c r="AL889" s="2237"/>
      <c r="AM889" s="2237"/>
      <c r="AN889" s="2237"/>
      <c r="AO889" s="2237"/>
      <c r="AP889" s="2237"/>
      <c r="AQ889" s="2237"/>
      <c r="AR889" s="2237"/>
      <c r="AS889" s="2237"/>
      <c r="AT889" s="2237"/>
      <c r="AU889" s="2237"/>
      <c r="AV889" s="2237"/>
      <c r="AW889" s="2237"/>
      <c r="AX889" s="2237"/>
      <c r="AY889" s="2237"/>
      <c r="AZ889" s="2237"/>
      <c r="BA889" s="2237"/>
      <c r="BB889" s="2237"/>
      <c r="BC889" s="2237"/>
      <c r="BD889" s="2237"/>
      <c r="BE889" s="2237"/>
      <c r="BF889" s="2237"/>
      <c r="BG889" s="2237"/>
      <c r="BH889" s="2237"/>
      <c r="BI889" s="2237"/>
      <c r="BJ889" s="2237"/>
      <c r="BK889" s="2237"/>
      <c r="BL889" s="2237"/>
      <c r="BM889" s="2237"/>
      <c r="BN889" s="2237"/>
      <c r="BO889" s="2237"/>
      <c r="BP889" s="2237"/>
      <c r="BQ889" s="2237"/>
      <c r="BR889" s="2237"/>
      <c r="BS889" s="2238"/>
      <c r="BT889" s="2237"/>
      <c r="BU889" s="2237"/>
      <c r="BV889" s="2237"/>
      <c r="BW889" s="2237"/>
      <c r="BX889" s="2237"/>
      <c r="BY889" s="2237"/>
      <c r="BZ889" s="2237"/>
      <c r="CA889" s="2237"/>
      <c r="CB889" s="2237"/>
      <c r="CC889" s="2237"/>
      <c r="CD889" s="2237"/>
      <c r="CE889" s="2237"/>
      <c r="CF889" s="2237"/>
      <c r="CG889" s="2237"/>
      <c r="CH889" s="2237"/>
      <c r="CI889" s="2237"/>
      <c r="CJ889" s="2237"/>
      <c r="CK889" s="2237"/>
      <c r="CL889" s="2237"/>
      <c r="CM889" s="2238"/>
      <c r="CN889" s="2238"/>
      <c r="CO889" s="2239"/>
      <c r="CQ889" s="1653"/>
    </row>
    <row r="890" spans="1:95" s="551" customFormat="1" x14ac:dyDescent="0.2">
      <c r="A890" s="2170"/>
      <c r="B890" s="2236"/>
      <c r="C890" s="2164"/>
      <c r="D890" s="2164"/>
      <c r="E890" s="2165"/>
      <c r="F890" s="2167"/>
      <c r="G890" s="2164"/>
      <c r="H890" s="2167"/>
      <c r="I890" s="2237"/>
      <c r="J890" s="2237"/>
      <c r="K890" s="2237"/>
      <c r="L890" s="2237"/>
      <c r="M890" s="2237"/>
      <c r="N890" s="2237"/>
      <c r="O890" s="2237"/>
      <c r="P890" s="2237"/>
      <c r="Q890" s="2237"/>
      <c r="R890" s="2237"/>
      <c r="S890" s="2237"/>
      <c r="T890" s="2237"/>
      <c r="U890" s="2237"/>
      <c r="V890" s="2237"/>
      <c r="W890" s="2237"/>
      <c r="X890" s="2237"/>
      <c r="Y890" s="2237"/>
      <c r="Z890" s="2237"/>
      <c r="AA890" s="2237"/>
      <c r="AB890" s="2238"/>
      <c r="AC890" s="2238"/>
      <c r="AD890" s="2238"/>
      <c r="AE890" s="2238"/>
      <c r="AF890" s="2237"/>
      <c r="AG890" s="2237"/>
      <c r="AH890" s="2237"/>
      <c r="AI890" s="2237"/>
      <c r="AJ890" s="2237"/>
      <c r="AK890" s="2237"/>
      <c r="AL890" s="2237"/>
      <c r="AM890" s="2237"/>
      <c r="AN890" s="2237"/>
      <c r="AO890" s="2237"/>
      <c r="AP890" s="2237"/>
      <c r="AQ890" s="2237"/>
      <c r="AR890" s="2237"/>
      <c r="AS890" s="2237"/>
      <c r="AT890" s="2237"/>
      <c r="AU890" s="2237"/>
      <c r="AV890" s="2237"/>
      <c r="AW890" s="2237"/>
      <c r="AX890" s="2237"/>
      <c r="AY890" s="2237"/>
      <c r="AZ890" s="2237"/>
      <c r="BA890" s="2237"/>
      <c r="BB890" s="2237"/>
      <c r="BC890" s="2237"/>
      <c r="BD890" s="2237"/>
      <c r="BE890" s="2237"/>
      <c r="BF890" s="2237"/>
      <c r="BG890" s="2237"/>
      <c r="BH890" s="2237"/>
      <c r="BI890" s="2237"/>
      <c r="BJ890" s="2237"/>
      <c r="BK890" s="2237"/>
      <c r="BL890" s="2237"/>
      <c r="BM890" s="2237"/>
      <c r="BN890" s="2237"/>
      <c r="BO890" s="2237"/>
      <c r="BP890" s="2237"/>
      <c r="BQ890" s="2237"/>
      <c r="BR890" s="2237"/>
      <c r="BS890" s="2238"/>
      <c r="BT890" s="2237"/>
      <c r="BU890" s="2237"/>
      <c r="BV890" s="2237"/>
      <c r="BW890" s="2237"/>
      <c r="BX890" s="2237"/>
      <c r="BY890" s="2237"/>
      <c r="BZ890" s="2237"/>
      <c r="CA890" s="2237"/>
      <c r="CB890" s="2237"/>
      <c r="CC890" s="2237"/>
      <c r="CD890" s="2237"/>
      <c r="CE890" s="2237"/>
      <c r="CF890" s="2237"/>
      <c r="CG890" s="2237"/>
      <c r="CH890" s="2237"/>
      <c r="CI890" s="2237"/>
      <c r="CJ890" s="2237"/>
      <c r="CK890" s="2237"/>
      <c r="CL890" s="2237"/>
      <c r="CM890" s="2238"/>
      <c r="CN890" s="2238"/>
      <c r="CO890" s="2239"/>
      <c r="CQ890" s="1653"/>
    </row>
    <row r="891" spans="1:95" s="551" customFormat="1" x14ac:dyDescent="0.2">
      <c r="A891" s="2170"/>
      <c r="B891" s="2236"/>
      <c r="C891" s="2164"/>
      <c r="D891" s="2164"/>
      <c r="E891" s="2165"/>
      <c r="F891" s="2167"/>
      <c r="G891" s="2164"/>
      <c r="H891" s="2167"/>
      <c r="I891" s="2237"/>
      <c r="J891" s="2237"/>
      <c r="K891" s="2237"/>
      <c r="L891" s="2237"/>
      <c r="M891" s="2237"/>
      <c r="N891" s="2237"/>
      <c r="O891" s="2237"/>
      <c r="P891" s="2237"/>
      <c r="Q891" s="2237"/>
      <c r="R891" s="2237"/>
      <c r="S891" s="2237"/>
      <c r="T891" s="2237"/>
      <c r="U891" s="2237"/>
      <c r="V891" s="2237"/>
      <c r="W891" s="2237"/>
      <c r="X891" s="2237"/>
      <c r="Y891" s="2237"/>
      <c r="Z891" s="2237"/>
      <c r="AA891" s="2237"/>
      <c r="AB891" s="2238"/>
      <c r="AC891" s="2238"/>
      <c r="AD891" s="2238"/>
      <c r="AE891" s="2238"/>
      <c r="AF891" s="2237"/>
      <c r="AG891" s="2237"/>
      <c r="AH891" s="2237"/>
      <c r="AI891" s="2237"/>
      <c r="AJ891" s="2237"/>
      <c r="AK891" s="2237"/>
      <c r="AL891" s="2237"/>
      <c r="AM891" s="2237"/>
      <c r="AN891" s="2237"/>
      <c r="AO891" s="2237"/>
      <c r="AP891" s="2237"/>
      <c r="AQ891" s="2237"/>
      <c r="AR891" s="2237"/>
      <c r="AS891" s="2237"/>
      <c r="AT891" s="2237"/>
      <c r="AU891" s="2237"/>
      <c r="AV891" s="2237"/>
      <c r="AW891" s="2237"/>
      <c r="AX891" s="2237"/>
      <c r="AY891" s="2237"/>
      <c r="AZ891" s="2237"/>
      <c r="BA891" s="2237"/>
      <c r="BB891" s="2237"/>
      <c r="BC891" s="2237"/>
      <c r="BD891" s="2237"/>
      <c r="BE891" s="2237"/>
      <c r="BF891" s="2237"/>
      <c r="BG891" s="2237"/>
      <c r="BH891" s="2237"/>
      <c r="BI891" s="2237"/>
      <c r="BJ891" s="2237"/>
      <c r="BK891" s="2237"/>
      <c r="BL891" s="2237"/>
      <c r="BM891" s="2237"/>
      <c r="BN891" s="2237"/>
      <c r="BO891" s="2237"/>
      <c r="BP891" s="2237"/>
      <c r="BQ891" s="2237"/>
      <c r="BR891" s="2237"/>
      <c r="BS891" s="2238"/>
      <c r="BT891" s="2237"/>
      <c r="BU891" s="2237"/>
      <c r="BV891" s="2237"/>
      <c r="BW891" s="2237"/>
      <c r="BX891" s="2237"/>
      <c r="BY891" s="2237"/>
      <c r="BZ891" s="2237"/>
      <c r="CA891" s="2237"/>
      <c r="CB891" s="2237"/>
      <c r="CC891" s="2237"/>
      <c r="CD891" s="2237"/>
      <c r="CE891" s="2237"/>
      <c r="CF891" s="2237"/>
      <c r="CG891" s="2237"/>
      <c r="CH891" s="2237"/>
      <c r="CI891" s="2237"/>
      <c r="CJ891" s="2237"/>
      <c r="CK891" s="2237"/>
      <c r="CL891" s="2237"/>
      <c r="CM891" s="2238"/>
      <c r="CN891" s="2238"/>
      <c r="CO891" s="2239"/>
      <c r="CQ891" s="1653"/>
    </row>
    <row r="892" spans="1:95" s="551" customFormat="1" x14ac:dyDescent="0.2">
      <c r="A892" s="2170"/>
      <c r="B892" s="2236"/>
      <c r="C892" s="2164"/>
      <c r="D892" s="2164"/>
      <c r="E892" s="2165"/>
      <c r="F892" s="2167"/>
      <c r="G892" s="2164"/>
      <c r="H892" s="2167"/>
      <c r="I892" s="2237"/>
      <c r="J892" s="2237"/>
      <c r="K892" s="2237"/>
      <c r="L892" s="2237"/>
      <c r="M892" s="2237"/>
      <c r="N892" s="2237"/>
      <c r="O892" s="2237"/>
      <c r="P892" s="2237"/>
      <c r="Q892" s="2237"/>
      <c r="R892" s="2237"/>
      <c r="S892" s="2237"/>
      <c r="T892" s="2237"/>
      <c r="U892" s="2237"/>
      <c r="V892" s="2237"/>
      <c r="W892" s="2237"/>
      <c r="X892" s="2237"/>
      <c r="Y892" s="2237"/>
      <c r="Z892" s="2237"/>
      <c r="AA892" s="2237"/>
      <c r="AB892" s="2238"/>
      <c r="AC892" s="2238"/>
      <c r="AD892" s="2238"/>
      <c r="AE892" s="2238"/>
      <c r="AF892" s="2237"/>
      <c r="AG892" s="2237"/>
      <c r="AH892" s="2237"/>
      <c r="AI892" s="2237"/>
      <c r="AJ892" s="2237"/>
      <c r="AK892" s="2237"/>
      <c r="AL892" s="2237"/>
      <c r="AM892" s="2237"/>
      <c r="AN892" s="2237"/>
      <c r="AO892" s="2237"/>
      <c r="AP892" s="2237"/>
      <c r="AQ892" s="2237"/>
      <c r="AR892" s="2237"/>
      <c r="AS892" s="2237"/>
      <c r="AT892" s="2237"/>
      <c r="AU892" s="2237"/>
      <c r="AV892" s="2237"/>
      <c r="AW892" s="2237"/>
      <c r="AX892" s="2237"/>
      <c r="AY892" s="2237"/>
      <c r="AZ892" s="2237"/>
      <c r="BA892" s="2237"/>
      <c r="BB892" s="2237"/>
      <c r="BC892" s="2237"/>
      <c r="BD892" s="2237"/>
      <c r="BE892" s="2237"/>
      <c r="BF892" s="2237"/>
      <c r="BG892" s="2237"/>
      <c r="BH892" s="2237"/>
      <c r="BI892" s="2237"/>
      <c r="BJ892" s="2237"/>
      <c r="BK892" s="2237"/>
      <c r="BL892" s="2237"/>
      <c r="BM892" s="2237"/>
      <c r="BN892" s="2237"/>
      <c r="BO892" s="2237"/>
      <c r="BP892" s="2237"/>
      <c r="BQ892" s="2237"/>
      <c r="BR892" s="2237"/>
      <c r="BS892" s="2238"/>
      <c r="BT892" s="2237"/>
      <c r="BU892" s="2237"/>
      <c r="BV892" s="2237"/>
      <c r="BW892" s="2237"/>
      <c r="BX892" s="2237"/>
      <c r="BY892" s="2237"/>
      <c r="BZ892" s="2237"/>
      <c r="CA892" s="2237"/>
      <c r="CB892" s="2237"/>
      <c r="CC892" s="2237"/>
      <c r="CD892" s="2237"/>
      <c r="CE892" s="2237"/>
      <c r="CF892" s="2237"/>
      <c r="CG892" s="2237"/>
      <c r="CH892" s="2237"/>
      <c r="CI892" s="2237"/>
      <c r="CJ892" s="2237"/>
      <c r="CK892" s="2237"/>
      <c r="CL892" s="2237"/>
      <c r="CM892" s="2238"/>
      <c r="CN892" s="2238"/>
      <c r="CO892" s="2239"/>
      <c r="CQ892" s="1653"/>
    </row>
    <row r="893" spans="1:95" s="551" customFormat="1" x14ac:dyDescent="0.2">
      <c r="A893" s="2170"/>
      <c r="B893" s="2236"/>
      <c r="C893" s="2164"/>
      <c r="D893" s="2164"/>
      <c r="E893" s="2165"/>
      <c r="F893" s="2167"/>
      <c r="G893" s="2164"/>
      <c r="H893" s="2167"/>
      <c r="I893" s="2237"/>
      <c r="J893" s="2237"/>
      <c r="K893" s="2237"/>
      <c r="L893" s="2237"/>
      <c r="M893" s="2237"/>
      <c r="N893" s="2237"/>
      <c r="O893" s="2237"/>
      <c r="P893" s="2237"/>
      <c r="Q893" s="2237"/>
      <c r="R893" s="2237"/>
      <c r="S893" s="2237"/>
      <c r="T893" s="2237"/>
      <c r="U893" s="2237"/>
      <c r="V893" s="2237"/>
      <c r="W893" s="2237"/>
      <c r="X893" s="2237"/>
      <c r="Y893" s="2237"/>
      <c r="Z893" s="2237"/>
      <c r="AA893" s="2237"/>
      <c r="AB893" s="2238"/>
      <c r="AC893" s="2238"/>
      <c r="AD893" s="2238"/>
      <c r="AE893" s="2238"/>
      <c r="AF893" s="2237"/>
      <c r="AG893" s="2237"/>
      <c r="AH893" s="2237"/>
      <c r="AI893" s="2237"/>
      <c r="AJ893" s="2237"/>
      <c r="AK893" s="2237"/>
      <c r="AL893" s="2237"/>
      <c r="AM893" s="2237"/>
      <c r="AN893" s="2237"/>
      <c r="AO893" s="2237"/>
      <c r="AP893" s="2237"/>
      <c r="AQ893" s="2237"/>
      <c r="AR893" s="2237"/>
      <c r="AS893" s="2237"/>
      <c r="AT893" s="2237"/>
      <c r="AU893" s="2237"/>
      <c r="AV893" s="2237"/>
      <c r="AW893" s="2237"/>
      <c r="AX893" s="2237"/>
      <c r="AY893" s="2237"/>
      <c r="AZ893" s="2237"/>
      <c r="BA893" s="2237"/>
      <c r="BB893" s="2237"/>
      <c r="BC893" s="2237"/>
      <c r="BD893" s="2237"/>
      <c r="BE893" s="2237"/>
      <c r="BF893" s="2237"/>
      <c r="BG893" s="2237"/>
      <c r="BH893" s="2237"/>
      <c r="BI893" s="2237"/>
      <c r="BJ893" s="2237"/>
      <c r="BK893" s="2237"/>
      <c r="BL893" s="2237"/>
      <c r="BM893" s="2237"/>
      <c r="BN893" s="2237"/>
      <c r="BO893" s="2237"/>
      <c r="BP893" s="2237"/>
      <c r="BQ893" s="2237"/>
      <c r="BR893" s="2237"/>
      <c r="BS893" s="2238"/>
      <c r="BT893" s="2237"/>
      <c r="BU893" s="2237"/>
      <c r="BV893" s="2237"/>
      <c r="BW893" s="2237"/>
      <c r="BX893" s="2237"/>
      <c r="BY893" s="2237"/>
      <c r="BZ893" s="2237"/>
      <c r="CA893" s="2237"/>
      <c r="CB893" s="2237"/>
      <c r="CC893" s="2237"/>
      <c r="CD893" s="2237"/>
      <c r="CE893" s="2237"/>
      <c r="CF893" s="2237"/>
      <c r="CG893" s="2237"/>
      <c r="CH893" s="2237"/>
      <c r="CI893" s="2237"/>
      <c r="CJ893" s="2237"/>
      <c r="CK893" s="2237"/>
      <c r="CL893" s="2237"/>
      <c r="CM893" s="2238"/>
      <c r="CN893" s="2238"/>
      <c r="CO893" s="2239"/>
      <c r="CQ893" s="1653"/>
    </row>
    <row r="894" spans="1:95" s="551" customFormat="1" x14ac:dyDescent="0.2">
      <c r="A894" s="2170"/>
      <c r="B894" s="2236"/>
      <c r="C894" s="2164"/>
      <c r="D894" s="2164"/>
      <c r="E894" s="2165"/>
      <c r="F894" s="2167"/>
      <c r="G894" s="2164"/>
      <c r="H894" s="2167"/>
      <c r="I894" s="2237"/>
      <c r="J894" s="2237"/>
      <c r="K894" s="2237"/>
      <c r="L894" s="2237"/>
      <c r="M894" s="2237"/>
      <c r="N894" s="2237"/>
      <c r="O894" s="2237"/>
      <c r="P894" s="2237"/>
      <c r="Q894" s="2237"/>
      <c r="R894" s="2237"/>
      <c r="S894" s="2237"/>
      <c r="T894" s="2237"/>
      <c r="U894" s="2237"/>
      <c r="V894" s="2237"/>
      <c r="W894" s="2237"/>
      <c r="X894" s="2237"/>
      <c r="Y894" s="2237"/>
      <c r="Z894" s="2237"/>
      <c r="AA894" s="2237"/>
      <c r="AB894" s="2238"/>
      <c r="AC894" s="2238"/>
      <c r="AD894" s="2238"/>
      <c r="AE894" s="2238"/>
      <c r="AF894" s="2237"/>
      <c r="AG894" s="2237"/>
      <c r="AH894" s="2237"/>
      <c r="AI894" s="2237"/>
      <c r="AJ894" s="2237"/>
      <c r="AK894" s="2237"/>
      <c r="AL894" s="2237"/>
      <c r="AM894" s="2237"/>
      <c r="AN894" s="2237"/>
      <c r="AO894" s="2237"/>
      <c r="AP894" s="2237"/>
      <c r="AQ894" s="2237"/>
      <c r="AR894" s="2237"/>
      <c r="AS894" s="2237"/>
      <c r="AT894" s="2237"/>
      <c r="AU894" s="2237"/>
      <c r="AV894" s="2237"/>
      <c r="AW894" s="2237"/>
      <c r="AX894" s="2237"/>
      <c r="AY894" s="2237"/>
      <c r="AZ894" s="2237"/>
      <c r="BA894" s="2237"/>
      <c r="BB894" s="2237"/>
      <c r="BC894" s="2237"/>
      <c r="BD894" s="2237"/>
      <c r="BE894" s="2237"/>
      <c r="BF894" s="2237"/>
      <c r="BG894" s="2237"/>
      <c r="BH894" s="2237"/>
      <c r="BI894" s="2237"/>
      <c r="BJ894" s="2237"/>
      <c r="BK894" s="2237"/>
      <c r="BL894" s="2237"/>
      <c r="BM894" s="2237"/>
      <c r="BN894" s="2237"/>
      <c r="BO894" s="2237"/>
      <c r="BP894" s="2237"/>
      <c r="BQ894" s="2237"/>
      <c r="BR894" s="2237"/>
      <c r="BS894" s="2238"/>
      <c r="BT894" s="2237"/>
      <c r="BU894" s="2237"/>
      <c r="BV894" s="2237"/>
      <c r="BW894" s="2237"/>
      <c r="BX894" s="2237"/>
      <c r="BY894" s="2237"/>
      <c r="BZ894" s="2237"/>
      <c r="CA894" s="2237"/>
      <c r="CB894" s="2237"/>
      <c r="CC894" s="2237"/>
      <c r="CD894" s="2237"/>
      <c r="CE894" s="2237"/>
      <c r="CF894" s="2237"/>
      <c r="CG894" s="2237"/>
      <c r="CH894" s="2237"/>
      <c r="CI894" s="2237"/>
      <c r="CJ894" s="2237"/>
      <c r="CK894" s="2237"/>
      <c r="CL894" s="2237"/>
      <c r="CM894" s="2238"/>
      <c r="CN894" s="2238"/>
      <c r="CO894" s="2239"/>
      <c r="CQ894" s="1653"/>
    </row>
    <row r="895" spans="1:95" s="551" customFormat="1" x14ac:dyDescent="0.2">
      <c r="A895" s="2170"/>
      <c r="B895" s="2236"/>
      <c r="C895" s="2164"/>
      <c r="D895" s="2164"/>
      <c r="E895" s="2165"/>
      <c r="F895" s="2167"/>
      <c r="G895" s="2164"/>
      <c r="H895" s="2167"/>
      <c r="I895" s="2237"/>
      <c r="J895" s="2237"/>
      <c r="K895" s="2237"/>
      <c r="L895" s="2237"/>
      <c r="M895" s="2237"/>
      <c r="N895" s="2237"/>
      <c r="O895" s="2237"/>
      <c r="P895" s="2237"/>
      <c r="Q895" s="2237"/>
      <c r="R895" s="2237"/>
      <c r="S895" s="2237"/>
      <c r="T895" s="2237"/>
      <c r="U895" s="2237"/>
      <c r="V895" s="2237"/>
      <c r="W895" s="2237"/>
      <c r="X895" s="2237"/>
      <c r="Y895" s="2237"/>
      <c r="Z895" s="2237"/>
      <c r="AA895" s="2237"/>
      <c r="AB895" s="2238"/>
      <c r="AC895" s="2238"/>
      <c r="AD895" s="2238"/>
      <c r="AE895" s="2238"/>
      <c r="AF895" s="2237"/>
      <c r="AG895" s="2237"/>
      <c r="AH895" s="2237"/>
      <c r="AI895" s="2237"/>
      <c r="AJ895" s="2237"/>
      <c r="AK895" s="2237"/>
      <c r="AL895" s="2237"/>
      <c r="AM895" s="2237"/>
      <c r="AN895" s="2237"/>
      <c r="AO895" s="2237"/>
      <c r="AP895" s="2237"/>
      <c r="AQ895" s="2237"/>
      <c r="AR895" s="2237"/>
      <c r="AS895" s="2237"/>
      <c r="AT895" s="2237"/>
      <c r="AU895" s="2237"/>
      <c r="AV895" s="2237"/>
      <c r="AW895" s="2237"/>
      <c r="AX895" s="2237"/>
      <c r="AY895" s="2237"/>
      <c r="AZ895" s="2237"/>
      <c r="BA895" s="2237"/>
      <c r="BB895" s="2237"/>
      <c r="BC895" s="2237"/>
      <c r="BD895" s="2237"/>
      <c r="BE895" s="2237"/>
      <c r="BF895" s="2237"/>
      <c r="BG895" s="2237"/>
      <c r="BH895" s="2237"/>
      <c r="BI895" s="2237"/>
      <c r="BJ895" s="2237"/>
      <c r="BK895" s="2237"/>
      <c r="BL895" s="2237"/>
      <c r="BM895" s="2237"/>
      <c r="BN895" s="2237"/>
      <c r="BO895" s="2237"/>
      <c r="BP895" s="2237"/>
      <c r="BQ895" s="2237"/>
      <c r="BR895" s="2237"/>
      <c r="BS895" s="2238"/>
      <c r="BT895" s="2237"/>
      <c r="BU895" s="2237"/>
      <c r="BV895" s="2237"/>
      <c r="BW895" s="2237"/>
      <c r="BX895" s="2237"/>
      <c r="BY895" s="2237"/>
      <c r="BZ895" s="2237"/>
      <c r="CA895" s="2237"/>
      <c r="CB895" s="2237"/>
      <c r="CC895" s="2237"/>
      <c r="CD895" s="2237"/>
      <c r="CE895" s="2237"/>
      <c r="CF895" s="2237"/>
      <c r="CG895" s="2237"/>
      <c r="CH895" s="2237"/>
      <c r="CI895" s="2237"/>
      <c r="CJ895" s="2237"/>
      <c r="CK895" s="2237"/>
      <c r="CL895" s="2237"/>
      <c r="CM895" s="2238"/>
      <c r="CN895" s="2238"/>
      <c r="CO895" s="2239"/>
      <c r="CQ895" s="1653"/>
    </row>
    <row r="896" spans="1:95" s="551" customFormat="1" x14ac:dyDescent="0.2">
      <c r="A896" s="2170"/>
      <c r="B896" s="2236"/>
      <c r="C896" s="2164"/>
      <c r="D896" s="2164"/>
      <c r="E896" s="2165"/>
      <c r="F896" s="2167"/>
      <c r="G896" s="2164"/>
      <c r="H896" s="2167"/>
      <c r="I896" s="2237"/>
      <c r="J896" s="2237"/>
      <c r="K896" s="2237"/>
      <c r="L896" s="2237"/>
      <c r="M896" s="2237"/>
      <c r="N896" s="2237"/>
      <c r="O896" s="2237"/>
      <c r="P896" s="2237"/>
      <c r="Q896" s="2237"/>
      <c r="R896" s="2237"/>
      <c r="S896" s="2237"/>
      <c r="T896" s="2237"/>
      <c r="U896" s="2237"/>
      <c r="V896" s="2237"/>
      <c r="W896" s="2237"/>
      <c r="X896" s="2237"/>
      <c r="Y896" s="2237"/>
      <c r="Z896" s="2237"/>
      <c r="AA896" s="2237"/>
      <c r="AB896" s="2238"/>
      <c r="AC896" s="2238"/>
      <c r="AD896" s="2238"/>
      <c r="AE896" s="2238"/>
      <c r="AF896" s="2237"/>
      <c r="AG896" s="2237"/>
      <c r="AH896" s="2237"/>
      <c r="AI896" s="2237"/>
      <c r="AJ896" s="2237"/>
      <c r="AK896" s="2237"/>
      <c r="AL896" s="2237"/>
      <c r="AM896" s="2237"/>
      <c r="AN896" s="2237"/>
      <c r="AO896" s="2237"/>
      <c r="AP896" s="2237"/>
      <c r="AQ896" s="2237"/>
      <c r="AR896" s="2237"/>
      <c r="AS896" s="2237"/>
      <c r="AT896" s="2237"/>
      <c r="AU896" s="2237"/>
      <c r="AV896" s="2237"/>
      <c r="AW896" s="2237"/>
      <c r="AX896" s="2237"/>
      <c r="AY896" s="2237"/>
      <c r="AZ896" s="2237"/>
      <c r="BA896" s="2237"/>
      <c r="BB896" s="2237"/>
      <c r="BC896" s="2237"/>
      <c r="BD896" s="2237"/>
      <c r="BE896" s="2237"/>
      <c r="BF896" s="2237"/>
      <c r="BG896" s="2237"/>
      <c r="BH896" s="2237"/>
      <c r="BI896" s="2237"/>
      <c r="BJ896" s="2237"/>
      <c r="BK896" s="2237"/>
      <c r="BL896" s="2237"/>
      <c r="BM896" s="2237"/>
      <c r="BN896" s="2237"/>
      <c r="BO896" s="2237"/>
      <c r="BP896" s="2237"/>
      <c r="BQ896" s="2237"/>
      <c r="BR896" s="2237"/>
      <c r="BS896" s="2238"/>
      <c r="BT896" s="2237"/>
      <c r="BU896" s="2237"/>
      <c r="BV896" s="2237"/>
      <c r="BW896" s="2237"/>
      <c r="BX896" s="2237"/>
      <c r="BY896" s="2237"/>
      <c r="BZ896" s="2237"/>
      <c r="CA896" s="2237"/>
      <c r="CB896" s="2237"/>
      <c r="CC896" s="2237"/>
      <c r="CD896" s="2237"/>
      <c r="CE896" s="2237"/>
      <c r="CF896" s="2237"/>
      <c r="CG896" s="2237"/>
      <c r="CH896" s="2237"/>
      <c r="CI896" s="2237"/>
      <c r="CJ896" s="2237"/>
      <c r="CK896" s="2237"/>
      <c r="CL896" s="2237"/>
      <c r="CM896" s="2238"/>
      <c r="CN896" s="2238"/>
      <c r="CO896" s="2239"/>
      <c r="CQ896" s="1653"/>
    </row>
    <row r="897" spans="1:95" s="551" customFormat="1" x14ac:dyDescent="0.2">
      <c r="A897" s="2170"/>
      <c r="B897" s="2236"/>
      <c r="C897" s="2164"/>
      <c r="D897" s="2164"/>
      <c r="E897" s="2165"/>
      <c r="F897" s="2167"/>
      <c r="G897" s="2164"/>
      <c r="H897" s="2167"/>
      <c r="I897" s="2237"/>
      <c r="J897" s="2237"/>
      <c r="K897" s="2237"/>
      <c r="L897" s="2237"/>
      <c r="M897" s="2237"/>
      <c r="N897" s="2237"/>
      <c r="O897" s="2237"/>
      <c r="P897" s="2237"/>
      <c r="Q897" s="2237"/>
      <c r="R897" s="2237"/>
      <c r="S897" s="2237"/>
      <c r="T897" s="2237"/>
      <c r="U897" s="2237"/>
      <c r="V897" s="2237"/>
      <c r="W897" s="2237"/>
      <c r="X897" s="2237"/>
      <c r="Y897" s="2237"/>
      <c r="Z897" s="2237"/>
      <c r="AA897" s="2237"/>
      <c r="AB897" s="2238"/>
      <c r="AC897" s="2238"/>
      <c r="AD897" s="2238"/>
      <c r="AE897" s="2238"/>
      <c r="AF897" s="2237"/>
      <c r="AG897" s="2237"/>
      <c r="AH897" s="2237"/>
      <c r="AI897" s="2237"/>
      <c r="AJ897" s="2237"/>
      <c r="AK897" s="2237"/>
      <c r="AL897" s="2237"/>
      <c r="AM897" s="2237"/>
      <c r="AN897" s="2237"/>
      <c r="AO897" s="2237"/>
      <c r="AP897" s="2237"/>
      <c r="AQ897" s="2237"/>
      <c r="AR897" s="2237"/>
      <c r="AS897" s="2237"/>
      <c r="AT897" s="2237"/>
      <c r="AU897" s="2237"/>
      <c r="AV897" s="2237"/>
      <c r="AW897" s="2237"/>
      <c r="AX897" s="2237"/>
      <c r="AY897" s="2237"/>
      <c r="AZ897" s="2237"/>
      <c r="BA897" s="2237"/>
      <c r="BB897" s="2237"/>
      <c r="BC897" s="2237"/>
      <c r="BD897" s="2237"/>
      <c r="BE897" s="2237"/>
      <c r="BF897" s="2237"/>
      <c r="BG897" s="2237"/>
      <c r="BH897" s="2237"/>
      <c r="BI897" s="2237"/>
      <c r="BJ897" s="2237"/>
      <c r="BK897" s="2237"/>
      <c r="BL897" s="2237"/>
      <c r="BM897" s="2237"/>
      <c r="BN897" s="2237"/>
      <c r="BO897" s="2237"/>
      <c r="BP897" s="2237"/>
      <c r="BQ897" s="2237"/>
      <c r="BR897" s="2237"/>
      <c r="BS897" s="2238"/>
      <c r="BT897" s="2237"/>
      <c r="BU897" s="2237"/>
      <c r="BV897" s="2237"/>
      <c r="BW897" s="2237"/>
      <c r="BX897" s="2237"/>
      <c r="BY897" s="2237"/>
      <c r="BZ897" s="2237"/>
      <c r="CA897" s="2237"/>
      <c r="CB897" s="2237"/>
      <c r="CC897" s="2237"/>
      <c r="CD897" s="2237"/>
      <c r="CE897" s="2237"/>
      <c r="CF897" s="2237"/>
      <c r="CG897" s="2237"/>
      <c r="CH897" s="2237"/>
      <c r="CI897" s="2237"/>
      <c r="CJ897" s="2237"/>
      <c r="CK897" s="2237"/>
      <c r="CL897" s="2237"/>
      <c r="CM897" s="2238"/>
      <c r="CN897" s="2238"/>
      <c r="CO897" s="2239"/>
      <c r="CQ897" s="1653"/>
    </row>
    <row r="898" spans="1:95" s="551" customFormat="1" x14ac:dyDescent="0.2">
      <c r="A898" s="2170"/>
      <c r="B898" s="2236"/>
      <c r="C898" s="2164"/>
      <c r="D898" s="2164"/>
      <c r="E898" s="2165"/>
      <c r="F898" s="2167"/>
      <c r="G898" s="2164"/>
      <c r="H898" s="2167"/>
      <c r="I898" s="2237"/>
      <c r="J898" s="2237"/>
      <c r="K898" s="2237"/>
      <c r="L898" s="2237"/>
      <c r="M898" s="2237"/>
      <c r="N898" s="2237"/>
      <c r="O898" s="2237"/>
      <c r="P898" s="2237"/>
      <c r="Q898" s="2237"/>
      <c r="R898" s="2237"/>
      <c r="S898" s="2237"/>
      <c r="T898" s="2237"/>
      <c r="U898" s="2237"/>
      <c r="V898" s="2237"/>
      <c r="W898" s="2237"/>
      <c r="X898" s="2237"/>
      <c r="Y898" s="2237"/>
      <c r="Z898" s="2237"/>
      <c r="AA898" s="2237"/>
      <c r="AB898" s="2238"/>
      <c r="AC898" s="2238"/>
      <c r="AD898" s="2238"/>
      <c r="AE898" s="2238"/>
      <c r="AF898" s="2237"/>
      <c r="AG898" s="2237"/>
      <c r="AH898" s="2237"/>
      <c r="AI898" s="2237"/>
      <c r="AJ898" s="2237"/>
      <c r="AK898" s="2237"/>
      <c r="AL898" s="2237"/>
      <c r="AM898" s="2237"/>
      <c r="AN898" s="2237"/>
      <c r="AO898" s="2237"/>
      <c r="AP898" s="2237"/>
      <c r="AQ898" s="2237"/>
      <c r="AR898" s="2237"/>
      <c r="AS898" s="2237"/>
      <c r="AT898" s="2237"/>
      <c r="AU898" s="2237"/>
      <c r="AV898" s="2237"/>
      <c r="AW898" s="2237"/>
      <c r="AX898" s="2237"/>
      <c r="AY898" s="2237"/>
      <c r="AZ898" s="2237"/>
      <c r="BA898" s="2237"/>
      <c r="BB898" s="2237"/>
      <c r="BC898" s="2237"/>
      <c r="BD898" s="2237"/>
      <c r="BE898" s="2237"/>
      <c r="BF898" s="2237"/>
      <c r="BG898" s="2237"/>
      <c r="BH898" s="2237"/>
      <c r="BI898" s="2237"/>
      <c r="BJ898" s="2237"/>
      <c r="BK898" s="2237"/>
      <c r="BL898" s="2237"/>
      <c r="BM898" s="2237"/>
      <c r="BN898" s="2237"/>
      <c r="BO898" s="2237"/>
      <c r="BP898" s="2237"/>
      <c r="BQ898" s="2237"/>
      <c r="BR898" s="2237"/>
      <c r="BS898" s="2238"/>
      <c r="BT898" s="2237"/>
      <c r="BU898" s="2237"/>
      <c r="BV898" s="2237"/>
      <c r="BW898" s="2237"/>
      <c r="BX898" s="2237"/>
      <c r="BY898" s="2237"/>
      <c r="BZ898" s="2237"/>
      <c r="CA898" s="2237"/>
      <c r="CB898" s="2237"/>
      <c r="CC898" s="2237"/>
      <c r="CD898" s="2237"/>
      <c r="CE898" s="2237"/>
      <c r="CF898" s="2237"/>
      <c r="CG898" s="2237"/>
      <c r="CH898" s="2237"/>
      <c r="CI898" s="2237"/>
      <c r="CJ898" s="2237"/>
      <c r="CK898" s="2237"/>
      <c r="CL898" s="2237"/>
      <c r="CM898" s="2238"/>
      <c r="CN898" s="2238"/>
      <c r="CO898" s="2239"/>
      <c r="CQ898" s="1653"/>
    </row>
    <row r="899" spans="1:95" s="551" customFormat="1" x14ac:dyDescent="0.2">
      <c r="A899" s="2170"/>
      <c r="B899" s="2236"/>
      <c r="C899" s="2164"/>
      <c r="D899" s="2164"/>
      <c r="E899" s="2165"/>
      <c r="F899" s="2167"/>
      <c r="G899" s="2164"/>
      <c r="H899" s="2167"/>
      <c r="I899" s="2237"/>
      <c r="J899" s="2237"/>
      <c r="K899" s="2237"/>
      <c r="L899" s="2237"/>
      <c r="M899" s="2237"/>
      <c r="N899" s="2237"/>
      <c r="O899" s="2237"/>
      <c r="P899" s="2237"/>
      <c r="Q899" s="2237"/>
      <c r="R899" s="2237"/>
      <c r="S899" s="2237"/>
      <c r="T899" s="2237"/>
      <c r="U899" s="2237"/>
      <c r="V899" s="2237"/>
      <c r="W899" s="2237"/>
      <c r="X899" s="2237"/>
      <c r="Y899" s="2237"/>
      <c r="Z899" s="2237"/>
      <c r="AA899" s="2237"/>
      <c r="AB899" s="2238"/>
      <c r="AC899" s="2238"/>
      <c r="AD899" s="2238"/>
      <c r="AE899" s="2238"/>
      <c r="AF899" s="2237"/>
      <c r="AG899" s="2237"/>
      <c r="AH899" s="2237"/>
      <c r="AI899" s="2237"/>
      <c r="AJ899" s="2237"/>
      <c r="AK899" s="2237"/>
      <c r="AL899" s="2237"/>
      <c r="AM899" s="2237"/>
      <c r="AN899" s="2237"/>
      <c r="AO899" s="2237"/>
      <c r="AP899" s="2237"/>
      <c r="AQ899" s="2237"/>
      <c r="AR899" s="2237"/>
      <c r="AS899" s="2237"/>
      <c r="AT899" s="2237"/>
      <c r="AU899" s="2237"/>
      <c r="AV899" s="2237"/>
      <c r="AW899" s="2237"/>
      <c r="AX899" s="2237"/>
      <c r="AY899" s="2237"/>
      <c r="AZ899" s="2237"/>
      <c r="BA899" s="2237"/>
      <c r="BB899" s="2237"/>
      <c r="BC899" s="2237"/>
      <c r="BD899" s="2237"/>
      <c r="BE899" s="2237"/>
      <c r="BF899" s="2237"/>
      <c r="BG899" s="2237"/>
      <c r="BH899" s="2237"/>
      <c r="BI899" s="2237"/>
      <c r="BJ899" s="2237"/>
      <c r="BK899" s="2237"/>
      <c r="BL899" s="2237"/>
      <c r="BM899" s="2237"/>
      <c r="BN899" s="2237"/>
      <c r="BO899" s="2237"/>
      <c r="BP899" s="2237"/>
      <c r="BQ899" s="2237"/>
      <c r="BR899" s="2237"/>
      <c r="BS899" s="2238"/>
      <c r="BT899" s="2237"/>
      <c r="BU899" s="2237"/>
      <c r="BV899" s="2237"/>
      <c r="BW899" s="2237"/>
      <c r="BX899" s="2237"/>
      <c r="BY899" s="2237"/>
      <c r="BZ899" s="2237"/>
      <c r="CA899" s="2237"/>
      <c r="CB899" s="2237"/>
      <c r="CC899" s="2237"/>
      <c r="CD899" s="2237"/>
      <c r="CE899" s="2237"/>
      <c r="CF899" s="2237"/>
      <c r="CG899" s="2237"/>
      <c r="CH899" s="2237"/>
      <c r="CI899" s="2237"/>
      <c r="CJ899" s="2237"/>
      <c r="CK899" s="2237"/>
      <c r="CL899" s="2237"/>
      <c r="CM899" s="2238"/>
      <c r="CN899" s="2238"/>
      <c r="CO899" s="2239"/>
      <c r="CQ899" s="1653"/>
    </row>
    <row r="900" spans="1:95" s="551" customFormat="1" x14ac:dyDescent="0.2">
      <c r="A900" s="2170"/>
      <c r="B900" s="2236"/>
      <c r="C900" s="2164"/>
      <c r="D900" s="2164"/>
      <c r="E900" s="2165"/>
      <c r="F900" s="2167"/>
      <c r="G900" s="2164"/>
      <c r="H900" s="2167"/>
      <c r="I900" s="2237"/>
      <c r="J900" s="2237"/>
      <c r="K900" s="2237"/>
      <c r="L900" s="2237"/>
      <c r="M900" s="2237"/>
      <c r="N900" s="2237"/>
      <c r="O900" s="2237"/>
      <c r="P900" s="2237"/>
      <c r="Q900" s="2237"/>
      <c r="R900" s="2237"/>
      <c r="S900" s="2237"/>
      <c r="T900" s="2237"/>
      <c r="U900" s="2237"/>
      <c r="V900" s="2237"/>
      <c r="W900" s="2237"/>
      <c r="X900" s="2237"/>
      <c r="Y900" s="2237"/>
      <c r="Z900" s="2237"/>
      <c r="AA900" s="2237"/>
      <c r="AB900" s="2238"/>
      <c r="AC900" s="2238"/>
      <c r="AD900" s="2238"/>
      <c r="AE900" s="2238"/>
      <c r="AF900" s="2237"/>
      <c r="AG900" s="2237"/>
      <c r="AH900" s="2237"/>
      <c r="AI900" s="2237"/>
      <c r="AJ900" s="2237"/>
      <c r="AK900" s="2237"/>
      <c r="AL900" s="2237"/>
      <c r="AM900" s="2237"/>
      <c r="AN900" s="2237"/>
      <c r="AO900" s="2237"/>
      <c r="AP900" s="2237"/>
      <c r="AQ900" s="2237"/>
      <c r="AR900" s="2237"/>
      <c r="AS900" s="2237"/>
      <c r="AT900" s="2237"/>
      <c r="AU900" s="2237"/>
      <c r="AV900" s="2237"/>
      <c r="AW900" s="2237"/>
      <c r="AX900" s="2237"/>
      <c r="AY900" s="2237"/>
      <c r="AZ900" s="2237"/>
      <c r="BA900" s="2237"/>
      <c r="BB900" s="2237"/>
      <c r="BC900" s="2237"/>
      <c r="BD900" s="2237"/>
      <c r="BE900" s="2237"/>
      <c r="BF900" s="2237"/>
      <c r="BG900" s="2237"/>
      <c r="BH900" s="2237"/>
      <c r="BI900" s="2237"/>
      <c r="BJ900" s="2237"/>
      <c r="BK900" s="2237"/>
      <c r="BL900" s="2237"/>
      <c r="BM900" s="2237"/>
      <c r="BN900" s="2237"/>
      <c r="BO900" s="2237"/>
      <c r="BP900" s="2237"/>
      <c r="BQ900" s="2237"/>
      <c r="BR900" s="2237"/>
      <c r="BS900" s="2238"/>
      <c r="BT900" s="2237"/>
      <c r="BU900" s="2237"/>
      <c r="BV900" s="2237"/>
      <c r="BW900" s="2237"/>
      <c r="BX900" s="2237"/>
      <c r="BY900" s="2237"/>
      <c r="BZ900" s="2237"/>
      <c r="CA900" s="2237"/>
      <c r="CB900" s="2237"/>
      <c r="CC900" s="2237"/>
      <c r="CD900" s="2237"/>
      <c r="CE900" s="2237"/>
      <c r="CF900" s="2237"/>
      <c r="CG900" s="2237"/>
      <c r="CH900" s="2237"/>
      <c r="CI900" s="2237"/>
      <c r="CJ900" s="2237"/>
      <c r="CK900" s="2237"/>
      <c r="CL900" s="2237"/>
      <c r="CM900" s="2238"/>
      <c r="CN900" s="2238"/>
      <c r="CO900" s="2239"/>
      <c r="CQ900" s="1653"/>
    </row>
    <row r="901" spans="1:95" s="551" customFormat="1" x14ac:dyDescent="0.2">
      <c r="A901" s="2170"/>
      <c r="B901" s="2236"/>
      <c r="C901" s="2164"/>
      <c r="D901" s="2164"/>
      <c r="E901" s="2165"/>
      <c r="F901" s="2167"/>
      <c r="G901" s="2164"/>
      <c r="H901" s="2167"/>
      <c r="I901" s="2237"/>
      <c r="J901" s="2237"/>
      <c r="K901" s="2237"/>
      <c r="L901" s="2237"/>
      <c r="M901" s="2237"/>
      <c r="N901" s="2237"/>
      <c r="O901" s="2237"/>
      <c r="P901" s="2237"/>
      <c r="Q901" s="2237"/>
      <c r="R901" s="2237"/>
      <c r="S901" s="2237"/>
      <c r="T901" s="2237"/>
      <c r="U901" s="2237"/>
      <c r="V901" s="2237"/>
      <c r="W901" s="2237"/>
      <c r="X901" s="2237"/>
      <c r="Y901" s="2237"/>
      <c r="Z901" s="2237"/>
      <c r="AA901" s="2237"/>
      <c r="AB901" s="2238"/>
      <c r="AC901" s="2238"/>
      <c r="AD901" s="2238"/>
      <c r="AE901" s="2238"/>
      <c r="AF901" s="2237"/>
      <c r="AG901" s="2237"/>
      <c r="AH901" s="2237"/>
      <c r="AI901" s="2237"/>
      <c r="AJ901" s="2237"/>
      <c r="AK901" s="2237"/>
      <c r="AL901" s="2237"/>
      <c r="AM901" s="2237"/>
      <c r="AN901" s="2237"/>
      <c r="AO901" s="2237"/>
      <c r="AP901" s="2237"/>
      <c r="AQ901" s="2237"/>
      <c r="AR901" s="2237"/>
      <c r="AS901" s="2237"/>
      <c r="AT901" s="2237"/>
      <c r="AU901" s="2237"/>
      <c r="AV901" s="2237"/>
      <c r="AW901" s="2237"/>
      <c r="AX901" s="2237"/>
      <c r="AY901" s="2237"/>
      <c r="AZ901" s="2237"/>
      <c r="BA901" s="2237"/>
      <c r="BB901" s="2237"/>
      <c r="BC901" s="2237"/>
      <c r="BD901" s="2237"/>
      <c r="BE901" s="2237"/>
      <c r="BF901" s="2237"/>
      <c r="BG901" s="2237"/>
      <c r="BH901" s="2237"/>
      <c r="BI901" s="2237"/>
      <c r="BJ901" s="2237"/>
      <c r="BK901" s="2237"/>
      <c r="BL901" s="2237"/>
      <c r="BM901" s="2237"/>
      <c r="BN901" s="2237"/>
      <c r="BO901" s="2237"/>
      <c r="BP901" s="2237"/>
      <c r="BQ901" s="2237"/>
      <c r="BR901" s="2237"/>
      <c r="BS901" s="2238"/>
      <c r="BT901" s="2237"/>
      <c r="BU901" s="2237"/>
      <c r="BV901" s="2237"/>
      <c r="BW901" s="2237"/>
      <c r="BX901" s="2237"/>
      <c r="BY901" s="2237"/>
      <c r="BZ901" s="2237"/>
      <c r="CA901" s="2237"/>
      <c r="CB901" s="2237"/>
      <c r="CC901" s="2237"/>
      <c r="CD901" s="2237"/>
      <c r="CE901" s="2237"/>
      <c r="CF901" s="2237"/>
      <c r="CG901" s="2237"/>
      <c r="CH901" s="2237"/>
      <c r="CI901" s="2237"/>
      <c r="CJ901" s="2237"/>
      <c r="CK901" s="2237"/>
      <c r="CL901" s="2237"/>
      <c r="CM901" s="2238"/>
      <c r="CN901" s="2238"/>
      <c r="CO901" s="2239"/>
      <c r="CQ901" s="1653"/>
    </row>
    <row r="902" spans="1:95" s="551" customFormat="1" x14ac:dyDescent="0.2">
      <c r="A902" s="2170"/>
      <c r="B902" s="2236"/>
      <c r="C902" s="2164"/>
      <c r="D902" s="2164"/>
      <c r="E902" s="2165"/>
      <c r="F902" s="2167"/>
      <c r="G902" s="2164"/>
      <c r="H902" s="2167"/>
      <c r="I902" s="2237"/>
      <c r="J902" s="2237"/>
      <c r="K902" s="2237"/>
      <c r="L902" s="2237"/>
      <c r="M902" s="2237"/>
      <c r="N902" s="2237"/>
      <c r="O902" s="2237"/>
      <c r="P902" s="2237"/>
      <c r="Q902" s="2237"/>
      <c r="R902" s="2237"/>
      <c r="S902" s="2237"/>
      <c r="T902" s="2237"/>
      <c r="U902" s="2237"/>
      <c r="V902" s="2237"/>
      <c r="W902" s="2237"/>
      <c r="X902" s="2237"/>
      <c r="Y902" s="2237"/>
      <c r="Z902" s="2237"/>
      <c r="AA902" s="2237"/>
      <c r="AB902" s="2238"/>
      <c r="AC902" s="2238"/>
      <c r="AD902" s="2238"/>
      <c r="AE902" s="2238"/>
      <c r="AF902" s="2237"/>
      <c r="AG902" s="2237"/>
      <c r="AH902" s="2237"/>
      <c r="AI902" s="2237"/>
      <c r="AJ902" s="2237"/>
      <c r="AK902" s="2237"/>
      <c r="AL902" s="2237"/>
      <c r="AM902" s="2237"/>
      <c r="AN902" s="2237"/>
      <c r="AO902" s="2237"/>
      <c r="AP902" s="2237"/>
      <c r="AQ902" s="2237"/>
      <c r="AR902" s="2237"/>
      <c r="AS902" s="2237"/>
      <c r="AT902" s="2237"/>
      <c r="AU902" s="2237"/>
      <c r="AV902" s="2237"/>
      <c r="AW902" s="2237"/>
      <c r="AX902" s="2237"/>
      <c r="AY902" s="2237"/>
      <c r="AZ902" s="2237"/>
      <c r="BA902" s="2237"/>
      <c r="BB902" s="2237"/>
      <c r="BC902" s="2237"/>
      <c r="BD902" s="2237"/>
      <c r="BE902" s="2237"/>
      <c r="BF902" s="2237"/>
      <c r="BG902" s="2237"/>
      <c r="BH902" s="2237"/>
      <c r="BI902" s="2237"/>
      <c r="BJ902" s="2237"/>
      <c r="BK902" s="2237"/>
      <c r="BL902" s="2237"/>
      <c r="BM902" s="2237"/>
      <c r="BN902" s="2237"/>
      <c r="BO902" s="2237"/>
      <c r="BP902" s="2237"/>
      <c r="BQ902" s="2237"/>
      <c r="BR902" s="2237"/>
      <c r="BS902" s="2238"/>
      <c r="BT902" s="2237"/>
      <c r="BU902" s="2237"/>
      <c r="BV902" s="2237"/>
      <c r="BW902" s="2237"/>
      <c r="BX902" s="2237"/>
      <c r="BY902" s="2237"/>
      <c r="BZ902" s="2237"/>
      <c r="CA902" s="2237"/>
      <c r="CB902" s="2237"/>
      <c r="CC902" s="2237"/>
      <c r="CD902" s="2237"/>
      <c r="CE902" s="2237"/>
      <c r="CF902" s="2237"/>
      <c r="CG902" s="2237"/>
      <c r="CH902" s="2237"/>
      <c r="CI902" s="2237"/>
      <c r="CJ902" s="2237"/>
      <c r="CK902" s="2237"/>
      <c r="CL902" s="2237"/>
      <c r="CM902" s="2238"/>
      <c r="CN902" s="2238"/>
      <c r="CO902" s="2239"/>
      <c r="CQ902" s="1653"/>
    </row>
    <row r="903" spans="1:95" s="551" customFormat="1" x14ac:dyDescent="0.2">
      <c r="A903" s="2170"/>
      <c r="B903" s="2236"/>
      <c r="C903" s="2164"/>
      <c r="D903" s="2164"/>
      <c r="E903" s="2165"/>
      <c r="F903" s="2167"/>
      <c r="G903" s="2164"/>
      <c r="H903" s="2167"/>
      <c r="I903" s="2237"/>
      <c r="J903" s="2237"/>
      <c r="K903" s="2237"/>
      <c r="L903" s="2237"/>
      <c r="M903" s="2237"/>
      <c r="N903" s="2237"/>
      <c r="O903" s="2237"/>
      <c r="P903" s="2237"/>
      <c r="Q903" s="2237"/>
      <c r="R903" s="2237"/>
      <c r="S903" s="2237"/>
      <c r="T903" s="2237"/>
      <c r="U903" s="2237"/>
      <c r="V903" s="2237"/>
      <c r="W903" s="2237"/>
      <c r="X903" s="2237"/>
      <c r="Y903" s="2237"/>
      <c r="Z903" s="2237"/>
      <c r="AA903" s="2237"/>
      <c r="AB903" s="2238"/>
      <c r="AC903" s="2238"/>
      <c r="AD903" s="2238"/>
      <c r="AE903" s="2238"/>
      <c r="AF903" s="2237"/>
      <c r="AG903" s="2237"/>
      <c r="AH903" s="2237"/>
      <c r="AI903" s="2237"/>
      <c r="AJ903" s="2237"/>
      <c r="AK903" s="2237"/>
      <c r="AL903" s="2237"/>
      <c r="AM903" s="2237"/>
      <c r="AN903" s="2237"/>
      <c r="AO903" s="2237"/>
      <c r="AP903" s="2237"/>
      <c r="AQ903" s="2237"/>
      <c r="AR903" s="2237"/>
      <c r="AS903" s="2237"/>
      <c r="AT903" s="2237"/>
      <c r="AU903" s="2237"/>
      <c r="AV903" s="2237"/>
      <c r="AW903" s="2237"/>
      <c r="AX903" s="2237"/>
      <c r="AY903" s="2237"/>
      <c r="AZ903" s="2237"/>
      <c r="BA903" s="2237"/>
      <c r="BB903" s="2237"/>
      <c r="BC903" s="2237"/>
      <c r="BD903" s="2237"/>
      <c r="BE903" s="2237"/>
      <c r="BF903" s="2237"/>
      <c r="BG903" s="2237"/>
      <c r="BH903" s="2237"/>
      <c r="BI903" s="2237"/>
      <c r="BJ903" s="2237"/>
      <c r="BK903" s="2237"/>
      <c r="BL903" s="2237"/>
      <c r="BM903" s="2237"/>
      <c r="BN903" s="2237"/>
      <c r="BO903" s="2237"/>
      <c r="BP903" s="2237"/>
      <c r="BQ903" s="2237"/>
      <c r="BR903" s="2237"/>
      <c r="BS903" s="2238"/>
      <c r="BT903" s="2237"/>
      <c r="BU903" s="2237"/>
      <c r="BV903" s="2237"/>
      <c r="BW903" s="2237"/>
      <c r="BX903" s="2237"/>
      <c r="BY903" s="2237"/>
      <c r="BZ903" s="2237"/>
      <c r="CA903" s="2237"/>
      <c r="CB903" s="2237"/>
      <c r="CC903" s="2237"/>
      <c r="CD903" s="2237"/>
      <c r="CE903" s="2237"/>
      <c r="CF903" s="2237"/>
      <c r="CG903" s="2237"/>
      <c r="CH903" s="2237"/>
      <c r="CI903" s="2237"/>
      <c r="CJ903" s="2237"/>
      <c r="CK903" s="2237"/>
      <c r="CL903" s="2237"/>
      <c r="CM903" s="2238"/>
      <c r="CN903" s="2238"/>
      <c r="CO903" s="2239"/>
      <c r="CQ903" s="1653"/>
    </row>
    <row r="904" spans="1:95" s="551" customFormat="1" x14ac:dyDescent="0.2">
      <c r="A904" s="2170"/>
      <c r="B904" s="2236"/>
      <c r="C904" s="2164"/>
      <c r="D904" s="2164"/>
      <c r="E904" s="2165"/>
      <c r="F904" s="2167"/>
      <c r="G904" s="2164"/>
      <c r="H904" s="2167"/>
      <c r="I904" s="2237"/>
      <c r="J904" s="2237"/>
      <c r="K904" s="2237"/>
      <c r="L904" s="2237"/>
      <c r="M904" s="2237"/>
      <c r="N904" s="2237"/>
      <c r="O904" s="2237"/>
      <c r="P904" s="2237"/>
      <c r="Q904" s="2237"/>
      <c r="R904" s="2237"/>
      <c r="S904" s="2237"/>
      <c r="T904" s="2237"/>
      <c r="U904" s="2237"/>
      <c r="V904" s="2237"/>
      <c r="W904" s="2237"/>
      <c r="X904" s="2237"/>
      <c r="Y904" s="2237"/>
      <c r="Z904" s="2237"/>
      <c r="AA904" s="2237"/>
      <c r="AB904" s="2238"/>
      <c r="AC904" s="2238"/>
      <c r="AD904" s="2238"/>
      <c r="AE904" s="2238"/>
      <c r="AF904" s="2237"/>
      <c r="AG904" s="2237"/>
      <c r="AH904" s="2237"/>
      <c r="AI904" s="2237"/>
      <c r="AJ904" s="2237"/>
      <c r="AK904" s="2237"/>
      <c r="AL904" s="2237"/>
      <c r="AM904" s="2237"/>
      <c r="AN904" s="2237"/>
      <c r="AO904" s="2237"/>
      <c r="AP904" s="2237"/>
      <c r="AQ904" s="2237"/>
      <c r="AR904" s="2237"/>
      <c r="AS904" s="2237"/>
      <c r="AT904" s="2237"/>
      <c r="AU904" s="2237"/>
      <c r="AV904" s="2237"/>
      <c r="AW904" s="2237"/>
      <c r="AX904" s="2237"/>
      <c r="AY904" s="2237"/>
      <c r="AZ904" s="2237"/>
      <c r="BA904" s="2237"/>
      <c r="BB904" s="2237"/>
      <c r="BC904" s="2237"/>
      <c r="BD904" s="2237"/>
      <c r="BE904" s="2237"/>
      <c r="BF904" s="2237"/>
      <c r="BG904" s="2237"/>
      <c r="BH904" s="2237"/>
      <c r="BI904" s="2237"/>
      <c r="BJ904" s="2237"/>
      <c r="BK904" s="2237"/>
      <c r="BL904" s="2237"/>
      <c r="BM904" s="2237"/>
      <c r="BN904" s="2237"/>
      <c r="BO904" s="2237"/>
      <c r="BP904" s="2237"/>
      <c r="BQ904" s="2237"/>
      <c r="BR904" s="2237"/>
      <c r="BS904" s="2238"/>
      <c r="BT904" s="2237"/>
      <c r="BU904" s="2237"/>
      <c r="BV904" s="2237"/>
      <c r="BW904" s="2237"/>
      <c r="BX904" s="2237"/>
      <c r="BY904" s="2237"/>
      <c r="BZ904" s="2237"/>
      <c r="CA904" s="2237"/>
      <c r="CB904" s="2237"/>
      <c r="CC904" s="2237"/>
      <c r="CD904" s="2237"/>
      <c r="CE904" s="2237"/>
      <c r="CF904" s="2237"/>
      <c r="CG904" s="2237"/>
      <c r="CH904" s="2237"/>
      <c r="CI904" s="2237"/>
      <c r="CJ904" s="2237"/>
      <c r="CK904" s="2237"/>
      <c r="CL904" s="2237"/>
      <c r="CM904" s="2238"/>
      <c r="CN904" s="2238"/>
      <c r="CO904" s="2239"/>
      <c r="CQ904" s="1653"/>
    </row>
    <row r="905" spans="1:95" s="551" customFormat="1" x14ac:dyDescent="0.2">
      <c r="A905" s="2170"/>
      <c r="B905" s="2236"/>
      <c r="C905" s="2164"/>
      <c r="D905" s="2164"/>
      <c r="E905" s="2165"/>
      <c r="F905" s="2167"/>
      <c r="G905" s="2164"/>
      <c r="H905" s="2167"/>
      <c r="I905" s="2237"/>
      <c r="J905" s="2237"/>
      <c r="K905" s="2237"/>
      <c r="L905" s="2237"/>
      <c r="M905" s="2237"/>
      <c r="N905" s="2237"/>
      <c r="O905" s="2237"/>
      <c r="P905" s="2237"/>
      <c r="Q905" s="2237"/>
      <c r="R905" s="2237"/>
      <c r="S905" s="2237"/>
      <c r="T905" s="2237"/>
      <c r="U905" s="2237"/>
      <c r="V905" s="2237"/>
      <c r="W905" s="2237"/>
      <c r="X905" s="2237"/>
      <c r="Y905" s="2237"/>
      <c r="Z905" s="2237"/>
      <c r="AA905" s="2237"/>
      <c r="AB905" s="2238"/>
      <c r="AC905" s="2238"/>
      <c r="AD905" s="2238"/>
      <c r="AE905" s="2238"/>
      <c r="AF905" s="2237"/>
      <c r="AG905" s="2237"/>
      <c r="AH905" s="2237"/>
      <c r="AI905" s="2237"/>
      <c r="AJ905" s="2237"/>
      <c r="AK905" s="2237"/>
      <c r="AL905" s="2237"/>
      <c r="AM905" s="2237"/>
      <c r="AN905" s="2237"/>
      <c r="AO905" s="2237"/>
      <c r="AP905" s="2237"/>
      <c r="AQ905" s="2237"/>
      <c r="AR905" s="2237"/>
      <c r="AS905" s="2237"/>
      <c r="AT905" s="2237"/>
      <c r="AU905" s="2237"/>
      <c r="AV905" s="2237"/>
      <c r="AW905" s="2237"/>
      <c r="AX905" s="2237"/>
      <c r="AY905" s="2237"/>
      <c r="AZ905" s="2237"/>
      <c r="BA905" s="2237"/>
      <c r="BB905" s="2237"/>
      <c r="BC905" s="2237"/>
      <c r="BD905" s="2237"/>
      <c r="BE905" s="2237"/>
      <c r="BF905" s="2237"/>
      <c r="BG905" s="2237"/>
      <c r="BH905" s="2237"/>
      <c r="BI905" s="2237"/>
      <c r="BJ905" s="2237"/>
      <c r="BK905" s="2237"/>
      <c r="BL905" s="2237"/>
      <c r="BM905" s="2237"/>
      <c r="BN905" s="2237"/>
      <c r="BO905" s="2237"/>
      <c r="BP905" s="2237"/>
      <c r="BQ905" s="2237"/>
      <c r="BR905" s="2237"/>
      <c r="BS905" s="2238"/>
      <c r="BT905" s="2237"/>
      <c r="BU905" s="2237"/>
      <c r="BV905" s="2237"/>
      <c r="BW905" s="2237"/>
      <c r="BX905" s="2237"/>
      <c r="BY905" s="2237"/>
      <c r="BZ905" s="2237"/>
      <c r="CA905" s="2237"/>
      <c r="CB905" s="2237"/>
      <c r="CC905" s="2237"/>
      <c r="CD905" s="2237"/>
      <c r="CE905" s="2237"/>
      <c r="CF905" s="2237"/>
      <c r="CG905" s="2237"/>
      <c r="CH905" s="2237"/>
      <c r="CI905" s="2237"/>
      <c r="CJ905" s="2237"/>
      <c r="CK905" s="2237"/>
      <c r="CL905" s="2237"/>
      <c r="CM905" s="2238"/>
      <c r="CN905" s="2238"/>
      <c r="CO905" s="2239"/>
      <c r="CQ905" s="1653"/>
    </row>
    <row r="906" spans="1:95" s="551" customFormat="1" x14ac:dyDescent="0.2">
      <c r="A906" s="2170"/>
      <c r="B906" s="2236"/>
      <c r="C906" s="2164"/>
      <c r="D906" s="2164"/>
      <c r="E906" s="2165"/>
      <c r="F906" s="2167"/>
      <c r="G906" s="2164"/>
      <c r="H906" s="2167"/>
      <c r="I906" s="2237"/>
      <c r="J906" s="2237"/>
      <c r="K906" s="2237"/>
      <c r="L906" s="2237"/>
      <c r="M906" s="2237"/>
      <c r="N906" s="2237"/>
      <c r="O906" s="2237"/>
      <c r="P906" s="2237"/>
      <c r="Q906" s="2237"/>
      <c r="R906" s="2237"/>
      <c r="S906" s="2237"/>
      <c r="T906" s="2237"/>
      <c r="U906" s="2237"/>
      <c r="V906" s="2237"/>
      <c r="W906" s="2237"/>
      <c r="X906" s="2237"/>
      <c r="Y906" s="2237"/>
      <c r="Z906" s="2237"/>
      <c r="AA906" s="2237"/>
      <c r="AB906" s="2238"/>
      <c r="AC906" s="2238"/>
      <c r="AD906" s="2238"/>
      <c r="AE906" s="2238"/>
      <c r="AF906" s="2237"/>
      <c r="AG906" s="2237"/>
      <c r="AH906" s="2237"/>
      <c r="AI906" s="2237"/>
      <c r="AJ906" s="2237"/>
      <c r="AK906" s="2237"/>
      <c r="AL906" s="2237"/>
      <c r="AM906" s="2237"/>
      <c r="AN906" s="2237"/>
      <c r="AO906" s="2237"/>
      <c r="AP906" s="2237"/>
      <c r="AQ906" s="2237"/>
      <c r="AR906" s="2237"/>
      <c r="AS906" s="2237"/>
      <c r="AT906" s="2237"/>
      <c r="AU906" s="2237"/>
      <c r="AV906" s="2237"/>
      <c r="AW906" s="2237"/>
      <c r="AX906" s="2237"/>
      <c r="AY906" s="2237"/>
      <c r="AZ906" s="2237"/>
      <c r="BA906" s="2237"/>
      <c r="BB906" s="2237"/>
      <c r="BC906" s="2237"/>
      <c r="BD906" s="2237"/>
      <c r="BE906" s="2237"/>
      <c r="BF906" s="2237"/>
      <c r="BG906" s="2237"/>
      <c r="BH906" s="2237"/>
      <c r="BI906" s="2237"/>
      <c r="BJ906" s="2237"/>
      <c r="BK906" s="2237"/>
      <c r="BL906" s="2237"/>
      <c r="BM906" s="2237"/>
      <c r="BN906" s="2237"/>
      <c r="BO906" s="2237"/>
      <c r="BP906" s="2237"/>
      <c r="BQ906" s="2237"/>
      <c r="BR906" s="2237"/>
      <c r="BS906" s="2238"/>
      <c r="BT906" s="2237"/>
      <c r="BU906" s="2237"/>
      <c r="BV906" s="2237"/>
      <c r="BW906" s="2237"/>
      <c r="BX906" s="2237"/>
      <c r="BY906" s="2237"/>
      <c r="BZ906" s="2237"/>
      <c r="CA906" s="2237"/>
      <c r="CB906" s="2237"/>
      <c r="CC906" s="2237"/>
      <c r="CD906" s="2237"/>
      <c r="CE906" s="2237"/>
      <c r="CF906" s="2237"/>
      <c r="CG906" s="2237"/>
      <c r="CH906" s="2237"/>
      <c r="CI906" s="2237"/>
      <c r="CJ906" s="2237"/>
      <c r="CK906" s="2237"/>
      <c r="CL906" s="2237"/>
      <c r="CM906" s="2238"/>
      <c r="CN906" s="2238"/>
      <c r="CO906" s="2239"/>
      <c r="CQ906" s="1653"/>
    </row>
    <row r="907" spans="1:95" s="551" customFormat="1" x14ac:dyDescent="0.2">
      <c r="A907" s="2170"/>
      <c r="B907" s="2236"/>
      <c r="C907" s="2164"/>
      <c r="D907" s="2164"/>
      <c r="E907" s="2165"/>
      <c r="F907" s="2167"/>
      <c r="G907" s="2164"/>
      <c r="H907" s="2167"/>
      <c r="I907" s="2237"/>
      <c r="J907" s="2237"/>
      <c r="K907" s="2237"/>
      <c r="L907" s="2237"/>
      <c r="M907" s="2237"/>
      <c r="N907" s="2237"/>
      <c r="O907" s="2237"/>
      <c r="P907" s="2237"/>
      <c r="Q907" s="2237"/>
      <c r="R907" s="2237"/>
      <c r="S907" s="2237"/>
      <c r="T907" s="2237"/>
      <c r="U907" s="2237"/>
      <c r="V907" s="2237"/>
      <c r="W907" s="2237"/>
      <c r="X907" s="2237"/>
      <c r="Y907" s="2237"/>
      <c r="Z907" s="2237"/>
      <c r="AA907" s="2237"/>
      <c r="AB907" s="2238"/>
      <c r="AC907" s="2238"/>
      <c r="AD907" s="2238"/>
      <c r="AE907" s="2238"/>
      <c r="AF907" s="2237"/>
      <c r="AG907" s="2237"/>
      <c r="AH907" s="2237"/>
      <c r="AI907" s="2237"/>
      <c r="AJ907" s="2237"/>
      <c r="AK907" s="2237"/>
      <c r="AL907" s="2237"/>
      <c r="AM907" s="2237"/>
      <c r="AN907" s="2237"/>
      <c r="AO907" s="2237"/>
      <c r="AP907" s="2237"/>
      <c r="AQ907" s="2237"/>
      <c r="AR907" s="2237"/>
      <c r="AS907" s="2237"/>
      <c r="AT907" s="2237"/>
      <c r="AU907" s="2237"/>
      <c r="AV907" s="2237"/>
      <c r="AW907" s="2237"/>
      <c r="AX907" s="2237"/>
      <c r="AY907" s="2237"/>
      <c r="AZ907" s="2237"/>
      <c r="BA907" s="2237"/>
      <c r="BB907" s="2237"/>
      <c r="BC907" s="2237"/>
      <c r="BD907" s="2237"/>
      <c r="BE907" s="2237"/>
      <c r="BF907" s="2237"/>
      <c r="BG907" s="2237"/>
      <c r="BH907" s="2237"/>
      <c r="BI907" s="2237"/>
      <c r="BJ907" s="2237"/>
      <c r="BK907" s="2237"/>
      <c r="BL907" s="2237"/>
      <c r="BM907" s="2237"/>
      <c r="BN907" s="2237"/>
      <c r="BO907" s="2237"/>
      <c r="BP907" s="2237"/>
      <c r="BQ907" s="2237"/>
      <c r="BR907" s="2237"/>
      <c r="BS907" s="2238"/>
      <c r="BT907" s="2237"/>
      <c r="BU907" s="2237"/>
      <c r="BV907" s="2237"/>
      <c r="BW907" s="2237"/>
      <c r="BX907" s="2237"/>
      <c r="BY907" s="2237"/>
      <c r="BZ907" s="2237"/>
      <c r="CA907" s="2237"/>
      <c r="CB907" s="2237"/>
      <c r="CC907" s="2237"/>
      <c r="CD907" s="2237"/>
      <c r="CE907" s="2237"/>
      <c r="CF907" s="2237"/>
      <c r="CG907" s="2237"/>
      <c r="CH907" s="2237"/>
      <c r="CI907" s="2237"/>
      <c r="CJ907" s="2237"/>
      <c r="CK907" s="2237"/>
      <c r="CL907" s="2237"/>
      <c r="CM907" s="2238"/>
      <c r="CN907" s="2238"/>
      <c r="CO907" s="2239"/>
      <c r="CQ907" s="1653"/>
    </row>
    <row r="908" spans="1:95" s="551" customFormat="1" x14ac:dyDescent="0.2">
      <c r="A908" s="2170"/>
      <c r="B908" s="2236"/>
      <c r="C908" s="2164"/>
      <c r="D908" s="2164"/>
      <c r="E908" s="2165"/>
      <c r="F908" s="2167"/>
      <c r="G908" s="2164"/>
      <c r="H908" s="2167"/>
      <c r="I908" s="2237"/>
      <c r="J908" s="2237"/>
      <c r="K908" s="2237"/>
      <c r="L908" s="2237"/>
      <c r="M908" s="2237"/>
      <c r="N908" s="2237"/>
      <c r="O908" s="2237"/>
      <c r="P908" s="2237"/>
      <c r="Q908" s="2237"/>
      <c r="R908" s="2237"/>
      <c r="S908" s="2237"/>
      <c r="T908" s="2237"/>
      <c r="U908" s="2237"/>
      <c r="V908" s="2237"/>
      <c r="W908" s="2237"/>
      <c r="X908" s="2237"/>
      <c r="Y908" s="2237"/>
      <c r="Z908" s="2237"/>
      <c r="AA908" s="2237"/>
      <c r="AB908" s="2238"/>
      <c r="AC908" s="2238"/>
      <c r="AD908" s="2238"/>
      <c r="AE908" s="2238"/>
      <c r="AF908" s="2237"/>
      <c r="AG908" s="2237"/>
      <c r="AH908" s="2237"/>
      <c r="AI908" s="2237"/>
      <c r="AJ908" s="2237"/>
      <c r="AK908" s="2237"/>
      <c r="AL908" s="2237"/>
      <c r="AM908" s="2237"/>
      <c r="AN908" s="2237"/>
      <c r="AO908" s="2237"/>
      <c r="AP908" s="2237"/>
      <c r="AQ908" s="2237"/>
      <c r="AR908" s="2237"/>
      <c r="AS908" s="2237"/>
      <c r="AT908" s="2237"/>
      <c r="AU908" s="2237"/>
      <c r="AV908" s="2237"/>
      <c r="AW908" s="2237"/>
      <c r="AX908" s="2237"/>
      <c r="AY908" s="2237"/>
      <c r="AZ908" s="2237"/>
      <c r="BA908" s="2237"/>
      <c r="BB908" s="2237"/>
      <c r="BC908" s="2237"/>
      <c r="BD908" s="2237"/>
      <c r="BE908" s="2237"/>
      <c r="BF908" s="2237"/>
      <c r="BG908" s="2237"/>
      <c r="BH908" s="2237"/>
      <c r="BI908" s="2237"/>
      <c r="BJ908" s="2237"/>
      <c r="BK908" s="2237"/>
      <c r="BL908" s="2237"/>
      <c r="BM908" s="2237"/>
      <c r="BN908" s="2237"/>
      <c r="BO908" s="2237"/>
      <c r="BP908" s="2237"/>
      <c r="BQ908" s="2237"/>
      <c r="BR908" s="2237"/>
      <c r="BS908" s="2238"/>
      <c r="BT908" s="2237"/>
      <c r="BU908" s="2237"/>
      <c r="BV908" s="2237"/>
      <c r="BW908" s="2237"/>
      <c r="BX908" s="2237"/>
      <c r="BY908" s="2237"/>
      <c r="BZ908" s="2237"/>
      <c r="CA908" s="2237"/>
      <c r="CB908" s="2237"/>
      <c r="CC908" s="2237"/>
      <c r="CD908" s="2237"/>
      <c r="CE908" s="2237"/>
      <c r="CF908" s="2237"/>
      <c r="CG908" s="2237"/>
      <c r="CH908" s="2237"/>
      <c r="CI908" s="2237"/>
      <c r="CJ908" s="2237"/>
      <c r="CK908" s="2237"/>
      <c r="CL908" s="2237"/>
      <c r="CM908" s="2238"/>
      <c r="CN908" s="2238"/>
      <c r="CO908" s="2239"/>
      <c r="CQ908" s="1653"/>
    </row>
    <row r="909" spans="1:95" s="551" customFormat="1" x14ac:dyDescent="0.2">
      <c r="A909" s="2170"/>
      <c r="B909" s="2236"/>
      <c r="C909" s="2164"/>
      <c r="D909" s="2164"/>
      <c r="E909" s="2165"/>
      <c r="F909" s="2167"/>
      <c r="G909" s="2164"/>
      <c r="H909" s="2167"/>
      <c r="I909" s="2237"/>
      <c r="J909" s="2237"/>
      <c r="K909" s="2237"/>
      <c r="L909" s="2237"/>
      <c r="M909" s="2237"/>
      <c r="N909" s="2237"/>
      <c r="O909" s="2237"/>
      <c r="P909" s="2237"/>
      <c r="Q909" s="2237"/>
      <c r="R909" s="2237"/>
      <c r="S909" s="2237"/>
      <c r="T909" s="2237"/>
      <c r="U909" s="2237"/>
      <c r="V909" s="2237"/>
      <c r="W909" s="2237"/>
      <c r="X909" s="2237"/>
      <c r="Y909" s="2237"/>
      <c r="Z909" s="2237"/>
      <c r="AA909" s="2237"/>
      <c r="AB909" s="2238"/>
      <c r="AC909" s="2238"/>
      <c r="AD909" s="2238"/>
      <c r="AE909" s="2238"/>
      <c r="AF909" s="2237"/>
      <c r="AG909" s="2237"/>
      <c r="AH909" s="2237"/>
      <c r="AI909" s="2237"/>
      <c r="AJ909" s="2237"/>
      <c r="AK909" s="2237"/>
      <c r="AL909" s="2237"/>
      <c r="AM909" s="2237"/>
      <c r="AN909" s="2237"/>
      <c r="AO909" s="2237"/>
      <c r="AP909" s="2237"/>
      <c r="AQ909" s="2237"/>
      <c r="AR909" s="2237"/>
      <c r="AS909" s="2237"/>
      <c r="AT909" s="2237"/>
      <c r="AU909" s="2237"/>
      <c r="AV909" s="2237"/>
      <c r="AW909" s="2237"/>
      <c r="AX909" s="2237"/>
      <c r="AY909" s="2237"/>
      <c r="AZ909" s="2237"/>
      <c r="BA909" s="2237"/>
      <c r="BB909" s="2237"/>
      <c r="BC909" s="2237"/>
      <c r="BD909" s="2237"/>
      <c r="BE909" s="2237"/>
      <c r="BF909" s="2237"/>
      <c r="BG909" s="2237"/>
      <c r="BH909" s="2237"/>
      <c r="BI909" s="2237"/>
      <c r="BJ909" s="2237"/>
      <c r="BK909" s="2237"/>
      <c r="BL909" s="2237"/>
      <c r="BM909" s="2237"/>
      <c r="BN909" s="2237"/>
      <c r="BO909" s="2237"/>
      <c r="BP909" s="2237"/>
      <c r="BQ909" s="2237"/>
      <c r="BR909" s="2237"/>
      <c r="BS909" s="2238"/>
      <c r="BT909" s="2237"/>
      <c r="BU909" s="2237"/>
      <c r="BV909" s="2237"/>
      <c r="BW909" s="2237"/>
      <c r="BX909" s="2237"/>
      <c r="BY909" s="2237"/>
      <c r="BZ909" s="2237"/>
      <c r="CA909" s="2237"/>
      <c r="CB909" s="2237"/>
      <c r="CC909" s="2237"/>
      <c r="CD909" s="2237"/>
      <c r="CE909" s="2237"/>
      <c r="CF909" s="2237"/>
      <c r="CG909" s="2237"/>
      <c r="CH909" s="2237"/>
      <c r="CI909" s="2237"/>
      <c r="CJ909" s="2237"/>
      <c r="CK909" s="2237"/>
      <c r="CL909" s="2237"/>
      <c r="CM909" s="2238"/>
      <c r="CN909" s="2238"/>
      <c r="CO909" s="2239"/>
      <c r="CQ909" s="1653"/>
    </row>
    <row r="910" spans="1:95" s="551" customFormat="1" x14ac:dyDescent="0.2">
      <c r="A910" s="2170"/>
      <c r="B910" s="2236"/>
      <c r="C910" s="2164"/>
      <c r="D910" s="2164"/>
      <c r="E910" s="2165"/>
      <c r="F910" s="2167"/>
      <c r="G910" s="2164"/>
      <c r="H910" s="2167"/>
      <c r="I910" s="2237"/>
      <c r="J910" s="2237"/>
      <c r="K910" s="2237"/>
      <c r="L910" s="2237"/>
      <c r="M910" s="2237"/>
      <c r="N910" s="2237"/>
      <c r="O910" s="2237"/>
      <c r="P910" s="2237"/>
      <c r="Q910" s="2237"/>
      <c r="R910" s="2237"/>
      <c r="S910" s="2237"/>
      <c r="T910" s="2237"/>
      <c r="U910" s="2237"/>
      <c r="V910" s="2237"/>
      <c r="W910" s="2237"/>
      <c r="X910" s="2237"/>
      <c r="Y910" s="2237"/>
      <c r="Z910" s="2237"/>
      <c r="AA910" s="2237"/>
      <c r="AB910" s="2238"/>
      <c r="AC910" s="2238"/>
      <c r="AD910" s="2238"/>
      <c r="AE910" s="2238"/>
      <c r="AF910" s="2237"/>
      <c r="AG910" s="2237"/>
      <c r="AH910" s="2237"/>
      <c r="AI910" s="2237"/>
      <c r="AJ910" s="2237"/>
      <c r="AK910" s="2237"/>
      <c r="AL910" s="2237"/>
      <c r="AM910" s="2237"/>
      <c r="AN910" s="2237"/>
      <c r="AO910" s="2237"/>
      <c r="AP910" s="2237"/>
      <c r="AQ910" s="2237"/>
      <c r="AR910" s="2237"/>
      <c r="AS910" s="2237"/>
      <c r="AT910" s="2237"/>
      <c r="AU910" s="2237"/>
      <c r="AV910" s="2237"/>
      <c r="AW910" s="2237"/>
      <c r="AX910" s="2237"/>
      <c r="AY910" s="2237"/>
      <c r="AZ910" s="2237"/>
      <c r="BA910" s="2237"/>
      <c r="BB910" s="2237"/>
      <c r="BC910" s="2237"/>
      <c r="BD910" s="2237"/>
      <c r="BE910" s="2237"/>
      <c r="BF910" s="2237"/>
      <c r="BG910" s="2237"/>
      <c r="BH910" s="2237"/>
      <c r="BI910" s="2237"/>
      <c r="BJ910" s="2237"/>
      <c r="BK910" s="2237"/>
      <c r="BL910" s="2237"/>
      <c r="BM910" s="2237"/>
      <c r="BN910" s="2237"/>
      <c r="BO910" s="2237"/>
      <c r="BP910" s="2237"/>
      <c r="BQ910" s="2237"/>
      <c r="BR910" s="2237"/>
      <c r="BS910" s="2238"/>
      <c r="BT910" s="2237"/>
      <c r="BU910" s="2237"/>
      <c r="BV910" s="2237"/>
      <c r="BW910" s="2237"/>
      <c r="BX910" s="2237"/>
      <c r="BY910" s="2237"/>
      <c r="BZ910" s="2237"/>
      <c r="CA910" s="2237"/>
      <c r="CB910" s="2237"/>
      <c r="CC910" s="2237"/>
      <c r="CD910" s="2237"/>
      <c r="CE910" s="2237"/>
      <c r="CF910" s="2237"/>
      <c r="CG910" s="2237"/>
      <c r="CH910" s="2237"/>
      <c r="CI910" s="2237"/>
      <c r="CJ910" s="2237"/>
      <c r="CK910" s="2237"/>
      <c r="CL910" s="2237"/>
      <c r="CM910" s="2238"/>
      <c r="CN910" s="2238"/>
      <c r="CO910" s="2239"/>
      <c r="CQ910" s="1653"/>
    </row>
    <row r="911" spans="1:95" s="551" customFormat="1" x14ac:dyDescent="0.2">
      <c r="A911" s="2170"/>
      <c r="B911" s="2236"/>
      <c r="C911" s="2164"/>
      <c r="D911" s="2164"/>
      <c r="E911" s="2165"/>
      <c r="F911" s="2167"/>
      <c r="G911" s="2164"/>
      <c r="H911" s="2167"/>
      <c r="I911" s="2237"/>
      <c r="J911" s="2237"/>
      <c r="K911" s="2237"/>
      <c r="L911" s="2237"/>
      <c r="M911" s="2237"/>
      <c r="N911" s="2237"/>
      <c r="O911" s="2237"/>
      <c r="P911" s="2237"/>
      <c r="Q911" s="2237"/>
      <c r="R911" s="2237"/>
      <c r="S911" s="2237"/>
      <c r="T911" s="2237"/>
      <c r="U911" s="2237"/>
      <c r="V911" s="2237"/>
      <c r="W911" s="2237"/>
      <c r="X911" s="2237"/>
      <c r="Y911" s="2237"/>
      <c r="Z911" s="2237"/>
      <c r="AA911" s="2237"/>
      <c r="AB911" s="2238"/>
      <c r="AC911" s="2238"/>
      <c r="AD911" s="2238"/>
      <c r="AE911" s="2238"/>
      <c r="AF911" s="2237"/>
      <c r="AG911" s="2237"/>
      <c r="AH911" s="2237"/>
      <c r="AI911" s="2237"/>
      <c r="AJ911" s="2237"/>
      <c r="AK911" s="2237"/>
      <c r="AL911" s="2237"/>
      <c r="AM911" s="2237"/>
      <c r="AN911" s="2237"/>
      <c r="AO911" s="2237"/>
      <c r="AP911" s="2237"/>
      <c r="AQ911" s="2237"/>
      <c r="AR911" s="2237"/>
      <c r="AS911" s="2237"/>
      <c r="AT911" s="2237"/>
      <c r="AU911" s="2237"/>
      <c r="AV911" s="2237"/>
      <c r="AW911" s="2237"/>
      <c r="AX911" s="2237"/>
      <c r="AY911" s="2237"/>
      <c r="AZ911" s="2237"/>
      <c r="BA911" s="2237"/>
      <c r="BB911" s="2237"/>
      <c r="BC911" s="2237"/>
      <c r="BD911" s="2237"/>
      <c r="BE911" s="2237"/>
      <c r="BF911" s="2237"/>
      <c r="BG911" s="2237"/>
      <c r="BH911" s="2237"/>
      <c r="BI911" s="2237"/>
      <c r="BJ911" s="2237"/>
      <c r="BK911" s="2237"/>
      <c r="BL911" s="2237"/>
      <c r="BM911" s="2237"/>
      <c r="BN911" s="2237"/>
      <c r="BO911" s="2237"/>
      <c r="BP911" s="2237"/>
      <c r="BQ911" s="2237"/>
      <c r="BR911" s="2237"/>
      <c r="BS911" s="2238"/>
      <c r="BT911" s="2237"/>
      <c r="BU911" s="2237"/>
      <c r="BV911" s="2237"/>
      <c r="BW911" s="2237"/>
      <c r="BX911" s="2237"/>
      <c r="BY911" s="2237"/>
      <c r="BZ911" s="2237"/>
      <c r="CA911" s="2237"/>
      <c r="CB911" s="2237"/>
      <c r="CC911" s="2237"/>
      <c r="CD911" s="2237"/>
      <c r="CE911" s="2237"/>
      <c r="CF911" s="2237"/>
      <c r="CG911" s="2237"/>
      <c r="CH911" s="2237"/>
      <c r="CI911" s="2237"/>
      <c r="CJ911" s="2237"/>
      <c r="CK911" s="2237"/>
      <c r="CL911" s="2237"/>
      <c r="CM911" s="2238"/>
      <c r="CN911" s="2238"/>
      <c r="CO911" s="2239"/>
      <c r="CQ911" s="1653"/>
    </row>
    <row r="912" spans="1:95" s="551" customFormat="1" x14ac:dyDescent="0.2">
      <c r="A912" s="2170"/>
      <c r="B912" s="2236"/>
      <c r="C912" s="2164"/>
      <c r="D912" s="2164"/>
      <c r="E912" s="2165"/>
      <c r="F912" s="2167"/>
      <c r="G912" s="2164"/>
      <c r="H912" s="2167"/>
      <c r="I912" s="2237"/>
      <c r="J912" s="2237"/>
      <c r="K912" s="2237"/>
      <c r="L912" s="2237"/>
      <c r="M912" s="2237"/>
      <c r="N912" s="2237"/>
      <c r="O912" s="2237"/>
      <c r="P912" s="2237"/>
      <c r="Q912" s="2237"/>
      <c r="R912" s="2237"/>
      <c r="S912" s="2237"/>
      <c r="T912" s="2237"/>
      <c r="U912" s="2237"/>
      <c r="V912" s="2237"/>
      <c r="W912" s="2237"/>
      <c r="X912" s="2237"/>
      <c r="Y912" s="2237"/>
      <c r="Z912" s="2237"/>
      <c r="AA912" s="2237"/>
      <c r="AB912" s="2238"/>
      <c r="AC912" s="2238"/>
      <c r="AD912" s="2238"/>
      <c r="AE912" s="2238"/>
      <c r="AF912" s="2237"/>
      <c r="AG912" s="2237"/>
      <c r="AH912" s="2237"/>
      <c r="AI912" s="2237"/>
      <c r="AJ912" s="2237"/>
      <c r="AK912" s="2237"/>
      <c r="AL912" s="2237"/>
      <c r="AM912" s="2237"/>
      <c r="AN912" s="2237"/>
      <c r="AO912" s="2237"/>
      <c r="AP912" s="2237"/>
      <c r="AQ912" s="2237"/>
      <c r="AR912" s="2237"/>
      <c r="AS912" s="2237"/>
      <c r="AT912" s="2237"/>
      <c r="AU912" s="2237"/>
      <c r="AV912" s="2237"/>
      <c r="AW912" s="2237"/>
      <c r="AX912" s="2237"/>
      <c r="AY912" s="2237"/>
      <c r="AZ912" s="2237"/>
      <c r="BA912" s="2237"/>
      <c r="BB912" s="2237"/>
      <c r="BC912" s="2237"/>
      <c r="BD912" s="2237"/>
      <c r="BE912" s="2237"/>
      <c r="BF912" s="2237"/>
      <c r="BG912" s="2237"/>
      <c r="BH912" s="2237"/>
      <c r="BI912" s="2237"/>
      <c r="BJ912" s="2237"/>
      <c r="BK912" s="2237"/>
      <c r="BL912" s="2237"/>
      <c r="BM912" s="2237"/>
      <c r="BN912" s="2237"/>
      <c r="BO912" s="2237"/>
      <c r="BP912" s="2237"/>
      <c r="BQ912" s="2237"/>
      <c r="BR912" s="2237"/>
      <c r="BS912" s="2238"/>
      <c r="BT912" s="2237"/>
      <c r="BU912" s="2237"/>
      <c r="BV912" s="2237"/>
      <c r="BW912" s="2237"/>
      <c r="BX912" s="2237"/>
      <c r="BY912" s="2237"/>
      <c r="BZ912" s="2237"/>
      <c r="CA912" s="2237"/>
      <c r="CB912" s="2237"/>
      <c r="CC912" s="2237"/>
      <c r="CD912" s="2237"/>
      <c r="CE912" s="2237"/>
      <c r="CF912" s="2237"/>
      <c r="CG912" s="2237"/>
      <c r="CH912" s="2237"/>
      <c r="CI912" s="2237"/>
      <c r="CJ912" s="2237"/>
      <c r="CK912" s="2237"/>
      <c r="CL912" s="2237"/>
      <c r="CM912" s="2238"/>
      <c r="CN912" s="2238"/>
      <c r="CO912" s="2239"/>
      <c r="CQ912" s="1653"/>
    </row>
    <row r="913" spans="1:95" s="551" customFormat="1" x14ac:dyDescent="0.2">
      <c r="A913" s="2170"/>
      <c r="B913" s="2236"/>
      <c r="C913" s="2164"/>
      <c r="D913" s="2164"/>
      <c r="E913" s="2165"/>
      <c r="F913" s="2167"/>
      <c r="G913" s="2164"/>
      <c r="H913" s="2167"/>
      <c r="I913" s="2237"/>
      <c r="J913" s="2237"/>
      <c r="K913" s="2237"/>
      <c r="L913" s="2237"/>
      <c r="M913" s="2237"/>
      <c r="N913" s="2237"/>
      <c r="O913" s="2237"/>
      <c r="P913" s="2237"/>
      <c r="Q913" s="2237"/>
      <c r="R913" s="2237"/>
      <c r="S913" s="2237"/>
      <c r="T913" s="2237"/>
      <c r="U913" s="2237"/>
      <c r="V913" s="2237"/>
      <c r="W913" s="2237"/>
      <c r="X913" s="2237"/>
      <c r="Y913" s="2237"/>
      <c r="Z913" s="2237"/>
      <c r="AA913" s="2237"/>
      <c r="AB913" s="2238"/>
      <c r="AC913" s="2238"/>
      <c r="AD913" s="2238"/>
      <c r="AE913" s="2238"/>
      <c r="AF913" s="2237"/>
      <c r="AG913" s="2237"/>
      <c r="AH913" s="2237"/>
      <c r="AI913" s="2237"/>
      <c r="AJ913" s="2237"/>
      <c r="AK913" s="2237"/>
      <c r="AL913" s="2237"/>
      <c r="AM913" s="2237"/>
      <c r="AN913" s="2237"/>
      <c r="AO913" s="2237"/>
      <c r="AP913" s="2237"/>
      <c r="AQ913" s="2237"/>
      <c r="AR913" s="2237"/>
      <c r="AS913" s="2237"/>
      <c r="AT913" s="2237"/>
      <c r="AU913" s="2237"/>
      <c r="AV913" s="2237"/>
      <c r="AW913" s="2237"/>
      <c r="AX913" s="2237"/>
      <c r="AY913" s="2237"/>
      <c r="AZ913" s="2237"/>
      <c r="BA913" s="2237"/>
      <c r="BB913" s="2237"/>
      <c r="BC913" s="2237"/>
      <c r="BD913" s="2237"/>
      <c r="BE913" s="2237"/>
      <c r="BF913" s="2237"/>
      <c r="BG913" s="2237"/>
      <c r="BH913" s="2237"/>
      <c r="BI913" s="2237"/>
      <c r="BJ913" s="2237"/>
      <c r="BK913" s="2237"/>
      <c r="BL913" s="2237"/>
      <c r="BM913" s="2237"/>
      <c r="BN913" s="2237"/>
      <c r="BO913" s="2237"/>
      <c r="BP913" s="2237"/>
      <c r="BQ913" s="2237"/>
      <c r="BR913" s="2237"/>
      <c r="BS913" s="2238"/>
      <c r="BT913" s="2237"/>
      <c r="BU913" s="2237"/>
      <c r="BV913" s="2237"/>
      <c r="BW913" s="2237"/>
      <c r="BX913" s="2237"/>
      <c r="BY913" s="2237"/>
      <c r="BZ913" s="2237"/>
      <c r="CA913" s="2237"/>
      <c r="CB913" s="2237"/>
      <c r="CC913" s="2237"/>
      <c r="CD913" s="2237"/>
      <c r="CE913" s="2237"/>
      <c r="CF913" s="2237"/>
      <c r="CG913" s="2237"/>
      <c r="CH913" s="2237"/>
      <c r="CI913" s="2237"/>
      <c r="CJ913" s="2237"/>
      <c r="CK913" s="2237"/>
      <c r="CL913" s="2237"/>
      <c r="CM913" s="2238"/>
      <c r="CN913" s="2238"/>
      <c r="CO913" s="2239"/>
      <c r="CQ913" s="1653"/>
    </row>
    <row r="914" spans="1:95" s="551" customFormat="1" x14ac:dyDescent="0.2">
      <c r="A914" s="2170"/>
      <c r="B914" s="2236"/>
      <c r="C914" s="2164"/>
      <c r="D914" s="2164"/>
      <c r="E914" s="2165"/>
      <c r="F914" s="2167"/>
      <c r="G914" s="2164"/>
      <c r="H914" s="2167"/>
      <c r="I914" s="2237"/>
      <c r="J914" s="2237"/>
      <c r="K914" s="2237"/>
      <c r="L914" s="2237"/>
      <c r="M914" s="2237"/>
      <c r="N914" s="2237"/>
      <c r="O914" s="2237"/>
      <c r="P914" s="2237"/>
      <c r="Q914" s="2237"/>
      <c r="R914" s="2237"/>
      <c r="S914" s="2237"/>
      <c r="T914" s="2237"/>
      <c r="U914" s="2237"/>
      <c r="V914" s="2237"/>
      <c r="W914" s="2237"/>
      <c r="X914" s="2237"/>
      <c r="Y914" s="2237"/>
      <c r="Z914" s="2237"/>
      <c r="AA914" s="2237"/>
      <c r="AB914" s="2238"/>
      <c r="AC914" s="2238"/>
      <c r="AD914" s="2238"/>
      <c r="AE914" s="2238"/>
      <c r="AF914" s="2237"/>
      <c r="AG914" s="2237"/>
      <c r="AH914" s="2237"/>
      <c r="AI914" s="2237"/>
      <c r="AJ914" s="2237"/>
      <c r="AK914" s="2237"/>
      <c r="AL914" s="2237"/>
      <c r="AM914" s="2237"/>
      <c r="AN914" s="2237"/>
      <c r="AO914" s="2237"/>
      <c r="AP914" s="2237"/>
      <c r="AQ914" s="2237"/>
      <c r="AR914" s="2237"/>
      <c r="AS914" s="2237"/>
      <c r="AT914" s="2237"/>
      <c r="AU914" s="2237"/>
      <c r="AV914" s="2237"/>
      <c r="AW914" s="2237"/>
      <c r="AX914" s="2237"/>
      <c r="AY914" s="2237"/>
      <c r="AZ914" s="2237"/>
      <c r="BA914" s="2237"/>
      <c r="BB914" s="2237"/>
      <c r="BC914" s="2237"/>
      <c r="BD914" s="2237"/>
      <c r="BE914" s="2237"/>
      <c r="BF914" s="2237"/>
      <c r="BG914" s="2237"/>
      <c r="BH914" s="2237"/>
      <c r="BI914" s="2237"/>
      <c r="BJ914" s="2237"/>
      <c r="BK914" s="2237"/>
      <c r="BL914" s="2237"/>
      <c r="BM914" s="2237"/>
      <c r="BN914" s="2237"/>
      <c r="BO914" s="2237"/>
      <c r="BP914" s="2237"/>
      <c r="BQ914" s="2237"/>
      <c r="BR914" s="2237"/>
      <c r="BS914" s="2238"/>
      <c r="BT914" s="2237"/>
      <c r="BU914" s="2237"/>
      <c r="BV914" s="2237"/>
      <c r="BW914" s="2237"/>
      <c r="BX914" s="2237"/>
      <c r="BY914" s="2237"/>
      <c r="BZ914" s="2237"/>
      <c r="CA914" s="2237"/>
      <c r="CB914" s="2237"/>
      <c r="CC914" s="2237"/>
      <c r="CD914" s="2237"/>
      <c r="CE914" s="2237"/>
      <c r="CF914" s="2237"/>
      <c r="CG914" s="2237"/>
      <c r="CH914" s="2237"/>
      <c r="CI914" s="2237"/>
      <c r="CJ914" s="2237"/>
      <c r="CK914" s="2237"/>
      <c r="CL914" s="2237"/>
      <c r="CM914" s="2238"/>
      <c r="CN914" s="2238"/>
      <c r="CO914" s="2239"/>
      <c r="CQ914" s="1653"/>
    </row>
    <row r="915" spans="1:95" s="551" customFormat="1" x14ac:dyDescent="0.2">
      <c r="A915" s="2170"/>
      <c r="B915" s="2236"/>
      <c r="C915" s="2164"/>
      <c r="D915" s="2164"/>
      <c r="E915" s="2165"/>
      <c r="F915" s="2167"/>
      <c r="G915" s="2164"/>
      <c r="H915" s="2167"/>
      <c r="I915" s="2237"/>
      <c r="J915" s="2237"/>
      <c r="K915" s="2237"/>
      <c r="L915" s="2237"/>
      <c r="M915" s="2237"/>
      <c r="N915" s="2237"/>
      <c r="O915" s="2237"/>
      <c r="P915" s="2237"/>
      <c r="Q915" s="2237"/>
      <c r="R915" s="2237"/>
      <c r="S915" s="2237"/>
      <c r="T915" s="2237"/>
      <c r="U915" s="2237"/>
      <c r="V915" s="2237"/>
      <c r="W915" s="2237"/>
      <c r="X915" s="2237"/>
      <c r="Y915" s="2237"/>
      <c r="Z915" s="2237"/>
      <c r="AA915" s="2237"/>
      <c r="AB915" s="2238"/>
      <c r="AC915" s="2238"/>
      <c r="AD915" s="2238"/>
      <c r="AE915" s="2238"/>
      <c r="AF915" s="2237"/>
      <c r="AG915" s="2237"/>
      <c r="AH915" s="2237"/>
      <c r="AI915" s="2237"/>
      <c r="AJ915" s="2237"/>
      <c r="AK915" s="2237"/>
      <c r="AL915" s="2237"/>
      <c r="AM915" s="2237"/>
      <c r="AN915" s="2237"/>
      <c r="AO915" s="2237"/>
      <c r="AP915" s="2237"/>
      <c r="AQ915" s="2237"/>
      <c r="AR915" s="2237"/>
      <c r="AS915" s="2237"/>
      <c r="AT915" s="2237"/>
      <c r="AU915" s="2237"/>
      <c r="AV915" s="2237"/>
      <c r="AW915" s="2237"/>
      <c r="AX915" s="2237"/>
      <c r="AY915" s="2237"/>
      <c r="AZ915" s="2237"/>
      <c r="BA915" s="2237"/>
      <c r="BB915" s="2237"/>
      <c r="BC915" s="2237"/>
      <c r="BD915" s="2237"/>
      <c r="BE915" s="2237"/>
      <c r="BF915" s="2237"/>
      <c r="BG915" s="2237"/>
      <c r="BH915" s="2237"/>
      <c r="BI915" s="2237"/>
      <c r="BJ915" s="2237"/>
      <c r="BK915" s="2237"/>
      <c r="BL915" s="2237"/>
      <c r="BM915" s="2237"/>
      <c r="BN915" s="2237"/>
      <c r="BO915" s="2237"/>
      <c r="BP915" s="2237"/>
      <c r="BQ915" s="2237"/>
      <c r="BR915" s="2237"/>
      <c r="BS915" s="2238"/>
      <c r="BT915" s="2237"/>
      <c r="BU915" s="2237"/>
      <c r="BV915" s="2237"/>
      <c r="BW915" s="2237"/>
      <c r="BX915" s="2237"/>
      <c r="BY915" s="2237"/>
      <c r="BZ915" s="2237"/>
      <c r="CA915" s="2237"/>
      <c r="CB915" s="2237"/>
      <c r="CC915" s="2237"/>
      <c r="CD915" s="2237"/>
      <c r="CE915" s="2237"/>
      <c r="CF915" s="2237"/>
      <c r="CG915" s="2237"/>
      <c r="CH915" s="2237"/>
      <c r="CI915" s="2237"/>
      <c r="CJ915" s="2237"/>
      <c r="CK915" s="2237"/>
      <c r="CL915" s="2237"/>
      <c r="CM915" s="2238"/>
      <c r="CN915" s="2238"/>
      <c r="CO915" s="2239"/>
      <c r="CQ915" s="1653"/>
    </row>
    <row r="916" spans="1:95" s="551" customFormat="1" x14ac:dyDescent="0.2">
      <c r="A916" s="2170"/>
      <c r="B916" s="2236"/>
      <c r="C916" s="2164"/>
      <c r="D916" s="2164"/>
      <c r="E916" s="2165"/>
      <c r="F916" s="2167"/>
      <c r="G916" s="2164"/>
      <c r="H916" s="2167"/>
      <c r="I916" s="2237"/>
      <c r="J916" s="2237"/>
      <c r="K916" s="2237"/>
      <c r="L916" s="2237"/>
      <c r="M916" s="2237"/>
      <c r="N916" s="2237"/>
      <c r="O916" s="2237"/>
      <c r="P916" s="2237"/>
      <c r="Q916" s="2237"/>
      <c r="R916" s="2237"/>
      <c r="S916" s="2237"/>
      <c r="T916" s="2237"/>
      <c r="U916" s="2237"/>
      <c r="V916" s="2237"/>
      <c r="W916" s="2237"/>
      <c r="X916" s="2237"/>
      <c r="Y916" s="2237"/>
      <c r="Z916" s="2237"/>
      <c r="AA916" s="2237"/>
      <c r="AB916" s="2238"/>
      <c r="AC916" s="2238"/>
      <c r="AD916" s="2238"/>
      <c r="AE916" s="2238"/>
      <c r="AF916" s="2237"/>
      <c r="AG916" s="2237"/>
      <c r="AH916" s="2237"/>
      <c r="AI916" s="2237"/>
      <c r="AJ916" s="2237"/>
      <c r="AK916" s="2237"/>
      <c r="AL916" s="2237"/>
      <c r="AM916" s="2237"/>
      <c r="AN916" s="2237"/>
      <c r="AO916" s="2237"/>
      <c r="AP916" s="2237"/>
      <c r="AQ916" s="2237"/>
      <c r="AR916" s="2237"/>
      <c r="AS916" s="2237"/>
      <c r="AT916" s="2237"/>
      <c r="AU916" s="2237"/>
      <c r="AV916" s="2237"/>
      <c r="AW916" s="2237"/>
      <c r="AX916" s="2237"/>
      <c r="AY916" s="2237"/>
      <c r="AZ916" s="2237"/>
      <c r="BA916" s="2237"/>
      <c r="BB916" s="2237"/>
      <c r="BC916" s="2237"/>
      <c r="BD916" s="2237"/>
      <c r="BE916" s="2237"/>
      <c r="BF916" s="2237"/>
      <c r="BG916" s="2237"/>
      <c r="BH916" s="2237"/>
      <c r="BI916" s="2237"/>
      <c r="BJ916" s="2237"/>
      <c r="BK916" s="2237"/>
      <c r="BL916" s="2237"/>
      <c r="BM916" s="2237"/>
      <c r="BN916" s="2237"/>
      <c r="BO916" s="2237"/>
      <c r="BP916" s="2237"/>
      <c r="BQ916" s="2237"/>
      <c r="BR916" s="2237"/>
      <c r="BS916" s="2238"/>
      <c r="BT916" s="2237"/>
      <c r="BU916" s="2237"/>
      <c r="BV916" s="2237"/>
      <c r="BW916" s="2237"/>
      <c r="BX916" s="2237"/>
      <c r="BY916" s="2237"/>
      <c r="BZ916" s="2237"/>
      <c r="CA916" s="2237"/>
      <c r="CB916" s="2237"/>
      <c r="CC916" s="2237"/>
      <c r="CD916" s="2237"/>
      <c r="CE916" s="2237"/>
      <c r="CF916" s="2237"/>
      <c r="CG916" s="2237"/>
      <c r="CH916" s="2237"/>
      <c r="CI916" s="2237"/>
      <c r="CJ916" s="2237"/>
      <c r="CK916" s="2237"/>
      <c r="CL916" s="2237"/>
      <c r="CM916" s="2238"/>
      <c r="CN916" s="2238"/>
      <c r="CO916" s="2239"/>
      <c r="CQ916" s="1653"/>
    </row>
    <row r="917" spans="1:95" s="551" customFormat="1" x14ac:dyDescent="0.2">
      <c r="A917" s="2170"/>
      <c r="B917" s="2236"/>
      <c r="C917" s="2164"/>
      <c r="D917" s="2164"/>
      <c r="E917" s="2165"/>
      <c r="F917" s="2167"/>
      <c r="G917" s="2164"/>
      <c r="H917" s="2167"/>
      <c r="I917" s="2237"/>
      <c r="J917" s="2237"/>
      <c r="K917" s="2237"/>
      <c r="L917" s="2237"/>
      <c r="M917" s="2237"/>
      <c r="N917" s="2237"/>
      <c r="O917" s="2237"/>
      <c r="P917" s="2237"/>
      <c r="Q917" s="2237"/>
      <c r="R917" s="2237"/>
      <c r="S917" s="2237"/>
      <c r="T917" s="2237"/>
      <c r="U917" s="2237"/>
      <c r="V917" s="2237"/>
      <c r="W917" s="2237"/>
      <c r="X917" s="2237"/>
      <c r="Y917" s="2237"/>
      <c r="Z917" s="2237"/>
      <c r="AA917" s="2237"/>
      <c r="AB917" s="2238"/>
      <c r="AC917" s="2238"/>
      <c r="AD917" s="2238"/>
      <c r="AE917" s="2238"/>
      <c r="AF917" s="2237"/>
      <c r="AG917" s="2237"/>
      <c r="AH917" s="2237"/>
      <c r="AI917" s="2237"/>
      <c r="AJ917" s="2237"/>
      <c r="AK917" s="2237"/>
      <c r="AL917" s="2237"/>
      <c r="AM917" s="2237"/>
      <c r="AN917" s="2237"/>
      <c r="AO917" s="2237"/>
      <c r="AP917" s="2237"/>
      <c r="AQ917" s="2237"/>
      <c r="AR917" s="2237"/>
      <c r="AS917" s="2237"/>
      <c r="AT917" s="2237"/>
      <c r="AU917" s="2237"/>
      <c r="AV917" s="2237"/>
      <c r="AW917" s="2237"/>
      <c r="AX917" s="2237"/>
      <c r="AY917" s="2237"/>
      <c r="AZ917" s="2237"/>
      <c r="BA917" s="2237"/>
      <c r="BB917" s="2237"/>
      <c r="BC917" s="2237"/>
      <c r="BD917" s="2237"/>
      <c r="BE917" s="2237"/>
      <c r="BF917" s="2237"/>
      <c r="BG917" s="2237"/>
      <c r="BH917" s="2237"/>
      <c r="BI917" s="2237"/>
      <c r="BJ917" s="2237"/>
      <c r="BK917" s="2237"/>
      <c r="BL917" s="2237"/>
      <c r="BM917" s="2237"/>
      <c r="BN917" s="2237"/>
      <c r="BO917" s="2237"/>
      <c r="BP917" s="2237"/>
      <c r="BQ917" s="2237"/>
      <c r="BR917" s="2237"/>
      <c r="BS917" s="2238"/>
      <c r="BT917" s="2237"/>
      <c r="BU917" s="2237"/>
      <c r="BV917" s="2237"/>
      <c r="BW917" s="2237"/>
      <c r="BX917" s="2237"/>
      <c r="BY917" s="2237"/>
      <c r="BZ917" s="2237"/>
      <c r="CA917" s="2237"/>
      <c r="CB917" s="2237"/>
      <c r="CC917" s="2237"/>
      <c r="CD917" s="2237"/>
      <c r="CE917" s="2237"/>
      <c r="CF917" s="2237"/>
      <c r="CG917" s="2237"/>
      <c r="CH917" s="2237"/>
      <c r="CI917" s="2237"/>
      <c r="CJ917" s="2237"/>
      <c r="CK917" s="2237"/>
      <c r="CL917" s="2237"/>
      <c r="CM917" s="2238"/>
      <c r="CN917" s="2238"/>
      <c r="CO917" s="2239"/>
      <c r="CQ917" s="1653"/>
    </row>
    <row r="918" spans="1:95" s="551" customFormat="1" x14ac:dyDescent="0.2">
      <c r="A918" s="2170"/>
      <c r="B918" s="2236"/>
      <c r="C918" s="2164"/>
      <c r="D918" s="2164"/>
      <c r="E918" s="2165"/>
      <c r="F918" s="2167"/>
      <c r="G918" s="2164"/>
      <c r="H918" s="2167"/>
      <c r="I918" s="2237"/>
      <c r="J918" s="2237"/>
      <c r="K918" s="2237"/>
      <c r="L918" s="2237"/>
      <c r="M918" s="2237"/>
      <c r="N918" s="2237"/>
      <c r="O918" s="2237"/>
      <c r="P918" s="2237"/>
      <c r="Q918" s="2237"/>
      <c r="R918" s="2237"/>
      <c r="S918" s="2237"/>
      <c r="T918" s="2237"/>
      <c r="U918" s="2237"/>
      <c r="V918" s="2237"/>
      <c r="W918" s="2237"/>
      <c r="X918" s="2237"/>
      <c r="Y918" s="2237"/>
      <c r="Z918" s="2237"/>
      <c r="AA918" s="2237"/>
      <c r="AB918" s="2238"/>
      <c r="AC918" s="2238"/>
      <c r="AD918" s="2238"/>
      <c r="AE918" s="2238"/>
      <c r="AF918" s="2237"/>
      <c r="AG918" s="2237"/>
      <c r="AH918" s="2237"/>
      <c r="AI918" s="2237"/>
      <c r="AJ918" s="2237"/>
      <c r="AK918" s="2237"/>
      <c r="AL918" s="2237"/>
      <c r="AM918" s="2237"/>
      <c r="AN918" s="2237"/>
      <c r="AO918" s="2237"/>
      <c r="AP918" s="2237"/>
      <c r="AQ918" s="2237"/>
      <c r="AR918" s="2237"/>
      <c r="AS918" s="2237"/>
      <c r="AT918" s="2237"/>
      <c r="AU918" s="2237"/>
      <c r="AV918" s="2237"/>
      <c r="AW918" s="2237"/>
      <c r="AX918" s="2237"/>
      <c r="AY918" s="2237"/>
      <c r="AZ918" s="2237"/>
      <c r="BA918" s="2237"/>
      <c r="BB918" s="2237"/>
      <c r="BC918" s="2237"/>
      <c r="BD918" s="2237"/>
      <c r="BE918" s="2237"/>
      <c r="BF918" s="2237"/>
      <c r="BG918" s="2237"/>
      <c r="BH918" s="2237"/>
      <c r="BI918" s="2237"/>
      <c r="BJ918" s="2237"/>
      <c r="BK918" s="2237"/>
      <c r="BL918" s="2237"/>
      <c r="BM918" s="2237"/>
      <c r="BN918" s="2237"/>
      <c r="BO918" s="2237"/>
      <c r="BP918" s="2237"/>
      <c r="BQ918" s="2237"/>
      <c r="BR918" s="2237"/>
      <c r="BS918" s="2238"/>
      <c r="BT918" s="2237"/>
      <c r="BU918" s="2237"/>
      <c r="BV918" s="2237"/>
      <c r="BW918" s="2237"/>
      <c r="BX918" s="2237"/>
      <c r="BY918" s="2237"/>
      <c r="BZ918" s="2237"/>
      <c r="CA918" s="2237"/>
      <c r="CB918" s="2237"/>
      <c r="CC918" s="2237"/>
      <c r="CD918" s="2237"/>
      <c r="CE918" s="2237"/>
      <c r="CF918" s="2237"/>
      <c r="CG918" s="2237"/>
      <c r="CH918" s="2237"/>
      <c r="CI918" s="2237"/>
      <c r="CJ918" s="2237"/>
      <c r="CK918" s="2237"/>
      <c r="CL918" s="2237"/>
      <c r="CM918" s="2238"/>
      <c r="CN918" s="2238"/>
      <c r="CO918" s="2239"/>
      <c r="CQ918" s="1653"/>
    </row>
    <row r="919" spans="1:95" s="551" customFormat="1" x14ac:dyDescent="0.2">
      <c r="A919" s="2170"/>
      <c r="B919" s="2236"/>
      <c r="C919" s="2164"/>
      <c r="D919" s="2164"/>
      <c r="E919" s="2165"/>
      <c r="F919" s="2167"/>
      <c r="G919" s="2164"/>
      <c r="H919" s="2167"/>
      <c r="I919" s="2237"/>
      <c r="J919" s="2237"/>
      <c r="K919" s="2237"/>
      <c r="L919" s="2237"/>
      <c r="M919" s="2237"/>
      <c r="N919" s="2237"/>
      <c r="O919" s="2237"/>
      <c r="P919" s="2237"/>
      <c r="Q919" s="2237"/>
      <c r="R919" s="2237"/>
      <c r="S919" s="2237"/>
      <c r="T919" s="2237"/>
      <c r="U919" s="2237"/>
      <c r="V919" s="2237"/>
      <c r="W919" s="2237"/>
      <c r="X919" s="2237"/>
      <c r="Y919" s="2237"/>
      <c r="Z919" s="2237"/>
      <c r="AA919" s="2237"/>
      <c r="AB919" s="2238"/>
      <c r="AC919" s="2238"/>
      <c r="AD919" s="2238"/>
      <c r="AE919" s="2238"/>
      <c r="AF919" s="2237"/>
      <c r="AG919" s="2237"/>
      <c r="AH919" s="2237"/>
      <c r="AI919" s="2237"/>
      <c r="AJ919" s="2237"/>
      <c r="AK919" s="2237"/>
      <c r="AL919" s="2237"/>
      <c r="AM919" s="2237"/>
      <c r="AN919" s="2237"/>
      <c r="AO919" s="2237"/>
      <c r="AP919" s="2237"/>
      <c r="AQ919" s="2237"/>
      <c r="AR919" s="2237"/>
      <c r="AS919" s="2237"/>
      <c r="AT919" s="2237"/>
      <c r="AU919" s="2237"/>
      <c r="AV919" s="2237"/>
      <c r="AW919" s="2237"/>
      <c r="AX919" s="2237"/>
      <c r="AY919" s="2237"/>
      <c r="AZ919" s="2237"/>
      <c r="BA919" s="2237"/>
      <c r="BB919" s="2237"/>
      <c r="BC919" s="2237"/>
      <c r="BD919" s="2237"/>
      <c r="BE919" s="2237"/>
      <c r="BF919" s="2237"/>
      <c r="BG919" s="2237"/>
      <c r="BH919" s="2237"/>
      <c r="BI919" s="2237"/>
      <c r="BJ919" s="2237"/>
      <c r="BK919" s="2237"/>
      <c r="BL919" s="2237"/>
      <c r="BM919" s="2237"/>
      <c r="BN919" s="2237"/>
      <c r="BO919" s="2237"/>
      <c r="BP919" s="2237"/>
      <c r="BQ919" s="2237"/>
      <c r="BR919" s="2237"/>
      <c r="BS919" s="2238"/>
      <c r="BT919" s="2237"/>
      <c r="BU919" s="2237"/>
      <c r="BV919" s="2237"/>
      <c r="BW919" s="2237"/>
      <c r="BX919" s="2237"/>
      <c r="BY919" s="2237"/>
      <c r="BZ919" s="2237"/>
      <c r="CA919" s="2237"/>
      <c r="CB919" s="2237"/>
      <c r="CC919" s="2237"/>
      <c r="CD919" s="2237"/>
      <c r="CE919" s="2237"/>
      <c r="CF919" s="2237"/>
      <c r="CG919" s="2237"/>
      <c r="CH919" s="2237"/>
      <c r="CI919" s="2237"/>
      <c r="CJ919" s="2237"/>
      <c r="CK919" s="2237"/>
      <c r="CL919" s="2237"/>
      <c r="CM919" s="2238"/>
      <c r="CN919" s="2238"/>
      <c r="CO919" s="2239"/>
      <c r="CQ919" s="1653"/>
    </row>
    <row r="920" spans="1:95" s="551" customFormat="1" x14ac:dyDescent="0.2">
      <c r="A920" s="2170"/>
      <c r="B920" s="2236"/>
      <c r="C920" s="2164"/>
      <c r="D920" s="2164"/>
      <c r="E920" s="2165"/>
      <c r="F920" s="2167"/>
      <c r="G920" s="2164"/>
      <c r="H920" s="2167"/>
      <c r="I920" s="2237"/>
      <c r="J920" s="2237"/>
      <c r="K920" s="2237"/>
      <c r="L920" s="2237"/>
      <c r="M920" s="2237"/>
      <c r="N920" s="2237"/>
      <c r="O920" s="2237"/>
      <c r="P920" s="2237"/>
      <c r="Q920" s="2237"/>
      <c r="R920" s="2237"/>
      <c r="S920" s="2237"/>
      <c r="T920" s="2237"/>
      <c r="U920" s="2237"/>
      <c r="V920" s="2237"/>
      <c r="W920" s="2237"/>
      <c r="X920" s="2237"/>
      <c r="Y920" s="2237"/>
      <c r="Z920" s="2237"/>
      <c r="AA920" s="2237"/>
      <c r="AB920" s="2238"/>
      <c r="AC920" s="2238"/>
      <c r="AD920" s="2238"/>
      <c r="AE920" s="2238"/>
      <c r="AF920" s="2237"/>
      <c r="AG920" s="2237"/>
      <c r="AH920" s="2237"/>
      <c r="AI920" s="2237"/>
      <c r="AJ920" s="2237"/>
      <c r="AK920" s="2237"/>
      <c r="AL920" s="2237"/>
      <c r="AM920" s="2237"/>
      <c r="AN920" s="2237"/>
      <c r="AO920" s="2237"/>
      <c r="AP920" s="2237"/>
      <c r="AQ920" s="2237"/>
      <c r="AR920" s="2237"/>
      <c r="AS920" s="2237"/>
      <c r="AT920" s="2237"/>
      <c r="AU920" s="2237"/>
      <c r="AV920" s="2237"/>
      <c r="AW920" s="2237"/>
      <c r="AX920" s="2237"/>
      <c r="AY920" s="2237"/>
      <c r="AZ920" s="2237"/>
      <c r="BA920" s="2237"/>
      <c r="BB920" s="2237"/>
      <c r="BC920" s="2237"/>
      <c r="BD920" s="2237"/>
      <c r="BE920" s="2237"/>
      <c r="BF920" s="2237"/>
      <c r="BG920" s="2237"/>
      <c r="BH920" s="2237"/>
      <c r="BI920" s="2237"/>
      <c r="BJ920" s="2237"/>
      <c r="BK920" s="2237"/>
      <c r="BL920" s="2237"/>
      <c r="BM920" s="2237"/>
      <c r="BN920" s="2237"/>
      <c r="BO920" s="2237"/>
      <c r="BP920" s="2237"/>
      <c r="BQ920" s="2237"/>
      <c r="BR920" s="2237"/>
      <c r="BS920" s="2238"/>
      <c r="BT920" s="2237"/>
      <c r="BU920" s="2237"/>
      <c r="BV920" s="2237"/>
      <c r="BW920" s="2237"/>
      <c r="BX920" s="2237"/>
      <c r="BY920" s="2237"/>
      <c r="BZ920" s="2237"/>
      <c r="CA920" s="2237"/>
      <c r="CB920" s="2237"/>
      <c r="CC920" s="2237"/>
      <c r="CD920" s="2237"/>
      <c r="CE920" s="2237"/>
      <c r="CF920" s="2237"/>
      <c r="CG920" s="2237"/>
      <c r="CH920" s="2237"/>
      <c r="CI920" s="2237"/>
      <c r="CJ920" s="2237"/>
      <c r="CK920" s="2237"/>
      <c r="CL920" s="2237"/>
      <c r="CM920" s="2238"/>
      <c r="CN920" s="2238"/>
      <c r="CO920" s="2239"/>
      <c r="CQ920" s="1653"/>
    </row>
    <row r="921" spans="1:95" s="551" customFormat="1" x14ac:dyDescent="0.2">
      <c r="A921" s="2170"/>
      <c r="B921" s="2236"/>
      <c r="C921" s="2164"/>
      <c r="D921" s="2164"/>
      <c r="E921" s="2165"/>
      <c r="F921" s="2167"/>
      <c r="G921" s="2164"/>
      <c r="H921" s="2167"/>
      <c r="I921" s="2237"/>
      <c r="J921" s="2237"/>
      <c r="K921" s="2237"/>
      <c r="L921" s="2237"/>
      <c r="M921" s="2237"/>
      <c r="N921" s="2237"/>
      <c r="O921" s="2237"/>
      <c r="P921" s="2237"/>
      <c r="Q921" s="2237"/>
      <c r="R921" s="2237"/>
      <c r="S921" s="2237"/>
      <c r="T921" s="2237"/>
      <c r="U921" s="2237"/>
      <c r="V921" s="2237"/>
      <c r="W921" s="2237"/>
      <c r="X921" s="2237"/>
      <c r="Y921" s="2237"/>
      <c r="Z921" s="2237"/>
      <c r="AA921" s="2237"/>
      <c r="AB921" s="2238"/>
      <c r="AC921" s="2238"/>
      <c r="AD921" s="2238"/>
      <c r="AE921" s="2238"/>
      <c r="AF921" s="2237"/>
      <c r="AG921" s="2237"/>
      <c r="AH921" s="2237"/>
      <c r="AI921" s="2237"/>
      <c r="AJ921" s="2237"/>
      <c r="AK921" s="2237"/>
      <c r="AL921" s="2237"/>
      <c r="AM921" s="2237"/>
      <c r="AN921" s="2237"/>
      <c r="AO921" s="2237"/>
      <c r="AP921" s="2237"/>
      <c r="AQ921" s="2237"/>
      <c r="AR921" s="2237"/>
      <c r="AS921" s="2237"/>
      <c r="AT921" s="2237"/>
      <c r="AU921" s="2237"/>
      <c r="AV921" s="2237"/>
      <c r="AW921" s="2237"/>
      <c r="AX921" s="2237"/>
      <c r="AY921" s="2237"/>
      <c r="AZ921" s="2237"/>
      <c r="BA921" s="2237"/>
      <c r="BB921" s="2237"/>
      <c r="BC921" s="2237"/>
      <c r="BD921" s="2237"/>
      <c r="BE921" s="2237"/>
      <c r="BF921" s="2237"/>
      <c r="BG921" s="2237"/>
      <c r="BH921" s="2237"/>
      <c r="BI921" s="2237"/>
      <c r="BJ921" s="2237"/>
      <c r="BK921" s="2237"/>
      <c r="BL921" s="2237"/>
      <c r="BM921" s="2237"/>
      <c r="BN921" s="2237"/>
      <c r="BO921" s="2237"/>
      <c r="BP921" s="2237"/>
      <c r="BQ921" s="2237"/>
      <c r="BR921" s="2237"/>
      <c r="BS921" s="2238"/>
      <c r="BT921" s="2237"/>
      <c r="BU921" s="2237"/>
      <c r="BV921" s="2237"/>
      <c r="BW921" s="2237"/>
      <c r="BX921" s="2237"/>
      <c r="BY921" s="2237"/>
      <c r="BZ921" s="2237"/>
      <c r="CA921" s="2237"/>
      <c r="CB921" s="2237"/>
      <c r="CC921" s="2237"/>
      <c r="CD921" s="2237"/>
      <c r="CE921" s="2237"/>
      <c r="CF921" s="2237"/>
      <c r="CG921" s="2237"/>
      <c r="CH921" s="2237"/>
      <c r="CI921" s="2237"/>
      <c r="CJ921" s="2237"/>
      <c r="CK921" s="2237"/>
      <c r="CL921" s="2237"/>
      <c r="CM921" s="2238"/>
      <c r="CN921" s="2238"/>
      <c r="CO921" s="2239"/>
      <c r="CQ921" s="1653"/>
    </row>
    <row r="922" spans="1:95" s="551" customFormat="1" x14ac:dyDescent="0.2">
      <c r="A922" s="2170"/>
      <c r="B922" s="2236"/>
      <c r="C922" s="2164"/>
      <c r="D922" s="2164"/>
      <c r="E922" s="2165"/>
      <c r="F922" s="2167"/>
      <c r="G922" s="2164"/>
      <c r="H922" s="2167"/>
      <c r="I922" s="2237"/>
      <c r="J922" s="2237"/>
      <c r="K922" s="2237"/>
      <c r="L922" s="2237"/>
      <c r="M922" s="2237"/>
      <c r="N922" s="2237"/>
      <c r="O922" s="2237"/>
      <c r="P922" s="2237"/>
      <c r="Q922" s="2237"/>
      <c r="R922" s="2237"/>
      <c r="S922" s="2237"/>
      <c r="T922" s="2237"/>
      <c r="U922" s="2237"/>
      <c r="V922" s="2237"/>
      <c r="W922" s="2237"/>
      <c r="X922" s="2237"/>
      <c r="Y922" s="2237"/>
      <c r="Z922" s="2237"/>
      <c r="AA922" s="2237"/>
      <c r="AB922" s="2238"/>
      <c r="AC922" s="2238"/>
      <c r="AD922" s="2238"/>
      <c r="AE922" s="2238"/>
      <c r="AF922" s="2237"/>
      <c r="AG922" s="2237"/>
      <c r="AH922" s="2237"/>
      <c r="AI922" s="2237"/>
      <c r="AJ922" s="2237"/>
      <c r="AK922" s="2237"/>
      <c r="AL922" s="2237"/>
      <c r="AM922" s="2237"/>
      <c r="AN922" s="2237"/>
      <c r="AO922" s="2237"/>
      <c r="AP922" s="2237"/>
      <c r="AQ922" s="2237"/>
      <c r="AR922" s="2237"/>
      <c r="AS922" s="2237"/>
      <c r="AT922" s="2237"/>
      <c r="AU922" s="2237"/>
      <c r="AV922" s="2237"/>
      <c r="AW922" s="2237"/>
      <c r="AX922" s="2237"/>
      <c r="AY922" s="2237"/>
      <c r="AZ922" s="2237"/>
      <c r="BA922" s="2237"/>
      <c r="BB922" s="2237"/>
      <c r="BC922" s="2237"/>
      <c r="BD922" s="2237"/>
      <c r="BE922" s="2237"/>
      <c r="BF922" s="2237"/>
      <c r="BG922" s="2237"/>
      <c r="BH922" s="2237"/>
      <c r="BI922" s="2237"/>
      <c r="BJ922" s="2237"/>
      <c r="BK922" s="2237"/>
      <c r="BL922" s="2237"/>
      <c r="BM922" s="2237"/>
      <c r="BN922" s="2237"/>
      <c r="BO922" s="2237"/>
      <c r="BP922" s="2237"/>
      <c r="BQ922" s="2237"/>
      <c r="BR922" s="2237"/>
      <c r="BS922" s="2238"/>
      <c r="BT922" s="2237"/>
      <c r="BU922" s="2237"/>
      <c r="BV922" s="2237"/>
      <c r="BW922" s="2237"/>
      <c r="BX922" s="2237"/>
      <c r="BY922" s="2237"/>
      <c r="BZ922" s="2237"/>
      <c r="CA922" s="2237"/>
      <c r="CB922" s="2237"/>
      <c r="CC922" s="2237"/>
      <c r="CD922" s="2237"/>
      <c r="CE922" s="2237"/>
      <c r="CF922" s="2237"/>
      <c r="CG922" s="2237"/>
      <c r="CH922" s="2237"/>
      <c r="CI922" s="2237"/>
      <c r="CJ922" s="2237"/>
      <c r="CK922" s="2237"/>
      <c r="CL922" s="2237"/>
      <c r="CM922" s="2238"/>
      <c r="CN922" s="2238"/>
      <c r="CO922" s="2239"/>
      <c r="CQ922" s="1653"/>
    </row>
    <row r="923" spans="1:95" s="551" customFormat="1" x14ac:dyDescent="0.2">
      <c r="A923" s="2170"/>
      <c r="B923" s="2236"/>
      <c r="C923" s="2164"/>
      <c r="D923" s="2164"/>
      <c r="E923" s="2165"/>
      <c r="F923" s="2167"/>
      <c r="G923" s="2164"/>
      <c r="H923" s="2167"/>
      <c r="I923" s="2237"/>
      <c r="J923" s="2237"/>
      <c r="K923" s="2237"/>
      <c r="L923" s="2237"/>
      <c r="M923" s="2237"/>
      <c r="N923" s="2237"/>
      <c r="O923" s="2237"/>
      <c r="P923" s="2237"/>
      <c r="Q923" s="2237"/>
      <c r="R923" s="2237"/>
      <c r="S923" s="2237"/>
      <c r="T923" s="2237"/>
      <c r="U923" s="2237"/>
      <c r="V923" s="2237"/>
      <c r="W923" s="2237"/>
      <c r="X923" s="2237"/>
      <c r="Y923" s="2237"/>
      <c r="Z923" s="2237"/>
      <c r="AA923" s="2237"/>
      <c r="AB923" s="2238"/>
      <c r="AC923" s="2238"/>
      <c r="AD923" s="2238"/>
      <c r="AE923" s="2238"/>
      <c r="AF923" s="2237"/>
      <c r="AG923" s="2237"/>
      <c r="AH923" s="2237"/>
      <c r="AI923" s="2237"/>
      <c r="AJ923" s="2237"/>
      <c r="AK923" s="2237"/>
      <c r="AL923" s="2237"/>
      <c r="AM923" s="2237"/>
      <c r="AN923" s="2237"/>
      <c r="AO923" s="2237"/>
      <c r="AP923" s="2237"/>
      <c r="AQ923" s="2237"/>
      <c r="AR923" s="2237"/>
      <c r="AS923" s="2237"/>
      <c r="AT923" s="2237"/>
      <c r="AU923" s="2237"/>
      <c r="AV923" s="2237"/>
      <c r="AW923" s="2237"/>
      <c r="AX923" s="2237"/>
      <c r="AY923" s="2237"/>
      <c r="AZ923" s="2237"/>
      <c r="BA923" s="2237"/>
      <c r="BB923" s="2237"/>
      <c r="BC923" s="2237"/>
      <c r="BD923" s="2237"/>
      <c r="BE923" s="2237"/>
      <c r="BF923" s="2237"/>
      <c r="BG923" s="2237"/>
      <c r="BH923" s="2237"/>
      <c r="BI923" s="2237"/>
      <c r="BJ923" s="2237"/>
      <c r="BK923" s="2237"/>
      <c r="BL923" s="2237"/>
      <c r="BM923" s="2237"/>
      <c r="BN923" s="2237"/>
      <c r="BO923" s="2237"/>
      <c r="BP923" s="2237"/>
      <c r="BQ923" s="2237"/>
      <c r="BR923" s="2237"/>
      <c r="BS923" s="2238"/>
      <c r="BT923" s="2237"/>
      <c r="BU923" s="2237"/>
      <c r="BV923" s="2237"/>
      <c r="BW923" s="2237"/>
      <c r="BX923" s="2237"/>
      <c r="BY923" s="2237"/>
      <c r="BZ923" s="2237"/>
      <c r="CA923" s="2237"/>
      <c r="CB923" s="2237"/>
      <c r="CC923" s="2237"/>
      <c r="CD923" s="2237"/>
      <c r="CE923" s="2237"/>
      <c r="CF923" s="2237"/>
      <c r="CG923" s="2237"/>
      <c r="CH923" s="2237"/>
      <c r="CI923" s="2237"/>
      <c r="CJ923" s="2237"/>
      <c r="CK923" s="2237"/>
      <c r="CL923" s="2237"/>
      <c r="CM923" s="2238"/>
      <c r="CN923" s="2238"/>
      <c r="CO923" s="2239"/>
      <c r="CQ923" s="1653"/>
    </row>
    <row r="924" spans="1:95" s="551" customFormat="1" x14ac:dyDescent="0.2">
      <c r="A924" s="2170"/>
      <c r="B924" s="2236"/>
      <c r="C924" s="2164"/>
      <c r="D924" s="2164"/>
      <c r="E924" s="2165"/>
      <c r="F924" s="2167"/>
      <c r="G924" s="2164"/>
      <c r="H924" s="2167"/>
      <c r="I924" s="2237"/>
      <c r="J924" s="2237"/>
      <c r="K924" s="2237"/>
      <c r="L924" s="2237"/>
      <c r="M924" s="2237"/>
      <c r="N924" s="2237"/>
      <c r="O924" s="2237"/>
      <c r="P924" s="2237"/>
      <c r="Q924" s="2237"/>
      <c r="R924" s="2237"/>
      <c r="S924" s="2237"/>
      <c r="T924" s="2237"/>
      <c r="U924" s="2237"/>
      <c r="V924" s="2237"/>
      <c r="W924" s="2237"/>
      <c r="X924" s="2237"/>
      <c r="Y924" s="2237"/>
      <c r="Z924" s="2237"/>
      <c r="AA924" s="2237"/>
      <c r="AB924" s="2238"/>
      <c r="AC924" s="2238"/>
      <c r="AD924" s="2238"/>
      <c r="AE924" s="2238"/>
      <c r="AF924" s="2237"/>
      <c r="AG924" s="2237"/>
      <c r="AH924" s="2237"/>
      <c r="AI924" s="2237"/>
      <c r="AJ924" s="2237"/>
      <c r="AK924" s="2237"/>
      <c r="AL924" s="2237"/>
      <c r="AM924" s="2237"/>
      <c r="AN924" s="2237"/>
      <c r="AO924" s="2237"/>
      <c r="AP924" s="2237"/>
      <c r="AQ924" s="2237"/>
      <c r="AR924" s="2237"/>
      <c r="AS924" s="2237"/>
      <c r="AT924" s="2237"/>
      <c r="AU924" s="2237"/>
      <c r="AV924" s="2237"/>
      <c r="AW924" s="2237"/>
      <c r="AX924" s="2237"/>
      <c r="AY924" s="2237"/>
      <c r="AZ924" s="2237"/>
      <c r="BA924" s="2237"/>
      <c r="BB924" s="2237"/>
      <c r="BC924" s="2237"/>
      <c r="BD924" s="2237"/>
      <c r="BE924" s="2237"/>
      <c r="BF924" s="2237"/>
      <c r="BG924" s="2237"/>
      <c r="BH924" s="2237"/>
      <c r="BI924" s="2237"/>
      <c r="BJ924" s="2237"/>
      <c r="BK924" s="2237"/>
      <c r="BL924" s="2237"/>
      <c r="BM924" s="2237"/>
      <c r="BN924" s="2237"/>
      <c r="BO924" s="2237"/>
      <c r="BP924" s="2237"/>
      <c r="BQ924" s="2237"/>
      <c r="BR924" s="2237"/>
      <c r="BS924" s="2238"/>
      <c r="BT924" s="2237"/>
      <c r="BU924" s="2237"/>
      <c r="BV924" s="2237"/>
      <c r="BW924" s="2237"/>
      <c r="BX924" s="2237"/>
      <c r="BY924" s="2237"/>
      <c r="BZ924" s="2237"/>
      <c r="CA924" s="2237"/>
      <c r="CB924" s="2237"/>
      <c r="CC924" s="2237"/>
      <c r="CD924" s="2237"/>
      <c r="CE924" s="2237"/>
      <c r="CF924" s="2237"/>
      <c r="CG924" s="2237"/>
      <c r="CH924" s="2237"/>
      <c r="CI924" s="2237"/>
      <c r="CJ924" s="2237"/>
      <c r="CK924" s="2237"/>
      <c r="CL924" s="2237"/>
      <c r="CM924" s="2238"/>
      <c r="CN924" s="2238"/>
      <c r="CO924" s="2239"/>
      <c r="CQ924" s="1653"/>
    </row>
    <row r="925" spans="1:95" s="551" customFormat="1" x14ac:dyDescent="0.2">
      <c r="A925" s="2170"/>
      <c r="B925" s="2236"/>
      <c r="C925" s="2164"/>
      <c r="D925" s="2164"/>
      <c r="E925" s="2165"/>
      <c r="F925" s="2167"/>
      <c r="G925" s="2164"/>
      <c r="H925" s="2167"/>
      <c r="I925" s="2237"/>
      <c r="J925" s="2237"/>
      <c r="K925" s="2237"/>
      <c r="L925" s="2237"/>
      <c r="M925" s="2237"/>
      <c r="N925" s="2237"/>
      <c r="O925" s="2237"/>
      <c r="P925" s="2237"/>
      <c r="Q925" s="2237"/>
      <c r="R925" s="2237"/>
      <c r="S925" s="2237"/>
      <c r="T925" s="2237"/>
      <c r="U925" s="2237"/>
      <c r="V925" s="2237"/>
      <c r="W925" s="2237"/>
      <c r="X925" s="2237"/>
      <c r="Y925" s="2237"/>
      <c r="Z925" s="2237"/>
      <c r="AA925" s="2237"/>
      <c r="AB925" s="2238"/>
      <c r="AC925" s="2238"/>
      <c r="AD925" s="2238"/>
      <c r="AE925" s="2238"/>
      <c r="AF925" s="2237"/>
      <c r="AG925" s="2237"/>
      <c r="AH925" s="2237"/>
      <c r="AI925" s="2237"/>
      <c r="AJ925" s="2237"/>
      <c r="AK925" s="2237"/>
      <c r="AL925" s="2237"/>
      <c r="AM925" s="2237"/>
      <c r="AN925" s="2237"/>
      <c r="AO925" s="2237"/>
      <c r="AP925" s="2237"/>
      <c r="AQ925" s="2237"/>
      <c r="AR925" s="2237"/>
      <c r="AS925" s="2237"/>
      <c r="AT925" s="2237"/>
      <c r="AU925" s="2237"/>
      <c r="AV925" s="2237"/>
      <c r="AW925" s="2237"/>
      <c r="AX925" s="2237"/>
      <c r="AY925" s="2237"/>
      <c r="AZ925" s="2237"/>
      <c r="BA925" s="2237"/>
      <c r="BB925" s="2237"/>
      <c r="BC925" s="2237"/>
      <c r="BD925" s="2237"/>
      <c r="BE925" s="2237"/>
      <c r="BF925" s="2237"/>
      <c r="BG925" s="2237"/>
      <c r="BH925" s="2237"/>
      <c r="BI925" s="2237"/>
      <c r="BJ925" s="2237"/>
      <c r="BK925" s="2237"/>
      <c r="BL925" s="2237"/>
      <c r="BM925" s="2237"/>
      <c r="BN925" s="2237"/>
      <c r="BO925" s="2237"/>
      <c r="BP925" s="2237"/>
      <c r="BQ925" s="2237"/>
      <c r="BR925" s="2237"/>
      <c r="BS925" s="2238"/>
      <c r="BT925" s="2237"/>
      <c r="BU925" s="2237"/>
      <c r="BV925" s="2237"/>
      <c r="BW925" s="2237"/>
      <c r="BX925" s="2237"/>
      <c r="BY925" s="2237"/>
      <c r="BZ925" s="2237"/>
      <c r="CA925" s="2237"/>
      <c r="CB925" s="2237"/>
      <c r="CC925" s="2237"/>
      <c r="CD925" s="2237"/>
      <c r="CE925" s="2237"/>
      <c r="CF925" s="2237"/>
      <c r="CG925" s="2237"/>
      <c r="CH925" s="2237"/>
      <c r="CI925" s="2237"/>
      <c r="CJ925" s="2237"/>
      <c r="CK925" s="2237"/>
      <c r="CL925" s="2237"/>
      <c r="CM925" s="2238"/>
      <c r="CN925" s="2238"/>
      <c r="CO925" s="2239"/>
      <c r="CQ925" s="1653"/>
    </row>
    <row r="926" spans="1:95" s="551" customFormat="1" x14ac:dyDescent="0.2">
      <c r="A926" s="2170"/>
      <c r="B926" s="2236"/>
      <c r="C926" s="2164"/>
      <c r="D926" s="2164"/>
      <c r="E926" s="2165"/>
      <c r="F926" s="2167"/>
      <c r="G926" s="2164"/>
      <c r="H926" s="2167"/>
      <c r="I926" s="2237"/>
      <c r="J926" s="2237"/>
      <c r="K926" s="2237"/>
      <c r="L926" s="2237"/>
      <c r="M926" s="2237"/>
      <c r="N926" s="2237"/>
      <c r="O926" s="2237"/>
      <c r="P926" s="2237"/>
      <c r="Q926" s="2237"/>
      <c r="R926" s="2237"/>
      <c r="S926" s="2237"/>
      <c r="T926" s="2237"/>
      <c r="U926" s="2237"/>
      <c r="V926" s="2237"/>
      <c r="W926" s="2237"/>
      <c r="X926" s="2237"/>
      <c r="Y926" s="2237"/>
      <c r="Z926" s="2237"/>
      <c r="AA926" s="2237"/>
      <c r="AB926" s="2238"/>
      <c r="AC926" s="2238"/>
      <c r="AD926" s="2238"/>
      <c r="AE926" s="2238"/>
      <c r="AF926" s="2237"/>
      <c r="AG926" s="2237"/>
      <c r="AH926" s="2237"/>
      <c r="AI926" s="2237"/>
      <c r="AJ926" s="2237"/>
      <c r="AK926" s="2237"/>
      <c r="AL926" s="2237"/>
      <c r="AM926" s="2237"/>
      <c r="AN926" s="2237"/>
      <c r="AO926" s="2237"/>
      <c r="AP926" s="2237"/>
      <c r="AQ926" s="2237"/>
      <c r="AR926" s="2237"/>
      <c r="AS926" s="2237"/>
      <c r="AT926" s="2237"/>
      <c r="AU926" s="2237"/>
      <c r="AV926" s="2237"/>
      <c r="AW926" s="2237"/>
      <c r="AX926" s="2237"/>
      <c r="AY926" s="2237"/>
      <c r="AZ926" s="2237"/>
      <c r="BA926" s="2237"/>
      <c r="BB926" s="2237"/>
      <c r="BC926" s="2237"/>
      <c r="BD926" s="2237"/>
      <c r="BE926" s="2237"/>
      <c r="BF926" s="2237"/>
      <c r="BG926" s="2237"/>
      <c r="BH926" s="2237"/>
      <c r="BI926" s="2237"/>
      <c r="BJ926" s="2237"/>
      <c r="BK926" s="2237"/>
      <c r="BL926" s="2237"/>
      <c r="BM926" s="2237"/>
      <c r="BN926" s="2237"/>
      <c r="BO926" s="2237"/>
      <c r="BP926" s="2237"/>
      <c r="BQ926" s="2237"/>
      <c r="BR926" s="2237"/>
      <c r="BS926" s="2238"/>
      <c r="BT926" s="2237"/>
      <c r="BU926" s="2237"/>
      <c r="BV926" s="2237"/>
      <c r="BW926" s="2237"/>
      <c r="BX926" s="2237"/>
      <c r="BY926" s="2237"/>
      <c r="BZ926" s="2237"/>
      <c r="CA926" s="2237"/>
      <c r="CB926" s="2237"/>
      <c r="CC926" s="2237"/>
      <c r="CD926" s="2237"/>
      <c r="CE926" s="2237"/>
      <c r="CF926" s="2237"/>
      <c r="CG926" s="2237"/>
      <c r="CH926" s="2237"/>
      <c r="CI926" s="2237"/>
      <c r="CJ926" s="2237"/>
      <c r="CK926" s="2237"/>
      <c r="CL926" s="2237"/>
      <c r="CM926" s="2238"/>
      <c r="CN926" s="2238"/>
      <c r="CO926" s="2239"/>
      <c r="CQ926" s="1653"/>
    </row>
    <row r="927" spans="1:95" s="551" customFormat="1" x14ac:dyDescent="0.2">
      <c r="A927" s="2170"/>
      <c r="B927" s="2236"/>
      <c r="C927" s="2164"/>
      <c r="D927" s="2164"/>
      <c r="E927" s="2165"/>
      <c r="F927" s="2167"/>
      <c r="G927" s="2164"/>
      <c r="H927" s="2167"/>
      <c r="I927" s="2237"/>
      <c r="J927" s="2237"/>
      <c r="K927" s="2237"/>
      <c r="L927" s="2237"/>
      <c r="M927" s="2237"/>
      <c r="N927" s="2237"/>
      <c r="O927" s="2237"/>
      <c r="P927" s="2237"/>
      <c r="Q927" s="2237"/>
      <c r="R927" s="2237"/>
      <c r="S927" s="2237"/>
      <c r="T927" s="2237"/>
      <c r="U927" s="2237"/>
      <c r="V927" s="2237"/>
      <c r="W927" s="2237"/>
      <c r="X927" s="2237"/>
      <c r="Y927" s="2237"/>
      <c r="Z927" s="2237"/>
      <c r="AA927" s="2237"/>
      <c r="AB927" s="2238"/>
      <c r="AC927" s="2238"/>
      <c r="AD927" s="2238"/>
      <c r="AE927" s="2238"/>
      <c r="AF927" s="2237"/>
      <c r="AG927" s="2237"/>
      <c r="AH927" s="2237"/>
      <c r="AI927" s="2237"/>
      <c r="AJ927" s="2237"/>
      <c r="AK927" s="2237"/>
      <c r="AL927" s="2237"/>
      <c r="AM927" s="2237"/>
      <c r="AN927" s="2237"/>
      <c r="AO927" s="2237"/>
      <c r="AP927" s="2237"/>
      <c r="AQ927" s="2237"/>
      <c r="AR927" s="2237"/>
      <c r="AS927" s="2237"/>
      <c r="AT927" s="2237"/>
      <c r="AU927" s="2237"/>
      <c r="AV927" s="2237"/>
      <c r="AW927" s="2237"/>
      <c r="AX927" s="2237"/>
      <c r="AY927" s="2237"/>
      <c r="AZ927" s="2237"/>
      <c r="BA927" s="2237"/>
      <c r="BB927" s="2237"/>
      <c r="BC927" s="2237"/>
      <c r="BD927" s="2237"/>
      <c r="BE927" s="2237"/>
      <c r="BF927" s="2237"/>
      <c r="BG927" s="2237"/>
      <c r="BH927" s="2237"/>
      <c r="BI927" s="2237"/>
      <c r="BJ927" s="2237"/>
      <c r="BK927" s="2237"/>
      <c r="BL927" s="2237"/>
      <c r="BM927" s="2237"/>
      <c r="BN927" s="2237"/>
      <c r="BO927" s="2237"/>
      <c r="BP927" s="2237"/>
      <c r="BQ927" s="2237"/>
      <c r="BR927" s="2237"/>
      <c r="BS927" s="2238"/>
      <c r="BT927" s="2237"/>
      <c r="BU927" s="2237"/>
      <c r="BV927" s="2237"/>
      <c r="BW927" s="2237"/>
      <c r="BX927" s="2237"/>
      <c r="BY927" s="2237"/>
      <c r="BZ927" s="2237"/>
      <c r="CA927" s="2237"/>
      <c r="CB927" s="2237"/>
      <c r="CC927" s="2237"/>
      <c r="CD927" s="2237"/>
      <c r="CE927" s="2237"/>
      <c r="CF927" s="2237"/>
      <c r="CG927" s="2237"/>
      <c r="CH927" s="2237"/>
      <c r="CI927" s="2237"/>
      <c r="CJ927" s="2237"/>
      <c r="CK927" s="2237"/>
      <c r="CL927" s="2237"/>
      <c r="CM927" s="2238"/>
      <c r="CN927" s="2238"/>
      <c r="CO927" s="2239"/>
      <c r="CQ927" s="1653"/>
    </row>
    <row r="928" spans="1:95" s="551" customFormat="1" x14ac:dyDescent="0.2">
      <c r="A928" s="2170"/>
      <c r="B928" s="2236"/>
      <c r="C928" s="2164"/>
      <c r="D928" s="2164"/>
      <c r="E928" s="2165"/>
      <c r="F928" s="2167"/>
      <c r="G928" s="2164"/>
      <c r="H928" s="2167"/>
      <c r="I928" s="2237"/>
      <c r="J928" s="2237"/>
      <c r="K928" s="2237"/>
      <c r="L928" s="2237"/>
      <c r="M928" s="2237"/>
      <c r="N928" s="2237"/>
      <c r="O928" s="2237"/>
      <c r="P928" s="2237"/>
      <c r="Q928" s="2237"/>
      <c r="R928" s="2237"/>
      <c r="S928" s="2237"/>
      <c r="T928" s="2237"/>
      <c r="U928" s="2237"/>
      <c r="V928" s="2237"/>
      <c r="W928" s="2237"/>
      <c r="X928" s="2237"/>
      <c r="Y928" s="2237"/>
      <c r="Z928" s="2237"/>
      <c r="AA928" s="2237"/>
      <c r="AB928" s="2238"/>
      <c r="AC928" s="2238"/>
      <c r="AD928" s="2238"/>
      <c r="AE928" s="2238"/>
      <c r="AF928" s="2237"/>
      <c r="AG928" s="2237"/>
      <c r="AH928" s="2237"/>
      <c r="AI928" s="2237"/>
      <c r="AJ928" s="2237"/>
      <c r="AK928" s="2237"/>
      <c r="AL928" s="2237"/>
      <c r="AM928" s="2237"/>
      <c r="AN928" s="2237"/>
      <c r="AO928" s="2237"/>
      <c r="AP928" s="2237"/>
      <c r="AQ928" s="2237"/>
      <c r="AR928" s="2237"/>
      <c r="AS928" s="2237"/>
      <c r="AT928" s="2237"/>
      <c r="AU928" s="2237"/>
      <c r="AV928" s="2237"/>
      <c r="AW928" s="2237"/>
      <c r="AX928" s="2237"/>
      <c r="AY928" s="2237"/>
      <c r="AZ928" s="2237"/>
      <c r="BA928" s="2237"/>
      <c r="BB928" s="2237"/>
      <c r="BC928" s="2237"/>
      <c r="BD928" s="2237"/>
      <c r="BE928" s="2237"/>
      <c r="BF928" s="2237"/>
      <c r="BG928" s="2237"/>
      <c r="BH928" s="2237"/>
      <c r="BI928" s="2237"/>
      <c r="BJ928" s="2237"/>
      <c r="BK928" s="2237"/>
      <c r="BL928" s="2237"/>
      <c r="BM928" s="2237"/>
      <c r="BN928" s="2237"/>
      <c r="BO928" s="2237"/>
      <c r="BP928" s="2237"/>
      <c r="BQ928" s="2237"/>
      <c r="BR928" s="2237"/>
      <c r="BS928" s="2238"/>
      <c r="BT928" s="2237"/>
      <c r="BU928" s="2237"/>
      <c r="BV928" s="2237"/>
      <c r="BW928" s="2237"/>
      <c r="BX928" s="2237"/>
      <c r="BY928" s="2237"/>
      <c r="BZ928" s="2237"/>
      <c r="CA928" s="2237"/>
      <c r="CB928" s="2237"/>
      <c r="CC928" s="2237"/>
      <c r="CD928" s="2237"/>
      <c r="CE928" s="2237"/>
      <c r="CF928" s="2237"/>
      <c r="CG928" s="2237"/>
      <c r="CH928" s="2237"/>
      <c r="CI928" s="2237"/>
      <c r="CJ928" s="2237"/>
      <c r="CK928" s="2237"/>
      <c r="CL928" s="2237"/>
      <c r="CM928" s="2238"/>
      <c r="CN928" s="2238"/>
      <c r="CO928" s="2239"/>
      <c r="CQ928" s="1653"/>
    </row>
    <row r="929" spans="1:95" s="551" customFormat="1" x14ac:dyDescent="0.2">
      <c r="A929" s="2170"/>
      <c r="B929" s="2236"/>
      <c r="C929" s="2164"/>
      <c r="D929" s="2164"/>
      <c r="E929" s="2165"/>
      <c r="F929" s="2167"/>
      <c r="G929" s="2164"/>
      <c r="H929" s="2167"/>
      <c r="I929" s="2237"/>
      <c r="J929" s="2237"/>
      <c r="K929" s="2237"/>
      <c r="L929" s="2237"/>
      <c r="M929" s="2237"/>
      <c r="N929" s="2237"/>
      <c r="O929" s="2237"/>
      <c r="P929" s="2237"/>
      <c r="Q929" s="2237"/>
      <c r="R929" s="2237"/>
      <c r="S929" s="2237"/>
      <c r="T929" s="2237"/>
      <c r="U929" s="2237"/>
      <c r="V929" s="2237"/>
      <c r="W929" s="2237"/>
      <c r="X929" s="2237"/>
      <c r="Y929" s="2237"/>
      <c r="Z929" s="2237"/>
      <c r="AA929" s="2237"/>
      <c r="AB929" s="2238"/>
      <c r="AC929" s="2238"/>
      <c r="AD929" s="2238"/>
      <c r="AE929" s="2238"/>
      <c r="AF929" s="2237"/>
      <c r="AG929" s="2237"/>
      <c r="AH929" s="2237"/>
      <c r="AI929" s="2237"/>
      <c r="AJ929" s="2237"/>
      <c r="AK929" s="2237"/>
      <c r="AL929" s="2237"/>
      <c r="AM929" s="2237"/>
      <c r="AN929" s="2237"/>
      <c r="AO929" s="2237"/>
      <c r="AP929" s="2237"/>
      <c r="AQ929" s="2237"/>
      <c r="AR929" s="2237"/>
      <c r="AS929" s="2237"/>
      <c r="AT929" s="2237"/>
      <c r="AU929" s="2237"/>
      <c r="AV929" s="2237"/>
      <c r="AW929" s="2237"/>
      <c r="AX929" s="2237"/>
      <c r="AY929" s="2237"/>
      <c r="AZ929" s="2237"/>
      <c r="BA929" s="2237"/>
      <c r="BB929" s="2237"/>
      <c r="BC929" s="2237"/>
      <c r="BD929" s="2237"/>
      <c r="BE929" s="2237"/>
      <c r="BF929" s="2237"/>
      <c r="BG929" s="2237"/>
      <c r="BH929" s="2237"/>
      <c r="BI929" s="2237"/>
      <c r="BJ929" s="2237"/>
      <c r="BK929" s="2237"/>
      <c r="BL929" s="2237"/>
      <c r="BM929" s="2237"/>
      <c r="BN929" s="2237"/>
      <c r="BO929" s="2237"/>
      <c r="BP929" s="2237"/>
      <c r="BQ929" s="2237"/>
      <c r="BR929" s="2237"/>
      <c r="BS929" s="2238"/>
      <c r="BT929" s="2237"/>
      <c r="BU929" s="2237"/>
      <c r="BV929" s="2237"/>
      <c r="BW929" s="2237"/>
      <c r="BX929" s="2237"/>
      <c r="BY929" s="2237"/>
      <c r="BZ929" s="2237"/>
      <c r="CA929" s="2237"/>
      <c r="CB929" s="2237"/>
      <c r="CC929" s="2237"/>
      <c r="CD929" s="2237"/>
      <c r="CE929" s="2237"/>
      <c r="CF929" s="2237"/>
      <c r="CG929" s="2237"/>
      <c r="CH929" s="2237"/>
      <c r="CI929" s="2237"/>
      <c r="CJ929" s="2237"/>
      <c r="CK929" s="2237"/>
      <c r="CL929" s="2237"/>
      <c r="CM929" s="2238"/>
      <c r="CN929" s="2238"/>
      <c r="CO929" s="2239"/>
      <c r="CQ929" s="1653"/>
    </row>
    <row r="930" spans="1:95" s="551" customFormat="1" x14ac:dyDescent="0.2">
      <c r="A930" s="2170"/>
      <c r="B930" s="2236"/>
      <c r="C930" s="2164"/>
      <c r="D930" s="2164"/>
      <c r="E930" s="2165"/>
      <c r="F930" s="2167"/>
      <c r="G930" s="2164"/>
      <c r="H930" s="2167"/>
      <c r="I930" s="2237"/>
      <c r="J930" s="2237"/>
      <c r="K930" s="2237"/>
      <c r="L930" s="2237"/>
      <c r="M930" s="2237"/>
      <c r="N930" s="2237"/>
      <c r="O930" s="2237"/>
      <c r="P930" s="2237"/>
      <c r="Q930" s="2237"/>
      <c r="R930" s="2237"/>
      <c r="S930" s="2237"/>
      <c r="T930" s="2237"/>
      <c r="U930" s="2237"/>
      <c r="V930" s="2237"/>
      <c r="W930" s="2237"/>
      <c r="X930" s="2237"/>
      <c r="Y930" s="2237"/>
      <c r="Z930" s="2237"/>
      <c r="AA930" s="2237"/>
      <c r="AB930" s="2238"/>
      <c r="AC930" s="2238"/>
      <c r="AD930" s="2238"/>
      <c r="AE930" s="2238"/>
      <c r="AF930" s="2237"/>
      <c r="AG930" s="2237"/>
      <c r="AH930" s="2237"/>
      <c r="AI930" s="2237"/>
      <c r="AJ930" s="2237"/>
      <c r="AK930" s="2237"/>
      <c r="AL930" s="2237"/>
      <c r="AM930" s="2237"/>
      <c r="AN930" s="2237"/>
      <c r="AO930" s="2237"/>
      <c r="AP930" s="2237"/>
      <c r="AQ930" s="2237"/>
      <c r="AR930" s="2237"/>
      <c r="AS930" s="2237"/>
      <c r="AT930" s="2237"/>
      <c r="AU930" s="2237"/>
      <c r="AV930" s="2237"/>
      <c r="AW930" s="2237"/>
      <c r="AX930" s="2237"/>
      <c r="AY930" s="2237"/>
      <c r="AZ930" s="2237"/>
      <c r="BA930" s="2237"/>
      <c r="BB930" s="2237"/>
      <c r="BC930" s="2237"/>
      <c r="BD930" s="2237"/>
      <c r="BE930" s="2237"/>
      <c r="BF930" s="2237"/>
      <c r="BG930" s="2237"/>
      <c r="BH930" s="2237"/>
      <c r="BI930" s="2237"/>
      <c r="BJ930" s="2237"/>
      <c r="BK930" s="2237"/>
      <c r="BL930" s="2237"/>
      <c r="BM930" s="2237"/>
      <c r="BN930" s="2237"/>
      <c r="BO930" s="2237"/>
      <c r="BP930" s="2237"/>
      <c r="BQ930" s="2237"/>
      <c r="BR930" s="2237"/>
      <c r="BS930" s="2238"/>
      <c r="BT930" s="2237"/>
      <c r="BU930" s="2237"/>
      <c r="BV930" s="2237"/>
      <c r="BW930" s="2237"/>
      <c r="BX930" s="2237"/>
      <c r="BY930" s="2237"/>
      <c r="BZ930" s="2237"/>
      <c r="CA930" s="2237"/>
      <c r="CB930" s="2237"/>
      <c r="CC930" s="2237"/>
      <c r="CD930" s="2237"/>
      <c r="CE930" s="2237"/>
      <c r="CF930" s="2237"/>
      <c r="CG930" s="2237"/>
      <c r="CH930" s="2237"/>
      <c r="CI930" s="2237"/>
      <c r="CJ930" s="2237"/>
      <c r="CK930" s="2237"/>
      <c r="CL930" s="2237"/>
      <c r="CM930" s="2238"/>
      <c r="CN930" s="2238"/>
      <c r="CO930" s="2239"/>
      <c r="CQ930" s="1653"/>
    </row>
    <row r="931" spans="1:95" s="551" customFormat="1" x14ac:dyDescent="0.2">
      <c r="A931" s="2170"/>
      <c r="B931" s="2236"/>
      <c r="C931" s="2164"/>
      <c r="D931" s="2164"/>
      <c r="E931" s="2165"/>
      <c r="F931" s="2167"/>
      <c r="G931" s="2164"/>
      <c r="H931" s="2167"/>
      <c r="I931" s="2237"/>
      <c r="J931" s="2237"/>
      <c r="K931" s="2237"/>
      <c r="L931" s="2237"/>
      <c r="M931" s="2237"/>
      <c r="N931" s="2237"/>
      <c r="O931" s="2237"/>
      <c r="P931" s="2237"/>
      <c r="Q931" s="2237"/>
      <c r="R931" s="2237"/>
      <c r="S931" s="2237"/>
      <c r="T931" s="2237"/>
      <c r="U931" s="2237"/>
      <c r="V931" s="2237"/>
      <c r="W931" s="2237"/>
      <c r="X931" s="2237"/>
      <c r="Y931" s="2237"/>
      <c r="Z931" s="2237"/>
      <c r="AA931" s="2237"/>
      <c r="AB931" s="2238"/>
      <c r="AC931" s="2238"/>
      <c r="AD931" s="2238"/>
      <c r="AE931" s="2238"/>
      <c r="AF931" s="2237"/>
      <c r="AG931" s="2237"/>
      <c r="AH931" s="2237"/>
      <c r="AI931" s="2237"/>
      <c r="AJ931" s="2237"/>
      <c r="AK931" s="2237"/>
      <c r="AL931" s="2237"/>
      <c r="AM931" s="2237"/>
      <c r="AN931" s="2237"/>
      <c r="AO931" s="2237"/>
      <c r="AP931" s="2237"/>
      <c r="AQ931" s="2237"/>
      <c r="AR931" s="2237"/>
      <c r="AS931" s="2237"/>
      <c r="AT931" s="2237"/>
      <c r="AU931" s="2237"/>
      <c r="AV931" s="2237"/>
      <c r="AW931" s="2237"/>
      <c r="AX931" s="2237"/>
      <c r="AY931" s="2237"/>
      <c r="AZ931" s="2237"/>
      <c r="BA931" s="2237"/>
      <c r="BB931" s="2237"/>
      <c r="BC931" s="2237"/>
      <c r="BD931" s="2237"/>
      <c r="BE931" s="2237"/>
      <c r="BF931" s="2237"/>
      <c r="BG931" s="2237"/>
      <c r="BH931" s="2237"/>
      <c r="BI931" s="2237"/>
      <c r="BJ931" s="2237"/>
      <c r="BK931" s="2237"/>
      <c r="BL931" s="2237"/>
      <c r="BM931" s="2237"/>
      <c r="BN931" s="2237"/>
      <c r="BO931" s="2237"/>
      <c r="BP931" s="2237"/>
      <c r="BQ931" s="2237"/>
      <c r="BR931" s="2237"/>
      <c r="BS931" s="2238"/>
      <c r="BT931" s="2237"/>
      <c r="BU931" s="2237"/>
      <c r="BV931" s="2237"/>
      <c r="BW931" s="2237"/>
      <c r="BX931" s="2237"/>
      <c r="BY931" s="2237"/>
      <c r="BZ931" s="2237"/>
      <c r="CA931" s="2237"/>
      <c r="CB931" s="2237"/>
      <c r="CC931" s="2237"/>
      <c r="CD931" s="2237"/>
      <c r="CE931" s="2237"/>
      <c r="CF931" s="2237"/>
      <c r="CG931" s="2237"/>
      <c r="CH931" s="2237"/>
      <c r="CI931" s="2237"/>
      <c r="CJ931" s="2237"/>
      <c r="CK931" s="2237"/>
      <c r="CL931" s="2237"/>
      <c r="CM931" s="2238"/>
      <c r="CN931" s="2238"/>
      <c r="CO931" s="2239"/>
      <c r="CQ931" s="1653"/>
    </row>
    <row r="932" spans="1:95" s="551" customFormat="1" x14ac:dyDescent="0.2">
      <c r="A932" s="2170"/>
      <c r="B932" s="2236"/>
      <c r="C932" s="2164"/>
      <c r="D932" s="2164"/>
      <c r="E932" s="2165"/>
      <c r="F932" s="2167"/>
      <c r="G932" s="2164"/>
      <c r="H932" s="2167"/>
      <c r="I932" s="2237"/>
      <c r="J932" s="2237"/>
      <c r="K932" s="2237"/>
      <c r="L932" s="2237"/>
      <c r="M932" s="2237"/>
      <c r="N932" s="2237"/>
      <c r="O932" s="2237"/>
      <c r="P932" s="2237"/>
      <c r="Q932" s="2237"/>
      <c r="R932" s="2237"/>
      <c r="S932" s="2237"/>
      <c r="T932" s="2237"/>
      <c r="U932" s="2237"/>
      <c r="V932" s="2237"/>
      <c r="W932" s="2237"/>
      <c r="X932" s="2237"/>
      <c r="Y932" s="2237"/>
      <c r="Z932" s="2237"/>
      <c r="AA932" s="2237"/>
      <c r="AB932" s="2238"/>
      <c r="AC932" s="2238"/>
      <c r="AD932" s="2238"/>
      <c r="AE932" s="2238"/>
      <c r="AF932" s="2237"/>
      <c r="AG932" s="2237"/>
      <c r="AH932" s="2237"/>
      <c r="AI932" s="2237"/>
      <c r="AJ932" s="2237"/>
      <c r="AK932" s="2237"/>
      <c r="AL932" s="2237"/>
      <c r="AM932" s="2237"/>
      <c r="AN932" s="2237"/>
      <c r="AO932" s="2237"/>
      <c r="AP932" s="2237"/>
      <c r="AQ932" s="2237"/>
      <c r="AR932" s="2237"/>
      <c r="AS932" s="2237"/>
      <c r="AT932" s="2237"/>
      <c r="AU932" s="2237"/>
      <c r="AV932" s="2237"/>
      <c r="AW932" s="2237"/>
      <c r="AX932" s="2237"/>
      <c r="AY932" s="2237"/>
      <c r="AZ932" s="2237"/>
      <c r="BA932" s="2237"/>
      <c r="BB932" s="2237"/>
      <c r="BC932" s="2237"/>
      <c r="BD932" s="2237"/>
      <c r="BE932" s="2237"/>
      <c r="BF932" s="2237"/>
      <c r="BG932" s="2237"/>
      <c r="BH932" s="2237"/>
      <c r="BI932" s="2237"/>
      <c r="BJ932" s="2237"/>
      <c r="BK932" s="2237"/>
      <c r="BL932" s="2237"/>
      <c r="BM932" s="2237"/>
      <c r="BN932" s="2237"/>
      <c r="BO932" s="2237"/>
      <c r="BP932" s="2237"/>
      <c r="BQ932" s="2237"/>
      <c r="BR932" s="2237"/>
      <c r="BS932" s="2238"/>
      <c r="BT932" s="2237"/>
      <c r="BU932" s="2237"/>
      <c r="BV932" s="2237"/>
      <c r="BW932" s="2237"/>
      <c r="BX932" s="2237"/>
      <c r="BY932" s="2237"/>
      <c r="BZ932" s="2237"/>
      <c r="CA932" s="2237"/>
      <c r="CB932" s="2237"/>
      <c r="CC932" s="2237"/>
      <c r="CD932" s="2237"/>
      <c r="CE932" s="2237"/>
      <c r="CF932" s="2237"/>
      <c r="CG932" s="2237"/>
      <c r="CH932" s="2237"/>
      <c r="CI932" s="2237"/>
      <c r="CJ932" s="2237"/>
      <c r="CK932" s="2237"/>
      <c r="CL932" s="2237"/>
      <c r="CM932" s="2238"/>
      <c r="CN932" s="2238"/>
      <c r="CO932" s="2239"/>
      <c r="CQ932" s="1653"/>
    </row>
    <row r="933" spans="1:95" s="551" customFormat="1" x14ac:dyDescent="0.2">
      <c r="A933" s="2170"/>
      <c r="B933" s="2236"/>
      <c r="C933" s="2164"/>
      <c r="D933" s="2164"/>
      <c r="E933" s="2165"/>
      <c r="F933" s="2167"/>
      <c r="G933" s="2164"/>
      <c r="H933" s="2167"/>
      <c r="I933" s="2237"/>
      <c r="J933" s="2237"/>
      <c r="K933" s="2237"/>
      <c r="L933" s="2237"/>
      <c r="M933" s="2237"/>
      <c r="N933" s="2237"/>
      <c r="O933" s="2237"/>
      <c r="P933" s="2237"/>
      <c r="Q933" s="2237"/>
      <c r="R933" s="2237"/>
      <c r="S933" s="2237"/>
      <c r="T933" s="2237"/>
      <c r="U933" s="2237"/>
      <c r="V933" s="2237"/>
      <c r="W933" s="2237"/>
      <c r="X933" s="2237"/>
      <c r="Y933" s="2237"/>
      <c r="Z933" s="2237"/>
      <c r="AA933" s="2237"/>
      <c r="AB933" s="2238"/>
      <c r="AC933" s="2238"/>
      <c r="AD933" s="2238"/>
      <c r="AE933" s="2238"/>
      <c r="AF933" s="2237"/>
      <c r="AG933" s="2237"/>
      <c r="AH933" s="2237"/>
      <c r="AI933" s="2237"/>
      <c r="AJ933" s="2237"/>
      <c r="AK933" s="2237"/>
      <c r="AL933" s="2237"/>
      <c r="AM933" s="2237"/>
      <c r="AN933" s="2237"/>
      <c r="AO933" s="2237"/>
      <c r="AP933" s="2237"/>
      <c r="AQ933" s="2237"/>
      <c r="AR933" s="2237"/>
      <c r="AS933" s="2237"/>
      <c r="AT933" s="2237"/>
      <c r="AU933" s="2237"/>
      <c r="AV933" s="2237"/>
      <c r="AW933" s="2237"/>
      <c r="AX933" s="2237"/>
      <c r="AY933" s="2237"/>
      <c r="AZ933" s="2237"/>
      <c r="BA933" s="2237"/>
      <c r="BB933" s="2237"/>
      <c r="BC933" s="2237"/>
      <c r="BD933" s="2237"/>
      <c r="BE933" s="2237"/>
      <c r="BF933" s="2237"/>
      <c r="BG933" s="2237"/>
      <c r="BH933" s="2237"/>
      <c r="BI933" s="2237"/>
      <c r="BJ933" s="2237"/>
      <c r="BK933" s="2237"/>
      <c r="BL933" s="2237"/>
      <c r="BM933" s="2237"/>
      <c r="BN933" s="2237"/>
      <c r="BO933" s="2237"/>
      <c r="BP933" s="2237"/>
      <c r="BQ933" s="2237"/>
      <c r="BR933" s="2237"/>
      <c r="BS933" s="2238"/>
      <c r="BT933" s="2237"/>
      <c r="BU933" s="2237"/>
      <c r="BV933" s="2237"/>
      <c r="BW933" s="2237"/>
      <c r="BX933" s="2237"/>
      <c r="BY933" s="2237"/>
      <c r="BZ933" s="2237"/>
      <c r="CA933" s="2237"/>
      <c r="CB933" s="2237"/>
      <c r="CC933" s="2237"/>
      <c r="CD933" s="2237"/>
      <c r="CE933" s="2237"/>
      <c r="CF933" s="2237"/>
      <c r="CG933" s="2237"/>
      <c r="CH933" s="2237"/>
      <c r="CI933" s="2237"/>
      <c r="CJ933" s="2237"/>
      <c r="CK933" s="2237"/>
      <c r="CL933" s="2237"/>
      <c r="CM933" s="2238"/>
      <c r="CN933" s="2238"/>
      <c r="CO933" s="2239"/>
      <c r="CQ933" s="1653"/>
    </row>
    <row r="934" spans="1:95" s="551" customFormat="1" x14ac:dyDescent="0.2">
      <c r="A934" s="2170"/>
      <c r="B934" s="2236"/>
      <c r="C934" s="2164"/>
      <c r="D934" s="2164"/>
      <c r="E934" s="2165"/>
      <c r="F934" s="2167"/>
      <c r="G934" s="2164"/>
      <c r="H934" s="2167"/>
      <c r="I934" s="2237"/>
      <c r="J934" s="2237"/>
      <c r="K934" s="2237"/>
      <c r="L934" s="2237"/>
      <c r="M934" s="2237"/>
      <c r="N934" s="2237"/>
      <c r="O934" s="2237"/>
      <c r="P934" s="2237"/>
      <c r="Q934" s="2237"/>
      <c r="R934" s="2237"/>
      <c r="S934" s="2237"/>
      <c r="T934" s="2237"/>
      <c r="U934" s="2237"/>
      <c r="V934" s="2237"/>
      <c r="W934" s="2237"/>
      <c r="X934" s="2237"/>
      <c r="Y934" s="2237"/>
      <c r="Z934" s="2237"/>
      <c r="AA934" s="2237"/>
      <c r="AB934" s="2238"/>
      <c r="AC934" s="2238"/>
      <c r="AD934" s="2238"/>
      <c r="AE934" s="2238"/>
      <c r="AF934" s="2237"/>
      <c r="AG934" s="2237"/>
      <c r="AH934" s="2237"/>
      <c r="AI934" s="2237"/>
      <c r="AJ934" s="2237"/>
      <c r="AK934" s="2237"/>
      <c r="AL934" s="2237"/>
      <c r="AM934" s="2237"/>
      <c r="AN934" s="2237"/>
      <c r="AO934" s="2237"/>
      <c r="AP934" s="2237"/>
      <c r="AQ934" s="2237"/>
      <c r="AR934" s="2237"/>
      <c r="AS934" s="2237"/>
      <c r="AT934" s="2237"/>
      <c r="AU934" s="2237"/>
      <c r="AV934" s="2237"/>
      <c r="AW934" s="2237"/>
      <c r="AX934" s="2237"/>
      <c r="AY934" s="2237"/>
      <c r="AZ934" s="2237"/>
      <c r="BA934" s="2237"/>
      <c r="BB934" s="2237"/>
      <c r="BC934" s="2237"/>
      <c r="BD934" s="2237"/>
      <c r="BE934" s="2237"/>
      <c r="BF934" s="2237"/>
      <c r="BG934" s="2237"/>
      <c r="BH934" s="2237"/>
      <c r="BI934" s="2237"/>
      <c r="BJ934" s="2237"/>
      <c r="BK934" s="2237"/>
      <c r="BL934" s="2237"/>
      <c r="BM934" s="2237"/>
      <c r="BN934" s="2237"/>
      <c r="BO934" s="2237"/>
      <c r="BP934" s="2237"/>
      <c r="BQ934" s="2237"/>
      <c r="BR934" s="2237"/>
      <c r="BS934" s="2238"/>
      <c r="BT934" s="2237"/>
      <c r="BU934" s="2237"/>
      <c r="BV934" s="2237"/>
      <c r="BW934" s="2237"/>
      <c r="BX934" s="2237"/>
      <c r="BY934" s="2237"/>
      <c r="BZ934" s="2237"/>
      <c r="CA934" s="2237"/>
      <c r="CB934" s="2237"/>
      <c r="CC934" s="2237"/>
      <c r="CD934" s="2237"/>
      <c r="CE934" s="2237"/>
      <c r="CF934" s="2237"/>
      <c r="CG934" s="2237"/>
      <c r="CH934" s="2237"/>
      <c r="CI934" s="2237"/>
      <c r="CJ934" s="2237"/>
      <c r="CK934" s="2237"/>
      <c r="CL934" s="2237"/>
      <c r="CM934" s="2238"/>
      <c r="CN934" s="2238"/>
      <c r="CO934" s="2239"/>
      <c r="CQ934" s="1653"/>
    </row>
    <row r="935" spans="1:95" s="551" customFormat="1" x14ac:dyDescent="0.2">
      <c r="A935" s="2170"/>
      <c r="B935" s="2236"/>
      <c r="C935" s="2164"/>
      <c r="D935" s="2164"/>
      <c r="E935" s="2165"/>
      <c r="F935" s="2167"/>
      <c r="G935" s="2164"/>
      <c r="H935" s="2167"/>
      <c r="I935" s="2237"/>
      <c r="J935" s="2237"/>
      <c r="K935" s="2237"/>
      <c r="L935" s="2237"/>
      <c r="M935" s="2237"/>
      <c r="N935" s="2237"/>
      <c r="O935" s="2237"/>
      <c r="P935" s="2237"/>
      <c r="Q935" s="2237"/>
      <c r="R935" s="2237"/>
      <c r="S935" s="2237"/>
      <c r="T935" s="2237"/>
      <c r="U935" s="2237"/>
      <c r="V935" s="2237"/>
      <c r="W935" s="2237"/>
      <c r="X935" s="2237"/>
      <c r="Y935" s="2237"/>
      <c r="Z935" s="2237"/>
      <c r="AA935" s="2237"/>
      <c r="AB935" s="2238"/>
      <c r="AC935" s="2238"/>
      <c r="AD935" s="2238"/>
      <c r="AE935" s="2238"/>
      <c r="AF935" s="2237"/>
      <c r="AG935" s="2237"/>
      <c r="AH935" s="2237"/>
      <c r="AI935" s="2237"/>
      <c r="AJ935" s="2237"/>
      <c r="AK935" s="2237"/>
      <c r="AL935" s="2237"/>
      <c r="AM935" s="2237"/>
      <c r="AN935" s="2237"/>
      <c r="AO935" s="2237"/>
      <c r="AP935" s="2237"/>
      <c r="AQ935" s="2237"/>
      <c r="AR935" s="2237"/>
      <c r="AS935" s="2237"/>
      <c r="AT935" s="2237"/>
      <c r="AU935" s="2237"/>
      <c r="AV935" s="2237"/>
      <c r="AW935" s="2237"/>
      <c r="AX935" s="2237"/>
      <c r="AY935" s="2237"/>
      <c r="AZ935" s="2237"/>
      <c r="BA935" s="2237"/>
      <c r="BB935" s="2237"/>
      <c r="BC935" s="2237"/>
      <c r="BD935" s="2237"/>
      <c r="BE935" s="2237"/>
      <c r="BF935" s="2237"/>
      <c r="BG935" s="2237"/>
      <c r="BH935" s="2237"/>
      <c r="BI935" s="2237"/>
      <c r="BJ935" s="2237"/>
      <c r="BK935" s="2237"/>
      <c r="BL935" s="2237"/>
      <c r="BM935" s="2237"/>
      <c r="BN935" s="2237"/>
      <c r="BO935" s="2237"/>
      <c r="BP935" s="2237"/>
      <c r="BQ935" s="2237"/>
      <c r="BR935" s="2237"/>
      <c r="BS935" s="2238"/>
      <c r="BT935" s="2237"/>
      <c r="BU935" s="2237"/>
      <c r="BV935" s="2237"/>
      <c r="BW935" s="2237"/>
      <c r="BX935" s="2237"/>
      <c r="BY935" s="2237"/>
      <c r="BZ935" s="2237"/>
      <c r="CA935" s="2237"/>
      <c r="CB935" s="2237"/>
      <c r="CC935" s="2237"/>
      <c r="CD935" s="2237"/>
      <c r="CE935" s="2237"/>
      <c r="CF935" s="2237"/>
      <c r="CG935" s="2237"/>
      <c r="CH935" s="2237"/>
      <c r="CI935" s="2237"/>
      <c r="CJ935" s="2237"/>
      <c r="CK935" s="2237"/>
      <c r="CL935" s="2237"/>
      <c r="CM935" s="2238"/>
      <c r="CN935" s="2238"/>
      <c r="CO935" s="2239"/>
      <c r="CQ935" s="1653"/>
    </row>
    <row r="936" spans="1:95" s="551" customFormat="1" x14ac:dyDescent="0.2">
      <c r="A936" s="2170"/>
      <c r="B936" s="2236"/>
      <c r="C936" s="2164"/>
      <c r="D936" s="2164"/>
      <c r="E936" s="2165"/>
      <c r="F936" s="2167"/>
      <c r="G936" s="2164"/>
      <c r="H936" s="2167"/>
      <c r="I936" s="2237"/>
      <c r="J936" s="2237"/>
      <c r="K936" s="2237"/>
      <c r="L936" s="2237"/>
      <c r="M936" s="2237"/>
      <c r="N936" s="2237"/>
      <c r="O936" s="2237"/>
      <c r="P936" s="2237"/>
      <c r="Q936" s="2237"/>
      <c r="R936" s="2237"/>
      <c r="S936" s="2237"/>
      <c r="T936" s="2237"/>
      <c r="U936" s="2237"/>
      <c r="V936" s="2237"/>
      <c r="W936" s="2237"/>
      <c r="X936" s="2237"/>
      <c r="Y936" s="2237"/>
      <c r="Z936" s="2237"/>
      <c r="AA936" s="2237"/>
      <c r="AB936" s="2238"/>
      <c r="AC936" s="2238"/>
      <c r="AD936" s="2238"/>
      <c r="AE936" s="2238"/>
      <c r="AF936" s="2237"/>
      <c r="AG936" s="2237"/>
      <c r="AH936" s="2237"/>
      <c r="AI936" s="2237"/>
      <c r="AJ936" s="2237"/>
      <c r="AK936" s="2237"/>
      <c r="AL936" s="2237"/>
      <c r="AM936" s="2237"/>
      <c r="AN936" s="2237"/>
      <c r="AO936" s="2237"/>
      <c r="AP936" s="2237"/>
      <c r="AQ936" s="2237"/>
      <c r="AR936" s="2237"/>
      <c r="AS936" s="2237"/>
      <c r="AT936" s="2237"/>
      <c r="AU936" s="2237"/>
      <c r="AV936" s="2237"/>
      <c r="AW936" s="2237"/>
      <c r="AX936" s="2237"/>
      <c r="AY936" s="2237"/>
      <c r="AZ936" s="2237"/>
      <c r="BA936" s="2237"/>
      <c r="BB936" s="2237"/>
      <c r="BC936" s="2237"/>
      <c r="BD936" s="2237"/>
      <c r="BE936" s="2237"/>
      <c r="BF936" s="2237"/>
      <c r="BG936" s="2237"/>
      <c r="BH936" s="2237"/>
      <c r="BI936" s="2237"/>
      <c r="BJ936" s="2237"/>
      <c r="BK936" s="2237"/>
      <c r="BL936" s="2237"/>
      <c r="BM936" s="2237"/>
      <c r="BN936" s="2237"/>
      <c r="BO936" s="2237"/>
      <c r="BP936" s="2237"/>
      <c r="BQ936" s="2237"/>
      <c r="BR936" s="2237"/>
      <c r="BS936" s="2238"/>
      <c r="BT936" s="2237"/>
      <c r="BU936" s="2237"/>
      <c r="BV936" s="2237"/>
      <c r="BW936" s="2237"/>
      <c r="BX936" s="2237"/>
      <c r="BY936" s="2237"/>
      <c r="BZ936" s="2237"/>
      <c r="CA936" s="2237"/>
      <c r="CB936" s="2237"/>
      <c r="CC936" s="2237"/>
      <c r="CD936" s="2237"/>
      <c r="CE936" s="2237"/>
      <c r="CF936" s="2237"/>
      <c r="CG936" s="2237"/>
      <c r="CH936" s="2237"/>
      <c r="CI936" s="2237"/>
      <c r="CJ936" s="2237"/>
      <c r="CK936" s="2237"/>
      <c r="CL936" s="2237"/>
      <c r="CM936" s="2238"/>
      <c r="CN936" s="2238"/>
      <c r="CO936" s="2239"/>
      <c r="CQ936" s="1653"/>
    </row>
    <row r="937" spans="1:95" s="551" customFormat="1" x14ac:dyDescent="0.2">
      <c r="A937" s="2170"/>
      <c r="B937" s="2236"/>
      <c r="C937" s="2164"/>
      <c r="D937" s="2164"/>
      <c r="E937" s="2165"/>
      <c r="F937" s="2167"/>
      <c r="G937" s="2164"/>
      <c r="H937" s="2167"/>
      <c r="I937" s="2237"/>
      <c r="J937" s="2237"/>
      <c r="K937" s="2237"/>
      <c r="L937" s="2237"/>
      <c r="M937" s="2237"/>
      <c r="N937" s="2237"/>
      <c r="O937" s="2237"/>
      <c r="P937" s="2237"/>
      <c r="Q937" s="2237"/>
      <c r="R937" s="2237"/>
      <c r="S937" s="2237"/>
      <c r="T937" s="2237"/>
      <c r="U937" s="2237"/>
      <c r="V937" s="2237"/>
      <c r="W937" s="2237"/>
      <c r="X937" s="2237"/>
      <c r="Y937" s="2237"/>
      <c r="Z937" s="2237"/>
      <c r="AA937" s="2237"/>
      <c r="AB937" s="2238"/>
      <c r="AC937" s="2238"/>
      <c r="AD937" s="2238"/>
      <c r="AE937" s="2238"/>
      <c r="AF937" s="2237"/>
      <c r="AG937" s="2237"/>
      <c r="AH937" s="2237"/>
      <c r="AI937" s="2237"/>
      <c r="AJ937" s="2237"/>
      <c r="AK937" s="2237"/>
      <c r="AL937" s="2237"/>
      <c r="AM937" s="2237"/>
      <c r="AN937" s="2237"/>
      <c r="AO937" s="2237"/>
      <c r="AP937" s="2237"/>
      <c r="AQ937" s="2237"/>
      <c r="AR937" s="2237"/>
      <c r="AS937" s="2237"/>
      <c r="AT937" s="2237"/>
      <c r="AU937" s="2237"/>
      <c r="AV937" s="2237"/>
      <c r="AW937" s="2237"/>
      <c r="AX937" s="2237"/>
      <c r="AY937" s="2237"/>
      <c r="AZ937" s="2237"/>
      <c r="BA937" s="2237"/>
      <c r="BB937" s="2237"/>
      <c r="BC937" s="2237"/>
      <c r="BD937" s="2237"/>
      <c r="BE937" s="2237"/>
      <c r="BF937" s="2237"/>
      <c r="BG937" s="2237"/>
      <c r="BH937" s="2237"/>
      <c r="BI937" s="2237"/>
      <c r="BJ937" s="2237"/>
      <c r="BK937" s="2237"/>
      <c r="BL937" s="2237"/>
      <c r="BM937" s="2237"/>
      <c r="BN937" s="2237"/>
      <c r="BO937" s="2237"/>
      <c r="BP937" s="2237"/>
      <c r="BQ937" s="2237"/>
      <c r="BR937" s="2237"/>
      <c r="BS937" s="2238"/>
      <c r="BT937" s="2237"/>
      <c r="BU937" s="2237"/>
      <c r="BV937" s="2237"/>
      <c r="BW937" s="2237"/>
      <c r="BX937" s="2237"/>
      <c r="BY937" s="2237"/>
      <c r="BZ937" s="2237"/>
      <c r="CA937" s="2237"/>
      <c r="CB937" s="2237"/>
      <c r="CC937" s="2237"/>
      <c r="CD937" s="2237"/>
      <c r="CE937" s="2237"/>
      <c r="CF937" s="2237"/>
      <c r="CG937" s="2237"/>
      <c r="CH937" s="2237"/>
      <c r="CI937" s="2237"/>
      <c r="CJ937" s="2237"/>
      <c r="CK937" s="2237"/>
      <c r="CL937" s="2237"/>
      <c r="CM937" s="2238"/>
      <c r="CN937" s="2238"/>
      <c r="CO937" s="2239"/>
      <c r="CQ937" s="1653"/>
    </row>
    <row r="938" spans="1:95" s="551" customFormat="1" x14ac:dyDescent="0.2">
      <c r="A938" s="2170"/>
      <c r="B938" s="2236"/>
      <c r="C938" s="2164"/>
      <c r="D938" s="2164"/>
      <c r="E938" s="2165"/>
      <c r="F938" s="2167"/>
      <c r="G938" s="2164"/>
      <c r="H938" s="2167"/>
      <c r="I938" s="2237"/>
      <c r="J938" s="2237"/>
      <c r="K938" s="2237"/>
      <c r="L938" s="2237"/>
      <c r="M938" s="2237"/>
      <c r="N938" s="2237"/>
      <c r="O938" s="2237"/>
      <c r="P938" s="2237"/>
      <c r="Q938" s="2237"/>
      <c r="R938" s="2237"/>
      <c r="S938" s="2237"/>
      <c r="T938" s="2237"/>
      <c r="U938" s="2237"/>
      <c r="V938" s="2237"/>
      <c r="W938" s="2237"/>
      <c r="X938" s="2237"/>
      <c r="Y938" s="2237"/>
      <c r="Z938" s="2237"/>
      <c r="AA938" s="2237"/>
      <c r="AB938" s="2238"/>
      <c r="AC938" s="2238"/>
      <c r="AD938" s="2238"/>
      <c r="AE938" s="2238"/>
      <c r="AF938" s="2237"/>
      <c r="AG938" s="2237"/>
      <c r="AH938" s="2237"/>
      <c r="AI938" s="2237"/>
      <c r="AJ938" s="2237"/>
      <c r="AK938" s="2237"/>
      <c r="AL938" s="2237"/>
      <c r="AM938" s="2237"/>
      <c r="AN938" s="2237"/>
      <c r="AO938" s="2237"/>
      <c r="AP938" s="2237"/>
      <c r="AQ938" s="2237"/>
      <c r="AR938" s="2237"/>
      <c r="AS938" s="2237"/>
      <c r="AT938" s="2237"/>
      <c r="AU938" s="2237"/>
      <c r="AV938" s="2237"/>
      <c r="AW938" s="2237"/>
      <c r="AX938" s="2237"/>
      <c r="AY938" s="2237"/>
      <c r="AZ938" s="2237"/>
      <c r="BA938" s="2237"/>
      <c r="BB938" s="2237"/>
      <c r="BC938" s="2237"/>
      <c r="BD938" s="2237"/>
      <c r="BE938" s="2237"/>
      <c r="BF938" s="2237"/>
      <c r="BG938" s="2237"/>
      <c r="BH938" s="2237"/>
      <c r="BI938" s="2237"/>
      <c r="BJ938" s="2237"/>
      <c r="BK938" s="2237"/>
      <c r="BL938" s="2237"/>
      <c r="BM938" s="2237"/>
      <c r="BN938" s="2237"/>
      <c r="BO938" s="2237"/>
      <c r="BP938" s="2237"/>
      <c r="BQ938" s="2237"/>
      <c r="BR938" s="2237"/>
      <c r="BS938" s="2238"/>
      <c r="BT938" s="2237"/>
      <c r="BU938" s="2237"/>
      <c r="BV938" s="2237"/>
      <c r="BW938" s="2237"/>
      <c r="BX938" s="2237"/>
      <c r="BY938" s="2237"/>
      <c r="BZ938" s="2237"/>
      <c r="CA938" s="2237"/>
      <c r="CB938" s="2237"/>
      <c r="CC938" s="2237"/>
      <c r="CD938" s="2237"/>
      <c r="CE938" s="2237"/>
      <c r="CF938" s="2237"/>
      <c r="CG938" s="2237"/>
      <c r="CH938" s="2237"/>
      <c r="CI938" s="2237"/>
      <c r="CJ938" s="2237"/>
      <c r="CK938" s="2237"/>
      <c r="CL938" s="2237"/>
      <c r="CM938" s="2238"/>
      <c r="CN938" s="2238"/>
      <c r="CO938" s="2239"/>
      <c r="CQ938" s="1653"/>
    </row>
    <row r="939" spans="1:95" s="551" customFormat="1" x14ac:dyDescent="0.2">
      <c r="A939" s="2170"/>
      <c r="B939" s="2236"/>
      <c r="C939" s="2164"/>
      <c r="D939" s="2164"/>
      <c r="E939" s="2165"/>
      <c r="F939" s="2167"/>
      <c r="G939" s="2164"/>
      <c r="H939" s="2167"/>
      <c r="I939" s="2237"/>
      <c r="J939" s="2237"/>
      <c r="K939" s="2237"/>
      <c r="L939" s="2237"/>
      <c r="M939" s="2237"/>
      <c r="N939" s="2237"/>
      <c r="O939" s="2237"/>
      <c r="P939" s="2237"/>
      <c r="Q939" s="2237"/>
      <c r="R939" s="2237"/>
      <c r="S939" s="2237"/>
      <c r="T939" s="2237"/>
      <c r="U939" s="2237"/>
      <c r="V939" s="2237"/>
      <c r="W939" s="2237"/>
      <c r="X939" s="2237"/>
      <c r="Y939" s="2237"/>
      <c r="Z939" s="2237"/>
      <c r="AA939" s="2237"/>
      <c r="AB939" s="2238"/>
      <c r="AC939" s="2238"/>
      <c r="AD939" s="2238"/>
      <c r="AE939" s="2238"/>
      <c r="AF939" s="2237"/>
      <c r="AG939" s="2237"/>
      <c r="AH939" s="2237"/>
      <c r="AI939" s="2237"/>
      <c r="AJ939" s="2237"/>
      <c r="AK939" s="2237"/>
      <c r="AL939" s="2237"/>
      <c r="AM939" s="2237"/>
      <c r="AN939" s="2237"/>
      <c r="AO939" s="2237"/>
      <c r="AP939" s="2237"/>
      <c r="AQ939" s="2237"/>
      <c r="AR939" s="2237"/>
      <c r="AS939" s="2237"/>
      <c r="AT939" s="2237"/>
      <c r="AU939" s="2237"/>
      <c r="AV939" s="2237"/>
      <c r="AW939" s="2237"/>
      <c r="AX939" s="2237"/>
      <c r="AY939" s="2237"/>
      <c r="AZ939" s="2237"/>
      <c r="BA939" s="2237"/>
      <c r="BB939" s="2237"/>
      <c r="BC939" s="2237"/>
      <c r="BD939" s="2237"/>
      <c r="BE939" s="2237"/>
      <c r="BF939" s="2237"/>
      <c r="BG939" s="2237"/>
      <c r="BH939" s="2237"/>
      <c r="BI939" s="2237"/>
      <c r="BJ939" s="2237"/>
      <c r="BK939" s="2237"/>
      <c r="BL939" s="2237"/>
      <c r="BM939" s="2237"/>
      <c r="BN939" s="2237"/>
      <c r="BO939" s="2237"/>
      <c r="BP939" s="2237"/>
      <c r="BQ939" s="2237"/>
      <c r="BR939" s="2237"/>
      <c r="BS939" s="2238"/>
      <c r="BT939" s="2237"/>
      <c r="BU939" s="2237"/>
      <c r="BV939" s="2237"/>
      <c r="BW939" s="2237"/>
      <c r="BX939" s="2237"/>
      <c r="BY939" s="2237"/>
      <c r="BZ939" s="2237"/>
      <c r="CA939" s="2237"/>
      <c r="CB939" s="2237"/>
      <c r="CC939" s="2237"/>
      <c r="CD939" s="2237"/>
      <c r="CE939" s="2237"/>
      <c r="CF939" s="2237"/>
      <c r="CG939" s="2237"/>
      <c r="CH939" s="2237"/>
      <c r="CI939" s="2237"/>
      <c r="CJ939" s="2237"/>
      <c r="CK939" s="2237"/>
      <c r="CL939" s="2237"/>
      <c r="CM939" s="2238"/>
      <c r="CN939" s="2238"/>
      <c r="CO939" s="2239"/>
      <c r="CQ939" s="1653"/>
    </row>
    <row r="940" spans="1:95" s="551" customFormat="1" x14ac:dyDescent="0.2">
      <c r="A940" s="2170"/>
      <c r="B940" s="2236"/>
      <c r="C940" s="2164"/>
      <c r="D940" s="2164"/>
      <c r="E940" s="2165"/>
      <c r="F940" s="2167"/>
      <c r="G940" s="2164"/>
      <c r="H940" s="2167"/>
      <c r="I940" s="2237"/>
      <c r="J940" s="2237"/>
      <c r="K940" s="2237"/>
      <c r="L940" s="2237"/>
      <c r="M940" s="2237"/>
      <c r="N940" s="2237"/>
      <c r="O940" s="2237"/>
      <c r="P940" s="2237"/>
      <c r="Q940" s="2237"/>
      <c r="R940" s="2237"/>
      <c r="S940" s="2237"/>
      <c r="T940" s="2237"/>
      <c r="U940" s="2237"/>
      <c r="V940" s="2237"/>
      <c r="W940" s="2237"/>
      <c r="X940" s="2237"/>
      <c r="Y940" s="2237"/>
      <c r="Z940" s="2237"/>
      <c r="AA940" s="2237"/>
      <c r="AB940" s="2238"/>
      <c r="AC940" s="2238"/>
      <c r="AD940" s="2238"/>
      <c r="AE940" s="2238"/>
      <c r="AF940" s="2237"/>
      <c r="AG940" s="2237"/>
      <c r="AH940" s="2237"/>
      <c r="AI940" s="2237"/>
      <c r="AJ940" s="2237"/>
      <c r="AK940" s="2237"/>
      <c r="AL940" s="2237"/>
      <c r="AM940" s="2237"/>
      <c r="AN940" s="2237"/>
      <c r="AO940" s="2237"/>
      <c r="AP940" s="2237"/>
      <c r="AQ940" s="2237"/>
      <c r="AR940" s="2237"/>
      <c r="AS940" s="2237"/>
      <c r="AT940" s="2237"/>
      <c r="AU940" s="2237"/>
      <c r="AV940" s="2237"/>
      <c r="AW940" s="2237"/>
      <c r="AX940" s="2237"/>
      <c r="AY940" s="2237"/>
      <c r="AZ940" s="2237"/>
      <c r="BA940" s="2237"/>
      <c r="BB940" s="2237"/>
      <c r="BC940" s="2237"/>
      <c r="BD940" s="2237"/>
      <c r="BE940" s="2237"/>
      <c r="BF940" s="2237"/>
      <c r="BG940" s="2237"/>
      <c r="BH940" s="2237"/>
      <c r="BI940" s="2237"/>
      <c r="BJ940" s="2237"/>
      <c r="BK940" s="2237"/>
      <c r="BL940" s="2237"/>
      <c r="BM940" s="2237"/>
      <c r="BN940" s="2237"/>
      <c r="BO940" s="2237"/>
      <c r="BP940" s="2237"/>
      <c r="BQ940" s="2237"/>
      <c r="BR940" s="2237"/>
      <c r="BS940" s="2238"/>
      <c r="BT940" s="2237"/>
      <c r="BU940" s="2237"/>
      <c r="BV940" s="2237"/>
      <c r="BW940" s="2237"/>
      <c r="BX940" s="2237"/>
      <c r="BY940" s="2237"/>
      <c r="BZ940" s="2237"/>
      <c r="CA940" s="2237"/>
      <c r="CB940" s="2237"/>
      <c r="CC940" s="2237"/>
      <c r="CD940" s="2237"/>
      <c r="CE940" s="2237"/>
      <c r="CF940" s="2237"/>
      <c r="CG940" s="2237"/>
      <c r="CH940" s="2237"/>
      <c r="CI940" s="2237"/>
      <c r="CJ940" s="2237"/>
      <c r="CK940" s="2237"/>
      <c r="CL940" s="2237"/>
      <c r="CM940" s="2238"/>
      <c r="CN940" s="2238"/>
      <c r="CO940" s="2239"/>
      <c r="CQ940" s="1653"/>
    </row>
    <row r="941" spans="1:95" s="551" customFormat="1" x14ac:dyDescent="0.2">
      <c r="A941" s="2170"/>
      <c r="B941" s="2236"/>
      <c r="C941" s="2164"/>
      <c r="D941" s="2164"/>
      <c r="E941" s="2165"/>
      <c r="F941" s="2167"/>
      <c r="G941" s="2164"/>
      <c r="H941" s="2167"/>
      <c r="I941" s="2237"/>
      <c r="J941" s="2237"/>
      <c r="K941" s="2237"/>
      <c r="L941" s="2237"/>
      <c r="M941" s="2237"/>
      <c r="N941" s="2237"/>
      <c r="O941" s="2237"/>
      <c r="P941" s="2237"/>
      <c r="Q941" s="2237"/>
      <c r="R941" s="2237"/>
      <c r="S941" s="2237"/>
      <c r="T941" s="2237"/>
      <c r="U941" s="2237"/>
      <c r="V941" s="2237"/>
      <c r="W941" s="2237"/>
      <c r="X941" s="2237"/>
      <c r="Y941" s="2237"/>
      <c r="Z941" s="2237"/>
      <c r="AA941" s="2237"/>
      <c r="AB941" s="2238"/>
      <c r="AC941" s="2238"/>
      <c r="AD941" s="2238"/>
      <c r="AE941" s="2238"/>
      <c r="AF941" s="2237"/>
      <c r="AG941" s="2237"/>
      <c r="AH941" s="2237"/>
      <c r="AI941" s="2237"/>
      <c r="AJ941" s="2237"/>
      <c r="AK941" s="2237"/>
      <c r="AL941" s="2237"/>
      <c r="AM941" s="2237"/>
      <c r="AN941" s="2237"/>
      <c r="AO941" s="2237"/>
      <c r="AP941" s="2237"/>
      <c r="AQ941" s="2237"/>
      <c r="AR941" s="2237"/>
      <c r="AS941" s="2237"/>
      <c r="AT941" s="2237"/>
      <c r="AU941" s="2237"/>
      <c r="AV941" s="2237"/>
      <c r="AW941" s="2237"/>
      <c r="AX941" s="2237"/>
      <c r="AY941" s="2237"/>
      <c r="AZ941" s="2237"/>
      <c r="BA941" s="2237"/>
      <c r="BB941" s="2237"/>
      <c r="BC941" s="2237"/>
      <c r="BD941" s="2237"/>
      <c r="BE941" s="2237"/>
      <c r="BF941" s="2237"/>
      <c r="BG941" s="2237"/>
      <c r="BH941" s="2237"/>
      <c r="BI941" s="2237"/>
      <c r="BJ941" s="2237"/>
      <c r="BK941" s="2237"/>
      <c r="BL941" s="2237"/>
      <c r="BM941" s="2237"/>
      <c r="BN941" s="2237"/>
      <c r="BO941" s="2237"/>
      <c r="BP941" s="2237"/>
      <c r="BQ941" s="2237"/>
      <c r="BR941" s="2237"/>
      <c r="BS941" s="2238"/>
      <c r="BT941" s="2237"/>
      <c r="BU941" s="2237"/>
      <c r="BV941" s="2237"/>
      <c r="BW941" s="2237"/>
      <c r="BX941" s="2237"/>
      <c r="BY941" s="2237"/>
      <c r="BZ941" s="2237"/>
      <c r="CA941" s="2237"/>
      <c r="CB941" s="2237"/>
      <c r="CC941" s="2237"/>
      <c r="CD941" s="2237"/>
      <c r="CE941" s="2237"/>
      <c r="CF941" s="2237"/>
      <c r="CG941" s="2237"/>
      <c r="CH941" s="2237"/>
      <c r="CI941" s="2237"/>
      <c r="CJ941" s="2237"/>
      <c r="CK941" s="2237"/>
      <c r="CL941" s="2237"/>
      <c r="CM941" s="2238"/>
      <c r="CN941" s="2238"/>
      <c r="CO941" s="2239"/>
      <c r="CQ941" s="1653"/>
    </row>
    <row r="942" spans="1:95" s="551" customFormat="1" x14ac:dyDescent="0.2">
      <c r="A942" s="2170"/>
      <c r="B942" s="2236"/>
      <c r="C942" s="2164"/>
      <c r="D942" s="2164"/>
      <c r="E942" s="2165"/>
      <c r="F942" s="2167"/>
      <c r="G942" s="2164"/>
      <c r="H942" s="2167"/>
      <c r="I942" s="2237"/>
      <c r="J942" s="2237"/>
      <c r="K942" s="2237"/>
      <c r="L942" s="2237"/>
      <c r="M942" s="2237"/>
      <c r="N942" s="2237"/>
      <c r="O942" s="2237"/>
      <c r="P942" s="2237"/>
      <c r="Q942" s="2237"/>
      <c r="R942" s="2237"/>
      <c r="S942" s="2237"/>
      <c r="T942" s="2237"/>
      <c r="U942" s="2237"/>
      <c r="V942" s="2237"/>
      <c r="W942" s="2237"/>
      <c r="X942" s="2237"/>
      <c r="Y942" s="2237"/>
      <c r="Z942" s="2237"/>
      <c r="AA942" s="2237"/>
      <c r="AB942" s="2238"/>
      <c r="AC942" s="2238"/>
      <c r="AD942" s="2238"/>
      <c r="AE942" s="2238"/>
      <c r="AF942" s="2237"/>
      <c r="AG942" s="2237"/>
      <c r="AH942" s="2237"/>
      <c r="AI942" s="2237"/>
      <c r="AJ942" s="2237"/>
      <c r="AK942" s="2237"/>
      <c r="AL942" s="2237"/>
      <c r="AM942" s="2237"/>
      <c r="AN942" s="2237"/>
      <c r="AO942" s="2237"/>
      <c r="AP942" s="2237"/>
      <c r="AQ942" s="2237"/>
      <c r="AR942" s="2237"/>
      <c r="AS942" s="2237"/>
      <c r="AT942" s="2237"/>
      <c r="AU942" s="2237"/>
      <c r="AV942" s="2237"/>
      <c r="AW942" s="2237"/>
      <c r="AX942" s="2237"/>
      <c r="AY942" s="2237"/>
      <c r="AZ942" s="2237"/>
      <c r="BA942" s="2237"/>
      <c r="BB942" s="2237"/>
      <c r="BC942" s="2237"/>
      <c r="BD942" s="2237"/>
      <c r="BE942" s="2237"/>
      <c r="BF942" s="2237"/>
      <c r="BG942" s="2237"/>
      <c r="BH942" s="2237"/>
      <c r="BI942" s="2237"/>
      <c r="BJ942" s="2237"/>
      <c r="BK942" s="2237"/>
      <c r="BL942" s="2237"/>
      <c r="BM942" s="2237"/>
      <c r="BN942" s="2237"/>
      <c r="BO942" s="2237"/>
      <c r="BP942" s="2237"/>
      <c r="BQ942" s="2237"/>
      <c r="BR942" s="2237"/>
      <c r="BS942" s="2238"/>
      <c r="BT942" s="2237"/>
      <c r="BU942" s="2237"/>
      <c r="BV942" s="2237"/>
      <c r="BW942" s="2237"/>
      <c r="BX942" s="2237"/>
      <c r="BY942" s="2237"/>
      <c r="BZ942" s="2237"/>
      <c r="CA942" s="2237"/>
      <c r="CB942" s="2237"/>
      <c r="CC942" s="2237"/>
      <c r="CD942" s="2237"/>
      <c r="CE942" s="2237"/>
      <c r="CF942" s="2237"/>
      <c r="CG942" s="2237"/>
      <c r="CH942" s="2237"/>
      <c r="CI942" s="2237"/>
      <c r="CJ942" s="2237"/>
      <c r="CK942" s="2237"/>
      <c r="CL942" s="2237"/>
      <c r="CM942" s="2238"/>
      <c r="CN942" s="2238"/>
      <c r="CO942" s="2239"/>
      <c r="CQ942" s="1653"/>
    </row>
    <row r="943" spans="1:95" s="551" customFormat="1" x14ac:dyDescent="0.2">
      <c r="A943" s="2170"/>
      <c r="B943" s="2236"/>
      <c r="C943" s="2164"/>
      <c r="D943" s="2164"/>
      <c r="E943" s="2165"/>
      <c r="F943" s="2167"/>
      <c r="G943" s="2164"/>
      <c r="H943" s="2167"/>
      <c r="I943" s="2237"/>
      <c r="J943" s="2237"/>
      <c r="K943" s="2237"/>
      <c r="L943" s="2237"/>
      <c r="M943" s="2237"/>
      <c r="N943" s="2237"/>
      <c r="O943" s="2237"/>
      <c r="P943" s="2237"/>
      <c r="Q943" s="2237"/>
      <c r="R943" s="2237"/>
      <c r="S943" s="2237"/>
      <c r="T943" s="2237"/>
      <c r="U943" s="2237"/>
      <c r="V943" s="2237"/>
      <c r="W943" s="2237"/>
      <c r="X943" s="2237"/>
      <c r="Y943" s="2237"/>
      <c r="Z943" s="2237"/>
      <c r="AA943" s="2237"/>
      <c r="AB943" s="2238"/>
      <c r="AC943" s="2238"/>
      <c r="AD943" s="2238"/>
      <c r="AE943" s="2238"/>
      <c r="AF943" s="2237"/>
      <c r="AG943" s="2237"/>
      <c r="AH943" s="2237"/>
      <c r="AI943" s="2237"/>
      <c r="AJ943" s="2237"/>
      <c r="AK943" s="2237"/>
      <c r="AL943" s="2237"/>
      <c r="AM943" s="2237"/>
      <c r="AN943" s="2237"/>
      <c r="AO943" s="2237"/>
      <c r="AP943" s="2237"/>
      <c r="AQ943" s="2237"/>
      <c r="AR943" s="2237"/>
      <c r="AS943" s="2237"/>
      <c r="AT943" s="2237"/>
      <c r="AU943" s="2237"/>
      <c r="AV943" s="2237"/>
      <c r="AW943" s="2237"/>
      <c r="AX943" s="2237"/>
      <c r="AY943" s="2237"/>
      <c r="AZ943" s="2237"/>
      <c r="BA943" s="2237"/>
      <c r="BB943" s="2237"/>
      <c r="BC943" s="2237"/>
      <c r="BD943" s="2237"/>
      <c r="BE943" s="2237"/>
      <c r="BF943" s="2237"/>
      <c r="BG943" s="2237"/>
      <c r="BH943" s="2237"/>
      <c r="BI943" s="2237"/>
      <c r="BJ943" s="2237"/>
      <c r="BK943" s="2237"/>
      <c r="BL943" s="2237"/>
      <c r="BM943" s="2237"/>
      <c r="BN943" s="2237"/>
      <c r="BO943" s="2237"/>
      <c r="BP943" s="2237"/>
      <c r="BQ943" s="2237"/>
      <c r="BR943" s="2237"/>
      <c r="BS943" s="2238"/>
      <c r="BT943" s="2237"/>
      <c r="BU943" s="2237"/>
      <c r="BV943" s="2237"/>
      <c r="BW943" s="2237"/>
      <c r="BX943" s="2237"/>
      <c r="BY943" s="2237"/>
      <c r="BZ943" s="2237"/>
      <c r="CA943" s="2237"/>
      <c r="CB943" s="2237"/>
      <c r="CC943" s="2237"/>
      <c r="CD943" s="2237"/>
      <c r="CE943" s="2237"/>
      <c r="CF943" s="2237"/>
      <c r="CG943" s="2237"/>
      <c r="CH943" s="2237"/>
      <c r="CI943" s="2237"/>
      <c r="CJ943" s="2237"/>
      <c r="CK943" s="2237"/>
      <c r="CL943" s="2237"/>
      <c r="CM943" s="2238"/>
      <c r="CN943" s="2238"/>
      <c r="CO943" s="2239"/>
      <c r="CQ943" s="1653"/>
    </row>
    <row r="944" spans="1:95" s="551" customFormat="1" x14ac:dyDescent="0.2">
      <c r="A944" s="2170"/>
      <c r="B944" s="2236"/>
      <c r="C944" s="2164"/>
      <c r="D944" s="2164"/>
      <c r="E944" s="2165"/>
      <c r="F944" s="2167"/>
      <c r="G944" s="2164"/>
      <c r="H944" s="2167"/>
      <c r="I944" s="2237"/>
      <c r="J944" s="2237"/>
      <c r="K944" s="2237"/>
      <c r="L944" s="2237"/>
      <c r="M944" s="2237"/>
      <c r="N944" s="2237"/>
      <c r="O944" s="2237"/>
      <c r="P944" s="2237"/>
      <c r="Q944" s="2237"/>
      <c r="R944" s="2237"/>
      <c r="S944" s="2237"/>
      <c r="T944" s="2237"/>
      <c r="U944" s="2237"/>
      <c r="V944" s="2237"/>
      <c r="W944" s="2237"/>
      <c r="X944" s="2237"/>
      <c r="Y944" s="2237"/>
      <c r="Z944" s="2237"/>
      <c r="AA944" s="2237"/>
      <c r="AB944" s="2238"/>
      <c r="AC944" s="2238"/>
      <c r="AD944" s="2238"/>
      <c r="AE944" s="2238"/>
      <c r="AF944" s="2237"/>
      <c r="AG944" s="2237"/>
      <c r="AH944" s="2237"/>
      <c r="AI944" s="2237"/>
      <c r="AJ944" s="2237"/>
      <c r="AK944" s="2237"/>
      <c r="AL944" s="2237"/>
      <c r="AM944" s="2237"/>
      <c r="AN944" s="2237"/>
      <c r="AO944" s="2237"/>
      <c r="AP944" s="2237"/>
      <c r="AQ944" s="2237"/>
      <c r="AR944" s="2237"/>
      <c r="AS944" s="2237"/>
      <c r="AT944" s="2237"/>
      <c r="AU944" s="2237"/>
      <c r="AV944" s="2237"/>
      <c r="AW944" s="2237"/>
      <c r="AX944" s="2237"/>
      <c r="AY944" s="2237"/>
      <c r="AZ944" s="2237"/>
      <c r="BA944" s="2237"/>
      <c r="BB944" s="2237"/>
      <c r="BC944" s="2237"/>
      <c r="BD944" s="2237"/>
      <c r="BE944" s="2237"/>
      <c r="BF944" s="2237"/>
      <c r="BG944" s="2237"/>
      <c r="BH944" s="2237"/>
      <c r="BI944" s="2237"/>
      <c r="BJ944" s="2237"/>
      <c r="BK944" s="2237"/>
      <c r="BL944" s="2237"/>
      <c r="BM944" s="2237"/>
      <c r="BN944" s="2237"/>
      <c r="BO944" s="2237"/>
      <c r="BP944" s="2237"/>
      <c r="BQ944" s="2237"/>
      <c r="BR944" s="2237"/>
      <c r="BS944" s="2238"/>
      <c r="BT944" s="2237"/>
      <c r="BU944" s="2237"/>
      <c r="BV944" s="2237"/>
      <c r="BW944" s="2237"/>
      <c r="BX944" s="2237"/>
      <c r="BY944" s="2237"/>
      <c r="BZ944" s="2237"/>
      <c r="CA944" s="2237"/>
      <c r="CB944" s="2237"/>
      <c r="CC944" s="2237"/>
      <c r="CD944" s="2237"/>
      <c r="CE944" s="2237"/>
      <c r="CF944" s="2237"/>
      <c r="CG944" s="2237"/>
      <c r="CH944" s="2237"/>
      <c r="CI944" s="2237"/>
      <c r="CJ944" s="2237"/>
      <c r="CK944" s="2237"/>
      <c r="CL944" s="2237"/>
      <c r="CM944" s="2238"/>
      <c r="CN944" s="2238"/>
      <c r="CO944" s="2239"/>
      <c r="CQ944" s="1653"/>
    </row>
    <row r="945" spans="1:95" s="551" customFormat="1" x14ac:dyDescent="0.2">
      <c r="A945" s="2170"/>
      <c r="B945" s="2236"/>
      <c r="C945" s="2164"/>
      <c r="D945" s="2164"/>
      <c r="E945" s="2165"/>
      <c r="F945" s="2167"/>
      <c r="G945" s="2164"/>
      <c r="H945" s="2167"/>
      <c r="I945" s="2237"/>
      <c r="J945" s="2237"/>
      <c r="K945" s="2237"/>
      <c r="L945" s="2237"/>
      <c r="M945" s="2237"/>
      <c r="N945" s="2237"/>
      <c r="O945" s="2237"/>
      <c r="P945" s="2237"/>
      <c r="Q945" s="2237"/>
      <c r="R945" s="2237"/>
      <c r="S945" s="2237"/>
      <c r="T945" s="2237"/>
      <c r="U945" s="2237"/>
      <c r="V945" s="2237"/>
      <c r="W945" s="2237"/>
      <c r="X945" s="2237"/>
      <c r="Y945" s="2237"/>
      <c r="Z945" s="2237"/>
      <c r="AA945" s="2237"/>
      <c r="AB945" s="2238"/>
      <c r="AC945" s="2238"/>
      <c r="AD945" s="2238"/>
      <c r="AE945" s="2238"/>
      <c r="AF945" s="2237"/>
      <c r="AG945" s="2237"/>
      <c r="AH945" s="2237"/>
      <c r="AI945" s="2237"/>
      <c r="AJ945" s="2237"/>
      <c r="AK945" s="2237"/>
      <c r="AL945" s="2237"/>
      <c r="AM945" s="2237"/>
      <c r="AN945" s="2237"/>
      <c r="AO945" s="2237"/>
      <c r="AP945" s="2237"/>
      <c r="AQ945" s="2237"/>
      <c r="AR945" s="2237"/>
      <c r="AS945" s="2237"/>
      <c r="AT945" s="2237"/>
      <c r="AU945" s="2237"/>
      <c r="AV945" s="2237"/>
      <c r="AW945" s="2237"/>
      <c r="AX945" s="2237"/>
      <c r="AY945" s="2237"/>
      <c r="AZ945" s="2237"/>
      <c r="BA945" s="2237"/>
      <c r="BB945" s="2237"/>
      <c r="BC945" s="2237"/>
      <c r="BD945" s="2237"/>
      <c r="BE945" s="2237"/>
      <c r="BF945" s="2237"/>
      <c r="BG945" s="2237"/>
      <c r="BH945" s="2237"/>
      <c r="BI945" s="2237"/>
      <c r="BJ945" s="2237"/>
      <c r="BK945" s="2237"/>
      <c r="BL945" s="2237"/>
      <c r="BM945" s="2237"/>
      <c r="BN945" s="2237"/>
      <c r="BO945" s="2237"/>
      <c r="BP945" s="2237"/>
      <c r="BQ945" s="2237"/>
      <c r="BR945" s="2237"/>
      <c r="BS945" s="2238"/>
      <c r="BT945" s="2237"/>
      <c r="BU945" s="2237"/>
      <c r="BV945" s="2237"/>
      <c r="BW945" s="2237"/>
      <c r="BX945" s="2237"/>
      <c r="BY945" s="2237"/>
      <c r="BZ945" s="2237"/>
      <c r="CA945" s="2237"/>
      <c r="CB945" s="2237"/>
      <c r="CC945" s="2237"/>
      <c r="CD945" s="2237"/>
      <c r="CE945" s="2237"/>
      <c r="CF945" s="2237"/>
      <c r="CG945" s="2237"/>
      <c r="CH945" s="2237"/>
      <c r="CI945" s="2237"/>
      <c r="CJ945" s="2237"/>
      <c r="CK945" s="2237"/>
      <c r="CL945" s="2237"/>
      <c r="CM945" s="2238"/>
      <c r="CN945" s="2238"/>
      <c r="CO945" s="2239"/>
      <c r="CQ945" s="1653"/>
    </row>
    <row r="946" spans="1:95" s="551" customFormat="1" x14ac:dyDescent="0.2">
      <c r="A946" s="2170"/>
      <c r="B946" s="2236"/>
      <c r="C946" s="2164"/>
      <c r="D946" s="2164"/>
      <c r="E946" s="2165"/>
      <c r="F946" s="2167"/>
      <c r="G946" s="2164"/>
      <c r="H946" s="2167"/>
      <c r="I946" s="2237"/>
      <c r="J946" s="2237"/>
      <c r="K946" s="2237"/>
      <c r="L946" s="2237"/>
      <c r="M946" s="2237"/>
      <c r="N946" s="2237"/>
      <c r="O946" s="2237"/>
      <c r="P946" s="2237"/>
      <c r="Q946" s="2237"/>
      <c r="R946" s="2237"/>
      <c r="S946" s="2237"/>
      <c r="T946" s="2237"/>
      <c r="U946" s="2237"/>
      <c r="V946" s="2237"/>
      <c r="W946" s="2237"/>
      <c r="X946" s="2237"/>
      <c r="Y946" s="2237"/>
      <c r="Z946" s="2237"/>
      <c r="AA946" s="2237"/>
      <c r="AB946" s="2238"/>
      <c r="AC946" s="2238"/>
      <c r="AD946" s="2238"/>
      <c r="AE946" s="2238"/>
      <c r="AF946" s="2237"/>
      <c r="AG946" s="2237"/>
      <c r="AH946" s="2237"/>
      <c r="AI946" s="2237"/>
      <c r="AJ946" s="2237"/>
      <c r="AK946" s="2237"/>
      <c r="AL946" s="2237"/>
      <c r="AM946" s="2237"/>
      <c r="AN946" s="2237"/>
      <c r="AO946" s="2237"/>
      <c r="AP946" s="2237"/>
      <c r="AQ946" s="2237"/>
      <c r="AR946" s="2237"/>
      <c r="AS946" s="2237"/>
      <c r="AT946" s="2237"/>
      <c r="AU946" s="2237"/>
      <c r="AV946" s="2237"/>
      <c r="AW946" s="2237"/>
      <c r="AX946" s="2237"/>
      <c r="AY946" s="2237"/>
      <c r="AZ946" s="2237"/>
      <c r="BA946" s="2237"/>
      <c r="BB946" s="2237"/>
      <c r="BC946" s="2237"/>
      <c r="BD946" s="2237"/>
      <c r="BE946" s="2237"/>
      <c r="BF946" s="2237"/>
      <c r="BG946" s="2237"/>
      <c r="BH946" s="2237"/>
      <c r="BI946" s="2237"/>
      <c r="BJ946" s="2237"/>
      <c r="BK946" s="2237"/>
      <c r="BL946" s="2237"/>
      <c r="BM946" s="2237"/>
      <c r="BN946" s="2237"/>
      <c r="BO946" s="2237"/>
      <c r="BP946" s="2237"/>
      <c r="BQ946" s="2237"/>
      <c r="BR946" s="2237"/>
      <c r="BS946" s="2238"/>
      <c r="BT946" s="2237"/>
      <c r="BU946" s="2237"/>
      <c r="BV946" s="2237"/>
      <c r="BW946" s="2237"/>
      <c r="BX946" s="2237"/>
      <c r="BY946" s="2237"/>
      <c r="BZ946" s="2237"/>
      <c r="CA946" s="2237"/>
      <c r="CB946" s="2237"/>
      <c r="CC946" s="2237"/>
      <c r="CD946" s="2237"/>
      <c r="CE946" s="2237"/>
      <c r="CF946" s="2237"/>
      <c r="CG946" s="2237"/>
      <c r="CH946" s="2237"/>
      <c r="CI946" s="2237"/>
      <c r="CJ946" s="2237"/>
      <c r="CK946" s="2237"/>
      <c r="CL946" s="2237"/>
      <c r="CM946" s="2238"/>
      <c r="CN946" s="2238"/>
      <c r="CO946" s="2239"/>
      <c r="CQ946" s="1653"/>
    </row>
    <row r="947" spans="1:95" s="551" customFormat="1" x14ac:dyDescent="0.2">
      <c r="A947" s="2170"/>
      <c r="B947" s="2236"/>
      <c r="C947" s="2164"/>
      <c r="D947" s="2164"/>
      <c r="E947" s="2165"/>
      <c r="F947" s="2167"/>
      <c r="G947" s="2164"/>
      <c r="H947" s="2167"/>
      <c r="I947" s="2237"/>
      <c r="J947" s="2237"/>
      <c r="K947" s="2237"/>
      <c r="L947" s="2237"/>
      <c r="M947" s="2237"/>
      <c r="N947" s="2237"/>
      <c r="O947" s="2237"/>
      <c r="P947" s="2237"/>
      <c r="Q947" s="2237"/>
      <c r="R947" s="2237"/>
      <c r="S947" s="2237"/>
      <c r="T947" s="2237"/>
      <c r="U947" s="2237"/>
      <c r="V947" s="2237"/>
      <c r="W947" s="2237"/>
      <c r="X947" s="2237"/>
      <c r="Y947" s="2237"/>
      <c r="Z947" s="2237"/>
      <c r="AA947" s="2237"/>
      <c r="AB947" s="2238"/>
      <c r="AC947" s="2238"/>
      <c r="AD947" s="2238"/>
      <c r="AE947" s="2238"/>
      <c r="AF947" s="2237"/>
      <c r="AG947" s="2237"/>
      <c r="AH947" s="2237"/>
      <c r="AI947" s="2237"/>
      <c r="AJ947" s="2237"/>
      <c r="AK947" s="2237"/>
      <c r="AL947" s="2237"/>
      <c r="AM947" s="2237"/>
      <c r="AN947" s="2237"/>
      <c r="AO947" s="2237"/>
      <c r="AP947" s="2237"/>
      <c r="AQ947" s="2237"/>
      <c r="AR947" s="2237"/>
      <c r="AS947" s="2237"/>
      <c r="AT947" s="2237"/>
      <c r="AU947" s="2237"/>
      <c r="AV947" s="2237"/>
      <c r="AW947" s="2237"/>
      <c r="AX947" s="2237"/>
      <c r="AY947" s="2237"/>
      <c r="AZ947" s="2237"/>
      <c r="BA947" s="2237"/>
      <c r="BB947" s="2237"/>
      <c r="BC947" s="2237"/>
      <c r="BD947" s="2237"/>
      <c r="BE947" s="2237"/>
      <c r="BF947" s="2237"/>
      <c r="BG947" s="2237"/>
      <c r="BH947" s="2237"/>
      <c r="BI947" s="2237"/>
      <c r="BJ947" s="2237"/>
      <c r="BK947" s="2237"/>
      <c r="BL947" s="2237"/>
      <c r="BM947" s="2237"/>
      <c r="BN947" s="2237"/>
      <c r="BO947" s="2237"/>
      <c r="BP947" s="2237"/>
      <c r="BQ947" s="2237"/>
      <c r="BR947" s="2237"/>
      <c r="BS947" s="2238"/>
      <c r="BT947" s="2237"/>
      <c r="BU947" s="2237"/>
      <c r="BV947" s="2237"/>
      <c r="BW947" s="2237"/>
      <c r="BX947" s="2237"/>
      <c r="BY947" s="2237"/>
      <c r="BZ947" s="2237"/>
      <c r="CA947" s="2237"/>
      <c r="CB947" s="2237"/>
      <c r="CC947" s="2237"/>
      <c r="CD947" s="2237"/>
      <c r="CE947" s="2237"/>
      <c r="CF947" s="2237"/>
      <c r="CG947" s="2237"/>
      <c r="CH947" s="2237"/>
      <c r="CI947" s="2237"/>
      <c r="CJ947" s="2237"/>
      <c r="CK947" s="2237"/>
      <c r="CL947" s="2237"/>
      <c r="CM947" s="2238"/>
      <c r="CN947" s="2238"/>
      <c r="CO947" s="2239"/>
      <c r="CQ947" s="1653"/>
    </row>
    <row r="948" spans="1:95" s="551" customFormat="1" x14ac:dyDescent="0.2">
      <c r="A948" s="2170"/>
      <c r="B948" s="2236"/>
      <c r="C948" s="2164"/>
      <c r="D948" s="2164"/>
      <c r="E948" s="2165"/>
      <c r="F948" s="2167"/>
      <c r="G948" s="2164"/>
      <c r="H948" s="2167"/>
      <c r="I948" s="2237"/>
      <c r="J948" s="2237"/>
      <c r="K948" s="2237"/>
      <c r="L948" s="2237"/>
      <c r="M948" s="2237"/>
      <c r="N948" s="2237"/>
      <c r="O948" s="2237"/>
      <c r="P948" s="2237"/>
      <c r="Q948" s="2237"/>
      <c r="R948" s="2237"/>
      <c r="S948" s="2237"/>
      <c r="T948" s="2237"/>
      <c r="U948" s="2237"/>
      <c r="V948" s="2237"/>
      <c r="W948" s="2237"/>
      <c r="X948" s="2237"/>
      <c r="Y948" s="2237"/>
      <c r="Z948" s="2237"/>
      <c r="AA948" s="2237"/>
      <c r="AB948" s="2238"/>
      <c r="AC948" s="2238"/>
      <c r="AD948" s="2238"/>
      <c r="AE948" s="2238"/>
      <c r="AF948" s="2237"/>
      <c r="AG948" s="2237"/>
      <c r="AH948" s="2237"/>
      <c r="AI948" s="2237"/>
      <c r="AJ948" s="2237"/>
      <c r="AK948" s="2237"/>
      <c r="AL948" s="2237"/>
      <c r="AM948" s="2237"/>
      <c r="AN948" s="2237"/>
      <c r="AO948" s="2237"/>
      <c r="AP948" s="2237"/>
      <c r="AQ948" s="2237"/>
      <c r="AR948" s="2237"/>
      <c r="AS948" s="2237"/>
      <c r="AT948" s="2237"/>
      <c r="AU948" s="2237"/>
      <c r="AV948" s="2237"/>
      <c r="AW948" s="2237"/>
      <c r="AX948" s="2237"/>
      <c r="AY948" s="2237"/>
      <c r="AZ948" s="2237"/>
      <c r="BA948" s="2237"/>
      <c r="BB948" s="2237"/>
      <c r="BC948" s="2237"/>
      <c r="BD948" s="2237"/>
      <c r="BE948" s="2237"/>
      <c r="BF948" s="2237"/>
      <c r="BG948" s="2237"/>
      <c r="BH948" s="2237"/>
      <c r="BI948" s="2237"/>
      <c r="BJ948" s="2237"/>
      <c r="BK948" s="2237"/>
      <c r="BL948" s="2237"/>
      <c r="BM948" s="2237"/>
      <c r="BN948" s="2237"/>
      <c r="BO948" s="2237"/>
      <c r="BP948" s="2237"/>
      <c r="BQ948" s="2237"/>
      <c r="BR948" s="2237"/>
      <c r="BS948" s="2238"/>
      <c r="BT948" s="2237"/>
      <c r="BU948" s="2237"/>
      <c r="BV948" s="2237"/>
      <c r="BW948" s="2237"/>
      <c r="BX948" s="2237"/>
      <c r="BY948" s="2237"/>
      <c r="BZ948" s="2237"/>
      <c r="CA948" s="2237"/>
      <c r="CB948" s="2237"/>
      <c r="CC948" s="2237"/>
      <c r="CD948" s="2237"/>
      <c r="CE948" s="2237"/>
      <c r="CF948" s="2237"/>
      <c r="CG948" s="2237"/>
      <c r="CH948" s="2237"/>
      <c r="CI948" s="2237"/>
      <c r="CJ948" s="2237"/>
      <c r="CK948" s="2237"/>
      <c r="CL948" s="2237"/>
      <c r="CM948" s="2238"/>
      <c r="CN948" s="2238"/>
      <c r="CO948" s="2239"/>
      <c r="CQ948" s="1653"/>
    </row>
    <row r="949" spans="1:95" s="551" customFormat="1" x14ac:dyDescent="0.2">
      <c r="A949" s="2170"/>
      <c r="B949" s="2236"/>
      <c r="C949" s="2164"/>
      <c r="D949" s="2164"/>
      <c r="E949" s="2165"/>
      <c r="F949" s="2167"/>
      <c r="G949" s="2164"/>
      <c r="H949" s="2167"/>
      <c r="I949" s="2237"/>
      <c r="J949" s="2237"/>
      <c r="K949" s="2237"/>
      <c r="L949" s="2237"/>
      <c r="M949" s="2237"/>
      <c r="N949" s="2237"/>
      <c r="O949" s="2237"/>
      <c r="P949" s="2237"/>
      <c r="Q949" s="2237"/>
      <c r="R949" s="2237"/>
      <c r="S949" s="2237"/>
      <c r="T949" s="2237"/>
      <c r="U949" s="2237"/>
      <c r="V949" s="2237"/>
      <c r="W949" s="2237"/>
      <c r="X949" s="2237"/>
      <c r="Y949" s="2237"/>
      <c r="Z949" s="2237"/>
      <c r="AA949" s="2237"/>
      <c r="AB949" s="2238"/>
      <c r="AC949" s="2238"/>
      <c r="AD949" s="2238"/>
      <c r="AE949" s="2238"/>
      <c r="AF949" s="2237"/>
      <c r="AG949" s="2237"/>
      <c r="AH949" s="2237"/>
      <c r="AI949" s="2237"/>
      <c r="AJ949" s="2237"/>
      <c r="AK949" s="2237"/>
      <c r="AL949" s="2237"/>
      <c r="AM949" s="2237"/>
      <c r="AN949" s="2237"/>
      <c r="AO949" s="2237"/>
      <c r="AP949" s="2237"/>
      <c r="AQ949" s="2237"/>
      <c r="AR949" s="2237"/>
      <c r="AS949" s="2237"/>
      <c r="AT949" s="2237"/>
      <c r="AU949" s="2237"/>
      <c r="AV949" s="2237"/>
      <c r="AW949" s="2237"/>
      <c r="AX949" s="2237"/>
      <c r="AY949" s="2237"/>
      <c r="AZ949" s="2237"/>
      <c r="BA949" s="2237"/>
      <c r="BB949" s="2237"/>
      <c r="BC949" s="2237"/>
      <c r="BD949" s="2237"/>
      <c r="BE949" s="2237"/>
      <c r="BF949" s="2237"/>
      <c r="BG949" s="2237"/>
      <c r="BH949" s="2237"/>
      <c r="BI949" s="2237"/>
      <c r="BJ949" s="2237"/>
      <c r="BK949" s="2237"/>
      <c r="BL949" s="2237"/>
      <c r="BM949" s="2237"/>
      <c r="BN949" s="2237"/>
      <c r="BO949" s="2237"/>
      <c r="BP949" s="2237"/>
      <c r="BQ949" s="2237"/>
      <c r="BR949" s="2237"/>
      <c r="BS949" s="2238"/>
      <c r="BT949" s="2237"/>
      <c r="BU949" s="2237"/>
      <c r="BV949" s="2237"/>
      <c r="BW949" s="2237"/>
      <c r="BX949" s="2237"/>
      <c r="BY949" s="2237"/>
      <c r="BZ949" s="2237"/>
      <c r="CA949" s="2237"/>
      <c r="CB949" s="2237"/>
      <c r="CC949" s="2237"/>
      <c r="CD949" s="2237"/>
      <c r="CE949" s="2237"/>
      <c r="CF949" s="2237"/>
      <c r="CG949" s="2237"/>
      <c r="CH949" s="2237"/>
      <c r="CI949" s="2237"/>
      <c r="CJ949" s="2237"/>
      <c r="CK949" s="2237"/>
      <c r="CL949" s="2237"/>
      <c r="CM949" s="2238"/>
      <c r="CN949" s="2238"/>
      <c r="CO949" s="2239"/>
      <c r="CQ949" s="1653"/>
    </row>
    <row r="950" spans="1:95" s="551" customFormat="1" x14ac:dyDescent="0.2">
      <c r="A950" s="2170"/>
      <c r="B950" s="2236"/>
      <c r="C950" s="2164"/>
      <c r="D950" s="2164"/>
      <c r="E950" s="2165"/>
      <c r="F950" s="2167"/>
      <c r="G950" s="2164"/>
      <c r="H950" s="2167"/>
      <c r="I950" s="2237"/>
      <c r="J950" s="2237"/>
      <c r="K950" s="2237"/>
      <c r="L950" s="2237"/>
      <c r="M950" s="2237"/>
      <c r="N950" s="2237"/>
      <c r="O950" s="2237"/>
      <c r="P950" s="2237"/>
      <c r="Q950" s="2237"/>
      <c r="R950" s="2237"/>
      <c r="S950" s="2237"/>
      <c r="T950" s="2237"/>
      <c r="U950" s="2237"/>
      <c r="V950" s="2237"/>
      <c r="W950" s="2237"/>
      <c r="X950" s="2237"/>
      <c r="Y950" s="2237"/>
      <c r="Z950" s="2237"/>
      <c r="AA950" s="2237"/>
      <c r="AB950" s="2238"/>
      <c r="AC950" s="2238"/>
      <c r="AD950" s="2238"/>
      <c r="AE950" s="2238"/>
      <c r="AF950" s="2237"/>
      <c r="AG950" s="2237"/>
      <c r="AH950" s="2237"/>
      <c r="AI950" s="2237"/>
      <c r="AJ950" s="2237"/>
      <c r="AK950" s="2237"/>
      <c r="AL950" s="2237"/>
      <c r="AM950" s="2237"/>
      <c r="AN950" s="2237"/>
      <c r="AO950" s="2237"/>
      <c r="AP950" s="2237"/>
      <c r="AQ950" s="2237"/>
      <c r="AR950" s="2237"/>
      <c r="AS950" s="2237"/>
      <c r="AT950" s="2237"/>
      <c r="AU950" s="2237"/>
      <c r="AV950" s="2237"/>
      <c r="AW950" s="2237"/>
      <c r="AX950" s="2237"/>
      <c r="AY950" s="2237"/>
      <c r="AZ950" s="2237"/>
      <c r="BA950" s="2237"/>
      <c r="BB950" s="2237"/>
      <c r="BC950" s="2237"/>
      <c r="BD950" s="2237"/>
      <c r="BE950" s="2237"/>
      <c r="BF950" s="2237"/>
      <c r="BG950" s="2237"/>
      <c r="BH950" s="2237"/>
      <c r="BI950" s="2237"/>
      <c r="BJ950" s="2237"/>
      <c r="BK950" s="2237"/>
      <c r="BL950" s="2237"/>
      <c r="BM950" s="2237"/>
      <c r="BN950" s="2237"/>
      <c r="BO950" s="2237"/>
      <c r="BP950" s="2237"/>
      <c r="BQ950" s="2237"/>
      <c r="BR950" s="2237"/>
      <c r="BS950" s="2238"/>
      <c r="BT950" s="2237"/>
      <c r="BU950" s="2237"/>
      <c r="BV950" s="2237"/>
      <c r="BW950" s="2237"/>
      <c r="BX950" s="2237"/>
      <c r="BY950" s="2237"/>
      <c r="BZ950" s="2237"/>
      <c r="CA950" s="2237"/>
      <c r="CB950" s="2237"/>
      <c r="CC950" s="2237"/>
      <c r="CD950" s="2237"/>
      <c r="CE950" s="2237"/>
      <c r="CF950" s="2237"/>
      <c r="CG950" s="2237"/>
      <c r="CH950" s="2237"/>
      <c r="CI950" s="2237"/>
      <c r="CJ950" s="2237"/>
      <c r="CK950" s="2237"/>
      <c r="CL950" s="2237"/>
      <c r="CM950" s="2238"/>
      <c r="CN950" s="2238"/>
      <c r="CO950" s="2239"/>
      <c r="CQ950" s="1653"/>
    </row>
    <row r="951" spans="1:95" s="551" customFormat="1" x14ac:dyDescent="0.2">
      <c r="A951" s="2170"/>
      <c r="B951" s="2236"/>
      <c r="C951" s="2164"/>
      <c r="D951" s="2164"/>
      <c r="E951" s="2165"/>
      <c r="F951" s="2167"/>
      <c r="G951" s="2164"/>
      <c r="H951" s="2167"/>
      <c r="I951" s="2237"/>
      <c r="J951" s="2237"/>
      <c r="K951" s="2237"/>
      <c r="L951" s="2237"/>
      <c r="M951" s="2237"/>
      <c r="N951" s="2237"/>
      <c r="O951" s="2237"/>
      <c r="P951" s="2237"/>
      <c r="Q951" s="2237"/>
      <c r="R951" s="2237"/>
      <c r="S951" s="2237"/>
      <c r="T951" s="2237"/>
      <c r="U951" s="2237"/>
      <c r="V951" s="2237"/>
      <c r="W951" s="2237"/>
      <c r="X951" s="2237"/>
      <c r="Y951" s="2237"/>
      <c r="Z951" s="2237"/>
      <c r="AA951" s="2237"/>
      <c r="AB951" s="2238"/>
      <c r="AC951" s="2238"/>
      <c r="AD951" s="2238"/>
      <c r="AE951" s="2238"/>
      <c r="AF951" s="2237"/>
      <c r="AG951" s="2237"/>
      <c r="AH951" s="2237"/>
      <c r="AI951" s="2237"/>
      <c r="AJ951" s="2237"/>
      <c r="AK951" s="2237"/>
      <c r="AL951" s="2237"/>
      <c r="AM951" s="2237"/>
      <c r="AN951" s="2237"/>
      <c r="AO951" s="2237"/>
      <c r="AP951" s="2237"/>
      <c r="AQ951" s="2237"/>
      <c r="AR951" s="2237"/>
      <c r="AS951" s="2237"/>
      <c r="AT951" s="2237"/>
      <c r="AU951" s="2237"/>
      <c r="AV951" s="2237"/>
      <c r="AW951" s="2237"/>
      <c r="AX951" s="2237"/>
      <c r="AY951" s="2237"/>
      <c r="AZ951" s="2237"/>
      <c r="BA951" s="2237"/>
      <c r="BB951" s="2237"/>
      <c r="BC951" s="2237"/>
      <c r="BD951" s="2237"/>
      <c r="BE951" s="2237"/>
      <c r="BF951" s="2237"/>
      <c r="BG951" s="2237"/>
      <c r="BH951" s="2237"/>
      <c r="BI951" s="2237"/>
      <c r="BJ951" s="2237"/>
      <c r="BK951" s="2237"/>
      <c r="BL951" s="2237"/>
      <c r="BM951" s="2237"/>
      <c r="BN951" s="2237"/>
      <c r="BO951" s="2237"/>
      <c r="BP951" s="2237"/>
      <c r="BQ951" s="2237"/>
      <c r="BR951" s="2237"/>
      <c r="BS951" s="2238"/>
      <c r="BT951" s="2237"/>
      <c r="BU951" s="2237"/>
      <c r="BV951" s="2237"/>
      <c r="BW951" s="2237"/>
      <c r="BX951" s="2237"/>
      <c r="BY951" s="2237"/>
      <c r="BZ951" s="2237"/>
      <c r="CA951" s="2237"/>
      <c r="CB951" s="2237"/>
      <c r="CC951" s="2237"/>
      <c r="CD951" s="2237"/>
      <c r="CE951" s="2237"/>
      <c r="CF951" s="2237"/>
      <c r="CG951" s="2237"/>
      <c r="CH951" s="2237"/>
      <c r="CI951" s="2237"/>
      <c r="CJ951" s="2237"/>
      <c r="CK951" s="2237"/>
      <c r="CL951" s="2237"/>
      <c r="CM951" s="2238"/>
      <c r="CN951" s="2238"/>
      <c r="CO951" s="2239"/>
      <c r="CQ951" s="1653"/>
    </row>
    <row r="952" spans="1:95" s="551" customFormat="1" x14ac:dyDescent="0.2">
      <c r="A952" s="2170"/>
      <c r="B952" s="2236"/>
      <c r="C952" s="2164"/>
      <c r="D952" s="2164"/>
      <c r="E952" s="2165"/>
      <c r="F952" s="2167"/>
      <c r="G952" s="2164"/>
      <c r="H952" s="2167"/>
      <c r="I952" s="2237"/>
      <c r="J952" s="2237"/>
      <c r="K952" s="2237"/>
      <c r="L952" s="2237"/>
      <c r="M952" s="2237"/>
      <c r="N952" s="2237"/>
      <c r="O952" s="2237"/>
      <c r="P952" s="2237"/>
      <c r="Q952" s="2237"/>
      <c r="R952" s="2237"/>
      <c r="S952" s="2237"/>
      <c r="T952" s="2237"/>
      <c r="U952" s="2237"/>
      <c r="V952" s="2237"/>
      <c r="W952" s="2237"/>
      <c r="X952" s="2237"/>
      <c r="Y952" s="2237"/>
      <c r="Z952" s="2237"/>
      <c r="AA952" s="2237"/>
      <c r="AB952" s="2238"/>
      <c r="AC952" s="2238"/>
      <c r="AD952" s="2238"/>
      <c r="AE952" s="2238"/>
      <c r="AF952" s="2237"/>
      <c r="AG952" s="2237"/>
      <c r="AH952" s="2237"/>
      <c r="AI952" s="2237"/>
      <c r="AJ952" s="2237"/>
      <c r="AK952" s="2237"/>
      <c r="AL952" s="2237"/>
      <c r="AM952" s="2237"/>
      <c r="AN952" s="2237"/>
      <c r="AO952" s="2237"/>
      <c r="AP952" s="2237"/>
      <c r="AQ952" s="2237"/>
      <c r="AR952" s="2237"/>
      <c r="AS952" s="2237"/>
      <c r="AT952" s="2237"/>
      <c r="AU952" s="2237"/>
      <c r="AV952" s="2237"/>
      <c r="AW952" s="2237"/>
      <c r="AX952" s="2237"/>
      <c r="AY952" s="2237"/>
      <c r="AZ952" s="2237"/>
      <c r="BA952" s="2237"/>
      <c r="BB952" s="2237"/>
      <c r="BC952" s="2237"/>
      <c r="BD952" s="2237"/>
      <c r="BE952" s="2237"/>
      <c r="BF952" s="2237"/>
      <c r="BG952" s="2237"/>
      <c r="BH952" s="2237"/>
      <c r="BI952" s="2237"/>
      <c r="BJ952" s="2237"/>
      <c r="BK952" s="2237"/>
      <c r="BL952" s="2237"/>
      <c r="BM952" s="2237"/>
      <c r="BN952" s="2237"/>
      <c r="BO952" s="2237"/>
      <c r="BP952" s="2237"/>
      <c r="BQ952" s="2237"/>
      <c r="BR952" s="2237"/>
      <c r="BS952" s="2238"/>
      <c r="BT952" s="2237"/>
      <c r="BU952" s="2237"/>
      <c r="BV952" s="2237"/>
      <c r="BW952" s="2237"/>
      <c r="BX952" s="2237"/>
      <c r="BY952" s="2237"/>
      <c r="BZ952" s="2237"/>
      <c r="CA952" s="2237"/>
      <c r="CB952" s="2237"/>
      <c r="CC952" s="2237"/>
      <c r="CD952" s="2237"/>
      <c r="CE952" s="2237"/>
      <c r="CF952" s="2237"/>
      <c r="CG952" s="2237"/>
      <c r="CH952" s="2237"/>
      <c r="CI952" s="2237"/>
      <c r="CJ952" s="2237"/>
      <c r="CK952" s="2237"/>
      <c r="CL952" s="2237"/>
      <c r="CM952" s="2238"/>
      <c r="CN952" s="2238"/>
      <c r="CO952" s="2239"/>
      <c r="CQ952" s="1653"/>
    </row>
    <row r="953" spans="1:95" s="551" customFormat="1" x14ac:dyDescent="0.2">
      <c r="A953" s="2170"/>
      <c r="B953" s="2236"/>
      <c r="C953" s="2164"/>
      <c r="D953" s="2164"/>
      <c r="E953" s="2165"/>
      <c r="F953" s="2167"/>
      <c r="G953" s="2164"/>
      <c r="H953" s="2167"/>
      <c r="I953" s="2237"/>
      <c r="J953" s="2237"/>
      <c r="K953" s="2237"/>
      <c r="L953" s="2237"/>
      <c r="M953" s="2237"/>
      <c r="N953" s="2237"/>
      <c r="O953" s="2237"/>
      <c r="P953" s="2237"/>
      <c r="Q953" s="2237"/>
      <c r="R953" s="2237"/>
      <c r="S953" s="2237"/>
      <c r="T953" s="2237"/>
      <c r="U953" s="2237"/>
      <c r="V953" s="2237"/>
      <c r="W953" s="2237"/>
      <c r="X953" s="2237"/>
      <c r="Y953" s="2237"/>
      <c r="Z953" s="2237"/>
      <c r="AA953" s="2237"/>
      <c r="AB953" s="2238"/>
      <c r="AC953" s="2238"/>
      <c r="AD953" s="2238"/>
      <c r="AE953" s="2238"/>
      <c r="AF953" s="2237"/>
      <c r="AG953" s="2237"/>
      <c r="AH953" s="2237"/>
      <c r="AI953" s="2237"/>
      <c r="AJ953" s="2237"/>
      <c r="AK953" s="2237"/>
      <c r="AL953" s="2237"/>
      <c r="AM953" s="2237"/>
      <c r="AN953" s="2237"/>
      <c r="AO953" s="2237"/>
      <c r="AP953" s="2237"/>
      <c r="AQ953" s="2237"/>
      <c r="AR953" s="2237"/>
      <c r="AS953" s="2237"/>
      <c r="AT953" s="2237"/>
      <c r="AU953" s="2237"/>
      <c r="AV953" s="2237"/>
      <c r="AW953" s="2237"/>
      <c r="AX953" s="2237"/>
      <c r="AY953" s="2237"/>
      <c r="AZ953" s="2237"/>
      <c r="BA953" s="2237"/>
      <c r="BB953" s="2237"/>
      <c r="BC953" s="2237"/>
      <c r="BD953" s="2237"/>
      <c r="BE953" s="2237"/>
      <c r="BF953" s="2237"/>
      <c r="BG953" s="2237"/>
      <c r="BH953" s="2237"/>
      <c r="BI953" s="2237"/>
      <c r="BJ953" s="2237"/>
      <c r="BK953" s="2237"/>
      <c r="BL953" s="2237"/>
      <c r="BM953" s="2237"/>
      <c r="BN953" s="2237"/>
      <c r="BO953" s="2237"/>
      <c r="BP953" s="2237"/>
      <c r="BQ953" s="2237"/>
      <c r="BR953" s="2237"/>
      <c r="BS953" s="2238"/>
      <c r="BT953" s="2237"/>
      <c r="BU953" s="2237"/>
      <c r="BV953" s="2237"/>
      <c r="BW953" s="2237"/>
      <c r="BX953" s="2237"/>
      <c r="BY953" s="2237"/>
      <c r="BZ953" s="2237"/>
      <c r="CA953" s="2237"/>
      <c r="CB953" s="2237"/>
      <c r="CC953" s="2237"/>
      <c r="CD953" s="2237"/>
      <c r="CE953" s="2237"/>
      <c r="CF953" s="2237"/>
      <c r="CG953" s="2237"/>
      <c r="CH953" s="2237"/>
      <c r="CI953" s="2237"/>
      <c r="CJ953" s="2237"/>
      <c r="CK953" s="2237"/>
      <c r="CL953" s="2237"/>
      <c r="CM953" s="2238"/>
      <c r="CN953" s="2238"/>
      <c r="CO953" s="2239"/>
      <c r="CQ953" s="1653"/>
    </row>
    <row r="954" spans="1:95" s="551" customFormat="1" x14ac:dyDescent="0.2">
      <c r="A954" s="2170"/>
      <c r="B954" s="2236"/>
      <c r="C954" s="2164"/>
      <c r="D954" s="2164"/>
      <c r="E954" s="2165"/>
      <c r="F954" s="2167"/>
      <c r="G954" s="2164"/>
      <c r="H954" s="2167"/>
      <c r="I954" s="2237"/>
      <c r="J954" s="2237"/>
      <c r="K954" s="2237"/>
      <c r="L954" s="2237"/>
      <c r="M954" s="2237"/>
      <c r="N954" s="2237"/>
      <c r="O954" s="2237"/>
      <c r="P954" s="2237"/>
      <c r="Q954" s="2237"/>
      <c r="R954" s="2237"/>
      <c r="S954" s="2237"/>
      <c r="T954" s="2237"/>
      <c r="U954" s="2237"/>
      <c r="V954" s="2237"/>
      <c r="W954" s="2237"/>
      <c r="X954" s="2237"/>
      <c r="Y954" s="2237"/>
      <c r="Z954" s="2237"/>
      <c r="AA954" s="2237"/>
      <c r="AB954" s="2238"/>
      <c r="AC954" s="2238"/>
      <c r="AD954" s="2238"/>
      <c r="AE954" s="2238"/>
      <c r="AF954" s="2237"/>
      <c r="AG954" s="2237"/>
      <c r="AH954" s="2237"/>
      <c r="AI954" s="2237"/>
      <c r="AJ954" s="2237"/>
      <c r="AK954" s="2237"/>
      <c r="AL954" s="2237"/>
      <c r="AM954" s="2237"/>
      <c r="AN954" s="2237"/>
      <c r="AO954" s="2237"/>
      <c r="AP954" s="2237"/>
      <c r="AQ954" s="2237"/>
      <c r="AR954" s="2237"/>
      <c r="AS954" s="2237"/>
      <c r="AT954" s="2237"/>
      <c r="AU954" s="2237"/>
      <c r="AV954" s="2237"/>
      <c r="AW954" s="2237"/>
      <c r="AX954" s="2237"/>
      <c r="AY954" s="2237"/>
      <c r="AZ954" s="2237"/>
      <c r="BA954" s="2237"/>
      <c r="BB954" s="2237"/>
      <c r="BC954" s="2237"/>
      <c r="BD954" s="2237"/>
      <c r="BE954" s="2237"/>
      <c r="BF954" s="2237"/>
      <c r="BG954" s="2237"/>
      <c r="BH954" s="2237"/>
      <c r="BI954" s="2237"/>
      <c r="BJ954" s="2237"/>
      <c r="BK954" s="2237"/>
      <c r="BL954" s="2237"/>
      <c r="BM954" s="2237"/>
      <c r="BN954" s="2237"/>
      <c r="BO954" s="2237"/>
      <c r="BP954" s="2237"/>
      <c r="BQ954" s="2237"/>
      <c r="BR954" s="2237"/>
      <c r="BS954" s="2238"/>
      <c r="BT954" s="2237"/>
      <c r="BU954" s="2237"/>
      <c r="BV954" s="2237"/>
      <c r="BW954" s="2237"/>
      <c r="BX954" s="2237"/>
      <c r="BY954" s="2237"/>
      <c r="BZ954" s="2237"/>
      <c r="CA954" s="2237"/>
      <c r="CB954" s="2237"/>
      <c r="CC954" s="2237"/>
      <c r="CD954" s="2237"/>
      <c r="CE954" s="2237"/>
      <c r="CF954" s="2237"/>
      <c r="CG954" s="2237"/>
      <c r="CH954" s="2237"/>
      <c r="CI954" s="2237"/>
      <c r="CJ954" s="2237"/>
      <c r="CK954" s="2237"/>
      <c r="CL954" s="2237"/>
      <c r="CM954" s="2238"/>
      <c r="CN954" s="2238"/>
      <c r="CO954" s="2239"/>
      <c r="CQ954" s="1653"/>
    </row>
    <row r="955" spans="1:95" s="551" customFormat="1" x14ac:dyDescent="0.2">
      <c r="A955" s="2170"/>
      <c r="B955" s="2236"/>
      <c r="C955" s="2164"/>
      <c r="D955" s="2164"/>
      <c r="E955" s="2165"/>
      <c r="F955" s="2167"/>
      <c r="G955" s="2164"/>
      <c r="H955" s="2167"/>
      <c r="I955" s="2237"/>
      <c r="J955" s="2237"/>
      <c r="K955" s="2237"/>
      <c r="L955" s="2237"/>
      <c r="M955" s="2237"/>
      <c r="N955" s="2237"/>
      <c r="O955" s="2237"/>
      <c r="P955" s="2237"/>
      <c r="Q955" s="2237"/>
      <c r="R955" s="2237"/>
      <c r="S955" s="2237"/>
      <c r="T955" s="2237"/>
      <c r="U955" s="2237"/>
      <c r="V955" s="2237"/>
      <c r="W955" s="2237"/>
      <c r="X955" s="2237"/>
      <c r="Y955" s="2237"/>
      <c r="Z955" s="2237"/>
      <c r="AA955" s="2237"/>
      <c r="AB955" s="2238"/>
      <c r="AC955" s="2238"/>
      <c r="AD955" s="2238"/>
      <c r="AE955" s="2238"/>
      <c r="AF955" s="2237"/>
      <c r="AG955" s="2237"/>
      <c r="AH955" s="2237"/>
      <c r="AI955" s="2237"/>
      <c r="AJ955" s="2237"/>
      <c r="AK955" s="2237"/>
      <c r="AL955" s="2237"/>
      <c r="AM955" s="2237"/>
      <c r="AN955" s="2237"/>
      <c r="AO955" s="2237"/>
      <c r="AP955" s="2237"/>
      <c r="AQ955" s="2237"/>
      <c r="AR955" s="2237"/>
      <c r="AS955" s="2237"/>
      <c r="AT955" s="2237"/>
      <c r="AU955" s="2237"/>
      <c r="AV955" s="2237"/>
      <c r="AW955" s="2237"/>
      <c r="AX955" s="2237"/>
      <c r="AY955" s="2237"/>
      <c r="AZ955" s="2237"/>
      <c r="BA955" s="2237"/>
      <c r="BB955" s="2237"/>
      <c r="BC955" s="2237"/>
      <c r="BD955" s="2237"/>
      <c r="BE955" s="2237"/>
      <c r="BF955" s="2237"/>
      <c r="BG955" s="2237"/>
      <c r="BH955" s="2237"/>
      <c r="BI955" s="2237"/>
      <c r="BJ955" s="2237"/>
      <c r="BK955" s="2237"/>
      <c r="BL955" s="2237"/>
      <c r="BM955" s="2237"/>
      <c r="BN955" s="2237"/>
      <c r="BO955" s="2237"/>
      <c r="BP955" s="2237"/>
      <c r="BQ955" s="2237"/>
      <c r="BR955" s="2237"/>
      <c r="BS955" s="2238"/>
      <c r="BT955" s="2237"/>
      <c r="BU955" s="2237"/>
      <c r="BV955" s="2237"/>
      <c r="BW955" s="2237"/>
      <c r="BX955" s="2237"/>
      <c r="BY955" s="2237"/>
      <c r="BZ955" s="2237"/>
      <c r="CA955" s="2237"/>
      <c r="CB955" s="2237"/>
      <c r="CC955" s="2237"/>
      <c r="CD955" s="2237"/>
      <c r="CE955" s="2237"/>
      <c r="CF955" s="2237"/>
      <c r="CG955" s="2237"/>
      <c r="CH955" s="2237"/>
      <c r="CI955" s="2237"/>
      <c r="CJ955" s="2237"/>
      <c r="CK955" s="2237"/>
      <c r="CL955" s="2237"/>
      <c r="CM955" s="2238"/>
      <c r="CN955" s="2238"/>
      <c r="CO955" s="2239"/>
      <c r="CQ955" s="1653"/>
    </row>
    <row r="956" spans="1:95" s="551" customFormat="1" x14ac:dyDescent="0.2">
      <c r="A956" s="2170"/>
      <c r="B956" s="2236"/>
      <c r="C956" s="2164"/>
      <c r="D956" s="2164"/>
      <c r="E956" s="2165"/>
      <c r="F956" s="2167"/>
      <c r="G956" s="2164"/>
      <c r="H956" s="2167"/>
      <c r="I956" s="2237"/>
      <c r="J956" s="2237"/>
      <c r="K956" s="2237"/>
      <c r="L956" s="2237"/>
      <c r="M956" s="2237"/>
      <c r="N956" s="2237"/>
      <c r="O956" s="2237"/>
      <c r="P956" s="2237"/>
      <c r="Q956" s="2237"/>
      <c r="R956" s="2237"/>
      <c r="S956" s="2237"/>
      <c r="T956" s="2237"/>
      <c r="U956" s="2237"/>
      <c r="V956" s="2237"/>
      <c r="W956" s="2237"/>
      <c r="X956" s="2237"/>
      <c r="Y956" s="2237"/>
      <c r="Z956" s="2237"/>
      <c r="AA956" s="2237"/>
      <c r="AB956" s="2238"/>
      <c r="AC956" s="2238"/>
      <c r="AD956" s="2238"/>
      <c r="AE956" s="2238"/>
      <c r="AF956" s="2237"/>
      <c r="AG956" s="2237"/>
      <c r="AH956" s="2237"/>
      <c r="AI956" s="2237"/>
      <c r="AJ956" s="2237"/>
      <c r="AK956" s="2237"/>
      <c r="AL956" s="2237"/>
      <c r="AM956" s="2237"/>
      <c r="AN956" s="2237"/>
      <c r="AO956" s="2237"/>
      <c r="AP956" s="2237"/>
      <c r="AQ956" s="2237"/>
      <c r="AR956" s="2237"/>
      <c r="AS956" s="2237"/>
      <c r="AT956" s="2237"/>
      <c r="AU956" s="2237"/>
      <c r="AV956" s="2237"/>
      <c r="AW956" s="2237"/>
      <c r="AX956" s="2237"/>
      <c r="AY956" s="2237"/>
      <c r="AZ956" s="2237"/>
      <c r="BA956" s="2237"/>
      <c r="BB956" s="2237"/>
      <c r="BC956" s="2237"/>
      <c r="BD956" s="2237"/>
      <c r="BE956" s="2237"/>
      <c r="BF956" s="2237"/>
      <c r="BG956" s="2237"/>
      <c r="BH956" s="2237"/>
      <c r="BI956" s="2237"/>
      <c r="BJ956" s="2237"/>
      <c r="BK956" s="2237"/>
      <c r="BL956" s="2237"/>
      <c r="BM956" s="2237"/>
      <c r="BN956" s="2237"/>
      <c r="BO956" s="2237"/>
      <c r="BP956" s="2237"/>
      <c r="BQ956" s="2237"/>
      <c r="BR956" s="2237"/>
      <c r="BS956" s="2238"/>
      <c r="BT956" s="2237"/>
      <c r="BU956" s="2237"/>
      <c r="BV956" s="2237"/>
      <c r="BW956" s="2237"/>
      <c r="BX956" s="2237"/>
      <c r="BY956" s="2237"/>
      <c r="BZ956" s="2237"/>
      <c r="CA956" s="2237"/>
      <c r="CB956" s="2237"/>
      <c r="CC956" s="2237"/>
      <c r="CD956" s="2237"/>
      <c r="CE956" s="2237"/>
      <c r="CF956" s="2237"/>
      <c r="CG956" s="2237"/>
      <c r="CH956" s="2237"/>
      <c r="CI956" s="2237"/>
      <c r="CJ956" s="2237"/>
      <c r="CK956" s="2237"/>
      <c r="CL956" s="2237"/>
      <c r="CM956" s="2238"/>
      <c r="CN956" s="2238"/>
      <c r="CO956" s="2239"/>
      <c r="CQ956" s="1653"/>
    </row>
    <row r="957" spans="1:95" s="551" customFormat="1" x14ac:dyDescent="0.2">
      <c r="A957" s="2170"/>
      <c r="B957" s="2236"/>
      <c r="C957" s="2164"/>
      <c r="D957" s="2164"/>
      <c r="E957" s="2165"/>
      <c r="F957" s="2167"/>
      <c r="G957" s="2164"/>
      <c r="H957" s="2167"/>
      <c r="I957" s="2237"/>
      <c r="J957" s="2237"/>
      <c r="K957" s="2237"/>
      <c r="L957" s="2237"/>
      <c r="M957" s="2237"/>
      <c r="N957" s="2237"/>
      <c r="O957" s="2237"/>
      <c r="P957" s="2237"/>
      <c r="Q957" s="2237"/>
      <c r="R957" s="2237"/>
      <c r="S957" s="2237"/>
      <c r="T957" s="2237"/>
      <c r="U957" s="2237"/>
      <c r="V957" s="2237"/>
      <c r="W957" s="2237"/>
      <c r="X957" s="2237"/>
      <c r="Y957" s="2237"/>
      <c r="Z957" s="2237"/>
      <c r="AA957" s="2237"/>
      <c r="AB957" s="2238"/>
      <c r="AC957" s="2238"/>
      <c r="AD957" s="2238"/>
      <c r="AE957" s="2238"/>
      <c r="AF957" s="2237"/>
      <c r="AG957" s="2237"/>
      <c r="AH957" s="2237"/>
      <c r="AI957" s="2237"/>
      <c r="AJ957" s="2237"/>
      <c r="AK957" s="2237"/>
      <c r="AL957" s="2237"/>
      <c r="AM957" s="2237"/>
      <c r="AN957" s="2237"/>
      <c r="AO957" s="2237"/>
      <c r="AP957" s="2237"/>
      <c r="AQ957" s="2237"/>
      <c r="AR957" s="2237"/>
      <c r="AS957" s="2237"/>
      <c r="AT957" s="2237"/>
      <c r="AU957" s="2237"/>
      <c r="AV957" s="2237"/>
      <c r="AW957" s="2237"/>
      <c r="AX957" s="2237"/>
      <c r="AY957" s="2237"/>
      <c r="AZ957" s="2237"/>
      <c r="BA957" s="2237"/>
      <c r="BB957" s="2237"/>
      <c r="BC957" s="2237"/>
      <c r="BD957" s="2237"/>
      <c r="BE957" s="2237"/>
      <c r="BF957" s="2237"/>
      <c r="BG957" s="2237"/>
      <c r="BH957" s="2237"/>
      <c r="BI957" s="2237"/>
      <c r="BJ957" s="2237"/>
      <c r="BK957" s="2237"/>
      <c r="BL957" s="2237"/>
      <c r="BM957" s="2237"/>
      <c r="BN957" s="2237"/>
      <c r="BO957" s="2237"/>
      <c r="BP957" s="2237"/>
      <c r="BQ957" s="2237"/>
      <c r="BR957" s="2237"/>
      <c r="BS957" s="2238"/>
      <c r="BT957" s="2237"/>
      <c r="BU957" s="2237"/>
      <c r="BV957" s="2237"/>
      <c r="BW957" s="2237"/>
      <c r="BX957" s="2237"/>
      <c r="BY957" s="2237"/>
      <c r="BZ957" s="2237"/>
      <c r="CA957" s="2237"/>
      <c r="CB957" s="2237"/>
      <c r="CC957" s="2237"/>
      <c r="CD957" s="2237"/>
      <c r="CE957" s="2237"/>
      <c r="CF957" s="2237"/>
      <c r="CG957" s="2237"/>
      <c r="CH957" s="2237"/>
      <c r="CI957" s="2237"/>
      <c r="CJ957" s="2237"/>
      <c r="CK957" s="2237"/>
      <c r="CL957" s="2237"/>
      <c r="CM957" s="2238"/>
      <c r="CN957" s="2238"/>
      <c r="CO957" s="2239"/>
      <c r="CQ957" s="1653"/>
    </row>
    <row r="958" spans="1:95" s="551" customFormat="1" x14ac:dyDescent="0.2">
      <c r="A958" s="2170"/>
      <c r="B958" s="2236"/>
      <c r="C958" s="2164"/>
      <c r="D958" s="2164"/>
      <c r="E958" s="2165"/>
      <c r="F958" s="2167"/>
      <c r="G958" s="2164"/>
      <c r="H958" s="2167"/>
      <c r="I958" s="2237"/>
      <c r="J958" s="2237"/>
      <c r="K958" s="2237"/>
      <c r="L958" s="2237"/>
      <c r="M958" s="2237"/>
      <c r="N958" s="2237"/>
      <c r="O958" s="2237"/>
      <c r="P958" s="2237"/>
      <c r="Q958" s="2237"/>
      <c r="R958" s="2237"/>
      <c r="S958" s="2237"/>
      <c r="T958" s="2237"/>
      <c r="U958" s="2237"/>
      <c r="V958" s="2237"/>
      <c r="W958" s="2237"/>
      <c r="X958" s="2237"/>
      <c r="Y958" s="2237"/>
      <c r="Z958" s="2237"/>
      <c r="AA958" s="2237"/>
      <c r="AB958" s="2238"/>
      <c r="AC958" s="2238"/>
      <c r="AD958" s="2238"/>
      <c r="AE958" s="2238"/>
      <c r="AF958" s="2237"/>
      <c r="AG958" s="2237"/>
      <c r="AH958" s="2237"/>
      <c r="AI958" s="2237"/>
      <c r="AJ958" s="2237"/>
      <c r="AK958" s="2237"/>
      <c r="AL958" s="2237"/>
      <c r="AM958" s="2237"/>
      <c r="AN958" s="2237"/>
      <c r="AO958" s="2237"/>
      <c r="AP958" s="2237"/>
      <c r="AQ958" s="2237"/>
      <c r="AR958" s="2237"/>
      <c r="AS958" s="2237"/>
      <c r="AT958" s="2237"/>
      <c r="AU958" s="2237"/>
      <c r="AV958" s="2237"/>
      <c r="AW958" s="2237"/>
      <c r="AX958" s="2237"/>
      <c r="AY958" s="2237"/>
      <c r="AZ958" s="2237"/>
      <c r="BA958" s="2237"/>
      <c r="BB958" s="2237"/>
      <c r="BC958" s="2237"/>
      <c r="BD958" s="2237"/>
      <c r="BE958" s="2237"/>
      <c r="BF958" s="2237"/>
      <c r="BG958" s="2237"/>
      <c r="BH958" s="2237"/>
      <c r="BI958" s="2237"/>
      <c r="BJ958" s="2237"/>
      <c r="BK958" s="2237"/>
      <c r="BL958" s="2237"/>
      <c r="BM958" s="2237"/>
      <c r="BN958" s="2237"/>
      <c r="BO958" s="2237"/>
      <c r="BP958" s="2237"/>
      <c r="BQ958" s="2237"/>
      <c r="BR958" s="2237"/>
      <c r="BS958" s="2238"/>
      <c r="BT958" s="2237"/>
      <c r="BU958" s="2237"/>
      <c r="BV958" s="2237"/>
      <c r="BW958" s="2237"/>
      <c r="BX958" s="2237"/>
      <c r="BY958" s="2237"/>
      <c r="BZ958" s="2237"/>
      <c r="CA958" s="2237"/>
      <c r="CB958" s="2237"/>
      <c r="CC958" s="2237"/>
      <c r="CD958" s="2237"/>
      <c r="CE958" s="2237"/>
      <c r="CF958" s="2237"/>
      <c r="CG958" s="2237"/>
      <c r="CH958" s="2237"/>
      <c r="CI958" s="2237"/>
      <c r="CJ958" s="2237"/>
      <c r="CK958" s="2237"/>
      <c r="CL958" s="2237"/>
      <c r="CM958" s="2238"/>
      <c r="CN958" s="2238"/>
      <c r="CO958" s="2239"/>
      <c r="CQ958" s="1653"/>
    </row>
    <row r="959" spans="1:95" s="551" customFormat="1" x14ac:dyDescent="0.2">
      <c r="A959" s="2170"/>
      <c r="B959" s="2236"/>
      <c r="C959" s="2164"/>
      <c r="D959" s="2164"/>
      <c r="E959" s="2165"/>
      <c r="F959" s="2167"/>
      <c r="G959" s="2164"/>
      <c r="H959" s="2167"/>
      <c r="I959" s="2237"/>
      <c r="J959" s="2237"/>
      <c r="K959" s="2237"/>
      <c r="L959" s="2237"/>
      <c r="M959" s="2237"/>
      <c r="N959" s="2237"/>
      <c r="O959" s="2237"/>
      <c r="P959" s="2237"/>
      <c r="Q959" s="2237"/>
      <c r="R959" s="2237"/>
      <c r="S959" s="2237"/>
      <c r="T959" s="2237"/>
      <c r="U959" s="2237"/>
      <c r="V959" s="2237"/>
      <c r="W959" s="2237"/>
      <c r="X959" s="2237"/>
      <c r="Y959" s="2237"/>
      <c r="Z959" s="2237"/>
      <c r="AA959" s="2237"/>
      <c r="AB959" s="2238"/>
      <c r="AC959" s="2238"/>
      <c r="AD959" s="2238"/>
      <c r="AE959" s="2238"/>
      <c r="AF959" s="2237"/>
      <c r="AG959" s="2237"/>
      <c r="AH959" s="2237"/>
      <c r="AI959" s="2237"/>
      <c r="AJ959" s="2237"/>
      <c r="AK959" s="2237"/>
      <c r="AL959" s="2237"/>
      <c r="AM959" s="2237"/>
      <c r="AN959" s="2237"/>
      <c r="AO959" s="2237"/>
      <c r="AP959" s="2237"/>
      <c r="AQ959" s="2237"/>
      <c r="AR959" s="2237"/>
      <c r="AS959" s="2237"/>
      <c r="AT959" s="2237"/>
      <c r="AU959" s="2237"/>
      <c r="AV959" s="2237"/>
      <c r="AW959" s="2237"/>
      <c r="AX959" s="2237"/>
      <c r="AY959" s="2237"/>
      <c r="AZ959" s="2237"/>
      <c r="BA959" s="2237"/>
      <c r="BB959" s="2237"/>
      <c r="BC959" s="2237"/>
      <c r="BD959" s="2237"/>
      <c r="BE959" s="2237"/>
      <c r="BF959" s="2237"/>
      <c r="BG959" s="2237"/>
      <c r="BH959" s="2237"/>
      <c r="BI959" s="2237"/>
      <c r="BJ959" s="2237"/>
      <c r="BK959" s="2237"/>
      <c r="BL959" s="2237"/>
      <c r="BM959" s="2237"/>
      <c r="BN959" s="2237"/>
      <c r="BO959" s="2237"/>
      <c r="BP959" s="2237"/>
      <c r="BQ959" s="2237"/>
      <c r="BR959" s="2237"/>
      <c r="BS959" s="2238"/>
      <c r="BT959" s="2237"/>
      <c r="BU959" s="2237"/>
      <c r="BV959" s="2237"/>
      <c r="BW959" s="2237"/>
      <c r="BX959" s="2237"/>
      <c r="BY959" s="2237"/>
      <c r="BZ959" s="2237"/>
      <c r="CA959" s="2237"/>
      <c r="CB959" s="2237"/>
      <c r="CC959" s="2237"/>
      <c r="CD959" s="2237"/>
      <c r="CE959" s="2237"/>
      <c r="CF959" s="2237"/>
      <c r="CG959" s="2237"/>
      <c r="CH959" s="2237"/>
      <c r="CI959" s="2237"/>
      <c r="CJ959" s="2237"/>
      <c r="CK959" s="2237"/>
      <c r="CL959" s="2237"/>
      <c r="CM959" s="2238"/>
      <c r="CN959" s="2238"/>
      <c r="CO959" s="2239"/>
      <c r="CQ959" s="1653"/>
    </row>
    <row r="960" spans="1:95" s="551" customFormat="1" x14ac:dyDescent="0.2">
      <c r="A960" s="2170"/>
      <c r="B960" s="2236"/>
      <c r="C960" s="2164"/>
      <c r="D960" s="2164"/>
      <c r="E960" s="2165"/>
      <c r="F960" s="2167"/>
      <c r="G960" s="2164"/>
      <c r="H960" s="2167"/>
      <c r="I960" s="2237"/>
      <c r="J960" s="2237"/>
      <c r="K960" s="2237"/>
      <c r="L960" s="2237"/>
      <c r="M960" s="2237"/>
      <c r="N960" s="2237"/>
      <c r="O960" s="2237"/>
      <c r="P960" s="2237"/>
      <c r="Q960" s="2237"/>
      <c r="R960" s="2237"/>
      <c r="S960" s="2237"/>
      <c r="T960" s="2237"/>
      <c r="U960" s="2237"/>
      <c r="V960" s="2237"/>
      <c r="W960" s="2237"/>
      <c r="X960" s="2237"/>
      <c r="Y960" s="2237"/>
      <c r="Z960" s="2237"/>
      <c r="AA960" s="2237"/>
      <c r="AB960" s="2238"/>
      <c r="AC960" s="2238"/>
      <c r="AD960" s="2238"/>
      <c r="AE960" s="2238"/>
      <c r="AF960" s="2237"/>
      <c r="AG960" s="2237"/>
      <c r="AH960" s="2237"/>
      <c r="AI960" s="2237"/>
      <c r="AJ960" s="2237"/>
      <c r="AK960" s="2237"/>
      <c r="AL960" s="2237"/>
      <c r="AM960" s="2237"/>
      <c r="AN960" s="2237"/>
      <c r="AO960" s="2237"/>
      <c r="AP960" s="2237"/>
      <c r="AQ960" s="2237"/>
      <c r="AR960" s="2237"/>
      <c r="AS960" s="2237"/>
      <c r="AT960" s="2237"/>
      <c r="AU960" s="2237"/>
      <c r="AV960" s="2237"/>
      <c r="AW960" s="2237"/>
      <c r="AX960" s="2237"/>
      <c r="AY960" s="2237"/>
      <c r="AZ960" s="2237"/>
      <c r="BA960" s="2237"/>
      <c r="BB960" s="2237"/>
      <c r="BC960" s="2237"/>
      <c r="BD960" s="2237"/>
      <c r="BE960" s="2237"/>
      <c r="BF960" s="2237"/>
      <c r="BG960" s="2237"/>
      <c r="BH960" s="2237"/>
      <c r="BI960" s="2237"/>
      <c r="BJ960" s="2237"/>
      <c r="BK960" s="2237"/>
      <c r="BL960" s="2237"/>
      <c r="BM960" s="2237"/>
      <c r="BN960" s="2237"/>
      <c r="BO960" s="2237"/>
      <c r="BP960" s="2237"/>
      <c r="BQ960" s="2237"/>
      <c r="BR960" s="2237"/>
      <c r="BS960" s="2238"/>
      <c r="BT960" s="2237"/>
      <c r="BU960" s="2237"/>
      <c r="BV960" s="2237"/>
      <c r="BW960" s="2237"/>
      <c r="BX960" s="2237"/>
      <c r="BY960" s="2237"/>
      <c r="BZ960" s="2237"/>
      <c r="CA960" s="2237"/>
      <c r="CB960" s="2237"/>
      <c r="CC960" s="2237"/>
      <c r="CD960" s="2237"/>
      <c r="CE960" s="2237"/>
      <c r="CF960" s="2237"/>
      <c r="CG960" s="2237"/>
      <c r="CH960" s="2237"/>
      <c r="CI960" s="2237"/>
      <c r="CJ960" s="2237"/>
      <c r="CK960" s="2237"/>
      <c r="CL960" s="2237"/>
      <c r="CM960" s="2238"/>
      <c r="CN960" s="2238"/>
      <c r="CO960" s="2239"/>
      <c r="CQ960" s="1653"/>
    </row>
    <row r="961" spans="1:95" s="551" customFormat="1" x14ac:dyDescent="0.2">
      <c r="A961" s="2170"/>
      <c r="B961" s="2236"/>
      <c r="C961" s="2164"/>
      <c r="D961" s="2164"/>
      <c r="E961" s="2165"/>
      <c r="F961" s="2167"/>
      <c r="G961" s="2164"/>
      <c r="H961" s="2167"/>
      <c r="I961" s="2237"/>
      <c r="J961" s="2237"/>
      <c r="K961" s="2237"/>
      <c r="L961" s="2237"/>
      <c r="M961" s="2237"/>
      <c r="N961" s="2237"/>
      <c r="O961" s="2237"/>
      <c r="P961" s="2237"/>
      <c r="Q961" s="2237"/>
      <c r="R961" s="2237"/>
      <c r="S961" s="2237"/>
      <c r="T961" s="2237"/>
      <c r="U961" s="2237"/>
      <c r="V961" s="2237"/>
      <c r="W961" s="2237"/>
      <c r="X961" s="2237"/>
      <c r="Y961" s="2237"/>
      <c r="Z961" s="2237"/>
      <c r="AA961" s="2237"/>
      <c r="AB961" s="2238"/>
      <c r="AC961" s="2238"/>
      <c r="AD961" s="2238"/>
      <c r="AE961" s="2238"/>
      <c r="AF961" s="2237"/>
      <c r="AG961" s="2237"/>
      <c r="AH961" s="2237"/>
      <c r="AI961" s="2237"/>
      <c r="AJ961" s="2237"/>
      <c r="AK961" s="2237"/>
      <c r="AL961" s="2237"/>
      <c r="AM961" s="2237"/>
      <c r="AN961" s="2237"/>
      <c r="AO961" s="2237"/>
      <c r="AP961" s="2237"/>
      <c r="AQ961" s="2237"/>
      <c r="AR961" s="2237"/>
      <c r="AS961" s="2237"/>
      <c r="AT961" s="2237"/>
      <c r="AU961" s="2237"/>
      <c r="AV961" s="2237"/>
      <c r="AW961" s="2237"/>
      <c r="AX961" s="2237"/>
      <c r="AY961" s="2237"/>
      <c r="AZ961" s="2237"/>
      <c r="BA961" s="2237"/>
      <c r="BB961" s="2237"/>
      <c r="BC961" s="2237"/>
      <c r="BD961" s="2237"/>
      <c r="BE961" s="2237"/>
      <c r="BF961" s="2237"/>
      <c r="BG961" s="2237"/>
      <c r="BH961" s="2237"/>
      <c r="BI961" s="2237"/>
      <c r="BJ961" s="2237"/>
      <c r="BK961" s="2237"/>
      <c r="BL961" s="2237"/>
      <c r="BM961" s="2237"/>
      <c r="BN961" s="2237"/>
      <c r="BO961" s="2237"/>
      <c r="BP961" s="2237"/>
      <c r="BQ961" s="2237"/>
      <c r="BR961" s="2237"/>
      <c r="BS961" s="2238"/>
      <c r="BT961" s="2237"/>
      <c r="BU961" s="2237"/>
      <c r="BV961" s="2237"/>
      <c r="BW961" s="2237"/>
      <c r="BX961" s="2237"/>
      <c r="BY961" s="2237"/>
      <c r="BZ961" s="2237"/>
      <c r="CA961" s="2237"/>
      <c r="CB961" s="2237"/>
      <c r="CC961" s="2237"/>
      <c r="CD961" s="2237"/>
      <c r="CE961" s="2237"/>
      <c r="CF961" s="2237"/>
      <c r="CG961" s="2237"/>
      <c r="CH961" s="2237"/>
      <c r="CI961" s="2237"/>
      <c r="CJ961" s="2237"/>
      <c r="CK961" s="2237"/>
      <c r="CL961" s="2237"/>
      <c r="CM961" s="2238"/>
      <c r="CN961" s="2238"/>
      <c r="CO961" s="2239"/>
      <c r="CQ961" s="1653"/>
    </row>
    <row r="962" spans="1:95" s="551" customFormat="1" x14ac:dyDescent="0.2">
      <c r="A962" s="2170"/>
      <c r="B962" s="2236"/>
      <c r="C962" s="2164"/>
      <c r="D962" s="2164"/>
      <c r="E962" s="2165"/>
      <c r="F962" s="2167"/>
      <c r="G962" s="2164"/>
      <c r="H962" s="2167"/>
      <c r="I962" s="2237"/>
      <c r="J962" s="2237"/>
      <c r="K962" s="2237"/>
      <c r="L962" s="2237"/>
      <c r="M962" s="2237"/>
      <c r="N962" s="2237"/>
      <c r="O962" s="2237"/>
      <c r="P962" s="2237"/>
      <c r="Q962" s="2237"/>
      <c r="R962" s="2237"/>
      <c r="S962" s="2237"/>
      <c r="T962" s="2237"/>
      <c r="U962" s="2237"/>
      <c r="V962" s="2237"/>
      <c r="W962" s="2237"/>
      <c r="X962" s="2237"/>
      <c r="Y962" s="2237"/>
      <c r="Z962" s="2237"/>
      <c r="AA962" s="2237"/>
      <c r="AB962" s="2238"/>
      <c r="AC962" s="2238"/>
      <c r="AD962" s="2238"/>
      <c r="AE962" s="2238"/>
      <c r="AF962" s="2237"/>
      <c r="AG962" s="2237"/>
      <c r="AH962" s="2237"/>
      <c r="AI962" s="2237"/>
      <c r="AJ962" s="2237"/>
      <c r="AK962" s="2237"/>
      <c r="AL962" s="2237"/>
      <c r="AM962" s="2237"/>
      <c r="AN962" s="2237"/>
      <c r="AO962" s="2237"/>
      <c r="AP962" s="2237"/>
      <c r="AQ962" s="2237"/>
      <c r="AR962" s="2237"/>
      <c r="AS962" s="2237"/>
      <c r="AT962" s="2237"/>
      <c r="AU962" s="2237"/>
      <c r="AV962" s="2237"/>
      <c r="AW962" s="2237"/>
      <c r="AX962" s="2237"/>
      <c r="AY962" s="2237"/>
      <c r="AZ962" s="2237"/>
      <c r="BA962" s="2237"/>
      <c r="BB962" s="2237"/>
      <c r="BC962" s="2237"/>
      <c r="BD962" s="2237"/>
      <c r="BE962" s="2237"/>
      <c r="BF962" s="2237"/>
      <c r="BG962" s="2237"/>
      <c r="BH962" s="2237"/>
      <c r="BI962" s="2237"/>
      <c r="BJ962" s="2237"/>
      <c r="BK962" s="2237"/>
      <c r="BL962" s="2237"/>
      <c r="BM962" s="2237"/>
      <c r="BN962" s="2237"/>
      <c r="BO962" s="2237"/>
      <c r="BP962" s="2237"/>
      <c r="BQ962" s="2237"/>
      <c r="BR962" s="2237"/>
      <c r="BS962" s="2238"/>
      <c r="BT962" s="2237"/>
      <c r="BU962" s="2237"/>
      <c r="BV962" s="2237"/>
      <c r="BW962" s="2237"/>
      <c r="BX962" s="2237"/>
      <c r="BY962" s="2237"/>
      <c r="BZ962" s="2237"/>
      <c r="CA962" s="2237"/>
      <c r="CB962" s="2237"/>
      <c r="CC962" s="2237"/>
      <c r="CD962" s="2237"/>
      <c r="CE962" s="2237"/>
      <c r="CF962" s="2237"/>
      <c r="CG962" s="2237"/>
      <c r="CH962" s="2237"/>
      <c r="CI962" s="2237"/>
      <c r="CJ962" s="2237"/>
      <c r="CK962" s="2237"/>
      <c r="CL962" s="2237"/>
      <c r="CM962" s="2238"/>
      <c r="CN962" s="2238"/>
      <c r="CO962" s="2239"/>
      <c r="CQ962" s="1653"/>
    </row>
    <row r="963" spans="1:95" s="551" customFormat="1" x14ac:dyDescent="0.2">
      <c r="A963" s="2170"/>
      <c r="B963" s="2236"/>
      <c r="C963" s="2164"/>
      <c r="D963" s="2164"/>
      <c r="E963" s="2165"/>
      <c r="F963" s="2167"/>
      <c r="G963" s="2164"/>
      <c r="H963" s="2167"/>
      <c r="I963" s="2237"/>
      <c r="J963" s="2237"/>
      <c r="K963" s="2237"/>
      <c r="L963" s="2237"/>
      <c r="M963" s="2237"/>
      <c r="N963" s="2237"/>
      <c r="O963" s="2237"/>
      <c r="P963" s="2237"/>
      <c r="Q963" s="2237"/>
      <c r="R963" s="2237"/>
      <c r="S963" s="2237"/>
      <c r="T963" s="2237"/>
      <c r="U963" s="2237"/>
      <c r="V963" s="2237"/>
      <c r="W963" s="2237"/>
      <c r="X963" s="2237"/>
      <c r="Y963" s="2237"/>
      <c r="Z963" s="2237"/>
      <c r="AA963" s="2237"/>
      <c r="AB963" s="2238"/>
      <c r="AC963" s="2238"/>
      <c r="AD963" s="2238"/>
      <c r="AE963" s="2238"/>
      <c r="AF963" s="2237"/>
      <c r="AG963" s="2237"/>
      <c r="AH963" s="2237"/>
      <c r="AI963" s="2237"/>
      <c r="AJ963" s="2237"/>
      <c r="AK963" s="2237"/>
      <c r="AL963" s="2237"/>
      <c r="AM963" s="2237"/>
      <c r="AN963" s="2237"/>
      <c r="AO963" s="2237"/>
      <c r="AP963" s="2237"/>
      <c r="AQ963" s="2237"/>
      <c r="AR963" s="2237"/>
      <c r="AS963" s="2237"/>
      <c r="AT963" s="2237"/>
      <c r="AU963" s="2237"/>
      <c r="AV963" s="2237"/>
      <c r="AW963" s="2237"/>
      <c r="AX963" s="2237"/>
      <c r="AY963" s="2237"/>
      <c r="AZ963" s="2237"/>
      <c r="BA963" s="2237"/>
      <c r="BB963" s="2237"/>
      <c r="BC963" s="2237"/>
      <c r="BD963" s="2237"/>
      <c r="BE963" s="2237"/>
      <c r="BF963" s="2237"/>
      <c r="BG963" s="2237"/>
      <c r="BH963" s="2237"/>
      <c r="BI963" s="2237"/>
      <c r="BJ963" s="2237"/>
      <c r="BK963" s="2237"/>
      <c r="BL963" s="2237"/>
      <c r="BM963" s="2237"/>
      <c r="BN963" s="2237"/>
      <c r="BO963" s="2237"/>
      <c r="BP963" s="2237"/>
      <c r="BQ963" s="2237"/>
      <c r="BR963" s="2237"/>
      <c r="BS963" s="2238"/>
      <c r="BT963" s="2237"/>
      <c r="BU963" s="2237"/>
      <c r="BV963" s="2237"/>
      <c r="BW963" s="2237"/>
      <c r="BX963" s="2237"/>
      <c r="BY963" s="2237"/>
      <c r="BZ963" s="2237"/>
      <c r="CA963" s="2237"/>
      <c r="CB963" s="2237"/>
      <c r="CC963" s="2237"/>
      <c r="CD963" s="2237"/>
      <c r="CE963" s="2237"/>
      <c r="CF963" s="2237"/>
      <c r="CG963" s="2237"/>
      <c r="CH963" s="2237"/>
      <c r="CI963" s="2237"/>
      <c r="CJ963" s="2237"/>
      <c r="CK963" s="2237"/>
      <c r="CL963" s="2237"/>
      <c r="CM963" s="2238"/>
      <c r="CN963" s="2238"/>
      <c r="CO963" s="2239"/>
      <c r="CQ963" s="1653"/>
    </row>
    <row r="964" spans="1:95" s="551" customFormat="1" x14ac:dyDescent="0.2">
      <c r="A964" s="2170"/>
      <c r="B964" s="2236"/>
      <c r="C964" s="2164"/>
      <c r="D964" s="2164"/>
      <c r="E964" s="2165"/>
      <c r="F964" s="2167"/>
      <c r="G964" s="2164"/>
      <c r="H964" s="2167"/>
      <c r="I964" s="2237"/>
      <c r="J964" s="2237"/>
      <c r="K964" s="2237"/>
      <c r="L964" s="2237"/>
      <c r="M964" s="2237"/>
      <c r="N964" s="2237"/>
      <c r="O964" s="2237"/>
      <c r="P964" s="2237"/>
      <c r="Q964" s="2237"/>
      <c r="R964" s="2237"/>
      <c r="S964" s="2237"/>
      <c r="T964" s="2237"/>
      <c r="U964" s="2237"/>
      <c r="V964" s="2237"/>
      <c r="W964" s="2237"/>
      <c r="X964" s="2237"/>
      <c r="Y964" s="2237"/>
      <c r="Z964" s="2237"/>
      <c r="AA964" s="2237"/>
      <c r="AB964" s="2238"/>
      <c r="AC964" s="2238"/>
      <c r="AD964" s="2238"/>
      <c r="AE964" s="2238"/>
      <c r="AF964" s="2237"/>
      <c r="AG964" s="2237"/>
      <c r="AH964" s="2237"/>
      <c r="AI964" s="2237"/>
      <c r="AJ964" s="2237"/>
      <c r="AK964" s="2237"/>
      <c r="AL964" s="2237"/>
      <c r="AM964" s="2237"/>
      <c r="AN964" s="2237"/>
      <c r="AO964" s="2237"/>
      <c r="AP964" s="2237"/>
      <c r="AQ964" s="2237"/>
      <c r="AR964" s="2237"/>
      <c r="AS964" s="2237"/>
      <c r="AT964" s="2237"/>
      <c r="AU964" s="2237"/>
      <c r="AV964" s="2237"/>
      <c r="AW964" s="2237"/>
      <c r="AX964" s="2237"/>
      <c r="AY964" s="2237"/>
      <c r="AZ964" s="2237"/>
      <c r="BA964" s="2237"/>
      <c r="BB964" s="2237"/>
      <c r="BC964" s="2237"/>
      <c r="BD964" s="2237"/>
      <c r="BE964" s="2237"/>
      <c r="BF964" s="2237"/>
      <c r="BG964" s="2237"/>
      <c r="BH964" s="2237"/>
      <c r="BI964" s="2237"/>
      <c r="BJ964" s="2237"/>
      <c r="BK964" s="2237"/>
      <c r="BL964" s="2237"/>
      <c r="BM964" s="2237"/>
      <c r="BN964" s="2237"/>
      <c r="BO964" s="2237"/>
      <c r="BP964" s="2237"/>
      <c r="BQ964" s="2237"/>
      <c r="BR964" s="2237"/>
      <c r="BS964" s="2238"/>
      <c r="BT964" s="2237"/>
      <c r="BU964" s="2237"/>
      <c r="BV964" s="2237"/>
      <c r="BW964" s="2237"/>
      <c r="BX964" s="2237"/>
      <c r="BY964" s="2237"/>
      <c r="BZ964" s="2237"/>
      <c r="CA964" s="2237"/>
      <c r="CB964" s="2237"/>
      <c r="CC964" s="2237"/>
      <c r="CD964" s="2237"/>
      <c r="CE964" s="2237"/>
      <c r="CF964" s="2237"/>
      <c r="CG964" s="2237"/>
      <c r="CH964" s="2237"/>
      <c r="CI964" s="2237"/>
      <c r="CJ964" s="2237"/>
      <c r="CK964" s="2237"/>
      <c r="CL964" s="2237"/>
      <c r="CM964" s="2238"/>
      <c r="CN964" s="2238"/>
      <c r="CO964" s="2239"/>
      <c r="CQ964" s="1653"/>
    </row>
    <row r="965" spans="1:95" s="551" customFormat="1" x14ac:dyDescent="0.2">
      <c r="A965" s="2170"/>
      <c r="B965" s="2236"/>
      <c r="C965" s="2164"/>
      <c r="D965" s="2164"/>
      <c r="E965" s="2165"/>
      <c r="F965" s="2167"/>
      <c r="G965" s="2164"/>
      <c r="H965" s="2167"/>
      <c r="I965" s="2237"/>
      <c r="J965" s="2237"/>
      <c r="K965" s="2237"/>
      <c r="L965" s="2237"/>
      <c r="M965" s="2237"/>
      <c r="N965" s="2237"/>
      <c r="O965" s="2237"/>
      <c r="P965" s="2237"/>
      <c r="Q965" s="2237"/>
      <c r="R965" s="2237"/>
      <c r="S965" s="2237"/>
      <c r="T965" s="2237"/>
      <c r="U965" s="2237"/>
      <c r="V965" s="2237"/>
      <c r="W965" s="2237"/>
      <c r="X965" s="2237"/>
      <c r="Y965" s="2237"/>
      <c r="Z965" s="2237"/>
      <c r="AA965" s="2237"/>
      <c r="AB965" s="2238"/>
      <c r="AC965" s="2238"/>
      <c r="AD965" s="2238"/>
      <c r="AE965" s="2238"/>
      <c r="AF965" s="2237"/>
      <c r="AG965" s="2237"/>
      <c r="AH965" s="2237"/>
      <c r="AI965" s="2237"/>
      <c r="AJ965" s="2237"/>
      <c r="AK965" s="2237"/>
      <c r="AL965" s="2237"/>
      <c r="AM965" s="2237"/>
      <c r="AN965" s="2237"/>
      <c r="AO965" s="2237"/>
      <c r="AP965" s="2237"/>
      <c r="AQ965" s="2237"/>
      <c r="AR965" s="2237"/>
      <c r="AS965" s="2237"/>
      <c r="AT965" s="2237"/>
      <c r="AU965" s="2237"/>
      <c r="AV965" s="2237"/>
      <c r="AW965" s="2237"/>
      <c r="AX965" s="2237"/>
      <c r="AY965" s="2237"/>
      <c r="AZ965" s="2237"/>
      <c r="BA965" s="2237"/>
      <c r="BB965" s="2237"/>
      <c r="BC965" s="2237"/>
      <c r="BD965" s="2237"/>
      <c r="BE965" s="2237"/>
      <c r="BF965" s="2237"/>
      <c r="BG965" s="2237"/>
      <c r="BH965" s="2237"/>
      <c r="BI965" s="2237"/>
      <c r="BJ965" s="2237"/>
      <c r="BK965" s="2237"/>
      <c r="BL965" s="2237"/>
      <c r="BM965" s="2237"/>
      <c r="BN965" s="2237"/>
      <c r="BO965" s="2237"/>
      <c r="BP965" s="2237"/>
      <c r="BQ965" s="2237"/>
      <c r="BR965" s="2237"/>
      <c r="BS965" s="2238"/>
      <c r="BT965" s="2237"/>
      <c r="BU965" s="2237"/>
      <c r="BV965" s="2237"/>
      <c r="BW965" s="2237"/>
      <c r="BX965" s="2237"/>
      <c r="BY965" s="2237"/>
      <c r="BZ965" s="2237"/>
      <c r="CA965" s="2237"/>
      <c r="CB965" s="2237"/>
      <c r="CC965" s="2237"/>
      <c r="CD965" s="2237"/>
      <c r="CE965" s="2237"/>
      <c r="CF965" s="2237"/>
      <c r="CG965" s="2237"/>
      <c r="CH965" s="2237"/>
      <c r="CI965" s="2237"/>
      <c r="CJ965" s="2237"/>
      <c r="CK965" s="2237"/>
      <c r="CL965" s="2237"/>
      <c r="CM965" s="2238"/>
      <c r="CN965" s="2238"/>
      <c r="CO965" s="2239"/>
      <c r="CQ965" s="1653"/>
    </row>
    <row r="966" spans="1:95" s="551" customFormat="1" x14ac:dyDescent="0.2">
      <c r="A966" s="2170"/>
      <c r="B966" s="2236"/>
      <c r="C966" s="2164"/>
      <c r="D966" s="2164"/>
      <c r="E966" s="2165"/>
      <c r="F966" s="2167"/>
      <c r="G966" s="2164"/>
      <c r="H966" s="2167"/>
      <c r="I966" s="2237"/>
      <c r="J966" s="2237"/>
      <c r="K966" s="2237"/>
      <c r="L966" s="2237"/>
      <c r="M966" s="2237"/>
      <c r="N966" s="2237"/>
      <c r="O966" s="2237"/>
      <c r="P966" s="2237"/>
      <c r="Q966" s="2237"/>
      <c r="R966" s="2237"/>
      <c r="S966" s="2237"/>
      <c r="T966" s="2237"/>
      <c r="U966" s="2237"/>
      <c r="V966" s="2237"/>
      <c r="W966" s="2237"/>
      <c r="X966" s="2237"/>
      <c r="Y966" s="2237"/>
      <c r="Z966" s="2237"/>
      <c r="AA966" s="2237"/>
      <c r="AB966" s="2238"/>
      <c r="AC966" s="2238"/>
      <c r="AD966" s="2238"/>
      <c r="AE966" s="2238"/>
      <c r="AF966" s="2237"/>
      <c r="AG966" s="2237"/>
      <c r="AH966" s="2237"/>
      <c r="AI966" s="2237"/>
      <c r="AJ966" s="2237"/>
      <c r="AK966" s="2237"/>
      <c r="AL966" s="2237"/>
      <c r="AM966" s="2237"/>
      <c r="AN966" s="2237"/>
      <c r="AO966" s="2237"/>
      <c r="AP966" s="2237"/>
      <c r="AQ966" s="2237"/>
      <c r="AR966" s="2237"/>
      <c r="AS966" s="2237"/>
      <c r="AT966" s="2237"/>
      <c r="AU966" s="2237"/>
      <c r="AV966" s="2237"/>
      <c r="AW966" s="2237"/>
      <c r="AX966" s="2237"/>
      <c r="AY966" s="2237"/>
      <c r="AZ966" s="2237"/>
      <c r="BA966" s="2237"/>
      <c r="BB966" s="2237"/>
      <c r="BC966" s="2237"/>
      <c r="BD966" s="2237"/>
      <c r="BE966" s="2237"/>
      <c r="BF966" s="2237"/>
      <c r="BG966" s="2237"/>
      <c r="BH966" s="2237"/>
      <c r="BI966" s="2237"/>
      <c r="BJ966" s="2237"/>
      <c r="BK966" s="2237"/>
      <c r="BL966" s="2237"/>
      <c r="BM966" s="2237"/>
      <c r="BN966" s="2237"/>
      <c r="BO966" s="2237"/>
      <c r="BP966" s="2237"/>
      <c r="BQ966" s="2237"/>
      <c r="BR966" s="2237"/>
      <c r="BS966" s="2238"/>
      <c r="BT966" s="2237"/>
      <c r="BU966" s="2237"/>
      <c r="BV966" s="2237"/>
      <c r="BW966" s="2237"/>
      <c r="BX966" s="2237"/>
      <c r="BY966" s="2237"/>
      <c r="BZ966" s="2237"/>
      <c r="CA966" s="2237"/>
      <c r="CB966" s="2237"/>
      <c r="CC966" s="2237"/>
      <c r="CD966" s="2237"/>
      <c r="CE966" s="2237"/>
      <c r="CF966" s="2237"/>
      <c r="CG966" s="2237"/>
      <c r="CH966" s="2237"/>
      <c r="CI966" s="2237"/>
      <c r="CJ966" s="2237"/>
      <c r="CK966" s="2237"/>
      <c r="CL966" s="2237"/>
      <c r="CM966" s="2238"/>
      <c r="CN966" s="2238"/>
      <c r="CO966" s="2239"/>
      <c r="CQ966" s="1653"/>
    </row>
    <row r="967" spans="1:95" s="551" customFormat="1" x14ac:dyDescent="0.2">
      <c r="A967" s="2170"/>
      <c r="B967" s="2236"/>
      <c r="C967" s="2164"/>
      <c r="D967" s="2164"/>
      <c r="E967" s="2165"/>
      <c r="F967" s="2167"/>
      <c r="G967" s="2164"/>
      <c r="H967" s="2167"/>
      <c r="I967" s="2237"/>
      <c r="J967" s="2237"/>
      <c r="K967" s="2237"/>
      <c r="L967" s="2237"/>
      <c r="M967" s="2237"/>
      <c r="N967" s="2237"/>
      <c r="O967" s="2237"/>
      <c r="P967" s="2237"/>
      <c r="Q967" s="2237"/>
      <c r="R967" s="2237"/>
      <c r="S967" s="2237"/>
      <c r="T967" s="2237"/>
      <c r="U967" s="2237"/>
      <c r="V967" s="2237"/>
      <c r="W967" s="2237"/>
      <c r="X967" s="2237"/>
      <c r="Y967" s="2237"/>
      <c r="Z967" s="2237"/>
      <c r="AA967" s="2237"/>
      <c r="AB967" s="2238"/>
      <c r="AC967" s="2238"/>
      <c r="AD967" s="2238"/>
      <c r="AE967" s="2238"/>
      <c r="AF967" s="2237"/>
      <c r="AG967" s="2237"/>
      <c r="AH967" s="2237"/>
      <c r="AI967" s="2237"/>
      <c r="AJ967" s="2237"/>
      <c r="AK967" s="2237"/>
      <c r="AL967" s="2237"/>
      <c r="AM967" s="2237"/>
      <c r="AN967" s="2237"/>
      <c r="AO967" s="2237"/>
      <c r="AP967" s="2237"/>
      <c r="AQ967" s="2237"/>
      <c r="AR967" s="2237"/>
      <c r="AS967" s="2237"/>
      <c r="AT967" s="2237"/>
      <c r="AU967" s="2237"/>
      <c r="AV967" s="2237"/>
      <c r="AW967" s="2237"/>
      <c r="AX967" s="2237"/>
      <c r="AY967" s="2237"/>
      <c r="AZ967" s="2237"/>
      <c r="BA967" s="2237"/>
      <c r="BB967" s="2237"/>
      <c r="BC967" s="2237"/>
      <c r="BD967" s="2237"/>
      <c r="BE967" s="2237"/>
      <c r="BF967" s="2237"/>
      <c r="BG967" s="2237"/>
      <c r="BH967" s="2237"/>
      <c r="BI967" s="2237"/>
      <c r="BJ967" s="2237"/>
      <c r="BK967" s="2237"/>
      <c r="BL967" s="2237"/>
      <c r="BM967" s="2237"/>
      <c r="BN967" s="2237"/>
      <c r="BO967" s="2237"/>
      <c r="BP967" s="2237"/>
      <c r="BQ967" s="2237"/>
      <c r="BR967" s="2237"/>
      <c r="BS967" s="2238"/>
      <c r="BT967" s="2237"/>
      <c r="BU967" s="2237"/>
      <c r="BV967" s="2237"/>
      <c r="BW967" s="2237"/>
      <c r="BX967" s="2237"/>
      <c r="BY967" s="2237"/>
      <c r="BZ967" s="2237"/>
      <c r="CA967" s="2237"/>
      <c r="CB967" s="2237"/>
      <c r="CC967" s="2237"/>
      <c r="CD967" s="2237"/>
      <c r="CE967" s="2237"/>
      <c r="CF967" s="2237"/>
      <c r="CG967" s="2237"/>
      <c r="CH967" s="2237"/>
      <c r="CI967" s="2237"/>
      <c r="CJ967" s="2237"/>
      <c r="CK967" s="2237"/>
      <c r="CL967" s="2237"/>
      <c r="CM967" s="2238"/>
      <c r="CN967" s="2238"/>
      <c r="CO967" s="2239"/>
      <c r="CQ967" s="1653"/>
    </row>
    <row r="968" spans="1:95" s="551" customFormat="1" x14ac:dyDescent="0.2">
      <c r="A968" s="2170"/>
      <c r="B968" s="2236"/>
      <c r="C968" s="2164"/>
      <c r="D968" s="2164"/>
      <c r="E968" s="2165"/>
      <c r="F968" s="2167"/>
      <c r="G968" s="2164"/>
      <c r="H968" s="2167"/>
      <c r="I968" s="2237"/>
      <c r="J968" s="2237"/>
      <c r="K968" s="2237"/>
      <c r="L968" s="2237"/>
      <c r="M968" s="2237"/>
      <c r="N968" s="2237"/>
      <c r="O968" s="2237"/>
      <c r="P968" s="2237"/>
      <c r="Q968" s="2237"/>
      <c r="R968" s="2237"/>
      <c r="S968" s="2237"/>
      <c r="T968" s="2237"/>
      <c r="U968" s="2237"/>
      <c r="V968" s="2237"/>
      <c r="W968" s="2237"/>
      <c r="X968" s="2237"/>
      <c r="Y968" s="2237"/>
      <c r="Z968" s="2237"/>
      <c r="AA968" s="2237"/>
      <c r="AB968" s="2238"/>
      <c r="AC968" s="2238"/>
      <c r="AD968" s="2238"/>
      <c r="AE968" s="2238"/>
      <c r="AF968" s="2237"/>
      <c r="AG968" s="2237"/>
      <c r="AH968" s="2237"/>
      <c r="AI968" s="2237"/>
      <c r="AJ968" s="2237"/>
      <c r="AK968" s="2237"/>
      <c r="AL968" s="2237"/>
      <c r="AM968" s="2237"/>
      <c r="AN968" s="2237"/>
      <c r="AO968" s="2237"/>
      <c r="AP968" s="2237"/>
      <c r="AQ968" s="2237"/>
      <c r="AR968" s="2237"/>
      <c r="AS968" s="2237"/>
      <c r="AT968" s="2237"/>
      <c r="AU968" s="2237"/>
      <c r="AV968" s="2237"/>
      <c r="AW968" s="2237"/>
      <c r="AX968" s="2237"/>
      <c r="AY968" s="2237"/>
      <c r="AZ968" s="2237"/>
      <c r="BA968" s="2237"/>
      <c r="BB968" s="2237"/>
      <c r="BC968" s="2237"/>
      <c r="BD968" s="2237"/>
      <c r="BE968" s="2237"/>
      <c r="BF968" s="2237"/>
      <c r="BG968" s="2237"/>
      <c r="BH968" s="2237"/>
      <c r="BI968" s="2237"/>
      <c r="BJ968" s="2237"/>
      <c r="BK968" s="2237"/>
      <c r="BL968" s="2237"/>
      <c r="BM968" s="2237"/>
      <c r="BN968" s="2237"/>
      <c r="BO968" s="2237"/>
      <c r="BP968" s="2237"/>
      <c r="BQ968" s="2237"/>
      <c r="BR968" s="2237"/>
      <c r="BS968" s="2238"/>
      <c r="BT968" s="2237"/>
      <c r="BU968" s="2237"/>
      <c r="BV968" s="2237"/>
      <c r="BW968" s="2237"/>
      <c r="BX968" s="2237"/>
      <c r="BY968" s="2237"/>
      <c r="BZ968" s="2237"/>
      <c r="CA968" s="2237"/>
      <c r="CB968" s="2237"/>
      <c r="CC968" s="2237"/>
      <c r="CD968" s="2237"/>
      <c r="CE968" s="2237"/>
      <c r="CF968" s="2237"/>
      <c r="CG968" s="2237"/>
      <c r="CH968" s="2237"/>
      <c r="CI968" s="2237"/>
      <c r="CJ968" s="2237"/>
      <c r="CK968" s="2237"/>
      <c r="CL968" s="2237"/>
      <c r="CM968" s="2238"/>
      <c r="CN968" s="2238"/>
      <c r="CO968" s="2239"/>
      <c r="CQ968" s="1653"/>
    </row>
    <row r="969" spans="1:95" s="551" customFormat="1" x14ac:dyDescent="0.2">
      <c r="A969" s="2170"/>
      <c r="B969" s="2236"/>
      <c r="C969" s="2164"/>
      <c r="D969" s="2164"/>
      <c r="E969" s="2165"/>
      <c r="F969" s="2167"/>
      <c r="G969" s="2164"/>
      <c r="H969" s="2167"/>
      <c r="I969" s="2237"/>
      <c r="J969" s="2237"/>
      <c r="K969" s="2237"/>
      <c r="L969" s="2237"/>
      <c r="M969" s="2237"/>
      <c r="N969" s="2237"/>
      <c r="O969" s="2237"/>
      <c r="P969" s="2237"/>
      <c r="Q969" s="2237"/>
      <c r="R969" s="2237"/>
      <c r="S969" s="2237"/>
      <c r="T969" s="2237"/>
      <c r="U969" s="2237"/>
      <c r="V969" s="2237"/>
      <c r="W969" s="2237"/>
      <c r="X969" s="2237"/>
      <c r="Y969" s="2237"/>
      <c r="Z969" s="2237"/>
      <c r="AA969" s="2237"/>
      <c r="AB969" s="2238"/>
      <c r="AC969" s="2238"/>
      <c r="AD969" s="2238"/>
      <c r="AE969" s="2238"/>
      <c r="AF969" s="2237"/>
      <c r="AG969" s="2237"/>
      <c r="AH969" s="2237"/>
      <c r="AI969" s="2237"/>
      <c r="AJ969" s="2237"/>
      <c r="AK969" s="2237"/>
      <c r="AL969" s="2237"/>
      <c r="AM969" s="2237"/>
      <c r="AN969" s="2237"/>
      <c r="AO969" s="2237"/>
      <c r="AP969" s="2237"/>
      <c r="AQ969" s="2237"/>
      <c r="AR969" s="2237"/>
      <c r="AS969" s="2237"/>
      <c r="AT969" s="2237"/>
      <c r="AU969" s="2237"/>
      <c r="AV969" s="2237"/>
      <c r="AW969" s="2237"/>
      <c r="AX969" s="2237"/>
      <c r="AY969" s="2237"/>
      <c r="AZ969" s="2237"/>
      <c r="BA969" s="2237"/>
      <c r="BB969" s="2237"/>
      <c r="BC969" s="2237"/>
      <c r="BD969" s="2237"/>
      <c r="BE969" s="2237"/>
      <c r="BF969" s="2237"/>
      <c r="BG969" s="2237"/>
      <c r="BH969" s="2237"/>
      <c r="BI969" s="2237"/>
      <c r="BJ969" s="2237"/>
      <c r="BK969" s="2237"/>
      <c r="BL969" s="2237"/>
      <c r="BM969" s="2237"/>
      <c r="BN969" s="2237"/>
      <c r="BO969" s="2237"/>
      <c r="BP969" s="2237"/>
      <c r="BQ969" s="2237"/>
      <c r="BR969" s="2237"/>
      <c r="BS969" s="2238"/>
      <c r="BT969" s="2237"/>
      <c r="BU969" s="2237"/>
      <c r="BV969" s="2237"/>
      <c r="BW969" s="2237"/>
      <c r="BX969" s="2237"/>
      <c r="BY969" s="2237"/>
      <c r="BZ969" s="2237"/>
      <c r="CA969" s="2237"/>
      <c r="CB969" s="2237"/>
      <c r="CC969" s="2237"/>
      <c r="CD969" s="2237"/>
      <c r="CE969" s="2237"/>
      <c r="CF969" s="2237"/>
      <c r="CG969" s="2237"/>
      <c r="CH969" s="2237"/>
      <c r="CI969" s="2237"/>
      <c r="CJ969" s="2237"/>
      <c r="CK969" s="2237"/>
      <c r="CL969" s="2237"/>
      <c r="CM969" s="2238"/>
      <c r="CN969" s="2238"/>
      <c r="CO969" s="2239"/>
      <c r="CQ969" s="1653"/>
    </row>
    <row r="970" spans="1:95" s="551" customFormat="1" x14ac:dyDescent="0.2">
      <c r="A970" s="2170"/>
      <c r="B970" s="2236"/>
      <c r="C970" s="2164"/>
      <c r="D970" s="2164"/>
      <c r="E970" s="2165"/>
      <c r="F970" s="2167"/>
      <c r="G970" s="2164"/>
      <c r="H970" s="2167"/>
      <c r="I970" s="2237"/>
      <c r="J970" s="2237"/>
      <c r="K970" s="2237"/>
      <c r="L970" s="2237"/>
      <c r="M970" s="2237"/>
      <c r="N970" s="2237"/>
      <c r="O970" s="2237"/>
      <c r="P970" s="2237"/>
      <c r="Q970" s="2237"/>
      <c r="R970" s="2237"/>
      <c r="S970" s="2237"/>
      <c r="T970" s="2237"/>
      <c r="U970" s="2237"/>
      <c r="V970" s="2237"/>
      <c r="W970" s="2237"/>
      <c r="X970" s="2237"/>
      <c r="Y970" s="2237"/>
      <c r="Z970" s="2237"/>
      <c r="AA970" s="2237"/>
      <c r="AB970" s="2238"/>
      <c r="AC970" s="2238"/>
      <c r="AD970" s="2238"/>
      <c r="AE970" s="2238"/>
      <c r="AF970" s="2237"/>
      <c r="AG970" s="2237"/>
      <c r="AH970" s="2237"/>
      <c r="AI970" s="2237"/>
      <c r="AJ970" s="2237"/>
      <c r="AK970" s="2237"/>
      <c r="AL970" s="2237"/>
      <c r="AM970" s="2237"/>
      <c r="AN970" s="2237"/>
      <c r="AO970" s="2237"/>
      <c r="AP970" s="2237"/>
      <c r="AQ970" s="2237"/>
      <c r="AR970" s="2237"/>
      <c r="AS970" s="2237"/>
      <c r="AT970" s="2237"/>
      <c r="AU970" s="2237"/>
      <c r="AV970" s="2237"/>
      <c r="AW970" s="2237"/>
      <c r="AX970" s="2237"/>
      <c r="AY970" s="2237"/>
      <c r="AZ970" s="2237"/>
      <c r="BA970" s="2237"/>
      <c r="BB970" s="2237"/>
      <c r="BC970" s="2237"/>
      <c r="BD970" s="2237"/>
      <c r="BE970" s="2237"/>
      <c r="BF970" s="2237"/>
      <c r="BG970" s="2237"/>
      <c r="BH970" s="2237"/>
      <c r="BI970" s="2237"/>
      <c r="BJ970" s="2237"/>
      <c r="BK970" s="2237"/>
      <c r="BL970" s="2237"/>
      <c r="BM970" s="2237"/>
      <c r="BN970" s="2237"/>
      <c r="BO970" s="2237"/>
      <c r="BP970" s="2237"/>
      <c r="BQ970" s="2237"/>
      <c r="BR970" s="2237"/>
      <c r="BS970" s="2238"/>
      <c r="BT970" s="2237"/>
      <c r="BU970" s="2237"/>
      <c r="BV970" s="2237"/>
      <c r="BW970" s="2237"/>
      <c r="BX970" s="2237"/>
      <c r="BY970" s="2237"/>
      <c r="BZ970" s="2237"/>
      <c r="CA970" s="2237"/>
      <c r="CB970" s="2237"/>
      <c r="CC970" s="2237"/>
      <c r="CD970" s="2237"/>
      <c r="CE970" s="2237"/>
      <c r="CF970" s="2237"/>
      <c r="CG970" s="2237"/>
      <c r="CH970" s="2237"/>
      <c r="CI970" s="2237"/>
      <c r="CJ970" s="2237"/>
      <c r="CK970" s="2237"/>
      <c r="CL970" s="2237"/>
      <c r="CM970" s="2238"/>
      <c r="CN970" s="2238"/>
      <c r="CO970" s="2239"/>
      <c r="CQ970" s="1653"/>
    </row>
    <row r="971" spans="1:95" s="551" customFormat="1" x14ac:dyDescent="0.2">
      <c r="A971" s="2170"/>
      <c r="B971" s="2236"/>
      <c r="C971" s="2164"/>
      <c r="D971" s="2164"/>
      <c r="E971" s="2165"/>
      <c r="F971" s="2167"/>
      <c r="G971" s="2164"/>
      <c r="H971" s="2167"/>
      <c r="I971" s="2237"/>
      <c r="J971" s="2237"/>
      <c r="K971" s="2237"/>
      <c r="L971" s="2237"/>
      <c r="M971" s="2237"/>
      <c r="N971" s="2237"/>
      <c r="O971" s="2237"/>
      <c r="P971" s="2237"/>
      <c r="Q971" s="2237"/>
      <c r="R971" s="2237"/>
      <c r="S971" s="2237"/>
      <c r="T971" s="2237"/>
      <c r="U971" s="2237"/>
      <c r="V971" s="2237"/>
      <c r="W971" s="2237"/>
      <c r="X971" s="2237"/>
      <c r="Y971" s="2237"/>
      <c r="Z971" s="2237"/>
      <c r="AA971" s="2237"/>
      <c r="AB971" s="2238"/>
      <c r="AC971" s="2238"/>
      <c r="AD971" s="2238"/>
      <c r="AE971" s="2238"/>
      <c r="AF971" s="2237"/>
      <c r="AG971" s="2237"/>
      <c r="AH971" s="2237"/>
      <c r="AI971" s="2237"/>
      <c r="AJ971" s="2237"/>
      <c r="AK971" s="2237"/>
      <c r="AL971" s="2237"/>
      <c r="AM971" s="2237"/>
      <c r="AN971" s="2237"/>
      <c r="AO971" s="2237"/>
      <c r="AP971" s="2237"/>
      <c r="AQ971" s="2237"/>
      <c r="AR971" s="2237"/>
      <c r="AS971" s="2237"/>
      <c r="AT971" s="2237"/>
      <c r="AU971" s="2237"/>
      <c r="AV971" s="2237"/>
      <c r="AW971" s="2237"/>
      <c r="AX971" s="2237"/>
      <c r="AY971" s="2237"/>
      <c r="AZ971" s="2237"/>
      <c r="BA971" s="2237"/>
      <c r="BB971" s="2237"/>
      <c r="BC971" s="2237"/>
      <c r="BD971" s="2237"/>
      <c r="BE971" s="2237"/>
      <c r="BF971" s="2237"/>
      <c r="BG971" s="2237"/>
      <c r="BH971" s="2237"/>
      <c r="BI971" s="2237"/>
      <c r="BJ971" s="2237"/>
      <c r="BK971" s="2237"/>
      <c r="BL971" s="2237"/>
      <c r="BM971" s="2237"/>
      <c r="BN971" s="2237"/>
      <c r="BO971" s="2237"/>
      <c r="BP971" s="2237"/>
      <c r="BQ971" s="2237"/>
      <c r="BR971" s="2237"/>
      <c r="BS971" s="2238"/>
      <c r="BT971" s="2237"/>
      <c r="BU971" s="2237"/>
      <c r="BV971" s="2237"/>
      <c r="BW971" s="2237"/>
      <c r="BX971" s="2237"/>
      <c r="BY971" s="2237"/>
      <c r="BZ971" s="2237"/>
      <c r="CA971" s="2237"/>
      <c r="CB971" s="2237"/>
      <c r="CC971" s="2237"/>
      <c r="CD971" s="2237"/>
      <c r="CE971" s="2237"/>
      <c r="CF971" s="2237"/>
      <c r="CG971" s="2237"/>
      <c r="CH971" s="2237"/>
      <c r="CI971" s="2237"/>
      <c r="CJ971" s="2237"/>
      <c r="CK971" s="2237"/>
      <c r="CL971" s="2237"/>
      <c r="CM971" s="2238"/>
      <c r="CN971" s="2238"/>
      <c r="CO971" s="2239"/>
      <c r="CQ971" s="1653"/>
    </row>
    <row r="972" spans="1:95" s="551" customFormat="1" x14ac:dyDescent="0.2">
      <c r="A972" s="2170"/>
      <c r="B972" s="2236"/>
      <c r="C972" s="2164"/>
      <c r="D972" s="2164"/>
      <c r="E972" s="2165"/>
      <c r="F972" s="2167"/>
      <c r="G972" s="2164"/>
      <c r="H972" s="2167"/>
      <c r="I972" s="2237"/>
      <c r="J972" s="2237"/>
      <c r="K972" s="2237"/>
      <c r="L972" s="2237"/>
      <c r="M972" s="2237"/>
      <c r="N972" s="2237"/>
      <c r="O972" s="2237"/>
      <c r="P972" s="2237"/>
      <c r="Q972" s="2237"/>
      <c r="R972" s="2237"/>
      <c r="S972" s="2237"/>
      <c r="T972" s="2237"/>
      <c r="U972" s="2237"/>
      <c r="V972" s="2237"/>
      <c r="W972" s="2237"/>
      <c r="X972" s="2237"/>
      <c r="Y972" s="2237"/>
      <c r="Z972" s="2237"/>
      <c r="AA972" s="2237"/>
      <c r="AB972" s="2238"/>
      <c r="AC972" s="2238"/>
      <c r="AD972" s="2238"/>
      <c r="AE972" s="2238"/>
      <c r="AF972" s="2237"/>
      <c r="AG972" s="2237"/>
      <c r="AH972" s="2237"/>
      <c r="AI972" s="2237"/>
      <c r="AJ972" s="2237"/>
      <c r="AK972" s="2237"/>
      <c r="AL972" s="2237"/>
      <c r="AM972" s="2237"/>
      <c r="AN972" s="2237"/>
      <c r="AO972" s="2237"/>
      <c r="AP972" s="2237"/>
      <c r="AQ972" s="2237"/>
      <c r="AR972" s="2237"/>
      <c r="AS972" s="2237"/>
      <c r="AT972" s="2237"/>
      <c r="AU972" s="2237"/>
      <c r="AV972" s="2237"/>
      <c r="AW972" s="2237"/>
      <c r="AX972" s="2237"/>
      <c r="AY972" s="2237"/>
      <c r="AZ972" s="2237"/>
      <c r="BA972" s="2237"/>
      <c r="BB972" s="2237"/>
      <c r="BC972" s="2237"/>
      <c r="BD972" s="2237"/>
      <c r="BE972" s="2237"/>
      <c r="BF972" s="2237"/>
      <c r="BG972" s="2237"/>
      <c r="BH972" s="2237"/>
      <c r="BI972" s="2237"/>
      <c r="BJ972" s="2237"/>
      <c r="BK972" s="2237"/>
      <c r="BL972" s="2237"/>
      <c r="BM972" s="2237"/>
      <c r="BN972" s="2237"/>
      <c r="BO972" s="2237"/>
      <c r="BP972" s="2237"/>
      <c r="BQ972" s="2237"/>
      <c r="BR972" s="2237"/>
      <c r="BS972" s="2238"/>
      <c r="BT972" s="2237"/>
      <c r="BU972" s="2237"/>
      <c r="BV972" s="2237"/>
      <c r="BW972" s="2237"/>
      <c r="BX972" s="2237"/>
      <c r="BY972" s="2237"/>
      <c r="BZ972" s="2237"/>
      <c r="CA972" s="2237"/>
      <c r="CB972" s="2237"/>
      <c r="CC972" s="2237"/>
      <c r="CD972" s="2237"/>
      <c r="CE972" s="2237"/>
      <c r="CF972" s="2237"/>
      <c r="CG972" s="2237"/>
      <c r="CH972" s="2237"/>
      <c r="CI972" s="2237"/>
      <c r="CJ972" s="2237"/>
      <c r="CK972" s="2237"/>
      <c r="CL972" s="2237"/>
      <c r="CM972" s="2238"/>
      <c r="CN972" s="2238"/>
      <c r="CO972" s="2239"/>
      <c r="CQ972" s="1653"/>
    </row>
    <row r="973" spans="1:95" s="551" customFormat="1" x14ac:dyDescent="0.2">
      <c r="A973" s="2170"/>
      <c r="B973" s="2236"/>
      <c r="C973" s="2164"/>
      <c r="D973" s="2164"/>
      <c r="E973" s="2165"/>
      <c r="F973" s="2167"/>
      <c r="G973" s="2164"/>
      <c r="H973" s="2167"/>
      <c r="I973" s="2237"/>
      <c r="J973" s="2237"/>
      <c r="K973" s="2237"/>
      <c r="L973" s="2237"/>
      <c r="M973" s="2237"/>
      <c r="N973" s="2237"/>
      <c r="O973" s="2237"/>
      <c r="P973" s="2237"/>
      <c r="Q973" s="2237"/>
      <c r="R973" s="2237"/>
      <c r="S973" s="2237"/>
      <c r="T973" s="2237"/>
      <c r="U973" s="2237"/>
      <c r="V973" s="2237"/>
      <c r="W973" s="2237"/>
      <c r="X973" s="2237"/>
      <c r="Y973" s="2237"/>
      <c r="Z973" s="2237"/>
      <c r="AA973" s="2237"/>
      <c r="AB973" s="2238"/>
      <c r="AC973" s="2238"/>
      <c r="AD973" s="2238"/>
      <c r="AE973" s="2238"/>
      <c r="AF973" s="2237"/>
      <c r="AG973" s="2237"/>
      <c r="AH973" s="2237"/>
      <c r="AI973" s="2237"/>
      <c r="AJ973" s="2237"/>
      <c r="AK973" s="2237"/>
      <c r="AL973" s="2237"/>
      <c r="AM973" s="2237"/>
      <c r="AN973" s="2237"/>
      <c r="AO973" s="2237"/>
      <c r="AP973" s="2237"/>
      <c r="AQ973" s="2237"/>
      <c r="AR973" s="2237"/>
      <c r="AS973" s="2237"/>
      <c r="AT973" s="2237"/>
      <c r="AU973" s="2237"/>
      <c r="AV973" s="2237"/>
      <c r="AW973" s="2237"/>
      <c r="AX973" s="2237"/>
      <c r="AY973" s="2237"/>
      <c r="AZ973" s="2237"/>
      <c r="BA973" s="2237"/>
      <c r="BB973" s="2237"/>
      <c r="BC973" s="2237"/>
      <c r="BD973" s="2237"/>
      <c r="BE973" s="2237"/>
      <c r="BF973" s="2237"/>
      <c r="BG973" s="2237"/>
      <c r="BH973" s="2237"/>
      <c r="BI973" s="2237"/>
      <c r="BJ973" s="2237"/>
      <c r="BK973" s="2237"/>
      <c r="BL973" s="2237"/>
      <c r="BM973" s="2237"/>
      <c r="BN973" s="2237"/>
      <c r="BO973" s="2237"/>
      <c r="BP973" s="2237"/>
      <c r="BQ973" s="2237"/>
      <c r="BR973" s="2237"/>
      <c r="BS973" s="2238"/>
      <c r="BT973" s="2237"/>
      <c r="BU973" s="2237"/>
      <c r="BV973" s="2237"/>
      <c r="BW973" s="2237"/>
      <c r="BX973" s="2237"/>
      <c r="BY973" s="2237"/>
      <c r="BZ973" s="2237"/>
      <c r="CA973" s="2237"/>
      <c r="CB973" s="2237"/>
      <c r="CC973" s="2237"/>
      <c r="CD973" s="2237"/>
      <c r="CE973" s="2237"/>
      <c r="CF973" s="2237"/>
      <c r="CG973" s="2237"/>
      <c r="CH973" s="2237"/>
      <c r="CI973" s="2237"/>
      <c r="CJ973" s="2237"/>
      <c r="CK973" s="2237"/>
      <c r="CL973" s="2237"/>
      <c r="CM973" s="2238"/>
      <c r="CN973" s="2238"/>
      <c r="CO973" s="2239"/>
      <c r="CQ973" s="1653"/>
    </row>
    <row r="974" spans="1:95" s="551" customFormat="1" x14ac:dyDescent="0.2">
      <c r="A974" s="2170"/>
      <c r="B974" s="2236"/>
      <c r="C974" s="2164"/>
      <c r="D974" s="2164"/>
      <c r="E974" s="2165"/>
      <c r="F974" s="2167"/>
      <c r="G974" s="2164"/>
      <c r="H974" s="2167"/>
      <c r="I974" s="2237"/>
      <c r="J974" s="2237"/>
      <c r="K974" s="2237"/>
      <c r="L974" s="2237"/>
      <c r="M974" s="2237"/>
      <c r="N974" s="2237"/>
      <c r="O974" s="2237"/>
      <c r="P974" s="2237"/>
      <c r="Q974" s="2237"/>
      <c r="R974" s="2237"/>
      <c r="S974" s="2237"/>
      <c r="T974" s="2237"/>
      <c r="U974" s="2237"/>
      <c r="V974" s="2237"/>
      <c r="W974" s="2237"/>
      <c r="X974" s="2237"/>
      <c r="Y974" s="2237"/>
      <c r="Z974" s="2237"/>
      <c r="AA974" s="2237"/>
      <c r="AB974" s="2238"/>
      <c r="AC974" s="2238"/>
      <c r="AD974" s="2238"/>
      <c r="AE974" s="2238"/>
      <c r="AF974" s="2237"/>
      <c r="AG974" s="2237"/>
      <c r="AH974" s="2237"/>
      <c r="AI974" s="2237"/>
      <c r="AJ974" s="2237"/>
      <c r="AK974" s="2237"/>
      <c r="AL974" s="2237"/>
      <c r="AM974" s="2237"/>
      <c r="AN974" s="2237"/>
      <c r="AO974" s="2237"/>
      <c r="AP974" s="2237"/>
      <c r="AQ974" s="2237"/>
      <c r="AR974" s="2237"/>
      <c r="AS974" s="2237"/>
      <c r="AT974" s="2237"/>
      <c r="AU974" s="2237"/>
      <c r="AV974" s="2237"/>
      <c r="AW974" s="2237"/>
      <c r="AX974" s="2237"/>
      <c r="AY974" s="2237"/>
      <c r="AZ974" s="2237"/>
      <c r="BA974" s="2237"/>
      <c r="BB974" s="2237"/>
      <c r="BC974" s="2237"/>
      <c r="BD974" s="2237"/>
      <c r="BE974" s="2237"/>
      <c r="BF974" s="2237"/>
      <c r="BG974" s="2237"/>
      <c r="BH974" s="2237"/>
      <c r="BI974" s="2237"/>
      <c r="BJ974" s="2237"/>
      <c r="BK974" s="2237"/>
      <c r="BL974" s="2237"/>
      <c r="BM974" s="2237"/>
      <c r="BN974" s="2237"/>
      <c r="BO974" s="2237"/>
      <c r="BP974" s="2237"/>
      <c r="BQ974" s="2237"/>
      <c r="BR974" s="2237"/>
      <c r="BS974" s="2238"/>
      <c r="BT974" s="2237"/>
      <c r="BU974" s="2237"/>
      <c r="BV974" s="2237"/>
      <c r="BW974" s="2237"/>
      <c r="BX974" s="2237"/>
      <c r="BY974" s="2237"/>
      <c r="BZ974" s="2237"/>
      <c r="CA974" s="2237"/>
      <c r="CB974" s="2237"/>
      <c r="CC974" s="2237"/>
      <c r="CD974" s="2237"/>
      <c r="CE974" s="2237"/>
      <c r="CF974" s="2237"/>
      <c r="CG974" s="2237"/>
      <c r="CH974" s="2237"/>
      <c r="CI974" s="2237"/>
      <c r="CJ974" s="2237"/>
      <c r="CK974" s="2237"/>
      <c r="CL974" s="2237"/>
      <c r="CM974" s="2238"/>
      <c r="CN974" s="2238"/>
      <c r="CO974" s="2239"/>
      <c r="CQ974" s="1653"/>
    </row>
    <row r="975" spans="1:95" s="551" customFormat="1" x14ac:dyDescent="0.2">
      <c r="A975" s="2170"/>
      <c r="B975" s="2236"/>
      <c r="C975" s="2164"/>
      <c r="D975" s="2164"/>
      <c r="E975" s="2165"/>
      <c r="F975" s="2167"/>
      <c r="G975" s="2164"/>
      <c r="H975" s="2167"/>
      <c r="I975" s="2237"/>
      <c r="J975" s="2237"/>
      <c r="K975" s="2237"/>
      <c r="L975" s="2237"/>
      <c r="M975" s="2237"/>
      <c r="N975" s="2237"/>
      <c r="O975" s="2237"/>
      <c r="P975" s="2237"/>
      <c r="Q975" s="2237"/>
      <c r="R975" s="2237"/>
      <c r="S975" s="2237"/>
      <c r="T975" s="2237"/>
      <c r="U975" s="2237"/>
      <c r="V975" s="2237"/>
      <c r="W975" s="2237"/>
      <c r="X975" s="2237"/>
      <c r="Y975" s="2237"/>
      <c r="Z975" s="2237"/>
      <c r="AA975" s="2237"/>
      <c r="AB975" s="2238"/>
      <c r="AC975" s="2238"/>
      <c r="AD975" s="2238"/>
      <c r="AE975" s="2238"/>
      <c r="AF975" s="2237"/>
      <c r="AG975" s="2237"/>
      <c r="AH975" s="2237"/>
      <c r="AI975" s="2237"/>
      <c r="AJ975" s="2237"/>
      <c r="AK975" s="2237"/>
      <c r="AL975" s="2237"/>
      <c r="AM975" s="2237"/>
      <c r="AN975" s="2237"/>
      <c r="AO975" s="2237"/>
      <c r="AP975" s="2237"/>
      <c r="AQ975" s="2237"/>
      <c r="AR975" s="2237"/>
      <c r="AS975" s="2237"/>
      <c r="AT975" s="2237"/>
      <c r="AU975" s="2237"/>
      <c r="AV975" s="2237"/>
      <c r="AW975" s="2237"/>
      <c r="AX975" s="2237"/>
      <c r="AY975" s="2237"/>
      <c r="AZ975" s="2237"/>
      <c r="BA975" s="2237"/>
      <c r="BB975" s="2237"/>
      <c r="BC975" s="2237"/>
      <c r="BD975" s="2237"/>
      <c r="BE975" s="2237"/>
      <c r="BF975" s="2237"/>
      <c r="BG975" s="2237"/>
      <c r="BH975" s="2237"/>
      <c r="BI975" s="2237"/>
      <c r="BJ975" s="2237"/>
      <c r="BK975" s="2237"/>
      <c r="BL975" s="2237"/>
      <c r="BM975" s="2237"/>
      <c r="BN975" s="2237"/>
      <c r="BO975" s="2237"/>
      <c r="BP975" s="2237"/>
      <c r="BQ975" s="2237"/>
      <c r="BR975" s="2237"/>
      <c r="BS975" s="2238"/>
      <c r="BT975" s="2237"/>
      <c r="BU975" s="2237"/>
      <c r="BV975" s="2237"/>
      <c r="BW975" s="2237"/>
      <c r="BX975" s="2237"/>
      <c r="BY975" s="2237"/>
      <c r="BZ975" s="2237"/>
      <c r="CA975" s="2237"/>
      <c r="CB975" s="2237"/>
      <c r="CC975" s="2237"/>
      <c r="CD975" s="2237"/>
      <c r="CE975" s="2237"/>
      <c r="CF975" s="2237"/>
      <c r="CG975" s="2237"/>
      <c r="CH975" s="2237"/>
      <c r="CI975" s="2237"/>
      <c r="CJ975" s="2237"/>
      <c r="CK975" s="2237"/>
      <c r="CL975" s="2237"/>
      <c r="CM975" s="2238"/>
      <c r="CN975" s="2238"/>
      <c r="CO975" s="2239"/>
      <c r="CQ975" s="1653"/>
    </row>
    <row r="976" spans="1:95" s="551" customFormat="1" x14ac:dyDescent="0.2">
      <c r="A976" s="2170"/>
      <c r="B976" s="2236"/>
      <c r="C976" s="2164"/>
      <c r="D976" s="2164"/>
      <c r="E976" s="2165"/>
      <c r="F976" s="2167"/>
      <c r="G976" s="2164"/>
      <c r="H976" s="2167"/>
      <c r="I976" s="2237"/>
      <c r="J976" s="2237"/>
      <c r="K976" s="2237"/>
      <c r="L976" s="2237"/>
      <c r="M976" s="2237"/>
      <c r="N976" s="2237"/>
      <c r="O976" s="2237"/>
      <c r="P976" s="2237"/>
      <c r="Q976" s="2237"/>
      <c r="R976" s="2237"/>
      <c r="S976" s="2237"/>
      <c r="T976" s="2237"/>
      <c r="U976" s="2237"/>
      <c r="V976" s="2237"/>
      <c r="W976" s="2237"/>
      <c r="X976" s="2237"/>
      <c r="Y976" s="2237"/>
      <c r="Z976" s="2237"/>
      <c r="AA976" s="2237"/>
      <c r="AB976" s="2238"/>
      <c r="AC976" s="2238"/>
      <c r="AD976" s="2238"/>
      <c r="AE976" s="2238"/>
      <c r="AF976" s="2237"/>
      <c r="AG976" s="2237"/>
      <c r="AH976" s="2237"/>
      <c r="AI976" s="2237"/>
      <c r="AJ976" s="2237"/>
      <c r="AK976" s="2237"/>
      <c r="AL976" s="2237"/>
      <c r="AM976" s="2237"/>
      <c r="AN976" s="2237"/>
      <c r="AO976" s="2237"/>
      <c r="AP976" s="2237"/>
      <c r="AQ976" s="2237"/>
      <c r="AR976" s="2237"/>
      <c r="AS976" s="2237"/>
      <c r="AT976" s="2237"/>
      <c r="AU976" s="2237"/>
      <c r="AV976" s="2237"/>
      <c r="AW976" s="2237"/>
      <c r="AX976" s="2237"/>
      <c r="AY976" s="2237"/>
      <c r="AZ976" s="2237"/>
      <c r="BA976" s="2237"/>
      <c r="BB976" s="2237"/>
      <c r="BC976" s="2237"/>
      <c r="BD976" s="2237"/>
      <c r="BE976" s="2237"/>
      <c r="BF976" s="2237"/>
      <c r="BG976" s="2237"/>
      <c r="BH976" s="2237"/>
      <c r="BI976" s="2237"/>
      <c r="BJ976" s="2237"/>
      <c r="BK976" s="2237"/>
      <c r="BL976" s="2237"/>
      <c r="BM976" s="2237"/>
      <c r="BN976" s="2237"/>
      <c r="BO976" s="2237"/>
      <c r="BP976" s="2237"/>
      <c r="BQ976" s="2237"/>
      <c r="BR976" s="2237"/>
      <c r="BS976" s="2238"/>
      <c r="BT976" s="2237"/>
      <c r="BU976" s="2237"/>
      <c r="BV976" s="2237"/>
      <c r="BW976" s="2237"/>
      <c r="BX976" s="2237"/>
      <c r="BY976" s="2237"/>
      <c r="BZ976" s="2237"/>
      <c r="CA976" s="2237"/>
      <c r="CB976" s="2237"/>
      <c r="CC976" s="2237"/>
      <c r="CD976" s="2237"/>
      <c r="CE976" s="2237"/>
      <c r="CF976" s="2237"/>
      <c r="CG976" s="2237"/>
      <c r="CH976" s="2237"/>
      <c r="CI976" s="2237"/>
      <c r="CJ976" s="2237"/>
      <c r="CK976" s="2237"/>
      <c r="CL976" s="2237"/>
      <c r="CM976" s="2238"/>
      <c r="CN976" s="2238"/>
      <c r="CO976" s="2239"/>
      <c r="CQ976" s="1653"/>
    </row>
    <row r="977" spans="1:95" s="551" customFormat="1" x14ac:dyDescent="0.2">
      <c r="A977" s="2170"/>
      <c r="B977" s="2236"/>
      <c r="C977" s="2164"/>
      <c r="D977" s="2164"/>
      <c r="E977" s="2165"/>
      <c r="F977" s="2167"/>
      <c r="G977" s="2164"/>
      <c r="H977" s="2167"/>
      <c r="I977" s="2237"/>
      <c r="J977" s="2237"/>
      <c r="K977" s="2237"/>
      <c r="L977" s="2237"/>
      <c r="M977" s="2237"/>
      <c r="N977" s="2237"/>
      <c r="O977" s="2237"/>
      <c r="P977" s="2237"/>
      <c r="Q977" s="2237"/>
      <c r="R977" s="2237"/>
      <c r="S977" s="2237"/>
      <c r="T977" s="2237"/>
      <c r="U977" s="2237"/>
      <c r="V977" s="2237"/>
      <c r="W977" s="2237"/>
      <c r="X977" s="2237"/>
      <c r="Y977" s="2237"/>
      <c r="Z977" s="2237"/>
      <c r="AA977" s="2237"/>
      <c r="AB977" s="2238"/>
      <c r="AC977" s="2238"/>
      <c r="AD977" s="2238"/>
      <c r="AE977" s="2238"/>
      <c r="AF977" s="2237"/>
      <c r="AG977" s="2237"/>
      <c r="AH977" s="2237"/>
      <c r="AI977" s="2237"/>
      <c r="AJ977" s="2237"/>
      <c r="AK977" s="2237"/>
      <c r="AL977" s="2237"/>
      <c r="AM977" s="2237"/>
      <c r="AN977" s="2237"/>
      <c r="AO977" s="2237"/>
      <c r="AP977" s="2237"/>
      <c r="AQ977" s="2237"/>
      <c r="AR977" s="2237"/>
      <c r="AS977" s="2237"/>
      <c r="AT977" s="2237"/>
      <c r="AU977" s="2237"/>
      <c r="AV977" s="2237"/>
      <c r="AW977" s="2237"/>
      <c r="AX977" s="2237"/>
      <c r="AY977" s="2237"/>
      <c r="AZ977" s="2237"/>
      <c r="BA977" s="2237"/>
      <c r="BB977" s="2237"/>
      <c r="BC977" s="2237"/>
      <c r="BD977" s="2237"/>
      <c r="BE977" s="2237"/>
      <c r="BF977" s="2237"/>
      <c r="BG977" s="2237"/>
      <c r="BH977" s="2237"/>
      <c r="BI977" s="2237"/>
      <c r="BJ977" s="2237"/>
      <c r="BK977" s="2237"/>
      <c r="BL977" s="2237"/>
      <c r="BM977" s="2237"/>
      <c r="BN977" s="2237"/>
      <c r="BO977" s="2237"/>
      <c r="BP977" s="2237"/>
      <c r="BQ977" s="2237"/>
      <c r="BR977" s="2237"/>
      <c r="BS977" s="2238"/>
      <c r="BT977" s="2237"/>
      <c r="BU977" s="2237"/>
      <c r="BV977" s="2237"/>
      <c r="BW977" s="2237"/>
      <c r="BX977" s="2237"/>
      <c r="BY977" s="2237"/>
      <c r="BZ977" s="2237"/>
      <c r="CA977" s="2237"/>
      <c r="CB977" s="2237"/>
      <c r="CC977" s="2237"/>
      <c r="CD977" s="2237"/>
      <c r="CE977" s="2237"/>
      <c r="CF977" s="2237"/>
      <c r="CG977" s="2237"/>
      <c r="CH977" s="2237"/>
      <c r="CI977" s="2237"/>
      <c r="CJ977" s="2237"/>
      <c r="CK977" s="2237"/>
      <c r="CL977" s="2237"/>
      <c r="CM977" s="2238"/>
      <c r="CN977" s="2238"/>
      <c r="CO977" s="2239"/>
      <c r="CQ977" s="1653"/>
    </row>
    <row r="978" spans="1:95" s="551" customFormat="1" x14ac:dyDescent="0.2">
      <c r="A978" s="2170"/>
      <c r="B978" s="2236"/>
      <c r="C978" s="2164"/>
      <c r="D978" s="2164"/>
      <c r="E978" s="2165"/>
      <c r="F978" s="2167"/>
      <c r="G978" s="2164"/>
      <c r="H978" s="2167"/>
      <c r="I978" s="2237"/>
      <c r="J978" s="2237"/>
      <c r="K978" s="2237"/>
      <c r="L978" s="2237"/>
      <c r="M978" s="2237"/>
      <c r="N978" s="2237"/>
      <c r="O978" s="2237"/>
      <c r="P978" s="2237"/>
      <c r="Q978" s="2237"/>
      <c r="R978" s="2237"/>
      <c r="S978" s="2237"/>
      <c r="T978" s="2237"/>
      <c r="U978" s="2237"/>
      <c r="V978" s="2237"/>
      <c r="W978" s="2237"/>
      <c r="X978" s="2237"/>
      <c r="Y978" s="2237"/>
      <c r="Z978" s="2237"/>
      <c r="AA978" s="2237"/>
      <c r="AB978" s="2238"/>
      <c r="AC978" s="2238"/>
      <c r="AD978" s="2238"/>
      <c r="AE978" s="2238"/>
      <c r="AF978" s="2237"/>
      <c r="AG978" s="2237"/>
      <c r="AH978" s="2237"/>
      <c r="AI978" s="2237"/>
      <c r="AJ978" s="2237"/>
      <c r="AK978" s="2237"/>
      <c r="AL978" s="2237"/>
      <c r="AM978" s="2237"/>
      <c r="AN978" s="2237"/>
      <c r="AO978" s="2237"/>
      <c r="AP978" s="2237"/>
      <c r="AQ978" s="2237"/>
      <c r="AR978" s="2237"/>
      <c r="AS978" s="2237"/>
      <c r="AT978" s="2237"/>
      <c r="AU978" s="2237"/>
      <c r="AV978" s="2237"/>
      <c r="AW978" s="2237"/>
      <c r="AX978" s="2237"/>
      <c r="AY978" s="2237"/>
      <c r="AZ978" s="2237"/>
      <c r="BA978" s="2237"/>
      <c r="BB978" s="2237"/>
      <c r="BC978" s="2237"/>
      <c r="BD978" s="2237"/>
      <c r="BE978" s="2237"/>
      <c r="BF978" s="2237"/>
      <c r="BG978" s="2237"/>
      <c r="BH978" s="2237"/>
      <c r="BI978" s="2237"/>
      <c r="BJ978" s="2237"/>
      <c r="BK978" s="2237"/>
      <c r="BL978" s="2237"/>
      <c r="BM978" s="2237"/>
      <c r="BN978" s="2237"/>
      <c r="BO978" s="2237"/>
      <c r="BP978" s="2237"/>
      <c r="BQ978" s="2237"/>
      <c r="BR978" s="2237"/>
      <c r="BS978" s="2238"/>
      <c r="BT978" s="2237"/>
      <c r="BU978" s="2237"/>
      <c r="BV978" s="2237"/>
      <c r="BW978" s="2237"/>
      <c r="BX978" s="2237"/>
      <c r="BY978" s="2237"/>
      <c r="BZ978" s="2237"/>
      <c r="CA978" s="2237"/>
      <c r="CB978" s="2237"/>
      <c r="CC978" s="2237"/>
      <c r="CD978" s="2237"/>
      <c r="CE978" s="2237"/>
      <c r="CF978" s="2237"/>
      <c r="CG978" s="2237"/>
      <c r="CH978" s="2237"/>
      <c r="CI978" s="2237"/>
      <c r="CJ978" s="2237"/>
      <c r="CK978" s="2237"/>
      <c r="CL978" s="2237"/>
      <c r="CM978" s="2238"/>
      <c r="CN978" s="2238"/>
      <c r="CO978" s="2239"/>
      <c r="CQ978" s="1653"/>
    </row>
    <row r="979" spans="1:95" s="551" customFormat="1" x14ac:dyDescent="0.2">
      <c r="A979" s="2170"/>
      <c r="B979" s="2236"/>
      <c r="C979" s="2164"/>
      <c r="D979" s="2164"/>
      <c r="E979" s="2165"/>
      <c r="F979" s="2167"/>
      <c r="G979" s="2164"/>
      <c r="H979" s="2167"/>
      <c r="I979" s="2237"/>
      <c r="J979" s="2237"/>
      <c r="K979" s="2237"/>
      <c r="L979" s="2237"/>
      <c r="M979" s="2237"/>
      <c r="N979" s="2237"/>
      <c r="O979" s="2237"/>
      <c r="P979" s="2237"/>
      <c r="Q979" s="2237"/>
      <c r="R979" s="2237"/>
      <c r="S979" s="2237"/>
      <c r="T979" s="2237"/>
      <c r="U979" s="2237"/>
      <c r="V979" s="2237"/>
      <c r="W979" s="2237"/>
      <c r="X979" s="2237"/>
      <c r="Y979" s="2237"/>
      <c r="Z979" s="2237"/>
      <c r="AA979" s="2237"/>
      <c r="AB979" s="2238"/>
      <c r="AC979" s="2238"/>
      <c r="AD979" s="2238"/>
      <c r="AE979" s="2238"/>
      <c r="AF979" s="2237"/>
      <c r="AG979" s="2237"/>
      <c r="AH979" s="2237"/>
      <c r="AI979" s="2237"/>
      <c r="AJ979" s="2237"/>
      <c r="AK979" s="2237"/>
      <c r="AL979" s="2237"/>
      <c r="AM979" s="2237"/>
      <c r="AN979" s="2237"/>
      <c r="AO979" s="2237"/>
      <c r="AP979" s="2237"/>
      <c r="AQ979" s="2237"/>
      <c r="AR979" s="2237"/>
      <c r="AS979" s="2237"/>
      <c r="AT979" s="2237"/>
      <c r="AU979" s="2237"/>
      <c r="AV979" s="2237"/>
      <c r="AW979" s="2237"/>
      <c r="AX979" s="2237"/>
      <c r="AY979" s="2237"/>
      <c r="AZ979" s="2237"/>
      <c r="BA979" s="2237"/>
      <c r="BB979" s="2237"/>
      <c r="BC979" s="2237"/>
      <c r="BD979" s="2237"/>
      <c r="BE979" s="2237"/>
      <c r="BF979" s="2237"/>
      <c r="BG979" s="2237"/>
      <c r="BH979" s="2237"/>
      <c r="BI979" s="2237"/>
      <c r="BJ979" s="2237"/>
      <c r="BK979" s="2237"/>
      <c r="BL979" s="2237"/>
      <c r="BM979" s="2237"/>
      <c r="BN979" s="2237"/>
      <c r="BO979" s="2237"/>
      <c r="BP979" s="2237"/>
      <c r="BQ979" s="2237"/>
      <c r="BR979" s="2237"/>
      <c r="BS979" s="2238"/>
      <c r="BT979" s="2237"/>
      <c r="BU979" s="2237"/>
      <c r="BV979" s="2237"/>
      <c r="BW979" s="2237"/>
      <c r="BX979" s="2237"/>
      <c r="BY979" s="2237"/>
      <c r="BZ979" s="2237"/>
      <c r="CA979" s="2237"/>
      <c r="CB979" s="2237"/>
      <c r="CC979" s="2237"/>
      <c r="CD979" s="2237"/>
      <c r="CE979" s="2237"/>
      <c r="CF979" s="2237"/>
      <c r="CG979" s="2237"/>
      <c r="CH979" s="2237"/>
      <c r="CI979" s="2237"/>
      <c r="CJ979" s="2237"/>
      <c r="CK979" s="2237"/>
      <c r="CL979" s="2237"/>
      <c r="CM979" s="2238"/>
      <c r="CN979" s="2238"/>
      <c r="CO979" s="2239"/>
      <c r="CQ979" s="1653"/>
    </row>
    <row r="980" spans="1:95" s="551" customFormat="1" x14ac:dyDescent="0.2">
      <c r="A980" s="2170"/>
      <c r="B980" s="2236"/>
      <c r="C980" s="2164"/>
      <c r="D980" s="2164"/>
      <c r="E980" s="2165"/>
      <c r="F980" s="2167"/>
      <c r="G980" s="2164"/>
      <c r="H980" s="2167"/>
      <c r="I980" s="2237"/>
      <c r="J980" s="2237"/>
      <c r="K980" s="2237"/>
      <c r="L980" s="2237"/>
      <c r="M980" s="2237"/>
      <c r="N980" s="2237"/>
      <c r="O980" s="2237"/>
      <c r="P980" s="2237"/>
      <c r="Q980" s="2237"/>
      <c r="R980" s="2237"/>
      <c r="S980" s="2237"/>
      <c r="T980" s="2237"/>
      <c r="U980" s="2237"/>
      <c r="V980" s="2237"/>
      <c r="W980" s="2237"/>
      <c r="X980" s="2237"/>
      <c r="Y980" s="2237"/>
      <c r="Z980" s="2237"/>
      <c r="AA980" s="2237"/>
      <c r="AB980" s="2238"/>
      <c r="AC980" s="2238"/>
      <c r="AD980" s="2238"/>
      <c r="AE980" s="2238"/>
      <c r="AF980" s="2237"/>
      <c r="AG980" s="2237"/>
      <c r="AH980" s="2237"/>
      <c r="AI980" s="2237"/>
      <c r="AJ980" s="2237"/>
      <c r="AK980" s="2237"/>
      <c r="AL980" s="2237"/>
      <c r="AM980" s="2237"/>
      <c r="AN980" s="2237"/>
      <c r="AO980" s="2237"/>
      <c r="AP980" s="2237"/>
      <c r="AQ980" s="2237"/>
      <c r="AR980" s="2237"/>
      <c r="AS980" s="2237"/>
      <c r="AT980" s="2237"/>
      <c r="AU980" s="2237"/>
      <c r="AV980" s="2237"/>
      <c r="AW980" s="2237"/>
      <c r="AX980" s="2237"/>
      <c r="AY980" s="2237"/>
      <c r="AZ980" s="2237"/>
      <c r="BA980" s="2237"/>
      <c r="BB980" s="2237"/>
      <c r="BC980" s="2237"/>
      <c r="BD980" s="2237"/>
      <c r="BE980" s="2237"/>
      <c r="BF980" s="2237"/>
      <c r="BG980" s="2237"/>
      <c r="BH980" s="2237"/>
      <c r="BI980" s="2237"/>
      <c r="BJ980" s="2237"/>
      <c r="BK980" s="2237"/>
      <c r="BL980" s="2237"/>
      <c r="BM980" s="2237"/>
      <c r="BN980" s="2237"/>
      <c r="BO980" s="2237"/>
      <c r="BP980" s="2237"/>
      <c r="BQ980" s="2237"/>
      <c r="BR980" s="2237"/>
      <c r="BS980" s="2238"/>
      <c r="BT980" s="2237"/>
      <c r="BU980" s="2237"/>
      <c r="BV980" s="2237"/>
      <c r="BW980" s="2237"/>
      <c r="BX980" s="2237"/>
      <c r="BY980" s="2237"/>
      <c r="BZ980" s="2237"/>
      <c r="CA980" s="2237"/>
      <c r="CB980" s="2237"/>
      <c r="CC980" s="2237"/>
      <c r="CD980" s="2237"/>
      <c r="CE980" s="2237"/>
      <c r="CF980" s="2237"/>
      <c r="CG980" s="2237"/>
      <c r="CH980" s="2237"/>
      <c r="CI980" s="2237"/>
      <c r="CJ980" s="2237"/>
      <c r="CK980" s="2237"/>
      <c r="CL980" s="2237"/>
      <c r="CM980" s="2238"/>
      <c r="CN980" s="2238"/>
      <c r="CO980" s="2239"/>
      <c r="CQ980" s="1653"/>
    </row>
    <row r="981" spans="1:95" s="551" customFormat="1" x14ac:dyDescent="0.2">
      <c r="A981" s="2170"/>
      <c r="B981" s="2236"/>
      <c r="C981" s="2164"/>
      <c r="D981" s="2164"/>
      <c r="E981" s="2165"/>
      <c r="F981" s="2167"/>
      <c r="G981" s="2164"/>
      <c r="H981" s="2167"/>
      <c r="I981" s="2237"/>
      <c r="J981" s="2237"/>
      <c r="K981" s="2237"/>
      <c r="L981" s="2237"/>
      <c r="M981" s="2237"/>
      <c r="N981" s="2237"/>
      <c r="O981" s="2237"/>
      <c r="P981" s="2237"/>
      <c r="Q981" s="2237"/>
      <c r="R981" s="2237"/>
      <c r="S981" s="2237"/>
      <c r="T981" s="2237"/>
      <c r="U981" s="2237"/>
      <c r="V981" s="2237"/>
      <c r="W981" s="2237"/>
      <c r="X981" s="2237"/>
      <c r="Y981" s="2237"/>
      <c r="Z981" s="2237"/>
      <c r="AA981" s="2237"/>
      <c r="AB981" s="2238"/>
      <c r="AC981" s="2238"/>
      <c r="AD981" s="2238"/>
      <c r="AE981" s="2238"/>
      <c r="AF981" s="2237"/>
      <c r="AG981" s="2237"/>
      <c r="AH981" s="2237"/>
      <c r="AI981" s="2237"/>
      <c r="AJ981" s="2237"/>
      <c r="AK981" s="2237"/>
      <c r="AL981" s="2237"/>
      <c r="AM981" s="2237"/>
      <c r="AN981" s="2237"/>
      <c r="AO981" s="2237"/>
      <c r="AP981" s="2237"/>
      <c r="AQ981" s="2237"/>
      <c r="AR981" s="2237"/>
      <c r="AS981" s="2237"/>
      <c r="AT981" s="2237"/>
      <c r="AU981" s="2237"/>
      <c r="AV981" s="2237"/>
      <c r="AW981" s="2237"/>
      <c r="AX981" s="2237"/>
      <c r="AY981" s="2237"/>
      <c r="AZ981" s="2237"/>
      <c r="BA981" s="2237"/>
      <c r="BB981" s="2237"/>
      <c r="BC981" s="2237"/>
      <c r="BD981" s="2237"/>
      <c r="BE981" s="2237"/>
      <c r="BF981" s="2237"/>
      <c r="BG981" s="2237"/>
      <c r="BH981" s="2237"/>
      <c r="BI981" s="2237"/>
      <c r="BJ981" s="2237"/>
      <c r="BK981" s="2237"/>
      <c r="BL981" s="2237"/>
      <c r="BM981" s="2237"/>
      <c r="BN981" s="2237"/>
      <c r="BO981" s="2237"/>
      <c r="BP981" s="2237"/>
      <c r="BQ981" s="2237"/>
      <c r="BR981" s="2237"/>
      <c r="BS981" s="2238"/>
      <c r="BT981" s="2237"/>
      <c r="BU981" s="2237"/>
      <c r="BV981" s="2237"/>
      <c r="BW981" s="2237"/>
      <c r="BX981" s="2237"/>
      <c r="BY981" s="2237"/>
      <c r="BZ981" s="2237"/>
      <c r="CA981" s="2237"/>
      <c r="CB981" s="2237"/>
      <c r="CC981" s="2237"/>
      <c r="CD981" s="2237"/>
      <c r="CE981" s="2237"/>
      <c r="CF981" s="2237"/>
      <c r="CG981" s="2237"/>
      <c r="CH981" s="2237"/>
      <c r="CI981" s="2237"/>
      <c r="CJ981" s="2237"/>
      <c r="CK981" s="2237"/>
      <c r="CL981" s="2237"/>
      <c r="CM981" s="2238"/>
      <c r="CN981" s="2238"/>
      <c r="CO981" s="2239"/>
      <c r="CQ981" s="1653"/>
    </row>
    <row r="982" spans="1:95" s="551" customFormat="1" x14ac:dyDescent="0.2">
      <c r="A982" s="2170"/>
      <c r="B982" s="2236"/>
      <c r="C982" s="2164"/>
      <c r="D982" s="2164"/>
      <c r="E982" s="2165"/>
      <c r="F982" s="2167"/>
      <c r="G982" s="2164"/>
      <c r="H982" s="2167"/>
      <c r="I982" s="2237"/>
      <c r="J982" s="2237"/>
      <c r="K982" s="2237"/>
      <c r="L982" s="2237"/>
      <c r="M982" s="2237"/>
      <c r="N982" s="2237"/>
      <c r="O982" s="2237"/>
      <c r="P982" s="2237"/>
      <c r="Q982" s="2237"/>
      <c r="R982" s="2237"/>
      <c r="S982" s="2237"/>
      <c r="T982" s="2237"/>
      <c r="U982" s="2237"/>
      <c r="V982" s="2237"/>
      <c r="W982" s="2237"/>
      <c r="X982" s="2237"/>
      <c r="Y982" s="2237"/>
      <c r="Z982" s="2237"/>
      <c r="AA982" s="2237"/>
      <c r="AB982" s="2238"/>
      <c r="AC982" s="2238"/>
      <c r="AD982" s="2238"/>
      <c r="AE982" s="2238"/>
      <c r="AF982" s="2237"/>
      <c r="AG982" s="2237"/>
      <c r="AH982" s="2237"/>
      <c r="AI982" s="2237"/>
      <c r="AJ982" s="2237"/>
      <c r="AK982" s="2237"/>
      <c r="AL982" s="2237"/>
      <c r="AM982" s="2237"/>
      <c r="AN982" s="2237"/>
      <c r="AO982" s="2237"/>
      <c r="AP982" s="2237"/>
      <c r="AQ982" s="2237"/>
      <c r="AR982" s="2237"/>
      <c r="AS982" s="2237"/>
      <c r="AT982" s="2237"/>
      <c r="AU982" s="2237"/>
      <c r="AV982" s="2237"/>
      <c r="AW982" s="2237"/>
      <c r="AX982" s="2237"/>
      <c r="AY982" s="2237"/>
      <c r="AZ982" s="2237"/>
      <c r="BA982" s="2237"/>
      <c r="BB982" s="2237"/>
      <c r="BC982" s="2237"/>
      <c r="BD982" s="2237"/>
      <c r="BE982" s="2237"/>
      <c r="BF982" s="2237"/>
      <c r="BG982" s="2237"/>
      <c r="BH982" s="2237"/>
      <c r="BI982" s="2237"/>
      <c r="BJ982" s="2237"/>
      <c r="BK982" s="2237"/>
      <c r="BL982" s="2237"/>
      <c r="BM982" s="2237"/>
      <c r="BN982" s="2237"/>
      <c r="BO982" s="2237"/>
      <c r="BP982" s="2237"/>
      <c r="BQ982" s="2237"/>
      <c r="BR982" s="2237"/>
      <c r="BS982" s="2238"/>
      <c r="BT982" s="2237"/>
      <c r="BU982" s="2237"/>
      <c r="BV982" s="2237"/>
      <c r="BW982" s="2237"/>
      <c r="BX982" s="2237"/>
      <c r="BY982" s="2237"/>
      <c r="BZ982" s="2237"/>
      <c r="CA982" s="2237"/>
      <c r="CB982" s="2237"/>
      <c r="CC982" s="2237"/>
      <c r="CD982" s="2237"/>
      <c r="CE982" s="2237"/>
      <c r="CF982" s="2237"/>
      <c r="CG982" s="2237"/>
      <c r="CH982" s="2237"/>
      <c r="CI982" s="2237"/>
      <c r="CJ982" s="2237"/>
      <c r="CK982" s="2237"/>
      <c r="CL982" s="2237"/>
      <c r="CM982" s="2238"/>
      <c r="CN982" s="2238"/>
      <c r="CO982" s="2239"/>
      <c r="CQ982" s="1653"/>
    </row>
    <row r="983" spans="1:95" s="551" customFormat="1" x14ac:dyDescent="0.2">
      <c r="A983" s="2170"/>
      <c r="B983" s="2236"/>
      <c r="C983" s="2164"/>
      <c r="D983" s="2164"/>
      <c r="E983" s="2165"/>
      <c r="F983" s="2167"/>
      <c r="G983" s="2164"/>
      <c r="H983" s="2167"/>
      <c r="I983" s="2237"/>
      <c r="J983" s="2237"/>
      <c r="K983" s="2237"/>
      <c r="L983" s="2237"/>
      <c r="M983" s="2237"/>
      <c r="N983" s="2237"/>
      <c r="O983" s="2237"/>
      <c r="P983" s="2237"/>
      <c r="Q983" s="2237"/>
      <c r="R983" s="2237"/>
      <c r="S983" s="2237"/>
      <c r="T983" s="2237"/>
      <c r="U983" s="2237"/>
      <c r="V983" s="2237"/>
      <c r="W983" s="2237"/>
      <c r="X983" s="2237"/>
      <c r="Y983" s="2237"/>
      <c r="Z983" s="2237"/>
      <c r="AA983" s="2237"/>
      <c r="AB983" s="2238"/>
      <c r="AC983" s="2238"/>
      <c r="AD983" s="2238"/>
      <c r="AE983" s="2238"/>
      <c r="AF983" s="2237"/>
      <c r="AG983" s="2237"/>
      <c r="AH983" s="2237"/>
      <c r="AI983" s="2237"/>
      <c r="AJ983" s="2237"/>
      <c r="AK983" s="2237"/>
      <c r="AL983" s="2237"/>
      <c r="AM983" s="2237"/>
      <c r="AN983" s="2237"/>
      <c r="AO983" s="2237"/>
      <c r="AP983" s="2237"/>
      <c r="AQ983" s="2237"/>
      <c r="AR983" s="2237"/>
      <c r="AS983" s="2237"/>
      <c r="AT983" s="2237"/>
      <c r="AU983" s="2237"/>
      <c r="AV983" s="2237"/>
      <c r="AW983" s="2237"/>
      <c r="AX983" s="2237"/>
      <c r="AY983" s="2237"/>
      <c r="AZ983" s="2237"/>
      <c r="BA983" s="2237"/>
      <c r="BB983" s="2237"/>
      <c r="BC983" s="2237"/>
      <c r="BD983" s="2237"/>
      <c r="BE983" s="2237"/>
      <c r="BF983" s="2237"/>
      <c r="BG983" s="2237"/>
      <c r="BH983" s="2237"/>
      <c r="BI983" s="2237"/>
      <c r="BJ983" s="2237"/>
      <c r="BK983" s="2237"/>
      <c r="BL983" s="2237"/>
      <c r="BM983" s="2237"/>
      <c r="BN983" s="2237"/>
      <c r="BO983" s="2237"/>
      <c r="BP983" s="2237"/>
      <c r="BQ983" s="2237"/>
      <c r="BR983" s="2237"/>
      <c r="BS983" s="2238"/>
      <c r="BT983" s="2237"/>
      <c r="BU983" s="2237"/>
      <c r="BV983" s="2237"/>
      <c r="BW983" s="2237"/>
      <c r="BX983" s="2237"/>
      <c r="BY983" s="2237"/>
      <c r="BZ983" s="2237"/>
      <c r="CA983" s="2237"/>
      <c r="CB983" s="2237"/>
      <c r="CC983" s="2237"/>
      <c r="CD983" s="2237"/>
      <c r="CE983" s="2237"/>
      <c r="CF983" s="2237"/>
      <c r="CG983" s="2237"/>
      <c r="CH983" s="2237"/>
      <c r="CI983" s="2237"/>
      <c r="CJ983" s="2237"/>
      <c r="CK983" s="2237"/>
      <c r="CL983" s="2237"/>
      <c r="CM983" s="2238"/>
      <c r="CN983" s="2238"/>
      <c r="CO983" s="2239"/>
      <c r="CQ983" s="1653"/>
    </row>
    <row r="984" spans="1:95" s="551" customFormat="1" x14ac:dyDescent="0.2">
      <c r="A984" s="2170"/>
      <c r="B984" s="2236"/>
      <c r="C984" s="2164"/>
      <c r="D984" s="2164"/>
      <c r="E984" s="2165"/>
      <c r="F984" s="2167"/>
      <c r="G984" s="2164"/>
      <c r="H984" s="2167"/>
      <c r="I984" s="2237"/>
      <c r="J984" s="2237"/>
      <c r="K984" s="2237"/>
      <c r="L984" s="2237"/>
      <c r="M984" s="2237"/>
      <c r="N984" s="2237"/>
      <c r="O984" s="2237"/>
      <c r="P984" s="2237"/>
      <c r="Q984" s="2237"/>
      <c r="R984" s="2237"/>
      <c r="S984" s="2237"/>
      <c r="T984" s="2237"/>
      <c r="U984" s="2237"/>
      <c r="V984" s="2237"/>
      <c r="W984" s="2237"/>
      <c r="X984" s="2237"/>
      <c r="Y984" s="2237"/>
      <c r="Z984" s="2237"/>
      <c r="AA984" s="2237"/>
      <c r="AB984" s="2238"/>
      <c r="AC984" s="2238"/>
      <c r="AD984" s="2238"/>
      <c r="AE984" s="2238"/>
      <c r="AF984" s="2237"/>
      <c r="AG984" s="2237"/>
      <c r="AH984" s="2237"/>
      <c r="AI984" s="2237"/>
      <c r="AJ984" s="2237"/>
      <c r="AK984" s="2237"/>
      <c r="AL984" s="2237"/>
      <c r="AM984" s="2237"/>
      <c r="AN984" s="2237"/>
      <c r="AO984" s="2237"/>
      <c r="AP984" s="2237"/>
      <c r="AQ984" s="2237"/>
      <c r="AR984" s="2237"/>
      <c r="AS984" s="2237"/>
      <c r="AT984" s="2237"/>
      <c r="AU984" s="2237"/>
      <c r="AV984" s="2237"/>
      <c r="AW984" s="2237"/>
      <c r="AX984" s="2237"/>
      <c r="AY984" s="2237"/>
      <c r="AZ984" s="2237"/>
      <c r="BA984" s="2237"/>
      <c r="BB984" s="2237"/>
      <c r="BC984" s="2237"/>
      <c r="BD984" s="2237"/>
      <c r="BE984" s="2237"/>
      <c r="BF984" s="2237"/>
      <c r="BG984" s="2237"/>
      <c r="BH984" s="2237"/>
      <c r="BI984" s="2237"/>
      <c r="BJ984" s="2237"/>
      <c r="BK984" s="2237"/>
      <c r="BL984" s="2237"/>
      <c r="BM984" s="2237"/>
      <c r="BN984" s="2237"/>
      <c r="BO984" s="2237"/>
      <c r="BP984" s="2237"/>
      <c r="BQ984" s="2237"/>
      <c r="BR984" s="2237"/>
      <c r="BS984" s="2238"/>
      <c r="BT984" s="2237"/>
      <c r="BU984" s="2237"/>
      <c r="BV984" s="2237"/>
      <c r="BW984" s="2237"/>
      <c r="BX984" s="2237"/>
      <c r="BY984" s="2237"/>
      <c r="BZ984" s="2237"/>
      <c r="CA984" s="2237"/>
      <c r="CB984" s="2237"/>
      <c r="CC984" s="2237"/>
      <c r="CD984" s="2237"/>
      <c r="CE984" s="2237"/>
      <c r="CF984" s="2237"/>
      <c r="CG984" s="2237"/>
      <c r="CH984" s="2237"/>
      <c r="CI984" s="2237"/>
      <c r="CJ984" s="2237"/>
      <c r="CK984" s="2237"/>
      <c r="CL984" s="2237"/>
      <c r="CM984" s="2238"/>
      <c r="CN984" s="2238"/>
      <c r="CO984" s="2239"/>
      <c r="CQ984" s="1653"/>
    </row>
    <row r="985" spans="1:95" s="551" customFormat="1" x14ac:dyDescent="0.2">
      <c r="A985" s="2170"/>
      <c r="B985" s="2236"/>
      <c r="C985" s="2164"/>
      <c r="D985" s="2164"/>
      <c r="E985" s="2165"/>
      <c r="F985" s="2167"/>
      <c r="G985" s="2164"/>
      <c r="H985" s="2167"/>
      <c r="I985" s="2237"/>
      <c r="J985" s="2237"/>
      <c r="K985" s="2237"/>
      <c r="L985" s="2237"/>
      <c r="M985" s="2237"/>
      <c r="N985" s="2237"/>
      <c r="O985" s="2237"/>
      <c r="P985" s="2237"/>
      <c r="Q985" s="2237"/>
      <c r="R985" s="2237"/>
      <c r="S985" s="2237"/>
      <c r="T985" s="2237"/>
      <c r="U985" s="2237"/>
      <c r="V985" s="2237"/>
      <c r="W985" s="2237"/>
      <c r="X985" s="2237"/>
      <c r="Y985" s="2237"/>
      <c r="Z985" s="2237"/>
      <c r="AA985" s="2237"/>
      <c r="AB985" s="2238"/>
      <c r="AC985" s="2238"/>
      <c r="AD985" s="2238"/>
      <c r="AE985" s="2238"/>
      <c r="AF985" s="2237"/>
      <c r="AG985" s="2237"/>
      <c r="AH985" s="2237"/>
      <c r="AI985" s="2237"/>
      <c r="AJ985" s="2237"/>
      <c r="AK985" s="2237"/>
      <c r="AL985" s="2237"/>
      <c r="AM985" s="2237"/>
      <c r="AN985" s="2237"/>
      <c r="AO985" s="2237"/>
      <c r="AP985" s="2237"/>
      <c r="AQ985" s="2237"/>
      <c r="AR985" s="2237"/>
      <c r="AS985" s="2237"/>
      <c r="AT985" s="2237"/>
      <c r="AU985" s="2237"/>
      <c r="AV985" s="2237"/>
      <c r="AW985" s="2237"/>
      <c r="AX985" s="2237"/>
      <c r="AY985" s="2237"/>
      <c r="AZ985" s="2237"/>
      <c r="BA985" s="2237"/>
      <c r="BB985" s="2237"/>
      <c r="BC985" s="2237"/>
      <c r="BD985" s="2237"/>
      <c r="BE985" s="2237"/>
      <c r="BF985" s="2237"/>
      <c r="BG985" s="2237"/>
      <c r="BH985" s="2237"/>
      <c r="BI985" s="2237"/>
      <c r="BJ985" s="2237"/>
      <c r="BK985" s="2237"/>
      <c r="BL985" s="2237"/>
      <c r="BM985" s="2237"/>
      <c r="BN985" s="2237"/>
      <c r="BO985" s="2237"/>
      <c r="BP985" s="2237"/>
      <c r="BQ985" s="2237"/>
      <c r="BR985" s="2237"/>
      <c r="BS985" s="2238"/>
      <c r="BT985" s="2237"/>
      <c r="BU985" s="2237"/>
      <c r="BV985" s="2237"/>
      <c r="BW985" s="2237"/>
      <c r="BX985" s="2237"/>
      <c r="BY985" s="2237"/>
      <c r="BZ985" s="2237"/>
      <c r="CA985" s="2237"/>
      <c r="CB985" s="2237"/>
      <c r="CC985" s="2237"/>
      <c r="CD985" s="2237"/>
      <c r="CE985" s="2237"/>
      <c r="CF985" s="2237"/>
      <c r="CG985" s="2237"/>
      <c r="CH985" s="2237"/>
      <c r="CI985" s="2237"/>
      <c r="CJ985" s="2237"/>
      <c r="CK985" s="2237"/>
      <c r="CL985" s="2237"/>
      <c r="CM985" s="2238"/>
      <c r="CN985" s="2238"/>
      <c r="CO985" s="2239"/>
      <c r="CQ985" s="1653"/>
    </row>
    <row r="986" spans="1:95" s="551" customFormat="1" x14ac:dyDescent="0.2">
      <c r="A986" s="2170"/>
      <c r="B986" s="2236"/>
      <c r="C986" s="2164"/>
      <c r="D986" s="2164"/>
      <c r="E986" s="2165"/>
      <c r="F986" s="2167"/>
      <c r="G986" s="2164"/>
      <c r="H986" s="2167"/>
      <c r="I986" s="2237"/>
      <c r="J986" s="2237"/>
      <c r="K986" s="2237"/>
      <c r="L986" s="2237"/>
      <c r="M986" s="2237"/>
      <c r="N986" s="2237"/>
      <c r="O986" s="2237"/>
      <c r="P986" s="2237"/>
      <c r="Q986" s="2237"/>
      <c r="R986" s="2237"/>
      <c r="S986" s="2237"/>
      <c r="T986" s="2237"/>
      <c r="U986" s="2237"/>
      <c r="V986" s="2237"/>
      <c r="W986" s="2237"/>
      <c r="X986" s="2237"/>
      <c r="Y986" s="2237"/>
      <c r="Z986" s="2237"/>
      <c r="AA986" s="2237"/>
      <c r="AB986" s="2238"/>
      <c r="AC986" s="2238"/>
      <c r="AD986" s="2238"/>
      <c r="AE986" s="2238"/>
      <c r="AF986" s="2237"/>
      <c r="AG986" s="2237"/>
      <c r="AH986" s="2237"/>
      <c r="AI986" s="2237"/>
      <c r="AJ986" s="2237"/>
      <c r="AK986" s="2237"/>
      <c r="AL986" s="2237"/>
      <c r="AM986" s="2237"/>
      <c r="AN986" s="2237"/>
      <c r="AO986" s="2237"/>
      <c r="AP986" s="2237"/>
      <c r="AQ986" s="2237"/>
      <c r="AR986" s="2237"/>
      <c r="AS986" s="2237"/>
      <c r="AT986" s="2237"/>
      <c r="AU986" s="2237"/>
      <c r="AV986" s="2237"/>
      <c r="AW986" s="2237"/>
      <c r="AX986" s="2237"/>
      <c r="AY986" s="2237"/>
      <c r="AZ986" s="2237"/>
      <c r="BA986" s="2237"/>
      <c r="BB986" s="2237"/>
      <c r="BC986" s="2237"/>
      <c r="BD986" s="2237"/>
      <c r="BE986" s="2237"/>
      <c r="BF986" s="2237"/>
      <c r="BG986" s="2237"/>
      <c r="BH986" s="2237"/>
      <c r="BI986" s="2237"/>
      <c r="BJ986" s="2237"/>
      <c r="BK986" s="2237"/>
      <c r="BL986" s="2237"/>
      <c r="BM986" s="2237"/>
      <c r="BN986" s="2237"/>
      <c r="BO986" s="2237"/>
      <c r="BP986" s="2237"/>
      <c r="BQ986" s="2237"/>
      <c r="BR986" s="2237"/>
      <c r="BS986" s="2238"/>
      <c r="BT986" s="2237"/>
      <c r="BU986" s="2237"/>
      <c r="BV986" s="2237"/>
      <c r="BW986" s="2237"/>
      <c r="BX986" s="2237"/>
      <c r="BY986" s="2237"/>
      <c r="BZ986" s="2237"/>
      <c r="CA986" s="2237"/>
      <c r="CB986" s="2237"/>
      <c r="CC986" s="2237"/>
      <c r="CD986" s="2237"/>
      <c r="CE986" s="2237"/>
      <c r="CF986" s="2237"/>
      <c r="CG986" s="2237"/>
      <c r="CH986" s="2237"/>
      <c r="CI986" s="2237"/>
      <c r="CJ986" s="2237"/>
      <c r="CK986" s="2237"/>
      <c r="CL986" s="2237"/>
      <c r="CM986" s="2238"/>
      <c r="CN986" s="2238"/>
      <c r="CO986" s="2239"/>
      <c r="CQ986" s="1653"/>
    </row>
    <row r="987" spans="1:95" s="551" customFormat="1" x14ac:dyDescent="0.2">
      <c r="A987" s="2170"/>
      <c r="B987" s="2236"/>
      <c r="C987" s="2164"/>
      <c r="D987" s="2164"/>
      <c r="E987" s="2165"/>
      <c r="F987" s="2167"/>
      <c r="G987" s="2164"/>
      <c r="H987" s="2167"/>
      <c r="I987" s="2237"/>
      <c r="J987" s="2237"/>
      <c r="K987" s="2237"/>
      <c r="L987" s="2237"/>
      <c r="M987" s="2237"/>
      <c r="N987" s="2237"/>
      <c r="O987" s="2237"/>
      <c r="P987" s="2237"/>
      <c r="Q987" s="2237"/>
      <c r="R987" s="2237"/>
      <c r="S987" s="2237"/>
      <c r="T987" s="2237"/>
      <c r="U987" s="2237"/>
      <c r="V987" s="2237"/>
      <c r="W987" s="2237"/>
      <c r="X987" s="2237"/>
      <c r="Y987" s="2237"/>
      <c r="Z987" s="2237"/>
      <c r="AA987" s="2237"/>
      <c r="AB987" s="2238"/>
      <c r="AC987" s="2238"/>
      <c r="AD987" s="2238"/>
      <c r="AE987" s="2238"/>
      <c r="AF987" s="2237"/>
      <c r="AG987" s="2237"/>
      <c r="AH987" s="2237"/>
      <c r="AI987" s="2237"/>
      <c r="AJ987" s="2237"/>
      <c r="AK987" s="2237"/>
      <c r="AL987" s="2237"/>
      <c r="AM987" s="2237"/>
      <c r="AN987" s="2237"/>
      <c r="AO987" s="2237"/>
      <c r="AP987" s="2237"/>
      <c r="AQ987" s="2237"/>
      <c r="AR987" s="2237"/>
      <c r="AS987" s="2237"/>
      <c r="AT987" s="2237"/>
      <c r="AU987" s="2237"/>
      <c r="AV987" s="2237"/>
      <c r="AW987" s="2237"/>
      <c r="AX987" s="2237"/>
      <c r="AY987" s="2237"/>
      <c r="AZ987" s="2237"/>
      <c r="BA987" s="2237"/>
      <c r="BB987" s="2237"/>
      <c r="BC987" s="2237"/>
      <c r="BD987" s="2237"/>
      <c r="BE987" s="2237"/>
      <c r="BF987" s="2237"/>
      <c r="BG987" s="2237"/>
      <c r="BH987" s="2237"/>
      <c r="BI987" s="2237"/>
      <c r="BJ987" s="2237"/>
      <c r="BK987" s="2237"/>
      <c r="BL987" s="2237"/>
      <c r="BM987" s="2237"/>
      <c r="BN987" s="2237"/>
      <c r="BO987" s="2237"/>
      <c r="BP987" s="2237"/>
      <c r="BQ987" s="2237"/>
      <c r="BR987" s="2237"/>
      <c r="BS987" s="2238"/>
      <c r="BT987" s="2237"/>
      <c r="BU987" s="2237"/>
      <c r="BV987" s="2237"/>
      <c r="BW987" s="2237"/>
      <c r="BX987" s="2237"/>
      <c r="BY987" s="2237"/>
      <c r="BZ987" s="2237"/>
      <c r="CA987" s="2237"/>
      <c r="CB987" s="2237"/>
      <c r="CC987" s="2237"/>
      <c r="CD987" s="2237"/>
      <c r="CE987" s="2237"/>
      <c r="CF987" s="2237"/>
      <c r="CG987" s="2237"/>
      <c r="CH987" s="2237"/>
      <c r="CI987" s="2237"/>
      <c r="CJ987" s="2237"/>
      <c r="CK987" s="2237"/>
      <c r="CL987" s="2237"/>
      <c r="CM987" s="2238"/>
      <c r="CN987" s="2238"/>
      <c r="CO987" s="2239"/>
      <c r="CQ987" s="1653"/>
    </row>
    <row r="988" spans="1:95" s="551" customFormat="1" x14ac:dyDescent="0.2">
      <c r="A988" s="2170"/>
      <c r="B988" s="2236"/>
      <c r="C988" s="2164"/>
      <c r="D988" s="2164"/>
      <c r="E988" s="2165"/>
      <c r="F988" s="2167"/>
      <c r="G988" s="2164"/>
      <c r="H988" s="2167"/>
      <c r="I988" s="2237"/>
      <c r="J988" s="2237"/>
      <c r="K988" s="2237"/>
      <c r="L988" s="2237"/>
      <c r="M988" s="2237"/>
      <c r="N988" s="2237"/>
      <c r="O988" s="2237"/>
      <c r="P988" s="2237"/>
      <c r="Q988" s="2237"/>
      <c r="R988" s="2237"/>
      <c r="S988" s="2237"/>
      <c r="T988" s="2237"/>
      <c r="U988" s="2237"/>
      <c r="V988" s="2237"/>
      <c r="W988" s="2237"/>
      <c r="X988" s="2237"/>
      <c r="Y988" s="2237"/>
      <c r="Z988" s="2237"/>
      <c r="AA988" s="2237"/>
      <c r="AB988" s="2238"/>
      <c r="AC988" s="2238"/>
      <c r="AD988" s="2238"/>
      <c r="AE988" s="2238"/>
      <c r="AF988" s="2237"/>
      <c r="AG988" s="2237"/>
      <c r="AH988" s="2237"/>
      <c r="AI988" s="2237"/>
      <c r="AJ988" s="2237"/>
      <c r="AK988" s="2237"/>
      <c r="AL988" s="2237"/>
      <c r="AM988" s="2237"/>
      <c r="AN988" s="2237"/>
      <c r="AO988" s="2237"/>
      <c r="AP988" s="2237"/>
      <c r="AQ988" s="2237"/>
      <c r="AR988" s="2237"/>
      <c r="AS988" s="2237"/>
      <c r="AT988" s="2237"/>
      <c r="AU988" s="2237"/>
      <c r="AV988" s="2237"/>
      <c r="AW988" s="2237"/>
      <c r="AX988" s="2237"/>
      <c r="AY988" s="2237"/>
      <c r="AZ988" s="2237"/>
      <c r="BA988" s="2237"/>
      <c r="BB988" s="2237"/>
      <c r="BC988" s="2237"/>
      <c r="BD988" s="2237"/>
      <c r="BE988" s="2237"/>
      <c r="BF988" s="2237"/>
      <c r="BG988" s="2237"/>
      <c r="BH988" s="2237"/>
      <c r="BI988" s="2237"/>
      <c r="BJ988" s="2237"/>
      <c r="BK988" s="2237"/>
      <c r="BL988" s="2237"/>
      <c r="BM988" s="2237"/>
      <c r="BN988" s="2237"/>
      <c r="BO988" s="2237"/>
      <c r="BP988" s="2237"/>
      <c r="BQ988" s="2237"/>
      <c r="BR988" s="2237"/>
      <c r="BS988" s="2238"/>
      <c r="BT988" s="2237"/>
      <c r="BU988" s="2237"/>
      <c r="BV988" s="2237"/>
      <c r="BW988" s="2237"/>
      <c r="BX988" s="2237"/>
      <c r="BY988" s="2237"/>
      <c r="BZ988" s="2237"/>
      <c r="CA988" s="2237"/>
      <c r="CB988" s="2237"/>
      <c r="CC988" s="2237"/>
      <c r="CD988" s="2237"/>
      <c r="CE988" s="2237"/>
      <c r="CF988" s="2237"/>
      <c r="CG988" s="2237"/>
      <c r="CH988" s="2237"/>
      <c r="CI988" s="2237"/>
      <c r="CJ988" s="2237"/>
      <c r="CK988" s="2237"/>
      <c r="CL988" s="2237"/>
      <c r="CM988" s="2238"/>
      <c r="CN988" s="2238"/>
      <c r="CO988" s="2239"/>
      <c r="CQ988" s="1653"/>
    </row>
    <row r="989" spans="1:95" s="551" customFormat="1" x14ac:dyDescent="0.2">
      <c r="A989" s="2170"/>
      <c r="B989" s="2236"/>
      <c r="C989" s="2164"/>
      <c r="D989" s="2164"/>
      <c r="E989" s="2165"/>
      <c r="F989" s="2167"/>
      <c r="G989" s="2164"/>
      <c r="H989" s="2167"/>
      <c r="I989" s="2237"/>
      <c r="J989" s="2237"/>
      <c r="K989" s="2237"/>
      <c r="L989" s="2237"/>
      <c r="M989" s="2237"/>
      <c r="N989" s="2237"/>
      <c r="O989" s="2237"/>
      <c r="P989" s="2237"/>
      <c r="Q989" s="2237"/>
      <c r="R989" s="2237"/>
      <c r="S989" s="2237"/>
      <c r="T989" s="2237"/>
      <c r="U989" s="2237"/>
      <c r="V989" s="2237"/>
      <c r="W989" s="2237"/>
      <c r="X989" s="2237"/>
      <c r="Y989" s="2237"/>
      <c r="Z989" s="2237"/>
      <c r="AA989" s="2237"/>
      <c r="AB989" s="2238"/>
      <c r="AC989" s="2238"/>
      <c r="AD989" s="2238"/>
      <c r="AE989" s="2238"/>
      <c r="AF989" s="2237"/>
      <c r="AG989" s="2237"/>
      <c r="AH989" s="2237"/>
      <c r="AI989" s="2237"/>
      <c r="AJ989" s="2237"/>
      <c r="AK989" s="2237"/>
      <c r="AL989" s="2237"/>
      <c r="AM989" s="2237"/>
      <c r="AN989" s="2237"/>
      <c r="AO989" s="2237"/>
      <c r="AP989" s="2237"/>
      <c r="AQ989" s="2237"/>
      <c r="AR989" s="2237"/>
      <c r="AS989" s="2237"/>
      <c r="AT989" s="2237"/>
      <c r="AU989" s="2237"/>
      <c r="AV989" s="2237"/>
      <c r="AW989" s="2237"/>
      <c r="AX989" s="2237"/>
      <c r="AY989" s="2237"/>
      <c r="AZ989" s="2237"/>
      <c r="BA989" s="2237"/>
      <c r="BB989" s="2237"/>
      <c r="BC989" s="2237"/>
      <c r="BD989" s="2237"/>
      <c r="BE989" s="2237"/>
      <c r="BF989" s="2237"/>
      <c r="BG989" s="2237"/>
      <c r="BH989" s="2237"/>
      <c r="BI989" s="2237"/>
      <c r="BJ989" s="2237"/>
      <c r="BK989" s="2237"/>
      <c r="BL989" s="2237"/>
      <c r="BM989" s="2237"/>
      <c r="BN989" s="2237"/>
      <c r="BO989" s="2237"/>
      <c r="BP989" s="2237"/>
      <c r="BQ989" s="2237"/>
      <c r="BR989" s="2237"/>
      <c r="BS989" s="2238"/>
      <c r="BT989" s="2237"/>
      <c r="BU989" s="2237"/>
      <c r="BV989" s="2237"/>
      <c r="BW989" s="2237"/>
      <c r="BX989" s="2237"/>
      <c r="BY989" s="2237"/>
      <c r="BZ989" s="2237"/>
      <c r="CA989" s="2237"/>
      <c r="CB989" s="2237"/>
      <c r="CC989" s="2237"/>
      <c r="CD989" s="2237"/>
      <c r="CE989" s="2237"/>
      <c r="CF989" s="2237"/>
      <c r="CG989" s="2237"/>
      <c r="CH989" s="2237"/>
      <c r="CI989" s="2237"/>
      <c r="CJ989" s="2237"/>
      <c r="CK989" s="2237"/>
      <c r="CL989" s="2237"/>
      <c r="CM989" s="2238"/>
      <c r="CN989" s="2238"/>
      <c r="CO989" s="2239"/>
      <c r="CQ989" s="1653"/>
    </row>
    <row r="990" spans="1:95" s="551" customFormat="1" x14ac:dyDescent="0.2">
      <c r="A990" s="2170"/>
      <c r="B990" s="2236"/>
      <c r="C990" s="2164"/>
      <c r="D990" s="2164"/>
      <c r="E990" s="2165"/>
      <c r="F990" s="2167"/>
      <c r="G990" s="2164"/>
      <c r="H990" s="2167"/>
      <c r="I990" s="2237"/>
      <c r="J990" s="2237"/>
      <c r="K990" s="2237"/>
      <c r="L990" s="2237"/>
      <c r="M990" s="2237"/>
      <c r="N990" s="2237"/>
      <c r="O990" s="2237"/>
      <c r="P990" s="2237"/>
      <c r="Q990" s="2237"/>
      <c r="R990" s="2237"/>
      <c r="S990" s="2237"/>
      <c r="T990" s="2237"/>
      <c r="U990" s="2237"/>
      <c r="V990" s="2237"/>
      <c r="W990" s="2237"/>
      <c r="X990" s="2237"/>
      <c r="Y990" s="2237"/>
      <c r="Z990" s="2237"/>
      <c r="AA990" s="2237"/>
      <c r="AB990" s="2238"/>
      <c r="AC990" s="2238"/>
      <c r="AD990" s="2238"/>
      <c r="AE990" s="2238"/>
      <c r="AF990" s="2237"/>
      <c r="AG990" s="2237"/>
      <c r="AH990" s="2237"/>
      <c r="AI990" s="2237"/>
      <c r="AJ990" s="2237"/>
      <c r="AK990" s="2237"/>
      <c r="AL990" s="2237"/>
      <c r="AM990" s="2237"/>
      <c r="AN990" s="2237"/>
      <c r="AO990" s="2237"/>
      <c r="AP990" s="2237"/>
      <c r="AQ990" s="2237"/>
      <c r="AR990" s="2237"/>
      <c r="AS990" s="2237"/>
      <c r="AT990" s="2237"/>
      <c r="AU990" s="2237"/>
      <c r="AV990" s="2237"/>
      <c r="AW990" s="2237"/>
      <c r="AX990" s="2237"/>
      <c r="AY990" s="2237"/>
      <c r="AZ990" s="2237"/>
      <c r="BA990" s="2237"/>
      <c r="BB990" s="2237"/>
      <c r="BC990" s="2237"/>
      <c r="BD990" s="2237"/>
      <c r="BE990" s="2237"/>
      <c r="BF990" s="2237"/>
      <c r="BG990" s="2237"/>
      <c r="BH990" s="2237"/>
      <c r="BI990" s="2237"/>
      <c r="BJ990" s="2237"/>
      <c r="BK990" s="2237"/>
      <c r="BL990" s="2237"/>
      <c r="BM990" s="2237"/>
      <c r="BN990" s="2237"/>
      <c r="BO990" s="2237"/>
      <c r="BP990" s="2237"/>
      <c r="BQ990" s="2237"/>
      <c r="BR990" s="2237"/>
      <c r="BS990" s="2238"/>
      <c r="BT990" s="2237"/>
      <c r="BU990" s="2237"/>
      <c r="BV990" s="2237"/>
      <c r="BW990" s="2237"/>
      <c r="BX990" s="2237"/>
      <c r="BY990" s="2237"/>
      <c r="BZ990" s="2237"/>
      <c r="CA990" s="2237"/>
      <c r="CB990" s="2237"/>
      <c r="CC990" s="2237"/>
      <c r="CD990" s="2237"/>
      <c r="CE990" s="2237"/>
      <c r="CF990" s="2237"/>
      <c r="CG990" s="2237"/>
      <c r="CH990" s="2237"/>
      <c r="CI990" s="2237"/>
      <c r="CJ990" s="2237"/>
      <c r="CK990" s="2237"/>
      <c r="CL990" s="2237"/>
      <c r="CM990" s="2238"/>
      <c r="CN990" s="2238"/>
      <c r="CO990" s="2239"/>
      <c r="CQ990" s="1653"/>
    </row>
    <row r="991" spans="1:95" s="551" customFormat="1" x14ac:dyDescent="0.2">
      <c r="A991" s="2170"/>
      <c r="B991" s="2236"/>
      <c r="C991" s="2164"/>
      <c r="D991" s="2164"/>
      <c r="E991" s="2165"/>
      <c r="F991" s="2167"/>
      <c r="G991" s="2164"/>
      <c r="H991" s="2167"/>
      <c r="I991" s="2237"/>
      <c r="J991" s="2237"/>
      <c r="K991" s="2237"/>
      <c r="L991" s="2237"/>
      <c r="M991" s="2237"/>
      <c r="N991" s="2237"/>
      <c r="O991" s="2237"/>
      <c r="P991" s="2237"/>
      <c r="Q991" s="2237"/>
      <c r="R991" s="2237"/>
      <c r="S991" s="2237"/>
      <c r="T991" s="2237"/>
      <c r="U991" s="2237"/>
      <c r="V991" s="2237"/>
      <c r="W991" s="2237"/>
      <c r="X991" s="2237"/>
      <c r="Y991" s="2237"/>
      <c r="Z991" s="2237"/>
      <c r="AA991" s="2237"/>
      <c r="AB991" s="2238"/>
      <c r="AC991" s="2238"/>
      <c r="AD991" s="2238"/>
      <c r="AE991" s="2238"/>
      <c r="AF991" s="2237"/>
      <c r="AG991" s="2237"/>
      <c r="AH991" s="2237"/>
      <c r="AI991" s="2237"/>
      <c r="AJ991" s="2237"/>
      <c r="AK991" s="2237"/>
      <c r="AL991" s="2237"/>
      <c r="AM991" s="2237"/>
      <c r="AN991" s="2237"/>
      <c r="AO991" s="2237"/>
      <c r="AP991" s="2237"/>
      <c r="AQ991" s="2237"/>
      <c r="AR991" s="2237"/>
      <c r="AS991" s="2237"/>
      <c r="AT991" s="2237"/>
      <c r="AU991" s="2237"/>
      <c r="AV991" s="2237"/>
      <c r="AW991" s="2237"/>
      <c r="AX991" s="2237"/>
      <c r="AY991" s="2237"/>
      <c r="AZ991" s="2237"/>
      <c r="BA991" s="2237"/>
      <c r="BB991" s="2237"/>
      <c r="BC991" s="2237"/>
      <c r="BD991" s="2237"/>
      <c r="BE991" s="2237"/>
      <c r="BF991" s="2237"/>
      <c r="BG991" s="2237"/>
      <c r="BH991" s="2237"/>
      <c r="BI991" s="2237"/>
      <c r="BJ991" s="2237"/>
      <c r="BK991" s="2237"/>
      <c r="BL991" s="2237"/>
      <c r="BM991" s="2237"/>
      <c r="BN991" s="2237"/>
      <c r="BO991" s="2237"/>
      <c r="BP991" s="2237"/>
      <c r="BQ991" s="2237"/>
      <c r="BR991" s="2237"/>
      <c r="BS991" s="2238"/>
      <c r="BT991" s="2237"/>
      <c r="BU991" s="2237"/>
      <c r="BV991" s="2237"/>
      <c r="BW991" s="2237"/>
      <c r="BX991" s="2237"/>
      <c r="BY991" s="2237"/>
      <c r="BZ991" s="2237"/>
      <c r="CA991" s="2237"/>
      <c r="CB991" s="2237"/>
      <c r="CC991" s="2237"/>
      <c r="CD991" s="2237"/>
      <c r="CE991" s="2237"/>
      <c r="CF991" s="2237"/>
      <c r="CG991" s="2237"/>
      <c r="CH991" s="2237"/>
      <c r="CI991" s="2237"/>
      <c r="CJ991" s="2237"/>
      <c r="CK991" s="2237"/>
      <c r="CL991" s="2237"/>
      <c r="CM991" s="2238"/>
      <c r="CN991" s="2238"/>
      <c r="CO991" s="2239"/>
      <c r="CQ991" s="1653"/>
    </row>
    <row r="992" spans="1:95" s="551" customFormat="1" x14ac:dyDescent="0.2">
      <c r="A992" s="2170"/>
      <c r="B992" s="2236"/>
      <c r="C992" s="2164"/>
      <c r="D992" s="2164"/>
      <c r="E992" s="2165"/>
      <c r="F992" s="2167"/>
      <c r="G992" s="2164"/>
      <c r="H992" s="2167"/>
      <c r="I992" s="2237"/>
      <c r="J992" s="2237"/>
      <c r="K992" s="2237"/>
      <c r="L992" s="2237"/>
      <c r="M992" s="2237"/>
      <c r="N992" s="2237"/>
      <c r="O992" s="2237"/>
      <c r="P992" s="2237"/>
      <c r="Q992" s="2237"/>
      <c r="R992" s="2237"/>
      <c r="S992" s="2237"/>
      <c r="T992" s="2237"/>
      <c r="U992" s="2237"/>
      <c r="V992" s="2237"/>
      <c r="W992" s="2237"/>
      <c r="X992" s="2237"/>
      <c r="Y992" s="2237"/>
      <c r="Z992" s="2237"/>
      <c r="AA992" s="2237"/>
      <c r="AB992" s="2238"/>
      <c r="AC992" s="2238"/>
      <c r="AD992" s="2238"/>
      <c r="AE992" s="2238"/>
      <c r="AF992" s="2237"/>
      <c r="AG992" s="2237"/>
      <c r="AH992" s="2237"/>
      <c r="AI992" s="2237"/>
      <c r="AJ992" s="2237"/>
      <c r="AK992" s="2237"/>
      <c r="AL992" s="2237"/>
      <c r="AM992" s="2237"/>
      <c r="AN992" s="2237"/>
      <c r="AO992" s="2237"/>
      <c r="AP992" s="2237"/>
      <c r="AQ992" s="2237"/>
      <c r="AR992" s="2237"/>
      <c r="AS992" s="2237"/>
      <c r="AT992" s="2237"/>
      <c r="AU992" s="2237"/>
      <c r="AV992" s="2237"/>
      <c r="AW992" s="2237"/>
      <c r="AX992" s="2237"/>
      <c r="AY992" s="2237"/>
      <c r="AZ992" s="2237"/>
      <c r="BA992" s="2237"/>
      <c r="BB992" s="2237"/>
      <c r="BC992" s="2237"/>
      <c r="BD992" s="2237"/>
      <c r="BE992" s="2237"/>
      <c r="BF992" s="2237"/>
      <c r="BG992" s="2237"/>
      <c r="BH992" s="2237"/>
      <c r="BI992" s="2237"/>
      <c r="BJ992" s="2237"/>
      <c r="BK992" s="2237"/>
      <c r="BL992" s="2237"/>
      <c r="BM992" s="2237"/>
      <c r="BN992" s="2237"/>
      <c r="BO992" s="2237"/>
      <c r="BP992" s="2237"/>
      <c r="BQ992" s="2237"/>
      <c r="BR992" s="2237"/>
      <c r="BS992" s="2238"/>
      <c r="BT992" s="2237"/>
      <c r="BU992" s="2237"/>
      <c r="BV992" s="2237"/>
      <c r="BW992" s="2237"/>
      <c r="BX992" s="2237"/>
      <c r="BY992" s="2237"/>
      <c r="BZ992" s="2237"/>
      <c r="CA992" s="2237"/>
      <c r="CB992" s="2237"/>
      <c r="CC992" s="2237"/>
      <c r="CD992" s="2237"/>
      <c r="CE992" s="2237"/>
      <c r="CF992" s="2237"/>
      <c r="CG992" s="2237"/>
      <c r="CH992" s="2237"/>
      <c r="CI992" s="2237"/>
      <c r="CJ992" s="2237"/>
      <c r="CK992" s="2237"/>
      <c r="CL992" s="2237"/>
      <c r="CM992" s="2238"/>
      <c r="CN992" s="2238"/>
      <c r="CO992" s="2239"/>
      <c r="CQ992" s="1653"/>
    </row>
    <row r="993" spans="1:95" s="551" customFormat="1" x14ac:dyDescent="0.2">
      <c r="A993" s="2170"/>
      <c r="B993" s="2236"/>
      <c r="C993" s="2164"/>
      <c r="D993" s="2164"/>
      <c r="E993" s="2165"/>
      <c r="F993" s="2167"/>
      <c r="G993" s="2164"/>
      <c r="H993" s="2167"/>
      <c r="I993" s="2237"/>
      <c r="J993" s="2237"/>
      <c r="K993" s="2237"/>
      <c r="L993" s="2237"/>
      <c r="M993" s="2237"/>
      <c r="N993" s="2237"/>
      <c r="O993" s="2237"/>
      <c r="P993" s="2237"/>
      <c r="Q993" s="2237"/>
      <c r="R993" s="2237"/>
      <c r="S993" s="2237"/>
      <c r="T993" s="2237"/>
      <c r="U993" s="2237"/>
      <c r="V993" s="2237"/>
      <c r="W993" s="2237"/>
      <c r="X993" s="2237"/>
      <c r="Y993" s="2237"/>
      <c r="Z993" s="2237"/>
      <c r="AA993" s="2237"/>
      <c r="AB993" s="2238"/>
      <c r="AC993" s="2238"/>
      <c r="AD993" s="2238"/>
      <c r="AE993" s="2238"/>
      <c r="AF993" s="2237"/>
      <c r="AG993" s="2237"/>
      <c r="AH993" s="2237"/>
      <c r="AI993" s="2237"/>
      <c r="AJ993" s="2237"/>
      <c r="AK993" s="2237"/>
      <c r="AL993" s="2237"/>
      <c r="AM993" s="2237"/>
      <c r="AN993" s="2237"/>
      <c r="AO993" s="2237"/>
      <c r="AP993" s="2237"/>
      <c r="AQ993" s="2237"/>
      <c r="AR993" s="2237"/>
      <c r="AS993" s="2237"/>
      <c r="AT993" s="2237"/>
      <c r="AU993" s="2237"/>
      <c r="AV993" s="2237"/>
      <c r="AW993" s="2237"/>
      <c r="AX993" s="2237"/>
      <c r="AY993" s="2237"/>
      <c r="AZ993" s="2237"/>
      <c r="BA993" s="2237"/>
      <c r="BB993" s="2237"/>
      <c r="BC993" s="2237"/>
      <c r="BD993" s="2237"/>
      <c r="BE993" s="2237"/>
      <c r="BF993" s="2237"/>
      <c r="BG993" s="2237"/>
      <c r="BH993" s="2237"/>
      <c r="BI993" s="2237"/>
      <c r="BJ993" s="2237"/>
      <c r="BK993" s="2237"/>
      <c r="BL993" s="2237"/>
      <c r="BM993" s="2237"/>
      <c r="BN993" s="2237"/>
      <c r="BO993" s="2237"/>
      <c r="BP993" s="2237"/>
      <c r="BQ993" s="2237"/>
      <c r="BR993" s="2237"/>
      <c r="BS993" s="2238"/>
      <c r="BT993" s="2237"/>
      <c r="BU993" s="2237"/>
      <c r="BV993" s="2237"/>
      <c r="BW993" s="2237"/>
      <c r="BX993" s="2237"/>
      <c r="BY993" s="2237"/>
      <c r="BZ993" s="2237"/>
      <c r="CA993" s="2237"/>
      <c r="CB993" s="2237"/>
      <c r="CC993" s="2237"/>
      <c r="CD993" s="2237"/>
      <c r="CE993" s="2237"/>
      <c r="CF993" s="2237"/>
      <c r="CG993" s="2237"/>
      <c r="CH993" s="2237"/>
      <c r="CI993" s="2237"/>
      <c r="CJ993" s="2237"/>
      <c r="CK993" s="2237"/>
      <c r="CL993" s="2237"/>
      <c r="CM993" s="2238"/>
      <c r="CN993" s="2238"/>
      <c r="CO993" s="2239"/>
      <c r="CQ993" s="1653"/>
    </row>
    <row r="994" spans="1:95" s="551" customFormat="1" x14ac:dyDescent="0.2">
      <c r="A994" s="2170"/>
      <c r="B994" s="2236"/>
      <c r="C994" s="2164"/>
      <c r="D994" s="2164"/>
      <c r="E994" s="2165"/>
      <c r="F994" s="2167"/>
      <c r="G994" s="2164"/>
      <c r="H994" s="2167"/>
      <c r="I994" s="2237"/>
      <c r="J994" s="2237"/>
      <c r="K994" s="2237"/>
      <c r="L994" s="2237"/>
      <c r="M994" s="2237"/>
      <c r="N994" s="2237"/>
      <c r="O994" s="2237"/>
      <c r="P994" s="2237"/>
      <c r="Q994" s="2237"/>
      <c r="R994" s="2237"/>
      <c r="S994" s="2237"/>
      <c r="T994" s="2237"/>
      <c r="U994" s="2237"/>
      <c r="V994" s="2237"/>
      <c r="W994" s="2237"/>
      <c r="X994" s="2237"/>
      <c r="Y994" s="2237"/>
      <c r="Z994" s="2237"/>
      <c r="AA994" s="2237"/>
      <c r="AB994" s="2238"/>
      <c r="AC994" s="2238"/>
      <c r="AD994" s="2238"/>
      <c r="AE994" s="2238"/>
      <c r="AF994" s="2237"/>
      <c r="AG994" s="2237"/>
      <c r="AH994" s="2237"/>
      <c r="AI994" s="2237"/>
      <c r="AJ994" s="2237"/>
      <c r="AK994" s="2237"/>
      <c r="AL994" s="2237"/>
      <c r="AM994" s="2237"/>
      <c r="AN994" s="2237"/>
      <c r="AO994" s="2237"/>
      <c r="AP994" s="2237"/>
      <c r="AQ994" s="2237"/>
      <c r="AR994" s="2237"/>
      <c r="AS994" s="2237"/>
      <c r="AT994" s="2237"/>
      <c r="AU994" s="2237"/>
      <c r="AV994" s="2237"/>
      <c r="AW994" s="2237"/>
      <c r="AX994" s="2237"/>
      <c r="AY994" s="2237"/>
      <c r="AZ994" s="2237"/>
      <c r="BA994" s="2237"/>
      <c r="BB994" s="2237"/>
      <c r="BC994" s="2237"/>
      <c r="BD994" s="2237"/>
      <c r="BE994" s="2237"/>
      <c r="BF994" s="2237"/>
      <c r="BG994" s="2237"/>
      <c r="BH994" s="2237"/>
      <c r="BI994" s="2237"/>
      <c r="BJ994" s="2237"/>
      <c r="BK994" s="2237"/>
      <c r="BL994" s="2237"/>
      <c r="BM994" s="2237"/>
      <c r="BN994" s="2237"/>
      <c r="BO994" s="2237"/>
      <c r="BP994" s="2237"/>
      <c r="BQ994" s="2237"/>
      <c r="BR994" s="2237"/>
      <c r="BS994" s="2238"/>
      <c r="BT994" s="2237"/>
      <c r="BU994" s="2237"/>
      <c r="BV994" s="2237"/>
      <c r="BW994" s="2237"/>
      <c r="BX994" s="2237"/>
      <c r="BY994" s="2237"/>
      <c r="BZ994" s="2237"/>
      <c r="CA994" s="2237"/>
      <c r="CB994" s="2237"/>
      <c r="CC994" s="2237"/>
      <c r="CD994" s="2237"/>
      <c r="CE994" s="2237"/>
      <c r="CF994" s="2237"/>
      <c r="CG994" s="2237"/>
      <c r="CH994" s="2237"/>
      <c r="CI994" s="2237"/>
      <c r="CJ994" s="2237"/>
      <c r="CK994" s="2237"/>
      <c r="CL994" s="2237"/>
      <c r="CM994" s="2238"/>
      <c r="CN994" s="2238"/>
      <c r="CO994" s="2239"/>
      <c r="CQ994" s="1653"/>
    </row>
    <row r="995" spans="1:95" s="551" customFormat="1" x14ac:dyDescent="0.2">
      <c r="A995" s="2170"/>
      <c r="B995" s="2236"/>
      <c r="C995" s="2164"/>
      <c r="D995" s="2164"/>
      <c r="E995" s="2165"/>
      <c r="F995" s="2167"/>
      <c r="G995" s="2164"/>
      <c r="H995" s="2167"/>
      <c r="I995" s="2237"/>
      <c r="J995" s="2237"/>
      <c r="K995" s="2237"/>
      <c r="L995" s="2237"/>
      <c r="M995" s="2237"/>
      <c r="N995" s="2237"/>
      <c r="O995" s="2237"/>
      <c r="P995" s="2237"/>
      <c r="Q995" s="2237"/>
      <c r="R995" s="2237"/>
      <c r="S995" s="2237"/>
      <c r="T995" s="2237"/>
      <c r="U995" s="2237"/>
      <c r="V995" s="2237"/>
      <c r="W995" s="2237"/>
      <c r="X995" s="2237"/>
      <c r="Y995" s="2237"/>
      <c r="Z995" s="2237"/>
      <c r="AA995" s="2237"/>
      <c r="AB995" s="2238"/>
      <c r="AC995" s="2238"/>
      <c r="AD995" s="2238"/>
      <c r="AE995" s="2238"/>
      <c r="AF995" s="2237"/>
      <c r="AG995" s="2237"/>
      <c r="AH995" s="2237"/>
      <c r="AI995" s="2237"/>
      <c r="AJ995" s="2237"/>
      <c r="AK995" s="2237"/>
      <c r="AL995" s="2237"/>
      <c r="AM995" s="2237"/>
      <c r="AN995" s="2237"/>
      <c r="AO995" s="2237"/>
      <c r="AP995" s="2237"/>
      <c r="AQ995" s="2237"/>
      <c r="AR995" s="2237"/>
      <c r="AS995" s="2237"/>
      <c r="AT995" s="2237"/>
      <c r="AU995" s="2237"/>
      <c r="AV995" s="2237"/>
      <c r="AW995" s="2237"/>
      <c r="AX995" s="2237"/>
      <c r="AY995" s="2237"/>
      <c r="AZ995" s="2237"/>
      <c r="BA995" s="2237"/>
      <c r="BB995" s="2237"/>
      <c r="BC995" s="2237"/>
      <c r="BD995" s="2237"/>
      <c r="BE995" s="2237"/>
      <c r="BF995" s="2237"/>
      <c r="BG995" s="2237"/>
      <c r="BH995" s="2237"/>
      <c r="BI995" s="2237"/>
      <c r="BJ995" s="2237"/>
      <c r="BK995" s="2237"/>
      <c r="BL995" s="2237"/>
      <c r="BM995" s="2237"/>
      <c r="BN995" s="2237"/>
      <c r="BO995" s="2237"/>
      <c r="BP995" s="2237"/>
      <c r="BQ995" s="2237"/>
      <c r="BR995" s="2237"/>
      <c r="BS995" s="2238"/>
      <c r="BT995" s="2237"/>
      <c r="BU995" s="2237"/>
      <c r="BV995" s="2237"/>
      <c r="BW995" s="2237"/>
      <c r="BX995" s="2237"/>
      <c r="BY995" s="2237"/>
      <c r="BZ995" s="2237"/>
      <c r="CA995" s="2237"/>
      <c r="CB995" s="2237"/>
      <c r="CC995" s="2237"/>
      <c r="CD995" s="2237"/>
      <c r="CE995" s="2237"/>
      <c r="CF995" s="2237"/>
      <c r="CG995" s="2237"/>
      <c r="CH995" s="2237"/>
      <c r="CI995" s="2237"/>
      <c r="CJ995" s="2237"/>
      <c r="CK995" s="2237"/>
      <c r="CL995" s="2237"/>
      <c r="CM995" s="2238"/>
      <c r="CN995" s="2238"/>
      <c r="CO995" s="2239"/>
      <c r="CQ995" s="1653"/>
    </row>
    <row r="996" spans="1:95" s="551" customFormat="1" x14ac:dyDescent="0.2">
      <c r="A996" s="2170"/>
      <c r="B996" s="2236"/>
      <c r="C996" s="2164"/>
      <c r="D996" s="2164"/>
      <c r="E996" s="2165"/>
      <c r="F996" s="2167"/>
      <c r="G996" s="2164"/>
      <c r="H996" s="2167"/>
      <c r="I996" s="2237"/>
      <c r="J996" s="2237"/>
      <c r="K996" s="2237"/>
      <c r="L996" s="2237"/>
      <c r="M996" s="2237"/>
      <c r="N996" s="2237"/>
      <c r="O996" s="2237"/>
      <c r="P996" s="2237"/>
      <c r="Q996" s="2237"/>
      <c r="R996" s="2237"/>
      <c r="S996" s="2237"/>
      <c r="T996" s="2237"/>
      <c r="U996" s="2237"/>
      <c r="V996" s="2237"/>
      <c r="W996" s="2237"/>
      <c r="X996" s="2237"/>
      <c r="Y996" s="2237"/>
      <c r="Z996" s="2237"/>
      <c r="AA996" s="2237"/>
      <c r="AB996" s="2238"/>
      <c r="AC996" s="2238"/>
      <c r="AD996" s="2238"/>
      <c r="AE996" s="2238"/>
      <c r="AF996" s="2237"/>
      <c r="AG996" s="2237"/>
      <c r="AH996" s="2237"/>
      <c r="AI996" s="2237"/>
      <c r="AJ996" s="2237"/>
      <c r="AK996" s="2237"/>
      <c r="AL996" s="2237"/>
      <c r="AM996" s="2237"/>
      <c r="AN996" s="2237"/>
      <c r="AO996" s="2237"/>
      <c r="AP996" s="2237"/>
      <c r="AQ996" s="2237"/>
      <c r="AR996" s="2237"/>
      <c r="AS996" s="2237"/>
      <c r="AT996" s="2237"/>
      <c r="AU996" s="2237"/>
      <c r="AV996" s="2237"/>
      <c r="AW996" s="2237"/>
      <c r="AX996" s="2237"/>
      <c r="AY996" s="2237"/>
      <c r="AZ996" s="2237"/>
      <c r="BA996" s="2237"/>
      <c r="BB996" s="2237"/>
      <c r="BC996" s="2237"/>
      <c r="BD996" s="2237"/>
      <c r="BE996" s="2237"/>
      <c r="BF996" s="2237"/>
      <c r="BG996" s="2237"/>
      <c r="BH996" s="2237"/>
      <c r="BI996" s="2237"/>
      <c r="BJ996" s="2237"/>
      <c r="BK996" s="2237"/>
      <c r="BL996" s="2237"/>
      <c r="BM996" s="2237"/>
      <c r="BN996" s="2237"/>
      <c r="BO996" s="2237"/>
      <c r="BP996" s="2237"/>
      <c r="BQ996" s="2237"/>
      <c r="BR996" s="2237"/>
      <c r="BS996" s="2238"/>
      <c r="BT996" s="2237"/>
      <c r="BU996" s="2237"/>
      <c r="BV996" s="2237"/>
      <c r="BW996" s="2237"/>
      <c r="BX996" s="2237"/>
      <c r="BY996" s="2237"/>
      <c r="BZ996" s="2237"/>
      <c r="CA996" s="2237"/>
      <c r="CB996" s="2237"/>
      <c r="CC996" s="2237"/>
      <c r="CD996" s="2237"/>
      <c r="CE996" s="2237"/>
      <c r="CF996" s="2237"/>
      <c r="CG996" s="2237"/>
      <c r="CH996" s="2237"/>
      <c r="CI996" s="2237"/>
      <c r="CJ996" s="2237"/>
      <c r="CK996" s="2237"/>
      <c r="CL996" s="2237"/>
      <c r="CM996" s="2238"/>
      <c r="CN996" s="2238"/>
      <c r="CO996" s="2239"/>
      <c r="CQ996" s="1653"/>
    </row>
    <row r="997" spans="1:95" s="551" customFormat="1" x14ac:dyDescent="0.2">
      <c r="A997" s="2170"/>
      <c r="B997" s="2236"/>
      <c r="C997" s="2164"/>
      <c r="D997" s="2164"/>
      <c r="E997" s="2165"/>
      <c r="F997" s="2167"/>
      <c r="G997" s="2164"/>
      <c r="H997" s="2167"/>
      <c r="I997" s="2237"/>
      <c r="J997" s="2237"/>
      <c r="K997" s="2237"/>
      <c r="L997" s="2237"/>
      <c r="M997" s="2237"/>
      <c r="N997" s="2237"/>
      <c r="O997" s="2237"/>
      <c r="P997" s="2237"/>
      <c r="Q997" s="2237"/>
      <c r="R997" s="2237"/>
      <c r="S997" s="2237"/>
      <c r="T997" s="2237"/>
      <c r="U997" s="2237"/>
      <c r="V997" s="2237"/>
      <c r="W997" s="2237"/>
      <c r="X997" s="2237"/>
      <c r="Y997" s="2237"/>
      <c r="Z997" s="2237"/>
      <c r="AA997" s="2237"/>
      <c r="AB997" s="2238"/>
      <c r="AC997" s="2238"/>
      <c r="AD997" s="2238"/>
      <c r="AE997" s="2238"/>
      <c r="AF997" s="2237"/>
      <c r="AG997" s="2237"/>
      <c r="AH997" s="2237"/>
      <c r="AI997" s="2237"/>
      <c r="AJ997" s="2237"/>
      <c r="AK997" s="2237"/>
      <c r="AL997" s="2237"/>
      <c r="AM997" s="2237"/>
      <c r="AN997" s="2237"/>
      <c r="AO997" s="2237"/>
      <c r="AP997" s="2237"/>
      <c r="AQ997" s="2237"/>
      <c r="AR997" s="2237"/>
      <c r="AS997" s="2237"/>
      <c r="AT997" s="2237"/>
      <c r="AU997" s="2237"/>
      <c r="AV997" s="2237"/>
      <c r="AW997" s="2237"/>
      <c r="AX997" s="2237"/>
      <c r="AY997" s="2237"/>
      <c r="AZ997" s="2237"/>
      <c r="BA997" s="2237"/>
      <c r="BB997" s="2237"/>
      <c r="BC997" s="2237"/>
      <c r="BD997" s="2237"/>
      <c r="BE997" s="2237"/>
      <c r="BF997" s="2237"/>
      <c r="BG997" s="2237"/>
      <c r="BH997" s="2237"/>
      <c r="BI997" s="2237"/>
      <c r="BJ997" s="2237"/>
      <c r="BK997" s="2237"/>
      <c r="BL997" s="2237"/>
      <c r="BM997" s="2237"/>
      <c r="BN997" s="2237"/>
      <c r="BO997" s="2237"/>
      <c r="BP997" s="2237"/>
      <c r="BQ997" s="2237"/>
      <c r="BR997" s="2237"/>
      <c r="BS997" s="2238"/>
      <c r="BT997" s="2237"/>
      <c r="BU997" s="2237"/>
      <c r="BV997" s="2237"/>
      <c r="BW997" s="2237"/>
      <c r="BX997" s="2237"/>
      <c r="BY997" s="2237"/>
      <c r="BZ997" s="2237"/>
      <c r="CA997" s="2237"/>
      <c r="CB997" s="2237"/>
      <c r="CC997" s="2237"/>
      <c r="CD997" s="2237"/>
      <c r="CE997" s="2237"/>
      <c r="CF997" s="2237"/>
      <c r="CG997" s="2237"/>
      <c r="CH997" s="2237"/>
      <c r="CI997" s="2237"/>
      <c r="CJ997" s="2237"/>
      <c r="CK997" s="2237"/>
      <c r="CL997" s="2237"/>
      <c r="CM997" s="2238"/>
      <c r="CN997" s="2238"/>
      <c r="CO997" s="2239"/>
      <c r="CQ997" s="1653"/>
    </row>
    <row r="998" spans="1:95" s="551" customFormat="1" x14ac:dyDescent="0.2">
      <c r="A998" s="2170"/>
      <c r="B998" s="2236"/>
      <c r="C998" s="2164"/>
      <c r="D998" s="2164"/>
      <c r="E998" s="2165"/>
      <c r="F998" s="2167"/>
      <c r="G998" s="2164"/>
      <c r="H998" s="2167"/>
      <c r="I998" s="2237"/>
      <c r="J998" s="2237"/>
      <c r="K998" s="2237"/>
      <c r="L998" s="2237"/>
      <c r="M998" s="2237"/>
      <c r="N998" s="2237"/>
      <c r="O998" s="2237"/>
      <c r="P998" s="2237"/>
      <c r="Q998" s="2237"/>
      <c r="R998" s="2237"/>
      <c r="S998" s="2237"/>
      <c r="T998" s="2237"/>
      <c r="U998" s="2237"/>
      <c r="V998" s="2237"/>
      <c r="W998" s="2237"/>
      <c r="X998" s="2237"/>
      <c r="Y998" s="2237"/>
      <c r="Z998" s="2237"/>
      <c r="AA998" s="2237"/>
      <c r="AB998" s="2238"/>
      <c r="AC998" s="2238"/>
      <c r="AD998" s="2238"/>
      <c r="AE998" s="2238"/>
      <c r="AF998" s="2237"/>
      <c r="AG998" s="2237"/>
      <c r="AH998" s="2237"/>
      <c r="AI998" s="2237"/>
      <c r="AJ998" s="2237"/>
      <c r="AK998" s="2237"/>
      <c r="AL998" s="2237"/>
      <c r="AM998" s="2237"/>
      <c r="AN998" s="2237"/>
      <c r="AO998" s="2237"/>
      <c r="AP998" s="2237"/>
      <c r="AQ998" s="2237"/>
      <c r="AR998" s="2237"/>
      <c r="AS998" s="2237"/>
      <c r="AT998" s="2237"/>
      <c r="AU998" s="2237"/>
      <c r="AV998" s="2237"/>
      <c r="AW998" s="2237"/>
      <c r="AX998" s="2237"/>
      <c r="AY998" s="2237"/>
      <c r="AZ998" s="2237"/>
      <c r="BA998" s="2237"/>
      <c r="BB998" s="2237"/>
      <c r="BC998" s="2237"/>
      <c r="BD998" s="2237"/>
      <c r="BE998" s="2237"/>
      <c r="BF998" s="2237"/>
      <c r="BG998" s="2237"/>
      <c r="BH998" s="2237"/>
      <c r="BI998" s="2237"/>
      <c r="BJ998" s="2237"/>
      <c r="BK998" s="2237"/>
      <c r="BL998" s="2237"/>
      <c r="BM998" s="2237"/>
      <c r="BN998" s="2237"/>
      <c r="BO998" s="2237"/>
      <c r="BP998" s="2237"/>
      <c r="BQ998" s="2237"/>
      <c r="BR998" s="2237"/>
      <c r="BS998" s="2238"/>
      <c r="BT998" s="2237"/>
      <c r="BU998" s="2237"/>
      <c r="BV998" s="2237"/>
      <c r="BW998" s="2237"/>
      <c r="BX998" s="2237"/>
      <c r="BY998" s="2237"/>
      <c r="BZ998" s="2237"/>
      <c r="CA998" s="2237"/>
      <c r="CB998" s="2237"/>
      <c r="CC998" s="2237"/>
      <c r="CD998" s="2237"/>
      <c r="CE998" s="2237"/>
      <c r="CF998" s="2237"/>
      <c r="CG998" s="2237"/>
      <c r="CH998" s="2237"/>
      <c r="CI998" s="2237"/>
      <c r="CJ998" s="2237"/>
      <c r="CK998" s="2237"/>
      <c r="CL998" s="2237"/>
      <c r="CM998" s="2238"/>
      <c r="CN998" s="2238"/>
      <c r="CO998" s="2239"/>
      <c r="CQ998" s="1653"/>
    </row>
    <row r="999" spans="1:95" s="551" customFormat="1" x14ac:dyDescent="0.2">
      <c r="A999" s="2170"/>
      <c r="B999" s="2236"/>
      <c r="C999" s="2164"/>
      <c r="D999" s="2164"/>
      <c r="E999" s="2165"/>
      <c r="F999" s="2167"/>
      <c r="G999" s="2164"/>
      <c r="H999" s="2167"/>
      <c r="I999" s="2237"/>
      <c r="J999" s="2237"/>
      <c r="K999" s="2237"/>
      <c r="L999" s="2237"/>
      <c r="M999" s="2237"/>
      <c r="N999" s="2237"/>
      <c r="O999" s="2237"/>
      <c r="P999" s="2237"/>
      <c r="Q999" s="2237"/>
      <c r="R999" s="2237"/>
      <c r="S999" s="2237"/>
      <c r="T999" s="2237"/>
      <c r="U999" s="2237"/>
      <c r="V999" s="2237"/>
      <c r="W999" s="2237"/>
      <c r="X999" s="2237"/>
      <c r="Y999" s="2237"/>
      <c r="Z999" s="2237"/>
      <c r="AA999" s="2237"/>
      <c r="AB999" s="2238"/>
      <c r="AC999" s="2238"/>
      <c r="AD999" s="2238"/>
      <c r="AE999" s="2238"/>
      <c r="AF999" s="2237"/>
      <c r="AG999" s="2237"/>
      <c r="AH999" s="2237"/>
      <c r="AI999" s="2237"/>
      <c r="AJ999" s="2237"/>
      <c r="AK999" s="2237"/>
      <c r="AL999" s="2237"/>
      <c r="AM999" s="2237"/>
      <c r="AN999" s="2237"/>
      <c r="AO999" s="2237"/>
      <c r="AP999" s="2237"/>
      <c r="AQ999" s="2237"/>
      <c r="AR999" s="2237"/>
      <c r="AS999" s="2237"/>
      <c r="AT999" s="2237"/>
      <c r="AU999" s="2237"/>
      <c r="AV999" s="2237"/>
      <c r="AW999" s="2237"/>
      <c r="AX999" s="2237"/>
      <c r="AY999" s="2237"/>
      <c r="AZ999" s="2237"/>
      <c r="BA999" s="2237"/>
      <c r="BB999" s="2237"/>
      <c r="BC999" s="2237"/>
      <c r="BD999" s="2237"/>
      <c r="BE999" s="2237"/>
      <c r="BF999" s="2237"/>
      <c r="BG999" s="2237"/>
      <c r="BH999" s="2237"/>
      <c r="BI999" s="2237"/>
      <c r="BJ999" s="2237"/>
      <c r="BK999" s="2237"/>
      <c r="BL999" s="2237"/>
      <c r="BM999" s="2237"/>
      <c r="BN999" s="2237"/>
      <c r="BO999" s="2237"/>
      <c r="BP999" s="2237"/>
      <c r="BQ999" s="2237"/>
      <c r="BR999" s="2237"/>
      <c r="BS999" s="2238"/>
      <c r="BT999" s="2237"/>
      <c r="BU999" s="2237"/>
      <c r="BV999" s="2237"/>
      <c r="BW999" s="2237"/>
      <c r="BX999" s="2237"/>
      <c r="BY999" s="2237"/>
      <c r="BZ999" s="2237"/>
      <c r="CA999" s="2237"/>
      <c r="CB999" s="2237"/>
      <c r="CC999" s="2237"/>
      <c r="CD999" s="2237"/>
      <c r="CE999" s="2237"/>
      <c r="CF999" s="2237"/>
      <c r="CG999" s="2237"/>
      <c r="CH999" s="2237"/>
      <c r="CI999" s="2237"/>
      <c r="CJ999" s="2237"/>
      <c r="CK999" s="2237"/>
      <c r="CL999" s="2237"/>
      <c r="CM999" s="2238"/>
      <c r="CN999" s="2238"/>
      <c r="CO999" s="2239"/>
      <c r="CQ999" s="1653"/>
    </row>
    <row r="1000" spans="1:95" s="551" customFormat="1" x14ac:dyDescent="0.2">
      <c r="A1000" s="2170"/>
      <c r="B1000" s="2236"/>
      <c r="C1000" s="2164"/>
      <c r="D1000" s="2164"/>
      <c r="E1000" s="2165"/>
      <c r="F1000" s="2167"/>
      <c r="G1000" s="2164"/>
      <c r="H1000" s="2167"/>
      <c r="I1000" s="2237"/>
      <c r="J1000" s="2237"/>
      <c r="K1000" s="2237"/>
      <c r="L1000" s="2237"/>
      <c r="M1000" s="2237"/>
      <c r="N1000" s="2237"/>
      <c r="O1000" s="2237"/>
      <c r="P1000" s="2237"/>
      <c r="Q1000" s="2237"/>
      <c r="R1000" s="2237"/>
      <c r="S1000" s="2237"/>
      <c r="T1000" s="2237"/>
      <c r="U1000" s="2237"/>
      <c r="V1000" s="2237"/>
      <c r="W1000" s="2237"/>
      <c r="X1000" s="2237"/>
      <c r="Y1000" s="2237"/>
      <c r="Z1000" s="2237"/>
      <c r="AA1000" s="2237"/>
      <c r="AB1000" s="2238"/>
      <c r="AC1000" s="2238"/>
      <c r="AD1000" s="2238"/>
      <c r="AE1000" s="2238"/>
      <c r="AF1000" s="2237"/>
      <c r="AG1000" s="2237"/>
      <c r="AH1000" s="2237"/>
      <c r="AI1000" s="2237"/>
      <c r="AJ1000" s="2237"/>
      <c r="AK1000" s="2237"/>
      <c r="AL1000" s="2237"/>
      <c r="AM1000" s="2237"/>
      <c r="AN1000" s="2237"/>
      <c r="AO1000" s="2237"/>
      <c r="AP1000" s="2237"/>
      <c r="AQ1000" s="2237"/>
      <c r="AR1000" s="2237"/>
      <c r="AS1000" s="2237"/>
      <c r="AT1000" s="2237"/>
      <c r="AU1000" s="2237"/>
      <c r="AV1000" s="2237"/>
      <c r="AW1000" s="2237"/>
      <c r="AX1000" s="2237"/>
      <c r="AY1000" s="2237"/>
      <c r="AZ1000" s="2237"/>
      <c r="BA1000" s="2237"/>
      <c r="BB1000" s="2237"/>
      <c r="BC1000" s="2237"/>
      <c r="BD1000" s="2237"/>
      <c r="BE1000" s="2237"/>
      <c r="BF1000" s="2237"/>
      <c r="BG1000" s="2237"/>
      <c r="BH1000" s="2237"/>
      <c r="BI1000" s="2237"/>
      <c r="BJ1000" s="2237"/>
      <c r="BK1000" s="2237"/>
      <c r="BL1000" s="2237"/>
      <c r="BM1000" s="2237"/>
      <c r="BN1000" s="2237"/>
      <c r="BO1000" s="2237"/>
      <c r="BP1000" s="2237"/>
      <c r="BQ1000" s="2237"/>
      <c r="BR1000" s="2237"/>
      <c r="BS1000" s="2238"/>
      <c r="BT1000" s="2237"/>
      <c r="BU1000" s="2237"/>
      <c r="BV1000" s="2237"/>
      <c r="BW1000" s="2237"/>
      <c r="BX1000" s="2237"/>
      <c r="BY1000" s="2237"/>
      <c r="BZ1000" s="2237"/>
      <c r="CA1000" s="2237"/>
      <c r="CB1000" s="2237"/>
      <c r="CC1000" s="2237"/>
      <c r="CD1000" s="2237"/>
      <c r="CE1000" s="2237"/>
      <c r="CF1000" s="2237"/>
      <c r="CG1000" s="2237"/>
      <c r="CH1000" s="2237"/>
      <c r="CI1000" s="2237"/>
      <c r="CJ1000" s="2237"/>
      <c r="CK1000" s="2237"/>
      <c r="CL1000" s="2237"/>
      <c r="CM1000" s="2238"/>
      <c r="CN1000" s="2238"/>
      <c r="CO1000" s="2239"/>
      <c r="CQ1000" s="1653"/>
    </row>
    <row r="1001" spans="1:95" s="551" customFormat="1" x14ac:dyDescent="0.2">
      <c r="A1001" s="2170"/>
      <c r="B1001" s="2236"/>
      <c r="C1001" s="2164"/>
      <c r="D1001" s="2164"/>
      <c r="E1001" s="2165"/>
      <c r="F1001" s="2167"/>
      <c r="G1001" s="2164"/>
      <c r="H1001" s="2167"/>
      <c r="I1001" s="2237"/>
      <c r="J1001" s="2237"/>
      <c r="K1001" s="2237"/>
      <c r="L1001" s="2237"/>
      <c r="M1001" s="2237"/>
      <c r="N1001" s="2237"/>
      <c r="O1001" s="2237"/>
      <c r="P1001" s="2237"/>
      <c r="Q1001" s="2237"/>
      <c r="R1001" s="2237"/>
      <c r="S1001" s="2237"/>
      <c r="T1001" s="2237"/>
      <c r="U1001" s="2237"/>
      <c r="V1001" s="2237"/>
      <c r="W1001" s="2237"/>
      <c r="X1001" s="2237"/>
      <c r="Y1001" s="2237"/>
      <c r="Z1001" s="2237"/>
      <c r="AA1001" s="2237"/>
      <c r="AB1001" s="2238"/>
      <c r="AC1001" s="2238"/>
      <c r="AD1001" s="2238"/>
      <c r="AE1001" s="2238"/>
      <c r="AF1001" s="2237"/>
      <c r="AG1001" s="2237"/>
      <c r="AH1001" s="2237"/>
      <c r="AI1001" s="2237"/>
      <c r="AJ1001" s="2237"/>
      <c r="AK1001" s="2237"/>
      <c r="AL1001" s="2237"/>
      <c r="AM1001" s="2237"/>
      <c r="AN1001" s="2237"/>
      <c r="AO1001" s="2237"/>
      <c r="AP1001" s="2237"/>
      <c r="AQ1001" s="2237"/>
      <c r="AR1001" s="2237"/>
      <c r="AS1001" s="2237"/>
      <c r="AT1001" s="2237"/>
      <c r="AU1001" s="2237"/>
      <c r="AV1001" s="2237"/>
      <c r="AW1001" s="2237"/>
      <c r="AX1001" s="2237"/>
      <c r="AY1001" s="2237"/>
      <c r="AZ1001" s="2237"/>
      <c r="BA1001" s="2237"/>
      <c r="BB1001" s="2237"/>
      <c r="BC1001" s="2237"/>
      <c r="BD1001" s="2237"/>
      <c r="BE1001" s="2237"/>
      <c r="BF1001" s="2237"/>
      <c r="BG1001" s="2237"/>
      <c r="BH1001" s="2237"/>
      <c r="BI1001" s="2237"/>
      <c r="BJ1001" s="2237"/>
      <c r="BK1001" s="2237"/>
      <c r="BL1001" s="2237"/>
      <c r="BM1001" s="2237"/>
      <c r="BN1001" s="2237"/>
      <c r="BO1001" s="2237"/>
      <c r="BP1001" s="2237"/>
      <c r="BQ1001" s="2237"/>
      <c r="BR1001" s="2237"/>
      <c r="BS1001" s="2238"/>
      <c r="BT1001" s="2237"/>
      <c r="BU1001" s="2237"/>
      <c r="BV1001" s="2237"/>
      <c r="BW1001" s="2237"/>
      <c r="BX1001" s="2237"/>
      <c r="BY1001" s="2237"/>
      <c r="BZ1001" s="2237"/>
      <c r="CA1001" s="2237"/>
      <c r="CB1001" s="2237"/>
      <c r="CC1001" s="2237"/>
      <c r="CD1001" s="2237"/>
      <c r="CE1001" s="2237"/>
      <c r="CF1001" s="2237"/>
      <c r="CG1001" s="2237"/>
      <c r="CH1001" s="2237"/>
      <c r="CI1001" s="2237"/>
      <c r="CJ1001" s="2237"/>
      <c r="CK1001" s="2237"/>
      <c r="CL1001" s="2237"/>
      <c r="CM1001" s="2238"/>
      <c r="CN1001" s="2238"/>
      <c r="CO1001" s="2239"/>
      <c r="CQ1001" s="1653"/>
    </row>
    <row r="1002" spans="1:95" s="551" customFormat="1" x14ac:dyDescent="0.2">
      <c r="A1002" s="2170"/>
      <c r="B1002" s="2236"/>
      <c r="C1002" s="2164"/>
      <c r="D1002" s="2164"/>
      <c r="E1002" s="2165"/>
      <c r="F1002" s="2167"/>
      <c r="G1002" s="2164"/>
      <c r="H1002" s="2167"/>
      <c r="I1002" s="2237"/>
      <c r="J1002" s="2237"/>
      <c r="K1002" s="2237"/>
      <c r="L1002" s="2237"/>
      <c r="M1002" s="2237"/>
      <c r="N1002" s="2237"/>
      <c r="O1002" s="2237"/>
      <c r="P1002" s="2237"/>
      <c r="Q1002" s="2237"/>
      <c r="R1002" s="2237"/>
      <c r="S1002" s="2237"/>
      <c r="T1002" s="2237"/>
      <c r="U1002" s="2237"/>
      <c r="V1002" s="2237"/>
      <c r="W1002" s="2237"/>
      <c r="X1002" s="2237"/>
      <c r="Y1002" s="2237"/>
      <c r="Z1002" s="2237"/>
      <c r="AA1002" s="2237"/>
      <c r="AB1002" s="2238"/>
      <c r="AC1002" s="2238"/>
      <c r="AD1002" s="2238"/>
      <c r="AE1002" s="2238"/>
      <c r="AF1002" s="2237"/>
      <c r="AG1002" s="2237"/>
      <c r="AH1002" s="2237"/>
      <c r="AI1002" s="2237"/>
      <c r="AJ1002" s="2237"/>
      <c r="AK1002" s="2237"/>
      <c r="AL1002" s="2237"/>
      <c r="AM1002" s="2237"/>
      <c r="AN1002" s="2237"/>
      <c r="AO1002" s="2237"/>
      <c r="AP1002" s="2237"/>
      <c r="AQ1002" s="2237"/>
      <c r="AR1002" s="2237"/>
      <c r="AS1002" s="2237"/>
      <c r="AT1002" s="2237"/>
      <c r="AU1002" s="2237"/>
      <c r="AV1002" s="2237"/>
      <c r="AW1002" s="2237"/>
      <c r="AX1002" s="2237"/>
      <c r="AY1002" s="2237"/>
      <c r="AZ1002" s="2237"/>
      <c r="BA1002" s="2237"/>
      <c r="BB1002" s="2237"/>
      <c r="BC1002" s="2237"/>
      <c r="BD1002" s="2237"/>
      <c r="BE1002" s="2237"/>
      <c r="BF1002" s="2237"/>
      <c r="BG1002" s="2237"/>
      <c r="BH1002" s="2237"/>
      <c r="BI1002" s="2237"/>
      <c r="BJ1002" s="2237"/>
      <c r="BK1002" s="2237"/>
      <c r="BL1002" s="2237"/>
      <c r="BM1002" s="2237"/>
      <c r="BN1002" s="2237"/>
      <c r="BO1002" s="2237"/>
      <c r="BP1002" s="2237"/>
      <c r="BQ1002" s="2237"/>
      <c r="BR1002" s="2237"/>
      <c r="BS1002" s="2238"/>
      <c r="BT1002" s="2237"/>
      <c r="BU1002" s="2237"/>
      <c r="BV1002" s="2237"/>
      <c r="BW1002" s="2237"/>
      <c r="BX1002" s="2237"/>
      <c r="BY1002" s="2237"/>
      <c r="BZ1002" s="2237"/>
      <c r="CA1002" s="2237"/>
      <c r="CB1002" s="2237"/>
      <c r="CC1002" s="2237"/>
      <c r="CD1002" s="2237"/>
      <c r="CE1002" s="2237"/>
      <c r="CF1002" s="2237"/>
      <c r="CG1002" s="2237"/>
      <c r="CH1002" s="2237"/>
      <c r="CI1002" s="2237"/>
      <c r="CJ1002" s="2237"/>
      <c r="CK1002" s="2237"/>
      <c r="CL1002" s="2237"/>
      <c r="CM1002" s="2238"/>
      <c r="CN1002" s="2238"/>
      <c r="CO1002" s="2239"/>
      <c r="CQ1002" s="1653"/>
    </row>
    <row r="1003" spans="1:95" s="551" customFormat="1" x14ac:dyDescent="0.2">
      <c r="A1003" s="2170"/>
      <c r="B1003" s="2236"/>
      <c r="C1003" s="2164"/>
      <c r="D1003" s="2164"/>
      <c r="E1003" s="2165"/>
      <c r="F1003" s="2167"/>
      <c r="G1003" s="2164"/>
      <c r="H1003" s="2167"/>
      <c r="I1003" s="2237"/>
      <c r="J1003" s="2237"/>
      <c r="K1003" s="2237"/>
      <c r="L1003" s="2237"/>
      <c r="M1003" s="2237"/>
      <c r="N1003" s="2237"/>
      <c r="O1003" s="2237"/>
      <c r="P1003" s="2237"/>
      <c r="Q1003" s="2237"/>
      <c r="R1003" s="2237"/>
      <c r="S1003" s="2237"/>
      <c r="T1003" s="2237"/>
      <c r="U1003" s="2237"/>
      <c r="V1003" s="2237"/>
      <c r="W1003" s="2237"/>
      <c r="X1003" s="2237"/>
      <c r="Y1003" s="2237"/>
      <c r="Z1003" s="2237"/>
      <c r="AA1003" s="2237"/>
      <c r="AB1003" s="2238"/>
      <c r="AC1003" s="2238"/>
      <c r="AD1003" s="2238"/>
      <c r="AE1003" s="2238"/>
      <c r="AF1003" s="2237"/>
      <c r="AG1003" s="2237"/>
      <c r="AH1003" s="2237"/>
      <c r="AI1003" s="2237"/>
      <c r="AJ1003" s="2237"/>
      <c r="AK1003" s="2237"/>
      <c r="AL1003" s="2237"/>
      <c r="AM1003" s="2237"/>
      <c r="AN1003" s="2237"/>
      <c r="AO1003" s="2237"/>
      <c r="AP1003" s="2237"/>
      <c r="AQ1003" s="2237"/>
      <c r="AR1003" s="2237"/>
      <c r="AS1003" s="2237"/>
      <c r="AT1003" s="2237"/>
      <c r="AU1003" s="2237"/>
      <c r="AV1003" s="2237"/>
      <c r="AW1003" s="2237"/>
      <c r="AX1003" s="2237"/>
      <c r="AY1003" s="2237"/>
      <c r="AZ1003" s="2237"/>
      <c r="BA1003" s="2237"/>
      <c r="BB1003" s="2237"/>
      <c r="BC1003" s="2237"/>
      <c r="BD1003" s="2237"/>
      <c r="BE1003" s="2237"/>
      <c r="BF1003" s="2237"/>
      <c r="BG1003" s="2237"/>
      <c r="BH1003" s="2237"/>
      <c r="BI1003" s="2237"/>
      <c r="BJ1003" s="2237"/>
      <c r="BK1003" s="2237"/>
      <c r="BL1003" s="2237"/>
      <c r="BM1003" s="2237"/>
      <c r="BN1003" s="2237"/>
      <c r="BO1003" s="2237"/>
      <c r="BP1003" s="2237"/>
      <c r="BQ1003" s="2237"/>
      <c r="BR1003" s="2237"/>
      <c r="BS1003" s="2238"/>
      <c r="BT1003" s="2237"/>
      <c r="BU1003" s="2237"/>
      <c r="BV1003" s="2237"/>
      <c r="BW1003" s="2237"/>
      <c r="BX1003" s="2237"/>
      <c r="BY1003" s="2237"/>
      <c r="BZ1003" s="2237"/>
      <c r="CA1003" s="2237"/>
      <c r="CB1003" s="2237"/>
      <c r="CC1003" s="2237"/>
      <c r="CD1003" s="2237"/>
      <c r="CE1003" s="2237"/>
      <c r="CF1003" s="2237"/>
      <c r="CG1003" s="2237"/>
      <c r="CH1003" s="2237"/>
      <c r="CI1003" s="2237"/>
      <c r="CJ1003" s="2237"/>
      <c r="CK1003" s="2237"/>
      <c r="CL1003" s="2237"/>
      <c r="CM1003" s="2238"/>
      <c r="CN1003" s="2238"/>
      <c r="CO1003" s="2239"/>
      <c r="CQ1003" s="1653"/>
    </row>
    <row r="1004" spans="1:95" s="551" customFormat="1" x14ac:dyDescent="0.2">
      <c r="A1004" s="2170"/>
      <c r="B1004" s="2236"/>
      <c r="C1004" s="2164"/>
      <c r="D1004" s="2164"/>
      <c r="E1004" s="2165"/>
      <c r="F1004" s="2167"/>
      <c r="G1004" s="2164"/>
      <c r="H1004" s="2167"/>
      <c r="I1004" s="2237"/>
      <c r="J1004" s="2237"/>
      <c r="K1004" s="2237"/>
      <c r="L1004" s="2237"/>
      <c r="M1004" s="2237"/>
      <c r="N1004" s="2237"/>
      <c r="O1004" s="2237"/>
      <c r="P1004" s="2237"/>
      <c r="Q1004" s="2237"/>
      <c r="R1004" s="2237"/>
      <c r="S1004" s="2237"/>
      <c r="T1004" s="2237"/>
      <c r="U1004" s="2237"/>
      <c r="V1004" s="2237"/>
      <c r="W1004" s="2237"/>
      <c r="X1004" s="2237"/>
      <c r="Y1004" s="2237"/>
      <c r="Z1004" s="2237"/>
      <c r="AA1004" s="2237"/>
      <c r="AB1004" s="2238"/>
      <c r="AC1004" s="2238"/>
      <c r="AD1004" s="2238"/>
      <c r="AE1004" s="2238"/>
      <c r="AF1004" s="2237"/>
      <c r="AG1004" s="2237"/>
      <c r="AH1004" s="2237"/>
      <c r="AI1004" s="2237"/>
      <c r="AJ1004" s="2237"/>
      <c r="AK1004" s="2237"/>
      <c r="AL1004" s="2237"/>
      <c r="AM1004" s="2237"/>
      <c r="AN1004" s="2237"/>
      <c r="AO1004" s="2237"/>
      <c r="AP1004" s="2237"/>
      <c r="AQ1004" s="2237"/>
      <c r="AR1004" s="2237"/>
      <c r="AS1004" s="2237"/>
      <c r="AT1004" s="2237"/>
      <c r="AU1004" s="2237"/>
      <c r="AV1004" s="2237"/>
      <c r="AW1004" s="2237"/>
      <c r="AX1004" s="2237"/>
      <c r="AY1004" s="2237"/>
      <c r="AZ1004" s="2237"/>
      <c r="BA1004" s="2237"/>
      <c r="BB1004" s="2237"/>
      <c r="BC1004" s="2237"/>
      <c r="BD1004" s="2237"/>
      <c r="BE1004" s="2237"/>
      <c r="BF1004" s="2237"/>
      <c r="BG1004" s="2237"/>
      <c r="BH1004" s="2237"/>
      <c r="BI1004" s="2237"/>
      <c r="BJ1004" s="2237"/>
      <c r="BK1004" s="2237"/>
      <c r="BL1004" s="2237"/>
      <c r="BM1004" s="2237"/>
      <c r="BN1004" s="2237"/>
      <c r="BO1004" s="2237"/>
      <c r="BP1004" s="2237"/>
      <c r="BQ1004" s="2237"/>
      <c r="BR1004" s="2237"/>
      <c r="BS1004" s="2238"/>
      <c r="BT1004" s="2237"/>
      <c r="BU1004" s="2237"/>
      <c r="BV1004" s="2237"/>
      <c r="BW1004" s="2237"/>
      <c r="BX1004" s="2237"/>
      <c r="BY1004" s="2237"/>
      <c r="BZ1004" s="2237"/>
      <c r="CA1004" s="2237"/>
      <c r="CB1004" s="2237"/>
      <c r="CC1004" s="2237"/>
      <c r="CD1004" s="2237"/>
      <c r="CE1004" s="2237"/>
      <c r="CF1004" s="2237"/>
      <c r="CG1004" s="2237"/>
      <c r="CH1004" s="2237"/>
      <c r="CI1004" s="2237"/>
      <c r="CJ1004" s="2237"/>
      <c r="CK1004" s="2237"/>
      <c r="CL1004" s="2237"/>
      <c r="CM1004" s="2238"/>
      <c r="CN1004" s="2238"/>
      <c r="CO1004" s="2239"/>
      <c r="CQ1004" s="1653"/>
    </row>
    <row r="1005" spans="1:95" s="551" customFormat="1" x14ac:dyDescent="0.2">
      <c r="A1005" s="2170"/>
      <c r="B1005" s="2236"/>
      <c r="C1005" s="2164"/>
      <c r="D1005" s="2164"/>
      <c r="E1005" s="2165"/>
      <c r="F1005" s="2167"/>
      <c r="G1005" s="2164"/>
      <c r="H1005" s="2167"/>
      <c r="I1005" s="2237"/>
      <c r="J1005" s="2237"/>
      <c r="K1005" s="2237"/>
      <c r="L1005" s="2237"/>
      <c r="M1005" s="2237"/>
      <c r="N1005" s="2237"/>
      <c r="O1005" s="2237"/>
      <c r="P1005" s="2237"/>
      <c r="Q1005" s="2237"/>
      <c r="R1005" s="2237"/>
      <c r="S1005" s="2237"/>
      <c r="T1005" s="2237"/>
      <c r="U1005" s="2237"/>
      <c r="V1005" s="2237"/>
      <c r="W1005" s="2237"/>
      <c r="X1005" s="2237"/>
      <c r="Y1005" s="2237"/>
      <c r="Z1005" s="2237"/>
      <c r="AA1005" s="2237"/>
      <c r="AB1005" s="2238"/>
      <c r="AC1005" s="2238"/>
      <c r="AD1005" s="2238"/>
      <c r="AE1005" s="2238"/>
      <c r="AF1005" s="2237"/>
      <c r="AG1005" s="2237"/>
      <c r="AH1005" s="2237"/>
      <c r="AI1005" s="2237"/>
      <c r="AJ1005" s="2237"/>
      <c r="AK1005" s="2237"/>
      <c r="AL1005" s="2237"/>
      <c r="AM1005" s="2237"/>
      <c r="AN1005" s="2237"/>
      <c r="AO1005" s="2237"/>
      <c r="AP1005" s="2237"/>
      <c r="AQ1005" s="2237"/>
      <c r="AR1005" s="2237"/>
      <c r="AS1005" s="2237"/>
      <c r="AT1005" s="2237"/>
      <c r="AU1005" s="2237"/>
      <c r="AV1005" s="2237"/>
      <c r="AW1005" s="2237"/>
      <c r="AX1005" s="2237"/>
      <c r="AY1005" s="2237"/>
      <c r="AZ1005" s="2237"/>
      <c r="BA1005" s="2237"/>
      <c r="BB1005" s="2237"/>
      <c r="BC1005" s="2237"/>
      <c r="BD1005" s="2237"/>
      <c r="BE1005" s="2237"/>
      <c r="BF1005" s="2237"/>
      <c r="BG1005" s="2237"/>
      <c r="BH1005" s="2237"/>
      <c r="BI1005" s="2237"/>
      <c r="BJ1005" s="2237"/>
      <c r="BK1005" s="2237"/>
      <c r="BL1005" s="2237"/>
      <c r="BM1005" s="2237"/>
      <c r="BN1005" s="2237"/>
      <c r="BO1005" s="2237"/>
      <c r="BP1005" s="2237"/>
      <c r="BQ1005" s="2237"/>
      <c r="BR1005" s="2237"/>
      <c r="BS1005" s="2238"/>
      <c r="BT1005" s="2237"/>
      <c r="BU1005" s="2237"/>
      <c r="BV1005" s="2237"/>
      <c r="BW1005" s="2237"/>
      <c r="BX1005" s="2237"/>
      <c r="BY1005" s="2237"/>
      <c r="BZ1005" s="2237"/>
      <c r="CA1005" s="2237"/>
      <c r="CB1005" s="2237"/>
      <c r="CC1005" s="2237"/>
      <c r="CD1005" s="2237"/>
      <c r="CE1005" s="2237"/>
      <c r="CF1005" s="2237"/>
      <c r="CG1005" s="2237"/>
      <c r="CH1005" s="2237"/>
      <c r="CI1005" s="2237"/>
      <c r="CJ1005" s="2237"/>
      <c r="CK1005" s="2237"/>
      <c r="CL1005" s="2237"/>
      <c r="CM1005" s="2238"/>
      <c r="CN1005" s="2238"/>
      <c r="CO1005" s="2239"/>
      <c r="CQ1005" s="1653"/>
    </row>
    <row r="1006" spans="1:95" s="551" customFormat="1" x14ac:dyDescent="0.2">
      <c r="A1006" s="2170"/>
      <c r="B1006" s="2236"/>
      <c r="C1006" s="2164"/>
      <c r="D1006" s="2164"/>
      <c r="E1006" s="2165"/>
      <c r="F1006" s="2167"/>
      <c r="G1006" s="2164"/>
      <c r="H1006" s="2167"/>
      <c r="I1006" s="2237"/>
      <c r="J1006" s="2237"/>
      <c r="K1006" s="2237"/>
      <c r="L1006" s="2237"/>
      <c r="M1006" s="2237"/>
      <c r="N1006" s="2237"/>
      <c r="O1006" s="2237"/>
      <c r="P1006" s="2237"/>
      <c r="Q1006" s="2237"/>
      <c r="R1006" s="2237"/>
      <c r="S1006" s="2237"/>
      <c r="T1006" s="2237"/>
      <c r="U1006" s="2237"/>
      <c r="V1006" s="2237"/>
      <c r="W1006" s="2237"/>
      <c r="X1006" s="2237"/>
      <c r="Y1006" s="2237"/>
      <c r="Z1006" s="2237"/>
      <c r="AA1006" s="2237"/>
      <c r="AB1006" s="2238"/>
      <c r="AC1006" s="2238"/>
      <c r="AD1006" s="2238"/>
      <c r="AE1006" s="2238"/>
      <c r="AF1006" s="2237"/>
      <c r="AG1006" s="2237"/>
      <c r="AH1006" s="2237"/>
      <c r="AI1006" s="2237"/>
      <c r="AJ1006" s="2237"/>
      <c r="AK1006" s="2237"/>
      <c r="AL1006" s="2237"/>
      <c r="AM1006" s="2237"/>
      <c r="AN1006" s="2237"/>
      <c r="AO1006" s="2237"/>
      <c r="AP1006" s="2237"/>
      <c r="AQ1006" s="2237"/>
      <c r="AR1006" s="2237"/>
      <c r="AS1006" s="2237"/>
      <c r="AT1006" s="2237"/>
      <c r="AU1006" s="2237"/>
      <c r="AV1006" s="2237"/>
      <c r="AW1006" s="2237"/>
      <c r="AX1006" s="2237"/>
      <c r="AY1006" s="2237"/>
      <c r="AZ1006" s="2237"/>
      <c r="BA1006" s="2237"/>
      <c r="BB1006" s="2237"/>
      <c r="BC1006" s="2237"/>
      <c r="BD1006" s="2237"/>
      <c r="BE1006" s="2237"/>
      <c r="BF1006" s="2237"/>
      <c r="BG1006" s="2237"/>
      <c r="BH1006" s="2237"/>
      <c r="BI1006" s="2237"/>
      <c r="BJ1006" s="2237"/>
      <c r="BK1006" s="2237"/>
      <c r="BL1006" s="2237"/>
      <c r="BM1006" s="2237"/>
      <c r="BN1006" s="2237"/>
      <c r="BO1006" s="2237"/>
      <c r="BP1006" s="2237"/>
      <c r="BQ1006" s="2237"/>
      <c r="BR1006" s="2237"/>
      <c r="BS1006" s="2238"/>
      <c r="BT1006" s="2237"/>
      <c r="BU1006" s="2237"/>
      <c r="BV1006" s="2237"/>
      <c r="BW1006" s="2237"/>
      <c r="BX1006" s="2237"/>
      <c r="BY1006" s="2237"/>
      <c r="BZ1006" s="2237"/>
      <c r="CA1006" s="2237"/>
      <c r="CB1006" s="2237"/>
      <c r="CC1006" s="2237"/>
      <c r="CD1006" s="2237"/>
      <c r="CE1006" s="2237"/>
      <c r="CF1006" s="2237"/>
      <c r="CG1006" s="2237"/>
      <c r="CH1006" s="2237"/>
      <c r="CI1006" s="2237"/>
      <c r="CJ1006" s="2237"/>
      <c r="CK1006" s="2237"/>
      <c r="CL1006" s="2237"/>
      <c r="CM1006" s="2238"/>
      <c r="CN1006" s="2238"/>
      <c r="CO1006" s="2239"/>
      <c r="CQ1006" s="1653"/>
    </row>
    <row r="1007" spans="1:95" s="551" customFormat="1" x14ac:dyDescent="0.2">
      <c r="A1007" s="2170"/>
      <c r="B1007" s="2236"/>
      <c r="C1007" s="2164"/>
      <c r="D1007" s="2164"/>
      <c r="E1007" s="2165"/>
      <c r="F1007" s="2167"/>
      <c r="G1007" s="2164"/>
      <c r="H1007" s="2167"/>
      <c r="I1007" s="2237"/>
      <c r="J1007" s="2237"/>
      <c r="K1007" s="2237"/>
      <c r="L1007" s="2237"/>
      <c r="M1007" s="2237"/>
      <c r="N1007" s="2237"/>
      <c r="O1007" s="2237"/>
      <c r="P1007" s="2237"/>
      <c r="Q1007" s="2237"/>
      <c r="R1007" s="2237"/>
      <c r="S1007" s="2237"/>
      <c r="T1007" s="2237"/>
      <c r="U1007" s="2237"/>
      <c r="V1007" s="2237"/>
      <c r="W1007" s="2237"/>
      <c r="X1007" s="2237"/>
      <c r="Y1007" s="2237"/>
      <c r="Z1007" s="2237"/>
      <c r="AA1007" s="2237"/>
      <c r="AB1007" s="2238"/>
      <c r="AC1007" s="2238"/>
      <c r="AD1007" s="2238"/>
      <c r="AE1007" s="2238"/>
      <c r="AF1007" s="2237"/>
      <c r="AG1007" s="2237"/>
      <c r="AH1007" s="2237"/>
      <c r="AI1007" s="2237"/>
      <c r="AJ1007" s="2237"/>
      <c r="AK1007" s="2237"/>
      <c r="AL1007" s="2237"/>
      <c r="AM1007" s="2237"/>
      <c r="AN1007" s="2237"/>
      <c r="AO1007" s="2237"/>
      <c r="AP1007" s="2237"/>
      <c r="AQ1007" s="2237"/>
      <c r="AR1007" s="2237"/>
      <c r="AS1007" s="2237"/>
      <c r="AT1007" s="2237"/>
      <c r="AU1007" s="2237"/>
      <c r="AV1007" s="2237"/>
      <c r="AW1007" s="2237"/>
      <c r="AX1007" s="2237"/>
      <c r="AY1007" s="2237"/>
      <c r="AZ1007" s="2237"/>
      <c r="BA1007" s="2237"/>
      <c r="BB1007" s="2237"/>
      <c r="BC1007" s="2237"/>
      <c r="BD1007" s="2237"/>
      <c r="BE1007" s="2237"/>
      <c r="BF1007" s="2237"/>
      <c r="BG1007" s="2237"/>
      <c r="BH1007" s="2237"/>
      <c r="BI1007" s="2237"/>
      <c r="BJ1007" s="2237"/>
      <c r="BK1007" s="2237"/>
      <c r="BL1007" s="2237"/>
      <c r="BM1007" s="2237"/>
      <c r="BN1007" s="2237"/>
      <c r="BO1007" s="2237"/>
      <c r="BP1007" s="2237"/>
      <c r="BQ1007" s="2237"/>
      <c r="BR1007" s="2237"/>
      <c r="BS1007" s="2238"/>
      <c r="BT1007" s="2237"/>
      <c r="BU1007" s="2237"/>
      <c r="BV1007" s="2237"/>
      <c r="BW1007" s="2237"/>
      <c r="BX1007" s="2237"/>
      <c r="BY1007" s="2237"/>
      <c r="BZ1007" s="2237"/>
      <c r="CA1007" s="2237"/>
      <c r="CB1007" s="2237"/>
      <c r="CC1007" s="2237"/>
      <c r="CD1007" s="2237"/>
      <c r="CE1007" s="2237"/>
      <c r="CF1007" s="2237"/>
      <c r="CG1007" s="2237"/>
      <c r="CH1007" s="2237"/>
      <c r="CI1007" s="2237"/>
      <c r="CJ1007" s="2237"/>
      <c r="CK1007" s="2237"/>
      <c r="CL1007" s="2237"/>
      <c r="CM1007" s="2238"/>
      <c r="CN1007" s="2238"/>
      <c r="CO1007" s="2239"/>
      <c r="CQ1007" s="1653"/>
    </row>
    <row r="1008" spans="1:95" s="551" customFormat="1" x14ac:dyDescent="0.2">
      <c r="A1008" s="2170"/>
      <c r="B1008" s="2236"/>
      <c r="C1008" s="2164"/>
      <c r="D1008" s="2164"/>
      <c r="E1008" s="2165"/>
      <c r="F1008" s="2167"/>
      <c r="G1008" s="2164"/>
      <c r="H1008" s="2167"/>
      <c r="I1008" s="2237"/>
      <c r="J1008" s="2237"/>
      <c r="K1008" s="2237"/>
      <c r="L1008" s="2237"/>
      <c r="M1008" s="2237"/>
      <c r="N1008" s="2237"/>
      <c r="O1008" s="2237"/>
      <c r="P1008" s="2237"/>
      <c r="Q1008" s="2237"/>
      <c r="R1008" s="2237"/>
      <c r="S1008" s="2237"/>
      <c r="T1008" s="2237"/>
      <c r="U1008" s="2237"/>
      <c r="V1008" s="2237"/>
      <c r="W1008" s="2237"/>
      <c r="X1008" s="2237"/>
      <c r="Y1008" s="2237"/>
      <c r="Z1008" s="2237"/>
      <c r="AA1008" s="2237"/>
      <c r="AB1008" s="2238"/>
      <c r="AC1008" s="2238"/>
      <c r="AD1008" s="2238"/>
      <c r="AE1008" s="2238"/>
      <c r="AF1008" s="2237"/>
      <c r="AG1008" s="2237"/>
      <c r="AH1008" s="2237"/>
      <c r="AI1008" s="2237"/>
      <c r="AJ1008" s="2237"/>
      <c r="AK1008" s="2237"/>
      <c r="AL1008" s="2237"/>
      <c r="AM1008" s="2237"/>
      <c r="AN1008" s="2237"/>
      <c r="AO1008" s="2237"/>
      <c r="AP1008" s="2237"/>
      <c r="AQ1008" s="2237"/>
      <c r="AR1008" s="2237"/>
      <c r="AS1008" s="2237"/>
      <c r="AT1008" s="2237"/>
      <c r="AU1008" s="2237"/>
      <c r="AV1008" s="2237"/>
      <c r="AW1008" s="2237"/>
      <c r="AX1008" s="2237"/>
      <c r="AY1008" s="2237"/>
      <c r="AZ1008" s="2237"/>
      <c r="BA1008" s="2237"/>
      <c r="BB1008" s="2237"/>
      <c r="BC1008" s="2237"/>
      <c r="BD1008" s="2237"/>
      <c r="BE1008" s="2237"/>
      <c r="BF1008" s="2237"/>
      <c r="BG1008" s="2237"/>
      <c r="BH1008" s="2237"/>
      <c r="BI1008" s="2237"/>
      <c r="BJ1008" s="2237"/>
      <c r="BK1008" s="2237"/>
      <c r="BL1008" s="2237"/>
      <c r="BM1008" s="2237"/>
      <c r="BN1008" s="2237"/>
      <c r="BO1008" s="2237"/>
      <c r="BP1008" s="2237"/>
      <c r="BQ1008" s="2237"/>
      <c r="BR1008" s="2237"/>
      <c r="BS1008" s="2238"/>
      <c r="BT1008" s="2237"/>
      <c r="BU1008" s="2237"/>
      <c r="BV1008" s="2237"/>
      <c r="BW1008" s="2237"/>
      <c r="BX1008" s="2237"/>
      <c r="BY1008" s="2237"/>
      <c r="BZ1008" s="2237"/>
      <c r="CA1008" s="2237"/>
      <c r="CB1008" s="2237"/>
      <c r="CC1008" s="2237"/>
      <c r="CD1008" s="2237"/>
      <c r="CE1008" s="2237"/>
      <c r="CF1008" s="2237"/>
      <c r="CG1008" s="2237"/>
      <c r="CH1008" s="2237"/>
      <c r="CI1008" s="2237"/>
      <c r="CJ1008" s="2237"/>
      <c r="CK1008" s="2237"/>
      <c r="CL1008" s="2237"/>
      <c r="CM1008" s="2238"/>
      <c r="CN1008" s="2238"/>
      <c r="CO1008" s="2239"/>
      <c r="CQ1008" s="1653"/>
    </row>
    <row r="1009" spans="1:95" s="551" customFormat="1" x14ac:dyDescent="0.2">
      <c r="A1009" s="2170"/>
      <c r="B1009" s="2236"/>
      <c r="C1009" s="2164"/>
      <c r="D1009" s="2164"/>
      <c r="E1009" s="2165"/>
      <c r="F1009" s="2167"/>
      <c r="G1009" s="2164"/>
      <c r="H1009" s="2167"/>
      <c r="I1009" s="2237"/>
      <c r="J1009" s="2237"/>
      <c r="K1009" s="2237"/>
      <c r="L1009" s="2237"/>
      <c r="M1009" s="2237"/>
      <c r="N1009" s="2237"/>
      <c r="O1009" s="2237"/>
      <c r="P1009" s="2237"/>
      <c r="Q1009" s="2237"/>
      <c r="R1009" s="2237"/>
      <c r="S1009" s="2237"/>
      <c r="T1009" s="2237"/>
      <c r="U1009" s="2237"/>
      <c r="V1009" s="2237"/>
      <c r="W1009" s="2237"/>
      <c r="X1009" s="2237"/>
      <c r="Y1009" s="2237"/>
      <c r="Z1009" s="2237"/>
      <c r="AA1009" s="2237"/>
      <c r="AB1009" s="2238"/>
      <c r="AC1009" s="2238"/>
      <c r="AD1009" s="2238"/>
      <c r="AE1009" s="2238"/>
      <c r="AF1009" s="2237"/>
      <c r="AG1009" s="2237"/>
      <c r="AH1009" s="2237"/>
      <c r="AI1009" s="2237"/>
      <c r="AJ1009" s="2237"/>
      <c r="AK1009" s="2237"/>
      <c r="AL1009" s="2237"/>
      <c r="AM1009" s="2237"/>
      <c r="AN1009" s="2237"/>
      <c r="AO1009" s="2237"/>
      <c r="AP1009" s="2237"/>
      <c r="AQ1009" s="2237"/>
      <c r="AR1009" s="2237"/>
      <c r="AS1009" s="2237"/>
      <c r="AT1009" s="2237"/>
      <c r="AU1009" s="2237"/>
      <c r="AV1009" s="2237"/>
      <c r="AW1009" s="2237"/>
      <c r="AX1009" s="2237"/>
      <c r="AY1009" s="2237"/>
      <c r="AZ1009" s="2237"/>
      <c r="BA1009" s="2237"/>
      <c r="BB1009" s="2237"/>
      <c r="BC1009" s="2237"/>
      <c r="BD1009" s="2237"/>
      <c r="BE1009" s="2237"/>
      <c r="BF1009" s="2237"/>
      <c r="BG1009" s="2237"/>
      <c r="BH1009" s="2237"/>
      <c r="BI1009" s="2237"/>
      <c r="BJ1009" s="2237"/>
      <c r="BK1009" s="2237"/>
      <c r="BL1009" s="2237"/>
      <c r="BM1009" s="2237"/>
      <c r="BN1009" s="2237"/>
      <c r="BO1009" s="2237"/>
      <c r="BP1009" s="2237"/>
      <c r="BQ1009" s="2237"/>
      <c r="BR1009" s="2237"/>
      <c r="BS1009" s="2238"/>
      <c r="BT1009" s="2237"/>
      <c r="BU1009" s="2237"/>
      <c r="BV1009" s="2237"/>
      <c r="BW1009" s="2237"/>
      <c r="BX1009" s="2237"/>
      <c r="BY1009" s="2237"/>
      <c r="BZ1009" s="2237"/>
      <c r="CA1009" s="2237"/>
      <c r="CB1009" s="2237"/>
      <c r="CC1009" s="2237"/>
      <c r="CD1009" s="2237"/>
      <c r="CE1009" s="2237"/>
      <c r="CF1009" s="2237"/>
      <c r="CG1009" s="2237"/>
      <c r="CH1009" s="2237"/>
      <c r="CI1009" s="2237"/>
      <c r="CJ1009" s="2237"/>
      <c r="CK1009" s="2237"/>
      <c r="CL1009" s="2237"/>
      <c r="CM1009" s="2238"/>
      <c r="CN1009" s="2238"/>
      <c r="CO1009" s="2239"/>
      <c r="CQ1009" s="1653"/>
    </row>
    <row r="1010" spans="1:95" s="551" customFormat="1" x14ac:dyDescent="0.2">
      <c r="A1010" s="2170"/>
      <c r="B1010" s="2236"/>
      <c r="C1010" s="2164"/>
      <c r="D1010" s="2164"/>
      <c r="E1010" s="2165"/>
      <c r="F1010" s="2167"/>
      <c r="G1010" s="2164"/>
      <c r="H1010" s="2167"/>
      <c r="I1010" s="2237"/>
      <c r="J1010" s="2237"/>
      <c r="K1010" s="2237"/>
      <c r="L1010" s="2237"/>
      <c r="M1010" s="2237"/>
      <c r="N1010" s="2237"/>
      <c r="O1010" s="2237"/>
      <c r="P1010" s="2237"/>
      <c r="Q1010" s="2237"/>
      <c r="R1010" s="2237"/>
      <c r="S1010" s="2237"/>
      <c r="T1010" s="2237"/>
      <c r="U1010" s="2237"/>
      <c r="V1010" s="2237"/>
      <c r="W1010" s="2237"/>
      <c r="X1010" s="2237"/>
      <c r="Y1010" s="2237"/>
      <c r="Z1010" s="2237"/>
      <c r="AA1010" s="2237"/>
      <c r="AB1010" s="2238"/>
      <c r="AC1010" s="2238"/>
      <c r="AD1010" s="2238"/>
      <c r="AE1010" s="2238"/>
      <c r="AF1010" s="2237"/>
      <c r="AG1010" s="2237"/>
      <c r="AH1010" s="2237"/>
      <c r="AI1010" s="2237"/>
      <c r="AJ1010" s="2237"/>
      <c r="AK1010" s="2237"/>
      <c r="AL1010" s="2237"/>
      <c r="AM1010" s="2237"/>
      <c r="AN1010" s="2237"/>
      <c r="AO1010" s="2237"/>
      <c r="AP1010" s="2237"/>
      <c r="AQ1010" s="2237"/>
      <c r="AR1010" s="2237"/>
      <c r="AS1010" s="2237"/>
      <c r="AT1010" s="2237"/>
      <c r="AU1010" s="2237"/>
      <c r="AV1010" s="2237"/>
      <c r="AW1010" s="2237"/>
      <c r="AX1010" s="2237"/>
      <c r="AY1010" s="2237"/>
      <c r="AZ1010" s="2237"/>
      <c r="BA1010" s="2237"/>
      <c r="BB1010" s="2237"/>
      <c r="BC1010" s="2237"/>
      <c r="BD1010" s="2237"/>
      <c r="BE1010" s="2237"/>
      <c r="BF1010" s="2237"/>
      <c r="BG1010" s="2237"/>
      <c r="BH1010" s="2237"/>
      <c r="BI1010" s="2237"/>
      <c r="BJ1010" s="2237"/>
      <c r="BK1010" s="2237"/>
      <c r="BL1010" s="2237"/>
      <c r="BM1010" s="2237"/>
      <c r="BN1010" s="2237"/>
      <c r="BO1010" s="2237"/>
      <c r="BP1010" s="2237"/>
      <c r="BQ1010" s="2237"/>
      <c r="BR1010" s="2237"/>
      <c r="BS1010" s="2238"/>
      <c r="BT1010" s="2237"/>
      <c r="BU1010" s="2237"/>
      <c r="BV1010" s="2237"/>
      <c r="BW1010" s="2237"/>
      <c r="BX1010" s="2237"/>
      <c r="BY1010" s="2237"/>
      <c r="BZ1010" s="2237"/>
      <c r="CA1010" s="2237"/>
      <c r="CB1010" s="2237"/>
      <c r="CC1010" s="2237"/>
      <c r="CD1010" s="2237"/>
      <c r="CE1010" s="2237"/>
      <c r="CF1010" s="2237"/>
      <c r="CG1010" s="2237"/>
      <c r="CH1010" s="2237"/>
      <c r="CI1010" s="2237"/>
      <c r="CJ1010" s="2237"/>
      <c r="CK1010" s="2237"/>
      <c r="CL1010" s="2237"/>
      <c r="CM1010" s="2238"/>
      <c r="CN1010" s="2238"/>
      <c r="CO1010" s="2239"/>
      <c r="CQ1010" s="1653"/>
    </row>
    <row r="1011" spans="1:95" s="551" customFormat="1" x14ac:dyDescent="0.2">
      <c r="A1011" s="2170"/>
      <c r="B1011" s="2236"/>
      <c r="C1011" s="2164"/>
      <c r="D1011" s="2164"/>
      <c r="E1011" s="2165"/>
      <c r="F1011" s="2167"/>
      <c r="G1011" s="2164"/>
      <c r="H1011" s="2167"/>
      <c r="I1011" s="2237"/>
      <c r="J1011" s="2237"/>
      <c r="K1011" s="2237"/>
      <c r="L1011" s="2237"/>
      <c r="M1011" s="2237"/>
      <c r="N1011" s="2237"/>
      <c r="O1011" s="2237"/>
      <c r="P1011" s="2237"/>
      <c r="Q1011" s="2237"/>
      <c r="R1011" s="2237"/>
      <c r="S1011" s="2237"/>
      <c r="T1011" s="2237"/>
      <c r="U1011" s="2237"/>
      <c r="V1011" s="2237"/>
      <c r="W1011" s="2237"/>
      <c r="X1011" s="2237"/>
      <c r="Y1011" s="2237"/>
      <c r="Z1011" s="2237"/>
      <c r="AA1011" s="2237"/>
      <c r="AB1011" s="2238"/>
      <c r="AC1011" s="2238"/>
      <c r="AD1011" s="2238"/>
      <c r="AE1011" s="2238"/>
      <c r="AF1011" s="2237"/>
      <c r="AG1011" s="2237"/>
      <c r="AH1011" s="2237"/>
      <c r="AI1011" s="2237"/>
      <c r="AJ1011" s="2237"/>
      <c r="AK1011" s="2237"/>
      <c r="AL1011" s="2237"/>
      <c r="AM1011" s="2237"/>
      <c r="AN1011" s="2237"/>
      <c r="AO1011" s="2237"/>
      <c r="AP1011" s="2237"/>
      <c r="AQ1011" s="2237"/>
      <c r="AR1011" s="2237"/>
      <c r="AS1011" s="2237"/>
      <c r="AT1011" s="2237"/>
      <c r="AU1011" s="2237"/>
      <c r="AV1011" s="2237"/>
      <c r="AW1011" s="2237"/>
      <c r="AX1011" s="2237"/>
      <c r="AY1011" s="2237"/>
      <c r="AZ1011" s="2237"/>
      <c r="BA1011" s="2237"/>
      <c r="BB1011" s="2237"/>
      <c r="BC1011" s="2237"/>
      <c r="BD1011" s="2237"/>
      <c r="BE1011" s="2237"/>
      <c r="BF1011" s="2237"/>
      <c r="BG1011" s="2237"/>
      <c r="BH1011" s="2237"/>
      <c r="BI1011" s="2237"/>
      <c r="BJ1011" s="2237"/>
      <c r="BK1011" s="2237"/>
      <c r="BL1011" s="2237"/>
      <c r="BM1011" s="2237"/>
      <c r="BN1011" s="2237"/>
      <c r="BO1011" s="2237"/>
      <c r="BP1011" s="2237"/>
      <c r="BQ1011" s="2237"/>
      <c r="BR1011" s="2237"/>
      <c r="BS1011" s="2238"/>
      <c r="BT1011" s="2237"/>
      <c r="BU1011" s="2237"/>
      <c r="BV1011" s="2237"/>
      <c r="BW1011" s="2237"/>
      <c r="BX1011" s="2237"/>
      <c r="BY1011" s="2237"/>
      <c r="BZ1011" s="2237"/>
      <c r="CA1011" s="2237"/>
      <c r="CB1011" s="2237"/>
      <c r="CC1011" s="2237"/>
      <c r="CD1011" s="2237"/>
      <c r="CE1011" s="2237"/>
      <c r="CF1011" s="2237"/>
      <c r="CG1011" s="2237"/>
      <c r="CH1011" s="2237"/>
      <c r="CI1011" s="2237"/>
      <c r="CJ1011" s="2237"/>
      <c r="CK1011" s="2237"/>
      <c r="CL1011" s="2237"/>
      <c r="CM1011" s="2238"/>
      <c r="CN1011" s="2238"/>
      <c r="CO1011" s="2239"/>
      <c r="CQ1011" s="1653"/>
    </row>
    <row r="1012" spans="1:95" s="551" customFormat="1" x14ac:dyDescent="0.2">
      <c r="A1012" s="2170"/>
      <c r="B1012" s="2236"/>
      <c r="C1012" s="2164"/>
      <c r="D1012" s="2164"/>
      <c r="E1012" s="2165"/>
      <c r="F1012" s="2167"/>
      <c r="G1012" s="2164"/>
      <c r="H1012" s="2167"/>
      <c r="I1012" s="2237"/>
      <c r="J1012" s="2237"/>
      <c r="K1012" s="2237"/>
      <c r="L1012" s="2237"/>
      <c r="M1012" s="2237"/>
      <c r="N1012" s="2237"/>
      <c r="O1012" s="2237"/>
      <c r="P1012" s="2237"/>
      <c r="Q1012" s="2237"/>
      <c r="R1012" s="2237"/>
      <c r="S1012" s="2237"/>
      <c r="T1012" s="2237"/>
      <c r="U1012" s="2237"/>
      <c r="V1012" s="2237"/>
      <c r="W1012" s="2237"/>
      <c r="X1012" s="2237"/>
      <c r="Y1012" s="2237"/>
      <c r="Z1012" s="2237"/>
      <c r="AA1012" s="2237"/>
      <c r="AB1012" s="2238"/>
      <c r="AC1012" s="2238"/>
      <c r="AD1012" s="2238"/>
      <c r="AE1012" s="2238"/>
      <c r="AF1012" s="2237"/>
      <c r="AG1012" s="2237"/>
      <c r="AH1012" s="2237"/>
      <c r="AI1012" s="2237"/>
      <c r="AJ1012" s="2237"/>
      <c r="AK1012" s="2237"/>
      <c r="AL1012" s="2237"/>
      <c r="AM1012" s="2237"/>
      <c r="AN1012" s="2237"/>
      <c r="AO1012" s="2237"/>
      <c r="AP1012" s="2237"/>
      <c r="AQ1012" s="2237"/>
      <c r="AR1012" s="2237"/>
      <c r="AS1012" s="2237"/>
      <c r="AT1012" s="2237"/>
      <c r="AU1012" s="2237"/>
      <c r="AV1012" s="2237"/>
      <c r="AW1012" s="2237"/>
      <c r="AX1012" s="2237"/>
      <c r="AY1012" s="2237"/>
      <c r="AZ1012" s="2237"/>
      <c r="BA1012" s="2237"/>
      <c r="BB1012" s="2237"/>
      <c r="BC1012" s="2237"/>
      <c r="BD1012" s="2237"/>
      <c r="BE1012" s="2237"/>
      <c r="BF1012" s="2237"/>
      <c r="BG1012" s="2237"/>
      <c r="BH1012" s="2237"/>
      <c r="BI1012" s="2237"/>
      <c r="BJ1012" s="2237"/>
      <c r="BK1012" s="2237"/>
      <c r="BL1012" s="2237"/>
      <c r="BM1012" s="2237"/>
      <c r="BN1012" s="2237"/>
      <c r="BO1012" s="2237"/>
      <c r="BP1012" s="2237"/>
      <c r="BQ1012" s="2237"/>
      <c r="BR1012" s="2237"/>
      <c r="BS1012" s="2238"/>
      <c r="BT1012" s="2237"/>
      <c r="BU1012" s="2237"/>
      <c r="BV1012" s="2237"/>
      <c r="BW1012" s="2237"/>
      <c r="BX1012" s="2237"/>
      <c r="BY1012" s="2237"/>
      <c r="BZ1012" s="2237"/>
      <c r="CA1012" s="2237"/>
      <c r="CB1012" s="2237"/>
      <c r="CC1012" s="2237"/>
      <c r="CD1012" s="2237"/>
      <c r="CE1012" s="2237"/>
      <c r="CF1012" s="2237"/>
      <c r="CG1012" s="2237"/>
      <c r="CH1012" s="2237"/>
      <c r="CI1012" s="2237"/>
      <c r="CJ1012" s="2237"/>
      <c r="CK1012" s="2237"/>
      <c r="CL1012" s="2237"/>
      <c r="CM1012" s="2238"/>
      <c r="CN1012" s="2238"/>
      <c r="CO1012" s="2239"/>
      <c r="CQ1012" s="1653"/>
    </row>
    <row r="1013" spans="1:95" s="551" customFormat="1" x14ac:dyDescent="0.2">
      <c r="A1013" s="2170"/>
      <c r="B1013" s="2236"/>
      <c r="C1013" s="2164"/>
      <c r="D1013" s="2164"/>
      <c r="E1013" s="2165"/>
      <c r="F1013" s="2167"/>
      <c r="G1013" s="2164"/>
      <c r="H1013" s="2167"/>
      <c r="I1013" s="2237"/>
      <c r="J1013" s="2237"/>
      <c r="K1013" s="2237"/>
      <c r="L1013" s="2237"/>
      <c r="M1013" s="2237"/>
      <c r="N1013" s="2237"/>
      <c r="O1013" s="2237"/>
      <c r="P1013" s="2237"/>
      <c r="Q1013" s="2237"/>
      <c r="R1013" s="2237"/>
      <c r="S1013" s="2237"/>
      <c r="T1013" s="2237"/>
      <c r="U1013" s="2237"/>
      <c r="V1013" s="2237"/>
      <c r="W1013" s="2237"/>
      <c r="X1013" s="2237"/>
      <c r="Y1013" s="2237"/>
      <c r="Z1013" s="2237"/>
      <c r="AA1013" s="2237"/>
      <c r="AB1013" s="2238"/>
      <c r="AC1013" s="2238"/>
      <c r="AD1013" s="2238"/>
      <c r="AE1013" s="2238"/>
      <c r="AF1013" s="2237"/>
      <c r="AG1013" s="2237"/>
      <c r="AH1013" s="2237"/>
      <c r="AI1013" s="2237"/>
      <c r="AJ1013" s="2237"/>
      <c r="AK1013" s="2237"/>
      <c r="AL1013" s="2237"/>
      <c r="AM1013" s="2237"/>
      <c r="AN1013" s="2237"/>
      <c r="AO1013" s="2237"/>
      <c r="AP1013" s="2237"/>
      <c r="AQ1013" s="2237"/>
      <c r="AR1013" s="2237"/>
      <c r="AS1013" s="2237"/>
      <c r="AT1013" s="2237"/>
      <c r="AU1013" s="2237"/>
      <c r="AV1013" s="2237"/>
      <c r="AW1013" s="2237"/>
      <c r="AX1013" s="2237"/>
      <c r="AY1013" s="2237"/>
      <c r="AZ1013" s="2237"/>
      <c r="BA1013" s="2237"/>
      <c r="BB1013" s="2237"/>
      <c r="BC1013" s="2237"/>
      <c r="BD1013" s="2237"/>
      <c r="BE1013" s="2237"/>
      <c r="BF1013" s="2237"/>
      <c r="BG1013" s="2237"/>
      <c r="BH1013" s="2237"/>
      <c r="BI1013" s="2237"/>
      <c r="BJ1013" s="2237"/>
      <c r="BK1013" s="2237"/>
      <c r="BL1013" s="2237"/>
      <c r="BM1013" s="2237"/>
      <c r="BN1013" s="2237"/>
      <c r="BO1013" s="2237"/>
      <c r="BP1013" s="2237"/>
      <c r="BQ1013" s="2237"/>
      <c r="BR1013" s="2237"/>
      <c r="BS1013" s="2238"/>
      <c r="BT1013" s="2237"/>
      <c r="BU1013" s="2237"/>
      <c r="BV1013" s="2237"/>
      <c r="BW1013" s="2237"/>
      <c r="BX1013" s="2237"/>
      <c r="BY1013" s="2237"/>
      <c r="BZ1013" s="2237"/>
      <c r="CA1013" s="2237"/>
      <c r="CB1013" s="2237"/>
      <c r="CC1013" s="2237"/>
      <c r="CD1013" s="2237"/>
      <c r="CE1013" s="2237"/>
      <c r="CF1013" s="2237"/>
      <c r="CG1013" s="2237"/>
      <c r="CH1013" s="2237"/>
      <c r="CI1013" s="2237"/>
      <c r="CJ1013" s="2237"/>
      <c r="CK1013" s="2237"/>
      <c r="CL1013" s="2237"/>
      <c r="CM1013" s="2238"/>
      <c r="CN1013" s="2238"/>
      <c r="CO1013" s="2239"/>
      <c r="CQ1013" s="1653"/>
    </row>
    <row r="1014" spans="1:95" s="551" customFormat="1" x14ac:dyDescent="0.2">
      <c r="A1014" s="2170"/>
      <c r="B1014" s="2236"/>
      <c r="C1014" s="2164"/>
      <c r="D1014" s="2164"/>
      <c r="E1014" s="2165"/>
      <c r="F1014" s="2167"/>
      <c r="G1014" s="2164"/>
      <c r="H1014" s="2167"/>
      <c r="I1014" s="2237"/>
      <c r="J1014" s="2237"/>
      <c r="K1014" s="2237"/>
      <c r="L1014" s="2237"/>
      <c r="M1014" s="2237"/>
      <c r="N1014" s="2237"/>
      <c r="O1014" s="2237"/>
      <c r="P1014" s="2237"/>
      <c r="Q1014" s="2237"/>
      <c r="R1014" s="2237"/>
      <c r="S1014" s="2237"/>
      <c r="T1014" s="2237"/>
      <c r="U1014" s="2237"/>
      <c r="V1014" s="2237"/>
      <c r="W1014" s="2237"/>
      <c r="X1014" s="2237"/>
      <c r="Y1014" s="2237"/>
      <c r="Z1014" s="2237"/>
      <c r="AA1014" s="2237"/>
      <c r="AB1014" s="2238"/>
      <c r="AC1014" s="2238"/>
      <c r="AD1014" s="2238"/>
      <c r="AE1014" s="2238"/>
      <c r="AF1014" s="2237"/>
      <c r="AG1014" s="2237"/>
      <c r="AH1014" s="2237"/>
      <c r="AI1014" s="2237"/>
      <c r="AJ1014" s="2237"/>
      <c r="AK1014" s="2237"/>
      <c r="AL1014" s="2237"/>
      <c r="AM1014" s="2237"/>
      <c r="AN1014" s="2237"/>
      <c r="AO1014" s="2237"/>
      <c r="AP1014" s="2237"/>
      <c r="AQ1014" s="2237"/>
      <c r="AR1014" s="2237"/>
      <c r="AS1014" s="2237"/>
      <c r="AT1014" s="2237"/>
      <c r="AU1014" s="2237"/>
      <c r="AV1014" s="2237"/>
      <c r="AW1014" s="2237"/>
      <c r="AX1014" s="2237"/>
      <c r="AY1014" s="2237"/>
      <c r="AZ1014" s="2237"/>
      <c r="BA1014" s="2237"/>
      <c r="BB1014" s="2237"/>
      <c r="BC1014" s="2237"/>
      <c r="BD1014" s="2237"/>
      <c r="BE1014" s="2237"/>
      <c r="BF1014" s="2237"/>
      <c r="BG1014" s="2237"/>
      <c r="BH1014" s="2237"/>
      <c r="BI1014" s="2237"/>
      <c r="BJ1014" s="2237"/>
      <c r="BK1014" s="2237"/>
      <c r="BL1014" s="2237"/>
      <c r="BM1014" s="2237"/>
      <c r="BN1014" s="2237"/>
      <c r="BO1014" s="2237"/>
      <c r="BP1014" s="2237"/>
      <c r="BQ1014" s="2237"/>
      <c r="BR1014" s="2237"/>
      <c r="BS1014" s="2238"/>
      <c r="BT1014" s="2237"/>
      <c r="BU1014" s="2237"/>
      <c r="BV1014" s="2237"/>
      <c r="BW1014" s="2237"/>
      <c r="BX1014" s="2237"/>
      <c r="BY1014" s="2237"/>
      <c r="BZ1014" s="2237"/>
      <c r="CA1014" s="2237"/>
      <c r="CB1014" s="2237"/>
      <c r="CC1014" s="2237"/>
      <c r="CD1014" s="2237"/>
      <c r="CE1014" s="2237"/>
      <c r="CF1014" s="2237"/>
      <c r="CG1014" s="2237"/>
      <c r="CH1014" s="2237"/>
      <c r="CI1014" s="2237"/>
      <c r="CJ1014" s="2237"/>
      <c r="CK1014" s="2237"/>
      <c r="CL1014" s="2237"/>
      <c r="CM1014" s="2238"/>
      <c r="CN1014" s="2238"/>
      <c r="CO1014" s="2239"/>
      <c r="CQ1014" s="1653"/>
    </row>
    <row r="1015" spans="1:95" s="551" customFormat="1" x14ac:dyDescent="0.2">
      <c r="A1015" s="2170"/>
      <c r="B1015" s="2236"/>
      <c r="C1015" s="2164"/>
      <c r="D1015" s="2164"/>
      <c r="E1015" s="2165"/>
      <c r="F1015" s="2167"/>
      <c r="G1015" s="2164"/>
      <c r="H1015" s="2167"/>
      <c r="I1015" s="2237"/>
      <c r="J1015" s="2237"/>
      <c r="K1015" s="2237"/>
      <c r="L1015" s="2237"/>
      <c r="M1015" s="2237"/>
      <c r="N1015" s="2237"/>
      <c r="O1015" s="2237"/>
      <c r="P1015" s="2237"/>
      <c r="Q1015" s="2237"/>
      <c r="R1015" s="2237"/>
      <c r="S1015" s="2237"/>
      <c r="T1015" s="2237"/>
      <c r="U1015" s="2237"/>
      <c r="V1015" s="2237"/>
      <c r="W1015" s="2237"/>
      <c r="X1015" s="2237"/>
      <c r="Y1015" s="2237"/>
      <c r="Z1015" s="2237"/>
      <c r="AA1015" s="2237"/>
      <c r="AB1015" s="2238"/>
      <c r="AC1015" s="2238"/>
      <c r="AD1015" s="2238"/>
      <c r="AE1015" s="2238"/>
      <c r="AF1015" s="2237"/>
      <c r="AG1015" s="2237"/>
      <c r="AH1015" s="2237"/>
      <c r="AI1015" s="2237"/>
      <c r="AJ1015" s="2237"/>
      <c r="AK1015" s="2237"/>
      <c r="AL1015" s="2237"/>
      <c r="AM1015" s="2237"/>
      <c r="AN1015" s="2237"/>
      <c r="AO1015" s="2237"/>
      <c r="AP1015" s="2237"/>
      <c r="AQ1015" s="2237"/>
      <c r="AR1015" s="2237"/>
      <c r="AS1015" s="2237"/>
      <c r="AT1015" s="2237"/>
      <c r="AU1015" s="2237"/>
      <c r="AV1015" s="2237"/>
      <c r="AW1015" s="2237"/>
      <c r="AX1015" s="2237"/>
      <c r="AY1015" s="2237"/>
      <c r="AZ1015" s="2237"/>
      <c r="BA1015" s="2237"/>
      <c r="BB1015" s="2237"/>
      <c r="BC1015" s="2237"/>
      <c r="BD1015" s="2237"/>
      <c r="BE1015" s="2237"/>
      <c r="BF1015" s="2237"/>
      <c r="BG1015" s="2237"/>
      <c r="BH1015" s="2237"/>
      <c r="BI1015" s="2237"/>
      <c r="BJ1015" s="2237"/>
      <c r="BK1015" s="2237"/>
      <c r="BL1015" s="2237"/>
      <c r="BM1015" s="2237"/>
      <c r="BN1015" s="2237"/>
      <c r="BO1015" s="2237"/>
      <c r="BP1015" s="2237"/>
      <c r="BQ1015" s="2237"/>
      <c r="BR1015" s="2237"/>
      <c r="BS1015" s="2238"/>
      <c r="BT1015" s="2237"/>
      <c r="BU1015" s="2237"/>
      <c r="BV1015" s="2237"/>
      <c r="BW1015" s="2237"/>
      <c r="BX1015" s="2237"/>
      <c r="BY1015" s="2237"/>
      <c r="BZ1015" s="2237"/>
      <c r="CA1015" s="2237"/>
      <c r="CB1015" s="2237"/>
      <c r="CC1015" s="2237"/>
      <c r="CD1015" s="2237"/>
      <c r="CE1015" s="2237"/>
      <c r="CF1015" s="2237"/>
      <c r="CG1015" s="2237"/>
      <c r="CH1015" s="2237"/>
      <c r="CI1015" s="2237"/>
      <c r="CJ1015" s="2237"/>
      <c r="CK1015" s="2237"/>
      <c r="CL1015" s="2237"/>
      <c r="CM1015" s="2238"/>
      <c r="CN1015" s="2238"/>
      <c r="CO1015" s="2239"/>
      <c r="CQ1015" s="1653"/>
    </row>
    <row r="1016" spans="1:95" s="551" customFormat="1" x14ac:dyDescent="0.2">
      <c r="A1016" s="2170"/>
      <c r="B1016" s="2236"/>
      <c r="C1016" s="2164"/>
      <c r="D1016" s="2164"/>
      <c r="E1016" s="2165"/>
      <c r="F1016" s="2167"/>
      <c r="G1016" s="2164"/>
      <c r="H1016" s="2167"/>
      <c r="I1016" s="2237"/>
      <c r="J1016" s="2237"/>
      <c r="K1016" s="2237"/>
      <c r="L1016" s="2237"/>
      <c r="M1016" s="2237"/>
      <c r="N1016" s="2237"/>
      <c r="O1016" s="2237"/>
      <c r="P1016" s="2237"/>
      <c r="Q1016" s="2237"/>
      <c r="R1016" s="2237"/>
      <c r="S1016" s="2237"/>
      <c r="T1016" s="2237"/>
      <c r="U1016" s="2237"/>
      <c r="V1016" s="2237"/>
      <c r="W1016" s="2237"/>
      <c r="X1016" s="2237"/>
      <c r="Y1016" s="2237"/>
      <c r="Z1016" s="2237"/>
      <c r="AA1016" s="2237"/>
      <c r="AB1016" s="2238"/>
      <c r="AC1016" s="2238"/>
      <c r="AD1016" s="2238"/>
      <c r="AE1016" s="2238"/>
      <c r="AF1016" s="2237"/>
      <c r="AG1016" s="2237"/>
      <c r="AH1016" s="2237"/>
      <c r="AI1016" s="2237"/>
      <c r="AJ1016" s="2237"/>
      <c r="AK1016" s="2237"/>
      <c r="AL1016" s="2237"/>
      <c r="AM1016" s="2237"/>
      <c r="AN1016" s="2237"/>
      <c r="AO1016" s="2237"/>
      <c r="AP1016" s="2237"/>
      <c r="AQ1016" s="2237"/>
      <c r="AR1016" s="2237"/>
      <c r="AS1016" s="2237"/>
      <c r="AT1016" s="2237"/>
      <c r="AU1016" s="2237"/>
      <c r="AV1016" s="2237"/>
      <c r="AW1016" s="2237"/>
      <c r="AX1016" s="2237"/>
      <c r="AY1016" s="2237"/>
      <c r="AZ1016" s="2237"/>
      <c r="BA1016" s="2237"/>
      <c r="BB1016" s="2237"/>
      <c r="BC1016" s="2237"/>
      <c r="BD1016" s="2237"/>
      <c r="BE1016" s="2237"/>
      <c r="BF1016" s="2237"/>
      <c r="BG1016" s="2237"/>
      <c r="BH1016" s="2237"/>
      <c r="BI1016" s="2237"/>
      <c r="BJ1016" s="2237"/>
      <c r="BK1016" s="2237"/>
      <c r="BL1016" s="2237"/>
      <c r="BM1016" s="2237"/>
      <c r="BN1016" s="2237"/>
      <c r="BO1016" s="2237"/>
      <c r="BP1016" s="2237"/>
      <c r="BQ1016" s="2237"/>
      <c r="BR1016" s="2237"/>
      <c r="BS1016" s="2238"/>
      <c r="BT1016" s="2237"/>
      <c r="BU1016" s="2237"/>
      <c r="BV1016" s="2237"/>
      <c r="BW1016" s="2237"/>
      <c r="BX1016" s="2237"/>
      <c r="BY1016" s="2237"/>
      <c r="BZ1016" s="2237"/>
      <c r="CA1016" s="2237"/>
      <c r="CB1016" s="2237"/>
      <c r="CC1016" s="2237"/>
      <c r="CD1016" s="2237"/>
      <c r="CE1016" s="2237"/>
      <c r="CF1016" s="2237"/>
      <c r="CG1016" s="2237"/>
      <c r="CH1016" s="2237"/>
      <c r="CI1016" s="2237"/>
      <c r="CJ1016" s="2237"/>
      <c r="CK1016" s="2237"/>
      <c r="CL1016" s="2237"/>
      <c r="CM1016" s="2238"/>
      <c r="CN1016" s="2238"/>
      <c r="CO1016" s="2239"/>
      <c r="CQ1016" s="1653"/>
    </row>
    <row r="1017" spans="1:95" s="551" customFormat="1" x14ac:dyDescent="0.2">
      <c r="A1017" s="2170"/>
      <c r="B1017" s="2236"/>
      <c r="C1017" s="2164"/>
      <c r="D1017" s="2164"/>
      <c r="E1017" s="2165"/>
      <c r="F1017" s="2167"/>
      <c r="G1017" s="2164"/>
      <c r="H1017" s="2167"/>
      <c r="I1017" s="2237"/>
      <c r="J1017" s="2237"/>
      <c r="K1017" s="2237"/>
      <c r="L1017" s="2237"/>
      <c r="M1017" s="2237"/>
      <c r="N1017" s="2237"/>
      <c r="O1017" s="2237"/>
      <c r="P1017" s="2237"/>
      <c r="Q1017" s="2237"/>
      <c r="R1017" s="2237"/>
      <c r="S1017" s="2237"/>
      <c r="T1017" s="2237"/>
      <c r="U1017" s="2237"/>
      <c r="V1017" s="2237"/>
      <c r="W1017" s="2237"/>
      <c r="X1017" s="2237"/>
      <c r="Y1017" s="2237"/>
      <c r="Z1017" s="2237"/>
      <c r="AA1017" s="2237"/>
      <c r="AB1017" s="2238"/>
      <c r="AC1017" s="2238"/>
      <c r="AD1017" s="2238"/>
      <c r="AE1017" s="2238"/>
      <c r="AF1017" s="2237"/>
      <c r="AG1017" s="2237"/>
      <c r="AH1017" s="2237"/>
      <c r="AI1017" s="2237"/>
      <c r="AJ1017" s="2237"/>
      <c r="AK1017" s="2237"/>
      <c r="AL1017" s="2237"/>
      <c r="AM1017" s="2237"/>
      <c r="AN1017" s="2237"/>
      <c r="AO1017" s="2237"/>
      <c r="AP1017" s="2237"/>
      <c r="AQ1017" s="2237"/>
      <c r="AR1017" s="2237"/>
      <c r="AS1017" s="2237"/>
      <c r="AT1017" s="2237"/>
      <c r="AU1017" s="2237"/>
      <c r="AV1017" s="2237"/>
      <c r="AW1017" s="2237"/>
      <c r="AX1017" s="2237"/>
      <c r="AY1017" s="2237"/>
      <c r="AZ1017" s="2237"/>
      <c r="BA1017" s="2237"/>
      <c r="BB1017" s="2237"/>
      <c r="BC1017" s="2237"/>
      <c r="BD1017" s="2237"/>
      <c r="BE1017" s="2237"/>
      <c r="BF1017" s="2237"/>
      <c r="BG1017" s="2237"/>
      <c r="BH1017" s="2237"/>
      <c r="BI1017" s="2237"/>
      <c r="BJ1017" s="2237"/>
      <c r="BK1017" s="2237"/>
      <c r="BL1017" s="2237"/>
      <c r="BM1017" s="2237"/>
      <c r="BN1017" s="2237"/>
      <c r="BO1017" s="2237"/>
      <c r="BP1017" s="2237"/>
      <c r="BQ1017" s="2237"/>
      <c r="BR1017" s="2237"/>
      <c r="BS1017" s="2238"/>
      <c r="BT1017" s="2237"/>
      <c r="BU1017" s="2237"/>
      <c r="BV1017" s="2237"/>
      <c r="BW1017" s="2237"/>
      <c r="BX1017" s="2237"/>
      <c r="BY1017" s="2237"/>
      <c r="BZ1017" s="2237"/>
      <c r="CA1017" s="2237"/>
      <c r="CB1017" s="2237"/>
      <c r="CC1017" s="2237"/>
      <c r="CD1017" s="2237"/>
      <c r="CE1017" s="2237"/>
      <c r="CF1017" s="2237"/>
      <c r="CG1017" s="2237"/>
      <c r="CH1017" s="2237"/>
      <c r="CI1017" s="2237"/>
      <c r="CJ1017" s="2237"/>
      <c r="CK1017" s="2237"/>
      <c r="CL1017" s="2237"/>
      <c r="CM1017" s="2238"/>
      <c r="CN1017" s="2238"/>
      <c r="CO1017" s="2239"/>
      <c r="CQ1017" s="1653"/>
    </row>
    <row r="1018" spans="1:95" s="551" customFormat="1" x14ac:dyDescent="0.2">
      <c r="A1018" s="2170"/>
      <c r="B1018" s="2236"/>
      <c r="C1018" s="2164"/>
      <c r="D1018" s="2164"/>
      <c r="E1018" s="2165"/>
      <c r="F1018" s="2167"/>
      <c r="G1018" s="2164"/>
      <c r="H1018" s="2167"/>
      <c r="I1018" s="2237"/>
      <c r="J1018" s="2237"/>
      <c r="K1018" s="2237"/>
      <c r="L1018" s="2237"/>
      <c r="M1018" s="2237"/>
      <c r="N1018" s="2237"/>
      <c r="O1018" s="2237"/>
      <c r="P1018" s="2237"/>
      <c r="Q1018" s="2237"/>
      <c r="R1018" s="2237"/>
      <c r="S1018" s="2237"/>
      <c r="T1018" s="2237"/>
      <c r="U1018" s="2237"/>
      <c r="V1018" s="2237"/>
      <c r="W1018" s="2237"/>
      <c r="X1018" s="2237"/>
      <c r="Y1018" s="2237"/>
      <c r="Z1018" s="2237"/>
      <c r="AA1018" s="2237"/>
      <c r="AB1018" s="2238"/>
      <c r="AC1018" s="2238"/>
      <c r="AD1018" s="2238"/>
      <c r="AE1018" s="2238"/>
      <c r="AF1018" s="2237"/>
      <c r="AG1018" s="2237"/>
      <c r="AH1018" s="2237"/>
      <c r="AI1018" s="2237"/>
      <c r="AJ1018" s="2237"/>
      <c r="AK1018" s="2237"/>
      <c r="AL1018" s="2237"/>
      <c r="AM1018" s="2237"/>
      <c r="AN1018" s="2237"/>
      <c r="AO1018" s="2237"/>
      <c r="AP1018" s="2237"/>
      <c r="AQ1018" s="2237"/>
      <c r="AR1018" s="2237"/>
      <c r="AS1018" s="2237"/>
      <c r="AT1018" s="2237"/>
      <c r="AU1018" s="2237"/>
      <c r="AV1018" s="2237"/>
      <c r="AW1018" s="2237"/>
      <c r="AX1018" s="2237"/>
      <c r="AY1018" s="2237"/>
      <c r="AZ1018" s="2237"/>
      <c r="BA1018" s="2237"/>
      <c r="BB1018" s="2237"/>
      <c r="BC1018" s="2237"/>
      <c r="BD1018" s="2237"/>
      <c r="BE1018" s="2237"/>
      <c r="BF1018" s="2237"/>
      <c r="BG1018" s="2237"/>
      <c r="BH1018" s="2237"/>
      <c r="BI1018" s="2237"/>
      <c r="BJ1018" s="2237"/>
      <c r="BK1018" s="2237"/>
      <c r="BL1018" s="2237"/>
      <c r="BM1018" s="2237"/>
      <c r="BN1018" s="2237"/>
      <c r="BO1018" s="2237"/>
      <c r="BP1018" s="2237"/>
      <c r="BQ1018" s="2237"/>
      <c r="BR1018" s="2237"/>
      <c r="BS1018" s="2238"/>
      <c r="BT1018" s="2237"/>
      <c r="BU1018" s="2237"/>
      <c r="BV1018" s="2237"/>
      <c r="BW1018" s="2237"/>
      <c r="BX1018" s="2237"/>
      <c r="BY1018" s="2237"/>
      <c r="BZ1018" s="2237"/>
      <c r="CA1018" s="2237"/>
      <c r="CB1018" s="2237"/>
      <c r="CC1018" s="2237"/>
      <c r="CD1018" s="2237"/>
      <c r="CE1018" s="2237"/>
      <c r="CF1018" s="2237"/>
      <c r="CG1018" s="2237"/>
      <c r="CH1018" s="2237"/>
      <c r="CI1018" s="2237"/>
      <c r="CJ1018" s="2237"/>
      <c r="CK1018" s="2237"/>
      <c r="CL1018" s="2237"/>
      <c r="CM1018" s="2238"/>
      <c r="CN1018" s="2238"/>
      <c r="CO1018" s="2239"/>
      <c r="CQ1018" s="1653"/>
    </row>
    <row r="1019" spans="1:95" s="551" customFormat="1" x14ac:dyDescent="0.2">
      <c r="A1019" s="2170"/>
      <c r="B1019" s="2236"/>
      <c r="C1019" s="2164"/>
      <c r="D1019" s="2164"/>
      <c r="E1019" s="2165"/>
      <c r="F1019" s="2167"/>
      <c r="G1019" s="2164"/>
      <c r="H1019" s="2167"/>
      <c r="I1019" s="2237"/>
      <c r="J1019" s="2237"/>
      <c r="K1019" s="2237"/>
      <c r="L1019" s="2237"/>
      <c r="M1019" s="2237"/>
      <c r="N1019" s="2237"/>
      <c r="O1019" s="2237"/>
      <c r="P1019" s="2237"/>
      <c r="Q1019" s="2237"/>
      <c r="R1019" s="2237"/>
      <c r="S1019" s="2237"/>
      <c r="T1019" s="2237"/>
      <c r="U1019" s="2237"/>
      <c r="V1019" s="2237"/>
      <c r="W1019" s="2237"/>
      <c r="X1019" s="2237"/>
      <c r="Y1019" s="2237"/>
      <c r="Z1019" s="2237"/>
      <c r="AA1019" s="2237"/>
      <c r="AB1019" s="2238"/>
      <c r="AC1019" s="2238"/>
      <c r="AD1019" s="2238"/>
      <c r="AE1019" s="2238"/>
      <c r="AF1019" s="2237"/>
      <c r="AG1019" s="2237"/>
      <c r="AH1019" s="2237"/>
      <c r="AI1019" s="2237"/>
      <c r="AJ1019" s="2237"/>
      <c r="AK1019" s="2237"/>
      <c r="AL1019" s="2237"/>
      <c r="AM1019" s="2237"/>
      <c r="AN1019" s="2237"/>
      <c r="AO1019" s="2237"/>
      <c r="AP1019" s="2237"/>
      <c r="AQ1019" s="2237"/>
      <c r="AR1019" s="2237"/>
      <c r="AS1019" s="2237"/>
      <c r="AT1019" s="2237"/>
      <c r="AU1019" s="2237"/>
      <c r="AV1019" s="2237"/>
      <c r="AW1019" s="2237"/>
      <c r="AX1019" s="2237"/>
      <c r="AY1019" s="2237"/>
      <c r="AZ1019" s="2237"/>
      <c r="BA1019" s="2237"/>
      <c r="BB1019" s="2237"/>
      <c r="BC1019" s="2237"/>
      <c r="BD1019" s="2237"/>
      <c r="BE1019" s="2237"/>
      <c r="BF1019" s="2237"/>
      <c r="BG1019" s="2237"/>
      <c r="BH1019" s="2237"/>
      <c r="BI1019" s="2237"/>
      <c r="BJ1019" s="2237"/>
      <c r="BK1019" s="2237"/>
      <c r="BL1019" s="2237"/>
      <c r="BM1019" s="2237"/>
      <c r="BN1019" s="2237"/>
      <c r="BO1019" s="2237"/>
      <c r="BP1019" s="2237"/>
      <c r="BQ1019" s="2237"/>
      <c r="BR1019" s="2237"/>
      <c r="BS1019" s="2238"/>
      <c r="BT1019" s="2237"/>
      <c r="BU1019" s="2237"/>
      <c r="BV1019" s="2237"/>
      <c r="BW1019" s="2237"/>
      <c r="BX1019" s="2237"/>
      <c r="BY1019" s="2237"/>
      <c r="BZ1019" s="2237"/>
      <c r="CA1019" s="2237"/>
      <c r="CB1019" s="2237"/>
      <c r="CC1019" s="2237"/>
      <c r="CD1019" s="2237"/>
      <c r="CE1019" s="2237"/>
      <c r="CF1019" s="2237"/>
      <c r="CG1019" s="2237"/>
      <c r="CH1019" s="2237"/>
      <c r="CI1019" s="2237"/>
      <c r="CJ1019" s="2237"/>
      <c r="CK1019" s="2237"/>
      <c r="CL1019" s="2237"/>
      <c r="CM1019" s="2238"/>
      <c r="CN1019" s="2238"/>
      <c r="CO1019" s="2239"/>
      <c r="CQ1019" s="1653"/>
    </row>
    <row r="1020" spans="1:95" s="551" customFormat="1" x14ac:dyDescent="0.2">
      <c r="A1020" s="2170"/>
      <c r="B1020" s="2236"/>
      <c r="C1020" s="2164"/>
      <c r="D1020" s="2164"/>
      <c r="E1020" s="2165"/>
      <c r="F1020" s="2167"/>
      <c r="G1020" s="2164"/>
      <c r="H1020" s="2167"/>
      <c r="I1020" s="2237"/>
      <c r="J1020" s="2237"/>
      <c r="K1020" s="2237"/>
      <c r="L1020" s="2237"/>
      <c r="M1020" s="2237"/>
      <c r="N1020" s="2237"/>
      <c r="O1020" s="2237"/>
      <c r="P1020" s="2237"/>
      <c r="Q1020" s="2237"/>
      <c r="R1020" s="2237"/>
      <c r="S1020" s="2237"/>
      <c r="T1020" s="2237"/>
      <c r="U1020" s="2237"/>
      <c r="V1020" s="2237"/>
      <c r="W1020" s="2237"/>
      <c r="X1020" s="2237"/>
      <c r="Y1020" s="2237"/>
      <c r="Z1020" s="2237"/>
      <c r="AA1020" s="2237"/>
      <c r="AB1020" s="2238"/>
      <c r="AC1020" s="2238"/>
      <c r="AD1020" s="2238"/>
      <c r="AE1020" s="2238"/>
      <c r="AF1020" s="2237"/>
      <c r="AG1020" s="2237"/>
      <c r="AH1020" s="2237"/>
      <c r="AI1020" s="2237"/>
      <c r="AJ1020" s="2237"/>
      <c r="AK1020" s="2237"/>
      <c r="AL1020" s="2237"/>
      <c r="AM1020" s="2237"/>
      <c r="AN1020" s="2237"/>
      <c r="AO1020" s="2237"/>
      <c r="AP1020" s="2237"/>
      <c r="AQ1020" s="2237"/>
      <c r="AR1020" s="2237"/>
      <c r="AS1020" s="2237"/>
      <c r="AT1020" s="2237"/>
      <c r="AU1020" s="2237"/>
      <c r="AV1020" s="2237"/>
      <c r="AW1020" s="2237"/>
      <c r="AX1020" s="2237"/>
      <c r="AY1020" s="2237"/>
      <c r="AZ1020" s="2237"/>
      <c r="BA1020" s="2237"/>
      <c r="BB1020" s="2237"/>
      <c r="BC1020" s="2237"/>
      <c r="BD1020" s="2237"/>
      <c r="BE1020" s="2237"/>
      <c r="BF1020" s="2237"/>
      <c r="BG1020" s="2237"/>
      <c r="BH1020" s="2237"/>
      <c r="BI1020" s="2237"/>
      <c r="BJ1020" s="2237"/>
      <c r="BK1020" s="2237"/>
      <c r="BL1020" s="2237"/>
      <c r="BM1020" s="2237"/>
      <c r="BN1020" s="2237"/>
      <c r="BO1020" s="2237"/>
      <c r="BP1020" s="2237"/>
      <c r="BQ1020" s="2237"/>
      <c r="BR1020" s="2237"/>
      <c r="BS1020" s="2238"/>
      <c r="BT1020" s="2237"/>
      <c r="BU1020" s="2237"/>
      <c r="BV1020" s="2237"/>
      <c r="BW1020" s="2237"/>
      <c r="BX1020" s="2237"/>
      <c r="BY1020" s="2237"/>
      <c r="BZ1020" s="2237"/>
      <c r="CA1020" s="2237"/>
      <c r="CB1020" s="2237"/>
      <c r="CC1020" s="2237"/>
      <c r="CD1020" s="2237"/>
      <c r="CE1020" s="2237"/>
      <c r="CF1020" s="2237"/>
      <c r="CG1020" s="2237"/>
      <c r="CH1020" s="2237"/>
      <c r="CI1020" s="2237"/>
      <c r="CJ1020" s="2237"/>
      <c r="CK1020" s="2237"/>
      <c r="CL1020" s="2237"/>
      <c r="CM1020" s="2238"/>
      <c r="CN1020" s="2238"/>
      <c r="CO1020" s="2239"/>
      <c r="CQ1020" s="1653"/>
    </row>
    <row r="1021" spans="1:95" s="551" customFormat="1" x14ac:dyDescent="0.2">
      <c r="A1021" s="2170"/>
      <c r="B1021" s="2236"/>
      <c r="C1021" s="2164"/>
      <c r="D1021" s="2164"/>
      <c r="E1021" s="2165"/>
      <c r="F1021" s="2167"/>
      <c r="G1021" s="2164"/>
      <c r="H1021" s="2167"/>
      <c r="I1021" s="2237"/>
      <c r="J1021" s="2237"/>
      <c r="K1021" s="2237"/>
      <c r="L1021" s="2237"/>
      <c r="M1021" s="2237"/>
      <c r="N1021" s="2237"/>
      <c r="O1021" s="2237"/>
      <c r="P1021" s="2237"/>
      <c r="Q1021" s="2237"/>
      <c r="R1021" s="2237"/>
      <c r="S1021" s="2237"/>
      <c r="T1021" s="2237"/>
      <c r="U1021" s="2237"/>
      <c r="V1021" s="2237"/>
      <c r="W1021" s="2237"/>
      <c r="X1021" s="2237"/>
      <c r="Y1021" s="2237"/>
      <c r="Z1021" s="2237"/>
      <c r="AA1021" s="2237"/>
      <c r="AB1021" s="2238"/>
      <c r="AC1021" s="2238"/>
      <c r="AD1021" s="2238"/>
      <c r="AE1021" s="2238"/>
      <c r="AF1021" s="2237"/>
      <c r="AG1021" s="2237"/>
      <c r="AH1021" s="2237"/>
      <c r="AI1021" s="2237"/>
      <c r="AJ1021" s="2237"/>
      <c r="AK1021" s="2237"/>
      <c r="AL1021" s="2237"/>
      <c r="AM1021" s="2237"/>
      <c r="AN1021" s="2237"/>
      <c r="AO1021" s="2237"/>
      <c r="AP1021" s="2237"/>
      <c r="AQ1021" s="2237"/>
      <c r="AR1021" s="2237"/>
      <c r="AS1021" s="2237"/>
      <c r="AT1021" s="2237"/>
      <c r="AU1021" s="2237"/>
      <c r="AV1021" s="2237"/>
      <c r="AW1021" s="2237"/>
      <c r="AX1021" s="2237"/>
      <c r="AY1021" s="2237"/>
      <c r="AZ1021" s="2237"/>
      <c r="BA1021" s="2237"/>
      <c r="BB1021" s="2237"/>
      <c r="BC1021" s="2237"/>
      <c r="BD1021" s="2237"/>
      <c r="BE1021" s="2237"/>
      <c r="BF1021" s="2237"/>
      <c r="BG1021" s="2237"/>
      <c r="BH1021" s="2237"/>
      <c r="BI1021" s="2237"/>
      <c r="BJ1021" s="2237"/>
      <c r="BK1021" s="2237"/>
      <c r="BL1021" s="2237"/>
      <c r="BM1021" s="2237"/>
      <c r="BN1021" s="2237"/>
      <c r="BO1021" s="2237"/>
      <c r="BP1021" s="2237"/>
      <c r="BQ1021" s="2237"/>
      <c r="BR1021" s="2237"/>
      <c r="BS1021" s="2238"/>
      <c r="BT1021" s="2237"/>
      <c r="BU1021" s="2237"/>
      <c r="BV1021" s="2237"/>
      <c r="BW1021" s="2237"/>
      <c r="BX1021" s="2237"/>
      <c r="BY1021" s="2237"/>
      <c r="BZ1021" s="2237"/>
      <c r="CA1021" s="2237"/>
      <c r="CB1021" s="2237"/>
      <c r="CC1021" s="2237"/>
      <c r="CD1021" s="2237"/>
      <c r="CE1021" s="2237"/>
      <c r="CF1021" s="2237"/>
      <c r="CG1021" s="2237"/>
      <c r="CH1021" s="2237"/>
      <c r="CI1021" s="2237"/>
      <c r="CJ1021" s="2237"/>
      <c r="CK1021" s="2237"/>
      <c r="CL1021" s="2237"/>
      <c r="CM1021" s="2238"/>
      <c r="CN1021" s="2238"/>
      <c r="CO1021" s="2239"/>
      <c r="CQ1021" s="1653"/>
    </row>
    <row r="1022" spans="1:95" s="551" customFormat="1" x14ac:dyDescent="0.2">
      <c r="A1022" s="2170"/>
      <c r="B1022" s="2236"/>
      <c r="C1022" s="2164"/>
      <c r="D1022" s="2164"/>
      <c r="E1022" s="2165"/>
      <c r="F1022" s="2167"/>
      <c r="G1022" s="2164"/>
      <c r="H1022" s="2167"/>
      <c r="I1022" s="2237"/>
      <c r="J1022" s="2237"/>
      <c r="K1022" s="2237"/>
      <c r="L1022" s="2237"/>
      <c r="M1022" s="2237"/>
      <c r="N1022" s="2237"/>
      <c r="O1022" s="2237"/>
      <c r="P1022" s="2237"/>
      <c r="Q1022" s="2237"/>
      <c r="R1022" s="2237"/>
      <c r="S1022" s="2237"/>
      <c r="T1022" s="2237"/>
      <c r="U1022" s="2237"/>
      <c r="V1022" s="2237"/>
      <c r="W1022" s="2237"/>
      <c r="X1022" s="2237"/>
      <c r="Y1022" s="2237"/>
      <c r="Z1022" s="2237"/>
      <c r="AA1022" s="2237"/>
      <c r="AB1022" s="2238"/>
      <c r="AC1022" s="2238"/>
      <c r="AD1022" s="2238"/>
      <c r="AE1022" s="2238"/>
      <c r="AF1022" s="2237"/>
      <c r="AG1022" s="2237"/>
      <c r="AH1022" s="2237"/>
      <c r="AI1022" s="2237"/>
      <c r="AJ1022" s="2237"/>
      <c r="AK1022" s="2237"/>
      <c r="AL1022" s="2237"/>
      <c r="AM1022" s="2237"/>
      <c r="AN1022" s="2237"/>
      <c r="AO1022" s="2237"/>
      <c r="AP1022" s="2237"/>
      <c r="AQ1022" s="2237"/>
      <c r="AR1022" s="2237"/>
      <c r="AS1022" s="2237"/>
      <c r="AT1022" s="2237"/>
      <c r="AU1022" s="2237"/>
      <c r="AV1022" s="2237"/>
      <c r="AW1022" s="2237"/>
      <c r="AX1022" s="2237"/>
      <c r="AY1022" s="2237"/>
      <c r="AZ1022" s="2237"/>
      <c r="BA1022" s="2237"/>
      <c r="BB1022" s="2237"/>
      <c r="BC1022" s="2237"/>
      <c r="BD1022" s="2237"/>
      <c r="BE1022" s="2237"/>
      <c r="BF1022" s="2237"/>
      <c r="BG1022" s="2237"/>
      <c r="BH1022" s="2237"/>
      <c r="BI1022" s="2237"/>
      <c r="BJ1022" s="2237"/>
      <c r="BK1022" s="2237"/>
      <c r="BL1022" s="2237"/>
      <c r="BM1022" s="2237"/>
      <c r="BN1022" s="2237"/>
      <c r="BO1022" s="2237"/>
      <c r="BP1022" s="2237"/>
      <c r="BQ1022" s="2237"/>
      <c r="BR1022" s="2237"/>
      <c r="BS1022" s="2238"/>
      <c r="BT1022" s="2237"/>
      <c r="BU1022" s="2237"/>
      <c r="BV1022" s="2237"/>
      <c r="BW1022" s="2237"/>
      <c r="BX1022" s="2237"/>
      <c r="BY1022" s="2237"/>
      <c r="BZ1022" s="2237"/>
      <c r="CA1022" s="2237"/>
      <c r="CB1022" s="2237"/>
      <c r="CC1022" s="2237"/>
      <c r="CD1022" s="2237"/>
      <c r="CE1022" s="2237"/>
      <c r="CF1022" s="2237"/>
      <c r="CG1022" s="2237"/>
      <c r="CH1022" s="2237"/>
      <c r="CI1022" s="2237"/>
      <c r="CJ1022" s="2237"/>
      <c r="CK1022" s="2237"/>
      <c r="CL1022" s="2237"/>
      <c r="CM1022" s="2238"/>
      <c r="CN1022" s="2238"/>
      <c r="CO1022" s="2239"/>
      <c r="CQ1022" s="1653"/>
    </row>
    <row r="1023" spans="1:95" s="551" customFormat="1" x14ac:dyDescent="0.2">
      <c r="A1023" s="2170"/>
      <c r="B1023" s="2236"/>
      <c r="C1023" s="2164"/>
      <c r="D1023" s="2164"/>
      <c r="E1023" s="2165"/>
      <c r="F1023" s="2167"/>
      <c r="G1023" s="2164"/>
      <c r="H1023" s="2167"/>
      <c r="I1023" s="2237"/>
      <c r="J1023" s="2237"/>
      <c r="K1023" s="2237"/>
      <c r="L1023" s="2237"/>
      <c r="M1023" s="2237"/>
      <c r="N1023" s="2237"/>
      <c r="O1023" s="2237"/>
      <c r="P1023" s="2237"/>
      <c r="Q1023" s="2237"/>
      <c r="R1023" s="2237"/>
      <c r="S1023" s="2237"/>
      <c r="T1023" s="2237"/>
      <c r="U1023" s="2237"/>
      <c r="V1023" s="2237"/>
      <c r="W1023" s="2237"/>
      <c r="X1023" s="2237"/>
      <c r="Y1023" s="2237"/>
      <c r="Z1023" s="2237"/>
      <c r="AA1023" s="2237"/>
      <c r="AB1023" s="2238"/>
      <c r="AC1023" s="2238"/>
      <c r="AD1023" s="2238"/>
      <c r="AE1023" s="2238"/>
      <c r="AF1023" s="2237"/>
      <c r="AG1023" s="2237"/>
      <c r="AH1023" s="2237"/>
      <c r="AI1023" s="2237"/>
      <c r="AJ1023" s="2237"/>
      <c r="AK1023" s="2237"/>
      <c r="AL1023" s="2237"/>
      <c r="AM1023" s="2237"/>
      <c r="AN1023" s="2237"/>
      <c r="AO1023" s="2237"/>
      <c r="AP1023" s="2237"/>
      <c r="AQ1023" s="2237"/>
      <c r="AR1023" s="2237"/>
      <c r="AS1023" s="2237"/>
      <c r="AT1023" s="2237"/>
      <c r="AU1023" s="2237"/>
      <c r="AV1023" s="2237"/>
      <c r="AW1023" s="2237"/>
      <c r="AX1023" s="2237"/>
      <c r="AY1023" s="2237"/>
      <c r="AZ1023" s="2237"/>
      <c r="BA1023" s="2237"/>
      <c r="BB1023" s="2237"/>
      <c r="BC1023" s="2237"/>
      <c r="BD1023" s="2237"/>
      <c r="BE1023" s="2237"/>
      <c r="BF1023" s="2237"/>
      <c r="BG1023" s="2237"/>
      <c r="BH1023" s="2237"/>
      <c r="BI1023" s="2237"/>
      <c r="BJ1023" s="2237"/>
      <c r="BK1023" s="2237"/>
      <c r="BL1023" s="2237"/>
      <c r="BM1023" s="2237"/>
      <c r="BN1023" s="2237"/>
      <c r="BO1023" s="2237"/>
      <c r="BP1023" s="2237"/>
      <c r="BQ1023" s="2237"/>
      <c r="BR1023" s="2237"/>
      <c r="BS1023" s="2238"/>
      <c r="BT1023" s="2237"/>
      <c r="BU1023" s="2237"/>
      <c r="BV1023" s="2237"/>
      <c r="BW1023" s="2237"/>
      <c r="BX1023" s="2237"/>
      <c r="BY1023" s="2237"/>
      <c r="BZ1023" s="2237"/>
      <c r="CA1023" s="2237"/>
      <c r="CB1023" s="2237"/>
      <c r="CC1023" s="2237"/>
      <c r="CD1023" s="2237"/>
      <c r="CE1023" s="2237"/>
      <c r="CF1023" s="2237"/>
      <c r="CG1023" s="2237"/>
      <c r="CH1023" s="2237"/>
      <c r="CI1023" s="2237"/>
      <c r="CJ1023" s="2237"/>
      <c r="CK1023" s="2237"/>
      <c r="CL1023" s="2237"/>
      <c r="CM1023" s="2238"/>
      <c r="CN1023" s="2238"/>
      <c r="CO1023" s="2239"/>
      <c r="CQ1023" s="1653"/>
    </row>
    <row r="1024" spans="1:95" s="551" customFormat="1" x14ac:dyDescent="0.2">
      <c r="A1024" s="2170"/>
      <c r="B1024" s="2236"/>
      <c r="C1024" s="2164"/>
      <c r="D1024" s="2164"/>
      <c r="E1024" s="2165"/>
      <c r="F1024" s="2167"/>
      <c r="G1024" s="2164"/>
      <c r="H1024" s="2167"/>
      <c r="I1024" s="2237"/>
      <c r="J1024" s="2237"/>
      <c r="K1024" s="2237"/>
      <c r="L1024" s="2237"/>
      <c r="M1024" s="2237"/>
      <c r="N1024" s="2237"/>
      <c r="O1024" s="2237"/>
      <c r="P1024" s="2237"/>
      <c r="Q1024" s="2237"/>
      <c r="R1024" s="2237"/>
      <c r="S1024" s="2237"/>
      <c r="T1024" s="2237"/>
      <c r="U1024" s="2237"/>
      <c r="V1024" s="2237"/>
      <c r="W1024" s="2237"/>
      <c r="X1024" s="2237"/>
      <c r="Y1024" s="2237"/>
      <c r="Z1024" s="2237"/>
      <c r="AA1024" s="2237"/>
      <c r="AB1024" s="2238"/>
      <c r="AC1024" s="2238"/>
      <c r="AD1024" s="2238"/>
      <c r="AE1024" s="2238"/>
      <c r="AF1024" s="2237"/>
      <c r="AG1024" s="2237"/>
      <c r="AH1024" s="2237"/>
      <c r="AI1024" s="2237"/>
      <c r="AJ1024" s="2237"/>
      <c r="AK1024" s="2237"/>
      <c r="AL1024" s="2237"/>
      <c r="AM1024" s="2237"/>
      <c r="AN1024" s="2237"/>
      <c r="AO1024" s="2237"/>
      <c r="AP1024" s="2237"/>
      <c r="AQ1024" s="2237"/>
      <c r="AR1024" s="2237"/>
      <c r="AS1024" s="2237"/>
      <c r="AT1024" s="2237"/>
      <c r="AU1024" s="2237"/>
      <c r="AV1024" s="2237"/>
      <c r="AW1024" s="2237"/>
      <c r="AX1024" s="2237"/>
      <c r="AY1024" s="2237"/>
      <c r="AZ1024" s="2237"/>
      <c r="BA1024" s="2237"/>
      <c r="BB1024" s="2237"/>
      <c r="BC1024" s="2237"/>
      <c r="BD1024" s="2237"/>
      <c r="BE1024" s="2237"/>
      <c r="BF1024" s="2237"/>
      <c r="BG1024" s="2237"/>
      <c r="BH1024" s="2237"/>
      <c r="BI1024" s="2237"/>
      <c r="BJ1024" s="2237"/>
      <c r="BK1024" s="2237"/>
      <c r="BL1024" s="2237"/>
      <c r="BM1024" s="2237"/>
      <c r="BN1024" s="2237"/>
      <c r="BO1024" s="2237"/>
      <c r="BP1024" s="2237"/>
      <c r="BQ1024" s="2237"/>
      <c r="BR1024" s="2237"/>
      <c r="BS1024" s="2238"/>
      <c r="BT1024" s="2237"/>
      <c r="BU1024" s="2237"/>
      <c r="BV1024" s="2237"/>
      <c r="BW1024" s="2237"/>
      <c r="BX1024" s="2237"/>
      <c r="BY1024" s="2237"/>
      <c r="BZ1024" s="2237"/>
      <c r="CA1024" s="2237"/>
      <c r="CB1024" s="2237"/>
      <c r="CC1024" s="2237"/>
      <c r="CD1024" s="2237"/>
      <c r="CE1024" s="2237"/>
      <c r="CF1024" s="2237"/>
      <c r="CG1024" s="2237"/>
      <c r="CH1024" s="2237"/>
      <c r="CI1024" s="2237"/>
      <c r="CJ1024" s="2237"/>
      <c r="CK1024" s="2237"/>
      <c r="CL1024" s="2237"/>
      <c r="CM1024" s="2238"/>
      <c r="CN1024" s="2238"/>
      <c r="CO1024" s="2239"/>
      <c r="CQ1024" s="1653"/>
    </row>
    <row r="1025" spans="1:95" s="551" customFormat="1" x14ac:dyDescent="0.2">
      <c r="A1025" s="2170"/>
      <c r="B1025" s="2236"/>
      <c r="C1025" s="2164"/>
      <c r="D1025" s="2164"/>
      <c r="E1025" s="2165"/>
      <c r="F1025" s="2167"/>
      <c r="G1025" s="2164"/>
      <c r="H1025" s="2167"/>
      <c r="I1025" s="2237"/>
      <c r="J1025" s="2237"/>
      <c r="K1025" s="2237"/>
      <c r="L1025" s="2237"/>
      <c r="M1025" s="2237"/>
      <c r="N1025" s="2237"/>
      <c r="O1025" s="2237"/>
      <c r="P1025" s="2237"/>
      <c r="Q1025" s="2237"/>
      <c r="R1025" s="2237"/>
      <c r="S1025" s="2237"/>
      <c r="T1025" s="2237"/>
      <c r="U1025" s="2237"/>
      <c r="V1025" s="2237"/>
      <c r="W1025" s="2237"/>
      <c r="X1025" s="2237"/>
      <c r="Y1025" s="2237"/>
      <c r="Z1025" s="2237"/>
      <c r="AA1025" s="2237"/>
      <c r="AB1025" s="2238"/>
      <c r="AC1025" s="2238"/>
      <c r="AD1025" s="2238"/>
      <c r="AE1025" s="2238"/>
      <c r="AF1025" s="2237"/>
      <c r="AG1025" s="2237"/>
      <c r="AH1025" s="2237"/>
      <c r="AI1025" s="2237"/>
      <c r="AJ1025" s="2237"/>
      <c r="AK1025" s="2237"/>
      <c r="AL1025" s="2237"/>
      <c r="AM1025" s="2237"/>
      <c r="AN1025" s="2237"/>
      <c r="AO1025" s="2237"/>
      <c r="AP1025" s="2237"/>
      <c r="AQ1025" s="2237"/>
      <c r="AR1025" s="2237"/>
      <c r="AS1025" s="2237"/>
      <c r="AT1025" s="2237"/>
      <c r="AU1025" s="2237"/>
      <c r="AV1025" s="2237"/>
      <c r="AW1025" s="2237"/>
      <c r="AX1025" s="2237"/>
      <c r="AY1025" s="2237"/>
      <c r="AZ1025" s="2237"/>
      <c r="BA1025" s="2237"/>
      <c r="BB1025" s="2237"/>
      <c r="BC1025" s="2237"/>
      <c r="BD1025" s="2237"/>
      <c r="BE1025" s="2237"/>
      <c r="BF1025" s="2237"/>
      <c r="BG1025" s="2237"/>
      <c r="BH1025" s="2237"/>
      <c r="BI1025" s="2237"/>
      <c r="BJ1025" s="2237"/>
      <c r="BK1025" s="2237"/>
      <c r="BL1025" s="2237"/>
      <c r="BM1025" s="2237"/>
      <c r="BN1025" s="2237"/>
      <c r="BO1025" s="2237"/>
      <c r="BP1025" s="2237"/>
      <c r="BQ1025" s="2237"/>
      <c r="BR1025" s="2237"/>
      <c r="BS1025" s="2238"/>
      <c r="BT1025" s="2237"/>
      <c r="BU1025" s="2237"/>
      <c r="BV1025" s="2237"/>
      <c r="BW1025" s="2237"/>
      <c r="BX1025" s="2237"/>
      <c r="BY1025" s="2237"/>
      <c r="BZ1025" s="2237"/>
      <c r="CA1025" s="2237"/>
      <c r="CB1025" s="2237"/>
      <c r="CC1025" s="2237"/>
      <c r="CD1025" s="2237"/>
      <c r="CE1025" s="2237"/>
      <c r="CF1025" s="2237"/>
      <c r="CG1025" s="2237"/>
      <c r="CH1025" s="2237"/>
      <c r="CI1025" s="2237"/>
      <c r="CJ1025" s="2237"/>
      <c r="CK1025" s="2237"/>
      <c r="CL1025" s="2237"/>
      <c r="CM1025" s="2238"/>
      <c r="CN1025" s="2238"/>
      <c r="CO1025" s="2239"/>
      <c r="CQ1025" s="1653"/>
    </row>
    <row r="1026" spans="1:95" s="551" customFormat="1" x14ac:dyDescent="0.2">
      <c r="A1026" s="2170"/>
      <c r="B1026" s="2236"/>
      <c r="C1026" s="2164"/>
      <c r="D1026" s="2164"/>
      <c r="E1026" s="2165"/>
      <c r="F1026" s="2167"/>
      <c r="G1026" s="2164"/>
      <c r="H1026" s="2167"/>
      <c r="I1026" s="2237"/>
      <c r="J1026" s="2237"/>
      <c r="K1026" s="2237"/>
      <c r="L1026" s="2237"/>
      <c r="M1026" s="2237"/>
      <c r="N1026" s="2237"/>
      <c r="O1026" s="2237"/>
      <c r="P1026" s="2237"/>
      <c r="Q1026" s="2237"/>
      <c r="R1026" s="2237"/>
      <c r="S1026" s="2237"/>
      <c r="T1026" s="2237"/>
      <c r="U1026" s="2237"/>
      <c r="V1026" s="2237"/>
      <c r="W1026" s="2237"/>
      <c r="X1026" s="2237"/>
      <c r="Y1026" s="2237"/>
      <c r="Z1026" s="2237"/>
      <c r="AA1026" s="2237"/>
      <c r="AB1026" s="2238"/>
      <c r="AC1026" s="2238"/>
      <c r="AD1026" s="2238"/>
      <c r="AE1026" s="2238"/>
      <c r="AF1026" s="2237"/>
      <c r="AG1026" s="2237"/>
      <c r="AH1026" s="2237"/>
      <c r="AI1026" s="2237"/>
      <c r="AJ1026" s="2237"/>
      <c r="AK1026" s="2237"/>
      <c r="AL1026" s="2237"/>
      <c r="AM1026" s="2237"/>
      <c r="AN1026" s="2237"/>
      <c r="AO1026" s="2237"/>
      <c r="AP1026" s="2237"/>
      <c r="AQ1026" s="2237"/>
      <c r="AR1026" s="2237"/>
      <c r="AS1026" s="2237"/>
      <c r="AT1026" s="2237"/>
      <c r="AU1026" s="2237"/>
      <c r="AV1026" s="2237"/>
      <c r="AW1026" s="2237"/>
      <c r="AX1026" s="2237"/>
      <c r="AY1026" s="2237"/>
      <c r="AZ1026" s="2237"/>
      <c r="BA1026" s="2237"/>
      <c r="BB1026" s="2237"/>
      <c r="BC1026" s="2237"/>
      <c r="BD1026" s="2237"/>
      <c r="BE1026" s="2237"/>
      <c r="BF1026" s="2237"/>
      <c r="BG1026" s="2237"/>
      <c r="BH1026" s="2237"/>
      <c r="BI1026" s="2237"/>
      <c r="BJ1026" s="2237"/>
      <c r="BK1026" s="2237"/>
      <c r="BL1026" s="2237"/>
      <c r="BM1026" s="2237"/>
      <c r="BN1026" s="2237"/>
      <c r="BO1026" s="2237"/>
      <c r="BP1026" s="2237"/>
      <c r="BQ1026" s="2237"/>
      <c r="BR1026" s="2237"/>
      <c r="BS1026" s="2238"/>
      <c r="BT1026" s="2237"/>
      <c r="BU1026" s="2237"/>
      <c r="BV1026" s="2237"/>
      <c r="BW1026" s="2237"/>
      <c r="BX1026" s="2237"/>
      <c r="BY1026" s="2237"/>
      <c r="BZ1026" s="2237"/>
      <c r="CA1026" s="2237"/>
      <c r="CB1026" s="2237"/>
      <c r="CC1026" s="2237"/>
      <c r="CD1026" s="2237"/>
      <c r="CE1026" s="2237"/>
      <c r="CF1026" s="2237"/>
      <c r="CG1026" s="2237"/>
      <c r="CH1026" s="2237"/>
      <c r="CI1026" s="2237"/>
      <c r="CJ1026" s="2237"/>
      <c r="CK1026" s="2237"/>
      <c r="CL1026" s="2237"/>
      <c r="CM1026" s="2238"/>
      <c r="CN1026" s="2238"/>
      <c r="CO1026" s="2239"/>
      <c r="CQ1026" s="1653"/>
    </row>
    <row r="1027" spans="1:95" s="551" customFormat="1" x14ac:dyDescent="0.2">
      <c r="A1027" s="2170"/>
      <c r="B1027" s="2236"/>
      <c r="C1027" s="2164"/>
      <c r="D1027" s="2164"/>
      <c r="E1027" s="2165"/>
      <c r="F1027" s="2167"/>
      <c r="G1027" s="2164"/>
      <c r="H1027" s="2167"/>
      <c r="I1027" s="2237"/>
      <c r="J1027" s="2237"/>
      <c r="K1027" s="2237"/>
      <c r="L1027" s="2237"/>
      <c r="M1027" s="2237"/>
      <c r="N1027" s="2237"/>
      <c r="O1027" s="2237"/>
      <c r="P1027" s="2237"/>
      <c r="Q1027" s="2237"/>
      <c r="R1027" s="2237"/>
      <c r="S1027" s="2237"/>
      <c r="T1027" s="2237"/>
      <c r="U1027" s="2237"/>
      <c r="V1027" s="2237"/>
      <c r="W1027" s="2237"/>
      <c r="X1027" s="2237"/>
      <c r="Y1027" s="2237"/>
      <c r="Z1027" s="2237"/>
      <c r="AA1027" s="2237"/>
      <c r="AB1027" s="2238"/>
      <c r="AC1027" s="2238"/>
      <c r="AD1027" s="2238"/>
      <c r="AE1027" s="2238"/>
      <c r="AF1027" s="2237"/>
      <c r="AG1027" s="2237"/>
      <c r="AH1027" s="2237"/>
      <c r="AI1027" s="2237"/>
      <c r="AJ1027" s="2237"/>
      <c r="AK1027" s="2237"/>
      <c r="AL1027" s="2237"/>
      <c r="AM1027" s="2237"/>
      <c r="AN1027" s="2237"/>
      <c r="AO1027" s="2237"/>
      <c r="AP1027" s="2237"/>
      <c r="AQ1027" s="2237"/>
      <c r="AR1027" s="2237"/>
      <c r="AS1027" s="2237"/>
      <c r="AT1027" s="2237"/>
      <c r="AU1027" s="2237"/>
      <c r="AV1027" s="2237"/>
      <c r="AW1027" s="2237"/>
      <c r="AX1027" s="2237"/>
      <c r="AY1027" s="2237"/>
      <c r="AZ1027" s="2237"/>
      <c r="BA1027" s="2237"/>
      <c r="BB1027" s="2237"/>
      <c r="BC1027" s="2237"/>
      <c r="BD1027" s="2237"/>
      <c r="BE1027" s="2237"/>
      <c r="BF1027" s="2237"/>
      <c r="BG1027" s="2237"/>
      <c r="BH1027" s="2237"/>
      <c r="BI1027" s="2237"/>
      <c r="BJ1027" s="2237"/>
      <c r="BK1027" s="2237"/>
      <c r="BL1027" s="2237"/>
      <c r="BM1027" s="2237"/>
      <c r="BN1027" s="2237"/>
      <c r="BO1027" s="2237"/>
      <c r="BP1027" s="2237"/>
      <c r="BQ1027" s="2237"/>
      <c r="BR1027" s="2237"/>
      <c r="BS1027" s="2238"/>
      <c r="BT1027" s="2237"/>
      <c r="BU1027" s="2237"/>
      <c r="BV1027" s="2237"/>
      <c r="BW1027" s="2237"/>
      <c r="BX1027" s="2237"/>
      <c r="BY1027" s="2237"/>
      <c r="BZ1027" s="2237"/>
      <c r="CA1027" s="2237"/>
      <c r="CB1027" s="2237"/>
      <c r="CC1027" s="2237"/>
      <c r="CD1027" s="2237"/>
      <c r="CE1027" s="2237"/>
      <c r="CF1027" s="2237"/>
      <c r="CG1027" s="2237"/>
      <c r="CH1027" s="2237"/>
      <c r="CI1027" s="2237"/>
      <c r="CJ1027" s="2237"/>
      <c r="CK1027" s="2237"/>
      <c r="CL1027" s="2237"/>
      <c r="CM1027" s="2238"/>
      <c r="CN1027" s="2238"/>
      <c r="CO1027" s="2239"/>
      <c r="CQ1027" s="1653"/>
    </row>
    <row r="1028" spans="1:95" s="551" customFormat="1" x14ac:dyDescent="0.2">
      <c r="A1028" s="2170"/>
      <c r="B1028" s="2236"/>
      <c r="C1028" s="2164"/>
      <c r="D1028" s="2164"/>
      <c r="E1028" s="2165"/>
      <c r="F1028" s="2167"/>
      <c r="G1028" s="2164"/>
      <c r="H1028" s="2167"/>
      <c r="I1028" s="2237"/>
      <c r="J1028" s="2237"/>
      <c r="K1028" s="2237"/>
      <c r="L1028" s="2237"/>
      <c r="M1028" s="2237"/>
      <c r="N1028" s="2237"/>
      <c r="O1028" s="2237"/>
      <c r="P1028" s="2237"/>
      <c r="Q1028" s="2237"/>
      <c r="R1028" s="2237"/>
      <c r="S1028" s="2237"/>
      <c r="T1028" s="2237"/>
      <c r="U1028" s="2237"/>
      <c r="V1028" s="2237"/>
      <c r="W1028" s="2237"/>
      <c r="X1028" s="2237"/>
      <c r="Y1028" s="2237"/>
      <c r="Z1028" s="2237"/>
      <c r="AA1028" s="2237"/>
      <c r="AB1028" s="2238"/>
      <c r="AC1028" s="2238"/>
      <c r="AD1028" s="2238"/>
      <c r="AE1028" s="2238"/>
      <c r="AF1028" s="2237"/>
      <c r="AG1028" s="2237"/>
      <c r="AH1028" s="2237"/>
      <c r="AI1028" s="2237"/>
      <c r="AJ1028" s="2237"/>
      <c r="AK1028" s="2237"/>
      <c r="AL1028" s="2237"/>
      <c r="AM1028" s="2237"/>
      <c r="AN1028" s="2237"/>
      <c r="AO1028" s="2237"/>
      <c r="AP1028" s="2237"/>
      <c r="AQ1028" s="2237"/>
      <c r="AR1028" s="2237"/>
      <c r="AS1028" s="2237"/>
      <c r="AT1028" s="2237"/>
      <c r="AU1028" s="2237"/>
      <c r="AV1028" s="2237"/>
      <c r="AW1028" s="2237"/>
      <c r="AX1028" s="2237"/>
      <c r="AY1028" s="2237"/>
      <c r="AZ1028" s="2237"/>
      <c r="BA1028" s="2237"/>
      <c r="BB1028" s="2237"/>
      <c r="BC1028" s="2237"/>
      <c r="BD1028" s="2237"/>
      <c r="BE1028" s="2237"/>
      <c r="BF1028" s="2237"/>
      <c r="BG1028" s="2237"/>
      <c r="BH1028" s="2237"/>
      <c r="BI1028" s="2237"/>
      <c r="BJ1028" s="2237"/>
      <c r="BK1028" s="2237"/>
      <c r="BL1028" s="2237"/>
      <c r="BM1028" s="2237"/>
      <c r="BN1028" s="2237"/>
      <c r="BO1028" s="2237"/>
      <c r="BP1028" s="2237"/>
      <c r="BQ1028" s="2237"/>
      <c r="BR1028" s="2237"/>
      <c r="BS1028" s="2238"/>
      <c r="BT1028" s="2237"/>
      <c r="BU1028" s="2237"/>
      <c r="BV1028" s="2237"/>
      <c r="BW1028" s="2237"/>
      <c r="BX1028" s="2237"/>
      <c r="BY1028" s="2237"/>
      <c r="BZ1028" s="2237"/>
      <c r="CA1028" s="2237"/>
      <c r="CB1028" s="2237"/>
      <c r="CC1028" s="2237"/>
      <c r="CD1028" s="2237"/>
      <c r="CE1028" s="2237"/>
      <c r="CF1028" s="2237"/>
      <c r="CG1028" s="2237"/>
      <c r="CH1028" s="2237"/>
      <c r="CI1028" s="2237"/>
      <c r="CJ1028" s="2237"/>
      <c r="CK1028" s="2237"/>
      <c r="CL1028" s="2237"/>
      <c r="CM1028" s="2238"/>
      <c r="CN1028" s="2238"/>
      <c r="CO1028" s="2239"/>
      <c r="CQ1028" s="1653"/>
    </row>
    <row r="1029" spans="1:95" s="551" customFormat="1" x14ac:dyDescent="0.2">
      <c r="A1029" s="2170"/>
      <c r="B1029" s="2236"/>
      <c r="C1029" s="2164"/>
      <c r="D1029" s="2164"/>
      <c r="E1029" s="2165"/>
      <c r="F1029" s="2167"/>
      <c r="G1029" s="2164"/>
      <c r="H1029" s="2167"/>
      <c r="I1029" s="2237"/>
      <c r="J1029" s="2237"/>
      <c r="K1029" s="2237"/>
      <c r="L1029" s="2237"/>
      <c r="M1029" s="2237"/>
      <c r="N1029" s="2237"/>
      <c r="O1029" s="2237"/>
      <c r="P1029" s="2237"/>
      <c r="Q1029" s="2237"/>
      <c r="R1029" s="2237"/>
      <c r="S1029" s="2237"/>
      <c r="T1029" s="2237"/>
      <c r="U1029" s="2237"/>
      <c r="V1029" s="2237"/>
      <c r="W1029" s="2237"/>
      <c r="X1029" s="2237"/>
      <c r="Y1029" s="2237"/>
      <c r="Z1029" s="2237"/>
      <c r="AA1029" s="2237"/>
      <c r="AB1029" s="2238"/>
      <c r="AC1029" s="2238"/>
      <c r="AD1029" s="2238"/>
      <c r="AE1029" s="2238"/>
      <c r="AF1029" s="2237"/>
      <c r="AG1029" s="2237"/>
      <c r="AH1029" s="2237"/>
      <c r="AI1029" s="2237"/>
      <c r="AJ1029" s="2237"/>
      <c r="AK1029" s="2237"/>
      <c r="AL1029" s="2237"/>
      <c r="AM1029" s="2237"/>
      <c r="AN1029" s="2237"/>
      <c r="AO1029" s="2237"/>
      <c r="AP1029" s="2237"/>
      <c r="AQ1029" s="2237"/>
      <c r="AR1029" s="2237"/>
      <c r="AS1029" s="2237"/>
      <c r="AT1029" s="2237"/>
      <c r="AU1029" s="2237"/>
      <c r="AV1029" s="2237"/>
      <c r="AW1029" s="2237"/>
      <c r="AX1029" s="2237"/>
      <c r="AY1029" s="2237"/>
      <c r="AZ1029" s="2237"/>
      <c r="BA1029" s="2237"/>
      <c r="BB1029" s="2237"/>
      <c r="BC1029" s="2237"/>
      <c r="BD1029" s="2237"/>
      <c r="BE1029" s="2237"/>
      <c r="BF1029" s="2237"/>
      <c r="BG1029" s="2237"/>
      <c r="BH1029" s="2237"/>
      <c r="BI1029" s="2237"/>
      <c r="BJ1029" s="2237"/>
      <c r="BK1029" s="2237"/>
      <c r="BL1029" s="2237"/>
      <c r="BM1029" s="2237"/>
      <c r="BN1029" s="2237"/>
      <c r="BO1029" s="2237"/>
      <c r="BP1029" s="2237"/>
      <c r="BQ1029" s="2237"/>
      <c r="BR1029" s="2237"/>
      <c r="BS1029" s="2238"/>
      <c r="BT1029" s="2237"/>
      <c r="BU1029" s="2237"/>
      <c r="BV1029" s="2237"/>
      <c r="BW1029" s="2237"/>
      <c r="BX1029" s="2237"/>
      <c r="BY1029" s="2237"/>
      <c r="BZ1029" s="2237"/>
      <c r="CA1029" s="2237"/>
      <c r="CB1029" s="2237"/>
      <c r="CC1029" s="2237"/>
      <c r="CD1029" s="2237"/>
      <c r="CE1029" s="2237"/>
      <c r="CF1029" s="2237"/>
      <c r="CG1029" s="2237"/>
      <c r="CH1029" s="2237"/>
      <c r="CI1029" s="2237"/>
      <c r="CJ1029" s="2237"/>
      <c r="CK1029" s="2237"/>
      <c r="CL1029" s="2237"/>
      <c r="CM1029" s="2238"/>
      <c r="CN1029" s="2238"/>
      <c r="CO1029" s="2239"/>
      <c r="CQ1029" s="1653"/>
    </row>
    <row r="1030" spans="1:95" s="551" customFormat="1" x14ac:dyDescent="0.2">
      <c r="A1030" s="2170"/>
      <c r="B1030" s="2236"/>
      <c r="C1030" s="2164"/>
      <c r="D1030" s="2164"/>
      <c r="E1030" s="2165"/>
      <c r="F1030" s="2167"/>
      <c r="G1030" s="2164"/>
      <c r="H1030" s="2167"/>
      <c r="I1030" s="2237"/>
      <c r="J1030" s="2237"/>
      <c r="K1030" s="2237"/>
      <c r="L1030" s="2237"/>
      <c r="M1030" s="2237"/>
      <c r="N1030" s="2237"/>
      <c r="O1030" s="2237"/>
      <c r="P1030" s="2237"/>
      <c r="Q1030" s="2237"/>
      <c r="R1030" s="2237"/>
      <c r="S1030" s="2237"/>
      <c r="T1030" s="2237"/>
      <c r="U1030" s="2237"/>
      <c r="V1030" s="2237"/>
      <c r="W1030" s="2237"/>
      <c r="X1030" s="2237"/>
      <c r="Y1030" s="2237"/>
      <c r="Z1030" s="2237"/>
      <c r="AA1030" s="2237"/>
      <c r="AB1030" s="2238"/>
      <c r="AC1030" s="2238"/>
      <c r="AD1030" s="2238"/>
      <c r="AE1030" s="2238"/>
      <c r="AF1030" s="2237"/>
      <c r="AG1030" s="2237"/>
      <c r="AH1030" s="2237"/>
      <c r="AI1030" s="2237"/>
      <c r="AJ1030" s="2237"/>
      <c r="AK1030" s="2237"/>
      <c r="AL1030" s="2237"/>
      <c r="AM1030" s="2237"/>
      <c r="AN1030" s="2237"/>
      <c r="AO1030" s="2237"/>
      <c r="AP1030" s="2237"/>
      <c r="AQ1030" s="2237"/>
      <c r="AR1030" s="2237"/>
      <c r="AS1030" s="2237"/>
      <c r="AT1030" s="2237"/>
      <c r="AU1030" s="2237"/>
      <c r="AV1030" s="2237"/>
      <c r="AW1030" s="2237"/>
      <c r="AX1030" s="2237"/>
      <c r="AY1030" s="2237"/>
      <c r="AZ1030" s="2237"/>
      <c r="BA1030" s="2237"/>
      <c r="BB1030" s="2237"/>
      <c r="BC1030" s="2237"/>
      <c r="BD1030" s="2237"/>
      <c r="BE1030" s="2237"/>
      <c r="BF1030" s="2237"/>
      <c r="BG1030" s="2237"/>
      <c r="BH1030" s="2237"/>
      <c r="BI1030" s="2237"/>
      <c r="BJ1030" s="2237"/>
      <c r="BK1030" s="2237"/>
      <c r="BL1030" s="2237"/>
      <c r="BM1030" s="2237"/>
      <c r="BN1030" s="2237"/>
      <c r="BO1030" s="2237"/>
      <c r="BP1030" s="2237"/>
      <c r="BQ1030" s="2237"/>
      <c r="BR1030" s="2237"/>
      <c r="BS1030" s="2238"/>
      <c r="BT1030" s="2237"/>
      <c r="BU1030" s="2237"/>
      <c r="BV1030" s="2237"/>
      <c r="BW1030" s="2237"/>
      <c r="BX1030" s="2237"/>
      <c r="BY1030" s="2237"/>
      <c r="BZ1030" s="2237"/>
      <c r="CA1030" s="2237"/>
      <c r="CB1030" s="2237"/>
      <c r="CC1030" s="2237"/>
      <c r="CD1030" s="2237"/>
      <c r="CE1030" s="2237"/>
      <c r="CF1030" s="2237"/>
      <c r="CG1030" s="2237"/>
      <c r="CH1030" s="2237"/>
      <c r="CI1030" s="2237"/>
      <c r="CJ1030" s="2237"/>
      <c r="CK1030" s="2237"/>
      <c r="CL1030" s="2237"/>
      <c r="CM1030" s="2238"/>
      <c r="CN1030" s="2238"/>
      <c r="CO1030" s="2239"/>
      <c r="CQ1030" s="1653"/>
    </row>
    <row r="1031" spans="1:95" s="551" customFormat="1" x14ac:dyDescent="0.2">
      <c r="A1031" s="2170"/>
      <c r="B1031" s="2236"/>
      <c r="C1031" s="2164"/>
      <c r="D1031" s="2164"/>
      <c r="E1031" s="2165"/>
      <c r="F1031" s="2167"/>
      <c r="G1031" s="2164"/>
      <c r="H1031" s="2167"/>
      <c r="I1031" s="2237"/>
      <c r="J1031" s="2237"/>
      <c r="K1031" s="2237"/>
      <c r="L1031" s="2237"/>
      <c r="M1031" s="2237"/>
      <c r="N1031" s="2237"/>
      <c r="O1031" s="2237"/>
      <c r="P1031" s="2237"/>
      <c r="Q1031" s="2237"/>
      <c r="R1031" s="2237"/>
      <c r="S1031" s="2237"/>
      <c r="T1031" s="2237"/>
      <c r="U1031" s="2237"/>
      <c r="V1031" s="2237"/>
      <c r="W1031" s="2237"/>
      <c r="X1031" s="2237"/>
      <c r="Y1031" s="2237"/>
      <c r="Z1031" s="2237"/>
      <c r="AA1031" s="2237"/>
      <c r="AB1031" s="2238"/>
      <c r="AC1031" s="2238"/>
      <c r="AD1031" s="2238"/>
      <c r="AE1031" s="2238"/>
      <c r="AF1031" s="2237"/>
      <c r="AG1031" s="2237"/>
      <c r="AH1031" s="2237"/>
      <c r="AI1031" s="2237"/>
      <c r="AJ1031" s="2237"/>
      <c r="AK1031" s="2237"/>
      <c r="AL1031" s="2237"/>
      <c r="AM1031" s="2237"/>
      <c r="AN1031" s="2237"/>
      <c r="AO1031" s="2237"/>
      <c r="AP1031" s="2237"/>
      <c r="AQ1031" s="2237"/>
      <c r="AR1031" s="2237"/>
      <c r="AS1031" s="2237"/>
      <c r="AT1031" s="2237"/>
      <c r="AU1031" s="2237"/>
      <c r="AV1031" s="2237"/>
      <c r="AW1031" s="2237"/>
      <c r="AX1031" s="2237"/>
      <c r="AY1031" s="2237"/>
      <c r="AZ1031" s="2237"/>
      <c r="BA1031" s="2237"/>
      <c r="BB1031" s="2237"/>
      <c r="BC1031" s="2237"/>
      <c r="BD1031" s="2237"/>
      <c r="BE1031" s="2237"/>
      <c r="BF1031" s="2237"/>
      <c r="BG1031" s="2237"/>
      <c r="BH1031" s="2237"/>
      <c r="BI1031" s="2237"/>
      <c r="BJ1031" s="2237"/>
      <c r="BK1031" s="2237"/>
      <c r="BL1031" s="2237"/>
      <c r="BM1031" s="2237"/>
      <c r="BN1031" s="2237"/>
      <c r="BO1031" s="2237"/>
      <c r="BP1031" s="2237"/>
      <c r="BQ1031" s="2237"/>
      <c r="BR1031" s="2237"/>
      <c r="BS1031" s="2238"/>
      <c r="BT1031" s="2237"/>
      <c r="BU1031" s="2237"/>
      <c r="BV1031" s="2237"/>
      <c r="BW1031" s="2237"/>
      <c r="BX1031" s="2237"/>
      <c r="BY1031" s="2237"/>
      <c r="BZ1031" s="2237"/>
      <c r="CA1031" s="2237"/>
      <c r="CB1031" s="2237"/>
      <c r="CC1031" s="2237"/>
      <c r="CD1031" s="2237"/>
      <c r="CE1031" s="2237"/>
      <c r="CF1031" s="2237"/>
      <c r="CG1031" s="2237"/>
      <c r="CH1031" s="2237"/>
      <c r="CI1031" s="2237"/>
      <c r="CJ1031" s="2237"/>
      <c r="CK1031" s="2237"/>
      <c r="CL1031" s="2237"/>
      <c r="CM1031" s="2238"/>
      <c r="CN1031" s="2238"/>
      <c r="CO1031" s="2239"/>
      <c r="CQ1031" s="1653"/>
    </row>
    <row r="1032" spans="1:95" s="551" customFormat="1" x14ac:dyDescent="0.2">
      <c r="A1032" s="2170"/>
      <c r="B1032" s="2236"/>
      <c r="C1032" s="2164"/>
      <c r="D1032" s="2164"/>
      <c r="E1032" s="2165"/>
      <c r="F1032" s="2167"/>
      <c r="G1032" s="2164"/>
      <c r="H1032" s="2167"/>
      <c r="I1032" s="2237"/>
      <c r="J1032" s="2237"/>
      <c r="K1032" s="2237"/>
      <c r="L1032" s="2237"/>
      <c r="M1032" s="2237"/>
      <c r="N1032" s="2237"/>
      <c r="O1032" s="2237"/>
      <c r="P1032" s="2237"/>
      <c r="Q1032" s="2237"/>
      <c r="R1032" s="2237"/>
      <c r="S1032" s="2237"/>
      <c r="T1032" s="2237"/>
      <c r="U1032" s="2237"/>
      <c r="V1032" s="2237"/>
      <c r="W1032" s="2237"/>
      <c r="X1032" s="2237"/>
      <c r="Y1032" s="2237"/>
      <c r="Z1032" s="2237"/>
      <c r="AA1032" s="2237"/>
      <c r="AB1032" s="2238"/>
      <c r="AC1032" s="2238"/>
      <c r="AD1032" s="2238"/>
      <c r="AE1032" s="2238"/>
      <c r="AF1032" s="2237"/>
      <c r="AG1032" s="2237"/>
      <c r="AH1032" s="2237"/>
      <c r="AI1032" s="2237"/>
      <c r="AJ1032" s="2237"/>
      <c r="AK1032" s="2237"/>
      <c r="AL1032" s="2237"/>
      <c r="AM1032" s="2237"/>
      <c r="AN1032" s="2237"/>
      <c r="AO1032" s="2237"/>
      <c r="AP1032" s="2237"/>
      <c r="AQ1032" s="2237"/>
      <c r="AR1032" s="2237"/>
      <c r="AS1032" s="2237"/>
      <c r="AT1032" s="2237"/>
      <c r="AU1032" s="2237"/>
      <c r="AV1032" s="2237"/>
      <c r="AW1032" s="2237"/>
      <c r="AX1032" s="2237"/>
      <c r="AY1032" s="2237"/>
      <c r="AZ1032" s="2237"/>
      <c r="BA1032" s="2237"/>
      <c r="BB1032" s="2237"/>
      <c r="BC1032" s="2237"/>
      <c r="BD1032" s="2237"/>
      <c r="BE1032" s="2237"/>
      <c r="BF1032" s="2237"/>
      <c r="BG1032" s="2237"/>
      <c r="BH1032" s="2237"/>
      <c r="BI1032" s="2237"/>
      <c r="BJ1032" s="2237"/>
      <c r="BK1032" s="2237"/>
      <c r="BL1032" s="2237"/>
      <c r="BM1032" s="2237"/>
      <c r="BN1032" s="2237"/>
      <c r="BO1032" s="2237"/>
      <c r="BP1032" s="2237"/>
      <c r="BQ1032" s="2237"/>
      <c r="BR1032" s="2237"/>
      <c r="BS1032" s="2238"/>
      <c r="BT1032" s="2237"/>
      <c r="BU1032" s="2237"/>
      <c r="BV1032" s="2237"/>
      <c r="BW1032" s="2237"/>
      <c r="BX1032" s="2237"/>
      <c r="BY1032" s="2237"/>
      <c r="BZ1032" s="2237"/>
      <c r="CA1032" s="2237"/>
      <c r="CB1032" s="2237"/>
      <c r="CC1032" s="2237"/>
      <c r="CD1032" s="2237"/>
      <c r="CE1032" s="2237"/>
      <c r="CF1032" s="2237"/>
      <c r="CG1032" s="2237"/>
      <c r="CH1032" s="2237"/>
      <c r="CI1032" s="2237"/>
      <c r="CJ1032" s="2237"/>
      <c r="CK1032" s="2237"/>
      <c r="CL1032" s="2237"/>
      <c r="CM1032" s="2238"/>
      <c r="CN1032" s="2238"/>
      <c r="CO1032" s="2239"/>
      <c r="CQ1032" s="1653"/>
    </row>
    <row r="1033" spans="1:95" s="551" customFormat="1" x14ac:dyDescent="0.2">
      <c r="A1033" s="2170"/>
      <c r="B1033" s="2236"/>
      <c r="C1033" s="2164"/>
      <c r="D1033" s="2164"/>
      <c r="E1033" s="2165"/>
      <c r="F1033" s="2167"/>
      <c r="G1033" s="2164"/>
      <c r="H1033" s="2167"/>
      <c r="I1033" s="2237"/>
      <c r="J1033" s="2237"/>
      <c r="K1033" s="2237"/>
      <c r="L1033" s="2237"/>
      <c r="M1033" s="2237"/>
      <c r="N1033" s="2237"/>
      <c r="O1033" s="2237"/>
      <c r="P1033" s="2237"/>
      <c r="Q1033" s="2237"/>
      <c r="R1033" s="2237"/>
      <c r="S1033" s="2237"/>
      <c r="T1033" s="2237"/>
      <c r="U1033" s="2237"/>
      <c r="V1033" s="2237"/>
      <c r="W1033" s="2237"/>
      <c r="X1033" s="2237"/>
      <c r="Y1033" s="2237"/>
      <c r="Z1033" s="2237"/>
      <c r="AA1033" s="2237"/>
      <c r="AB1033" s="2238"/>
      <c r="AC1033" s="2238"/>
      <c r="AD1033" s="2238"/>
      <c r="AE1033" s="2238"/>
      <c r="AF1033" s="2237"/>
      <c r="AG1033" s="2237"/>
      <c r="AH1033" s="2237"/>
      <c r="AI1033" s="2237"/>
      <c r="AJ1033" s="2237"/>
      <c r="AK1033" s="2237"/>
      <c r="AL1033" s="2237"/>
      <c r="AM1033" s="2237"/>
      <c r="AN1033" s="2237"/>
      <c r="AO1033" s="2237"/>
      <c r="AP1033" s="2237"/>
      <c r="AQ1033" s="2237"/>
      <c r="AR1033" s="2237"/>
      <c r="AS1033" s="2237"/>
      <c r="AT1033" s="2237"/>
      <c r="AU1033" s="2237"/>
      <c r="AV1033" s="2237"/>
      <c r="AW1033" s="2237"/>
      <c r="AX1033" s="2237"/>
      <c r="AY1033" s="2237"/>
      <c r="AZ1033" s="2237"/>
      <c r="BA1033" s="2237"/>
      <c r="BB1033" s="2237"/>
      <c r="BC1033" s="2237"/>
      <c r="BD1033" s="2237"/>
      <c r="BE1033" s="2237"/>
      <c r="BF1033" s="2237"/>
      <c r="BG1033" s="2237"/>
      <c r="BH1033" s="2237"/>
      <c r="BI1033" s="2237"/>
      <c r="BJ1033" s="2237"/>
      <c r="BK1033" s="2237"/>
      <c r="BL1033" s="2237"/>
      <c r="BM1033" s="2237"/>
      <c r="BN1033" s="2237"/>
      <c r="BO1033" s="2237"/>
      <c r="BP1033" s="2237"/>
      <c r="BQ1033" s="2237"/>
      <c r="BR1033" s="2237"/>
      <c r="BS1033" s="2238"/>
      <c r="BT1033" s="2237"/>
      <c r="BU1033" s="2237"/>
      <c r="BV1033" s="2237"/>
      <c r="BW1033" s="2237"/>
      <c r="BX1033" s="2237"/>
      <c r="BY1033" s="2237"/>
      <c r="BZ1033" s="2237"/>
      <c r="CA1033" s="2237"/>
      <c r="CB1033" s="2237"/>
      <c r="CC1033" s="2237"/>
      <c r="CD1033" s="2237"/>
      <c r="CE1033" s="2237"/>
      <c r="CF1033" s="2237"/>
      <c r="CG1033" s="2237"/>
      <c r="CH1033" s="2237"/>
      <c r="CI1033" s="2237"/>
      <c r="CJ1033" s="2237"/>
      <c r="CK1033" s="2237"/>
      <c r="CL1033" s="2237"/>
      <c r="CM1033" s="2238"/>
      <c r="CN1033" s="2238"/>
      <c r="CO1033" s="2239"/>
      <c r="CQ1033" s="1653"/>
    </row>
    <row r="1034" spans="1:95" s="551" customFormat="1" x14ac:dyDescent="0.2">
      <c r="A1034" s="2170"/>
      <c r="B1034" s="2236"/>
      <c r="C1034" s="2164"/>
      <c r="D1034" s="2164"/>
      <c r="E1034" s="2165"/>
      <c r="F1034" s="2167"/>
      <c r="G1034" s="2164"/>
      <c r="H1034" s="2167"/>
      <c r="I1034" s="2237"/>
      <c r="J1034" s="2237"/>
      <c r="K1034" s="2237"/>
      <c r="L1034" s="2237"/>
      <c r="M1034" s="2237"/>
      <c r="N1034" s="2237"/>
      <c r="O1034" s="2237"/>
      <c r="P1034" s="2237"/>
      <c r="Q1034" s="2237"/>
      <c r="R1034" s="2237"/>
      <c r="S1034" s="2237"/>
      <c r="T1034" s="2237"/>
      <c r="U1034" s="2237"/>
      <c r="V1034" s="2237"/>
      <c r="W1034" s="2237"/>
      <c r="X1034" s="2237"/>
      <c r="Y1034" s="2237"/>
      <c r="Z1034" s="2237"/>
      <c r="AA1034" s="2237"/>
      <c r="AB1034" s="2238"/>
      <c r="AC1034" s="2238"/>
      <c r="AD1034" s="2238"/>
      <c r="AE1034" s="2238"/>
      <c r="AF1034" s="2237"/>
      <c r="AG1034" s="2237"/>
      <c r="AH1034" s="2237"/>
      <c r="AI1034" s="2237"/>
      <c r="AJ1034" s="2237"/>
      <c r="AK1034" s="2237"/>
      <c r="AL1034" s="2237"/>
      <c r="AM1034" s="2237"/>
      <c r="AN1034" s="2237"/>
      <c r="AO1034" s="2237"/>
      <c r="AP1034" s="2237"/>
      <c r="AQ1034" s="2237"/>
      <c r="AR1034" s="2237"/>
      <c r="AS1034" s="2237"/>
      <c r="AT1034" s="2237"/>
      <c r="AU1034" s="2237"/>
      <c r="AV1034" s="2237"/>
      <c r="AW1034" s="2237"/>
      <c r="AX1034" s="2237"/>
      <c r="AY1034" s="2237"/>
      <c r="AZ1034" s="2237"/>
      <c r="BA1034" s="2237"/>
      <c r="BB1034" s="2237"/>
      <c r="BC1034" s="2237"/>
      <c r="BD1034" s="2237"/>
      <c r="BE1034" s="2237"/>
      <c r="BF1034" s="2237"/>
      <c r="BG1034" s="2237"/>
      <c r="BH1034" s="2237"/>
      <c r="BI1034" s="2237"/>
      <c r="BJ1034" s="2237"/>
      <c r="BK1034" s="2237"/>
      <c r="BL1034" s="2237"/>
      <c r="BM1034" s="2237"/>
      <c r="BN1034" s="2237"/>
      <c r="BO1034" s="2237"/>
      <c r="BP1034" s="2237"/>
      <c r="BQ1034" s="2237"/>
      <c r="BR1034" s="2237"/>
      <c r="BS1034" s="2238"/>
      <c r="BT1034" s="2237"/>
      <c r="BU1034" s="2237"/>
      <c r="BV1034" s="2237"/>
      <c r="BW1034" s="2237"/>
      <c r="BX1034" s="2237"/>
      <c r="BY1034" s="2237"/>
      <c r="BZ1034" s="2237"/>
      <c r="CA1034" s="2237"/>
      <c r="CB1034" s="2237"/>
      <c r="CC1034" s="2237"/>
      <c r="CD1034" s="2237"/>
      <c r="CE1034" s="2237"/>
      <c r="CF1034" s="2237"/>
      <c r="CG1034" s="2237"/>
      <c r="CH1034" s="2237"/>
      <c r="CI1034" s="2237"/>
      <c r="CJ1034" s="2237"/>
      <c r="CK1034" s="2237"/>
      <c r="CL1034" s="2237"/>
      <c r="CM1034" s="2238"/>
      <c r="CN1034" s="2238"/>
      <c r="CO1034" s="2239"/>
      <c r="CQ1034" s="1653"/>
    </row>
    <row r="1035" spans="1:95" s="551" customFormat="1" x14ac:dyDescent="0.2">
      <c r="A1035" s="2170"/>
      <c r="B1035" s="2236"/>
      <c r="C1035" s="2164"/>
      <c r="D1035" s="2164"/>
      <c r="E1035" s="2165"/>
      <c r="F1035" s="2167"/>
      <c r="G1035" s="2164"/>
      <c r="H1035" s="2167"/>
      <c r="I1035" s="2237"/>
      <c r="J1035" s="2237"/>
      <c r="K1035" s="2237"/>
      <c r="L1035" s="2237"/>
      <c r="M1035" s="2237"/>
      <c r="N1035" s="2237"/>
      <c r="O1035" s="2237"/>
      <c r="P1035" s="2237"/>
      <c r="Q1035" s="2237"/>
      <c r="R1035" s="2237"/>
      <c r="S1035" s="2237"/>
      <c r="T1035" s="2237"/>
      <c r="U1035" s="2237"/>
      <c r="V1035" s="2237"/>
      <c r="W1035" s="2237"/>
      <c r="X1035" s="2237"/>
      <c r="Y1035" s="2237"/>
      <c r="Z1035" s="2237"/>
      <c r="AA1035" s="2237"/>
      <c r="AB1035" s="2238"/>
      <c r="AC1035" s="2238"/>
      <c r="AD1035" s="2238"/>
      <c r="AE1035" s="2238"/>
      <c r="AF1035" s="2237"/>
      <c r="AG1035" s="2237"/>
      <c r="AH1035" s="2237"/>
      <c r="AI1035" s="2237"/>
      <c r="AJ1035" s="2237"/>
      <c r="AK1035" s="2237"/>
      <c r="AL1035" s="2237"/>
      <c r="AM1035" s="2237"/>
      <c r="AN1035" s="2237"/>
      <c r="AO1035" s="2237"/>
      <c r="AP1035" s="2237"/>
      <c r="AQ1035" s="2237"/>
      <c r="AR1035" s="2237"/>
      <c r="AS1035" s="2237"/>
      <c r="AT1035" s="2237"/>
      <c r="AU1035" s="2237"/>
      <c r="AV1035" s="2237"/>
      <c r="AW1035" s="2237"/>
      <c r="AX1035" s="2237"/>
      <c r="AY1035" s="2237"/>
      <c r="AZ1035" s="2237"/>
      <c r="BA1035" s="2237"/>
      <c r="BB1035" s="2237"/>
      <c r="BC1035" s="2237"/>
      <c r="BD1035" s="2237"/>
      <c r="BE1035" s="2237"/>
      <c r="BF1035" s="2237"/>
      <c r="BG1035" s="2237"/>
      <c r="BH1035" s="2237"/>
      <c r="BI1035" s="2237"/>
      <c r="BJ1035" s="2237"/>
      <c r="BK1035" s="2237"/>
      <c r="BL1035" s="2237"/>
      <c r="BM1035" s="2237"/>
      <c r="BN1035" s="2237"/>
      <c r="BO1035" s="2237"/>
      <c r="BP1035" s="2237"/>
      <c r="BQ1035" s="2237"/>
      <c r="BR1035" s="2237"/>
      <c r="BS1035" s="2238"/>
      <c r="BT1035" s="2237"/>
      <c r="BU1035" s="2237"/>
      <c r="BV1035" s="2237"/>
      <c r="BW1035" s="2237"/>
      <c r="BX1035" s="2237"/>
      <c r="BY1035" s="2237"/>
      <c r="BZ1035" s="2237"/>
      <c r="CA1035" s="2237"/>
      <c r="CB1035" s="2237"/>
      <c r="CC1035" s="2237"/>
      <c r="CD1035" s="2237"/>
      <c r="CE1035" s="2237"/>
      <c r="CF1035" s="2237"/>
      <c r="CG1035" s="2237"/>
      <c r="CH1035" s="2237"/>
      <c r="CI1035" s="2237"/>
      <c r="CJ1035" s="2237"/>
      <c r="CK1035" s="2237"/>
      <c r="CL1035" s="2237"/>
      <c r="CM1035" s="2238"/>
      <c r="CN1035" s="2238"/>
      <c r="CO1035" s="2239"/>
      <c r="CQ1035" s="1653"/>
    </row>
    <row r="1036" spans="1:95" s="551" customFormat="1" x14ac:dyDescent="0.2">
      <c r="A1036" s="2170"/>
      <c r="B1036" s="2236"/>
      <c r="C1036" s="2164"/>
      <c r="D1036" s="2164"/>
      <c r="E1036" s="2165"/>
      <c r="F1036" s="2167"/>
      <c r="G1036" s="2164"/>
      <c r="H1036" s="2167"/>
      <c r="I1036" s="2237"/>
      <c r="J1036" s="2237"/>
      <c r="K1036" s="2237"/>
      <c r="L1036" s="2237"/>
      <c r="M1036" s="2237"/>
      <c r="N1036" s="2237"/>
      <c r="O1036" s="2237"/>
      <c r="P1036" s="2237"/>
      <c r="Q1036" s="2237"/>
      <c r="R1036" s="2237"/>
      <c r="S1036" s="2237"/>
      <c r="T1036" s="2237"/>
      <c r="U1036" s="2237"/>
      <c r="V1036" s="2237"/>
      <c r="W1036" s="2237"/>
      <c r="X1036" s="2237"/>
      <c r="Y1036" s="2237"/>
      <c r="Z1036" s="2237"/>
      <c r="AA1036" s="2237"/>
      <c r="AB1036" s="2238"/>
      <c r="AC1036" s="2238"/>
      <c r="AD1036" s="2238"/>
      <c r="AE1036" s="2238"/>
      <c r="AF1036" s="2237"/>
      <c r="AG1036" s="2237"/>
      <c r="AH1036" s="2237"/>
      <c r="AI1036" s="2237"/>
      <c r="AJ1036" s="2237"/>
      <c r="AK1036" s="2237"/>
      <c r="AL1036" s="2237"/>
      <c r="AM1036" s="2237"/>
      <c r="AN1036" s="2237"/>
      <c r="AO1036" s="2237"/>
      <c r="AP1036" s="2237"/>
      <c r="AQ1036" s="2237"/>
      <c r="AR1036" s="2237"/>
      <c r="AS1036" s="2237"/>
      <c r="AT1036" s="2237"/>
      <c r="AU1036" s="2237"/>
      <c r="AV1036" s="2237"/>
      <c r="AW1036" s="2237"/>
      <c r="AX1036" s="2237"/>
      <c r="AY1036" s="2237"/>
      <c r="AZ1036" s="2237"/>
      <c r="BA1036" s="2237"/>
      <c r="BB1036" s="2237"/>
      <c r="BC1036" s="2237"/>
      <c r="BD1036" s="2237"/>
      <c r="BE1036" s="2237"/>
      <c r="BF1036" s="2237"/>
      <c r="BG1036" s="2237"/>
      <c r="BH1036" s="2237"/>
      <c r="BI1036" s="2237"/>
      <c r="BJ1036" s="2237"/>
      <c r="BK1036" s="2237"/>
      <c r="BL1036" s="2237"/>
      <c r="BM1036" s="2237"/>
      <c r="BN1036" s="2237"/>
      <c r="BO1036" s="2237"/>
      <c r="BP1036" s="2237"/>
      <c r="BQ1036" s="2237"/>
      <c r="BR1036" s="2237"/>
      <c r="BS1036" s="2238"/>
      <c r="BT1036" s="2237"/>
      <c r="BU1036" s="2237"/>
      <c r="BV1036" s="2237"/>
      <c r="BW1036" s="2237"/>
      <c r="BX1036" s="2237"/>
      <c r="BY1036" s="2237"/>
      <c r="BZ1036" s="2237"/>
      <c r="CA1036" s="2237"/>
      <c r="CB1036" s="2237"/>
      <c r="CC1036" s="2237"/>
      <c r="CD1036" s="2237"/>
      <c r="CE1036" s="2237"/>
      <c r="CF1036" s="2237"/>
      <c r="CG1036" s="2237"/>
      <c r="CH1036" s="2237"/>
      <c r="CI1036" s="2237"/>
      <c r="CJ1036" s="2237"/>
      <c r="CK1036" s="2237"/>
      <c r="CL1036" s="2237"/>
      <c r="CM1036" s="2238"/>
      <c r="CN1036" s="2238"/>
      <c r="CO1036" s="2239"/>
      <c r="CQ1036" s="1653"/>
    </row>
    <row r="1037" spans="1:95" s="551" customFormat="1" x14ac:dyDescent="0.2">
      <c r="A1037" s="2170"/>
      <c r="B1037" s="2236"/>
      <c r="C1037" s="2164"/>
      <c r="D1037" s="2164"/>
      <c r="E1037" s="2165"/>
      <c r="F1037" s="2167"/>
      <c r="G1037" s="2164"/>
      <c r="H1037" s="2167"/>
      <c r="I1037" s="2237"/>
      <c r="J1037" s="2237"/>
      <c r="K1037" s="2237"/>
      <c r="L1037" s="2237"/>
      <c r="M1037" s="2237"/>
      <c r="N1037" s="2237"/>
      <c r="O1037" s="2237"/>
      <c r="P1037" s="2237"/>
      <c r="Q1037" s="2237"/>
      <c r="R1037" s="2237"/>
      <c r="S1037" s="2237"/>
      <c r="T1037" s="2237"/>
      <c r="U1037" s="2237"/>
      <c r="V1037" s="2237"/>
      <c r="W1037" s="2237"/>
      <c r="X1037" s="2237"/>
      <c r="Y1037" s="2237"/>
      <c r="Z1037" s="2237"/>
      <c r="AA1037" s="2237"/>
      <c r="AB1037" s="2238"/>
      <c r="AC1037" s="2238"/>
      <c r="AD1037" s="2238"/>
      <c r="AE1037" s="2238"/>
      <c r="AF1037" s="2237"/>
      <c r="AG1037" s="2237"/>
      <c r="AH1037" s="2237"/>
      <c r="AI1037" s="2237"/>
      <c r="AJ1037" s="2237"/>
      <c r="AK1037" s="2237"/>
      <c r="AL1037" s="2237"/>
      <c r="AM1037" s="2237"/>
      <c r="AN1037" s="2237"/>
      <c r="AO1037" s="2237"/>
      <c r="AP1037" s="2237"/>
      <c r="AQ1037" s="2237"/>
      <c r="AR1037" s="2237"/>
      <c r="AS1037" s="2237"/>
      <c r="AT1037" s="2237"/>
      <c r="AU1037" s="2237"/>
      <c r="AV1037" s="2237"/>
      <c r="AW1037" s="2237"/>
      <c r="AX1037" s="2237"/>
      <c r="AY1037" s="2237"/>
      <c r="AZ1037" s="2237"/>
      <c r="BA1037" s="2237"/>
      <c r="BB1037" s="2237"/>
      <c r="BC1037" s="2237"/>
      <c r="BD1037" s="2237"/>
      <c r="BE1037" s="2237"/>
      <c r="BF1037" s="2237"/>
      <c r="BG1037" s="2237"/>
      <c r="BH1037" s="2237"/>
      <c r="BI1037" s="2237"/>
      <c r="BJ1037" s="2237"/>
      <c r="BK1037" s="2237"/>
      <c r="BL1037" s="2237"/>
      <c r="BM1037" s="2237"/>
      <c r="BN1037" s="2237"/>
      <c r="BO1037" s="2237"/>
      <c r="BP1037" s="2237"/>
      <c r="BQ1037" s="2237"/>
      <c r="BR1037" s="2237"/>
      <c r="BS1037" s="2238"/>
      <c r="BT1037" s="2237"/>
      <c r="BU1037" s="2237"/>
      <c r="BV1037" s="2237"/>
      <c r="BW1037" s="2237"/>
      <c r="BX1037" s="2237"/>
      <c r="BY1037" s="2237"/>
      <c r="BZ1037" s="2237"/>
      <c r="CA1037" s="2237"/>
      <c r="CB1037" s="2237"/>
      <c r="CC1037" s="2237"/>
      <c r="CD1037" s="2237"/>
      <c r="CE1037" s="2237"/>
      <c r="CF1037" s="2237"/>
      <c r="CG1037" s="2237"/>
      <c r="CH1037" s="2237"/>
      <c r="CI1037" s="2237"/>
      <c r="CJ1037" s="2237"/>
      <c r="CK1037" s="2237"/>
      <c r="CL1037" s="2237"/>
      <c r="CM1037" s="2238"/>
      <c r="CN1037" s="2238"/>
      <c r="CO1037" s="2239"/>
      <c r="CQ1037" s="1653"/>
    </row>
    <row r="1038" spans="1:95" s="551" customFormat="1" x14ac:dyDescent="0.2">
      <c r="A1038" s="2170"/>
      <c r="B1038" s="2236"/>
      <c r="C1038" s="2164"/>
      <c r="D1038" s="2164"/>
      <c r="E1038" s="2165"/>
      <c r="F1038" s="2167"/>
      <c r="G1038" s="2164"/>
      <c r="H1038" s="2167"/>
      <c r="I1038" s="2237"/>
      <c r="J1038" s="2237"/>
      <c r="K1038" s="2237"/>
      <c r="L1038" s="2237"/>
      <c r="M1038" s="2237"/>
      <c r="N1038" s="2237"/>
      <c r="O1038" s="2237"/>
      <c r="P1038" s="2237"/>
      <c r="Q1038" s="2237"/>
      <c r="R1038" s="2237"/>
      <c r="S1038" s="2237"/>
      <c r="T1038" s="2237"/>
      <c r="U1038" s="2237"/>
      <c r="V1038" s="2237"/>
      <c r="W1038" s="2237"/>
      <c r="X1038" s="2237"/>
      <c r="Y1038" s="2237"/>
      <c r="Z1038" s="2237"/>
      <c r="AA1038" s="2237"/>
      <c r="AB1038" s="2238"/>
      <c r="AC1038" s="2238"/>
      <c r="AD1038" s="2238"/>
      <c r="AE1038" s="2238"/>
      <c r="AF1038" s="2237"/>
      <c r="AG1038" s="2237"/>
      <c r="AH1038" s="2237"/>
      <c r="AI1038" s="2237"/>
      <c r="AJ1038" s="2237"/>
      <c r="AK1038" s="2237"/>
      <c r="AL1038" s="2237"/>
      <c r="AM1038" s="2237"/>
      <c r="AN1038" s="2237"/>
      <c r="AO1038" s="2237"/>
      <c r="AP1038" s="2237"/>
      <c r="AQ1038" s="2237"/>
      <c r="AR1038" s="2237"/>
      <c r="AS1038" s="2237"/>
      <c r="AT1038" s="2237"/>
      <c r="AU1038" s="2237"/>
      <c r="AV1038" s="2237"/>
      <c r="AW1038" s="2237"/>
      <c r="AX1038" s="2237"/>
      <c r="AY1038" s="2237"/>
      <c r="AZ1038" s="2237"/>
      <c r="BA1038" s="2237"/>
      <c r="BB1038" s="2237"/>
      <c r="BC1038" s="2237"/>
      <c r="BD1038" s="2237"/>
      <c r="BE1038" s="2237"/>
      <c r="BF1038" s="2237"/>
      <c r="BG1038" s="2237"/>
      <c r="BH1038" s="2237"/>
      <c r="BI1038" s="2237"/>
      <c r="BJ1038" s="2237"/>
      <c r="BK1038" s="2237"/>
      <c r="BL1038" s="2237"/>
      <c r="BM1038" s="2237"/>
      <c r="BN1038" s="2237"/>
      <c r="BO1038" s="2237"/>
      <c r="BP1038" s="2237"/>
      <c r="BQ1038" s="2237"/>
      <c r="BR1038" s="2237"/>
      <c r="BS1038" s="2238"/>
      <c r="BT1038" s="2237"/>
      <c r="BU1038" s="2237"/>
      <c r="BV1038" s="2237"/>
      <c r="BW1038" s="2237"/>
      <c r="BX1038" s="2237"/>
      <c r="BY1038" s="2237"/>
      <c r="BZ1038" s="2237"/>
      <c r="CA1038" s="2237"/>
      <c r="CB1038" s="2237"/>
      <c r="CC1038" s="2237"/>
      <c r="CD1038" s="2237"/>
      <c r="CE1038" s="2237"/>
      <c r="CF1038" s="2237"/>
      <c r="CG1038" s="2237"/>
      <c r="CH1038" s="2237"/>
      <c r="CI1038" s="2237"/>
      <c r="CJ1038" s="2237"/>
      <c r="CK1038" s="2237"/>
      <c r="CL1038" s="2237"/>
      <c r="CM1038" s="2238"/>
      <c r="CN1038" s="2238"/>
      <c r="CO1038" s="2239"/>
      <c r="CQ1038" s="1653"/>
    </row>
    <row r="1039" spans="1:95" s="551" customFormat="1" x14ac:dyDescent="0.2">
      <c r="A1039" s="2170"/>
      <c r="B1039" s="2236"/>
      <c r="C1039" s="2164"/>
      <c r="D1039" s="2164"/>
      <c r="E1039" s="2165"/>
      <c r="F1039" s="2167"/>
      <c r="G1039" s="2164"/>
      <c r="H1039" s="2167"/>
      <c r="I1039" s="2237"/>
      <c r="J1039" s="2237"/>
      <c r="K1039" s="2237"/>
      <c r="L1039" s="2237"/>
      <c r="M1039" s="2237"/>
      <c r="N1039" s="2237"/>
      <c r="O1039" s="2237"/>
      <c r="P1039" s="2237"/>
      <c r="Q1039" s="2237"/>
      <c r="R1039" s="2237"/>
      <c r="S1039" s="2237"/>
      <c r="T1039" s="2237"/>
      <c r="U1039" s="2237"/>
      <c r="V1039" s="2237"/>
      <c r="W1039" s="2237"/>
      <c r="X1039" s="2237"/>
      <c r="Y1039" s="2237"/>
      <c r="Z1039" s="2237"/>
      <c r="AA1039" s="2237"/>
      <c r="AB1039" s="2238"/>
      <c r="AC1039" s="2238"/>
      <c r="AD1039" s="2238"/>
      <c r="AE1039" s="2238"/>
      <c r="AF1039" s="2237"/>
      <c r="AG1039" s="2237"/>
      <c r="AH1039" s="2237"/>
      <c r="AI1039" s="2237"/>
      <c r="AJ1039" s="2237"/>
      <c r="AK1039" s="2237"/>
      <c r="AL1039" s="2237"/>
      <c r="AM1039" s="2237"/>
      <c r="AN1039" s="2237"/>
      <c r="AO1039" s="2237"/>
      <c r="AP1039" s="2237"/>
      <c r="AQ1039" s="2237"/>
      <c r="AR1039" s="2237"/>
      <c r="AS1039" s="2237"/>
      <c r="AT1039" s="2237"/>
      <c r="AU1039" s="2237"/>
      <c r="AV1039" s="2237"/>
      <c r="AW1039" s="2237"/>
      <c r="AX1039" s="2237"/>
      <c r="AY1039" s="2237"/>
      <c r="AZ1039" s="2237"/>
      <c r="BA1039" s="2237"/>
      <c r="BB1039" s="2237"/>
      <c r="BC1039" s="2237"/>
      <c r="BD1039" s="2237"/>
      <c r="BE1039" s="2237"/>
      <c r="BF1039" s="2237"/>
      <c r="BG1039" s="2237"/>
      <c r="BH1039" s="2237"/>
      <c r="BI1039" s="2237"/>
      <c r="BJ1039" s="2237"/>
      <c r="BK1039" s="2237"/>
      <c r="BL1039" s="2237"/>
      <c r="BM1039" s="2237"/>
      <c r="BN1039" s="2237"/>
      <c r="BO1039" s="2237"/>
      <c r="BP1039" s="2237"/>
      <c r="BQ1039" s="2237"/>
      <c r="BR1039" s="2237"/>
      <c r="BS1039" s="2238"/>
      <c r="BT1039" s="2237"/>
      <c r="BU1039" s="2237"/>
      <c r="BV1039" s="2237"/>
      <c r="BW1039" s="2237"/>
      <c r="BX1039" s="2237"/>
      <c r="BY1039" s="2237"/>
      <c r="BZ1039" s="2237"/>
      <c r="CA1039" s="2237"/>
      <c r="CB1039" s="2237"/>
      <c r="CC1039" s="2237"/>
      <c r="CD1039" s="2237"/>
      <c r="CE1039" s="2237"/>
      <c r="CF1039" s="2237"/>
      <c r="CG1039" s="2237"/>
      <c r="CH1039" s="2237"/>
      <c r="CI1039" s="2237"/>
      <c r="CJ1039" s="2237"/>
      <c r="CK1039" s="2237"/>
      <c r="CL1039" s="2237"/>
      <c r="CM1039" s="2238"/>
      <c r="CN1039" s="2238"/>
      <c r="CO1039" s="2239"/>
      <c r="CQ1039" s="1653"/>
    </row>
    <row r="1040" spans="1:95" s="551" customFormat="1" x14ac:dyDescent="0.2">
      <c r="A1040" s="2170"/>
      <c r="B1040" s="2236"/>
      <c r="C1040" s="2164"/>
      <c r="D1040" s="2164"/>
      <c r="E1040" s="2165"/>
      <c r="F1040" s="2167"/>
      <c r="G1040" s="2164"/>
      <c r="H1040" s="2167"/>
      <c r="I1040" s="2237"/>
      <c r="J1040" s="2237"/>
      <c r="K1040" s="2237"/>
      <c r="L1040" s="2237"/>
      <c r="M1040" s="2237"/>
      <c r="N1040" s="2237"/>
      <c r="O1040" s="2237"/>
      <c r="P1040" s="2237"/>
      <c r="Q1040" s="2237"/>
      <c r="R1040" s="2237"/>
      <c r="S1040" s="2237"/>
      <c r="T1040" s="2237"/>
      <c r="U1040" s="2237"/>
      <c r="V1040" s="2237"/>
      <c r="W1040" s="2237"/>
      <c r="X1040" s="2237"/>
      <c r="Y1040" s="2237"/>
      <c r="Z1040" s="2237"/>
      <c r="AA1040" s="2237"/>
      <c r="AB1040" s="2238"/>
      <c r="AC1040" s="2238"/>
      <c r="AD1040" s="2238"/>
      <c r="AE1040" s="2238"/>
      <c r="AF1040" s="2237"/>
      <c r="AG1040" s="2237"/>
      <c r="AH1040" s="2237"/>
      <c r="AI1040" s="2237"/>
      <c r="AJ1040" s="2237"/>
      <c r="AK1040" s="2237"/>
      <c r="AL1040" s="2237"/>
      <c r="AM1040" s="2237"/>
      <c r="AN1040" s="2237"/>
      <c r="AO1040" s="2237"/>
      <c r="AP1040" s="2237"/>
      <c r="AQ1040" s="2237"/>
      <c r="AR1040" s="2237"/>
      <c r="AS1040" s="2237"/>
      <c r="AT1040" s="2237"/>
      <c r="AU1040" s="2237"/>
      <c r="AV1040" s="2237"/>
      <c r="AW1040" s="2237"/>
      <c r="AX1040" s="2237"/>
      <c r="AY1040" s="2237"/>
      <c r="AZ1040" s="2237"/>
      <c r="BA1040" s="2237"/>
      <c r="BB1040" s="2237"/>
      <c r="BC1040" s="2237"/>
      <c r="BD1040" s="2237"/>
      <c r="BE1040" s="2237"/>
      <c r="BF1040" s="2237"/>
      <c r="BG1040" s="2237"/>
      <c r="BH1040" s="2237"/>
      <c r="BI1040" s="2237"/>
      <c r="BJ1040" s="2237"/>
      <c r="BK1040" s="2237"/>
      <c r="BL1040" s="2237"/>
      <c r="BM1040" s="2237"/>
      <c r="BN1040" s="2237"/>
      <c r="BO1040" s="2237"/>
      <c r="BP1040" s="2237"/>
      <c r="BQ1040" s="2237"/>
      <c r="BR1040" s="2237"/>
      <c r="BS1040" s="2238"/>
      <c r="BT1040" s="2237"/>
      <c r="BU1040" s="2237"/>
      <c r="BV1040" s="2237"/>
      <c r="BW1040" s="2237"/>
      <c r="BX1040" s="2237"/>
      <c r="BY1040" s="2237"/>
      <c r="BZ1040" s="2237"/>
      <c r="CA1040" s="2237"/>
      <c r="CB1040" s="2237"/>
      <c r="CC1040" s="2237"/>
      <c r="CD1040" s="2237"/>
      <c r="CE1040" s="2237"/>
      <c r="CF1040" s="2237"/>
      <c r="CG1040" s="2237"/>
      <c r="CH1040" s="2237"/>
      <c r="CI1040" s="2237"/>
      <c r="CJ1040" s="2237"/>
      <c r="CK1040" s="2237"/>
      <c r="CL1040" s="2237"/>
      <c r="CM1040" s="2238"/>
      <c r="CN1040" s="2238"/>
      <c r="CO1040" s="2239"/>
      <c r="CQ1040" s="1653"/>
    </row>
    <row r="1041" spans="1:95" s="551" customFormat="1" x14ac:dyDescent="0.2">
      <c r="A1041" s="2170"/>
      <c r="B1041" s="2236"/>
      <c r="C1041" s="2164"/>
      <c r="D1041" s="2164"/>
      <c r="E1041" s="2165"/>
      <c r="F1041" s="2167"/>
      <c r="G1041" s="2164"/>
      <c r="H1041" s="2167"/>
      <c r="I1041" s="2237"/>
      <c r="J1041" s="2237"/>
      <c r="K1041" s="2237"/>
      <c r="L1041" s="2237"/>
      <c r="M1041" s="2237"/>
      <c r="N1041" s="2237"/>
      <c r="O1041" s="2237"/>
      <c r="P1041" s="2237"/>
      <c r="Q1041" s="2237"/>
      <c r="R1041" s="2237"/>
      <c r="S1041" s="2237"/>
      <c r="T1041" s="2237"/>
      <c r="U1041" s="2237"/>
      <c r="V1041" s="2237"/>
      <c r="W1041" s="2237"/>
      <c r="X1041" s="2237"/>
      <c r="Y1041" s="2237"/>
      <c r="Z1041" s="2237"/>
      <c r="AA1041" s="2237"/>
      <c r="AB1041" s="2238"/>
      <c r="AC1041" s="2238"/>
      <c r="AD1041" s="2238"/>
      <c r="AE1041" s="2238"/>
      <c r="AF1041" s="2237"/>
      <c r="AG1041" s="2237"/>
      <c r="AH1041" s="2237"/>
      <c r="AI1041" s="2237"/>
      <c r="AJ1041" s="2237"/>
      <c r="AK1041" s="2237"/>
      <c r="AL1041" s="2237"/>
      <c r="AM1041" s="2237"/>
      <c r="AN1041" s="2237"/>
      <c r="AO1041" s="2237"/>
      <c r="AP1041" s="2237"/>
      <c r="AQ1041" s="2237"/>
      <c r="AR1041" s="2237"/>
      <c r="AS1041" s="2237"/>
      <c r="AT1041" s="2237"/>
      <c r="AU1041" s="2237"/>
      <c r="AV1041" s="2237"/>
      <c r="AW1041" s="2237"/>
      <c r="AX1041" s="2237"/>
      <c r="AY1041" s="2237"/>
      <c r="AZ1041" s="2237"/>
      <c r="BA1041" s="2237"/>
      <c r="BB1041" s="2237"/>
      <c r="BC1041" s="2237"/>
      <c r="BD1041" s="2237"/>
      <c r="BE1041" s="2237"/>
      <c r="BF1041" s="2237"/>
      <c r="BG1041" s="2237"/>
      <c r="BH1041" s="2237"/>
      <c r="BI1041" s="2237"/>
      <c r="BJ1041" s="2237"/>
      <c r="BK1041" s="2237"/>
      <c r="BL1041" s="2237"/>
      <c r="BM1041" s="2237"/>
      <c r="BN1041" s="2237"/>
      <c r="BO1041" s="2237"/>
      <c r="BP1041" s="2237"/>
      <c r="BQ1041" s="2237"/>
      <c r="BR1041" s="2237"/>
      <c r="BS1041" s="2238"/>
      <c r="BT1041" s="2237"/>
      <c r="BU1041" s="2237"/>
      <c r="BV1041" s="2237"/>
      <c r="BW1041" s="2237"/>
      <c r="BX1041" s="2237"/>
      <c r="BY1041" s="2237"/>
      <c r="BZ1041" s="2237"/>
      <c r="CA1041" s="2237"/>
      <c r="CB1041" s="2237"/>
      <c r="CC1041" s="2237"/>
      <c r="CD1041" s="2237"/>
      <c r="CE1041" s="2237"/>
      <c r="CF1041" s="2237"/>
      <c r="CG1041" s="2237"/>
      <c r="CH1041" s="2237"/>
      <c r="CI1041" s="2237"/>
      <c r="CJ1041" s="2237"/>
      <c r="CK1041" s="2237"/>
      <c r="CL1041" s="2237"/>
      <c r="CM1041" s="2238"/>
      <c r="CN1041" s="2238"/>
      <c r="CO1041" s="2239"/>
      <c r="CQ1041" s="1653"/>
    </row>
    <row r="1042" spans="1:95" s="551" customFormat="1" x14ac:dyDescent="0.2">
      <c r="A1042" s="2170"/>
      <c r="B1042" s="2236"/>
      <c r="C1042" s="2164"/>
      <c r="D1042" s="2164"/>
      <c r="E1042" s="2165"/>
      <c r="F1042" s="2167"/>
      <c r="G1042" s="2164"/>
      <c r="H1042" s="2167"/>
      <c r="I1042" s="2237"/>
      <c r="J1042" s="2237"/>
      <c r="K1042" s="2237"/>
      <c r="L1042" s="2237"/>
      <c r="M1042" s="2237"/>
      <c r="N1042" s="2237"/>
      <c r="O1042" s="2237"/>
      <c r="P1042" s="2237"/>
      <c r="Q1042" s="2237"/>
      <c r="R1042" s="2237"/>
      <c r="S1042" s="2237"/>
      <c r="T1042" s="2237"/>
      <c r="U1042" s="2237"/>
      <c r="V1042" s="2237"/>
      <c r="W1042" s="2237"/>
      <c r="X1042" s="2237"/>
      <c r="Y1042" s="2237"/>
      <c r="Z1042" s="2237"/>
      <c r="AA1042" s="2237"/>
      <c r="AB1042" s="2238"/>
      <c r="AC1042" s="2238"/>
      <c r="AD1042" s="2238"/>
      <c r="AE1042" s="2238"/>
      <c r="AF1042" s="2237"/>
      <c r="AG1042" s="2237"/>
      <c r="AH1042" s="2237"/>
      <c r="AI1042" s="2237"/>
      <c r="AJ1042" s="2237"/>
      <c r="AK1042" s="2237"/>
      <c r="AL1042" s="2237"/>
      <c r="AM1042" s="2237"/>
      <c r="AN1042" s="2237"/>
      <c r="AO1042" s="2237"/>
      <c r="AP1042" s="2237"/>
      <c r="AQ1042" s="2237"/>
      <c r="AR1042" s="2237"/>
      <c r="AS1042" s="2237"/>
      <c r="AT1042" s="2237"/>
      <c r="AU1042" s="2237"/>
      <c r="AV1042" s="2237"/>
      <c r="AW1042" s="2237"/>
      <c r="AX1042" s="2237"/>
      <c r="AY1042" s="2237"/>
      <c r="AZ1042" s="2237"/>
      <c r="BA1042" s="2237"/>
      <c r="BB1042" s="2237"/>
      <c r="BC1042" s="2237"/>
      <c r="BD1042" s="2237"/>
      <c r="BE1042" s="2237"/>
      <c r="BF1042" s="2237"/>
      <c r="BG1042" s="2237"/>
      <c r="BH1042" s="2237"/>
      <c r="BI1042" s="2237"/>
      <c r="BJ1042" s="2237"/>
      <c r="BK1042" s="2237"/>
      <c r="BL1042" s="2237"/>
      <c r="BM1042" s="2237"/>
      <c r="BN1042" s="2237"/>
      <c r="BO1042" s="2237"/>
      <c r="BP1042" s="2237"/>
      <c r="BQ1042" s="2237"/>
      <c r="BR1042" s="2237"/>
      <c r="BS1042" s="2238"/>
      <c r="BT1042" s="2237"/>
      <c r="BU1042" s="2237"/>
      <c r="BV1042" s="2237"/>
      <c r="BW1042" s="2237"/>
      <c r="BX1042" s="2237"/>
      <c r="BY1042" s="2237"/>
      <c r="BZ1042" s="2237"/>
      <c r="CA1042" s="2237"/>
      <c r="CB1042" s="2237"/>
      <c r="CC1042" s="2237"/>
      <c r="CD1042" s="2237"/>
      <c r="CE1042" s="2237"/>
      <c r="CF1042" s="2237"/>
      <c r="CG1042" s="2237"/>
      <c r="CH1042" s="2237"/>
      <c r="CI1042" s="2237"/>
      <c r="CJ1042" s="2237"/>
      <c r="CK1042" s="2237"/>
      <c r="CL1042" s="2237"/>
      <c r="CM1042" s="2238"/>
      <c r="CN1042" s="2238"/>
      <c r="CO1042" s="2239"/>
      <c r="CQ1042" s="1653"/>
    </row>
    <row r="1043" spans="1:95" s="551" customFormat="1" x14ac:dyDescent="0.2">
      <c r="A1043" s="2170"/>
      <c r="B1043" s="2236"/>
      <c r="C1043" s="2164"/>
      <c r="D1043" s="2164"/>
      <c r="E1043" s="2165"/>
      <c r="F1043" s="2167"/>
      <c r="G1043" s="2164"/>
      <c r="H1043" s="2167"/>
      <c r="I1043" s="2237"/>
      <c r="J1043" s="2237"/>
      <c r="K1043" s="2237"/>
      <c r="L1043" s="2237"/>
      <c r="M1043" s="2237"/>
      <c r="N1043" s="2237"/>
      <c r="O1043" s="2237"/>
      <c r="P1043" s="2237"/>
      <c r="Q1043" s="2237"/>
      <c r="R1043" s="2237"/>
      <c r="S1043" s="2237"/>
      <c r="T1043" s="2237"/>
      <c r="U1043" s="2237"/>
      <c r="V1043" s="2237"/>
      <c r="W1043" s="2237"/>
      <c r="X1043" s="2237"/>
      <c r="Y1043" s="2237"/>
      <c r="Z1043" s="2237"/>
      <c r="AA1043" s="2237"/>
      <c r="AB1043" s="2238"/>
      <c r="AC1043" s="2238"/>
      <c r="AD1043" s="2238"/>
      <c r="AE1043" s="2238"/>
      <c r="AF1043" s="2237"/>
      <c r="AG1043" s="2237"/>
      <c r="AH1043" s="2237"/>
      <c r="AI1043" s="2237"/>
      <c r="AJ1043" s="2237"/>
      <c r="AK1043" s="2237"/>
      <c r="AL1043" s="2237"/>
      <c r="AM1043" s="2237"/>
      <c r="AN1043" s="2237"/>
      <c r="AO1043" s="2237"/>
      <c r="AP1043" s="2237"/>
      <c r="AQ1043" s="2237"/>
      <c r="AR1043" s="2237"/>
      <c r="AS1043" s="2237"/>
      <c r="AT1043" s="2237"/>
      <c r="AU1043" s="2237"/>
      <c r="AV1043" s="2237"/>
      <c r="AW1043" s="2237"/>
      <c r="AX1043" s="2237"/>
      <c r="AY1043" s="2237"/>
      <c r="AZ1043" s="2237"/>
      <c r="BA1043" s="2237"/>
      <c r="BB1043" s="2237"/>
      <c r="BC1043" s="2237"/>
      <c r="BD1043" s="2237"/>
      <c r="BE1043" s="2237"/>
      <c r="BF1043" s="2237"/>
      <c r="BG1043" s="2237"/>
      <c r="BH1043" s="2237"/>
      <c r="BI1043" s="2237"/>
      <c r="BJ1043" s="2237"/>
      <c r="BK1043" s="2237"/>
      <c r="BL1043" s="2237"/>
      <c r="BM1043" s="2237"/>
      <c r="BN1043" s="2237"/>
      <c r="BO1043" s="2237"/>
      <c r="BP1043" s="2237"/>
      <c r="BQ1043" s="2237"/>
      <c r="BR1043" s="2237"/>
      <c r="BS1043" s="2238"/>
      <c r="BT1043" s="2237"/>
      <c r="BU1043" s="2237"/>
      <c r="BV1043" s="2237"/>
      <c r="BW1043" s="2237"/>
      <c r="BX1043" s="2237"/>
      <c r="BY1043" s="2237"/>
      <c r="BZ1043" s="2237"/>
      <c r="CA1043" s="2237"/>
      <c r="CB1043" s="2237"/>
      <c r="CC1043" s="2237"/>
      <c r="CD1043" s="2237"/>
      <c r="CE1043" s="2237"/>
      <c r="CF1043" s="2237"/>
      <c r="CG1043" s="2237"/>
      <c r="CH1043" s="2237"/>
      <c r="CI1043" s="2237"/>
      <c r="CJ1043" s="2237"/>
      <c r="CK1043" s="2237"/>
      <c r="CL1043" s="2237"/>
      <c r="CM1043" s="2238"/>
      <c r="CN1043" s="2238"/>
      <c r="CO1043" s="2239"/>
      <c r="CQ1043" s="1653"/>
    </row>
    <row r="1044" spans="1:95" s="551" customFormat="1" x14ac:dyDescent="0.2">
      <c r="A1044" s="2170"/>
      <c r="B1044" s="2236"/>
      <c r="C1044" s="2164"/>
      <c r="D1044" s="2164"/>
      <c r="E1044" s="2165"/>
      <c r="F1044" s="2167"/>
      <c r="G1044" s="2164"/>
      <c r="H1044" s="2167"/>
      <c r="I1044" s="2237"/>
      <c r="J1044" s="2237"/>
      <c r="K1044" s="2237"/>
      <c r="L1044" s="2237"/>
      <c r="M1044" s="2237"/>
      <c r="N1044" s="2237"/>
      <c r="O1044" s="2237"/>
      <c r="P1044" s="2237"/>
      <c r="Q1044" s="2237"/>
      <c r="R1044" s="2237"/>
      <c r="S1044" s="2237"/>
      <c r="T1044" s="2237"/>
      <c r="U1044" s="2237"/>
      <c r="V1044" s="2237"/>
      <c r="W1044" s="2237"/>
      <c r="X1044" s="2237"/>
      <c r="Y1044" s="2237"/>
      <c r="Z1044" s="2237"/>
      <c r="AA1044" s="2237"/>
      <c r="AB1044" s="2238"/>
      <c r="AC1044" s="2238"/>
      <c r="AD1044" s="2238"/>
      <c r="AE1044" s="2238"/>
      <c r="AF1044" s="2237"/>
      <c r="AG1044" s="2237"/>
      <c r="AH1044" s="2237"/>
      <c r="AI1044" s="2237"/>
      <c r="AJ1044" s="2237"/>
      <c r="AK1044" s="2237"/>
      <c r="AL1044" s="2237"/>
      <c r="AM1044" s="2237"/>
      <c r="AN1044" s="2237"/>
      <c r="AO1044" s="2237"/>
      <c r="AP1044" s="2237"/>
      <c r="AQ1044" s="2237"/>
      <c r="AR1044" s="2237"/>
      <c r="AS1044" s="2237"/>
      <c r="AT1044" s="2237"/>
      <c r="AU1044" s="2237"/>
      <c r="AV1044" s="2237"/>
      <c r="AW1044" s="2237"/>
      <c r="AX1044" s="2237"/>
      <c r="AY1044" s="2237"/>
      <c r="AZ1044" s="2237"/>
      <c r="BA1044" s="2237"/>
      <c r="BB1044" s="2237"/>
      <c r="BC1044" s="2237"/>
      <c r="BD1044" s="2237"/>
      <c r="BE1044" s="2237"/>
      <c r="BF1044" s="2237"/>
      <c r="BG1044" s="2237"/>
      <c r="BH1044" s="2237"/>
      <c r="BI1044" s="2237"/>
      <c r="BJ1044" s="2237"/>
      <c r="BK1044" s="2237"/>
      <c r="BL1044" s="2237"/>
      <c r="BM1044" s="2237"/>
      <c r="BN1044" s="2237"/>
      <c r="BO1044" s="2237"/>
      <c r="BP1044" s="2237"/>
      <c r="BQ1044" s="2237"/>
      <c r="BR1044" s="2237"/>
      <c r="BS1044" s="2238"/>
      <c r="BT1044" s="2237"/>
      <c r="BU1044" s="2237"/>
      <c r="BV1044" s="2237"/>
      <c r="BW1044" s="2237"/>
      <c r="BX1044" s="2237"/>
      <c r="BY1044" s="2237"/>
      <c r="BZ1044" s="2237"/>
      <c r="CA1044" s="2237"/>
      <c r="CB1044" s="2237"/>
      <c r="CC1044" s="2237"/>
      <c r="CD1044" s="2237"/>
      <c r="CE1044" s="2237"/>
      <c r="CF1044" s="2237"/>
      <c r="CG1044" s="2237"/>
      <c r="CH1044" s="2237"/>
      <c r="CI1044" s="2237"/>
      <c r="CJ1044" s="2237"/>
      <c r="CK1044" s="2237"/>
      <c r="CL1044" s="2237"/>
      <c r="CM1044" s="2238"/>
      <c r="CN1044" s="2238"/>
      <c r="CO1044" s="2239"/>
      <c r="CQ1044" s="1653"/>
    </row>
    <row r="1045" spans="1:95" s="551" customFormat="1" x14ac:dyDescent="0.2">
      <c r="A1045" s="2170"/>
      <c r="B1045" s="2236"/>
      <c r="C1045" s="2164"/>
      <c r="D1045" s="2164"/>
      <c r="E1045" s="2165"/>
      <c r="F1045" s="2167"/>
      <c r="G1045" s="2164"/>
      <c r="H1045" s="2167"/>
      <c r="I1045" s="2237"/>
      <c r="J1045" s="2237"/>
      <c r="K1045" s="2237"/>
      <c r="L1045" s="2237"/>
      <c r="M1045" s="2237"/>
      <c r="N1045" s="2237"/>
      <c r="O1045" s="2237"/>
      <c r="P1045" s="2237"/>
      <c r="Q1045" s="2237"/>
      <c r="R1045" s="2237"/>
      <c r="S1045" s="2237"/>
      <c r="T1045" s="2237"/>
      <c r="U1045" s="2237"/>
      <c r="V1045" s="2237"/>
      <c r="W1045" s="2237"/>
      <c r="X1045" s="2237"/>
      <c r="Y1045" s="2237"/>
      <c r="Z1045" s="2237"/>
      <c r="AA1045" s="2237"/>
      <c r="AB1045" s="2238"/>
      <c r="AC1045" s="2238"/>
      <c r="AD1045" s="2238"/>
      <c r="AE1045" s="2238"/>
      <c r="AF1045" s="2237"/>
      <c r="AG1045" s="2237"/>
      <c r="AH1045" s="2237"/>
      <c r="AI1045" s="2237"/>
      <c r="AJ1045" s="2237"/>
      <c r="AK1045" s="2237"/>
      <c r="AL1045" s="2237"/>
      <c r="AM1045" s="2237"/>
      <c r="AN1045" s="2237"/>
      <c r="AO1045" s="2237"/>
      <c r="AP1045" s="2237"/>
      <c r="AQ1045" s="2237"/>
      <c r="AR1045" s="2237"/>
      <c r="AS1045" s="2237"/>
      <c r="AT1045" s="2237"/>
      <c r="AU1045" s="2237"/>
      <c r="AV1045" s="2237"/>
      <c r="AW1045" s="2237"/>
      <c r="AX1045" s="2237"/>
      <c r="AY1045" s="2237"/>
      <c r="AZ1045" s="2237"/>
      <c r="BA1045" s="2237"/>
      <c r="BB1045" s="2237"/>
      <c r="BC1045" s="2237"/>
      <c r="BD1045" s="2237"/>
      <c r="BE1045" s="2237"/>
      <c r="BF1045" s="2237"/>
      <c r="BG1045" s="2237"/>
      <c r="BH1045" s="2237"/>
      <c r="BI1045" s="2237"/>
      <c r="BJ1045" s="2237"/>
      <c r="BK1045" s="2237"/>
      <c r="BL1045" s="2237"/>
      <c r="BM1045" s="2237"/>
      <c r="BN1045" s="2237"/>
      <c r="BO1045" s="2237"/>
      <c r="BP1045" s="2237"/>
      <c r="BQ1045" s="2237"/>
      <c r="BR1045" s="2237"/>
      <c r="BS1045" s="2238"/>
      <c r="BT1045" s="2237"/>
      <c r="BU1045" s="2237"/>
      <c r="BV1045" s="2237"/>
      <c r="BW1045" s="2237"/>
      <c r="BX1045" s="2237"/>
      <c r="BY1045" s="2237"/>
      <c r="BZ1045" s="2237"/>
      <c r="CA1045" s="2237"/>
      <c r="CB1045" s="2237"/>
      <c r="CC1045" s="2237"/>
      <c r="CD1045" s="2237"/>
      <c r="CE1045" s="2237"/>
      <c r="CF1045" s="2237"/>
      <c r="CG1045" s="2237"/>
      <c r="CH1045" s="2237"/>
      <c r="CI1045" s="2237"/>
      <c r="CJ1045" s="2237"/>
      <c r="CK1045" s="2237"/>
      <c r="CL1045" s="2237"/>
      <c r="CM1045" s="2238"/>
      <c r="CN1045" s="2238"/>
      <c r="CO1045" s="2239"/>
      <c r="CQ1045" s="1653"/>
    </row>
    <row r="1046" spans="1:95" s="551" customFormat="1" x14ac:dyDescent="0.2">
      <c r="A1046" s="2170"/>
      <c r="B1046" s="2236"/>
      <c r="C1046" s="2164"/>
      <c r="D1046" s="2164"/>
      <c r="E1046" s="2165"/>
      <c r="F1046" s="2167"/>
      <c r="G1046" s="2164"/>
      <c r="H1046" s="2167"/>
      <c r="I1046" s="2237"/>
      <c r="J1046" s="2237"/>
      <c r="K1046" s="2237"/>
      <c r="L1046" s="2237"/>
      <c r="M1046" s="2237"/>
      <c r="N1046" s="2237"/>
      <c r="O1046" s="2237"/>
      <c r="P1046" s="2237"/>
      <c r="Q1046" s="2237"/>
      <c r="R1046" s="2237"/>
      <c r="S1046" s="2237"/>
      <c r="T1046" s="2237"/>
      <c r="U1046" s="2237"/>
      <c r="V1046" s="2237"/>
      <c r="W1046" s="2237"/>
      <c r="X1046" s="2237"/>
      <c r="Y1046" s="2237"/>
      <c r="Z1046" s="2237"/>
      <c r="AA1046" s="2237"/>
      <c r="AB1046" s="2238"/>
      <c r="AC1046" s="2238"/>
      <c r="AD1046" s="2238"/>
      <c r="AE1046" s="2238"/>
      <c r="AF1046" s="2237"/>
      <c r="AG1046" s="2237"/>
      <c r="AH1046" s="2237"/>
      <c r="AI1046" s="2237"/>
      <c r="AJ1046" s="2237"/>
      <c r="AK1046" s="2237"/>
      <c r="AL1046" s="2237"/>
      <c r="AM1046" s="2237"/>
      <c r="AN1046" s="2237"/>
      <c r="AO1046" s="2237"/>
      <c r="AP1046" s="2237"/>
      <c r="AQ1046" s="2237"/>
      <c r="AR1046" s="2237"/>
      <c r="AS1046" s="2237"/>
      <c r="AT1046" s="2237"/>
      <c r="AU1046" s="2237"/>
      <c r="AV1046" s="2237"/>
      <c r="AW1046" s="2237"/>
      <c r="AX1046" s="2237"/>
      <c r="AY1046" s="2237"/>
      <c r="AZ1046" s="2237"/>
      <c r="BA1046" s="2237"/>
      <c r="BB1046" s="2237"/>
      <c r="BC1046" s="2237"/>
      <c r="BD1046" s="2237"/>
      <c r="BE1046" s="2237"/>
      <c r="BF1046" s="2237"/>
      <c r="BG1046" s="2237"/>
      <c r="BH1046" s="2237"/>
      <c r="BI1046" s="2237"/>
      <c r="BJ1046" s="2237"/>
      <c r="BK1046" s="2237"/>
      <c r="BL1046" s="2237"/>
      <c r="BM1046" s="2237"/>
      <c r="BN1046" s="2237"/>
      <c r="BO1046" s="2237"/>
      <c r="BP1046" s="2237"/>
      <c r="BQ1046" s="2237"/>
      <c r="BR1046" s="2237"/>
      <c r="BS1046" s="2238"/>
      <c r="BT1046" s="2237"/>
      <c r="BU1046" s="2237"/>
      <c r="BV1046" s="2237"/>
      <c r="BW1046" s="2237"/>
      <c r="BX1046" s="2237"/>
      <c r="BY1046" s="2237"/>
      <c r="BZ1046" s="2237"/>
      <c r="CA1046" s="2237"/>
      <c r="CB1046" s="2237"/>
      <c r="CC1046" s="2237"/>
      <c r="CD1046" s="2237"/>
      <c r="CE1046" s="2237"/>
      <c r="CF1046" s="2237"/>
      <c r="CG1046" s="2237"/>
      <c r="CH1046" s="2237"/>
      <c r="CI1046" s="2237"/>
      <c r="CJ1046" s="2237"/>
      <c r="CK1046" s="2237"/>
      <c r="CL1046" s="2237"/>
      <c r="CM1046" s="2238"/>
      <c r="CN1046" s="2238"/>
      <c r="CO1046" s="2239"/>
      <c r="CQ1046" s="1653"/>
    </row>
    <row r="1047" spans="1:95" s="551" customFormat="1" x14ac:dyDescent="0.2">
      <c r="A1047" s="2170"/>
      <c r="B1047" s="2236"/>
      <c r="C1047" s="2164"/>
      <c r="D1047" s="2164"/>
      <c r="E1047" s="2165"/>
      <c r="F1047" s="2167"/>
      <c r="G1047" s="2164"/>
      <c r="H1047" s="2167"/>
      <c r="I1047" s="2237"/>
      <c r="J1047" s="2237"/>
      <c r="K1047" s="2237"/>
      <c r="L1047" s="2237"/>
      <c r="M1047" s="2237"/>
      <c r="N1047" s="2237"/>
      <c r="O1047" s="2237"/>
      <c r="P1047" s="2237"/>
      <c r="Q1047" s="2237"/>
      <c r="R1047" s="2237"/>
      <c r="S1047" s="2237"/>
      <c r="T1047" s="2237"/>
      <c r="U1047" s="2237"/>
      <c r="V1047" s="2237"/>
      <c r="W1047" s="2237"/>
      <c r="X1047" s="2237"/>
      <c r="Y1047" s="2237"/>
      <c r="Z1047" s="2237"/>
      <c r="AA1047" s="2237"/>
      <c r="AB1047" s="2238"/>
      <c r="AC1047" s="2238"/>
      <c r="AD1047" s="2238"/>
      <c r="AE1047" s="2238"/>
      <c r="AF1047" s="2237"/>
      <c r="AG1047" s="2237"/>
      <c r="AH1047" s="2237"/>
      <c r="AI1047" s="2237"/>
      <c r="AJ1047" s="2237"/>
      <c r="AK1047" s="2237"/>
      <c r="AL1047" s="2237"/>
      <c r="AM1047" s="2237"/>
      <c r="AN1047" s="2237"/>
      <c r="AO1047" s="2237"/>
      <c r="AP1047" s="2237"/>
      <c r="AQ1047" s="2237"/>
      <c r="AR1047" s="2237"/>
      <c r="AS1047" s="2237"/>
      <c r="AT1047" s="2237"/>
      <c r="AU1047" s="2237"/>
      <c r="AV1047" s="2237"/>
      <c r="AW1047" s="2237"/>
      <c r="AX1047" s="2237"/>
      <c r="AY1047" s="2237"/>
      <c r="AZ1047" s="2237"/>
      <c r="BA1047" s="2237"/>
      <c r="BB1047" s="2237"/>
      <c r="BC1047" s="2237"/>
      <c r="BD1047" s="2237"/>
      <c r="BE1047" s="2237"/>
      <c r="BF1047" s="2237"/>
      <c r="BG1047" s="2237"/>
      <c r="BH1047" s="2237"/>
      <c r="BI1047" s="2237"/>
      <c r="BJ1047" s="2237"/>
      <c r="BK1047" s="2237"/>
      <c r="BL1047" s="2237"/>
      <c r="BM1047" s="2237"/>
      <c r="BN1047" s="2237"/>
      <c r="BO1047" s="2237"/>
      <c r="BP1047" s="2237"/>
      <c r="BQ1047" s="2237"/>
      <c r="BR1047" s="2237"/>
      <c r="BS1047" s="2238"/>
      <c r="BT1047" s="2237"/>
      <c r="BU1047" s="2237"/>
      <c r="BV1047" s="2237"/>
      <c r="BW1047" s="2237"/>
      <c r="BX1047" s="2237"/>
      <c r="BY1047" s="2237"/>
      <c r="BZ1047" s="2237"/>
      <c r="CA1047" s="2237"/>
      <c r="CB1047" s="2237"/>
      <c r="CC1047" s="2237"/>
      <c r="CD1047" s="2237"/>
      <c r="CE1047" s="2237"/>
      <c r="CF1047" s="2237"/>
      <c r="CG1047" s="2237"/>
      <c r="CH1047" s="2237"/>
      <c r="CI1047" s="2237"/>
      <c r="CJ1047" s="2237"/>
      <c r="CK1047" s="2237"/>
      <c r="CL1047" s="2237"/>
      <c r="CM1047" s="2238"/>
      <c r="CN1047" s="2238"/>
      <c r="CO1047" s="2239"/>
      <c r="CQ1047" s="1653"/>
    </row>
    <row r="1048" spans="1:95" s="551" customFormat="1" x14ac:dyDescent="0.2">
      <c r="A1048" s="2170"/>
      <c r="B1048" s="2236"/>
      <c r="C1048" s="2164"/>
      <c r="D1048" s="2164"/>
      <c r="E1048" s="2165"/>
      <c r="F1048" s="2167"/>
      <c r="G1048" s="2164"/>
      <c r="H1048" s="2167"/>
      <c r="I1048" s="2237"/>
      <c r="J1048" s="2237"/>
      <c r="K1048" s="2237"/>
      <c r="L1048" s="2237"/>
      <c r="M1048" s="2237"/>
      <c r="N1048" s="2237"/>
      <c r="O1048" s="2237"/>
      <c r="P1048" s="2237"/>
      <c r="Q1048" s="2237"/>
      <c r="R1048" s="2237"/>
      <c r="S1048" s="2237"/>
      <c r="T1048" s="2237"/>
      <c r="U1048" s="2237"/>
      <c r="V1048" s="2237"/>
      <c r="W1048" s="2237"/>
      <c r="X1048" s="2237"/>
      <c r="Y1048" s="2237"/>
      <c r="Z1048" s="2237"/>
      <c r="AA1048" s="2237"/>
      <c r="AB1048" s="2238"/>
      <c r="AC1048" s="2238"/>
      <c r="AD1048" s="2238"/>
      <c r="AE1048" s="2238"/>
      <c r="AF1048" s="2237"/>
      <c r="AG1048" s="2237"/>
      <c r="AH1048" s="2237"/>
      <c r="AI1048" s="2237"/>
      <c r="AJ1048" s="2237"/>
      <c r="AK1048" s="2237"/>
      <c r="AL1048" s="2237"/>
      <c r="AM1048" s="2237"/>
      <c r="AN1048" s="2237"/>
      <c r="AO1048" s="2237"/>
      <c r="AP1048" s="2237"/>
      <c r="AQ1048" s="2237"/>
      <c r="AR1048" s="2237"/>
      <c r="AS1048" s="2237"/>
      <c r="AT1048" s="2237"/>
      <c r="AU1048" s="2237"/>
      <c r="AV1048" s="2237"/>
      <c r="AW1048" s="2237"/>
      <c r="AX1048" s="2237"/>
      <c r="AY1048" s="2237"/>
      <c r="AZ1048" s="2237"/>
      <c r="BA1048" s="2237"/>
      <c r="BB1048" s="2237"/>
      <c r="BC1048" s="2237"/>
      <c r="BD1048" s="2237"/>
      <c r="BE1048" s="2237"/>
      <c r="BF1048" s="2237"/>
      <c r="BG1048" s="2237"/>
      <c r="BH1048" s="2237"/>
      <c r="BI1048" s="2237"/>
      <c r="BJ1048" s="2237"/>
      <c r="BK1048" s="2237"/>
      <c r="BL1048" s="2237"/>
      <c r="BM1048" s="2237"/>
      <c r="BN1048" s="2237"/>
      <c r="BO1048" s="2237"/>
      <c r="BP1048" s="2237"/>
      <c r="BQ1048" s="2237"/>
      <c r="BR1048" s="2237"/>
      <c r="BS1048" s="2238"/>
      <c r="BT1048" s="2237"/>
      <c r="BU1048" s="2237"/>
      <c r="BV1048" s="2237"/>
      <c r="BW1048" s="2237"/>
      <c r="BX1048" s="2237"/>
      <c r="BY1048" s="2237"/>
      <c r="BZ1048" s="2237"/>
      <c r="CA1048" s="2237"/>
      <c r="CB1048" s="2237"/>
      <c r="CC1048" s="2237"/>
      <c r="CD1048" s="2237"/>
      <c r="CE1048" s="2237"/>
      <c r="CF1048" s="2237"/>
      <c r="CG1048" s="2237"/>
      <c r="CH1048" s="2237"/>
      <c r="CI1048" s="2237"/>
      <c r="CJ1048" s="2237"/>
      <c r="CK1048" s="2237"/>
      <c r="CL1048" s="2237"/>
      <c r="CM1048" s="2238"/>
      <c r="CN1048" s="2238"/>
      <c r="CO1048" s="2239"/>
      <c r="CQ1048" s="1653"/>
    </row>
    <row r="1049" spans="1:95" s="551" customFormat="1" x14ac:dyDescent="0.2">
      <c r="A1049" s="2170"/>
      <c r="B1049" s="2236"/>
      <c r="C1049" s="2164"/>
      <c r="D1049" s="2164"/>
      <c r="E1049" s="2165"/>
      <c r="F1049" s="2167"/>
      <c r="G1049" s="2164"/>
      <c r="H1049" s="2167"/>
      <c r="I1049" s="2237"/>
      <c r="J1049" s="2237"/>
      <c r="K1049" s="2237"/>
      <c r="L1049" s="2237"/>
      <c r="M1049" s="2237"/>
      <c r="N1049" s="2237"/>
      <c r="O1049" s="2237"/>
      <c r="P1049" s="2237"/>
      <c r="Q1049" s="2237"/>
      <c r="R1049" s="2237"/>
      <c r="S1049" s="2237"/>
      <c r="T1049" s="2237"/>
      <c r="U1049" s="2237"/>
      <c r="V1049" s="2237"/>
      <c r="W1049" s="2237"/>
      <c r="X1049" s="2237"/>
      <c r="Y1049" s="2237"/>
      <c r="Z1049" s="2237"/>
      <c r="AA1049" s="2237"/>
      <c r="AB1049" s="2238"/>
      <c r="AC1049" s="2238"/>
      <c r="AD1049" s="2238"/>
      <c r="AE1049" s="2238"/>
      <c r="AF1049" s="2237"/>
      <c r="AG1049" s="2237"/>
      <c r="AH1049" s="2237"/>
      <c r="AI1049" s="2237"/>
      <c r="AJ1049" s="2237"/>
      <c r="AK1049" s="2237"/>
      <c r="AL1049" s="2237"/>
      <c r="AM1049" s="2237"/>
      <c r="AN1049" s="2237"/>
      <c r="AO1049" s="2237"/>
      <c r="AP1049" s="2237"/>
      <c r="AQ1049" s="2237"/>
      <c r="AR1049" s="2237"/>
      <c r="AS1049" s="2237"/>
      <c r="AT1049" s="2237"/>
      <c r="AU1049" s="2237"/>
      <c r="AV1049" s="2237"/>
      <c r="AW1049" s="2237"/>
      <c r="AX1049" s="2237"/>
      <c r="AY1049" s="2237"/>
      <c r="AZ1049" s="2237"/>
      <c r="BA1049" s="2237"/>
      <c r="BB1049" s="2237"/>
      <c r="BC1049" s="2237"/>
      <c r="BD1049" s="2237"/>
      <c r="BE1049" s="2237"/>
      <c r="BF1049" s="2237"/>
      <c r="BG1049" s="2237"/>
      <c r="BH1049" s="2237"/>
      <c r="BI1049" s="2237"/>
      <c r="BJ1049" s="2237"/>
      <c r="BK1049" s="2237"/>
      <c r="BL1049" s="2237"/>
      <c r="BM1049" s="2237"/>
      <c r="BN1049" s="2237"/>
      <c r="BO1049" s="2237"/>
      <c r="BP1049" s="2237"/>
      <c r="BQ1049" s="2237"/>
      <c r="BR1049" s="2237"/>
      <c r="BS1049" s="2238"/>
      <c r="BT1049" s="2237"/>
      <c r="BU1049" s="2237"/>
      <c r="BV1049" s="2237"/>
      <c r="BW1049" s="2237"/>
      <c r="BX1049" s="2237"/>
      <c r="BY1049" s="2237"/>
      <c r="BZ1049" s="2237"/>
      <c r="CA1049" s="2237"/>
      <c r="CB1049" s="2237"/>
      <c r="CC1049" s="2237"/>
      <c r="CD1049" s="2237"/>
      <c r="CE1049" s="2237"/>
      <c r="CF1049" s="2237"/>
      <c r="CG1049" s="2237"/>
      <c r="CH1049" s="2237"/>
      <c r="CI1049" s="2237"/>
      <c r="CJ1049" s="2237"/>
      <c r="CK1049" s="2237"/>
      <c r="CL1049" s="2237"/>
      <c r="CM1049" s="2238"/>
      <c r="CN1049" s="2238"/>
      <c r="CO1049" s="2239"/>
      <c r="CQ1049" s="1653"/>
    </row>
    <row r="1050" spans="1:95" s="551" customFormat="1" x14ac:dyDescent="0.2">
      <c r="A1050" s="2170"/>
      <c r="B1050" s="2236"/>
      <c r="C1050" s="2164"/>
      <c r="D1050" s="2164"/>
      <c r="E1050" s="2165"/>
      <c r="F1050" s="2167"/>
      <c r="G1050" s="2164"/>
      <c r="H1050" s="2167"/>
      <c r="I1050" s="2237"/>
      <c r="J1050" s="2237"/>
      <c r="K1050" s="2237"/>
      <c r="L1050" s="2237"/>
      <c r="M1050" s="2237"/>
      <c r="N1050" s="2237"/>
      <c r="O1050" s="2237"/>
      <c r="P1050" s="2237"/>
      <c r="Q1050" s="2237"/>
      <c r="R1050" s="2237"/>
      <c r="S1050" s="2237"/>
      <c r="T1050" s="2237"/>
      <c r="U1050" s="2237"/>
      <c r="V1050" s="2237"/>
      <c r="W1050" s="2237"/>
      <c r="X1050" s="2237"/>
      <c r="Y1050" s="2237"/>
      <c r="Z1050" s="2237"/>
      <c r="AA1050" s="2237"/>
      <c r="AB1050" s="2238"/>
      <c r="AC1050" s="2238"/>
      <c r="AD1050" s="2238"/>
      <c r="AE1050" s="2238"/>
      <c r="AF1050" s="2237"/>
      <c r="AG1050" s="2237"/>
      <c r="AH1050" s="2237"/>
      <c r="AI1050" s="2237"/>
      <c r="AJ1050" s="2237"/>
      <c r="AK1050" s="2237"/>
      <c r="AL1050" s="2237"/>
      <c r="AM1050" s="2237"/>
      <c r="AN1050" s="2237"/>
      <c r="AO1050" s="2237"/>
      <c r="AP1050" s="2237"/>
      <c r="AQ1050" s="2237"/>
      <c r="AR1050" s="2237"/>
      <c r="AS1050" s="2237"/>
      <c r="AT1050" s="2237"/>
      <c r="AU1050" s="2237"/>
      <c r="AV1050" s="2237"/>
      <c r="AW1050" s="2237"/>
      <c r="AX1050" s="2237"/>
      <c r="AY1050" s="2237"/>
      <c r="AZ1050" s="2237"/>
      <c r="BA1050" s="2237"/>
      <c r="BB1050" s="2237"/>
      <c r="BC1050" s="2237"/>
      <c r="BD1050" s="2237"/>
      <c r="BE1050" s="2237"/>
      <c r="BF1050" s="2237"/>
      <c r="BG1050" s="2237"/>
      <c r="BH1050" s="2237"/>
      <c r="BI1050" s="2237"/>
      <c r="BJ1050" s="2237"/>
      <c r="BK1050" s="2237"/>
      <c r="BL1050" s="2237"/>
      <c r="BM1050" s="2237"/>
      <c r="BN1050" s="2237"/>
      <c r="BO1050" s="2237"/>
      <c r="BP1050" s="2237"/>
      <c r="BQ1050" s="2237"/>
      <c r="BR1050" s="2237"/>
      <c r="BS1050" s="2238"/>
      <c r="BT1050" s="2237"/>
      <c r="BU1050" s="2237"/>
      <c r="BV1050" s="2237"/>
      <c r="BW1050" s="2237"/>
      <c r="BX1050" s="2237"/>
      <c r="BY1050" s="2237"/>
      <c r="BZ1050" s="2237"/>
      <c r="CA1050" s="2237"/>
      <c r="CB1050" s="2237"/>
      <c r="CC1050" s="2237"/>
      <c r="CD1050" s="2237"/>
      <c r="CE1050" s="2237"/>
      <c r="CF1050" s="2237"/>
      <c r="CG1050" s="2237"/>
      <c r="CH1050" s="2237"/>
      <c r="CI1050" s="2237"/>
      <c r="CJ1050" s="2237"/>
      <c r="CK1050" s="2237"/>
      <c r="CL1050" s="2237"/>
      <c r="CM1050" s="2238"/>
      <c r="CN1050" s="2238"/>
      <c r="CO1050" s="2239"/>
      <c r="CQ1050" s="1653"/>
    </row>
    <row r="1051" spans="1:95" s="551" customFormat="1" x14ac:dyDescent="0.2">
      <c r="A1051" s="2170"/>
      <c r="B1051" s="2236"/>
      <c r="C1051" s="2164"/>
      <c r="D1051" s="2164"/>
      <c r="E1051" s="2165"/>
      <c r="F1051" s="2167"/>
      <c r="G1051" s="2164"/>
      <c r="H1051" s="2167"/>
      <c r="I1051" s="2237"/>
      <c r="J1051" s="2237"/>
      <c r="K1051" s="2237"/>
      <c r="L1051" s="2237"/>
      <c r="M1051" s="2237"/>
      <c r="N1051" s="2237"/>
      <c r="O1051" s="2237"/>
      <c r="P1051" s="2237"/>
      <c r="Q1051" s="2237"/>
      <c r="R1051" s="2237"/>
      <c r="S1051" s="2237"/>
      <c r="T1051" s="2237"/>
      <c r="U1051" s="2237"/>
      <c r="V1051" s="2237"/>
      <c r="W1051" s="2237"/>
      <c r="X1051" s="2237"/>
      <c r="Y1051" s="2237"/>
      <c r="Z1051" s="2237"/>
      <c r="AA1051" s="2237"/>
      <c r="AB1051" s="2238"/>
      <c r="AC1051" s="2238"/>
      <c r="AD1051" s="2238"/>
      <c r="AE1051" s="2238"/>
      <c r="AF1051" s="2237"/>
      <c r="AG1051" s="2237"/>
      <c r="AH1051" s="2237"/>
      <c r="AI1051" s="2237"/>
      <c r="AJ1051" s="2237"/>
      <c r="AK1051" s="2237"/>
      <c r="AL1051" s="2237"/>
      <c r="AM1051" s="2237"/>
      <c r="AN1051" s="2237"/>
      <c r="AO1051" s="2237"/>
      <c r="AP1051" s="2237"/>
      <c r="AQ1051" s="2237"/>
      <c r="AR1051" s="2237"/>
      <c r="AS1051" s="2237"/>
      <c r="AT1051" s="2237"/>
      <c r="AU1051" s="2237"/>
      <c r="AV1051" s="2237"/>
      <c r="AW1051" s="2237"/>
      <c r="AX1051" s="2237"/>
      <c r="AY1051" s="2237"/>
      <c r="AZ1051" s="2237"/>
      <c r="BA1051" s="2237"/>
      <c r="BB1051" s="2237"/>
      <c r="BC1051" s="2237"/>
      <c r="BD1051" s="2237"/>
      <c r="BE1051" s="2237"/>
      <c r="BF1051" s="2237"/>
      <c r="BG1051" s="2237"/>
      <c r="BH1051" s="2237"/>
      <c r="BI1051" s="2237"/>
      <c r="BJ1051" s="2237"/>
      <c r="BK1051" s="2237"/>
      <c r="BL1051" s="2237"/>
      <c r="BM1051" s="2237"/>
      <c r="BN1051" s="2237"/>
      <c r="BO1051" s="2237"/>
      <c r="BP1051" s="2237"/>
      <c r="BQ1051" s="2237"/>
      <c r="BR1051" s="2237"/>
      <c r="BS1051" s="2238"/>
      <c r="BT1051" s="2237"/>
      <c r="BU1051" s="2237"/>
      <c r="BV1051" s="2237"/>
      <c r="BW1051" s="2237"/>
      <c r="BX1051" s="2237"/>
      <c r="BY1051" s="2237"/>
      <c r="BZ1051" s="2237"/>
      <c r="CA1051" s="2237"/>
      <c r="CB1051" s="2237"/>
      <c r="CC1051" s="2237"/>
      <c r="CD1051" s="2237"/>
      <c r="CE1051" s="2237"/>
      <c r="CF1051" s="2237"/>
      <c r="CG1051" s="2237"/>
      <c r="CH1051" s="2237"/>
      <c r="CI1051" s="2237"/>
      <c r="CJ1051" s="2237"/>
      <c r="CK1051" s="2237"/>
      <c r="CL1051" s="2237"/>
      <c r="CM1051" s="2238"/>
      <c r="CN1051" s="2238"/>
      <c r="CO1051" s="2239"/>
      <c r="CQ1051" s="1653"/>
    </row>
    <row r="1052" spans="1:95" s="551" customFormat="1" x14ac:dyDescent="0.2">
      <c r="A1052" s="2170"/>
      <c r="B1052" s="2236"/>
      <c r="C1052" s="2164"/>
      <c r="D1052" s="2164"/>
      <c r="E1052" s="2165"/>
      <c r="F1052" s="2167"/>
      <c r="G1052" s="2164"/>
      <c r="H1052" s="2167"/>
      <c r="I1052" s="2237"/>
      <c r="J1052" s="2237"/>
      <c r="K1052" s="2237"/>
      <c r="L1052" s="2237"/>
      <c r="M1052" s="2237"/>
      <c r="N1052" s="2237"/>
      <c r="O1052" s="2237"/>
      <c r="P1052" s="2237"/>
      <c r="Q1052" s="2237"/>
      <c r="R1052" s="2237"/>
      <c r="S1052" s="2237"/>
      <c r="T1052" s="2237"/>
      <c r="U1052" s="2237"/>
      <c r="V1052" s="2237"/>
      <c r="W1052" s="2237"/>
      <c r="X1052" s="2237"/>
      <c r="Y1052" s="2237"/>
      <c r="Z1052" s="2237"/>
      <c r="AA1052" s="2237"/>
      <c r="AB1052" s="2238"/>
      <c r="AC1052" s="2238"/>
      <c r="AD1052" s="2238"/>
      <c r="AE1052" s="2238"/>
      <c r="AF1052" s="2237"/>
      <c r="AG1052" s="2237"/>
      <c r="AH1052" s="2237"/>
      <c r="AI1052" s="2237"/>
      <c r="AJ1052" s="2237"/>
      <c r="AK1052" s="2237"/>
      <c r="AL1052" s="2237"/>
      <c r="AM1052" s="2237"/>
      <c r="AN1052" s="2237"/>
      <c r="AO1052" s="2237"/>
      <c r="AP1052" s="2237"/>
      <c r="AQ1052" s="2237"/>
      <c r="AR1052" s="2237"/>
      <c r="AS1052" s="2237"/>
      <c r="AT1052" s="2237"/>
      <c r="AU1052" s="2237"/>
      <c r="AV1052" s="2237"/>
      <c r="AW1052" s="2237"/>
      <c r="AX1052" s="2237"/>
      <c r="AY1052" s="2237"/>
      <c r="AZ1052" s="2237"/>
      <c r="BA1052" s="2237"/>
      <c r="BB1052" s="2237"/>
      <c r="BC1052" s="2237"/>
      <c r="BD1052" s="2237"/>
      <c r="BE1052" s="2237"/>
      <c r="BF1052" s="2237"/>
      <c r="BG1052" s="2237"/>
      <c r="BH1052" s="2237"/>
      <c r="BI1052" s="2237"/>
      <c r="BJ1052" s="2237"/>
      <c r="BK1052" s="2237"/>
      <c r="BL1052" s="2237"/>
      <c r="BM1052" s="2237"/>
      <c r="BN1052" s="2237"/>
      <c r="BO1052" s="2237"/>
      <c r="BP1052" s="2237"/>
      <c r="BQ1052" s="2237"/>
      <c r="BR1052" s="2237"/>
      <c r="BS1052" s="2238"/>
      <c r="BT1052" s="2237"/>
      <c r="BU1052" s="2237"/>
      <c r="BV1052" s="2237"/>
      <c r="BW1052" s="2237"/>
      <c r="BX1052" s="2237"/>
      <c r="BY1052" s="2237"/>
      <c r="BZ1052" s="2237"/>
      <c r="CA1052" s="2237"/>
      <c r="CB1052" s="2237"/>
      <c r="CC1052" s="2237"/>
      <c r="CD1052" s="2237"/>
      <c r="CE1052" s="2237"/>
      <c r="CF1052" s="2237"/>
      <c r="CG1052" s="2237"/>
      <c r="CH1052" s="2237"/>
      <c r="CI1052" s="2237"/>
      <c r="CJ1052" s="2237"/>
      <c r="CK1052" s="2237"/>
      <c r="CL1052" s="2237"/>
      <c r="CM1052" s="2238"/>
      <c r="CN1052" s="2238"/>
      <c r="CO1052" s="2239"/>
      <c r="CQ1052" s="1653"/>
    </row>
    <row r="1053" spans="1:95" s="551" customFormat="1" x14ac:dyDescent="0.2">
      <c r="A1053" s="2170"/>
      <c r="B1053" s="2236"/>
      <c r="C1053" s="2164"/>
      <c r="D1053" s="2164"/>
      <c r="E1053" s="2165"/>
      <c r="F1053" s="2167"/>
      <c r="G1053" s="2164"/>
      <c r="H1053" s="2167"/>
      <c r="I1053" s="2237"/>
      <c r="J1053" s="2237"/>
      <c r="K1053" s="2237"/>
      <c r="L1053" s="2237"/>
      <c r="M1053" s="2237"/>
      <c r="N1053" s="2237"/>
      <c r="O1053" s="2237"/>
      <c r="P1053" s="2237"/>
      <c r="Q1053" s="2237"/>
      <c r="R1053" s="2237"/>
      <c r="S1053" s="2237"/>
      <c r="T1053" s="2237"/>
      <c r="U1053" s="2237"/>
      <c r="V1053" s="2237"/>
      <c r="W1053" s="2237"/>
      <c r="X1053" s="2237"/>
      <c r="Y1053" s="2237"/>
      <c r="Z1053" s="2237"/>
      <c r="AA1053" s="2237"/>
      <c r="AB1053" s="2238"/>
      <c r="AC1053" s="2238"/>
      <c r="AD1053" s="2238"/>
      <c r="AE1053" s="2238"/>
      <c r="AF1053" s="2237"/>
      <c r="AG1053" s="2237"/>
      <c r="AH1053" s="2237"/>
      <c r="AI1053" s="2237"/>
      <c r="AJ1053" s="2237"/>
      <c r="AK1053" s="2237"/>
      <c r="AL1053" s="2237"/>
      <c r="AM1053" s="2237"/>
      <c r="AN1053" s="2237"/>
      <c r="AO1053" s="2237"/>
      <c r="AP1053" s="2237"/>
      <c r="AQ1053" s="2237"/>
      <c r="AR1053" s="2237"/>
      <c r="AS1053" s="2237"/>
      <c r="AT1053" s="2237"/>
      <c r="AU1053" s="2237"/>
      <c r="AV1053" s="2237"/>
      <c r="AW1053" s="2237"/>
      <c r="AX1053" s="2237"/>
      <c r="AY1053" s="2237"/>
      <c r="AZ1053" s="2237"/>
      <c r="BA1053" s="2237"/>
      <c r="BB1053" s="2237"/>
      <c r="BC1053" s="2237"/>
      <c r="BD1053" s="2237"/>
      <c r="BE1053" s="2237"/>
      <c r="BF1053" s="2237"/>
      <c r="BG1053" s="2237"/>
      <c r="BH1053" s="2237"/>
      <c r="BI1053" s="2237"/>
      <c r="BJ1053" s="2237"/>
      <c r="BK1053" s="2237"/>
      <c r="BL1053" s="2237"/>
      <c r="BM1053" s="2237"/>
      <c r="BN1053" s="2237"/>
      <c r="BO1053" s="2237"/>
      <c r="BP1053" s="2237"/>
      <c r="BQ1053" s="2237"/>
      <c r="BR1053" s="2237"/>
      <c r="BS1053" s="2238"/>
      <c r="BT1053" s="2237"/>
      <c r="BU1053" s="2237"/>
      <c r="BV1053" s="2237"/>
      <c r="BW1053" s="2237"/>
      <c r="BX1053" s="2237"/>
      <c r="BY1053" s="2237"/>
      <c r="BZ1053" s="2237"/>
      <c r="CA1053" s="2237"/>
      <c r="CB1053" s="2237"/>
      <c r="CC1053" s="2237"/>
      <c r="CD1053" s="2237"/>
      <c r="CE1053" s="2237"/>
      <c r="CF1053" s="2237"/>
      <c r="CG1053" s="2237"/>
      <c r="CH1053" s="2237"/>
      <c r="CI1053" s="2237"/>
      <c r="CJ1053" s="2237"/>
      <c r="CK1053" s="2237"/>
      <c r="CL1053" s="2237"/>
      <c r="CM1053" s="2238"/>
      <c r="CN1053" s="2238"/>
      <c r="CO1053" s="2239"/>
      <c r="CQ1053" s="1653"/>
    </row>
    <row r="1054" spans="1:95" s="551" customFormat="1" x14ac:dyDescent="0.2">
      <c r="A1054" s="2170"/>
      <c r="B1054" s="2236"/>
      <c r="C1054" s="2164"/>
      <c r="D1054" s="2164"/>
      <c r="E1054" s="2165"/>
      <c r="F1054" s="2167"/>
      <c r="G1054" s="2164"/>
      <c r="H1054" s="2167"/>
      <c r="I1054" s="2237"/>
      <c r="J1054" s="2237"/>
      <c r="K1054" s="2237"/>
      <c r="L1054" s="2237"/>
      <c r="M1054" s="2237"/>
      <c r="N1054" s="2237"/>
      <c r="O1054" s="2237"/>
      <c r="P1054" s="2237"/>
      <c r="Q1054" s="2237"/>
      <c r="R1054" s="2237"/>
      <c r="S1054" s="2237"/>
      <c r="T1054" s="2237"/>
      <c r="U1054" s="2237"/>
      <c r="V1054" s="2237"/>
      <c r="W1054" s="2237"/>
      <c r="X1054" s="2237"/>
      <c r="Y1054" s="2237"/>
      <c r="Z1054" s="2237"/>
      <c r="AA1054" s="2237"/>
      <c r="AB1054" s="2238"/>
      <c r="AC1054" s="2238"/>
      <c r="AD1054" s="2238"/>
      <c r="AE1054" s="2238"/>
      <c r="AF1054" s="2237"/>
      <c r="AG1054" s="2237"/>
      <c r="AH1054" s="2237"/>
      <c r="AI1054" s="2237"/>
      <c r="AJ1054" s="2237"/>
      <c r="AK1054" s="2237"/>
      <c r="AL1054" s="2237"/>
      <c r="AM1054" s="2237"/>
      <c r="AN1054" s="2237"/>
      <c r="AO1054" s="2237"/>
      <c r="AP1054" s="2237"/>
      <c r="AQ1054" s="2237"/>
      <c r="AR1054" s="2237"/>
      <c r="AS1054" s="2237"/>
      <c r="AT1054" s="2237"/>
      <c r="AU1054" s="2237"/>
      <c r="AV1054" s="2237"/>
      <c r="AW1054" s="2237"/>
      <c r="AX1054" s="2237"/>
      <c r="AY1054" s="2237"/>
      <c r="AZ1054" s="2237"/>
      <c r="BA1054" s="2237"/>
      <c r="BB1054" s="2237"/>
      <c r="BC1054" s="2237"/>
      <c r="BD1054" s="2237"/>
      <c r="BE1054" s="2237"/>
      <c r="BF1054" s="2237"/>
      <c r="BG1054" s="2237"/>
      <c r="BH1054" s="2237"/>
      <c r="BI1054" s="2237"/>
      <c r="BJ1054" s="2237"/>
      <c r="BK1054" s="2237"/>
      <c r="BL1054" s="2237"/>
      <c r="BM1054" s="2237"/>
      <c r="BN1054" s="2237"/>
      <c r="BO1054" s="2237"/>
      <c r="BP1054" s="2237"/>
      <c r="BQ1054" s="2237"/>
      <c r="BR1054" s="2237"/>
      <c r="BS1054" s="2238"/>
      <c r="BT1054" s="2237"/>
      <c r="BU1054" s="2237"/>
      <c r="BV1054" s="2237"/>
      <c r="BW1054" s="2237"/>
      <c r="BX1054" s="2237"/>
      <c r="BY1054" s="2237"/>
      <c r="BZ1054" s="2237"/>
      <c r="CA1054" s="2237"/>
      <c r="CB1054" s="2237"/>
      <c r="CC1054" s="2237"/>
      <c r="CD1054" s="2237"/>
      <c r="CE1054" s="2237"/>
      <c r="CF1054" s="2237"/>
      <c r="CG1054" s="2237"/>
      <c r="CH1054" s="2237"/>
      <c r="CI1054" s="2237"/>
      <c r="CJ1054" s="2237"/>
      <c r="CK1054" s="2237"/>
      <c r="CL1054" s="2237"/>
      <c r="CM1054" s="2238"/>
      <c r="CN1054" s="2238"/>
      <c r="CO1054" s="2239"/>
      <c r="CQ1054" s="1653"/>
    </row>
    <row r="1055" spans="1:95" s="551" customFormat="1" x14ac:dyDescent="0.2">
      <c r="A1055" s="2170"/>
      <c r="B1055" s="2236"/>
      <c r="C1055" s="2164"/>
      <c r="D1055" s="2164"/>
      <c r="E1055" s="2165"/>
      <c r="F1055" s="2167"/>
      <c r="G1055" s="2164"/>
      <c r="H1055" s="2167"/>
      <c r="I1055" s="2237"/>
      <c r="J1055" s="2237"/>
      <c r="K1055" s="2237"/>
      <c r="L1055" s="2237"/>
      <c r="M1055" s="2237"/>
      <c r="N1055" s="2237"/>
      <c r="O1055" s="2237"/>
      <c r="P1055" s="2237"/>
      <c r="Q1055" s="2237"/>
      <c r="R1055" s="2237"/>
      <c r="S1055" s="2237"/>
      <c r="T1055" s="2237"/>
      <c r="U1055" s="2237"/>
      <c r="V1055" s="2237"/>
      <c r="W1055" s="2237"/>
      <c r="X1055" s="2237"/>
      <c r="Y1055" s="2237"/>
      <c r="Z1055" s="2237"/>
      <c r="AA1055" s="2237"/>
      <c r="AB1055" s="2238"/>
      <c r="AC1055" s="2238"/>
      <c r="AD1055" s="2238"/>
      <c r="AE1055" s="2238"/>
      <c r="AF1055" s="2237"/>
      <c r="AG1055" s="2237"/>
      <c r="AH1055" s="2237"/>
      <c r="AI1055" s="2237"/>
      <c r="AJ1055" s="2237"/>
      <c r="AK1055" s="2237"/>
      <c r="AL1055" s="2237"/>
      <c r="AM1055" s="2237"/>
      <c r="AN1055" s="2237"/>
      <c r="AO1055" s="2237"/>
      <c r="AP1055" s="2237"/>
      <c r="AQ1055" s="2237"/>
      <c r="AR1055" s="2237"/>
      <c r="AS1055" s="2237"/>
      <c r="AT1055" s="2237"/>
      <c r="AU1055" s="2237"/>
      <c r="AV1055" s="2237"/>
      <c r="AW1055" s="2237"/>
      <c r="AX1055" s="2237"/>
      <c r="AY1055" s="2237"/>
      <c r="AZ1055" s="2237"/>
      <c r="BA1055" s="2237"/>
      <c r="BB1055" s="2237"/>
      <c r="BC1055" s="2237"/>
      <c r="BD1055" s="2237"/>
      <c r="BE1055" s="2237"/>
      <c r="BF1055" s="2237"/>
      <c r="BG1055" s="2237"/>
      <c r="BH1055" s="2237"/>
      <c r="BI1055" s="2237"/>
      <c r="BJ1055" s="2237"/>
      <c r="BK1055" s="2237"/>
      <c r="BL1055" s="2237"/>
      <c r="BM1055" s="2237"/>
      <c r="BN1055" s="2237"/>
      <c r="BO1055" s="2237"/>
      <c r="BP1055" s="2237"/>
      <c r="BQ1055" s="2237"/>
      <c r="BR1055" s="2237"/>
      <c r="BS1055" s="2238"/>
      <c r="BT1055" s="2237"/>
      <c r="BU1055" s="2237"/>
      <c r="BV1055" s="2237"/>
      <c r="BW1055" s="2237"/>
      <c r="BX1055" s="2237"/>
      <c r="BY1055" s="2237"/>
      <c r="BZ1055" s="2237"/>
      <c r="CA1055" s="2237"/>
      <c r="CB1055" s="2237"/>
      <c r="CC1055" s="2237"/>
      <c r="CD1055" s="2237"/>
      <c r="CE1055" s="2237"/>
      <c r="CF1055" s="2237"/>
      <c r="CG1055" s="2237"/>
      <c r="CH1055" s="2237"/>
      <c r="CI1055" s="2237"/>
      <c r="CJ1055" s="2237"/>
      <c r="CK1055" s="2237"/>
      <c r="CL1055" s="2237"/>
      <c r="CM1055" s="2238"/>
      <c r="CN1055" s="2238"/>
      <c r="CO1055" s="2239"/>
      <c r="CQ1055" s="1653"/>
    </row>
    <row r="1056" spans="1:95" s="551" customFormat="1" x14ac:dyDescent="0.2">
      <c r="A1056" s="2170"/>
      <c r="B1056" s="2236"/>
      <c r="C1056" s="2164"/>
      <c r="D1056" s="2164"/>
      <c r="E1056" s="2165"/>
      <c r="F1056" s="2167"/>
      <c r="G1056" s="2164"/>
      <c r="H1056" s="2167"/>
      <c r="I1056" s="2237"/>
      <c r="J1056" s="2237"/>
      <c r="K1056" s="2237"/>
      <c r="L1056" s="2237"/>
      <c r="M1056" s="2237"/>
      <c r="N1056" s="2237"/>
      <c r="O1056" s="2237"/>
      <c r="P1056" s="2237"/>
      <c r="Q1056" s="2237"/>
      <c r="R1056" s="2237"/>
      <c r="S1056" s="2237"/>
      <c r="T1056" s="2237"/>
      <c r="U1056" s="2237"/>
      <c r="V1056" s="2237"/>
      <c r="W1056" s="2237"/>
      <c r="X1056" s="2237"/>
      <c r="Y1056" s="2237"/>
      <c r="Z1056" s="2237"/>
      <c r="AA1056" s="2237"/>
      <c r="AB1056" s="2238"/>
      <c r="AC1056" s="2238"/>
      <c r="AD1056" s="2238"/>
      <c r="AE1056" s="2238"/>
      <c r="AF1056" s="2237"/>
      <c r="AG1056" s="2237"/>
      <c r="AH1056" s="2237"/>
      <c r="AI1056" s="2237"/>
      <c r="AJ1056" s="2237"/>
      <c r="AK1056" s="2237"/>
      <c r="AL1056" s="2237"/>
      <c r="AM1056" s="2237"/>
      <c r="AN1056" s="2237"/>
      <c r="AO1056" s="2237"/>
      <c r="AP1056" s="2237"/>
      <c r="AQ1056" s="2237"/>
      <c r="AR1056" s="2237"/>
      <c r="AS1056" s="2237"/>
      <c r="AT1056" s="2237"/>
      <c r="AU1056" s="2237"/>
      <c r="AV1056" s="2237"/>
      <c r="AW1056" s="2237"/>
      <c r="AX1056" s="2237"/>
      <c r="AY1056" s="2237"/>
      <c r="AZ1056" s="2237"/>
      <c r="BA1056" s="2237"/>
      <c r="BB1056" s="2237"/>
      <c r="BC1056" s="2237"/>
      <c r="BD1056" s="2237"/>
      <c r="BE1056" s="2237"/>
      <c r="BF1056" s="2237"/>
      <c r="BG1056" s="2237"/>
      <c r="BH1056" s="2237"/>
      <c r="BI1056" s="2237"/>
      <c r="BJ1056" s="2237"/>
      <c r="BK1056" s="2237"/>
      <c r="BL1056" s="2237"/>
      <c r="BM1056" s="2237"/>
      <c r="BN1056" s="2237"/>
      <c r="BO1056" s="2237"/>
      <c r="BP1056" s="2237"/>
      <c r="BQ1056" s="2237"/>
      <c r="BR1056" s="2237"/>
      <c r="BS1056" s="2238"/>
      <c r="BT1056" s="2237"/>
      <c r="BU1056" s="2237"/>
      <c r="BV1056" s="2237"/>
      <c r="BW1056" s="2237"/>
      <c r="BX1056" s="2237"/>
      <c r="BY1056" s="2237"/>
      <c r="BZ1056" s="2237"/>
      <c r="CA1056" s="2237"/>
      <c r="CB1056" s="2237"/>
      <c r="CC1056" s="2237"/>
      <c r="CD1056" s="2237"/>
      <c r="CE1056" s="2237"/>
      <c r="CF1056" s="2237"/>
      <c r="CG1056" s="2237"/>
      <c r="CH1056" s="2237"/>
      <c r="CI1056" s="2237"/>
      <c r="CJ1056" s="2237"/>
      <c r="CK1056" s="2237"/>
      <c r="CL1056" s="2237"/>
      <c r="CM1056" s="2238"/>
      <c r="CN1056" s="2238"/>
      <c r="CO1056" s="2239"/>
      <c r="CQ1056" s="1653"/>
    </row>
    <row r="1057" spans="1:95" s="551" customFormat="1" x14ac:dyDescent="0.2">
      <c r="A1057" s="2170"/>
      <c r="B1057" s="2236"/>
      <c r="C1057" s="2164"/>
      <c r="D1057" s="2164"/>
      <c r="E1057" s="2165"/>
      <c r="F1057" s="2167"/>
      <c r="G1057" s="2164"/>
      <c r="H1057" s="2167"/>
      <c r="I1057" s="2237"/>
      <c r="J1057" s="2237"/>
      <c r="K1057" s="2237"/>
      <c r="L1057" s="2237"/>
      <c r="M1057" s="2237"/>
      <c r="N1057" s="2237"/>
      <c r="O1057" s="2237"/>
      <c r="P1057" s="2237"/>
      <c r="Q1057" s="2237"/>
      <c r="R1057" s="2237"/>
      <c r="S1057" s="2237"/>
      <c r="T1057" s="2237"/>
      <c r="U1057" s="2237"/>
      <c r="V1057" s="2237"/>
      <c r="W1057" s="2237"/>
      <c r="X1057" s="2237"/>
      <c r="Y1057" s="2237"/>
      <c r="Z1057" s="2237"/>
      <c r="AA1057" s="2237"/>
      <c r="AB1057" s="2238"/>
      <c r="AC1057" s="2238"/>
      <c r="AD1057" s="2238"/>
      <c r="AE1057" s="2238"/>
      <c r="AF1057" s="2237"/>
      <c r="AG1057" s="2237"/>
      <c r="AH1057" s="2237"/>
      <c r="AI1057" s="2237"/>
      <c r="AJ1057" s="2237"/>
      <c r="AK1057" s="2237"/>
      <c r="AL1057" s="2237"/>
      <c r="AM1057" s="2237"/>
      <c r="AN1057" s="2237"/>
      <c r="AO1057" s="2237"/>
      <c r="AP1057" s="2237"/>
      <c r="AQ1057" s="2237"/>
      <c r="AR1057" s="2237"/>
      <c r="AS1057" s="2237"/>
      <c r="AT1057" s="2237"/>
      <c r="AU1057" s="2237"/>
      <c r="AV1057" s="2237"/>
      <c r="AW1057" s="2237"/>
      <c r="AX1057" s="2237"/>
      <c r="AY1057" s="2237"/>
      <c r="AZ1057" s="2237"/>
      <c r="BA1057" s="2237"/>
      <c r="BB1057" s="2237"/>
      <c r="BC1057" s="2237"/>
      <c r="BD1057" s="2237"/>
      <c r="BE1057" s="2237"/>
      <c r="BF1057" s="2237"/>
      <c r="BG1057" s="2237"/>
      <c r="BH1057" s="2237"/>
      <c r="BI1057" s="2237"/>
      <c r="BJ1057" s="2237"/>
      <c r="BK1057" s="2237"/>
      <c r="BL1057" s="2237"/>
      <c r="BM1057" s="2237"/>
      <c r="BN1057" s="2237"/>
      <c r="BO1057" s="2237"/>
      <c r="BP1057" s="2237"/>
      <c r="BQ1057" s="2237"/>
      <c r="BR1057" s="2237"/>
      <c r="BS1057" s="2238"/>
      <c r="BT1057" s="2237"/>
      <c r="BU1057" s="2237"/>
      <c r="BV1057" s="2237"/>
      <c r="BW1057" s="2237"/>
      <c r="BX1057" s="2237"/>
      <c r="BY1057" s="2237"/>
      <c r="BZ1057" s="2237"/>
      <c r="CA1057" s="2237"/>
      <c r="CB1057" s="2237"/>
      <c r="CC1057" s="2237"/>
      <c r="CD1057" s="2237"/>
      <c r="CE1057" s="2237"/>
      <c r="CF1057" s="2237"/>
      <c r="CG1057" s="2237"/>
      <c r="CH1057" s="2237"/>
      <c r="CI1057" s="2237"/>
      <c r="CJ1057" s="2237"/>
      <c r="CK1057" s="2237"/>
      <c r="CL1057" s="2237"/>
      <c r="CM1057" s="2238"/>
      <c r="CN1057" s="2238"/>
      <c r="CO1057" s="2239"/>
      <c r="CQ1057" s="1653"/>
    </row>
    <row r="1058" spans="1:95" s="551" customFormat="1" x14ac:dyDescent="0.2">
      <c r="A1058" s="2170"/>
      <c r="B1058" s="2236"/>
      <c r="C1058" s="2164"/>
      <c r="D1058" s="2164"/>
      <c r="E1058" s="2165"/>
      <c r="F1058" s="2167"/>
      <c r="G1058" s="2164"/>
      <c r="H1058" s="2167"/>
      <c r="I1058" s="2237"/>
      <c r="J1058" s="2237"/>
      <c r="K1058" s="2237"/>
      <c r="L1058" s="2237"/>
      <c r="M1058" s="2237"/>
      <c r="N1058" s="2237"/>
      <c r="O1058" s="2237"/>
      <c r="P1058" s="2237"/>
      <c r="Q1058" s="2237"/>
      <c r="R1058" s="2237"/>
      <c r="S1058" s="2237"/>
      <c r="T1058" s="2237"/>
      <c r="U1058" s="2237"/>
      <c r="V1058" s="2237"/>
      <c r="W1058" s="2237"/>
      <c r="X1058" s="2237"/>
      <c r="Y1058" s="2237"/>
      <c r="Z1058" s="2237"/>
      <c r="AA1058" s="2237"/>
      <c r="AB1058" s="2238"/>
      <c r="AC1058" s="2238"/>
      <c r="AD1058" s="2238"/>
      <c r="AE1058" s="2238"/>
      <c r="AF1058" s="2237"/>
      <c r="AG1058" s="2237"/>
      <c r="AH1058" s="2237"/>
      <c r="AI1058" s="2237"/>
      <c r="AJ1058" s="2237"/>
      <c r="AK1058" s="2237"/>
      <c r="AL1058" s="2237"/>
      <c r="AM1058" s="2237"/>
      <c r="AN1058" s="2237"/>
      <c r="AO1058" s="2237"/>
      <c r="AP1058" s="2237"/>
      <c r="AQ1058" s="2237"/>
      <c r="AR1058" s="2237"/>
      <c r="AS1058" s="2237"/>
      <c r="AT1058" s="2237"/>
      <c r="AU1058" s="2237"/>
      <c r="AV1058" s="2237"/>
      <c r="AW1058" s="2237"/>
      <c r="AX1058" s="2237"/>
      <c r="AY1058" s="2237"/>
      <c r="AZ1058" s="2237"/>
      <c r="BA1058" s="2237"/>
      <c r="BB1058" s="2237"/>
      <c r="BC1058" s="2237"/>
      <c r="BD1058" s="2237"/>
      <c r="BE1058" s="2237"/>
      <c r="BF1058" s="2237"/>
      <c r="BG1058" s="2237"/>
      <c r="BH1058" s="2237"/>
      <c r="BI1058" s="2237"/>
      <c r="BJ1058" s="2237"/>
      <c r="BK1058" s="2237"/>
      <c r="BL1058" s="2237"/>
      <c r="BM1058" s="2237"/>
      <c r="BN1058" s="2237"/>
      <c r="BO1058" s="2237"/>
      <c r="BP1058" s="2237"/>
      <c r="BQ1058" s="2237"/>
      <c r="BR1058" s="2237"/>
      <c r="BS1058" s="2238"/>
      <c r="BT1058" s="2237"/>
      <c r="BU1058" s="2237"/>
      <c r="BV1058" s="2237"/>
      <c r="BW1058" s="2237"/>
      <c r="BX1058" s="2237"/>
      <c r="BY1058" s="2237"/>
      <c r="BZ1058" s="2237"/>
      <c r="CA1058" s="2237"/>
      <c r="CB1058" s="2237"/>
      <c r="CC1058" s="2237"/>
      <c r="CD1058" s="2237"/>
      <c r="CE1058" s="2237"/>
      <c r="CF1058" s="2237"/>
      <c r="CG1058" s="2237"/>
      <c r="CH1058" s="2237"/>
      <c r="CI1058" s="2237"/>
      <c r="CJ1058" s="2237"/>
      <c r="CK1058" s="2237"/>
      <c r="CL1058" s="2237"/>
      <c r="CM1058" s="2238"/>
      <c r="CN1058" s="2238"/>
      <c r="CO1058" s="2239"/>
      <c r="CQ1058" s="1653"/>
    </row>
    <row r="1059" spans="1:95" s="551" customFormat="1" x14ac:dyDescent="0.2">
      <c r="A1059" s="2170"/>
      <c r="B1059" s="2236"/>
      <c r="C1059" s="2164"/>
      <c r="D1059" s="2164"/>
      <c r="E1059" s="2165"/>
      <c r="F1059" s="2167"/>
      <c r="G1059" s="2164"/>
      <c r="H1059" s="2167"/>
      <c r="I1059" s="2237"/>
      <c r="J1059" s="2237"/>
      <c r="K1059" s="2237"/>
      <c r="L1059" s="2237"/>
      <c r="M1059" s="2237"/>
      <c r="N1059" s="2237"/>
      <c r="O1059" s="2237"/>
      <c r="P1059" s="2237"/>
      <c r="Q1059" s="2237"/>
      <c r="R1059" s="2237"/>
      <c r="S1059" s="2237"/>
      <c r="T1059" s="2237"/>
      <c r="U1059" s="2237"/>
      <c r="V1059" s="2237"/>
      <c r="W1059" s="2237"/>
      <c r="X1059" s="2237"/>
      <c r="Y1059" s="2237"/>
      <c r="Z1059" s="2237"/>
      <c r="AA1059" s="2237"/>
      <c r="AB1059" s="2238"/>
      <c r="AC1059" s="2238"/>
      <c r="AD1059" s="2238"/>
      <c r="AE1059" s="2238"/>
      <c r="AF1059" s="2237"/>
      <c r="AG1059" s="2237"/>
      <c r="AH1059" s="2237"/>
      <c r="AI1059" s="2237"/>
      <c r="AJ1059" s="2237"/>
      <c r="AK1059" s="2237"/>
      <c r="AL1059" s="2237"/>
      <c r="AM1059" s="2237"/>
      <c r="AN1059" s="2237"/>
      <c r="AO1059" s="2237"/>
      <c r="AP1059" s="2237"/>
      <c r="AQ1059" s="2237"/>
      <c r="AR1059" s="2237"/>
      <c r="AS1059" s="2237"/>
      <c r="AT1059" s="2237"/>
      <c r="AU1059" s="2237"/>
      <c r="AV1059" s="2237"/>
      <c r="AW1059" s="2237"/>
      <c r="AX1059" s="2237"/>
      <c r="AY1059" s="2237"/>
      <c r="AZ1059" s="2237"/>
      <c r="BA1059" s="2237"/>
      <c r="BB1059" s="2237"/>
      <c r="BC1059" s="2237"/>
      <c r="BD1059" s="2237"/>
      <c r="BE1059" s="2237"/>
      <c r="BF1059" s="2237"/>
      <c r="BG1059" s="2237"/>
      <c r="BH1059" s="2237"/>
      <c r="BI1059" s="2237"/>
      <c r="BJ1059" s="2237"/>
      <c r="BK1059" s="2237"/>
      <c r="BL1059" s="2237"/>
      <c r="BM1059" s="2237"/>
      <c r="BN1059" s="2237"/>
      <c r="BO1059" s="2237"/>
      <c r="BP1059" s="2237"/>
      <c r="BQ1059" s="2237"/>
      <c r="BR1059" s="2237"/>
      <c r="BS1059" s="2238"/>
      <c r="BT1059" s="2237"/>
      <c r="BU1059" s="2237"/>
      <c r="BV1059" s="2237"/>
      <c r="BW1059" s="2237"/>
      <c r="BX1059" s="2237"/>
      <c r="BY1059" s="2237"/>
      <c r="BZ1059" s="2237"/>
      <c r="CA1059" s="2237"/>
      <c r="CB1059" s="2237"/>
      <c r="CC1059" s="2237"/>
      <c r="CD1059" s="2237"/>
      <c r="CE1059" s="2237"/>
      <c r="CF1059" s="2237"/>
      <c r="CG1059" s="2237"/>
      <c r="CH1059" s="2237"/>
      <c r="CI1059" s="2237"/>
      <c r="CJ1059" s="2237"/>
      <c r="CK1059" s="2237"/>
      <c r="CL1059" s="2237"/>
      <c r="CM1059" s="2238"/>
      <c r="CN1059" s="2238"/>
      <c r="CO1059" s="2239"/>
      <c r="CQ1059" s="1653"/>
    </row>
    <row r="1060" spans="1:95" s="551" customFormat="1" x14ac:dyDescent="0.2">
      <c r="A1060" s="2170"/>
      <c r="B1060" s="2236"/>
      <c r="C1060" s="2164"/>
      <c r="D1060" s="2164"/>
      <c r="E1060" s="2165"/>
      <c r="F1060" s="2167"/>
      <c r="G1060" s="2164"/>
      <c r="H1060" s="2167"/>
      <c r="I1060" s="2237"/>
      <c r="J1060" s="2237"/>
      <c r="K1060" s="2237"/>
      <c r="L1060" s="2237"/>
      <c r="M1060" s="2237"/>
      <c r="N1060" s="2237"/>
      <c r="O1060" s="2237"/>
      <c r="P1060" s="2237"/>
      <c r="Q1060" s="2237"/>
      <c r="R1060" s="2237"/>
      <c r="S1060" s="2237"/>
      <c r="T1060" s="2237"/>
      <c r="U1060" s="2237"/>
      <c r="V1060" s="2237"/>
      <c r="W1060" s="2237"/>
      <c r="X1060" s="2237"/>
      <c r="Y1060" s="2237"/>
      <c r="Z1060" s="2237"/>
      <c r="AA1060" s="2237"/>
      <c r="AB1060" s="2238"/>
      <c r="AC1060" s="2238"/>
      <c r="AD1060" s="2238"/>
      <c r="AE1060" s="2238"/>
      <c r="AF1060" s="2237"/>
      <c r="AG1060" s="2237"/>
      <c r="AH1060" s="2237"/>
      <c r="AI1060" s="2237"/>
      <c r="AJ1060" s="2237"/>
      <c r="AK1060" s="2237"/>
      <c r="AL1060" s="2237"/>
      <c r="AM1060" s="2237"/>
      <c r="AN1060" s="2237"/>
      <c r="AO1060" s="2237"/>
      <c r="AP1060" s="2237"/>
      <c r="AQ1060" s="2237"/>
      <c r="AR1060" s="2237"/>
      <c r="AS1060" s="2237"/>
      <c r="AT1060" s="2237"/>
      <c r="AU1060" s="2237"/>
      <c r="AV1060" s="2237"/>
      <c r="AW1060" s="2237"/>
      <c r="AX1060" s="2237"/>
      <c r="AY1060" s="2237"/>
      <c r="AZ1060" s="2237"/>
      <c r="BA1060" s="2237"/>
      <c r="BB1060" s="2237"/>
      <c r="BC1060" s="2237"/>
      <c r="BD1060" s="2237"/>
      <c r="BE1060" s="2237"/>
      <c r="BF1060" s="2237"/>
      <c r="BG1060" s="2237"/>
      <c r="BH1060" s="2237"/>
      <c r="BI1060" s="2237"/>
      <c r="BJ1060" s="2237"/>
      <c r="BK1060" s="2237"/>
      <c r="BL1060" s="2237"/>
      <c r="BM1060" s="2237"/>
      <c r="BN1060" s="2237"/>
      <c r="BO1060" s="2237"/>
      <c r="BP1060" s="2237"/>
      <c r="BQ1060" s="2237"/>
      <c r="BR1060" s="2237"/>
      <c r="BS1060" s="2238"/>
      <c r="BT1060" s="2237"/>
      <c r="BU1060" s="2237"/>
      <c r="BV1060" s="2237"/>
      <c r="BW1060" s="2237"/>
      <c r="BX1060" s="2237"/>
      <c r="BY1060" s="2237"/>
      <c r="BZ1060" s="2237"/>
      <c r="CA1060" s="2237"/>
      <c r="CB1060" s="2237"/>
      <c r="CC1060" s="2237"/>
      <c r="CD1060" s="2237"/>
      <c r="CE1060" s="2237"/>
      <c r="CF1060" s="2237"/>
      <c r="CG1060" s="2237"/>
      <c r="CH1060" s="2237"/>
      <c r="CI1060" s="2237"/>
      <c r="CJ1060" s="2237"/>
      <c r="CK1060" s="2237"/>
      <c r="CL1060" s="2237"/>
      <c r="CM1060" s="2238"/>
      <c r="CN1060" s="2238"/>
      <c r="CO1060" s="2239"/>
      <c r="CQ1060" s="1653"/>
    </row>
    <row r="1061" spans="1:95" s="551" customFormat="1" x14ac:dyDescent="0.2">
      <c r="A1061" s="2170"/>
      <c r="B1061" s="2236"/>
      <c r="C1061" s="2164"/>
      <c r="D1061" s="2164"/>
      <c r="E1061" s="2165"/>
      <c r="F1061" s="2167"/>
      <c r="G1061" s="2164"/>
      <c r="H1061" s="2167"/>
      <c r="I1061" s="2237"/>
      <c r="J1061" s="2237"/>
      <c r="K1061" s="2237"/>
      <c r="L1061" s="2237"/>
      <c r="M1061" s="2237"/>
      <c r="N1061" s="2237"/>
      <c r="O1061" s="2237"/>
      <c r="P1061" s="2237"/>
      <c r="Q1061" s="2237"/>
      <c r="R1061" s="2237"/>
      <c r="S1061" s="2237"/>
      <c r="T1061" s="2237"/>
      <c r="U1061" s="2237"/>
      <c r="V1061" s="2237"/>
      <c r="W1061" s="2237"/>
      <c r="X1061" s="2237"/>
      <c r="Y1061" s="2237"/>
      <c r="Z1061" s="2237"/>
      <c r="AA1061" s="2237"/>
      <c r="AB1061" s="2238"/>
      <c r="AC1061" s="2238"/>
      <c r="AD1061" s="2238"/>
      <c r="AE1061" s="2238"/>
      <c r="AF1061" s="2237"/>
      <c r="AG1061" s="2237"/>
      <c r="AH1061" s="2237"/>
      <c r="AI1061" s="2237"/>
      <c r="AJ1061" s="2237"/>
      <c r="AK1061" s="2237"/>
      <c r="AL1061" s="2237"/>
      <c r="AM1061" s="2237"/>
      <c r="AN1061" s="2237"/>
      <c r="AO1061" s="2237"/>
      <c r="AP1061" s="2237"/>
      <c r="AQ1061" s="2237"/>
      <c r="AR1061" s="2237"/>
      <c r="AS1061" s="2237"/>
      <c r="AT1061" s="2237"/>
      <c r="AU1061" s="2237"/>
      <c r="AV1061" s="2237"/>
      <c r="AW1061" s="2237"/>
      <c r="AX1061" s="2237"/>
      <c r="AY1061" s="2237"/>
      <c r="AZ1061" s="2237"/>
      <c r="BA1061" s="2237"/>
      <c r="BB1061" s="2237"/>
      <c r="BC1061" s="2237"/>
      <c r="BD1061" s="2237"/>
      <c r="BE1061" s="2237"/>
      <c r="BF1061" s="2237"/>
      <c r="BG1061" s="2237"/>
      <c r="BH1061" s="2237"/>
      <c r="BI1061" s="2237"/>
      <c r="BJ1061" s="2237"/>
      <c r="BK1061" s="2237"/>
      <c r="BL1061" s="2237"/>
      <c r="BM1061" s="2237"/>
      <c r="BN1061" s="2237"/>
      <c r="BO1061" s="2237"/>
      <c r="BP1061" s="2237"/>
      <c r="BQ1061" s="2237"/>
      <c r="BR1061" s="2237"/>
      <c r="BS1061" s="2238"/>
      <c r="BT1061" s="2237"/>
      <c r="BU1061" s="2237"/>
      <c r="BV1061" s="2237"/>
      <c r="BW1061" s="2237"/>
      <c r="BX1061" s="2237"/>
      <c r="BY1061" s="2237"/>
      <c r="BZ1061" s="2237"/>
      <c r="CA1061" s="2237"/>
      <c r="CB1061" s="2237"/>
      <c r="CC1061" s="2237"/>
      <c r="CD1061" s="2237"/>
      <c r="CE1061" s="2237"/>
      <c r="CF1061" s="2237"/>
      <c r="CG1061" s="2237"/>
      <c r="CH1061" s="2237"/>
      <c r="CI1061" s="2237"/>
      <c r="CJ1061" s="2237"/>
      <c r="CK1061" s="2237"/>
      <c r="CL1061" s="2237"/>
      <c r="CM1061" s="2238"/>
      <c r="CN1061" s="2238"/>
      <c r="CO1061" s="2239"/>
      <c r="CQ1061" s="1653"/>
    </row>
    <row r="1062" spans="1:95" s="551" customFormat="1" x14ac:dyDescent="0.2">
      <c r="A1062" s="2170"/>
      <c r="B1062" s="2236"/>
      <c r="C1062" s="2164"/>
      <c r="D1062" s="2164"/>
      <c r="E1062" s="2165"/>
      <c r="F1062" s="2167"/>
      <c r="G1062" s="2164"/>
      <c r="H1062" s="2167"/>
      <c r="I1062" s="2237"/>
      <c r="J1062" s="2237"/>
      <c r="K1062" s="2237"/>
      <c r="L1062" s="2237"/>
      <c r="M1062" s="2237"/>
      <c r="N1062" s="2237"/>
      <c r="O1062" s="2237"/>
      <c r="P1062" s="2237"/>
      <c r="Q1062" s="2237"/>
      <c r="R1062" s="2237"/>
      <c r="S1062" s="2237"/>
      <c r="T1062" s="2237"/>
      <c r="U1062" s="2237"/>
      <c r="V1062" s="2237"/>
      <c r="W1062" s="2237"/>
      <c r="X1062" s="2237"/>
      <c r="Y1062" s="2237"/>
      <c r="Z1062" s="2237"/>
      <c r="AA1062" s="2237"/>
      <c r="AB1062" s="2238"/>
      <c r="AC1062" s="2238"/>
      <c r="AD1062" s="2238"/>
      <c r="AE1062" s="2238"/>
      <c r="AF1062" s="2237"/>
      <c r="AG1062" s="2237"/>
      <c r="AH1062" s="2237"/>
      <c r="AI1062" s="2237"/>
      <c r="AJ1062" s="2237"/>
      <c r="AK1062" s="2237"/>
      <c r="AL1062" s="2237"/>
      <c r="AM1062" s="2237"/>
      <c r="AN1062" s="2237"/>
      <c r="AO1062" s="2237"/>
      <c r="AP1062" s="2237"/>
      <c r="AQ1062" s="2237"/>
      <c r="AR1062" s="2237"/>
      <c r="AS1062" s="2237"/>
      <c r="AT1062" s="2237"/>
      <c r="AU1062" s="2237"/>
      <c r="AV1062" s="2237"/>
      <c r="AW1062" s="2237"/>
      <c r="AX1062" s="2237"/>
      <c r="AY1062" s="2237"/>
      <c r="AZ1062" s="2237"/>
      <c r="BA1062" s="2237"/>
      <c r="BB1062" s="2237"/>
      <c r="BC1062" s="2237"/>
      <c r="BD1062" s="2237"/>
      <c r="BE1062" s="2237"/>
      <c r="BF1062" s="2237"/>
      <c r="BG1062" s="2237"/>
      <c r="BH1062" s="2237"/>
      <c r="BI1062" s="2237"/>
      <c r="BJ1062" s="2237"/>
      <c r="BK1062" s="2237"/>
      <c r="BL1062" s="2237"/>
      <c r="BM1062" s="2237"/>
      <c r="BN1062" s="2237"/>
      <c r="BO1062" s="2237"/>
      <c r="BP1062" s="2237"/>
      <c r="BQ1062" s="2237"/>
      <c r="BR1062" s="2237"/>
      <c r="BS1062" s="2238"/>
      <c r="BT1062" s="2237"/>
      <c r="BU1062" s="2237"/>
      <c r="BV1062" s="2237"/>
      <c r="BW1062" s="2237"/>
      <c r="BX1062" s="2237"/>
      <c r="BY1062" s="2237"/>
      <c r="BZ1062" s="2237"/>
      <c r="CA1062" s="2237"/>
      <c r="CB1062" s="2237"/>
      <c r="CC1062" s="2237"/>
      <c r="CD1062" s="2237"/>
      <c r="CE1062" s="2237"/>
      <c r="CF1062" s="2237"/>
      <c r="CG1062" s="2237"/>
      <c r="CH1062" s="2237"/>
      <c r="CI1062" s="2237"/>
      <c r="CJ1062" s="2237"/>
      <c r="CK1062" s="2237"/>
      <c r="CL1062" s="2237"/>
      <c r="CM1062" s="2238"/>
      <c r="CN1062" s="2238"/>
      <c r="CO1062" s="2239"/>
      <c r="CQ1062" s="1653"/>
    </row>
    <row r="1063" spans="1:95" s="551" customFormat="1" x14ac:dyDescent="0.2">
      <c r="A1063" s="2170"/>
      <c r="B1063" s="2236"/>
      <c r="C1063" s="2164"/>
      <c r="D1063" s="2164"/>
      <c r="E1063" s="2165"/>
      <c r="F1063" s="2167"/>
      <c r="G1063" s="2164"/>
      <c r="H1063" s="2167"/>
      <c r="I1063" s="2237"/>
      <c r="J1063" s="2237"/>
      <c r="K1063" s="2237"/>
      <c r="L1063" s="2237"/>
      <c r="M1063" s="2237"/>
      <c r="N1063" s="2237"/>
      <c r="O1063" s="2237"/>
      <c r="P1063" s="2237"/>
      <c r="Q1063" s="2237"/>
      <c r="R1063" s="2237"/>
      <c r="S1063" s="2237"/>
      <c r="T1063" s="2237"/>
      <c r="U1063" s="2237"/>
      <c r="V1063" s="2237"/>
      <c r="W1063" s="2237"/>
      <c r="X1063" s="2237"/>
      <c r="Y1063" s="2237"/>
      <c r="Z1063" s="2237"/>
      <c r="AA1063" s="2237"/>
      <c r="AB1063" s="2238"/>
      <c r="AC1063" s="2238"/>
      <c r="AD1063" s="2238"/>
      <c r="AE1063" s="2238"/>
      <c r="AF1063" s="2237"/>
      <c r="AG1063" s="2237"/>
      <c r="AH1063" s="2237"/>
      <c r="AI1063" s="2237"/>
      <c r="AJ1063" s="2237"/>
      <c r="AK1063" s="2237"/>
      <c r="AL1063" s="2237"/>
      <c r="AM1063" s="2237"/>
      <c r="AN1063" s="2237"/>
      <c r="AO1063" s="2237"/>
      <c r="AP1063" s="2237"/>
      <c r="AQ1063" s="2237"/>
      <c r="AR1063" s="2237"/>
      <c r="AS1063" s="2237"/>
      <c r="AT1063" s="2237"/>
      <c r="AU1063" s="2237"/>
      <c r="AV1063" s="2237"/>
      <c r="AW1063" s="2237"/>
      <c r="AX1063" s="2237"/>
      <c r="AY1063" s="2237"/>
      <c r="AZ1063" s="2237"/>
      <c r="BA1063" s="2237"/>
      <c r="BB1063" s="2237"/>
      <c r="BC1063" s="2237"/>
      <c r="BD1063" s="2237"/>
      <c r="BE1063" s="2237"/>
      <c r="BF1063" s="2237"/>
      <c r="BG1063" s="2237"/>
      <c r="BH1063" s="2237"/>
      <c r="BI1063" s="2237"/>
      <c r="BJ1063" s="2237"/>
      <c r="BK1063" s="2237"/>
      <c r="BL1063" s="2237"/>
      <c r="BM1063" s="2237"/>
      <c r="BN1063" s="2237"/>
      <c r="BO1063" s="2237"/>
      <c r="BP1063" s="2237"/>
      <c r="BQ1063" s="2237"/>
      <c r="BR1063" s="2237"/>
      <c r="BS1063" s="2238"/>
      <c r="BT1063" s="2237"/>
      <c r="BU1063" s="2237"/>
      <c r="BV1063" s="2237"/>
      <c r="BW1063" s="2237"/>
      <c r="BX1063" s="2237"/>
      <c r="BY1063" s="2237"/>
      <c r="BZ1063" s="2237"/>
      <c r="CA1063" s="2237"/>
      <c r="CB1063" s="2237"/>
      <c r="CC1063" s="2237"/>
      <c r="CD1063" s="2237"/>
      <c r="CE1063" s="2237"/>
      <c r="CF1063" s="2237"/>
      <c r="CG1063" s="2237"/>
      <c r="CH1063" s="2237"/>
      <c r="CI1063" s="2237"/>
      <c r="CJ1063" s="2237"/>
      <c r="CK1063" s="2237"/>
      <c r="CL1063" s="2237"/>
      <c r="CM1063" s="2238"/>
      <c r="CN1063" s="2238"/>
      <c r="CO1063" s="2239"/>
      <c r="CQ1063" s="1653"/>
    </row>
    <row r="1064" spans="1:95" s="551" customFormat="1" x14ac:dyDescent="0.2">
      <c r="A1064" s="2170"/>
      <c r="B1064" s="2236"/>
      <c r="C1064" s="2164"/>
      <c r="D1064" s="2164"/>
      <c r="E1064" s="2165"/>
      <c r="F1064" s="2167"/>
      <c r="G1064" s="2164"/>
      <c r="H1064" s="2167"/>
      <c r="I1064" s="2237"/>
      <c r="J1064" s="2237"/>
      <c r="K1064" s="2237"/>
      <c r="L1064" s="2237"/>
      <c r="M1064" s="2237"/>
      <c r="N1064" s="2237"/>
      <c r="O1064" s="2237"/>
      <c r="P1064" s="2237"/>
      <c r="Q1064" s="2237"/>
      <c r="R1064" s="2237"/>
      <c r="S1064" s="2237"/>
      <c r="T1064" s="2237"/>
      <c r="U1064" s="2237"/>
      <c r="V1064" s="2237"/>
      <c r="W1064" s="2237"/>
      <c r="X1064" s="2237"/>
      <c r="Y1064" s="2237"/>
      <c r="Z1064" s="2237"/>
      <c r="AA1064" s="2237"/>
      <c r="AB1064" s="2238"/>
      <c r="AC1064" s="2238"/>
      <c r="AD1064" s="2238"/>
      <c r="AE1064" s="2238"/>
      <c r="AF1064" s="2237"/>
      <c r="AG1064" s="2237"/>
      <c r="AH1064" s="2237"/>
      <c r="AI1064" s="2237"/>
      <c r="AJ1064" s="2237"/>
      <c r="AK1064" s="2237"/>
      <c r="AL1064" s="2237"/>
      <c r="AM1064" s="2237"/>
      <c r="AN1064" s="2237"/>
      <c r="AO1064" s="2237"/>
      <c r="AP1064" s="2237"/>
      <c r="AQ1064" s="2237"/>
      <c r="AR1064" s="2237"/>
      <c r="AS1064" s="2237"/>
      <c r="AT1064" s="2237"/>
      <c r="AU1064" s="2237"/>
      <c r="AV1064" s="2237"/>
      <c r="AW1064" s="2237"/>
      <c r="AX1064" s="2237"/>
      <c r="AY1064" s="2237"/>
      <c r="AZ1064" s="2237"/>
      <c r="BA1064" s="2237"/>
      <c r="BB1064" s="2237"/>
      <c r="BC1064" s="2237"/>
      <c r="BD1064" s="2237"/>
      <c r="BE1064" s="2237"/>
      <c r="BF1064" s="2237"/>
      <c r="BG1064" s="2237"/>
      <c r="BH1064" s="2237"/>
      <c r="BI1064" s="2237"/>
      <c r="BJ1064" s="2237"/>
      <c r="BK1064" s="2237"/>
      <c r="BL1064" s="2237"/>
      <c r="BM1064" s="2237"/>
      <c r="BN1064" s="2237"/>
      <c r="BO1064" s="2237"/>
      <c r="BP1064" s="2237"/>
      <c r="BQ1064" s="2237"/>
      <c r="BR1064" s="2237"/>
      <c r="BS1064" s="2238"/>
      <c r="BT1064" s="2237"/>
      <c r="BU1064" s="2237"/>
      <c r="BV1064" s="2237"/>
      <c r="BW1064" s="2237"/>
      <c r="BX1064" s="2237"/>
      <c r="BY1064" s="2237"/>
      <c r="BZ1064" s="2237"/>
      <c r="CA1064" s="2237"/>
      <c r="CB1064" s="2237"/>
      <c r="CC1064" s="2237"/>
      <c r="CD1064" s="2237"/>
      <c r="CE1064" s="2237"/>
      <c r="CF1064" s="2237"/>
      <c r="CG1064" s="2237"/>
      <c r="CH1064" s="2237"/>
      <c r="CI1064" s="2237"/>
      <c r="CJ1064" s="2237"/>
      <c r="CK1064" s="2237"/>
      <c r="CL1064" s="2237"/>
      <c r="CM1064" s="2238"/>
      <c r="CN1064" s="2238"/>
      <c r="CO1064" s="2239"/>
      <c r="CQ1064" s="1653"/>
    </row>
    <row r="1065" spans="1:95" s="551" customFormat="1" x14ac:dyDescent="0.2">
      <c r="A1065" s="2170"/>
      <c r="B1065" s="2236"/>
      <c r="C1065" s="2164"/>
      <c r="D1065" s="2164"/>
      <c r="E1065" s="2165"/>
      <c r="F1065" s="2167"/>
      <c r="G1065" s="2164"/>
      <c r="H1065" s="2167"/>
      <c r="I1065" s="2237"/>
      <c r="J1065" s="2237"/>
      <c r="K1065" s="2237"/>
      <c r="L1065" s="2237"/>
      <c r="M1065" s="2237"/>
      <c r="N1065" s="2237"/>
      <c r="O1065" s="2237"/>
      <c r="P1065" s="2237"/>
      <c r="Q1065" s="2237"/>
      <c r="R1065" s="2237"/>
      <c r="S1065" s="2237"/>
      <c r="T1065" s="2237"/>
      <c r="U1065" s="2237"/>
      <c r="V1065" s="2237"/>
      <c r="W1065" s="2237"/>
      <c r="X1065" s="2237"/>
      <c r="Y1065" s="2237"/>
      <c r="Z1065" s="2237"/>
      <c r="AA1065" s="2237"/>
      <c r="AB1065" s="2238"/>
      <c r="AC1065" s="2238"/>
      <c r="AD1065" s="2238"/>
      <c r="AE1065" s="2238"/>
      <c r="AF1065" s="2237"/>
      <c r="AG1065" s="2237"/>
      <c r="AH1065" s="2237"/>
      <c r="AI1065" s="2237"/>
      <c r="AJ1065" s="2237"/>
      <c r="AK1065" s="2237"/>
      <c r="AL1065" s="2237"/>
      <c r="AM1065" s="2237"/>
      <c r="AN1065" s="2237"/>
      <c r="AO1065" s="2237"/>
      <c r="AP1065" s="2237"/>
      <c r="AQ1065" s="2237"/>
      <c r="AR1065" s="2237"/>
      <c r="AS1065" s="2237"/>
      <c r="AT1065" s="2237"/>
      <c r="AU1065" s="2237"/>
      <c r="AV1065" s="2237"/>
      <c r="AW1065" s="2237"/>
      <c r="AX1065" s="2237"/>
      <c r="AY1065" s="2237"/>
      <c r="AZ1065" s="2237"/>
      <c r="BA1065" s="2237"/>
      <c r="BB1065" s="2237"/>
      <c r="BC1065" s="2237"/>
      <c r="BD1065" s="2237"/>
      <c r="BE1065" s="2237"/>
      <c r="BF1065" s="2237"/>
      <c r="BG1065" s="2237"/>
      <c r="BH1065" s="2237"/>
      <c r="BI1065" s="2237"/>
      <c r="BJ1065" s="2237"/>
      <c r="BK1065" s="2237"/>
      <c r="BL1065" s="2237"/>
      <c r="BM1065" s="2237"/>
      <c r="BN1065" s="2237"/>
      <c r="BO1065" s="2237"/>
      <c r="BP1065" s="2237"/>
      <c r="BQ1065" s="2237"/>
      <c r="BR1065" s="2237"/>
      <c r="BS1065" s="2238"/>
      <c r="BT1065" s="2237"/>
      <c r="BU1065" s="2237"/>
      <c r="BV1065" s="2237"/>
      <c r="BW1065" s="2237"/>
      <c r="BX1065" s="2237"/>
      <c r="BY1065" s="2237"/>
      <c r="BZ1065" s="2237"/>
      <c r="CA1065" s="2237"/>
      <c r="CB1065" s="2237"/>
      <c r="CC1065" s="2237"/>
      <c r="CD1065" s="2237"/>
      <c r="CE1065" s="2237"/>
      <c r="CF1065" s="2237"/>
      <c r="CG1065" s="2237"/>
      <c r="CH1065" s="2237"/>
      <c r="CI1065" s="2237"/>
      <c r="CJ1065" s="2237"/>
      <c r="CK1065" s="2237"/>
      <c r="CL1065" s="2237"/>
      <c r="CM1065" s="2238"/>
      <c r="CN1065" s="2238"/>
      <c r="CO1065" s="2239"/>
      <c r="CQ1065" s="1653"/>
    </row>
    <row r="1066" spans="1:95" s="551" customFormat="1" x14ac:dyDescent="0.2">
      <c r="A1066" s="2170"/>
      <c r="B1066" s="2236"/>
      <c r="C1066" s="2164"/>
      <c r="D1066" s="2164"/>
      <c r="E1066" s="2165"/>
      <c r="F1066" s="2167"/>
      <c r="G1066" s="2164"/>
      <c r="H1066" s="2167"/>
      <c r="I1066" s="2237"/>
      <c r="J1066" s="2237"/>
      <c r="K1066" s="2237"/>
      <c r="L1066" s="2237"/>
      <c r="M1066" s="2237"/>
      <c r="N1066" s="2237"/>
      <c r="O1066" s="2237"/>
      <c r="P1066" s="2237"/>
      <c r="Q1066" s="2237"/>
      <c r="R1066" s="2237"/>
      <c r="S1066" s="2237"/>
      <c r="T1066" s="2237"/>
      <c r="U1066" s="2237"/>
      <c r="V1066" s="2237"/>
      <c r="W1066" s="2237"/>
      <c r="X1066" s="2237"/>
      <c r="Y1066" s="2237"/>
      <c r="Z1066" s="2237"/>
      <c r="AA1066" s="2237"/>
      <c r="AB1066" s="2238"/>
      <c r="AC1066" s="2238"/>
      <c r="AD1066" s="2238"/>
      <c r="AE1066" s="2238"/>
      <c r="AF1066" s="2237"/>
      <c r="AG1066" s="2237"/>
      <c r="AH1066" s="2237"/>
      <c r="AI1066" s="2237"/>
      <c r="AJ1066" s="2237"/>
      <c r="AK1066" s="2237"/>
      <c r="AL1066" s="2237"/>
      <c r="AM1066" s="2237"/>
      <c r="AN1066" s="2237"/>
      <c r="AO1066" s="2237"/>
      <c r="AP1066" s="2237"/>
      <c r="AQ1066" s="2237"/>
      <c r="AR1066" s="2237"/>
      <c r="AS1066" s="2237"/>
      <c r="AT1066" s="2237"/>
      <c r="AU1066" s="2237"/>
      <c r="AV1066" s="2237"/>
      <c r="AW1066" s="2237"/>
      <c r="AX1066" s="2237"/>
      <c r="AY1066" s="2237"/>
      <c r="AZ1066" s="2237"/>
      <c r="BA1066" s="2237"/>
      <c r="BB1066" s="2237"/>
      <c r="BC1066" s="2237"/>
      <c r="BD1066" s="2237"/>
      <c r="BE1066" s="2237"/>
      <c r="BF1066" s="2237"/>
      <c r="BG1066" s="2237"/>
      <c r="BH1066" s="2237"/>
      <c r="BI1066" s="2237"/>
      <c r="BJ1066" s="2237"/>
      <c r="BK1066" s="2237"/>
      <c r="BL1066" s="2237"/>
      <c r="BM1066" s="2237"/>
      <c r="BN1066" s="2237"/>
      <c r="BO1066" s="2237"/>
      <c r="BP1066" s="2237"/>
      <c r="BQ1066" s="2237"/>
      <c r="BR1066" s="2237"/>
      <c r="BS1066" s="2238"/>
      <c r="BT1066" s="2237"/>
      <c r="BU1066" s="2237"/>
      <c r="BV1066" s="2237"/>
      <c r="BW1066" s="2237"/>
      <c r="BX1066" s="2237"/>
      <c r="BY1066" s="2237"/>
      <c r="BZ1066" s="2237"/>
      <c r="CA1066" s="2237"/>
      <c r="CB1066" s="2237"/>
      <c r="CC1066" s="2237"/>
      <c r="CD1066" s="2237"/>
      <c r="CE1066" s="2237"/>
      <c r="CF1066" s="2237"/>
      <c r="CG1066" s="2237"/>
      <c r="CH1066" s="2237"/>
      <c r="CI1066" s="2237"/>
      <c r="CJ1066" s="2237"/>
      <c r="CK1066" s="2237"/>
      <c r="CL1066" s="2237"/>
      <c r="CM1066" s="2238"/>
      <c r="CN1066" s="2238"/>
      <c r="CO1066" s="2239"/>
      <c r="CQ1066" s="1653"/>
    </row>
    <row r="1067" spans="1:95" s="551" customFormat="1" x14ac:dyDescent="0.2">
      <c r="A1067" s="2170"/>
      <c r="B1067" s="2236"/>
      <c r="C1067" s="2164"/>
      <c r="D1067" s="2164"/>
      <c r="E1067" s="2165"/>
      <c r="F1067" s="2167"/>
      <c r="G1067" s="2164"/>
      <c r="H1067" s="2167"/>
      <c r="I1067" s="2237"/>
      <c r="J1067" s="2237"/>
      <c r="K1067" s="2237"/>
      <c r="L1067" s="2237"/>
      <c r="M1067" s="2237"/>
      <c r="N1067" s="2237"/>
      <c r="O1067" s="2237"/>
      <c r="P1067" s="2237"/>
      <c r="Q1067" s="2237"/>
      <c r="R1067" s="2237"/>
      <c r="S1067" s="2237"/>
      <c r="T1067" s="2237"/>
      <c r="U1067" s="2237"/>
      <c r="V1067" s="2237"/>
      <c r="W1067" s="2237"/>
      <c r="X1067" s="2237"/>
      <c r="Y1067" s="2237"/>
      <c r="Z1067" s="2237"/>
      <c r="AA1067" s="2237"/>
      <c r="AB1067" s="2238"/>
      <c r="AC1067" s="2238"/>
      <c r="AD1067" s="2238"/>
      <c r="AE1067" s="2238"/>
      <c r="AF1067" s="2237"/>
      <c r="AG1067" s="2237"/>
      <c r="AH1067" s="2237"/>
      <c r="AI1067" s="2237"/>
      <c r="AJ1067" s="2237"/>
      <c r="AK1067" s="2237"/>
      <c r="AL1067" s="2237"/>
      <c r="AM1067" s="2237"/>
      <c r="AN1067" s="2237"/>
      <c r="AO1067" s="2237"/>
      <c r="AP1067" s="2237"/>
      <c r="AQ1067" s="2237"/>
      <c r="AR1067" s="2237"/>
      <c r="AS1067" s="2237"/>
      <c r="AT1067" s="2237"/>
      <c r="AU1067" s="2237"/>
      <c r="AV1067" s="2237"/>
      <c r="AW1067" s="2237"/>
      <c r="AX1067" s="2237"/>
      <c r="AY1067" s="2237"/>
      <c r="AZ1067" s="2237"/>
      <c r="BA1067" s="2237"/>
      <c r="BB1067" s="2237"/>
      <c r="BC1067" s="2237"/>
      <c r="BD1067" s="2237"/>
      <c r="BE1067" s="2237"/>
      <c r="BF1067" s="2237"/>
      <c r="BG1067" s="2237"/>
      <c r="BH1067" s="2237"/>
      <c r="BI1067" s="2237"/>
      <c r="BJ1067" s="2237"/>
      <c r="BK1067" s="2237"/>
      <c r="BL1067" s="2237"/>
      <c r="BM1067" s="2237"/>
      <c r="BN1067" s="2237"/>
      <c r="BO1067" s="2237"/>
      <c r="BP1067" s="2237"/>
      <c r="BQ1067" s="2237"/>
      <c r="BR1067" s="2237"/>
      <c r="BS1067" s="2238"/>
      <c r="BT1067" s="2237"/>
      <c r="BU1067" s="2237"/>
      <c r="BV1067" s="2237"/>
      <c r="BW1067" s="2237"/>
      <c r="BX1067" s="2237"/>
      <c r="BY1067" s="2237"/>
      <c r="BZ1067" s="2237"/>
      <c r="CA1067" s="2237"/>
      <c r="CB1067" s="2237"/>
      <c r="CC1067" s="2237"/>
      <c r="CD1067" s="2237"/>
      <c r="CE1067" s="2237"/>
      <c r="CF1067" s="2237"/>
      <c r="CG1067" s="2237"/>
      <c r="CH1067" s="2237"/>
      <c r="CI1067" s="2237"/>
      <c r="CJ1067" s="2237"/>
      <c r="CK1067" s="2237"/>
      <c r="CL1067" s="2237"/>
      <c r="CM1067" s="2238"/>
      <c r="CN1067" s="2238"/>
      <c r="CO1067" s="2239"/>
      <c r="CQ1067" s="1653"/>
    </row>
    <row r="1068" spans="1:95" s="551" customFormat="1" x14ac:dyDescent="0.2">
      <c r="A1068" s="2170"/>
      <c r="B1068" s="2236"/>
      <c r="C1068" s="2164"/>
      <c r="D1068" s="2164"/>
      <c r="E1068" s="2165"/>
      <c r="F1068" s="2167"/>
      <c r="G1068" s="2164"/>
      <c r="H1068" s="2167"/>
      <c r="I1068" s="2237"/>
      <c r="J1068" s="2237"/>
      <c r="K1068" s="2237"/>
      <c r="L1068" s="2237"/>
      <c r="M1068" s="2237"/>
      <c r="N1068" s="2237"/>
      <c r="O1068" s="2237"/>
      <c r="P1068" s="2237"/>
      <c r="Q1068" s="2237"/>
      <c r="R1068" s="2237"/>
      <c r="S1068" s="2237"/>
      <c r="T1068" s="2237"/>
      <c r="U1068" s="2237"/>
      <c r="V1068" s="2237"/>
      <c r="W1068" s="2237"/>
      <c r="X1068" s="2237"/>
      <c r="Y1068" s="2237"/>
      <c r="Z1068" s="2237"/>
      <c r="AA1068" s="2237"/>
      <c r="AB1068" s="2238"/>
      <c r="AC1068" s="2238"/>
      <c r="AD1068" s="2238"/>
      <c r="AE1068" s="2238"/>
      <c r="AF1068" s="2237"/>
      <c r="AG1068" s="2237"/>
      <c r="AH1068" s="2237"/>
      <c r="AI1068" s="2237"/>
      <c r="AJ1068" s="2237"/>
      <c r="AK1068" s="2237"/>
      <c r="AL1068" s="2237"/>
      <c r="AM1068" s="2237"/>
      <c r="AN1068" s="2237"/>
      <c r="AO1068" s="2237"/>
      <c r="AP1068" s="2237"/>
      <c r="AQ1068" s="2237"/>
      <c r="AR1068" s="2237"/>
      <c r="AS1068" s="2237"/>
      <c r="AT1068" s="2237"/>
      <c r="AU1068" s="2237"/>
      <c r="AV1068" s="2237"/>
      <c r="AW1068" s="2237"/>
      <c r="AX1068" s="2237"/>
      <c r="AY1068" s="2237"/>
      <c r="AZ1068" s="2237"/>
      <c r="BA1068" s="2237"/>
      <c r="BB1068" s="2237"/>
      <c r="BC1068" s="2237"/>
      <c r="BD1068" s="2237"/>
      <c r="BE1068" s="2237"/>
      <c r="BF1068" s="2237"/>
      <c r="BG1068" s="2237"/>
      <c r="BH1068" s="2237"/>
      <c r="BI1068" s="2237"/>
      <c r="BJ1068" s="2237"/>
      <c r="BK1068" s="2237"/>
      <c r="BL1068" s="2237"/>
      <c r="BM1068" s="2237"/>
      <c r="BN1068" s="2237"/>
      <c r="BO1068" s="2237"/>
      <c r="BP1068" s="2237"/>
      <c r="BQ1068" s="2237"/>
      <c r="BR1068" s="2237"/>
      <c r="BS1068" s="2238"/>
      <c r="BT1068" s="2237"/>
      <c r="BU1068" s="2237"/>
      <c r="BV1068" s="2237"/>
      <c r="BW1068" s="2237"/>
      <c r="BX1068" s="2237"/>
      <c r="BY1068" s="2237"/>
      <c r="BZ1068" s="2237"/>
      <c r="CA1068" s="2237"/>
      <c r="CB1068" s="2237"/>
      <c r="CC1068" s="2237"/>
      <c r="CD1068" s="2237"/>
      <c r="CE1068" s="2237"/>
      <c r="CF1068" s="2237"/>
      <c r="CG1068" s="2237"/>
      <c r="CH1068" s="2237"/>
      <c r="CI1068" s="2237"/>
      <c r="CJ1068" s="2237"/>
      <c r="CK1068" s="2237"/>
      <c r="CL1068" s="2237"/>
      <c r="CM1068" s="2238"/>
      <c r="CN1068" s="2238"/>
      <c r="CO1068" s="2239"/>
      <c r="CQ1068" s="1653"/>
    </row>
    <row r="1069" spans="1:95" s="551" customFormat="1" x14ac:dyDescent="0.2">
      <c r="A1069" s="2170"/>
      <c r="B1069" s="2236"/>
      <c r="C1069" s="2164"/>
      <c r="D1069" s="2164"/>
      <c r="E1069" s="2165"/>
      <c r="F1069" s="2167"/>
      <c r="G1069" s="2164"/>
      <c r="H1069" s="2167"/>
      <c r="I1069" s="2237"/>
      <c r="J1069" s="2237"/>
      <c r="K1069" s="2237"/>
      <c r="L1069" s="2237"/>
      <c r="M1069" s="2237"/>
      <c r="N1069" s="2237"/>
      <c r="O1069" s="2237"/>
      <c r="P1069" s="2237"/>
      <c r="Q1069" s="2237"/>
      <c r="R1069" s="2237"/>
      <c r="S1069" s="2237"/>
      <c r="T1069" s="2237"/>
      <c r="U1069" s="2237"/>
      <c r="V1069" s="2237"/>
      <c r="W1069" s="2237"/>
      <c r="X1069" s="2237"/>
      <c r="Y1069" s="2237"/>
      <c r="Z1069" s="2237"/>
      <c r="AA1069" s="2237"/>
      <c r="AB1069" s="2238"/>
      <c r="AC1069" s="2238"/>
      <c r="AD1069" s="2238"/>
      <c r="AE1069" s="2238"/>
      <c r="AF1069" s="2237"/>
      <c r="AG1069" s="2237"/>
      <c r="AH1069" s="2237"/>
      <c r="AI1069" s="2237"/>
      <c r="AJ1069" s="2237"/>
      <c r="AK1069" s="2237"/>
      <c r="AL1069" s="2237"/>
      <c r="AM1069" s="2237"/>
      <c r="AN1069" s="2237"/>
      <c r="AO1069" s="2237"/>
      <c r="AP1069" s="2237"/>
      <c r="AQ1069" s="2237"/>
      <c r="AR1069" s="2237"/>
      <c r="AS1069" s="2237"/>
      <c r="AT1069" s="2237"/>
      <c r="AU1069" s="2237"/>
      <c r="AV1069" s="2237"/>
      <c r="AW1069" s="2237"/>
      <c r="AX1069" s="2237"/>
      <c r="AY1069" s="2237"/>
      <c r="AZ1069" s="2237"/>
      <c r="BA1069" s="2237"/>
      <c r="BB1069" s="2237"/>
      <c r="BC1069" s="2237"/>
      <c r="BD1069" s="2237"/>
      <c r="BE1069" s="2237"/>
      <c r="BF1069" s="2237"/>
      <c r="BG1069" s="2237"/>
      <c r="BH1069" s="2237"/>
      <c r="BI1069" s="2237"/>
      <c r="BJ1069" s="2237"/>
      <c r="BK1069" s="2237"/>
      <c r="BL1069" s="2237"/>
      <c r="BM1069" s="2237"/>
      <c r="BN1069" s="2237"/>
      <c r="BO1069" s="2237"/>
      <c r="BP1069" s="2237"/>
      <c r="BQ1069" s="2237"/>
      <c r="BR1069" s="2237"/>
      <c r="BS1069" s="2238"/>
      <c r="BT1069" s="2237"/>
      <c r="BU1069" s="2237"/>
      <c r="BV1069" s="2237"/>
      <c r="BW1069" s="2237"/>
      <c r="BX1069" s="2237"/>
      <c r="BY1069" s="2237"/>
      <c r="BZ1069" s="2237"/>
      <c r="CA1069" s="2237"/>
      <c r="CB1069" s="2237"/>
      <c r="CC1069" s="2237"/>
      <c r="CD1069" s="2237"/>
      <c r="CE1069" s="2237"/>
      <c r="CF1069" s="2237"/>
      <c r="CG1069" s="2237"/>
      <c r="CH1069" s="2237"/>
      <c r="CI1069" s="2237"/>
      <c r="CJ1069" s="2237"/>
      <c r="CK1069" s="2237"/>
      <c r="CL1069" s="2237"/>
      <c r="CM1069" s="2238"/>
      <c r="CN1069" s="2238"/>
      <c r="CO1069" s="2239"/>
      <c r="CQ1069" s="1653"/>
    </row>
    <row r="1070" spans="1:95" s="551" customFormat="1" x14ac:dyDescent="0.2">
      <c r="A1070" s="2170"/>
      <c r="B1070" s="2236"/>
      <c r="C1070" s="2164"/>
      <c r="D1070" s="2164"/>
      <c r="E1070" s="2165"/>
      <c r="F1070" s="2167"/>
      <c r="G1070" s="2164"/>
      <c r="H1070" s="2167"/>
      <c r="I1070" s="2237"/>
      <c r="J1070" s="2237"/>
      <c r="K1070" s="2237"/>
      <c r="L1070" s="2237"/>
      <c r="M1070" s="2237"/>
      <c r="N1070" s="2237"/>
      <c r="O1070" s="2237"/>
      <c r="P1070" s="2237"/>
      <c r="Q1070" s="2237"/>
      <c r="R1070" s="2237"/>
      <c r="S1070" s="2237"/>
      <c r="T1070" s="2237"/>
      <c r="U1070" s="2237"/>
      <c r="V1070" s="2237"/>
      <c r="W1070" s="2237"/>
      <c r="X1070" s="2237"/>
      <c r="Y1070" s="2237"/>
      <c r="Z1070" s="2237"/>
      <c r="AA1070" s="2237"/>
      <c r="AB1070" s="2238"/>
      <c r="AC1070" s="2238"/>
      <c r="AD1070" s="2238"/>
      <c r="AE1070" s="2238"/>
      <c r="AF1070" s="2237"/>
      <c r="AG1070" s="2237"/>
      <c r="AH1070" s="2237"/>
      <c r="AI1070" s="2237"/>
      <c r="AJ1070" s="2237"/>
      <c r="AK1070" s="2237"/>
      <c r="AL1070" s="2237"/>
      <c r="AM1070" s="2237"/>
      <c r="AN1070" s="2237"/>
      <c r="AO1070" s="2237"/>
      <c r="AP1070" s="2237"/>
      <c r="AQ1070" s="2237"/>
      <c r="AR1070" s="2237"/>
      <c r="AS1070" s="2237"/>
      <c r="AT1070" s="2237"/>
      <c r="AU1070" s="2237"/>
      <c r="AV1070" s="2237"/>
      <c r="AW1070" s="2237"/>
      <c r="AX1070" s="2237"/>
      <c r="AY1070" s="2237"/>
      <c r="AZ1070" s="2237"/>
      <c r="BA1070" s="2237"/>
      <c r="BB1070" s="2237"/>
      <c r="BC1070" s="2237"/>
      <c r="BD1070" s="2237"/>
      <c r="BE1070" s="2237"/>
      <c r="BF1070" s="2237"/>
      <c r="BG1070" s="2237"/>
      <c r="BH1070" s="2237"/>
      <c r="BI1070" s="2237"/>
      <c r="BJ1070" s="2237"/>
      <c r="BK1070" s="2237"/>
      <c r="BL1070" s="2237"/>
      <c r="BM1070" s="2237"/>
      <c r="BN1070" s="2237"/>
      <c r="BO1070" s="2237"/>
      <c r="BP1070" s="2237"/>
      <c r="BQ1070" s="2237"/>
      <c r="BR1070" s="2237"/>
      <c r="BS1070" s="2238"/>
      <c r="BT1070" s="2237"/>
      <c r="BU1070" s="2237"/>
      <c r="BV1070" s="2237"/>
      <c r="BW1070" s="2237"/>
      <c r="BX1070" s="2237"/>
      <c r="BY1070" s="2237"/>
      <c r="BZ1070" s="2237"/>
      <c r="CA1070" s="2237"/>
      <c r="CB1070" s="2237"/>
      <c r="CC1070" s="2237"/>
      <c r="CD1070" s="2237"/>
      <c r="CE1070" s="2237"/>
      <c r="CF1070" s="2237"/>
      <c r="CG1070" s="2237"/>
      <c r="CH1070" s="2237"/>
      <c r="CI1070" s="2237"/>
      <c r="CJ1070" s="2237"/>
      <c r="CK1070" s="2237"/>
      <c r="CL1070" s="2237"/>
      <c r="CM1070" s="2238"/>
      <c r="CN1070" s="2238"/>
      <c r="CO1070" s="2239"/>
      <c r="CQ1070" s="1653"/>
    </row>
    <row r="1071" spans="1:95" s="551" customFormat="1" x14ac:dyDescent="0.2">
      <c r="A1071" s="2170"/>
      <c r="B1071" s="2236"/>
      <c r="C1071" s="2164"/>
      <c r="D1071" s="2164"/>
      <c r="E1071" s="2165"/>
      <c r="F1071" s="2167"/>
      <c r="G1071" s="2164"/>
      <c r="H1071" s="2167"/>
      <c r="I1071" s="2237"/>
      <c r="J1071" s="2237"/>
      <c r="K1071" s="2237"/>
      <c r="L1071" s="2237"/>
      <c r="M1071" s="2237"/>
      <c r="N1071" s="2237"/>
      <c r="O1071" s="2237"/>
      <c r="P1071" s="2237"/>
      <c r="Q1071" s="2237"/>
      <c r="R1071" s="2237"/>
      <c r="S1071" s="2237"/>
      <c r="T1071" s="2237"/>
      <c r="U1071" s="2237"/>
      <c r="V1071" s="2237"/>
      <c r="W1071" s="2237"/>
      <c r="X1071" s="2237"/>
      <c r="Y1071" s="2237"/>
      <c r="Z1071" s="2237"/>
      <c r="AA1071" s="2237"/>
      <c r="AB1071" s="2238"/>
      <c r="AC1071" s="2238"/>
      <c r="AD1071" s="2238"/>
      <c r="AE1071" s="2238"/>
      <c r="AF1071" s="2237"/>
      <c r="AG1071" s="2237"/>
      <c r="AH1071" s="2237"/>
      <c r="AI1071" s="2237"/>
      <c r="AJ1071" s="2237"/>
      <c r="AK1071" s="2237"/>
      <c r="AL1071" s="2237"/>
      <c r="AM1071" s="2237"/>
      <c r="AN1071" s="2237"/>
      <c r="AO1071" s="2237"/>
      <c r="AP1071" s="2237"/>
      <c r="AQ1071" s="2237"/>
      <c r="AR1071" s="2237"/>
      <c r="AS1071" s="2237"/>
      <c r="AT1071" s="2237"/>
      <c r="AU1071" s="2237"/>
      <c r="AV1071" s="2237"/>
      <c r="AW1071" s="2237"/>
      <c r="AX1071" s="2237"/>
      <c r="AY1071" s="2237"/>
      <c r="AZ1071" s="2237"/>
      <c r="BA1071" s="2237"/>
      <c r="BB1071" s="2237"/>
      <c r="BC1071" s="2237"/>
      <c r="BD1071" s="2237"/>
      <c r="BE1071" s="2237"/>
      <c r="BF1071" s="2237"/>
      <c r="BG1071" s="2237"/>
      <c r="BH1071" s="2237"/>
      <c r="BI1071" s="2237"/>
      <c r="BJ1071" s="2237"/>
      <c r="BK1071" s="2237"/>
      <c r="BL1071" s="2237"/>
      <c r="BM1071" s="2237"/>
      <c r="BN1071" s="2237"/>
      <c r="BO1071" s="2237"/>
      <c r="BP1071" s="2237"/>
      <c r="BQ1071" s="2237"/>
      <c r="BR1071" s="2237"/>
      <c r="BS1071" s="2238"/>
      <c r="BT1071" s="2237"/>
      <c r="BU1071" s="2237"/>
      <c r="BV1071" s="2237"/>
      <c r="BW1071" s="2237"/>
      <c r="BX1071" s="2237"/>
      <c r="BY1071" s="2237"/>
      <c r="BZ1071" s="2237"/>
      <c r="CA1071" s="2237"/>
      <c r="CB1071" s="2237"/>
      <c r="CC1071" s="2237"/>
      <c r="CD1071" s="2237"/>
      <c r="CE1071" s="2237"/>
      <c r="CF1071" s="2237"/>
      <c r="CG1071" s="2237"/>
      <c r="CH1071" s="2237"/>
      <c r="CI1071" s="2237"/>
      <c r="CJ1071" s="2237"/>
      <c r="CK1071" s="2237"/>
      <c r="CL1071" s="2237"/>
      <c r="CM1071" s="2238"/>
      <c r="CN1071" s="2238"/>
      <c r="CO1071" s="2239"/>
      <c r="CQ1071" s="1653"/>
    </row>
    <row r="1072" spans="1:95" s="551" customFormat="1" x14ac:dyDescent="0.2">
      <c r="A1072" s="2170"/>
      <c r="B1072" s="2236"/>
      <c r="C1072" s="2164"/>
      <c r="D1072" s="2164"/>
      <c r="E1072" s="2165"/>
      <c r="F1072" s="2167"/>
      <c r="G1072" s="2164"/>
      <c r="H1072" s="2167"/>
      <c r="I1072" s="2237"/>
      <c r="J1072" s="2237"/>
      <c r="K1072" s="2237"/>
      <c r="L1072" s="2237"/>
      <c r="M1072" s="2237"/>
      <c r="N1072" s="2237"/>
      <c r="O1072" s="2237"/>
      <c r="P1072" s="2237"/>
      <c r="Q1072" s="2237"/>
      <c r="R1072" s="2237"/>
      <c r="S1072" s="2237"/>
      <c r="T1072" s="2237"/>
      <c r="U1072" s="2237"/>
      <c r="V1072" s="2237"/>
      <c r="W1072" s="2237"/>
      <c r="X1072" s="2237"/>
      <c r="Y1072" s="2237"/>
      <c r="Z1072" s="2237"/>
      <c r="AA1072" s="2237"/>
      <c r="AB1072" s="2238"/>
      <c r="AC1072" s="2238"/>
      <c r="AD1072" s="2238"/>
      <c r="AE1072" s="2238"/>
      <c r="AF1072" s="2237"/>
      <c r="AG1072" s="2237"/>
      <c r="AH1072" s="2237"/>
      <c r="AI1072" s="2237"/>
      <c r="AJ1072" s="2237"/>
      <c r="AK1072" s="2237"/>
      <c r="AL1072" s="2237"/>
      <c r="AM1072" s="2237"/>
      <c r="AN1072" s="2237"/>
      <c r="AO1072" s="2237"/>
      <c r="AP1072" s="2237"/>
      <c r="AQ1072" s="2237"/>
      <c r="AR1072" s="2237"/>
      <c r="AS1072" s="2237"/>
      <c r="AT1072" s="2237"/>
      <c r="AU1072" s="2237"/>
      <c r="AV1072" s="2237"/>
      <c r="AW1072" s="2237"/>
      <c r="AX1072" s="2237"/>
      <c r="AY1072" s="2237"/>
      <c r="AZ1072" s="2237"/>
      <c r="BA1072" s="2237"/>
      <c r="BB1072" s="2237"/>
      <c r="BC1072" s="2237"/>
      <c r="BD1072" s="2237"/>
      <c r="BE1072" s="2237"/>
      <c r="BF1072" s="2237"/>
      <c r="BG1072" s="2237"/>
      <c r="BH1072" s="2237"/>
      <c r="BI1072" s="2237"/>
      <c r="BJ1072" s="2237"/>
      <c r="BK1072" s="2237"/>
      <c r="BL1072" s="2237"/>
      <c r="BM1072" s="2237"/>
      <c r="BN1072" s="2237"/>
      <c r="BO1072" s="2237"/>
      <c r="BP1072" s="2237"/>
      <c r="BQ1072" s="2237"/>
      <c r="BR1072" s="2237"/>
      <c r="BS1072" s="2238"/>
      <c r="BT1072" s="2237"/>
      <c r="BU1072" s="2237"/>
      <c r="BV1072" s="2237"/>
      <c r="BW1072" s="2237"/>
      <c r="BX1072" s="2237"/>
      <c r="BY1072" s="2237"/>
      <c r="BZ1072" s="2237"/>
      <c r="CA1072" s="2237"/>
      <c r="CB1072" s="2237"/>
      <c r="CC1072" s="2237"/>
      <c r="CD1072" s="2237"/>
      <c r="CE1072" s="2237"/>
      <c r="CF1072" s="2237"/>
      <c r="CG1072" s="2237"/>
      <c r="CH1072" s="2237"/>
      <c r="CI1072" s="2237"/>
      <c r="CJ1072" s="2237"/>
      <c r="CK1072" s="2237"/>
      <c r="CL1072" s="2237"/>
      <c r="CM1072" s="2238"/>
      <c r="CN1072" s="2238"/>
      <c r="CO1072" s="2239"/>
      <c r="CQ1072" s="1653"/>
    </row>
    <row r="1073" spans="1:95" s="551" customFormat="1" x14ac:dyDescent="0.2">
      <c r="A1073" s="2170"/>
      <c r="B1073" s="2236"/>
      <c r="C1073" s="2164"/>
      <c r="D1073" s="2164"/>
      <c r="E1073" s="2165"/>
      <c r="F1073" s="2167"/>
      <c r="G1073" s="2164"/>
      <c r="H1073" s="2167"/>
      <c r="I1073" s="2237"/>
      <c r="J1073" s="2237"/>
      <c r="K1073" s="2237"/>
      <c r="L1073" s="2237"/>
      <c r="M1073" s="2237"/>
      <c r="N1073" s="2237"/>
      <c r="O1073" s="2237"/>
      <c r="P1073" s="2237"/>
      <c r="Q1073" s="2237"/>
      <c r="R1073" s="2237"/>
      <c r="S1073" s="2237"/>
      <c r="T1073" s="2237"/>
      <c r="U1073" s="2237"/>
      <c r="V1073" s="2237"/>
      <c r="W1073" s="2237"/>
      <c r="X1073" s="2237"/>
      <c r="Y1073" s="2237"/>
      <c r="Z1073" s="2237"/>
      <c r="AA1073" s="2237"/>
      <c r="AB1073" s="2238"/>
      <c r="AC1073" s="2238"/>
      <c r="AD1073" s="2238"/>
      <c r="AE1073" s="2238"/>
      <c r="AF1073" s="2237"/>
      <c r="AG1073" s="2237"/>
      <c r="AH1073" s="2237"/>
      <c r="AI1073" s="2237"/>
      <c r="AJ1073" s="2237"/>
      <c r="AK1073" s="2237"/>
      <c r="AL1073" s="2237"/>
      <c r="AM1073" s="2237"/>
      <c r="AN1073" s="2237"/>
      <c r="AO1073" s="2237"/>
      <c r="AP1073" s="2237"/>
      <c r="AQ1073" s="2237"/>
      <c r="AR1073" s="2237"/>
      <c r="AS1073" s="2237"/>
      <c r="AT1073" s="2237"/>
      <c r="AU1073" s="2237"/>
      <c r="AV1073" s="2237"/>
      <c r="AW1073" s="2237"/>
      <c r="AX1073" s="2237"/>
      <c r="AY1073" s="2237"/>
      <c r="AZ1073" s="2237"/>
      <c r="BA1073" s="2237"/>
      <c r="BB1073" s="2237"/>
      <c r="BC1073" s="2237"/>
      <c r="BD1073" s="2237"/>
      <c r="BE1073" s="2237"/>
      <c r="BF1073" s="2237"/>
      <c r="BG1073" s="2237"/>
      <c r="BH1073" s="2237"/>
      <c r="BI1073" s="2237"/>
      <c r="BJ1073" s="2237"/>
      <c r="BK1073" s="2237"/>
      <c r="BL1073" s="2237"/>
      <c r="BM1073" s="2237"/>
      <c r="BN1073" s="2237"/>
      <c r="BO1073" s="2237"/>
      <c r="BP1073" s="2237"/>
      <c r="BQ1073" s="2237"/>
      <c r="BR1073" s="2237"/>
      <c r="BS1073" s="2238"/>
      <c r="BT1073" s="2237"/>
      <c r="BU1073" s="2237"/>
      <c r="BV1073" s="2237"/>
      <c r="BW1073" s="2237"/>
      <c r="BX1073" s="2237"/>
      <c r="BY1073" s="2237"/>
      <c r="BZ1073" s="2237"/>
      <c r="CA1073" s="2237"/>
      <c r="CB1073" s="2237"/>
      <c r="CC1073" s="2237"/>
      <c r="CD1073" s="2237"/>
      <c r="CE1073" s="2237"/>
      <c r="CF1073" s="2237"/>
      <c r="CG1073" s="2237"/>
      <c r="CH1073" s="2237"/>
      <c r="CI1073" s="2237"/>
      <c r="CJ1073" s="2237"/>
      <c r="CK1073" s="2237"/>
      <c r="CL1073" s="2237"/>
      <c r="CM1073" s="2238"/>
      <c r="CN1073" s="2238"/>
      <c r="CO1073" s="2239"/>
      <c r="CQ1073" s="1653"/>
    </row>
    <row r="1074" spans="1:95" s="551" customFormat="1" x14ac:dyDescent="0.2">
      <c r="A1074" s="2170"/>
      <c r="B1074" s="2236"/>
      <c r="C1074" s="2164"/>
      <c r="D1074" s="2164"/>
      <c r="E1074" s="2165"/>
      <c r="F1074" s="2167"/>
      <c r="G1074" s="2164"/>
      <c r="H1074" s="2167"/>
      <c r="I1074" s="2237"/>
      <c r="J1074" s="2237"/>
      <c r="K1074" s="2237"/>
      <c r="L1074" s="2237"/>
      <c r="M1074" s="2237"/>
      <c r="N1074" s="2237"/>
      <c r="O1074" s="2237"/>
      <c r="P1074" s="2237"/>
      <c r="Q1074" s="2237"/>
      <c r="R1074" s="2237"/>
      <c r="S1074" s="2237"/>
      <c r="T1074" s="2237"/>
      <c r="U1074" s="2237"/>
      <c r="V1074" s="2237"/>
      <c r="W1074" s="2237"/>
      <c r="X1074" s="2237"/>
      <c r="Y1074" s="2237"/>
      <c r="Z1074" s="2237"/>
      <c r="AA1074" s="2237"/>
      <c r="AB1074" s="2238"/>
      <c r="AC1074" s="2238"/>
      <c r="AD1074" s="2238"/>
      <c r="AE1074" s="2238"/>
      <c r="AF1074" s="2237"/>
      <c r="AG1074" s="2237"/>
      <c r="AH1074" s="2237"/>
      <c r="AI1074" s="2237"/>
      <c r="AJ1074" s="2237"/>
      <c r="AK1074" s="2237"/>
      <c r="AL1074" s="2237"/>
      <c r="AM1074" s="2237"/>
      <c r="AN1074" s="2237"/>
      <c r="AO1074" s="2237"/>
      <c r="AP1074" s="2237"/>
      <c r="AQ1074" s="2237"/>
      <c r="AR1074" s="2237"/>
      <c r="AS1074" s="2237"/>
      <c r="AT1074" s="2237"/>
      <c r="AU1074" s="2237"/>
      <c r="AV1074" s="2237"/>
      <c r="AW1074" s="2237"/>
      <c r="AX1074" s="2237"/>
      <c r="AY1074" s="2237"/>
      <c r="AZ1074" s="2237"/>
      <c r="BA1074" s="2237"/>
      <c r="BB1074" s="2237"/>
      <c r="BC1074" s="2237"/>
      <c r="BD1074" s="2237"/>
      <c r="BE1074" s="2237"/>
      <c r="BF1074" s="2237"/>
      <c r="BG1074" s="2237"/>
      <c r="BH1074" s="2237"/>
      <c r="BI1074" s="2237"/>
      <c r="BJ1074" s="2237"/>
      <c r="BK1074" s="2237"/>
      <c r="BL1074" s="2237"/>
      <c r="BM1074" s="2237"/>
      <c r="BN1074" s="2237"/>
      <c r="BO1074" s="2237"/>
      <c r="BP1074" s="2237"/>
      <c r="BQ1074" s="2237"/>
      <c r="BR1074" s="2237"/>
      <c r="BS1074" s="2238"/>
      <c r="BT1074" s="2237"/>
      <c r="BU1074" s="2237"/>
      <c r="BV1074" s="2237"/>
      <c r="BW1074" s="2237"/>
      <c r="BX1074" s="2237"/>
      <c r="BY1074" s="2237"/>
      <c r="BZ1074" s="2237"/>
      <c r="CA1074" s="2237"/>
      <c r="CB1074" s="2237"/>
      <c r="CC1074" s="2237"/>
      <c r="CD1074" s="2237"/>
      <c r="CE1074" s="2237"/>
      <c r="CF1074" s="2237"/>
      <c r="CG1074" s="2237"/>
      <c r="CH1074" s="2237"/>
      <c r="CI1074" s="2237"/>
      <c r="CJ1074" s="2237"/>
      <c r="CK1074" s="2237"/>
      <c r="CL1074" s="2237"/>
      <c r="CM1074" s="2238"/>
      <c r="CN1074" s="2238"/>
      <c r="CO1074" s="2239"/>
      <c r="CQ1074" s="1653"/>
    </row>
    <row r="1075" spans="1:95" s="551" customFormat="1" x14ac:dyDescent="0.2">
      <c r="A1075" s="2170"/>
      <c r="B1075" s="2236"/>
      <c r="C1075" s="2164"/>
      <c r="D1075" s="2164"/>
      <c r="E1075" s="2165"/>
      <c r="F1075" s="2167"/>
      <c r="G1075" s="2164"/>
      <c r="H1075" s="2167"/>
      <c r="I1075" s="2237"/>
      <c r="J1075" s="2237"/>
      <c r="K1075" s="2237"/>
      <c r="L1075" s="2237"/>
      <c r="M1075" s="2237"/>
      <c r="N1075" s="2237"/>
      <c r="O1075" s="2237"/>
      <c r="P1075" s="2237"/>
      <c r="Q1075" s="2237"/>
      <c r="R1075" s="2237"/>
      <c r="S1075" s="2237"/>
      <c r="T1075" s="2237"/>
      <c r="U1075" s="2237"/>
      <c r="V1075" s="2237"/>
      <c r="W1075" s="2237"/>
      <c r="X1075" s="2237"/>
      <c r="Y1075" s="2237"/>
      <c r="Z1075" s="2237"/>
      <c r="AA1075" s="2237"/>
      <c r="AB1075" s="2238"/>
      <c r="AC1075" s="2238"/>
      <c r="AD1075" s="2238"/>
      <c r="AE1075" s="2238"/>
      <c r="AF1075" s="2237"/>
      <c r="AG1075" s="2237"/>
      <c r="AH1075" s="2237"/>
      <c r="AI1075" s="2237"/>
      <c r="AJ1075" s="2237"/>
      <c r="AK1075" s="2237"/>
      <c r="AL1075" s="2237"/>
      <c r="AM1075" s="2237"/>
      <c r="AN1075" s="2237"/>
      <c r="AO1075" s="2237"/>
      <c r="AP1075" s="2237"/>
      <c r="AQ1075" s="2237"/>
      <c r="AR1075" s="2237"/>
      <c r="AS1075" s="2237"/>
      <c r="AT1075" s="2237"/>
      <c r="AU1075" s="2237"/>
      <c r="AV1075" s="2237"/>
      <c r="AW1075" s="2237"/>
      <c r="AX1075" s="2237"/>
      <c r="AY1075" s="2237"/>
      <c r="AZ1075" s="2237"/>
      <c r="BA1075" s="2237"/>
      <c r="BB1075" s="2237"/>
      <c r="BC1075" s="2237"/>
      <c r="BD1075" s="2237"/>
      <c r="BE1075" s="2237"/>
      <c r="BF1075" s="2237"/>
      <c r="BG1075" s="2237"/>
      <c r="BH1075" s="2237"/>
      <c r="BI1075" s="2237"/>
      <c r="BJ1075" s="2237"/>
      <c r="BK1075" s="2237"/>
      <c r="BL1075" s="2237"/>
      <c r="BM1075" s="2237"/>
      <c r="BN1075" s="2237"/>
      <c r="BO1075" s="2237"/>
      <c r="BP1075" s="2237"/>
      <c r="BQ1075" s="2237"/>
      <c r="BR1075" s="2237"/>
      <c r="BS1075" s="2238"/>
      <c r="BT1075" s="2237"/>
      <c r="BU1075" s="2237"/>
      <c r="BV1075" s="2237"/>
      <c r="BW1075" s="2237"/>
      <c r="BX1075" s="2237"/>
      <c r="BY1075" s="2237"/>
      <c r="BZ1075" s="2237"/>
      <c r="CA1075" s="2237"/>
      <c r="CB1075" s="2237"/>
      <c r="CC1075" s="2237"/>
      <c r="CD1075" s="2237"/>
      <c r="CE1075" s="2237"/>
      <c r="CF1075" s="2237"/>
      <c r="CG1075" s="2237"/>
      <c r="CH1075" s="2237"/>
      <c r="CI1075" s="2237"/>
      <c r="CJ1075" s="2237"/>
      <c r="CK1075" s="2237"/>
      <c r="CL1075" s="2237"/>
      <c r="CM1075" s="2238"/>
      <c r="CN1075" s="2238"/>
      <c r="CO1075" s="2239"/>
      <c r="CQ1075" s="1653"/>
    </row>
    <row r="1076" spans="1:95" s="551" customFormat="1" x14ac:dyDescent="0.2">
      <c r="A1076" s="2170"/>
      <c r="B1076" s="2236"/>
      <c r="C1076" s="2164"/>
      <c r="D1076" s="2164"/>
      <c r="E1076" s="2165"/>
      <c r="F1076" s="2167"/>
      <c r="G1076" s="2164"/>
      <c r="H1076" s="2167"/>
      <c r="I1076" s="2237"/>
      <c r="J1076" s="2237"/>
      <c r="K1076" s="2237"/>
      <c r="L1076" s="2237"/>
      <c r="M1076" s="2237"/>
      <c r="N1076" s="2237"/>
      <c r="O1076" s="2237"/>
      <c r="P1076" s="2237"/>
      <c r="Q1076" s="2237"/>
      <c r="R1076" s="2237"/>
      <c r="S1076" s="2237"/>
      <c r="T1076" s="2237"/>
      <c r="U1076" s="2237"/>
      <c r="V1076" s="2237"/>
      <c r="W1076" s="2237"/>
      <c r="X1076" s="2237"/>
      <c r="Y1076" s="2237"/>
      <c r="Z1076" s="2237"/>
      <c r="AA1076" s="2237"/>
      <c r="AB1076" s="2238"/>
      <c r="AC1076" s="2238"/>
      <c r="AD1076" s="2238"/>
      <c r="AE1076" s="2238"/>
      <c r="AF1076" s="2237"/>
      <c r="AG1076" s="2237"/>
      <c r="AH1076" s="2237"/>
      <c r="AI1076" s="2237"/>
      <c r="AJ1076" s="2237"/>
      <c r="AK1076" s="2237"/>
      <c r="AL1076" s="2237"/>
      <c r="AM1076" s="2237"/>
      <c r="AN1076" s="2237"/>
      <c r="AO1076" s="2237"/>
      <c r="AP1076" s="2237"/>
      <c r="AQ1076" s="2237"/>
      <c r="AR1076" s="2237"/>
      <c r="AS1076" s="2237"/>
      <c r="AT1076" s="2237"/>
      <c r="AU1076" s="2237"/>
      <c r="AV1076" s="2237"/>
      <c r="AW1076" s="2237"/>
      <c r="AX1076" s="2237"/>
      <c r="AY1076" s="2237"/>
      <c r="AZ1076" s="2237"/>
      <c r="BA1076" s="2237"/>
      <c r="BB1076" s="2237"/>
      <c r="BC1076" s="2237"/>
      <c r="BD1076" s="2237"/>
      <c r="BE1076" s="2237"/>
      <c r="BF1076" s="2237"/>
      <c r="BG1076" s="2237"/>
      <c r="BH1076" s="2237"/>
      <c r="BI1076" s="2237"/>
      <c r="BJ1076" s="2237"/>
      <c r="BK1076" s="2237"/>
      <c r="BL1076" s="2237"/>
      <c r="BM1076" s="2237"/>
      <c r="BN1076" s="2237"/>
      <c r="BO1076" s="2237"/>
      <c r="BP1076" s="2237"/>
      <c r="BQ1076" s="2237"/>
      <c r="BR1076" s="2237"/>
      <c r="BS1076" s="2238"/>
      <c r="BT1076" s="2237"/>
      <c r="BU1076" s="2237"/>
      <c r="BV1076" s="2237"/>
      <c r="BW1076" s="2237"/>
      <c r="BX1076" s="2237"/>
      <c r="BY1076" s="2237"/>
      <c r="BZ1076" s="2237"/>
      <c r="CA1076" s="2237"/>
      <c r="CB1076" s="2237"/>
      <c r="CC1076" s="2237"/>
      <c r="CD1076" s="2237"/>
      <c r="CE1076" s="2237"/>
      <c r="CF1076" s="2237"/>
      <c r="CG1076" s="2237"/>
      <c r="CH1076" s="2237"/>
      <c r="CI1076" s="2237"/>
      <c r="CJ1076" s="2237"/>
      <c r="CK1076" s="2237"/>
      <c r="CL1076" s="2237"/>
      <c r="CM1076" s="2238"/>
      <c r="CN1076" s="2238"/>
      <c r="CO1076" s="2239"/>
      <c r="CQ1076" s="1653"/>
    </row>
    <row r="1077" spans="1:95" s="551" customFormat="1" x14ac:dyDescent="0.2">
      <c r="A1077" s="2170"/>
      <c r="B1077" s="2236"/>
      <c r="C1077" s="2164"/>
      <c r="D1077" s="2164"/>
      <c r="E1077" s="2165"/>
      <c r="F1077" s="2167"/>
      <c r="G1077" s="2164"/>
      <c r="H1077" s="2167"/>
      <c r="I1077" s="2237"/>
      <c r="J1077" s="2237"/>
      <c r="K1077" s="2237"/>
      <c r="L1077" s="2237"/>
      <c r="M1077" s="2237"/>
      <c r="N1077" s="2237"/>
      <c r="O1077" s="2237"/>
      <c r="P1077" s="2237"/>
      <c r="Q1077" s="2237"/>
      <c r="R1077" s="2237"/>
      <c r="S1077" s="2237"/>
      <c r="T1077" s="2237"/>
      <c r="U1077" s="2237"/>
      <c r="V1077" s="2237"/>
      <c r="W1077" s="2237"/>
      <c r="X1077" s="2237"/>
      <c r="Y1077" s="2237"/>
      <c r="Z1077" s="2237"/>
      <c r="AA1077" s="2237"/>
      <c r="AB1077" s="2238"/>
      <c r="AC1077" s="2238"/>
      <c r="AD1077" s="2238"/>
      <c r="AE1077" s="2238"/>
      <c r="AF1077" s="2237"/>
      <c r="AG1077" s="2237"/>
      <c r="AH1077" s="2237"/>
      <c r="AI1077" s="2237"/>
      <c r="AJ1077" s="2237"/>
      <c r="AK1077" s="2237"/>
      <c r="AL1077" s="2237"/>
      <c r="AM1077" s="2237"/>
      <c r="AN1077" s="2237"/>
      <c r="AO1077" s="2237"/>
      <c r="AP1077" s="2237"/>
      <c r="AQ1077" s="2237"/>
      <c r="AR1077" s="2237"/>
      <c r="AS1077" s="2237"/>
      <c r="AT1077" s="2237"/>
      <c r="AU1077" s="2237"/>
      <c r="AV1077" s="2237"/>
      <c r="AW1077" s="2237"/>
      <c r="AX1077" s="2237"/>
      <c r="AY1077" s="2237"/>
      <c r="AZ1077" s="2237"/>
      <c r="BA1077" s="2237"/>
      <c r="BB1077" s="2237"/>
      <c r="BC1077" s="2237"/>
      <c r="BD1077" s="2237"/>
      <c r="BE1077" s="2237"/>
      <c r="BF1077" s="2237"/>
      <c r="BG1077" s="2237"/>
      <c r="BH1077" s="2237"/>
      <c r="BI1077" s="2237"/>
      <c r="BJ1077" s="2237"/>
      <c r="BK1077" s="2237"/>
      <c r="BL1077" s="2237"/>
      <c r="BM1077" s="2237"/>
      <c r="BN1077" s="2237"/>
      <c r="BO1077" s="2237"/>
      <c r="BP1077" s="2237"/>
      <c r="BQ1077" s="2237"/>
      <c r="BR1077" s="2237"/>
      <c r="BS1077" s="2238"/>
      <c r="BT1077" s="2237"/>
      <c r="BU1077" s="2237"/>
      <c r="BV1077" s="2237"/>
      <c r="BW1077" s="2237"/>
      <c r="BX1077" s="2237"/>
      <c r="BY1077" s="2237"/>
      <c r="BZ1077" s="2237"/>
      <c r="CA1077" s="2237"/>
      <c r="CB1077" s="2237"/>
      <c r="CC1077" s="2237"/>
      <c r="CD1077" s="2237"/>
      <c r="CE1077" s="2237"/>
      <c r="CF1077" s="2237"/>
      <c r="CG1077" s="2237"/>
      <c r="CH1077" s="2237"/>
      <c r="CI1077" s="2237"/>
      <c r="CJ1077" s="2237"/>
      <c r="CK1077" s="2237"/>
      <c r="CL1077" s="2237"/>
      <c r="CM1077" s="2238"/>
      <c r="CN1077" s="2238"/>
      <c r="CO1077" s="2239"/>
      <c r="CQ1077" s="1653"/>
    </row>
    <row r="1078" spans="1:95" s="551" customFormat="1" x14ac:dyDescent="0.2">
      <c r="A1078" s="2170"/>
      <c r="B1078" s="2236"/>
      <c r="C1078" s="2164"/>
      <c r="D1078" s="2164"/>
      <c r="E1078" s="2165"/>
      <c r="F1078" s="2167"/>
      <c r="G1078" s="2164"/>
      <c r="H1078" s="2167"/>
      <c r="I1078" s="2237"/>
      <c r="J1078" s="2237"/>
      <c r="K1078" s="2237"/>
      <c r="L1078" s="2237"/>
      <c r="M1078" s="2237"/>
      <c r="N1078" s="2237"/>
      <c r="O1078" s="2237"/>
      <c r="P1078" s="2237"/>
      <c r="Q1078" s="2237"/>
      <c r="R1078" s="2237"/>
      <c r="S1078" s="2237"/>
      <c r="T1078" s="2237"/>
      <c r="U1078" s="2237"/>
      <c r="V1078" s="2237"/>
      <c r="W1078" s="2237"/>
      <c r="X1078" s="2237"/>
      <c r="Y1078" s="2237"/>
      <c r="Z1078" s="2237"/>
      <c r="AA1078" s="2237"/>
      <c r="AB1078" s="2238"/>
      <c r="AC1078" s="2238"/>
      <c r="AD1078" s="2238"/>
      <c r="AE1078" s="2238"/>
      <c r="AF1078" s="2237"/>
      <c r="AG1078" s="2237"/>
      <c r="AH1078" s="2237"/>
      <c r="AI1078" s="2237"/>
      <c r="AJ1078" s="2237"/>
      <c r="AK1078" s="2237"/>
      <c r="AL1078" s="2237"/>
      <c r="AM1078" s="2237"/>
      <c r="AN1078" s="2237"/>
      <c r="AO1078" s="2237"/>
      <c r="AP1078" s="2237"/>
      <c r="AQ1078" s="2237"/>
      <c r="AR1078" s="2237"/>
      <c r="AS1078" s="2237"/>
      <c r="AT1078" s="2237"/>
      <c r="AU1078" s="2237"/>
      <c r="AV1078" s="2237"/>
      <c r="AW1078" s="2237"/>
      <c r="AX1078" s="2237"/>
      <c r="AY1078" s="2237"/>
      <c r="AZ1078" s="2237"/>
      <c r="BA1078" s="2237"/>
      <c r="BB1078" s="2237"/>
      <c r="BC1078" s="2237"/>
      <c r="BD1078" s="2237"/>
      <c r="BE1078" s="2237"/>
      <c r="BF1078" s="2237"/>
      <c r="BG1078" s="2237"/>
      <c r="BH1078" s="2237"/>
      <c r="BI1078" s="2237"/>
      <c r="BJ1078" s="2237"/>
      <c r="BK1078" s="2237"/>
      <c r="BL1078" s="2237"/>
      <c r="BM1078" s="2237"/>
      <c r="BN1078" s="2237"/>
      <c r="BO1078" s="2237"/>
      <c r="BP1078" s="2237"/>
      <c r="BQ1078" s="2237"/>
      <c r="BR1078" s="2237"/>
      <c r="BS1078" s="2238"/>
      <c r="BT1078" s="2237"/>
      <c r="BU1078" s="2237"/>
      <c r="BV1078" s="2237"/>
      <c r="BW1078" s="2237"/>
      <c r="BX1078" s="2237"/>
      <c r="BY1078" s="2237"/>
      <c r="BZ1078" s="2237"/>
      <c r="CA1078" s="2237"/>
      <c r="CB1078" s="2237"/>
      <c r="CC1078" s="2237"/>
      <c r="CD1078" s="2237"/>
      <c r="CE1078" s="2237"/>
      <c r="CF1078" s="2237"/>
      <c r="CG1078" s="2237"/>
      <c r="CH1078" s="2237"/>
      <c r="CI1078" s="2237"/>
      <c r="CJ1078" s="2237"/>
      <c r="CK1078" s="2237"/>
      <c r="CL1078" s="2237"/>
      <c r="CM1078" s="2238"/>
      <c r="CN1078" s="2238"/>
      <c r="CO1078" s="2239"/>
      <c r="CQ1078" s="1653"/>
    </row>
    <row r="1079" spans="1:95" s="551" customFormat="1" x14ac:dyDescent="0.2">
      <c r="A1079" s="2170"/>
      <c r="B1079" s="2236"/>
      <c r="C1079" s="2164"/>
      <c r="D1079" s="2164"/>
      <c r="E1079" s="2165"/>
      <c r="F1079" s="2167"/>
      <c r="G1079" s="2164"/>
      <c r="H1079" s="2167"/>
      <c r="I1079" s="2237"/>
      <c r="J1079" s="2237"/>
      <c r="K1079" s="2237"/>
      <c r="L1079" s="2237"/>
      <c r="M1079" s="2237"/>
      <c r="N1079" s="2237"/>
      <c r="O1079" s="2237"/>
      <c r="P1079" s="2237"/>
      <c r="Q1079" s="2237"/>
      <c r="R1079" s="2237"/>
      <c r="S1079" s="2237"/>
      <c r="T1079" s="2237"/>
      <c r="U1079" s="2237"/>
      <c r="V1079" s="2237"/>
      <c r="W1079" s="2237"/>
      <c r="X1079" s="2237"/>
      <c r="Y1079" s="2237"/>
      <c r="Z1079" s="2237"/>
      <c r="AA1079" s="2237"/>
      <c r="AB1079" s="2238"/>
      <c r="AC1079" s="2238"/>
      <c r="AD1079" s="2238"/>
      <c r="AE1079" s="2238"/>
      <c r="AF1079" s="2237"/>
      <c r="AG1079" s="2237"/>
      <c r="AH1079" s="2237"/>
      <c r="AI1079" s="2237"/>
      <c r="AJ1079" s="2237"/>
      <c r="AK1079" s="2237"/>
      <c r="AL1079" s="2237"/>
      <c r="AM1079" s="2237"/>
      <c r="AN1079" s="2237"/>
      <c r="AO1079" s="2237"/>
      <c r="AP1079" s="2237"/>
      <c r="AQ1079" s="2237"/>
      <c r="AR1079" s="2237"/>
      <c r="AS1079" s="2237"/>
      <c r="AT1079" s="2237"/>
      <c r="AU1079" s="2237"/>
      <c r="AV1079" s="2237"/>
      <c r="AW1079" s="2237"/>
      <c r="AX1079" s="2237"/>
      <c r="AY1079" s="2237"/>
      <c r="AZ1079" s="2237"/>
      <c r="BA1079" s="2237"/>
      <c r="BB1079" s="2237"/>
      <c r="BC1079" s="2237"/>
      <c r="BD1079" s="2237"/>
      <c r="BE1079" s="2237"/>
      <c r="BF1079" s="2237"/>
      <c r="BG1079" s="2237"/>
      <c r="BH1079" s="2237"/>
      <c r="BI1079" s="2237"/>
      <c r="BJ1079" s="2237"/>
      <c r="BK1079" s="2237"/>
      <c r="BL1079" s="2237"/>
      <c r="BM1079" s="2237"/>
      <c r="BN1079" s="2237"/>
      <c r="BO1079" s="2237"/>
      <c r="BP1079" s="2237"/>
      <c r="BQ1079" s="2237"/>
      <c r="BR1079" s="2237"/>
      <c r="BS1079" s="2238"/>
      <c r="BT1079" s="2237"/>
      <c r="BU1079" s="2237"/>
      <c r="BV1079" s="2237"/>
      <c r="BW1079" s="2237"/>
      <c r="BX1079" s="2237"/>
      <c r="BY1079" s="2237"/>
      <c r="BZ1079" s="2237"/>
      <c r="CA1079" s="2237"/>
      <c r="CB1079" s="2237"/>
      <c r="CC1079" s="2237"/>
      <c r="CD1079" s="2237"/>
      <c r="CE1079" s="2237"/>
      <c r="CF1079" s="2237"/>
      <c r="CG1079" s="2237"/>
      <c r="CH1079" s="2237"/>
      <c r="CI1079" s="2237"/>
      <c r="CJ1079" s="2237"/>
      <c r="CK1079" s="2237"/>
      <c r="CL1079" s="2237"/>
      <c r="CM1079" s="2238"/>
      <c r="CN1079" s="2238"/>
      <c r="CO1079" s="2239"/>
      <c r="CQ1079" s="1653"/>
    </row>
    <row r="1080" spans="1:95" s="551" customFormat="1" x14ac:dyDescent="0.2">
      <c r="A1080" s="2170"/>
      <c r="B1080" s="2236"/>
      <c r="C1080" s="2164"/>
      <c r="D1080" s="2164"/>
      <c r="E1080" s="2165"/>
      <c r="F1080" s="2167"/>
      <c r="G1080" s="2164"/>
      <c r="H1080" s="2167"/>
      <c r="I1080" s="2237"/>
      <c r="J1080" s="2237"/>
      <c r="K1080" s="2237"/>
      <c r="L1080" s="2237"/>
      <c r="M1080" s="2237"/>
      <c r="N1080" s="2237"/>
      <c r="O1080" s="2237"/>
      <c r="P1080" s="2237"/>
      <c r="Q1080" s="2237"/>
      <c r="R1080" s="2237"/>
      <c r="S1080" s="2237"/>
      <c r="T1080" s="2237"/>
      <c r="U1080" s="2237"/>
      <c r="V1080" s="2237"/>
      <c r="W1080" s="2237"/>
      <c r="X1080" s="2237"/>
      <c r="Y1080" s="2237"/>
      <c r="Z1080" s="2237"/>
      <c r="AA1080" s="2237"/>
      <c r="AB1080" s="2238"/>
      <c r="AC1080" s="2238"/>
      <c r="AD1080" s="2238"/>
      <c r="AE1080" s="2238"/>
      <c r="AF1080" s="2237"/>
      <c r="AG1080" s="2237"/>
      <c r="AH1080" s="2237"/>
      <c r="AI1080" s="2237"/>
      <c r="AJ1080" s="2237"/>
      <c r="AK1080" s="2237"/>
      <c r="AL1080" s="2237"/>
      <c r="AM1080" s="2237"/>
      <c r="AN1080" s="2237"/>
      <c r="AO1080" s="2237"/>
      <c r="AP1080" s="2237"/>
      <c r="AQ1080" s="2237"/>
      <c r="AR1080" s="2237"/>
      <c r="AS1080" s="2237"/>
      <c r="AT1080" s="2237"/>
      <c r="AU1080" s="2237"/>
      <c r="AV1080" s="2237"/>
      <c r="AW1080" s="2237"/>
      <c r="AX1080" s="2237"/>
      <c r="AY1080" s="2237"/>
      <c r="AZ1080" s="2237"/>
      <c r="BA1080" s="2237"/>
      <c r="BB1080" s="2237"/>
      <c r="BC1080" s="2237"/>
      <c r="BD1080" s="2237"/>
      <c r="BE1080" s="2237"/>
      <c r="BF1080" s="2237"/>
      <c r="BG1080" s="2237"/>
      <c r="BH1080" s="2237"/>
      <c r="BI1080" s="2237"/>
      <c r="BJ1080" s="2237"/>
      <c r="BK1080" s="2237"/>
      <c r="BL1080" s="2237"/>
      <c r="BM1080" s="2237"/>
      <c r="BN1080" s="2237"/>
      <c r="BO1080" s="2237"/>
      <c r="BP1080" s="2237"/>
      <c r="BQ1080" s="2237"/>
      <c r="BR1080" s="2237"/>
      <c r="BS1080" s="2238"/>
      <c r="BT1080" s="2237"/>
      <c r="BU1080" s="2237"/>
      <c r="BV1080" s="2237"/>
      <c r="BW1080" s="2237"/>
      <c r="BX1080" s="2237"/>
      <c r="BY1080" s="2237"/>
      <c r="BZ1080" s="2237"/>
      <c r="CA1080" s="2237"/>
      <c r="CB1080" s="2237"/>
      <c r="CC1080" s="2237"/>
      <c r="CD1080" s="2237"/>
      <c r="CE1080" s="2237"/>
      <c r="CF1080" s="2237"/>
      <c r="CG1080" s="2237"/>
      <c r="CH1080" s="2237"/>
      <c r="CI1080" s="2237"/>
      <c r="CJ1080" s="2237"/>
      <c r="CK1080" s="2237"/>
      <c r="CL1080" s="2237"/>
      <c r="CM1080" s="2238"/>
      <c r="CN1080" s="2238"/>
      <c r="CO1080" s="2239"/>
      <c r="CQ1080" s="1653"/>
    </row>
    <row r="1081" spans="1:95" s="551" customFormat="1" x14ac:dyDescent="0.2">
      <c r="A1081" s="2170"/>
      <c r="B1081" s="2236"/>
      <c r="C1081" s="2164"/>
      <c r="D1081" s="2164"/>
      <c r="E1081" s="2165"/>
      <c r="F1081" s="2167"/>
      <c r="G1081" s="2164"/>
      <c r="H1081" s="2167"/>
      <c r="I1081" s="2237"/>
      <c r="J1081" s="2237"/>
      <c r="K1081" s="2237"/>
      <c r="L1081" s="2237"/>
      <c r="M1081" s="2237"/>
      <c r="N1081" s="2237"/>
      <c r="O1081" s="2237"/>
      <c r="P1081" s="2237"/>
      <c r="Q1081" s="2237"/>
      <c r="R1081" s="2237"/>
      <c r="S1081" s="2237"/>
      <c r="T1081" s="2237"/>
      <c r="U1081" s="2237"/>
      <c r="V1081" s="2237"/>
      <c r="W1081" s="2237"/>
      <c r="X1081" s="2237"/>
      <c r="Y1081" s="2237"/>
      <c r="Z1081" s="2237"/>
      <c r="AA1081" s="2237"/>
      <c r="AB1081" s="2238"/>
      <c r="AC1081" s="2238"/>
      <c r="AD1081" s="2238"/>
      <c r="AE1081" s="2238"/>
      <c r="AF1081" s="2237"/>
      <c r="AG1081" s="2237"/>
      <c r="AH1081" s="2237"/>
      <c r="AI1081" s="2237"/>
      <c r="AJ1081" s="2237"/>
      <c r="AK1081" s="2237"/>
      <c r="AL1081" s="2237"/>
      <c r="AM1081" s="2237"/>
      <c r="AN1081" s="2237"/>
      <c r="AO1081" s="2237"/>
      <c r="AP1081" s="2237"/>
      <c r="AQ1081" s="2237"/>
      <c r="AR1081" s="2237"/>
      <c r="AS1081" s="2237"/>
      <c r="AT1081" s="2237"/>
      <c r="AU1081" s="2237"/>
      <c r="AV1081" s="2237"/>
      <c r="AW1081" s="2237"/>
      <c r="AX1081" s="2237"/>
      <c r="AY1081" s="2237"/>
      <c r="AZ1081" s="2237"/>
      <c r="BA1081" s="2237"/>
      <c r="BB1081" s="2237"/>
      <c r="BC1081" s="2237"/>
      <c r="BD1081" s="2237"/>
      <c r="BE1081" s="2237"/>
      <c r="BF1081" s="2237"/>
      <c r="BG1081" s="2237"/>
      <c r="BH1081" s="2237"/>
      <c r="BI1081" s="2237"/>
      <c r="BJ1081" s="2237"/>
      <c r="BK1081" s="2237"/>
      <c r="BL1081" s="2237"/>
      <c r="BM1081" s="2237"/>
      <c r="BN1081" s="2237"/>
      <c r="BO1081" s="2237"/>
      <c r="BP1081" s="2237"/>
      <c r="BQ1081" s="2237"/>
      <c r="BR1081" s="2237"/>
      <c r="BS1081" s="2238"/>
      <c r="BT1081" s="2237"/>
      <c r="BU1081" s="2237"/>
      <c r="BV1081" s="2237"/>
      <c r="BW1081" s="2237"/>
      <c r="BX1081" s="2237"/>
      <c r="BY1081" s="2237"/>
      <c r="BZ1081" s="2237"/>
      <c r="CA1081" s="2237"/>
      <c r="CB1081" s="2237"/>
      <c r="CC1081" s="2237"/>
      <c r="CD1081" s="2237"/>
      <c r="CE1081" s="2237"/>
      <c r="CF1081" s="2237"/>
      <c r="CG1081" s="2237"/>
      <c r="CH1081" s="2237"/>
      <c r="CI1081" s="2237"/>
      <c r="CJ1081" s="2237"/>
      <c r="CK1081" s="2237"/>
      <c r="CL1081" s="2237"/>
      <c r="CM1081" s="2238"/>
      <c r="CN1081" s="2238"/>
      <c r="CO1081" s="2239"/>
      <c r="CQ1081" s="1653"/>
    </row>
    <row r="1082" spans="1:95" s="551" customFormat="1" x14ac:dyDescent="0.2">
      <c r="A1082" s="2170"/>
      <c r="B1082" s="2236"/>
      <c r="C1082" s="2164"/>
      <c r="D1082" s="2164"/>
      <c r="E1082" s="2165"/>
      <c r="F1082" s="2167"/>
      <c r="G1082" s="2164"/>
      <c r="H1082" s="2167"/>
      <c r="I1082" s="2237"/>
      <c r="J1082" s="2237"/>
      <c r="K1082" s="2237"/>
      <c r="L1082" s="2237"/>
      <c r="M1082" s="2237"/>
      <c r="N1082" s="2237"/>
      <c r="O1082" s="2237"/>
      <c r="P1082" s="2237"/>
      <c r="Q1082" s="2237"/>
      <c r="R1082" s="2237"/>
      <c r="S1082" s="2237"/>
      <c r="T1082" s="2237"/>
      <c r="U1082" s="2237"/>
      <c r="V1082" s="2237"/>
      <c r="W1082" s="2237"/>
      <c r="X1082" s="2237"/>
      <c r="Y1082" s="2237"/>
      <c r="Z1082" s="2237"/>
      <c r="AA1082" s="2237"/>
      <c r="AB1082" s="2238"/>
      <c r="AC1082" s="2238"/>
      <c r="AD1082" s="2238"/>
      <c r="AE1082" s="2238"/>
      <c r="AF1082" s="2237"/>
      <c r="AG1082" s="2237"/>
      <c r="AH1082" s="2237"/>
      <c r="AI1082" s="2237"/>
      <c r="AJ1082" s="2237"/>
      <c r="AK1082" s="2237"/>
      <c r="AL1082" s="2237"/>
      <c r="AM1082" s="2237"/>
      <c r="AN1082" s="2237"/>
      <c r="AO1082" s="2237"/>
      <c r="AP1082" s="2237"/>
      <c r="AQ1082" s="2237"/>
      <c r="AR1082" s="2237"/>
      <c r="AS1082" s="2237"/>
      <c r="AT1082" s="2237"/>
      <c r="AU1082" s="2237"/>
      <c r="AV1082" s="2237"/>
      <c r="AW1082" s="2237"/>
      <c r="AX1082" s="2237"/>
      <c r="AY1082" s="2237"/>
      <c r="AZ1082" s="2237"/>
      <c r="BA1082" s="2237"/>
      <c r="BB1082" s="2237"/>
      <c r="BC1082" s="2237"/>
      <c r="BD1082" s="2237"/>
      <c r="BE1082" s="2237"/>
      <c r="BF1082" s="2237"/>
      <c r="BG1082" s="2237"/>
      <c r="BH1082" s="2237"/>
      <c r="BI1082" s="2237"/>
      <c r="BJ1082" s="2237"/>
      <c r="BK1082" s="2237"/>
      <c r="BL1082" s="2237"/>
      <c r="BM1082" s="2237"/>
      <c r="BN1082" s="2237"/>
      <c r="BO1082" s="2237"/>
      <c r="BP1082" s="2237"/>
      <c r="BQ1082" s="2237"/>
      <c r="BR1082" s="2237"/>
      <c r="BS1082" s="2238"/>
      <c r="BT1082" s="2237"/>
      <c r="BU1082" s="2237"/>
      <c r="BV1082" s="2237"/>
      <c r="BW1082" s="2237"/>
      <c r="BX1082" s="2237"/>
      <c r="BY1082" s="2237"/>
      <c r="BZ1082" s="2237"/>
      <c r="CA1082" s="2237"/>
      <c r="CB1082" s="2237"/>
      <c r="CC1082" s="2237"/>
      <c r="CD1082" s="2237"/>
      <c r="CE1082" s="2237"/>
      <c r="CF1082" s="2237"/>
      <c r="CG1082" s="2237"/>
      <c r="CH1082" s="2237"/>
      <c r="CI1082" s="2237"/>
      <c r="CJ1082" s="2237"/>
      <c r="CK1082" s="2237"/>
      <c r="CL1082" s="2237"/>
      <c r="CM1082" s="2238"/>
      <c r="CN1082" s="2238"/>
      <c r="CO1082" s="2239"/>
      <c r="CQ1082" s="1653"/>
    </row>
    <row r="1083" spans="1:95" s="551" customFormat="1" x14ac:dyDescent="0.2">
      <c r="A1083" s="2170"/>
      <c r="B1083" s="2236"/>
      <c r="C1083" s="2164"/>
      <c r="D1083" s="2164"/>
      <c r="E1083" s="2165"/>
      <c r="F1083" s="2167"/>
      <c r="G1083" s="2164"/>
      <c r="H1083" s="2167"/>
      <c r="I1083" s="2237"/>
      <c r="J1083" s="2237"/>
      <c r="K1083" s="2237"/>
      <c r="L1083" s="2237"/>
      <c r="M1083" s="2237"/>
      <c r="N1083" s="2237"/>
      <c r="O1083" s="2237"/>
      <c r="P1083" s="2237"/>
      <c r="Q1083" s="2237"/>
      <c r="R1083" s="2237"/>
      <c r="S1083" s="2237"/>
      <c r="T1083" s="2237"/>
      <c r="U1083" s="2237"/>
      <c r="V1083" s="2237"/>
      <c r="W1083" s="2237"/>
      <c r="X1083" s="2237"/>
      <c r="Y1083" s="2237"/>
      <c r="Z1083" s="2237"/>
      <c r="AA1083" s="2237"/>
      <c r="AB1083" s="2238"/>
      <c r="AC1083" s="2238"/>
      <c r="AD1083" s="2238"/>
      <c r="AE1083" s="2238"/>
      <c r="AF1083" s="2237"/>
      <c r="AG1083" s="2237"/>
      <c r="AH1083" s="2237"/>
      <c r="AI1083" s="2237"/>
      <c r="AJ1083" s="2237"/>
      <c r="AK1083" s="2237"/>
      <c r="AL1083" s="2237"/>
      <c r="AM1083" s="2237"/>
      <c r="AN1083" s="2237"/>
      <c r="AO1083" s="2237"/>
      <c r="AP1083" s="2237"/>
      <c r="AQ1083" s="2237"/>
      <c r="AR1083" s="2237"/>
      <c r="AS1083" s="2237"/>
      <c r="AT1083" s="2237"/>
      <c r="AU1083" s="2237"/>
      <c r="AV1083" s="2237"/>
      <c r="AW1083" s="2237"/>
      <c r="AX1083" s="2237"/>
      <c r="AY1083" s="2237"/>
      <c r="AZ1083" s="2237"/>
      <c r="BA1083" s="2237"/>
      <c r="BB1083" s="2237"/>
      <c r="BC1083" s="2237"/>
      <c r="BD1083" s="2237"/>
      <c r="BE1083" s="2237"/>
      <c r="BF1083" s="2237"/>
      <c r="BG1083" s="2237"/>
      <c r="BH1083" s="2237"/>
      <c r="BI1083" s="2237"/>
      <c r="BJ1083" s="2237"/>
      <c r="BK1083" s="2237"/>
      <c r="BL1083" s="2237"/>
      <c r="BM1083" s="2237"/>
      <c r="BN1083" s="2237"/>
      <c r="BO1083" s="2237"/>
      <c r="BP1083" s="2237"/>
      <c r="BQ1083" s="2237"/>
      <c r="BR1083" s="2237"/>
      <c r="BS1083" s="2238"/>
      <c r="BT1083" s="2237"/>
      <c r="BU1083" s="2237"/>
      <c r="BV1083" s="2237"/>
      <c r="BW1083" s="2237"/>
      <c r="BX1083" s="2237"/>
      <c r="BY1083" s="2237"/>
      <c r="BZ1083" s="2237"/>
      <c r="CA1083" s="2237"/>
      <c r="CB1083" s="2237"/>
      <c r="CC1083" s="2237"/>
      <c r="CD1083" s="2237"/>
      <c r="CE1083" s="2237"/>
      <c r="CF1083" s="2237"/>
      <c r="CG1083" s="2237"/>
      <c r="CH1083" s="2237"/>
      <c r="CI1083" s="2237"/>
      <c r="CJ1083" s="2237"/>
      <c r="CK1083" s="2237"/>
      <c r="CL1083" s="2237"/>
      <c r="CM1083" s="2238"/>
      <c r="CN1083" s="2238"/>
      <c r="CO1083" s="2239"/>
      <c r="CQ1083" s="1653"/>
    </row>
    <row r="1084" spans="1:95" s="551" customFormat="1" x14ac:dyDescent="0.2">
      <c r="A1084" s="2170"/>
      <c r="B1084" s="2236"/>
      <c r="C1084" s="2164"/>
      <c r="D1084" s="2164"/>
      <c r="E1084" s="2165"/>
      <c r="F1084" s="2167"/>
      <c r="G1084" s="2164"/>
      <c r="H1084" s="2167"/>
      <c r="I1084" s="2237"/>
      <c r="J1084" s="2237"/>
      <c r="K1084" s="2237"/>
      <c r="L1084" s="2237"/>
      <c r="M1084" s="2237"/>
      <c r="N1084" s="2237"/>
      <c r="O1084" s="2237"/>
      <c r="P1084" s="2237"/>
      <c r="Q1084" s="2237"/>
      <c r="R1084" s="2237"/>
      <c r="S1084" s="2237"/>
      <c r="T1084" s="2237"/>
      <c r="U1084" s="2237"/>
      <c r="V1084" s="2237"/>
      <c r="W1084" s="2237"/>
      <c r="X1084" s="2237"/>
      <c r="Y1084" s="2237"/>
      <c r="Z1084" s="2237"/>
      <c r="AA1084" s="2237"/>
      <c r="AB1084" s="2238"/>
      <c r="AC1084" s="2238"/>
      <c r="AD1084" s="2238"/>
      <c r="AE1084" s="2238"/>
      <c r="AF1084" s="2237"/>
      <c r="AG1084" s="2237"/>
      <c r="AH1084" s="2237"/>
      <c r="AI1084" s="2237"/>
      <c r="AJ1084" s="2237"/>
      <c r="AK1084" s="2237"/>
      <c r="AL1084" s="2237"/>
      <c r="AM1084" s="2237"/>
      <c r="AN1084" s="2237"/>
      <c r="AO1084" s="2237"/>
      <c r="AP1084" s="2237"/>
      <c r="AQ1084" s="2237"/>
      <c r="AR1084" s="2237"/>
      <c r="AS1084" s="2237"/>
      <c r="AT1084" s="2237"/>
      <c r="AU1084" s="2237"/>
      <c r="AV1084" s="2237"/>
      <c r="AW1084" s="2237"/>
      <c r="AX1084" s="2237"/>
      <c r="AY1084" s="2237"/>
      <c r="AZ1084" s="2237"/>
      <c r="BA1084" s="2237"/>
      <c r="BB1084" s="2237"/>
      <c r="BC1084" s="2237"/>
      <c r="BD1084" s="2237"/>
      <c r="BE1084" s="2237"/>
      <c r="BF1084" s="2237"/>
      <c r="BG1084" s="2237"/>
      <c r="BH1084" s="2237"/>
      <c r="BI1084" s="2237"/>
      <c r="BJ1084" s="2237"/>
      <c r="BK1084" s="2237"/>
      <c r="BL1084" s="2237"/>
      <c r="BM1084" s="2237"/>
      <c r="BN1084" s="2237"/>
      <c r="BO1084" s="2237"/>
      <c r="BP1084" s="2237"/>
      <c r="BQ1084" s="2237"/>
      <c r="BR1084" s="2237"/>
      <c r="BS1084" s="2238"/>
      <c r="BT1084" s="2237"/>
      <c r="BU1084" s="2237"/>
      <c r="BV1084" s="2237"/>
      <c r="BW1084" s="2237"/>
      <c r="BX1084" s="2237"/>
      <c r="BY1084" s="2237"/>
      <c r="BZ1084" s="2237"/>
      <c r="CA1084" s="2237"/>
      <c r="CB1084" s="2237"/>
      <c r="CC1084" s="2237"/>
      <c r="CD1084" s="2237"/>
      <c r="CE1084" s="2237"/>
      <c r="CF1084" s="2237"/>
      <c r="CG1084" s="2237"/>
      <c r="CH1084" s="2237"/>
      <c r="CI1084" s="2237"/>
      <c r="CJ1084" s="2237"/>
      <c r="CK1084" s="2237"/>
      <c r="CL1084" s="2237"/>
      <c r="CM1084" s="2238"/>
      <c r="CN1084" s="2238"/>
      <c r="CO1084" s="2239"/>
      <c r="CQ1084" s="1653"/>
    </row>
    <row r="1085" spans="1:95" s="551" customFormat="1" x14ac:dyDescent="0.2">
      <c r="A1085" s="2170"/>
      <c r="B1085" s="2236"/>
      <c r="C1085" s="2164"/>
      <c r="D1085" s="2164"/>
      <c r="E1085" s="2165"/>
      <c r="F1085" s="2167"/>
      <c r="G1085" s="2164"/>
      <c r="H1085" s="2167"/>
      <c r="I1085" s="2237"/>
      <c r="J1085" s="2237"/>
      <c r="K1085" s="2237"/>
      <c r="L1085" s="2237"/>
      <c r="M1085" s="2237"/>
      <c r="N1085" s="2237"/>
      <c r="O1085" s="2237"/>
      <c r="P1085" s="2237"/>
      <c r="Q1085" s="2237"/>
      <c r="R1085" s="2237"/>
      <c r="S1085" s="2237"/>
      <c r="T1085" s="2237"/>
      <c r="U1085" s="2237"/>
      <c r="V1085" s="2237"/>
      <c r="W1085" s="2237"/>
      <c r="X1085" s="2237"/>
      <c r="Y1085" s="2237"/>
      <c r="Z1085" s="2237"/>
      <c r="AA1085" s="2237"/>
      <c r="AB1085" s="2238"/>
      <c r="AC1085" s="2238"/>
      <c r="AD1085" s="2238"/>
      <c r="AE1085" s="2238"/>
      <c r="AF1085" s="2237"/>
      <c r="AG1085" s="2237"/>
      <c r="AH1085" s="2237"/>
      <c r="AI1085" s="2237"/>
      <c r="AJ1085" s="2237"/>
      <c r="AK1085" s="2237"/>
      <c r="AL1085" s="2237"/>
      <c r="AM1085" s="2237"/>
      <c r="AN1085" s="2237"/>
      <c r="AO1085" s="2237"/>
      <c r="AP1085" s="2237"/>
      <c r="AQ1085" s="2237"/>
      <c r="AR1085" s="2237"/>
      <c r="AS1085" s="2237"/>
      <c r="AT1085" s="2237"/>
      <c r="AU1085" s="2237"/>
      <c r="AV1085" s="2237"/>
      <c r="AW1085" s="2237"/>
      <c r="AX1085" s="2237"/>
      <c r="AY1085" s="2237"/>
      <c r="AZ1085" s="2237"/>
      <c r="BA1085" s="2237"/>
      <c r="BB1085" s="2237"/>
      <c r="BC1085" s="2237"/>
      <c r="BD1085" s="2237"/>
      <c r="BE1085" s="2237"/>
      <c r="BF1085" s="2237"/>
      <c r="BG1085" s="2237"/>
      <c r="BH1085" s="2237"/>
      <c r="BI1085" s="2237"/>
      <c r="BJ1085" s="2237"/>
      <c r="BK1085" s="2237"/>
      <c r="BL1085" s="2237"/>
      <c r="BM1085" s="2237"/>
      <c r="BN1085" s="2237"/>
      <c r="BO1085" s="2237"/>
      <c r="BP1085" s="2237"/>
      <c r="BQ1085" s="2237"/>
      <c r="BR1085" s="2237"/>
      <c r="BS1085" s="2238"/>
      <c r="BT1085" s="2237"/>
      <c r="BU1085" s="2237"/>
      <c r="BV1085" s="2237"/>
      <c r="BW1085" s="2237"/>
      <c r="BX1085" s="2237"/>
      <c r="BY1085" s="2237"/>
      <c r="BZ1085" s="2237"/>
      <c r="CA1085" s="2237"/>
      <c r="CB1085" s="2237"/>
      <c r="CC1085" s="2237"/>
      <c r="CD1085" s="2237"/>
      <c r="CE1085" s="2237"/>
      <c r="CF1085" s="2237"/>
      <c r="CG1085" s="2237"/>
      <c r="CH1085" s="2237"/>
      <c r="CI1085" s="2237"/>
      <c r="CJ1085" s="2237"/>
      <c r="CK1085" s="2237"/>
      <c r="CL1085" s="2237"/>
      <c r="CM1085" s="2238"/>
      <c r="CN1085" s="2238"/>
      <c r="CO1085" s="2239"/>
      <c r="CQ1085" s="1653"/>
    </row>
    <row r="1086" spans="1:95" s="551" customFormat="1" x14ac:dyDescent="0.2">
      <c r="A1086" s="2170"/>
      <c r="B1086" s="2236"/>
      <c r="C1086" s="2164"/>
      <c r="D1086" s="2164"/>
      <c r="E1086" s="2165"/>
      <c r="F1086" s="2167"/>
      <c r="G1086" s="2164"/>
      <c r="H1086" s="2167"/>
      <c r="I1086" s="2237"/>
      <c r="J1086" s="2237"/>
      <c r="K1086" s="2237"/>
      <c r="L1086" s="2237"/>
      <c r="M1086" s="2237"/>
      <c r="N1086" s="2237"/>
      <c r="O1086" s="2237"/>
      <c r="P1086" s="2237"/>
      <c r="Q1086" s="2237"/>
      <c r="R1086" s="2237"/>
      <c r="S1086" s="2237"/>
      <c r="T1086" s="2237"/>
      <c r="U1086" s="2237"/>
      <c r="V1086" s="2237"/>
      <c r="W1086" s="2237"/>
      <c r="X1086" s="2237"/>
      <c r="Y1086" s="2237"/>
      <c r="Z1086" s="2237"/>
      <c r="AA1086" s="2237"/>
      <c r="AB1086" s="2238"/>
      <c r="AC1086" s="2238"/>
      <c r="AD1086" s="2238"/>
      <c r="AE1086" s="2238"/>
      <c r="AF1086" s="2237"/>
      <c r="AG1086" s="2237"/>
      <c r="AH1086" s="2237"/>
      <c r="AI1086" s="2237"/>
      <c r="AJ1086" s="2237"/>
      <c r="AK1086" s="2237"/>
      <c r="AL1086" s="2237"/>
      <c r="AM1086" s="2237"/>
      <c r="AN1086" s="2237"/>
      <c r="AO1086" s="2237"/>
      <c r="AP1086" s="2237"/>
      <c r="AQ1086" s="2237"/>
      <c r="AR1086" s="2237"/>
      <c r="AS1086" s="2237"/>
      <c r="AT1086" s="2237"/>
      <c r="AU1086" s="2237"/>
      <c r="AV1086" s="2237"/>
      <c r="AW1086" s="2237"/>
      <c r="AX1086" s="2237"/>
      <c r="AY1086" s="2237"/>
      <c r="AZ1086" s="2237"/>
      <c r="BA1086" s="2237"/>
      <c r="BB1086" s="2237"/>
      <c r="BC1086" s="2237"/>
      <c r="BD1086" s="2237"/>
      <c r="BE1086" s="2237"/>
      <c r="BF1086" s="2237"/>
      <c r="BG1086" s="2237"/>
      <c r="BH1086" s="2237"/>
      <c r="BI1086" s="2237"/>
      <c r="BJ1086" s="2237"/>
      <c r="BK1086" s="2237"/>
      <c r="BL1086" s="2237"/>
      <c r="BM1086" s="2237"/>
      <c r="BN1086" s="2237"/>
      <c r="BO1086" s="2237"/>
      <c r="BP1086" s="2237"/>
      <c r="BQ1086" s="2237"/>
      <c r="BR1086" s="2237"/>
      <c r="BS1086" s="2238"/>
      <c r="BT1086" s="2237"/>
      <c r="BU1086" s="2237"/>
      <c r="BV1086" s="2237"/>
      <c r="BW1086" s="2237"/>
      <c r="BX1086" s="2237"/>
      <c r="BY1086" s="2237"/>
      <c r="BZ1086" s="2237"/>
      <c r="CA1086" s="2237"/>
      <c r="CB1086" s="2237"/>
      <c r="CC1086" s="2237"/>
      <c r="CD1086" s="2237"/>
      <c r="CE1086" s="2237"/>
      <c r="CF1086" s="2237"/>
      <c r="CG1086" s="2237"/>
      <c r="CH1086" s="2237"/>
      <c r="CI1086" s="2237"/>
      <c r="CJ1086" s="2237"/>
      <c r="CK1086" s="2237"/>
      <c r="CL1086" s="2237"/>
      <c r="CM1086" s="2238"/>
      <c r="CN1086" s="2238"/>
      <c r="CO1086" s="2239"/>
      <c r="CQ1086" s="1653"/>
    </row>
    <row r="1087" spans="1:95" s="551" customFormat="1" x14ac:dyDescent="0.2">
      <c r="A1087" s="2170"/>
      <c r="B1087" s="2236"/>
      <c r="C1087" s="2164"/>
      <c r="D1087" s="2164"/>
      <c r="E1087" s="2165"/>
      <c r="F1087" s="2167"/>
      <c r="G1087" s="2164"/>
      <c r="H1087" s="2167"/>
      <c r="I1087" s="2237"/>
      <c r="J1087" s="2237"/>
      <c r="K1087" s="2237"/>
      <c r="L1087" s="2237"/>
      <c r="M1087" s="2237"/>
      <c r="N1087" s="2237"/>
      <c r="O1087" s="2237"/>
      <c r="P1087" s="2237"/>
      <c r="Q1087" s="2237"/>
      <c r="R1087" s="2237"/>
      <c r="S1087" s="2237"/>
      <c r="T1087" s="2237"/>
      <c r="U1087" s="2237"/>
      <c r="V1087" s="2237"/>
      <c r="W1087" s="2237"/>
      <c r="X1087" s="2237"/>
      <c r="Y1087" s="2237"/>
      <c r="Z1087" s="2237"/>
      <c r="AA1087" s="2237"/>
      <c r="AB1087" s="2238"/>
      <c r="AC1087" s="2238"/>
      <c r="AD1087" s="2238"/>
      <c r="AE1087" s="2238"/>
      <c r="AF1087" s="2237"/>
      <c r="AG1087" s="2237"/>
      <c r="AH1087" s="2237"/>
      <c r="AI1087" s="2237"/>
      <c r="AJ1087" s="2237"/>
      <c r="AK1087" s="2237"/>
      <c r="AL1087" s="2237"/>
      <c r="AM1087" s="2237"/>
      <c r="AN1087" s="2237"/>
      <c r="AO1087" s="2237"/>
      <c r="AP1087" s="2237"/>
      <c r="AQ1087" s="2237"/>
      <c r="AR1087" s="2237"/>
      <c r="AS1087" s="2237"/>
      <c r="AT1087" s="2237"/>
      <c r="AU1087" s="2237"/>
      <c r="AV1087" s="2237"/>
      <c r="AW1087" s="2237"/>
      <c r="AX1087" s="2237"/>
      <c r="AY1087" s="2237"/>
      <c r="AZ1087" s="2237"/>
      <c r="BA1087" s="2237"/>
      <c r="BB1087" s="2237"/>
      <c r="BC1087" s="2237"/>
      <c r="BD1087" s="2237"/>
      <c r="BE1087" s="2237"/>
      <c r="BF1087" s="2237"/>
      <c r="BG1087" s="2237"/>
      <c r="BH1087" s="2237"/>
      <c r="BI1087" s="2237"/>
      <c r="BJ1087" s="2237"/>
      <c r="BK1087" s="2237"/>
      <c r="BL1087" s="2237"/>
      <c r="BM1087" s="2237"/>
      <c r="BN1087" s="2237"/>
      <c r="BO1087" s="2237"/>
      <c r="BP1087" s="2237"/>
      <c r="BQ1087" s="2237"/>
      <c r="BR1087" s="2237"/>
      <c r="BS1087" s="2238"/>
      <c r="BT1087" s="2237"/>
      <c r="BU1087" s="2237"/>
      <c r="BV1087" s="2237"/>
      <c r="BW1087" s="2237"/>
      <c r="BX1087" s="2237"/>
      <c r="BY1087" s="2237"/>
      <c r="BZ1087" s="2237"/>
      <c r="CA1087" s="2237"/>
      <c r="CB1087" s="2237"/>
      <c r="CC1087" s="2237"/>
      <c r="CD1087" s="2237"/>
      <c r="CE1087" s="2237"/>
      <c r="CF1087" s="2237"/>
      <c r="CG1087" s="2237"/>
      <c r="CH1087" s="2237"/>
      <c r="CI1087" s="2237"/>
      <c r="CJ1087" s="2237"/>
      <c r="CK1087" s="2237"/>
      <c r="CL1087" s="2237"/>
      <c r="CM1087" s="2238"/>
      <c r="CN1087" s="2238"/>
      <c r="CO1087" s="2239"/>
      <c r="CQ1087" s="1653"/>
    </row>
    <row r="1088" spans="1:95" s="551" customFormat="1" x14ac:dyDescent="0.2">
      <c r="A1088" s="2170"/>
      <c r="B1088" s="2236"/>
      <c r="C1088" s="2164"/>
      <c r="D1088" s="2164"/>
      <c r="E1088" s="2165"/>
      <c r="F1088" s="2167"/>
      <c r="G1088" s="2164"/>
      <c r="H1088" s="2167"/>
      <c r="I1088" s="2237"/>
      <c r="J1088" s="2237"/>
      <c r="K1088" s="2237"/>
      <c r="L1088" s="2237"/>
      <c r="M1088" s="2237"/>
      <c r="N1088" s="2237"/>
      <c r="O1088" s="2237"/>
      <c r="P1088" s="2237"/>
      <c r="Q1088" s="2237"/>
      <c r="R1088" s="2237"/>
      <c r="S1088" s="2237"/>
      <c r="T1088" s="2237"/>
      <c r="U1088" s="2237"/>
      <c r="V1088" s="2237"/>
      <c r="W1088" s="2237"/>
      <c r="X1088" s="2237"/>
      <c r="Y1088" s="2237"/>
      <c r="Z1088" s="2237"/>
      <c r="AA1088" s="2237"/>
      <c r="AB1088" s="2238"/>
      <c r="AC1088" s="2238"/>
      <c r="AD1088" s="2238"/>
      <c r="AE1088" s="2238"/>
      <c r="AF1088" s="2237"/>
      <c r="AG1088" s="2237"/>
      <c r="AH1088" s="2237"/>
      <c r="AI1088" s="2237"/>
      <c r="AJ1088" s="2237"/>
      <c r="AK1088" s="2237"/>
      <c r="AL1088" s="2237"/>
      <c r="AM1088" s="2237"/>
      <c r="AN1088" s="2237"/>
      <c r="AO1088" s="2237"/>
      <c r="AP1088" s="2237"/>
      <c r="AQ1088" s="2237"/>
      <c r="AR1088" s="2237"/>
      <c r="AS1088" s="2237"/>
      <c r="AT1088" s="2237"/>
      <c r="AU1088" s="2237"/>
      <c r="AV1088" s="2237"/>
      <c r="AW1088" s="2237"/>
      <c r="AX1088" s="2237"/>
      <c r="AY1088" s="2237"/>
      <c r="AZ1088" s="2237"/>
      <c r="BA1088" s="2237"/>
      <c r="BB1088" s="2237"/>
      <c r="BC1088" s="2237"/>
      <c r="BD1088" s="2237"/>
      <c r="BE1088" s="2237"/>
      <c r="BF1088" s="2237"/>
      <c r="BG1088" s="2237"/>
      <c r="BH1088" s="2237"/>
      <c r="BI1088" s="2237"/>
      <c r="BJ1088" s="2237"/>
      <c r="BK1088" s="2237"/>
      <c r="BL1088" s="2237"/>
      <c r="BM1088" s="2237"/>
      <c r="BN1088" s="2237"/>
      <c r="BO1088" s="2237"/>
      <c r="BP1088" s="2237"/>
      <c r="BQ1088" s="2237"/>
      <c r="BR1088" s="2237"/>
      <c r="BS1088" s="2238"/>
      <c r="BT1088" s="2237"/>
      <c r="BU1088" s="2237"/>
      <c r="BV1088" s="2237"/>
      <c r="BW1088" s="2237"/>
      <c r="BX1088" s="2237"/>
      <c r="BY1088" s="2237"/>
      <c r="BZ1088" s="2237"/>
      <c r="CA1088" s="2237"/>
      <c r="CB1088" s="2237"/>
      <c r="CC1088" s="2237"/>
      <c r="CD1088" s="2237"/>
      <c r="CE1088" s="2237"/>
      <c r="CF1088" s="2237"/>
      <c r="CG1088" s="2237"/>
      <c r="CH1088" s="2237"/>
      <c r="CI1088" s="2237"/>
      <c r="CJ1088" s="2237"/>
      <c r="CK1088" s="2237"/>
      <c r="CL1088" s="2237"/>
      <c r="CM1088" s="2238"/>
      <c r="CN1088" s="2238"/>
      <c r="CO1088" s="2239"/>
      <c r="CQ1088" s="1653"/>
    </row>
    <row r="1089" spans="1:95" s="551" customFormat="1" x14ac:dyDescent="0.2">
      <c r="A1089" s="2170"/>
      <c r="B1089" s="2236"/>
      <c r="C1089" s="2164"/>
      <c r="D1089" s="2164"/>
      <c r="E1089" s="2165"/>
      <c r="F1089" s="2167"/>
      <c r="G1089" s="2164"/>
      <c r="H1089" s="2167"/>
      <c r="I1089" s="2237"/>
      <c r="J1089" s="2237"/>
      <c r="K1089" s="2237"/>
      <c r="L1089" s="2237"/>
      <c r="M1089" s="2237"/>
      <c r="N1089" s="2237"/>
      <c r="O1089" s="2237"/>
      <c r="P1089" s="2237"/>
      <c r="Q1089" s="2237"/>
      <c r="R1089" s="2237"/>
      <c r="S1089" s="2237"/>
      <c r="T1089" s="2237"/>
      <c r="U1089" s="2237"/>
      <c r="V1089" s="2237"/>
      <c r="W1089" s="2237"/>
      <c r="X1089" s="2237"/>
      <c r="Y1089" s="2237"/>
      <c r="Z1089" s="2237"/>
      <c r="AA1089" s="2237"/>
      <c r="AB1089" s="2238"/>
      <c r="AC1089" s="2238"/>
      <c r="AD1089" s="2238"/>
      <c r="AE1089" s="2238"/>
      <c r="AF1089" s="2237"/>
      <c r="AG1089" s="2237"/>
      <c r="AH1089" s="2237"/>
      <c r="AI1089" s="2237"/>
      <c r="AJ1089" s="2237"/>
      <c r="AK1089" s="2237"/>
      <c r="AL1089" s="2237"/>
      <c r="AM1089" s="2237"/>
      <c r="AN1089" s="2237"/>
      <c r="AO1089" s="2237"/>
      <c r="AP1089" s="2237"/>
      <c r="AQ1089" s="2237"/>
      <c r="AR1089" s="2237"/>
      <c r="AS1089" s="2237"/>
      <c r="AT1089" s="2237"/>
      <c r="AU1089" s="2237"/>
      <c r="AV1089" s="2237"/>
      <c r="AW1089" s="2237"/>
      <c r="AX1089" s="2237"/>
      <c r="AY1089" s="2237"/>
      <c r="AZ1089" s="2237"/>
      <c r="BA1089" s="2237"/>
      <c r="BB1089" s="2237"/>
      <c r="BC1089" s="2237"/>
      <c r="BD1089" s="2237"/>
      <c r="BE1089" s="2237"/>
      <c r="BF1089" s="2237"/>
      <c r="BG1089" s="2237"/>
      <c r="BH1089" s="2237"/>
      <c r="BI1089" s="2237"/>
      <c r="BJ1089" s="2237"/>
      <c r="BK1089" s="2237"/>
      <c r="BL1089" s="2237"/>
      <c r="BM1089" s="2237"/>
      <c r="BN1089" s="2237"/>
      <c r="BO1089" s="2237"/>
      <c r="BP1089" s="2237"/>
      <c r="BQ1089" s="2237"/>
      <c r="BR1089" s="2237"/>
      <c r="BS1089" s="2238"/>
      <c r="BT1089" s="2237"/>
      <c r="BU1089" s="2237"/>
      <c r="BV1089" s="2237"/>
      <c r="BW1089" s="2237"/>
      <c r="BX1089" s="2237"/>
      <c r="BY1089" s="2237"/>
      <c r="BZ1089" s="2237"/>
      <c r="CA1089" s="2237"/>
      <c r="CB1089" s="2237"/>
      <c r="CC1089" s="2237"/>
      <c r="CD1089" s="2237"/>
      <c r="CE1089" s="2237"/>
      <c r="CF1089" s="2237"/>
      <c r="CG1089" s="2237"/>
      <c r="CH1089" s="2237"/>
      <c r="CI1089" s="2237"/>
      <c r="CJ1089" s="2237"/>
      <c r="CK1089" s="2237"/>
      <c r="CL1089" s="2237"/>
      <c r="CM1089" s="2238"/>
      <c r="CN1089" s="2238"/>
      <c r="CO1089" s="2239"/>
      <c r="CQ1089" s="1653"/>
    </row>
    <row r="1090" spans="1:95" s="551" customFormat="1" x14ac:dyDescent="0.2">
      <c r="A1090" s="2170"/>
      <c r="B1090" s="2236"/>
      <c r="C1090" s="2164"/>
      <c r="D1090" s="2164"/>
      <c r="E1090" s="2165"/>
      <c r="F1090" s="2167"/>
      <c r="G1090" s="2164"/>
      <c r="H1090" s="2167"/>
      <c r="I1090" s="2237"/>
      <c r="J1090" s="2237"/>
      <c r="K1090" s="2237"/>
      <c r="L1090" s="2237"/>
      <c r="M1090" s="2237"/>
      <c r="N1090" s="2237"/>
      <c r="O1090" s="2237"/>
      <c r="P1090" s="2237"/>
      <c r="Q1090" s="2237"/>
      <c r="R1090" s="2237"/>
      <c r="S1090" s="2237"/>
      <c r="T1090" s="2237"/>
      <c r="U1090" s="2237"/>
      <c r="V1090" s="2237"/>
      <c r="W1090" s="2237"/>
      <c r="X1090" s="2237"/>
      <c r="Y1090" s="2237"/>
      <c r="Z1090" s="2237"/>
      <c r="AA1090" s="2237"/>
      <c r="AB1090" s="2238"/>
      <c r="AC1090" s="2238"/>
      <c r="AD1090" s="2238"/>
      <c r="AE1090" s="2238"/>
      <c r="AF1090" s="2237"/>
      <c r="AG1090" s="2237"/>
      <c r="AH1090" s="2237"/>
      <c r="AI1090" s="2237"/>
      <c r="AJ1090" s="2237"/>
      <c r="AK1090" s="2237"/>
      <c r="AL1090" s="2237"/>
      <c r="AM1090" s="2237"/>
      <c r="AN1090" s="2237"/>
      <c r="AO1090" s="2237"/>
      <c r="AP1090" s="2237"/>
      <c r="AQ1090" s="2237"/>
      <c r="AR1090" s="2237"/>
      <c r="AS1090" s="2237"/>
      <c r="AT1090" s="2237"/>
      <c r="AU1090" s="2237"/>
      <c r="AV1090" s="2237"/>
      <c r="AW1090" s="2237"/>
      <c r="AX1090" s="2237"/>
      <c r="AY1090" s="2237"/>
      <c r="AZ1090" s="2237"/>
      <c r="BA1090" s="2237"/>
      <c r="BB1090" s="2237"/>
      <c r="BC1090" s="2237"/>
      <c r="BD1090" s="2237"/>
      <c r="BE1090" s="2237"/>
      <c r="BF1090" s="2237"/>
      <c r="BG1090" s="2237"/>
      <c r="BH1090" s="2237"/>
      <c r="BI1090" s="2237"/>
      <c r="BJ1090" s="2237"/>
      <c r="BK1090" s="2237"/>
      <c r="BL1090" s="2237"/>
      <c r="BM1090" s="2237"/>
      <c r="BN1090" s="2237"/>
      <c r="BO1090" s="2237"/>
      <c r="BP1090" s="2237"/>
      <c r="BQ1090" s="2237"/>
      <c r="BR1090" s="2237"/>
      <c r="BS1090" s="2238"/>
      <c r="BT1090" s="2237"/>
      <c r="BU1090" s="2237"/>
      <c r="BV1090" s="2237"/>
      <c r="BW1090" s="2237"/>
      <c r="BX1090" s="2237"/>
      <c r="BY1090" s="2237"/>
      <c r="BZ1090" s="2237"/>
      <c r="CA1090" s="2237"/>
      <c r="CB1090" s="2237"/>
      <c r="CC1090" s="2237"/>
      <c r="CD1090" s="2237"/>
      <c r="CE1090" s="2237"/>
      <c r="CF1090" s="2237"/>
      <c r="CG1090" s="2237"/>
      <c r="CH1090" s="2237"/>
      <c r="CI1090" s="2237"/>
      <c r="CJ1090" s="2237"/>
      <c r="CK1090" s="2237"/>
      <c r="CL1090" s="2237"/>
      <c r="CM1090" s="2238"/>
      <c r="CN1090" s="2238"/>
      <c r="CO1090" s="2239"/>
      <c r="CQ1090" s="1653"/>
    </row>
    <row r="1091" spans="1:95" s="551" customFormat="1" x14ac:dyDescent="0.2">
      <c r="A1091" s="2170"/>
      <c r="B1091" s="2236"/>
      <c r="C1091" s="2164"/>
      <c r="D1091" s="2164"/>
      <c r="E1091" s="2165"/>
      <c r="F1091" s="2167"/>
      <c r="G1091" s="2164"/>
      <c r="H1091" s="2167"/>
      <c r="I1091" s="2237"/>
      <c r="J1091" s="2237"/>
      <c r="K1091" s="2237"/>
      <c r="L1091" s="2237"/>
      <c r="M1091" s="2237"/>
      <c r="N1091" s="2237"/>
      <c r="O1091" s="2237"/>
      <c r="P1091" s="2237"/>
      <c r="Q1091" s="2237"/>
      <c r="R1091" s="2237"/>
      <c r="S1091" s="2237"/>
      <c r="T1091" s="2237"/>
      <c r="U1091" s="2237"/>
      <c r="V1091" s="2237"/>
      <c r="W1091" s="2237"/>
      <c r="X1091" s="2237"/>
      <c r="Y1091" s="2237"/>
      <c r="Z1091" s="2237"/>
      <c r="AA1091" s="2237"/>
      <c r="AB1091" s="2238"/>
      <c r="AC1091" s="2238"/>
      <c r="AD1091" s="2238"/>
      <c r="AE1091" s="2238"/>
      <c r="AF1091" s="2237"/>
      <c r="AG1091" s="2237"/>
      <c r="AH1091" s="2237"/>
      <c r="AI1091" s="2237"/>
      <c r="AJ1091" s="2237"/>
      <c r="AK1091" s="2237"/>
      <c r="AL1091" s="2237"/>
      <c r="AM1091" s="2237"/>
      <c r="AN1091" s="2237"/>
      <c r="AO1091" s="2237"/>
      <c r="AP1091" s="2237"/>
      <c r="AQ1091" s="2237"/>
      <c r="AR1091" s="2237"/>
      <c r="AS1091" s="2237"/>
      <c r="AT1091" s="2237"/>
      <c r="AU1091" s="2237"/>
      <c r="AV1091" s="2237"/>
      <c r="AW1091" s="2237"/>
      <c r="AX1091" s="2237"/>
      <c r="AY1091" s="2237"/>
      <c r="AZ1091" s="2237"/>
      <c r="BA1091" s="2237"/>
      <c r="BB1091" s="2237"/>
      <c r="BC1091" s="2237"/>
      <c r="BD1091" s="2237"/>
      <c r="BE1091" s="2237"/>
      <c r="BF1091" s="2237"/>
      <c r="BG1091" s="2237"/>
      <c r="BH1091" s="2237"/>
      <c r="BI1091" s="2237"/>
      <c r="BJ1091" s="2237"/>
      <c r="BK1091" s="2237"/>
      <c r="BL1091" s="2237"/>
      <c r="BM1091" s="2237"/>
      <c r="BN1091" s="2237"/>
      <c r="BO1091" s="2237"/>
      <c r="BP1091" s="2237"/>
      <c r="BQ1091" s="2237"/>
      <c r="BR1091" s="2237"/>
      <c r="BS1091" s="2238"/>
      <c r="BT1091" s="2237"/>
      <c r="BU1091" s="2237"/>
      <c r="BV1091" s="2237"/>
      <c r="BW1091" s="2237"/>
      <c r="BX1091" s="2237"/>
      <c r="BY1091" s="2237"/>
      <c r="BZ1091" s="2237"/>
      <c r="CA1091" s="2237"/>
      <c r="CB1091" s="2237"/>
      <c r="CC1091" s="2237"/>
      <c r="CD1091" s="2237"/>
      <c r="CE1091" s="2237"/>
      <c r="CF1091" s="2237"/>
      <c r="CG1091" s="2237"/>
      <c r="CH1091" s="2237"/>
      <c r="CI1091" s="2237"/>
      <c r="CJ1091" s="2237"/>
      <c r="CK1091" s="2237"/>
      <c r="CL1091" s="2237"/>
      <c r="CM1091" s="2238"/>
      <c r="CN1091" s="2238"/>
      <c r="CO1091" s="2239"/>
      <c r="CQ1091" s="1653"/>
    </row>
    <row r="1092" spans="1:95" s="551" customFormat="1" x14ac:dyDescent="0.2">
      <c r="A1092" s="2170"/>
      <c r="B1092" s="2236"/>
      <c r="C1092" s="2164"/>
      <c r="D1092" s="2164"/>
      <c r="E1092" s="2165"/>
      <c r="F1092" s="2167"/>
      <c r="G1092" s="2164"/>
      <c r="H1092" s="2167"/>
      <c r="I1092" s="2237"/>
      <c r="J1092" s="2237"/>
      <c r="K1092" s="2237"/>
      <c r="L1092" s="2237"/>
      <c r="M1092" s="2237"/>
      <c r="N1092" s="2237"/>
      <c r="O1092" s="2237"/>
      <c r="P1092" s="2237"/>
      <c r="Q1092" s="2237"/>
      <c r="R1092" s="2237"/>
      <c r="S1092" s="2237"/>
      <c r="T1092" s="2237"/>
      <c r="U1092" s="2237"/>
      <c r="V1092" s="2237"/>
      <c r="W1092" s="2237"/>
      <c r="X1092" s="2237"/>
      <c r="Y1092" s="2237"/>
      <c r="Z1092" s="2237"/>
      <c r="AA1092" s="2237"/>
      <c r="AB1092" s="2238"/>
      <c r="AC1092" s="2238"/>
      <c r="AD1092" s="2238"/>
      <c r="AE1092" s="2238"/>
      <c r="AF1092" s="2237"/>
      <c r="AG1092" s="2237"/>
      <c r="AH1092" s="2237"/>
      <c r="AI1092" s="2237"/>
      <c r="AJ1092" s="2237"/>
      <c r="AK1092" s="2237"/>
      <c r="AL1092" s="2237"/>
      <c r="AM1092" s="2237"/>
      <c r="AN1092" s="2237"/>
      <c r="AO1092" s="2237"/>
      <c r="AP1092" s="2237"/>
      <c r="AQ1092" s="2237"/>
      <c r="AR1092" s="2237"/>
      <c r="AS1092" s="2237"/>
      <c r="AT1092" s="2237"/>
      <c r="AU1092" s="2237"/>
      <c r="AV1092" s="2237"/>
      <c r="AW1092" s="2237"/>
      <c r="AX1092" s="2237"/>
      <c r="AY1092" s="2237"/>
      <c r="AZ1092" s="2237"/>
      <c r="BA1092" s="2237"/>
      <c r="BB1092" s="2237"/>
      <c r="BC1092" s="2237"/>
      <c r="BD1092" s="2237"/>
      <c r="BE1092" s="2237"/>
      <c r="BF1092" s="2237"/>
      <c r="BG1092" s="2237"/>
      <c r="BH1092" s="2237"/>
      <c r="BI1092" s="2237"/>
      <c r="BJ1092" s="2237"/>
      <c r="BK1092" s="2237"/>
      <c r="BL1092" s="2237"/>
      <c r="BM1092" s="2237"/>
      <c r="BN1092" s="2237"/>
      <c r="BO1092" s="2237"/>
      <c r="BP1092" s="2237"/>
      <c r="BQ1092" s="2237"/>
      <c r="BR1092" s="2237"/>
      <c r="BS1092" s="2238"/>
      <c r="BT1092" s="2237"/>
      <c r="BU1092" s="2237"/>
      <c r="BV1092" s="2237"/>
      <c r="BW1092" s="2237"/>
      <c r="BX1092" s="2237"/>
      <c r="BY1092" s="2237"/>
      <c r="BZ1092" s="2237"/>
      <c r="CA1092" s="2237"/>
      <c r="CB1092" s="2237"/>
      <c r="CC1092" s="2237"/>
      <c r="CD1092" s="2237"/>
      <c r="CE1092" s="2237"/>
      <c r="CF1092" s="2237"/>
      <c r="CG1092" s="2237"/>
      <c r="CH1092" s="2237"/>
      <c r="CI1092" s="2237"/>
      <c r="CJ1092" s="2237"/>
      <c r="CK1092" s="2237"/>
      <c r="CL1092" s="2237"/>
      <c r="CM1092" s="2238"/>
      <c r="CN1092" s="2238"/>
      <c r="CO1092" s="2239"/>
      <c r="CQ1092" s="1653"/>
    </row>
    <row r="1093" spans="1:95" s="551" customFormat="1" x14ac:dyDescent="0.2">
      <c r="A1093" s="2170"/>
      <c r="B1093" s="2236"/>
      <c r="C1093" s="2164"/>
      <c r="D1093" s="2164"/>
      <c r="E1093" s="2165"/>
      <c r="F1093" s="2167"/>
      <c r="G1093" s="2164"/>
      <c r="H1093" s="2167"/>
      <c r="I1093" s="2237"/>
      <c r="J1093" s="2237"/>
      <c r="K1093" s="2237"/>
      <c r="L1093" s="2237"/>
      <c r="M1093" s="2237"/>
      <c r="N1093" s="2237"/>
      <c r="O1093" s="2237"/>
      <c r="P1093" s="2237"/>
      <c r="Q1093" s="2237"/>
      <c r="R1093" s="2237"/>
      <c r="S1093" s="2237"/>
      <c r="T1093" s="2237"/>
      <c r="U1093" s="2237"/>
      <c r="V1093" s="2237"/>
      <c r="W1093" s="2237"/>
      <c r="X1093" s="2237"/>
      <c r="Y1093" s="2237"/>
      <c r="Z1093" s="2237"/>
      <c r="AA1093" s="2237"/>
      <c r="AB1093" s="2238"/>
      <c r="AC1093" s="2238"/>
      <c r="AD1093" s="2238"/>
      <c r="AE1093" s="2238"/>
      <c r="AF1093" s="2237"/>
      <c r="AG1093" s="2237"/>
      <c r="AH1093" s="2237"/>
      <c r="AI1093" s="2237"/>
      <c r="AJ1093" s="2237"/>
      <c r="AK1093" s="2237"/>
      <c r="AL1093" s="2237"/>
      <c r="AM1093" s="2237"/>
      <c r="AN1093" s="2237"/>
      <c r="AO1093" s="2237"/>
      <c r="AP1093" s="2237"/>
      <c r="AQ1093" s="2237"/>
      <c r="AR1093" s="2237"/>
      <c r="AS1093" s="2237"/>
      <c r="AT1093" s="2237"/>
      <c r="AU1093" s="2237"/>
      <c r="AV1093" s="2237"/>
      <c r="AW1093" s="2237"/>
      <c r="AX1093" s="2237"/>
      <c r="AY1093" s="2237"/>
      <c r="AZ1093" s="2237"/>
      <c r="BA1093" s="2237"/>
      <c r="BB1093" s="2237"/>
      <c r="BC1093" s="2237"/>
      <c r="BD1093" s="2237"/>
      <c r="BE1093" s="2237"/>
      <c r="BF1093" s="2237"/>
      <c r="BG1093" s="2237"/>
      <c r="BH1093" s="2237"/>
      <c r="BI1093" s="2237"/>
      <c r="BJ1093" s="2237"/>
      <c r="BK1093" s="2237"/>
      <c r="BL1093" s="2237"/>
      <c r="BM1093" s="2237"/>
      <c r="BN1093" s="2237"/>
      <c r="BO1093" s="2237"/>
      <c r="BP1093" s="2237"/>
      <c r="BQ1093" s="2237"/>
      <c r="BR1093" s="2237"/>
      <c r="BS1093" s="2238"/>
      <c r="BT1093" s="2237"/>
      <c r="BU1093" s="2237"/>
      <c r="BV1093" s="2237"/>
      <c r="BW1093" s="2237"/>
      <c r="BX1093" s="2237"/>
      <c r="BY1093" s="2237"/>
      <c r="BZ1093" s="2237"/>
      <c r="CA1093" s="2237"/>
      <c r="CB1093" s="2237"/>
      <c r="CC1093" s="2237"/>
      <c r="CD1093" s="2237"/>
      <c r="CE1093" s="2237"/>
      <c r="CF1093" s="2237"/>
      <c r="CG1093" s="2237"/>
      <c r="CH1093" s="2237"/>
      <c r="CI1093" s="2237"/>
      <c r="CJ1093" s="2237"/>
      <c r="CK1093" s="2237"/>
      <c r="CL1093" s="2237"/>
      <c r="CM1093" s="2238"/>
      <c r="CN1093" s="2238"/>
      <c r="CO1093" s="2239"/>
      <c r="CQ1093" s="1653"/>
    </row>
    <row r="1094" spans="1:95" s="551" customFormat="1" x14ac:dyDescent="0.2">
      <c r="A1094" s="2170"/>
      <c r="B1094" s="2236"/>
      <c r="C1094" s="2164"/>
      <c r="D1094" s="2164"/>
      <c r="E1094" s="2165"/>
      <c r="F1094" s="2167"/>
      <c r="G1094" s="2164"/>
      <c r="H1094" s="2167"/>
      <c r="I1094" s="2237"/>
      <c r="J1094" s="2237"/>
      <c r="K1094" s="2237"/>
      <c r="L1094" s="2237"/>
      <c r="M1094" s="2237"/>
      <c r="N1094" s="2237"/>
      <c r="O1094" s="2237"/>
      <c r="P1094" s="2237"/>
      <c r="Q1094" s="2237"/>
      <c r="R1094" s="2237"/>
      <c r="S1094" s="2237"/>
      <c r="T1094" s="2237"/>
      <c r="U1094" s="2237"/>
      <c r="V1094" s="2237"/>
      <c r="W1094" s="2237"/>
      <c r="X1094" s="2237"/>
      <c r="Y1094" s="2237"/>
      <c r="Z1094" s="2237"/>
      <c r="AA1094" s="2237"/>
      <c r="AB1094" s="2238"/>
      <c r="AC1094" s="2238"/>
      <c r="AD1094" s="2238"/>
      <c r="AE1094" s="2238"/>
      <c r="AF1094" s="2237"/>
      <c r="AG1094" s="2237"/>
      <c r="AH1094" s="2237"/>
      <c r="AI1094" s="2237"/>
      <c r="AJ1094" s="2237"/>
      <c r="AK1094" s="2237"/>
      <c r="AL1094" s="2237"/>
      <c r="AM1094" s="2237"/>
      <c r="AN1094" s="2237"/>
      <c r="AO1094" s="2237"/>
      <c r="AP1094" s="2237"/>
      <c r="AQ1094" s="2237"/>
      <c r="AR1094" s="2237"/>
      <c r="AS1094" s="2237"/>
      <c r="AT1094" s="2237"/>
      <c r="AU1094" s="2237"/>
      <c r="AV1094" s="2237"/>
      <c r="AW1094" s="2237"/>
      <c r="AX1094" s="2237"/>
      <c r="AY1094" s="2237"/>
      <c r="AZ1094" s="2237"/>
      <c r="BA1094" s="2237"/>
      <c r="BB1094" s="2237"/>
      <c r="BC1094" s="2237"/>
      <c r="BD1094" s="2237"/>
      <c r="BE1094" s="2237"/>
      <c r="BF1094" s="2237"/>
      <c r="BG1094" s="2237"/>
      <c r="BH1094" s="2237"/>
      <c r="BI1094" s="2237"/>
      <c r="BJ1094" s="2237"/>
      <c r="BK1094" s="2237"/>
      <c r="BL1094" s="2237"/>
      <c r="BM1094" s="2237"/>
      <c r="BN1094" s="2237"/>
      <c r="BO1094" s="2237"/>
      <c r="BP1094" s="2237"/>
      <c r="BQ1094" s="2237"/>
      <c r="BR1094" s="2237"/>
      <c r="BS1094" s="2238"/>
      <c r="BT1094" s="2237"/>
      <c r="BU1094" s="2237"/>
      <c r="BV1094" s="2237"/>
      <c r="BW1094" s="2237"/>
      <c r="BX1094" s="2237"/>
      <c r="BY1094" s="2237"/>
      <c r="BZ1094" s="2237"/>
      <c r="CA1094" s="2237"/>
      <c r="CB1094" s="2237"/>
      <c r="CC1094" s="2237"/>
      <c r="CD1094" s="2237"/>
      <c r="CE1094" s="2237"/>
      <c r="CF1094" s="2237"/>
      <c r="CG1094" s="2237"/>
      <c r="CH1094" s="2237"/>
      <c r="CI1094" s="2237"/>
      <c r="CJ1094" s="2237"/>
      <c r="CK1094" s="2237"/>
      <c r="CL1094" s="2237"/>
      <c r="CM1094" s="2238"/>
      <c r="CN1094" s="2238"/>
      <c r="CO1094" s="2239"/>
      <c r="CQ1094" s="1653"/>
    </row>
    <row r="1095" spans="1:95" s="551" customFormat="1" x14ac:dyDescent="0.2">
      <c r="A1095" s="2170"/>
      <c r="B1095" s="2236"/>
      <c r="C1095" s="2164"/>
      <c r="D1095" s="2164"/>
      <c r="E1095" s="2165"/>
      <c r="F1095" s="2167"/>
      <c r="G1095" s="2164"/>
      <c r="H1095" s="2167"/>
      <c r="I1095" s="2237"/>
      <c r="J1095" s="2237"/>
      <c r="K1095" s="2237"/>
      <c r="L1095" s="2237"/>
      <c r="M1095" s="2237"/>
      <c r="N1095" s="2237"/>
      <c r="O1095" s="2237"/>
      <c r="P1095" s="2237"/>
      <c r="Q1095" s="2237"/>
      <c r="R1095" s="2237"/>
      <c r="S1095" s="2237"/>
      <c r="T1095" s="2237"/>
      <c r="U1095" s="2237"/>
      <c r="V1095" s="2237"/>
      <c r="W1095" s="2237"/>
      <c r="X1095" s="2237"/>
      <c r="Y1095" s="2237"/>
      <c r="Z1095" s="2237"/>
      <c r="AA1095" s="2237"/>
      <c r="AB1095" s="2238"/>
      <c r="AC1095" s="2238"/>
      <c r="AD1095" s="2238"/>
      <c r="AE1095" s="2238"/>
      <c r="AF1095" s="2237"/>
      <c r="AG1095" s="2237"/>
      <c r="AH1095" s="2237"/>
      <c r="AI1095" s="2237"/>
      <c r="AJ1095" s="2237"/>
      <c r="AK1095" s="2237"/>
      <c r="AL1095" s="2237"/>
      <c r="AM1095" s="2237"/>
      <c r="AN1095" s="2237"/>
      <c r="AO1095" s="2237"/>
      <c r="AP1095" s="2237"/>
      <c r="AQ1095" s="2237"/>
      <c r="AR1095" s="2237"/>
      <c r="AS1095" s="2237"/>
      <c r="AT1095" s="2237"/>
      <c r="AU1095" s="2237"/>
      <c r="AV1095" s="2237"/>
      <c r="AW1095" s="2237"/>
      <c r="AX1095" s="2237"/>
      <c r="AY1095" s="2237"/>
      <c r="AZ1095" s="2237"/>
      <c r="BA1095" s="2237"/>
      <c r="BB1095" s="2237"/>
      <c r="BC1095" s="2237"/>
      <c r="BD1095" s="2237"/>
      <c r="BE1095" s="2237"/>
      <c r="BF1095" s="2237"/>
      <c r="BG1095" s="2237"/>
      <c r="BH1095" s="2237"/>
      <c r="BI1095" s="2237"/>
      <c r="BJ1095" s="2237"/>
      <c r="BK1095" s="2237"/>
      <c r="BL1095" s="2237"/>
      <c r="BM1095" s="2237"/>
      <c r="BN1095" s="2237"/>
      <c r="BO1095" s="2237"/>
      <c r="BP1095" s="2237"/>
      <c r="BQ1095" s="2237"/>
      <c r="BR1095" s="2237"/>
      <c r="BS1095" s="2238"/>
      <c r="BT1095" s="2237"/>
      <c r="BU1095" s="2237"/>
      <c r="BV1095" s="2237"/>
      <c r="BW1095" s="2237"/>
      <c r="BX1095" s="2237"/>
      <c r="BY1095" s="2237"/>
      <c r="BZ1095" s="2237"/>
      <c r="CA1095" s="2237"/>
      <c r="CB1095" s="2237"/>
      <c r="CC1095" s="2237"/>
      <c r="CD1095" s="2237"/>
      <c r="CE1095" s="2237"/>
      <c r="CF1095" s="2237"/>
      <c r="CG1095" s="2237"/>
      <c r="CH1095" s="2237"/>
      <c r="CI1095" s="2237"/>
      <c r="CJ1095" s="2237"/>
      <c r="CK1095" s="2237"/>
      <c r="CL1095" s="2237"/>
      <c r="CM1095" s="2238"/>
      <c r="CN1095" s="2238"/>
      <c r="CO1095" s="2239"/>
      <c r="CQ1095" s="1653"/>
    </row>
    <row r="1096" spans="1:95" s="551" customFormat="1" x14ac:dyDescent="0.2">
      <c r="A1096" s="2170"/>
      <c r="B1096" s="2236"/>
      <c r="C1096" s="2164"/>
      <c r="D1096" s="2164"/>
      <c r="E1096" s="2165"/>
      <c r="F1096" s="2167"/>
      <c r="G1096" s="2164"/>
      <c r="H1096" s="2167"/>
      <c r="I1096" s="2237"/>
      <c r="J1096" s="2237"/>
      <c r="K1096" s="2237"/>
      <c r="L1096" s="2237"/>
      <c r="M1096" s="2237"/>
      <c r="N1096" s="2237"/>
      <c r="O1096" s="2237"/>
      <c r="P1096" s="2237"/>
      <c r="Q1096" s="2237"/>
      <c r="R1096" s="2237"/>
      <c r="S1096" s="2237"/>
      <c r="T1096" s="2237"/>
      <c r="U1096" s="2237"/>
      <c r="V1096" s="2237"/>
      <c r="W1096" s="2237"/>
      <c r="X1096" s="2237"/>
      <c r="Y1096" s="2237"/>
      <c r="Z1096" s="2237"/>
      <c r="AA1096" s="2237"/>
      <c r="AB1096" s="2238"/>
      <c r="AC1096" s="2238"/>
      <c r="AD1096" s="2238"/>
      <c r="AE1096" s="2238"/>
      <c r="AF1096" s="2237"/>
      <c r="AG1096" s="2237"/>
      <c r="AH1096" s="2237"/>
      <c r="AI1096" s="2237"/>
      <c r="AJ1096" s="2237"/>
      <c r="AK1096" s="2237"/>
      <c r="AL1096" s="2237"/>
      <c r="AM1096" s="2237"/>
      <c r="AN1096" s="2237"/>
      <c r="AO1096" s="2237"/>
      <c r="AP1096" s="2237"/>
      <c r="AQ1096" s="2237"/>
      <c r="AR1096" s="2237"/>
      <c r="AS1096" s="2237"/>
      <c r="AT1096" s="2237"/>
      <c r="AU1096" s="2237"/>
      <c r="AV1096" s="2237"/>
      <c r="AW1096" s="2237"/>
      <c r="AX1096" s="2237"/>
      <c r="AY1096" s="2237"/>
      <c r="AZ1096" s="2237"/>
      <c r="BA1096" s="2237"/>
      <c r="BB1096" s="2237"/>
      <c r="BC1096" s="2237"/>
      <c r="BD1096" s="2237"/>
      <c r="BE1096" s="2237"/>
      <c r="BF1096" s="2237"/>
      <c r="BG1096" s="2237"/>
      <c r="BH1096" s="2237"/>
      <c r="BI1096" s="2237"/>
      <c r="BJ1096" s="2237"/>
      <c r="BK1096" s="2237"/>
      <c r="BL1096" s="2237"/>
      <c r="BM1096" s="2237"/>
      <c r="BN1096" s="2237"/>
      <c r="BO1096" s="2237"/>
      <c r="BP1096" s="2237"/>
      <c r="BQ1096" s="2237"/>
      <c r="BR1096" s="2237"/>
      <c r="BS1096" s="2238"/>
      <c r="BT1096" s="2237"/>
      <c r="BU1096" s="2237"/>
      <c r="BV1096" s="2237"/>
      <c r="BW1096" s="2237"/>
      <c r="BX1096" s="2237"/>
      <c r="BY1096" s="2237"/>
      <c r="BZ1096" s="2237"/>
      <c r="CA1096" s="2237"/>
      <c r="CB1096" s="2237"/>
      <c r="CC1096" s="2237"/>
      <c r="CD1096" s="2237"/>
      <c r="CE1096" s="2237"/>
      <c r="CF1096" s="2237"/>
      <c r="CG1096" s="2237"/>
      <c r="CH1096" s="2237"/>
      <c r="CI1096" s="2237"/>
      <c r="CJ1096" s="2237"/>
      <c r="CK1096" s="2237"/>
      <c r="CL1096" s="2237"/>
      <c r="CM1096" s="2238"/>
      <c r="CN1096" s="2238"/>
      <c r="CO1096" s="2239"/>
      <c r="CQ1096" s="1653"/>
    </row>
    <row r="1097" spans="1:95" s="551" customFormat="1" x14ac:dyDescent="0.2">
      <c r="A1097" s="2170"/>
      <c r="B1097" s="2236"/>
      <c r="C1097" s="2164"/>
      <c r="D1097" s="2164"/>
      <c r="E1097" s="2165"/>
      <c r="F1097" s="2167"/>
      <c r="G1097" s="2164"/>
      <c r="H1097" s="2167"/>
      <c r="I1097" s="2237"/>
      <c r="J1097" s="2237"/>
      <c r="K1097" s="2237"/>
      <c r="L1097" s="2237"/>
      <c r="M1097" s="2237"/>
      <c r="N1097" s="2237"/>
      <c r="O1097" s="2237"/>
      <c r="P1097" s="2237"/>
      <c r="Q1097" s="2237"/>
      <c r="R1097" s="2237"/>
      <c r="S1097" s="2237"/>
      <c r="T1097" s="2237"/>
      <c r="U1097" s="2237"/>
      <c r="V1097" s="2237"/>
      <c r="W1097" s="2237"/>
      <c r="X1097" s="2237"/>
      <c r="Y1097" s="2237"/>
      <c r="Z1097" s="2237"/>
      <c r="AA1097" s="2237"/>
      <c r="AB1097" s="2238"/>
      <c r="AC1097" s="2238"/>
      <c r="AD1097" s="2238"/>
      <c r="AE1097" s="2238"/>
      <c r="AF1097" s="2237"/>
      <c r="AG1097" s="2237"/>
      <c r="AH1097" s="2237"/>
      <c r="AI1097" s="2237"/>
      <c r="AJ1097" s="2237"/>
      <c r="AK1097" s="2237"/>
      <c r="AL1097" s="2237"/>
      <c r="AM1097" s="2237"/>
      <c r="AN1097" s="2237"/>
      <c r="AO1097" s="2237"/>
      <c r="AP1097" s="2237"/>
      <c r="AQ1097" s="2237"/>
      <c r="AR1097" s="2237"/>
      <c r="AS1097" s="2237"/>
      <c r="AT1097" s="2237"/>
      <c r="AU1097" s="2237"/>
      <c r="AV1097" s="2237"/>
      <c r="AW1097" s="2237"/>
      <c r="AX1097" s="2237"/>
      <c r="AY1097" s="2237"/>
      <c r="AZ1097" s="2237"/>
      <c r="BA1097" s="2237"/>
      <c r="BB1097" s="2237"/>
      <c r="BC1097" s="2237"/>
      <c r="BD1097" s="2237"/>
      <c r="BE1097" s="2237"/>
      <c r="BF1097" s="2237"/>
      <c r="BG1097" s="2237"/>
      <c r="BH1097" s="2237"/>
      <c r="BI1097" s="2237"/>
      <c r="BJ1097" s="2237"/>
      <c r="BK1097" s="2237"/>
      <c r="BL1097" s="2237"/>
      <c r="BM1097" s="2237"/>
      <c r="BN1097" s="2237"/>
      <c r="BO1097" s="2237"/>
      <c r="BP1097" s="2237"/>
      <c r="BQ1097" s="2237"/>
      <c r="BR1097" s="2237"/>
      <c r="BS1097" s="2238"/>
      <c r="BT1097" s="2237"/>
      <c r="BU1097" s="2237"/>
      <c r="BV1097" s="2237"/>
      <c r="BW1097" s="2237"/>
      <c r="BX1097" s="2237"/>
      <c r="BY1097" s="2237"/>
      <c r="BZ1097" s="2237"/>
      <c r="CA1097" s="2237"/>
      <c r="CB1097" s="2237"/>
      <c r="CC1097" s="2237"/>
      <c r="CD1097" s="2237"/>
      <c r="CE1097" s="2237"/>
      <c r="CF1097" s="2237"/>
      <c r="CG1097" s="2237"/>
      <c r="CH1097" s="2237"/>
      <c r="CI1097" s="2237"/>
      <c r="CJ1097" s="2237"/>
      <c r="CK1097" s="2237"/>
      <c r="CL1097" s="2237"/>
      <c r="CM1097" s="2238"/>
      <c r="CN1097" s="2238"/>
      <c r="CO1097" s="2239"/>
      <c r="CQ1097" s="1653"/>
    </row>
    <row r="1098" spans="1:95" s="551" customFormat="1" x14ac:dyDescent="0.2">
      <c r="A1098" s="2170"/>
      <c r="B1098" s="2236"/>
      <c r="C1098" s="2164"/>
      <c r="D1098" s="2164"/>
      <c r="E1098" s="2165"/>
      <c r="F1098" s="2167"/>
      <c r="G1098" s="2164"/>
      <c r="H1098" s="2167"/>
      <c r="I1098" s="2237"/>
      <c r="J1098" s="2237"/>
      <c r="K1098" s="2237"/>
      <c r="L1098" s="2237"/>
      <c r="M1098" s="2237"/>
      <c r="N1098" s="2237"/>
      <c r="O1098" s="2237"/>
      <c r="P1098" s="2237"/>
      <c r="Q1098" s="2237"/>
      <c r="R1098" s="2237"/>
      <c r="S1098" s="2237"/>
      <c r="T1098" s="2237"/>
      <c r="U1098" s="2237"/>
      <c r="V1098" s="2237"/>
      <c r="W1098" s="2237"/>
      <c r="X1098" s="2237"/>
      <c r="Y1098" s="2237"/>
      <c r="Z1098" s="2237"/>
      <c r="AA1098" s="2237"/>
      <c r="AB1098" s="2238"/>
      <c r="AC1098" s="2238"/>
      <c r="AD1098" s="2238"/>
      <c r="AE1098" s="2238"/>
      <c r="AF1098" s="2237"/>
      <c r="AG1098" s="2237"/>
      <c r="AH1098" s="2237"/>
      <c r="AI1098" s="2237"/>
      <c r="AJ1098" s="2237"/>
      <c r="AK1098" s="2237"/>
      <c r="AL1098" s="2237"/>
      <c r="AM1098" s="2237"/>
      <c r="AN1098" s="2237"/>
      <c r="AO1098" s="2237"/>
      <c r="AP1098" s="2237"/>
      <c r="AQ1098" s="2237"/>
      <c r="AR1098" s="2237"/>
      <c r="AS1098" s="2237"/>
      <c r="AT1098" s="2237"/>
      <c r="AU1098" s="2237"/>
      <c r="AV1098" s="2237"/>
      <c r="AW1098" s="2237"/>
      <c r="AX1098" s="2237"/>
      <c r="AY1098" s="2237"/>
      <c r="AZ1098" s="2237"/>
      <c r="BA1098" s="2237"/>
      <c r="BB1098" s="2237"/>
      <c r="BC1098" s="2237"/>
      <c r="BD1098" s="2237"/>
      <c r="BE1098" s="2237"/>
      <c r="BF1098" s="2237"/>
      <c r="BG1098" s="2237"/>
      <c r="BH1098" s="2237"/>
      <c r="BI1098" s="2237"/>
      <c r="BJ1098" s="2237"/>
      <c r="BK1098" s="2237"/>
      <c r="BL1098" s="2237"/>
      <c r="BM1098" s="2237"/>
      <c r="BN1098" s="2237"/>
      <c r="BO1098" s="2237"/>
      <c r="BP1098" s="2237"/>
      <c r="BQ1098" s="2237"/>
      <c r="BR1098" s="2237"/>
      <c r="BS1098" s="2238"/>
      <c r="BT1098" s="2237"/>
      <c r="BU1098" s="2237"/>
      <c r="BV1098" s="2237"/>
      <c r="BW1098" s="2237"/>
      <c r="BX1098" s="2237"/>
      <c r="BY1098" s="2237"/>
      <c r="BZ1098" s="2237"/>
      <c r="CA1098" s="2237"/>
      <c r="CB1098" s="2237"/>
      <c r="CC1098" s="2237"/>
      <c r="CD1098" s="2237"/>
      <c r="CE1098" s="2237"/>
      <c r="CF1098" s="2237"/>
      <c r="CG1098" s="2237"/>
      <c r="CH1098" s="2237"/>
      <c r="CI1098" s="2237"/>
      <c r="CJ1098" s="2237"/>
      <c r="CK1098" s="2237"/>
      <c r="CL1098" s="2237"/>
      <c r="CM1098" s="2238"/>
      <c r="CN1098" s="2238"/>
      <c r="CO1098" s="2239"/>
      <c r="CQ1098" s="1653"/>
    </row>
    <row r="1099" spans="1:95" s="551" customFormat="1" x14ac:dyDescent="0.2">
      <c r="A1099" s="2170"/>
      <c r="B1099" s="2236"/>
      <c r="C1099" s="2164"/>
      <c r="D1099" s="2164"/>
      <c r="E1099" s="2165"/>
      <c r="F1099" s="2167"/>
      <c r="G1099" s="2164"/>
      <c r="H1099" s="2167"/>
      <c r="I1099" s="2237"/>
      <c r="J1099" s="2237"/>
      <c r="K1099" s="2237"/>
      <c r="L1099" s="2237"/>
      <c r="M1099" s="2237"/>
      <c r="N1099" s="2237"/>
      <c r="O1099" s="2237"/>
      <c r="P1099" s="2237"/>
      <c r="Q1099" s="2237"/>
      <c r="R1099" s="2237"/>
      <c r="S1099" s="2237"/>
      <c r="T1099" s="2237"/>
      <c r="U1099" s="2237"/>
      <c r="V1099" s="2237"/>
      <c r="W1099" s="2237"/>
      <c r="X1099" s="2237"/>
      <c r="Y1099" s="2237"/>
      <c r="Z1099" s="2237"/>
      <c r="AA1099" s="2237"/>
      <c r="AB1099" s="2238"/>
      <c r="AC1099" s="2238"/>
      <c r="AD1099" s="2238"/>
      <c r="AE1099" s="2238"/>
      <c r="AF1099" s="2237"/>
      <c r="AG1099" s="2237"/>
      <c r="AH1099" s="2237"/>
      <c r="AI1099" s="2237"/>
      <c r="AJ1099" s="2237"/>
      <c r="AK1099" s="2237"/>
      <c r="AL1099" s="2237"/>
      <c r="AM1099" s="2237"/>
      <c r="AN1099" s="2237"/>
      <c r="AO1099" s="2237"/>
      <c r="AP1099" s="2237"/>
      <c r="AQ1099" s="2237"/>
      <c r="AR1099" s="2237"/>
      <c r="AS1099" s="2237"/>
      <c r="AT1099" s="2237"/>
      <c r="AU1099" s="2237"/>
      <c r="AV1099" s="2237"/>
      <c r="AW1099" s="2237"/>
      <c r="AX1099" s="2237"/>
      <c r="AY1099" s="2237"/>
      <c r="AZ1099" s="2237"/>
      <c r="BA1099" s="2237"/>
      <c r="BB1099" s="2237"/>
      <c r="BC1099" s="2237"/>
      <c r="BD1099" s="2237"/>
      <c r="BE1099" s="2237"/>
      <c r="BF1099" s="2237"/>
      <c r="BG1099" s="2237"/>
      <c r="BH1099" s="2237"/>
      <c r="BI1099" s="2237"/>
      <c r="BJ1099" s="2237"/>
      <c r="BK1099" s="2237"/>
      <c r="BL1099" s="2237"/>
      <c r="BM1099" s="2237"/>
      <c r="BN1099" s="2237"/>
      <c r="BO1099" s="2237"/>
      <c r="BP1099" s="2237"/>
      <c r="BQ1099" s="2237"/>
      <c r="BR1099" s="2237"/>
      <c r="BS1099" s="2238"/>
      <c r="BT1099" s="2237"/>
      <c r="BU1099" s="2237"/>
      <c r="BV1099" s="2237"/>
      <c r="BW1099" s="2237"/>
      <c r="BX1099" s="2237"/>
      <c r="BY1099" s="2237"/>
      <c r="BZ1099" s="2237"/>
      <c r="CA1099" s="2237"/>
      <c r="CB1099" s="2237"/>
      <c r="CC1099" s="2237"/>
      <c r="CD1099" s="2237"/>
      <c r="CE1099" s="2237"/>
      <c r="CF1099" s="2237"/>
      <c r="CG1099" s="2237"/>
      <c r="CH1099" s="2237"/>
      <c r="CI1099" s="2237"/>
      <c r="CJ1099" s="2237"/>
      <c r="CK1099" s="2237"/>
      <c r="CL1099" s="2237"/>
      <c r="CM1099" s="2238"/>
      <c r="CN1099" s="2238"/>
      <c r="CO1099" s="2239"/>
      <c r="CQ1099" s="1653"/>
    </row>
    <row r="1100" spans="1:95" s="551" customFormat="1" x14ac:dyDescent="0.2">
      <c r="A1100" s="2170"/>
      <c r="B1100" s="2236"/>
      <c r="C1100" s="2164"/>
      <c r="D1100" s="2164"/>
      <c r="E1100" s="2165"/>
      <c r="F1100" s="2167"/>
      <c r="G1100" s="2164"/>
      <c r="H1100" s="2167"/>
      <c r="I1100" s="2237"/>
      <c r="J1100" s="2237"/>
      <c r="K1100" s="2237"/>
      <c r="L1100" s="2237"/>
      <c r="M1100" s="2237"/>
      <c r="N1100" s="2237"/>
      <c r="O1100" s="2237"/>
      <c r="P1100" s="2237"/>
      <c r="Q1100" s="2237"/>
      <c r="R1100" s="2237"/>
      <c r="S1100" s="2237"/>
      <c r="T1100" s="2237"/>
      <c r="U1100" s="2237"/>
      <c r="V1100" s="2237"/>
      <c r="W1100" s="2237"/>
      <c r="X1100" s="2237"/>
      <c r="Y1100" s="2237"/>
      <c r="Z1100" s="2237"/>
      <c r="AA1100" s="2237"/>
      <c r="AB1100" s="2238"/>
      <c r="AC1100" s="2238"/>
      <c r="AD1100" s="2238"/>
      <c r="AE1100" s="2238"/>
      <c r="AF1100" s="2237"/>
      <c r="AG1100" s="2237"/>
      <c r="AH1100" s="2237"/>
      <c r="AI1100" s="2237"/>
      <c r="AJ1100" s="2237"/>
      <c r="AK1100" s="2237"/>
      <c r="AL1100" s="2237"/>
      <c r="AM1100" s="2237"/>
      <c r="AN1100" s="2237"/>
      <c r="AO1100" s="2237"/>
      <c r="AP1100" s="2237"/>
      <c r="AQ1100" s="2237"/>
      <c r="AR1100" s="2237"/>
      <c r="AS1100" s="2237"/>
      <c r="AT1100" s="2237"/>
      <c r="AU1100" s="2237"/>
      <c r="AV1100" s="2237"/>
      <c r="AW1100" s="2237"/>
      <c r="AX1100" s="2237"/>
      <c r="AY1100" s="2237"/>
      <c r="AZ1100" s="2237"/>
      <c r="BA1100" s="2237"/>
      <c r="BB1100" s="2237"/>
      <c r="BC1100" s="2237"/>
      <c r="BD1100" s="2237"/>
      <c r="BE1100" s="2237"/>
      <c r="BF1100" s="2237"/>
      <c r="BG1100" s="2237"/>
      <c r="BH1100" s="2237"/>
      <c r="BI1100" s="2237"/>
      <c r="BJ1100" s="2237"/>
      <c r="BK1100" s="2237"/>
      <c r="BL1100" s="2237"/>
      <c r="BM1100" s="2237"/>
      <c r="BN1100" s="2237"/>
      <c r="BO1100" s="2237"/>
      <c r="BP1100" s="2237"/>
      <c r="BQ1100" s="2237"/>
      <c r="BR1100" s="2237"/>
      <c r="BS1100" s="2238"/>
      <c r="BT1100" s="2237"/>
      <c r="BU1100" s="2237"/>
      <c r="BV1100" s="2237"/>
      <c r="BW1100" s="2237"/>
      <c r="BX1100" s="2237"/>
      <c r="BY1100" s="2237"/>
      <c r="BZ1100" s="2237"/>
      <c r="CA1100" s="2237"/>
      <c r="CB1100" s="2237"/>
      <c r="CC1100" s="2237"/>
      <c r="CD1100" s="2237"/>
      <c r="CE1100" s="2237"/>
      <c r="CF1100" s="2237"/>
      <c r="CG1100" s="2237"/>
      <c r="CH1100" s="2237"/>
      <c r="CI1100" s="2237"/>
      <c r="CJ1100" s="2237"/>
      <c r="CK1100" s="2237"/>
      <c r="CL1100" s="2237"/>
      <c r="CM1100" s="2238"/>
      <c r="CN1100" s="2238"/>
      <c r="CO1100" s="2239"/>
      <c r="CQ1100" s="1653"/>
    </row>
    <row r="1101" spans="1:95" s="551" customFormat="1" x14ac:dyDescent="0.2">
      <c r="A1101" s="2170"/>
      <c r="B1101" s="2236"/>
      <c r="C1101" s="2164"/>
      <c r="D1101" s="2164"/>
      <c r="E1101" s="2165"/>
      <c r="F1101" s="2167"/>
      <c r="G1101" s="2164"/>
      <c r="H1101" s="2167"/>
      <c r="I1101" s="2237"/>
      <c r="J1101" s="2237"/>
      <c r="K1101" s="2237"/>
      <c r="L1101" s="2237"/>
      <c r="M1101" s="2237"/>
      <c r="N1101" s="2237"/>
      <c r="O1101" s="2237"/>
      <c r="P1101" s="2237"/>
      <c r="Q1101" s="2237"/>
      <c r="R1101" s="2237"/>
      <c r="S1101" s="2237"/>
      <c r="T1101" s="2237"/>
      <c r="U1101" s="2237"/>
      <c r="V1101" s="2237"/>
      <c r="W1101" s="2237"/>
      <c r="X1101" s="2237"/>
      <c r="Y1101" s="2237"/>
      <c r="Z1101" s="2237"/>
      <c r="AA1101" s="2237"/>
      <c r="AB1101" s="2238"/>
      <c r="AC1101" s="2238"/>
      <c r="AD1101" s="2238"/>
      <c r="AE1101" s="2238"/>
      <c r="AF1101" s="2237"/>
      <c r="AG1101" s="2237"/>
      <c r="AH1101" s="2237"/>
      <c r="AI1101" s="2237"/>
      <c r="AJ1101" s="2237"/>
      <c r="AK1101" s="2237"/>
      <c r="AL1101" s="2237"/>
      <c r="AM1101" s="2237"/>
      <c r="AN1101" s="2237"/>
      <c r="AO1101" s="2237"/>
      <c r="AP1101" s="2237"/>
      <c r="AQ1101" s="2237"/>
      <c r="AR1101" s="2237"/>
      <c r="AS1101" s="2237"/>
      <c r="AT1101" s="2237"/>
      <c r="AU1101" s="2237"/>
      <c r="AV1101" s="2237"/>
      <c r="AW1101" s="2237"/>
      <c r="AX1101" s="2237"/>
      <c r="AY1101" s="2237"/>
      <c r="AZ1101" s="2237"/>
      <c r="BA1101" s="2237"/>
      <c r="BB1101" s="2237"/>
      <c r="BC1101" s="2237"/>
      <c r="BD1101" s="2237"/>
      <c r="BE1101" s="2237"/>
      <c r="BF1101" s="2237"/>
      <c r="BG1101" s="2237"/>
      <c r="BH1101" s="2237"/>
      <c r="BI1101" s="2237"/>
      <c r="BJ1101" s="2237"/>
      <c r="BK1101" s="2237"/>
      <c r="BL1101" s="2237"/>
      <c r="BM1101" s="2237"/>
      <c r="BN1101" s="2237"/>
      <c r="BO1101" s="2237"/>
      <c r="BP1101" s="2237"/>
      <c r="BQ1101" s="2237"/>
      <c r="BR1101" s="2237"/>
      <c r="BS1101" s="2238"/>
      <c r="BT1101" s="2237"/>
      <c r="BU1101" s="2237"/>
      <c r="BV1101" s="2237"/>
      <c r="BW1101" s="2237"/>
      <c r="BX1101" s="2237"/>
      <c r="BY1101" s="2237"/>
      <c r="BZ1101" s="2237"/>
      <c r="CA1101" s="2237"/>
      <c r="CB1101" s="2237"/>
      <c r="CC1101" s="2237"/>
      <c r="CD1101" s="2237"/>
      <c r="CE1101" s="2237"/>
      <c r="CF1101" s="2237"/>
      <c r="CG1101" s="2237"/>
      <c r="CH1101" s="2237"/>
      <c r="CI1101" s="2237"/>
      <c r="CJ1101" s="2237"/>
      <c r="CK1101" s="2237"/>
      <c r="CL1101" s="2237"/>
      <c r="CM1101" s="2238"/>
      <c r="CN1101" s="2238"/>
      <c r="CO1101" s="2239"/>
      <c r="CQ1101" s="1653"/>
    </row>
    <row r="1102" spans="1:95" s="551" customFormat="1" x14ac:dyDescent="0.2">
      <c r="A1102" s="2170"/>
      <c r="B1102" s="2236"/>
      <c r="C1102" s="2164"/>
      <c r="D1102" s="2164"/>
      <c r="E1102" s="2165"/>
      <c r="F1102" s="2167"/>
      <c r="G1102" s="2164"/>
      <c r="H1102" s="2167"/>
      <c r="I1102" s="2237"/>
      <c r="J1102" s="2237"/>
      <c r="K1102" s="2237"/>
      <c r="L1102" s="2237"/>
      <c r="M1102" s="2237"/>
      <c r="N1102" s="2237"/>
      <c r="O1102" s="2237"/>
      <c r="P1102" s="2237"/>
      <c r="Q1102" s="2237"/>
      <c r="R1102" s="2237"/>
      <c r="S1102" s="2237"/>
      <c r="T1102" s="2237"/>
      <c r="U1102" s="2237"/>
      <c r="V1102" s="2237"/>
      <c r="W1102" s="2237"/>
      <c r="X1102" s="2237"/>
      <c r="Y1102" s="2237"/>
      <c r="Z1102" s="2237"/>
      <c r="AA1102" s="2237"/>
      <c r="AB1102" s="2238"/>
      <c r="AC1102" s="2238"/>
      <c r="AD1102" s="2238"/>
      <c r="AE1102" s="2238"/>
      <c r="AF1102" s="2237"/>
      <c r="AG1102" s="2237"/>
      <c r="AH1102" s="2237"/>
      <c r="AI1102" s="2237"/>
      <c r="AJ1102" s="2237"/>
      <c r="AK1102" s="2237"/>
      <c r="AL1102" s="2237"/>
      <c r="AM1102" s="2237"/>
      <c r="AN1102" s="2237"/>
      <c r="AO1102" s="2237"/>
      <c r="AP1102" s="2237"/>
      <c r="AQ1102" s="2237"/>
      <c r="AR1102" s="2237"/>
      <c r="AS1102" s="2237"/>
      <c r="AT1102" s="2237"/>
      <c r="AU1102" s="2237"/>
      <c r="AV1102" s="2237"/>
      <c r="AW1102" s="2237"/>
      <c r="AX1102" s="2237"/>
      <c r="AY1102" s="2237"/>
      <c r="AZ1102" s="2237"/>
      <c r="BA1102" s="2237"/>
      <c r="BB1102" s="2237"/>
      <c r="BC1102" s="2237"/>
      <c r="BD1102" s="2237"/>
      <c r="BE1102" s="2237"/>
      <c r="BF1102" s="2237"/>
      <c r="BG1102" s="2237"/>
      <c r="BH1102" s="2237"/>
      <c r="BI1102" s="2237"/>
      <c r="BJ1102" s="2237"/>
      <c r="BK1102" s="2237"/>
      <c r="BL1102" s="2237"/>
      <c r="BM1102" s="2237"/>
      <c r="BN1102" s="2237"/>
      <c r="BO1102" s="2237"/>
      <c r="BP1102" s="2237"/>
      <c r="BQ1102" s="2237"/>
      <c r="BR1102" s="2237"/>
      <c r="BS1102" s="2238"/>
      <c r="BT1102" s="2237"/>
      <c r="BU1102" s="2237"/>
      <c r="BV1102" s="2237"/>
      <c r="BW1102" s="2237"/>
      <c r="BX1102" s="2237"/>
      <c r="BY1102" s="2237"/>
      <c r="BZ1102" s="2237"/>
      <c r="CA1102" s="2237"/>
      <c r="CB1102" s="2237"/>
      <c r="CC1102" s="2237"/>
      <c r="CD1102" s="2237"/>
      <c r="CE1102" s="2237"/>
      <c r="CF1102" s="2237"/>
      <c r="CG1102" s="2237"/>
      <c r="CH1102" s="2237"/>
      <c r="CI1102" s="2237"/>
      <c r="CJ1102" s="2237"/>
      <c r="CK1102" s="2237"/>
      <c r="CL1102" s="2237"/>
      <c r="CM1102" s="2238"/>
      <c r="CN1102" s="2238"/>
      <c r="CO1102" s="2239"/>
      <c r="CQ1102" s="1653"/>
    </row>
    <row r="1103" spans="1:95" s="551" customFormat="1" x14ac:dyDescent="0.2">
      <c r="A1103" s="2170"/>
      <c r="B1103" s="2236"/>
      <c r="C1103" s="2164"/>
      <c r="D1103" s="2164"/>
      <c r="E1103" s="2165"/>
      <c r="F1103" s="2167"/>
      <c r="G1103" s="2164"/>
      <c r="H1103" s="2167"/>
      <c r="I1103" s="2237"/>
      <c r="J1103" s="2237"/>
      <c r="K1103" s="2237"/>
      <c r="L1103" s="2237"/>
      <c r="M1103" s="2237"/>
      <c r="N1103" s="2237"/>
      <c r="O1103" s="2237"/>
      <c r="P1103" s="2237"/>
      <c r="Q1103" s="2237"/>
      <c r="R1103" s="2237"/>
      <c r="S1103" s="2237"/>
      <c r="T1103" s="2237"/>
      <c r="U1103" s="2237"/>
      <c r="V1103" s="2237"/>
      <c r="W1103" s="2237"/>
      <c r="X1103" s="2237"/>
      <c r="Y1103" s="2237"/>
      <c r="Z1103" s="2237"/>
      <c r="AA1103" s="2237"/>
      <c r="AB1103" s="2238"/>
      <c r="AC1103" s="2238"/>
      <c r="AD1103" s="2238"/>
      <c r="AE1103" s="2238"/>
      <c r="AF1103" s="2237"/>
      <c r="AG1103" s="2237"/>
      <c r="AH1103" s="2237"/>
      <c r="AI1103" s="2237"/>
      <c r="AJ1103" s="2237"/>
      <c r="AK1103" s="2237"/>
      <c r="AL1103" s="2237"/>
      <c r="AM1103" s="2237"/>
      <c r="AN1103" s="2237"/>
      <c r="AO1103" s="2237"/>
      <c r="AP1103" s="2237"/>
      <c r="AQ1103" s="2237"/>
      <c r="AR1103" s="2237"/>
      <c r="AS1103" s="2237"/>
      <c r="AT1103" s="2237"/>
      <c r="AU1103" s="2237"/>
      <c r="AV1103" s="2237"/>
      <c r="AW1103" s="2237"/>
      <c r="AX1103" s="2237"/>
      <c r="AY1103" s="2237"/>
      <c r="AZ1103" s="2237"/>
      <c r="BA1103" s="2237"/>
      <c r="BB1103" s="2237"/>
      <c r="BC1103" s="2237"/>
      <c r="BD1103" s="2237"/>
      <c r="BE1103" s="2237"/>
      <c r="BF1103" s="2237"/>
      <c r="BG1103" s="2237"/>
      <c r="BH1103" s="2237"/>
      <c r="BI1103" s="2237"/>
      <c r="BJ1103" s="2237"/>
      <c r="BK1103" s="2237"/>
      <c r="BL1103" s="2237"/>
      <c r="BM1103" s="2237"/>
      <c r="BN1103" s="2237"/>
      <c r="BO1103" s="2237"/>
      <c r="BP1103" s="2237"/>
      <c r="BQ1103" s="2237"/>
      <c r="BR1103" s="2237"/>
      <c r="BS1103" s="2238"/>
      <c r="BT1103" s="2237"/>
      <c r="BU1103" s="2237"/>
      <c r="BV1103" s="2237"/>
      <c r="BW1103" s="2237"/>
      <c r="BX1103" s="2237"/>
      <c r="BY1103" s="2237"/>
      <c r="BZ1103" s="2237"/>
      <c r="CA1103" s="2237"/>
      <c r="CB1103" s="2237"/>
      <c r="CC1103" s="2237"/>
      <c r="CD1103" s="2237"/>
      <c r="CE1103" s="2237"/>
      <c r="CF1103" s="2237"/>
      <c r="CG1103" s="2237"/>
      <c r="CH1103" s="2237"/>
      <c r="CI1103" s="2237"/>
      <c r="CJ1103" s="2237"/>
      <c r="CK1103" s="2237"/>
      <c r="CL1103" s="2237"/>
      <c r="CM1103" s="2238"/>
      <c r="CN1103" s="2238"/>
      <c r="CO1103" s="2239"/>
      <c r="CQ1103" s="1653"/>
    </row>
    <row r="1104" spans="1:95" s="551" customFormat="1" x14ac:dyDescent="0.2">
      <c r="A1104" s="2170"/>
      <c r="B1104" s="2236"/>
      <c r="C1104" s="2164"/>
      <c r="D1104" s="2164"/>
      <c r="E1104" s="2165"/>
      <c r="F1104" s="2167"/>
      <c r="G1104" s="2164"/>
      <c r="H1104" s="2167"/>
      <c r="I1104" s="2237"/>
      <c r="J1104" s="2237"/>
      <c r="K1104" s="2237"/>
      <c r="L1104" s="2237"/>
      <c r="M1104" s="2237"/>
      <c r="N1104" s="2237"/>
      <c r="O1104" s="2237"/>
      <c r="P1104" s="2237"/>
      <c r="Q1104" s="2237"/>
      <c r="R1104" s="2237"/>
      <c r="S1104" s="2237"/>
      <c r="T1104" s="2237"/>
      <c r="U1104" s="2237"/>
      <c r="V1104" s="2237"/>
      <c r="W1104" s="2237"/>
      <c r="X1104" s="2237"/>
      <c r="Y1104" s="2237"/>
      <c r="Z1104" s="2237"/>
      <c r="AA1104" s="2237"/>
      <c r="AB1104" s="2238"/>
      <c r="AC1104" s="2238"/>
      <c r="AD1104" s="2238"/>
      <c r="AE1104" s="2238"/>
      <c r="AF1104" s="2237"/>
      <c r="AG1104" s="2237"/>
      <c r="AH1104" s="2237"/>
      <c r="AI1104" s="2237"/>
      <c r="AJ1104" s="2237"/>
      <c r="AK1104" s="2237"/>
      <c r="AL1104" s="2237"/>
      <c r="AM1104" s="2237"/>
      <c r="AN1104" s="2237"/>
      <c r="AO1104" s="2237"/>
      <c r="AP1104" s="2237"/>
      <c r="AQ1104" s="2237"/>
      <c r="AR1104" s="2237"/>
      <c r="AS1104" s="2237"/>
      <c r="AT1104" s="2237"/>
      <c r="AU1104" s="2237"/>
      <c r="AV1104" s="2237"/>
      <c r="AW1104" s="2237"/>
      <c r="AX1104" s="2237"/>
      <c r="AY1104" s="2237"/>
      <c r="AZ1104" s="2237"/>
      <c r="BA1104" s="2237"/>
      <c r="BB1104" s="2237"/>
      <c r="BC1104" s="2237"/>
      <c r="BD1104" s="2237"/>
      <c r="BE1104" s="2237"/>
      <c r="BF1104" s="2237"/>
      <c r="BG1104" s="2237"/>
      <c r="BH1104" s="2237"/>
      <c r="BI1104" s="2237"/>
      <c r="BJ1104" s="2237"/>
      <c r="BK1104" s="2237"/>
      <c r="BL1104" s="2237"/>
      <c r="BM1104" s="2237"/>
      <c r="BN1104" s="2237"/>
      <c r="BO1104" s="2237"/>
      <c r="BP1104" s="2237"/>
      <c r="BQ1104" s="2237"/>
      <c r="BR1104" s="2237"/>
      <c r="BS1104" s="2238"/>
      <c r="BT1104" s="2237"/>
      <c r="BU1104" s="2237"/>
      <c r="BV1104" s="2237"/>
      <c r="BW1104" s="2237"/>
      <c r="BX1104" s="2237"/>
      <c r="BY1104" s="2237"/>
      <c r="BZ1104" s="2237"/>
      <c r="CA1104" s="2237"/>
      <c r="CB1104" s="2237"/>
      <c r="CC1104" s="2237"/>
      <c r="CD1104" s="2237"/>
      <c r="CE1104" s="2237"/>
      <c r="CF1104" s="2237"/>
      <c r="CG1104" s="2237"/>
      <c r="CH1104" s="2237"/>
      <c r="CI1104" s="2237"/>
      <c r="CJ1104" s="2237"/>
      <c r="CK1104" s="2237"/>
      <c r="CL1104" s="2237"/>
      <c r="CM1104" s="2238"/>
      <c r="CN1104" s="2238"/>
      <c r="CO1104" s="2239"/>
      <c r="CQ1104" s="1653"/>
    </row>
    <row r="1105" spans="1:95" s="551" customFormat="1" x14ac:dyDescent="0.2">
      <c r="A1105" s="2170"/>
      <c r="B1105" s="2236"/>
      <c r="C1105" s="2164"/>
      <c r="D1105" s="2164"/>
      <c r="E1105" s="2165"/>
      <c r="F1105" s="2167"/>
      <c r="G1105" s="2164"/>
      <c r="H1105" s="2167"/>
      <c r="I1105" s="2237"/>
      <c r="J1105" s="2237"/>
      <c r="K1105" s="2237"/>
      <c r="L1105" s="2237"/>
      <c r="M1105" s="2237"/>
      <c r="N1105" s="2237"/>
      <c r="O1105" s="2237"/>
      <c r="P1105" s="2237"/>
      <c r="Q1105" s="2237"/>
      <c r="R1105" s="2237"/>
      <c r="S1105" s="2237"/>
      <c r="T1105" s="2237"/>
      <c r="U1105" s="2237"/>
      <c r="V1105" s="2237"/>
      <c r="W1105" s="2237"/>
      <c r="X1105" s="2237"/>
      <c r="Y1105" s="2237"/>
      <c r="Z1105" s="2237"/>
      <c r="AA1105" s="2237"/>
      <c r="AB1105" s="2238"/>
      <c r="AC1105" s="2238"/>
      <c r="AD1105" s="2238"/>
      <c r="AE1105" s="2238"/>
      <c r="AF1105" s="2237"/>
      <c r="AG1105" s="2237"/>
      <c r="AH1105" s="2237"/>
      <c r="AI1105" s="2237"/>
      <c r="AJ1105" s="2237"/>
      <c r="AK1105" s="2237"/>
      <c r="AL1105" s="2237"/>
      <c r="AM1105" s="2237"/>
      <c r="AN1105" s="2237"/>
      <c r="AO1105" s="2237"/>
      <c r="AP1105" s="2237"/>
      <c r="AQ1105" s="2237"/>
      <c r="AR1105" s="2237"/>
      <c r="AS1105" s="2237"/>
      <c r="AT1105" s="2237"/>
      <c r="AU1105" s="2237"/>
      <c r="AV1105" s="2237"/>
      <c r="AW1105" s="2237"/>
      <c r="AX1105" s="2237"/>
      <c r="AY1105" s="2237"/>
      <c r="AZ1105" s="2237"/>
      <c r="BA1105" s="2237"/>
      <c r="BB1105" s="2237"/>
      <c r="BC1105" s="2237"/>
      <c r="BD1105" s="2237"/>
      <c r="BE1105" s="2237"/>
      <c r="BF1105" s="2237"/>
      <c r="BG1105" s="2237"/>
      <c r="BH1105" s="2237"/>
      <c r="BI1105" s="2237"/>
      <c r="BJ1105" s="2237"/>
      <c r="BK1105" s="2237"/>
      <c r="BL1105" s="2237"/>
      <c r="BM1105" s="2237"/>
      <c r="BN1105" s="2237"/>
      <c r="BO1105" s="2237"/>
      <c r="BP1105" s="2237"/>
      <c r="BQ1105" s="2237"/>
      <c r="BR1105" s="2237"/>
      <c r="BS1105" s="2238"/>
      <c r="BT1105" s="2237"/>
      <c r="BU1105" s="2237"/>
      <c r="BV1105" s="2237"/>
      <c r="BW1105" s="2237"/>
      <c r="BX1105" s="2237"/>
      <c r="BY1105" s="2237"/>
      <c r="BZ1105" s="2237"/>
      <c r="CA1105" s="2237"/>
      <c r="CB1105" s="2237"/>
      <c r="CC1105" s="2237"/>
      <c r="CD1105" s="2237"/>
      <c r="CE1105" s="2237"/>
      <c r="CF1105" s="2237"/>
      <c r="CG1105" s="2237"/>
      <c r="CH1105" s="2237"/>
      <c r="CI1105" s="2237"/>
      <c r="CJ1105" s="2237"/>
      <c r="CK1105" s="2237"/>
      <c r="CL1105" s="2237"/>
      <c r="CM1105" s="2238"/>
      <c r="CN1105" s="2238"/>
      <c r="CO1105" s="2239"/>
      <c r="CQ1105" s="1653"/>
    </row>
    <row r="1106" spans="1:95" s="551" customFormat="1" x14ac:dyDescent="0.2">
      <c r="A1106" s="2170"/>
      <c r="B1106" s="2236"/>
      <c r="C1106" s="2164"/>
      <c r="D1106" s="2164"/>
      <c r="E1106" s="2165"/>
      <c r="F1106" s="2167"/>
      <c r="G1106" s="2164"/>
      <c r="H1106" s="2167"/>
      <c r="I1106" s="2237"/>
      <c r="J1106" s="2237"/>
      <c r="K1106" s="2237"/>
      <c r="L1106" s="2237"/>
      <c r="M1106" s="2237"/>
      <c r="N1106" s="2237"/>
      <c r="O1106" s="2237"/>
      <c r="P1106" s="2237"/>
      <c r="Q1106" s="2237"/>
      <c r="R1106" s="2237"/>
      <c r="S1106" s="2237"/>
      <c r="T1106" s="2237"/>
      <c r="U1106" s="2237"/>
      <c r="V1106" s="2237"/>
      <c r="W1106" s="2237"/>
      <c r="X1106" s="2237"/>
      <c r="Y1106" s="2237"/>
      <c r="Z1106" s="2237"/>
      <c r="AA1106" s="2237"/>
      <c r="AB1106" s="2238"/>
      <c r="AC1106" s="2238"/>
      <c r="AD1106" s="2238"/>
      <c r="AE1106" s="2238"/>
      <c r="AF1106" s="2237"/>
      <c r="AG1106" s="2237"/>
      <c r="AH1106" s="2237"/>
      <c r="AI1106" s="2237"/>
      <c r="AJ1106" s="2237"/>
      <c r="AK1106" s="2237"/>
      <c r="AL1106" s="2237"/>
      <c r="AM1106" s="2237"/>
      <c r="AN1106" s="2237"/>
      <c r="AO1106" s="2237"/>
      <c r="AP1106" s="2237"/>
      <c r="AQ1106" s="2237"/>
      <c r="AR1106" s="2237"/>
      <c r="AS1106" s="2237"/>
      <c r="AT1106" s="2237"/>
      <c r="AU1106" s="2237"/>
      <c r="AV1106" s="2237"/>
      <c r="AW1106" s="2237"/>
      <c r="AX1106" s="2237"/>
      <c r="AY1106" s="2237"/>
      <c r="AZ1106" s="2237"/>
      <c r="BA1106" s="2237"/>
      <c r="BB1106" s="2237"/>
      <c r="BC1106" s="2237"/>
      <c r="BD1106" s="2237"/>
      <c r="BE1106" s="2237"/>
      <c r="BF1106" s="2237"/>
      <c r="BG1106" s="2237"/>
      <c r="BH1106" s="2237"/>
      <c r="BI1106" s="2237"/>
      <c r="BJ1106" s="2237"/>
      <c r="BK1106" s="2237"/>
      <c r="BL1106" s="2237"/>
      <c r="BM1106" s="2237"/>
      <c r="BN1106" s="2237"/>
      <c r="BO1106" s="2237"/>
      <c r="BP1106" s="2237"/>
      <c r="BQ1106" s="2237"/>
      <c r="BR1106" s="2237"/>
      <c r="BS1106" s="2238"/>
      <c r="BT1106" s="2237"/>
      <c r="BU1106" s="2237"/>
      <c r="BV1106" s="2237"/>
      <c r="BW1106" s="2237"/>
      <c r="BX1106" s="2237"/>
      <c r="BY1106" s="2237"/>
      <c r="BZ1106" s="2237"/>
      <c r="CA1106" s="2237"/>
      <c r="CB1106" s="2237"/>
      <c r="CC1106" s="2237"/>
      <c r="CD1106" s="2237"/>
      <c r="CE1106" s="2237"/>
      <c r="CF1106" s="2237"/>
      <c r="CG1106" s="2237"/>
      <c r="CH1106" s="2237"/>
      <c r="CI1106" s="2237"/>
      <c r="CJ1106" s="2237"/>
      <c r="CK1106" s="2237"/>
      <c r="CL1106" s="2237"/>
      <c r="CM1106" s="2238"/>
      <c r="CN1106" s="2238"/>
      <c r="CO1106" s="2239"/>
      <c r="CQ1106" s="1653"/>
    </row>
    <row r="1107" spans="1:95" s="551" customFormat="1" x14ac:dyDescent="0.2">
      <c r="A1107" s="2170"/>
      <c r="B1107" s="2236"/>
      <c r="C1107" s="2164"/>
      <c r="D1107" s="2164"/>
      <c r="E1107" s="2165"/>
      <c r="F1107" s="2167"/>
      <c r="G1107" s="2164"/>
      <c r="H1107" s="2167"/>
      <c r="I1107" s="2237"/>
      <c r="J1107" s="2237"/>
      <c r="K1107" s="2237"/>
      <c r="L1107" s="2237"/>
      <c r="M1107" s="2237"/>
      <c r="N1107" s="2237"/>
      <c r="O1107" s="2237"/>
      <c r="P1107" s="2237"/>
      <c r="Q1107" s="2237"/>
      <c r="R1107" s="2237"/>
      <c r="S1107" s="2237"/>
      <c r="T1107" s="2237"/>
      <c r="U1107" s="2237"/>
      <c r="V1107" s="2237"/>
      <c r="W1107" s="2237"/>
      <c r="X1107" s="2237"/>
      <c r="Y1107" s="2237"/>
      <c r="Z1107" s="2237"/>
      <c r="AA1107" s="2237"/>
      <c r="AB1107" s="2238"/>
      <c r="AC1107" s="2238"/>
      <c r="AD1107" s="2238"/>
      <c r="AE1107" s="2238"/>
      <c r="AF1107" s="2237"/>
      <c r="AG1107" s="2237"/>
      <c r="AH1107" s="2237"/>
      <c r="AI1107" s="2237"/>
      <c r="AJ1107" s="2237"/>
      <c r="AK1107" s="2237"/>
      <c r="AL1107" s="2237"/>
      <c r="AM1107" s="2237"/>
      <c r="AN1107" s="2237"/>
      <c r="AO1107" s="2237"/>
      <c r="AP1107" s="2237"/>
      <c r="AQ1107" s="2237"/>
      <c r="AR1107" s="2237"/>
      <c r="AS1107" s="2237"/>
      <c r="AT1107" s="2237"/>
      <c r="AU1107" s="2237"/>
      <c r="AV1107" s="2237"/>
      <c r="AW1107" s="2237"/>
      <c r="AX1107" s="2237"/>
      <c r="AY1107" s="2237"/>
      <c r="AZ1107" s="2237"/>
      <c r="BA1107" s="2237"/>
      <c r="BB1107" s="2237"/>
      <c r="BC1107" s="2237"/>
      <c r="BD1107" s="2237"/>
      <c r="BE1107" s="2237"/>
      <c r="BF1107" s="2237"/>
      <c r="BG1107" s="2237"/>
      <c r="BH1107" s="2237"/>
      <c r="BI1107" s="2237"/>
      <c r="BJ1107" s="2237"/>
      <c r="BK1107" s="2237"/>
      <c r="BL1107" s="2237"/>
      <c r="BM1107" s="2237"/>
      <c r="BN1107" s="2237"/>
      <c r="BO1107" s="2237"/>
      <c r="BP1107" s="2237"/>
      <c r="BQ1107" s="2237"/>
      <c r="BR1107" s="2237"/>
      <c r="BS1107" s="2238"/>
      <c r="BT1107" s="2237"/>
      <c r="BU1107" s="2237"/>
      <c r="BV1107" s="2237"/>
      <c r="BW1107" s="2237"/>
      <c r="BX1107" s="2237"/>
      <c r="BY1107" s="2237"/>
      <c r="BZ1107" s="2237"/>
      <c r="CA1107" s="2237"/>
      <c r="CB1107" s="2237"/>
      <c r="CC1107" s="2237"/>
      <c r="CD1107" s="2237"/>
      <c r="CE1107" s="2237"/>
      <c r="CF1107" s="2237"/>
      <c r="CG1107" s="2237"/>
      <c r="CH1107" s="2237"/>
      <c r="CI1107" s="2237"/>
      <c r="CJ1107" s="2237"/>
      <c r="CK1107" s="2237"/>
      <c r="CL1107" s="2237"/>
      <c r="CM1107" s="2238"/>
      <c r="CN1107" s="2238"/>
      <c r="CO1107" s="2239"/>
      <c r="CQ1107" s="1653"/>
    </row>
    <row r="1108" spans="1:95" s="551" customFormat="1" x14ac:dyDescent="0.2">
      <c r="A1108" s="2170"/>
      <c r="B1108" s="2236"/>
      <c r="C1108" s="2164"/>
      <c r="D1108" s="2164"/>
      <c r="E1108" s="2165"/>
      <c r="F1108" s="2167"/>
      <c r="G1108" s="2164"/>
      <c r="H1108" s="2167"/>
      <c r="I1108" s="2237"/>
      <c r="J1108" s="2237"/>
      <c r="K1108" s="2237"/>
      <c r="L1108" s="2237"/>
      <c r="M1108" s="2237"/>
      <c r="N1108" s="2237"/>
      <c r="O1108" s="2237"/>
      <c r="P1108" s="2237"/>
      <c r="Q1108" s="2237"/>
      <c r="R1108" s="2237"/>
      <c r="S1108" s="2237"/>
      <c r="T1108" s="2237"/>
      <c r="U1108" s="2237"/>
      <c r="V1108" s="2237"/>
      <c r="W1108" s="2237"/>
      <c r="X1108" s="2237"/>
      <c r="Y1108" s="2237"/>
      <c r="Z1108" s="2237"/>
      <c r="AA1108" s="2237"/>
      <c r="AB1108" s="2238"/>
      <c r="AC1108" s="2238"/>
      <c r="AD1108" s="2238"/>
      <c r="AE1108" s="2238"/>
      <c r="AF1108" s="2237"/>
      <c r="AG1108" s="2237"/>
      <c r="AH1108" s="2237"/>
      <c r="AI1108" s="2237"/>
      <c r="AJ1108" s="2237"/>
      <c r="AK1108" s="2237"/>
      <c r="AL1108" s="2237"/>
      <c r="AM1108" s="2237"/>
      <c r="AN1108" s="2237"/>
      <c r="AO1108" s="2237"/>
      <c r="AP1108" s="2237"/>
      <c r="AQ1108" s="2237"/>
      <c r="AR1108" s="2237"/>
      <c r="AS1108" s="2237"/>
      <c r="AT1108" s="2237"/>
      <c r="AU1108" s="2237"/>
      <c r="AV1108" s="2237"/>
      <c r="AW1108" s="2237"/>
      <c r="AX1108" s="2237"/>
      <c r="AY1108" s="2237"/>
      <c r="AZ1108" s="2237"/>
      <c r="BA1108" s="2237"/>
      <c r="BB1108" s="2237"/>
      <c r="BC1108" s="2237"/>
      <c r="BD1108" s="2237"/>
      <c r="BE1108" s="2237"/>
      <c r="BF1108" s="2237"/>
      <c r="BG1108" s="2237"/>
      <c r="BH1108" s="2237"/>
      <c r="BI1108" s="2237"/>
      <c r="BJ1108" s="2237"/>
      <c r="BK1108" s="2237"/>
      <c r="BL1108" s="2237"/>
      <c r="BM1108" s="2237"/>
      <c r="BN1108" s="2237"/>
      <c r="BO1108" s="2237"/>
      <c r="BP1108" s="2237"/>
      <c r="BQ1108" s="2237"/>
      <c r="BR1108" s="2237"/>
      <c r="BS1108" s="2238"/>
      <c r="BT1108" s="2237"/>
      <c r="BU1108" s="2237"/>
      <c r="BV1108" s="2237"/>
      <c r="BW1108" s="2237"/>
      <c r="BX1108" s="2237"/>
      <c r="BY1108" s="2237"/>
      <c r="BZ1108" s="2237"/>
      <c r="CA1108" s="2237"/>
      <c r="CB1108" s="2237"/>
      <c r="CC1108" s="2237"/>
      <c r="CD1108" s="2237"/>
      <c r="CE1108" s="2237"/>
      <c r="CF1108" s="2237"/>
      <c r="CG1108" s="2237"/>
      <c r="CH1108" s="2237"/>
      <c r="CI1108" s="2237"/>
      <c r="CJ1108" s="2237"/>
      <c r="CK1108" s="2237"/>
      <c r="CL1108" s="2237"/>
      <c r="CM1108" s="2238"/>
      <c r="CN1108" s="2238"/>
      <c r="CO1108" s="2239"/>
      <c r="CQ1108" s="1653"/>
    </row>
    <row r="1109" spans="1:95" s="551" customFormat="1" x14ac:dyDescent="0.2">
      <c r="A1109" s="2170"/>
      <c r="B1109" s="2236"/>
      <c r="C1109" s="2164"/>
      <c r="D1109" s="2164"/>
      <c r="E1109" s="2165"/>
      <c r="F1109" s="2167"/>
      <c r="G1109" s="2164"/>
      <c r="H1109" s="2167"/>
      <c r="I1109" s="2237"/>
      <c r="J1109" s="2237"/>
      <c r="K1109" s="2237"/>
      <c r="L1109" s="2237"/>
      <c r="M1109" s="2237"/>
      <c r="N1109" s="2237"/>
      <c r="O1109" s="2237"/>
      <c r="P1109" s="2237"/>
      <c r="Q1109" s="2237"/>
      <c r="R1109" s="2237"/>
      <c r="S1109" s="2237"/>
      <c r="T1109" s="2237"/>
      <c r="U1109" s="2237"/>
      <c r="V1109" s="2237"/>
      <c r="W1109" s="2237"/>
      <c r="X1109" s="2237"/>
      <c r="Y1109" s="2237"/>
      <c r="Z1109" s="2237"/>
      <c r="AA1109" s="2237"/>
      <c r="AB1109" s="2238"/>
      <c r="AC1109" s="2238"/>
      <c r="AD1109" s="2238"/>
      <c r="AE1109" s="2238"/>
      <c r="AF1109" s="2237"/>
      <c r="AG1109" s="2237"/>
      <c r="AH1109" s="2237"/>
      <c r="AI1109" s="2237"/>
      <c r="AJ1109" s="2237"/>
      <c r="AK1109" s="2237"/>
      <c r="AL1109" s="2237"/>
      <c r="AM1109" s="2237"/>
      <c r="AN1109" s="2237"/>
      <c r="AO1109" s="2237"/>
      <c r="AP1109" s="2237"/>
      <c r="AQ1109" s="2237"/>
      <c r="AR1109" s="2237"/>
      <c r="AS1109" s="2237"/>
      <c r="AT1109" s="2237"/>
      <c r="AU1109" s="2237"/>
      <c r="AV1109" s="2237"/>
      <c r="AW1109" s="2237"/>
      <c r="AX1109" s="2237"/>
      <c r="AY1109" s="2237"/>
      <c r="AZ1109" s="2237"/>
      <c r="BA1109" s="2237"/>
      <c r="BB1109" s="2237"/>
      <c r="BC1109" s="2237"/>
      <c r="BD1109" s="2237"/>
      <c r="BE1109" s="2237"/>
      <c r="BF1109" s="2237"/>
      <c r="BG1109" s="2237"/>
      <c r="BH1109" s="2237"/>
      <c r="BI1109" s="2237"/>
      <c r="BJ1109" s="2237"/>
      <c r="BK1109" s="2237"/>
      <c r="BL1109" s="2237"/>
      <c r="BM1109" s="2237"/>
      <c r="BN1109" s="2237"/>
      <c r="BO1109" s="2237"/>
      <c r="BP1109" s="2237"/>
      <c r="BQ1109" s="2237"/>
      <c r="BR1109" s="2237"/>
      <c r="BS1109" s="2238"/>
      <c r="BT1109" s="2237"/>
      <c r="BU1109" s="2237"/>
      <c r="BV1109" s="2237"/>
      <c r="BW1109" s="2237"/>
      <c r="BX1109" s="2237"/>
      <c r="BY1109" s="2237"/>
      <c r="BZ1109" s="2237"/>
      <c r="CA1109" s="2237"/>
      <c r="CB1109" s="2237"/>
      <c r="CC1109" s="2237"/>
      <c r="CD1109" s="2237"/>
      <c r="CE1109" s="2237"/>
      <c r="CF1109" s="2237"/>
      <c r="CG1109" s="2237"/>
      <c r="CH1109" s="2237"/>
      <c r="CI1109" s="2237"/>
      <c r="CJ1109" s="2237"/>
      <c r="CK1109" s="2237"/>
      <c r="CL1109" s="2237"/>
      <c r="CM1109" s="2238"/>
      <c r="CN1109" s="2238"/>
      <c r="CO1109" s="2239"/>
      <c r="CQ1109" s="1653"/>
    </row>
    <row r="1110" spans="1:95" s="551" customFormat="1" x14ac:dyDescent="0.2">
      <c r="A1110" s="2170"/>
      <c r="B1110" s="2236"/>
      <c r="C1110" s="2164"/>
      <c r="D1110" s="2164"/>
      <c r="E1110" s="2165"/>
      <c r="F1110" s="2167"/>
      <c r="G1110" s="2164"/>
      <c r="H1110" s="2167"/>
      <c r="I1110" s="2237"/>
      <c r="J1110" s="2237"/>
      <c r="K1110" s="2237"/>
      <c r="L1110" s="2237"/>
      <c r="M1110" s="2237"/>
      <c r="N1110" s="2237"/>
      <c r="O1110" s="2237"/>
      <c r="P1110" s="2237"/>
      <c r="Q1110" s="2237"/>
      <c r="R1110" s="2237"/>
      <c r="S1110" s="2237"/>
      <c r="T1110" s="2237"/>
      <c r="U1110" s="2237"/>
      <c r="V1110" s="2237"/>
      <c r="W1110" s="2237"/>
      <c r="X1110" s="2237"/>
      <c r="Y1110" s="2237"/>
      <c r="Z1110" s="2237"/>
      <c r="AA1110" s="2237"/>
      <c r="AB1110" s="2238"/>
      <c r="AC1110" s="2238"/>
      <c r="AD1110" s="2238"/>
      <c r="AE1110" s="2238"/>
      <c r="AF1110" s="2237"/>
      <c r="AG1110" s="2237"/>
      <c r="AH1110" s="2237"/>
      <c r="AI1110" s="2237"/>
      <c r="AJ1110" s="2237"/>
      <c r="AK1110" s="2237"/>
      <c r="AL1110" s="2237"/>
      <c r="AM1110" s="2237"/>
      <c r="AN1110" s="2237"/>
      <c r="AO1110" s="2237"/>
      <c r="AP1110" s="2237"/>
      <c r="AQ1110" s="2237"/>
      <c r="AR1110" s="2237"/>
      <c r="AS1110" s="2237"/>
      <c r="AT1110" s="2237"/>
      <c r="AU1110" s="2237"/>
      <c r="AV1110" s="2237"/>
      <c r="AW1110" s="2237"/>
      <c r="AX1110" s="2237"/>
      <c r="AY1110" s="2237"/>
      <c r="AZ1110" s="2237"/>
      <c r="BA1110" s="2237"/>
      <c r="BB1110" s="2237"/>
      <c r="BC1110" s="2237"/>
      <c r="BD1110" s="2237"/>
      <c r="BE1110" s="2237"/>
      <c r="BF1110" s="2237"/>
      <c r="BG1110" s="2237"/>
      <c r="BH1110" s="2237"/>
      <c r="BI1110" s="2237"/>
      <c r="BJ1110" s="2237"/>
      <c r="BK1110" s="2237"/>
      <c r="BL1110" s="2237"/>
      <c r="BM1110" s="2237"/>
      <c r="BN1110" s="2237"/>
      <c r="BO1110" s="2237"/>
      <c r="BP1110" s="2237"/>
      <c r="BQ1110" s="2237"/>
      <c r="BR1110" s="2237"/>
      <c r="BS1110" s="2238"/>
      <c r="BT1110" s="2237"/>
      <c r="BU1110" s="2237"/>
      <c r="BV1110" s="2237"/>
      <c r="BW1110" s="2237"/>
      <c r="BX1110" s="2237"/>
      <c r="BY1110" s="2237"/>
      <c r="BZ1110" s="2237"/>
      <c r="CA1110" s="2237"/>
      <c r="CB1110" s="2237"/>
      <c r="CC1110" s="2237"/>
      <c r="CD1110" s="2237"/>
      <c r="CE1110" s="2237"/>
      <c r="CF1110" s="2237"/>
      <c r="CG1110" s="2237"/>
      <c r="CH1110" s="2237"/>
      <c r="CI1110" s="2237"/>
      <c r="CJ1110" s="2237"/>
      <c r="CK1110" s="2237"/>
      <c r="CL1110" s="2237"/>
      <c r="CM1110" s="2238"/>
      <c r="CN1110" s="2238"/>
      <c r="CO1110" s="2239"/>
      <c r="CQ1110" s="1653"/>
    </row>
    <row r="1111" spans="1:95" s="551" customFormat="1" x14ac:dyDescent="0.2">
      <c r="A1111" s="2170"/>
      <c r="B1111" s="2236"/>
      <c r="C1111" s="2164"/>
      <c r="D1111" s="2164"/>
      <c r="E1111" s="2165"/>
      <c r="F1111" s="2167"/>
      <c r="G1111" s="2164"/>
      <c r="H1111" s="2167"/>
      <c r="I1111" s="2237"/>
      <c r="J1111" s="2237"/>
      <c r="K1111" s="2237"/>
      <c r="L1111" s="2237"/>
      <c r="M1111" s="2237"/>
      <c r="N1111" s="2237"/>
      <c r="O1111" s="2237"/>
      <c r="P1111" s="2237"/>
      <c r="Q1111" s="2237"/>
      <c r="R1111" s="2237"/>
      <c r="S1111" s="2237"/>
      <c r="T1111" s="2237"/>
      <c r="U1111" s="2237"/>
      <c r="V1111" s="2237"/>
      <c r="W1111" s="2237"/>
      <c r="X1111" s="2237"/>
      <c r="Y1111" s="2237"/>
      <c r="Z1111" s="2237"/>
      <c r="AA1111" s="2237"/>
      <c r="AB1111" s="2238"/>
      <c r="AC1111" s="2238"/>
      <c r="AD1111" s="2238"/>
      <c r="AE1111" s="2238"/>
      <c r="AF1111" s="2237"/>
      <c r="AG1111" s="2237"/>
      <c r="AH1111" s="2237"/>
      <c r="AI1111" s="2237"/>
      <c r="AJ1111" s="2237"/>
      <c r="AK1111" s="2237"/>
      <c r="AL1111" s="2237"/>
      <c r="AM1111" s="2237"/>
      <c r="AN1111" s="2237"/>
      <c r="AO1111" s="2237"/>
      <c r="AP1111" s="2237"/>
      <c r="AQ1111" s="2237"/>
      <c r="AR1111" s="2237"/>
      <c r="AS1111" s="2237"/>
      <c r="AT1111" s="2237"/>
      <c r="AU1111" s="2237"/>
      <c r="AV1111" s="2237"/>
      <c r="AW1111" s="2237"/>
      <c r="AX1111" s="2237"/>
      <c r="AY1111" s="2237"/>
      <c r="AZ1111" s="2237"/>
      <c r="BA1111" s="2237"/>
      <c r="BB1111" s="2237"/>
      <c r="BC1111" s="2237"/>
      <c r="BD1111" s="2237"/>
      <c r="BE1111" s="2237"/>
      <c r="BF1111" s="2237"/>
      <c r="BG1111" s="2237"/>
      <c r="BH1111" s="2237"/>
      <c r="BI1111" s="2237"/>
      <c r="BJ1111" s="2237"/>
      <c r="BK1111" s="2237"/>
      <c r="BL1111" s="2237"/>
      <c r="BM1111" s="2237"/>
      <c r="BN1111" s="2237"/>
      <c r="BO1111" s="2237"/>
      <c r="BP1111" s="2237"/>
      <c r="BQ1111" s="2237"/>
      <c r="BR1111" s="2237"/>
      <c r="BS1111" s="2238"/>
      <c r="BT1111" s="2237"/>
      <c r="BU1111" s="2237"/>
      <c r="BV1111" s="2237"/>
      <c r="BW1111" s="2237"/>
      <c r="BX1111" s="2237"/>
      <c r="BY1111" s="2237"/>
      <c r="BZ1111" s="2237"/>
      <c r="CA1111" s="2237"/>
      <c r="CB1111" s="2237"/>
      <c r="CC1111" s="2237"/>
      <c r="CD1111" s="2237"/>
      <c r="CE1111" s="2237"/>
      <c r="CF1111" s="2237"/>
      <c r="CG1111" s="2237"/>
      <c r="CH1111" s="2237"/>
      <c r="CI1111" s="2237"/>
      <c r="CJ1111" s="2237"/>
      <c r="CK1111" s="2237"/>
      <c r="CL1111" s="2237"/>
      <c r="CM1111" s="2238"/>
      <c r="CN1111" s="2238"/>
      <c r="CO1111" s="2239"/>
      <c r="CQ1111" s="1653"/>
    </row>
    <row r="1112" spans="1:95" s="551" customFormat="1" x14ac:dyDescent="0.2">
      <c r="A1112" s="2170"/>
      <c r="B1112" s="2236"/>
      <c r="C1112" s="2164"/>
      <c r="D1112" s="2164"/>
      <c r="E1112" s="2165"/>
      <c r="F1112" s="2167"/>
      <c r="G1112" s="2164"/>
      <c r="H1112" s="2167"/>
      <c r="I1112" s="2237"/>
      <c r="J1112" s="2237"/>
      <c r="K1112" s="2237"/>
      <c r="L1112" s="2237"/>
      <c r="M1112" s="2237"/>
      <c r="N1112" s="2237"/>
      <c r="O1112" s="2237"/>
      <c r="P1112" s="2237"/>
      <c r="Q1112" s="2237"/>
      <c r="R1112" s="2237"/>
      <c r="S1112" s="2237"/>
      <c r="T1112" s="2237"/>
      <c r="U1112" s="2237"/>
      <c r="V1112" s="2237"/>
      <c r="W1112" s="2237"/>
      <c r="X1112" s="2237"/>
      <c r="Y1112" s="2237"/>
      <c r="Z1112" s="2237"/>
      <c r="AA1112" s="2237"/>
      <c r="AB1112" s="2238"/>
      <c r="AC1112" s="2238"/>
      <c r="AD1112" s="2238"/>
      <c r="AE1112" s="2238"/>
      <c r="AF1112" s="2237"/>
      <c r="AG1112" s="2237"/>
      <c r="AH1112" s="2237"/>
      <c r="AI1112" s="2237"/>
      <c r="AJ1112" s="2237"/>
      <c r="AK1112" s="2237"/>
      <c r="AL1112" s="2237"/>
      <c r="AM1112" s="2237"/>
      <c r="AN1112" s="2237"/>
      <c r="AO1112" s="2237"/>
      <c r="AP1112" s="2237"/>
      <c r="AQ1112" s="2237"/>
      <c r="AR1112" s="2237"/>
      <c r="AS1112" s="2237"/>
      <c r="AT1112" s="2237"/>
      <c r="AU1112" s="2237"/>
      <c r="AV1112" s="2237"/>
      <c r="AW1112" s="2237"/>
      <c r="AX1112" s="2237"/>
      <c r="AY1112" s="2237"/>
      <c r="AZ1112" s="2237"/>
      <c r="BA1112" s="2237"/>
      <c r="BB1112" s="2237"/>
      <c r="BC1112" s="2237"/>
      <c r="BD1112" s="2237"/>
      <c r="BE1112" s="2237"/>
      <c r="BF1112" s="2237"/>
      <c r="BG1112" s="2237"/>
      <c r="BH1112" s="2237"/>
      <c r="BI1112" s="2237"/>
      <c r="BJ1112" s="2237"/>
      <c r="BK1112" s="2237"/>
      <c r="BL1112" s="2237"/>
      <c r="BM1112" s="2237"/>
      <c r="BN1112" s="2237"/>
      <c r="BO1112" s="2237"/>
      <c r="BP1112" s="2237"/>
      <c r="BQ1112" s="2237"/>
      <c r="BR1112" s="2237"/>
      <c r="BS1112" s="2238"/>
      <c r="BT1112" s="2237"/>
      <c r="BU1112" s="2237"/>
      <c r="BV1112" s="2237"/>
      <c r="BW1112" s="2237"/>
      <c r="BX1112" s="2237"/>
      <c r="BY1112" s="2237"/>
      <c r="BZ1112" s="2237"/>
      <c r="CA1112" s="2237"/>
      <c r="CB1112" s="2237"/>
      <c r="CC1112" s="2237"/>
      <c r="CD1112" s="2237"/>
      <c r="CE1112" s="2237"/>
      <c r="CF1112" s="2237"/>
      <c r="CG1112" s="2237"/>
      <c r="CH1112" s="2237"/>
      <c r="CI1112" s="2237"/>
      <c r="CJ1112" s="2237"/>
      <c r="CK1112" s="2237"/>
      <c r="CL1112" s="2237"/>
      <c r="CM1112" s="2238"/>
      <c r="CN1112" s="2238"/>
      <c r="CO1112" s="2239"/>
      <c r="CQ1112" s="1653"/>
    </row>
    <row r="1113" spans="1:95" s="551" customFormat="1" x14ac:dyDescent="0.2">
      <c r="A1113" s="2170"/>
      <c r="B1113" s="2236"/>
      <c r="C1113" s="2164"/>
      <c r="D1113" s="2164"/>
      <c r="E1113" s="2165"/>
      <c r="F1113" s="2167"/>
      <c r="G1113" s="2164"/>
      <c r="H1113" s="2167"/>
      <c r="I1113" s="2237"/>
      <c r="J1113" s="2237"/>
      <c r="K1113" s="2237"/>
      <c r="L1113" s="2237"/>
      <c r="M1113" s="2237"/>
      <c r="N1113" s="2237"/>
      <c r="O1113" s="2237"/>
      <c r="P1113" s="2237"/>
      <c r="Q1113" s="2237"/>
      <c r="R1113" s="2237"/>
      <c r="S1113" s="2237"/>
      <c r="T1113" s="2237"/>
      <c r="U1113" s="2237"/>
      <c r="V1113" s="2237"/>
      <c r="W1113" s="2237"/>
      <c r="X1113" s="2237"/>
      <c r="Y1113" s="2237"/>
      <c r="Z1113" s="2237"/>
      <c r="AA1113" s="2237"/>
      <c r="AB1113" s="2238"/>
      <c r="AC1113" s="2238"/>
      <c r="AD1113" s="2238"/>
      <c r="AE1113" s="2238"/>
      <c r="AF1113" s="2237"/>
      <c r="AG1113" s="2237"/>
      <c r="AH1113" s="2237"/>
      <c r="AI1113" s="2237"/>
      <c r="AJ1113" s="2237"/>
      <c r="AK1113" s="2237"/>
      <c r="AL1113" s="2237"/>
      <c r="AM1113" s="2237"/>
      <c r="AN1113" s="2237"/>
      <c r="AO1113" s="2237"/>
      <c r="AP1113" s="2237"/>
      <c r="AQ1113" s="2237"/>
      <c r="AR1113" s="2237"/>
      <c r="AS1113" s="2237"/>
      <c r="AT1113" s="2237"/>
      <c r="AU1113" s="2237"/>
      <c r="AV1113" s="2237"/>
      <c r="AW1113" s="2237"/>
      <c r="AX1113" s="2237"/>
      <c r="AY1113" s="2237"/>
      <c r="AZ1113" s="2237"/>
      <c r="BA1113" s="2237"/>
      <c r="BB1113" s="2237"/>
      <c r="BC1113" s="2237"/>
      <c r="BD1113" s="2237"/>
      <c r="BE1113" s="2237"/>
      <c r="BF1113" s="2237"/>
      <c r="BG1113" s="2237"/>
      <c r="BH1113" s="2237"/>
      <c r="BI1113" s="2237"/>
      <c r="BJ1113" s="2237"/>
      <c r="BK1113" s="2237"/>
      <c r="BL1113" s="2237"/>
      <c r="BM1113" s="2237"/>
      <c r="BN1113" s="2237"/>
      <c r="BO1113" s="2237"/>
      <c r="BP1113" s="2237"/>
      <c r="BQ1113" s="2237"/>
      <c r="BR1113" s="2237"/>
      <c r="BS1113" s="2238"/>
      <c r="BT1113" s="2237"/>
      <c r="BU1113" s="2237"/>
      <c r="BV1113" s="2237"/>
      <c r="BW1113" s="2237"/>
      <c r="BX1113" s="2237"/>
      <c r="BY1113" s="2237"/>
      <c r="BZ1113" s="2237"/>
      <c r="CA1113" s="2237"/>
      <c r="CB1113" s="2237"/>
      <c r="CC1113" s="2237"/>
      <c r="CD1113" s="2237"/>
      <c r="CE1113" s="2237"/>
      <c r="CF1113" s="2237"/>
      <c r="CG1113" s="2237"/>
      <c r="CH1113" s="2237"/>
      <c r="CI1113" s="2237"/>
      <c r="CJ1113" s="2237"/>
      <c r="CK1113" s="2237"/>
      <c r="CL1113" s="2237"/>
      <c r="CM1113" s="2238"/>
      <c r="CN1113" s="2238"/>
      <c r="CO1113" s="2239"/>
      <c r="CQ1113" s="1653"/>
    </row>
    <row r="1114" spans="1:95" s="551" customFormat="1" x14ac:dyDescent="0.2">
      <c r="A1114" s="2170"/>
      <c r="B1114" s="2236"/>
      <c r="C1114" s="2164"/>
      <c r="D1114" s="2164"/>
      <c r="E1114" s="2165"/>
      <c r="F1114" s="2167"/>
      <c r="G1114" s="2164"/>
      <c r="H1114" s="2167"/>
      <c r="I1114" s="2237"/>
      <c r="J1114" s="2237"/>
      <c r="K1114" s="2237"/>
      <c r="L1114" s="2237"/>
      <c r="M1114" s="2237"/>
      <c r="N1114" s="2237"/>
      <c r="O1114" s="2237"/>
      <c r="P1114" s="2237"/>
      <c r="Q1114" s="2237"/>
      <c r="R1114" s="2237"/>
      <c r="S1114" s="2237"/>
      <c r="T1114" s="2237"/>
      <c r="U1114" s="2237"/>
      <c r="V1114" s="2237"/>
      <c r="W1114" s="2237"/>
      <c r="X1114" s="2237"/>
      <c r="Y1114" s="2237"/>
      <c r="Z1114" s="2237"/>
      <c r="AA1114" s="2237"/>
      <c r="AB1114" s="2238"/>
      <c r="AC1114" s="2238"/>
      <c r="AD1114" s="2238"/>
      <c r="AE1114" s="2238"/>
      <c r="AF1114" s="2237"/>
      <c r="AG1114" s="2237"/>
      <c r="AH1114" s="2237"/>
      <c r="AI1114" s="2237"/>
      <c r="AJ1114" s="2237"/>
      <c r="AK1114" s="2237"/>
      <c r="AL1114" s="2237"/>
      <c r="AM1114" s="2237"/>
      <c r="AN1114" s="2237"/>
      <c r="AO1114" s="2237"/>
      <c r="AP1114" s="2237"/>
      <c r="AQ1114" s="2237"/>
      <c r="AR1114" s="2237"/>
      <c r="AS1114" s="2237"/>
      <c r="AT1114" s="2237"/>
      <c r="AU1114" s="2237"/>
      <c r="AV1114" s="2237"/>
      <c r="AW1114" s="2237"/>
      <c r="AX1114" s="2237"/>
      <c r="AY1114" s="2237"/>
      <c r="AZ1114" s="2237"/>
      <c r="BA1114" s="2237"/>
      <c r="BB1114" s="2237"/>
      <c r="BC1114" s="2237"/>
      <c r="BD1114" s="2237"/>
      <c r="BE1114" s="2237"/>
      <c r="BF1114" s="2237"/>
      <c r="BG1114" s="2237"/>
      <c r="BH1114" s="2237"/>
      <c r="BI1114" s="2237"/>
      <c r="BJ1114" s="2237"/>
      <c r="BK1114" s="2237"/>
      <c r="BL1114" s="2237"/>
      <c r="BM1114" s="2237"/>
      <c r="BN1114" s="2237"/>
      <c r="BO1114" s="2237"/>
      <c r="BP1114" s="2237"/>
      <c r="BQ1114" s="2237"/>
      <c r="BR1114" s="2237"/>
      <c r="BS1114" s="2238"/>
      <c r="BT1114" s="2237"/>
      <c r="BU1114" s="2237"/>
      <c r="BV1114" s="2237"/>
      <c r="BW1114" s="2237"/>
      <c r="BX1114" s="2237"/>
      <c r="BY1114" s="2237"/>
      <c r="BZ1114" s="2237"/>
      <c r="CA1114" s="2237"/>
      <c r="CB1114" s="2237"/>
      <c r="CC1114" s="2237"/>
      <c r="CD1114" s="2237"/>
      <c r="CE1114" s="2237"/>
      <c r="CF1114" s="2237"/>
      <c r="CG1114" s="2237"/>
      <c r="CH1114" s="2237"/>
      <c r="CI1114" s="2237"/>
      <c r="CJ1114" s="2237"/>
      <c r="CK1114" s="2237"/>
      <c r="CL1114" s="2237"/>
      <c r="CM1114" s="2238"/>
      <c r="CN1114" s="2238"/>
      <c r="CO1114" s="2239"/>
      <c r="CQ1114" s="1653"/>
    </row>
    <row r="1115" spans="1:95" s="551" customFormat="1" x14ac:dyDescent="0.2">
      <c r="A1115" s="2170"/>
      <c r="B1115" s="2236"/>
      <c r="C1115" s="2164"/>
      <c r="D1115" s="2164"/>
      <c r="E1115" s="2165"/>
      <c r="F1115" s="2167"/>
      <c r="G1115" s="2164"/>
      <c r="H1115" s="2167"/>
      <c r="I1115" s="2237"/>
      <c r="J1115" s="2237"/>
      <c r="K1115" s="2237"/>
      <c r="L1115" s="2237"/>
      <c r="M1115" s="2237"/>
      <c r="N1115" s="2237"/>
      <c r="O1115" s="2237"/>
      <c r="P1115" s="2237"/>
      <c r="Q1115" s="2237"/>
      <c r="R1115" s="2237"/>
      <c r="S1115" s="2237"/>
      <c r="T1115" s="2237"/>
      <c r="U1115" s="2237"/>
      <c r="V1115" s="2237"/>
      <c r="W1115" s="2237"/>
      <c r="X1115" s="2237"/>
      <c r="Y1115" s="2237"/>
      <c r="Z1115" s="2237"/>
      <c r="AA1115" s="2237"/>
      <c r="AB1115" s="2238"/>
      <c r="AC1115" s="2238"/>
      <c r="AD1115" s="2238"/>
      <c r="AE1115" s="2238"/>
      <c r="AF1115" s="2237"/>
      <c r="AG1115" s="2237"/>
      <c r="AH1115" s="2237"/>
      <c r="AI1115" s="2237"/>
      <c r="AJ1115" s="2237"/>
      <c r="AK1115" s="2237"/>
      <c r="AL1115" s="2237"/>
      <c r="AM1115" s="2237"/>
      <c r="AN1115" s="2237"/>
      <c r="AO1115" s="2237"/>
      <c r="AP1115" s="2237"/>
      <c r="AQ1115" s="2237"/>
      <c r="AR1115" s="2237"/>
      <c r="AS1115" s="2237"/>
      <c r="AT1115" s="2237"/>
      <c r="AU1115" s="2237"/>
      <c r="AV1115" s="2237"/>
      <c r="AW1115" s="2237"/>
      <c r="AX1115" s="2237"/>
      <c r="AY1115" s="2237"/>
      <c r="AZ1115" s="2237"/>
      <c r="BA1115" s="2237"/>
      <c r="BB1115" s="2237"/>
      <c r="BC1115" s="2237"/>
      <c r="BD1115" s="2237"/>
      <c r="BE1115" s="2237"/>
      <c r="BF1115" s="2237"/>
      <c r="BG1115" s="2237"/>
      <c r="BH1115" s="2237"/>
      <c r="BI1115" s="2237"/>
      <c r="BJ1115" s="2237"/>
      <c r="BK1115" s="2237"/>
      <c r="BL1115" s="2237"/>
      <c r="BM1115" s="2237"/>
      <c r="BN1115" s="2237"/>
      <c r="BO1115" s="2237"/>
      <c r="BP1115" s="2237"/>
      <c r="BQ1115" s="2237"/>
      <c r="BR1115" s="2237"/>
      <c r="BS1115" s="2238"/>
      <c r="BT1115" s="2237"/>
      <c r="BU1115" s="2237"/>
      <c r="BV1115" s="2237"/>
      <c r="BW1115" s="2237"/>
      <c r="BX1115" s="2237"/>
      <c r="BY1115" s="2237"/>
      <c r="BZ1115" s="2237"/>
      <c r="CA1115" s="2237"/>
      <c r="CB1115" s="2237"/>
      <c r="CC1115" s="2237"/>
      <c r="CD1115" s="2237"/>
      <c r="CE1115" s="2237"/>
      <c r="CF1115" s="2237"/>
      <c r="CG1115" s="2237"/>
      <c r="CH1115" s="2237"/>
      <c r="CI1115" s="2237"/>
      <c r="CJ1115" s="2237"/>
      <c r="CK1115" s="2237"/>
      <c r="CL1115" s="2237"/>
      <c r="CM1115" s="2238"/>
      <c r="CN1115" s="2238"/>
      <c r="CO1115" s="2239"/>
      <c r="CQ1115" s="1653"/>
    </row>
    <row r="1116" spans="1:95" s="551" customFormat="1" x14ac:dyDescent="0.2">
      <c r="A1116" s="2170"/>
      <c r="B1116" s="2236"/>
      <c r="C1116" s="2164"/>
      <c r="D1116" s="2164"/>
      <c r="E1116" s="2165"/>
      <c r="F1116" s="2167"/>
      <c r="G1116" s="2164"/>
      <c r="H1116" s="2167"/>
      <c r="I1116" s="2237"/>
      <c r="J1116" s="2237"/>
      <c r="K1116" s="2237"/>
      <c r="L1116" s="2237"/>
      <c r="M1116" s="2237"/>
      <c r="N1116" s="2237"/>
      <c r="O1116" s="2237"/>
      <c r="P1116" s="2237"/>
      <c r="Q1116" s="2237"/>
      <c r="R1116" s="2237"/>
      <c r="S1116" s="2237"/>
      <c r="T1116" s="2237"/>
      <c r="U1116" s="2237"/>
      <c r="V1116" s="2237"/>
      <c r="W1116" s="2237"/>
      <c r="X1116" s="2237"/>
      <c r="Y1116" s="2237"/>
      <c r="Z1116" s="2237"/>
      <c r="AA1116" s="2237"/>
      <c r="AB1116" s="2238"/>
      <c r="AC1116" s="2238"/>
      <c r="AD1116" s="2238"/>
      <c r="AE1116" s="2238"/>
      <c r="AF1116" s="2237"/>
      <c r="AG1116" s="2237"/>
      <c r="AH1116" s="2237"/>
      <c r="AI1116" s="2237"/>
      <c r="AJ1116" s="2237"/>
      <c r="AK1116" s="2237"/>
      <c r="AL1116" s="2237"/>
      <c r="AM1116" s="2237"/>
      <c r="AN1116" s="2237"/>
      <c r="AO1116" s="2237"/>
      <c r="AP1116" s="2237"/>
      <c r="AQ1116" s="2237"/>
      <c r="AR1116" s="2237"/>
      <c r="AS1116" s="2237"/>
      <c r="AT1116" s="2237"/>
      <c r="AU1116" s="2237"/>
      <c r="AV1116" s="2237"/>
      <c r="AW1116" s="2237"/>
      <c r="AX1116" s="2237"/>
      <c r="AY1116" s="2237"/>
      <c r="AZ1116" s="2237"/>
      <c r="BA1116" s="2237"/>
      <c r="BB1116" s="2237"/>
      <c r="BC1116" s="2237"/>
      <c r="BD1116" s="2237"/>
      <c r="BE1116" s="2237"/>
      <c r="BF1116" s="2237"/>
      <c r="BG1116" s="2237"/>
      <c r="BH1116" s="2237"/>
      <c r="BI1116" s="2237"/>
      <c r="BJ1116" s="2237"/>
      <c r="BK1116" s="2237"/>
      <c r="BL1116" s="2237"/>
      <c r="BM1116" s="2237"/>
      <c r="BN1116" s="2237"/>
      <c r="BO1116" s="2237"/>
      <c r="BP1116" s="2237"/>
      <c r="BQ1116" s="2237"/>
      <c r="BR1116" s="2237"/>
      <c r="BS1116" s="2238"/>
      <c r="BT1116" s="2237"/>
      <c r="BU1116" s="2237"/>
      <c r="BV1116" s="2237"/>
      <c r="BW1116" s="2237"/>
      <c r="BX1116" s="2237"/>
      <c r="BY1116" s="2237"/>
      <c r="BZ1116" s="2237"/>
      <c r="CA1116" s="2237"/>
      <c r="CB1116" s="2237"/>
      <c r="CC1116" s="2237"/>
      <c r="CD1116" s="2237"/>
      <c r="CE1116" s="2237"/>
      <c r="CF1116" s="2237"/>
      <c r="CG1116" s="2237"/>
      <c r="CH1116" s="2237"/>
      <c r="CI1116" s="2237"/>
      <c r="CJ1116" s="2237"/>
      <c r="CK1116" s="2237"/>
      <c r="CL1116" s="2237"/>
      <c r="CM1116" s="2238"/>
      <c r="CN1116" s="2238"/>
      <c r="CO1116" s="2239"/>
      <c r="CQ1116" s="1653"/>
    </row>
    <row r="1117" spans="1:95" s="551" customFormat="1" x14ac:dyDescent="0.2">
      <c r="A1117" s="2170"/>
      <c r="B1117" s="2236"/>
      <c r="C1117" s="2164"/>
      <c r="D1117" s="2164"/>
      <c r="E1117" s="2165"/>
      <c r="F1117" s="2167"/>
      <c r="G1117" s="2164"/>
      <c r="H1117" s="2167"/>
      <c r="I1117" s="2237"/>
      <c r="J1117" s="2237"/>
      <c r="K1117" s="2237"/>
      <c r="L1117" s="2237"/>
      <c r="M1117" s="2237"/>
      <c r="N1117" s="2237"/>
      <c r="O1117" s="2237"/>
      <c r="P1117" s="2237"/>
      <c r="Q1117" s="2237"/>
      <c r="R1117" s="2237"/>
      <c r="S1117" s="2237"/>
      <c r="T1117" s="2237"/>
      <c r="U1117" s="2237"/>
      <c r="V1117" s="2237"/>
      <c r="W1117" s="2237"/>
      <c r="X1117" s="2237"/>
      <c r="Y1117" s="2237"/>
      <c r="Z1117" s="2237"/>
      <c r="AA1117" s="2237"/>
      <c r="AB1117" s="2238"/>
      <c r="AC1117" s="2238"/>
      <c r="AD1117" s="2238"/>
      <c r="AE1117" s="2238"/>
      <c r="AF1117" s="2237"/>
      <c r="AG1117" s="2237"/>
      <c r="AH1117" s="2237"/>
      <c r="AI1117" s="2237"/>
      <c r="AJ1117" s="2237"/>
      <c r="AK1117" s="2237"/>
      <c r="AL1117" s="2237"/>
      <c r="AM1117" s="2237"/>
      <c r="AN1117" s="2237"/>
      <c r="AO1117" s="2237"/>
      <c r="AP1117" s="2237"/>
      <c r="AQ1117" s="2237"/>
      <c r="AR1117" s="2237"/>
      <c r="AS1117" s="2237"/>
      <c r="AT1117" s="2237"/>
      <c r="AU1117" s="2237"/>
      <c r="AV1117" s="2237"/>
      <c r="AW1117" s="2237"/>
      <c r="AX1117" s="2237"/>
      <c r="AY1117" s="2237"/>
      <c r="AZ1117" s="2237"/>
      <c r="BA1117" s="2237"/>
      <c r="BB1117" s="2237"/>
      <c r="BC1117" s="2237"/>
      <c r="BD1117" s="2237"/>
      <c r="BE1117" s="2237"/>
      <c r="BF1117" s="2237"/>
      <c r="BG1117" s="2237"/>
      <c r="BH1117" s="2237"/>
      <c r="BI1117" s="2237"/>
      <c r="BJ1117" s="2237"/>
      <c r="BK1117" s="2237"/>
      <c r="BL1117" s="2237"/>
      <c r="BM1117" s="2237"/>
      <c r="BN1117" s="2237"/>
      <c r="BO1117" s="2237"/>
      <c r="BP1117" s="2237"/>
      <c r="BQ1117" s="2237"/>
      <c r="BR1117" s="2237"/>
      <c r="BS1117" s="2238"/>
      <c r="BT1117" s="2237"/>
      <c r="BU1117" s="2237"/>
      <c r="BV1117" s="2237"/>
      <c r="BW1117" s="2237"/>
      <c r="BX1117" s="2237"/>
      <c r="BY1117" s="2237"/>
      <c r="BZ1117" s="2237"/>
      <c r="CA1117" s="2237"/>
      <c r="CB1117" s="2237"/>
      <c r="CC1117" s="2237"/>
      <c r="CD1117" s="2237"/>
      <c r="CE1117" s="2237"/>
      <c r="CF1117" s="2237"/>
      <c r="CG1117" s="2237"/>
      <c r="CH1117" s="2237"/>
      <c r="CI1117" s="2237"/>
      <c r="CJ1117" s="2237"/>
      <c r="CK1117" s="2237"/>
      <c r="CL1117" s="2237"/>
      <c r="CM1117" s="2238"/>
      <c r="CN1117" s="2238"/>
      <c r="CO1117" s="2239"/>
      <c r="CQ1117" s="1653"/>
    </row>
    <row r="1118" spans="1:95" s="551" customFormat="1" x14ac:dyDescent="0.2">
      <c r="A1118" s="2170"/>
      <c r="B1118" s="2236"/>
      <c r="C1118" s="2164"/>
      <c r="D1118" s="2164"/>
      <c r="E1118" s="2165"/>
      <c r="F1118" s="2167"/>
      <c r="G1118" s="2164"/>
      <c r="H1118" s="2167"/>
      <c r="I1118" s="2237"/>
      <c r="J1118" s="2237"/>
      <c r="K1118" s="2237"/>
      <c r="L1118" s="2237"/>
      <c r="M1118" s="2237"/>
      <c r="N1118" s="2237"/>
      <c r="O1118" s="2237"/>
      <c r="P1118" s="2237"/>
      <c r="Q1118" s="2237"/>
      <c r="R1118" s="2237"/>
      <c r="S1118" s="2237"/>
      <c r="T1118" s="2237"/>
      <c r="U1118" s="2237"/>
      <c r="V1118" s="2237"/>
      <c r="W1118" s="2237"/>
      <c r="X1118" s="2237"/>
      <c r="Y1118" s="2237"/>
      <c r="Z1118" s="2237"/>
      <c r="AA1118" s="2237"/>
      <c r="AB1118" s="2238"/>
      <c r="AC1118" s="2238"/>
      <c r="AD1118" s="2238"/>
      <c r="AE1118" s="2238"/>
      <c r="AF1118" s="2237"/>
      <c r="AG1118" s="2237"/>
      <c r="AH1118" s="2237"/>
      <c r="AI1118" s="2237"/>
      <c r="AJ1118" s="2237"/>
      <c r="AK1118" s="2237"/>
      <c r="AL1118" s="2237"/>
      <c r="AM1118" s="2237"/>
      <c r="AN1118" s="2237"/>
      <c r="AO1118" s="2237"/>
      <c r="AP1118" s="2237"/>
      <c r="AQ1118" s="2237"/>
      <c r="AR1118" s="2237"/>
      <c r="AS1118" s="2237"/>
      <c r="AT1118" s="2237"/>
      <c r="AU1118" s="2237"/>
      <c r="AV1118" s="2237"/>
      <c r="AW1118" s="2237"/>
      <c r="AX1118" s="2237"/>
      <c r="AY1118" s="2237"/>
      <c r="AZ1118" s="2237"/>
      <c r="BA1118" s="2237"/>
      <c r="BB1118" s="2237"/>
      <c r="BC1118" s="2237"/>
      <c r="BD1118" s="2237"/>
      <c r="BE1118" s="2237"/>
      <c r="BF1118" s="2237"/>
      <c r="BG1118" s="2237"/>
      <c r="BH1118" s="2237"/>
      <c r="BI1118" s="2237"/>
      <c r="BJ1118" s="2237"/>
      <c r="BK1118" s="2237"/>
      <c r="BL1118" s="2237"/>
      <c r="BM1118" s="2237"/>
      <c r="BN1118" s="2237"/>
      <c r="BO1118" s="2237"/>
      <c r="BP1118" s="2237"/>
      <c r="BQ1118" s="2237"/>
      <c r="BR1118" s="2237"/>
      <c r="BS1118" s="2238"/>
      <c r="BT1118" s="2237"/>
      <c r="BU1118" s="2237"/>
      <c r="BV1118" s="2237"/>
      <c r="BW1118" s="2237"/>
      <c r="BX1118" s="2237"/>
      <c r="BY1118" s="2237"/>
      <c r="BZ1118" s="2237"/>
      <c r="CA1118" s="2237"/>
      <c r="CB1118" s="2237"/>
      <c r="CC1118" s="2237"/>
      <c r="CD1118" s="2237"/>
      <c r="CE1118" s="2237"/>
      <c r="CF1118" s="2237"/>
      <c r="CG1118" s="2237"/>
      <c r="CH1118" s="2237"/>
      <c r="CI1118" s="2237"/>
      <c r="CJ1118" s="2237"/>
      <c r="CK1118" s="2237"/>
      <c r="CL1118" s="2237"/>
      <c r="CM1118" s="2238"/>
      <c r="CN1118" s="2238"/>
      <c r="CO1118" s="2239"/>
      <c r="CQ1118" s="1653"/>
    </row>
    <row r="1119" spans="1:95" s="551" customFormat="1" x14ac:dyDescent="0.2">
      <c r="A1119" s="2170"/>
      <c r="B1119" s="2236"/>
      <c r="C1119" s="2164"/>
      <c r="D1119" s="2164"/>
      <c r="E1119" s="2165"/>
      <c r="F1119" s="2167"/>
      <c r="G1119" s="2164"/>
      <c r="H1119" s="2167"/>
      <c r="I1119" s="2237"/>
      <c r="J1119" s="2237"/>
      <c r="K1119" s="2237"/>
      <c r="L1119" s="2237"/>
      <c r="M1119" s="2237"/>
      <c r="N1119" s="2237"/>
      <c r="O1119" s="2237"/>
      <c r="P1119" s="2237"/>
      <c r="Q1119" s="2237"/>
      <c r="R1119" s="2237"/>
      <c r="S1119" s="2237"/>
      <c r="T1119" s="2237"/>
      <c r="U1119" s="2237"/>
      <c r="V1119" s="2237"/>
      <c r="W1119" s="2237"/>
      <c r="X1119" s="2237"/>
      <c r="Y1119" s="2237"/>
      <c r="Z1119" s="2237"/>
      <c r="AA1119" s="2237"/>
      <c r="AB1119" s="2238"/>
      <c r="AC1119" s="2238"/>
      <c r="AD1119" s="2238"/>
      <c r="AE1119" s="2238"/>
      <c r="AF1119" s="2237"/>
      <c r="AG1119" s="2237"/>
      <c r="AH1119" s="2237"/>
      <c r="AI1119" s="2237"/>
      <c r="AJ1119" s="2237"/>
      <c r="AK1119" s="2237"/>
      <c r="AL1119" s="2237"/>
      <c r="AM1119" s="2237"/>
      <c r="AN1119" s="2237"/>
      <c r="AO1119" s="2237"/>
      <c r="AP1119" s="2237"/>
      <c r="AQ1119" s="2237"/>
      <c r="AR1119" s="2237"/>
      <c r="AS1119" s="2237"/>
      <c r="AT1119" s="2237"/>
      <c r="AU1119" s="2237"/>
      <c r="AV1119" s="2237"/>
      <c r="AW1119" s="2237"/>
      <c r="AX1119" s="2237"/>
      <c r="AY1119" s="2237"/>
      <c r="AZ1119" s="2237"/>
      <c r="BA1119" s="2237"/>
      <c r="BB1119" s="2237"/>
      <c r="BC1119" s="2237"/>
      <c r="BD1119" s="2237"/>
      <c r="BE1119" s="2237"/>
      <c r="BF1119" s="2237"/>
      <c r="BG1119" s="2237"/>
      <c r="BH1119" s="2237"/>
      <c r="BI1119" s="2237"/>
      <c r="BJ1119" s="2237"/>
      <c r="BK1119" s="2237"/>
      <c r="BL1119" s="2237"/>
      <c r="BM1119" s="2237"/>
      <c r="BN1119" s="2237"/>
      <c r="BO1119" s="2237"/>
      <c r="BP1119" s="2237"/>
      <c r="BQ1119" s="2237"/>
      <c r="BR1119" s="2237"/>
      <c r="BS1119" s="2238"/>
      <c r="BT1119" s="2237"/>
      <c r="BU1119" s="2237"/>
      <c r="BV1119" s="2237"/>
      <c r="BW1119" s="2237"/>
      <c r="BX1119" s="2237"/>
      <c r="BY1119" s="2237"/>
      <c r="BZ1119" s="2237"/>
      <c r="CA1119" s="2237"/>
      <c r="CB1119" s="2237"/>
      <c r="CC1119" s="2237"/>
      <c r="CD1119" s="2237"/>
      <c r="CE1119" s="2237"/>
      <c r="CF1119" s="2237"/>
      <c r="CG1119" s="2237"/>
      <c r="CH1119" s="2237"/>
      <c r="CI1119" s="2237"/>
      <c r="CJ1119" s="2237"/>
      <c r="CK1119" s="2237"/>
      <c r="CL1119" s="2237"/>
      <c r="CM1119" s="2238"/>
      <c r="CN1119" s="2238"/>
      <c r="CO1119" s="2239"/>
      <c r="CQ1119" s="1653"/>
    </row>
    <row r="1120" spans="1:95" s="551" customFormat="1" x14ac:dyDescent="0.2">
      <c r="A1120" s="2170"/>
      <c r="B1120" s="2236"/>
      <c r="C1120" s="2164"/>
      <c r="D1120" s="2164"/>
      <c r="E1120" s="2165"/>
      <c r="F1120" s="2167"/>
      <c r="G1120" s="2164"/>
      <c r="H1120" s="2167"/>
      <c r="I1120" s="2237"/>
      <c r="J1120" s="2237"/>
      <c r="K1120" s="2237"/>
      <c r="L1120" s="2237"/>
      <c r="M1120" s="2237"/>
      <c r="N1120" s="2237"/>
      <c r="O1120" s="2237"/>
      <c r="P1120" s="2237"/>
      <c r="Q1120" s="2237"/>
      <c r="R1120" s="2237"/>
      <c r="S1120" s="2237"/>
      <c r="T1120" s="2237"/>
      <c r="U1120" s="2237"/>
      <c r="V1120" s="2237"/>
      <c r="W1120" s="2237"/>
      <c r="X1120" s="2237"/>
      <c r="Y1120" s="2237"/>
      <c r="Z1120" s="2237"/>
      <c r="AA1120" s="2237"/>
      <c r="AB1120" s="2238"/>
      <c r="AC1120" s="2238"/>
      <c r="AD1120" s="2238"/>
      <c r="AE1120" s="2238"/>
      <c r="AF1120" s="2237"/>
      <c r="AG1120" s="2237"/>
      <c r="AH1120" s="2237"/>
      <c r="AI1120" s="2237"/>
      <c r="AJ1120" s="2237"/>
      <c r="AK1120" s="2237"/>
      <c r="AL1120" s="2237"/>
      <c r="AM1120" s="2237"/>
      <c r="AN1120" s="2237"/>
      <c r="AO1120" s="2237"/>
      <c r="AP1120" s="2237"/>
      <c r="AQ1120" s="2237"/>
      <c r="AR1120" s="2237"/>
      <c r="AS1120" s="2237"/>
      <c r="AT1120" s="2237"/>
      <c r="AU1120" s="2237"/>
      <c r="AV1120" s="2237"/>
      <c r="AW1120" s="2237"/>
      <c r="AX1120" s="2237"/>
      <c r="AY1120" s="2237"/>
      <c r="AZ1120" s="2237"/>
      <c r="BA1120" s="2237"/>
      <c r="BB1120" s="2237"/>
      <c r="BC1120" s="2237"/>
      <c r="BD1120" s="2237"/>
      <c r="BE1120" s="2237"/>
      <c r="BF1120" s="2237"/>
      <c r="BG1120" s="2237"/>
      <c r="BH1120" s="2237"/>
      <c r="BI1120" s="2237"/>
      <c r="BJ1120" s="2237"/>
      <c r="BK1120" s="2237"/>
      <c r="BL1120" s="2237"/>
      <c r="BM1120" s="2237"/>
      <c r="BN1120" s="2237"/>
      <c r="BO1120" s="2237"/>
      <c r="BP1120" s="2237"/>
      <c r="BQ1120" s="2237"/>
      <c r="BR1120" s="2237"/>
      <c r="BS1120" s="2238"/>
      <c r="BT1120" s="2237"/>
      <c r="BU1120" s="2237"/>
      <c r="BV1120" s="2237"/>
      <c r="BW1120" s="2237"/>
      <c r="BX1120" s="2237"/>
      <c r="BY1120" s="2237"/>
      <c r="BZ1120" s="2237"/>
      <c r="CA1120" s="2237"/>
      <c r="CB1120" s="2237"/>
      <c r="CC1120" s="2237"/>
      <c r="CD1120" s="2237"/>
      <c r="CE1120" s="2237"/>
      <c r="CF1120" s="2237"/>
      <c r="CG1120" s="2237"/>
      <c r="CH1120" s="2237"/>
      <c r="CI1120" s="2237"/>
      <c r="CJ1120" s="2237"/>
      <c r="CK1120" s="2237"/>
      <c r="CL1120" s="2237"/>
      <c r="CM1120" s="2238"/>
      <c r="CN1120" s="2238"/>
      <c r="CO1120" s="2239"/>
      <c r="CQ1120" s="1653"/>
    </row>
    <row r="1121" spans="1:95" s="551" customFormat="1" x14ac:dyDescent="0.2">
      <c r="A1121" s="2170"/>
      <c r="B1121" s="2236"/>
      <c r="C1121" s="2164"/>
      <c r="D1121" s="2164"/>
      <c r="E1121" s="2165"/>
      <c r="F1121" s="2167"/>
      <c r="G1121" s="2164"/>
      <c r="H1121" s="2167"/>
      <c r="I1121" s="2237"/>
      <c r="J1121" s="2237"/>
      <c r="K1121" s="2237"/>
      <c r="L1121" s="2237"/>
      <c r="M1121" s="2237"/>
      <c r="N1121" s="2237"/>
      <c r="O1121" s="2237"/>
      <c r="P1121" s="2237"/>
      <c r="Q1121" s="2237"/>
      <c r="R1121" s="2237"/>
      <c r="S1121" s="2237"/>
      <c r="T1121" s="2237"/>
      <c r="U1121" s="2237"/>
      <c r="V1121" s="2237"/>
      <c r="W1121" s="2237"/>
      <c r="X1121" s="2237"/>
      <c r="Y1121" s="2237"/>
      <c r="Z1121" s="2237"/>
      <c r="AA1121" s="2237"/>
      <c r="AB1121" s="2238"/>
      <c r="AC1121" s="2238"/>
      <c r="AD1121" s="2238"/>
      <c r="AE1121" s="2238"/>
      <c r="AF1121" s="2237"/>
      <c r="AG1121" s="2237"/>
      <c r="AH1121" s="2237"/>
      <c r="AI1121" s="2237"/>
      <c r="AJ1121" s="2237"/>
      <c r="AK1121" s="2237"/>
      <c r="AL1121" s="2237"/>
      <c r="AM1121" s="2237"/>
      <c r="AN1121" s="2237"/>
      <c r="AO1121" s="2237"/>
      <c r="AP1121" s="2237"/>
      <c r="AQ1121" s="2237"/>
      <c r="AR1121" s="2237"/>
      <c r="AS1121" s="2237"/>
      <c r="AT1121" s="2237"/>
      <c r="AU1121" s="2237"/>
      <c r="AV1121" s="2237"/>
      <c r="AW1121" s="2237"/>
      <c r="AX1121" s="2237"/>
      <c r="AY1121" s="2237"/>
      <c r="AZ1121" s="2237"/>
      <c r="BA1121" s="2237"/>
      <c r="BB1121" s="2237"/>
      <c r="BC1121" s="2237"/>
      <c r="BD1121" s="2237"/>
      <c r="BE1121" s="2237"/>
      <c r="BF1121" s="2237"/>
      <c r="BG1121" s="2237"/>
      <c r="BH1121" s="2237"/>
      <c r="BI1121" s="2237"/>
      <c r="BJ1121" s="2237"/>
      <c r="BK1121" s="2237"/>
      <c r="BL1121" s="2237"/>
      <c r="BM1121" s="2237"/>
      <c r="BN1121" s="2237"/>
      <c r="BO1121" s="2237"/>
      <c r="BP1121" s="2237"/>
      <c r="BQ1121" s="2237"/>
      <c r="BR1121" s="2237"/>
      <c r="BS1121" s="2238"/>
      <c r="BT1121" s="2237"/>
      <c r="BU1121" s="2237"/>
      <c r="BV1121" s="2237"/>
      <c r="BW1121" s="2237"/>
      <c r="BX1121" s="2237"/>
      <c r="BY1121" s="2237"/>
      <c r="BZ1121" s="2237"/>
      <c r="CA1121" s="2237"/>
      <c r="CB1121" s="2237"/>
      <c r="CC1121" s="2237"/>
      <c r="CD1121" s="2237"/>
      <c r="CE1121" s="2237"/>
      <c r="CF1121" s="2237"/>
      <c r="CG1121" s="2237"/>
      <c r="CH1121" s="2237"/>
      <c r="CI1121" s="2237"/>
      <c r="CJ1121" s="2237"/>
      <c r="CK1121" s="2237"/>
      <c r="CL1121" s="2237"/>
      <c r="CM1121" s="2238"/>
      <c r="CN1121" s="2238"/>
      <c r="CO1121" s="2239"/>
      <c r="CQ1121" s="1653"/>
    </row>
    <row r="1122" spans="1:95" s="551" customFormat="1" x14ac:dyDescent="0.2">
      <c r="A1122" s="2170"/>
      <c r="B1122" s="2236"/>
      <c r="C1122" s="2164"/>
      <c r="D1122" s="2164"/>
      <c r="E1122" s="2165"/>
      <c r="F1122" s="2167"/>
      <c r="G1122" s="2164"/>
      <c r="H1122" s="2167"/>
      <c r="I1122" s="2237"/>
      <c r="J1122" s="2237"/>
      <c r="K1122" s="2237"/>
      <c r="L1122" s="2237"/>
      <c r="M1122" s="2237"/>
      <c r="N1122" s="2237"/>
      <c r="O1122" s="2237"/>
      <c r="P1122" s="2237"/>
      <c r="Q1122" s="2237"/>
      <c r="R1122" s="2237"/>
      <c r="S1122" s="2237"/>
      <c r="T1122" s="2237"/>
      <c r="U1122" s="2237"/>
      <c r="V1122" s="2237"/>
      <c r="W1122" s="2237"/>
      <c r="X1122" s="2237"/>
      <c r="Y1122" s="2237"/>
      <c r="Z1122" s="2237"/>
      <c r="AA1122" s="2237"/>
      <c r="AB1122" s="2238"/>
      <c r="AC1122" s="2238"/>
      <c r="AD1122" s="2238"/>
      <c r="AE1122" s="2238"/>
      <c r="AF1122" s="2237"/>
      <c r="AG1122" s="2237"/>
      <c r="AH1122" s="2237"/>
      <c r="AI1122" s="2237"/>
      <c r="AJ1122" s="2237"/>
      <c r="AK1122" s="2237"/>
      <c r="AL1122" s="2237"/>
      <c r="AM1122" s="2237"/>
      <c r="AN1122" s="2237"/>
      <c r="AO1122" s="2237"/>
      <c r="AP1122" s="2237"/>
      <c r="AQ1122" s="2237"/>
      <c r="AR1122" s="2237"/>
      <c r="AS1122" s="2237"/>
      <c r="AT1122" s="2237"/>
      <c r="AU1122" s="2237"/>
      <c r="AV1122" s="2237"/>
      <c r="AW1122" s="2237"/>
      <c r="AX1122" s="2237"/>
      <c r="AY1122" s="2237"/>
      <c r="AZ1122" s="2237"/>
      <c r="BA1122" s="2237"/>
      <c r="BB1122" s="2237"/>
      <c r="BC1122" s="2237"/>
      <c r="BD1122" s="2237"/>
      <c r="BE1122" s="2237"/>
      <c r="BF1122" s="2237"/>
      <c r="BG1122" s="2237"/>
      <c r="BH1122" s="2237"/>
      <c r="BI1122" s="2237"/>
      <c r="BJ1122" s="2237"/>
      <c r="BK1122" s="2237"/>
      <c r="BL1122" s="2237"/>
      <c r="BM1122" s="2237"/>
      <c r="BN1122" s="2237"/>
      <c r="BO1122" s="2237"/>
      <c r="BP1122" s="2237"/>
      <c r="BQ1122" s="2237"/>
      <c r="BR1122" s="2237"/>
      <c r="BS1122" s="2238"/>
      <c r="BT1122" s="2237"/>
      <c r="BU1122" s="2237"/>
      <c r="BV1122" s="2237"/>
      <c r="BW1122" s="2237"/>
      <c r="BX1122" s="2237"/>
      <c r="BY1122" s="2237"/>
      <c r="BZ1122" s="2237"/>
      <c r="CA1122" s="2237"/>
      <c r="CB1122" s="2237"/>
      <c r="CC1122" s="2237"/>
      <c r="CD1122" s="2237"/>
      <c r="CE1122" s="2237"/>
      <c r="CF1122" s="2237"/>
      <c r="CG1122" s="2237"/>
      <c r="CH1122" s="2237"/>
      <c r="CI1122" s="2237"/>
      <c r="CJ1122" s="2237"/>
      <c r="CK1122" s="2237"/>
      <c r="CL1122" s="2237"/>
      <c r="CM1122" s="2238"/>
      <c r="CN1122" s="2238"/>
      <c r="CO1122" s="2239"/>
      <c r="CQ1122" s="1653"/>
    </row>
    <row r="1123" spans="1:95" s="551" customFormat="1" x14ac:dyDescent="0.2">
      <c r="A1123" s="2170"/>
      <c r="B1123" s="2236"/>
      <c r="C1123" s="2164"/>
      <c r="D1123" s="2164"/>
      <c r="E1123" s="2165"/>
      <c r="F1123" s="2167"/>
      <c r="G1123" s="2164"/>
      <c r="H1123" s="2167"/>
      <c r="I1123" s="2237"/>
      <c r="J1123" s="2237"/>
      <c r="K1123" s="2237"/>
      <c r="L1123" s="2237"/>
      <c r="M1123" s="2237"/>
      <c r="N1123" s="2237"/>
      <c r="O1123" s="2237"/>
      <c r="P1123" s="2237"/>
      <c r="Q1123" s="2237"/>
      <c r="R1123" s="2237"/>
      <c r="S1123" s="2237"/>
      <c r="T1123" s="2237"/>
      <c r="U1123" s="2237"/>
      <c r="V1123" s="2237"/>
      <c r="W1123" s="2237"/>
      <c r="X1123" s="2237"/>
      <c r="Y1123" s="2237"/>
      <c r="Z1123" s="2237"/>
      <c r="AA1123" s="2237"/>
      <c r="AB1123" s="2238"/>
      <c r="AC1123" s="2238"/>
      <c r="AD1123" s="2238"/>
      <c r="AE1123" s="2238"/>
      <c r="AF1123" s="2237"/>
      <c r="AG1123" s="2237"/>
      <c r="AH1123" s="2237"/>
      <c r="AI1123" s="2237"/>
      <c r="AJ1123" s="2237"/>
      <c r="AK1123" s="2237"/>
      <c r="AL1123" s="2237"/>
      <c r="AM1123" s="2237"/>
      <c r="AN1123" s="2237"/>
      <c r="AO1123" s="2237"/>
      <c r="AP1123" s="2237"/>
      <c r="AQ1123" s="2237"/>
      <c r="AR1123" s="2237"/>
      <c r="AS1123" s="2237"/>
      <c r="AT1123" s="2237"/>
      <c r="AU1123" s="2237"/>
      <c r="AV1123" s="2237"/>
      <c r="AW1123" s="2237"/>
      <c r="AX1123" s="2237"/>
      <c r="AY1123" s="2237"/>
      <c r="AZ1123" s="2237"/>
      <c r="BA1123" s="2237"/>
      <c r="BB1123" s="2237"/>
      <c r="BC1123" s="2237"/>
      <c r="BD1123" s="2237"/>
      <c r="BE1123" s="2237"/>
      <c r="BF1123" s="2237"/>
      <c r="BG1123" s="2237"/>
      <c r="BH1123" s="2237"/>
      <c r="BI1123" s="2237"/>
      <c r="BJ1123" s="2237"/>
      <c r="BK1123" s="2237"/>
      <c r="BL1123" s="2237"/>
      <c r="BM1123" s="2237"/>
      <c r="BN1123" s="2237"/>
      <c r="BO1123" s="2237"/>
      <c r="BP1123" s="2237"/>
      <c r="BQ1123" s="2237"/>
      <c r="BR1123" s="2237"/>
      <c r="BS1123" s="2238"/>
      <c r="BT1123" s="2237"/>
      <c r="BU1123" s="2237"/>
      <c r="BV1123" s="2237"/>
      <c r="BW1123" s="2237"/>
      <c r="BX1123" s="2237"/>
      <c r="BY1123" s="2237"/>
      <c r="BZ1123" s="2237"/>
      <c r="CA1123" s="2237"/>
      <c r="CB1123" s="2237"/>
      <c r="CC1123" s="2237"/>
      <c r="CD1123" s="2237"/>
      <c r="CE1123" s="2237"/>
      <c r="CF1123" s="2237"/>
      <c r="CG1123" s="2237"/>
      <c r="CH1123" s="2237"/>
      <c r="CI1123" s="2237"/>
      <c r="CJ1123" s="2237"/>
      <c r="CK1123" s="2237"/>
      <c r="CL1123" s="2237"/>
      <c r="CM1123" s="2238"/>
      <c r="CN1123" s="2238"/>
      <c r="CO1123" s="2239"/>
      <c r="CQ1123" s="1653"/>
    </row>
    <row r="1124" spans="1:95" s="551" customFormat="1" x14ac:dyDescent="0.2">
      <c r="A1124" s="2170"/>
      <c r="B1124" s="2236"/>
      <c r="C1124" s="2164"/>
      <c r="D1124" s="2164"/>
      <c r="E1124" s="2165"/>
      <c r="F1124" s="2167"/>
      <c r="G1124" s="2164"/>
      <c r="H1124" s="2167"/>
      <c r="I1124" s="2237"/>
      <c r="J1124" s="2237"/>
      <c r="K1124" s="2237"/>
      <c r="L1124" s="2237"/>
      <c r="M1124" s="2237"/>
      <c r="N1124" s="2237"/>
      <c r="O1124" s="2237"/>
      <c r="P1124" s="2237"/>
      <c r="Q1124" s="2237"/>
      <c r="R1124" s="2237"/>
      <c r="S1124" s="2237"/>
      <c r="T1124" s="2237"/>
      <c r="U1124" s="2237"/>
      <c r="V1124" s="2237"/>
      <c r="W1124" s="2237"/>
      <c r="X1124" s="2237"/>
      <c r="Y1124" s="2237"/>
      <c r="Z1124" s="2237"/>
      <c r="AA1124" s="2237"/>
      <c r="AB1124" s="2238"/>
      <c r="AC1124" s="2238"/>
      <c r="AD1124" s="2238"/>
      <c r="AE1124" s="2238"/>
      <c r="AF1124" s="2237"/>
      <c r="AG1124" s="2237"/>
      <c r="AH1124" s="2237"/>
      <c r="AI1124" s="2237"/>
      <c r="AJ1124" s="2237"/>
      <c r="AK1124" s="2237"/>
      <c r="AL1124" s="2237"/>
      <c r="AM1124" s="2237"/>
      <c r="AN1124" s="2237"/>
      <c r="AO1124" s="2237"/>
      <c r="AP1124" s="2237"/>
      <c r="AQ1124" s="2237"/>
      <c r="AR1124" s="2237"/>
      <c r="AS1124" s="2237"/>
      <c r="AT1124" s="2237"/>
      <c r="AU1124" s="2237"/>
      <c r="AV1124" s="2237"/>
      <c r="AW1124" s="2237"/>
      <c r="AX1124" s="2237"/>
      <c r="AY1124" s="2237"/>
      <c r="AZ1124" s="2237"/>
      <c r="BA1124" s="2237"/>
      <c r="BB1124" s="2237"/>
      <c r="BC1124" s="2237"/>
      <c r="BD1124" s="2237"/>
      <c r="BE1124" s="2237"/>
      <c r="BF1124" s="2237"/>
      <c r="BG1124" s="2237"/>
      <c r="BH1124" s="2237"/>
      <c r="BI1124" s="2237"/>
      <c r="BJ1124" s="2237"/>
      <c r="BK1124" s="2237"/>
      <c r="BL1124" s="2237"/>
      <c r="BM1124" s="2237"/>
      <c r="BN1124" s="2237"/>
      <c r="BO1124" s="2237"/>
      <c r="BP1124" s="2237"/>
      <c r="BQ1124" s="2237"/>
      <c r="BR1124" s="2237"/>
      <c r="BS1124" s="2238"/>
      <c r="BT1124" s="2237"/>
      <c r="BU1124" s="2237"/>
      <c r="BV1124" s="2237"/>
      <c r="BW1124" s="2237"/>
      <c r="BX1124" s="2237"/>
      <c r="BY1124" s="2237"/>
      <c r="BZ1124" s="2237"/>
      <c r="CA1124" s="2237"/>
      <c r="CB1124" s="2237"/>
      <c r="CC1124" s="2237"/>
      <c r="CD1124" s="2237"/>
      <c r="CE1124" s="2237"/>
      <c r="CF1124" s="2237"/>
      <c r="CG1124" s="2237"/>
      <c r="CH1124" s="2237"/>
      <c r="CI1124" s="2237"/>
      <c r="CJ1124" s="2237"/>
      <c r="CK1124" s="2237"/>
      <c r="CL1124" s="2237"/>
      <c r="CM1124" s="2238"/>
      <c r="CN1124" s="2238"/>
      <c r="CO1124" s="2239"/>
      <c r="CQ1124" s="1653"/>
    </row>
    <row r="1125" spans="1:95" s="551" customFormat="1" x14ac:dyDescent="0.2">
      <c r="A1125" s="2170"/>
      <c r="B1125" s="2236"/>
      <c r="C1125" s="2164"/>
      <c r="D1125" s="2164"/>
      <c r="E1125" s="2165"/>
      <c r="F1125" s="2167"/>
      <c r="G1125" s="2164"/>
      <c r="H1125" s="2167"/>
      <c r="I1125" s="2237"/>
      <c r="J1125" s="2237"/>
      <c r="K1125" s="2237"/>
      <c r="L1125" s="2237"/>
      <c r="M1125" s="2237"/>
      <c r="N1125" s="2237"/>
      <c r="O1125" s="2237"/>
      <c r="P1125" s="2237"/>
      <c r="Q1125" s="2237"/>
      <c r="R1125" s="2237"/>
      <c r="S1125" s="2237"/>
      <c r="T1125" s="2237"/>
      <c r="U1125" s="2237"/>
      <c r="V1125" s="2237"/>
      <c r="W1125" s="2237"/>
      <c r="X1125" s="2237"/>
      <c r="Y1125" s="2237"/>
      <c r="Z1125" s="2237"/>
      <c r="AA1125" s="2237"/>
      <c r="AB1125" s="2238"/>
      <c r="AC1125" s="2238"/>
      <c r="AD1125" s="2238"/>
      <c r="AE1125" s="2238"/>
      <c r="AF1125" s="2237"/>
      <c r="AG1125" s="2237"/>
      <c r="AH1125" s="2237"/>
      <c r="AI1125" s="2237"/>
      <c r="AJ1125" s="2237"/>
      <c r="AK1125" s="2237"/>
      <c r="AL1125" s="2237"/>
      <c r="AM1125" s="2237"/>
      <c r="AN1125" s="2237"/>
      <c r="AO1125" s="2237"/>
      <c r="AP1125" s="2237"/>
      <c r="AQ1125" s="2237"/>
      <c r="AR1125" s="2237"/>
      <c r="AS1125" s="2237"/>
      <c r="AT1125" s="2237"/>
      <c r="AU1125" s="2237"/>
      <c r="AV1125" s="2237"/>
      <c r="AW1125" s="2237"/>
      <c r="AX1125" s="2237"/>
      <c r="AY1125" s="2237"/>
      <c r="AZ1125" s="2237"/>
      <c r="BA1125" s="2237"/>
      <c r="BB1125" s="2237"/>
      <c r="BC1125" s="2237"/>
      <c r="BD1125" s="2237"/>
      <c r="BE1125" s="2237"/>
      <c r="BF1125" s="2237"/>
      <c r="BG1125" s="2237"/>
      <c r="BH1125" s="2237"/>
      <c r="BI1125" s="2237"/>
      <c r="BJ1125" s="2237"/>
      <c r="BK1125" s="2237"/>
      <c r="BL1125" s="2237"/>
      <c r="BM1125" s="2237"/>
      <c r="BN1125" s="2237"/>
      <c r="BO1125" s="2237"/>
      <c r="BP1125" s="2237"/>
      <c r="BQ1125" s="2237"/>
      <c r="BR1125" s="2237"/>
      <c r="BS1125" s="2238"/>
      <c r="BT1125" s="2237"/>
      <c r="BU1125" s="2237"/>
      <c r="BV1125" s="2237"/>
      <c r="BW1125" s="2237"/>
      <c r="BX1125" s="2237"/>
      <c r="BY1125" s="2237"/>
      <c r="BZ1125" s="2237"/>
      <c r="CA1125" s="2237"/>
      <c r="CB1125" s="2237"/>
      <c r="CC1125" s="2237"/>
      <c r="CD1125" s="2237"/>
      <c r="CE1125" s="2237"/>
      <c r="CF1125" s="2237"/>
      <c r="CG1125" s="2237"/>
      <c r="CH1125" s="2237"/>
      <c r="CI1125" s="2237"/>
      <c r="CJ1125" s="2237"/>
      <c r="CK1125" s="2237"/>
      <c r="CL1125" s="2237"/>
      <c r="CM1125" s="2238"/>
      <c r="CN1125" s="2238"/>
      <c r="CO1125" s="2239"/>
      <c r="CQ1125" s="1653"/>
    </row>
    <row r="1126" spans="1:95" s="551" customFormat="1" x14ac:dyDescent="0.2">
      <c r="A1126" s="2170"/>
      <c r="B1126" s="2236"/>
      <c r="C1126" s="2164"/>
      <c r="D1126" s="2164"/>
      <c r="E1126" s="2165"/>
      <c r="F1126" s="2167"/>
      <c r="G1126" s="2164"/>
      <c r="H1126" s="2167"/>
      <c r="I1126" s="2237"/>
      <c r="J1126" s="2237"/>
      <c r="K1126" s="2237"/>
      <c r="L1126" s="2237"/>
      <c r="M1126" s="2237"/>
      <c r="N1126" s="2237"/>
      <c r="O1126" s="2237"/>
      <c r="P1126" s="2237"/>
      <c r="Q1126" s="2237"/>
      <c r="R1126" s="2237"/>
      <c r="S1126" s="2237"/>
      <c r="T1126" s="2237"/>
      <c r="U1126" s="2237"/>
      <c r="V1126" s="2237"/>
      <c r="W1126" s="2237"/>
      <c r="X1126" s="2237"/>
      <c r="Y1126" s="2237"/>
      <c r="Z1126" s="2237"/>
      <c r="AA1126" s="2237"/>
      <c r="AB1126" s="2238"/>
      <c r="AC1126" s="2238"/>
      <c r="AD1126" s="2238"/>
      <c r="AE1126" s="2238"/>
      <c r="AF1126" s="2237"/>
      <c r="AG1126" s="2237"/>
      <c r="AH1126" s="2237"/>
      <c r="AI1126" s="2237"/>
      <c r="AJ1126" s="2237"/>
      <c r="AK1126" s="2237"/>
      <c r="AL1126" s="2237"/>
      <c r="AM1126" s="2237"/>
      <c r="AN1126" s="2237"/>
      <c r="AO1126" s="2237"/>
      <c r="AP1126" s="2237"/>
      <c r="AQ1126" s="2237"/>
      <c r="AR1126" s="2237"/>
      <c r="AS1126" s="2237"/>
      <c r="AT1126" s="2237"/>
      <c r="AU1126" s="2237"/>
      <c r="AV1126" s="2237"/>
      <c r="AW1126" s="2237"/>
      <c r="AX1126" s="2237"/>
      <c r="AY1126" s="2237"/>
      <c r="AZ1126" s="2237"/>
      <c r="BA1126" s="2237"/>
      <c r="BB1126" s="2237"/>
      <c r="BC1126" s="2237"/>
      <c r="BD1126" s="2237"/>
      <c r="BE1126" s="2237"/>
      <c r="BF1126" s="2237"/>
      <c r="BG1126" s="2237"/>
      <c r="BH1126" s="2237"/>
      <c r="BI1126" s="2237"/>
      <c r="BJ1126" s="2237"/>
      <c r="BK1126" s="2237"/>
      <c r="BL1126" s="2237"/>
      <c r="BM1126" s="2237"/>
      <c r="BN1126" s="2237"/>
      <c r="BO1126" s="2237"/>
      <c r="BP1126" s="2237"/>
      <c r="BQ1126" s="2237"/>
      <c r="BR1126" s="2237"/>
      <c r="BS1126" s="2238"/>
      <c r="BT1126" s="2237"/>
      <c r="BU1126" s="2237"/>
      <c r="BV1126" s="2237"/>
      <c r="BW1126" s="2237"/>
      <c r="BX1126" s="2237"/>
      <c r="BY1126" s="2237"/>
      <c r="BZ1126" s="2237"/>
      <c r="CA1126" s="2237"/>
      <c r="CB1126" s="2237"/>
      <c r="CC1126" s="2237"/>
      <c r="CD1126" s="2237"/>
      <c r="CE1126" s="2237"/>
      <c r="CF1126" s="2237"/>
      <c r="CG1126" s="2237"/>
      <c r="CH1126" s="2237"/>
      <c r="CI1126" s="2237"/>
      <c r="CJ1126" s="2237"/>
      <c r="CK1126" s="2237"/>
      <c r="CL1126" s="2237"/>
      <c r="CM1126" s="2238"/>
      <c r="CN1126" s="2238"/>
      <c r="CO1126" s="2239"/>
      <c r="CQ1126" s="1653"/>
    </row>
    <row r="1127" spans="1:95" s="551" customFormat="1" x14ac:dyDescent="0.2">
      <c r="A1127" s="2170"/>
      <c r="B1127" s="2236"/>
      <c r="C1127" s="2164"/>
      <c r="D1127" s="2164"/>
      <c r="E1127" s="2165"/>
      <c r="F1127" s="2167"/>
      <c r="G1127" s="2164"/>
      <c r="H1127" s="2167"/>
      <c r="I1127" s="2237"/>
      <c r="J1127" s="2237"/>
      <c r="K1127" s="2237"/>
      <c r="L1127" s="2237"/>
      <c r="M1127" s="2237"/>
      <c r="N1127" s="2237"/>
      <c r="O1127" s="2237"/>
      <c r="P1127" s="2237"/>
      <c r="Q1127" s="2237"/>
      <c r="R1127" s="2237"/>
      <c r="S1127" s="2237"/>
      <c r="T1127" s="2237"/>
      <c r="U1127" s="2237"/>
      <c r="V1127" s="2237"/>
      <c r="W1127" s="2237"/>
      <c r="X1127" s="2237"/>
      <c r="Y1127" s="2237"/>
      <c r="Z1127" s="2237"/>
      <c r="AA1127" s="2237"/>
      <c r="AB1127" s="2238"/>
      <c r="AC1127" s="2238"/>
      <c r="AD1127" s="2238"/>
      <c r="AE1127" s="2238"/>
      <c r="AF1127" s="2237"/>
      <c r="AG1127" s="2237"/>
      <c r="AH1127" s="2237"/>
      <c r="AI1127" s="2237"/>
      <c r="AJ1127" s="2237"/>
      <c r="AK1127" s="2237"/>
      <c r="AL1127" s="2237"/>
      <c r="AM1127" s="2237"/>
      <c r="AN1127" s="2237"/>
      <c r="AO1127" s="2237"/>
      <c r="AP1127" s="2237"/>
      <c r="AQ1127" s="2237"/>
      <c r="AR1127" s="2237"/>
      <c r="AS1127" s="2237"/>
      <c r="AT1127" s="2237"/>
      <c r="AU1127" s="2237"/>
      <c r="AV1127" s="2237"/>
      <c r="AW1127" s="2237"/>
      <c r="AX1127" s="2237"/>
      <c r="AY1127" s="2237"/>
      <c r="AZ1127" s="2237"/>
      <c r="BA1127" s="2237"/>
      <c r="BB1127" s="2237"/>
      <c r="BC1127" s="2237"/>
      <c r="BD1127" s="2237"/>
      <c r="BE1127" s="2237"/>
      <c r="BF1127" s="2237"/>
      <c r="BG1127" s="2237"/>
      <c r="BH1127" s="2237"/>
      <c r="BI1127" s="2237"/>
      <c r="BJ1127" s="2237"/>
      <c r="BK1127" s="2237"/>
      <c r="BL1127" s="2237"/>
      <c r="BM1127" s="2237"/>
      <c r="BN1127" s="2237"/>
      <c r="BO1127" s="2237"/>
      <c r="BP1127" s="2237"/>
      <c r="BQ1127" s="2237"/>
      <c r="BR1127" s="2237"/>
      <c r="BS1127" s="2238"/>
      <c r="BT1127" s="2237"/>
      <c r="BU1127" s="2237"/>
      <c r="BV1127" s="2237"/>
      <c r="BW1127" s="2237"/>
      <c r="BX1127" s="2237"/>
      <c r="BY1127" s="2237"/>
      <c r="BZ1127" s="2237"/>
      <c r="CA1127" s="2237"/>
      <c r="CB1127" s="2237"/>
      <c r="CC1127" s="2237"/>
      <c r="CD1127" s="2237"/>
      <c r="CE1127" s="2237"/>
      <c r="CF1127" s="2237"/>
      <c r="CG1127" s="2237"/>
      <c r="CH1127" s="2237"/>
      <c r="CI1127" s="2237"/>
      <c r="CJ1127" s="2237"/>
      <c r="CK1127" s="2237"/>
      <c r="CL1127" s="2237"/>
      <c r="CM1127" s="2238"/>
      <c r="CN1127" s="2238"/>
      <c r="CO1127" s="2239"/>
      <c r="CQ1127" s="1653"/>
    </row>
    <row r="1128" spans="1:95" s="551" customFormat="1" x14ac:dyDescent="0.2">
      <c r="A1128" s="2170"/>
      <c r="B1128" s="2236"/>
      <c r="C1128" s="2164"/>
      <c r="D1128" s="2164"/>
      <c r="E1128" s="2165"/>
      <c r="F1128" s="2167"/>
      <c r="G1128" s="2164"/>
      <c r="H1128" s="2167"/>
      <c r="I1128" s="2237"/>
      <c r="J1128" s="2237"/>
      <c r="K1128" s="2237"/>
      <c r="L1128" s="2237"/>
      <c r="M1128" s="2237"/>
      <c r="N1128" s="2237"/>
      <c r="O1128" s="2237"/>
      <c r="P1128" s="2237"/>
      <c r="Q1128" s="2237"/>
      <c r="R1128" s="2237"/>
      <c r="S1128" s="2237"/>
      <c r="T1128" s="2237"/>
      <c r="U1128" s="2237"/>
      <c r="V1128" s="2237"/>
      <c r="W1128" s="2237"/>
      <c r="X1128" s="2237"/>
      <c r="Y1128" s="2237"/>
      <c r="Z1128" s="2237"/>
      <c r="AA1128" s="2237"/>
      <c r="AB1128" s="2238"/>
      <c r="AC1128" s="2238"/>
      <c r="AD1128" s="2238"/>
      <c r="AE1128" s="2238"/>
      <c r="AF1128" s="2237"/>
      <c r="AG1128" s="2237"/>
      <c r="AH1128" s="2237"/>
      <c r="AI1128" s="2237"/>
      <c r="AJ1128" s="2237"/>
      <c r="AK1128" s="2237"/>
      <c r="AL1128" s="2237"/>
      <c r="AM1128" s="2237"/>
      <c r="AN1128" s="2237"/>
      <c r="AO1128" s="2237"/>
      <c r="AP1128" s="2237"/>
      <c r="AQ1128" s="2237"/>
      <c r="AR1128" s="2237"/>
      <c r="AS1128" s="2237"/>
      <c r="AT1128" s="2237"/>
      <c r="AU1128" s="2237"/>
      <c r="AV1128" s="2237"/>
      <c r="AW1128" s="2237"/>
      <c r="AX1128" s="2237"/>
      <c r="AY1128" s="2237"/>
      <c r="AZ1128" s="2237"/>
      <c r="BA1128" s="2237"/>
      <c r="BB1128" s="2237"/>
      <c r="BC1128" s="2237"/>
      <c r="BD1128" s="2237"/>
      <c r="BE1128" s="2237"/>
      <c r="BF1128" s="2237"/>
      <c r="BG1128" s="2237"/>
      <c r="BH1128" s="2237"/>
      <c r="BI1128" s="2237"/>
      <c r="BJ1128" s="2237"/>
      <c r="BK1128" s="2237"/>
      <c r="BL1128" s="2237"/>
      <c r="BM1128" s="2237"/>
      <c r="BN1128" s="2237"/>
      <c r="BO1128" s="2237"/>
      <c r="BP1128" s="2237"/>
      <c r="BQ1128" s="2237"/>
      <c r="BR1128" s="2237"/>
      <c r="BS1128" s="2238"/>
      <c r="BT1128" s="2237"/>
      <c r="BU1128" s="2237"/>
      <c r="BV1128" s="2237"/>
      <c r="BW1128" s="2237"/>
      <c r="BX1128" s="2237"/>
      <c r="BY1128" s="2237"/>
      <c r="BZ1128" s="2237"/>
      <c r="CA1128" s="2237"/>
      <c r="CB1128" s="2237"/>
      <c r="CC1128" s="2237"/>
      <c r="CD1128" s="2237"/>
      <c r="CE1128" s="2237"/>
      <c r="CF1128" s="2237"/>
      <c r="CG1128" s="2237"/>
      <c r="CH1128" s="2237"/>
      <c r="CI1128" s="2237"/>
      <c r="CJ1128" s="2237"/>
      <c r="CK1128" s="2237"/>
      <c r="CL1128" s="2237"/>
      <c r="CM1128" s="2238"/>
      <c r="CN1128" s="2238"/>
      <c r="CO1128" s="2239"/>
      <c r="CQ1128" s="1653"/>
    </row>
    <row r="1129" spans="1:95" s="551" customFormat="1" x14ac:dyDescent="0.2">
      <c r="A1129" s="2170"/>
      <c r="B1129" s="2236"/>
      <c r="C1129" s="2164"/>
      <c r="D1129" s="2164"/>
      <c r="E1129" s="2165"/>
      <c r="F1129" s="2167"/>
      <c r="G1129" s="2164"/>
      <c r="H1129" s="2167"/>
      <c r="I1129" s="2237"/>
      <c r="J1129" s="2237"/>
      <c r="K1129" s="2237"/>
      <c r="L1129" s="2237"/>
      <c r="M1129" s="2237"/>
      <c r="N1129" s="2237"/>
      <c r="O1129" s="2237"/>
      <c r="P1129" s="2237"/>
      <c r="Q1129" s="2237"/>
      <c r="R1129" s="2237"/>
      <c r="S1129" s="2237"/>
      <c r="T1129" s="2237"/>
      <c r="U1129" s="2237"/>
      <c r="V1129" s="2237"/>
      <c r="W1129" s="2237"/>
      <c r="X1129" s="2237"/>
      <c r="Y1129" s="2237"/>
      <c r="Z1129" s="2237"/>
      <c r="AA1129" s="2237"/>
      <c r="AB1129" s="2238"/>
      <c r="AC1129" s="2238"/>
      <c r="AD1129" s="2238"/>
      <c r="AE1129" s="2238"/>
      <c r="AF1129" s="2237"/>
      <c r="AG1129" s="2237"/>
      <c r="AH1129" s="2237"/>
      <c r="AI1129" s="2237"/>
      <c r="AJ1129" s="2237"/>
      <c r="AK1129" s="2237"/>
      <c r="AL1129" s="2237"/>
      <c r="AM1129" s="2237"/>
      <c r="AN1129" s="2237"/>
      <c r="AO1129" s="2237"/>
      <c r="AP1129" s="2237"/>
      <c r="AQ1129" s="2237"/>
      <c r="AR1129" s="2237"/>
      <c r="AS1129" s="2237"/>
      <c r="AT1129" s="2237"/>
      <c r="AU1129" s="2237"/>
      <c r="AV1129" s="2237"/>
      <c r="AW1129" s="2237"/>
      <c r="AX1129" s="2237"/>
      <c r="AY1129" s="2237"/>
      <c r="AZ1129" s="2237"/>
      <c r="BA1129" s="2237"/>
      <c r="BB1129" s="2237"/>
      <c r="BC1129" s="2237"/>
      <c r="BD1129" s="2237"/>
      <c r="BE1129" s="2237"/>
      <c r="BF1129" s="2237"/>
      <c r="BG1129" s="2237"/>
      <c r="BH1129" s="2237"/>
      <c r="BI1129" s="2237"/>
      <c r="BJ1129" s="2237"/>
      <c r="BK1129" s="2237"/>
      <c r="BL1129" s="2237"/>
      <c r="BM1129" s="2237"/>
      <c r="BN1129" s="2237"/>
      <c r="BO1129" s="2237"/>
      <c r="BP1129" s="2237"/>
      <c r="BQ1129" s="2237"/>
      <c r="BR1129" s="2237"/>
      <c r="BS1129" s="2238"/>
      <c r="BT1129" s="2237"/>
      <c r="BU1129" s="2237"/>
      <c r="BV1129" s="2237"/>
      <c r="BW1129" s="2237"/>
      <c r="BX1129" s="2237"/>
      <c r="BY1129" s="2237"/>
      <c r="BZ1129" s="2237"/>
      <c r="CA1129" s="2237"/>
      <c r="CB1129" s="2237"/>
      <c r="CC1129" s="2237"/>
      <c r="CD1129" s="2237"/>
      <c r="CE1129" s="2237"/>
      <c r="CF1129" s="2237"/>
      <c r="CG1129" s="2237"/>
      <c r="CH1129" s="2237"/>
      <c r="CI1129" s="2237"/>
      <c r="CJ1129" s="2237"/>
      <c r="CK1129" s="2237"/>
      <c r="CL1129" s="2237"/>
      <c r="CM1129" s="2238"/>
      <c r="CN1129" s="2238"/>
      <c r="CO1129" s="2239"/>
      <c r="CQ1129" s="1653"/>
    </row>
    <row r="1130" spans="1:95" s="551" customFormat="1" x14ac:dyDescent="0.2">
      <c r="A1130" s="2170"/>
      <c r="B1130" s="2236"/>
      <c r="C1130" s="2164"/>
      <c r="D1130" s="2164"/>
      <c r="E1130" s="2165"/>
      <c r="F1130" s="2167"/>
      <c r="G1130" s="2164"/>
      <c r="H1130" s="2167"/>
      <c r="I1130" s="2237"/>
      <c r="J1130" s="2237"/>
      <c r="K1130" s="2237"/>
      <c r="L1130" s="2237"/>
      <c r="M1130" s="2237"/>
      <c r="N1130" s="2237"/>
      <c r="O1130" s="2237"/>
      <c r="P1130" s="2237"/>
      <c r="Q1130" s="2237"/>
      <c r="R1130" s="2237"/>
      <c r="S1130" s="2237"/>
      <c r="T1130" s="2237"/>
      <c r="U1130" s="2237"/>
      <c r="V1130" s="2237"/>
      <c r="W1130" s="2237"/>
      <c r="X1130" s="2237"/>
      <c r="Y1130" s="2237"/>
      <c r="Z1130" s="2237"/>
      <c r="AA1130" s="2237"/>
      <c r="AB1130" s="2238"/>
      <c r="AC1130" s="2238"/>
      <c r="AD1130" s="2238"/>
      <c r="AE1130" s="2238"/>
      <c r="AF1130" s="2237"/>
      <c r="AG1130" s="2237"/>
      <c r="AH1130" s="2237"/>
      <c r="AI1130" s="2237"/>
      <c r="AJ1130" s="2237"/>
      <c r="AK1130" s="2237"/>
      <c r="AL1130" s="2237"/>
      <c r="AM1130" s="2237"/>
      <c r="AN1130" s="2237"/>
      <c r="AO1130" s="2237"/>
      <c r="AP1130" s="2237"/>
      <c r="AQ1130" s="2237"/>
      <c r="AR1130" s="2237"/>
      <c r="AS1130" s="2237"/>
      <c r="AT1130" s="2237"/>
      <c r="AU1130" s="2237"/>
      <c r="AV1130" s="2237"/>
      <c r="AW1130" s="2237"/>
      <c r="AX1130" s="2237"/>
      <c r="AY1130" s="2237"/>
      <c r="AZ1130" s="2237"/>
      <c r="BA1130" s="2237"/>
      <c r="BB1130" s="2237"/>
      <c r="BC1130" s="2237"/>
      <c r="BD1130" s="2237"/>
      <c r="BE1130" s="2237"/>
      <c r="BF1130" s="2237"/>
      <c r="BG1130" s="2237"/>
      <c r="BH1130" s="2237"/>
      <c r="BI1130" s="2237"/>
      <c r="BJ1130" s="2237"/>
      <c r="BK1130" s="2237"/>
      <c r="BL1130" s="2237"/>
      <c r="BM1130" s="2237"/>
      <c r="BN1130" s="2237"/>
      <c r="BO1130" s="2237"/>
      <c r="BP1130" s="2237"/>
      <c r="BQ1130" s="2237"/>
      <c r="BR1130" s="2237"/>
      <c r="BS1130" s="2238"/>
      <c r="BT1130" s="2237"/>
      <c r="BU1130" s="2237"/>
      <c r="BV1130" s="2237"/>
      <c r="BW1130" s="2237"/>
      <c r="BX1130" s="2237"/>
      <c r="BY1130" s="2237"/>
      <c r="BZ1130" s="2237"/>
      <c r="CA1130" s="2237"/>
      <c r="CB1130" s="2237"/>
      <c r="CC1130" s="2237"/>
      <c r="CD1130" s="2237"/>
      <c r="CE1130" s="2237"/>
      <c r="CF1130" s="2237"/>
      <c r="CG1130" s="2237"/>
      <c r="CH1130" s="2237"/>
      <c r="CI1130" s="2237"/>
      <c r="CJ1130" s="2237"/>
      <c r="CK1130" s="2237"/>
      <c r="CL1130" s="2237"/>
      <c r="CM1130" s="2238"/>
      <c r="CN1130" s="2238"/>
      <c r="CO1130" s="2239"/>
      <c r="CQ1130" s="1653"/>
    </row>
    <row r="1131" spans="1:95" s="551" customFormat="1" x14ac:dyDescent="0.2">
      <c r="A1131" s="2170"/>
      <c r="B1131" s="2236"/>
      <c r="C1131" s="2164"/>
      <c r="D1131" s="2164"/>
      <c r="E1131" s="2165"/>
      <c r="F1131" s="2167"/>
      <c r="G1131" s="2164"/>
      <c r="H1131" s="2167"/>
      <c r="I1131" s="2237"/>
      <c r="J1131" s="2237"/>
      <c r="K1131" s="2237"/>
      <c r="L1131" s="2237"/>
      <c r="M1131" s="2237"/>
      <c r="N1131" s="2237"/>
      <c r="O1131" s="2237"/>
      <c r="P1131" s="2237"/>
      <c r="Q1131" s="2237"/>
      <c r="R1131" s="2237"/>
      <c r="S1131" s="2237"/>
      <c r="T1131" s="2237"/>
      <c r="U1131" s="2237"/>
      <c r="V1131" s="2237"/>
      <c r="W1131" s="2237"/>
      <c r="X1131" s="2237"/>
      <c r="Y1131" s="2237"/>
      <c r="Z1131" s="2237"/>
      <c r="AA1131" s="2237"/>
      <c r="AB1131" s="2238"/>
      <c r="AC1131" s="2238"/>
      <c r="AD1131" s="2238"/>
      <c r="AE1131" s="2238"/>
      <c r="AF1131" s="2237"/>
      <c r="AG1131" s="2237"/>
      <c r="AH1131" s="2237"/>
      <c r="AI1131" s="2237"/>
      <c r="AJ1131" s="2237"/>
      <c r="AK1131" s="2237"/>
      <c r="AL1131" s="2237"/>
      <c r="AM1131" s="2237"/>
      <c r="AN1131" s="2237"/>
      <c r="AO1131" s="2237"/>
      <c r="AP1131" s="2237"/>
      <c r="AQ1131" s="2237"/>
      <c r="AR1131" s="2237"/>
      <c r="AS1131" s="2237"/>
      <c r="AT1131" s="2237"/>
      <c r="AU1131" s="2237"/>
      <c r="AV1131" s="2237"/>
      <c r="AW1131" s="2237"/>
      <c r="AX1131" s="2237"/>
      <c r="AY1131" s="2237"/>
      <c r="AZ1131" s="2237"/>
      <c r="BA1131" s="2237"/>
      <c r="BB1131" s="2237"/>
      <c r="BC1131" s="2237"/>
      <c r="BD1131" s="2237"/>
      <c r="BE1131" s="2237"/>
      <c r="BF1131" s="2237"/>
      <c r="BG1131" s="2237"/>
      <c r="BH1131" s="2237"/>
      <c r="BI1131" s="2237"/>
      <c r="BJ1131" s="2237"/>
      <c r="BK1131" s="2237"/>
      <c r="BL1131" s="2237"/>
      <c r="BM1131" s="2237"/>
      <c r="BN1131" s="2237"/>
      <c r="BO1131" s="2237"/>
      <c r="BP1131" s="2237"/>
      <c r="BQ1131" s="2237"/>
      <c r="BR1131" s="2237"/>
      <c r="BS1131" s="2238"/>
      <c r="BT1131" s="2237"/>
      <c r="BU1131" s="2237"/>
      <c r="BV1131" s="2237"/>
      <c r="BW1131" s="2237"/>
      <c r="BX1131" s="2237"/>
      <c r="BY1131" s="2237"/>
      <c r="BZ1131" s="2237"/>
      <c r="CA1131" s="2237"/>
      <c r="CB1131" s="2237"/>
      <c r="CC1131" s="2237"/>
      <c r="CD1131" s="2237"/>
      <c r="CE1131" s="2237"/>
      <c r="CF1131" s="2237"/>
      <c r="CG1131" s="2237"/>
      <c r="CH1131" s="2237"/>
      <c r="CI1131" s="2237"/>
      <c r="CJ1131" s="2237"/>
      <c r="CK1131" s="2237"/>
      <c r="CL1131" s="2237"/>
      <c r="CM1131" s="2238"/>
      <c r="CN1131" s="2238"/>
      <c r="CO1131" s="2239"/>
      <c r="CQ1131" s="1653"/>
    </row>
    <row r="1132" spans="1:95" s="551" customFormat="1" x14ac:dyDescent="0.2">
      <c r="A1132" s="2170"/>
      <c r="B1132" s="2236"/>
      <c r="C1132" s="2164"/>
      <c r="D1132" s="2164"/>
      <c r="E1132" s="2165"/>
      <c r="F1132" s="2167"/>
      <c r="G1132" s="2164"/>
      <c r="H1132" s="2167"/>
      <c r="I1132" s="2168"/>
      <c r="J1132" s="2168"/>
      <c r="K1132" s="2168"/>
      <c r="L1132" s="2168"/>
      <c r="M1132" s="2168"/>
      <c r="N1132" s="2168"/>
      <c r="O1132" s="2168"/>
      <c r="P1132" s="2168"/>
      <c r="Q1132" s="2168"/>
      <c r="R1132" s="2168"/>
      <c r="S1132" s="2168"/>
      <c r="T1132" s="2168"/>
      <c r="U1132" s="2168"/>
      <c r="V1132" s="2168"/>
      <c r="W1132" s="2168"/>
      <c r="X1132" s="2168"/>
      <c r="Y1132" s="2168"/>
      <c r="Z1132" s="2168"/>
      <c r="AA1132" s="2168"/>
      <c r="AB1132" s="2240"/>
      <c r="AC1132" s="2240"/>
      <c r="AD1132" s="2240"/>
      <c r="AE1132" s="2240"/>
      <c r="AF1132" s="2168"/>
      <c r="AG1132" s="2168"/>
      <c r="AH1132" s="2168"/>
      <c r="AI1132" s="2168"/>
      <c r="AJ1132" s="2168"/>
      <c r="AK1132" s="2168"/>
      <c r="AL1132" s="2168"/>
      <c r="AM1132" s="2168"/>
      <c r="AN1132" s="2168"/>
      <c r="AO1132" s="2168"/>
      <c r="AP1132" s="2168"/>
      <c r="AQ1132" s="2168"/>
      <c r="AR1132" s="2168"/>
      <c r="AS1132" s="2168"/>
      <c r="AT1132" s="2168"/>
      <c r="AU1132" s="2168"/>
      <c r="AV1132" s="2168"/>
      <c r="AW1132" s="2168"/>
      <c r="AX1132" s="2168"/>
      <c r="AY1132" s="2168"/>
      <c r="AZ1132" s="2168"/>
      <c r="BA1132" s="2168"/>
      <c r="BB1132" s="2168"/>
      <c r="BC1132" s="2168"/>
      <c r="BD1132" s="2168"/>
      <c r="BE1132" s="2168"/>
      <c r="BF1132" s="2168"/>
      <c r="BG1132" s="2168"/>
      <c r="BH1132" s="2168"/>
      <c r="BI1132" s="2168"/>
      <c r="BJ1132" s="2168"/>
      <c r="BK1132" s="2168"/>
      <c r="BL1132" s="2168"/>
      <c r="BM1132" s="2168"/>
      <c r="BN1132" s="2168"/>
      <c r="BO1132" s="2168"/>
      <c r="BP1132" s="2168"/>
      <c r="BQ1132" s="2168"/>
      <c r="BR1132" s="2168"/>
      <c r="BS1132" s="2240"/>
      <c r="BT1132" s="2168"/>
      <c r="BU1132" s="2168"/>
      <c r="BV1132" s="2168"/>
      <c r="BW1132" s="2168"/>
      <c r="BX1132" s="2168"/>
      <c r="BY1132" s="2168"/>
      <c r="BZ1132" s="2168"/>
      <c r="CA1132" s="2168"/>
      <c r="CB1132" s="2168"/>
      <c r="CC1132" s="2168"/>
      <c r="CD1132" s="2168"/>
      <c r="CE1132" s="2168"/>
      <c r="CF1132" s="2168"/>
      <c r="CG1132" s="2168"/>
      <c r="CH1132" s="2168"/>
      <c r="CI1132" s="2168"/>
      <c r="CJ1132" s="2168"/>
      <c r="CK1132" s="2168"/>
      <c r="CL1132" s="2168"/>
      <c r="CM1132" s="2240"/>
      <c r="CN1132" s="2240"/>
      <c r="CO1132" s="2239"/>
      <c r="CQ1132" s="1653"/>
    </row>
    <row r="1133" spans="1:95" s="551" customFormat="1" x14ac:dyDescent="0.2">
      <c r="A1133" s="2170"/>
      <c r="B1133" s="2236"/>
      <c r="C1133" s="2164"/>
      <c r="D1133" s="2164"/>
      <c r="E1133" s="2165"/>
      <c r="F1133" s="2167"/>
      <c r="G1133" s="2164"/>
      <c r="H1133" s="2167"/>
      <c r="I1133" s="2168"/>
      <c r="J1133" s="2168"/>
      <c r="K1133" s="2168"/>
      <c r="L1133" s="2168"/>
      <c r="M1133" s="2168"/>
      <c r="N1133" s="2168"/>
      <c r="O1133" s="2168"/>
      <c r="P1133" s="2168"/>
      <c r="Q1133" s="2168"/>
      <c r="R1133" s="2168"/>
      <c r="S1133" s="2168"/>
      <c r="T1133" s="2168"/>
      <c r="U1133" s="2168"/>
      <c r="V1133" s="2168"/>
      <c r="W1133" s="2168"/>
      <c r="X1133" s="2168"/>
      <c r="Y1133" s="2168"/>
      <c r="Z1133" s="2168"/>
      <c r="AA1133" s="2168"/>
      <c r="AB1133" s="2240"/>
      <c r="AC1133" s="2240"/>
      <c r="AD1133" s="2240"/>
      <c r="AE1133" s="2240"/>
      <c r="AF1133" s="2168"/>
      <c r="AG1133" s="2168"/>
      <c r="AH1133" s="2168"/>
      <c r="AI1133" s="2168"/>
      <c r="AJ1133" s="2168"/>
      <c r="AK1133" s="2168"/>
      <c r="AL1133" s="2168"/>
      <c r="AM1133" s="2168"/>
      <c r="AN1133" s="2168"/>
      <c r="AO1133" s="2168"/>
      <c r="AP1133" s="2168"/>
      <c r="AQ1133" s="2168"/>
      <c r="AR1133" s="2168"/>
      <c r="AS1133" s="2168"/>
      <c r="AT1133" s="2168"/>
      <c r="AU1133" s="2168"/>
      <c r="AV1133" s="2168"/>
      <c r="AW1133" s="2168"/>
      <c r="AX1133" s="2168"/>
      <c r="AY1133" s="2168"/>
      <c r="AZ1133" s="2168"/>
      <c r="BA1133" s="2168"/>
      <c r="BB1133" s="2168"/>
      <c r="BC1133" s="2168"/>
      <c r="BD1133" s="2168"/>
      <c r="BE1133" s="2168"/>
      <c r="BF1133" s="2168"/>
      <c r="BG1133" s="2168"/>
      <c r="BH1133" s="2168"/>
      <c r="BI1133" s="2168"/>
      <c r="BJ1133" s="2168"/>
      <c r="BK1133" s="2168"/>
      <c r="BL1133" s="2168"/>
      <c r="BM1133" s="2168"/>
      <c r="BN1133" s="2168"/>
      <c r="BO1133" s="2168"/>
      <c r="BP1133" s="2168"/>
      <c r="BQ1133" s="2168"/>
      <c r="BR1133" s="2168"/>
      <c r="BS1133" s="2240"/>
      <c r="BT1133" s="2168"/>
      <c r="BU1133" s="2168"/>
      <c r="BV1133" s="2168"/>
      <c r="BW1133" s="2168"/>
      <c r="BX1133" s="2168"/>
      <c r="BY1133" s="2168"/>
      <c r="BZ1133" s="2168"/>
      <c r="CA1133" s="2168"/>
      <c r="CB1133" s="2168"/>
      <c r="CC1133" s="2168"/>
      <c r="CD1133" s="2168"/>
      <c r="CE1133" s="2168"/>
      <c r="CF1133" s="2168"/>
      <c r="CG1133" s="2168"/>
      <c r="CH1133" s="2168"/>
      <c r="CI1133" s="2168"/>
      <c r="CJ1133" s="2168"/>
      <c r="CK1133" s="2168"/>
      <c r="CL1133" s="2168"/>
      <c r="CM1133" s="2240"/>
      <c r="CN1133" s="2240"/>
      <c r="CO1133" s="2239"/>
      <c r="CQ1133" s="1653"/>
    </row>
    <row r="1134" spans="1:95" s="551" customFormat="1" x14ac:dyDescent="0.2">
      <c r="A1134" s="2170"/>
      <c r="B1134" s="2236"/>
      <c r="C1134" s="2164"/>
      <c r="D1134" s="2164"/>
      <c r="E1134" s="2165"/>
      <c r="F1134" s="2167"/>
      <c r="G1134" s="2164"/>
      <c r="H1134" s="2167"/>
      <c r="I1134" s="2168"/>
      <c r="J1134" s="2168"/>
      <c r="K1134" s="2168"/>
      <c r="L1134" s="2168"/>
      <c r="M1134" s="2168"/>
      <c r="N1134" s="2168"/>
      <c r="O1134" s="2168"/>
      <c r="P1134" s="2168"/>
      <c r="Q1134" s="2168"/>
      <c r="R1134" s="2168"/>
      <c r="S1134" s="2168"/>
      <c r="T1134" s="2168"/>
      <c r="U1134" s="2168"/>
      <c r="V1134" s="2168"/>
      <c r="W1134" s="2168"/>
      <c r="X1134" s="2168"/>
      <c r="Y1134" s="2168"/>
      <c r="Z1134" s="2168"/>
      <c r="AA1134" s="2168"/>
      <c r="AB1134" s="2240"/>
      <c r="AC1134" s="2240"/>
      <c r="AD1134" s="2240"/>
      <c r="AE1134" s="2240"/>
      <c r="AF1134" s="2168"/>
      <c r="AG1134" s="2168"/>
      <c r="AH1134" s="2168"/>
      <c r="AI1134" s="2168"/>
      <c r="AJ1134" s="2168"/>
      <c r="AK1134" s="2168"/>
      <c r="AL1134" s="2168"/>
      <c r="AM1134" s="2168"/>
      <c r="AN1134" s="2168"/>
      <c r="AO1134" s="2168"/>
      <c r="AP1134" s="2168"/>
      <c r="AQ1134" s="2168"/>
      <c r="AR1134" s="2168"/>
      <c r="AS1134" s="2168"/>
      <c r="AT1134" s="2168"/>
      <c r="AU1134" s="2168"/>
      <c r="AV1134" s="2168"/>
      <c r="AW1134" s="2168"/>
      <c r="AX1134" s="2168"/>
      <c r="AY1134" s="2168"/>
      <c r="AZ1134" s="2168"/>
      <c r="BA1134" s="2168"/>
      <c r="BB1134" s="2168"/>
      <c r="BC1134" s="2168"/>
      <c r="BD1134" s="2168"/>
      <c r="BE1134" s="2168"/>
      <c r="BF1134" s="2168"/>
      <c r="BG1134" s="2168"/>
      <c r="BH1134" s="2168"/>
      <c r="BI1134" s="2168"/>
      <c r="BJ1134" s="2168"/>
      <c r="BK1134" s="2168"/>
      <c r="BL1134" s="2168"/>
      <c r="BM1134" s="2168"/>
      <c r="BN1134" s="2168"/>
      <c r="BO1134" s="2168"/>
      <c r="BP1134" s="2168"/>
      <c r="BQ1134" s="2168"/>
      <c r="BR1134" s="2168"/>
      <c r="BS1134" s="2240"/>
      <c r="BT1134" s="2168"/>
      <c r="BU1134" s="2168"/>
      <c r="BV1134" s="2168"/>
      <c r="BW1134" s="2168"/>
      <c r="BX1134" s="2168"/>
      <c r="BY1134" s="2168"/>
      <c r="BZ1134" s="2168"/>
      <c r="CA1134" s="2168"/>
      <c r="CB1134" s="2168"/>
      <c r="CC1134" s="2168"/>
      <c r="CD1134" s="2168"/>
      <c r="CE1134" s="2168"/>
      <c r="CF1134" s="2168"/>
      <c r="CG1134" s="2168"/>
      <c r="CH1134" s="2168"/>
      <c r="CI1134" s="2168"/>
      <c r="CJ1134" s="2168"/>
      <c r="CK1134" s="2168"/>
      <c r="CL1134" s="2168"/>
      <c r="CM1134" s="2240"/>
      <c r="CN1134" s="2240"/>
      <c r="CO1134" s="2239"/>
      <c r="CQ1134" s="1653"/>
    </row>
    <row r="1135" spans="1:95" s="551" customFormat="1" x14ac:dyDescent="0.2">
      <c r="A1135" s="2170"/>
      <c r="B1135" s="2236"/>
      <c r="C1135" s="2164"/>
      <c r="D1135" s="2164"/>
      <c r="E1135" s="2165"/>
      <c r="F1135" s="2167"/>
      <c r="G1135" s="2164"/>
      <c r="H1135" s="2167"/>
      <c r="I1135" s="2168"/>
      <c r="J1135" s="2168"/>
      <c r="K1135" s="2168"/>
      <c r="L1135" s="2168"/>
      <c r="M1135" s="2168"/>
      <c r="N1135" s="2168"/>
      <c r="O1135" s="2168"/>
      <c r="P1135" s="2168"/>
      <c r="Q1135" s="2168"/>
      <c r="R1135" s="2168"/>
      <c r="S1135" s="2168"/>
      <c r="T1135" s="2168"/>
      <c r="U1135" s="2168"/>
      <c r="V1135" s="2168"/>
      <c r="W1135" s="2168"/>
      <c r="X1135" s="2168"/>
      <c r="Y1135" s="2168"/>
      <c r="Z1135" s="2168"/>
      <c r="AA1135" s="2168"/>
      <c r="AB1135" s="2240"/>
      <c r="AC1135" s="2240"/>
      <c r="AD1135" s="2240"/>
      <c r="AE1135" s="2240"/>
      <c r="AF1135" s="2168"/>
      <c r="AG1135" s="2168"/>
      <c r="AH1135" s="2168"/>
      <c r="AI1135" s="2168"/>
      <c r="AJ1135" s="2168"/>
      <c r="AK1135" s="2168"/>
      <c r="AL1135" s="2168"/>
      <c r="AM1135" s="2168"/>
      <c r="AN1135" s="2168"/>
      <c r="AO1135" s="2168"/>
      <c r="AP1135" s="2168"/>
      <c r="AQ1135" s="2168"/>
      <c r="AR1135" s="2168"/>
      <c r="AS1135" s="2168"/>
      <c r="AT1135" s="2168"/>
      <c r="AU1135" s="2168"/>
      <c r="AV1135" s="2168"/>
      <c r="AW1135" s="2168"/>
      <c r="AX1135" s="2168"/>
      <c r="AY1135" s="2168"/>
      <c r="AZ1135" s="2168"/>
      <c r="BA1135" s="2168"/>
      <c r="BB1135" s="2168"/>
      <c r="BC1135" s="2168"/>
      <c r="BD1135" s="2168"/>
      <c r="BE1135" s="2168"/>
      <c r="BF1135" s="2168"/>
      <c r="BG1135" s="2168"/>
      <c r="BH1135" s="2168"/>
      <c r="BI1135" s="2168"/>
      <c r="BJ1135" s="2168"/>
      <c r="BK1135" s="2168"/>
      <c r="BL1135" s="2168"/>
      <c r="BM1135" s="2168"/>
      <c r="BN1135" s="2168"/>
      <c r="BO1135" s="2168"/>
      <c r="BP1135" s="2168"/>
      <c r="BQ1135" s="2168"/>
      <c r="BR1135" s="2168"/>
      <c r="BS1135" s="2240"/>
      <c r="BT1135" s="2168"/>
      <c r="BU1135" s="2168"/>
      <c r="BV1135" s="2168"/>
      <c r="BW1135" s="2168"/>
      <c r="BX1135" s="2168"/>
      <c r="BY1135" s="2168"/>
      <c r="BZ1135" s="2168"/>
      <c r="CA1135" s="2168"/>
      <c r="CB1135" s="2168"/>
      <c r="CC1135" s="2168"/>
      <c r="CD1135" s="2168"/>
      <c r="CE1135" s="2168"/>
      <c r="CF1135" s="2168"/>
      <c r="CG1135" s="2168"/>
      <c r="CH1135" s="2168"/>
      <c r="CI1135" s="2168"/>
      <c r="CJ1135" s="2168"/>
      <c r="CK1135" s="2168"/>
      <c r="CL1135" s="2168"/>
      <c r="CM1135" s="2240"/>
      <c r="CN1135" s="2240"/>
      <c r="CO1135" s="2239"/>
      <c r="CQ1135" s="1653"/>
    </row>
    <row r="1136" spans="1:95" s="551" customFormat="1" x14ac:dyDescent="0.2">
      <c r="A1136" s="2170"/>
      <c r="B1136" s="2236"/>
      <c r="C1136" s="2164"/>
      <c r="D1136" s="2164"/>
      <c r="E1136" s="2165"/>
      <c r="F1136" s="2167"/>
      <c r="G1136" s="2164"/>
      <c r="H1136" s="2167"/>
      <c r="I1136" s="2168"/>
      <c r="J1136" s="2168"/>
      <c r="K1136" s="2168"/>
      <c r="L1136" s="2168"/>
      <c r="M1136" s="2168"/>
      <c r="N1136" s="2168"/>
      <c r="O1136" s="2168"/>
      <c r="P1136" s="2168"/>
      <c r="Q1136" s="2168"/>
      <c r="R1136" s="2168"/>
      <c r="S1136" s="2168"/>
      <c r="T1136" s="2168"/>
      <c r="U1136" s="2168"/>
      <c r="V1136" s="2168"/>
      <c r="W1136" s="2168"/>
      <c r="X1136" s="2168"/>
      <c r="Y1136" s="2168"/>
      <c r="Z1136" s="2168"/>
      <c r="AA1136" s="2168"/>
      <c r="AB1136" s="2240"/>
      <c r="AC1136" s="2240"/>
      <c r="AD1136" s="2240"/>
      <c r="AE1136" s="2240"/>
      <c r="AF1136" s="2168"/>
      <c r="AG1136" s="2168"/>
      <c r="AH1136" s="2168"/>
      <c r="AI1136" s="2168"/>
      <c r="AJ1136" s="2168"/>
      <c r="AK1136" s="2168"/>
      <c r="AL1136" s="2168"/>
      <c r="AM1136" s="2168"/>
      <c r="AN1136" s="2168"/>
      <c r="AO1136" s="2168"/>
      <c r="AP1136" s="2168"/>
      <c r="AQ1136" s="2168"/>
      <c r="AR1136" s="2168"/>
      <c r="AS1136" s="2168"/>
      <c r="AT1136" s="2168"/>
      <c r="AU1136" s="2168"/>
      <c r="AV1136" s="2168"/>
      <c r="AW1136" s="2168"/>
      <c r="AX1136" s="2168"/>
      <c r="AY1136" s="2168"/>
      <c r="AZ1136" s="2168"/>
      <c r="BA1136" s="2168"/>
      <c r="BB1136" s="2168"/>
      <c r="BC1136" s="2168"/>
      <c r="BD1136" s="2168"/>
      <c r="BE1136" s="2168"/>
      <c r="BF1136" s="2168"/>
      <c r="BG1136" s="2168"/>
      <c r="BH1136" s="2168"/>
      <c r="BI1136" s="2168"/>
      <c r="BJ1136" s="2168"/>
      <c r="BK1136" s="2168"/>
      <c r="BL1136" s="2168"/>
      <c r="BM1136" s="2168"/>
      <c r="BN1136" s="2168"/>
      <c r="BO1136" s="2168"/>
      <c r="BP1136" s="2168"/>
      <c r="BQ1136" s="2168"/>
      <c r="BR1136" s="2168"/>
      <c r="BS1136" s="2240"/>
      <c r="BT1136" s="2168"/>
      <c r="BU1136" s="2168"/>
      <c r="BV1136" s="2168"/>
      <c r="BW1136" s="2168"/>
      <c r="BX1136" s="2168"/>
      <c r="BY1136" s="2168"/>
      <c r="BZ1136" s="2168"/>
      <c r="CA1136" s="2168"/>
      <c r="CB1136" s="2168"/>
      <c r="CC1136" s="2168"/>
      <c r="CD1136" s="2168"/>
      <c r="CE1136" s="2168"/>
      <c r="CF1136" s="2168"/>
      <c r="CG1136" s="2168"/>
      <c r="CH1136" s="2168"/>
      <c r="CI1136" s="2168"/>
      <c r="CJ1136" s="2168"/>
      <c r="CK1136" s="2168"/>
      <c r="CL1136" s="2168"/>
      <c r="CM1136" s="2240"/>
      <c r="CN1136" s="2240"/>
      <c r="CO1136" s="2239"/>
      <c r="CQ1136" s="1653"/>
    </row>
    <row r="1137" spans="1:95" s="551" customFormat="1" x14ac:dyDescent="0.2">
      <c r="A1137" s="2170"/>
      <c r="B1137" s="2236"/>
      <c r="C1137" s="2164"/>
      <c r="D1137" s="2164"/>
      <c r="E1137" s="2165"/>
      <c r="F1137" s="2167"/>
      <c r="G1137" s="2164"/>
      <c r="H1137" s="2167"/>
      <c r="I1137" s="2168"/>
      <c r="J1137" s="2168"/>
      <c r="K1137" s="2168"/>
      <c r="L1137" s="2168"/>
      <c r="M1137" s="2168"/>
      <c r="N1137" s="2168"/>
      <c r="O1137" s="2168"/>
      <c r="P1137" s="2168"/>
      <c r="Q1137" s="2168"/>
      <c r="R1137" s="2168"/>
      <c r="S1137" s="2168"/>
      <c r="T1137" s="2168"/>
      <c r="U1137" s="2168"/>
      <c r="V1137" s="2168"/>
      <c r="W1137" s="2168"/>
      <c r="X1137" s="2168"/>
      <c r="Y1137" s="2168"/>
      <c r="Z1137" s="2168"/>
      <c r="AA1137" s="2168"/>
      <c r="AB1137" s="2240"/>
      <c r="AC1137" s="2240"/>
      <c r="AD1137" s="2240"/>
      <c r="AE1137" s="2240"/>
      <c r="AF1137" s="2168"/>
      <c r="AG1137" s="2168"/>
      <c r="AH1137" s="2168"/>
      <c r="AI1137" s="2168"/>
      <c r="AJ1137" s="2168"/>
      <c r="AK1137" s="2168"/>
      <c r="AL1137" s="2168"/>
      <c r="AM1137" s="2168"/>
      <c r="AN1137" s="2168"/>
      <c r="AO1137" s="2168"/>
      <c r="AP1137" s="2168"/>
      <c r="AQ1137" s="2168"/>
      <c r="AR1137" s="2168"/>
      <c r="AS1137" s="2168"/>
      <c r="AT1137" s="2168"/>
      <c r="AU1137" s="2168"/>
      <c r="AV1137" s="2168"/>
      <c r="AW1137" s="2168"/>
      <c r="AX1137" s="2168"/>
      <c r="AY1137" s="2168"/>
      <c r="AZ1137" s="2168"/>
      <c r="BA1137" s="2168"/>
      <c r="BB1137" s="2168"/>
      <c r="BC1137" s="2168"/>
      <c r="BD1137" s="2168"/>
      <c r="BE1137" s="2168"/>
      <c r="BF1137" s="2168"/>
      <c r="BG1137" s="2168"/>
      <c r="BH1137" s="2168"/>
      <c r="BI1137" s="2168"/>
      <c r="BJ1137" s="2168"/>
      <c r="BK1137" s="2168"/>
      <c r="BL1137" s="2168"/>
      <c r="BM1137" s="2168"/>
      <c r="BN1137" s="2168"/>
      <c r="BO1137" s="2168"/>
      <c r="BP1137" s="2168"/>
      <c r="BQ1137" s="2168"/>
      <c r="BR1137" s="2168"/>
      <c r="BS1137" s="2240"/>
      <c r="BT1137" s="2168"/>
      <c r="BU1137" s="2168"/>
      <c r="BV1137" s="2168"/>
      <c r="BW1137" s="2168"/>
      <c r="BX1137" s="2168"/>
      <c r="BY1137" s="2168"/>
      <c r="BZ1137" s="2168"/>
      <c r="CA1137" s="2168"/>
      <c r="CB1137" s="2168"/>
      <c r="CC1137" s="2168"/>
      <c r="CD1137" s="2168"/>
      <c r="CE1137" s="2168"/>
      <c r="CF1137" s="2168"/>
      <c r="CG1137" s="2168"/>
      <c r="CH1137" s="2168"/>
      <c r="CI1137" s="2168"/>
      <c r="CJ1137" s="2168"/>
      <c r="CK1137" s="2168"/>
      <c r="CL1137" s="2168"/>
      <c r="CM1137" s="2240"/>
      <c r="CN1137" s="2240"/>
      <c r="CO1137" s="2239"/>
      <c r="CQ1137" s="1653"/>
    </row>
    <row r="1138" spans="1:95" s="551" customFormat="1" x14ac:dyDescent="0.2">
      <c r="A1138" s="2170"/>
      <c r="B1138" s="2236"/>
      <c r="C1138" s="2164"/>
      <c r="D1138" s="2164"/>
      <c r="E1138" s="2165"/>
      <c r="F1138" s="2167"/>
      <c r="G1138" s="2164"/>
      <c r="H1138" s="2167"/>
      <c r="I1138" s="2168"/>
      <c r="J1138" s="2168"/>
      <c r="K1138" s="2168"/>
      <c r="L1138" s="2168"/>
      <c r="M1138" s="2168"/>
      <c r="N1138" s="2168"/>
      <c r="O1138" s="2168"/>
      <c r="P1138" s="2168"/>
      <c r="Q1138" s="2168"/>
      <c r="R1138" s="2168"/>
      <c r="S1138" s="2168"/>
      <c r="T1138" s="2168"/>
      <c r="U1138" s="2168"/>
      <c r="V1138" s="2168"/>
      <c r="W1138" s="2168"/>
      <c r="X1138" s="2168"/>
      <c r="Y1138" s="2168"/>
      <c r="Z1138" s="2168"/>
      <c r="AA1138" s="2168"/>
      <c r="AB1138" s="2240"/>
      <c r="AC1138" s="2240"/>
      <c r="AD1138" s="2240"/>
      <c r="AE1138" s="2240"/>
      <c r="AF1138" s="2168"/>
      <c r="AG1138" s="2168"/>
      <c r="AH1138" s="2168"/>
      <c r="AI1138" s="2168"/>
      <c r="AJ1138" s="2168"/>
      <c r="AK1138" s="2168"/>
      <c r="AL1138" s="2168"/>
      <c r="AM1138" s="2168"/>
      <c r="AN1138" s="2168"/>
      <c r="AO1138" s="2168"/>
      <c r="AP1138" s="2168"/>
      <c r="AQ1138" s="2168"/>
      <c r="AR1138" s="2168"/>
      <c r="AS1138" s="2168"/>
      <c r="AT1138" s="2168"/>
      <c r="AU1138" s="2168"/>
      <c r="AV1138" s="2168"/>
      <c r="AW1138" s="2168"/>
      <c r="AX1138" s="2168"/>
      <c r="AY1138" s="2168"/>
      <c r="AZ1138" s="2168"/>
      <c r="BA1138" s="2168"/>
      <c r="BB1138" s="2168"/>
      <c r="BC1138" s="2168"/>
      <c r="BD1138" s="2168"/>
      <c r="BE1138" s="2168"/>
      <c r="BF1138" s="2168"/>
      <c r="BG1138" s="2168"/>
      <c r="BH1138" s="2168"/>
      <c r="BI1138" s="2168"/>
      <c r="BJ1138" s="2168"/>
      <c r="BK1138" s="2168"/>
      <c r="BL1138" s="2168"/>
      <c r="BM1138" s="2168"/>
      <c r="BN1138" s="2168"/>
      <c r="BO1138" s="2168"/>
      <c r="BP1138" s="2168"/>
      <c r="BQ1138" s="2168"/>
      <c r="BR1138" s="2168"/>
      <c r="BS1138" s="2240"/>
      <c r="BT1138" s="2168"/>
      <c r="BU1138" s="2168"/>
      <c r="BV1138" s="2168"/>
      <c r="BW1138" s="2168"/>
      <c r="BX1138" s="2168"/>
      <c r="BY1138" s="2168"/>
      <c r="BZ1138" s="2168"/>
      <c r="CA1138" s="2168"/>
      <c r="CB1138" s="2168"/>
      <c r="CC1138" s="2168"/>
      <c r="CD1138" s="2168"/>
      <c r="CE1138" s="2168"/>
      <c r="CF1138" s="2168"/>
      <c r="CG1138" s="2168"/>
      <c r="CH1138" s="2168"/>
      <c r="CI1138" s="2168"/>
      <c r="CJ1138" s="2168"/>
      <c r="CK1138" s="2168"/>
      <c r="CL1138" s="2168"/>
      <c r="CM1138" s="2240"/>
      <c r="CN1138" s="2240"/>
      <c r="CO1138" s="2239"/>
      <c r="CQ1138" s="1653"/>
    </row>
    <row r="1139" spans="1:95" s="551" customFormat="1" x14ac:dyDescent="0.2">
      <c r="A1139" s="2170"/>
      <c r="B1139" s="2236"/>
      <c r="C1139" s="2164"/>
      <c r="D1139" s="2164"/>
      <c r="E1139" s="2165"/>
      <c r="F1139" s="2167"/>
      <c r="G1139" s="2164"/>
      <c r="H1139" s="2167"/>
      <c r="I1139" s="2168"/>
      <c r="J1139" s="2168"/>
      <c r="K1139" s="2168"/>
      <c r="L1139" s="2168"/>
      <c r="M1139" s="2168"/>
      <c r="N1139" s="2168"/>
      <c r="O1139" s="2168"/>
      <c r="P1139" s="2168"/>
      <c r="Q1139" s="2168"/>
      <c r="R1139" s="2168"/>
      <c r="S1139" s="2168"/>
      <c r="T1139" s="2168"/>
      <c r="U1139" s="2168"/>
      <c r="V1139" s="2168"/>
      <c r="W1139" s="2168"/>
      <c r="X1139" s="2168"/>
      <c r="Y1139" s="2168"/>
      <c r="Z1139" s="2168"/>
      <c r="AA1139" s="2168"/>
      <c r="AB1139" s="2240"/>
      <c r="AC1139" s="2240"/>
      <c r="AD1139" s="2240"/>
      <c r="AE1139" s="2240"/>
      <c r="AF1139" s="2168"/>
      <c r="AG1139" s="2168"/>
      <c r="AH1139" s="2168"/>
      <c r="AI1139" s="2168"/>
      <c r="AJ1139" s="2168"/>
      <c r="AK1139" s="2168"/>
      <c r="AL1139" s="2168"/>
      <c r="AM1139" s="2168"/>
      <c r="AN1139" s="2168"/>
      <c r="AO1139" s="2168"/>
      <c r="AP1139" s="2168"/>
      <c r="AQ1139" s="2168"/>
      <c r="AR1139" s="2168"/>
      <c r="AS1139" s="2168"/>
      <c r="AT1139" s="2168"/>
      <c r="AU1139" s="2168"/>
      <c r="AV1139" s="2168"/>
      <c r="AW1139" s="2168"/>
      <c r="AX1139" s="2168"/>
      <c r="AY1139" s="2168"/>
      <c r="AZ1139" s="2168"/>
      <c r="BA1139" s="2168"/>
      <c r="BB1139" s="2168"/>
      <c r="BC1139" s="2168"/>
      <c r="BD1139" s="2168"/>
      <c r="BE1139" s="2168"/>
      <c r="BF1139" s="2168"/>
      <c r="BG1139" s="2168"/>
      <c r="BH1139" s="2168"/>
      <c r="BI1139" s="2168"/>
      <c r="BJ1139" s="2168"/>
      <c r="BK1139" s="2168"/>
      <c r="BL1139" s="2168"/>
      <c r="BM1139" s="2168"/>
      <c r="BN1139" s="2168"/>
      <c r="BO1139" s="2168"/>
      <c r="BP1139" s="2168"/>
      <c r="BQ1139" s="2168"/>
      <c r="BR1139" s="2168"/>
      <c r="BS1139" s="2240"/>
      <c r="BT1139" s="2168"/>
      <c r="BU1139" s="2168"/>
      <c r="BV1139" s="2168"/>
      <c r="BW1139" s="2168"/>
      <c r="BX1139" s="2168"/>
      <c r="BY1139" s="2168"/>
      <c r="BZ1139" s="2168"/>
      <c r="CA1139" s="2168"/>
      <c r="CB1139" s="2168"/>
      <c r="CC1139" s="2168"/>
      <c r="CD1139" s="2168"/>
      <c r="CE1139" s="2168"/>
      <c r="CF1139" s="2168"/>
      <c r="CG1139" s="2168"/>
      <c r="CH1139" s="2168"/>
      <c r="CI1139" s="2168"/>
      <c r="CJ1139" s="2168"/>
      <c r="CK1139" s="2168"/>
      <c r="CL1139" s="2168"/>
      <c r="CM1139" s="2240"/>
      <c r="CN1139" s="2240"/>
      <c r="CO1139" s="2239"/>
      <c r="CQ1139" s="1653"/>
    </row>
    <row r="1140" spans="1:95" s="551" customFormat="1" x14ac:dyDescent="0.2">
      <c r="A1140" s="2170"/>
      <c r="B1140" s="2236"/>
      <c r="C1140" s="2164"/>
      <c r="D1140" s="2164"/>
      <c r="E1140" s="2165"/>
      <c r="F1140" s="2167"/>
      <c r="G1140" s="2164"/>
      <c r="H1140" s="2167"/>
      <c r="I1140" s="2168"/>
      <c r="J1140" s="2168"/>
      <c r="K1140" s="2168"/>
      <c r="L1140" s="2168"/>
      <c r="M1140" s="2168"/>
      <c r="N1140" s="2168"/>
      <c r="O1140" s="2168"/>
      <c r="P1140" s="2168"/>
      <c r="Q1140" s="2168"/>
      <c r="R1140" s="2168"/>
      <c r="S1140" s="2168"/>
      <c r="T1140" s="2168"/>
      <c r="U1140" s="2168"/>
      <c r="V1140" s="2168"/>
      <c r="W1140" s="2168"/>
      <c r="X1140" s="2168"/>
      <c r="Y1140" s="2168"/>
      <c r="Z1140" s="2168"/>
      <c r="AA1140" s="2168"/>
      <c r="AB1140" s="2240"/>
      <c r="AC1140" s="2240"/>
      <c r="AD1140" s="2240"/>
      <c r="AE1140" s="2240"/>
      <c r="AF1140" s="2168"/>
      <c r="AG1140" s="2168"/>
      <c r="AH1140" s="2168"/>
      <c r="AI1140" s="2168"/>
      <c r="AJ1140" s="2168"/>
      <c r="AK1140" s="2168"/>
      <c r="AL1140" s="2168"/>
      <c r="AM1140" s="2168"/>
      <c r="AN1140" s="2168"/>
      <c r="AO1140" s="2168"/>
      <c r="AP1140" s="2168"/>
      <c r="AQ1140" s="2168"/>
      <c r="AR1140" s="2168"/>
      <c r="AS1140" s="2168"/>
      <c r="AT1140" s="2168"/>
      <c r="AU1140" s="2168"/>
      <c r="AV1140" s="2168"/>
      <c r="AW1140" s="2168"/>
      <c r="AX1140" s="2168"/>
      <c r="AY1140" s="2168"/>
      <c r="AZ1140" s="2168"/>
      <c r="BA1140" s="2168"/>
      <c r="BB1140" s="2168"/>
      <c r="BC1140" s="2168"/>
      <c r="BD1140" s="2168"/>
      <c r="BE1140" s="2168"/>
      <c r="BF1140" s="2168"/>
      <c r="BG1140" s="2168"/>
      <c r="BH1140" s="2168"/>
      <c r="BI1140" s="2168"/>
      <c r="BJ1140" s="2168"/>
      <c r="BK1140" s="2168"/>
      <c r="BL1140" s="2168"/>
      <c r="BM1140" s="2168"/>
      <c r="BN1140" s="2168"/>
      <c r="BO1140" s="2168"/>
      <c r="BP1140" s="2168"/>
      <c r="BQ1140" s="2168"/>
      <c r="BR1140" s="2168"/>
      <c r="BS1140" s="2240"/>
      <c r="BT1140" s="2168"/>
      <c r="BU1140" s="2168"/>
      <c r="BV1140" s="2168"/>
      <c r="BW1140" s="2168"/>
      <c r="BX1140" s="2168"/>
      <c r="BY1140" s="2168"/>
      <c r="BZ1140" s="2168"/>
      <c r="CA1140" s="2168"/>
      <c r="CB1140" s="2168"/>
      <c r="CC1140" s="2168"/>
      <c r="CD1140" s="2168"/>
      <c r="CE1140" s="2168"/>
      <c r="CF1140" s="2168"/>
      <c r="CG1140" s="2168"/>
      <c r="CH1140" s="2168"/>
      <c r="CI1140" s="2168"/>
      <c r="CJ1140" s="2168"/>
      <c r="CK1140" s="2168"/>
      <c r="CL1140" s="2168"/>
      <c r="CM1140" s="2240"/>
      <c r="CN1140" s="2240"/>
      <c r="CO1140" s="2239"/>
      <c r="CQ1140" s="1653"/>
    </row>
    <row r="1141" spans="1:95" s="551" customFormat="1" x14ac:dyDescent="0.2">
      <c r="A1141" s="2170"/>
      <c r="B1141" s="2236"/>
      <c r="C1141" s="2164"/>
      <c r="D1141" s="2164"/>
      <c r="E1141" s="2165"/>
      <c r="F1141" s="2167"/>
      <c r="G1141" s="2164"/>
      <c r="H1141" s="2167"/>
      <c r="I1141" s="2168"/>
      <c r="J1141" s="2168"/>
      <c r="K1141" s="2168"/>
      <c r="L1141" s="2168"/>
      <c r="M1141" s="2168"/>
      <c r="N1141" s="2168"/>
      <c r="O1141" s="2168"/>
      <c r="P1141" s="2168"/>
      <c r="Q1141" s="2168"/>
      <c r="R1141" s="2168"/>
      <c r="S1141" s="2168"/>
      <c r="T1141" s="2168"/>
      <c r="U1141" s="2168"/>
      <c r="V1141" s="2168"/>
      <c r="W1141" s="2168"/>
      <c r="X1141" s="2168"/>
      <c r="Y1141" s="2168"/>
      <c r="Z1141" s="2168"/>
      <c r="AA1141" s="2168"/>
      <c r="AB1141" s="2240"/>
      <c r="AC1141" s="2240"/>
      <c r="AD1141" s="2240"/>
      <c r="AE1141" s="2240"/>
      <c r="AF1141" s="2168"/>
      <c r="AG1141" s="2168"/>
      <c r="AH1141" s="2168"/>
      <c r="AI1141" s="2168"/>
      <c r="AJ1141" s="2168"/>
      <c r="AK1141" s="2168"/>
      <c r="AL1141" s="2168"/>
      <c r="AM1141" s="2168"/>
      <c r="AN1141" s="2168"/>
      <c r="AO1141" s="2168"/>
      <c r="AP1141" s="2168"/>
      <c r="AQ1141" s="2168"/>
      <c r="AR1141" s="2168"/>
      <c r="AS1141" s="2168"/>
      <c r="AT1141" s="2168"/>
      <c r="AU1141" s="2168"/>
      <c r="AV1141" s="2168"/>
      <c r="AW1141" s="2168"/>
      <c r="AX1141" s="2168"/>
      <c r="AY1141" s="2168"/>
      <c r="AZ1141" s="2168"/>
      <c r="BA1141" s="2168"/>
      <c r="BB1141" s="2168"/>
      <c r="BC1141" s="2168"/>
      <c r="BD1141" s="2168"/>
      <c r="BE1141" s="2168"/>
      <c r="BF1141" s="2168"/>
      <c r="BG1141" s="2168"/>
      <c r="BH1141" s="2168"/>
      <c r="BI1141" s="2168"/>
      <c r="BJ1141" s="2168"/>
      <c r="BK1141" s="2168"/>
      <c r="BL1141" s="2168"/>
      <c r="BM1141" s="2168"/>
      <c r="BN1141" s="2168"/>
      <c r="BO1141" s="2168"/>
      <c r="BP1141" s="2168"/>
      <c r="BQ1141" s="2168"/>
      <c r="BR1141" s="2168"/>
      <c r="BS1141" s="2240"/>
      <c r="BT1141" s="2168"/>
      <c r="BU1141" s="2168"/>
      <c r="BV1141" s="2168"/>
      <c r="BW1141" s="2168"/>
      <c r="BX1141" s="2168"/>
      <c r="BY1141" s="2168"/>
      <c r="BZ1141" s="2168"/>
      <c r="CA1141" s="2168"/>
      <c r="CB1141" s="2168"/>
      <c r="CC1141" s="2168"/>
      <c r="CD1141" s="2168"/>
      <c r="CE1141" s="2168"/>
      <c r="CF1141" s="2168"/>
      <c r="CG1141" s="2168"/>
      <c r="CH1141" s="2168"/>
      <c r="CI1141" s="2168"/>
      <c r="CJ1141" s="2168"/>
      <c r="CK1141" s="2168"/>
      <c r="CL1141" s="2168"/>
      <c r="CM1141" s="2240"/>
      <c r="CN1141" s="2240"/>
      <c r="CO1141" s="2239"/>
      <c r="CQ1141" s="1653"/>
    </row>
    <row r="1142" spans="1:95" s="551" customFormat="1" x14ac:dyDescent="0.2">
      <c r="A1142" s="2170"/>
      <c r="B1142" s="2236"/>
      <c r="C1142" s="2164"/>
      <c r="D1142" s="2164"/>
      <c r="E1142" s="2165"/>
      <c r="F1142" s="2167"/>
      <c r="G1142" s="2164"/>
      <c r="H1142" s="2167"/>
      <c r="I1142" s="2168"/>
      <c r="J1142" s="2168"/>
      <c r="K1142" s="2168"/>
      <c r="L1142" s="2168"/>
      <c r="M1142" s="2168"/>
      <c r="N1142" s="2168"/>
      <c r="O1142" s="2168"/>
      <c r="P1142" s="2168"/>
      <c r="Q1142" s="2168"/>
      <c r="R1142" s="2168"/>
      <c r="S1142" s="2168"/>
      <c r="T1142" s="2168"/>
      <c r="U1142" s="2168"/>
      <c r="V1142" s="2168"/>
      <c r="W1142" s="2168"/>
      <c r="X1142" s="2168"/>
      <c r="Y1142" s="2168"/>
      <c r="Z1142" s="2168"/>
      <c r="AA1142" s="2168"/>
      <c r="AB1142" s="2240"/>
      <c r="AC1142" s="2240"/>
      <c r="AD1142" s="2240"/>
      <c r="AE1142" s="2240"/>
      <c r="AF1142" s="2168"/>
      <c r="AG1142" s="2168"/>
      <c r="AH1142" s="2168"/>
      <c r="AI1142" s="2168"/>
      <c r="AJ1142" s="2168"/>
      <c r="AK1142" s="2168"/>
      <c r="AL1142" s="2168"/>
      <c r="AM1142" s="2168"/>
      <c r="AN1142" s="2168"/>
      <c r="AO1142" s="2168"/>
      <c r="AP1142" s="2168"/>
      <c r="AQ1142" s="2168"/>
      <c r="AR1142" s="2168"/>
      <c r="AS1142" s="2168"/>
      <c r="AT1142" s="2168"/>
      <c r="AU1142" s="2168"/>
      <c r="AV1142" s="2168"/>
      <c r="AW1142" s="2168"/>
      <c r="AX1142" s="2168"/>
      <c r="AY1142" s="2168"/>
      <c r="AZ1142" s="2168"/>
      <c r="BA1142" s="2168"/>
      <c r="BB1142" s="2168"/>
      <c r="BC1142" s="2168"/>
      <c r="BD1142" s="2168"/>
      <c r="BE1142" s="2168"/>
      <c r="BF1142" s="2168"/>
      <c r="BG1142" s="2168"/>
      <c r="BH1142" s="2168"/>
      <c r="BI1142" s="2168"/>
      <c r="BJ1142" s="2168"/>
      <c r="BK1142" s="2168"/>
      <c r="BL1142" s="2168"/>
      <c r="BM1142" s="2168"/>
      <c r="BN1142" s="2168"/>
      <c r="BO1142" s="2168"/>
      <c r="BP1142" s="2168"/>
      <c r="BQ1142" s="2168"/>
      <c r="BR1142" s="2168"/>
      <c r="BS1142" s="2240"/>
      <c r="BT1142" s="2168"/>
      <c r="BU1142" s="2168"/>
      <c r="BV1142" s="2168"/>
      <c r="BW1142" s="2168"/>
      <c r="BX1142" s="2168"/>
      <c r="BY1142" s="2168"/>
      <c r="BZ1142" s="2168"/>
      <c r="CA1142" s="2168"/>
      <c r="CB1142" s="2168"/>
      <c r="CC1142" s="2168"/>
      <c r="CD1142" s="2168"/>
      <c r="CE1142" s="2168"/>
      <c r="CF1142" s="2168"/>
      <c r="CG1142" s="2168"/>
      <c r="CH1142" s="2168"/>
      <c r="CI1142" s="2168"/>
      <c r="CJ1142" s="2168"/>
      <c r="CK1142" s="2168"/>
      <c r="CL1142" s="2168"/>
      <c r="CM1142" s="2240"/>
      <c r="CN1142" s="2240"/>
      <c r="CO1142" s="2239"/>
      <c r="CQ1142" s="1653"/>
    </row>
    <row r="1143" spans="1:95" s="551" customFormat="1" x14ac:dyDescent="0.2">
      <c r="A1143" s="2170"/>
      <c r="B1143" s="2236"/>
      <c r="C1143" s="2164"/>
      <c r="D1143" s="2164"/>
      <c r="E1143" s="2165"/>
      <c r="F1143" s="2167"/>
      <c r="G1143" s="2164"/>
      <c r="H1143" s="2167"/>
      <c r="I1143" s="2168"/>
      <c r="J1143" s="2168"/>
      <c r="K1143" s="2168"/>
      <c r="L1143" s="2168"/>
      <c r="M1143" s="2168"/>
      <c r="N1143" s="2168"/>
      <c r="O1143" s="2168"/>
      <c r="P1143" s="2168"/>
      <c r="Q1143" s="2168"/>
      <c r="R1143" s="2168"/>
      <c r="S1143" s="2168"/>
      <c r="T1143" s="2168"/>
      <c r="U1143" s="2168"/>
      <c r="V1143" s="2168"/>
      <c r="W1143" s="2168"/>
      <c r="X1143" s="2168"/>
      <c r="Y1143" s="2168"/>
      <c r="Z1143" s="2168"/>
      <c r="AA1143" s="2168"/>
      <c r="AB1143" s="2240"/>
      <c r="AC1143" s="2240"/>
      <c r="AD1143" s="2240"/>
      <c r="AE1143" s="2240"/>
      <c r="AF1143" s="2168"/>
      <c r="AG1143" s="2168"/>
      <c r="AH1143" s="2168"/>
      <c r="AI1143" s="2168"/>
      <c r="AJ1143" s="2168"/>
      <c r="AK1143" s="2168"/>
      <c r="AL1143" s="2168"/>
      <c r="AM1143" s="2168"/>
      <c r="AN1143" s="2168"/>
      <c r="AO1143" s="2168"/>
      <c r="AP1143" s="2168"/>
      <c r="AQ1143" s="2168"/>
      <c r="AR1143" s="2168"/>
      <c r="AS1143" s="2168"/>
      <c r="AT1143" s="2168"/>
      <c r="AU1143" s="2168"/>
      <c r="AV1143" s="2168"/>
      <c r="AW1143" s="2168"/>
      <c r="AX1143" s="2168"/>
      <c r="AY1143" s="2168"/>
      <c r="AZ1143" s="2168"/>
      <c r="BA1143" s="2168"/>
      <c r="BB1143" s="2168"/>
      <c r="BC1143" s="2168"/>
      <c r="BD1143" s="2168"/>
      <c r="BE1143" s="2168"/>
      <c r="BF1143" s="2168"/>
      <c r="BG1143" s="2168"/>
      <c r="BH1143" s="2168"/>
      <c r="BI1143" s="2168"/>
      <c r="BJ1143" s="2168"/>
      <c r="BK1143" s="2168"/>
      <c r="BL1143" s="2168"/>
      <c r="BM1143" s="2168"/>
      <c r="BN1143" s="2168"/>
      <c r="BO1143" s="2168"/>
      <c r="BP1143" s="2168"/>
      <c r="BQ1143" s="2168"/>
      <c r="BR1143" s="2168"/>
      <c r="BS1143" s="2240"/>
      <c r="BT1143" s="2168"/>
      <c r="BU1143" s="2168"/>
      <c r="BV1143" s="2168"/>
      <c r="BW1143" s="2168"/>
      <c r="BX1143" s="2168"/>
      <c r="BY1143" s="2168"/>
      <c r="BZ1143" s="2168"/>
      <c r="CA1143" s="2168"/>
      <c r="CB1143" s="2168"/>
      <c r="CC1143" s="2168"/>
      <c r="CD1143" s="2168"/>
      <c r="CE1143" s="2168"/>
      <c r="CF1143" s="2168"/>
      <c r="CG1143" s="2168"/>
      <c r="CH1143" s="2168"/>
      <c r="CI1143" s="2168"/>
      <c r="CJ1143" s="2168"/>
      <c r="CK1143" s="2168"/>
      <c r="CL1143" s="2168"/>
      <c r="CM1143" s="2240"/>
      <c r="CN1143" s="2240"/>
      <c r="CO1143" s="2239"/>
      <c r="CQ1143" s="1653"/>
    </row>
    <row r="1144" spans="1:95" s="551" customFormat="1" x14ac:dyDescent="0.2">
      <c r="A1144" s="2170"/>
      <c r="B1144" s="2236"/>
      <c r="C1144" s="2164"/>
      <c r="D1144" s="2164"/>
      <c r="E1144" s="2165"/>
      <c r="F1144" s="2167"/>
      <c r="G1144" s="2164"/>
      <c r="H1144" s="2167"/>
      <c r="I1144" s="2168"/>
      <c r="J1144" s="2168"/>
      <c r="K1144" s="2168"/>
      <c r="L1144" s="2168"/>
      <c r="M1144" s="2168"/>
      <c r="N1144" s="2168"/>
      <c r="O1144" s="2168"/>
      <c r="P1144" s="2168"/>
      <c r="Q1144" s="2168"/>
      <c r="R1144" s="2168"/>
      <c r="S1144" s="2168"/>
      <c r="T1144" s="2168"/>
      <c r="U1144" s="2168"/>
      <c r="V1144" s="2168"/>
      <c r="W1144" s="2168"/>
      <c r="X1144" s="2168"/>
      <c r="Y1144" s="2168"/>
      <c r="Z1144" s="2168"/>
      <c r="AA1144" s="2168"/>
      <c r="AB1144" s="2240"/>
      <c r="AC1144" s="2240"/>
      <c r="AD1144" s="2240"/>
      <c r="AE1144" s="2240"/>
      <c r="AF1144" s="2168"/>
      <c r="AG1144" s="2168"/>
      <c r="AH1144" s="2168"/>
      <c r="AI1144" s="2168"/>
      <c r="AJ1144" s="2168"/>
      <c r="AK1144" s="2168"/>
      <c r="AL1144" s="2168"/>
      <c r="AM1144" s="2168"/>
      <c r="AN1144" s="2168"/>
      <c r="AO1144" s="2168"/>
      <c r="AP1144" s="2168"/>
      <c r="AQ1144" s="2168"/>
      <c r="AR1144" s="2168"/>
      <c r="AS1144" s="2168"/>
      <c r="AT1144" s="2168"/>
      <c r="AU1144" s="2168"/>
      <c r="AV1144" s="2168"/>
      <c r="AW1144" s="2168"/>
      <c r="AX1144" s="2168"/>
      <c r="AY1144" s="2168"/>
      <c r="AZ1144" s="2168"/>
      <c r="BA1144" s="2168"/>
      <c r="BB1144" s="2168"/>
      <c r="BC1144" s="2168"/>
      <c r="BD1144" s="2168"/>
      <c r="BE1144" s="2168"/>
      <c r="BF1144" s="2168"/>
      <c r="BG1144" s="2168"/>
      <c r="BH1144" s="2168"/>
      <c r="BI1144" s="2168"/>
      <c r="BJ1144" s="2168"/>
      <c r="BK1144" s="2168"/>
      <c r="BL1144" s="2168"/>
      <c r="BM1144" s="2168"/>
      <c r="BN1144" s="2168"/>
      <c r="BO1144" s="2168"/>
      <c r="BP1144" s="2168"/>
      <c r="BQ1144" s="2168"/>
      <c r="BR1144" s="2168"/>
      <c r="BS1144" s="2240"/>
      <c r="BT1144" s="2168"/>
      <c r="BU1144" s="2168"/>
      <c r="BV1144" s="2168"/>
      <c r="BW1144" s="2168"/>
      <c r="BX1144" s="2168"/>
      <c r="BY1144" s="2168"/>
      <c r="BZ1144" s="2168"/>
      <c r="CA1144" s="2168"/>
      <c r="CB1144" s="2168"/>
      <c r="CC1144" s="2168"/>
      <c r="CD1144" s="2168"/>
      <c r="CE1144" s="2168"/>
      <c r="CF1144" s="2168"/>
      <c r="CG1144" s="2168"/>
      <c r="CH1144" s="2168"/>
      <c r="CI1144" s="2168"/>
      <c r="CJ1144" s="2168"/>
      <c r="CK1144" s="2168"/>
      <c r="CL1144" s="2168"/>
      <c r="CM1144" s="2240"/>
      <c r="CN1144" s="2240"/>
      <c r="CO1144" s="2239"/>
      <c r="CQ1144" s="1653"/>
    </row>
    <row r="1145" spans="1:95" s="551" customFormat="1" x14ac:dyDescent="0.2">
      <c r="A1145" s="2170"/>
      <c r="B1145" s="2236"/>
      <c r="C1145" s="2164"/>
      <c r="D1145" s="2164"/>
      <c r="E1145" s="2165"/>
      <c r="F1145" s="2167"/>
      <c r="G1145" s="2164"/>
      <c r="H1145" s="2167"/>
      <c r="I1145" s="2168"/>
      <c r="J1145" s="2168"/>
      <c r="K1145" s="2168"/>
      <c r="L1145" s="2168"/>
      <c r="M1145" s="2168"/>
      <c r="N1145" s="2168"/>
      <c r="O1145" s="2168"/>
      <c r="P1145" s="2168"/>
      <c r="Q1145" s="2168"/>
      <c r="R1145" s="2168"/>
      <c r="S1145" s="2168"/>
      <c r="T1145" s="2168"/>
      <c r="U1145" s="2168"/>
      <c r="V1145" s="2168"/>
      <c r="W1145" s="2168"/>
      <c r="X1145" s="2168"/>
      <c r="Y1145" s="2168"/>
      <c r="Z1145" s="2168"/>
      <c r="AA1145" s="2168"/>
      <c r="AB1145" s="2240"/>
      <c r="AC1145" s="2240"/>
      <c r="AD1145" s="2240"/>
      <c r="AE1145" s="2240"/>
      <c r="AF1145" s="2168"/>
      <c r="AG1145" s="2168"/>
      <c r="AH1145" s="2168"/>
      <c r="AI1145" s="2168"/>
      <c r="AJ1145" s="2168"/>
      <c r="AK1145" s="2168"/>
      <c r="AL1145" s="2168"/>
      <c r="AM1145" s="2168"/>
      <c r="AN1145" s="2168"/>
      <c r="AO1145" s="2168"/>
      <c r="AP1145" s="2168"/>
      <c r="AQ1145" s="2168"/>
      <c r="AR1145" s="2168"/>
      <c r="AS1145" s="2168"/>
      <c r="AT1145" s="2168"/>
      <c r="AU1145" s="2168"/>
      <c r="AV1145" s="2168"/>
      <c r="AW1145" s="2168"/>
      <c r="AX1145" s="2168"/>
      <c r="AY1145" s="2168"/>
      <c r="AZ1145" s="2168"/>
      <c r="BA1145" s="2168"/>
      <c r="BB1145" s="2168"/>
      <c r="BC1145" s="2168"/>
      <c r="BD1145" s="2168"/>
      <c r="BE1145" s="2168"/>
      <c r="BF1145" s="2168"/>
      <c r="BG1145" s="2168"/>
      <c r="BH1145" s="2168"/>
      <c r="BI1145" s="2168"/>
      <c r="BJ1145" s="2168"/>
      <c r="BK1145" s="2168"/>
      <c r="BL1145" s="2168"/>
      <c r="BM1145" s="2168"/>
      <c r="BN1145" s="2168"/>
      <c r="BO1145" s="2168"/>
      <c r="BP1145" s="2168"/>
      <c r="BQ1145" s="2168"/>
      <c r="BR1145" s="2168"/>
      <c r="BS1145" s="2240"/>
      <c r="BT1145" s="2168"/>
      <c r="BU1145" s="2168"/>
      <c r="BV1145" s="2168"/>
      <c r="BW1145" s="2168"/>
      <c r="BX1145" s="2168"/>
      <c r="BY1145" s="2168"/>
      <c r="BZ1145" s="2168"/>
      <c r="CA1145" s="2168"/>
      <c r="CB1145" s="2168"/>
      <c r="CC1145" s="2168"/>
      <c r="CD1145" s="2168"/>
      <c r="CE1145" s="2168"/>
      <c r="CF1145" s="2168"/>
      <c r="CG1145" s="2168"/>
      <c r="CH1145" s="2168"/>
      <c r="CI1145" s="2168"/>
      <c r="CJ1145" s="2168"/>
      <c r="CK1145" s="2168"/>
      <c r="CL1145" s="2168"/>
      <c r="CM1145" s="2240"/>
      <c r="CN1145" s="2240"/>
      <c r="CO1145" s="2239"/>
      <c r="CQ1145" s="1653"/>
    </row>
    <row r="1146" spans="1:95" s="551" customFormat="1" x14ac:dyDescent="0.2">
      <c r="A1146" s="2170"/>
      <c r="B1146" s="2236"/>
      <c r="C1146" s="2164"/>
      <c r="D1146" s="2164"/>
      <c r="E1146" s="2165"/>
      <c r="F1146" s="2167"/>
      <c r="G1146" s="2164"/>
      <c r="H1146" s="2167"/>
      <c r="I1146" s="2168"/>
      <c r="J1146" s="2168"/>
      <c r="K1146" s="2168"/>
      <c r="L1146" s="2168"/>
      <c r="M1146" s="2168"/>
      <c r="N1146" s="2168"/>
      <c r="O1146" s="2168"/>
      <c r="P1146" s="2168"/>
      <c r="Q1146" s="2168"/>
      <c r="R1146" s="2168"/>
      <c r="S1146" s="2168"/>
      <c r="T1146" s="2168"/>
      <c r="U1146" s="2168"/>
      <c r="V1146" s="2168"/>
      <c r="W1146" s="2168"/>
      <c r="X1146" s="2168"/>
      <c r="Y1146" s="2168"/>
      <c r="Z1146" s="2168"/>
      <c r="AA1146" s="2168"/>
      <c r="AB1146" s="2240"/>
      <c r="AC1146" s="2240"/>
      <c r="AD1146" s="2240"/>
      <c r="AE1146" s="2240"/>
      <c r="AF1146" s="2168"/>
      <c r="AG1146" s="2168"/>
      <c r="AH1146" s="2168"/>
      <c r="AI1146" s="2168"/>
      <c r="AJ1146" s="2168"/>
      <c r="AK1146" s="2168"/>
      <c r="AL1146" s="2168"/>
      <c r="AM1146" s="2168"/>
      <c r="AN1146" s="2168"/>
      <c r="AO1146" s="2168"/>
      <c r="AP1146" s="2168"/>
      <c r="AQ1146" s="2168"/>
      <c r="AR1146" s="2168"/>
      <c r="AS1146" s="2168"/>
      <c r="AT1146" s="2168"/>
      <c r="AU1146" s="2168"/>
      <c r="AV1146" s="2168"/>
      <c r="AW1146" s="2168"/>
      <c r="AX1146" s="2168"/>
      <c r="AY1146" s="2168"/>
      <c r="AZ1146" s="2168"/>
      <c r="BA1146" s="2168"/>
      <c r="BB1146" s="2168"/>
      <c r="BC1146" s="2168"/>
      <c r="BD1146" s="2168"/>
      <c r="BE1146" s="2168"/>
      <c r="BF1146" s="2168"/>
      <c r="BG1146" s="2168"/>
      <c r="BH1146" s="2168"/>
      <c r="BI1146" s="2168"/>
      <c r="BJ1146" s="2168"/>
      <c r="BK1146" s="2168"/>
      <c r="BL1146" s="2168"/>
      <c r="BM1146" s="2168"/>
      <c r="BN1146" s="2168"/>
      <c r="BO1146" s="2168"/>
      <c r="BP1146" s="2168"/>
      <c r="BQ1146" s="2168"/>
      <c r="BR1146" s="2168"/>
      <c r="BS1146" s="2240"/>
      <c r="BT1146" s="2168"/>
      <c r="BU1146" s="2168"/>
      <c r="BV1146" s="2168"/>
      <c r="BW1146" s="2168"/>
      <c r="BX1146" s="2168"/>
      <c r="BY1146" s="2168"/>
      <c r="BZ1146" s="2168"/>
      <c r="CA1146" s="2168"/>
      <c r="CB1146" s="2168"/>
      <c r="CC1146" s="2168"/>
      <c r="CD1146" s="2168"/>
      <c r="CE1146" s="2168"/>
      <c r="CF1146" s="2168"/>
      <c r="CG1146" s="2168"/>
      <c r="CH1146" s="2168"/>
      <c r="CI1146" s="2168"/>
      <c r="CJ1146" s="2168"/>
      <c r="CK1146" s="2168"/>
      <c r="CL1146" s="2168"/>
      <c r="CM1146" s="2240"/>
      <c r="CN1146" s="2240"/>
      <c r="CO1146" s="2239"/>
      <c r="CQ1146" s="1653"/>
    </row>
    <row r="1147" spans="1:95" s="551" customFormat="1" x14ac:dyDescent="0.2">
      <c r="A1147" s="2170"/>
      <c r="B1147" s="2236"/>
      <c r="C1147" s="2164"/>
      <c r="D1147" s="2164"/>
      <c r="E1147" s="2165"/>
      <c r="F1147" s="2167"/>
      <c r="G1147" s="2164"/>
      <c r="H1147" s="2167"/>
      <c r="I1147" s="2168"/>
      <c r="J1147" s="2168"/>
      <c r="K1147" s="2168"/>
      <c r="L1147" s="2168"/>
      <c r="M1147" s="2168"/>
      <c r="N1147" s="2168"/>
      <c r="O1147" s="2168"/>
      <c r="P1147" s="2168"/>
      <c r="Q1147" s="2168"/>
      <c r="R1147" s="2168"/>
      <c r="S1147" s="2168"/>
      <c r="T1147" s="2168"/>
      <c r="U1147" s="2168"/>
      <c r="V1147" s="2168"/>
      <c r="W1147" s="2168"/>
      <c r="X1147" s="2168"/>
      <c r="Y1147" s="2168"/>
      <c r="Z1147" s="2168"/>
      <c r="AA1147" s="2168"/>
      <c r="AB1147" s="2240"/>
      <c r="AC1147" s="2240"/>
      <c r="AD1147" s="2240"/>
      <c r="AE1147" s="2240"/>
      <c r="AF1147" s="2168"/>
      <c r="AG1147" s="2168"/>
      <c r="AH1147" s="2168"/>
      <c r="AI1147" s="2168"/>
      <c r="AJ1147" s="2168"/>
      <c r="AK1147" s="2168"/>
      <c r="AL1147" s="2168"/>
      <c r="AM1147" s="2168"/>
      <c r="AN1147" s="2168"/>
      <c r="AO1147" s="2168"/>
      <c r="AP1147" s="2168"/>
      <c r="AQ1147" s="2168"/>
      <c r="AR1147" s="2168"/>
      <c r="AS1147" s="2168"/>
      <c r="AT1147" s="2168"/>
      <c r="AU1147" s="2168"/>
      <c r="AV1147" s="2168"/>
      <c r="AW1147" s="2168"/>
      <c r="AX1147" s="2168"/>
      <c r="AY1147" s="2168"/>
      <c r="AZ1147" s="2168"/>
      <c r="BA1147" s="2168"/>
      <c r="BB1147" s="2168"/>
      <c r="BC1147" s="2168"/>
      <c r="BD1147" s="2168"/>
      <c r="BE1147" s="2168"/>
      <c r="BF1147" s="2168"/>
      <c r="BG1147" s="2168"/>
      <c r="BH1147" s="2168"/>
      <c r="BI1147" s="2168"/>
      <c r="BJ1147" s="2168"/>
      <c r="BK1147" s="2168"/>
      <c r="BL1147" s="2168"/>
      <c r="BM1147" s="2168"/>
      <c r="BN1147" s="2168"/>
      <c r="BO1147" s="2168"/>
      <c r="BP1147" s="2168"/>
      <c r="BQ1147" s="2168"/>
      <c r="BR1147" s="2168"/>
      <c r="BS1147" s="2240"/>
      <c r="BT1147" s="2168"/>
      <c r="BU1147" s="2168"/>
      <c r="BV1147" s="2168"/>
      <c r="BW1147" s="2168"/>
      <c r="BX1147" s="2168"/>
      <c r="BY1147" s="2168"/>
      <c r="BZ1147" s="2168"/>
      <c r="CA1147" s="2168"/>
      <c r="CB1147" s="2168"/>
      <c r="CC1147" s="2168"/>
      <c r="CD1147" s="2168"/>
      <c r="CE1147" s="2168"/>
      <c r="CF1147" s="2168"/>
      <c r="CG1147" s="2168"/>
      <c r="CH1147" s="2168"/>
      <c r="CI1147" s="2168"/>
      <c r="CJ1147" s="2168"/>
      <c r="CK1147" s="2168"/>
      <c r="CL1147" s="2168"/>
      <c r="CM1147" s="2240"/>
      <c r="CN1147" s="2240"/>
      <c r="CO1147" s="2239"/>
      <c r="CQ1147" s="1653"/>
    </row>
    <row r="1148" spans="1:95" s="551" customFormat="1" x14ac:dyDescent="0.2">
      <c r="A1148" s="2170"/>
      <c r="B1148" s="2236"/>
      <c r="C1148" s="2164"/>
      <c r="D1148" s="2164"/>
      <c r="E1148" s="2165"/>
      <c r="F1148" s="2167"/>
      <c r="G1148" s="2164"/>
      <c r="H1148" s="2167"/>
      <c r="I1148" s="2168"/>
      <c r="J1148" s="2168"/>
      <c r="K1148" s="2168"/>
      <c r="L1148" s="2168"/>
      <c r="M1148" s="2168"/>
      <c r="N1148" s="2168"/>
      <c r="O1148" s="2168"/>
      <c r="P1148" s="2168"/>
      <c r="Q1148" s="2168"/>
      <c r="R1148" s="2168"/>
      <c r="S1148" s="2168"/>
      <c r="T1148" s="2168"/>
      <c r="U1148" s="2168"/>
      <c r="V1148" s="2168"/>
      <c r="W1148" s="2168"/>
      <c r="X1148" s="2168"/>
      <c r="Y1148" s="2168"/>
      <c r="Z1148" s="2168"/>
      <c r="AA1148" s="2168"/>
      <c r="AB1148" s="2240"/>
      <c r="AC1148" s="2240"/>
      <c r="AD1148" s="2240"/>
      <c r="AE1148" s="2240"/>
      <c r="AF1148" s="2168"/>
      <c r="AG1148" s="2168"/>
      <c r="AH1148" s="2168"/>
      <c r="AI1148" s="2168"/>
      <c r="AJ1148" s="2168"/>
      <c r="AK1148" s="2168"/>
      <c r="AL1148" s="2168"/>
      <c r="AM1148" s="2168"/>
      <c r="AN1148" s="2168"/>
      <c r="AO1148" s="2168"/>
      <c r="AP1148" s="2168"/>
      <c r="AQ1148" s="2168"/>
      <c r="AR1148" s="2168"/>
      <c r="AS1148" s="2168"/>
      <c r="AT1148" s="2168"/>
      <c r="AU1148" s="2168"/>
      <c r="AV1148" s="2168"/>
      <c r="AW1148" s="2168"/>
      <c r="AX1148" s="2168"/>
      <c r="AY1148" s="2168"/>
      <c r="AZ1148" s="2168"/>
      <c r="BA1148" s="2168"/>
      <c r="BB1148" s="2168"/>
      <c r="BC1148" s="2168"/>
      <c r="BD1148" s="2168"/>
      <c r="BE1148" s="2168"/>
      <c r="BF1148" s="2168"/>
      <c r="BG1148" s="2168"/>
      <c r="BH1148" s="2168"/>
      <c r="BI1148" s="2168"/>
      <c r="BJ1148" s="2168"/>
      <c r="BK1148" s="2168"/>
      <c r="BL1148" s="2168"/>
      <c r="BM1148" s="2168"/>
      <c r="BN1148" s="2168"/>
      <c r="BO1148" s="2168"/>
      <c r="BP1148" s="2168"/>
      <c r="BQ1148" s="2168"/>
      <c r="BR1148" s="2168"/>
      <c r="BS1148" s="2240"/>
      <c r="BT1148" s="2168"/>
      <c r="BU1148" s="2168"/>
      <c r="BV1148" s="2168"/>
      <c r="BW1148" s="2168"/>
      <c r="BX1148" s="2168"/>
      <c r="BY1148" s="2168"/>
      <c r="BZ1148" s="2168"/>
      <c r="CA1148" s="2168"/>
      <c r="CB1148" s="2168"/>
      <c r="CC1148" s="2168"/>
      <c r="CD1148" s="2168"/>
      <c r="CE1148" s="2168"/>
      <c r="CF1148" s="2168"/>
      <c r="CG1148" s="2168"/>
      <c r="CH1148" s="2168"/>
      <c r="CI1148" s="2168"/>
      <c r="CJ1148" s="2168"/>
      <c r="CK1148" s="2168"/>
      <c r="CL1148" s="2168"/>
      <c r="CM1148" s="2240"/>
      <c r="CN1148" s="2240"/>
      <c r="CO1148" s="2239"/>
      <c r="CQ1148" s="1653"/>
    </row>
    <row r="1149" spans="1:95" s="551" customFormat="1" x14ac:dyDescent="0.2">
      <c r="A1149" s="2170"/>
      <c r="B1149" s="2236"/>
      <c r="C1149" s="2164"/>
      <c r="D1149" s="2164"/>
      <c r="E1149" s="2165"/>
      <c r="F1149" s="2167"/>
      <c r="G1149" s="2164"/>
      <c r="H1149" s="2167"/>
      <c r="I1149" s="2168"/>
      <c r="J1149" s="2168"/>
      <c r="K1149" s="2168"/>
      <c r="L1149" s="2168"/>
      <c r="M1149" s="2168"/>
      <c r="N1149" s="2168"/>
      <c r="O1149" s="2168"/>
      <c r="P1149" s="2168"/>
      <c r="Q1149" s="2168"/>
      <c r="R1149" s="2168"/>
      <c r="S1149" s="2168"/>
      <c r="T1149" s="2168"/>
      <c r="U1149" s="2168"/>
      <c r="V1149" s="2168"/>
      <c r="W1149" s="2168"/>
      <c r="X1149" s="2168"/>
      <c r="Y1149" s="2168"/>
      <c r="Z1149" s="2168"/>
      <c r="AA1149" s="2168"/>
      <c r="AB1149" s="2240"/>
      <c r="AC1149" s="2240"/>
      <c r="AD1149" s="2240"/>
      <c r="AE1149" s="2240"/>
      <c r="AF1149" s="2168"/>
      <c r="AG1149" s="2168"/>
      <c r="AH1149" s="2168"/>
      <c r="AI1149" s="2168"/>
      <c r="AJ1149" s="2168"/>
      <c r="AK1149" s="2168"/>
      <c r="AL1149" s="2168"/>
      <c r="AM1149" s="2168"/>
      <c r="AN1149" s="2168"/>
      <c r="AO1149" s="2168"/>
      <c r="AP1149" s="2168"/>
      <c r="AQ1149" s="2168"/>
      <c r="AR1149" s="2168"/>
      <c r="AS1149" s="2168"/>
      <c r="AT1149" s="2168"/>
      <c r="AU1149" s="2168"/>
      <c r="AV1149" s="2168"/>
      <c r="AW1149" s="2168"/>
      <c r="AX1149" s="2168"/>
      <c r="AY1149" s="2168"/>
      <c r="AZ1149" s="2168"/>
      <c r="BA1149" s="2168"/>
      <c r="BB1149" s="2168"/>
      <c r="BC1149" s="2168"/>
      <c r="BD1149" s="2168"/>
      <c r="BE1149" s="2168"/>
      <c r="BF1149" s="2168"/>
      <c r="BG1149" s="2168"/>
      <c r="BH1149" s="2168"/>
      <c r="BI1149" s="2168"/>
      <c r="BJ1149" s="2168"/>
      <c r="BK1149" s="2168"/>
      <c r="BL1149" s="2168"/>
      <c r="BM1149" s="2168"/>
      <c r="BN1149" s="2168"/>
      <c r="BO1149" s="2168"/>
      <c r="BP1149" s="2168"/>
      <c r="BQ1149" s="2168"/>
      <c r="BR1149" s="2168"/>
      <c r="BS1149" s="2240"/>
      <c r="BT1149" s="2168"/>
      <c r="BU1149" s="2168"/>
      <c r="BV1149" s="2168"/>
      <c r="BW1149" s="2168"/>
      <c r="BX1149" s="2168"/>
      <c r="BY1149" s="2168"/>
      <c r="BZ1149" s="2168"/>
      <c r="CA1149" s="2168"/>
      <c r="CB1149" s="2168"/>
      <c r="CC1149" s="2168"/>
      <c r="CD1149" s="2168"/>
      <c r="CE1149" s="2168"/>
      <c r="CF1149" s="2168"/>
      <c r="CG1149" s="2168"/>
      <c r="CH1149" s="2168"/>
      <c r="CI1149" s="2168"/>
      <c r="CJ1149" s="2168"/>
      <c r="CK1149" s="2168"/>
      <c r="CL1149" s="2168"/>
      <c r="CM1149" s="2240"/>
      <c r="CN1149" s="2240"/>
      <c r="CO1149" s="2239"/>
      <c r="CQ1149" s="1653"/>
    </row>
    <row r="1150" spans="1:95" s="551" customFormat="1" x14ac:dyDescent="0.2">
      <c r="A1150" s="2170"/>
      <c r="B1150" s="2236"/>
      <c r="C1150" s="2164"/>
      <c r="D1150" s="2164"/>
      <c r="E1150" s="2165"/>
      <c r="F1150" s="2167"/>
      <c r="G1150" s="2164"/>
      <c r="H1150" s="2167"/>
      <c r="I1150" s="2168"/>
      <c r="J1150" s="2168"/>
      <c r="K1150" s="2168"/>
      <c r="L1150" s="2168"/>
      <c r="M1150" s="2168"/>
      <c r="N1150" s="2168"/>
      <c r="O1150" s="2168"/>
      <c r="P1150" s="2168"/>
      <c r="Q1150" s="2168"/>
      <c r="R1150" s="2168"/>
      <c r="S1150" s="2168"/>
      <c r="T1150" s="2168"/>
      <c r="U1150" s="2168"/>
      <c r="V1150" s="2168"/>
      <c r="W1150" s="2168"/>
      <c r="X1150" s="2168"/>
      <c r="Y1150" s="2168"/>
      <c r="Z1150" s="2168"/>
      <c r="AA1150" s="2168"/>
      <c r="AB1150" s="2240"/>
      <c r="AC1150" s="2240"/>
      <c r="AD1150" s="2240"/>
      <c r="AE1150" s="2240"/>
      <c r="AF1150" s="2168"/>
      <c r="AG1150" s="2168"/>
      <c r="AH1150" s="2168"/>
      <c r="AI1150" s="2168"/>
      <c r="AJ1150" s="2168"/>
      <c r="AK1150" s="2168"/>
      <c r="AL1150" s="2168"/>
      <c r="AM1150" s="2168"/>
      <c r="AN1150" s="2168"/>
      <c r="AO1150" s="2168"/>
      <c r="AP1150" s="2168"/>
      <c r="AQ1150" s="2168"/>
      <c r="AR1150" s="2168"/>
      <c r="AS1150" s="2168"/>
      <c r="AT1150" s="2168"/>
      <c r="AU1150" s="2168"/>
      <c r="AV1150" s="2168"/>
      <c r="AW1150" s="2168"/>
      <c r="AX1150" s="2168"/>
      <c r="AY1150" s="2168"/>
      <c r="AZ1150" s="2168"/>
      <c r="BA1150" s="2168"/>
      <c r="BB1150" s="2168"/>
      <c r="BC1150" s="2168"/>
      <c r="BD1150" s="2168"/>
      <c r="BE1150" s="2168"/>
      <c r="BF1150" s="2168"/>
      <c r="BG1150" s="2168"/>
      <c r="BH1150" s="2168"/>
      <c r="BI1150" s="2168"/>
      <c r="BJ1150" s="2168"/>
      <c r="BK1150" s="2168"/>
      <c r="BL1150" s="2168"/>
      <c r="BM1150" s="2168"/>
      <c r="BN1150" s="2168"/>
      <c r="BO1150" s="2168"/>
      <c r="BP1150" s="2168"/>
      <c r="BQ1150" s="2168"/>
      <c r="BR1150" s="2168"/>
      <c r="BS1150" s="2240"/>
      <c r="BT1150" s="2168"/>
      <c r="BU1150" s="2168"/>
      <c r="BV1150" s="2168"/>
      <c r="BW1150" s="2168"/>
      <c r="BX1150" s="2168"/>
      <c r="BY1150" s="2168"/>
      <c r="BZ1150" s="2168"/>
      <c r="CA1150" s="2168"/>
      <c r="CB1150" s="2168"/>
      <c r="CC1150" s="2168"/>
      <c r="CD1150" s="2168"/>
      <c r="CE1150" s="2168"/>
      <c r="CF1150" s="2168"/>
      <c r="CG1150" s="2168"/>
      <c r="CH1150" s="2168"/>
      <c r="CI1150" s="2168"/>
      <c r="CJ1150" s="2168"/>
      <c r="CK1150" s="2168"/>
      <c r="CL1150" s="2168"/>
      <c r="CM1150" s="2240"/>
      <c r="CN1150" s="2240"/>
      <c r="CO1150" s="2239"/>
      <c r="CQ1150" s="1653"/>
    </row>
    <row r="1151" spans="1:95" s="551" customFormat="1" x14ac:dyDescent="0.2">
      <c r="A1151" s="2170"/>
      <c r="B1151" s="2236"/>
      <c r="C1151" s="2164"/>
      <c r="D1151" s="2164"/>
      <c r="E1151" s="2165"/>
      <c r="F1151" s="2167"/>
      <c r="G1151" s="2164"/>
      <c r="H1151" s="2167"/>
      <c r="I1151" s="2168"/>
      <c r="J1151" s="2168"/>
      <c r="K1151" s="2168"/>
      <c r="L1151" s="2168"/>
      <c r="M1151" s="2168"/>
      <c r="N1151" s="2168"/>
      <c r="O1151" s="2168"/>
      <c r="P1151" s="2168"/>
      <c r="Q1151" s="2168"/>
      <c r="R1151" s="2168"/>
      <c r="S1151" s="2168"/>
      <c r="T1151" s="2168"/>
      <c r="U1151" s="2168"/>
      <c r="V1151" s="2168"/>
      <c r="W1151" s="2168"/>
      <c r="X1151" s="2168"/>
      <c r="Y1151" s="2168"/>
      <c r="Z1151" s="2168"/>
      <c r="AA1151" s="2168"/>
      <c r="AB1151" s="2240"/>
      <c r="AC1151" s="2240"/>
      <c r="AD1151" s="2240"/>
      <c r="AE1151" s="2240"/>
      <c r="AF1151" s="2168"/>
      <c r="AG1151" s="2168"/>
      <c r="AH1151" s="2168"/>
      <c r="AI1151" s="2168"/>
      <c r="AJ1151" s="2168"/>
      <c r="AK1151" s="2168"/>
      <c r="AL1151" s="2168"/>
      <c r="AM1151" s="2168"/>
      <c r="AN1151" s="2168"/>
      <c r="AO1151" s="2168"/>
      <c r="AP1151" s="2168"/>
      <c r="AQ1151" s="2168"/>
      <c r="AR1151" s="2168"/>
      <c r="AS1151" s="2168"/>
      <c r="AT1151" s="2168"/>
      <c r="AU1151" s="2168"/>
      <c r="AV1151" s="2168"/>
      <c r="AW1151" s="2168"/>
      <c r="AX1151" s="2168"/>
      <c r="AY1151" s="2168"/>
      <c r="AZ1151" s="2168"/>
      <c r="BA1151" s="2168"/>
      <c r="BB1151" s="2168"/>
      <c r="BC1151" s="2168"/>
      <c r="BD1151" s="2168"/>
      <c r="BE1151" s="2168"/>
      <c r="BF1151" s="2168"/>
      <c r="BG1151" s="2168"/>
      <c r="BH1151" s="2168"/>
      <c r="BI1151" s="2168"/>
      <c r="BJ1151" s="2168"/>
      <c r="BK1151" s="2168"/>
      <c r="BL1151" s="2168"/>
      <c r="BM1151" s="2168"/>
      <c r="BN1151" s="2168"/>
      <c r="BO1151" s="2168"/>
      <c r="BP1151" s="2168"/>
      <c r="BQ1151" s="2168"/>
      <c r="BR1151" s="2168"/>
      <c r="BS1151" s="2240"/>
      <c r="BT1151" s="2168"/>
      <c r="BU1151" s="2168"/>
      <c r="BV1151" s="2168"/>
      <c r="BW1151" s="2168"/>
      <c r="BX1151" s="2168"/>
      <c r="BY1151" s="2168"/>
      <c r="BZ1151" s="2168"/>
      <c r="CA1151" s="2168"/>
      <c r="CB1151" s="2168"/>
      <c r="CC1151" s="2168"/>
      <c r="CD1151" s="2168"/>
      <c r="CE1151" s="2168"/>
      <c r="CF1151" s="2168"/>
      <c r="CG1151" s="2168"/>
      <c r="CH1151" s="2168"/>
      <c r="CI1151" s="2168"/>
      <c r="CJ1151" s="2168"/>
      <c r="CK1151" s="2168"/>
      <c r="CL1151" s="2168"/>
      <c r="CM1151" s="2240"/>
      <c r="CN1151" s="2240"/>
      <c r="CO1151" s="2239"/>
      <c r="CQ1151" s="1653"/>
    </row>
    <row r="1152" spans="1:95" s="551" customFormat="1" x14ac:dyDescent="0.2">
      <c r="A1152" s="2170"/>
      <c r="B1152" s="2236"/>
      <c r="C1152" s="2164"/>
      <c r="D1152" s="2164"/>
      <c r="E1152" s="2165"/>
      <c r="F1152" s="2167"/>
      <c r="G1152" s="2164"/>
      <c r="H1152" s="2167"/>
      <c r="I1152" s="2168"/>
      <c r="J1152" s="2168"/>
      <c r="K1152" s="2168"/>
      <c r="L1152" s="2168"/>
      <c r="M1152" s="2168"/>
      <c r="N1152" s="2168"/>
      <c r="O1152" s="2168"/>
      <c r="P1152" s="2168"/>
      <c r="Q1152" s="2168"/>
      <c r="R1152" s="2168"/>
      <c r="S1152" s="2168"/>
      <c r="T1152" s="2168"/>
      <c r="U1152" s="2168"/>
      <c r="V1152" s="2168"/>
      <c r="W1152" s="2168"/>
      <c r="X1152" s="2168"/>
      <c r="Y1152" s="2168"/>
      <c r="Z1152" s="2168"/>
      <c r="AA1152" s="2168"/>
      <c r="AB1152" s="2240"/>
      <c r="AC1152" s="2240"/>
      <c r="AD1152" s="2240"/>
      <c r="AE1152" s="2240"/>
      <c r="AF1152" s="2168"/>
      <c r="AG1152" s="2168"/>
      <c r="AH1152" s="2168"/>
      <c r="AI1152" s="2168"/>
      <c r="AJ1152" s="2168"/>
      <c r="AK1152" s="2168"/>
      <c r="AL1152" s="2168"/>
      <c r="AM1152" s="2168"/>
      <c r="AN1152" s="2168"/>
      <c r="AO1152" s="2168"/>
      <c r="AP1152" s="2168"/>
      <c r="AQ1152" s="2168"/>
      <c r="AR1152" s="2168"/>
      <c r="AS1152" s="2168"/>
      <c r="AT1152" s="2168"/>
      <c r="AU1152" s="2168"/>
      <c r="AV1152" s="2168"/>
      <c r="AW1152" s="2168"/>
      <c r="AX1152" s="2168"/>
      <c r="AY1152" s="2168"/>
      <c r="AZ1152" s="2168"/>
      <c r="BA1152" s="2168"/>
      <c r="BB1152" s="2168"/>
      <c r="BC1152" s="2168"/>
      <c r="BD1152" s="2168"/>
      <c r="BE1152" s="2168"/>
      <c r="BF1152" s="2168"/>
      <c r="BG1152" s="2168"/>
      <c r="BH1152" s="2168"/>
      <c r="BI1152" s="2168"/>
      <c r="BJ1152" s="2168"/>
      <c r="BK1152" s="2168"/>
      <c r="BL1152" s="2168"/>
      <c r="BM1152" s="2168"/>
      <c r="BN1152" s="2168"/>
      <c r="BO1152" s="2168"/>
      <c r="BP1152" s="2168"/>
      <c r="BQ1152" s="2168"/>
      <c r="BR1152" s="2168"/>
      <c r="BS1152" s="2240"/>
      <c r="BT1152" s="2168"/>
      <c r="BU1152" s="2168"/>
      <c r="BV1152" s="2168"/>
      <c r="BW1152" s="2168"/>
      <c r="BX1152" s="2168"/>
      <c r="BY1152" s="2168"/>
      <c r="BZ1152" s="2168"/>
      <c r="CA1152" s="2168"/>
      <c r="CB1152" s="2168"/>
      <c r="CC1152" s="2168"/>
      <c r="CD1152" s="2168"/>
      <c r="CE1152" s="2168"/>
      <c r="CF1152" s="2168"/>
      <c r="CG1152" s="2168"/>
      <c r="CH1152" s="2168"/>
      <c r="CI1152" s="2168"/>
      <c r="CJ1152" s="2168"/>
      <c r="CK1152" s="2168"/>
      <c r="CL1152" s="2168"/>
      <c r="CM1152" s="2240"/>
      <c r="CN1152" s="2240"/>
      <c r="CO1152" s="2239"/>
      <c r="CQ1152" s="1653"/>
    </row>
    <row r="1153" spans="1:95" s="551" customFormat="1" x14ac:dyDescent="0.2">
      <c r="A1153" s="2170"/>
      <c r="B1153" s="2241"/>
      <c r="C1153" s="2164"/>
      <c r="D1153" s="2164"/>
      <c r="E1153" s="2165"/>
      <c r="F1153" s="2167"/>
      <c r="G1153" s="2164"/>
      <c r="H1153" s="2167"/>
      <c r="I1153" s="2168"/>
      <c r="J1153" s="2168"/>
      <c r="K1153" s="2168"/>
      <c r="L1153" s="2168"/>
      <c r="M1153" s="2168"/>
      <c r="N1153" s="2168"/>
      <c r="O1153" s="2168"/>
      <c r="P1153" s="2168"/>
      <c r="Q1153" s="2168"/>
      <c r="R1153" s="2168"/>
      <c r="S1153" s="2168"/>
      <c r="T1153" s="2168"/>
      <c r="U1153" s="2168"/>
      <c r="V1153" s="2168"/>
      <c r="W1153" s="2168"/>
      <c r="X1153" s="2168"/>
      <c r="Y1153" s="2168"/>
      <c r="Z1153" s="2168"/>
      <c r="AA1153" s="2168"/>
      <c r="AB1153" s="2240"/>
      <c r="AC1153" s="2240"/>
      <c r="AD1153" s="2240"/>
      <c r="AE1153" s="2240"/>
      <c r="AF1153" s="2168"/>
      <c r="AG1153" s="2168"/>
      <c r="AH1153" s="2168"/>
      <c r="AI1153" s="2168"/>
      <c r="AJ1153" s="2168"/>
      <c r="AK1153" s="2168"/>
      <c r="AL1153" s="2168"/>
      <c r="AM1153" s="2168"/>
      <c r="AN1153" s="2168"/>
      <c r="AO1153" s="2168"/>
      <c r="AP1153" s="2168"/>
      <c r="AQ1153" s="2168"/>
      <c r="AR1153" s="2168"/>
      <c r="AS1153" s="2168"/>
      <c r="AT1153" s="2168"/>
      <c r="AU1153" s="2168"/>
      <c r="AV1153" s="2168"/>
      <c r="AW1153" s="2168"/>
      <c r="AX1153" s="2168"/>
      <c r="AY1153" s="2168"/>
      <c r="AZ1153" s="2168"/>
      <c r="BA1153" s="2168"/>
      <c r="BB1153" s="2168"/>
      <c r="BC1153" s="2168"/>
      <c r="BD1153" s="2168"/>
      <c r="BE1153" s="2168"/>
      <c r="BF1153" s="2168"/>
      <c r="BG1153" s="2168"/>
      <c r="BH1153" s="2168"/>
      <c r="BI1153" s="2168"/>
      <c r="BJ1153" s="2168"/>
      <c r="BK1153" s="2168"/>
      <c r="BL1153" s="2168"/>
      <c r="BM1153" s="2168"/>
      <c r="BN1153" s="2168"/>
      <c r="BO1153" s="2168"/>
      <c r="BP1153" s="2168"/>
      <c r="BQ1153" s="2168"/>
      <c r="BR1153" s="2168"/>
      <c r="BS1153" s="2240"/>
      <c r="BT1153" s="2168"/>
      <c r="BU1153" s="2168"/>
      <c r="BV1153" s="2168"/>
      <c r="BW1153" s="2168"/>
      <c r="BX1153" s="2168"/>
      <c r="BY1153" s="2168"/>
      <c r="BZ1153" s="2168"/>
      <c r="CA1153" s="2168"/>
      <c r="CB1153" s="2168"/>
      <c r="CC1153" s="2168"/>
      <c r="CD1153" s="2168"/>
      <c r="CE1153" s="2168"/>
      <c r="CF1153" s="2168"/>
      <c r="CG1153" s="2168"/>
      <c r="CH1153" s="2168"/>
      <c r="CI1153" s="2168"/>
      <c r="CJ1153" s="2168"/>
      <c r="CK1153" s="2168"/>
      <c r="CL1153" s="2168"/>
      <c r="CM1153" s="2240"/>
      <c r="CN1153" s="2240"/>
      <c r="CO1153" s="2239"/>
      <c r="CQ1153" s="1653"/>
    </row>
    <row r="1154" spans="1:95" s="551" customFormat="1" x14ac:dyDescent="0.2">
      <c r="A1154" s="2170"/>
      <c r="B1154" s="2241"/>
      <c r="C1154" s="2164"/>
      <c r="D1154" s="2164"/>
      <c r="E1154" s="2165"/>
      <c r="F1154" s="2167"/>
      <c r="G1154" s="2164"/>
      <c r="H1154" s="2167"/>
      <c r="I1154" s="2168"/>
      <c r="J1154" s="2168"/>
      <c r="K1154" s="2168"/>
      <c r="L1154" s="2168"/>
      <c r="M1154" s="2168"/>
      <c r="N1154" s="2168"/>
      <c r="O1154" s="2168"/>
      <c r="P1154" s="2168"/>
      <c r="Q1154" s="2168"/>
      <c r="R1154" s="2168"/>
      <c r="S1154" s="2168"/>
      <c r="T1154" s="2168"/>
      <c r="U1154" s="2168"/>
      <c r="V1154" s="2168"/>
      <c r="W1154" s="2168"/>
      <c r="X1154" s="2168"/>
      <c r="Y1154" s="2168"/>
      <c r="Z1154" s="2168"/>
      <c r="AA1154" s="2168"/>
      <c r="AB1154" s="2240"/>
      <c r="AC1154" s="2240"/>
      <c r="AD1154" s="2240"/>
      <c r="AE1154" s="2240"/>
      <c r="AF1154" s="2168"/>
      <c r="AG1154" s="2168"/>
      <c r="AH1154" s="2168"/>
      <c r="AI1154" s="2168"/>
      <c r="AJ1154" s="2168"/>
      <c r="AK1154" s="2168"/>
      <c r="AL1154" s="2168"/>
      <c r="AM1154" s="2168"/>
      <c r="AN1154" s="2168"/>
      <c r="AO1154" s="2168"/>
      <c r="AP1154" s="2168"/>
      <c r="AQ1154" s="2168"/>
      <c r="AR1154" s="2168"/>
      <c r="AS1154" s="2168"/>
      <c r="AT1154" s="2168"/>
      <c r="AU1154" s="2168"/>
      <c r="AV1154" s="2168"/>
      <c r="AW1154" s="2168"/>
      <c r="AX1154" s="2168"/>
      <c r="AY1154" s="2168"/>
      <c r="AZ1154" s="2168"/>
      <c r="BA1154" s="2168"/>
      <c r="BB1154" s="2168"/>
      <c r="BC1154" s="2168"/>
      <c r="BD1154" s="2168"/>
      <c r="BE1154" s="2168"/>
      <c r="BF1154" s="2168"/>
      <c r="BG1154" s="2168"/>
      <c r="BH1154" s="2168"/>
      <c r="BI1154" s="2168"/>
      <c r="BJ1154" s="2168"/>
      <c r="BK1154" s="2168"/>
      <c r="BL1154" s="2168"/>
      <c r="BM1154" s="2168"/>
      <c r="BN1154" s="2168"/>
      <c r="BO1154" s="2168"/>
      <c r="BP1154" s="2168"/>
      <c r="BQ1154" s="2168"/>
      <c r="BR1154" s="2168"/>
      <c r="BS1154" s="2240"/>
      <c r="BT1154" s="2168"/>
      <c r="BU1154" s="2168"/>
      <c r="BV1154" s="2168"/>
      <c r="BW1154" s="2168"/>
      <c r="BX1154" s="2168"/>
      <c r="BY1154" s="2168"/>
      <c r="BZ1154" s="2168"/>
      <c r="CA1154" s="2168"/>
      <c r="CB1154" s="2168"/>
      <c r="CC1154" s="2168"/>
      <c r="CD1154" s="2168"/>
      <c r="CE1154" s="2168"/>
      <c r="CF1154" s="2168"/>
      <c r="CG1154" s="2168"/>
      <c r="CH1154" s="2168"/>
      <c r="CI1154" s="2168"/>
      <c r="CJ1154" s="2168"/>
      <c r="CK1154" s="2168"/>
      <c r="CL1154" s="2168"/>
      <c r="CM1154" s="2240"/>
      <c r="CN1154" s="2240"/>
      <c r="CO1154" s="2239"/>
      <c r="CQ1154" s="1653"/>
    </row>
    <row r="1155" spans="1:95" s="551" customFormat="1" x14ac:dyDescent="0.2">
      <c r="A1155" s="2170"/>
      <c r="B1155" s="2241"/>
      <c r="C1155" s="2164"/>
      <c r="D1155" s="2164"/>
      <c r="E1155" s="2165"/>
      <c r="F1155" s="2167"/>
      <c r="G1155" s="2164"/>
      <c r="H1155" s="2167"/>
      <c r="I1155" s="2168"/>
      <c r="J1155" s="2168"/>
      <c r="K1155" s="2168"/>
      <c r="L1155" s="2168"/>
      <c r="M1155" s="2168"/>
      <c r="N1155" s="2168"/>
      <c r="O1155" s="2168"/>
      <c r="P1155" s="2168"/>
      <c r="Q1155" s="2168"/>
      <c r="R1155" s="2168"/>
      <c r="S1155" s="2168"/>
      <c r="T1155" s="2168"/>
      <c r="U1155" s="2168"/>
      <c r="V1155" s="2168"/>
      <c r="W1155" s="2168"/>
      <c r="X1155" s="2168"/>
      <c r="Y1155" s="2168"/>
      <c r="Z1155" s="2168"/>
      <c r="AA1155" s="2168"/>
      <c r="AB1155" s="2240"/>
      <c r="AC1155" s="2240"/>
      <c r="AD1155" s="2240"/>
      <c r="AE1155" s="2240"/>
      <c r="AF1155" s="2168"/>
      <c r="AG1155" s="2168"/>
      <c r="AH1155" s="2168"/>
      <c r="AI1155" s="2168"/>
      <c r="AJ1155" s="2168"/>
      <c r="AK1155" s="2168"/>
      <c r="AL1155" s="2168"/>
      <c r="AM1155" s="2168"/>
      <c r="AN1155" s="2168"/>
      <c r="AO1155" s="2168"/>
      <c r="AP1155" s="2168"/>
      <c r="AQ1155" s="2168"/>
      <c r="AR1155" s="2168"/>
      <c r="AS1155" s="2168"/>
      <c r="AT1155" s="2168"/>
      <c r="AU1155" s="2168"/>
      <c r="AV1155" s="2168"/>
      <c r="AW1155" s="2168"/>
      <c r="AX1155" s="2168"/>
      <c r="AY1155" s="2168"/>
      <c r="AZ1155" s="2168"/>
      <c r="BA1155" s="2168"/>
      <c r="BB1155" s="2168"/>
      <c r="BC1155" s="2168"/>
      <c r="BD1155" s="2168"/>
      <c r="BE1155" s="2168"/>
      <c r="BF1155" s="2168"/>
      <c r="BG1155" s="2168"/>
      <c r="BH1155" s="2168"/>
      <c r="BI1155" s="2168"/>
      <c r="BJ1155" s="2168"/>
      <c r="BK1155" s="2168"/>
      <c r="BL1155" s="2168"/>
      <c r="BM1155" s="2168"/>
      <c r="BN1155" s="2168"/>
      <c r="BO1155" s="2168"/>
      <c r="BP1155" s="2168"/>
      <c r="BQ1155" s="2168"/>
      <c r="BR1155" s="2168"/>
      <c r="BS1155" s="2240"/>
      <c r="BT1155" s="2168"/>
      <c r="BU1155" s="2168"/>
      <c r="BV1155" s="2168"/>
      <c r="BW1155" s="2168"/>
      <c r="BX1155" s="2168"/>
      <c r="BY1155" s="2168"/>
      <c r="BZ1155" s="2168"/>
      <c r="CA1155" s="2168"/>
      <c r="CB1155" s="2168"/>
      <c r="CC1155" s="2168"/>
      <c r="CD1155" s="2168"/>
      <c r="CE1155" s="2168"/>
      <c r="CF1155" s="2168"/>
      <c r="CG1155" s="2168"/>
      <c r="CH1155" s="2168"/>
      <c r="CI1155" s="2168"/>
      <c r="CJ1155" s="2168"/>
      <c r="CK1155" s="2168"/>
      <c r="CL1155" s="2168"/>
      <c r="CM1155" s="2240"/>
      <c r="CN1155" s="2240"/>
      <c r="CO1155" s="2239"/>
      <c r="CQ1155" s="1653"/>
    </row>
    <row r="1156" spans="1:95" s="551" customFormat="1" x14ac:dyDescent="0.2">
      <c r="A1156" s="2170"/>
      <c r="B1156" s="2241"/>
      <c r="C1156" s="2164"/>
      <c r="D1156" s="2164"/>
      <c r="E1156" s="2165"/>
      <c r="F1156" s="2167"/>
      <c r="G1156" s="2164"/>
      <c r="H1156" s="2167"/>
      <c r="I1156" s="2168"/>
      <c r="J1156" s="2168"/>
      <c r="K1156" s="2168"/>
      <c r="L1156" s="2168"/>
      <c r="M1156" s="2168"/>
      <c r="N1156" s="2168"/>
      <c r="O1156" s="2168"/>
      <c r="P1156" s="2168"/>
      <c r="Q1156" s="2168"/>
      <c r="R1156" s="2168"/>
      <c r="S1156" s="2168"/>
      <c r="T1156" s="2168"/>
      <c r="U1156" s="2168"/>
      <c r="V1156" s="2168"/>
      <c r="W1156" s="2168"/>
      <c r="X1156" s="2168"/>
      <c r="Y1156" s="2168"/>
      <c r="Z1156" s="2168"/>
      <c r="AA1156" s="2168"/>
      <c r="AB1156" s="2240"/>
      <c r="AC1156" s="2240"/>
      <c r="AD1156" s="2240"/>
      <c r="AE1156" s="2240"/>
      <c r="AF1156" s="2168"/>
      <c r="AG1156" s="2168"/>
      <c r="AH1156" s="2168"/>
      <c r="AI1156" s="2168"/>
      <c r="AJ1156" s="2168"/>
      <c r="AK1156" s="2168"/>
      <c r="AL1156" s="2168"/>
      <c r="AM1156" s="2168"/>
      <c r="AN1156" s="2168"/>
      <c r="AO1156" s="2168"/>
      <c r="AP1156" s="2168"/>
      <c r="AQ1156" s="2168"/>
      <c r="AR1156" s="2168"/>
      <c r="AS1156" s="2168"/>
      <c r="AT1156" s="2168"/>
      <c r="AU1156" s="2168"/>
      <c r="AV1156" s="2168"/>
      <c r="AW1156" s="2168"/>
      <c r="AX1156" s="2168"/>
      <c r="AY1156" s="2168"/>
      <c r="AZ1156" s="2168"/>
      <c r="BA1156" s="2168"/>
      <c r="BB1156" s="2168"/>
      <c r="BC1156" s="2168"/>
      <c r="BD1156" s="2168"/>
      <c r="BE1156" s="2168"/>
      <c r="BF1156" s="2168"/>
      <c r="BG1156" s="2168"/>
      <c r="BH1156" s="2168"/>
      <c r="BI1156" s="2168"/>
      <c r="BJ1156" s="2168"/>
      <c r="BK1156" s="2168"/>
      <c r="BL1156" s="2168"/>
      <c r="BM1156" s="2168"/>
      <c r="BN1156" s="2168"/>
      <c r="BO1156" s="2168"/>
      <c r="BP1156" s="2168"/>
      <c r="BQ1156" s="2168"/>
      <c r="BR1156" s="2168"/>
      <c r="BS1156" s="2240"/>
      <c r="BT1156" s="2168"/>
      <c r="BU1156" s="2168"/>
      <c r="BV1156" s="2168"/>
      <c r="BW1156" s="2168"/>
      <c r="BX1156" s="2168"/>
      <c r="BY1156" s="2168"/>
      <c r="BZ1156" s="2168"/>
      <c r="CA1156" s="2168"/>
      <c r="CB1156" s="2168"/>
      <c r="CC1156" s="2168"/>
      <c r="CD1156" s="2168"/>
      <c r="CE1156" s="2168"/>
      <c r="CF1156" s="2168"/>
      <c r="CG1156" s="2168"/>
      <c r="CH1156" s="2168"/>
      <c r="CI1156" s="2168"/>
      <c r="CJ1156" s="2168"/>
      <c r="CK1156" s="2168"/>
      <c r="CL1156" s="2168"/>
      <c r="CM1156" s="2240"/>
      <c r="CN1156" s="2240"/>
      <c r="CO1156" s="2239"/>
      <c r="CQ1156" s="1653"/>
    </row>
    <row r="1157" spans="1:95" s="551" customFormat="1" x14ac:dyDescent="0.2">
      <c r="A1157" s="2170"/>
      <c r="B1157" s="2241"/>
      <c r="C1157" s="2164"/>
      <c r="D1157" s="2164"/>
      <c r="E1157" s="2165"/>
      <c r="F1157" s="2167"/>
      <c r="G1157" s="2164"/>
      <c r="H1157" s="2167"/>
      <c r="I1157" s="2168"/>
      <c r="J1157" s="2168"/>
      <c r="K1157" s="2168"/>
      <c r="L1157" s="2168"/>
      <c r="M1157" s="2168"/>
      <c r="N1157" s="2168"/>
      <c r="O1157" s="2168"/>
      <c r="P1157" s="2168"/>
      <c r="Q1157" s="2168"/>
      <c r="R1157" s="2168"/>
      <c r="S1157" s="2168"/>
      <c r="T1157" s="2168"/>
      <c r="U1157" s="2168"/>
      <c r="V1157" s="2168"/>
      <c r="W1157" s="2168"/>
      <c r="X1157" s="2168"/>
      <c r="Y1157" s="2168"/>
      <c r="Z1157" s="2168"/>
      <c r="AA1157" s="2168"/>
      <c r="AB1157" s="2240"/>
      <c r="AC1157" s="2240"/>
      <c r="AD1157" s="2240"/>
      <c r="AE1157" s="2240"/>
      <c r="AF1157" s="2168"/>
      <c r="AG1157" s="2168"/>
      <c r="AH1157" s="2168"/>
      <c r="AI1157" s="2168"/>
      <c r="AJ1157" s="2168"/>
      <c r="AK1157" s="2168"/>
      <c r="AL1157" s="2168"/>
      <c r="AM1157" s="2168"/>
      <c r="AN1157" s="2168"/>
      <c r="AO1157" s="2168"/>
      <c r="AP1157" s="2168"/>
      <c r="AQ1157" s="2168"/>
      <c r="AR1157" s="2168"/>
      <c r="AS1157" s="2168"/>
      <c r="AT1157" s="2168"/>
      <c r="AU1157" s="2168"/>
      <c r="AV1157" s="2168"/>
      <c r="AW1157" s="2168"/>
      <c r="AX1157" s="2168"/>
      <c r="AY1157" s="2168"/>
      <c r="AZ1157" s="2168"/>
      <c r="BA1157" s="2168"/>
      <c r="BB1157" s="2168"/>
      <c r="BC1157" s="2168"/>
      <c r="BD1157" s="2168"/>
      <c r="BE1157" s="2168"/>
      <c r="BF1157" s="2168"/>
      <c r="BG1157" s="2168"/>
      <c r="BH1157" s="2168"/>
      <c r="BI1157" s="2168"/>
      <c r="BJ1157" s="2168"/>
      <c r="BK1157" s="2168"/>
      <c r="BL1157" s="2168"/>
      <c r="BM1157" s="2168"/>
      <c r="BN1157" s="2168"/>
      <c r="BO1157" s="2168"/>
      <c r="BP1157" s="2168"/>
      <c r="BQ1157" s="2168"/>
      <c r="BR1157" s="2168"/>
      <c r="BS1157" s="2240"/>
      <c r="BT1157" s="2168"/>
      <c r="BU1157" s="2168"/>
      <c r="BV1157" s="2168"/>
      <c r="BW1157" s="2168"/>
      <c r="BX1157" s="2168"/>
      <c r="BY1157" s="2168"/>
      <c r="BZ1157" s="2168"/>
      <c r="CA1157" s="2168"/>
      <c r="CB1157" s="2168"/>
      <c r="CC1157" s="2168"/>
      <c r="CD1157" s="2168"/>
      <c r="CE1157" s="2168"/>
      <c r="CF1157" s="2168"/>
      <c r="CG1157" s="2168"/>
      <c r="CH1157" s="2168"/>
      <c r="CI1157" s="2168"/>
      <c r="CJ1157" s="2168"/>
      <c r="CK1157" s="2168"/>
      <c r="CL1157" s="2168"/>
      <c r="CM1157" s="2240"/>
      <c r="CN1157" s="2240"/>
      <c r="CO1157" s="2239"/>
      <c r="CQ1157" s="1653"/>
    </row>
    <row r="1158" spans="1:95" s="551" customFormat="1" x14ac:dyDescent="0.2">
      <c r="A1158" s="2170"/>
      <c r="B1158" s="2241"/>
      <c r="C1158" s="2164"/>
      <c r="D1158" s="2164"/>
      <c r="E1158" s="2165"/>
      <c r="F1158" s="2167"/>
      <c r="G1158" s="2164"/>
      <c r="H1158" s="2167"/>
      <c r="I1158" s="2168"/>
      <c r="J1158" s="2168"/>
      <c r="K1158" s="2168"/>
      <c r="L1158" s="2168"/>
      <c r="M1158" s="2168"/>
      <c r="N1158" s="2168"/>
      <c r="O1158" s="2168"/>
      <c r="P1158" s="2168"/>
      <c r="Q1158" s="2168"/>
      <c r="R1158" s="2168"/>
      <c r="S1158" s="2168"/>
      <c r="T1158" s="2168"/>
      <c r="U1158" s="2168"/>
      <c r="V1158" s="2168"/>
      <c r="W1158" s="2168"/>
      <c r="X1158" s="2168"/>
      <c r="Y1158" s="2168"/>
      <c r="Z1158" s="2168"/>
      <c r="AA1158" s="2168"/>
      <c r="AB1158" s="2240"/>
      <c r="AC1158" s="2240"/>
      <c r="AD1158" s="2240"/>
      <c r="AE1158" s="2240"/>
      <c r="AF1158" s="2168"/>
      <c r="AG1158" s="2168"/>
      <c r="AH1158" s="2168"/>
      <c r="AI1158" s="2168"/>
      <c r="AJ1158" s="2168"/>
      <c r="AK1158" s="2168"/>
      <c r="AL1158" s="2168"/>
      <c r="AM1158" s="2168"/>
      <c r="AN1158" s="2168"/>
      <c r="AO1158" s="2168"/>
      <c r="AP1158" s="2168"/>
      <c r="AQ1158" s="2168"/>
      <c r="AR1158" s="2168"/>
      <c r="AS1158" s="2168"/>
      <c r="AT1158" s="2168"/>
      <c r="AU1158" s="2168"/>
      <c r="AV1158" s="2168"/>
      <c r="AW1158" s="2168"/>
      <c r="AX1158" s="2168"/>
      <c r="AY1158" s="2168"/>
      <c r="AZ1158" s="2168"/>
      <c r="BA1158" s="2168"/>
      <c r="BB1158" s="2168"/>
      <c r="BC1158" s="2168"/>
      <c r="BD1158" s="2168"/>
      <c r="BE1158" s="2168"/>
      <c r="BF1158" s="2168"/>
      <c r="BG1158" s="2168"/>
      <c r="BH1158" s="2168"/>
      <c r="BI1158" s="2168"/>
      <c r="BJ1158" s="2168"/>
      <c r="BK1158" s="2168"/>
      <c r="BL1158" s="2168"/>
      <c r="BM1158" s="2168"/>
      <c r="BN1158" s="2168"/>
      <c r="BO1158" s="2168"/>
      <c r="BP1158" s="2168"/>
      <c r="BQ1158" s="2168"/>
      <c r="BR1158" s="2168"/>
      <c r="BS1158" s="2240"/>
      <c r="BT1158" s="2168"/>
      <c r="BU1158" s="2168"/>
      <c r="BV1158" s="2168"/>
      <c r="BW1158" s="2168"/>
      <c r="BX1158" s="2168"/>
      <c r="BY1158" s="2168"/>
      <c r="BZ1158" s="2168"/>
      <c r="CA1158" s="2168"/>
      <c r="CB1158" s="2168"/>
      <c r="CC1158" s="2168"/>
      <c r="CD1158" s="2168"/>
      <c r="CE1158" s="2168"/>
      <c r="CF1158" s="2168"/>
      <c r="CG1158" s="2168"/>
      <c r="CH1158" s="2168"/>
      <c r="CI1158" s="2168"/>
      <c r="CJ1158" s="2168"/>
      <c r="CK1158" s="2168"/>
      <c r="CL1158" s="2168"/>
      <c r="CM1158" s="2240"/>
      <c r="CN1158" s="2240"/>
      <c r="CO1158" s="2239"/>
      <c r="CQ1158" s="1653"/>
    </row>
    <row r="1159" spans="1:95" s="551" customFormat="1" x14ac:dyDescent="0.2">
      <c r="A1159" s="2170"/>
      <c r="B1159" s="2241"/>
      <c r="C1159" s="2164"/>
      <c r="D1159" s="2164"/>
      <c r="E1159" s="2165"/>
      <c r="F1159" s="2167"/>
      <c r="G1159" s="2164"/>
      <c r="H1159" s="2167"/>
      <c r="I1159" s="2168"/>
      <c r="J1159" s="2168"/>
      <c r="K1159" s="2168"/>
      <c r="L1159" s="2168"/>
      <c r="M1159" s="2168"/>
      <c r="N1159" s="2168"/>
      <c r="O1159" s="2168"/>
      <c r="P1159" s="2168"/>
      <c r="Q1159" s="2168"/>
      <c r="R1159" s="2168"/>
      <c r="S1159" s="2168"/>
      <c r="T1159" s="2168"/>
      <c r="U1159" s="2168"/>
      <c r="V1159" s="2168"/>
      <c r="W1159" s="2168"/>
      <c r="X1159" s="2168"/>
      <c r="Y1159" s="2168"/>
      <c r="Z1159" s="2168"/>
      <c r="AA1159" s="2168"/>
      <c r="AB1159" s="2240"/>
      <c r="AC1159" s="2240"/>
      <c r="AD1159" s="2240"/>
      <c r="AE1159" s="2240"/>
      <c r="AF1159" s="2168"/>
      <c r="AG1159" s="2168"/>
      <c r="AH1159" s="2168"/>
      <c r="AI1159" s="2168"/>
      <c r="AJ1159" s="2168"/>
      <c r="AK1159" s="2168"/>
      <c r="AL1159" s="2168"/>
      <c r="AM1159" s="2168"/>
      <c r="AN1159" s="2168"/>
      <c r="AO1159" s="2168"/>
      <c r="AP1159" s="2168"/>
      <c r="AQ1159" s="2168"/>
      <c r="AR1159" s="2168"/>
      <c r="AS1159" s="2168"/>
      <c r="AT1159" s="2168"/>
      <c r="AU1159" s="2168"/>
      <c r="AV1159" s="2168"/>
      <c r="AW1159" s="2168"/>
      <c r="AX1159" s="2168"/>
      <c r="AY1159" s="2168"/>
      <c r="AZ1159" s="2168"/>
      <c r="BA1159" s="2168"/>
      <c r="BB1159" s="2168"/>
      <c r="BC1159" s="2168"/>
      <c r="BD1159" s="2168"/>
      <c r="BE1159" s="2168"/>
      <c r="BF1159" s="2168"/>
      <c r="BG1159" s="2168"/>
      <c r="BH1159" s="2168"/>
      <c r="BI1159" s="2168"/>
      <c r="BJ1159" s="2168"/>
      <c r="BK1159" s="2168"/>
      <c r="BL1159" s="2168"/>
      <c r="BM1159" s="2168"/>
      <c r="BN1159" s="2168"/>
      <c r="BO1159" s="2168"/>
      <c r="BP1159" s="2168"/>
      <c r="BQ1159" s="2168"/>
      <c r="BR1159" s="2168"/>
      <c r="BS1159" s="2240"/>
      <c r="BT1159" s="2168"/>
      <c r="BU1159" s="2168"/>
      <c r="BV1159" s="2168"/>
      <c r="BW1159" s="2168"/>
      <c r="BX1159" s="2168"/>
      <c r="BY1159" s="2168"/>
      <c r="BZ1159" s="2168"/>
      <c r="CA1159" s="2168"/>
      <c r="CB1159" s="2168"/>
      <c r="CC1159" s="2168"/>
      <c r="CD1159" s="2168"/>
      <c r="CE1159" s="2168"/>
      <c r="CF1159" s="2168"/>
      <c r="CG1159" s="2168"/>
      <c r="CH1159" s="2168"/>
      <c r="CI1159" s="2168"/>
      <c r="CJ1159" s="2168"/>
      <c r="CK1159" s="2168"/>
      <c r="CL1159" s="2168"/>
      <c r="CM1159" s="2240"/>
      <c r="CN1159" s="2240"/>
      <c r="CO1159" s="2239"/>
      <c r="CQ1159" s="1653"/>
    </row>
    <row r="1160" spans="1:95" s="551" customFormat="1" x14ac:dyDescent="0.2">
      <c r="A1160" s="2170"/>
      <c r="B1160" s="2241"/>
      <c r="C1160" s="2164"/>
      <c r="D1160" s="2164"/>
      <c r="E1160" s="2165"/>
      <c r="F1160" s="2167"/>
      <c r="G1160" s="2164"/>
      <c r="H1160" s="2167"/>
      <c r="I1160" s="2168"/>
      <c r="J1160" s="2168"/>
      <c r="K1160" s="2168"/>
      <c r="L1160" s="2168"/>
      <c r="M1160" s="2168"/>
      <c r="N1160" s="2168"/>
      <c r="O1160" s="2168"/>
      <c r="P1160" s="2168"/>
      <c r="Q1160" s="2168"/>
      <c r="R1160" s="2168"/>
      <c r="S1160" s="2168"/>
      <c r="T1160" s="2168"/>
      <c r="U1160" s="2168"/>
      <c r="V1160" s="2168"/>
      <c r="W1160" s="2168"/>
      <c r="X1160" s="2168"/>
      <c r="Y1160" s="2168"/>
      <c r="Z1160" s="2168"/>
      <c r="AA1160" s="2168"/>
      <c r="AB1160" s="2240"/>
      <c r="AC1160" s="2240"/>
      <c r="AD1160" s="2240"/>
      <c r="AE1160" s="2240"/>
      <c r="AF1160" s="2168"/>
      <c r="AG1160" s="2168"/>
      <c r="AH1160" s="2168"/>
      <c r="AI1160" s="2168"/>
      <c r="AJ1160" s="2168"/>
      <c r="AK1160" s="2168"/>
      <c r="AL1160" s="2168"/>
      <c r="AM1160" s="2168"/>
      <c r="AN1160" s="2168"/>
      <c r="AO1160" s="2168"/>
      <c r="AP1160" s="2168"/>
      <c r="AQ1160" s="2168"/>
      <c r="AR1160" s="2168"/>
      <c r="AS1160" s="2168"/>
      <c r="AT1160" s="2168"/>
      <c r="AU1160" s="2168"/>
      <c r="AV1160" s="2168"/>
      <c r="AW1160" s="2168"/>
      <c r="AX1160" s="2168"/>
      <c r="AY1160" s="2168"/>
      <c r="AZ1160" s="2168"/>
      <c r="BA1160" s="2168"/>
      <c r="BB1160" s="2168"/>
      <c r="BC1160" s="2168"/>
      <c r="BD1160" s="2168"/>
      <c r="BE1160" s="2168"/>
      <c r="BF1160" s="2168"/>
      <c r="BG1160" s="2168"/>
      <c r="BH1160" s="2168"/>
      <c r="BI1160" s="2168"/>
      <c r="BJ1160" s="2168"/>
      <c r="BK1160" s="2168"/>
      <c r="BL1160" s="2168"/>
      <c r="BM1160" s="2168"/>
      <c r="BN1160" s="2168"/>
      <c r="BO1160" s="2168"/>
      <c r="BP1160" s="2168"/>
      <c r="BQ1160" s="2168"/>
      <c r="BR1160" s="2168"/>
      <c r="BS1160" s="2240"/>
      <c r="BT1160" s="2168"/>
      <c r="BU1160" s="2168"/>
      <c r="BV1160" s="2168"/>
      <c r="BW1160" s="2168"/>
      <c r="BX1160" s="2168"/>
      <c r="BY1160" s="2168"/>
      <c r="BZ1160" s="2168"/>
      <c r="CA1160" s="2168"/>
      <c r="CB1160" s="2168"/>
      <c r="CC1160" s="2168"/>
      <c r="CD1160" s="2168"/>
      <c r="CE1160" s="2168"/>
      <c r="CF1160" s="2168"/>
      <c r="CG1160" s="2168"/>
      <c r="CH1160" s="2168"/>
      <c r="CI1160" s="2168"/>
      <c r="CJ1160" s="2168"/>
      <c r="CK1160" s="2168"/>
      <c r="CL1160" s="2168"/>
      <c r="CM1160" s="2240"/>
      <c r="CN1160" s="2240"/>
      <c r="CO1160" s="2239"/>
      <c r="CQ1160" s="1653"/>
    </row>
    <row r="1161" spans="1:95" s="551" customFormat="1" x14ac:dyDescent="0.2">
      <c r="A1161" s="2170"/>
      <c r="B1161" s="2241"/>
      <c r="C1161" s="2164"/>
      <c r="D1161" s="2164"/>
      <c r="E1161" s="2165"/>
      <c r="F1161" s="2167"/>
      <c r="G1161" s="2164"/>
      <c r="H1161" s="2167"/>
      <c r="I1161" s="2168"/>
      <c r="J1161" s="2168"/>
      <c r="K1161" s="2168"/>
      <c r="L1161" s="2168"/>
      <c r="M1161" s="2168"/>
      <c r="N1161" s="2168"/>
      <c r="O1161" s="2168"/>
      <c r="P1161" s="2168"/>
      <c r="Q1161" s="2168"/>
      <c r="R1161" s="2168"/>
      <c r="S1161" s="2168"/>
      <c r="T1161" s="2168"/>
      <c r="U1161" s="2168"/>
      <c r="V1161" s="2168"/>
      <c r="W1161" s="2168"/>
      <c r="X1161" s="2168"/>
      <c r="Y1161" s="2168"/>
      <c r="Z1161" s="2168"/>
      <c r="AA1161" s="2168"/>
      <c r="AB1161" s="2240"/>
      <c r="AC1161" s="2240"/>
      <c r="AD1161" s="2240"/>
      <c r="AE1161" s="2240"/>
      <c r="AF1161" s="2168"/>
      <c r="AG1161" s="2168"/>
      <c r="AH1161" s="2168"/>
      <c r="AI1161" s="2168"/>
      <c r="AJ1161" s="2168"/>
      <c r="AK1161" s="2168"/>
      <c r="AL1161" s="2168"/>
      <c r="AM1161" s="2168"/>
      <c r="AN1161" s="2168"/>
      <c r="AO1161" s="2168"/>
      <c r="AP1161" s="2168"/>
      <c r="AQ1161" s="2168"/>
      <c r="AR1161" s="2168"/>
      <c r="AS1161" s="2168"/>
      <c r="AT1161" s="2168"/>
      <c r="AU1161" s="2168"/>
      <c r="AV1161" s="2168"/>
      <c r="AW1161" s="2168"/>
      <c r="AX1161" s="2168"/>
      <c r="AY1161" s="2168"/>
      <c r="AZ1161" s="2168"/>
      <c r="BA1161" s="2168"/>
      <c r="BB1161" s="2168"/>
      <c r="BC1161" s="2168"/>
      <c r="BD1161" s="2168"/>
      <c r="BE1161" s="2168"/>
      <c r="BF1161" s="2168"/>
      <c r="BG1161" s="2168"/>
      <c r="BH1161" s="2168"/>
      <c r="BI1161" s="2168"/>
      <c r="BJ1161" s="2168"/>
      <c r="BK1161" s="2168"/>
      <c r="BL1161" s="2168"/>
      <c r="BM1161" s="2168"/>
      <c r="BN1161" s="2168"/>
      <c r="BO1161" s="2168"/>
      <c r="BP1161" s="2168"/>
      <c r="BQ1161" s="2168"/>
      <c r="BR1161" s="2168"/>
      <c r="BS1161" s="2240"/>
      <c r="BT1161" s="2168"/>
      <c r="BU1161" s="2168"/>
      <c r="BV1161" s="2168"/>
      <c r="BW1161" s="2168"/>
      <c r="BX1161" s="2168"/>
      <c r="BY1161" s="2168"/>
      <c r="BZ1161" s="2168"/>
      <c r="CA1161" s="2168"/>
      <c r="CB1161" s="2168"/>
      <c r="CC1161" s="2168"/>
      <c r="CD1161" s="2168"/>
      <c r="CE1161" s="2168"/>
      <c r="CF1161" s="2168"/>
      <c r="CG1161" s="2168"/>
      <c r="CH1161" s="2168"/>
      <c r="CI1161" s="2168"/>
      <c r="CJ1161" s="2168"/>
      <c r="CK1161" s="2168"/>
      <c r="CL1161" s="2168"/>
      <c r="CM1161" s="2240"/>
      <c r="CN1161" s="2240"/>
      <c r="CO1161" s="2239"/>
      <c r="CQ1161" s="1653"/>
    </row>
    <row r="1162" spans="1:95" s="551" customFormat="1" x14ac:dyDescent="0.2">
      <c r="A1162" s="2170"/>
      <c r="B1162" s="2241"/>
      <c r="C1162" s="2164"/>
      <c r="D1162" s="2164"/>
      <c r="E1162" s="2165"/>
      <c r="F1162" s="2167"/>
      <c r="G1162" s="2164"/>
      <c r="H1162" s="2167"/>
      <c r="I1162" s="2168"/>
      <c r="J1162" s="2168"/>
      <c r="K1162" s="2168"/>
      <c r="L1162" s="2168"/>
      <c r="M1162" s="2168"/>
      <c r="N1162" s="2168"/>
      <c r="O1162" s="2168"/>
      <c r="P1162" s="2168"/>
      <c r="Q1162" s="2168"/>
      <c r="R1162" s="2168"/>
      <c r="S1162" s="2168"/>
      <c r="T1162" s="2168"/>
      <c r="U1162" s="2168"/>
      <c r="V1162" s="2168"/>
      <c r="W1162" s="2168"/>
      <c r="X1162" s="2168"/>
      <c r="Y1162" s="2168"/>
      <c r="Z1162" s="2168"/>
      <c r="AA1162" s="2168"/>
      <c r="AB1162" s="2240"/>
      <c r="AC1162" s="2240"/>
      <c r="AD1162" s="2240"/>
      <c r="AE1162" s="2240"/>
      <c r="AF1162" s="2168"/>
      <c r="AG1162" s="2168"/>
      <c r="AH1162" s="2168"/>
      <c r="AI1162" s="2168"/>
      <c r="AJ1162" s="2168"/>
      <c r="AK1162" s="2168"/>
      <c r="AL1162" s="2168"/>
      <c r="AM1162" s="2168"/>
      <c r="AN1162" s="2168"/>
      <c r="AO1162" s="2168"/>
      <c r="AP1162" s="2168"/>
      <c r="AQ1162" s="2168"/>
      <c r="AR1162" s="2168"/>
      <c r="AS1162" s="2168"/>
      <c r="AT1162" s="2168"/>
      <c r="AU1162" s="2168"/>
      <c r="AV1162" s="2168"/>
      <c r="AW1162" s="2168"/>
      <c r="AX1162" s="2168"/>
      <c r="AY1162" s="2168"/>
      <c r="AZ1162" s="2168"/>
      <c r="BA1162" s="2168"/>
      <c r="BB1162" s="2168"/>
      <c r="BC1162" s="2168"/>
      <c r="BD1162" s="2168"/>
      <c r="BE1162" s="2168"/>
      <c r="BF1162" s="2168"/>
      <c r="BG1162" s="2168"/>
      <c r="BH1162" s="2168"/>
      <c r="BI1162" s="2168"/>
      <c r="BJ1162" s="2168"/>
      <c r="BK1162" s="2168"/>
      <c r="BL1162" s="2168"/>
      <c r="BM1162" s="2168"/>
      <c r="BN1162" s="2168"/>
      <c r="BO1162" s="2168"/>
      <c r="BP1162" s="2168"/>
      <c r="BQ1162" s="2168"/>
      <c r="BR1162" s="2168"/>
      <c r="BS1162" s="2240"/>
      <c r="BT1162" s="2168"/>
      <c r="BU1162" s="2168"/>
      <c r="BV1162" s="2168"/>
      <c r="BW1162" s="2168"/>
      <c r="BX1162" s="2168"/>
      <c r="BY1162" s="2168"/>
      <c r="BZ1162" s="2168"/>
      <c r="CA1162" s="2168"/>
      <c r="CB1162" s="2168"/>
      <c r="CC1162" s="2168"/>
      <c r="CD1162" s="2168"/>
      <c r="CE1162" s="2168"/>
      <c r="CF1162" s="2168"/>
      <c r="CG1162" s="2168"/>
      <c r="CH1162" s="2168"/>
      <c r="CI1162" s="2168"/>
      <c r="CJ1162" s="2168"/>
      <c r="CK1162" s="2168"/>
      <c r="CL1162" s="2168"/>
      <c r="CM1162" s="2240"/>
      <c r="CN1162" s="2240"/>
      <c r="CO1162" s="2239"/>
      <c r="CQ1162" s="1653"/>
    </row>
    <row r="1163" spans="1:95" s="551" customFormat="1" x14ac:dyDescent="0.2">
      <c r="A1163" s="2170"/>
      <c r="B1163" s="2241"/>
      <c r="C1163" s="2164"/>
      <c r="D1163" s="2164"/>
      <c r="E1163" s="2165"/>
      <c r="F1163" s="2167"/>
      <c r="G1163" s="2164"/>
      <c r="H1163" s="2167"/>
      <c r="I1163" s="2168"/>
      <c r="J1163" s="2168"/>
      <c r="K1163" s="2168"/>
      <c r="L1163" s="2168"/>
      <c r="M1163" s="2168"/>
      <c r="N1163" s="2168"/>
      <c r="O1163" s="2168"/>
      <c r="P1163" s="2168"/>
      <c r="Q1163" s="2168"/>
      <c r="R1163" s="2168"/>
      <c r="S1163" s="2168"/>
      <c r="T1163" s="2168"/>
      <c r="U1163" s="2168"/>
      <c r="V1163" s="2168"/>
      <c r="W1163" s="2168"/>
      <c r="X1163" s="2168"/>
      <c r="Y1163" s="2168"/>
      <c r="Z1163" s="2168"/>
      <c r="AA1163" s="2168"/>
      <c r="AB1163" s="2240"/>
      <c r="AC1163" s="2240"/>
      <c r="AD1163" s="2240"/>
      <c r="AE1163" s="2240"/>
      <c r="AF1163" s="2168"/>
      <c r="AG1163" s="2168"/>
      <c r="AH1163" s="2168"/>
      <c r="AI1163" s="2168"/>
      <c r="AJ1163" s="2168"/>
      <c r="AK1163" s="2168"/>
      <c r="AL1163" s="2168"/>
      <c r="AM1163" s="2168"/>
      <c r="AN1163" s="2168"/>
      <c r="AO1163" s="2168"/>
      <c r="AP1163" s="2168"/>
      <c r="AQ1163" s="2168"/>
      <c r="AR1163" s="2168"/>
      <c r="AS1163" s="2168"/>
      <c r="AT1163" s="2168"/>
      <c r="AU1163" s="2168"/>
      <c r="AV1163" s="2168"/>
      <c r="AW1163" s="2168"/>
      <c r="AX1163" s="2168"/>
      <c r="AY1163" s="2168"/>
      <c r="AZ1163" s="2168"/>
      <c r="BA1163" s="2168"/>
      <c r="BB1163" s="2168"/>
      <c r="BC1163" s="2168"/>
      <c r="BD1163" s="2168"/>
      <c r="BE1163" s="2168"/>
      <c r="BF1163" s="2168"/>
      <c r="BG1163" s="2168"/>
      <c r="BH1163" s="2168"/>
      <c r="BI1163" s="2168"/>
      <c r="BJ1163" s="2168"/>
      <c r="BK1163" s="2168"/>
      <c r="BL1163" s="2168"/>
      <c r="BM1163" s="2168"/>
      <c r="BN1163" s="2168"/>
      <c r="BO1163" s="2168"/>
      <c r="BP1163" s="2168"/>
      <c r="BQ1163" s="2168"/>
      <c r="BR1163" s="2168"/>
      <c r="BS1163" s="2240"/>
      <c r="BT1163" s="2168"/>
      <c r="BU1163" s="2168"/>
      <c r="BV1163" s="2168"/>
      <c r="BW1163" s="2168"/>
      <c r="BX1163" s="2168"/>
      <c r="BY1163" s="2168"/>
      <c r="BZ1163" s="2168"/>
      <c r="CA1163" s="2168"/>
      <c r="CB1163" s="2168"/>
      <c r="CC1163" s="2168"/>
      <c r="CD1163" s="2168"/>
      <c r="CE1163" s="2168"/>
      <c r="CF1163" s="2168"/>
      <c r="CG1163" s="2168"/>
      <c r="CH1163" s="2168"/>
      <c r="CI1163" s="2168"/>
      <c r="CJ1163" s="2168"/>
      <c r="CK1163" s="2168"/>
      <c r="CL1163" s="2168"/>
      <c r="CM1163" s="2240"/>
      <c r="CN1163" s="2240"/>
      <c r="CO1163" s="2239"/>
      <c r="CQ1163" s="1653"/>
    </row>
    <row r="1164" spans="1:95" s="551" customFormat="1" x14ac:dyDescent="0.2">
      <c r="A1164" s="2170"/>
      <c r="B1164" s="2241"/>
      <c r="C1164" s="2164"/>
      <c r="D1164" s="2164"/>
      <c r="E1164" s="2165"/>
      <c r="F1164" s="2167"/>
      <c r="G1164" s="2164"/>
      <c r="H1164" s="2167"/>
      <c r="I1164" s="2168"/>
      <c r="J1164" s="2168"/>
      <c r="K1164" s="2168"/>
      <c r="L1164" s="2168"/>
      <c r="M1164" s="2168"/>
      <c r="N1164" s="2168"/>
      <c r="O1164" s="2168"/>
      <c r="P1164" s="2168"/>
      <c r="Q1164" s="2168"/>
      <c r="R1164" s="2168"/>
      <c r="S1164" s="2168"/>
      <c r="T1164" s="2168"/>
      <c r="U1164" s="2168"/>
      <c r="V1164" s="2168"/>
      <c r="W1164" s="2168"/>
      <c r="X1164" s="2168"/>
      <c r="Y1164" s="2168"/>
      <c r="Z1164" s="2168"/>
      <c r="AA1164" s="2168"/>
      <c r="AB1164" s="2240"/>
      <c r="AC1164" s="2240"/>
      <c r="AD1164" s="2240"/>
      <c r="AE1164" s="2240"/>
      <c r="AF1164" s="2168"/>
      <c r="AG1164" s="2168"/>
      <c r="AH1164" s="2168"/>
      <c r="AI1164" s="2168"/>
      <c r="AJ1164" s="2168"/>
      <c r="AK1164" s="2168"/>
      <c r="AL1164" s="2168"/>
      <c r="AM1164" s="2168"/>
      <c r="AN1164" s="2168"/>
      <c r="AO1164" s="2168"/>
      <c r="AP1164" s="2168"/>
      <c r="AQ1164" s="2168"/>
      <c r="AR1164" s="2168"/>
      <c r="AS1164" s="2168"/>
      <c r="AT1164" s="2168"/>
      <c r="AU1164" s="2168"/>
      <c r="AV1164" s="2168"/>
      <c r="AW1164" s="2168"/>
      <c r="AX1164" s="2168"/>
      <c r="AY1164" s="2168"/>
      <c r="AZ1164" s="2168"/>
      <c r="BA1164" s="2168"/>
      <c r="BB1164" s="2168"/>
      <c r="BC1164" s="2168"/>
      <c r="BD1164" s="2168"/>
      <c r="BE1164" s="2168"/>
      <c r="BF1164" s="2168"/>
      <c r="BG1164" s="2168"/>
      <c r="BH1164" s="2168"/>
      <c r="BI1164" s="2168"/>
      <c r="BJ1164" s="2168"/>
      <c r="BK1164" s="2168"/>
      <c r="BL1164" s="2168"/>
      <c r="BM1164" s="2168"/>
      <c r="BN1164" s="2168"/>
      <c r="BO1164" s="2168"/>
      <c r="BP1164" s="2168"/>
      <c r="BQ1164" s="2168"/>
      <c r="BR1164" s="2168"/>
      <c r="BS1164" s="2240"/>
      <c r="BT1164" s="2168"/>
      <c r="BU1164" s="2168"/>
      <c r="BV1164" s="2168"/>
      <c r="BW1164" s="2168"/>
      <c r="BX1164" s="2168"/>
      <c r="BY1164" s="2168"/>
      <c r="BZ1164" s="2168"/>
      <c r="CA1164" s="2168"/>
      <c r="CB1164" s="2168"/>
      <c r="CC1164" s="2168"/>
      <c r="CD1164" s="2168"/>
      <c r="CE1164" s="2168"/>
      <c r="CF1164" s="2168"/>
      <c r="CG1164" s="2168"/>
      <c r="CH1164" s="2168"/>
      <c r="CI1164" s="2168"/>
      <c r="CJ1164" s="2168"/>
      <c r="CK1164" s="2168"/>
      <c r="CL1164" s="2168"/>
      <c r="CM1164" s="2240"/>
      <c r="CN1164" s="2240"/>
      <c r="CO1164" s="2239"/>
      <c r="CQ1164" s="1653"/>
    </row>
    <row r="1165" spans="1:95" s="551" customFormat="1" x14ac:dyDescent="0.2">
      <c r="A1165" s="2170"/>
      <c r="B1165" s="2241"/>
      <c r="C1165" s="2164"/>
      <c r="D1165" s="2164"/>
      <c r="E1165" s="2165"/>
      <c r="F1165" s="2167"/>
      <c r="G1165" s="2164"/>
      <c r="H1165" s="2167"/>
      <c r="I1165" s="2168"/>
      <c r="J1165" s="2168"/>
      <c r="K1165" s="2168"/>
      <c r="L1165" s="2168"/>
      <c r="M1165" s="2168"/>
      <c r="N1165" s="2168"/>
      <c r="O1165" s="2168"/>
      <c r="P1165" s="2168"/>
      <c r="Q1165" s="2168"/>
      <c r="R1165" s="2168"/>
      <c r="S1165" s="2168"/>
      <c r="T1165" s="2168"/>
      <c r="U1165" s="2168"/>
      <c r="V1165" s="2168"/>
      <c r="W1165" s="2168"/>
      <c r="X1165" s="2168"/>
      <c r="Y1165" s="2168"/>
      <c r="Z1165" s="2168"/>
      <c r="AA1165" s="2168"/>
      <c r="AB1165" s="2240"/>
      <c r="AC1165" s="2240"/>
      <c r="AD1165" s="2240"/>
      <c r="AE1165" s="2240"/>
      <c r="AF1165" s="2168"/>
      <c r="AG1165" s="2168"/>
      <c r="AH1165" s="2168"/>
      <c r="AI1165" s="2168"/>
      <c r="AJ1165" s="2168"/>
      <c r="AK1165" s="2168"/>
      <c r="AL1165" s="2168"/>
      <c r="AM1165" s="2168"/>
      <c r="AN1165" s="2168"/>
      <c r="AO1165" s="2168"/>
      <c r="AP1165" s="2168"/>
      <c r="AQ1165" s="2168"/>
      <c r="AR1165" s="2168"/>
      <c r="AS1165" s="2168"/>
      <c r="AT1165" s="2168"/>
      <c r="AU1165" s="2168"/>
      <c r="AV1165" s="2168"/>
      <c r="AW1165" s="2168"/>
      <c r="AX1165" s="2168"/>
      <c r="AY1165" s="2168"/>
      <c r="AZ1165" s="2168"/>
      <c r="BA1165" s="2168"/>
      <c r="BB1165" s="2168"/>
      <c r="BC1165" s="2168"/>
      <c r="BD1165" s="2168"/>
      <c r="BE1165" s="2168"/>
      <c r="BF1165" s="2168"/>
      <c r="BG1165" s="2168"/>
      <c r="BH1165" s="2168"/>
      <c r="BI1165" s="2168"/>
      <c r="BJ1165" s="2168"/>
      <c r="BK1165" s="2168"/>
      <c r="BL1165" s="2168"/>
      <c r="BM1165" s="2168"/>
      <c r="BN1165" s="2168"/>
      <c r="BO1165" s="2168"/>
      <c r="BP1165" s="2168"/>
      <c r="BQ1165" s="2168"/>
      <c r="BR1165" s="2168"/>
      <c r="BS1165" s="2240"/>
      <c r="BT1165" s="2168"/>
      <c r="BU1165" s="2168"/>
      <c r="BV1165" s="2168"/>
      <c r="BW1165" s="2168"/>
      <c r="BX1165" s="2168"/>
      <c r="BY1165" s="2168"/>
      <c r="BZ1165" s="2168"/>
      <c r="CA1165" s="2168"/>
      <c r="CB1165" s="2168"/>
      <c r="CC1165" s="2168"/>
      <c r="CD1165" s="2168"/>
      <c r="CE1165" s="2168"/>
      <c r="CF1165" s="2168"/>
      <c r="CG1165" s="2168"/>
      <c r="CH1165" s="2168"/>
      <c r="CI1165" s="2168"/>
      <c r="CJ1165" s="2168"/>
      <c r="CK1165" s="2168"/>
      <c r="CL1165" s="2168"/>
      <c r="CM1165" s="2240"/>
      <c r="CN1165" s="2240"/>
      <c r="CO1165" s="2239"/>
      <c r="CQ1165" s="1653"/>
    </row>
    <row r="1166" spans="1:95" s="551" customFormat="1" x14ac:dyDescent="0.2">
      <c r="A1166" s="2170"/>
      <c r="B1166" s="2241"/>
      <c r="C1166" s="2164"/>
      <c r="D1166" s="2164"/>
      <c r="E1166" s="2165"/>
      <c r="F1166" s="2167"/>
      <c r="G1166" s="2164"/>
      <c r="H1166" s="2167"/>
      <c r="I1166" s="2168"/>
      <c r="J1166" s="2168"/>
      <c r="K1166" s="2168"/>
      <c r="L1166" s="2168"/>
      <c r="M1166" s="2168"/>
      <c r="N1166" s="2168"/>
      <c r="O1166" s="2168"/>
      <c r="P1166" s="2168"/>
      <c r="Q1166" s="2168"/>
      <c r="R1166" s="2168"/>
      <c r="S1166" s="2168"/>
      <c r="T1166" s="2168"/>
      <c r="U1166" s="2168"/>
      <c r="V1166" s="2168"/>
      <c r="W1166" s="2168"/>
      <c r="X1166" s="2168"/>
      <c r="Y1166" s="2168"/>
      <c r="Z1166" s="2168"/>
      <c r="AA1166" s="2168"/>
      <c r="AB1166" s="2240"/>
      <c r="AC1166" s="2240"/>
      <c r="AD1166" s="2240"/>
      <c r="AE1166" s="2240"/>
      <c r="AF1166" s="2168"/>
      <c r="AG1166" s="2168"/>
      <c r="AH1166" s="2168"/>
      <c r="AI1166" s="2168"/>
      <c r="AJ1166" s="2168"/>
      <c r="AK1166" s="2168"/>
      <c r="AL1166" s="2168"/>
      <c r="AM1166" s="2168"/>
      <c r="AN1166" s="2168"/>
      <c r="AO1166" s="2168"/>
      <c r="AP1166" s="2168"/>
      <c r="AQ1166" s="2168"/>
      <c r="AR1166" s="2168"/>
      <c r="AS1166" s="2168"/>
      <c r="AT1166" s="2168"/>
      <c r="AU1166" s="2168"/>
      <c r="AV1166" s="2168"/>
      <c r="AW1166" s="2168"/>
      <c r="AX1166" s="2168"/>
      <c r="AY1166" s="2168"/>
      <c r="AZ1166" s="2168"/>
      <c r="BA1166" s="2168"/>
      <c r="BB1166" s="2168"/>
      <c r="BC1166" s="2168"/>
      <c r="BD1166" s="2168"/>
      <c r="BE1166" s="2168"/>
      <c r="BF1166" s="2168"/>
      <c r="BG1166" s="2168"/>
      <c r="BH1166" s="2168"/>
      <c r="BI1166" s="2168"/>
      <c r="BJ1166" s="2168"/>
      <c r="BK1166" s="2168"/>
      <c r="BL1166" s="2168"/>
      <c r="BM1166" s="2168"/>
      <c r="BN1166" s="2168"/>
      <c r="BO1166" s="2168"/>
      <c r="BP1166" s="2168"/>
      <c r="BQ1166" s="2168"/>
      <c r="BR1166" s="2168"/>
      <c r="BS1166" s="2240"/>
      <c r="BT1166" s="2168"/>
      <c r="BU1166" s="2168"/>
      <c r="BV1166" s="2168"/>
      <c r="BW1166" s="2168"/>
      <c r="BX1166" s="2168"/>
      <c r="BY1166" s="2168"/>
      <c r="BZ1166" s="2168"/>
      <c r="CA1166" s="2168"/>
      <c r="CB1166" s="2168"/>
      <c r="CC1166" s="2168"/>
      <c r="CD1166" s="2168"/>
      <c r="CE1166" s="2168"/>
      <c r="CF1166" s="2168"/>
      <c r="CG1166" s="2168"/>
      <c r="CH1166" s="2168"/>
      <c r="CI1166" s="2168"/>
      <c r="CJ1166" s="2168"/>
      <c r="CK1166" s="2168"/>
      <c r="CL1166" s="2168"/>
      <c r="CM1166" s="2240"/>
      <c r="CN1166" s="2240"/>
      <c r="CO1166" s="2239"/>
      <c r="CQ1166" s="1653"/>
    </row>
    <row r="1167" spans="1:95" s="551" customFormat="1" x14ac:dyDescent="0.2">
      <c r="A1167" s="2170"/>
      <c r="B1167" s="2241"/>
      <c r="C1167" s="2164"/>
      <c r="D1167" s="2164"/>
      <c r="E1167" s="2165"/>
      <c r="F1167" s="2167"/>
      <c r="G1167" s="2164"/>
      <c r="H1167" s="2167"/>
      <c r="I1167" s="2168"/>
      <c r="J1167" s="2168"/>
      <c r="K1167" s="2168"/>
      <c r="L1167" s="2168"/>
      <c r="M1167" s="2168"/>
      <c r="N1167" s="2168"/>
      <c r="O1167" s="2168"/>
      <c r="P1167" s="2168"/>
      <c r="Q1167" s="2168"/>
      <c r="R1167" s="2168"/>
      <c r="S1167" s="2168"/>
      <c r="T1167" s="2168"/>
      <c r="U1167" s="2168"/>
      <c r="V1167" s="2168"/>
      <c r="W1167" s="2168"/>
      <c r="X1167" s="2168"/>
      <c r="Y1167" s="2168"/>
      <c r="Z1167" s="2168"/>
      <c r="AA1167" s="2168"/>
      <c r="AB1167" s="2240"/>
      <c r="AC1167" s="2240"/>
      <c r="AD1167" s="2240"/>
      <c r="AE1167" s="2240"/>
      <c r="AF1167" s="2168"/>
      <c r="AG1167" s="2168"/>
      <c r="AH1167" s="2168"/>
      <c r="AI1167" s="2168"/>
      <c r="AJ1167" s="2168"/>
      <c r="AK1167" s="2168"/>
      <c r="AL1167" s="2168"/>
      <c r="AM1167" s="2168"/>
      <c r="AN1167" s="2168"/>
      <c r="AO1167" s="2168"/>
      <c r="AP1167" s="2168"/>
      <c r="AQ1167" s="2168"/>
      <c r="AR1167" s="2168"/>
      <c r="AS1167" s="2168"/>
      <c r="AT1167" s="2168"/>
      <c r="AU1167" s="2168"/>
      <c r="AV1167" s="2168"/>
      <c r="AW1167" s="2168"/>
      <c r="AX1167" s="2168"/>
      <c r="AY1167" s="2168"/>
      <c r="AZ1167" s="2168"/>
      <c r="BA1167" s="2168"/>
      <c r="BB1167" s="2168"/>
      <c r="BC1167" s="2168"/>
      <c r="BD1167" s="2168"/>
      <c r="BE1167" s="2168"/>
      <c r="BF1167" s="2168"/>
      <c r="BG1167" s="2168"/>
      <c r="BH1167" s="2168"/>
      <c r="BI1167" s="2168"/>
      <c r="BJ1167" s="2168"/>
      <c r="BK1167" s="2168"/>
      <c r="BL1167" s="2168"/>
      <c r="BM1167" s="2168"/>
      <c r="BN1167" s="2168"/>
      <c r="BO1167" s="2168"/>
      <c r="BP1167" s="2168"/>
      <c r="BQ1167" s="2168"/>
      <c r="BR1167" s="2168"/>
      <c r="BS1167" s="2240"/>
      <c r="BT1167" s="2168"/>
      <c r="BU1167" s="2168"/>
      <c r="BV1167" s="2168"/>
      <c r="BW1167" s="2168"/>
      <c r="BX1167" s="2168"/>
      <c r="BY1167" s="2168"/>
      <c r="BZ1167" s="2168"/>
      <c r="CA1167" s="2168"/>
      <c r="CB1167" s="2168"/>
      <c r="CC1167" s="2168"/>
      <c r="CD1167" s="2168"/>
      <c r="CE1167" s="2168"/>
      <c r="CF1167" s="2168"/>
      <c r="CG1167" s="2168"/>
      <c r="CH1167" s="2168"/>
      <c r="CI1167" s="2168"/>
      <c r="CJ1167" s="2168"/>
      <c r="CK1167" s="2168"/>
      <c r="CL1167" s="2168"/>
      <c r="CM1167" s="2240"/>
      <c r="CN1167" s="2240"/>
      <c r="CO1167" s="2239"/>
      <c r="CQ1167" s="1653"/>
    </row>
    <row r="1168" spans="1:95" s="551" customFormat="1" x14ac:dyDescent="0.2">
      <c r="A1168" s="2170"/>
      <c r="B1168" s="2241"/>
      <c r="C1168" s="2164"/>
      <c r="D1168" s="2164"/>
      <c r="E1168" s="2165"/>
      <c r="F1168" s="2167"/>
      <c r="G1168" s="2164"/>
      <c r="H1168" s="2167"/>
      <c r="I1168" s="2168"/>
      <c r="J1168" s="2168"/>
      <c r="K1168" s="2168"/>
      <c r="L1168" s="2168"/>
      <c r="M1168" s="2168"/>
      <c r="N1168" s="2168"/>
      <c r="O1168" s="2168"/>
      <c r="P1168" s="2168"/>
      <c r="Q1168" s="2168"/>
      <c r="R1168" s="2168"/>
      <c r="S1168" s="2168"/>
      <c r="T1168" s="2168"/>
      <c r="U1168" s="2168"/>
      <c r="V1168" s="2168"/>
      <c r="W1168" s="2168"/>
      <c r="X1168" s="2168"/>
      <c r="Y1168" s="2168"/>
      <c r="Z1168" s="2168"/>
      <c r="AA1168" s="2168"/>
      <c r="AB1168" s="2240"/>
      <c r="AC1168" s="2240"/>
      <c r="AD1168" s="2240"/>
      <c r="AE1168" s="2240"/>
      <c r="AF1168" s="2168"/>
      <c r="AG1168" s="2168"/>
      <c r="AH1168" s="2168"/>
      <c r="AI1168" s="2168"/>
      <c r="AJ1168" s="2168"/>
      <c r="AK1168" s="2168"/>
      <c r="AL1168" s="2168"/>
      <c r="AM1168" s="2168"/>
      <c r="AN1168" s="2168"/>
      <c r="AO1168" s="2168"/>
      <c r="AP1168" s="2168"/>
      <c r="AQ1168" s="2168"/>
      <c r="AR1168" s="2168"/>
      <c r="AS1168" s="2168"/>
      <c r="AT1168" s="2168"/>
      <c r="AU1168" s="2168"/>
      <c r="AV1168" s="2168"/>
      <c r="AW1168" s="2168"/>
      <c r="AX1168" s="2168"/>
      <c r="AY1168" s="2168"/>
      <c r="AZ1168" s="2168"/>
      <c r="BA1168" s="2168"/>
      <c r="BB1168" s="2168"/>
      <c r="BC1168" s="2168"/>
      <c r="BD1168" s="2168"/>
      <c r="BE1168" s="2168"/>
      <c r="BF1168" s="2168"/>
      <c r="BG1168" s="2168"/>
      <c r="BH1168" s="2168"/>
      <c r="BI1168" s="2168"/>
      <c r="BJ1168" s="2168"/>
      <c r="BK1168" s="2168"/>
      <c r="BL1168" s="2168"/>
      <c r="BM1168" s="2168"/>
      <c r="BN1168" s="2168"/>
      <c r="BO1168" s="2168"/>
      <c r="BP1168" s="2168"/>
      <c r="BQ1168" s="2168"/>
      <c r="BR1168" s="2168"/>
      <c r="BS1168" s="2240"/>
      <c r="BT1168" s="2168"/>
      <c r="BU1168" s="2168"/>
      <c r="BV1168" s="2168"/>
      <c r="BW1168" s="2168"/>
      <c r="BX1168" s="2168"/>
      <c r="BY1168" s="2168"/>
      <c r="BZ1168" s="2168"/>
      <c r="CA1168" s="2168"/>
      <c r="CB1168" s="2168"/>
      <c r="CC1168" s="2168"/>
      <c r="CD1168" s="2168"/>
      <c r="CE1168" s="2168"/>
      <c r="CF1168" s="2168"/>
      <c r="CG1168" s="2168"/>
      <c r="CH1168" s="2168"/>
      <c r="CI1168" s="2168"/>
      <c r="CJ1168" s="2168"/>
      <c r="CK1168" s="2168"/>
      <c r="CL1168" s="2168"/>
      <c r="CM1168" s="2240"/>
      <c r="CN1168" s="2240"/>
      <c r="CO1168" s="2239"/>
      <c r="CQ1168" s="1653"/>
    </row>
  </sheetData>
  <sheetProtection password="F8BD" sheet="1" objects="1" scenarios="1"/>
  <mergeCells count="5">
    <mergeCell ref="A15:C16"/>
    <mergeCell ref="A1:F1"/>
    <mergeCell ref="A2:E2"/>
    <mergeCell ref="A3:E3"/>
    <mergeCell ref="A4:E4"/>
  </mergeCells>
  <phoneticPr fontId="7" type="noConversion"/>
  <conditionalFormatting sqref="I86:AB213 I19:AB84">
    <cfRule type="expression" dxfId="5" priority="2" stopIfTrue="1">
      <formula>ISERROR(T19)</formula>
    </cfRule>
  </conditionalFormatting>
  <conditionalFormatting sqref="I85:AB85">
    <cfRule type="expression" dxfId="4" priority="1" stopIfTrue="1">
      <formula>ISERROR(T85)</formula>
    </cfRule>
  </conditionalFormatting>
  <pageMargins left="0.75" right="0.75" top="1" bottom="1" header="0.5" footer="0.5"/>
  <pageSetup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indexed="9"/>
  </sheetPr>
  <dimension ref="A1:BN557"/>
  <sheetViews>
    <sheetView workbookViewId="0">
      <pane xSplit="2" topLeftCell="AE1" activePane="topRight" state="frozenSplit"/>
      <selection activeCell="A148" sqref="A148"/>
      <selection pane="topRight" sqref="A1:F1"/>
    </sheetView>
  </sheetViews>
  <sheetFormatPr defaultColWidth="9.140625" defaultRowHeight="11.25" x14ac:dyDescent="0.2"/>
  <cols>
    <col min="1" max="1" width="12.7109375" style="46" customWidth="1"/>
    <col min="2" max="2" width="40.28515625" style="541" customWidth="1"/>
    <col min="3" max="3" width="15.7109375" style="471" customWidth="1"/>
    <col min="4" max="6" width="15.7109375" style="466" customWidth="1"/>
    <col min="7" max="9" width="15.7109375" style="466" hidden="1" customWidth="1"/>
    <col min="10" max="12" width="15.7109375" style="466" customWidth="1"/>
    <col min="13" max="23" width="15.7109375" style="466" hidden="1" customWidth="1"/>
    <col min="24" max="24" width="15.7109375" style="1011" customWidth="1"/>
    <col min="25" max="27" width="15.7109375" style="466" customWidth="1"/>
    <col min="28" max="30" width="15.7109375" style="466" hidden="1" customWidth="1"/>
    <col min="31" max="33" width="15.7109375" style="466" customWidth="1"/>
    <col min="34" max="44" width="15.7109375" style="466" hidden="1" customWidth="1"/>
    <col min="45" max="45" width="15.7109375" style="471" customWidth="1"/>
    <col min="46" max="47" width="9.140625" style="8"/>
    <col min="48" max="48" width="9.140625" style="1622" hidden="1" customWidth="1"/>
    <col min="49" max="16384" width="9.140625" style="8"/>
  </cols>
  <sheetData>
    <row r="1" spans="1:45" ht="105.75" customHeight="1" x14ac:dyDescent="0.2">
      <c r="A1" s="2439"/>
      <c r="B1" s="2439"/>
      <c r="C1" s="2439"/>
      <c r="D1" s="2439"/>
      <c r="E1" s="2439"/>
      <c r="F1" s="2439"/>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row>
    <row r="2" spans="1:45" ht="18.75" customHeight="1" x14ac:dyDescent="0.3">
      <c r="A2" s="2473"/>
      <c r="B2" s="2473"/>
      <c r="C2" s="2473"/>
      <c r="D2" s="2473"/>
      <c r="E2" s="2473"/>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row>
    <row r="3" spans="1:45" ht="18.75" customHeight="1" x14ac:dyDescent="0.25">
      <c r="A3" s="2474"/>
      <c r="B3" s="2474"/>
      <c r="C3" s="2474"/>
      <c r="D3" s="2474"/>
      <c r="E3" s="2474"/>
      <c r="F3" s="8"/>
      <c r="G3" s="9"/>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row>
    <row r="4" spans="1:45" ht="18" x14ac:dyDescent="0.25">
      <c r="A4" s="2475"/>
      <c r="B4" s="2475"/>
      <c r="C4" s="2475"/>
      <c r="D4" s="2475"/>
      <c r="E4" s="2475"/>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row>
    <row r="5" spans="1:45" ht="21" customHeight="1" x14ac:dyDescent="0.3">
      <c r="A5" s="299" t="str">
        <f>"Sheet O6 Composite Allocator Detail Worksheet  - "&amp;  'I2 LDC class'!$C$17</f>
        <v>Sheet O6 Composite Allocator Detail Worksheet  - Initial Application</v>
      </c>
      <c r="B5" s="300"/>
      <c r="C5" s="480"/>
      <c r="D5" s="480"/>
      <c r="E5" s="301"/>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row>
    <row r="6" spans="1:45" ht="6" customHeight="1" x14ac:dyDescent="0.2">
      <c r="A6" s="11"/>
      <c r="B6" s="11"/>
      <c r="C6" s="481"/>
      <c r="D6" s="481"/>
      <c r="E6" s="11"/>
      <c r="F6" s="11"/>
      <c r="G6" s="11"/>
      <c r="H6" s="11"/>
      <c r="I6" s="11"/>
      <c r="J6" s="11"/>
      <c r="K6" s="11"/>
      <c r="L6" s="11"/>
      <c r="M6" s="11"/>
      <c r="N6" s="11"/>
      <c r="O6" s="11"/>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row>
    <row r="7" spans="1:45" x14ac:dyDescent="0.2">
      <c r="A7" s="927"/>
    </row>
    <row r="9" spans="1:45" x14ac:dyDescent="0.2">
      <c r="A9" s="290"/>
    </row>
    <row r="11" spans="1:45" x14ac:dyDescent="0.2">
      <c r="A11" s="290"/>
    </row>
    <row r="12" spans="1:45" ht="12.75" x14ac:dyDescent="0.2">
      <c r="C12" s="291"/>
    </row>
    <row r="15" spans="1:45" ht="2.25" customHeight="1" x14ac:dyDescent="0.2"/>
    <row r="16" spans="1:45" ht="2.25" customHeight="1" x14ac:dyDescent="0.2"/>
    <row r="17" spans="1:48" ht="2.25" customHeight="1" x14ac:dyDescent="0.2">
      <c r="A17" s="8"/>
      <c r="B17" s="8"/>
    </row>
    <row r="18" spans="1:48" ht="2.25" customHeight="1" x14ac:dyDescent="0.2">
      <c r="A18" s="8"/>
      <c r="B18" s="8"/>
    </row>
    <row r="19" spans="1:48" ht="2.25" customHeight="1" thickBot="1" x14ac:dyDescent="0.25"/>
    <row r="20" spans="1:48" s="13" customFormat="1" ht="15.75" customHeight="1" x14ac:dyDescent="0.2">
      <c r="A20" s="1013"/>
      <c r="B20" s="1014"/>
      <c r="C20" s="2584" t="s">
        <v>690</v>
      </c>
      <c r="D20" s="2585"/>
      <c r="E20" s="2585"/>
      <c r="F20" s="2585"/>
      <c r="G20" s="2585"/>
      <c r="H20" s="1479"/>
      <c r="I20" s="1479"/>
      <c r="J20" s="1479"/>
      <c r="K20" s="1479"/>
      <c r="L20" s="1479"/>
      <c r="M20" s="1479"/>
      <c r="N20" s="1479"/>
      <c r="O20" s="1479"/>
      <c r="P20" s="1479"/>
      <c r="Q20" s="1479"/>
      <c r="R20" s="1479"/>
      <c r="S20" s="1479"/>
      <c r="T20" s="1479"/>
      <c r="U20" s="1479"/>
      <c r="V20" s="1479"/>
      <c r="W20" s="1480"/>
      <c r="X20" s="2579" t="s">
        <v>577</v>
      </c>
      <c r="Y20" s="2580"/>
      <c r="Z20" s="2580"/>
      <c r="AA20" s="2580"/>
      <c r="AB20" s="1015"/>
      <c r="AC20" s="1015"/>
      <c r="AD20" s="1015"/>
      <c r="AE20" s="1015"/>
      <c r="AF20" s="1015"/>
      <c r="AG20" s="1015"/>
      <c r="AH20" s="1015"/>
      <c r="AI20" s="1015"/>
      <c r="AJ20" s="1015"/>
      <c r="AK20" s="1015"/>
      <c r="AL20" s="1015"/>
      <c r="AM20" s="1015"/>
      <c r="AN20" s="1015"/>
      <c r="AO20" s="1015"/>
      <c r="AP20" s="1015"/>
      <c r="AQ20" s="1015"/>
      <c r="AR20" s="1015"/>
      <c r="AS20" s="1016"/>
      <c r="AV20" s="1638"/>
    </row>
    <row r="21" spans="1:48" ht="12" thickBot="1" x14ac:dyDescent="0.25">
      <c r="C21" s="2586"/>
      <c r="D21" s="2587"/>
      <c r="E21" s="2587"/>
      <c r="F21" s="2587"/>
      <c r="G21" s="2587"/>
      <c r="H21" s="547"/>
      <c r="I21" s="547"/>
      <c r="J21" s="547"/>
      <c r="K21" s="547"/>
      <c r="L21" s="547"/>
      <c r="M21" s="547"/>
      <c r="N21" s="547"/>
      <c r="O21" s="547"/>
      <c r="P21" s="547"/>
      <c r="Q21" s="547"/>
      <c r="R21" s="547"/>
      <c r="S21" s="547"/>
      <c r="T21" s="547"/>
      <c r="U21" s="547"/>
      <c r="V21" s="547"/>
      <c r="W21" s="1481"/>
      <c r="X21" s="2581"/>
      <c r="Y21" s="2582"/>
      <c r="Z21" s="2582"/>
      <c r="AA21" s="2582"/>
    </row>
    <row r="22" spans="1:48" s="1025" customFormat="1" ht="12.75" x14ac:dyDescent="0.2">
      <c r="A22" s="1017"/>
      <c r="B22" s="1018"/>
      <c r="C22" s="1482"/>
      <c r="D22" s="1019">
        <v>1</v>
      </c>
      <c r="E22" s="1020">
        <v>2</v>
      </c>
      <c r="F22" s="1020">
        <v>3</v>
      </c>
      <c r="G22" s="1020">
        <v>4</v>
      </c>
      <c r="H22" s="1020">
        <v>5</v>
      </c>
      <c r="I22" s="1020">
        <v>6</v>
      </c>
      <c r="J22" s="1020">
        <v>7</v>
      </c>
      <c r="K22" s="1020">
        <v>8</v>
      </c>
      <c r="L22" s="1020">
        <v>9</v>
      </c>
      <c r="M22" s="1020">
        <v>10</v>
      </c>
      <c r="N22" s="1020">
        <v>11</v>
      </c>
      <c r="O22" s="1020">
        <v>12</v>
      </c>
      <c r="P22" s="1020">
        <v>13</v>
      </c>
      <c r="Q22" s="1020">
        <v>14</v>
      </c>
      <c r="R22" s="1020">
        <v>15</v>
      </c>
      <c r="S22" s="1020">
        <v>16</v>
      </c>
      <c r="T22" s="1020">
        <v>17</v>
      </c>
      <c r="U22" s="1020">
        <v>18</v>
      </c>
      <c r="V22" s="1020">
        <v>19</v>
      </c>
      <c r="W22" s="1483">
        <v>20</v>
      </c>
      <c r="X22" s="1021"/>
      <c r="Y22" s="1022">
        <v>1</v>
      </c>
      <c r="Z22" s="1023">
        <v>2</v>
      </c>
      <c r="AA22" s="1023">
        <v>3</v>
      </c>
      <c r="AB22" s="1023">
        <v>4</v>
      </c>
      <c r="AC22" s="1023">
        <v>5</v>
      </c>
      <c r="AD22" s="1023">
        <v>6</v>
      </c>
      <c r="AE22" s="1023">
        <v>7</v>
      </c>
      <c r="AF22" s="1023">
        <v>8</v>
      </c>
      <c r="AG22" s="1023">
        <v>9</v>
      </c>
      <c r="AH22" s="1023">
        <v>10</v>
      </c>
      <c r="AI22" s="1023">
        <v>11</v>
      </c>
      <c r="AJ22" s="1023">
        <v>12</v>
      </c>
      <c r="AK22" s="1023">
        <v>13</v>
      </c>
      <c r="AL22" s="1023">
        <v>14</v>
      </c>
      <c r="AM22" s="1023">
        <v>15</v>
      </c>
      <c r="AN22" s="1023">
        <v>16</v>
      </c>
      <c r="AO22" s="1023">
        <v>17</v>
      </c>
      <c r="AP22" s="1023">
        <v>18</v>
      </c>
      <c r="AQ22" s="1023">
        <v>19</v>
      </c>
      <c r="AR22" s="1020">
        <v>20</v>
      </c>
      <c r="AS22" s="1024"/>
      <c r="AV22" s="1639"/>
    </row>
    <row r="23" spans="1:48" s="689" customFormat="1" ht="39" thickBot="1" x14ac:dyDescent="0.25">
      <c r="A23" s="1013"/>
      <c r="B23" s="1014"/>
      <c r="C23" s="1484" t="s">
        <v>492</v>
      </c>
      <c r="D23" s="1485" t="str">
        <f>IF('I2 LDC class'!$D$20="",'I2 LDC class'!$C$20,'I2 LDC class'!$D$20)</f>
        <v>Residential</v>
      </c>
      <c r="E23" s="1485" t="str">
        <f>IF('I2 LDC class'!$D$21="",'I2 LDC class'!$C$21,'I2 LDC class'!$D$21)</f>
        <v>GS &lt;50</v>
      </c>
      <c r="F23" s="1485" t="str">
        <f>IF('I2 LDC class'!$D$22="",'I2 LDC class'!$C$22,'I2 LDC class'!$D$22)</f>
        <v>GS&gt;50-Regular</v>
      </c>
      <c r="G23" s="1485" t="str">
        <f>IF('I2 LDC class'!$D$23="",'I2 LDC class'!$C$23,'I2 LDC class'!$D$23)</f>
        <v>GS&gt; 50-TOU</v>
      </c>
      <c r="H23" s="1485" t="str">
        <f>IF('I2 LDC class'!$D$24="",'I2 LDC class'!$C$24,'I2 LDC class'!$D$24)</f>
        <v>GS &gt;50-Intermediate</v>
      </c>
      <c r="I23" s="1485" t="str">
        <f>IF('I2 LDC class'!$D$25="",'I2 LDC class'!$C$25,'I2 LDC class'!$D$25)</f>
        <v>Large Use &gt;5MW</v>
      </c>
      <c r="J23" s="1485" t="str">
        <f>IF('I2 LDC class'!$D$26="",'I2 LDC class'!$C$26,'I2 LDC class'!$D$26)</f>
        <v>Street Light</v>
      </c>
      <c r="K23" s="1485" t="str">
        <f>IF('I2 LDC class'!$D$27="",'I2 LDC class'!$C$27,'I2 LDC class'!$D$27)</f>
        <v>Sentinel</v>
      </c>
      <c r="L23" s="1485" t="str">
        <f>IF('I2 LDC class'!$D$28="",'I2 LDC class'!$C$28,'I2 LDC class'!$D$28)</f>
        <v>Unmetered Scattered Load</v>
      </c>
      <c r="M23" s="1485" t="str">
        <f>IF('I2 LDC class'!$D$29="",'I2 LDC class'!$C$29,'I2 LDC class'!$D$29)</f>
        <v>Embedded Distributor</v>
      </c>
      <c r="N23" s="1485" t="str">
        <f>IF('I2 LDC class'!$D$30="",'I2 LDC class'!$C$30,'I2 LDC class'!$D$30)</f>
        <v>Back-up/Standby Power</v>
      </c>
      <c r="O23" s="1485" t="str">
        <f>IF('I2 LDC class'!$D$31="",'I2 LDC class'!$C$31,'I2 LDC class'!$D$31)</f>
        <v>Rate Class 1</v>
      </c>
      <c r="P23" s="1485" t="str">
        <f>IF('I2 LDC class'!$D$32="",'I2 LDC class'!$C$32,'I2 LDC class'!$D$32)</f>
        <v>Rate class 2</v>
      </c>
      <c r="Q23" s="1485" t="str">
        <f>IF('I2 LDC class'!$D$33="",'I2 LDC class'!$C$33,'I2 LDC class'!$D$33)</f>
        <v>Rate class 3</v>
      </c>
      <c r="R23" s="1485" t="str">
        <f>IF('I2 LDC class'!$D$34="",'I2 LDC class'!$C$34,'I2 LDC class'!$D$34)</f>
        <v>Rate class 4</v>
      </c>
      <c r="S23" s="1485" t="str">
        <f>IF('I2 LDC class'!$D$35="",'I2 LDC class'!$C$35,'I2 LDC class'!$D$35)</f>
        <v>Rate class 5</v>
      </c>
      <c r="T23" s="1485" t="str">
        <f>IF('I2 LDC class'!$D$36="",'I2 LDC class'!$C$36,'I2 LDC class'!$D$36)</f>
        <v>Rate class 6</v>
      </c>
      <c r="U23" s="1485" t="str">
        <f>IF('I2 LDC class'!$D$37="",'I2 LDC class'!$C$37,'I2 LDC class'!$D$37)</f>
        <v>Rate class 7</v>
      </c>
      <c r="V23" s="1485" t="str">
        <f>IF('I2 LDC class'!$D$38="",'I2 LDC class'!$C$38,'I2 LDC class'!$D$38)</f>
        <v>Rate class 8</v>
      </c>
      <c r="W23" s="1486" t="str">
        <f>IF('I2 LDC class'!$D$39="",'I2 LDC class'!$C$39,'I2 LDC class'!$D$39)</f>
        <v>Rate class 9</v>
      </c>
      <c r="X23" s="1026" t="s">
        <v>493</v>
      </c>
      <c r="Y23" s="559" t="str">
        <f>IF('I2 LDC class'!$D$20="",'I2 LDC class'!$C$20,'I2 LDC class'!$D$20)</f>
        <v>Residential</v>
      </c>
      <c r="Z23" s="559" t="str">
        <f>IF('I2 LDC class'!$D$21="",'I2 LDC class'!$C$21,'I2 LDC class'!$D$21)</f>
        <v>GS &lt;50</v>
      </c>
      <c r="AA23" s="559" t="str">
        <f>IF('I2 LDC class'!$D$22="",'I2 LDC class'!$C$22,'I2 LDC class'!$D$22)</f>
        <v>GS&gt;50-Regular</v>
      </c>
      <c r="AB23" s="559" t="str">
        <f>IF('I2 LDC class'!$D$23="",'I2 LDC class'!$C$23,'I2 LDC class'!$D$23)</f>
        <v>GS&gt; 50-TOU</v>
      </c>
      <c r="AC23" s="559" t="str">
        <f>IF('I2 LDC class'!$D$24="",'I2 LDC class'!$C$24,'I2 LDC class'!$D$24)</f>
        <v>GS &gt;50-Intermediate</v>
      </c>
      <c r="AD23" s="559" t="str">
        <f>IF('I2 LDC class'!$D$25="",'I2 LDC class'!$C$25,'I2 LDC class'!$D$25)</f>
        <v>Large Use &gt;5MW</v>
      </c>
      <c r="AE23" s="559" t="str">
        <f>IF('I2 LDC class'!$D$26="",'I2 LDC class'!$C$26,'I2 LDC class'!$D$26)</f>
        <v>Street Light</v>
      </c>
      <c r="AF23" s="559" t="str">
        <f>IF('I2 LDC class'!$D$27="",'I2 LDC class'!$C$27,'I2 LDC class'!$D$27)</f>
        <v>Sentinel</v>
      </c>
      <c r="AG23" s="559" t="str">
        <f>IF('I2 LDC class'!$D$28="",'I2 LDC class'!$C$28,'I2 LDC class'!$D$28)</f>
        <v>Unmetered Scattered Load</v>
      </c>
      <c r="AH23" s="559" t="str">
        <f>IF('I2 LDC class'!$D$29="",'I2 LDC class'!$C$29,'I2 LDC class'!$D$29)</f>
        <v>Embedded Distributor</v>
      </c>
      <c r="AI23" s="559" t="str">
        <f>IF('I2 LDC class'!$D$30="",'I2 LDC class'!$C$30,'I2 LDC class'!$D$30)</f>
        <v>Back-up/Standby Power</v>
      </c>
      <c r="AJ23" s="559" t="str">
        <f>IF('I2 LDC class'!$D$31="",'I2 LDC class'!$C$31,'I2 LDC class'!$D$31)</f>
        <v>Rate Class 1</v>
      </c>
      <c r="AK23" s="559" t="str">
        <f>IF('I2 LDC class'!$D$32="",'I2 LDC class'!$C$32,'I2 LDC class'!$D$32)</f>
        <v>Rate class 2</v>
      </c>
      <c r="AL23" s="559" t="str">
        <f>IF('I2 LDC class'!$D$33="",'I2 LDC class'!$C$33,'I2 LDC class'!$D$33)</f>
        <v>Rate class 3</v>
      </c>
      <c r="AM23" s="559" t="str">
        <f>IF('I2 LDC class'!$D$34="",'I2 LDC class'!$C$34,'I2 LDC class'!$D$34)</f>
        <v>Rate class 4</v>
      </c>
      <c r="AN23" s="559" t="str">
        <f>IF('I2 LDC class'!$D$35="",'I2 LDC class'!$C$35,'I2 LDC class'!$D$35)</f>
        <v>Rate class 5</v>
      </c>
      <c r="AO23" s="559" t="str">
        <f>IF('I2 LDC class'!$D$36="",'I2 LDC class'!$C$36,'I2 LDC class'!$D$36)</f>
        <v>Rate class 6</v>
      </c>
      <c r="AP23" s="559" t="str">
        <f>IF('I2 LDC class'!$D$37="",'I2 LDC class'!$C$37,'I2 LDC class'!$D$37)</f>
        <v>Rate class 7</v>
      </c>
      <c r="AQ23" s="559" t="str">
        <f>IF('I2 LDC class'!$D$38="",'I2 LDC class'!$C$38,'I2 LDC class'!$D$38)</f>
        <v>Rate class 8</v>
      </c>
      <c r="AR23" s="559" t="str">
        <f>IF('I2 LDC class'!$D$39="",'I2 LDC class'!$C$39,'I2 LDC class'!$D$39)</f>
        <v>Rate class 9</v>
      </c>
      <c r="AS23" s="1027" t="s">
        <v>763</v>
      </c>
      <c r="AV23" s="1464"/>
    </row>
    <row r="24" spans="1:48" s="603" customFormat="1" ht="15.75" x14ac:dyDescent="0.25">
      <c r="A24" s="1012" t="s">
        <v>1549</v>
      </c>
      <c r="B24" s="1052"/>
      <c r="C24" s="744"/>
      <c r="D24" s="581"/>
      <c r="E24" s="581"/>
      <c r="F24" s="581"/>
      <c r="G24" s="581"/>
      <c r="H24" s="581"/>
      <c r="I24" s="581"/>
      <c r="J24" s="581"/>
      <c r="K24" s="581"/>
      <c r="L24" s="581"/>
      <c r="M24" s="581"/>
      <c r="N24" s="581"/>
      <c r="O24" s="581"/>
      <c r="P24" s="581"/>
      <c r="Q24" s="581"/>
      <c r="R24" s="581"/>
      <c r="S24" s="581"/>
      <c r="T24" s="581"/>
      <c r="U24" s="581"/>
      <c r="V24" s="581"/>
      <c r="W24" s="581"/>
      <c r="X24" s="583"/>
      <c r="Y24" s="581"/>
      <c r="Z24" s="581"/>
      <c r="AA24" s="581"/>
      <c r="AB24" s="581"/>
      <c r="AC24" s="581"/>
      <c r="AD24" s="581"/>
      <c r="AE24" s="581"/>
      <c r="AF24" s="581"/>
      <c r="AG24" s="581"/>
      <c r="AH24" s="581"/>
      <c r="AI24" s="581"/>
      <c r="AJ24" s="581"/>
      <c r="AK24" s="581"/>
      <c r="AL24" s="581"/>
      <c r="AM24" s="581"/>
      <c r="AN24" s="581"/>
      <c r="AO24" s="581"/>
      <c r="AP24" s="581"/>
      <c r="AQ24" s="581"/>
      <c r="AR24" s="581"/>
      <c r="AS24" s="744"/>
      <c r="AV24" s="1464"/>
    </row>
    <row r="25" spans="1:48" s="603" customFormat="1" ht="6" customHeight="1" x14ac:dyDescent="0.2">
      <c r="A25" s="1013"/>
      <c r="B25" s="1014"/>
      <c r="C25" s="744"/>
      <c r="D25" s="581"/>
      <c r="E25" s="581"/>
      <c r="F25" s="581"/>
      <c r="G25" s="581"/>
      <c r="H25" s="581"/>
      <c r="I25" s="581"/>
      <c r="J25" s="581"/>
      <c r="K25" s="581"/>
      <c r="L25" s="581"/>
      <c r="M25" s="581"/>
      <c r="N25" s="581"/>
      <c r="O25" s="581"/>
      <c r="P25" s="581"/>
      <c r="Q25" s="581"/>
      <c r="R25" s="581"/>
      <c r="S25" s="581"/>
      <c r="T25" s="581"/>
      <c r="U25" s="581"/>
      <c r="V25" s="581"/>
      <c r="W25" s="581"/>
      <c r="X25" s="583"/>
      <c r="Y25" s="581"/>
      <c r="Z25" s="581"/>
      <c r="AA25" s="581"/>
      <c r="AB25" s="581"/>
      <c r="AC25" s="581"/>
      <c r="AD25" s="581"/>
      <c r="AE25" s="581"/>
      <c r="AF25" s="581"/>
      <c r="AG25" s="581"/>
      <c r="AH25" s="581"/>
      <c r="AI25" s="581"/>
      <c r="AJ25" s="581"/>
      <c r="AK25" s="581"/>
      <c r="AL25" s="581"/>
      <c r="AM25" s="581"/>
      <c r="AN25" s="581"/>
      <c r="AO25" s="581"/>
      <c r="AP25" s="581"/>
      <c r="AQ25" s="581"/>
      <c r="AR25" s="581"/>
      <c r="AS25" s="744"/>
      <c r="AV25" s="1464"/>
    </row>
    <row r="26" spans="1:48" s="603" customFormat="1" ht="26.25" customHeight="1" x14ac:dyDescent="0.25">
      <c r="A26" s="1056" t="s">
        <v>333</v>
      </c>
      <c r="B26" s="1053"/>
      <c r="C26" s="1028"/>
      <c r="D26" s="723"/>
      <c r="E26" s="723"/>
      <c r="F26" s="723"/>
      <c r="G26" s="723"/>
      <c r="H26" s="723"/>
      <c r="I26" s="697"/>
      <c r="J26" s="697"/>
      <c r="K26" s="697"/>
      <c r="L26" s="697"/>
      <c r="M26" s="697"/>
      <c r="N26" s="697"/>
      <c r="O26" s="578"/>
      <c r="P26" s="578"/>
      <c r="Q26" s="578"/>
      <c r="R26" s="578"/>
      <c r="S26" s="578"/>
      <c r="T26" s="578"/>
      <c r="U26" s="578"/>
      <c r="V26" s="578"/>
      <c r="W26" s="578"/>
      <c r="X26" s="583"/>
      <c r="Y26" s="581"/>
      <c r="Z26" s="581"/>
      <c r="AA26" s="581"/>
      <c r="AB26" s="581"/>
      <c r="AC26" s="581"/>
      <c r="AD26" s="581"/>
      <c r="AE26" s="581"/>
      <c r="AF26" s="581"/>
      <c r="AG26" s="581"/>
      <c r="AH26" s="581"/>
      <c r="AI26" s="581"/>
      <c r="AJ26" s="581"/>
      <c r="AK26" s="581"/>
      <c r="AL26" s="581"/>
      <c r="AM26" s="581"/>
      <c r="AN26" s="581"/>
      <c r="AO26" s="581"/>
      <c r="AP26" s="581"/>
      <c r="AQ26" s="581"/>
      <c r="AR26" s="581"/>
      <c r="AS26" s="744"/>
      <c r="AV26" s="1464"/>
    </row>
    <row r="27" spans="1:48" s="603" customFormat="1" ht="12.75" x14ac:dyDescent="0.2">
      <c r="A27" s="1029">
        <v>1565</v>
      </c>
      <c r="B27" s="1030" t="s">
        <v>649</v>
      </c>
      <c r="C27" s="1054">
        <f>SUM(D27:W27)</f>
        <v>0</v>
      </c>
      <c r="D27" s="747">
        <f>+'O5 Details by Class &amp; Accounts'!I19</f>
        <v>0</v>
      </c>
      <c r="E27" s="747">
        <f>+'O5 Details by Class &amp; Accounts'!J19</f>
        <v>0</v>
      </c>
      <c r="F27" s="747">
        <f>+'O5 Details by Class &amp; Accounts'!K19</f>
        <v>0</v>
      </c>
      <c r="G27" s="747">
        <f>+'O5 Details by Class &amp; Accounts'!L19</f>
        <v>0</v>
      </c>
      <c r="H27" s="747">
        <f>+'O5 Details by Class &amp; Accounts'!M19</f>
        <v>0</v>
      </c>
      <c r="I27" s="747">
        <f>+'O5 Details by Class &amp; Accounts'!N19</f>
        <v>0</v>
      </c>
      <c r="J27" s="747">
        <f>+'O5 Details by Class &amp; Accounts'!O19</f>
        <v>0</v>
      </c>
      <c r="K27" s="747">
        <f>+'O5 Details by Class &amp; Accounts'!P19</f>
        <v>0</v>
      </c>
      <c r="L27" s="747">
        <f>+'O5 Details by Class &amp; Accounts'!Q19</f>
        <v>0</v>
      </c>
      <c r="M27" s="747">
        <f>+'O5 Details by Class &amp; Accounts'!R19</f>
        <v>0</v>
      </c>
      <c r="N27" s="747">
        <f>+'O5 Details by Class &amp; Accounts'!S19</f>
        <v>0</v>
      </c>
      <c r="O27" s="747">
        <f>+'O5 Details by Class &amp; Accounts'!T19</f>
        <v>0</v>
      </c>
      <c r="P27" s="747">
        <f>+'O5 Details by Class &amp; Accounts'!U19</f>
        <v>0</v>
      </c>
      <c r="Q27" s="747">
        <f>+'O5 Details by Class &amp; Accounts'!V19</f>
        <v>0</v>
      </c>
      <c r="R27" s="747">
        <f>+'O5 Details by Class &amp; Accounts'!W19</f>
        <v>0</v>
      </c>
      <c r="S27" s="747">
        <f>+'O5 Details by Class &amp; Accounts'!X19</f>
        <v>0</v>
      </c>
      <c r="T27" s="747">
        <f>+'O5 Details by Class &amp; Accounts'!Y19</f>
        <v>0</v>
      </c>
      <c r="U27" s="747">
        <f>+'O5 Details by Class &amp; Accounts'!Z19</f>
        <v>0</v>
      </c>
      <c r="V27" s="747">
        <f>+'O5 Details by Class &amp; Accounts'!AA19</f>
        <v>0</v>
      </c>
      <c r="W27" s="747">
        <f>+'O5 Details by Class &amp; Accounts'!AB19</f>
        <v>0</v>
      </c>
      <c r="X27" s="1054">
        <f>SUM(Y27:AR27)</f>
        <v>0</v>
      </c>
      <c r="Y27" s="747">
        <f>'O5 Details by Class &amp; Accounts'!AD19</f>
        <v>0</v>
      </c>
      <c r="Z27" s="747">
        <f>'O5 Details by Class &amp; Accounts'!AE19</f>
        <v>0</v>
      </c>
      <c r="AA27" s="747">
        <f>'O5 Details by Class &amp; Accounts'!AF19</f>
        <v>0</v>
      </c>
      <c r="AB27" s="747">
        <f>'O5 Details by Class &amp; Accounts'!AG19</f>
        <v>0</v>
      </c>
      <c r="AC27" s="747">
        <f>'O5 Details by Class &amp; Accounts'!AH19</f>
        <v>0</v>
      </c>
      <c r="AD27" s="747">
        <f>'O5 Details by Class &amp; Accounts'!AI19</f>
        <v>0</v>
      </c>
      <c r="AE27" s="747">
        <f>'O5 Details by Class &amp; Accounts'!AJ19</f>
        <v>0</v>
      </c>
      <c r="AF27" s="747">
        <f>'O5 Details by Class &amp; Accounts'!AK19</f>
        <v>0</v>
      </c>
      <c r="AG27" s="747">
        <f>'O5 Details by Class &amp; Accounts'!AL19</f>
        <v>0</v>
      </c>
      <c r="AH27" s="747">
        <f>'O5 Details by Class &amp; Accounts'!AM19</f>
        <v>0</v>
      </c>
      <c r="AI27" s="747">
        <f>'O5 Details by Class &amp; Accounts'!AN19</f>
        <v>0</v>
      </c>
      <c r="AJ27" s="747">
        <f>'O5 Details by Class &amp; Accounts'!AO19</f>
        <v>0</v>
      </c>
      <c r="AK27" s="747">
        <f>'O5 Details by Class &amp; Accounts'!AP19</f>
        <v>0</v>
      </c>
      <c r="AL27" s="747">
        <f>'O5 Details by Class &amp; Accounts'!AQ19</f>
        <v>0</v>
      </c>
      <c r="AM27" s="747">
        <f>'O5 Details by Class &amp; Accounts'!AR19</f>
        <v>0</v>
      </c>
      <c r="AN27" s="747">
        <f>'O5 Details by Class &amp; Accounts'!AS19</f>
        <v>0</v>
      </c>
      <c r="AO27" s="747">
        <f>'O5 Details by Class &amp; Accounts'!AT19</f>
        <v>0</v>
      </c>
      <c r="AP27" s="747">
        <f>'O5 Details by Class &amp; Accounts'!AU19</f>
        <v>0</v>
      </c>
      <c r="AQ27" s="747">
        <f>'O5 Details by Class &amp; Accounts'!AV19</f>
        <v>0</v>
      </c>
      <c r="AR27" s="747">
        <f>'O5 Details by Class &amp; Accounts'!AW19</f>
        <v>0</v>
      </c>
      <c r="AS27" s="1054">
        <f>C27+X27</f>
        <v>0</v>
      </c>
      <c r="AV27" s="1640" t="s">
        <v>1271</v>
      </c>
    </row>
    <row r="28" spans="1:48" s="603" customFormat="1" ht="12.75" x14ac:dyDescent="0.2">
      <c r="A28" s="234"/>
      <c r="B28" s="602"/>
      <c r="C28" s="744"/>
      <c r="D28" s="581"/>
      <c r="E28" s="581"/>
      <c r="F28" s="581"/>
      <c r="G28" s="581"/>
      <c r="H28" s="581"/>
      <c r="I28" s="581"/>
      <c r="J28" s="581"/>
      <c r="K28" s="581"/>
      <c r="L28" s="581"/>
      <c r="M28" s="581"/>
      <c r="N28" s="581"/>
      <c r="O28" s="581"/>
      <c r="P28" s="581"/>
      <c r="Q28" s="581"/>
      <c r="R28" s="581"/>
      <c r="S28" s="581"/>
      <c r="T28" s="581"/>
      <c r="U28" s="581"/>
      <c r="V28" s="581"/>
      <c r="W28" s="581"/>
      <c r="X28" s="583"/>
      <c r="Y28" s="581"/>
      <c r="Z28" s="581"/>
      <c r="AA28" s="581"/>
      <c r="AB28" s="581"/>
      <c r="AC28" s="581"/>
      <c r="AD28" s="581"/>
      <c r="AE28" s="581"/>
      <c r="AF28" s="581"/>
      <c r="AG28" s="581"/>
      <c r="AH28" s="581"/>
      <c r="AI28" s="581"/>
      <c r="AJ28" s="581"/>
      <c r="AK28" s="581"/>
      <c r="AL28" s="581"/>
      <c r="AM28" s="581"/>
      <c r="AN28" s="581"/>
      <c r="AO28" s="581"/>
      <c r="AP28" s="581"/>
      <c r="AQ28" s="581"/>
      <c r="AR28" s="581"/>
      <c r="AS28" s="744"/>
      <c r="AV28" s="1640" t="e">
        <v>#N/A</v>
      </c>
    </row>
    <row r="29" spans="1:48" s="603" customFormat="1" ht="12.75" x14ac:dyDescent="0.2">
      <c r="A29" s="1057" t="s">
        <v>815</v>
      </c>
      <c r="B29" s="1058" t="s">
        <v>340</v>
      </c>
      <c r="C29" s="1059"/>
      <c r="D29" s="1060">
        <f>'O5 Details by Class &amp; Accounts'!I22</f>
        <v>0</v>
      </c>
      <c r="E29" s="1060">
        <f>'O5 Details by Class &amp; Accounts'!J22</f>
        <v>0</v>
      </c>
      <c r="F29" s="1060">
        <f>'O5 Details by Class &amp; Accounts'!K22</f>
        <v>0</v>
      </c>
      <c r="G29" s="1060">
        <f>'O5 Details by Class &amp; Accounts'!L22</f>
        <v>0</v>
      </c>
      <c r="H29" s="1060">
        <f>'O5 Details by Class &amp; Accounts'!M22</f>
        <v>0</v>
      </c>
      <c r="I29" s="1060">
        <f>'O5 Details by Class &amp; Accounts'!N22</f>
        <v>0</v>
      </c>
      <c r="J29" s="1060">
        <f>'O5 Details by Class &amp; Accounts'!O22</f>
        <v>0</v>
      </c>
      <c r="K29" s="1060">
        <f>'O5 Details by Class &amp; Accounts'!P22</f>
        <v>0</v>
      </c>
      <c r="L29" s="1060">
        <f>'O5 Details by Class &amp; Accounts'!Q22</f>
        <v>0</v>
      </c>
      <c r="M29" s="1060">
        <f>'O5 Details by Class &amp; Accounts'!R22</f>
        <v>0</v>
      </c>
      <c r="N29" s="1060">
        <f>'O5 Details by Class &amp; Accounts'!S22</f>
        <v>0</v>
      </c>
      <c r="O29" s="1060">
        <f>'O5 Details by Class &amp; Accounts'!T22</f>
        <v>0</v>
      </c>
      <c r="P29" s="1060">
        <f>'O5 Details by Class &amp; Accounts'!U22</f>
        <v>0</v>
      </c>
      <c r="Q29" s="1060">
        <f>'O5 Details by Class &amp; Accounts'!V22</f>
        <v>0</v>
      </c>
      <c r="R29" s="1060">
        <f>'O5 Details by Class &amp; Accounts'!W22</f>
        <v>0</v>
      </c>
      <c r="S29" s="1060">
        <f>'O5 Details by Class &amp; Accounts'!X22</f>
        <v>0</v>
      </c>
      <c r="T29" s="1060">
        <f>'O5 Details by Class &amp; Accounts'!Y22</f>
        <v>0</v>
      </c>
      <c r="U29" s="1060">
        <f>'O5 Details by Class &amp; Accounts'!Z22</f>
        <v>0</v>
      </c>
      <c r="V29" s="1060">
        <f>'O5 Details by Class &amp; Accounts'!AA22</f>
        <v>0</v>
      </c>
      <c r="W29" s="1060">
        <f>'O5 Details by Class &amp; Accounts'!AB22</f>
        <v>0</v>
      </c>
      <c r="X29" s="1061">
        <f>SUM(Y29:AR29)</f>
        <v>0</v>
      </c>
      <c r="Y29" s="880">
        <f>'O5 Details by Class &amp; Accounts'!AD22</f>
        <v>0</v>
      </c>
      <c r="Z29" s="880">
        <f>'O5 Details by Class &amp; Accounts'!AE22</f>
        <v>0</v>
      </c>
      <c r="AA29" s="880">
        <f>'O5 Details by Class &amp; Accounts'!AF22</f>
        <v>0</v>
      </c>
      <c r="AB29" s="880">
        <f>'O5 Details by Class &amp; Accounts'!AG22</f>
        <v>0</v>
      </c>
      <c r="AC29" s="880">
        <f>'O5 Details by Class &amp; Accounts'!AH22</f>
        <v>0</v>
      </c>
      <c r="AD29" s="880">
        <f>'O5 Details by Class &amp; Accounts'!AI22</f>
        <v>0</v>
      </c>
      <c r="AE29" s="880">
        <f>'O5 Details by Class &amp; Accounts'!AJ22</f>
        <v>0</v>
      </c>
      <c r="AF29" s="880">
        <f>'O5 Details by Class &amp; Accounts'!AK22</f>
        <v>0</v>
      </c>
      <c r="AG29" s="880">
        <f>'O5 Details by Class &amp; Accounts'!AL22</f>
        <v>0</v>
      </c>
      <c r="AH29" s="880">
        <f>'O5 Details by Class &amp; Accounts'!AM22</f>
        <v>0</v>
      </c>
      <c r="AI29" s="880">
        <f>'O5 Details by Class &amp; Accounts'!AN22</f>
        <v>0</v>
      </c>
      <c r="AJ29" s="880">
        <f>'O5 Details by Class &amp; Accounts'!AO22</f>
        <v>0</v>
      </c>
      <c r="AK29" s="880">
        <f>'O5 Details by Class &amp; Accounts'!AP22</f>
        <v>0</v>
      </c>
      <c r="AL29" s="880">
        <f>'O5 Details by Class &amp; Accounts'!AQ22</f>
        <v>0</v>
      </c>
      <c r="AM29" s="880">
        <f>'O5 Details by Class &amp; Accounts'!AR22</f>
        <v>0</v>
      </c>
      <c r="AN29" s="880">
        <f>'O5 Details by Class &amp; Accounts'!AS22</f>
        <v>0</v>
      </c>
      <c r="AO29" s="880">
        <f>'O5 Details by Class &amp; Accounts'!AT22</f>
        <v>0</v>
      </c>
      <c r="AP29" s="880">
        <f>'O5 Details by Class &amp; Accounts'!AU22</f>
        <v>0</v>
      </c>
      <c r="AQ29" s="880">
        <f>'O5 Details by Class &amp; Accounts'!AV22</f>
        <v>0</v>
      </c>
      <c r="AR29" s="880">
        <f>'O5 Details by Class &amp; Accounts'!AW22</f>
        <v>0</v>
      </c>
      <c r="AS29" s="1061">
        <f>C29+X29</f>
        <v>0</v>
      </c>
      <c r="AV29" s="1640" t="s">
        <v>697</v>
      </c>
    </row>
    <row r="30" spans="1:48" s="603" customFormat="1" ht="12.75" x14ac:dyDescent="0.2">
      <c r="A30" s="1062" t="s">
        <v>816</v>
      </c>
      <c r="B30" s="1063" t="s">
        <v>342</v>
      </c>
      <c r="C30" s="1059"/>
      <c r="D30" s="1060">
        <f>'O5 Details by Class &amp; Accounts'!I23</f>
        <v>0</v>
      </c>
      <c r="E30" s="1060">
        <f>'O5 Details by Class &amp; Accounts'!J23</f>
        <v>0</v>
      </c>
      <c r="F30" s="1060">
        <f>'O5 Details by Class &amp; Accounts'!K23</f>
        <v>0</v>
      </c>
      <c r="G30" s="1060">
        <f>'O5 Details by Class &amp; Accounts'!L23</f>
        <v>0</v>
      </c>
      <c r="H30" s="1060">
        <f>'O5 Details by Class &amp; Accounts'!M23</f>
        <v>0</v>
      </c>
      <c r="I30" s="1060">
        <f>'O5 Details by Class &amp; Accounts'!N23</f>
        <v>0</v>
      </c>
      <c r="J30" s="1060">
        <f>'O5 Details by Class &amp; Accounts'!O23</f>
        <v>0</v>
      </c>
      <c r="K30" s="1060">
        <f>'O5 Details by Class &amp; Accounts'!P23</f>
        <v>0</v>
      </c>
      <c r="L30" s="1060">
        <f>'O5 Details by Class &amp; Accounts'!Q23</f>
        <v>0</v>
      </c>
      <c r="M30" s="1060">
        <f>'O5 Details by Class &amp; Accounts'!R23</f>
        <v>0</v>
      </c>
      <c r="N30" s="1060">
        <f>'O5 Details by Class &amp; Accounts'!S23</f>
        <v>0</v>
      </c>
      <c r="O30" s="1060">
        <f>'O5 Details by Class &amp; Accounts'!T23</f>
        <v>0</v>
      </c>
      <c r="P30" s="1060">
        <f>'O5 Details by Class &amp; Accounts'!U23</f>
        <v>0</v>
      </c>
      <c r="Q30" s="1060">
        <f>'O5 Details by Class &amp; Accounts'!V23</f>
        <v>0</v>
      </c>
      <c r="R30" s="1060">
        <f>'O5 Details by Class &amp; Accounts'!W23</f>
        <v>0</v>
      </c>
      <c r="S30" s="1060">
        <f>'O5 Details by Class &amp; Accounts'!X23</f>
        <v>0</v>
      </c>
      <c r="T30" s="1060">
        <f>'O5 Details by Class &amp; Accounts'!Y23</f>
        <v>0</v>
      </c>
      <c r="U30" s="1060">
        <f>'O5 Details by Class &amp; Accounts'!Z23</f>
        <v>0</v>
      </c>
      <c r="V30" s="1060">
        <f>'O5 Details by Class &amp; Accounts'!AA23</f>
        <v>0</v>
      </c>
      <c r="W30" s="1060">
        <f>'O5 Details by Class &amp; Accounts'!AB23</f>
        <v>0</v>
      </c>
      <c r="X30" s="1061">
        <f>SUM(Y30:AR30)</f>
        <v>0</v>
      </c>
      <c r="Y30" s="880">
        <f>'O5 Details by Class &amp; Accounts'!AD23</f>
        <v>0</v>
      </c>
      <c r="Z30" s="880">
        <f>'O5 Details by Class &amp; Accounts'!AE23</f>
        <v>0</v>
      </c>
      <c r="AA30" s="880">
        <f>'O5 Details by Class &amp; Accounts'!AF23</f>
        <v>0</v>
      </c>
      <c r="AB30" s="880">
        <f>'O5 Details by Class &amp; Accounts'!AG23</f>
        <v>0</v>
      </c>
      <c r="AC30" s="880">
        <f>'O5 Details by Class &amp; Accounts'!AH23</f>
        <v>0</v>
      </c>
      <c r="AD30" s="880">
        <f>'O5 Details by Class &amp; Accounts'!AI23</f>
        <v>0</v>
      </c>
      <c r="AE30" s="880">
        <f>'O5 Details by Class &amp; Accounts'!AJ23</f>
        <v>0</v>
      </c>
      <c r="AF30" s="880">
        <f>'O5 Details by Class &amp; Accounts'!AK23</f>
        <v>0</v>
      </c>
      <c r="AG30" s="880">
        <f>'O5 Details by Class &amp; Accounts'!AL23</f>
        <v>0</v>
      </c>
      <c r="AH30" s="880">
        <f>'O5 Details by Class &amp; Accounts'!AM23</f>
        <v>0</v>
      </c>
      <c r="AI30" s="880">
        <f>'O5 Details by Class &amp; Accounts'!AN23</f>
        <v>0</v>
      </c>
      <c r="AJ30" s="880">
        <f>'O5 Details by Class &amp; Accounts'!AO23</f>
        <v>0</v>
      </c>
      <c r="AK30" s="880">
        <f>'O5 Details by Class &amp; Accounts'!AP23</f>
        <v>0</v>
      </c>
      <c r="AL30" s="880">
        <f>'O5 Details by Class &amp; Accounts'!AQ23</f>
        <v>0</v>
      </c>
      <c r="AM30" s="880">
        <f>'O5 Details by Class &amp; Accounts'!AR23</f>
        <v>0</v>
      </c>
      <c r="AN30" s="880">
        <f>'O5 Details by Class &amp; Accounts'!AS23</f>
        <v>0</v>
      </c>
      <c r="AO30" s="880">
        <f>'O5 Details by Class &amp; Accounts'!AT23</f>
        <v>0</v>
      </c>
      <c r="AP30" s="880">
        <f>'O5 Details by Class &amp; Accounts'!AU23</f>
        <v>0</v>
      </c>
      <c r="AQ30" s="880">
        <f>'O5 Details by Class &amp; Accounts'!AV23</f>
        <v>0</v>
      </c>
      <c r="AR30" s="880">
        <f>'O5 Details by Class &amp; Accounts'!AW23</f>
        <v>0</v>
      </c>
      <c r="AS30" s="1061">
        <f t="shared" ref="AS30:AS92" si="0">C30+X30</f>
        <v>0</v>
      </c>
      <c r="AV30" s="1640" t="s">
        <v>698</v>
      </c>
    </row>
    <row r="31" spans="1:48" s="603" customFormat="1" ht="12.75" x14ac:dyDescent="0.2">
      <c r="A31" s="1064">
        <v>1805</v>
      </c>
      <c r="B31" s="1065" t="s">
        <v>763</v>
      </c>
      <c r="C31" s="1061">
        <f>SUM(D31:W31)</f>
        <v>0</v>
      </c>
      <c r="D31" s="1060">
        <f>SUM(D29:D30)</f>
        <v>0</v>
      </c>
      <c r="E31" s="1060">
        <f t="shared" ref="E31:W31" si="1">SUM(E29:E30)</f>
        <v>0</v>
      </c>
      <c r="F31" s="1060">
        <f t="shared" si="1"/>
        <v>0</v>
      </c>
      <c r="G31" s="1060">
        <f t="shared" si="1"/>
        <v>0</v>
      </c>
      <c r="H31" s="1060">
        <f t="shared" si="1"/>
        <v>0</v>
      </c>
      <c r="I31" s="1060">
        <f t="shared" si="1"/>
        <v>0</v>
      </c>
      <c r="J31" s="1060">
        <f t="shared" si="1"/>
        <v>0</v>
      </c>
      <c r="K31" s="1060">
        <f t="shared" si="1"/>
        <v>0</v>
      </c>
      <c r="L31" s="1060">
        <f t="shared" si="1"/>
        <v>0</v>
      </c>
      <c r="M31" s="1060">
        <f t="shared" si="1"/>
        <v>0</v>
      </c>
      <c r="N31" s="1060">
        <f t="shared" si="1"/>
        <v>0</v>
      </c>
      <c r="O31" s="1060">
        <f t="shared" si="1"/>
        <v>0</v>
      </c>
      <c r="P31" s="1060">
        <f t="shared" si="1"/>
        <v>0</v>
      </c>
      <c r="Q31" s="1060">
        <f t="shared" si="1"/>
        <v>0</v>
      </c>
      <c r="R31" s="1060">
        <f t="shared" si="1"/>
        <v>0</v>
      </c>
      <c r="S31" s="1060">
        <f t="shared" si="1"/>
        <v>0</v>
      </c>
      <c r="T31" s="1060">
        <f t="shared" si="1"/>
        <v>0</v>
      </c>
      <c r="U31" s="1060">
        <f t="shared" si="1"/>
        <v>0</v>
      </c>
      <c r="V31" s="1060">
        <f t="shared" si="1"/>
        <v>0</v>
      </c>
      <c r="W31" s="1060">
        <f t="shared" si="1"/>
        <v>0</v>
      </c>
      <c r="X31" s="1061">
        <f>SUM(Y31:AR31)</f>
        <v>0</v>
      </c>
      <c r="Y31" s="880">
        <f t="shared" ref="Y31:AR31" si="2">Y29+Y30</f>
        <v>0</v>
      </c>
      <c r="Z31" s="880">
        <f t="shared" si="2"/>
        <v>0</v>
      </c>
      <c r="AA31" s="880">
        <f t="shared" si="2"/>
        <v>0</v>
      </c>
      <c r="AB31" s="880">
        <f t="shared" si="2"/>
        <v>0</v>
      </c>
      <c r="AC31" s="880">
        <f t="shared" si="2"/>
        <v>0</v>
      </c>
      <c r="AD31" s="880">
        <f t="shared" si="2"/>
        <v>0</v>
      </c>
      <c r="AE31" s="880">
        <f t="shared" si="2"/>
        <v>0</v>
      </c>
      <c r="AF31" s="880">
        <f t="shared" si="2"/>
        <v>0</v>
      </c>
      <c r="AG31" s="880">
        <f t="shared" si="2"/>
        <v>0</v>
      </c>
      <c r="AH31" s="880">
        <f t="shared" si="2"/>
        <v>0</v>
      </c>
      <c r="AI31" s="880">
        <f t="shared" si="2"/>
        <v>0</v>
      </c>
      <c r="AJ31" s="880">
        <f t="shared" si="2"/>
        <v>0</v>
      </c>
      <c r="AK31" s="880">
        <f t="shared" si="2"/>
        <v>0</v>
      </c>
      <c r="AL31" s="880">
        <f t="shared" si="2"/>
        <v>0</v>
      </c>
      <c r="AM31" s="880">
        <f t="shared" si="2"/>
        <v>0</v>
      </c>
      <c r="AN31" s="880">
        <f t="shared" si="2"/>
        <v>0</v>
      </c>
      <c r="AO31" s="880">
        <f t="shared" si="2"/>
        <v>0</v>
      </c>
      <c r="AP31" s="880">
        <f t="shared" si="2"/>
        <v>0</v>
      </c>
      <c r="AQ31" s="880">
        <f t="shared" si="2"/>
        <v>0</v>
      </c>
      <c r="AR31" s="880">
        <f t="shared" si="2"/>
        <v>0</v>
      </c>
      <c r="AS31" s="1061">
        <f t="shared" si="0"/>
        <v>0</v>
      </c>
      <c r="AV31" s="1640" t="e">
        <v>#N/A</v>
      </c>
    </row>
    <row r="32" spans="1:48" s="603" customFormat="1" ht="12.75" x14ac:dyDescent="0.2">
      <c r="A32" s="234"/>
      <c r="B32" s="602"/>
      <c r="C32" s="744"/>
      <c r="D32" s="581"/>
      <c r="E32" s="581"/>
      <c r="F32" s="581"/>
      <c r="G32" s="581"/>
      <c r="H32" s="581"/>
      <c r="I32" s="581"/>
      <c r="J32" s="581"/>
      <c r="K32" s="581"/>
      <c r="L32" s="581"/>
      <c r="M32" s="581"/>
      <c r="N32" s="581"/>
      <c r="O32" s="581"/>
      <c r="P32" s="581"/>
      <c r="Q32" s="581"/>
      <c r="R32" s="581"/>
      <c r="S32" s="581"/>
      <c r="T32" s="581"/>
      <c r="U32" s="581"/>
      <c r="V32" s="581"/>
      <c r="W32" s="581"/>
      <c r="X32" s="583"/>
      <c r="Y32" s="581"/>
      <c r="Z32" s="581"/>
      <c r="AA32" s="581"/>
      <c r="AB32" s="581"/>
      <c r="AC32" s="581"/>
      <c r="AD32" s="581"/>
      <c r="AE32" s="581"/>
      <c r="AF32" s="581"/>
      <c r="AG32" s="581"/>
      <c r="AH32" s="581"/>
      <c r="AI32" s="581"/>
      <c r="AJ32" s="581"/>
      <c r="AK32" s="581"/>
      <c r="AL32" s="581"/>
      <c r="AM32" s="581"/>
      <c r="AN32" s="581"/>
      <c r="AO32" s="581"/>
      <c r="AP32" s="581"/>
      <c r="AQ32" s="581"/>
      <c r="AR32" s="581"/>
      <c r="AS32" s="744"/>
      <c r="AV32" s="1640" t="e">
        <v>#N/A</v>
      </c>
    </row>
    <row r="33" spans="1:48" s="603" customFormat="1" ht="12.75" x14ac:dyDescent="0.2">
      <c r="A33" s="1031" t="s">
        <v>817</v>
      </c>
      <c r="B33" s="1032" t="s">
        <v>341</v>
      </c>
      <c r="C33" s="1033"/>
      <c r="D33" s="747">
        <f>'O5 Details by Class &amp; Accounts'!I25</f>
        <v>0</v>
      </c>
      <c r="E33" s="747">
        <f>'O5 Details by Class &amp; Accounts'!J25</f>
        <v>0</v>
      </c>
      <c r="F33" s="747">
        <f>'O5 Details by Class &amp; Accounts'!K25</f>
        <v>0</v>
      </c>
      <c r="G33" s="747">
        <f>'O5 Details by Class &amp; Accounts'!L25</f>
        <v>0</v>
      </c>
      <c r="H33" s="747">
        <f>'O5 Details by Class &amp; Accounts'!M25</f>
        <v>0</v>
      </c>
      <c r="I33" s="747">
        <f>'O5 Details by Class &amp; Accounts'!N25</f>
        <v>0</v>
      </c>
      <c r="J33" s="747">
        <f>'O5 Details by Class &amp; Accounts'!O25</f>
        <v>0</v>
      </c>
      <c r="K33" s="747">
        <f>'O5 Details by Class &amp; Accounts'!P25</f>
        <v>0</v>
      </c>
      <c r="L33" s="747">
        <f>'O5 Details by Class &amp; Accounts'!Q25</f>
        <v>0</v>
      </c>
      <c r="M33" s="747">
        <f>'O5 Details by Class &amp; Accounts'!R25</f>
        <v>0</v>
      </c>
      <c r="N33" s="747">
        <f>'O5 Details by Class &amp; Accounts'!S25</f>
        <v>0</v>
      </c>
      <c r="O33" s="747">
        <f>'O5 Details by Class &amp; Accounts'!T25</f>
        <v>0</v>
      </c>
      <c r="P33" s="747">
        <f>'O5 Details by Class &amp; Accounts'!U25</f>
        <v>0</v>
      </c>
      <c r="Q33" s="747">
        <f>'O5 Details by Class &amp; Accounts'!V25</f>
        <v>0</v>
      </c>
      <c r="R33" s="747">
        <f>'O5 Details by Class &amp; Accounts'!W25</f>
        <v>0</v>
      </c>
      <c r="S33" s="747">
        <f>'O5 Details by Class &amp; Accounts'!X25</f>
        <v>0</v>
      </c>
      <c r="T33" s="747">
        <f>'O5 Details by Class &amp; Accounts'!Y25</f>
        <v>0</v>
      </c>
      <c r="U33" s="747">
        <f>'O5 Details by Class &amp; Accounts'!Z25</f>
        <v>0</v>
      </c>
      <c r="V33" s="747">
        <f>'O5 Details by Class &amp; Accounts'!AA25</f>
        <v>0</v>
      </c>
      <c r="W33" s="747">
        <f>'O5 Details by Class &amp; Accounts'!AB25</f>
        <v>0</v>
      </c>
      <c r="X33" s="583">
        <f t="shared" ref="X33:X94" si="3">SUM(Y33:AR33)</f>
        <v>0</v>
      </c>
      <c r="Y33" s="581">
        <f>'O5 Details by Class &amp; Accounts'!AD25</f>
        <v>0</v>
      </c>
      <c r="Z33" s="581">
        <f>'O5 Details by Class &amp; Accounts'!AE25</f>
        <v>0</v>
      </c>
      <c r="AA33" s="581">
        <f>'O5 Details by Class &amp; Accounts'!AF25</f>
        <v>0</v>
      </c>
      <c r="AB33" s="581">
        <f>'O5 Details by Class &amp; Accounts'!AG25</f>
        <v>0</v>
      </c>
      <c r="AC33" s="581">
        <f>'O5 Details by Class &amp; Accounts'!AH25</f>
        <v>0</v>
      </c>
      <c r="AD33" s="581">
        <f>'O5 Details by Class &amp; Accounts'!AI25</f>
        <v>0</v>
      </c>
      <c r="AE33" s="581">
        <f>'O5 Details by Class &amp; Accounts'!AJ25</f>
        <v>0</v>
      </c>
      <c r="AF33" s="581">
        <f>'O5 Details by Class &amp; Accounts'!AK25</f>
        <v>0</v>
      </c>
      <c r="AG33" s="581">
        <f>'O5 Details by Class &amp; Accounts'!AL25</f>
        <v>0</v>
      </c>
      <c r="AH33" s="581">
        <f>'O5 Details by Class &amp; Accounts'!AM25</f>
        <v>0</v>
      </c>
      <c r="AI33" s="581">
        <f>'O5 Details by Class &amp; Accounts'!AN25</f>
        <v>0</v>
      </c>
      <c r="AJ33" s="581">
        <f>'O5 Details by Class &amp; Accounts'!AO25</f>
        <v>0</v>
      </c>
      <c r="AK33" s="581">
        <f>'O5 Details by Class &amp; Accounts'!AP25</f>
        <v>0</v>
      </c>
      <c r="AL33" s="581">
        <f>'O5 Details by Class &amp; Accounts'!AQ25</f>
        <v>0</v>
      </c>
      <c r="AM33" s="581">
        <f>'O5 Details by Class &amp; Accounts'!AR25</f>
        <v>0</v>
      </c>
      <c r="AN33" s="581">
        <f>'O5 Details by Class &amp; Accounts'!AS25</f>
        <v>0</v>
      </c>
      <c r="AO33" s="581">
        <f>'O5 Details by Class &amp; Accounts'!AT25</f>
        <v>0</v>
      </c>
      <c r="AP33" s="581">
        <f>'O5 Details by Class &amp; Accounts'!AU25</f>
        <v>0</v>
      </c>
      <c r="AQ33" s="581">
        <f>'O5 Details by Class &amp; Accounts'!AV25</f>
        <v>0</v>
      </c>
      <c r="AR33" s="581">
        <f>'O5 Details by Class &amp; Accounts'!AW25</f>
        <v>0</v>
      </c>
      <c r="AS33" s="583">
        <f t="shared" si="0"/>
        <v>0</v>
      </c>
      <c r="AV33" s="1640" t="s">
        <v>697</v>
      </c>
    </row>
    <row r="34" spans="1:48" s="603" customFormat="1" ht="12.75" x14ac:dyDescent="0.2">
      <c r="A34" s="1034" t="s">
        <v>818</v>
      </c>
      <c r="B34" s="1035" t="s">
        <v>343</v>
      </c>
      <c r="C34" s="1033"/>
      <c r="D34" s="747">
        <f>'O5 Details by Class &amp; Accounts'!I26</f>
        <v>0</v>
      </c>
      <c r="E34" s="747">
        <f>'O5 Details by Class &amp; Accounts'!J26</f>
        <v>0</v>
      </c>
      <c r="F34" s="747">
        <f>'O5 Details by Class &amp; Accounts'!K26</f>
        <v>0</v>
      </c>
      <c r="G34" s="747">
        <f>'O5 Details by Class &amp; Accounts'!L26</f>
        <v>0</v>
      </c>
      <c r="H34" s="747">
        <f>'O5 Details by Class &amp; Accounts'!M26</f>
        <v>0</v>
      </c>
      <c r="I34" s="747">
        <f>'O5 Details by Class &amp; Accounts'!N26</f>
        <v>0</v>
      </c>
      <c r="J34" s="747">
        <f>'O5 Details by Class &amp; Accounts'!O26</f>
        <v>0</v>
      </c>
      <c r="K34" s="747">
        <f>'O5 Details by Class &amp; Accounts'!P26</f>
        <v>0</v>
      </c>
      <c r="L34" s="747">
        <f>'O5 Details by Class &amp; Accounts'!Q26</f>
        <v>0</v>
      </c>
      <c r="M34" s="747">
        <f>'O5 Details by Class &amp; Accounts'!R26</f>
        <v>0</v>
      </c>
      <c r="N34" s="747">
        <f>'O5 Details by Class &amp; Accounts'!S26</f>
        <v>0</v>
      </c>
      <c r="O34" s="747">
        <f>'O5 Details by Class &amp; Accounts'!T26</f>
        <v>0</v>
      </c>
      <c r="P34" s="747">
        <f>'O5 Details by Class &amp; Accounts'!U26</f>
        <v>0</v>
      </c>
      <c r="Q34" s="747">
        <f>'O5 Details by Class &amp; Accounts'!V26</f>
        <v>0</v>
      </c>
      <c r="R34" s="747">
        <f>'O5 Details by Class &amp; Accounts'!W26</f>
        <v>0</v>
      </c>
      <c r="S34" s="747">
        <f>'O5 Details by Class &amp; Accounts'!X26</f>
        <v>0</v>
      </c>
      <c r="T34" s="747">
        <f>'O5 Details by Class &amp; Accounts'!Y26</f>
        <v>0</v>
      </c>
      <c r="U34" s="747">
        <f>'O5 Details by Class &amp; Accounts'!Z26</f>
        <v>0</v>
      </c>
      <c r="V34" s="747">
        <f>'O5 Details by Class &amp; Accounts'!AA26</f>
        <v>0</v>
      </c>
      <c r="W34" s="747">
        <f>'O5 Details by Class &amp; Accounts'!AB26</f>
        <v>0</v>
      </c>
      <c r="X34" s="583">
        <f t="shared" si="3"/>
        <v>0</v>
      </c>
      <c r="Y34" s="581">
        <f>'O5 Details by Class &amp; Accounts'!AD26</f>
        <v>0</v>
      </c>
      <c r="Z34" s="581">
        <f>'O5 Details by Class &amp; Accounts'!AE26</f>
        <v>0</v>
      </c>
      <c r="AA34" s="581">
        <f>'O5 Details by Class &amp; Accounts'!AF26</f>
        <v>0</v>
      </c>
      <c r="AB34" s="581">
        <f>'O5 Details by Class &amp; Accounts'!AG26</f>
        <v>0</v>
      </c>
      <c r="AC34" s="581">
        <f>'O5 Details by Class &amp; Accounts'!AH26</f>
        <v>0</v>
      </c>
      <c r="AD34" s="581">
        <f>'O5 Details by Class &amp; Accounts'!AI26</f>
        <v>0</v>
      </c>
      <c r="AE34" s="581">
        <f>'O5 Details by Class &amp; Accounts'!AJ26</f>
        <v>0</v>
      </c>
      <c r="AF34" s="581">
        <f>'O5 Details by Class &amp; Accounts'!AK26</f>
        <v>0</v>
      </c>
      <c r="AG34" s="581">
        <f>'O5 Details by Class &amp; Accounts'!AL26</f>
        <v>0</v>
      </c>
      <c r="AH34" s="581">
        <f>'O5 Details by Class &amp; Accounts'!AM26</f>
        <v>0</v>
      </c>
      <c r="AI34" s="581">
        <f>'O5 Details by Class &amp; Accounts'!AN26</f>
        <v>0</v>
      </c>
      <c r="AJ34" s="581">
        <f>'O5 Details by Class &amp; Accounts'!AO26</f>
        <v>0</v>
      </c>
      <c r="AK34" s="581">
        <f>'O5 Details by Class &amp; Accounts'!AP26</f>
        <v>0</v>
      </c>
      <c r="AL34" s="581">
        <f>'O5 Details by Class &amp; Accounts'!AQ26</f>
        <v>0</v>
      </c>
      <c r="AM34" s="581">
        <f>'O5 Details by Class &amp; Accounts'!AR26</f>
        <v>0</v>
      </c>
      <c r="AN34" s="581">
        <f>'O5 Details by Class &amp; Accounts'!AS26</f>
        <v>0</v>
      </c>
      <c r="AO34" s="581">
        <f>'O5 Details by Class &amp; Accounts'!AT26</f>
        <v>0</v>
      </c>
      <c r="AP34" s="581">
        <f>'O5 Details by Class &amp; Accounts'!AU26</f>
        <v>0</v>
      </c>
      <c r="AQ34" s="581">
        <f>'O5 Details by Class &amp; Accounts'!AV26</f>
        <v>0</v>
      </c>
      <c r="AR34" s="581">
        <f>'O5 Details by Class &amp; Accounts'!AW26</f>
        <v>0</v>
      </c>
      <c r="AS34" s="583">
        <f t="shared" si="0"/>
        <v>0</v>
      </c>
      <c r="AV34" s="1640" t="s">
        <v>698</v>
      </c>
    </row>
    <row r="35" spans="1:48" s="603" customFormat="1" ht="12.75" x14ac:dyDescent="0.2">
      <c r="A35" s="1036">
        <v>1806</v>
      </c>
      <c r="B35" s="1037" t="s">
        <v>763</v>
      </c>
      <c r="C35" s="583">
        <f>SUM(D35:W35)</f>
        <v>0</v>
      </c>
      <c r="D35" s="747">
        <f>D33+D34</f>
        <v>0</v>
      </c>
      <c r="E35" s="747">
        <f t="shared" ref="E35:W35" si="4">E33+E34</f>
        <v>0</v>
      </c>
      <c r="F35" s="747">
        <f t="shared" si="4"/>
        <v>0</v>
      </c>
      <c r="G35" s="747">
        <f t="shared" si="4"/>
        <v>0</v>
      </c>
      <c r="H35" s="747">
        <f t="shared" si="4"/>
        <v>0</v>
      </c>
      <c r="I35" s="747">
        <f t="shared" si="4"/>
        <v>0</v>
      </c>
      <c r="J35" s="747">
        <f t="shared" si="4"/>
        <v>0</v>
      </c>
      <c r="K35" s="747">
        <f t="shared" si="4"/>
        <v>0</v>
      </c>
      <c r="L35" s="747">
        <f t="shared" si="4"/>
        <v>0</v>
      </c>
      <c r="M35" s="747">
        <f t="shared" si="4"/>
        <v>0</v>
      </c>
      <c r="N35" s="747">
        <f t="shared" si="4"/>
        <v>0</v>
      </c>
      <c r="O35" s="747">
        <f t="shared" si="4"/>
        <v>0</v>
      </c>
      <c r="P35" s="747">
        <f t="shared" si="4"/>
        <v>0</v>
      </c>
      <c r="Q35" s="747">
        <f t="shared" si="4"/>
        <v>0</v>
      </c>
      <c r="R35" s="747">
        <f t="shared" si="4"/>
        <v>0</v>
      </c>
      <c r="S35" s="747">
        <f t="shared" si="4"/>
        <v>0</v>
      </c>
      <c r="T35" s="747">
        <f t="shared" si="4"/>
        <v>0</v>
      </c>
      <c r="U35" s="747">
        <f t="shared" si="4"/>
        <v>0</v>
      </c>
      <c r="V35" s="747">
        <f t="shared" si="4"/>
        <v>0</v>
      </c>
      <c r="W35" s="747">
        <f t="shared" si="4"/>
        <v>0</v>
      </c>
      <c r="X35" s="583">
        <f t="shared" si="3"/>
        <v>0</v>
      </c>
      <c r="Y35" s="581">
        <f>Y33+Y34</f>
        <v>0</v>
      </c>
      <c r="Z35" s="581">
        <f t="shared" ref="Z35:AR35" si="5">Z33+Z34</f>
        <v>0</v>
      </c>
      <c r="AA35" s="581">
        <f t="shared" si="5"/>
        <v>0</v>
      </c>
      <c r="AB35" s="581">
        <f t="shared" si="5"/>
        <v>0</v>
      </c>
      <c r="AC35" s="581">
        <f t="shared" si="5"/>
        <v>0</v>
      </c>
      <c r="AD35" s="581">
        <f t="shared" si="5"/>
        <v>0</v>
      </c>
      <c r="AE35" s="581">
        <f t="shared" si="5"/>
        <v>0</v>
      </c>
      <c r="AF35" s="581">
        <f t="shared" si="5"/>
        <v>0</v>
      </c>
      <c r="AG35" s="581">
        <f t="shared" si="5"/>
        <v>0</v>
      </c>
      <c r="AH35" s="581">
        <f t="shared" si="5"/>
        <v>0</v>
      </c>
      <c r="AI35" s="581">
        <f t="shared" si="5"/>
        <v>0</v>
      </c>
      <c r="AJ35" s="581">
        <f t="shared" si="5"/>
        <v>0</v>
      </c>
      <c r="AK35" s="581">
        <f t="shared" si="5"/>
        <v>0</v>
      </c>
      <c r="AL35" s="581">
        <f t="shared" si="5"/>
        <v>0</v>
      </c>
      <c r="AM35" s="581">
        <f t="shared" si="5"/>
        <v>0</v>
      </c>
      <c r="AN35" s="581">
        <f t="shared" si="5"/>
        <v>0</v>
      </c>
      <c r="AO35" s="581">
        <f t="shared" si="5"/>
        <v>0</v>
      </c>
      <c r="AP35" s="581">
        <f t="shared" si="5"/>
        <v>0</v>
      </c>
      <c r="AQ35" s="581">
        <f t="shared" si="5"/>
        <v>0</v>
      </c>
      <c r="AR35" s="581">
        <f t="shared" si="5"/>
        <v>0</v>
      </c>
      <c r="AS35" s="583">
        <f t="shared" si="0"/>
        <v>0</v>
      </c>
      <c r="AV35" s="1640" t="e">
        <v>#N/A</v>
      </c>
    </row>
    <row r="36" spans="1:48" s="603" customFormat="1" ht="12.75" x14ac:dyDescent="0.2">
      <c r="A36" s="234"/>
      <c r="B36" s="602"/>
      <c r="C36" s="744"/>
      <c r="D36" s="747"/>
      <c r="E36" s="747"/>
      <c r="F36" s="747"/>
      <c r="G36" s="747"/>
      <c r="H36" s="747"/>
      <c r="I36" s="581"/>
      <c r="J36" s="581"/>
      <c r="K36" s="581"/>
      <c r="L36" s="581"/>
      <c r="M36" s="581"/>
      <c r="N36" s="581"/>
      <c r="O36" s="581"/>
      <c r="P36" s="581"/>
      <c r="Q36" s="581"/>
      <c r="R36" s="581"/>
      <c r="S36" s="581"/>
      <c r="T36" s="581"/>
      <c r="U36" s="581"/>
      <c r="V36" s="581"/>
      <c r="W36" s="581"/>
      <c r="X36" s="583"/>
      <c r="Y36" s="581"/>
      <c r="Z36" s="581"/>
      <c r="AA36" s="581"/>
      <c r="AB36" s="581"/>
      <c r="AC36" s="581"/>
      <c r="AD36" s="581"/>
      <c r="AE36" s="581"/>
      <c r="AF36" s="581"/>
      <c r="AG36" s="581"/>
      <c r="AH36" s="581"/>
      <c r="AI36" s="581"/>
      <c r="AJ36" s="581"/>
      <c r="AK36" s="581"/>
      <c r="AL36" s="581"/>
      <c r="AM36" s="581"/>
      <c r="AN36" s="581"/>
      <c r="AO36" s="581"/>
      <c r="AP36" s="581"/>
      <c r="AQ36" s="581"/>
      <c r="AR36" s="581"/>
      <c r="AS36" s="744"/>
      <c r="AV36" s="1640" t="e">
        <v>#N/A</v>
      </c>
    </row>
    <row r="37" spans="1:48" s="603" customFormat="1" ht="12.75" x14ac:dyDescent="0.2">
      <c r="A37" s="1057" t="s">
        <v>819</v>
      </c>
      <c r="B37" s="1058" t="s">
        <v>344</v>
      </c>
      <c r="C37" s="1066"/>
      <c r="D37" s="1060">
        <f>'O5 Details by Class &amp; Accounts'!I28</f>
        <v>0</v>
      </c>
      <c r="E37" s="1060">
        <f>'O5 Details by Class &amp; Accounts'!J28</f>
        <v>0</v>
      </c>
      <c r="F37" s="1060">
        <f>'O5 Details by Class &amp; Accounts'!K28</f>
        <v>0</v>
      </c>
      <c r="G37" s="1060">
        <f>'O5 Details by Class &amp; Accounts'!L28</f>
        <v>0</v>
      </c>
      <c r="H37" s="1060">
        <f>'O5 Details by Class &amp; Accounts'!M28</f>
        <v>0</v>
      </c>
      <c r="I37" s="1060">
        <f>'O5 Details by Class &amp; Accounts'!N28</f>
        <v>0</v>
      </c>
      <c r="J37" s="1060">
        <f>'O5 Details by Class &amp; Accounts'!O28</f>
        <v>0</v>
      </c>
      <c r="K37" s="1060">
        <f>'O5 Details by Class &amp; Accounts'!P28</f>
        <v>0</v>
      </c>
      <c r="L37" s="1060">
        <f>'O5 Details by Class &amp; Accounts'!Q28</f>
        <v>0</v>
      </c>
      <c r="M37" s="1060">
        <f>'O5 Details by Class &amp; Accounts'!R28</f>
        <v>0</v>
      </c>
      <c r="N37" s="1060">
        <f>'O5 Details by Class &amp; Accounts'!S28</f>
        <v>0</v>
      </c>
      <c r="O37" s="1060">
        <f>'O5 Details by Class &amp; Accounts'!T28</f>
        <v>0</v>
      </c>
      <c r="P37" s="1060">
        <f>'O5 Details by Class &amp; Accounts'!U28</f>
        <v>0</v>
      </c>
      <c r="Q37" s="1060">
        <f>'O5 Details by Class &amp; Accounts'!V28</f>
        <v>0</v>
      </c>
      <c r="R37" s="1060">
        <f>'O5 Details by Class &amp; Accounts'!W28</f>
        <v>0</v>
      </c>
      <c r="S37" s="1060">
        <f>'O5 Details by Class &amp; Accounts'!X28</f>
        <v>0</v>
      </c>
      <c r="T37" s="1060">
        <f>'O5 Details by Class &amp; Accounts'!Y28</f>
        <v>0</v>
      </c>
      <c r="U37" s="1060">
        <f>'O5 Details by Class &amp; Accounts'!Z28</f>
        <v>0</v>
      </c>
      <c r="V37" s="1060">
        <f>'O5 Details by Class &amp; Accounts'!AA28</f>
        <v>0</v>
      </c>
      <c r="W37" s="1060">
        <f>'O5 Details by Class &amp; Accounts'!AB28</f>
        <v>0</v>
      </c>
      <c r="X37" s="1061">
        <f t="shared" si="3"/>
        <v>0</v>
      </c>
      <c r="Y37" s="880">
        <f>'O5 Details by Class &amp; Accounts'!AD28</f>
        <v>0</v>
      </c>
      <c r="Z37" s="880">
        <f>'O5 Details by Class &amp; Accounts'!AE28</f>
        <v>0</v>
      </c>
      <c r="AA37" s="880">
        <f>'O5 Details by Class &amp; Accounts'!AF28</f>
        <v>0</v>
      </c>
      <c r="AB37" s="880">
        <f>'O5 Details by Class &amp; Accounts'!AG28</f>
        <v>0</v>
      </c>
      <c r="AC37" s="880">
        <f>'O5 Details by Class &amp; Accounts'!AH28</f>
        <v>0</v>
      </c>
      <c r="AD37" s="880">
        <f>'O5 Details by Class &amp; Accounts'!AI28</f>
        <v>0</v>
      </c>
      <c r="AE37" s="880">
        <f>'O5 Details by Class &amp; Accounts'!AJ28</f>
        <v>0</v>
      </c>
      <c r="AF37" s="880">
        <f>'O5 Details by Class &amp; Accounts'!AK28</f>
        <v>0</v>
      </c>
      <c r="AG37" s="880">
        <f>'O5 Details by Class &amp; Accounts'!AL28</f>
        <v>0</v>
      </c>
      <c r="AH37" s="880">
        <f>'O5 Details by Class &amp; Accounts'!AM28</f>
        <v>0</v>
      </c>
      <c r="AI37" s="880">
        <f>'O5 Details by Class &amp; Accounts'!AN28</f>
        <v>0</v>
      </c>
      <c r="AJ37" s="880">
        <f>'O5 Details by Class &amp; Accounts'!AO28</f>
        <v>0</v>
      </c>
      <c r="AK37" s="880">
        <f>'O5 Details by Class &amp; Accounts'!AP28</f>
        <v>0</v>
      </c>
      <c r="AL37" s="880">
        <f>'O5 Details by Class &amp; Accounts'!AQ28</f>
        <v>0</v>
      </c>
      <c r="AM37" s="880">
        <f>'O5 Details by Class &amp; Accounts'!AR28</f>
        <v>0</v>
      </c>
      <c r="AN37" s="880">
        <f>'O5 Details by Class &amp; Accounts'!AS28</f>
        <v>0</v>
      </c>
      <c r="AO37" s="880">
        <f>'O5 Details by Class &amp; Accounts'!AT28</f>
        <v>0</v>
      </c>
      <c r="AP37" s="880">
        <f>'O5 Details by Class &amp; Accounts'!AU28</f>
        <v>0</v>
      </c>
      <c r="AQ37" s="880">
        <f>'O5 Details by Class &amp; Accounts'!AV28</f>
        <v>0</v>
      </c>
      <c r="AR37" s="880">
        <f>'O5 Details by Class &amp; Accounts'!AW28</f>
        <v>0</v>
      </c>
      <c r="AS37" s="1061">
        <f t="shared" si="0"/>
        <v>0</v>
      </c>
      <c r="AV37" s="1640" t="s">
        <v>697</v>
      </c>
    </row>
    <row r="38" spans="1:48" s="603" customFormat="1" ht="12.75" x14ac:dyDescent="0.2">
      <c r="A38" s="1062" t="s">
        <v>820</v>
      </c>
      <c r="B38" s="1063" t="s">
        <v>345</v>
      </c>
      <c r="C38" s="1066"/>
      <c r="D38" s="1060">
        <f>'O5 Details by Class &amp; Accounts'!I29</f>
        <v>1562014.9262039713</v>
      </c>
      <c r="E38" s="1060">
        <f>'O5 Details by Class &amp; Accounts'!J29</f>
        <v>447669.91829277779</v>
      </c>
      <c r="F38" s="1060">
        <f>'O5 Details by Class &amp; Accounts'!K29</f>
        <v>941300.38904778135</v>
      </c>
      <c r="G38" s="1060">
        <f>'O5 Details by Class &amp; Accounts'!L29</f>
        <v>0</v>
      </c>
      <c r="H38" s="1060">
        <f>'O5 Details by Class &amp; Accounts'!M29</f>
        <v>0</v>
      </c>
      <c r="I38" s="1060">
        <f>'O5 Details by Class &amp; Accounts'!N29</f>
        <v>0</v>
      </c>
      <c r="J38" s="1060">
        <f>'O5 Details by Class &amp; Accounts'!O29</f>
        <v>32639.061351057106</v>
      </c>
      <c r="K38" s="1060">
        <f>'O5 Details by Class &amp; Accounts'!P29</f>
        <v>1604.2636001691635</v>
      </c>
      <c r="L38" s="1060">
        <f>'O5 Details by Class &amp; Accounts'!Q29</f>
        <v>2413.4415042431901</v>
      </c>
      <c r="M38" s="1060">
        <f>'O5 Details by Class &amp; Accounts'!R29</f>
        <v>0</v>
      </c>
      <c r="N38" s="1060">
        <f>'O5 Details by Class &amp; Accounts'!S29</f>
        <v>0</v>
      </c>
      <c r="O38" s="1060">
        <f>'O5 Details by Class &amp; Accounts'!T29</f>
        <v>0</v>
      </c>
      <c r="P38" s="1060">
        <f>'O5 Details by Class &amp; Accounts'!U29</f>
        <v>0</v>
      </c>
      <c r="Q38" s="1060">
        <f>'O5 Details by Class &amp; Accounts'!V29</f>
        <v>0</v>
      </c>
      <c r="R38" s="1060">
        <f>'O5 Details by Class &amp; Accounts'!W29</f>
        <v>0</v>
      </c>
      <c r="S38" s="1060">
        <f>'O5 Details by Class &amp; Accounts'!X29</f>
        <v>0</v>
      </c>
      <c r="T38" s="1060">
        <f>'O5 Details by Class &amp; Accounts'!Y29</f>
        <v>0</v>
      </c>
      <c r="U38" s="1060">
        <f>'O5 Details by Class &amp; Accounts'!Z29</f>
        <v>0</v>
      </c>
      <c r="V38" s="1060">
        <f>'O5 Details by Class &amp; Accounts'!AA29</f>
        <v>0</v>
      </c>
      <c r="W38" s="1060">
        <f>'O5 Details by Class &amp; Accounts'!AB29</f>
        <v>0</v>
      </c>
      <c r="X38" s="1061">
        <f t="shared" si="3"/>
        <v>0</v>
      </c>
      <c r="Y38" s="880">
        <f>'O5 Details by Class &amp; Accounts'!AD29</f>
        <v>0</v>
      </c>
      <c r="Z38" s="880">
        <f>'O5 Details by Class &amp; Accounts'!AE29</f>
        <v>0</v>
      </c>
      <c r="AA38" s="880">
        <f>'O5 Details by Class &amp; Accounts'!AF29</f>
        <v>0</v>
      </c>
      <c r="AB38" s="880">
        <f>'O5 Details by Class &amp; Accounts'!AG29</f>
        <v>0</v>
      </c>
      <c r="AC38" s="880">
        <f>'O5 Details by Class &amp; Accounts'!AH29</f>
        <v>0</v>
      </c>
      <c r="AD38" s="880">
        <f>'O5 Details by Class &amp; Accounts'!AI29</f>
        <v>0</v>
      </c>
      <c r="AE38" s="880">
        <f>'O5 Details by Class &amp; Accounts'!AJ29</f>
        <v>0</v>
      </c>
      <c r="AF38" s="880">
        <f>'O5 Details by Class &amp; Accounts'!AK29</f>
        <v>0</v>
      </c>
      <c r="AG38" s="880">
        <f>'O5 Details by Class &amp; Accounts'!AL29</f>
        <v>0</v>
      </c>
      <c r="AH38" s="880">
        <f>'O5 Details by Class &amp; Accounts'!AM29</f>
        <v>0</v>
      </c>
      <c r="AI38" s="880">
        <f>'O5 Details by Class &amp; Accounts'!AN29</f>
        <v>0</v>
      </c>
      <c r="AJ38" s="880">
        <f>'O5 Details by Class &amp; Accounts'!AO29</f>
        <v>0</v>
      </c>
      <c r="AK38" s="880">
        <f>'O5 Details by Class &amp; Accounts'!AP29</f>
        <v>0</v>
      </c>
      <c r="AL38" s="880">
        <f>'O5 Details by Class &amp; Accounts'!AQ29</f>
        <v>0</v>
      </c>
      <c r="AM38" s="880">
        <f>'O5 Details by Class &amp; Accounts'!AR29</f>
        <v>0</v>
      </c>
      <c r="AN38" s="880">
        <f>'O5 Details by Class &amp; Accounts'!AS29</f>
        <v>0</v>
      </c>
      <c r="AO38" s="880">
        <f>'O5 Details by Class &amp; Accounts'!AT29</f>
        <v>0</v>
      </c>
      <c r="AP38" s="880">
        <f>'O5 Details by Class &amp; Accounts'!AU29</f>
        <v>0</v>
      </c>
      <c r="AQ38" s="880">
        <f>'O5 Details by Class &amp; Accounts'!AV29</f>
        <v>0</v>
      </c>
      <c r="AR38" s="880">
        <f>'O5 Details by Class &amp; Accounts'!AW29</f>
        <v>0</v>
      </c>
      <c r="AS38" s="1061">
        <f t="shared" si="0"/>
        <v>0</v>
      </c>
      <c r="AV38" s="1640" t="s">
        <v>698</v>
      </c>
    </row>
    <row r="39" spans="1:48" s="603" customFormat="1" ht="12.75" x14ac:dyDescent="0.2">
      <c r="A39" s="1064">
        <v>1808</v>
      </c>
      <c r="B39" s="1065" t="s">
        <v>763</v>
      </c>
      <c r="C39" s="1061">
        <f>SUM(D39:W39)</f>
        <v>2987642</v>
      </c>
      <c r="D39" s="1060">
        <f>D37+D38</f>
        <v>1562014.9262039713</v>
      </c>
      <c r="E39" s="1060">
        <f t="shared" ref="E39:W39" si="6">E37+E38</f>
        <v>447669.91829277779</v>
      </c>
      <c r="F39" s="1060">
        <f t="shared" si="6"/>
        <v>941300.38904778135</v>
      </c>
      <c r="G39" s="1060">
        <f t="shared" si="6"/>
        <v>0</v>
      </c>
      <c r="H39" s="1060">
        <f t="shared" si="6"/>
        <v>0</v>
      </c>
      <c r="I39" s="1060">
        <f t="shared" si="6"/>
        <v>0</v>
      </c>
      <c r="J39" s="1060">
        <f t="shared" si="6"/>
        <v>32639.061351057106</v>
      </c>
      <c r="K39" s="1060">
        <f t="shared" si="6"/>
        <v>1604.2636001691635</v>
      </c>
      <c r="L39" s="1060">
        <f t="shared" si="6"/>
        <v>2413.4415042431901</v>
      </c>
      <c r="M39" s="1060">
        <f t="shared" si="6"/>
        <v>0</v>
      </c>
      <c r="N39" s="1060">
        <f t="shared" si="6"/>
        <v>0</v>
      </c>
      <c r="O39" s="1060">
        <f t="shared" si="6"/>
        <v>0</v>
      </c>
      <c r="P39" s="1060">
        <f t="shared" si="6"/>
        <v>0</v>
      </c>
      <c r="Q39" s="1060">
        <f t="shared" si="6"/>
        <v>0</v>
      </c>
      <c r="R39" s="1060">
        <f t="shared" si="6"/>
        <v>0</v>
      </c>
      <c r="S39" s="1060">
        <f t="shared" si="6"/>
        <v>0</v>
      </c>
      <c r="T39" s="1060">
        <f t="shared" si="6"/>
        <v>0</v>
      </c>
      <c r="U39" s="1060">
        <f t="shared" si="6"/>
        <v>0</v>
      </c>
      <c r="V39" s="1060">
        <f t="shared" si="6"/>
        <v>0</v>
      </c>
      <c r="W39" s="1060">
        <f t="shared" si="6"/>
        <v>0</v>
      </c>
      <c r="X39" s="1061">
        <f t="shared" si="3"/>
        <v>0</v>
      </c>
      <c r="Y39" s="880">
        <f>Y37+Y38</f>
        <v>0</v>
      </c>
      <c r="Z39" s="880">
        <f t="shared" ref="Z39:AR39" si="7">Z37+Z38</f>
        <v>0</v>
      </c>
      <c r="AA39" s="880">
        <f t="shared" si="7"/>
        <v>0</v>
      </c>
      <c r="AB39" s="880">
        <f t="shared" si="7"/>
        <v>0</v>
      </c>
      <c r="AC39" s="880">
        <f t="shared" si="7"/>
        <v>0</v>
      </c>
      <c r="AD39" s="880">
        <f t="shared" si="7"/>
        <v>0</v>
      </c>
      <c r="AE39" s="880">
        <f t="shared" si="7"/>
        <v>0</v>
      </c>
      <c r="AF39" s="880">
        <f t="shared" si="7"/>
        <v>0</v>
      </c>
      <c r="AG39" s="880">
        <f t="shared" si="7"/>
        <v>0</v>
      </c>
      <c r="AH39" s="880">
        <f t="shared" si="7"/>
        <v>0</v>
      </c>
      <c r="AI39" s="880">
        <f t="shared" si="7"/>
        <v>0</v>
      </c>
      <c r="AJ39" s="880">
        <f t="shared" si="7"/>
        <v>0</v>
      </c>
      <c r="AK39" s="880">
        <f t="shared" si="7"/>
        <v>0</v>
      </c>
      <c r="AL39" s="880">
        <f t="shared" si="7"/>
        <v>0</v>
      </c>
      <c r="AM39" s="880">
        <f t="shared" si="7"/>
        <v>0</v>
      </c>
      <c r="AN39" s="880">
        <f t="shared" si="7"/>
        <v>0</v>
      </c>
      <c r="AO39" s="880">
        <f t="shared" si="7"/>
        <v>0</v>
      </c>
      <c r="AP39" s="880">
        <f t="shared" si="7"/>
        <v>0</v>
      </c>
      <c r="AQ39" s="880">
        <f t="shared" si="7"/>
        <v>0</v>
      </c>
      <c r="AR39" s="880">
        <f t="shared" si="7"/>
        <v>0</v>
      </c>
      <c r="AS39" s="1061">
        <f t="shared" si="0"/>
        <v>2987642</v>
      </c>
      <c r="AV39" s="1640" t="e">
        <v>#N/A</v>
      </c>
    </row>
    <row r="40" spans="1:48" s="603" customFormat="1" ht="12.75" x14ac:dyDescent="0.2">
      <c r="A40" s="644"/>
      <c r="B40" s="609"/>
      <c r="C40" s="583"/>
      <c r="D40" s="747"/>
      <c r="E40" s="747"/>
      <c r="F40" s="747"/>
      <c r="G40" s="747"/>
      <c r="H40" s="747"/>
      <c r="I40" s="747"/>
      <c r="J40" s="747"/>
      <c r="K40" s="747"/>
      <c r="L40" s="747"/>
      <c r="M40" s="747"/>
      <c r="N40" s="747"/>
      <c r="O40" s="747"/>
      <c r="P40" s="747"/>
      <c r="Q40" s="747"/>
      <c r="R40" s="747"/>
      <c r="S40" s="747"/>
      <c r="T40" s="747"/>
      <c r="U40" s="747"/>
      <c r="V40" s="747"/>
      <c r="W40" s="747"/>
      <c r="X40" s="583"/>
      <c r="Y40" s="581"/>
      <c r="Z40" s="581"/>
      <c r="AA40" s="581"/>
      <c r="AB40" s="581"/>
      <c r="AC40" s="581"/>
      <c r="AD40" s="581"/>
      <c r="AE40" s="581"/>
      <c r="AF40" s="581"/>
      <c r="AG40" s="581"/>
      <c r="AH40" s="581"/>
      <c r="AI40" s="581"/>
      <c r="AJ40" s="581"/>
      <c r="AK40" s="581"/>
      <c r="AL40" s="581"/>
      <c r="AM40" s="581"/>
      <c r="AN40" s="581"/>
      <c r="AO40" s="581"/>
      <c r="AP40" s="581"/>
      <c r="AQ40" s="581"/>
      <c r="AR40" s="581"/>
      <c r="AS40" s="744"/>
      <c r="AV40" s="1640" t="e">
        <v>#N/A</v>
      </c>
    </row>
    <row r="41" spans="1:48" s="603" customFormat="1" ht="12.75" x14ac:dyDescent="0.2">
      <c r="A41" s="1031" t="s">
        <v>821</v>
      </c>
      <c r="B41" s="1032" t="s">
        <v>363</v>
      </c>
      <c r="C41" s="744"/>
      <c r="D41" s="581">
        <f>'O5 Details by Class &amp; Accounts'!I31</f>
        <v>0</v>
      </c>
      <c r="E41" s="581">
        <f>'O5 Details by Class &amp; Accounts'!J31</f>
        <v>0</v>
      </c>
      <c r="F41" s="581">
        <f>'O5 Details by Class &amp; Accounts'!K31</f>
        <v>0</v>
      </c>
      <c r="G41" s="581">
        <f>'O5 Details by Class &amp; Accounts'!L31</f>
        <v>0</v>
      </c>
      <c r="H41" s="581">
        <f>'O5 Details by Class &amp; Accounts'!M31</f>
        <v>0</v>
      </c>
      <c r="I41" s="581">
        <f>'O5 Details by Class &amp; Accounts'!N31</f>
        <v>0</v>
      </c>
      <c r="J41" s="581">
        <f>'O5 Details by Class &amp; Accounts'!O31</f>
        <v>0</v>
      </c>
      <c r="K41" s="581">
        <f>'O5 Details by Class &amp; Accounts'!P31</f>
        <v>0</v>
      </c>
      <c r="L41" s="581">
        <f>'O5 Details by Class &amp; Accounts'!Q31</f>
        <v>0</v>
      </c>
      <c r="M41" s="581">
        <f>'O5 Details by Class &amp; Accounts'!R31</f>
        <v>0</v>
      </c>
      <c r="N41" s="581">
        <f>'O5 Details by Class &amp; Accounts'!S31</f>
        <v>0</v>
      </c>
      <c r="O41" s="581">
        <f>'O5 Details by Class &amp; Accounts'!T31</f>
        <v>0</v>
      </c>
      <c r="P41" s="581">
        <f>'O5 Details by Class &amp; Accounts'!U31</f>
        <v>0</v>
      </c>
      <c r="Q41" s="581">
        <f>'O5 Details by Class &amp; Accounts'!V31</f>
        <v>0</v>
      </c>
      <c r="R41" s="581">
        <f>'O5 Details by Class &amp; Accounts'!W31</f>
        <v>0</v>
      </c>
      <c r="S41" s="581">
        <f>'O5 Details by Class &amp; Accounts'!X31</f>
        <v>0</v>
      </c>
      <c r="T41" s="581">
        <f>'O5 Details by Class &amp; Accounts'!Y31</f>
        <v>0</v>
      </c>
      <c r="U41" s="581">
        <f>'O5 Details by Class &amp; Accounts'!Z31</f>
        <v>0</v>
      </c>
      <c r="V41" s="581">
        <f>'O5 Details by Class &amp; Accounts'!AA31</f>
        <v>0</v>
      </c>
      <c r="W41" s="581">
        <f>'O5 Details by Class &amp; Accounts'!AB31</f>
        <v>0</v>
      </c>
      <c r="X41" s="583">
        <f t="shared" si="3"/>
        <v>0</v>
      </c>
      <c r="Y41" s="581">
        <f>'O5 Details by Class &amp; Accounts'!AD31</f>
        <v>0</v>
      </c>
      <c r="Z41" s="581">
        <f>'O5 Details by Class &amp; Accounts'!AE31</f>
        <v>0</v>
      </c>
      <c r="AA41" s="581">
        <f>'O5 Details by Class &amp; Accounts'!AF31</f>
        <v>0</v>
      </c>
      <c r="AB41" s="581">
        <f>'O5 Details by Class &amp; Accounts'!AG31</f>
        <v>0</v>
      </c>
      <c r="AC41" s="581">
        <f>'O5 Details by Class &amp; Accounts'!AH31</f>
        <v>0</v>
      </c>
      <c r="AD41" s="581">
        <f>'O5 Details by Class &amp; Accounts'!AI31</f>
        <v>0</v>
      </c>
      <c r="AE41" s="581">
        <f>'O5 Details by Class &amp; Accounts'!AJ31</f>
        <v>0</v>
      </c>
      <c r="AF41" s="581">
        <f>'O5 Details by Class &amp; Accounts'!AK31</f>
        <v>0</v>
      </c>
      <c r="AG41" s="581">
        <f>'O5 Details by Class &amp; Accounts'!AL31</f>
        <v>0</v>
      </c>
      <c r="AH41" s="581">
        <f>'O5 Details by Class &amp; Accounts'!AM31</f>
        <v>0</v>
      </c>
      <c r="AI41" s="581">
        <f>'O5 Details by Class &amp; Accounts'!AN31</f>
        <v>0</v>
      </c>
      <c r="AJ41" s="581">
        <f>'O5 Details by Class &amp; Accounts'!AO31</f>
        <v>0</v>
      </c>
      <c r="AK41" s="581">
        <f>'O5 Details by Class &amp; Accounts'!AP31</f>
        <v>0</v>
      </c>
      <c r="AL41" s="581">
        <f>'O5 Details by Class &amp; Accounts'!AQ31</f>
        <v>0</v>
      </c>
      <c r="AM41" s="581">
        <f>'O5 Details by Class &amp; Accounts'!AR31</f>
        <v>0</v>
      </c>
      <c r="AN41" s="581">
        <f>'O5 Details by Class &amp; Accounts'!AS31</f>
        <v>0</v>
      </c>
      <c r="AO41" s="581">
        <f>'O5 Details by Class &amp; Accounts'!AT31</f>
        <v>0</v>
      </c>
      <c r="AP41" s="581">
        <f>'O5 Details by Class &amp; Accounts'!AU31</f>
        <v>0</v>
      </c>
      <c r="AQ41" s="581">
        <f>'O5 Details by Class &amp; Accounts'!AV31</f>
        <v>0</v>
      </c>
      <c r="AR41" s="581">
        <f>'O5 Details by Class &amp; Accounts'!AW31</f>
        <v>0</v>
      </c>
      <c r="AS41" s="583">
        <f t="shared" si="0"/>
        <v>0</v>
      </c>
      <c r="AV41" s="1640" t="s">
        <v>697</v>
      </c>
    </row>
    <row r="42" spans="1:48" s="603" customFormat="1" ht="12.75" x14ac:dyDescent="0.2">
      <c r="A42" s="1034" t="s">
        <v>822</v>
      </c>
      <c r="B42" s="1035" t="s">
        <v>364</v>
      </c>
      <c r="C42" s="744"/>
      <c r="D42" s="581">
        <f>'O5 Details by Class &amp; Accounts'!I32</f>
        <v>0</v>
      </c>
      <c r="E42" s="581">
        <f>'O5 Details by Class &amp; Accounts'!J32</f>
        <v>0</v>
      </c>
      <c r="F42" s="581">
        <f>'O5 Details by Class &amp; Accounts'!K32</f>
        <v>0</v>
      </c>
      <c r="G42" s="581">
        <f>'O5 Details by Class &amp; Accounts'!L32</f>
        <v>0</v>
      </c>
      <c r="H42" s="581">
        <f>'O5 Details by Class &amp; Accounts'!M32</f>
        <v>0</v>
      </c>
      <c r="I42" s="581">
        <f>'O5 Details by Class &amp; Accounts'!N32</f>
        <v>0</v>
      </c>
      <c r="J42" s="581">
        <f>'O5 Details by Class &amp; Accounts'!O32</f>
        <v>0</v>
      </c>
      <c r="K42" s="581">
        <f>'O5 Details by Class &amp; Accounts'!P32</f>
        <v>0</v>
      </c>
      <c r="L42" s="581">
        <f>'O5 Details by Class &amp; Accounts'!Q32</f>
        <v>0</v>
      </c>
      <c r="M42" s="581">
        <f>'O5 Details by Class &amp; Accounts'!R32</f>
        <v>0</v>
      </c>
      <c r="N42" s="581">
        <f>'O5 Details by Class &amp; Accounts'!S32</f>
        <v>0</v>
      </c>
      <c r="O42" s="581">
        <f>'O5 Details by Class &amp; Accounts'!T32</f>
        <v>0</v>
      </c>
      <c r="P42" s="581">
        <f>'O5 Details by Class &amp; Accounts'!U32</f>
        <v>0</v>
      </c>
      <c r="Q42" s="581">
        <f>'O5 Details by Class &amp; Accounts'!V32</f>
        <v>0</v>
      </c>
      <c r="R42" s="581">
        <f>'O5 Details by Class &amp; Accounts'!W32</f>
        <v>0</v>
      </c>
      <c r="S42" s="581">
        <f>'O5 Details by Class &amp; Accounts'!X32</f>
        <v>0</v>
      </c>
      <c r="T42" s="581">
        <f>'O5 Details by Class &amp; Accounts'!Y32</f>
        <v>0</v>
      </c>
      <c r="U42" s="581">
        <f>'O5 Details by Class &amp; Accounts'!Z32</f>
        <v>0</v>
      </c>
      <c r="V42" s="581">
        <f>'O5 Details by Class &amp; Accounts'!AA32</f>
        <v>0</v>
      </c>
      <c r="W42" s="581">
        <f>'O5 Details by Class &amp; Accounts'!AB32</f>
        <v>0</v>
      </c>
      <c r="X42" s="583">
        <f t="shared" si="3"/>
        <v>0</v>
      </c>
      <c r="Y42" s="581">
        <f>'O5 Details by Class &amp; Accounts'!AD32</f>
        <v>0</v>
      </c>
      <c r="Z42" s="581">
        <f>'O5 Details by Class &amp; Accounts'!AE32</f>
        <v>0</v>
      </c>
      <c r="AA42" s="581">
        <f>'O5 Details by Class &amp; Accounts'!AF32</f>
        <v>0</v>
      </c>
      <c r="AB42" s="581">
        <f>'O5 Details by Class &amp; Accounts'!AG32</f>
        <v>0</v>
      </c>
      <c r="AC42" s="581">
        <f>'O5 Details by Class &amp; Accounts'!AH32</f>
        <v>0</v>
      </c>
      <c r="AD42" s="581">
        <f>'O5 Details by Class &amp; Accounts'!AI32</f>
        <v>0</v>
      </c>
      <c r="AE42" s="581">
        <f>'O5 Details by Class &amp; Accounts'!AJ32</f>
        <v>0</v>
      </c>
      <c r="AF42" s="581">
        <f>'O5 Details by Class &amp; Accounts'!AK32</f>
        <v>0</v>
      </c>
      <c r="AG42" s="581">
        <f>'O5 Details by Class &amp; Accounts'!AL32</f>
        <v>0</v>
      </c>
      <c r="AH42" s="581">
        <f>'O5 Details by Class &amp; Accounts'!AM32</f>
        <v>0</v>
      </c>
      <c r="AI42" s="581">
        <f>'O5 Details by Class &amp; Accounts'!AN32</f>
        <v>0</v>
      </c>
      <c r="AJ42" s="581">
        <f>'O5 Details by Class &amp; Accounts'!AO32</f>
        <v>0</v>
      </c>
      <c r="AK42" s="581">
        <f>'O5 Details by Class &amp; Accounts'!AP32</f>
        <v>0</v>
      </c>
      <c r="AL42" s="581">
        <f>'O5 Details by Class &amp; Accounts'!AQ32</f>
        <v>0</v>
      </c>
      <c r="AM42" s="581">
        <f>'O5 Details by Class &amp; Accounts'!AR32</f>
        <v>0</v>
      </c>
      <c r="AN42" s="581">
        <f>'O5 Details by Class &amp; Accounts'!AS32</f>
        <v>0</v>
      </c>
      <c r="AO42" s="581">
        <f>'O5 Details by Class &amp; Accounts'!AT32</f>
        <v>0</v>
      </c>
      <c r="AP42" s="581">
        <f>'O5 Details by Class &amp; Accounts'!AU32</f>
        <v>0</v>
      </c>
      <c r="AQ42" s="581">
        <f>'O5 Details by Class &amp; Accounts'!AV32</f>
        <v>0</v>
      </c>
      <c r="AR42" s="581">
        <f>'O5 Details by Class &amp; Accounts'!AW32</f>
        <v>0</v>
      </c>
      <c r="AS42" s="583">
        <f t="shared" si="0"/>
        <v>0</v>
      </c>
      <c r="AV42" s="1640" t="s">
        <v>698</v>
      </c>
    </row>
    <row r="43" spans="1:48" s="603" customFormat="1" ht="12.75" x14ac:dyDescent="0.2">
      <c r="A43" s="1036">
        <v>1810</v>
      </c>
      <c r="B43" s="1037" t="s">
        <v>763</v>
      </c>
      <c r="C43" s="583">
        <f>SUM(D43:W43)</f>
        <v>0</v>
      </c>
      <c r="D43" s="581">
        <f>D41+D42</f>
        <v>0</v>
      </c>
      <c r="E43" s="581">
        <f t="shared" ref="E43:W43" si="8">E41+E42</f>
        <v>0</v>
      </c>
      <c r="F43" s="581">
        <f t="shared" si="8"/>
        <v>0</v>
      </c>
      <c r="G43" s="581">
        <f t="shared" si="8"/>
        <v>0</v>
      </c>
      <c r="H43" s="581">
        <f t="shared" si="8"/>
        <v>0</v>
      </c>
      <c r="I43" s="581">
        <f t="shared" si="8"/>
        <v>0</v>
      </c>
      <c r="J43" s="581">
        <f t="shared" si="8"/>
        <v>0</v>
      </c>
      <c r="K43" s="581">
        <f t="shared" si="8"/>
        <v>0</v>
      </c>
      <c r="L43" s="581">
        <f t="shared" si="8"/>
        <v>0</v>
      </c>
      <c r="M43" s="581">
        <f t="shared" si="8"/>
        <v>0</v>
      </c>
      <c r="N43" s="581">
        <f t="shared" si="8"/>
        <v>0</v>
      </c>
      <c r="O43" s="581">
        <f t="shared" si="8"/>
        <v>0</v>
      </c>
      <c r="P43" s="581">
        <f t="shared" si="8"/>
        <v>0</v>
      </c>
      <c r="Q43" s="581">
        <f t="shared" si="8"/>
        <v>0</v>
      </c>
      <c r="R43" s="581">
        <f t="shared" si="8"/>
        <v>0</v>
      </c>
      <c r="S43" s="581">
        <f t="shared" si="8"/>
        <v>0</v>
      </c>
      <c r="T43" s="581">
        <f t="shared" si="8"/>
        <v>0</v>
      </c>
      <c r="U43" s="581">
        <f t="shared" si="8"/>
        <v>0</v>
      </c>
      <c r="V43" s="581">
        <f t="shared" si="8"/>
        <v>0</v>
      </c>
      <c r="W43" s="581">
        <f t="shared" si="8"/>
        <v>0</v>
      </c>
      <c r="X43" s="583">
        <f t="shared" si="3"/>
        <v>0</v>
      </c>
      <c r="Y43" s="581">
        <f>Y41+Y42</f>
        <v>0</v>
      </c>
      <c r="Z43" s="581">
        <f t="shared" ref="Z43:AR43" si="9">Z41+Z42</f>
        <v>0</v>
      </c>
      <c r="AA43" s="581">
        <f t="shared" si="9"/>
        <v>0</v>
      </c>
      <c r="AB43" s="581">
        <f t="shared" si="9"/>
        <v>0</v>
      </c>
      <c r="AC43" s="581">
        <f t="shared" si="9"/>
        <v>0</v>
      </c>
      <c r="AD43" s="581">
        <f t="shared" si="9"/>
        <v>0</v>
      </c>
      <c r="AE43" s="581">
        <f t="shared" si="9"/>
        <v>0</v>
      </c>
      <c r="AF43" s="581">
        <f t="shared" si="9"/>
        <v>0</v>
      </c>
      <c r="AG43" s="581">
        <f t="shared" si="9"/>
        <v>0</v>
      </c>
      <c r="AH43" s="581">
        <f t="shared" si="9"/>
        <v>0</v>
      </c>
      <c r="AI43" s="581">
        <f t="shared" si="9"/>
        <v>0</v>
      </c>
      <c r="AJ43" s="581">
        <f t="shared" si="9"/>
        <v>0</v>
      </c>
      <c r="AK43" s="581">
        <f t="shared" si="9"/>
        <v>0</v>
      </c>
      <c r="AL43" s="581">
        <f t="shared" si="9"/>
        <v>0</v>
      </c>
      <c r="AM43" s="581">
        <f t="shared" si="9"/>
        <v>0</v>
      </c>
      <c r="AN43" s="581">
        <f t="shared" si="9"/>
        <v>0</v>
      </c>
      <c r="AO43" s="581">
        <f t="shared" si="9"/>
        <v>0</v>
      </c>
      <c r="AP43" s="581">
        <f t="shared" si="9"/>
        <v>0</v>
      </c>
      <c r="AQ43" s="581">
        <f t="shared" si="9"/>
        <v>0</v>
      </c>
      <c r="AR43" s="581">
        <f t="shared" si="9"/>
        <v>0</v>
      </c>
      <c r="AS43" s="583">
        <f t="shared" si="0"/>
        <v>0</v>
      </c>
      <c r="AV43" s="1640" t="e">
        <v>#N/A</v>
      </c>
    </row>
    <row r="44" spans="1:48" s="603" customFormat="1" ht="12.75" x14ac:dyDescent="0.2">
      <c r="A44" s="234"/>
      <c r="B44" s="602"/>
      <c r="C44" s="744"/>
      <c r="D44" s="581"/>
      <c r="E44" s="581"/>
      <c r="F44" s="694"/>
      <c r="G44" s="694"/>
      <c r="H44" s="694"/>
      <c r="I44" s="581"/>
      <c r="J44" s="581"/>
      <c r="K44" s="581"/>
      <c r="L44" s="581"/>
      <c r="M44" s="581"/>
      <c r="N44" s="581"/>
      <c r="O44" s="581"/>
      <c r="P44" s="581"/>
      <c r="Q44" s="581"/>
      <c r="R44" s="581"/>
      <c r="S44" s="581"/>
      <c r="T44" s="581"/>
      <c r="U44" s="581"/>
      <c r="V44" s="581"/>
      <c r="W44" s="581"/>
      <c r="X44" s="583"/>
      <c r="Y44" s="581"/>
      <c r="Z44" s="581"/>
      <c r="AA44" s="581"/>
      <c r="AB44" s="581"/>
      <c r="AC44" s="581"/>
      <c r="AD44" s="581"/>
      <c r="AE44" s="581"/>
      <c r="AF44" s="581"/>
      <c r="AG44" s="581"/>
      <c r="AH44" s="581"/>
      <c r="AI44" s="581"/>
      <c r="AJ44" s="581"/>
      <c r="AK44" s="581"/>
      <c r="AL44" s="581"/>
      <c r="AM44" s="581"/>
      <c r="AN44" s="581"/>
      <c r="AO44" s="581"/>
      <c r="AP44" s="581"/>
      <c r="AQ44" s="581"/>
      <c r="AR44" s="581"/>
      <c r="AS44" s="744"/>
      <c r="AV44" s="1640" t="e">
        <v>#N/A</v>
      </c>
    </row>
    <row r="45" spans="1:48" s="603" customFormat="1" ht="25.5" x14ac:dyDescent="0.2">
      <c r="A45" s="1067">
        <v>1815</v>
      </c>
      <c r="B45" s="1068" t="s">
        <v>86</v>
      </c>
      <c r="C45" s="1061">
        <f>SUM(D45:W45)</f>
        <v>0</v>
      </c>
      <c r="D45" s="880">
        <f>'O5 Details by Class &amp; Accounts'!I33</f>
        <v>0</v>
      </c>
      <c r="E45" s="880">
        <f>'O5 Details by Class &amp; Accounts'!J33</f>
        <v>0</v>
      </c>
      <c r="F45" s="880">
        <f>'O5 Details by Class &amp; Accounts'!K33</f>
        <v>0</v>
      </c>
      <c r="G45" s="880">
        <f>'O5 Details by Class &amp; Accounts'!L33</f>
        <v>0</v>
      </c>
      <c r="H45" s="880">
        <f>'O5 Details by Class &amp; Accounts'!M33</f>
        <v>0</v>
      </c>
      <c r="I45" s="880">
        <f>'O5 Details by Class &amp; Accounts'!N33</f>
        <v>0</v>
      </c>
      <c r="J45" s="880">
        <f>'O5 Details by Class &amp; Accounts'!O33</f>
        <v>0</v>
      </c>
      <c r="K45" s="880">
        <f>'O5 Details by Class &amp; Accounts'!P33</f>
        <v>0</v>
      </c>
      <c r="L45" s="880">
        <f>'O5 Details by Class &amp; Accounts'!Q33</f>
        <v>0</v>
      </c>
      <c r="M45" s="880">
        <f>'O5 Details by Class &amp; Accounts'!R33</f>
        <v>0</v>
      </c>
      <c r="N45" s="880">
        <f>'O5 Details by Class &amp; Accounts'!S33</f>
        <v>0</v>
      </c>
      <c r="O45" s="880">
        <f>'O5 Details by Class &amp; Accounts'!T33</f>
        <v>0</v>
      </c>
      <c r="P45" s="880">
        <f>'O5 Details by Class &amp; Accounts'!U33</f>
        <v>0</v>
      </c>
      <c r="Q45" s="880">
        <f>'O5 Details by Class &amp; Accounts'!V33</f>
        <v>0</v>
      </c>
      <c r="R45" s="880">
        <f>'O5 Details by Class &amp; Accounts'!W33</f>
        <v>0</v>
      </c>
      <c r="S45" s="880">
        <f>'O5 Details by Class &amp; Accounts'!X33</f>
        <v>0</v>
      </c>
      <c r="T45" s="880">
        <f>'O5 Details by Class &amp; Accounts'!Y33</f>
        <v>0</v>
      </c>
      <c r="U45" s="880">
        <f>'O5 Details by Class &amp; Accounts'!Z33</f>
        <v>0</v>
      </c>
      <c r="V45" s="880">
        <f>'O5 Details by Class &amp; Accounts'!AA33</f>
        <v>0</v>
      </c>
      <c r="W45" s="880">
        <f>'O5 Details by Class &amp; Accounts'!AB33</f>
        <v>0</v>
      </c>
      <c r="X45" s="1061">
        <f t="shared" si="3"/>
        <v>0</v>
      </c>
      <c r="Y45" s="880">
        <f>'O5 Details by Class &amp; Accounts'!AD33</f>
        <v>0</v>
      </c>
      <c r="Z45" s="880">
        <f>'O5 Details by Class &amp; Accounts'!AE33</f>
        <v>0</v>
      </c>
      <c r="AA45" s="880">
        <f>'O5 Details by Class &amp; Accounts'!AF33</f>
        <v>0</v>
      </c>
      <c r="AB45" s="880">
        <f>'O5 Details by Class &amp; Accounts'!AG33</f>
        <v>0</v>
      </c>
      <c r="AC45" s="880">
        <f>'O5 Details by Class &amp; Accounts'!AH33</f>
        <v>0</v>
      </c>
      <c r="AD45" s="880">
        <f>'O5 Details by Class &amp; Accounts'!AI33</f>
        <v>0</v>
      </c>
      <c r="AE45" s="880">
        <f>'O5 Details by Class &amp; Accounts'!AJ33</f>
        <v>0</v>
      </c>
      <c r="AF45" s="880">
        <f>'O5 Details by Class &amp; Accounts'!AK33</f>
        <v>0</v>
      </c>
      <c r="AG45" s="880">
        <f>'O5 Details by Class &amp; Accounts'!AL33</f>
        <v>0</v>
      </c>
      <c r="AH45" s="880">
        <f>'O5 Details by Class &amp; Accounts'!AM33</f>
        <v>0</v>
      </c>
      <c r="AI45" s="880">
        <f>'O5 Details by Class &amp; Accounts'!AN33</f>
        <v>0</v>
      </c>
      <c r="AJ45" s="880">
        <f>'O5 Details by Class &amp; Accounts'!AO33</f>
        <v>0</v>
      </c>
      <c r="AK45" s="880">
        <f>'O5 Details by Class &amp; Accounts'!AP33</f>
        <v>0</v>
      </c>
      <c r="AL45" s="880">
        <f>'O5 Details by Class &amp; Accounts'!AQ33</f>
        <v>0</v>
      </c>
      <c r="AM45" s="880">
        <f>'O5 Details by Class &amp; Accounts'!AR33</f>
        <v>0</v>
      </c>
      <c r="AN45" s="880">
        <f>'O5 Details by Class &amp; Accounts'!AS33</f>
        <v>0</v>
      </c>
      <c r="AO45" s="880">
        <f>'O5 Details by Class &amp; Accounts'!AT33</f>
        <v>0</v>
      </c>
      <c r="AP45" s="880">
        <f>'O5 Details by Class &amp; Accounts'!AU33</f>
        <v>0</v>
      </c>
      <c r="AQ45" s="880">
        <f>'O5 Details by Class &amp; Accounts'!AV33</f>
        <v>0</v>
      </c>
      <c r="AR45" s="880">
        <f>'O5 Details by Class &amp; Accounts'!AW33</f>
        <v>0</v>
      </c>
      <c r="AS45" s="1061">
        <f t="shared" si="0"/>
        <v>0</v>
      </c>
      <c r="AV45" s="1640" t="s">
        <v>697</v>
      </c>
    </row>
    <row r="46" spans="1:48" s="603" customFormat="1" ht="12.75" x14ac:dyDescent="0.2">
      <c r="A46" s="234"/>
      <c r="B46" s="602"/>
      <c r="C46" s="744"/>
      <c r="D46" s="581"/>
      <c r="E46" s="581"/>
      <c r="F46" s="581"/>
      <c r="G46" s="581"/>
      <c r="H46" s="581"/>
      <c r="I46" s="581"/>
      <c r="J46" s="581"/>
      <c r="K46" s="581"/>
      <c r="L46" s="581"/>
      <c r="M46" s="581"/>
      <c r="N46" s="581"/>
      <c r="O46" s="581"/>
      <c r="P46" s="581"/>
      <c r="Q46" s="581"/>
      <c r="R46" s="581"/>
      <c r="S46" s="581"/>
      <c r="T46" s="581"/>
      <c r="U46" s="581"/>
      <c r="V46" s="581"/>
      <c r="W46" s="581"/>
      <c r="X46" s="583"/>
      <c r="Y46" s="581"/>
      <c r="Z46" s="581"/>
      <c r="AA46" s="581"/>
      <c r="AB46" s="581"/>
      <c r="AC46" s="581"/>
      <c r="AD46" s="581"/>
      <c r="AE46" s="581"/>
      <c r="AF46" s="581"/>
      <c r="AG46" s="581"/>
      <c r="AH46" s="581"/>
      <c r="AI46" s="581"/>
      <c r="AJ46" s="581"/>
      <c r="AK46" s="581"/>
      <c r="AL46" s="581"/>
      <c r="AM46" s="581"/>
      <c r="AN46" s="581"/>
      <c r="AO46" s="581"/>
      <c r="AP46" s="581"/>
      <c r="AQ46" s="581"/>
      <c r="AR46" s="581"/>
      <c r="AS46" s="744"/>
      <c r="AV46" s="1640" t="e">
        <v>#N/A</v>
      </c>
    </row>
    <row r="47" spans="1:48" s="603" customFormat="1" ht="25.5" x14ac:dyDescent="0.2">
      <c r="A47" s="1031" t="s">
        <v>490</v>
      </c>
      <c r="B47" s="1032" t="s">
        <v>1276</v>
      </c>
      <c r="C47" s="583">
        <f>SUM(D47:W47)</f>
        <v>0</v>
      </c>
      <c r="D47" s="581">
        <f>'O5 Details by Class &amp; Accounts'!I35</f>
        <v>0</v>
      </c>
      <c r="E47" s="581">
        <f>'O5 Details by Class &amp; Accounts'!J35</f>
        <v>0</v>
      </c>
      <c r="F47" s="581">
        <f>'O5 Details by Class &amp; Accounts'!K35</f>
        <v>0</v>
      </c>
      <c r="G47" s="581">
        <f>'O5 Details by Class &amp; Accounts'!L35</f>
        <v>0</v>
      </c>
      <c r="H47" s="581">
        <f>'O5 Details by Class &amp; Accounts'!M35</f>
        <v>0</v>
      </c>
      <c r="I47" s="581">
        <f>'O5 Details by Class &amp; Accounts'!N35</f>
        <v>0</v>
      </c>
      <c r="J47" s="581">
        <f>'O5 Details by Class &amp; Accounts'!O35</f>
        <v>0</v>
      </c>
      <c r="K47" s="581">
        <f>'O5 Details by Class &amp; Accounts'!P35</f>
        <v>0</v>
      </c>
      <c r="L47" s="581">
        <f>'O5 Details by Class &amp; Accounts'!Q35</f>
        <v>0</v>
      </c>
      <c r="M47" s="581">
        <f>'O5 Details by Class &amp; Accounts'!R35</f>
        <v>0</v>
      </c>
      <c r="N47" s="581">
        <f>'O5 Details by Class &amp; Accounts'!S35</f>
        <v>0</v>
      </c>
      <c r="O47" s="581">
        <f>'O5 Details by Class &amp; Accounts'!T35</f>
        <v>0</v>
      </c>
      <c r="P47" s="581">
        <f>'O5 Details by Class &amp; Accounts'!U35</f>
        <v>0</v>
      </c>
      <c r="Q47" s="581">
        <f>'O5 Details by Class &amp; Accounts'!V35</f>
        <v>0</v>
      </c>
      <c r="R47" s="581">
        <f>'O5 Details by Class &amp; Accounts'!W35</f>
        <v>0</v>
      </c>
      <c r="S47" s="581">
        <f>'O5 Details by Class &amp; Accounts'!X35</f>
        <v>0</v>
      </c>
      <c r="T47" s="581">
        <f>'O5 Details by Class &amp; Accounts'!Y35</f>
        <v>0</v>
      </c>
      <c r="U47" s="581">
        <f>'O5 Details by Class &amp; Accounts'!Z35</f>
        <v>0</v>
      </c>
      <c r="V47" s="581">
        <f>'O5 Details by Class &amp; Accounts'!AA35</f>
        <v>0</v>
      </c>
      <c r="W47" s="581">
        <f>'O5 Details by Class &amp; Accounts'!AB35</f>
        <v>0</v>
      </c>
      <c r="X47" s="583">
        <f t="shared" si="3"/>
        <v>0</v>
      </c>
      <c r="Y47" s="581">
        <f>'O5 Details by Class &amp; Accounts'!AD35</f>
        <v>0</v>
      </c>
      <c r="Z47" s="581">
        <f>'O5 Details by Class &amp; Accounts'!AE35</f>
        <v>0</v>
      </c>
      <c r="AA47" s="581">
        <f>'O5 Details by Class &amp; Accounts'!AF35</f>
        <v>0</v>
      </c>
      <c r="AB47" s="581">
        <f>'O5 Details by Class &amp; Accounts'!AG35</f>
        <v>0</v>
      </c>
      <c r="AC47" s="581">
        <f>'O5 Details by Class &amp; Accounts'!AH35</f>
        <v>0</v>
      </c>
      <c r="AD47" s="581">
        <f>'O5 Details by Class &amp; Accounts'!AI35</f>
        <v>0</v>
      </c>
      <c r="AE47" s="581">
        <f>'O5 Details by Class &amp; Accounts'!AJ35</f>
        <v>0</v>
      </c>
      <c r="AF47" s="581">
        <f>'O5 Details by Class &amp; Accounts'!AK35</f>
        <v>0</v>
      </c>
      <c r="AG47" s="581">
        <f>'O5 Details by Class &amp; Accounts'!AL35</f>
        <v>0</v>
      </c>
      <c r="AH47" s="581">
        <f>'O5 Details by Class &amp; Accounts'!AM35</f>
        <v>0</v>
      </c>
      <c r="AI47" s="581">
        <f>'O5 Details by Class &amp; Accounts'!AN35</f>
        <v>0</v>
      </c>
      <c r="AJ47" s="581">
        <f>'O5 Details by Class &amp; Accounts'!AO35</f>
        <v>0</v>
      </c>
      <c r="AK47" s="581">
        <f>'O5 Details by Class &amp; Accounts'!AP35</f>
        <v>0</v>
      </c>
      <c r="AL47" s="581">
        <f>'O5 Details by Class &amp; Accounts'!AQ35</f>
        <v>0</v>
      </c>
      <c r="AM47" s="581">
        <f>'O5 Details by Class &amp; Accounts'!AR35</f>
        <v>0</v>
      </c>
      <c r="AN47" s="581">
        <f>'O5 Details by Class &amp; Accounts'!AS35</f>
        <v>0</v>
      </c>
      <c r="AO47" s="581">
        <f>'O5 Details by Class &amp; Accounts'!AT35</f>
        <v>0</v>
      </c>
      <c r="AP47" s="581">
        <f>'O5 Details by Class &amp; Accounts'!AU35</f>
        <v>0</v>
      </c>
      <c r="AQ47" s="581">
        <f>'O5 Details by Class &amp; Accounts'!AV35</f>
        <v>0</v>
      </c>
      <c r="AR47" s="581">
        <f>'O5 Details by Class &amp; Accounts'!AW35</f>
        <v>0</v>
      </c>
      <c r="AS47" s="583">
        <f t="shared" si="0"/>
        <v>0</v>
      </c>
      <c r="AV47" s="1640" t="s">
        <v>698</v>
      </c>
    </row>
    <row r="48" spans="1:48" s="603" customFormat="1" ht="25.5" x14ac:dyDescent="0.2">
      <c r="A48" s="1034" t="s">
        <v>491</v>
      </c>
      <c r="B48" s="1035" t="s">
        <v>1278</v>
      </c>
      <c r="C48" s="583">
        <f>SUM(D48:W48)</f>
        <v>23641119.999999996</v>
      </c>
      <c r="D48" s="581">
        <f>'O5 Details by Class &amp; Accounts'!I36</f>
        <v>10435980.622546</v>
      </c>
      <c r="E48" s="581">
        <f>'O5 Details by Class &amp; Accounts'!J36</f>
        <v>4282652.9280539546</v>
      </c>
      <c r="F48" s="581">
        <f>'O5 Details by Class &amp; Accounts'!K36</f>
        <v>8706671.3469177336</v>
      </c>
      <c r="G48" s="581">
        <f>'O5 Details by Class &amp; Accounts'!L36</f>
        <v>0</v>
      </c>
      <c r="H48" s="581">
        <f>'O5 Details by Class &amp; Accounts'!M36</f>
        <v>0</v>
      </c>
      <c r="I48" s="581">
        <f>'O5 Details by Class &amp; Accounts'!N36</f>
        <v>0</v>
      </c>
      <c r="J48" s="581">
        <f>'O5 Details by Class &amp; Accounts'!O36</f>
        <v>213653.25361066731</v>
      </c>
      <c r="K48" s="581">
        <f>'O5 Details by Class &amp; Accounts'!P36</f>
        <v>0</v>
      </c>
      <c r="L48" s="581">
        <f>'O5 Details by Class &amp; Accounts'!Q36</f>
        <v>2161.8488716417487</v>
      </c>
      <c r="M48" s="581">
        <f>'O5 Details by Class &amp; Accounts'!R36</f>
        <v>0</v>
      </c>
      <c r="N48" s="581">
        <f>'O5 Details by Class &amp; Accounts'!S36</f>
        <v>0</v>
      </c>
      <c r="O48" s="581">
        <f>'O5 Details by Class &amp; Accounts'!T36</f>
        <v>0</v>
      </c>
      <c r="P48" s="581">
        <f>'O5 Details by Class &amp; Accounts'!U36</f>
        <v>0</v>
      </c>
      <c r="Q48" s="581">
        <f>'O5 Details by Class &amp; Accounts'!V36</f>
        <v>0</v>
      </c>
      <c r="R48" s="581">
        <f>'O5 Details by Class &amp; Accounts'!W36</f>
        <v>0</v>
      </c>
      <c r="S48" s="581">
        <f>'O5 Details by Class &amp; Accounts'!X36</f>
        <v>0</v>
      </c>
      <c r="T48" s="581">
        <f>'O5 Details by Class &amp; Accounts'!Y36</f>
        <v>0</v>
      </c>
      <c r="U48" s="581">
        <f>'O5 Details by Class &amp; Accounts'!Z36</f>
        <v>0</v>
      </c>
      <c r="V48" s="581">
        <f>'O5 Details by Class &amp; Accounts'!AA36</f>
        <v>0</v>
      </c>
      <c r="W48" s="581">
        <f>'O5 Details by Class &amp; Accounts'!AB36</f>
        <v>0</v>
      </c>
      <c r="X48" s="583">
        <f t="shared" si="3"/>
        <v>0</v>
      </c>
      <c r="Y48" s="581">
        <f>'O5 Details by Class &amp; Accounts'!AD36</f>
        <v>0</v>
      </c>
      <c r="Z48" s="581">
        <f>'O5 Details by Class &amp; Accounts'!AE36</f>
        <v>0</v>
      </c>
      <c r="AA48" s="581">
        <f>'O5 Details by Class &amp; Accounts'!AF36</f>
        <v>0</v>
      </c>
      <c r="AB48" s="581">
        <f>'O5 Details by Class &amp; Accounts'!AG36</f>
        <v>0</v>
      </c>
      <c r="AC48" s="581">
        <f>'O5 Details by Class &amp; Accounts'!AH36</f>
        <v>0</v>
      </c>
      <c r="AD48" s="581">
        <f>'O5 Details by Class &amp; Accounts'!AI36</f>
        <v>0</v>
      </c>
      <c r="AE48" s="581">
        <f>'O5 Details by Class &amp; Accounts'!AJ36</f>
        <v>0</v>
      </c>
      <c r="AF48" s="581">
        <f>'O5 Details by Class &amp; Accounts'!AK36</f>
        <v>0</v>
      </c>
      <c r="AG48" s="581">
        <f>'O5 Details by Class &amp; Accounts'!AL36</f>
        <v>0</v>
      </c>
      <c r="AH48" s="581">
        <f>'O5 Details by Class &amp; Accounts'!AM36</f>
        <v>0</v>
      </c>
      <c r="AI48" s="581">
        <f>'O5 Details by Class &amp; Accounts'!AN36</f>
        <v>0</v>
      </c>
      <c r="AJ48" s="581">
        <f>'O5 Details by Class &amp; Accounts'!AO36</f>
        <v>0</v>
      </c>
      <c r="AK48" s="581">
        <f>'O5 Details by Class &amp; Accounts'!AP36</f>
        <v>0</v>
      </c>
      <c r="AL48" s="581">
        <f>'O5 Details by Class &amp; Accounts'!AQ36</f>
        <v>0</v>
      </c>
      <c r="AM48" s="581">
        <f>'O5 Details by Class &amp; Accounts'!AR36</f>
        <v>0</v>
      </c>
      <c r="AN48" s="581">
        <f>'O5 Details by Class &amp; Accounts'!AS36</f>
        <v>0</v>
      </c>
      <c r="AO48" s="581">
        <f>'O5 Details by Class &amp; Accounts'!AT36</f>
        <v>0</v>
      </c>
      <c r="AP48" s="581">
        <f>'O5 Details by Class &amp; Accounts'!AU36</f>
        <v>0</v>
      </c>
      <c r="AQ48" s="581">
        <f>'O5 Details by Class &amp; Accounts'!AV36</f>
        <v>0</v>
      </c>
      <c r="AR48" s="581">
        <f>'O5 Details by Class &amp; Accounts'!AW36</f>
        <v>0</v>
      </c>
      <c r="AS48" s="583">
        <f t="shared" si="0"/>
        <v>23641119.999999996</v>
      </c>
      <c r="AV48" s="1640" t="s">
        <v>699</v>
      </c>
    </row>
    <row r="49" spans="1:48" s="603" customFormat="1" ht="25.5" x14ac:dyDescent="0.2">
      <c r="A49" s="1034" t="s">
        <v>1268</v>
      </c>
      <c r="B49" s="1035" t="s">
        <v>1269</v>
      </c>
      <c r="C49" s="583">
        <f>SUM(D49:W49)</f>
        <v>0</v>
      </c>
      <c r="D49" s="581">
        <f>'O5 Details by Class &amp; Accounts'!I37</f>
        <v>0</v>
      </c>
      <c r="E49" s="581">
        <f>'O5 Details by Class &amp; Accounts'!J37</f>
        <v>0</v>
      </c>
      <c r="F49" s="581">
        <f>'O5 Details by Class &amp; Accounts'!K37</f>
        <v>0</v>
      </c>
      <c r="G49" s="581">
        <f>'O5 Details by Class &amp; Accounts'!L37</f>
        <v>0</v>
      </c>
      <c r="H49" s="581">
        <f>'O5 Details by Class &amp; Accounts'!M37</f>
        <v>0</v>
      </c>
      <c r="I49" s="581">
        <f>'O5 Details by Class &amp; Accounts'!N37</f>
        <v>0</v>
      </c>
      <c r="J49" s="581">
        <f>'O5 Details by Class &amp; Accounts'!O37</f>
        <v>0</v>
      </c>
      <c r="K49" s="581">
        <f>'O5 Details by Class &amp; Accounts'!P37</f>
        <v>0</v>
      </c>
      <c r="L49" s="581">
        <f>'O5 Details by Class &amp; Accounts'!Q37</f>
        <v>0</v>
      </c>
      <c r="M49" s="581">
        <f>'O5 Details by Class &amp; Accounts'!R37</f>
        <v>0</v>
      </c>
      <c r="N49" s="581">
        <f>'O5 Details by Class &amp; Accounts'!S37</f>
        <v>0</v>
      </c>
      <c r="O49" s="581">
        <f>'O5 Details by Class &amp; Accounts'!T37</f>
        <v>0</v>
      </c>
      <c r="P49" s="581">
        <f>'O5 Details by Class &amp; Accounts'!U37</f>
        <v>0</v>
      </c>
      <c r="Q49" s="581">
        <f>'O5 Details by Class &amp; Accounts'!V37</f>
        <v>0</v>
      </c>
      <c r="R49" s="581">
        <f>'O5 Details by Class &amp; Accounts'!W37</f>
        <v>0</v>
      </c>
      <c r="S49" s="581">
        <f>'O5 Details by Class &amp; Accounts'!X37</f>
        <v>0</v>
      </c>
      <c r="T49" s="581">
        <f>'O5 Details by Class &amp; Accounts'!Y37</f>
        <v>0</v>
      </c>
      <c r="U49" s="581">
        <f>'O5 Details by Class &amp; Accounts'!Z37</f>
        <v>0</v>
      </c>
      <c r="V49" s="581">
        <f>'O5 Details by Class &amp; Accounts'!AA37</f>
        <v>0</v>
      </c>
      <c r="W49" s="581">
        <f>'O5 Details by Class &amp; Accounts'!AB37</f>
        <v>0</v>
      </c>
      <c r="X49" s="583">
        <f t="shared" si="3"/>
        <v>0</v>
      </c>
      <c r="Y49" s="581">
        <f>'O5 Details by Class &amp; Accounts'!AD37</f>
        <v>0</v>
      </c>
      <c r="Z49" s="581">
        <f>'O5 Details by Class &amp; Accounts'!AE37</f>
        <v>0</v>
      </c>
      <c r="AA49" s="581">
        <f>'O5 Details by Class &amp; Accounts'!AF37</f>
        <v>0</v>
      </c>
      <c r="AB49" s="581">
        <f>'O5 Details by Class &amp; Accounts'!AG37</f>
        <v>0</v>
      </c>
      <c r="AC49" s="581">
        <f>'O5 Details by Class &amp; Accounts'!AH37</f>
        <v>0</v>
      </c>
      <c r="AD49" s="581">
        <f>'O5 Details by Class &amp; Accounts'!AI37</f>
        <v>0</v>
      </c>
      <c r="AE49" s="581">
        <f>'O5 Details by Class &amp; Accounts'!AJ37</f>
        <v>0</v>
      </c>
      <c r="AF49" s="581">
        <f>'O5 Details by Class &amp; Accounts'!AK37</f>
        <v>0</v>
      </c>
      <c r="AG49" s="581">
        <f>'O5 Details by Class &amp; Accounts'!AL37</f>
        <v>0</v>
      </c>
      <c r="AH49" s="581">
        <f>'O5 Details by Class &amp; Accounts'!AM37</f>
        <v>0</v>
      </c>
      <c r="AI49" s="581">
        <f>'O5 Details by Class &amp; Accounts'!AN37</f>
        <v>0</v>
      </c>
      <c r="AJ49" s="581">
        <f>'O5 Details by Class &amp; Accounts'!AO37</f>
        <v>0</v>
      </c>
      <c r="AK49" s="581">
        <f>'O5 Details by Class &amp; Accounts'!AP37</f>
        <v>0</v>
      </c>
      <c r="AL49" s="581">
        <f>'O5 Details by Class &amp; Accounts'!AQ37</f>
        <v>0</v>
      </c>
      <c r="AM49" s="581">
        <f>'O5 Details by Class &amp; Accounts'!AR37</f>
        <v>0</v>
      </c>
      <c r="AN49" s="581">
        <f>'O5 Details by Class &amp; Accounts'!AS37</f>
        <v>0</v>
      </c>
      <c r="AO49" s="581">
        <f>'O5 Details by Class &amp; Accounts'!AT37</f>
        <v>0</v>
      </c>
      <c r="AP49" s="581">
        <f>'O5 Details by Class &amp; Accounts'!AU37</f>
        <v>0</v>
      </c>
      <c r="AQ49" s="581">
        <f>'O5 Details by Class &amp; Accounts'!AV37</f>
        <v>0</v>
      </c>
      <c r="AR49" s="581">
        <f>'O5 Details by Class &amp; Accounts'!AW37</f>
        <v>0</v>
      </c>
      <c r="AS49" s="583">
        <f t="shared" si="0"/>
        <v>0</v>
      </c>
      <c r="AV49" s="1640" t="s">
        <v>773</v>
      </c>
    </row>
    <row r="50" spans="1:48" s="603" customFormat="1" ht="12.75" x14ac:dyDescent="0.2">
      <c r="A50" s="1036">
        <v>1820</v>
      </c>
      <c r="B50" s="1037" t="s">
        <v>763</v>
      </c>
      <c r="C50" s="583">
        <f>SUM(D50:W50)</f>
        <v>23641119.999999996</v>
      </c>
      <c r="D50" s="581">
        <f>D47+D48+D49</f>
        <v>10435980.622546</v>
      </c>
      <c r="E50" s="581">
        <f t="shared" ref="E50:AS50" si="10">E47+E48+E49</f>
        <v>4282652.9280539546</v>
      </c>
      <c r="F50" s="581">
        <f t="shared" si="10"/>
        <v>8706671.3469177336</v>
      </c>
      <c r="G50" s="581">
        <f t="shared" si="10"/>
        <v>0</v>
      </c>
      <c r="H50" s="581">
        <f t="shared" si="10"/>
        <v>0</v>
      </c>
      <c r="I50" s="581">
        <f t="shared" si="10"/>
        <v>0</v>
      </c>
      <c r="J50" s="581">
        <f t="shared" si="10"/>
        <v>213653.25361066731</v>
      </c>
      <c r="K50" s="581">
        <f t="shared" si="10"/>
        <v>0</v>
      </c>
      <c r="L50" s="581">
        <f t="shared" si="10"/>
        <v>2161.8488716417487</v>
      </c>
      <c r="M50" s="581">
        <f t="shared" si="10"/>
        <v>0</v>
      </c>
      <c r="N50" s="581">
        <f t="shared" si="10"/>
        <v>0</v>
      </c>
      <c r="O50" s="581">
        <f t="shared" si="10"/>
        <v>0</v>
      </c>
      <c r="P50" s="581">
        <f t="shared" si="10"/>
        <v>0</v>
      </c>
      <c r="Q50" s="581">
        <f t="shared" si="10"/>
        <v>0</v>
      </c>
      <c r="R50" s="581">
        <f t="shared" si="10"/>
        <v>0</v>
      </c>
      <c r="S50" s="581">
        <f t="shared" si="10"/>
        <v>0</v>
      </c>
      <c r="T50" s="581">
        <f t="shared" si="10"/>
        <v>0</v>
      </c>
      <c r="U50" s="581">
        <f t="shared" si="10"/>
        <v>0</v>
      </c>
      <c r="V50" s="581">
        <f t="shared" si="10"/>
        <v>0</v>
      </c>
      <c r="W50" s="581">
        <f t="shared" si="10"/>
        <v>0</v>
      </c>
      <c r="X50" s="583">
        <f t="shared" si="10"/>
        <v>0</v>
      </c>
      <c r="Y50" s="581">
        <f t="shared" si="10"/>
        <v>0</v>
      </c>
      <c r="Z50" s="581">
        <f t="shared" si="10"/>
        <v>0</v>
      </c>
      <c r="AA50" s="581">
        <f t="shared" si="10"/>
        <v>0</v>
      </c>
      <c r="AB50" s="581">
        <f t="shared" si="10"/>
        <v>0</v>
      </c>
      <c r="AC50" s="581">
        <f t="shared" si="10"/>
        <v>0</v>
      </c>
      <c r="AD50" s="581">
        <f t="shared" si="10"/>
        <v>0</v>
      </c>
      <c r="AE50" s="581">
        <f t="shared" si="10"/>
        <v>0</v>
      </c>
      <c r="AF50" s="581">
        <f t="shared" si="10"/>
        <v>0</v>
      </c>
      <c r="AG50" s="581">
        <f t="shared" si="10"/>
        <v>0</v>
      </c>
      <c r="AH50" s="581">
        <f t="shared" si="10"/>
        <v>0</v>
      </c>
      <c r="AI50" s="581">
        <f t="shared" si="10"/>
        <v>0</v>
      </c>
      <c r="AJ50" s="581">
        <f t="shared" si="10"/>
        <v>0</v>
      </c>
      <c r="AK50" s="581">
        <f t="shared" si="10"/>
        <v>0</v>
      </c>
      <c r="AL50" s="581">
        <f t="shared" si="10"/>
        <v>0</v>
      </c>
      <c r="AM50" s="581">
        <f t="shared" si="10"/>
        <v>0</v>
      </c>
      <c r="AN50" s="581">
        <f t="shared" si="10"/>
        <v>0</v>
      </c>
      <c r="AO50" s="581">
        <f t="shared" si="10"/>
        <v>0</v>
      </c>
      <c r="AP50" s="581">
        <f t="shared" si="10"/>
        <v>0</v>
      </c>
      <c r="AQ50" s="581">
        <f t="shared" si="10"/>
        <v>0</v>
      </c>
      <c r="AR50" s="581">
        <f t="shared" si="10"/>
        <v>0</v>
      </c>
      <c r="AS50" s="581">
        <f t="shared" si="10"/>
        <v>23641119.999999996</v>
      </c>
      <c r="AV50" s="1640" t="e">
        <v>#N/A</v>
      </c>
    </row>
    <row r="51" spans="1:48" s="603" customFormat="1" ht="12.75" x14ac:dyDescent="0.2">
      <c r="A51" s="644"/>
      <c r="B51" s="609"/>
      <c r="C51" s="583"/>
      <c r="D51" s="581"/>
      <c r="E51" s="581"/>
      <c r="F51" s="581"/>
      <c r="G51" s="581"/>
      <c r="H51" s="581"/>
      <c r="I51" s="581"/>
      <c r="J51" s="581"/>
      <c r="K51" s="581"/>
      <c r="L51" s="581"/>
      <c r="M51" s="581"/>
      <c r="N51" s="581"/>
      <c r="O51" s="581"/>
      <c r="P51" s="581"/>
      <c r="Q51" s="581"/>
      <c r="R51" s="581"/>
      <c r="S51" s="581"/>
      <c r="T51" s="581"/>
      <c r="U51" s="581"/>
      <c r="V51" s="581"/>
      <c r="W51" s="581"/>
      <c r="X51" s="583"/>
      <c r="Y51" s="581"/>
      <c r="Z51" s="581"/>
      <c r="AA51" s="581"/>
      <c r="AB51" s="581"/>
      <c r="AC51" s="581"/>
      <c r="AD51" s="581"/>
      <c r="AE51" s="581"/>
      <c r="AF51" s="581"/>
      <c r="AG51" s="581"/>
      <c r="AH51" s="581"/>
      <c r="AI51" s="581"/>
      <c r="AJ51" s="581"/>
      <c r="AK51" s="581"/>
      <c r="AL51" s="581"/>
      <c r="AM51" s="581"/>
      <c r="AN51" s="581"/>
      <c r="AO51" s="581"/>
      <c r="AP51" s="581"/>
      <c r="AQ51" s="581"/>
      <c r="AR51" s="581"/>
      <c r="AS51" s="744"/>
      <c r="AV51" s="1640" t="e">
        <v>#N/A</v>
      </c>
    </row>
    <row r="52" spans="1:48" s="603" customFormat="1" ht="12.75" x14ac:dyDescent="0.2">
      <c r="A52" s="1069" t="s">
        <v>503</v>
      </c>
      <c r="B52" s="1070" t="s">
        <v>763</v>
      </c>
      <c r="C52" s="1061">
        <f>C45+C50</f>
        <v>23641119.999999996</v>
      </c>
      <c r="D52" s="880">
        <f t="shared" ref="D52:AR52" si="11">D45+D50</f>
        <v>10435980.622546</v>
      </c>
      <c r="E52" s="880">
        <f t="shared" si="11"/>
        <v>4282652.9280539546</v>
      </c>
      <c r="F52" s="880">
        <f t="shared" si="11"/>
        <v>8706671.3469177336</v>
      </c>
      <c r="G52" s="880">
        <f t="shared" si="11"/>
        <v>0</v>
      </c>
      <c r="H52" s="880">
        <f t="shared" si="11"/>
        <v>0</v>
      </c>
      <c r="I52" s="880">
        <f t="shared" si="11"/>
        <v>0</v>
      </c>
      <c r="J52" s="880">
        <f t="shared" si="11"/>
        <v>213653.25361066731</v>
      </c>
      <c r="K52" s="880">
        <f t="shared" si="11"/>
        <v>0</v>
      </c>
      <c r="L52" s="880">
        <f t="shared" si="11"/>
        <v>2161.8488716417487</v>
      </c>
      <c r="M52" s="880">
        <f t="shared" si="11"/>
        <v>0</v>
      </c>
      <c r="N52" s="880">
        <f t="shared" si="11"/>
        <v>0</v>
      </c>
      <c r="O52" s="880">
        <f t="shared" si="11"/>
        <v>0</v>
      </c>
      <c r="P52" s="880">
        <f t="shared" si="11"/>
        <v>0</v>
      </c>
      <c r="Q52" s="880">
        <f t="shared" si="11"/>
        <v>0</v>
      </c>
      <c r="R52" s="880">
        <f t="shared" si="11"/>
        <v>0</v>
      </c>
      <c r="S52" s="880">
        <f t="shared" si="11"/>
        <v>0</v>
      </c>
      <c r="T52" s="880">
        <f t="shared" si="11"/>
        <v>0</v>
      </c>
      <c r="U52" s="880">
        <f t="shared" si="11"/>
        <v>0</v>
      </c>
      <c r="V52" s="880">
        <f t="shared" si="11"/>
        <v>0</v>
      </c>
      <c r="W52" s="880">
        <f t="shared" si="11"/>
        <v>0</v>
      </c>
      <c r="X52" s="1061">
        <f t="shared" si="11"/>
        <v>0</v>
      </c>
      <c r="Y52" s="880">
        <f t="shared" si="11"/>
        <v>0</v>
      </c>
      <c r="Z52" s="880">
        <f t="shared" si="11"/>
        <v>0</v>
      </c>
      <c r="AA52" s="880">
        <f t="shared" si="11"/>
        <v>0</v>
      </c>
      <c r="AB52" s="880">
        <f t="shared" si="11"/>
        <v>0</v>
      </c>
      <c r="AC52" s="880">
        <f t="shared" si="11"/>
        <v>0</v>
      </c>
      <c r="AD52" s="880">
        <f t="shared" si="11"/>
        <v>0</v>
      </c>
      <c r="AE52" s="880">
        <f t="shared" si="11"/>
        <v>0</v>
      </c>
      <c r="AF52" s="880">
        <f t="shared" si="11"/>
        <v>0</v>
      </c>
      <c r="AG52" s="880">
        <f t="shared" si="11"/>
        <v>0</v>
      </c>
      <c r="AH52" s="880">
        <f t="shared" si="11"/>
        <v>0</v>
      </c>
      <c r="AI52" s="880">
        <f t="shared" si="11"/>
        <v>0</v>
      </c>
      <c r="AJ52" s="880">
        <f t="shared" si="11"/>
        <v>0</v>
      </c>
      <c r="AK52" s="880">
        <f t="shared" si="11"/>
        <v>0</v>
      </c>
      <c r="AL52" s="880">
        <f t="shared" si="11"/>
        <v>0</v>
      </c>
      <c r="AM52" s="880">
        <f t="shared" si="11"/>
        <v>0</v>
      </c>
      <c r="AN52" s="880">
        <f t="shared" si="11"/>
        <v>0</v>
      </c>
      <c r="AO52" s="880">
        <f t="shared" si="11"/>
        <v>0</v>
      </c>
      <c r="AP52" s="880">
        <f t="shared" si="11"/>
        <v>0</v>
      </c>
      <c r="AQ52" s="880">
        <f t="shared" si="11"/>
        <v>0</v>
      </c>
      <c r="AR52" s="880">
        <f t="shared" si="11"/>
        <v>0</v>
      </c>
      <c r="AS52" s="1061">
        <f t="shared" si="0"/>
        <v>23641119.999999996</v>
      </c>
      <c r="AV52" s="1640" t="e">
        <v>#N/A</v>
      </c>
    </row>
    <row r="53" spans="1:48" s="603" customFormat="1" ht="12.75" x14ac:dyDescent="0.2">
      <c r="A53" s="234"/>
      <c r="B53" s="602"/>
      <c r="C53" s="744"/>
      <c r="D53" s="581"/>
      <c r="E53" s="581"/>
      <c r="F53" s="581"/>
      <c r="G53" s="581"/>
      <c r="H53" s="581"/>
      <c r="I53" s="581"/>
      <c r="J53" s="581"/>
      <c r="K53" s="581"/>
      <c r="L53" s="581"/>
      <c r="M53" s="581"/>
      <c r="N53" s="581"/>
      <c r="O53" s="581"/>
      <c r="P53" s="581"/>
      <c r="Q53" s="581"/>
      <c r="R53" s="581"/>
      <c r="S53" s="581"/>
      <c r="T53" s="581"/>
      <c r="U53" s="581"/>
      <c r="V53" s="581"/>
      <c r="W53" s="581"/>
      <c r="X53" s="583"/>
      <c r="Y53" s="581"/>
      <c r="Z53" s="581"/>
      <c r="AA53" s="581"/>
      <c r="AB53" s="581"/>
      <c r="AC53" s="581"/>
      <c r="AD53" s="581"/>
      <c r="AE53" s="581"/>
      <c r="AF53" s="581"/>
      <c r="AG53" s="581"/>
      <c r="AH53" s="581"/>
      <c r="AI53" s="581"/>
      <c r="AJ53" s="581"/>
      <c r="AK53" s="581"/>
      <c r="AL53" s="581"/>
      <c r="AM53" s="581"/>
      <c r="AN53" s="581"/>
      <c r="AO53" s="581"/>
      <c r="AP53" s="581"/>
      <c r="AQ53" s="581"/>
      <c r="AR53" s="581"/>
      <c r="AS53" s="744"/>
      <c r="AV53" s="1640" t="e">
        <v>#N/A</v>
      </c>
    </row>
    <row r="54" spans="1:48" s="603" customFormat="1" ht="12.75" x14ac:dyDescent="0.2">
      <c r="A54" s="1031" t="s">
        <v>823</v>
      </c>
      <c r="B54" s="1032" t="s">
        <v>365</v>
      </c>
      <c r="C54" s="744"/>
      <c r="D54" s="581">
        <f>'O5 Details by Class &amp; Accounts'!I39</f>
        <v>0</v>
      </c>
      <c r="E54" s="581">
        <f>'O5 Details by Class &amp; Accounts'!J39</f>
        <v>0</v>
      </c>
      <c r="F54" s="581">
        <f>'O5 Details by Class &amp; Accounts'!K39</f>
        <v>0</v>
      </c>
      <c r="G54" s="581">
        <f>'O5 Details by Class &amp; Accounts'!L39</f>
        <v>0</v>
      </c>
      <c r="H54" s="581">
        <f>'O5 Details by Class &amp; Accounts'!M39</f>
        <v>0</v>
      </c>
      <c r="I54" s="581">
        <f>'O5 Details by Class &amp; Accounts'!N39</f>
        <v>0</v>
      </c>
      <c r="J54" s="581">
        <f>'O5 Details by Class &amp; Accounts'!O39</f>
        <v>0</v>
      </c>
      <c r="K54" s="581">
        <f>'O5 Details by Class &amp; Accounts'!P39</f>
        <v>0</v>
      </c>
      <c r="L54" s="581">
        <f>'O5 Details by Class &amp; Accounts'!Q39</f>
        <v>0</v>
      </c>
      <c r="M54" s="581">
        <f>'O5 Details by Class &amp; Accounts'!R39</f>
        <v>0</v>
      </c>
      <c r="N54" s="581">
        <f>'O5 Details by Class &amp; Accounts'!S39</f>
        <v>0</v>
      </c>
      <c r="O54" s="581">
        <f>'O5 Details by Class &amp; Accounts'!T39</f>
        <v>0</v>
      </c>
      <c r="P54" s="581">
        <f>'O5 Details by Class &amp; Accounts'!U39</f>
        <v>0</v>
      </c>
      <c r="Q54" s="581">
        <f>'O5 Details by Class &amp; Accounts'!V39</f>
        <v>0</v>
      </c>
      <c r="R54" s="581">
        <f>'O5 Details by Class &amp; Accounts'!W39</f>
        <v>0</v>
      </c>
      <c r="S54" s="581">
        <f>'O5 Details by Class &amp; Accounts'!X39</f>
        <v>0</v>
      </c>
      <c r="T54" s="581">
        <f>'O5 Details by Class &amp; Accounts'!Y39</f>
        <v>0</v>
      </c>
      <c r="U54" s="581">
        <f>'O5 Details by Class &amp; Accounts'!Z39</f>
        <v>0</v>
      </c>
      <c r="V54" s="581">
        <f>'O5 Details by Class &amp; Accounts'!AA39</f>
        <v>0</v>
      </c>
      <c r="W54" s="581">
        <f>'O5 Details by Class &amp; Accounts'!AB39</f>
        <v>0</v>
      </c>
      <c r="X54" s="583">
        <f t="shared" si="3"/>
        <v>0</v>
      </c>
      <c r="Y54" s="581">
        <f>'O5 Details by Class &amp; Accounts'!AD39</f>
        <v>0</v>
      </c>
      <c r="Z54" s="581">
        <f>'O5 Details by Class &amp; Accounts'!AE39</f>
        <v>0</v>
      </c>
      <c r="AA54" s="581">
        <f>'O5 Details by Class &amp; Accounts'!AF39</f>
        <v>0</v>
      </c>
      <c r="AB54" s="581">
        <f>'O5 Details by Class &amp; Accounts'!AG39</f>
        <v>0</v>
      </c>
      <c r="AC54" s="581">
        <f>'O5 Details by Class &amp; Accounts'!AH39</f>
        <v>0</v>
      </c>
      <c r="AD54" s="581">
        <f>'O5 Details by Class &amp; Accounts'!AI39</f>
        <v>0</v>
      </c>
      <c r="AE54" s="581">
        <f>'O5 Details by Class &amp; Accounts'!AJ39</f>
        <v>0</v>
      </c>
      <c r="AF54" s="581">
        <f>'O5 Details by Class &amp; Accounts'!AK39</f>
        <v>0</v>
      </c>
      <c r="AG54" s="581">
        <f>'O5 Details by Class &amp; Accounts'!AL39</f>
        <v>0</v>
      </c>
      <c r="AH54" s="581">
        <f>'O5 Details by Class &amp; Accounts'!AM39</f>
        <v>0</v>
      </c>
      <c r="AI54" s="581">
        <f>'O5 Details by Class &amp; Accounts'!AN39</f>
        <v>0</v>
      </c>
      <c r="AJ54" s="581">
        <f>'O5 Details by Class &amp; Accounts'!AO39</f>
        <v>0</v>
      </c>
      <c r="AK54" s="581">
        <f>'O5 Details by Class &amp; Accounts'!AP39</f>
        <v>0</v>
      </c>
      <c r="AL54" s="581">
        <f>'O5 Details by Class &amp; Accounts'!AQ39</f>
        <v>0</v>
      </c>
      <c r="AM54" s="581">
        <f>'O5 Details by Class &amp; Accounts'!AR39</f>
        <v>0</v>
      </c>
      <c r="AN54" s="581">
        <f>'O5 Details by Class &amp; Accounts'!AS39</f>
        <v>0</v>
      </c>
      <c r="AO54" s="581">
        <f>'O5 Details by Class &amp; Accounts'!AT39</f>
        <v>0</v>
      </c>
      <c r="AP54" s="581">
        <f>'O5 Details by Class &amp; Accounts'!AU39</f>
        <v>0</v>
      </c>
      <c r="AQ54" s="581">
        <f>'O5 Details by Class &amp; Accounts'!AV39</f>
        <v>0</v>
      </c>
      <c r="AR54" s="581">
        <f>'O5 Details by Class &amp; Accounts'!AW39</f>
        <v>0</v>
      </c>
      <c r="AS54" s="583">
        <f t="shared" si="0"/>
        <v>0</v>
      </c>
      <c r="AV54" s="1640" t="s">
        <v>697</v>
      </c>
    </row>
    <row r="55" spans="1:48" s="603" customFormat="1" ht="12.75" x14ac:dyDescent="0.2">
      <c r="A55" s="1034" t="s">
        <v>824</v>
      </c>
      <c r="B55" s="1035" t="s">
        <v>366</v>
      </c>
      <c r="C55" s="744"/>
      <c r="D55" s="581">
        <f>'O5 Details by Class &amp; Accounts'!I40</f>
        <v>460623.75826944207</v>
      </c>
      <c r="E55" s="581">
        <f>'O5 Details by Class &amp; Accounts'!J40</f>
        <v>132013.71943949422</v>
      </c>
      <c r="F55" s="581">
        <f>'O5 Details by Class &amp; Accounts'!K40</f>
        <v>277580.78081710887</v>
      </c>
      <c r="G55" s="581">
        <f>'O5 Details by Class &amp; Accounts'!L40</f>
        <v>0</v>
      </c>
      <c r="H55" s="581">
        <f>'O5 Details by Class &amp; Accounts'!M40</f>
        <v>0</v>
      </c>
      <c r="I55" s="581">
        <f>'O5 Details by Class &amp; Accounts'!N40</f>
        <v>0</v>
      </c>
      <c r="J55" s="581">
        <f>'O5 Details by Class &amp; Accounts'!O40</f>
        <v>9624.9573891380351</v>
      </c>
      <c r="K55" s="581">
        <f>'O5 Details by Class &amp; Accounts'!P40</f>
        <v>473.08250156137774</v>
      </c>
      <c r="L55" s="581">
        <f>'O5 Details by Class &amp; Accounts'!Q40</f>
        <v>711.70158325541331</v>
      </c>
      <c r="M55" s="581">
        <f>'O5 Details by Class &amp; Accounts'!R40</f>
        <v>0</v>
      </c>
      <c r="N55" s="581">
        <f>'O5 Details by Class &amp; Accounts'!S40</f>
        <v>0</v>
      </c>
      <c r="O55" s="581">
        <f>'O5 Details by Class &amp; Accounts'!T40</f>
        <v>0</v>
      </c>
      <c r="P55" s="581">
        <f>'O5 Details by Class &amp; Accounts'!U40</f>
        <v>0</v>
      </c>
      <c r="Q55" s="581">
        <f>'O5 Details by Class &amp; Accounts'!V40</f>
        <v>0</v>
      </c>
      <c r="R55" s="581">
        <f>'O5 Details by Class &amp; Accounts'!W40</f>
        <v>0</v>
      </c>
      <c r="S55" s="581">
        <f>'O5 Details by Class &amp; Accounts'!X40</f>
        <v>0</v>
      </c>
      <c r="T55" s="581">
        <f>'O5 Details by Class &amp; Accounts'!Y40</f>
        <v>0</v>
      </c>
      <c r="U55" s="581">
        <f>'O5 Details by Class &amp; Accounts'!Z40</f>
        <v>0</v>
      </c>
      <c r="V55" s="581">
        <f>'O5 Details by Class &amp; Accounts'!AA40</f>
        <v>0</v>
      </c>
      <c r="W55" s="581">
        <f>'O5 Details by Class &amp; Accounts'!AB40</f>
        <v>0</v>
      </c>
      <c r="X55" s="583">
        <f t="shared" si="3"/>
        <v>0</v>
      </c>
      <c r="Y55" s="581">
        <f>'O5 Details by Class &amp; Accounts'!AD40</f>
        <v>0</v>
      </c>
      <c r="Z55" s="581">
        <f>'O5 Details by Class &amp; Accounts'!AE40</f>
        <v>0</v>
      </c>
      <c r="AA55" s="581">
        <f>'O5 Details by Class &amp; Accounts'!AF40</f>
        <v>0</v>
      </c>
      <c r="AB55" s="581">
        <f>'O5 Details by Class &amp; Accounts'!AG40</f>
        <v>0</v>
      </c>
      <c r="AC55" s="581">
        <f>'O5 Details by Class &amp; Accounts'!AH40</f>
        <v>0</v>
      </c>
      <c r="AD55" s="581">
        <f>'O5 Details by Class &amp; Accounts'!AI40</f>
        <v>0</v>
      </c>
      <c r="AE55" s="581">
        <f>'O5 Details by Class &amp; Accounts'!AJ40</f>
        <v>0</v>
      </c>
      <c r="AF55" s="581">
        <f>'O5 Details by Class &amp; Accounts'!AK40</f>
        <v>0</v>
      </c>
      <c r="AG55" s="581">
        <f>'O5 Details by Class &amp; Accounts'!AL40</f>
        <v>0</v>
      </c>
      <c r="AH55" s="581">
        <f>'O5 Details by Class &amp; Accounts'!AM40</f>
        <v>0</v>
      </c>
      <c r="AI55" s="581">
        <f>'O5 Details by Class &amp; Accounts'!AN40</f>
        <v>0</v>
      </c>
      <c r="AJ55" s="581">
        <f>'O5 Details by Class &amp; Accounts'!AO40</f>
        <v>0</v>
      </c>
      <c r="AK55" s="581">
        <f>'O5 Details by Class &amp; Accounts'!AP40</f>
        <v>0</v>
      </c>
      <c r="AL55" s="581">
        <f>'O5 Details by Class &amp; Accounts'!AQ40</f>
        <v>0</v>
      </c>
      <c r="AM55" s="581">
        <f>'O5 Details by Class &amp; Accounts'!AR40</f>
        <v>0</v>
      </c>
      <c r="AN55" s="581">
        <f>'O5 Details by Class &amp; Accounts'!AS40</f>
        <v>0</v>
      </c>
      <c r="AO55" s="581">
        <f>'O5 Details by Class &amp; Accounts'!AT40</f>
        <v>0</v>
      </c>
      <c r="AP55" s="581">
        <f>'O5 Details by Class &amp; Accounts'!AU40</f>
        <v>0</v>
      </c>
      <c r="AQ55" s="581">
        <f>'O5 Details by Class &amp; Accounts'!AV40</f>
        <v>0</v>
      </c>
      <c r="AR55" s="581">
        <f>'O5 Details by Class &amp; Accounts'!AW40</f>
        <v>0</v>
      </c>
      <c r="AS55" s="583">
        <f t="shared" si="0"/>
        <v>0</v>
      </c>
      <c r="AV55" s="1640" t="s">
        <v>698</v>
      </c>
    </row>
    <row r="56" spans="1:48" s="603" customFormat="1" ht="12.75" x14ac:dyDescent="0.2">
      <c r="A56" s="1036">
        <v>1825</v>
      </c>
      <c r="B56" s="1037" t="s">
        <v>763</v>
      </c>
      <c r="C56" s="583">
        <f>SUM(D56:W56)</f>
        <v>881028</v>
      </c>
      <c r="D56" s="581">
        <f>D54+D55</f>
        <v>460623.75826944207</v>
      </c>
      <c r="E56" s="581">
        <f t="shared" ref="E56:W56" si="12">E54+E55</f>
        <v>132013.71943949422</v>
      </c>
      <c r="F56" s="581">
        <f t="shared" si="12"/>
        <v>277580.78081710887</v>
      </c>
      <c r="G56" s="581">
        <f t="shared" si="12"/>
        <v>0</v>
      </c>
      <c r="H56" s="581">
        <f t="shared" si="12"/>
        <v>0</v>
      </c>
      <c r="I56" s="581">
        <f t="shared" si="12"/>
        <v>0</v>
      </c>
      <c r="J56" s="581">
        <f t="shared" si="12"/>
        <v>9624.9573891380351</v>
      </c>
      <c r="K56" s="581">
        <f t="shared" si="12"/>
        <v>473.08250156137774</v>
      </c>
      <c r="L56" s="581">
        <f t="shared" si="12"/>
        <v>711.70158325541331</v>
      </c>
      <c r="M56" s="581">
        <f t="shared" si="12"/>
        <v>0</v>
      </c>
      <c r="N56" s="581">
        <f t="shared" si="12"/>
        <v>0</v>
      </c>
      <c r="O56" s="581">
        <f t="shared" si="12"/>
        <v>0</v>
      </c>
      <c r="P56" s="581">
        <f t="shared" si="12"/>
        <v>0</v>
      </c>
      <c r="Q56" s="581">
        <f t="shared" si="12"/>
        <v>0</v>
      </c>
      <c r="R56" s="581">
        <f t="shared" si="12"/>
        <v>0</v>
      </c>
      <c r="S56" s="581">
        <f t="shared" si="12"/>
        <v>0</v>
      </c>
      <c r="T56" s="581">
        <f t="shared" si="12"/>
        <v>0</v>
      </c>
      <c r="U56" s="581">
        <f t="shared" si="12"/>
        <v>0</v>
      </c>
      <c r="V56" s="581">
        <f t="shared" si="12"/>
        <v>0</v>
      </c>
      <c r="W56" s="581">
        <f t="shared" si="12"/>
        <v>0</v>
      </c>
      <c r="X56" s="583">
        <f t="shared" si="3"/>
        <v>0</v>
      </c>
      <c r="Y56" s="581">
        <f>Y54+Y55</f>
        <v>0</v>
      </c>
      <c r="Z56" s="581">
        <f t="shared" ref="Z56:AR56" si="13">Z54+Z55</f>
        <v>0</v>
      </c>
      <c r="AA56" s="581">
        <f t="shared" si="13"/>
        <v>0</v>
      </c>
      <c r="AB56" s="581">
        <f t="shared" si="13"/>
        <v>0</v>
      </c>
      <c r="AC56" s="581">
        <f t="shared" si="13"/>
        <v>0</v>
      </c>
      <c r="AD56" s="581">
        <f t="shared" si="13"/>
        <v>0</v>
      </c>
      <c r="AE56" s="581">
        <f t="shared" si="13"/>
        <v>0</v>
      </c>
      <c r="AF56" s="581">
        <f t="shared" si="13"/>
        <v>0</v>
      </c>
      <c r="AG56" s="581">
        <f t="shared" si="13"/>
        <v>0</v>
      </c>
      <c r="AH56" s="581">
        <f t="shared" si="13"/>
        <v>0</v>
      </c>
      <c r="AI56" s="581">
        <f t="shared" si="13"/>
        <v>0</v>
      </c>
      <c r="AJ56" s="581">
        <f t="shared" si="13"/>
        <v>0</v>
      </c>
      <c r="AK56" s="581">
        <f t="shared" si="13"/>
        <v>0</v>
      </c>
      <c r="AL56" s="581">
        <f t="shared" si="13"/>
        <v>0</v>
      </c>
      <c r="AM56" s="581">
        <f t="shared" si="13"/>
        <v>0</v>
      </c>
      <c r="AN56" s="581">
        <f t="shared" si="13"/>
        <v>0</v>
      </c>
      <c r="AO56" s="581">
        <f t="shared" si="13"/>
        <v>0</v>
      </c>
      <c r="AP56" s="581">
        <f t="shared" si="13"/>
        <v>0</v>
      </c>
      <c r="AQ56" s="581">
        <f t="shared" si="13"/>
        <v>0</v>
      </c>
      <c r="AR56" s="581">
        <f t="shared" si="13"/>
        <v>0</v>
      </c>
      <c r="AS56" s="583">
        <f t="shared" si="0"/>
        <v>881028</v>
      </c>
      <c r="AV56" s="1640" t="e">
        <v>#N/A</v>
      </c>
    </row>
    <row r="57" spans="1:48" s="603" customFormat="1" ht="12.75" x14ac:dyDescent="0.2">
      <c r="A57" s="234"/>
      <c r="B57" s="602"/>
      <c r="C57" s="744"/>
      <c r="D57" s="581"/>
      <c r="E57" s="581"/>
      <c r="F57" s="581"/>
      <c r="G57" s="581"/>
      <c r="H57" s="581"/>
      <c r="I57" s="581"/>
      <c r="J57" s="581"/>
      <c r="K57" s="581"/>
      <c r="L57" s="581"/>
      <c r="M57" s="581"/>
      <c r="N57" s="581"/>
      <c r="O57" s="581"/>
      <c r="P57" s="581"/>
      <c r="Q57" s="581"/>
      <c r="R57" s="581"/>
      <c r="S57" s="581"/>
      <c r="T57" s="581"/>
      <c r="U57" s="581"/>
      <c r="V57" s="581"/>
      <c r="W57" s="581"/>
      <c r="X57" s="583"/>
      <c r="Y57" s="581"/>
      <c r="Z57" s="581"/>
      <c r="AA57" s="581"/>
      <c r="AB57" s="581"/>
      <c r="AC57" s="581"/>
      <c r="AD57" s="581"/>
      <c r="AE57" s="581"/>
      <c r="AF57" s="581"/>
      <c r="AG57" s="581"/>
      <c r="AH57" s="581"/>
      <c r="AI57" s="581"/>
      <c r="AJ57" s="581"/>
      <c r="AK57" s="581"/>
      <c r="AL57" s="581"/>
      <c r="AM57" s="581"/>
      <c r="AN57" s="581"/>
      <c r="AO57" s="581"/>
      <c r="AP57" s="581"/>
      <c r="AQ57" s="581"/>
      <c r="AR57" s="581"/>
      <c r="AS57" s="744"/>
      <c r="AV57" s="1640" t="e">
        <v>#N/A</v>
      </c>
    </row>
    <row r="58" spans="1:48" s="603" customFormat="1" ht="25.5" x14ac:dyDescent="0.2">
      <c r="A58" s="1057" t="s">
        <v>825</v>
      </c>
      <c r="B58" s="1058" t="s">
        <v>367</v>
      </c>
      <c r="C58" s="1071"/>
      <c r="D58" s="880">
        <f>'O5 Details by Class &amp; Accounts'!I42</f>
        <v>0</v>
      </c>
      <c r="E58" s="880">
        <f>'O5 Details by Class &amp; Accounts'!J42</f>
        <v>0</v>
      </c>
      <c r="F58" s="880">
        <f>'O5 Details by Class &amp; Accounts'!K42</f>
        <v>0</v>
      </c>
      <c r="G58" s="880">
        <f>'O5 Details by Class &amp; Accounts'!L42</f>
        <v>0</v>
      </c>
      <c r="H58" s="880">
        <f>'O5 Details by Class &amp; Accounts'!M42</f>
        <v>0</v>
      </c>
      <c r="I58" s="880">
        <f>'O5 Details by Class &amp; Accounts'!N42</f>
        <v>0</v>
      </c>
      <c r="J58" s="880">
        <f>'O5 Details by Class &amp; Accounts'!O42</f>
        <v>0</v>
      </c>
      <c r="K58" s="880">
        <f>'O5 Details by Class &amp; Accounts'!P42</f>
        <v>0</v>
      </c>
      <c r="L58" s="880">
        <f>'O5 Details by Class &amp; Accounts'!Q42</f>
        <v>0</v>
      </c>
      <c r="M58" s="880">
        <f>'O5 Details by Class &amp; Accounts'!R42</f>
        <v>0</v>
      </c>
      <c r="N58" s="880">
        <f>'O5 Details by Class &amp; Accounts'!S42</f>
        <v>0</v>
      </c>
      <c r="O58" s="880">
        <f>'O5 Details by Class &amp; Accounts'!T42</f>
        <v>0</v>
      </c>
      <c r="P58" s="880">
        <f>'O5 Details by Class &amp; Accounts'!U42</f>
        <v>0</v>
      </c>
      <c r="Q58" s="880">
        <f>'O5 Details by Class &amp; Accounts'!V42</f>
        <v>0</v>
      </c>
      <c r="R58" s="880">
        <f>'O5 Details by Class &amp; Accounts'!W42</f>
        <v>0</v>
      </c>
      <c r="S58" s="880">
        <f>'O5 Details by Class &amp; Accounts'!X42</f>
        <v>0</v>
      </c>
      <c r="T58" s="880">
        <f>'O5 Details by Class &amp; Accounts'!Y42</f>
        <v>0</v>
      </c>
      <c r="U58" s="880">
        <f>'O5 Details by Class &amp; Accounts'!Z42</f>
        <v>0</v>
      </c>
      <c r="V58" s="880">
        <f>'O5 Details by Class &amp; Accounts'!AA42</f>
        <v>0</v>
      </c>
      <c r="W58" s="880">
        <f>'O5 Details by Class &amp; Accounts'!AB42</f>
        <v>0</v>
      </c>
      <c r="X58" s="1061">
        <f t="shared" si="3"/>
        <v>0</v>
      </c>
      <c r="Y58" s="880">
        <f>'O5 Details by Class &amp; Accounts'!AD42</f>
        <v>0</v>
      </c>
      <c r="Z58" s="880">
        <f>'O5 Details by Class &amp; Accounts'!AE42</f>
        <v>0</v>
      </c>
      <c r="AA58" s="880">
        <f>'O5 Details by Class &amp; Accounts'!AF42</f>
        <v>0</v>
      </c>
      <c r="AB58" s="880">
        <f>'O5 Details by Class &amp; Accounts'!AG42</f>
        <v>0</v>
      </c>
      <c r="AC58" s="880">
        <f>'O5 Details by Class &amp; Accounts'!AH42</f>
        <v>0</v>
      </c>
      <c r="AD58" s="880">
        <f>'O5 Details by Class &amp; Accounts'!AI42</f>
        <v>0</v>
      </c>
      <c r="AE58" s="880">
        <f>'O5 Details by Class &amp; Accounts'!AJ42</f>
        <v>0</v>
      </c>
      <c r="AF58" s="880">
        <f>'O5 Details by Class &amp; Accounts'!AK42</f>
        <v>0</v>
      </c>
      <c r="AG58" s="880">
        <f>'O5 Details by Class &amp; Accounts'!AL42</f>
        <v>0</v>
      </c>
      <c r="AH58" s="880">
        <f>'O5 Details by Class &amp; Accounts'!AM42</f>
        <v>0</v>
      </c>
      <c r="AI58" s="880">
        <f>'O5 Details by Class &amp; Accounts'!AN42</f>
        <v>0</v>
      </c>
      <c r="AJ58" s="880">
        <f>'O5 Details by Class &amp; Accounts'!AO42</f>
        <v>0</v>
      </c>
      <c r="AK58" s="880">
        <f>'O5 Details by Class &amp; Accounts'!AP42</f>
        <v>0</v>
      </c>
      <c r="AL58" s="880">
        <f>'O5 Details by Class &amp; Accounts'!AQ42</f>
        <v>0</v>
      </c>
      <c r="AM58" s="880">
        <f>'O5 Details by Class &amp; Accounts'!AR42</f>
        <v>0</v>
      </c>
      <c r="AN58" s="880">
        <f>'O5 Details by Class &amp; Accounts'!AS42</f>
        <v>0</v>
      </c>
      <c r="AO58" s="880">
        <f>'O5 Details by Class &amp; Accounts'!AT42</f>
        <v>0</v>
      </c>
      <c r="AP58" s="880">
        <f>'O5 Details by Class &amp; Accounts'!AU42</f>
        <v>0</v>
      </c>
      <c r="AQ58" s="880">
        <f>'O5 Details by Class &amp; Accounts'!AV42</f>
        <v>0</v>
      </c>
      <c r="AR58" s="880">
        <f>'O5 Details by Class &amp; Accounts'!AW42</f>
        <v>0</v>
      </c>
      <c r="AS58" s="1061">
        <f t="shared" si="0"/>
        <v>0</v>
      </c>
      <c r="AV58" s="1640" t="s">
        <v>1417</v>
      </c>
    </row>
    <row r="59" spans="1:48" s="603" customFormat="1" ht="12.75" x14ac:dyDescent="0.2">
      <c r="A59" s="1062" t="s">
        <v>826</v>
      </c>
      <c r="B59" s="1063" t="s">
        <v>368</v>
      </c>
      <c r="C59" s="1071"/>
      <c r="D59" s="880">
        <f>'O5 Details by Class &amp; Accounts'!I43</f>
        <v>8029449.5712909186</v>
      </c>
      <c r="E59" s="880">
        <f>'O5 Details by Class &amp; Accounts'!J43</f>
        <v>3295075.6580421245</v>
      </c>
      <c r="F59" s="880">
        <f>'O5 Details by Class &amp; Accounts'!K43</f>
        <v>6698918.0070769498</v>
      </c>
      <c r="G59" s="880">
        <f>'O5 Details by Class &amp; Accounts'!L43</f>
        <v>0</v>
      </c>
      <c r="H59" s="880">
        <f>'O5 Details by Class &amp; Accounts'!M43</f>
        <v>0</v>
      </c>
      <c r="I59" s="880">
        <f>'O5 Details by Class &amp; Accounts'!N43</f>
        <v>0</v>
      </c>
      <c r="J59" s="880">
        <f>'O5 Details by Class &amp; Accounts'!O43</f>
        <v>164384.93780860992</v>
      </c>
      <c r="K59" s="880">
        <f>'O5 Details by Class &amp; Accounts'!P43</f>
        <v>0</v>
      </c>
      <c r="L59" s="880">
        <f>'O5 Details by Class &amp; Accounts'!Q43</f>
        <v>1663.3277813968152</v>
      </c>
      <c r="M59" s="880">
        <f>'O5 Details by Class &amp; Accounts'!R43</f>
        <v>0</v>
      </c>
      <c r="N59" s="880">
        <f>'O5 Details by Class &amp; Accounts'!S43</f>
        <v>0</v>
      </c>
      <c r="O59" s="880">
        <f>'O5 Details by Class &amp; Accounts'!T43</f>
        <v>0</v>
      </c>
      <c r="P59" s="880">
        <f>'O5 Details by Class &amp; Accounts'!U43</f>
        <v>0</v>
      </c>
      <c r="Q59" s="880">
        <f>'O5 Details by Class &amp; Accounts'!V43</f>
        <v>0</v>
      </c>
      <c r="R59" s="880">
        <f>'O5 Details by Class &amp; Accounts'!W43</f>
        <v>0</v>
      </c>
      <c r="S59" s="880">
        <f>'O5 Details by Class &amp; Accounts'!X43</f>
        <v>0</v>
      </c>
      <c r="T59" s="880">
        <f>'O5 Details by Class &amp; Accounts'!Y43</f>
        <v>0</v>
      </c>
      <c r="U59" s="880">
        <f>'O5 Details by Class &amp; Accounts'!Z43</f>
        <v>0</v>
      </c>
      <c r="V59" s="880">
        <f>'O5 Details by Class &amp; Accounts'!AA43</f>
        <v>0</v>
      </c>
      <c r="W59" s="880">
        <f>'O5 Details by Class &amp; Accounts'!AB43</f>
        <v>0</v>
      </c>
      <c r="X59" s="1061">
        <f t="shared" si="3"/>
        <v>9794341.577999996</v>
      </c>
      <c r="Y59" s="880">
        <f>'O5 Details by Class &amp; Accounts'!AD43</f>
        <v>8558645.2497258391</v>
      </c>
      <c r="Z59" s="880">
        <f>'O5 Details by Class &amp; Accounts'!AE43</f>
        <v>832424.06663459039</v>
      </c>
      <c r="AA59" s="880">
        <f>'O5 Details by Class &amp; Accounts'!AF43</f>
        <v>99239.87441995593</v>
      </c>
      <c r="AB59" s="880">
        <f>'O5 Details by Class &amp; Accounts'!AG43</f>
        <v>0</v>
      </c>
      <c r="AC59" s="880">
        <f>'O5 Details by Class &amp; Accounts'!AH43</f>
        <v>0</v>
      </c>
      <c r="AD59" s="880">
        <f>'O5 Details by Class &amp; Accounts'!AI43</f>
        <v>0</v>
      </c>
      <c r="AE59" s="880">
        <f>'O5 Details by Class &amp; Accounts'!AJ43</f>
        <v>175219.03022250917</v>
      </c>
      <c r="AF59" s="880">
        <f>'O5 Details by Class &amp; Accounts'!AK43</f>
        <v>71452.709582368276</v>
      </c>
      <c r="AG59" s="880">
        <f>'O5 Details by Class &amp; Accounts'!AL43</f>
        <v>57360.647414734536</v>
      </c>
      <c r="AH59" s="880">
        <f>'O5 Details by Class &amp; Accounts'!AM43</f>
        <v>0</v>
      </c>
      <c r="AI59" s="880">
        <f>'O5 Details by Class &amp; Accounts'!AN43</f>
        <v>0</v>
      </c>
      <c r="AJ59" s="880">
        <f>'O5 Details by Class &amp; Accounts'!AO43</f>
        <v>0</v>
      </c>
      <c r="AK59" s="880">
        <f>'O5 Details by Class &amp; Accounts'!AP43</f>
        <v>0</v>
      </c>
      <c r="AL59" s="880">
        <f>'O5 Details by Class &amp; Accounts'!AQ43</f>
        <v>0</v>
      </c>
      <c r="AM59" s="880">
        <f>'O5 Details by Class &amp; Accounts'!AR43</f>
        <v>0</v>
      </c>
      <c r="AN59" s="880">
        <f>'O5 Details by Class &amp; Accounts'!AS43</f>
        <v>0</v>
      </c>
      <c r="AO59" s="880">
        <f>'O5 Details by Class &amp; Accounts'!AT43</f>
        <v>0</v>
      </c>
      <c r="AP59" s="880">
        <f>'O5 Details by Class &amp; Accounts'!AU43</f>
        <v>0</v>
      </c>
      <c r="AQ59" s="880">
        <f>'O5 Details by Class &amp; Accounts'!AV43</f>
        <v>0</v>
      </c>
      <c r="AR59" s="880">
        <f>'O5 Details by Class &amp; Accounts'!AW43</f>
        <v>0</v>
      </c>
      <c r="AS59" s="1061">
        <f t="shared" si="0"/>
        <v>9794341.577999996</v>
      </c>
      <c r="AV59" s="1640" t="s">
        <v>699</v>
      </c>
    </row>
    <row r="60" spans="1:48" s="603" customFormat="1" ht="12.75" x14ac:dyDescent="0.2">
      <c r="A60" s="1062" t="s">
        <v>827</v>
      </c>
      <c r="B60" s="1063" t="s">
        <v>391</v>
      </c>
      <c r="C60" s="1071"/>
      <c r="D60" s="880">
        <f>'O5 Details by Class &amp; Accounts'!I44</f>
        <v>466224.28226912953</v>
      </c>
      <c r="E60" s="880">
        <f>'O5 Details by Class &amp; Accounts'!J44</f>
        <v>191326.22604492956</v>
      </c>
      <c r="F60" s="880">
        <f>'O5 Details by Class &amp; Accounts'!K44</f>
        <v>299694.56974055752</v>
      </c>
      <c r="G60" s="880">
        <f>'O5 Details by Class &amp; Accounts'!L44</f>
        <v>0</v>
      </c>
      <c r="H60" s="880">
        <f>'O5 Details by Class &amp; Accounts'!M44</f>
        <v>0</v>
      </c>
      <c r="I60" s="880">
        <f>'O5 Details by Class &amp; Accounts'!N44</f>
        <v>0</v>
      </c>
      <c r="J60" s="880">
        <f>'O5 Details by Class &amp; Accounts'!O44</f>
        <v>0</v>
      </c>
      <c r="K60" s="880">
        <f>'O5 Details by Class &amp; Accounts'!P44</f>
        <v>0</v>
      </c>
      <c r="L60" s="880">
        <f>'O5 Details by Class &amp; Accounts'!Q44</f>
        <v>96.579945384146285</v>
      </c>
      <c r="M60" s="880">
        <f>'O5 Details by Class &amp; Accounts'!R44</f>
        <v>0</v>
      </c>
      <c r="N60" s="880">
        <f>'O5 Details by Class &amp; Accounts'!S44</f>
        <v>0</v>
      </c>
      <c r="O60" s="880">
        <f>'O5 Details by Class &amp; Accounts'!T44</f>
        <v>0</v>
      </c>
      <c r="P60" s="880">
        <f>'O5 Details by Class &amp; Accounts'!U44</f>
        <v>0</v>
      </c>
      <c r="Q60" s="880">
        <f>'O5 Details by Class &amp; Accounts'!V44</f>
        <v>0</v>
      </c>
      <c r="R60" s="880">
        <f>'O5 Details by Class &amp; Accounts'!W44</f>
        <v>0</v>
      </c>
      <c r="S60" s="880">
        <f>'O5 Details by Class &amp; Accounts'!X44</f>
        <v>0</v>
      </c>
      <c r="T60" s="880">
        <f>'O5 Details by Class &amp; Accounts'!Y44</f>
        <v>0</v>
      </c>
      <c r="U60" s="880">
        <f>'O5 Details by Class &amp; Accounts'!Z44</f>
        <v>0</v>
      </c>
      <c r="V60" s="880">
        <f>'O5 Details by Class &amp; Accounts'!AA44</f>
        <v>0</v>
      </c>
      <c r="W60" s="880">
        <f>'O5 Details by Class &amp; Accounts'!AB44</f>
        <v>0</v>
      </c>
      <c r="X60" s="1061">
        <f t="shared" si="3"/>
        <v>515491.66200000036</v>
      </c>
      <c r="Y60" s="880">
        <f>'O5 Details by Class &amp; Accounts'!AD44</f>
        <v>380749.14710440068</v>
      </c>
      <c r="Z60" s="880">
        <f>'O5 Details by Class &amp; Accounts'!AE44</f>
        <v>37032.117134478714</v>
      </c>
      <c r="AA60" s="880">
        <f>'O5 Details by Class &amp; Accounts'!AF44</f>
        <v>4052.8711885373696</v>
      </c>
      <c r="AB60" s="880">
        <f>'O5 Details by Class &amp; Accounts'!AG44</f>
        <v>0</v>
      </c>
      <c r="AC60" s="880">
        <f>'O5 Details by Class &amp; Accounts'!AH44</f>
        <v>0</v>
      </c>
      <c r="AD60" s="880">
        <f>'O5 Details by Class &amp; Accounts'!AI44</f>
        <v>0</v>
      </c>
      <c r="AE60" s="880">
        <f>'O5 Details by Class &amp; Accounts'!AJ44</f>
        <v>87926.996286394613</v>
      </c>
      <c r="AF60" s="880">
        <f>'O5 Details by Class &amp; Accounts'!AK44</f>
        <v>3178.7225008136234</v>
      </c>
      <c r="AG60" s="880">
        <f>'O5 Details by Class &amp; Accounts'!AL44</f>
        <v>2551.8077853753812</v>
      </c>
      <c r="AH60" s="880">
        <f>'O5 Details by Class &amp; Accounts'!AM44</f>
        <v>0</v>
      </c>
      <c r="AI60" s="880">
        <f>'O5 Details by Class &amp; Accounts'!AN44</f>
        <v>0</v>
      </c>
      <c r="AJ60" s="880">
        <f>'O5 Details by Class &amp; Accounts'!AO44</f>
        <v>0</v>
      </c>
      <c r="AK60" s="880">
        <f>'O5 Details by Class &amp; Accounts'!AP44</f>
        <v>0</v>
      </c>
      <c r="AL60" s="880">
        <f>'O5 Details by Class &amp; Accounts'!AQ44</f>
        <v>0</v>
      </c>
      <c r="AM60" s="880">
        <f>'O5 Details by Class &amp; Accounts'!AR44</f>
        <v>0</v>
      </c>
      <c r="AN60" s="880">
        <f>'O5 Details by Class &amp; Accounts'!AS44</f>
        <v>0</v>
      </c>
      <c r="AO60" s="880">
        <f>'O5 Details by Class &amp; Accounts'!AT44</f>
        <v>0</v>
      </c>
      <c r="AP60" s="880">
        <f>'O5 Details by Class &amp; Accounts'!AU44</f>
        <v>0</v>
      </c>
      <c r="AQ60" s="880">
        <f>'O5 Details by Class &amp; Accounts'!AV44</f>
        <v>0</v>
      </c>
      <c r="AR60" s="880">
        <f>'O5 Details by Class &amp; Accounts'!AW44</f>
        <v>0</v>
      </c>
      <c r="AS60" s="1061">
        <f t="shared" si="0"/>
        <v>515491.66200000036</v>
      </c>
      <c r="AV60" s="1640" t="s">
        <v>700</v>
      </c>
    </row>
    <row r="61" spans="1:48" s="603" customFormat="1" ht="12.75" x14ac:dyDescent="0.2">
      <c r="A61" s="1064">
        <v>1830</v>
      </c>
      <c r="B61" s="1065" t="s">
        <v>763</v>
      </c>
      <c r="C61" s="1061">
        <f>SUM(D61:W61)</f>
        <v>19146833.16</v>
      </c>
      <c r="D61" s="880">
        <f>D58+D59+D60</f>
        <v>8495673.8535600491</v>
      </c>
      <c r="E61" s="880">
        <f t="shared" ref="E61:W61" si="14">E58+E59+E60</f>
        <v>3486401.8840870541</v>
      </c>
      <c r="F61" s="880">
        <f t="shared" si="14"/>
        <v>6998612.5768175069</v>
      </c>
      <c r="G61" s="880">
        <f t="shared" si="14"/>
        <v>0</v>
      </c>
      <c r="H61" s="880">
        <f t="shared" si="14"/>
        <v>0</v>
      </c>
      <c r="I61" s="880">
        <f t="shared" si="14"/>
        <v>0</v>
      </c>
      <c r="J61" s="880">
        <f t="shared" si="14"/>
        <v>164384.93780860992</v>
      </c>
      <c r="K61" s="880">
        <f t="shared" si="14"/>
        <v>0</v>
      </c>
      <c r="L61" s="880">
        <f t="shared" si="14"/>
        <v>1759.9077267809614</v>
      </c>
      <c r="M61" s="880">
        <f t="shared" si="14"/>
        <v>0</v>
      </c>
      <c r="N61" s="880">
        <f t="shared" si="14"/>
        <v>0</v>
      </c>
      <c r="O61" s="880">
        <f t="shared" si="14"/>
        <v>0</v>
      </c>
      <c r="P61" s="880">
        <f t="shared" si="14"/>
        <v>0</v>
      </c>
      <c r="Q61" s="880">
        <f t="shared" si="14"/>
        <v>0</v>
      </c>
      <c r="R61" s="880">
        <f t="shared" si="14"/>
        <v>0</v>
      </c>
      <c r="S61" s="880">
        <f t="shared" si="14"/>
        <v>0</v>
      </c>
      <c r="T61" s="880">
        <f t="shared" si="14"/>
        <v>0</v>
      </c>
      <c r="U61" s="880">
        <f t="shared" si="14"/>
        <v>0</v>
      </c>
      <c r="V61" s="880">
        <f t="shared" si="14"/>
        <v>0</v>
      </c>
      <c r="W61" s="880">
        <f t="shared" si="14"/>
        <v>0</v>
      </c>
      <c r="X61" s="1061">
        <f t="shared" si="3"/>
        <v>10309833.239999998</v>
      </c>
      <c r="Y61" s="880">
        <f>Y59+Y60</f>
        <v>8939394.3968302403</v>
      </c>
      <c r="Z61" s="880">
        <f t="shared" ref="Z61:AR61" si="15">Z59+Z60</f>
        <v>869456.18376906915</v>
      </c>
      <c r="AA61" s="880">
        <f t="shared" si="15"/>
        <v>103292.74560849329</v>
      </c>
      <c r="AB61" s="880">
        <f t="shared" si="15"/>
        <v>0</v>
      </c>
      <c r="AC61" s="880">
        <f t="shared" si="15"/>
        <v>0</v>
      </c>
      <c r="AD61" s="880">
        <f t="shared" si="15"/>
        <v>0</v>
      </c>
      <c r="AE61" s="880">
        <f t="shared" si="15"/>
        <v>263146.02650890377</v>
      </c>
      <c r="AF61" s="880">
        <f t="shared" si="15"/>
        <v>74631.432083181906</v>
      </c>
      <c r="AG61" s="880">
        <f t="shared" si="15"/>
        <v>59912.455200109915</v>
      </c>
      <c r="AH61" s="880">
        <f t="shared" si="15"/>
        <v>0</v>
      </c>
      <c r="AI61" s="880">
        <f t="shared" si="15"/>
        <v>0</v>
      </c>
      <c r="AJ61" s="880">
        <f t="shared" si="15"/>
        <v>0</v>
      </c>
      <c r="AK61" s="880">
        <f t="shared" si="15"/>
        <v>0</v>
      </c>
      <c r="AL61" s="880">
        <f t="shared" si="15"/>
        <v>0</v>
      </c>
      <c r="AM61" s="880">
        <f t="shared" si="15"/>
        <v>0</v>
      </c>
      <c r="AN61" s="880">
        <f t="shared" si="15"/>
        <v>0</v>
      </c>
      <c r="AO61" s="880">
        <f t="shared" si="15"/>
        <v>0</v>
      </c>
      <c r="AP61" s="880">
        <f t="shared" si="15"/>
        <v>0</v>
      </c>
      <c r="AQ61" s="880">
        <f t="shared" si="15"/>
        <v>0</v>
      </c>
      <c r="AR61" s="880">
        <f t="shared" si="15"/>
        <v>0</v>
      </c>
      <c r="AS61" s="1061">
        <f t="shared" si="0"/>
        <v>29456666.399999999</v>
      </c>
      <c r="AV61" s="1640" t="e">
        <v>#N/A</v>
      </c>
    </row>
    <row r="62" spans="1:48" s="603" customFormat="1" ht="12.75" x14ac:dyDescent="0.2">
      <c r="A62" s="234"/>
      <c r="B62" s="602"/>
      <c r="C62" s="744"/>
      <c r="D62" s="581"/>
      <c r="E62" s="581"/>
      <c r="F62" s="581"/>
      <c r="G62" s="581"/>
      <c r="H62" s="581"/>
      <c r="I62" s="581"/>
      <c r="J62" s="581"/>
      <c r="K62" s="581"/>
      <c r="L62" s="581"/>
      <c r="M62" s="581"/>
      <c r="N62" s="581"/>
      <c r="O62" s="581"/>
      <c r="P62" s="581"/>
      <c r="Q62" s="581"/>
      <c r="R62" s="581"/>
      <c r="S62" s="581"/>
      <c r="T62" s="581"/>
      <c r="U62" s="581"/>
      <c r="V62" s="581"/>
      <c r="W62" s="581"/>
      <c r="X62" s="583"/>
      <c r="Y62" s="581"/>
      <c r="Z62" s="581"/>
      <c r="AA62" s="581"/>
      <c r="AB62" s="581"/>
      <c r="AC62" s="581"/>
      <c r="AD62" s="581"/>
      <c r="AE62" s="581"/>
      <c r="AF62" s="581"/>
      <c r="AG62" s="581"/>
      <c r="AH62" s="581"/>
      <c r="AI62" s="581"/>
      <c r="AJ62" s="581"/>
      <c r="AK62" s="581"/>
      <c r="AL62" s="581"/>
      <c r="AM62" s="581"/>
      <c r="AN62" s="581"/>
      <c r="AO62" s="581"/>
      <c r="AP62" s="581"/>
      <c r="AQ62" s="581"/>
      <c r="AR62" s="581"/>
      <c r="AS62" s="744"/>
      <c r="AV62" s="1640" t="e">
        <v>#N/A</v>
      </c>
    </row>
    <row r="63" spans="1:48" s="603" customFormat="1" ht="25.5" x14ac:dyDescent="0.2">
      <c r="A63" s="1031" t="s">
        <v>828</v>
      </c>
      <c r="B63" s="1032" t="s">
        <v>392</v>
      </c>
      <c r="C63" s="744"/>
      <c r="D63" s="581">
        <f>'O5 Details by Class &amp; Accounts'!I46</f>
        <v>0</v>
      </c>
      <c r="E63" s="581">
        <f>'O5 Details by Class &amp; Accounts'!J46</f>
        <v>0</v>
      </c>
      <c r="F63" s="581">
        <f>'O5 Details by Class &amp; Accounts'!K46</f>
        <v>0</v>
      </c>
      <c r="G63" s="581">
        <f>'O5 Details by Class &amp; Accounts'!L46</f>
        <v>0</v>
      </c>
      <c r="H63" s="581">
        <f>'O5 Details by Class &amp; Accounts'!M46</f>
        <v>0</v>
      </c>
      <c r="I63" s="581">
        <f>'O5 Details by Class &amp; Accounts'!N46</f>
        <v>0</v>
      </c>
      <c r="J63" s="581">
        <f>'O5 Details by Class &amp; Accounts'!O46</f>
        <v>0</v>
      </c>
      <c r="K63" s="581">
        <f>'O5 Details by Class &amp; Accounts'!P46</f>
        <v>0</v>
      </c>
      <c r="L63" s="581">
        <f>'O5 Details by Class &amp; Accounts'!Q46</f>
        <v>0</v>
      </c>
      <c r="M63" s="581">
        <f>'O5 Details by Class &amp; Accounts'!R46</f>
        <v>0</v>
      </c>
      <c r="N63" s="581">
        <f>'O5 Details by Class &amp; Accounts'!S46</f>
        <v>0</v>
      </c>
      <c r="O63" s="581">
        <f>'O5 Details by Class &amp; Accounts'!T46</f>
        <v>0</v>
      </c>
      <c r="P63" s="581">
        <f>'O5 Details by Class &amp; Accounts'!U46</f>
        <v>0</v>
      </c>
      <c r="Q63" s="581">
        <f>'O5 Details by Class &amp; Accounts'!V46</f>
        <v>0</v>
      </c>
      <c r="R63" s="581">
        <f>'O5 Details by Class &amp; Accounts'!W46</f>
        <v>0</v>
      </c>
      <c r="S63" s="581">
        <f>'O5 Details by Class &amp; Accounts'!X46</f>
        <v>0</v>
      </c>
      <c r="T63" s="581">
        <f>'O5 Details by Class &amp; Accounts'!Y46</f>
        <v>0</v>
      </c>
      <c r="U63" s="581">
        <f>'O5 Details by Class &amp; Accounts'!Z46</f>
        <v>0</v>
      </c>
      <c r="V63" s="581">
        <f>'O5 Details by Class &amp; Accounts'!AA46</f>
        <v>0</v>
      </c>
      <c r="W63" s="581">
        <f>'O5 Details by Class &amp; Accounts'!AB46</f>
        <v>0</v>
      </c>
      <c r="X63" s="583">
        <f t="shared" si="3"/>
        <v>0</v>
      </c>
      <c r="Y63" s="581">
        <f>'O5 Details by Class &amp; Accounts'!AD46</f>
        <v>0</v>
      </c>
      <c r="Z63" s="581">
        <f>'O5 Details by Class &amp; Accounts'!AE46</f>
        <v>0</v>
      </c>
      <c r="AA63" s="581">
        <f>'O5 Details by Class &amp; Accounts'!AF46</f>
        <v>0</v>
      </c>
      <c r="AB63" s="581">
        <f>'O5 Details by Class &amp; Accounts'!AG46</f>
        <v>0</v>
      </c>
      <c r="AC63" s="581">
        <f>'O5 Details by Class &amp; Accounts'!AH46</f>
        <v>0</v>
      </c>
      <c r="AD63" s="581">
        <f>'O5 Details by Class &amp; Accounts'!AI46</f>
        <v>0</v>
      </c>
      <c r="AE63" s="581">
        <f>'O5 Details by Class &amp; Accounts'!AJ46</f>
        <v>0</v>
      </c>
      <c r="AF63" s="581">
        <f>'O5 Details by Class &amp; Accounts'!AK46</f>
        <v>0</v>
      </c>
      <c r="AG63" s="581">
        <f>'O5 Details by Class &amp; Accounts'!AL46</f>
        <v>0</v>
      </c>
      <c r="AH63" s="581">
        <f>'O5 Details by Class &amp; Accounts'!AM46</f>
        <v>0</v>
      </c>
      <c r="AI63" s="581">
        <f>'O5 Details by Class &amp; Accounts'!AN46</f>
        <v>0</v>
      </c>
      <c r="AJ63" s="581">
        <f>'O5 Details by Class &amp; Accounts'!AO46</f>
        <v>0</v>
      </c>
      <c r="AK63" s="581">
        <f>'O5 Details by Class &amp; Accounts'!AP46</f>
        <v>0</v>
      </c>
      <c r="AL63" s="581">
        <f>'O5 Details by Class &amp; Accounts'!AQ46</f>
        <v>0</v>
      </c>
      <c r="AM63" s="581">
        <f>'O5 Details by Class &amp; Accounts'!AR46</f>
        <v>0</v>
      </c>
      <c r="AN63" s="581">
        <f>'O5 Details by Class &amp; Accounts'!AS46</f>
        <v>0</v>
      </c>
      <c r="AO63" s="581">
        <f>'O5 Details by Class &amp; Accounts'!AT46</f>
        <v>0</v>
      </c>
      <c r="AP63" s="581">
        <f>'O5 Details by Class &amp; Accounts'!AU46</f>
        <v>0</v>
      </c>
      <c r="AQ63" s="581">
        <f>'O5 Details by Class &amp; Accounts'!AV46</f>
        <v>0</v>
      </c>
      <c r="AR63" s="581">
        <f>'O5 Details by Class &amp; Accounts'!AW46</f>
        <v>0</v>
      </c>
      <c r="AS63" s="583">
        <f t="shared" si="0"/>
        <v>0</v>
      </c>
      <c r="AV63" s="1640" t="s">
        <v>1417</v>
      </c>
    </row>
    <row r="64" spans="1:48" s="603" customFormat="1" ht="12.75" x14ac:dyDescent="0.2">
      <c r="A64" s="1034" t="s">
        <v>829</v>
      </c>
      <c r="B64" s="1035" t="s">
        <v>393</v>
      </c>
      <c r="C64" s="744"/>
      <c r="D64" s="581">
        <f>'O5 Details by Class &amp; Accounts'!I47</f>
        <v>10634457.134549847</v>
      </c>
      <c r="E64" s="581">
        <f>'O5 Details by Class &amp; Accounts'!J47</f>
        <v>4364102.4866557447</v>
      </c>
      <c r="F64" s="581">
        <f>'O5 Details by Class &amp; Accounts'!K47</f>
        <v>8872259.021195963</v>
      </c>
      <c r="G64" s="581">
        <f>'O5 Details by Class &amp; Accounts'!L47</f>
        <v>0</v>
      </c>
      <c r="H64" s="581">
        <f>'O5 Details by Class &amp; Accounts'!M47</f>
        <v>0</v>
      </c>
      <c r="I64" s="581">
        <f>'O5 Details by Class &amp; Accounts'!N47</f>
        <v>0</v>
      </c>
      <c r="J64" s="581">
        <f>'O5 Details by Class &amp; Accounts'!O47</f>
        <v>217716.61421746126</v>
      </c>
      <c r="K64" s="581">
        <f>'O5 Details by Class &amp; Accounts'!P47</f>
        <v>0</v>
      </c>
      <c r="L64" s="581">
        <f>'O5 Details by Class &amp; Accounts'!Q47</f>
        <v>2202.9639559871453</v>
      </c>
      <c r="M64" s="581">
        <f>'O5 Details by Class &amp; Accounts'!R47</f>
        <v>0</v>
      </c>
      <c r="N64" s="581">
        <f>'O5 Details by Class &amp; Accounts'!S47</f>
        <v>0</v>
      </c>
      <c r="O64" s="581">
        <f>'O5 Details by Class &amp; Accounts'!T47</f>
        <v>0</v>
      </c>
      <c r="P64" s="581">
        <f>'O5 Details by Class &amp; Accounts'!U47</f>
        <v>0</v>
      </c>
      <c r="Q64" s="581">
        <f>'O5 Details by Class &amp; Accounts'!V47</f>
        <v>0</v>
      </c>
      <c r="R64" s="581">
        <f>'O5 Details by Class &amp; Accounts'!W47</f>
        <v>0</v>
      </c>
      <c r="S64" s="581">
        <f>'O5 Details by Class &amp; Accounts'!X47</f>
        <v>0</v>
      </c>
      <c r="T64" s="581">
        <f>'O5 Details by Class &amp; Accounts'!Y47</f>
        <v>0</v>
      </c>
      <c r="U64" s="581">
        <f>'O5 Details by Class &amp; Accounts'!Z47</f>
        <v>0</v>
      </c>
      <c r="V64" s="581">
        <f>'O5 Details by Class &amp; Accounts'!AA47</f>
        <v>0</v>
      </c>
      <c r="W64" s="581">
        <f>'O5 Details by Class &amp; Accounts'!AB47</f>
        <v>0</v>
      </c>
      <c r="X64" s="583">
        <f t="shared" si="3"/>
        <v>12971935.964925</v>
      </c>
      <c r="Y64" s="581">
        <f>'O5 Details by Class &amp; Accounts'!AD47</f>
        <v>11335340.639469901</v>
      </c>
      <c r="Z64" s="581">
        <f>'O5 Details by Class &amp; Accounts'!AE47</f>
        <v>1102488.7790620988</v>
      </c>
      <c r="AA64" s="581">
        <f>'O5 Details by Class &amp; Accounts'!AF47</f>
        <v>131436.43050334987</v>
      </c>
      <c r="AB64" s="581">
        <f>'O5 Details by Class &amp; Accounts'!AG47</f>
        <v>0</v>
      </c>
      <c r="AC64" s="581">
        <f>'O5 Details by Class &amp; Accounts'!AH47</f>
        <v>0</v>
      </c>
      <c r="AD64" s="581">
        <f>'O5 Details by Class &amp; Accounts'!AI47</f>
        <v>0</v>
      </c>
      <c r="AE64" s="581">
        <f>'O5 Details by Class &amp; Accounts'!AJ47</f>
        <v>232065.62909630305</v>
      </c>
      <c r="AF64" s="581">
        <f>'O5 Details by Class &amp; Accounts'!AK47</f>
        <v>94634.229962411919</v>
      </c>
      <c r="AG64" s="581">
        <f>'O5 Details by Class &amp; Accounts'!AL47</f>
        <v>75970.25683093624</v>
      </c>
      <c r="AH64" s="581">
        <f>'O5 Details by Class &amp; Accounts'!AM47</f>
        <v>0</v>
      </c>
      <c r="AI64" s="581">
        <f>'O5 Details by Class &amp; Accounts'!AN47</f>
        <v>0</v>
      </c>
      <c r="AJ64" s="581">
        <f>'O5 Details by Class &amp; Accounts'!AO47</f>
        <v>0</v>
      </c>
      <c r="AK64" s="581">
        <f>'O5 Details by Class &amp; Accounts'!AP47</f>
        <v>0</v>
      </c>
      <c r="AL64" s="581">
        <f>'O5 Details by Class &amp; Accounts'!AQ47</f>
        <v>0</v>
      </c>
      <c r="AM64" s="581">
        <f>'O5 Details by Class &amp; Accounts'!AR47</f>
        <v>0</v>
      </c>
      <c r="AN64" s="581">
        <f>'O5 Details by Class &amp; Accounts'!AS47</f>
        <v>0</v>
      </c>
      <c r="AO64" s="581">
        <f>'O5 Details by Class &amp; Accounts'!AT47</f>
        <v>0</v>
      </c>
      <c r="AP64" s="581">
        <f>'O5 Details by Class &amp; Accounts'!AU47</f>
        <v>0</v>
      </c>
      <c r="AQ64" s="581">
        <f>'O5 Details by Class &amp; Accounts'!AV47</f>
        <v>0</v>
      </c>
      <c r="AR64" s="581">
        <f>'O5 Details by Class &amp; Accounts'!AW47</f>
        <v>0</v>
      </c>
      <c r="AS64" s="583">
        <f t="shared" si="0"/>
        <v>12971935.964925</v>
      </c>
      <c r="AV64" s="1640" t="s">
        <v>699</v>
      </c>
    </row>
    <row r="65" spans="1:48" s="603" customFormat="1" ht="25.5" x14ac:dyDescent="0.2">
      <c r="A65" s="1034" t="s">
        <v>830</v>
      </c>
      <c r="B65" s="1035" t="s">
        <v>394</v>
      </c>
      <c r="C65" s="744"/>
      <c r="D65" s="581">
        <f>'O5 Details by Class &amp; Accounts'!I48</f>
        <v>1303573.5225029713</v>
      </c>
      <c r="E65" s="581">
        <f>'O5 Details by Class &amp; Accounts'!J48</f>
        <v>534952.40792416956</v>
      </c>
      <c r="F65" s="581">
        <f>'O5 Details by Class &amp; Accounts'!K48</f>
        <v>837952.72106010374</v>
      </c>
      <c r="G65" s="581">
        <f>'O5 Details by Class &amp; Accounts'!L48</f>
        <v>0</v>
      </c>
      <c r="H65" s="581">
        <f>'O5 Details by Class &amp; Accounts'!M48</f>
        <v>0</v>
      </c>
      <c r="I65" s="581">
        <f>'O5 Details by Class &amp; Accounts'!N48</f>
        <v>0</v>
      </c>
      <c r="J65" s="581">
        <f>'O5 Details by Class &amp; Accounts'!O48</f>
        <v>0</v>
      </c>
      <c r="K65" s="581">
        <f>'O5 Details by Class &amp; Accounts'!P48</f>
        <v>0</v>
      </c>
      <c r="L65" s="581">
        <f>'O5 Details by Class &amp; Accounts'!Q48</f>
        <v>270.03968775457412</v>
      </c>
      <c r="M65" s="581">
        <f>'O5 Details by Class &amp; Accounts'!R48</f>
        <v>0</v>
      </c>
      <c r="N65" s="581">
        <f>'O5 Details by Class &amp; Accounts'!S48</f>
        <v>0</v>
      </c>
      <c r="O65" s="581">
        <f>'O5 Details by Class &amp; Accounts'!T48</f>
        <v>0</v>
      </c>
      <c r="P65" s="581">
        <f>'O5 Details by Class &amp; Accounts'!U48</f>
        <v>0</v>
      </c>
      <c r="Q65" s="581">
        <f>'O5 Details by Class &amp; Accounts'!V48</f>
        <v>0</v>
      </c>
      <c r="R65" s="581">
        <f>'O5 Details by Class &amp; Accounts'!W48</f>
        <v>0</v>
      </c>
      <c r="S65" s="581">
        <f>'O5 Details by Class &amp; Accounts'!X48</f>
        <v>0</v>
      </c>
      <c r="T65" s="581">
        <f>'O5 Details by Class &amp; Accounts'!Y48</f>
        <v>0</v>
      </c>
      <c r="U65" s="581">
        <f>'O5 Details by Class &amp; Accounts'!Z48</f>
        <v>0</v>
      </c>
      <c r="V65" s="581">
        <f>'O5 Details by Class &amp; Accounts'!AA48</f>
        <v>0</v>
      </c>
      <c r="W65" s="581">
        <f>'O5 Details by Class &amp; Accounts'!AB48</f>
        <v>0</v>
      </c>
      <c r="X65" s="583">
        <f t="shared" si="3"/>
        <v>1441326.2183249996</v>
      </c>
      <c r="Y65" s="581">
        <f>'O5 Details by Class &amp; Accounts'!AD48</f>
        <v>1064583.1325327128</v>
      </c>
      <c r="Z65" s="581">
        <f>'O5 Details by Class &amp; Accounts'!AE48</f>
        <v>103542.62790385653</v>
      </c>
      <c r="AA65" s="581">
        <f>'O5 Details by Class &amp; Accounts'!AF48</f>
        <v>11331.918504499319</v>
      </c>
      <c r="AB65" s="581">
        <f>'O5 Details by Class &amp; Accounts'!AG48</f>
        <v>0</v>
      </c>
      <c r="AC65" s="581">
        <f>'O5 Details by Class &amp; Accounts'!AH48</f>
        <v>0</v>
      </c>
      <c r="AD65" s="581">
        <f>'O5 Details by Class &amp; Accounts'!AI48</f>
        <v>0</v>
      </c>
      <c r="AE65" s="581">
        <f>'O5 Details by Class &amp; Accounts'!AJ48</f>
        <v>245845.8485137347</v>
      </c>
      <c r="AF65" s="581">
        <f>'O5 Details by Class &amp; Accounts'!AK48</f>
        <v>8887.7792192151519</v>
      </c>
      <c r="AG65" s="581">
        <f>'O5 Details by Class &amp; Accounts'!AL48</f>
        <v>7134.9116509810538</v>
      </c>
      <c r="AH65" s="581">
        <f>'O5 Details by Class &amp; Accounts'!AM48</f>
        <v>0</v>
      </c>
      <c r="AI65" s="581">
        <f>'O5 Details by Class &amp; Accounts'!AN48</f>
        <v>0</v>
      </c>
      <c r="AJ65" s="581">
        <f>'O5 Details by Class &amp; Accounts'!AO48</f>
        <v>0</v>
      </c>
      <c r="AK65" s="581">
        <f>'O5 Details by Class &amp; Accounts'!AP48</f>
        <v>0</v>
      </c>
      <c r="AL65" s="581">
        <f>'O5 Details by Class &amp; Accounts'!AQ48</f>
        <v>0</v>
      </c>
      <c r="AM65" s="581">
        <f>'O5 Details by Class &amp; Accounts'!AR48</f>
        <v>0</v>
      </c>
      <c r="AN65" s="581">
        <f>'O5 Details by Class &amp; Accounts'!AS48</f>
        <v>0</v>
      </c>
      <c r="AO65" s="581">
        <f>'O5 Details by Class &amp; Accounts'!AT48</f>
        <v>0</v>
      </c>
      <c r="AP65" s="581">
        <f>'O5 Details by Class &amp; Accounts'!AU48</f>
        <v>0</v>
      </c>
      <c r="AQ65" s="581">
        <f>'O5 Details by Class &amp; Accounts'!AV48</f>
        <v>0</v>
      </c>
      <c r="AR65" s="581">
        <f>'O5 Details by Class &amp; Accounts'!AW48</f>
        <v>0</v>
      </c>
      <c r="AS65" s="583">
        <f t="shared" si="0"/>
        <v>1441326.2183249996</v>
      </c>
      <c r="AV65" s="1640" t="s">
        <v>700</v>
      </c>
    </row>
    <row r="66" spans="1:48" s="603" customFormat="1" ht="12.75" x14ac:dyDescent="0.2">
      <c r="A66" s="1036">
        <v>1835</v>
      </c>
      <c r="B66" s="1037" t="s">
        <v>763</v>
      </c>
      <c r="C66" s="583">
        <f>SUM(D66:W66)</f>
        <v>26767486.91175</v>
      </c>
      <c r="D66" s="581">
        <f>D63+D64+D65</f>
        <v>11938030.657052819</v>
      </c>
      <c r="E66" s="581">
        <f t="shared" ref="E66:W66" si="16">E63+E64+E65</f>
        <v>4899054.8945799144</v>
      </c>
      <c r="F66" s="581">
        <f t="shared" si="16"/>
        <v>9710211.7422560677</v>
      </c>
      <c r="G66" s="581">
        <f t="shared" si="16"/>
        <v>0</v>
      </c>
      <c r="H66" s="581">
        <f t="shared" si="16"/>
        <v>0</v>
      </c>
      <c r="I66" s="581">
        <f t="shared" si="16"/>
        <v>0</v>
      </c>
      <c r="J66" s="581">
        <f t="shared" si="16"/>
        <v>217716.61421746126</v>
      </c>
      <c r="K66" s="581">
        <f t="shared" si="16"/>
        <v>0</v>
      </c>
      <c r="L66" s="581">
        <f t="shared" si="16"/>
        <v>2473.0036437417193</v>
      </c>
      <c r="M66" s="581">
        <f t="shared" si="16"/>
        <v>0</v>
      </c>
      <c r="N66" s="581">
        <f t="shared" si="16"/>
        <v>0</v>
      </c>
      <c r="O66" s="581">
        <f t="shared" si="16"/>
        <v>0</v>
      </c>
      <c r="P66" s="581">
        <f t="shared" si="16"/>
        <v>0</v>
      </c>
      <c r="Q66" s="581">
        <f t="shared" si="16"/>
        <v>0</v>
      </c>
      <c r="R66" s="581">
        <f t="shared" si="16"/>
        <v>0</v>
      </c>
      <c r="S66" s="581">
        <f t="shared" si="16"/>
        <v>0</v>
      </c>
      <c r="T66" s="581">
        <f t="shared" si="16"/>
        <v>0</v>
      </c>
      <c r="U66" s="581">
        <f t="shared" si="16"/>
        <v>0</v>
      </c>
      <c r="V66" s="581">
        <f t="shared" si="16"/>
        <v>0</v>
      </c>
      <c r="W66" s="581">
        <f t="shared" si="16"/>
        <v>0</v>
      </c>
      <c r="X66" s="583">
        <f t="shared" si="3"/>
        <v>14413262.183250001</v>
      </c>
      <c r="Y66" s="581">
        <f>Y63+Y64+Y65</f>
        <v>12399923.772002613</v>
      </c>
      <c r="Z66" s="581">
        <f t="shared" ref="Z66:AR66" si="17">Z63+Z64+Z65</f>
        <v>1206031.4069659554</v>
      </c>
      <c r="AA66" s="581">
        <f t="shared" si="17"/>
        <v>142768.34900784917</v>
      </c>
      <c r="AB66" s="581">
        <f t="shared" si="17"/>
        <v>0</v>
      </c>
      <c r="AC66" s="581">
        <f t="shared" si="17"/>
        <v>0</v>
      </c>
      <c r="AD66" s="581">
        <f t="shared" si="17"/>
        <v>0</v>
      </c>
      <c r="AE66" s="581">
        <f t="shared" si="17"/>
        <v>477911.47761003778</v>
      </c>
      <c r="AF66" s="581">
        <f t="shared" si="17"/>
        <v>103522.00918162707</v>
      </c>
      <c r="AG66" s="581">
        <f t="shared" si="17"/>
        <v>83105.168481917295</v>
      </c>
      <c r="AH66" s="581">
        <f t="shared" si="17"/>
        <v>0</v>
      </c>
      <c r="AI66" s="581">
        <f t="shared" si="17"/>
        <v>0</v>
      </c>
      <c r="AJ66" s="581">
        <f t="shared" si="17"/>
        <v>0</v>
      </c>
      <c r="AK66" s="581">
        <f t="shared" si="17"/>
        <v>0</v>
      </c>
      <c r="AL66" s="581">
        <f t="shared" si="17"/>
        <v>0</v>
      </c>
      <c r="AM66" s="581">
        <f t="shared" si="17"/>
        <v>0</v>
      </c>
      <c r="AN66" s="581">
        <f t="shared" si="17"/>
        <v>0</v>
      </c>
      <c r="AO66" s="581">
        <f t="shared" si="17"/>
        <v>0</v>
      </c>
      <c r="AP66" s="581">
        <f t="shared" si="17"/>
        <v>0</v>
      </c>
      <c r="AQ66" s="581">
        <f t="shared" si="17"/>
        <v>0</v>
      </c>
      <c r="AR66" s="581">
        <f t="shared" si="17"/>
        <v>0</v>
      </c>
      <c r="AS66" s="583">
        <f t="shared" si="0"/>
        <v>41180749.094999999</v>
      </c>
      <c r="AV66" s="1640" t="e">
        <v>#N/A</v>
      </c>
    </row>
    <row r="67" spans="1:48" s="603" customFormat="1" ht="12.75" x14ac:dyDescent="0.2">
      <c r="A67" s="644"/>
      <c r="B67" s="609"/>
      <c r="C67" s="583"/>
      <c r="D67" s="581"/>
      <c r="E67" s="581"/>
      <c r="F67" s="581"/>
      <c r="G67" s="581"/>
      <c r="H67" s="581"/>
      <c r="I67" s="581"/>
      <c r="J67" s="581"/>
      <c r="K67" s="581"/>
      <c r="L67" s="581"/>
      <c r="M67" s="581"/>
      <c r="N67" s="581"/>
      <c r="O67" s="581"/>
      <c r="P67" s="581"/>
      <c r="Q67" s="581"/>
      <c r="R67" s="581"/>
      <c r="S67" s="581"/>
      <c r="T67" s="581"/>
      <c r="U67" s="581"/>
      <c r="V67" s="581"/>
      <c r="W67" s="581"/>
      <c r="X67" s="583"/>
      <c r="Y67" s="581"/>
      <c r="Z67" s="581"/>
      <c r="AA67" s="581"/>
      <c r="AB67" s="581"/>
      <c r="AC67" s="581"/>
      <c r="AD67" s="581"/>
      <c r="AE67" s="581"/>
      <c r="AF67" s="581"/>
      <c r="AG67" s="581"/>
      <c r="AH67" s="581"/>
      <c r="AI67" s="581"/>
      <c r="AJ67" s="581"/>
      <c r="AK67" s="581"/>
      <c r="AL67" s="581"/>
      <c r="AM67" s="581"/>
      <c r="AN67" s="581"/>
      <c r="AO67" s="581"/>
      <c r="AP67" s="581"/>
      <c r="AQ67" s="581"/>
      <c r="AR67" s="581"/>
      <c r="AS67" s="744"/>
      <c r="AV67" s="1640" t="e">
        <v>#N/A</v>
      </c>
    </row>
    <row r="68" spans="1:48" s="603" customFormat="1" ht="12.75" x14ac:dyDescent="0.2">
      <c r="A68" s="1069" t="s">
        <v>504</v>
      </c>
      <c r="B68" s="1070" t="s">
        <v>763</v>
      </c>
      <c r="C68" s="1061">
        <f>C61+C66</f>
        <v>45914320.07175</v>
      </c>
      <c r="D68" s="880">
        <f>D61+D66</f>
        <v>20433704.510612868</v>
      </c>
      <c r="E68" s="880">
        <f>E61+E66</f>
        <v>8385456.7786669685</v>
      </c>
      <c r="F68" s="880">
        <f t="shared" ref="F68:AR68" si="18">F61+F66</f>
        <v>16708824.319073575</v>
      </c>
      <c r="G68" s="880">
        <f t="shared" si="18"/>
        <v>0</v>
      </c>
      <c r="H68" s="880">
        <f t="shared" si="18"/>
        <v>0</v>
      </c>
      <c r="I68" s="880">
        <f t="shared" si="18"/>
        <v>0</v>
      </c>
      <c r="J68" s="880">
        <f t="shared" si="18"/>
        <v>382101.55202607118</v>
      </c>
      <c r="K68" s="880">
        <f t="shared" si="18"/>
        <v>0</v>
      </c>
      <c r="L68" s="880">
        <f t="shared" si="18"/>
        <v>4232.911370522681</v>
      </c>
      <c r="M68" s="880">
        <f t="shared" si="18"/>
        <v>0</v>
      </c>
      <c r="N68" s="880">
        <f t="shared" si="18"/>
        <v>0</v>
      </c>
      <c r="O68" s="880">
        <f t="shared" si="18"/>
        <v>0</v>
      </c>
      <c r="P68" s="880">
        <f t="shared" si="18"/>
        <v>0</v>
      </c>
      <c r="Q68" s="880">
        <f t="shared" si="18"/>
        <v>0</v>
      </c>
      <c r="R68" s="880">
        <f t="shared" si="18"/>
        <v>0</v>
      </c>
      <c r="S68" s="880">
        <f t="shared" si="18"/>
        <v>0</v>
      </c>
      <c r="T68" s="880">
        <f t="shared" si="18"/>
        <v>0</v>
      </c>
      <c r="U68" s="880">
        <f t="shared" si="18"/>
        <v>0</v>
      </c>
      <c r="V68" s="880">
        <f t="shared" si="18"/>
        <v>0</v>
      </c>
      <c r="W68" s="880">
        <f t="shared" si="18"/>
        <v>0</v>
      </c>
      <c r="X68" s="1061">
        <f t="shared" si="18"/>
        <v>24723095.423249997</v>
      </c>
      <c r="Y68" s="880">
        <f t="shared" si="18"/>
        <v>21339318.168832853</v>
      </c>
      <c r="Z68" s="880">
        <f t="shared" si="18"/>
        <v>2075487.5907350245</v>
      </c>
      <c r="AA68" s="880">
        <f t="shared" si="18"/>
        <v>246061.09461634245</v>
      </c>
      <c r="AB68" s="880">
        <f t="shared" si="18"/>
        <v>0</v>
      </c>
      <c r="AC68" s="880">
        <f t="shared" si="18"/>
        <v>0</v>
      </c>
      <c r="AD68" s="880">
        <f t="shared" si="18"/>
        <v>0</v>
      </c>
      <c r="AE68" s="880">
        <f t="shared" si="18"/>
        <v>741057.50411894149</v>
      </c>
      <c r="AF68" s="880">
        <f t="shared" si="18"/>
        <v>178153.44126480899</v>
      </c>
      <c r="AG68" s="880">
        <f t="shared" si="18"/>
        <v>143017.62368202722</v>
      </c>
      <c r="AH68" s="880">
        <f t="shared" si="18"/>
        <v>0</v>
      </c>
      <c r="AI68" s="880">
        <f t="shared" si="18"/>
        <v>0</v>
      </c>
      <c r="AJ68" s="880">
        <f t="shared" si="18"/>
        <v>0</v>
      </c>
      <c r="AK68" s="880">
        <f t="shared" si="18"/>
        <v>0</v>
      </c>
      <c r="AL68" s="880">
        <f t="shared" si="18"/>
        <v>0</v>
      </c>
      <c r="AM68" s="880">
        <f t="shared" si="18"/>
        <v>0</v>
      </c>
      <c r="AN68" s="880">
        <f t="shared" si="18"/>
        <v>0</v>
      </c>
      <c r="AO68" s="880">
        <f t="shared" si="18"/>
        <v>0</v>
      </c>
      <c r="AP68" s="880">
        <f t="shared" si="18"/>
        <v>0</v>
      </c>
      <c r="AQ68" s="880">
        <f t="shared" si="18"/>
        <v>0</v>
      </c>
      <c r="AR68" s="880">
        <f t="shared" si="18"/>
        <v>0</v>
      </c>
      <c r="AS68" s="1061">
        <f t="shared" si="0"/>
        <v>70637415.495000005</v>
      </c>
      <c r="AV68" s="1640" t="e">
        <v>#N/A</v>
      </c>
    </row>
    <row r="69" spans="1:48" s="603" customFormat="1" ht="12.75" x14ac:dyDescent="0.2">
      <c r="A69" s="234"/>
      <c r="B69" s="602"/>
      <c r="C69" s="744"/>
      <c r="D69" s="581"/>
      <c r="E69" s="581"/>
      <c r="F69" s="581"/>
      <c r="G69" s="581"/>
      <c r="H69" s="581"/>
      <c r="I69" s="581"/>
      <c r="J69" s="581"/>
      <c r="K69" s="581"/>
      <c r="L69" s="581"/>
      <c r="M69" s="581"/>
      <c r="N69" s="581"/>
      <c r="O69" s="581"/>
      <c r="P69" s="581"/>
      <c r="Q69" s="581"/>
      <c r="R69" s="581"/>
      <c r="S69" s="581"/>
      <c r="T69" s="581"/>
      <c r="U69" s="581"/>
      <c r="V69" s="581"/>
      <c r="W69" s="581"/>
      <c r="X69" s="583"/>
      <c r="Y69" s="581"/>
      <c r="Z69" s="581"/>
      <c r="AA69" s="581"/>
      <c r="AB69" s="581"/>
      <c r="AC69" s="581"/>
      <c r="AD69" s="581"/>
      <c r="AE69" s="581"/>
      <c r="AF69" s="581"/>
      <c r="AG69" s="581"/>
      <c r="AH69" s="581"/>
      <c r="AI69" s="581"/>
      <c r="AJ69" s="581"/>
      <c r="AK69" s="581"/>
      <c r="AL69" s="581"/>
      <c r="AM69" s="581"/>
      <c r="AN69" s="581"/>
      <c r="AO69" s="581"/>
      <c r="AP69" s="581"/>
      <c r="AQ69" s="581"/>
      <c r="AR69" s="581"/>
      <c r="AS69" s="744"/>
      <c r="AV69" s="1640" t="e">
        <v>#N/A</v>
      </c>
    </row>
    <row r="70" spans="1:48" s="603" customFormat="1" ht="12.75" x14ac:dyDescent="0.2">
      <c r="A70" s="1031" t="s">
        <v>831</v>
      </c>
      <c r="B70" s="1032" t="s">
        <v>395</v>
      </c>
      <c r="C70" s="744"/>
      <c r="D70" s="581">
        <f>'O5 Details by Class &amp; Accounts'!I50</f>
        <v>0</v>
      </c>
      <c r="E70" s="581">
        <f>'O5 Details by Class &amp; Accounts'!J50</f>
        <v>0</v>
      </c>
      <c r="F70" s="581">
        <f>'O5 Details by Class &amp; Accounts'!K50</f>
        <v>0</v>
      </c>
      <c r="G70" s="581">
        <f>'O5 Details by Class &amp; Accounts'!L50</f>
        <v>0</v>
      </c>
      <c r="H70" s="581">
        <f>'O5 Details by Class &amp; Accounts'!M50</f>
        <v>0</v>
      </c>
      <c r="I70" s="581">
        <f>'O5 Details by Class &amp; Accounts'!N50</f>
        <v>0</v>
      </c>
      <c r="J70" s="581">
        <f>'O5 Details by Class &amp; Accounts'!O50</f>
        <v>0</v>
      </c>
      <c r="K70" s="581">
        <f>'O5 Details by Class &amp; Accounts'!P50</f>
        <v>0</v>
      </c>
      <c r="L70" s="581">
        <f>'O5 Details by Class &amp; Accounts'!Q50</f>
        <v>0</v>
      </c>
      <c r="M70" s="581">
        <f>'O5 Details by Class &amp; Accounts'!R50</f>
        <v>0</v>
      </c>
      <c r="N70" s="581">
        <f>'O5 Details by Class &amp; Accounts'!S50</f>
        <v>0</v>
      </c>
      <c r="O70" s="581">
        <f>'O5 Details by Class &amp; Accounts'!T50</f>
        <v>0</v>
      </c>
      <c r="P70" s="581">
        <f>'O5 Details by Class &amp; Accounts'!U50</f>
        <v>0</v>
      </c>
      <c r="Q70" s="581">
        <f>'O5 Details by Class &amp; Accounts'!V50</f>
        <v>0</v>
      </c>
      <c r="R70" s="581">
        <f>'O5 Details by Class &amp; Accounts'!W50</f>
        <v>0</v>
      </c>
      <c r="S70" s="581">
        <f>'O5 Details by Class &amp; Accounts'!X50</f>
        <v>0</v>
      </c>
      <c r="T70" s="581">
        <f>'O5 Details by Class &amp; Accounts'!Y50</f>
        <v>0</v>
      </c>
      <c r="U70" s="581">
        <f>'O5 Details by Class &amp; Accounts'!Z50</f>
        <v>0</v>
      </c>
      <c r="V70" s="581">
        <f>'O5 Details by Class &amp; Accounts'!AA50</f>
        <v>0</v>
      </c>
      <c r="W70" s="581">
        <f>'O5 Details by Class &amp; Accounts'!AB50</f>
        <v>0</v>
      </c>
      <c r="X70" s="583">
        <f t="shared" si="3"/>
        <v>0</v>
      </c>
      <c r="Y70" s="581">
        <f>'O5 Details by Class &amp; Accounts'!AD50</f>
        <v>0</v>
      </c>
      <c r="Z70" s="581">
        <f>'O5 Details by Class &amp; Accounts'!AE50</f>
        <v>0</v>
      </c>
      <c r="AA70" s="581">
        <f>'O5 Details by Class &amp; Accounts'!AF50</f>
        <v>0</v>
      </c>
      <c r="AB70" s="581">
        <f>'O5 Details by Class &amp; Accounts'!AG50</f>
        <v>0</v>
      </c>
      <c r="AC70" s="581">
        <f>'O5 Details by Class &amp; Accounts'!AH50</f>
        <v>0</v>
      </c>
      <c r="AD70" s="581">
        <f>'O5 Details by Class &amp; Accounts'!AI50</f>
        <v>0</v>
      </c>
      <c r="AE70" s="581">
        <f>'O5 Details by Class &amp; Accounts'!AJ50</f>
        <v>0</v>
      </c>
      <c r="AF70" s="581">
        <f>'O5 Details by Class &amp; Accounts'!AK50</f>
        <v>0</v>
      </c>
      <c r="AG70" s="581">
        <f>'O5 Details by Class &amp; Accounts'!AL50</f>
        <v>0</v>
      </c>
      <c r="AH70" s="581">
        <f>'O5 Details by Class &amp; Accounts'!AM50</f>
        <v>0</v>
      </c>
      <c r="AI70" s="581">
        <f>'O5 Details by Class &amp; Accounts'!AN50</f>
        <v>0</v>
      </c>
      <c r="AJ70" s="581">
        <f>'O5 Details by Class &amp; Accounts'!AO50</f>
        <v>0</v>
      </c>
      <c r="AK70" s="581">
        <f>'O5 Details by Class &amp; Accounts'!AP50</f>
        <v>0</v>
      </c>
      <c r="AL70" s="581">
        <f>'O5 Details by Class &amp; Accounts'!AQ50</f>
        <v>0</v>
      </c>
      <c r="AM70" s="581">
        <f>'O5 Details by Class &amp; Accounts'!AR50</f>
        <v>0</v>
      </c>
      <c r="AN70" s="581">
        <f>'O5 Details by Class &amp; Accounts'!AS50</f>
        <v>0</v>
      </c>
      <c r="AO70" s="581">
        <f>'O5 Details by Class &amp; Accounts'!AT50</f>
        <v>0</v>
      </c>
      <c r="AP70" s="581">
        <f>'O5 Details by Class &amp; Accounts'!AU50</f>
        <v>0</v>
      </c>
      <c r="AQ70" s="581">
        <f>'O5 Details by Class &amp; Accounts'!AV50</f>
        <v>0</v>
      </c>
      <c r="AR70" s="581">
        <f>'O5 Details by Class &amp; Accounts'!AW50</f>
        <v>0</v>
      </c>
      <c r="AS70" s="583">
        <f t="shared" si="0"/>
        <v>0</v>
      </c>
      <c r="AV70" s="1640" t="s">
        <v>1417</v>
      </c>
    </row>
    <row r="71" spans="1:48" s="603" customFormat="1" ht="12.75" x14ac:dyDescent="0.2">
      <c r="A71" s="1034" t="s">
        <v>832</v>
      </c>
      <c r="B71" s="1035" t="s">
        <v>396</v>
      </c>
      <c r="C71" s="744"/>
      <c r="D71" s="581">
        <f>'O5 Details by Class &amp; Accounts'!I51</f>
        <v>5434565.8242666591</v>
      </c>
      <c r="E71" s="581">
        <f>'O5 Details by Class &amp; Accounts'!J51</f>
        <v>2230203.3782733739</v>
      </c>
      <c r="F71" s="581">
        <f>'O5 Details by Class &amp; Accounts'!K51</f>
        <v>4534023.2275687428</v>
      </c>
      <c r="G71" s="581">
        <f>'O5 Details by Class &amp; Accounts'!L51</f>
        <v>0</v>
      </c>
      <c r="H71" s="581">
        <f>'O5 Details by Class &amp; Accounts'!M51</f>
        <v>0</v>
      </c>
      <c r="I71" s="581">
        <f>'O5 Details by Class &amp; Accounts'!N51</f>
        <v>0</v>
      </c>
      <c r="J71" s="581">
        <f>'O5 Details by Class &amp; Accounts'!O51</f>
        <v>111260.52378896046</v>
      </c>
      <c r="K71" s="581">
        <f>'O5 Details by Class &amp; Accounts'!P51</f>
        <v>0</v>
      </c>
      <c r="L71" s="581">
        <f>'O5 Details by Class &amp; Accounts'!Q51</f>
        <v>1125.7887897637193</v>
      </c>
      <c r="M71" s="581">
        <f>'O5 Details by Class &amp; Accounts'!R51</f>
        <v>0</v>
      </c>
      <c r="N71" s="581">
        <f>'O5 Details by Class &amp; Accounts'!S51</f>
        <v>0</v>
      </c>
      <c r="O71" s="581">
        <f>'O5 Details by Class &amp; Accounts'!T51</f>
        <v>0</v>
      </c>
      <c r="P71" s="581">
        <f>'O5 Details by Class &amp; Accounts'!U51</f>
        <v>0</v>
      </c>
      <c r="Q71" s="581">
        <f>'O5 Details by Class &amp; Accounts'!V51</f>
        <v>0</v>
      </c>
      <c r="R71" s="581">
        <f>'O5 Details by Class &amp; Accounts'!W51</f>
        <v>0</v>
      </c>
      <c r="S71" s="581">
        <f>'O5 Details by Class &amp; Accounts'!X51</f>
        <v>0</v>
      </c>
      <c r="T71" s="581">
        <f>'O5 Details by Class &amp; Accounts'!Y51</f>
        <v>0</v>
      </c>
      <c r="U71" s="581">
        <f>'O5 Details by Class &amp; Accounts'!Z51</f>
        <v>0</v>
      </c>
      <c r="V71" s="581">
        <f>'O5 Details by Class &amp; Accounts'!AA51</f>
        <v>0</v>
      </c>
      <c r="W71" s="581">
        <f>'O5 Details by Class &amp; Accounts'!AB51</f>
        <v>0</v>
      </c>
      <c r="X71" s="583">
        <f t="shared" si="3"/>
        <v>6629096.2460624995</v>
      </c>
      <c r="Y71" s="581">
        <f>'O5 Details by Class &amp; Accounts'!AD51</f>
        <v>5792740.9049913594</v>
      </c>
      <c r="Z71" s="581">
        <f>'O5 Details by Class &amp; Accounts'!AE51</f>
        <v>563408.90414261643</v>
      </c>
      <c r="AA71" s="581">
        <f>'O5 Details by Class &amp; Accounts'!AF51</f>
        <v>67168.443507703429</v>
      </c>
      <c r="AB71" s="581">
        <f>'O5 Details by Class &amp; Accounts'!AG51</f>
        <v>0</v>
      </c>
      <c r="AC71" s="581">
        <f>'O5 Details by Class &amp; Accounts'!AH51</f>
        <v>0</v>
      </c>
      <c r="AD71" s="581">
        <f>'O5 Details by Class &amp; Accounts'!AI51</f>
        <v>0</v>
      </c>
      <c r="AE71" s="581">
        <f>'O5 Details by Class &amp; Accounts'!AJ51</f>
        <v>118593.35374782121</v>
      </c>
      <c r="AF71" s="581">
        <f>'O5 Details by Class &amp; Accounts'!AK51</f>
        <v>48361.279325546471</v>
      </c>
      <c r="AG71" s="581">
        <f>'O5 Details by Class &amp; Accounts'!AL51</f>
        <v>38823.360347452588</v>
      </c>
      <c r="AH71" s="581">
        <f>'O5 Details by Class &amp; Accounts'!AM51</f>
        <v>0</v>
      </c>
      <c r="AI71" s="581">
        <f>'O5 Details by Class &amp; Accounts'!AN51</f>
        <v>0</v>
      </c>
      <c r="AJ71" s="581">
        <f>'O5 Details by Class &amp; Accounts'!AO51</f>
        <v>0</v>
      </c>
      <c r="AK71" s="581">
        <f>'O5 Details by Class &amp; Accounts'!AP51</f>
        <v>0</v>
      </c>
      <c r="AL71" s="581">
        <f>'O5 Details by Class &amp; Accounts'!AQ51</f>
        <v>0</v>
      </c>
      <c r="AM71" s="581">
        <f>'O5 Details by Class &amp; Accounts'!AR51</f>
        <v>0</v>
      </c>
      <c r="AN71" s="581">
        <f>'O5 Details by Class &amp; Accounts'!AS51</f>
        <v>0</v>
      </c>
      <c r="AO71" s="581">
        <f>'O5 Details by Class &amp; Accounts'!AT51</f>
        <v>0</v>
      </c>
      <c r="AP71" s="581">
        <f>'O5 Details by Class &amp; Accounts'!AU51</f>
        <v>0</v>
      </c>
      <c r="AQ71" s="581">
        <f>'O5 Details by Class &amp; Accounts'!AV51</f>
        <v>0</v>
      </c>
      <c r="AR71" s="581">
        <f>'O5 Details by Class &amp; Accounts'!AW51</f>
        <v>0</v>
      </c>
      <c r="AS71" s="583">
        <f t="shared" si="0"/>
        <v>6629096.2460624995</v>
      </c>
      <c r="AV71" s="1640" t="s">
        <v>699</v>
      </c>
    </row>
    <row r="72" spans="1:48" s="603" customFormat="1" ht="12.75" x14ac:dyDescent="0.2">
      <c r="A72" s="1034" t="s">
        <v>833</v>
      </c>
      <c r="B72" s="1035" t="s">
        <v>397</v>
      </c>
      <c r="C72" s="744"/>
      <c r="D72" s="581">
        <f>'O5 Details by Class &amp; Accounts'!I52</f>
        <v>1998509.9451285063</v>
      </c>
      <c r="E72" s="581">
        <f>'O5 Details by Class &amp; Accounts'!J52</f>
        <v>820136.10199301771</v>
      </c>
      <c r="F72" s="581">
        <f>'O5 Details by Class &amp; Accounts'!K52</f>
        <v>1284666.2023102676</v>
      </c>
      <c r="G72" s="581">
        <f>'O5 Details by Class &amp; Accounts'!L52</f>
        <v>0</v>
      </c>
      <c r="H72" s="581">
        <f>'O5 Details by Class &amp; Accounts'!M52</f>
        <v>0</v>
      </c>
      <c r="I72" s="581">
        <f>'O5 Details by Class &amp; Accounts'!N52</f>
        <v>0</v>
      </c>
      <c r="J72" s="581">
        <f>'O5 Details by Class &amp; Accounts'!O52</f>
        <v>0</v>
      </c>
      <c r="K72" s="581">
        <f>'O5 Details by Class &amp; Accounts'!P52</f>
        <v>0</v>
      </c>
      <c r="L72" s="581">
        <f>'O5 Details by Class &amp; Accounts'!Q52</f>
        <v>413.99813070818391</v>
      </c>
      <c r="M72" s="581">
        <f>'O5 Details by Class &amp; Accounts'!R52</f>
        <v>0</v>
      </c>
      <c r="N72" s="581">
        <f>'O5 Details by Class &amp; Accounts'!S52</f>
        <v>0</v>
      </c>
      <c r="O72" s="581">
        <f>'O5 Details by Class &amp; Accounts'!T52</f>
        <v>0</v>
      </c>
      <c r="P72" s="581">
        <f>'O5 Details by Class &amp; Accounts'!U52</f>
        <v>0</v>
      </c>
      <c r="Q72" s="581">
        <f>'O5 Details by Class &amp; Accounts'!V52</f>
        <v>0</v>
      </c>
      <c r="R72" s="581">
        <f>'O5 Details by Class &amp; Accounts'!W52</f>
        <v>0</v>
      </c>
      <c r="S72" s="581">
        <f>'O5 Details by Class &amp; Accounts'!X52</f>
        <v>0</v>
      </c>
      <c r="T72" s="581">
        <f>'O5 Details by Class &amp; Accounts'!Y52</f>
        <v>0</v>
      </c>
      <c r="U72" s="581">
        <f>'O5 Details by Class &amp; Accounts'!Z52</f>
        <v>0</v>
      </c>
      <c r="V72" s="581">
        <f>'O5 Details by Class &amp; Accounts'!AA52</f>
        <v>0</v>
      </c>
      <c r="W72" s="581">
        <f>'O5 Details by Class &amp; Accounts'!AB52</f>
        <v>0</v>
      </c>
      <c r="X72" s="583">
        <f t="shared" si="3"/>
        <v>2209698.7486874992</v>
      </c>
      <c r="Y72" s="581">
        <f>'O5 Details by Class &amp; Accounts'!AD52</f>
        <v>1632113.5256702295</v>
      </c>
      <c r="Z72" s="581">
        <f>'O5 Details by Class &amp; Accounts'!AE52</f>
        <v>158741.31227617501</v>
      </c>
      <c r="AA72" s="581">
        <f>'O5 Details by Class &amp; Accounts'!AF52</f>
        <v>17372.976236233746</v>
      </c>
      <c r="AB72" s="581">
        <f>'O5 Details by Class &amp; Accounts'!AG52</f>
        <v>0</v>
      </c>
      <c r="AC72" s="581">
        <f>'O5 Details by Class &amp; Accounts'!AH52</f>
        <v>0</v>
      </c>
      <c r="AD72" s="581">
        <f>'O5 Details by Class &amp; Accounts'!AI52</f>
        <v>0</v>
      </c>
      <c r="AE72" s="581">
        <f>'O5 Details by Class &amp; Accounts'!AJ52</f>
        <v>376906.53019698395</v>
      </c>
      <c r="AF72" s="581">
        <f>'O5 Details by Class &amp; Accounts'!AK52</f>
        <v>13625.863714693134</v>
      </c>
      <c r="AG72" s="581">
        <f>'O5 Details by Class &amp; Accounts'!AL52</f>
        <v>10938.540593184211</v>
      </c>
      <c r="AH72" s="581">
        <f>'O5 Details by Class &amp; Accounts'!AM52</f>
        <v>0</v>
      </c>
      <c r="AI72" s="581">
        <f>'O5 Details by Class &amp; Accounts'!AN52</f>
        <v>0</v>
      </c>
      <c r="AJ72" s="581">
        <f>'O5 Details by Class &amp; Accounts'!AO52</f>
        <v>0</v>
      </c>
      <c r="AK72" s="581">
        <f>'O5 Details by Class &amp; Accounts'!AP52</f>
        <v>0</v>
      </c>
      <c r="AL72" s="581">
        <f>'O5 Details by Class &amp; Accounts'!AQ52</f>
        <v>0</v>
      </c>
      <c r="AM72" s="581">
        <f>'O5 Details by Class &amp; Accounts'!AR52</f>
        <v>0</v>
      </c>
      <c r="AN72" s="581">
        <f>'O5 Details by Class &amp; Accounts'!AS52</f>
        <v>0</v>
      </c>
      <c r="AO72" s="581">
        <f>'O5 Details by Class &amp; Accounts'!AT52</f>
        <v>0</v>
      </c>
      <c r="AP72" s="581">
        <f>'O5 Details by Class &amp; Accounts'!AU52</f>
        <v>0</v>
      </c>
      <c r="AQ72" s="581">
        <f>'O5 Details by Class &amp; Accounts'!AV52</f>
        <v>0</v>
      </c>
      <c r="AR72" s="581">
        <f>'O5 Details by Class &amp; Accounts'!AW52</f>
        <v>0</v>
      </c>
      <c r="AS72" s="583">
        <f t="shared" si="0"/>
        <v>2209698.7486874992</v>
      </c>
      <c r="AV72" s="1640" t="s">
        <v>700</v>
      </c>
    </row>
    <row r="73" spans="1:48" s="603" customFormat="1" ht="12.75" x14ac:dyDescent="0.2">
      <c r="A73" s="1036">
        <v>1840</v>
      </c>
      <c r="B73" s="1037" t="s">
        <v>763</v>
      </c>
      <c r="C73" s="583">
        <f>SUM(D73:W73)</f>
        <v>16414904.990249999</v>
      </c>
      <c r="D73" s="581">
        <f>D70+D71+D72</f>
        <v>7433075.7693951651</v>
      </c>
      <c r="E73" s="581">
        <f t="shared" ref="E73:W73" si="19">E70+E71+E72</f>
        <v>3050339.4802663918</v>
      </c>
      <c r="F73" s="581">
        <f t="shared" si="19"/>
        <v>5818689.4298790107</v>
      </c>
      <c r="G73" s="581">
        <f t="shared" si="19"/>
        <v>0</v>
      </c>
      <c r="H73" s="581">
        <f t="shared" si="19"/>
        <v>0</v>
      </c>
      <c r="I73" s="581">
        <f t="shared" si="19"/>
        <v>0</v>
      </c>
      <c r="J73" s="581">
        <f t="shared" si="19"/>
        <v>111260.52378896046</v>
      </c>
      <c r="K73" s="581">
        <f t="shared" si="19"/>
        <v>0</v>
      </c>
      <c r="L73" s="581">
        <f t="shared" si="19"/>
        <v>1539.7869204719032</v>
      </c>
      <c r="M73" s="581">
        <f t="shared" si="19"/>
        <v>0</v>
      </c>
      <c r="N73" s="581">
        <f t="shared" si="19"/>
        <v>0</v>
      </c>
      <c r="O73" s="581">
        <f t="shared" si="19"/>
        <v>0</v>
      </c>
      <c r="P73" s="581">
        <f t="shared" si="19"/>
        <v>0</v>
      </c>
      <c r="Q73" s="581">
        <f t="shared" si="19"/>
        <v>0</v>
      </c>
      <c r="R73" s="581">
        <f t="shared" si="19"/>
        <v>0</v>
      </c>
      <c r="S73" s="581">
        <f t="shared" si="19"/>
        <v>0</v>
      </c>
      <c r="T73" s="581">
        <f t="shared" si="19"/>
        <v>0</v>
      </c>
      <c r="U73" s="581">
        <f t="shared" si="19"/>
        <v>0</v>
      </c>
      <c r="V73" s="581">
        <f t="shared" si="19"/>
        <v>0</v>
      </c>
      <c r="W73" s="581">
        <f t="shared" si="19"/>
        <v>0</v>
      </c>
      <c r="X73" s="583">
        <f t="shared" si="3"/>
        <v>8838794.9947499987</v>
      </c>
      <c r="Y73" s="581">
        <f>Y70+Y71+Y72</f>
        <v>7424854.4306615889</v>
      </c>
      <c r="Z73" s="581">
        <f t="shared" ref="Z73:AR73" si="20">Z70+Z71+Z72</f>
        <v>722150.21641879145</v>
      </c>
      <c r="AA73" s="581">
        <f t="shared" si="20"/>
        <v>84541.419743937178</v>
      </c>
      <c r="AB73" s="581">
        <f t="shared" si="20"/>
        <v>0</v>
      </c>
      <c r="AC73" s="581">
        <f t="shared" si="20"/>
        <v>0</v>
      </c>
      <c r="AD73" s="581">
        <f t="shared" si="20"/>
        <v>0</v>
      </c>
      <c r="AE73" s="581">
        <f t="shared" si="20"/>
        <v>495499.88394480513</v>
      </c>
      <c r="AF73" s="581">
        <f t="shared" si="20"/>
        <v>61987.143040239607</v>
      </c>
      <c r="AG73" s="581">
        <f t="shared" si="20"/>
        <v>49761.900940636799</v>
      </c>
      <c r="AH73" s="581">
        <f t="shared" si="20"/>
        <v>0</v>
      </c>
      <c r="AI73" s="581">
        <f t="shared" si="20"/>
        <v>0</v>
      </c>
      <c r="AJ73" s="581">
        <f t="shared" si="20"/>
        <v>0</v>
      </c>
      <c r="AK73" s="581">
        <f t="shared" si="20"/>
        <v>0</v>
      </c>
      <c r="AL73" s="581">
        <f t="shared" si="20"/>
        <v>0</v>
      </c>
      <c r="AM73" s="581">
        <f t="shared" si="20"/>
        <v>0</v>
      </c>
      <c r="AN73" s="581">
        <f t="shared" si="20"/>
        <v>0</v>
      </c>
      <c r="AO73" s="581">
        <f t="shared" si="20"/>
        <v>0</v>
      </c>
      <c r="AP73" s="581">
        <f t="shared" si="20"/>
        <v>0</v>
      </c>
      <c r="AQ73" s="581">
        <f t="shared" si="20"/>
        <v>0</v>
      </c>
      <c r="AR73" s="581">
        <f t="shared" si="20"/>
        <v>0</v>
      </c>
      <c r="AS73" s="583">
        <f t="shared" si="0"/>
        <v>25253699.984999999</v>
      </c>
      <c r="AV73" s="1640" t="e">
        <v>#N/A</v>
      </c>
    </row>
    <row r="74" spans="1:48" s="603" customFormat="1" ht="12.75" x14ac:dyDescent="0.2">
      <c r="A74" s="234"/>
      <c r="B74" s="602"/>
      <c r="C74" s="744"/>
      <c r="D74" s="581"/>
      <c r="E74" s="581"/>
      <c r="F74" s="581"/>
      <c r="G74" s="581"/>
      <c r="H74" s="581"/>
      <c r="I74" s="581"/>
      <c r="J74" s="581"/>
      <c r="K74" s="581"/>
      <c r="L74" s="581"/>
      <c r="M74" s="581"/>
      <c r="N74" s="581"/>
      <c r="O74" s="581"/>
      <c r="P74" s="581"/>
      <c r="Q74" s="581"/>
      <c r="R74" s="581"/>
      <c r="S74" s="581"/>
      <c r="T74" s="581"/>
      <c r="U74" s="581"/>
      <c r="V74" s="581"/>
      <c r="W74" s="581"/>
      <c r="X74" s="583"/>
      <c r="Y74" s="581"/>
      <c r="Z74" s="581"/>
      <c r="AA74" s="581"/>
      <c r="AB74" s="581"/>
      <c r="AC74" s="581"/>
      <c r="AD74" s="581"/>
      <c r="AE74" s="581"/>
      <c r="AF74" s="581"/>
      <c r="AG74" s="581"/>
      <c r="AH74" s="581"/>
      <c r="AI74" s="581"/>
      <c r="AJ74" s="581"/>
      <c r="AK74" s="581"/>
      <c r="AL74" s="581"/>
      <c r="AM74" s="581"/>
      <c r="AN74" s="581"/>
      <c r="AO74" s="581"/>
      <c r="AP74" s="581"/>
      <c r="AQ74" s="581"/>
      <c r="AR74" s="581"/>
      <c r="AS74" s="744"/>
      <c r="AV74" s="1640" t="e">
        <v>#N/A</v>
      </c>
    </row>
    <row r="75" spans="1:48" s="603" customFormat="1" ht="25.5" x14ac:dyDescent="0.2">
      <c r="A75" s="1057" t="s">
        <v>834</v>
      </c>
      <c r="B75" s="1058" t="s">
        <v>398</v>
      </c>
      <c r="C75" s="1071"/>
      <c r="D75" s="880">
        <f>'O5 Details by Class &amp; Accounts'!I54</f>
        <v>0</v>
      </c>
      <c r="E75" s="880">
        <f>'O5 Details by Class &amp; Accounts'!J54</f>
        <v>0</v>
      </c>
      <c r="F75" s="880">
        <f>'O5 Details by Class &amp; Accounts'!K54</f>
        <v>0</v>
      </c>
      <c r="G75" s="880">
        <f>'O5 Details by Class &amp; Accounts'!L54</f>
        <v>0</v>
      </c>
      <c r="H75" s="880">
        <f>'O5 Details by Class &amp; Accounts'!M54</f>
        <v>0</v>
      </c>
      <c r="I75" s="880">
        <f>'O5 Details by Class &amp; Accounts'!N54</f>
        <v>0</v>
      </c>
      <c r="J75" s="880">
        <f>'O5 Details by Class &amp; Accounts'!O54</f>
        <v>0</v>
      </c>
      <c r="K75" s="880">
        <f>'O5 Details by Class &amp; Accounts'!P54</f>
        <v>0</v>
      </c>
      <c r="L75" s="880">
        <f>'O5 Details by Class &amp; Accounts'!Q54</f>
        <v>0</v>
      </c>
      <c r="M75" s="880">
        <f>'O5 Details by Class &amp; Accounts'!R54</f>
        <v>0</v>
      </c>
      <c r="N75" s="880">
        <f>'O5 Details by Class &amp; Accounts'!S54</f>
        <v>0</v>
      </c>
      <c r="O75" s="880">
        <f>'O5 Details by Class &amp; Accounts'!T54</f>
        <v>0</v>
      </c>
      <c r="P75" s="880">
        <f>'O5 Details by Class &amp; Accounts'!U54</f>
        <v>0</v>
      </c>
      <c r="Q75" s="880">
        <f>'O5 Details by Class &amp; Accounts'!V54</f>
        <v>0</v>
      </c>
      <c r="R75" s="880">
        <f>'O5 Details by Class &amp; Accounts'!W54</f>
        <v>0</v>
      </c>
      <c r="S75" s="880">
        <f>'O5 Details by Class &amp; Accounts'!X54</f>
        <v>0</v>
      </c>
      <c r="T75" s="880">
        <f>'O5 Details by Class &amp; Accounts'!Y54</f>
        <v>0</v>
      </c>
      <c r="U75" s="880">
        <f>'O5 Details by Class &amp; Accounts'!Z54</f>
        <v>0</v>
      </c>
      <c r="V75" s="880">
        <f>'O5 Details by Class &amp; Accounts'!AA54</f>
        <v>0</v>
      </c>
      <c r="W75" s="880">
        <f>'O5 Details by Class &amp; Accounts'!AB54</f>
        <v>0</v>
      </c>
      <c r="X75" s="1061">
        <f t="shared" si="3"/>
        <v>0</v>
      </c>
      <c r="Y75" s="880">
        <f>'O5 Details by Class &amp; Accounts'!AD54</f>
        <v>0</v>
      </c>
      <c r="Z75" s="880">
        <f>'O5 Details by Class &amp; Accounts'!AE54</f>
        <v>0</v>
      </c>
      <c r="AA75" s="880">
        <f>'O5 Details by Class &amp; Accounts'!AF54</f>
        <v>0</v>
      </c>
      <c r="AB75" s="880">
        <f>'O5 Details by Class &amp; Accounts'!AG54</f>
        <v>0</v>
      </c>
      <c r="AC75" s="880">
        <f>'O5 Details by Class &amp; Accounts'!AH54</f>
        <v>0</v>
      </c>
      <c r="AD75" s="880">
        <f>'O5 Details by Class &amp; Accounts'!AI54</f>
        <v>0</v>
      </c>
      <c r="AE75" s="880">
        <f>'O5 Details by Class &amp; Accounts'!AJ54</f>
        <v>0</v>
      </c>
      <c r="AF75" s="880">
        <f>'O5 Details by Class &amp; Accounts'!AK54</f>
        <v>0</v>
      </c>
      <c r="AG75" s="880">
        <f>'O5 Details by Class &amp; Accounts'!AL54</f>
        <v>0</v>
      </c>
      <c r="AH75" s="880">
        <f>'O5 Details by Class &amp; Accounts'!AM54</f>
        <v>0</v>
      </c>
      <c r="AI75" s="880">
        <f>'O5 Details by Class &amp; Accounts'!AN54</f>
        <v>0</v>
      </c>
      <c r="AJ75" s="880">
        <f>'O5 Details by Class &amp; Accounts'!AO54</f>
        <v>0</v>
      </c>
      <c r="AK75" s="880">
        <f>'O5 Details by Class &amp; Accounts'!AP54</f>
        <v>0</v>
      </c>
      <c r="AL75" s="880">
        <f>'O5 Details by Class &amp; Accounts'!AQ54</f>
        <v>0</v>
      </c>
      <c r="AM75" s="880">
        <f>'O5 Details by Class &amp; Accounts'!AR54</f>
        <v>0</v>
      </c>
      <c r="AN75" s="880">
        <f>'O5 Details by Class &amp; Accounts'!AS54</f>
        <v>0</v>
      </c>
      <c r="AO75" s="880">
        <f>'O5 Details by Class &amp; Accounts'!AT54</f>
        <v>0</v>
      </c>
      <c r="AP75" s="880">
        <f>'O5 Details by Class &amp; Accounts'!AU54</f>
        <v>0</v>
      </c>
      <c r="AQ75" s="880">
        <f>'O5 Details by Class &amp; Accounts'!AV54</f>
        <v>0</v>
      </c>
      <c r="AR75" s="880">
        <f>'O5 Details by Class &amp; Accounts'!AW54</f>
        <v>0</v>
      </c>
      <c r="AS75" s="1061">
        <f t="shared" si="0"/>
        <v>0</v>
      </c>
      <c r="AV75" s="1640" t="s">
        <v>1417</v>
      </c>
    </row>
    <row r="76" spans="1:48" s="603" customFormat="1" ht="25.5" x14ac:dyDescent="0.2">
      <c r="A76" s="1062" t="s">
        <v>835</v>
      </c>
      <c r="B76" s="1063" t="s">
        <v>399</v>
      </c>
      <c r="C76" s="1071"/>
      <c r="D76" s="880">
        <f>'O5 Details by Class &amp; Accounts'!I55</f>
        <v>2514740.6901614266</v>
      </c>
      <c r="E76" s="880">
        <f>'O5 Details by Class &amp; Accounts'!J55</f>
        <v>1031983.6697232986</v>
      </c>
      <c r="F76" s="880">
        <f>'O5 Details by Class &amp; Accounts'!K55</f>
        <v>2098031.9438936473</v>
      </c>
      <c r="G76" s="880">
        <f>'O5 Details by Class &amp; Accounts'!L55</f>
        <v>0</v>
      </c>
      <c r="H76" s="880">
        <f>'O5 Details by Class &amp; Accounts'!M55</f>
        <v>0</v>
      </c>
      <c r="I76" s="880">
        <f>'O5 Details by Class &amp; Accounts'!N55</f>
        <v>0</v>
      </c>
      <c r="J76" s="880">
        <f>'O5 Details by Class &amp; Accounts'!O55</f>
        <v>51483.665011735749</v>
      </c>
      <c r="K76" s="880">
        <f>'O5 Details by Class &amp; Accounts'!P55</f>
        <v>0</v>
      </c>
      <c r="L76" s="880">
        <f>'O5 Details by Class &amp; Accounts'!Q55</f>
        <v>520.9370848918619</v>
      </c>
      <c r="M76" s="880">
        <f>'O5 Details by Class &amp; Accounts'!R55</f>
        <v>0</v>
      </c>
      <c r="N76" s="880">
        <f>'O5 Details by Class &amp; Accounts'!S55</f>
        <v>0</v>
      </c>
      <c r="O76" s="880">
        <f>'O5 Details by Class &amp; Accounts'!T55</f>
        <v>0</v>
      </c>
      <c r="P76" s="880">
        <f>'O5 Details by Class &amp; Accounts'!U55</f>
        <v>0</v>
      </c>
      <c r="Q76" s="880">
        <f>'O5 Details by Class &amp; Accounts'!V55</f>
        <v>0</v>
      </c>
      <c r="R76" s="880">
        <f>'O5 Details by Class &amp; Accounts'!W55</f>
        <v>0</v>
      </c>
      <c r="S76" s="880">
        <f>'O5 Details by Class &amp; Accounts'!X55</f>
        <v>0</v>
      </c>
      <c r="T76" s="880">
        <f>'O5 Details by Class &amp; Accounts'!Y55</f>
        <v>0</v>
      </c>
      <c r="U76" s="880">
        <f>'O5 Details by Class &amp; Accounts'!Z55</f>
        <v>0</v>
      </c>
      <c r="V76" s="880">
        <f>'O5 Details by Class &amp; Accounts'!AA55</f>
        <v>0</v>
      </c>
      <c r="W76" s="880">
        <f>'O5 Details by Class &amp; Accounts'!AB55</f>
        <v>0</v>
      </c>
      <c r="X76" s="1061">
        <f t="shared" si="3"/>
        <v>3067486.6416249997</v>
      </c>
      <c r="Y76" s="880">
        <f>'O5 Details by Class &amp; Accounts'!AD55</f>
        <v>2680479.3119439315</v>
      </c>
      <c r="Z76" s="880">
        <f>'O5 Details by Class &amp; Accounts'!AE55</f>
        <v>260706.62169923814</v>
      </c>
      <c r="AA76" s="880">
        <f>'O5 Details by Class &amp; Accounts'!AF55</f>
        <v>31080.903874491909</v>
      </c>
      <c r="AB76" s="880">
        <f>'O5 Details by Class &amp; Accounts'!AG55</f>
        <v>0</v>
      </c>
      <c r="AC76" s="880">
        <f>'O5 Details by Class &amp; Accounts'!AH55</f>
        <v>0</v>
      </c>
      <c r="AD76" s="880">
        <f>'O5 Details by Class &amp; Accounts'!AI55</f>
        <v>0</v>
      </c>
      <c r="AE76" s="880">
        <f>'O5 Details by Class &amp; Accounts'!AJ55</f>
        <v>54876.790878247848</v>
      </c>
      <c r="AF76" s="880">
        <f>'O5 Details by Class &amp; Accounts'!AK55</f>
        <v>22378.250789634174</v>
      </c>
      <c r="AG76" s="880">
        <f>'O5 Details by Class &amp; Accounts'!AL55</f>
        <v>17964.762439456325</v>
      </c>
      <c r="AH76" s="880">
        <f>'O5 Details by Class &amp; Accounts'!AM55</f>
        <v>0</v>
      </c>
      <c r="AI76" s="880">
        <f>'O5 Details by Class &amp; Accounts'!AN55</f>
        <v>0</v>
      </c>
      <c r="AJ76" s="880">
        <f>'O5 Details by Class &amp; Accounts'!AO55</f>
        <v>0</v>
      </c>
      <c r="AK76" s="880">
        <f>'O5 Details by Class &amp; Accounts'!AP55</f>
        <v>0</v>
      </c>
      <c r="AL76" s="880">
        <f>'O5 Details by Class &amp; Accounts'!AQ55</f>
        <v>0</v>
      </c>
      <c r="AM76" s="880">
        <f>'O5 Details by Class &amp; Accounts'!AR55</f>
        <v>0</v>
      </c>
      <c r="AN76" s="880">
        <f>'O5 Details by Class &amp; Accounts'!AS55</f>
        <v>0</v>
      </c>
      <c r="AO76" s="880">
        <f>'O5 Details by Class &amp; Accounts'!AT55</f>
        <v>0</v>
      </c>
      <c r="AP76" s="880">
        <f>'O5 Details by Class &amp; Accounts'!AU55</f>
        <v>0</v>
      </c>
      <c r="AQ76" s="880">
        <f>'O5 Details by Class &amp; Accounts'!AV55</f>
        <v>0</v>
      </c>
      <c r="AR76" s="880">
        <f>'O5 Details by Class &amp; Accounts'!AW55</f>
        <v>0</v>
      </c>
      <c r="AS76" s="1061">
        <f t="shared" si="0"/>
        <v>3067486.6416249997</v>
      </c>
      <c r="AV76" s="1640" t="s">
        <v>699</v>
      </c>
    </row>
    <row r="77" spans="1:48" s="603" customFormat="1" ht="25.5" x14ac:dyDescent="0.2">
      <c r="A77" s="1062" t="s">
        <v>836</v>
      </c>
      <c r="B77" s="1063" t="s">
        <v>631</v>
      </c>
      <c r="C77" s="1071"/>
      <c r="D77" s="880">
        <f>'O5 Details by Class &amp; Accounts'!I56</f>
        <v>2774315.9846914401</v>
      </c>
      <c r="E77" s="880">
        <f>'O5 Details by Class &amp; Accounts'!J56</f>
        <v>1138506.56731931</v>
      </c>
      <c r="F77" s="880">
        <f>'O5 Details by Class &amp; Accounts'!K56</f>
        <v>1783363.6448744566</v>
      </c>
      <c r="G77" s="880">
        <f>'O5 Details by Class &amp; Accounts'!L56</f>
        <v>0</v>
      </c>
      <c r="H77" s="880">
        <f>'O5 Details by Class &amp; Accounts'!M56</f>
        <v>0</v>
      </c>
      <c r="I77" s="880">
        <f>'O5 Details by Class &amp; Accounts'!N56</f>
        <v>0</v>
      </c>
      <c r="J77" s="880">
        <f>'O5 Details by Class &amp; Accounts'!O56</f>
        <v>0</v>
      </c>
      <c r="K77" s="880">
        <f>'O5 Details by Class &amp; Accounts'!P56</f>
        <v>0</v>
      </c>
      <c r="L77" s="880">
        <f>'O5 Details by Class &amp; Accounts'!Q56</f>
        <v>574.7089897930116</v>
      </c>
      <c r="M77" s="880">
        <f>'O5 Details by Class &amp; Accounts'!R56</f>
        <v>0</v>
      </c>
      <c r="N77" s="880">
        <f>'O5 Details by Class &amp; Accounts'!S56</f>
        <v>0</v>
      </c>
      <c r="O77" s="880">
        <f>'O5 Details by Class &amp; Accounts'!T56</f>
        <v>0</v>
      </c>
      <c r="P77" s="880">
        <f>'O5 Details by Class &amp; Accounts'!U56</f>
        <v>0</v>
      </c>
      <c r="Q77" s="880">
        <f>'O5 Details by Class &amp; Accounts'!V56</f>
        <v>0</v>
      </c>
      <c r="R77" s="880">
        <f>'O5 Details by Class &amp; Accounts'!W56</f>
        <v>0</v>
      </c>
      <c r="S77" s="880">
        <f>'O5 Details by Class &amp; Accounts'!X56</f>
        <v>0</v>
      </c>
      <c r="T77" s="880">
        <f>'O5 Details by Class &amp; Accounts'!Y56</f>
        <v>0</v>
      </c>
      <c r="U77" s="880">
        <f>'O5 Details by Class &amp; Accounts'!Z56</f>
        <v>0</v>
      </c>
      <c r="V77" s="880">
        <f>'O5 Details by Class &amp; Accounts'!AA56</f>
        <v>0</v>
      </c>
      <c r="W77" s="880">
        <f>'O5 Details by Class &amp; Accounts'!AB56</f>
        <v>0</v>
      </c>
      <c r="X77" s="1061">
        <f t="shared" si="3"/>
        <v>3067486.6416249992</v>
      </c>
      <c r="Y77" s="880">
        <f>'O5 Details by Class &amp; Accounts'!AD56</f>
        <v>2265687.3207638036</v>
      </c>
      <c r="Z77" s="880">
        <f>'O5 Details by Class &amp; Accounts'!AE56</f>
        <v>220363.45686054108</v>
      </c>
      <c r="AA77" s="880">
        <f>'O5 Details by Class &amp; Accounts'!AF56</f>
        <v>24117.030686454065</v>
      </c>
      <c r="AB77" s="880">
        <f>'O5 Details by Class &amp; Accounts'!AG56</f>
        <v>0</v>
      </c>
      <c r="AC77" s="880">
        <f>'O5 Details by Class &amp; Accounts'!AH56</f>
        <v>0</v>
      </c>
      <c r="AD77" s="880">
        <f>'O5 Details by Class &amp; Accounts'!AI56</f>
        <v>0</v>
      </c>
      <c r="AE77" s="880">
        <f>'O5 Details by Class &amp; Accounts'!AJ56</f>
        <v>523218.71802986838</v>
      </c>
      <c r="AF77" s="880">
        <f>'O5 Details by Class &amp; Accounts'!AK56</f>
        <v>18915.318185454169</v>
      </c>
      <c r="AG77" s="880">
        <f>'O5 Details by Class &amp; Accounts'!AL56</f>
        <v>15184.797098878487</v>
      </c>
      <c r="AH77" s="880">
        <f>'O5 Details by Class &amp; Accounts'!AM56</f>
        <v>0</v>
      </c>
      <c r="AI77" s="880">
        <f>'O5 Details by Class &amp; Accounts'!AN56</f>
        <v>0</v>
      </c>
      <c r="AJ77" s="880">
        <f>'O5 Details by Class &amp; Accounts'!AO56</f>
        <v>0</v>
      </c>
      <c r="AK77" s="880">
        <f>'O5 Details by Class &amp; Accounts'!AP56</f>
        <v>0</v>
      </c>
      <c r="AL77" s="880">
        <f>'O5 Details by Class &amp; Accounts'!AQ56</f>
        <v>0</v>
      </c>
      <c r="AM77" s="880">
        <f>'O5 Details by Class &amp; Accounts'!AR56</f>
        <v>0</v>
      </c>
      <c r="AN77" s="880">
        <f>'O5 Details by Class &amp; Accounts'!AS56</f>
        <v>0</v>
      </c>
      <c r="AO77" s="880">
        <f>'O5 Details by Class &amp; Accounts'!AT56</f>
        <v>0</v>
      </c>
      <c r="AP77" s="880">
        <f>'O5 Details by Class &amp; Accounts'!AU56</f>
        <v>0</v>
      </c>
      <c r="AQ77" s="880">
        <f>'O5 Details by Class &amp; Accounts'!AV56</f>
        <v>0</v>
      </c>
      <c r="AR77" s="880">
        <f>'O5 Details by Class &amp; Accounts'!AW56</f>
        <v>0</v>
      </c>
      <c r="AS77" s="1061">
        <f t="shared" si="0"/>
        <v>3067486.6416249992</v>
      </c>
      <c r="AV77" s="1640" t="s">
        <v>700</v>
      </c>
    </row>
    <row r="78" spans="1:48" s="603" customFormat="1" ht="12.75" x14ac:dyDescent="0.2">
      <c r="A78" s="1064">
        <v>1845</v>
      </c>
      <c r="B78" s="1065" t="s">
        <v>763</v>
      </c>
      <c r="C78" s="1061">
        <f>SUM(D78:W78)</f>
        <v>11393521.811749998</v>
      </c>
      <c r="D78" s="880">
        <f>D75+D76+D77</f>
        <v>5289056.6748528667</v>
      </c>
      <c r="E78" s="880">
        <f t="shared" ref="E78:W78" si="21">E75+E76+E77</f>
        <v>2170490.2370426087</v>
      </c>
      <c r="F78" s="880">
        <f t="shared" si="21"/>
        <v>3881395.5887681041</v>
      </c>
      <c r="G78" s="880">
        <f t="shared" si="21"/>
        <v>0</v>
      </c>
      <c r="H78" s="880">
        <f t="shared" si="21"/>
        <v>0</v>
      </c>
      <c r="I78" s="880">
        <f t="shared" si="21"/>
        <v>0</v>
      </c>
      <c r="J78" s="880">
        <f t="shared" si="21"/>
        <v>51483.665011735749</v>
      </c>
      <c r="K78" s="880">
        <f t="shared" si="21"/>
        <v>0</v>
      </c>
      <c r="L78" s="880">
        <f t="shared" si="21"/>
        <v>1095.6460746848734</v>
      </c>
      <c r="M78" s="880">
        <f t="shared" si="21"/>
        <v>0</v>
      </c>
      <c r="N78" s="880">
        <f t="shared" si="21"/>
        <v>0</v>
      </c>
      <c r="O78" s="880">
        <f t="shared" si="21"/>
        <v>0</v>
      </c>
      <c r="P78" s="880">
        <f t="shared" si="21"/>
        <v>0</v>
      </c>
      <c r="Q78" s="880">
        <f t="shared" si="21"/>
        <v>0</v>
      </c>
      <c r="R78" s="880">
        <f t="shared" si="21"/>
        <v>0</v>
      </c>
      <c r="S78" s="880">
        <f t="shared" si="21"/>
        <v>0</v>
      </c>
      <c r="T78" s="880">
        <f t="shared" si="21"/>
        <v>0</v>
      </c>
      <c r="U78" s="880">
        <f t="shared" si="21"/>
        <v>0</v>
      </c>
      <c r="V78" s="880">
        <f t="shared" si="21"/>
        <v>0</v>
      </c>
      <c r="W78" s="880">
        <f t="shared" si="21"/>
        <v>0</v>
      </c>
      <c r="X78" s="1061">
        <f t="shared" si="3"/>
        <v>6134973.2832500003</v>
      </c>
      <c r="Y78" s="880">
        <f>Y75+Y76+Y77</f>
        <v>4946166.6327077355</v>
      </c>
      <c r="Z78" s="880">
        <f t="shared" ref="Z78:AR78" si="22">Z75+Z76+Z77</f>
        <v>481070.07855977921</v>
      </c>
      <c r="AA78" s="880">
        <f t="shared" si="22"/>
        <v>55197.934560945971</v>
      </c>
      <c r="AB78" s="880">
        <f t="shared" si="22"/>
        <v>0</v>
      </c>
      <c r="AC78" s="880">
        <f t="shared" si="22"/>
        <v>0</v>
      </c>
      <c r="AD78" s="880">
        <f t="shared" si="22"/>
        <v>0</v>
      </c>
      <c r="AE78" s="880">
        <f t="shared" si="22"/>
        <v>578095.50890811626</v>
      </c>
      <c r="AF78" s="880">
        <f t="shared" si="22"/>
        <v>41293.568975088347</v>
      </c>
      <c r="AG78" s="880">
        <f t="shared" si="22"/>
        <v>33149.559538334812</v>
      </c>
      <c r="AH78" s="880">
        <f t="shared" si="22"/>
        <v>0</v>
      </c>
      <c r="AI78" s="880">
        <f t="shared" si="22"/>
        <v>0</v>
      </c>
      <c r="AJ78" s="880">
        <f t="shared" si="22"/>
        <v>0</v>
      </c>
      <c r="AK78" s="880">
        <f t="shared" si="22"/>
        <v>0</v>
      </c>
      <c r="AL78" s="880">
        <f t="shared" si="22"/>
        <v>0</v>
      </c>
      <c r="AM78" s="880">
        <f t="shared" si="22"/>
        <v>0</v>
      </c>
      <c r="AN78" s="880">
        <f t="shared" si="22"/>
        <v>0</v>
      </c>
      <c r="AO78" s="880">
        <f t="shared" si="22"/>
        <v>0</v>
      </c>
      <c r="AP78" s="880">
        <f t="shared" si="22"/>
        <v>0</v>
      </c>
      <c r="AQ78" s="880">
        <f t="shared" si="22"/>
        <v>0</v>
      </c>
      <c r="AR78" s="880">
        <f t="shared" si="22"/>
        <v>0</v>
      </c>
      <c r="AS78" s="1061">
        <f t="shared" si="0"/>
        <v>17528495.094999999</v>
      </c>
      <c r="AV78" s="1640" t="e">
        <v>#N/A</v>
      </c>
    </row>
    <row r="79" spans="1:48" s="603" customFormat="1" ht="12.75" x14ac:dyDescent="0.2">
      <c r="A79" s="644"/>
      <c r="B79" s="609"/>
      <c r="C79" s="583"/>
      <c r="D79" s="581"/>
      <c r="E79" s="581"/>
      <c r="F79" s="581"/>
      <c r="G79" s="581"/>
      <c r="H79" s="581"/>
      <c r="I79" s="581"/>
      <c r="J79" s="581"/>
      <c r="K79" s="581"/>
      <c r="L79" s="581"/>
      <c r="M79" s="581"/>
      <c r="N79" s="581"/>
      <c r="O79" s="581"/>
      <c r="P79" s="581"/>
      <c r="Q79" s="581"/>
      <c r="R79" s="581"/>
      <c r="S79" s="581"/>
      <c r="T79" s="581"/>
      <c r="U79" s="581"/>
      <c r="V79" s="581"/>
      <c r="W79" s="581"/>
      <c r="X79" s="583"/>
      <c r="Y79" s="581"/>
      <c r="Z79" s="581"/>
      <c r="AA79" s="581"/>
      <c r="AB79" s="581"/>
      <c r="AC79" s="581"/>
      <c r="AD79" s="581"/>
      <c r="AE79" s="581"/>
      <c r="AF79" s="581"/>
      <c r="AG79" s="581"/>
      <c r="AH79" s="581"/>
      <c r="AI79" s="581"/>
      <c r="AJ79" s="581"/>
      <c r="AK79" s="581"/>
      <c r="AL79" s="581"/>
      <c r="AM79" s="581"/>
      <c r="AN79" s="581"/>
      <c r="AO79" s="581"/>
      <c r="AP79" s="581"/>
      <c r="AQ79" s="581"/>
      <c r="AR79" s="581"/>
      <c r="AS79" s="744"/>
      <c r="AV79" s="1640" t="e">
        <v>#N/A</v>
      </c>
    </row>
    <row r="80" spans="1:48" s="603" customFormat="1" ht="12.75" x14ac:dyDescent="0.2">
      <c r="A80" s="644" t="s">
        <v>505</v>
      </c>
      <c r="B80" s="609" t="s">
        <v>763</v>
      </c>
      <c r="C80" s="583">
        <f>C73+C78</f>
        <v>27808426.801999997</v>
      </c>
      <c r="D80" s="581">
        <f t="shared" ref="D80:AR80" si="23">D73+D78</f>
        <v>12722132.444248032</v>
      </c>
      <c r="E80" s="581">
        <f t="shared" si="23"/>
        <v>5220829.717309</v>
      </c>
      <c r="F80" s="581">
        <f t="shared" si="23"/>
        <v>9700085.0186471157</v>
      </c>
      <c r="G80" s="581">
        <f t="shared" si="23"/>
        <v>0</v>
      </c>
      <c r="H80" s="581">
        <f t="shared" si="23"/>
        <v>0</v>
      </c>
      <c r="I80" s="581">
        <f t="shared" si="23"/>
        <v>0</v>
      </c>
      <c r="J80" s="581">
        <f t="shared" si="23"/>
        <v>162744.18880069623</v>
      </c>
      <c r="K80" s="581">
        <f t="shared" si="23"/>
        <v>0</v>
      </c>
      <c r="L80" s="581">
        <f t="shared" si="23"/>
        <v>2635.4329951567765</v>
      </c>
      <c r="M80" s="581">
        <f t="shared" si="23"/>
        <v>0</v>
      </c>
      <c r="N80" s="581">
        <f t="shared" si="23"/>
        <v>0</v>
      </c>
      <c r="O80" s="581">
        <f t="shared" si="23"/>
        <v>0</v>
      </c>
      <c r="P80" s="581">
        <f t="shared" si="23"/>
        <v>0</v>
      </c>
      <c r="Q80" s="581">
        <f t="shared" si="23"/>
        <v>0</v>
      </c>
      <c r="R80" s="581">
        <f t="shared" si="23"/>
        <v>0</v>
      </c>
      <c r="S80" s="581">
        <f t="shared" si="23"/>
        <v>0</v>
      </c>
      <c r="T80" s="581">
        <f t="shared" si="23"/>
        <v>0</v>
      </c>
      <c r="U80" s="581">
        <f t="shared" si="23"/>
        <v>0</v>
      </c>
      <c r="V80" s="581">
        <f t="shared" si="23"/>
        <v>0</v>
      </c>
      <c r="W80" s="581">
        <f t="shared" si="23"/>
        <v>0</v>
      </c>
      <c r="X80" s="583">
        <f t="shared" si="23"/>
        <v>14973768.277999999</v>
      </c>
      <c r="Y80" s="581">
        <f t="shared" si="23"/>
        <v>12371021.063369324</v>
      </c>
      <c r="Z80" s="581">
        <f t="shared" si="23"/>
        <v>1203220.2949785707</v>
      </c>
      <c r="AA80" s="581">
        <f t="shared" si="23"/>
        <v>139739.35430488316</v>
      </c>
      <c r="AB80" s="581">
        <f t="shared" si="23"/>
        <v>0</v>
      </c>
      <c r="AC80" s="581">
        <f t="shared" si="23"/>
        <v>0</v>
      </c>
      <c r="AD80" s="581">
        <f t="shared" si="23"/>
        <v>0</v>
      </c>
      <c r="AE80" s="581">
        <f t="shared" si="23"/>
        <v>1073595.3928529215</v>
      </c>
      <c r="AF80" s="581">
        <f t="shared" si="23"/>
        <v>103280.71201532795</v>
      </c>
      <c r="AG80" s="581">
        <f t="shared" si="23"/>
        <v>82911.46047897161</v>
      </c>
      <c r="AH80" s="581">
        <f t="shared" si="23"/>
        <v>0</v>
      </c>
      <c r="AI80" s="581">
        <f t="shared" si="23"/>
        <v>0</v>
      </c>
      <c r="AJ80" s="581">
        <f t="shared" si="23"/>
        <v>0</v>
      </c>
      <c r="AK80" s="581">
        <f t="shared" si="23"/>
        <v>0</v>
      </c>
      <c r="AL80" s="581">
        <f t="shared" si="23"/>
        <v>0</v>
      </c>
      <c r="AM80" s="581">
        <f t="shared" si="23"/>
        <v>0</v>
      </c>
      <c r="AN80" s="581">
        <f t="shared" si="23"/>
        <v>0</v>
      </c>
      <c r="AO80" s="581">
        <f t="shared" si="23"/>
        <v>0</v>
      </c>
      <c r="AP80" s="581">
        <f t="shared" si="23"/>
        <v>0</v>
      </c>
      <c r="AQ80" s="581">
        <f t="shared" si="23"/>
        <v>0</v>
      </c>
      <c r="AR80" s="581">
        <f t="shared" si="23"/>
        <v>0</v>
      </c>
      <c r="AS80" s="583">
        <f t="shared" si="0"/>
        <v>42782195.079999998</v>
      </c>
      <c r="AV80" s="1640" t="e">
        <v>#N/A</v>
      </c>
    </row>
    <row r="81" spans="1:48" s="603" customFormat="1" ht="12.75" x14ac:dyDescent="0.2">
      <c r="A81" s="234"/>
      <c r="B81" s="602"/>
      <c r="C81" s="744"/>
      <c r="D81" s="581"/>
      <c r="E81" s="581"/>
      <c r="F81" s="581"/>
      <c r="G81" s="581"/>
      <c r="H81" s="581"/>
      <c r="I81" s="581"/>
      <c r="J81" s="581"/>
      <c r="K81" s="581"/>
      <c r="L81" s="581"/>
      <c r="M81" s="581"/>
      <c r="N81" s="581"/>
      <c r="O81" s="581"/>
      <c r="P81" s="581"/>
      <c r="Q81" s="581"/>
      <c r="R81" s="581"/>
      <c r="S81" s="581"/>
      <c r="T81" s="581"/>
      <c r="U81" s="581"/>
      <c r="V81" s="581"/>
      <c r="W81" s="581"/>
      <c r="X81" s="583"/>
      <c r="Y81" s="581"/>
      <c r="Z81" s="581"/>
      <c r="AA81" s="581"/>
      <c r="AB81" s="581"/>
      <c r="AC81" s="581"/>
      <c r="AD81" s="581"/>
      <c r="AE81" s="581"/>
      <c r="AF81" s="581"/>
      <c r="AG81" s="581"/>
      <c r="AH81" s="581"/>
      <c r="AI81" s="581"/>
      <c r="AJ81" s="581"/>
      <c r="AK81" s="581"/>
      <c r="AL81" s="581"/>
      <c r="AM81" s="581"/>
      <c r="AN81" s="581"/>
      <c r="AO81" s="581"/>
      <c r="AP81" s="581"/>
      <c r="AQ81" s="581"/>
      <c r="AR81" s="581"/>
      <c r="AS81" s="744"/>
      <c r="AV81" s="1640" t="e">
        <v>#N/A</v>
      </c>
    </row>
    <row r="82" spans="1:48" s="603" customFormat="1" ht="12.75" x14ac:dyDescent="0.2">
      <c r="A82" s="1072">
        <v>1850</v>
      </c>
      <c r="B82" s="1073" t="s">
        <v>90</v>
      </c>
      <c r="C82" s="1061">
        <f>SUM(D82:W82)</f>
        <v>21830983.275499996</v>
      </c>
      <c r="D82" s="880">
        <f>'O5 Details by Class &amp; Accounts'!I57</f>
        <v>10526710.172721921</v>
      </c>
      <c r="E82" s="880">
        <f>'O5 Details by Class &amp; Accounts'!J57</f>
        <v>4319885.9574908298</v>
      </c>
      <c r="F82" s="880">
        <f>'O5 Details by Class &amp; Accounts'!K57</f>
        <v>6766695.764199446</v>
      </c>
      <c r="G82" s="880">
        <f>'O5 Details by Class &amp; Accounts'!L57</f>
        <v>0</v>
      </c>
      <c r="H82" s="880">
        <f>'O5 Details by Class &amp; Accounts'!M57</f>
        <v>0</v>
      </c>
      <c r="I82" s="880">
        <f>'O5 Details by Class &amp; Accounts'!N57</f>
        <v>0</v>
      </c>
      <c r="J82" s="880">
        <f>'O5 Details by Class &amp; Accounts'!O57</f>
        <v>215510.73728132868</v>
      </c>
      <c r="K82" s="880">
        <f>'O5 Details by Class &amp; Accounts'!P57</f>
        <v>0</v>
      </c>
      <c r="L82" s="880">
        <f>'O5 Details by Class &amp; Accounts'!Q57</f>
        <v>2180.6438064702616</v>
      </c>
      <c r="M82" s="880">
        <f>'O5 Details by Class &amp; Accounts'!R57</f>
        <v>0</v>
      </c>
      <c r="N82" s="880">
        <f>'O5 Details by Class &amp; Accounts'!S57</f>
        <v>0</v>
      </c>
      <c r="O82" s="880">
        <f>'O5 Details by Class &amp; Accounts'!T57</f>
        <v>0</v>
      </c>
      <c r="P82" s="880">
        <f>'O5 Details by Class &amp; Accounts'!U57</f>
        <v>0</v>
      </c>
      <c r="Q82" s="880">
        <f>'O5 Details by Class &amp; Accounts'!V57</f>
        <v>0</v>
      </c>
      <c r="R82" s="880">
        <f>'O5 Details by Class &amp; Accounts'!W57</f>
        <v>0</v>
      </c>
      <c r="S82" s="880">
        <f>'O5 Details by Class &amp; Accounts'!X57</f>
        <v>0</v>
      </c>
      <c r="T82" s="880">
        <f>'O5 Details by Class &amp; Accounts'!Y57</f>
        <v>0</v>
      </c>
      <c r="U82" s="880">
        <f>'O5 Details by Class &amp; Accounts'!Z57</f>
        <v>0</v>
      </c>
      <c r="V82" s="880">
        <f>'O5 Details by Class &amp; Accounts'!AA57</f>
        <v>0</v>
      </c>
      <c r="W82" s="880">
        <f>'O5 Details by Class &amp; Accounts'!AB57</f>
        <v>0</v>
      </c>
      <c r="X82" s="1061">
        <f t="shared" si="3"/>
        <v>9356135.6895000022</v>
      </c>
      <c r="Y82" s="880">
        <f>'O5 Details by Class &amp; Accounts'!AD57</f>
        <v>8182523.7880885135</v>
      </c>
      <c r="Z82" s="880">
        <f>'O5 Details by Class &amp; Accounts'!AE57</f>
        <v>795842.04371984012</v>
      </c>
      <c r="AA82" s="880">
        <f>'O5 Details by Class &amp; Accounts'!AF57</f>
        <v>87098.592767621987</v>
      </c>
      <c r="AB82" s="880">
        <f>'O5 Details by Class &amp; Accounts'!AG57</f>
        <v>0</v>
      </c>
      <c r="AC82" s="880">
        <f>'O5 Details by Class &amp; Accounts'!AH57</f>
        <v>0</v>
      </c>
      <c r="AD82" s="880">
        <f>'O5 Details by Class &amp; Accounts'!AI57</f>
        <v>0</v>
      </c>
      <c r="AE82" s="880">
        <f>'O5 Details by Class &amp; Accounts'!AJ57</f>
        <v>167518.78843995879</v>
      </c>
      <c r="AF82" s="880">
        <f>'O5 Details by Class &amp; Accounts'!AK57</f>
        <v>68312.621778527042</v>
      </c>
      <c r="AG82" s="880">
        <f>'O5 Details by Class &amp; Accounts'!AL57</f>
        <v>54839.854705539765</v>
      </c>
      <c r="AH82" s="880">
        <f>'O5 Details by Class &amp; Accounts'!AM57</f>
        <v>0</v>
      </c>
      <c r="AI82" s="880">
        <f>'O5 Details by Class &amp; Accounts'!AN57</f>
        <v>0</v>
      </c>
      <c r="AJ82" s="880">
        <f>'O5 Details by Class &amp; Accounts'!AO57</f>
        <v>0</v>
      </c>
      <c r="AK82" s="880">
        <f>'O5 Details by Class &amp; Accounts'!AP57</f>
        <v>0</v>
      </c>
      <c r="AL82" s="880">
        <f>'O5 Details by Class &amp; Accounts'!AQ57</f>
        <v>0</v>
      </c>
      <c r="AM82" s="880">
        <f>'O5 Details by Class &amp; Accounts'!AR57</f>
        <v>0</v>
      </c>
      <c r="AN82" s="880">
        <f>'O5 Details by Class &amp; Accounts'!AS57</f>
        <v>0</v>
      </c>
      <c r="AO82" s="880">
        <f>'O5 Details by Class &amp; Accounts'!AT57</f>
        <v>0</v>
      </c>
      <c r="AP82" s="880">
        <f>'O5 Details by Class &amp; Accounts'!AU57</f>
        <v>0</v>
      </c>
      <c r="AQ82" s="880">
        <f>'O5 Details by Class &amp; Accounts'!AV57</f>
        <v>0</v>
      </c>
      <c r="AR82" s="880">
        <f>'O5 Details by Class &amp; Accounts'!AW57</f>
        <v>0</v>
      </c>
      <c r="AS82" s="1061">
        <f t="shared" si="0"/>
        <v>31187118.964999996</v>
      </c>
      <c r="AV82" s="1640" t="s">
        <v>1059</v>
      </c>
    </row>
    <row r="83" spans="1:48" s="603" customFormat="1" ht="12.75" x14ac:dyDescent="0.2">
      <c r="A83" s="1038"/>
      <c r="B83" s="599"/>
      <c r="C83" s="744"/>
      <c r="D83" s="581"/>
      <c r="E83" s="581"/>
      <c r="F83" s="581"/>
      <c r="G83" s="581"/>
      <c r="H83" s="581"/>
      <c r="I83" s="581"/>
      <c r="J83" s="581"/>
      <c r="K83" s="581"/>
      <c r="L83" s="581"/>
      <c r="M83" s="581"/>
      <c r="N83" s="581"/>
      <c r="O83" s="581"/>
      <c r="P83" s="581"/>
      <c r="Q83" s="581"/>
      <c r="R83" s="581"/>
      <c r="S83" s="581"/>
      <c r="T83" s="581"/>
      <c r="U83" s="581"/>
      <c r="V83" s="581"/>
      <c r="W83" s="581"/>
      <c r="X83" s="583"/>
      <c r="Y83" s="581"/>
      <c r="Z83" s="581"/>
      <c r="AA83" s="581"/>
      <c r="AB83" s="581"/>
      <c r="AC83" s="581"/>
      <c r="AD83" s="581"/>
      <c r="AE83" s="581"/>
      <c r="AF83" s="581"/>
      <c r="AG83" s="581"/>
      <c r="AH83" s="581"/>
      <c r="AI83" s="581"/>
      <c r="AJ83" s="581"/>
      <c r="AK83" s="581"/>
      <c r="AL83" s="581"/>
      <c r="AM83" s="581"/>
      <c r="AN83" s="581"/>
      <c r="AO83" s="581"/>
      <c r="AP83" s="581"/>
      <c r="AQ83" s="581"/>
      <c r="AR83" s="581"/>
      <c r="AS83" s="744"/>
      <c r="AV83" s="1640" t="e">
        <v>#N/A</v>
      </c>
    </row>
    <row r="84" spans="1:48" s="603" customFormat="1" ht="12.75" x14ac:dyDescent="0.2">
      <c r="A84" s="599" t="s">
        <v>1550</v>
      </c>
      <c r="B84" s="602" t="s">
        <v>763</v>
      </c>
      <c r="C84" s="583">
        <f>SUM(D84:W84)</f>
        <v>120075878.14925</v>
      </c>
      <c r="D84" s="581">
        <f>D82+D78+D73+D66+D61+D56+D50+D45</f>
        <v>54579151.508398265</v>
      </c>
      <c r="E84" s="581">
        <f t="shared" ref="E84:AR84" si="24">E82+E78+E73+E66+E61+E56+E50+E45</f>
        <v>22340839.100960247</v>
      </c>
      <c r="F84" s="581">
        <f t="shared" si="24"/>
        <v>42159857.229654983</v>
      </c>
      <c r="G84" s="581">
        <f t="shared" si="24"/>
        <v>0</v>
      </c>
      <c r="H84" s="581">
        <f t="shared" si="24"/>
        <v>0</v>
      </c>
      <c r="I84" s="581">
        <f t="shared" si="24"/>
        <v>0</v>
      </c>
      <c r="J84" s="581">
        <f t="shared" si="24"/>
        <v>983634.68910790142</v>
      </c>
      <c r="K84" s="581">
        <f t="shared" si="24"/>
        <v>473.08250156137774</v>
      </c>
      <c r="L84" s="581">
        <f t="shared" si="24"/>
        <v>11922.538627046881</v>
      </c>
      <c r="M84" s="581">
        <f t="shared" si="24"/>
        <v>0</v>
      </c>
      <c r="N84" s="581">
        <f t="shared" si="24"/>
        <v>0</v>
      </c>
      <c r="O84" s="581">
        <f t="shared" si="24"/>
        <v>0</v>
      </c>
      <c r="P84" s="581">
        <f t="shared" si="24"/>
        <v>0</v>
      </c>
      <c r="Q84" s="581">
        <f t="shared" si="24"/>
        <v>0</v>
      </c>
      <c r="R84" s="581">
        <f t="shared" si="24"/>
        <v>0</v>
      </c>
      <c r="S84" s="581">
        <f t="shared" si="24"/>
        <v>0</v>
      </c>
      <c r="T84" s="581">
        <f t="shared" si="24"/>
        <v>0</v>
      </c>
      <c r="U84" s="581">
        <f t="shared" si="24"/>
        <v>0</v>
      </c>
      <c r="V84" s="581">
        <f t="shared" si="24"/>
        <v>0</v>
      </c>
      <c r="W84" s="581">
        <f t="shared" si="24"/>
        <v>0</v>
      </c>
      <c r="X84" s="583">
        <f t="shared" si="3"/>
        <v>49052999.390749991</v>
      </c>
      <c r="Y84" s="581">
        <f t="shared" si="24"/>
        <v>41892863.020290688</v>
      </c>
      <c r="Z84" s="581">
        <f t="shared" si="24"/>
        <v>4074549.9294334357</v>
      </c>
      <c r="AA84" s="581">
        <f t="shared" si="24"/>
        <v>472899.04168884759</v>
      </c>
      <c r="AB84" s="581">
        <f t="shared" si="24"/>
        <v>0</v>
      </c>
      <c r="AC84" s="581">
        <f t="shared" si="24"/>
        <v>0</v>
      </c>
      <c r="AD84" s="581">
        <f t="shared" si="24"/>
        <v>0</v>
      </c>
      <c r="AE84" s="581">
        <f t="shared" si="24"/>
        <v>1982171.6854118218</v>
      </c>
      <c r="AF84" s="581">
        <f t="shared" si="24"/>
        <v>349746.77505866397</v>
      </c>
      <c r="AG84" s="581">
        <f t="shared" si="24"/>
        <v>280768.93886653858</v>
      </c>
      <c r="AH84" s="581">
        <f t="shared" si="24"/>
        <v>0</v>
      </c>
      <c r="AI84" s="581">
        <f t="shared" si="24"/>
        <v>0</v>
      </c>
      <c r="AJ84" s="581">
        <f t="shared" si="24"/>
        <v>0</v>
      </c>
      <c r="AK84" s="581">
        <f t="shared" si="24"/>
        <v>0</v>
      </c>
      <c r="AL84" s="581">
        <f t="shared" si="24"/>
        <v>0</v>
      </c>
      <c r="AM84" s="581">
        <f t="shared" si="24"/>
        <v>0</v>
      </c>
      <c r="AN84" s="581">
        <f t="shared" si="24"/>
        <v>0</v>
      </c>
      <c r="AO84" s="581">
        <f t="shared" si="24"/>
        <v>0</v>
      </c>
      <c r="AP84" s="581">
        <f t="shared" si="24"/>
        <v>0</v>
      </c>
      <c r="AQ84" s="581">
        <f t="shared" si="24"/>
        <v>0</v>
      </c>
      <c r="AR84" s="581">
        <f t="shared" si="24"/>
        <v>0</v>
      </c>
      <c r="AS84" s="583">
        <f t="shared" si="0"/>
        <v>169128877.53999999</v>
      </c>
      <c r="AV84" s="1640" t="e">
        <v>#N/A</v>
      </c>
    </row>
    <row r="85" spans="1:48" s="603" customFormat="1" ht="12.75" x14ac:dyDescent="0.2">
      <c r="A85" s="234"/>
      <c r="B85" s="599"/>
      <c r="C85" s="583"/>
      <c r="D85" s="581"/>
      <c r="E85" s="581"/>
      <c r="F85" s="581"/>
      <c r="G85" s="581"/>
      <c r="H85" s="581"/>
      <c r="I85" s="581"/>
      <c r="J85" s="581"/>
      <c r="K85" s="581"/>
      <c r="L85" s="581"/>
      <c r="M85" s="581"/>
      <c r="N85" s="581"/>
      <c r="O85" s="581"/>
      <c r="P85" s="581"/>
      <c r="Q85" s="581"/>
      <c r="R85" s="581"/>
      <c r="S85" s="581"/>
      <c r="T85" s="581"/>
      <c r="U85" s="581"/>
      <c r="V85" s="581"/>
      <c r="W85" s="581"/>
      <c r="X85" s="583"/>
      <c r="Y85" s="581"/>
      <c r="Z85" s="581"/>
      <c r="AA85" s="581"/>
      <c r="AB85" s="581"/>
      <c r="AC85" s="581"/>
      <c r="AD85" s="581"/>
      <c r="AE85" s="581"/>
      <c r="AF85" s="581"/>
      <c r="AG85" s="581"/>
      <c r="AH85" s="581"/>
      <c r="AI85" s="581"/>
      <c r="AJ85" s="581"/>
      <c r="AK85" s="581"/>
      <c r="AL85" s="581"/>
      <c r="AM85" s="581"/>
      <c r="AN85" s="581"/>
      <c r="AO85" s="581"/>
      <c r="AP85" s="581"/>
      <c r="AQ85" s="581"/>
      <c r="AR85" s="581"/>
      <c r="AS85" s="744"/>
      <c r="AV85" s="1640" t="e">
        <v>#N/A</v>
      </c>
    </row>
    <row r="86" spans="1:48" s="603" customFormat="1" ht="12.75" x14ac:dyDescent="0.2">
      <c r="A86" s="1072">
        <v>1855</v>
      </c>
      <c r="B86" s="1073" t="s">
        <v>92</v>
      </c>
      <c r="C86" s="1061">
        <f>SUM(D86:W86)</f>
        <v>0</v>
      </c>
      <c r="D86" s="880">
        <f>'O5 Details by Class &amp; Accounts'!I58</f>
        <v>0</v>
      </c>
      <c r="E86" s="880">
        <f>'O5 Details by Class &amp; Accounts'!J58</f>
        <v>0</v>
      </c>
      <c r="F86" s="880">
        <f>'O5 Details by Class &amp; Accounts'!K58</f>
        <v>0</v>
      </c>
      <c r="G86" s="880">
        <f>'O5 Details by Class &amp; Accounts'!L58</f>
        <v>0</v>
      </c>
      <c r="H86" s="880">
        <f>'O5 Details by Class &amp; Accounts'!M58</f>
        <v>0</v>
      </c>
      <c r="I86" s="880">
        <f>'O5 Details by Class &amp; Accounts'!N58</f>
        <v>0</v>
      </c>
      <c r="J86" s="880">
        <f>'O5 Details by Class &amp; Accounts'!O58</f>
        <v>0</v>
      </c>
      <c r="K86" s="880">
        <f>'O5 Details by Class &amp; Accounts'!P58</f>
        <v>0</v>
      </c>
      <c r="L86" s="880">
        <f>'O5 Details by Class &amp; Accounts'!Q58</f>
        <v>0</v>
      </c>
      <c r="M86" s="880">
        <f>'O5 Details by Class &amp; Accounts'!R58</f>
        <v>0</v>
      </c>
      <c r="N86" s="880">
        <f>'O5 Details by Class &amp; Accounts'!S58</f>
        <v>0</v>
      </c>
      <c r="O86" s="880">
        <f>'O5 Details by Class &amp; Accounts'!T58</f>
        <v>0</v>
      </c>
      <c r="P86" s="880">
        <f>'O5 Details by Class &amp; Accounts'!U58</f>
        <v>0</v>
      </c>
      <c r="Q86" s="880">
        <f>'O5 Details by Class &amp; Accounts'!V58</f>
        <v>0</v>
      </c>
      <c r="R86" s="880">
        <f>'O5 Details by Class &amp; Accounts'!W58</f>
        <v>0</v>
      </c>
      <c r="S86" s="880">
        <f>'O5 Details by Class &amp; Accounts'!X58</f>
        <v>0</v>
      </c>
      <c r="T86" s="880">
        <f>'O5 Details by Class &amp; Accounts'!Y58</f>
        <v>0</v>
      </c>
      <c r="U86" s="880">
        <f>'O5 Details by Class &amp; Accounts'!Z58</f>
        <v>0</v>
      </c>
      <c r="V86" s="880">
        <f>'O5 Details by Class &amp; Accounts'!AA58</f>
        <v>0</v>
      </c>
      <c r="W86" s="880">
        <f>'O5 Details by Class &amp; Accounts'!AB58</f>
        <v>0</v>
      </c>
      <c r="X86" s="1061">
        <f t="shared" si="3"/>
        <v>16846078.960000001</v>
      </c>
      <c r="Y86" s="880">
        <f>'O5 Details by Class &amp; Accounts'!AD58</f>
        <v>16846078.960000001</v>
      </c>
      <c r="Z86" s="880">
        <f>'O5 Details by Class &amp; Accounts'!AE58</f>
        <v>0</v>
      </c>
      <c r="AA86" s="880">
        <f>'O5 Details by Class &amp; Accounts'!AF58</f>
        <v>0</v>
      </c>
      <c r="AB86" s="880">
        <f>'O5 Details by Class &amp; Accounts'!AG58</f>
        <v>0</v>
      </c>
      <c r="AC86" s="880">
        <f>'O5 Details by Class &amp; Accounts'!AH58</f>
        <v>0</v>
      </c>
      <c r="AD86" s="880">
        <f>'O5 Details by Class &amp; Accounts'!AI58</f>
        <v>0</v>
      </c>
      <c r="AE86" s="880">
        <f>'O5 Details by Class &amp; Accounts'!AJ58</f>
        <v>0</v>
      </c>
      <c r="AF86" s="880">
        <f>'O5 Details by Class &amp; Accounts'!AK58</f>
        <v>0</v>
      </c>
      <c r="AG86" s="880">
        <f>'O5 Details by Class &amp; Accounts'!AL58</f>
        <v>0</v>
      </c>
      <c r="AH86" s="880">
        <f>'O5 Details by Class &amp; Accounts'!AM58</f>
        <v>0</v>
      </c>
      <c r="AI86" s="880">
        <f>'O5 Details by Class &amp; Accounts'!AN58</f>
        <v>0</v>
      </c>
      <c r="AJ86" s="880">
        <f>'O5 Details by Class &amp; Accounts'!AO58</f>
        <v>0</v>
      </c>
      <c r="AK86" s="880">
        <f>'O5 Details by Class &amp; Accounts'!AP58</f>
        <v>0</v>
      </c>
      <c r="AL86" s="880">
        <f>'O5 Details by Class &amp; Accounts'!AQ58</f>
        <v>0</v>
      </c>
      <c r="AM86" s="880">
        <f>'O5 Details by Class &amp; Accounts'!AR58</f>
        <v>0</v>
      </c>
      <c r="AN86" s="880">
        <f>'O5 Details by Class &amp; Accounts'!AS58</f>
        <v>0</v>
      </c>
      <c r="AO86" s="880">
        <f>'O5 Details by Class &amp; Accounts'!AT58</f>
        <v>0</v>
      </c>
      <c r="AP86" s="880">
        <f>'O5 Details by Class &amp; Accounts'!AU58</f>
        <v>0</v>
      </c>
      <c r="AQ86" s="880">
        <f>'O5 Details by Class &amp; Accounts'!AV58</f>
        <v>0</v>
      </c>
      <c r="AR86" s="880">
        <f>'O5 Details by Class &amp; Accounts'!AW58</f>
        <v>0</v>
      </c>
      <c r="AS86" s="1061">
        <f t="shared" si="0"/>
        <v>16846078.960000001</v>
      </c>
      <c r="AV86" s="1640" t="s">
        <v>1275</v>
      </c>
    </row>
    <row r="87" spans="1:48" s="603" customFormat="1" ht="12.75" x14ac:dyDescent="0.2">
      <c r="A87" s="234"/>
      <c r="B87" s="602"/>
      <c r="C87" s="744"/>
      <c r="D87" s="581"/>
      <c r="E87" s="581"/>
      <c r="F87" s="581"/>
      <c r="G87" s="581"/>
      <c r="H87" s="581"/>
      <c r="I87" s="581"/>
      <c r="J87" s="581"/>
      <c r="K87" s="581"/>
      <c r="L87" s="581"/>
      <c r="M87" s="581"/>
      <c r="N87" s="581"/>
      <c r="O87" s="581"/>
      <c r="P87" s="581"/>
      <c r="Q87" s="581"/>
      <c r="R87" s="581"/>
      <c r="S87" s="581"/>
      <c r="T87" s="581"/>
      <c r="U87" s="581"/>
      <c r="V87" s="581"/>
      <c r="W87" s="581"/>
      <c r="X87" s="583"/>
      <c r="Y87" s="581"/>
      <c r="Z87" s="581"/>
      <c r="AA87" s="581"/>
      <c r="AB87" s="581"/>
      <c r="AC87" s="581"/>
      <c r="AD87" s="581"/>
      <c r="AE87" s="581"/>
      <c r="AF87" s="581"/>
      <c r="AG87" s="581"/>
      <c r="AH87" s="581"/>
      <c r="AI87" s="581"/>
      <c r="AJ87" s="581"/>
      <c r="AK87" s="581"/>
      <c r="AL87" s="581"/>
      <c r="AM87" s="581"/>
      <c r="AN87" s="581"/>
      <c r="AO87" s="581"/>
      <c r="AP87" s="581"/>
      <c r="AQ87" s="581"/>
      <c r="AR87" s="581"/>
      <c r="AS87" s="744"/>
      <c r="AV87" s="1640" t="e">
        <v>#N/A</v>
      </c>
    </row>
    <row r="88" spans="1:48" s="603" customFormat="1" ht="12.75" x14ac:dyDescent="0.2">
      <c r="A88" s="599" t="s">
        <v>1160</v>
      </c>
      <c r="B88" s="602" t="s">
        <v>763</v>
      </c>
      <c r="C88" s="583">
        <f>SUM(D88:W88)</f>
        <v>120075878.14925</v>
      </c>
      <c r="D88" s="581">
        <f>D84+D86</f>
        <v>54579151.508398265</v>
      </c>
      <c r="E88" s="581">
        <f t="shared" ref="E88:AR88" si="25">E84+E86</f>
        <v>22340839.100960247</v>
      </c>
      <c r="F88" s="581">
        <f t="shared" si="25"/>
        <v>42159857.229654983</v>
      </c>
      <c r="G88" s="581">
        <f t="shared" si="25"/>
        <v>0</v>
      </c>
      <c r="H88" s="581">
        <f>H84+H86</f>
        <v>0</v>
      </c>
      <c r="I88" s="581">
        <f t="shared" si="25"/>
        <v>0</v>
      </c>
      <c r="J88" s="581">
        <f t="shared" si="25"/>
        <v>983634.68910790142</v>
      </c>
      <c r="K88" s="581">
        <f t="shared" si="25"/>
        <v>473.08250156137774</v>
      </c>
      <c r="L88" s="581">
        <f t="shared" si="25"/>
        <v>11922.538627046881</v>
      </c>
      <c r="M88" s="581">
        <f t="shared" si="25"/>
        <v>0</v>
      </c>
      <c r="N88" s="581">
        <f t="shared" si="25"/>
        <v>0</v>
      </c>
      <c r="O88" s="581">
        <f t="shared" si="25"/>
        <v>0</v>
      </c>
      <c r="P88" s="581">
        <f t="shared" si="25"/>
        <v>0</v>
      </c>
      <c r="Q88" s="581">
        <f t="shared" si="25"/>
        <v>0</v>
      </c>
      <c r="R88" s="581">
        <f t="shared" si="25"/>
        <v>0</v>
      </c>
      <c r="S88" s="581">
        <f t="shared" si="25"/>
        <v>0</v>
      </c>
      <c r="T88" s="581">
        <f t="shared" si="25"/>
        <v>0</v>
      </c>
      <c r="U88" s="581">
        <f t="shared" si="25"/>
        <v>0</v>
      </c>
      <c r="V88" s="581">
        <f t="shared" si="25"/>
        <v>0</v>
      </c>
      <c r="W88" s="581">
        <f t="shared" si="25"/>
        <v>0</v>
      </c>
      <c r="X88" s="583">
        <f t="shared" si="3"/>
        <v>65899078.350749992</v>
      </c>
      <c r="Y88" s="581">
        <f t="shared" si="25"/>
        <v>58738941.980290689</v>
      </c>
      <c r="Z88" s="581">
        <f t="shared" si="25"/>
        <v>4074549.9294334357</v>
      </c>
      <c r="AA88" s="581">
        <f t="shared" si="25"/>
        <v>472899.04168884759</v>
      </c>
      <c r="AB88" s="581">
        <f t="shared" si="25"/>
        <v>0</v>
      </c>
      <c r="AC88" s="581">
        <f t="shared" si="25"/>
        <v>0</v>
      </c>
      <c r="AD88" s="581">
        <f t="shared" si="25"/>
        <v>0</v>
      </c>
      <c r="AE88" s="581">
        <f t="shared" si="25"/>
        <v>1982171.6854118218</v>
      </c>
      <c r="AF88" s="581">
        <f t="shared" si="25"/>
        <v>349746.77505866397</v>
      </c>
      <c r="AG88" s="581">
        <f t="shared" si="25"/>
        <v>280768.93886653858</v>
      </c>
      <c r="AH88" s="581">
        <f t="shared" si="25"/>
        <v>0</v>
      </c>
      <c r="AI88" s="581">
        <f>AI84+AI86</f>
        <v>0</v>
      </c>
      <c r="AJ88" s="581">
        <f t="shared" si="25"/>
        <v>0</v>
      </c>
      <c r="AK88" s="581">
        <f t="shared" si="25"/>
        <v>0</v>
      </c>
      <c r="AL88" s="581">
        <f t="shared" si="25"/>
        <v>0</v>
      </c>
      <c r="AM88" s="581">
        <f t="shared" si="25"/>
        <v>0</v>
      </c>
      <c r="AN88" s="581">
        <f t="shared" si="25"/>
        <v>0</v>
      </c>
      <c r="AO88" s="581">
        <f t="shared" si="25"/>
        <v>0</v>
      </c>
      <c r="AP88" s="581">
        <f t="shared" si="25"/>
        <v>0</v>
      </c>
      <c r="AQ88" s="581">
        <f t="shared" si="25"/>
        <v>0</v>
      </c>
      <c r="AR88" s="581">
        <f t="shared" si="25"/>
        <v>0</v>
      </c>
      <c r="AS88" s="583">
        <f t="shared" si="0"/>
        <v>185974956.5</v>
      </c>
      <c r="AV88" s="1640" t="e">
        <v>#N/A</v>
      </c>
    </row>
    <row r="89" spans="1:48" s="603" customFormat="1" ht="12.75" x14ac:dyDescent="0.2">
      <c r="A89" s="234"/>
      <c r="B89" s="602"/>
      <c r="C89" s="744"/>
      <c r="D89" s="581"/>
      <c r="E89" s="581"/>
      <c r="F89" s="581"/>
      <c r="G89" s="581"/>
      <c r="H89" s="581"/>
      <c r="I89" s="581"/>
      <c r="J89" s="581"/>
      <c r="K89" s="581"/>
      <c r="L89" s="581"/>
      <c r="M89" s="581"/>
      <c r="N89" s="581"/>
      <c r="O89" s="581"/>
      <c r="P89" s="581"/>
      <c r="Q89" s="581"/>
      <c r="R89" s="581"/>
      <c r="S89" s="581"/>
      <c r="T89" s="581"/>
      <c r="U89" s="581"/>
      <c r="V89" s="581"/>
      <c r="W89" s="581"/>
      <c r="X89" s="583"/>
      <c r="Y89" s="581"/>
      <c r="Z89" s="581"/>
      <c r="AA89" s="581"/>
      <c r="AB89" s="581"/>
      <c r="AC89" s="581"/>
      <c r="AD89" s="581"/>
      <c r="AE89" s="581"/>
      <c r="AF89" s="581"/>
      <c r="AG89" s="581"/>
      <c r="AH89" s="581"/>
      <c r="AI89" s="581"/>
      <c r="AJ89" s="581"/>
      <c r="AK89" s="581"/>
      <c r="AL89" s="581"/>
      <c r="AM89" s="581"/>
      <c r="AN89" s="581"/>
      <c r="AO89" s="581"/>
      <c r="AP89" s="581"/>
      <c r="AQ89" s="581"/>
      <c r="AR89" s="581"/>
      <c r="AS89" s="744"/>
      <c r="AV89" s="1640" t="e">
        <v>#N/A</v>
      </c>
    </row>
    <row r="90" spans="1:48" s="603" customFormat="1" ht="12.75" x14ac:dyDescent="0.2">
      <c r="A90" s="1072">
        <v>1860</v>
      </c>
      <c r="B90" s="1073" t="s">
        <v>93</v>
      </c>
      <c r="C90" s="1061">
        <f>SUM(D90:W90)</f>
        <v>0</v>
      </c>
      <c r="D90" s="880">
        <f>'O5 Details by Class &amp; Accounts'!I59</f>
        <v>0</v>
      </c>
      <c r="E90" s="880">
        <f>'O5 Details by Class &amp; Accounts'!J59</f>
        <v>0</v>
      </c>
      <c r="F90" s="880">
        <f>'O5 Details by Class &amp; Accounts'!K59</f>
        <v>0</v>
      </c>
      <c r="G90" s="880">
        <f>'O5 Details by Class &amp; Accounts'!L59</f>
        <v>0</v>
      </c>
      <c r="H90" s="880">
        <f>'O5 Details by Class &amp; Accounts'!M59</f>
        <v>0</v>
      </c>
      <c r="I90" s="880">
        <f>'O5 Details by Class &amp; Accounts'!N59</f>
        <v>0</v>
      </c>
      <c r="J90" s="880">
        <f>'O5 Details by Class &amp; Accounts'!O59</f>
        <v>0</v>
      </c>
      <c r="K90" s="880">
        <f>'O5 Details by Class &amp; Accounts'!P59</f>
        <v>0</v>
      </c>
      <c r="L90" s="880">
        <f>'O5 Details by Class &amp; Accounts'!Q59</f>
        <v>0</v>
      </c>
      <c r="M90" s="880">
        <f>'O5 Details by Class &amp; Accounts'!R59</f>
        <v>0</v>
      </c>
      <c r="N90" s="880">
        <f>'O5 Details by Class &amp; Accounts'!S59</f>
        <v>0</v>
      </c>
      <c r="O90" s="880">
        <f>'O5 Details by Class &amp; Accounts'!T59</f>
        <v>0</v>
      </c>
      <c r="P90" s="880">
        <f>'O5 Details by Class &amp; Accounts'!U59</f>
        <v>0</v>
      </c>
      <c r="Q90" s="880">
        <f>'O5 Details by Class &amp; Accounts'!V59</f>
        <v>0</v>
      </c>
      <c r="R90" s="880">
        <f>'O5 Details by Class &amp; Accounts'!W59</f>
        <v>0</v>
      </c>
      <c r="S90" s="880">
        <f>'O5 Details by Class &amp; Accounts'!X59</f>
        <v>0</v>
      </c>
      <c r="T90" s="880">
        <f>'O5 Details by Class &amp; Accounts'!Y59</f>
        <v>0</v>
      </c>
      <c r="U90" s="880">
        <f>'O5 Details by Class &amp; Accounts'!Z59</f>
        <v>0</v>
      </c>
      <c r="V90" s="880">
        <f>'O5 Details by Class &amp; Accounts'!AA59</f>
        <v>0</v>
      </c>
      <c r="W90" s="880">
        <f>'O5 Details by Class &amp; Accounts'!AB59</f>
        <v>0</v>
      </c>
      <c r="X90" s="1061">
        <f t="shared" si="3"/>
        <v>9261664</v>
      </c>
      <c r="Y90" s="880">
        <f>'O5 Details by Class &amp; Accounts'!AD59</f>
        <v>7141521.7416498447</v>
      </c>
      <c r="Z90" s="880">
        <f>'O5 Details by Class &amp; Accounts'!AE59</f>
        <v>1720751.4383761894</v>
      </c>
      <c r="AA90" s="880">
        <f>'O5 Details by Class &amp; Accounts'!AF59</f>
        <v>399390.81997396564</v>
      </c>
      <c r="AB90" s="880">
        <f>'O5 Details by Class &amp; Accounts'!AG59</f>
        <v>0</v>
      </c>
      <c r="AC90" s="880">
        <f>'O5 Details by Class &amp; Accounts'!AH59</f>
        <v>0</v>
      </c>
      <c r="AD90" s="880">
        <f>'O5 Details by Class &amp; Accounts'!AI59</f>
        <v>0</v>
      </c>
      <c r="AE90" s="880">
        <f>'O5 Details by Class &amp; Accounts'!AJ59</f>
        <v>0</v>
      </c>
      <c r="AF90" s="880">
        <f>'O5 Details by Class &amp; Accounts'!AK59</f>
        <v>0</v>
      </c>
      <c r="AG90" s="880">
        <f>'O5 Details by Class &amp; Accounts'!AL59</f>
        <v>0</v>
      </c>
      <c r="AH90" s="880">
        <f>'O5 Details by Class &amp; Accounts'!AM59</f>
        <v>0</v>
      </c>
      <c r="AI90" s="880">
        <f>'O5 Details by Class &amp; Accounts'!AN59</f>
        <v>0</v>
      </c>
      <c r="AJ90" s="880">
        <f>'O5 Details by Class &amp; Accounts'!AO59</f>
        <v>0</v>
      </c>
      <c r="AK90" s="880">
        <f>'O5 Details by Class &amp; Accounts'!AP59</f>
        <v>0</v>
      </c>
      <c r="AL90" s="880">
        <f>'O5 Details by Class &amp; Accounts'!AQ59</f>
        <v>0</v>
      </c>
      <c r="AM90" s="880">
        <f>'O5 Details by Class &amp; Accounts'!AR59</f>
        <v>0</v>
      </c>
      <c r="AN90" s="880">
        <f>'O5 Details by Class &amp; Accounts'!AS59</f>
        <v>0</v>
      </c>
      <c r="AO90" s="880">
        <f>'O5 Details by Class &amp; Accounts'!AT59</f>
        <v>0</v>
      </c>
      <c r="AP90" s="880">
        <f>'O5 Details by Class &amp; Accounts'!AU59</f>
        <v>0</v>
      </c>
      <c r="AQ90" s="880">
        <f>'O5 Details by Class &amp; Accounts'!AV59</f>
        <v>0</v>
      </c>
      <c r="AR90" s="880">
        <f>'O5 Details by Class &amp; Accounts'!AW59</f>
        <v>0</v>
      </c>
      <c r="AS90" s="1061">
        <f t="shared" si="0"/>
        <v>9261664</v>
      </c>
      <c r="AV90" s="1640" t="s">
        <v>774</v>
      </c>
    </row>
    <row r="91" spans="1:48" s="603" customFormat="1" ht="12.75" x14ac:dyDescent="0.2">
      <c r="A91" s="234"/>
      <c r="B91" s="602"/>
      <c r="C91" s="744"/>
      <c r="D91" s="581"/>
      <c r="E91" s="581"/>
      <c r="F91" s="581"/>
      <c r="G91" s="581"/>
      <c r="H91" s="581"/>
      <c r="I91" s="581"/>
      <c r="J91" s="581"/>
      <c r="K91" s="581"/>
      <c r="L91" s="581"/>
      <c r="M91" s="581"/>
      <c r="N91" s="581"/>
      <c r="O91" s="581"/>
      <c r="P91" s="581"/>
      <c r="Q91" s="581"/>
      <c r="R91" s="581"/>
      <c r="S91" s="581"/>
      <c r="T91" s="581"/>
      <c r="U91" s="581"/>
      <c r="V91" s="581"/>
      <c r="W91" s="581"/>
      <c r="X91" s="583"/>
      <c r="Y91" s="581"/>
      <c r="Z91" s="581"/>
      <c r="AA91" s="581"/>
      <c r="AB91" s="581"/>
      <c r="AC91" s="581"/>
      <c r="AD91" s="581"/>
      <c r="AE91" s="581"/>
      <c r="AF91" s="581"/>
      <c r="AG91" s="581"/>
      <c r="AH91" s="581"/>
      <c r="AI91" s="581"/>
      <c r="AJ91" s="581"/>
      <c r="AK91" s="581"/>
      <c r="AL91" s="581"/>
      <c r="AM91" s="581"/>
      <c r="AN91" s="581"/>
      <c r="AO91" s="581"/>
      <c r="AP91" s="581"/>
      <c r="AQ91" s="581"/>
      <c r="AR91" s="581"/>
      <c r="AS91" s="744"/>
      <c r="AV91" s="1640" t="e">
        <v>#N/A</v>
      </c>
    </row>
    <row r="92" spans="1:48" s="603" customFormat="1" ht="12.75" x14ac:dyDescent="0.2">
      <c r="A92" s="234" t="s">
        <v>793</v>
      </c>
      <c r="B92" s="602" t="s">
        <v>763</v>
      </c>
      <c r="C92" s="583">
        <f>SUM(D92:W92)</f>
        <v>120075878.14925</v>
      </c>
      <c r="D92" s="581">
        <f t="shared" ref="D92:W92" si="26">D88+D90</f>
        <v>54579151.508398265</v>
      </c>
      <c r="E92" s="581">
        <f t="shared" si="26"/>
        <v>22340839.100960247</v>
      </c>
      <c r="F92" s="581">
        <f t="shared" si="26"/>
        <v>42159857.229654983</v>
      </c>
      <c r="G92" s="581">
        <f t="shared" si="26"/>
        <v>0</v>
      </c>
      <c r="H92" s="581">
        <f t="shared" si="26"/>
        <v>0</v>
      </c>
      <c r="I92" s="581">
        <f t="shared" si="26"/>
        <v>0</v>
      </c>
      <c r="J92" s="581">
        <f t="shared" si="26"/>
        <v>983634.68910790142</v>
      </c>
      <c r="K92" s="581">
        <f t="shared" si="26"/>
        <v>473.08250156137774</v>
      </c>
      <c r="L92" s="581">
        <f t="shared" si="26"/>
        <v>11922.538627046881</v>
      </c>
      <c r="M92" s="581">
        <f t="shared" si="26"/>
        <v>0</v>
      </c>
      <c r="N92" s="581">
        <f t="shared" si="26"/>
        <v>0</v>
      </c>
      <c r="O92" s="581">
        <f t="shared" si="26"/>
        <v>0</v>
      </c>
      <c r="P92" s="581">
        <f t="shared" si="26"/>
        <v>0</v>
      </c>
      <c r="Q92" s="581">
        <f t="shared" si="26"/>
        <v>0</v>
      </c>
      <c r="R92" s="581">
        <f t="shared" si="26"/>
        <v>0</v>
      </c>
      <c r="S92" s="581">
        <f t="shared" si="26"/>
        <v>0</v>
      </c>
      <c r="T92" s="581">
        <f t="shared" si="26"/>
        <v>0</v>
      </c>
      <c r="U92" s="581">
        <f t="shared" si="26"/>
        <v>0</v>
      </c>
      <c r="V92" s="581">
        <f t="shared" si="26"/>
        <v>0</v>
      </c>
      <c r="W92" s="581">
        <f t="shared" si="26"/>
        <v>0</v>
      </c>
      <c r="X92" s="583">
        <f t="shared" si="3"/>
        <v>75160742.350749999</v>
      </c>
      <c r="Y92" s="581">
        <f t="shared" ref="Y92:AR92" si="27">Y88+Y90</f>
        <v>65880463.721940532</v>
      </c>
      <c r="Z92" s="581">
        <f t="shared" si="27"/>
        <v>5795301.3678096253</v>
      </c>
      <c r="AA92" s="581">
        <f t="shared" si="27"/>
        <v>872289.86166281323</v>
      </c>
      <c r="AB92" s="581">
        <f t="shared" si="27"/>
        <v>0</v>
      </c>
      <c r="AC92" s="581">
        <f t="shared" si="27"/>
        <v>0</v>
      </c>
      <c r="AD92" s="581">
        <f t="shared" si="27"/>
        <v>0</v>
      </c>
      <c r="AE92" s="581">
        <f t="shared" si="27"/>
        <v>1982171.6854118218</v>
      </c>
      <c r="AF92" s="581">
        <f t="shared" si="27"/>
        <v>349746.77505866397</v>
      </c>
      <c r="AG92" s="581">
        <f t="shared" si="27"/>
        <v>280768.93886653858</v>
      </c>
      <c r="AH92" s="581">
        <f t="shared" si="27"/>
        <v>0</v>
      </c>
      <c r="AI92" s="581">
        <f t="shared" si="27"/>
        <v>0</v>
      </c>
      <c r="AJ92" s="581">
        <f t="shared" si="27"/>
        <v>0</v>
      </c>
      <c r="AK92" s="581">
        <f t="shared" si="27"/>
        <v>0</v>
      </c>
      <c r="AL92" s="581">
        <f t="shared" si="27"/>
        <v>0</v>
      </c>
      <c r="AM92" s="581">
        <f t="shared" si="27"/>
        <v>0</v>
      </c>
      <c r="AN92" s="581">
        <f t="shared" si="27"/>
        <v>0</v>
      </c>
      <c r="AO92" s="581">
        <f t="shared" si="27"/>
        <v>0</v>
      </c>
      <c r="AP92" s="581">
        <f t="shared" si="27"/>
        <v>0</v>
      </c>
      <c r="AQ92" s="581">
        <f t="shared" si="27"/>
        <v>0</v>
      </c>
      <c r="AR92" s="581">
        <f t="shared" si="27"/>
        <v>0</v>
      </c>
      <c r="AS92" s="583">
        <f t="shared" si="0"/>
        <v>195236620.5</v>
      </c>
      <c r="AV92" s="1640" t="e">
        <v>#N/A</v>
      </c>
    </row>
    <row r="93" spans="1:48" s="603" customFormat="1" ht="12.75" x14ac:dyDescent="0.2">
      <c r="A93" s="234"/>
      <c r="B93" s="602"/>
      <c r="C93" s="583"/>
      <c r="D93" s="581"/>
      <c r="E93" s="581"/>
      <c r="F93" s="581"/>
      <c r="G93" s="581"/>
      <c r="H93" s="581"/>
      <c r="I93" s="581"/>
      <c r="J93" s="581"/>
      <c r="K93" s="581"/>
      <c r="L93" s="581"/>
      <c r="M93" s="581"/>
      <c r="N93" s="581"/>
      <c r="O93" s="581"/>
      <c r="P93" s="581"/>
      <c r="Q93" s="581"/>
      <c r="R93" s="581"/>
      <c r="S93" s="581"/>
      <c r="T93" s="581"/>
      <c r="U93" s="581"/>
      <c r="V93" s="581"/>
      <c r="W93" s="581"/>
      <c r="X93" s="583"/>
      <c r="Y93" s="581"/>
      <c r="Z93" s="581"/>
      <c r="AA93" s="581"/>
      <c r="AB93" s="581"/>
      <c r="AC93" s="581"/>
      <c r="AD93" s="581"/>
      <c r="AE93" s="581"/>
      <c r="AF93" s="581"/>
      <c r="AG93" s="581"/>
      <c r="AH93" s="581"/>
      <c r="AI93" s="581"/>
      <c r="AJ93" s="581"/>
      <c r="AK93" s="581"/>
      <c r="AL93" s="581"/>
      <c r="AM93" s="581"/>
      <c r="AN93" s="581"/>
      <c r="AO93" s="581"/>
      <c r="AP93" s="581"/>
      <c r="AQ93" s="581"/>
      <c r="AR93" s="581"/>
      <c r="AS93" s="744"/>
      <c r="AV93" s="1640" t="e">
        <v>#N/A</v>
      </c>
    </row>
    <row r="94" spans="1:48" s="603" customFormat="1" ht="12.75" x14ac:dyDescent="0.2">
      <c r="A94" s="1673" t="s">
        <v>1701</v>
      </c>
      <c r="B94" s="1074" t="s">
        <v>763</v>
      </c>
      <c r="C94" s="1061">
        <f>SUM(D94:W94)</f>
        <v>123063520.14924997</v>
      </c>
      <c r="D94" s="880">
        <f>D27+D31+D35+D39+D43+D45+D50+D56+D61+D66+D73+D78+D82+D86+D90+SUM('I9 Direct Allocation'!AC27:AC40)</f>
        <v>56141166.434602231</v>
      </c>
      <c r="E94" s="880">
        <f>E27+E31+E35+E39+E43+E45+E50+E56+E61+E66+E73+E78+E82+E86+E90+SUM('I9 Direct Allocation'!AD27:AD40)</f>
        <v>22788509.019253023</v>
      </c>
      <c r="F94" s="880">
        <f>F27+F31+F35+F39+F43+F45+F50+F56+F61+F66+F73+F78+F82+F86+F90+SUM('I9 Direct Allocation'!AE27:AE40)</f>
        <v>43101157.618702754</v>
      </c>
      <c r="G94" s="880">
        <f>G27+G31+G35+G39+G43+G45+G50+G56+G61+G66+G73+G78+G82+G86+G90+SUM('I9 Direct Allocation'!AF27:AF40)</f>
        <v>0</v>
      </c>
      <c r="H94" s="880">
        <f>H27+H31+H35+H39+H43+H45+H50+H56+H61+H66+H73+H78+H82+H86+H90+SUM('I9 Direct Allocation'!AG27:AG40)</f>
        <v>0</v>
      </c>
      <c r="I94" s="880">
        <f>I27+I31+I35+I39+I43+I45+I50+I56+I61+I66+I73+I78+I82+I86+I90+SUM('I9 Direct Allocation'!AH27:AH40)</f>
        <v>0</v>
      </c>
      <c r="J94" s="880">
        <f>J27+J31+J35+J39+J43+J45+J50+J56+J61+J66+J73+J78+J82+J86+J90+SUM('I9 Direct Allocation'!AI27:AI40)</f>
        <v>1016273.7504589584</v>
      </c>
      <c r="K94" s="880">
        <f>K27+K31+K35+K39+K43+K45+K50+K56+K61+K66+K73+K78+K82+K86+K90+SUM('I9 Direct Allocation'!AJ27:AJ40)</f>
        <v>2077.3461017305412</v>
      </c>
      <c r="L94" s="880">
        <f>L27+L31+L35+L39+L43+L45+L50+L56+L61+L66+L73+L78+L82+L86+L90+SUM('I9 Direct Allocation'!AK27:AK40)</f>
        <v>14335.980131290071</v>
      </c>
      <c r="M94" s="880">
        <f>M27+M31+M35+M39+M43+M45+M50+M56+M61+M66+M73+M78+M82+M86+M90+SUM('I9 Direct Allocation'!AL27:AL40)</f>
        <v>0</v>
      </c>
      <c r="N94" s="880">
        <f>N27+N31+N35+N39+N43+N45+N50+N56+N61+N66+N73+N78+N82+N86+N90+SUM('I9 Direct Allocation'!AM27:AM40)</f>
        <v>0</v>
      </c>
      <c r="O94" s="880">
        <f>O27+O31+O35+O39+O43+O45+O50+O56+O61+O66+O73+O78+O82+O86+O90+SUM('I9 Direct Allocation'!AN27:AN40)</f>
        <v>0</v>
      </c>
      <c r="P94" s="880">
        <f>P27+P31+P35+P39+P43+P45+P50+P56+P61+P66+P73+P78+P82+P86+P90+SUM('I9 Direct Allocation'!AO27:AO40)</f>
        <v>0</v>
      </c>
      <c r="Q94" s="880">
        <f>Q27+Q31+Q35+Q39+Q43+Q45+Q50+Q56+Q61+Q66+Q73+Q78+Q82+Q86+Q90+SUM('I9 Direct Allocation'!AP27:AP40)</f>
        <v>0</v>
      </c>
      <c r="R94" s="880">
        <f>R27+R31+R35+R39+R43+R45+R50+R56+R61+R66+R73+R78+R82+R86+R90+SUM('I9 Direct Allocation'!AQ27:AQ40)</f>
        <v>0</v>
      </c>
      <c r="S94" s="880">
        <f>S27+S31+S35+S39+S43+S45+S50+S56+S61+S66+S73+S78+S82+S86+S90+SUM('I9 Direct Allocation'!AR27:AR40)</f>
        <v>0</v>
      </c>
      <c r="T94" s="880">
        <f>T27+T31+T35+T39+T43+T45+T50+T56+T61+T66+T73+T78+T82+T86+T90+SUM('I9 Direct Allocation'!AS27:AS40)</f>
        <v>0</v>
      </c>
      <c r="U94" s="880">
        <f>U27+U31+U35+U39+U43+U45+U50+U56+U61+U66+U73+U78+U82+U86+U90+SUM('I9 Direct Allocation'!AT27:AT40)</f>
        <v>0</v>
      </c>
      <c r="V94" s="880">
        <f>V27+V31+V35+V39+V43+V45+V50+V56+V61+V66+V73+V78+V82+V86+V90+SUM('I9 Direct Allocation'!AU27:AU40)</f>
        <v>0</v>
      </c>
      <c r="W94" s="880">
        <f>W27+W31+W35+W39+W43+W45+W50+W56+W61+W66+W73+W78+W82+W86+W90+SUM('I9 Direct Allocation'!AV27:AV40)</f>
        <v>0</v>
      </c>
      <c r="X94" s="1061">
        <f t="shared" si="3"/>
        <v>75160742.350750014</v>
      </c>
      <c r="Y94" s="880">
        <f>Y27+Y31+Y35+Y39+Y43+Y45+Y50+Y56+Y61+Y66+Y73+Y78+Y82+Y86+Y90+SUM('I9 Direct Allocation'!BA27:BA40)</f>
        <v>65880463.72194054</v>
      </c>
      <c r="Z94" s="880">
        <f>Z27+Z31+Z35+Z39+Z43+Z45+Z50+Z56+Z61+Z66+Z73+Z78+Z82+Z86+Z90+SUM('I9 Direct Allocation'!BB27:BB40)</f>
        <v>5795301.3678096244</v>
      </c>
      <c r="AA94" s="880">
        <f>AA27+AA31+AA35+AA39+AA43+AA45+AA50+AA56+AA61+AA66+AA73+AA78+AA82+AA86+AA90+SUM('I9 Direct Allocation'!BC27:BC40)</f>
        <v>872289.86166281323</v>
      </c>
      <c r="AB94" s="880">
        <f>AB27+AB31+AB35+AB39+AB43+AB45+AB50+AB56+AB61+AB66+AB73+AB78+AB82+AB86+AB90+SUM('I9 Direct Allocation'!BD27:BD40)</f>
        <v>0</v>
      </c>
      <c r="AC94" s="880">
        <f>AC27+AC31+AC35+AC39+AC43+AC45+AC50+AC56+AC61+AC66+AC73+AC78+AC82+AC86+AC90+SUM('I9 Direct Allocation'!BE27:BE40)</f>
        <v>0</v>
      </c>
      <c r="AD94" s="880">
        <f>AD27+AD31+AD35+AD39+AD43+AD45+AD50+AD56+AD61+AD66+AD73+AD78+AD82+AD86+AD90+SUM('I9 Direct Allocation'!BF27:BF40)</f>
        <v>0</v>
      </c>
      <c r="AE94" s="880">
        <f>AE27+AE31+AE35+AE39+AE43+AE45+AE50+AE56+AE61+AE66+AE73+AE78+AE82+AE86+AE90+SUM('I9 Direct Allocation'!BG27:BG40)</f>
        <v>1982171.6854118216</v>
      </c>
      <c r="AF94" s="880">
        <f>AF27+AF31+AF35+AF39+AF43+AF45+AF50+AF56+AF61+AF66+AF73+AF78+AF82+AF86+AF90+SUM('I9 Direct Allocation'!BH27:BH40)</f>
        <v>349746.77505866397</v>
      </c>
      <c r="AG94" s="880">
        <f>AG27+AG31+AG35+AG39+AG43+AG45+AG50+AG56+AG61+AG66+AG73+AG78+AG82+AG86+AG90+SUM('I9 Direct Allocation'!BI27:BI40)</f>
        <v>280768.93886653858</v>
      </c>
      <c r="AH94" s="880">
        <f>AH27+AH31+AH35+AH39+AH43+AH45+AH50+AH56+AH61+AH66+AH73+AH78+AH82+AH86+AH90+SUM('I9 Direct Allocation'!BJ27:BJ40)</f>
        <v>0</v>
      </c>
      <c r="AI94" s="880">
        <f>AI27+AI31+AI35+AI39+AI43+AI45+AI50+AI56+AI61+AI66+AI73+AI78+AI82+AI86+AI90+SUM('I9 Direct Allocation'!BK27:BK40)</f>
        <v>0</v>
      </c>
      <c r="AJ94" s="880">
        <f>AJ27+AJ31+AJ35+AJ39+AJ43+AJ45+AJ50+AJ56+AJ61+AJ66+AJ73+AJ78+AJ82+AJ86+AJ90+SUM('I9 Direct Allocation'!BL27:BL40)</f>
        <v>0</v>
      </c>
      <c r="AK94" s="880">
        <f>AK27+AK31+AK35+AK39+AK43+AK45+AK50+AK56+AK61+AK66+AK73+AK78+AK82+AK86+AK90+SUM('I9 Direct Allocation'!BM27:BM40)</f>
        <v>0</v>
      </c>
      <c r="AL94" s="880">
        <f>AL27+AL31+AL35+AL39+AL43+AL45+AL50+AL56+AL61+AL66+AL73+AL78+AL82+AL86+AL90+SUM('I9 Direct Allocation'!BN27:BN40)</f>
        <v>0</v>
      </c>
      <c r="AM94" s="880">
        <f>AM27+AM31+AM35+AM39+AM43+AM45+AM50+AM56+AM61+AM66+AM73+AM78+AM82+AM86+AM90+SUM('I9 Direct Allocation'!BO27:BO40)</f>
        <v>0</v>
      </c>
      <c r="AN94" s="880">
        <f>AN27+AN31+AN35+AN39+AN43+AN45+AN50+AN56+AN61+AN66+AN73+AN78+AN82+AN86+AN90+SUM('I9 Direct Allocation'!BP27:BP40)</f>
        <v>0</v>
      </c>
      <c r="AO94" s="880">
        <f>AO27+AO31+AO35+AO39+AO43+AO45+AO50+AO56+AO61+AO66+AO73+AO78+AO82+AO86+AO90+SUM('I9 Direct Allocation'!BQ27:BQ40)</f>
        <v>0</v>
      </c>
      <c r="AP94" s="880">
        <f>AP27+AP31+AP35+AP39+AP43+AP45+AP50+AP56+AP61+AP66+AP73+AP78+AP82+AP86+AP90+SUM('I9 Direct Allocation'!BR27:BR40)</f>
        <v>0</v>
      </c>
      <c r="AQ94" s="880">
        <f>AQ27+AQ31+AQ35+AQ39+AQ43+AQ45+AQ50+AQ56+AQ61+AQ66+AQ73+AQ78+AQ82+AQ86+AQ90+SUM('I9 Direct Allocation'!BS27:BS40)</f>
        <v>0</v>
      </c>
      <c r="AR94" s="880">
        <f>AR27+AR31+AR35+AR39+AR43+AR45+AR50+AR56+AR61+AR66+AR73+AR78+AR82+AR86+AR90+SUM('I9 Direct Allocation'!BT27:BT40)</f>
        <v>0</v>
      </c>
      <c r="AS94" s="880">
        <f>AS27+AS31+AS35+AS39+AS43+AS45+AS50+AS56+AS61+AS66+AS73+AS78+AS82+AS86+AS90+SUM('I9 Direct Allocation'!BU27:BU40)</f>
        <v>198224262.5</v>
      </c>
      <c r="AV94" s="1640" t="e">
        <v>#N/A</v>
      </c>
    </row>
    <row r="95" spans="1:48" s="1940" customFormat="1" ht="12.75" x14ac:dyDescent="0.2">
      <c r="A95" s="1936"/>
      <c r="B95" s="1937"/>
      <c r="C95" s="1938"/>
      <c r="D95" s="1939"/>
      <c r="E95" s="1939"/>
      <c r="F95" s="1939"/>
      <c r="G95" s="1939"/>
      <c r="H95" s="1939"/>
      <c r="I95" s="1939"/>
      <c r="J95" s="1939"/>
      <c r="K95" s="1939"/>
      <c r="L95" s="1939"/>
      <c r="M95" s="1939"/>
      <c r="N95" s="1939"/>
      <c r="O95" s="1939"/>
      <c r="P95" s="1939"/>
      <c r="Q95" s="1939"/>
      <c r="R95" s="1939"/>
      <c r="S95" s="1939"/>
      <c r="T95" s="1939"/>
      <c r="U95" s="1939"/>
      <c r="V95" s="1939"/>
      <c r="W95" s="1939"/>
      <c r="X95" s="1938"/>
      <c r="Y95" s="1939"/>
      <c r="Z95" s="1939"/>
      <c r="AA95" s="1939"/>
      <c r="AB95" s="1939"/>
      <c r="AC95" s="1939"/>
      <c r="AD95" s="1939"/>
      <c r="AE95" s="1939"/>
      <c r="AF95" s="1939"/>
      <c r="AG95" s="1939"/>
      <c r="AH95" s="1939"/>
      <c r="AI95" s="1939"/>
      <c r="AJ95" s="1939"/>
      <c r="AK95" s="1939"/>
      <c r="AL95" s="1939"/>
      <c r="AM95" s="1939"/>
      <c r="AN95" s="1939"/>
      <c r="AO95" s="1939"/>
      <c r="AP95" s="1939"/>
      <c r="AQ95" s="1939"/>
      <c r="AR95" s="1939"/>
      <c r="AS95" s="1939"/>
      <c r="AV95" s="1941"/>
    </row>
    <row r="96" spans="1:48" s="1940" customFormat="1" ht="12.75" x14ac:dyDescent="0.2">
      <c r="A96" s="1936"/>
      <c r="B96" s="1937"/>
      <c r="C96" s="1938"/>
      <c r="D96" s="1939"/>
      <c r="E96" s="1939"/>
      <c r="F96" s="1939"/>
      <c r="G96" s="1939"/>
      <c r="H96" s="1939"/>
      <c r="I96" s="1939"/>
      <c r="J96" s="1939"/>
      <c r="K96" s="1939"/>
      <c r="L96" s="1939"/>
      <c r="M96" s="1939"/>
      <c r="N96" s="1939"/>
      <c r="O96" s="1939"/>
      <c r="P96" s="1939"/>
      <c r="Q96" s="1939"/>
      <c r="R96" s="1939"/>
      <c r="S96" s="1939"/>
      <c r="T96" s="1939"/>
      <c r="U96" s="1939"/>
      <c r="V96" s="1939"/>
      <c r="W96" s="1939"/>
      <c r="X96" s="1938"/>
      <c r="Y96" s="1939"/>
      <c r="Z96" s="1939"/>
      <c r="AA96" s="1939"/>
      <c r="AB96" s="1939"/>
      <c r="AC96" s="1939"/>
      <c r="AD96" s="1939"/>
      <c r="AE96" s="1939"/>
      <c r="AF96" s="1939"/>
      <c r="AG96" s="1939"/>
      <c r="AH96" s="1939"/>
      <c r="AI96" s="1939"/>
      <c r="AJ96" s="1939"/>
      <c r="AK96" s="1939"/>
      <c r="AL96" s="1939"/>
      <c r="AM96" s="1939"/>
      <c r="AN96" s="1939"/>
      <c r="AO96" s="1939"/>
      <c r="AP96" s="1939"/>
      <c r="AQ96" s="1939"/>
      <c r="AR96" s="1939"/>
      <c r="AS96" s="1939"/>
      <c r="AV96" s="1941"/>
    </row>
    <row r="97" spans="1:48" s="603" customFormat="1" ht="25.5" x14ac:dyDescent="0.2">
      <c r="A97" s="1698" t="s">
        <v>337</v>
      </c>
      <c r="B97" s="624" t="s">
        <v>464</v>
      </c>
      <c r="C97" s="583">
        <f>SUM(D97:W97)</f>
        <v>190955827.70500004</v>
      </c>
      <c r="D97" s="581">
        <f>D98+'O7 Amortization'!G58+'O7 Amortization'!AB58</f>
        <v>117757612.21734709</v>
      </c>
      <c r="E97" s="581">
        <f>E98+'O7 Amortization'!H58+'O7 Amortization'!AC58</f>
        <v>27484892.582998477</v>
      </c>
      <c r="F97" s="581">
        <f>F98+'O7 Amortization'!I58+'O7 Amortization'!AD58</f>
        <v>42250990.498019472</v>
      </c>
      <c r="G97" s="581">
        <f>G98+'O7 Amortization'!J58+'O7 Amortization'!AE58</f>
        <v>0</v>
      </c>
      <c r="H97" s="581">
        <f>H98+'O7 Amortization'!K58+'O7 Amortization'!AF58</f>
        <v>0</v>
      </c>
      <c r="I97" s="581">
        <f>I98+'O7 Amortization'!L58+'O7 Amortization'!AG58</f>
        <v>0</v>
      </c>
      <c r="J97" s="581">
        <f>J98+'O7 Amortization'!M58+'O7 Amortization'!AH58</f>
        <v>2846364.251264215</v>
      </c>
      <c r="K97" s="581">
        <f>K98+'O7 Amortization'!N58+'O7 Amortization'!AI58</f>
        <v>334970.89903732663</v>
      </c>
      <c r="L97" s="581">
        <f>L98+'O7 Amortization'!O58+'O7 Amortization'!AJ58</f>
        <v>280997.25633342622</v>
      </c>
      <c r="M97" s="581">
        <f>M98+'O7 Amortization'!P58+'O7 Amortization'!AK58</f>
        <v>0</v>
      </c>
      <c r="N97" s="581">
        <f>N98+'O7 Amortization'!Q58+'O7 Amortization'!AL58</f>
        <v>0</v>
      </c>
      <c r="O97" s="581">
        <f>O98+'O7 Amortization'!R58+'O7 Amortization'!AM58</f>
        <v>0</v>
      </c>
      <c r="P97" s="581">
        <f>P98+'O7 Amortization'!S58+'O7 Amortization'!AN58</f>
        <v>0</v>
      </c>
      <c r="Q97" s="581">
        <f>Q98+'O7 Amortization'!T58+'O7 Amortization'!AO58</f>
        <v>0</v>
      </c>
      <c r="R97" s="581">
        <f>R98+'O7 Amortization'!U58+'O7 Amortization'!AP58</f>
        <v>0</v>
      </c>
      <c r="S97" s="581">
        <f>S98+'O7 Amortization'!V58+'O7 Amortization'!AQ58</f>
        <v>0</v>
      </c>
      <c r="T97" s="581">
        <f>T98+'O7 Amortization'!W58+'O7 Amortization'!AR58</f>
        <v>0</v>
      </c>
      <c r="U97" s="581">
        <f>U98+'O7 Amortization'!X58+'O7 Amortization'!AS58</f>
        <v>0</v>
      </c>
      <c r="V97" s="581">
        <f>V98+'O7 Amortization'!Y58+'O7 Amortization'!AT58</f>
        <v>0</v>
      </c>
      <c r="W97" s="581">
        <f>W98+'O7 Amortization'!Z58+'O7 Amortization'!AU58</f>
        <v>0</v>
      </c>
      <c r="X97" s="583"/>
      <c r="Y97" s="581"/>
      <c r="Z97" s="581"/>
      <c r="AA97" s="581"/>
      <c r="AB97" s="581"/>
      <c r="AC97" s="581"/>
      <c r="AD97" s="581"/>
      <c r="AE97" s="581"/>
      <c r="AF97" s="581"/>
      <c r="AG97" s="581"/>
      <c r="AH97" s="581"/>
      <c r="AI97" s="581"/>
      <c r="AJ97" s="581"/>
      <c r="AK97" s="581"/>
      <c r="AL97" s="581"/>
      <c r="AM97" s="581"/>
      <c r="AN97" s="581"/>
      <c r="AO97" s="581"/>
      <c r="AP97" s="581"/>
      <c r="AQ97" s="581"/>
      <c r="AR97" s="581"/>
      <c r="AS97" s="581"/>
      <c r="AV97" s="1640"/>
    </row>
    <row r="98" spans="1:48" s="603" customFormat="1" ht="25.5" x14ac:dyDescent="0.2">
      <c r="A98" s="497"/>
      <c r="B98" s="624" t="s">
        <v>465</v>
      </c>
      <c r="C98" s="583">
        <f>SUM(D98:W98)</f>
        <v>198224262.49999997</v>
      </c>
      <c r="D98" s="581">
        <f>D94+Y94+'I9 Direct Allocation'!E23</f>
        <v>122021630.15654278</v>
      </c>
      <c r="E98" s="581">
        <f>E94+Z94+'I9 Direct Allocation'!F23</f>
        <v>28583810.387062646</v>
      </c>
      <c r="F98" s="581">
        <f>F94+AA94+'I9 Direct Allocation'!G23</f>
        <v>43973447.480365567</v>
      </c>
      <c r="G98" s="581">
        <f>G94+AB94+'I9 Direct Allocation'!H23</f>
        <v>0</v>
      </c>
      <c r="H98" s="581">
        <f>H94+AC94+'I9 Direct Allocation'!I23</f>
        <v>0</v>
      </c>
      <c r="I98" s="581">
        <f>I94+AD94+'I9 Direct Allocation'!J23</f>
        <v>0</v>
      </c>
      <c r="J98" s="581">
        <f>J94+AE94+'I9 Direct Allocation'!K23</f>
        <v>2998445.4358707801</v>
      </c>
      <c r="K98" s="581">
        <f>K94+AF94+'I9 Direct Allocation'!L23</f>
        <v>351824.12116039451</v>
      </c>
      <c r="L98" s="581">
        <f>L94+AG94+'I9 Direct Allocation'!M23</f>
        <v>295104.91899782867</v>
      </c>
      <c r="M98" s="581">
        <f>M94+AH94+'I9 Direct Allocation'!N23</f>
        <v>0</v>
      </c>
      <c r="N98" s="581">
        <f>N94+AI94+'I9 Direct Allocation'!O23</f>
        <v>0</v>
      </c>
      <c r="O98" s="581">
        <f>O94+AJ94+'I9 Direct Allocation'!P23</f>
        <v>0</v>
      </c>
      <c r="P98" s="581">
        <f>P94+AK94+'I9 Direct Allocation'!Q23</f>
        <v>0</v>
      </c>
      <c r="Q98" s="581">
        <f>Q94+AL94+'I9 Direct Allocation'!R23</f>
        <v>0</v>
      </c>
      <c r="R98" s="581">
        <f>R94+AM94+'I9 Direct Allocation'!S23</f>
        <v>0</v>
      </c>
      <c r="S98" s="581">
        <f>S94+AN94+'I9 Direct Allocation'!T23</f>
        <v>0</v>
      </c>
      <c r="T98" s="581">
        <f>T94+AO94+'I9 Direct Allocation'!U23</f>
        <v>0</v>
      </c>
      <c r="U98" s="581">
        <f>U94+AP94+'I9 Direct Allocation'!V23</f>
        <v>0</v>
      </c>
      <c r="V98" s="581">
        <f>V94+AQ94+'I9 Direct Allocation'!W23</f>
        <v>0</v>
      </c>
      <c r="W98" s="581">
        <f>W94+AR94+'I9 Direct Allocation'!X23</f>
        <v>0</v>
      </c>
      <c r="X98" s="583"/>
      <c r="Y98" s="581"/>
      <c r="Z98" s="581"/>
      <c r="AA98" s="581"/>
      <c r="AB98" s="581"/>
      <c r="AC98" s="581"/>
      <c r="AD98" s="581"/>
      <c r="AE98" s="581"/>
      <c r="AF98" s="581"/>
      <c r="AG98" s="581"/>
      <c r="AH98" s="581"/>
      <c r="AI98" s="581"/>
      <c r="AJ98" s="581"/>
      <c r="AK98" s="581"/>
      <c r="AL98" s="581"/>
      <c r="AM98" s="581"/>
      <c r="AN98" s="581"/>
      <c r="AO98" s="581"/>
      <c r="AP98" s="581"/>
      <c r="AQ98" s="581"/>
      <c r="AR98" s="581"/>
      <c r="AS98" s="581"/>
      <c r="AV98" s="1640"/>
    </row>
    <row r="99" spans="1:48" s="603" customFormat="1" ht="12.75" x14ac:dyDescent="0.2">
      <c r="A99" s="234"/>
      <c r="B99" s="602"/>
      <c r="C99" s="583"/>
      <c r="D99" s="581"/>
      <c r="E99" s="581"/>
      <c r="F99" s="581"/>
      <c r="G99" s="581"/>
      <c r="H99" s="581"/>
      <c r="I99" s="581"/>
      <c r="J99" s="581"/>
      <c r="K99" s="581"/>
      <c r="L99" s="581"/>
      <c r="M99" s="581"/>
      <c r="N99" s="581"/>
      <c r="O99" s="581"/>
      <c r="P99" s="581"/>
      <c r="Q99" s="581"/>
      <c r="R99" s="581"/>
      <c r="S99" s="581"/>
      <c r="T99" s="581"/>
      <c r="U99" s="581"/>
      <c r="V99" s="581"/>
      <c r="W99" s="581"/>
      <c r="X99" s="583"/>
      <c r="Y99" s="581"/>
      <c r="Z99" s="581"/>
      <c r="AA99" s="581"/>
      <c r="AB99" s="581"/>
      <c r="AC99" s="581"/>
      <c r="AD99" s="581"/>
      <c r="AE99" s="581"/>
      <c r="AF99" s="581"/>
      <c r="AG99" s="581"/>
      <c r="AH99" s="581"/>
      <c r="AI99" s="581"/>
      <c r="AJ99" s="581"/>
      <c r="AK99" s="581"/>
      <c r="AL99" s="581"/>
      <c r="AM99" s="581"/>
      <c r="AN99" s="581"/>
      <c r="AO99" s="581"/>
      <c r="AP99" s="581"/>
      <c r="AQ99" s="581"/>
      <c r="AR99" s="581"/>
      <c r="AS99" s="744"/>
      <c r="AV99" s="1640"/>
    </row>
    <row r="100" spans="1:48" s="603" customFormat="1" ht="18" customHeight="1" x14ac:dyDescent="0.2">
      <c r="A100" s="234"/>
      <c r="B100" s="602" t="s">
        <v>582</v>
      </c>
      <c r="C100" s="583">
        <f>SUM(D100:W100)</f>
        <v>-106121666.30877419</v>
      </c>
      <c r="D100" s="235">
        <f>IF(ISERROR('O7 Amortization'!G129+'O7 Amortization'!G200+'O7 Amortization'!G271+'O7 Amortization'!AB129+'O7 Amortization'!AB200+'O7 Amortization'!AB271+'I9 Direct Allocation'!E63), "-", 'O7 Amortization'!G129+'O7 Amortization'!G200+'O7 Amortization'!G271+'O7 Amortization'!AB129+'O7 Amortization'!AB200+'O7 Amortization'!AB271+'I9 Direct Allocation'!E63)</f>
        <v>-65061745.273972198</v>
      </c>
      <c r="E100" s="235">
        <f>IF(ISERROR('O7 Amortization'!H129+'O7 Amortization'!H200+'O7 Amortization'!H271+'O7 Amortization'!AC129+'O7 Amortization'!AC200+'O7 Amortization'!AC271+'I9 Direct Allocation'!F63), "-", 'O7 Amortization'!H129+'O7 Amortization'!H200+'O7 Amortization'!H271+'O7 Amortization'!AC129+'O7 Amortization'!AC200+'O7 Amortization'!AC271+'I9 Direct Allocation'!F63)</f>
        <v>-15470578.413419211</v>
      </c>
      <c r="F100" s="235">
        <f>IF(ISERROR('O7 Amortization'!I129+'O7 Amortization'!I200+'O7 Amortization'!I271+'O7 Amortization'!AD129+'O7 Amortization'!AD200+'O7 Amortization'!AD271+'I9 Direct Allocation'!G63), "-", 'O7 Amortization'!I129+'O7 Amortization'!I200+'O7 Amortization'!I271+'O7 Amortization'!AD129+'O7 Amortization'!AD200+'O7 Amortization'!AD271+'I9 Direct Allocation'!G63)</f>
        <v>-23579336.795403559</v>
      </c>
      <c r="G100" s="235">
        <f>IF(ISERROR('O7 Amortization'!J129+'O7 Amortization'!J200+'O7 Amortization'!J271+'O7 Amortization'!AE129+'O7 Amortization'!AE200+'O7 Amortization'!AE271+'I9 Direct Allocation'!H63), "-", 'O7 Amortization'!J129+'O7 Amortization'!J200+'O7 Amortization'!J271+'O7 Amortization'!AE129+'O7 Amortization'!AE200+'O7 Amortization'!AE271+'I9 Direct Allocation'!H63)</f>
        <v>0</v>
      </c>
      <c r="H100" s="235">
        <f>IF(ISERROR('O7 Amortization'!K129+'O7 Amortization'!K200+'O7 Amortization'!K271+'O7 Amortization'!AF129+'O7 Amortization'!AF200+'O7 Amortization'!AF271+'I9 Direct Allocation'!I63), "-", 'O7 Amortization'!K129+'O7 Amortization'!K200+'O7 Amortization'!K271+'O7 Amortization'!AF129+'O7 Amortization'!AF200+'O7 Amortization'!AF271+'I9 Direct Allocation'!I63)</f>
        <v>0</v>
      </c>
      <c r="I100" s="235">
        <f>IF(ISERROR('O7 Amortization'!L129+'O7 Amortization'!L200+'O7 Amortization'!L271+'O7 Amortization'!AG129+'O7 Amortization'!AG200+'O7 Amortization'!AG271+'I9 Direct Allocation'!J63), "-", 'O7 Amortization'!L129+'O7 Amortization'!L200+'O7 Amortization'!L271+'O7 Amortization'!AG129+'O7 Amortization'!AG200+'O7 Amortization'!AG271+'I9 Direct Allocation'!J63)</f>
        <v>0</v>
      </c>
      <c r="J100" s="235">
        <f>IF(ISERROR('O7 Amortization'!M129+'O7 Amortization'!M200+'O7 Amortization'!M271+'O7 Amortization'!AH129+'O7 Amortization'!AH200+'O7 Amortization'!AH271+'I9 Direct Allocation'!K63), "-", 'O7 Amortization'!M129+'O7 Amortization'!M200+'O7 Amortization'!M271+'O7 Amortization'!AH129+'O7 Amortization'!AH200+'O7 Amortization'!AH271+'I9 Direct Allocation'!K63)</f>
        <v>-1659951.8462610729</v>
      </c>
      <c r="K100" s="235">
        <f>IF(ISERROR('O7 Amortization'!N129+'O7 Amortization'!N200+'O7 Amortization'!N271+'O7 Amortization'!AI129+'O7 Amortization'!AI200+'O7 Amortization'!AI271+'I9 Direct Allocation'!L63), "-", 'O7 Amortization'!N129+'O7 Amortization'!N200+'O7 Amortization'!N271+'O7 Amortization'!AI129+'O7 Amortization'!AI200+'O7 Amortization'!AI271+'I9 Direct Allocation'!L63)</f>
        <v>-190444.4737874385</v>
      </c>
      <c r="L100" s="235">
        <f>IF(ISERROR('O7 Amortization'!O129+'O7 Amortization'!O200+'O7 Amortization'!O271+'O7 Amortization'!AJ129+'O7 Amortization'!AJ200+'O7 Amortization'!AJ271+'I9 Direct Allocation'!M63), "-", 'O7 Amortization'!O129+'O7 Amortization'!O200+'O7 Amortization'!O271+'O7 Amortization'!AJ129+'O7 Amortization'!AJ200+'O7 Amortization'!AJ271+'I9 Direct Allocation'!M63)</f>
        <v>-159609.50593070145</v>
      </c>
      <c r="M100" s="235">
        <f>IF(ISERROR('O7 Amortization'!P129+'O7 Amortization'!P200+'O7 Amortization'!P271+'O7 Amortization'!AK129+'O7 Amortization'!AK200+'O7 Amortization'!AK271+'I9 Direct Allocation'!N63), "-", 'O7 Amortization'!P129+'O7 Amortization'!P200+'O7 Amortization'!P271+'O7 Amortization'!AK129+'O7 Amortization'!AK200+'O7 Amortization'!AK271+'I9 Direct Allocation'!N63)</f>
        <v>0</v>
      </c>
      <c r="N100" s="235">
        <f>IF(ISERROR('O7 Amortization'!Q129+'O7 Amortization'!Q200+'O7 Amortization'!Q271+'O7 Amortization'!AL129+'O7 Amortization'!AL200+'O7 Amortization'!AL271+'I9 Direct Allocation'!O63), "-", 'O7 Amortization'!Q129+'O7 Amortization'!Q200+'O7 Amortization'!Q271+'O7 Amortization'!AL129+'O7 Amortization'!AL200+'O7 Amortization'!AL271+'I9 Direct Allocation'!O63)</f>
        <v>0</v>
      </c>
      <c r="O100" s="235">
        <f>IF(ISERROR('O7 Amortization'!R129+'O7 Amortization'!R200+'O7 Amortization'!R271+'O7 Amortization'!AM129+'O7 Amortization'!AM200+'O7 Amortization'!AM271+'I9 Direct Allocation'!P63), "-", 'O7 Amortization'!R129+'O7 Amortization'!R200+'O7 Amortization'!R271+'O7 Amortization'!AM129+'O7 Amortization'!AM200+'O7 Amortization'!AM271+'I9 Direct Allocation'!P63)</f>
        <v>0</v>
      </c>
      <c r="P100" s="235">
        <f>IF(ISERROR('O7 Amortization'!S129+'O7 Amortization'!S200+'O7 Amortization'!S271+'O7 Amortization'!AN129+'O7 Amortization'!AN200+'O7 Amortization'!AN271+'I9 Direct Allocation'!Q63), "-", 'O7 Amortization'!S129+'O7 Amortization'!S200+'O7 Amortization'!S271+'O7 Amortization'!AN129+'O7 Amortization'!AN200+'O7 Amortization'!AN271+'I9 Direct Allocation'!Q63)</f>
        <v>0</v>
      </c>
      <c r="Q100" s="235">
        <f>IF(ISERROR('O7 Amortization'!T129+'O7 Amortization'!T200+'O7 Amortization'!T271+'O7 Amortization'!AO129+'O7 Amortization'!AO200+'O7 Amortization'!AO271+'I9 Direct Allocation'!R63), "-", 'O7 Amortization'!T129+'O7 Amortization'!T200+'O7 Amortization'!T271+'O7 Amortization'!AO129+'O7 Amortization'!AO200+'O7 Amortization'!AO271+'I9 Direct Allocation'!R63)</f>
        <v>0</v>
      </c>
      <c r="R100" s="235">
        <f>IF(ISERROR('O7 Amortization'!U129+'O7 Amortization'!U200+'O7 Amortization'!U271+'O7 Amortization'!AP129+'O7 Amortization'!AP200+'O7 Amortization'!AP271+'I9 Direct Allocation'!S63), "-", 'O7 Amortization'!U129+'O7 Amortization'!U200+'O7 Amortization'!U271+'O7 Amortization'!AP129+'O7 Amortization'!AP200+'O7 Amortization'!AP271+'I9 Direct Allocation'!S63)</f>
        <v>0</v>
      </c>
      <c r="S100" s="235">
        <f>IF(ISERROR('O7 Amortization'!V129+'O7 Amortization'!V200+'O7 Amortization'!V271+'O7 Amortization'!AQ129+'O7 Amortization'!AQ200+'O7 Amortization'!AQ271+'I9 Direct Allocation'!T63), "-", 'O7 Amortization'!V129+'O7 Amortization'!V200+'O7 Amortization'!V271+'O7 Amortization'!AQ129+'O7 Amortization'!AQ200+'O7 Amortization'!AQ271+'I9 Direct Allocation'!T63)</f>
        <v>0</v>
      </c>
      <c r="T100" s="235">
        <f>IF(ISERROR('O7 Amortization'!W129+'O7 Amortization'!W200+'O7 Amortization'!W271+'O7 Amortization'!AR129+'O7 Amortization'!AR200+'O7 Amortization'!AR271+'I9 Direct Allocation'!U63), "-", 'O7 Amortization'!W129+'O7 Amortization'!W200+'O7 Amortization'!W271+'O7 Amortization'!AR129+'O7 Amortization'!AR200+'O7 Amortization'!AR271+'I9 Direct Allocation'!U63)</f>
        <v>0</v>
      </c>
      <c r="U100" s="235">
        <f>IF(ISERROR('O7 Amortization'!X129+'O7 Amortization'!X200+'O7 Amortization'!X271+'O7 Amortization'!AS129+'O7 Amortization'!AS200+'O7 Amortization'!AS271+'I9 Direct Allocation'!V63), "-", 'O7 Amortization'!X129+'O7 Amortization'!X200+'O7 Amortization'!X271+'O7 Amortization'!AS129+'O7 Amortization'!AS200+'O7 Amortization'!AS271+'I9 Direct Allocation'!V63)</f>
        <v>0</v>
      </c>
      <c r="V100" s="235">
        <f>IF(ISERROR('O7 Amortization'!Y129+'O7 Amortization'!Y200+'O7 Amortization'!Y271+'O7 Amortization'!AT129+'O7 Amortization'!AT200+'O7 Amortization'!AT271+'I9 Direct Allocation'!W63), "-", 'O7 Amortization'!Y129+'O7 Amortization'!Y200+'O7 Amortization'!Y271+'O7 Amortization'!AT129+'O7 Amortization'!AT200+'O7 Amortization'!AT271+'I9 Direct Allocation'!W63)</f>
        <v>0</v>
      </c>
      <c r="W100" s="235">
        <f>IF(ISERROR('O7 Amortization'!Z129+'O7 Amortization'!Z200+'O7 Amortization'!Z271+'O7 Amortization'!AU129+'O7 Amortization'!AU200+'O7 Amortization'!AU271+'I9 Direct Allocation'!X63), "-", 'O7 Amortization'!Z129+'O7 Amortization'!Z200+'O7 Amortization'!Z271+'O7 Amortization'!AU129+'O7 Amortization'!AU200+'O7 Amortization'!AU271+'I9 Direct Allocation'!X63)</f>
        <v>0</v>
      </c>
      <c r="X100" s="583"/>
      <c r="Y100" s="581"/>
      <c r="Z100" s="581"/>
      <c r="AA100" s="581"/>
      <c r="AB100" s="581"/>
      <c r="AC100" s="581"/>
      <c r="AD100" s="581"/>
      <c r="AE100" s="581"/>
      <c r="AF100" s="581"/>
      <c r="AG100" s="581"/>
      <c r="AH100" s="581"/>
      <c r="AI100" s="581"/>
      <c r="AJ100" s="581"/>
      <c r="AK100" s="581"/>
      <c r="AL100" s="581"/>
      <c r="AM100" s="581"/>
      <c r="AN100" s="581"/>
      <c r="AO100" s="581"/>
      <c r="AP100" s="581"/>
      <c r="AQ100" s="581"/>
      <c r="AR100" s="581"/>
      <c r="AS100" s="581"/>
      <c r="AV100" s="1640"/>
    </row>
    <row r="101" spans="1:48" s="603" customFormat="1" ht="18" customHeight="1" x14ac:dyDescent="0.2">
      <c r="A101" s="234"/>
      <c r="B101" s="602" t="s">
        <v>583</v>
      </c>
      <c r="C101" s="583">
        <f>SUM(D101:W101)</f>
        <v>-106747872.66377418</v>
      </c>
      <c r="D101" s="235">
        <f>IF(ISERROR('O7 Amortization'!G200+'O7 Amortization'!G271+'O7 Amortization'!AB200+'O7 Amortization'!AB271), "-", 'O7 Amortization'!G200+'O7 Amortization'!G271+'O7 Amortization'!AB200+'O7 Amortization'!AB271)</f>
        <v>-65427431.071441621</v>
      </c>
      <c r="E101" s="235">
        <f>IF(ISERROR('O7 Amortization'!H200+'O7 Amortization'!H271+'O7 Amortization'!AC200+'O7 Amortization'!AC271), "-", 'O7 Amortization'!H200+'O7 Amortization'!H271+'O7 Amortization'!AC200+'O7 Amortization'!AC271)</f>
        <v>-15565827.719217554</v>
      </c>
      <c r="F101" s="235">
        <f>IF(ISERROR('O7 Amortization'!I200+'O7 Amortization'!I271+'O7 Amortization'!AD200+'O7 Amortization'!AD271), "-", 'O7 Amortization'!I200+'O7 Amortization'!I271+'O7 Amortization'!AD200+'O7 Amortization'!AD271)</f>
        <v>-23728620.126735739</v>
      </c>
      <c r="G101" s="235">
        <f>IF(ISERROR('O7 Amortization'!J200+'O7 Amortization'!J271+'O7 Amortization'!AE200+'O7 Amortization'!AE271), "-", 'O7 Amortization'!J200+'O7 Amortization'!J271+'O7 Amortization'!AE200+'O7 Amortization'!AE271)</f>
        <v>0</v>
      </c>
      <c r="H101" s="235">
        <f>IF(ISERROR('O7 Amortization'!K200+'O7 Amortization'!K271+'O7 Amortization'!AF200+'O7 Amortization'!AF271), "-", 'O7 Amortization'!K200+'O7 Amortization'!K271+'O7 Amortization'!AF200+'O7 Amortization'!AF271)</f>
        <v>0</v>
      </c>
      <c r="I101" s="235">
        <f>IF(ISERROR('O7 Amortization'!L200+'O7 Amortization'!L271+'O7 Amortization'!AG200+'O7 Amortization'!AG271), "-", 'O7 Amortization'!L200+'O7 Amortization'!L271+'O7 Amortization'!AG200+'O7 Amortization'!AG271)</f>
        <v>0</v>
      </c>
      <c r="J101" s="235">
        <f>IF(ISERROR('O7 Amortization'!M200+'O7 Amortization'!M271+'O7 Amortization'!AH200+'O7 Amortization'!AH271), "-", 'O7 Amortization'!M200+'O7 Amortization'!M271+'O7 Amortization'!AH200+'O7 Amortization'!AH271)</f>
        <v>-1673382.5826126868</v>
      </c>
      <c r="K101" s="235">
        <f>IF(ISERROR('O7 Amortization'!N200+'O7 Amortization'!N271+'O7 Amortization'!AI200+'O7 Amortization'!AI271), "-", 'O7 Amortization'!N200+'O7 Amortization'!N271+'O7 Amortization'!AI200+'O7 Amortization'!AI271)</f>
        <v>-191830.5902653891</v>
      </c>
      <c r="L101" s="235">
        <f>IF(ISERROR('O7 Amortization'!O200+'O7 Amortization'!O271+'O7 Amortization'!AJ200+'O7 Amortization'!AJ271), "-", 'O7 Amortization'!O200+'O7 Amortization'!O271+'O7 Amortization'!AJ200+'O7 Amortization'!AJ271)</f>
        <v>-160780.57350118543</v>
      </c>
      <c r="M101" s="235">
        <f>IF(ISERROR('O7 Amortization'!P129+'O7 Amortization'!P200+'O7 Amortization'!P271+'O7 Amortization'!AK129+'O7 Amortization'!AK200+'O7 Amortization'!AK271), "-", 'O7 Amortization'!P129+'O7 Amortization'!P200+'O7 Amortization'!P271+'O7 Amortization'!AK129+'O7 Amortization'!AK200+'O7 Amortization'!AK271-'O7 Amortization'!P129-'O7 Amortization'!AK129)</f>
        <v>0</v>
      </c>
      <c r="N101" s="235">
        <f>IF(ISERROR('O7 Amortization'!Q129+'O7 Amortization'!Q200+'O7 Amortization'!Q271+'O7 Amortization'!AL129+'O7 Amortization'!AL200+'O7 Amortization'!AL271), "-", 'O7 Amortization'!Q129+'O7 Amortization'!Q200+'O7 Amortization'!Q271+'O7 Amortization'!AL129+'O7 Amortization'!AL200+'O7 Amortization'!AL271-'O7 Amortization'!Q129-'O7 Amortization'!AL129)</f>
        <v>0</v>
      </c>
      <c r="O101" s="235">
        <f>IF(ISERROR('O7 Amortization'!R129+'O7 Amortization'!R200+'O7 Amortization'!R271+'O7 Amortization'!AM129+'O7 Amortization'!AM200+'O7 Amortization'!AM271), "-", 'O7 Amortization'!R129+'O7 Amortization'!R200+'O7 Amortization'!R271+'O7 Amortization'!AM129+'O7 Amortization'!AM200+'O7 Amortization'!AM271-'O7 Amortization'!R129-'O7 Amortization'!AM129)</f>
        <v>0</v>
      </c>
      <c r="P101" s="235">
        <f>IF(ISERROR('O7 Amortization'!S129+'O7 Amortization'!S200+'O7 Amortization'!S271+'O7 Amortization'!AN129+'O7 Amortization'!AN200+'O7 Amortization'!AN271), "-", 'O7 Amortization'!S129+'O7 Amortization'!S200+'O7 Amortization'!S271+'O7 Amortization'!AN129+'O7 Amortization'!AN200+'O7 Amortization'!AN271-'O7 Amortization'!S129-'O7 Amortization'!AN129)</f>
        <v>0</v>
      </c>
      <c r="Q101" s="235">
        <f>IF(ISERROR('O7 Amortization'!T129+'O7 Amortization'!T200+'O7 Amortization'!T271+'O7 Amortization'!AO129+'O7 Amortization'!AO200+'O7 Amortization'!AO271), "-", 'O7 Amortization'!T129+'O7 Amortization'!T200+'O7 Amortization'!T271+'O7 Amortization'!AO129+'O7 Amortization'!AO200+'O7 Amortization'!AO271-'O7 Amortization'!T129-'O7 Amortization'!AO129)</f>
        <v>0</v>
      </c>
      <c r="R101" s="235">
        <f>IF(ISERROR('O7 Amortization'!U129+'O7 Amortization'!U200+'O7 Amortization'!U271+'O7 Amortization'!AP129+'O7 Amortization'!AP200+'O7 Amortization'!AP271), "-", 'O7 Amortization'!U129+'O7 Amortization'!U200+'O7 Amortization'!U271+'O7 Amortization'!AP129+'O7 Amortization'!AP200+'O7 Amortization'!AP271-'O7 Amortization'!U129-'O7 Amortization'!AP129)</f>
        <v>0</v>
      </c>
      <c r="S101" s="235">
        <f>IF(ISERROR('O7 Amortization'!V129+'O7 Amortization'!V200+'O7 Amortization'!V271+'O7 Amortization'!AQ129+'O7 Amortization'!AQ200+'O7 Amortization'!AQ271), "-", 'O7 Amortization'!V129+'O7 Amortization'!V200+'O7 Amortization'!V271+'O7 Amortization'!AQ129+'O7 Amortization'!AQ200+'O7 Amortization'!AQ271-'O7 Amortization'!V129-'O7 Amortization'!AQ129)</f>
        <v>0</v>
      </c>
      <c r="T101" s="235">
        <f>IF(ISERROR('O7 Amortization'!W129+'O7 Amortization'!W200+'O7 Amortization'!W271+'O7 Amortization'!AR129+'O7 Amortization'!AR200+'O7 Amortization'!AR271), "-", 'O7 Amortization'!W129+'O7 Amortization'!W200+'O7 Amortization'!W271+'O7 Amortization'!AR129+'O7 Amortization'!AR200+'O7 Amortization'!AR271-'O7 Amortization'!W129-'O7 Amortization'!AR129)</f>
        <v>0</v>
      </c>
      <c r="U101" s="235">
        <f>IF(ISERROR('O7 Amortization'!X129+'O7 Amortization'!X200+'O7 Amortization'!X271+'O7 Amortization'!AS129+'O7 Amortization'!AS200+'O7 Amortization'!AS271), "-", 'O7 Amortization'!X129+'O7 Amortization'!X200+'O7 Amortization'!X271+'O7 Amortization'!AS129+'O7 Amortization'!AS200+'O7 Amortization'!AS271-'O7 Amortization'!X129-'O7 Amortization'!AS129)</f>
        <v>0</v>
      </c>
      <c r="V101" s="235">
        <f>IF(ISERROR('O7 Amortization'!Y129+'O7 Amortization'!Y200+'O7 Amortization'!Y271+'O7 Amortization'!AT129+'O7 Amortization'!AT200+'O7 Amortization'!AT271), "-", 'O7 Amortization'!Y129+'O7 Amortization'!Y200+'O7 Amortization'!Y271+'O7 Amortization'!AT129+'O7 Amortization'!AT200+'O7 Amortization'!AT271-'O7 Amortization'!Y129-'O7 Amortization'!AT129)</f>
        <v>0</v>
      </c>
      <c r="W101" s="235">
        <f>IF(ISERROR('O7 Amortization'!Z129+'O7 Amortization'!Z200+'O7 Amortization'!Z271+'O7 Amortization'!AU129+'O7 Amortization'!AU200+'O7 Amortization'!AU271), "-", 'O7 Amortization'!Z129+'O7 Amortization'!Z200+'O7 Amortization'!Z271+'O7 Amortization'!AU129+'O7 Amortization'!AU200+'O7 Amortization'!AU271-'O7 Amortization'!Z129-'O7 Amortization'!AU129)</f>
        <v>0</v>
      </c>
      <c r="X101" s="583"/>
      <c r="Y101" s="581"/>
      <c r="Z101" s="581"/>
      <c r="AA101" s="581"/>
      <c r="AB101" s="581"/>
      <c r="AC101" s="581"/>
      <c r="AD101" s="581"/>
      <c r="AE101" s="581"/>
      <c r="AF101" s="581"/>
      <c r="AG101" s="581"/>
      <c r="AH101" s="581"/>
      <c r="AI101" s="581"/>
      <c r="AJ101" s="581"/>
      <c r="AK101" s="581"/>
      <c r="AL101" s="581"/>
      <c r="AM101" s="581"/>
      <c r="AN101" s="581"/>
      <c r="AO101" s="581"/>
      <c r="AP101" s="581"/>
      <c r="AQ101" s="581"/>
      <c r="AR101" s="581"/>
      <c r="AS101" s="581"/>
      <c r="AV101" s="1640"/>
    </row>
    <row r="102" spans="1:48" s="603" customFormat="1" ht="17.25" customHeight="1" x14ac:dyDescent="0.2">
      <c r="A102" s="234" t="s">
        <v>1186</v>
      </c>
      <c r="B102" s="602" t="s">
        <v>1486</v>
      </c>
      <c r="C102" s="583">
        <f>SUM(D102:W102)</f>
        <v>84834161.396225825</v>
      </c>
      <c r="D102" s="235">
        <f t="shared" ref="D102:W102" si="28">IF(ISERROR(D97+D100), "-", D97+D100)</f>
        <v>52695866.943374887</v>
      </c>
      <c r="E102" s="235">
        <f t="shared" si="28"/>
        <v>12014314.169579266</v>
      </c>
      <c r="F102" s="235">
        <f t="shared" si="28"/>
        <v>18671653.702615913</v>
      </c>
      <c r="G102" s="235">
        <f t="shared" si="28"/>
        <v>0</v>
      </c>
      <c r="H102" s="235">
        <f t="shared" si="28"/>
        <v>0</v>
      </c>
      <c r="I102" s="235">
        <f t="shared" si="28"/>
        <v>0</v>
      </c>
      <c r="J102" s="235">
        <f t="shared" si="28"/>
        <v>1186412.4050031421</v>
      </c>
      <c r="K102" s="235">
        <f t="shared" si="28"/>
        <v>144526.42524988813</v>
      </c>
      <c r="L102" s="235">
        <f t="shared" si="28"/>
        <v>121387.75040272478</v>
      </c>
      <c r="M102" s="235">
        <f t="shared" si="28"/>
        <v>0</v>
      </c>
      <c r="N102" s="235">
        <f>IF(ISERROR(N97+N100), "-", N97+N100)</f>
        <v>0</v>
      </c>
      <c r="O102" s="235">
        <f t="shared" si="28"/>
        <v>0</v>
      </c>
      <c r="P102" s="235">
        <f t="shared" si="28"/>
        <v>0</v>
      </c>
      <c r="Q102" s="235">
        <f t="shared" si="28"/>
        <v>0</v>
      </c>
      <c r="R102" s="235">
        <f t="shared" si="28"/>
        <v>0</v>
      </c>
      <c r="S102" s="235">
        <f t="shared" si="28"/>
        <v>0</v>
      </c>
      <c r="T102" s="235">
        <f t="shared" si="28"/>
        <v>0</v>
      </c>
      <c r="U102" s="235">
        <f t="shared" si="28"/>
        <v>0</v>
      </c>
      <c r="V102" s="235">
        <f t="shared" si="28"/>
        <v>0</v>
      </c>
      <c r="W102" s="235">
        <f t="shared" si="28"/>
        <v>0</v>
      </c>
      <c r="X102" s="583"/>
      <c r="Y102" s="581"/>
      <c r="Z102" s="581"/>
      <c r="AA102" s="581"/>
      <c r="AB102" s="581"/>
      <c r="AC102" s="581"/>
      <c r="AD102" s="581"/>
      <c r="AE102" s="581"/>
      <c r="AF102" s="581"/>
      <c r="AG102" s="581"/>
      <c r="AH102" s="581"/>
      <c r="AI102" s="581"/>
      <c r="AJ102" s="581"/>
      <c r="AK102" s="581"/>
      <c r="AL102" s="581"/>
      <c r="AM102" s="581"/>
      <c r="AN102" s="581"/>
      <c r="AO102" s="581"/>
      <c r="AP102" s="581"/>
      <c r="AQ102" s="581"/>
      <c r="AR102" s="581"/>
      <c r="AS102" s="581"/>
      <c r="AV102" s="1640"/>
    </row>
    <row r="103" spans="1:48" s="603" customFormat="1" ht="25.5" x14ac:dyDescent="0.2">
      <c r="A103" s="234" t="s">
        <v>5</v>
      </c>
      <c r="B103" s="624" t="s">
        <v>463</v>
      </c>
      <c r="C103" s="583">
        <f>SUM(D103:W103)</f>
        <v>91476389.836225823</v>
      </c>
      <c r="D103" s="235">
        <f t="shared" ref="D103:W103" si="29">IF(ISERROR(D98+D101), "-", D98+D101)</f>
        <v>56594199.085101157</v>
      </c>
      <c r="E103" s="235">
        <f t="shared" si="29"/>
        <v>13017982.667845093</v>
      </c>
      <c r="F103" s="235">
        <f t="shared" si="29"/>
        <v>20244827.353629827</v>
      </c>
      <c r="G103" s="235">
        <f t="shared" si="29"/>
        <v>0</v>
      </c>
      <c r="H103" s="235">
        <f t="shared" si="29"/>
        <v>0</v>
      </c>
      <c r="I103" s="235">
        <f t="shared" si="29"/>
        <v>0</v>
      </c>
      <c r="J103" s="235">
        <f t="shared" si="29"/>
        <v>1325062.8532580934</v>
      </c>
      <c r="K103" s="235">
        <f t="shared" si="29"/>
        <v>159993.53089500542</v>
      </c>
      <c r="L103" s="235">
        <f t="shared" si="29"/>
        <v>134324.34549664325</v>
      </c>
      <c r="M103" s="235">
        <f t="shared" si="29"/>
        <v>0</v>
      </c>
      <c r="N103" s="235">
        <f t="shared" si="29"/>
        <v>0</v>
      </c>
      <c r="O103" s="235">
        <f t="shared" si="29"/>
        <v>0</v>
      </c>
      <c r="P103" s="235">
        <f t="shared" si="29"/>
        <v>0</v>
      </c>
      <c r="Q103" s="235">
        <f t="shared" si="29"/>
        <v>0</v>
      </c>
      <c r="R103" s="235">
        <f t="shared" si="29"/>
        <v>0</v>
      </c>
      <c r="S103" s="235">
        <f t="shared" si="29"/>
        <v>0</v>
      </c>
      <c r="T103" s="235">
        <f t="shared" si="29"/>
        <v>0</v>
      </c>
      <c r="U103" s="235">
        <f t="shared" si="29"/>
        <v>0</v>
      </c>
      <c r="V103" s="235">
        <f t="shared" si="29"/>
        <v>0</v>
      </c>
      <c r="W103" s="235">
        <f t="shared" si="29"/>
        <v>0</v>
      </c>
      <c r="X103" s="583"/>
      <c r="Y103" s="581"/>
      <c r="Z103" s="581"/>
      <c r="AA103" s="581"/>
      <c r="AB103" s="581"/>
      <c r="AC103" s="581"/>
      <c r="AD103" s="581"/>
      <c r="AE103" s="581"/>
      <c r="AF103" s="581"/>
      <c r="AG103" s="581"/>
      <c r="AH103" s="581"/>
      <c r="AI103" s="581"/>
      <c r="AJ103" s="581"/>
      <c r="AK103" s="581"/>
      <c r="AL103" s="581"/>
      <c r="AM103" s="581"/>
      <c r="AN103" s="581"/>
      <c r="AO103" s="581"/>
      <c r="AP103" s="581"/>
      <c r="AQ103" s="581"/>
      <c r="AR103" s="581"/>
      <c r="AS103" s="581"/>
      <c r="AV103" s="1640"/>
    </row>
    <row r="104" spans="1:48" s="603" customFormat="1" ht="12.75" x14ac:dyDescent="0.2">
      <c r="A104" s="234"/>
      <c r="B104" s="602"/>
      <c r="C104" s="583"/>
      <c r="D104" s="581"/>
      <c r="E104" s="581"/>
      <c r="F104" s="581"/>
      <c r="G104" s="581"/>
      <c r="H104" s="581"/>
      <c r="I104" s="581"/>
      <c r="J104" s="581"/>
      <c r="K104" s="581"/>
      <c r="L104" s="581"/>
      <c r="M104" s="581"/>
      <c r="N104" s="581"/>
      <c r="O104" s="581"/>
      <c r="P104" s="581"/>
      <c r="Q104" s="581"/>
      <c r="R104" s="581"/>
      <c r="S104" s="581"/>
      <c r="T104" s="581"/>
      <c r="U104" s="581"/>
      <c r="V104" s="581"/>
      <c r="W104" s="581"/>
      <c r="X104" s="583"/>
      <c r="Y104" s="581"/>
      <c r="Z104" s="581"/>
      <c r="AA104" s="581"/>
      <c r="AB104" s="581"/>
      <c r="AC104" s="581"/>
      <c r="AD104" s="581"/>
      <c r="AE104" s="581"/>
      <c r="AF104" s="581"/>
      <c r="AG104" s="581"/>
      <c r="AH104" s="581"/>
      <c r="AI104" s="581"/>
      <c r="AJ104" s="581"/>
      <c r="AK104" s="581"/>
      <c r="AL104" s="581"/>
      <c r="AM104" s="581"/>
      <c r="AN104" s="581"/>
      <c r="AO104" s="581"/>
      <c r="AP104" s="581"/>
      <c r="AQ104" s="581"/>
      <c r="AR104" s="581"/>
      <c r="AS104" s="744"/>
      <c r="AV104" s="1640"/>
    </row>
    <row r="105" spans="1:48" s="603" customFormat="1" ht="12.75" x14ac:dyDescent="0.2">
      <c r="A105" s="1672" t="s">
        <v>826</v>
      </c>
      <c r="B105" s="1686" t="s">
        <v>444</v>
      </c>
      <c r="C105" s="583">
        <f>SUM(D105:W105)</f>
        <v>27983833.079999998</v>
      </c>
      <c r="D105" s="581">
        <f t="shared" ref="D105:M106" si="30">D59+Y59</f>
        <v>16588094.821016759</v>
      </c>
      <c r="E105" s="581">
        <f t="shared" si="30"/>
        <v>4127499.7246767147</v>
      </c>
      <c r="F105" s="581">
        <f t="shared" si="30"/>
        <v>6798157.8814969053</v>
      </c>
      <c r="G105" s="581">
        <f t="shared" si="30"/>
        <v>0</v>
      </c>
      <c r="H105" s="581">
        <f t="shared" si="30"/>
        <v>0</v>
      </c>
      <c r="I105" s="581">
        <f t="shared" si="30"/>
        <v>0</v>
      </c>
      <c r="J105" s="581">
        <f t="shared" si="30"/>
        <v>339603.96803111909</v>
      </c>
      <c r="K105" s="581">
        <f t="shared" si="30"/>
        <v>71452.709582368276</v>
      </c>
      <c r="L105" s="581">
        <f t="shared" si="30"/>
        <v>59023.975196131352</v>
      </c>
      <c r="M105" s="581">
        <f t="shared" si="30"/>
        <v>0</v>
      </c>
      <c r="N105" s="581">
        <f t="shared" ref="N105:W106" si="31">N59+AI59</f>
        <v>0</v>
      </c>
      <c r="O105" s="581">
        <f t="shared" si="31"/>
        <v>0</v>
      </c>
      <c r="P105" s="581">
        <f t="shared" si="31"/>
        <v>0</v>
      </c>
      <c r="Q105" s="581">
        <f t="shared" si="31"/>
        <v>0</v>
      </c>
      <c r="R105" s="581">
        <f t="shared" si="31"/>
        <v>0</v>
      </c>
      <c r="S105" s="581">
        <f t="shared" si="31"/>
        <v>0</v>
      </c>
      <c r="T105" s="581">
        <f t="shared" si="31"/>
        <v>0</v>
      </c>
      <c r="U105" s="581">
        <f t="shared" si="31"/>
        <v>0</v>
      </c>
      <c r="V105" s="581">
        <f t="shared" si="31"/>
        <v>0</v>
      </c>
      <c r="W105" s="581">
        <f t="shared" si="31"/>
        <v>0</v>
      </c>
      <c r="X105" s="583"/>
      <c r="Y105" s="581"/>
      <c r="Z105" s="581"/>
      <c r="AA105" s="581"/>
      <c r="AB105" s="581"/>
      <c r="AC105" s="581"/>
      <c r="AD105" s="581"/>
      <c r="AE105" s="581"/>
      <c r="AF105" s="581"/>
      <c r="AG105" s="581"/>
      <c r="AH105" s="581"/>
      <c r="AI105" s="581"/>
      <c r="AJ105" s="581"/>
      <c r="AK105" s="581"/>
      <c r="AL105" s="581"/>
      <c r="AM105" s="581"/>
      <c r="AN105" s="581"/>
      <c r="AO105" s="581"/>
      <c r="AP105" s="581"/>
      <c r="AQ105" s="581"/>
      <c r="AR105" s="581"/>
      <c r="AS105" s="581"/>
      <c r="AV105" s="1640"/>
    </row>
    <row r="106" spans="1:48" s="603" customFormat="1" ht="12.75" x14ac:dyDescent="0.2">
      <c r="A106" s="1672" t="s">
        <v>827</v>
      </c>
      <c r="B106" s="1686" t="s">
        <v>445</v>
      </c>
      <c r="C106" s="583">
        <f>SUM(D106:W106)</f>
        <v>1472833.3200000012</v>
      </c>
      <c r="D106" s="581">
        <f t="shared" si="30"/>
        <v>846973.42937353021</v>
      </c>
      <c r="E106" s="581">
        <f t="shared" si="30"/>
        <v>228358.34317940829</v>
      </c>
      <c r="F106" s="581">
        <f t="shared" si="30"/>
        <v>303747.44092909491</v>
      </c>
      <c r="G106" s="581">
        <f t="shared" si="30"/>
        <v>0</v>
      </c>
      <c r="H106" s="581">
        <f t="shared" si="30"/>
        <v>0</v>
      </c>
      <c r="I106" s="581">
        <f t="shared" si="30"/>
        <v>0</v>
      </c>
      <c r="J106" s="581">
        <f t="shared" si="30"/>
        <v>87926.996286394613</v>
      </c>
      <c r="K106" s="581">
        <f t="shared" si="30"/>
        <v>3178.7225008136234</v>
      </c>
      <c r="L106" s="581">
        <f t="shared" si="30"/>
        <v>2648.3877307595276</v>
      </c>
      <c r="M106" s="581">
        <f t="shared" si="30"/>
        <v>0</v>
      </c>
      <c r="N106" s="581">
        <f t="shared" si="31"/>
        <v>0</v>
      </c>
      <c r="O106" s="581">
        <f t="shared" si="31"/>
        <v>0</v>
      </c>
      <c r="P106" s="581">
        <f t="shared" si="31"/>
        <v>0</v>
      </c>
      <c r="Q106" s="581">
        <f t="shared" si="31"/>
        <v>0</v>
      </c>
      <c r="R106" s="581">
        <f t="shared" si="31"/>
        <v>0</v>
      </c>
      <c r="S106" s="581">
        <f t="shared" si="31"/>
        <v>0</v>
      </c>
      <c r="T106" s="581">
        <f t="shared" si="31"/>
        <v>0</v>
      </c>
      <c r="U106" s="581">
        <f t="shared" si="31"/>
        <v>0</v>
      </c>
      <c r="V106" s="581">
        <f t="shared" si="31"/>
        <v>0</v>
      </c>
      <c r="W106" s="581">
        <f t="shared" si="31"/>
        <v>0</v>
      </c>
      <c r="X106" s="583"/>
      <c r="Y106" s="581"/>
      <c r="Z106" s="581"/>
      <c r="AA106" s="581"/>
      <c r="AB106" s="581"/>
      <c r="AC106" s="581"/>
      <c r="AD106" s="581"/>
      <c r="AE106" s="581"/>
      <c r="AF106" s="581"/>
      <c r="AG106" s="581"/>
      <c r="AH106" s="581"/>
      <c r="AI106" s="581"/>
      <c r="AJ106" s="581"/>
      <c r="AK106" s="581"/>
      <c r="AL106" s="581"/>
      <c r="AM106" s="581"/>
      <c r="AN106" s="581"/>
      <c r="AO106" s="581"/>
      <c r="AP106" s="581"/>
      <c r="AQ106" s="581"/>
      <c r="AR106" s="581"/>
      <c r="AS106" s="581"/>
      <c r="AV106" s="1640"/>
    </row>
    <row r="107" spans="1:48" s="603" customFormat="1" ht="12.75" x14ac:dyDescent="0.2">
      <c r="A107" s="1672" t="s">
        <v>432</v>
      </c>
      <c r="B107" s="602"/>
      <c r="M107" s="581"/>
      <c r="N107" s="581"/>
      <c r="O107" s="581"/>
      <c r="P107" s="581"/>
      <c r="Q107" s="581"/>
      <c r="R107" s="581"/>
      <c r="S107" s="581"/>
      <c r="T107" s="581"/>
      <c r="U107" s="581"/>
      <c r="V107" s="581"/>
      <c r="W107" s="581"/>
      <c r="X107" s="583"/>
      <c r="Y107" s="581"/>
      <c r="Z107" s="581"/>
      <c r="AA107" s="581"/>
      <c r="AB107" s="581"/>
      <c r="AC107" s="581"/>
      <c r="AD107" s="581"/>
      <c r="AE107" s="581"/>
      <c r="AF107" s="581"/>
      <c r="AG107" s="581"/>
      <c r="AH107" s="581"/>
      <c r="AI107" s="581"/>
      <c r="AJ107" s="581"/>
      <c r="AK107" s="581"/>
      <c r="AL107" s="581"/>
      <c r="AM107" s="581"/>
      <c r="AN107" s="581"/>
      <c r="AO107" s="581"/>
      <c r="AP107" s="581"/>
      <c r="AQ107" s="581"/>
      <c r="AR107" s="581"/>
      <c r="AS107" s="744"/>
      <c r="AV107" s="1640"/>
    </row>
    <row r="108" spans="1:48" s="603" customFormat="1" ht="12.75" x14ac:dyDescent="0.2">
      <c r="A108" s="234"/>
      <c r="B108" s="602"/>
      <c r="C108" s="1687"/>
      <c r="D108" s="1687"/>
      <c r="E108" s="1687"/>
      <c r="F108" s="1687"/>
      <c r="G108" s="581"/>
      <c r="H108" s="581"/>
      <c r="I108" s="581"/>
      <c r="J108" s="581"/>
      <c r="K108" s="581"/>
      <c r="L108" s="581"/>
      <c r="M108" s="581"/>
      <c r="N108" s="581"/>
      <c r="O108" s="581"/>
      <c r="P108" s="581"/>
      <c r="Q108" s="581"/>
      <c r="R108" s="581"/>
      <c r="S108" s="581"/>
      <c r="T108" s="581"/>
      <c r="U108" s="581"/>
      <c r="V108" s="581"/>
      <c r="W108" s="581"/>
      <c r="X108" s="583"/>
      <c r="Y108" s="581"/>
      <c r="Z108" s="581"/>
      <c r="AA108" s="581"/>
      <c r="AB108" s="581"/>
      <c r="AC108" s="581"/>
      <c r="AD108" s="581"/>
      <c r="AE108" s="581"/>
      <c r="AF108" s="581"/>
      <c r="AG108" s="581"/>
      <c r="AH108" s="581"/>
      <c r="AI108" s="581"/>
      <c r="AJ108" s="581"/>
      <c r="AK108" s="581"/>
      <c r="AL108" s="581"/>
      <c r="AM108" s="581"/>
      <c r="AN108" s="581"/>
      <c r="AO108" s="581"/>
      <c r="AP108" s="581"/>
      <c r="AQ108" s="581"/>
      <c r="AR108" s="581"/>
      <c r="AS108" s="744"/>
      <c r="AV108" s="1640"/>
    </row>
    <row r="109" spans="1:48" s="603" customFormat="1" ht="12.75" x14ac:dyDescent="0.2">
      <c r="A109" s="234" t="s">
        <v>1037</v>
      </c>
      <c r="B109" s="602"/>
      <c r="C109" s="583">
        <f>SUM(D109:W109)</f>
        <v>84834161.396225825</v>
      </c>
      <c r="D109" s="581">
        <f t="shared" ref="D109:I109" si="32">D102</f>
        <v>52695866.943374887</v>
      </c>
      <c r="E109" s="581">
        <f t="shared" si="32"/>
        <v>12014314.169579266</v>
      </c>
      <c r="F109" s="581">
        <f t="shared" si="32"/>
        <v>18671653.702615913</v>
      </c>
      <c r="G109" s="581">
        <f t="shared" si="32"/>
        <v>0</v>
      </c>
      <c r="H109" s="581">
        <f t="shared" si="32"/>
        <v>0</v>
      </c>
      <c r="I109" s="581">
        <f t="shared" si="32"/>
        <v>0</v>
      </c>
      <c r="J109" s="581">
        <f t="shared" ref="J109:W109" si="33">J102</f>
        <v>1186412.4050031421</v>
      </c>
      <c r="K109" s="581">
        <f>K102</f>
        <v>144526.42524988813</v>
      </c>
      <c r="L109" s="581">
        <f t="shared" si="33"/>
        <v>121387.75040272478</v>
      </c>
      <c r="M109" s="581">
        <f t="shared" si="33"/>
        <v>0</v>
      </c>
      <c r="N109" s="581">
        <f t="shared" si="33"/>
        <v>0</v>
      </c>
      <c r="O109" s="581">
        <f t="shared" si="33"/>
        <v>0</v>
      </c>
      <c r="P109" s="581">
        <f t="shared" si="33"/>
        <v>0</v>
      </c>
      <c r="Q109" s="581">
        <f t="shared" si="33"/>
        <v>0</v>
      </c>
      <c r="R109" s="581">
        <f t="shared" si="33"/>
        <v>0</v>
      </c>
      <c r="S109" s="581">
        <f t="shared" si="33"/>
        <v>0</v>
      </c>
      <c r="T109" s="581">
        <f t="shared" si="33"/>
        <v>0</v>
      </c>
      <c r="U109" s="581">
        <f t="shared" si="33"/>
        <v>0</v>
      </c>
      <c r="V109" s="581">
        <f t="shared" si="33"/>
        <v>0</v>
      </c>
      <c r="W109" s="581">
        <f t="shared" si="33"/>
        <v>0</v>
      </c>
      <c r="X109" s="583"/>
      <c r="Y109" s="581"/>
      <c r="Z109" s="581"/>
      <c r="AA109" s="581"/>
      <c r="AB109" s="581"/>
      <c r="AC109" s="581"/>
      <c r="AD109" s="581"/>
      <c r="AE109" s="581"/>
      <c r="AF109" s="581"/>
      <c r="AG109" s="581"/>
      <c r="AH109" s="581"/>
      <c r="AI109" s="581"/>
      <c r="AJ109" s="581"/>
      <c r="AK109" s="581"/>
      <c r="AL109" s="581"/>
      <c r="AM109" s="581"/>
      <c r="AN109" s="581"/>
      <c r="AO109" s="581"/>
      <c r="AP109" s="581"/>
      <c r="AQ109" s="581"/>
      <c r="AR109" s="581"/>
      <c r="AS109" s="581"/>
      <c r="AV109" s="1640"/>
    </row>
    <row r="110" spans="1:48" s="603" customFormat="1" ht="12.75" x14ac:dyDescent="0.2">
      <c r="A110" s="234"/>
      <c r="B110" s="602"/>
      <c r="C110" s="583"/>
      <c r="D110" s="581"/>
      <c r="E110" s="581"/>
      <c r="F110" s="581"/>
      <c r="G110" s="581"/>
      <c r="H110" s="581"/>
      <c r="I110" s="581"/>
      <c r="J110" s="581"/>
      <c r="K110" s="581"/>
      <c r="L110" s="581"/>
      <c r="M110" s="581"/>
      <c r="N110" s="581"/>
      <c r="O110" s="581"/>
      <c r="P110" s="581"/>
      <c r="Q110" s="581"/>
      <c r="R110" s="581"/>
      <c r="S110" s="581"/>
      <c r="T110" s="581"/>
      <c r="U110" s="581"/>
      <c r="V110" s="581"/>
      <c r="W110" s="581"/>
      <c r="X110" s="583"/>
      <c r="Y110" s="581"/>
      <c r="Z110" s="581"/>
      <c r="AA110" s="581"/>
      <c r="AB110" s="581"/>
      <c r="AC110" s="581"/>
      <c r="AD110" s="581"/>
      <c r="AE110" s="581"/>
      <c r="AF110" s="581"/>
      <c r="AG110" s="581"/>
      <c r="AH110" s="581"/>
      <c r="AI110" s="581"/>
      <c r="AJ110" s="581"/>
      <c r="AK110" s="581"/>
      <c r="AL110" s="581"/>
      <c r="AM110" s="581"/>
      <c r="AN110" s="581"/>
      <c r="AO110" s="581"/>
      <c r="AP110" s="581"/>
      <c r="AQ110" s="581"/>
      <c r="AR110" s="581"/>
      <c r="AS110" s="744"/>
      <c r="AV110" s="1640"/>
    </row>
    <row r="111" spans="1:48" s="603" customFormat="1" ht="12.75" x14ac:dyDescent="0.2">
      <c r="A111" s="234"/>
      <c r="B111" s="602"/>
      <c r="C111" s="583"/>
      <c r="D111" s="581"/>
      <c r="E111" s="581"/>
      <c r="F111" s="581"/>
      <c r="G111" s="581"/>
      <c r="H111" s="581"/>
      <c r="I111" s="581"/>
      <c r="J111" s="581"/>
      <c r="K111" s="581"/>
      <c r="L111" s="581"/>
      <c r="M111" s="581"/>
      <c r="N111" s="581"/>
      <c r="O111" s="581"/>
      <c r="P111" s="581"/>
      <c r="Q111" s="581"/>
      <c r="R111" s="581"/>
      <c r="S111" s="581"/>
      <c r="T111" s="581"/>
      <c r="U111" s="581"/>
      <c r="V111" s="581"/>
      <c r="W111" s="581"/>
      <c r="X111" s="583"/>
      <c r="Y111" s="581"/>
      <c r="Z111" s="581"/>
      <c r="AA111" s="581"/>
      <c r="AB111" s="581"/>
      <c r="AC111" s="581"/>
      <c r="AD111" s="581"/>
      <c r="AE111" s="581"/>
      <c r="AF111" s="581"/>
      <c r="AG111" s="581"/>
      <c r="AH111" s="581"/>
      <c r="AI111" s="581"/>
      <c r="AJ111" s="581"/>
      <c r="AK111" s="581"/>
      <c r="AL111" s="581"/>
      <c r="AM111" s="581"/>
      <c r="AN111" s="581"/>
      <c r="AO111" s="581"/>
      <c r="AP111" s="581"/>
      <c r="AQ111" s="581"/>
      <c r="AR111" s="581"/>
      <c r="AS111" s="744"/>
      <c r="AV111" s="1640"/>
    </row>
    <row r="112" spans="1:48" s="603" customFormat="1" ht="12.75" x14ac:dyDescent="0.2">
      <c r="A112" s="234"/>
      <c r="B112" s="602"/>
      <c r="C112" s="583"/>
      <c r="D112" s="581"/>
      <c r="E112" s="581"/>
      <c r="F112" s="581"/>
      <c r="G112" s="581"/>
      <c r="H112" s="581"/>
      <c r="I112" s="581"/>
      <c r="J112" s="581"/>
      <c r="K112" s="581"/>
      <c r="L112" s="581"/>
      <c r="M112" s="581"/>
      <c r="N112" s="581"/>
      <c r="O112" s="581"/>
      <c r="P112" s="581"/>
      <c r="Q112" s="581"/>
      <c r="R112" s="581"/>
      <c r="S112" s="581"/>
      <c r="T112" s="581"/>
      <c r="U112" s="581"/>
      <c r="V112" s="581"/>
      <c r="W112" s="581"/>
      <c r="X112" s="583"/>
      <c r="Y112" s="581"/>
      <c r="Z112" s="581"/>
      <c r="AA112" s="581"/>
      <c r="AB112" s="581"/>
      <c r="AC112" s="581"/>
      <c r="AD112" s="581"/>
      <c r="AE112" s="581"/>
      <c r="AF112" s="581"/>
      <c r="AG112" s="581"/>
      <c r="AH112" s="581"/>
      <c r="AI112" s="581"/>
      <c r="AJ112" s="581"/>
      <c r="AK112" s="581"/>
      <c r="AL112" s="581"/>
      <c r="AM112" s="581"/>
      <c r="AN112" s="581"/>
      <c r="AO112" s="581"/>
      <c r="AP112" s="581"/>
      <c r="AQ112" s="581"/>
      <c r="AR112" s="581"/>
      <c r="AS112" s="744"/>
      <c r="AV112" s="1640"/>
    </row>
    <row r="113" spans="1:48" s="603" customFormat="1" ht="15" x14ac:dyDescent="0.25">
      <c r="A113" s="1055"/>
      <c r="B113" s="602"/>
      <c r="C113" s="583"/>
      <c r="D113" s="581"/>
      <c r="E113" s="581"/>
      <c r="F113" s="581"/>
      <c r="G113" s="581"/>
      <c r="H113" s="581"/>
      <c r="I113" s="581"/>
      <c r="J113" s="581"/>
      <c r="K113" s="581"/>
      <c r="L113" s="581"/>
      <c r="M113" s="581"/>
      <c r="N113" s="581"/>
      <c r="O113" s="581"/>
      <c r="P113" s="581"/>
      <c r="Q113" s="581"/>
      <c r="R113" s="581"/>
      <c r="S113" s="581"/>
      <c r="T113" s="581"/>
      <c r="U113" s="581"/>
      <c r="V113" s="581"/>
      <c r="W113" s="581"/>
      <c r="X113" s="583"/>
      <c r="Y113" s="581"/>
      <c r="Z113" s="581"/>
      <c r="AA113" s="581"/>
      <c r="AB113" s="581"/>
      <c r="AC113" s="581"/>
      <c r="AD113" s="581"/>
      <c r="AE113" s="581"/>
      <c r="AF113" s="581"/>
      <c r="AG113" s="581"/>
      <c r="AH113" s="581"/>
      <c r="AI113" s="581"/>
      <c r="AJ113" s="581"/>
      <c r="AK113" s="581"/>
      <c r="AL113" s="581"/>
      <c r="AM113" s="581"/>
      <c r="AN113" s="581"/>
      <c r="AO113" s="581"/>
      <c r="AP113" s="581"/>
      <c r="AQ113" s="581"/>
      <c r="AR113" s="581"/>
      <c r="AS113" s="744"/>
      <c r="AV113" s="1640" t="e">
        <v>#N/A</v>
      </c>
    </row>
    <row r="114" spans="1:48" s="603" customFormat="1" ht="15" x14ac:dyDescent="0.25">
      <c r="A114" s="1055" t="s">
        <v>852</v>
      </c>
      <c r="B114" s="602"/>
      <c r="C114" s="744"/>
      <c r="D114" s="581" t="s">
        <v>1552</v>
      </c>
      <c r="E114" s="581"/>
      <c r="F114" s="581"/>
      <c r="G114" s="581"/>
      <c r="H114" s="581"/>
      <c r="I114" s="581"/>
      <c r="J114" s="581"/>
      <c r="K114" s="581"/>
      <c r="L114" s="581"/>
      <c r="M114" s="581"/>
      <c r="N114" s="581"/>
      <c r="O114" s="581"/>
      <c r="P114" s="581"/>
      <c r="Q114" s="581"/>
      <c r="R114" s="581"/>
      <c r="S114" s="581"/>
      <c r="T114" s="581"/>
      <c r="U114" s="581"/>
      <c r="V114" s="581"/>
      <c r="W114" s="581"/>
      <c r="X114" s="583"/>
      <c r="Y114" s="581"/>
      <c r="Z114" s="581"/>
      <c r="AA114" s="581"/>
      <c r="AB114" s="581"/>
      <c r="AC114" s="581"/>
      <c r="AD114" s="581"/>
      <c r="AE114" s="581"/>
      <c r="AF114" s="581"/>
      <c r="AG114" s="581"/>
      <c r="AH114" s="581"/>
      <c r="AI114" s="581"/>
      <c r="AJ114" s="581"/>
      <c r="AK114" s="581"/>
      <c r="AL114" s="581"/>
      <c r="AM114" s="581"/>
      <c r="AN114" s="581"/>
      <c r="AO114" s="581"/>
      <c r="AP114" s="581"/>
      <c r="AQ114" s="581"/>
      <c r="AR114" s="581"/>
      <c r="AS114" s="744"/>
      <c r="AV114" s="1640" t="e">
        <v>#N/A</v>
      </c>
    </row>
    <row r="115" spans="1:48" s="603" customFormat="1" ht="12.75" x14ac:dyDescent="0.2">
      <c r="A115" s="234"/>
      <c r="B115" s="602"/>
      <c r="C115" s="744"/>
      <c r="E115" s="581"/>
      <c r="F115" s="581"/>
      <c r="G115" s="581"/>
      <c r="H115" s="581"/>
      <c r="I115" s="581"/>
      <c r="J115" s="581"/>
      <c r="K115" s="581"/>
      <c r="L115" s="581"/>
      <c r="M115" s="581"/>
      <c r="N115" s="581"/>
      <c r="O115" s="581"/>
      <c r="P115" s="581"/>
      <c r="Q115" s="581"/>
      <c r="R115" s="581"/>
      <c r="S115" s="581"/>
      <c r="T115" s="581"/>
      <c r="U115" s="581"/>
      <c r="V115" s="581"/>
      <c r="W115" s="581"/>
      <c r="X115" s="583"/>
      <c r="Y115" s="581"/>
      <c r="Z115" s="581"/>
      <c r="AA115" s="581"/>
      <c r="AB115" s="581"/>
      <c r="AC115" s="581"/>
      <c r="AD115" s="581"/>
      <c r="AE115" s="581"/>
      <c r="AF115" s="581"/>
      <c r="AG115" s="581"/>
      <c r="AH115" s="581"/>
      <c r="AI115" s="581"/>
      <c r="AJ115" s="581"/>
      <c r="AK115" s="581"/>
      <c r="AL115" s="581"/>
      <c r="AM115" s="581"/>
      <c r="AN115" s="581"/>
      <c r="AO115" s="581"/>
      <c r="AP115" s="581"/>
      <c r="AQ115" s="581"/>
      <c r="AR115" s="581"/>
      <c r="AS115" s="744"/>
      <c r="AV115" s="1640" t="e">
        <v>#N/A</v>
      </c>
    </row>
    <row r="116" spans="1:48" s="603" customFormat="1" ht="12.75" x14ac:dyDescent="0.2">
      <c r="A116" s="321" t="s">
        <v>1551</v>
      </c>
      <c r="B116" s="602"/>
      <c r="C116" s="744"/>
      <c r="D116" s="581"/>
      <c r="E116" s="581"/>
      <c r="F116" s="581"/>
      <c r="G116" s="581"/>
      <c r="H116" s="581"/>
      <c r="I116" s="581"/>
      <c r="J116" s="581"/>
      <c r="K116" s="581"/>
      <c r="L116" s="581"/>
      <c r="M116" s="581"/>
      <c r="N116" s="581"/>
      <c r="O116" s="581"/>
      <c r="P116" s="581"/>
      <c r="Q116" s="581"/>
      <c r="R116" s="581"/>
      <c r="S116" s="581"/>
      <c r="T116" s="581"/>
      <c r="U116" s="581"/>
      <c r="V116" s="581"/>
      <c r="W116" s="581"/>
      <c r="X116" s="583"/>
      <c r="Y116" s="581"/>
      <c r="Z116" s="581"/>
      <c r="AA116" s="581"/>
      <c r="AB116" s="581"/>
      <c r="AC116" s="581"/>
      <c r="AD116" s="581"/>
      <c r="AE116" s="581"/>
      <c r="AF116" s="581"/>
      <c r="AG116" s="581"/>
      <c r="AH116" s="581"/>
      <c r="AI116" s="581"/>
      <c r="AJ116" s="581"/>
      <c r="AK116" s="581"/>
      <c r="AL116" s="581"/>
      <c r="AM116" s="581"/>
      <c r="AN116" s="581"/>
      <c r="AO116" s="581"/>
      <c r="AP116" s="581"/>
      <c r="AQ116" s="581"/>
      <c r="AR116" s="581"/>
      <c r="AS116" s="744"/>
      <c r="AV116" s="1640" t="e">
        <v>#N/A</v>
      </c>
    </row>
    <row r="117" spans="1:48" s="603" customFormat="1" ht="12.75" x14ac:dyDescent="0.2">
      <c r="A117" s="1075">
        <v>5005</v>
      </c>
      <c r="B117" s="1044" t="s">
        <v>985</v>
      </c>
      <c r="C117" s="1054">
        <f>SUM(D117:W117)</f>
        <v>998226.49549999996</v>
      </c>
      <c r="D117" s="747">
        <f>'O5 Details by Class &amp; Accounts'!I131</f>
        <v>453732.72281941865</v>
      </c>
      <c r="E117" s="747">
        <f>'O5 Details by Class &amp; Accounts'!J131</f>
        <v>185726.04144990144</v>
      </c>
      <c r="F117" s="747">
        <f>'O5 Details by Class &amp; Accounts'!K131</f>
        <v>350487.43496032216</v>
      </c>
      <c r="G117" s="747">
        <f>'O5 Details by Class &amp; Accounts'!L131</f>
        <v>0</v>
      </c>
      <c r="H117" s="747">
        <f>'O5 Details by Class &amp; Accounts'!M131</f>
        <v>0</v>
      </c>
      <c r="I117" s="747">
        <f>'O5 Details by Class &amp; Accounts'!N131</f>
        <v>0</v>
      </c>
      <c r="J117" s="747">
        <f>'O5 Details by Class &amp; Accounts'!O131</f>
        <v>8177.2477844380901</v>
      </c>
      <c r="K117" s="747">
        <f>'O5 Details by Class &amp; Accounts'!P131</f>
        <v>3.9328755691380892</v>
      </c>
      <c r="L117" s="747">
        <f>'O5 Details by Class &amp; Accounts'!Q131</f>
        <v>99.115610350543378</v>
      </c>
      <c r="M117" s="747">
        <f>'O5 Details by Class &amp; Accounts'!R131</f>
        <v>0</v>
      </c>
      <c r="N117" s="747">
        <f>'O5 Details by Class &amp; Accounts'!S131</f>
        <v>0</v>
      </c>
      <c r="O117" s="747">
        <f>'O5 Details by Class &amp; Accounts'!T131</f>
        <v>0</v>
      </c>
      <c r="P117" s="747">
        <f>'O5 Details by Class &amp; Accounts'!U131</f>
        <v>0</v>
      </c>
      <c r="Q117" s="747">
        <f>'O5 Details by Class &amp; Accounts'!V131</f>
        <v>0</v>
      </c>
      <c r="R117" s="747">
        <f>'O5 Details by Class &amp; Accounts'!W131</f>
        <v>0</v>
      </c>
      <c r="S117" s="747">
        <f>'O5 Details by Class &amp; Accounts'!X131</f>
        <v>0</v>
      </c>
      <c r="T117" s="747">
        <f>'O5 Details by Class &amp; Accounts'!Y131</f>
        <v>0</v>
      </c>
      <c r="U117" s="747">
        <f>'O5 Details by Class &amp; Accounts'!Z131</f>
        <v>0</v>
      </c>
      <c r="V117" s="747">
        <f>'O5 Details by Class &amp; Accounts'!AA131</f>
        <v>0</v>
      </c>
      <c r="W117" s="747">
        <f>'O5 Details by Class &amp; Accounts'!AB131</f>
        <v>0</v>
      </c>
      <c r="X117" s="1054">
        <f>SUM(Y117:AR117)</f>
        <v>537506.57449999999</v>
      </c>
      <c r="Y117" s="747">
        <f>'O5 Details by Class &amp; Accounts'!AD131</f>
        <v>479104.84158115648</v>
      </c>
      <c r="Z117" s="747">
        <f>'O5 Details by Class &amp; Accounts'!AE131</f>
        <v>33234.112373197662</v>
      </c>
      <c r="AA117" s="747">
        <f>'O5 Details by Class &amp; Accounts'!AF131</f>
        <v>3857.2063577215763</v>
      </c>
      <c r="AB117" s="747">
        <f>'O5 Details by Class &amp; Accounts'!AG131</f>
        <v>0</v>
      </c>
      <c r="AC117" s="747">
        <f>'O5 Details by Class &amp; Accounts'!AH131</f>
        <v>0</v>
      </c>
      <c r="AD117" s="747">
        <f>'O5 Details by Class &amp; Accounts'!AI131</f>
        <v>0</v>
      </c>
      <c r="AE117" s="747">
        <f>'O5 Details by Class &amp; Accounts'!AJ131</f>
        <v>16167.605668562046</v>
      </c>
      <c r="AF117" s="747">
        <f>'O5 Details by Class &amp; Accounts'!AK131</f>
        <v>2852.7135084289839</v>
      </c>
      <c r="AG117" s="747">
        <f>'O5 Details by Class &amp; Accounts'!AL131</f>
        <v>2290.0950109332675</v>
      </c>
      <c r="AH117" s="747">
        <f>'O5 Details by Class &amp; Accounts'!AM131</f>
        <v>0</v>
      </c>
      <c r="AI117" s="747">
        <f>'O5 Details by Class &amp; Accounts'!AN131</f>
        <v>0</v>
      </c>
      <c r="AJ117" s="747">
        <f>'O5 Details by Class &amp; Accounts'!AO131</f>
        <v>0</v>
      </c>
      <c r="AK117" s="747">
        <f>'O5 Details by Class &amp; Accounts'!AP131</f>
        <v>0</v>
      </c>
      <c r="AL117" s="747">
        <f>'O5 Details by Class &amp; Accounts'!AQ131</f>
        <v>0</v>
      </c>
      <c r="AM117" s="747">
        <f>'O5 Details by Class &amp; Accounts'!AR131</f>
        <v>0</v>
      </c>
      <c r="AN117" s="747">
        <f>'O5 Details by Class &amp; Accounts'!AS131</f>
        <v>0</v>
      </c>
      <c r="AO117" s="747">
        <f>'O5 Details by Class &amp; Accounts'!AT131</f>
        <v>0</v>
      </c>
      <c r="AP117" s="747">
        <f>'O5 Details by Class &amp; Accounts'!AU131</f>
        <v>0</v>
      </c>
      <c r="AQ117" s="747">
        <f>'O5 Details by Class &amp; Accounts'!AV131</f>
        <v>0</v>
      </c>
      <c r="AR117" s="747">
        <f>'O5 Details by Class &amp; Accounts'!AW131</f>
        <v>0</v>
      </c>
      <c r="AS117" s="1076"/>
      <c r="AV117" s="1640" t="s">
        <v>108</v>
      </c>
    </row>
    <row r="118" spans="1:48" s="603" customFormat="1" ht="12.75" x14ac:dyDescent="0.2">
      <c r="A118" s="1075">
        <v>5010</v>
      </c>
      <c r="B118" s="1044" t="s">
        <v>576</v>
      </c>
      <c r="C118" s="1054">
        <f t="shared" ref="C118:C163" si="34">SUM(D118:W118)</f>
        <v>476018.90700000006</v>
      </c>
      <c r="D118" s="747">
        <f>'O5 Details by Class &amp; Accounts'!I132</f>
        <v>216369.08633490946</v>
      </c>
      <c r="E118" s="747">
        <f>'O5 Details by Class &amp; Accounts'!J132</f>
        <v>88566.179770790084</v>
      </c>
      <c r="F118" s="747">
        <f>'O5 Details by Class &amp; Accounts'!K132</f>
        <v>167135.06048893105</v>
      </c>
      <c r="G118" s="747">
        <f>'O5 Details by Class &amp; Accounts'!L132</f>
        <v>0</v>
      </c>
      <c r="H118" s="747">
        <f>'O5 Details by Class &amp; Accounts'!M132</f>
        <v>0</v>
      </c>
      <c r="I118" s="747">
        <f>'O5 Details by Class &amp; Accounts'!N132</f>
        <v>0</v>
      </c>
      <c r="J118" s="747">
        <f>'O5 Details by Class &amp; Accounts'!O132</f>
        <v>3899.4402274071786</v>
      </c>
      <c r="K118" s="747">
        <f>'O5 Details by Class &amp; Accounts'!P132</f>
        <v>1.8754492474680222</v>
      </c>
      <c r="L118" s="747">
        <f>'O5 Details by Class &amp; Accounts'!Q132</f>
        <v>47.26472871477047</v>
      </c>
      <c r="M118" s="747">
        <f>'O5 Details by Class &amp; Accounts'!R132</f>
        <v>0</v>
      </c>
      <c r="N118" s="747">
        <f>'O5 Details by Class &amp; Accounts'!S132</f>
        <v>0</v>
      </c>
      <c r="O118" s="747">
        <f>'O5 Details by Class &amp; Accounts'!T132</f>
        <v>0</v>
      </c>
      <c r="P118" s="747">
        <f>'O5 Details by Class &amp; Accounts'!U132</f>
        <v>0</v>
      </c>
      <c r="Q118" s="747">
        <f>'O5 Details by Class &amp; Accounts'!V132</f>
        <v>0</v>
      </c>
      <c r="R118" s="747">
        <f>'O5 Details by Class &amp; Accounts'!W132</f>
        <v>0</v>
      </c>
      <c r="S118" s="747">
        <f>'O5 Details by Class &amp; Accounts'!X132</f>
        <v>0</v>
      </c>
      <c r="T118" s="747">
        <f>'O5 Details by Class &amp; Accounts'!Y132</f>
        <v>0</v>
      </c>
      <c r="U118" s="747">
        <f>'O5 Details by Class &amp; Accounts'!Z132</f>
        <v>0</v>
      </c>
      <c r="V118" s="747">
        <f>'O5 Details by Class &amp; Accounts'!AA132</f>
        <v>0</v>
      </c>
      <c r="W118" s="747">
        <f>'O5 Details by Class &amp; Accounts'!AB132</f>
        <v>0</v>
      </c>
      <c r="X118" s="1054">
        <f t="shared" ref="X118:X159" si="35">SUM(Y118:AR118)</f>
        <v>256317.87299999999</v>
      </c>
      <c r="Y118" s="747">
        <f>'O5 Details by Class &amp; Accounts'!AD132</f>
        <v>228468.15232412377</v>
      </c>
      <c r="Z118" s="747">
        <f>'O5 Details by Class &amp; Accounts'!AE132</f>
        <v>15848.17265252075</v>
      </c>
      <c r="AA118" s="747">
        <f>'O5 Details by Class &amp; Accounts'!AF132</f>
        <v>1839.3652770721069</v>
      </c>
      <c r="AB118" s="747">
        <f>'O5 Details by Class &amp; Accounts'!AG132</f>
        <v>0</v>
      </c>
      <c r="AC118" s="747">
        <f>'O5 Details by Class &amp; Accounts'!AH132</f>
        <v>0</v>
      </c>
      <c r="AD118" s="747">
        <f>'O5 Details by Class &amp; Accounts'!AI132</f>
        <v>0</v>
      </c>
      <c r="AE118" s="747">
        <f>'O5 Details by Class &amp; Accounts'!AJ132</f>
        <v>7709.7592719185732</v>
      </c>
      <c r="AF118" s="747">
        <f>'O5 Details by Class &amp; Accounts'!AK132</f>
        <v>1360.3581675983476</v>
      </c>
      <c r="AG118" s="747">
        <f>'O5 Details by Class &amp; Accounts'!AL132</f>
        <v>1092.0653067664514</v>
      </c>
      <c r="AH118" s="747">
        <f>'O5 Details by Class &amp; Accounts'!AM132</f>
        <v>0</v>
      </c>
      <c r="AI118" s="747">
        <f>'O5 Details by Class &amp; Accounts'!AN132</f>
        <v>0</v>
      </c>
      <c r="AJ118" s="747">
        <f>'O5 Details by Class &amp; Accounts'!AO132</f>
        <v>0</v>
      </c>
      <c r="AK118" s="747">
        <f>'O5 Details by Class &amp; Accounts'!AP132</f>
        <v>0</v>
      </c>
      <c r="AL118" s="747">
        <f>'O5 Details by Class &amp; Accounts'!AQ132</f>
        <v>0</v>
      </c>
      <c r="AM118" s="747">
        <f>'O5 Details by Class &amp; Accounts'!AR132</f>
        <v>0</v>
      </c>
      <c r="AN118" s="747">
        <f>'O5 Details by Class &amp; Accounts'!AS132</f>
        <v>0</v>
      </c>
      <c r="AO118" s="747">
        <f>'O5 Details by Class &amp; Accounts'!AT132</f>
        <v>0</v>
      </c>
      <c r="AP118" s="747">
        <f>'O5 Details by Class &amp; Accounts'!AU132</f>
        <v>0</v>
      </c>
      <c r="AQ118" s="747">
        <f>'O5 Details by Class &amp; Accounts'!AV132</f>
        <v>0</v>
      </c>
      <c r="AR118" s="747">
        <f>'O5 Details by Class &amp; Accounts'!AW132</f>
        <v>0</v>
      </c>
      <c r="AS118" s="1076"/>
      <c r="AV118" s="1640" t="s">
        <v>108</v>
      </c>
    </row>
    <row r="119" spans="1:48" s="603" customFormat="1" ht="12.75" x14ac:dyDescent="0.2">
      <c r="A119" s="1075">
        <v>5012</v>
      </c>
      <c r="B119" s="1044" t="s">
        <v>976</v>
      </c>
      <c r="C119" s="1054">
        <f t="shared" si="34"/>
        <v>444919.23</v>
      </c>
      <c r="D119" s="747">
        <f>'O5 Details by Class &amp; Accounts'!I133</f>
        <v>232615.04498034829</v>
      </c>
      <c r="E119" s="747">
        <f>'O5 Details by Class &amp; Accounts'!J133</f>
        <v>66666.94180259401</v>
      </c>
      <c r="F119" s="747">
        <f>'O5 Details by Class &amp; Accounts'!K133</f>
        <v>140178.32266845871</v>
      </c>
      <c r="G119" s="747">
        <f>'O5 Details by Class &amp; Accounts'!L133</f>
        <v>0</v>
      </c>
      <c r="H119" s="747">
        <f>'O5 Details by Class &amp; Accounts'!M133</f>
        <v>0</v>
      </c>
      <c r="I119" s="747">
        <f>'O5 Details by Class &amp; Accounts'!N133</f>
        <v>0</v>
      </c>
      <c r="J119" s="747">
        <f>'O5 Details by Class &amp; Accounts'!O133</f>
        <v>4860.604464736768</v>
      </c>
      <c r="K119" s="747">
        <f>'O5 Details by Class &amp; Accounts'!P133</f>
        <v>238.90671161547871</v>
      </c>
      <c r="L119" s="747">
        <f>'O5 Details by Class &amp; Accounts'!Q133</f>
        <v>359.40937224671558</v>
      </c>
      <c r="M119" s="747">
        <f>'O5 Details by Class &amp; Accounts'!R133</f>
        <v>0</v>
      </c>
      <c r="N119" s="747">
        <f>'O5 Details by Class &amp; Accounts'!S133</f>
        <v>0</v>
      </c>
      <c r="O119" s="747">
        <f>'O5 Details by Class &amp; Accounts'!T133</f>
        <v>0</v>
      </c>
      <c r="P119" s="747">
        <f>'O5 Details by Class &amp; Accounts'!U133</f>
        <v>0</v>
      </c>
      <c r="Q119" s="747">
        <f>'O5 Details by Class &amp; Accounts'!V133</f>
        <v>0</v>
      </c>
      <c r="R119" s="747">
        <f>'O5 Details by Class &amp; Accounts'!W133</f>
        <v>0</v>
      </c>
      <c r="S119" s="747">
        <f>'O5 Details by Class &amp; Accounts'!X133</f>
        <v>0</v>
      </c>
      <c r="T119" s="747">
        <f>'O5 Details by Class &amp; Accounts'!Y133</f>
        <v>0</v>
      </c>
      <c r="U119" s="747">
        <f>'O5 Details by Class &amp; Accounts'!Z133</f>
        <v>0</v>
      </c>
      <c r="V119" s="747">
        <f>'O5 Details by Class &amp; Accounts'!AA133</f>
        <v>0</v>
      </c>
      <c r="W119" s="747">
        <f>'O5 Details by Class &amp; Accounts'!AB133</f>
        <v>0</v>
      </c>
      <c r="X119" s="1054">
        <f t="shared" si="35"/>
        <v>0</v>
      </c>
      <c r="Y119" s="747">
        <f>'O5 Details by Class &amp; Accounts'!AD133</f>
        <v>0</v>
      </c>
      <c r="Z119" s="747">
        <f>'O5 Details by Class &amp; Accounts'!AE133</f>
        <v>0</v>
      </c>
      <c r="AA119" s="747">
        <f>'O5 Details by Class &amp; Accounts'!AF133</f>
        <v>0</v>
      </c>
      <c r="AB119" s="747">
        <f>'O5 Details by Class &amp; Accounts'!AG133</f>
        <v>0</v>
      </c>
      <c r="AC119" s="747">
        <f>'O5 Details by Class &amp; Accounts'!AH133</f>
        <v>0</v>
      </c>
      <c r="AD119" s="747">
        <f>'O5 Details by Class &amp; Accounts'!AI133</f>
        <v>0</v>
      </c>
      <c r="AE119" s="747">
        <f>'O5 Details by Class &amp; Accounts'!AJ133</f>
        <v>0</v>
      </c>
      <c r="AF119" s="747">
        <f>'O5 Details by Class &amp; Accounts'!AK133</f>
        <v>0</v>
      </c>
      <c r="AG119" s="747">
        <f>'O5 Details by Class &amp; Accounts'!AL133</f>
        <v>0</v>
      </c>
      <c r="AH119" s="747">
        <f>'O5 Details by Class &amp; Accounts'!AM133</f>
        <v>0</v>
      </c>
      <c r="AI119" s="747">
        <f>'O5 Details by Class &amp; Accounts'!AN133</f>
        <v>0</v>
      </c>
      <c r="AJ119" s="747">
        <f>'O5 Details by Class &amp; Accounts'!AO133</f>
        <v>0</v>
      </c>
      <c r="AK119" s="747">
        <f>'O5 Details by Class &amp; Accounts'!AP133</f>
        <v>0</v>
      </c>
      <c r="AL119" s="747">
        <f>'O5 Details by Class &amp; Accounts'!AQ133</f>
        <v>0</v>
      </c>
      <c r="AM119" s="747">
        <f>'O5 Details by Class &amp; Accounts'!AR133</f>
        <v>0</v>
      </c>
      <c r="AN119" s="747">
        <f>'O5 Details by Class &amp; Accounts'!AS133</f>
        <v>0</v>
      </c>
      <c r="AO119" s="747">
        <f>'O5 Details by Class &amp; Accounts'!AT133</f>
        <v>0</v>
      </c>
      <c r="AP119" s="747">
        <f>'O5 Details by Class &amp; Accounts'!AU133</f>
        <v>0</v>
      </c>
      <c r="AQ119" s="747">
        <f>'O5 Details by Class &amp; Accounts'!AV133</f>
        <v>0</v>
      </c>
      <c r="AR119" s="747">
        <f>'O5 Details by Class &amp; Accounts'!AW133</f>
        <v>0</v>
      </c>
      <c r="AS119" s="1076"/>
      <c r="AV119" s="1640">
        <v>1808</v>
      </c>
    </row>
    <row r="120" spans="1:48" s="603" customFormat="1" ht="25.5" x14ac:dyDescent="0.2">
      <c r="A120" s="1075">
        <v>5014</v>
      </c>
      <c r="B120" s="1044" t="s">
        <v>977</v>
      </c>
      <c r="C120" s="1054">
        <f t="shared" si="34"/>
        <v>0</v>
      </c>
      <c r="D120" s="747">
        <f>'O5 Details by Class &amp; Accounts'!I134</f>
        <v>0</v>
      </c>
      <c r="E120" s="747">
        <f>'O5 Details by Class &amp; Accounts'!J134</f>
        <v>0</v>
      </c>
      <c r="F120" s="747">
        <f>'O5 Details by Class &amp; Accounts'!K134</f>
        <v>0</v>
      </c>
      <c r="G120" s="747">
        <f>'O5 Details by Class &amp; Accounts'!L134</f>
        <v>0</v>
      </c>
      <c r="H120" s="747">
        <f>'O5 Details by Class &amp; Accounts'!M134</f>
        <v>0</v>
      </c>
      <c r="I120" s="747">
        <f>'O5 Details by Class &amp; Accounts'!N134</f>
        <v>0</v>
      </c>
      <c r="J120" s="747">
        <f>'O5 Details by Class &amp; Accounts'!O134</f>
        <v>0</v>
      </c>
      <c r="K120" s="747">
        <f>'O5 Details by Class &amp; Accounts'!P134</f>
        <v>0</v>
      </c>
      <c r="L120" s="747">
        <f>'O5 Details by Class &amp; Accounts'!Q134</f>
        <v>0</v>
      </c>
      <c r="M120" s="747">
        <f>'O5 Details by Class &amp; Accounts'!R134</f>
        <v>0</v>
      </c>
      <c r="N120" s="747">
        <f>'O5 Details by Class &amp; Accounts'!S134</f>
        <v>0</v>
      </c>
      <c r="O120" s="747">
        <f>'O5 Details by Class &amp; Accounts'!T134</f>
        <v>0</v>
      </c>
      <c r="P120" s="747">
        <f>'O5 Details by Class &amp; Accounts'!U134</f>
        <v>0</v>
      </c>
      <c r="Q120" s="747">
        <f>'O5 Details by Class &amp; Accounts'!V134</f>
        <v>0</v>
      </c>
      <c r="R120" s="747">
        <f>'O5 Details by Class &amp; Accounts'!W134</f>
        <v>0</v>
      </c>
      <c r="S120" s="747">
        <f>'O5 Details by Class &amp; Accounts'!X134</f>
        <v>0</v>
      </c>
      <c r="T120" s="747">
        <f>'O5 Details by Class &amp; Accounts'!Y134</f>
        <v>0</v>
      </c>
      <c r="U120" s="747">
        <f>'O5 Details by Class &amp; Accounts'!Z134</f>
        <v>0</v>
      </c>
      <c r="V120" s="747">
        <f>'O5 Details by Class &amp; Accounts'!AA134</f>
        <v>0</v>
      </c>
      <c r="W120" s="747">
        <f>'O5 Details by Class &amp; Accounts'!AB134</f>
        <v>0</v>
      </c>
      <c r="X120" s="1054">
        <f t="shared" si="35"/>
        <v>0</v>
      </c>
      <c r="Y120" s="747">
        <f>'O5 Details by Class &amp; Accounts'!AD134</f>
        <v>0</v>
      </c>
      <c r="Z120" s="747">
        <f>'O5 Details by Class &amp; Accounts'!AE134</f>
        <v>0</v>
      </c>
      <c r="AA120" s="747">
        <f>'O5 Details by Class &amp; Accounts'!AF134</f>
        <v>0</v>
      </c>
      <c r="AB120" s="747">
        <f>'O5 Details by Class &amp; Accounts'!AG134</f>
        <v>0</v>
      </c>
      <c r="AC120" s="747">
        <f>'O5 Details by Class &amp; Accounts'!AH134</f>
        <v>0</v>
      </c>
      <c r="AD120" s="747">
        <f>'O5 Details by Class &amp; Accounts'!AI134</f>
        <v>0</v>
      </c>
      <c r="AE120" s="747">
        <f>'O5 Details by Class &amp; Accounts'!AJ134</f>
        <v>0</v>
      </c>
      <c r="AF120" s="747">
        <f>'O5 Details by Class &amp; Accounts'!AK134</f>
        <v>0</v>
      </c>
      <c r="AG120" s="747">
        <f>'O5 Details by Class &amp; Accounts'!AL134</f>
        <v>0</v>
      </c>
      <c r="AH120" s="747">
        <f>'O5 Details by Class &amp; Accounts'!AM134</f>
        <v>0</v>
      </c>
      <c r="AI120" s="747">
        <f>'O5 Details by Class &amp; Accounts'!AN134</f>
        <v>0</v>
      </c>
      <c r="AJ120" s="747">
        <f>'O5 Details by Class &amp; Accounts'!AO134</f>
        <v>0</v>
      </c>
      <c r="AK120" s="747">
        <f>'O5 Details by Class &amp; Accounts'!AP134</f>
        <v>0</v>
      </c>
      <c r="AL120" s="747">
        <f>'O5 Details by Class &amp; Accounts'!AQ134</f>
        <v>0</v>
      </c>
      <c r="AM120" s="747">
        <f>'O5 Details by Class &amp; Accounts'!AR134</f>
        <v>0</v>
      </c>
      <c r="AN120" s="747">
        <f>'O5 Details by Class &amp; Accounts'!AS134</f>
        <v>0</v>
      </c>
      <c r="AO120" s="747">
        <f>'O5 Details by Class &amp; Accounts'!AT134</f>
        <v>0</v>
      </c>
      <c r="AP120" s="747">
        <f>'O5 Details by Class &amp; Accounts'!AU134</f>
        <v>0</v>
      </c>
      <c r="AQ120" s="747">
        <f>'O5 Details by Class &amp; Accounts'!AV134</f>
        <v>0</v>
      </c>
      <c r="AR120" s="747">
        <f>'O5 Details by Class &amp; Accounts'!AW134</f>
        <v>0</v>
      </c>
      <c r="AS120" s="1076"/>
      <c r="AV120" s="1640">
        <v>1815</v>
      </c>
    </row>
    <row r="121" spans="1:48" s="603" customFormat="1" ht="25.5" x14ac:dyDescent="0.2">
      <c r="A121" s="1075">
        <v>5015</v>
      </c>
      <c r="B121" s="1044" t="s">
        <v>978</v>
      </c>
      <c r="C121" s="1054">
        <f t="shared" si="34"/>
        <v>0</v>
      </c>
      <c r="D121" s="747">
        <f>'O5 Details by Class &amp; Accounts'!I135</f>
        <v>0</v>
      </c>
      <c r="E121" s="747">
        <f>'O5 Details by Class &amp; Accounts'!J135</f>
        <v>0</v>
      </c>
      <c r="F121" s="747">
        <f>'O5 Details by Class &amp; Accounts'!K135</f>
        <v>0</v>
      </c>
      <c r="G121" s="747">
        <f>'O5 Details by Class &amp; Accounts'!L135</f>
        <v>0</v>
      </c>
      <c r="H121" s="747">
        <f>'O5 Details by Class &amp; Accounts'!M135</f>
        <v>0</v>
      </c>
      <c r="I121" s="747">
        <f>'O5 Details by Class &amp; Accounts'!N135</f>
        <v>0</v>
      </c>
      <c r="J121" s="747">
        <f>'O5 Details by Class &amp; Accounts'!O135</f>
        <v>0</v>
      </c>
      <c r="K121" s="747">
        <f>'O5 Details by Class &amp; Accounts'!P135</f>
        <v>0</v>
      </c>
      <c r="L121" s="747">
        <f>'O5 Details by Class &amp; Accounts'!Q135</f>
        <v>0</v>
      </c>
      <c r="M121" s="747">
        <f>'O5 Details by Class &amp; Accounts'!R135</f>
        <v>0</v>
      </c>
      <c r="N121" s="747">
        <f>'O5 Details by Class &amp; Accounts'!S135</f>
        <v>0</v>
      </c>
      <c r="O121" s="747">
        <f>'O5 Details by Class &amp; Accounts'!T135</f>
        <v>0</v>
      </c>
      <c r="P121" s="747">
        <f>'O5 Details by Class &amp; Accounts'!U135</f>
        <v>0</v>
      </c>
      <c r="Q121" s="747">
        <f>'O5 Details by Class &amp; Accounts'!V135</f>
        <v>0</v>
      </c>
      <c r="R121" s="747">
        <f>'O5 Details by Class &amp; Accounts'!W135</f>
        <v>0</v>
      </c>
      <c r="S121" s="747">
        <f>'O5 Details by Class &amp; Accounts'!X135</f>
        <v>0</v>
      </c>
      <c r="T121" s="747">
        <f>'O5 Details by Class &amp; Accounts'!Y135</f>
        <v>0</v>
      </c>
      <c r="U121" s="747">
        <f>'O5 Details by Class &amp; Accounts'!Z135</f>
        <v>0</v>
      </c>
      <c r="V121" s="747">
        <f>'O5 Details by Class &amp; Accounts'!AA135</f>
        <v>0</v>
      </c>
      <c r="W121" s="747">
        <f>'O5 Details by Class &amp; Accounts'!AB135</f>
        <v>0</v>
      </c>
      <c r="X121" s="1054">
        <f t="shared" si="35"/>
        <v>0</v>
      </c>
      <c r="Y121" s="747">
        <f>'O5 Details by Class &amp; Accounts'!AD135</f>
        <v>0</v>
      </c>
      <c r="Z121" s="747">
        <f>'O5 Details by Class &amp; Accounts'!AE135</f>
        <v>0</v>
      </c>
      <c r="AA121" s="747">
        <f>'O5 Details by Class &amp; Accounts'!AF135</f>
        <v>0</v>
      </c>
      <c r="AB121" s="747">
        <f>'O5 Details by Class &amp; Accounts'!AG135</f>
        <v>0</v>
      </c>
      <c r="AC121" s="747">
        <f>'O5 Details by Class &amp; Accounts'!AH135</f>
        <v>0</v>
      </c>
      <c r="AD121" s="747">
        <f>'O5 Details by Class &amp; Accounts'!AI135</f>
        <v>0</v>
      </c>
      <c r="AE121" s="747">
        <f>'O5 Details by Class &amp; Accounts'!AJ135</f>
        <v>0</v>
      </c>
      <c r="AF121" s="747">
        <f>'O5 Details by Class &amp; Accounts'!AK135</f>
        <v>0</v>
      </c>
      <c r="AG121" s="747">
        <f>'O5 Details by Class &amp; Accounts'!AL135</f>
        <v>0</v>
      </c>
      <c r="AH121" s="747">
        <f>'O5 Details by Class &amp; Accounts'!AM135</f>
        <v>0</v>
      </c>
      <c r="AI121" s="747">
        <f>'O5 Details by Class &amp; Accounts'!AN135</f>
        <v>0</v>
      </c>
      <c r="AJ121" s="747">
        <f>'O5 Details by Class &amp; Accounts'!AO135</f>
        <v>0</v>
      </c>
      <c r="AK121" s="747">
        <f>'O5 Details by Class &amp; Accounts'!AP135</f>
        <v>0</v>
      </c>
      <c r="AL121" s="747">
        <f>'O5 Details by Class &amp; Accounts'!AQ135</f>
        <v>0</v>
      </c>
      <c r="AM121" s="747">
        <f>'O5 Details by Class &amp; Accounts'!AR135</f>
        <v>0</v>
      </c>
      <c r="AN121" s="747">
        <f>'O5 Details by Class &amp; Accounts'!AS135</f>
        <v>0</v>
      </c>
      <c r="AO121" s="747">
        <f>'O5 Details by Class &amp; Accounts'!AT135</f>
        <v>0</v>
      </c>
      <c r="AP121" s="747">
        <f>'O5 Details by Class &amp; Accounts'!AU135</f>
        <v>0</v>
      </c>
      <c r="AQ121" s="747">
        <f>'O5 Details by Class &amp; Accounts'!AV135</f>
        <v>0</v>
      </c>
      <c r="AR121" s="747">
        <f>'O5 Details by Class &amp; Accounts'!AW135</f>
        <v>0</v>
      </c>
      <c r="AS121" s="1076"/>
      <c r="AV121" s="1640">
        <v>1815</v>
      </c>
    </row>
    <row r="122" spans="1:48" s="603" customFormat="1" ht="25.5" x14ac:dyDescent="0.2">
      <c r="A122" s="1075">
        <v>5016</v>
      </c>
      <c r="B122" s="1044" t="s">
        <v>979</v>
      </c>
      <c r="C122" s="1054">
        <f t="shared" si="34"/>
        <v>406230.81000000006</v>
      </c>
      <c r="D122" s="747">
        <f>'O5 Details by Class &amp; Accounts'!I136</f>
        <v>179323.85865987596</v>
      </c>
      <c r="E122" s="747">
        <f>'O5 Details by Class &amp; Accounts'!J136</f>
        <v>73589.811646496863</v>
      </c>
      <c r="F122" s="747">
        <f>'O5 Details by Class &amp; Accounts'!K136</f>
        <v>149608.7390809819</v>
      </c>
      <c r="G122" s="747">
        <f>'O5 Details by Class &amp; Accounts'!L136</f>
        <v>0</v>
      </c>
      <c r="H122" s="747">
        <f>'O5 Details by Class &amp; Accounts'!M136</f>
        <v>0</v>
      </c>
      <c r="I122" s="747">
        <f>'O5 Details by Class &amp; Accounts'!N136</f>
        <v>0</v>
      </c>
      <c r="J122" s="747">
        <f>'O5 Details by Class &amp; Accounts'!O136</f>
        <v>3671.2530655652868</v>
      </c>
      <c r="K122" s="747">
        <f>'O5 Details by Class &amp; Accounts'!P136</f>
        <v>0</v>
      </c>
      <c r="L122" s="747">
        <f>'O5 Details by Class &amp; Accounts'!Q136</f>
        <v>37.147547080028936</v>
      </c>
      <c r="M122" s="747">
        <f>'O5 Details by Class &amp; Accounts'!R136</f>
        <v>0</v>
      </c>
      <c r="N122" s="747">
        <f>'O5 Details by Class &amp; Accounts'!S136</f>
        <v>0</v>
      </c>
      <c r="O122" s="747">
        <f>'O5 Details by Class &amp; Accounts'!T136</f>
        <v>0</v>
      </c>
      <c r="P122" s="747">
        <f>'O5 Details by Class &amp; Accounts'!U136</f>
        <v>0</v>
      </c>
      <c r="Q122" s="747">
        <f>'O5 Details by Class &amp; Accounts'!V136</f>
        <v>0</v>
      </c>
      <c r="R122" s="747">
        <f>'O5 Details by Class &amp; Accounts'!W136</f>
        <v>0</v>
      </c>
      <c r="S122" s="747">
        <f>'O5 Details by Class &amp; Accounts'!X136</f>
        <v>0</v>
      </c>
      <c r="T122" s="747">
        <f>'O5 Details by Class &amp; Accounts'!Y136</f>
        <v>0</v>
      </c>
      <c r="U122" s="747">
        <f>'O5 Details by Class &amp; Accounts'!Z136</f>
        <v>0</v>
      </c>
      <c r="V122" s="747">
        <f>'O5 Details by Class &amp; Accounts'!AA136</f>
        <v>0</v>
      </c>
      <c r="W122" s="747">
        <f>'O5 Details by Class &amp; Accounts'!AB136</f>
        <v>0</v>
      </c>
      <c r="X122" s="1054">
        <f t="shared" si="35"/>
        <v>0</v>
      </c>
      <c r="Y122" s="747">
        <f>'O5 Details by Class &amp; Accounts'!AD136</f>
        <v>0</v>
      </c>
      <c r="Z122" s="747">
        <f>'O5 Details by Class &amp; Accounts'!AE136</f>
        <v>0</v>
      </c>
      <c r="AA122" s="747">
        <f>'O5 Details by Class &amp; Accounts'!AF136</f>
        <v>0</v>
      </c>
      <c r="AB122" s="747">
        <f>'O5 Details by Class &amp; Accounts'!AG136</f>
        <v>0</v>
      </c>
      <c r="AC122" s="747">
        <f>'O5 Details by Class &amp; Accounts'!AH136</f>
        <v>0</v>
      </c>
      <c r="AD122" s="747">
        <f>'O5 Details by Class &amp; Accounts'!AI136</f>
        <v>0</v>
      </c>
      <c r="AE122" s="747">
        <f>'O5 Details by Class &amp; Accounts'!AJ136</f>
        <v>0</v>
      </c>
      <c r="AF122" s="747">
        <f>'O5 Details by Class &amp; Accounts'!AK136</f>
        <v>0</v>
      </c>
      <c r="AG122" s="747">
        <f>'O5 Details by Class &amp; Accounts'!AL136</f>
        <v>0</v>
      </c>
      <c r="AH122" s="747">
        <f>'O5 Details by Class &amp; Accounts'!AM136</f>
        <v>0</v>
      </c>
      <c r="AI122" s="747">
        <f>'O5 Details by Class &amp; Accounts'!AN136</f>
        <v>0</v>
      </c>
      <c r="AJ122" s="747">
        <f>'O5 Details by Class &amp; Accounts'!AO136</f>
        <v>0</v>
      </c>
      <c r="AK122" s="747">
        <f>'O5 Details by Class &amp; Accounts'!AP136</f>
        <v>0</v>
      </c>
      <c r="AL122" s="747">
        <f>'O5 Details by Class &amp; Accounts'!AQ136</f>
        <v>0</v>
      </c>
      <c r="AM122" s="747">
        <f>'O5 Details by Class &amp; Accounts'!AR136</f>
        <v>0</v>
      </c>
      <c r="AN122" s="747">
        <f>'O5 Details by Class &amp; Accounts'!AS136</f>
        <v>0</v>
      </c>
      <c r="AO122" s="747">
        <f>'O5 Details by Class &amp; Accounts'!AT136</f>
        <v>0</v>
      </c>
      <c r="AP122" s="747">
        <f>'O5 Details by Class &amp; Accounts'!AU136</f>
        <v>0</v>
      </c>
      <c r="AQ122" s="747">
        <f>'O5 Details by Class &amp; Accounts'!AV136</f>
        <v>0</v>
      </c>
      <c r="AR122" s="747">
        <f>'O5 Details by Class &amp; Accounts'!AW136</f>
        <v>0</v>
      </c>
      <c r="AS122" s="1076"/>
      <c r="AV122" s="1640">
        <v>1820</v>
      </c>
    </row>
    <row r="123" spans="1:48" s="603" customFormat="1" ht="25.5" x14ac:dyDescent="0.2">
      <c r="A123" s="1075">
        <v>5017</v>
      </c>
      <c r="B123" s="1044" t="s">
        <v>552</v>
      </c>
      <c r="C123" s="1054">
        <f t="shared" si="34"/>
        <v>235278.02000000002</v>
      </c>
      <c r="D123" s="747">
        <f>'O5 Details by Class &amp; Accounts'!I137</f>
        <v>103859.58269451662</v>
      </c>
      <c r="E123" s="747">
        <f>'O5 Details by Class &amp; Accounts'!J137</f>
        <v>42621.250653934207</v>
      </c>
      <c r="F123" s="747">
        <f>'O5 Details by Class &amp; Accounts'!K137</f>
        <v>86649.380202525848</v>
      </c>
      <c r="G123" s="747">
        <f>'O5 Details by Class &amp; Accounts'!L137</f>
        <v>0</v>
      </c>
      <c r="H123" s="747">
        <f>'O5 Details by Class &amp; Accounts'!M137</f>
        <v>0</v>
      </c>
      <c r="I123" s="747">
        <f>'O5 Details by Class &amp; Accounts'!N137</f>
        <v>0</v>
      </c>
      <c r="J123" s="747">
        <f>'O5 Details by Class &amp; Accounts'!O137</f>
        <v>2126.291583312282</v>
      </c>
      <c r="K123" s="747">
        <f>'O5 Details by Class &amp; Accounts'!P137</f>
        <v>0</v>
      </c>
      <c r="L123" s="747">
        <f>'O5 Details by Class &amp; Accounts'!Q137</f>
        <v>21.514865711062118</v>
      </c>
      <c r="M123" s="747">
        <f>'O5 Details by Class &amp; Accounts'!R137</f>
        <v>0</v>
      </c>
      <c r="N123" s="747">
        <f>'O5 Details by Class &amp; Accounts'!S137</f>
        <v>0</v>
      </c>
      <c r="O123" s="747">
        <f>'O5 Details by Class &amp; Accounts'!T137</f>
        <v>0</v>
      </c>
      <c r="P123" s="747">
        <f>'O5 Details by Class &amp; Accounts'!U137</f>
        <v>0</v>
      </c>
      <c r="Q123" s="747">
        <f>'O5 Details by Class &amp; Accounts'!V137</f>
        <v>0</v>
      </c>
      <c r="R123" s="747">
        <f>'O5 Details by Class &amp; Accounts'!W137</f>
        <v>0</v>
      </c>
      <c r="S123" s="747">
        <f>'O5 Details by Class &amp; Accounts'!X137</f>
        <v>0</v>
      </c>
      <c r="T123" s="747">
        <f>'O5 Details by Class &amp; Accounts'!Y137</f>
        <v>0</v>
      </c>
      <c r="U123" s="747">
        <f>'O5 Details by Class &amp; Accounts'!Z137</f>
        <v>0</v>
      </c>
      <c r="V123" s="747">
        <f>'O5 Details by Class &amp; Accounts'!AA137</f>
        <v>0</v>
      </c>
      <c r="W123" s="747">
        <f>'O5 Details by Class &amp; Accounts'!AB137</f>
        <v>0</v>
      </c>
      <c r="X123" s="1054">
        <f t="shared" si="35"/>
        <v>0</v>
      </c>
      <c r="Y123" s="747">
        <f>'O5 Details by Class &amp; Accounts'!AD137</f>
        <v>0</v>
      </c>
      <c r="Z123" s="747">
        <f>'O5 Details by Class &amp; Accounts'!AE137</f>
        <v>0</v>
      </c>
      <c r="AA123" s="747">
        <f>'O5 Details by Class &amp; Accounts'!AF137</f>
        <v>0</v>
      </c>
      <c r="AB123" s="747">
        <f>'O5 Details by Class &amp; Accounts'!AG137</f>
        <v>0</v>
      </c>
      <c r="AC123" s="747">
        <f>'O5 Details by Class &amp; Accounts'!AH137</f>
        <v>0</v>
      </c>
      <c r="AD123" s="747">
        <f>'O5 Details by Class &amp; Accounts'!AI137</f>
        <v>0</v>
      </c>
      <c r="AE123" s="747">
        <f>'O5 Details by Class &amp; Accounts'!AJ137</f>
        <v>0</v>
      </c>
      <c r="AF123" s="747">
        <f>'O5 Details by Class &amp; Accounts'!AK137</f>
        <v>0</v>
      </c>
      <c r="AG123" s="747">
        <f>'O5 Details by Class &amp; Accounts'!AL137</f>
        <v>0</v>
      </c>
      <c r="AH123" s="747">
        <f>'O5 Details by Class &amp; Accounts'!AM137</f>
        <v>0</v>
      </c>
      <c r="AI123" s="747">
        <f>'O5 Details by Class &amp; Accounts'!AN137</f>
        <v>0</v>
      </c>
      <c r="AJ123" s="747">
        <f>'O5 Details by Class &amp; Accounts'!AO137</f>
        <v>0</v>
      </c>
      <c r="AK123" s="747">
        <f>'O5 Details by Class &amp; Accounts'!AP137</f>
        <v>0</v>
      </c>
      <c r="AL123" s="747">
        <f>'O5 Details by Class &amp; Accounts'!AQ137</f>
        <v>0</v>
      </c>
      <c r="AM123" s="747">
        <f>'O5 Details by Class &amp; Accounts'!AR137</f>
        <v>0</v>
      </c>
      <c r="AN123" s="747">
        <f>'O5 Details by Class &amp; Accounts'!AS137</f>
        <v>0</v>
      </c>
      <c r="AO123" s="747">
        <f>'O5 Details by Class &amp; Accounts'!AT137</f>
        <v>0</v>
      </c>
      <c r="AP123" s="747">
        <f>'O5 Details by Class &amp; Accounts'!AU137</f>
        <v>0</v>
      </c>
      <c r="AQ123" s="747">
        <f>'O5 Details by Class &amp; Accounts'!AV137</f>
        <v>0</v>
      </c>
      <c r="AR123" s="747">
        <f>'O5 Details by Class &amp; Accounts'!AW137</f>
        <v>0</v>
      </c>
      <c r="AS123" s="1076"/>
      <c r="AV123" s="1640">
        <v>1820</v>
      </c>
    </row>
    <row r="124" spans="1:48" s="603" customFormat="1" ht="25.5" x14ac:dyDescent="0.2">
      <c r="A124" s="1075">
        <v>5020</v>
      </c>
      <c r="B124" s="1044" t="s">
        <v>553</v>
      </c>
      <c r="C124" s="1054">
        <f t="shared" si="34"/>
        <v>129977.2435</v>
      </c>
      <c r="D124" s="747">
        <f>'O5 Details by Class &amp; Accounts'!I138</f>
        <v>57845.059724996339</v>
      </c>
      <c r="E124" s="747">
        <f>'O5 Details by Class &amp; Accounts'!J138</f>
        <v>23738.096434321877</v>
      </c>
      <c r="F124" s="747">
        <f>'O5 Details by Class &amp; Accounts'!K138</f>
        <v>47300.426614728087</v>
      </c>
      <c r="G124" s="747">
        <f>'O5 Details by Class &amp; Accounts'!L138</f>
        <v>0</v>
      </c>
      <c r="H124" s="747">
        <f>'O5 Details by Class &amp; Accounts'!M138</f>
        <v>0</v>
      </c>
      <c r="I124" s="747">
        <f>'O5 Details by Class &amp; Accounts'!N138</f>
        <v>0</v>
      </c>
      <c r="J124" s="747">
        <f>'O5 Details by Class &amp; Accounts'!O138</f>
        <v>1081.6779251399169</v>
      </c>
      <c r="K124" s="747">
        <f>'O5 Details by Class &amp; Accounts'!P138</f>
        <v>0</v>
      </c>
      <c r="L124" s="747">
        <f>'O5 Details by Class &amp; Accounts'!Q138</f>
        <v>11.982800813789233</v>
      </c>
      <c r="M124" s="747">
        <f>'O5 Details by Class &amp; Accounts'!R138</f>
        <v>0</v>
      </c>
      <c r="N124" s="747">
        <f>'O5 Details by Class &amp; Accounts'!S138</f>
        <v>0</v>
      </c>
      <c r="O124" s="747">
        <f>'O5 Details by Class &amp; Accounts'!T138</f>
        <v>0</v>
      </c>
      <c r="P124" s="747">
        <f>'O5 Details by Class &amp; Accounts'!U138</f>
        <v>0</v>
      </c>
      <c r="Q124" s="747">
        <f>'O5 Details by Class &amp; Accounts'!V138</f>
        <v>0</v>
      </c>
      <c r="R124" s="747">
        <f>'O5 Details by Class &amp; Accounts'!W138</f>
        <v>0</v>
      </c>
      <c r="S124" s="747">
        <f>'O5 Details by Class &amp; Accounts'!X138</f>
        <v>0</v>
      </c>
      <c r="T124" s="747">
        <f>'O5 Details by Class &amp; Accounts'!Y138</f>
        <v>0</v>
      </c>
      <c r="U124" s="747">
        <f>'O5 Details by Class &amp; Accounts'!Z138</f>
        <v>0</v>
      </c>
      <c r="V124" s="747">
        <f>'O5 Details by Class &amp; Accounts'!AA138</f>
        <v>0</v>
      </c>
      <c r="W124" s="747">
        <f>'O5 Details by Class &amp; Accounts'!AB138</f>
        <v>0</v>
      </c>
      <c r="X124" s="1054">
        <f t="shared" si="35"/>
        <v>69987.746499999994</v>
      </c>
      <c r="Y124" s="747">
        <f>'O5 Details by Class &amp; Accounts'!AD138</f>
        <v>60408.729769275371</v>
      </c>
      <c r="Z124" s="747">
        <f>'O5 Details by Class &amp; Accounts'!AE138</f>
        <v>5875.425260368288</v>
      </c>
      <c r="AA124" s="747">
        <f>'O5 Details by Class &amp; Accounts'!AF138</f>
        <v>696.56575031158661</v>
      </c>
      <c r="AB124" s="747">
        <f>'O5 Details by Class &amp; Accounts'!AG138</f>
        <v>0</v>
      </c>
      <c r="AC124" s="747">
        <f>'O5 Details by Class &amp; Accounts'!AH138</f>
        <v>0</v>
      </c>
      <c r="AD124" s="747">
        <f>'O5 Details by Class &amp; Accounts'!AI138</f>
        <v>0</v>
      </c>
      <c r="AE124" s="747">
        <f>'O5 Details by Class &amp; Accounts'!AJ138</f>
        <v>2097.8337806124614</v>
      </c>
      <c r="AF124" s="747">
        <f>'O5 Details by Class &amp; Accounts'!AK138</f>
        <v>504.32834852946678</v>
      </c>
      <c r="AG124" s="747">
        <f>'O5 Details by Class &amp; Accounts'!AL138</f>
        <v>404.86359090282195</v>
      </c>
      <c r="AH124" s="747">
        <f>'O5 Details by Class &amp; Accounts'!AM138</f>
        <v>0</v>
      </c>
      <c r="AI124" s="747">
        <f>'O5 Details by Class &amp; Accounts'!AN138</f>
        <v>0</v>
      </c>
      <c r="AJ124" s="747">
        <f>'O5 Details by Class &amp; Accounts'!AO138</f>
        <v>0</v>
      </c>
      <c r="AK124" s="747">
        <f>'O5 Details by Class &amp; Accounts'!AP138</f>
        <v>0</v>
      </c>
      <c r="AL124" s="747">
        <f>'O5 Details by Class &amp; Accounts'!AQ138</f>
        <v>0</v>
      </c>
      <c r="AM124" s="747">
        <f>'O5 Details by Class &amp; Accounts'!AR138</f>
        <v>0</v>
      </c>
      <c r="AN124" s="747">
        <f>'O5 Details by Class &amp; Accounts'!AS138</f>
        <v>0</v>
      </c>
      <c r="AO124" s="747">
        <f>'O5 Details by Class &amp; Accounts'!AT138</f>
        <v>0</v>
      </c>
      <c r="AP124" s="747">
        <f>'O5 Details by Class &amp; Accounts'!AU138</f>
        <v>0</v>
      </c>
      <c r="AQ124" s="747">
        <f>'O5 Details by Class &amp; Accounts'!AV138</f>
        <v>0</v>
      </c>
      <c r="AR124" s="747">
        <f>'O5 Details by Class &amp; Accounts'!AW138</f>
        <v>0</v>
      </c>
      <c r="AS124" s="1076"/>
      <c r="AV124" s="1640" t="s">
        <v>504</v>
      </c>
    </row>
    <row r="125" spans="1:48" s="603" customFormat="1" ht="25.5" x14ac:dyDescent="0.2">
      <c r="A125" s="1075">
        <v>5025</v>
      </c>
      <c r="B125" s="1044" t="s">
        <v>1582</v>
      </c>
      <c r="C125" s="1054">
        <f t="shared" si="34"/>
        <v>257183.77750000005</v>
      </c>
      <c r="D125" s="747">
        <f>'O5 Details by Class &amp; Accounts'!I139</f>
        <v>114457.04316531125</v>
      </c>
      <c r="E125" s="747">
        <f>'O5 Details by Class &amp; Accounts'!J139</f>
        <v>46970.170679440365</v>
      </c>
      <c r="F125" s="747">
        <f>'O5 Details by Class &amp; Accounts'!K139</f>
        <v>93592.555639459359</v>
      </c>
      <c r="G125" s="747">
        <f>'O5 Details by Class &amp; Accounts'!L139</f>
        <v>0</v>
      </c>
      <c r="H125" s="747">
        <f>'O5 Details by Class &amp; Accounts'!M139</f>
        <v>0</v>
      </c>
      <c r="I125" s="747">
        <f>'O5 Details by Class &amp; Accounts'!N139</f>
        <v>0</v>
      </c>
      <c r="J125" s="747">
        <f>'O5 Details by Class &amp; Accounts'!O139</f>
        <v>2140.2978501067073</v>
      </c>
      <c r="K125" s="747">
        <f>'O5 Details by Class &amp; Accounts'!P139</f>
        <v>0</v>
      </c>
      <c r="L125" s="747">
        <f>'O5 Details by Class &amp; Accounts'!Q139</f>
        <v>23.710165682351843</v>
      </c>
      <c r="M125" s="747">
        <f>'O5 Details by Class &amp; Accounts'!R139</f>
        <v>0</v>
      </c>
      <c r="N125" s="747">
        <f>'O5 Details by Class &amp; Accounts'!S139</f>
        <v>0</v>
      </c>
      <c r="O125" s="747">
        <f>'O5 Details by Class &amp; Accounts'!T139</f>
        <v>0</v>
      </c>
      <c r="P125" s="747">
        <f>'O5 Details by Class &amp; Accounts'!U139</f>
        <v>0</v>
      </c>
      <c r="Q125" s="747">
        <f>'O5 Details by Class &amp; Accounts'!V139</f>
        <v>0</v>
      </c>
      <c r="R125" s="747">
        <f>'O5 Details by Class &amp; Accounts'!W139</f>
        <v>0</v>
      </c>
      <c r="S125" s="747">
        <f>'O5 Details by Class &amp; Accounts'!X139</f>
        <v>0</v>
      </c>
      <c r="T125" s="747">
        <f>'O5 Details by Class &amp; Accounts'!Y139</f>
        <v>0</v>
      </c>
      <c r="U125" s="747">
        <f>'O5 Details by Class &amp; Accounts'!Z139</f>
        <v>0</v>
      </c>
      <c r="V125" s="747">
        <f>'O5 Details by Class &amp; Accounts'!AA139</f>
        <v>0</v>
      </c>
      <c r="W125" s="747">
        <f>'O5 Details by Class &amp; Accounts'!AB139</f>
        <v>0</v>
      </c>
      <c r="X125" s="1054">
        <f t="shared" si="35"/>
        <v>138483.57249999998</v>
      </c>
      <c r="Y125" s="747">
        <f>'O5 Details by Class &amp; Accounts'!AD139</f>
        <v>119529.73380327875</v>
      </c>
      <c r="Z125" s="747">
        <f>'O5 Details by Class &amp; Accounts'!AE139</f>
        <v>11625.604776581042</v>
      </c>
      <c r="AA125" s="747">
        <f>'O5 Details by Class &amp; Accounts'!AF139</f>
        <v>1378.2828910528144</v>
      </c>
      <c r="AB125" s="747">
        <f>'O5 Details by Class &amp; Accounts'!AG139</f>
        <v>0</v>
      </c>
      <c r="AC125" s="747">
        <f>'O5 Details by Class &amp; Accounts'!AH139</f>
        <v>0</v>
      </c>
      <c r="AD125" s="747">
        <f>'O5 Details by Class &amp; Accounts'!AI139</f>
        <v>0</v>
      </c>
      <c r="AE125" s="747">
        <f>'O5 Details by Class &amp; Accounts'!AJ139</f>
        <v>4150.9482870747215</v>
      </c>
      <c r="AF125" s="747">
        <f>'O5 Details by Class &amp; Accounts'!AK139</f>
        <v>997.905989406098</v>
      </c>
      <c r="AG125" s="747">
        <f>'O5 Details by Class &amp; Accounts'!AL139</f>
        <v>801.09675260656218</v>
      </c>
      <c r="AH125" s="747">
        <f>'O5 Details by Class &amp; Accounts'!AM139</f>
        <v>0</v>
      </c>
      <c r="AI125" s="747">
        <f>'O5 Details by Class &amp; Accounts'!AN139</f>
        <v>0</v>
      </c>
      <c r="AJ125" s="747">
        <f>'O5 Details by Class &amp; Accounts'!AO139</f>
        <v>0</v>
      </c>
      <c r="AK125" s="747">
        <f>'O5 Details by Class &amp; Accounts'!AP139</f>
        <v>0</v>
      </c>
      <c r="AL125" s="747">
        <f>'O5 Details by Class &amp; Accounts'!AQ139</f>
        <v>0</v>
      </c>
      <c r="AM125" s="747">
        <f>'O5 Details by Class &amp; Accounts'!AR139</f>
        <v>0</v>
      </c>
      <c r="AN125" s="747">
        <f>'O5 Details by Class &amp; Accounts'!AS139</f>
        <v>0</v>
      </c>
      <c r="AO125" s="747">
        <f>'O5 Details by Class &amp; Accounts'!AT139</f>
        <v>0</v>
      </c>
      <c r="AP125" s="747">
        <f>'O5 Details by Class &amp; Accounts'!AU139</f>
        <v>0</v>
      </c>
      <c r="AQ125" s="747">
        <f>'O5 Details by Class &amp; Accounts'!AV139</f>
        <v>0</v>
      </c>
      <c r="AR125" s="747">
        <f>'O5 Details by Class &amp; Accounts'!AW139</f>
        <v>0</v>
      </c>
      <c r="AS125" s="1076"/>
      <c r="AV125" s="1640" t="s">
        <v>504</v>
      </c>
    </row>
    <row r="126" spans="1:48" s="603" customFormat="1" ht="25.5" x14ac:dyDescent="0.2">
      <c r="A126" s="1075">
        <v>5030</v>
      </c>
      <c r="B126" s="1044" t="s">
        <v>560</v>
      </c>
      <c r="C126" s="1054">
        <f t="shared" si="34"/>
        <v>53304.090000000011</v>
      </c>
      <c r="D126" s="747">
        <f>'O5 Details by Class &amp; Accounts'!I140</f>
        <v>23722.446996166527</v>
      </c>
      <c r="E126" s="747">
        <f>'O5 Details by Class &amp; Accounts'!J140</f>
        <v>9735.070499196825</v>
      </c>
      <c r="F126" s="747">
        <f>'O5 Details by Class &amp; Accounts'!K140</f>
        <v>19398.058686402757</v>
      </c>
      <c r="G126" s="747">
        <f>'O5 Details by Class &amp; Accounts'!L140</f>
        <v>0</v>
      </c>
      <c r="H126" s="747">
        <f>'O5 Details by Class &amp; Accounts'!M140</f>
        <v>0</v>
      </c>
      <c r="I126" s="747">
        <f>'O5 Details by Class &amp; Accounts'!N140</f>
        <v>0</v>
      </c>
      <c r="J126" s="747">
        <f>'O5 Details by Class &amp; Accounts'!O140</f>
        <v>443.59963267471034</v>
      </c>
      <c r="K126" s="747">
        <f>'O5 Details by Class &amp; Accounts'!P140</f>
        <v>0</v>
      </c>
      <c r="L126" s="747">
        <f>'O5 Details by Class &amp; Accounts'!Q140</f>
        <v>4.9141855591843999</v>
      </c>
      <c r="M126" s="747">
        <f>'O5 Details by Class &amp; Accounts'!R140</f>
        <v>0</v>
      </c>
      <c r="N126" s="747">
        <f>'O5 Details by Class &amp; Accounts'!S140</f>
        <v>0</v>
      </c>
      <c r="O126" s="747">
        <f>'O5 Details by Class &amp; Accounts'!T140</f>
        <v>0</v>
      </c>
      <c r="P126" s="747">
        <f>'O5 Details by Class &amp; Accounts'!U140</f>
        <v>0</v>
      </c>
      <c r="Q126" s="747">
        <f>'O5 Details by Class &amp; Accounts'!V140</f>
        <v>0</v>
      </c>
      <c r="R126" s="747">
        <f>'O5 Details by Class &amp; Accounts'!W140</f>
        <v>0</v>
      </c>
      <c r="S126" s="747">
        <f>'O5 Details by Class &amp; Accounts'!X140</f>
        <v>0</v>
      </c>
      <c r="T126" s="747">
        <f>'O5 Details by Class &amp; Accounts'!Y140</f>
        <v>0</v>
      </c>
      <c r="U126" s="747">
        <f>'O5 Details by Class &amp; Accounts'!Z140</f>
        <v>0</v>
      </c>
      <c r="V126" s="747">
        <f>'O5 Details by Class &amp; Accounts'!AA140</f>
        <v>0</v>
      </c>
      <c r="W126" s="747">
        <f>'O5 Details by Class &amp; Accounts'!AB140</f>
        <v>0</v>
      </c>
      <c r="X126" s="1054">
        <f t="shared" si="35"/>
        <v>0</v>
      </c>
      <c r="Y126" s="747">
        <f>'O5 Details by Class &amp; Accounts'!AD140</f>
        <v>0</v>
      </c>
      <c r="Z126" s="747">
        <f>'O5 Details by Class &amp; Accounts'!AE140</f>
        <v>0</v>
      </c>
      <c r="AA126" s="747">
        <f>'O5 Details by Class &amp; Accounts'!AF140</f>
        <v>0</v>
      </c>
      <c r="AB126" s="747">
        <f>'O5 Details by Class &amp; Accounts'!AG140</f>
        <v>0</v>
      </c>
      <c r="AC126" s="747">
        <f>'O5 Details by Class &amp; Accounts'!AH140</f>
        <v>0</v>
      </c>
      <c r="AD126" s="747">
        <f>'O5 Details by Class &amp; Accounts'!AI140</f>
        <v>0</v>
      </c>
      <c r="AE126" s="747">
        <f>'O5 Details by Class &amp; Accounts'!AJ140</f>
        <v>0</v>
      </c>
      <c r="AF126" s="747">
        <f>'O5 Details by Class &amp; Accounts'!AK140</f>
        <v>0</v>
      </c>
      <c r="AG126" s="747">
        <f>'O5 Details by Class &amp; Accounts'!AL140</f>
        <v>0</v>
      </c>
      <c r="AH126" s="747">
        <f>'O5 Details by Class &amp; Accounts'!AM140</f>
        <v>0</v>
      </c>
      <c r="AI126" s="747">
        <f>'O5 Details by Class &amp; Accounts'!AN140</f>
        <v>0</v>
      </c>
      <c r="AJ126" s="747">
        <f>'O5 Details by Class &amp; Accounts'!AO140</f>
        <v>0</v>
      </c>
      <c r="AK126" s="747">
        <f>'O5 Details by Class &amp; Accounts'!AP140</f>
        <v>0</v>
      </c>
      <c r="AL126" s="747">
        <f>'O5 Details by Class &amp; Accounts'!AQ140</f>
        <v>0</v>
      </c>
      <c r="AM126" s="747">
        <f>'O5 Details by Class &amp; Accounts'!AR140</f>
        <v>0</v>
      </c>
      <c r="AN126" s="747">
        <f>'O5 Details by Class &amp; Accounts'!AS140</f>
        <v>0</v>
      </c>
      <c r="AO126" s="747">
        <f>'O5 Details by Class &amp; Accounts'!AT140</f>
        <v>0</v>
      </c>
      <c r="AP126" s="747">
        <f>'O5 Details by Class &amp; Accounts'!AU140</f>
        <v>0</v>
      </c>
      <c r="AQ126" s="747">
        <f>'O5 Details by Class &amp; Accounts'!AV140</f>
        <v>0</v>
      </c>
      <c r="AR126" s="747">
        <f>'O5 Details by Class &amp; Accounts'!AW140</f>
        <v>0</v>
      </c>
      <c r="AS126" s="1076"/>
      <c r="AV126" s="1640" t="s">
        <v>504</v>
      </c>
    </row>
    <row r="127" spans="1:48" s="603" customFormat="1" ht="12.75" x14ac:dyDescent="0.2">
      <c r="A127" s="1075">
        <v>5035</v>
      </c>
      <c r="B127" s="1044" t="s">
        <v>1405</v>
      </c>
      <c r="C127" s="1054">
        <f t="shared" si="34"/>
        <v>101300.353</v>
      </c>
      <c r="D127" s="747">
        <f>'O5 Details by Class &amp; Accounts'!I141</f>
        <v>48846.148749614607</v>
      </c>
      <c r="E127" s="747">
        <f>'O5 Details by Class &amp; Accounts'!J141</f>
        <v>20045.179224917047</v>
      </c>
      <c r="F127" s="747">
        <f>'O5 Details by Class &amp; Accounts'!K141</f>
        <v>31398.89124125168</v>
      </c>
      <c r="G127" s="747">
        <f>'O5 Details by Class &amp; Accounts'!L141</f>
        <v>0</v>
      </c>
      <c r="H127" s="747">
        <f>'O5 Details by Class &amp; Accounts'!M141</f>
        <v>0</v>
      </c>
      <c r="I127" s="747">
        <f>'O5 Details by Class &amp; Accounts'!N141</f>
        <v>0</v>
      </c>
      <c r="J127" s="747">
        <f>'O5 Details by Class &amp; Accounts'!O141</f>
        <v>1000.0151384106107</v>
      </c>
      <c r="K127" s="747">
        <f>'O5 Details by Class &amp; Accounts'!P141</f>
        <v>0</v>
      </c>
      <c r="L127" s="747">
        <f>'O5 Details by Class &amp; Accounts'!Q141</f>
        <v>10.118645806055289</v>
      </c>
      <c r="M127" s="747">
        <f>'O5 Details by Class &amp; Accounts'!R141</f>
        <v>0</v>
      </c>
      <c r="N127" s="747">
        <f>'O5 Details by Class &amp; Accounts'!S141</f>
        <v>0</v>
      </c>
      <c r="O127" s="747">
        <f>'O5 Details by Class &amp; Accounts'!T141</f>
        <v>0</v>
      </c>
      <c r="P127" s="747">
        <f>'O5 Details by Class &amp; Accounts'!U141</f>
        <v>0</v>
      </c>
      <c r="Q127" s="747">
        <f>'O5 Details by Class &amp; Accounts'!V141</f>
        <v>0</v>
      </c>
      <c r="R127" s="747">
        <f>'O5 Details by Class &amp; Accounts'!W141</f>
        <v>0</v>
      </c>
      <c r="S127" s="747">
        <f>'O5 Details by Class &amp; Accounts'!X141</f>
        <v>0</v>
      </c>
      <c r="T127" s="747">
        <f>'O5 Details by Class &amp; Accounts'!Y141</f>
        <v>0</v>
      </c>
      <c r="U127" s="747">
        <f>'O5 Details by Class &amp; Accounts'!Z141</f>
        <v>0</v>
      </c>
      <c r="V127" s="747">
        <f>'O5 Details by Class &amp; Accounts'!AA141</f>
        <v>0</v>
      </c>
      <c r="W127" s="747">
        <f>'O5 Details by Class &amp; Accounts'!AB141</f>
        <v>0</v>
      </c>
      <c r="X127" s="1054">
        <f t="shared" si="35"/>
        <v>43414.436999999991</v>
      </c>
      <c r="Y127" s="747">
        <f>'O5 Details by Class &amp; Accounts'!AD141</f>
        <v>37968.630991279941</v>
      </c>
      <c r="Z127" s="747">
        <f>'O5 Details by Class &amp; Accounts'!AE141</f>
        <v>3692.8744318876666</v>
      </c>
      <c r="AA127" s="747">
        <f>'O5 Details by Class &amp; Accounts'!AF141</f>
        <v>404.15578546410086</v>
      </c>
      <c r="AB127" s="747">
        <f>'O5 Details by Class &amp; Accounts'!AG141</f>
        <v>0</v>
      </c>
      <c r="AC127" s="747">
        <f>'O5 Details by Class &amp; Accounts'!AH141</f>
        <v>0</v>
      </c>
      <c r="AD127" s="747">
        <f>'O5 Details by Class &amp; Accounts'!AI141</f>
        <v>0</v>
      </c>
      <c r="AE127" s="747">
        <f>'O5 Details by Class &amp; Accounts'!AJ141</f>
        <v>777.32240407808558</v>
      </c>
      <c r="AF127" s="747">
        <f>'O5 Details by Class &amp; Accounts'!AK141</f>
        <v>316.98492977576535</v>
      </c>
      <c r="AG127" s="747">
        <f>'O5 Details by Class &amp; Accounts'!AL141</f>
        <v>254.46845751443385</v>
      </c>
      <c r="AH127" s="747">
        <f>'O5 Details by Class &amp; Accounts'!AM141</f>
        <v>0</v>
      </c>
      <c r="AI127" s="747">
        <f>'O5 Details by Class &amp; Accounts'!AN141</f>
        <v>0</v>
      </c>
      <c r="AJ127" s="747">
        <f>'O5 Details by Class &amp; Accounts'!AO141</f>
        <v>0</v>
      </c>
      <c r="AK127" s="747">
        <f>'O5 Details by Class &amp; Accounts'!AP141</f>
        <v>0</v>
      </c>
      <c r="AL127" s="747">
        <f>'O5 Details by Class &amp; Accounts'!AQ141</f>
        <v>0</v>
      </c>
      <c r="AM127" s="747">
        <f>'O5 Details by Class &amp; Accounts'!AR141</f>
        <v>0</v>
      </c>
      <c r="AN127" s="747">
        <f>'O5 Details by Class &amp; Accounts'!AS141</f>
        <v>0</v>
      </c>
      <c r="AO127" s="747">
        <f>'O5 Details by Class &amp; Accounts'!AT141</f>
        <v>0</v>
      </c>
      <c r="AP127" s="747">
        <f>'O5 Details by Class &amp; Accounts'!AU141</f>
        <v>0</v>
      </c>
      <c r="AQ127" s="747">
        <f>'O5 Details by Class &amp; Accounts'!AV141</f>
        <v>0</v>
      </c>
      <c r="AR127" s="747">
        <f>'O5 Details by Class &amp; Accounts'!AW141</f>
        <v>0</v>
      </c>
      <c r="AS127" s="1076"/>
      <c r="AV127" s="1640">
        <v>1850</v>
      </c>
    </row>
    <row r="128" spans="1:48" s="603" customFormat="1" ht="25.5" x14ac:dyDescent="0.2">
      <c r="A128" s="1075">
        <v>5040</v>
      </c>
      <c r="B128" s="1044" t="s">
        <v>4</v>
      </c>
      <c r="C128" s="1054">
        <f t="shared" si="34"/>
        <v>10143.698500000002</v>
      </c>
      <c r="D128" s="747">
        <f>'O5 Details by Class &amp; Accounts'!I142</f>
        <v>4640.6607864001417</v>
      </c>
      <c r="E128" s="747">
        <f>'O5 Details by Class &amp; Accounts'!J142</f>
        <v>1904.4055584048331</v>
      </c>
      <c r="F128" s="747">
        <f>'O5 Details by Class &amp; Accounts'!K142</f>
        <v>3538.3065196067341</v>
      </c>
      <c r="G128" s="747">
        <f>'O5 Details by Class &amp; Accounts'!L142</f>
        <v>0</v>
      </c>
      <c r="H128" s="747">
        <f>'O5 Details by Class &amp; Accounts'!M142</f>
        <v>0</v>
      </c>
      <c r="I128" s="747">
        <f>'O5 Details by Class &amp; Accounts'!N142</f>
        <v>0</v>
      </c>
      <c r="J128" s="747">
        <f>'O5 Details by Class &amp; Accounts'!O142</f>
        <v>59.36430692665472</v>
      </c>
      <c r="K128" s="747">
        <f>'O5 Details by Class &amp; Accounts'!P142</f>
        <v>0</v>
      </c>
      <c r="L128" s="747">
        <f>'O5 Details by Class &amp; Accounts'!Q142</f>
        <v>0.96132866163790498</v>
      </c>
      <c r="M128" s="747">
        <f>'O5 Details by Class &amp; Accounts'!R142</f>
        <v>0</v>
      </c>
      <c r="N128" s="747">
        <f>'O5 Details by Class &amp; Accounts'!S142</f>
        <v>0</v>
      </c>
      <c r="O128" s="747">
        <f>'O5 Details by Class &amp; Accounts'!T142</f>
        <v>0</v>
      </c>
      <c r="P128" s="747">
        <f>'O5 Details by Class &amp; Accounts'!U142</f>
        <v>0</v>
      </c>
      <c r="Q128" s="747">
        <f>'O5 Details by Class &amp; Accounts'!V142</f>
        <v>0</v>
      </c>
      <c r="R128" s="747">
        <f>'O5 Details by Class &amp; Accounts'!W142</f>
        <v>0</v>
      </c>
      <c r="S128" s="747">
        <f>'O5 Details by Class &amp; Accounts'!X142</f>
        <v>0</v>
      </c>
      <c r="T128" s="747">
        <f>'O5 Details by Class &amp; Accounts'!Y142</f>
        <v>0</v>
      </c>
      <c r="U128" s="747">
        <f>'O5 Details by Class &amp; Accounts'!Z142</f>
        <v>0</v>
      </c>
      <c r="V128" s="747">
        <f>'O5 Details by Class &amp; Accounts'!AA142</f>
        <v>0</v>
      </c>
      <c r="W128" s="747">
        <f>'O5 Details by Class &amp; Accounts'!AB142</f>
        <v>0</v>
      </c>
      <c r="X128" s="1054">
        <f t="shared" si="35"/>
        <v>5461.9915000000001</v>
      </c>
      <c r="Y128" s="747">
        <f>'O5 Details by Class &amp; Accounts'!AD142</f>
        <v>4512.585652452035</v>
      </c>
      <c r="Z128" s="747">
        <f>'O5 Details by Class &amp; Accounts'!AE142</f>
        <v>438.89947418621637</v>
      </c>
      <c r="AA128" s="747">
        <f>'O5 Details by Class &amp; Accounts'!AF142</f>
        <v>50.972818014698561</v>
      </c>
      <c r="AB128" s="747">
        <f>'O5 Details by Class &amp; Accounts'!AG142</f>
        <v>0</v>
      </c>
      <c r="AC128" s="747">
        <f>'O5 Details by Class &amp; Accounts'!AH142</f>
        <v>0</v>
      </c>
      <c r="AD128" s="747">
        <f>'O5 Details by Class &amp; Accounts'!AI142</f>
        <v>0</v>
      </c>
      <c r="AE128" s="747">
        <f>'O5 Details by Class &amp; Accounts'!AJ142</f>
        <v>391.6161116782722</v>
      </c>
      <c r="AF128" s="747">
        <f>'O5 Details by Class &amp; Accounts'!AK142</f>
        <v>37.67377460825891</v>
      </c>
      <c r="AG128" s="747">
        <f>'O5 Details by Class &amp; Accounts'!AL142</f>
        <v>30.243669060518961</v>
      </c>
      <c r="AH128" s="747">
        <f>'O5 Details by Class &amp; Accounts'!AM142</f>
        <v>0</v>
      </c>
      <c r="AI128" s="747">
        <f>'O5 Details by Class &amp; Accounts'!AN142</f>
        <v>0</v>
      </c>
      <c r="AJ128" s="747">
        <f>'O5 Details by Class &amp; Accounts'!AO142</f>
        <v>0</v>
      </c>
      <c r="AK128" s="747">
        <f>'O5 Details by Class &amp; Accounts'!AP142</f>
        <v>0</v>
      </c>
      <c r="AL128" s="747">
        <f>'O5 Details by Class &amp; Accounts'!AQ142</f>
        <v>0</v>
      </c>
      <c r="AM128" s="747">
        <f>'O5 Details by Class &amp; Accounts'!AR142</f>
        <v>0</v>
      </c>
      <c r="AN128" s="747">
        <f>'O5 Details by Class &amp; Accounts'!AS142</f>
        <v>0</v>
      </c>
      <c r="AO128" s="747">
        <f>'O5 Details by Class &amp; Accounts'!AT142</f>
        <v>0</v>
      </c>
      <c r="AP128" s="747">
        <f>'O5 Details by Class &amp; Accounts'!AU142</f>
        <v>0</v>
      </c>
      <c r="AQ128" s="747">
        <f>'O5 Details by Class &amp; Accounts'!AV142</f>
        <v>0</v>
      </c>
      <c r="AR128" s="747">
        <f>'O5 Details by Class &amp; Accounts'!AW142</f>
        <v>0</v>
      </c>
      <c r="AS128" s="1076"/>
      <c r="AV128" s="1640" t="s">
        <v>505</v>
      </c>
    </row>
    <row r="129" spans="1:48" s="603" customFormat="1" ht="25.5" x14ac:dyDescent="0.2">
      <c r="A129" s="1075">
        <v>5045</v>
      </c>
      <c r="B129" s="1044" t="s">
        <v>1583</v>
      </c>
      <c r="C129" s="1054">
        <f t="shared" si="34"/>
        <v>3723.6810000000005</v>
      </c>
      <c r="D129" s="747">
        <f>'O5 Details by Class &amp; Accounts'!I143</f>
        <v>1703.5542211515126</v>
      </c>
      <c r="E129" s="747">
        <f>'O5 Details by Class &amp; Accounts'!J143</f>
        <v>699.09400344721075</v>
      </c>
      <c r="F129" s="747">
        <f>'O5 Details by Class &amp; Accounts'!K143</f>
        <v>1298.8876551521837</v>
      </c>
      <c r="G129" s="747">
        <f>'O5 Details by Class &amp; Accounts'!L143</f>
        <v>0</v>
      </c>
      <c r="H129" s="747">
        <f>'O5 Details by Class &amp; Accounts'!M143</f>
        <v>0</v>
      </c>
      <c r="I129" s="747">
        <f>'O5 Details by Class &amp; Accounts'!N143</f>
        <v>0</v>
      </c>
      <c r="J129" s="747">
        <f>'O5 Details by Class &amp; Accounts'!O143</f>
        <v>21.792223199551184</v>
      </c>
      <c r="K129" s="747">
        <f>'O5 Details by Class &amp; Accounts'!P143</f>
        <v>0</v>
      </c>
      <c r="L129" s="747">
        <f>'O5 Details by Class &amp; Accounts'!Q143</f>
        <v>0.35289704954228435</v>
      </c>
      <c r="M129" s="747">
        <f>'O5 Details by Class &amp; Accounts'!R143</f>
        <v>0</v>
      </c>
      <c r="N129" s="747">
        <f>'O5 Details by Class &amp; Accounts'!S143</f>
        <v>0</v>
      </c>
      <c r="O129" s="747">
        <f>'O5 Details by Class &amp; Accounts'!T143</f>
        <v>0</v>
      </c>
      <c r="P129" s="747">
        <f>'O5 Details by Class &amp; Accounts'!U143</f>
        <v>0</v>
      </c>
      <c r="Q129" s="747">
        <f>'O5 Details by Class &amp; Accounts'!V143</f>
        <v>0</v>
      </c>
      <c r="R129" s="747">
        <f>'O5 Details by Class &amp; Accounts'!W143</f>
        <v>0</v>
      </c>
      <c r="S129" s="747">
        <f>'O5 Details by Class &amp; Accounts'!X143</f>
        <v>0</v>
      </c>
      <c r="T129" s="747">
        <f>'O5 Details by Class &amp; Accounts'!Y143</f>
        <v>0</v>
      </c>
      <c r="U129" s="747">
        <f>'O5 Details by Class &amp; Accounts'!Z143</f>
        <v>0</v>
      </c>
      <c r="V129" s="747">
        <f>'O5 Details by Class &amp; Accounts'!AA143</f>
        <v>0</v>
      </c>
      <c r="W129" s="747">
        <f>'O5 Details by Class &amp; Accounts'!AB143</f>
        <v>0</v>
      </c>
      <c r="X129" s="1054">
        <f t="shared" si="35"/>
        <v>2005.059</v>
      </c>
      <c r="Y129" s="747">
        <f>'O5 Details by Class &amp; Accounts'!AD143</f>
        <v>1656.5387323872299</v>
      </c>
      <c r="Z129" s="747">
        <f>'O5 Details by Class &amp; Accounts'!AE143</f>
        <v>161.11693707548622</v>
      </c>
      <c r="AA129" s="747">
        <f>'O5 Details by Class &amp; Accounts'!AF143</f>
        <v>18.711766123351431</v>
      </c>
      <c r="AB129" s="747">
        <f>'O5 Details by Class &amp; Accounts'!AG143</f>
        <v>0</v>
      </c>
      <c r="AC129" s="747">
        <f>'O5 Details by Class &amp; Accounts'!AH143</f>
        <v>0</v>
      </c>
      <c r="AD129" s="747">
        <f>'O5 Details by Class &amp; Accounts'!AI143</f>
        <v>0</v>
      </c>
      <c r="AE129" s="747">
        <f>'O5 Details by Class &amp; Accounts'!AJ143</f>
        <v>143.75954434669566</v>
      </c>
      <c r="AF129" s="747">
        <f>'O5 Details by Class &amp; Accounts'!AK143</f>
        <v>13.829780006479504</v>
      </c>
      <c r="AG129" s="747">
        <f>'O5 Details by Class &amp; Accounts'!AL143</f>
        <v>11.102240060757158</v>
      </c>
      <c r="AH129" s="747">
        <f>'O5 Details by Class &amp; Accounts'!AM143</f>
        <v>0</v>
      </c>
      <c r="AI129" s="747">
        <f>'O5 Details by Class &amp; Accounts'!AN143</f>
        <v>0</v>
      </c>
      <c r="AJ129" s="747">
        <f>'O5 Details by Class &amp; Accounts'!AO143</f>
        <v>0</v>
      </c>
      <c r="AK129" s="747">
        <f>'O5 Details by Class &amp; Accounts'!AP143</f>
        <v>0</v>
      </c>
      <c r="AL129" s="747">
        <f>'O5 Details by Class &amp; Accounts'!AQ143</f>
        <v>0</v>
      </c>
      <c r="AM129" s="747">
        <f>'O5 Details by Class &amp; Accounts'!AR143</f>
        <v>0</v>
      </c>
      <c r="AN129" s="747">
        <f>'O5 Details by Class &amp; Accounts'!AS143</f>
        <v>0</v>
      </c>
      <c r="AO129" s="747">
        <f>'O5 Details by Class &amp; Accounts'!AT143</f>
        <v>0</v>
      </c>
      <c r="AP129" s="747">
        <f>'O5 Details by Class &amp; Accounts'!AU143</f>
        <v>0</v>
      </c>
      <c r="AQ129" s="747">
        <f>'O5 Details by Class &amp; Accounts'!AV143</f>
        <v>0</v>
      </c>
      <c r="AR129" s="747">
        <f>'O5 Details by Class &amp; Accounts'!AW143</f>
        <v>0</v>
      </c>
      <c r="AS129" s="1076"/>
      <c r="AV129" s="1640" t="s">
        <v>505</v>
      </c>
    </row>
    <row r="130" spans="1:48" s="603" customFormat="1" ht="25.5" x14ac:dyDescent="0.2">
      <c r="A130" s="1075">
        <v>5050</v>
      </c>
      <c r="B130" s="1044" t="s">
        <v>537</v>
      </c>
      <c r="C130" s="1054">
        <f t="shared" si="34"/>
        <v>449.92000000000007</v>
      </c>
      <c r="D130" s="747">
        <f>'O5 Details by Class &amp; Accounts'!I144</f>
        <v>205.83479497316998</v>
      </c>
      <c r="E130" s="747">
        <f>'O5 Details by Class &amp; Accounts'!J144</f>
        <v>84.469205077172049</v>
      </c>
      <c r="F130" s="747">
        <f>'O5 Details by Class &amp; Accounts'!K144</f>
        <v>156.94027866674682</v>
      </c>
      <c r="G130" s="747">
        <f>'O5 Details by Class &amp; Accounts'!L144</f>
        <v>0</v>
      </c>
      <c r="H130" s="747">
        <f>'O5 Details by Class &amp; Accounts'!M144</f>
        <v>0</v>
      </c>
      <c r="I130" s="747">
        <f>'O5 Details by Class &amp; Accounts'!N144</f>
        <v>0</v>
      </c>
      <c r="J130" s="747">
        <f>'O5 Details by Class &amp; Accounts'!O144</f>
        <v>2.6330819052282055</v>
      </c>
      <c r="K130" s="747">
        <f>'O5 Details by Class &amp; Accounts'!P144</f>
        <v>0</v>
      </c>
      <c r="L130" s="747">
        <f>'O5 Details by Class &amp; Accounts'!Q144</f>
        <v>4.2639377683014359E-2</v>
      </c>
      <c r="M130" s="747">
        <f>'O5 Details by Class &amp; Accounts'!R144</f>
        <v>0</v>
      </c>
      <c r="N130" s="747">
        <f>'O5 Details by Class &amp; Accounts'!S144</f>
        <v>0</v>
      </c>
      <c r="O130" s="747">
        <f>'O5 Details by Class &amp; Accounts'!T144</f>
        <v>0</v>
      </c>
      <c r="P130" s="747">
        <f>'O5 Details by Class &amp; Accounts'!U144</f>
        <v>0</v>
      </c>
      <c r="Q130" s="747">
        <f>'O5 Details by Class &amp; Accounts'!V144</f>
        <v>0</v>
      </c>
      <c r="R130" s="747">
        <f>'O5 Details by Class &amp; Accounts'!W144</f>
        <v>0</v>
      </c>
      <c r="S130" s="747">
        <f>'O5 Details by Class &amp; Accounts'!X144</f>
        <v>0</v>
      </c>
      <c r="T130" s="747">
        <f>'O5 Details by Class &amp; Accounts'!Y144</f>
        <v>0</v>
      </c>
      <c r="U130" s="747">
        <f>'O5 Details by Class &amp; Accounts'!Z144</f>
        <v>0</v>
      </c>
      <c r="V130" s="747">
        <f>'O5 Details by Class &amp; Accounts'!AA144</f>
        <v>0</v>
      </c>
      <c r="W130" s="747">
        <f>'O5 Details by Class &amp; Accounts'!AB144</f>
        <v>0</v>
      </c>
      <c r="X130" s="1054">
        <f t="shared" si="35"/>
        <v>0</v>
      </c>
      <c r="Y130" s="747">
        <f>'O5 Details by Class &amp; Accounts'!AD144</f>
        <v>0</v>
      </c>
      <c r="Z130" s="747">
        <f>'O5 Details by Class &amp; Accounts'!AE144</f>
        <v>0</v>
      </c>
      <c r="AA130" s="747">
        <f>'O5 Details by Class &amp; Accounts'!AF144</f>
        <v>0</v>
      </c>
      <c r="AB130" s="747">
        <f>'O5 Details by Class &amp; Accounts'!AG144</f>
        <v>0</v>
      </c>
      <c r="AC130" s="747">
        <f>'O5 Details by Class &amp; Accounts'!AH144</f>
        <v>0</v>
      </c>
      <c r="AD130" s="747">
        <f>'O5 Details by Class &amp; Accounts'!AI144</f>
        <v>0</v>
      </c>
      <c r="AE130" s="747">
        <f>'O5 Details by Class &amp; Accounts'!AJ144</f>
        <v>0</v>
      </c>
      <c r="AF130" s="747">
        <f>'O5 Details by Class &amp; Accounts'!AK144</f>
        <v>0</v>
      </c>
      <c r="AG130" s="747">
        <f>'O5 Details by Class &amp; Accounts'!AL144</f>
        <v>0</v>
      </c>
      <c r="AH130" s="747">
        <f>'O5 Details by Class &amp; Accounts'!AM144</f>
        <v>0</v>
      </c>
      <c r="AI130" s="747">
        <f>'O5 Details by Class &amp; Accounts'!AN144</f>
        <v>0</v>
      </c>
      <c r="AJ130" s="747">
        <f>'O5 Details by Class &amp; Accounts'!AO144</f>
        <v>0</v>
      </c>
      <c r="AK130" s="747">
        <f>'O5 Details by Class &amp; Accounts'!AP144</f>
        <v>0</v>
      </c>
      <c r="AL130" s="747">
        <f>'O5 Details by Class &amp; Accounts'!AQ144</f>
        <v>0</v>
      </c>
      <c r="AM130" s="747">
        <f>'O5 Details by Class &amp; Accounts'!AR144</f>
        <v>0</v>
      </c>
      <c r="AN130" s="747">
        <f>'O5 Details by Class &amp; Accounts'!AS144</f>
        <v>0</v>
      </c>
      <c r="AO130" s="747">
        <f>'O5 Details by Class &amp; Accounts'!AT144</f>
        <v>0</v>
      </c>
      <c r="AP130" s="747">
        <f>'O5 Details by Class &amp; Accounts'!AU144</f>
        <v>0</v>
      </c>
      <c r="AQ130" s="747">
        <f>'O5 Details by Class &amp; Accounts'!AV144</f>
        <v>0</v>
      </c>
      <c r="AR130" s="747">
        <f>'O5 Details by Class &amp; Accounts'!AW144</f>
        <v>0</v>
      </c>
      <c r="AS130" s="1076"/>
      <c r="AV130" s="1640" t="s">
        <v>505</v>
      </c>
    </row>
    <row r="131" spans="1:48" s="603" customFormat="1" ht="25.5" x14ac:dyDescent="0.2">
      <c r="A131" s="1075">
        <v>5055</v>
      </c>
      <c r="B131" s="1044" t="s">
        <v>1413</v>
      </c>
      <c r="C131" s="1054">
        <f t="shared" si="34"/>
        <v>82520.388999999996</v>
      </c>
      <c r="D131" s="747">
        <f>'O5 Details by Class &amp; Accounts'!I145</f>
        <v>39790.613523035412</v>
      </c>
      <c r="E131" s="747">
        <f>'O5 Details by Class &amp; Accounts'!J145</f>
        <v>16329.024906901095</v>
      </c>
      <c r="F131" s="747">
        <f>'O5 Details by Class &amp; Accounts'!K145</f>
        <v>25577.88440674813</v>
      </c>
      <c r="G131" s="747">
        <f>'O5 Details by Class &amp; Accounts'!L145</f>
        <v>0</v>
      </c>
      <c r="H131" s="747">
        <f>'O5 Details by Class &amp; Accounts'!M145</f>
        <v>0</v>
      </c>
      <c r="I131" s="747">
        <f>'O5 Details by Class &amp; Accounts'!N145</f>
        <v>0</v>
      </c>
      <c r="J131" s="747">
        <f>'O5 Details by Class &amp; Accounts'!O145</f>
        <v>814.62340242321193</v>
      </c>
      <c r="K131" s="747">
        <f>'O5 Details by Class &amp; Accounts'!P145</f>
        <v>0</v>
      </c>
      <c r="L131" s="747">
        <f>'O5 Details by Class &amp; Accounts'!Q145</f>
        <v>8.2427608921451725</v>
      </c>
      <c r="M131" s="747">
        <f>'O5 Details by Class &amp; Accounts'!R145</f>
        <v>0</v>
      </c>
      <c r="N131" s="747">
        <f>'O5 Details by Class &amp; Accounts'!S145</f>
        <v>0</v>
      </c>
      <c r="O131" s="747">
        <f>'O5 Details by Class &amp; Accounts'!T145</f>
        <v>0</v>
      </c>
      <c r="P131" s="747">
        <f>'O5 Details by Class &amp; Accounts'!U145</f>
        <v>0</v>
      </c>
      <c r="Q131" s="747">
        <f>'O5 Details by Class &amp; Accounts'!V145</f>
        <v>0</v>
      </c>
      <c r="R131" s="747">
        <f>'O5 Details by Class &amp; Accounts'!W145</f>
        <v>0</v>
      </c>
      <c r="S131" s="747">
        <f>'O5 Details by Class &amp; Accounts'!X145</f>
        <v>0</v>
      </c>
      <c r="T131" s="747">
        <f>'O5 Details by Class &amp; Accounts'!Y145</f>
        <v>0</v>
      </c>
      <c r="U131" s="747">
        <f>'O5 Details by Class &amp; Accounts'!Z145</f>
        <v>0</v>
      </c>
      <c r="V131" s="747">
        <f>'O5 Details by Class &amp; Accounts'!AA145</f>
        <v>0</v>
      </c>
      <c r="W131" s="747">
        <f>'O5 Details by Class &amp; Accounts'!AB145</f>
        <v>0</v>
      </c>
      <c r="X131" s="1054">
        <f t="shared" si="35"/>
        <v>35365.881000000001</v>
      </c>
      <c r="Y131" s="747">
        <f>'O5 Details by Class &amp; Accounts'!AD145</f>
        <v>30929.667137466706</v>
      </c>
      <c r="Z131" s="747">
        <f>'O5 Details by Class &amp; Accounts'!AE145</f>
        <v>3008.2563942054999</v>
      </c>
      <c r="AA131" s="747">
        <f>'O5 Details by Class &amp; Accounts'!AF145</f>
        <v>329.22977704824137</v>
      </c>
      <c r="AB131" s="747">
        <f>'O5 Details by Class &amp; Accounts'!AG145</f>
        <v>0</v>
      </c>
      <c r="AC131" s="747">
        <f>'O5 Details by Class &amp; Accounts'!AH145</f>
        <v>0</v>
      </c>
      <c r="AD131" s="747">
        <f>'O5 Details by Class &amp; Accounts'!AI145</f>
        <v>0</v>
      </c>
      <c r="AE131" s="747">
        <f>'O5 Details by Class &amp; Accounts'!AJ145</f>
        <v>633.21543571461018</v>
      </c>
      <c r="AF131" s="747">
        <f>'O5 Details by Class &amp; Accounts'!AK145</f>
        <v>258.21943297901282</v>
      </c>
      <c r="AG131" s="747">
        <f>'O5 Details by Class &amp; Accounts'!AL145</f>
        <v>207.29282258592974</v>
      </c>
      <c r="AH131" s="747">
        <f>'O5 Details by Class &amp; Accounts'!AM145</f>
        <v>0</v>
      </c>
      <c r="AI131" s="747">
        <f>'O5 Details by Class &amp; Accounts'!AN145</f>
        <v>0</v>
      </c>
      <c r="AJ131" s="747">
        <f>'O5 Details by Class &amp; Accounts'!AO145</f>
        <v>0</v>
      </c>
      <c r="AK131" s="747">
        <f>'O5 Details by Class &amp; Accounts'!AP145</f>
        <v>0</v>
      </c>
      <c r="AL131" s="747">
        <f>'O5 Details by Class &amp; Accounts'!AQ145</f>
        <v>0</v>
      </c>
      <c r="AM131" s="747">
        <f>'O5 Details by Class &amp; Accounts'!AR145</f>
        <v>0</v>
      </c>
      <c r="AN131" s="747">
        <f>'O5 Details by Class &amp; Accounts'!AS145</f>
        <v>0</v>
      </c>
      <c r="AO131" s="747">
        <f>'O5 Details by Class &amp; Accounts'!AT145</f>
        <v>0</v>
      </c>
      <c r="AP131" s="747">
        <f>'O5 Details by Class &amp; Accounts'!AU145</f>
        <v>0</v>
      </c>
      <c r="AQ131" s="747">
        <f>'O5 Details by Class &amp; Accounts'!AV145</f>
        <v>0</v>
      </c>
      <c r="AR131" s="747">
        <f>'O5 Details by Class &amp; Accounts'!AW145</f>
        <v>0</v>
      </c>
      <c r="AS131" s="1076"/>
      <c r="AV131" s="1640">
        <v>1850</v>
      </c>
    </row>
    <row r="132" spans="1:48" s="603" customFormat="1" ht="12.75" x14ac:dyDescent="0.2">
      <c r="A132" s="1075">
        <v>5065</v>
      </c>
      <c r="B132" s="1044" t="s">
        <v>1577</v>
      </c>
      <c r="C132" s="1054">
        <f t="shared" si="34"/>
        <v>0</v>
      </c>
      <c r="D132" s="747">
        <f>'O5 Details by Class &amp; Accounts'!I146</f>
        <v>0</v>
      </c>
      <c r="E132" s="747">
        <f>'O5 Details by Class &amp; Accounts'!J146</f>
        <v>0</v>
      </c>
      <c r="F132" s="747">
        <f>'O5 Details by Class &amp; Accounts'!K146</f>
        <v>0</v>
      </c>
      <c r="G132" s="747">
        <f>'O5 Details by Class &amp; Accounts'!L146</f>
        <v>0</v>
      </c>
      <c r="H132" s="747">
        <f>'O5 Details by Class &amp; Accounts'!M146</f>
        <v>0</v>
      </c>
      <c r="I132" s="747">
        <f>'O5 Details by Class &amp; Accounts'!N146</f>
        <v>0</v>
      </c>
      <c r="J132" s="747">
        <f>'O5 Details by Class &amp; Accounts'!O146</f>
        <v>0</v>
      </c>
      <c r="K132" s="747">
        <f>'O5 Details by Class &amp; Accounts'!P146</f>
        <v>0</v>
      </c>
      <c r="L132" s="747">
        <f>'O5 Details by Class &amp; Accounts'!Q146</f>
        <v>0</v>
      </c>
      <c r="M132" s="747">
        <f>'O5 Details by Class &amp; Accounts'!R146</f>
        <v>0</v>
      </c>
      <c r="N132" s="747">
        <f>'O5 Details by Class &amp; Accounts'!S146</f>
        <v>0</v>
      </c>
      <c r="O132" s="747">
        <f>'O5 Details by Class &amp; Accounts'!T146</f>
        <v>0</v>
      </c>
      <c r="P132" s="747">
        <f>'O5 Details by Class &amp; Accounts'!U146</f>
        <v>0</v>
      </c>
      <c r="Q132" s="747">
        <f>'O5 Details by Class &amp; Accounts'!V146</f>
        <v>0</v>
      </c>
      <c r="R132" s="747">
        <f>'O5 Details by Class &amp; Accounts'!W146</f>
        <v>0</v>
      </c>
      <c r="S132" s="747">
        <f>'O5 Details by Class &amp; Accounts'!X146</f>
        <v>0</v>
      </c>
      <c r="T132" s="747">
        <f>'O5 Details by Class &amp; Accounts'!Y146</f>
        <v>0</v>
      </c>
      <c r="U132" s="747">
        <f>'O5 Details by Class &amp; Accounts'!Z146</f>
        <v>0</v>
      </c>
      <c r="V132" s="747">
        <f>'O5 Details by Class &amp; Accounts'!AA146</f>
        <v>0</v>
      </c>
      <c r="W132" s="747">
        <f>'O5 Details by Class &amp; Accounts'!AB146</f>
        <v>0</v>
      </c>
      <c r="X132" s="1054">
        <f t="shared" si="35"/>
        <v>766462.95</v>
      </c>
      <c r="Y132" s="747">
        <f>'O5 Details by Class &amp; Accounts'!AD146</f>
        <v>591007.38502218144</v>
      </c>
      <c r="Z132" s="747">
        <f>'O5 Details by Class &amp; Accounts'!AE146</f>
        <v>142403.37629118885</v>
      </c>
      <c r="AA132" s="747">
        <f>'O5 Details by Class &amp; Accounts'!AF146</f>
        <v>33052.188686629597</v>
      </c>
      <c r="AB132" s="747">
        <f>'O5 Details by Class &amp; Accounts'!AG146</f>
        <v>0</v>
      </c>
      <c r="AC132" s="747">
        <f>'O5 Details by Class &amp; Accounts'!AH146</f>
        <v>0</v>
      </c>
      <c r="AD132" s="747">
        <f>'O5 Details by Class &amp; Accounts'!AI146</f>
        <v>0</v>
      </c>
      <c r="AE132" s="747">
        <f>'O5 Details by Class &amp; Accounts'!AJ146</f>
        <v>0</v>
      </c>
      <c r="AF132" s="747">
        <f>'O5 Details by Class &amp; Accounts'!AK146</f>
        <v>0</v>
      </c>
      <c r="AG132" s="747">
        <f>'O5 Details by Class &amp; Accounts'!AL146</f>
        <v>0</v>
      </c>
      <c r="AH132" s="747">
        <f>'O5 Details by Class &amp; Accounts'!AM146</f>
        <v>0</v>
      </c>
      <c r="AI132" s="747">
        <f>'O5 Details by Class &amp; Accounts'!AN146</f>
        <v>0</v>
      </c>
      <c r="AJ132" s="747">
        <f>'O5 Details by Class &amp; Accounts'!AO146</f>
        <v>0</v>
      </c>
      <c r="AK132" s="747">
        <f>'O5 Details by Class &amp; Accounts'!AP146</f>
        <v>0</v>
      </c>
      <c r="AL132" s="747">
        <f>'O5 Details by Class &amp; Accounts'!AQ146</f>
        <v>0</v>
      </c>
      <c r="AM132" s="747">
        <f>'O5 Details by Class &amp; Accounts'!AR146</f>
        <v>0</v>
      </c>
      <c r="AN132" s="747">
        <f>'O5 Details by Class &amp; Accounts'!AS146</f>
        <v>0</v>
      </c>
      <c r="AO132" s="747">
        <f>'O5 Details by Class &amp; Accounts'!AT146</f>
        <v>0</v>
      </c>
      <c r="AP132" s="747">
        <f>'O5 Details by Class &amp; Accounts'!AU146</f>
        <v>0</v>
      </c>
      <c r="AQ132" s="747">
        <f>'O5 Details by Class &amp; Accounts'!AV146</f>
        <v>0</v>
      </c>
      <c r="AR132" s="747">
        <f>'O5 Details by Class &amp; Accounts'!AW146</f>
        <v>0</v>
      </c>
      <c r="AS132" s="1076"/>
      <c r="AV132" s="1640" t="s">
        <v>774</v>
      </c>
    </row>
    <row r="133" spans="1:48" s="603" customFormat="1" ht="12.75" x14ac:dyDescent="0.2">
      <c r="A133" s="1075">
        <v>5070</v>
      </c>
      <c r="B133" s="1044" t="s">
        <v>1578</v>
      </c>
      <c r="C133" s="1054">
        <f t="shared" si="34"/>
        <v>0</v>
      </c>
      <c r="D133" s="747">
        <f>'O5 Details by Class &amp; Accounts'!I147</f>
        <v>0</v>
      </c>
      <c r="E133" s="747">
        <f>'O5 Details by Class &amp; Accounts'!J147</f>
        <v>0</v>
      </c>
      <c r="F133" s="747">
        <f>'O5 Details by Class &amp; Accounts'!K147</f>
        <v>0</v>
      </c>
      <c r="G133" s="747">
        <f>'O5 Details by Class &amp; Accounts'!L147</f>
        <v>0</v>
      </c>
      <c r="H133" s="747">
        <f>'O5 Details by Class &amp; Accounts'!M147</f>
        <v>0</v>
      </c>
      <c r="I133" s="747">
        <f>'O5 Details by Class &amp; Accounts'!N147</f>
        <v>0</v>
      </c>
      <c r="J133" s="747">
        <f>'O5 Details by Class &amp; Accounts'!O147</f>
        <v>0</v>
      </c>
      <c r="K133" s="747">
        <f>'O5 Details by Class &amp; Accounts'!P147</f>
        <v>0</v>
      </c>
      <c r="L133" s="747">
        <f>'O5 Details by Class &amp; Accounts'!Q147</f>
        <v>0</v>
      </c>
      <c r="M133" s="747">
        <f>'O5 Details by Class &amp; Accounts'!R147</f>
        <v>0</v>
      </c>
      <c r="N133" s="747">
        <f>'O5 Details by Class &amp; Accounts'!S147</f>
        <v>0</v>
      </c>
      <c r="O133" s="747">
        <f>'O5 Details by Class &amp; Accounts'!T147</f>
        <v>0</v>
      </c>
      <c r="P133" s="747">
        <f>'O5 Details by Class &amp; Accounts'!U147</f>
        <v>0</v>
      </c>
      <c r="Q133" s="747">
        <f>'O5 Details by Class &amp; Accounts'!V147</f>
        <v>0</v>
      </c>
      <c r="R133" s="747">
        <f>'O5 Details by Class &amp; Accounts'!W147</f>
        <v>0</v>
      </c>
      <c r="S133" s="747">
        <f>'O5 Details by Class &amp; Accounts'!X147</f>
        <v>0</v>
      </c>
      <c r="T133" s="747">
        <f>'O5 Details by Class &amp; Accounts'!Y147</f>
        <v>0</v>
      </c>
      <c r="U133" s="747">
        <f>'O5 Details by Class &amp; Accounts'!Z147</f>
        <v>0</v>
      </c>
      <c r="V133" s="747">
        <f>'O5 Details by Class &amp; Accounts'!AA147</f>
        <v>0</v>
      </c>
      <c r="W133" s="747">
        <f>'O5 Details by Class &amp; Accounts'!AB147</f>
        <v>0</v>
      </c>
      <c r="X133" s="1054">
        <f t="shared" si="35"/>
        <v>406645.82999999996</v>
      </c>
      <c r="Y133" s="747">
        <f>'O5 Details by Class &amp; Accounts'!AD147</f>
        <v>300143.35071428574</v>
      </c>
      <c r="Z133" s="747">
        <f>'O5 Details by Class &amp; Accounts'!AE147</f>
        <v>29192.301034199449</v>
      </c>
      <c r="AA133" s="747">
        <f>'O5 Details by Class &amp; Accounts'!AF147</f>
        <v>3480.2457122316932</v>
      </c>
      <c r="AB133" s="747">
        <f>'O5 Details by Class &amp; Accounts'!AG147</f>
        <v>0</v>
      </c>
      <c r="AC133" s="747">
        <f>'O5 Details by Class &amp; Accounts'!AH147</f>
        <v>0</v>
      </c>
      <c r="AD133" s="747">
        <f>'O5 Details by Class &amp; Accounts'!AI147</f>
        <v>0</v>
      </c>
      <c r="AE133" s="747">
        <f>'O5 Details by Class &amp; Accounts'!AJ147</f>
        <v>69312.573604806414</v>
      </c>
      <c r="AF133" s="747">
        <f>'O5 Details by Class &amp; Accounts'!AK147</f>
        <v>2505.7769128068194</v>
      </c>
      <c r="AG133" s="747">
        <f>'O5 Details by Class &amp; Accounts'!AL147</f>
        <v>2011.582021669919</v>
      </c>
      <c r="AH133" s="747">
        <f>'O5 Details by Class &amp; Accounts'!AM147</f>
        <v>0</v>
      </c>
      <c r="AI133" s="747">
        <f>'O5 Details by Class &amp; Accounts'!AN147</f>
        <v>0</v>
      </c>
      <c r="AJ133" s="747">
        <f>'O5 Details by Class &amp; Accounts'!AO147</f>
        <v>0</v>
      </c>
      <c r="AK133" s="747">
        <f>'O5 Details by Class &amp; Accounts'!AP147</f>
        <v>0</v>
      </c>
      <c r="AL133" s="747">
        <f>'O5 Details by Class &amp; Accounts'!AQ147</f>
        <v>0</v>
      </c>
      <c r="AM133" s="747">
        <f>'O5 Details by Class &amp; Accounts'!AR147</f>
        <v>0</v>
      </c>
      <c r="AN133" s="747">
        <f>'O5 Details by Class &amp; Accounts'!AS147</f>
        <v>0</v>
      </c>
      <c r="AO133" s="747">
        <f>'O5 Details by Class &amp; Accounts'!AT147</f>
        <v>0</v>
      </c>
      <c r="AP133" s="747">
        <f>'O5 Details by Class &amp; Accounts'!AU147</f>
        <v>0</v>
      </c>
      <c r="AQ133" s="747">
        <f>'O5 Details by Class &amp; Accounts'!AV147</f>
        <v>0</v>
      </c>
      <c r="AR133" s="747">
        <f>'O5 Details by Class &amp; Accounts'!AW147</f>
        <v>0</v>
      </c>
      <c r="AS133" s="1076"/>
      <c r="AV133" s="1640" t="s">
        <v>704</v>
      </c>
    </row>
    <row r="134" spans="1:48" s="603" customFormat="1" ht="12.75" x14ac:dyDescent="0.2">
      <c r="A134" s="1075">
        <v>5075</v>
      </c>
      <c r="B134" s="1044" t="s">
        <v>1579</v>
      </c>
      <c r="C134" s="1054">
        <f t="shared" si="34"/>
        <v>0</v>
      </c>
      <c r="D134" s="747">
        <f>'O5 Details by Class &amp; Accounts'!I148</f>
        <v>0</v>
      </c>
      <c r="E134" s="747">
        <f>'O5 Details by Class &amp; Accounts'!J148</f>
        <v>0</v>
      </c>
      <c r="F134" s="747">
        <f>'O5 Details by Class &amp; Accounts'!K148</f>
        <v>0</v>
      </c>
      <c r="G134" s="747">
        <f>'O5 Details by Class &amp; Accounts'!L148</f>
        <v>0</v>
      </c>
      <c r="H134" s="747">
        <f>'O5 Details by Class &amp; Accounts'!M148</f>
        <v>0</v>
      </c>
      <c r="I134" s="747">
        <f>'O5 Details by Class &amp; Accounts'!N148</f>
        <v>0</v>
      </c>
      <c r="J134" s="747">
        <f>'O5 Details by Class &amp; Accounts'!O148</f>
        <v>0</v>
      </c>
      <c r="K134" s="747">
        <f>'O5 Details by Class &amp; Accounts'!P148</f>
        <v>0</v>
      </c>
      <c r="L134" s="747">
        <f>'O5 Details by Class &amp; Accounts'!Q148</f>
        <v>0</v>
      </c>
      <c r="M134" s="747">
        <f>'O5 Details by Class &amp; Accounts'!R148</f>
        <v>0</v>
      </c>
      <c r="N134" s="747">
        <f>'O5 Details by Class &amp; Accounts'!S148</f>
        <v>0</v>
      </c>
      <c r="O134" s="747">
        <f>'O5 Details by Class &amp; Accounts'!T148</f>
        <v>0</v>
      </c>
      <c r="P134" s="747">
        <f>'O5 Details by Class &amp; Accounts'!U148</f>
        <v>0</v>
      </c>
      <c r="Q134" s="747">
        <f>'O5 Details by Class &amp; Accounts'!V148</f>
        <v>0</v>
      </c>
      <c r="R134" s="747">
        <f>'O5 Details by Class &amp; Accounts'!W148</f>
        <v>0</v>
      </c>
      <c r="S134" s="747">
        <f>'O5 Details by Class &amp; Accounts'!X148</f>
        <v>0</v>
      </c>
      <c r="T134" s="747">
        <f>'O5 Details by Class &amp; Accounts'!Y148</f>
        <v>0</v>
      </c>
      <c r="U134" s="747">
        <f>'O5 Details by Class &amp; Accounts'!Z148</f>
        <v>0</v>
      </c>
      <c r="V134" s="747">
        <f>'O5 Details by Class &amp; Accounts'!AA148</f>
        <v>0</v>
      </c>
      <c r="W134" s="747">
        <f>'O5 Details by Class &amp; Accounts'!AB148</f>
        <v>0</v>
      </c>
      <c r="X134" s="1054">
        <f t="shared" si="35"/>
        <v>79972.610000000015</v>
      </c>
      <c r="Y134" s="747">
        <f>'O5 Details by Class &amp; Accounts'!AD148</f>
        <v>59027.402619047622</v>
      </c>
      <c r="Z134" s="747">
        <f>'O5 Details by Class &amp; Accounts'!AE148</f>
        <v>5741.075730717881</v>
      </c>
      <c r="AA134" s="747">
        <f>'O5 Details by Class &amp; Accounts'!AF148</f>
        <v>684.4391667522508</v>
      </c>
      <c r="AB134" s="747">
        <f>'O5 Details by Class &amp; Accounts'!AG148</f>
        <v>0</v>
      </c>
      <c r="AC134" s="747">
        <f>'O5 Details by Class &amp; Accounts'!AH148</f>
        <v>0</v>
      </c>
      <c r="AD134" s="747">
        <f>'O5 Details by Class &amp; Accounts'!AI148</f>
        <v>0</v>
      </c>
      <c r="AE134" s="747">
        <f>'O5 Details by Class &amp; Accounts'!AJ148</f>
        <v>13631.290445037828</v>
      </c>
      <c r="AF134" s="747">
        <f>'O5 Details by Class &amp; Accounts'!AK148</f>
        <v>492.7962000616206</v>
      </c>
      <c r="AG134" s="747">
        <f>'O5 Details by Class &amp; Accounts'!AL148</f>
        <v>395.60583838280098</v>
      </c>
      <c r="AH134" s="747">
        <f>'O5 Details by Class &amp; Accounts'!AM148</f>
        <v>0</v>
      </c>
      <c r="AI134" s="747">
        <f>'O5 Details by Class &amp; Accounts'!AN148</f>
        <v>0</v>
      </c>
      <c r="AJ134" s="747">
        <f>'O5 Details by Class &amp; Accounts'!AO148</f>
        <v>0</v>
      </c>
      <c r="AK134" s="747">
        <f>'O5 Details by Class &amp; Accounts'!AP148</f>
        <v>0</v>
      </c>
      <c r="AL134" s="747">
        <f>'O5 Details by Class &amp; Accounts'!AQ148</f>
        <v>0</v>
      </c>
      <c r="AM134" s="747">
        <f>'O5 Details by Class &amp; Accounts'!AR148</f>
        <v>0</v>
      </c>
      <c r="AN134" s="747">
        <f>'O5 Details by Class &amp; Accounts'!AS148</f>
        <v>0</v>
      </c>
      <c r="AO134" s="747">
        <f>'O5 Details by Class &amp; Accounts'!AT148</f>
        <v>0</v>
      </c>
      <c r="AP134" s="747">
        <f>'O5 Details by Class &amp; Accounts'!AU148</f>
        <v>0</v>
      </c>
      <c r="AQ134" s="747">
        <f>'O5 Details by Class &amp; Accounts'!AV148</f>
        <v>0</v>
      </c>
      <c r="AR134" s="747">
        <f>'O5 Details by Class &amp; Accounts'!AW148</f>
        <v>0</v>
      </c>
      <c r="AS134" s="1076"/>
      <c r="AV134" s="1640" t="s">
        <v>704</v>
      </c>
    </row>
    <row r="135" spans="1:48" s="603" customFormat="1" ht="12.75" x14ac:dyDescent="0.2">
      <c r="A135" s="1075">
        <v>5085</v>
      </c>
      <c r="B135" s="1044" t="s">
        <v>1560</v>
      </c>
      <c r="C135" s="1054">
        <f t="shared" si="34"/>
        <v>638425.853</v>
      </c>
      <c r="D135" s="747">
        <f>'O5 Details by Class &amp; Accounts'!I149</f>
        <v>290189.35272290604</v>
      </c>
      <c r="E135" s="747">
        <f>'O5 Details by Class &amp; Accounts'!J149</f>
        <v>118782.96856624227</v>
      </c>
      <c r="F135" s="747">
        <f>'O5 Details by Class &amp; Accounts'!K149</f>
        <v>224157.78446979291</v>
      </c>
      <c r="G135" s="747">
        <f>'O5 Details by Class &amp; Accounts'!L149</f>
        <v>0</v>
      </c>
      <c r="H135" s="747">
        <f>'O5 Details by Class &amp; Accounts'!M149</f>
        <v>0</v>
      </c>
      <c r="I135" s="747">
        <f>'O5 Details by Class &amp; Accounts'!N149</f>
        <v>0</v>
      </c>
      <c r="J135" s="747">
        <f>'O5 Details by Class &amp; Accounts'!O149</f>
        <v>5229.8415394767962</v>
      </c>
      <c r="K135" s="747">
        <f>'O5 Details by Class &amp; Accounts'!P149</f>
        <v>2.5153103542019184</v>
      </c>
      <c r="L135" s="747">
        <f>'O5 Details by Class &amp; Accounts'!Q149</f>
        <v>63.390391227760475</v>
      </c>
      <c r="M135" s="747">
        <f>'O5 Details by Class &amp; Accounts'!R149</f>
        <v>0</v>
      </c>
      <c r="N135" s="747">
        <f>'O5 Details by Class &amp; Accounts'!S149</f>
        <v>0</v>
      </c>
      <c r="O135" s="747">
        <f>'O5 Details by Class &amp; Accounts'!T149</f>
        <v>0</v>
      </c>
      <c r="P135" s="747">
        <f>'O5 Details by Class &amp; Accounts'!U149</f>
        <v>0</v>
      </c>
      <c r="Q135" s="747">
        <f>'O5 Details by Class &amp; Accounts'!V149</f>
        <v>0</v>
      </c>
      <c r="R135" s="747">
        <f>'O5 Details by Class &amp; Accounts'!W149</f>
        <v>0</v>
      </c>
      <c r="S135" s="747">
        <f>'O5 Details by Class &amp; Accounts'!X149</f>
        <v>0</v>
      </c>
      <c r="T135" s="747">
        <f>'O5 Details by Class &amp; Accounts'!Y149</f>
        <v>0</v>
      </c>
      <c r="U135" s="747">
        <f>'O5 Details by Class &amp; Accounts'!Z149</f>
        <v>0</v>
      </c>
      <c r="V135" s="747">
        <f>'O5 Details by Class &amp; Accounts'!AA149</f>
        <v>0</v>
      </c>
      <c r="W135" s="747">
        <f>'O5 Details by Class &amp; Accounts'!AB149</f>
        <v>0</v>
      </c>
      <c r="X135" s="1054">
        <f t="shared" si="35"/>
        <v>343767.76699999993</v>
      </c>
      <c r="Y135" s="747">
        <f>'O5 Details by Class &amp; Accounts'!AD149</f>
        <v>306416.34793481568</v>
      </c>
      <c r="Z135" s="747">
        <f>'O5 Details by Class &amp; Accounts'!AE149</f>
        <v>21255.212756027846</v>
      </c>
      <c r="AA135" s="747">
        <f>'O5 Details by Class &amp; Accounts'!AF149</f>
        <v>2466.9153445901702</v>
      </c>
      <c r="AB135" s="747">
        <f>'O5 Details by Class &amp; Accounts'!AG149</f>
        <v>0</v>
      </c>
      <c r="AC135" s="747">
        <f>'O5 Details by Class &amp; Accounts'!AH149</f>
        <v>0</v>
      </c>
      <c r="AD135" s="747">
        <f>'O5 Details by Class &amp; Accounts'!AI149</f>
        <v>0</v>
      </c>
      <c r="AE135" s="747">
        <f>'O5 Details by Class &amp; Accounts'!AJ149</f>
        <v>10340.155752677434</v>
      </c>
      <c r="AF135" s="747">
        <f>'O5 Details by Class &amp; Accounts'!AK149</f>
        <v>1824.4817816332916</v>
      </c>
      <c r="AG135" s="747">
        <f>'O5 Details by Class &amp; Accounts'!AL149</f>
        <v>1464.6534302556145</v>
      </c>
      <c r="AH135" s="747">
        <f>'O5 Details by Class &amp; Accounts'!AM149</f>
        <v>0</v>
      </c>
      <c r="AI135" s="747">
        <f>'O5 Details by Class &amp; Accounts'!AN149</f>
        <v>0</v>
      </c>
      <c r="AJ135" s="747">
        <f>'O5 Details by Class &amp; Accounts'!AO149</f>
        <v>0</v>
      </c>
      <c r="AK135" s="747">
        <f>'O5 Details by Class &amp; Accounts'!AP149</f>
        <v>0</v>
      </c>
      <c r="AL135" s="747">
        <f>'O5 Details by Class &amp; Accounts'!AQ149</f>
        <v>0</v>
      </c>
      <c r="AM135" s="747">
        <f>'O5 Details by Class &amp; Accounts'!AR149</f>
        <v>0</v>
      </c>
      <c r="AN135" s="747">
        <f>'O5 Details by Class &amp; Accounts'!AS149</f>
        <v>0</v>
      </c>
      <c r="AO135" s="747">
        <f>'O5 Details by Class &amp; Accounts'!AT149</f>
        <v>0</v>
      </c>
      <c r="AP135" s="747">
        <f>'O5 Details by Class &amp; Accounts'!AU149</f>
        <v>0</v>
      </c>
      <c r="AQ135" s="747">
        <f>'O5 Details by Class &amp; Accounts'!AV149</f>
        <v>0</v>
      </c>
      <c r="AR135" s="747">
        <f>'O5 Details by Class &amp; Accounts'!AW149</f>
        <v>0</v>
      </c>
      <c r="AS135" s="1076"/>
      <c r="AV135" s="1640" t="s">
        <v>108</v>
      </c>
    </row>
    <row r="136" spans="1:48" s="603" customFormat="1" ht="25.5" x14ac:dyDescent="0.2">
      <c r="A136" s="1075">
        <v>5090</v>
      </c>
      <c r="B136" s="1044" t="s">
        <v>1561</v>
      </c>
      <c r="C136" s="1054">
        <f t="shared" si="34"/>
        <v>0</v>
      </c>
      <c r="D136" s="747">
        <f>'O5 Details by Class &amp; Accounts'!I150</f>
        <v>0</v>
      </c>
      <c r="E136" s="747">
        <f>'O5 Details by Class &amp; Accounts'!J150</f>
        <v>0</v>
      </c>
      <c r="F136" s="747">
        <f>'O5 Details by Class &amp; Accounts'!K150</f>
        <v>0</v>
      </c>
      <c r="G136" s="747">
        <f>'O5 Details by Class &amp; Accounts'!L150</f>
        <v>0</v>
      </c>
      <c r="H136" s="747">
        <f>'O5 Details by Class &amp; Accounts'!M150</f>
        <v>0</v>
      </c>
      <c r="I136" s="747">
        <f>'O5 Details by Class &amp; Accounts'!N150</f>
        <v>0</v>
      </c>
      <c r="J136" s="747">
        <f>'O5 Details by Class &amp; Accounts'!O150</f>
        <v>0</v>
      </c>
      <c r="K136" s="747">
        <f>'O5 Details by Class &amp; Accounts'!P150</f>
        <v>0</v>
      </c>
      <c r="L136" s="747">
        <f>'O5 Details by Class &amp; Accounts'!Q150</f>
        <v>0</v>
      </c>
      <c r="M136" s="747">
        <f>'O5 Details by Class &amp; Accounts'!R150</f>
        <v>0</v>
      </c>
      <c r="N136" s="747">
        <f>'O5 Details by Class &amp; Accounts'!S150</f>
        <v>0</v>
      </c>
      <c r="O136" s="747">
        <f>'O5 Details by Class &amp; Accounts'!T150</f>
        <v>0</v>
      </c>
      <c r="P136" s="747">
        <f>'O5 Details by Class &amp; Accounts'!U150</f>
        <v>0</v>
      </c>
      <c r="Q136" s="747">
        <f>'O5 Details by Class &amp; Accounts'!V150</f>
        <v>0</v>
      </c>
      <c r="R136" s="747">
        <f>'O5 Details by Class &amp; Accounts'!W150</f>
        <v>0</v>
      </c>
      <c r="S136" s="747">
        <f>'O5 Details by Class &amp; Accounts'!X150</f>
        <v>0</v>
      </c>
      <c r="T136" s="747">
        <f>'O5 Details by Class &amp; Accounts'!Y150</f>
        <v>0</v>
      </c>
      <c r="U136" s="747">
        <f>'O5 Details by Class &amp; Accounts'!Z150</f>
        <v>0</v>
      </c>
      <c r="V136" s="747">
        <f>'O5 Details by Class &amp; Accounts'!AA150</f>
        <v>0</v>
      </c>
      <c r="W136" s="747">
        <f>'O5 Details by Class &amp; Accounts'!AB150</f>
        <v>0</v>
      </c>
      <c r="X136" s="1054">
        <f t="shared" si="35"/>
        <v>0</v>
      </c>
      <c r="Y136" s="747">
        <f>'O5 Details by Class &amp; Accounts'!AD150</f>
        <v>0</v>
      </c>
      <c r="Z136" s="747">
        <f>'O5 Details by Class &amp; Accounts'!AE150</f>
        <v>0</v>
      </c>
      <c r="AA136" s="747">
        <f>'O5 Details by Class &amp; Accounts'!AF150</f>
        <v>0</v>
      </c>
      <c r="AB136" s="747">
        <f>'O5 Details by Class &amp; Accounts'!AG150</f>
        <v>0</v>
      </c>
      <c r="AC136" s="747">
        <f>'O5 Details by Class &amp; Accounts'!AH150</f>
        <v>0</v>
      </c>
      <c r="AD136" s="747">
        <f>'O5 Details by Class &amp; Accounts'!AI150</f>
        <v>0</v>
      </c>
      <c r="AE136" s="747">
        <f>'O5 Details by Class &amp; Accounts'!AJ150</f>
        <v>0</v>
      </c>
      <c r="AF136" s="747">
        <f>'O5 Details by Class &amp; Accounts'!AK150</f>
        <v>0</v>
      </c>
      <c r="AG136" s="747">
        <f>'O5 Details by Class &amp; Accounts'!AL150</f>
        <v>0</v>
      </c>
      <c r="AH136" s="747">
        <f>'O5 Details by Class &amp; Accounts'!AM150</f>
        <v>0</v>
      </c>
      <c r="AI136" s="747">
        <f>'O5 Details by Class &amp; Accounts'!AN150</f>
        <v>0</v>
      </c>
      <c r="AJ136" s="747">
        <f>'O5 Details by Class &amp; Accounts'!AO150</f>
        <v>0</v>
      </c>
      <c r="AK136" s="747">
        <f>'O5 Details by Class &amp; Accounts'!AP150</f>
        <v>0</v>
      </c>
      <c r="AL136" s="747">
        <f>'O5 Details by Class &amp; Accounts'!AQ150</f>
        <v>0</v>
      </c>
      <c r="AM136" s="747">
        <f>'O5 Details by Class &amp; Accounts'!AR150</f>
        <v>0</v>
      </c>
      <c r="AN136" s="747">
        <f>'O5 Details by Class &amp; Accounts'!AS150</f>
        <v>0</v>
      </c>
      <c r="AO136" s="747">
        <f>'O5 Details by Class &amp; Accounts'!AT150</f>
        <v>0</v>
      </c>
      <c r="AP136" s="747">
        <f>'O5 Details by Class &amp; Accounts'!AU150</f>
        <v>0</v>
      </c>
      <c r="AQ136" s="747">
        <f>'O5 Details by Class &amp; Accounts'!AV150</f>
        <v>0</v>
      </c>
      <c r="AR136" s="747">
        <f>'O5 Details by Class &amp; Accounts'!AW150</f>
        <v>0</v>
      </c>
      <c r="AS136" s="1076"/>
      <c r="AV136" s="1640" t="s">
        <v>505</v>
      </c>
    </row>
    <row r="137" spans="1:48" s="603" customFormat="1" ht="25.5" x14ac:dyDescent="0.2">
      <c r="A137" s="1075">
        <v>5095</v>
      </c>
      <c r="B137" s="1044" t="s">
        <v>1562</v>
      </c>
      <c r="C137" s="1054">
        <f t="shared" si="34"/>
        <v>105063.60150000002</v>
      </c>
      <c r="D137" s="747">
        <f>'O5 Details by Class &amp; Accounts'!I151</f>
        <v>46757.494927877247</v>
      </c>
      <c r="E137" s="747">
        <f>'O5 Details by Class &amp; Accounts'!J151</f>
        <v>19188.050438569</v>
      </c>
      <c r="F137" s="747">
        <f>'O5 Details by Class &amp; Accounts'!K151</f>
        <v>38234.024963222015</v>
      </c>
      <c r="G137" s="747">
        <f>'O5 Details by Class &amp; Accounts'!L151</f>
        <v>0</v>
      </c>
      <c r="H137" s="747">
        <f>'O5 Details by Class &amp; Accounts'!M151</f>
        <v>0</v>
      </c>
      <c r="I137" s="747">
        <f>'O5 Details by Class &amp; Accounts'!N151</f>
        <v>0</v>
      </c>
      <c r="J137" s="747">
        <f>'O5 Details by Class &amp; Accounts'!O151</f>
        <v>874.34519626696851</v>
      </c>
      <c r="K137" s="747">
        <f>'O5 Details by Class &amp; Accounts'!P151</f>
        <v>0</v>
      </c>
      <c r="L137" s="747">
        <f>'O5 Details by Class &amp; Accounts'!Q151</f>
        <v>9.6859740647894856</v>
      </c>
      <c r="M137" s="747">
        <f>'O5 Details by Class &amp; Accounts'!R151</f>
        <v>0</v>
      </c>
      <c r="N137" s="747">
        <f>'O5 Details by Class &amp; Accounts'!S151</f>
        <v>0</v>
      </c>
      <c r="O137" s="747">
        <f>'O5 Details by Class &amp; Accounts'!T151</f>
        <v>0</v>
      </c>
      <c r="P137" s="747">
        <f>'O5 Details by Class &amp; Accounts'!U151</f>
        <v>0</v>
      </c>
      <c r="Q137" s="747">
        <f>'O5 Details by Class &amp; Accounts'!V151</f>
        <v>0</v>
      </c>
      <c r="R137" s="747">
        <f>'O5 Details by Class &amp; Accounts'!W151</f>
        <v>0</v>
      </c>
      <c r="S137" s="747">
        <f>'O5 Details by Class &amp; Accounts'!X151</f>
        <v>0</v>
      </c>
      <c r="T137" s="747">
        <f>'O5 Details by Class &amp; Accounts'!Y151</f>
        <v>0</v>
      </c>
      <c r="U137" s="747">
        <f>'O5 Details by Class &amp; Accounts'!Z151</f>
        <v>0</v>
      </c>
      <c r="V137" s="747">
        <f>'O5 Details by Class &amp; Accounts'!AA151</f>
        <v>0</v>
      </c>
      <c r="W137" s="747">
        <f>'O5 Details by Class &amp; Accounts'!AB151</f>
        <v>0</v>
      </c>
      <c r="X137" s="1054">
        <f t="shared" si="35"/>
        <v>56572.708500000001</v>
      </c>
      <c r="Y137" s="747">
        <f>'O5 Details by Class &amp; Accounts'!AD151</f>
        <v>48829.768509441688</v>
      </c>
      <c r="Z137" s="747">
        <f>'O5 Details by Class &amp; Accounts'!AE151</f>
        <v>4749.2416485841813</v>
      </c>
      <c r="AA137" s="747">
        <f>'O5 Details by Class &amp; Accounts'!AF151</f>
        <v>563.05014969243473</v>
      </c>
      <c r="AB137" s="747">
        <f>'O5 Details by Class &amp; Accounts'!AG151</f>
        <v>0</v>
      </c>
      <c r="AC137" s="747">
        <f>'O5 Details by Class &amp; Accounts'!AH151</f>
        <v>0</v>
      </c>
      <c r="AD137" s="747">
        <f>'O5 Details by Class &amp; Accounts'!AI151</f>
        <v>0</v>
      </c>
      <c r="AE137" s="747">
        <f>'O5 Details by Class &amp; Accounts'!AJ151</f>
        <v>1695.7273935379776</v>
      </c>
      <c r="AF137" s="747">
        <f>'O5 Details by Class &amp; Accounts'!AK151</f>
        <v>407.66022734628166</v>
      </c>
      <c r="AG137" s="747">
        <f>'O5 Details by Class &amp; Accounts'!AL151</f>
        <v>327.26057139743165</v>
      </c>
      <c r="AH137" s="747">
        <f>'O5 Details by Class &amp; Accounts'!AM151</f>
        <v>0</v>
      </c>
      <c r="AI137" s="747">
        <f>'O5 Details by Class &amp; Accounts'!AN151</f>
        <v>0</v>
      </c>
      <c r="AJ137" s="747">
        <f>'O5 Details by Class &amp; Accounts'!AO151</f>
        <v>0</v>
      </c>
      <c r="AK137" s="747">
        <f>'O5 Details by Class &amp; Accounts'!AP151</f>
        <v>0</v>
      </c>
      <c r="AL137" s="747">
        <f>'O5 Details by Class &amp; Accounts'!AQ151</f>
        <v>0</v>
      </c>
      <c r="AM137" s="747">
        <f>'O5 Details by Class &amp; Accounts'!AR151</f>
        <v>0</v>
      </c>
      <c r="AN137" s="747">
        <f>'O5 Details by Class &amp; Accounts'!AS151</f>
        <v>0</v>
      </c>
      <c r="AO137" s="747">
        <f>'O5 Details by Class &amp; Accounts'!AT151</f>
        <v>0</v>
      </c>
      <c r="AP137" s="747">
        <f>'O5 Details by Class &amp; Accounts'!AU151</f>
        <v>0</v>
      </c>
      <c r="AQ137" s="747">
        <f>'O5 Details by Class &amp; Accounts'!AV151</f>
        <v>0</v>
      </c>
      <c r="AR137" s="747">
        <f>'O5 Details by Class &amp; Accounts'!AW151</f>
        <v>0</v>
      </c>
      <c r="AS137" s="1076"/>
      <c r="AV137" s="1640" t="s">
        <v>504</v>
      </c>
    </row>
    <row r="138" spans="1:48" s="603" customFormat="1" ht="12.75" x14ac:dyDescent="0.2">
      <c r="A138" s="1075">
        <v>5096</v>
      </c>
      <c r="B138" s="1044" t="s">
        <v>1406</v>
      </c>
      <c r="C138" s="1054">
        <f t="shared" si="34"/>
        <v>0</v>
      </c>
      <c r="D138" s="747">
        <f>'O5 Details by Class &amp; Accounts'!I152</f>
        <v>0</v>
      </c>
      <c r="E138" s="747">
        <f>'O5 Details by Class &amp; Accounts'!J152</f>
        <v>0</v>
      </c>
      <c r="F138" s="747">
        <f>'O5 Details by Class &amp; Accounts'!K152</f>
        <v>0</v>
      </c>
      <c r="G138" s="747">
        <f>'O5 Details by Class &amp; Accounts'!L152</f>
        <v>0</v>
      </c>
      <c r="H138" s="747">
        <f>'O5 Details by Class &amp; Accounts'!M152</f>
        <v>0</v>
      </c>
      <c r="I138" s="747">
        <f>'O5 Details by Class &amp; Accounts'!N152</f>
        <v>0</v>
      </c>
      <c r="J138" s="747">
        <f>'O5 Details by Class &amp; Accounts'!O152</f>
        <v>0</v>
      </c>
      <c r="K138" s="747">
        <f>'O5 Details by Class &amp; Accounts'!P152</f>
        <v>0</v>
      </c>
      <c r="L138" s="747">
        <f>'O5 Details by Class &amp; Accounts'!Q152</f>
        <v>0</v>
      </c>
      <c r="M138" s="747">
        <f>'O5 Details by Class &amp; Accounts'!R152</f>
        <v>0</v>
      </c>
      <c r="N138" s="747">
        <f>'O5 Details by Class &amp; Accounts'!S152</f>
        <v>0</v>
      </c>
      <c r="O138" s="747">
        <f>'O5 Details by Class &amp; Accounts'!T152</f>
        <v>0</v>
      </c>
      <c r="P138" s="747">
        <f>'O5 Details by Class &amp; Accounts'!U152</f>
        <v>0</v>
      </c>
      <c r="Q138" s="747">
        <f>'O5 Details by Class &amp; Accounts'!V152</f>
        <v>0</v>
      </c>
      <c r="R138" s="747">
        <f>'O5 Details by Class &amp; Accounts'!W152</f>
        <v>0</v>
      </c>
      <c r="S138" s="747">
        <f>'O5 Details by Class &amp; Accounts'!X152</f>
        <v>0</v>
      </c>
      <c r="T138" s="747">
        <f>'O5 Details by Class &amp; Accounts'!Y152</f>
        <v>0</v>
      </c>
      <c r="U138" s="747">
        <f>'O5 Details by Class &amp; Accounts'!Z152</f>
        <v>0</v>
      </c>
      <c r="V138" s="747">
        <f>'O5 Details by Class &amp; Accounts'!AA152</f>
        <v>0</v>
      </c>
      <c r="W138" s="747">
        <f>'O5 Details by Class &amp; Accounts'!AB152</f>
        <v>0</v>
      </c>
      <c r="X138" s="1054">
        <f t="shared" si="35"/>
        <v>0</v>
      </c>
      <c r="Y138" s="747">
        <f>'O5 Details by Class &amp; Accounts'!AD152</f>
        <v>0</v>
      </c>
      <c r="Z138" s="747">
        <f>'O5 Details by Class &amp; Accounts'!AE152</f>
        <v>0</v>
      </c>
      <c r="AA138" s="747">
        <f>'O5 Details by Class &amp; Accounts'!AF152</f>
        <v>0</v>
      </c>
      <c r="AB138" s="747">
        <f>'O5 Details by Class &amp; Accounts'!AG152</f>
        <v>0</v>
      </c>
      <c r="AC138" s="747">
        <f>'O5 Details by Class &amp; Accounts'!AH152</f>
        <v>0</v>
      </c>
      <c r="AD138" s="747">
        <f>'O5 Details by Class &amp; Accounts'!AI152</f>
        <v>0</v>
      </c>
      <c r="AE138" s="747">
        <f>'O5 Details by Class &amp; Accounts'!AJ152</f>
        <v>0</v>
      </c>
      <c r="AF138" s="747">
        <f>'O5 Details by Class &amp; Accounts'!AK152</f>
        <v>0</v>
      </c>
      <c r="AG138" s="747">
        <f>'O5 Details by Class &amp; Accounts'!AL152</f>
        <v>0</v>
      </c>
      <c r="AH138" s="747">
        <f>'O5 Details by Class &amp; Accounts'!AM152</f>
        <v>0</v>
      </c>
      <c r="AI138" s="747">
        <f>'O5 Details by Class &amp; Accounts'!AN152</f>
        <v>0</v>
      </c>
      <c r="AJ138" s="747">
        <f>'O5 Details by Class &amp; Accounts'!AO152</f>
        <v>0</v>
      </c>
      <c r="AK138" s="747">
        <f>'O5 Details by Class &amp; Accounts'!AP152</f>
        <v>0</v>
      </c>
      <c r="AL138" s="747">
        <f>'O5 Details by Class &amp; Accounts'!AQ152</f>
        <v>0</v>
      </c>
      <c r="AM138" s="747">
        <f>'O5 Details by Class &amp; Accounts'!AR152</f>
        <v>0</v>
      </c>
      <c r="AN138" s="747">
        <f>'O5 Details by Class &amp; Accounts'!AS152</f>
        <v>0</v>
      </c>
      <c r="AO138" s="747">
        <f>'O5 Details by Class &amp; Accounts'!AT152</f>
        <v>0</v>
      </c>
      <c r="AP138" s="747">
        <f>'O5 Details by Class &amp; Accounts'!AU152</f>
        <v>0</v>
      </c>
      <c r="AQ138" s="747">
        <f>'O5 Details by Class &amp; Accounts'!AV152</f>
        <v>0</v>
      </c>
      <c r="AR138" s="747">
        <f>'O5 Details by Class &amp; Accounts'!AW152</f>
        <v>0</v>
      </c>
      <c r="AS138" s="1076"/>
      <c r="AV138" s="1640" t="s">
        <v>1082</v>
      </c>
    </row>
    <row r="139" spans="1:48" s="603" customFormat="1" ht="12.75" x14ac:dyDescent="0.2">
      <c r="A139" s="1075">
        <v>5105</v>
      </c>
      <c r="B139" s="1044" t="s">
        <v>1337</v>
      </c>
      <c r="C139" s="1054">
        <f t="shared" si="34"/>
        <v>0</v>
      </c>
      <c r="D139" s="747">
        <f>'O5 Details by Class &amp; Accounts'!I153</f>
        <v>0</v>
      </c>
      <c r="E139" s="747">
        <f>'O5 Details by Class &amp; Accounts'!J153</f>
        <v>0</v>
      </c>
      <c r="F139" s="747">
        <f>'O5 Details by Class &amp; Accounts'!K153</f>
        <v>0</v>
      </c>
      <c r="G139" s="747">
        <f>'O5 Details by Class &amp; Accounts'!L153</f>
        <v>0</v>
      </c>
      <c r="H139" s="747">
        <f>'O5 Details by Class &amp; Accounts'!M153</f>
        <v>0</v>
      </c>
      <c r="I139" s="747">
        <f>'O5 Details by Class &amp; Accounts'!N153</f>
        <v>0</v>
      </c>
      <c r="J139" s="747">
        <f>'O5 Details by Class &amp; Accounts'!O153</f>
        <v>0</v>
      </c>
      <c r="K139" s="747">
        <f>'O5 Details by Class &amp; Accounts'!P153</f>
        <v>0</v>
      </c>
      <c r="L139" s="747">
        <f>'O5 Details by Class &amp; Accounts'!Q153</f>
        <v>0</v>
      </c>
      <c r="M139" s="747">
        <f>'O5 Details by Class &amp; Accounts'!R153</f>
        <v>0</v>
      </c>
      <c r="N139" s="747">
        <f>'O5 Details by Class &amp; Accounts'!S153</f>
        <v>0</v>
      </c>
      <c r="O139" s="747">
        <f>'O5 Details by Class &amp; Accounts'!T153</f>
        <v>0</v>
      </c>
      <c r="P139" s="747">
        <f>'O5 Details by Class &amp; Accounts'!U153</f>
        <v>0</v>
      </c>
      <c r="Q139" s="747">
        <f>'O5 Details by Class &amp; Accounts'!V153</f>
        <v>0</v>
      </c>
      <c r="R139" s="747">
        <f>'O5 Details by Class &amp; Accounts'!W153</f>
        <v>0</v>
      </c>
      <c r="S139" s="747">
        <f>'O5 Details by Class &amp; Accounts'!X153</f>
        <v>0</v>
      </c>
      <c r="T139" s="747">
        <f>'O5 Details by Class &amp; Accounts'!Y153</f>
        <v>0</v>
      </c>
      <c r="U139" s="747">
        <f>'O5 Details by Class &amp; Accounts'!Z153</f>
        <v>0</v>
      </c>
      <c r="V139" s="747">
        <f>'O5 Details by Class &amp; Accounts'!AA153</f>
        <v>0</v>
      </c>
      <c r="W139" s="747">
        <f>'O5 Details by Class &amp; Accounts'!AB153</f>
        <v>0</v>
      </c>
      <c r="X139" s="1054">
        <f t="shared" si="35"/>
        <v>0</v>
      </c>
      <c r="Y139" s="747">
        <f>'O5 Details by Class &amp; Accounts'!AD153</f>
        <v>0</v>
      </c>
      <c r="Z139" s="747">
        <f>'O5 Details by Class &amp; Accounts'!AE153</f>
        <v>0</v>
      </c>
      <c r="AA139" s="747">
        <f>'O5 Details by Class &amp; Accounts'!AF153</f>
        <v>0</v>
      </c>
      <c r="AB139" s="747">
        <f>'O5 Details by Class &amp; Accounts'!AG153</f>
        <v>0</v>
      </c>
      <c r="AC139" s="747">
        <f>'O5 Details by Class &amp; Accounts'!AH153</f>
        <v>0</v>
      </c>
      <c r="AD139" s="747">
        <f>'O5 Details by Class &amp; Accounts'!AI153</f>
        <v>0</v>
      </c>
      <c r="AE139" s="747">
        <f>'O5 Details by Class &amp; Accounts'!AJ153</f>
        <v>0</v>
      </c>
      <c r="AF139" s="747">
        <f>'O5 Details by Class &amp; Accounts'!AK153</f>
        <v>0</v>
      </c>
      <c r="AG139" s="747">
        <f>'O5 Details by Class &amp; Accounts'!AL153</f>
        <v>0</v>
      </c>
      <c r="AH139" s="747">
        <f>'O5 Details by Class &amp; Accounts'!AM153</f>
        <v>0</v>
      </c>
      <c r="AI139" s="747">
        <f>'O5 Details by Class &amp; Accounts'!AN153</f>
        <v>0</v>
      </c>
      <c r="AJ139" s="747">
        <f>'O5 Details by Class &amp; Accounts'!AO153</f>
        <v>0</v>
      </c>
      <c r="AK139" s="747">
        <f>'O5 Details by Class &amp; Accounts'!AP153</f>
        <v>0</v>
      </c>
      <c r="AL139" s="747">
        <f>'O5 Details by Class &amp; Accounts'!AQ153</f>
        <v>0</v>
      </c>
      <c r="AM139" s="747">
        <f>'O5 Details by Class &amp; Accounts'!AR153</f>
        <v>0</v>
      </c>
      <c r="AN139" s="747">
        <f>'O5 Details by Class &amp; Accounts'!AS153</f>
        <v>0</v>
      </c>
      <c r="AO139" s="747">
        <f>'O5 Details by Class &amp; Accounts'!AT153</f>
        <v>0</v>
      </c>
      <c r="AP139" s="747">
        <f>'O5 Details by Class &amp; Accounts'!AU153</f>
        <v>0</v>
      </c>
      <c r="AQ139" s="747">
        <f>'O5 Details by Class &amp; Accounts'!AV153</f>
        <v>0</v>
      </c>
      <c r="AR139" s="747">
        <f>'O5 Details by Class &amp; Accounts'!AW153</f>
        <v>0</v>
      </c>
      <c r="AS139" s="1076"/>
      <c r="AV139" s="1640" t="s">
        <v>108</v>
      </c>
    </row>
    <row r="140" spans="1:48" s="603" customFormat="1" ht="25.5" x14ac:dyDescent="0.2">
      <c r="A140" s="1075">
        <v>5110</v>
      </c>
      <c r="B140" s="1044" t="s">
        <v>1407</v>
      </c>
      <c r="C140" s="1054">
        <f t="shared" si="34"/>
        <v>142978.14000000001</v>
      </c>
      <c r="D140" s="747">
        <f>'O5 Details by Class &amp; Accounts'!I154</f>
        <v>74752.593784958546</v>
      </c>
      <c r="E140" s="747">
        <f>'O5 Details by Class &amp; Accounts'!J154</f>
        <v>21423.92303075581</v>
      </c>
      <c r="F140" s="747">
        <f>'O5 Details by Class &amp; Accounts'!K154</f>
        <v>45047.358019243322</v>
      </c>
      <c r="G140" s="747">
        <f>'O5 Details by Class &amp; Accounts'!L154</f>
        <v>0</v>
      </c>
      <c r="H140" s="747">
        <f>'O5 Details by Class &amp; Accounts'!M154</f>
        <v>0</v>
      </c>
      <c r="I140" s="747">
        <f>'O5 Details by Class &amp; Accounts'!N154</f>
        <v>0</v>
      </c>
      <c r="J140" s="747">
        <f>'O5 Details by Class &amp; Accounts'!O154</f>
        <v>1561.9917926311225</v>
      </c>
      <c r="K140" s="747">
        <f>'O5 Details by Class &amp; Accounts'!P154</f>
        <v>76.774468166497428</v>
      </c>
      <c r="L140" s="747">
        <f>'O5 Details by Class &amp; Accounts'!Q154</f>
        <v>115.49890424471656</v>
      </c>
      <c r="M140" s="747">
        <f>'O5 Details by Class &amp; Accounts'!R154</f>
        <v>0</v>
      </c>
      <c r="N140" s="747">
        <f>'O5 Details by Class &amp; Accounts'!S154</f>
        <v>0</v>
      </c>
      <c r="O140" s="747">
        <f>'O5 Details by Class &amp; Accounts'!T154</f>
        <v>0</v>
      </c>
      <c r="P140" s="747">
        <f>'O5 Details by Class &amp; Accounts'!U154</f>
        <v>0</v>
      </c>
      <c r="Q140" s="747">
        <f>'O5 Details by Class &amp; Accounts'!V154</f>
        <v>0</v>
      </c>
      <c r="R140" s="747">
        <f>'O5 Details by Class &amp; Accounts'!W154</f>
        <v>0</v>
      </c>
      <c r="S140" s="747">
        <f>'O5 Details by Class &amp; Accounts'!X154</f>
        <v>0</v>
      </c>
      <c r="T140" s="747">
        <f>'O5 Details by Class &amp; Accounts'!Y154</f>
        <v>0</v>
      </c>
      <c r="U140" s="747">
        <f>'O5 Details by Class &amp; Accounts'!Z154</f>
        <v>0</v>
      </c>
      <c r="V140" s="747">
        <f>'O5 Details by Class &amp; Accounts'!AA154</f>
        <v>0</v>
      </c>
      <c r="W140" s="747">
        <f>'O5 Details by Class &amp; Accounts'!AB154</f>
        <v>0</v>
      </c>
      <c r="X140" s="1054">
        <f t="shared" si="35"/>
        <v>0</v>
      </c>
      <c r="Y140" s="747">
        <f>'O5 Details by Class &amp; Accounts'!AD154</f>
        <v>0</v>
      </c>
      <c r="Z140" s="747">
        <f>'O5 Details by Class &amp; Accounts'!AE154</f>
        <v>0</v>
      </c>
      <c r="AA140" s="747">
        <f>'O5 Details by Class &amp; Accounts'!AF154</f>
        <v>0</v>
      </c>
      <c r="AB140" s="747">
        <f>'O5 Details by Class &amp; Accounts'!AG154</f>
        <v>0</v>
      </c>
      <c r="AC140" s="747">
        <f>'O5 Details by Class &amp; Accounts'!AH154</f>
        <v>0</v>
      </c>
      <c r="AD140" s="747">
        <f>'O5 Details by Class &amp; Accounts'!AI154</f>
        <v>0</v>
      </c>
      <c r="AE140" s="747">
        <f>'O5 Details by Class &amp; Accounts'!AJ154</f>
        <v>0</v>
      </c>
      <c r="AF140" s="747">
        <f>'O5 Details by Class &amp; Accounts'!AK154</f>
        <v>0</v>
      </c>
      <c r="AG140" s="747">
        <f>'O5 Details by Class &amp; Accounts'!AL154</f>
        <v>0</v>
      </c>
      <c r="AH140" s="747">
        <f>'O5 Details by Class &amp; Accounts'!AM154</f>
        <v>0</v>
      </c>
      <c r="AI140" s="747">
        <f>'O5 Details by Class &amp; Accounts'!AN154</f>
        <v>0</v>
      </c>
      <c r="AJ140" s="747">
        <f>'O5 Details by Class &amp; Accounts'!AO154</f>
        <v>0</v>
      </c>
      <c r="AK140" s="747">
        <f>'O5 Details by Class &amp; Accounts'!AP154</f>
        <v>0</v>
      </c>
      <c r="AL140" s="747">
        <f>'O5 Details by Class &amp; Accounts'!AQ154</f>
        <v>0</v>
      </c>
      <c r="AM140" s="747">
        <f>'O5 Details by Class &amp; Accounts'!AR154</f>
        <v>0</v>
      </c>
      <c r="AN140" s="747">
        <f>'O5 Details by Class &amp; Accounts'!AS154</f>
        <v>0</v>
      </c>
      <c r="AO140" s="747">
        <f>'O5 Details by Class &amp; Accounts'!AT154</f>
        <v>0</v>
      </c>
      <c r="AP140" s="747">
        <f>'O5 Details by Class &amp; Accounts'!AU154</f>
        <v>0</v>
      </c>
      <c r="AQ140" s="747">
        <f>'O5 Details by Class &amp; Accounts'!AV154</f>
        <v>0</v>
      </c>
      <c r="AR140" s="747">
        <f>'O5 Details by Class &amp; Accounts'!AW154</f>
        <v>0</v>
      </c>
      <c r="AS140" s="1076"/>
      <c r="AV140" s="1640">
        <v>1808</v>
      </c>
    </row>
    <row r="141" spans="1:48" s="603" customFormat="1" ht="25.5" x14ac:dyDescent="0.2">
      <c r="A141" s="1075">
        <v>5112</v>
      </c>
      <c r="B141" s="1044" t="s">
        <v>1371</v>
      </c>
      <c r="C141" s="1054">
        <f t="shared" si="34"/>
        <v>0</v>
      </c>
      <c r="D141" s="747">
        <f>'O5 Details by Class &amp; Accounts'!I155</f>
        <v>0</v>
      </c>
      <c r="E141" s="747">
        <f>'O5 Details by Class &amp; Accounts'!J155</f>
        <v>0</v>
      </c>
      <c r="F141" s="747">
        <f>'O5 Details by Class &amp; Accounts'!K155</f>
        <v>0</v>
      </c>
      <c r="G141" s="747">
        <f>'O5 Details by Class &amp; Accounts'!L155</f>
        <v>0</v>
      </c>
      <c r="H141" s="747">
        <f>'O5 Details by Class &amp; Accounts'!M155</f>
        <v>0</v>
      </c>
      <c r="I141" s="747">
        <f>'O5 Details by Class &amp; Accounts'!N155</f>
        <v>0</v>
      </c>
      <c r="J141" s="747">
        <f>'O5 Details by Class &amp; Accounts'!O155</f>
        <v>0</v>
      </c>
      <c r="K141" s="747">
        <f>'O5 Details by Class &amp; Accounts'!P155</f>
        <v>0</v>
      </c>
      <c r="L141" s="747">
        <f>'O5 Details by Class &amp; Accounts'!Q155</f>
        <v>0</v>
      </c>
      <c r="M141" s="747">
        <f>'O5 Details by Class &amp; Accounts'!R155</f>
        <v>0</v>
      </c>
      <c r="N141" s="747">
        <f>'O5 Details by Class &amp; Accounts'!S155</f>
        <v>0</v>
      </c>
      <c r="O141" s="747">
        <f>'O5 Details by Class &amp; Accounts'!T155</f>
        <v>0</v>
      </c>
      <c r="P141" s="747">
        <f>'O5 Details by Class &amp; Accounts'!U155</f>
        <v>0</v>
      </c>
      <c r="Q141" s="747">
        <f>'O5 Details by Class &amp; Accounts'!V155</f>
        <v>0</v>
      </c>
      <c r="R141" s="747">
        <f>'O5 Details by Class &amp; Accounts'!W155</f>
        <v>0</v>
      </c>
      <c r="S141" s="747">
        <f>'O5 Details by Class &amp; Accounts'!X155</f>
        <v>0</v>
      </c>
      <c r="T141" s="747">
        <f>'O5 Details by Class &amp; Accounts'!Y155</f>
        <v>0</v>
      </c>
      <c r="U141" s="747">
        <f>'O5 Details by Class &amp; Accounts'!Z155</f>
        <v>0</v>
      </c>
      <c r="V141" s="747">
        <f>'O5 Details by Class &amp; Accounts'!AA155</f>
        <v>0</v>
      </c>
      <c r="W141" s="747">
        <f>'O5 Details by Class &amp; Accounts'!AB155</f>
        <v>0</v>
      </c>
      <c r="X141" s="1054">
        <f t="shared" si="35"/>
        <v>0</v>
      </c>
      <c r="Y141" s="747">
        <f>'O5 Details by Class &amp; Accounts'!AD155</f>
        <v>0</v>
      </c>
      <c r="Z141" s="747">
        <f>'O5 Details by Class &amp; Accounts'!AE155</f>
        <v>0</v>
      </c>
      <c r="AA141" s="747">
        <f>'O5 Details by Class &amp; Accounts'!AF155</f>
        <v>0</v>
      </c>
      <c r="AB141" s="747">
        <f>'O5 Details by Class &amp; Accounts'!AG155</f>
        <v>0</v>
      </c>
      <c r="AC141" s="747">
        <f>'O5 Details by Class &amp; Accounts'!AH155</f>
        <v>0</v>
      </c>
      <c r="AD141" s="747">
        <f>'O5 Details by Class &amp; Accounts'!AI155</f>
        <v>0</v>
      </c>
      <c r="AE141" s="747">
        <f>'O5 Details by Class &amp; Accounts'!AJ155</f>
        <v>0</v>
      </c>
      <c r="AF141" s="747">
        <f>'O5 Details by Class &amp; Accounts'!AK155</f>
        <v>0</v>
      </c>
      <c r="AG141" s="747">
        <f>'O5 Details by Class &amp; Accounts'!AL155</f>
        <v>0</v>
      </c>
      <c r="AH141" s="747">
        <f>'O5 Details by Class &amp; Accounts'!AM155</f>
        <v>0</v>
      </c>
      <c r="AI141" s="747">
        <f>'O5 Details by Class &amp; Accounts'!AN155</f>
        <v>0</v>
      </c>
      <c r="AJ141" s="747">
        <f>'O5 Details by Class &amp; Accounts'!AO155</f>
        <v>0</v>
      </c>
      <c r="AK141" s="747">
        <f>'O5 Details by Class &amp; Accounts'!AP155</f>
        <v>0</v>
      </c>
      <c r="AL141" s="747">
        <f>'O5 Details by Class &amp; Accounts'!AQ155</f>
        <v>0</v>
      </c>
      <c r="AM141" s="747">
        <f>'O5 Details by Class &amp; Accounts'!AR155</f>
        <v>0</v>
      </c>
      <c r="AN141" s="747">
        <f>'O5 Details by Class &amp; Accounts'!AS155</f>
        <v>0</v>
      </c>
      <c r="AO141" s="747">
        <f>'O5 Details by Class &amp; Accounts'!AT155</f>
        <v>0</v>
      </c>
      <c r="AP141" s="747">
        <f>'O5 Details by Class &amp; Accounts'!AU155</f>
        <v>0</v>
      </c>
      <c r="AQ141" s="747">
        <f>'O5 Details by Class &amp; Accounts'!AV155</f>
        <v>0</v>
      </c>
      <c r="AR141" s="747">
        <f>'O5 Details by Class &amp; Accounts'!AW155</f>
        <v>0</v>
      </c>
      <c r="AS141" s="1076"/>
      <c r="AV141" s="1640">
        <v>1815</v>
      </c>
    </row>
    <row r="142" spans="1:48" s="603" customFormat="1" ht="12.75" x14ac:dyDescent="0.2">
      <c r="A142" s="1075">
        <v>5114</v>
      </c>
      <c r="B142" s="1044" t="s">
        <v>7</v>
      </c>
      <c r="C142" s="1054">
        <f t="shared" si="34"/>
        <v>125515.55</v>
      </c>
      <c r="D142" s="747">
        <f>'O5 Details by Class &amp; Accounts'!I156</f>
        <v>55406.759393303022</v>
      </c>
      <c r="E142" s="747">
        <f>'O5 Details by Class &amp; Accounts'!J156</f>
        <v>22737.481884267861</v>
      </c>
      <c r="F142" s="747">
        <f>'O5 Details by Class &amp; Accounts'!K156</f>
        <v>46225.502124164188</v>
      </c>
      <c r="G142" s="747">
        <f>'O5 Details by Class &amp; Accounts'!L156</f>
        <v>0</v>
      </c>
      <c r="H142" s="747">
        <f>'O5 Details by Class &amp; Accounts'!M156</f>
        <v>0</v>
      </c>
      <c r="I142" s="747">
        <f>'O5 Details by Class &amp; Accounts'!N156</f>
        <v>0</v>
      </c>
      <c r="J142" s="747">
        <f>'O5 Details by Class &amp; Accounts'!O156</f>
        <v>1134.3288996558706</v>
      </c>
      <c r="K142" s="747">
        <f>'O5 Details by Class &amp; Accounts'!P156</f>
        <v>0</v>
      </c>
      <c r="L142" s="747">
        <f>'O5 Details by Class &amp; Accounts'!Q156</f>
        <v>11.477698609075777</v>
      </c>
      <c r="M142" s="747">
        <f>'O5 Details by Class &amp; Accounts'!R156</f>
        <v>0</v>
      </c>
      <c r="N142" s="747">
        <f>'O5 Details by Class &amp; Accounts'!S156</f>
        <v>0</v>
      </c>
      <c r="O142" s="747">
        <f>'O5 Details by Class &amp; Accounts'!T156</f>
        <v>0</v>
      </c>
      <c r="P142" s="747">
        <f>'O5 Details by Class &amp; Accounts'!U156</f>
        <v>0</v>
      </c>
      <c r="Q142" s="747">
        <f>'O5 Details by Class &amp; Accounts'!V156</f>
        <v>0</v>
      </c>
      <c r="R142" s="747">
        <f>'O5 Details by Class &amp; Accounts'!W156</f>
        <v>0</v>
      </c>
      <c r="S142" s="747">
        <f>'O5 Details by Class &amp; Accounts'!X156</f>
        <v>0</v>
      </c>
      <c r="T142" s="747">
        <f>'O5 Details by Class &amp; Accounts'!Y156</f>
        <v>0</v>
      </c>
      <c r="U142" s="747">
        <f>'O5 Details by Class &amp; Accounts'!Z156</f>
        <v>0</v>
      </c>
      <c r="V142" s="747">
        <f>'O5 Details by Class &amp; Accounts'!AA156</f>
        <v>0</v>
      </c>
      <c r="W142" s="747">
        <f>'O5 Details by Class &amp; Accounts'!AB156</f>
        <v>0</v>
      </c>
      <c r="X142" s="1054">
        <f t="shared" si="35"/>
        <v>0</v>
      </c>
      <c r="Y142" s="747">
        <f>'O5 Details by Class &amp; Accounts'!AD156</f>
        <v>0</v>
      </c>
      <c r="Z142" s="747">
        <f>'O5 Details by Class &amp; Accounts'!AE156</f>
        <v>0</v>
      </c>
      <c r="AA142" s="747">
        <f>'O5 Details by Class &amp; Accounts'!AF156</f>
        <v>0</v>
      </c>
      <c r="AB142" s="747">
        <f>'O5 Details by Class &amp; Accounts'!AG156</f>
        <v>0</v>
      </c>
      <c r="AC142" s="747">
        <f>'O5 Details by Class &amp; Accounts'!AH156</f>
        <v>0</v>
      </c>
      <c r="AD142" s="747">
        <f>'O5 Details by Class &amp; Accounts'!AI156</f>
        <v>0</v>
      </c>
      <c r="AE142" s="747">
        <f>'O5 Details by Class &amp; Accounts'!AJ156</f>
        <v>0</v>
      </c>
      <c r="AF142" s="747">
        <f>'O5 Details by Class &amp; Accounts'!AK156</f>
        <v>0</v>
      </c>
      <c r="AG142" s="747">
        <f>'O5 Details by Class &amp; Accounts'!AL156</f>
        <v>0</v>
      </c>
      <c r="AH142" s="747">
        <f>'O5 Details by Class &amp; Accounts'!AM156</f>
        <v>0</v>
      </c>
      <c r="AI142" s="747">
        <f>'O5 Details by Class &amp; Accounts'!AN156</f>
        <v>0</v>
      </c>
      <c r="AJ142" s="747">
        <f>'O5 Details by Class &amp; Accounts'!AO156</f>
        <v>0</v>
      </c>
      <c r="AK142" s="747">
        <f>'O5 Details by Class &amp; Accounts'!AP156</f>
        <v>0</v>
      </c>
      <c r="AL142" s="747">
        <f>'O5 Details by Class &amp; Accounts'!AQ156</f>
        <v>0</v>
      </c>
      <c r="AM142" s="747">
        <f>'O5 Details by Class &amp; Accounts'!AR156</f>
        <v>0</v>
      </c>
      <c r="AN142" s="747">
        <f>'O5 Details by Class &amp; Accounts'!AS156</f>
        <v>0</v>
      </c>
      <c r="AO142" s="747">
        <f>'O5 Details by Class &amp; Accounts'!AT156</f>
        <v>0</v>
      </c>
      <c r="AP142" s="747">
        <f>'O5 Details by Class &amp; Accounts'!AU156</f>
        <v>0</v>
      </c>
      <c r="AQ142" s="747">
        <f>'O5 Details by Class &amp; Accounts'!AV156</f>
        <v>0</v>
      </c>
      <c r="AR142" s="747">
        <f>'O5 Details by Class &amp; Accounts'!AW156</f>
        <v>0</v>
      </c>
      <c r="AS142" s="1076"/>
      <c r="AV142" s="1640">
        <v>1820</v>
      </c>
    </row>
    <row r="143" spans="1:48" s="603" customFormat="1" ht="12.75" x14ac:dyDescent="0.2">
      <c r="A143" s="1075">
        <v>5120</v>
      </c>
      <c r="B143" s="1044" t="s">
        <v>8</v>
      </c>
      <c r="C143" s="1054">
        <f t="shared" si="34"/>
        <v>95548.290500000003</v>
      </c>
      <c r="D143" s="747">
        <f>'O5 Details by Class &amp; Accounts'!I157</f>
        <v>42395.894222813091</v>
      </c>
      <c r="E143" s="747">
        <f>'O5 Details by Class &amp; Accounts'!J157</f>
        <v>17398.163823583305</v>
      </c>
      <c r="F143" s="747">
        <f>'O5 Details by Class &amp; Accounts'!K157</f>
        <v>34925.121141375879</v>
      </c>
      <c r="G143" s="747">
        <f>'O5 Details by Class &amp; Accounts'!L157</f>
        <v>0</v>
      </c>
      <c r="H143" s="747">
        <f>'O5 Details by Class &amp; Accounts'!M157</f>
        <v>0</v>
      </c>
      <c r="I143" s="747">
        <f>'O5 Details by Class &amp; Accounts'!N157</f>
        <v>0</v>
      </c>
      <c r="J143" s="747">
        <f>'O5 Details by Class &amp; Accounts'!O157</f>
        <v>820.32885857984331</v>
      </c>
      <c r="K143" s="747">
        <f>'O5 Details by Class &amp; Accounts'!P157</f>
        <v>0</v>
      </c>
      <c r="L143" s="747">
        <f>'O5 Details by Class &amp; Accounts'!Q157</f>
        <v>8.7824536478941102</v>
      </c>
      <c r="M143" s="747">
        <f>'O5 Details by Class &amp; Accounts'!R157</f>
        <v>0</v>
      </c>
      <c r="N143" s="747">
        <f>'O5 Details by Class &amp; Accounts'!S157</f>
        <v>0</v>
      </c>
      <c r="O143" s="747">
        <f>'O5 Details by Class &amp; Accounts'!T157</f>
        <v>0</v>
      </c>
      <c r="P143" s="747">
        <f>'O5 Details by Class &amp; Accounts'!U157</f>
        <v>0</v>
      </c>
      <c r="Q143" s="747">
        <f>'O5 Details by Class &amp; Accounts'!V157</f>
        <v>0</v>
      </c>
      <c r="R143" s="747">
        <f>'O5 Details by Class &amp; Accounts'!W157</f>
        <v>0</v>
      </c>
      <c r="S143" s="747">
        <f>'O5 Details by Class &amp; Accounts'!X157</f>
        <v>0</v>
      </c>
      <c r="T143" s="747">
        <f>'O5 Details by Class &amp; Accounts'!Y157</f>
        <v>0</v>
      </c>
      <c r="U143" s="747">
        <f>'O5 Details by Class &amp; Accounts'!Z157</f>
        <v>0</v>
      </c>
      <c r="V143" s="747">
        <f>'O5 Details by Class &amp; Accounts'!AA157</f>
        <v>0</v>
      </c>
      <c r="W143" s="747">
        <f>'O5 Details by Class &amp; Accounts'!AB157</f>
        <v>0</v>
      </c>
      <c r="X143" s="1054">
        <f t="shared" si="35"/>
        <v>51449.079499999985</v>
      </c>
      <c r="Y143" s="747">
        <f>'O5 Details by Class &amp; Accounts'!AD157</f>
        <v>44610.189350101806</v>
      </c>
      <c r="Z143" s="747">
        <f>'O5 Details by Class &amp; Accounts'!AE157</f>
        <v>4338.8403361315131</v>
      </c>
      <c r="AA143" s="747">
        <f>'O5 Details by Class &amp; Accounts'!AF157</f>
        <v>515.46097370093321</v>
      </c>
      <c r="AB143" s="747">
        <f>'O5 Details by Class &amp; Accounts'!AG157</f>
        <v>0</v>
      </c>
      <c r="AC143" s="747">
        <f>'O5 Details by Class &amp; Accounts'!AH157</f>
        <v>0</v>
      </c>
      <c r="AD143" s="747">
        <f>'O5 Details by Class &amp; Accounts'!AI157</f>
        <v>0</v>
      </c>
      <c r="AE143" s="747">
        <f>'O5 Details by Class &amp; Accounts'!AJ157</f>
        <v>1313.1755405546887</v>
      </c>
      <c r="AF143" s="747">
        <f>'O5 Details by Class &amp; Accounts'!AK157</f>
        <v>372.43264687824154</v>
      </c>
      <c r="AG143" s="747">
        <f>'O5 Details by Class &amp; Accounts'!AL157</f>
        <v>298.98065263281052</v>
      </c>
      <c r="AH143" s="747">
        <f>'O5 Details by Class &amp; Accounts'!AM157</f>
        <v>0</v>
      </c>
      <c r="AI143" s="747">
        <f>'O5 Details by Class &amp; Accounts'!AN157</f>
        <v>0</v>
      </c>
      <c r="AJ143" s="747">
        <f>'O5 Details by Class &amp; Accounts'!AO157</f>
        <v>0</v>
      </c>
      <c r="AK143" s="747">
        <f>'O5 Details by Class &amp; Accounts'!AP157</f>
        <v>0</v>
      </c>
      <c r="AL143" s="747">
        <f>'O5 Details by Class &amp; Accounts'!AQ157</f>
        <v>0</v>
      </c>
      <c r="AM143" s="747">
        <f>'O5 Details by Class &amp; Accounts'!AR157</f>
        <v>0</v>
      </c>
      <c r="AN143" s="747">
        <f>'O5 Details by Class &amp; Accounts'!AS157</f>
        <v>0</v>
      </c>
      <c r="AO143" s="747">
        <f>'O5 Details by Class &amp; Accounts'!AT157</f>
        <v>0</v>
      </c>
      <c r="AP143" s="747">
        <f>'O5 Details by Class &amp; Accounts'!AU157</f>
        <v>0</v>
      </c>
      <c r="AQ143" s="747">
        <f>'O5 Details by Class &amp; Accounts'!AV157</f>
        <v>0</v>
      </c>
      <c r="AR143" s="747">
        <f>'O5 Details by Class &amp; Accounts'!AW157</f>
        <v>0</v>
      </c>
      <c r="AS143" s="1076"/>
      <c r="AV143" s="1640">
        <v>1830</v>
      </c>
    </row>
    <row r="144" spans="1:48" s="603" customFormat="1" ht="25.5" x14ac:dyDescent="0.2">
      <c r="A144" s="1075">
        <v>5125</v>
      </c>
      <c r="B144" s="1044" t="s">
        <v>1373</v>
      </c>
      <c r="C144" s="1054">
        <f t="shared" si="34"/>
        <v>185160.61850000004</v>
      </c>
      <c r="D144" s="747">
        <f>'O5 Details by Class &amp; Accounts'!I158</f>
        <v>82579.778498427098</v>
      </c>
      <c r="E144" s="747">
        <f>'O5 Details by Class &amp; Accounts'!J158</f>
        <v>33888.576740003133</v>
      </c>
      <c r="F144" s="747">
        <f>'O5 Details by Class &amp; Accounts'!K158</f>
        <v>67169.13014246618</v>
      </c>
      <c r="G144" s="747">
        <f>'O5 Details by Class &amp; Accounts'!L158</f>
        <v>0</v>
      </c>
      <c r="H144" s="747">
        <f>'O5 Details by Class &amp; Accounts'!M158</f>
        <v>0</v>
      </c>
      <c r="I144" s="747">
        <f>'O5 Details by Class &amp; Accounts'!N158</f>
        <v>0</v>
      </c>
      <c r="J144" s="747">
        <f>'O5 Details by Class &amp; Accounts'!O158</f>
        <v>1506.0264371899334</v>
      </c>
      <c r="K144" s="747">
        <f>'O5 Details by Class &amp; Accounts'!P158</f>
        <v>0</v>
      </c>
      <c r="L144" s="747">
        <f>'O5 Details by Class &amp; Accounts'!Q158</f>
        <v>17.106681913682635</v>
      </c>
      <c r="M144" s="747">
        <f>'O5 Details by Class &amp; Accounts'!R158</f>
        <v>0</v>
      </c>
      <c r="N144" s="747">
        <f>'O5 Details by Class &amp; Accounts'!S158</f>
        <v>0</v>
      </c>
      <c r="O144" s="747">
        <f>'O5 Details by Class &amp; Accounts'!T158</f>
        <v>0</v>
      </c>
      <c r="P144" s="747">
        <f>'O5 Details by Class &amp; Accounts'!U158</f>
        <v>0</v>
      </c>
      <c r="Q144" s="747">
        <f>'O5 Details by Class &amp; Accounts'!V158</f>
        <v>0</v>
      </c>
      <c r="R144" s="747">
        <f>'O5 Details by Class &amp; Accounts'!W158</f>
        <v>0</v>
      </c>
      <c r="S144" s="747">
        <f>'O5 Details by Class &amp; Accounts'!X158</f>
        <v>0</v>
      </c>
      <c r="T144" s="747">
        <f>'O5 Details by Class &amp; Accounts'!Y158</f>
        <v>0</v>
      </c>
      <c r="U144" s="747">
        <f>'O5 Details by Class &amp; Accounts'!Z158</f>
        <v>0</v>
      </c>
      <c r="V144" s="747">
        <f>'O5 Details by Class &amp; Accounts'!AA158</f>
        <v>0</v>
      </c>
      <c r="W144" s="747">
        <f>'O5 Details by Class &amp; Accounts'!AB158</f>
        <v>0</v>
      </c>
      <c r="X144" s="1054">
        <f t="shared" si="35"/>
        <v>99701.871499999994</v>
      </c>
      <c r="Y144" s="747">
        <f>'O5 Details by Class &amp; Accounts'!AD158</f>
        <v>85774.864205462713</v>
      </c>
      <c r="Z144" s="747">
        <f>'O5 Details by Class &amp; Accounts'!AE158</f>
        <v>8342.565814283309</v>
      </c>
      <c r="AA144" s="747">
        <f>'O5 Details by Class &amp; Accounts'!AF158</f>
        <v>987.58153470556579</v>
      </c>
      <c r="AB144" s="747">
        <f>'O5 Details by Class &amp; Accounts'!AG158</f>
        <v>0</v>
      </c>
      <c r="AC144" s="747">
        <f>'O5 Details by Class &amp; Accounts'!AH158</f>
        <v>0</v>
      </c>
      <c r="AD144" s="747">
        <f>'O5 Details by Class &amp; Accounts'!AI158</f>
        <v>0</v>
      </c>
      <c r="AE144" s="747">
        <f>'O5 Details by Class &amp; Accounts'!AJ158</f>
        <v>3305.8906528755701</v>
      </c>
      <c r="AF144" s="747">
        <f>'O5 Details by Class &amp; Accounts'!AK158</f>
        <v>716.10006989556314</v>
      </c>
      <c r="AG144" s="747">
        <f>'O5 Details by Class &amp; Accounts'!AL158</f>
        <v>574.8692227772716</v>
      </c>
      <c r="AH144" s="747">
        <f>'O5 Details by Class &amp; Accounts'!AM158</f>
        <v>0</v>
      </c>
      <c r="AI144" s="747">
        <f>'O5 Details by Class &amp; Accounts'!AN158</f>
        <v>0</v>
      </c>
      <c r="AJ144" s="747">
        <f>'O5 Details by Class &amp; Accounts'!AO158</f>
        <v>0</v>
      </c>
      <c r="AK144" s="747">
        <f>'O5 Details by Class &amp; Accounts'!AP158</f>
        <v>0</v>
      </c>
      <c r="AL144" s="747">
        <f>'O5 Details by Class &amp; Accounts'!AQ158</f>
        <v>0</v>
      </c>
      <c r="AM144" s="747">
        <f>'O5 Details by Class &amp; Accounts'!AR158</f>
        <v>0</v>
      </c>
      <c r="AN144" s="747">
        <f>'O5 Details by Class &amp; Accounts'!AS158</f>
        <v>0</v>
      </c>
      <c r="AO144" s="747">
        <f>'O5 Details by Class &amp; Accounts'!AT158</f>
        <v>0</v>
      </c>
      <c r="AP144" s="747">
        <f>'O5 Details by Class &amp; Accounts'!AU158</f>
        <v>0</v>
      </c>
      <c r="AQ144" s="747">
        <f>'O5 Details by Class &amp; Accounts'!AV158</f>
        <v>0</v>
      </c>
      <c r="AR144" s="747">
        <f>'O5 Details by Class &amp; Accounts'!AW158</f>
        <v>0</v>
      </c>
      <c r="AS144" s="1076"/>
      <c r="AV144" s="1640">
        <v>1835</v>
      </c>
    </row>
    <row r="145" spans="1:48" s="603" customFormat="1" ht="12.75" x14ac:dyDescent="0.2">
      <c r="A145" s="1075">
        <v>5130</v>
      </c>
      <c r="B145" s="1044" t="s">
        <v>9</v>
      </c>
      <c r="C145" s="1054">
        <f t="shared" si="34"/>
        <v>0</v>
      </c>
      <c r="D145" s="747">
        <f>'O5 Details by Class &amp; Accounts'!I159</f>
        <v>0</v>
      </c>
      <c r="E145" s="747">
        <f>'O5 Details by Class &amp; Accounts'!J159</f>
        <v>0</v>
      </c>
      <c r="F145" s="747">
        <f>'O5 Details by Class &amp; Accounts'!K159</f>
        <v>0</v>
      </c>
      <c r="G145" s="747">
        <f>'O5 Details by Class &amp; Accounts'!L159</f>
        <v>0</v>
      </c>
      <c r="H145" s="747">
        <f>'O5 Details by Class &amp; Accounts'!M159</f>
        <v>0</v>
      </c>
      <c r="I145" s="747">
        <f>'O5 Details by Class &amp; Accounts'!N159</f>
        <v>0</v>
      </c>
      <c r="J145" s="747">
        <f>'O5 Details by Class &amp; Accounts'!O159</f>
        <v>0</v>
      </c>
      <c r="K145" s="747">
        <f>'O5 Details by Class &amp; Accounts'!P159</f>
        <v>0</v>
      </c>
      <c r="L145" s="747">
        <f>'O5 Details by Class &amp; Accounts'!Q159</f>
        <v>0</v>
      </c>
      <c r="M145" s="747">
        <f>'O5 Details by Class &amp; Accounts'!R159</f>
        <v>0</v>
      </c>
      <c r="N145" s="747">
        <f>'O5 Details by Class &amp; Accounts'!S159</f>
        <v>0</v>
      </c>
      <c r="O145" s="747">
        <f>'O5 Details by Class &amp; Accounts'!T159</f>
        <v>0</v>
      </c>
      <c r="P145" s="747">
        <f>'O5 Details by Class &amp; Accounts'!U159</f>
        <v>0</v>
      </c>
      <c r="Q145" s="747">
        <f>'O5 Details by Class &amp; Accounts'!V159</f>
        <v>0</v>
      </c>
      <c r="R145" s="747">
        <f>'O5 Details by Class &amp; Accounts'!W159</f>
        <v>0</v>
      </c>
      <c r="S145" s="747">
        <f>'O5 Details by Class &amp; Accounts'!X159</f>
        <v>0</v>
      </c>
      <c r="T145" s="747">
        <f>'O5 Details by Class &amp; Accounts'!Y159</f>
        <v>0</v>
      </c>
      <c r="U145" s="747">
        <f>'O5 Details by Class &amp; Accounts'!Z159</f>
        <v>0</v>
      </c>
      <c r="V145" s="747">
        <f>'O5 Details by Class &amp; Accounts'!AA159</f>
        <v>0</v>
      </c>
      <c r="W145" s="747">
        <f>'O5 Details by Class &amp; Accounts'!AB159</f>
        <v>0</v>
      </c>
      <c r="X145" s="1054">
        <f t="shared" si="35"/>
        <v>291476.53999999998</v>
      </c>
      <c r="Y145" s="747">
        <f>'O5 Details by Class &amp; Accounts'!AD159</f>
        <v>291476.53999999998</v>
      </c>
      <c r="Z145" s="747">
        <f>'O5 Details by Class &amp; Accounts'!AE159</f>
        <v>0</v>
      </c>
      <c r="AA145" s="747">
        <f>'O5 Details by Class &amp; Accounts'!AF159</f>
        <v>0</v>
      </c>
      <c r="AB145" s="747">
        <f>'O5 Details by Class &amp; Accounts'!AG159</f>
        <v>0</v>
      </c>
      <c r="AC145" s="747">
        <f>'O5 Details by Class &amp; Accounts'!AH159</f>
        <v>0</v>
      </c>
      <c r="AD145" s="747">
        <f>'O5 Details by Class &amp; Accounts'!AI159</f>
        <v>0</v>
      </c>
      <c r="AE145" s="747">
        <f>'O5 Details by Class &amp; Accounts'!AJ159</f>
        <v>0</v>
      </c>
      <c r="AF145" s="747">
        <f>'O5 Details by Class &amp; Accounts'!AK159</f>
        <v>0</v>
      </c>
      <c r="AG145" s="747">
        <f>'O5 Details by Class &amp; Accounts'!AL159</f>
        <v>0</v>
      </c>
      <c r="AH145" s="747">
        <f>'O5 Details by Class &amp; Accounts'!AM159</f>
        <v>0</v>
      </c>
      <c r="AI145" s="747">
        <f>'O5 Details by Class &amp; Accounts'!AN159</f>
        <v>0</v>
      </c>
      <c r="AJ145" s="747">
        <f>'O5 Details by Class &amp; Accounts'!AO159</f>
        <v>0</v>
      </c>
      <c r="AK145" s="747">
        <f>'O5 Details by Class &amp; Accounts'!AP159</f>
        <v>0</v>
      </c>
      <c r="AL145" s="747">
        <f>'O5 Details by Class &amp; Accounts'!AQ159</f>
        <v>0</v>
      </c>
      <c r="AM145" s="747">
        <f>'O5 Details by Class &amp; Accounts'!AR159</f>
        <v>0</v>
      </c>
      <c r="AN145" s="747">
        <f>'O5 Details by Class &amp; Accounts'!AS159</f>
        <v>0</v>
      </c>
      <c r="AO145" s="747">
        <f>'O5 Details by Class &amp; Accounts'!AT159</f>
        <v>0</v>
      </c>
      <c r="AP145" s="747">
        <f>'O5 Details by Class &amp; Accounts'!AU159</f>
        <v>0</v>
      </c>
      <c r="AQ145" s="747">
        <f>'O5 Details by Class &amp; Accounts'!AV159</f>
        <v>0</v>
      </c>
      <c r="AR145" s="747">
        <f>'O5 Details by Class &amp; Accounts'!AW159</f>
        <v>0</v>
      </c>
      <c r="AS145" s="1076"/>
      <c r="AV145" s="1640">
        <v>1855</v>
      </c>
    </row>
    <row r="146" spans="1:48" s="603" customFormat="1" ht="25.5" x14ac:dyDescent="0.2">
      <c r="A146" s="1075">
        <v>5135</v>
      </c>
      <c r="B146" s="1044" t="s">
        <v>10</v>
      </c>
      <c r="C146" s="1054">
        <f t="shared" si="34"/>
        <v>338935.27850000007</v>
      </c>
      <c r="D146" s="747">
        <f>'O5 Details by Class &amp; Accounts'!I160</f>
        <v>150839.72316846965</v>
      </c>
      <c r="E146" s="747">
        <f>'O5 Details by Class &amp; Accounts'!J160</f>
        <v>61900.668989235361</v>
      </c>
      <c r="F146" s="747">
        <f>'O5 Details by Class &amp; Accounts'!K160</f>
        <v>123343.00094486677</v>
      </c>
      <c r="G146" s="747">
        <f>'O5 Details by Class &amp; Accounts'!L160</f>
        <v>0</v>
      </c>
      <c r="H146" s="747">
        <f>'O5 Details by Class &amp; Accounts'!M160</f>
        <v>0</v>
      </c>
      <c r="I146" s="747">
        <f>'O5 Details by Class &amp; Accounts'!N160</f>
        <v>0</v>
      </c>
      <c r="J146" s="747">
        <f>'O5 Details by Class &amp; Accounts'!O160</f>
        <v>2820.6384358705059</v>
      </c>
      <c r="K146" s="747">
        <f>'O5 Details by Class &amp; Accounts'!P160</f>
        <v>0</v>
      </c>
      <c r="L146" s="747">
        <f>'O5 Details by Class &amp; Accounts'!Q160</f>
        <v>31.246961557787465</v>
      </c>
      <c r="M146" s="747">
        <f>'O5 Details by Class &amp; Accounts'!R160</f>
        <v>0</v>
      </c>
      <c r="N146" s="747">
        <f>'O5 Details by Class &amp; Accounts'!S160</f>
        <v>0</v>
      </c>
      <c r="O146" s="747">
        <f>'O5 Details by Class &amp; Accounts'!T160</f>
        <v>0</v>
      </c>
      <c r="P146" s="747">
        <f>'O5 Details by Class &amp; Accounts'!U160</f>
        <v>0</v>
      </c>
      <c r="Q146" s="747">
        <f>'O5 Details by Class &amp; Accounts'!V160</f>
        <v>0</v>
      </c>
      <c r="R146" s="747">
        <f>'O5 Details by Class &amp; Accounts'!W160</f>
        <v>0</v>
      </c>
      <c r="S146" s="747">
        <f>'O5 Details by Class &amp; Accounts'!X160</f>
        <v>0</v>
      </c>
      <c r="T146" s="747">
        <f>'O5 Details by Class &amp; Accounts'!Y160</f>
        <v>0</v>
      </c>
      <c r="U146" s="747">
        <f>'O5 Details by Class &amp; Accounts'!Z160</f>
        <v>0</v>
      </c>
      <c r="V146" s="747">
        <f>'O5 Details by Class &amp; Accounts'!AA160</f>
        <v>0</v>
      </c>
      <c r="W146" s="747">
        <f>'O5 Details by Class &amp; Accounts'!AB160</f>
        <v>0</v>
      </c>
      <c r="X146" s="1054">
        <f t="shared" si="35"/>
        <v>182503.61150000003</v>
      </c>
      <c r="Y146" s="747">
        <f>'O5 Details by Class &amp; Accounts'!AD160</f>
        <v>157524.87971619886</v>
      </c>
      <c r="Z146" s="747">
        <f>'O5 Details by Class &amp; Accounts'!AE160</f>
        <v>15321.058081439163</v>
      </c>
      <c r="AA146" s="747">
        <f>'O5 Details by Class &amp; Accounts'!AF160</f>
        <v>1816.4003191483214</v>
      </c>
      <c r="AB146" s="747">
        <f>'O5 Details by Class &amp; Accounts'!AG160</f>
        <v>0</v>
      </c>
      <c r="AC146" s="747">
        <f>'O5 Details by Class &amp; Accounts'!AH160</f>
        <v>0</v>
      </c>
      <c r="AD146" s="747">
        <f>'O5 Details by Class &amp; Accounts'!AI160</f>
        <v>0</v>
      </c>
      <c r="AE146" s="747">
        <f>'O5 Details by Class &amp; Accounts'!AJ160</f>
        <v>5470.4181865388809</v>
      </c>
      <c r="AF146" s="747">
        <f>'O5 Details by Class &amp; Accounts'!AK160</f>
        <v>1315.1122816685977</v>
      </c>
      <c r="AG146" s="747">
        <f>'O5 Details by Class &amp; Accounts'!AL160</f>
        <v>1055.7429150061798</v>
      </c>
      <c r="AH146" s="747">
        <f>'O5 Details by Class &amp; Accounts'!AM160</f>
        <v>0</v>
      </c>
      <c r="AI146" s="747">
        <f>'O5 Details by Class &amp; Accounts'!AN160</f>
        <v>0</v>
      </c>
      <c r="AJ146" s="747">
        <f>'O5 Details by Class &amp; Accounts'!AO160</f>
        <v>0</v>
      </c>
      <c r="AK146" s="747">
        <f>'O5 Details by Class &amp; Accounts'!AP160</f>
        <v>0</v>
      </c>
      <c r="AL146" s="747">
        <f>'O5 Details by Class &amp; Accounts'!AQ160</f>
        <v>0</v>
      </c>
      <c r="AM146" s="747">
        <f>'O5 Details by Class &amp; Accounts'!AR160</f>
        <v>0</v>
      </c>
      <c r="AN146" s="747">
        <f>'O5 Details by Class &amp; Accounts'!AS160</f>
        <v>0</v>
      </c>
      <c r="AO146" s="747">
        <f>'O5 Details by Class &amp; Accounts'!AT160</f>
        <v>0</v>
      </c>
      <c r="AP146" s="747">
        <f>'O5 Details by Class &amp; Accounts'!AU160</f>
        <v>0</v>
      </c>
      <c r="AQ146" s="747">
        <f>'O5 Details by Class &amp; Accounts'!AV160</f>
        <v>0</v>
      </c>
      <c r="AR146" s="747">
        <f>'O5 Details by Class &amp; Accounts'!AW160</f>
        <v>0</v>
      </c>
      <c r="AS146" s="1076"/>
      <c r="AV146" s="1640" t="s">
        <v>504</v>
      </c>
    </row>
    <row r="147" spans="1:48" s="603" customFormat="1" ht="12.75" x14ac:dyDescent="0.2">
      <c r="A147" s="1075">
        <v>5145</v>
      </c>
      <c r="B147" s="1044" t="s">
        <v>11</v>
      </c>
      <c r="C147" s="1054">
        <f t="shared" si="34"/>
        <v>72466.244500000001</v>
      </c>
      <c r="D147" s="747">
        <f>'O5 Details by Class &amp; Accounts'!I161</f>
        <v>32814.51134879898</v>
      </c>
      <c r="E147" s="747">
        <f>'O5 Details by Class &amp; Accounts'!J161</f>
        <v>13466.215413143293</v>
      </c>
      <c r="F147" s="747">
        <f>'O5 Details by Class &amp; Accounts'!K161</f>
        <v>25687.542580699162</v>
      </c>
      <c r="G147" s="747">
        <f>'O5 Details by Class &amp; Accounts'!L161</f>
        <v>0</v>
      </c>
      <c r="H147" s="747">
        <f>'O5 Details by Class &amp; Accounts'!M161</f>
        <v>0</v>
      </c>
      <c r="I147" s="747">
        <f>'O5 Details by Class &amp; Accounts'!N161</f>
        <v>0</v>
      </c>
      <c r="J147" s="747">
        <f>'O5 Details by Class &amp; Accounts'!O161</f>
        <v>491.17751975280129</v>
      </c>
      <c r="K147" s="747">
        <f>'O5 Details by Class &amp; Accounts'!P161</f>
        <v>0</v>
      </c>
      <c r="L147" s="747">
        <f>'O5 Details by Class &amp; Accounts'!Q161</f>
        <v>6.7976376057671954</v>
      </c>
      <c r="M147" s="747">
        <f>'O5 Details by Class &amp; Accounts'!R161</f>
        <v>0</v>
      </c>
      <c r="N147" s="747">
        <f>'O5 Details by Class &amp; Accounts'!S161</f>
        <v>0</v>
      </c>
      <c r="O147" s="747">
        <f>'O5 Details by Class &amp; Accounts'!T161</f>
        <v>0</v>
      </c>
      <c r="P147" s="747">
        <f>'O5 Details by Class &amp; Accounts'!U161</f>
        <v>0</v>
      </c>
      <c r="Q147" s="747">
        <f>'O5 Details by Class &amp; Accounts'!V161</f>
        <v>0</v>
      </c>
      <c r="R147" s="747">
        <f>'O5 Details by Class &amp; Accounts'!W161</f>
        <v>0</v>
      </c>
      <c r="S147" s="747">
        <f>'O5 Details by Class &amp; Accounts'!X161</f>
        <v>0</v>
      </c>
      <c r="T147" s="747">
        <f>'O5 Details by Class &amp; Accounts'!Y161</f>
        <v>0</v>
      </c>
      <c r="U147" s="747">
        <f>'O5 Details by Class &amp; Accounts'!Z161</f>
        <v>0</v>
      </c>
      <c r="V147" s="747">
        <f>'O5 Details by Class &amp; Accounts'!AA161</f>
        <v>0</v>
      </c>
      <c r="W147" s="747">
        <f>'O5 Details by Class &amp; Accounts'!AB161</f>
        <v>0</v>
      </c>
      <c r="X147" s="1054">
        <f t="shared" si="35"/>
        <v>39020.285500000005</v>
      </c>
      <c r="Y147" s="747">
        <f>'O5 Details by Class &amp; Accounts'!AD161</f>
        <v>32778.21692351059</v>
      </c>
      <c r="Z147" s="747">
        <f>'O5 Details by Class &amp; Accounts'!AE161</f>
        <v>3188.048555859174</v>
      </c>
      <c r="AA147" s="747">
        <f>'O5 Details by Class &amp; Accounts'!AF161</f>
        <v>373.22172727653259</v>
      </c>
      <c r="AB147" s="747">
        <f>'O5 Details by Class &amp; Accounts'!AG161</f>
        <v>0</v>
      </c>
      <c r="AC147" s="747">
        <f>'O5 Details by Class &amp; Accounts'!AH161</f>
        <v>0</v>
      </c>
      <c r="AD147" s="747">
        <f>'O5 Details by Class &amp; Accounts'!AI161</f>
        <v>0</v>
      </c>
      <c r="AE147" s="747">
        <f>'O5 Details by Class &amp; Accounts'!AJ161</f>
        <v>2187.4641224541751</v>
      </c>
      <c r="AF147" s="747">
        <f>'O5 Details by Class &amp; Accounts'!AK161</f>
        <v>273.65223655443549</v>
      </c>
      <c r="AG147" s="747">
        <f>'O5 Details by Class &amp; Accounts'!AL161</f>
        <v>219.68193434508854</v>
      </c>
      <c r="AH147" s="747">
        <f>'O5 Details by Class &amp; Accounts'!AM161</f>
        <v>0</v>
      </c>
      <c r="AI147" s="747">
        <f>'O5 Details by Class &amp; Accounts'!AN161</f>
        <v>0</v>
      </c>
      <c r="AJ147" s="747">
        <f>'O5 Details by Class &amp; Accounts'!AO161</f>
        <v>0</v>
      </c>
      <c r="AK147" s="747">
        <f>'O5 Details by Class &amp; Accounts'!AP161</f>
        <v>0</v>
      </c>
      <c r="AL147" s="747">
        <f>'O5 Details by Class &amp; Accounts'!AQ161</f>
        <v>0</v>
      </c>
      <c r="AM147" s="747">
        <f>'O5 Details by Class &amp; Accounts'!AR161</f>
        <v>0</v>
      </c>
      <c r="AN147" s="747">
        <f>'O5 Details by Class &amp; Accounts'!AS161</f>
        <v>0</v>
      </c>
      <c r="AO147" s="747">
        <f>'O5 Details by Class &amp; Accounts'!AT161</f>
        <v>0</v>
      </c>
      <c r="AP147" s="747">
        <f>'O5 Details by Class &amp; Accounts'!AU161</f>
        <v>0</v>
      </c>
      <c r="AQ147" s="747">
        <f>'O5 Details by Class &amp; Accounts'!AV161</f>
        <v>0</v>
      </c>
      <c r="AR147" s="747">
        <f>'O5 Details by Class &amp; Accounts'!AW161</f>
        <v>0</v>
      </c>
      <c r="AS147" s="1076"/>
      <c r="AV147" s="1640">
        <v>1840</v>
      </c>
    </row>
    <row r="148" spans="1:48" s="603" customFormat="1" ht="25.5" x14ac:dyDescent="0.2">
      <c r="A148" s="1075">
        <v>5150</v>
      </c>
      <c r="B148" s="1044" t="s">
        <v>12</v>
      </c>
      <c r="C148" s="1054">
        <f t="shared" si="34"/>
        <v>31698.582500000011</v>
      </c>
      <c r="D148" s="747">
        <f>'O5 Details by Class &amp; Accounts'!I162</f>
        <v>14714.993495873956</v>
      </c>
      <c r="E148" s="747">
        <f>'O5 Details by Class &amp; Accounts'!J162</f>
        <v>6038.6476614619369</v>
      </c>
      <c r="F148" s="747">
        <f>'O5 Details by Class &amp; Accounts'!K162</f>
        <v>10798.657370262603</v>
      </c>
      <c r="G148" s="747">
        <f>'O5 Details by Class &amp; Accounts'!L162</f>
        <v>0</v>
      </c>
      <c r="H148" s="747">
        <f>'O5 Details by Class &amp; Accounts'!M162</f>
        <v>0</v>
      </c>
      <c r="I148" s="747">
        <f>'O5 Details by Class &amp; Accounts'!N162</f>
        <v>0</v>
      </c>
      <c r="J148" s="747">
        <f>'O5 Details by Class &amp; Accounts'!O162</f>
        <v>143.23571146314478</v>
      </c>
      <c r="K148" s="747">
        <f>'O5 Details by Class &amp; Accounts'!P162</f>
        <v>0</v>
      </c>
      <c r="L148" s="747">
        <f>'O5 Details by Class &amp; Accounts'!Q162</f>
        <v>3.0482609383678505</v>
      </c>
      <c r="M148" s="747">
        <f>'O5 Details by Class &amp; Accounts'!R162</f>
        <v>0</v>
      </c>
      <c r="N148" s="747">
        <f>'O5 Details by Class &amp; Accounts'!S162</f>
        <v>0</v>
      </c>
      <c r="O148" s="747">
        <f>'O5 Details by Class &amp; Accounts'!T162</f>
        <v>0</v>
      </c>
      <c r="P148" s="747">
        <f>'O5 Details by Class &amp; Accounts'!U162</f>
        <v>0</v>
      </c>
      <c r="Q148" s="747">
        <f>'O5 Details by Class &amp; Accounts'!V162</f>
        <v>0</v>
      </c>
      <c r="R148" s="747">
        <f>'O5 Details by Class &amp; Accounts'!W162</f>
        <v>0</v>
      </c>
      <c r="S148" s="747">
        <f>'O5 Details by Class &amp; Accounts'!X162</f>
        <v>0</v>
      </c>
      <c r="T148" s="747">
        <f>'O5 Details by Class &amp; Accounts'!Y162</f>
        <v>0</v>
      </c>
      <c r="U148" s="747">
        <f>'O5 Details by Class &amp; Accounts'!Z162</f>
        <v>0</v>
      </c>
      <c r="V148" s="747">
        <f>'O5 Details by Class &amp; Accounts'!AA162</f>
        <v>0</v>
      </c>
      <c r="W148" s="747">
        <f>'O5 Details by Class &amp; Accounts'!AB162</f>
        <v>0</v>
      </c>
      <c r="X148" s="1054">
        <f t="shared" si="35"/>
        <v>17068.467499999995</v>
      </c>
      <c r="Y148" s="747">
        <f>'O5 Details by Class &amp; Accounts'!AD162</f>
        <v>13761.019082259654</v>
      </c>
      <c r="Z148" s="747">
        <f>'O5 Details by Class &amp; Accounts'!AE162</f>
        <v>1338.4131636788798</v>
      </c>
      <c r="AA148" s="747">
        <f>'O5 Details by Class &amp; Accounts'!AF162</f>
        <v>153.56939771733323</v>
      </c>
      <c r="AB148" s="747">
        <f>'O5 Details by Class &amp; Accounts'!AG162</f>
        <v>0</v>
      </c>
      <c r="AC148" s="747">
        <f>'O5 Details by Class &amp; Accounts'!AH162</f>
        <v>0</v>
      </c>
      <c r="AD148" s="747">
        <f>'O5 Details by Class &amp; Accounts'!AI162</f>
        <v>0</v>
      </c>
      <c r="AE148" s="747">
        <f>'O5 Details by Class &amp; Accounts'!AJ162</f>
        <v>1608.3532804672611</v>
      </c>
      <c r="AF148" s="747">
        <f>'O5 Details by Class &amp; Accounts'!AK162</f>
        <v>114.88525010119142</v>
      </c>
      <c r="AG148" s="747">
        <f>'O5 Details by Class &amp; Accounts'!AL162</f>
        <v>92.227325775678651</v>
      </c>
      <c r="AH148" s="747">
        <f>'O5 Details by Class &amp; Accounts'!AM162</f>
        <v>0</v>
      </c>
      <c r="AI148" s="747">
        <f>'O5 Details by Class &amp; Accounts'!AN162</f>
        <v>0</v>
      </c>
      <c r="AJ148" s="747">
        <f>'O5 Details by Class &amp; Accounts'!AO162</f>
        <v>0</v>
      </c>
      <c r="AK148" s="747">
        <f>'O5 Details by Class &amp; Accounts'!AP162</f>
        <v>0</v>
      </c>
      <c r="AL148" s="747">
        <f>'O5 Details by Class &amp; Accounts'!AQ162</f>
        <v>0</v>
      </c>
      <c r="AM148" s="747">
        <f>'O5 Details by Class &amp; Accounts'!AR162</f>
        <v>0</v>
      </c>
      <c r="AN148" s="747">
        <f>'O5 Details by Class &amp; Accounts'!AS162</f>
        <v>0</v>
      </c>
      <c r="AO148" s="747">
        <f>'O5 Details by Class &amp; Accounts'!AT162</f>
        <v>0</v>
      </c>
      <c r="AP148" s="747">
        <f>'O5 Details by Class &amp; Accounts'!AU162</f>
        <v>0</v>
      </c>
      <c r="AQ148" s="747">
        <f>'O5 Details by Class &amp; Accounts'!AV162</f>
        <v>0</v>
      </c>
      <c r="AR148" s="747">
        <f>'O5 Details by Class &amp; Accounts'!AW162</f>
        <v>0</v>
      </c>
      <c r="AS148" s="1076"/>
      <c r="AV148" s="1640">
        <v>1845</v>
      </c>
    </row>
    <row r="149" spans="1:48" s="603" customFormat="1" ht="12.75" x14ac:dyDescent="0.2">
      <c r="A149" s="1075">
        <v>5155</v>
      </c>
      <c r="B149" s="1044" t="s">
        <v>13</v>
      </c>
      <c r="C149" s="1054">
        <f t="shared" si="34"/>
        <v>0</v>
      </c>
      <c r="D149" s="747">
        <f>'O5 Details by Class &amp; Accounts'!I163</f>
        <v>0</v>
      </c>
      <c r="E149" s="747">
        <f>'O5 Details by Class &amp; Accounts'!J163</f>
        <v>0</v>
      </c>
      <c r="F149" s="747">
        <f>'O5 Details by Class &amp; Accounts'!K163</f>
        <v>0</v>
      </c>
      <c r="G149" s="747">
        <f>'O5 Details by Class &amp; Accounts'!L163</f>
        <v>0</v>
      </c>
      <c r="H149" s="747">
        <f>'O5 Details by Class &amp; Accounts'!M163</f>
        <v>0</v>
      </c>
      <c r="I149" s="747">
        <f>'O5 Details by Class &amp; Accounts'!N163</f>
        <v>0</v>
      </c>
      <c r="J149" s="747">
        <f>'O5 Details by Class &amp; Accounts'!O163</f>
        <v>0</v>
      </c>
      <c r="K149" s="747">
        <f>'O5 Details by Class &amp; Accounts'!P163</f>
        <v>0</v>
      </c>
      <c r="L149" s="747">
        <f>'O5 Details by Class &amp; Accounts'!Q163</f>
        <v>0</v>
      </c>
      <c r="M149" s="747">
        <f>'O5 Details by Class &amp; Accounts'!R163</f>
        <v>0</v>
      </c>
      <c r="N149" s="747">
        <f>'O5 Details by Class &amp; Accounts'!S163</f>
        <v>0</v>
      </c>
      <c r="O149" s="747">
        <f>'O5 Details by Class &amp; Accounts'!T163</f>
        <v>0</v>
      </c>
      <c r="P149" s="747">
        <f>'O5 Details by Class &amp; Accounts'!U163</f>
        <v>0</v>
      </c>
      <c r="Q149" s="747">
        <f>'O5 Details by Class &amp; Accounts'!V163</f>
        <v>0</v>
      </c>
      <c r="R149" s="747">
        <f>'O5 Details by Class &amp; Accounts'!W163</f>
        <v>0</v>
      </c>
      <c r="S149" s="747">
        <f>'O5 Details by Class &amp; Accounts'!X163</f>
        <v>0</v>
      </c>
      <c r="T149" s="747">
        <f>'O5 Details by Class &amp; Accounts'!Y163</f>
        <v>0</v>
      </c>
      <c r="U149" s="747">
        <f>'O5 Details by Class &amp; Accounts'!Z163</f>
        <v>0</v>
      </c>
      <c r="V149" s="747">
        <f>'O5 Details by Class &amp; Accounts'!AA163</f>
        <v>0</v>
      </c>
      <c r="W149" s="747">
        <f>'O5 Details by Class &amp; Accounts'!AB163</f>
        <v>0</v>
      </c>
      <c r="X149" s="1054">
        <f t="shared" si="35"/>
        <v>142806.51</v>
      </c>
      <c r="Y149" s="747">
        <f>'O5 Details by Class &amp; Accounts'!AD163</f>
        <v>142806.51</v>
      </c>
      <c r="Z149" s="747">
        <f>'O5 Details by Class &amp; Accounts'!AE163</f>
        <v>0</v>
      </c>
      <c r="AA149" s="747">
        <f>'O5 Details by Class &amp; Accounts'!AF163</f>
        <v>0</v>
      </c>
      <c r="AB149" s="747">
        <f>'O5 Details by Class &amp; Accounts'!AG163</f>
        <v>0</v>
      </c>
      <c r="AC149" s="747">
        <f>'O5 Details by Class &amp; Accounts'!AH163</f>
        <v>0</v>
      </c>
      <c r="AD149" s="747">
        <f>'O5 Details by Class &amp; Accounts'!AI163</f>
        <v>0</v>
      </c>
      <c r="AE149" s="747">
        <f>'O5 Details by Class &amp; Accounts'!AJ163</f>
        <v>0</v>
      </c>
      <c r="AF149" s="747">
        <f>'O5 Details by Class &amp; Accounts'!AK163</f>
        <v>0</v>
      </c>
      <c r="AG149" s="747">
        <f>'O5 Details by Class &amp; Accounts'!AL163</f>
        <v>0</v>
      </c>
      <c r="AH149" s="747">
        <f>'O5 Details by Class &amp; Accounts'!AM163</f>
        <v>0</v>
      </c>
      <c r="AI149" s="747">
        <f>'O5 Details by Class &amp; Accounts'!AN163</f>
        <v>0</v>
      </c>
      <c r="AJ149" s="747">
        <f>'O5 Details by Class &amp; Accounts'!AO163</f>
        <v>0</v>
      </c>
      <c r="AK149" s="747">
        <f>'O5 Details by Class &amp; Accounts'!AP163</f>
        <v>0</v>
      </c>
      <c r="AL149" s="747">
        <f>'O5 Details by Class &amp; Accounts'!AQ163</f>
        <v>0</v>
      </c>
      <c r="AM149" s="747">
        <f>'O5 Details by Class &amp; Accounts'!AR163</f>
        <v>0</v>
      </c>
      <c r="AN149" s="747">
        <f>'O5 Details by Class &amp; Accounts'!AS163</f>
        <v>0</v>
      </c>
      <c r="AO149" s="747">
        <f>'O5 Details by Class &amp; Accounts'!AT163</f>
        <v>0</v>
      </c>
      <c r="AP149" s="747">
        <f>'O5 Details by Class &amp; Accounts'!AU163</f>
        <v>0</v>
      </c>
      <c r="AQ149" s="747">
        <f>'O5 Details by Class &amp; Accounts'!AV163</f>
        <v>0</v>
      </c>
      <c r="AR149" s="747">
        <f>'O5 Details by Class &amp; Accounts'!AW163</f>
        <v>0</v>
      </c>
      <c r="AS149" s="1076"/>
      <c r="AV149" s="1640">
        <v>1855</v>
      </c>
    </row>
    <row r="150" spans="1:48" s="603" customFormat="1" ht="12.75" x14ac:dyDescent="0.2">
      <c r="A150" s="1075">
        <v>5160</v>
      </c>
      <c r="B150" s="1044" t="s">
        <v>14</v>
      </c>
      <c r="C150" s="1054">
        <f t="shared" si="34"/>
        <v>105856.198</v>
      </c>
      <c r="D150" s="747">
        <f>'O5 Details by Class &amp; Accounts'!I164</f>
        <v>51042.937565841021</v>
      </c>
      <c r="E150" s="747">
        <f>'O5 Details by Class &amp; Accounts'!J164</f>
        <v>20946.683778864084</v>
      </c>
      <c r="F150" s="747">
        <f>'O5 Details by Class &amp; Accounts'!K164</f>
        <v>32811.013483974762</v>
      </c>
      <c r="G150" s="747">
        <f>'O5 Details by Class &amp; Accounts'!L164</f>
        <v>0</v>
      </c>
      <c r="H150" s="747">
        <f>'O5 Details by Class &amp; Accounts'!M164</f>
        <v>0</v>
      </c>
      <c r="I150" s="747">
        <f>'O5 Details by Class &amp; Accounts'!N164</f>
        <v>0</v>
      </c>
      <c r="J150" s="747">
        <f>'O5 Details by Class &amp; Accounts'!O164</f>
        <v>1044.9894532410071</v>
      </c>
      <c r="K150" s="747">
        <f>'O5 Details by Class &amp; Accounts'!P164</f>
        <v>0</v>
      </c>
      <c r="L150" s="747">
        <f>'O5 Details by Class &amp; Accounts'!Q164</f>
        <v>10.573718079123163</v>
      </c>
      <c r="M150" s="747">
        <f>'O5 Details by Class &amp; Accounts'!R164</f>
        <v>0</v>
      </c>
      <c r="N150" s="747">
        <f>'O5 Details by Class &amp; Accounts'!S164</f>
        <v>0</v>
      </c>
      <c r="O150" s="747">
        <f>'O5 Details by Class &amp; Accounts'!T164</f>
        <v>0</v>
      </c>
      <c r="P150" s="747">
        <f>'O5 Details by Class &amp; Accounts'!U164</f>
        <v>0</v>
      </c>
      <c r="Q150" s="747">
        <f>'O5 Details by Class &amp; Accounts'!V164</f>
        <v>0</v>
      </c>
      <c r="R150" s="747">
        <f>'O5 Details by Class &amp; Accounts'!W164</f>
        <v>0</v>
      </c>
      <c r="S150" s="747">
        <f>'O5 Details by Class &amp; Accounts'!X164</f>
        <v>0</v>
      </c>
      <c r="T150" s="747">
        <f>'O5 Details by Class &amp; Accounts'!Y164</f>
        <v>0</v>
      </c>
      <c r="U150" s="747">
        <f>'O5 Details by Class &amp; Accounts'!Z164</f>
        <v>0</v>
      </c>
      <c r="V150" s="747">
        <f>'O5 Details by Class &amp; Accounts'!AA164</f>
        <v>0</v>
      </c>
      <c r="W150" s="747">
        <f>'O5 Details by Class &amp; Accounts'!AB164</f>
        <v>0</v>
      </c>
      <c r="X150" s="1054">
        <f t="shared" si="35"/>
        <v>45366.942000000003</v>
      </c>
      <c r="Y150" s="747">
        <f>'O5 Details by Class &amp; Accounts'!AD164</f>
        <v>39676.218305003007</v>
      </c>
      <c r="Z150" s="747">
        <f>'O5 Details by Class &amp; Accounts'!AE164</f>
        <v>3858.9564149992489</v>
      </c>
      <c r="AA150" s="747">
        <f>'O5 Details by Class &amp; Accounts'!AF164</f>
        <v>422.3321398389736</v>
      </c>
      <c r="AB150" s="747">
        <f>'O5 Details by Class &amp; Accounts'!AG164</f>
        <v>0</v>
      </c>
      <c r="AC150" s="747">
        <f>'O5 Details by Class &amp; Accounts'!AH164</f>
        <v>0</v>
      </c>
      <c r="AD150" s="747">
        <f>'O5 Details by Class &amp; Accounts'!AI164</f>
        <v>0</v>
      </c>
      <c r="AE150" s="747">
        <f>'O5 Details by Class &amp; Accounts'!AJ164</f>
        <v>812.28141737991621</v>
      </c>
      <c r="AF150" s="747">
        <f>'O5 Details by Class &amp; Accounts'!AK164</f>
        <v>331.24089399135181</v>
      </c>
      <c r="AG150" s="747">
        <f>'O5 Details by Class &amp; Accounts'!AL164</f>
        <v>265.91282878750189</v>
      </c>
      <c r="AH150" s="747">
        <f>'O5 Details by Class &amp; Accounts'!AM164</f>
        <v>0</v>
      </c>
      <c r="AI150" s="747">
        <f>'O5 Details by Class &amp; Accounts'!AN164</f>
        <v>0</v>
      </c>
      <c r="AJ150" s="747">
        <f>'O5 Details by Class &amp; Accounts'!AO164</f>
        <v>0</v>
      </c>
      <c r="AK150" s="747">
        <f>'O5 Details by Class &amp; Accounts'!AP164</f>
        <v>0</v>
      </c>
      <c r="AL150" s="747">
        <f>'O5 Details by Class &amp; Accounts'!AQ164</f>
        <v>0</v>
      </c>
      <c r="AM150" s="747">
        <f>'O5 Details by Class &amp; Accounts'!AR164</f>
        <v>0</v>
      </c>
      <c r="AN150" s="747">
        <f>'O5 Details by Class &amp; Accounts'!AS164</f>
        <v>0</v>
      </c>
      <c r="AO150" s="747">
        <f>'O5 Details by Class &amp; Accounts'!AT164</f>
        <v>0</v>
      </c>
      <c r="AP150" s="747">
        <f>'O5 Details by Class &amp; Accounts'!AU164</f>
        <v>0</v>
      </c>
      <c r="AQ150" s="747">
        <f>'O5 Details by Class &amp; Accounts'!AV164</f>
        <v>0</v>
      </c>
      <c r="AR150" s="747">
        <f>'O5 Details by Class &amp; Accounts'!AW164</f>
        <v>0</v>
      </c>
      <c r="AS150" s="1076"/>
      <c r="AV150" s="1640">
        <v>1850</v>
      </c>
    </row>
    <row r="151" spans="1:48" s="603" customFormat="1" ht="12.75" x14ac:dyDescent="0.2">
      <c r="A151" s="1075">
        <v>5175</v>
      </c>
      <c r="B151" s="1044" t="s">
        <v>1521</v>
      </c>
      <c r="C151" s="1054">
        <f t="shared" si="34"/>
        <v>0</v>
      </c>
      <c r="D151" s="747">
        <f>'O5 Details by Class &amp; Accounts'!I165</f>
        <v>0</v>
      </c>
      <c r="E151" s="747">
        <f>'O5 Details by Class &amp; Accounts'!J165</f>
        <v>0</v>
      </c>
      <c r="F151" s="747">
        <f>'O5 Details by Class &amp; Accounts'!K165</f>
        <v>0</v>
      </c>
      <c r="G151" s="747">
        <f>'O5 Details by Class &amp; Accounts'!L165</f>
        <v>0</v>
      </c>
      <c r="H151" s="747">
        <f>'O5 Details by Class &amp; Accounts'!M165</f>
        <v>0</v>
      </c>
      <c r="I151" s="747">
        <f>'O5 Details by Class &amp; Accounts'!N165</f>
        <v>0</v>
      </c>
      <c r="J151" s="747">
        <f>'O5 Details by Class &amp; Accounts'!O165</f>
        <v>0</v>
      </c>
      <c r="K151" s="747">
        <f>'O5 Details by Class &amp; Accounts'!P165</f>
        <v>0</v>
      </c>
      <c r="L151" s="747">
        <f>'O5 Details by Class &amp; Accounts'!Q165</f>
        <v>0</v>
      </c>
      <c r="M151" s="747">
        <f>'O5 Details by Class &amp; Accounts'!R165</f>
        <v>0</v>
      </c>
      <c r="N151" s="747">
        <f>'O5 Details by Class &amp; Accounts'!S165</f>
        <v>0</v>
      </c>
      <c r="O151" s="747">
        <f>'O5 Details by Class &amp; Accounts'!T165</f>
        <v>0</v>
      </c>
      <c r="P151" s="747">
        <f>'O5 Details by Class &amp; Accounts'!U165</f>
        <v>0</v>
      </c>
      <c r="Q151" s="747">
        <f>'O5 Details by Class &amp; Accounts'!V165</f>
        <v>0</v>
      </c>
      <c r="R151" s="747">
        <f>'O5 Details by Class &amp; Accounts'!W165</f>
        <v>0</v>
      </c>
      <c r="S151" s="747">
        <f>'O5 Details by Class &amp; Accounts'!X165</f>
        <v>0</v>
      </c>
      <c r="T151" s="747">
        <f>'O5 Details by Class &amp; Accounts'!Y165</f>
        <v>0</v>
      </c>
      <c r="U151" s="747">
        <f>'O5 Details by Class &amp; Accounts'!Z165</f>
        <v>0</v>
      </c>
      <c r="V151" s="747">
        <f>'O5 Details by Class &amp; Accounts'!AA165</f>
        <v>0</v>
      </c>
      <c r="W151" s="747">
        <f>'O5 Details by Class &amp; Accounts'!AB165</f>
        <v>0</v>
      </c>
      <c r="X151" s="1054">
        <f t="shared" si="35"/>
        <v>3167.88</v>
      </c>
      <c r="Y151" s="747">
        <f>'O5 Details by Class &amp; Accounts'!AD165</f>
        <v>2442.7018616673754</v>
      </c>
      <c r="Z151" s="747">
        <f>'O5 Details by Class &amp; Accounts'!AE165</f>
        <v>588.56962059983641</v>
      </c>
      <c r="AA151" s="747">
        <f>'O5 Details by Class &amp; Accounts'!AF165</f>
        <v>136.60851773278821</v>
      </c>
      <c r="AB151" s="747">
        <f>'O5 Details by Class &amp; Accounts'!AG165</f>
        <v>0</v>
      </c>
      <c r="AC151" s="747">
        <f>'O5 Details by Class &amp; Accounts'!AH165</f>
        <v>0</v>
      </c>
      <c r="AD151" s="747">
        <f>'O5 Details by Class &amp; Accounts'!AI165</f>
        <v>0</v>
      </c>
      <c r="AE151" s="747">
        <f>'O5 Details by Class &amp; Accounts'!AJ165</f>
        <v>0</v>
      </c>
      <c r="AF151" s="747">
        <f>'O5 Details by Class &amp; Accounts'!AK165</f>
        <v>0</v>
      </c>
      <c r="AG151" s="747">
        <f>'O5 Details by Class &amp; Accounts'!AL165</f>
        <v>0</v>
      </c>
      <c r="AH151" s="747">
        <f>'O5 Details by Class &amp; Accounts'!AM165</f>
        <v>0</v>
      </c>
      <c r="AI151" s="747">
        <f>'O5 Details by Class &amp; Accounts'!AN165</f>
        <v>0</v>
      </c>
      <c r="AJ151" s="747">
        <f>'O5 Details by Class &amp; Accounts'!AO165</f>
        <v>0</v>
      </c>
      <c r="AK151" s="747">
        <f>'O5 Details by Class &amp; Accounts'!AP165</f>
        <v>0</v>
      </c>
      <c r="AL151" s="747">
        <f>'O5 Details by Class &amp; Accounts'!AQ165</f>
        <v>0</v>
      </c>
      <c r="AM151" s="747">
        <f>'O5 Details by Class &amp; Accounts'!AR165</f>
        <v>0</v>
      </c>
      <c r="AN151" s="747">
        <f>'O5 Details by Class &amp; Accounts'!AS165</f>
        <v>0</v>
      </c>
      <c r="AO151" s="747">
        <f>'O5 Details by Class &amp; Accounts'!AT165</f>
        <v>0</v>
      </c>
      <c r="AP151" s="747">
        <f>'O5 Details by Class &amp; Accounts'!AU165</f>
        <v>0</v>
      </c>
      <c r="AQ151" s="747">
        <f>'O5 Details by Class &amp; Accounts'!AV165</f>
        <v>0</v>
      </c>
      <c r="AR151" s="747">
        <f>'O5 Details by Class &amp; Accounts'!AW165</f>
        <v>0</v>
      </c>
      <c r="AS151" s="1076"/>
      <c r="AV151" s="1640">
        <v>1860</v>
      </c>
    </row>
    <row r="152" spans="1:48" s="603" customFormat="1" ht="12.75" x14ac:dyDescent="0.2">
      <c r="A152" s="1075">
        <v>5305</v>
      </c>
      <c r="B152" s="1044" t="s">
        <v>1531</v>
      </c>
      <c r="C152" s="1054">
        <f t="shared" si="34"/>
        <v>0</v>
      </c>
      <c r="D152" s="747">
        <f>'O5 Details by Class &amp; Accounts'!I166</f>
        <v>0</v>
      </c>
      <c r="E152" s="747">
        <f>'O5 Details by Class &amp; Accounts'!J166</f>
        <v>0</v>
      </c>
      <c r="F152" s="747">
        <f>'O5 Details by Class &amp; Accounts'!K166</f>
        <v>0</v>
      </c>
      <c r="G152" s="747">
        <f>'O5 Details by Class &amp; Accounts'!L166</f>
        <v>0</v>
      </c>
      <c r="H152" s="747">
        <f>'O5 Details by Class &amp; Accounts'!M166</f>
        <v>0</v>
      </c>
      <c r="I152" s="747">
        <f>'O5 Details by Class &amp; Accounts'!N166</f>
        <v>0</v>
      </c>
      <c r="J152" s="747">
        <f>'O5 Details by Class &amp; Accounts'!O166</f>
        <v>0</v>
      </c>
      <c r="K152" s="747">
        <f>'O5 Details by Class &amp; Accounts'!P166</f>
        <v>0</v>
      </c>
      <c r="L152" s="747">
        <f>'O5 Details by Class &amp; Accounts'!Q166</f>
        <v>0</v>
      </c>
      <c r="M152" s="747">
        <f>'O5 Details by Class &amp; Accounts'!R166</f>
        <v>0</v>
      </c>
      <c r="N152" s="747">
        <f>'O5 Details by Class &amp; Accounts'!S166</f>
        <v>0</v>
      </c>
      <c r="O152" s="747">
        <f>'O5 Details by Class &amp; Accounts'!T166</f>
        <v>0</v>
      </c>
      <c r="P152" s="747">
        <f>'O5 Details by Class &amp; Accounts'!U166</f>
        <v>0</v>
      </c>
      <c r="Q152" s="747">
        <f>'O5 Details by Class &amp; Accounts'!V166</f>
        <v>0</v>
      </c>
      <c r="R152" s="747">
        <f>'O5 Details by Class &amp; Accounts'!W166</f>
        <v>0</v>
      </c>
      <c r="S152" s="747">
        <f>'O5 Details by Class &amp; Accounts'!X166</f>
        <v>0</v>
      </c>
      <c r="T152" s="747">
        <f>'O5 Details by Class &amp; Accounts'!Y166</f>
        <v>0</v>
      </c>
      <c r="U152" s="747">
        <f>'O5 Details by Class &amp; Accounts'!Z166</f>
        <v>0</v>
      </c>
      <c r="V152" s="747">
        <f>'O5 Details by Class &amp; Accounts'!AA166</f>
        <v>0</v>
      </c>
      <c r="W152" s="747">
        <f>'O5 Details by Class &amp; Accounts'!AB166</f>
        <v>0</v>
      </c>
      <c r="X152" s="1054">
        <f t="shared" si="35"/>
        <v>244067.00999999998</v>
      </c>
      <c r="Y152" s="747">
        <f>'O5 Details by Class &amp; Accounts'!AD166</f>
        <v>218625.51233324333</v>
      </c>
      <c r="Z152" s="747">
        <f>'O5 Details by Class &amp; Accounts'!AE166</f>
        <v>21263.778639772328</v>
      </c>
      <c r="AA152" s="747">
        <f>'O5 Details by Class &amp; Accounts'!AF166</f>
        <v>2535.0236814225473</v>
      </c>
      <c r="AB152" s="747">
        <f>'O5 Details by Class &amp; Accounts'!AG166</f>
        <v>0</v>
      </c>
      <c r="AC152" s="747">
        <f>'O5 Details by Class &amp; Accounts'!AH166</f>
        <v>0</v>
      </c>
      <c r="AD152" s="747">
        <f>'O5 Details by Class &amp; Accounts'!AI166</f>
        <v>0</v>
      </c>
      <c r="AE152" s="747">
        <f>'O5 Details by Class &amp; Accounts'!AJ166</f>
        <v>10.140094725690188</v>
      </c>
      <c r="AF152" s="747">
        <f>'O5 Details by Class &amp; Accounts'!AK166</f>
        <v>790.92738860383474</v>
      </c>
      <c r="AG152" s="747">
        <f>'O5 Details by Class &amp; Accounts'!AL166</f>
        <v>841.62786223228568</v>
      </c>
      <c r="AH152" s="747">
        <f>'O5 Details by Class &amp; Accounts'!AM166</f>
        <v>0</v>
      </c>
      <c r="AI152" s="747">
        <f>'O5 Details by Class &amp; Accounts'!AN166</f>
        <v>0</v>
      </c>
      <c r="AJ152" s="747">
        <f>'O5 Details by Class &amp; Accounts'!AO166</f>
        <v>0</v>
      </c>
      <c r="AK152" s="747">
        <f>'O5 Details by Class &amp; Accounts'!AP166</f>
        <v>0</v>
      </c>
      <c r="AL152" s="747">
        <f>'O5 Details by Class &amp; Accounts'!AQ166</f>
        <v>0</v>
      </c>
      <c r="AM152" s="747">
        <f>'O5 Details by Class &amp; Accounts'!AR166</f>
        <v>0</v>
      </c>
      <c r="AN152" s="747">
        <f>'O5 Details by Class &amp; Accounts'!AS166</f>
        <v>0</v>
      </c>
      <c r="AO152" s="747">
        <f>'O5 Details by Class &amp; Accounts'!AT166</f>
        <v>0</v>
      </c>
      <c r="AP152" s="747">
        <f>'O5 Details by Class &amp; Accounts'!AU166</f>
        <v>0</v>
      </c>
      <c r="AQ152" s="747">
        <f>'O5 Details by Class &amp; Accounts'!AV166</f>
        <v>0</v>
      </c>
      <c r="AR152" s="747">
        <f>'O5 Details by Class &amp; Accounts'!AW166</f>
        <v>0</v>
      </c>
      <c r="AS152" s="1076"/>
      <c r="AV152" s="1640" t="s">
        <v>1274</v>
      </c>
    </row>
    <row r="153" spans="1:48" s="603" customFormat="1" ht="12.75" x14ac:dyDescent="0.2">
      <c r="A153" s="1075">
        <v>5310</v>
      </c>
      <c r="B153" s="1044" t="s">
        <v>286</v>
      </c>
      <c r="C153" s="1054">
        <f t="shared" si="34"/>
        <v>0</v>
      </c>
      <c r="D153" s="747">
        <f>'O5 Details by Class &amp; Accounts'!I167</f>
        <v>0</v>
      </c>
      <c r="E153" s="747">
        <f>'O5 Details by Class &amp; Accounts'!J167</f>
        <v>0</v>
      </c>
      <c r="F153" s="747">
        <f>'O5 Details by Class &amp; Accounts'!K167</f>
        <v>0</v>
      </c>
      <c r="G153" s="747">
        <f>'O5 Details by Class &amp; Accounts'!L167</f>
        <v>0</v>
      </c>
      <c r="H153" s="747">
        <f>'O5 Details by Class &amp; Accounts'!M167</f>
        <v>0</v>
      </c>
      <c r="I153" s="747">
        <f>'O5 Details by Class &amp; Accounts'!N167</f>
        <v>0</v>
      </c>
      <c r="J153" s="747">
        <f>'O5 Details by Class &amp; Accounts'!O167</f>
        <v>0</v>
      </c>
      <c r="K153" s="747">
        <f>'O5 Details by Class &amp; Accounts'!P167</f>
        <v>0</v>
      </c>
      <c r="L153" s="747">
        <f>'O5 Details by Class &amp; Accounts'!Q167</f>
        <v>0</v>
      </c>
      <c r="M153" s="747">
        <f>'O5 Details by Class &amp; Accounts'!R167</f>
        <v>0</v>
      </c>
      <c r="N153" s="747">
        <f>'O5 Details by Class &amp; Accounts'!S167</f>
        <v>0</v>
      </c>
      <c r="O153" s="747">
        <f>'O5 Details by Class &amp; Accounts'!T167</f>
        <v>0</v>
      </c>
      <c r="P153" s="747">
        <f>'O5 Details by Class &amp; Accounts'!U167</f>
        <v>0</v>
      </c>
      <c r="Q153" s="747">
        <f>'O5 Details by Class &amp; Accounts'!V167</f>
        <v>0</v>
      </c>
      <c r="R153" s="747">
        <f>'O5 Details by Class &amp; Accounts'!W167</f>
        <v>0</v>
      </c>
      <c r="S153" s="747">
        <f>'O5 Details by Class &amp; Accounts'!X167</f>
        <v>0</v>
      </c>
      <c r="T153" s="747">
        <f>'O5 Details by Class &amp; Accounts'!Y167</f>
        <v>0</v>
      </c>
      <c r="U153" s="747">
        <f>'O5 Details by Class &amp; Accounts'!Z167</f>
        <v>0</v>
      </c>
      <c r="V153" s="747">
        <f>'O5 Details by Class &amp; Accounts'!AA167</f>
        <v>0</v>
      </c>
      <c r="W153" s="747">
        <f>'O5 Details by Class &amp; Accounts'!AB167</f>
        <v>0</v>
      </c>
      <c r="X153" s="1054">
        <f t="shared" si="35"/>
        <v>16362.989999999998</v>
      </c>
      <c r="Y153" s="747">
        <f>'O5 Details by Class &amp; Accounts'!AD167</f>
        <v>14669.199413513512</v>
      </c>
      <c r="Z153" s="747">
        <f>'O5 Details by Class &amp; Accounts'!AE167</f>
        <v>1426.7438681912681</v>
      </c>
      <c r="AA153" s="747">
        <f>'O5 Details by Class &amp; Accounts'!AF167</f>
        <v>267.04671829521828</v>
      </c>
      <c r="AB153" s="747">
        <f>'O5 Details by Class &amp; Accounts'!AG167</f>
        <v>0</v>
      </c>
      <c r="AC153" s="747">
        <f>'O5 Details by Class &amp; Accounts'!AH167</f>
        <v>0</v>
      </c>
      <c r="AD153" s="747">
        <f>'O5 Details by Class &amp; Accounts'!AI167</f>
        <v>0</v>
      </c>
      <c r="AE153" s="747">
        <f>'O5 Details by Class &amp; Accounts'!AJ167</f>
        <v>0</v>
      </c>
      <c r="AF153" s="747">
        <f>'O5 Details by Class &amp; Accounts'!AK167</f>
        <v>0</v>
      </c>
      <c r="AG153" s="747">
        <f>'O5 Details by Class &amp; Accounts'!AL167</f>
        <v>0</v>
      </c>
      <c r="AH153" s="747">
        <f>'O5 Details by Class &amp; Accounts'!AM167</f>
        <v>0</v>
      </c>
      <c r="AI153" s="747">
        <f>'O5 Details by Class &amp; Accounts'!AN167</f>
        <v>0</v>
      </c>
      <c r="AJ153" s="747">
        <f>'O5 Details by Class &amp; Accounts'!AO167</f>
        <v>0</v>
      </c>
      <c r="AK153" s="747">
        <f>'O5 Details by Class &amp; Accounts'!AP167</f>
        <v>0</v>
      </c>
      <c r="AL153" s="747">
        <f>'O5 Details by Class &amp; Accounts'!AQ167</f>
        <v>0</v>
      </c>
      <c r="AM153" s="747">
        <f>'O5 Details by Class &amp; Accounts'!AR167</f>
        <v>0</v>
      </c>
      <c r="AN153" s="747">
        <f>'O5 Details by Class &amp; Accounts'!AS167</f>
        <v>0</v>
      </c>
      <c r="AO153" s="747">
        <f>'O5 Details by Class &amp; Accounts'!AT167</f>
        <v>0</v>
      </c>
      <c r="AP153" s="747">
        <f>'O5 Details by Class &amp; Accounts'!AU167</f>
        <v>0</v>
      </c>
      <c r="AQ153" s="747">
        <f>'O5 Details by Class &amp; Accounts'!AV167</f>
        <v>0</v>
      </c>
      <c r="AR153" s="747">
        <f>'O5 Details by Class &amp; Accounts'!AW167</f>
        <v>0</v>
      </c>
      <c r="AS153" s="1076"/>
      <c r="AV153" s="1640" t="s">
        <v>775</v>
      </c>
    </row>
    <row r="154" spans="1:48" s="603" customFormat="1" ht="12.75" x14ac:dyDescent="0.2">
      <c r="A154" s="1075">
        <v>5315</v>
      </c>
      <c r="B154" s="1044" t="s">
        <v>1136</v>
      </c>
      <c r="C154" s="1054">
        <f t="shared" si="34"/>
        <v>0</v>
      </c>
      <c r="D154" s="747">
        <f>'O5 Details by Class &amp; Accounts'!I168</f>
        <v>0</v>
      </c>
      <c r="E154" s="747">
        <f>'O5 Details by Class &amp; Accounts'!J168</f>
        <v>0</v>
      </c>
      <c r="F154" s="747">
        <f>'O5 Details by Class &amp; Accounts'!K168</f>
        <v>0</v>
      </c>
      <c r="G154" s="747">
        <f>'O5 Details by Class &amp; Accounts'!L168</f>
        <v>0</v>
      </c>
      <c r="H154" s="747">
        <f>'O5 Details by Class &amp; Accounts'!M168</f>
        <v>0</v>
      </c>
      <c r="I154" s="747">
        <f>'O5 Details by Class &amp; Accounts'!N168</f>
        <v>0</v>
      </c>
      <c r="J154" s="747">
        <f>'O5 Details by Class &amp; Accounts'!O168</f>
        <v>0</v>
      </c>
      <c r="K154" s="747">
        <f>'O5 Details by Class &amp; Accounts'!P168</f>
        <v>0</v>
      </c>
      <c r="L154" s="747">
        <f>'O5 Details by Class &amp; Accounts'!Q168</f>
        <v>0</v>
      </c>
      <c r="M154" s="747">
        <f>'O5 Details by Class &amp; Accounts'!R168</f>
        <v>0</v>
      </c>
      <c r="N154" s="747">
        <f>'O5 Details by Class &amp; Accounts'!S168</f>
        <v>0</v>
      </c>
      <c r="O154" s="747">
        <f>'O5 Details by Class &amp; Accounts'!T168</f>
        <v>0</v>
      </c>
      <c r="P154" s="747">
        <f>'O5 Details by Class &amp; Accounts'!U168</f>
        <v>0</v>
      </c>
      <c r="Q154" s="747">
        <f>'O5 Details by Class &amp; Accounts'!V168</f>
        <v>0</v>
      </c>
      <c r="R154" s="747">
        <f>'O5 Details by Class &amp; Accounts'!W168</f>
        <v>0</v>
      </c>
      <c r="S154" s="747">
        <f>'O5 Details by Class &amp; Accounts'!X168</f>
        <v>0</v>
      </c>
      <c r="T154" s="747">
        <f>'O5 Details by Class &amp; Accounts'!Y168</f>
        <v>0</v>
      </c>
      <c r="U154" s="747">
        <f>'O5 Details by Class &amp; Accounts'!Z168</f>
        <v>0</v>
      </c>
      <c r="V154" s="747">
        <f>'O5 Details by Class &amp; Accounts'!AA168</f>
        <v>0</v>
      </c>
      <c r="W154" s="747">
        <f>'O5 Details by Class &amp; Accounts'!AB168</f>
        <v>0</v>
      </c>
      <c r="X154" s="1054">
        <f t="shared" si="35"/>
        <v>1667786.0499999998</v>
      </c>
      <c r="Y154" s="747">
        <f>'O5 Details by Class &amp; Accounts'!AD168</f>
        <v>1493936.3564272211</v>
      </c>
      <c r="Z154" s="747">
        <f>'O5 Details by Class &amp; Accounts'!AE168</f>
        <v>145302.03564054094</v>
      </c>
      <c r="AA154" s="747">
        <f>'O5 Details by Class &amp; Accounts'!AF168</f>
        <v>17322.607968590957</v>
      </c>
      <c r="AB154" s="747">
        <f>'O5 Details by Class &amp; Accounts'!AG168</f>
        <v>0</v>
      </c>
      <c r="AC154" s="747">
        <f>'O5 Details by Class &amp; Accounts'!AH168</f>
        <v>0</v>
      </c>
      <c r="AD154" s="747">
        <f>'O5 Details by Class &amp; Accounts'!AI168</f>
        <v>0</v>
      </c>
      <c r="AE154" s="747">
        <f>'O5 Details by Class &amp; Accounts'!AJ168</f>
        <v>69.290431874363819</v>
      </c>
      <c r="AF154" s="747">
        <f>'O5 Details by Class &amp; Accounts'!AK168</f>
        <v>5404.6536862003786</v>
      </c>
      <c r="AG154" s="747">
        <f>'O5 Details by Class &amp; Accounts'!AL168</f>
        <v>5751.1058455721968</v>
      </c>
      <c r="AH154" s="747">
        <f>'O5 Details by Class &amp; Accounts'!AM168</f>
        <v>0</v>
      </c>
      <c r="AI154" s="747">
        <f>'O5 Details by Class &amp; Accounts'!AN168</f>
        <v>0</v>
      </c>
      <c r="AJ154" s="747">
        <f>'O5 Details by Class &amp; Accounts'!AO168</f>
        <v>0</v>
      </c>
      <c r="AK154" s="747">
        <f>'O5 Details by Class &amp; Accounts'!AP168</f>
        <v>0</v>
      </c>
      <c r="AL154" s="747">
        <f>'O5 Details by Class &amp; Accounts'!AQ168</f>
        <v>0</v>
      </c>
      <c r="AM154" s="747">
        <f>'O5 Details by Class &amp; Accounts'!AR168</f>
        <v>0</v>
      </c>
      <c r="AN154" s="747">
        <f>'O5 Details by Class &amp; Accounts'!AS168</f>
        <v>0</v>
      </c>
      <c r="AO154" s="747">
        <f>'O5 Details by Class &amp; Accounts'!AT168</f>
        <v>0</v>
      </c>
      <c r="AP154" s="747">
        <f>'O5 Details by Class &amp; Accounts'!AU168</f>
        <v>0</v>
      </c>
      <c r="AQ154" s="747">
        <f>'O5 Details by Class &amp; Accounts'!AV168</f>
        <v>0</v>
      </c>
      <c r="AR154" s="747">
        <f>'O5 Details by Class &amp; Accounts'!AW168</f>
        <v>0</v>
      </c>
      <c r="AS154" s="1076"/>
      <c r="AV154" s="1640" t="s">
        <v>1274</v>
      </c>
    </row>
    <row r="155" spans="1:48" s="603" customFormat="1" ht="12.75" x14ac:dyDescent="0.2">
      <c r="A155" s="1075">
        <v>5320</v>
      </c>
      <c r="B155" s="1044" t="s">
        <v>1137</v>
      </c>
      <c r="C155" s="1054">
        <f t="shared" si="34"/>
        <v>0</v>
      </c>
      <c r="D155" s="747">
        <f>'O5 Details by Class &amp; Accounts'!I169</f>
        <v>0</v>
      </c>
      <c r="E155" s="747">
        <f>'O5 Details by Class &amp; Accounts'!J169</f>
        <v>0</v>
      </c>
      <c r="F155" s="747">
        <f>'O5 Details by Class &amp; Accounts'!K169</f>
        <v>0</v>
      </c>
      <c r="G155" s="747">
        <f>'O5 Details by Class &amp; Accounts'!L169</f>
        <v>0</v>
      </c>
      <c r="H155" s="747">
        <f>'O5 Details by Class &amp; Accounts'!M169</f>
        <v>0</v>
      </c>
      <c r="I155" s="747">
        <f>'O5 Details by Class &amp; Accounts'!N169</f>
        <v>0</v>
      </c>
      <c r="J155" s="747">
        <f>'O5 Details by Class &amp; Accounts'!O169</f>
        <v>0</v>
      </c>
      <c r="K155" s="747">
        <f>'O5 Details by Class &amp; Accounts'!P169</f>
        <v>0</v>
      </c>
      <c r="L155" s="747">
        <f>'O5 Details by Class &amp; Accounts'!Q169</f>
        <v>0</v>
      </c>
      <c r="M155" s="747">
        <f>'O5 Details by Class &amp; Accounts'!R169</f>
        <v>0</v>
      </c>
      <c r="N155" s="747">
        <f>'O5 Details by Class &amp; Accounts'!S169</f>
        <v>0</v>
      </c>
      <c r="O155" s="747">
        <f>'O5 Details by Class &amp; Accounts'!T169</f>
        <v>0</v>
      </c>
      <c r="P155" s="747">
        <f>'O5 Details by Class &amp; Accounts'!U169</f>
        <v>0</v>
      </c>
      <c r="Q155" s="747">
        <f>'O5 Details by Class &amp; Accounts'!V169</f>
        <v>0</v>
      </c>
      <c r="R155" s="747">
        <f>'O5 Details by Class &amp; Accounts'!W169</f>
        <v>0</v>
      </c>
      <c r="S155" s="747">
        <f>'O5 Details by Class &amp; Accounts'!X169</f>
        <v>0</v>
      </c>
      <c r="T155" s="747">
        <f>'O5 Details by Class &amp; Accounts'!Y169</f>
        <v>0</v>
      </c>
      <c r="U155" s="747">
        <f>'O5 Details by Class &amp; Accounts'!Z169</f>
        <v>0</v>
      </c>
      <c r="V155" s="747">
        <f>'O5 Details by Class &amp; Accounts'!AA169</f>
        <v>0</v>
      </c>
      <c r="W155" s="747">
        <f>'O5 Details by Class &amp; Accounts'!AB169</f>
        <v>0</v>
      </c>
      <c r="X155" s="1054">
        <f t="shared" si="35"/>
        <v>211376.9</v>
      </c>
      <c r="Y155" s="747">
        <f>'O5 Details by Class &amp; Accounts'!AD169</f>
        <v>189343.01304347825</v>
      </c>
      <c r="Z155" s="747">
        <f>'O5 Details by Class &amp; Accounts'!AE169</f>
        <v>18415.727759197325</v>
      </c>
      <c r="AA155" s="747">
        <f>'O5 Details by Class &amp; Accounts'!AF169</f>
        <v>2195.4849498327758</v>
      </c>
      <c r="AB155" s="747">
        <f>'O5 Details by Class &amp; Accounts'!AG169</f>
        <v>0</v>
      </c>
      <c r="AC155" s="747">
        <f>'O5 Details by Class &amp; Accounts'!AH169</f>
        <v>0</v>
      </c>
      <c r="AD155" s="747">
        <f>'O5 Details by Class &amp; Accounts'!AI169</f>
        <v>0</v>
      </c>
      <c r="AE155" s="747">
        <f>'O5 Details by Class &amp; Accounts'!AJ169</f>
        <v>8.7819397993311021</v>
      </c>
      <c r="AF155" s="747">
        <f>'O5 Details by Class &amp; Accounts'!AK169</f>
        <v>684.99130434782603</v>
      </c>
      <c r="AG155" s="747">
        <f>'O5 Details by Class &amp; Accounts'!AL169</f>
        <v>728.90100334448152</v>
      </c>
      <c r="AH155" s="747">
        <f>'O5 Details by Class &amp; Accounts'!AM169</f>
        <v>0</v>
      </c>
      <c r="AI155" s="747">
        <f>'O5 Details by Class &amp; Accounts'!AN169</f>
        <v>0</v>
      </c>
      <c r="AJ155" s="747">
        <f>'O5 Details by Class &amp; Accounts'!AO169</f>
        <v>0</v>
      </c>
      <c r="AK155" s="747">
        <f>'O5 Details by Class &amp; Accounts'!AP169</f>
        <v>0</v>
      </c>
      <c r="AL155" s="747">
        <f>'O5 Details by Class &amp; Accounts'!AQ169</f>
        <v>0</v>
      </c>
      <c r="AM155" s="747">
        <f>'O5 Details by Class &amp; Accounts'!AR169</f>
        <v>0</v>
      </c>
      <c r="AN155" s="747">
        <f>'O5 Details by Class &amp; Accounts'!AS169</f>
        <v>0</v>
      </c>
      <c r="AO155" s="747">
        <f>'O5 Details by Class &amp; Accounts'!AT169</f>
        <v>0</v>
      </c>
      <c r="AP155" s="747">
        <f>'O5 Details by Class &amp; Accounts'!AU169</f>
        <v>0</v>
      </c>
      <c r="AQ155" s="747">
        <f>'O5 Details by Class &amp; Accounts'!AV169</f>
        <v>0</v>
      </c>
      <c r="AR155" s="747">
        <f>'O5 Details by Class &amp; Accounts'!AW169</f>
        <v>0</v>
      </c>
      <c r="AS155" s="1076"/>
      <c r="AV155" s="1640" t="s">
        <v>1274</v>
      </c>
    </row>
    <row r="156" spans="1:48" s="603" customFormat="1" ht="12.75" x14ac:dyDescent="0.2">
      <c r="A156" s="1075">
        <v>5325</v>
      </c>
      <c r="B156" s="1044" t="s">
        <v>1138</v>
      </c>
      <c r="C156" s="1054">
        <f t="shared" si="34"/>
        <v>0</v>
      </c>
      <c r="D156" s="747">
        <f>'O5 Details by Class &amp; Accounts'!I170</f>
        <v>0</v>
      </c>
      <c r="E156" s="747">
        <f>'O5 Details by Class &amp; Accounts'!J170</f>
        <v>0</v>
      </c>
      <c r="F156" s="747">
        <f>'O5 Details by Class &amp; Accounts'!K170</f>
        <v>0</v>
      </c>
      <c r="G156" s="747">
        <f>'O5 Details by Class &amp; Accounts'!L170</f>
        <v>0</v>
      </c>
      <c r="H156" s="747">
        <f>'O5 Details by Class &amp; Accounts'!M170</f>
        <v>0</v>
      </c>
      <c r="I156" s="747">
        <f>'O5 Details by Class &amp; Accounts'!N170</f>
        <v>0</v>
      </c>
      <c r="J156" s="747">
        <f>'O5 Details by Class &amp; Accounts'!O170</f>
        <v>0</v>
      </c>
      <c r="K156" s="747">
        <f>'O5 Details by Class &amp; Accounts'!P170</f>
        <v>0</v>
      </c>
      <c r="L156" s="747">
        <f>'O5 Details by Class &amp; Accounts'!Q170</f>
        <v>0</v>
      </c>
      <c r="M156" s="747">
        <f>'O5 Details by Class &amp; Accounts'!R170</f>
        <v>0</v>
      </c>
      <c r="N156" s="747">
        <f>'O5 Details by Class &amp; Accounts'!S170</f>
        <v>0</v>
      </c>
      <c r="O156" s="747">
        <f>'O5 Details by Class &amp; Accounts'!T170</f>
        <v>0</v>
      </c>
      <c r="P156" s="747">
        <f>'O5 Details by Class &amp; Accounts'!U170</f>
        <v>0</v>
      </c>
      <c r="Q156" s="747">
        <f>'O5 Details by Class &amp; Accounts'!V170</f>
        <v>0</v>
      </c>
      <c r="R156" s="747">
        <f>'O5 Details by Class &amp; Accounts'!W170</f>
        <v>0</v>
      </c>
      <c r="S156" s="747">
        <f>'O5 Details by Class &amp; Accounts'!X170</f>
        <v>0</v>
      </c>
      <c r="T156" s="747">
        <f>'O5 Details by Class &amp; Accounts'!Y170</f>
        <v>0</v>
      </c>
      <c r="U156" s="747">
        <f>'O5 Details by Class &amp; Accounts'!Z170</f>
        <v>0</v>
      </c>
      <c r="V156" s="747">
        <f>'O5 Details by Class &amp; Accounts'!AA170</f>
        <v>0</v>
      </c>
      <c r="W156" s="747">
        <f>'O5 Details by Class &amp; Accounts'!AB170</f>
        <v>0</v>
      </c>
      <c r="X156" s="1054">
        <f t="shared" si="35"/>
        <v>0</v>
      </c>
      <c r="Y156" s="747">
        <f>'O5 Details by Class &amp; Accounts'!AD170</f>
        <v>0</v>
      </c>
      <c r="Z156" s="747">
        <f>'O5 Details by Class &amp; Accounts'!AE170</f>
        <v>0</v>
      </c>
      <c r="AA156" s="747">
        <f>'O5 Details by Class &amp; Accounts'!AF170</f>
        <v>0</v>
      </c>
      <c r="AB156" s="747">
        <f>'O5 Details by Class &amp; Accounts'!AG170</f>
        <v>0</v>
      </c>
      <c r="AC156" s="747">
        <f>'O5 Details by Class &amp; Accounts'!AH170</f>
        <v>0</v>
      </c>
      <c r="AD156" s="747">
        <f>'O5 Details by Class &amp; Accounts'!AI170</f>
        <v>0</v>
      </c>
      <c r="AE156" s="747">
        <f>'O5 Details by Class &amp; Accounts'!AJ170</f>
        <v>0</v>
      </c>
      <c r="AF156" s="747">
        <f>'O5 Details by Class &amp; Accounts'!AK170</f>
        <v>0</v>
      </c>
      <c r="AG156" s="747">
        <f>'O5 Details by Class &amp; Accounts'!AL170</f>
        <v>0</v>
      </c>
      <c r="AH156" s="747">
        <f>'O5 Details by Class &amp; Accounts'!AM170</f>
        <v>0</v>
      </c>
      <c r="AI156" s="747">
        <f>'O5 Details by Class &amp; Accounts'!AN170</f>
        <v>0</v>
      </c>
      <c r="AJ156" s="747">
        <f>'O5 Details by Class &amp; Accounts'!AO170</f>
        <v>0</v>
      </c>
      <c r="AK156" s="747">
        <f>'O5 Details by Class &amp; Accounts'!AP170</f>
        <v>0</v>
      </c>
      <c r="AL156" s="747">
        <f>'O5 Details by Class &amp; Accounts'!AQ170</f>
        <v>0</v>
      </c>
      <c r="AM156" s="747">
        <f>'O5 Details by Class &amp; Accounts'!AR170</f>
        <v>0</v>
      </c>
      <c r="AN156" s="747">
        <f>'O5 Details by Class &amp; Accounts'!AS170</f>
        <v>0</v>
      </c>
      <c r="AO156" s="747">
        <f>'O5 Details by Class &amp; Accounts'!AT170</f>
        <v>0</v>
      </c>
      <c r="AP156" s="747">
        <f>'O5 Details by Class &amp; Accounts'!AU170</f>
        <v>0</v>
      </c>
      <c r="AQ156" s="747">
        <f>'O5 Details by Class &amp; Accounts'!AV170</f>
        <v>0</v>
      </c>
      <c r="AR156" s="747">
        <f>'O5 Details by Class &amp; Accounts'!AW170</f>
        <v>0</v>
      </c>
      <c r="AS156" s="1076"/>
      <c r="AV156" s="1640" t="s">
        <v>1274</v>
      </c>
    </row>
    <row r="157" spans="1:48" s="603" customFormat="1" ht="12.75" x14ac:dyDescent="0.2">
      <c r="A157" s="1075">
        <v>5330</v>
      </c>
      <c r="B157" s="1044" t="s">
        <v>1139</v>
      </c>
      <c r="C157" s="1054">
        <f t="shared" si="34"/>
        <v>0</v>
      </c>
      <c r="D157" s="747">
        <f>'O5 Details by Class &amp; Accounts'!I171</f>
        <v>0</v>
      </c>
      <c r="E157" s="747">
        <f>'O5 Details by Class &amp; Accounts'!J171</f>
        <v>0</v>
      </c>
      <c r="F157" s="747">
        <f>'O5 Details by Class &amp; Accounts'!K171</f>
        <v>0</v>
      </c>
      <c r="G157" s="747">
        <f>'O5 Details by Class &amp; Accounts'!L171</f>
        <v>0</v>
      </c>
      <c r="H157" s="747">
        <f>'O5 Details by Class &amp; Accounts'!M171</f>
        <v>0</v>
      </c>
      <c r="I157" s="747">
        <f>'O5 Details by Class &amp; Accounts'!N171</f>
        <v>0</v>
      </c>
      <c r="J157" s="747">
        <f>'O5 Details by Class &amp; Accounts'!O171</f>
        <v>0</v>
      </c>
      <c r="K157" s="747">
        <f>'O5 Details by Class &amp; Accounts'!P171</f>
        <v>0</v>
      </c>
      <c r="L157" s="747">
        <f>'O5 Details by Class &amp; Accounts'!Q171</f>
        <v>0</v>
      </c>
      <c r="M157" s="747">
        <f>'O5 Details by Class &amp; Accounts'!R171</f>
        <v>0</v>
      </c>
      <c r="N157" s="747">
        <f>'O5 Details by Class &amp; Accounts'!S171</f>
        <v>0</v>
      </c>
      <c r="O157" s="747">
        <f>'O5 Details by Class &amp; Accounts'!T171</f>
        <v>0</v>
      </c>
      <c r="P157" s="747">
        <f>'O5 Details by Class &amp; Accounts'!U171</f>
        <v>0</v>
      </c>
      <c r="Q157" s="747">
        <f>'O5 Details by Class &amp; Accounts'!V171</f>
        <v>0</v>
      </c>
      <c r="R157" s="747">
        <f>'O5 Details by Class &amp; Accounts'!W171</f>
        <v>0</v>
      </c>
      <c r="S157" s="747">
        <f>'O5 Details by Class &amp; Accounts'!X171</f>
        <v>0</v>
      </c>
      <c r="T157" s="747">
        <f>'O5 Details by Class &amp; Accounts'!Y171</f>
        <v>0</v>
      </c>
      <c r="U157" s="747">
        <f>'O5 Details by Class &amp; Accounts'!Z171</f>
        <v>0</v>
      </c>
      <c r="V157" s="747">
        <f>'O5 Details by Class &amp; Accounts'!AA171</f>
        <v>0</v>
      </c>
      <c r="W157" s="747">
        <f>'O5 Details by Class &amp; Accounts'!AB171</f>
        <v>0</v>
      </c>
      <c r="X157" s="1054">
        <f t="shared" si="35"/>
        <v>0</v>
      </c>
      <c r="Y157" s="747">
        <f>'O5 Details by Class &amp; Accounts'!AD171</f>
        <v>0</v>
      </c>
      <c r="Z157" s="747">
        <f>'O5 Details by Class &amp; Accounts'!AE171</f>
        <v>0</v>
      </c>
      <c r="AA157" s="747">
        <f>'O5 Details by Class &amp; Accounts'!AF171</f>
        <v>0</v>
      </c>
      <c r="AB157" s="747">
        <f>'O5 Details by Class &amp; Accounts'!AG171</f>
        <v>0</v>
      </c>
      <c r="AC157" s="747">
        <f>'O5 Details by Class &amp; Accounts'!AH171</f>
        <v>0</v>
      </c>
      <c r="AD157" s="747">
        <f>'O5 Details by Class &amp; Accounts'!AI171</f>
        <v>0</v>
      </c>
      <c r="AE157" s="747">
        <f>'O5 Details by Class &amp; Accounts'!AJ171</f>
        <v>0</v>
      </c>
      <c r="AF157" s="747">
        <f>'O5 Details by Class &amp; Accounts'!AK171</f>
        <v>0</v>
      </c>
      <c r="AG157" s="747">
        <f>'O5 Details by Class &amp; Accounts'!AL171</f>
        <v>0</v>
      </c>
      <c r="AH157" s="747">
        <f>'O5 Details by Class &amp; Accounts'!AM171</f>
        <v>0</v>
      </c>
      <c r="AI157" s="747">
        <f>'O5 Details by Class &amp; Accounts'!AN171</f>
        <v>0</v>
      </c>
      <c r="AJ157" s="747">
        <f>'O5 Details by Class &amp; Accounts'!AO171</f>
        <v>0</v>
      </c>
      <c r="AK157" s="747">
        <f>'O5 Details by Class &amp; Accounts'!AP171</f>
        <v>0</v>
      </c>
      <c r="AL157" s="747">
        <f>'O5 Details by Class &amp; Accounts'!AQ171</f>
        <v>0</v>
      </c>
      <c r="AM157" s="747">
        <f>'O5 Details by Class &amp; Accounts'!AR171</f>
        <v>0</v>
      </c>
      <c r="AN157" s="747">
        <f>'O5 Details by Class &amp; Accounts'!AS171</f>
        <v>0</v>
      </c>
      <c r="AO157" s="747">
        <f>'O5 Details by Class &amp; Accounts'!AT171</f>
        <v>0</v>
      </c>
      <c r="AP157" s="747">
        <f>'O5 Details by Class &amp; Accounts'!AU171</f>
        <v>0</v>
      </c>
      <c r="AQ157" s="747">
        <f>'O5 Details by Class &amp; Accounts'!AV171</f>
        <v>0</v>
      </c>
      <c r="AR157" s="747">
        <f>'O5 Details by Class &amp; Accounts'!AW171</f>
        <v>0</v>
      </c>
      <c r="AS157" s="1076"/>
      <c r="AV157" s="1640" t="s">
        <v>1274</v>
      </c>
    </row>
    <row r="158" spans="1:48" s="603" customFormat="1" ht="12.75" x14ac:dyDescent="0.2">
      <c r="A158" s="1075">
        <v>5335</v>
      </c>
      <c r="B158" s="1044" t="s">
        <v>1140</v>
      </c>
      <c r="C158" s="1054">
        <f t="shared" si="34"/>
        <v>0</v>
      </c>
      <c r="D158" s="747">
        <f>'O5 Details by Class &amp; Accounts'!I172</f>
        <v>0</v>
      </c>
      <c r="E158" s="747">
        <f>'O5 Details by Class &amp; Accounts'!J172</f>
        <v>0</v>
      </c>
      <c r="F158" s="747">
        <f>'O5 Details by Class &amp; Accounts'!K172</f>
        <v>0</v>
      </c>
      <c r="G158" s="747">
        <f>'O5 Details by Class &amp; Accounts'!L172</f>
        <v>0</v>
      </c>
      <c r="H158" s="747">
        <f>'O5 Details by Class &amp; Accounts'!M172</f>
        <v>0</v>
      </c>
      <c r="I158" s="747">
        <f>'O5 Details by Class &amp; Accounts'!N172</f>
        <v>0</v>
      </c>
      <c r="J158" s="747">
        <f>'O5 Details by Class &amp; Accounts'!O172</f>
        <v>0</v>
      </c>
      <c r="K158" s="747">
        <f>'O5 Details by Class &amp; Accounts'!P172</f>
        <v>0</v>
      </c>
      <c r="L158" s="747">
        <f>'O5 Details by Class &amp; Accounts'!Q172</f>
        <v>0</v>
      </c>
      <c r="M158" s="747">
        <f>'O5 Details by Class &amp; Accounts'!R172</f>
        <v>0</v>
      </c>
      <c r="N158" s="747">
        <f>'O5 Details by Class &amp; Accounts'!S172</f>
        <v>0</v>
      </c>
      <c r="O158" s="747">
        <f>'O5 Details by Class &amp; Accounts'!T172</f>
        <v>0</v>
      </c>
      <c r="P158" s="747">
        <f>'O5 Details by Class &amp; Accounts'!U172</f>
        <v>0</v>
      </c>
      <c r="Q158" s="747">
        <f>'O5 Details by Class &amp; Accounts'!V172</f>
        <v>0</v>
      </c>
      <c r="R158" s="747">
        <f>'O5 Details by Class &amp; Accounts'!W172</f>
        <v>0</v>
      </c>
      <c r="S158" s="747">
        <f>'O5 Details by Class &amp; Accounts'!X172</f>
        <v>0</v>
      </c>
      <c r="T158" s="747">
        <f>'O5 Details by Class &amp; Accounts'!Y172</f>
        <v>0</v>
      </c>
      <c r="U158" s="747">
        <f>'O5 Details by Class &amp; Accounts'!Z172</f>
        <v>0</v>
      </c>
      <c r="V158" s="747">
        <f>'O5 Details by Class &amp; Accounts'!AA172</f>
        <v>0</v>
      </c>
      <c r="W158" s="747">
        <f>'O5 Details by Class &amp; Accounts'!AB172</f>
        <v>0</v>
      </c>
      <c r="X158" s="1054">
        <f t="shared" si="35"/>
        <v>242414.71</v>
      </c>
      <c r="Y158" s="747">
        <f>'O5 Details by Class &amp; Accounts'!AD172</f>
        <v>210616.050679003</v>
      </c>
      <c r="Z158" s="747">
        <f>'O5 Details by Class &amp; Accounts'!AE172</f>
        <v>23557.227715110963</v>
      </c>
      <c r="AA158" s="747">
        <f>'O5 Details by Class &amp; Accounts'!AF172</f>
        <v>8127.2522362312156</v>
      </c>
      <c r="AB158" s="747">
        <f>'O5 Details by Class &amp; Accounts'!AG172</f>
        <v>0</v>
      </c>
      <c r="AC158" s="747">
        <f>'O5 Details by Class &amp; Accounts'!AH172</f>
        <v>0</v>
      </c>
      <c r="AD158" s="747">
        <f>'O5 Details by Class &amp; Accounts'!AI172</f>
        <v>0</v>
      </c>
      <c r="AE158" s="747">
        <f>'O5 Details by Class &amp; Accounts'!AJ172</f>
        <v>0</v>
      </c>
      <c r="AF158" s="747">
        <f>'O5 Details by Class &amp; Accounts'!AK172</f>
        <v>0.91003986598158693</v>
      </c>
      <c r="AG158" s="747">
        <f>'O5 Details by Class &amp; Accounts'!AL172</f>
        <v>113.26932978884122</v>
      </c>
      <c r="AH158" s="747">
        <f>'O5 Details by Class &amp; Accounts'!AM172</f>
        <v>0</v>
      </c>
      <c r="AI158" s="747">
        <f>'O5 Details by Class &amp; Accounts'!AN172</f>
        <v>0</v>
      </c>
      <c r="AJ158" s="747">
        <f>'O5 Details by Class &amp; Accounts'!AO172</f>
        <v>0</v>
      </c>
      <c r="AK158" s="747">
        <f>'O5 Details by Class &amp; Accounts'!AP172</f>
        <v>0</v>
      </c>
      <c r="AL158" s="747">
        <f>'O5 Details by Class &amp; Accounts'!AQ172</f>
        <v>0</v>
      </c>
      <c r="AM158" s="747">
        <f>'O5 Details by Class &amp; Accounts'!AR172</f>
        <v>0</v>
      </c>
      <c r="AN158" s="747">
        <f>'O5 Details by Class &amp; Accounts'!AS172</f>
        <v>0</v>
      </c>
      <c r="AO158" s="747">
        <f>'O5 Details by Class &amp; Accounts'!AT172</f>
        <v>0</v>
      </c>
      <c r="AP158" s="747">
        <f>'O5 Details by Class &amp; Accounts'!AU172</f>
        <v>0</v>
      </c>
      <c r="AQ158" s="747">
        <f>'O5 Details by Class &amp; Accounts'!AV172</f>
        <v>0</v>
      </c>
      <c r="AR158" s="747">
        <f>'O5 Details by Class &amp; Accounts'!AW172</f>
        <v>0</v>
      </c>
      <c r="AS158" s="1076"/>
      <c r="AV158" s="1640" t="s">
        <v>1343</v>
      </c>
    </row>
    <row r="159" spans="1:48" s="1040" customFormat="1" ht="12.75" x14ac:dyDescent="0.2">
      <c r="A159" s="1077">
        <v>5340</v>
      </c>
      <c r="B159" s="1078" t="s">
        <v>1141</v>
      </c>
      <c r="C159" s="1079">
        <f t="shared" si="34"/>
        <v>0</v>
      </c>
      <c r="D159" s="1080">
        <f>'O5 Details by Class &amp; Accounts'!I173</f>
        <v>0</v>
      </c>
      <c r="E159" s="1080">
        <f>'O5 Details by Class &amp; Accounts'!J173</f>
        <v>0</v>
      </c>
      <c r="F159" s="1080">
        <f>'O5 Details by Class &amp; Accounts'!K173</f>
        <v>0</v>
      </c>
      <c r="G159" s="1080">
        <f>'O5 Details by Class &amp; Accounts'!L173</f>
        <v>0</v>
      </c>
      <c r="H159" s="1080">
        <f>'O5 Details by Class &amp; Accounts'!M173</f>
        <v>0</v>
      </c>
      <c r="I159" s="1080">
        <f>'O5 Details by Class &amp; Accounts'!N173</f>
        <v>0</v>
      </c>
      <c r="J159" s="1080">
        <f>'O5 Details by Class &amp; Accounts'!O173</f>
        <v>0</v>
      </c>
      <c r="K159" s="1080">
        <f>'O5 Details by Class &amp; Accounts'!P173</f>
        <v>0</v>
      </c>
      <c r="L159" s="1080">
        <f>'O5 Details by Class &amp; Accounts'!Q173</f>
        <v>0</v>
      </c>
      <c r="M159" s="1080">
        <f>'O5 Details by Class &amp; Accounts'!R173</f>
        <v>0</v>
      </c>
      <c r="N159" s="1080">
        <f>'O5 Details by Class &amp; Accounts'!S173</f>
        <v>0</v>
      </c>
      <c r="O159" s="1080">
        <f>'O5 Details by Class &amp; Accounts'!T173</f>
        <v>0</v>
      </c>
      <c r="P159" s="1080">
        <f>'O5 Details by Class &amp; Accounts'!U173</f>
        <v>0</v>
      </c>
      <c r="Q159" s="1080">
        <f>'O5 Details by Class &amp; Accounts'!V173</f>
        <v>0</v>
      </c>
      <c r="R159" s="1080">
        <f>'O5 Details by Class &amp; Accounts'!W173</f>
        <v>0</v>
      </c>
      <c r="S159" s="1080">
        <f>'O5 Details by Class &amp; Accounts'!X173</f>
        <v>0</v>
      </c>
      <c r="T159" s="1080">
        <f>'O5 Details by Class &amp; Accounts'!Y173</f>
        <v>0</v>
      </c>
      <c r="U159" s="1080">
        <f>'O5 Details by Class &amp; Accounts'!Z173</f>
        <v>0</v>
      </c>
      <c r="V159" s="1080">
        <f>'O5 Details by Class &amp; Accounts'!AA173</f>
        <v>0</v>
      </c>
      <c r="W159" s="1080">
        <f>'O5 Details by Class &amp; Accounts'!AB173</f>
        <v>0</v>
      </c>
      <c r="X159" s="1054">
        <f t="shared" si="35"/>
        <v>74810.149999999994</v>
      </c>
      <c r="Y159" s="1080">
        <f>'O5 Details by Class &amp; Accounts'!AD173</f>
        <v>67011.954509856863</v>
      </c>
      <c r="Z159" s="1080">
        <f>'O5 Details by Class &amp; Accounts'!AE173</f>
        <v>6517.6627910841516</v>
      </c>
      <c r="AA159" s="1080">
        <f>'O5 Details by Class &amp; Accounts'!AF173</f>
        <v>777.02226884646541</v>
      </c>
      <c r="AB159" s="1080">
        <f>'O5 Details by Class &amp; Accounts'!AG173</f>
        <v>0</v>
      </c>
      <c r="AC159" s="1080">
        <f>'O5 Details by Class &amp; Accounts'!AH173</f>
        <v>0</v>
      </c>
      <c r="AD159" s="1080">
        <f>'O5 Details by Class &amp; Accounts'!AI173</f>
        <v>0</v>
      </c>
      <c r="AE159" s="1080">
        <f>'O5 Details by Class &amp; Accounts'!AJ173</f>
        <v>3.1080890753858612</v>
      </c>
      <c r="AF159" s="1080">
        <f>'O5 Details by Class &amp; Accounts'!AK173</f>
        <v>242.43094788009719</v>
      </c>
      <c r="AG159" s="1080">
        <f>'O5 Details by Class &amp; Accounts'!AL173</f>
        <v>257.97139325702648</v>
      </c>
      <c r="AH159" s="1080">
        <f>'O5 Details by Class &amp; Accounts'!AM173</f>
        <v>0</v>
      </c>
      <c r="AI159" s="1080">
        <f>'O5 Details by Class &amp; Accounts'!AN173</f>
        <v>0</v>
      </c>
      <c r="AJ159" s="1080">
        <f>'O5 Details by Class &amp; Accounts'!AO173</f>
        <v>0</v>
      </c>
      <c r="AK159" s="1080">
        <f>'O5 Details by Class &amp; Accounts'!AP173</f>
        <v>0</v>
      </c>
      <c r="AL159" s="1080">
        <f>'O5 Details by Class &amp; Accounts'!AQ173</f>
        <v>0</v>
      </c>
      <c r="AM159" s="1080">
        <f>'O5 Details by Class &amp; Accounts'!AR173</f>
        <v>0</v>
      </c>
      <c r="AN159" s="1080">
        <f>'O5 Details by Class &amp; Accounts'!AS173</f>
        <v>0</v>
      </c>
      <c r="AO159" s="1080">
        <f>'O5 Details by Class &amp; Accounts'!AT173</f>
        <v>0</v>
      </c>
      <c r="AP159" s="1080">
        <f>'O5 Details by Class &amp; Accounts'!AU173</f>
        <v>0</v>
      </c>
      <c r="AQ159" s="1080">
        <f>'O5 Details by Class &amp; Accounts'!AV173</f>
        <v>0</v>
      </c>
      <c r="AR159" s="1080">
        <f>'O5 Details by Class &amp; Accounts'!AW173</f>
        <v>0</v>
      </c>
      <c r="AS159" s="1081"/>
      <c r="AV159" s="1640" t="s">
        <v>1274</v>
      </c>
    </row>
    <row r="160" spans="1:48" s="603" customFormat="1" ht="12.75" x14ac:dyDescent="0.2">
      <c r="A160" s="151"/>
      <c r="B160" s="1042"/>
      <c r="C160" s="1076"/>
      <c r="D160" s="747"/>
      <c r="E160" s="747"/>
      <c r="F160" s="747"/>
      <c r="G160" s="747"/>
      <c r="H160" s="747"/>
      <c r="I160" s="747"/>
      <c r="J160" s="747"/>
      <c r="K160" s="747"/>
      <c r="L160" s="747"/>
      <c r="M160" s="747"/>
      <c r="N160" s="747"/>
      <c r="O160" s="747"/>
      <c r="P160" s="747"/>
      <c r="Q160" s="747"/>
      <c r="R160" s="747"/>
      <c r="S160" s="747"/>
      <c r="T160" s="747"/>
      <c r="U160" s="747"/>
      <c r="V160" s="747"/>
      <c r="W160" s="747"/>
      <c r="X160" s="1054"/>
      <c r="Y160" s="747"/>
      <c r="Z160" s="747"/>
      <c r="AA160" s="747"/>
      <c r="AB160" s="747"/>
      <c r="AC160" s="747"/>
      <c r="AD160" s="747"/>
      <c r="AE160" s="747"/>
      <c r="AF160" s="747"/>
      <c r="AG160" s="747"/>
      <c r="AH160" s="747"/>
      <c r="AI160" s="747"/>
      <c r="AJ160" s="747"/>
      <c r="AK160" s="747"/>
      <c r="AL160" s="747"/>
      <c r="AM160" s="747"/>
      <c r="AN160" s="747"/>
      <c r="AO160" s="747"/>
      <c r="AP160" s="747"/>
      <c r="AQ160" s="747"/>
      <c r="AR160" s="747"/>
      <c r="AS160" s="1076"/>
      <c r="AV160" s="1640" t="e">
        <v>#N/A</v>
      </c>
    </row>
    <row r="161" spans="1:48" s="603" customFormat="1" ht="16.5" customHeight="1" x14ac:dyDescent="0.2">
      <c r="A161" s="1082" t="s">
        <v>892</v>
      </c>
      <c r="B161" s="1891" t="s">
        <v>1605</v>
      </c>
      <c r="C161" s="1084">
        <f t="shared" si="34"/>
        <v>5040924.9720000001</v>
      </c>
      <c r="D161" s="1060">
        <f>SUM(D117:D159)</f>
        <v>2318605.6965799867</v>
      </c>
      <c r="E161" s="1060">
        <f t="shared" ref="E161:AR161" si="36">SUM(E117:E159)</f>
        <v>912447.11616154911</v>
      </c>
      <c r="F161" s="1060">
        <f t="shared" si="36"/>
        <v>1764720.0236833035</v>
      </c>
      <c r="G161" s="1060">
        <f t="shared" si="36"/>
        <v>0</v>
      </c>
      <c r="H161" s="1060">
        <f t="shared" si="36"/>
        <v>0</v>
      </c>
      <c r="I161" s="1060">
        <f t="shared" si="36"/>
        <v>0</v>
      </c>
      <c r="J161" s="1060">
        <f t="shared" si="36"/>
        <v>43925.744530374199</v>
      </c>
      <c r="K161" s="1060">
        <f t="shared" si="36"/>
        <v>324.00481495278416</v>
      </c>
      <c r="L161" s="1060">
        <f t="shared" si="36"/>
        <v>902.38622983447465</v>
      </c>
      <c r="M161" s="1060">
        <f t="shared" si="36"/>
        <v>0</v>
      </c>
      <c r="N161" s="1060">
        <f t="shared" si="36"/>
        <v>0</v>
      </c>
      <c r="O161" s="1060">
        <f t="shared" si="36"/>
        <v>0</v>
      </c>
      <c r="P161" s="1060">
        <f t="shared" si="36"/>
        <v>0</v>
      </c>
      <c r="Q161" s="1060">
        <f t="shared" si="36"/>
        <v>0</v>
      </c>
      <c r="R161" s="1060">
        <f t="shared" si="36"/>
        <v>0</v>
      </c>
      <c r="S161" s="1060">
        <f t="shared" si="36"/>
        <v>0</v>
      </c>
      <c r="T161" s="1060">
        <f t="shared" si="36"/>
        <v>0</v>
      </c>
      <c r="U161" s="1060">
        <f t="shared" si="36"/>
        <v>0</v>
      </c>
      <c r="V161" s="1060">
        <f t="shared" si="36"/>
        <v>0</v>
      </c>
      <c r="W161" s="1060">
        <f t="shared" si="36"/>
        <v>0</v>
      </c>
      <c r="X161" s="1084">
        <f>SUM(Y161:AR161)</f>
        <v>6071343.9979999997</v>
      </c>
      <c r="Y161" s="1060">
        <f t="shared" si="36"/>
        <v>5273056.3606417123</v>
      </c>
      <c r="Z161" s="1060">
        <f t="shared" si="36"/>
        <v>530685.29816162901</v>
      </c>
      <c r="AA161" s="1060">
        <f t="shared" si="36"/>
        <v>84450.941916044278</v>
      </c>
      <c r="AB161" s="1060">
        <f t="shared" si="36"/>
        <v>0</v>
      </c>
      <c r="AC161" s="1060">
        <f t="shared" si="36"/>
        <v>0</v>
      </c>
      <c r="AD161" s="1060">
        <f t="shared" si="36"/>
        <v>0</v>
      </c>
      <c r="AE161" s="1060">
        <f t="shared" si="36"/>
        <v>141840.71145579041</v>
      </c>
      <c r="AF161" s="1060">
        <f t="shared" si="36"/>
        <v>21820.065799167925</v>
      </c>
      <c r="AG161" s="1060">
        <f t="shared" si="36"/>
        <v>19490.620025655873</v>
      </c>
      <c r="AH161" s="1060">
        <f t="shared" si="36"/>
        <v>0</v>
      </c>
      <c r="AI161" s="1060">
        <f t="shared" si="36"/>
        <v>0</v>
      </c>
      <c r="AJ161" s="1060">
        <f t="shared" si="36"/>
        <v>0</v>
      </c>
      <c r="AK161" s="1060">
        <f t="shared" si="36"/>
        <v>0</v>
      </c>
      <c r="AL161" s="1060">
        <f t="shared" si="36"/>
        <v>0</v>
      </c>
      <c r="AM161" s="1060">
        <f t="shared" si="36"/>
        <v>0</v>
      </c>
      <c r="AN161" s="1060">
        <f t="shared" si="36"/>
        <v>0</v>
      </c>
      <c r="AO161" s="1060">
        <f t="shared" si="36"/>
        <v>0</v>
      </c>
      <c r="AP161" s="1060">
        <f t="shared" si="36"/>
        <v>0</v>
      </c>
      <c r="AQ161" s="1060">
        <f t="shared" si="36"/>
        <v>0</v>
      </c>
      <c r="AR161" s="1060">
        <f t="shared" si="36"/>
        <v>0</v>
      </c>
      <c r="AS161" s="1076"/>
      <c r="AV161" s="1640" t="e">
        <v>#N/A</v>
      </c>
    </row>
    <row r="162" spans="1:48" s="603" customFormat="1" ht="12.75" x14ac:dyDescent="0.2">
      <c r="B162" s="291" t="s">
        <v>1604</v>
      </c>
      <c r="C162" s="583">
        <f>SUM(D162:W162)</f>
        <v>0</v>
      </c>
      <c r="D162" s="581">
        <f>SUM('I9 Direct Allocation'!AC67:AC109)</f>
        <v>0</v>
      </c>
      <c r="E162" s="581">
        <f>SUM('I9 Direct Allocation'!AD67:AD109)</f>
        <v>0</v>
      </c>
      <c r="F162" s="581">
        <f>SUM('I9 Direct Allocation'!AE67:AE109)</f>
        <v>0</v>
      </c>
      <c r="G162" s="581">
        <f>SUM('I9 Direct Allocation'!AF67:AF109)</f>
        <v>0</v>
      </c>
      <c r="H162" s="581">
        <f>SUM('I9 Direct Allocation'!AG67:AG109)</f>
        <v>0</v>
      </c>
      <c r="I162" s="581">
        <f>SUM('I9 Direct Allocation'!AH67:AH109)</f>
        <v>0</v>
      </c>
      <c r="J162" s="581">
        <f>SUM('I9 Direct Allocation'!AI67:AI109)</f>
        <v>0</v>
      </c>
      <c r="K162" s="581">
        <f>SUM('I9 Direct Allocation'!AJ67:AJ109)</f>
        <v>0</v>
      </c>
      <c r="L162" s="581">
        <f>SUM('I9 Direct Allocation'!AK67:AK109)</f>
        <v>0</v>
      </c>
      <c r="M162" s="581">
        <f>SUM('I9 Direct Allocation'!AL67:AL109)</f>
        <v>0</v>
      </c>
      <c r="N162" s="581">
        <f>SUM('I9 Direct Allocation'!AM67:AM109)</f>
        <v>0</v>
      </c>
      <c r="O162" s="581">
        <f>SUM('I9 Direct Allocation'!AN67:AN109)</f>
        <v>0</v>
      </c>
      <c r="P162" s="581">
        <f>SUM('I9 Direct Allocation'!AO67:AO109)</f>
        <v>0</v>
      </c>
      <c r="Q162" s="581">
        <f>SUM('I9 Direct Allocation'!AP67:AP109)</f>
        <v>0</v>
      </c>
      <c r="R162" s="581">
        <f>SUM('I9 Direct Allocation'!AQ67:AQ109)</f>
        <v>0</v>
      </c>
      <c r="S162" s="581">
        <f>SUM('I9 Direct Allocation'!AR67:AR109)</f>
        <v>0</v>
      </c>
      <c r="T162" s="581">
        <f>SUM('I9 Direct Allocation'!AS67:AS109)</f>
        <v>0</v>
      </c>
      <c r="U162" s="581">
        <f>SUM('I9 Direct Allocation'!AT67:AT109)</f>
        <v>0</v>
      </c>
      <c r="V162" s="581">
        <f>SUM('I9 Direct Allocation'!AU67:AU109)</f>
        <v>0</v>
      </c>
      <c r="W162" s="581">
        <f>SUM('I9 Direct Allocation'!AV67:AV109)</f>
        <v>0</v>
      </c>
      <c r="X162" s="1892">
        <f>SUM(Y162:AR162)</f>
        <v>0</v>
      </c>
      <c r="Y162" s="581">
        <f>SUM('I9 Direct Allocation'!BA67:BA109)</f>
        <v>0</v>
      </c>
      <c r="Z162" s="581">
        <f>SUM('I9 Direct Allocation'!BB67:BB109)</f>
        <v>0</v>
      </c>
      <c r="AA162" s="581">
        <f>SUM('I9 Direct Allocation'!BC67:BC109)</f>
        <v>0</v>
      </c>
      <c r="AB162" s="581">
        <f>SUM('I9 Direct Allocation'!BD67:BD109)</f>
        <v>0</v>
      </c>
      <c r="AC162" s="581">
        <f>SUM('I9 Direct Allocation'!BE67:BE109)</f>
        <v>0</v>
      </c>
      <c r="AD162" s="581">
        <f>SUM('I9 Direct Allocation'!BF67:BF109)</f>
        <v>0</v>
      </c>
      <c r="AE162" s="581">
        <f>SUM('I9 Direct Allocation'!BG67:BG109)</f>
        <v>0</v>
      </c>
      <c r="AF162" s="581">
        <f>SUM('I9 Direct Allocation'!BH67:BH109)</f>
        <v>0</v>
      </c>
      <c r="AG162" s="581">
        <f>SUM('I9 Direct Allocation'!BI67:BI109)</f>
        <v>0</v>
      </c>
      <c r="AH162" s="581">
        <f>SUM('I9 Direct Allocation'!BJ67:BJ109)</f>
        <v>0</v>
      </c>
      <c r="AI162" s="581">
        <f>SUM('I9 Direct Allocation'!BK67:BK109)</f>
        <v>0</v>
      </c>
      <c r="AJ162" s="581">
        <f>SUM('I9 Direct Allocation'!BL67:BL109)</f>
        <v>0</v>
      </c>
      <c r="AK162" s="581">
        <f>SUM('I9 Direct Allocation'!BM67:BM109)</f>
        <v>0</v>
      </c>
      <c r="AL162" s="581">
        <f>SUM('I9 Direct Allocation'!BN67:BN109)</f>
        <v>0</v>
      </c>
      <c r="AM162" s="581">
        <f>SUM('I9 Direct Allocation'!BO67:BO109)</f>
        <v>0</v>
      </c>
      <c r="AN162" s="581">
        <f>SUM('I9 Direct Allocation'!BP67:BP109)</f>
        <v>0</v>
      </c>
      <c r="AO162" s="581">
        <f>SUM('I9 Direct Allocation'!BQ67:BQ109)</f>
        <v>0</v>
      </c>
      <c r="AP162" s="581">
        <f>SUM('I9 Direct Allocation'!BR67:BR109)</f>
        <v>0</v>
      </c>
      <c r="AQ162" s="581">
        <f>SUM('I9 Direct Allocation'!BS67:BS109)</f>
        <v>0</v>
      </c>
      <c r="AR162" s="581">
        <f>SUM('I9 Direct Allocation'!BT67:BT109)</f>
        <v>0</v>
      </c>
      <c r="AS162" s="744"/>
      <c r="AV162" s="1640" t="e">
        <v>#N/A</v>
      </c>
    </row>
    <row r="163" spans="1:48" s="603" customFormat="1" ht="12.75" x14ac:dyDescent="0.2">
      <c r="A163" s="234" t="s">
        <v>893</v>
      </c>
      <c r="B163" s="602" t="s">
        <v>891</v>
      </c>
      <c r="C163" s="583">
        <f t="shared" si="34"/>
        <v>11112268.969999999</v>
      </c>
      <c r="D163" s="581">
        <f>D161+Y161+D162+Y162</f>
        <v>7591662.0572216995</v>
      </c>
      <c r="E163" s="581">
        <f>E161+Z161+E162+Z162</f>
        <v>1443132.4143231781</v>
      </c>
      <c r="F163" s="581">
        <f t="shared" ref="F163:W163" si="37">F161+AA161+F162+AA162</f>
        <v>1849170.9655993478</v>
      </c>
      <c r="G163" s="581">
        <f t="shared" si="37"/>
        <v>0</v>
      </c>
      <c r="H163" s="581">
        <f t="shared" si="37"/>
        <v>0</v>
      </c>
      <c r="I163" s="581">
        <f t="shared" si="37"/>
        <v>0</v>
      </c>
      <c r="J163" s="581">
        <f t="shared" si="37"/>
        <v>185766.45598616463</v>
      </c>
      <c r="K163" s="581">
        <f t="shared" si="37"/>
        <v>22144.070614120708</v>
      </c>
      <c r="L163" s="581">
        <f t="shared" si="37"/>
        <v>20393.006255490349</v>
      </c>
      <c r="M163" s="581">
        <f t="shared" si="37"/>
        <v>0</v>
      </c>
      <c r="N163" s="581">
        <f t="shared" si="37"/>
        <v>0</v>
      </c>
      <c r="O163" s="581">
        <f t="shared" si="37"/>
        <v>0</v>
      </c>
      <c r="P163" s="581">
        <f t="shared" si="37"/>
        <v>0</v>
      </c>
      <c r="Q163" s="581">
        <f t="shared" si="37"/>
        <v>0</v>
      </c>
      <c r="R163" s="581">
        <f t="shared" si="37"/>
        <v>0</v>
      </c>
      <c r="S163" s="581">
        <f t="shared" si="37"/>
        <v>0</v>
      </c>
      <c r="T163" s="581">
        <f t="shared" si="37"/>
        <v>0</v>
      </c>
      <c r="U163" s="581">
        <f t="shared" si="37"/>
        <v>0</v>
      </c>
      <c r="V163" s="581">
        <f t="shared" si="37"/>
        <v>0</v>
      </c>
      <c r="W163" s="581">
        <f t="shared" si="37"/>
        <v>0</v>
      </c>
      <c r="X163" s="583"/>
      <c r="Y163" s="581"/>
      <c r="Z163" s="581"/>
      <c r="AA163" s="581"/>
      <c r="AB163" s="581"/>
      <c r="AC163" s="581"/>
      <c r="AD163" s="581"/>
      <c r="AE163" s="581"/>
      <c r="AF163" s="581"/>
      <c r="AG163" s="581"/>
      <c r="AH163" s="581"/>
      <c r="AI163" s="581"/>
      <c r="AJ163" s="581"/>
      <c r="AK163" s="581"/>
      <c r="AL163" s="581"/>
      <c r="AM163" s="581"/>
      <c r="AN163" s="581"/>
      <c r="AO163" s="581"/>
      <c r="AP163" s="581"/>
      <c r="AQ163" s="581"/>
      <c r="AR163" s="581"/>
      <c r="AS163" s="744"/>
      <c r="AV163" s="1640" t="e">
        <v>#N/A</v>
      </c>
    </row>
    <row r="164" spans="1:48" s="603" customFormat="1" ht="12.75" x14ac:dyDescent="0.2">
      <c r="A164" s="234"/>
      <c r="B164" s="602"/>
      <c r="C164" s="744"/>
      <c r="D164" s="581"/>
      <c r="E164" s="581"/>
      <c r="F164" s="581"/>
      <c r="G164" s="581"/>
      <c r="H164" s="581"/>
      <c r="I164" s="581"/>
      <c r="J164" s="581"/>
      <c r="K164" s="581"/>
      <c r="L164" s="581"/>
      <c r="M164" s="581"/>
      <c r="N164" s="581"/>
      <c r="O164" s="581"/>
      <c r="P164" s="581"/>
      <c r="Q164" s="581"/>
      <c r="R164" s="581"/>
      <c r="S164" s="581"/>
      <c r="T164" s="581"/>
      <c r="U164" s="581"/>
      <c r="V164" s="581"/>
      <c r="W164" s="581"/>
      <c r="X164" s="583"/>
      <c r="Y164" s="581"/>
      <c r="Z164" s="581"/>
      <c r="AA164" s="581"/>
      <c r="AB164" s="581"/>
      <c r="AC164" s="581"/>
      <c r="AD164" s="581"/>
      <c r="AE164" s="581"/>
      <c r="AF164" s="581"/>
      <c r="AG164" s="581"/>
      <c r="AH164" s="581"/>
      <c r="AI164" s="581"/>
      <c r="AJ164" s="581"/>
      <c r="AK164" s="581"/>
      <c r="AL164" s="581"/>
      <c r="AM164" s="581"/>
      <c r="AN164" s="581"/>
      <c r="AO164" s="581"/>
      <c r="AP164" s="581"/>
      <c r="AQ164" s="581"/>
      <c r="AR164" s="581"/>
      <c r="AS164" s="744"/>
      <c r="AV164" s="1640" t="e">
        <v>#N/A</v>
      </c>
    </row>
    <row r="165" spans="1:48" s="603" customFormat="1" ht="12.75" x14ac:dyDescent="0.2">
      <c r="A165" s="234"/>
      <c r="B165" s="602"/>
      <c r="C165" s="744"/>
      <c r="D165" s="581"/>
      <c r="E165" s="581"/>
      <c r="F165" s="581"/>
      <c r="G165" s="581"/>
      <c r="H165" s="581"/>
      <c r="I165" s="581"/>
      <c r="J165" s="581"/>
      <c r="K165" s="581"/>
      <c r="L165" s="581"/>
      <c r="M165" s="581"/>
      <c r="N165" s="581"/>
      <c r="O165" s="581"/>
      <c r="P165" s="581"/>
      <c r="Q165" s="581"/>
      <c r="R165" s="581"/>
      <c r="S165" s="581"/>
      <c r="T165" s="581"/>
      <c r="U165" s="581"/>
      <c r="V165" s="581"/>
      <c r="W165" s="581"/>
      <c r="X165" s="583"/>
      <c r="Y165" s="581"/>
      <c r="Z165" s="581"/>
      <c r="AA165" s="581"/>
      <c r="AB165" s="581"/>
      <c r="AC165" s="581"/>
      <c r="AD165" s="581"/>
      <c r="AE165" s="581"/>
      <c r="AF165" s="581"/>
      <c r="AG165" s="581"/>
      <c r="AH165" s="581"/>
      <c r="AI165" s="581"/>
      <c r="AJ165" s="581"/>
      <c r="AK165" s="581"/>
      <c r="AL165" s="581"/>
      <c r="AM165" s="581"/>
      <c r="AN165" s="581"/>
      <c r="AO165" s="581"/>
      <c r="AP165" s="581"/>
      <c r="AQ165" s="581"/>
      <c r="AR165" s="581"/>
      <c r="AS165" s="744"/>
      <c r="AV165" s="1640" t="e">
        <v>#N/A</v>
      </c>
    </row>
    <row r="166" spans="1:48" s="603" customFormat="1" ht="12.75" x14ac:dyDescent="0.2">
      <c r="A166" s="1085" t="s">
        <v>318</v>
      </c>
      <c r="B166" s="1042"/>
      <c r="C166" s="744"/>
      <c r="D166" s="581"/>
      <c r="E166" s="581"/>
      <c r="F166" s="581"/>
      <c r="G166" s="581"/>
      <c r="H166" s="581"/>
      <c r="I166" s="581"/>
      <c r="J166" s="581"/>
      <c r="K166" s="581"/>
      <c r="L166" s="581"/>
      <c r="M166" s="581"/>
      <c r="N166" s="581"/>
      <c r="O166" s="581"/>
      <c r="P166" s="581"/>
      <c r="Q166" s="581"/>
      <c r="R166" s="581"/>
      <c r="S166" s="581"/>
      <c r="T166" s="581"/>
      <c r="U166" s="581"/>
      <c r="V166" s="581"/>
      <c r="W166" s="581"/>
      <c r="X166" s="583"/>
      <c r="Y166" s="581"/>
      <c r="Z166" s="581"/>
      <c r="AA166" s="581"/>
      <c r="AB166" s="581"/>
      <c r="AC166" s="581"/>
      <c r="AD166" s="581"/>
      <c r="AE166" s="581"/>
      <c r="AF166" s="581"/>
      <c r="AG166" s="581"/>
      <c r="AH166" s="581"/>
      <c r="AI166" s="581"/>
      <c r="AJ166" s="581"/>
      <c r="AK166" s="581"/>
      <c r="AL166" s="581"/>
      <c r="AM166" s="581"/>
      <c r="AN166" s="581"/>
      <c r="AO166" s="581"/>
      <c r="AP166" s="581"/>
      <c r="AQ166" s="581"/>
      <c r="AR166" s="581"/>
      <c r="AS166" s="744"/>
      <c r="AV166" s="1640" t="e">
        <v>#N/A</v>
      </c>
    </row>
    <row r="167" spans="1:48" s="603" customFormat="1" ht="12.75" x14ac:dyDescent="0.2">
      <c r="A167" s="1043">
        <v>4705</v>
      </c>
      <c r="B167" s="1044" t="s">
        <v>1360</v>
      </c>
      <c r="C167" s="583">
        <f>'I3 TB Data'!H332</f>
        <v>111137437</v>
      </c>
      <c r="D167" s="581">
        <f>'O5 Details by Class &amp; Accounts'!BT121</f>
        <v>47644583.272059463</v>
      </c>
      <c r="E167" s="581">
        <f>'O5 Details by Class &amp; Accounts'!BU121</f>
        <v>17681133.382388256</v>
      </c>
      <c r="F167" s="581">
        <f>'O5 Details by Class &amp; Accounts'!BV121</f>
        <v>44654921.365170933</v>
      </c>
      <c r="G167" s="581">
        <f>'O5 Details by Class &amp; Accounts'!BW121</f>
        <v>0</v>
      </c>
      <c r="H167" s="581">
        <f>'O5 Details by Class &amp; Accounts'!BX121</f>
        <v>0</v>
      </c>
      <c r="I167" s="581">
        <f>'O5 Details by Class &amp; Accounts'!BY121</f>
        <v>0</v>
      </c>
      <c r="J167" s="581">
        <f>'O5 Details by Class &amp; Accounts'!BZ121</f>
        <v>965496.54062476824</v>
      </c>
      <c r="K167" s="581">
        <f>'O5 Details by Class &amp; Accounts'!CA121</f>
        <v>47455.744500550987</v>
      </c>
      <c r="L167" s="581">
        <f>'O5 Details by Class &amp; Accounts'!CB121</f>
        <v>143846.6952560241</v>
      </c>
      <c r="M167" s="581">
        <f>'O5 Details by Class &amp; Accounts'!CC121</f>
        <v>0</v>
      </c>
      <c r="N167" s="581">
        <f>'O5 Details by Class &amp; Accounts'!CD121</f>
        <v>0</v>
      </c>
      <c r="O167" s="581">
        <f>'O5 Details by Class &amp; Accounts'!CE121</f>
        <v>0</v>
      </c>
      <c r="P167" s="581">
        <f>'O5 Details by Class &amp; Accounts'!CF121</f>
        <v>0</v>
      </c>
      <c r="Q167" s="581">
        <f>'O5 Details by Class &amp; Accounts'!CG121</f>
        <v>0</v>
      </c>
      <c r="R167" s="581">
        <f>'O5 Details by Class &amp; Accounts'!CH121</f>
        <v>0</v>
      </c>
      <c r="S167" s="581">
        <f>'O5 Details by Class &amp; Accounts'!CI121</f>
        <v>0</v>
      </c>
      <c r="T167" s="581">
        <f>'O5 Details by Class &amp; Accounts'!CJ121</f>
        <v>0</v>
      </c>
      <c r="U167" s="581">
        <f>'O5 Details by Class &amp; Accounts'!CK121</f>
        <v>0</v>
      </c>
      <c r="V167" s="581">
        <f>'O5 Details by Class &amp; Accounts'!CL121</f>
        <v>0</v>
      </c>
      <c r="W167" s="581">
        <f>'O5 Details by Class &amp; Accounts'!CM121</f>
        <v>0</v>
      </c>
      <c r="X167" s="583">
        <f>SUM(D167:W167)</f>
        <v>111137437</v>
      </c>
      <c r="Y167" s="581"/>
      <c r="Z167" s="581"/>
      <c r="AA167" s="581"/>
      <c r="AB167" s="581"/>
      <c r="AC167" s="581"/>
      <c r="AD167" s="581"/>
      <c r="AE167" s="581"/>
      <c r="AF167" s="581"/>
      <c r="AG167" s="581"/>
      <c r="AH167" s="581"/>
      <c r="AI167" s="581"/>
      <c r="AJ167" s="581"/>
      <c r="AK167" s="581"/>
      <c r="AL167" s="581"/>
      <c r="AM167" s="581"/>
      <c r="AN167" s="581"/>
      <c r="AO167" s="581"/>
      <c r="AP167" s="581"/>
      <c r="AQ167" s="581"/>
      <c r="AR167" s="581"/>
      <c r="AS167" s="744"/>
      <c r="AV167" s="1640" t="s">
        <v>1266</v>
      </c>
    </row>
    <row r="168" spans="1:48" s="603" customFormat="1" ht="12.75" x14ac:dyDescent="0.2">
      <c r="A168" s="1043">
        <v>4708</v>
      </c>
      <c r="B168" s="1044" t="s">
        <v>1361</v>
      </c>
      <c r="C168" s="583">
        <f>'I3 TB Data'!H333</f>
        <v>3503480.34</v>
      </c>
      <c r="D168" s="581">
        <f>'O5 Details by Class &amp; Accounts'!BT122</f>
        <v>1501940.8878499977</v>
      </c>
      <c r="E168" s="581">
        <f>'O5 Details by Class &amp; Accounts'!BU122</f>
        <v>557377.46763149626</v>
      </c>
      <c r="F168" s="581">
        <f>'O5 Details by Class &amp; Accounts'!BV122</f>
        <v>1407695.2223319879</v>
      </c>
      <c r="G168" s="581">
        <f>'O5 Details by Class &amp; Accounts'!BW122</f>
        <v>0</v>
      </c>
      <c r="H168" s="581">
        <f>'O5 Details by Class &amp; Accounts'!BX122</f>
        <v>0</v>
      </c>
      <c r="I168" s="581">
        <f>'O5 Details by Class &amp; Accounts'!BY122</f>
        <v>0</v>
      </c>
      <c r="J168" s="581">
        <f>'O5 Details by Class &amp; Accounts'!BZ122</f>
        <v>30436.17200221098</v>
      </c>
      <c r="K168" s="581">
        <f>'O5 Details by Class &amp; Accounts'!CA122</f>
        <v>1495.9879619838946</v>
      </c>
      <c r="L168" s="581">
        <f>'O5 Details by Class &amp; Accounts'!CB122</f>
        <v>4534.6022223227237</v>
      </c>
      <c r="M168" s="581">
        <f>'O5 Details by Class &amp; Accounts'!CC122</f>
        <v>0</v>
      </c>
      <c r="N168" s="581">
        <f>'O5 Details by Class &amp; Accounts'!CD122</f>
        <v>0</v>
      </c>
      <c r="O168" s="581">
        <f>'O5 Details by Class &amp; Accounts'!CE122</f>
        <v>0</v>
      </c>
      <c r="P168" s="581">
        <f>'O5 Details by Class &amp; Accounts'!CF122</f>
        <v>0</v>
      </c>
      <c r="Q168" s="581">
        <f>'O5 Details by Class &amp; Accounts'!CG122</f>
        <v>0</v>
      </c>
      <c r="R168" s="581">
        <f>'O5 Details by Class &amp; Accounts'!CH122</f>
        <v>0</v>
      </c>
      <c r="S168" s="581">
        <f>'O5 Details by Class &amp; Accounts'!CI122</f>
        <v>0</v>
      </c>
      <c r="T168" s="581">
        <f>'O5 Details by Class &amp; Accounts'!CJ122</f>
        <v>0</v>
      </c>
      <c r="U168" s="581">
        <f>'O5 Details by Class &amp; Accounts'!CK122</f>
        <v>0</v>
      </c>
      <c r="V168" s="581">
        <f>'O5 Details by Class &amp; Accounts'!CL122</f>
        <v>0</v>
      </c>
      <c r="W168" s="581">
        <f>'O5 Details by Class &amp; Accounts'!CM122</f>
        <v>0</v>
      </c>
      <c r="X168" s="583">
        <f t="shared" ref="X168:X173" si="38">SUM(D168:W168)</f>
        <v>3503480.34</v>
      </c>
      <c r="Y168" s="581"/>
      <c r="Z168" s="581"/>
      <c r="AA168" s="581"/>
      <c r="AB168" s="581"/>
      <c r="AC168" s="581"/>
      <c r="AD168" s="581"/>
      <c r="AE168" s="581"/>
      <c r="AF168" s="581"/>
      <c r="AG168" s="581"/>
      <c r="AH168" s="581"/>
      <c r="AI168" s="581"/>
      <c r="AJ168" s="581"/>
      <c r="AK168" s="581"/>
      <c r="AL168" s="581"/>
      <c r="AM168" s="581"/>
      <c r="AN168" s="581"/>
      <c r="AO168" s="581"/>
      <c r="AP168" s="581"/>
      <c r="AQ168" s="581"/>
      <c r="AR168" s="581"/>
      <c r="AS168" s="744"/>
      <c r="AV168" s="1640" t="s">
        <v>1266</v>
      </c>
    </row>
    <row r="169" spans="1:48" s="603" customFormat="1" ht="12.75" x14ac:dyDescent="0.2">
      <c r="A169" s="1043">
        <v>4710</v>
      </c>
      <c r="B169" s="1044" t="s">
        <v>1384</v>
      </c>
      <c r="C169" s="583">
        <f>'I3 TB Data'!H334</f>
        <v>-25646560.809999999</v>
      </c>
      <c r="D169" s="581">
        <f>'O5 Details by Class &amp; Accounts'!BT123</f>
        <v>-10994672.31868935</v>
      </c>
      <c r="E169" s="581">
        <f>'O5 Details by Class &amp; Accounts'!BU123</f>
        <v>-4080175.6340767634</v>
      </c>
      <c r="F169" s="581">
        <f>'O5 Details by Class &amp; Accounts'!BV123</f>
        <v>-10304764.867464276</v>
      </c>
      <c r="G169" s="581">
        <f>'O5 Details by Class &amp; Accounts'!BW123</f>
        <v>0</v>
      </c>
      <c r="H169" s="581">
        <f>'O5 Details by Class &amp; Accounts'!BX123</f>
        <v>0</v>
      </c>
      <c r="I169" s="581">
        <f>'O5 Details by Class &amp; Accounts'!BY123</f>
        <v>0</v>
      </c>
      <c r="J169" s="581">
        <f>'O5 Details by Class &amp; Accounts'!BZ123</f>
        <v>-222802.20247456088</v>
      </c>
      <c r="K169" s="581">
        <f>'O5 Details by Class &amp; Accounts'!CA123</f>
        <v>-10951.095058249399</v>
      </c>
      <c r="L169" s="581">
        <f>'O5 Details by Class &amp; Accounts'!CB123</f>
        <v>-33194.692236794705</v>
      </c>
      <c r="M169" s="581">
        <f>'O5 Details by Class &amp; Accounts'!CC123</f>
        <v>0</v>
      </c>
      <c r="N169" s="581">
        <f>'O5 Details by Class &amp; Accounts'!CD123</f>
        <v>0</v>
      </c>
      <c r="O169" s="581">
        <f>'O5 Details by Class &amp; Accounts'!CE123</f>
        <v>0</v>
      </c>
      <c r="P169" s="581">
        <f>'O5 Details by Class &amp; Accounts'!CF123</f>
        <v>0</v>
      </c>
      <c r="Q169" s="581">
        <f>'O5 Details by Class &amp; Accounts'!CG123</f>
        <v>0</v>
      </c>
      <c r="R169" s="581">
        <f>'O5 Details by Class &amp; Accounts'!CH123</f>
        <v>0</v>
      </c>
      <c r="S169" s="581">
        <f>'O5 Details by Class &amp; Accounts'!CI123</f>
        <v>0</v>
      </c>
      <c r="T169" s="581">
        <f>'O5 Details by Class &amp; Accounts'!CJ123</f>
        <v>0</v>
      </c>
      <c r="U169" s="581">
        <f>'O5 Details by Class &amp; Accounts'!CK123</f>
        <v>0</v>
      </c>
      <c r="V169" s="581">
        <f>'O5 Details by Class &amp; Accounts'!CL123</f>
        <v>0</v>
      </c>
      <c r="W169" s="581">
        <f>'O5 Details by Class &amp; Accounts'!CM123</f>
        <v>0</v>
      </c>
      <c r="X169" s="583">
        <f t="shared" si="38"/>
        <v>-25646560.809999995</v>
      </c>
      <c r="Y169" s="581"/>
      <c r="Z169" s="581"/>
      <c r="AA169" s="581"/>
      <c r="AB169" s="581"/>
      <c r="AC169" s="581"/>
      <c r="AD169" s="581"/>
      <c r="AE169" s="581"/>
      <c r="AF169" s="581"/>
      <c r="AG169" s="581"/>
      <c r="AH169" s="581"/>
      <c r="AI169" s="581"/>
      <c r="AJ169" s="581"/>
      <c r="AK169" s="581"/>
      <c r="AL169" s="581"/>
      <c r="AM169" s="581"/>
      <c r="AN169" s="581"/>
      <c r="AO169" s="581"/>
      <c r="AP169" s="581"/>
      <c r="AQ169" s="581"/>
      <c r="AR169" s="581"/>
      <c r="AS169" s="744"/>
      <c r="AV169" s="1640" t="s">
        <v>1266</v>
      </c>
    </row>
    <row r="170" spans="1:48" s="603" customFormat="1" ht="12.75" x14ac:dyDescent="0.2">
      <c r="A170" s="1043">
        <v>4712</v>
      </c>
      <c r="B170" s="1044" t="s">
        <v>1385</v>
      </c>
      <c r="C170" s="583">
        <f>'I3 TB Data'!H335</f>
        <v>0</v>
      </c>
      <c r="D170" s="581">
        <f>'O5 Details by Class &amp; Accounts'!BT124</f>
        <v>0</v>
      </c>
      <c r="E170" s="581">
        <f>'O5 Details by Class &amp; Accounts'!BU124</f>
        <v>0</v>
      </c>
      <c r="F170" s="581">
        <f>'O5 Details by Class &amp; Accounts'!BV124</f>
        <v>0</v>
      </c>
      <c r="G170" s="581">
        <f>'O5 Details by Class &amp; Accounts'!BW124</f>
        <v>0</v>
      </c>
      <c r="H170" s="581">
        <f>'O5 Details by Class &amp; Accounts'!BX124</f>
        <v>0</v>
      </c>
      <c r="I170" s="581">
        <f>'O5 Details by Class &amp; Accounts'!BY124</f>
        <v>0</v>
      </c>
      <c r="J170" s="581">
        <f>'O5 Details by Class &amp; Accounts'!BZ124</f>
        <v>0</v>
      </c>
      <c r="K170" s="581">
        <f>'O5 Details by Class &amp; Accounts'!CA124</f>
        <v>0</v>
      </c>
      <c r="L170" s="581">
        <f>'O5 Details by Class &amp; Accounts'!CB124</f>
        <v>0</v>
      </c>
      <c r="M170" s="581">
        <f>'O5 Details by Class &amp; Accounts'!CC124</f>
        <v>0</v>
      </c>
      <c r="N170" s="581">
        <f>'O5 Details by Class &amp; Accounts'!CD124</f>
        <v>0</v>
      </c>
      <c r="O170" s="581">
        <f>'O5 Details by Class &amp; Accounts'!CE124</f>
        <v>0</v>
      </c>
      <c r="P170" s="581">
        <f>'O5 Details by Class &amp; Accounts'!CF124</f>
        <v>0</v>
      </c>
      <c r="Q170" s="581">
        <f>'O5 Details by Class &amp; Accounts'!CG124</f>
        <v>0</v>
      </c>
      <c r="R170" s="581">
        <f>'O5 Details by Class &amp; Accounts'!CH124</f>
        <v>0</v>
      </c>
      <c r="S170" s="581">
        <f>'O5 Details by Class &amp; Accounts'!CI124</f>
        <v>0</v>
      </c>
      <c r="T170" s="581">
        <f>'O5 Details by Class &amp; Accounts'!CJ124</f>
        <v>0</v>
      </c>
      <c r="U170" s="581">
        <f>'O5 Details by Class &amp; Accounts'!CK124</f>
        <v>0</v>
      </c>
      <c r="V170" s="581">
        <f>'O5 Details by Class &amp; Accounts'!CL124</f>
        <v>0</v>
      </c>
      <c r="W170" s="581">
        <f>'O5 Details by Class &amp; Accounts'!CM124</f>
        <v>0</v>
      </c>
      <c r="X170" s="583">
        <f t="shared" si="38"/>
        <v>0</v>
      </c>
      <c r="Y170" s="581"/>
      <c r="Z170" s="581"/>
      <c r="AA170" s="581"/>
      <c r="AB170" s="581"/>
      <c r="AC170" s="581"/>
      <c r="AD170" s="581"/>
      <c r="AE170" s="581"/>
      <c r="AF170" s="581"/>
      <c r="AG170" s="581"/>
      <c r="AH170" s="581"/>
      <c r="AI170" s="581"/>
      <c r="AJ170" s="581"/>
      <c r="AK170" s="581"/>
      <c r="AL170" s="581"/>
      <c r="AM170" s="581"/>
      <c r="AN170" s="581"/>
      <c r="AO170" s="581"/>
      <c r="AP170" s="581"/>
      <c r="AQ170" s="581"/>
      <c r="AR170" s="581"/>
      <c r="AS170" s="744"/>
      <c r="AV170" s="1640" t="s">
        <v>1266</v>
      </c>
    </row>
    <row r="171" spans="1:48" s="603" customFormat="1" ht="12.75" x14ac:dyDescent="0.2">
      <c r="A171" s="1043">
        <v>4714</v>
      </c>
      <c r="B171" s="1044" t="s">
        <v>1386</v>
      </c>
      <c r="C171" s="583">
        <f>'I3 TB Data'!H336</f>
        <v>6101746.46</v>
      </c>
      <c r="D171" s="581">
        <f>'O5 Details by Class &amp; Accounts'!BT125</f>
        <v>2615816.7325602807</v>
      </c>
      <c r="E171" s="581">
        <f>'O5 Details by Class &amp; Accounts'!BU125</f>
        <v>970742.13637638011</v>
      </c>
      <c r="F171" s="581">
        <f>'O5 Details by Class &amp; Accounts'!BV125</f>
        <v>2451676.1922583305</v>
      </c>
      <c r="G171" s="581">
        <f>'O5 Details by Class &amp; Accounts'!BW125</f>
        <v>0</v>
      </c>
      <c r="H171" s="581">
        <f>'O5 Details by Class &amp; Accounts'!BX125</f>
        <v>0</v>
      </c>
      <c r="I171" s="581">
        <f>'O5 Details by Class &amp; Accounts'!BY125</f>
        <v>0</v>
      </c>
      <c r="J171" s="581">
        <f>'O5 Details by Class &amp; Accounts'!BZ125</f>
        <v>53008.376456435879</v>
      </c>
      <c r="K171" s="581">
        <f>'O5 Details by Class &amp; Accounts'!CA125</f>
        <v>2605.4489722747649</v>
      </c>
      <c r="L171" s="581">
        <f>'O5 Details by Class &amp; Accounts'!CB125</f>
        <v>7897.5733762975287</v>
      </c>
      <c r="M171" s="581">
        <f>'O5 Details by Class &amp; Accounts'!CC125</f>
        <v>0</v>
      </c>
      <c r="N171" s="581">
        <f>'O5 Details by Class &amp; Accounts'!CD125</f>
        <v>0</v>
      </c>
      <c r="O171" s="581">
        <f>'O5 Details by Class &amp; Accounts'!CE125</f>
        <v>0</v>
      </c>
      <c r="P171" s="581">
        <f>'O5 Details by Class &amp; Accounts'!CF125</f>
        <v>0</v>
      </c>
      <c r="Q171" s="581">
        <f>'O5 Details by Class &amp; Accounts'!CG125</f>
        <v>0</v>
      </c>
      <c r="R171" s="581">
        <f>'O5 Details by Class &amp; Accounts'!CH125</f>
        <v>0</v>
      </c>
      <c r="S171" s="581">
        <f>'O5 Details by Class &amp; Accounts'!CI125</f>
        <v>0</v>
      </c>
      <c r="T171" s="581">
        <f>'O5 Details by Class &amp; Accounts'!CJ125</f>
        <v>0</v>
      </c>
      <c r="U171" s="581">
        <f>'O5 Details by Class &amp; Accounts'!CK125</f>
        <v>0</v>
      </c>
      <c r="V171" s="581">
        <f>'O5 Details by Class &amp; Accounts'!CL125</f>
        <v>0</v>
      </c>
      <c r="W171" s="581">
        <f>'O5 Details by Class &amp; Accounts'!CM125</f>
        <v>0</v>
      </c>
      <c r="X171" s="583">
        <f t="shared" si="38"/>
        <v>6101746.46</v>
      </c>
      <c r="Y171" s="581"/>
      <c r="Z171" s="581"/>
      <c r="AA171" s="581"/>
      <c r="AB171" s="581"/>
      <c r="AC171" s="581"/>
      <c r="AD171" s="581"/>
      <c r="AE171" s="581"/>
      <c r="AF171" s="581"/>
      <c r="AG171" s="581"/>
      <c r="AH171" s="581"/>
      <c r="AI171" s="581"/>
      <c r="AJ171" s="581"/>
      <c r="AK171" s="581"/>
      <c r="AL171" s="581"/>
      <c r="AM171" s="581"/>
      <c r="AN171" s="581"/>
      <c r="AO171" s="581"/>
      <c r="AP171" s="581"/>
      <c r="AQ171" s="581"/>
      <c r="AR171" s="581"/>
      <c r="AS171" s="744"/>
      <c r="AV171" s="1640" t="s">
        <v>773</v>
      </c>
    </row>
    <row r="172" spans="1:48" s="603" customFormat="1" ht="12.75" x14ac:dyDescent="0.2">
      <c r="A172" s="1043">
        <v>4716</v>
      </c>
      <c r="B172" s="1044" t="s">
        <v>572</v>
      </c>
      <c r="C172" s="583">
        <f>'I3 TB Data'!H338</f>
        <v>4792474.8899999997</v>
      </c>
      <c r="D172" s="581">
        <f>'O5 Details by Class &amp; Accounts'!BT127</f>
        <v>2054532.4342494868</v>
      </c>
      <c r="E172" s="581">
        <f>'O5 Details by Class &amp; Accounts'!BU127</f>
        <v>762446.84103914036</v>
      </c>
      <c r="F172" s="581">
        <f>'O5 Details by Class &amp; Accounts'!BV127</f>
        <v>1925612.0631745916</v>
      </c>
      <c r="G172" s="581">
        <f>'O5 Details by Class &amp; Accounts'!BW127</f>
        <v>0</v>
      </c>
      <c r="H172" s="581">
        <f>'O5 Details by Class &amp; Accounts'!BX127</f>
        <v>0</v>
      </c>
      <c r="I172" s="581">
        <f>'O5 Details by Class &amp; Accounts'!BY127</f>
        <v>0</v>
      </c>
      <c r="J172" s="581">
        <f>'O5 Details by Class &amp; Accounts'!BZ127</f>
        <v>41634.196830776891</v>
      </c>
      <c r="K172" s="581">
        <f>'O5 Details by Class &amp; Accounts'!CA127</f>
        <v>2046.3893179860372</v>
      </c>
      <c r="L172" s="581">
        <f>'O5 Details by Class &amp; Accounts'!CB127</f>
        <v>6202.9653880175201</v>
      </c>
      <c r="M172" s="581">
        <f>'O5 Details by Class &amp; Accounts'!CC127</f>
        <v>0</v>
      </c>
      <c r="N172" s="581">
        <f>'O5 Details by Class &amp; Accounts'!CD127</f>
        <v>0</v>
      </c>
      <c r="O172" s="581">
        <f>'O5 Details by Class &amp; Accounts'!CE127</f>
        <v>0</v>
      </c>
      <c r="P172" s="581">
        <f>'O5 Details by Class &amp; Accounts'!CF127</f>
        <v>0</v>
      </c>
      <c r="Q172" s="581">
        <f>'O5 Details by Class &amp; Accounts'!CG127</f>
        <v>0</v>
      </c>
      <c r="R172" s="581">
        <f>'O5 Details by Class &amp; Accounts'!CH127</f>
        <v>0</v>
      </c>
      <c r="S172" s="581">
        <f>'O5 Details by Class &amp; Accounts'!CI127</f>
        <v>0</v>
      </c>
      <c r="T172" s="581">
        <f>'O5 Details by Class &amp; Accounts'!CJ127</f>
        <v>0</v>
      </c>
      <c r="U172" s="581">
        <f>'O5 Details by Class &amp; Accounts'!CK127</f>
        <v>0</v>
      </c>
      <c r="V172" s="581">
        <f>'O5 Details by Class &amp; Accounts'!CL127</f>
        <v>0</v>
      </c>
      <c r="W172" s="581">
        <f>'O5 Details by Class &amp; Accounts'!CM127</f>
        <v>0</v>
      </c>
      <c r="X172" s="583">
        <f t="shared" si="38"/>
        <v>4792474.8899999987</v>
      </c>
      <c r="Y172" s="581"/>
      <c r="Z172" s="581"/>
      <c r="AA172" s="581"/>
      <c r="AB172" s="581"/>
      <c r="AC172" s="581"/>
      <c r="AD172" s="581"/>
      <c r="AE172" s="581"/>
      <c r="AF172" s="581"/>
      <c r="AG172" s="581"/>
      <c r="AH172" s="581"/>
      <c r="AI172" s="581"/>
      <c r="AJ172" s="581"/>
      <c r="AK172" s="581"/>
      <c r="AL172" s="581"/>
      <c r="AM172" s="581"/>
      <c r="AN172" s="581"/>
      <c r="AO172" s="581"/>
      <c r="AP172" s="581"/>
      <c r="AQ172" s="581"/>
      <c r="AR172" s="581"/>
      <c r="AS172" s="744"/>
      <c r="AV172" s="1640" t="s">
        <v>773</v>
      </c>
    </row>
    <row r="173" spans="1:48" s="707" customFormat="1" ht="12.75" x14ac:dyDescent="0.2">
      <c r="A173" s="1045">
        <v>4730</v>
      </c>
      <c r="B173" s="1044" t="s">
        <v>575</v>
      </c>
      <c r="C173" s="580">
        <f>'I3 TB Data'!H341</f>
        <v>0</v>
      </c>
      <c r="D173" s="694">
        <f>'O5 Details by Class &amp; Accounts'!BT128</f>
        <v>0</v>
      </c>
      <c r="E173" s="694">
        <f>'O5 Details by Class &amp; Accounts'!BU128</f>
        <v>0</v>
      </c>
      <c r="F173" s="694">
        <f>'O5 Details by Class &amp; Accounts'!BV128</f>
        <v>0</v>
      </c>
      <c r="G173" s="694">
        <f>'O5 Details by Class &amp; Accounts'!BW128</f>
        <v>0</v>
      </c>
      <c r="H173" s="694">
        <f>'O5 Details by Class &amp; Accounts'!BX128</f>
        <v>0</v>
      </c>
      <c r="I173" s="694">
        <f>'O5 Details by Class &amp; Accounts'!BY128</f>
        <v>0</v>
      </c>
      <c r="J173" s="694">
        <f>'O5 Details by Class &amp; Accounts'!BZ128</f>
        <v>0</v>
      </c>
      <c r="K173" s="694">
        <f>'O5 Details by Class &amp; Accounts'!CA128</f>
        <v>0</v>
      </c>
      <c r="L173" s="694">
        <f>'O5 Details by Class &amp; Accounts'!CB128</f>
        <v>0</v>
      </c>
      <c r="M173" s="694">
        <f>'O5 Details by Class &amp; Accounts'!CC128</f>
        <v>0</v>
      </c>
      <c r="N173" s="694">
        <f>'O5 Details by Class &amp; Accounts'!CD128</f>
        <v>0</v>
      </c>
      <c r="O173" s="694">
        <f>'O5 Details by Class &amp; Accounts'!CE128</f>
        <v>0</v>
      </c>
      <c r="P173" s="694">
        <f>'O5 Details by Class &amp; Accounts'!CF128</f>
        <v>0</v>
      </c>
      <c r="Q173" s="694">
        <f>'O5 Details by Class &amp; Accounts'!CG128</f>
        <v>0</v>
      </c>
      <c r="R173" s="694">
        <f>'O5 Details by Class &amp; Accounts'!CH128</f>
        <v>0</v>
      </c>
      <c r="S173" s="694">
        <f>'O5 Details by Class &amp; Accounts'!CI128</f>
        <v>0</v>
      </c>
      <c r="T173" s="694">
        <f>'O5 Details by Class &amp; Accounts'!CJ128</f>
        <v>0</v>
      </c>
      <c r="U173" s="694">
        <f>'O5 Details by Class &amp; Accounts'!CK128</f>
        <v>0</v>
      </c>
      <c r="V173" s="694">
        <f>'O5 Details by Class &amp; Accounts'!CL128</f>
        <v>0</v>
      </c>
      <c r="W173" s="694">
        <f>'O5 Details by Class &amp; Accounts'!CM128</f>
        <v>0</v>
      </c>
      <c r="X173" s="580">
        <f t="shared" si="38"/>
        <v>0</v>
      </c>
      <c r="Y173" s="694"/>
      <c r="Z173" s="694"/>
      <c r="AA173" s="694"/>
      <c r="AB173" s="694"/>
      <c r="AC173" s="694"/>
      <c r="AD173" s="694"/>
      <c r="AE173" s="694"/>
      <c r="AF173" s="694"/>
      <c r="AG173" s="694"/>
      <c r="AH173" s="694"/>
      <c r="AI173" s="694"/>
      <c r="AJ173" s="694"/>
      <c r="AK173" s="694"/>
      <c r="AL173" s="694"/>
      <c r="AM173" s="694"/>
      <c r="AN173" s="694"/>
      <c r="AO173" s="694"/>
      <c r="AP173" s="694"/>
      <c r="AQ173" s="694"/>
      <c r="AR173" s="694"/>
      <c r="AS173" s="1046"/>
      <c r="AV173" s="1640" t="s">
        <v>1266</v>
      </c>
    </row>
    <row r="174" spans="1:48" s="707" customFormat="1" ht="12.75" x14ac:dyDescent="0.2">
      <c r="A174" s="1045">
        <v>4750</v>
      </c>
      <c r="B174" s="198" t="s">
        <v>448</v>
      </c>
      <c r="C174" s="580">
        <f>'I3 TB Data'!H342</f>
        <v>383278.95</v>
      </c>
      <c r="D174" s="694">
        <f>'O5 Details by Class &amp; Accounts'!BT129</f>
        <v>164311.56181604686</v>
      </c>
      <c r="E174" s="694">
        <f>'O5 Details by Class &amp; Accounts'!BU129</f>
        <v>60976.808720284949</v>
      </c>
      <c r="F174" s="694">
        <f>'O5 Details by Class &amp; Accounts'!BV129</f>
        <v>154001.13440779888</v>
      </c>
      <c r="G174" s="694">
        <f>'O5 Details by Class &amp; Accounts'!BW129</f>
        <v>0</v>
      </c>
      <c r="H174" s="694">
        <f>'O5 Details by Class &amp; Accounts'!BX129</f>
        <v>0</v>
      </c>
      <c r="I174" s="694">
        <f>'O5 Details by Class &amp; Accounts'!BY129</f>
        <v>0</v>
      </c>
      <c r="J174" s="694">
        <f>'O5 Details by Class &amp; Accounts'!BZ129</f>
        <v>3329.7015866876031</v>
      </c>
      <c r="K174" s="694">
        <f>'O5 Details by Class &amp; Accounts'!CA129</f>
        <v>163.66031478339255</v>
      </c>
      <c r="L174" s="694">
        <f>'O5 Details by Class &amp; Accounts'!CB129</f>
        <v>496.08315439826913</v>
      </c>
      <c r="M174" s="694">
        <f>'O5 Details by Class &amp; Accounts'!CC129</f>
        <v>0</v>
      </c>
      <c r="N174" s="694">
        <f>'O5 Details by Class &amp; Accounts'!CD129</f>
        <v>0</v>
      </c>
      <c r="O174" s="694">
        <f>'O5 Details by Class &amp; Accounts'!CE129</f>
        <v>0</v>
      </c>
      <c r="P174" s="694">
        <f>'O5 Details by Class &amp; Accounts'!CF129</f>
        <v>0</v>
      </c>
      <c r="Q174" s="694">
        <f>'O5 Details by Class &amp; Accounts'!CG129</f>
        <v>0</v>
      </c>
      <c r="R174" s="694">
        <f>'O5 Details by Class &amp; Accounts'!CH129</f>
        <v>0</v>
      </c>
      <c r="S174" s="694">
        <f>'O5 Details by Class &amp; Accounts'!CI129</f>
        <v>0</v>
      </c>
      <c r="T174" s="694">
        <f>'O5 Details by Class &amp; Accounts'!CJ129</f>
        <v>0</v>
      </c>
      <c r="U174" s="694">
        <f>'O5 Details by Class &amp; Accounts'!CK129</f>
        <v>0</v>
      </c>
      <c r="V174" s="694">
        <f>'O5 Details by Class &amp; Accounts'!CL129</f>
        <v>0</v>
      </c>
      <c r="W174" s="694">
        <f>'O5 Details by Class &amp; Accounts'!CM129</f>
        <v>0</v>
      </c>
      <c r="X174" s="580">
        <f>SUM(D174:W174)</f>
        <v>383278.9499999999</v>
      </c>
      <c r="Y174" s="694"/>
      <c r="Z174" s="694"/>
      <c r="AA174" s="694"/>
      <c r="AB174" s="694"/>
      <c r="AC174" s="694"/>
      <c r="AD174" s="694"/>
      <c r="AE174" s="694"/>
      <c r="AF174" s="694"/>
      <c r="AG174" s="694"/>
      <c r="AH174" s="694"/>
      <c r="AI174" s="694"/>
      <c r="AJ174" s="694"/>
      <c r="AK174" s="694"/>
      <c r="AL174" s="694"/>
      <c r="AM174" s="694"/>
      <c r="AN174" s="694"/>
      <c r="AO174" s="694"/>
      <c r="AP174" s="694"/>
      <c r="AQ174" s="694"/>
      <c r="AR174" s="694"/>
      <c r="AS174" s="1046"/>
      <c r="AV174" s="1640" t="s">
        <v>1266</v>
      </c>
    </row>
    <row r="175" spans="1:48" s="707" customFormat="1" ht="25.5" x14ac:dyDescent="0.2">
      <c r="A175" s="1045">
        <v>5685</v>
      </c>
      <c r="B175" s="1044" t="s">
        <v>1379</v>
      </c>
      <c r="C175" s="580">
        <f>'I3 TB Data'!H446</f>
        <v>0</v>
      </c>
      <c r="D175" s="694">
        <f>'O5 Details by Class &amp; Accounts'!BT199</f>
        <v>0</v>
      </c>
      <c r="E175" s="694">
        <f>'O5 Details by Class &amp; Accounts'!BU199</f>
        <v>0</v>
      </c>
      <c r="F175" s="694">
        <f>'O5 Details by Class &amp; Accounts'!BV199</f>
        <v>0</v>
      </c>
      <c r="G175" s="694">
        <f>'O5 Details by Class &amp; Accounts'!BW199</f>
        <v>0</v>
      </c>
      <c r="H175" s="694">
        <f>'O5 Details by Class &amp; Accounts'!BX199</f>
        <v>0</v>
      </c>
      <c r="I175" s="694">
        <f>'O5 Details by Class &amp; Accounts'!BY199</f>
        <v>0</v>
      </c>
      <c r="J175" s="694">
        <f>'O5 Details by Class &amp; Accounts'!BZ199</f>
        <v>0</v>
      </c>
      <c r="K175" s="694">
        <f>'O5 Details by Class &amp; Accounts'!CA199</f>
        <v>0</v>
      </c>
      <c r="L175" s="694">
        <f>'O5 Details by Class &amp; Accounts'!CB199</f>
        <v>0</v>
      </c>
      <c r="M175" s="694">
        <f>'O5 Details by Class &amp; Accounts'!CC199</f>
        <v>0</v>
      </c>
      <c r="N175" s="694">
        <f>'O5 Details by Class &amp; Accounts'!CD199</f>
        <v>0</v>
      </c>
      <c r="O175" s="694">
        <f>'O5 Details by Class &amp; Accounts'!CE199</f>
        <v>0</v>
      </c>
      <c r="P175" s="694">
        <f>'O5 Details by Class &amp; Accounts'!CF199</f>
        <v>0</v>
      </c>
      <c r="Q175" s="694">
        <f>'O5 Details by Class &amp; Accounts'!CG199</f>
        <v>0</v>
      </c>
      <c r="R175" s="694">
        <f>'O5 Details by Class &amp; Accounts'!CH199</f>
        <v>0</v>
      </c>
      <c r="S175" s="694">
        <f>'O5 Details by Class &amp; Accounts'!CI199</f>
        <v>0</v>
      </c>
      <c r="T175" s="694">
        <f>'O5 Details by Class &amp; Accounts'!CJ199</f>
        <v>0</v>
      </c>
      <c r="U175" s="694">
        <f>'O5 Details by Class &amp; Accounts'!CK199</f>
        <v>0</v>
      </c>
      <c r="V175" s="694">
        <f>'O5 Details by Class &amp; Accounts'!CL199</f>
        <v>0</v>
      </c>
      <c r="W175" s="694">
        <f>'O5 Details by Class &amp; Accounts'!CM199</f>
        <v>0</v>
      </c>
      <c r="X175" s="580">
        <f>SUM(D175:W175)</f>
        <v>0</v>
      </c>
      <c r="Y175" s="694"/>
      <c r="Z175" s="694"/>
      <c r="AA175" s="694"/>
      <c r="AB175" s="694"/>
      <c r="AC175" s="694"/>
      <c r="AD175" s="694"/>
      <c r="AE175" s="694"/>
      <c r="AF175" s="694"/>
      <c r="AG175" s="694"/>
      <c r="AH175" s="694"/>
      <c r="AI175" s="694"/>
      <c r="AJ175" s="694"/>
      <c r="AK175" s="694"/>
      <c r="AL175" s="694"/>
      <c r="AM175" s="694"/>
      <c r="AN175" s="694"/>
      <c r="AO175" s="694"/>
      <c r="AP175" s="694"/>
      <c r="AQ175" s="694"/>
      <c r="AR175" s="694"/>
      <c r="AS175" s="1046"/>
      <c r="AV175" s="1640" t="s">
        <v>1186</v>
      </c>
    </row>
    <row r="176" spans="1:48" s="603" customFormat="1" ht="12.75" x14ac:dyDescent="0.2">
      <c r="A176" s="1041">
        <v>4751</v>
      </c>
      <c r="B176" s="1044" t="s">
        <v>1640</v>
      </c>
      <c r="C176" s="580">
        <f>'I3 TB Data'!H343</f>
        <v>323633.32</v>
      </c>
      <c r="D176" s="694">
        <f>'O5 Details by Class &amp; Accounts'!AD130</f>
        <v>294946.4734591567</v>
      </c>
      <c r="E176" s="694">
        <f>'O5 Details by Class &amp; Accounts'!AE130</f>
        <v>28686.846540843286</v>
      </c>
      <c r="F176" s="694">
        <f>'O5 Details by Class &amp; Accounts'!AF130</f>
        <v>0</v>
      </c>
      <c r="G176" s="694">
        <f>'O5 Details by Class &amp; Accounts'!AG130</f>
        <v>0</v>
      </c>
      <c r="H176" s="694">
        <f>'O5 Details by Class &amp; Accounts'!AH130</f>
        <v>0</v>
      </c>
      <c r="I176" s="694">
        <f>'O5 Details by Class &amp; Accounts'!AI130</f>
        <v>0</v>
      </c>
      <c r="J176" s="694">
        <f>'O5 Details by Class &amp; Accounts'!AJ130</f>
        <v>0</v>
      </c>
      <c r="K176" s="694">
        <f>'O5 Details by Class &amp; Accounts'!AK130</f>
        <v>0</v>
      </c>
      <c r="L176" s="694">
        <f>'O5 Details by Class &amp; Accounts'!AL130</f>
        <v>0</v>
      </c>
      <c r="M176" s="694">
        <f>'O5 Details by Class &amp; Accounts'!AM130</f>
        <v>0</v>
      </c>
      <c r="N176" s="694">
        <f>'O5 Details by Class &amp; Accounts'!AN130</f>
        <v>0</v>
      </c>
      <c r="O176" s="694">
        <f>'O5 Details by Class &amp; Accounts'!AO130</f>
        <v>0</v>
      </c>
      <c r="P176" s="694">
        <f>'O5 Details by Class &amp; Accounts'!AP130</f>
        <v>0</v>
      </c>
      <c r="Q176" s="694">
        <f>'O5 Details by Class &amp; Accounts'!AQ130</f>
        <v>0</v>
      </c>
      <c r="R176" s="694">
        <f>'O5 Details by Class &amp; Accounts'!AR130</f>
        <v>0</v>
      </c>
      <c r="S176" s="694">
        <f>'O5 Details by Class &amp; Accounts'!AS130</f>
        <v>0</v>
      </c>
      <c r="T176" s="694">
        <f>'O5 Details by Class &amp; Accounts'!AT130</f>
        <v>0</v>
      </c>
      <c r="U176" s="694">
        <f>'O5 Details by Class &amp; Accounts'!AU130</f>
        <v>0</v>
      </c>
      <c r="V176" s="694">
        <f>'O5 Details by Class &amp; Accounts'!AV130</f>
        <v>0</v>
      </c>
      <c r="W176" s="694">
        <f>'O5 Details by Class &amp; Accounts'!AW130</f>
        <v>0</v>
      </c>
      <c r="X176" s="580">
        <f>SUM(D176:W176)</f>
        <v>323633.32</v>
      </c>
      <c r="Z176" s="1964" t="s">
        <v>1735</v>
      </c>
      <c r="AA176" s="581"/>
      <c r="AB176" s="581"/>
      <c r="AC176" s="581"/>
      <c r="AD176" s="581"/>
      <c r="AE176" s="581"/>
      <c r="AF176" s="581"/>
      <c r="AG176" s="581"/>
      <c r="AH176" s="581"/>
      <c r="AI176" s="581"/>
      <c r="AJ176" s="581"/>
      <c r="AK176" s="581"/>
      <c r="AL176" s="581"/>
      <c r="AM176" s="581"/>
      <c r="AN176" s="581"/>
      <c r="AO176" s="581"/>
      <c r="AP176" s="581"/>
      <c r="AQ176" s="581"/>
      <c r="AR176" s="581"/>
      <c r="AS176" s="744"/>
      <c r="AV176" s="1640" t="e">
        <v>#N/A</v>
      </c>
    </row>
    <row r="177" spans="1:48" s="603" customFormat="1" ht="12.75" x14ac:dyDescent="0.2">
      <c r="A177" s="1087" t="s">
        <v>601</v>
      </c>
      <c r="B177" s="1083" t="s">
        <v>599</v>
      </c>
      <c r="C177" s="1061">
        <f>SUM(C167:C176)</f>
        <v>100595490.14999999</v>
      </c>
      <c r="D177" s="880">
        <f>SUM(D167:D176)</f>
        <v>43281459.043305077</v>
      </c>
      <c r="E177" s="880">
        <f t="shared" ref="E177:X177" si="39">SUM(E167:E176)</f>
        <v>15981187.84861964</v>
      </c>
      <c r="F177" s="880">
        <f t="shared" si="39"/>
        <v>40289141.10987936</v>
      </c>
      <c r="G177" s="880">
        <f t="shared" si="39"/>
        <v>0</v>
      </c>
      <c r="H177" s="880">
        <f t="shared" si="39"/>
        <v>0</v>
      </c>
      <c r="I177" s="880">
        <f t="shared" si="39"/>
        <v>0</v>
      </c>
      <c r="J177" s="880">
        <f t="shared" si="39"/>
        <v>871102.78502631874</v>
      </c>
      <c r="K177" s="880">
        <f t="shared" si="39"/>
        <v>42816.13600932969</v>
      </c>
      <c r="L177" s="880">
        <f t="shared" si="39"/>
        <v>129783.22716026542</v>
      </c>
      <c r="M177" s="880">
        <f t="shared" si="39"/>
        <v>0</v>
      </c>
      <c r="N177" s="880">
        <f t="shared" si="39"/>
        <v>0</v>
      </c>
      <c r="O177" s="880">
        <f t="shared" si="39"/>
        <v>0</v>
      </c>
      <c r="P177" s="880">
        <f t="shared" si="39"/>
        <v>0</v>
      </c>
      <c r="Q177" s="880">
        <f t="shared" si="39"/>
        <v>0</v>
      </c>
      <c r="R177" s="880">
        <f t="shared" si="39"/>
        <v>0</v>
      </c>
      <c r="S177" s="880">
        <f t="shared" si="39"/>
        <v>0</v>
      </c>
      <c r="T177" s="880">
        <f t="shared" si="39"/>
        <v>0</v>
      </c>
      <c r="U177" s="880">
        <f t="shared" si="39"/>
        <v>0</v>
      </c>
      <c r="V177" s="880">
        <f t="shared" si="39"/>
        <v>0</v>
      </c>
      <c r="W177" s="880">
        <f t="shared" si="39"/>
        <v>0</v>
      </c>
      <c r="X177" s="1061">
        <f t="shared" si="39"/>
        <v>100595490.14999999</v>
      </c>
      <c r="Y177" s="581"/>
      <c r="Z177" s="581"/>
      <c r="AA177" s="581"/>
      <c r="AB177" s="581"/>
      <c r="AC177" s="581"/>
      <c r="AD177" s="581"/>
      <c r="AE177" s="581"/>
      <c r="AF177" s="581"/>
      <c r="AG177" s="581"/>
      <c r="AH177" s="581"/>
      <c r="AI177" s="581"/>
      <c r="AJ177" s="581"/>
      <c r="AK177" s="581"/>
      <c r="AL177" s="581"/>
      <c r="AM177" s="581"/>
      <c r="AN177" s="581"/>
      <c r="AO177" s="581"/>
      <c r="AP177" s="581"/>
      <c r="AQ177" s="581"/>
      <c r="AR177" s="581"/>
      <c r="AS177" s="744"/>
      <c r="AV177" s="1640" t="e">
        <v>#N/A</v>
      </c>
    </row>
    <row r="178" spans="1:48" s="603" customFormat="1" ht="12.75" x14ac:dyDescent="0.2">
      <c r="A178" s="1041"/>
      <c r="B178" s="1042"/>
      <c r="C178" s="744"/>
      <c r="D178" s="581"/>
      <c r="E178" s="581"/>
      <c r="F178" s="581"/>
      <c r="G178" s="581"/>
      <c r="H178" s="581"/>
      <c r="I178" s="581"/>
      <c r="J178" s="581"/>
      <c r="K178" s="581"/>
      <c r="L178" s="581"/>
      <c r="M178" s="581"/>
      <c r="N178" s="581"/>
      <c r="O178" s="581"/>
      <c r="P178" s="581"/>
      <c r="Q178" s="581"/>
      <c r="R178" s="581"/>
      <c r="S178" s="581"/>
      <c r="T178" s="581"/>
      <c r="U178" s="581"/>
      <c r="V178" s="581"/>
      <c r="W178" s="581"/>
      <c r="X178" s="583"/>
      <c r="Y178" s="581"/>
      <c r="Z178" s="581"/>
      <c r="AA178" s="581"/>
      <c r="AB178" s="581"/>
      <c r="AC178" s="581"/>
      <c r="AD178" s="581"/>
      <c r="AE178" s="581"/>
      <c r="AF178" s="581"/>
      <c r="AG178" s="581"/>
      <c r="AH178" s="581"/>
      <c r="AI178" s="581"/>
      <c r="AJ178" s="581"/>
      <c r="AK178" s="581"/>
      <c r="AL178" s="581"/>
      <c r="AM178" s="581"/>
      <c r="AN178" s="581"/>
      <c r="AO178" s="581"/>
      <c r="AP178" s="581"/>
      <c r="AQ178" s="581"/>
      <c r="AR178" s="581"/>
      <c r="AS178" s="744"/>
      <c r="AV178" s="1640" t="e">
        <v>#N/A</v>
      </c>
    </row>
    <row r="179" spans="1:48" s="603" customFormat="1" ht="12.75" x14ac:dyDescent="0.2">
      <c r="A179" s="1085" t="s">
        <v>1551</v>
      </c>
      <c r="B179" s="1042"/>
      <c r="C179" s="744"/>
      <c r="D179" s="581"/>
      <c r="E179" s="581"/>
      <c r="F179" s="581"/>
      <c r="G179" s="581"/>
      <c r="H179" s="581"/>
      <c r="I179" s="581"/>
      <c r="J179" s="581"/>
      <c r="K179" s="581"/>
      <c r="L179" s="581"/>
      <c r="M179" s="581"/>
      <c r="N179" s="581"/>
      <c r="O179" s="581"/>
      <c r="P179" s="581"/>
      <c r="Q179" s="581"/>
      <c r="R179" s="581"/>
      <c r="S179" s="581"/>
      <c r="T179" s="581"/>
      <c r="U179" s="581"/>
      <c r="V179" s="581"/>
      <c r="W179" s="581"/>
      <c r="X179" s="583"/>
      <c r="Y179" s="581"/>
      <c r="Z179" s="581"/>
      <c r="AA179" s="581"/>
      <c r="AB179" s="581"/>
      <c r="AC179" s="581"/>
      <c r="AD179" s="581"/>
      <c r="AE179" s="581"/>
      <c r="AF179" s="581"/>
      <c r="AG179" s="581"/>
      <c r="AH179" s="581"/>
      <c r="AI179" s="581"/>
      <c r="AJ179" s="581"/>
      <c r="AK179" s="581"/>
      <c r="AL179" s="581"/>
      <c r="AM179" s="581"/>
      <c r="AN179" s="581"/>
      <c r="AO179" s="581"/>
      <c r="AP179" s="581"/>
      <c r="AQ179" s="581"/>
      <c r="AR179" s="581"/>
      <c r="AS179" s="744"/>
      <c r="AV179" s="1640" t="e">
        <v>#N/A</v>
      </c>
    </row>
    <row r="180" spans="1:48" s="603" customFormat="1" ht="12.75" x14ac:dyDescent="0.2">
      <c r="A180" s="1045">
        <v>5005</v>
      </c>
      <c r="B180" s="1044" t="s">
        <v>985</v>
      </c>
      <c r="C180" s="583">
        <f t="shared" ref="C180:C250" si="40">SUM(D180:W180)</f>
        <v>1535733.07</v>
      </c>
      <c r="D180" s="581">
        <f>'O4 Summary by Class &amp; Accounts'!E131</f>
        <v>932837.56440057512</v>
      </c>
      <c r="E180" s="581">
        <f>'O4 Summary by Class &amp; Accounts'!F131</f>
        <v>218960.1538230991</v>
      </c>
      <c r="F180" s="581">
        <f>'O4 Summary by Class &amp; Accounts'!G131</f>
        <v>354344.64131804375</v>
      </c>
      <c r="G180" s="581">
        <f>'O4 Summary by Class &amp; Accounts'!H131</f>
        <v>0</v>
      </c>
      <c r="H180" s="581">
        <f>'O4 Summary by Class &amp; Accounts'!I131</f>
        <v>0</v>
      </c>
      <c r="I180" s="581">
        <f>'O4 Summary by Class &amp; Accounts'!J131</f>
        <v>0</v>
      </c>
      <c r="J180" s="581">
        <f>'O4 Summary by Class &amp; Accounts'!K131</f>
        <v>24344.853453000134</v>
      </c>
      <c r="K180" s="581">
        <f>'O4 Summary by Class &amp; Accounts'!L131</f>
        <v>2856.646383998122</v>
      </c>
      <c r="L180" s="581">
        <f>'O4 Summary by Class &amp; Accounts'!M131</f>
        <v>2389.2106212838107</v>
      </c>
      <c r="M180" s="581">
        <f>'O4 Summary by Class &amp; Accounts'!N131</f>
        <v>0</v>
      </c>
      <c r="N180" s="581">
        <f>'O4 Summary by Class &amp; Accounts'!O131</f>
        <v>0</v>
      </c>
      <c r="O180" s="581">
        <f>'O4 Summary by Class &amp; Accounts'!P131</f>
        <v>0</v>
      </c>
      <c r="P180" s="581">
        <f>'O4 Summary by Class &amp; Accounts'!Q131</f>
        <v>0</v>
      </c>
      <c r="Q180" s="581">
        <f>'O4 Summary by Class &amp; Accounts'!R131</f>
        <v>0</v>
      </c>
      <c r="R180" s="581">
        <f>'O4 Summary by Class &amp; Accounts'!S131</f>
        <v>0</v>
      </c>
      <c r="S180" s="581">
        <f>'O4 Summary by Class &amp; Accounts'!T131</f>
        <v>0</v>
      </c>
      <c r="T180" s="581">
        <f>'O4 Summary by Class &amp; Accounts'!U131</f>
        <v>0</v>
      </c>
      <c r="U180" s="581">
        <f>'O4 Summary by Class &amp; Accounts'!V131</f>
        <v>0</v>
      </c>
      <c r="V180" s="581">
        <f>'O4 Summary by Class &amp; Accounts'!W131</f>
        <v>0</v>
      </c>
      <c r="W180" s="581">
        <f>'O4 Summary by Class &amp; Accounts'!X131</f>
        <v>0</v>
      </c>
      <c r="X180" s="583">
        <f>SUM(D180:W180)</f>
        <v>1535733.07</v>
      </c>
      <c r="Y180" s="581"/>
      <c r="Z180" s="581"/>
      <c r="AA180" s="581"/>
      <c r="AB180" s="581"/>
      <c r="AC180" s="581"/>
      <c r="AD180" s="581"/>
      <c r="AE180" s="581"/>
      <c r="AF180" s="581"/>
      <c r="AG180" s="581"/>
      <c r="AH180" s="581"/>
      <c r="AI180" s="581"/>
      <c r="AJ180" s="581"/>
      <c r="AK180" s="581"/>
      <c r="AL180" s="581"/>
      <c r="AM180" s="581"/>
      <c r="AN180" s="581"/>
      <c r="AO180" s="581"/>
      <c r="AP180" s="581"/>
      <c r="AQ180" s="581"/>
      <c r="AR180" s="581"/>
      <c r="AS180" s="744"/>
      <c r="AV180" s="1640" t="s">
        <v>108</v>
      </c>
    </row>
    <row r="181" spans="1:48" s="603" customFormat="1" ht="12.75" x14ac:dyDescent="0.2">
      <c r="A181" s="1045">
        <v>5010</v>
      </c>
      <c r="B181" s="1044" t="s">
        <v>576</v>
      </c>
      <c r="C181" s="583">
        <f t="shared" si="40"/>
        <v>732336.77999999991</v>
      </c>
      <c r="D181" s="581">
        <f>'O4 Summary by Class &amp; Accounts'!E132</f>
        <v>444837.2386590332</v>
      </c>
      <c r="E181" s="581">
        <f>'O4 Summary by Class &amp; Accounts'!F132</f>
        <v>104414.35242331083</v>
      </c>
      <c r="F181" s="581">
        <f>'O4 Summary by Class &amp; Accounts'!G132</f>
        <v>168974.42576600314</v>
      </c>
      <c r="G181" s="581">
        <f>'O4 Summary by Class &amp; Accounts'!H132</f>
        <v>0</v>
      </c>
      <c r="H181" s="581">
        <f>'O4 Summary by Class &amp; Accounts'!I132</f>
        <v>0</v>
      </c>
      <c r="I181" s="581">
        <f>'O4 Summary by Class &amp; Accounts'!J132</f>
        <v>0</v>
      </c>
      <c r="J181" s="581">
        <f>'O4 Summary by Class &amp; Accounts'!K132</f>
        <v>11609.199499325752</v>
      </c>
      <c r="K181" s="581">
        <f>'O4 Summary by Class &amp; Accounts'!L132</f>
        <v>1362.2336168458155</v>
      </c>
      <c r="L181" s="581">
        <f>'O4 Summary by Class &amp; Accounts'!M132</f>
        <v>1139.3300354812218</v>
      </c>
      <c r="M181" s="581">
        <f>'O4 Summary by Class &amp; Accounts'!N132</f>
        <v>0</v>
      </c>
      <c r="N181" s="581">
        <f>'O4 Summary by Class &amp; Accounts'!O132</f>
        <v>0</v>
      </c>
      <c r="O181" s="581">
        <f>'O4 Summary by Class &amp; Accounts'!P132</f>
        <v>0</v>
      </c>
      <c r="P181" s="581">
        <f>'O4 Summary by Class &amp; Accounts'!Q132</f>
        <v>0</v>
      </c>
      <c r="Q181" s="581">
        <f>'O4 Summary by Class &amp; Accounts'!R132</f>
        <v>0</v>
      </c>
      <c r="R181" s="581">
        <f>'O4 Summary by Class &amp; Accounts'!S132</f>
        <v>0</v>
      </c>
      <c r="S181" s="581">
        <f>'O4 Summary by Class &amp; Accounts'!T132</f>
        <v>0</v>
      </c>
      <c r="T181" s="581">
        <f>'O4 Summary by Class &amp; Accounts'!U132</f>
        <v>0</v>
      </c>
      <c r="U181" s="581">
        <f>'O4 Summary by Class &amp; Accounts'!V132</f>
        <v>0</v>
      </c>
      <c r="V181" s="581">
        <f>'O4 Summary by Class &amp; Accounts'!W132</f>
        <v>0</v>
      </c>
      <c r="W181" s="581">
        <f>'O4 Summary by Class &amp; Accounts'!X132</f>
        <v>0</v>
      </c>
      <c r="X181" s="583">
        <f t="shared" ref="X181:X250" si="41">SUM(D181:W181)</f>
        <v>732336.77999999991</v>
      </c>
      <c r="Y181" s="581"/>
      <c r="Z181" s="581"/>
      <c r="AA181" s="581"/>
      <c r="AB181" s="581"/>
      <c r="AC181" s="581"/>
      <c r="AD181" s="581"/>
      <c r="AE181" s="581"/>
      <c r="AF181" s="581"/>
      <c r="AG181" s="581"/>
      <c r="AH181" s="581"/>
      <c r="AI181" s="581"/>
      <c r="AJ181" s="581"/>
      <c r="AK181" s="581"/>
      <c r="AL181" s="581"/>
      <c r="AM181" s="581"/>
      <c r="AN181" s="581"/>
      <c r="AO181" s="581"/>
      <c r="AP181" s="581"/>
      <c r="AQ181" s="581"/>
      <c r="AR181" s="581"/>
      <c r="AS181" s="744"/>
      <c r="AV181" s="1640" t="s">
        <v>108</v>
      </c>
    </row>
    <row r="182" spans="1:48" s="603" customFormat="1" ht="12.75" x14ac:dyDescent="0.2">
      <c r="A182" s="1045">
        <v>5012</v>
      </c>
      <c r="B182" s="1044" t="s">
        <v>976</v>
      </c>
      <c r="C182" s="583">
        <f t="shared" si="40"/>
        <v>444919.23</v>
      </c>
      <c r="D182" s="581">
        <f>'O4 Summary by Class &amp; Accounts'!E133</f>
        <v>232615.04498034829</v>
      </c>
      <c r="E182" s="581">
        <f>'O4 Summary by Class &amp; Accounts'!F133</f>
        <v>66666.94180259401</v>
      </c>
      <c r="F182" s="581">
        <f>'O4 Summary by Class &amp; Accounts'!G133</f>
        <v>140178.32266845871</v>
      </c>
      <c r="G182" s="581">
        <f>'O4 Summary by Class &amp; Accounts'!H133</f>
        <v>0</v>
      </c>
      <c r="H182" s="581">
        <f>'O4 Summary by Class &amp; Accounts'!I133</f>
        <v>0</v>
      </c>
      <c r="I182" s="581">
        <f>'O4 Summary by Class &amp; Accounts'!J133</f>
        <v>0</v>
      </c>
      <c r="J182" s="581">
        <f>'O4 Summary by Class &amp; Accounts'!K133</f>
        <v>4860.604464736768</v>
      </c>
      <c r="K182" s="581">
        <f>'O4 Summary by Class &amp; Accounts'!L133</f>
        <v>238.90671161547871</v>
      </c>
      <c r="L182" s="581">
        <f>'O4 Summary by Class &amp; Accounts'!M133</f>
        <v>359.40937224671558</v>
      </c>
      <c r="M182" s="581">
        <f>'O4 Summary by Class &amp; Accounts'!N133</f>
        <v>0</v>
      </c>
      <c r="N182" s="581">
        <f>'O4 Summary by Class &amp; Accounts'!O133</f>
        <v>0</v>
      </c>
      <c r="O182" s="581">
        <f>'O4 Summary by Class &amp; Accounts'!P133</f>
        <v>0</v>
      </c>
      <c r="P182" s="581">
        <f>'O4 Summary by Class &amp; Accounts'!Q133</f>
        <v>0</v>
      </c>
      <c r="Q182" s="581">
        <f>'O4 Summary by Class &amp; Accounts'!R133</f>
        <v>0</v>
      </c>
      <c r="R182" s="581">
        <f>'O4 Summary by Class &amp; Accounts'!S133</f>
        <v>0</v>
      </c>
      <c r="S182" s="581">
        <f>'O4 Summary by Class &amp; Accounts'!T133</f>
        <v>0</v>
      </c>
      <c r="T182" s="581">
        <f>'O4 Summary by Class &amp; Accounts'!U133</f>
        <v>0</v>
      </c>
      <c r="U182" s="581">
        <f>'O4 Summary by Class &amp; Accounts'!V133</f>
        <v>0</v>
      </c>
      <c r="V182" s="581">
        <f>'O4 Summary by Class &amp; Accounts'!W133</f>
        <v>0</v>
      </c>
      <c r="W182" s="581">
        <f>'O4 Summary by Class &amp; Accounts'!X133</f>
        <v>0</v>
      </c>
      <c r="X182" s="583">
        <f t="shared" si="41"/>
        <v>444919.23</v>
      </c>
      <c r="Y182" s="581"/>
      <c r="Z182" s="581"/>
      <c r="AA182" s="581"/>
      <c r="AB182" s="581"/>
      <c r="AC182" s="581"/>
      <c r="AD182" s="581"/>
      <c r="AE182" s="581"/>
      <c r="AF182" s="581"/>
      <c r="AG182" s="581"/>
      <c r="AH182" s="581"/>
      <c r="AI182" s="581"/>
      <c r="AJ182" s="581"/>
      <c r="AK182" s="581"/>
      <c r="AL182" s="581"/>
      <c r="AM182" s="581"/>
      <c r="AN182" s="581"/>
      <c r="AO182" s="581"/>
      <c r="AP182" s="581"/>
      <c r="AQ182" s="581"/>
      <c r="AR182" s="581"/>
      <c r="AS182" s="744"/>
      <c r="AV182" s="1640">
        <v>1808</v>
      </c>
    </row>
    <row r="183" spans="1:48" s="603" customFormat="1" ht="25.5" x14ac:dyDescent="0.2">
      <c r="A183" s="1045">
        <v>5014</v>
      </c>
      <c r="B183" s="1044" t="s">
        <v>977</v>
      </c>
      <c r="C183" s="583">
        <f t="shared" si="40"/>
        <v>0</v>
      </c>
      <c r="D183" s="581">
        <f>'O4 Summary by Class &amp; Accounts'!E134</f>
        <v>0</v>
      </c>
      <c r="E183" s="581">
        <f>'O4 Summary by Class &amp; Accounts'!F134</f>
        <v>0</v>
      </c>
      <c r="F183" s="581">
        <f>'O4 Summary by Class &amp; Accounts'!G134</f>
        <v>0</v>
      </c>
      <c r="G183" s="581">
        <f>'O4 Summary by Class &amp; Accounts'!H134</f>
        <v>0</v>
      </c>
      <c r="H183" s="581">
        <f>'O4 Summary by Class &amp; Accounts'!I134</f>
        <v>0</v>
      </c>
      <c r="I183" s="581">
        <f>'O4 Summary by Class &amp; Accounts'!J134</f>
        <v>0</v>
      </c>
      <c r="J183" s="581">
        <f>'O4 Summary by Class &amp; Accounts'!K134</f>
        <v>0</v>
      </c>
      <c r="K183" s="581">
        <f>'O4 Summary by Class &amp; Accounts'!L134</f>
        <v>0</v>
      </c>
      <c r="L183" s="581">
        <f>'O4 Summary by Class &amp; Accounts'!M134</f>
        <v>0</v>
      </c>
      <c r="M183" s="581">
        <f>'O4 Summary by Class &amp; Accounts'!N134</f>
        <v>0</v>
      </c>
      <c r="N183" s="581">
        <f>'O4 Summary by Class &amp; Accounts'!O134</f>
        <v>0</v>
      </c>
      <c r="O183" s="581">
        <f>'O4 Summary by Class &amp; Accounts'!P134</f>
        <v>0</v>
      </c>
      <c r="P183" s="581">
        <f>'O4 Summary by Class &amp; Accounts'!Q134</f>
        <v>0</v>
      </c>
      <c r="Q183" s="581">
        <f>'O4 Summary by Class &amp; Accounts'!R134</f>
        <v>0</v>
      </c>
      <c r="R183" s="581">
        <f>'O4 Summary by Class &amp; Accounts'!S134</f>
        <v>0</v>
      </c>
      <c r="S183" s="581">
        <f>'O4 Summary by Class &amp; Accounts'!T134</f>
        <v>0</v>
      </c>
      <c r="T183" s="581">
        <f>'O4 Summary by Class &amp; Accounts'!U134</f>
        <v>0</v>
      </c>
      <c r="U183" s="581">
        <f>'O4 Summary by Class &amp; Accounts'!V134</f>
        <v>0</v>
      </c>
      <c r="V183" s="581">
        <f>'O4 Summary by Class &amp; Accounts'!W134</f>
        <v>0</v>
      </c>
      <c r="W183" s="581">
        <f>'O4 Summary by Class &amp; Accounts'!X134</f>
        <v>0</v>
      </c>
      <c r="X183" s="583">
        <f t="shared" si="41"/>
        <v>0</v>
      </c>
      <c r="Y183" s="581"/>
      <c r="Z183" s="581"/>
      <c r="AA183" s="581"/>
      <c r="AB183" s="581"/>
      <c r="AC183" s="581"/>
      <c r="AD183" s="581"/>
      <c r="AE183" s="581"/>
      <c r="AF183" s="581"/>
      <c r="AG183" s="581"/>
      <c r="AH183" s="581"/>
      <c r="AI183" s="581"/>
      <c r="AJ183" s="581"/>
      <c r="AK183" s="581"/>
      <c r="AL183" s="581"/>
      <c r="AM183" s="581"/>
      <c r="AN183" s="581"/>
      <c r="AO183" s="581"/>
      <c r="AP183" s="581"/>
      <c r="AQ183" s="581"/>
      <c r="AR183" s="581"/>
      <c r="AS183" s="744"/>
      <c r="AV183" s="1640">
        <v>1815</v>
      </c>
    </row>
    <row r="184" spans="1:48" s="603" customFormat="1" ht="25.5" x14ac:dyDescent="0.2">
      <c r="A184" s="1045">
        <v>5015</v>
      </c>
      <c r="B184" s="1044" t="s">
        <v>978</v>
      </c>
      <c r="C184" s="583">
        <f t="shared" si="40"/>
        <v>0</v>
      </c>
      <c r="D184" s="581">
        <f>'O4 Summary by Class &amp; Accounts'!E135</f>
        <v>0</v>
      </c>
      <c r="E184" s="581">
        <f>'O4 Summary by Class &amp; Accounts'!F135</f>
        <v>0</v>
      </c>
      <c r="F184" s="581">
        <f>'O4 Summary by Class &amp; Accounts'!G135</f>
        <v>0</v>
      </c>
      <c r="G184" s="581">
        <f>'O4 Summary by Class &amp; Accounts'!H135</f>
        <v>0</v>
      </c>
      <c r="H184" s="581">
        <f>'O4 Summary by Class &amp; Accounts'!I135</f>
        <v>0</v>
      </c>
      <c r="I184" s="581">
        <f>'O4 Summary by Class &amp; Accounts'!J135</f>
        <v>0</v>
      </c>
      <c r="J184" s="581">
        <f>'O4 Summary by Class &amp; Accounts'!K135</f>
        <v>0</v>
      </c>
      <c r="K184" s="581">
        <f>'O4 Summary by Class &amp; Accounts'!L135</f>
        <v>0</v>
      </c>
      <c r="L184" s="581">
        <f>'O4 Summary by Class &amp; Accounts'!M135</f>
        <v>0</v>
      </c>
      <c r="M184" s="581">
        <f>'O4 Summary by Class &amp; Accounts'!N135</f>
        <v>0</v>
      </c>
      <c r="N184" s="581">
        <f>'O4 Summary by Class &amp; Accounts'!O135</f>
        <v>0</v>
      </c>
      <c r="O184" s="581">
        <f>'O4 Summary by Class &amp; Accounts'!P135</f>
        <v>0</v>
      </c>
      <c r="P184" s="581">
        <f>'O4 Summary by Class &amp; Accounts'!Q135</f>
        <v>0</v>
      </c>
      <c r="Q184" s="581">
        <f>'O4 Summary by Class &amp; Accounts'!R135</f>
        <v>0</v>
      </c>
      <c r="R184" s="581">
        <f>'O4 Summary by Class &amp; Accounts'!S135</f>
        <v>0</v>
      </c>
      <c r="S184" s="581">
        <f>'O4 Summary by Class &amp; Accounts'!T135</f>
        <v>0</v>
      </c>
      <c r="T184" s="581">
        <f>'O4 Summary by Class &amp; Accounts'!U135</f>
        <v>0</v>
      </c>
      <c r="U184" s="581">
        <f>'O4 Summary by Class &amp; Accounts'!V135</f>
        <v>0</v>
      </c>
      <c r="V184" s="581">
        <f>'O4 Summary by Class &amp; Accounts'!W135</f>
        <v>0</v>
      </c>
      <c r="W184" s="581">
        <f>'O4 Summary by Class &amp; Accounts'!X135</f>
        <v>0</v>
      </c>
      <c r="X184" s="583">
        <f t="shared" si="41"/>
        <v>0</v>
      </c>
      <c r="Y184" s="581"/>
      <c r="Z184" s="581"/>
      <c r="AA184" s="581"/>
      <c r="AB184" s="581"/>
      <c r="AC184" s="581"/>
      <c r="AD184" s="581"/>
      <c r="AE184" s="581"/>
      <c r="AF184" s="581"/>
      <c r="AG184" s="581"/>
      <c r="AH184" s="581"/>
      <c r="AI184" s="581"/>
      <c r="AJ184" s="581"/>
      <c r="AK184" s="581"/>
      <c r="AL184" s="581"/>
      <c r="AM184" s="581"/>
      <c r="AN184" s="581"/>
      <c r="AO184" s="581"/>
      <c r="AP184" s="581"/>
      <c r="AQ184" s="581"/>
      <c r="AR184" s="581"/>
      <c r="AS184" s="744"/>
      <c r="AV184" s="1640">
        <v>1815</v>
      </c>
    </row>
    <row r="185" spans="1:48" s="603" customFormat="1" ht="25.5" x14ac:dyDescent="0.2">
      <c r="A185" s="1045">
        <v>5016</v>
      </c>
      <c r="B185" s="1044" t="s">
        <v>979</v>
      </c>
      <c r="C185" s="583">
        <f t="shared" si="40"/>
        <v>406230.81000000006</v>
      </c>
      <c r="D185" s="581">
        <f>'O4 Summary by Class &amp; Accounts'!E136</f>
        <v>179323.85865987596</v>
      </c>
      <c r="E185" s="581">
        <f>'O4 Summary by Class &amp; Accounts'!F136</f>
        <v>73589.811646496863</v>
      </c>
      <c r="F185" s="581">
        <f>'O4 Summary by Class &amp; Accounts'!G136</f>
        <v>149608.7390809819</v>
      </c>
      <c r="G185" s="581">
        <f>'O4 Summary by Class &amp; Accounts'!H136</f>
        <v>0</v>
      </c>
      <c r="H185" s="581">
        <f>'O4 Summary by Class &amp; Accounts'!I136</f>
        <v>0</v>
      </c>
      <c r="I185" s="581">
        <f>'O4 Summary by Class &amp; Accounts'!J136</f>
        <v>0</v>
      </c>
      <c r="J185" s="581">
        <f>'O4 Summary by Class &amp; Accounts'!K136</f>
        <v>3671.2530655652868</v>
      </c>
      <c r="K185" s="581">
        <f>'O4 Summary by Class &amp; Accounts'!L136</f>
        <v>0</v>
      </c>
      <c r="L185" s="581">
        <f>'O4 Summary by Class &amp; Accounts'!M136</f>
        <v>37.147547080028936</v>
      </c>
      <c r="M185" s="581">
        <f>'O4 Summary by Class &amp; Accounts'!N136</f>
        <v>0</v>
      </c>
      <c r="N185" s="581">
        <f>'O4 Summary by Class &amp; Accounts'!O136</f>
        <v>0</v>
      </c>
      <c r="O185" s="581">
        <f>'O4 Summary by Class &amp; Accounts'!P136</f>
        <v>0</v>
      </c>
      <c r="P185" s="581">
        <f>'O4 Summary by Class &amp; Accounts'!Q136</f>
        <v>0</v>
      </c>
      <c r="Q185" s="581">
        <f>'O4 Summary by Class &amp; Accounts'!R136</f>
        <v>0</v>
      </c>
      <c r="R185" s="581">
        <f>'O4 Summary by Class &amp; Accounts'!S136</f>
        <v>0</v>
      </c>
      <c r="S185" s="581">
        <f>'O4 Summary by Class &amp; Accounts'!T136</f>
        <v>0</v>
      </c>
      <c r="T185" s="581">
        <f>'O4 Summary by Class &amp; Accounts'!U136</f>
        <v>0</v>
      </c>
      <c r="U185" s="581">
        <f>'O4 Summary by Class &amp; Accounts'!V136</f>
        <v>0</v>
      </c>
      <c r="V185" s="581">
        <f>'O4 Summary by Class &amp; Accounts'!W136</f>
        <v>0</v>
      </c>
      <c r="W185" s="581">
        <f>'O4 Summary by Class &amp; Accounts'!X136</f>
        <v>0</v>
      </c>
      <c r="X185" s="583">
        <f t="shared" si="41"/>
        <v>406230.81000000006</v>
      </c>
      <c r="Y185" s="581"/>
      <c r="Z185" s="581"/>
      <c r="AA185" s="581"/>
      <c r="AB185" s="581"/>
      <c r="AC185" s="581"/>
      <c r="AD185" s="581"/>
      <c r="AE185" s="581"/>
      <c r="AF185" s="581"/>
      <c r="AG185" s="581"/>
      <c r="AH185" s="581"/>
      <c r="AI185" s="581"/>
      <c r="AJ185" s="581"/>
      <c r="AK185" s="581"/>
      <c r="AL185" s="581"/>
      <c r="AM185" s="581"/>
      <c r="AN185" s="581"/>
      <c r="AO185" s="581"/>
      <c r="AP185" s="581"/>
      <c r="AQ185" s="581"/>
      <c r="AR185" s="581"/>
      <c r="AS185" s="744"/>
      <c r="AV185" s="1640">
        <v>1820</v>
      </c>
    </row>
    <row r="186" spans="1:48" s="603" customFormat="1" ht="25.5" x14ac:dyDescent="0.2">
      <c r="A186" s="1045">
        <v>5017</v>
      </c>
      <c r="B186" s="1044" t="s">
        <v>552</v>
      </c>
      <c r="C186" s="583">
        <f t="shared" si="40"/>
        <v>235278.02000000002</v>
      </c>
      <c r="D186" s="581">
        <f>'O4 Summary by Class &amp; Accounts'!E137</f>
        <v>103859.58269451662</v>
      </c>
      <c r="E186" s="581">
        <f>'O4 Summary by Class &amp; Accounts'!F137</f>
        <v>42621.250653934207</v>
      </c>
      <c r="F186" s="581">
        <f>'O4 Summary by Class &amp; Accounts'!G137</f>
        <v>86649.380202525848</v>
      </c>
      <c r="G186" s="581">
        <f>'O4 Summary by Class &amp; Accounts'!H137</f>
        <v>0</v>
      </c>
      <c r="H186" s="581">
        <f>'O4 Summary by Class &amp; Accounts'!I137</f>
        <v>0</v>
      </c>
      <c r="I186" s="581">
        <f>'O4 Summary by Class &amp; Accounts'!J137</f>
        <v>0</v>
      </c>
      <c r="J186" s="581">
        <f>'O4 Summary by Class &amp; Accounts'!K137</f>
        <v>2126.291583312282</v>
      </c>
      <c r="K186" s="581">
        <f>'O4 Summary by Class &amp; Accounts'!L137</f>
        <v>0</v>
      </c>
      <c r="L186" s="581">
        <f>'O4 Summary by Class &amp; Accounts'!M137</f>
        <v>21.514865711062118</v>
      </c>
      <c r="M186" s="581">
        <f>'O4 Summary by Class &amp; Accounts'!N137</f>
        <v>0</v>
      </c>
      <c r="N186" s="581">
        <f>'O4 Summary by Class &amp; Accounts'!O137</f>
        <v>0</v>
      </c>
      <c r="O186" s="581">
        <f>'O4 Summary by Class &amp; Accounts'!P137</f>
        <v>0</v>
      </c>
      <c r="P186" s="581">
        <f>'O4 Summary by Class &amp; Accounts'!Q137</f>
        <v>0</v>
      </c>
      <c r="Q186" s="581">
        <f>'O4 Summary by Class &amp; Accounts'!R137</f>
        <v>0</v>
      </c>
      <c r="R186" s="581">
        <f>'O4 Summary by Class &amp; Accounts'!S137</f>
        <v>0</v>
      </c>
      <c r="S186" s="581">
        <f>'O4 Summary by Class &amp; Accounts'!T137</f>
        <v>0</v>
      </c>
      <c r="T186" s="581">
        <f>'O4 Summary by Class &amp; Accounts'!U137</f>
        <v>0</v>
      </c>
      <c r="U186" s="581">
        <f>'O4 Summary by Class &amp; Accounts'!V137</f>
        <v>0</v>
      </c>
      <c r="V186" s="581">
        <f>'O4 Summary by Class &amp; Accounts'!W137</f>
        <v>0</v>
      </c>
      <c r="W186" s="581">
        <f>'O4 Summary by Class &amp; Accounts'!X137</f>
        <v>0</v>
      </c>
      <c r="X186" s="583">
        <f t="shared" si="41"/>
        <v>235278.02000000002</v>
      </c>
      <c r="Y186" s="581"/>
      <c r="Z186" s="581"/>
      <c r="AA186" s="581"/>
      <c r="AB186" s="581"/>
      <c r="AC186" s="581"/>
      <c r="AD186" s="581"/>
      <c r="AE186" s="581"/>
      <c r="AF186" s="581"/>
      <c r="AG186" s="581"/>
      <c r="AH186" s="581"/>
      <c r="AI186" s="581"/>
      <c r="AJ186" s="581"/>
      <c r="AK186" s="581"/>
      <c r="AL186" s="581"/>
      <c r="AM186" s="581"/>
      <c r="AN186" s="581"/>
      <c r="AO186" s="581"/>
      <c r="AP186" s="581"/>
      <c r="AQ186" s="581"/>
      <c r="AR186" s="581"/>
      <c r="AS186" s="744"/>
      <c r="AV186" s="1640">
        <v>1820</v>
      </c>
    </row>
    <row r="187" spans="1:48" s="603" customFormat="1" ht="25.5" x14ac:dyDescent="0.2">
      <c r="A187" s="1045">
        <v>5020</v>
      </c>
      <c r="B187" s="1044" t="s">
        <v>553</v>
      </c>
      <c r="C187" s="583">
        <f t="shared" si="40"/>
        <v>199964.99000000002</v>
      </c>
      <c r="D187" s="581">
        <f>'O4 Summary by Class &amp; Accounts'!E138</f>
        <v>118253.78949427171</v>
      </c>
      <c r="E187" s="581">
        <f>'O4 Summary by Class &amp; Accounts'!F138</f>
        <v>29613.521694690164</v>
      </c>
      <c r="F187" s="581">
        <f>'O4 Summary by Class &amp; Accounts'!G138</f>
        <v>47996.992365039674</v>
      </c>
      <c r="G187" s="581">
        <f>'O4 Summary by Class &amp; Accounts'!H138</f>
        <v>0</v>
      </c>
      <c r="H187" s="581">
        <f>'O4 Summary by Class &amp; Accounts'!I138</f>
        <v>0</v>
      </c>
      <c r="I187" s="581">
        <f>'O4 Summary by Class &amp; Accounts'!J138</f>
        <v>0</v>
      </c>
      <c r="J187" s="581">
        <f>'O4 Summary by Class &amp; Accounts'!K138</f>
        <v>3179.5117057523785</v>
      </c>
      <c r="K187" s="581">
        <f>'O4 Summary by Class &amp; Accounts'!L138</f>
        <v>504.32834852946678</v>
      </c>
      <c r="L187" s="581">
        <f>'O4 Summary by Class &amp; Accounts'!M138</f>
        <v>416.84639171661121</v>
      </c>
      <c r="M187" s="581">
        <f>'O4 Summary by Class &amp; Accounts'!N138</f>
        <v>0</v>
      </c>
      <c r="N187" s="581">
        <f>'O4 Summary by Class &amp; Accounts'!O138</f>
        <v>0</v>
      </c>
      <c r="O187" s="581">
        <f>'O4 Summary by Class &amp; Accounts'!P138</f>
        <v>0</v>
      </c>
      <c r="P187" s="581">
        <f>'O4 Summary by Class &amp; Accounts'!Q138</f>
        <v>0</v>
      </c>
      <c r="Q187" s="581">
        <f>'O4 Summary by Class &amp; Accounts'!R138</f>
        <v>0</v>
      </c>
      <c r="R187" s="581">
        <f>'O4 Summary by Class &amp; Accounts'!S138</f>
        <v>0</v>
      </c>
      <c r="S187" s="581">
        <f>'O4 Summary by Class &amp; Accounts'!T138</f>
        <v>0</v>
      </c>
      <c r="T187" s="581">
        <f>'O4 Summary by Class &amp; Accounts'!U138</f>
        <v>0</v>
      </c>
      <c r="U187" s="581">
        <f>'O4 Summary by Class &amp; Accounts'!V138</f>
        <v>0</v>
      </c>
      <c r="V187" s="581">
        <f>'O4 Summary by Class &amp; Accounts'!W138</f>
        <v>0</v>
      </c>
      <c r="W187" s="581">
        <f>'O4 Summary by Class &amp; Accounts'!X138</f>
        <v>0</v>
      </c>
      <c r="X187" s="583">
        <f t="shared" si="41"/>
        <v>199964.99000000002</v>
      </c>
      <c r="Y187" s="581"/>
      <c r="Z187" s="581"/>
      <c r="AA187" s="581"/>
      <c r="AB187" s="581"/>
      <c r="AC187" s="581"/>
      <c r="AD187" s="581"/>
      <c r="AE187" s="581"/>
      <c r="AF187" s="581"/>
      <c r="AG187" s="581"/>
      <c r="AH187" s="581"/>
      <c r="AI187" s="581"/>
      <c r="AJ187" s="581"/>
      <c r="AK187" s="581"/>
      <c r="AL187" s="581"/>
      <c r="AM187" s="581"/>
      <c r="AN187" s="581"/>
      <c r="AO187" s="581"/>
      <c r="AP187" s="581"/>
      <c r="AQ187" s="581"/>
      <c r="AR187" s="581"/>
      <c r="AS187" s="744"/>
      <c r="AV187" s="1640" t="s">
        <v>504</v>
      </c>
    </row>
    <row r="188" spans="1:48" s="603" customFormat="1" ht="25.5" x14ac:dyDescent="0.2">
      <c r="A188" s="1045">
        <v>5025</v>
      </c>
      <c r="B188" s="1044" t="s">
        <v>1582</v>
      </c>
      <c r="C188" s="583">
        <f t="shared" si="40"/>
        <v>395667.35000000003</v>
      </c>
      <c r="D188" s="581">
        <f>'O4 Summary by Class &amp; Accounts'!E139</f>
        <v>233986.77696858998</v>
      </c>
      <c r="E188" s="581">
        <f>'O4 Summary by Class &amp; Accounts'!F139</f>
        <v>58595.775456021409</v>
      </c>
      <c r="F188" s="581">
        <f>'O4 Summary by Class &amp; Accounts'!G139</f>
        <v>94970.838530512177</v>
      </c>
      <c r="G188" s="581">
        <f>'O4 Summary by Class &amp; Accounts'!H139</f>
        <v>0</v>
      </c>
      <c r="H188" s="581">
        <f>'O4 Summary by Class &amp; Accounts'!I139</f>
        <v>0</v>
      </c>
      <c r="I188" s="581">
        <f>'O4 Summary by Class &amp; Accounts'!J139</f>
        <v>0</v>
      </c>
      <c r="J188" s="581">
        <f>'O4 Summary by Class &amp; Accounts'!K139</f>
        <v>6291.2461371814288</v>
      </c>
      <c r="K188" s="581">
        <f>'O4 Summary by Class &amp; Accounts'!L139</f>
        <v>997.905989406098</v>
      </c>
      <c r="L188" s="581">
        <f>'O4 Summary by Class &amp; Accounts'!M139</f>
        <v>824.80691828891406</v>
      </c>
      <c r="M188" s="581">
        <f>'O4 Summary by Class &amp; Accounts'!N139</f>
        <v>0</v>
      </c>
      <c r="N188" s="581">
        <f>'O4 Summary by Class &amp; Accounts'!O139</f>
        <v>0</v>
      </c>
      <c r="O188" s="581">
        <f>'O4 Summary by Class &amp; Accounts'!P139</f>
        <v>0</v>
      </c>
      <c r="P188" s="581">
        <f>'O4 Summary by Class &amp; Accounts'!Q139</f>
        <v>0</v>
      </c>
      <c r="Q188" s="581">
        <f>'O4 Summary by Class &amp; Accounts'!R139</f>
        <v>0</v>
      </c>
      <c r="R188" s="581">
        <f>'O4 Summary by Class &amp; Accounts'!S139</f>
        <v>0</v>
      </c>
      <c r="S188" s="581">
        <f>'O4 Summary by Class &amp; Accounts'!T139</f>
        <v>0</v>
      </c>
      <c r="T188" s="581">
        <f>'O4 Summary by Class &amp; Accounts'!U139</f>
        <v>0</v>
      </c>
      <c r="U188" s="581">
        <f>'O4 Summary by Class &amp; Accounts'!V139</f>
        <v>0</v>
      </c>
      <c r="V188" s="581">
        <f>'O4 Summary by Class &amp; Accounts'!W139</f>
        <v>0</v>
      </c>
      <c r="W188" s="581">
        <f>'O4 Summary by Class &amp; Accounts'!X139</f>
        <v>0</v>
      </c>
      <c r="X188" s="583">
        <f t="shared" si="41"/>
        <v>395667.35000000003</v>
      </c>
      <c r="Y188" s="581"/>
      <c r="Z188" s="581"/>
      <c r="AA188" s="581"/>
      <c r="AB188" s="581"/>
      <c r="AC188" s="581"/>
      <c r="AD188" s="581"/>
      <c r="AE188" s="581"/>
      <c r="AF188" s="581"/>
      <c r="AG188" s="581"/>
      <c r="AH188" s="581"/>
      <c r="AI188" s="581"/>
      <c r="AJ188" s="581"/>
      <c r="AK188" s="581"/>
      <c r="AL188" s="581"/>
      <c r="AM188" s="581"/>
      <c r="AN188" s="581"/>
      <c r="AO188" s="581"/>
      <c r="AP188" s="581"/>
      <c r="AQ188" s="581"/>
      <c r="AR188" s="581"/>
      <c r="AS188" s="744"/>
      <c r="AV188" s="1640" t="s">
        <v>504</v>
      </c>
    </row>
    <row r="189" spans="1:48" s="603" customFormat="1" ht="25.5" x14ac:dyDescent="0.2">
      <c r="A189" s="1045">
        <v>5030</v>
      </c>
      <c r="B189" s="1044" t="s">
        <v>560</v>
      </c>
      <c r="C189" s="583">
        <f t="shared" si="40"/>
        <v>53304.090000000011</v>
      </c>
      <c r="D189" s="581">
        <f>'O4 Summary by Class &amp; Accounts'!E140</f>
        <v>23722.446996166527</v>
      </c>
      <c r="E189" s="581">
        <f>'O4 Summary by Class &amp; Accounts'!F140</f>
        <v>9735.070499196825</v>
      </c>
      <c r="F189" s="581">
        <f>'O4 Summary by Class &amp; Accounts'!G140</f>
        <v>19398.058686402757</v>
      </c>
      <c r="G189" s="581">
        <f>'O4 Summary by Class &amp; Accounts'!H140</f>
        <v>0</v>
      </c>
      <c r="H189" s="581">
        <f>'O4 Summary by Class &amp; Accounts'!I140</f>
        <v>0</v>
      </c>
      <c r="I189" s="581">
        <f>'O4 Summary by Class &amp; Accounts'!J140</f>
        <v>0</v>
      </c>
      <c r="J189" s="581">
        <f>'O4 Summary by Class &amp; Accounts'!K140</f>
        <v>443.59963267471034</v>
      </c>
      <c r="K189" s="581">
        <f>'O4 Summary by Class &amp; Accounts'!L140</f>
        <v>0</v>
      </c>
      <c r="L189" s="581">
        <f>'O4 Summary by Class &amp; Accounts'!M140</f>
        <v>4.9141855591843999</v>
      </c>
      <c r="M189" s="581">
        <f>'O4 Summary by Class &amp; Accounts'!N140</f>
        <v>0</v>
      </c>
      <c r="N189" s="581">
        <f>'O4 Summary by Class &amp; Accounts'!O140</f>
        <v>0</v>
      </c>
      <c r="O189" s="581">
        <f>'O4 Summary by Class &amp; Accounts'!P140</f>
        <v>0</v>
      </c>
      <c r="P189" s="581">
        <f>'O4 Summary by Class &amp; Accounts'!Q140</f>
        <v>0</v>
      </c>
      <c r="Q189" s="581">
        <f>'O4 Summary by Class &amp; Accounts'!R140</f>
        <v>0</v>
      </c>
      <c r="R189" s="581">
        <f>'O4 Summary by Class &amp; Accounts'!S140</f>
        <v>0</v>
      </c>
      <c r="S189" s="581">
        <f>'O4 Summary by Class &amp; Accounts'!T140</f>
        <v>0</v>
      </c>
      <c r="T189" s="581">
        <f>'O4 Summary by Class &amp; Accounts'!U140</f>
        <v>0</v>
      </c>
      <c r="U189" s="581">
        <f>'O4 Summary by Class &amp; Accounts'!V140</f>
        <v>0</v>
      </c>
      <c r="V189" s="581">
        <f>'O4 Summary by Class &amp; Accounts'!W140</f>
        <v>0</v>
      </c>
      <c r="W189" s="581">
        <f>'O4 Summary by Class &amp; Accounts'!X140</f>
        <v>0</v>
      </c>
      <c r="X189" s="583">
        <f t="shared" si="41"/>
        <v>53304.090000000011</v>
      </c>
      <c r="Y189" s="581"/>
      <c r="Z189" s="581"/>
      <c r="AA189" s="581"/>
      <c r="AB189" s="581"/>
      <c r="AC189" s="581"/>
      <c r="AD189" s="581"/>
      <c r="AE189" s="581"/>
      <c r="AF189" s="581"/>
      <c r="AG189" s="581"/>
      <c r="AH189" s="581"/>
      <c r="AI189" s="581"/>
      <c r="AJ189" s="581"/>
      <c r="AK189" s="581"/>
      <c r="AL189" s="581"/>
      <c r="AM189" s="581"/>
      <c r="AN189" s="581"/>
      <c r="AO189" s="581"/>
      <c r="AP189" s="581"/>
      <c r="AQ189" s="581"/>
      <c r="AR189" s="581"/>
      <c r="AS189" s="744"/>
      <c r="AV189" s="1640" t="s">
        <v>504</v>
      </c>
    </row>
    <row r="190" spans="1:48" s="603" customFormat="1" ht="12.75" x14ac:dyDescent="0.2">
      <c r="A190" s="1045">
        <v>5035</v>
      </c>
      <c r="B190" s="1044" t="s">
        <v>1405</v>
      </c>
      <c r="C190" s="583">
        <f t="shared" si="40"/>
        <v>144714.79</v>
      </c>
      <c r="D190" s="581">
        <f>'O4 Summary by Class &amp; Accounts'!E141</f>
        <v>86814.779740894548</v>
      </c>
      <c r="E190" s="581">
        <f>'O4 Summary by Class &amp; Accounts'!F141</f>
        <v>23738.053656804714</v>
      </c>
      <c r="F190" s="581">
        <f>'O4 Summary by Class &amp; Accounts'!G141</f>
        <v>31803.04702671578</v>
      </c>
      <c r="G190" s="581">
        <f>'O4 Summary by Class &amp; Accounts'!H141</f>
        <v>0</v>
      </c>
      <c r="H190" s="581">
        <f>'O4 Summary by Class &amp; Accounts'!I141</f>
        <v>0</v>
      </c>
      <c r="I190" s="581">
        <f>'O4 Summary by Class &amp; Accounts'!J141</f>
        <v>0</v>
      </c>
      <c r="J190" s="581">
        <f>'O4 Summary by Class &amp; Accounts'!K141</f>
        <v>1777.3375424886963</v>
      </c>
      <c r="K190" s="581">
        <f>'O4 Summary by Class &amp; Accounts'!L141</f>
        <v>316.98492977576535</v>
      </c>
      <c r="L190" s="581">
        <f>'O4 Summary by Class &amp; Accounts'!M141</f>
        <v>264.58710332048912</v>
      </c>
      <c r="M190" s="581">
        <f>'O4 Summary by Class &amp; Accounts'!N141</f>
        <v>0</v>
      </c>
      <c r="N190" s="581">
        <f>'O4 Summary by Class &amp; Accounts'!O141</f>
        <v>0</v>
      </c>
      <c r="O190" s="581">
        <f>'O4 Summary by Class &amp; Accounts'!P141</f>
        <v>0</v>
      </c>
      <c r="P190" s="581">
        <f>'O4 Summary by Class &amp; Accounts'!Q141</f>
        <v>0</v>
      </c>
      <c r="Q190" s="581">
        <f>'O4 Summary by Class &amp; Accounts'!R141</f>
        <v>0</v>
      </c>
      <c r="R190" s="581">
        <f>'O4 Summary by Class &amp; Accounts'!S141</f>
        <v>0</v>
      </c>
      <c r="S190" s="581">
        <f>'O4 Summary by Class &amp; Accounts'!T141</f>
        <v>0</v>
      </c>
      <c r="T190" s="581">
        <f>'O4 Summary by Class &amp; Accounts'!U141</f>
        <v>0</v>
      </c>
      <c r="U190" s="581">
        <f>'O4 Summary by Class &amp; Accounts'!V141</f>
        <v>0</v>
      </c>
      <c r="V190" s="581">
        <f>'O4 Summary by Class &amp; Accounts'!W141</f>
        <v>0</v>
      </c>
      <c r="W190" s="581">
        <f>'O4 Summary by Class &amp; Accounts'!X141</f>
        <v>0</v>
      </c>
      <c r="X190" s="583">
        <f t="shared" si="41"/>
        <v>144714.79</v>
      </c>
      <c r="Y190" s="581"/>
      <c r="Z190" s="581"/>
      <c r="AA190" s="581"/>
      <c r="AB190" s="581"/>
      <c r="AC190" s="581"/>
      <c r="AD190" s="581"/>
      <c r="AE190" s="581"/>
      <c r="AF190" s="581"/>
      <c r="AG190" s="581"/>
      <c r="AH190" s="581"/>
      <c r="AI190" s="581"/>
      <c r="AJ190" s="581"/>
      <c r="AK190" s="581"/>
      <c r="AL190" s="581"/>
      <c r="AM190" s="581"/>
      <c r="AN190" s="581"/>
      <c r="AO190" s="581"/>
      <c r="AP190" s="581"/>
      <c r="AQ190" s="581"/>
      <c r="AR190" s="581"/>
      <c r="AS190" s="744"/>
      <c r="AV190" s="1640">
        <v>1850</v>
      </c>
    </row>
    <row r="191" spans="1:48" s="603" customFormat="1" ht="25.5" x14ac:dyDescent="0.2">
      <c r="A191" s="1045">
        <v>5040</v>
      </c>
      <c r="B191" s="1044" t="s">
        <v>4</v>
      </c>
      <c r="C191" s="583">
        <f t="shared" si="40"/>
        <v>15605.690000000002</v>
      </c>
      <c r="D191" s="581">
        <f>'O4 Summary by Class &amp; Accounts'!E142</f>
        <v>9153.2464388521767</v>
      </c>
      <c r="E191" s="581">
        <f>'O4 Summary by Class &amp; Accounts'!F142</f>
        <v>2343.3050325910494</v>
      </c>
      <c r="F191" s="581">
        <f>'O4 Summary by Class &amp; Accounts'!G142</f>
        <v>3589.2793376214327</v>
      </c>
      <c r="G191" s="581">
        <f>'O4 Summary by Class &amp; Accounts'!H142</f>
        <v>0</v>
      </c>
      <c r="H191" s="581">
        <f>'O4 Summary by Class &amp; Accounts'!I142</f>
        <v>0</v>
      </c>
      <c r="I191" s="581">
        <f>'O4 Summary by Class &amp; Accounts'!J142</f>
        <v>0</v>
      </c>
      <c r="J191" s="581">
        <f>'O4 Summary by Class &amp; Accounts'!K142</f>
        <v>450.98041860492691</v>
      </c>
      <c r="K191" s="581">
        <f>'O4 Summary by Class &amp; Accounts'!L142</f>
        <v>37.67377460825891</v>
      </c>
      <c r="L191" s="581">
        <f>'O4 Summary by Class &amp; Accounts'!M142</f>
        <v>31.204997722156865</v>
      </c>
      <c r="M191" s="581">
        <f>'O4 Summary by Class &amp; Accounts'!N142</f>
        <v>0</v>
      </c>
      <c r="N191" s="581">
        <f>'O4 Summary by Class &amp; Accounts'!O142</f>
        <v>0</v>
      </c>
      <c r="O191" s="581">
        <f>'O4 Summary by Class &amp; Accounts'!P142</f>
        <v>0</v>
      </c>
      <c r="P191" s="581">
        <f>'O4 Summary by Class &amp; Accounts'!Q142</f>
        <v>0</v>
      </c>
      <c r="Q191" s="581">
        <f>'O4 Summary by Class &amp; Accounts'!R142</f>
        <v>0</v>
      </c>
      <c r="R191" s="581">
        <f>'O4 Summary by Class &amp; Accounts'!S142</f>
        <v>0</v>
      </c>
      <c r="S191" s="581">
        <f>'O4 Summary by Class &amp; Accounts'!T142</f>
        <v>0</v>
      </c>
      <c r="T191" s="581">
        <f>'O4 Summary by Class &amp; Accounts'!U142</f>
        <v>0</v>
      </c>
      <c r="U191" s="581">
        <f>'O4 Summary by Class &amp; Accounts'!V142</f>
        <v>0</v>
      </c>
      <c r="V191" s="581">
        <f>'O4 Summary by Class &amp; Accounts'!W142</f>
        <v>0</v>
      </c>
      <c r="W191" s="581">
        <f>'O4 Summary by Class &amp; Accounts'!X142</f>
        <v>0</v>
      </c>
      <c r="X191" s="583">
        <f t="shared" si="41"/>
        <v>15605.690000000002</v>
      </c>
      <c r="Y191" s="581"/>
      <c r="Z191" s="581"/>
      <c r="AA191" s="581"/>
      <c r="AB191" s="581"/>
      <c r="AC191" s="581"/>
      <c r="AD191" s="581"/>
      <c r="AE191" s="581"/>
      <c r="AF191" s="581"/>
      <c r="AG191" s="581"/>
      <c r="AH191" s="581"/>
      <c r="AI191" s="581"/>
      <c r="AJ191" s="581"/>
      <c r="AK191" s="581"/>
      <c r="AL191" s="581"/>
      <c r="AM191" s="581"/>
      <c r="AN191" s="581"/>
      <c r="AO191" s="581"/>
      <c r="AP191" s="581"/>
      <c r="AQ191" s="581"/>
      <c r="AR191" s="581"/>
      <c r="AS191" s="744"/>
      <c r="AV191" s="1640" t="s">
        <v>505</v>
      </c>
    </row>
    <row r="192" spans="1:48" s="603" customFormat="1" ht="25.5" x14ac:dyDescent="0.2">
      <c r="A192" s="1045">
        <v>5045</v>
      </c>
      <c r="B192" s="1044" t="s">
        <v>1583</v>
      </c>
      <c r="C192" s="583">
        <f t="shared" si="40"/>
        <v>5728.74</v>
      </c>
      <c r="D192" s="581">
        <f>'O4 Summary by Class &amp; Accounts'!E143</f>
        <v>3360.0929535387422</v>
      </c>
      <c r="E192" s="581">
        <f>'O4 Summary by Class &amp; Accounts'!F143</f>
        <v>860.210940522697</v>
      </c>
      <c r="F192" s="581">
        <f>'O4 Summary by Class &amp; Accounts'!G143</f>
        <v>1317.5994212755352</v>
      </c>
      <c r="G192" s="581">
        <f>'O4 Summary by Class &amp; Accounts'!H143</f>
        <v>0</v>
      </c>
      <c r="H192" s="581">
        <f>'O4 Summary by Class &amp; Accounts'!I143</f>
        <v>0</v>
      </c>
      <c r="I192" s="581">
        <f>'O4 Summary by Class &amp; Accounts'!J143</f>
        <v>0</v>
      </c>
      <c r="J192" s="581">
        <f>'O4 Summary by Class &amp; Accounts'!K143</f>
        <v>165.55176754624685</v>
      </c>
      <c r="K192" s="581">
        <f>'O4 Summary by Class &amp; Accounts'!L143</f>
        <v>13.829780006479504</v>
      </c>
      <c r="L192" s="581">
        <f>'O4 Summary by Class &amp; Accounts'!M143</f>
        <v>11.455137110299441</v>
      </c>
      <c r="M192" s="581">
        <f>'O4 Summary by Class &amp; Accounts'!N143</f>
        <v>0</v>
      </c>
      <c r="N192" s="581">
        <f>'O4 Summary by Class &amp; Accounts'!O143</f>
        <v>0</v>
      </c>
      <c r="O192" s="581">
        <f>'O4 Summary by Class &amp; Accounts'!P143</f>
        <v>0</v>
      </c>
      <c r="P192" s="581">
        <f>'O4 Summary by Class &amp; Accounts'!Q143</f>
        <v>0</v>
      </c>
      <c r="Q192" s="581">
        <f>'O4 Summary by Class &amp; Accounts'!R143</f>
        <v>0</v>
      </c>
      <c r="R192" s="581">
        <f>'O4 Summary by Class &amp; Accounts'!S143</f>
        <v>0</v>
      </c>
      <c r="S192" s="581">
        <f>'O4 Summary by Class &amp; Accounts'!T143</f>
        <v>0</v>
      </c>
      <c r="T192" s="581">
        <f>'O4 Summary by Class &amp; Accounts'!U143</f>
        <v>0</v>
      </c>
      <c r="U192" s="581">
        <f>'O4 Summary by Class &amp; Accounts'!V143</f>
        <v>0</v>
      </c>
      <c r="V192" s="581">
        <f>'O4 Summary by Class &amp; Accounts'!W143</f>
        <v>0</v>
      </c>
      <c r="W192" s="581">
        <f>'O4 Summary by Class &amp; Accounts'!X143</f>
        <v>0</v>
      </c>
      <c r="X192" s="583">
        <f t="shared" si="41"/>
        <v>5728.74</v>
      </c>
      <c r="Y192" s="581"/>
      <c r="Z192" s="581"/>
      <c r="AA192" s="581"/>
      <c r="AB192" s="581"/>
      <c r="AC192" s="581"/>
      <c r="AD192" s="581"/>
      <c r="AE192" s="581"/>
      <c r="AF192" s="581"/>
      <c r="AG192" s="581"/>
      <c r="AH192" s="581"/>
      <c r="AI192" s="581"/>
      <c r="AJ192" s="581"/>
      <c r="AK192" s="581"/>
      <c r="AL192" s="581"/>
      <c r="AM192" s="581"/>
      <c r="AN192" s="581"/>
      <c r="AO192" s="581"/>
      <c r="AP192" s="581"/>
      <c r="AQ192" s="581"/>
      <c r="AR192" s="581"/>
      <c r="AS192" s="744"/>
      <c r="AV192" s="1640" t="s">
        <v>505</v>
      </c>
    </row>
    <row r="193" spans="1:48" s="603" customFormat="1" ht="25.5" x14ac:dyDescent="0.2">
      <c r="A193" s="1045">
        <v>5050</v>
      </c>
      <c r="B193" s="1044" t="s">
        <v>537</v>
      </c>
      <c r="C193" s="583">
        <f t="shared" si="40"/>
        <v>449.92000000000007</v>
      </c>
      <c r="D193" s="581">
        <f>'O4 Summary by Class &amp; Accounts'!E144</f>
        <v>205.83479497316998</v>
      </c>
      <c r="E193" s="581">
        <f>'O4 Summary by Class &amp; Accounts'!F144</f>
        <v>84.469205077172049</v>
      </c>
      <c r="F193" s="581">
        <f>'O4 Summary by Class &amp; Accounts'!G144</f>
        <v>156.94027866674682</v>
      </c>
      <c r="G193" s="581">
        <f>'O4 Summary by Class &amp; Accounts'!H144</f>
        <v>0</v>
      </c>
      <c r="H193" s="581">
        <f>'O4 Summary by Class &amp; Accounts'!I144</f>
        <v>0</v>
      </c>
      <c r="I193" s="581">
        <f>'O4 Summary by Class &amp; Accounts'!J144</f>
        <v>0</v>
      </c>
      <c r="J193" s="581">
        <f>'O4 Summary by Class &amp; Accounts'!K144</f>
        <v>2.6330819052282055</v>
      </c>
      <c r="K193" s="581">
        <f>'O4 Summary by Class &amp; Accounts'!L144</f>
        <v>0</v>
      </c>
      <c r="L193" s="581">
        <f>'O4 Summary by Class &amp; Accounts'!M144</f>
        <v>4.2639377683014359E-2</v>
      </c>
      <c r="M193" s="581">
        <f>'O4 Summary by Class &amp; Accounts'!N144</f>
        <v>0</v>
      </c>
      <c r="N193" s="581">
        <f>'O4 Summary by Class &amp; Accounts'!O144</f>
        <v>0</v>
      </c>
      <c r="O193" s="581">
        <f>'O4 Summary by Class &amp; Accounts'!P144</f>
        <v>0</v>
      </c>
      <c r="P193" s="581">
        <f>'O4 Summary by Class &amp; Accounts'!Q144</f>
        <v>0</v>
      </c>
      <c r="Q193" s="581">
        <f>'O4 Summary by Class &amp; Accounts'!R144</f>
        <v>0</v>
      </c>
      <c r="R193" s="581">
        <f>'O4 Summary by Class &amp; Accounts'!S144</f>
        <v>0</v>
      </c>
      <c r="S193" s="581">
        <f>'O4 Summary by Class &amp; Accounts'!T144</f>
        <v>0</v>
      </c>
      <c r="T193" s="581">
        <f>'O4 Summary by Class &amp; Accounts'!U144</f>
        <v>0</v>
      </c>
      <c r="U193" s="581">
        <f>'O4 Summary by Class &amp; Accounts'!V144</f>
        <v>0</v>
      </c>
      <c r="V193" s="581">
        <f>'O4 Summary by Class &amp; Accounts'!W144</f>
        <v>0</v>
      </c>
      <c r="W193" s="581">
        <f>'O4 Summary by Class &amp; Accounts'!X144</f>
        <v>0</v>
      </c>
      <c r="X193" s="583">
        <f t="shared" si="41"/>
        <v>449.92000000000007</v>
      </c>
      <c r="Y193" s="581"/>
      <c r="Z193" s="581"/>
      <c r="AA193" s="581"/>
      <c r="AB193" s="581"/>
      <c r="AC193" s="581"/>
      <c r="AD193" s="581"/>
      <c r="AE193" s="581"/>
      <c r="AF193" s="581"/>
      <c r="AG193" s="581"/>
      <c r="AH193" s="581"/>
      <c r="AI193" s="581"/>
      <c r="AJ193" s="581"/>
      <c r="AK193" s="581"/>
      <c r="AL193" s="581"/>
      <c r="AM193" s="581"/>
      <c r="AN193" s="581"/>
      <c r="AO193" s="581"/>
      <c r="AP193" s="581"/>
      <c r="AQ193" s="581"/>
      <c r="AR193" s="581"/>
      <c r="AS193" s="744"/>
      <c r="AV193" s="1640" t="s">
        <v>505</v>
      </c>
    </row>
    <row r="194" spans="1:48" s="603" customFormat="1" ht="25.5" x14ac:dyDescent="0.2">
      <c r="A194" s="1045">
        <v>5055</v>
      </c>
      <c r="B194" s="1044" t="s">
        <v>1413</v>
      </c>
      <c r="C194" s="583">
        <f t="shared" si="40"/>
        <v>117886.26999999997</v>
      </c>
      <c r="D194" s="581">
        <f>'O4 Summary by Class &amp; Accounts'!E145</f>
        <v>70720.280660502118</v>
      </c>
      <c r="E194" s="581">
        <f>'O4 Summary by Class &amp; Accounts'!F145</f>
        <v>19337.281301106595</v>
      </c>
      <c r="F194" s="581">
        <f>'O4 Summary by Class &amp; Accounts'!G145</f>
        <v>25907.11418379637</v>
      </c>
      <c r="G194" s="581">
        <f>'O4 Summary by Class &amp; Accounts'!H145</f>
        <v>0</v>
      </c>
      <c r="H194" s="581">
        <f>'O4 Summary by Class &amp; Accounts'!I145</f>
        <v>0</v>
      </c>
      <c r="I194" s="581">
        <f>'O4 Summary by Class &amp; Accounts'!J145</f>
        <v>0</v>
      </c>
      <c r="J194" s="581">
        <f>'O4 Summary by Class &amp; Accounts'!K145</f>
        <v>1447.8388381378222</v>
      </c>
      <c r="K194" s="581">
        <f>'O4 Summary by Class &amp; Accounts'!L145</f>
        <v>258.21943297901282</v>
      </c>
      <c r="L194" s="581">
        <f>'O4 Summary by Class &amp; Accounts'!M145</f>
        <v>215.53558347807493</v>
      </c>
      <c r="M194" s="581">
        <f>'O4 Summary by Class &amp; Accounts'!N145</f>
        <v>0</v>
      </c>
      <c r="N194" s="581">
        <f>'O4 Summary by Class &amp; Accounts'!O145</f>
        <v>0</v>
      </c>
      <c r="O194" s="581">
        <f>'O4 Summary by Class &amp; Accounts'!P145</f>
        <v>0</v>
      </c>
      <c r="P194" s="581">
        <f>'O4 Summary by Class &amp; Accounts'!Q145</f>
        <v>0</v>
      </c>
      <c r="Q194" s="581">
        <f>'O4 Summary by Class &amp; Accounts'!R145</f>
        <v>0</v>
      </c>
      <c r="R194" s="581">
        <f>'O4 Summary by Class &amp; Accounts'!S145</f>
        <v>0</v>
      </c>
      <c r="S194" s="581">
        <f>'O4 Summary by Class &amp; Accounts'!T145</f>
        <v>0</v>
      </c>
      <c r="T194" s="581">
        <f>'O4 Summary by Class &amp; Accounts'!U145</f>
        <v>0</v>
      </c>
      <c r="U194" s="581">
        <f>'O4 Summary by Class &amp; Accounts'!V145</f>
        <v>0</v>
      </c>
      <c r="V194" s="581">
        <f>'O4 Summary by Class &amp; Accounts'!W145</f>
        <v>0</v>
      </c>
      <c r="W194" s="581">
        <f>'O4 Summary by Class &amp; Accounts'!X145</f>
        <v>0</v>
      </c>
      <c r="X194" s="583">
        <f t="shared" si="41"/>
        <v>117886.26999999997</v>
      </c>
      <c r="Y194" s="581"/>
      <c r="Z194" s="581"/>
      <c r="AA194" s="581"/>
      <c r="AB194" s="581"/>
      <c r="AC194" s="581"/>
      <c r="AD194" s="581"/>
      <c r="AE194" s="581"/>
      <c r="AF194" s="581"/>
      <c r="AG194" s="581"/>
      <c r="AH194" s="581"/>
      <c r="AI194" s="581"/>
      <c r="AJ194" s="581"/>
      <c r="AK194" s="581"/>
      <c r="AL194" s="581"/>
      <c r="AM194" s="581"/>
      <c r="AN194" s="581"/>
      <c r="AO194" s="581"/>
      <c r="AP194" s="581"/>
      <c r="AQ194" s="581"/>
      <c r="AR194" s="581"/>
      <c r="AS194" s="744"/>
      <c r="AV194" s="1640">
        <v>1850</v>
      </c>
    </row>
    <row r="195" spans="1:48" s="603" customFormat="1" ht="12.75" x14ac:dyDescent="0.2">
      <c r="A195" s="1045">
        <v>5065</v>
      </c>
      <c r="B195" s="1044" t="s">
        <v>1577</v>
      </c>
      <c r="C195" s="583">
        <f t="shared" si="40"/>
        <v>766462.95</v>
      </c>
      <c r="D195" s="581">
        <f>'O4 Summary by Class &amp; Accounts'!E146</f>
        <v>591007.38502218144</v>
      </c>
      <c r="E195" s="581">
        <f>'O4 Summary by Class &amp; Accounts'!F146</f>
        <v>142403.37629118885</v>
      </c>
      <c r="F195" s="581">
        <f>'O4 Summary by Class &amp; Accounts'!G146</f>
        <v>33052.188686629597</v>
      </c>
      <c r="G195" s="581">
        <f>'O4 Summary by Class &amp; Accounts'!H146</f>
        <v>0</v>
      </c>
      <c r="H195" s="581">
        <f>'O4 Summary by Class &amp; Accounts'!I146</f>
        <v>0</v>
      </c>
      <c r="I195" s="581">
        <f>'O4 Summary by Class &amp; Accounts'!J146</f>
        <v>0</v>
      </c>
      <c r="J195" s="581">
        <f>'O4 Summary by Class &amp; Accounts'!K146</f>
        <v>0</v>
      </c>
      <c r="K195" s="581">
        <f>'O4 Summary by Class &amp; Accounts'!L146</f>
        <v>0</v>
      </c>
      <c r="L195" s="581">
        <f>'O4 Summary by Class &amp; Accounts'!M146</f>
        <v>0</v>
      </c>
      <c r="M195" s="581">
        <f>'O4 Summary by Class &amp; Accounts'!N146</f>
        <v>0</v>
      </c>
      <c r="N195" s="581">
        <f>'O4 Summary by Class &amp; Accounts'!O146</f>
        <v>0</v>
      </c>
      <c r="O195" s="581">
        <f>'O4 Summary by Class &amp; Accounts'!P146</f>
        <v>0</v>
      </c>
      <c r="P195" s="581">
        <f>'O4 Summary by Class &amp; Accounts'!Q146</f>
        <v>0</v>
      </c>
      <c r="Q195" s="581">
        <f>'O4 Summary by Class &amp; Accounts'!R146</f>
        <v>0</v>
      </c>
      <c r="R195" s="581">
        <f>'O4 Summary by Class &amp; Accounts'!S146</f>
        <v>0</v>
      </c>
      <c r="S195" s="581">
        <f>'O4 Summary by Class &amp; Accounts'!T146</f>
        <v>0</v>
      </c>
      <c r="T195" s="581">
        <f>'O4 Summary by Class &amp; Accounts'!U146</f>
        <v>0</v>
      </c>
      <c r="U195" s="581">
        <f>'O4 Summary by Class &amp; Accounts'!V146</f>
        <v>0</v>
      </c>
      <c r="V195" s="581">
        <f>'O4 Summary by Class &amp; Accounts'!W146</f>
        <v>0</v>
      </c>
      <c r="W195" s="581">
        <f>'O4 Summary by Class &amp; Accounts'!X146</f>
        <v>0</v>
      </c>
      <c r="X195" s="583">
        <f t="shared" si="41"/>
        <v>766462.95</v>
      </c>
      <c r="Y195" s="581"/>
      <c r="Z195" s="581"/>
      <c r="AA195" s="581"/>
      <c r="AB195" s="581"/>
      <c r="AC195" s="581"/>
      <c r="AD195" s="581"/>
      <c r="AE195" s="581"/>
      <c r="AF195" s="581"/>
      <c r="AG195" s="581"/>
      <c r="AH195" s="581"/>
      <c r="AI195" s="581"/>
      <c r="AJ195" s="581"/>
      <c r="AK195" s="581"/>
      <c r="AL195" s="581"/>
      <c r="AM195" s="581"/>
      <c r="AN195" s="581"/>
      <c r="AO195" s="581"/>
      <c r="AP195" s="581"/>
      <c r="AQ195" s="581"/>
      <c r="AR195" s="581"/>
      <c r="AS195" s="744"/>
      <c r="AV195" s="1640" t="s">
        <v>774</v>
      </c>
    </row>
    <row r="196" spans="1:48" s="603" customFormat="1" ht="12.75" x14ac:dyDescent="0.2">
      <c r="A196" s="1045">
        <v>5070</v>
      </c>
      <c r="B196" s="1044" t="s">
        <v>1578</v>
      </c>
      <c r="C196" s="583">
        <f t="shared" si="40"/>
        <v>406645.82999999996</v>
      </c>
      <c r="D196" s="581">
        <f>'O4 Summary by Class &amp; Accounts'!E147</f>
        <v>300143.35071428574</v>
      </c>
      <c r="E196" s="581">
        <f>'O4 Summary by Class &amp; Accounts'!F147</f>
        <v>29192.301034199449</v>
      </c>
      <c r="F196" s="581">
        <f>'O4 Summary by Class &amp; Accounts'!G147</f>
        <v>3480.2457122316932</v>
      </c>
      <c r="G196" s="581">
        <f>'O4 Summary by Class &amp; Accounts'!H147</f>
        <v>0</v>
      </c>
      <c r="H196" s="581">
        <f>'O4 Summary by Class &amp; Accounts'!I147</f>
        <v>0</v>
      </c>
      <c r="I196" s="581">
        <f>'O4 Summary by Class &amp; Accounts'!J147</f>
        <v>0</v>
      </c>
      <c r="J196" s="581">
        <f>'O4 Summary by Class &amp; Accounts'!K147</f>
        <v>69312.573604806414</v>
      </c>
      <c r="K196" s="581">
        <f>'O4 Summary by Class &amp; Accounts'!L147</f>
        <v>2505.7769128068194</v>
      </c>
      <c r="L196" s="581">
        <f>'O4 Summary by Class &amp; Accounts'!M147</f>
        <v>2011.582021669919</v>
      </c>
      <c r="M196" s="581">
        <f>'O4 Summary by Class &amp; Accounts'!N147</f>
        <v>0</v>
      </c>
      <c r="N196" s="581">
        <f>'O4 Summary by Class &amp; Accounts'!O147</f>
        <v>0</v>
      </c>
      <c r="O196" s="581">
        <f>'O4 Summary by Class &amp; Accounts'!P147</f>
        <v>0</v>
      </c>
      <c r="P196" s="581">
        <f>'O4 Summary by Class &amp; Accounts'!Q147</f>
        <v>0</v>
      </c>
      <c r="Q196" s="581">
        <f>'O4 Summary by Class &amp; Accounts'!R147</f>
        <v>0</v>
      </c>
      <c r="R196" s="581">
        <f>'O4 Summary by Class &amp; Accounts'!S147</f>
        <v>0</v>
      </c>
      <c r="S196" s="581">
        <f>'O4 Summary by Class &amp; Accounts'!T147</f>
        <v>0</v>
      </c>
      <c r="T196" s="581">
        <f>'O4 Summary by Class &amp; Accounts'!U147</f>
        <v>0</v>
      </c>
      <c r="U196" s="581">
        <f>'O4 Summary by Class &amp; Accounts'!V147</f>
        <v>0</v>
      </c>
      <c r="V196" s="581">
        <f>'O4 Summary by Class &amp; Accounts'!W147</f>
        <v>0</v>
      </c>
      <c r="W196" s="581">
        <f>'O4 Summary by Class &amp; Accounts'!X147</f>
        <v>0</v>
      </c>
      <c r="X196" s="583">
        <f t="shared" si="41"/>
        <v>406645.82999999996</v>
      </c>
      <c r="Y196" s="581"/>
      <c r="Z196" s="581"/>
      <c r="AA196" s="581"/>
      <c r="AB196" s="581"/>
      <c r="AC196" s="581"/>
      <c r="AD196" s="581"/>
      <c r="AE196" s="581"/>
      <c r="AF196" s="581"/>
      <c r="AG196" s="581"/>
      <c r="AH196" s="581"/>
      <c r="AI196" s="581"/>
      <c r="AJ196" s="581"/>
      <c r="AK196" s="581"/>
      <c r="AL196" s="581"/>
      <c r="AM196" s="581"/>
      <c r="AN196" s="581"/>
      <c r="AO196" s="581"/>
      <c r="AP196" s="581"/>
      <c r="AQ196" s="581"/>
      <c r="AR196" s="581"/>
      <c r="AS196" s="744"/>
      <c r="AV196" s="1640" t="s">
        <v>704</v>
      </c>
    </row>
    <row r="197" spans="1:48" s="603" customFormat="1" ht="12.75" x14ac:dyDescent="0.2">
      <c r="A197" s="1045">
        <v>5075</v>
      </c>
      <c r="B197" s="1044" t="s">
        <v>1579</v>
      </c>
      <c r="C197" s="583">
        <f t="shared" si="40"/>
        <v>79972.610000000015</v>
      </c>
      <c r="D197" s="581">
        <f>'O4 Summary by Class &amp; Accounts'!E148</f>
        <v>59027.402619047622</v>
      </c>
      <c r="E197" s="581">
        <f>'O4 Summary by Class &amp; Accounts'!F148</f>
        <v>5741.075730717881</v>
      </c>
      <c r="F197" s="581">
        <f>'O4 Summary by Class &amp; Accounts'!G148</f>
        <v>684.4391667522508</v>
      </c>
      <c r="G197" s="581">
        <f>'O4 Summary by Class &amp; Accounts'!H148</f>
        <v>0</v>
      </c>
      <c r="H197" s="581">
        <f>'O4 Summary by Class &amp; Accounts'!I148</f>
        <v>0</v>
      </c>
      <c r="I197" s="581">
        <f>'O4 Summary by Class &amp; Accounts'!J148</f>
        <v>0</v>
      </c>
      <c r="J197" s="581">
        <f>'O4 Summary by Class &amp; Accounts'!K148</f>
        <v>13631.290445037828</v>
      </c>
      <c r="K197" s="581">
        <f>'O4 Summary by Class &amp; Accounts'!L148</f>
        <v>492.7962000616206</v>
      </c>
      <c r="L197" s="581">
        <f>'O4 Summary by Class &amp; Accounts'!M148</f>
        <v>395.60583838280098</v>
      </c>
      <c r="M197" s="581">
        <f>'O4 Summary by Class &amp; Accounts'!N148</f>
        <v>0</v>
      </c>
      <c r="N197" s="581">
        <f>'O4 Summary by Class &amp; Accounts'!O148</f>
        <v>0</v>
      </c>
      <c r="O197" s="581">
        <f>'O4 Summary by Class &amp; Accounts'!P148</f>
        <v>0</v>
      </c>
      <c r="P197" s="581">
        <f>'O4 Summary by Class &amp; Accounts'!Q148</f>
        <v>0</v>
      </c>
      <c r="Q197" s="581">
        <f>'O4 Summary by Class &amp; Accounts'!R148</f>
        <v>0</v>
      </c>
      <c r="R197" s="581">
        <f>'O4 Summary by Class &amp; Accounts'!S148</f>
        <v>0</v>
      </c>
      <c r="S197" s="581">
        <f>'O4 Summary by Class &amp; Accounts'!T148</f>
        <v>0</v>
      </c>
      <c r="T197" s="581">
        <f>'O4 Summary by Class &amp; Accounts'!U148</f>
        <v>0</v>
      </c>
      <c r="U197" s="581">
        <f>'O4 Summary by Class &amp; Accounts'!V148</f>
        <v>0</v>
      </c>
      <c r="V197" s="581">
        <f>'O4 Summary by Class &amp; Accounts'!W148</f>
        <v>0</v>
      </c>
      <c r="W197" s="581">
        <f>'O4 Summary by Class &amp; Accounts'!X148</f>
        <v>0</v>
      </c>
      <c r="X197" s="583">
        <f t="shared" si="41"/>
        <v>79972.610000000015</v>
      </c>
      <c r="Y197" s="581"/>
      <c r="Z197" s="581"/>
      <c r="AA197" s="581"/>
      <c r="AB197" s="581"/>
      <c r="AC197" s="581"/>
      <c r="AD197" s="581"/>
      <c r="AE197" s="581"/>
      <c r="AF197" s="581"/>
      <c r="AG197" s="581"/>
      <c r="AH197" s="581"/>
      <c r="AI197" s="581"/>
      <c r="AJ197" s="581"/>
      <c r="AK197" s="581"/>
      <c r="AL197" s="581"/>
      <c r="AM197" s="581"/>
      <c r="AN197" s="581"/>
      <c r="AO197" s="581"/>
      <c r="AP197" s="581"/>
      <c r="AQ197" s="581"/>
      <c r="AR197" s="581"/>
      <c r="AS197" s="744"/>
      <c r="AV197" s="1640" t="s">
        <v>704</v>
      </c>
    </row>
    <row r="198" spans="1:48" s="603" customFormat="1" ht="12.75" x14ac:dyDescent="0.2">
      <c r="A198" s="1045">
        <v>5085</v>
      </c>
      <c r="B198" s="1044" t="s">
        <v>1560</v>
      </c>
      <c r="C198" s="583">
        <f t="shared" si="40"/>
        <v>982193.62000000011</v>
      </c>
      <c r="D198" s="581">
        <f>'O4 Summary by Class &amp; Accounts'!E149</f>
        <v>596605.70065772173</v>
      </c>
      <c r="E198" s="581">
        <f>'O4 Summary by Class &amp; Accounts'!F149</f>
        <v>140038.18132227013</v>
      </c>
      <c r="F198" s="581">
        <f>'O4 Summary by Class &amp; Accounts'!G149</f>
        <v>226624.69981438309</v>
      </c>
      <c r="G198" s="581">
        <f>'O4 Summary by Class &amp; Accounts'!H149</f>
        <v>0</v>
      </c>
      <c r="H198" s="581">
        <f>'O4 Summary by Class &amp; Accounts'!I149</f>
        <v>0</v>
      </c>
      <c r="I198" s="581">
        <f>'O4 Summary by Class &amp; Accounts'!J149</f>
        <v>0</v>
      </c>
      <c r="J198" s="581">
        <f>'O4 Summary by Class &amp; Accounts'!K149</f>
        <v>15569.99729215423</v>
      </c>
      <c r="K198" s="581">
        <f>'O4 Summary by Class &amp; Accounts'!L149</f>
        <v>1826.9970919874936</v>
      </c>
      <c r="L198" s="581">
        <f>'O4 Summary by Class &amp; Accounts'!M149</f>
        <v>1528.043821483375</v>
      </c>
      <c r="M198" s="581">
        <f>'O4 Summary by Class &amp; Accounts'!N149</f>
        <v>0</v>
      </c>
      <c r="N198" s="581">
        <f>'O4 Summary by Class &amp; Accounts'!O149</f>
        <v>0</v>
      </c>
      <c r="O198" s="581">
        <f>'O4 Summary by Class &amp; Accounts'!P149</f>
        <v>0</v>
      </c>
      <c r="P198" s="581">
        <f>'O4 Summary by Class &amp; Accounts'!Q149</f>
        <v>0</v>
      </c>
      <c r="Q198" s="581">
        <f>'O4 Summary by Class &amp; Accounts'!R149</f>
        <v>0</v>
      </c>
      <c r="R198" s="581">
        <f>'O4 Summary by Class &amp; Accounts'!S149</f>
        <v>0</v>
      </c>
      <c r="S198" s="581">
        <f>'O4 Summary by Class &amp; Accounts'!T149</f>
        <v>0</v>
      </c>
      <c r="T198" s="581">
        <f>'O4 Summary by Class &amp; Accounts'!U149</f>
        <v>0</v>
      </c>
      <c r="U198" s="581">
        <f>'O4 Summary by Class &amp; Accounts'!V149</f>
        <v>0</v>
      </c>
      <c r="V198" s="581">
        <f>'O4 Summary by Class &amp; Accounts'!W149</f>
        <v>0</v>
      </c>
      <c r="W198" s="581">
        <f>'O4 Summary by Class &amp; Accounts'!X149</f>
        <v>0</v>
      </c>
      <c r="X198" s="583">
        <f t="shared" si="41"/>
        <v>982193.62000000011</v>
      </c>
      <c r="Y198" s="581"/>
      <c r="Z198" s="581"/>
      <c r="AA198" s="581"/>
      <c r="AB198" s="581"/>
      <c r="AC198" s="581"/>
      <c r="AD198" s="581"/>
      <c r="AE198" s="581"/>
      <c r="AF198" s="581"/>
      <c r="AG198" s="581"/>
      <c r="AH198" s="581"/>
      <c r="AI198" s="581"/>
      <c r="AJ198" s="581"/>
      <c r="AK198" s="581"/>
      <c r="AL198" s="581"/>
      <c r="AM198" s="581"/>
      <c r="AN198" s="581"/>
      <c r="AO198" s="581"/>
      <c r="AP198" s="581"/>
      <c r="AQ198" s="581"/>
      <c r="AR198" s="581"/>
      <c r="AS198" s="744"/>
      <c r="AV198" s="1640" t="s">
        <v>108</v>
      </c>
    </row>
    <row r="199" spans="1:48" s="603" customFormat="1" ht="25.5" x14ac:dyDescent="0.2">
      <c r="A199" s="1045">
        <v>5090</v>
      </c>
      <c r="B199" s="1044" t="s">
        <v>1561</v>
      </c>
      <c r="C199" s="583">
        <f t="shared" si="40"/>
        <v>0</v>
      </c>
      <c r="D199" s="581">
        <f>'O4 Summary by Class &amp; Accounts'!E150</f>
        <v>0</v>
      </c>
      <c r="E199" s="581">
        <f>'O4 Summary by Class &amp; Accounts'!F150</f>
        <v>0</v>
      </c>
      <c r="F199" s="581">
        <f>'O4 Summary by Class &amp; Accounts'!G150</f>
        <v>0</v>
      </c>
      <c r="G199" s="581">
        <f>'O4 Summary by Class &amp; Accounts'!H150</f>
        <v>0</v>
      </c>
      <c r="H199" s="581">
        <f>'O4 Summary by Class &amp; Accounts'!I150</f>
        <v>0</v>
      </c>
      <c r="I199" s="581">
        <f>'O4 Summary by Class &amp; Accounts'!J150</f>
        <v>0</v>
      </c>
      <c r="J199" s="581">
        <f>'O4 Summary by Class &amp; Accounts'!K150</f>
        <v>0</v>
      </c>
      <c r="K199" s="581">
        <f>'O4 Summary by Class &amp; Accounts'!L150</f>
        <v>0</v>
      </c>
      <c r="L199" s="581">
        <f>'O4 Summary by Class &amp; Accounts'!M150</f>
        <v>0</v>
      </c>
      <c r="M199" s="581">
        <f>'O4 Summary by Class &amp; Accounts'!N150</f>
        <v>0</v>
      </c>
      <c r="N199" s="581">
        <f>'O4 Summary by Class &amp; Accounts'!O150</f>
        <v>0</v>
      </c>
      <c r="O199" s="581">
        <f>'O4 Summary by Class &amp; Accounts'!P150</f>
        <v>0</v>
      </c>
      <c r="P199" s="581">
        <f>'O4 Summary by Class &amp; Accounts'!Q150</f>
        <v>0</v>
      </c>
      <c r="Q199" s="581">
        <f>'O4 Summary by Class &amp; Accounts'!R150</f>
        <v>0</v>
      </c>
      <c r="R199" s="581">
        <f>'O4 Summary by Class &amp; Accounts'!S150</f>
        <v>0</v>
      </c>
      <c r="S199" s="581">
        <f>'O4 Summary by Class &amp; Accounts'!T150</f>
        <v>0</v>
      </c>
      <c r="T199" s="581">
        <f>'O4 Summary by Class &amp; Accounts'!U150</f>
        <v>0</v>
      </c>
      <c r="U199" s="581">
        <f>'O4 Summary by Class &amp; Accounts'!V150</f>
        <v>0</v>
      </c>
      <c r="V199" s="581">
        <f>'O4 Summary by Class &amp; Accounts'!W150</f>
        <v>0</v>
      </c>
      <c r="W199" s="581">
        <f>'O4 Summary by Class &amp; Accounts'!X150</f>
        <v>0</v>
      </c>
      <c r="X199" s="583">
        <f t="shared" si="41"/>
        <v>0</v>
      </c>
      <c r="Y199" s="581"/>
      <c r="Z199" s="581"/>
      <c r="AA199" s="581"/>
      <c r="AB199" s="581"/>
      <c r="AC199" s="581"/>
      <c r="AD199" s="581"/>
      <c r="AE199" s="581"/>
      <c r="AF199" s="581"/>
      <c r="AG199" s="581"/>
      <c r="AH199" s="581"/>
      <c r="AI199" s="581"/>
      <c r="AJ199" s="581"/>
      <c r="AK199" s="581"/>
      <c r="AL199" s="581"/>
      <c r="AM199" s="581"/>
      <c r="AN199" s="581"/>
      <c r="AO199" s="581"/>
      <c r="AP199" s="581"/>
      <c r="AQ199" s="581"/>
      <c r="AR199" s="581"/>
      <c r="AS199" s="744"/>
      <c r="AV199" s="1640" t="s">
        <v>505</v>
      </c>
    </row>
    <row r="200" spans="1:48" s="603" customFormat="1" ht="25.5" x14ac:dyDescent="0.2">
      <c r="A200" s="1045">
        <v>5095</v>
      </c>
      <c r="B200" s="1044" t="s">
        <v>1562</v>
      </c>
      <c r="C200" s="583">
        <f t="shared" si="40"/>
        <v>161636.31000000003</v>
      </c>
      <c r="D200" s="581">
        <f>'O4 Summary by Class &amp; Accounts'!E151</f>
        <v>95587.263437318936</v>
      </c>
      <c r="E200" s="581">
        <f>'O4 Summary by Class &amp; Accounts'!F151</f>
        <v>23937.292087153182</v>
      </c>
      <c r="F200" s="581">
        <f>'O4 Summary by Class &amp; Accounts'!G151</f>
        <v>38797.075112914448</v>
      </c>
      <c r="G200" s="581">
        <f>'O4 Summary by Class &amp; Accounts'!H151</f>
        <v>0</v>
      </c>
      <c r="H200" s="581">
        <f>'O4 Summary by Class &amp; Accounts'!I151</f>
        <v>0</v>
      </c>
      <c r="I200" s="581">
        <f>'O4 Summary by Class &amp; Accounts'!J151</f>
        <v>0</v>
      </c>
      <c r="J200" s="581">
        <f>'O4 Summary by Class &amp; Accounts'!K151</f>
        <v>2570.0725898049459</v>
      </c>
      <c r="K200" s="581">
        <f>'O4 Summary by Class &amp; Accounts'!L151</f>
        <v>407.66022734628166</v>
      </c>
      <c r="L200" s="581">
        <f>'O4 Summary by Class &amp; Accounts'!M151</f>
        <v>336.94654546222114</v>
      </c>
      <c r="M200" s="581">
        <f>'O4 Summary by Class &amp; Accounts'!N151</f>
        <v>0</v>
      </c>
      <c r="N200" s="581">
        <f>'O4 Summary by Class &amp; Accounts'!O151</f>
        <v>0</v>
      </c>
      <c r="O200" s="581">
        <f>'O4 Summary by Class &amp; Accounts'!P151</f>
        <v>0</v>
      </c>
      <c r="P200" s="581">
        <f>'O4 Summary by Class &amp; Accounts'!Q151</f>
        <v>0</v>
      </c>
      <c r="Q200" s="581">
        <f>'O4 Summary by Class &amp; Accounts'!R151</f>
        <v>0</v>
      </c>
      <c r="R200" s="581">
        <f>'O4 Summary by Class &amp; Accounts'!S151</f>
        <v>0</v>
      </c>
      <c r="S200" s="581">
        <f>'O4 Summary by Class &amp; Accounts'!T151</f>
        <v>0</v>
      </c>
      <c r="T200" s="581">
        <f>'O4 Summary by Class &amp; Accounts'!U151</f>
        <v>0</v>
      </c>
      <c r="U200" s="581">
        <f>'O4 Summary by Class &amp; Accounts'!V151</f>
        <v>0</v>
      </c>
      <c r="V200" s="581">
        <f>'O4 Summary by Class &amp; Accounts'!W151</f>
        <v>0</v>
      </c>
      <c r="W200" s="581">
        <f>'O4 Summary by Class &amp; Accounts'!X151</f>
        <v>0</v>
      </c>
      <c r="X200" s="583">
        <f t="shared" si="41"/>
        <v>161636.31000000003</v>
      </c>
      <c r="Y200" s="581"/>
      <c r="Z200" s="581"/>
      <c r="AA200" s="581"/>
      <c r="AB200" s="581"/>
      <c r="AC200" s="581"/>
      <c r="AD200" s="581"/>
      <c r="AE200" s="581"/>
      <c r="AF200" s="581"/>
      <c r="AG200" s="581"/>
      <c r="AH200" s="581"/>
      <c r="AI200" s="581"/>
      <c r="AJ200" s="581"/>
      <c r="AK200" s="581"/>
      <c r="AL200" s="581"/>
      <c r="AM200" s="581"/>
      <c r="AN200" s="581"/>
      <c r="AO200" s="581"/>
      <c r="AP200" s="581"/>
      <c r="AQ200" s="581"/>
      <c r="AR200" s="581"/>
      <c r="AS200" s="744"/>
      <c r="AV200" s="1640" t="s">
        <v>504</v>
      </c>
    </row>
    <row r="201" spans="1:48" s="603" customFormat="1" ht="12.75" x14ac:dyDescent="0.2">
      <c r="A201" s="1045">
        <v>5096</v>
      </c>
      <c r="B201" s="1044" t="s">
        <v>1406</v>
      </c>
      <c r="C201" s="583">
        <f t="shared" si="40"/>
        <v>0</v>
      </c>
      <c r="D201" s="581">
        <f>'O4 Summary by Class &amp; Accounts'!E152</f>
        <v>0</v>
      </c>
      <c r="E201" s="581">
        <f>'O4 Summary by Class &amp; Accounts'!F152</f>
        <v>0</v>
      </c>
      <c r="F201" s="581">
        <f>'O4 Summary by Class &amp; Accounts'!G152</f>
        <v>0</v>
      </c>
      <c r="G201" s="581">
        <f>'O4 Summary by Class &amp; Accounts'!H152</f>
        <v>0</v>
      </c>
      <c r="H201" s="581">
        <f>'O4 Summary by Class &amp; Accounts'!I152</f>
        <v>0</v>
      </c>
      <c r="I201" s="581">
        <f>'O4 Summary by Class &amp; Accounts'!J152</f>
        <v>0</v>
      </c>
      <c r="J201" s="581">
        <f>'O4 Summary by Class &amp; Accounts'!K152</f>
        <v>0</v>
      </c>
      <c r="K201" s="581">
        <f>'O4 Summary by Class &amp; Accounts'!L152</f>
        <v>0</v>
      </c>
      <c r="L201" s="581">
        <f>'O4 Summary by Class &amp; Accounts'!M152</f>
        <v>0</v>
      </c>
      <c r="M201" s="581">
        <f>'O4 Summary by Class &amp; Accounts'!N152</f>
        <v>0</v>
      </c>
      <c r="N201" s="581">
        <f>'O4 Summary by Class &amp; Accounts'!O152</f>
        <v>0</v>
      </c>
      <c r="O201" s="581">
        <f>'O4 Summary by Class &amp; Accounts'!P152</f>
        <v>0</v>
      </c>
      <c r="P201" s="581">
        <f>'O4 Summary by Class &amp; Accounts'!Q152</f>
        <v>0</v>
      </c>
      <c r="Q201" s="581">
        <f>'O4 Summary by Class &amp; Accounts'!R152</f>
        <v>0</v>
      </c>
      <c r="R201" s="581">
        <f>'O4 Summary by Class &amp; Accounts'!S152</f>
        <v>0</v>
      </c>
      <c r="S201" s="581">
        <f>'O4 Summary by Class &amp; Accounts'!T152</f>
        <v>0</v>
      </c>
      <c r="T201" s="581">
        <f>'O4 Summary by Class &amp; Accounts'!U152</f>
        <v>0</v>
      </c>
      <c r="U201" s="581">
        <f>'O4 Summary by Class &amp; Accounts'!V152</f>
        <v>0</v>
      </c>
      <c r="V201" s="581">
        <f>'O4 Summary by Class &amp; Accounts'!W152</f>
        <v>0</v>
      </c>
      <c r="W201" s="581">
        <f>'O4 Summary by Class &amp; Accounts'!X152</f>
        <v>0</v>
      </c>
      <c r="X201" s="583">
        <f t="shared" si="41"/>
        <v>0</v>
      </c>
      <c r="Y201" s="581"/>
      <c r="Z201" s="581"/>
      <c r="AA201" s="581"/>
      <c r="AB201" s="581"/>
      <c r="AC201" s="581"/>
      <c r="AD201" s="581"/>
      <c r="AE201" s="581"/>
      <c r="AF201" s="581"/>
      <c r="AG201" s="581"/>
      <c r="AH201" s="581"/>
      <c r="AI201" s="581"/>
      <c r="AJ201" s="581"/>
      <c r="AK201" s="581"/>
      <c r="AL201" s="581"/>
      <c r="AM201" s="581"/>
      <c r="AN201" s="581"/>
      <c r="AO201" s="581"/>
      <c r="AP201" s="581"/>
      <c r="AQ201" s="581"/>
      <c r="AR201" s="581"/>
      <c r="AS201" s="744"/>
      <c r="AV201" s="1640" t="s">
        <v>1082</v>
      </c>
    </row>
    <row r="202" spans="1:48" s="603" customFormat="1" ht="12.75" x14ac:dyDescent="0.2">
      <c r="A202" s="1045">
        <v>5105</v>
      </c>
      <c r="B202" s="1044" t="s">
        <v>1337</v>
      </c>
      <c r="C202" s="583">
        <f t="shared" si="40"/>
        <v>0</v>
      </c>
      <c r="D202" s="581">
        <f>'O4 Summary by Class &amp; Accounts'!E153</f>
        <v>0</v>
      </c>
      <c r="E202" s="581">
        <f>'O4 Summary by Class &amp; Accounts'!F153</f>
        <v>0</v>
      </c>
      <c r="F202" s="581">
        <f>'O4 Summary by Class &amp; Accounts'!G153</f>
        <v>0</v>
      </c>
      <c r="G202" s="581">
        <f>'O4 Summary by Class &amp; Accounts'!H153</f>
        <v>0</v>
      </c>
      <c r="H202" s="581">
        <f>'O4 Summary by Class &amp; Accounts'!I153</f>
        <v>0</v>
      </c>
      <c r="I202" s="581">
        <f>'O4 Summary by Class &amp; Accounts'!J153</f>
        <v>0</v>
      </c>
      <c r="J202" s="581">
        <f>'O4 Summary by Class &amp; Accounts'!K153</f>
        <v>0</v>
      </c>
      <c r="K202" s="581">
        <f>'O4 Summary by Class &amp; Accounts'!L153</f>
        <v>0</v>
      </c>
      <c r="L202" s="581">
        <f>'O4 Summary by Class &amp; Accounts'!M153</f>
        <v>0</v>
      </c>
      <c r="M202" s="581">
        <f>'O4 Summary by Class &amp; Accounts'!N153</f>
        <v>0</v>
      </c>
      <c r="N202" s="581">
        <f>'O4 Summary by Class &amp; Accounts'!O153</f>
        <v>0</v>
      </c>
      <c r="O202" s="581">
        <f>'O4 Summary by Class &amp; Accounts'!P153</f>
        <v>0</v>
      </c>
      <c r="P202" s="581">
        <f>'O4 Summary by Class &amp; Accounts'!Q153</f>
        <v>0</v>
      </c>
      <c r="Q202" s="581">
        <f>'O4 Summary by Class &amp; Accounts'!R153</f>
        <v>0</v>
      </c>
      <c r="R202" s="581">
        <f>'O4 Summary by Class &amp; Accounts'!S153</f>
        <v>0</v>
      </c>
      <c r="S202" s="581">
        <f>'O4 Summary by Class &amp; Accounts'!T153</f>
        <v>0</v>
      </c>
      <c r="T202" s="581">
        <f>'O4 Summary by Class &amp; Accounts'!U153</f>
        <v>0</v>
      </c>
      <c r="U202" s="581">
        <f>'O4 Summary by Class &amp; Accounts'!V153</f>
        <v>0</v>
      </c>
      <c r="V202" s="581">
        <f>'O4 Summary by Class &amp; Accounts'!W153</f>
        <v>0</v>
      </c>
      <c r="W202" s="581">
        <f>'O4 Summary by Class &amp; Accounts'!X153</f>
        <v>0</v>
      </c>
      <c r="X202" s="583">
        <f t="shared" si="41"/>
        <v>0</v>
      </c>
      <c r="Y202" s="581"/>
      <c r="Z202" s="581"/>
      <c r="AA202" s="581"/>
      <c r="AB202" s="581"/>
      <c r="AC202" s="581"/>
      <c r="AD202" s="581"/>
      <c r="AE202" s="581"/>
      <c r="AF202" s="581"/>
      <c r="AG202" s="581"/>
      <c r="AH202" s="581"/>
      <c r="AI202" s="581"/>
      <c r="AJ202" s="581"/>
      <c r="AK202" s="581"/>
      <c r="AL202" s="581"/>
      <c r="AM202" s="581"/>
      <c r="AN202" s="581"/>
      <c r="AO202" s="581"/>
      <c r="AP202" s="581"/>
      <c r="AQ202" s="581"/>
      <c r="AR202" s="581"/>
      <c r="AS202" s="744"/>
      <c r="AV202" s="1640" t="s">
        <v>108</v>
      </c>
    </row>
    <row r="203" spans="1:48" s="603" customFormat="1" ht="25.5" x14ac:dyDescent="0.2">
      <c r="A203" s="1045">
        <v>5110</v>
      </c>
      <c r="B203" s="1044" t="s">
        <v>1407</v>
      </c>
      <c r="C203" s="583">
        <f t="shared" si="40"/>
        <v>142978.14000000001</v>
      </c>
      <c r="D203" s="581">
        <f>'O4 Summary by Class &amp; Accounts'!E154</f>
        <v>74752.593784958546</v>
      </c>
      <c r="E203" s="581">
        <f>'O4 Summary by Class &amp; Accounts'!F154</f>
        <v>21423.92303075581</v>
      </c>
      <c r="F203" s="581">
        <f>'O4 Summary by Class &amp; Accounts'!G154</f>
        <v>45047.358019243322</v>
      </c>
      <c r="G203" s="581">
        <f>'O4 Summary by Class &amp; Accounts'!H154</f>
        <v>0</v>
      </c>
      <c r="H203" s="581">
        <f>'O4 Summary by Class &amp; Accounts'!I154</f>
        <v>0</v>
      </c>
      <c r="I203" s="581">
        <f>'O4 Summary by Class &amp; Accounts'!J154</f>
        <v>0</v>
      </c>
      <c r="J203" s="581">
        <f>'O4 Summary by Class &amp; Accounts'!K154</f>
        <v>1561.9917926311225</v>
      </c>
      <c r="K203" s="581">
        <f>'O4 Summary by Class &amp; Accounts'!L154</f>
        <v>76.774468166497428</v>
      </c>
      <c r="L203" s="581">
        <f>'O4 Summary by Class &amp; Accounts'!M154</f>
        <v>115.49890424471656</v>
      </c>
      <c r="M203" s="581">
        <f>'O4 Summary by Class &amp; Accounts'!N154</f>
        <v>0</v>
      </c>
      <c r="N203" s="581">
        <f>'O4 Summary by Class &amp; Accounts'!O154</f>
        <v>0</v>
      </c>
      <c r="O203" s="581">
        <f>'O4 Summary by Class &amp; Accounts'!P154</f>
        <v>0</v>
      </c>
      <c r="P203" s="581">
        <f>'O4 Summary by Class &amp; Accounts'!Q154</f>
        <v>0</v>
      </c>
      <c r="Q203" s="581">
        <f>'O4 Summary by Class &amp; Accounts'!R154</f>
        <v>0</v>
      </c>
      <c r="R203" s="581">
        <f>'O4 Summary by Class &amp; Accounts'!S154</f>
        <v>0</v>
      </c>
      <c r="S203" s="581">
        <f>'O4 Summary by Class &amp; Accounts'!T154</f>
        <v>0</v>
      </c>
      <c r="T203" s="581">
        <f>'O4 Summary by Class &amp; Accounts'!U154</f>
        <v>0</v>
      </c>
      <c r="U203" s="581">
        <f>'O4 Summary by Class &amp; Accounts'!V154</f>
        <v>0</v>
      </c>
      <c r="V203" s="581">
        <f>'O4 Summary by Class &amp; Accounts'!W154</f>
        <v>0</v>
      </c>
      <c r="W203" s="581">
        <f>'O4 Summary by Class &amp; Accounts'!X154</f>
        <v>0</v>
      </c>
      <c r="X203" s="583">
        <f t="shared" si="41"/>
        <v>142978.14000000001</v>
      </c>
      <c r="Y203" s="581"/>
      <c r="Z203" s="581"/>
      <c r="AA203" s="581"/>
      <c r="AB203" s="581"/>
      <c r="AC203" s="581"/>
      <c r="AD203" s="581"/>
      <c r="AE203" s="581"/>
      <c r="AF203" s="581"/>
      <c r="AG203" s="581"/>
      <c r="AH203" s="581"/>
      <c r="AI203" s="581"/>
      <c r="AJ203" s="581"/>
      <c r="AK203" s="581"/>
      <c r="AL203" s="581"/>
      <c r="AM203" s="581"/>
      <c r="AN203" s="581"/>
      <c r="AO203" s="581"/>
      <c r="AP203" s="581"/>
      <c r="AQ203" s="581"/>
      <c r="AR203" s="581"/>
      <c r="AS203" s="744"/>
      <c r="AV203" s="1640">
        <v>1808</v>
      </c>
    </row>
    <row r="204" spans="1:48" s="603" customFormat="1" ht="25.5" x14ac:dyDescent="0.2">
      <c r="A204" s="1045">
        <v>5112</v>
      </c>
      <c r="B204" s="1044" t="s">
        <v>1371</v>
      </c>
      <c r="C204" s="583">
        <f t="shared" si="40"/>
        <v>0</v>
      </c>
      <c r="D204" s="581">
        <f>'O4 Summary by Class &amp; Accounts'!E155</f>
        <v>0</v>
      </c>
      <c r="E204" s="581">
        <f>'O4 Summary by Class &amp; Accounts'!F155</f>
        <v>0</v>
      </c>
      <c r="F204" s="581">
        <f>'O4 Summary by Class &amp; Accounts'!G155</f>
        <v>0</v>
      </c>
      <c r="G204" s="581">
        <f>'O4 Summary by Class &amp; Accounts'!H155</f>
        <v>0</v>
      </c>
      <c r="H204" s="581">
        <f>'O4 Summary by Class &amp; Accounts'!I155</f>
        <v>0</v>
      </c>
      <c r="I204" s="581">
        <f>'O4 Summary by Class &amp; Accounts'!J155</f>
        <v>0</v>
      </c>
      <c r="J204" s="581">
        <f>'O4 Summary by Class &amp; Accounts'!K155</f>
        <v>0</v>
      </c>
      <c r="K204" s="581">
        <f>'O4 Summary by Class &amp; Accounts'!L155</f>
        <v>0</v>
      </c>
      <c r="L204" s="581">
        <f>'O4 Summary by Class &amp; Accounts'!M155</f>
        <v>0</v>
      </c>
      <c r="M204" s="581">
        <f>'O4 Summary by Class &amp; Accounts'!N155</f>
        <v>0</v>
      </c>
      <c r="N204" s="581">
        <f>'O4 Summary by Class &amp; Accounts'!O155</f>
        <v>0</v>
      </c>
      <c r="O204" s="581">
        <f>'O4 Summary by Class &amp; Accounts'!P155</f>
        <v>0</v>
      </c>
      <c r="P204" s="581">
        <f>'O4 Summary by Class &amp; Accounts'!Q155</f>
        <v>0</v>
      </c>
      <c r="Q204" s="581">
        <f>'O4 Summary by Class &amp; Accounts'!R155</f>
        <v>0</v>
      </c>
      <c r="R204" s="581">
        <f>'O4 Summary by Class &amp; Accounts'!S155</f>
        <v>0</v>
      </c>
      <c r="S204" s="581">
        <f>'O4 Summary by Class &amp; Accounts'!T155</f>
        <v>0</v>
      </c>
      <c r="T204" s="581">
        <f>'O4 Summary by Class &amp; Accounts'!U155</f>
        <v>0</v>
      </c>
      <c r="U204" s="581">
        <f>'O4 Summary by Class &amp; Accounts'!V155</f>
        <v>0</v>
      </c>
      <c r="V204" s="581">
        <f>'O4 Summary by Class &amp; Accounts'!W155</f>
        <v>0</v>
      </c>
      <c r="W204" s="581">
        <f>'O4 Summary by Class &amp; Accounts'!X155</f>
        <v>0</v>
      </c>
      <c r="X204" s="583">
        <f t="shared" si="41"/>
        <v>0</v>
      </c>
      <c r="Y204" s="581"/>
      <c r="Z204" s="581"/>
      <c r="AA204" s="581"/>
      <c r="AB204" s="581"/>
      <c r="AC204" s="581"/>
      <c r="AD204" s="581"/>
      <c r="AE204" s="581"/>
      <c r="AF204" s="581"/>
      <c r="AG204" s="581"/>
      <c r="AH204" s="581"/>
      <c r="AI204" s="581"/>
      <c r="AJ204" s="581"/>
      <c r="AK204" s="581"/>
      <c r="AL204" s="581"/>
      <c r="AM204" s="581"/>
      <c r="AN204" s="581"/>
      <c r="AO204" s="581"/>
      <c r="AP204" s="581"/>
      <c r="AQ204" s="581"/>
      <c r="AR204" s="581"/>
      <c r="AS204" s="744"/>
      <c r="AV204" s="1640">
        <v>1815</v>
      </c>
    </row>
    <row r="205" spans="1:48" s="603" customFormat="1" ht="12.75" x14ac:dyDescent="0.2">
      <c r="A205" s="1045">
        <v>5114</v>
      </c>
      <c r="B205" s="1044" t="s">
        <v>7</v>
      </c>
      <c r="C205" s="583">
        <f t="shared" si="40"/>
        <v>125515.55</v>
      </c>
      <c r="D205" s="581">
        <f>'O4 Summary by Class &amp; Accounts'!E156</f>
        <v>55406.759393303022</v>
      </c>
      <c r="E205" s="581">
        <f>'O4 Summary by Class &amp; Accounts'!F156</f>
        <v>22737.481884267861</v>
      </c>
      <c r="F205" s="581">
        <f>'O4 Summary by Class &amp; Accounts'!G156</f>
        <v>46225.502124164188</v>
      </c>
      <c r="G205" s="581">
        <f>'O4 Summary by Class &amp; Accounts'!H156</f>
        <v>0</v>
      </c>
      <c r="H205" s="581">
        <f>'O4 Summary by Class &amp; Accounts'!I156</f>
        <v>0</v>
      </c>
      <c r="I205" s="581">
        <f>'O4 Summary by Class &amp; Accounts'!J156</f>
        <v>0</v>
      </c>
      <c r="J205" s="581">
        <f>'O4 Summary by Class &amp; Accounts'!K156</f>
        <v>1134.3288996558706</v>
      </c>
      <c r="K205" s="581">
        <f>'O4 Summary by Class &amp; Accounts'!L156</f>
        <v>0</v>
      </c>
      <c r="L205" s="581">
        <f>'O4 Summary by Class &amp; Accounts'!M156</f>
        <v>11.477698609075777</v>
      </c>
      <c r="M205" s="581">
        <f>'O4 Summary by Class &amp; Accounts'!N156</f>
        <v>0</v>
      </c>
      <c r="N205" s="581">
        <f>'O4 Summary by Class &amp; Accounts'!O156</f>
        <v>0</v>
      </c>
      <c r="O205" s="581">
        <f>'O4 Summary by Class &amp; Accounts'!P156</f>
        <v>0</v>
      </c>
      <c r="P205" s="581">
        <f>'O4 Summary by Class &amp; Accounts'!Q156</f>
        <v>0</v>
      </c>
      <c r="Q205" s="581">
        <f>'O4 Summary by Class &amp; Accounts'!R156</f>
        <v>0</v>
      </c>
      <c r="R205" s="581">
        <f>'O4 Summary by Class &amp; Accounts'!S156</f>
        <v>0</v>
      </c>
      <c r="S205" s="581">
        <f>'O4 Summary by Class &amp; Accounts'!T156</f>
        <v>0</v>
      </c>
      <c r="T205" s="581">
        <f>'O4 Summary by Class &amp; Accounts'!U156</f>
        <v>0</v>
      </c>
      <c r="U205" s="581">
        <f>'O4 Summary by Class &amp; Accounts'!V156</f>
        <v>0</v>
      </c>
      <c r="V205" s="581">
        <f>'O4 Summary by Class &amp; Accounts'!W156</f>
        <v>0</v>
      </c>
      <c r="W205" s="581">
        <f>'O4 Summary by Class &amp; Accounts'!X156</f>
        <v>0</v>
      </c>
      <c r="X205" s="583">
        <f t="shared" si="41"/>
        <v>125515.55</v>
      </c>
      <c r="Y205" s="581"/>
      <c r="Z205" s="581"/>
      <c r="AA205" s="581"/>
      <c r="AB205" s="581"/>
      <c r="AC205" s="581"/>
      <c r="AD205" s="581"/>
      <c r="AE205" s="581"/>
      <c r="AF205" s="581"/>
      <c r="AG205" s="581"/>
      <c r="AH205" s="581"/>
      <c r="AI205" s="581"/>
      <c r="AJ205" s="581"/>
      <c r="AK205" s="581"/>
      <c r="AL205" s="581"/>
      <c r="AM205" s="581"/>
      <c r="AN205" s="581"/>
      <c r="AO205" s="581"/>
      <c r="AP205" s="581"/>
      <c r="AQ205" s="581"/>
      <c r="AR205" s="581"/>
      <c r="AS205" s="744"/>
      <c r="AV205" s="1640">
        <v>1820</v>
      </c>
    </row>
    <row r="206" spans="1:48" s="603" customFormat="1" ht="12.75" x14ac:dyDescent="0.2">
      <c r="A206" s="1045">
        <v>5120</v>
      </c>
      <c r="B206" s="1044" t="s">
        <v>8</v>
      </c>
      <c r="C206" s="583">
        <f t="shared" si="40"/>
        <v>146997.37000000002</v>
      </c>
      <c r="D206" s="581">
        <f>'O4 Summary by Class &amp; Accounts'!E157</f>
        <v>87006.083572914897</v>
      </c>
      <c r="E206" s="581">
        <f>'O4 Summary by Class &amp; Accounts'!F157</f>
        <v>21737.004159714819</v>
      </c>
      <c r="F206" s="581">
        <f>'O4 Summary by Class &amp; Accounts'!G157</f>
        <v>35440.58211507681</v>
      </c>
      <c r="G206" s="581">
        <f>'O4 Summary by Class &amp; Accounts'!H157</f>
        <v>0</v>
      </c>
      <c r="H206" s="581">
        <f>'O4 Summary by Class &amp; Accounts'!I157</f>
        <v>0</v>
      </c>
      <c r="I206" s="581">
        <f>'O4 Summary by Class &amp; Accounts'!J157</f>
        <v>0</v>
      </c>
      <c r="J206" s="581">
        <f>'O4 Summary by Class &amp; Accounts'!K157</f>
        <v>2133.5043991345319</v>
      </c>
      <c r="K206" s="581">
        <f>'O4 Summary by Class &amp; Accounts'!L157</f>
        <v>372.43264687824154</v>
      </c>
      <c r="L206" s="581">
        <f>'O4 Summary by Class &amp; Accounts'!M157</f>
        <v>307.76310628070462</v>
      </c>
      <c r="M206" s="581">
        <f>'O4 Summary by Class &amp; Accounts'!N157</f>
        <v>0</v>
      </c>
      <c r="N206" s="581">
        <f>'O4 Summary by Class &amp; Accounts'!O157</f>
        <v>0</v>
      </c>
      <c r="O206" s="581">
        <f>'O4 Summary by Class &amp; Accounts'!P157</f>
        <v>0</v>
      </c>
      <c r="P206" s="581">
        <f>'O4 Summary by Class &amp; Accounts'!Q157</f>
        <v>0</v>
      </c>
      <c r="Q206" s="581">
        <f>'O4 Summary by Class &amp; Accounts'!R157</f>
        <v>0</v>
      </c>
      <c r="R206" s="581">
        <f>'O4 Summary by Class &amp; Accounts'!S157</f>
        <v>0</v>
      </c>
      <c r="S206" s="581">
        <f>'O4 Summary by Class &amp; Accounts'!T157</f>
        <v>0</v>
      </c>
      <c r="T206" s="581">
        <f>'O4 Summary by Class &amp; Accounts'!U157</f>
        <v>0</v>
      </c>
      <c r="U206" s="581">
        <f>'O4 Summary by Class &amp; Accounts'!V157</f>
        <v>0</v>
      </c>
      <c r="V206" s="581">
        <f>'O4 Summary by Class &amp; Accounts'!W157</f>
        <v>0</v>
      </c>
      <c r="W206" s="581">
        <f>'O4 Summary by Class &amp; Accounts'!X157</f>
        <v>0</v>
      </c>
      <c r="X206" s="583">
        <f t="shared" si="41"/>
        <v>146997.37000000002</v>
      </c>
      <c r="Y206" s="581"/>
      <c r="Z206" s="581"/>
      <c r="AA206" s="581"/>
      <c r="AB206" s="581"/>
      <c r="AC206" s="581"/>
      <c r="AD206" s="581"/>
      <c r="AE206" s="581"/>
      <c r="AF206" s="581"/>
      <c r="AG206" s="581"/>
      <c r="AH206" s="581"/>
      <c r="AI206" s="581"/>
      <c r="AJ206" s="581"/>
      <c r="AK206" s="581"/>
      <c r="AL206" s="581"/>
      <c r="AM206" s="581"/>
      <c r="AN206" s="581"/>
      <c r="AO206" s="581"/>
      <c r="AP206" s="581"/>
      <c r="AQ206" s="581"/>
      <c r="AR206" s="581"/>
      <c r="AS206" s="744"/>
      <c r="AV206" s="1640">
        <v>1830</v>
      </c>
    </row>
    <row r="207" spans="1:48" s="603" customFormat="1" ht="25.5" x14ac:dyDescent="0.2">
      <c r="A207" s="1045">
        <v>5125</v>
      </c>
      <c r="B207" s="1044" t="s">
        <v>1373</v>
      </c>
      <c r="C207" s="583">
        <f t="shared" si="40"/>
        <v>284862.49000000005</v>
      </c>
      <c r="D207" s="581">
        <f>'O4 Summary by Class &amp; Accounts'!E158</f>
        <v>168354.64270388981</v>
      </c>
      <c r="E207" s="581">
        <f>'O4 Summary by Class &amp; Accounts'!F158</f>
        <v>42231.142554286445</v>
      </c>
      <c r="F207" s="581">
        <f>'O4 Summary by Class &amp; Accounts'!G158</f>
        <v>68156.711677171741</v>
      </c>
      <c r="G207" s="581">
        <f>'O4 Summary by Class &amp; Accounts'!H158</f>
        <v>0</v>
      </c>
      <c r="H207" s="581">
        <f>'O4 Summary by Class &amp; Accounts'!I158</f>
        <v>0</v>
      </c>
      <c r="I207" s="581">
        <f>'O4 Summary by Class &amp; Accounts'!J158</f>
        <v>0</v>
      </c>
      <c r="J207" s="581">
        <f>'O4 Summary by Class &amp; Accounts'!K158</f>
        <v>4811.9170900655035</v>
      </c>
      <c r="K207" s="581">
        <f>'O4 Summary by Class &amp; Accounts'!L158</f>
        <v>716.10006989556314</v>
      </c>
      <c r="L207" s="581">
        <f>'O4 Summary by Class &amp; Accounts'!M158</f>
        <v>591.97590469095428</v>
      </c>
      <c r="M207" s="581">
        <f>'O4 Summary by Class &amp; Accounts'!N158</f>
        <v>0</v>
      </c>
      <c r="N207" s="581">
        <f>'O4 Summary by Class &amp; Accounts'!O158</f>
        <v>0</v>
      </c>
      <c r="O207" s="581">
        <f>'O4 Summary by Class &amp; Accounts'!P158</f>
        <v>0</v>
      </c>
      <c r="P207" s="581">
        <f>'O4 Summary by Class &amp; Accounts'!Q158</f>
        <v>0</v>
      </c>
      <c r="Q207" s="581">
        <f>'O4 Summary by Class &amp; Accounts'!R158</f>
        <v>0</v>
      </c>
      <c r="R207" s="581">
        <f>'O4 Summary by Class &amp; Accounts'!S158</f>
        <v>0</v>
      </c>
      <c r="S207" s="581">
        <f>'O4 Summary by Class &amp; Accounts'!T158</f>
        <v>0</v>
      </c>
      <c r="T207" s="581">
        <f>'O4 Summary by Class &amp; Accounts'!U158</f>
        <v>0</v>
      </c>
      <c r="U207" s="581">
        <f>'O4 Summary by Class &amp; Accounts'!V158</f>
        <v>0</v>
      </c>
      <c r="V207" s="581">
        <f>'O4 Summary by Class &amp; Accounts'!W158</f>
        <v>0</v>
      </c>
      <c r="W207" s="581">
        <f>'O4 Summary by Class &amp; Accounts'!X158</f>
        <v>0</v>
      </c>
      <c r="X207" s="583">
        <f t="shared" si="41"/>
        <v>284862.49000000005</v>
      </c>
      <c r="Y207" s="581"/>
      <c r="Z207" s="581"/>
      <c r="AA207" s="581"/>
      <c r="AB207" s="581"/>
      <c r="AC207" s="581"/>
      <c r="AD207" s="581"/>
      <c r="AE207" s="581"/>
      <c r="AF207" s="581"/>
      <c r="AG207" s="581"/>
      <c r="AH207" s="581"/>
      <c r="AI207" s="581"/>
      <c r="AJ207" s="581"/>
      <c r="AK207" s="581"/>
      <c r="AL207" s="581"/>
      <c r="AM207" s="581"/>
      <c r="AN207" s="581"/>
      <c r="AO207" s="581"/>
      <c r="AP207" s="581"/>
      <c r="AQ207" s="581"/>
      <c r="AR207" s="581"/>
      <c r="AS207" s="744"/>
      <c r="AV207" s="1640">
        <v>1835</v>
      </c>
    </row>
    <row r="208" spans="1:48" s="603" customFormat="1" ht="12.75" x14ac:dyDescent="0.2">
      <c r="A208" s="1045">
        <v>5130</v>
      </c>
      <c r="B208" s="1044" t="s">
        <v>9</v>
      </c>
      <c r="C208" s="583">
        <f t="shared" si="40"/>
        <v>291476.53999999998</v>
      </c>
      <c r="D208" s="581">
        <f>'O4 Summary by Class &amp; Accounts'!E159</f>
        <v>291476.53999999998</v>
      </c>
      <c r="E208" s="581">
        <f>'O4 Summary by Class &amp; Accounts'!F159</f>
        <v>0</v>
      </c>
      <c r="F208" s="581">
        <f>'O4 Summary by Class &amp; Accounts'!G159</f>
        <v>0</v>
      </c>
      <c r="G208" s="581">
        <f>'O4 Summary by Class &amp; Accounts'!H159</f>
        <v>0</v>
      </c>
      <c r="H208" s="581">
        <f>'O4 Summary by Class &amp; Accounts'!I159</f>
        <v>0</v>
      </c>
      <c r="I208" s="581">
        <f>'O4 Summary by Class &amp; Accounts'!J159</f>
        <v>0</v>
      </c>
      <c r="J208" s="581">
        <f>'O4 Summary by Class &amp; Accounts'!K159</f>
        <v>0</v>
      </c>
      <c r="K208" s="581">
        <f>'O4 Summary by Class &amp; Accounts'!L159</f>
        <v>0</v>
      </c>
      <c r="L208" s="581">
        <f>'O4 Summary by Class &amp; Accounts'!M159</f>
        <v>0</v>
      </c>
      <c r="M208" s="581">
        <f>'O4 Summary by Class &amp; Accounts'!N159</f>
        <v>0</v>
      </c>
      <c r="N208" s="581">
        <f>'O4 Summary by Class &amp; Accounts'!O159</f>
        <v>0</v>
      </c>
      <c r="O208" s="581">
        <f>'O4 Summary by Class &amp; Accounts'!P159</f>
        <v>0</v>
      </c>
      <c r="P208" s="581">
        <f>'O4 Summary by Class &amp; Accounts'!Q159</f>
        <v>0</v>
      </c>
      <c r="Q208" s="581">
        <f>'O4 Summary by Class &amp; Accounts'!R159</f>
        <v>0</v>
      </c>
      <c r="R208" s="581">
        <f>'O4 Summary by Class &amp; Accounts'!S159</f>
        <v>0</v>
      </c>
      <c r="S208" s="581">
        <f>'O4 Summary by Class &amp; Accounts'!T159</f>
        <v>0</v>
      </c>
      <c r="T208" s="581">
        <f>'O4 Summary by Class &amp; Accounts'!U159</f>
        <v>0</v>
      </c>
      <c r="U208" s="581">
        <f>'O4 Summary by Class &amp; Accounts'!V159</f>
        <v>0</v>
      </c>
      <c r="V208" s="581">
        <f>'O4 Summary by Class &amp; Accounts'!W159</f>
        <v>0</v>
      </c>
      <c r="W208" s="581">
        <f>'O4 Summary by Class &amp; Accounts'!X159</f>
        <v>0</v>
      </c>
      <c r="X208" s="583">
        <f t="shared" si="41"/>
        <v>291476.53999999998</v>
      </c>
      <c r="Y208" s="581"/>
      <c r="Z208" s="581"/>
      <c r="AA208" s="581"/>
      <c r="AB208" s="581"/>
      <c r="AC208" s="581"/>
      <c r="AD208" s="581"/>
      <c r="AE208" s="581"/>
      <c r="AF208" s="581"/>
      <c r="AG208" s="581"/>
      <c r="AH208" s="581"/>
      <c r="AI208" s="581"/>
      <c r="AJ208" s="581"/>
      <c r="AK208" s="581"/>
      <c r="AL208" s="581"/>
      <c r="AM208" s="581"/>
      <c r="AN208" s="581"/>
      <c r="AO208" s="581"/>
      <c r="AP208" s="581"/>
      <c r="AQ208" s="581"/>
      <c r="AR208" s="581"/>
      <c r="AS208" s="744"/>
      <c r="AV208" s="1640">
        <v>1855</v>
      </c>
    </row>
    <row r="209" spans="1:48" s="603" customFormat="1" ht="25.5" x14ac:dyDescent="0.2">
      <c r="A209" s="1045">
        <v>5135</v>
      </c>
      <c r="B209" s="1044" t="s">
        <v>10</v>
      </c>
      <c r="C209" s="583">
        <f t="shared" si="40"/>
        <v>521438.89000000007</v>
      </c>
      <c r="D209" s="581">
        <f>'O4 Summary by Class &amp; Accounts'!E160</f>
        <v>308364.60288466851</v>
      </c>
      <c r="E209" s="581">
        <f>'O4 Summary by Class &amp; Accounts'!F160</f>
        <v>77221.727070674518</v>
      </c>
      <c r="F209" s="581">
        <f>'O4 Summary by Class &amp; Accounts'!G160</f>
        <v>125159.40126401509</v>
      </c>
      <c r="G209" s="581">
        <f>'O4 Summary by Class &amp; Accounts'!H160</f>
        <v>0</v>
      </c>
      <c r="H209" s="581">
        <f>'O4 Summary by Class &amp; Accounts'!I160</f>
        <v>0</v>
      </c>
      <c r="I209" s="581">
        <f>'O4 Summary by Class &amp; Accounts'!J160</f>
        <v>0</v>
      </c>
      <c r="J209" s="581">
        <f>'O4 Summary by Class &amp; Accounts'!K160</f>
        <v>8291.0566224093873</v>
      </c>
      <c r="K209" s="581">
        <f>'O4 Summary by Class &amp; Accounts'!L160</f>
        <v>1315.1122816685977</v>
      </c>
      <c r="L209" s="581">
        <f>'O4 Summary by Class &amp; Accounts'!M160</f>
        <v>1086.9898765639673</v>
      </c>
      <c r="M209" s="581">
        <f>'O4 Summary by Class &amp; Accounts'!N160</f>
        <v>0</v>
      </c>
      <c r="N209" s="581">
        <f>'O4 Summary by Class &amp; Accounts'!O160</f>
        <v>0</v>
      </c>
      <c r="O209" s="581">
        <f>'O4 Summary by Class &amp; Accounts'!P160</f>
        <v>0</v>
      </c>
      <c r="P209" s="581">
        <f>'O4 Summary by Class &amp; Accounts'!Q160</f>
        <v>0</v>
      </c>
      <c r="Q209" s="581">
        <f>'O4 Summary by Class &amp; Accounts'!R160</f>
        <v>0</v>
      </c>
      <c r="R209" s="581">
        <f>'O4 Summary by Class &amp; Accounts'!S160</f>
        <v>0</v>
      </c>
      <c r="S209" s="581">
        <f>'O4 Summary by Class &amp; Accounts'!T160</f>
        <v>0</v>
      </c>
      <c r="T209" s="581">
        <f>'O4 Summary by Class &amp; Accounts'!U160</f>
        <v>0</v>
      </c>
      <c r="U209" s="581">
        <f>'O4 Summary by Class &amp; Accounts'!V160</f>
        <v>0</v>
      </c>
      <c r="V209" s="581">
        <f>'O4 Summary by Class &amp; Accounts'!W160</f>
        <v>0</v>
      </c>
      <c r="W209" s="581">
        <f>'O4 Summary by Class &amp; Accounts'!X160</f>
        <v>0</v>
      </c>
      <c r="X209" s="583">
        <f t="shared" si="41"/>
        <v>521438.89000000007</v>
      </c>
      <c r="Y209" s="581"/>
      <c r="Z209" s="581"/>
      <c r="AA209" s="581"/>
      <c r="AB209" s="581"/>
      <c r="AC209" s="581"/>
      <c r="AD209" s="581"/>
      <c r="AE209" s="581"/>
      <c r="AF209" s="581"/>
      <c r="AG209" s="581"/>
      <c r="AH209" s="581"/>
      <c r="AI209" s="581"/>
      <c r="AJ209" s="581"/>
      <c r="AK209" s="581"/>
      <c r="AL209" s="581"/>
      <c r="AM209" s="581"/>
      <c r="AN209" s="581"/>
      <c r="AO209" s="581"/>
      <c r="AP209" s="581"/>
      <c r="AQ209" s="581"/>
      <c r="AR209" s="581"/>
      <c r="AS209" s="744"/>
      <c r="AV209" s="1640" t="s">
        <v>504</v>
      </c>
    </row>
    <row r="210" spans="1:48" s="603" customFormat="1" ht="12.75" x14ac:dyDescent="0.2">
      <c r="A210" s="1045">
        <v>5145</v>
      </c>
      <c r="B210" s="1044" t="s">
        <v>11</v>
      </c>
      <c r="C210" s="583">
        <f t="shared" si="40"/>
        <v>111486.53</v>
      </c>
      <c r="D210" s="581">
        <f>'O4 Summary by Class &amp; Accounts'!E161</f>
        <v>65592.72827230957</v>
      </c>
      <c r="E210" s="581">
        <f>'O4 Summary by Class &amp; Accounts'!F161</f>
        <v>16654.263969002466</v>
      </c>
      <c r="F210" s="581">
        <f>'O4 Summary by Class &amp; Accounts'!G161</f>
        <v>26060.764307975696</v>
      </c>
      <c r="G210" s="581">
        <f>'O4 Summary by Class &amp; Accounts'!H161</f>
        <v>0</v>
      </c>
      <c r="H210" s="581">
        <f>'O4 Summary by Class &amp; Accounts'!I161</f>
        <v>0</v>
      </c>
      <c r="I210" s="581">
        <f>'O4 Summary by Class &amp; Accounts'!J161</f>
        <v>0</v>
      </c>
      <c r="J210" s="581">
        <f>'O4 Summary by Class &amp; Accounts'!K161</f>
        <v>2678.6416422069765</v>
      </c>
      <c r="K210" s="581">
        <f>'O4 Summary by Class &amp; Accounts'!L161</f>
        <v>273.65223655443549</v>
      </c>
      <c r="L210" s="581">
        <f>'O4 Summary by Class &amp; Accounts'!M161</f>
        <v>226.47957195085573</v>
      </c>
      <c r="M210" s="581">
        <f>'O4 Summary by Class &amp; Accounts'!N161</f>
        <v>0</v>
      </c>
      <c r="N210" s="581">
        <f>'O4 Summary by Class &amp; Accounts'!O161</f>
        <v>0</v>
      </c>
      <c r="O210" s="581">
        <f>'O4 Summary by Class &amp; Accounts'!P161</f>
        <v>0</v>
      </c>
      <c r="P210" s="581">
        <f>'O4 Summary by Class &amp; Accounts'!Q161</f>
        <v>0</v>
      </c>
      <c r="Q210" s="581">
        <f>'O4 Summary by Class &amp; Accounts'!R161</f>
        <v>0</v>
      </c>
      <c r="R210" s="581">
        <f>'O4 Summary by Class &amp; Accounts'!S161</f>
        <v>0</v>
      </c>
      <c r="S210" s="581">
        <f>'O4 Summary by Class &amp; Accounts'!T161</f>
        <v>0</v>
      </c>
      <c r="T210" s="581">
        <f>'O4 Summary by Class &amp; Accounts'!U161</f>
        <v>0</v>
      </c>
      <c r="U210" s="581">
        <f>'O4 Summary by Class &amp; Accounts'!V161</f>
        <v>0</v>
      </c>
      <c r="V210" s="581">
        <f>'O4 Summary by Class &amp; Accounts'!W161</f>
        <v>0</v>
      </c>
      <c r="W210" s="581">
        <f>'O4 Summary by Class &amp; Accounts'!X161</f>
        <v>0</v>
      </c>
      <c r="X210" s="583">
        <f t="shared" si="41"/>
        <v>111486.53</v>
      </c>
      <c r="Y210" s="581"/>
      <c r="Z210" s="581"/>
      <c r="AA210" s="581"/>
      <c r="AB210" s="581"/>
      <c r="AC210" s="581"/>
      <c r="AD210" s="581"/>
      <c r="AE210" s="581"/>
      <c r="AF210" s="581"/>
      <c r="AG210" s="581"/>
      <c r="AH210" s="581"/>
      <c r="AI210" s="581"/>
      <c r="AJ210" s="581"/>
      <c r="AK210" s="581"/>
      <c r="AL210" s="581"/>
      <c r="AM210" s="581"/>
      <c r="AN210" s="581"/>
      <c r="AO210" s="581"/>
      <c r="AP210" s="581"/>
      <c r="AQ210" s="581"/>
      <c r="AR210" s="581"/>
      <c r="AS210" s="744"/>
      <c r="AV210" s="1640">
        <v>1840</v>
      </c>
    </row>
    <row r="211" spans="1:48" s="603" customFormat="1" ht="25.5" x14ac:dyDescent="0.2">
      <c r="A211" s="1045">
        <v>5150</v>
      </c>
      <c r="B211" s="1044" t="s">
        <v>12</v>
      </c>
      <c r="C211" s="583">
        <f t="shared" si="40"/>
        <v>48767.05</v>
      </c>
      <c r="D211" s="581">
        <f>'O4 Summary by Class &amp; Accounts'!E162</f>
        <v>28476.01257813361</v>
      </c>
      <c r="E211" s="581">
        <f>'O4 Summary by Class &amp; Accounts'!F162</f>
        <v>7377.0608251408166</v>
      </c>
      <c r="F211" s="581">
        <f>'O4 Summary by Class &amp; Accounts'!G162</f>
        <v>10952.226767979937</v>
      </c>
      <c r="G211" s="581">
        <f>'O4 Summary by Class &amp; Accounts'!H162</f>
        <v>0</v>
      </c>
      <c r="H211" s="581">
        <f>'O4 Summary by Class &amp; Accounts'!I162</f>
        <v>0</v>
      </c>
      <c r="I211" s="581">
        <f>'O4 Summary by Class &amp; Accounts'!J162</f>
        <v>0</v>
      </c>
      <c r="J211" s="581">
        <f>'O4 Summary by Class &amp; Accounts'!K162</f>
        <v>1751.5889919304059</v>
      </c>
      <c r="K211" s="581">
        <f>'O4 Summary by Class &amp; Accounts'!L162</f>
        <v>114.88525010119142</v>
      </c>
      <c r="L211" s="581">
        <f>'O4 Summary by Class &amp; Accounts'!M162</f>
        <v>95.275586714046497</v>
      </c>
      <c r="M211" s="581">
        <f>'O4 Summary by Class &amp; Accounts'!N162</f>
        <v>0</v>
      </c>
      <c r="N211" s="581">
        <f>'O4 Summary by Class &amp; Accounts'!O162</f>
        <v>0</v>
      </c>
      <c r="O211" s="581">
        <f>'O4 Summary by Class &amp; Accounts'!P162</f>
        <v>0</v>
      </c>
      <c r="P211" s="581">
        <f>'O4 Summary by Class &amp; Accounts'!Q162</f>
        <v>0</v>
      </c>
      <c r="Q211" s="581">
        <f>'O4 Summary by Class &amp; Accounts'!R162</f>
        <v>0</v>
      </c>
      <c r="R211" s="581">
        <f>'O4 Summary by Class &amp; Accounts'!S162</f>
        <v>0</v>
      </c>
      <c r="S211" s="581">
        <f>'O4 Summary by Class &amp; Accounts'!T162</f>
        <v>0</v>
      </c>
      <c r="T211" s="581">
        <f>'O4 Summary by Class &amp; Accounts'!U162</f>
        <v>0</v>
      </c>
      <c r="U211" s="581">
        <f>'O4 Summary by Class &amp; Accounts'!V162</f>
        <v>0</v>
      </c>
      <c r="V211" s="581">
        <f>'O4 Summary by Class &amp; Accounts'!W162</f>
        <v>0</v>
      </c>
      <c r="W211" s="581">
        <f>'O4 Summary by Class &amp; Accounts'!X162</f>
        <v>0</v>
      </c>
      <c r="X211" s="583">
        <f t="shared" si="41"/>
        <v>48767.05</v>
      </c>
      <c r="Y211" s="581"/>
      <c r="Z211" s="581"/>
      <c r="AA211" s="581"/>
      <c r="AB211" s="581"/>
      <c r="AC211" s="581"/>
      <c r="AD211" s="581"/>
      <c r="AE211" s="581"/>
      <c r="AF211" s="581"/>
      <c r="AG211" s="581"/>
      <c r="AH211" s="581"/>
      <c r="AI211" s="581"/>
      <c r="AJ211" s="581"/>
      <c r="AK211" s="581"/>
      <c r="AL211" s="581"/>
      <c r="AM211" s="581"/>
      <c r="AN211" s="581"/>
      <c r="AO211" s="581"/>
      <c r="AP211" s="581"/>
      <c r="AQ211" s="581"/>
      <c r="AR211" s="581"/>
      <c r="AS211" s="744"/>
      <c r="AV211" s="1640">
        <v>1845</v>
      </c>
    </row>
    <row r="212" spans="1:48" s="603" customFormat="1" ht="12.75" x14ac:dyDescent="0.2">
      <c r="A212" s="1045">
        <v>5155</v>
      </c>
      <c r="B212" s="1044" t="s">
        <v>13</v>
      </c>
      <c r="C212" s="583">
        <f t="shared" si="40"/>
        <v>142806.51</v>
      </c>
      <c r="D212" s="581">
        <f>'O4 Summary by Class &amp; Accounts'!E163</f>
        <v>142806.51</v>
      </c>
      <c r="E212" s="581">
        <f>'O4 Summary by Class &amp; Accounts'!F163</f>
        <v>0</v>
      </c>
      <c r="F212" s="581">
        <f>'O4 Summary by Class &amp; Accounts'!G163</f>
        <v>0</v>
      </c>
      <c r="G212" s="581">
        <f>'O4 Summary by Class &amp; Accounts'!H163</f>
        <v>0</v>
      </c>
      <c r="H212" s="581">
        <f>'O4 Summary by Class &amp; Accounts'!I163</f>
        <v>0</v>
      </c>
      <c r="I212" s="581">
        <f>'O4 Summary by Class &amp; Accounts'!J163</f>
        <v>0</v>
      </c>
      <c r="J212" s="581">
        <f>'O4 Summary by Class &amp; Accounts'!K163</f>
        <v>0</v>
      </c>
      <c r="K212" s="581">
        <f>'O4 Summary by Class &amp; Accounts'!L163</f>
        <v>0</v>
      </c>
      <c r="L212" s="581">
        <f>'O4 Summary by Class &amp; Accounts'!M163</f>
        <v>0</v>
      </c>
      <c r="M212" s="581">
        <f>'O4 Summary by Class &amp; Accounts'!N163</f>
        <v>0</v>
      </c>
      <c r="N212" s="581">
        <f>'O4 Summary by Class &amp; Accounts'!O163</f>
        <v>0</v>
      </c>
      <c r="O212" s="581">
        <f>'O4 Summary by Class &amp; Accounts'!P163</f>
        <v>0</v>
      </c>
      <c r="P212" s="581">
        <f>'O4 Summary by Class &amp; Accounts'!Q163</f>
        <v>0</v>
      </c>
      <c r="Q212" s="581">
        <f>'O4 Summary by Class &amp; Accounts'!R163</f>
        <v>0</v>
      </c>
      <c r="R212" s="581">
        <f>'O4 Summary by Class &amp; Accounts'!S163</f>
        <v>0</v>
      </c>
      <c r="S212" s="581">
        <f>'O4 Summary by Class &amp; Accounts'!T163</f>
        <v>0</v>
      </c>
      <c r="T212" s="581">
        <f>'O4 Summary by Class &amp; Accounts'!U163</f>
        <v>0</v>
      </c>
      <c r="U212" s="581">
        <f>'O4 Summary by Class &amp; Accounts'!V163</f>
        <v>0</v>
      </c>
      <c r="V212" s="581">
        <f>'O4 Summary by Class &amp; Accounts'!W163</f>
        <v>0</v>
      </c>
      <c r="W212" s="581">
        <f>'O4 Summary by Class &amp; Accounts'!X163</f>
        <v>0</v>
      </c>
      <c r="X212" s="583">
        <f t="shared" si="41"/>
        <v>142806.51</v>
      </c>
      <c r="Y212" s="581"/>
      <c r="Z212" s="581"/>
      <c r="AA212" s="581"/>
      <c r="AB212" s="581"/>
      <c r="AC212" s="581"/>
      <c r="AD212" s="581"/>
      <c r="AE212" s="581"/>
      <c r="AF212" s="581"/>
      <c r="AG212" s="581"/>
      <c r="AH212" s="581"/>
      <c r="AI212" s="581"/>
      <c r="AJ212" s="581"/>
      <c r="AK212" s="581"/>
      <c r="AL212" s="581"/>
      <c r="AM212" s="581"/>
      <c r="AN212" s="581"/>
      <c r="AO212" s="581"/>
      <c r="AP212" s="581"/>
      <c r="AQ212" s="581"/>
      <c r="AR212" s="581"/>
      <c r="AS212" s="744"/>
      <c r="AV212" s="1640">
        <v>1855</v>
      </c>
    </row>
    <row r="213" spans="1:48" s="603" customFormat="1" ht="12.75" x14ac:dyDescent="0.2">
      <c r="A213" s="1045">
        <v>5160</v>
      </c>
      <c r="B213" s="1044" t="s">
        <v>14</v>
      </c>
      <c r="C213" s="583">
        <f t="shared" si="40"/>
        <v>151223.14000000001</v>
      </c>
      <c r="D213" s="581">
        <f>'O4 Summary by Class &amp; Accounts'!E164</f>
        <v>90719.155870844028</v>
      </c>
      <c r="E213" s="581">
        <f>'O4 Summary by Class &amp; Accounts'!F164</f>
        <v>24805.640193863332</v>
      </c>
      <c r="F213" s="581">
        <f>'O4 Summary by Class &amp; Accounts'!G164</f>
        <v>33233.345623813737</v>
      </c>
      <c r="G213" s="581">
        <f>'O4 Summary by Class &amp; Accounts'!H164</f>
        <v>0</v>
      </c>
      <c r="H213" s="581">
        <f>'O4 Summary by Class &amp; Accounts'!I164</f>
        <v>0</v>
      </c>
      <c r="I213" s="581">
        <f>'O4 Summary by Class &amp; Accounts'!J164</f>
        <v>0</v>
      </c>
      <c r="J213" s="581">
        <f>'O4 Summary by Class &amp; Accounts'!K164</f>
        <v>1857.2708706209232</v>
      </c>
      <c r="K213" s="581">
        <f>'O4 Summary by Class &amp; Accounts'!L164</f>
        <v>331.24089399135181</v>
      </c>
      <c r="L213" s="581">
        <f>'O4 Summary by Class &amp; Accounts'!M164</f>
        <v>276.48654686662508</v>
      </c>
      <c r="M213" s="581">
        <f>'O4 Summary by Class &amp; Accounts'!N164</f>
        <v>0</v>
      </c>
      <c r="N213" s="581">
        <f>'O4 Summary by Class &amp; Accounts'!O164</f>
        <v>0</v>
      </c>
      <c r="O213" s="581">
        <f>'O4 Summary by Class &amp; Accounts'!P164</f>
        <v>0</v>
      </c>
      <c r="P213" s="581">
        <f>'O4 Summary by Class &amp; Accounts'!Q164</f>
        <v>0</v>
      </c>
      <c r="Q213" s="581">
        <f>'O4 Summary by Class &amp; Accounts'!R164</f>
        <v>0</v>
      </c>
      <c r="R213" s="581">
        <f>'O4 Summary by Class &amp; Accounts'!S164</f>
        <v>0</v>
      </c>
      <c r="S213" s="581">
        <f>'O4 Summary by Class &amp; Accounts'!T164</f>
        <v>0</v>
      </c>
      <c r="T213" s="581">
        <f>'O4 Summary by Class &amp; Accounts'!U164</f>
        <v>0</v>
      </c>
      <c r="U213" s="581">
        <f>'O4 Summary by Class &amp; Accounts'!V164</f>
        <v>0</v>
      </c>
      <c r="V213" s="581">
        <f>'O4 Summary by Class &amp; Accounts'!W164</f>
        <v>0</v>
      </c>
      <c r="W213" s="581">
        <f>'O4 Summary by Class &amp; Accounts'!X164</f>
        <v>0</v>
      </c>
      <c r="X213" s="583">
        <f t="shared" si="41"/>
        <v>151223.14000000001</v>
      </c>
      <c r="Y213" s="581"/>
      <c r="Z213" s="581"/>
      <c r="AA213" s="581"/>
      <c r="AB213" s="581"/>
      <c r="AC213" s="581"/>
      <c r="AD213" s="581"/>
      <c r="AE213" s="581"/>
      <c r="AF213" s="581"/>
      <c r="AG213" s="581"/>
      <c r="AH213" s="581"/>
      <c r="AI213" s="581"/>
      <c r="AJ213" s="581"/>
      <c r="AK213" s="581"/>
      <c r="AL213" s="581"/>
      <c r="AM213" s="581"/>
      <c r="AN213" s="581"/>
      <c r="AO213" s="581"/>
      <c r="AP213" s="581"/>
      <c r="AQ213" s="581"/>
      <c r="AR213" s="581"/>
      <c r="AS213" s="744"/>
      <c r="AV213" s="1640">
        <v>1850</v>
      </c>
    </row>
    <row r="214" spans="1:48" s="603" customFormat="1" ht="12.75" x14ac:dyDescent="0.2">
      <c r="A214" s="1045">
        <v>5175</v>
      </c>
      <c r="B214" s="1044" t="s">
        <v>1521</v>
      </c>
      <c r="C214" s="583">
        <f t="shared" si="40"/>
        <v>3167.88</v>
      </c>
      <c r="D214" s="581">
        <f>'O4 Summary by Class &amp; Accounts'!E165</f>
        <v>2442.7018616673754</v>
      </c>
      <c r="E214" s="581">
        <f>'O4 Summary by Class &amp; Accounts'!F165</f>
        <v>588.56962059983641</v>
      </c>
      <c r="F214" s="581">
        <f>'O4 Summary by Class &amp; Accounts'!G165</f>
        <v>136.60851773278821</v>
      </c>
      <c r="G214" s="581">
        <f>'O4 Summary by Class &amp; Accounts'!H165</f>
        <v>0</v>
      </c>
      <c r="H214" s="581">
        <f>'O4 Summary by Class &amp; Accounts'!I165</f>
        <v>0</v>
      </c>
      <c r="I214" s="581">
        <f>'O4 Summary by Class &amp; Accounts'!J165</f>
        <v>0</v>
      </c>
      <c r="J214" s="581">
        <f>'O4 Summary by Class &amp; Accounts'!K165</f>
        <v>0</v>
      </c>
      <c r="K214" s="581">
        <f>'O4 Summary by Class &amp; Accounts'!L165</f>
        <v>0</v>
      </c>
      <c r="L214" s="581">
        <f>'O4 Summary by Class &amp; Accounts'!M165</f>
        <v>0</v>
      </c>
      <c r="M214" s="581">
        <f>'O4 Summary by Class &amp; Accounts'!N165</f>
        <v>0</v>
      </c>
      <c r="N214" s="581">
        <f>'O4 Summary by Class &amp; Accounts'!O165</f>
        <v>0</v>
      </c>
      <c r="O214" s="581">
        <f>'O4 Summary by Class &amp; Accounts'!P165</f>
        <v>0</v>
      </c>
      <c r="P214" s="581">
        <f>'O4 Summary by Class &amp; Accounts'!Q165</f>
        <v>0</v>
      </c>
      <c r="Q214" s="581">
        <f>'O4 Summary by Class &amp; Accounts'!R165</f>
        <v>0</v>
      </c>
      <c r="R214" s="581">
        <f>'O4 Summary by Class &amp; Accounts'!S165</f>
        <v>0</v>
      </c>
      <c r="S214" s="581">
        <f>'O4 Summary by Class &amp; Accounts'!T165</f>
        <v>0</v>
      </c>
      <c r="T214" s="581">
        <f>'O4 Summary by Class &amp; Accounts'!U165</f>
        <v>0</v>
      </c>
      <c r="U214" s="581">
        <f>'O4 Summary by Class &amp; Accounts'!V165</f>
        <v>0</v>
      </c>
      <c r="V214" s="581">
        <f>'O4 Summary by Class &amp; Accounts'!W165</f>
        <v>0</v>
      </c>
      <c r="W214" s="581">
        <f>'O4 Summary by Class &amp; Accounts'!X165</f>
        <v>0</v>
      </c>
      <c r="X214" s="583">
        <f t="shared" si="41"/>
        <v>3167.88</v>
      </c>
      <c r="Y214" s="581"/>
      <c r="Z214" s="581"/>
      <c r="AA214" s="581"/>
      <c r="AB214" s="581"/>
      <c r="AC214" s="581"/>
      <c r="AD214" s="581"/>
      <c r="AE214" s="581"/>
      <c r="AF214" s="581"/>
      <c r="AG214" s="581"/>
      <c r="AH214" s="581"/>
      <c r="AI214" s="581"/>
      <c r="AJ214" s="581"/>
      <c r="AK214" s="581"/>
      <c r="AL214" s="581"/>
      <c r="AM214" s="581"/>
      <c r="AN214" s="581"/>
      <c r="AO214" s="581"/>
      <c r="AP214" s="581"/>
      <c r="AQ214" s="581"/>
      <c r="AR214" s="581"/>
      <c r="AS214" s="744"/>
      <c r="AV214" s="1640">
        <v>1860</v>
      </c>
    </row>
    <row r="215" spans="1:48" s="603" customFormat="1" ht="12.75" x14ac:dyDescent="0.2">
      <c r="A215" s="1045">
        <v>5305</v>
      </c>
      <c r="B215" s="1044" t="s">
        <v>1531</v>
      </c>
      <c r="C215" s="583">
        <f t="shared" si="40"/>
        <v>244067.00999999998</v>
      </c>
      <c r="D215" s="581">
        <f>'O4 Summary by Class &amp; Accounts'!E166</f>
        <v>218625.51233324333</v>
      </c>
      <c r="E215" s="581">
        <f>'O4 Summary by Class &amp; Accounts'!F166</f>
        <v>21263.778639772328</v>
      </c>
      <c r="F215" s="581">
        <f>'O4 Summary by Class &amp; Accounts'!G166</f>
        <v>2535.0236814225473</v>
      </c>
      <c r="G215" s="581">
        <f>'O4 Summary by Class &amp; Accounts'!H166</f>
        <v>0</v>
      </c>
      <c r="H215" s="581">
        <f>'O4 Summary by Class &amp; Accounts'!I166</f>
        <v>0</v>
      </c>
      <c r="I215" s="581">
        <f>'O4 Summary by Class &amp; Accounts'!J166</f>
        <v>0</v>
      </c>
      <c r="J215" s="581">
        <f>'O4 Summary by Class &amp; Accounts'!K166</f>
        <v>10.140094725690188</v>
      </c>
      <c r="K215" s="581">
        <f>'O4 Summary by Class &amp; Accounts'!L166</f>
        <v>790.92738860383474</v>
      </c>
      <c r="L215" s="581">
        <f>'O4 Summary by Class &amp; Accounts'!M166</f>
        <v>841.62786223228568</v>
      </c>
      <c r="M215" s="581">
        <f>'O4 Summary by Class &amp; Accounts'!N166</f>
        <v>0</v>
      </c>
      <c r="N215" s="581">
        <f>'O4 Summary by Class &amp; Accounts'!O166</f>
        <v>0</v>
      </c>
      <c r="O215" s="581">
        <f>'O4 Summary by Class &amp; Accounts'!P166</f>
        <v>0</v>
      </c>
      <c r="P215" s="581">
        <f>'O4 Summary by Class &amp; Accounts'!Q166</f>
        <v>0</v>
      </c>
      <c r="Q215" s="581">
        <f>'O4 Summary by Class &amp; Accounts'!R166</f>
        <v>0</v>
      </c>
      <c r="R215" s="581">
        <f>'O4 Summary by Class &amp; Accounts'!S166</f>
        <v>0</v>
      </c>
      <c r="S215" s="581">
        <f>'O4 Summary by Class &amp; Accounts'!T166</f>
        <v>0</v>
      </c>
      <c r="T215" s="581">
        <f>'O4 Summary by Class &amp; Accounts'!U166</f>
        <v>0</v>
      </c>
      <c r="U215" s="581">
        <f>'O4 Summary by Class &amp; Accounts'!V166</f>
        <v>0</v>
      </c>
      <c r="V215" s="581">
        <f>'O4 Summary by Class &amp; Accounts'!W166</f>
        <v>0</v>
      </c>
      <c r="W215" s="581">
        <f>'O4 Summary by Class &amp; Accounts'!X166</f>
        <v>0</v>
      </c>
      <c r="X215" s="583">
        <f t="shared" si="41"/>
        <v>244067.00999999998</v>
      </c>
      <c r="Y215" s="581"/>
      <c r="Z215" s="581"/>
      <c r="AA215" s="581"/>
      <c r="AB215" s="581"/>
      <c r="AC215" s="581"/>
      <c r="AD215" s="581"/>
      <c r="AE215" s="581"/>
      <c r="AF215" s="581"/>
      <c r="AG215" s="581"/>
      <c r="AH215" s="581"/>
      <c r="AI215" s="581"/>
      <c r="AJ215" s="581"/>
      <c r="AK215" s="581"/>
      <c r="AL215" s="581"/>
      <c r="AM215" s="581"/>
      <c r="AN215" s="581"/>
      <c r="AO215" s="581"/>
      <c r="AP215" s="581"/>
      <c r="AQ215" s="581"/>
      <c r="AR215" s="581"/>
      <c r="AS215" s="744"/>
      <c r="AV215" s="1640" t="s">
        <v>1274</v>
      </c>
    </row>
    <row r="216" spans="1:48" s="603" customFormat="1" ht="12.75" x14ac:dyDescent="0.2">
      <c r="A216" s="1045">
        <v>5310</v>
      </c>
      <c r="B216" s="1044" t="s">
        <v>286</v>
      </c>
      <c r="C216" s="583">
        <f t="shared" si="40"/>
        <v>16362.989999999998</v>
      </c>
      <c r="D216" s="581">
        <f>'O4 Summary by Class &amp; Accounts'!E167</f>
        <v>14669.199413513512</v>
      </c>
      <c r="E216" s="581">
        <f>'O4 Summary by Class &amp; Accounts'!F167</f>
        <v>1426.7438681912681</v>
      </c>
      <c r="F216" s="581">
        <f>'O4 Summary by Class &amp; Accounts'!G167</f>
        <v>267.04671829521828</v>
      </c>
      <c r="G216" s="581">
        <f>'O4 Summary by Class &amp; Accounts'!H167</f>
        <v>0</v>
      </c>
      <c r="H216" s="581">
        <f>'O4 Summary by Class &amp; Accounts'!I167</f>
        <v>0</v>
      </c>
      <c r="I216" s="581">
        <f>'O4 Summary by Class &amp; Accounts'!J167</f>
        <v>0</v>
      </c>
      <c r="J216" s="581">
        <f>'O4 Summary by Class &amp; Accounts'!K167</f>
        <v>0</v>
      </c>
      <c r="K216" s="581">
        <f>'O4 Summary by Class &amp; Accounts'!L167</f>
        <v>0</v>
      </c>
      <c r="L216" s="581">
        <f>'O4 Summary by Class &amp; Accounts'!M167</f>
        <v>0</v>
      </c>
      <c r="M216" s="581">
        <f>'O4 Summary by Class &amp; Accounts'!N167</f>
        <v>0</v>
      </c>
      <c r="N216" s="581">
        <f>'O4 Summary by Class &amp; Accounts'!O167</f>
        <v>0</v>
      </c>
      <c r="O216" s="581">
        <f>'O4 Summary by Class &amp; Accounts'!P167</f>
        <v>0</v>
      </c>
      <c r="P216" s="581">
        <f>'O4 Summary by Class &amp; Accounts'!Q167</f>
        <v>0</v>
      </c>
      <c r="Q216" s="581">
        <f>'O4 Summary by Class &amp; Accounts'!R167</f>
        <v>0</v>
      </c>
      <c r="R216" s="581">
        <f>'O4 Summary by Class &amp; Accounts'!S167</f>
        <v>0</v>
      </c>
      <c r="S216" s="581">
        <f>'O4 Summary by Class &amp; Accounts'!T167</f>
        <v>0</v>
      </c>
      <c r="T216" s="581">
        <f>'O4 Summary by Class &amp; Accounts'!U167</f>
        <v>0</v>
      </c>
      <c r="U216" s="581">
        <f>'O4 Summary by Class &amp; Accounts'!V167</f>
        <v>0</v>
      </c>
      <c r="V216" s="581">
        <f>'O4 Summary by Class &amp; Accounts'!W167</f>
        <v>0</v>
      </c>
      <c r="W216" s="581">
        <f>'O4 Summary by Class &amp; Accounts'!X167</f>
        <v>0</v>
      </c>
      <c r="X216" s="583">
        <f t="shared" si="41"/>
        <v>16362.989999999998</v>
      </c>
      <c r="Y216" s="581"/>
      <c r="Z216" s="581"/>
      <c r="AA216" s="581"/>
      <c r="AB216" s="581"/>
      <c r="AC216" s="581"/>
      <c r="AD216" s="581"/>
      <c r="AE216" s="581"/>
      <c r="AF216" s="581"/>
      <c r="AG216" s="581"/>
      <c r="AH216" s="581"/>
      <c r="AI216" s="581"/>
      <c r="AJ216" s="581"/>
      <c r="AK216" s="581"/>
      <c r="AL216" s="581"/>
      <c r="AM216" s="581"/>
      <c r="AN216" s="581"/>
      <c r="AO216" s="581"/>
      <c r="AP216" s="581"/>
      <c r="AQ216" s="581"/>
      <c r="AR216" s="581"/>
      <c r="AS216" s="744"/>
      <c r="AV216" s="1640" t="s">
        <v>775</v>
      </c>
    </row>
    <row r="217" spans="1:48" s="603" customFormat="1" ht="12.75" x14ac:dyDescent="0.2">
      <c r="A217" s="1045">
        <v>5315</v>
      </c>
      <c r="B217" s="1044" t="s">
        <v>1136</v>
      </c>
      <c r="C217" s="583">
        <f t="shared" si="40"/>
        <v>1667786.0499999998</v>
      </c>
      <c r="D217" s="581">
        <f>'O4 Summary by Class &amp; Accounts'!E168</f>
        <v>1493936.3564272211</v>
      </c>
      <c r="E217" s="581">
        <f>'O4 Summary by Class &amp; Accounts'!F168</f>
        <v>145302.03564054094</v>
      </c>
      <c r="F217" s="581">
        <f>'O4 Summary by Class &amp; Accounts'!G168</f>
        <v>17322.607968590957</v>
      </c>
      <c r="G217" s="581">
        <f>'O4 Summary by Class &amp; Accounts'!H168</f>
        <v>0</v>
      </c>
      <c r="H217" s="581">
        <f>'O4 Summary by Class &amp; Accounts'!I168</f>
        <v>0</v>
      </c>
      <c r="I217" s="581">
        <f>'O4 Summary by Class &amp; Accounts'!J168</f>
        <v>0</v>
      </c>
      <c r="J217" s="581">
        <f>'O4 Summary by Class &amp; Accounts'!K168</f>
        <v>69.290431874363819</v>
      </c>
      <c r="K217" s="581">
        <f>'O4 Summary by Class &amp; Accounts'!L168</f>
        <v>5404.6536862003786</v>
      </c>
      <c r="L217" s="581">
        <f>'O4 Summary by Class &amp; Accounts'!M168</f>
        <v>5751.1058455721968</v>
      </c>
      <c r="M217" s="581">
        <f>'O4 Summary by Class &amp; Accounts'!N168</f>
        <v>0</v>
      </c>
      <c r="N217" s="581">
        <f>'O4 Summary by Class &amp; Accounts'!O168</f>
        <v>0</v>
      </c>
      <c r="O217" s="581">
        <f>'O4 Summary by Class &amp; Accounts'!P168</f>
        <v>0</v>
      </c>
      <c r="P217" s="581">
        <f>'O4 Summary by Class &amp; Accounts'!Q168</f>
        <v>0</v>
      </c>
      <c r="Q217" s="581">
        <f>'O4 Summary by Class &amp; Accounts'!R168</f>
        <v>0</v>
      </c>
      <c r="R217" s="581">
        <f>'O4 Summary by Class &amp; Accounts'!S168</f>
        <v>0</v>
      </c>
      <c r="S217" s="581">
        <f>'O4 Summary by Class &amp; Accounts'!T168</f>
        <v>0</v>
      </c>
      <c r="T217" s="581">
        <f>'O4 Summary by Class &amp; Accounts'!U168</f>
        <v>0</v>
      </c>
      <c r="U217" s="581">
        <f>'O4 Summary by Class &amp; Accounts'!V168</f>
        <v>0</v>
      </c>
      <c r="V217" s="581">
        <f>'O4 Summary by Class &amp; Accounts'!W168</f>
        <v>0</v>
      </c>
      <c r="W217" s="581">
        <f>'O4 Summary by Class &amp; Accounts'!X168</f>
        <v>0</v>
      </c>
      <c r="X217" s="583">
        <f t="shared" si="41"/>
        <v>1667786.0499999998</v>
      </c>
      <c r="Y217" s="581"/>
      <c r="Z217" s="581"/>
      <c r="AA217" s="581"/>
      <c r="AB217" s="581"/>
      <c r="AC217" s="581"/>
      <c r="AD217" s="581"/>
      <c r="AE217" s="581"/>
      <c r="AF217" s="581"/>
      <c r="AG217" s="581"/>
      <c r="AH217" s="581"/>
      <c r="AI217" s="581"/>
      <c r="AJ217" s="581"/>
      <c r="AK217" s="581"/>
      <c r="AL217" s="581"/>
      <c r="AM217" s="581"/>
      <c r="AN217" s="581"/>
      <c r="AO217" s="581"/>
      <c r="AP217" s="581"/>
      <c r="AQ217" s="581"/>
      <c r="AR217" s="581"/>
      <c r="AS217" s="744"/>
      <c r="AV217" s="1640" t="s">
        <v>1274</v>
      </c>
    </row>
    <row r="218" spans="1:48" s="603" customFormat="1" ht="12.75" x14ac:dyDescent="0.2">
      <c r="A218" s="1045">
        <v>5320</v>
      </c>
      <c r="B218" s="1044" t="s">
        <v>1137</v>
      </c>
      <c r="C218" s="583">
        <f t="shared" si="40"/>
        <v>211376.9</v>
      </c>
      <c r="D218" s="581">
        <f>'O4 Summary by Class &amp; Accounts'!E169</f>
        <v>189343.01304347825</v>
      </c>
      <c r="E218" s="581">
        <f>'O4 Summary by Class &amp; Accounts'!F169</f>
        <v>18415.727759197325</v>
      </c>
      <c r="F218" s="581">
        <f>'O4 Summary by Class &amp; Accounts'!G169</f>
        <v>2195.4849498327758</v>
      </c>
      <c r="G218" s="581">
        <f>'O4 Summary by Class &amp; Accounts'!H169</f>
        <v>0</v>
      </c>
      <c r="H218" s="581">
        <f>'O4 Summary by Class &amp; Accounts'!I169</f>
        <v>0</v>
      </c>
      <c r="I218" s="581">
        <f>'O4 Summary by Class &amp; Accounts'!J169</f>
        <v>0</v>
      </c>
      <c r="J218" s="581">
        <f>'O4 Summary by Class &amp; Accounts'!K169</f>
        <v>8.7819397993311021</v>
      </c>
      <c r="K218" s="581">
        <f>'O4 Summary by Class &amp; Accounts'!L169</f>
        <v>684.99130434782603</v>
      </c>
      <c r="L218" s="581">
        <f>'O4 Summary by Class &amp; Accounts'!M169</f>
        <v>728.90100334448152</v>
      </c>
      <c r="M218" s="581">
        <f>'O4 Summary by Class &amp; Accounts'!N169</f>
        <v>0</v>
      </c>
      <c r="N218" s="581">
        <f>'O4 Summary by Class &amp; Accounts'!O169</f>
        <v>0</v>
      </c>
      <c r="O218" s="581">
        <f>'O4 Summary by Class &amp; Accounts'!P169</f>
        <v>0</v>
      </c>
      <c r="P218" s="581">
        <f>'O4 Summary by Class &amp; Accounts'!Q169</f>
        <v>0</v>
      </c>
      <c r="Q218" s="581">
        <f>'O4 Summary by Class &amp; Accounts'!R169</f>
        <v>0</v>
      </c>
      <c r="R218" s="581">
        <f>'O4 Summary by Class &amp; Accounts'!S169</f>
        <v>0</v>
      </c>
      <c r="S218" s="581">
        <f>'O4 Summary by Class &amp; Accounts'!T169</f>
        <v>0</v>
      </c>
      <c r="T218" s="581">
        <f>'O4 Summary by Class &amp; Accounts'!U169</f>
        <v>0</v>
      </c>
      <c r="U218" s="581">
        <f>'O4 Summary by Class &amp; Accounts'!V169</f>
        <v>0</v>
      </c>
      <c r="V218" s="581">
        <f>'O4 Summary by Class &amp; Accounts'!W169</f>
        <v>0</v>
      </c>
      <c r="W218" s="581">
        <f>'O4 Summary by Class &amp; Accounts'!X169</f>
        <v>0</v>
      </c>
      <c r="X218" s="583">
        <f t="shared" si="41"/>
        <v>211376.9</v>
      </c>
      <c r="Y218" s="581"/>
      <c r="Z218" s="581"/>
      <c r="AA218" s="581"/>
      <c r="AB218" s="581"/>
      <c r="AC218" s="581"/>
      <c r="AD218" s="581"/>
      <c r="AE218" s="581"/>
      <c r="AF218" s="581"/>
      <c r="AG218" s="581"/>
      <c r="AH218" s="581"/>
      <c r="AI218" s="581"/>
      <c r="AJ218" s="581"/>
      <c r="AK218" s="581"/>
      <c r="AL218" s="581"/>
      <c r="AM218" s="581"/>
      <c r="AN218" s="581"/>
      <c r="AO218" s="581"/>
      <c r="AP218" s="581"/>
      <c r="AQ218" s="581"/>
      <c r="AR218" s="581"/>
      <c r="AS218" s="744"/>
      <c r="AV218" s="1640" t="s">
        <v>1274</v>
      </c>
    </row>
    <row r="219" spans="1:48" s="603" customFormat="1" ht="12.75" x14ac:dyDescent="0.2">
      <c r="A219" s="1045">
        <v>5325</v>
      </c>
      <c r="B219" s="1044" t="s">
        <v>1138</v>
      </c>
      <c r="C219" s="583">
        <f t="shared" si="40"/>
        <v>0</v>
      </c>
      <c r="D219" s="581">
        <f>'O4 Summary by Class &amp; Accounts'!E170</f>
        <v>0</v>
      </c>
      <c r="E219" s="581">
        <f>'O4 Summary by Class &amp; Accounts'!F170</f>
        <v>0</v>
      </c>
      <c r="F219" s="581">
        <f>'O4 Summary by Class &amp; Accounts'!G170</f>
        <v>0</v>
      </c>
      <c r="G219" s="581">
        <f>'O4 Summary by Class &amp; Accounts'!H170</f>
        <v>0</v>
      </c>
      <c r="H219" s="581">
        <f>'O4 Summary by Class &amp; Accounts'!I170</f>
        <v>0</v>
      </c>
      <c r="I219" s="581">
        <f>'O4 Summary by Class &amp; Accounts'!J170</f>
        <v>0</v>
      </c>
      <c r="J219" s="581">
        <f>'O4 Summary by Class &amp; Accounts'!K170</f>
        <v>0</v>
      </c>
      <c r="K219" s="581">
        <f>'O4 Summary by Class &amp; Accounts'!L170</f>
        <v>0</v>
      </c>
      <c r="L219" s="581">
        <f>'O4 Summary by Class &amp; Accounts'!M170</f>
        <v>0</v>
      </c>
      <c r="M219" s="581">
        <f>'O4 Summary by Class &amp; Accounts'!N170</f>
        <v>0</v>
      </c>
      <c r="N219" s="581">
        <f>'O4 Summary by Class &amp; Accounts'!O170</f>
        <v>0</v>
      </c>
      <c r="O219" s="581">
        <f>'O4 Summary by Class &amp; Accounts'!P170</f>
        <v>0</v>
      </c>
      <c r="P219" s="581">
        <f>'O4 Summary by Class &amp; Accounts'!Q170</f>
        <v>0</v>
      </c>
      <c r="Q219" s="581">
        <f>'O4 Summary by Class &amp; Accounts'!R170</f>
        <v>0</v>
      </c>
      <c r="R219" s="581">
        <f>'O4 Summary by Class &amp; Accounts'!S170</f>
        <v>0</v>
      </c>
      <c r="S219" s="581">
        <f>'O4 Summary by Class &amp; Accounts'!T170</f>
        <v>0</v>
      </c>
      <c r="T219" s="581">
        <f>'O4 Summary by Class &amp; Accounts'!U170</f>
        <v>0</v>
      </c>
      <c r="U219" s="581">
        <f>'O4 Summary by Class &amp; Accounts'!V170</f>
        <v>0</v>
      </c>
      <c r="V219" s="581">
        <f>'O4 Summary by Class &amp; Accounts'!W170</f>
        <v>0</v>
      </c>
      <c r="W219" s="581">
        <f>'O4 Summary by Class &amp; Accounts'!X170</f>
        <v>0</v>
      </c>
      <c r="X219" s="583">
        <f t="shared" si="41"/>
        <v>0</v>
      </c>
      <c r="Y219" s="581"/>
      <c r="Z219" s="581"/>
      <c r="AA219" s="581"/>
      <c r="AB219" s="581"/>
      <c r="AC219" s="581"/>
      <c r="AD219" s="581"/>
      <c r="AE219" s="581"/>
      <c r="AF219" s="581"/>
      <c r="AG219" s="581"/>
      <c r="AH219" s="581"/>
      <c r="AI219" s="581"/>
      <c r="AJ219" s="581"/>
      <c r="AK219" s="581"/>
      <c r="AL219" s="581"/>
      <c r="AM219" s="581"/>
      <c r="AN219" s="581"/>
      <c r="AO219" s="581"/>
      <c r="AP219" s="581"/>
      <c r="AQ219" s="581"/>
      <c r="AR219" s="581"/>
      <c r="AS219" s="744"/>
      <c r="AV219" s="1640" t="s">
        <v>1274</v>
      </c>
    </row>
    <row r="220" spans="1:48" s="603" customFormat="1" ht="12.75" x14ac:dyDescent="0.2">
      <c r="A220" s="1045">
        <v>5330</v>
      </c>
      <c r="B220" s="1044" t="s">
        <v>1139</v>
      </c>
      <c r="C220" s="583">
        <f t="shared" si="40"/>
        <v>0</v>
      </c>
      <c r="D220" s="581">
        <f>'O4 Summary by Class &amp; Accounts'!E171</f>
        <v>0</v>
      </c>
      <c r="E220" s="581">
        <f>'O4 Summary by Class &amp; Accounts'!F171</f>
        <v>0</v>
      </c>
      <c r="F220" s="581">
        <f>'O4 Summary by Class &amp; Accounts'!G171</f>
        <v>0</v>
      </c>
      <c r="G220" s="581">
        <f>'O4 Summary by Class &amp; Accounts'!H171</f>
        <v>0</v>
      </c>
      <c r="H220" s="581">
        <f>'O4 Summary by Class &amp; Accounts'!I171</f>
        <v>0</v>
      </c>
      <c r="I220" s="581">
        <f>'O4 Summary by Class &amp; Accounts'!J171</f>
        <v>0</v>
      </c>
      <c r="J220" s="581">
        <f>'O4 Summary by Class &amp; Accounts'!K171</f>
        <v>0</v>
      </c>
      <c r="K220" s="581">
        <f>'O4 Summary by Class &amp; Accounts'!L171</f>
        <v>0</v>
      </c>
      <c r="L220" s="581">
        <f>'O4 Summary by Class &amp; Accounts'!M171</f>
        <v>0</v>
      </c>
      <c r="M220" s="581">
        <f>'O4 Summary by Class &amp; Accounts'!N171</f>
        <v>0</v>
      </c>
      <c r="N220" s="581">
        <f>'O4 Summary by Class &amp; Accounts'!O171</f>
        <v>0</v>
      </c>
      <c r="O220" s="581">
        <f>'O4 Summary by Class &amp; Accounts'!P171</f>
        <v>0</v>
      </c>
      <c r="P220" s="581">
        <f>'O4 Summary by Class &amp; Accounts'!Q171</f>
        <v>0</v>
      </c>
      <c r="Q220" s="581">
        <f>'O4 Summary by Class &amp; Accounts'!R171</f>
        <v>0</v>
      </c>
      <c r="R220" s="581">
        <f>'O4 Summary by Class &amp; Accounts'!S171</f>
        <v>0</v>
      </c>
      <c r="S220" s="581">
        <f>'O4 Summary by Class &amp; Accounts'!T171</f>
        <v>0</v>
      </c>
      <c r="T220" s="581">
        <f>'O4 Summary by Class &amp; Accounts'!U171</f>
        <v>0</v>
      </c>
      <c r="U220" s="581">
        <f>'O4 Summary by Class &amp; Accounts'!V171</f>
        <v>0</v>
      </c>
      <c r="V220" s="581">
        <f>'O4 Summary by Class &amp; Accounts'!W171</f>
        <v>0</v>
      </c>
      <c r="W220" s="581">
        <f>'O4 Summary by Class &amp; Accounts'!X171</f>
        <v>0</v>
      </c>
      <c r="X220" s="583">
        <f t="shared" si="41"/>
        <v>0</v>
      </c>
      <c r="Y220" s="581"/>
      <c r="Z220" s="581"/>
      <c r="AA220" s="581"/>
      <c r="AB220" s="581"/>
      <c r="AC220" s="581"/>
      <c r="AD220" s="581"/>
      <c r="AE220" s="581"/>
      <c r="AF220" s="581"/>
      <c r="AG220" s="581"/>
      <c r="AH220" s="581"/>
      <c r="AI220" s="581"/>
      <c r="AJ220" s="581"/>
      <c r="AK220" s="581"/>
      <c r="AL220" s="581"/>
      <c r="AM220" s="581"/>
      <c r="AN220" s="581"/>
      <c r="AO220" s="581"/>
      <c r="AP220" s="581"/>
      <c r="AQ220" s="581"/>
      <c r="AR220" s="581"/>
      <c r="AS220" s="744"/>
      <c r="AV220" s="1640" t="s">
        <v>1274</v>
      </c>
    </row>
    <row r="221" spans="1:48" s="603" customFormat="1" ht="12.75" x14ac:dyDescent="0.2">
      <c r="A221" s="1045">
        <v>5335</v>
      </c>
      <c r="B221" s="1044" t="s">
        <v>1140</v>
      </c>
      <c r="C221" s="583">
        <f t="shared" si="40"/>
        <v>242414.71</v>
      </c>
      <c r="D221" s="581">
        <f>'O4 Summary by Class &amp; Accounts'!E172</f>
        <v>210616.050679003</v>
      </c>
      <c r="E221" s="581">
        <f>'O4 Summary by Class &amp; Accounts'!F172</f>
        <v>23557.227715110963</v>
      </c>
      <c r="F221" s="581">
        <f>'O4 Summary by Class &amp; Accounts'!G172</f>
        <v>8127.2522362312156</v>
      </c>
      <c r="G221" s="581">
        <f>'O4 Summary by Class &amp; Accounts'!H172</f>
        <v>0</v>
      </c>
      <c r="H221" s="581">
        <f>'O4 Summary by Class &amp; Accounts'!I172</f>
        <v>0</v>
      </c>
      <c r="I221" s="581">
        <f>'O4 Summary by Class &amp; Accounts'!J172</f>
        <v>0</v>
      </c>
      <c r="J221" s="581">
        <f>'O4 Summary by Class &amp; Accounts'!K172</f>
        <v>0</v>
      </c>
      <c r="K221" s="581">
        <f>'O4 Summary by Class &amp; Accounts'!L172</f>
        <v>0.91003986598158693</v>
      </c>
      <c r="L221" s="581">
        <f>'O4 Summary by Class &amp; Accounts'!M172</f>
        <v>113.26932978884122</v>
      </c>
      <c r="M221" s="581">
        <f>'O4 Summary by Class &amp; Accounts'!N172</f>
        <v>0</v>
      </c>
      <c r="N221" s="581">
        <f>'O4 Summary by Class &amp; Accounts'!O172</f>
        <v>0</v>
      </c>
      <c r="O221" s="581">
        <f>'O4 Summary by Class &amp; Accounts'!P172</f>
        <v>0</v>
      </c>
      <c r="P221" s="581">
        <f>'O4 Summary by Class &amp; Accounts'!Q172</f>
        <v>0</v>
      </c>
      <c r="Q221" s="581">
        <f>'O4 Summary by Class &amp; Accounts'!R172</f>
        <v>0</v>
      </c>
      <c r="R221" s="581">
        <f>'O4 Summary by Class &amp; Accounts'!S172</f>
        <v>0</v>
      </c>
      <c r="S221" s="581">
        <f>'O4 Summary by Class &amp; Accounts'!T172</f>
        <v>0</v>
      </c>
      <c r="T221" s="581">
        <f>'O4 Summary by Class &amp; Accounts'!U172</f>
        <v>0</v>
      </c>
      <c r="U221" s="581">
        <f>'O4 Summary by Class &amp; Accounts'!V172</f>
        <v>0</v>
      </c>
      <c r="V221" s="581">
        <f>'O4 Summary by Class &amp; Accounts'!W172</f>
        <v>0</v>
      </c>
      <c r="W221" s="581">
        <f>'O4 Summary by Class &amp; Accounts'!X172</f>
        <v>0</v>
      </c>
      <c r="X221" s="583">
        <f t="shared" si="41"/>
        <v>242414.71</v>
      </c>
      <c r="Y221" s="581"/>
      <c r="Z221" s="581"/>
      <c r="AA221" s="581"/>
      <c r="AB221" s="581"/>
      <c r="AC221" s="581"/>
      <c r="AD221" s="581"/>
      <c r="AE221" s="581"/>
      <c r="AF221" s="581"/>
      <c r="AG221" s="581"/>
      <c r="AH221" s="581"/>
      <c r="AI221" s="581"/>
      <c r="AJ221" s="581"/>
      <c r="AK221" s="581"/>
      <c r="AL221" s="581"/>
      <c r="AM221" s="581"/>
      <c r="AN221" s="581"/>
      <c r="AO221" s="581"/>
      <c r="AP221" s="581"/>
      <c r="AQ221" s="581"/>
      <c r="AR221" s="581"/>
      <c r="AS221" s="744"/>
      <c r="AV221" s="1640" t="s">
        <v>1343</v>
      </c>
    </row>
    <row r="222" spans="1:48" s="603" customFormat="1" ht="12.75" x14ac:dyDescent="0.2">
      <c r="A222" s="1045">
        <v>5340</v>
      </c>
      <c r="B222" s="1044" t="s">
        <v>1141</v>
      </c>
      <c r="C222" s="583">
        <f t="shared" si="40"/>
        <v>74810.149999999994</v>
      </c>
      <c r="D222" s="581">
        <f>'O4 Summary by Class &amp; Accounts'!E173</f>
        <v>67011.954509856863</v>
      </c>
      <c r="E222" s="581">
        <f>'O4 Summary by Class &amp; Accounts'!F173</f>
        <v>6517.6627910841516</v>
      </c>
      <c r="F222" s="581">
        <f>'O4 Summary by Class &amp; Accounts'!G173</f>
        <v>777.02226884646541</v>
      </c>
      <c r="G222" s="581">
        <f>'O4 Summary by Class &amp; Accounts'!H173</f>
        <v>0</v>
      </c>
      <c r="H222" s="581">
        <f>'O4 Summary by Class &amp; Accounts'!I173</f>
        <v>0</v>
      </c>
      <c r="I222" s="581">
        <f>'O4 Summary by Class &amp; Accounts'!J173</f>
        <v>0</v>
      </c>
      <c r="J222" s="581">
        <f>'O4 Summary by Class &amp; Accounts'!K173</f>
        <v>3.1080890753858612</v>
      </c>
      <c r="K222" s="581">
        <f>'O4 Summary by Class &amp; Accounts'!L173</f>
        <v>242.43094788009719</v>
      </c>
      <c r="L222" s="581">
        <f>'O4 Summary by Class &amp; Accounts'!M173</f>
        <v>257.97139325702648</v>
      </c>
      <c r="M222" s="581">
        <f>'O4 Summary by Class &amp; Accounts'!N173</f>
        <v>0</v>
      </c>
      <c r="N222" s="581">
        <f>'O4 Summary by Class &amp; Accounts'!O173</f>
        <v>0</v>
      </c>
      <c r="O222" s="581">
        <f>'O4 Summary by Class &amp; Accounts'!P173</f>
        <v>0</v>
      </c>
      <c r="P222" s="581">
        <f>'O4 Summary by Class &amp; Accounts'!Q173</f>
        <v>0</v>
      </c>
      <c r="Q222" s="581">
        <f>'O4 Summary by Class &amp; Accounts'!R173</f>
        <v>0</v>
      </c>
      <c r="R222" s="581">
        <f>'O4 Summary by Class &amp; Accounts'!S173</f>
        <v>0</v>
      </c>
      <c r="S222" s="581">
        <f>'O4 Summary by Class &amp; Accounts'!T173</f>
        <v>0</v>
      </c>
      <c r="T222" s="581">
        <f>'O4 Summary by Class &amp; Accounts'!U173</f>
        <v>0</v>
      </c>
      <c r="U222" s="581">
        <f>'O4 Summary by Class &amp; Accounts'!V173</f>
        <v>0</v>
      </c>
      <c r="V222" s="581">
        <f>'O4 Summary by Class &amp; Accounts'!W173</f>
        <v>0</v>
      </c>
      <c r="W222" s="581">
        <f>'O4 Summary by Class &amp; Accounts'!X173</f>
        <v>0</v>
      </c>
      <c r="X222" s="583">
        <f t="shared" si="41"/>
        <v>74810.149999999994</v>
      </c>
      <c r="Y222" s="581"/>
      <c r="Z222" s="581"/>
      <c r="AA222" s="581"/>
      <c r="AB222" s="581"/>
      <c r="AC222" s="581"/>
      <c r="AD222" s="581"/>
      <c r="AE222" s="581"/>
      <c r="AF222" s="581"/>
      <c r="AG222" s="581"/>
      <c r="AH222" s="581"/>
      <c r="AI222" s="581"/>
      <c r="AJ222" s="581"/>
      <c r="AK222" s="581"/>
      <c r="AL222" s="581"/>
      <c r="AM222" s="581"/>
      <c r="AN222" s="581"/>
      <c r="AO222" s="581"/>
      <c r="AP222" s="581"/>
      <c r="AQ222" s="581"/>
      <c r="AR222" s="581"/>
      <c r="AS222" s="744"/>
      <c r="AV222" s="1640" t="s">
        <v>1274</v>
      </c>
    </row>
    <row r="223" spans="1:48" s="603" customFormat="1" ht="12.75" x14ac:dyDescent="0.2">
      <c r="A223" s="1041">
        <v>5405</v>
      </c>
      <c r="B223" s="1047" t="s">
        <v>1531</v>
      </c>
      <c r="C223" s="583">
        <f t="shared" si="40"/>
        <v>0</v>
      </c>
      <c r="D223" s="581">
        <f>'O4 Summary by Class &amp; Accounts'!E174</f>
        <v>0</v>
      </c>
      <c r="E223" s="581">
        <f>'O4 Summary by Class &amp; Accounts'!F174</f>
        <v>0</v>
      </c>
      <c r="F223" s="581">
        <f>'O4 Summary by Class &amp; Accounts'!G174</f>
        <v>0</v>
      </c>
      <c r="G223" s="581">
        <f>'O4 Summary by Class &amp; Accounts'!H174</f>
        <v>0</v>
      </c>
      <c r="H223" s="581">
        <f>'O4 Summary by Class &amp; Accounts'!I174</f>
        <v>0</v>
      </c>
      <c r="I223" s="581">
        <f>'O4 Summary by Class &amp; Accounts'!J174</f>
        <v>0</v>
      </c>
      <c r="J223" s="581">
        <f>'O4 Summary by Class &amp; Accounts'!K174</f>
        <v>0</v>
      </c>
      <c r="K223" s="581">
        <f>'O4 Summary by Class &amp; Accounts'!L174</f>
        <v>0</v>
      </c>
      <c r="L223" s="581">
        <f>'O4 Summary by Class &amp; Accounts'!M174</f>
        <v>0</v>
      </c>
      <c r="M223" s="581">
        <f>'O4 Summary by Class &amp; Accounts'!N174</f>
        <v>0</v>
      </c>
      <c r="N223" s="581">
        <f>'O4 Summary by Class &amp; Accounts'!O174</f>
        <v>0</v>
      </c>
      <c r="O223" s="581">
        <f>'O4 Summary by Class &amp; Accounts'!P174</f>
        <v>0</v>
      </c>
      <c r="P223" s="581">
        <f>'O4 Summary by Class &amp; Accounts'!Q174</f>
        <v>0</v>
      </c>
      <c r="Q223" s="581">
        <f>'O4 Summary by Class &amp; Accounts'!R174</f>
        <v>0</v>
      </c>
      <c r="R223" s="581">
        <f>'O4 Summary by Class &amp; Accounts'!S174</f>
        <v>0</v>
      </c>
      <c r="S223" s="581">
        <f>'O4 Summary by Class &amp; Accounts'!T174</f>
        <v>0</v>
      </c>
      <c r="T223" s="581">
        <f>'O4 Summary by Class &amp; Accounts'!U174</f>
        <v>0</v>
      </c>
      <c r="U223" s="581">
        <f>'O4 Summary by Class &amp; Accounts'!V174</f>
        <v>0</v>
      </c>
      <c r="V223" s="581">
        <f>'O4 Summary by Class &amp; Accounts'!W174</f>
        <v>0</v>
      </c>
      <c r="W223" s="581">
        <f>'O4 Summary by Class &amp; Accounts'!X174</f>
        <v>0</v>
      </c>
      <c r="X223" s="583">
        <f t="shared" si="41"/>
        <v>0</v>
      </c>
      <c r="Y223" s="581"/>
      <c r="Z223" s="581"/>
      <c r="AA223" s="581"/>
      <c r="AB223" s="581"/>
      <c r="AC223" s="581"/>
      <c r="AD223" s="581"/>
      <c r="AE223" s="581"/>
      <c r="AF223" s="581"/>
      <c r="AG223" s="581"/>
      <c r="AH223" s="581"/>
      <c r="AI223" s="581"/>
      <c r="AJ223" s="581"/>
      <c r="AK223" s="581"/>
      <c r="AL223" s="581"/>
      <c r="AM223" s="581"/>
      <c r="AN223" s="581"/>
      <c r="AO223" s="581"/>
      <c r="AP223" s="581"/>
      <c r="AQ223" s="581"/>
      <c r="AR223" s="581"/>
      <c r="AS223" s="744"/>
      <c r="AV223" s="1640" t="s">
        <v>1082</v>
      </c>
    </row>
    <row r="224" spans="1:48" s="603" customFormat="1" ht="12.75" x14ac:dyDescent="0.2">
      <c r="A224" s="1041">
        <v>5410</v>
      </c>
      <c r="B224" s="1047" t="s">
        <v>1142</v>
      </c>
      <c r="C224" s="583">
        <f t="shared" si="40"/>
        <v>0</v>
      </c>
      <c r="D224" s="581">
        <f>'O4 Summary by Class &amp; Accounts'!E175</f>
        <v>0</v>
      </c>
      <c r="E224" s="581">
        <f>'O4 Summary by Class &amp; Accounts'!F175</f>
        <v>0</v>
      </c>
      <c r="F224" s="581">
        <f>'O4 Summary by Class &amp; Accounts'!G175</f>
        <v>0</v>
      </c>
      <c r="G224" s="581">
        <f>'O4 Summary by Class &amp; Accounts'!H175</f>
        <v>0</v>
      </c>
      <c r="H224" s="581">
        <f>'O4 Summary by Class &amp; Accounts'!I175</f>
        <v>0</v>
      </c>
      <c r="I224" s="581">
        <f>'O4 Summary by Class &amp; Accounts'!J175</f>
        <v>0</v>
      </c>
      <c r="J224" s="581">
        <f>'O4 Summary by Class &amp; Accounts'!K175</f>
        <v>0</v>
      </c>
      <c r="K224" s="581">
        <f>'O4 Summary by Class &amp; Accounts'!L175</f>
        <v>0</v>
      </c>
      <c r="L224" s="581">
        <f>'O4 Summary by Class &amp; Accounts'!M175</f>
        <v>0</v>
      </c>
      <c r="M224" s="581">
        <f>'O4 Summary by Class &amp; Accounts'!N175</f>
        <v>0</v>
      </c>
      <c r="N224" s="581">
        <f>'O4 Summary by Class &amp; Accounts'!O175</f>
        <v>0</v>
      </c>
      <c r="O224" s="581">
        <f>'O4 Summary by Class &amp; Accounts'!P175</f>
        <v>0</v>
      </c>
      <c r="P224" s="581">
        <f>'O4 Summary by Class &amp; Accounts'!Q175</f>
        <v>0</v>
      </c>
      <c r="Q224" s="581">
        <f>'O4 Summary by Class &amp; Accounts'!R175</f>
        <v>0</v>
      </c>
      <c r="R224" s="581">
        <f>'O4 Summary by Class &amp; Accounts'!S175</f>
        <v>0</v>
      </c>
      <c r="S224" s="581">
        <f>'O4 Summary by Class &amp; Accounts'!T175</f>
        <v>0</v>
      </c>
      <c r="T224" s="581">
        <f>'O4 Summary by Class &amp; Accounts'!U175</f>
        <v>0</v>
      </c>
      <c r="U224" s="581">
        <f>'O4 Summary by Class &amp; Accounts'!V175</f>
        <v>0</v>
      </c>
      <c r="V224" s="581">
        <f>'O4 Summary by Class &amp; Accounts'!W175</f>
        <v>0</v>
      </c>
      <c r="W224" s="581">
        <f>'O4 Summary by Class &amp; Accounts'!X175</f>
        <v>0</v>
      </c>
      <c r="X224" s="583">
        <f t="shared" si="41"/>
        <v>0</v>
      </c>
      <c r="Y224" s="581"/>
      <c r="Z224" s="581"/>
      <c r="AA224" s="581"/>
      <c r="AB224" s="581"/>
      <c r="AC224" s="581"/>
      <c r="AD224" s="581"/>
      <c r="AE224" s="581"/>
      <c r="AF224" s="581"/>
      <c r="AG224" s="581"/>
      <c r="AH224" s="581"/>
      <c r="AI224" s="581"/>
      <c r="AJ224" s="581"/>
      <c r="AK224" s="581"/>
      <c r="AL224" s="581"/>
      <c r="AM224" s="581"/>
      <c r="AN224" s="581"/>
      <c r="AO224" s="581"/>
      <c r="AP224" s="581"/>
      <c r="AQ224" s="581"/>
      <c r="AR224" s="581"/>
      <c r="AS224" s="744"/>
      <c r="AV224" s="1640" t="s">
        <v>1082</v>
      </c>
    </row>
    <row r="225" spans="1:48" s="603" customFormat="1" ht="12.75" x14ac:dyDescent="0.2">
      <c r="A225" s="1041">
        <v>5415</v>
      </c>
      <c r="B225" s="1047" t="s">
        <v>36</v>
      </c>
      <c r="C225" s="583">
        <f t="shared" si="40"/>
        <v>0</v>
      </c>
      <c r="D225" s="581">
        <f>'O4 Summary by Class &amp; Accounts'!E176</f>
        <v>0</v>
      </c>
      <c r="E225" s="581">
        <f>'O4 Summary by Class &amp; Accounts'!F176</f>
        <v>0</v>
      </c>
      <c r="F225" s="581">
        <f>'O4 Summary by Class &amp; Accounts'!G176</f>
        <v>0</v>
      </c>
      <c r="G225" s="581">
        <f>'O4 Summary by Class &amp; Accounts'!H176</f>
        <v>0</v>
      </c>
      <c r="H225" s="581">
        <f>'O4 Summary by Class &amp; Accounts'!I176</f>
        <v>0</v>
      </c>
      <c r="I225" s="581">
        <f>'O4 Summary by Class &amp; Accounts'!J176</f>
        <v>0</v>
      </c>
      <c r="J225" s="581">
        <f>'O4 Summary by Class &amp; Accounts'!K176</f>
        <v>0</v>
      </c>
      <c r="K225" s="581">
        <f>'O4 Summary by Class &amp; Accounts'!L176</f>
        <v>0</v>
      </c>
      <c r="L225" s="581">
        <f>'O4 Summary by Class &amp; Accounts'!M176</f>
        <v>0</v>
      </c>
      <c r="M225" s="581">
        <f>'O4 Summary by Class &amp; Accounts'!N176</f>
        <v>0</v>
      </c>
      <c r="N225" s="581">
        <f>'O4 Summary by Class &amp; Accounts'!O176</f>
        <v>0</v>
      </c>
      <c r="O225" s="581">
        <f>'O4 Summary by Class &amp; Accounts'!P176</f>
        <v>0</v>
      </c>
      <c r="P225" s="581">
        <f>'O4 Summary by Class &amp; Accounts'!Q176</f>
        <v>0</v>
      </c>
      <c r="Q225" s="581">
        <f>'O4 Summary by Class &amp; Accounts'!R176</f>
        <v>0</v>
      </c>
      <c r="R225" s="581">
        <f>'O4 Summary by Class &amp; Accounts'!S176</f>
        <v>0</v>
      </c>
      <c r="S225" s="581">
        <f>'O4 Summary by Class &amp; Accounts'!T176</f>
        <v>0</v>
      </c>
      <c r="T225" s="581">
        <f>'O4 Summary by Class &amp; Accounts'!U176</f>
        <v>0</v>
      </c>
      <c r="U225" s="581">
        <f>'O4 Summary by Class &amp; Accounts'!V176</f>
        <v>0</v>
      </c>
      <c r="V225" s="581">
        <f>'O4 Summary by Class &amp; Accounts'!W176</f>
        <v>0</v>
      </c>
      <c r="W225" s="581">
        <f>'O4 Summary by Class &amp; Accounts'!X176</f>
        <v>0</v>
      </c>
      <c r="X225" s="583">
        <f t="shared" si="41"/>
        <v>0</v>
      </c>
      <c r="Y225" s="581"/>
      <c r="Z225" s="581"/>
      <c r="AA225" s="581"/>
      <c r="AB225" s="581"/>
      <c r="AC225" s="581"/>
      <c r="AD225" s="581"/>
      <c r="AE225" s="581"/>
      <c r="AF225" s="581"/>
      <c r="AG225" s="581"/>
      <c r="AH225" s="581"/>
      <c r="AI225" s="581"/>
      <c r="AJ225" s="581"/>
      <c r="AK225" s="581"/>
      <c r="AL225" s="581"/>
      <c r="AM225" s="581"/>
      <c r="AN225" s="581"/>
      <c r="AO225" s="581"/>
      <c r="AP225" s="581"/>
      <c r="AQ225" s="581"/>
      <c r="AR225" s="581"/>
      <c r="AS225" s="744"/>
      <c r="AV225" s="1640" t="s">
        <v>1271</v>
      </c>
    </row>
    <row r="226" spans="1:48" s="603" customFormat="1" ht="12.75" x14ac:dyDescent="0.2">
      <c r="A226" s="1041">
        <v>5420</v>
      </c>
      <c r="B226" s="1047" t="s">
        <v>37</v>
      </c>
      <c r="C226" s="583">
        <f t="shared" si="40"/>
        <v>0</v>
      </c>
      <c r="D226" s="581">
        <f>'O4 Summary by Class &amp; Accounts'!E177</f>
        <v>0</v>
      </c>
      <c r="E226" s="581">
        <f>'O4 Summary by Class &amp; Accounts'!F177</f>
        <v>0</v>
      </c>
      <c r="F226" s="581">
        <f>'O4 Summary by Class &amp; Accounts'!G177</f>
        <v>0</v>
      </c>
      <c r="G226" s="581">
        <f>'O4 Summary by Class &amp; Accounts'!H177</f>
        <v>0</v>
      </c>
      <c r="H226" s="581">
        <f>'O4 Summary by Class &amp; Accounts'!I177</f>
        <v>0</v>
      </c>
      <c r="I226" s="581">
        <f>'O4 Summary by Class &amp; Accounts'!J177</f>
        <v>0</v>
      </c>
      <c r="J226" s="581">
        <f>'O4 Summary by Class &amp; Accounts'!K177</f>
        <v>0</v>
      </c>
      <c r="K226" s="581">
        <f>'O4 Summary by Class &amp; Accounts'!L177</f>
        <v>0</v>
      </c>
      <c r="L226" s="581">
        <f>'O4 Summary by Class &amp; Accounts'!M177</f>
        <v>0</v>
      </c>
      <c r="M226" s="581">
        <f>'O4 Summary by Class &amp; Accounts'!N177</f>
        <v>0</v>
      </c>
      <c r="N226" s="581">
        <f>'O4 Summary by Class &amp; Accounts'!O177</f>
        <v>0</v>
      </c>
      <c r="O226" s="581">
        <f>'O4 Summary by Class &amp; Accounts'!P177</f>
        <v>0</v>
      </c>
      <c r="P226" s="581">
        <f>'O4 Summary by Class &amp; Accounts'!Q177</f>
        <v>0</v>
      </c>
      <c r="Q226" s="581">
        <f>'O4 Summary by Class &amp; Accounts'!R177</f>
        <v>0</v>
      </c>
      <c r="R226" s="581">
        <f>'O4 Summary by Class &amp; Accounts'!S177</f>
        <v>0</v>
      </c>
      <c r="S226" s="581">
        <f>'O4 Summary by Class &amp; Accounts'!T177</f>
        <v>0</v>
      </c>
      <c r="T226" s="581">
        <f>'O4 Summary by Class &amp; Accounts'!U177</f>
        <v>0</v>
      </c>
      <c r="U226" s="581">
        <f>'O4 Summary by Class &amp; Accounts'!V177</f>
        <v>0</v>
      </c>
      <c r="V226" s="581">
        <f>'O4 Summary by Class &amp; Accounts'!W177</f>
        <v>0</v>
      </c>
      <c r="W226" s="581">
        <f>'O4 Summary by Class &amp; Accounts'!X177</f>
        <v>0</v>
      </c>
      <c r="X226" s="583">
        <f t="shared" si="41"/>
        <v>0</v>
      </c>
      <c r="Y226" s="581"/>
      <c r="Z226" s="581"/>
      <c r="AA226" s="581"/>
      <c r="AB226" s="581"/>
      <c r="AC226" s="581"/>
      <c r="AD226" s="581"/>
      <c r="AE226" s="581"/>
      <c r="AF226" s="581"/>
      <c r="AG226" s="581"/>
      <c r="AH226" s="581"/>
      <c r="AI226" s="581"/>
      <c r="AJ226" s="581"/>
      <c r="AK226" s="581"/>
      <c r="AL226" s="581"/>
      <c r="AM226" s="581"/>
      <c r="AN226" s="581"/>
      <c r="AO226" s="581"/>
      <c r="AP226" s="581"/>
      <c r="AQ226" s="581"/>
      <c r="AR226" s="581"/>
      <c r="AS226" s="744"/>
      <c r="AV226" s="1640" t="s">
        <v>5</v>
      </c>
    </row>
    <row r="227" spans="1:48" s="603" customFormat="1" ht="25.5" x14ac:dyDescent="0.2">
      <c r="A227" s="1041">
        <v>5425</v>
      </c>
      <c r="B227" s="1047" t="s">
        <v>38</v>
      </c>
      <c r="C227" s="583">
        <f t="shared" si="40"/>
        <v>0</v>
      </c>
      <c r="D227" s="581">
        <f>'O4 Summary by Class &amp; Accounts'!E178</f>
        <v>0</v>
      </c>
      <c r="E227" s="581">
        <f>'O4 Summary by Class &amp; Accounts'!F178</f>
        <v>0</v>
      </c>
      <c r="F227" s="581">
        <f>'O4 Summary by Class &amp; Accounts'!G178</f>
        <v>0</v>
      </c>
      <c r="G227" s="581">
        <f>'O4 Summary by Class &amp; Accounts'!H178</f>
        <v>0</v>
      </c>
      <c r="H227" s="581">
        <f>'O4 Summary by Class &amp; Accounts'!I178</f>
        <v>0</v>
      </c>
      <c r="I227" s="581">
        <f>'O4 Summary by Class &amp; Accounts'!J178</f>
        <v>0</v>
      </c>
      <c r="J227" s="581">
        <f>'O4 Summary by Class &amp; Accounts'!K178</f>
        <v>0</v>
      </c>
      <c r="K227" s="581">
        <f>'O4 Summary by Class &amp; Accounts'!L178</f>
        <v>0</v>
      </c>
      <c r="L227" s="581">
        <f>'O4 Summary by Class &amp; Accounts'!M178</f>
        <v>0</v>
      </c>
      <c r="M227" s="581">
        <f>'O4 Summary by Class &amp; Accounts'!N178</f>
        <v>0</v>
      </c>
      <c r="N227" s="581">
        <f>'O4 Summary by Class &amp; Accounts'!O178</f>
        <v>0</v>
      </c>
      <c r="O227" s="581">
        <f>'O4 Summary by Class &amp; Accounts'!P178</f>
        <v>0</v>
      </c>
      <c r="P227" s="581">
        <f>'O4 Summary by Class &amp; Accounts'!Q178</f>
        <v>0</v>
      </c>
      <c r="Q227" s="581">
        <f>'O4 Summary by Class &amp; Accounts'!R178</f>
        <v>0</v>
      </c>
      <c r="R227" s="581">
        <f>'O4 Summary by Class &amp; Accounts'!S178</f>
        <v>0</v>
      </c>
      <c r="S227" s="581">
        <f>'O4 Summary by Class &amp; Accounts'!T178</f>
        <v>0</v>
      </c>
      <c r="T227" s="581">
        <f>'O4 Summary by Class &amp; Accounts'!U178</f>
        <v>0</v>
      </c>
      <c r="U227" s="581">
        <f>'O4 Summary by Class &amp; Accounts'!V178</f>
        <v>0</v>
      </c>
      <c r="V227" s="581">
        <f>'O4 Summary by Class &amp; Accounts'!W178</f>
        <v>0</v>
      </c>
      <c r="W227" s="581">
        <f>'O4 Summary by Class &amp; Accounts'!X178</f>
        <v>0</v>
      </c>
      <c r="X227" s="583">
        <f t="shared" si="41"/>
        <v>0</v>
      </c>
      <c r="Y227" s="581"/>
      <c r="Z227" s="581"/>
      <c r="AA227" s="581"/>
      <c r="AB227" s="581"/>
      <c r="AC227" s="581"/>
      <c r="AD227" s="581"/>
      <c r="AE227" s="581"/>
      <c r="AF227" s="581"/>
      <c r="AG227" s="581"/>
      <c r="AH227" s="581"/>
      <c r="AI227" s="581"/>
      <c r="AJ227" s="581"/>
      <c r="AK227" s="581"/>
      <c r="AL227" s="581"/>
      <c r="AM227" s="581"/>
      <c r="AN227" s="581"/>
      <c r="AO227" s="581"/>
      <c r="AP227" s="581"/>
      <c r="AQ227" s="581"/>
      <c r="AR227" s="581"/>
      <c r="AS227" s="744"/>
      <c r="AV227" s="1640" t="s">
        <v>1082</v>
      </c>
    </row>
    <row r="228" spans="1:48" s="603" customFormat="1" ht="12.75" x14ac:dyDescent="0.2">
      <c r="A228" s="1041">
        <v>5505</v>
      </c>
      <c r="B228" s="1047" t="s">
        <v>1531</v>
      </c>
      <c r="C228" s="583">
        <f>SUM(D228:W228)</f>
        <v>0</v>
      </c>
      <c r="D228" s="581">
        <f>'O4 Summary by Class &amp; Accounts'!E179</f>
        <v>0</v>
      </c>
      <c r="E228" s="581">
        <f>'O4 Summary by Class &amp; Accounts'!F179</f>
        <v>0</v>
      </c>
      <c r="F228" s="581">
        <f>'O4 Summary by Class &amp; Accounts'!G179</f>
        <v>0</v>
      </c>
      <c r="G228" s="581">
        <f>'O4 Summary by Class &amp; Accounts'!H179</f>
        <v>0</v>
      </c>
      <c r="H228" s="581">
        <f>'O4 Summary by Class &amp; Accounts'!I179</f>
        <v>0</v>
      </c>
      <c r="I228" s="581">
        <f>'O4 Summary by Class &amp; Accounts'!J179</f>
        <v>0</v>
      </c>
      <c r="J228" s="581">
        <f>'O4 Summary by Class &amp; Accounts'!K179</f>
        <v>0</v>
      </c>
      <c r="K228" s="581">
        <f>'O4 Summary by Class &amp; Accounts'!L179</f>
        <v>0</v>
      </c>
      <c r="L228" s="581">
        <f>'O4 Summary by Class &amp; Accounts'!M179</f>
        <v>0</v>
      </c>
      <c r="M228" s="581">
        <f>'O4 Summary by Class &amp; Accounts'!N179</f>
        <v>0</v>
      </c>
      <c r="N228" s="581">
        <f>'O4 Summary by Class &amp; Accounts'!O179</f>
        <v>0</v>
      </c>
      <c r="O228" s="581">
        <f>'O4 Summary by Class &amp; Accounts'!P179</f>
        <v>0</v>
      </c>
      <c r="P228" s="581">
        <f>'O4 Summary by Class &amp; Accounts'!Q179</f>
        <v>0</v>
      </c>
      <c r="Q228" s="581">
        <f>'O4 Summary by Class &amp; Accounts'!R179</f>
        <v>0</v>
      </c>
      <c r="R228" s="581">
        <f>'O4 Summary by Class &amp; Accounts'!S179</f>
        <v>0</v>
      </c>
      <c r="S228" s="581">
        <f>'O4 Summary by Class &amp; Accounts'!T179</f>
        <v>0</v>
      </c>
      <c r="T228" s="581">
        <f>'O4 Summary by Class &amp; Accounts'!U179</f>
        <v>0</v>
      </c>
      <c r="U228" s="581">
        <f>'O4 Summary by Class &amp; Accounts'!V179</f>
        <v>0</v>
      </c>
      <c r="V228" s="581">
        <f>'O4 Summary by Class &amp; Accounts'!W179</f>
        <v>0</v>
      </c>
      <c r="W228" s="581">
        <f>'O4 Summary by Class &amp; Accounts'!X179</f>
        <v>0</v>
      </c>
      <c r="X228" s="583">
        <f>SUM(D228:W228)</f>
        <v>0</v>
      </c>
      <c r="Y228" s="581"/>
      <c r="Z228" s="581"/>
      <c r="AA228" s="581"/>
      <c r="AB228" s="581"/>
      <c r="AC228" s="581"/>
      <c r="AD228" s="581"/>
      <c r="AE228" s="581"/>
      <c r="AF228" s="581"/>
      <c r="AG228" s="581"/>
      <c r="AH228" s="581"/>
      <c r="AI228" s="581"/>
      <c r="AJ228" s="581"/>
      <c r="AK228" s="581"/>
      <c r="AL228" s="581"/>
      <c r="AM228" s="581"/>
      <c r="AN228" s="581"/>
      <c r="AO228" s="581"/>
      <c r="AP228" s="581"/>
      <c r="AQ228" s="581"/>
      <c r="AR228" s="581"/>
      <c r="AS228" s="744"/>
      <c r="AV228" s="1640" t="s">
        <v>1082</v>
      </c>
    </row>
    <row r="229" spans="1:48" s="603" customFormat="1" ht="12.75" x14ac:dyDescent="0.2">
      <c r="A229" s="1041">
        <v>5510</v>
      </c>
      <c r="B229" s="1047" t="s">
        <v>1584</v>
      </c>
      <c r="C229" s="583">
        <f>SUM(D229:W229)</f>
        <v>0</v>
      </c>
      <c r="D229" s="581">
        <f>'O4 Summary by Class &amp; Accounts'!E180</f>
        <v>0</v>
      </c>
      <c r="E229" s="581">
        <f>'O4 Summary by Class &amp; Accounts'!F180</f>
        <v>0</v>
      </c>
      <c r="F229" s="581">
        <f>'O4 Summary by Class &amp; Accounts'!G180</f>
        <v>0</v>
      </c>
      <c r="G229" s="581">
        <f>'O4 Summary by Class &amp; Accounts'!H180</f>
        <v>0</v>
      </c>
      <c r="H229" s="581">
        <f>'O4 Summary by Class &amp; Accounts'!I180</f>
        <v>0</v>
      </c>
      <c r="I229" s="581">
        <f>'O4 Summary by Class &amp; Accounts'!J180</f>
        <v>0</v>
      </c>
      <c r="J229" s="581">
        <f>'O4 Summary by Class &amp; Accounts'!K180</f>
        <v>0</v>
      </c>
      <c r="K229" s="581">
        <f>'O4 Summary by Class &amp; Accounts'!L180</f>
        <v>0</v>
      </c>
      <c r="L229" s="581">
        <f>'O4 Summary by Class &amp; Accounts'!M180</f>
        <v>0</v>
      </c>
      <c r="M229" s="581">
        <f>'O4 Summary by Class &amp; Accounts'!N180</f>
        <v>0</v>
      </c>
      <c r="N229" s="581">
        <f>'O4 Summary by Class &amp; Accounts'!O180</f>
        <v>0</v>
      </c>
      <c r="O229" s="581">
        <f>'O4 Summary by Class &amp; Accounts'!P180</f>
        <v>0</v>
      </c>
      <c r="P229" s="581">
        <f>'O4 Summary by Class &amp; Accounts'!Q180</f>
        <v>0</v>
      </c>
      <c r="Q229" s="581">
        <f>'O4 Summary by Class &amp; Accounts'!R180</f>
        <v>0</v>
      </c>
      <c r="R229" s="581">
        <f>'O4 Summary by Class &amp; Accounts'!S180</f>
        <v>0</v>
      </c>
      <c r="S229" s="581">
        <f>'O4 Summary by Class &amp; Accounts'!T180</f>
        <v>0</v>
      </c>
      <c r="T229" s="581">
        <f>'O4 Summary by Class &amp; Accounts'!U180</f>
        <v>0</v>
      </c>
      <c r="U229" s="581">
        <f>'O4 Summary by Class &amp; Accounts'!V180</f>
        <v>0</v>
      </c>
      <c r="V229" s="581">
        <f>'O4 Summary by Class &amp; Accounts'!W180</f>
        <v>0</v>
      </c>
      <c r="W229" s="581">
        <f>'O4 Summary by Class &amp; Accounts'!X180</f>
        <v>0</v>
      </c>
      <c r="X229" s="583">
        <f>SUM(D229:W229)</f>
        <v>0</v>
      </c>
      <c r="Y229" s="581"/>
      <c r="Z229" s="581"/>
      <c r="AA229" s="581"/>
      <c r="AB229" s="581"/>
      <c r="AC229" s="581"/>
      <c r="AD229" s="581"/>
      <c r="AE229" s="581"/>
      <c r="AF229" s="581"/>
      <c r="AG229" s="581"/>
      <c r="AH229" s="581"/>
      <c r="AI229" s="581"/>
      <c r="AJ229" s="581"/>
      <c r="AK229" s="581"/>
      <c r="AL229" s="581"/>
      <c r="AM229" s="581"/>
      <c r="AN229" s="581"/>
      <c r="AO229" s="581"/>
      <c r="AP229" s="581"/>
      <c r="AQ229" s="581"/>
      <c r="AR229" s="581"/>
      <c r="AS229" s="744"/>
      <c r="AV229" s="1640" t="s">
        <v>1082</v>
      </c>
    </row>
    <row r="230" spans="1:48" s="603" customFormat="1" ht="12.75" x14ac:dyDescent="0.2">
      <c r="A230" s="1041">
        <v>5515</v>
      </c>
      <c r="B230" s="1047" t="s">
        <v>1585</v>
      </c>
      <c r="C230" s="583">
        <f>SUM(D230:W230)</f>
        <v>0</v>
      </c>
      <c r="D230" s="581">
        <f>'O4 Summary by Class &amp; Accounts'!E181</f>
        <v>0</v>
      </c>
      <c r="E230" s="581">
        <f>'O4 Summary by Class &amp; Accounts'!F181</f>
        <v>0</v>
      </c>
      <c r="F230" s="581">
        <f>'O4 Summary by Class &amp; Accounts'!G181</f>
        <v>0</v>
      </c>
      <c r="G230" s="581">
        <f>'O4 Summary by Class &amp; Accounts'!H181</f>
        <v>0</v>
      </c>
      <c r="H230" s="581">
        <f>'O4 Summary by Class &amp; Accounts'!I181</f>
        <v>0</v>
      </c>
      <c r="I230" s="581">
        <f>'O4 Summary by Class &amp; Accounts'!J181</f>
        <v>0</v>
      </c>
      <c r="J230" s="581">
        <f>'O4 Summary by Class &amp; Accounts'!K181</f>
        <v>0</v>
      </c>
      <c r="K230" s="581">
        <f>'O4 Summary by Class &amp; Accounts'!L181</f>
        <v>0</v>
      </c>
      <c r="L230" s="581">
        <f>'O4 Summary by Class &amp; Accounts'!M181</f>
        <v>0</v>
      </c>
      <c r="M230" s="581">
        <f>'O4 Summary by Class &amp; Accounts'!N181</f>
        <v>0</v>
      </c>
      <c r="N230" s="581">
        <f>'O4 Summary by Class &amp; Accounts'!O181</f>
        <v>0</v>
      </c>
      <c r="O230" s="581">
        <f>'O4 Summary by Class &amp; Accounts'!P181</f>
        <v>0</v>
      </c>
      <c r="P230" s="581">
        <f>'O4 Summary by Class &amp; Accounts'!Q181</f>
        <v>0</v>
      </c>
      <c r="Q230" s="581">
        <f>'O4 Summary by Class &amp; Accounts'!R181</f>
        <v>0</v>
      </c>
      <c r="R230" s="581">
        <f>'O4 Summary by Class &amp; Accounts'!S181</f>
        <v>0</v>
      </c>
      <c r="S230" s="581">
        <f>'O4 Summary by Class &amp; Accounts'!T181</f>
        <v>0</v>
      </c>
      <c r="T230" s="581">
        <f>'O4 Summary by Class &amp; Accounts'!U181</f>
        <v>0</v>
      </c>
      <c r="U230" s="581">
        <f>'O4 Summary by Class &amp; Accounts'!V181</f>
        <v>0</v>
      </c>
      <c r="V230" s="581">
        <f>'O4 Summary by Class &amp; Accounts'!W181</f>
        <v>0</v>
      </c>
      <c r="W230" s="581">
        <f>'O4 Summary by Class &amp; Accounts'!X181</f>
        <v>0</v>
      </c>
      <c r="X230" s="583">
        <f>SUM(D230:W230)</f>
        <v>0</v>
      </c>
      <c r="Y230" s="581"/>
      <c r="Z230" s="581"/>
      <c r="AA230" s="581"/>
      <c r="AB230" s="581"/>
      <c r="AC230" s="581"/>
      <c r="AD230" s="581"/>
      <c r="AE230" s="581"/>
      <c r="AF230" s="581"/>
      <c r="AG230" s="581"/>
      <c r="AH230" s="581"/>
      <c r="AI230" s="581"/>
      <c r="AJ230" s="581"/>
      <c r="AK230" s="581"/>
      <c r="AL230" s="581"/>
      <c r="AM230" s="581"/>
      <c r="AN230" s="581"/>
      <c r="AO230" s="581"/>
      <c r="AP230" s="581"/>
      <c r="AQ230" s="581"/>
      <c r="AR230" s="581"/>
      <c r="AS230" s="744"/>
      <c r="AV230" s="1640" t="s">
        <v>1082</v>
      </c>
    </row>
    <row r="231" spans="1:48" s="603" customFormat="1" ht="12.75" x14ac:dyDescent="0.2">
      <c r="A231" s="1041">
        <v>5520</v>
      </c>
      <c r="B231" s="1047" t="s">
        <v>1586</v>
      </c>
      <c r="C231" s="583">
        <f>SUM(D231:W231)</f>
        <v>0</v>
      </c>
      <c r="D231" s="581">
        <f>'O4 Summary by Class &amp; Accounts'!E182</f>
        <v>0</v>
      </c>
      <c r="E231" s="581">
        <f>'O4 Summary by Class &amp; Accounts'!F182</f>
        <v>0</v>
      </c>
      <c r="F231" s="581">
        <f>'O4 Summary by Class &amp; Accounts'!G182</f>
        <v>0</v>
      </c>
      <c r="G231" s="581">
        <f>'O4 Summary by Class &amp; Accounts'!H182</f>
        <v>0</v>
      </c>
      <c r="H231" s="581">
        <f>'O4 Summary by Class &amp; Accounts'!I182</f>
        <v>0</v>
      </c>
      <c r="I231" s="581">
        <f>'O4 Summary by Class &amp; Accounts'!J182</f>
        <v>0</v>
      </c>
      <c r="J231" s="581">
        <f>'O4 Summary by Class &amp; Accounts'!K182</f>
        <v>0</v>
      </c>
      <c r="K231" s="581">
        <f>'O4 Summary by Class &amp; Accounts'!L182</f>
        <v>0</v>
      </c>
      <c r="L231" s="581">
        <f>'O4 Summary by Class &amp; Accounts'!M182</f>
        <v>0</v>
      </c>
      <c r="M231" s="581">
        <f>'O4 Summary by Class &amp; Accounts'!N182</f>
        <v>0</v>
      </c>
      <c r="N231" s="581">
        <f>'O4 Summary by Class &amp; Accounts'!O182</f>
        <v>0</v>
      </c>
      <c r="O231" s="581">
        <f>'O4 Summary by Class &amp; Accounts'!P182</f>
        <v>0</v>
      </c>
      <c r="P231" s="581">
        <f>'O4 Summary by Class &amp; Accounts'!Q182</f>
        <v>0</v>
      </c>
      <c r="Q231" s="581">
        <f>'O4 Summary by Class &amp; Accounts'!R182</f>
        <v>0</v>
      </c>
      <c r="R231" s="581">
        <f>'O4 Summary by Class &amp; Accounts'!S182</f>
        <v>0</v>
      </c>
      <c r="S231" s="581">
        <f>'O4 Summary by Class &amp; Accounts'!T182</f>
        <v>0</v>
      </c>
      <c r="T231" s="581">
        <f>'O4 Summary by Class &amp; Accounts'!U182</f>
        <v>0</v>
      </c>
      <c r="U231" s="581">
        <f>'O4 Summary by Class &amp; Accounts'!V182</f>
        <v>0</v>
      </c>
      <c r="V231" s="581">
        <f>'O4 Summary by Class &amp; Accounts'!W182</f>
        <v>0</v>
      </c>
      <c r="W231" s="581">
        <f>'O4 Summary by Class &amp; Accounts'!X182</f>
        <v>0</v>
      </c>
      <c r="X231" s="583">
        <f>SUM(D231:W231)</f>
        <v>0</v>
      </c>
      <c r="Y231" s="581"/>
      <c r="Z231" s="581"/>
      <c r="AA231" s="581"/>
      <c r="AB231" s="581"/>
      <c r="AC231" s="581"/>
      <c r="AD231" s="581"/>
      <c r="AE231" s="581"/>
      <c r="AF231" s="581"/>
      <c r="AG231" s="581"/>
      <c r="AH231" s="581"/>
      <c r="AI231" s="581"/>
      <c r="AJ231" s="581"/>
      <c r="AK231" s="581"/>
      <c r="AL231" s="581"/>
      <c r="AM231" s="581"/>
      <c r="AN231" s="581"/>
      <c r="AO231" s="581"/>
      <c r="AP231" s="581"/>
      <c r="AQ231" s="581"/>
      <c r="AR231" s="581"/>
      <c r="AS231" s="744"/>
      <c r="AV231" s="1640" t="s">
        <v>1082</v>
      </c>
    </row>
    <row r="232" spans="1:48" s="603" customFormat="1" ht="12.75" x14ac:dyDescent="0.2">
      <c r="A232" s="1041">
        <v>5605</v>
      </c>
      <c r="B232" s="1047" t="s">
        <v>1587</v>
      </c>
      <c r="C232" s="583">
        <f t="shared" si="40"/>
        <v>1151572.6600000004</v>
      </c>
      <c r="D232" s="581">
        <f>'O4 Summary by Class &amp; Accounts'!E183</f>
        <v>786729.559251828</v>
      </c>
      <c r="E232" s="581">
        <f>'O4 Summary by Class &amp; Accounts'!F183</f>
        <v>149552.88047661111</v>
      </c>
      <c r="F232" s="581">
        <f>'O4 Summary by Class &amp; Accounts'!G183</f>
        <v>191630.95614396469</v>
      </c>
      <c r="G232" s="581">
        <f>'O4 Summary by Class &amp; Accounts'!H183</f>
        <v>0</v>
      </c>
      <c r="H232" s="581">
        <f>'O4 Summary by Class &amp; Accounts'!I183</f>
        <v>0</v>
      </c>
      <c r="I232" s="581">
        <f>'O4 Summary by Class &amp; Accounts'!J183</f>
        <v>0</v>
      </c>
      <c r="J232" s="581">
        <f>'O4 Summary by Class &amp; Accounts'!K183</f>
        <v>19251.115360534739</v>
      </c>
      <c r="K232" s="581">
        <f>'O4 Summary by Class &amp; Accounts'!L183</f>
        <v>2294.80643144753</v>
      </c>
      <c r="L232" s="581">
        <f>'O4 Summary by Class &amp; Accounts'!M183</f>
        <v>2113.3423356140793</v>
      </c>
      <c r="M232" s="581">
        <f>'O4 Summary by Class &amp; Accounts'!N183</f>
        <v>0</v>
      </c>
      <c r="N232" s="581">
        <f>'O4 Summary by Class &amp; Accounts'!O183</f>
        <v>0</v>
      </c>
      <c r="O232" s="581">
        <f>'O4 Summary by Class &amp; Accounts'!P183</f>
        <v>0</v>
      </c>
      <c r="P232" s="581">
        <f>'O4 Summary by Class &amp; Accounts'!Q183</f>
        <v>0</v>
      </c>
      <c r="Q232" s="581">
        <f>'O4 Summary by Class &amp; Accounts'!R183</f>
        <v>0</v>
      </c>
      <c r="R232" s="581">
        <f>'O4 Summary by Class &amp; Accounts'!S183</f>
        <v>0</v>
      </c>
      <c r="S232" s="581">
        <f>'O4 Summary by Class &amp; Accounts'!T183</f>
        <v>0</v>
      </c>
      <c r="T232" s="581">
        <f>'O4 Summary by Class &amp; Accounts'!U183</f>
        <v>0</v>
      </c>
      <c r="U232" s="581">
        <f>'O4 Summary by Class &amp; Accounts'!V183</f>
        <v>0</v>
      </c>
      <c r="V232" s="581">
        <f>'O4 Summary by Class &amp; Accounts'!W183</f>
        <v>0</v>
      </c>
      <c r="W232" s="581">
        <f>'O4 Summary by Class &amp; Accounts'!X183</f>
        <v>0</v>
      </c>
      <c r="X232" s="583">
        <f t="shared" si="41"/>
        <v>1151572.6600000004</v>
      </c>
      <c r="Y232" s="581"/>
      <c r="Z232" s="581"/>
      <c r="AA232" s="581"/>
      <c r="AB232" s="581"/>
      <c r="AC232" s="581"/>
      <c r="AD232" s="581"/>
      <c r="AE232" s="581"/>
      <c r="AF232" s="581"/>
      <c r="AG232" s="581"/>
      <c r="AH232" s="581"/>
      <c r="AI232" s="581"/>
      <c r="AJ232" s="581"/>
      <c r="AK232" s="581"/>
      <c r="AL232" s="581"/>
      <c r="AM232" s="581"/>
      <c r="AN232" s="581"/>
      <c r="AO232" s="581"/>
      <c r="AP232" s="581"/>
      <c r="AQ232" s="581"/>
      <c r="AR232" s="581"/>
      <c r="AS232" s="744"/>
      <c r="AV232" s="1640" t="s">
        <v>1082</v>
      </c>
    </row>
    <row r="233" spans="1:48" s="603" customFormat="1" ht="12.75" x14ac:dyDescent="0.2">
      <c r="A233" s="1041">
        <v>5610</v>
      </c>
      <c r="B233" s="1047" t="s">
        <v>1588</v>
      </c>
      <c r="C233" s="583">
        <f t="shared" si="40"/>
        <v>727902.53000000014</v>
      </c>
      <c r="D233" s="581">
        <f>'O4 Summary by Class &amp; Accounts'!E184</f>
        <v>497287.28068725648</v>
      </c>
      <c r="E233" s="581">
        <f>'O4 Summary by Class &amp; Accounts'!F184</f>
        <v>94531.52532095791</v>
      </c>
      <c r="F233" s="581">
        <f>'O4 Summary by Class &amp; Accounts'!G184</f>
        <v>121128.83767448158</v>
      </c>
      <c r="G233" s="581">
        <f>'O4 Summary by Class &amp; Accounts'!H184</f>
        <v>0</v>
      </c>
      <c r="H233" s="581">
        <f>'O4 Summary by Class &amp; Accounts'!I184</f>
        <v>0</v>
      </c>
      <c r="I233" s="581">
        <f>'O4 Summary by Class &amp; Accounts'!J184</f>
        <v>0</v>
      </c>
      <c r="J233" s="581">
        <f>'O4 Summary by Class &amp; Accounts'!K184</f>
        <v>12168.520548460312</v>
      </c>
      <c r="K233" s="581">
        <f>'O4 Summary by Class &amp; Accounts'!L184</f>
        <v>1450.5340959648424</v>
      </c>
      <c r="L233" s="581">
        <f>'O4 Summary by Class &amp; Accounts'!M184</f>
        <v>1335.8316728790676</v>
      </c>
      <c r="M233" s="581">
        <f>'O4 Summary by Class &amp; Accounts'!N184</f>
        <v>0</v>
      </c>
      <c r="N233" s="581">
        <f>'O4 Summary by Class &amp; Accounts'!O184</f>
        <v>0</v>
      </c>
      <c r="O233" s="581">
        <f>'O4 Summary by Class &amp; Accounts'!P184</f>
        <v>0</v>
      </c>
      <c r="P233" s="581">
        <f>'O4 Summary by Class &amp; Accounts'!Q184</f>
        <v>0</v>
      </c>
      <c r="Q233" s="581">
        <f>'O4 Summary by Class &amp; Accounts'!R184</f>
        <v>0</v>
      </c>
      <c r="R233" s="581">
        <f>'O4 Summary by Class &amp; Accounts'!S184</f>
        <v>0</v>
      </c>
      <c r="S233" s="581">
        <f>'O4 Summary by Class &amp; Accounts'!T184</f>
        <v>0</v>
      </c>
      <c r="T233" s="581">
        <f>'O4 Summary by Class &amp; Accounts'!U184</f>
        <v>0</v>
      </c>
      <c r="U233" s="581">
        <f>'O4 Summary by Class &amp; Accounts'!V184</f>
        <v>0</v>
      </c>
      <c r="V233" s="581">
        <f>'O4 Summary by Class &amp; Accounts'!W184</f>
        <v>0</v>
      </c>
      <c r="W233" s="581">
        <f>'O4 Summary by Class &amp; Accounts'!X184</f>
        <v>0</v>
      </c>
      <c r="X233" s="583">
        <f t="shared" si="41"/>
        <v>727902.53000000014</v>
      </c>
      <c r="Y233" s="581"/>
      <c r="Z233" s="581"/>
      <c r="AA233" s="581"/>
      <c r="AB233" s="581"/>
      <c r="AC233" s="581"/>
      <c r="AD233" s="581"/>
      <c r="AE233" s="581"/>
      <c r="AF233" s="581"/>
      <c r="AG233" s="581"/>
      <c r="AH233" s="581"/>
      <c r="AI233" s="581"/>
      <c r="AJ233" s="581"/>
      <c r="AK233" s="581"/>
      <c r="AL233" s="581"/>
      <c r="AM233" s="581"/>
      <c r="AN233" s="581"/>
      <c r="AO233" s="581"/>
      <c r="AP233" s="581"/>
      <c r="AQ233" s="581"/>
      <c r="AR233" s="581"/>
      <c r="AS233" s="744"/>
      <c r="AV233" s="1640" t="s">
        <v>1082</v>
      </c>
    </row>
    <row r="234" spans="1:48" s="603" customFormat="1" ht="12.75" x14ac:dyDescent="0.2">
      <c r="A234" s="1041">
        <v>5615</v>
      </c>
      <c r="B234" s="1047" t="s">
        <v>1589</v>
      </c>
      <c r="C234" s="583">
        <f t="shared" si="40"/>
        <v>551909.44999999995</v>
      </c>
      <c r="D234" s="581">
        <f>'O4 Summary by Class &amp; Accounts'!E185</f>
        <v>377052.61111827608</v>
      </c>
      <c r="E234" s="581">
        <f>'O4 Summary by Class &amp; Accounts'!F185</f>
        <v>71675.588416420185</v>
      </c>
      <c r="F234" s="581">
        <f>'O4 Summary by Class &amp; Accounts'!G185</f>
        <v>91842.173127303729</v>
      </c>
      <c r="G234" s="581">
        <f>'O4 Summary by Class &amp; Accounts'!H185</f>
        <v>0</v>
      </c>
      <c r="H234" s="581">
        <f>'O4 Summary by Class &amp; Accounts'!I185</f>
        <v>0</v>
      </c>
      <c r="I234" s="581">
        <f>'O4 Summary by Class &amp; Accounts'!J185</f>
        <v>0</v>
      </c>
      <c r="J234" s="581">
        <f>'O4 Summary by Class &amp; Accounts'!K185</f>
        <v>9226.4021712006252</v>
      </c>
      <c r="K234" s="581">
        <f>'O4 Summary by Class &amp; Accounts'!L185</f>
        <v>1099.8223554879021</v>
      </c>
      <c r="L234" s="581">
        <f>'O4 Summary by Class &amp; Accounts'!M185</f>
        <v>1012.8528113115171</v>
      </c>
      <c r="M234" s="581">
        <f>'O4 Summary by Class &amp; Accounts'!N185</f>
        <v>0</v>
      </c>
      <c r="N234" s="581">
        <f>'O4 Summary by Class &amp; Accounts'!O185</f>
        <v>0</v>
      </c>
      <c r="O234" s="581">
        <f>'O4 Summary by Class &amp; Accounts'!P185</f>
        <v>0</v>
      </c>
      <c r="P234" s="581">
        <f>'O4 Summary by Class &amp; Accounts'!Q185</f>
        <v>0</v>
      </c>
      <c r="Q234" s="581">
        <f>'O4 Summary by Class &amp; Accounts'!R185</f>
        <v>0</v>
      </c>
      <c r="R234" s="581">
        <f>'O4 Summary by Class &amp; Accounts'!S185</f>
        <v>0</v>
      </c>
      <c r="S234" s="581">
        <f>'O4 Summary by Class &amp; Accounts'!T185</f>
        <v>0</v>
      </c>
      <c r="T234" s="581">
        <f>'O4 Summary by Class &amp; Accounts'!U185</f>
        <v>0</v>
      </c>
      <c r="U234" s="581">
        <f>'O4 Summary by Class &amp; Accounts'!V185</f>
        <v>0</v>
      </c>
      <c r="V234" s="581">
        <f>'O4 Summary by Class &amp; Accounts'!W185</f>
        <v>0</v>
      </c>
      <c r="W234" s="581">
        <f>'O4 Summary by Class &amp; Accounts'!X185</f>
        <v>0</v>
      </c>
      <c r="X234" s="583">
        <f t="shared" si="41"/>
        <v>551909.44999999995</v>
      </c>
      <c r="Y234" s="581"/>
      <c r="Z234" s="581"/>
      <c r="AA234" s="581"/>
      <c r="AB234" s="581"/>
      <c r="AC234" s="581"/>
      <c r="AD234" s="581"/>
      <c r="AE234" s="581"/>
      <c r="AF234" s="581"/>
      <c r="AG234" s="581"/>
      <c r="AH234" s="581"/>
      <c r="AI234" s="581"/>
      <c r="AJ234" s="581"/>
      <c r="AK234" s="581"/>
      <c r="AL234" s="581"/>
      <c r="AM234" s="581"/>
      <c r="AN234" s="581"/>
      <c r="AO234" s="581"/>
      <c r="AP234" s="581"/>
      <c r="AQ234" s="581"/>
      <c r="AR234" s="581"/>
      <c r="AS234" s="744"/>
      <c r="AV234" s="1640" t="s">
        <v>1082</v>
      </c>
    </row>
    <row r="235" spans="1:48" s="603" customFormat="1" ht="12.75" x14ac:dyDescent="0.2">
      <c r="A235" s="1041">
        <v>5620</v>
      </c>
      <c r="B235" s="1047" t="s">
        <v>296</v>
      </c>
      <c r="C235" s="583">
        <f t="shared" si="40"/>
        <v>73635.890000000014</v>
      </c>
      <c r="D235" s="581">
        <f>'O4 Summary by Class &amp; Accounts'!E186</f>
        <v>50306.448995425169</v>
      </c>
      <c r="E235" s="581">
        <f>'O4 Summary by Class &amp; Accounts'!F186</f>
        <v>9562.9740427832712</v>
      </c>
      <c r="F235" s="581">
        <f>'O4 Summary by Class &amp; Accounts'!G186</f>
        <v>12253.604568218743</v>
      </c>
      <c r="G235" s="581">
        <f>'O4 Summary by Class &amp; Accounts'!H186</f>
        <v>0</v>
      </c>
      <c r="H235" s="581">
        <f>'O4 Summary by Class &amp; Accounts'!I186</f>
        <v>0</v>
      </c>
      <c r="I235" s="581">
        <f>'O4 Summary by Class &amp; Accounts'!J186</f>
        <v>0</v>
      </c>
      <c r="J235" s="581">
        <f>'O4 Summary by Class &amp; Accounts'!K186</f>
        <v>1230.9887706657141</v>
      </c>
      <c r="K235" s="581">
        <f>'O4 Summary by Class &amp; Accounts'!L186</f>
        <v>146.7385600812743</v>
      </c>
      <c r="L235" s="581">
        <f>'O4 Summary by Class &amp; Accounts'!M186</f>
        <v>135.13506282584152</v>
      </c>
      <c r="M235" s="581">
        <f>'O4 Summary by Class &amp; Accounts'!N186</f>
        <v>0</v>
      </c>
      <c r="N235" s="581">
        <f>'O4 Summary by Class &amp; Accounts'!O186</f>
        <v>0</v>
      </c>
      <c r="O235" s="581">
        <f>'O4 Summary by Class &amp; Accounts'!P186</f>
        <v>0</v>
      </c>
      <c r="P235" s="581">
        <f>'O4 Summary by Class &amp; Accounts'!Q186</f>
        <v>0</v>
      </c>
      <c r="Q235" s="581">
        <f>'O4 Summary by Class &amp; Accounts'!R186</f>
        <v>0</v>
      </c>
      <c r="R235" s="581">
        <f>'O4 Summary by Class &amp; Accounts'!S186</f>
        <v>0</v>
      </c>
      <c r="S235" s="581">
        <f>'O4 Summary by Class &amp; Accounts'!T186</f>
        <v>0</v>
      </c>
      <c r="T235" s="581">
        <f>'O4 Summary by Class &amp; Accounts'!U186</f>
        <v>0</v>
      </c>
      <c r="U235" s="581">
        <f>'O4 Summary by Class &amp; Accounts'!V186</f>
        <v>0</v>
      </c>
      <c r="V235" s="581">
        <f>'O4 Summary by Class &amp; Accounts'!W186</f>
        <v>0</v>
      </c>
      <c r="W235" s="581">
        <f>'O4 Summary by Class &amp; Accounts'!X186</f>
        <v>0</v>
      </c>
      <c r="X235" s="583">
        <f t="shared" si="41"/>
        <v>73635.890000000014</v>
      </c>
      <c r="Y235" s="581"/>
      <c r="Z235" s="581"/>
      <c r="AA235" s="581"/>
      <c r="AB235" s="581"/>
      <c r="AC235" s="581"/>
      <c r="AD235" s="581"/>
      <c r="AE235" s="581"/>
      <c r="AF235" s="581"/>
      <c r="AG235" s="581"/>
      <c r="AH235" s="581"/>
      <c r="AI235" s="581"/>
      <c r="AJ235" s="581"/>
      <c r="AK235" s="581"/>
      <c r="AL235" s="581"/>
      <c r="AM235" s="581"/>
      <c r="AN235" s="581"/>
      <c r="AO235" s="581"/>
      <c r="AP235" s="581"/>
      <c r="AQ235" s="581"/>
      <c r="AR235" s="581"/>
      <c r="AS235" s="744"/>
      <c r="AV235" s="1640" t="s">
        <v>1082</v>
      </c>
    </row>
    <row r="236" spans="1:48" s="603" customFormat="1" ht="12.75" x14ac:dyDescent="0.2">
      <c r="A236" s="1041">
        <v>5625</v>
      </c>
      <c r="B236" s="1047" t="s">
        <v>1135</v>
      </c>
      <c r="C236" s="583">
        <f t="shared" si="40"/>
        <v>0</v>
      </c>
      <c r="D236" s="581">
        <f>'O4 Summary by Class &amp; Accounts'!E187</f>
        <v>0</v>
      </c>
      <c r="E236" s="581">
        <f>'O4 Summary by Class &amp; Accounts'!F187</f>
        <v>0</v>
      </c>
      <c r="F236" s="581">
        <f>'O4 Summary by Class &amp; Accounts'!G187</f>
        <v>0</v>
      </c>
      <c r="G236" s="581">
        <f>'O4 Summary by Class &amp; Accounts'!H187</f>
        <v>0</v>
      </c>
      <c r="H236" s="581">
        <f>'O4 Summary by Class &amp; Accounts'!I187</f>
        <v>0</v>
      </c>
      <c r="I236" s="581">
        <f>'O4 Summary by Class &amp; Accounts'!J187</f>
        <v>0</v>
      </c>
      <c r="J236" s="581">
        <f>'O4 Summary by Class &amp; Accounts'!K187</f>
        <v>0</v>
      </c>
      <c r="K236" s="581">
        <f>'O4 Summary by Class &amp; Accounts'!L187</f>
        <v>0</v>
      </c>
      <c r="L236" s="581">
        <f>'O4 Summary by Class &amp; Accounts'!M187</f>
        <v>0</v>
      </c>
      <c r="M236" s="581">
        <f>'O4 Summary by Class &amp; Accounts'!N187</f>
        <v>0</v>
      </c>
      <c r="N236" s="581">
        <f>'O4 Summary by Class &amp; Accounts'!O187</f>
        <v>0</v>
      </c>
      <c r="O236" s="581">
        <f>'O4 Summary by Class &amp; Accounts'!P187</f>
        <v>0</v>
      </c>
      <c r="P236" s="581">
        <f>'O4 Summary by Class &amp; Accounts'!Q187</f>
        <v>0</v>
      </c>
      <c r="Q236" s="581">
        <f>'O4 Summary by Class &amp; Accounts'!R187</f>
        <v>0</v>
      </c>
      <c r="R236" s="581">
        <f>'O4 Summary by Class &amp; Accounts'!S187</f>
        <v>0</v>
      </c>
      <c r="S236" s="581">
        <f>'O4 Summary by Class &amp; Accounts'!T187</f>
        <v>0</v>
      </c>
      <c r="T236" s="581">
        <f>'O4 Summary by Class &amp; Accounts'!U187</f>
        <v>0</v>
      </c>
      <c r="U236" s="581">
        <f>'O4 Summary by Class &amp; Accounts'!V187</f>
        <v>0</v>
      </c>
      <c r="V236" s="581">
        <f>'O4 Summary by Class &amp; Accounts'!W187</f>
        <v>0</v>
      </c>
      <c r="W236" s="581">
        <f>'O4 Summary by Class &amp; Accounts'!X187</f>
        <v>0</v>
      </c>
      <c r="X236" s="583">
        <f t="shared" si="41"/>
        <v>0</v>
      </c>
      <c r="Y236" s="581"/>
      <c r="Z236" s="581"/>
      <c r="AA236" s="581"/>
      <c r="AB236" s="581"/>
      <c r="AC236" s="581"/>
      <c r="AD236" s="581"/>
      <c r="AE236" s="581"/>
      <c r="AF236" s="581"/>
      <c r="AG236" s="581"/>
      <c r="AH236" s="581"/>
      <c r="AI236" s="581"/>
      <c r="AJ236" s="581"/>
      <c r="AK236" s="581"/>
      <c r="AL236" s="581"/>
      <c r="AM236" s="581"/>
      <c r="AN236" s="581"/>
      <c r="AO236" s="581"/>
      <c r="AP236" s="581"/>
      <c r="AQ236" s="581"/>
      <c r="AR236" s="581"/>
      <c r="AS236" s="744"/>
      <c r="AV236" s="1640" t="s">
        <v>1082</v>
      </c>
    </row>
    <row r="237" spans="1:48" s="603" customFormat="1" ht="12.75" x14ac:dyDescent="0.2">
      <c r="A237" s="1041">
        <v>5630</v>
      </c>
      <c r="B237" s="1047" t="s">
        <v>297</v>
      </c>
      <c r="C237" s="583">
        <f t="shared" si="40"/>
        <v>45573.970000000008</v>
      </c>
      <c r="D237" s="581">
        <f>'O4 Summary by Class &amp; Accounts'!E188</f>
        <v>31135.15158605453</v>
      </c>
      <c r="E237" s="581">
        <f>'O4 Summary by Class &amp; Accounts'!F188</f>
        <v>5918.6178388905664</v>
      </c>
      <c r="F237" s="581">
        <f>'O4 Summary by Class &amp; Accounts'!G188</f>
        <v>7583.8752948306046</v>
      </c>
      <c r="G237" s="581">
        <f>'O4 Summary by Class &amp; Accounts'!H188</f>
        <v>0</v>
      </c>
      <c r="H237" s="581">
        <f>'O4 Summary by Class &amp; Accounts'!I188</f>
        <v>0</v>
      </c>
      <c r="I237" s="581">
        <f>'O4 Summary by Class &amp; Accounts'!J188</f>
        <v>0</v>
      </c>
      <c r="J237" s="581">
        <f>'O4 Summary by Class &amp; Accounts'!K188</f>
        <v>761.8709477763648</v>
      </c>
      <c r="K237" s="581">
        <f>'O4 Summary by Class &amp; Accounts'!L188</f>
        <v>90.817924995368344</v>
      </c>
      <c r="L237" s="581">
        <f>'O4 Summary by Class &amp; Accounts'!M188</f>
        <v>83.636407452575327</v>
      </c>
      <c r="M237" s="581">
        <f>'O4 Summary by Class &amp; Accounts'!N188</f>
        <v>0</v>
      </c>
      <c r="N237" s="581">
        <f>'O4 Summary by Class &amp; Accounts'!O188</f>
        <v>0</v>
      </c>
      <c r="O237" s="581">
        <f>'O4 Summary by Class &amp; Accounts'!P188</f>
        <v>0</v>
      </c>
      <c r="P237" s="581">
        <f>'O4 Summary by Class &amp; Accounts'!Q188</f>
        <v>0</v>
      </c>
      <c r="Q237" s="581">
        <f>'O4 Summary by Class &amp; Accounts'!R188</f>
        <v>0</v>
      </c>
      <c r="R237" s="581">
        <f>'O4 Summary by Class &amp; Accounts'!S188</f>
        <v>0</v>
      </c>
      <c r="S237" s="581">
        <f>'O4 Summary by Class &amp; Accounts'!T188</f>
        <v>0</v>
      </c>
      <c r="T237" s="581">
        <f>'O4 Summary by Class &amp; Accounts'!U188</f>
        <v>0</v>
      </c>
      <c r="U237" s="581">
        <f>'O4 Summary by Class &amp; Accounts'!V188</f>
        <v>0</v>
      </c>
      <c r="V237" s="581">
        <f>'O4 Summary by Class &amp; Accounts'!W188</f>
        <v>0</v>
      </c>
      <c r="W237" s="581">
        <f>'O4 Summary by Class &amp; Accounts'!X188</f>
        <v>0</v>
      </c>
      <c r="X237" s="583">
        <f t="shared" si="41"/>
        <v>45573.970000000008</v>
      </c>
      <c r="Y237" s="581"/>
      <c r="Z237" s="581"/>
      <c r="AA237" s="581"/>
      <c r="AB237" s="581"/>
      <c r="AC237" s="581"/>
      <c r="AD237" s="581"/>
      <c r="AE237" s="581"/>
      <c r="AF237" s="581"/>
      <c r="AG237" s="581"/>
      <c r="AH237" s="581"/>
      <c r="AI237" s="581"/>
      <c r="AJ237" s="581"/>
      <c r="AK237" s="581"/>
      <c r="AL237" s="581"/>
      <c r="AM237" s="581"/>
      <c r="AN237" s="581"/>
      <c r="AO237" s="581"/>
      <c r="AP237" s="581"/>
      <c r="AQ237" s="581"/>
      <c r="AR237" s="581"/>
      <c r="AS237" s="744"/>
      <c r="AV237" s="1640" t="s">
        <v>1082</v>
      </c>
    </row>
    <row r="238" spans="1:48" s="603" customFormat="1" ht="12.75" x14ac:dyDescent="0.2">
      <c r="A238" s="1041">
        <v>5635</v>
      </c>
      <c r="B238" s="1047" t="s">
        <v>298</v>
      </c>
      <c r="C238" s="583">
        <f t="shared" si="40"/>
        <v>137180.54999999999</v>
      </c>
      <c r="D238" s="581">
        <f>'O4 Summary by Class &amp; Accounts'!E189</f>
        <v>84870.242159788191</v>
      </c>
      <c r="E238" s="581">
        <f>'O4 Summary by Class &amp; Accounts'!F189</f>
        <v>19522.130524200595</v>
      </c>
      <c r="F238" s="581">
        <f>'O4 Summary by Class &amp; Accounts'!G189</f>
        <v>30359.708729193622</v>
      </c>
      <c r="G238" s="581">
        <f>'O4 Summary by Class &amp; Accounts'!H189</f>
        <v>0</v>
      </c>
      <c r="H238" s="581">
        <f>'O4 Summary by Class &amp; Accounts'!I189</f>
        <v>0</v>
      </c>
      <c r="I238" s="581">
        <f>'O4 Summary by Class &amp; Accounts'!J189</f>
        <v>0</v>
      </c>
      <c r="J238" s="581">
        <f>'O4 Summary by Class &amp; Accounts'!K189</f>
        <v>1987.1012762959974</v>
      </c>
      <c r="K238" s="581">
        <f>'O4 Summary by Class &amp; Accounts'!L189</f>
        <v>239.93076906416286</v>
      </c>
      <c r="L238" s="581">
        <f>'O4 Summary by Class &amp; Accounts'!M189</f>
        <v>201.43654145741482</v>
      </c>
      <c r="M238" s="581">
        <f>'O4 Summary by Class &amp; Accounts'!N189</f>
        <v>0</v>
      </c>
      <c r="N238" s="581">
        <f>'O4 Summary by Class &amp; Accounts'!O189</f>
        <v>0</v>
      </c>
      <c r="O238" s="581">
        <f>'O4 Summary by Class &amp; Accounts'!P189</f>
        <v>0</v>
      </c>
      <c r="P238" s="581">
        <f>'O4 Summary by Class &amp; Accounts'!Q189</f>
        <v>0</v>
      </c>
      <c r="Q238" s="581">
        <f>'O4 Summary by Class &amp; Accounts'!R189</f>
        <v>0</v>
      </c>
      <c r="R238" s="581">
        <f>'O4 Summary by Class &amp; Accounts'!S189</f>
        <v>0</v>
      </c>
      <c r="S238" s="581">
        <f>'O4 Summary by Class &amp; Accounts'!T189</f>
        <v>0</v>
      </c>
      <c r="T238" s="581">
        <f>'O4 Summary by Class &amp; Accounts'!U189</f>
        <v>0</v>
      </c>
      <c r="U238" s="581">
        <f>'O4 Summary by Class &amp; Accounts'!V189</f>
        <v>0</v>
      </c>
      <c r="V238" s="581">
        <f>'O4 Summary by Class &amp; Accounts'!W189</f>
        <v>0</v>
      </c>
      <c r="W238" s="581">
        <f>'O4 Summary by Class &amp; Accounts'!X189</f>
        <v>0</v>
      </c>
      <c r="X238" s="583">
        <f t="shared" si="41"/>
        <v>137180.54999999999</v>
      </c>
      <c r="Y238" s="581"/>
      <c r="Z238" s="581"/>
      <c r="AA238" s="581"/>
      <c r="AB238" s="581"/>
      <c r="AC238" s="581"/>
      <c r="AD238" s="581"/>
      <c r="AE238" s="581"/>
      <c r="AF238" s="581"/>
      <c r="AG238" s="581"/>
      <c r="AH238" s="581"/>
      <c r="AI238" s="581"/>
      <c r="AJ238" s="581"/>
      <c r="AK238" s="581"/>
      <c r="AL238" s="581"/>
      <c r="AM238" s="581"/>
      <c r="AN238" s="581"/>
      <c r="AO238" s="581"/>
      <c r="AP238" s="581"/>
      <c r="AQ238" s="581"/>
      <c r="AR238" s="581"/>
      <c r="AS238" s="744"/>
      <c r="AV238" s="1640" t="s">
        <v>5</v>
      </c>
    </row>
    <row r="239" spans="1:48" s="603" customFormat="1" ht="12.75" x14ac:dyDescent="0.2">
      <c r="A239" s="1041">
        <v>5640</v>
      </c>
      <c r="B239" s="1047" t="s">
        <v>299</v>
      </c>
      <c r="C239" s="583">
        <f t="shared" si="40"/>
        <v>0</v>
      </c>
      <c r="D239" s="581">
        <f>'O4 Summary by Class &amp; Accounts'!E190</f>
        <v>0</v>
      </c>
      <c r="E239" s="581">
        <f>'O4 Summary by Class &amp; Accounts'!F190</f>
        <v>0</v>
      </c>
      <c r="F239" s="581">
        <f>'O4 Summary by Class &amp; Accounts'!G190</f>
        <v>0</v>
      </c>
      <c r="G239" s="581">
        <f>'O4 Summary by Class &amp; Accounts'!H190</f>
        <v>0</v>
      </c>
      <c r="H239" s="581">
        <f>'O4 Summary by Class &amp; Accounts'!I190</f>
        <v>0</v>
      </c>
      <c r="I239" s="581">
        <f>'O4 Summary by Class &amp; Accounts'!J190</f>
        <v>0</v>
      </c>
      <c r="J239" s="581">
        <f>'O4 Summary by Class &amp; Accounts'!K190</f>
        <v>0</v>
      </c>
      <c r="K239" s="581">
        <f>'O4 Summary by Class &amp; Accounts'!L190</f>
        <v>0</v>
      </c>
      <c r="L239" s="581">
        <f>'O4 Summary by Class &amp; Accounts'!M190</f>
        <v>0</v>
      </c>
      <c r="M239" s="581">
        <f>'O4 Summary by Class &amp; Accounts'!N190</f>
        <v>0</v>
      </c>
      <c r="N239" s="581">
        <f>'O4 Summary by Class &amp; Accounts'!O190</f>
        <v>0</v>
      </c>
      <c r="O239" s="581">
        <f>'O4 Summary by Class &amp; Accounts'!P190</f>
        <v>0</v>
      </c>
      <c r="P239" s="581">
        <f>'O4 Summary by Class &amp; Accounts'!Q190</f>
        <v>0</v>
      </c>
      <c r="Q239" s="581">
        <f>'O4 Summary by Class &amp; Accounts'!R190</f>
        <v>0</v>
      </c>
      <c r="R239" s="581">
        <f>'O4 Summary by Class &amp; Accounts'!S190</f>
        <v>0</v>
      </c>
      <c r="S239" s="581">
        <f>'O4 Summary by Class &amp; Accounts'!T190</f>
        <v>0</v>
      </c>
      <c r="T239" s="581">
        <f>'O4 Summary by Class &amp; Accounts'!U190</f>
        <v>0</v>
      </c>
      <c r="U239" s="581">
        <f>'O4 Summary by Class &amp; Accounts'!V190</f>
        <v>0</v>
      </c>
      <c r="V239" s="581">
        <f>'O4 Summary by Class &amp; Accounts'!W190</f>
        <v>0</v>
      </c>
      <c r="W239" s="581">
        <f>'O4 Summary by Class &amp; Accounts'!X190</f>
        <v>0</v>
      </c>
      <c r="X239" s="583">
        <f t="shared" si="41"/>
        <v>0</v>
      </c>
      <c r="Y239" s="581"/>
      <c r="Z239" s="581"/>
      <c r="AA239" s="581"/>
      <c r="AB239" s="581"/>
      <c r="AC239" s="581"/>
      <c r="AD239" s="581"/>
      <c r="AE239" s="581"/>
      <c r="AF239" s="581"/>
      <c r="AG239" s="581"/>
      <c r="AH239" s="581"/>
      <c r="AI239" s="581"/>
      <c r="AJ239" s="581"/>
      <c r="AK239" s="581"/>
      <c r="AL239" s="581"/>
      <c r="AM239" s="581"/>
      <c r="AN239" s="581"/>
      <c r="AO239" s="581"/>
      <c r="AP239" s="581"/>
      <c r="AQ239" s="581"/>
      <c r="AR239" s="581"/>
      <c r="AS239" s="744"/>
      <c r="AV239" s="1640" t="s">
        <v>1082</v>
      </c>
    </row>
    <row r="240" spans="1:48" s="603" customFormat="1" ht="12.75" x14ac:dyDescent="0.2">
      <c r="A240" s="1041">
        <v>5645</v>
      </c>
      <c r="B240" s="1047" t="s">
        <v>300</v>
      </c>
      <c r="C240" s="583">
        <f t="shared" si="40"/>
        <v>346943.93000000005</v>
      </c>
      <c r="D240" s="581">
        <f>'O4 Summary by Class &amp; Accounts'!E191</f>
        <v>237024.59654955429</v>
      </c>
      <c r="E240" s="581">
        <f>'O4 Summary by Class &amp; Accounts'!F191</f>
        <v>45057.047546939626</v>
      </c>
      <c r="F240" s="581">
        <f>'O4 Summary by Class &amp; Accounts'!G191</f>
        <v>57734.261452720457</v>
      </c>
      <c r="G240" s="581">
        <f>'O4 Summary by Class &amp; Accounts'!H191</f>
        <v>0</v>
      </c>
      <c r="H240" s="581">
        <f>'O4 Summary by Class &amp; Accounts'!I191</f>
        <v>0</v>
      </c>
      <c r="I240" s="581">
        <f>'O4 Summary by Class &amp; Accounts'!J191</f>
        <v>0</v>
      </c>
      <c r="J240" s="581">
        <f>'O4 Summary by Class &amp; Accounts'!K191</f>
        <v>5799.9445906151414</v>
      </c>
      <c r="K240" s="581">
        <f>'O4 Summary by Class &amp; Accounts'!L191</f>
        <v>691.37553327784087</v>
      </c>
      <c r="L240" s="581">
        <f>'O4 Summary by Class &amp; Accounts'!M191</f>
        <v>636.70432689269273</v>
      </c>
      <c r="M240" s="581">
        <f>'O4 Summary by Class &amp; Accounts'!N191</f>
        <v>0</v>
      </c>
      <c r="N240" s="581">
        <f>'O4 Summary by Class &amp; Accounts'!O191</f>
        <v>0</v>
      </c>
      <c r="O240" s="581">
        <f>'O4 Summary by Class &amp; Accounts'!P191</f>
        <v>0</v>
      </c>
      <c r="P240" s="581">
        <f>'O4 Summary by Class &amp; Accounts'!Q191</f>
        <v>0</v>
      </c>
      <c r="Q240" s="581">
        <f>'O4 Summary by Class &amp; Accounts'!R191</f>
        <v>0</v>
      </c>
      <c r="R240" s="581">
        <f>'O4 Summary by Class &amp; Accounts'!S191</f>
        <v>0</v>
      </c>
      <c r="S240" s="581">
        <f>'O4 Summary by Class &amp; Accounts'!T191</f>
        <v>0</v>
      </c>
      <c r="T240" s="581">
        <f>'O4 Summary by Class &amp; Accounts'!U191</f>
        <v>0</v>
      </c>
      <c r="U240" s="581">
        <f>'O4 Summary by Class &amp; Accounts'!V191</f>
        <v>0</v>
      </c>
      <c r="V240" s="581">
        <f>'O4 Summary by Class &amp; Accounts'!W191</f>
        <v>0</v>
      </c>
      <c r="W240" s="581">
        <f>'O4 Summary by Class &amp; Accounts'!X191</f>
        <v>0</v>
      </c>
      <c r="X240" s="583">
        <f t="shared" si="41"/>
        <v>346943.93000000005</v>
      </c>
      <c r="Y240" s="581"/>
      <c r="Z240" s="581"/>
      <c r="AA240" s="581"/>
      <c r="AB240" s="581"/>
      <c r="AC240" s="581"/>
      <c r="AD240" s="581"/>
      <c r="AE240" s="581"/>
      <c r="AF240" s="581"/>
      <c r="AG240" s="581"/>
      <c r="AH240" s="581"/>
      <c r="AI240" s="581"/>
      <c r="AJ240" s="581"/>
      <c r="AK240" s="581"/>
      <c r="AL240" s="581"/>
      <c r="AM240" s="581"/>
      <c r="AN240" s="581"/>
      <c r="AO240" s="581"/>
      <c r="AP240" s="581"/>
      <c r="AQ240" s="581"/>
      <c r="AR240" s="581"/>
      <c r="AS240" s="744"/>
      <c r="AV240" s="1640" t="s">
        <v>1082</v>
      </c>
    </row>
    <row r="241" spans="1:48" s="603" customFormat="1" ht="12.75" x14ac:dyDescent="0.2">
      <c r="A241" s="1041">
        <v>5650</v>
      </c>
      <c r="B241" s="1047" t="s">
        <v>301</v>
      </c>
      <c r="C241" s="583">
        <f t="shared" si="40"/>
        <v>0</v>
      </c>
      <c r="D241" s="581">
        <f>'O4 Summary by Class &amp; Accounts'!E192</f>
        <v>0</v>
      </c>
      <c r="E241" s="581">
        <f>'O4 Summary by Class &amp; Accounts'!F192</f>
        <v>0</v>
      </c>
      <c r="F241" s="581">
        <f>'O4 Summary by Class &amp; Accounts'!G192</f>
        <v>0</v>
      </c>
      <c r="G241" s="581">
        <f>'O4 Summary by Class &amp; Accounts'!H192</f>
        <v>0</v>
      </c>
      <c r="H241" s="581">
        <f>'O4 Summary by Class &amp; Accounts'!I192</f>
        <v>0</v>
      </c>
      <c r="I241" s="581">
        <f>'O4 Summary by Class &amp; Accounts'!J192</f>
        <v>0</v>
      </c>
      <c r="J241" s="581">
        <f>'O4 Summary by Class &amp; Accounts'!K192</f>
        <v>0</v>
      </c>
      <c r="K241" s="581">
        <f>'O4 Summary by Class &amp; Accounts'!L192</f>
        <v>0</v>
      </c>
      <c r="L241" s="581">
        <f>'O4 Summary by Class &amp; Accounts'!M192</f>
        <v>0</v>
      </c>
      <c r="M241" s="581">
        <f>'O4 Summary by Class &amp; Accounts'!N192</f>
        <v>0</v>
      </c>
      <c r="N241" s="581">
        <f>'O4 Summary by Class &amp; Accounts'!O192</f>
        <v>0</v>
      </c>
      <c r="O241" s="581">
        <f>'O4 Summary by Class &amp; Accounts'!P192</f>
        <v>0</v>
      </c>
      <c r="P241" s="581">
        <f>'O4 Summary by Class &amp; Accounts'!Q192</f>
        <v>0</v>
      </c>
      <c r="Q241" s="581">
        <f>'O4 Summary by Class &amp; Accounts'!R192</f>
        <v>0</v>
      </c>
      <c r="R241" s="581">
        <f>'O4 Summary by Class &amp; Accounts'!S192</f>
        <v>0</v>
      </c>
      <c r="S241" s="581">
        <f>'O4 Summary by Class &amp; Accounts'!T192</f>
        <v>0</v>
      </c>
      <c r="T241" s="581">
        <f>'O4 Summary by Class &amp; Accounts'!U192</f>
        <v>0</v>
      </c>
      <c r="U241" s="581">
        <f>'O4 Summary by Class &amp; Accounts'!V192</f>
        <v>0</v>
      </c>
      <c r="V241" s="581">
        <f>'O4 Summary by Class &amp; Accounts'!W192</f>
        <v>0</v>
      </c>
      <c r="W241" s="581">
        <f>'O4 Summary by Class &amp; Accounts'!X192</f>
        <v>0</v>
      </c>
      <c r="X241" s="583">
        <f t="shared" si="41"/>
        <v>0</v>
      </c>
      <c r="Y241" s="581"/>
      <c r="Z241" s="581"/>
      <c r="AA241" s="581"/>
      <c r="AB241" s="581"/>
      <c r="AC241" s="581"/>
      <c r="AD241" s="581"/>
      <c r="AE241" s="581"/>
      <c r="AF241" s="581"/>
      <c r="AG241" s="581"/>
      <c r="AH241" s="581"/>
      <c r="AI241" s="581"/>
      <c r="AJ241" s="581"/>
      <c r="AK241" s="581"/>
      <c r="AL241" s="581"/>
      <c r="AM241" s="581"/>
      <c r="AN241" s="581"/>
      <c r="AO241" s="581"/>
      <c r="AP241" s="581"/>
      <c r="AQ241" s="581"/>
      <c r="AR241" s="581"/>
      <c r="AS241" s="744"/>
      <c r="AV241" s="1640" t="s">
        <v>1082</v>
      </c>
    </row>
    <row r="242" spans="1:48" s="603" customFormat="1" ht="12.75" x14ac:dyDescent="0.2">
      <c r="A242" s="1041">
        <v>5655</v>
      </c>
      <c r="B242" s="1047" t="s">
        <v>302</v>
      </c>
      <c r="C242" s="583">
        <f t="shared" si="40"/>
        <v>672532.1</v>
      </c>
      <c r="D242" s="581">
        <f>'O4 Summary by Class &amp; Accounts'!E193</f>
        <v>459459.39930156583</v>
      </c>
      <c r="E242" s="581">
        <f>'O4 Summary by Class &amp; Accounts'!F193</f>
        <v>87340.657052403694</v>
      </c>
      <c r="F242" s="581">
        <f>'O4 Summary by Class &amp; Accounts'!G193</f>
        <v>111914.75261362012</v>
      </c>
      <c r="G242" s="581">
        <f>'O4 Summary by Class &amp; Accounts'!H193</f>
        <v>0</v>
      </c>
      <c r="H242" s="581">
        <f>'O4 Summary by Class &amp; Accounts'!I193</f>
        <v>0</v>
      </c>
      <c r="I242" s="581">
        <f>'O4 Summary by Class &amp; Accounts'!J193</f>
        <v>0</v>
      </c>
      <c r="J242" s="581">
        <f>'O4 Summary by Class &amp; Accounts'!K193</f>
        <v>11242.879837701848</v>
      </c>
      <c r="K242" s="581">
        <f>'O4 Summary by Class &amp; Accounts'!L193</f>
        <v>1340.1941901216321</v>
      </c>
      <c r="L242" s="581">
        <f>'O4 Summary by Class &amp; Accounts'!M193</f>
        <v>1234.2170045869634</v>
      </c>
      <c r="M242" s="581">
        <f>'O4 Summary by Class &amp; Accounts'!N193</f>
        <v>0</v>
      </c>
      <c r="N242" s="581">
        <f>'O4 Summary by Class &amp; Accounts'!O193</f>
        <v>0</v>
      </c>
      <c r="O242" s="581">
        <f>'O4 Summary by Class &amp; Accounts'!P193</f>
        <v>0</v>
      </c>
      <c r="P242" s="581">
        <f>'O4 Summary by Class &amp; Accounts'!Q193</f>
        <v>0</v>
      </c>
      <c r="Q242" s="581">
        <f>'O4 Summary by Class &amp; Accounts'!R193</f>
        <v>0</v>
      </c>
      <c r="R242" s="581">
        <f>'O4 Summary by Class &amp; Accounts'!S193</f>
        <v>0</v>
      </c>
      <c r="S242" s="581">
        <f>'O4 Summary by Class &amp; Accounts'!T193</f>
        <v>0</v>
      </c>
      <c r="T242" s="581">
        <f>'O4 Summary by Class &amp; Accounts'!U193</f>
        <v>0</v>
      </c>
      <c r="U242" s="581">
        <f>'O4 Summary by Class &amp; Accounts'!V193</f>
        <v>0</v>
      </c>
      <c r="V242" s="581">
        <f>'O4 Summary by Class &amp; Accounts'!W193</f>
        <v>0</v>
      </c>
      <c r="W242" s="581">
        <f>'O4 Summary by Class &amp; Accounts'!X193</f>
        <v>0</v>
      </c>
      <c r="X242" s="583">
        <f t="shared" si="41"/>
        <v>672532.1</v>
      </c>
      <c r="Y242" s="581"/>
      <c r="Z242" s="581"/>
      <c r="AA242" s="581"/>
      <c r="AB242" s="581"/>
      <c r="AC242" s="581"/>
      <c r="AD242" s="581"/>
      <c r="AE242" s="581"/>
      <c r="AF242" s="581"/>
      <c r="AG242" s="581"/>
      <c r="AH242" s="581"/>
      <c r="AI242" s="581"/>
      <c r="AJ242" s="581"/>
      <c r="AK242" s="581"/>
      <c r="AL242" s="581"/>
      <c r="AM242" s="581"/>
      <c r="AN242" s="581"/>
      <c r="AO242" s="581"/>
      <c r="AP242" s="581"/>
      <c r="AQ242" s="581"/>
      <c r="AR242" s="581"/>
      <c r="AS242" s="744"/>
      <c r="AV242" s="1640" t="s">
        <v>1082</v>
      </c>
    </row>
    <row r="243" spans="1:48" s="603" customFormat="1" ht="12.75" x14ac:dyDescent="0.2">
      <c r="A243" s="1041">
        <v>5660</v>
      </c>
      <c r="B243" s="1047" t="s">
        <v>303</v>
      </c>
      <c r="C243" s="583">
        <f>SUM(D243:W243)</f>
        <v>533787.49000000022</v>
      </c>
      <c r="D243" s="581">
        <f>'O4 Summary by Class &amp; Accounts'!E194</f>
        <v>364672.07960793335</v>
      </c>
      <c r="E243" s="581">
        <f>'O4 Summary by Class &amp; Accounts'!F194</f>
        <v>69322.118755303076</v>
      </c>
      <c r="F243" s="581">
        <f>'O4 Summary by Class &amp; Accounts'!G194</f>
        <v>88826.533174543234</v>
      </c>
      <c r="G243" s="581">
        <f>'O4 Summary by Class &amp; Accounts'!H194</f>
        <v>0</v>
      </c>
      <c r="H243" s="581">
        <f>'O4 Summary by Class &amp; Accounts'!I194</f>
        <v>0</v>
      </c>
      <c r="I243" s="581">
        <f>'O4 Summary by Class &amp; Accounts'!J194</f>
        <v>0</v>
      </c>
      <c r="J243" s="581">
        <f>'O4 Summary by Class &amp; Accounts'!K194</f>
        <v>8923.4530350870646</v>
      </c>
      <c r="K243" s="581">
        <f>'O4 Summary by Class &amp; Accounts'!L194</f>
        <v>1063.7096621226092</v>
      </c>
      <c r="L243" s="581">
        <f>'O4 Summary by Class &amp; Accounts'!M194</f>
        <v>979.59576501076106</v>
      </c>
      <c r="M243" s="581">
        <f>'O4 Summary by Class &amp; Accounts'!N194</f>
        <v>0</v>
      </c>
      <c r="N243" s="581">
        <f>'O4 Summary by Class &amp; Accounts'!O194</f>
        <v>0</v>
      </c>
      <c r="O243" s="581">
        <f>'O4 Summary by Class &amp; Accounts'!P194</f>
        <v>0</v>
      </c>
      <c r="P243" s="581">
        <f>'O4 Summary by Class &amp; Accounts'!Q194</f>
        <v>0</v>
      </c>
      <c r="Q243" s="581">
        <f>'O4 Summary by Class &amp; Accounts'!R194</f>
        <v>0</v>
      </c>
      <c r="R243" s="581">
        <f>'O4 Summary by Class &amp; Accounts'!S194</f>
        <v>0</v>
      </c>
      <c r="S243" s="581">
        <f>'O4 Summary by Class &amp; Accounts'!T194</f>
        <v>0</v>
      </c>
      <c r="T243" s="581">
        <f>'O4 Summary by Class &amp; Accounts'!U194</f>
        <v>0</v>
      </c>
      <c r="U243" s="581">
        <f>'O4 Summary by Class &amp; Accounts'!V194</f>
        <v>0</v>
      </c>
      <c r="V243" s="581">
        <f>'O4 Summary by Class &amp; Accounts'!W194</f>
        <v>0</v>
      </c>
      <c r="W243" s="581">
        <f>'O4 Summary by Class &amp; Accounts'!X194</f>
        <v>0</v>
      </c>
      <c r="X243" s="583">
        <f>SUM(D243:W243)</f>
        <v>533787.49000000022</v>
      </c>
      <c r="Y243" s="581"/>
      <c r="Z243" s="581"/>
      <c r="AA243" s="581"/>
      <c r="AB243" s="581"/>
      <c r="AC243" s="581"/>
      <c r="AD243" s="581"/>
      <c r="AE243" s="581"/>
      <c r="AF243" s="581"/>
      <c r="AG243" s="581"/>
      <c r="AH243" s="581"/>
      <c r="AI243" s="581"/>
      <c r="AJ243" s="581"/>
      <c r="AK243" s="581"/>
      <c r="AL243" s="581"/>
      <c r="AM243" s="581"/>
      <c r="AN243" s="581"/>
      <c r="AO243" s="581"/>
      <c r="AP243" s="581"/>
      <c r="AQ243" s="581"/>
      <c r="AR243" s="581"/>
      <c r="AS243" s="744"/>
      <c r="AV243" s="1640" t="s">
        <v>1082</v>
      </c>
    </row>
    <row r="244" spans="1:48" s="603" customFormat="1" ht="12.75" x14ac:dyDescent="0.2">
      <c r="A244" s="1041">
        <v>5665</v>
      </c>
      <c r="B244" s="1047" t="s">
        <v>304</v>
      </c>
      <c r="C244" s="583">
        <f t="shared" si="40"/>
        <v>305291.27000000008</v>
      </c>
      <c r="D244" s="581">
        <f>'O4 Summary by Class &amp; Accounts'!E195</f>
        <v>208568.39922765346</v>
      </c>
      <c r="E244" s="581">
        <f>'O4 Summary by Class &amp; Accounts'!F195</f>
        <v>39647.683901129451</v>
      </c>
      <c r="F244" s="581">
        <f>'O4 Summary by Class &amp; Accounts'!G195</f>
        <v>50802.923692635501</v>
      </c>
      <c r="G244" s="581">
        <f>'O4 Summary by Class &amp; Accounts'!H195</f>
        <v>0</v>
      </c>
      <c r="H244" s="581">
        <f>'O4 Summary by Class &amp; Accounts'!I195</f>
        <v>0</v>
      </c>
      <c r="I244" s="581">
        <f>'O4 Summary by Class &amp; Accounts'!J195</f>
        <v>0</v>
      </c>
      <c r="J244" s="581">
        <f>'O4 Summary by Class &amp; Accounts'!K195</f>
        <v>5103.627119225077</v>
      </c>
      <c r="K244" s="581">
        <f>'O4 Summary by Class &amp; Accounts'!L195</f>
        <v>608.37183288181268</v>
      </c>
      <c r="L244" s="581">
        <f>'O4 Summary by Class &amp; Accounts'!M195</f>
        <v>560.26422647476591</v>
      </c>
      <c r="M244" s="581">
        <f>'O4 Summary by Class &amp; Accounts'!N195</f>
        <v>0</v>
      </c>
      <c r="N244" s="581">
        <f>'O4 Summary by Class &amp; Accounts'!O195</f>
        <v>0</v>
      </c>
      <c r="O244" s="581">
        <f>'O4 Summary by Class &amp; Accounts'!P195</f>
        <v>0</v>
      </c>
      <c r="P244" s="581">
        <f>'O4 Summary by Class &amp; Accounts'!Q195</f>
        <v>0</v>
      </c>
      <c r="Q244" s="581">
        <f>'O4 Summary by Class &amp; Accounts'!R195</f>
        <v>0</v>
      </c>
      <c r="R244" s="581">
        <f>'O4 Summary by Class &amp; Accounts'!S195</f>
        <v>0</v>
      </c>
      <c r="S244" s="581">
        <f>'O4 Summary by Class &amp; Accounts'!T195</f>
        <v>0</v>
      </c>
      <c r="T244" s="581">
        <f>'O4 Summary by Class &amp; Accounts'!U195</f>
        <v>0</v>
      </c>
      <c r="U244" s="581">
        <f>'O4 Summary by Class &amp; Accounts'!V195</f>
        <v>0</v>
      </c>
      <c r="V244" s="581">
        <f>'O4 Summary by Class &amp; Accounts'!W195</f>
        <v>0</v>
      </c>
      <c r="W244" s="581">
        <f>'O4 Summary by Class &amp; Accounts'!X195</f>
        <v>0</v>
      </c>
      <c r="X244" s="583">
        <f t="shared" si="41"/>
        <v>305291.27000000008</v>
      </c>
      <c r="Y244" s="581"/>
      <c r="Z244" s="581"/>
      <c r="AA244" s="581"/>
      <c r="AB244" s="581"/>
      <c r="AC244" s="581"/>
      <c r="AD244" s="581"/>
      <c r="AE244" s="581"/>
      <c r="AF244" s="581"/>
      <c r="AG244" s="581"/>
      <c r="AH244" s="581"/>
      <c r="AI244" s="581"/>
      <c r="AJ244" s="581"/>
      <c r="AK244" s="581"/>
      <c r="AL244" s="581"/>
      <c r="AM244" s="581"/>
      <c r="AN244" s="581"/>
      <c r="AO244" s="581"/>
      <c r="AP244" s="581"/>
      <c r="AQ244" s="581"/>
      <c r="AR244" s="581"/>
      <c r="AS244" s="744"/>
      <c r="AV244" s="1640" t="s">
        <v>1082</v>
      </c>
    </row>
    <row r="245" spans="1:48" s="603" customFormat="1" ht="12.75" x14ac:dyDescent="0.2">
      <c r="A245" s="1041">
        <v>5670</v>
      </c>
      <c r="B245" s="1047" t="s">
        <v>305</v>
      </c>
      <c r="C245" s="583">
        <f t="shared" si="40"/>
        <v>0</v>
      </c>
      <c r="D245" s="581">
        <f>'O4 Summary by Class &amp; Accounts'!E196</f>
        <v>0</v>
      </c>
      <c r="E245" s="581">
        <f>'O4 Summary by Class &amp; Accounts'!F196</f>
        <v>0</v>
      </c>
      <c r="F245" s="581">
        <f>'O4 Summary by Class &amp; Accounts'!G196</f>
        <v>0</v>
      </c>
      <c r="G245" s="581">
        <f>'O4 Summary by Class &amp; Accounts'!H196</f>
        <v>0</v>
      </c>
      <c r="H245" s="581">
        <f>'O4 Summary by Class &amp; Accounts'!I196</f>
        <v>0</v>
      </c>
      <c r="I245" s="581">
        <f>'O4 Summary by Class &amp; Accounts'!J196</f>
        <v>0</v>
      </c>
      <c r="J245" s="581">
        <f>'O4 Summary by Class &amp; Accounts'!K196</f>
        <v>0</v>
      </c>
      <c r="K245" s="581">
        <f>'O4 Summary by Class &amp; Accounts'!L196</f>
        <v>0</v>
      </c>
      <c r="L245" s="581">
        <f>'O4 Summary by Class &amp; Accounts'!M196</f>
        <v>0</v>
      </c>
      <c r="M245" s="581">
        <f>'O4 Summary by Class &amp; Accounts'!N196</f>
        <v>0</v>
      </c>
      <c r="N245" s="581">
        <f>'O4 Summary by Class &amp; Accounts'!O196</f>
        <v>0</v>
      </c>
      <c r="O245" s="581">
        <f>'O4 Summary by Class &amp; Accounts'!P196</f>
        <v>0</v>
      </c>
      <c r="P245" s="581">
        <f>'O4 Summary by Class &amp; Accounts'!Q196</f>
        <v>0</v>
      </c>
      <c r="Q245" s="581">
        <f>'O4 Summary by Class &amp; Accounts'!R196</f>
        <v>0</v>
      </c>
      <c r="R245" s="581">
        <f>'O4 Summary by Class &amp; Accounts'!S196</f>
        <v>0</v>
      </c>
      <c r="S245" s="581">
        <f>'O4 Summary by Class &amp; Accounts'!T196</f>
        <v>0</v>
      </c>
      <c r="T245" s="581">
        <f>'O4 Summary by Class &amp; Accounts'!U196</f>
        <v>0</v>
      </c>
      <c r="U245" s="581">
        <f>'O4 Summary by Class &amp; Accounts'!V196</f>
        <v>0</v>
      </c>
      <c r="V245" s="581">
        <f>'O4 Summary by Class &amp; Accounts'!W196</f>
        <v>0</v>
      </c>
      <c r="W245" s="581">
        <f>'O4 Summary by Class &amp; Accounts'!X196</f>
        <v>0</v>
      </c>
      <c r="X245" s="583">
        <f t="shared" si="41"/>
        <v>0</v>
      </c>
      <c r="Y245" s="581"/>
      <c r="Z245" s="581"/>
      <c r="AA245" s="581"/>
      <c r="AB245" s="581"/>
      <c r="AC245" s="581"/>
      <c r="AD245" s="581"/>
      <c r="AE245" s="581"/>
      <c r="AF245" s="581"/>
      <c r="AG245" s="581"/>
      <c r="AH245" s="581"/>
      <c r="AI245" s="581"/>
      <c r="AJ245" s="581"/>
      <c r="AK245" s="581"/>
      <c r="AL245" s="581"/>
      <c r="AM245" s="581"/>
      <c r="AN245" s="581"/>
      <c r="AO245" s="581"/>
      <c r="AP245" s="581"/>
      <c r="AQ245" s="581"/>
      <c r="AR245" s="581"/>
      <c r="AS245" s="744"/>
      <c r="AV245" s="1640" t="s">
        <v>1082</v>
      </c>
    </row>
    <row r="246" spans="1:48" s="603" customFormat="1" ht="12.75" x14ac:dyDescent="0.2">
      <c r="A246" s="1041">
        <v>5675</v>
      </c>
      <c r="B246" s="1047" t="s">
        <v>306</v>
      </c>
      <c r="C246" s="583">
        <f t="shared" si="40"/>
        <v>545497.09000000008</v>
      </c>
      <c r="D246" s="581">
        <f>'O4 Summary by Class &amp; Accounts'!E197</f>
        <v>372671.82531830407</v>
      </c>
      <c r="E246" s="581">
        <f>'O4 Summary by Class &amp; Accounts'!F197</f>
        <v>70842.825585238519</v>
      </c>
      <c r="F246" s="581">
        <f>'O4 Summary by Class &amp; Accounts'!G197</f>
        <v>90775.104829642587</v>
      </c>
      <c r="G246" s="581">
        <f>'O4 Summary by Class &amp; Accounts'!H197</f>
        <v>0</v>
      </c>
      <c r="H246" s="581">
        <f>'O4 Summary by Class &amp; Accounts'!I197</f>
        <v>0</v>
      </c>
      <c r="I246" s="581">
        <f>'O4 Summary by Class &amp; Accounts'!J197</f>
        <v>0</v>
      </c>
      <c r="J246" s="581">
        <f>'O4 Summary by Class &amp; Accounts'!K197</f>
        <v>9119.2052166521571</v>
      </c>
      <c r="K246" s="581">
        <f>'O4 Summary by Class &amp; Accounts'!L197</f>
        <v>1087.0440693407154</v>
      </c>
      <c r="L246" s="581">
        <f>'O4 Summary by Class &amp; Accounts'!M197</f>
        <v>1001.0849808220383</v>
      </c>
      <c r="M246" s="581">
        <f>'O4 Summary by Class &amp; Accounts'!N197</f>
        <v>0</v>
      </c>
      <c r="N246" s="581">
        <f>'O4 Summary by Class &amp; Accounts'!O197</f>
        <v>0</v>
      </c>
      <c r="O246" s="581">
        <f>'O4 Summary by Class &amp; Accounts'!P197</f>
        <v>0</v>
      </c>
      <c r="P246" s="581">
        <f>'O4 Summary by Class &amp; Accounts'!Q197</f>
        <v>0</v>
      </c>
      <c r="Q246" s="581">
        <f>'O4 Summary by Class &amp; Accounts'!R197</f>
        <v>0</v>
      </c>
      <c r="R246" s="581">
        <f>'O4 Summary by Class &amp; Accounts'!S197</f>
        <v>0</v>
      </c>
      <c r="S246" s="581">
        <f>'O4 Summary by Class &amp; Accounts'!T197</f>
        <v>0</v>
      </c>
      <c r="T246" s="581">
        <f>'O4 Summary by Class &amp; Accounts'!U197</f>
        <v>0</v>
      </c>
      <c r="U246" s="581">
        <f>'O4 Summary by Class &amp; Accounts'!V197</f>
        <v>0</v>
      </c>
      <c r="V246" s="581">
        <f>'O4 Summary by Class &amp; Accounts'!W197</f>
        <v>0</v>
      </c>
      <c r="W246" s="581">
        <f>'O4 Summary by Class &amp; Accounts'!X197</f>
        <v>0</v>
      </c>
      <c r="X246" s="583">
        <f t="shared" si="41"/>
        <v>545497.09000000008</v>
      </c>
      <c r="Y246" s="581"/>
      <c r="Z246" s="581"/>
      <c r="AA246" s="581"/>
      <c r="AB246" s="581"/>
      <c r="AC246" s="581"/>
      <c r="AD246" s="581"/>
      <c r="AE246" s="581"/>
      <c r="AF246" s="581"/>
      <c r="AG246" s="581"/>
      <c r="AH246" s="581"/>
      <c r="AI246" s="581"/>
      <c r="AJ246" s="581"/>
      <c r="AK246" s="581"/>
      <c r="AL246" s="581"/>
      <c r="AM246" s="581"/>
      <c r="AN246" s="581"/>
      <c r="AO246" s="581"/>
      <c r="AP246" s="581"/>
      <c r="AQ246" s="581"/>
      <c r="AR246" s="581"/>
      <c r="AS246" s="744"/>
      <c r="AV246" s="1640" t="s">
        <v>1082</v>
      </c>
    </row>
    <row r="247" spans="1:48" s="603" customFormat="1" ht="12.75" x14ac:dyDescent="0.2">
      <c r="A247" s="1041">
        <v>5680</v>
      </c>
      <c r="B247" s="1047" t="s">
        <v>1378</v>
      </c>
      <c r="C247" s="583">
        <f t="shared" si="40"/>
        <v>0</v>
      </c>
      <c r="D247" s="581">
        <f>'O4 Summary by Class &amp; Accounts'!E198</f>
        <v>0</v>
      </c>
      <c r="E247" s="581">
        <f>'O4 Summary by Class &amp; Accounts'!F198</f>
        <v>0</v>
      </c>
      <c r="F247" s="581">
        <f>'O4 Summary by Class &amp; Accounts'!G198</f>
        <v>0</v>
      </c>
      <c r="G247" s="581">
        <f>'O4 Summary by Class &amp; Accounts'!H198</f>
        <v>0</v>
      </c>
      <c r="H247" s="581">
        <f>'O4 Summary by Class &amp; Accounts'!I198</f>
        <v>0</v>
      </c>
      <c r="I247" s="581">
        <f>'O4 Summary by Class &amp; Accounts'!J198</f>
        <v>0</v>
      </c>
      <c r="J247" s="581">
        <f>'O4 Summary by Class &amp; Accounts'!K198</f>
        <v>0</v>
      </c>
      <c r="K247" s="581">
        <f>'O4 Summary by Class &amp; Accounts'!L198</f>
        <v>0</v>
      </c>
      <c r="L247" s="581">
        <f>'O4 Summary by Class &amp; Accounts'!M198</f>
        <v>0</v>
      </c>
      <c r="M247" s="581">
        <f>'O4 Summary by Class &amp; Accounts'!N198</f>
        <v>0</v>
      </c>
      <c r="N247" s="581">
        <f>'O4 Summary by Class &amp; Accounts'!O198</f>
        <v>0</v>
      </c>
      <c r="O247" s="581">
        <f>'O4 Summary by Class &amp; Accounts'!P198</f>
        <v>0</v>
      </c>
      <c r="P247" s="581">
        <f>'O4 Summary by Class &amp; Accounts'!Q198</f>
        <v>0</v>
      </c>
      <c r="Q247" s="581">
        <f>'O4 Summary by Class &amp; Accounts'!R198</f>
        <v>0</v>
      </c>
      <c r="R247" s="581">
        <f>'O4 Summary by Class &amp; Accounts'!S198</f>
        <v>0</v>
      </c>
      <c r="S247" s="581">
        <f>'O4 Summary by Class &amp; Accounts'!T198</f>
        <v>0</v>
      </c>
      <c r="T247" s="581">
        <f>'O4 Summary by Class &amp; Accounts'!U198</f>
        <v>0</v>
      </c>
      <c r="U247" s="581">
        <f>'O4 Summary by Class &amp; Accounts'!V198</f>
        <v>0</v>
      </c>
      <c r="V247" s="581">
        <f>'O4 Summary by Class &amp; Accounts'!W198</f>
        <v>0</v>
      </c>
      <c r="W247" s="581">
        <f>'O4 Summary by Class &amp; Accounts'!X198</f>
        <v>0</v>
      </c>
      <c r="X247" s="583">
        <f t="shared" si="41"/>
        <v>0</v>
      </c>
      <c r="Y247" s="581"/>
      <c r="Z247" s="581"/>
      <c r="AA247" s="581"/>
      <c r="AB247" s="581"/>
      <c r="AC247" s="581"/>
      <c r="AD247" s="581"/>
      <c r="AE247" s="581"/>
      <c r="AF247" s="581"/>
      <c r="AG247" s="581"/>
      <c r="AH247" s="581"/>
      <c r="AI247" s="581"/>
      <c r="AJ247" s="581"/>
      <c r="AK247" s="581"/>
      <c r="AL247" s="581"/>
      <c r="AM247" s="581"/>
      <c r="AN247" s="581"/>
      <c r="AO247" s="581"/>
      <c r="AP247" s="581"/>
      <c r="AQ247" s="581"/>
      <c r="AR247" s="581"/>
      <c r="AS247" s="744"/>
      <c r="AV247" s="1640" t="s">
        <v>1082</v>
      </c>
    </row>
    <row r="248" spans="1:48" s="603" customFormat="1" ht="12.75" x14ac:dyDescent="0.2">
      <c r="A248" s="1041">
        <v>6105</v>
      </c>
      <c r="B248" s="1047" t="s">
        <v>544</v>
      </c>
      <c r="C248" s="583">
        <f t="shared" ref="C248:C249" si="42">SUM(D248:W248)</f>
        <v>268802.99999999994</v>
      </c>
      <c r="D248" s="581">
        <f>'O4 Summary by Class &amp; Accounts'!E208</f>
        <v>166970.55630481162</v>
      </c>
      <c r="E248" s="581">
        <f>'O4 Summary by Class &amp; Accounts'!F208</f>
        <v>38068.198454179466</v>
      </c>
      <c r="F248" s="581">
        <f>'O4 Summary by Class &amp; Accounts'!G208</f>
        <v>59162.446443981171</v>
      </c>
      <c r="G248" s="581">
        <f>'O4 Summary by Class &amp; Accounts'!H208</f>
        <v>0</v>
      </c>
      <c r="H248" s="581">
        <f>'O4 Summary by Class &amp; Accounts'!I208</f>
        <v>0</v>
      </c>
      <c r="I248" s="581">
        <f>'O4 Summary by Class &amp; Accounts'!J208</f>
        <v>0</v>
      </c>
      <c r="J248" s="581">
        <f>'O4 Summary by Class &amp; Accounts'!K208</f>
        <v>3759.2310509507506</v>
      </c>
      <c r="K248" s="581">
        <f>'O4 Summary by Class &amp; Accounts'!L208</f>
        <v>457.94213141327799</v>
      </c>
      <c r="L248" s="581">
        <f>'O4 Summary by Class &amp; Accounts'!M208</f>
        <v>384.62561466370869</v>
      </c>
      <c r="M248" s="581">
        <f>'O4 Summary by Class &amp; Accounts'!N208</f>
        <v>0</v>
      </c>
      <c r="N248" s="581">
        <f>'O4 Summary by Class &amp; Accounts'!O208</f>
        <v>0</v>
      </c>
      <c r="O248" s="581">
        <f>'O4 Summary by Class &amp; Accounts'!P208</f>
        <v>0</v>
      </c>
      <c r="P248" s="581">
        <f>'O4 Summary by Class &amp; Accounts'!Q208</f>
        <v>0</v>
      </c>
      <c r="Q248" s="581">
        <f>'O4 Summary by Class &amp; Accounts'!R208</f>
        <v>0</v>
      </c>
      <c r="R248" s="581">
        <f>'O4 Summary by Class &amp; Accounts'!S208</f>
        <v>0</v>
      </c>
      <c r="S248" s="581">
        <f>'O4 Summary by Class &amp; Accounts'!T208</f>
        <v>0</v>
      </c>
      <c r="T248" s="581">
        <f>'O4 Summary by Class &amp; Accounts'!U208</f>
        <v>0</v>
      </c>
      <c r="U248" s="581">
        <f>'O4 Summary by Class &amp; Accounts'!V208</f>
        <v>0</v>
      </c>
      <c r="V248" s="581">
        <f>'O4 Summary by Class &amp; Accounts'!W208</f>
        <v>0</v>
      </c>
      <c r="W248" s="581">
        <f>'O4 Summary by Class &amp; Accounts'!X208</f>
        <v>0</v>
      </c>
      <c r="X248" s="583">
        <f t="shared" ref="X248:X249" si="43">SUM(D248:W248)</f>
        <v>268802.99999999994</v>
      </c>
      <c r="Y248" s="581"/>
      <c r="Z248" s="581"/>
      <c r="AA248" s="581"/>
      <c r="AB248" s="581"/>
      <c r="AC248" s="581"/>
      <c r="AD248" s="581"/>
      <c r="AE248" s="581"/>
      <c r="AF248" s="581"/>
      <c r="AG248" s="581"/>
      <c r="AH248" s="581"/>
      <c r="AI248" s="581"/>
      <c r="AJ248" s="581"/>
      <c r="AK248" s="581"/>
      <c r="AL248" s="581"/>
      <c r="AM248" s="581"/>
      <c r="AN248" s="581"/>
      <c r="AO248" s="581"/>
      <c r="AP248" s="581"/>
      <c r="AQ248" s="581"/>
      <c r="AR248" s="581"/>
      <c r="AS248" s="744"/>
      <c r="AV248" s="1640" t="s">
        <v>1186</v>
      </c>
    </row>
    <row r="249" spans="1:48" s="603" customFormat="1" ht="12.75" x14ac:dyDescent="0.2">
      <c r="A249" s="1017" t="s">
        <v>1638</v>
      </c>
      <c r="B249" s="1915" t="s">
        <v>1639</v>
      </c>
      <c r="C249" s="583">
        <f t="shared" si="42"/>
        <v>33681.100000000006</v>
      </c>
      <c r="D249" s="581">
        <f>'O4 Summary by Class &amp; Accounts'!E210</f>
        <v>23010.19977160342</v>
      </c>
      <c r="E249" s="581">
        <f>'O4 Summary by Class &amp; Accounts'!F210</f>
        <v>4374.1100302092855</v>
      </c>
      <c r="F249" s="581">
        <f>'O4 Summary by Class &amp; Accounts'!G210</f>
        <v>5604.8060371461834</v>
      </c>
      <c r="G249" s="581">
        <f>'O4 Summary by Class &amp; Accounts'!H210</f>
        <v>0</v>
      </c>
      <c r="H249" s="581">
        <f>'O4 Summary by Class &amp; Accounts'!I210</f>
        <v>0</v>
      </c>
      <c r="I249" s="581">
        <f>'O4 Summary by Class &amp; Accounts'!J210</f>
        <v>0</v>
      </c>
      <c r="J249" s="581">
        <f>'O4 Summary by Class &amp; Accounts'!K210</f>
        <v>563.05499782333027</v>
      </c>
      <c r="K249" s="581">
        <f>'O4 Summary by Class &amp; Accounts'!L210</f>
        <v>67.118304891180216</v>
      </c>
      <c r="L249" s="581">
        <f>'O4 Summary by Class &amp; Accounts'!M210</f>
        <v>61.810858326604745</v>
      </c>
      <c r="M249" s="581">
        <f>'O4 Summary by Class &amp; Accounts'!N210</f>
        <v>0</v>
      </c>
      <c r="N249" s="581">
        <f>'O4 Summary by Class &amp; Accounts'!O210</f>
        <v>0</v>
      </c>
      <c r="O249" s="581">
        <f>'O4 Summary by Class &amp; Accounts'!P210</f>
        <v>0</v>
      </c>
      <c r="P249" s="581">
        <f>'O4 Summary by Class &amp; Accounts'!Q210</f>
        <v>0</v>
      </c>
      <c r="Q249" s="581">
        <f>'O4 Summary by Class &amp; Accounts'!R210</f>
        <v>0</v>
      </c>
      <c r="R249" s="581">
        <f>'O4 Summary by Class &amp; Accounts'!S210</f>
        <v>0</v>
      </c>
      <c r="S249" s="581">
        <f>'O4 Summary by Class &amp; Accounts'!T210</f>
        <v>0</v>
      </c>
      <c r="T249" s="581">
        <f>'O4 Summary by Class &amp; Accounts'!U210</f>
        <v>0</v>
      </c>
      <c r="U249" s="581">
        <f>'O4 Summary by Class &amp; Accounts'!V210</f>
        <v>0</v>
      </c>
      <c r="V249" s="581">
        <f>'O4 Summary by Class &amp; Accounts'!W210</f>
        <v>0</v>
      </c>
      <c r="W249" s="581">
        <f>'O4 Summary by Class &amp; Accounts'!X210</f>
        <v>0</v>
      </c>
      <c r="X249" s="583">
        <f t="shared" si="43"/>
        <v>33681.100000000006</v>
      </c>
      <c r="Y249" s="581"/>
      <c r="Z249" s="581"/>
      <c r="AA249" s="581"/>
      <c r="AB249" s="581"/>
      <c r="AC249" s="581"/>
      <c r="AD249" s="581"/>
      <c r="AE249" s="581"/>
      <c r="AF249" s="581"/>
      <c r="AG249" s="581"/>
      <c r="AH249" s="581"/>
      <c r="AI249" s="581"/>
      <c r="AJ249" s="581"/>
      <c r="AK249" s="581"/>
      <c r="AL249" s="581"/>
      <c r="AM249" s="581"/>
      <c r="AN249" s="581"/>
      <c r="AO249" s="581"/>
      <c r="AP249" s="581"/>
      <c r="AQ249" s="581"/>
      <c r="AR249" s="581"/>
      <c r="AS249" s="744"/>
      <c r="AV249" s="1640" t="s">
        <v>1082</v>
      </c>
    </row>
    <row r="250" spans="1:48" s="707" customFormat="1" ht="12.75" x14ac:dyDescent="0.2">
      <c r="A250" s="1048">
        <v>6210</v>
      </c>
      <c r="B250" s="1049" t="s">
        <v>993</v>
      </c>
      <c r="C250" s="580">
        <f t="shared" si="40"/>
        <v>0</v>
      </c>
      <c r="D250" s="694">
        <f>'O4 Summary by Class &amp; Accounts'!E211</f>
        <v>0</v>
      </c>
      <c r="E250" s="694">
        <f>'O4 Summary by Class &amp; Accounts'!F211</f>
        <v>0</v>
      </c>
      <c r="F250" s="694">
        <f>'O4 Summary by Class &amp; Accounts'!G211</f>
        <v>0</v>
      </c>
      <c r="G250" s="694">
        <f>'O4 Summary by Class &amp; Accounts'!H211</f>
        <v>0</v>
      </c>
      <c r="H250" s="694">
        <f>'O4 Summary by Class &amp; Accounts'!I211</f>
        <v>0</v>
      </c>
      <c r="I250" s="694">
        <f>'O4 Summary by Class &amp; Accounts'!J211</f>
        <v>0</v>
      </c>
      <c r="J250" s="694">
        <f>'O4 Summary by Class &amp; Accounts'!K211</f>
        <v>0</v>
      </c>
      <c r="K250" s="694">
        <f>'O4 Summary by Class &amp; Accounts'!L211</f>
        <v>0</v>
      </c>
      <c r="L250" s="694">
        <f>'O4 Summary by Class &amp; Accounts'!M211</f>
        <v>0</v>
      </c>
      <c r="M250" s="694">
        <f>'O4 Summary by Class &amp; Accounts'!N211</f>
        <v>0</v>
      </c>
      <c r="N250" s="694">
        <f>'O4 Summary by Class &amp; Accounts'!O211</f>
        <v>0</v>
      </c>
      <c r="O250" s="694">
        <f>'O4 Summary by Class &amp; Accounts'!P211</f>
        <v>0</v>
      </c>
      <c r="P250" s="694">
        <f>'O4 Summary by Class &amp; Accounts'!Q211</f>
        <v>0</v>
      </c>
      <c r="Q250" s="694">
        <f>'O4 Summary by Class &amp; Accounts'!R211</f>
        <v>0</v>
      </c>
      <c r="R250" s="694">
        <f>'O4 Summary by Class &amp; Accounts'!S211</f>
        <v>0</v>
      </c>
      <c r="S250" s="694">
        <f>'O4 Summary by Class &amp; Accounts'!T211</f>
        <v>0</v>
      </c>
      <c r="T250" s="694">
        <f>'O4 Summary by Class &amp; Accounts'!U211</f>
        <v>0</v>
      </c>
      <c r="U250" s="694">
        <f>'O4 Summary by Class &amp; Accounts'!V211</f>
        <v>0</v>
      </c>
      <c r="V250" s="694">
        <f>'O4 Summary by Class &amp; Accounts'!W211</f>
        <v>0</v>
      </c>
      <c r="W250" s="694">
        <f>'O4 Summary by Class &amp; Accounts'!X211</f>
        <v>0</v>
      </c>
      <c r="X250" s="580">
        <f t="shared" si="41"/>
        <v>0</v>
      </c>
      <c r="Y250" s="694"/>
      <c r="Z250" s="694"/>
      <c r="AA250" s="694"/>
      <c r="AB250" s="694"/>
      <c r="AC250" s="694"/>
      <c r="AD250" s="694"/>
      <c r="AE250" s="694"/>
      <c r="AF250" s="694"/>
      <c r="AG250" s="694"/>
      <c r="AH250" s="694"/>
      <c r="AI250" s="694"/>
      <c r="AJ250" s="694"/>
      <c r="AK250" s="694"/>
      <c r="AL250" s="694"/>
      <c r="AM250" s="694"/>
      <c r="AN250" s="694"/>
      <c r="AO250" s="694"/>
      <c r="AP250" s="694"/>
      <c r="AQ250" s="694"/>
      <c r="AR250" s="694"/>
      <c r="AS250" s="1046"/>
      <c r="AV250" s="1640" t="s">
        <v>1082</v>
      </c>
    </row>
    <row r="251" spans="1:48" s="707" customFormat="1" ht="12.75" x14ac:dyDescent="0.2">
      <c r="A251" s="1048">
        <v>6215</v>
      </c>
      <c r="B251" s="1049" t="s">
        <v>994</v>
      </c>
      <c r="C251" s="580">
        <f>SUM(D251:W251)</f>
        <v>0</v>
      </c>
      <c r="D251" s="694">
        <f>'O4 Summary by Class &amp; Accounts'!E212</f>
        <v>0</v>
      </c>
      <c r="E251" s="694">
        <f>'O4 Summary by Class &amp; Accounts'!F212</f>
        <v>0</v>
      </c>
      <c r="F251" s="694">
        <f>'O4 Summary by Class &amp; Accounts'!G212</f>
        <v>0</v>
      </c>
      <c r="G251" s="694">
        <f>'O4 Summary by Class &amp; Accounts'!H212</f>
        <v>0</v>
      </c>
      <c r="H251" s="694">
        <f>'O4 Summary by Class &amp; Accounts'!I212</f>
        <v>0</v>
      </c>
      <c r="I251" s="694">
        <f>'O4 Summary by Class &amp; Accounts'!J212</f>
        <v>0</v>
      </c>
      <c r="J251" s="694">
        <f>'O4 Summary by Class &amp; Accounts'!K212</f>
        <v>0</v>
      </c>
      <c r="K251" s="694">
        <f>'O4 Summary by Class &amp; Accounts'!L212</f>
        <v>0</v>
      </c>
      <c r="L251" s="694">
        <f>'O4 Summary by Class &amp; Accounts'!M212</f>
        <v>0</v>
      </c>
      <c r="M251" s="694">
        <f>'O4 Summary by Class &amp; Accounts'!N212</f>
        <v>0</v>
      </c>
      <c r="N251" s="694">
        <f>'O4 Summary by Class &amp; Accounts'!O212</f>
        <v>0</v>
      </c>
      <c r="O251" s="694">
        <f>'O4 Summary by Class &amp; Accounts'!P212</f>
        <v>0</v>
      </c>
      <c r="P251" s="694">
        <f>'O4 Summary by Class &amp; Accounts'!Q212</f>
        <v>0</v>
      </c>
      <c r="Q251" s="694">
        <f>'O4 Summary by Class &amp; Accounts'!R212</f>
        <v>0</v>
      </c>
      <c r="R251" s="694">
        <f>'O4 Summary by Class &amp; Accounts'!S212</f>
        <v>0</v>
      </c>
      <c r="S251" s="694">
        <f>'O4 Summary by Class &amp; Accounts'!T212</f>
        <v>0</v>
      </c>
      <c r="T251" s="694">
        <f>'O4 Summary by Class &amp; Accounts'!U212</f>
        <v>0</v>
      </c>
      <c r="U251" s="694">
        <f>'O4 Summary by Class &amp; Accounts'!V212</f>
        <v>0</v>
      </c>
      <c r="V251" s="694">
        <f>'O4 Summary by Class &amp; Accounts'!W212</f>
        <v>0</v>
      </c>
      <c r="W251" s="694">
        <f>'O4 Summary by Class &amp; Accounts'!X212</f>
        <v>0</v>
      </c>
      <c r="X251" s="580">
        <f>SUM(D251:W251)</f>
        <v>0</v>
      </c>
      <c r="Y251" s="694"/>
      <c r="Z251" s="694"/>
      <c r="AA251" s="694"/>
      <c r="AB251" s="694"/>
      <c r="AC251" s="694"/>
      <c r="AD251" s="694"/>
      <c r="AE251" s="694"/>
      <c r="AF251" s="694"/>
      <c r="AG251" s="694"/>
      <c r="AH251" s="694"/>
      <c r="AI251" s="694"/>
      <c r="AJ251" s="694"/>
      <c r="AK251" s="694"/>
      <c r="AL251" s="694"/>
      <c r="AM251" s="694"/>
      <c r="AN251" s="694"/>
      <c r="AO251" s="694"/>
      <c r="AP251" s="694"/>
      <c r="AQ251" s="694"/>
      <c r="AR251" s="694"/>
      <c r="AS251" s="1046"/>
      <c r="AV251" s="1640" t="s">
        <v>1082</v>
      </c>
    </row>
    <row r="252" spans="1:48" s="707" customFormat="1" ht="12.75" x14ac:dyDescent="0.2">
      <c r="A252" s="1050">
        <v>6225</v>
      </c>
      <c r="B252" s="1051" t="s">
        <v>995</v>
      </c>
      <c r="C252" s="1039">
        <f>SUM(D252:W252)</f>
        <v>0</v>
      </c>
      <c r="D252" s="719">
        <f>'O4 Summary by Class &amp; Accounts'!E213</f>
        <v>0</v>
      </c>
      <c r="E252" s="719">
        <f>'O4 Summary by Class &amp; Accounts'!F213</f>
        <v>0</v>
      </c>
      <c r="F252" s="719">
        <f>'O4 Summary by Class &amp; Accounts'!G213</f>
        <v>0</v>
      </c>
      <c r="G252" s="719">
        <f>'O4 Summary by Class &amp; Accounts'!H213</f>
        <v>0</v>
      </c>
      <c r="H252" s="719">
        <f>'O4 Summary by Class &amp; Accounts'!I213</f>
        <v>0</v>
      </c>
      <c r="I252" s="719">
        <f>'O4 Summary by Class &amp; Accounts'!J213</f>
        <v>0</v>
      </c>
      <c r="J252" s="719">
        <f>'O4 Summary by Class &amp; Accounts'!K213</f>
        <v>0</v>
      </c>
      <c r="K252" s="719">
        <f>'O4 Summary by Class &amp; Accounts'!L213</f>
        <v>0</v>
      </c>
      <c r="L252" s="719">
        <f>'O4 Summary by Class &amp; Accounts'!M213</f>
        <v>0</v>
      </c>
      <c r="M252" s="719">
        <f>'O4 Summary by Class &amp; Accounts'!N213</f>
        <v>0</v>
      </c>
      <c r="N252" s="719">
        <f>'O4 Summary by Class &amp; Accounts'!O213</f>
        <v>0</v>
      </c>
      <c r="O252" s="719">
        <f>'O4 Summary by Class &amp; Accounts'!P213</f>
        <v>0</v>
      </c>
      <c r="P252" s="719">
        <f>'O4 Summary by Class &amp; Accounts'!Q213</f>
        <v>0</v>
      </c>
      <c r="Q252" s="719">
        <f>'O4 Summary by Class &amp; Accounts'!R213</f>
        <v>0</v>
      </c>
      <c r="R252" s="719">
        <f>'O4 Summary by Class &amp; Accounts'!S213</f>
        <v>0</v>
      </c>
      <c r="S252" s="719">
        <f>'O4 Summary by Class &amp; Accounts'!T213</f>
        <v>0</v>
      </c>
      <c r="T252" s="719">
        <f>'O4 Summary by Class &amp; Accounts'!U213</f>
        <v>0</v>
      </c>
      <c r="U252" s="719">
        <f>'O4 Summary by Class &amp; Accounts'!V213</f>
        <v>0</v>
      </c>
      <c r="V252" s="719">
        <f>'O4 Summary by Class &amp; Accounts'!W213</f>
        <v>0</v>
      </c>
      <c r="W252" s="719">
        <f>'O4 Summary by Class &amp; Accounts'!X213</f>
        <v>0</v>
      </c>
      <c r="X252" s="1039">
        <f>SUM(D252:W252)</f>
        <v>0</v>
      </c>
      <c r="Y252" s="694"/>
      <c r="Z252" s="694"/>
      <c r="AA252" s="694"/>
      <c r="AB252" s="694"/>
      <c r="AC252" s="694"/>
      <c r="AD252" s="694"/>
      <c r="AE252" s="694"/>
      <c r="AF252" s="694"/>
      <c r="AG252" s="694"/>
      <c r="AH252" s="694"/>
      <c r="AI252" s="694"/>
      <c r="AJ252" s="694"/>
      <c r="AK252" s="694"/>
      <c r="AL252" s="694"/>
      <c r="AM252" s="694"/>
      <c r="AN252" s="694"/>
      <c r="AO252" s="694"/>
      <c r="AP252" s="694"/>
      <c r="AQ252" s="694"/>
      <c r="AR252" s="694"/>
      <c r="AS252" s="1046"/>
      <c r="AV252" s="1640" t="s">
        <v>1082</v>
      </c>
    </row>
    <row r="253" spans="1:48" s="603" customFormat="1" ht="12.75" x14ac:dyDescent="0.2">
      <c r="A253" s="234"/>
      <c r="B253" s="602"/>
      <c r="C253" s="744"/>
      <c r="D253" s="581"/>
      <c r="E253" s="581"/>
      <c r="F253" s="581"/>
      <c r="G253" s="581"/>
      <c r="H253" s="581"/>
      <c r="I253" s="581"/>
      <c r="J253" s="581"/>
      <c r="K253" s="581"/>
      <c r="L253" s="581"/>
      <c r="M253" s="581"/>
      <c r="N253" s="581"/>
      <c r="O253" s="581"/>
      <c r="P253" s="581"/>
      <c r="Q253" s="581"/>
      <c r="R253" s="581"/>
      <c r="S253" s="581"/>
      <c r="T253" s="581"/>
      <c r="U253" s="581"/>
      <c r="V253" s="581"/>
      <c r="W253" s="581"/>
      <c r="X253" s="583"/>
      <c r="Y253" s="581"/>
      <c r="Z253" s="581"/>
      <c r="AA253" s="581"/>
      <c r="AB253" s="581"/>
      <c r="AC253" s="581"/>
      <c r="AD253" s="581"/>
      <c r="AE253" s="581"/>
      <c r="AF253" s="581"/>
      <c r="AG253" s="581"/>
      <c r="AH253" s="581"/>
      <c r="AI253" s="581"/>
      <c r="AJ253" s="581"/>
      <c r="AK253" s="581"/>
      <c r="AL253" s="581"/>
      <c r="AM253" s="581"/>
      <c r="AN253" s="581"/>
      <c r="AO253" s="581"/>
      <c r="AP253" s="581"/>
      <c r="AQ253" s="581"/>
      <c r="AR253" s="581"/>
      <c r="AS253" s="744"/>
      <c r="AV253" s="1464"/>
    </row>
    <row r="254" spans="1:48" s="603" customFormat="1" ht="12.75" x14ac:dyDescent="0.2">
      <c r="A254" s="234"/>
      <c r="B254" s="636" t="s">
        <v>747</v>
      </c>
      <c r="C254" s="1086">
        <f t="shared" ref="C254:X254" si="44">SUM(C180:C253)</f>
        <v>16506580.000000002</v>
      </c>
      <c r="D254" s="579">
        <f t="shared" si="44"/>
        <v>11251420.40710175</v>
      </c>
      <c r="E254" s="579">
        <f t="shared" si="44"/>
        <v>2148548.7722684452</v>
      </c>
      <c r="F254" s="579">
        <f t="shared" si="44"/>
        <v>2768790.9493816295</v>
      </c>
      <c r="G254" s="579">
        <f t="shared" si="44"/>
        <v>0</v>
      </c>
      <c r="H254" s="579">
        <f t="shared" si="44"/>
        <v>0</v>
      </c>
      <c r="I254" s="579">
        <f t="shared" si="44"/>
        <v>0</v>
      </c>
      <c r="J254" s="579">
        <f t="shared" si="44"/>
        <v>274903.85090915376</v>
      </c>
      <c r="K254" s="579">
        <f t="shared" si="44"/>
        <v>32782.476475210853</v>
      </c>
      <c r="L254" s="579">
        <f t="shared" si="44"/>
        <v>30133.543863808372</v>
      </c>
      <c r="M254" s="579">
        <f t="shared" si="44"/>
        <v>0</v>
      </c>
      <c r="N254" s="579">
        <f t="shared" si="44"/>
        <v>0</v>
      </c>
      <c r="O254" s="579">
        <f t="shared" si="44"/>
        <v>0</v>
      </c>
      <c r="P254" s="579">
        <f t="shared" si="44"/>
        <v>0</v>
      </c>
      <c r="Q254" s="579">
        <f t="shared" si="44"/>
        <v>0</v>
      </c>
      <c r="R254" s="579">
        <f t="shared" si="44"/>
        <v>0</v>
      </c>
      <c r="S254" s="579">
        <f t="shared" si="44"/>
        <v>0</v>
      </c>
      <c r="T254" s="579">
        <f t="shared" si="44"/>
        <v>0</v>
      </c>
      <c r="U254" s="579">
        <f t="shared" si="44"/>
        <v>0</v>
      </c>
      <c r="V254" s="579">
        <f t="shared" si="44"/>
        <v>0</v>
      </c>
      <c r="W254" s="579">
        <f t="shared" si="44"/>
        <v>0</v>
      </c>
      <c r="X254" s="1086">
        <f t="shared" si="44"/>
        <v>16506580.000000002</v>
      </c>
      <c r="Y254" s="581"/>
      <c r="Z254" s="581"/>
      <c r="AA254" s="581"/>
      <c r="AB254" s="581"/>
      <c r="AC254" s="581"/>
      <c r="AD254" s="581"/>
      <c r="AE254" s="581"/>
      <c r="AF254" s="581"/>
      <c r="AG254" s="581"/>
      <c r="AH254" s="581"/>
      <c r="AI254" s="581"/>
      <c r="AJ254" s="581"/>
      <c r="AK254" s="581"/>
      <c r="AL254" s="581"/>
      <c r="AM254" s="581"/>
      <c r="AN254" s="581"/>
      <c r="AO254" s="581"/>
      <c r="AP254" s="581"/>
      <c r="AQ254" s="581"/>
      <c r="AR254" s="581"/>
      <c r="AS254" s="744"/>
      <c r="AV254" s="1464"/>
    </row>
    <row r="255" spans="1:48" s="603" customFormat="1" ht="12.75" x14ac:dyDescent="0.2">
      <c r="A255" s="234"/>
      <c r="B255" s="602"/>
      <c r="C255" s="744"/>
      <c r="D255" s="581"/>
      <c r="E255" s="581"/>
      <c r="F255" s="581"/>
      <c r="G255" s="581"/>
      <c r="H255" s="581"/>
      <c r="I255" s="581"/>
      <c r="J255" s="581"/>
      <c r="K255" s="581"/>
      <c r="L255" s="581"/>
      <c r="M255" s="581"/>
      <c r="N255" s="581"/>
      <c r="O255" s="581"/>
      <c r="P255" s="581"/>
      <c r="Q255" s="581"/>
      <c r="R255" s="581"/>
      <c r="S255" s="581"/>
      <c r="T255" s="581"/>
      <c r="U255" s="581"/>
      <c r="V255" s="581"/>
      <c r="W255" s="581"/>
      <c r="X255" s="583"/>
      <c r="Y255" s="581"/>
      <c r="Z255" s="581"/>
      <c r="AA255" s="581"/>
      <c r="AB255" s="581"/>
      <c r="AC255" s="581"/>
      <c r="AD255" s="581"/>
      <c r="AE255" s="581"/>
      <c r="AF255" s="581"/>
      <c r="AG255" s="581"/>
      <c r="AH255" s="581"/>
      <c r="AI255" s="581"/>
      <c r="AJ255" s="581"/>
      <c r="AK255" s="581"/>
      <c r="AL255" s="581"/>
      <c r="AM255" s="581"/>
      <c r="AN255" s="581"/>
      <c r="AO255" s="581"/>
      <c r="AP255" s="581"/>
      <c r="AQ255" s="581"/>
      <c r="AR255" s="581"/>
      <c r="AS255" s="744"/>
      <c r="AV255" s="1464"/>
    </row>
    <row r="256" spans="1:48" s="603" customFormat="1" ht="12.75" x14ac:dyDescent="0.2">
      <c r="A256" s="234"/>
      <c r="C256" s="744"/>
      <c r="D256" s="581"/>
      <c r="E256" s="581"/>
      <c r="F256" s="581"/>
      <c r="G256" s="581"/>
      <c r="H256" s="581"/>
      <c r="I256" s="581"/>
      <c r="J256" s="581"/>
      <c r="K256" s="581"/>
      <c r="L256" s="581"/>
      <c r="M256" s="581"/>
      <c r="N256" s="581"/>
      <c r="O256" s="581"/>
      <c r="P256" s="581"/>
      <c r="Q256" s="581"/>
      <c r="R256" s="581"/>
      <c r="S256" s="581"/>
      <c r="T256" s="581"/>
      <c r="U256" s="581"/>
      <c r="V256" s="581"/>
      <c r="W256" s="581"/>
      <c r="X256" s="583"/>
      <c r="Y256" s="581"/>
      <c r="Z256" s="581"/>
      <c r="AA256" s="581"/>
      <c r="AB256" s="581"/>
      <c r="AC256" s="581"/>
      <c r="AD256" s="581"/>
      <c r="AE256" s="581"/>
      <c r="AF256" s="581"/>
      <c r="AG256" s="581"/>
      <c r="AH256" s="581"/>
      <c r="AI256" s="581"/>
      <c r="AJ256" s="581"/>
      <c r="AK256" s="581"/>
      <c r="AL256" s="581"/>
      <c r="AM256" s="581"/>
      <c r="AN256" s="581"/>
      <c r="AO256" s="581"/>
      <c r="AP256" s="581"/>
      <c r="AQ256" s="581"/>
      <c r="AR256" s="581"/>
      <c r="AS256" s="744"/>
      <c r="AV256" s="1464"/>
    </row>
    <row r="257" spans="1:66" s="1541" customFormat="1" ht="12.75" x14ac:dyDescent="0.2">
      <c r="A257" s="1540"/>
      <c r="C257" s="1542"/>
      <c r="D257" s="1543"/>
      <c r="E257" s="1543"/>
      <c r="F257" s="1543"/>
      <c r="G257" s="1543"/>
      <c r="H257" s="1543"/>
      <c r="I257" s="1543"/>
      <c r="J257" s="1543"/>
      <c r="K257" s="1543"/>
      <c r="L257" s="1543"/>
      <c r="M257" s="1543"/>
      <c r="N257" s="1543"/>
      <c r="O257" s="1543"/>
      <c r="P257" s="1543"/>
      <c r="Q257" s="1543"/>
      <c r="R257" s="1543"/>
      <c r="S257" s="1543"/>
      <c r="T257" s="1543"/>
      <c r="U257" s="1543"/>
      <c r="V257" s="1543"/>
      <c r="W257" s="1543"/>
      <c r="X257" s="1544"/>
      <c r="Y257" s="1543"/>
      <c r="Z257" s="1543"/>
      <c r="AA257" s="1543"/>
      <c r="AB257" s="1543"/>
      <c r="AC257" s="1543"/>
      <c r="AD257" s="1543"/>
      <c r="AE257" s="1543"/>
      <c r="AF257" s="1543"/>
      <c r="AG257" s="1543"/>
      <c r="AH257" s="1543"/>
      <c r="AI257" s="1543"/>
      <c r="AJ257" s="1543"/>
      <c r="AK257" s="1543"/>
      <c r="AL257" s="1543"/>
      <c r="AM257" s="1543"/>
      <c r="AN257" s="1543"/>
      <c r="AO257" s="1543"/>
      <c r="AP257" s="1543"/>
      <c r="AQ257" s="1543"/>
      <c r="AR257" s="1543"/>
      <c r="AS257" s="1542"/>
      <c r="AV257" s="1641"/>
    </row>
    <row r="258" spans="1:66" s="603" customFormat="1" ht="13.5" thickBot="1" x14ac:dyDescent="0.25">
      <c r="A258" s="234"/>
      <c r="C258" s="744"/>
      <c r="D258" s="581"/>
      <c r="E258" s="581"/>
      <c r="F258" s="581"/>
      <c r="G258" s="581"/>
      <c r="H258" s="581"/>
      <c r="I258" s="581"/>
      <c r="J258" s="581"/>
      <c r="K258" s="581"/>
      <c r="L258" s="581"/>
      <c r="M258" s="581"/>
      <c r="N258" s="581"/>
      <c r="O258" s="581"/>
      <c r="P258" s="581"/>
      <c r="Q258" s="581"/>
      <c r="R258" s="581"/>
      <c r="S258" s="581"/>
      <c r="T258" s="581"/>
      <c r="U258" s="581"/>
      <c r="V258" s="581"/>
      <c r="W258" s="581"/>
      <c r="X258" s="583"/>
      <c r="Y258" s="581"/>
      <c r="Z258" s="581"/>
      <c r="AA258" s="581"/>
      <c r="AB258" s="581"/>
      <c r="AC258" s="581"/>
      <c r="AD258" s="581"/>
      <c r="AE258" s="581"/>
      <c r="AF258" s="581"/>
      <c r="AG258" s="581"/>
      <c r="AH258" s="581"/>
      <c r="AI258" s="581"/>
      <c r="AJ258" s="581"/>
      <c r="AK258" s="581"/>
      <c r="AL258" s="581"/>
      <c r="AM258" s="581"/>
      <c r="AN258" s="581"/>
      <c r="AO258" s="581"/>
      <c r="AP258" s="581"/>
      <c r="AQ258" s="581"/>
      <c r="AR258" s="581"/>
      <c r="AS258" s="744"/>
      <c r="AV258" s="1464"/>
    </row>
    <row r="259" spans="1:66" s="603" customFormat="1" ht="18" x14ac:dyDescent="0.2">
      <c r="C259" s="2577" t="s">
        <v>690</v>
      </c>
      <c r="D259" s="2578"/>
      <c r="E259" s="1533"/>
      <c r="F259" s="1533"/>
      <c r="G259" s="1533"/>
      <c r="H259" s="1533"/>
      <c r="I259" s="1533"/>
      <c r="J259" s="1533"/>
      <c r="K259" s="1533"/>
      <c r="L259" s="1533"/>
      <c r="M259" s="1533"/>
      <c r="N259" s="1533"/>
      <c r="O259" s="1533"/>
      <c r="P259" s="1533"/>
      <c r="Q259" s="1533"/>
      <c r="R259" s="1533"/>
      <c r="S259" s="1533"/>
      <c r="T259" s="1533"/>
      <c r="U259" s="1533"/>
      <c r="V259" s="1533"/>
      <c r="W259" s="1533"/>
      <c r="X259" s="1534"/>
      <c r="Y259" s="2577" t="s">
        <v>577</v>
      </c>
      <c r="Z259" s="2578"/>
      <c r="AA259" s="1533"/>
      <c r="AB259" s="1533"/>
      <c r="AC259" s="1533"/>
      <c r="AD259" s="1533"/>
      <c r="AE259" s="1533"/>
      <c r="AF259" s="1533"/>
      <c r="AG259" s="1533"/>
      <c r="AH259" s="1533"/>
      <c r="AI259" s="1533"/>
      <c r="AJ259" s="1533"/>
      <c r="AK259" s="1533"/>
      <c r="AL259" s="1533"/>
      <c r="AM259" s="1533"/>
      <c r="AN259" s="1533"/>
      <c r="AO259" s="1533"/>
      <c r="AP259" s="1533"/>
      <c r="AQ259" s="1533"/>
      <c r="AR259" s="1533"/>
      <c r="AS259" s="1538"/>
      <c r="AV259" s="1464"/>
    </row>
    <row r="260" spans="1:66" s="294" customFormat="1" ht="39" thickBot="1" x14ac:dyDescent="0.25">
      <c r="A260" s="2583" t="s">
        <v>809</v>
      </c>
      <c r="B260" s="2583"/>
      <c r="C260" s="1535" t="str">
        <f t="shared" ref="C260:AS260" si="45">C23</f>
        <v>Demand Total</v>
      </c>
      <c r="D260" s="1536" t="str">
        <f t="shared" si="45"/>
        <v>Residential</v>
      </c>
      <c r="E260" s="1536" t="str">
        <f t="shared" si="45"/>
        <v>GS &lt;50</v>
      </c>
      <c r="F260" s="1536" t="str">
        <f t="shared" si="45"/>
        <v>GS&gt;50-Regular</v>
      </c>
      <c r="G260" s="1536" t="str">
        <f t="shared" si="45"/>
        <v>GS&gt; 50-TOU</v>
      </c>
      <c r="H260" s="1536" t="str">
        <f t="shared" si="45"/>
        <v>GS &gt;50-Intermediate</v>
      </c>
      <c r="I260" s="1536" t="str">
        <f t="shared" si="45"/>
        <v>Large Use &gt;5MW</v>
      </c>
      <c r="J260" s="1536" t="str">
        <f t="shared" si="45"/>
        <v>Street Light</v>
      </c>
      <c r="K260" s="1536" t="str">
        <f t="shared" si="45"/>
        <v>Sentinel</v>
      </c>
      <c r="L260" s="1536" t="str">
        <f t="shared" si="45"/>
        <v>Unmetered Scattered Load</v>
      </c>
      <c r="M260" s="1536" t="str">
        <f t="shared" si="45"/>
        <v>Embedded Distributor</v>
      </c>
      <c r="N260" s="1536" t="str">
        <f t="shared" si="45"/>
        <v>Back-up/Standby Power</v>
      </c>
      <c r="O260" s="1536" t="str">
        <f t="shared" si="45"/>
        <v>Rate Class 1</v>
      </c>
      <c r="P260" s="1536" t="str">
        <f t="shared" si="45"/>
        <v>Rate class 2</v>
      </c>
      <c r="Q260" s="1536" t="str">
        <f t="shared" si="45"/>
        <v>Rate class 3</v>
      </c>
      <c r="R260" s="1536" t="str">
        <f t="shared" si="45"/>
        <v>Rate class 4</v>
      </c>
      <c r="S260" s="1536" t="str">
        <f t="shared" si="45"/>
        <v>Rate class 5</v>
      </c>
      <c r="T260" s="1536" t="str">
        <f t="shared" si="45"/>
        <v>Rate class 6</v>
      </c>
      <c r="U260" s="1536" t="str">
        <f t="shared" si="45"/>
        <v>Rate class 7</v>
      </c>
      <c r="V260" s="1536" t="str">
        <f t="shared" si="45"/>
        <v>Rate class 8</v>
      </c>
      <c r="W260" s="1536" t="str">
        <f t="shared" si="45"/>
        <v>Rate class 9</v>
      </c>
      <c r="X260" s="1537" t="str">
        <f t="shared" si="45"/>
        <v>Customer Total</v>
      </c>
      <c r="Y260" s="1535" t="str">
        <f t="shared" si="45"/>
        <v>Residential</v>
      </c>
      <c r="Z260" s="1536" t="str">
        <f t="shared" si="45"/>
        <v>GS &lt;50</v>
      </c>
      <c r="AA260" s="1536" t="str">
        <f t="shared" si="45"/>
        <v>GS&gt;50-Regular</v>
      </c>
      <c r="AB260" s="1536" t="str">
        <f t="shared" si="45"/>
        <v>GS&gt; 50-TOU</v>
      </c>
      <c r="AC260" s="1536" t="str">
        <f t="shared" si="45"/>
        <v>GS &gt;50-Intermediate</v>
      </c>
      <c r="AD260" s="1536" t="str">
        <f t="shared" si="45"/>
        <v>Large Use &gt;5MW</v>
      </c>
      <c r="AE260" s="1536" t="str">
        <f t="shared" si="45"/>
        <v>Street Light</v>
      </c>
      <c r="AF260" s="1536" t="str">
        <f t="shared" si="45"/>
        <v>Sentinel</v>
      </c>
      <c r="AG260" s="1536" t="str">
        <f t="shared" si="45"/>
        <v>Unmetered Scattered Load</v>
      </c>
      <c r="AH260" s="1536" t="str">
        <f t="shared" si="45"/>
        <v>Embedded Distributor</v>
      </c>
      <c r="AI260" s="1536" t="str">
        <f t="shared" si="45"/>
        <v>Back-up/Standby Power</v>
      </c>
      <c r="AJ260" s="1536" t="str">
        <f t="shared" si="45"/>
        <v>Rate Class 1</v>
      </c>
      <c r="AK260" s="1536" t="str">
        <f t="shared" si="45"/>
        <v>Rate class 2</v>
      </c>
      <c r="AL260" s="1536" t="str">
        <f t="shared" si="45"/>
        <v>Rate class 3</v>
      </c>
      <c r="AM260" s="1536" t="str">
        <f t="shared" si="45"/>
        <v>Rate class 4</v>
      </c>
      <c r="AN260" s="1536" t="str">
        <f t="shared" si="45"/>
        <v>Rate class 5</v>
      </c>
      <c r="AO260" s="1536" t="str">
        <f t="shared" si="45"/>
        <v>Rate class 6</v>
      </c>
      <c r="AP260" s="1536" t="str">
        <f t="shared" si="45"/>
        <v>Rate class 7</v>
      </c>
      <c r="AQ260" s="1536" t="str">
        <f t="shared" si="45"/>
        <v>Rate class 8</v>
      </c>
      <c r="AR260" s="1536" t="str">
        <f t="shared" si="45"/>
        <v>Rate class 9</v>
      </c>
      <c r="AS260" s="1537" t="str">
        <f t="shared" si="45"/>
        <v>Total</v>
      </c>
      <c r="AT260" s="1518"/>
      <c r="AU260" s="1518"/>
      <c r="AV260" s="1463"/>
    </row>
    <row r="261" spans="1:66" s="603" customFormat="1" ht="12.75" x14ac:dyDescent="0.2">
      <c r="A261" s="234"/>
      <c r="B261" s="197"/>
      <c r="C261" s="1511"/>
      <c r="D261" s="581"/>
      <c r="E261" s="581"/>
      <c r="F261" s="581"/>
      <c r="G261" s="581"/>
      <c r="H261" s="581"/>
      <c r="I261" s="581"/>
      <c r="J261" s="581"/>
      <c r="K261" s="581"/>
      <c r="L261" s="581"/>
      <c r="M261" s="581"/>
      <c r="N261" s="581"/>
      <c r="O261" s="581"/>
      <c r="P261" s="581"/>
      <c r="Q261" s="581"/>
      <c r="R261" s="581"/>
      <c r="S261" s="581"/>
      <c r="T261" s="581"/>
      <c r="U261" s="581"/>
      <c r="V261" s="581"/>
      <c r="W261" s="581"/>
      <c r="X261" s="583"/>
      <c r="Y261" s="581"/>
      <c r="Z261" s="581"/>
      <c r="AA261" s="581"/>
      <c r="AB261" s="581"/>
      <c r="AC261" s="581"/>
      <c r="AD261" s="581"/>
      <c r="AE261" s="581"/>
      <c r="AF261" s="581"/>
      <c r="AG261" s="581"/>
      <c r="AH261" s="581"/>
      <c r="AI261" s="581"/>
      <c r="AJ261" s="581"/>
      <c r="AK261" s="581"/>
      <c r="AL261" s="581"/>
      <c r="AM261" s="581"/>
      <c r="AN261" s="581"/>
      <c r="AO261" s="581"/>
      <c r="AP261" s="581"/>
      <c r="AQ261" s="581"/>
      <c r="AR261" s="581"/>
      <c r="AS261" s="744"/>
      <c r="AV261" s="1464"/>
    </row>
    <row r="262" spans="1:66" s="603" customFormat="1" ht="12.75" x14ac:dyDescent="0.2">
      <c r="A262" s="234"/>
      <c r="B262" s="197">
        <v>1808</v>
      </c>
      <c r="C262" s="1511">
        <f t="shared" ref="C262:C295" si="46">SUMIF($AV$117:$AV$159, $B262,C$117:C$159)</f>
        <v>587897.37</v>
      </c>
      <c r="D262" s="1511">
        <f t="shared" ref="D262:AS266" si="47">SUMIF($AV$117:$AV$159, $B262,D$117:D$159)</f>
        <v>307367.63876530685</v>
      </c>
      <c r="E262" s="1511">
        <f t="shared" si="47"/>
        <v>88090.864833349828</v>
      </c>
      <c r="F262" s="1511">
        <f t="shared" si="47"/>
        <v>185225.68068770203</v>
      </c>
      <c r="G262" s="1511">
        <f t="shared" si="47"/>
        <v>0</v>
      </c>
      <c r="H262" s="1511">
        <f t="shared" si="47"/>
        <v>0</v>
      </c>
      <c r="I262" s="1511">
        <f t="shared" si="47"/>
        <v>0</v>
      </c>
      <c r="J262" s="1511">
        <f t="shared" si="47"/>
        <v>6422.5962573678908</v>
      </c>
      <c r="K262" s="1511">
        <f t="shared" si="47"/>
        <v>315.68117978197614</v>
      </c>
      <c r="L262" s="1511">
        <f t="shared" si="47"/>
        <v>474.90827649143216</v>
      </c>
      <c r="M262" s="1511">
        <f t="shared" si="47"/>
        <v>0</v>
      </c>
      <c r="N262" s="1511">
        <f t="shared" si="47"/>
        <v>0</v>
      </c>
      <c r="O262" s="1511">
        <f t="shared" si="47"/>
        <v>0</v>
      </c>
      <c r="P262" s="1511">
        <f t="shared" si="47"/>
        <v>0</v>
      </c>
      <c r="Q262" s="1511">
        <f t="shared" si="47"/>
        <v>0</v>
      </c>
      <c r="R262" s="1511">
        <f t="shared" si="47"/>
        <v>0</v>
      </c>
      <c r="S262" s="1511">
        <f t="shared" si="47"/>
        <v>0</v>
      </c>
      <c r="T262" s="1511">
        <f t="shared" si="47"/>
        <v>0</v>
      </c>
      <c r="U262" s="1511">
        <f t="shared" si="47"/>
        <v>0</v>
      </c>
      <c r="V262" s="1511">
        <f t="shared" si="47"/>
        <v>0</v>
      </c>
      <c r="W262" s="1511">
        <f t="shared" si="47"/>
        <v>0</v>
      </c>
      <c r="X262" s="1511">
        <f t="shared" si="47"/>
        <v>0</v>
      </c>
      <c r="Y262" s="1511">
        <f t="shared" si="47"/>
        <v>0</v>
      </c>
      <c r="Z262" s="1511">
        <f t="shared" si="47"/>
        <v>0</v>
      </c>
      <c r="AA262" s="1511">
        <f t="shared" si="47"/>
        <v>0</v>
      </c>
      <c r="AB262" s="1511">
        <f t="shared" si="47"/>
        <v>0</v>
      </c>
      <c r="AC262" s="1511">
        <f t="shared" si="47"/>
        <v>0</v>
      </c>
      <c r="AD262" s="1511">
        <f t="shared" si="47"/>
        <v>0</v>
      </c>
      <c r="AE262" s="1511">
        <f t="shared" si="47"/>
        <v>0</v>
      </c>
      <c r="AF262" s="1511">
        <f t="shared" si="47"/>
        <v>0</v>
      </c>
      <c r="AG262" s="1511">
        <f t="shared" si="47"/>
        <v>0</v>
      </c>
      <c r="AH262" s="1511">
        <f t="shared" si="47"/>
        <v>0</v>
      </c>
      <c r="AI262" s="1511">
        <f t="shared" si="47"/>
        <v>0</v>
      </c>
      <c r="AJ262" s="1511">
        <f t="shared" si="47"/>
        <v>0</v>
      </c>
      <c r="AK262" s="1511">
        <f t="shared" si="47"/>
        <v>0</v>
      </c>
      <c r="AL262" s="1511">
        <f t="shared" si="47"/>
        <v>0</v>
      </c>
      <c r="AM262" s="1511">
        <f t="shared" si="47"/>
        <v>0</v>
      </c>
      <c r="AN262" s="1511">
        <f t="shared" si="47"/>
        <v>0</v>
      </c>
      <c r="AO262" s="1511">
        <f t="shared" si="47"/>
        <v>0</v>
      </c>
      <c r="AP262" s="1511">
        <f t="shared" si="47"/>
        <v>0</v>
      </c>
      <c r="AQ262" s="1511">
        <f t="shared" si="47"/>
        <v>0</v>
      </c>
      <c r="AR262" s="1511">
        <f t="shared" si="47"/>
        <v>0</v>
      </c>
      <c r="AS262" s="1511">
        <f t="shared" si="47"/>
        <v>0</v>
      </c>
      <c r="AT262" s="1511"/>
      <c r="AU262" s="1511"/>
      <c r="AV262" s="1642"/>
      <c r="AW262" s="1511"/>
      <c r="AX262" s="1511"/>
      <c r="AY262" s="1511"/>
      <c r="AZ262" s="1511"/>
      <c r="BA262" s="1511"/>
      <c r="BB262" s="1511"/>
      <c r="BC262" s="1511"/>
      <c r="BD262" s="1511"/>
      <c r="BE262" s="1511"/>
      <c r="BF262" s="1511"/>
      <c r="BG262" s="1511"/>
      <c r="BH262" s="1511"/>
      <c r="BI262" s="1511"/>
      <c r="BJ262" s="1511"/>
      <c r="BK262" s="1511"/>
      <c r="BL262" s="1511"/>
      <c r="BM262" s="1511"/>
      <c r="BN262" s="1511"/>
    </row>
    <row r="263" spans="1:66" s="603" customFormat="1" ht="12.75" x14ac:dyDescent="0.2">
      <c r="A263" s="234"/>
      <c r="B263" s="197">
        <v>1815</v>
      </c>
      <c r="C263" s="1511">
        <f t="shared" si="46"/>
        <v>0</v>
      </c>
      <c r="D263" s="1511">
        <f t="shared" ref="D263:R263" si="48">SUMIF($AV$117:$AV$159, $B263,D$117:D$159)</f>
        <v>0</v>
      </c>
      <c r="E263" s="1511">
        <f t="shared" si="48"/>
        <v>0</v>
      </c>
      <c r="F263" s="1511">
        <f t="shared" si="48"/>
        <v>0</v>
      </c>
      <c r="G263" s="1511">
        <f t="shared" si="48"/>
        <v>0</v>
      </c>
      <c r="H263" s="1511">
        <f t="shared" si="48"/>
        <v>0</v>
      </c>
      <c r="I263" s="1511">
        <f t="shared" si="48"/>
        <v>0</v>
      </c>
      <c r="J263" s="1511">
        <f t="shared" si="48"/>
        <v>0</v>
      </c>
      <c r="K263" s="1511">
        <f t="shared" si="48"/>
        <v>0</v>
      </c>
      <c r="L263" s="1511">
        <f t="shared" si="48"/>
        <v>0</v>
      </c>
      <c r="M263" s="1511">
        <f t="shared" si="48"/>
        <v>0</v>
      </c>
      <c r="N263" s="1511">
        <f t="shared" si="48"/>
        <v>0</v>
      </c>
      <c r="O263" s="1511">
        <f t="shared" si="48"/>
        <v>0</v>
      </c>
      <c r="P263" s="1511">
        <f t="shared" si="48"/>
        <v>0</v>
      </c>
      <c r="Q263" s="1511">
        <f t="shared" si="48"/>
        <v>0</v>
      </c>
      <c r="R263" s="1511">
        <f t="shared" si="48"/>
        <v>0</v>
      </c>
      <c r="S263" s="1511">
        <f t="shared" si="47"/>
        <v>0</v>
      </c>
      <c r="T263" s="1511">
        <f t="shared" si="47"/>
        <v>0</v>
      </c>
      <c r="U263" s="1511">
        <f t="shared" si="47"/>
        <v>0</v>
      </c>
      <c r="V263" s="1511">
        <f t="shared" si="47"/>
        <v>0</v>
      </c>
      <c r="W263" s="1511">
        <f t="shared" si="47"/>
        <v>0</v>
      </c>
      <c r="X263" s="1511">
        <f t="shared" si="47"/>
        <v>0</v>
      </c>
      <c r="Y263" s="1511">
        <f t="shared" si="47"/>
        <v>0</v>
      </c>
      <c r="Z263" s="1511">
        <f t="shared" si="47"/>
        <v>0</v>
      </c>
      <c r="AA263" s="1511">
        <f t="shared" si="47"/>
        <v>0</v>
      </c>
      <c r="AB263" s="1511">
        <f t="shared" si="47"/>
        <v>0</v>
      </c>
      <c r="AC263" s="1511">
        <f t="shared" si="47"/>
        <v>0</v>
      </c>
      <c r="AD263" s="1511">
        <f t="shared" si="47"/>
        <v>0</v>
      </c>
      <c r="AE263" s="1511">
        <f t="shared" si="47"/>
        <v>0</v>
      </c>
      <c r="AF263" s="1511">
        <f t="shared" si="47"/>
        <v>0</v>
      </c>
      <c r="AG263" s="1511">
        <f t="shared" si="47"/>
        <v>0</v>
      </c>
      <c r="AH263" s="1511">
        <f t="shared" si="47"/>
        <v>0</v>
      </c>
      <c r="AI263" s="1511">
        <f t="shared" si="47"/>
        <v>0</v>
      </c>
      <c r="AJ263" s="1511">
        <f t="shared" si="47"/>
        <v>0</v>
      </c>
      <c r="AK263" s="1511">
        <f t="shared" si="47"/>
        <v>0</v>
      </c>
      <c r="AL263" s="1511">
        <f t="shared" si="47"/>
        <v>0</v>
      </c>
      <c r="AM263" s="1511">
        <f t="shared" si="47"/>
        <v>0</v>
      </c>
      <c r="AN263" s="1511">
        <f t="shared" si="47"/>
        <v>0</v>
      </c>
      <c r="AO263" s="1511">
        <f t="shared" si="47"/>
        <v>0</v>
      </c>
      <c r="AP263" s="1511">
        <f t="shared" si="47"/>
        <v>0</v>
      </c>
      <c r="AQ263" s="1511">
        <f t="shared" si="47"/>
        <v>0</v>
      </c>
      <c r="AR263" s="1511">
        <f t="shared" si="47"/>
        <v>0</v>
      </c>
      <c r="AS263" s="1511">
        <f t="shared" si="47"/>
        <v>0</v>
      </c>
      <c r="AT263" s="1511"/>
      <c r="AU263" s="1511"/>
      <c r="AV263" s="1642"/>
      <c r="AW263" s="1511"/>
      <c r="AX263" s="1511"/>
      <c r="AY263" s="1511"/>
      <c r="AZ263" s="1511"/>
      <c r="BA263" s="1511"/>
      <c r="BB263" s="1511"/>
      <c r="BC263" s="1511"/>
      <c r="BD263" s="1511"/>
      <c r="BE263" s="1511"/>
      <c r="BF263" s="1511"/>
      <c r="BG263" s="1511"/>
      <c r="BH263" s="1511"/>
      <c r="BI263" s="1511"/>
      <c r="BJ263" s="1511"/>
      <c r="BK263" s="1511"/>
      <c r="BL263" s="1511"/>
      <c r="BM263" s="1511"/>
      <c r="BN263" s="1511"/>
    </row>
    <row r="264" spans="1:66" s="603" customFormat="1" ht="12.75" x14ac:dyDescent="0.2">
      <c r="A264" s="234"/>
      <c r="B264" s="197">
        <v>1820</v>
      </c>
      <c r="C264" s="1511">
        <f t="shared" si="46"/>
        <v>767024.38000000012</v>
      </c>
      <c r="D264" s="1511">
        <f t="shared" si="47"/>
        <v>338590.20074769558</v>
      </c>
      <c r="E264" s="1511">
        <f t="shared" si="47"/>
        <v>138948.54418469893</v>
      </c>
      <c r="F264" s="1511">
        <f t="shared" si="47"/>
        <v>282483.62140767195</v>
      </c>
      <c r="G264" s="1511">
        <f t="shared" si="47"/>
        <v>0</v>
      </c>
      <c r="H264" s="1511">
        <f t="shared" si="47"/>
        <v>0</v>
      </c>
      <c r="I264" s="1511">
        <f t="shared" si="47"/>
        <v>0</v>
      </c>
      <c r="J264" s="1511">
        <f t="shared" si="47"/>
        <v>6931.8735485334391</v>
      </c>
      <c r="K264" s="1511">
        <f t="shared" si="47"/>
        <v>0</v>
      </c>
      <c r="L264" s="1511">
        <f t="shared" si="47"/>
        <v>70.14011140016683</v>
      </c>
      <c r="M264" s="1511">
        <f t="shared" si="47"/>
        <v>0</v>
      </c>
      <c r="N264" s="1511">
        <f t="shared" si="47"/>
        <v>0</v>
      </c>
      <c r="O264" s="1511">
        <f t="shared" si="47"/>
        <v>0</v>
      </c>
      <c r="P264" s="1511">
        <f t="shared" si="47"/>
        <v>0</v>
      </c>
      <c r="Q264" s="1511">
        <f t="shared" si="47"/>
        <v>0</v>
      </c>
      <c r="R264" s="1511">
        <f t="shared" si="47"/>
        <v>0</v>
      </c>
      <c r="S264" s="1511">
        <f t="shared" si="47"/>
        <v>0</v>
      </c>
      <c r="T264" s="1511">
        <f t="shared" si="47"/>
        <v>0</v>
      </c>
      <c r="U264" s="1511">
        <f t="shared" si="47"/>
        <v>0</v>
      </c>
      <c r="V264" s="1511">
        <f t="shared" si="47"/>
        <v>0</v>
      </c>
      <c r="W264" s="1511">
        <f t="shared" si="47"/>
        <v>0</v>
      </c>
      <c r="X264" s="1511">
        <f t="shared" si="47"/>
        <v>0</v>
      </c>
      <c r="Y264" s="1511">
        <f t="shared" si="47"/>
        <v>0</v>
      </c>
      <c r="Z264" s="1511">
        <f t="shared" si="47"/>
        <v>0</v>
      </c>
      <c r="AA264" s="1511">
        <f t="shared" si="47"/>
        <v>0</v>
      </c>
      <c r="AB264" s="1511">
        <f t="shared" si="47"/>
        <v>0</v>
      </c>
      <c r="AC264" s="1511">
        <f t="shared" si="47"/>
        <v>0</v>
      </c>
      <c r="AD264" s="1511">
        <f t="shared" si="47"/>
        <v>0</v>
      </c>
      <c r="AE264" s="1511">
        <f t="shared" si="47"/>
        <v>0</v>
      </c>
      <c r="AF264" s="1511">
        <f t="shared" si="47"/>
        <v>0</v>
      </c>
      <c r="AG264" s="1511">
        <f t="shared" si="47"/>
        <v>0</v>
      </c>
      <c r="AH264" s="1511">
        <f t="shared" si="47"/>
        <v>0</v>
      </c>
      <c r="AI264" s="1511">
        <f t="shared" si="47"/>
        <v>0</v>
      </c>
      <c r="AJ264" s="1511">
        <f t="shared" si="47"/>
        <v>0</v>
      </c>
      <c r="AK264" s="1511">
        <f t="shared" si="47"/>
        <v>0</v>
      </c>
      <c r="AL264" s="1511">
        <f t="shared" si="47"/>
        <v>0</v>
      </c>
      <c r="AM264" s="1511">
        <f t="shared" si="47"/>
        <v>0</v>
      </c>
      <c r="AN264" s="1511">
        <f t="shared" si="47"/>
        <v>0</v>
      </c>
      <c r="AO264" s="1511">
        <f t="shared" si="47"/>
        <v>0</v>
      </c>
      <c r="AP264" s="1511">
        <f t="shared" si="47"/>
        <v>0</v>
      </c>
      <c r="AQ264" s="1511">
        <f t="shared" si="47"/>
        <v>0</v>
      </c>
      <c r="AR264" s="1511">
        <f t="shared" si="47"/>
        <v>0</v>
      </c>
      <c r="AS264" s="1511">
        <f t="shared" si="47"/>
        <v>0</v>
      </c>
      <c r="AT264" s="1511"/>
      <c r="AU264" s="1511"/>
      <c r="AV264" s="1642"/>
      <c r="AW264" s="1511"/>
      <c r="AX264" s="1511"/>
      <c r="AY264" s="1511"/>
      <c r="AZ264" s="1511"/>
      <c r="BA264" s="1511"/>
      <c r="BB264" s="1511"/>
      <c r="BC264" s="1511"/>
      <c r="BD264" s="1511"/>
      <c r="BE264" s="1511"/>
      <c r="BF264" s="1511"/>
      <c r="BG264" s="1511"/>
      <c r="BH264" s="1511"/>
      <c r="BI264" s="1511"/>
      <c r="BJ264" s="1511"/>
      <c r="BK264" s="1511"/>
      <c r="BL264" s="1511"/>
      <c r="BM264" s="1511"/>
      <c r="BN264" s="1511"/>
    </row>
    <row r="265" spans="1:66" s="603" customFormat="1" ht="12.75" x14ac:dyDescent="0.2">
      <c r="A265" s="644"/>
      <c r="B265" s="197">
        <v>1830</v>
      </c>
      <c r="C265" s="1511">
        <f t="shared" si="46"/>
        <v>95548.290500000003</v>
      </c>
      <c r="D265" s="1511">
        <f t="shared" si="47"/>
        <v>42395.894222813091</v>
      </c>
      <c r="E265" s="1511">
        <f t="shared" si="47"/>
        <v>17398.163823583305</v>
      </c>
      <c r="F265" s="1511">
        <f t="shared" si="47"/>
        <v>34925.121141375879</v>
      </c>
      <c r="G265" s="1511">
        <f t="shared" si="47"/>
        <v>0</v>
      </c>
      <c r="H265" s="1511">
        <f t="shared" si="47"/>
        <v>0</v>
      </c>
      <c r="I265" s="1511">
        <f t="shared" si="47"/>
        <v>0</v>
      </c>
      <c r="J265" s="1511">
        <f t="shared" si="47"/>
        <v>820.32885857984331</v>
      </c>
      <c r="K265" s="1511">
        <f t="shared" si="47"/>
        <v>0</v>
      </c>
      <c r="L265" s="1511">
        <f t="shared" si="47"/>
        <v>8.7824536478941102</v>
      </c>
      <c r="M265" s="1511">
        <f t="shared" si="47"/>
        <v>0</v>
      </c>
      <c r="N265" s="1511">
        <f t="shared" si="47"/>
        <v>0</v>
      </c>
      <c r="O265" s="1511">
        <f t="shared" si="47"/>
        <v>0</v>
      </c>
      <c r="P265" s="1511">
        <f t="shared" si="47"/>
        <v>0</v>
      </c>
      <c r="Q265" s="1511">
        <f t="shared" si="47"/>
        <v>0</v>
      </c>
      <c r="R265" s="1511">
        <f t="shared" si="47"/>
        <v>0</v>
      </c>
      <c r="S265" s="1511">
        <f t="shared" si="47"/>
        <v>0</v>
      </c>
      <c r="T265" s="1511">
        <f t="shared" si="47"/>
        <v>0</v>
      </c>
      <c r="U265" s="1511">
        <f t="shared" si="47"/>
        <v>0</v>
      </c>
      <c r="V265" s="1511">
        <f t="shared" si="47"/>
        <v>0</v>
      </c>
      <c r="W265" s="1511">
        <f t="shared" si="47"/>
        <v>0</v>
      </c>
      <c r="X265" s="1511">
        <f t="shared" si="47"/>
        <v>51449.079499999985</v>
      </c>
      <c r="Y265" s="1511">
        <f t="shared" si="47"/>
        <v>44610.189350101806</v>
      </c>
      <c r="Z265" s="1511">
        <f t="shared" si="47"/>
        <v>4338.8403361315131</v>
      </c>
      <c r="AA265" s="1511">
        <f t="shared" si="47"/>
        <v>515.46097370093321</v>
      </c>
      <c r="AB265" s="1511">
        <f t="shared" si="47"/>
        <v>0</v>
      </c>
      <c r="AC265" s="1511">
        <f t="shared" si="47"/>
        <v>0</v>
      </c>
      <c r="AD265" s="1511">
        <f t="shared" si="47"/>
        <v>0</v>
      </c>
      <c r="AE265" s="1511">
        <f t="shared" si="47"/>
        <v>1313.1755405546887</v>
      </c>
      <c r="AF265" s="1511">
        <f t="shared" si="47"/>
        <v>372.43264687824154</v>
      </c>
      <c r="AG265" s="1511">
        <f t="shared" si="47"/>
        <v>298.98065263281052</v>
      </c>
      <c r="AH265" s="1511">
        <f t="shared" si="47"/>
        <v>0</v>
      </c>
      <c r="AI265" s="1511">
        <f t="shared" si="47"/>
        <v>0</v>
      </c>
      <c r="AJ265" s="1511">
        <f t="shared" si="47"/>
        <v>0</v>
      </c>
      <c r="AK265" s="1511">
        <f t="shared" si="47"/>
        <v>0</v>
      </c>
      <c r="AL265" s="1511">
        <f t="shared" si="47"/>
        <v>0</v>
      </c>
      <c r="AM265" s="1511">
        <f t="shared" si="47"/>
        <v>0</v>
      </c>
      <c r="AN265" s="1511">
        <f t="shared" si="47"/>
        <v>0</v>
      </c>
      <c r="AO265" s="1511">
        <f t="shared" si="47"/>
        <v>0</v>
      </c>
      <c r="AP265" s="1511">
        <f t="shared" si="47"/>
        <v>0</v>
      </c>
      <c r="AQ265" s="1511">
        <f t="shared" si="47"/>
        <v>0</v>
      </c>
      <c r="AR265" s="1511">
        <f t="shared" si="47"/>
        <v>0</v>
      </c>
      <c r="AS265" s="1511">
        <f t="shared" si="47"/>
        <v>0</v>
      </c>
      <c r="AT265" s="1511"/>
      <c r="AU265" s="1511"/>
      <c r="AV265" s="1642"/>
      <c r="AW265" s="1511"/>
      <c r="AX265" s="1511"/>
      <c r="AY265" s="1511"/>
      <c r="AZ265" s="1511"/>
      <c r="BA265" s="1511"/>
      <c r="BB265" s="1511"/>
      <c r="BC265" s="1511"/>
      <c r="BD265" s="1511"/>
      <c r="BE265" s="1511"/>
      <c r="BF265" s="1511"/>
      <c r="BG265" s="1511"/>
      <c r="BH265" s="1511"/>
      <c r="BI265" s="1511"/>
      <c r="BJ265" s="1511"/>
      <c r="BK265" s="1511"/>
      <c r="BL265" s="1511"/>
      <c r="BM265" s="1511"/>
      <c r="BN265" s="1511"/>
    </row>
    <row r="266" spans="1:66" s="603" customFormat="1" ht="12.75" x14ac:dyDescent="0.2">
      <c r="A266" s="644"/>
      <c r="B266" s="197">
        <v>1835</v>
      </c>
      <c r="C266" s="1511">
        <f t="shared" si="46"/>
        <v>185160.61850000004</v>
      </c>
      <c r="D266" s="1511">
        <f t="shared" si="47"/>
        <v>82579.778498427098</v>
      </c>
      <c r="E266" s="1511">
        <f t="shared" si="47"/>
        <v>33888.576740003133</v>
      </c>
      <c r="F266" s="1511">
        <f t="shared" si="47"/>
        <v>67169.13014246618</v>
      </c>
      <c r="G266" s="1511">
        <f t="shared" si="47"/>
        <v>0</v>
      </c>
      <c r="H266" s="1511">
        <f t="shared" si="47"/>
        <v>0</v>
      </c>
      <c r="I266" s="1511">
        <f t="shared" si="47"/>
        <v>0</v>
      </c>
      <c r="J266" s="1511">
        <f t="shared" si="47"/>
        <v>1506.0264371899334</v>
      </c>
      <c r="K266" s="1511">
        <f t="shared" si="47"/>
        <v>0</v>
      </c>
      <c r="L266" s="1511">
        <f t="shared" si="47"/>
        <v>17.106681913682635</v>
      </c>
      <c r="M266" s="1511">
        <f t="shared" si="47"/>
        <v>0</v>
      </c>
      <c r="N266" s="1511">
        <f t="shared" si="47"/>
        <v>0</v>
      </c>
      <c r="O266" s="1511">
        <f t="shared" si="47"/>
        <v>0</v>
      </c>
      <c r="P266" s="1511">
        <f t="shared" si="47"/>
        <v>0</v>
      </c>
      <c r="Q266" s="1511">
        <f t="shared" si="47"/>
        <v>0</v>
      </c>
      <c r="R266" s="1511">
        <f t="shared" si="47"/>
        <v>0</v>
      </c>
      <c r="S266" s="1511">
        <f t="shared" si="47"/>
        <v>0</v>
      </c>
      <c r="T266" s="1511">
        <f t="shared" si="47"/>
        <v>0</v>
      </c>
      <c r="U266" s="1511">
        <f t="shared" si="47"/>
        <v>0</v>
      </c>
      <c r="V266" s="1511">
        <f t="shared" ref="D266:AS270" si="49">SUMIF($AV$117:$AV$159, $B266,V$117:V$159)</f>
        <v>0</v>
      </c>
      <c r="W266" s="1511">
        <f t="shared" si="49"/>
        <v>0</v>
      </c>
      <c r="X266" s="1511">
        <f t="shared" si="49"/>
        <v>99701.871499999994</v>
      </c>
      <c r="Y266" s="1511">
        <f t="shared" si="49"/>
        <v>85774.864205462713</v>
      </c>
      <c r="Z266" s="1511">
        <f t="shared" si="49"/>
        <v>8342.565814283309</v>
      </c>
      <c r="AA266" s="1511">
        <f t="shared" si="49"/>
        <v>987.58153470556579</v>
      </c>
      <c r="AB266" s="1511">
        <f t="shared" si="49"/>
        <v>0</v>
      </c>
      <c r="AC266" s="1511">
        <f t="shared" si="49"/>
        <v>0</v>
      </c>
      <c r="AD266" s="1511">
        <f t="shared" si="49"/>
        <v>0</v>
      </c>
      <c r="AE266" s="1511">
        <f t="shared" si="49"/>
        <v>3305.8906528755701</v>
      </c>
      <c r="AF266" s="1511">
        <f t="shared" si="49"/>
        <v>716.10006989556314</v>
      </c>
      <c r="AG266" s="1511">
        <f t="shared" si="49"/>
        <v>574.8692227772716</v>
      </c>
      <c r="AH266" s="1511">
        <f t="shared" si="49"/>
        <v>0</v>
      </c>
      <c r="AI266" s="1511">
        <f t="shared" si="49"/>
        <v>0</v>
      </c>
      <c r="AJ266" s="1511">
        <f t="shared" si="49"/>
        <v>0</v>
      </c>
      <c r="AK266" s="1511">
        <f t="shared" si="49"/>
        <v>0</v>
      </c>
      <c r="AL266" s="1511">
        <f t="shared" si="49"/>
        <v>0</v>
      </c>
      <c r="AM266" s="1511">
        <f t="shared" si="49"/>
        <v>0</v>
      </c>
      <c r="AN266" s="1511">
        <f t="shared" si="49"/>
        <v>0</v>
      </c>
      <c r="AO266" s="1511">
        <f t="shared" si="49"/>
        <v>0</v>
      </c>
      <c r="AP266" s="1511">
        <f t="shared" si="49"/>
        <v>0</v>
      </c>
      <c r="AQ266" s="1511">
        <f t="shared" si="49"/>
        <v>0</v>
      </c>
      <c r="AR266" s="1511">
        <f t="shared" si="49"/>
        <v>0</v>
      </c>
      <c r="AS266" s="1511">
        <f t="shared" si="49"/>
        <v>0</v>
      </c>
      <c r="AT266" s="1511"/>
      <c r="AU266" s="1511"/>
      <c r="AV266" s="1642"/>
      <c r="AW266" s="1511"/>
      <c r="AX266" s="1511"/>
      <c r="AY266" s="1511"/>
      <c r="AZ266" s="1511"/>
      <c r="BA266" s="1511"/>
      <c r="BB266" s="1511"/>
      <c r="BC266" s="1511"/>
      <c r="BD266" s="1511"/>
      <c r="BE266" s="1511"/>
      <c r="BF266" s="1511"/>
      <c r="BG266" s="1511"/>
      <c r="BH266" s="1511"/>
      <c r="BI266" s="1511"/>
      <c r="BJ266" s="1511"/>
      <c r="BK266" s="1511"/>
      <c r="BL266" s="1511"/>
      <c r="BM266" s="1511"/>
      <c r="BN266" s="1511"/>
    </row>
    <row r="267" spans="1:66" s="603" customFormat="1" ht="12.75" x14ac:dyDescent="0.2">
      <c r="A267" s="644"/>
      <c r="B267" s="197">
        <v>1840</v>
      </c>
      <c r="C267" s="1511">
        <f t="shared" si="46"/>
        <v>72466.244500000001</v>
      </c>
      <c r="D267" s="1511">
        <f t="shared" si="49"/>
        <v>32814.51134879898</v>
      </c>
      <c r="E267" s="1511">
        <f t="shared" si="49"/>
        <v>13466.215413143293</v>
      </c>
      <c r="F267" s="1511">
        <f t="shared" si="49"/>
        <v>25687.542580699162</v>
      </c>
      <c r="G267" s="1511">
        <f t="shared" si="49"/>
        <v>0</v>
      </c>
      <c r="H267" s="1511">
        <f t="shared" si="49"/>
        <v>0</v>
      </c>
      <c r="I267" s="1511">
        <f t="shared" si="49"/>
        <v>0</v>
      </c>
      <c r="J267" s="1511">
        <f t="shared" si="49"/>
        <v>491.17751975280129</v>
      </c>
      <c r="K267" s="1511">
        <f t="shared" si="49"/>
        <v>0</v>
      </c>
      <c r="L267" s="1511">
        <f t="shared" si="49"/>
        <v>6.7976376057671954</v>
      </c>
      <c r="M267" s="1511">
        <f t="shared" si="49"/>
        <v>0</v>
      </c>
      <c r="N267" s="1511">
        <f t="shared" si="49"/>
        <v>0</v>
      </c>
      <c r="O267" s="1511">
        <f t="shared" si="49"/>
        <v>0</v>
      </c>
      <c r="P267" s="1511">
        <f t="shared" si="49"/>
        <v>0</v>
      </c>
      <c r="Q267" s="1511">
        <f t="shared" si="49"/>
        <v>0</v>
      </c>
      <c r="R267" s="1511">
        <f t="shared" si="49"/>
        <v>0</v>
      </c>
      <c r="S267" s="1511">
        <f t="shared" si="49"/>
        <v>0</v>
      </c>
      <c r="T267" s="1511">
        <f t="shared" si="49"/>
        <v>0</v>
      </c>
      <c r="U267" s="1511">
        <f t="shared" si="49"/>
        <v>0</v>
      </c>
      <c r="V267" s="1511">
        <f t="shared" si="49"/>
        <v>0</v>
      </c>
      <c r="W267" s="1511">
        <f t="shared" si="49"/>
        <v>0</v>
      </c>
      <c r="X267" s="1511">
        <f t="shared" si="49"/>
        <v>39020.285500000005</v>
      </c>
      <c r="Y267" s="1511">
        <f t="shared" si="49"/>
        <v>32778.21692351059</v>
      </c>
      <c r="Z267" s="1511">
        <f t="shared" si="49"/>
        <v>3188.048555859174</v>
      </c>
      <c r="AA267" s="1511">
        <f t="shared" si="49"/>
        <v>373.22172727653259</v>
      </c>
      <c r="AB267" s="1511">
        <f t="shared" si="49"/>
        <v>0</v>
      </c>
      <c r="AC267" s="1511">
        <f t="shared" si="49"/>
        <v>0</v>
      </c>
      <c r="AD267" s="1511">
        <f t="shared" si="49"/>
        <v>0</v>
      </c>
      <c r="AE267" s="1511">
        <f t="shared" si="49"/>
        <v>2187.4641224541751</v>
      </c>
      <c r="AF267" s="1511">
        <f t="shared" si="49"/>
        <v>273.65223655443549</v>
      </c>
      <c r="AG267" s="1511">
        <f t="shared" si="49"/>
        <v>219.68193434508854</v>
      </c>
      <c r="AH267" s="1511">
        <f t="shared" si="49"/>
        <v>0</v>
      </c>
      <c r="AI267" s="1511">
        <f t="shared" si="49"/>
        <v>0</v>
      </c>
      <c r="AJ267" s="1511">
        <f t="shared" si="49"/>
        <v>0</v>
      </c>
      <c r="AK267" s="1511">
        <f t="shared" si="49"/>
        <v>0</v>
      </c>
      <c r="AL267" s="1511">
        <f t="shared" si="49"/>
        <v>0</v>
      </c>
      <c r="AM267" s="1511">
        <f t="shared" si="49"/>
        <v>0</v>
      </c>
      <c r="AN267" s="1511">
        <f t="shared" si="49"/>
        <v>0</v>
      </c>
      <c r="AO267" s="1511">
        <f t="shared" si="49"/>
        <v>0</v>
      </c>
      <c r="AP267" s="1511">
        <f t="shared" si="49"/>
        <v>0</v>
      </c>
      <c r="AQ267" s="1511">
        <f t="shared" si="49"/>
        <v>0</v>
      </c>
      <c r="AR267" s="1511">
        <f t="shared" si="49"/>
        <v>0</v>
      </c>
      <c r="AS267" s="1511">
        <f t="shared" si="49"/>
        <v>0</v>
      </c>
      <c r="AT267" s="1511"/>
      <c r="AU267" s="1511"/>
      <c r="AV267" s="1642"/>
      <c r="AW267" s="1511"/>
      <c r="AX267" s="1511"/>
      <c r="AY267" s="1511"/>
      <c r="AZ267" s="1511"/>
      <c r="BA267" s="1511"/>
      <c r="BB267" s="1511"/>
      <c r="BC267" s="1511"/>
      <c r="BD267" s="1511"/>
      <c r="BE267" s="1511"/>
      <c r="BF267" s="1511"/>
      <c r="BG267" s="1511"/>
      <c r="BH267" s="1511"/>
      <c r="BI267" s="1511"/>
      <c r="BJ267" s="1511"/>
      <c r="BK267" s="1511"/>
      <c r="BL267" s="1511"/>
      <c r="BM267" s="1511"/>
      <c r="BN267" s="1511"/>
    </row>
    <row r="268" spans="1:66" s="603" customFormat="1" ht="12.75" x14ac:dyDescent="0.2">
      <c r="A268" s="644"/>
      <c r="B268" s="197">
        <v>1845</v>
      </c>
      <c r="C268" s="1511">
        <f t="shared" si="46"/>
        <v>31698.582500000011</v>
      </c>
      <c r="D268" s="1511">
        <f t="shared" si="49"/>
        <v>14714.993495873956</v>
      </c>
      <c r="E268" s="1511">
        <f t="shared" si="49"/>
        <v>6038.6476614619369</v>
      </c>
      <c r="F268" s="1511">
        <f t="shared" si="49"/>
        <v>10798.657370262603</v>
      </c>
      <c r="G268" s="1511">
        <f t="shared" si="49"/>
        <v>0</v>
      </c>
      <c r="H268" s="1511">
        <f t="shared" si="49"/>
        <v>0</v>
      </c>
      <c r="I268" s="1511">
        <f t="shared" si="49"/>
        <v>0</v>
      </c>
      <c r="J268" s="1511">
        <f t="shared" si="49"/>
        <v>143.23571146314478</v>
      </c>
      <c r="K268" s="1511">
        <f t="shared" si="49"/>
        <v>0</v>
      </c>
      <c r="L268" s="1511">
        <f t="shared" si="49"/>
        <v>3.0482609383678505</v>
      </c>
      <c r="M268" s="1511">
        <f t="shared" si="49"/>
        <v>0</v>
      </c>
      <c r="N268" s="1511">
        <f t="shared" si="49"/>
        <v>0</v>
      </c>
      <c r="O268" s="1511">
        <f t="shared" si="49"/>
        <v>0</v>
      </c>
      <c r="P268" s="1511">
        <f t="shared" si="49"/>
        <v>0</v>
      </c>
      <c r="Q268" s="1511">
        <f t="shared" si="49"/>
        <v>0</v>
      </c>
      <c r="R268" s="1511">
        <f t="shared" si="49"/>
        <v>0</v>
      </c>
      <c r="S268" s="1511">
        <f t="shared" si="49"/>
        <v>0</v>
      </c>
      <c r="T268" s="1511">
        <f t="shared" si="49"/>
        <v>0</v>
      </c>
      <c r="U268" s="1511">
        <f t="shared" si="49"/>
        <v>0</v>
      </c>
      <c r="V268" s="1511">
        <f t="shared" si="49"/>
        <v>0</v>
      </c>
      <c r="W268" s="1511">
        <f t="shared" si="49"/>
        <v>0</v>
      </c>
      <c r="X268" s="1511">
        <f t="shared" si="49"/>
        <v>17068.467499999995</v>
      </c>
      <c r="Y268" s="1511">
        <f t="shared" si="49"/>
        <v>13761.019082259654</v>
      </c>
      <c r="Z268" s="1511">
        <f t="shared" si="49"/>
        <v>1338.4131636788798</v>
      </c>
      <c r="AA268" s="1511">
        <f t="shared" si="49"/>
        <v>153.56939771733323</v>
      </c>
      <c r="AB268" s="1511">
        <f t="shared" si="49"/>
        <v>0</v>
      </c>
      <c r="AC268" s="1511">
        <f t="shared" si="49"/>
        <v>0</v>
      </c>
      <c r="AD268" s="1511">
        <f t="shared" si="49"/>
        <v>0</v>
      </c>
      <c r="AE268" s="1511">
        <f t="shared" si="49"/>
        <v>1608.3532804672611</v>
      </c>
      <c r="AF268" s="1511">
        <f t="shared" si="49"/>
        <v>114.88525010119142</v>
      </c>
      <c r="AG268" s="1511">
        <f t="shared" si="49"/>
        <v>92.227325775678651</v>
      </c>
      <c r="AH268" s="1511">
        <f t="shared" si="49"/>
        <v>0</v>
      </c>
      <c r="AI268" s="1511">
        <f t="shared" si="49"/>
        <v>0</v>
      </c>
      <c r="AJ268" s="1511">
        <f t="shared" si="49"/>
        <v>0</v>
      </c>
      <c r="AK268" s="1511">
        <f t="shared" si="49"/>
        <v>0</v>
      </c>
      <c r="AL268" s="1511">
        <f t="shared" si="49"/>
        <v>0</v>
      </c>
      <c r="AM268" s="1511">
        <f t="shared" si="49"/>
        <v>0</v>
      </c>
      <c r="AN268" s="1511">
        <f t="shared" si="49"/>
        <v>0</v>
      </c>
      <c r="AO268" s="1511">
        <f t="shared" si="49"/>
        <v>0</v>
      </c>
      <c r="AP268" s="1511">
        <f t="shared" si="49"/>
        <v>0</v>
      </c>
      <c r="AQ268" s="1511">
        <f t="shared" si="49"/>
        <v>0</v>
      </c>
      <c r="AR268" s="1511">
        <f t="shared" si="49"/>
        <v>0</v>
      </c>
      <c r="AS268" s="1511">
        <f t="shared" si="49"/>
        <v>0</v>
      </c>
      <c r="AT268" s="1511"/>
      <c r="AU268" s="1511"/>
      <c r="AV268" s="1642"/>
      <c r="AW268" s="1511"/>
      <c r="AX268" s="1511"/>
      <c r="AY268" s="1511"/>
      <c r="AZ268" s="1511"/>
      <c r="BA268" s="1511"/>
      <c r="BB268" s="1511"/>
      <c r="BC268" s="1511"/>
      <c r="BD268" s="1511"/>
      <c r="BE268" s="1511"/>
      <c r="BF268" s="1511"/>
      <c r="BG268" s="1511"/>
      <c r="BH268" s="1511"/>
      <c r="BI268" s="1511"/>
      <c r="BJ268" s="1511"/>
      <c r="BK268" s="1511"/>
      <c r="BL268" s="1511"/>
      <c r="BM268" s="1511"/>
      <c r="BN268" s="1511"/>
    </row>
    <row r="269" spans="1:66" s="603" customFormat="1" ht="12.75" x14ac:dyDescent="0.2">
      <c r="A269" s="644"/>
      <c r="B269" s="197">
        <v>1850</v>
      </c>
      <c r="C269" s="1511">
        <f t="shared" si="46"/>
        <v>289676.94</v>
      </c>
      <c r="D269" s="1511">
        <f t="shared" si="49"/>
        <v>139679.69983849104</v>
      </c>
      <c r="E269" s="1511">
        <f t="shared" si="49"/>
        <v>57320.887910682228</v>
      </c>
      <c r="F269" s="1511">
        <f t="shared" si="49"/>
        <v>89787.789131974569</v>
      </c>
      <c r="G269" s="1511">
        <f t="shared" si="49"/>
        <v>0</v>
      </c>
      <c r="H269" s="1511">
        <f t="shared" si="49"/>
        <v>0</v>
      </c>
      <c r="I269" s="1511">
        <f t="shared" si="49"/>
        <v>0</v>
      </c>
      <c r="J269" s="1511">
        <f t="shared" si="49"/>
        <v>2859.62799407483</v>
      </c>
      <c r="K269" s="1511">
        <f t="shared" si="49"/>
        <v>0</v>
      </c>
      <c r="L269" s="1511">
        <f t="shared" si="49"/>
        <v>28.935124777323622</v>
      </c>
      <c r="M269" s="1511">
        <f t="shared" si="49"/>
        <v>0</v>
      </c>
      <c r="N269" s="1511">
        <f t="shared" si="49"/>
        <v>0</v>
      </c>
      <c r="O269" s="1511">
        <f t="shared" si="49"/>
        <v>0</v>
      </c>
      <c r="P269" s="1511">
        <f t="shared" si="49"/>
        <v>0</v>
      </c>
      <c r="Q269" s="1511">
        <f t="shared" si="49"/>
        <v>0</v>
      </c>
      <c r="R269" s="1511">
        <f t="shared" si="49"/>
        <v>0</v>
      </c>
      <c r="S269" s="1511">
        <f t="shared" si="49"/>
        <v>0</v>
      </c>
      <c r="T269" s="1511">
        <f t="shared" si="49"/>
        <v>0</v>
      </c>
      <c r="U269" s="1511">
        <f t="shared" si="49"/>
        <v>0</v>
      </c>
      <c r="V269" s="1511">
        <f t="shared" si="49"/>
        <v>0</v>
      </c>
      <c r="W269" s="1511">
        <f t="shared" si="49"/>
        <v>0</v>
      </c>
      <c r="X269" s="1511">
        <f t="shared" si="49"/>
        <v>124147.26000000001</v>
      </c>
      <c r="Y269" s="1511">
        <f t="shared" si="49"/>
        <v>108574.51643374967</v>
      </c>
      <c r="Z269" s="1511">
        <f t="shared" si="49"/>
        <v>10560.087241092415</v>
      </c>
      <c r="AA269" s="1511">
        <f t="shared" si="49"/>
        <v>1155.7177023513159</v>
      </c>
      <c r="AB269" s="1511">
        <f t="shared" si="49"/>
        <v>0</v>
      </c>
      <c r="AC269" s="1511">
        <f t="shared" si="49"/>
        <v>0</v>
      </c>
      <c r="AD269" s="1511">
        <f t="shared" si="49"/>
        <v>0</v>
      </c>
      <c r="AE269" s="1511">
        <f t="shared" si="49"/>
        <v>2222.8192571726117</v>
      </c>
      <c r="AF269" s="1511">
        <f t="shared" si="49"/>
        <v>906.4452567461301</v>
      </c>
      <c r="AG269" s="1511">
        <f t="shared" si="49"/>
        <v>727.67410888786549</v>
      </c>
      <c r="AH269" s="1511">
        <f t="shared" si="49"/>
        <v>0</v>
      </c>
      <c r="AI269" s="1511">
        <f t="shared" si="49"/>
        <v>0</v>
      </c>
      <c r="AJ269" s="1511">
        <f t="shared" si="49"/>
        <v>0</v>
      </c>
      <c r="AK269" s="1511">
        <f t="shared" si="49"/>
        <v>0</v>
      </c>
      <c r="AL269" s="1511">
        <f t="shared" si="49"/>
        <v>0</v>
      </c>
      <c r="AM269" s="1511">
        <f t="shared" si="49"/>
        <v>0</v>
      </c>
      <c r="AN269" s="1511">
        <f t="shared" si="49"/>
        <v>0</v>
      </c>
      <c r="AO269" s="1511">
        <f t="shared" si="49"/>
        <v>0</v>
      </c>
      <c r="AP269" s="1511">
        <f t="shared" si="49"/>
        <v>0</v>
      </c>
      <c r="AQ269" s="1511">
        <f t="shared" si="49"/>
        <v>0</v>
      </c>
      <c r="AR269" s="1511">
        <f t="shared" si="49"/>
        <v>0</v>
      </c>
      <c r="AS269" s="1511">
        <f t="shared" si="49"/>
        <v>0</v>
      </c>
      <c r="AT269" s="1511"/>
      <c r="AU269" s="1511"/>
      <c r="AV269" s="1642"/>
      <c r="AW269" s="1511"/>
      <c r="AX269" s="1511"/>
      <c r="AY269" s="1511"/>
      <c r="AZ269" s="1511"/>
      <c r="BA269" s="1511"/>
      <c r="BB269" s="1511"/>
      <c r="BC269" s="1511"/>
      <c r="BD269" s="1511"/>
      <c r="BE269" s="1511"/>
      <c r="BF269" s="1511"/>
      <c r="BG269" s="1511"/>
      <c r="BH269" s="1511"/>
      <c r="BI269" s="1511"/>
      <c r="BJ269" s="1511"/>
      <c r="BK269" s="1511"/>
      <c r="BL269" s="1511"/>
      <c r="BM269" s="1511"/>
      <c r="BN269" s="1511"/>
    </row>
    <row r="270" spans="1:66" s="603" customFormat="1" ht="12.75" x14ac:dyDescent="0.2">
      <c r="A270" s="644"/>
      <c r="B270" s="197">
        <v>1855</v>
      </c>
      <c r="C270" s="1511">
        <f t="shared" si="46"/>
        <v>0</v>
      </c>
      <c r="D270" s="1511">
        <f t="shared" si="49"/>
        <v>0</v>
      </c>
      <c r="E270" s="1511">
        <f t="shared" si="49"/>
        <v>0</v>
      </c>
      <c r="F270" s="1511">
        <f t="shared" si="49"/>
        <v>0</v>
      </c>
      <c r="G270" s="1511">
        <f t="shared" si="49"/>
        <v>0</v>
      </c>
      <c r="H270" s="1511">
        <f t="shared" si="49"/>
        <v>0</v>
      </c>
      <c r="I270" s="1511">
        <f t="shared" si="49"/>
        <v>0</v>
      </c>
      <c r="J270" s="1511">
        <f t="shared" si="49"/>
        <v>0</v>
      </c>
      <c r="K270" s="1511">
        <f t="shared" si="49"/>
        <v>0</v>
      </c>
      <c r="L270" s="1511">
        <f t="shared" si="49"/>
        <v>0</v>
      </c>
      <c r="M270" s="1511">
        <f t="shared" si="49"/>
        <v>0</v>
      </c>
      <c r="N270" s="1511">
        <f t="shared" si="49"/>
        <v>0</v>
      </c>
      <c r="O270" s="1511">
        <f t="shared" si="49"/>
        <v>0</v>
      </c>
      <c r="P270" s="1511">
        <f t="shared" si="49"/>
        <v>0</v>
      </c>
      <c r="Q270" s="1511">
        <f t="shared" si="49"/>
        <v>0</v>
      </c>
      <c r="R270" s="1511">
        <f t="shared" si="49"/>
        <v>0</v>
      </c>
      <c r="S270" s="1511">
        <f t="shared" si="49"/>
        <v>0</v>
      </c>
      <c r="T270" s="1511">
        <f t="shared" si="49"/>
        <v>0</v>
      </c>
      <c r="U270" s="1511">
        <f t="shared" si="49"/>
        <v>0</v>
      </c>
      <c r="V270" s="1511">
        <f t="shared" si="49"/>
        <v>0</v>
      </c>
      <c r="W270" s="1511">
        <f t="shared" si="49"/>
        <v>0</v>
      </c>
      <c r="X270" s="1511">
        <f t="shared" si="49"/>
        <v>434283.05</v>
      </c>
      <c r="Y270" s="1511">
        <f t="shared" ref="D270:AS274" si="50">SUMIF($AV$117:$AV$159, $B270,Y$117:Y$159)</f>
        <v>434283.05</v>
      </c>
      <c r="Z270" s="1511">
        <f t="shared" si="50"/>
        <v>0</v>
      </c>
      <c r="AA270" s="1511">
        <f t="shared" si="50"/>
        <v>0</v>
      </c>
      <c r="AB270" s="1511">
        <f t="shared" si="50"/>
        <v>0</v>
      </c>
      <c r="AC270" s="1511">
        <f t="shared" si="50"/>
        <v>0</v>
      </c>
      <c r="AD270" s="1511">
        <f t="shared" si="50"/>
        <v>0</v>
      </c>
      <c r="AE270" s="1511">
        <f t="shared" si="50"/>
        <v>0</v>
      </c>
      <c r="AF270" s="1511">
        <f t="shared" si="50"/>
        <v>0</v>
      </c>
      <c r="AG270" s="1511">
        <f t="shared" si="50"/>
        <v>0</v>
      </c>
      <c r="AH270" s="1511">
        <f t="shared" si="50"/>
        <v>0</v>
      </c>
      <c r="AI270" s="1511">
        <f t="shared" si="50"/>
        <v>0</v>
      </c>
      <c r="AJ270" s="1511">
        <f t="shared" si="50"/>
        <v>0</v>
      </c>
      <c r="AK270" s="1511">
        <f t="shared" si="50"/>
        <v>0</v>
      </c>
      <c r="AL270" s="1511">
        <f t="shared" si="50"/>
        <v>0</v>
      </c>
      <c r="AM270" s="1511">
        <f t="shared" si="50"/>
        <v>0</v>
      </c>
      <c r="AN270" s="1511">
        <f t="shared" si="50"/>
        <v>0</v>
      </c>
      <c r="AO270" s="1511">
        <f t="shared" si="50"/>
        <v>0</v>
      </c>
      <c r="AP270" s="1511">
        <f t="shared" si="50"/>
        <v>0</v>
      </c>
      <c r="AQ270" s="1511">
        <f t="shared" si="50"/>
        <v>0</v>
      </c>
      <c r="AR270" s="1511">
        <f t="shared" si="50"/>
        <v>0</v>
      </c>
      <c r="AS270" s="1511">
        <f t="shared" si="50"/>
        <v>0</v>
      </c>
      <c r="AT270" s="1511"/>
      <c r="AU270" s="1511"/>
      <c r="AV270" s="1642"/>
      <c r="AW270" s="1511"/>
      <c r="AX270" s="1511"/>
      <c r="AY270" s="1511"/>
      <c r="AZ270" s="1511"/>
      <c r="BA270" s="1511"/>
      <c r="BB270" s="1511"/>
      <c r="BC270" s="1511"/>
      <c r="BD270" s="1511"/>
      <c r="BE270" s="1511"/>
      <c r="BF270" s="1511"/>
      <c r="BG270" s="1511"/>
      <c r="BH270" s="1511"/>
      <c r="BI270" s="1511"/>
      <c r="BJ270" s="1511"/>
      <c r="BK270" s="1511"/>
      <c r="BL270" s="1511"/>
      <c r="BM270" s="1511"/>
      <c r="BN270" s="1511"/>
    </row>
    <row r="271" spans="1:66" s="603" customFormat="1" ht="12.75" x14ac:dyDescent="0.2">
      <c r="A271" s="644"/>
      <c r="B271" s="1520">
        <v>1860</v>
      </c>
      <c r="C271" s="1511">
        <f t="shared" si="46"/>
        <v>0</v>
      </c>
      <c r="D271" s="1511">
        <f t="shared" si="50"/>
        <v>0</v>
      </c>
      <c r="E271" s="1511">
        <f t="shared" si="50"/>
        <v>0</v>
      </c>
      <c r="F271" s="1511">
        <f t="shared" si="50"/>
        <v>0</v>
      </c>
      <c r="G271" s="1511">
        <f t="shared" si="50"/>
        <v>0</v>
      </c>
      <c r="H271" s="1511">
        <f t="shared" si="50"/>
        <v>0</v>
      </c>
      <c r="I271" s="1511">
        <f t="shared" si="50"/>
        <v>0</v>
      </c>
      <c r="J271" s="1511">
        <f t="shared" si="50"/>
        <v>0</v>
      </c>
      <c r="K271" s="1511">
        <f t="shared" si="50"/>
        <v>0</v>
      </c>
      <c r="L271" s="1511">
        <f t="shared" si="50"/>
        <v>0</v>
      </c>
      <c r="M271" s="1511">
        <f t="shared" si="50"/>
        <v>0</v>
      </c>
      <c r="N271" s="1511">
        <f t="shared" si="50"/>
        <v>0</v>
      </c>
      <c r="O271" s="1511">
        <f t="shared" si="50"/>
        <v>0</v>
      </c>
      <c r="P271" s="1511">
        <f t="shared" si="50"/>
        <v>0</v>
      </c>
      <c r="Q271" s="1511">
        <f t="shared" si="50"/>
        <v>0</v>
      </c>
      <c r="R271" s="1511">
        <f t="shared" si="50"/>
        <v>0</v>
      </c>
      <c r="S271" s="1511">
        <f t="shared" si="50"/>
        <v>0</v>
      </c>
      <c r="T271" s="1511">
        <f t="shared" si="50"/>
        <v>0</v>
      </c>
      <c r="U271" s="1511">
        <f t="shared" si="50"/>
        <v>0</v>
      </c>
      <c r="V271" s="1511">
        <f t="shared" si="50"/>
        <v>0</v>
      </c>
      <c r="W271" s="1511">
        <f t="shared" si="50"/>
        <v>0</v>
      </c>
      <c r="X271" s="1511">
        <f t="shared" si="50"/>
        <v>3167.88</v>
      </c>
      <c r="Y271" s="1511">
        <f t="shared" si="50"/>
        <v>2442.7018616673754</v>
      </c>
      <c r="Z271" s="1511">
        <f t="shared" si="50"/>
        <v>588.56962059983641</v>
      </c>
      <c r="AA271" s="1511">
        <f t="shared" si="50"/>
        <v>136.60851773278821</v>
      </c>
      <c r="AB271" s="1511">
        <f t="shared" si="50"/>
        <v>0</v>
      </c>
      <c r="AC271" s="1511">
        <f t="shared" si="50"/>
        <v>0</v>
      </c>
      <c r="AD271" s="1511">
        <f t="shared" si="50"/>
        <v>0</v>
      </c>
      <c r="AE271" s="1511">
        <f t="shared" si="50"/>
        <v>0</v>
      </c>
      <c r="AF271" s="1511">
        <f t="shared" si="50"/>
        <v>0</v>
      </c>
      <c r="AG271" s="1511">
        <f t="shared" si="50"/>
        <v>0</v>
      </c>
      <c r="AH271" s="1511">
        <f t="shared" si="50"/>
        <v>0</v>
      </c>
      <c r="AI271" s="1511">
        <f t="shared" si="50"/>
        <v>0</v>
      </c>
      <c r="AJ271" s="1511">
        <f t="shared" si="50"/>
        <v>0</v>
      </c>
      <c r="AK271" s="1511">
        <f t="shared" si="50"/>
        <v>0</v>
      </c>
      <c r="AL271" s="1511">
        <f t="shared" si="50"/>
        <v>0</v>
      </c>
      <c r="AM271" s="1511">
        <f t="shared" si="50"/>
        <v>0</v>
      </c>
      <c r="AN271" s="1511">
        <f t="shared" si="50"/>
        <v>0</v>
      </c>
      <c r="AO271" s="1511">
        <f t="shared" si="50"/>
        <v>0</v>
      </c>
      <c r="AP271" s="1511">
        <f t="shared" si="50"/>
        <v>0</v>
      </c>
      <c r="AQ271" s="1511">
        <f t="shared" si="50"/>
        <v>0</v>
      </c>
      <c r="AR271" s="1511">
        <f t="shared" si="50"/>
        <v>0</v>
      </c>
      <c r="AS271" s="1511">
        <f t="shared" si="50"/>
        <v>0</v>
      </c>
      <c r="AT271" s="1511"/>
      <c r="AU271" s="1511"/>
      <c r="AV271" s="1642"/>
      <c r="AW271" s="1511"/>
      <c r="AX271" s="1511"/>
      <c r="AY271" s="1511"/>
      <c r="AZ271" s="1511"/>
      <c r="BA271" s="1511"/>
      <c r="BB271" s="1511"/>
      <c r="BC271" s="1511"/>
      <c r="BD271" s="1511"/>
      <c r="BE271" s="1511"/>
      <c r="BF271" s="1511"/>
      <c r="BG271" s="1511"/>
      <c r="BH271" s="1511"/>
      <c r="BI271" s="1511"/>
      <c r="BJ271" s="1511"/>
      <c r="BK271" s="1511"/>
      <c r="BL271" s="1511"/>
      <c r="BM271" s="1511"/>
      <c r="BN271" s="1511"/>
    </row>
    <row r="272" spans="1:66" s="603" customFormat="1" ht="12.75" x14ac:dyDescent="0.2">
      <c r="A272" s="644"/>
      <c r="B272" s="1505" t="s">
        <v>108</v>
      </c>
      <c r="C272" s="1511">
        <f t="shared" si="46"/>
        <v>2112671.2555</v>
      </c>
      <c r="D272" s="1511">
        <f t="shared" si="50"/>
        <v>960291.16187723412</v>
      </c>
      <c r="E272" s="1511">
        <f t="shared" si="50"/>
        <v>393075.18978693377</v>
      </c>
      <c r="F272" s="1511">
        <f t="shared" si="50"/>
        <v>741780.27991904621</v>
      </c>
      <c r="G272" s="1511">
        <f t="shared" si="50"/>
        <v>0</v>
      </c>
      <c r="H272" s="1511">
        <f t="shared" si="50"/>
        <v>0</v>
      </c>
      <c r="I272" s="1511">
        <f t="shared" si="50"/>
        <v>0</v>
      </c>
      <c r="J272" s="1511">
        <f t="shared" si="50"/>
        <v>17306.529551322063</v>
      </c>
      <c r="K272" s="1511">
        <f t="shared" si="50"/>
        <v>8.3236351708080303</v>
      </c>
      <c r="L272" s="1511">
        <f t="shared" si="50"/>
        <v>209.77073029307434</v>
      </c>
      <c r="M272" s="1511">
        <f t="shared" si="50"/>
        <v>0</v>
      </c>
      <c r="N272" s="1511">
        <f t="shared" si="50"/>
        <v>0</v>
      </c>
      <c r="O272" s="1511">
        <f t="shared" si="50"/>
        <v>0</v>
      </c>
      <c r="P272" s="1511">
        <f t="shared" si="50"/>
        <v>0</v>
      </c>
      <c r="Q272" s="1511">
        <f t="shared" si="50"/>
        <v>0</v>
      </c>
      <c r="R272" s="1511">
        <f t="shared" si="50"/>
        <v>0</v>
      </c>
      <c r="S272" s="1511">
        <f t="shared" si="50"/>
        <v>0</v>
      </c>
      <c r="T272" s="1511">
        <f t="shared" si="50"/>
        <v>0</v>
      </c>
      <c r="U272" s="1511">
        <f t="shared" si="50"/>
        <v>0</v>
      </c>
      <c r="V272" s="1511">
        <f t="shared" si="50"/>
        <v>0</v>
      </c>
      <c r="W272" s="1511">
        <f t="shared" si="50"/>
        <v>0</v>
      </c>
      <c r="X272" s="1511">
        <f t="shared" si="50"/>
        <v>1137592.2145</v>
      </c>
      <c r="Y272" s="1511">
        <f t="shared" si="50"/>
        <v>1013989.3418400959</v>
      </c>
      <c r="Z272" s="1511">
        <f t="shared" si="50"/>
        <v>70337.497781746264</v>
      </c>
      <c r="AA272" s="1511">
        <f t="shared" si="50"/>
        <v>8163.4869793838534</v>
      </c>
      <c r="AB272" s="1511">
        <f t="shared" si="50"/>
        <v>0</v>
      </c>
      <c r="AC272" s="1511">
        <f t="shared" si="50"/>
        <v>0</v>
      </c>
      <c r="AD272" s="1511">
        <f t="shared" si="50"/>
        <v>0</v>
      </c>
      <c r="AE272" s="1511">
        <f t="shared" si="50"/>
        <v>34217.520693158054</v>
      </c>
      <c r="AF272" s="1511">
        <f t="shared" si="50"/>
        <v>6037.5534576606233</v>
      </c>
      <c r="AG272" s="1511">
        <f t="shared" si="50"/>
        <v>4846.8137479553334</v>
      </c>
      <c r="AH272" s="1511">
        <f t="shared" si="50"/>
        <v>0</v>
      </c>
      <c r="AI272" s="1511">
        <f t="shared" si="50"/>
        <v>0</v>
      </c>
      <c r="AJ272" s="1511">
        <f t="shared" si="50"/>
        <v>0</v>
      </c>
      <c r="AK272" s="1511">
        <f t="shared" si="50"/>
        <v>0</v>
      </c>
      <c r="AL272" s="1511">
        <f t="shared" si="50"/>
        <v>0</v>
      </c>
      <c r="AM272" s="1511">
        <f t="shared" si="50"/>
        <v>0</v>
      </c>
      <c r="AN272" s="1511">
        <f t="shared" si="50"/>
        <v>0</v>
      </c>
      <c r="AO272" s="1511">
        <f t="shared" si="50"/>
        <v>0</v>
      </c>
      <c r="AP272" s="1511">
        <f t="shared" si="50"/>
        <v>0</v>
      </c>
      <c r="AQ272" s="1511">
        <f t="shared" si="50"/>
        <v>0</v>
      </c>
      <c r="AR272" s="1511">
        <f t="shared" si="50"/>
        <v>0</v>
      </c>
      <c r="AS272" s="1511">
        <f t="shared" si="50"/>
        <v>0</v>
      </c>
      <c r="AT272" s="1511"/>
      <c r="AU272" s="1511"/>
      <c r="AV272" s="1642"/>
      <c r="AW272" s="1511"/>
      <c r="AX272" s="1511"/>
      <c r="AY272" s="1511"/>
      <c r="AZ272" s="1511"/>
      <c r="BA272" s="1511"/>
      <c r="BB272" s="1511"/>
      <c r="BC272" s="1511"/>
      <c r="BD272" s="1511"/>
      <c r="BE272" s="1511"/>
      <c r="BF272" s="1511"/>
      <c r="BG272" s="1511"/>
      <c r="BH272" s="1511"/>
      <c r="BI272" s="1511"/>
      <c r="BJ272" s="1511"/>
      <c r="BK272" s="1511"/>
      <c r="BL272" s="1511"/>
      <c r="BM272" s="1511"/>
      <c r="BN272" s="1511"/>
    </row>
    <row r="273" spans="1:66" s="603" customFormat="1" ht="12.75" x14ac:dyDescent="0.2">
      <c r="A273" s="644"/>
      <c r="B273" s="197" t="s">
        <v>504</v>
      </c>
      <c r="C273" s="1511">
        <f t="shared" si="46"/>
        <v>884463.99100000015</v>
      </c>
      <c r="D273" s="1511">
        <f t="shared" si="50"/>
        <v>393621.76798282098</v>
      </c>
      <c r="E273" s="1511">
        <f t="shared" si="50"/>
        <v>161532.05704076344</v>
      </c>
      <c r="F273" s="1511">
        <f t="shared" si="50"/>
        <v>321868.06684867898</v>
      </c>
      <c r="G273" s="1511">
        <f t="shared" si="50"/>
        <v>0</v>
      </c>
      <c r="H273" s="1511">
        <f t="shared" si="50"/>
        <v>0</v>
      </c>
      <c r="I273" s="1511">
        <f t="shared" si="50"/>
        <v>0</v>
      </c>
      <c r="J273" s="1511">
        <f t="shared" si="50"/>
        <v>7360.559040058808</v>
      </c>
      <c r="K273" s="1511">
        <f t="shared" si="50"/>
        <v>0</v>
      </c>
      <c r="L273" s="1511">
        <f t="shared" si="50"/>
        <v>81.54008767790242</v>
      </c>
      <c r="M273" s="1511">
        <f t="shared" si="50"/>
        <v>0</v>
      </c>
      <c r="N273" s="1511">
        <f t="shared" si="50"/>
        <v>0</v>
      </c>
      <c r="O273" s="1511">
        <f t="shared" si="50"/>
        <v>0</v>
      </c>
      <c r="P273" s="1511">
        <f t="shared" si="50"/>
        <v>0</v>
      </c>
      <c r="Q273" s="1511">
        <f t="shared" si="50"/>
        <v>0</v>
      </c>
      <c r="R273" s="1511">
        <f t="shared" si="50"/>
        <v>0</v>
      </c>
      <c r="S273" s="1511">
        <f t="shared" si="50"/>
        <v>0</v>
      </c>
      <c r="T273" s="1511">
        <f t="shared" si="50"/>
        <v>0</v>
      </c>
      <c r="U273" s="1511">
        <f t="shared" si="50"/>
        <v>0</v>
      </c>
      <c r="V273" s="1511">
        <f t="shared" si="50"/>
        <v>0</v>
      </c>
      <c r="W273" s="1511">
        <f t="shared" si="50"/>
        <v>0</v>
      </c>
      <c r="X273" s="1511">
        <f t="shared" si="50"/>
        <v>447547.63899999997</v>
      </c>
      <c r="Y273" s="1511">
        <f t="shared" si="50"/>
        <v>386293.1117981947</v>
      </c>
      <c r="Z273" s="1511">
        <f t="shared" si="50"/>
        <v>37571.329766972674</v>
      </c>
      <c r="AA273" s="1511">
        <f t="shared" si="50"/>
        <v>4454.2991102051574</v>
      </c>
      <c r="AB273" s="1511">
        <f t="shared" si="50"/>
        <v>0</v>
      </c>
      <c r="AC273" s="1511">
        <f t="shared" si="50"/>
        <v>0</v>
      </c>
      <c r="AD273" s="1511">
        <f t="shared" si="50"/>
        <v>0</v>
      </c>
      <c r="AE273" s="1511">
        <f t="shared" si="50"/>
        <v>13414.927647764041</v>
      </c>
      <c r="AF273" s="1511">
        <f t="shared" si="50"/>
        <v>3225.006846950444</v>
      </c>
      <c r="AG273" s="1511">
        <f t="shared" si="50"/>
        <v>2588.9638299129956</v>
      </c>
      <c r="AH273" s="1511">
        <f t="shared" si="50"/>
        <v>0</v>
      </c>
      <c r="AI273" s="1511">
        <f t="shared" si="50"/>
        <v>0</v>
      </c>
      <c r="AJ273" s="1511">
        <f t="shared" si="50"/>
        <v>0</v>
      </c>
      <c r="AK273" s="1511">
        <f t="shared" si="50"/>
        <v>0</v>
      </c>
      <c r="AL273" s="1511">
        <f t="shared" si="50"/>
        <v>0</v>
      </c>
      <c r="AM273" s="1511">
        <f t="shared" si="50"/>
        <v>0</v>
      </c>
      <c r="AN273" s="1511">
        <f t="shared" si="50"/>
        <v>0</v>
      </c>
      <c r="AO273" s="1511">
        <f t="shared" si="50"/>
        <v>0</v>
      </c>
      <c r="AP273" s="1511">
        <f t="shared" si="50"/>
        <v>0</v>
      </c>
      <c r="AQ273" s="1511">
        <f t="shared" si="50"/>
        <v>0</v>
      </c>
      <c r="AR273" s="1511">
        <f t="shared" si="50"/>
        <v>0</v>
      </c>
      <c r="AS273" s="1511">
        <f t="shared" si="50"/>
        <v>0</v>
      </c>
      <c r="AT273" s="1511"/>
      <c r="AU273" s="1511"/>
      <c r="AV273" s="1642"/>
      <c r="AW273" s="1511"/>
      <c r="AX273" s="1511"/>
      <c r="AY273" s="1511"/>
      <c r="AZ273" s="1511"/>
      <c r="BA273" s="1511"/>
      <c r="BB273" s="1511"/>
      <c r="BC273" s="1511"/>
      <c r="BD273" s="1511"/>
      <c r="BE273" s="1511"/>
      <c r="BF273" s="1511"/>
      <c r="BG273" s="1511"/>
      <c r="BH273" s="1511"/>
      <c r="BI273" s="1511"/>
      <c r="BJ273" s="1511"/>
      <c r="BK273" s="1511"/>
      <c r="BL273" s="1511"/>
      <c r="BM273" s="1511"/>
      <c r="BN273" s="1511"/>
    </row>
    <row r="274" spans="1:66" s="603" customFormat="1" ht="12.75" x14ac:dyDescent="0.2">
      <c r="A274" s="644"/>
      <c r="B274" s="197" t="s">
        <v>505</v>
      </c>
      <c r="C274" s="1511">
        <f t="shared" si="46"/>
        <v>14317.299500000003</v>
      </c>
      <c r="D274" s="1511">
        <f t="shared" si="50"/>
        <v>6550.0498025248244</v>
      </c>
      <c r="E274" s="1511">
        <f t="shared" si="50"/>
        <v>2687.9687669292157</v>
      </c>
      <c r="F274" s="1511">
        <f t="shared" si="50"/>
        <v>4994.134453425665</v>
      </c>
      <c r="G274" s="1511">
        <f t="shared" si="50"/>
        <v>0</v>
      </c>
      <c r="H274" s="1511">
        <f t="shared" si="50"/>
        <v>0</v>
      </c>
      <c r="I274" s="1511">
        <f t="shared" si="50"/>
        <v>0</v>
      </c>
      <c r="J274" s="1511">
        <f t="shared" si="50"/>
        <v>83.789612031434118</v>
      </c>
      <c r="K274" s="1511">
        <f t="shared" si="50"/>
        <v>0</v>
      </c>
      <c r="L274" s="1511">
        <f t="shared" si="50"/>
        <v>1.3568650888632037</v>
      </c>
      <c r="M274" s="1511">
        <f t="shared" si="50"/>
        <v>0</v>
      </c>
      <c r="N274" s="1511">
        <f t="shared" si="50"/>
        <v>0</v>
      </c>
      <c r="O274" s="1511">
        <f t="shared" si="50"/>
        <v>0</v>
      </c>
      <c r="P274" s="1511">
        <f t="shared" si="50"/>
        <v>0</v>
      </c>
      <c r="Q274" s="1511">
        <f t="shared" si="50"/>
        <v>0</v>
      </c>
      <c r="R274" s="1511">
        <f t="shared" si="50"/>
        <v>0</v>
      </c>
      <c r="S274" s="1511">
        <f t="shared" si="50"/>
        <v>0</v>
      </c>
      <c r="T274" s="1511">
        <f t="shared" si="50"/>
        <v>0</v>
      </c>
      <c r="U274" s="1511">
        <f t="shared" si="50"/>
        <v>0</v>
      </c>
      <c r="V274" s="1511">
        <f t="shared" si="50"/>
        <v>0</v>
      </c>
      <c r="W274" s="1511">
        <f t="shared" si="50"/>
        <v>0</v>
      </c>
      <c r="X274" s="1511">
        <f t="shared" si="50"/>
        <v>7467.0505000000003</v>
      </c>
      <c r="Y274" s="1511">
        <f t="shared" si="50"/>
        <v>6169.1243848392651</v>
      </c>
      <c r="Z274" s="1511">
        <f t="shared" si="50"/>
        <v>600.01641126170261</v>
      </c>
      <c r="AA274" s="1511">
        <f t="shared" si="50"/>
        <v>69.684584138049985</v>
      </c>
      <c r="AB274" s="1511">
        <f t="shared" ref="D274:AS278" si="51">SUMIF($AV$117:$AV$159, $B274,AB$117:AB$159)</f>
        <v>0</v>
      </c>
      <c r="AC274" s="1511">
        <f t="shared" si="51"/>
        <v>0</v>
      </c>
      <c r="AD274" s="1511">
        <f t="shared" si="51"/>
        <v>0</v>
      </c>
      <c r="AE274" s="1511">
        <f t="shared" si="51"/>
        <v>535.37565602496784</v>
      </c>
      <c r="AF274" s="1511">
        <f t="shared" si="51"/>
        <v>51.503554614738412</v>
      </c>
      <c r="AG274" s="1511">
        <f t="shared" si="51"/>
        <v>41.345909121276122</v>
      </c>
      <c r="AH274" s="1511">
        <f t="shared" si="51"/>
        <v>0</v>
      </c>
      <c r="AI274" s="1511">
        <f t="shared" si="51"/>
        <v>0</v>
      </c>
      <c r="AJ274" s="1511">
        <f t="shared" si="51"/>
        <v>0</v>
      </c>
      <c r="AK274" s="1511">
        <f t="shared" si="51"/>
        <v>0</v>
      </c>
      <c r="AL274" s="1511">
        <f t="shared" si="51"/>
        <v>0</v>
      </c>
      <c r="AM274" s="1511">
        <f t="shared" si="51"/>
        <v>0</v>
      </c>
      <c r="AN274" s="1511">
        <f t="shared" si="51"/>
        <v>0</v>
      </c>
      <c r="AO274" s="1511">
        <f t="shared" si="51"/>
        <v>0</v>
      </c>
      <c r="AP274" s="1511">
        <f t="shared" si="51"/>
        <v>0</v>
      </c>
      <c r="AQ274" s="1511">
        <f t="shared" si="51"/>
        <v>0</v>
      </c>
      <c r="AR274" s="1511">
        <f t="shared" si="51"/>
        <v>0</v>
      </c>
      <c r="AS274" s="1511">
        <f t="shared" si="51"/>
        <v>0</v>
      </c>
      <c r="AT274" s="1511"/>
      <c r="AU274" s="1511"/>
      <c r="AV274" s="1642"/>
      <c r="AW274" s="1511"/>
      <c r="AX274" s="1511"/>
      <c r="AY274" s="1511"/>
      <c r="AZ274" s="1511"/>
      <c r="BA274" s="1511"/>
      <c r="BB274" s="1511"/>
      <c r="BC274" s="1511"/>
      <c r="BD274" s="1511"/>
      <c r="BE274" s="1511"/>
      <c r="BF274" s="1511"/>
      <c r="BG274" s="1511"/>
      <c r="BH274" s="1511"/>
      <c r="BI274" s="1511"/>
      <c r="BJ274" s="1511"/>
      <c r="BK274" s="1511"/>
      <c r="BL274" s="1511"/>
      <c r="BM274" s="1511"/>
      <c r="BN274" s="1511"/>
    </row>
    <row r="275" spans="1:66" s="603" customFormat="1" ht="12.75" x14ac:dyDescent="0.2">
      <c r="A275" s="644"/>
      <c r="B275" s="197" t="s">
        <v>1417</v>
      </c>
      <c r="C275" s="1511">
        <f t="shared" si="46"/>
        <v>0</v>
      </c>
      <c r="D275" s="1511">
        <f t="shared" si="51"/>
        <v>0</v>
      </c>
      <c r="E275" s="1511">
        <f t="shared" si="51"/>
        <v>0</v>
      </c>
      <c r="F275" s="1511">
        <f t="shared" si="51"/>
        <v>0</v>
      </c>
      <c r="G275" s="1511">
        <f t="shared" si="51"/>
        <v>0</v>
      </c>
      <c r="H275" s="1511">
        <f t="shared" si="51"/>
        <v>0</v>
      </c>
      <c r="I275" s="1511">
        <f t="shared" si="51"/>
        <v>0</v>
      </c>
      <c r="J275" s="1511">
        <f t="shared" si="51"/>
        <v>0</v>
      </c>
      <c r="K275" s="1511">
        <f t="shared" si="51"/>
        <v>0</v>
      </c>
      <c r="L275" s="1511">
        <f t="shared" si="51"/>
        <v>0</v>
      </c>
      <c r="M275" s="1511">
        <f t="shared" si="51"/>
        <v>0</v>
      </c>
      <c r="N275" s="1511">
        <f t="shared" si="51"/>
        <v>0</v>
      </c>
      <c r="O275" s="1511">
        <f t="shared" si="51"/>
        <v>0</v>
      </c>
      <c r="P275" s="1511">
        <f t="shared" si="51"/>
        <v>0</v>
      </c>
      <c r="Q275" s="1511">
        <f t="shared" si="51"/>
        <v>0</v>
      </c>
      <c r="R275" s="1511">
        <f t="shared" si="51"/>
        <v>0</v>
      </c>
      <c r="S275" s="1511">
        <f t="shared" si="51"/>
        <v>0</v>
      </c>
      <c r="T275" s="1511">
        <f t="shared" si="51"/>
        <v>0</v>
      </c>
      <c r="U275" s="1511">
        <f t="shared" si="51"/>
        <v>0</v>
      </c>
      <c r="V275" s="1511">
        <f t="shared" si="51"/>
        <v>0</v>
      </c>
      <c r="W275" s="1511">
        <f t="shared" si="51"/>
        <v>0</v>
      </c>
      <c r="X275" s="1511">
        <f t="shared" si="51"/>
        <v>0</v>
      </c>
      <c r="Y275" s="1511">
        <f t="shared" si="51"/>
        <v>0</v>
      </c>
      <c r="Z275" s="1511">
        <f t="shared" si="51"/>
        <v>0</v>
      </c>
      <c r="AA275" s="1511">
        <f t="shared" si="51"/>
        <v>0</v>
      </c>
      <c r="AB275" s="1511">
        <f t="shared" si="51"/>
        <v>0</v>
      </c>
      <c r="AC275" s="1511">
        <f t="shared" si="51"/>
        <v>0</v>
      </c>
      <c r="AD275" s="1511">
        <f t="shared" si="51"/>
        <v>0</v>
      </c>
      <c r="AE275" s="1511">
        <f t="shared" si="51"/>
        <v>0</v>
      </c>
      <c r="AF275" s="1511">
        <f t="shared" si="51"/>
        <v>0</v>
      </c>
      <c r="AG275" s="1511">
        <f t="shared" si="51"/>
        <v>0</v>
      </c>
      <c r="AH275" s="1511">
        <f t="shared" si="51"/>
        <v>0</v>
      </c>
      <c r="AI275" s="1511">
        <f t="shared" si="51"/>
        <v>0</v>
      </c>
      <c r="AJ275" s="1511">
        <f t="shared" si="51"/>
        <v>0</v>
      </c>
      <c r="AK275" s="1511">
        <f t="shared" si="51"/>
        <v>0</v>
      </c>
      <c r="AL275" s="1511">
        <f t="shared" si="51"/>
        <v>0</v>
      </c>
      <c r="AM275" s="1511">
        <f t="shared" si="51"/>
        <v>0</v>
      </c>
      <c r="AN275" s="1511">
        <f t="shared" si="51"/>
        <v>0</v>
      </c>
      <c r="AO275" s="1511">
        <f t="shared" si="51"/>
        <v>0</v>
      </c>
      <c r="AP275" s="1511">
        <f t="shared" si="51"/>
        <v>0</v>
      </c>
      <c r="AQ275" s="1511">
        <f t="shared" si="51"/>
        <v>0</v>
      </c>
      <c r="AR275" s="1511">
        <f t="shared" si="51"/>
        <v>0</v>
      </c>
      <c r="AS275" s="1511">
        <f t="shared" si="51"/>
        <v>0</v>
      </c>
      <c r="AT275" s="1511"/>
      <c r="AU275" s="1511"/>
      <c r="AV275" s="1642"/>
      <c r="AW275" s="1511"/>
      <c r="AX275" s="1511"/>
      <c r="AY275" s="1511"/>
      <c r="AZ275" s="1511"/>
      <c r="BA275" s="1511"/>
      <c r="BB275" s="1511"/>
      <c r="BC275" s="1511"/>
      <c r="BD275" s="1511"/>
      <c r="BE275" s="1511"/>
      <c r="BF275" s="1511"/>
      <c r="BG275" s="1511"/>
      <c r="BH275" s="1511"/>
      <c r="BI275" s="1511"/>
      <c r="BJ275" s="1511"/>
      <c r="BK275" s="1511"/>
      <c r="BL275" s="1511"/>
      <c r="BM275" s="1511"/>
      <c r="BN275" s="1511"/>
    </row>
    <row r="276" spans="1:66" s="603" customFormat="1" ht="12.75" x14ac:dyDescent="0.2">
      <c r="A276" s="644"/>
      <c r="B276" s="197" t="s">
        <v>1343</v>
      </c>
      <c r="C276" s="1511">
        <f t="shared" si="46"/>
        <v>0</v>
      </c>
      <c r="D276" s="1511">
        <f t="shared" si="51"/>
        <v>0</v>
      </c>
      <c r="E276" s="1511">
        <f t="shared" si="51"/>
        <v>0</v>
      </c>
      <c r="F276" s="1511">
        <f t="shared" si="51"/>
        <v>0</v>
      </c>
      <c r="G276" s="1511">
        <f t="shared" si="51"/>
        <v>0</v>
      </c>
      <c r="H276" s="1511">
        <f t="shared" si="51"/>
        <v>0</v>
      </c>
      <c r="I276" s="1511">
        <f t="shared" si="51"/>
        <v>0</v>
      </c>
      <c r="J276" s="1511">
        <f t="shared" si="51"/>
        <v>0</v>
      </c>
      <c r="K276" s="1511">
        <f t="shared" si="51"/>
        <v>0</v>
      </c>
      <c r="L276" s="1511">
        <f t="shared" si="51"/>
        <v>0</v>
      </c>
      <c r="M276" s="1511">
        <f t="shared" si="51"/>
        <v>0</v>
      </c>
      <c r="N276" s="1511">
        <f t="shared" si="51"/>
        <v>0</v>
      </c>
      <c r="O276" s="1511">
        <f t="shared" si="51"/>
        <v>0</v>
      </c>
      <c r="P276" s="1511">
        <f t="shared" si="51"/>
        <v>0</v>
      </c>
      <c r="Q276" s="1511">
        <f t="shared" si="51"/>
        <v>0</v>
      </c>
      <c r="R276" s="1511">
        <f t="shared" si="51"/>
        <v>0</v>
      </c>
      <c r="S276" s="1511">
        <f t="shared" si="51"/>
        <v>0</v>
      </c>
      <c r="T276" s="1511">
        <f t="shared" si="51"/>
        <v>0</v>
      </c>
      <c r="U276" s="1511">
        <f t="shared" si="51"/>
        <v>0</v>
      </c>
      <c r="V276" s="1511">
        <f t="shared" si="51"/>
        <v>0</v>
      </c>
      <c r="W276" s="1511">
        <f t="shared" si="51"/>
        <v>0</v>
      </c>
      <c r="X276" s="1511">
        <f t="shared" si="51"/>
        <v>242414.71</v>
      </c>
      <c r="Y276" s="1511">
        <f t="shared" si="51"/>
        <v>210616.050679003</v>
      </c>
      <c r="Z276" s="1511">
        <f t="shared" si="51"/>
        <v>23557.227715110963</v>
      </c>
      <c r="AA276" s="1511">
        <f t="shared" si="51"/>
        <v>8127.2522362312156</v>
      </c>
      <c r="AB276" s="1511">
        <f t="shared" si="51"/>
        <v>0</v>
      </c>
      <c r="AC276" s="1511">
        <f t="shared" si="51"/>
        <v>0</v>
      </c>
      <c r="AD276" s="1511">
        <f t="shared" si="51"/>
        <v>0</v>
      </c>
      <c r="AE276" s="1511">
        <f t="shared" si="51"/>
        <v>0</v>
      </c>
      <c r="AF276" s="1511">
        <f t="shared" si="51"/>
        <v>0.91003986598158693</v>
      </c>
      <c r="AG276" s="1511">
        <f t="shared" si="51"/>
        <v>113.26932978884122</v>
      </c>
      <c r="AH276" s="1511">
        <f t="shared" si="51"/>
        <v>0</v>
      </c>
      <c r="AI276" s="1511">
        <f t="shared" si="51"/>
        <v>0</v>
      </c>
      <c r="AJ276" s="1511">
        <f t="shared" si="51"/>
        <v>0</v>
      </c>
      <c r="AK276" s="1511">
        <f t="shared" si="51"/>
        <v>0</v>
      </c>
      <c r="AL276" s="1511">
        <f t="shared" si="51"/>
        <v>0</v>
      </c>
      <c r="AM276" s="1511">
        <f t="shared" si="51"/>
        <v>0</v>
      </c>
      <c r="AN276" s="1511">
        <f t="shared" si="51"/>
        <v>0</v>
      </c>
      <c r="AO276" s="1511">
        <f t="shared" si="51"/>
        <v>0</v>
      </c>
      <c r="AP276" s="1511">
        <f t="shared" si="51"/>
        <v>0</v>
      </c>
      <c r="AQ276" s="1511">
        <f t="shared" si="51"/>
        <v>0</v>
      </c>
      <c r="AR276" s="1511">
        <f t="shared" si="51"/>
        <v>0</v>
      </c>
      <c r="AS276" s="1511">
        <f t="shared" si="51"/>
        <v>0</v>
      </c>
      <c r="AT276" s="1511"/>
      <c r="AU276" s="1511"/>
      <c r="AV276" s="1642"/>
      <c r="AW276" s="1511"/>
      <c r="AX276" s="1511"/>
      <c r="AY276" s="1511"/>
      <c r="AZ276" s="1511"/>
      <c r="BA276" s="1511"/>
      <c r="BB276" s="1511"/>
      <c r="BC276" s="1511"/>
      <c r="BD276" s="1511"/>
      <c r="BE276" s="1511"/>
      <c r="BF276" s="1511"/>
      <c r="BG276" s="1511"/>
      <c r="BH276" s="1511"/>
      <c r="BI276" s="1511"/>
      <c r="BJ276" s="1511"/>
      <c r="BK276" s="1511"/>
      <c r="BL276" s="1511"/>
      <c r="BM276" s="1511"/>
      <c r="BN276" s="1511"/>
    </row>
    <row r="277" spans="1:66" s="603" customFormat="1" ht="12.75" x14ac:dyDescent="0.2">
      <c r="A277" s="644"/>
      <c r="B277" s="197" t="s">
        <v>268</v>
      </c>
      <c r="C277" s="1511">
        <f t="shared" si="46"/>
        <v>0</v>
      </c>
      <c r="D277" s="1511">
        <f t="shared" si="51"/>
        <v>0</v>
      </c>
      <c r="E277" s="1511">
        <f t="shared" si="51"/>
        <v>0</v>
      </c>
      <c r="F277" s="1511">
        <f t="shared" si="51"/>
        <v>0</v>
      </c>
      <c r="G277" s="1511">
        <f t="shared" si="51"/>
        <v>0</v>
      </c>
      <c r="H277" s="1511">
        <f t="shared" si="51"/>
        <v>0</v>
      </c>
      <c r="I277" s="1511">
        <f t="shared" si="51"/>
        <v>0</v>
      </c>
      <c r="J277" s="1511">
        <f t="shared" si="51"/>
        <v>0</v>
      </c>
      <c r="K277" s="1511">
        <f t="shared" si="51"/>
        <v>0</v>
      </c>
      <c r="L277" s="1511">
        <f t="shared" si="51"/>
        <v>0</v>
      </c>
      <c r="M277" s="1511">
        <f t="shared" si="51"/>
        <v>0</v>
      </c>
      <c r="N277" s="1511">
        <f t="shared" si="51"/>
        <v>0</v>
      </c>
      <c r="O277" s="1511">
        <f t="shared" si="51"/>
        <v>0</v>
      </c>
      <c r="P277" s="1511">
        <f t="shared" si="51"/>
        <v>0</v>
      </c>
      <c r="Q277" s="1511">
        <f t="shared" si="51"/>
        <v>0</v>
      </c>
      <c r="R277" s="1511">
        <f t="shared" si="51"/>
        <v>0</v>
      </c>
      <c r="S277" s="1511">
        <f t="shared" si="51"/>
        <v>0</v>
      </c>
      <c r="T277" s="1511">
        <f t="shared" si="51"/>
        <v>0</v>
      </c>
      <c r="U277" s="1511">
        <f t="shared" si="51"/>
        <v>0</v>
      </c>
      <c r="V277" s="1511">
        <f t="shared" si="51"/>
        <v>0</v>
      </c>
      <c r="W277" s="1511">
        <f t="shared" si="51"/>
        <v>0</v>
      </c>
      <c r="X277" s="1511">
        <f t="shared" si="51"/>
        <v>0</v>
      </c>
      <c r="Y277" s="1511">
        <f t="shared" si="51"/>
        <v>0</v>
      </c>
      <c r="Z277" s="1511">
        <f t="shared" si="51"/>
        <v>0</v>
      </c>
      <c r="AA277" s="1511">
        <f t="shared" si="51"/>
        <v>0</v>
      </c>
      <c r="AB277" s="1511">
        <f t="shared" si="51"/>
        <v>0</v>
      </c>
      <c r="AC277" s="1511">
        <f t="shared" si="51"/>
        <v>0</v>
      </c>
      <c r="AD277" s="1511">
        <f t="shared" si="51"/>
        <v>0</v>
      </c>
      <c r="AE277" s="1511">
        <f t="shared" si="51"/>
        <v>0</v>
      </c>
      <c r="AF277" s="1511">
        <f t="shared" si="51"/>
        <v>0</v>
      </c>
      <c r="AG277" s="1511">
        <f t="shared" si="51"/>
        <v>0</v>
      </c>
      <c r="AH277" s="1511">
        <f t="shared" si="51"/>
        <v>0</v>
      </c>
      <c r="AI277" s="1511">
        <f t="shared" si="51"/>
        <v>0</v>
      </c>
      <c r="AJ277" s="1511">
        <f t="shared" si="51"/>
        <v>0</v>
      </c>
      <c r="AK277" s="1511">
        <f t="shared" si="51"/>
        <v>0</v>
      </c>
      <c r="AL277" s="1511">
        <f t="shared" si="51"/>
        <v>0</v>
      </c>
      <c r="AM277" s="1511">
        <f t="shared" si="51"/>
        <v>0</v>
      </c>
      <c r="AN277" s="1511">
        <f t="shared" si="51"/>
        <v>0</v>
      </c>
      <c r="AO277" s="1511">
        <f t="shared" si="51"/>
        <v>0</v>
      </c>
      <c r="AP277" s="1511">
        <f t="shared" si="51"/>
        <v>0</v>
      </c>
      <c r="AQ277" s="1511">
        <f t="shared" si="51"/>
        <v>0</v>
      </c>
      <c r="AR277" s="1511">
        <f t="shared" si="51"/>
        <v>0</v>
      </c>
      <c r="AS277" s="1511">
        <f t="shared" si="51"/>
        <v>0</v>
      </c>
      <c r="AT277" s="1511"/>
      <c r="AU277" s="1511"/>
      <c r="AV277" s="1642"/>
      <c r="AW277" s="1511"/>
      <c r="AX277" s="1511"/>
      <c r="AY277" s="1511"/>
      <c r="AZ277" s="1511"/>
      <c r="BA277" s="1511"/>
      <c r="BB277" s="1511"/>
      <c r="BC277" s="1511"/>
      <c r="BD277" s="1511"/>
      <c r="BE277" s="1511"/>
      <c r="BF277" s="1511"/>
      <c r="BG277" s="1511"/>
      <c r="BH277" s="1511"/>
      <c r="BI277" s="1511"/>
      <c r="BJ277" s="1511"/>
      <c r="BK277" s="1511"/>
      <c r="BL277" s="1511"/>
      <c r="BM277" s="1511"/>
      <c r="BN277" s="1511"/>
    </row>
    <row r="278" spans="1:66" s="603" customFormat="1" ht="12.75" x14ac:dyDescent="0.2">
      <c r="A278" s="644"/>
      <c r="B278" s="197" t="s">
        <v>704</v>
      </c>
      <c r="C278" s="1511">
        <f t="shared" si="46"/>
        <v>0</v>
      </c>
      <c r="D278" s="1511">
        <f t="shared" si="51"/>
        <v>0</v>
      </c>
      <c r="E278" s="1511">
        <f t="shared" si="51"/>
        <v>0</v>
      </c>
      <c r="F278" s="1511">
        <f t="shared" si="51"/>
        <v>0</v>
      </c>
      <c r="G278" s="1511">
        <f t="shared" si="51"/>
        <v>0</v>
      </c>
      <c r="H278" s="1511">
        <f t="shared" si="51"/>
        <v>0</v>
      </c>
      <c r="I278" s="1511">
        <f t="shared" si="51"/>
        <v>0</v>
      </c>
      <c r="J278" s="1511">
        <f t="shared" si="51"/>
        <v>0</v>
      </c>
      <c r="K278" s="1511">
        <f t="shared" si="51"/>
        <v>0</v>
      </c>
      <c r="L278" s="1511">
        <f t="shared" si="51"/>
        <v>0</v>
      </c>
      <c r="M278" s="1511">
        <f t="shared" si="51"/>
        <v>0</v>
      </c>
      <c r="N278" s="1511">
        <f t="shared" si="51"/>
        <v>0</v>
      </c>
      <c r="O278" s="1511">
        <f t="shared" si="51"/>
        <v>0</v>
      </c>
      <c r="P278" s="1511">
        <f t="shared" si="51"/>
        <v>0</v>
      </c>
      <c r="Q278" s="1511">
        <f t="shared" si="51"/>
        <v>0</v>
      </c>
      <c r="R278" s="1511">
        <f t="shared" si="51"/>
        <v>0</v>
      </c>
      <c r="S278" s="1511">
        <f t="shared" si="51"/>
        <v>0</v>
      </c>
      <c r="T278" s="1511">
        <f t="shared" si="51"/>
        <v>0</v>
      </c>
      <c r="U278" s="1511">
        <f t="shared" si="51"/>
        <v>0</v>
      </c>
      <c r="V278" s="1511">
        <f t="shared" si="51"/>
        <v>0</v>
      </c>
      <c r="W278" s="1511">
        <f t="shared" si="51"/>
        <v>0</v>
      </c>
      <c r="X278" s="1511">
        <f t="shared" si="51"/>
        <v>486618.43999999994</v>
      </c>
      <c r="Y278" s="1511">
        <f t="shared" si="51"/>
        <v>359170.75333333336</v>
      </c>
      <c r="Z278" s="1511">
        <f t="shared" si="51"/>
        <v>34933.376764917331</v>
      </c>
      <c r="AA278" s="1511">
        <f t="shared" si="51"/>
        <v>4164.6848789839441</v>
      </c>
      <c r="AB278" s="1511">
        <f t="shared" si="51"/>
        <v>0</v>
      </c>
      <c r="AC278" s="1511">
        <f t="shared" si="51"/>
        <v>0</v>
      </c>
      <c r="AD278" s="1511">
        <f t="shared" si="51"/>
        <v>0</v>
      </c>
      <c r="AE278" s="1511">
        <f t="shared" ref="D278:AS282" si="52">SUMIF($AV$117:$AV$159, $B278,AE$117:AE$159)</f>
        <v>82943.86404984424</v>
      </c>
      <c r="AF278" s="1511">
        <f t="shared" si="52"/>
        <v>2998.5731128684401</v>
      </c>
      <c r="AG278" s="1511">
        <f t="shared" si="52"/>
        <v>2407.1878600527198</v>
      </c>
      <c r="AH278" s="1511">
        <f t="shared" si="52"/>
        <v>0</v>
      </c>
      <c r="AI278" s="1511">
        <f t="shared" si="52"/>
        <v>0</v>
      </c>
      <c r="AJ278" s="1511">
        <f t="shared" si="52"/>
        <v>0</v>
      </c>
      <c r="AK278" s="1511">
        <f t="shared" si="52"/>
        <v>0</v>
      </c>
      <c r="AL278" s="1511">
        <f t="shared" si="52"/>
        <v>0</v>
      </c>
      <c r="AM278" s="1511">
        <f t="shared" si="52"/>
        <v>0</v>
      </c>
      <c r="AN278" s="1511">
        <f t="shared" si="52"/>
        <v>0</v>
      </c>
      <c r="AO278" s="1511">
        <f t="shared" si="52"/>
        <v>0</v>
      </c>
      <c r="AP278" s="1511">
        <f t="shared" si="52"/>
        <v>0</v>
      </c>
      <c r="AQ278" s="1511">
        <f t="shared" si="52"/>
        <v>0</v>
      </c>
      <c r="AR278" s="1511">
        <f t="shared" si="52"/>
        <v>0</v>
      </c>
      <c r="AS278" s="1511">
        <f t="shared" si="52"/>
        <v>0</v>
      </c>
      <c r="AT278" s="1511"/>
      <c r="AU278" s="1511"/>
      <c r="AV278" s="1642"/>
      <c r="AW278" s="1511"/>
      <c r="AX278" s="1511"/>
      <c r="AY278" s="1511"/>
      <c r="AZ278" s="1511"/>
      <c r="BA278" s="1511"/>
      <c r="BB278" s="1511"/>
      <c r="BC278" s="1511"/>
      <c r="BD278" s="1511"/>
      <c r="BE278" s="1511"/>
      <c r="BF278" s="1511"/>
      <c r="BG278" s="1511"/>
      <c r="BH278" s="1511"/>
      <c r="BI278" s="1511"/>
      <c r="BJ278" s="1511"/>
      <c r="BK278" s="1511"/>
      <c r="BL278" s="1511"/>
      <c r="BM278" s="1511"/>
      <c r="BN278" s="1511"/>
    </row>
    <row r="279" spans="1:66" s="603" customFormat="1" ht="12.75" x14ac:dyDescent="0.2">
      <c r="A279" s="644"/>
      <c r="B279" s="197" t="s">
        <v>1271</v>
      </c>
      <c r="C279" s="1511">
        <f t="shared" si="46"/>
        <v>0</v>
      </c>
      <c r="D279" s="1511">
        <f t="shared" si="52"/>
        <v>0</v>
      </c>
      <c r="E279" s="1511">
        <f t="shared" si="52"/>
        <v>0</v>
      </c>
      <c r="F279" s="1511">
        <f t="shared" si="52"/>
        <v>0</v>
      </c>
      <c r="G279" s="1511">
        <f t="shared" si="52"/>
        <v>0</v>
      </c>
      <c r="H279" s="1511">
        <f t="shared" si="52"/>
        <v>0</v>
      </c>
      <c r="I279" s="1511">
        <f t="shared" si="52"/>
        <v>0</v>
      </c>
      <c r="J279" s="1511">
        <f t="shared" si="52"/>
        <v>0</v>
      </c>
      <c r="K279" s="1511">
        <f t="shared" si="52"/>
        <v>0</v>
      </c>
      <c r="L279" s="1511">
        <f t="shared" si="52"/>
        <v>0</v>
      </c>
      <c r="M279" s="1511">
        <f t="shared" si="52"/>
        <v>0</v>
      </c>
      <c r="N279" s="1511">
        <f t="shared" si="52"/>
        <v>0</v>
      </c>
      <c r="O279" s="1511">
        <f t="shared" si="52"/>
        <v>0</v>
      </c>
      <c r="P279" s="1511">
        <f t="shared" si="52"/>
        <v>0</v>
      </c>
      <c r="Q279" s="1511">
        <f t="shared" si="52"/>
        <v>0</v>
      </c>
      <c r="R279" s="1511">
        <f t="shared" si="52"/>
        <v>0</v>
      </c>
      <c r="S279" s="1511">
        <f t="shared" si="52"/>
        <v>0</v>
      </c>
      <c r="T279" s="1511">
        <f t="shared" si="52"/>
        <v>0</v>
      </c>
      <c r="U279" s="1511">
        <f t="shared" si="52"/>
        <v>0</v>
      </c>
      <c r="V279" s="1511">
        <f t="shared" si="52"/>
        <v>0</v>
      </c>
      <c r="W279" s="1511">
        <f t="shared" si="52"/>
        <v>0</v>
      </c>
      <c r="X279" s="1511">
        <f t="shared" si="52"/>
        <v>0</v>
      </c>
      <c r="Y279" s="1511">
        <f t="shared" si="52"/>
        <v>0</v>
      </c>
      <c r="Z279" s="1511">
        <f t="shared" si="52"/>
        <v>0</v>
      </c>
      <c r="AA279" s="1511">
        <f t="shared" si="52"/>
        <v>0</v>
      </c>
      <c r="AB279" s="1511">
        <f t="shared" si="52"/>
        <v>0</v>
      </c>
      <c r="AC279" s="1511">
        <f t="shared" si="52"/>
        <v>0</v>
      </c>
      <c r="AD279" s="1511">
        <f t="shared" si="52"/>
        <v>0</v>
      </c>
      <c r="AE279" s="1511">
        <f t="shared" si="52"/>
        <v>0</v>
      </c>
      <c r="AF279" s="1511">
        <f t="shared" si="52"/>
        <v>0</v>
      </c>
      <c r="AG279" s="1511">
        <f t="shared" si="52"/>
        <v>0</v>
      </c>
      <c r="AH279" s="1511">
        <f t="shared" si="52"/>
        <v>0</v>
      </c>
      <c r="AI279" s="1511">
        <f t="shared" si="52"/>
        <v>0</v>
      </c>
      <c r="AJ279" s="1511">
        <f t="shared" si="52"/>
        <v>0</v>
      </c>
      <c r="AK279" s="1511">
        <f t="shared" si="52"/>
        <v>0</v>
      </c>
      <c r="AL279" s="1511">
        <f t="shared" si="52"/>
        <v>0</v>
      </c>
      <c r="AM279" s="1511">
        <f t="shared" si="52"/>
        <v>0</v>
      </c>
      <c r="AN279" s="1511">
        <f t="shared" si="52"/>
        <v>0</v>
      </c>
      <c r="AO279" s="1511">
        <f t="shared" si="52"/>
        <v>0</v>
      </c>
      <c r="AP279" s="1511">
        <f t="shared" si="52"/>
        <v>0</v>
      </c>
      <c r="AQ279" s="1511">
        <f t="shared" si="52"/>
        <v>0</v>
      </c>
      <c r="AR279" s="1511">
        <f t="shared" si="52"/>
        <v>0</v>
      </c>
      <c r="AS279" s="1511">
        <f t="shared" si="52"/>
        <v>0</v>
      </c>
      <c r="AT279" s="1511"/>
      <c r="AU279" s="1511"/>
      <c r="AV279" s="1642"/>
      <c r="AW279" s="1511"/>
      <c r="AX279" s="1511"/>
      <c r="AY279" s="1511"/>
      <c r="AZ279" s="1511"/>
      <c r="BA279" s="1511"/>
      <c r="BB279" s="1511"/>
      <c r="BC279" s="1511"/>
      <c r="BD279" s="1511"/>
      <c r="BE279" s="1511"/>
      <c r="BF279" s="1511"/>
      <c r="BG279" s="1511"/>
      <c r="BH279" s="1511"/>
      <c r="BI279" s="1511"/>
      <c r="BJ279" s="1511"/>
      <c r="BK279" s="1511"/>
      <c r="BL279" s="1511"/>
      <c r="BM279" s="1511"/>
      <c r="BN279" s="1511"/>
    </row>
    <row r="280" spans="1:66" s="603" customFormat="1" ht="12.75" x14ac:dyDescent="0.2">
      <c r="A280" s="644"/>
      <c r="B280" s="197" t="s">
        <v>773</v>
      </c>
      <c r="C280" s="1511">
        <f t="shared" si="46"/>
        <v>0</v>
      </c>
      <c r="D280" s="1511">
        <f t="shared" si="52"/>
        <v>0</v>
      </c>
      <c r="E280" s="1511">
        <f t="shared" si="52"/>
        <v>0</v>
      </c>
      <c r="F280" s="1511">
        <f t="shared" si="52"/>
        <v>0</v>
      </c>
      <c r="G280" s="1511">
        <f t="shared" si="52"/>
        <v>0</v>
      </c>
      <c r="H280" s="1511">
        <f t="shared" si="52"/>
        <v>0</v>
      </c>
      <c r="I280" s="1511">
        <f t="shared" si="52"/>
        <v>0</v>
      </c>
      <c r="J280" s="1511">
        <f t="shared" si="52"/>
        <v>0</v>
      </c>
      <c r="K280" s="1511">
        <f t="shared" si="52"/>
        <v>0</v>
      </c>
      <c r="L280" s="1511">
        <f t="shared" si="52"/>
        <v>0</v>
      </c>
      <c r="M280" s="1511">
        <f t="shared" si="52"/>
        <v>0</v>
      </c>
      <c r="N280" s="1511">
        <f t="shared" si="52"/>
        <v>0</v>
      </c>
      <c r="O280" s="1511">
        <f t="shared" si="52"/>
        <v>0</v>
      </c>
      <c r="P280" s="1511">
        <f t="shared" si="52"/>
        <v>0</v>
      </c>
      <c r="Q280" s="1511">
        <f t="shared" si="52"/>
        <v>0</v>
      </c>
      <c r="R280" s="1511">
        <f t="shared" si="52"/>
        <v>0</v>
      </c>
      <c r="S280" s="1511">
        <f t="shared" si="52"/>
        <v>0</v>
      </c>
      <c r="T280" s="1511">
        <f t="shared" si="52"/>
        <v>0</v>
      </c>
      <c r="U280" s="1511">
        <f t="shared" si="52"/>
        <v>0</v>
      </c>
      <c r="V280" s="1511">
        <f t="shared" si="52"/>
        <v>0</v>
      </c>
      <c r="W280" s="1511">
        <f t="shared" si="52"/>
        <v>0</v>
      </c>
      <c r="X280" s="1511">
        <f t="shared" si="52"/>
        <v>0</v>
      </c>
      <c r="Y280" s="1511">
        <f t="shared" si="52"/>
        <v>0</v>
      </c>
      <c r="Z280" s="1511">
        <f t="shared" si="52"/>
        <v>0</v>
      </c>
      <c r="AA280" s="1511">
        <f t="shared" si="52"/>
        <v>0</v>
      </c>
      <c r="AB280" s="1511">
        <f t="shared" si="52"/>
        <v>0</v>
      </c>
      <c r="AC280" s="1511">
        <f t="shared" si="52"/>
        <v>0</v>
      </c>
      <c r="AD280" s="1511">
        <f t="shared" si="52"/>
        <v>0</v>
      </c>
      <c r="AE280" s="1511">
        <f t="shared" si="52"/>
        <v>0</v>
      </c>
      <c r="AF280" s="1511">
        <f t="shared" si="52"/>
        <v>0</v>
      </c>
      <c r="AG280" s="1511">
        <f t="shared" si="52"/>
        <v>0</v>
      </c>
      <c r="AH280" s="1511">
        <f t="shared" si="52"/>
        <v>0</v>
      </c>
      <c r="AI280" s="1511">
        <f t="shared" si="52"/>
        <v>0</v>
      </c>
      <c r="AJ280" s="1511">
        <f t="shared" si="52"/>
        <v>0</v>
      </c>
      <c r="AK280" s="1511">
        <f t="shared" si="52"/>
        <v>0</v>
      </c>
      <c r="AL280" s="1511">
        <f t="shared" si="52"/>
        <v>0</v>
      </c>
      <c r="AM280" s="1511">
        <f t="shared" si="52"/>
        <v>0</v>
      </c>
      <c r="AN280" s="1511">
        <f t="shared" si="52"/>
        <v>0</v>
      </c>
      <c r="AO280" s="1511">
        <f t="shared" si="52"/>
        <v>0</v>
      </c>
      <c r="AP280" s="1511">
        <f t="shared" si="52"/>
        <v>0</v>
      </c>
      <c r="AQ280" s="1511">
        <f t="shared" si="52"/>
        <v>0</v>
      </c>
      <c r="AR280" s="1511">
        <f t="shared" si="52"/>
        <v>0</v>
      </c>
      <c r="AS280" s="1511">
        <f t="shared" si="52"/>
        <v>0</v>
      </c>
      <c r="AT280" s="1511"/>
      <c r="AU280" s="1511"/>
      <c r="AV280" s="1642"/>
      <c r="AW280" s="1511"/>
      <c r="AX280" s="1511"/>
      <c r="AY280" s="1511"/>
      <c r="AZ280" s="1511"/>
      <c r="BA280" s="1511"/>
      <c r="BB280" s="1511"/>
      <c r="BC280" s="1511"/>
      <c r="BD280" s="1511"/>
      <c r="BE280" s="1511"/>
      <c r="BF280" s="1511"/>
      <c r="BG280" s="1511"/>
      <c r="BH280" s="1511"/>
      <c r="BI280" s="1511"/>
      <c r="BJ280" s="1511"/>
      <c r="BK280" s="1511"/>
      <c r="BL280" s="1511"/>
      <c r="BM280" s="1511"/>
      <c r="BN280" s="1511"/>
    </row>
    <row r="281" spans="1:66" s="603" customFormat="1" ht="12.75" x14ac:dyDescent="0.2">
      <c r="A281" s="644"/>
      <c r="B281" s="197" t="s">
        <v>1266</v>
      </c>
      <c r="C281" s="1511">
        <f t="shared" si="46"/>
        <v>0</v>
      </c>
      <c r="D281" s="1511">
        <f t="shared" si="52"/>
        <v>0</v>
      </c>
      <c r="E281" s="1511">
        <f t="shared" si="52"/>
        <v>0</v>
      </c>
      <c r="F281" s="1511">
        <f t="shared" si="52"/>
        <v>0</v>
      </c>
      <c r="G281" s="1511">
        <f t="shared" si="52"/>
        <v>0</v>
      </c>
      <c r="H281" s="1511">
        <f t="shared" si="52"/>
        <v>0</v>
      </c>
      <c r="I281" s="1511">
        <f t="shared" si="52"/>
        <v>0</v>
      </c>
      <c r="J281" s="1511">
        <f t="shared" si="52"/>
        <v>0</v>
      </c>
      <c r="K281" s="1511">
        <f t="shared" si="52"/>
        <v>0</v>
      </c>
      <c r="L281" s="1511">
        <f t="shared" si="52"/>
        <v>0</v>
      </c>
      <c r="M281" s="1511">
        <f t="shared" si="52"/>
        <v>0</v>
      </c>
      <c r="N281" s="1511">
        <f t="shared" si="52"/>
        <v>0</v>
      </c>
      <c r="O281" s="1511">
        <f t="shared" si="52"/>
        <v>0</v>
      </c>
      <c r="P281" s="1511">
        <f t="shared" si="52"/>
        <v>0</v>
      </c>
      <c r="Q281" s="1511">
        <f t="shared" si="52"/>
        <v>0</v>
      </c>
      <c r="R281" s="1511">
        <f t="shared" si="52"/>
        <v>0</v>
      </c>
      <c r="S281" s="1511">
        <f t="shared" si="52"/>
        <v>0</v>
      </c>
      <c r="T281" s="1511">
        <f t="shared" si="52"/>
        <v>0</v>
      </c>
      <c r="U281" s="1511">
        <f t="shared" si="52"/>
        <v>0</v>
      </c>
      <c r="V281" s="1511">
        <f t="shared" si="52"/>
        <v>0</v>
      </c>
      <c r="W281" s="1511">
        <f t="shared" si="52"/>
        <v>0</v>
      </c>
      <c r="X281" s="1511">
        <f t="shared" si="52"/>
        <v>0</v>
      </c>
      <c r="Y281" s="1511">
        <f t="shared" si="52"/>
        <v>0</v>
      </c>
      <c r="Z281" s="1511">
        <f t="shared" si="52"/>
        <v>0</v>
      </c>
      <c r="AA281" s="1511">
        <f t="shared" si="52"/>
        <v>0</v>
      </c>
      <c r="AB281" s="1511">
        <f t="shared" si="52"/>
        <v>0</v>
      </c>
      <c r="AC281" s="1511">
        <f t="shared" si="52"/>
        <v>0</v>
      </c>
      <c r="AD281" s="1511">
        <f t="shared" si="52"/>
        <v>0</v>
      </c>
      <c r="AE281" s="1511">
        <f t="shared" si="52"/>
        <v>0</v>
      </c>
      <c r="AF281" s="1511">
        <f t="shared" si="52"/>
        <v>0</v>
      </c>
      <c r="AG281" s="1511">
        <f t="shared" si="52"/>
        <v>0</v>
      </c>
      <c r="AH281" s="1511">
        <f t="shared" si="52"/>
        <v>0</v>
      </c>
      <c r="AI281" s="1511">
        <f t="shared" si="52"/>
        <v>0</v>
      </c>
      <c r="AJ281" s="1511">
        <f t="shared" si="52"/>
        <v>0</v>
      </c>
      <c r="AK281" s="1511">
        <f t="shared" si="52"/>
        <v>0</v>
      </c>
      <c r="AL281" s="1511">
        <f t="shared" si="52"/>
        <v>0</v>
      </c>
      <c r="AM281" s="1511">
        <f t="shared" si="52"/>
        <v>0</v>
      </c>
      <c r="AN281" s="1511">
        <f t="shared" si="52"/>
        <v>0</v>
      </c>
      <c r="AO281" s="1511">
        <f t="shared" si="52"/>
        <v>0</v>
      </c>
      <c r="AP281" s="1511">
        <f t="shared" si="52"/>
        <v>0</v>
      </c>
      <c r="AQ281" s="1511">
        <f t="shared" si="52"/>
        <v>0</v>
      </c>
      <c r="AR281" s="1511">
        <f t="shared" si="52"/>
        <v>0</v>
      </c>
      <c r="AS281" s="1511">
        <f t="shared" si="52"/>
        <v>0</v>
      </c>
      <c r="AT281" s="1511"/>
      <c r="AU281" s="1511"/>
      <c r="AV281" s="1642"/>
      <c r="AW281" s="1511"/>
      <c r="AX281" s="1511"/>
      <c r="AY281" s="1511"/>
      <c r="AZ281" s="1511"/>
      <c r="BA281" s="1511"/>
      <c r="BB281" s="1511"/>
      <c r="BC281" s="1511"/>
      <c r="BD281" s="1511"/>
      <c r="BE281" s="1511"/>
      <c r="BF281" s="1511"/>
      <c r="BG281" s="1511"/>
      <c r="BH281" s="1511"/>
      <c r="BI281" s="1511"/>
      <c r="BJ281" s="1511"/>
      <c r="BK281" s="1511"/>
      <c r="BL281" s="1511"/>
      <c r="BM281" s="1511"/>
      <c r="BN281" s="1511"/>
    </row>
    <row r="282" spans="1:66" s="603" customFormat="1" ht="12.75" x14ac:dyDescent="0.2">
      <c r="A282" s="644"/>
      <c r="B282" s="197" t="s">
        <v>1081</v>
      </c>
      <c r="C282" s="1511">
        <f t="shared" si="46"/>
        <v>0</v>
      </c>
      <c r="D282" s="1511">
        <f t="shared" si="52"/>
        <v>0</v>
      </c>
      <c r="E282" s="1511">
        <f t="shared" si="52"/>
        <v>0</v>
      </c>
      <c r="F282" s="1511">
        <f t="shared" si="52"/>
        <v>0</v>
      </c>
      <c r="G282" s="1511">
        <f t="shared" si="52"/>
        <v>0</v>
      </c>
      <c r="H282" s="1511">
        <f t="shared" si="52"/>
        <v>0</v>
      </c>
      <c r="I282" s="1511">
        <f t="shared" si="52"/>
        <v>0</v>
      </c>
      <c r="J282" s="1511">
        <f t="shared" si="52"/>
        <v>0</v>
      </c>
      <c r="K282" s="1511">
        <f t="shared" si="52"/>
        <v>0</v>
      </c>
      <c r="L282" s="1511">
        <f t="shared" si="52"/>
        <v>0</v>
      </c>
      <c r="M282" s="1511">
        <f t="shared" si="52"/>
        <v>0</v>
      </c>
      <c r="N282" s="1511">
        <f t="shared" si="52"/>
        <v>0</v>
      </c>
      <c r="O282" s="1511">
        <f t="shared" si="52"/>
        <v>0</v>
      </c>
      <c r="P282" s="1511">
        <f t="shared" si="52"/>
        <v>0</v>
      </c>
      <c r="Q282" s="1511">
        <f t="shared" si="52"/>
        <v>0</v>
      </c>
      <c r="R282" s="1511">
        <f t="shared" si="52"/>
        <v>0</v>
      </c>
      <c r="S282" s="1511">
        <f t="shared" si="52"/>
        <v>0</v>
      </c>
      <c r="T282" s="1511">
        <f t="shared" si="52"/>
        <v>0</v>
      </c>
      <c r="U282" s="1511">
        <f t="shared" si="52"/>
        <v>0</v>
      </c>
      <c r="V282" s="1511">
        <f t="shared" si="52"/>
        <v>0</v>
      </c>
      <c r="W282" s="1511">
        <f t="shared" si="52"/>
        <v>0</v>
      </c>
      <c r="X282" s="1511">
        <f t="shared" si="52"/>
        <v>0</v>
      </c>
      <c r="Y282" s="1511">
        <f t="shared" si="52"/>
        <v>0</v>
      </c>
      <c r="Z282" s="1511">
        <f t="shared" si="52"/>
        <v>0</v>
      </c>
      <c r="AA282" s="1511">
        <f t="shared" si="52"/>
        <v>0</v>
      </c>
      <c r="AB282" s="1511">
        <f t="shared" si="52"/>
        <v>0</v>
      </c>
      <c r="AC282" s="1511">
        <f t="shared" si="52"/>
        <v>0</v>
      </c>
      <c r="AD282" s="1511">
        <f t="shared" si="52"/>
        <v>0</v>
      </c>
      <c r="AE282" s="1511">
        <f t="shared" si="52"/>
        <v>0</v>
      </c>
      <c r="AF282" s="1511">
        <f t="shared" si="52"/>
        <v>0</v>
      </c>
      <c r="AG282" s="1511">
        <f t="shared" si="52"/>
        <v>0</v>
      </c>
      <c r="AH282" s="1511">
        <f t="shared" ref="D282:AS286" si="53">SUMIF($AV$117:$AV$159, $B282,AH$117:AH$159)</f>
        <v>0</v>
      </c>
      <c r="AI282" s="1511">
        <f t="shared" si="53"/>
        <v>0</v>
      </c>
      <c r="AJ282" s="1511">
        <f t="shared" si="53"/>
        <v>0</v>
      </c>
      <c r="AK282" s="1511">
        <f t="shared" si="53"/>
        <v>0</v>
      </c>
      <c r="AL282" s="1511">
        <f t="shared" si="53"/>
        <v>0</v>
      </c>
      <c r="AM282" s="1511">
        <f t="shared" si="53"/>
        <v>0</v>
      </c>
      <c r="AN282" s="1511">
        <f t="shared" si="53"/>
        <v>0</v>
      </c>
      <c r="AO282" s="1511">
        <f t="shared" si="53"/>
        <v>0</v>
      </c>
      <c r="AP282" s="1511">
        <f t="shared" si="53"/>
        <v>0</v>
      </c>
      <c r="AQ282" s="1511">
        <f t="shared" si="53"/>
        <v>0</v>
      </c>
      <c r="AR282" s="1511">
        <f t="shared" si="53"/>
        <v>0</v>
      </c>
      <c r="AS282" s="1511">
        <f t="shared" si="53"/>
        <v>0</v>
      </c>
      <c r="AT282" s="1511"/>
      <c r="AU282" s="1511"/>
      <c r="AV282" s="1642"/>
      <c r="AW282" s="1511"/>
      <c r="AX282" s="1511"/>
      <c r="AY282" s="1511"/>
      <c r="AZ282" s="1511"/>
      <c r="BA282" s="1511"/>
      <c r="BB282" s="1511"/>
      <c r="BC282" s="1511"/>
      <c r="BD282" s="1511"/>
      <c r="BE282" s="1511"/>
      <c r="BF282" s="1511"/>
      <c r="BG282" s="1511"/>
      <c r="BH282" s="1511"/>
      <c r="BI282" s="1511"/>
      <c r="BJ282" s="1511"/>
      <c r="BK282" s="1511"/>
      <c r="BL282" s="1511"/>
      <c r="BM282" s="1511"/>
      <c r="BN282" s="1511"/>
    </row>
    <row r="283" spans="1:66" s="603" customFormat="1" ht="12.75" x14ac:dyDescent="0.2">
      <c r="A283" s="644"/>
      <c r="B283" s="197" t="s">
        <v>1275</v>
      </c>
      <c r="C283" s="1511">
        <f t="shared" si="46"/>
        <v>0</v>
      </c>
      <c r="D283" s="1511">
        <f t="shared" si="53"/>
        <v>0</v>
      </c>
      <c r="E283" s="1511">
        <f t="shared" si="53"/>
        <v>0</v>
      </c>
      <c r="F283" s="1511">
        <f t="shared" si="53"/>
        <v>0</v>
      </c>
      <c r="G283" s="1511">
        <f t="shared" si="53"/>
        <v>0</v>
      </c>
      <c r="H283" s="1511">
        <f t="shared" si="53"/>
        <v>0</v>
      </c>
      <c r="I283" s="1511">
        <f t="shared" si="53"/>
        <v>0</v>
      </c>
      <c r="J283" s="1511">
        <f t="shared" si="53"/>
        <v>0</v>
      </c>
      <c r="K283" s="1511">
        <f t="shared" si="53"/>
        <v>0</v>
      </c>
      <c r="L283" s="1511">
        <f t="shared" si="53"/>
        <v>0</v>
      </c>
      <c r="M283" s="1511">
        <f t="shared" si="53"/>
        <v>0</v>
      </c>
      <c r="N283" s="1511">
        <f t="shared" si="53"/>
        <v>0</v>
      </c>
      <c r="O283" s="1511">
        <f t="shared" si="53"/>
        <v>0</v>
      </c>
      <c r="P283" s="1511">
        <f t="shared" si="53"/>
        <v>0</v>
      </c>
      <c r="Q283" s="1511">
        <f t="shared" si="53"/>
        <v>0</v>
      </c>
      <c r="R283" s="1511">
        <f t="shared" si="53"/>
        <v>0</v>
      </c>
      <c r="S283" s="1511">
        <f t="shared" si="53"/>
        <v>0</v>
      </c>
      <c r="T283" s="1511">
        <f t="shared" si="53"/>
        <v>0</v>
      </c>
      <c r="U283" s="1511">
        <f t="shared" si="53"/>
        <v>0</v>
      </c>
      <c r="V283" s="1511">
        <f t="shared" si="53"/>
        <v>0</v>
      </c>
      <c r="W283" s="1511">
        <f t="shared" si="53"/>
        <v>0</v>
      </c>
      <c r="X283" s="1511">
        <f t="shared" si="53"/>
        <v>0</v>
      </c>
      <c r="Y283" s="1511">
        <f t="shared" si="53"/>
        <v>0</v>
      </c>
      <c r="Z283" s="1511">
        <f t="shared" si="53"/>
        <v>0</v>
      </c>
      <c r="AA283" s="1511">
        <f t="shared" si="53"/>
        <v>0</v>
      </c>
      <c r="AB283" s="1511">
        <f t="shared" si="53"/>
        <v>0</v>
      </c>
      <c r="AC283" s="1511">
        <f t="shared" si="53"/>
        <v>0</v>
      </c>
      <c r="AD283" s="1511">
        <f t="shared" si="53"/>
        <v>0</v>
      </c>
      <c r="AE283" s="1511">
        <f t="shared" si="53"/>
        <v>0</v>
      </c>
      <c r="AF283" s="1511">
        <f t="shared" si="53"/>
        <v>0</v>
      </c>
      <c r="AG283" s="1511">
        <f t="shared" si="53"/>
        <v>0</v>
      </c>
      <c r="AH283" s="1511">
        <f t="shared" si="53"/>
        <v>0</v>
      </c>
      <c r="AI283" s="1511">
        <f t="shared" si="53"/>
        <v>0</v>
      </c>
      <c r="AJ283" s="1511">
        <f t="shared" si="53"/>
        <v>0</v>
      </c>
      <c r="AK283" s="1511">
        <f t="shared" si="53"/>
        <v>0</v>
      </c>
      <c r="AL283" s="1511">
        <f t="shared" si="53"/>
        <v>0</v>
      </c>
      <c r="AM283" s="1511">
        <f t="shared" si="53"/>
        <v>0</v>
      </c>
      <c r="AN283" s="1511">
        <f t="shared" si="53"/>
        <v>0</v>
      </c>
      <c r="AO283" s="1511">
        <f t="shared" si="53"/>
        <v>0</v>
      </c>
      <c r="AP283" s="1511">
        <f t="shared" si="53"/>
        <v>0</v>
      </c>
      <c r="AQ283" s="1511">
        <f t="shared" si="53"/>
        <v>0</v>
      </c>
      <c r="AR283" s="1511">
        <f t="shared" si="53"/>
        <v>0</v>
      </c>
      <c r="AS283" s="1511">
        <f t="shared" si="53"/>
        <v>0</v>
      </c>
      <c r="AT283" s="1511"/>
      <c r="AU283" s="1511"/>
      <c r="AV283" s="1642"/>
      <c r="AW283" s="1511"/>
      <c r="AX283" s="1511"/>
      <c r="AY283" s="1511"/>
      <c r="AZ283" s="1511"/>
      <c r="BA283" s="1511"/>
      <c r="BB283" s="1511"/>
      <c r="BC283" s="1511"/>
      <c r="BD283" s="1511"/>
      <c r="BE283" s="1511"/>
      <c r="BF283" s="1511"/>
      <c r="BG283" s="1511"/>
      <c r="BH283" s="1511"/>
      <c r="BI283" s="1511"/>
      <c r="BJ283" s="1511"/>
      <c r="BK283" s="1511"/>
      <c r="BL283" s="1511"/>
      <c r="BM283" s="1511"/>
      <c r="BN283" s="1511"/>
    </row>
    <row r="284" spans="1:66" s="603" customFormat="1" ht="12.75" x14ac:dyDescent="0.2">
      <c r="A284" s="644"/>
      <c r="B284" s="197" t="s">
        <v>774</v>
      </c>
      <c r="C284" s="1511">
        <f t="shared" si="46"/>
        <v>0</v>
      </c>
      <c r="D284" s="1511">
        <f t="shared" si="53"/>
        <v>0</v>
      </c>
      <c r="E284" s="1511">
        <f t="shared" si="53"/>
        <v>0</v>
      </c>
      <c r="F284" s="1511">
        <f t="shared" si="53"/>
        <v>0</v>
      </c>
      <c r="G284" s="1511">
        <f t="shared" si="53"/>
        <v>0</v>
      </c>
      <c r="H284" s="1511">
        <f t="shared" si="53"/>
        <v>0</v>
      </c>
      <c r="I284" s="1511">
        <f t="shared" si="53"/>
        <v>0</v>
      </c>
      <c r="J284" s="1511">
        <f t="shared" si="53"/>
        <v>0</v>
      </c>
      <c r="K284" s="1511">
        <f t="shared" si="53"/>
        <v>0</v>
      </c>
      <c r="L284" s="1511">
        <f t="shared" si="53"/>
        <v>0</v>
      </c>
      <c r="M284" s="1511">
        <f t="shared" si="53"/>
        <v>0</v>
      </c>
      <c r="N284" s="1511">
        <f t="shared" si="53"/>
        <v>0</v>
      </c>
      <c r="O284" s="1511">
        <f t="shared" si="53"/>
        <v>0</v>
      </c>
      <c r="P284" s="1511">
        <f t="shared" si="53"/>
        <v>0</v>
      </c>
      <c r="Q284" s="1511">
        <f t="shared" si="53"/>
        <v>0</v>
      </c>
      <c r="R284" s="1511">
        <f t="shared" si="53"/>
        <v>0</v>
      </c>
      <c r="S284" s="1511">
        <f t="shared" si="53"/>
        <v>0</v>
      </c>
      <c r="T284" s="1511">
        <f t="shared" si="53"/>
        <v>0</v>
      </c>
      <c r="U284" s="1511">
        <f t="shared" si="53"/>
        <v>0</v>
      </c>
      <c r="V284" s="1511">
        <f t="shared" si="53"/>
        <v>0</v>
      </c>
      <c r="W284" s="1511">
        <f t="shared" si="53"/>
        <v>0</v>
      </c>
      <c r="X284" s="1511">
        <f t="shared" si="53"/>
        <v>766462.95</v>
      </c>
      <c r="Y284" s="1511">
        <f t="shared" si="53"/>
        <v>591007.38502218144</v>
      </c>
      <c r="Z284" s="1511">
        <f t="shared" si="53"/>
        <v>142403.37629118885</v>
      </c>
      <c r="AA284" s="1511">
        <f t="shared" si="53"/>
        <v>33052.188686629597</v>
      </c>
      <c r="AB284" s="1511">
        <f t="shared" si="53"/>
        <v>0</v>
      </c>
      <c r="AC284" s="1511">
        <f t="shared" si="53"/>
        <v>0</v>
      </c>
      <c r="AD284" s="1511">
        <f t="shared" si="53"/>
        <v>0</v>
      </c>
      <c r="AE284" s="1511">
        <f t="shared" si="53"/>
        <v>0</v>
      </c>
      <c r="AF284" s="1511">
        <f t="shared" si="53"/>
        <v>0</v>
      </c>
      <c r="AG284" s="1511">
        <f t="shared" si="53"/>
        <v>0</v>
      </c>
      <c r="AH284" s="1511">
        <f t="shared" si="53"/>
        <v>0</v>
      </c>
      <c r="AI284" s="1511">
        <f t="shared" si="53"/>
        <v>0</v>
      </c>
      <c r="AJ284" s="1511">
        <f t="shared" si="53"/>
        <v>0</v>
      </c>
      <c r="AK284" s="1511">
        <f t="shared" si="53"/>
        <v>0</v>
      </c>
      <c r="AL284" s="1511">
        <f t="shared" si="53"/>
        <v>0</v>
      </c>
      <c r="AM284" s="1511">
        <f t="shared" si="53"/>
        <v>0</v>
      </c>
      <c r="AN284" s="1511">
        <f t="shared" si="53"/>
        <v>0</v>
      </c>
      <c r="AO284" s="1511">
        <f t="shared" si="53"/>
        <v>0</v>
      </c>
      <c r="AP284" s="1511">
        <f t="shared" si="53"/>
        <v>0</v>
      </c>
      <c r="AQ284" s="1511">
        <f t="shared" si="53"/>
        <v>0</v>
      </c>
      <c r="AR284" s="1511">
        <f t="shared" si="53"/>
        <v>0</v>
      </c>
      <c r="AS284" s="1511">
        <f t="shared" si="53"/>
        <v>0</v>
      </c>
      <c r="AT284" s="1511"/>
      <c r="AU284" s="1511"/>
      <c r="AV284" s="1642"/>
      <c r="AW284" s="1511"/>
      <c r="AX284" s="1511"/>
      <c r="AY284" s="1511"/>
      <c r="AZ284" s="1511"/>
      <c r="BA284" s="1511"/>
      <c r="BB284" s="1511"/>
      <c r="BC284" s="1511"/>
      <c r="BD284" s="1511"/>
      <c r="BE284" s="1511"/>
      <c r="BF284" s="1511"/>
      <c r="BG284" s="1511"/>
      <c r="BH284" s="1511"/>
      <c r="BI284" s="1511"/>
      <c r="BJ284" s="1511"/>
      <c r="BK284" s="1511"/>
      <c r="BL284" s="1511"/>
      <c r="BM284" s="1511"/>
      <c r="BN284" s="1511"/>
    </row>
    <row r="285" spans="1:66" s="603" customFormat="1" ht="12.75" x14ac:dyDescent="0.2">
      <c r="A285" s="644"/>
      <c r="B285" s="197" t="s">
        <v>775</v>
      </c>
      <c r="C285" s="1511">
        <f t="shared" si="46"/>
        <v>0</v>
      </c>
      <c r="D285" s="1511">
        <f t="shared" si="53"/>
        <v>0</v>
      </c>
      <c r="E285" s="1511">
        <f t="shared" si="53"/>
        <v>0</v>
      </c>
      <c r="F285" s="1511">
        <f t="shared" si="53"/>
        <v>0</v>
      </c>
      <c r="G285" s="1511">
        <f t="shared" si="53"/>
        <v>0</v>
      </c>
      <c r="H285" s="1511">
        <f t="shared" si="53"/>
        <v>0</v>
      </c>
      <c r="I285" s="1511">
        <f t="shared" si="53"/>
        <v>0</v>
      </c>
      <c r="J285" s="1511">
        <f t="shared" si="53"/>
        <v>0</v>
      </c>
      <c r="K285" s="1511">
        <f t="shared" si="53"/>
        <v>0</v>
      </c>
      <c r="L285" s="1511">
        <f t="shared" si="53"/>
        <v>0</v>
      </c>
      <c r="M285" s="1511">
        <f t="shared" si="53"/>
        <v>0</v>
      </c>
      <c r="N285" s="1511">
        <f t="shared" si="53"/>
        <v>0</v>
      </c>
      <c r="O285" s="1511">
        <f t="shared" si="53"/>
        <v>0</v>
      </c>
      <c r="P285" s="1511">
        <f t="shared" si="53"/>
        <v>0</v>
      </c>
      <c r="Q285" s="1511">
        <f t="shared" si="53"/>
        <v>0</v>
      </c>
      <c r="R285" s="1511">
        <f t="shared" si="53"/>
        <v>0</v>
      </c>
      <c r="S285" s="1511">
        <f t="shared" si="53"/>
        <v>0</v>
      </c>
      <c r="T285" s="1511">
        <f t="shared" si="53"/>
        <v>0</v>
      </c>
      <c r="U285" s="1511">
        <f t="shared" si="53"/>
        <v>0</v>
      </c>
      <c r="V285" s="1511">
        <f t="shared" si="53"/>
        <v>0</v>
      </c>
      <c r="W285" s="1511">
        <f t="shared" si="53"/>
        <v>0</v>
      </c>
      <c r="X285" s="1511">
        <f t="shared" si="53"/>
        <v>16362.989999999998</v>
      </c>
      <c r="Y285" s="1511">
        <f t="shared" si="53"/>
        <v>14669.199413513512</v>
      </c>
      <c r="Z285" s="1511">
        <f t="shared" si="53"/>
        <v>1426.7438681912681</v>
      </c>
      <c r="AA285" s="1511">
        <f t="shared" si="53"/>
        <v>267.04671829521828</v>
      </c>
      <c r="AB285" s="1511">
        <f t="shared" si="53"/>
        <v>0</v>
      </c>
      <c r="AC285" s="1511">
        <f t="shared" si="53"/>
        <v>0</v>
      </c>
      <c r="AD285" s="1511">
        <f t="shared" si="53"/>
        <v>0</v>
      </c>
      <c r="AE285" s="1511">
        <f t="shared" si="53"/>
        <v>0</v>
      </c>
      <c r="AF285" s="1511">
        <f t="shared" si="53"/>
        <v>0</v>
      </c>
      <c r="AG285" s="1511">
        <f t="shared" si="53"/>
        <v>0</v>
      </c>
      <c r="AH285" s="1511">
        <f t="shared" si="53"/>
        <v>0</v>
      </c>
      <c r="AI285" s="1511">
        <f t="shared" si="53"/>
        <v>0</v>
      </c>
      <c r="AJ285" s="1511">
        <f t="shared" si="53"/>
        <v>0</v>
      </c>
      <c r="AK285" s="1511">
        <f t="shared" si="53"/>
        <v>0</v>
      </c>
      <c r="AL285" s="1511">
        <f t="shared" si="53"/>
        <v>0</v>
      </c>
      <c r="AM285" s="1511">
        <f t="shared" si="53"/>
        <v>0</v>
      </c>
      <c r="AN285" s="1511">
        <f t="shared" si="53"/>
        <v>0</v>
      </c>
      <c r="AO285" s="1511">
        <f t="shared" si="53"/>
        <v>0</v>
      </c>
      <c r="AP285" s="1511">
        <f t="shared" si="53"/>
        <v>0</v>
      </c>
      <c r="AQ285" s="1511">
        <f t="shared" si="53"/>
        <v>0</v>
      </c>
      <c r="AR285" s="1511">
        <f t="shared" si="53"/>
        <v>0</v>
      </c>
      <c r="AS285" s="1511">
        <f t="shared" si="53"/>
        <v>0</v>
      </c>
      <c r="AT285" s="1511"/>
      <c r="AU285" s="1511"/>
      <c r="AV285" s="1642"/>
      <c r="AW285" s="1511"/>
      <c r="AX285" s="1511"/>
      <c r="AY285" s="1511"/>
      <c r="AZ285" s="1511"/>
      <c r="BA285" s="1511"/>
      <c r="BB285" s="1511"/>
      <c r="BC285" s="1511"/>
      <c r="BD285" s="1511"/>
      <c r="BE285" s="1511"/>
      <c r="BF285" s="1511"/>
      <c r="BG285" s="1511"/>
      <c r="BH285" s="1511"/>
      <c r="BI285" s="1511"/>
      <c r="BJ285" s="1511"/>
      <c r="BK285" s="1511"/>
      <c r="BL285" s="1511"/>
      <c r="BM285" s="1511"/>
      <c r="BN285" s="1511"/>
    </row>
    <row r="286" spans="1:66" s="603" customFormat="1" ht="12.75" x14ac:dyDescent="0.2">
      <c r="A286" s="644"/>
      <c r="B286" s="197" t="s">
        <v>1274</v>
      </c>
      <c r="C286" s="1511">
        <f t="shared" si="46"/>
        <v>0</v>
      </c>
      <c r="D286" s="1511">
        <f t="shared" si="53"/>
        <v>0</v>
      </c>
      <c r="E286" s="1511">
        <f t="shared" si="53"/>
        <v>0</v>
      </c>
      <c r="F286" s="1511">
        <f t="shared" si="53"/>
        <v>0</v>
      </c>
      <c r="G286" s="1511">
        <f t="shared" si="53"/>
        <v>0</v>
      </c>
      <c r="H286" s="1511">
        <f t="shared" si="53"/>
        <v>0</v>
      </c>
      <c r="I286" s="1511">
        <f t="shared" si="53"/>
        <v>0</v>
      </c>
      <c r="J286" s="1511">
        <f t="shared" si="53"/>
        <v>0</v>
      </c>
      <c r="K286" s="1511">
        <f t="shared" si="53"/>
        <v>0</v>
      </c>
      <c r="L286" s="1511">
        <f t="shared" si="53"/>
        <v>0</v>
      </c>
      <c r="M286" s="1511">
        <f t="shared" si="53"/>
        <v>0</v>
      </c>
      <c r="N286" s="1511">
        <f t="shared" si="53"/>
        <v>0</v>
      </c>
      <c r="O286" s="1511">
        <f t="shared" si="53"/>
        <v>0</v>
      </c>
      <c r="P286" s="1511">
        <f t="shared" si="53"/>
        <v>0</v>
      </c>
      <c r="Q286" s="1511">
        <f t="shared" si="53"/>
        <v>0</v>
      </c>
      <c r="R286" s="1511">
        <f t="shared" si="53"/>
        <v>0</v>
      </c>
      <c r="S286" s="1511">
        <f t="shared" si="53"/>
        <v>0</v>
      </c>
      <c r="T286" s="1511">
        <f t="shared" si="53"/>
        <v>0</v>
      </c>
      <c r="U286" s="1511">
        <f t="shared" si="53"/>
        <v>0</v>
      </c>
      <c r="V286" s="1511">
        <f t="shared" si="53"/>
        <v>0</v>
      </c>
      <c r="W286" s="1511">
        <f t="shared" si="53"/>
        <v>0</v>
      </c>
      <c r="X286" s="1511">
        <f t="shared" si="53"/>
        <v>2198040.11</v>
      </c>
      <c r="Y286" s="1511">
        <f t="shared" si="53"/>
        <v>1968916.8363137997</v>
      </c>
      <c r="Z286" s="1511">
        <f t="shared" si="53"/>
        <v>191499.20483059474</v>
      </c>
      <c r="AA286" s="1511">
        <f t="shared" si="53"/>
        <v>22830.138868692742</v>
      </c>
      <c r="AB286" s="1511">
        <f t="shared" si="53"/>
        <v>0</v>
      </c>
      <c r="AC286" s="1511">
        <f t="shared" si="53"/>
        <v>0</v>
      </c>
      <c r="AD286" s="1511">
        <f t="shared" si="53"/>
        <v>0</v>
      </c>
      <c r="AE286" s="1511">
        <f t="shared" si="53"/>
        <v>91.32055547477097</v>
      </c>
      <c r="AF286" s="1511">
        <f t="shared" si="53"/>
        <v>7123.0033270321364</v>
      </c>
      <c r="AG286" s="1511">
        <f t="shared" si="53"/>
        <v>7579.6061044059898</v>
      </c>
      <c r="AH286" s="1511">
        <f t="shared" si="53"/>
        <v>0</v>
      </c>
      <c r="AI286" s="1511">
        <f t="shared" si="53"/>
        <v>0</v>
      </c>
      <c r="AJ286" s="1511">
        <f t="shared" si="53"/>
        <v>0</v>
      </c>
      <c r="AK286" s="1511">
        <f t="shared" ref="D286:AS290" si="54">SUMIF($AV$117:$AV$159, $B286,AK$117:AK$159)</f>
        <v>0</v>
      </c>
      <c r="AL286" s="1511">
        <f t="shared" si="54"/>
        <v>0</v>
      </c>
      <c r="AM286" s="1511">
        <f t="shared" si="54"/>
        <v>0</v>
      </c>
      <c r="AN286" s="1511">
        <f t="shared" si="54"/>
        <v>0</v>
      </c>
      <c r="AO286" s="1511">
        <f t="shared" si="54"/>
        <v>0</v>
      </c>
      <c r="AP286" s="1511">
        <f t="shared" si="54"/>
        <v>0</v>
      </c>
      <c r="AQ286" s="1511">
        <f t="shared" si="54"/>
        <v>0</v>
      </c>
      <c r="AR286" s="1511">
        <f t="shared" si="54"/>
        <v>0</v>
      </c>
      <c r="AS286" s="1511">
        <f t="shared" si="54"/>
        <v>0</v>
      </c>
      <c r="AT286" s="1511"/>
      <c r="AU286" s="1511"/>
      <c r="AV286" s="1642"/>
      <c r="AW286" s="1511"/>
      <c r="AX286" s="1511"/>
      <c r="AY286" s="1511"/>
      <c r="AZ286" s="1511"/>
      <c r="BA286" s="1511"/>
      <c r="BB286" s="1511"/>
      <c r="BC286" s="1511"/>
      <c r="BD286" s="1511"/>
      <c r="BE286" s="1511"/>
      <c r="BF286" s="1511"/>
      <c r="BG286" s="1511"/>
      <c r="BH286" s="1511"/>
      <c r="BI286" s="1511"/>
      <c r="BJ286" s="1511"/>
      <c r="BK286" s="1511"/>
      <c r="BL286" s="1511"/>
      <c r="BM286" s="1511"/>
      <c r="BN286" s="1511"/>
    </row>
    <row r="287" spans="1:66" s="603" customFormat="1" ht="12.75" x14ac:dyDescent="0.2">
      <c r="A287" s="644"/>
      <c r="B287" s="197" t="s">
        <v>698</v>
      </c>
      <c r="C287" s="1511">
        <f t="shared" si="46"/>
        <v>0</v>
      </c>
      <c r="D287" s="1511">
        <f t="shared" si="54"/>
        <v>0</v>
      </c>
      <c r="E287" s="1511">
        <f t="shared" si="54"/>
        <v>0</v>
      </c>
      <c r="F287" s="1511">
        <f t="shared" si="54"/>
        <v>0</v>
      </c>
      <c r="G287" s="1511">
        <f t="shared" si="54"/>
        <v>0</v>
      </c>
      <c r="H287" s="1511">
        <f t="shared" si="54"/>
        <v>0</v>
      </c>
      <c r="I287" s="1511">
        <f t="shared" si="54"/>
        <v>0</v>
      </c>
      <c r="J287" s="1511">
        <f t="shared" si="54"/>
        <v>0</v>
      </c>
      <c r="K287" s="1511">
        <f t="shared" si="54"/>
        <v>0</v>
      </c>
      <c r="L287" s="1511">
        <f t="shared" si="54"/>
        <v>0</v>
      </c>
      <c r="M287" s="1511">
        <f t="shared" si="54"/>
        <v>0</v>
      </c>
      <c r="N287" s="1511">
        <f t="shared" si="54"/>
        <v>0</v>
      </c>
      <c r="O287" s="1511">
        <f t="shared" si="54"/>
        <v>0</v>
      </c>
      <c r="P287" s="1511">
        <f t="shared" si="54"/>
        <v>0</v>
      </c>
      <c r="Q287" s="1511">
        <f t="shared" si="54"/>
        <v>0</v>
      </c>
      <c r="R287" s="1511">
        <f t="shared" si="54"/>
        <v>0</v>
      </c>
      <c r="S287" s="1511">
        <f t="shared" si="54"/>
        <v>0</v>
      </c>
      <c r="T287" s="1511">
        <f t="shared" si="54"/>
        <v>0</v>
      </c>
      <c r="U287" s="1511">
        <f t="shared" si="54"/>
        <v>0</v>
      </c>
      <c r="V287" s="1511">
        <f t="shared" si="54"/>
        <v>0</v>
      </c>
      <c r="W287" s="1511">
        <f t="shared" si="54"/>
        <v>0</v>
      </c>
      <c r="X287" s="1511">
        <f t="shared" si="54"/>
        <v>0</v>
      </c>
      <c r="Y287" s="1511">
        <f t="shared" si="54"/>
        <v>0</v>
      </c>
      <c r="Z287" s="1511">
        <f t="shared" si="54"/>
        <v>0</v>
      </c>
      <c r="AA287" s="1511">
        <f t="shared" si="54"/>
        <v>0</v>
      </c>
      <c r="AB287" s="1511">
        <f t="shared" si="54"/>
        <v>0</v>
      </c>
      <c r="AC287" s="1511">
        <f t="shared" si="54"/>
        <v>0</v>
      </c>
      <c r="AD287" s="1511">
        <f t="shared" si="54"/>
        <v>0</v>
      </c>
      <c r="AE287" s="1511">
        <f t="shared" si="54"/>
        <v>0</v>
      </c>
      <c r="AF287" s="1511">
        <f t="shared" si="54"/>
        <v>0</v>
      </c>
      <c r="AG287" s="1511">
        <f t="shared" si="54"/>
        <v>0</v>
      </c>
      <c r="AH287" s="1511">
        <f t="shared" si="54"/>
        <v>0</v>
      </c>
      <c r="AI287" s="1511">
        <f t="shared" si="54"/>
        <v>0</v>
      </c>
      <c r="AJ287" s="1511">
        <f t="shared" si="54"/>
        <v>0</v>
      </c>
      <c r="AK287" s="1511">
        <f t="shared" si="54"/>
        <v>0</v>
      </c>
      <c r="AL287" s="1511">
        <f t="shared" si="54"/>
        <v>0</v>
      </c>
      <c r="AM287" s="1511">
        <f t="shared" si="54"/>
        <v>0</v>
      </c>
      <c r="AN287" s="1511">
        <f t="shared" si="54"/>
        <v>0</v>
      </c>
      <c r="AO287" s="1511">
        <f t="shared" si="54"/>
        <v>0</v>
      </c>
      <c r="AP287" s="1511">
        <f t="shared" si="54"/>
        <v>0</v>
      </c>
      <c r="AQ287" s="1511">
        <f t="shared" si="54"/>
        <v>0</v>
      </c>
      <c r="AR287" s="1511">
        <f t="shared" si="54"/>
        <v>0</v>
      </c>
      <c r="AS287" s="1511">
        <f t="shared" si="54"/>
        <v>0</v>
      </c>
      <c r="AT287" s="1511"/>
      <c r="AU287" s="1511"/>
      <c r="AV287" s="1642"/>
      <c r="AW287" s="1511"/>
      <c r="AX287" s="1511"/>
      <c r="AY287" s="1511"/>
      <c r="AZ287" s="1511"/>
      <c r="BA287" s="1511"/>
      <c r="BB287" s="1511"/>
      <c r="BC287" s="1511"/>
      <c r="BD287" s="1511"/>
      <c r="BE287" s="1511"/>
      <c r="BF287" s="1511"/>
      <c r="BG287" s="1511"/>
      <c r="BH287" s="1511"/>
      <c r="BI287" s="1511"/>
      <c r="BJ287" s="1511"/>
      <c r="BK287" s="1511"/>
      <c r="BL287" s="1511"/>
      <c r="BM287" s="1511"/>
      <c r="BN287" s="1511"/>
    </row>
    <row r="288" spans="1:66" s="603" customFormat="1" ht="12.75" x14ac:dyDescent="0.2">
      <c r="A288" s="644"/>
      <c r="B288" s="197" t="s">
        <v>1346</v>
      </c>
      <c r="C288" s="1511">
        <f t="shared" si="46"/>
        <v>0</v>
      </c>
      <c r="D288" s="1511">
        <f t="shared" si="54"/>
        <v>0</v>
      </c>
      <c r="E288" s="1511">
        <f t="shared" si="54"/>
        <v>0</v>
      </c>
      <c r="F288" s="1511">
        <f t="shared" si="54"/>
        <v>0</v>
      </c>
      <c r="G288" s="1511">
        <f t="shared" si="54"/>
        <v>0</v>
      </c>
      <c r="H288" s="1511">
        <f t="shared" si="54"/>
        <v>0</v>
      </c>
      <c r="I288" s="1511">
        <f t="shared" si="54"/>
        <v>0</v>
      </c>
      <c r="J288" s="1511">
        <f t="shared" si="54"/>
        <v>0</v>
      </c>
      <c r="K288" s="1511">
        <f t="shared" si="54"/>
        <v>0</v>
      </c>
      <c r="L288" s="1511">
        <f t="shared" si="54"/>
        <v>0</v>
      </c>
      <c r="M288" s="1511">
        <f t="shared" si="54"/>
        <v>0</v>
      </c>
      <c r="N288" s="1511">
        <f t="shared" si="54"/>
        <v>0</v>
      </c>
      <c r="O288" s="1511">
        <f t="shared" si="54"/>
        <v>0</v>
      </c>
      <c r="P288" s="1511">
        <f t="shared" si="54"/>
        <v>0</v>
      </c>
      <c r="Q288" s="1511">
        <f t="shared" si="54"/>
        <v>0</v>
      </c>
      <c r="R288" s="1511">
        <f t="shared" si="54"/>
        <v>0</v>
      </c>
      <c r="S288" s="1511">
        <f t="shared" si="54"/>
        <v>0</v>
      </c>
      <c r="T288" s="1511">
        <f t="shared" si="54"/>
        <v>0</v>
      </c>
      <c r="U288" s="1511">
        <f t="shared" si="54"/>
        <v>0</v>
      </c>
      <c r="V288" s="1511">
        <f t="shared" si="54"/>
        <v>0</v>
      </c>
      <c r="W288" s="1511">
        <f t="shared" si="54"/>
        <v>0</v>
      </c>
      <c r="X288" s="1511">
        <f t="shared" si="54"/>
        <v>0</v>
      </c>
      <c r="Y288" s="1511">
        <f t="shared" si="54"/>
        <v>0</v>
      </c>
      <c r="Z288" s="1511">
        <f t="shared" si="54"/>
        <v>0</v>
      </c>
      <c r="AA288" s="1511">
        <f t="shared" si="54"/>
        <v>0</v>
      </c>
      <c r="AB288" s="1511">
        <f t="shared" si="54"/>
        <v>0</v>
      </c>
      <c r="AC288" s="1511">
        <f t="shared" si="54"/>
        <v>0</v>
      </c>
      <c r="AD288" s="1511">
        <f t="shared" si="54"/>
        <v>0</v>
      </c>
      <c r="AE288" s="1511">
        <f t="shared" si="54"/>
        <v>0</v>
      </c>
      <c r="AF288" s="1511">
        <f t="shared" si="54"/>
        <v>0</v>
      </c>
      <c r="AG288" s="1511">
        <f t="shared" si="54"/>
        <v>0</v>
      </c>
      <c r="AH288" s="1511">
        <f t="shared" si="54"/>
        <v>0</v>
      </c>
      <c r="AI288" s="1511">
        <f t="shared" si="54"/>
        <v>0</v>
      </c>
      <c r="AJ288" s="1511">
        <f t="shared" si="54"/>
        <v>0</v>
      </c>
      <c r="AK288" s="1511">
        <f t="shared" si="54"/>
        <v>0</v>
      </c>
      <c r="AL288" s="1511">
        <f t="shared" si="54"/>
        <v>0</v>
      </c>
      <c r="AM288" s="1511">
        <f t="shared" si="54"/>
        <v>0</v>
      </c>
      <c r="AN288" s="1511">
        <f t="shared" si="54"/>
        <v>0</v>
      </c>
      <c r="AO288" s="1511">
        <f t="shared" si="54"/>
        <v>0</v>
      </c>
      <c r="AP288" s="1511">
        <f t="shared" si="54"/>
        <v>0</v>
      </c>
      <c r="AQ288" s="1511">
        <f t="shared" si="54"/>
        <v>0</v>
      </c>
      <c r="AR288" s="1511">
        <f t="shared" si="54"/>
        <v>0</v>
      </c>
      <c r="AS288" s="1511">
        <f t="shared" si="54"/>
        <v>0</v>
      </c>
      <c r="AT288" s="1511"/>
      <c r="AU288" s="1511"/>
      <c r="AV288" s="1642"/>
      <c r="AW288" s="1511"/>
      <c r="AX288" s="1511"/>
      <c r="AY288" s="1511"/>
      <c r="AZ288" s="1511"/>
      <c r="BA288" s="1511"/>
      <c r="BB288" s="1511"/>
      <c r="BC288" s="1511"/>
      <c r="BD288" s="1511"/>
      <c r="BE288" s="1511"/>
      <c r="BF288" s="1511"/>
      <c r="BG288" s="1511"/>
      <c r="BH288" s="1511"/>
      <c r="BI288" s="1511"/>
      <c r="BJ288" s="1511"/>
      <c r="BK288" s="1511"/>
      <c r="BL288" s="1511"/>
      <c r="BM288" s="1511"/>
      <c r="BN288" s="1511"/>
    </row>
    <row r="289" spans="1:66" s="603" customFormat="1" ht="12.75" x14ac:dyDescent="0.2">
      <c r="A289" s="644"/>
      <c r="B289" s="197" t="s">
        <v>1059</v>
      </c>
      <c r="C289" s="1511">
        <f t="shared" si="46"/>
        <v>0</v>
      </c>
      <c r="D289" s="1511">
        <f t="shared" si="54"/>
        <v>0</v>
      </c>
      <c r="E289" s="1511">
        <f t="shared" si="54"/>
        <v>0</v>
      </c>
      <c r="F289" s="1511">
        <f t="shared" si="54"/>
        <v>0</v>
      </c>
      <c r="G289" s="1511">
        <f t="shared" si="54"/>
        <v>0</v>
      </c>
      <c r="H289" s="1511">
        <f t="shared" si="54"/>
        <v>0</v>
      </c>
      <c r="I289" s="1511">
        <f t="shared" si="54"/>
        <v>0</v>
      </c>
      <c r="J289" s="1511">
        <f t="shared" si="54"/>
        <v>0</v>
      </c>
      <c r="K289" s="1511">
        <f t="shared" si="54"/>
        <v>0</v>
      </c>
      <c r="L289" s="1511">
        <f t="shared" si="54"/>
        <v>0</v>
      </c>
      <c r="M289" s="1511">
        <f t="shared" si="54"/>
        <v>0</v>
      </c>
      <c r="N289" s="1511">
        <f t="shared" si="54"/>
        <v>0</v>
      </c>
      <c r="O289" s="1511">
        <f t="shared" si="54"/>
        <v>0</v>
      </c>
      <c r="P289" s="1511">
        <f t="shared" si="54"/>
        <v>0</v>
      </c>
      <c r="Q289" s="1511">
        <f t="shared" si="54"/>
        <v>0</v>
      </c>
      <c r="R289" s="1511">
        <f t="shared" si="54"/>
        <v>0</v>
      </c>
      <c r="S289" s="1511">
        <f t="shared" si="54"/>
        <v>0</v>
      </c>
      <c r="T289" s="1511">
        <f t="shared" si="54"/>
        <v>0</v>
      </c>
      <c r="U289" s="1511">
        <f t="shared" si="54"/>
        <v>0</v>
      </c>
      <c r="V289" s="1511">
        <f t="shared" si="54"/>
        <v>0</v>
      </c>
      <c r="W289" s="1511">
        <f t="shared" si="54"/>
        <v>0</v>
      </c>
      <c r="X289" s="1511">
        <f t="shared" si="54"/>
        <v>0</v>
      </c>
      <c r="Y289" s="1511">
        <f t="shared" si="54"/>
        <v>0</v>
      </c>
      <c r="Z289" s="1511">
        <f t="shared" si="54"/>
        <v>0</v>
      </c>
      <c r="AA289" s="1511">
        <f t="shared" si="54"/>
        <v>0</v>
      </c>
      <c r="AB289" s="1511">
        <f t="shared" si="54"/>
        <v>0</v>
      </c>
      <c r="AC289" s="1511">
        <f t="shared" si="54"/>
        <v>0</v>
      </c>
      <c r="AD289" s="1511">
        <f t="shared" si="54"/>
        <v>0</v>
      </c>
      <c r="AE289" s="1511">
        <f t="shared" si="54"/>
        <v>0</v>
      </c>
      <c r="AF289" s="1511">
        <f t="shared" si="54"/>
        <v>0</v>
      </c>
      <c r="AG289" s="1511">
        <f t="shared" si="54"/>
        <v>0</v>
      </c>
      <c r="AH289" s="1511">
        <f t="shared" si="54"/>
        <v>0</v>
      </c>
      <c r="AI289" s="1511">
        <f t="shared" si="54"/>
        <v>0</v>
      </c>
      <c r="AJ289" s="1511">
        <f t="shared" si="54"/>
        <v>0</v>
      </c>
      <c r="AK289" s="1511">
        <f t="shared" si="54"/>
        <v>0</v>
      </c>
      <c r="AL289" s="1511">
        <f t="shared" si="54"/>
        <v>0</v>
      </c>
      <c r="AM289" s="1511">
        <f t="shared" si="54"/>
        <v>0</v>
      </c>
      <c r="AN289" s="1511">
        <f t="shared" si="54"/>
        <v>0</v>
      </c>
      <c r="AO289" s="1511">
        <f t="shared" si="54"/>
        <v>0</v>
      </c>
      <c r="AP289" s="1511">
        <f t="shared" si="54"/>
        <v>0</v>
      </c>
      <c r="AQ289" s="1511">
        <f t="shared" si="54"/>
        <v>0</v>
      </c>
      <c r="AR289" s="1511">
        <f t="shared" si="54"/>
        <v>0</v>
      </c>
      <c r="AS289" s="1511">
        <f t="shared" si="54"/>
        <v>0</v>
      </c>
      <c r="AT289" s="1511"/>
      <c r="AU289" s="1511"/>
      <c r="AV289" s="1642"/>
      <c r="AW289" s="1511"/>
      <c r="AX289" s="1511"/>
      <c r="AY289" s="1511"/>
      <c r="AZ289" s="1511"/>
      <c r="BA289" s="1511"/>
      <c r="BB289" s="1511"/>
      <c r="BC289" s="1511"/>
      <c r="BD289" s="1511"/>
      <c r="BE289" s="1511"/>
      <c r="BF289" s="1511"/>
      <c r="BG289" s="1511"/>
      <c r="BH289" s="1511"/>
      <c r="BI289" s="1511"/>
      <c r="BJ289" s="1511"/>
      <c r="BK289" s="1511"/>
      <c r="BL289" s="1511"/>
      <c r="BM289" s="1511"/>
      <c r="BN289" s="1511"/>
    </row>
    <row r="290" spans="1:66" s="603" customFormat="1" ht="12.75" x14ac:dyDescent="0.2">
      <c r="A290" s="644"/>
      <c r="B290" s="197" t="s">
        <v>1186</v>
      </c>
      <c r="C290" s="1511">
        <f t="shared" si="46"/>
        <v>0</v>
      </c>
      <c r="D290" s="1511">
        <f t="shared" si="54"/>
        <v>0</v>
      </c>
      <c r="E290" s="1511">
        <f t="shared" si="54"/>
        <v>0</v>
      </c>
      <c r="F290" s="1511">
        <f t="shared" si="54"/>
        <v>0</v>
      </c>
      <c r="G290" s="1511">
        <f t="shared" si="54"/>
        <v>0</v>
      </c>
      <c r="H290" s="1511">
        <f t="shared" si="54"/>
        <v>0</v>
      </c>
      <c r="I290" s="1511">
        <f t="shared" si="54"/>
        <v>0</v>
      </c>
      <c r="J290" s="1511">
        <f t="shared" si="54"/>
        <v>0</v>
      </c>
      <c r="K290" s="1511">
        <f t="shared" si="54"/>
        <v>0</v>
      </c>
      <c r="L290" s="1511">
        <f t="shared" si="54"/>
        <v>0</v>
      </c>
      <c r="M290" s="1511">
        <f t="shared" si="54"/>
        <v>0</v>
      </c>
      <c r="N290" s="1511">
        <f t="shared" si="54"/>
        <v>0</v>
      </c>
      <c r="O290" s="1511">
        <f t="shared" si="54"/>
        <v>0</v>
      </c>
      <c r="P290" s="1511">
        <f t="shared" si="54"/>
        <v>0</v>
      </c>
      <c r="Q290" s="1511">
        <f t="shared" si="54"/>
        <v>0</v>
      </c>
      <c r="R290" s="1511">
        <f t="shared" si="54"/>
        <v>0</v>
      </c>
      <c r="S290" s="1511">
        <f t="shared" si="54"/>
        <v>0</v>
      </c>
      <c r="T290" s="1511">
        <f t="shared" si="54"/>
        <v>0</v>
      </c>
      <c r="U290" s="1511">
        <f t="shared" si="54"/>
        <v>0</v>
      </c>
      <c r="V290" s="1511">
        <f t="shared" si="54"/>
        <v>0</v>
      </c>
      <c r="W290" s="1511">
        <f t="shared" si="54"/>
        <v>0</v>
      </c>
      <c r="X290" s="1511">
        <f t="shared" si="54"/>
        <v>0</v>
      </c>
      <c r="Y290" s="1511">
        <f t="shared" si="54"/>
        <v>0</v>
      </c>
      <c r="Z290" s="1511">
        <f t="shared" si="54"/>
        <v>0</v>
      </c>
      <c r="AA290" s="1511">
        <f t="shared" si="54"/>
        <v>0</v>
      </c>
      <c r="AB290" s="1511">
        <f t="shared" si="54"/>
        <v>0</v>
      </c>
      <c r="AC290" s="1511">
        <f t="shared" si="54"/>
        <v>0</v>
      </c>
      <c r="AD290" s="1511">
        <f t="shared" si="54"/>
        <v>0</v>
      </c>
      <c r="AE290" s="1511">
        <f t="shared" si="54"/>
        <v>0</v>
      </c>
      <c r="AF290" s="1511">
        <f t="shared" si="54"/>
        <v>0</v>
      </c>
      <c r="AG290" s="1511">
        <f t="shared" si="54"/>
        <v>0</v>
      </c>
      <c r="AH290" s="1511">
        <f t="shared" si="54"/>
        <v>0</v>
      </c>
      <c r="AI290" s="1511">
        <f t="shared" si="54"/>
        <v>0</v>
      </c>
      <c r="AJ290" s="1511">
        <f t="shared" si="54"/>
        <v>0</v>
      </c>
      <c r="AK290" s="1511">
        <f t="shared" si="54"/>
        <v>0</v>
      </c>
      <c r="AL290" s="1511">
        <f t="shared" si="54"/>
        <v>0</v>
      </c>
      <c r="AM290" s="1511">
        <f t="shared" si="54"/>
        <v>0</v>
      </c>
      <c r="AN290" s="1511">
        <f t="shared" ref="D290:AS294" si="55">SUMIF($AV$117:$AV$159, $B290,AN$117:AN$159)</f>
        <v>0</v>
      </c>
      <c r="AO290" s="1511">
        <f t="shared" si="55"/>
        <v>0</v>
      </c>
      <c r="AP290" s="1511">
        <f t="shared" si="55"/>
        <v>0</v>
      </c>
      <c r="AQ290" s="1511">
        <f t="shared" si="55"/>
        <v>0</v>
      </c>
      <c r="AR290" s="1511">
        <f t="shared" si="55"/>
        <v>0</v>
      </c>
      <c r="AS290" s="1511">
        <f t="shared" si="55"/>
        <v>0</v>
      </c>
      <c r="AT290" s="1511"/>
      <c r="AU290" s="1511"/>
      <c r="AV290" s="1642"/>
      <c r="AW290" s="1511"/>
      <c r="AX290" s="1511"/>
      <c r="AY290" s="1511"/>
      <c r="AZ290" s="1511"/>
      <c r="BA290" s="1511"/>
      <c r="BB290" s="1511"/>
      <c r="BC290" s="1511"/>
      <c r="BD290" s="1511"/>
      <c r="BE290" s="1511"/>
      <c r="BF290" s="1511"/>
      <c r="BG290" s="1511"/>
      <c r="BH290" s="1511"/>
      <c r="BI290" s="1511"/>
      <c r="BJ290" s="1511"/>
      <c r="BK290" s="1511"/>
      <c r="BL290" s="1511"/>
      <c r="BM290" s="1511"/>
      <c r="BN290" s="1511"/>
    </row>
    <row r="291" spans="1:66" s="603" customFormat="1" ht="12.75" x14ac:dyDescent="0.2">
      <c r="A291" s="644"/>
      <c r="B291" s="197" t="s">
        <v>5</v>
      </c>
      <c r="C291" s="1511">
        <f t="shared" si="46"/>
        <v>0</v>
      </c>
      <c r="D291" s="1511">
        <f t="shared" si="55"/>
        <v>0</v>
      </c>
      <c r="E291" s="1511">
        <f t="shared" si="55"/>
        <v>0</v>
      </c>
      <c r="F291" s="1511">
        <f t="shared" si="55"/>
        <v>0</v>
      </c>
      <c r="G291" s="1511">
        <f t="shared" si="55"/>
        <v>0</v>
      </c>
      <c r="H291" s="1511">
        <f t="shared" si="55"/>
        <v>0</v>
      </c>
      <c r="I291" s="1511">
        <f t="shared" si="55"/>
        <v>0</v>
      </c>
      <c r="J291" s="1511">
        <f t="shared" si="55"/>
        <v>0</v>
      </c>
      <c r="K291" s="1511">
        <f t="shared" si="55"/>
        <v>0</v>
      </c>
      <c r="L291" s="1511">
        <f t="shared" si="55"/>
        <v>0</v>
      </c>
      <c r="M291" s="1511">
        <f t="shared" si="55"/>
        <v>0</v>
      </c>
      <c r="N291" s="1511">
        <f t="shared" si="55"/>
        <v>0</v>
      </c>
      <c r="O291" s="1511">
        <f t="shared" si="55"/>
        <v>0</v>
      </c>
      <c r="P291" s="1511">
        <f t="shared" si="55"/>
        <v>0</v>
      </c>
      <c r="Q291" s="1511">
        <f t="shared" si="55"/>
        <v>0</v>
      </c>
      <c r="R291" s="1511">
        <f t="shared" si="55"/>
        <v>0</v>
      </c>
      <c r="S291" s="1511">
        <f t="shared" si="55"/>
        <v>0</v>
      </c>
      <c r="T291" s="1511">
        <f t="shared" si="55"/>
        <v>0</v>
      </c>
      <c r="U291" s="1511">
        <f t="shared" si="55"/>
        <v>0</v>
      </c>
      <c r="V291" s="1511">
        <f t="shared" si="55"/>
        <v>0</v>
      </c>
      <c r="W291" s="1511">
        <f t="shared" si="55"/>
        <v>0</v>
      </c>
      <c r="X291" s="1511">
        <f t="shared" si="55"/>
        <v>0</v>
      </c>
      <c r="Y291" s="1511">
        <f t="shared" si="55"/>
        <v>0</v>
      </c>
      <c r="Z291" s="1511">
        <f t="shared" si="55"/>
        <v>0</v>
      </c>
      <c r="AA291" s="1511">
        <f t="shared" si="55"/>
        <v>0</v>
      </c>
      <c r="AB291" s="1511">
        <f t="shared" si="55"/>
        <v>0</v>
      </c>
      <c r="AC291" s="1511">
        <f t="shared" si="55"/>
        <v>0</v>
      </c>
      <c r="AD291" s="1511">
        <f t="shared" si="55"/>
        <v>0</v>
      </c>
      <c r="AE291" s="1511">
        <f t="shared" si="55"/>
        <v>0</v>
      </c>
      <c r="AF291" s="1511">
        <f t="shared" si="55"/>
        <v>0</v>
      </c>
      <c r="AG291" s="1511">
        <f t="shared" si="55"/>
        <v>0</v>
      </c>
      <c r="AH291" s="1511">
        <f t="shared" si="55"/>
        <v>0</v>
      </c>
      <c r="AI291" s="1511">
        <f t="shared" si="55"/>
        <v>0</v>
      </c>
      <c r="AJ291" s="1511">
        <f t="shared" si="55"/>
        <v>0</v>
      </c>
      <c r="AK291" s="1511">
        <f t="shared" si="55"/>
        <v>0</v>
      </c>
      <c r="AL291" s="1511">
        <f t="shared" si="55"/>
        <v>0</v>
      </c>
      <c r="AM291" s="1511">
        <f t="shared" si="55"/>
        <v>0</v>
      </c>
      <c r="AN291" s="1511">
        <f t="shared" si="55"/>
        <v>0</v>
      </c>
      <c r="AO291" s="1511">
        <f t="shared" si="55"/>
        <v>0</v>
      </c>
      <c r="AP291" s="1511">
        <f t="shared" si="55"/>
        <v>0</v>
      </c>
      <c r="AQ291" s="1511">
        <f t="shared" si="55"/>
        <v>0</v>
      </c>
      <c r="AR291" s="1511">
        <f t="shared" si="55"/>
        <v>0</v>
      </c>
      <c r="AS291" s="1511">
        <f t="shared" si="55"/>
        <v>0</v>
      </c>
      <c r="AT291" s="1511"/>
      <c r="AU291" s="1511"/>
      <c r="AV291" s="1642"/>
      <c r="AW291" s="1511"/>
      <c r="AX291" s="1511"/>
      <c r="AY291" s="1511"/>
      <c r="AZ291" s="1511"/>
      <c r="BA291" s="1511"/>
      <c r="BB291" s="1511"/>
      <c r="BC291" s="1511"/>
      <c r="BD291" s="1511"/>
      <c r="BE291" s="1511"/>
      <c r="BF291" s="1511"/>
      <c r="BG291" s="1511"/>
      <c r="BH291" s="1511"/>
      <c r="BI291" s="1511"/>
      <c r="BJ291" s="1511"/>
      <c r="BK291" s="1511"/>
      <c r="BL291" s="1511"/>
      <c r="BM291" s="1511"/>
      <c r="BN291" s="1511"/>
    </row>
    <row r="292" spans="1:66" s="603" customFormat="1" ht="12.75" x14ac:dyDescent="0.2">
      <c r="A292" s="644"/>
      <c r="B292" s="197" t="s">
        <v>1082</v>
      </c>
      <c r="C292" s="1511">
        <f t="shared" si="46"/>
        <v>0</v>
      </c>
      <c r="D292" s="1511">
        <f t="shared" si="55"/>
        <v>0</v>
      </c>
      <c r="E292" s="1511">
        <f t="shared" si="55"/>
        <v>0</v>
      </c>
      <c r="F292" s="1511">
        <f t="shared" si="55"/>
        <v>0</v>
      </c>
      <c r="G292" s="1511">
        <f t="shared" si="55"/>
        <v>0</v>
      </c>
      <c r="H292" s="1511">
        <f t="shared" si="55"/>
        <v>0</v>
      </c>
      <c r="I292" s="1511">
        <f t="shared" si="55"/>
        <v>0</v>
      </c>
      <c r="J292" s="1511">
        <f t="shared" si="55"/>
        <v>0</v>
      </c>
      <c r="K292" s="1511">
        <f t="shared" si="55"/>
        <v>0</v>
      </c>
      <c r="L292" s="1511">
        <f t="shared" si="55"/>
        <v>0</v>
      </c>
      <c r="M292" s="1511">
        <f t="shared" si="55"/>
        <v>0</v>
      </c>
      <c r="N292" s="1511">
        <f t="shared" si="55"/>
        <v>0</v>
      </c>
      <c r="O292" s="1511">
        <f t="shared" si="55"/>
        <v>0</v>
      </c>
      <c r="P292" s="1511">
        <f t="shared" si="55"/>
        <v>0</v>
      </c>
      <c r="Q292" s="1511">
        <f t="shared" si="55"/>
        <v>0</v>
      </c>
      <c r="R292" s="1511">
        <f t="shared" si="55"/>
        <v>0</v>
      </c>
      <c r="S292" s="1511">
        <f t="shared" si="55"/>
        <v>0</v>
      </c>
      <c r="T292" s="1511">
        <f t="shared" si="55"/>
        <v>0</v>
      </c>
      <c r="U292" s="1511">
        <f t="shared" si="55"/>
        <v>0</v>
      </c>
      <c r="V292" s="1511">
        <f t="shared" si="55"/>
        <v>0</v>
      </c>
      <c r="W292" s="1511">
        <f t="shared" si="55"/>
        <v>0</v>
      </c>
      <c r="X292" s="1511">
        <f t="shared" si="55"/>
        <v>0</v>
      </c>
      <c r="Y292" s="1511">
        <f t="shared" si="55"/>
        <v>0</v>
      </c>
      <c r="Z292" s="1511">
        <f t="shared" si="55"/>
        <v>0</v>
      </c>
      <c r="AA292" s="1511">
        <f t="shared" si="55"/>
        <v>0</v>
      </c>
      <c r="AB292" s="1511">
        <f t="shared" si="55"/>
        <v>0</v>
      </c>
      <c r="AC292" s="1511">
        <f t="shared" si="55"/>
        <v>0</v>
      </c>
      <c r="AD292" s="1511">
        <f t="shared" si="55"/>
        <v>0</v>
      </c>
      <c r="AE292" s="1511">
        <f t="shared" si="55"/>
        <v>0</v>
      </c>
      <c r="AF292" s="1511">
        <f t="shared" si="55"/>
        <v>0</v>
      </c>
      <c r="AG292" s="1511">
        <f t="shared" si="55"/>
        <v>0</v>
      </c>
      <c r="AH292" s="1511">
        <f t="shared" si="55"/>
        <v>0</v>
      </c>
      <c r="AI292" s="1511">
        <f t="shared" si="55"/>
        <v>0</v>
      </c>
      <c r="AJ292" s="1511">
        <f t="shared" si="55"/>
        <v>0</v>
      </c>
      <c r="AK292" s="1511">
        <f t="shared" si="55"/>
        <v>0</v>
      </c>
      <c r="AL292" s="1511">
        <f t="shared" si="55"/>
        <v>0</v>
      </c>
      <c r="AM292" s="1511">
        <f t="shared" si="55"/>
        <v>0</v>
      </c>
      <c r="AN292" s="1511">
        <f t="shared" si="55"/>
        <v>0</v>
      </c>
      <c r="AO292" s="1511">
        <f t="shared" si="55"/>
        <v>0</v>
      </c>
      <c r="AP292" s="1511">
        <f t="shared" si="55"/>
        <v>0</v>
      </c>
      <c r="AQ292" s="1511">
        <f t="shared" si="55"/>
        <v>0</v>
      </c>
      <c r="AR292" s="1511">
        <f t="shared" si="55"/>
        <v>0</v>
      </c>
      <c r="AS292" s="1511">
        <f t="shared" si="55"/>
        <v>0</v>
      </c>
      <c r="AT292" s="1511"/>
      <c r="AU292" s="1511"/>
      <c r="AV292" s="1642"/>
      <c r="AW292" s="1511"/>
      <c r="AX292" s="1511"/>
      <c r="AY292" s="1511"/>
      <c r="AZ292" s="1511"/>
      <c r="BA292" s="1511"/>
      <c r="BB292" s="1511"/>
      <c r="BC292" s="1511"/>
      <c r="BD292" s="1511"/>
      <c r="BE292" s="1511"/>
      <c r="BF292" s="1511"/>
      <c r="BG292" s="1511"/>
      <c r="BH292" s="1511"/>
      <c r="BI292" s="1511"/>
      <c r="BJ292" s="1511"/>
      <c r="BK292" s="1511"/>
      <c r="BL292" s="1511"/>
      <c r="BM292" s="1511"/>
      <c r="BN292" s="1511"/>
    </row>
    <row r="293" spans="1:66" s="603" customFormat="1" ht="12.75" x14ac:dyDescent="0.2">
      <c r="A293" s="644"/>
      <c r="B293" s="197" t="s">
        <v>699</v>
      </c>
      <c r="C293" s="1511">
        <f t="shared" si="46"/>
        <v>0</v>
      </c>
      <c r="D293" s="1511">
        <f t="shared" si="55"/>
        <v>0</v>
      </c>
      <c r="E293" s="1511">
        <f t="shared" si="55"/>
        <v>0</v>
      </c>
      <c r="F293" s="1511">
        <f t="shared" si="55"/>
        <v>0</v>
      </c>
      <c r="G293" s="1511">
        <f t="shared" si="55"/>
        <v>0</v>
      </c>
      <c r="H293" s="1511">
        <f t="shared" si="55"/>
        <v>0</v>
      </c>
      <c r="I293" s="1511">
        <f t="shared" si="55"/>
        <v>0</v>
      </c>
      <c r="J293" s="1511">
        <f t="shared" si="55"/>
        <v>0</v>
      </c>
      <c r="K293" s="1511">
        <f t="shared" si="55"/>
        <v>0</v>
      </c>
      <c r="L293" s="1511">
        <f t="shared" si="55"/>
        <v>0</v>
      </c>
      <c r="M293" s="1511">
        <f t="shared" si="55"/>
        <v>0</v>
      </c>
      <c r="N293" s="1511">
        <f t="shared" si="55"/>
        <v>0</v>
      </c>
      <c r="O293" s="1511">
        <f t="shared" si="55"/>
        <v>0</v>
      </c>
      <c r="P293" s="1511">
        <f t="shared" si="55"/>
        <v>0</v>
      </c>
      <c r="Q293" s="1511">
        <f t="shared" si="55"/>
        <v>0</v>
      </c>
      <c r="R293" s="1511">
        <f t="shared" si="55"/>
        <v>0</v>
      </c>
      <c r="S293" s="1511">
        <f t="shared" si="55"/>
        <v>0</v>
      </c>
      <c r="T293" s="1511">
        <f t="shared" si="55"/>
        <v>0</v>
      </c>
      <c r="U293" s="1511">
        <f t="shared" si="55"/>
        <v>0</v>
      </c>
      <c r="V293" s="1511">
        <f t="shared" si="55"/>
        <v>0</v>
      </c>
      <c r="W293" s="1511">
        <f t="shared" si="55"/>
        <v>0</v>
      </c>
      <c r="X293" s="1511">
        <f t="shared" si="55"/>
        <v>0</v>
      </c>
      <c r="Y293" s="1511">
        <f t="shared" si="55"/>
        <v>0</v>
      </c>
      <c r="Z293" s="1511">
        <f t="shared" si="55"/>
        <v>0</v>
      </c>
      <c r="AA293" s="1511">
        <f t="shared" si="55"/>
        <v>0</v>
      </c>
      <c r="AB293" s="1511">
        <f t="shared" si="55"/>
        <v>0</v>
      </c>
      <c r="AC293" s="1511">
        <f t="shared" si="55"/>
        <v>0</v>
      </c>
      <c r="AD293" s="1511">
        <f t="shared" si="55"/>
        <v>0</v>
      </c>
      <c r="AE293" s="1511">
        <f t="shared" si="55"/>
        <v>0</v>
      </c>
      <c r="AF293" s="1511">
        <f t="shared" si="55"/>
        <v>0</v>
      </c>
      <c r="AG293" s="1511">
        <f t="shared" si="55"/>
        <v>0</v>
      </c>
      <c r="AH293" s="1511">
        <f t="shared" si="55"/>
        <v>0</v>
      </c>
      <c r="AI293" s="1511">
        <f t="shared" si="55"/>
        <v>0</v>
      </c>
      <c r="AJ293" s="1511">
        <f t="shared" si="55"/>
        <v>0</v>
      </c>
      <c r="AK293" s="1511">
        <f t="shared" si="55"/>
        <v>0</v>
      </c>
      <c r="AL293" s="1511">
        <f t="shared" si="55"/>
        <v>0</v>
      </c>
      <c r="AM293" s="1511">
        <f t="shared" si="55"/>
        <v>0</v>
      </c>
      <c r="AN293" s="1511">
        <f t="shared" si="55"/>
        <v>0</v>
      </c>
      <c r="AO293" s="1511">
        <f t="shared" si="55"/>
        <v>0</v>
      </c>
      <c r="AP293" s="1511">
        <f t="shared" si="55"/>
        <v>0</v>
      </c>
      <c r="AQ293" s="1511">
        <f t="shared" si="55"/>
        <v>0</v>
      </c>
      <c r="AR293" s="1511">
        <f t="shared" si="55"/>
        <v>0</v>
      </c>
      <c r="AS293" s="1511">
        <f t="shared" si="55"/>
        <v>0</v>
      </c>
      <c r="AT293" s="1511"/>
      <c r="AU293" s="1511"/>
      <c r="AV293" s="1642"/>
      <c r="AW293" s="1511"/>
      <c r="AX293" s="1511"/>
      <c r="AY293" s="1511"/>
      <c r="AZ293" s="1511"/>
      <c r="BA293" s="1511"/>
      <c r="BB293" s="1511"/>
      <c r="BC293" s="1511"/>
      <c r="BD293" s="1511"/>
      <c r="BE293" s="1511"/>
      <c r="BF293" s="1511"/>
      <c r="BG293" s="1511"/>
      <c r="BH293" s="1511"/>
      <c r="BI293" s="1511"/>
      <c r="BJ293" s="1511"/>
      <c r="BK293" s="1511"/>
      <c r="BL293" s="1511"/>
      <c r="BM293" s="1511"/>
      <c r="BN293" s="1511"/>
    </row>
    <row r="294" spans="1:66" s="603" customFormat="1" ht="12.75" x14ac:dyDescent="0.2">
      <c r="A294" s="644"/>
      <c r="B294" s="1528" t="s">
        <v>700</v>
      </c>
      <c r="C294" s="1511">
        <f t="shared" si="46"/>
        <v>0</v>
      </c>
      <c r="D294" s="1511">
        <f t="shared" si="55"/>
        <v>0</v>
      </c>
      <c r="E294" s="1511">
        <f t="shared" si="55"/>
        <v>0</v>
      </c>
      <c r="F294" s="1511">
        <f t="shared" si="55"/>
        <v>0</v>
      </c>
      <c r="G294" s="1511">
        <f t="shared" si="55"/>
        <v>0</v>
      </c>
      <c r="H294" s="1511">
        <f t="shared" si="55"/>
        <v>0</v>
      </c>
      <c r="I294" s="1511">
        <f t="shared" si="55"/>
        <v>0</v>
      </c>
      <c r="J294" s="1511">
        <f t="shared" si="55"/>
        <v>0</v>
      </c>
      <c r="K294" s="1511">
        <f t="shared" si="55"/>
        <v>0</v>
      </c>
      <c r="L294" s="1511">
        <f t="shared" si="55"/>
        <v>0</v>
      </c>
      <c r="M294" s="1511">
        <f t="shared" si="55"/>
        <v>0</v>
      </c>
      <c r="N294" s="1511">
        <f t="shared" si="55"/>
        <v>0</v>
      </c>
      <c r="O294" s="1511">
        <f t="shared" si="55"/>
        <v>0</v>
      </c>
      <c r="P294" s="1511">
        <f t="shared" si="55"/>
        <v>0</v>
      </c>
      <c r="Q294" s="1511">
        <f t="shared" si="55"/>
        <v>0</v>
      </c>
      <c r="R294" s="1511">
        <f t="shared" si="55"/>
        <v>0</v>
      </c>
      <c r="S294" s="1511">
        <f t="shared" si="55"/>
        <v>0</v>
      </c>
      <c r="T294" s="1511">
        <f t="shared" si="55"/>
        <v>0</v>
      </c>
      <c r="U294" s="1511">
        <f t="shared" si="55"/>
        <v>0</v>
      </c>
      <c r="V294" s="1511">
        <f t="shared" si="55"/>
        <v>0</v>
      </c>
      <c r="W294" s="1511">
        <f t="shared" si="55"/>
        <v>0</v>
      </c>
      <c r="X294" s="1511">
        <f t="shared" si="55"/>
        <v>0</v>
      </c>
      <c r="Y294" s="1511">
        <f t="shared" si="55"/>
        <v>0</v>
      </c>
      <c r="Z294" s="1511">
        <f t="shared" si="55"/>
        <v>0</v>
      </c>
      <c r="AA294" s="1511">
        <f t="shared" si="55"/>
        <v>0</v>
      </c>
      <c r="AB294" s="1511">
        <f t="shared" si="55"/>
        <v>0</v>
      </c>
      <c r="AC294" s="1511">
        <f t="shared" si="55"/>
        <v>0</v>
      </c>
      <c r="AD294" s="1511">
        <f t="shared" si="55"/>
        <v>0</v>
      </c>
      <c r="AE294" s="1511">
        <f t="shared" si="55"/>
        <v>0</v>
      </c>
      <c r="AF294" s="1511">
        <f t="shared" si="55"/>
        <v>0</v>
      </c>
      <c r="AG294" s="1511">
        <f t="shared" si="55"/>
        <v>0</v>
      </c>
      <c r="AH294" s="1511">
        <f t="shared" si="55"/>
        <v>0</v>
      </c>
      <c r="AI294" s="1511">
        <f t="shared" si="55"/>
        <v>0</v>
      </c>
      <c r="AJ294" s="1511">
        <f t="shared" si="55"/>
        <v>0</v>
      </c>
      <c r="AK294" s="1511">
        <f t="shared" si="55"/>
        <v>0</v>
      </c>
      <c r="AL294" s="1511">
        <f t="shared" si="55"/>
        <v>0</v>
      </c>
      <c r="AM294" s="1511">
        <f t="shared" si="55"/>
        <v>0</v>
      </c>
      <c r="AN294" s="1511">
        <f t="shared" si="55"/>
        <v>0</v>
      </c>
      <c r="AO294" s="1511">
        <f t="shared" si="55"/>
        <v>0</v>
      </c>
      <c r="AP294" s="1511">
        <f t="shared" si="55"/>
        <v>0</v>
      </c>
      <c r="AQ294" s="1511">
        <f t="shared" ref="AQ294:AS295" si="56">SUMIF($AV$117:$AV$159, $B294,AQ$117:AQ$159)</f>
        <v>0</v>
      </c>
      <c r="AR294" s="1511">
        <f t="shared" si="56"/>
        <v>0</v>
      </c>
      <c r="AS294" s="1511">
        <f t="shared" si="56"/>
        <v>0</v>
      </c>
      <c r="AT294" s="1511"/>
      <c r="AU294" s="1511"/>
      <c r="AV294" s="1642"/>
      <c r="AW294" s="1511"/>
      <c r="AX294" s="1511"/>
      <c r="AY294" s="1511"/>
      <c r="AZ294" s="1511"/>
      <c r="BA294" s="1511"/>
      <c r="BB294" s="1511"/>
      <c r="BC294" s="1511"/>
      <c r="BD294" s="1511"/>
      <c r="BE294" s="1511"/>
      <c r="BF294" s="1511"/>
      <c r="BG294" s="1511"/>
      <c r="BH294" s="1511"/>
      <c r="BI294" s="1511"/>
      <c r="BJ294" s="1511"/>
      <c r="BK294" s="1511"/>
      <c r="BL294" s="1511"/>
      <c r="BM294" s="1511"/>
      <c r="BN294" s="1511"/>
    </row>
    <row r="295" spans="1:66" s="603" customFormat="1" ht="12.75" x14ac:dyDescent="0.2">
      <c r="A295" s="644"/>
      <c r="B295" s="1527" t="s">
        <v>697</v>
      </c>
      <c r="C295" s="1511">
        <f t="shared" si="46"/>
        <v>0</v>
      </c>
      <c r="D295" s="1511">
        <f t="shared" ref="D295:AP295" si="57">SUMIF($AV$117:$AV$159, $B295,D$117:D$159)</f>
        <v>0</v>
      </c>
      <c r="E295" s="1511">
        <f t="shared" si="57"/>
        <v>0</v>
      </c>
      <c r="F295" s="1511">
        <f t="shared" si="57"/>
        <v>0</v>
      </c>
      <c r="G295" s="1511">
        <f t="shared" si="57"/>
        <v>0</v>
      </c>
      <c r="H295" s="1511">
        <f t="shared" si="57"/>
        <v>0</v>
      </c>
      <c r="I295" s="1511">
        <f t="shared" si="57"/>
        <v>0</v>
      </c>
      <c r="J295" s="1511">
        <f t="shared" si="57"/>
        <v>0</v>
      </c>
      <c r="K295" s="1511">
        <f t="shared" si="57"/>
        <v>0</v>
      </c>
      <c r="L295" s="1511">
        <f t="shared" si="57"/>
        <v>0</v>
      </c>
      <c r="M295" s="1511">
        <f t="shared" si="57"/>
        <v>0</v>
      </c>
      <c r="N295" s="1511">
        <f t="shared" si="57"/>
        <v>0</v>
      </c>
      <c r="O295" s="1511">
        <f t="shared" si="57"/>
        <v>0</v>
      </c>
      <c r="P295" s="1511">
        <f t="shared" si="57"/>
        <v>0</v>
      </c>
      <c r="Q295" s="1511">
        <f t="shared" si="57"/>
        <v>0</v>
      </c>
      <c r="R295" s="1511">
        <f t="shared" si="57"/>
        <v>0</v>
      </c>
      <c r="S295" s="1511">
        <f t="shared" si="57"/>
        <v>0</v>
      </c>
      <c r="T295" s="1511">
        <f t="shared" si="57"/>
        <v>0</v>
      </c>
      <c r="U295" s="1511">
        <f t="shared" si="57"/>
        <v>0</v>
      </c>
      <c r="V295" s="1511">
        <f t="shared" si="57"/>
        <v>0</v>
      </c>
      <c r="W295" s="1511">
        <f t="shared" si="57"/>
        <v>0</v>
      </c>
      <c r="X295" s="1511">
        <f t="shared" si="57"/>
        <v>0</v>
      </c>
      <c r="Y295" s="1511">
        <f t="shared" si="57"/>
        <v>0</v>
      </c>
      <c r="Z295" s="1511">
        <f t="shared" si="57"/>
        <v>0</v>
      </c>
      <c r="AA295" s="1511">
        <f t="shared" si="57"/>
        <v>0</v>
      </c>
      <c r="AB295" s="1511">
        <f t="shared" si="57"/>
        <v>0</v>
      </c>
      <c r="AC295" s="1511">
        <f t="shared" si="57"/>
        <v>0</v>
      </c>
      <c r="AD295" s="1511">
        <f t="shared" si="57"/>
        <v>0</v>
      </c>
      <c r="AE295" s="1511">
        <f t="shared" si="57"/>
        <v>0</v>
      </c>
      <c r="AF295" s="1511">
        <f t="shared" si="57"/>
        <v>0</v>
      </c>
      <c r="AG295" s="1511">
        <f t="shared" si="57"/>
        <v>0</v>
      </c>
      <c r="AH295" s="1511">
        <f t="shared" si="57"/>
        <v>0</v>
      </c>
      <c r="AI295" s="1511">
        <f t="shared" si="57"/>
        <v>0</v>
      </c>
      <c r="AJ295" s="1511">
        <f t="shared" si="57"/>
        <v>0</v>
      </c>
      <c r="AK295" s="1511">
        <f t="shared" si="57"/>
        <v>0</v>
      </c>
      <c r="AL295" s="1511">
        <f t="shared" si="57"/>
        <v>0</v>
      </c>
      <c r="AM295" s="1511">
        <f t="shared" si="57"/>
        <v>0</v>
      </c>
      <c r="AN295" s="1511">
        <f t="shared" si="57"/>
        <v>0</v>
      </c>
      <c r="AO295" s="1511">
        <f t="shared" si="57"/>
        <v>0</v>
      </c>
      <c r="AP295" s="1511">
        <f t="shared" si="57"/>
        <v>0</v>
      </c>
      <c r="AQ295" s="1511">
        <f t="shared" si="56"/>
        <v>0</v>
      </c>
      <c r="AR295" s="1511">
        <f t="shared" si="56"/>
        <v>0</v>
      </c>
      <c r="AS295" s="1511">
        <f t="shared" si="56"/>
        <v>0</v>
      </c>
      <c r="AT295" s="1511"/>
      <c r="AU295" s="1511"/>
      <c r="AV295" s="1642"/>
      <c r="AW295" s="1511"/>
      <c r="AX295" s="1511"/>
      <c r="AY295" s="1511"/>
      <c r="AZ295" s="1511"/>
      <c r="BA295" s="1511"/>
      <c r="BB295" s="1511"/>
      <c r="BC295" s="1511"/>
      <c r="BD295" s="1511"/>
      <c r="BE295" s="1511"/>
      <c r="BF295" s="1511"/>
      <c r="BG295" s="1511"/>
      <c r="BH295" s="1511"/>
      <c r="BI295" s="1511"/>
      <c r="BJ295" s="1511"/>
      <c r="BK295" s="1511"/>
      <c r="BL295" s="1511"/>
      <c r="BM295" s="1511"/>
      <c r="BN295" s="1511"/>
    </row>
    <row r="296" spans="1:66" s="603" customFormat="1" ht="15" x14ac:dyDescent="0.2">
      <c r="A296" s="644"/>
      <c r="B296" s="523"/>
      <c r="C296" s="1425"/>
      <c r="D296" s="1425"/>
      <c r="E296" s="1425"/>
      <c r="F296" s="1425"/>
      <c r="G296" s="1425"/>
      <c r="H296" s="1425"/>
      <c r="I296" s="1425"/>
      <c r="J296" s="1425"/>
      <c r="K296" s="1425"/>
      <c r="L296" s="1425"/>
      <c r="M296" s="1425"/>
      <c r="N296" s="1425"/>
      <c r="O296" s="1425"/>
      <c r="P296" s="1425"/>
      <c r="Q296" s="1425"/>
      <c r="R296" s="1425"/>
      <c r="S296" s="1425"/>
      <c r="T296" s="1425"/>
      <c r="U296" s="1425"/>
      <c r="V296" s="1425"/>
      <c r="W296" s="1425"/>
      <c r="X296" s="1425"/>
      <c r="Y296" s="1425"/>
      <c r="Z296" s="1425"/>
      <c r="AA296" s="1425"/>
      <c r="AB296" s="1425"/>
      <c r="AC296" s="1425"/>
      <c r="AD296" s="1425"/>
      <c r="AE296" s="1425"/>
      <c r="AF296" s="1425"/>
      <c r="AG296" s="1425"/>
      <c r="AH296" s="1425"/>
      <c r="AI296" s="1425"/>
      <c r="AJ296" s="1425"/>
      <c r="AK296" s="1425"/>
      <c r="AL296" s="1425"/>
      <c r="AM296" s="1425"/>
      <c r="AN296" s="1425"/>
      <c r="AO296" s="1425"/>
      <c r="AP296" s="1425"/>
      <c r="AQ296" s="1425"/>
      <c r="AR296" s="1425"/>
      <c r="AS296" s="1425"/>
      <c r="AT296" s="1425"/>
      <c r="AU296" s="1425"/>
      <c r="AV296" s="1643"/>
      <c r="AW296" s="1425"/>
      <c r="AX296" s="1425"/>
      <c r="AY296" s="1425"/>
      <c r="AZ296" s="1425"/>
      <c r="BA296" s="1425"/>
      <c r="BB296" s="1425"/>
      <c r="BC296" s="1425"/>
      <c r="BD296" s="1425"/>
      <c r="BE296" s="1425"/>
      <c r="BF296" s="1425"/>
      <c r="BG296" s="1425"/>
      <c r="BH296" s="1425"/>
      <c r="BI296" s="1425"/>
      <c r="BJ296" s="1425"/>
      <c r="BK296" s="1425"/>
      <c r="BL296" s="1425"/>
      <c r="BM296" s="1425"/>
      <c r="BN296" s="1425"/>
    </row>
    <row r="297" spans="1:66" s="603" customFormat="1" ht="13.5" thickBot="1" x14ac:dyDescent="0.25">
      <c r="A297" s="644"/>
      <c r="B297" s="523" t="s">
        <v>763</v>
      </c>
      <c r="C297" s="1532">
        <f>SUM(C262:C295)</f>
        <v>5040924.9720000001</v>
      </c>
      <c r="D297" s="1532">
        <f t="shared" ref="D297:AS297" si="58">SUM(D262:D295)</f>
        <v>2318605.6965799867</v>
      </c>
      <c r="E297" s="1532">
        <f t="shared" si="58"/>
        <v>912447.11616154911</v>
      </c>
      <c r="F297" s="1532">
        <f t="shared" si="58"/>
        <v>1764720.023683303</v>
      </c>
      <c r="G297" s="1532">
        <f t="shared" si="58"/>
        <v>0</v>
      </c>
      <c r="H297" s="1532">
        <f t="shared" si="58"/>
        <v>0</v>
      </c>
      <c r="I297" s="1532">
        <f t="shared" si="58"/>
        <v>0</v>
      </c>
      <c r="J297" s="1532">
        <f t="shared" si="58"/>
        <v>43925.744530374192</v>
      </c>
      <c r="K297" s="1532">
        <f t="shared" si="58"/>
        <v>324.00481495278416</v>
      </c>
      <c r="L297" s="1532">
        <f t="shared" si="58"/>
        <v>902.38622983447442</v>
      </c>
      <c r="M297" s="1532">
        <f t="shared" si="58"/>
        <v>0</v>
      </c>
      <c r="N297" s="1532">
        <f t="shared" si="58"/>
        <v>0</v>
      </c>
      <c r="O297" s="1532">
        <f t="shared" si="58"/>
        <v>0</v>
      </c>
      <c r="P297" s="1532">
        <f t="shared" si="58"/>
        <v>0</v>
      </c>
      <c r="Q297" s="1532">
        <f t="shared" si="58"/>
        <v>0</v>
      </c>
      <c r="R297" s="1532">
        <f t="shared" si="58"/>
        <v>0</v>
      </c>
      <c r="S297" s="1532">
        <f t="shared" si="58"/>
        <v>0</v>
      </c>
      <c r="T297" s="1532">
        <f t="shared" si="58"/>
        <v>0</v>
      </c>
      <c r="U297" s="1532">
        <f t="shared" si="58"/>
        <v>0</v>
      </c>
      <c r="V297" s="1532">
        <f t="shared" si="58"/>
        <v>0</v>
      </c>
      <c r="W297" s="1532">
        <f t="shared" si="58"/>
        <v>0</v>
      </c>
      <c r="X297" s="1532">
        <f t="shared" si="58"/>
        <v>6071343.9979999997</v>
      </c>
      <c r="Y297" s="1532">
        <f t="shared" si="58"/>
        <v>5273056.3606417123</v>
      </c>
      <c r="Z297" s="1532">
        <f t="shared" si="58"/>
        <v>530685.29816162889</v>
      </c>
      <c r="AA297" s="1532">
        <f t="shared" si="58"/>
        <v>84450.941916044249</v>
      </c>
      <c r="AB297" s="1532">
        <f t="shared" si="58"/>
        <v>0</v>
      </c>
      <c r="AC297" s="1532">
        <f t="shared" si="58"/>
        <v>0</v>
      </c>
      <c r="AD297" s="1532">
        <f t="shared" si="58"/>
        <v>0</v>
      </c>
      <c r="AE297" s="1532">
        <f t="shared" si="58"/>
        <v>141840.71145579038</v>
      </c>
      <c r="AF297" s="1532">
        <f t="shared" si="58"/>
        <v>21820.065799167925</v>
      </c>
      <c r="AG297" s="1532">
        <f t="shared" si="58"/>
        <v>19490.620025655873</v>
      </c>
      <c r="AH297" s="1532">
        <f t="shared" si="58"/>
        <v>0</v>
      </c>
      <c r="AI297" s="1532">
        <f t="shared" si="58"/>
        <v>0</v>
      </c>
      <c r="AJ297" s="1532">
        <f t="shared" si="58"/>
        <v>0</v>
      </c>
      <c r="AK297" s="1532">
        <f t="shared" si="58"/>
        <v>0</v>
      </c>
      <c r="AL297" s="1532">
        <f t="shared" si="58"/>
        <v>0</v>
      </c>
      <c r="AM297" s="1532">
        <f t="shared" si="58"/>
        <v>0</v>
      </c>
      <c r="AN297" s="1532">
        <f t="shared" si="58"/>
        <v>0</v>
      </c>
      <c r="AO297" s="1532">
        <f t="shared" si="58"/>
        <v>0</v>
      </c>
      <c r="AP297" s="1532">
        <f t="shared" si="58"/>
        <v>0</v>
      </c>
      <c r="AQ297" s="1532">
        <f t="shared" si="58"/>
        <v>0</v>
      </c>
      <c r="AR297" s="1532">
        <f t="shared" si="58"/>
        <v>0</v>
      </c>
      <c r="AS297" s="1532">
        <f t="shared" si="58"/>
        <v>0</v>
      </c>
      <c r="AT297" s="1530"/>
      <c r="AU297" s="1530"/>
      <c r="AV297" s="1644"/>
      <c r="AW297" s="1530"/>
      <c r="AX297" s="1530"/>
      <c r="AY297" s="1530"/>
      <c r="AZ297" s="1530"/>
      <c r="BA297" s="1530"/>
      <c r="BB297" s="1530"/>
      <c r="BC297" s="1530"/>
      <c r="BD297" s="1530"/>
      <c r="BE297" s="1530"/>
      <c r="BF297" s="1530"/>
      <c r="BG297" s="1530"/>
      <c r="BH297" s="1530"/>
      <c r="BI297" s="1530"/>
      <c r="BJ297" s="1530"/>
      <c r="BK297" s="1530"/>
      <c r="BL297" s="1530"/>
      <c r="BM297" s="1530"/>
      <c r="BN297" s="1530"/>
    </row>
    <row r="298" spans="1:66" s="603" customFormat="1" ht="15" x14ac:dyDescent="0.2">
      <c r="A298" s="644"/>
      <c r="B298" s="644"/>
      <c r="C298" s="1425"/>
      <c r="D298" s="1424"/>
      <c r="E298" s="1522"/>
      <c r="F298" s="1424"/>
      <c r="G298" s="581"/>
      <c r="H298" s="581"/>
      <c r="I298" s="581"/>
      <c r="J298" s="581"/>
      <c r="K298" s="581"/>
      <c r="L298" s="581"/>
      <c r="M298" s="581"/>
      <c r="N298" s="581"/>
      <c r="O298" s="581"/>
      <c r="P298" s="581"/>
      <c r="Q298" s="581"/>
      <c r="R298" s="581"/>
      <c r="S298" s="581"/>
      <c r="T298" s="581"/>
      <c r="U298" s="581"/>
      <c r="V298" s="581"/>
      <c r="W298" s="581"/>
      <c r="X298" s="583"/>
      <c r="Y298" s="581"/>
      <c r="Z298" s="581"/>
      <c r="AA298" s="581"/>
      <c r="AB298" s="581"/>
      <c r="AC298" s="581"/>
      <c r="AD298" s="581"/>
      <c r="AE298" s="581"/>
      <c r="AF298" s="581"/>
      <c r="AG298" s="581"/>
      <c r="AH298" s="581"/>
      <c r="AI298" s="581"/>
      <c r="AJ298" s="581"/>
      <c r="AK298" s="581"/>
      <c r="AL298" s="581"/>
      <c r="AM298" s="581"/>
      <c r="AN298" s="581"/>
      <c r="AO298" s="581"/>
      <c r="AP298" s="581"/>
      <c r="AQ298" s="581"/>
      <c r="AR298" s="581"/>
      <c r="AS298" s="744"/>
      <c r="AV298" s="1464"/>
    </row>
    <row r="299" spans="1:66" s="603" customFormat="1" ht="15.75" thickBot="1" x14ac:dyDescent="0.25">
      <c r="A299" s="644"/>
      <c r="B299" s="644"/>
      <c r="C299" s="1529"/>
      <c r="D299" s="1529"/>
      <c r="E299" s="1529"/>
      <c r="F299" s="1529"/>
      <c r="G299" s="1529"/>
      <c r="H299" s="1529"/>
      <c r="I299" s="1529"/>
      <c r="J299" s="1529"/>
      <c r="K299" s="1529"/>
      <c r="L299" s="1529"/>
      <c r="M299" s="1529"/>
      <c r="N299" s="1529"/>
      <c r="O299" s="1529"/>
      <c r="P299" s="1529"/>
      <c r="Q299" s="1529"/>
      <c r="R299" s="1529"/>
      <c r="S299" s="1529"/>
      <c r="T299" s="1529"/>
      <c r="U299" s="1529"/>
      <c r="V299" s="1529"/>
      <c r="W299" s="1529"/>
      <c r="X299" s="1529"/>
      <c r="Y299" s="1529"/>
      <c r="Z299" s="1529"/>
      <c r="AA299" s="1529"/>
      <c r="AB299" s="1529"/>
      <c r="AC299" s="1529"/>
      <c r="AD299" s="1529"/>
      <c r="AE299" s="1529"/>
      <c r="AF299" s="1529"/>
      <c r="AG299" s="1529"/>
      <c r="AH299" s="1529"/>
      <c r="AI299" s="1529"/>
      <c r="AJ299" s="1529"/>
      <c r="AK299" s="1529"/>
      <c r="AL299" s="1529"/>
      <c r="AM299" s="1529"/>
      <c r="AN299" s="1529"/>
      <c r="AO299" s="1529"/>
      <c r="AP299" s="1529"/>
      <c r="AQ299" s="1529"/>
      <c r="AR299" s="1529"/>
      <c r="AS299" s="1529"/>
      <c r="AV299" s="1464"/>
    </row>
    <row r="300" spans="1:66" s="603" customFormat="1" ht="18" x14ac:dyDescent="0.2">
      <c r="C300" s="2577" t="s">
        <v>690</v>
      </c>
      <c r="D300" s="2578"/>
      <c r="E300" s="1533"/>
      <c r="F300" s="1533"/>
      <c r="G300" s="1533"/>
      <c r="H300" s="1533"/>
      <c r="I300" s="1533"/>
      <c r="J300" s="1533"/>
      <c r="K300" s="1533"/>
      <c r="L300" s="1533"/>
      <c r="M300" s="1533"/>
      <c r="N300" s="1533"/>
      <c r="O300" s="1533"/>
      <c r="P300" s="1533"/>
      <c r="Q300" s="1533"/>
      <c r="R300" s="1533"/>
      <c r="S300" s="1533"/>
      <c r="T300" s="1533"/>
      <c r="U300" s="1533"/>
      <c r="V300" s="1533"/>
      <c r="W300" s="1533"/>
      <c r="X300" s="1539"/>
      <c r="Y300" s="2577" t="s">
        <v>577</v>
      </c>
      <c r="Z300" s="2578"/>
      <c r="AA300" s="1533"/>
      <c r="AB300" s="1533"/>
      <c r="AC300" s="1533"/>
      <c r="AD300" s="1533"/>
      <c r="AE300" s="1533"/>
      <c r="AF300" s="1533"/>
      <c r="AG300" s="1533"/>
      <c r="AH300" s="1533"/>
      <c r="AI300" s="1533"/>
      <c r="AJ300" s="1533"/>
      <c r="AK300" s="1533"/>
      <c r="AL300" s="1533"/>
      <c r="AM300" s="1533"/>
      <c r="AN300" s="1533"/>
      <c r="AO300" s="1533"/>
      <c r="AP300" s="1533"/>
      <c r="AQ300" s="1533"/>
      <c r="AR300" s="1533"/>
      <c r="AS300" s="1538"/>
      <c r="AV300" s="1464"/>
    </row>
    <row r="301" spans="1:66" s="294" customFormat="1" ht="39" thickBot="1" x14ac:dyDescent="0.25">
      <c r="A301" s="2575" t="s">
        <v>810</v>
      </c>
      <c r="B301" s="2576"/>
      <c r="C301" s="1535" t="str">
        <f>C260</f>
        <v>Demand Total</v>
      </c>
      <c r="D301" s="1536" t="str">
        <f>D260</f>
        <v>Residential</v>
      </c>
      <c r="E301" s="1536" t="str">
        <f t="shared" ref="E301:AS301" si="59">E260</f>
        <v>GS &lt;50</v>
      </c>
      <c r="F301" s="1536" t="str">
        <f t="shared" si="59"/>
        <v>GS&gt;50-Regular</v>
      </c>
      <c r="G301" s="1536" t="str">
        <f t="shared" si="59"/>
        <v>GS&gt; 50-TOU</v>
      </c>
      <c r="H301" s="1536" t="str">
        <f t="shared" si="59"/>
        <v>GS &gt;50-Intermediate</v>
      </c>
      <c r="I301" s="1536" t="str">
        <f t="shared" si="59"/>
        <v>Large Use &gt;5MW</v>
      </c>
      <c r="J301" s="1536" t="str">
        <f t="shared" si="59"/>
        <v>Street Light</v>
      </c>
      <c r="K301" s="1536" t="str">
        <f t="shared" si="59"/>
        <v>Sentinel</v>
      </c>
      <c r="L301" s="1536" t="str">
        <f t="shared" si="59"/>
        <v>Unmetered Scattered Load</v>
      </c>
      <c r="M301" s="1536" t="str">
        <f t="shared" si="59"/>
        <v>Embedded Distributor</v>
      </c>
      <c r="N301" s="1536" t="str">
        <f t="shared" si="59"/>
        <v>Back-up/Standby Power</v>
      </c>
      <c r="O301" s="1536" t="str">
        <f t="shared" si="59"/>
        <v>Rate Class 1</v>
      </c>
      <c r="P301" s="1536" t="str">
        <f t="shared" si="59"/>
        <v>Rate class 2</v>
      </c>
      <c r="Q301" s="1536" t="str">
        <f t="shared" si="59"/>
        <v>Rate class 3</v>
      </c>
      <c r="R301" s="1536" t="str">
        <f t="shared" si="59"/>
        <v>Rate class 4</v>
      </c>
      <c r="S301" s="1536" t="str">
        <f t="shared" si="59"/>
        <v>Rate class 5</v>
      </c>
      <c r="T301" s="1536" t="str">
        <f t="shared" si="59"/>
        <v>Rate class 6</v>
      </c>
      <c r="U301" s="1536" t="str">
        <f t="shared" si="59"/>
        <v>Rate class 7</v>
      </c>
      <c r="V301" s="1536" t="str">
        <f t="shared" si="59"/>
        <v>Rate class 8</v>
      </c>
      <c r="W301" s="1536" t="str">
        <f t="shared" si="59"/>
        <v>Rate class 9</v>
      </c>
      <c r="X301" s="1536" t="str">
        <f t="shared" si="59"/>
        <v>Customer Total</v>
      </c>
      <c r="Y301" s="1535" t="str">
        <f t="shared" si="59"/>
        <v>Residential</v>
      </c>
      <c r="Z301" s="1536" t="str">
        <f t="shared" si="59"/>
        <v>GS &lt;50</v>
      </c>
      <c r="AA301" s="1536" t="str">
        <f t="shared" si="59"/>
        <v>GS&gt;50-Regular</v>
      </c>
      <c r="AB301" s="1536" t="str">
        <f t="shared" si="59"/>
        <v>GS&gt; 50-TOU</v>
      </c>
      <c r="AC301" s="1536" t="str">
        <f t="shared" si="59"/>
        <v>GS &gt;50-Intermediate</v>
      </c>
      <c r="AD301" s="1536" t="str">
        <f t="shared" si="59"/>
        <v>Large Use &gt;5MW</v>
      </c>
      <c r="AE301" s="1536" t="str">
        <f t="shared" si="59"/>
        <v>Street Light</v>
      </c>
      <c r="AF301" s="1536" t="str">
        <f t="shared" si="59"/>
        <v>Sentinel</v>
      </c>
      <c r="AG301" s="1536" t="str">
        <f t="shared" si="59"/>
        <v>Unmetered Scattered Load</v>
      </c>
      <c r="AH301" s="1536" t="str">
        <f t="shared" si="59"/>
        <v>Embedded Distributor</v>
      </c>
      <c r="AI301" s="1536" t="str">
        <f t="shared" si="59"/>
        <v>Back-up/Standby Power</v>
      </c>
      <c r="AJ301" s="1536" t="str">
        <f t="shared" si="59"/>
        <v>Rate Class 1</v>
      </c>
      <c r="AK301" s="1536" t="str">
        <f t="shared" si="59"/>
        <v>Rate class 2</v>
      </c>
      <c r="AL301" s="1536" t="str">
        <f t="shared" si="59"/>
        <v>Rate class 3</v>
      </c>
      <c r="AM301" s="1536" t="str">
        <f t="shared" si="59"/>
        <v>Rate class 4</v>
      </c>
      <c r="AN301" s="1536" t="str">
        <f t="shared" si="59"/>
        <v>Rate class 5</v>
      </c>
      <c r="AO301" s="1536" t="str">
        <f t="shared" si="59"/>
        <v>Rate class 6</v>
      </c>
      <c r="AP301" s="1536" t="str">
        <f t="shared" si="59"/>
        <v>Rate class 7</v>
      </c>
      <c r="AQ301" s="1536" t="str">
        <f t="shared" si="59"/>
        <v>Rate class 8</v>
      </c>
      <c r="AR301" s="1536" t="str">
        <f t="shared" si="59"/>
        <v>Rate class 9</v>
      </c>
      <c r="AS301" s="1537" t="str">
        <f t="shared" si="59"/>
        <v>Total</v>
      </c>
      <c r="AT301" s="1518"/>
      <c r="AU301" s="1518"/>
      <c r="AV301" s="1463"/>
    </row>
    <row r="302" spans="1:66" s="603" customFormat="1" ht="12.75" x14ac:dyDescent="0.2">
      <c r="A302" s="234"/>
      <c r="B302" s="197"/>
      <c r="C302" s="1511"/>
      <c r="D302" s="581"/>
      <c r="E302" s="581"/>
      <c r="F302" s="581"/>
      <c r="G302" s="581"/>
      <c r="H302" s="581"/>
      <c r="I302" s="581"/>
      <c r="J302" s="581"/>
      <c r="K302" s="581"/>
      <c r="L302" s="581"/>
      <c r="M302" s="581"/>
      <c r="N302" s="581"/>
      <c r="O302" s="581"/>
      <c r="P302" s="581"/>
      <c r="Q302" s="581"/>
      <c r="R302" s="581"/>
      <c r="S302" s="581"/>
      <c r="T302" s="581"/>
      <c r="U302" s="581"/>
      <c r="V302" s="581"/>
      <c r="W302" s="581"/>
      <c r="X302" s="583"/>
      <c r="Y302" s="581"/>
      <c r="Z302" s="581"/>
      <c r="AA302" s="581"/>
      <c r="AB302" s="581"/>
      <c r="AC302" s="581"/>
      <c r="AD302" s="581"/>
      <c r="AE302" s="581"/>
      <c r="AF302" s="581"/>
      <c r="AG302" s="581"/>
      <c r="AH302" s="581"/>
      <c r="AI302" s="581"/>
      <c r="AJ302" s="581"/>
      <c r="AK302" s="581"/>
      <c r="AL302" s="581"/>
      <c r="AM302" s="581"/>
      <c r="AN302" s="581"/>
      <c r="AO302" s="581"/>
      <c r="AP302" s="581"/>
      <c r="AQ302" s="581"/>
      <c r="AR302" s="581"/>
      <c r="AS302" s="744"/>
      <c r="AV302" s="1464"/>
    </row>
    <row r="303" spans="1:66" s="603" customFormat="1" ht="12.75" x14ac:dyDescent="0.2">
      <c r="A303" s="234"/>
      <c r="B303" s="197">
        <v>1808</v>
      </c>
      <c r="C303" s="1511">
        <f t="shared" ref="C303:L312" si="60">SUMIF($AV$180:$AV$252, $B303,C$180:C$252)</f>
        <v>587897.37</v>
      </c>
      <c r="D303" s="1511">
        <f t="shared" si="60"/>
        <v>307367.63876530685</v>
      </c>
      <c r="E303" s="1511">
        <f t="shared" si="60"/>
        <v>88090.864833349828</v>
      </c>
      <c r="F303" s="1511">
        <f t="shared" si="60"/>
        <v>185225.68068770203</v>
      </c>
      <c r="G303" s="1511">
        <f t="shared" si="60"/>
        <v>0</v>
      </c>
      <c r="H303" s="1511">
        <f t="shared" si="60"/>
        <v>0</v>
      </c>
      <c r="I303" s="1511">
        <f t="shared" si="60"/>
        <v>0</v>
      </c>
      <c r="J303" s="1511">
        <f t="shared" si="60"/>
        <v>6422.5962573678908</v>
      </c>
      <c r="K303" s="1511">
        <f t="shared" si="60"/>
        <v>315.68117978197614</v>
      </c>
      <c r="L303" s="1511">
        <f t="shared" si="60"/>
        <v>474.90827649143216</v>
      </c>
      <c r="M303" s="1511">
        <f t="shared" ref="M303:V312" si="61">SUMIF($AV$180:$AV$252, $B303,M$180:M$252)</f>
        <v>0</v>
      </c>
      <c r="N303" s="1511">
        <f t="shared" si="61"/>
        <v>0</v>
      </c>
      <c r="O303" s="1511">
        <f t="shared" si="61"/>
        <v>0</v>
      </c>
      <c r="P303" s="1511">
        <f t="shared" si="61"/>
        <v>0</v>
      </c>
      <c r="Q303" s="1511">
        <f t="shared" si="61"/>
        <v>0</v>
      </c>
      <c r="R303" s="1511">
        <f t="shared" si="61"/>
        <v>0</v>
      </c>
      <c r="S303" s="1511">
        <f t="shared" si="61"/>
        <v>0</v>
      </c>
      <c r="T303" s="1511">
        <f t="shared" si="61"/>
        <v>0</v>
      </c>
      <c r="U303" s="1511">
        <f t="shared" si="61"/>
        <v>0</v>
      </c>
      <c r="V303" s="1511">
        <f t="shared" si="61"/>
        <v>0</v>
      </c>
      <c r="W303" s="1511">
        <f t="shared" ref="W303:AF312" si="62">SUMIF($AV$180:$AV$252, $B303,W$180:W$252)</f>
        <v>0</v>
      </c>
      <c r="X303" s="1511">
        <f t="shared" si="62"/>
        <v>587897.37</v>
      </c>
      <c r="Y303" s="1511">
        <f t="shared" si="62"/>
        <v>0</v>
      </c>
      <c r="Z303" s="1511">
        <f t="shared" si="62"/>
        <v>0</v>
      </c>
      <c r="AA303" s="1511">
        <f t="shared" si="62"/>
        <v>0</v>
      </c>
      <c r="AB303" s="1511">
        <f t="shared" si="62"/>
        <v>0</v>
      </c>
      <c r="AC303" s="1511">
        <f t="shared" si="62"/>
        <v>0</v>
      </c>
      <c r="AD303" s="1511">
        <f t="shared" si="62"/>
        <v>0</v>
      </c>
      <c r="AE303" s="1511">
        <f t="shared" si="62"/>
        <v>0</v>
      </c>
      <c r="AF303" s="1511">
        <f t="shared" si="62"/>
        <v>0</v>
      </c>
      <c r="AG303" s="1511">
        <f t="shared" ref="AG303:AS312" si="63">SUMIF($AV$180:$AV$252, $B303,AG$180:AG$252)</f>
        <v>0</v>
      </c>
      <c r="AH303" s="1511">
        <f t="shared" si="63"/>
        <v>0</v>
      </c>
      <c r="AI303" s="1511">
        <f t="shared" si="63"/>
        <v>0</v>
      </c>
      <c r="AJ303" s="1511">
        <f t="shared" si="63"/>
        <v>0</v>
      </c>
      <c r="AK303" s="1511">
        <f t="shared" si="63"/>
        <v>0</v>
      </c>
      <c r="AL303" s="1511">
        <f t="shared" si="63"/>
        <v>0</v>
      </c>
      <c r="AM303" s="1511">
        <f t="shared" si="63"/>
        <v>0</v>
      </c>
      <c r="AN303" s="1511">
        <f t="shared" si="63"/>
        <v>0</v>
      </c>
      <c r="AO303" s="1511">
        <f t="shared" si="63"/>
        <v>0</v>
      </c>
      <c r="AP303" s="1511">
        <f t="shared" si="63"/>
        <v>0</v>
      </c>
      <c r="AQ303" s="1511">
        <f t="shared" si="63"/>
        <v>0</v>
      </c>
      <c r="AR303" s="1511">
        <f t="shared" si="63"/>
        <v>0</v>
      </c>
      <c r="AS303" s="1511">
        <f t="shared" si="63"/>
        <v>0</v>
      </c>
      <c r="AT303" s="1511"/>
      <c r="AU303" s="1511"/>
      <c r="AV303" s="1642"/>
      <c r="AW303" s="1511"/>
      <c r="AX303" s="1511"/>
      <c r="AY303" s="1511"/>
      <c r="AZ303" s="1511"/>
      <c r="BA303" s="1511"/>
      <c r="BB303" s="1511"/>
      <c r="BC303" s="1511"/>
      <c r="BD303" s="1511"/>
      <c r="BE303" s="1511"/>
      <c r="BF303" s="1511"/>
      <c r="BG303" s="1511"/>
      <c r="BH303" s="1511"/>
      <c r="BI303" s="1511"/>
      <c r="BJ303" s="1511"/>
      <c r="BK303" s="1511"/>
      <c r="BL303" s="1511"/>
      <c r="BM303" s="1511"/>
      <c r="BN303" s="1511"/>
    </row>
    <row r="304" spans="1:66" s="603" customFormat="1" ht="12.75" x14ac:dyDescent="0.2">
      <c r="A304" s="234"/>
      <c r="B304" s="197">
        <v>1815</v>
      </c>
      <c r="C304" s="1511">
        <f t="shared" si="60"/>
        <v>0</v>
      </c>
      <c r="D304" s="1511">
        <f t="shared" si="60"/>
        <v>0</v>
      </c>
      <c r="E304" s="1511">
        <f t="shared" si="60"/>
        <v>0</v>
      </c>
      <c r="F304" s="1511">
        <f t="shared" si="60"/>
        <v>0</v>
      </c>
      <c r="G304" s="1511">
        <f t="shared" si="60"/>
        <v>0</v>
      </c>
      <c r="H304" s="1511">
        <f t="shared" si="60"/>
        <v>0</v>
      </c>
      <c r="I304" s="1511">
        <f t="shared" si="60"/>
        <v>0</v>
      </c>
      <c r="J304" s="1511">
        <f t="shared" si="60"/>
        <v>0</v>
      </c>
      <c r="K304" s="1511">
        <f t="shared" si="60"/>
        <v>0</v>
      </c>
      <c r="L304" s="1511">
        <f t="shared" si="60"/>
        <v>0</v>
      </c>
      <c r="M304" s="1511">
        <f t="shared" si="61"/>
        <v>0</v>
      </c>
      <c r="N304" s="1511">
        <f t="shared" si="61"/>
        <v>0</v>
      </c>
      <c r="O304" s="1511">
        <f t="shared" si="61"/>
        <v>0</v>
      </c>
      <c r="P304" s="1511">
        <f t="shared" si="61"/>
        <v>0</v>
      </c>
      <c r="Q304" s="1511">
        <f t="shared" si="61"/>
        <v>0</v>
      </c>
      <c r="R304" s="1511">
        <f t="shared" si="61"/>
        <v>0</v>
      </c>
      <c r="S304" s="1511">
        <f t="shared" si="61"/>
        <v>0</v>
      </c>
      <c r="T304" s="1511">
        <f t="shared" si="61"/>
        <v>0</v>
      </c>
      <c r="U304" s="1511">
        <f t="shared" si="61"/>
        <v>0</v>
      </c>
      <c r="V304" s="1511">
        <f t="shared" si="61"/>
        <v>0</v>
      </c>
      <c r="W304" s="1511">
        <f t="shared" si="62"/>
        <v>0</v>
      </c>
      <c r="X304" s="1511">
        <f t="shared" si="62"/>
        <v>0</v>
      </c>
      <c r="Y304" s="1511">
        <f t="shared" si="62"/>
        <v>0</v>
      </c>
      <c r="Z304" s="1511">
        <f t="shared" si="62"/>
        <v>0</v>
      </c>
      <c r="AA304" s="1511">
        <f t="shared" si="62"/>
        <v>0</v>
      </c>
      <c r="AB304" s="1511">
        <f t="shared" si="62"/>
        <v>0</v>
      </c>
      <c r="AC304" s="1511">
        <f t="shared" si="62"/>
        <v>0</v>
      </c>
      <c r="AD304" s="1511">
        <f t="shared" si="62"/>
        <v>0</v>
      </c>
      <c r="AE304" s="1511">
        <f t="shared" si="62"/>
        <v>0</v>
      </c>
      <c r="AF304" s="1511">
        <f t="shared" si="62"/>
        <v>0</v>
      </c>
      <c r="AG304" s="1511">
        <f t="shared" si="63"/>
        <v>0</v>
      </c>
      <c r="AH304" s="1511">
        <f t="shared" si="63"/>
        <v>0</v>
      </c>
      <c r="AI304" s="1511">
        <f t="shared" si="63"/>
        <v>0</v>
      </c>
      <c r="AJ304" s="1511">
        <f t="shared" si="63"/>
        <v>0</v>
      </c>
      <c r="AK304" s="1511">
        <f t="shared" si="63"/>
        <v>0</v>
      </c>
      <c r="AL304" s="1511">
        <f t="shared" si="63"/>
        <v>0</v>
      </c>
      <c r="AM304" s="1511">
        <f t="shared" si="63"/>
        <v>0</v>
      </c>
      <c r="AN304" s="1511">
        <f t="shared" si="63"/>
        <v>0</v>
      </c>
      <c r="AO304" s="1511">
        <f t="shared" si="63"/>
        <v>0</v>
      </c>
      <c r="AP304" s="1511">
        <f t="shared" si="63"/>
        <v>0</v>
      </c>
      <c r="AQ304" s="1511">
        <f t="shared" si="63"/>
        <v>0</v>
      </c>
      <c r="AR304" s="1511">
        <f t="shared" si="63"/>
        <v>0</v>
      </c>
      <c r="AS304" s="1511">
        <f t="shared" si="63"/>
        <v>0</v>
      </c>
      <c r="AT304" s="1511"/>
      <c r="AU304" s="1511"/>
      <c r="AV304" s="1642"/>
      <c r="AW304" s="1511"/>
      <c r="AX304" s="1511"/>
      <c r="AY304" s="1511"/>
      <c r="AZ304" s="1511"/>
      <c r="BA304" s="1511"/>
      <c r="BB304" s="1511"/>
      <c r="BC304" s="1511"/>
      <c r="BD304" s="1511"/>
      <c r="BE304" s="1511"/>
      <c r="BF304" s="1511"/>
      <c r="BG304" s="1511"/>
      <c r="BH304" s="1511"/>
      <c r="BI304" s="1511"/>
      <c r="BJ304" s="1511"/>
      <c r="BK304" s="1511"/>
      <c r="BL304" s="1511"/>
      <c r="BM304" s="1511"/>
      <c r="BN304" s="1511"/>
    </row>
    <row r="305" spans="1:66" s="603" customFormat="1" ht="12.75" x14ac:dyDescent="0.2">
      <c r="A305" s="234"/>
      <c r="B305" s="197">
        <v>1820</v>
      </c>
      <c r="C305" s="1511">
        <f t="shared" si="60"/>
        <v>767024.38000000012</v>
      </c>
      <c r="D305" s="1511">
        <f t="shared" si="60"/>
        <v>338590.20074769558</v>
      </c>
      <c r="E305" s="1511">
        <f t="shared" si="60"/>
        <v>138948.54418469893</v>
      </c>
      <c r="F305" s="1511">
        <f t="shared" si="60"/>
        <v>282483.62140767195</v>
      </c>
      <c r="G305" s="1511">
        <f t="shared" si="60"/>
        <v>0</v>
      </c>
      <c r="H305" s="1511">
        <f t="shared" si="60"/>
        <v>0</v>
      </c>
      <c r="I305" s="1511">
        <f t="shared" si="60"/>
        <v>0</v>
      </c>
      <c r="J305" s="1511">
        <f t="shared" si="60"/>
        <v>6931.8735485334391</v>
      </c>
      <c r="K305" s="1511">
        <f t="shared" si="60"/>
        <v>0</v>
      </c>
      <c r="L305" s="1511">
        <f t="shared" si="60"/>
        <v>70.14011140016683</v>
      </c>
      <c r="M305" s="1511">
        <f t="shared" si="61"/>
        <v>0</v>
      </c>
      <c r="N305" s="1511">
        <f t="shared" si="61"/>
        <v>0</v>
      </c>
      <c r="O305" s="1511">
        <f t="shared" si="61"/>
        <v>0</v>
      </c>
      <c r="P305" s="1511">
        <f t="shared" si="61"/>
        <v>0</v>
      </c>
      <c r="Q305" s="1511">
        <f t="shared" si="61"/>
        <v>0</v>
      </c>
      <c r="R305" s="1511">
        <f t="shared" si="61"/>
        <v>0</v>
      </c>
      <c r="S305" s="1511">
        <f t="shared" si="61"/>
        <v>0</v>
      </c>
      <c r="T305" s="1511">
        <f t="shared" si="61"/>
        <v>0</v>
      </c>
      <c r="U305" s="1511">
        <f t="shared" si="61"/>
        <v>0</v>
      </c>
      <c r="V305" s="1511">
        <f t="shared" si="61"/>
        <v>0</v>
      </c>
      <c r="W305" s="1511">
        <f t="shared" si="62"/>
        <v>0</v>
      </c>
      <c r="X305" s="1511">
        <f t="shared" si="62"/>
        <v>767024.38000000012</v>
      </c>
      <c r="Y305" s="1511">
        <f t="shared" si="62"/>
        <v>0</v>
      </c>
      <c r="Z305" s="1511">
        <f t="shared" si="62"/>
        <v>0</v>
      </c>
      <c r="AA305" s="1511">
        <f t="shared" si="62"/>
        <v>0</v>
      </c>
      <c r="AB305" s="1511">
        <f t="shared" si="62"/>
        <v>0</v>
      </c>
      <c r="AC305" s="1511">
        <f t="shared" si="62"/>
        <v>0</v>
      </c>
      <c r="AD305" s="1511">
        <f t="shared" si="62"/>
        <v>0</v>
      </c>
      <c r="AE305" s="1511">
        <f t="shared" si="62"/>
        <v>0</v>
      </c>
      <c r="AF305" s="1511">
        <f t="shared" si="62"/>
        <v>0</v>
      </c>
      <c r="AG305" s="1511">
        <f t="shared" si="63"/>
        <v>0</v>
      </c>
      <c r="AH305" s="1511">
        <f t="shared" si="63"/>
        <v>0</v>
      </c>
      <c r="AI305" s="1511">
        <f t="shared" si="63"/>
        <v>0</v>
      </c>
      <c r="AJ305" s="1511">
        <f t="shared" si="63"/>
        <v>0</v>
      </c>
      <c r="AK305" s="1511">
        <f t="shared" si="63"/>
        <v>0</v>
      </c>
      <c r="AL305" s="1511">
        <f t="shared" si="63"/>
        <v>0</v>
      </c>
      <c r="AM305" s="1511">
        <f t="shared" si="63"/>
        <v>0</v>
      </c>
      <c r="AN305" s="1511">
        <f t="shared" si="63"/>
        <v>0</v>
      </c>
      <c r="AO305" s="1511">
        <f t="shared" si="63"/>
        <v>0</v>
      </c>
      <c r="AP305" s="1511">
        <f t="shared" si="63"/>
        <v>0</v>
      </c>
      <c r="AQ305" s="1511">
        <f t="shared" si="63"/>
        <v>0</v>
      </c>
      <c r="AR305" s="1511">
        <f t="shared" si="63"/>
        <v>0</v>
      </c>
      <c r="AS305" s="1511">
        <f t="shared" si="63"/>
        <v>0</v>
      </c>
      <c r="AT305" s="1511"/>
      <c r="AU305" s="1511"/>
      <c r="AV305" s="1642"/>
      <c r="AW305" s="1511"/>
      <c r="AX305" s="1511"/>
      <c r="AY305" s="1511"/>
      <c r="AZ305" s="1511"/>
      <c r="BA305" s="1511"/>
      <c r="BB305" s="1511"/>
      <c r="BC305" s="1511"/>
      <c r="BD305" s="1511"/>
      <c r="BE305" s="1511"/>
      <c r="BF305" s="1511"/>
      <c r="BG305" s="1511"/>
      <c r="BH305" s="1511"/>
      <c r="BI305" s="1511"/>
      <c r="BJ305" s="1511"/>
      <c r="BK305" s="1511"/>
      <c r="BL305" s="1511"/>
      <c r="BM305" s="1511"/>
      <c r="BN305" s="1511"/>
    </row>
    <row r="306" spans="1:66" s="603" customFormat="1" ht="12.75" x14ac:dyDescent="0.2">
      <c r="A306" s="644"/>
      <c r="B306" s="197">
        <v>1830</v>
      </c>
      <c r="C306" s="1511">
        <f t="shared" si="60"/>
        <v>146997.37000000002</v>
      </c>
      <c r="D306" s="1511">
        <f t="shared" si="60"/>
        <v>87006.083572914897</v>
      </c>
      <c r="E306" s="1511">
        <f t="shared" si="60"/>
        <v>21737.004159714819</v>
      </c>
      <c r="F306" s="1511">
        <f t="shared" si="60"/>
        <v>35440.58211507681</v>
      </c>
      <c r="G306" s="1511">
        <f t="shared" si="60"/>
        <v>0</v>
      </c>
      <c r="H306" s="1511">
        <f t="shared" si="60"/>
        <v>0</v>
      </c>
      <c r="I306" s="1511">
        <f t="shared" si="60"/>
        <v>0</v>
      </c>
      <c r="J306" s="1511">
        <f t="shared" si="60"/>
        <v>2133.5043991345319</v>
      </c>
      <c r="K306" s="1511">
        <f t="shared" si="60"/>
        <v>372.43264687824154</v>
      </c>
      <c r="L306" s="1511">
        <f t="shared" si="60"/>
        <v>307.76310628070462</v>
      </c>
      <c r="M306" s="1511">
        <f t="shared" si="61"/>
        <v>0</v>
      </c>
      <c r="N306" s="1511">
        <f t="shared" si="61"/>
        <v>0</v>
      </c>
      <c r="O306" s="1511">
        <f t="shared" si="61"/>
        <v>0</v>
      </c>
      <c r="P306" s="1511">
        <f t="shared" si="61"/>
        <v>0</v>
      </c>
      <c r="Q306" s="1511">
        <f t="shared" si="61"/>
        <v>0</v>
      </c>
      <c r="R306" s="1511">
        <f t="shared" si="61"/>
        <v>0</v>
      </c>
      <c r="S306" s="1511">
        <f t="shared" si="61"/>
        <v>0</v>
      </c>
      <c r="T306" s="1511">
        <f t="shared" si="61"/>
        <v>0</v>
      </c>
      <c r="U306" s="1511">
        <f t="shared" si="61"/>
        <v>0</v>
      </c>
      <c r="V306" s="1511">
        <f t="shared" si="61"/>
        <v>0</v>
      </c>
      <c r="W306" s="1511">
        <f t="shared" si="62"/>
        <v>0</v>
      </c>
      <c r="X306" s="1511">
        <f t="shared" si="62"/>
        <v>146997.37000000002</v>
      </c>
      <c r="Y306" s="1511">
        <f t="shared" si="62"/>
        <v>0</v>
      </c>
      <c r="Z306" s="1511">
        <f t="shared" si="62"/>
        <v>0</v>
      </c>
      <c r="AA306" s="1511">
        <f t="shared" si="62"/>
        <v>0</v>
      </c>
      <c r="AB306" s="1511">
        <f t="shared" si="62"/>
        <v>0</v>
      </c>
      <c r="AC306" s="1511">
        <f t="shared" si="62"/>
        <v>0</v>
      </c>
      <c r="AD306" s="1511">
        <f t="shared" si="62"/>
        <v>0</v>
      </c>
      <c r="AE306" s="1511">
        <f t="shared" si="62"/>
        <v>0</v>
      </c>
      <c r="AF306" s="1511">
        <f t="shared" si="62"/>
        <v>0</v>
      </c>
      <c r="AG306" s="1511">
        <f t="shared" si="63"/>
        <v>0</v>
      </c>
      <c r="AH306" s="1511">
        <f t="shared" si="63"/>
        <v>0</v>
      </c>
      <c r="AI306" s="1511">
        <f t="shared" si="63"/>
        <v>0</v>
      </c>
      <c r="AJ306" s="1511">
        <f t="shared" si="63"/>
        <v>0</v>
      </c>
      <c r="AK306" s="1511">
        <f t="shared" si="63"/>
        <v>0</v>
      </c>
      <c r="AL306" s="1511">
        <f t="shared" si="63"/>
        <v>0</v>
      </c>
      <c r="AM306" s="1511">
        <f t="shared" si="63"/>
        <v>0</v>
      </c>
      <c r="AN306" s="1511">
        <f t="shared" si="63"/>
        <v>0</v>
      </c>
      <c r="AO306" s="1511">
        <f t="shared" si="63"/>
        <v>0</v>
      </c>
      <c r="AP306" s="1511">
        <f t="shared" si="63"/>
        <v>0</v>
      </c>
      <c r="AQ306" s="1511">
        <f t="shared" si="63"/>
        <v>0</v>
      </c>
      <c r="AR306" s="1511">
        <f t="shared" si="63"/>
        <v>0</v>
      </c>
      <c r="AS306" s="1511">
        <f t="shared" si="63"/>
        <v>0</v>
      </c>
      <c r="AT306" s="1511"/>
      <c r="AU306" s="1511"/>
      <c r="AV306" s="1642"/>
      <c r="AW306" s="1511"/>
      <c r="AX306" s="1511"/>
      <c r="AY306" s="1511"/>
      <c r="AZ306" s="1511"/>
      <c r="BA306" s="1511"/>
      <c r="BB306" s="1511"/>
      <c r="BC306" s="1511"/>
      <c r="BD306" s="1511"/>
      <c r="BE306" s="1511"/>
      <c r="BF306" s="1511"/>
      <c r="BG306" s="1511"/>
      <c r="BH306" s="1511"/>
      <c r="BI306" s="1511"/>
      <c r="BJ306" s="1511"/>
      <c r="BK306" s="1511"/>
      <c r="BL306" s="1511"/>
      <c r="BM306" s="1511"/>
      <c r="BN306" s="1511"/>
    </row>
    <row r="307" spans="1:66" s="603" customFormat="1" ht="12.75" x14ac:dyDescent="0.2">
      <c r="A307" s="644"/>
      <c r="B307" s="197">
        <v>1835</v>
      </c>
      <c r="C307" s="1511">
        <f t="shared" si="60"/>
        <v>284862.49000000005</v>
      </c>
      <c r="D307" s="1511">
        <f t="shared" si="60"/>
        <v>168354.64270388981</v>
      </c>
      <c r="E307" s="1511">
        <f t="shared" si="60"/>
        <v>42231.142554286445</v>
      </c>
      <c r="F307" s="1511">
        <f t="shared" si="60"/>
        <v>68156.711677171741</v>
      </c>
      <c r="G307" s="1511">
        <f t="shared" si="60"/>
        <v>0</v>
      </c>
      <c r="H307" s="1511">
        <f t="shared" si="60"/>
        <v>0</v>
      </c>
      <c r="I307" s="1511">
        <f t="shared" si="60"/>
        <v>0</v>
      </c>
      <c r="J307" s="1511">
        <f t="shared" si="60"/>
        <v>4811.9170900655035</v>
      </c>
      <c r="K307" s="1511">
        <f t="shared" si="60"/>
        <v>716.10006989556314</v>
      </c>
      <c r="L307" s="1511">
        <f t="shared" si="60"/>
        <v>591.97590469095428</v>
      </c>
      <c r="M307" s="1511">
        <f t="shared" si="61"/>
        <v>0</v>
      </c>
      <c r="N307" s="1511">
        <f t="shared" si="61"/>
        <v>0</v>
      </c>
      <c r="O307" s="1511">
        <f t="shared" si="61"/>
        <v>0</v>
      </c>
      <c r="P307" s="1511">
        <f t="shared" si="61"/>
        <v>0</v>
      </c>
      <c r="Q307" s="1511">
        <f t="shared" si="61"/>
        <v>0</v>
      </c>
      <c r="R307" s="1511">
        <f t="shared" si="61"/>
        <v>0</v>
      </c>
      <c r="S307" s="1511">
        <f t="shared" si="61"/>
        <v>0</v>
      </c>
      <c r="T307" s="1511">
        <f t="shared" si="61"/>
        <v>0</v>
      </c>
      <c r="U307" s="1511">
        <f t="shared" si="61"/>
        <v>0</v>
      </c>
      <c r="V307" s="1511">
        <f t="shared" si="61"/>
        <v>0</v>
      </c>
      <c r="W307" s="1511">
        <f t="shared" si="62"/>
        <v>0</v>
      </c>
      <c r="X307" s="1511">
        <f t="shared" si="62"/>
        <v>284862.49000000005</v>
      </c>
      <c r="Y307" s="1511">
        <f t="shared" si="62"/>
        <v>0</v>
      </c>
      <c r="Z307" s="1511">
        <f t="shared" si="62"/>
        <v>0</v>
      </c>
      <c r="AA307" s="1511">
        <f t="shared" si="62"/>
        <v>0</v>
      </c>
      <c r="AB307" s="1511">
        <f t="shared" si="62"/>
        <v>0</v>
      </c>
      <c r="AC307" s="1511">
        <f t="shared" si="62"/>
        <v>0</v>
      </c>
      <c r="AD307" s="1511">
        <f t="shared" si="62"/>
        <v>0</v>
      </c>
      <c r="AE307" s="1511">
        <f t="shared" si="62"/>
        <v>0</v>
      </c>
      <c r="AF307" s="1511">
        <f t="shared" si="62"/>
        <v>0</v>
      </c>
      <c r="AG307" s="1511">
        <f t="shared" si="63"/>
        <v>0</v>
      </c>
      <c r="AH307" s="1511">
        <f t="shared" si="63"/>
        <v>0</v>
      </c>
      <c r="AI307" s="1511">
        <f t="shared" si="63"/>
        <v>0</v>
      </c>
      <c r="AJ307" s="1511">
        <f t="shared" si="63"/>
        <v>0</v>
      </c>
      <c r="AK307" s="1511">
        <f t="shared" si="63"/>
        <v>0</v>
      </c>
      <c r="AL307" s="1511">
        <f t="shared" si="63"/>
        <v>0</v>
      </c>
      <c r="AM307" s="1511">
        <f t="shared" si="63"/>
        <v>0</v>
      </c>
      <c r="AN307" s="1511">
        <f t="shared" si="63"/>
        <v>0</v>
      </c>
      <c r="AO307" s="1511">
        <f t="shared" si="63"/>
        <v>0</v>
      </c>
      <c r="AP307" s="1511">
        <f t="shared" si="63"/>
        <v>0</v>
      </c>
      <c r="AQ307" s="1511">
        <f t="shared" si="63"/>
        <v>0</v>
      </c>
      <c r="AR307" s="1511">
        <f t="shared" si="63"/>
        <v>0</v>
      </c>
      <c r="AS307" s="1511">
        <f t="shared" si="63"/>
        <v>0</v>
      </c>
      <c r="AT307" s="1511"/>
      <c r="AU307" s="1511"/>
      <c r="AV307" s="1642"/>
      <c r="AW307" s="1511"/>
      <c r="AX307" s="1511"/>
      <c r="AY307" s="1511"/>
      <c r="AZ307" s="1511"/>
      <c r="BA307" s="1511"/>
      <c r="BB307" s="1511"/>
      <c r="BC307" s="1511"/>
      <c r="BD307" s="1511"/>
      <c r="BE307" s="1511"/>
      <c r="BF307" s="1511"/>
      <c r="BG307" s="1511"/>
      <c r="BH307" s="1511"/>
      <c r="BI307" s="1511"/>
      <c r="BJ307" s="1511"/>
      <c r="BK307" s="1511"/>
      <c r="BL307" s="1511"/>
      <c r="BM307" s="1511"/>
      <c r="BN307" s="1511"/>
    </row>
    <row r="308" spans="1:66" s="603" customFormat="1" ht="12.75" x14ac:dyDescent="0.2">
      <c r="A308" s="644"/>
      <c r="B308" s="197">
        <v>1840</v>
      </c>
      <c r="C308" s="1511">
        <f t="shared" si="60"/>
        <v>111486.53</v>
      </c>
      <c r="D308" s="1511">
        <f t="shared" si="60"/>
        <v>65592.72827230957</v>
      </c>
      <c r="E308" s="1511">
        <f t="shared" si="60"/>
        <v>16654.263969002466</v>
      </c>
      <c r="F308" s="1511">
        <f t="shared" si="60"/>
        <v>26060.764307975696</v>
      </c>
      <c r="G308" s="1511">
        <f t="shared" si="60"/>
        <v>0</v>
      </c>
      <c r="H308" s="1511">
        <f t="shared" si="60"/>
        <v>0</v>
      </c>
      <c r="I308" s="1511">
        <f t="shared" si="60"/>
        <v>0</v>
      </c>
      <c r="J308" s="1511">
        <f t="shared" si="60"/>
        <v>2678.6416422069765</v>
      </c>
      <c r="K308" s="1511">
        <f t="shared" si="60"/>
        <v>273.65223655443549</v>
      </c>
      <c r="L308" s="1511">
        <f t="shared" si="60"/>
        <v>226.47957195085573</v>
      </c>
      <c r="M308" s="1511">
        <f t="shared" si="61"/>
        <v>0</v>
      </c>
      <c r="N308" s="1511">
        <f t="shared" si="61"/>
        <v>0</v>
      </c>
      <c r="O308" s="1511">
        <f t="shared" si="61"/>
        <v>0</v>
      </c>
      <c r="P308" s="1511">
        <f t="shared" si="61"/>
        <v>0</v>
      </c>
      <c r="Q308" s="1511">
        <f t="shared" si="61"/>
        <v>0</v>
      </c>
      <c r="R308" s="1511">
        <f t="shared" si="61"/>
        <v>0</v>
      </c>
      <c r="S308" s="1511">
        <f t="shared" si="61"/>
        <v>0</v>
      </c>
      <c r="T308" s="1511">
        <f t="shared" si="61"/>
        <v>0</v>
      </c>
      <c r="U308" s="1511">
        <f t="shared" si="61"/>
        <v>0</v>
      </c>
      <c r="V308" s="1511">
        <f t="shared" si="61"/>
        <v>0</v>
      </c>
      <c r="W308" s="1511">
        <f t="shared" si="62"/>
        <v>0</v>
      </c>
      <c r="X308" s="1511">
        <f t="shared" si="62"/>
        <v>111486.53</v>
      </c>
      <c r="Y308" s="1511">
        <f t="shared" si="62"/>
        <v>0</v>
      </c>
      <c r="Z308" s="1511">
        <f t="shared" si="62"/>
        <v>0</v>
      </c>
      <c r="AA308" s="1511">
        <f t="shared" si="62"/>
        <v>0</v>
      </c>
      <c r="AB308" s="1511">
        <f t="shared" si="62"/>
        <v>0</v>
      </c>
      <c r="AC308" s="1511">
        <f t="shared" si="62"/>
        <v>0</v>
      </c>
      <c r="AD308" s="1511">
        <f t="shared" si="62"/>
        <v>0</v>
      </c>
      <c r="AE308" s="1511">
        <f t="shared" si="62"/>
        <v>0</v>
      </c>
      <c r="AF308" s="1511">
        <f t="shared" si="62"/>
        <v>0</v>
      </c>
      <c r="AG308" s="1511">
        <f t="shared" si="63"/>
        <v>0</v>
      </c>
      <c r="AH308" s="1511">
        <f t="shared" si="63"/>
        <v>0</v>
      </c>
      <c r="AI308" s="1511">
        <f t="shared" si="63"/>
        <v>0</v>
      </c>
      <c r="AJ308" s="1511">
        <f t="shared" si="63"/>
        <v>0</v>
      </c>
      <c r="AK308" s="1511">
        <f t="shared" si="63"/>
        <v>0</v>
      </c>
      <c r="AL308" s="1511">
        <f t="shared" si="63"/>
        <v>0</v>
      </c>
      <c r="AM308" s="1511">
        <f t="shared" si="63"/>
        <v>0</v>
      </c>
      <c r="AN308" s="1511">
        <f t="shared" si="63"/>
        <v>0</v>
      </c>
      <c r="AO308" s="1511">
        <f t="shared" si="63"/>
        <v>0</v>
      </c>
      <c r="AP308" s="1511">
        <f t="shared" si="63"/>
        <v>0</v>
      </c>
      <c r="AQ308" s="1511">
        <f t="shared" si="63"/>
        <v>0</v>
      </c>
      <c r="AR308" s="1511">
        <f t="shared" si="63"/>
        <v>0</v>
      </c>
      <c r="AS308" s="1511">
        <f t="shared" si="63"/>
        <v>0</v>
      </c>
      <c r="AT308" s="1511"/>
      <c r="AU308" s="1511"/>
      <c r="AV308" s="1642"/>
      <c r="AW308" s="1511"/>
      <c r="AX308" s="1511"/>
      <c r="AY308" s="1511"/>
      <c r="AZ308" s="1511"/>
      <c r="BA308" s="1511"/>
      <c r="BB308" s="1511"/>
      <c r="BC308" s="1511"/>
      <c r="BD308" s="1511"/>
      <c r="BE308" s="1511"/>
      <c r="BF308" s="1511"/>
      <c r="BG308" s="1511"/>
      <c r="BH308" s="1511"/>
      <c r="BI308" s="1511"/>
      <c r="BJ308" s="1511"/>
      <c r="BK308" s="1511"/>
      <c r="BL308" s="1511"/>
      <c r="BM308" s="1511"/>
      <c r="BN308" s="1511"/>
    </row>
    <row r="309" spans="1:66" s="603" customFormat="1" ht="12.75" x14ac:dyDescent="0.2">
      <c r="A309" s="644"/>
      <c r="B309" s="197">
        <v>1845</v>
      </c>
      <c r="C309" s="1511">
        <f t="shared" si="60"/>
        <v>48767.05</v>
      </c>
      <c r="D309" s="1511">
        <f t="shared" si="60"/>
        <v>28476.01257813361</v>
      </c>
      <c r="E309" s="1511">
        <f t="shared" si="60"/>
        <v>7377.0608251408166</v>
      </c>
      <c r="F309" s="1511">
        <f t="shared" si="60"/>
        <v>10952.226767979937</v>
      </c>
      <c r="G309" s="1511">
        <f t="shared" si="60"/>
        <v>0</v>
      </c>
      <c r="H309" s="1511">
        <f t="shared" si="60"/>
        <v>0</v>
      </c>
      <c r="I309" s="1511">
        <f t="shared" si="60"/>
        <v>0</v>
      </c>
      <c r="J309" s="1511">
        <f t="shared" si="60"/>
        <v>1751.5889919304059</v>
      </c>
      <c r="K309" s="1511">
        <f t="shared" si="60"/>
        <v>114.88525010119142</v>
      </c>
      <c r="L309" s="1511">
        <f t="shared" si="60"/>
        <v>95.275586714046497</v>
      </c>
      <c r="M309" s="1511">
        <f t="shared" si="61"/>
        <v>0</v>
      </c>
      <c r="N309" s="1511">
        <f t="shared" si="61"/>
        <v>0</v>
      </c>
      <c r="O309" s="1511">
        <f t="shared" si="61"/>
        <v>0</v>
      </c>
      <c r="P309" s="1511">
        <f t="shared" si="61"/>
        <v>0</v>
      </c>
      <c r="Q309" s="1511">
        <f t="shared" si="61"/>
        <v>0</v>
      </c>
      <c r="R309" s="1511">
        <f t="shared" si="61"/>
        <v>0</v>
      </c>
      <c r="S309" s="1511">
        <f t="shared" si="61"/>
        <v>0</v>
      </c>
      <c r="T309" s="1511">
        <f t="shared" si="61"/>
        <v>0</v>
      </c>
      <c r="U309" s="1511">
        <f t="shared" si="61"/>
        <v>0</v>
      </c>
      <c r="V309" s="1511">
        <f t="shared" si="61"/>
        <v>0</v>
      </c>
      <c r="W309" s="1511">
        <f t="shared" si="62"/>
        <v>0</v>
      </c>
      <c r="X309" s="1511">
        <f t="shared" si="62"/>
        <v>48767.05</v>
      </c>
      <c r="Y309" s="1511">
        <f t="shared" si="62"/>
        <v>0</v>
      </c>
      <c r="Z309" s="1511">
        <f t="shared" si="62"/>
        <v>0</v>
      </c>
      <c r="AA309" s="1511">
        <f t="shared" si="62"/>
        <v>0</v>
      </c>
      <c r="AB309" s="1511">
        <f t="shared" si="62"/>
        <v>0</v>
      </c>
      <c r="AC309" s="1511">
        <f t="shared" si="62"/>
        <v>0</v>
      </c>
      <c r="AD309" s="1511">
        <f t="shared" si="62"/>
        <v>0</v>
      </c>
      <c r="AE309" s="1511">
        <f t="shared" si="62"/>
        <v>0</v>
      </c>
      <c r="AF309" s="1511">
        <f t="shared" si="62"/>
        <v>0</v>
      </c>
      <c r="AG309" s="1511">
        <f t="shared" si="63"/>
        <v>0</v>
      </c>
      <c r="AH309" s="1511">
        <f t="shared" si="63"/>
        <v>0</v>
      </c>
      <c r="AI309" s="1511">
        <f t="shared" si="63"/>
        <v>0</v>
      </c>
      <c r="AJ309" s="1511">
        <f t="shared" si="63"/>
        <v>0</v>
      </c>
      <c r="AK309" s="1511">
        <f t="shared" si="63"/>
        <v>0</v>
      </c>
      <c r="AL309" s="1511">
        <f t="shared" si="63"/>
        <v>0</v>
      </c>
      <c r="AM309" s="1511">
        <f t="shared" si="63"/>
        <v>0</v>
      </c>
      <c r="AN309" s="1511">
        <f t="shared" si="63"/>
        <v>0</v>
      </c>
      <c r="AO309" s="1511">
        <f t="shared" si="63"/>
        <v>0</v>
      </c>
      <c r="AP309" s="1511">
        <f t="shared" si="63"/>
        <v>0</v>
      </c>
      <c r="AQ309" s="1511">
        <f t="shared" si="63"/>
        <v>0</v>
      </c>
      <c r="AR309" s="1511">
        <f t="shared" si="63"/>
        <v>0</v>
      </c>
      <c r="AS309" s="1511">
        <f t="shared" si="63"/>
        <v>0</v>
      </c>
      <c r="AT309" s="1511"/>
      <c r="AU309" s="1511"/>
      <c r="AV309" s="1642"/>
      <c r="AW309" s="1511"/>
      <c r="AX309" s="1511"/>
      <c r="AY309" s="1511"/>
      <c r="AZ309" s="1511"/>
      <c r="BA309" s="1511"/>
      <c r="BB309" s="1511"/>
      <c r="BC309" s="1511"/>
      <c r="BD309" s="1511"/>
      <c r="BE309" s="1511"/>
      <c r="BF309" s="1511"/>
      <c r="BG309" s="1511"/>
      <c r="BH309" s="1511"/>
      <c r="BI309" s="1511"/>
      <c r="BJ309" s="1511"/>
      <c r="BK309" s="1511"/>
      <c r="BL309" s="1511"/>
      <c r="BM309" s="1511"/>
      <c r="BN309" s="1511"/>
    </row>
    <row r="310" spans="1:66" s="603" customFormat="1" ht="12.75" x14ac:dyDescent="0.2">
      <c r="A310" s="644"/>
      <c r="B310" s="197">
        <v>1850</v>
      </c>
      <c r="C310" s="1511">
        <f t="shared" si="60"/>
        <v>413824.2</v>
      </c>
      <c r="D310" s="1511">
        <f t="shared" si="60"/>
        <v>248254.21627224068</v>
      </c>
      <c r="E310" s="1511">
        <f t="shared" si="60"/>
        <v>67880.975151774648</v>
      </c>
      <c r="F310" s="1511">
        <f t="shared" si="60"/>
        <v>90943.506834325875</v>
      </c>
      <c r="G310" s="1511">
        <f t="shared" si="60"/>
        <v>0</v>
      </c>
      <c r="H310" s="1511">
        <f t="shared" si="60"/>
        <v>0</v>
      </c>
      <c r="I310" s="1511">
        <f t="shared" si="60"/>
        <v>0</v>
      </c>
      <c r="J310" s="1511">
        <f t="shared" si="60"/>
        <v>5082.4472512474422</v>
      </c>
      <c r="K310" s="1511">
        <f t="shared" si="60"/>
        <v>906.4452567461301</v>
      </c>
      <c r="L310" s="1511">
        <f t="shared" si="60"/>
        <v>756.60923366518909</v>
      </c>
      <c r="M310" s="1511">
        <f t="shared" si="61"/>
        <v>0</v>
      </c>
      <c r="N310" s="1511">
        <f t="shared" si="61"/>
        <v>0</v>
      </c>
      <c r="O310" s="1511">
        <f t="shared" si="61"/>
        <v>0</v>
      </c>
      <c r="P310" s="1511">
        <f t="shared" si="61"/>
        <v>0</v>
      </c>
      <c r="Q310" s="1511">
        <f t="shared" si="61"/>
        <v>0</v>
      </c>
      <c r="R310" s="1511">
        <f t="shared" si="61"/>
        <v>0</v>
      </c>
      <c r="S310" s="1511">
        <f t="shared" si="61"/>
        <v>0</v>
      </c>
      <c r="T310" s="1511">
        <f t="shared" si="61"/>
        <v>0</v>
      </c>
      <c r="U310" s="1511">
        <f t="shared" si="61"/>
        <v>0</v>
      </c>
      <c r="V310" s="1511">
        <f t="shared" si="61"/>
        <v>0</v>
      </c>
      <c r="W310" s="1511">
        <f t="shared" si="62"/>
        <v>0</v>
      </c>
      <c r="X310" s="1511">
        <f t="shared" si="62"/>
        <v>413824.2</v>
      </c>
      <c r="Y310" s="1511">
        <f t="shared" si="62"/>
        <v>0</v>
      </c>
      <c r="Z310" s="1511">
        <f t="shared" si="62"/>
        <v>0</v>
      </c>
      <c r="AA310" s="1511">
        <f t="shared" si="62"/>
        <v>0</v>
      </c>
      <c r="AB310" s="1511">
        <f t="shared" si="62"/>
        <v>0</v>
      </c>
      <c r="AC310" s="1511">
        <f t="shared" si="62"/>
        <v>0</v>
      </c>
      <c r="AD310" s="1511">
        <f t="shared" si="62"/>
        <v>0</v>
      </c>
      <c r="AE310" s="1511">
        <f t="shared" si="62"/>
        <v>0</v>
      </c>
      <c r="AF310" s="1511">
        <f t="shared" si="62"/>
        <v>0</v>
      </c>
      <c r="AG310" s="1511">
        <f t="shared" si="63"/>
        <v>0</v>
      </c>
      <c r="AH310" s="1511">
        <f t="shared" si="63"/>
        <v>0</v>
      </c>
      <c r="AI310" s="1511">
        <f t="shared" si="63"/>
        <v>0</v>
      </c>
      <c r="AJ310" s="1511">
        <f t="shared" si="63"/>
        <v>0</v>
      </c>
      <c r="AK310" s="1511">
        <f t="shared" si="63"/>
        <v>0</v>
      </c>
      <c r="AL310" s="1511">
        <f t="shared" si="63"/>
        <v>0</v>
      </c>
      <c r="AM310" s="1511">
        <f t="shared" si="63"/>
        <v>0</v>
      </c>
      <c r="AN310" s="1511">
        <f t="shared" si="63"/>
        <v>0</v>
      </c>
      <c r="AO310" s="1511">
        <f t="shared" si="63"/>
        <v>0</v>
      </c>
      <c r="AP310" s="1511">
        <f t="shared" si="63"/>
        <v>0</v>
      </c>
      <c r="AQ310" s="1511">
        <f t="shared" si="63"/>
        <v>0</v>
      </c>
      <c r="AR310" s="1511">
        <f t="shared" si="63"/>
        <v>0</v>
      </c>
      <c r="AS310" s="1511">
        <f t="shared" si="63"/>
        <v>0</v>
      </c>
      <c r="AT310" s="1511"/>
      <c r="AU310" s="1511"/>
      <c r="AV310" s="1642"/>
      <c r="AW310" s="1511"/>
      <c r="AX310" s="1511"/>
      <c r="AY310" s="1511"/>
      <c r="AZ310" s="1511"/>
      <c r="BA310" s="1511"/>
      <c r="BB310" s="1511"/>
      <c r="BC310" s="1511"/>
      <c r="BD310" s="1511"/>
      <c r="BE310" s="1511"/>
      <c r="BF310" s="1511"/>
      <c r="BG310" s="1511"/>
      <c r="BH310" s="1511"/>
      <c r="BI310" s="1511"/>
      <c r="BJ310" s="1511"/>
      <c r="BK310" s="1511"/>
      <c r="BL310" s="1511"/>
      <c r="BM310" s="1511"/>
      <c r="BN310" s="1511"/>
    </row>
    <row r="311" spans="1:66" s="603" customFormat="1" ht="12.75" x14ac:dyDescent="0.2">
      <c r="A311" s="644"/>
      <c r="B311" s="197">
        <v>1855</v>
      </c>
      <c r="C311" s="1511">
        <f t="shared" si="60"/>
        <v>434283.05</v>
      </c>
      <c r="D311" s="1511">
        <f t="shared" si="60"/>
        <v>434283.05</v>
      </c>
      <c r="E311" s="1511">
        <f t="shared" si="60"/>
        <v>0</v>
      </c>
      <c r="F311" s="1511">
        <f t="shared" si="60"/>
        <v>0</v>
      </c>
      <c r="G311" s="1511">
        <f t="shared" si="60"/>
        <v>0</v>
      </c>
      <c r="H311" s="1511">
        <f t="shared" si="60"/>
        <v>0</v>
      </c>
      <c r="I311" s="1511">
        <f t="shared" si="60"/>
        <v>0</v>
      </c>
      <c r="J311" s="1511">
        <f t="shared" si="60"/>
        <v>0</v>
      </c>
      <c r="K311" s="1511">
        <f t="shared" si="60"/>
        <v>0</v>
      </c>
      <c r="L311" s="1511">
        <f t="shared" si="60"/>
        <v>0</v>
      </c>
      <c r="M311" s="1511">
        <f t="shared" si="61"/>
        <v>0</v>
      </c>
      <c r="N311" s="1511">
        <f t="shared" si="61"/>
        <v>0</v>
      </c>
      <c r="O311" s="1511">
        <f t="shared" si="61"/>
        <v>0</v>
      </c>
      <c r="P311" s="1511">
        <f t="shared" si="61"/>
        <v>0</v>
      </c>
      <c r="Q311" s="1511">
        <f t="shared" si="61"/>
        <v>0</v>
      </c>
      <c r="R311" s="1511">
        <f t="shared" si="61"/>
        <v>0</v>
      </c>
      <c r="S311" s="1511">
        <f t="shared" si="61"/>
        <v>0</v>
      </c>
      <c r="T311" s="1511">
        <f t="shared" si="61"/>
        <v>0</v>
      </c>
      <c r="U311" s="1511">
        <f t="shared" si="61"/>
        <v>0</v>
      </c>
      <c r="V311" s="1511">
        <f t="shared" si="61"/>
        <v>0</v>
      </c>
      <c r="W311" s="1511">
        <f t="shared" si="62"/>
        <v>0</v>
      </c>
      <c r="X311" s="1511">
        <f t="shared" si="62"/>
        <v>434283.05</v>
      </c>
      <c r="Y311" s="1511">
        <f t="shared" si="62"/>
        <v>0</v>
      </c>
      <c r="Z311" s="1511">
        <f t="shared" si="62"/>
        <v>0</v>
      </c>
      <c r="AA311" s="1511">
        <f t="shared" si="62"/>
        <v>0</v>
      </c>
      <c r="AB311" s="1511">
        <f t="shared" si="62"/>
        <v>0</v>
      </c>
      <c r="AC311" s="1511">
        <f t="shared" si="62"/>
        <v>0</v>
      </c>
      <c r="AD311" s="1511">
        <f t="shared" si="62"/>
        <v>0</v>
      </c>
      <c r="AE311" s="1511">
        <f t="shared" si="62"/>
        <v>0</v>
      </c>
      <c r="AF311" s="1511">
        <f t="shared" si="62"/>
        <v>0</v>
      </c>
      <c r="AG311" s="1511">
        <f t="shared" si="63"/>
        <v>0</v>
      </c>
      <c r="AH311" s="1511">
        <f t="shared" si="63"/>
        <v>0</v>
      </c>
      <c r="AI311" s="1511">
        <f t="shared" si="63"/>
        <v>0</v>
      </c>
      <c r="AJ311" s="1511">
        <f t="shared" si="63"/>
        <v>0</v>
      </c>
      <c r="AK311" s="1511">
        <f t="shared" si="63"/>
        <v>0</v>
      </c>
      <c r="AL311" s="1511">
        <f t="shared" si="63"/>
        <v>0</v>
      </c>
      <c r="AM311" s="1511">
        <f t="shared" si="63"/>
        <v>0</v>
      </c>
      <c r="AN311" s="1511">
        <f t="shared" si="63"/>
        <v>0</v>
      </c>
      <c r="AO311" s="1511">
        <f t="shared" si="63"/>
        <v>0</v>
      </c>
      <c r="AP311" s="1511">
        <f t="shared" si="63"/>
        <v>0</v>
      </c>
      <c r="AQ311" s="1511">
        <f t="shared" si="63"/>
        <v>0</v>
      </c>
      <c r="AR311" s="1511">
        <f t="shared" si="63"/>
        <v>0</v>
      </c>
      <c r="AS311" s="1511">
        <f t="shared" si="63"/>
        <v>0</v>
      </c>
      <c r="AT311" s="1511"/>
      <c r="AU311" s="1511"/>
      <c r="AV311" s="1642"/>
      <c r="AW311" s="1511"/>
      <c r="AX311" s="1511"/>
      <c r="AY311" s="1511"/>
      <c r="AZ311" s="1511"/>
      <c r="BA311" s="1511"/>
      <c r="BB311" s="1511"/>
      <c r="BC311" s="1511"/>
      <c r="BD311" s="1511"/>
      <c r="BE311" s="1511"/>
      <c r="BF311" s="1511"/>
      <c r="BG311" s="1511"/>
      <c r="BH311" s="1511"/>
      <c r="BI311" s="1511"/>
      <c r="BJ311" s="1511"/>
      <c r="BK311" s="1511"/>
      <c r="BL311" s="1511"/>
      <c r="BM311" s="1511"/>
      <c r="BN311" s="1511"/>
    </row>
    <row r="312" spans="1:66" s="603" customFormat="1" ht="12.75" x14ac:dyDescent="0.2">
      <c r="A312" s="644"/>
      <c r="B312" s="1520">
        <v>1860</v>
      </c>
      <c r="C312" s="1511">
        <f t="shared" si="60"/>
        <v>3167.88</v>
      </c>
      <c r="D312" s="1511">
        <f t="shared" si="60"/>
        <v>2442.7018616673754</v>
      </c>
      <c r="E312" s="1511">
        <f t="shared" si="60"/>
        <v>588.56962059983641</v>
      </c>
      <c r="F312" s="1511">
        <f t="shared" si="60"/>
        <v>136.60851773278821</v>
      </c>
      <c r="G312" s="1511">
        <f t="shared" si="60"/>
        <v>0</v>
      </c>
      <c r="H312" s="1511">
        <f t="shared" si="60"/>
        <v>0</v>
      </c>
      <c r="I312" s="1511">
        <f t="shared" si="60"/>
        <v>0</v>
      </c>
      <c r="J312" s="1511">
        <f t="shared" si="60"/>
        <v>0</v>
      </c>
      <c r="K312" s="1511">
        <f t="shared" si="60"/>
        <v>0</v>
      </c>
      <c r="L312" s="1511">
        <f t="shared" si="60"/>
        <v>0</v>
      </c>
      <c r="M312" s="1511">
        <f t="shared" si="61"/>
        <v>0</v>
      </c>
      <c r="N312" s="1511">
        <f t="shared" si="61"/>
        <v>0</v>
      </c>
      <c r="O312" s="1511">
        <f t="shared" si="61"/>
        <v>0</v>
      </c>
      <c r="P312" s="1511">
        <f t="shared" si="61"/>
        <v>0</v>
      </c>
      <c r="Q312" s="1511">
        <f t="shared" si="61"/>
        <v>0</v>
      </c>
      <c r="R312" s="1511">
        <f t="shared" si="61"/>
        <v>0</v>
      </c>
      <c r="S312" s="1511">
        <f t="shared" si="61"/>
        <v>0</v>
      </c>
      <c r="T312" s="1511">
        <f t="shared" si="61"/>
        <v>0</v>
      </c>
      <c r="U312" s="1511">
        <f t="shared" si="61"/>
        <v>0</v>
      </c>
      <c r="V312" s="1511">
        <f t="shared" si="61"/>
        <v>0</v>
      </c>
      <c r="W312" s="1511">
        <f t="shared" si="62"/>
        <v>0</v>
      </c>
      <c r="X312" s="1511">
        <f t="shared" si="62"/>
        <v>3167.88</v>
      </c>
      <c r="Y312" s="1511">
        <f t="shared" si="62"/>
        <v>0</v>
      </c>
      <c r="Z312" s="1511">
        <f t="shared" si="62"/>
        <v>0</v>
      </c>
      <c r="AA312" s="1511">
        <f t="shared" si="62"/>
        <v>0</v>
      </c>
      <c r="AB312" s="1511">
        <f t="shared" si="62"/>
        <v>0</v>
      </c>
      <c r="AC312" s="1511">
        <f t="shared" si="62"/>
        <v>0</v>
      </c>
      <c r="AD312" s="1511">
        <f t="shared" si="62"/>
        <v>0</v>
      </c>
      <c r="AE312" s="1511">
        <f t="shared" si="62"/>
        <v>0</v>
      </c>
      <c r="AF312" s="1511">
        <f t="shared" si="62"/>
        <v>0</v>
      </c>
      <c r="AG312" s="1511">
        <f t="shared" si="63"/>
        <v>0</v>
      </c>
      <c r="AH312" s="1511">
        <f t="shared" si="63"/>
        <v>0</v>
      </c>
      <c r="AI312" s="1511">
        <f t="shared" si="63"/>
        <v>0</v>
      </c>
      <c r="AJ312" s="1511">
        <f t="shared" si="63"/>
        <v>0</v>
      </c>
      <c r="AK312" s="1511">
        <f t="shared" si="63"/>
        <v>0</v>
      </c>
      <c r="AL312" s="1511">
        <f t="shared" si="63"/>
        <v>0</v>
      </c>
      <c r="AM312" s="1511">
        <f t="shared" si="63"/>
        <v>0</v>
      </c>
      <c r="AN312" s="1511">
        <f t="shared" si="63"/>
        <v>0</v>
      </c>
      <c r="AO312" s="1511">
        <f t="shared" si="63"/>
        <v>0</v>
      </c>
      <c r="AP312" s="1511">
        <f t="shared" si="63"/>
        <v>0</v>
      </c>
      <c r="AQ312" s="1511">
        <f t="shared" si="63"/>
        <v>0</v>
      </c>
      <c r="AR312" s="1511">
        <f t="shared" si="63"/>
        <v>0</v>
      </c>
      <c r="AS312" s="1511">
        <f t="shared" si="63"/>
        <v>0</v>
      </c>
      <c r="AT312" s="1511"/>
      <c r="AU312" s="1511"/>
      <c r="AV312" s="1642"/>
      <c r="AW312" s="1511"/>
      <c r="AX312" s="1511"/>
      <c r="AY312" s="1511"/>
      <c r="AZ312" s="1511"/>
      <c r="BA312" s="1511"/>
      <c r="BB312" s="1511"/>
      <c r="BC312" s="1511"/>
      <c r="BD312" s="1511"/>
      <c r="BE312" s="1511"/>
      <c r="BF312" s="1511"/>
      <c r="BG312" s="1511"/>
      <c r="BH312" s="1511"/>
      <c r="BI312" s="1511"/>
      <c r="BJ312" s="1511"/>
      <c r="BK312" s="1511"/>
      <c r="BL312" s="1511"/>
      <c r="BM312" s="1511"/>
      <c r="BN312" s="1511"/>
    </row>
    <row r="313" spans="1:66" s="603" customFormat="1" ht="12.75" x14ac:dyDescent="0.2">
      <c r="A313" s="644"/>
      <c r="B313" s="1505" t="s">
        <v>108</v>
      </c>
      <c r="C313" s="1511">
        <f t="shared" ref="C313:L322" si="64">SUMIF($AV$180:$AV$252, $B313,C$180:C$252)</f>
        <v>3250263.47</v>
      </c>
      <c r="D313" s="1511">
        <f t="shared" si="64"/>
        <v>1974280.5037173298</v>
      </c>
      <c r="E313" s="1511">
        <f t="shared" si="64"/>
        <v>463412.68756868009</v>
      </c>
      <c r="F313" s="1511">
        <f t="shared" si="64"/>
        <v>749943.76689842995</v>
      </c>
      <c r="G313" s="1511">
        <f t="shared" si="64"/>
        <v>0</v>
      </c>
      <c r="H313" s="1511">
        <f t="shared" si="64"/>
        <v>0</v>
      </c>
      <c r="I313" s="1511">
        <f t="shared" si="64"/>
        <v>0</v>
      </c>
      <c r="J313" s="1511">
        <f t="shared" si="64"/>
        <v>51524.050244480117</v>
      </c>
      <c r="K313" s="1511">
        <f t="shared" si="64"/>
        <v>6045.8770928314316</v>
      </c>
      <c r="L313" s="1511">
        <f t="shared" si="64"/>
        <v>5056.5844782484073</v>
      </c>
      <c r="M313" s="1511">
        <f t="shared" ref="M313:V322" si="65">SUMIF($AV$180:$AV$252, $B313,M$180:M$252)</f>
        <v>0</v>
      </c>
      <c r="N313" s="1511">
        <f t="shared" si="65"/>
        <v>0</v>
      </c>
      <c r="O313" s="1511">
        <f t="shared" si="65"/>
        <v>0</v>
      </c>
      <c r="P313" s="1511">
        <f t="shared" si="65"/>
        <v>0</v>
      </c>
      <c r="Q313" s="1511">
        <f t="shared" si="65"/>
        <v>0</v>
      </c>
      <c r="R313" s="1511">
        <f t="shared" si="65"/>
        <v>0</v>
      </c>
      <c r="S313" s="1511">
        <f t="shared" si="65"/>
        <v>0</v>
      </c>
      <c r="T313" s="1511">
        <f t="shared" si="65"/>
        <v>0</v>
      </c>
      <c r="U313" s="1511">
        <f t="shared" si="65"/>
        <v>0</v>
      </c>
      <c r="V313" s="1511">
        <f t="shared" si="65"/>
        <v>0</v>
      </c>
      <c r="W313" s="1511">
        <f t="shared" ref="W313:AF322" si="66">SUMIF($AV$180:$AV$252, $B313,W$180:W$252)</f>
        <v>0</v>
      </c>
      <c r="X313" s="1511">
        <f t="shared" si="66"/>
        <v>3250263.47</v>
      </c>
      <c r="Y313" s="1511">
        <f t="shared" si="66"/>
        <v>0</v>
      </c>
      <c r="Z313" s="1511">
        <f t="shared" si="66"/>
        <v>0</v>
      </c>
      <c r="AA313" s="1511">
        <f t="shared" si="66"/>
        <v>0</v>
      </c>
      <c r="AB313" s="1511">
        <f t="shared" si="66"/>
        <v>0</v>
      </c>
      <c r="AC313" s="1511">
        <f t="shared" si="66"/>
        <v>0</v>
      </c>
      <c r="AD313" s="1511">
        <f t="shared" si="66"/>
        <v>0</v>
      </c>
      <c r="AE313" s="1511">
        <f t="shared" si="66"/>
        <v>0</v>
      </c>
      <c r="AF313" s="1511">
        <f t="shared" si="66"/>
        <v>0</v>
      </c>
      <c r="AG313" s="1511">
        <f t="shared" ref="AG313:AS322" si="67">SUMIF($AV$180:$AV$252, $B313,AG$180:AG$252)</f>
        <v>0</v>
      </c>
      <c r="AH313" s="1511">
        <f t="shared" si="67"/>
        <v>0</v>
      </c>
      <c r="AI313" s="1511">
        <f t="shared" si="67"/>
        <v>0</v>
      </c>
      <c r="AJ313" s="1511">
        <f t="shared" si="67"/>
        <v>0</v>
      </c>
      <c r="AK313" s="1511">
        <f t="shared" si="67"/>
        <v>0</v>
      </c>
      <c r="AL313" s="1511">
        <f t="shared" si="67"/>
        <v>0</v>
      </c>
      <c r="AM313" s="1511">
        <f t="shared" si="67"/>
        <v>0</v>
      </c>
      <c r="AN313" s="1511">
        <f t="shared" si="67"/>
        <v>0</v>
      </c>
      <c r="AO313" s="1511">
        <f t="shared" si="67"/>
        <v>0</v>
      </c>
      <c r="AP313" s="1511">
        <f t="shared" si="67"/>
        <v>0</v>
      </c>
      <c r="AQ313" s="1511">
        <f t="shared" si="67"/>
        <v>0</v>
      </c>
      <c r="AR313" s="1511">
        <f t="shared" si="67"/>
        <v>0</v>
      </c>
      <c r="AS313" s="1511">
        <f t="shared" si="67"/>
        <v>0</v>
      </c>
      <c r="AT313" s="1511"/>
      <c r="AU313" s="1511"/>
      <c r="AV313" s="1642"/>
      <c r="AW313" s="1511"/>
      <c r="AX313" s="1511"/>
      <c r="AY313" s="1511"/>
      <c r="AZ313" s="1511"/>
      <c r="BA313" s="1511"/>
      <c r="BB313" s="1511"/>
      <c r="BC313" s="1511"/>
      <c r="BD313" s="1511"/>
      <c r="BE313" s="1511"/>
      <c r="BF313" s="1511"/>
      <c r="BG313" s="1511"/>
      <c r="BH313" s="1511"/>
      <c r="BI313" s="1511"/>
      <c r="BJ313" s="1511"/>
      <c r="BK313" s="1511"/>
      <c r="BL313" s="1511"/>
      <c r="BM313" s="1511"/>
      <c r="BN313" s="1511"/>
    </row>
    <row r="314" spans="1:66" s="603" customFormat="1" ht="12.75" x14ac:dyDescent="0.2">
      <c r="A314" s="644"/>
      <c r="B314" s="197" t="s">
        <v>504</v>
      </c>
      <c r="C314" s="1511">
        <f t="shared" si="64"/>
        <v>1332011.6300000001</v>
      </c>
      <c r="D314" s="1511">
        <f t="shared" si="64"/>
        <v>779914.87978101568</v>
      </c>
      <c r="E314" s="1511">
        <f t="shared" si="64"/>
        <v>199103.3868077361</v>
      </c>
      <c r="F314" s="1511">
        <f t="shared" si="64"/>
        <v>326322.36595888413</v>
      </c>
      <c r="G314" s="1511">
        <f t="shared" si="64"/>
        <v>0</v>
      </c>
      <c r="H314" s="1511">
        <f t="shared" si="64"/>
        <v>0</v>
      </c>
      <c r="I314" s="1511">
        <f t="shared" si="64"/>
        <v>0</v>
      </c>
      <c r="J314" s="1511">
        <f t="shared" si="64"/>
        <v>20775.486687822849</v>
      </c>
      <c r="K314" s="1511">
        <f t="shared" si="64"/>
        <v>3225.006846950444</v>
      </c>
      <c r="L314" s="1511">
        <f t="shared" si="64"/>
        <v>2670.5039175908983</v>
      </c>
      <c r="M314" s="1511">
        <f t="shared" si="65"/>
        <v>0</v>
      </c>
      <c r="N314" s="1511">
        <f t="shared" si="65"/>
        <v>0</v>
      </c>
      <c r="O314" s="1511">
        <f t="shared" si="65"/>
        <v>0</v>
      </c>
      <c r="P314" s="1511">
        <f t="shared" si="65"/>
        <v>0</v>
      </c>
      <c r="Q314" s="1511">
        <f t="shared" si="65"/>
        <v>0</v>
      </c>
      <c r="R314" s="1511">
        <f t="shared" si="65"/>
        <v>0</v>
      </c>
      <c r="S314" s="1511">
        <f t="shared" si="65"/>
        <v>0</v>
      </c>
      <c r="T314" s="1511">
        <f t="shared" si="65"/>
        <v>0</v>
      </c>
      <c r="U314" s="1511">
        <f t="shared" si="65"/>
        <v>0</v>
      </c>
      <c r="V314" s="1511">
        <f t="shared" si="65"/>
        <v>0</v>
      </c>
      <c r="W314" s="1511">
        <f t="shared" si="66"/>
        <v>0</v>
      </c>
      <c r="X314" s="1511">
        <f t="shared" si="66"/>
        <v>1332011.6300000001</v>
      </c>
      <c r="Y314" s="1511">
        <f t="shared" si="66"/>
        <v>0</v>
      </c>
      <c r="Z314" s="1511">
        <f t="shared" si="66"/>
        <v>0</v>
      </c>
      <c r="AA314" s="1511">
        <f t="shared" si="66"/>
        <v>0</v>
      </c>
      <c r="AB314" s="1511">
        <f t="shared" si="66"/>
        <v>0</v>
      </c>
      <c r="AC314" s="1511">
        <f t="shared" si="66"/>
        <v>0</v>
      </c>
      <c r="AD314" s="1511">
        <f t="shared" si="66"/>
        <v>0</v>
      </c>
      <c r="AE314" s="1511">
        <f t="shared" si="66"/>
        <v>0</v>
      </c>
      <c r="AF314" s="1511">
        <f t="shared" si="66"/>
        <v>0</v>
      </c>
      <c r="AG314" s="1511">
        <f t="shared" si="67"/>
        <v>0</v>
      </c>
      <c r="AH314" s="1511">
        <f t="shared" si="67"/>
        <v>0</v>
      </c>
      <c r="AI314" s="1511">
        <f t="shared" si="67"/>
        <v>0</v>
      </c>
      <c r="AJ314" s="1511">
        <f t="shared" si="67"/>
        <v>0</v>
      </c>
      <c r="AK314" s="1511">
        <f t="shared" si="67"/>
        <v>0</v>
      </c>
      <c r="AL314" s="1511">
        <f t="shared" si="67"/>
        <v>0</v>
      </c>
      <c r="AM314" s="1511">
        <f t="shared" si="67"/>
        <v>0</v>
      </c>
      <c r="AN314" s="1511">
        <f t="shared" si="67"/>
        <v>0</v>
      </c>
      <c r="AO314" s="1511">
        <f t="shared" si="67"/>
        <v>0</v>
      </c>
      <c r="AP314" s="1511">
        <f t="shared" si="67"/>
        <v>0</v>
      </c>
      <c r="AQ314" s="1511">
        <f t="shared" si="67"/>
        <v>0</v>
      </c>
      <c r="AR314" s="1511">
        <f t="shared" si="67"/>
        <v>0</v>
      </c>
      <c r="AS314" s="1511">
        <f t="shared" si="67"/>
        <v>0</v>
      </c>
      <c r="AT314" s="1511"/>
      <c r="AU314" s="1511"/>
      <c r="AV314" s="1642"/>
      <c r="AW314" s="1511"/>
      <c r="AX314" s="1511"/>
      <c r="AY314" s="1511"/>
      <c r="AZ314" s="1511"/>
      <c r="BA314" s="1511"/>
      <c r="BB314" s="1511"/>
      <c r="BC314" s="1511"/>
      <c r="BD314" s="1511"/>
      <c r="BE314" s="1511"/>
      <c r="BF314" s="1511"/>
      <c r="BG314" s="1511"/>
      <c r="BH314" s="1511"/>
      <c r="BI314" s="1511"/>
      <c r="BJ314" s="1511"/>
      <c r="BK314" s="1511"/>
      <c r="BL314" s="1511"/>
      <c r="BM314" s="1511"/>
      <c r="BN314" s="1511"/>
    </row>
    <row r="315" spans="1:66" s="603" customFormat="1" ht="12.75" x14ac:dyDescent="0.2">
      <c r="A315" s="644"/>
      <c r="B315" s="197" t="s">
        <v>505</v>
      </c>
      <c r="C315" s="1511">
        <f t="shared" si="64"/>
        <v>21784.35</v>
      </c>
      <c r="D315" s="1511">
        <f t="shared" si="64"/>
        <v>12719.174187364089</v>
      </c>
      <c r="E315" s="1511">
        <f t="shared" si="64"/>
        <v>3287.9851781909183</v>
      </c>
      <c r="F315" s="1511">
        <f t="shared" si="64"/>
        <v>5063.819037563715</v>
      </c>
      <c r="G315" s="1511">
        <f t="shared" si="64"/>
        <v>0</v>
      </c>
      <c r="H315" s="1511">
        <f t="shared" si="64"/>
        <v>0</v>
      </c>
      <c r="I315" s="1511">
        <f t="shared" si="64"/>
        <v>0</v>
      </c>
      <c r="J315" s="1511">
        <f t="shared" si="64"/>
        <v>619.16526805640194</v>
      </c>
      <c r="K315" s="1511">
        <f t="shared" si="64"/>
        <v>51.503554614738412</v>
      </c>
      <c r="L315" s="1511">
        <f t="shared" si="64"/>
        <v>42.702774210139324</v>
      </c>
      <c r="M315" s="1511">
        <f t="shared" si="65"/>
        <v>0</v>
      </c>
      <c r="N315" s="1511">
        <f t="shared" si="65"/>
        <v>0</v>
      </c>
      <c r="O315" s="1511">
        <f t="shared" si="65"/>
        <v>0</v>
      </c>
      <c r="P315" s="1511">
        <f t="shared" si="65"/>
        <v>0</v>
      </c>
      <c r="Q315" s="1511">
        <f t="shared" si="65"/>
        <v>0</v>
      </c>
      <c r="R315" s="1511">
        <f t="shared" si="65"/>
        <v>0</v>
      </c>
      <c r="S315" s="1511">
        <f t="shared" si="65"/>
        <v>0</v>
      </c>
      <c r="T315" s="1511">
        <f t="shared" si="65"/>
        <v>0</v>
      </c>
      <c r="U315" s="1511">
        <f t="shared" si="65"/>
        <v>0</v>
      </c>
      <c r="V315" s="1511">
        <f t="shared" si="65"/>
        <v>0</v>
      </c>
      <c r="W315" s="1511">
        <f t="shared" si="66"/>
        <v>0</v>
      </c>
      <c r="X315" s="1511">
        <f t="shared" si="66"/>
        <v>21784.35</v>
      </c>
      <c r="Y315" s="1511">
        <f t="shared" si="66"/>
        <v>0</v>
      </c>
      <c r="Z315" s="1511">
        <f t="shared" si="66"/>
        <v>0</v>
      </c>
      <c r="AA315" s="1511">
        <f t="shared" si="66"/>
        <v>0</v>
      </c>
      <c r="AB315" s="1511">
        <f t="shared" si="66"/>
        <v>0</v>
      </c>
      <c r="AC315" s="1511">
        <f t="shared" si="66"/>
        <v>0</v>
      </c>
      <c r="AD315" s="1511">
        <f t="shared" si="66"/>
        <v>0</v>
      </c>
      <c r="AE315" s="1511">
        <f t="shared" si="66"/>
        <v>0</v>
      </c>
      <c r="AF315" s="1511">
        <f t="shared" si="66"/>
        <v>0</v>
      </c>
      <c r="AG315" s="1511">
        <f t="shared" si="67"/>
        <v>0</v>
      </c>
      <c r="AH315" s="1511">
        <f t="shared" si="67"/>
        <v>0</v>
      </c>
      <c r="AI315" s="1511">
        <f t="shared" si="67"/>
        <v>0</v>
      </c>
      <c r="AJ315" s="1511">
        <f t="shared" si="67"/>
        <v>0</v>
      </c>
      <c r="AK315" s="1511">
        <f t="shared" si="67"/>
        <v>0</v>
      </c>
      <c r="AL315" s="1511">
        <f t="shared" si="67"/>
        <v>0</v>
      </c>
      <c r="AM315" s="1511">
        <f t="shared" si="67"/>
        <v>0</v>
      </c>
      <c r="AN315" s="1511">
        <f t="shared" si="67"/>
        <v>0</v>
      </c>
      <c r="AO315" s="1511">
        <f t="shared" si="67"/>
        <v>0</v>
      </c>
      <c r="AP315" s="1511">
        <f t="shared" si="67"/>
        <v>0</v>
      </c>
      <c r="AQ315" s="1511">
        <f t="shared" si="67"/>
        <v>0</v>
      </c>
      <c r="AR315" s="1511">
        <f t="shared" si="67"/>
        <v>0</v>
      </c>
      <c r="AS315" s="1511">
        <f t="shared" si="67"/>
        <v>0</v>
      </c>
      <c r="AT315" s="1511"/>
      <c r="AU315" s="1511"/>
      <c r="AV315" s="1642"/>
      <c r="AW315" s="1511"/>
      <c r="AX315" s="1511"/>
      <c r="AY315" s="1511"/>
      <c r="AZ315" s="1511"/>
      <c r="BA315" s="1511"/>
      <c r="BB315" s="1511"/>
      <c r="BC315" s="1511"/>
      <c r="BD315" s="1511"/>
      <c r="BE315" s="1511"/>
      <c r="BF315" s="1511"/>
      <c r="BG315" s="1511"/>
      <c r="BH315" s="1511"/>
      <c r="BI315" s="1511"/>
      <c r="BJ315" s="1511"/>
      <c r="BK315" s="1511"/>
      <c r="BL315" s="1511"/>
      <c r="BM315" s="1511"/>
      <c r="BN315" s="1511"/>
    </row>
    <row r="316" spans="1:66" s="603" customFormat="1" ht="12.75" x14ac:dyDescent="0.2">
      <c r="A316" s="644"/>
      <c r="B316" s="197" t="s">
        <v>1417</v>
      </c>
      <c r="C316" s="1511">
        <f t="shared" si="64"/>
        <v>0</v>
      </c>
      <c r="D316" s="1511">
        <f t="shared" si="64"/>
        <v>0</v>
      </c>
      <c r="E316" s="1511">
        <f t="shared" si="64"/>
        <v>0</v>
      </c>
      <c r="F316" s="1511">
        <f t="shared" si="64"/>
        <v>0</v>
      </c>
      <c r="G316" s="1511">
        <f t="shared" si="64"/>
        <v>0</v>
      </c>
      <c r="H316" s="1511">
        <f t="shared" si="64"/>
        <v>0</v>
      </c>
      <c r="I316" s="1511">
        <f t="shared" si="64"/>
        <v>0</v>
      </c>
      <c r="J316" s="1511">
        <f t="shared" si="64"/>
        <v>0</v>
      </c>
      <c r="K316" s="1511">
        <f t="shared" si="64"/>
        <v>0</v>
      </c>
      <c r="L316" s="1511">
        <f t="shared" si="64"/>
        <v>0</v>
      </c>
      <c r="M316" s="1511">
        <f t="shared" si="65"/>
        <v>0</v>
      </c>
      <c r="N316" s="1511">
        <f t="shared" si="65"/>
        <v>0</v>
      </c>
      <c r="O316" s="1511">
        <f t="shared" si="65"/>
        <v>0</v>
      </c>
      <c r="P316" s="1511">
        <f t="shared" si="65"/>
        <v>0</v>
      </c>
      <c r="Q316" s="1511">
        <f t="shared" si="65"/>
        <v>0</v>
      </c>
      <c r="R316" s="1511">
        <f t="shared" si="65"/>
        <v>0</v>
      </c>
      <c r="S316" s="1511">
        <f t="shared" si="65"/>
        <v>0</v>
      </c>
      <c r="T316" s="1511">
        <f t="shared" si="65"/>
        <v>0</v>
      </c>
      <c r="U316" s="1511">
        <f t="shared" si="65"/>
        <v>0</v>
      </c>
      <c r="V316" s="1511">
        <f t="shared" si="65"/>
        <v>0</v>
      </c>
      <c r="W316" s="1511">
        <f t="shared" si="66"/>
        <v>0</v>
      </c>
      <c r="X316" s="1511">
        <f t="shared" si="66"/>
        <v>0</v>
      </c>
      <c r="Y316" s="1511">
        <f t="shared" si="66"/>
        <v>0</v>
      </c>
      <c r="Z316" s="1511">
        <f t="shared" si="66"/>
        <v>0</v>
      </c>
      <c r="AA316" s="1511">
        <f t="shared" si="66"/>
        <v>0</v>
      </c>
      <c r="AB316" s="1511">
        <f t="shared" si="66"/>
        <v>0</v>
      </c>
      <c r="AC316" s="1511">
        <f t="shared" si="66"/>
        <v>0</v>
      </c>
      <c r="AD316" s="1511">
        <f t="shared" si="66"/>
        <v>0</v>
      </c>
      <c r="AE316" s="1511">
        <f t="shared" si="66"/>
        <v>0</v>
      </c>
      <c r="AF316" s="1511">
        <f t="shared" si="66"/>
        <v>0</v>
      </c>
      <c r="AG316" s="1511">
        <f t="shared" si="67"/>
        <v>0</v>
      </c>
      <c r="AH316" s="1511">
        <f t="shared" si="67"/>
        <v>0</v>
      </c>
      <c r="AI316" s="1511">
        <f t="shared" si="67"/>
        <v>0</v>
      </c>
      <c r="AJ316" s="1511">
        <f t="shared" si="67"/>
        <v>0</v>
      </c>
      <c r="AK316" s="1511">
        <f t="shared" si="67"/>
        <v>0</v>
      </c>
      <c r="AL316" s="1511">
        <f t="shared" si="67"/>
        <v>0</v>
      </c>
      <c r="AM316" s="1511">
        <f t="shared" si="67"/>
        <v>0</v>
      </c>
      <c r="AN316" s="1511">
        <f t="shared" si="67"/>
        <v>0</v>
      </c>
      <c r="AO316" s="1511">
        <f t="shared" si="67"/>
        <v>0</v>
      </c>
      <c r="AP316" s="1511">
        <f t="shared" si="67"/>
        <v>0</v>
      </c>
      <c r="AQ316" s="1511">
        <f t="shared" si="67"/>
        <v>0</v>
      </c>
      <c r="AR316" s="1511">
        <f t="shared" si="67"/>
        <v>0</v>
      </c>
      <c r="AS316" s="1511">
        <f t="shared" si="67"/>
        <v>0</v>
      </c>
      <c r="AT316" s="1511"/>
      <c r="AU316" s="1511"/>
      <c r="AV316" s="1642"/>
      <c r="AW316" s="1511"/>
      <c r="AX316" s="1511"/>
      <c r="AY316" s="1511"/>
      <c r="AZ316" s="1511"/>
      <c r="BA316" s="1511"/>
      <c r="BB316" s="1511"/>
      <c r="BC316" s="1511"/>
      <c r="BD316" s="1511"/>
      <c r="BE316" s="1511"/>
      <c r="BF316" s="1511"/>
      <c r="BG316" s="1511"/>
      <c r="BH316" s="1511"/>
      <c r="BI316" s="1511"/>
      <c r="BJ316" s="1511"/>
      <c r="BK316" s="1511"/>
      <c r="BL316" s="1511"/>
      <c r="BM316" s="1511"/>
      <c r="BN316" s="1511"/>
    </row>
    <row r="317" spans="1:66" s="603" customFormat="1" ht="12.75" x14ac:dyDescent="0.2">
      <c r="A317" s="644"/>
      <c r="B317" s="197" t="s">
        <v>1343</v>
      </c>
      <c r="C317" s="1511">
        <f t="shared" si="64"/>
        <v>242414.71</v>
      </c>
      <c r="D317" s="1511">
        <f t="shared" si="64"/>
        <v>210616.050679003</v>
      </c>
      <c r="E317" s="1511">
        <f t="shared" si="64"/>
        <v>23557.227715110963</v>
      </c>
      <c r="F317" s="1511">
        <f t="shared" si="64"/>
        <v>8127.2522362312156</v>
      </c>
      <c r="G317" s="1511">
        <f t="shared" si="64"/>
        <v>0</v>
      </c>
      <c r="H317" s="1511">
        <f t="shared" si="64"/>
        <v>0</v>
      </c>
      <c r="I317" s="1511">
        <f t="shared" si="64"/>
        <v>0</v>
      </c>
      <c r="J317" s="1511">
        <f t="shared" si="64"/>
        <v>0</v>
      </c>
      <c r="K317" s="1511">
        <f t="shared" si="64"/>
        <v>0.91003986598158693</v>
      </c>
      <c r="L317" s="1511">
        <f t="shared" si="64"/>
        <v>113.26932978884122</v>
      </c>
      <c r="M317" s="1511">
        <f t="shared" si="65"/>
        <v>0</v>
      </c>
      <c r="N317" s="1511">
        <f t="shared" si="65"/>
        <v>0</v>
      </c>
      <c r="O317" s="1511">
        <f t="shared" si="65"/>
        <v>0</v>
      </c>
      <c r="P317" s="1511">
        <f t="shared" si="65"/>
        <v>0</v>
      </c>
      <c r="Q317" s="1511">
        <f t="shared" si="65"/>
        <v>0</v>
      </c>
      <c r="R317" s="1511">
        <f t="shared" si="65"/>
        <v>0</v>
      </c>
      <c r="S317" s="1511">
        <f t="shared" si="65"/>
        <v>0</v>
      </c>
      <c r="T317" s="1511">
        <f t="shared" si="65"/>
        <v>0</v>
      </c>
      <c r="U317" s="1511">
        <f t="shared" si="65"/>
        <v>0</v>
      </c>
      <c r="V317" s="1511">
        <f t="shared" si="65"/>
        <v>0</v>
      </c>
      <c r="W317" s="1511">
        <f t="shared" si="66"/>
        <v>0</v>
      </c>
      <c r="X317" s="1511">
        <f t="shared" si="66"/>
        <v>242414.71</v>
      </c>
      <c r="Y317" s="1511">
        <f t="shared" si="66"/>
        <v>0</v>
      </c>
      <c r="Z317" s="1511">
        <f t="shared" si="66"/>
        <v>0</v>
      </c>
      <c r="AA317" s="1511">
        <f t="shared" si="66"/>
        <v>0</v>
      </c>
      <c r="AB317" s="1511">
        <f t="shared" si="66"/>
        <v>0</v>
      </c>
      <c r="AC317" s="1511">
        <f t="shared" si="66"/>
        <v>0</v>
      </c>
      <c r="AD317" s="1511">
        <f t="shared" si="66"/>
        <v>0</v>
      </c>
      <c r="AE317" s="1511">
        <f t="shared" si="66"/>
        <v>0</v>
      </c>
      <c r="AF317" s="1511">
        <f t="shared" si="66"/>
        <v>0</v>
      </c>
      <c r="AG317" s="1511">
        <f t="shared" si="67"/>
        <v>0</v>
      </c>
      <c r="AH317" s="1511">
        <f t="shared" si="67"/>
        <v>0</v>
      </c>
      <c r="AI317" s="1511">
        <f t="shared" si="67"/>
        <v>0</v>
      </c>
      <c r="AJ317" s="1511">
        <f t="shared" si="67"/>
        <v>0</v>
      </c>
      <c r="AK317" s="1511">
        <f t="shared" si="67"/>
        <v>0</v>
      </c>
      <c r="AL317" s="1511">
        <f t="shared" si="67"/>
        <v>0</v>
      </c>
      <c r="AM317" s="1511">
        <f t="shared" si="67"/>
        <v>0</v>
      </c>
      <c r="AN317" s="1511">
        <f t="shared" si="67"/>
        <v>0</v>
      </c>
      <c r="AO317" s="1511">
        <f t="shared" si="67"/>
        <v>0</v>
      </c>
      <c r="AP317" s="1511">
        <f t="shared" si="67"/>
        <v>0</v>
      </c>
      <c r="AQ317" s="1511">
        <f t="shared" si="67"/>
        <v>0</v>
      </c>
      <c r="AR317" s="1511">
        <f t="shared" si="67"/>
        <v>0</v>
      </c>
      <c r="AS317" s="1511">
        <f t="shared" si="67"/>
        <v>0</v>
      </c>
      <c r="AT317" s="1511"/>
      <c r="AU317" s="1511"/>
      <c r="AV317" s="1642"/>
      <c r="AW317" s="1511"/>
      <c r="AX317" s="1511"/>
      <c r="AY317" s="1511"/>
      <c r="AZ317" s="1511"/>
      <c r="BA317" s="1511"/>
      <c r="BB317" s="1511"/>
      <c r="BC317" s="1511"/>
      <c r="BD317" s="1511"/>
      <c r="BE317" s="1511"/>
      <c r="BF317" s="1511"/>
      <c r="BG317" s="1511"/>
      <c r="BH317" s="1511"/>
      <c r="BI317" s="1511"/>
      <c r="BJ317" s="1511"/>
      <c r="BK317" s="1511"/>
      <c r="BL317" s="1511"/>
      <c r="BM317" s="1511"/>
      <c r="BN317" s="1511"/>
    </row>
    <row r="318" spans="1:66" s="603" customFormat="1" ht="12.75" x14ac:dyDescent="0.2">
      <c r="A318" s="644"/>
      <c r="B318" s="197" t="s">
        <v>268</v>
      </c>
      <c r="C318" s="1511">
        <f t="shared" si="64"/>
        <v>0</v>
      </c>
      <c r="D318" s="1511">
        <f t="shared" si="64"/>
        <v>0</v>
      </c>
      <c r="E318" s="1511">
        <f t="shared" si="64"/>
        <v>0</v>
      </c>
      <c r="F318" s="1511">
        <f t="shared" si="64"/>
        <v>0</v>
      </c>
      <c r="G318" s="1511">
        <f t="shared" si="64"/>
        <v>0</v>
      </c>
      <c r="H318" s="1511">
        <f t="shared" si="64"/>
        <v>0</v>
      </c>
      <c r="I318" s="1511">
        <f t="shared" si="64"/>
        <v>0</v>
      </c>
      <c r="J318" s="1511">
        <f t="shared" si="64"/>
        <v>0</v>
      </c>
      <c r="K318" s="1511">
        <f t="shared" si="64"/>
        <v>0</v>
      </c>
      <c r="L318" s="1511">
        <f t="shared" si="64"/>
        <v>0</v>
      </c>
      <c r="M318" s="1511">
        <f t="shared" si="65"/>
        <v>0</v>
      </c>
      <c r="N318" s="1511">
        <f t="shared" si="65"/>
        <v>0</v>
      </c>
      <c r="O318" s="1511">
        <f t="shared" si="65"/>
        <v>0</v>
      </c>
      <c r="P318" s="1511">
        <f t="shared" si="65"/>
        <v>0</v>
      </c>
      <c r="Q318" s="1511">
        <f t="shared" si="65"/>
        <v>0</v>
      </c>
      <c r="R318" s="1511">
        <f t="shared" si="65"/>
        <v>0</v>
      </c>
      <c r="S318" s="1511">
        <f t="shared" si="65"/>
        <v>0</v>
      </c>
      <c r="T318" s="1511">
        <f t="shared" si="65"/>
        <v>0</v>
      </c>
      <c r="U318" s="1511">
        <f t="shared" si="65"/>
        <v>0</v>
      </c>
      <c r="V318" s="1511">
        <f t="shared" si="65"/>
        <v>0</v>
      </c>
      <c r="W318" s="1511">
        <f t="shared" si="66"/>
        <v>0</v>
      </c>
      <c r="X318" s="1511">
        <f t="shared" si="66"/>
        <v>0</v>
      </c>
      <c r="Y318" s="1511">
        <f t="shared" si="66"/>
        <v>0</v>
      </c>
      <c r="Z318" s="1511">
        <f t="shared" si="66"/>
        <v>0</v>
      </c>
      <c r="AA318" s="1511">
        <f t="shared" si="66"/>
        <v>0</v>
      </c>
      <c r="AB318" s="1511">
        <f t="shared" si="66"/>
        <v>0</v>
      </c>
      <c r="AC318" s="1511">
        <f t="shared" si="66"/>
        <v>0</v>
      </c>
      <c r="AD318" s="1511">
        <f t="shared" si="66"/>
        <v>0</v>
      </c>
      <c r="AE318" s="1511">
        <f t="shared" si="66"/>
        <v>0</v>
      </c>
      <c r="AF318" s="1511">
        <f t="shared" si="66"/>
        <v>0</v>
      </c>
      <c r="AG318" s="1511">
        <f t="shared" si="67"/>
        <v>0</v>
      </c>
      <c r="AH318" s="1511">
        <f t="shared" si="67"/>
        <v>0</v>
      </c>
      <c r="AI318" s="1511">
        <f t="shared" si="67"/>
        <v>0</v>
      </c>
      <c r="AJ318" s="1511">
        <f t="shared" si="67"/>
        <v>0</v>
      </c>
      <c r="AK318" s="1511">
        <f t="shared" si="67"/>
        <v>0</v>
      </c>
      <c r="AL318" s="1511">
        <f t="shared" si="67"/>
        <v>0</v>
      </c>
      <c r="AM318" s="1511">
        <f t="shared" si="67"/>
        <v>0</v>
      </c>
      <c r="AN318" s="1511">
        <f t="shared" si="67"/>
        <v>0</v>
      </c>
      <c r="AO318" s="1511">
        <f t="shared" si="67"/>
        <v>0</v>
      </c>
      <c r="AP318" s="1511">
        <f t="shared" si="67"/>
        <v>0</v>
      </c>
      <c r="AQ318" s="1511">
        <f t="shared" si="67"/>
        <v>0</v>
      </c>
      <c r="AR318" s="1511">
        <f t="shared" si="67"/>
        <v>0</v>
      </c>
      <c r="AS318" s="1511">
        <f t="shared" si="67"/>
        <v>0</v>
      </c>
      <c r="AT318" s="1511"/>
      <c r="AU318" s="1511"/>
      <c r="AV318" s="1642"/>
      <c r="AW318" s="1511"/>
      <c r="AX318" s="1511"/>
      <c r="AY318" s="1511"/>
      <c r="AZ318" s="1511"/>
      <c r="BA318" s="1511"/>
      <c r="BB318" s="1511"/>
      <c r="BC318" s="1511"/>
      <c r="BD318" s="1511"/>
      <c r="BE318" s="1511"/>
      <c r="BF318" s="1511"/>
      <c r="BG318" s="1511"/>
      <c r="BH318" s="1511"/>
      <c r="BI318" s="1511"/>
      <c r="BJ318" s="1511"/>
      <c r="BK318" s="1511"/>
      <c r="BL318" s="1511"/>
      <c r="BM318" s="1511"/>
      <c r="BN318" s="1511"/>
    </row>
    <row r="319" spans="1:66" s="603" customFormat="1" ht="12.75" x14ac:dyDescent="0.2">
      <c r="A319" s="644"/>
      <c r="B319" s="197" t="s">
        <v>704</v>
      </c>
      <c r="C319" s="1511">
        <f t="shared" si="64"/>
        <v>486618.43999999994</v>
      </c>
      <c r="D319" s="1511">
        <f t="shared" si="64"/>
        <v>359170.75333333336</v>
      </c>
      <c r="E319" s="1511">
        <f t="shared" si="64"/>
        <v>34933.376764917331</v>
      </c>
      <c r="F319" s="1511">
        <f t="shared" si="64"/>
        <v>4164.6848789839441</v>
      </c>
      <c r="G319" s="1511">
        <f t="shared" si="64"/>
        <v>0</v>
      </c>
      <c r="H319" s="1511">
        <f t="shared" si="64"/>
        <v>0</v>
      </c>
      <c r="I319" s="1511">
        <f t="shared" si="64"/>
        <v>0</v>
      </c>
      <c r="J319" s="1511">
        <f t="shared" si="64"/>
        <v>82943.86404984424</v>
      </c>
      <c r="K319" s="1511">
        <f t="shared" si="64"/>
        <v>2998.5731128684401</v>
      </c>
      <c r="L319" s="1511">
        <f t="shared" si="64"/>
        <v>2407.1878600527198</v>
      </c>
      <c r="M319" s="1511">
        <f t="shared" si="65"/>
        <v>0</v>
      </c>
      <c r="N319" s="1511">
        <f t="shared" si="65"/>
        <v>0</v>
      </c>
      <c r="O319" s="1511">
        <f t="shared" si="65"/>
        <v>0</v>
      </c>
      <c r="P319" s="1511">
        <f t="shared" si="65"/>
        <v>0</v>
      </c>
      <c r="Q319" s="1511">
        <f t="shared" si="65"/>
        <v>0</v>
      </c>
      <c r="R319" s="1511">
        <f t="shared" si="65"/>
        <v>0</v>
      </c>
      <c r="S319" s="1511">
        <f t="shared" si="65"/>
        <v>0</v>
      </c>
      <c r="T319" s="1511">
        <f t="shared" si="65"/>
        <v>0</v>
      </c>
      <c r="U319" s="1511">
        <f t="shared" si="65"/>
        <v>0</v>
      </c>
      <c r="V319" s="1511">
        <f t="shared" si="65"/>
        <v>0</v>
      </c>
      <c r="W319" s="1511">
        <f t="shared" si="66"/>
        <v>0</v>
      </c>
      <c r="X319" s="1511">
        <f t="shared" si="66"/>
        <v>486618.43999999994</v>
      </c>
      <c r="Y319" s="1511">
        <f t="shared" si="66"/>
        <v>0</v>
      </c>
      <c r="Z319" s="1511">
        <f t="shared" si="66"/>
        <v>0</v>
      </c>
      <c r="AA319" s="1511">
        <f t="shared" si="66"/>
        <v>0</v>
      </c>
      <c r="AB319" s="1511">
        <f t="shared" si="66"/>
        <v>0</v>
      </c>
      <c r="AC319" s="1511">
        <f t="shared" si="66"/>
        <v>0</v>
      </c>
      <c r="AD319" s="1511">
        <f t="shared" si="66"/>
        <v>0</v>
      </c>
      <c r="AE319" s="1511">
        <f t="shared" si="66"/>
        <v>0</v>
      </c>
      <c r="AF319" s="1511">
        <f t="shared" si="66"/>
        <v>0</v>
      </c>
      <c r="AG319" s="1511">
        <f t="shared" si="67"/>
        <v>0</v>
      </c>
      <c r="AH319" s="1511">
        <f t="shared" si="67"/>
        <v>0</v>
      </c>
      <c r="AI319" s="1511">
        <f t="shared" si="67"/>
        <v>0</v>
      </c>
      <c r="AJ319" s="1511">
        <f t="shared" si="67"/>
        <v>0</v>
      </c>
      <c r="AK319" s="1511">
        <f t="shared" si="67"/>
        <v>0</v>
      </c>
      <c r="AL319" s="1511">
        <f t="shared" si="67"/>
        <v>0</v>
      </c>
      <c r="AM319" s="1511">
        <f t="shared" si="67"/>
        <v>0</v>
      </c>
      <c r="AN319" s="1511">
        <f t="shared" si="67"/>
        <v>0</v>
      </c>
      <c r="AO319" s="1511">
        <f t="shared" si="67"/>
        <v>0</v>
      </c>
      <c r="AP319" s="1511">
        <f t="shared" si="67"/>
        <v>0</v>
      </c>
      <c r="AQ319" s="1511">
        <f t="shared" si="67"/>
        <v>0</v>
      </c>
      <c r="AR319" s="1511">
        <f t="shared" si="67"/>
        <v>0</v>
      </c>
      <c r="AS319" s="1511">
        <f t="shared" si="67"/>
        <v>0</v>
      </c>
      <c r="AT319" s="1511"/>
      <c r="AU319" s="1511"/>
      <c r="AV319" s="1642"/>
      <c r="AW319" s="1511"/>
      <c r="AX319" s="1511"/>
      <c r="AY319" s="1511"/>
      <c r="AZ319" s="1511"/>
      <c r="BA319" s="1511"/>
      <c r="BB319" s="1511"/>
      <c r="BC319" s="1511"/>
      <c r="BD319" s="1511"/>
      <c r="BE319" s="1511"/>
      <c r="BF319" s="1511"/>
      <c r="BG319" s="1511"/>
      <c r="BH319" s="1511"/>
      <c r="BI319" s="1511"/>
      <c r="BJ319" s="1511"/>
      <c r="BK319" s="1511"/>
      <c r="BL319" s="1511"/>
      <c r="BM319" s="1511"/>
      <c r="BN319" s="1511"/>
    </row>
    <row r="320" spans="1:66" s="603" customFormat="1" ht="12.75" x14ac:dyDescent="0.2">
      <c r="A320" s="644"/>
      <c r="B320" s="197" t="s">
        <v>1271</v>
      </c>
      <c r="C320" s="1511">
        <f t="shared" si="64"/>
        <v>0</v>
      </c>
      <c r="D320" s="1511">
        <f t="shared" si="64"/>
        <v>0</v>
      </c>
      <c r="E320" s="1511">
        <f t="shared" si="64"/>
        <v>0</v>
      </c>
      <c r="F320" s="1511">
        <f t="shared" si="64"/>
        <v>0</v>
      </c>
      <c r="G320" s="1511">
        <f t="shared" si="64"/>
        <v>0</v>
      </c>
      <c r="H320" s="1511">
        <f t="shared" si="64"/>
        <v>0</v>
      </c>
      <c r="I320" s="1511">
        <f t="shared" si="64"/>
        <v>0</v>
      </c>
      <c r="J320" s="1511">
        <f t="shared" si="64"/>
        <v>0</v>
      </c>
      <c r="K320" s="1511">
        <f t="shared" si="64"/>
        <v>0</v>
      </c>
      <c r="L320" s="1511">
        <f t="shared" si="64"/>
        <v>0</v>
      </c>
      <c r="M320" s="1511">
        <f t="shared" si="65"/>
        <v>0</v>
      </c>
      <c r="N320" s="1511">
        <f t="shared" si="65"/>
        <v>0</v>
      </c>
      <c r="O320" s="1511">
        <f t="shared" si="65"/>
        <v>0</v>
      </c>
      <c r="P320" s="1511">
        <f t="shared" si="65"/>
        <v>0</v>
      </c>
      <c r="Q320" s="1511">
        <f t="shared" si="65"/>
        <v>0</v>
      </c>
      <c r="R320" s="1511">
        <f t="shared" si="65"/>
        <v>0</v>
      </c>
      <c r="S320" s="1511">
        <f t="shared" si="65"/>
        <v>0</v>
      </c>
      <c r="T320" s="1511">
        <f t="shared" si="65"/>
        <v>0</v>
      </c>
      <c r="U320" s="1511">
        <f t="shared" si="65"/>
        <v>0</v>
      </c>
      <c r="V320" s="1511">
        <f t="shared" si="65"/>
        <v>0</v>
      </c>
      <c r="W320" s="1511">
        <f t="shared" si="66"/>
        <v>0</v>
      </c>
      <c r="X320" s="1511">
        <f t="shared" si="66"/>
        <v>0</v>
      </c>
      <c r="Y320" s="1511">
        <f t="shared" si="66"/>
        <v>0</v>
      </c>
      <c r="Z320" s="1511">
        <f t="shared" si="66"/>
        <v>0</v>
      </c>
      <c r="AA320" s="1511">
        <f t="shared" si="66"/>
        <v>0</v>
      </c>
      <c r="AB320" s="1511">
        <f t="shared" si="66"/>
        <v>0</v>
      </c>
      <c r="AC320" s="1511">
        <f t="shared" si="66"/>
        <v>0</v>
      </c>
      <c r="AD320" s="1511">
        <f t="shared" si="66"/>
        <v>0</v>
      </c>
      <c r="AE320" s="1511">
        <f t="shared" si="66"/>
        <v>0</v>
      </c>
      <c r="AF320" s="1511">
        <f t="shared" si="66"/>
        <v>0</v>
      </c>
      <c r="AG320" s="1511">
        <f t="shared" si="67"/>
        <v>0</v>
      </c>
      <c r="AH320" s="1511">
        <f t="shared" si="67"/>
        <v>0</v>
      </c>
      <c r="AI320" s="1511">
        <f t="shared" si="67"/>
        <v>0</v>
      </c>
      <c r="AJ320" s="1511">
        <f t="shared" si="67"/>
        <v>0</v>
      </c>
      <c r="AK320" s="1511">
        <f t="shared" si="67"/>
        <v>0</v>
      </c>
      <c r="AL320" s="1511">
        <f t="shared" si="67"/>
        <v>0</v>
      </c>
      <c r="AM320" s="1511">
        <f t="shared" si="67"/>
        <v>0</v>
      </c>
      <c r="AN320" s="1511">
        <f t="shared" si="67"/>
        <v>0</v>
      </c>
      <c r="AO320" s="1511">
        <f t="shared" si="67"/>
        <v>0</v>
      </c>
      <c r="AP320" s="1511">
        <f t="shared" si="67"/>
        <v>0</v>
      </c>
      <c r="AQ320" s="1511">
        <f t="shared" si="67"/>
        <v>0</v>
      </c>
      <c r="AR320" s="1511">
        <f t="shared" si="67"/>
        <v>0</v>
      </c>
      <c r="AS320" s="1511">
        <f t="shared" si="67"/>
        <v>0</v>
      </c>
      <c r="AT320" s="1511"/>
      <c r="AU320" s="1511"/>
      <c r="AV320" s="1642"/>
      <c r="AW320" s="1511"/>
      <c r="AX320" s="1511"/>
      <c r="AY320" s="1511"/>
      <c r="AZ320" s="1511"/>
      <c r="BA320" s="1511"/>
      <c r="BB320" s="1511"/>
      <c r="BC320" s="1511"/>
      <c r="BD320" s="1511"/>
      <c r="BE320" s="1511"/>
      <c r="BF320" s="1511"/>
      <c r="BG320" s="1511"/>
      <c r="BH320" s="1511"/>
      <c r="BI320" s="1511"/>
      <c r="BJ320" s="1511"/>
      <c r="BK320" s="1511"/>
      <c r="BL320" s="1511"/>
      <c r="BM320" s="1511"/>
      <c r="BN320" s="1511"/>
    </row>
    <row r="321" spans="1:66" s="603" customFormat="1" ht="12.75" x14ac:dyDescent="0.2">
      <c r="A321" s="644"/>
      <c r="B321" s="197" t="s">
        <v>773</v>
      </c>
      <c r="C321" s="1511">
        <f t="shared" si="64"/>
        <v>0</v>
      </c>
      <c r="D321" s="1511">
        <f t="shared" si="64"/>
        <v>0</v>
      </c>
      <c r="E321" s="1511">
        <f t="shared" si="64"/>
        <v>0</v>
      </c>
      <c r="F321" s="1511">
        <f t="shared" si="64"/>
        <v>0</v>
      </c>
      <c r="G321" s="1511">
        <f t="shared" si="64"/>
        <v>0</v>
      </c>
      <c r="H321" s="1511">
        <f t="shared" si="64"/>
        <v>0</v>
      </c>
      <c r="I321" s="1511">
        <f t="shared" si="64"/>
        <v>0</v>
      </c>
      <c r="J321" s="1511">
        <f t="shared" si="64"/>
        <v>0</v>
      </c>
      <c r="K321" s="1511">
        <f t="shared" si="64"/>
        <v>0</v>
      </c>
      <c r="L321" s="1511">
        <f t="shared" si="64"/>
        <v>0</v>
      </c>
      <c r="M321" s="1511">
        <f t="shared" si="65"/>
        <v>0</v>
      </c>
      <c r="N321" s="1511">
        <f t="shared" si="65"/>
        <v>0</v>
      </c>
      <c r="O321" s="1511">
        <f t="shared" si="65"/>
        <v>0</v>
      </c>
      <c r="P321" s="1511">
        <f t="shared" si="65"/>
        <v>0</v>
      </c>
      <c r="Q321" s="1511">
        <f t="shared" si="65"/>
        <v>0</v>
      </c>
      <c r="R321" s="1511">
        <f t="shared" si="65"/>
        <v>0</v>
      </c>
      <c r="S321" s="1511">
        <f t="shared" si="65"/>
        <v>0</v>
      </c>
      <c r="T321" s="1511">
        <f t="shared" si="65"/>
        <v>0</v>
      </c>
      <c r="U321" s="1511">
        <f t="shared" si="65"/>
        <v>0</v>
      </c>
      <c r="V321" s="1511">
        <f t="shared" si="65"/>
        <v>0</v>
      </c>
      <c r="W321" s="1511">
        <f t="shared" si="66"/>
        <v>0</v>
      </c>
      <c r="X321" s="1511">
        <f t="shared" si="66"/>
        <v>0</v>
      </c>
      <c r="Y321" s="1511">
        <f t="shared" si="66"/>
        <v>0</v>
      </c>
      <c r="Z321" s="1511">
        <f t="shared" si="66"/>
        <v>0</v>
      </c>
      <c r="AA321" s="1511">
        <f t="shared" si="66"/>
        <v>0</v>
      </c>
      <c r="AB321" s="1511">
        <f t="shared" si="66"/>
        <v>0</v>
      </c>
      <c r="AC321" s="1511">
        <f t="shared" si="66"/>
        <v>0</v>
      </c>
      <c r="AD321" s="1511">
        <f t="shared" si="66"/>
        <v>0</v>
      </c>
      <c r="AE321" s="1511">
        <f t="shared" si="66"/>
        <v>0</v>
      </c>
      <c r="AF321" s="1511">
        <f t="shared" si="66"/>
        <v>0</v>
      </c>
      <c r="AG321" s="1511">
        <f t="shared" si="67"/>
        <v>0</v>
      </c>
      <c r="AH321" s="1511">
        <f t="shared" si="67"/>
        <v>0</v>
      </c>
      <c r="AI321" s="1511">
        <f t="shared" si="67"/>
        <v>0</v>
      </c>
      <c r="AJ321" s="1511">
        <f t="shared" si="67"/>
        <v>0</v>
      </c>
      <c r="AK321" s="1511">
        <f t="shared" si="67"/>
        <v>0</v>
      </c>
      <c r="AL321" s="1511">
        <f t="shared" si="67"/>
        <v>0</v>
      </c>
      <c r="AM321" s="1511">
        <f t="shared" si="67"/>
        <v>0</v>
      </c>
      <c r="AN321" s="1511">
        <f t="shared" si="67"/>
        <v>0</v>
      </c>
      <c r="AO321" s="1511">
        <f t="shared" si="67"/>
        <v>0</v>
      </c>
      <c r="AP321" s="1511">
        <f t="shared" si="67"/>
        <v>0</v>
      </c>
      <c r="AQ321" s="1511">
        <f t="shared" si="67"/>
        <v>0</v>
      </c>
      <c r="AR321" s="1511">
        <f t="shared" si="67"/>
        <v>0</v>
      </c>
      <c r="AS321" s="1511">
        <f t="shared" si="67"/>
        <v>0</v>
      </c>
      <c r="AT321" s="1511"/>
      <c r="AU321" s="1511"/>
      <c r="AV321" s="1642"/>
      <c r="AW321" s="1511"/>
      <c r="AX321" s="1511"/>
      <c r="AY321" s="1511"/>
      <c r="AZ321" s="1511"/>
      <c r="BA321" s="1511"/>
      <c r="BB321" s="1511"/>
      <c r="BC321" s="1511"/>
      <c r="BD321" s="1511"/>
      <c r="BE321" s="1511"/>
      <c r="BF321" s="1511"/>
      <c r="BG321" s="1511"/>
      <c r="BH321" s="1511"/>
      <c r="BI321" s="1511"/>
      <c r="BJ321" s="1511"/>
      <c r="BK321" s="1511"/>
      <c r="BL321" s="1511"/>
      <c r="BM321" s="1511"/>
      <c r="BN321" s="1511"/>
    </row>
    <row r="322" spans="1:66" s="603" customFormat="1" ht="12.75" x14ac:dyDescent="0.2">
      <c r="A322" s="644"/>
      <c r="B322" s="197" t="s">
        <v>1266</v>
      </c>
      <c r="C322" s="1511">
        <f t="shared" si="64"/>
        <v>0</v>
      </c>
      <c r="D322" s="1511">
        <f t="shared" si="64"/>
        <v>0</v>
      </c>
      <c r="E322" s="1511">
        <f t="shared" si="64"/>
        <v>0</v>
      </c>
      <c r="F322" s="1511">
        <f t="shared" si="64"/>
        <v>0</v>
      </c>
      <c r="G322" s="1511">
        <f t="shared" si="64"/>
        <v>0</v>
      </c>
      <c r="H322" s="1511">
        <f t="shared" si="64"/>
        <v>0</v>
      </c>
      <c r="I322" s="1511">
        <f t="shared" si="64"/>
        <v>0</v>
      </c>
      <c r="J322" s="1511">
        <f t="shared" si="64"/>
        <v>0</v>
      </c>
      <c r="K322" s="1511">
        <f t="shared" si="64"/>
        <v>0</v>
      </c>
      <c r="L322" s="1511">
        <f t="shared" si="64"/>
        <v>0</v>
      </c>
      <c r="M322" s="1511">
        <f t="shared" si="65"/>
        <v>0</v>
      </c>
      <c r="N322" s="1511">
        <f t="shared" si="65"/>
        <v>0</v>
      </c>
      <c r="O322" s="1511">
        <f t="shared" si="65"/>
        <v>0</v>
      </c>
      <c r="P322" s="1511">
        <f t="shared" si="65"/>
        <v>0</v>
      </c>
      <c r="Q322" s="1511">
        <f t="shared" si="65"/>
        <v>0</v>
      </c>
      <c r="R322" s="1511">
        <f t="shared" si="65"/>
        <v>0</v>
      </c>
      <c r="S322" s="1511">
        <f t="shared" si="65"/>
        <v>0</v>
      </c>
      <c r="T322" s="1511">
        <f t="shared" si="65"/>
        <v>0</v>
      </c>
      <c r="U322" s="1511">
        <f t="shared" si="65"/>
        <v>0</v>
      </c>
      <c r="V322" s="1511">
        <f t="shared" si="65"/>
        <v>0</v>
      </c>
      <c r="W322" s="1511">
        <f t="shared" si="66"/>
        <v>0</v>
      </c>
      <c r="X322" s="1511">
        <f t="shared" si="66"/>
        <v>0</v>
      </c>
      <c r="Y322" s="1511">
        <f t="shared" si="66"/>
        <v>0</v>
      </c>
      <c r="Z322" s="1511">
        <f t="shared" si="66"/>
        <v>0</v>
      </c>
      <c r="AA322" s="1511">
        <f t="shared" si="66"/>
        <v>0</v>
      </c>
      <c r="AB322" s="1511">
        <f t="shared" si="66"/>
        <v>0</v>
      </c>
      <c r="AC322" s="1511">
        <f t="shared" si="66"/>
        <v>0</v>
      </c>
      <c r="AD322" s="1511">
        <f t="shared" si="66"/>
        <v>0</v>
      </c>
      <c r="AE322" s="1511">
        <f t="shared" si="66"/>
        <v>0</v>
      </c>
      <c r="AF322" s="1511">
        <f t="shared" si="66"/>
        <v>0</v>
      </c>
      <c r="AG322" s="1511">
        <f t="shared" si="67"/>
        <v>0</v>
      </c>
      <c r="AH322" s="1511">
        <f t="shared" si="67"/>
        <v>0</v>
      </c>
      <c r="AI322" s="1511">
        <f t="shared" si="67"/>
        <v>0</v>
      </c>
      <c r="AJ322" s="1511">
        <f t="shared" si="67"/>
        <v>0</v>
      </c>
      <c r="AK322" s="1511">
        <f t="shared" si="67"/>
        <v>0</v>
      </c>
      <c r="AL322" s="1511">
        <f t="shared" si="67"/>
        <v>0</v>
      </c>
      <c r="AM322" s="1511">
        <f t="shared" si="67"/>
        <v>0</v>
      </c>
      <c r="AN322" s="1511">
        <f t="shared" si="67"/>
        <v>0</v>
      </c>
      <c r="AO322" s="1511">
        <f t="shared" si="67"/>
        <v>0</v>
      </c>
      <c r="AP322" s="1511">
        <f t="shared" si="67"/>
        <v>0</v>
      </c>
      <c r="AQ322" s="1511">
        <f t="shared" si="67"/>
        <v>0</v>
      </c>
      <c r="AR322" s="1511">
        <f t="shared" si="67"/>
        <v>0</v>
      </c>
      <c r="AS322" s="1511">
        <f t="shared" si="67"/>
        <v>0</v>
      </c>
      <c r="AT322" s="1511"/>
      <c r="AU322" s="1511"/>
      <c r="AV322" s="1642"/>
      <c r="AW322" s="1511"/>
      <c r="AX322" s="1511"/>
      <c r="AY322" s="1511"/>
      <c r="AZ322" s="1511"/>
      <c r="BA322" s="1511"/>
      <c r="BB322" s="1511"/>
      <c r="BC322" s="1511"/>
      <c r="BD322" s="1511"/>
      <c r="BE322" s="1511"/>
      <c r="BF322" s="1511"/>
      <c r="BG322" s="1511"/>
      <c r="BH322" s="1511"/>
      <c r="BI322" s="1511"/>
      <c r="BJ322" s="1511"/>
      <c r="BK322" s="1511"/>
      <c r="BL322" s="1511"/>
      <c r="BM322" s="1511"/>
      <c r="BN322" s="1511"/>
    </row>
    <row r="323" spans="1:66" s="603" customFormat="1" ht="12.75" x14ac:dyDescent="0.2">
      <c r="A323" s="644"/>
      <c r="B323" s="197" t="s">
        <v>1081</v>
      </c>
      <c r="C323" s="1511">
        <f t="shared" ref="C323:L336" si="68">SUMIF($AV$180:$AV$252, $B323,C$180:C$252)</f>
        <v>0</v>
      </c>
      <c r="D323" s="1511">
        <f t="shared" si="68"/>
        <v>0</v>
      </c>
      <c r="E323" s="1511">
        <f t="shared" si="68"/>
        <v>0</v>
      </c>
      <c r="F323" s="1511">
        <f t="shared" si="68"/>
        <v>0</v>
      </c>
      <c r="G323" s="1511">
        <f t="shared" si="68"/>
        <v>0</v>
      </c>
      <c r="H323" s="1511">
        <f t="shared" si="68"/>
        <v>0</v>
      </c>
      <c r="I323" s="1511">
        <f t="shared" si="68"/>
        <v>0</v>
      </c>
      <c r="J323" s="1511">
        <f t="shared" si="68"/>
        <v>0</v>
      </c>
      <c r="K323" s="1511">
        <f t="shared" si="68"/>
        <v>0</v>
      </c>
      <c r="L323" s="1511">
        <f t="shared" si="68"/>
        <v>0</v>
      </c>
      <c r="M323" s="1511">
        <f t="shared" ref="M323:V336" si="69">SUMIF($AV$180:$AV$252, $B323,M$180:M$252)</f>
        <v>0</v>
      </c>
      <c r="N323" s="1511">
        <f t="shared" si="69"/>
        <v>0</v>
      </c>
      <c r="O323" s="1511">
        <f t="shared" si="69"/>
        <v>0</v>
      </c>
      <c r="P323" s="1511">
        <f t="shared" si="69"/>
        <v>0</v>
      </c>
      <c r="Q323" s="1511">
        <f t="shared" si="69"/>
        <v>0</v>
      </c>
      <c r="R323" s="1511">
        <f t="shared" si="69"/>
        <v>0</v>
      </c>
      <c r="S323" s="1511">
        <f t="shared" si="69"/>
        <v>0</v>
      </c>
      <c r="T323" s="1511">
        <f t="shared" si="69"/>
        <v>0</v>
      </c>
      <c r="U323" s="1511">
        <f t="shared" si="69"/>
        <v>0</v>
      </c>
      <c r="V323" s="1511">
        <f t="shared" si="69"/>
        <v>0</v>
      </c>
      <c r="W323" s="1511">
        <f t="shared" ref="W323:AF336" si="70">SUMIF($AV$180:$AV$252, $B323,W$180:W$252)</f>
        <v>0</v>
      </c>
      <c r="X323" s="1511">
        <f t="shared" si="70"/>
        <v>0</v>
      </c>
      <c r="Y323" s="1511">
        <f t="shared" si="70"/>
        <v>0</v>
      </c>
      <c r="Z323" s="1511">
        <f t="shared" si="70"/>
        <v>0</v>
      </c>
      <c r="AA323" s="1511">
        <f t="shared" si="70"/>
        <v>0</v>
      </c>
      <c r="AB323" s="1511">
        <f t="shared" si="70"/>
        <v>0</v>
      </c>
      <c r="AC323" s="1511">
        <f t="shared" si="70"/>
        <v>0</v>
      </c>
      <c r="AD323" s="1511">
        <f t="shared" si="70"/>
        <v>0</v>
      </c>
      <c r="AE323" s="1511">
        <f t="shared" si="70"/>
        <v>0</v>
      </c>
      <c r="AF323" s="1511">
        <f t="shared" si="70"/>
        <v>0</v>
      </c>
      <c r="AG323" s="1511">
        <f t="shared" ref="AG323:AS336" si="71">SUMIF($AV$180:$AV$252, $B323,AG$180:AG$252)</f>
        <v>0</v>
      </c>
      <c r="AH323" s="1511">
        <f t="shared" si="71"/>
        <v>0</v>
      </c>
      <c r="AI323" s="1511">
        <f t="shared" si="71"/>
        <v>0</v>
      </c>
      <c r="AJ323" s="1511">
        <f t="shared" si="71"/>
        <v>0</v>
      </c>
      <c r="AK323" s="1511">
        <f t="shared" si="71"/>
        <v>0</v>
      </c>
      <c r="AL323" s="1511">
        <f t="shared" si="71"/>
        <v>0</v>
      </c>
      <c r="AM323" s="1511">
        <f t="shared" si="71"/>
        <v>0</v>
      </c>
      <c r="AN323" s="1511">
        <f t="shared" si="71"/>
        <v>0</v>
      </c>
      <c r="AO323" s="1511">
        <f t="shared" si="71"/>
        <v>0</v>
      </c>
      <c r="AP323" s="1511">
        <f t="shared" si="71"/>
        <v>0</v>
      </c>
      <c r="AQ323" s="1511">
        <f t="shared" si="71"/>
        <v>0</v>
      </c>
      <c r="AR323" s="1511">
        <f t="shared" si="71"/>
        <v>0</v>
      </c>
      <c r="AS323" s="1511">
        <f t="shared" si="71"/>
        <v>0</v>
      </c>
      <c r="AT323" s="1511"/>
      <c r="AU323" s="1511"/>
      <c r="AV323" s="1642"/>
      <c r="AW323" s="1511"/>
      <c r="AX323" s="1511"/>
      <c r="AY323" s="1511"/>
      <c r="AZ323" s="1511"/>
      <c r="BA323" s="1511"/>
      <c r="BB323" s="1511"/>
      <c r="BC323" s="1511"/>
      <c r="BD323" s="1511"/>
      <c r="BE323" s="1511"/>
      <c r="BF323" s="1511"/>
      <c r="BG323" s="1511"/>
      <c r="BH323" s="1511"/>
      <c r="BI323" s="1511"/>
      <c r="BJ323" s="1511"/>
      <c r="BK323" s="1511"/>
      <c r="BL323" s="1511"/>
      <c r="BM323" s="1511"/>
      <c r="BN323" s="1511"/>
    </row>
    <row r="324" spans="1:66" s="603" customFormat="1" ht="12.75" x14ac:dyDescent="0.2">
      <c r="A324" s="644"/>
      <c r="B324" s="197" t="s">
        <v>1275</v>
      </c>
      <c r="C324" s="1511">
        <f t="shared" si="68"/>
        <v>0</v>
      </c>
      <c r="D324" s="1511">
        <f t="shared" si="68"/>
        <v>0</v>
      </c>
      <c r="E324" s="1511">
        <f t="shared" si="68"/>
        <v>0</v>
      </c>
      <c r="F324" s="1511">
        <f t="shared" si="68"/>
        <v>0</v>
      </c>
      <c r="G324" s="1511">
        <f t="shared" si="68"/>
        <v>0</v>
      </c>
      <c r="H324" s="1511">
        <f t="shared" si="68"/>
        <v>0</v>
      </c>
      <c r="I324" s="1511">
        <f t="shared" si="68"/>
        <v>0</v>
      </c>
      <c r="J324" s="1511">
        <f t="shared" si="68"/>
        <v>0</v>
      </c>
      <c r="K324" s="1511">
        <f t="shared" si="68"/>
        <v>0</v>
      </c>
      <c r="L324" s="1511">
        <f t="shared" si="68"/>
        <v>0</v>
      </c>
      <c r="M324" s="1511">
        <f t="shared" si="69"/>
        <v>0</v>
      </c>
      <c r="N324" s="1511">
        <f t="shared" si="69"/>
        <v>0</v>
      </c>
      <c r="O324" s="1511">
        <f t="shared" si="69"/>
        <v>0</v>
      </c>
      <c r="P324" s="1511">
        <f t="shared" si="69"/>
        <v>0</v>
      </c>
      <c r="Q324" s="1511">
        <f t="shared" si="69"/>
        <v>0</v>
      </c>
      <c r="R324" s="1511">
        <f t="shared" si="69"/>
        <v>0</v>
      </c>
      <c r="S324" s="1511">
        <f t="shared" si="69"/>
        <v>0</v>
      </c>
      <c r="T324" s="1511">
        <f t="shared" si="69"/>
        <v>0</v>
      </c>
      <c r="U324" s="1511">
        <f t="shared" si="69"/>
        <v>0</v>
      </c>
      <c r="V324" s="1511">
        <f t="shared" si="69"/>
        <v>0</v>
      </c>
      <c r="W324" s="1511">
        <f t="shared" si="70"/>
        <v>0</v>
      </c>
      <c r="X324" s="1511">
        <f t="shared" si="70"/>
        <v>0</v>
      </c>
      <c r="Y324" s="1511">
        <f t="shared" si="70"/>
        <v>0</v>
      </c>
      <c r="Z324" s="1511">
        <f t="shared" si="70"/>
        <v>0</v>
      </c>
      <c r="AA324" s="1511">
        <f t="shared" si="70"/>
        <v>0</v>
      </c>
      <c r="AB324" s="1511">
        <f t="shared" si="70"/>
        <v>0</v>
      </c>
      <c r="AC324" s="1511">
        <f t="shared" si="70"/>
        <v>0</v>
      </c>
      <c r="AD324" s="1511">
        <f t="shared" si="70"/>
        <v>0</v>
      </c>
      <c r="AE324" s="1511">
        <f t="shared" si="70"/>
        <v>0</v>
      </c>
      <c r="AF324" s="1511">
        <f t="shared" si="70"/>
        <v>0</v>
      </c>
      <c r="AG324" s="1511">
        <f t="shared" si="71"/>
        <v>0</v>
      </c>
      <c r="AH324" s="1511">
        <f t="shared" si="71"/>
        <v>0</v>
      </c>
      <c r="AI324" s="1511">
        <f t="shared" si="71"/>
        <v>0</v>
      </c>
      <c r="AJ324" s="1511">
        <f t="shared" si="71"/>
        <v>0</v>
      </c>
      <c r="AK324" s="1511">
        <f t="shared" si="71"/>
        <v>0</v>
      </c>
      <c r="AL324" s="1511">
        <f t="shared" si="71"/>
        <v>0</v>
      </c>
      <c r="AM324" s="1511">
        <f t="shared" si="71"/>
        <v>0</v>
      </c>
      <c r="AN324" s="1511">
        <f t="shared" si="71"/>
        <v>0</v>
      </c>
      <c r="AO324" s="1511">
        <f t="shared" si="71"/>
        <v>0</v>
      </c>
      <c r="AP324" s="1511">
        <f t="shared" si="71"/>
        <v>0</v>
      </c>
      <c r="AQ324" s="1511">
        <f t="shared" si="71"/>
        <v>0</v>
      </c>
      <c r="AR324" s="1511">
        <f t="shared" si="71"/>
        <v>0</v>
      </c>
      <c r="AS324" s="1511">
        <f t="shared" si="71"/>
        <v>0</v>
      </c>
      <c r="AT324" s="1511"/>
      <c r="AU324" s="1511"/>
      <c r="AV324" s="1642"/>
      <c r="AW324" s="1511"/>
      <c r="AX324" s="1511"/>
      <c r="AY324" s="1511"/>
      <c r="AZ324" s="1511"/>
      <c r="BA324" s="1511"/>
      <c r="BB324" s="1511"/>
      <c r="BC324" s="1511"/>
      <c r="BD324" s="1511"/>
      <c r="BE324" s="1511"/>
      <c r="BF324" s="1511"/>
      <c r="BG324" s="1511"/>
      <c r="BH324" s="1511"/>
      <c r="BI324" s="1511"/>
      <c r="BJ324" s="1511"/>
      <c r="BK324" s="1511"/>
      <c r="BL324" s="1511"/>
      <c r="BM324" s="1511"/>
      <c r="BN324" s="1511"/>
    </row>
    <row r="325" spans="1:66" s="603" customFormat="1" ht="12.75" x14ac:dyDescent="0.2">
      <c r="A325" s="644"/>
      <c r="B325" s="197" t="s">
        <v>774</v>
      </c>
      <c r="C325" s="1511">
        <f t="shared" si="68"/>
        <v>766462.95</v>
      </c>
      <c r="D325" s="1511">
        <f t="shared" si="68"/>
        <v>591007.38502218144</v>
      </c>
      <c r="E325" s="1511">
        <f t="shared" si="68"/>
        <v>142403.37629118885</v>
      </c>
      <c r="F325" s="1511">
        <f t="shared" si="68"/>
        <v>33052.188686629597</v>
      </c>
      <c r="G325" s="1511">
        <f t="shared" si="68"/>
        <v>0</v>
      </c>
      <c r="H325" s="1511">
        <f t="shared" si="68"/>
        <v>0</v>
      </c>
      <c r="I325" s="1511">
        <f t="shared" si="68"/>
        <v>0</v>
      </c>
      <c r="J325" s="1511">
        <f t="shared" si="68"/>
        <v>0</v>
      </c>
      <c r="K325" s="1511">
        <f t="shared" si="68"/>
        <v>0</v>
      </c>
      <c r="L325" s="1511">
        <f t="shared" si="68"/>
        <v>0</v>
      </c>
      <c r="M325" s="1511">
        <f t="shared" si="69"/>
        <v>0</v>
      </c>
      <c r="N325" s="1511">
        <f t="shared" si="69"/>
        <v>0</v>
      </c>
      <c r="O325" s="1511">
        <f t="shared" si="69"/>
        <v>0</v>
      </c>
      <c r="P325" s="1511">
        <f t="shared" si="69"/>
        <v>0</v>
      </c>
      <c r="Q325" s="1511">
        <f t="shared" si="69"/>
        <v>0</v>
      </c>
      <c r="R325" s="1511">
        <f t="shared" si="69"/>
        <v>0</v>
      </c>
      <c r="S325" s="1511">
        <f t="shared" si="69"/>
        <v>0</v>
      </c>
      <c r="T325" s="1511">
        <f t="shared" si="69"/>
        <v>0</v>
      </c>
      <c r="U325" s="1511">
        <f t="shared" si="69"/>
        <v>0</v>
      </c>
      <c r="V325" s="1511">
        <f t="shared" si="69"/>
        <v>0</v>
      </c>
      <c r="W325" s="1511">
        <f t="shared" si="70"/>
        <v>0</v>
      </c>
      <c r="X325" s="1511">
        <f t="shared" si="70"/>
        <v>766462.95</v>
      </c>
      <c r="Y325" s="1511">
        <f t="shared" si="70"/>
        <v>0</v>
      </c>
      <c r="Z325" s="1511">
        <f t="shared" si="70"/>
        <v>0</v>
      </c>
      <c r="AA325" s="1511">
        <f t="shared" si="70"/>
        <v>0</v>
      </c>
      <c r="AB325" s="1511">
        <f t="shared" si="70"/>
        <v>0</v>
      </c>
      <c r="AC325" s="1511">
        <f t="shared" si="70"/>
        <v>0</v>
      </c>
      <c r="AD325" s="1511">
        <f t="shared" si="70"/>
        <v>0</v>
      </c>
      <c r="AE325" s="1511">
        <f t="shared" si="70"/>
        <v>0</v>
      </c>
      <c r="AF325" s="1511">
        <f t="shared" si="70"/>
        <v>0</v>
      </c>
      <c r="AG325" s="1511">
        <f t="shared" si="71"/>
        <v>0</v>
      </c>
      <c r="AH325" s="1511">
        <f t="shared" si="71"/>
        <v>0</v>
      </c>
      <c r="AI325" s="1511">
        <f t="shared" si="71"/>
        <v>0</v>
      </c>
      <c r="AJ325" s="1511">
        <f t="shared" si="71"/>
        <v>0</v>
      </c>
      <c r="AK325" s="1511">
        <f t="shared" si="71"/>
        <v>0</v>
      </c>
      <c r="AL325" s="1511">
        <f t="shared" si="71"/>
        <v>0</v>
      </c>
      <c r="AM325" s="1511">
        <f t="shared" si="71"/>
        <v>0</v>
      </c>
      <c r="AN325" s="1511">
        <f t="shared" si="71"/>
        <v>0</v>
      </c>
      <c r="AO325" s="1511">
        <f t="shared" si="71"/>
        <v>0</v>
      </c>
      <c r="AP325" s="1511">
        <f t="shared" si="71"/>
        <v>0</v>
      </c>
      <c r="AQ325" s="1511">
        <f t="shared" si="71"/>
        <v>0</v>
      </c>
      <c r="AR325" s="1511">
        <f t="shared" si="71"/>
        <v>0</v>
      </c>
      <c r="AS325" s="1511">
        <f t="shared" si="71"/>
        <v>0</v>
      </c>
      <c r="AT325" s="1511"/>
      <c r="AU325" s="1511"/>
      <c r="AV325" s="1642"/>
      <c r="AW325" s="1511"/>
      <c r="AX325" s="1511"/>
      <c r="AY325" s="1511"/>
      <c r="AZ325" s="1511"/>
      <c r="BA325" s="1511"/>
      <c r="BB325" s="1511"/>
      <c r="BC325" s="1511"/>
      <c r="BD325" s="1511"/>
      <c r="BE325" s="1511"/>
      <c r="BF325" s="1511"/>
      <c r="BG325" s="1511"/>
      <c r="BH325" s="1511"/>
      <c r="BI325" s="1511"/>
      <c r="BJ325" s="1511"/>
      <c r="BK325" s="1511"/>
      <c r="BL325" s="1511"/>
      <c r="BM325" s="1511"/>
      <c r="BN325" s="1511"/>
    </row>
    <row r="326" spans="1:66" s="603" customFormat="1" ht="12.75" x14ac:dyDescent="0.2">
      <c r="A326" s="644"/>
      <c r="B326" s="197" t="s">
        <v>775</v>
      </c>
      <c r="C326" s="1511">
        <f t="shared" si="68"/>
        <v>16362.989999999998</v>
      </c>
      <c r="D326" s="1511">
        <f t="shared" si="68"/>
        <v>14669.199413513512</v>
      </c>
      <c r="E326" s="1511">
        <f t="shared" si="68"/>
        <v>1426.7438681912681</v>
      </c>
      <c r="F326" s="1511">
        <f t="shared" si="68"/>
        <v>267.04671829521828</v>
      </c>
      <c r="G326" s="1511">
        <f t="shared" si="68"/>
        <v>0</v>
      </c>
      <c r="H326" s="1511">
        <f t="shared" si="68"/>
        <v>0</v>
      </c>
      <c r="I326" s="1511">
        <f t="shared" si="68"/>
        <v>0</v>
      </c>
      <c r="J326" s="1511">
        <f t="shared" si="68"/>
        <v>0</v>
      </c>
      <c r="K326" s="1511">
        <f t="shared" si="68"/>
        <v>0</v>
      </c>
      <c r="L326" s="1511">
        <f t="shared" si="68"/>
        <v>0</v>
      </c>
      <c r="M326" s="1511">
        <f t="shared" si="69"/>
        <v>0</v>
      </c>
      <c r="N326" s="1511">
        <f t="shared" si="69"/>
        <v>0</v>
      </c>
      <c r="O326" s="1511">
        <f t="shared" si="69"/>
        <v>0</v>
      </c>
      <c r="P326" s="1511">
        <f t="shared" si="69"/>
        <v>0</v>
      </c>
      <c r="Q326" s="1511">
        <f t="shared" si="69"/>
        <v>0</v>
      </c>
      <c r="R326" s="1511">
        <f t="shared" si="69"/>
        <v>0</v>
      </c>
      <c r="S326" s="1511">
        <f t="shared" si="69"/>
        <v>0</v>
      </c>
      <c r="T326" s="1511">
        <f t="shared" si="69"/>
        <v>0</v>
      </c>
      <c r="U326" s="1511">
        <f t="shared" si="69"/>
        <v>0</v>
      </c>
      <c r="V326" s="1511">
        <f t="shared" si="69"/>
        <v>0</v>
      </c>
      <c r="W326" s="1511">
        <f t="shared" si="70"/>
        <v>0</v>
      </c>
      <c r="X326" s="1511">
        <f t="shared" si="70"/>
        <v>16362.989999999998</v>
      </c>
      <c r="Y326" s="1511">
        <f t="shared" si="70"/>
        <v>0</v>
      </c>
      <c r="Z326" s="1511">
        <f t="shared" si="70"/>
        <v>0</v>
      </c>
      <c r="AA326" s="1511">
        <f t="shared" si="70"/>
        <v>0</v>
      </c>
      <c r="AB326" s="1511">
        <f t="shared" si="70"/>
        <v>0</v>
      </c>
      <c r="AC326" s="1511">
        <f t="shared" si="70"/>
        <v>0</v>
      </c>
      <c r="AD326" s="1511">
        <f t="shared" si="70"/>
        <v>0</v>
      </c>
      <c r="AE326" s="1511">
        <f t="shared" si="70"/>
        <v>0</v>
      </c>
      <c r="AF326" s="1511">
        <f t="shared" si="70"/>
        <v>0</v>
      </c>
      <c r="AG326" s="1511">
        <f t="shared" si="71"/>
        <v>0</v>
      </c>
      <c r="AH326" s="1511">
        <f t="shared" si="71"/>
        <v>0</v>
      </c>
      <c r="AI326" s="1511">
        <f t="shared" si="71"/>
        <v>0</v>
      </c>
      <c r="AJ326" s="1511">
        <f t="shared" si="71"/>
        <v>0</v>
      </c>
      <c r="AK326" s="1511">
        <f t="shared" si="71"/>
        <v>0</v>
      </c>
      <c r="AL326" s="1511">
        <f t="shared" si="71"/>
        <v>0</v>
      </c>
      <c r="AM326" s="1511">
        <f t="shared" si="71"/>
        <v>0</v>
      </c>
      <c r="AN326" s="1511">
        <f t="shared" si="71"/>
        <v>0</v>
      </c>
      <c r="AO326" s="1511">
        <f t="shared" si="71"/>
        <v>0</v>
      </c>
      <c r="AP326" s="1511">
        <f t="shared" si="71"/>
        <v>0</v>
      </c>
      <c r="AQ326" s="1511">
        <f t="shared" si="71"/>
        <v>0</v>
      </c>
      <c r="AR326" s="1511">
        <f t="shared" si="71"/>
        <v>0</v>
      </c>
      <c r="AS326" s="1511">
        <f t="shared" si="71"/>
        <v>0</v>
      </c>
      <c r="AT326" s="1511"/>
      <c r="AU326" s="1511"/>
      <c r="AV326" s="1642"/>
      <c r="AW326" s="1511"/>
      <c r="AX326" s="1511"/>
      <c r="AY326" s="1511"/>
      <c r="AZ326" s="1511"/>
      <c r="BA326" s="1511"/>
      <c r="BB326" s="1511"/>
      <c r="BC326" s="1511"/>
      <c r="BD326" s="1511"/>
      <c r="BE326" s="1511"/>
      <c r="BF326" s="1511"/>
      <c r="BG326" s="1511"/>
      <c r="BH326" s="1511"/>
      <c r="BI326" s="1511"/>
      <c r="BJ326" s="1511"/>
      <c r="BK326" s="1511"/>
      <c r="BL326" s="1511"/>
      <c r="BM326" s="1511"/>
      <c r="BN326" s="1511"/>
    </row>
    <row r="327" spans="1:66" s="603" customFormat="1" ht="12.75" x14ac:dyDescent="0.2">
      <c r="A327" s="644"/>
      <c r="B327" s="197" t="s">
        <v>1274</v>
      </c>
      <c r="C327" s="1511">
        <f t="shared" si="68"/>
        <v>2198040.11</v>
      </c>
      <c r="D327" s="1511">
        <f t="shared" si="68"/>
        <v>1968916.8363137997</v>
      </c>
      <c r="E327" s="1511">
        <f t="shared" si="68"/>
        <v>191499.20483059474</v>
      </c>
      <c r="F327" s="1511">
        <f t="shared" si="68"/>
        <v>22830.138868692742</v>
      </c>
      <c r="G327" s="1511">
        <f t="shared" si="68"/>
        <v>0</v>
      </c>
      <c r="H327" s="1511">
        <f t="shared" si="68"/>
        <v>0</v>
      </c>
      <c r="I327" s="1511">
        <f t="shared" si="68"/>
        <v>0</v>
      </c>
      <c r="J327" s="1511">
        <f t="shared" si="68"/>
        <v>91.32055547477097</v>
      </c>
      <c r="K327" s="1511">
        <f t="shared" si="68"/>
        <v>7123.0033270321364</v>
      </c>
      <c r="L327" s="1511">
        <f t="shared" si="68"/>
        <v>7579.6061044059898</v>
      </c>
      <c r="M327" s="1511">
        <f t="shared" si="69"/>
        <v>0</v>
      </c>
      <c r="N327" s="1511">
        <f t="shared" si="69"/>
        <v>0</v>
      </c>
      <c r="O327" s="1511">
        <f t="shared" si="69"/>
        <v>0</v>
      </c>
      <c r="P327" s="1511">
        <f t="shared" si="69"/>
        <v>0</v>
      </c>
      <c r="Q327" s="1511">
        <f t="shared" si="69"/>
        <v>0</v>
      </c>
      <c r="R327" s="1511">
        <f t="shared" si="69"/>
        <v>0</v>
      </c>
      <c r="S327" s="1511">
        <f t="shared" si="69"/>
        <v>0</v>
      </c>
      <c r="T327" s="1511">
        <f t="shared" si="69"/>
        <v>0</v>
      </c>
      <c r="U327" s="1511">
        <f t="shared" si="69"/>
        <v>0</v>
      </c>
      <c r="V327" s="1511">
        <f t="shared" si="69"/>
        <v>0</v>
      </c>
      <c r="W327" s="1511">
        <f t="shared" si="70"/>
        <v>0</v>
      </c>
      <c r="X327" s="1511">
        <f t="shared" si="70"/>
        <v>2198040.11</v>
      </c>
      <c r="Y327" s="1511">
        <f t="shared" si="70"/>
        <v>0</v>
      </c>
      <c r="Z327" s="1511">
        <f t="shared" si="70"/>
        <v>0</v>
      </c>
      <c r="AA327" s="1511">
        <f t="shared" si="70"/>
        <v>0</v>
      </c>
      <c r="AB327" s="1511">
        <f t="shared" si="70"/>
        <v>0</v>
      </c>
      <c r="AC327" s="1511">
        <f t="shared" si="70"/>
        <v>0</v>
      </c>
      <c r="AD327" s="1511">
        <f t="shared" si="70"/>
        <v>0</v>
      </c>
      <c r="AE327" s="1511">
        <f t="shared" si="70"/>
        <v>0</v>
      </c>
      <c r="AF327" s="1511">
        <f t="shared" si="70"/>
        <v>0</v>
      </c>
      <c r="AG327" s="1511">
        <f t="shared" si="71"/>
        <v>0</v>
      </c>
      <c r="AH327" s="1511">
        <f t="shared" si="71"/>
        <v>0</v>
      </c>
      <c r="AI327" s="1511">
        <f t="shared" si="71"/>
        <v>0</v>
      </c>
      <c r="AJ327" s="1511">
        <f t="shared" si="71"/>
        <v>0</v>
      </c>
      <c r="AK327" s="1511">
        <f t="shared" si="71"/>
        <v>0</v>
      </c>
      <c r="AL327" s="1511">
        <f t="shared" si="71"/>
        <v>0</v>
      </c>
      <c r="AM327" s="1511">
        <f t="shared" si="71"/>
        <v>0</v>
      </c>
      <c r="AN327" s="1511">
        <f t="shared" si="71"/>
        <v>0</v>
      </c>
      <c r="AO327" s="1511">
        <f t="shared" si="71"/>
        <v>0</v>
      </c>
      <c r="AP327" s="1511">
        <f t="shared" si="71"/>
        <v>0</v>
      </c>
      <c r="AQ327" s="1511">
        <f t="shared" si="71"/>
        <v>0</v>
      </c>
      <c r="AR327" s="1511">
        <f t="shared" si="71"/>
        <v>0</v>
      </c>
      <c r="AS327" s="1511">
        <f t="shared" si="71"/>
        <v>0</v>
      </c>
      <c r="AT327" s="1511"/>
      <c r="AU327" s="1511"/>
      <c r="AV327" s="1642"/>
      <c r="AW327" s="1511"/>
      <c r="AX327" s="1511"/>
      <c r="AY327" s="1511"/>
      <c r="AZ327" s="1511"/>
      <c r="BA327" s="1511"/>
      <c r="BB327" s="1511"/>
      <c r="BC327" s="1511"/>
      <c r="BD327" s="1511"/>
      <c r="BE327" s="1511"/>
      <c r="BF327" s="1511"/>
      <c r="BG327" s="1511"/>
      <c r="BH327" s="1511"/>
      <c r="BI327" s="1511"/>
      <c r="BJ327" s="1511"/>
      <c r="BK327" s="1511"/>
      <c r="BL327" s="1511"/>
      <c r="BM327" s="1511"/>
      <c r="BN327" s="1511"/>
    </row>
    <row r="328" spans="1:66" s="603" customFormat="1" ht="12.75" x14ac:dyDescent="0.2">
      <c r="A328" s="644"/>
      <c r="B328" s="197" t="s">
        <v>698</v>
      </c>
      <c r="C328" s="1511">
        <f t="shared" si="68"/>
        <v>0</v>
      </c>
      <c r="D328" s="1511">
        <f t="shared" si="68"/>
        <v>0</v>
      </c>
      <c r="E328" s="1511">
        <f t="shared" si="68"/>
        <v>0</v>
      </c>
      <c r="F328" s="1511">
        <f t="shared" si="68"/>
        <v>0</v>
      </c>
      <c r="G328" s="1511">
        <f t="shared" si="68"/>
        <v>0</v>
      </c>
      <c r="H328" s="1511">
        <f t="shared" si="68"/>
        <v>0</v>
      </c>
      <c r="I328" s="1511">
        <f t="shared" si="68"/>
        <v>0</v>
      </c>
      <c r="J328" s="1511">
        <f t="shared" si="68"/>
        <v>0</v>
      </c>
      <c r="K328" s="1511">
        <f t="shared" si="68"/>
        <v>0</v>
      </c>
      <c r="L328" s="1511">
        <f t="shared" si="68"/>
        <v>0</v>
      </c>
      <c r="M328" s="1511">
        <f t="shared" si="69"/>
        <v>0</v>
      </c>
      <c r="N328" s="1511">
        <f t="shared" si="69"/>
        <v>0</v>
      </c>
      <c r="O328" s="1511">
        <f t="shared" si="69"/>
        <v>0</v>
      </c>
      <c r="P328" s="1511">
        <f t="shared" si="69"/>
        <v>0</v>
      </c>
      <c r="Q328" s="1511">
        <f t="shared" si="69"/>
        <v>0</v>
      </c>
      <c r="R328" s="1511">
        <f t="shared" si="69"/>
        <v>0</v>
      </c>
      <c r="S328" s="1511">
        <f t="shared" si="69"/>
        <v>0</v>
      </c>
      <c r="T328" s="1511">
        <f t="shared" si="69"/>
        <v>0</v>
      </c>
      <c r="U328" s="1511">
        <f t="shared" si="69"/>
        <v>0</v>
      </c>
      <c r="V328" s="1511">
        <f t="shared" si="69"/>
        <v>0</v>
      </c>
      <c r="W328" s="1511">
        <f t="shared" si="70"/>
        <v>0</v>
      </c>
      <c r="X328" s="1511">
        <f t="shared" si="70"/>
        <v>0</v>
      </c>
      <c r="Y328" s="1511">
        <f t="shared" si="70"/>
        <v>0</v>
      </c>
      <c r="Z328" s="1511">
        <f t="shared" si="70"/>
        <v>0</v>
      </c>
      <c r="AA328" s="1511">
        <f t="shared" si="70"/>
        <v>0</v>
      </c>
      <c r="AB328" s="1511">
        <f t="shared" si="70"/>
        <v>0</v>
      </c>
      <c r="AC328" s="1511">
        <f t="shared" si="70"/>
        <v>0</v>
      </c>
      <c r="AD328" s="1511">
        <f t="shared" si="70"/>
        <v>0</v>
      </c>
      <c r="AE328" s="1511">
        <f t="shared" si="70"/>
        <v>0</v>
      </c>
      <c r="AF328" s="1511">
        <f t="shared" si="70"/>
        <v>0</v>
      </c>
      <c r="AG328" s="1511">
        <f t="shared" si="71"/>
        <v>0</v>
      </c>
      <c r="AH328" s="1511">
        <f t="shared" si="71"/>
        <v>0</v>
      </c>
      <c r="AI328" s="1511">
        <f t="shared" si="71"/>
        <v>0</v>
      </c>
      <c r="AJ328" s="1511">
        <f t="shared" si="71"/>
        <v>0</v>
      </c>
      <c r="AK328" s="1511">
        <f t="shared" si="71"/>
        <v>0</v>
      </c>
      <c r="AL328" s="1511">
        <f t="shared" si="71"/>
        <v>0</v>
      </c>
      <c r="AM328" s="1511">
        <f t="shared" si="71"/>
        <v>0</v>
      </c>
      <c r="AN328" s="1511">
        <f t="shared" si="71"/>
        <v>0</v>
      </c>
      <c r="AO328" s="1511">
        <f t="shared" si="71"/>
        <v>0</v>
      </c>
      <c r="AP328" s="1511">
        <f t="shared" si="71"/>
        <v>0</v>
      </c>
      <c r="AQ328" s="1511">
        <f t="shared" si="71"/>
        <v>0</v>
      </c>
      <c r="AR328" s="1511">
        <f t="shared" si="71"/>
        <v>0</v>
      </c>
      <c r="AS328" s="1511">
        <f t="shared" si="71"/>
        <v>0</v>
      </c>
      <c r="AT328" s="1511"/>
      <c r="AU328" s="1511"/>
      <c r="AV328" s="1642"/>
      <c r="AW328" s="1511"/>
      <c r="AX328" s="1511"/>
      <c r="AY328" s="1511"/>
      <c r="AZ328" s="1511"/>
      <c r="BA328" s="1511"/>
      <c r="BB328" s="1511"/>
      <c r="BC328" s="1511"/>
      <c r="BD328" s="1511"/>
      <c r="BE328" s="1511"/>
      <c r="BF328" s="1511"/>
      <c r="BG328" s="1511"/>
      <c r="BH328" s="1511"/>
      <c r="BI328" s="1511"/>
      <c r="BJ328" s="1511"/>
      <c r="BK328" s="1511"/>
      <c r="BL328" s="1511"/>
      <c r="BM328" s="1511"/>
      <c r="BN328" s="1511"/>
    </row>
    <row r="329" spans="1:66" s="603" customFormat="1" ht="12.75" x14ac:dyDescent="0.2">
      <c r="A329" s="644"/>
      <c r="B329" s="197" t="s">
        <v>1346</v>
      </c>
      <c r="C329" s="1511">
        <f t="shared" si="68"/>
        <v>0</v>
      </c>
      <c r="D329" s="1511">
        <f t="shared" si="68"/>
        <v>0</v>
      </c>
      <c r="E329" s="1511">
        <f t="shared" si="68"/>
        <v>0</v>
      </c>
      <c r="F329" s="1511">
        <f t="shared" si="68"/>
        <v>0</v>
      </c>
      <c r="G329" s="1511">
        <f t="shared" si="68"/>
        <v>0</v>
      </c>
      <c r="H329" s="1511">
        <f t="shared" si="68"/>
        <v>0</v>
      </c>
      <c r="I329" s="1511">
        <f t="shared" si="68"/>
        <v>0</v>
      </c>
      <c r="J329" s="1511">
        <f t="shared" si="68"/>
        <v>0</v>
      </c>
      <c r="K329" s="1511">
        <f t="shared" si="68"/>
        <v>0</v>
      </c>
      <c r="L329" s="1511">
        <f t="shared" si="68"/>
        <v>0</v>
      </c>
      <c r="M329" s="1511">
        <f t="shared" si="69"/>
        <v>0</v>
      </c>
      <c r="N329" s="1511">
        <f t="shared" si="69"/>
        <v>0</v>
      </c>
      <c r="O329" s="1511">
        <f t="shared" si="69"/>
        <v>0</v>
      </c>
      <c r="P329" s="1511">
        <f t="shared" si="69"/>
        <v>0</v>
      </c>
      <c r="Q329" s="1511">
        <f t="shared" si="69"/>
        <v>0</v>
      </c>
      <c r="R329" s="1511">
        <f t="shared" si="69"/>
        <v>0</v>
      </c>
      <c r="S329" s="1511">
        <f t="shared" si="69"/>
        <v>0</v>
      </c>
      <c r="T329" s="1511">
        <f t="shared" si="69"/>
        <v>0</v>
      </c>
      <c r="U329" s="1511">
        <f t="shared" si="69"/>
        <v>0</v>
      </c>
      <c r="V329" s="1511">
        <f t="shared" si="69"/>
        <v>0</v>
      </c>
      <c r="W329" s="1511">
        <f t="shared" si="70"/>
        <v>0</v>
      </c>
      <c r="X329" s="1511">
        <f t="shared" si="70"/>
        <v>0</v>
      </c>
      <c r="Y329" s="1511">
        <f t="shared" si="70"/>
        <v>0</v>
      </c>
      <c r="Z329" s="1511">
        <f t="shared" si="70"/>
        <v>0</v>
      </c>
      <c r="AA329" s="1511">
        <f t="shared" si="70"/>
        <v>0</v>
      </c>
      <c r="AB329" s="1511">
        <f t="shared" si="70"/>
        <v>0</v>
      </c>
      <c r="AC329" s="1511">
        <f t="shared" si="70"/>
        <v>0</v>
      </c>
      <c r="AD329" s="1511">
        <f t="shared" si="70"/>
        <v>0</v>
      </c>
      <c r="AE329" s="1511">
        <f t="shared" si="70"/>
        <v>0</v>
      </c>
      <c r="AF329" s="1511">
        <f t="shared" si="70"/>
        <v>0</v>
      </c>
      <c r="AG329" s="1511">
        <f t="shared" si="71"/>
        <v>0</v>
      </c>
      <c r="AH329" s="1511">
        <f t="shared" si="71"/>
        <v>0</v>
      </c>
      <c r="AI329" s="1511">
        <f t="shared" si="71"/>
        <v>0</v>
      </c>
      <c r="AJ329" s="1511">
        <f t="shared" si="71"/>
        <v>0</v>
      </c>
      <c r="AK329" s="1511">
        <f t="shared" si="71"/>
        <v>0</v>
      </c>
      <c r="AL329" s="1511">
        <f t="shared" si="71"/>
        <v>0</v>
      </c>
      <c r="AM329" s="1511">
        <f t="shared" si="71"/>
        <v>0</v>
      </c>
      <c r="AN329" s="1511">
        <f t="shared" si="71"/>
        <v>0</v>
      </c>
      <c r="AO329" s="1511">
        <f t="shared" si="71"/>
        <v>0</v>
      </c>
      <c r="AP329" s="1511">
        <f t="shared" si="71"/>
        <v>0</v>
      </c>
      <c r="AQ329" s="1511">
        <f t="shared" si="71"/>
        <v>0</v>
      </c>
      <c r="AR329" s="1511">
        <f t="shared" si="71"/>
        <v>0</v>
      </c>
      <c r="AS329" s="1511">
        <f t="shared" si="71"/>
        <v>0</v>
      </c>
      <c r="AT329" s="1511"/>
      <c r="AU329" s="1511"/>
      <c r="AV329" s="1642"/>
      <c r="AW329" s="1511"/>
      <c r="AX329" s="1511"/>
      <c r="AY329" s="1511"/>
      <c r="AZ329" s="1511"/>
      <c r="BA329" s="1511"/>
      <c r="BB329" s="1511"/>
      <c r="BC329" s="1511"/>
      <c r="BD329" s="1511"/>
      <c r="BE329" s="1511"/>
      <c r="BF329" s="1511"/>
      <c r="BG329" s="1511"/>
      <c r="BH329" s="1511"/>
      <c r="BI329" s="1511"/>
      <c r="BJ329" s="1511"/>
      <c r="BK329" s="1511"/>
      <c r="BL329" s="1511"/>
      <c r="BM329" s="1511"/>
      <c r="BN329" s="1511"/>
    </row>
    <row r="330" spans="1:66" s="603" customFormat="1" ht="12.75" x14ac:dyDescent="0.2">
      <c r="A330" s="644"/>
      <c r="B330" s="197" t="s">
        <v>1059</v>
      </c>
      <c r="C330" s="1511">
        <f t="shared" si="68"/>
        <v>0</v>
      </c>
      <c r="D330" s="1511">
        <f t="shared" si="68"/>
        <v>0</v>
      </c>
      <c r="E330" s="1511">
        <f t="shared" si="68"/>
        <v>0</v>
      </c>
      <c r="F330" s="1511">
        <f t="shared" si="68"/>
        <v>0</v>
      </c>
      <c r="G330" s="1511">
        <f t="shared" si="68"/>
        <v>0</v>
      </c>
      <c r="H330" s="1511">
        <f t="shared" si="68"/>
        <v>0</v>
      </c>
      <c r="I330" s="1511">
        <f t="shared" si="68"/>
        <v>0</v>
      </c>
      <c r="J330" s="1511">
        <f t="shared" si="68"/>
        <v>0</v>
      </c>
      <c r="K330" s="1511">
        <f t="shared" si="68"/>
        <v>0</v>
      </c>
      <c r="L330" s="1511">
        <f t="shared" si="68"/>
        <v>0</v>
      </c>
      <c r="M330" s="1511">
        <f t="shared" si="69"/>
        <v>0</v>
      </c>
      <c r="N330" s="1511">
        <f t="shared" si="69"/>
        <v>0</v>
      </c>
      <c r="O330" s="1511">
        <f t="shared" si="69"/>
        <v>0</v>
      </c>
      <c r="P330" s="1511">
        <f t="shared" si="69"/>
        <v>0</v>
      </c>
      <c r="Q330" s="1511">
        <f t="shared" si="69"/>
        <v>0</v>
      </c>
      <c r="R330" s="1511">
        <f t="shared" si="69"/>
        <v>0</v>
      </c>
      <c r="S330" s="1511">
        <f t="shared" si="69"/>
        <v>0</v>
      </c>
      <c r="T330" s="1511">
        <f t="shared" si="69"/>
        <v>0</v>
      </c>
      <c r="U330" s="1511">
        <f t="shared" si="69"/>
        <v>0</v>
      </c>
      <c r="V330" s="1511">
        <f t="shared" si="69"/>
        <v>0</v>
      </c>
      <c r="W330" s="1511">
        <f t="shared" si="70"/>
        <v>0</v>
      </c>
      <c r="X330" s="1511">
        <f t="shared" si="70"/>
        <v>0</v>
      </c>
      <c r="Y330" s="1511">
        <f t="shared" si="70"/>
        <v>0</v>
      </c>
      <c r="Z330" s="1511">
        <f t="shared" si="70"/>
        <v>0</v>
      </c>
      <c r="AA330" s="1511">
        <f t="shared" si="70"/>
        <v>0</v>
      </c>
      <c r="AB330" s="1511">
        <f t="shared" si="70"/>
        <v>0</v>
      </c>
      <c r="AC330" s="1511">
        <f t="shared" si="70"/>
        <v>0</v>
      </c>
      <c r="AD330" s="1511">
        <f t="shared" si="70"/>
        <v>0</v>
      </c>
      <c r="AE330" s="1511">
        <f t="shared" si="70"/>
        <v>0</v>
      </c>
      <c r="AF330" s="1511">
        <f t="shared" si="70"/>
        <v>0</v>
      </c>
      <c r="AG330" s="1511">
        <f t="shared" si="71"/>
        <v>0</v>
      </c>
      <c r="AH330" s="1511">
        <f t="shared" si="71"/>
        <v>0</v>
      </c>
      <c r="AI330" s="1511">
        <f t="shared" si="71"/>
        <v>0</v>
      </c>
      <c r="AJ330" s="1511">
        <f t="shared" si="71"/>
        <v>0</v>
      </c>
      <c r="AK330" s="1511">
        <f t="shared" si="71"/>
        <v>0</v>
      </c>
      <c r="AL330" s="1511">
        <f t="shared" si="71"/>
        <v>0</v>
      </c>
      <c r="AM330" s="1511">
        <f t="shared" si="71"/>
        <v>0</v>
      </c>
      <c r="AN330" s="1511">
        <f t="shared" si="71"/>
        <v>0</v>
      </c>
      <c r="AO330" s="1511">
        <f t="shared" si="71"/>
        <v>0</v>
      </c>
      <c r="AP330" s="1511">
        <f t="shared" si="71"/>
        <v>0</v>
      </c>
      <c r="AQ330" s="1511">
        <f t="shared" si="71"/>
        <v>0</v>
      </c>
      <c r="AR330" s="1511">
        <f t="shared" si="71"/>
        <v>0</v>
      </c>
      <c r="AS330" s="1511">
        <f t="shared" si="71"/>
        <v>0</v>
      </c>
      <c r="AT330" s="1511"/>
      <c r="AU330" s="1511"/>
      <c r="AV330" s="1642"/>
      <c r="AW330" s="1511"/>
      <c r="AX330" s="1511"/>
      <c r="AY330" s="1511"/>
      <c r="AZ330" s="1511"/>
      <c r="BA330" s="1511"/>
      <c r="BB330" s="1511"/>
      <c r="BC330" s="1511"/>
      <c r="BD330" s="1511"/>
      <c r="BE330" s="1511"/>
      <c r="BF330" s="1511"/>
      <c r="BG330" s="1511"/>
      <c r="BH330" s="1511"/>
      <c r="BI330" s="1511"/>
      <c r="BJ330" s="1511"/>
      <c r="BK330" s="1511"/>
      <c r="BL330" s="1511"/>
      <c r="BM330" s="1511"/>
      <c r="BN330" s="1511"/>
    </row>
    <row r="331" spans="1:66" s="603" customFormat="1" ht="12.75" x14ac:dyDescent="0.2">
      <c r="A331" s="644"/>
      <c r="B331" s="197" t="s">
        <v>1186</v>
      </c>
      <c r="C331" s="1511">
        <f t="shared" si="68"/>
        <v>268802.99999999994</v>
      </c>
      <c r="D331" s="1511">
        <f t="shared" si="68"/>
        <v>166970.55630481162</v>
      </c>
      <c r="E331" s="1511">
        <f t="shared" si="68"/>
        <v>38068.198454179466</v>
      </c>
      <c r="F331" s="1511">
        <f t="shared" si="68"/>
        <v>59162.446443981171</v>
      </c>
      <c r="G331" s="1511">
        <f t="shared" si="68"/>
        <v>0</v>
      </c>
      <c r="H331" s="1511">
        <f t="shared" si="68"/>
        <v>0</v>
      </c>
      <c r="I331" s="1511">
        <f t="shared" si="68"/>
        <v>0</v>
      </c>
      <c r="J331" s="1511">
        <f t="shared" si="68"/>
        <v>3759.2310509507506</v>
      </c>
      <c r="K331" s="1511">
        <f t="shared" si="68"/>
        <v>457.94213141327799</v>
      </c>
      <c r="L331" s="1511">
        <f t="shared" si="68"/>
        <v>384.62561466370869</v>
      </c>
      <c r="M331" s="1511">
        <f t="shared" si="69"/>
        <v>0</v>
      </c>
      <c r="N331" s="1511">
        <f t="shared" si="69"/>
        <v>0</v>
      </c>
      <c r="O331" s="1511">
        <f t="shared" si="69"/>
        <v>0</v>
      </c>
      <c r="P331" s="1511">
        <f t="shared" si="69"/>
        <v>0</v>
      </c>
      <c r="Q331" s="1511">
        <f t="shared" si="69"/>
        <v>0</v>
      </c>
      <c r="R331" s="1511">
        <f t="shared" si="69"/>
        <v>0</v>
      </c>
      <c r="S331" s="1511">
        <f t="shared" si="69"/>
        <v>0</v>
      </c>
      <c r="T331" s="1511">
        <f t="shared" si="69"/>
        <v>0</v>
      </c>
      <c r="U331" s="1511">
        <f t="shared" si="69"/>
        <v>0</v>
      </c>
      <c r="V331" s="1511">
        <f t="shared" si="69"/>
        <v>0</v>
      </c>
      <c r="W331" s="1511">
        <f t="shared" si="70"/>
        <v>0</v>
      </c>
      <c r="X331" s="1511">
        <f t="shared" si="70"/>
        <v>268802.99999999994</v>
      </c>
      <c r="Y331" s="1511">
        <f t="shared" si="70"/>
        <v>0</v>
      </c>
      <c r="Z331" s="1511">
        <f t="shared" si="70"/>
        <v>0</v>
      </c>
      <c r="AA331" s="1511">
        <f t="shared" si="70"/>
        <v>0</v>
      </c>
      <c r="AB331" s="1511">
        <f t="shared" si="70"/>
        <v>0</v>
      </c>
      <c r="AC331" s="1511">
        <f t="shared" si="70"/>
        <v>0</v>
      </c>
      <c r="AD331" s="1511">
        <f t="shared" si="70"/>
        <v>0</v>
      </c>
      <c r="AE331" s="1511">
        <f t="shared" si="70"/>
        <v>0</v>
      </c>
      <c r="AF331" s="1511">
        <f t="shared" si="70"/>
        <v>0</v>
      </c>
      <c r="AG331" s="1511">
        <f t="shared" si="71"/>
        <v>0</v>
      </c>
      <c r="AH331" s="1511">
        <f t="shared" si="71"/>
        <v>0</v>
      </c>
      <c r="AI331" s="1511">
        <f t="shared" si="71"/>
        <v>0</v>
      </c>
      <c r="AJ331" s="1511">
        <f t="shared" si="71"/>
        <v>0</v>
      </c>
      <c r="AK331" s="1511">
        <f t="shared" si="71"/>
        <v>0</v>
      </c>
      <c r="AL331" s="1511">
        <f t="shared" si="71"/>
        <v>0</v>
      </c>
      <c r="AM331" s="1511">
        <f t="shared" si="71"/>
        <v>0</v>
      </c>
      <c r="AN331" s="1511">
        <f t="shared" si="71"/>
        <v>0</v>
      </c>
      <c r="AO331" s="1511">
        <f t="shared" si="71"/>
        <v>0</v>
      </c>
      <c r="AP331" s="1511">
        <f t="shared" si="71"/>
        <v>0</v>
      </c>
      <c r="AQ331" s="1511">
        <f t="shared" si="71"/>
        <v>0</v>
      </c>
      <c r="AR331" s="1511">
        <f t="shared" si="71"/>
        <v>0</v>
      </c>
      <c r="AS331" s="1511">
        <f t="shared" si="71"/>
        <v>0</v>
      </c>
      <c r="AT331" s="1511"/>
      <c r="AU331" s="1511"/>
      <c r="AV331" s="1642"/>
      <c r="AW331" s="1511"/>
      <c r="AX331" s="1511"/>
      <c r="AY331" s="1511"/>
      <c r="AZ331" s="1511"/>
      <c r="BA331" s="1511"/>
      <c r="BB331" s="1511"/>
      <c r="BC331" s="1511"/>
      <c r="BD331" s="1511"/>
      <c r="BE331" s="1511"/>
      <c r="BF331" s="1511"/>
      <c r="BG331" s="1511"/>
      <c r="BH331" s="1511"/>
      <c r="BI331" s="1511"/>
      <c r="BJ331" s="1511"/>
      <c r="BK331" s="1511"/>
      <c r="BL331" s="1511"/>
      <c r="BM331" s="1511"/>
      <c r="BN331" s="1511"/>
    </row>
    <row r="332" spans="1:66" s="603" customFormat="1" ht="12.75" x14ac:dyDescent="0.2">
      <c r="A332" s="644"/>
      <c r="B332" s="197" t="s">
        <v>5</v>
      </c>
      <c r="C332" s="1511">
        <f t="shared" si="68"/>
        <v>137180.54999999999</v>
      </c>
      <c r="D332" s="1511">
        <f t="shared" si="68"/>
        <v>84870.242159788191</v>
      </c>
      <c r="E332" s="1511">
        <f t="shared" si="68"/>
        <v>19522.130524200595</v>
      </c>
      <c r="F332" s="1511">
        <f t="shared" si="68"/>
        <v>30359.708729193622</v>
      </c>
      <c r="G332" s="1511">
        <f t="shared" si="68"/>
        <v>0</v>
      </c>
      <c r="H332" s="1511">
        <f t="shared" si="68"/>
        <v>0</v>
      </c>
      <c r="I332" s="1511">
        <f t="shared" si="68"/>
        <v>0</v>
      </c>
      <c r="J332" s="1511">
        <f t="shared" si="68"/>
        <v>1987.1012762959974</v>
      </c>
      <c r="K332" s="1511">
        <f t="shared" si="68"/>
        <v>239.93076906416286</v>
      </c>
      <c r="L332" s="1511">
        <f t="shared" si="68"/>
        <v>201.43654145741482</v>
      </c>
      <c r="M332" s="1511">
        <f t="shared" si="69"/>
        <v>0</v>
      </c>
      <c r="N332" s="1511">
        <f t="shared" si="69"/>
        <v>0</v>
      </c>
      <c r="O332" s="1511">
        <f t="shared" si="69"/>
        <v>0</v>
      </c>
      <c r="P332" s="1511">
        <f t="shared" si="69"/>
        <v>0</v>
      </c>
      <c r="Q332" s="1511">
        <f t="shared" si="69"/>
        <v>0</v>
      </c>
      <c r="R332" s="1511">
        <f t="shared" si="69"/>
        <v>0</v>
      </c>
      <c r="S332" s="1511">
        <f t="shared" si="69"/>
        <v>0</v>
      </c>
      <c r="T332" s="1511">
        <f t="shared" si="69"/>
        <v>0</v>
      </c>
      <c r="U332" s="1511">
        <f t="shared" si="69"/>
        <v>0</v>
      </c>
      <c r="V332" s="1511">
        <f t="shared" si="69"/>
        <v>0</v>
      </c>
      <c r="W332" s="1511">
        <f t="shared" si="70"/>
        <v>0</v>
      </c>
      <c r="X332" s="1511">
        <f t="shared" si="70"/>
        <v>137180.54999999999</v>
      </c>
      <c r="Y332" s="1511">
        <f t="shared" si="70"/>
        <v>0</v>
      </c>
      <c r="Z332" s="1511">
        <f t="shared" si="70"/>
        <v>0</v>
      </c>
      <c r="AA332" s="1511">
        <f t="shared" si="70"/>
        <v>0</v>
      </c>
      <c r="AB332" s="1511">
        <f t="shared" si="70"/>
        <v>0</v>
      </c>
      <c r="AC332" s="1511">
        <f t="shared" si="70"/>
        <v>0</v>
      </c>
      <c r="AD332" s="1511">
        <f t="shared" si="70"/>
        <v>0</v>
      </c>
      <c r="AE332" s="1511">
        <f t="shared" si="70"/>
        <v>0</v>
      </c>
      <c r="AF332" s="1511">
        <f t="shared" si="70"/>
        <v>0</v>
      </c>
      <c r="AG332" s="1511">
        <f t="shared" si="71"/>
        <v>0</v>
      </c>
      <c r="AH332" s="1511">
        <f t="shared" si="71"/>
        <v>0</v>
      </c>
      <c r="AI332" s="1511">
        <f t="shared" si="71"/>
        <v>0</v>
      </c>
      <c r="AJ332" s="1511">
        <f t="shared" si="71"/>
        <v>0</v>
      </c>
      <c r="AK332" s="1511">
        <f t="shared" si="71"/>
        <v>0</v>
      </c>
      <c r="AL332" s="1511">
        <f t="shared" si="71"/>
        <v>0</v>
      </c>
      <c r="AM332" s="1511">
        <f t="shared" si="71"/>
        <v>0</v>
      </c>
      <c r="AN332" s="1511">
        <f t="shared" si="71"/>
        <v>0</v>
      </c>
      <c r="AO332" s="1511">
        <f t="shared" si="71"/>
        <v>0</v>
      </c>
      <c r="AP332" s="1511">
        <f t="shared" si="71"/>
        <v>0</v>
      </c>
      <c r="AQ332" s="1511">
        <f t="shared" si="71"/>
        <v>0</v>
      </c>
      <c r="AR332" s="1511">
        <f t="shared" si="71"/>
        <v>0</v>
      </c>
      <c r="AS332" s="1511">
        <f t="shared" si="71"/>
        <v>0</v>
      </c>
      <c r="AT332" s="1511"/>
      <c r="AU332" s="1511"/>
      <c r="AV332" s="1642"/>
      <c r="AW332" s="1511"/>
      <c r="AX332" s="1511"/>
      <c r="AY332" s="1511"/>
      <c r="AZ332" s="1511"/>
      <c r="BA332" s="1511"/>
      <c r="BB332" s="1511"/>
      <c r="BC332" s="1511"/>
      <c r="BD332" s="1511"/>
      <c r="BE332" s="1511"/>
      <c r="BF332" s="1511"/>
      <c r="BG332" s="1511"/>
      <c r="BH332" s="1511"/>
      <c r="BI332" s="1511"/>
      <c r="BJ332" s="1511"/>
      <c r="BK332" s="1511"/>
      <c r="BL332" s="1511"/>
      <c r="BM332" s="1511"/>
      <c r="BN332" s="1511"/>
    </row>
    <row r="333" spans="1:66" s="603" customFormat="1" ht="12.75" x14ac:dyDescent="0.2">
      <c r="A333" s="644"/>
      <c r="B333" s="197" t="s">
        <v>1082</v>
      </c>
      <c r="C333" s="1511">
        <f t="shared" si="68"/>
        <v>4988327.4800000014</v>
      </c>
      <c r="D333" s="1511">
        <f t="shared" si="68"/>
        <v>3407917.5514154546</v>
      </c>
      <c r="E333" s="1511">
        <f t="shared" si="68"/>
        <v>647826.02896688669</v>
      </c>
      <c r="F333" s="1511">
        <f t="shared" si="68"/>
        <v>830097.82860910741</v>
      </c>
      <c r="G333" s="1511">
        <f t="shared" si="68"/>
        <v>0</v>
      </c>
      <c r="H333" s="1511">
        <f t="shared" si="68"/>
        <v>0</v>
      </c>
      <c r="I333" s="1511">
        <f t="shared" si="68"/>
        <v>0</v>
      </c>
      <c r="J333" s="1511">
        <f t="shared" si="68"/>
        <v>83391.062595742376</v>
      </c>
      <c r="K333" s="1511">
        <f t="shared" si="68"/>
        <v>9940.5329606127088</v>
      </c>
      <c r="L333" s="1511">
        <f t="shared" si="68"/>
        <v>9154.4754521969062</v>
      </c>
      <c r="M333" s="1511">
        <f t="shared" si="69"/>
        <v>0</v>
      </c>
      <c r="N333" s="1511">
        <f t="shared" si="69"/>
        <v>0</v>
      </c>
      <c r="O333" s="1511">
        <f t="shared" si="69"/>
        <v>0</v>
      </c>
      <c r="P333" s="1511">
        <f t="shared" si="69"/>
        <v>0</v>
      </c>
      <c r="Q333" s="1511">
        <f t="shared" si="69"/>
        <v>0</v>
      </c>
      <c r="R333" s="1511">
        <f t="shared" si="69"/>
        <v>0</v>
      </c>
      <c r="S333" s="1511">
        <f t="shared" si="69"/>
        <v>0</v>
      </c>
      <c r="T333" s="1511">
        <f t="shared" si="69"/>
        <v>0</v>
      </c>
      <c r="U333" s="1511">
        <f t="shared" si="69"/>
        <v>0</v>
      </c>
      <c r="V333" s="1511">
        <f t="shared" si="69"/>
        <v>0</v>
      </c>
      <c r="W333" s="1511">
        <f t="shared" si="70"/>
        <v>0</v>
      </c>
      <c r="X333" s="1511">
        <f t="shared" si="70"/>
        <v>4988327.4800000014</v>
      </c>
      <c r="Y333" s="1511">
        <f t="shared" si="70"/>
        <v>0</v>
      </c>
      <c r="Z333" s="1511">
        <f t="shared" si="70"/>
        <v>0</v>
      </c>
      <c r="AA333" s="1511">
        <f t="shared" si="70"/>
        <v>0</v>
      </c>
      <c r="AB333" s="1511">
        <f t="shared" si="70"/>
        <v>0</v>
      </c>
      <c r="AC333" s="1511">
        <f t="shared" si="70"/>
        <v>0</v>
      </c>
      <c r="AD333" s="1511">
        <f t="shared" si="70"/>
        <v>0</v>
      </c>
      <c r="AE333" s="1511">
        <f t="shared" si="70"/>
        <v>0</v>
      </c>
      <c r="AF333" s="1511">
        <f t="shared" si="70"/>
        <v>0</v>
      </c>
      <c r="AG333" s="1511">
        <f t="shared" si="71"/>
        <v>0</v>
      </c>
      <c r="AH333" s="1511">
        <f t="shared" si="71"/>
        <v>0</v>
      </c>
      <c r="AI333" s="1511">
        <f t="shared" si="71"/>
        <v>0</v>
      </c>
      <c r="AJ333" s="1511">
        <f t="shared" si="71"/>
        <v>0</v>
      </c>
      <c r="AK333" s="1511">
        <f t="shared" si="71"/>
        <v>0</v>
      </c>
      <c r="AL333" s="1511">
        <f t="shared" si="71"/>
        <v>0</v>
      </c>
      <c r="AM333" s="1511">
        <f t="shared" si="71"/>
        <v>0</v>
      </c>
      <c r="AN333" s="1511">
        <f t="shared" si="71"/>
        <v>0</v>
      </c>
      <c r="AO333" s="1511">
        <f t="shared" si="71"/>
        <v>0</v>
      </c>
      <c r="AP333" s="1511">
        <f t="shared" si="71"/>
        <v>0</v>
      </c>
      <c r="AQ333" s="1511">
        <f t="shared" si="71"/>
        <v>0</v>
      </c>
      <c r="AR333" s="1511">
        <f t="shared" si="71"/>
        <v>0</v>
      </c>
      <c r="AS333" s="1511">
        <f t="shared" si="71"/>
        <v>0</v>
      </c>
      <c r="AT333" s="1511"/>
      <c r="AU333" s="1511"/>
      <c r="AV333" s="1642"/>
      <c r="AW333" s="1511"/>
      <c r="AX333" s="1511"/>
      <c r="AY333" s="1511"/>
      <c r="AZ333" s="1511"/>
      <c r="BA333" s="1511"/>
      <c r="BB333" s="1511"/>
      <c r="BC333" s="1511"/>
      <c r="BD333" s="1511"/>
      <c r="BE333" s="1511"/>
      <c r="BF333" s="1511"/>
      <c r="BG333" s="1511"/>
      <c r="BH333" s="1511"/>
      <c r="BI333" s="1511"/>
      <c r="BJ333" s="1511"/>
      <c r="BK333" s="1511"/>
      <c r="BL333" s="1511"/>
      <c r="BM333" s="1511"/>
      <c r="BN333" s="1511"/>
    </row>
    <row r="334" spans="1:66" s="603" customFormat="1" ht="12.75" x14ac:dyDescent="0.2">
      <c r="A334" s="644"/>
      <c r="B334" s="197" t="s">
        <v>699</v>
      </c>
      <c r="C334" s="1511">
        <f t="shared" si="68"/>
        <v>0</v>
      </c>
      <c r="D334" s="1511">
        <f t="shared" si="68"/>
        <v>0</v>
      </c>
      <c r="E334" s="1511">
        <f t="shared" si="68"/>
        <v>0</v>
      </c>
      <c r="F334" s="1511">
        <f t="shared" si="68"/>
        <v>0</v>
      </c>
      <c r="G334" s="1511">
        <f t="shared" si="68"/>
        <v>0</v>
      </c>
      <c r="H334" s="1511">
        <f t="shared" si="68"/>
        <v>0</v>
      </c>
      <c r="I334" s="1511">
        <f t="shared" si="68"/>
        <v>0</v>
      </c>
      <c r="J334" s="1511">
        <f t="shared" si="68"/>
        <v>0</v>
      </c>
      <c r="K334" s="1511">
        <f t="shared" si="68"/>
        <v>0</v>
      </c>
      <c r="L334" s="1511">
        <f t="shared" si="68"/>
        <v>0</v>
      </c>
      <c r="M334" s="1511">
        <f t="shared" si="69"/>
        <v>0</v>
      </c>
      <c r="N334" s="1511">
        <f t="shared" si="69"/>
        <v>0</v>
      </c>
      <c r="O334" s="1511">
        <f t="shared" si="69"/>
        <v>0</v>
      </c>
      <c r="P334" s="1511">
        <f t="shared" si="69"/>
        <v>0</v>
      </c>
      <c r="Q334" s="1511">
        <f t="shared" si="69"/>
        <v>0</v>
      </c>
      <c r="R334" s="1511">
        <f t="shared" si="69"/>
        <v>0</v>
      </c>
      <c r="S334" s="1511">
        <f t="shared" si="69"/>
        <v>0</v>
      </c>
      <c r="T334" s="1511">
        <f t="shared" si="69"/>
        <v>0</v>
      </c>
      <c r="U334" s="1511">
        <f t="shared" si="69"/>
        <v>0</v>
      </c>
      <c r="V334" s="1511">
        <f t="shared" si="69"/>
        <v>0</v>
      </c>
      <c r="W334" s="1511">
        <f t="shared" si="70"/>
        <v>0</v>
      </c>
      <c r="X334" s="1511">
        <f t="shared" si="70"/>
        <v>0</v>
      </c>
      <c r="Y334" s="1511">
        <f t="shared" si="70"/>
        <v>0</v>
      </c>
      <c r="Z334" s="1511">
        <f t="shared" si="70"/>
        <v>0</v>
      </c>
      <c r="AA334" s="1511">
        <f t="shared" si="70"/>
        <v>0</v>
      </c>
      <c r="AB334" s="1511">
        <f t="shared" si="70"/>
        <v>0</v>
      </c>
      <c r="AC334" s="1511">
        <f t="shared" si="70"/>
        <v>0</v>
      </c>
      <c r="AD334" s="1511">
        <f t="shared" si="70"/>
        <v>0</v>
      </c>
      <c r="AE334" s="1511">
        <f t="shared" si="70"/>
        <v>0</v>
      </c>
      <c r="AF334" s="1511">
        <f t="shared" si="70"/>
        <v>0</v>
      </c>
      <c r="AG334" s="1511">
        <f t="shared" si="71"/>
        <v>0</v>
      </c>
      <c r="AH334" s="1511">
        <f t="shared" si="71"/>
        <v>0</v>
      </c>
      <c r="AI334" s="1511">
        <f t="shared" si="71"/>
        <v>0</v>
      </c>
      <c r="AJ334" s="1511">
        <f t="shared" si="71"/>
        <v>0</v>
      </c>
      <c r="AK334" s="1511">
        <f t="shared" si="71"/>
        <v>0</v>
      </c>
      <c r="AL334" s="1511">
        <f t="shared" si="71"/>
        <v>0</v>
      </c>
      <c r="AM334" s="1511">
        <f t="shared" si="71"/>
        <v>0</v>
      </c>
      <c r="AN334" s="1511">
        <f t="shared" si="71"/>
        <v>0</v>
      </c>
      <c r="AO334" s="1511">
        <f t="shared" si="71"/>
        <v>0</v>
      </c>
      <c r="AP334" s="1511">
        <f t="shared" si="71"/>
        <v>0</v>
      </c>
      <c r="AQ334" s="1511">
        <f t="shared" si="71"/>
        <v>0</v>
      </c>
      <c r="AR334" s="1511">
        <f t="shared" si="71"/>
        <v>0</v>
      </c>
      <c r="AS334" s="1511">
        <f t="shared" si="71"/>
        <v>0</v>
      </c>
      <c r="AT334" s="1511"/>
      <c r="AU334" s="1511"/>
      <c r="AV334" s="1642"/>
      <c r="AW334" s="1511"/>
      <c r="AX334" s="1511"/>
      <c r="AY334" s="1511"/>
      <c r="AZ334" s="1511"/>
      <c r="BA334" s="1511"/>
      <c r="BB334" s="1511"/>
      <c r="BC334" s="1511"/>
      <c r="BD334" s="1511"/>
      <c r="BE334" s="1511"/>
      <c r="BF334" s="1511"/>
      <c r="BG334" s="1511"/>
      <c r="BH334" s="1511"/>
      <c r="BI334" s="1511"/>
      <c r="BJ334" s="1511"/>
      <c r="BK334" s="1511"/>
      <c r="BL334" s="1511"/>
      <c r="BM334" s="1511"/>
      <c r="BN334" s="1511"/>
    </row>
    <row r="335" spans="1:66" s="603" customFormat="1" ht="12.75" x14ac:dyDescent="0.2">
      <c r="A335" s="644"/>
      <c r="B335" s="1528" t="s">
        <v>700</v>
      </c>
      <c r="C335" s="1511">
        <f t="shared" si="68"/>
        <v>0</v>
      </c>
      <c r="D335" s="1511">
        <f t="shared" si="68"/>
        <v>0</v>
      </c>
      <c r="E335" s="1511">
        <f t="shared" si="68"/>
        <v>0</v>
      </c>
      <c r="F335" s="1511">
        <f t="shared" si="68"/>
        <v>0</v>
      </c>
      <c r="G335" s="1511">
        <f t="shared" si="68"/>
        <v>0</v>
      </c>
      <c r="H335" s="1511">
        <f t="shared" si="68"/>
        <v>0</v>
      </c>
      <c r="I335" s="1511">
        <f t="shared" si="68"/>
        <v>0</v>
      </c>
      <c r="J335" s="1511">
        <f t="shared" si="68"/>
        <v>0</v>
      </c>
      <c r="K335" s="1511">
        <f t="shared" si="68"/>
        <v>0</v>
      </c>
      <c r="L335" s="1511">
        <f t="shared" si="68"/>
        <v>0</v>
      </c>
      <c r="M335" s="1511">
        <f t="shared" si="69"/>
        <v>0</v>
      </c>
      <c r="N335" s="1511">
        <f t="shared" si="69"/>
        <v>0</v>
      </c>
      <c r="O335" s="1511">
        <f t="shared" si="69"/>
        <v>0</v>
      </c>
      <c r="P335" s="1511">
        <f t="shared" si="69"/>
        <v>0</v>
      </c>
      <c r="Q335" s="1511">
        <f t="shared" si="69"/>
        <v>0</v>
      </c>
      <c r="R335" s="1511">
        <f t="shared" si="69"/>
        <v>0</v>
      </c>
      <c r="S335" s="1511">
        <f t="shared" si="69"/>
        <v>0</v>
      </c>
      <c r="T335" s="1511">
        <f t="shared" si="69"/>
        <v>0</v>
      </c>
      <c r="U335" s="1511">
        <f t="shared" si="69"/>
        <v>0</v>
      </c>
      <c r="V335" s="1511">
        <f t="shared" si="69"/>
        <v>0</v>
      </c>
      <c r="W335" s="1511">
        <f t="shared" si="70"/>
        <v>0</v>
      </c>
      <c r="X335" s="1511">
        <f t="shared" si="70"/>
        <v>0</v>
      </c>
      <c r="Y335" s="1511">
        <f t="shared" si="70"/>
        <v>0</v>
      </c>
      <c r="Z335" s="1511">
        <f t="shared" si="70"/>
        <v>0</v>
      </c>
      <c r="AA335" s="1511">
        <f t="shared" si="70"/>
        <v>0</v>
      </c>
      <c r="AB335" s="1511">
        <f t="shared" si="70"/>
        <v>0</v>
      </c>
      <c r="AC335" s="1511">
        <f t="shared" si="70"/>
        <v>0</v>
      </c>
      <c r="AD335" s="1511">
        <f t="shared" si="70"/>
        <v>0</v>
      </c>
      <c r="AE335" s="1511">
        <f t="shared" si="70"/>
        <v>0</v>
      </c>
      <c r="AF335" s="1511">
        <f t="shared" si="70"/>
        <v>0</v>
      </c>
      <c r="AG335" s="1511">
        <f t="shared" si="71"/>
        <v>0</v>
      </c>
      <c r="AH335" s="1511">
        <f t="shared" si="71"/>
        <v>0</v>
      </c>
      <c r="AI335" s="1511">
        <f t="shared" si="71"/>
        <v>0</v>
      </c>
      <c r="AJ335" s="1511">
        <f t="shared" si="71"/>
        <v>0</v>
      </c>
      <c r="AK335" s="1511">
        <f t="shared" si="71"/>
        <v>0</v>
      </c>
      <c r="AL335" s="1511">
        <f t="shared" si="71"/>
        <v>0</v>
      </c>
      <c r="AM335" s="1511">
        <f t="shared" si="71"/>
        <v>0</v>
      </c>
      <c r="AN335" s="1511">
        <f t="shared" si="71"/>
        <v>0</v>
      </c>
      <c r="AO335" s="1511">
        <f t="shared" si="71"/>
        <v>0</v>
      </c>
      <c r="AP335" s="1511">
        <f t="shared" si="71"/>
        <v>0</v>
      </c>
      <c r="AQ335" s="1511">
        <f t="shared" si="71"/>
        <v>0</v>
      </c>
      <c r="AR335" s="1511">
        <f t="shared" si="71"/>
        <v>0</v>
      </c>
      <c r="AS335" s="1511">
        <f t="shared" si="71"/>
        <v>0</v>
      </c>
      <c r="AT335" s="1511"/>
      <c r="AU335" s="1511"/>
      <c r="AV335" s="1642"/>
      <c r="AW335" s="1511"/>
      <c r="AX335" s="1511"/>
      <c r="AY335" s="1511"/>
      <c r="AZ335" s="1511"/>
      <c r="BA335" s="1511"/>
      <c r="BB335" s="1511"/>
      <c r="BC335" s="1511"/>
      <c r="BD335" s="1511"/>
      <c r="BE335" s="1511"/>
      <c r="BF335" s="1511"/>
      <c r="BG335" s="1511"/>
      <c r="BH335" s="1511"/>
      <c r="BI335" s="1511"/>
      <c r="BJ335" s="1511"/>
      <c r="BK335" s="1511"/>
      <c r="BL335" s="1511"/>
      <c r="BM335" s="1511"/>
      <c r="BN335" s="1511"/>
    </row>
    <row r="336" spans="1:66" s="603" customFormat="1" ht="12.75" x14ac:dyDescent="0.2">
      <c r="A336" s="644"/>
      <c r="B336" s="1527" t="s">
        <v>697</v>
      </c>
      <c r="C336" s="1511">
        <f t="shared" si="68"/>
        <v>0</v>
      </c>
      <c r="D336" s="1511">
        <f t="shared" si="68"/>
        <v>0</v>
      </c>
      <c r="E336" s="1511">
        <f t="shared" si="68"/>
        <v>0</v>
      </c>
      <c r="F336" s="1511">
        <f t="shared" si="68"/>
        <v>0</v>
      </c>
      <c r="G336" s="1511">
        <f t="shared" si="68"/>
        <v>0</v>
      </c>
      <c r="H336" s="1511">
        <f t="shared" si="68"/>
        <v>0</v>
      </c>
      <c r="I336" s="1511">
        <f t="shared" si="68"/>
        <v>0</v>
      </c>
      <c r="J336" s="1511">
        <f t="shared" si="68"/>
        <v>0</v>
      </c>
      <c r="K336" s="1511">
        <f t="shared" si="68"/>
        <v>0</v>
      </c>
      <c r="L336" s="1511">
        <f t="shared" si="68"/>
        <v>0</v>
      </c>
      <c r="M336" s="1511">
        <f t="shared" si="69"/>
        <v>0</v>
      </c>
      <c r="N336" s="1511">
        <f t="shared" si="69"/>
        <v>0</v>
      </c>
      <c r="O336" s="1511">
        <f t="shared" si="69"/>
        <v>0</v>
      </c>
      <c r="P336" s="1511">
        <f t="shared" si="69"/>
        <v>0</v>
      </c>
      <c r="Q336" s="1511">
        <f t="shared" si="69"/>
        <v>0</v>
      </c>
      <c r="R336" s="1511">
        <f t="shared" si="69"/>
        <v>0</v>
      </c>
      <c r="S336" s="1511">
        <f t="shared" si="69"/>
        <v>0</v>
      </c>
      <c r="T336" s="1511">
        <f t="shared" si="69"/>
        <v>0</v>
      </c>
      <c r="U336" s="1511">
        <f t="shared" si="69"/>
        <v>0</v>
      </c>
      <c r="V336" s="1511">
        <f t="shared" si="69"/>
        <v>0</v>
      </c>
      <c r="W336" s="1511">
        <f t="shared" si="70"/>
        <v>0</v>
      </c>
      <c r="X336" s="1511">
        <f t="shared" si="70"/>
        <v>0</v>
      </c>
      <c r="Y336" s="1511">
        <f t="shared" si="70"/>
        <v>0</v>
      </c>
      <c r="Z336" s="1511">
        <f t="shared" si="70"/>
        <v>0</v>
      </c>
      <c r="AA336" s="1511">
        <f t="shared" si="70"/>
        <v>0</v>
      </c>
      <c r="AB336" s="1511">
        <f t="shared" si="70"/>
        <v>0</v>
      </c>
      <c r="AC336" s="1511">
        <f t="shared" si="70"/>
        <v>0</v>
      </c>
      <c r="AD336" s="1511">
        <f t="shared" si="70"/>
        <v>0</v>
      </c>
      <c r="AE336" s="1511">
        <f t="shared" si="70"/>
        <v>0</v>
      </c>
      <c r="AF336" s="1511">
        <f t="shared" si="70"/>
        <v>0</v>
      </c>
      <c r="AG336" s="1511">
        <f t="shared" si="71"/>
        <v>0</v>
      </c>
      <c r="AH336" s="1511">
        <f t="shared" si="71"/>
        <v>0</v>
      </c>
      <c r="AI336" s="1511">
        <f t="shared" si="71"/>
        <v>0</v>
      </c>
      <c r="AJ336" s="1511">
        <f t="shared" si="71"/>
        <v>0</v>
      </c>
      <c r="AK336" s="1511">
        <f t="shared" si="71"/>
        <v>0</v>
      </c>
      <c r="AL336" s="1511">
        <f t="shared" si="71"/>
        <v>0</v>
      </c>
      <c r="AM336" s="1511">
        <f t="shared" si="71"/>
        <v>0</v>
      </c>
      <c r="AN336" s="1511">
        <f t="shared" si="71"/>
        <v>0</v>
      </c>
      <c r="AO336" s="1511">
        <f t="shared" si="71"/>
        <v>0</v>
      </c>
      <c r="AP336" s="1511">
        <f t="shared" si="71"/>
        <v>0</v>
      </c>
      <c r="AQ336" s="1511">
        <f t="shared" si="71"/>
        <v>0</v>
      </c>
      <c r="AR336" s="1511">
        <f t="shared" si="71"/>
        <v>0</v>
      </c>
      <c r="AS336" s="1511">
        <f t="shared" si="71"/>
        <v>0</v>
      </c>
      <c r="AT336" s="1511"/>
      <c r="AU336" s="1511"/>
      <c r="AV336" s="1642"/>
      <c r="AW336" s="1511"/>
      <c r="AX336" s="1511"/>
      <c r="AY336" s="1511"/>
      <c r="AZ336" s="1511"/>
      <c r="BA336" s="1511"/>
      <c r="BB336" s="1511"/>
      <c r="BC336" s="1511"/>
      <c r="BD336" s="1511"/>
      <c r="BE336" s="1511"/>
      <c r="BF336" s="1511"/>
      <c r="BG336" s="1511"/>
      <c r="BH336" s="1511"/>
      <c r="BI336" s="1511"/>
      <c r="BJ336" s="1511"/>
      <c r="BK336" s="1511"/>
      <c r="BL336" s="1511"/>
      <c r="BM336" s="1511"/>
      <c r="BN336" s="1511"/>
    </row>
    <row r="337" spans="1:66" s="603" customFormat="1" ht="15" x14ac:dyDescent="0.2">
      <c r="A337" s="644"/>
      <c r="B337" s="523"/>
      <c r="C337" s="1425"/>
      <c r="D337" s="1425"/>
      <c r="E337" s="1425"/>
      <c r="F337" s="1425"/>
      <c r="G337" s="1425"/>
      <c r="H337" s="1425"/>
      <c r="I337" s="1425"/>
      <c r="J337" s="1425"/>
      <c r="K337" s="1425"/>
      <c r="L337" s="1425"/>
      <c r="M337" s="1425"/>
      <c r="N337" s="1425"/>
      <c r="O337" s="1425"/>
      <c r="P337" s="1425"/>
      <c r="Q337" s="1425"/>
      <c r="R337" s="1425"/>
      <c r="S337" s="1425"/>
      <c r="T337" s="1425"/>
      <c r="U337" s="1425"/>
      <c r="V337" s="1425"/>
      <c r="W337" s="1425"/>
      <c r="X337" s="1425"/>
      <c r="Y337" s="1425"/>
      <c r="Z337" s="1425"/>
      <c r="AA337" s="1425"/>
      <c r="AB337" s="1425"/>
      <c r="AC337" s="1425"/>
      <c r="AD337" s="1425"/>
      <c r="AE337" s="1425"/>
      <c r="AF337" s="1425"/>
      <c r="AG337" s="1425"/>
      <c r="AH337" s="1425"/>
      <c r="AI337" s="1425"/>
      <c r="AJ337" s="1425"/>
      <c r="AK337" s="1425"/>
      <c r="AL337" s="1425"/>
      <c r="AM337" s="1425"/>
      <c r="AN337" s="1425"/>
      <c r="AO337" s="1425"/>
      <c r="AP337" s="1425"/>
      <c r="AQ337" s="1425"/>
      <c r="AR337" s="1425"/>
      <c r="AS337" s="1425"/>
      <c r="AT337" s="1425"/>
      <c r="AU337" s="1425"/>
      <c r="AV337" s="1643"/>
      <c r="AW337" s="1425"/>
      <c r="AX337" s="1425"/>
      <c r="AY337" s="1425"/>
      <c r="AZ337" s="1425"/>
      <c r="BA337" s="1425"/>
      <c r="BB337" s="1425"/>
      <c r="BC337" s="1425"/>
      <c r="BD337" s="1425"/>
      <c r="BE337" s="1425"/>
      <c r="BF337" s="1425"/>
      <c r="BG337" s="1425"/>
      <c r="BH337" s="1425"/>
      <c r="BI337" s="1425"/>
      <c r="BJ337" s="1425"/>
      <c r="BK337" s="1425"/>
      <c r="BL337" s="1425"/>
      <c r="BM337" s="1425"/>
      <c r="BN337" s="1425"/>
    </row>
    <row r="338" spans="1:66" s="603" customFormat="1" ht="16.5" thickBot="1" x14ac:dyDescent="0.3">
      <c r="A338" s="644"/>
      <c r="B338" s="1199" t="s">
        <v>763</v>
      </c>
      <c r="C338" s="1545">
        <f>SUM(C303:C336)</f>
        <v>16506580</v>
      </c>
      <c r="D338" s="1545">
        <f t="shared" ref="D338:AS338" si="72">SUM(D303:D336)</f>
        <v>11251420.407101754</v>
      </c>
      <c r="E338" s="1545">
        <f t="shared" si="72"/>
        <v>2148548.7722684452</v>
      </c>
      <c r="F338" s="1545">
        <f t="shared" si="72"/>
        <v>2768790.9493816295</v>
      </c>
      <c r="G338" s="1545">
        <f t="shared" si="72"/>
        <v>0</v>
      </c>
      <c r="H338" s="1545">
        <f t="shared" si="72"/>
        <v>0</v>
      </c>
      <c r="I338" s="1545">
        <f t="shared" si="72"/>
        <v>0</v>
      </c>
      <c r="J338" s="1545">
        <f t="shared" si="72"/>
        <v>274903.8509091537</v>
      </c>
      <c r="K338" s="1545">
        <f t="shared" si="72"/>
        <v>32782.47647521086</v>
      </c>
      <c r="L338" s="1545">
        <f t="shared" si="72"/>
        <v>30133.543863808372</v>
      </c>
      <c r="M338" s="1545">
        <f t="shared" si="72"/>
        <v>0</v>
      </c>
      <c r="N338" s="1545">
        <f t="shared" si="72"/>
        <v>0</v>
      </c>
      <c r="O338" s="1545">
        <f t="shared" si="72"/>
        <v>0</v>
      </c>
      <c r="P338" s="1545">
        <f t="shared" si="72"/>
        <v>0</v>
      </c>
      <c r="Q338" s="1545">
        <f t="shared" si="72"/>
        <v>0</v>
      </c>
      <c r="R338" s="1545">
        <f t="shared" si="72"/>
        <v>0</v>
      </c>
      <c r="S338" s="1545">
        <f t="shared" si="72"/>
        <v>0</v>
      </c>
      <c r="T338" s="1545">
        <f t="shared" si="72"/>
        <v>0</v>
      </c>
      <c r="U338" s="1545">
        <f t="shared" si="72"/>
        <v>0</v>
      </c>
      <c r="V338" s="1545">
        <f t="shared" si="72"/>
        <v>0</v>
      </c>
      <c r="W338" s="1545">
        <f t="shared" si="72"/>
        <v>0</v>
      </c>
      <c r="X338" s="1545">
        <f t="shared" si="72"/>
        <v>16506580</v>
      </c>
      <c r="Y338" s="1545">
        <f t="shared" si="72"/>
        <v>0</v>
      </c>
      <c r="Z338" s="1545">
        <f t="shared" si="72"/>
        <v>0</v>
      </c>
      <c r="AA338" s="1545">
        <f t="shared" si="72"/>
        <v>0</v>
      </c>
      <c r="AB338" s="1545">
        <f t="shared" si="72"/>
        <v>0</v>
      </c>
      <c r="AC338" s="1545">
        <f t="shared" si="72"/>
        <v>0</v>
      </c>
      <c r="AD338" s="1545">
        <f t="shared" si="72"/>
        <v>0</v>
      </c>
      <c r="AE338" s="1545">
        <f t="shared" si="72"/>
        <v>0</v>
      </c>
      <c r="AF338" s="1545">
        <f t="shared" si="72"/>
        <v>0</v>
      </c>
      <c r="AG338" s="1545">
        <f t="shared" si="72"/>
        <v>0</v>
      </c>
      <c r="AH338" s="1545">
        <f t="shared" si="72"/>
        <v>0</v>
      </c>
      <c r="AI338" s="1545">
        <f t="shared" si="72"/>
        <v>0</v>
      </c>
      <c r="AJ338" s="1545">
        <f t="shared" si="72"/>
        <v>0</v>
      </c>
      <c r="AK338" s="1545">
        <f t="shared" si="72"/>
        <v>0</v>
      </c>
      <c r="AL338" s="1545">
        <f t="shared" si="72"/>
        <v>0</v>
      </c>
      <c r="AM338" s="1545">
        <f t="shared" si="72"/>
        <v>0</v>
      </c>
      <c r="AN338" s="1545">
        <f t="shared" si="72"/>
        <v>0</v>
      </c>
      <c r="AO338" s="1545">
        <f t="shared" si="72"/>
        <v>0</v>
      </c>
      <c r="AP338" s="1545">
        <f t="shared" si="72"/>
        <v>0</v>
      </c>
      <c r="AQ338" s="1545">
        <f t="shared" si="72"/>
        <v>0</v>
      </c>
      <c r="AR338" s="1545">
        <f t="shared" si="72"/>
        <v>0</v>
      </c>
      <c r="AS338" s="1545">
        <f t="shared" si="72"/>
        <v>0</v>
      </c>
      <c r="AT338" s="1530"/>
      <c r="AU338" s="1530"/>
      <c r="AV338" s="1644"/>
      <c r="AW338" s="1530"/>
      <c r="AX338" s="1530"/>
      <c r="AY338" s="1530"/>
      <c r="AZ338" s="1530"/>
      <c r="BA338" s="1530"/>
      <c r="BB338" s="1530"/>
      <c r="BC338" s="1530"/>
      <c r="BD338" s="1530"/>
      <c r="BE338" s="1530"/>
      <c r="BF338" s="1530"/>
      <c r="BG338" s="1530"/>
      <c r="BH338" s="1530"/>
      <c r="BI338" s="1530"/>
      <c r="BJ338" s="1530"/>
      <c r="BK338" s="1530"/>
      <c r="BL338" s="1530"/>
      <c r="BM338" s="1530"/>
      <c r="BN338" s="1530"/>
    </row>
    <row r="339" spans="1:66" s="603" customFormat="1" ht="15.75" thickTop="1" x14ac:dyDescent="0.2">
      <c r="A339" s="644"/>
      <c r="B339" s="644"/>
      <c r="C339" s="1425"/>
      <c r="D339" s="1424"/>
      <c r="E339" s="1522"/>
      <c r="F339" s="1424"/>
      <c r="G339" s="581"/>
      <c r="H339" s="581"/>
      <c r="I339" s="581"/>
      <c r="J339" s="581"/>
      <c r="K339" s="581"/>
      <c r="L339" s="581"/>
      <c r="M339" s="581"/>
      <c r="N339" s="581"/>
      <c r="O339" s="581"/>
      <c r="P339" s="581"/>
      <c r="Q339" s="581"/>
      <c r="R339" s="581"/>
      <c r="S339" s="581"/>
      <c r="T339" s="581"/>
      <c r="U339" s="581"/>
      <c r="V339" s="581"/>
      <c r="W339" s="581"/>
      <c r="X339" s="583"/>
      <c r="Y339" s="581"/>
      <c r="Z339" s="581"/>
      <c r="AA339" s="581"/>
      <c r="AB339" s="581"/>
      <c r="AC339" s="581"/>
      <c r="AD339" s="581"/>
      <c r="AE339" s="581"/>
      <c r="AF339" s="581"/>
      <c r="AG339" s="581"/>
      <c r="AH339" s="581"/>
      <c r="AI339" s="581"/>
      <c r="AJ339" s="581"/>
      <c r="AK339" s="581"/>
      <c r="AL339" s="581"/>
      <c r="AM339" s="581"/>
      <c r="AN339" s="581"/>
      <c r="AO339" s="581"/>
      <c r="AP339" s="581"/>
      <c r="AQ339" s="581"/>
      <c r="AR339" s="581"/>
      <c r="AS339" s="744"/>
      <c r="AV339" s="1464"/>
    </row>
    <row r="340" spans="1:66" s="603" customFormat="1" ht="15" x14ac:dyDescent="0.25">
      <c r="A340" s="1523"/>
      <c r="B340" s="644"/>
      <c r="C340" s="1425"/>
      <c r="D340" s="1424"/>
      <c r="E340" s="1522"/>
      <c r="F340" s="1424"/>
      <c r="G340" s="581"/>
      <c r="H340" s="581"/>
      <c r="I340" s="581"/>
      <c r="J340" s="581"/>
      <c r="K340" s="581"/>
      <c r="L340" s="581"/>
      <c r="M340" s="581"/>
      <c r="N340" s="581"/>
      <c r="O340" s="581"/>
      <c r="P340" s="581"/>
      <c r="Q340" s="581"/>
      <c r="R340" s="581"/>
      <c r="S340" s="581"/>
      <c r="T340" s="581"/>
      <c r="U340" s="581"/>
      <c r="V340" s="581"/>
      <c r="W340" s="581"/>
      <c r="X340" s="583"/>
      <c r="Y340" s="581"/>
      <c r="Z340" s="581"/>
      <c r="AA340" s="581"/>
      <c r="AB340" s="581"/>
      <c r="AC340" s="581"/>
      <c r="AD340" s="581"/>
      <c r="AE340" s="581"/>
      <c r="AF340" s="581"/>
      <c r="AG340" s="581"/>
      <c r="AH340" s="581"/>
      <c r="AI340" s="581"/>
      <c r="AJ340" s="581"/>
      <c r="AK340" s="581"/>
      <c r="AL340" s="581"/>
      <c r="AM340" s="581"/>
      <c r="AN340" s="581"/>
      <c r="AO340" s="581"/>
      <c r="AP340" s="581"/>
      <c r="AQ340" s="581"/>
      <c r="AR340" s="581"/>
      <c r="AS340" s="744"/>
      <c r="AV340" s="1464"/>
    </row>
    <row r="341" spans="1:66" s="603" customFormat="1" ht="15" x14ac:dyDescent="0.25">
      <c r="A341" s="1523"/>
      <c r="B341" s="644"/>
      <c r="C341" s="1425"/>
      <c r="D341" s="1424"/>
      <c r="E341" s="1522"/>
      <c r="F341" s="1424"/>
      <c r="G341" s="581"/>
      <c r="H341" s="581"/>
      <c r="I341" s="581"/>
      <c r="J341" s="581"/>
      <c r="K341" s="581"/>
      <c r="L341" s="581"/>
      <c r="M341" s="581"/>
      <c r="N341" s="581"/>
      <c r="O341" s="581"/>
      <c r="P341" s="581"/>
      <c r="Q341" s="581"/>
      <c r="R341" s="581"/>
      <c r="S341" s="581"/>
      <c r="T341" s="581"/>
      <c r="U341" s="581"/>
      <c r="V341" s="581"/>
      <c r="W341" s="581"/>
      <c r="X341" s="583"/>
      <c r="Y341" s="581"/>
      <c r="Z341" s="581"/>
      <c r="AA341" s="581"/>
      <c r="AB341" s="581"/>
      <c r="AC341" s="581"/>
      <c r="AD341" s="581"/>
      <c r="AE341" s="581"/>
      <c r="AF341" s="581"/>
      <c r="AG341" s="581"/>
      <c r="AH341" s="581"/>
      <c r="AI341" s="581"/>
      <c r="AJ341" s="581"/>
      <c r="AK341" s="581"/>
      <c r="AL341" s="581"/>
      <c r="AM341" s="581"/>
      <c r="AN341" s="581"/>
      <c r="AO341" s="581"/>
      <c r="AP341" s="581"/>
      <c r="AQ341" s="581"/>
      <c r="AR341" s="581"/>
      <c r="AS341" s="744"/>
      <c r="AV341" s="1464"/>
    </row>
    <row r="342" spans="1:66" s="603" customFormat="1" ht="15" x14ac:dyDescent="0.2">
      <c r="A342" s="644"/>
      <c r="B342" s="644"/>
      <c r="C342" s="1529"/>
      <c r="D342" s="1529"/>
      <c r="E342" s="1529"/>
      <c r="F342" s="1529"/>
      <c r="G342" s="1529"/>
      <c r="H342" s="1529"/>
      <c r="I342" s="1529"/>
      <c r="J342" s="1529"/>
      <c r="K342" s="1529"/>
      <c r="L342" s="1529"/>
      <c r="M342" s="1529"/>
      <c r="N342" s="1529"/>
      <c r="O342" s="1529"/>
      <c r="P342" s="1529"/>
      <c r="Q342" s="1529"/>
      <c r="R342" s="1529"/>
      <c r="S342" s="1529"/>
      <c r="T342" s="1529"/>
      <c r="U342" s="1529"/>
      <c r="V342" s="1529"/>
      <c r="W342" s="1529"/>
      <c r="X342" s="1529"/>
      <c r="Y342" s="1529"/>
      <c r="Z342" s="1529"/>
      <c r="AA342" s="1529"/>
      <c r="AB342" s="1529"/>
      <c r="AC342" s="1529"/>
      <c r="AD342" s="1529"/>
      <c r="AE342" s="1529"/>
      <c r="AF342" s="1529"/>
      <c r="AG342" s="1529"/>
      <c r="AH342" s="1529"/>
      <c r="AI342" s="1529"/>
      <c r="AJ342" s="1529"/>
      <c r="AK342" s="1529"/>
      <c r="AL342" s="1529"/>
      <c r="AM342" s="1529"/>
      <c r="AN342" s="1529"/>
      <c r="AO342" s="1529"/>
      <c r="AP342" s="1529"/>
      <c r="AQ342" s="1529"/>
      <c r="AR342" s="1529"/>
      <c r="AS342" s="1529"/>
      <c r="AV342" s="1464"/>
    </row>
    <row r="343" spans="1:66" s="603" customFormat="1" ht="15" x14ac:dyDescent="0.2">
      <c r="A343" s="1524"/>
      <c r="B343" s="644"/>
      <c r="C343" s="1425"/>
      <c r="D343" s="1424"/>
      <c r="E343" s="1522"/>
      <c r="F343" s="1424"/>
      <c r="G343" s="581"/>
      <c r="H343" s="581"/>
      <c r="I343" s="581"/>
      <c r="J343" s="581"/>
      <c r="K343" s="581"/>
      <c r="L343" s="581"/>
      <c r="M343" s="581"/>
      <c r="N343" s="581"/>
      <c r="O343" s="581"/>
      <c r="P343" s="581"/>
      <c r="Q343" s="581"/>
      <c r="R343" s="581"/>
      <c r="S343" s="581"/>
      <c r="T343" s="581"/>
      <c r="U343" s="581"/>
      <c r="V343" s="581"/>
      <c r="W343" s="581"/>
      <c r="X343" s="583"/>
      <c r="Y343" s="581"/>
      <c r="Z343" s="581"/>
      <c r="AA343" s="581"/>
      <c r="AB343" s="581"/>
      <c r="AC343" s="581"/>
      <c r="AD343" s="581"/>
      <c r="AE343" s="581"/>
      <c r="AF343" s="581"/>
      <c r="AG343" s="581"/>
      <c r="AH343" s="581"/>
      <c r="AI343" s="581"/>
      <c r="AJ343" s="581"/>
      <c r="AK343" s="581"/>
      <c r="AL343" s="581"/>
      <c r="AM343" s="581"/>
      <c r="AN343" s="581"/>
      <c r="AO343" s="581"/>
      <c r="AP343" s="581"/>
      <c r="AQ343" s="581"/>
      <c r="AR343" s="581"/>
      <c r="AS343" s="744"/>
      <c r="AV343" s="1464"/>
    </row>
    <row r="344" spans="1:66" s="603" customFormat="1" ht="15" x14ac:dyDescent="0.2">
      <c r="A344" s="1075"/>
      <c r="B344" s="644"/>
      <c r="C344" s="1425"/>
      <c r="D344" s="1424"/>
      <c r="E344" s="1522"/>
      <c r="F344" s="1424"/>
      <c r="G344" s="581"/>
      <c r="H344" s="581"/>
      <c r="I344" s="581"/>
      <c r="J344" s="581"/>
      <c r="K344" s="581"/>
      <c r="L344" s="581"/>
      <c r="M344" s="581"/>
      <c r="N344" s="581"/>
      <c r="O344" s="581"/>
      <c r="P344" s="581"/>
      <c r="Q344" s="581"/>
      <c r="R344" s="581"/>
      <c r="S344" s="581"/>
      <c r="T344" s="581"/>
      <c r="U344" s="581"/>
      <c r="V344" s="581"/>
      <c r="W344" s="581"/>
      <c r="X344" s="583"/>
      <c r="Y344" s="581"/>
      <c r="Z344" s="581"/>
      <c r="AA344" s="581"/>
      <c r="AB344" s="581"/>
      <c r="AC344" s="581"/>
      <c r="AD344" s="581"/>
      <c r="AE344" s="581"/>
      <c r="AF344" s="581"/>
      <c r="AG344" s="581"/>
      <c r="AH344" s="581"/>
      <c r="AI344" s="581"/>
      <c r="AJ344" s="581"/>
      <c r="AK344" s="581"/>
      <c r="AL344" s="581"/>
      <c r="AM344" s="581"/>
      <c r="AN344" s="581"/>
      <c r="AO344" s="581"/>
      <c r="AP344" s="581"/>
      <c r="AQ344" s="581"/>
      <c r="AR344" s="581"/>
      <c r="AS344" s="744"/>
      <c r="AV344" s="1464"/>
    </row>
    <row r="345" spans="1:66" s="603" customFormat="1" ht="15" x14ac:dyDescent="0.2">
      <c r="A345" s="1075"/>
      <c r="B345" s="644"/>
      <c r="C345" s="1425"/>
      <c r="D345" s="1424"/>
      <c r="E345" s="1522"/>
      <c r="F345" s="1424"/>
      <c r="G345" s="581"/>
      <c r="H345" s="581"/>
      <c r="I345" s="581"/>
      <c r="J345" s="581"/>
      <c r="K345" s="581"/>
      <c r="L345" s="581"/>
      <c r="M345" s="581"/>
      <c r="N345" s="581"/>
      <c r="O345" s="581"/>
      <c r="P345" s="581"/>
      <c r="Q345" s="581"/>
      <c r="R345" s="581"/>
      <c r="S345" s="581"/>
      <c r="T345" s="581"/>
      <c r="U345" s="581"/>
      <c r="V345" s="581"/>
      <c r="W345" s="581"/>
      <c r="X345" s="583"/>
      <c r="Y345" s="581"/>
      <c r="Z345" s="581"/>
      <c r="AA345" s="581"/>
      <c r="AB345" s="581"/>
      <c r="AC345" s="581"/>
      <c r="AD345" s="581"/>
      <c r="AE345" s="581"/>
      <c r="AF345" s="581"/>
      <c r="AG345" s="581"/>
      <c r="AH345" s="581"/>
      <c r="AI345" s="581"/>
      <c r="AJ345" s="581"/>
      <c r="AK345" s="581"/>
      <c r="AL345" s="581"/>
      <c r="AM345" s="581"/>
      <c r="AN345" s="581"/>
      <c r="AO345" s="581"/>
      <c r="AP345" s="581"/>
      <c r="AQ345" s="581"/>
      <c r="AR345" s="581"/>
      <c r="AS345" s="744"/>
      <c r="AV345" s="1464"/>
    </row>
    <row r="346" spans="1:66" s="603" customFormat="1" ht="15" x14ac:dyDescent="0.2">
      <c r="A346" s="1075"/>
      <c r="B346" s="644"/>
      <c r="C346" s="1425"/>
      <c r="D346" s="1424"/>
      <c r="E346" s="1522"/>
      <c r="F346" s="1424"/>
      <c r="G346" s="581"/>
      <c r="H346" s="581"/>
      <c r="I346" s="581"/>
      <c r="J346" s="581"/>
      <c r="K346" s="581"/>
      <c r="L346" s="581"/>
      <c r="M346" s="581"/>
      <c r="N346" s="581"/>
      <c r="O346" s="581"/>
      <c r="P346" s="581"/>
      <c r="Q346" s="581"/>
      <c r="R346" s="581"/>
      <c r="S346" s="581"/>
      <c r="T346" s="581"/>
      <c r="U346" s="581"/>
      <c r="V346" s="581"/>
      <c r="W346" s="581"/>
      <c r="X346" s="583"/>
      <c r="Y346" s="581"/>
      <c r="Z346" s="581"/>
      <c r="AA346" s="581"/>
      <c r="AB346" s="581"/>
      <c r="AC346" s="581"/>
      <c r="AD346" s="581"/>
      <c r="AE346" s="581"/>
      <c r="AF346" s="581"/>
      <c r="AG346" s="581"/>
      <c r="AH346" s="581"/>
      <c r="AI346" s="581"/>
      <c r="AJ346" s="581"/>
      <c r="AK346" s="581"/>
      <c r="AL346" s="581"/>
      <c r="AM346" s="581"/>
      <c r="AN346" s="581"/>
      <c r="AO346" s="581"/>
      <c r="AP346" s="581"/>
      <c r="AQ346" s="581"/>
      <c r="AR346" s="581"/>
      <c r="AS346" s="744"/>
      <c r="AV346" s="1464"/>
    </row>
    <row r="347" spans="1:66" s="603" customFormat="1" ht="15" x14ac:dyDescent="0.2">
      <c r="A347" s="1075"/>
      <c r="B347" s="644"/>
      <c r="C347" s="1425"/>
      <c r="D347" s="1424"/>
      <c r="E347" s="1522"/>
      <c r="F347" s="1424"/>
      <c r="G347" s="581"/>
      <c r="H347" s="581"/>
      <c r="I347" s="581"/>
      <c r="J347" s="581"/>
      <c r="K347" s="581"/>
      <c r="L347" s="581"/>
      <c r="M347" s="581"/>
      <c r="N347" s="581"/>
      <c r="O347" s="581"/>
      <c r="P347" s="581"/>
      <c r="Q347" s="581"/>
      <c r="R347" s="581"/>
      <c r="S347" s="581"/>
      <c r="T347" s="581"/>
      <c r="U347" s="581"/>
      <c r="V347" s="581"/>
      <c r="W347" s="581"/>
      <c r="X347" s="583"/>
      <c r="Y347" s="581"/>
      <c r="Z347" s="581"/>
      <c r="AA347" s="581"/>
      <c r="AB347" s="581"/>
      <c r="AC347" s="581"/>
      <c r="AD347" s="581"/>
      <c r="AE347" s="581"/>
      <c r="AF347" s="581"/>
      <c r="AG347" s="581"/>
      <c r="AH347" s="581"/>
      <c r="AI347" s="581"/>
      <c r="AJ347" s="581"/>
      <c r="AK347" s="581"/>
      <c r="AL347" s="581"/>
      <c r="AM347" s="581"/>
      <c r="AN347" s="581"/>
      <c r="AO347" s="581"/>
      <c r="AP347" s="581"/>
      <c r="AQ347" s="581"/>
      <c r="AR347" s="581"/>
      <c r="AS347" s="744"/>
      <c r="AV347" s="1464"/>
    </row>
    <row r="348" spans="1:66" s="603" customFormat="1" ht="15" x14ac:dyDescent="0.2">
      <c r="A348" s="1075"/>
      <c r="B348" s="644"/>
      <c r="C348" s="1425"/>
      <c r="D348" s="1424"/>
      <c r="E348" s="1522"/>
      <c r="F348" s="1424"/>
      <c r="G348" s="581"/>
      <c r="H348" s="581"/>
      <c r="I348" s="581"/>
      <c r="J348" s="581"/>
      <c r="K348" s="581"/>
      <c r="L348" s="581"/>
      <c r="M348" s="581"/>
      <c r="N348" s="581"/>
      <c r="O348" s="581"/>
      <c r="P348" s="581"/>
      <c r="Q348" s="581"/>
      <c r="R348" s="581"/>
      <c r="S348" s="581"/>
      <c r="T348" s="581"/>
      <c r="U348" s="581"/>
      <c r="V348" s="581"/>
      <c r="W348" s="581"/>
      <c r="X348" s="583"/>
      <c r="Y348" s="581"/>
      <c r="Z348" s="581"/>
      <c r="AA348" s="581"/>
      <c r="AB348" s="581"/>
      <c r="AC348" s="581"/>
      <c r="AD348" s="581"/>
      <c r="AE348" s="581"/>
      <c r="AF348" s="581"/>
      <c r="AG348" s="581"/>
      <c r="AH348" s="581"/>
      <c r="AI348" s="581"/>
      <c r="AJ348" s="581"/>
      <c r="AK348" s="581"/>
      <c r="AL348" s="581"/>
      <c r="AM348" s="581"/>
      <c r="AN348" s="581"/>
      <c r="AO348" s="581"/>
      <c r="AP348" s="581"/>
      <c r="AQ348" s="581"/>
      <c r="AR348" s="581"/>
      <c r="AS348" s="744"/>
      <c r="AV348" s="1464"/>
    </row>
    <row r="349" spans="1:66" s="603" customFormat="1" ht="15" x14ac:dyDescent="0.2">
      <c r="A349" s="1075"/>
      <c r="B349" s="644"/>
      <c r="C349" s="1425"/>
      <c r="D349" s="1424"/>
      <c r="E349" s="1522"/>
      <c r="F349" s="1424"/>
      <c r="G349" s="581"/>
      <c r="H349" s="581"/>
      <c r="I349" s="581"/>
      <c r="J349" s="581"/>
      <c r="K349" s="581"/>
      <c r="L349" s="581"/>
      <c r="M349" s="581"/>
      <c r="N349" s="581"/>
      <c r="O349" s="581"/>
      <c r="P349" s="581"/>
      <c r="Q349" s="581"/>
      <c r="R349" s="581"/>
      <c r="S349" s="581"/>
      <c r="T349" s="581"/>
      <c r="U349" s="581"/>
      <c r="V349" s="581"/>
      <c r="W349" s="581"/>
      <c r="X349" s="583"/>
      <c r="Y349" s="581"/>
      <c r="Z349" s="581"/>
      <c r="AA349" s="581"/>
      <c r="AB349" s="581"/>
      <c r="AC349" s="581"/>
      <c r="AD349" s="581"/>
      <c r="AE349" s="581"/>
      <c r="AF349" s="581"/>
      <c r="AG349" s="581"/>
      <c r="AH349" s="581"/>
      <c r="AI349" s="581"/>
      <c r="AJ349" s="581"/>
      <c r="AK349" s="581"/>
      <c r="AL349" s="581"/>
      <c r="AM349" s="581"/>
      <c r="AN349" s="581"/>
      <c r="AO349" s="581"/>
      <c r="AP349" s="581"/>
      <c r="AQ349" s="581"/>
      <c r="AR349" s="581"/>
      <c r="AS349" s="744"/>
      <c r="AV349" s="1464"/>
    </row>
    <row r="350" spans="1:66" s="603" customFormat="1" ht="15" x14ac:dyDescent="0.2">
      <c r="A350" s="1075"/>
      <c r="B350" s="644"/>
      <c r="C350" s="1425"/>
      <c r="D350" s="1424"/>
      <c r="E350" s="1522"/>
      <c r="F350" s="1424"/>
      <c r="G350" s="581"/>
      <c r="H350" s="581"/>
      <c r="I350" s="581"/>
      <c r="J350" s="581"/>
      <c r="K350" s="581"/>
      <c r="L350" s="581"/>
      <c r="M350" s="581"/>
      <c r="N350" s="581"/>
      <c r="O350" s="581"/>
      <c r="P350" s="581"/>
      <c r="Q350" s="581"/>
      <c r="R350" s="581"/>
      <c r="S350" s="581"/>
      <c r="T350" s="581"/>
      <c r="U350" s="581"/>
      <c r="V350" s="581"/>
      <c r="W350" s="581"/>
      <c r="X350" s="583"/>
      <c r="Y350" s="581"/>
      <c r="Z350" s="581"/>
      <c r="AA350" s="581"/>
      <c r="AB350" s="581"/>
      <c r="AC350" s="581"/>
      <c r="AD350" s="581"/>
      <c r="AE350" s="581"/>
      <c r="AF350" s="581"/>
      <c r="AG350" s="581"/>
      <c r="AH350" s="581"/>
      <c r="AI350" s="581"/>
      <c r="AJ350" s="581"/>
      <c r="AK350" s="581"/>
      <c r="AL350" s="581"/>
      <c r="AM350" s="581"/>
      <c r="AN350" s="581"/>
      <c r="AO350" s="581"/>
      <c r="AP350" s="581"/>
      <c r="AQ350" s="581"/>
      <c r="AR350" s="581"/>
      <c r="AS350" s="744"/>
      <c r="AV350" s="1464"/>
    </row>
    <row r="351" spans="1:66" s="603" customFormat="1" ht="15" x14ac:dyDescent="0.2">
      <c r="A351" s="1075"/>
      <c r="B351" s="644"/>
      <c r="C351" s="1425"/>
      <c r="D351" s="1424"/>
      <c r="E351" s="1522"/>
      <c r="F351" s="1424"/>
      <c r="G351" s="581"/>
      <c r="H351" s="581"/>
      <c r="I351" s="581"/>
      <c r="J351" s="581"/>
      <c r="K351" s="581"/>
      <c r="L351" s="581"/>
      <c r="M351" s="581"/>
      <c r="N351" s="581"/>
      <c r="O351" s="581"/>
      <c r="P351" s="581"/>
      <c r="Q351" s="581"/>
      <c r="R351" s="581"/>
      <c r="S351" s="581"/>
      <c r="T351" s="581"/>
      <c r="U351" s="581"/>
      <c r="V351" s="581"/>
      <c r="W351" s="581"/>
      <c r="X351" s="583"/>
      <c r="Y351" s="581"/>
      <c r="Z351" s="581"/>
      <c r="AA351" s="581"/>
      <c r="AB351" s="581"/>
      <c r="AC351" s="581"/>
      <c r="AD351" s="581"/>
      <c r="AE351" s="581"/>
      <c r="AF351" s="581"/>
      <c r="AG351" s="581"/>
      <c r="AH351" s="581"/>
      <c r="AI351" s="581"/>
      <c r="AJ351" s="581"/>
      <c r="AK351" s="581"/>
      <c r="AL351" s="581"/>
      <c r="AM351" s="581"/>
      <c r="AN351" s="581"/>
      <c r="AO351" s="581"/>
      <c r="AP351" s="581"/>
      <c r="AQ351" s="581"/>
      <c r="AR351" s="581"/>
      <c r="AS351" s="744"/>
      <c r="AV351" s="1464"/>
    </row>
    <row r="352" spans="1:66" s="603" customFormat="1" ht="15" x14ac:dyDescent="0.2">
      <c r="A352" s="1075"/>
      <c r="B352" s="644"/>
      <c r="C352" s="1425"/>
      <c r="D352" s="1424"/>
      <c r="E352" s="1522"/>
      <c r="F352" s="1424"/>
      <c r="G352" s="581"/>
      <c r="H352" s="581"/>
      <c r="I352" s="581"/>
      <c r="J352" s="581"/>
      <c r="K352" s="581"/>
      <c r="L352" s="581"/>
      <c r="M352" s="581"/>
      <c r="N352" s="581"/>
      <c r="O352" s="581"/>
      <c r="P352" s="581"/>
      <c r="Q352" s="581"/>
      <c r="R352" s="581"/>
      <c r="S352" s="581"/>
      <c r="T352" s="581"/>
      <c r="U352" s="581"/>
      <c r="V352" s="581"/>
      <c r="W352" s="581"/>
      <c r="X352" s="583"/>
      <c r="Y352" s="581"/>
      <c r="Z352" s="581"/>
      <c r="AA352" s="581"/>
      <c r="AB352" s="581"/>
      <c r="AC352" s="581"/>
      <c r="AD352" s="581"/>
      <c r="AE352" s="581"/>
      <c r="AF352" s="581"/>
      <c r="AG352" s="581"/>
      <c r="AH352" s="581"/>
      <c r="AI352" s="581"/>
      <c r="AJ352" s="581"/>
      <c r="AK352" s="581"/>
      <c r="AL352" s="581"/>
      <c r="AM352" s="581"/>
      <c r="AN352" s="581"/>
      <c r="AO352" s="581"/>
      <c r="AP352" s="581"/>
      <c r="AQ352" s="581"/>
      <c r="AR352" s="581"/>
      <c r="AS352" s="744"/>
      <c r="AV352" s="1464"/>
    </row>
    <row r="353" spans="1:48" s="603" customFormat="1" ht="15" x14ac:dyDescent="0.2">
      <c r="A353" s="1075"/>
      <c r="B353" s="644"/>
      <c r="C353" s="1425"/>
      <c r="D353" s="1424"/>
      <c r="E353" s="1522"/>
      <c r="F353" s="1424"/>
      <c r="G353" s="581"/>
      <c r="H353" s="581"/>
      <c r="I353" s="581"/>
      <c r="J353" s="581"/>
      <c r="K353" s="581"/>
      <c r="L353" s="581"/>
      <c r="M353" s="581"/>
      <c r="N353" s="581"/>
      <c r="O353" s="581"/>
      <c r="P353" s="581"/>
      <c r="Q353" s="581"/>
      <c r="R353" s="581"/>
      <c r="S353" s="581"/>
      <c r="T353" s="581"/>
      <c r="U353" s="581"/>
      <c r="V353" s="581"/>
      <c r="W353" s="581"/>
      <c r="X353" s="583"/>
      <c r="Y353" s="581"/>
      <c r="Z353" s="581"/>
      <c r="AA353" s="581"/>
      <c r="AB353" s="581"/>
      <c r="AC353" s="581"/>
      <c r="AD353" s="581"/>
      <c r="AE353" s="581"/>
      <c r="AF353" s="581"/>
      <c r="AG353" s="581"/>
      <c r="AH353" s="581"/>
      <c r="AI353" s="581"/>
      <c r="AJ353" s="581"/>
      <c r="AK353" s="581"/>
      <c r="AL353" s="581"/>
      <c r="AM353" s="581"/>
      <c r="AN353" s="581"/>
      <c r="AO353" s="581"/>
      <c r="AP353" s="581"/>
      <c r="AQ353" s="581"/>
      <c r="AR353" s="581"/>
      <c r="AS353" s="744"/>
      <c r="AV353" s="1464"/>
    </row>
    <row r="354" spans="1:48" s="603" customFormat="1" ht="15" x14ac:dyDescent="0.2">
      <c r="A354" s="1075"/>
      <c r="B354" s="644"/>
      <c r="C354" s="1425"/>
      <c r="D354" s="1424"/>
      <c r="E354" s="1522"/>
      <c r="F354" s="1424"/>
      <c r="G354" s="581"/>
      <c r="H354" s="581"/>
      <c r="I354" s="581"/>
      <c r="J354" s="581"/>
      <c r="K354" s="581"/>
      <c r="L354" s="581"/>
      <c r="M354" s="581"/>
      <c r="N354" s="581"/>
      <c r="O354" s="581"/>
      <c r="P354" s="581"/>
      <c r="Q354" s="581"/>
      <c r="R354" s="581"/>
      <c r="S354" s="581"/>
      <c r="T354" s="581"/>
      <c r="U354" s="581"/>
      <c r="V354" s="581"/>
      <c r="W354" s="581"/>
      <c r="X354" s="583"/>
      <c r="Y354" s="581"/>
      <c r="Z354" s="581"/>
      <c r="AA354" s="581"/>
      <c r="AB354" s="581"/>
      <c r="AC354" s="581"/>
      <c r="AD354" s="581"/>
      <c r="AE354" s="581"/>
      <c r="AF354" s="581"/>
      <c r="AG354" s="581"/>
      <c r="AH354" s="581"/>
      <c r="AI354" s="581"/>
      <c r="AJ354" s="581"/>
      <c r="AK354" s="581"/>
      <c r="AL354" s="581"/>
      <c r="AM354" s="581"/>
      <c r="AN354" s="581"/>
      <c r="AO354" s="581"/>
      <c r="AP354" s="581"/>
      <c r="AQ354" s="581"/>
      <c r="AR354" s="581"/>
      <c r="AS354" s="744"/>
      <c r="AV354" s="1464"/>
    </row>
    <row r="355" spans="1:48" s="603" customFormat="1" ht="15" x14ac:dyDescent="0.2">
      <c r="A355" s="1075"/>
      <c r="B355" s="644"/>
      <c r="C355" s="1425"/>
      <c r="D355" s="1424"/>
      <c r="E355" s="1522"/>
      <c r="F355" s="1424"/>
      <c r="G355" s="581"/>
      <c r="H355" s="581"/>
      <c r="I355" s="581"/>
      <c r="J355" s="581"/>
      <c r="K355" s="581"/>
      <c r="L355" s="581"/>
      <c r="M355" s="581"/>
      <c r="N355" s="581"/>
      <c r="O355" s="581"/>
      <c r="P355" s="581"/>
      <c r="Q355" s="581"/>
      <c r="R355" s="581"/>
      <c r="S355" s="581"/>
      <c r="T355" s="581"/>
      <c r="U355" s="581"/>
      <c r="V355" s="581"/>
      <c r="W355" s="581"/>
      <c r="X355" s="583"/>
      <c r="Y355" s="581"/>
      <c r="Z355" s="581"/>
      <c r="AA355" s="581"/>
      <c r="AB355" s="581"/>
      <c r="AC355" s="581"/>
      <c r="AD355" s="581"/>
      <c r="AE355" s="581"/>
      <c r="AF355" s="581"/>
      <c r="AG355" s="581"/>
      <c r="AH355" s="581"/>
      <c r="AI355" s="581"/>
      <c r="AJ355" s="581"/>
      <c r="AK355" s="581"/>
      <c r="AL355" s="581"/>
      <c r="AM355" s="581"/>
      <c r="AN355" s="581"/>
      <c r="AO355" s="581"/>
      <c r="AP355" s="581"/>
      <c r="AQ355" s="581"/>
      <c r="AR355" s="581"/>
      <c r="AS355" s="744"/>
      <c r="AV355" s="1464"/>
    </row>
    <row r="356" spans="1:48" s="603" customFormat="1" ht="15" x14ac:dyDescent="0.2">
      <c r="A356" s="1075"/>
      <c r="B356" s="644"/>
      <c r="C356" s="1425"/>
      <c r="D356" s="1424"/>
      <c r="E356" s="1522"/>
      <c r="F356" s="1424"/>
      <c r="G356" s="581"/>
      <c r="H356" s="581"/>
      <c r="I356" s="581"/>
      <c r="J356" s="581"/>
      <c r="K356" s="581"/>
      <c r="L356" s="581"/>
      <c r="M356" s="581"/>
      <c r="N356" s="581"/>
      <c r="O356" s="581"/>
      <c r="P356" s="581"/>
      <c r="Q356" s="581"/>
      <c r="R356" s="581"/>
      <c r="S356" s="581"/>
      <c r="T356" s="581"/>
      <c r="U356" s="581"/>
      <c r="V356" s="581"/>
      <c r="W356" s="581"/>
      <c r="X356" s="583"/>
      <c r="Y356" s="581"/>
      <c r="Z356" s="581"/>
      <c r="AA356" s="581"/>
      <c r="AB356" s="581"/>
      <c r="AC356" s="581"/>
      <c r="AD356" s="581"/>
      <c r="AE356" s="581"/>
      <c r="AF356" s="581"/>
      <c r="AG356" s="581"/>
      <c r="AH356" s="581"/>
      <c r="AI356" s="581"/>
      <c r="AJ356" s="581"/>
      <c r="AK356" s="581"/>
      <c r="AL356" s="581"/>
      <c r="AM356" s="581"/>
      <c r="AN356" s="581"/>
      <c r="AO356" s="581"/>
      <c r="AP356" s="581"/>
      <c r="AQ356" s="581"/>
      <c r="AR356" s="581"/>
      <c r="AS356" s="744"/>
      <c r="AV356" s="1464"/>
    </row>
    <row r="357" spans="1:48" s="603" customFormat="1" ht="15" x14ac:dyDescent="0.2">
      <c r="A357" s="1075"/>
      <c r="B357" s="644"/>
      <c r="C357" s="1425"/>
      <c r="D357" s="1424"/>
      <c r="E357" s="1522"/>
      <c r="F357" s="1424"/>
      <c r="G357" s="581"/>
      <c r="H357" s="581"/>
      <c r="I357" s="581"/>
      <c r="J357" s="581"/>
      <c r="K357" s="581"/>
      <c r="L357" s="581"/>
      <c r="M357" s="581"/>
      <c r="N357" s="581"/>
      <c r="O357" s="581"/>
      <c r="P357" s="581"/>
      <c r="Q357" s="581"/>
      <c r="R357" s="581"/>
      <c r="S357" s="581"/>
      <c r="T357" s="581"/>
      <c r="U357" s="581"/>
      <c r="V357" s="581"/>
      <c r="W357" s="581"/>
      <c r="X357" s="583"/>
      <c r="Y357" s="581"/>
      <c r="Z357" s="581"/>
      <c r="AA357" s="581"/>
      <c r="AB357" s="581"/>
      <c r="AC357" s="581"/>
      <c r="AD357" s="581"/>
      <c r="AE357" s="581"/>
      <c r="AF357" s="581"/>
      <c r="AG357" s="581"/>
      <c r="AH357" s="581"/>
      <c r="AI357" s="581"/>
      <c r="AJ357" s="581"/>
      <c r="AK357" s="581"/>
      <c r="AL357" s="581"/>
      <c r="AM357" s="581"/>
      <c r="AN357" s="581"/>
      <c r="AO357" s="581"/>
      <c r="AP357" s="581"/>
      <c r="AQ357" s="581"/>
      <c r="AR357" s="581"/>
      <c r="AS357" s="744"/>
      <c r="AV357" s="1464"/>
    </row>
    <row r="358" spans="1:48" s="603" customFormat="1" ht="15" x14ac:dyDescent="0.2">
      <c r="A358" s="1075"/>
      <c r="B358" s="644"/>
      <c r="C358" s="1425"/>
      <c r="D358" s="1424"/>
      <c r="E358" s="1522"/>
      <c r="F358" s="1424"/>
      <c r="G358" s="581"/>
      <c r="H358" s="581"/>
      <c r="I358" s="581"/>
      <c r="J358" s="581"/>
      <c r="K358" s="581"/>
      <c r="L358" s="581"/>
      <c r="M358" s="581"/>
      <c r="N358" s="581"/>
      <c r="O358" s="581"/>
      <c r="P358" s="581"/>
      <c r="Q358" s="581"/>
      <c r="R358" s="581"/>
      <c r="S358" s="581"/>
      <c r="T358" s="581"/>
      <c r="U358" s="581"/>
      <c r="V358" s="581"/>
      <c r="W358" s="581"/>
      <c r="X358" s="583"/>
      <c r="Y358" s="581"/>
      <c r="Z358" s="581"/>
      <c r="AA358" s="581"/>
      <c r="AB358" s="581"/>
      <c r="AC358" s="581"/>
      <c r="AD358" s="581"/>
      <c r="AE358" s="581"/>
      <c r="AF358" s="581"/>
      <c r="AG358" s="581"/>
      <c r="AH358" s="581"/>
      <c r="AI358" s="581"/>
      <c r="AJ358" s="581"/>
      <c r="AK358" s="581"/>
      <c r="AL358" s="581"/>
      <c r="AM358" s="581"/>
      <c r="AN358" s="581"/>
      <c r="AO358" s="581"/>
      <c r="AP358" s="581"/>
      <c r="AQ358" s="581"/>
      <c r="AR358" s="581"/>
      <c r="AS358" s="744"/>
      <c r="AV358" s="1464"/>
    </row>
    <row r="359" spans="1:48" s="603" customFormat="1" ht="15" x14ac:dyDescent="0.2">
      <c r="A359" s="1075"/>
      <c r="B359" s="644"/>
      <c r="C359" s="1425"/>
      <c r="D359" s="1424"/>
      <c r="E359" s="1522"/>
      <c r="F359" s="1424"/>
      <c r="G359" s="581"/>
      <c r="H359" s="581"/>
      <c r="I359" s="581"/>
      <c r="J359" s="581"/>
      <c r="K359" s="581"/>
      <c r="L359" s="581"/>
      <c r="M359" s="581"/>
      <c r="N359" s="581"/>
      <c r="O359" s="581"/>
      <c r="P359" s="581"/>
      <c r="Q359" s="581"/>
      <c r="R359" s="581"/>
      <c r="S359" s="581"/>
      <c r="T359" s="581"/>
      <c r="U359" s="581"/>
      <c r="V359" s="581"/>
      <c r="W359" s="581"/>
      <c r="X359" s="583"/>
      <c r="Y359" s="581"/>
      <c r="Z359" s="581"/>
      <c r="AA359" s="581"/>
      <c r="AB359" s="581"/>
      <c r="AC359" s="581"/>
      <c r="AD359" s="581"/>
      <c r="AE359" s="581"/>
      <c r="AF359" s="581"/>
      <c r="AG359" s="581"/>
      <c r="AH359" s="581"/>
      <c r="AI359" s="581"/>
      <c r="AJ359" s="581"/>
      <c r="AK359" s="581"/>
      <c r="AL359" s="581"/>
      <c r="AM359" s="581"/>
      <c r="AN359" s="581"/>
      <c r="AO359" s="581"/>
      <c r="AP359" s="581"/>
      <c r="AQ359" s="581"/>
      <c r="AR359" s="581"/>
      <c r="AS359" s="744"/>
      <c r="AV359" s="1464"/>
    </row>
    <row r="360" spans="1:48" s="603" customFormat="1" ht="15" x14ac:dyDescent="0.2">
      <c r="A360" s="1075"/>
      <c r="B360" s="644"/>
      <c r="C360" s="1425"/>
      <c r="D360" s="1424"/>
      <c r="E360" s="1522"/>
      <c r="F360" s="1424"/>
      <c r="G360" s="581"/>
      <c r="H360" s="581"/>
      <c r="I360" s="581"/>
      <c r="J360" s="581"/>
      <c r="K360" s="581"/>
      <c r="L360" s="581"/>
      <c r="M360" s="581"/>
      <c r="N360" s="581"/>
      <c r="O360" s="581"/>
      <c r="P360" s="581"/>
      <c r="Q360" s="581"/>
      <c r="R360" s="581"/>
      <c r="S360" s="581"/>
      <c r="T360" s="581"/>
      <c r="U360" s="581"/>
      <c r="V360" s="581"/>
      <c r="W360" s="581"/>
      <c r="X360" s="583"/>
      <c r="Y360" s="581"/>
      <c r="Z360" s="581"/>
      <c r="AA360" s="581"/>
      <c r="AB360" s="581"/>
      <c r="AC360" s="581"/>
      <c r="AD360" s="581"/>
      <c r="AE360" s="581"/>
      <c r="AF360" s="581"/>
      <c r="AG360" s="581"/>
      <c r="AH360" s="581"/>
      <c r="AI360" s="581"/>
      <c r="AJ360" s="581"/>
      <c r="AK360" s="581"/>
      <c r="AL360" s="581"/>
      <c r="AM360" s="581"/>
      <c r="AN360" s="581"/>
      <c r="AO360" s="581"/>
      <c r="AP360" s="581"/>
      <c r="AQ360" s="581"/>
      <c r="AR360" s="581"/>
      <c r="AS360" s="744"/>
      <c r="AV360" s="1464"/>
    </row>
    <row r="361" spans="1:48" s="603" customFormat="1" ht="15" x14ac:dyDescent="0.2">
      <c r="A361" s="1075"/>
      <c r="B361" s="644"/>
      <c r="C361" s="1425"/>
      <c r="D361" s="1424"/>
      <c r="E361" s="1522"/>
      <c r="F361" s="1424"/>
      <c r="G361" s="581"/>
      <c r="H361" s="581"/>
      <c r="I361" s="581"/>
      <c r="J361" s="581"/>
      <c r="K361" s="581"/>
      <c r="L361" s="581"/>
      <c r="M361" s="581"/>
      <c r="N361" s="581"/>
      <c r="O361" s="581"/>
      <c r="P361" s="581"/>
      <c r="Q361" s="581"/>
      <c r="R361" s="581"/>
      <c r="S361" s="581"/>
      <c r="T361" s="581"/>
      <c r="U361" s="581"/>
      <c r="V361" s="581"/>
      <c r="W361" s="581"/>
      <c r="X361" s="583"/>
      <c r="Y361" s="581"/>
      <c r="Z361" s="581"/>
      <c r="AA361" s="581"/>
      <c r="AB361" s="581"/>
      <c r="AC361" s="581"/>
      <c r="AD361" s="581"/>
      <c r="AE361" s="581"/>
      <c r="AF361" s="581"/>
      <c r="AG361" s="581"/>
      <c r="AH361" s="581"/>
      <c r="AI361" s="581"/>
      <c r="AJ361" s="581"/>
      <c r="AK361" s="581"/>
      <c r="AL361" s="581"/>
      <c r="AM361" s="581"/>
      <c r="AN361" s="581"/>
      <c r="AO361" s="581"/>
      <c r="AP361" s="581"/>
      <c r="AQ361" s="581"/>
      <c r="AR361" s="581"/>
      <c r="AS361" s="744"/>
      <c r="AV361" s="1464"/>
    </row>
    <row r="362" spans="1:48" s="603" customFormat="1" ht="15" x14ac:dyDescent="0.2">
      <c r="A362" s="1075"/>
      <c r="B362" s="644"/>
      <c r="C362" s="1425"/>
      <c r="D362" s="1424"/>
      <c r="E362" s="1522"/>
      <c r="F362" s="1424"/>
      <c r="G362" s="581"/>
      <c r="H362" s="581"/>
      <c r="I362" s="581"/>
      <c r="J362" s="581"/>
      <c r="K362" s="581"/>
      <c r="L362" s="581"/>
      <c r="M362" s="581"/>
      <c r="N362" s="581"/>
      <c r="O362" s="581"/>
      <c r="P362" s="581"/>
      <c r="Q362" s="581"/>
      <c r="R362" s="581"/>
      <c r="S362" s="581"/>
      <c r="T362" s="581"/>
      <c r="U362" s="581"/>
      <c r="V362" s="581"/>
      <c r="W362" s="581"/>
      <c r="X362" s="583"/>
      <c r="Y362" s="581"/>
      <c r="Z362" s="581"/>
      <c r="AA362" s="581"/>
      <c r="AB362" s="581"/>
      <c r="AC362" s="581"/>
      <c r="AD362" s="581"/>
      <c r="AE362" s="581"/>
      <c r="AF362" s="581"/>
      <c r="AG362" s="581"/>
      <c r="AH362" s="581"/>
      <c r="AI362" s="581"/>
      <c r="AJ362" s="581"/>
      <c r="AK362" s="581"/>
      <c r="AL362" s="581"/>
      <c r="AM362" s="581"/>
      <c r="AN362" s="581"/>
      <c r="AO362" s="581"/>
      <c r="AP362" s="581"/>
      <c r="AQ362" s="581"/>
      <c r="AR362" s="581"/>
      <c r="AS362" s="744"/>
      <c r="AV362" s="1464"/>
    </row>
    <row r="363" spans="1:48" s="603" customFormat="1" ht="15" x14ac:dyDescent="0.2">
      <c r="A363" s="1075"/>
      <c r="B363" s="644"/>
      <c r="C363" s="1425"/>
      <c r="D363" s="1424"/>
      <c r="E363" s="1522"/>
      <c r="F363" s="1424"/>
      <c r="G363" s="581"/>
      <c r="H363" s="581"/>
      <c r="I363" s="581"/>
      <c r="J363" s="581"/>
      <c r="K363" s="581"/>
      <c r="L363" s="581"/>
      <c r="M363" s="581"/>
      <c r="N363" s="581"/>
      <c r="O363" s="581"/>
      <c r="P363" s="581"/>
      <c r="Q363" s="581"/>
      <c r="R363" s="581"/>
      <c r="S363" s="581"/>
      <c r="T363" s="581"/>
      <c r="U363" s="581"/>
      <c r="V363" s="581"/>
      <c r="W363" s="581"/>
      <c r="X363" s="583"/>
      <c r="Y363" s="581"/>
      <c r="Z363" s="581"/>
      <c r="AA363" s="581"/>
      <c r="AB363" s="581"/>
      <c r="AC363" s="581"/>
      <c r="AD363" s="581"/>
      <c r="AE363" s="581"/>
      <c r="AF363" s="581"/>
      <c r="AG363" s="581"/>
      <c r="AH363" s="581"/>
      <c r="AI363" s="581"/>
      <c r="AJ363" s="581"/>
      <c r="AK363" s="581"/>
      <c r="AL363" s="581"/>
      <c r="AM363" s="581"/>
      <c r="AN363" s="581"/>
      <c r="AO363" s="581"/>
      <c r="AP363" s="581"/>
      <c r="AQ363" s="581"/>
      <c r="AR363" s="581"/>
      <c r="AS363" s="744"/>
      <c r="AV363" s="1464"/>
    </row>
    <row r="364" spans="1:48" s="603" customFormat="1" ht="15" x14ac:dyDescent="0.2">
      <c r="A364" s="1075"/>
      <c r="B364" s="644"/>
      <c r="C364" s="1425"/>
      <c r="D364" s="1424"/>
      <c r="E364" s="1522"/>
      <c r="F364" s="1424"/>
      <c r="G364" s="581"/>
      <c r="H364" s="581"/>
      <c r="I364" s="581"/>
      <c r="J364" s="581"/>
      <c r="K364" s="581"/>
      <c r="L364" s="581"/>
      <c r="M364" s="581"/>
      <c r="N364" s="581"/>
      <c r="O364" s="581"/>
      <c r="P364" s="581"/>
      <c r="Q364" s="581"/>
      <c r="R364" s="581"/>
      <c r="S364" s="581"/>
      <c r="T364" s="581"/>
      <c r="U364" s="581"/>
      <c r="V364" s="581"/>
      <c r="W364" s="581"/>
      <c r="X364" s="583"/>
      <c r="Y364" s="581"/>
      <c r="Z364" s="581"/>
      <c r="AA364" s="581"/>
      <c r="AB364" s="581"/>
      <c r="AC364" s="581"/>
      <c r="AD364" s="581"/>
      <c r="AE364" s="581"/>
      <c r="AF364" s="581"/>
      <c r="AG364" s="581"/>
      <c r="AH364" s="581"/>
      <c r="AI364" s="581"/>
      <c r="AJ364" s="581"/>
      <c r="AK364" s="581"/>
      <c r="AL364" s="581"/>
      <c r="AM364" s="581"/>
      <c r="AN364" s="581"/>
      <c r="AO364" s="581"/>
      <c r="AP364" s="581"/>
      <c r="AQ364" s="581"/>
      <c r="AR364" s="581"/>
      <c r="AS364" s="744"/>
      <c r="AV364" s="1464"/>
    </row>
    <row r="365" spans="1:48" s="603" customFormat="1" ht="15" x14ac:dyDescent="0.2">
      <c r="A365" s="1075"/>
      <c r="B365" s="644"/>
      <c r="C365" s="1425"/>
      <c r="D365" s="1424"/>
      <c r="E365" s="1522"/>
      <c r="F365" s="1424"/>
      <c r="G365" s="581"/>
      <c r="H365" s="581"/>
      <c r="I365" s="581"/>
      <c r="J365" s="581"/>
      <c r="K365" s="581"/>
      <c r="L365" s="581"/>
      <c r="M365" s="581"/>
      <c r="N365" s="581"/>
      <c r="O365" s="581"/>
      <c r="P365" s="581"/>
      <c r="Q365" s="581"/>
      <c r="R365" s="581"/>
      <c r="S365" s="581"/>
      <c r="T365" s="581"/>
      <c r="U365" s="581"/>
      <c r="V365" s="581"/>
      <c r="W365" s="581"/>
      <c r="X365" s="583"/>
      <c r="Y365" s="581"/>
      <c r="Z365" s="581"/>
      <c r="AA365" s="581"/>
      <c r="AB365" s="581"/>
      <c r="AC365" s="581"/>
      <c r="AD365" s="581"/>
      <c r="AE365" s="581"/>
      <c r="AF365" s="581"/>
      <c r="AG365" s="581"/>
      <c r="AH365" s="581"/>
      <c r="AI365" s="581"/>
      <c r="AJ365" s="581"/>
      <c r="AK365" s="581"/>
      <c r="AL365" s="581"/>
      <c r="AM365" s="581"/>
      <c r="AN365" s="581"/>
      <c r="AO365" s="581"/>
      <c r="AP365" s="581"/>
      <c r="AQ365" s="581"/>
      <c r="AR365" s="581"/>
      <c r="AS365" s="744"/>
      <c r="AV365" s="1464"/>
    </row>
    <row r="366" spans="1:48" s="603" customFormat="1" ht="15" x14ac:dyDescent="0.2">
      <c r="A366" s="1075"/>
      <c r="B366" s="644"/>
      <c r="C366" s="1425"/>
      <c r="D366" s="1424"/>
      <c r="E366" s="1522"/>
      <c r="F366" s="1424"/>
      <c r="G366" s="581"/>
      <c r="H366" s="581"/>
      <c r="I366" s="581"/>
      <c r="J366" s="581"/>
      <c r="K366" s="581"/>
      <c r="L366" s="581"/>
      <c r="M366" s="581"/>
      <c r="N366" s="581"/>
      <c r="O366" s="581"/>
      <c r="P366" s="581"/>
      <c r="Q366" s="581"/>
      <c r="R366" s="581"/>
      <c r="S366" s="581"/>
      <c r="T366" s="581"/>
      <c r="U366" s="581"/>
      <c r="V366" s="581"/>
      <c r="W366" s="581"/>
      <c r="X366" s="583"/>
      <c r="Y366" s="581"/>
      <c r="Z366" s="581"/>
      <c r="AA366" s="581"/>
      <c r="AB366" s="581"/>
      <c r="AC366" s="581"/>
      <c r="AD366" s="581"/>
      <c r="AE366" s="581"/>
      <c r="AF366" s="581"/>
      <c r="AG366" s="581"/>
      <c r="AH366" s="581"/>
      <c r="AI366" s="581"/>
      <c r="AJ366" s="581"/>
      <c r="AK366" s="581"/>
      <c r="AL366" s="581"/>
      <c r="AM366" s="581"/>
      <c r="AN366" s="581"/>
      <c r="AO366" s="581"/>
      <c r="AP366" s="581"/>
      <c r="AQ366" s="581"/>
      <c r="AR366" s="581"/>
      <c r="AS366" s="744"/>
      <c r="AV366" s="1464"/>
    </row>
    <row r="367" spans="1:48" s="603" customFormat="1" ht="15" x14ac:dyDescent="0.2">
      <c r="A367" s="1075"/>
      <c r="B367" s="644"/>
      <c r="C367" s="1425"/>
      <c r="D367" s="1424"/>
      <c r="E367" s="1522"/>
      <c r="F367" s="1424"/>
      <c r="G367" s="581"/>
      <c r="H367" s="581"/>
      <c r="I367" s="581"/>
      <c r="J367" s="581"/>
      <c r="K367" s="581"/>
      <c r="L367" s="581"/>
      <c r="M367" s="581"/>
      <c r="N367" s="581"/>
      <c r="O367" s="581"/>
      <c r="P367" s="581"/>
      <c r="Q367" s="581"/>
      <c r="R367" s="581"/>
      <c r="S367" s="581"/>
      <c r="T367" s="581"/>
      <c r="U367" s="581"/>
      <c r="V367" s="581"/>
      <c r="W367" s="581"/>
      <c r="X367" s="583"/>
      <c r="Y367" s="581"/>
      <c r="Z367" s="581"/>
      <c r="AA367" s="581"/>
      <c r="AB367" s="581"/>
      <c r="AC367" s="581"/>
      <c r="AD367" s="581"/>
      <c r="AE367" s="581"/>
      <c r="AF367" s="581"/>
      <c r="AG367" s="581"/>
      <c r="AH367" s="581"/>
      <c r="AI367" s="581"/>
      <c r="AJ367" s="581"/>
      <c r="AK367" s="581"/>
      <c r="AL367" s="581"/>
      <c r="AM367" s="581"/>
      <c r="AN367" s="581"/>
      <c r="AO367" s="581"/>
      <c r="AP367" s="581"/>
      <c r="AQ367" s="581"/>
      <c r="AR367" s="581"/>
      <c r="AS367" s="744"/>
      <c r="AV367" s="1464"/>
    </row>
    <row r="368" spans="1:48" s="603" customFormat="1" ht="15" x14ac:dyDescent="0.2">
      <c r="A368" s="1075"/>
      <c r="B368" s="644"/>
      <c r="C368" s="1425"/>
      <c r="D368" s="1424"/>
      <c r="E368" s="1522"/>
      <c r="F368" s="1424"/>
      <c r="G368" s="581"/>
      <c r="H368" s="581"/>
      <c r="I368" s="581"/>
      <c r="J368" s="581"/>
      <c r="K368" s="581"/>
      <c r="L368" s="581"/>
      <c r="M368" s="581"/>
      <c r="N368" s="581"/>
      <c r="O368" s="581"/>
      <c r="P368" s="581"/>
      <c r="Q368" s="581"/>
      <c r="R368" s="581"/>
      <c r="S368" s="581"/>
      <c r="T368" s="581"/>
      <c r="U368" s="581"/>
      <c r="V368" s="581"/>
      <c r="W368" s="581"/>
      <c r="X368" s="583"/>
      <c r="Y368" s="581"/>
      <c r="Z368" s="581"/>
      <c r="AA368" s="581"/>
      <c r="AB368" s="581"/>
      <c r="AC368" s="581"/>
      <c r="AD368" s="581"/>
      <c r="AE368" s="581"/>
      <c r="AF368" s="581"/>
      <c r="AG368" s="581"/>
      <c r="AH368" s="581"/>
      <c r="AI368" s="581"/>
      <c r="AJ368" s="581"/>
      <c r="AK368" s="581"/>
      <c r="AL368" s="581"/>
      <c r="AM368" s="581"/>
      <c r="AN368" s="581"/>
      <c r="AO368" s="581"/>
      <c r="AP368" s="581"/>
      <c r="AQ368" s="581"/>
      <c r="AR368" s="581"/>
      <c r="AS368" s="744"/>
      <c r="AV368" s="1464"/>
    </row>
    <row r="369" spans="1:48" s="603" customFormat="1" ht="15" x14ac:dyDescent="0.2">
      <c r="A369" s="1075"/>
      <c r="B369" s="644"/>
      <c r="C369" s="1425"/>
      <c r="D369" s="1424"/>
      <c r="E369" s="1522"/>
      <c r="F369" s="1424"/>
      <c r="G369" s="581"/>
      <c r="H369" s="581"/>
      <c r="I369" s="581"/>
      <c r="J369" s="581"/>
      <c r="K369" s="581"/>
      <c r="L369" s="581"/>
      <c r="M369" s="581"/>
      <c r="N369" s="581"/>
      <c r="O369" s="581"/>
      <c r="P369" s="581"/>
      <c r="Q369" s="581"/>
      <c r="R369" s="581"/>
      <c r="S369" s="581"/>
      <c r="T369" s="581"/>
      <c r="U369" s="581"/>
      <c r="V369" s="581"/>
      <c r="W369" s="581"/>
      <c r="X369" s="583"/>
      <c r="Y369" s="581"/>
      <c r="Z369" s="581"/>
      <c r="AA369" s="581"/>
      <c r="AB369" s="581"/>
      <c r="AC369" s="581"/>
      <c r="AD369" s="581"/>
      <c r="AE369" s="581"/>
      <c r="AF369" s="581"/>
      <c r="AG369" s="581"/>
      <c r="AH369" s="581"/>
      <c r="AI369" s="581"/>
      <c r="AJ369" s="581"/>
      <c r="AK369" s="581"/>
      <c r="AL369" s="581"/>
      <c r="AM369" s="581"/>
      <c r="AN369" s="581"/>
      <c r="AO369" s="581"/>
      <c r="AP369" s="581"/>
      <c r="AQ369" s="581"/>
      <c r="AR369" s="581"/>
      <c r="AS369" s="744"/>
      <c r="AV369" s="1464"/>
    </row>
    <row r="370" spans="1:48" s="603" customFormat="1" ht="15" x14ac:dyDescent="0.2">
      <c r="A370" s="1075"/>
      <c r="B370" s="644"/>
      <c r="C370" s="1425"/>
      <c r="D370" s="1424"/>
      <c r="E370" s="1522"/>
      <c r="F370" s="1424"/>
      <c r="G370" s="581"/>
      <c r="H370" s="581"/>
      <c r="I370" s="581"/>
      <c r="J370" s="581"/>
      <c r="K370" s="581"/>
      <c r="L370" s="581"/>
      <c r="M370" s="581"/>
      <c r="N370" s="581"/>
      <c r="O370" s="581"/>
      <c r="P370" s="581"/>
      <c r="Q370" s="581"/>
      <c r="R370" s="581"/>
      <c r="S370" s="581"/>
      <c r="T370" s="581"/>
      <c r="U370" s="581"/>
      <c r="V370" s="581"/>
      <c r="W370" s="581"/>
      <c r="X370" s="583"/>
      <c r="Y370" s="581"/>
      <c r="Z370" s="581"/>
      <c r="AA370" s="581"/>
      <c r="AB370" s="581"/>
      <c r="AC370" s="581"/>
      <c r="AD370" s="581"/>
      <c r="AE370" s="581"/>
      <c r="AF370" s="581"/>
      <c r="AG370" s="581"/>
      <c r="AH370" s="581"/>
      <c r="AI370" s="581"/>
      <c r="AJ370" s="581"/>
      <c r="AK370" s="581"/>
      <c r="AL370" s="581"/>
      <c r="AM370" s="581"/>
      <c r="AN370" s="581"/>
      <c r="AO370" s="581"/>
      <c r="AP370" s="581"/>
      <c r="AQ370" s="581"/>
      <c r="AR370" s="581"/>
      <c r="AS370" s="744"/>
      <c r="AV370" s="1464"/>
    </row>
    <row r="371" spans="1:48" s="603" customFormat="1" ht="15" x14ac:dyDescent="0.2">
      <c r="A371" s="1075"/>
      <c r="B371" s="644"/>
      <c r="C371" s="1425"/>
      <c r="D371" s="1424"/>
      <c r="E371" s="1522"/>
      <c r="F371" s="1424"/>
      <c r="G371" s="581"/>
      <c r="H371" s="581"/>
      <c r="I371" s="581"/>
      <c r="J371" s="581"/>
      <c r="K371" s="581"/>
      <c r="L371" s="581"/>
      <c r="M371" s="581"/>
      <c r="N371" s="581"/>
      <c r="O371" s="581"/>
      <c r="P371" s="581"/>
      <c r="Q371" s="581"/>
      <c r="R371" s="581"/>
      <c r="S371" s="581"/>
      <c r="T371" s="581"/>
      <c r="U371" s="581"/>
      <c r="V371" s="581"/>
      <c r="W371" s="581"/>
      <c r="X371" s="583"/>
      <c r="Y371" s="581"/>
      <c r="Z371" s="581"/>
      <c r="AA371" s="581"/>
      <c r="AB371" s="581"/>
      <c r="AC371" s="581"/>
      <c r="AD371" s="581"/>
      <c r="AE371" s="581"/>
      <c r="AF371" s="581"/>
      <c r="AG371" s="581"/>
      <c r="AH371" s="581"/>
      <c r="AI371" s="581"/>
      <c r="AJ371" s="581"/>
      <c r="AK371" s="581"/>
      <c r="AL371" s="581"/>
      <c r="AM371" s="581"/>
      <c r="AN371" s="581"/>
      <c r="AO371" s="581"/>
      <c r="AP371" s="581"/>
      <c r="AQ371" s="581"/>
      <c r="AR371" s="581"/>
      <c r="AS371" s="744"/>
      <c r="AV371" s="1464"/>
    </row>
    <row r="372" spans="1:48" s="603" customFormat="1" ht="15" x14ac:dyDescent="0.2">
      <c r="A372" s="1075"/>
      <c r="B372" s="644"/>
      <c r="C372" s="1425"/>
      <c r="D372" s="1424"/>
      <c r="E372" s="1522"/>
      <c r="F372" s="1424"/>
      <c r="G372" s="581"/>
      <c r="H372" s="581"/>
      <c r="I372" s="581"/>
      <c r="J372" s="581"/>
      <c r="K372" s="581"/>
      <c r="L372" s="581"/>
      <c r="M372" s="581"/>
      <c r="N372" s="581"/>
      <c r="O372" s="581"/>
      <c r="P372" s="581"/>
      <c r="Q372" s="581"/>
      <c r="R372" s="581"/>
      <c r="S372" s="581"/>
      <c r="T372" s="581"/>
      <c r="U372" s="581"/>
      <c r="V372" s="581"/>
      <c r="W372" s="581"/>
      <c r="X372" s="583"/>
      <c r="Y372" s="581"/>
      <c r="Z372" s="581"/>
      <c r="AA372" s="581"/>
      <c r="AB372" s="581"/>
      <c r="AC372" s="581"/>
      <c r="AD372" s="581"/>
      <c r="AE372" s="581"/>
      <c r="AF372" s="581"/>
      <c r="AG372" s="581"/>
      <c r="AH372" s="581"/>
      <c r="AI372" s="581"/>
      <c r="AJ372" s="581"/>
      <c r="AK372" s="581"/>
      <c r="AL372" s="581"/>
      <c r="AM372" s="581"/>
      <c r="AN372" s="581"/>
      <c r="AO372" s="581"/>
      <c r="AP372" s="581"/>
      <c r="AQ372" s="581"/>
      <c r="AR372" s="581"/>
      <c r="AS372" s="744"/>
      <c r="AV372" s="1464"/>
    </row>
    <row r="373" spans="1:48" s="603" customFormat="1" ht="15" x14ac:dyDescent="0.2">
      <c r="A373" s="1075"/>
      <c r="B373" s="644"/>
      <c r="C373" s="1425"/>
      <c r="D373" s="1424"/>
      <c r="E373" s="1522"/>
      <c r="F373" s="1424"/>
      <c r="G373" s="581"/>
      <c r="H373" s="581"/>
      <c r="I373" s="581"/>
      <c r="J373" s="581"/>
      <c r="K373" s="581"/>
      <c r="L373" s="581"/>
      <c r="M373" s="581"/>
      <c r="N373" s="581"/>
      <c r="O373" s="581"/>
      <c r="P373" s="581"/>
      <c r="Q373" s="581"/>
      <c r="R373" s="581"/>
      <c r="S373" s="581"/>
      <c r="T373" s="581"/>
      <c r="U373" s="581"/>
      <c r="V373" s="581"/>
      <c r="W373" s="581"/>
      <c r="X373" s="583"/>
      <c r="Y373" s="581"/>
      <c r="Z373" s="581"/>
      <c r="AA373" s="581"/>
      <c r="AB373" s="581"/>
      <c r="AC373" s="581"/>
      <c r="AD373" s="581"/>
      <c r="AE373" s="581"/>
      <c r="AF373" s="581"/>
      <c r="AG373" s="581"/>
      <c r="AH373" s="581"/>
      <c r="AI373" s="581"/>
      <c r="AJ373" s="581"/>
      <c r="AK373" s="581"/>
      <c r="AL373" s="581"/>
      <c r="AM373" s="581"/>
      <c r="AN373" s="581"/>
      <c r="AO373" s="581"/>
      <c r="AP373" s="581"/>
      <c r="AQ373" s="581"/>
      <c r="AR373" s="581"/>
      <c r="AS373" s="744"/>
      <c r="AV373" s="1464"/>
    </row>
    <row r="374" spans="1:48" s="603" customFormat="1" ht="15" x14ac:dyDescent="0.2">
      <c r="A374" s="1075"/>
      <c r="B374" s="644"/>
      <c r="C374" s="1425"/>
      <c r="D374" s="1424"/>
      <c r="E374" s="1522"/>
      <c r="F374" s="1424"/>
      <c r="G374" s="581"/>
      <c r="H374" s="581"/>
      <c r="I374" s="581"/>
      <c r="J374" s="581"/>
      <c r="K374" s="581"/>
      <c r="L374" s="581"/>
      <c r="M374" s="581"/>
      <c r="N374" s="581"/>
      <c r="O374" s="581"/>
      <c r="P374" s="581"/>
      <c r="Q374" s="581"/>
      <c r="R374" s="581"/>
      <c r="S374" s="581"/>
      <c r="T374" s="581"/>
      <c r="U374" s="581"/>
      <c r="V374" s="581"/>
      <c r="W374" s="581"/>
      <c r="X374" s="583"/>
      <c r="Y374" s="581"/>
      <c r="Z374" s="581"/>
      <c r="AA374" s="581"/>
      <c r="AB374" s="581"/>
      <c r="AC374" s="581"/>
      <c r="AD374" s="581"/>
      <c r="AE374" s="581"/>
      <c r="AF374" s="581"/>
      <c r="AG374" s="581"/>
      <c r="AH374" s="581"/>
      <c r="AI374" s="581"/>
      <c r="AJ374" s="581"/>
      <c r="AK374" s="581"/>
      <c r="AL374" s="581"/>
      <c r="AM374" s="581"/>
      <c r="AN374" s="581"/>
      <c r="AO374" s="581"/>
      <c r="AP374" s="581"/>
      <c r="AQ374" s="581"/>
      <c r="AR374" s="581"/>
      <c r="AS374" s="744"/>
      <c r="AV374" s="1464"/>
    </row>
    <row r="375" spans="1:48" s="603" customFormat="1" ht="15" x14ac:dyDescent="0.2">
      <c r="A375" s="1075"/>
      <c r="B375" s="644"/>
      <c r="C375" s="1425"/>
      <c r="D375" s="1424"/>
      <c r="E375" s="1522"/>
      <c r="F375" s="1424"/>
      <c r="G375" s="581"/>
      <c r="H375" s="581"/>
      <c r="I375" s="581"/>
      <c r="J375" s="581"/>
      <c r="K375" s="581"/>
      <c r="L375" s="581"/>
      <c r="M375" s="581"/>
      <c r="N375" s="581"/>
      <c r="O375" s="581"/>
      <c r="P375" s="581"/>
      <c r="Q375" s="581"/>
      <c r="R375" s="581"/>
      <c r="S375" s="581"/>
      <c r="T375" s="581"/>
      <c r="U375" s="581"/>
      <c r="V375" s="581"/>
      <c r="W375" s="581"/>
      <c r="X375" s="583"/>
      <c r="Y375" s="581"/>
      <c r="Z375" s="581"/>
      <c r="AA375" s="581"/>
      <c r="AB375" s="581"/>
      <c r="AC375" s="581"/>
      <c r="AD375" s="581"/>
      <c r="AE375" s="581"/>
      <c r="AF375" s="581"/>
      <c r="AG375" s="581"/>
      <c r="AH375" s="581"/>
      <c r="AI375" s="581"/>
      <c r="AJ375" s="581"/>
      <c r="AK375" s="581"/>
      <c r="AL375" s="581"/>
      <c r="AM375" s="581"/>
      <c r="AN375" s="581"/>
      <c r="AO375" s="581"/>
      <c r="AP375" s="581"/>
      <c r="AQ375" s="581"/>
      <c r="AR375" s="581"/>
      <c r="AS375" s="744"/>
      <c r="AV375" s="1464"/>
    </row>
    <row r="376" spans="1:48" s="603" customFormat="1" ht="15" x14ac:dyDescent="0.2">
      <c r="A376" s="1075"/>
      <c r="B376" s="644"/>
      <c r="C376" s="1425"/>
      <c r="D376" s="1424"/>
      <c r="E376" s="1522"/>
      <c r="F376" s="1424"/>
      <c r="G376" s="581"/>
      <c r="H376" s="581"/>
      <c r="I376" s="581"/>
      <c r="J376" s="581"/>
      <c r="K376" s="581"/>
      <c r="L376" s="581"/>
      <c r="M376" s="581"/>
      <c r="N376" s="581"/>
      <c r="O376" s="581"/>
      <c r="P376" s="581"/>
      <c r="Q376" s="581"/>
      <c r="R376" s="581"/>
      <c r="S376" s="581"/>
      <c r="T376" s="581"/>
      <c r="U376" s="581"/>
      <c r="V376" s="581"/>
      <c r="W376" s="581"/>
      <c r="X376" s="583"/>
      <c r="Y376" s="581"/>
      <c r="Z376" s="581"/>
      <c r="AA376" s="581"/>
      <c r="AB376" s="581"/>
      <c r="AC376" s="581"/>
      <c r="AD376" s="581"/>
      <c r="AE376" s="581"/>
      <c r="AF376" s="581"/>
      <c r="AG376" s="581"/>
      <c r="AH376" s="581"/>
      <c r="AI376" s="581"/>
      <c r="AJ376" s="581"/>
      <c r="AK376" s="581"/>
      <c r="AL376" s="581"/>
      <c r="AM376" s="581"/>
      <c r="AN376" s="581"/>
      <c r="AO376" s="581"/>
      <c r="AP376" s="581"/>
      <c r="AQ376" s="581"/>
      <c r="AR376" s="581"/>
      <c r="AS376" s="744"/>
      <c r="AV376" s="1464"/>
    </row>
    <row r="377" spans="1:48" s="603" customFormat="1" ht="15" x14ac:dyDescent="0.2">
      <c r="A377" s="1075"/>
      <c r="B377" s="644"/>
      <c r="C377" s="1425"/>
      <c r="D377" s="1424"/>
      <c r="E377" s="1522"/>
      <c r="F377" s="1424"/>
      <c r="G377" s="581"/>
      <c r="H377" s="581"/>
      <c r="I377" s="581"/>
      <c r="J377" s="581"/>
      <c r="K377" s="581"/>
      <c r="L377" s="581"/>
      <c r="M377" s="581"/>
      <c r="N377" s="581"/>
      <c r="O377" s="581"/>
      <c r="P377" s="581"/>
      <c r="Q377" s="581"/>
      <c r="R377" s="581"/>
      <c r="S377" s="581"/>
      <c r="T377" s="581"/>
      <c r="U377" s="581"/>
      <c r="V377" s="581"/>
      <c r="W377" s="581"/>
      <c r="X377" s="583"/>
      <c r="Y377" s="581"/>
      <c r="Z377" s="581"/>
      <c r="AA377" s="581"/>
      <c r="AB377" s="581"/>
      <c r="AC377" s="581"/>
      <c r="AD377" s="581"/>
      <c r="AE377" s="581"/>
      <c r="AF377" s="581"/>
      <c r="AG377" s="581"/>
      <c r="AH377" s="581"/>
      <c r="AI377" s="581"/>
      <c r="AJ377" s="581"/>
      <c r="AK377" s="581"/>
      <c r="AL377" s="581"/>
      <c r="AM377" s="581"/>
      <c r="AN377" s="581"/>
      <c r="AO377" s="581"/>
      <c r="AP377" s="581"/>
      <c r="AQ377" s="581"/>
      <c r="AR377" s="581"/>
      <c r="AS377" s="744"/>
      <c r="AV377" s="1464"/>
    </row>
    <row r="378" spans="1:48" s="603" customFormat="1" ht="15" x14ac:dyDescent="0.2">
      <c r="A378" s="1075"/>
      <c r="B378" s="644"/>
      <c r="C378" s="1425"/>
      <c r="D378" s="1424"/>
      <c r="E378" s="1522"/>
      <c r="F378" s="1424"/>
      <c r="G378" s="581"/>
      <c r="H378" s="581"/>
      <c r="I378" s="581"/>
      <c r="J378" s="581"/>
      <c r="K378" s="581"/>
      <c r="L378" s="581"/>
      <c r="M378" s="581"/>
      <c r="N378" s="581"/>
      <c r="O378" s="581"/>
      <c r="P378" s="581"/>
      <c r="Q378" s="581"/>
      <c r="R378" s="581"/>
      <c r="S378" s="581"/>
      <c r="T378" s="581"/>
      <c r="U378" s="581"/>
      <c r="V378" s="581"/>
      <c r="W378" s="581"/>
      <c r="X378" s="583"/>
      <c r="Y378" s="581"/>
      <c r="Z378" s="581"/>
      <c r="AA378" s="581"/>
      <c r="AB378" s="581"/>
      <c r="AC378" s="581"/>
      <c r="AD378" s="581"/>
      <c r="AE378" s="581"/>
      <c r="AF378" s="581"/>
      <c r="AG378" s="581"/>
      <c r="AH378" s="581"/>
      <c r="AI378" s="581"/>
      <c r="AJ378" s="581"/>
      <c r="AK378" s="581"/>
      <c r="AL378" s="581"/>
      <c r="AM378" s="581"/>
      <c r="AN378" s="581"/>
      <c r="AO378" s="581"/>
      <c r="AP378" s="581"/>
      <c r="AQ378" s="581"/>
      <c r="AR378" s="581"/>
      <c r="AS378" s="744"/>
      <c r="AV378" s="1464"/>
    </row>
    <row r="379" spans="1:48" s="603" customFormat="1" ht="15" x14ac:dyDescent="0.2">
      <c r="A379" s="1075"/>
      <c r="B379" s="644"/>
      <c r="C379" s="1425"/>
      <c r="D379" s="1424"/>
      <c r="E379" s="1522"/>
      <c r="F379" s="1424"/>
      <c r="G379" s="581"/>
      <c r="H379" s="581"/>
      <c r="I379" s="581"/>
      <c r="J379" s="581"/>
      <c r="K379" s="581"/>
      <c r="L379" s="581"/>
      <c r="M379" s="581"/>
      <c r="N379" s="581"/>
      <c r="O379" s="581"/>
      <c r="P379" s="581"/>
      <c r="Q379" s="581"/>
      <c r="R379" s="581"/>
      <c r="S379" s="581"/>
      <c r="T379" s="581"/>
      <c r="U379" s="581"/>
      <c r="V379" s="581"/>
      <c r="W379" s="581"/>
      <c r="X379" s="583"/>
      <c r="Y379" s="581"/>
      <c r="Z379" s="581"/>
      <c r="AA379" s="581"/>
      <c r="AB379" s="581"/>
      <c r="AC379" s="581"/>
      <c r="AD379" s="581"/>
      <c r="AE379" s="581"/>
      <c r="AF379" s="581"/>
      <c r="AG379" s="581"/>
      <c r="AH379" s="581"/>
      <c r="AI379" s="581"/>
      <c r="AJ379" s="581"/>
      <c r="AK379" s="581"/>
      <c r="AL379" s="581"/>
      <c r="AM379" s="581"/>
      <c r="AN379" s="581"/>
      <c r="AO379" s="581"/>
      <c r="AP379" s="581"/>
      <c r="AQ379" s="581"/>
      <c r="AR379" s="581"/>
      <c r="AS379" s="744"/>
      <c r="AV379" s="1464"/>
    </row>
    <row r="380" spans="1:48" s="603" customFormat="1" ht="15" x14ac:dyDescent="0.2">
      <c r="A380" s="1075"/>
      <c r="B380" s="644"/>
      <c r="C380" s="1425"/>
      <c r="D380" s="1424"/>
      <c r="E380" s="1522"/>
      <c r="F380" s="1424"/>
      <c r="G380" s="581"/>
      <c r="H380" s="581"/>
      <c r="I380" s="581"/>
      <c r="J380" s="581"/>
      <c r="K380" s="581"/>
      <c r="L380" s="581"/>
      <c r="M380" s="581"/>
      <c r="N380" s="581"/>
      <c r="O380" s="581"/>
      <c r="P380" s="581"/>
      <c r="Q380" s="581"/>
      <c r="R380" s="581"/>
      <c r="S380" s="581"/>
      <c r="T380" s="581"/>
      <c r="U380" s="581"/>
      <c r="V380" s="581"/>
      <c r="W380" s="581"/>
      <c r="X380" s="583"/>
      <c r="Y380" s="581"/>
      <c r="Z380" s="581"/>
      <c r="AA380" s="581"/>
      <c r="AB380" s="581"/>
      <c r="AC380" s="581"/>
      <c r="AD380" s="581"/>
      <c r="AE380" s="581"/>
      <c r="AF380" s="581"/>
      <c r="AG380" s="581"/>
      <c r="AH380" s="581"/>
      <c r="AI380" s="581"/>
      <c r="AJ380" s="581"/>
      <c r="AK380" s="581"/>
      <c r="AL380" s="581"/>
      <c r="AM380" s="581"/>
      <c r="AN380" s="581"/>
      <c r="AO380" s="581"/>
      <c r="AP380" s="581"/>
      <c r="AQ380" s="581"/>
      <c r="AR380" s="581"/>
      <c r="AS380" s="744"/>
      <c r="AV380" s="1464"/>
    </row>
    <row r="381" spans="1:48" s="603" customFormat="1" ht="15" x14ac:dyDescent="0.2">
      <c r="A381" s="1075"/>
      <c r="B381" s="644"/>
      <c r="C381" s="1425"/>
      <c r="D381" s="1424"/>
      <c r="E381" s="1522"/>
      <c r="F381" s="1424"/>
      <c r="G381" s="581"/>
      <c r="H381" s="581"/>
      <c r="I381" s="581"/>
      <c r="J381" s="581"/>
      <c r="K381" s="581"/>
      <c r="L381" s="581"/>
      <c r="M381" s="581"/>
      <c r="N381" s="581"/>
      <c r="O381" s="581"/>
      <c r="P381" s="581"/>
      <c r="Q381" s="581"/>
      <c r="R381" s="581"/>
      <c r="S381" s="581"/>
      <c r="T381" s="581"/>
      <c r="U381" s="581"/>
      <c r="V381" s="581"/>
      <c r="W381" s="581"/>
      <c r="X381" s="583"/>
      <c r="Y381" s="581"/>
      <c r="Z381" s="581"/>
      <c r="AA381" s="581"/>
      <c r="AB381" s="581"/>
      <c r="AC381" s="581"/>
      <c r="AD381" s="581"/>
      <c r="AE381" s="581"/>
      <c r="AF381" s="581"/>
      <c r="AG381" s="581"/>
      <c r="AH381" s="581"/>
      <c r="AI381" s="581"/>
      <c r="AJ381" s="581"/>
      <c r="AK381" s="581"/>
      <c r="AL381" s="581"/>
      <c r="AM381" s="581"/>
      <c r="AN381" s="581"/>
      <c r="AO381" s="581"/>
      <c r="AP381" s="581"/>
      <c r="AQ381" s="581"/>
      <c r="AR381" s="581"/>
      <c r="AS381" s="744"/>
      <c r="AV381" s="1464"/>
    </row>
    <row r="382" spans="1:48" s="603" customFormat="1" ht="15" x14ac:dyDescent="0.2">
      <c r="A382" s="1075"/>
      <c r="B382" s="644"/>
      <c r="C382" s="1425"/>
      <c r="D382" s="1424"/>
      <c r="E382" s="1522"/>
      <c r="F382" s="1424"/>
      <c r="G382" s="581"/>
      <c r="H382" s="581"/>
      <c r="I382" s="581"/>
      <c r="J382" s="581"/>
      <c r="K382" s="581"/>
      <c r="L382" s="581"/>
      <c r="M382" s="581"/>
      <c r="N382" s="581"/>
      <c r="O382" s="581"/>
      <c r="P382" s="581"/>
      <c r="Q382" s="581"/>
      <c r="R382" s="581"/>
      <c r="S382" s="581"/>
      <c r="T382" s="581"/>
      <c r="U382" s="581"/>
      <c r="V382" s="581"/>
      <c r="W382" s="581"/>
      <c r="X382" s="583"/>
      <c r="Y382" s="581"/>
      <c r="Z382" s="581"/>
      <c r="AA382" s="581"/>
      <c r="AB382" s="581"/>
      <c r="AC382" s="581"/>
      <c r="AD382" s="581"/>
      <c r="AE382" s="581"/>
      <c r="AF382" s="581"/>
      <c r="AG382" s="581"/>
      <c r="AH382" s="581"/>
      <c r="AI382" s="581"/>
      <c r="AJ382" s="581"/>
      <c r="AK382" s="581"/>
      <c r="AL382" s="581"/>
      <c r="AM382" s="581"/>
      <c r="AN382" s="581"/>
      <c r="AO382" s="581"/>
      <c r="AP382" s="581"/>
      <c r="AQ382" s="581"/>
      <c r="AR382" s="581"/>
      <c r="AS382" s="744"/>
      <c r="AV382" s="1464"/>
    </row>
    <row r="383" spans="1:48" ht="15" x14ac:dyDescent="0.2">
      <c r="A383" s="1075"/>
      <c r="B383" s="644"/>
      <c r="C383" s="1425"/>
      <c r="D383" s="1424"/>
      <c r="E383" s="1522"/>
      <c r="F383" s="1424"/>
    </row>
    <row r="384" spans="1:48" ht="15" x14ac:dyDescent="0.2">
      <c r="A384" s="1075"/>
      <c r="B384" s="644"/>
      <c r="C384" s="1425"/>
      <c r="D384" s="1424"/>
      <c r="E384" s="1522"/>
      <c r="F384" s="1424"/>
    </row>
    <row r="385" spans="1:6" ht="15" x14ac:dyDescent="0.2">
      <c r="A385" s="1075"/>
      <c r="B385" s="644"/>
      <c r="C385" s="1425"/>
      <c r="D385" s="1424"/>
      <c r="E385" s="1522"/>
      <c r="F385" s="1424"/>
    </row>
    <row r="386" spans="1:6" ht="15" x14ac:dyDescent="0.2">
      <c r="A386" s="1075"/>
      <c r="B386" s="644"/>
      <c r="C386" s="1425"/>
      <c r="D386" s="1424"/>
      <c r="E386" s="1522"/>
      <c r="F386" s="1424"/>
    </row>
    <row r="387" spans="1:6" ht="15" x14ac:dyDescent="0.2">
      <c r="A387" s="154"/>
      <c r="B387" s="644"/>
      <c r="C387" s="1425"/>
      <c r="D387" s="1424"/>
      <c r="E387" s="1522"/>
      <c r="F387" s="1424"/>
    </row>
    <row r="388" spans="1:6" ht="15" x14ac:dyDescent="0.2">
      <c r="A388" s="154"/>
      <c r="B388" s="644"/>
      <c r="C388" s="1425"/>
      <c r="D388" s="1424"/>
      <c r="E388" s="1522"/>
      <c r="F388" s="1424"/>
    </row>
    <row r="389" spans="1:6" ht="15" x14ac:dyDescent="0.2">
      <c r="A389" s="707"/>
      <c r="B389" s="644"/>
      <c r="C389" s="1425"/>
      <c r="D389" s="1424"/>
      <c r="E389" s="1522"/>
      <c r="F389" s="1424"/>
    </row>
    <row r="390" spans="1:6" ht="15" x14ac:dyDescent="0.2">
      <c r="A390" s="644"/>
      <c r="B390" s="644"/>
      <c r="C390" s="1425"/>
      <c r="D390" s="1424"/>
      <c r="E390" s="1522"/>
      <c r="F390" s="1424"/>
    </row>
    <row r="391" spans="1:6" ht="15" x14ac:dyDescent="0.2">
      <c r="A391" s="644"/>
      <c r="B391" s="644"/>
      <c r="C391" s="1425"/>
      <c r="D391" s="1424"/>
      <c r="E391" s="1522"/>
      <c r="F391" s="1424"/>
    </row>
    <row r="392" spans="1:6" ht="15" x14ac:dyDescent="0.2">
      <c r="A392" s="644"/>
      <c r="B392" s="644"/>
      <c r="C392" s="1425"/>
      <c r="D392" s="1424"/>
      <c r="E392" s="1522"/>
      <c r="F392" s="1424"/>
    </row>
    <row r="393" spans="1:6" ht="15" x14ac:dyDescent="0.2">
      <c r="A393" s="1525"/>
      <c r="B393" s="644"/>
      <c r="C393" s="1425"/>
      <c r="D393" s="1424"/>
      <c r="E393" s="1522"/>
      <c r="F393" s="1424"/>
    </row>
    <row r="394" spans="1:6" ht="15" x14ac:dyDescent="0.2">
      <c r="A394" s="1045"/>
      <c r="B394" s="644"/>
      <c r="C394" s="1425"/>
      <c r="D394" s="1424"/>
      <c r="E394" s="1522"/>
      <c r="F394" s="1424"/>
    </row>
    <row r="395" spans="1:6" ht="15" x14ac:dyDescent="0.2">
      <c r="A395" s="1045"/>
      <c r="B395" s="644"/>
      <c r="C395" s="1425"/>
      <c r="D395" s="1424"/>
      <c r="E395" s="1522"/>
      <c r="F395" s="1424"/>
    </row>
    <row r="396" spans="1:6" ht="15" x14ac:dyDescent="0.2">
      <c r="A396" s="1045"/>
      <c r="B396" s="644"/>
      <c r="C396" s="1425"/>
      <c r="D396" s="1424"/>
      <c r="E396" s="1522"/>
      <c r="F396" s="1424"/>
    </row>
    <row r="397" spans="1:6" ht="15" x14ac:dyDescent="0.2">
      <c r="A397" s="1045"/>
      <c r="B397" s="644"/>
      <c r="C397" s="1425"/>
      <c r="D397" s="1424"/>
      <c r="E397" s="1522"/>
      <c r="F397" s="1424"/>
    </row>
    <row r="398" spans="1:6" ht="15" x14ac:dyDescent="0.2">
      <c r="A398" s="1045"/>
      <c r="B398" s="644"/>
      <c r="C398" s="1425"/>
      <c r="D398" s="1424"/>
      <c r="E398" s="1522"/>
      <c r="F398" s="1424"/>
    </row>
    <row r="399" spans="1:6" ht="15" x14ac:dyDescent="0.2">
      <c r="A399" s="1045"/>
      <c r="B399" s="644"/>
      <c r="C399" s="1425"/>
      <c r="D399" s="1424"/>
      <c r="E399" s="1522"/>
      <c r="F399" s="1424"/>
    </row>
    <row r="400" spans="1:6" ht="15" x14ac:dyDescent="0.2">
      <c r="A400" s="1045"/>
      <c r="B400" s="644"/>
      <c r="C400" s="1425"/>
      <c r="D400" s="1424"/>
      <c r="E400" s="1522"/>
      <c r="F400" s="1424"/>
    </row>
    <row r="401" spans="1:6" ht="15" x14ac:dyDescent="0.2">
      <c r="A401" s="1045"/>
      <c r="B401" s="644"/>
      <c r="C401" s="1425"/>
      <c r="D401" s="1424"/>
      <c r="E401" s="1522"/>
      <c r="F401" s="1424"/>
    </row>
    <row r="402" spans="1:6" ht="15" x14ac:dyDescent="0.2">
      <c r="A402" s="1048"/>
      <c r="B402" s="644"/>
      <c r="C402" s="1425"/>
      <c r="D402" s="1424"/>
      <c r="E402" s="1522"/>
      <c r="F402" s="1424"/>
    </row>
    <row r="403" spans="1:6" ht="15" x14ac:dyDescent="0.2">
      <c r="A403" s="1048"/>
      <c r="B403" s="644"/>
      <c r="C403" s="1425"/>
      <c r="D403" s="1424"/>
      <c r="E403" s="1522"/>
      <c r="F403" s="1424"/>
    </row>
    <row r="404" spans="1:6" ht="15" x14ac:dyDescent="0.2">
      <c r="A404" s="1048"/>
      <c r="B404" s="644"/>
      <c r="C404" s="1425"/>
      <c r="D404" s="1424"/>
      <c r="E404" s="1522"/>
      <c r="F404" s="1424"/>
    </row>
    <row r="405" spans="1:6" ht="15" x14ac:dyDescent="0.2">
      <c r="A405" s="1525"/>
      <c r="B405" s="644"/>
      <c r="C405" s="1425"/>
      <c r="D405" s="1424"/>
      <c r="E405" s="1522"/>
      <c r="F405" s="1424"/>
    </row>
    <row r="406" spans="1:6" ht="15" x14ac:dyDescent="0.2">
      <c r="A406" s="1045"/>
      <c r="B406" s="644"/>
      <c r="C406" s="1425"/>
      <c r="D406" s="1424"/>
      <c r="E406" s="1522"/>
      <c r="F406" s="1424"/>
    </row>
    <row r="407" spans="1:6" ht="15" x14ac:dyDescent="0.2">
      <c r="A407" s="1045"/>
      <c r="B407" s="644"/>
      <c r="C407" s="1425"/>
      <c r="D407" s="1424"/>
      <c r="E407" s="1522"/>
      <c r="F407" s="1424"/>
    </row>
    <row r="408" spans="1:6" ht="15" x14ac:dyDescent="0.2">
      <c r="A408" s="1045"/>
      <c r="B408" s="644"/>
      <c r="C408" s="1425"/>
      <c r="D408" s="1424"/>
      <c r="E408" s="1522"/>
      <c r="F408" s="1424"/>
    </row>
    <row r="409" spans="1:6" ht="15" x14ac:dyDescent="0.2">
      <c r="A409" s="1045"/>
      <c r="B409" s="644"/>
      <c r="C409" s="1425"/>
      <c r="D409" s="1424"/>
      <c r="E409" s="1522"/>
      <c r="F409" s="1424"/>
    </row>
    <row r="410" spans="1:6" ht="15" x14ac:dyDescent="0.2">
      <c r="A410" s="1045"/>
      <c r="B410" s="644"/>
      <c r="C410" s="1425"/>
      <c r="D410" s="1424"/>
      <c r="E410" s="1522"/>
      <c r="F410" s="1424"/>
    </row>
    <row r="411" spans="1:6" ht="15" x14ac:dyDescent="0.2">
      <c r="A411" s="1045"/>
      <c r="B411" s="644"/>
      <c r="C411" s="1425"/>
      <c r="D411" s="1424"/>
      <c r="E411" s="1522"/>
      <c r="F411" s="1424"/>
    </row>
    <row r="412" spans="1:6" ht="15" x14ac:dyDescent="0.2">
      <c r="A412" s="1045"/>
      <c r="B412" s="644"/>
      <c r="C412" s="1425"/>
      <c r="D412" s="1424"/>
      <c r="E412" s="1522"/>
      <c r="F412" s="1424"/>
    </row>
    <row r="413" spans="1:6" ht="15" x14ac:dyDescent="0.2">
      <c r="A413" s="1045"/>
      <c r="B413" s="644"/>
      <c r="C413" s="1425"/>
      <c r="D413" s="1424"/>
      <c r="E413" s="1522"/>
      <c r="F413" s="1424"/>
    </row>
    <row r="414" spans="1:6" ht="15" x14ac:dyDescent="0.2">
      <c r="A414" s="1045"/>
      <c r="B414" s="644"/>
      <c r="C414" s="1425"/>
      <c r="D414" s="1424"/>
      <c r="E414" s="1522"/>
      <c r="F414" s="1424"/>
    </row>
    <row r="415" spans="1:6" ht="15" x14ac:dyDescent="0.2">
      <c r="A415" s="1045"/>
      <c r="B415" s="644"/>
      <c r="C415" s="1425"/>
      <c r="D415" s="1424"/>
      <c r="E415" s="1522"/>
      <c r="F415" s="1424"/>
    </row>
    <row r="416" spans="1:6" ht="15" x14ac:dyDescent="0.2">
      <c r="A416" s="1045"/>
      <c r="B416" s="644"/>
      <c r="C416" s="1425"/>
      <c r="D416" s="1424"/>
      <c r="E416" s="1522"/>
      <c r="F416" s="1424"/>
    </row>
    <row r="417" spans="1:6" ht="15" x14ac:dyDescent="0.2">
      <c r="A417" s="1045"/>
      <c r="B417" s="644"/>
      <c r="C417" s="1425"/>
      <c r="D417" s="1424"/>
      <c r="E417" s="1522"/>
      <c r="F417" s="1424"/>
    </row>
    <row r="418" spans="1:6" ht="15" x14ac:dyDescent="0.2">
      <c r="A418" s="1045"/>
      <c r="B418" s="644"/>
      <c r="C418" s="1425"/>
      <c r="D418" s="1424"/>
      <c r="E418" s="1522"/>
      <c r="F418" s="1424"/>
    </row>
    <row r="419" spans="1:6" ht="15" x14ac:dyDescent="0.2">
      <c r="A419" s="1045"/>
      <c r="B419" s="644"/>
      <c r="C419" s="1425"/>
      <c r="D419" s="1424"/>
      <c r="E419" s="1522"/>
      <c r="F419" s="1424"/>
    </row>
    <row r="420" spans="1:6" ht="15" x14ac:dyDescent="0.2">
      <c r="A420" s="1045"/>
      <c r="B420" s="644"/>
      <c r="C420" s="1425"/>
      <c r="D420" s="1424"/>
      <c r="E420" s="1522"/>
      <c r="F420" s="1424"/>
    </row>
    <row r="421" spans="1:6" ht="15" x14ac:dyDescent="0.2">
      <c r="A421" s="1045"/>
      <c r="B421" s="644"/>
      <c r="C421" s="1425"/>
      <c r="D421" s="1424"/>
      <c r="E421" s="1522"/>
      <c r="F421" s="1424"/>
    </row>
    <row r="422" spans="1:6" ht="15" x14ac:dyDescent="0.2">
      <c r="A422" s="1045"/>
      <c r="B422" s="644"/>
      <c r="C422" s="1425"/>
      <c r="D422" s="1424"/>
      <c r="E422" s="1522"/>
      <c r="F422" s="1424"/>
    </row>
    <row r="423" spans="1:6" ht="15" x14ac:dyDescent="0.2">
      <c r="A423" s="1045"/>
      <c r="B423" s="644"/>
      <c r="C423" s="1425"/>
      <c r="D423" s="1424"/>
      <c r="E423" s="1522"/>
      <c r="F423" s="1424"/>
    </row>
    <row r="424" spans="1:6" ht="15" x14ac:dyDescent="0.2">
      <c r="A424" s="1045"/>
      <c r="B424" s="644"/>
      <c r="C424" s="1425"/>
      <c r="D424" s="1424"/>
      <c r="E424" s="1522"/>
      <c r="F424" s="1424"/>
    </row>
    <row r="425" spans="1:6" ht="15" x14ac:dyDescent="0.2">
      <c r="A425" s="1045"/>
      <c r="B425" s="644"/>
      <c r="C425" s="1425"/>
      <c r="D425" s="1424"/>
      <c r="E425" s="1522"/>
      <c r="F425" s="1424"/>
    </row>
    <row r="426" spans="1:6" ht="15" x14ac:dyDescent="0.2">
      <c r="A426" s="1045"/>
      <c r="B426" s="644"/>
      <c r="C426" s="1425"/>
      <c r="D426" s="1424"/>
      <c r="E426" s="1522"/>
      <c r="F426" s="1424"/>
    </row>
    <row r="427" spans="1:6" ht="15" x14ac:dyDescent="0.2">
      <c r="A427" s="1045"/>
      <c r="B427" s="644"/>
      <c r="C427" s="1425"/>
      <c r="D427" s="1424"/>
      <c r="E427" s="1522"/>
      <c r="F427" s="1424"/>
    </row>
    <row r="428" spans="1:6" ht="15" x14ac:dyDescent="0.2">
      <c r="A428" s="1045"/>
      <c r="B428" s="644"/>
      <c r="C428" s="1425"/>
      <c r="D428" s="1424"/>
      <c r="E428" s="1522"/>
      <c r="F428" s="1424"/>
    </row>
    <row r="429" spans="1:6" ht="15" x14ac:dyDescent="0.2">
      <c r="A429" s="1045"/>
      <c r="B429" s="644"/>
      <c r="C429" s="1425"/>
      <c r="D429" s="1424"/>
      <c r="E429" s="1522"/>
      <c r="F429" s="1424"/>
    </row>
    <row r="430" spans="1:6" ht="15" x14ac:dyDescent="0.2">
      <c r="A430" s="1045"/>
      <c r="B430" s="644"/>
      <c r="C430" s="1425"/>
      <c r="D430" s="1424"/>
      <c r="E430" s="1522"/>
      <c r="F430" s="1424"/>
    </row>
    <row r="431" spans="1:6" ht="15" x14ac:dyDescent="0.2">
      <c r="A431" s="1045"/>
      <c r="B431" s="644"/>
      <c r="C431" s="1425"/>
      <c r="D431" s="1424"/>
      <c r="E431" s="1522"/>
      <c r="F431" s="1424"/>
    </row>
    <row r="432" spans="1:6" ht="15" x14ac:dyDescent="0.2">
      <c r="A432" s="1045"/>
      <c r="B432" s="644"/>
      <c r="C432" s="1425"/>
      <c r="D432" s="1424"/>
      <c r="E432" s="1522"/>
      <c r="F432" s="1424"/>
    </row>
    <row r="433" spans="1:6" ht="15" x14ac:dyDescent="0.2">
      <c r="A433" s="1045"/>
      <c r="B433" s="644"/>
      <c r="C433" s="1425"/>
      <c r="D433" s="1424"/>
      <c r="E433" s="1522"/>
      <c r="F433" s="1424"/>
    </row>
    <row r="434" spans="1:6" ht="15" x14ac:dyDescent="0.2">
      <c r="A434" s="1045"/>
      <c r="B434" s="644"/>
      <c r="C434" s="1425"/>
      <c r="D434" s="1424"/>
      <c r="E434" s="1522"/>
      <c r="F434" s="1424"/>
    </row>
    <row r="435" spans="1:6" ht="15" x14ac:dyDescent="0.2">
      <c r="A435" s="1045"/>
      <c r="B435" s="644"/>
      <c r="C435" s="1425"/>
      <c r="D435" s="1424"/>
      <c r="E435" s="1522"/>
      <c r="F435" s="1424"/>
    </row>
    <row r="436" spans="1:6" ht="15" x14ac:dyDescent="0.2">
      <c r="A436" s="1045"/>
      <c r="B436" s="644"/>
      <c r="C436" s="1425"/>
      <c r="D436" s="1424"/>
      <c r="E436" s="1522"/>
      <c r="F436" s="1424"/>
    </row>
    <row r="437" spans="1:6" ht="15" x14ac:dyDescent="0.2">
      <c r="A437" s="1045"/>
      <c r="B437" s="644"/>
      <c r="C437" s="1425"/>
      <c r="D437" s="1424"/>
      <c r="E437" s="1522"/>
      <c r="F437" s="1424"/>
    </row>
    <row r="438" spans="1:6" ht="15" x14ac:dyDescent="0.2">
      <c r="A438" s="1045"/>
      <c r="B438" s="644"/>
      <c r="C438" s="1425"/>
      <c r="D438" s="1424"/>
      <c r="E438" s="1522"/>
      <c r="F438" s="1424"/>
    </row>
    <row r="439" spans="1:6" ht="15" x14ac:dyDescent="0.2">
      <c r="A439" s="1045"/>
      <c r="B439" s="644"/>
      <c r="C439" s="1425"/>
      <c r="D439" s="1424"/>
      <c r="E439" s="1522"/>
      <c r="F439" s="1424"/>
    </row>
    <row r="440" spans="1:6" ht="15" x14ac:dyDescent="0.2">
      <c r="A440" s="1045"/>
      <c r="B440" s="644"/>
      <c r="C440" s="1425"/>
      <c r="D440" s="1424"/>
      <c r="E440" s="1522"/>
      <c r="F440" s="1424"/>
    </row>
    <row r="441" spans="1:6" ht="15" x14ac:dyDescent="0.2">
      <c r="A441" s="1045"/>
      <c r="B441" s="644"/>
      <c r="C441" s="1425"/>
      <c r="D441" s="1424"/>
      <c r="E441" s="1522"/>
      <c r="F441" s="1424"/>
    </row>
    <row r="442" spans="1:6" ht="15" x14ac:dyDescent="0.2">
      <c r="A442" s="1045"/>
      <c r="B442" s="644"/>
      <c r="C442" s="1425"/>
      <c r="D442" s="1424"/>
      <c r="E442" s="1522"/>
      <c r="F442" s="1424"/>
    </row>
    <row r="443" spans="1:6" ht="15" x14ac:dyDescent="0.2">
      <c r="A443" s="1045"/>
      <c r="B443" s="644"/>
      <c r="C443" s="1425"/>
      <c r="D443" s="1424"/>
      <c r="E443" s="1522"/>
      <c r="F443" s="1424"/>
    </row>
    <row r="444" spans="1:6" ht="15" x14ac:dyDescent="0.2">
      <c r="A444" s="1045"/>
      <c r="B444" s="644"/>
      <c r="C444" s="1425"/>
      <c r="D444" s="1424"/>
      <c r="E444" s="1522"/>
      <c r="F444" s="1424"/>
    </row>
    <row r="445" spans="1:6" ht="15" x14ac:dyDescent="0.2">
      <c r="A445" s="1045"/>
      <c r="B445" s="644"/>
      <c r="C445" s="1425"/>
      <c r="D445" s="1424"/>
      <c r="E445" s="1522"/>
      <c r="F445" s="1424"/>
    </row>
    <row r="446" spans="1:6" ht="12.75" x14ac:dyDescent="0.2">
      <c r="A446" s="1045"/>
      <c r="B446" s="644"/>
      <c r="C446" s="1526"/>
      <c r="D446" s="547"/>
      <c r="E446" s="547"/>
      <c r="F446" s="547"/>
    </row>
    <row r="447" spans="1:6" ht="12.75" x14ac:dyDescent="0.2">
      <c r="A447" s="1045"/>
      <c r="B447" s="644"/>
      <c r="C447" s="1526"/>
      <c r="D447" s="547"/>
      <c r="E447" s="547"/>
      <c r="F447" s="547"/>
    </row>
    <row r="448" spans="1:6" ht="12.75" x14ac:dyDescent="0.2">
      <c r="A448" s="1045"/>
      <c r="B448" s="644"/>
      <c r="C448" s="1526"/>
      <c r="D448" s="547"/>
      <c r="E448" s="547"/>
      <c r="F448" s="547"/>
    </row>
    <row r="449" spans="1:6" ht="12.75" x14ac:dyDescent="0.2">
      <c r="A449" s="1048"/>
      <c r="B449" s="644"/>
      <c r="C449" s="1526"/>
      <c r="D449" s="547"/>
      <c r="E449" s="547"/>
      <c r="F449" s="547"/>
    </row>
    <row r="450" spans="1:6" ht="12.75" x14ac:dyDescent="0.2">
      <c r="A450" s="1048"/>
      <c r="B450" s="644"/>
      <c r="C450" s="1526"/>
      <c r="D450" s="547"/>
      <c r="E450" s="547"/>
      <c r="F450" s="547"/>
    </row>
    <row r="451" spans="1:6" ht="12.75" x14ac:dyDescent="0.2">
      <c r="A451" s="1048"/>
      <c r="B451" s="644"/>
      <c r="C451" s="1526"/>
      <c r="D451" s="547"/>
      <c r="E451" s="547"/>
      <c r="F451" s="547"/>
    </row>
    <row r="452" spans="1:6" ht="12.75" x14ac:dyDescent="0.2">
      <c r="A452" s="1048"/>
      <c r="B452" s="644"/>
      <c r="C452" s="1526"/>
      <c r="D452" s="547"/>
      <c r="E452" s="547"/>
      <c r="F452" s="547"/>
    </row>
    <row r="453" spans="1:6" ht="12.75" x14ac:dyDescent="0.2">
      <c r="A453" s="1048"/>
      <c r="B453" s="644"/>
      <c r="C453" s="1526"/>
      <c r="D453" s="547"/>
      <c r="E453" s="547"/>
      <c r="F453" s="547"/>
    </row>
    <row r="454" spans="1:6" ht="12.75" x14ac:dyDescent="0.2">
      <c r="A454" s="1048"/>
      <c r="B454" s="644"/>
      <c r="C454" s="1526"/>
      <c r="D454" s="547"/>
      <c r="E454" s="547"/>
      <c r="F454" s="547"/>
    </row>
    <row r="455" spans="1:6" ht="12.75" x14ac:dyDescent="0.2">
      <c r="A455" s="1048"/>
      <c r="B455" s="644"/>
      <c r="C455" s="1526"/>
      <c r="D455" s="547"/>
      <c r="E455" s="547"/>
      <c r="F455" s="547"/>
    </row>
    <row r="456" spans="1:6" ht="12.75" x14ac:dyDescent="0.2">
      <c r="A456" s="1048"/>
      <c r="B456" s="644"/>
      <c r="C456" s="1526"/>
      <c r="D456" s="547"/>
      <c r="E456" s="547"/>
      <c r="F456" s="547"/>
    </row>
    <row r="457" spans="1:6" ht="12.75" x14ac:dyDescent="0.2">
      <c r="A457" s="1048"/>
      <c r="B457" s="644"/>
      <c r="C457" s="1526"/>
      <c r="D457" s="547"/>
      <c r="E457" s="547"/>
      <c r="F457" s="547"/>
    </row>
    <row r="458" spans="1:6" ht="12.75" x14ac:dyDescent="0.2">
      <c r="A458" s="1048"/>
      <c r="B458" s="644"/>
      <c r="C458" s="1526"/>
      <c r="D458" s="547"/>
      <c r="E458" s="547"/>
      <c r="F458" s="547"/>
    </row>
    <row r="459" spans="1:6" ht="12.75" x14ac:dyDescent="0.2">
      <c r="A459" s="1048"/>
      <c r="B459" s="644"/>
      <c r="C459" s="1526"/>
      <c r="D459" s="547"/>
      <c r="E459" s="547"/>
      <c r="F459" s="547"/>
    </row>
    <row r="460" spans="1:6" ht="12.75" x14ac:dyDescent="0.2">
      <c r="A460" s="1048"/>
      <c r="B460" s="644"/>
      <c r="C460" s="1526"/>
      <c r="D460" s="547"/>
      <c r="E460" s="547"/>
      <c r="F460" s="547"/>
    </row>
    <row r="461" spans="1:6" ht="12.75" x14ac:dyDescent="0.2">
      <c r="A461" s="1048"/>
      <c r="B461" s="644"/>
      <c r="C461" s="1526"/>
      <c r="D461" s="547"/>
      <c r="E461" s="547"/>
      <c r="F461" s="547"/>
    </row>
    <row r="462" spans="1:6" ht="12.75" x14ac:dyDescent="0.2">
      <c r="A462" s="1048"/>
      <c r="B462" s="644"/>
      <c r="C462" s="1526"/>
      <c r="D462" s="547"/>
      <c r="E462" s="547"/>
      <c r="F462" s="547"/>
    </row>
    <row r="463" spans="1:6" ht="12.75" x14ac:dyDescent="0.2">
      <c r="A463" s="1048"/>
      <c r="B463" s="644"/>
      <c r="C463" s="1526"/>
      <c r="D463" s="547"/>
      <c r="E463" s="547"/>
      <c r="F463" s="547"/>
    </row>
    <row r="464" spans="1:6" ht="12.75" x14ac:dyDescent="0.2">
      <c r="A464" s="1048"/>
      <c r="B464" s="644"/>
      <c r="C464" s="1526"/>
      <c r="D464" s="547"/>
      <c r="E464" s="547"/>
      <c r="F464" s="547"/>
    </row>
    <row r="465" spans="1:6" ht="12.75" x14ac:dyDescent="0.2">
      <c r="A465" s="1048"/>
      <c r="B465" s="644"/>
      <c r="C465" s="1526"/>
      <c r="D465" s="547"/>
      <c r="E465" s="547"/>
      <c r="F465" s="547"/>
    </row>
    <row r="466" spans="1:6" ht="12.75" x14ac:dyDescent="0.2">
      <c r="A466" s="1048"/>
      <c r="B466" s="644"/>
      <c r="C466" s="1526"/>
      <c r="D466" s="547"/>
      <c r="E466" s="547"/>
      <c r="F466" s="547"/>
    </row>
    <row r="467" spans="1:6" ht="12.75" x14ac:dyDescent="0.2">
      <c r="A467" s="1048"/>
      <c r="B467" s="644"/>
      <c r="C467" s="1526"/>
      <c r="D467" s="547"/>
      <c r="E467" s="547"/>
      <c r="F467" s="547"/>
    </row>
    <row r="468" spans="1:6" ht="12.75" x14ac:dyDescent="0.2">
      <c r="A468" s="1048"/>
      <c r="B468" s="644"/>
      <c r="C468" s="1526"/>
      <c r="D468" s="547"/>
      <c r="E468" s="547"/>
      <c r="F468" s="547"/>
    </row>
    <row r="469" spans="1:6" ht="12.75" x14ac:dyDescent="0.2">
      <c r="A469" s="1048"/>
      <c r="B469" s="644"/>
      <c r="C469" s="1526"/>
      <c r="D469" s="547"/>
      <c r="E469" s="547"/>
      <c r="F469" s="547"/>
    </row>
    <row r="470" spans="1:6" ht="12.75" x14ac:dyDescent="0.2">
      <c r="A470" s="1048"/>
      <c r="B470" s="644"/>
      <c r="C470" s="1526"/>
      <c r="D470" s="547"/>
      <c r="E470" s="547"/>
      <c r="F470" s="547"/>
    </row>
    <row r="471" spans="1:6" ht="12.75" x14ac:dyDescent="0.2">
      <c r="A471" s="1048"/>
      <c r="B471" s="644"/>
      <c r="C471" s="1526"/>
      <c r="D471" s="547"/>
      <c r="E471" s="547"/>
      <c r="F471" s="547"/>
    </row>
    <row r="472" spans="1:6" ht="12.75" x14ac:dyDescent="0.2">
      <c r="A472" s="1048"/>
      <c r="B472" s="644"/>
      <c r="C472" s="1526"/>
      <c r="D472" s="547"/>
      <c r="E472" s="547"/>
      <c r="F472" s="547"/>
    </row>
    <row r="473" spans="1:6" ht="12.75" x14ac:dyDescent="0.2">
      <c r="A473" s="1048"/>
      <c r="B473" s="644"/>
      <c r="C473" s="1526"/>
      <c r="D473" s="547"/>
      <c r="E473" s="547"/>
      <c r="F473" s="547"/>
    </row>
    <row r="474" spans="1:6" ht="12.75" x14ac:dyDescent="0.2">
      <c r="A474" s="1048"/>
      <c r="B474" s="644"/>
      <c r="C474" s="1526"/>
      <c r="D474" s="547"/>
      <c r="E474" s="547"/>
      <c r="F474" s="547"/>
    </row>
    <row r="475" spans="1:6" ht="12.75" x14ac:dyDescent="0.2">
      <c r="A475" s="1048"/>
      <c r="B475" s="644"/>
      <c r="C475" s="1526"/>
      <c r="D475" s="547"/>
      <c r="E475" s="547"/>
      <c r="F475" s="547"/>
    </row>
    <row r="476" spans="1:6" ht="12.75" x14ac:dyDescent="0.2">
      <c r="A476" s="1048"/>
      <c r="B476" s="644"/>
      <c r="C476" s="1526"/>
      <c r="D476" s="547"/>
      <c r="E476" s="547"/>
      <c r="F476" s="547"/>
    </row>
    <row r="477" spans="1:6" ht="12.75" x14ac:dyDescent="0.2">
      <c r="A477" s="1048"/>
      <c r="B477" s="644"/>
      <c r="C477" s="1526"/>
      <c r="D477" s="547"/>
      <c r="E477" s="547"/>
      <c r="F477" s="547"/>
    </row>
    <row r="478" spans="1:6" ht="12.75" x14ac:dyDescent="0.2">
      <c r="A478" s="1048"/>
      <c r="B478" s="644"/>
      <c r="C478" s="1526"/>
      <c r="D478" s="547"/>
      <c r="E478" s="547"/>
      <c r="F478" s="547"/>
    </row>
    <row r="479" spans="1:6" x14ac:dyDescent="0.2">
      <c r="A479" s="100"/>
      <c r="B479" s="548"/>
      <c r="C479" s="1526"/>
      <c r="D479" s="547"/>
      <c r="E479" s="547"/>
      <c r="F479" s="547"/>
    </row>
    <row r="480" spans="1:6" x14ac:dyDescent="0.2">
      <c r="A480" s="100"/>
      <c r="B480" s="548"/>
      <c r="C480" s="1526"/>
      <c r="D480" s="547"/>
      <c r="E480" s="547"/>
      <c r="F480" s="547"/>
    </row>
    <row r="481" spans="1:6" x14ac:dyDescent="0.2">
      <c r="A481" s="100"/>
      <c r="B481" s="548"/>
      <c r="C481" s="1526"/>
      <c r="D481" s="547"/>
      <c r="E481" s="547"/>
      <c r="F481" s="547"/>
    </row>
    <row r="482" spans="1:6" x14ac:dyDescent="0.2">
      <c r="A482" s="100"/>
      <c r="B482" s="548"/>
      <c r="C482" s="1526"/>
      <c r="D482" s="547"/>
      <c r="E482" s="547"/>
      <c r="F482" s="547"/>
    </row>
    <row r="483" spans="1:6" x14ac:dyDescent="0.2">
      <c r="A483" s="100"/>
      <c r="B483" s="548"/>
      <c r="C483" s="1526"/>
      <c r="D483" s="547"/>
      <c r="E483" s="547"/>
      <c r="F483" s="547"/>
    </row>
    <row r="484" spans="1:6" x14ac:dyDescent="0.2">
      <c r="A484" s="100"/>
      <c r="B484" s="548"/>
      <c r="C484" s="1526"/>
      <c r="D484" s="547"/>
      <c r="E484" s="547"/>
      <c r="F484" s="547"/>
    </row>
    <row r="485" spans="1:6" x14ac:dyDescent="0.2">
      <c r="A485" s="100"/>
      <c r="B485" s="548"/>
      <c r="C485" s="1526"/>
      <c r="D485" s="547"/>
      <c r="E485" s="547"/>
      <c r="F485" s="547"/>
    </row>
    <row r="486" spans="1:6" x14ac:dyDescent="0.2">
      <c r="A486" s="100"/>
      <c r="B486" s="548"/>
      <c r="C486" s="1526"/>
      <c r="D486" s="547"/>
      <c r="E486" s="547"/>
      <c r="F486" s="547"/>
    </row>
    <row r="487" spans="1:6" x14ac:dyDescent="0.2">
      <c r="A487" s="100"/>
      <c r="B487" s="548"/>
      <c r="C487" s="1526"/>
      <c r="D487" s="547"/>
      <c r="E487" s="547"/>
      <c r="F487" s="547"/>
    </row>
    <row r="488" spans="1:6" x14ac:dyDescent="0.2">
      <c r="A488" s="100"/>
      <c r="B488" s="548"/>
      <c r="C488" s="1526"/>
      <c r="D488" s="547"/>
      <c r="E488" s="547"/>
      <c r="F488" s="547"/>
    </row>
    <row r="489" spans="1:6" x14ac:dyDescent="0.2">
      <c r="A489" s="100"/>
      <c r="B489" s="548"/>
      <c r="C489" s="1526"/>
      <c r="D489" s="547"/>
      <c r="E489" s="547"/>
      <c r="F489" s="547"/>
    </row>
    <row r="490" spans="1:6" x14ac:dyDescent="0.2">
      <c r="A490" s="100"/>
      <c r="B490" s="548"/>
      <c r="C490" s="1526"/>
      <c r="D490" s="547"/>
      <c r="E490" s="547"/>
      <c r="F490" s="547"/>
    </row>
    <row r="491" spans="1:6" x14ac:dyDescent="0.2">
      <c r="A491" s="100"/>
      <c r="B491" s="548"/>
      <c r="C491" s="1526"/>
      <c r="D491" s="547"/>
      <c r="E491" s="547"/>
      <c r="F491" s="547"/>
    </row>
    <row r="492" spans="1:6" x14ac:dyDescent="0.2">
      <c r="A492" s="100"/>
      <c r="B492" s="548"/>
      <c r="C492" s="1526"/>
      <c r="D492" s="547"/>
      <c r="E492" s="547"/>
      <c r="F492" s="547"/>
    </row>
    <row r="493" spans="1:6" x14ac:dyDescent="0.2">
      <c r="A493" s="100"/>
      <c r="B493" s="548"/>
      <c r="C493" s="1526"/>
      <c r="D493" s="547"/>
      <c r="E493" s="547"/>
      <c r="F493" s="547"/>
    </row>
    <row r="494" spans="1:6" x14ac:dyDescent="0.2">
      <c r="A494" s="100"/>
      <c r="B494" s="548"/>
      <c r="C494" s="1526"/>
      <c r="D494" s="547"/>
      <c r="E494" s="547"/>
      <c r="F494" s="547"/>
    </row>
    <row r="495" spans="1:6" x14ac:dyDescent="0.2">
      <c r="A495" s="100"/>
      <c r="B495" s="548"/>
      <c r="C495" s="1526"/>
      <c r="D495" s="547"/>
      <c r="E495" s="547"/>
      <c r="F495" s="547"/>
    </row>
    <row r="496" spans="1:6" x14ac:dyDescent="0.2">
      <c r="A496" s="100"/>
      <c r="B496" s="548"/>
      <c r="C496" s="1526"/>
      <c r="D496" s="547"/>
      <c r="E496" s="547"/>
      <c r="F496" s="547"/>
    </row>
    <row r="497" spans="1:6" x14ac:dyDescent="0.2">
      <c r="A497" s="100"/>
      <c r="B497" s="548"/>
      <c r="C497" s="1526"/>
      <c r="D497" s="547"/>
      <c r="E497" s="547"/>
      <c r="F497" s="547"/>
    </row>
    <row r="498" spans="1:6" x14ac:dyDescent="0.2">
      <c r="A498" s="100"/>
      <c r="B498" s="548"/>
      <c r="C498" s="1526"/>
      <c r="D498" s="547"/>
      <c r="E498" s="547"/>
      <c r="F498" s="547"/>
    </row>
    <row r="499" spans="1:6" x14ac:dyDescent="0.2">
      <c r="A499" s="100"/>
      <c r="B499" s="548"/>
      <c r="C499" s="1526"/>
      <c r="D499" s="547"/>
      <c r="E499" s="547"/>
      <c r="F499" s="547"/>
    </row>
    <row r="500" spans="1:6" x14ac:dyDescent="0.2">
      <c r="A500" s="100"/>
      <c r="B500" s="548"/>
      <c r="C500" s="1526"/>
      <c r="D500" s="547"/>
      <c r="E500" s="547"/>
      <c r="F500" s="547"/>
    </row>
    <row r="501" spans="1:6" x14ac:dyDescent="0.2">
      <c r="A501" s="100"/>
      <c r="B501" s="548"/>
      <c r="C501" s="1526"/>
      <c r="D501" s="547"/>
      <c r="E501" s="547"/>
      <c r="F501" s="547"/>
    </row>
    <row r="502" spans="1:6" x14ac:dyDescent="0.2">
      <c r="A502" s="100"/>
      <c r="B502" s="548"/>
      <c r="C502" s="1526"/>
      <c r="D502" s="547"/>
      <c r="E502" s="547"/>
      <c r="F502" s="547"/>
    </row>
    <row r="503" spans="1:6" x14ac:dyDescent="0.2">
      <c r="A503" s="100"/>
      <c r="B503" s="548"/>
      <c r="C503" s="1526"/>
      <c r="D503" s="547"/>
      <c r="E503" s="547"/>
      <c r="F503" s="547"/>
    </row>
    <row r="504" spans="1:6" x14ac:dyDescent="0.2">
      <c r="A504" s="100"/>
      <c r="B504" s="548"/>
      <c r="C504" s="1526"/>
      <c r="D504" s="547"/>
      <c r="E504" s="547"/>
      <c r="F504" s="547"/>
    </row>
    <row r="505" spans="1:6" x14ac:dyDescent="0.2">
      <c r="A505" s="100"/>
      <c r="B505" s="548"/>
      <c r="C505" s="1526"/>
      <c r="D505" s="547"/>
      <c r="E505" s="547"/>
      <c r="F505" s="547"/>
    </row>
    <row r="506" spans="1:6" x14ac:dyDescent="0.2">
      <c r="A506" s="100"/>
      <c r="B506" s="548"/>
      <c r="C506" s="1526"/>
      <c r="D506" s="547"/>
      <c r="E506" s="547"/>
      <c r="F506" s="547"/>
    </row>
    <row r="507" spans="1:6" x14ac:dyDescent="0.2">
      <c r="A507" s="100"/>
      <c r="B507" s="548"/>
      <c r="C507" s="1526"/>
      <c r="D507" s="547"/>
      <c r="E507" s="547"/>
      <c r="F507" s="547"/>
    </row>
    <row r="508" spans="1:6" x14ac:dyDescent="0.2">
      <c r="A508" s="100"/>
      <c r="B508" s="548"/>
      <c r="C508" s="1526"/>
      <c r="D508" s="547"/>
      <c r="E508" s="547"/>
      <c r="F508" s="547"/>
    </row>
    <row r="509" spans="1:6" x14ac:dyDescent="0.2">
      <c r="A509" s="100"/>
      <c r="B509" s="548"/>
      <c r="C509" s="1526"/>
      <c r="D509" s="547"/>
      <c r="E509" s="547"/>
      <c r="F509" s="547"/>
    </row>
    <row r="510" spans="1:6" x14ac:dyDescent="0.2">
      <c r="A510" s="100"/>
      <c r="B510" s="548"/>
      <c r="C510" s="1526"/>
      <c r="D510" s="547"/>
      <c r="E510" s="547"/>
      <c r="F510" s="547"/>
    </row>
    <row r="511" spans="1:6" x14ac:dyDescent="0.2">
      <c r="A511" s="100"/>
      <c r="B511" s="548"/>
      <c r="C511" s="1526"/>
      <c r="D511" s="547"/>
      <c r="E511" s="547"/>
      <c r="F511" s="547"/>
    </row>
    <row r="512" spans="1:6" x14ac:dyDescent="0.2">
      <c r="A512" s="100"/>
      <c r="B512" s="548"/>
      <c r="C512" s="1526"/>
      <c r="D512" s="547"/>
      <c r="E512" s="547"/>
      <c r="F512" s="547"/>
    </row>
    <row r="513" spans="1:6" x14ac:dyDescent="0.2">
      <c r="A513" s="100"/>
      <c r="B513" s="548"/>
      <c r="C513" s="1526"/>
      <c r="D513" s="547"/>
      <c r="E513" s="547"/>
      <c r="F513" s="547"/>
    </row>
    <row r="514" spans="1:6" x14ac:dyDescent="0.2">
      <c r="A514" s="100"/>
      <c r="B514" s="548"/>
      <c r="C514" s="1526"/>
      <c r="D514" s="547"/>
      <c r="E514" s="547"/>
      <c r="F514" s="547"/>
    </row>
    <row r="515" spans="1:6" x14ac:dyDescent="0.2">
      <c r="A515" s="100"/>
      <c r="B515" s="548"/>
      <c r="C515" s="1526"/>
      <c r="D515" s="547"/>
      <c r="E515" s="547"/>
      <c r="F515" s="547"/>
    </row>
    <row r="516" spans="1:6" x14ac:dyDescent="0.2">
      <c r="A516" s="100"/>
      <c r="B516" s="548"/>
      <c r="C516" s="1526"/>
      <c r="D516" s="547"/>
      <c r="E516" s="547"/>
      <c r="F516" s="547"/>
    </row>
    <row r="517" spans="1:6" x14ac:dyDescent="0.2">
      <c r="A517" s="100"/>
      <c r="B517" s="548"/>
      <c r="C517" s="1526"/>
      <c r="D517" s="547"/>
      <c r="E517" s="547"/>
      <c r="F517" s="547"/>
    </row>
    <row r="518" spans="1:6" x14ac:dyDescent="0.2">
      <c r="A518" s="100"/>
      <c r="B518" s="548"/>
      <c r="C518" s="1526"/>
      <c r="D518" s="547"/>
      <c r="E518" s="547"/>
      <c r="F518" s="547"/>
    </row>
    <row r="519" spans="1:6" x14ac:dyDescent="0.2">
      <c r="A519" s="100"/>
      <c r="B519" s="548"/>
      <c r="C519" s="1526"/>
      <c r="D519" s="547"/>
      <c r="E519" s="547"/>
      <c r="F519" s="547"/>
    </row>
    <row r="520" spans="1:6" x14ac:dyDescent="0.2">
      <c r="A520" s="100"/>
      <c r="B520" s="548"/>
      <c r="C520" s="1526"/>
      <c r="D520" s="547"/>
      <c r="E520" s="547"/>
      <c r="F520" s="547"/>
    </row>
    <row r="521" spans="1:6" x14ac:dyDescent="0.2">
      <c r="A521" s="100"/>
      <c r="B521" s="548"/>
      <c r="C521" s="1526"/>
      <c r="D521" s="547"/>
      <c r="E521" s="547"/>
      <c r="F521" s="547"/>
    </row>
    <row r="522" spans="1:6" x14ac:dyDescent="0.2">
      <c r="A522" s="100"/>
      <c r="B522" s="548"/>
      <c r="C522" s="1526"/>
      <c r="D522" s="547"/>
      <c r="E522" s="547"/>
      <c r="F522" s="547"/>
    </row>
    <row r="523" spans="1:6" x14ac:dyDescent="0.2">
      <c r="A523" s="100"/>
      <c r="B523" s="548"/>
      <c r="C523" s="1526"/>
      <c r="D523" s="547"/>
      <c r="E523" s="547"/>
      <c r="F523" s="547"/>
    </row>
    <row r="524" spans="1:6" x14ac:dyDescent="0.2">
      <c r="A524" s="100"/>
      <c r="B524" s="548"/>
      <c r="C524" s="1526"/>
      <c r="D524" s="547"/>
      <c r="E524" s="547"/>
      <c r="F524" s="547"/>
    </row>
    <row r="525" spans="1:6" x14ac:dyDescent="0.2">
      <c r="A525" s="100"/>
      <c r="B525" s="548"/>
      <c r="C525" s="1526"/>
      <c r="D525" s="547"/>
      <c r="E525" s="547"/>
      <c r="F525" s="547"/>
    </row>
    <row r="526" spans="1:6" x14ac:dyDescent="0.2">
      <c r="A526" s="100"/>
      <c r="B526" s="548"/>
      <c r="C526" s="1526"/>
      <c r="D526" s="547"/>
      <c r="E526" s="547"/>
      <c r="F526" s="547"/>
    </row>
    <row r="527" spans="1:6" x14ac:dyDescent="0.2">
      <c r="A527" s="100"/>
      <c r="B527" s="548"/>
      <c r="C527" s="1526"/>
      <c r="D527" s="547"/>
      <c r="E527" s="547"/>
      <c r="F527" s="547"/>
    </row>
    <row r="528" spans="1:6" x14ac:dyDescent="0.2">
      <c r="A528" s="100"/>
      <c r="B528" s="548"/>
      <c r="C528" s="1526"/>
      <c r="D528" s="547"/>
      <c r="E528" s="547"/>
      <c r="F528" s="547"/>
    </row>
    <row r="529" spans="1:6" x14ac:dyDescent="0.2">
      <c r="A529" s="100"/>
      <c r="B529" s="548"/>
      <c r="C529" s="1526"/>
      <c r="D529" s="547"/>
      <c r="E529" s="547"/>
      <c r="F529" s="547"/>
    </row>
    <row r="530" spans="1:6" x14ac:dyDescent="0.2">
      <c r="A530" s="100"/>
      <c r="B530" s="548"/>
      <c r="C530" s="1526"/>
      <c r="D530" s="547"/>
      <c r="E530" s="547"/>
      <c r="F530" s="547"/>
    </row>
    <row r="531" spans="1:6" x14ac:dyDescent="0.2">
      <c r="A531" s="100"/>
      <c r="B531" s="548"/>
      <c r="C531" s="1526"/>
      <c r="D531" s="547"/>
      <c r="E531" s="547"/>
      <c r="F531" s="547"/>
    </row>
    <row r="532" spans="1:6" x14ac:dyDescent="0.2">
      <c r="A532" s="100"/>
      <c r="B532" s="548"/>
      <c r="C532" s="1526"/>
      <c r="D532" s="547"/>
      <c r="E532" s="547"/>
      <c r="F532" s="547"/>
    </row>
    <row r="533" spans="1:6" x14ac:dyDescent="0.2">
      <c r="A533" s="100"/>
      <c r="B533" s="548"/>
      <c r="C533" s="1526"/>
      <c r="D533" s="547"/>
      <c r="E533" s="547"/>
      <c r="F533" s="547"/>
    </row>
    <row r="534" spans="1:6" x14ac:dyDescent="0.2">
      <c r="A534" s="100"/>
      <c r="B534" s="548"/>
      <c r="C534" s="1526"/>
      <c r="D534" s="547"/>
      <c r="E534" s="547"/>
      <c r="F534" s="547"/>
    </row>
    <row r="535" spans="1:6" x14ac:dyDescent="0.2">
      <c r="A535" s="100"/>
      <c r="B535" s="548"/>
      <c r="C535" s="1526"/>
      <c r="D535" s="547"/>
      <c r="E535" s="547"/>
      <c r="F535" s="547"/>
    </row>
    <row r="536" spans="1:6" x14ac:dyDescent="0.2">
      <c r="A536" s="100"/>
      <c r="B536" s="548"/>
      <c r="C536" s="1526"/>
      <c r="D536" s="547"/>
      <c r="E536" s="547"/>
      <c r="F536" s="547"/>
    </row>
    <row r="537" spans="1:6" x14ac:dyDescent="0.2">
      <c r="A537" s="100"/>
      <c r="B537" s="548"/>
      <c r="C537" s="1526"/>
      <c r="D537" s="547"/>
      <c r="E537" s="547"/>
      <c r="F537" s="547"/>
    </row>
    <row r="538" spans="1:6" x14ac:dyDescent="0.2">
      <c r="A538" s="100"/>
      <c r="B538" s="548"/>
      <c r="C538" s="1526"/>
      <c r="D538" s="547"/>
      <c r="E538" s="547"/>
      <c r="F538" s="547"/>
    </row>
    <row r="539" spans="1:6" x14ac:dyDescent="0.2">
      <c r="A539" s="100"/>
      <c r="B539" s="548"/>
      <c r="C539" s="1526"/>
      <c r="D539" s="547"/>
      <c r="E539" s="547"/>
      <c r="F539" s="547"/>
    </row>
    <row r="540" spans="1:6" x14ac:dyDescent="0.2">
      <c r="A540" s="100"/>
      <c r="B540" s="548"/>
      <c r="C540" s="1526"/>
      <c r="D540" s="547"/>
      <c r="E540" s="547"/>
      <c r="F540" s="547"/>
    </row>
    <row r="541" spans="1:6" x14ac:dyDescent="0.2">
      <c r="A541" s="100"/>
      <c r="B541" s="548"/>
      <c r="C541" s="1526"/>
      <c r="D541" s="547"/>
      <c r="E541" s="547"/>
      <c r="F541" s="547"/>
    </row>
    <row r="542" spans="1:6" x14ac:dyDescent="0.2">
      <c r="A542" s="100"/>
      <c r="B542" s="548"/>
      <c r="C542" s="1526"/>
      <c r="D542" s="547"/>
      <c r="E542" s="547"/>
      <c r="F542" s="547"/>
    </row>
    <row r="543" spans="1:6" x14ac:dyDescent="0.2">
      <c r="A543" s="100"/>
      <c r="B543" s="548"/>
      <c r="C543" s="1526"/>
      <c r="D543" s="547"/>
      <c r="E543" s="547"/>
      <c r="F543" s="547"/>
    </row>
    <row r="544" spans="1:6" x14ac:dyDescent="0.2">
      <c r="A544" s="100"/>
      <c r="B544" s="548"/>
      <c r="C544" s="1526"/>
      <c r="D544" s="547"/>
      <c r="E544" s="547"/>
      <c r="F544" s="547"/>
    </row>
    <row r="545" spans="1:6" x14ac:dyDescent="0.2">
      <c r="A545" s="100"/>
      <c r="B545" s="548"/>
      <c r="C545" s="1526"/>
      <c r="D545" s="547"/>
      <c r="E545" s="547"/>
      <c r="F545" s="547"/>
    </row>
    <row r="546" spans="1:6" x14ac:dyDescent="0.2">
      <c r="A546" s="100"/>
      <c r="B546" s="548"/>
      <c r="C546" s="1526"/>
      <c r="D546" s="547"/>
      <c r="E546" s="547"/>
      <c r="F546" s="547"/>
    </row>
    <row r="547" spans="1:6" x14ac:dyDescent="0.2">
      <c r="A547" s="100"/>
      <c r="B547" s="548"/>
      <c r="C547" s="1526"/>
      <c r="D547" s="547"/>
      <c r="E547" s="547"/>
      <c r="F547" s="547"/>
    </row>
    <row r="548" spans="1:6" x14ac:dyDescent="0.2">
      <c r="A548" s="100"/>
      <c r="B548" s="548"/>
      <c r="C548" s="1526"/>
      <c r="D548" s="547"/>
      <c r="E548" s="547"/>
      <c r="F548" s="547"/>
    </row>
    <row r="549" spans="1:6" x14ac:dyDescent="0.2">
      <c r="A549" s="100"/>
      <c r="B549" s="548"/>
      <c r="C549" s="1526"/>
      <c r="D549" s="547"/>
      <c r="E549" s="547"/>
      <c r="F549" s="547"/>
    </row>
    <row r="550" spans="1:6" x14ac:dyDescent="0.2">
      <c r="A550" s="100"/>
      <c r="B550" s="548"/>
      <c r="C550" s="1526"/>
      <c r="D550" s="547"/>
      <c r="E550" s="547"/>
      <c r="F550" s="547"/>
    </row>
    <row r="551" spans="1:6" x14ac:dyDescent="0.2">
      <c r="A551" s="100"/>
      <c r="B551" s="548"/>
      <c r="C551" s="1526"/>
      <c r="D551" s="547"/>
      <c r="E551" s="547"/>
      <c r="F551" s="547"/>
    </row>
    <row r="552" spans="1:6" x14ac:dyDescent="0.2">
      <c r="A552" s="100"/>
      <c r="B552" s="548"/>
      <c r="C552" s="1526"/>
      <c r="D552" s="547"/>
      <c r="E552" s="547"/>
      <c r="F552" s="547"/>
    </row>
    <row r="553" spans="1:6" x14ac:dyDescent="0.2">
      <c r="A553" s="100"/>
      <c r="B553" s="548"/>
      <c r="C553" s="1526"/>
      <c r="D553" s="547"/>
      <c r="E553" s="547"/>
      <c r="F553" s="547"/>
    </row>
    <row r="554" spans="1:6" x14ac:dyDescent="0.2">
      <c r="A554" s="100"/>
      <c r="B554" s="548"/>
      <c r="C554" s="1526"/>
      <c r="D554" s="547"/>
      <c r="E554" s="547"/>
      <c r="F554" s="547"/>
    </row>
    <row r="555" spans="1:6" x14ac:dyDescent="0.2">
      <c r="A555" s="100"/>
      <c r="B555" s="548"/>
      <c r="C555" s="1526"/>
      <c r="D555" s="547"/>
      <c r="E555" s="547"/>
      <c r="F555" s="547"/>
    </row>
    <row r="556" spans="1:6" x14ac:dyDescent="0.2">
      <c r="A556" s="100"/>
      <c r="B556" s="548"/>
      <c r="C556" s="1526"/>
      <c r="D556" s="547"/>
      <c r="E556" s="547"/>
      <c r="F556" s="547"/>
    </row>
    <row r="557" spans="1:6" x14ac:dyDescent="0.2">
      <c r="A557" s="100"/>
      <c r="B557" s="548"/>
      <c r="C557" s="1526"/>
      <c r="D557" s="547"/>
      <c r="E557" s="547"/>
      <c r="F557" s="547"/>
    </row>
  </sheetData>
  <sheetProtection password="F8BD" sheet="1" objects="1" scenarios="1"/>
  <mergeCells count="12">
    <mergeCell ref="Y300:Z300"/>
    <mergeCell ref="X20:AA21"/>
    <mergeCell ref="A260:B260"/>
    <mergeCell ref="C259:D259"/>
    <mergeCell ref="Y259:Z259"/>
    <mergeCell ref="C20:G21"/>
    <mergeCell ref="A301:B301"/>
    <mergeCell ref="C300:D300"/>
    <mergeCell ref="A1:F1"/>
    <mergeCell ref="A2:E2"/>
    <mergeCell ref="A3:E3"/>
    <mergeCell ref="A4:E4"/>
  </mergeCells>
  <phoneticPr fontId="0" type="noConversion"/>
  <printOptions headings="1" gridLines="1"/>
  <pageMargins left="0.74803149606299213" right="0.74803149606299213" top="0.19685039370078741" bottom="0.19685039370078741" header="0.11811023622047245" footer="0"/>
  <pageSetup scale="65" orientation="portrait"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indexed="9"/>
    <pageSetUpPr fitToPage="1"/>
  </sheetPr>
  <dimension ref="A1:BQ673"/>
  <sheetViews>
    <sheetView topLeftCell="A37" workbookViewId="0">
      <selection activeCell="C57" sqref="C57"/>
    </sheetView>
  </sheetViews>
  <sheetFormatPr defaultColWidth="9.140625" defaultRowHeight="11.25" x14ac:dyDescent="0.2"/>
  <cols>
    <col min="1" max="1" width="8.5703125" style="100" customWidth="1"/>
    <col min="2" max="2" width="36.5703125" style="548" customWidth="1"/>
    <col min="3" max="3" width="15.7109375" style="1088" customWidth="1"/>
    <col min="4" max="6" width="15.7109375" style="1089" customWidth="1"/>
    <col min="7" max="9" width="15.7109375" style="7" customWidth="1"/>
    <col min="10" max="12" width="15.7109375" style="7" hidden="1" customWidth="1"/>
    <col min="13" max="15" width="15.7109375" style="7" customWidth="1"/>
    <col min="16" max="26" width="15.7109375" style="7" hidden="1" customWidth="1"/>
    <col min="27" max="30" width="15.7109375" style="7" customWidth="1"/>
    <col min="31" max="33" width="15.7109375" style="7" hidden="1" customWidth="1"/>
    <col min="34" max="36" width="15.7109375" style="7" customWidth="1"/>
    <col min="37" max="47" width="15.7109375" style="7" hidden="1" customWidth="1"/>
    <col min="48" max="48" width="15.7109375" style="51" customWidth="1"/>
    <col min="49" max="51" width="15.7109375" style="7" customWidth="1"/>
    <col min="52" max="54" width="15.7109375" style="7" hidden="1" customWidth="1"/>
    <col min="55" max="57" width="15.7109375" style="7" customWidth="1"/>
    <col min="58" max="68" width="15.7109375" style="7" hidden="1" customWidth="1"/>
    <col min="69" max="69" width="15.7109375" style="51" customWidth="1"/>
    <col min="70" max="16384" width="9.140625" style="7"/>
  </cols>
  <sheetData>
    <row r="1" spans="1:69" s="8" customFormat="1" ht="82.5" customHeight="1" x14ac:dyDescent="0.2">
      <c r="A1" s="2439"/>
      <c r="B1" s="2439"/>
      <c r="C1" s="2439"/>
      <c r="D1" s="2439"/>
      <c r="E1" s="2439"/>
      <c r="F1" s="2439"/>
    </row>
    <row r="2" spans="1:69" s="8" customFormat="1" ht="20.25" x14ac:dyDescent="0.3">
      <c r="A2" s="2473"/>
      <c r="B2" s="2473"/>
      <c r="C2" s="2473"/>
      <c r="D2" s="2473"/>
      <c r="E2" s="2473"/>
    </row>
    <row r="3" spans="1:69" s="8" customFormat="1" ht="30" x14ac:dyDescent="0.25">
      <c r="A3" s="2474"/>
      <c r="B3" s="2474"/>
      <c r="C3" s="2474"/>
      <c r="D3" s="2474"/>
      <c r="E3" s="2474"/>
      <c r="G3" s="9"/>
    </row>
    <row r="4" spans="1:69" s="8" customFormat="1" ht="18" x14ac:dyDescent="0.25">
      <c r="A4" s="2475"/>
      <c r="B4" s="2475"/>
      <c r="C4" s="2475"/>
      <c r="D4" s="2475"/>
      <c r="E4" s="2475"/>
    </row>
    <row r="5" spans="1:69" s="8" customFormat="1" ht="20.25" x14ac:dyDescent="0.3">
      <c r="A5" s="299" t="str">
        <f>"Sheet O7 Amortization Output Worksheet  - "&amp;  'I2 LDC class'!$C$17</f>
        <v>Sheet O7 Amortization Output Worksheet  - Initial Application</v>
      </c>
      <c r="B5" s="300"/>
      <c r="C5" s="480"/>
      <c r="D5" s="480"/>
      <c r="E5" s="301"/>
    </row>
    <row r="6" spans="1:69" s="8" customFormat="1" x14ac:dyDescent="0.2">
      <c r="A6" s="11"/>
      <c r="B6" s="11"/>
      <c r="C6" s="481"/>
      <c r="D6" s="481"/>
      <c r="E6" s="11"/>
      <c r="F6" s="11"/>
      <c r="G6" s="11"/>
      <c r="H6" s="11"/>
      <c r="I6" s="11"/>
      <c r="J6" s="11"/>
      <c r="K6" s="11"/>
      <c r="L6" s="11"/>
      <c r="M6" s="11"/>
      <c r="N6" s="11"/>
      <c r="O6" s="11"/>
    </row>
    <row r="7" spans="1:69" x14ac:dyDescent="0.2">
      <c r="A7" s="927"/>
      <c r="D7" s="540"/>
    </row>
    <row r="8" spans="1:69" ht="12.75" x14ac:dyDescent="0.2">
      <c r="C8" s="1090"/>
    </row>
    <row r="9" spans="1:69" ht="15.75" x14ac:dyDescent="0.25">
      <c r="A9" s="1195" t="s">
        <v>946</v>
      </c>
      <c r="B9" s="1196"/>
      <c r="C9" s="1197"/>
    </row>
    <row r="10" spans="1:69" ht="15.75" x14ac:dyDescent="0.25">
      <c r="A10" s="1198" t="s">
        <v>805</v>
      </c>
      <c r="B10" s="1199"/>
      <c r="C10" s="1200"/>
    </row>
    <row r="11" spans="1:69" ht="3" customHeight="1" x14ac:dyDescent="0.2">
      <c r="A11" s="97"/>
    </row>
    <row r="12" spans="1:69" s="325" customFormat="1" ht="3" customHeight="1" x14ac:dyDescent="0.2">
      <c r="C12" s="1140"/>
      <c r="AV12" s="410"/>
    </row>
    <row r="13" spans="1:69" s="325" customFormat="1" ht="3" customHeight="1" x14ac:dyDescent="0.2">
      <c r="AV13" s="410"/>
    </row>
    <row r="14" spans="1:69" s="325" customFormat="1" ht="12.75" x14ac:dyDescent="0.2">
      <c r="AV14" s="410"/>
    </row>
    <row r="15" spans="1:69" s="1143" customFormat="1" ht="25.5" x14ac:dyDescent="0.2">
      <c r="C15" s="1144"/>
      <c r="D15" s="1145"/>
      <c r="E15" s="1146"/>
      <c r="F15" s="1147"/>
      <c r="G15" s="1148" t="s">
        <v>1130</v>
      </c>
      <c r="H15" s="1148"/>
      <c r="I15" s="1148"/>
      <c r="J15" s="1148"/>
      <c r="K15" s="1148"/>
      <c r="L15" s="1148"/>
      <c r="M15" s="1148"/>
      <c r="N15" s="1148"/>
      <c r="O15" s="1148"/>
      <c r="P15" s="1148"/>
      <c r="Q15" s="1148"/>
      <c r="R15" s="1148"/>
      <c r="S15" s="1148"/>
      <c r="T15" s="1148"/>
      <c r="U15" s="1148"/>
      <c r="V15" s="1148"/>
      <c r="W15" s="1148"/>
      <c r="X15" s="1148"/>
      <c r="Y15" s="1148"/>
      <c r="Z15" s="1148"/>
      <c r="AA15" s="1149"/>
      <c r="AB15" s="1148" t="s">
        <v>1131</v>
      </c>
      <c r="AC15" s="1148"/>
      <c r="AD15" s="1148"/>
      <c r="AE15" s="1148"/>
      <c r="AF15" s="1148"/>
      <c r="AG15" s="1148"/>
      <c r="AH15" s="1148"/>
      <c r="AI15" s="1148"/>
      <c r="AJ15" s="1148"/>
      <c r="AK15" s="1148"/>
      <c r="AL15" s="1148"/>
      <c r="AM15" s="1148"/>
      <c r="AN15" s="1148"/>
      <c r="AO15" s="1148"/>
      <c r="AP15" s="1148"/>
      <c r="AQ15" s="1148"/>
      <c r="AR15" s="1148"/>
      <c r="AS15" s="1148"/>
      <c r="AT15" s="1148"/>
      <c r="AU15" s="1148"/>
      <c r="AV15" s="1149"/>
      <c r="AW15" s="1150" t="s">
        <v>1132</v>
      </c>
      <c r="AX15" s="1148"/>
      <c r="AY15" s="1148"/>
      <c r="AZ15" s="1148"/>
      <c r="BA15" s="1148"/>
      <c r="BB15" s="1148"/>
      <c r="BC15" s="1148"/>
      <c r="BD15" s="1148"/>
      <c r="BE15" s="1148"/>
      <c r="BF15" s="1148"/>
      <c r="BG15" s="1148"/>
      <c r="BH15" s="1148"/>
      <c r="BI15" s="1148"/>
      <c r="BJ15" s="1148"/>
      <c r="BK15" s="1148"/>
      <c r="BL15" s="1148"/>
      <c r="BM15" s="1148"/>
      <c r="BN15" s="1148"/>
      <c r="BO15" s="1148"/>
      <c r="BP15" s="1148"/>
      <c r="BQ15" s="1149"/>
    </row>
    <row r="16" spans="1:69" s="985" customFormat="1" ht="12.75" x14ac:dyDescent="0.2">
      <c r="A16" s="1151"/>
      <c r="B16" s="1151"/>
      <c r="C16" s="1152"/>
      <c r="D16" s="1153"/>
      <c r="E16" s="1154"/>
      <c r="F16" s="1155"/>
      <c r="G16" s="1156">
        <v>1</v>
      </c>
      <c r="H16" s="1156">
        <v>2</v>
      </c>
      <c r="I16" s="1156">
        <v>3</v>
      </c>
      <c r="J16" s="1156">
        <v>4</v>
      </c>
      <c r="K16" s="1156">
        <v>5</v>
      </c>
      <c r="L16" s="1156">
        <v>6</v>
      </c>
      <c r="M16" s="1156">
        <v>7</v>
      </c>
      <c r="N16" s="1156">
        <v>8</v>
      </c>
      <c r="O16" s="1156">
        <v>9</v>
      </c>
      <c r="P16" s="1156">
        <v>10</v>
      </c>
      <c r="Q16" s="1156">
        <v>11</v>
      </c>
      <c r="R16" s="1156">
        <v>12</v>
      </c>
      <c r="S16" s="1156">
        <v>13</v>
      </c>
      <c r="T16" s="1156">
        <v>14</v>
      </c>
      <c r="U16" s="1156">
        <v>15</v>
      </c>
      <c r="V16" s="1156">
        <v>16</v>
      </c>
      <c r="W16" s="1156">
        <v>17</v>
      </c>
      <c r="X16" s="1156">
        <v>18</v>
      </c>
      <c r="Y16" s="1156">
        <v>19</v>
      </c>
      <c r="Z16" s="1156">
        <v>20</v>
      </c>
      <c r="AA16" s="1157" t="s">
        <v>707</v>
      </c>
      <c r="AB16" s="1156">
        <v>1</v>
      </c>
      <c r="AC16" s="1156">
        <v>2</v>
      </c>
      <c r="AD16" s="1156">
        <v>3</v>
      </c>
      <c r="AE16" s="1156">
        <v>4</v>
      </c>
      <c r="AF16" s="1156">
        <v>5</v>
      </c>
      <c r="AG16" s="1156">
        <v>6</v>
      </c>
      <c r="AH16" s="1156">
        <v>7</v>
      </c>
      <c r="AI16" s="1156">
        <v>8</v>
      </c>
      <c r="AJ16" s="1156">
        <v>9</v>
      </c>
      <c r="AK16" s="1156">
        <v>10</v>
      </c>
      <c r="AL16" s="1156">
        <v>11</v>
      </c>
      <c r="AM16" s="1156">
        <v>12</v>
      </c>
      <c r="AN16" s="1156">
        <v>13</v>
      </c>
      <c r="AO16" s="1156">
        <v>14</v>
      </c>
      <c r="AP16" s="1156">
        <v>15</v>
      </c>
      <c r="AQ16" s="1156">
        <v>16</v>
      </c>
      <c r="AR16" s="1156">
        <v>17</v>
      </c>
      <c r="AS16" s="1156">
        <v>18</v>
      </c>
      <c r="AT16" s="1156">
        <v>19</v>
      </c>
      <c r="AU16" s="1156">
        <v>20</v>
      </c>
      <c r="AV16" s="1157" t="s">
        <v>707</v>
      </c>
      <c r="AW16" s="1158">
        <v>1</v>
      </c>
      <c r="AX16" s="1156">
        <v>2</v>
      </c>
      <c r="AY16" s="1156">
        <v>3</v>
      </c>
      <c r="AZ16" s="1156">
        <v>4</v>
      </c>
      <c r="BA16" s="1156">
        <v>5</v>
      </c>
      <c r="BB16" s="1156">
        <v>6</v>
      </c>
      <c r="BC16" s="1156">
        <v>7</v>
      </c>
      <c r="BD16" s="1156">
        <v>8</v>
      </c>
      <c r="BE16" s="1156">
        <v>9</v>
      </c>
      <c r="BF16" s="1156">
        <v>10</v>
      </c>
      <c r="BG16" s="1156">
        <v>11</v>
      </c>
      <c r="BH16" s="1156">
        <v>12</v>
      </c>
      <c r="BI16" s="1156">
        <v>13</v>
      </c>
      <c r="BJ16" s="1156">
        <v>14</v>
      </c>
      <c r="BK16" s="1156">
        <v>15</v>
      </c>
      <c r="BL16" s="1156">
        <v>16</v>
      </c>
      <c r="BM16" s="1156">
        <v>17</v>
      </c>
      <c r="BN16" s="1156">
        <v>18</v>
      </c>
      <c r="BO16" s="1156">
        <v>19</v>
      </c>
      <c r="BP16" s="1156">
        <v>20</v>
      </c>
      <c r="BQ16" s="1157" t="s">
        <v>707</v>
      </c>
    </row>
    <row r="17" spans="1:69" s="397" customFormat="1" ht="38.25" x14ac:dyDescent="0.2">
      <c r="A17" s="74" t="s">
        <v>1180</v>
      </c>
      <c r="B17" s="74" t="s">
        <v>637</v>
      </c>
      <c r="C17" s="1201" t="s">
        <v>321</v>
      </c>
      <c r="D17" s="1160" t="s">
        <v>308</v>
      </c>
      <c r="E17" s="1161" t="s">
        <v>309</v>
      </c>
      <c r="F17" s="1162" t="s">
        <v>763</v>
      </c>
      <c r="G17" s="784" t="str">
        <f>IF('I2 LDC class'!$D$20="",'I2 LDC class'!$C$20,'I2 LDC class'!$D$20)</f>
        <v>Residential</v>
      </c>
      <c r="H17" s="784" t="str">
        <f>IF('I2 LDC class'!$D$21="",'I2 LDC class'!$C$21,'I2 LDC class'!$D$21)</f>
        <v>GS &lt;50</v>
      </c>
      <c r="I17" s="784" t="str">
        <f>IF('I2 LDC class'!$D$22="",'I2 LDC class'!$C$22,'I2 LDC class'!$D$22)</f>
        <v>GS&gt;50-Regular</v>
      </c>
      <c r="J17" s="784" t="str">
        <f>IF('I2 LDC class'!$D$23="",'I2 LDC class'!$C$23,'I2 LDC class'!$D$23)</f>
        <v>GS&gt; 50-TOU</v>
      </c>
      <c r="K17" s="784" t="str">
        <f>IF('I2 LDC class'!$D$24="",'I2 LDC class'!$C$24,'I2 LDC class'!$D$24)</f>
        <v>GS &gt;50-Intermediate</v>
      </c>
      <c r="L17" s="784" t="str">
        <f>IF('I2 LDC class'!$D$25="",'I2 LDC class'!$C$25,'I2 LDC class'!$D$25)</f>
        <v>Large Use &gt;5MW</v>
      </c>
      <c r="M17" s="784" t="str">
        <f>IF('I2 LDC class'!$D$26="",'I2 LDC class'!$C$26,'I2 LDC class'!$D$26)</f>
        <v>Street Light</v>
      </c>
      <c r="N17" s="784" t="str">
        <f>IF('I2 LDC class'!$D$27="",'I2 LDC class'!$C$27,'I2 LDC class'!$D$27)</f>
        <v>Sentinel</v>
      </c>
      <c r="O17" s="784" t="str">
        <f>IF('I2 LDC class'!$D$28="",'I2 LDC class'!$C$28,'I2 LDC class'!$D$28)</f>
        <v>Unmetered Scattered Load</v>
      </c>
      <c r="P17" s="784" t="str">
        <f>IF('I2 LDC class'!$D$29="",'I2 LDC class'!$C$29,'I2 LDC class'!$D$29)</f>
        <v>Embedded Distributor</v>
      </c>
      <c r="Q17" s="784" t="str">
        <f>IF('I2 LDC class'!$D$30="",'I2 LDC class'!$C$30,'I2 LDC class'!$D$30)</f>
        <v>Back-up/Standby Power</v>
      </c>
      <c r="R17" s="784" t="str">
        <f>IF('I2 LDC class'!$D$31="",'I2 LDC class'!$C$31,'I2 LDC class'!$D$31)</f>
        <v>Rate Class 1</v>
      </c>
      <c r="S17" s="784" t="str">
        <f>IF('I2 LDC class'!$D$32="",'I2 LDC class'!$C$32,'I2 LDC class'!$D$32)</f>
        <v>Rate class 2</v>
      </c>
      <c r="T17" s="784" t="str">
        <f>IF('I2 LDC class'!$D$33="",'I2 LDC class'!$C$33,'I2 LDC class'!$D$33)</f>
        <v>Rate class 3</v>
      </c>
      <c r="U17" s="784" t="str">
        <f>IF('I2 LDC class'!$D$34="",'I2 LDC class'!$C$34,'I2 LDC class'!$D$34)</f>
        <v>Rate class 4</v>
      </c>
      <c r="V17" s="784" t="str">
        <f>IF('I2 LDC class'!$D$35="",'I2 LDC class'!$C$35,'I2 LDC class'!$D$35)</f>
        <v>Rate class 5</v>
      </c>
      <c r="W17" s="784" t="str">
        <f>IF('I2 LDC class'!$D$36="",'I2 LDC class'!$C$36,'I2 LDC class'!$D$36)</f>
        <v>Rate class 6</v>
      </c>
      <c r="X17" s="784" t="str">
        <f>IF('I2 LDC class'!$D$37="",'I2 LDC class'!$C$37,'I2 LDC class'!$D$37)</f>
        <v>Rate class 7</v>
      </c>
      <c r="Y17" s="784" t="str">
        <f>IF('I2 LDC class'!$D$38="",'I2 LDC class'!$C$38,'I2 LDC class'!$D$38)</f>
        <v>Rate class 8</v>
      </c>
      <c r="Z17" s="784" t="str">
        <f>IF('I2 LDC class'!$D$39="",'I2 LDC class'!$C$39,'I2 LDC class'!$D$39)</f>
        <v>Rate class 9</v>
      </c>
      <c r="AA17" s="1163" t="s">
        <v>763</v>
      </c>
      <c r="AB17" s="784" t="str">
        <f>IF('I2 LDC class'!$D$20="",'I2 LDC class'!$C$20,'I2 LDC class'!$D$20)</f>
        <v>Residential</v>
      </c>
      <c r="AC17" s="784" t="str">
        <f>IF('I2 LDC class'!$D$21="",'I2 LDC class'!$C$21,'I2 LDC class'!$D$21)</f>
        <v>GS &lt;50</v>
      </c>
      <c r="AD17" s="784" t="str">
        <f>IF('I2 LDC class'!$D$22="",'I2 LDC class'!$C$22,'I2 LDC class'!$D$22)</f>
        <v>GS&gt;50-Regular</v>
      </c>
      <c r="AE17" s="784" t="str">
        <f>IF('I2 LDC class'!$D$23="",'I2 LDC class'!$C$23,'I2 LDC class'!$D$23)</f>
        <v>GS&gt; 50-TOU</v>
      </c>
      <c r="AF17" s="784" t="str">
        <f>IF('I2 LDC class'!$D$24="",'I2 LDC class'!$C$24,'I2 LDC class'!$D$24)</f>
        <v>GS &gt;50-Intermediate</v>
      </c>
      <c r="AG17" s="784" t="str">
        <f>IF('I2 LDC class'!$D$25="",'I2 LDC class'!$C$25,'I2 LDC class'!$D$25)</f>
        <v>Large Use &gt;5MW</v>
      </c>
      <c r="AH17" s="784" t="str">
        <f>IF('I2 LDC class'!$D$26="",'I2 LDC class'!$C$26,'I2 LDC class'!$D$26)</f>
        <v>Street Light</v>
      </c>
      <c r="AI17" s="784" t="str">
        <f>IF('I2 LDC class'!$D$27="",'I2 LDC class'!$C$27,'I2 LDC class'!$D$27)</f>
        <v>Sentinel</v>
      </c>
      <c r="AJ17" s="784" t="str">
        <f>IF('I2 LDC class'!$D$28="",'I2 LDC class'!$C$28,'I2 LDC class'!$D$28)</f>
        <v>Unmetered Scattered Load</v>
      </c>
      <c r="AK17" s="784" t="str">
        <f>IF('I2 LDC class'!$D$29="",'I2 LDC class'!$C$29,'I2 LDC class'!$D$29)</f>
        <v>Embedded Distributor</v>
      </c>
      <c r="AL17" s="784" t="str">
        <f>IF('I2 LDC class'!$D$30="",'I2 LDC class'!$C$30,'I2 LDC class'!$D$30)</f>
        <v>Back-up/Standby Power</v>
      </c>
      <c r="AM17" s="784" t="str">
        <f>IF('I2 LDC class'!$D$31="",'I2 LDC class'!$C$31,'I2 LDC class'!$D$31)</f>
        <v>Rate Class 1</v>
      </c>
      <c r="AN17" s="784" t="str">
        <f>IF('I2 LDC class'!$D$32="",'I2 LDC class'!$C$32,'I2 LDC class'!$D$32)</f>
        <v>Rate class 2</v>
      </c>
      <c r="AO17" s="784" t="str">
        <f>IF('I2 LDC class'!$D$33="",'I2 LDC class'!$C$33,'I2 LDC class'!$D$33)</f>
        <v>Rate class 3</v>
      </c>
      <c r="AP17" s="784" t="str">
        <f>IF('I2 LDC class'!$D$34="",'I2 LDC class'!$C$34,'I2 LDC class'!$D$34)</f>
        <v>Rate class 4</v>
      </c>
      <c r="AQ17" s="784" t="str">
        <f>IF('I2 LDC class'!$D$35="",'I2 LDC class'!$C$35,'I2 LDC class'!$D$35)</f>
        <v>Rate class 5</v>
      </c>
      <c r="AR17" s="784" t="str">
        <f>IF('I2 LDC class'!$D$36="",'I2 LDC class'!$C$36,'I2 LDC class'!$D$36)</f>
        <v>Rate class 6</v>
      </c>
      <c r="AS17" s="784" t="str">
        <f>IF('I2 LDC class'!$D$37="",'I2 LDC class'!$C$37,'I2 LDC class'!$D$37)</f>
        <v>Rate class 7</v>
      </c>
      <c r="AT17" s="784" t="str">
        <f>IF('I2 LDC class'!$D$38="",'I2 LDC class'!$C$38,'I2 LDC class'!$D$38)</f>
        <v>Rate class 8</v>
      </c>
      <c r="AU17" s="784" t="str">
        <f>IF('I2 LDC class'!$D$39="",'I2 LDC class'!$C$39,'I2 LDC class'!$D$39)</f>
        <v>Rate class 9</v>
      </c>
      <c r="AV17" s="1164" t="s">
        <v>707</v>
      </c>
      <c r="AW17" s="784" t="str">
        <f>IF('I2 LDC class'!$D$20="",'I2 LDC class'!$C$20,'I2 LDC class'!$D$20)</f>
        <v>Residential</v>
      </c>
      <c r="AX17" s="784" t="str">
        <f>IF('I2 LDC class'!$D$21="",'I2 LDC class'!$C$21,'I2 LDC class'!$D$21)</f>
        <v>GS &lt;50</v>
      </c>
      <c r="AY17" s="784" t="str">
        <f>IF('I2 LDC class'!$D$22="",'I2 LDC class'!$C$22,'I2 LDC class'!$D$22)</f>
        <v>GS&gt;50-Regular</v>
      </c>
      <c r="AZ17" s="784" t="str">
        <f>IF('I2 LDC class'!$D$23="",'I2 LDC class'!$C$23,'I2 LDC class'!$D$23)</f>
        <v>GS&gt; 50-TOU</v>
      </c>
      <c r="BA17" s="784" t="str">
        <f>IF('I2 LDC class'!$D$24="",'I2 LDC class'!$C$24,'I2 LDC class'!$D$24)</f>
        <v>GS &gt;50-Intermediate</v>
      </c>
      <c r="BB17" s="784" t="str">
        <f>IF('I2 LDC class'!$D$25="",'I2 LDC class'!$C$25,'I2 LDC class'!$D$25)</f>
        <v>Large Use &gt;5MW</v>
      </c>
      <c r="BC17" s="784" t="str">
        <f>IF('I2 LDC class'!$D$26="",'I2 LDC class'!$C$26,'I2 LDC class'!$D$26)</f>
        <v>Street Light</v>
      </c>
      <c r="BD17" s="784" t="str">
        <f>IF('I2 LDC class'!$D$27="",'I2 LDC class'!$C$27,'I2 LDC class'!$D$27)</f>
        <v>Sentinel</v>
      </c>
      <c r="BE17" s="784" t="str">
        <f>IF('I2 LDC class'!$D$28="",'I2 LDC class'!$C$28,'I2 LDC class'!$D$28)</f>
        <v>Unmetered Scattered Load</v>
      </c>
      <c r="BF17" s="784" t="str">
        <f>IF('I2 LDC class'!$D$29="",'I2 LDC class'!$C$29,'I2 LDC class'!$D$29)</f>
        <v>Embedded Distributor</v>
      </c>
      <c r="BG17" s="784" t="str">
        <f>IF('I2 LDC class'!$D$30="",'I2 LDC class'!$C$30,'I2 LDC class'!$D$30)</f>
        <v>Back-up/Standby Power</v>
      </c>
      <c r="BH17" s="784" t="str">
        <f>IF('I2 LDC class'!$D$31="",'I2 LDC class'!$C$31,'I2 LDC class'!$D$31)</f>
        <v>Rate Class 1</v>
      </c>
      <c r="BI17" s="784" t="str">
        <f>IF('I2 LDC class'!$D$32="",'I2 LDC class'!$C$32,'I2 LDC class'!$D$32)</f>
        <v>Rate class 2</v>
      </c>
      <c r="BJ17" s="784" t="str">
        <f>IF('I2 LDC class'!$D$33="",'I2 LDC class'!$C$33,'I2 LDC class'!$D$33)</f>
        <v>Rate class 3</v>
      </c>
      <c r="BK17" s="784" t="str">
        <f>IF('I2 LDC class'!$D$34="",'I2 LDC class'!$C$34,'I2 LDC class'!$D$34)</f>
        <v>Rate class 4</v>
      </c>
      <c r="BL17" s="784" t="str">
        <f>IF('I2 LDC class'!$D$35="",'I2 LDC class'!$C$35,'I2 LDC class'!$D$35)</f>
        <v>Rate class 5</v>
      </c>
      <c r="BM17" s="784" t="str">
        <f>IF('I2 LDC class'!$D$36="",'I2 LDC class'!$C$36,'I2 LDC class'!$D$36)</f>
        <v>Rate class 6</v>
      </c>
      <c r="BN17" s="784" t="str">
        <f>IF('I2 LDC class'!$D$37="",'I2 LDC class'!$C$37,'I2 LDC class'!$D$37)</f>
        <v>Rate class 7</v>
      </c>
      <c r="BO17" s="784" t="str">
        <f>IF('I2 LDC class'!$D$38="",'I2 LDC class'!$C$38,'I2 LDC class'!$D$38)</f>
        <v>Rate class 8</v>
      </c>
      <c r="BP17" s="784" t="str">
        <f>IF('I2 LDC class'!$D$39="",'I2 LDC class'!$C$39,'I2 LDC class'!$D$39)</f>
        <v>Rate class 9</v>
      </c>
      <c r="BQ17" s="1164" t="s">
        <v>707</v>
      </c>
    </row>
    <row r="18" spans="1:69" s="325" customFormat="1" ht="12.75" x14ac:dyDescent="0.2">
      <c r="A18" s="198">
        <v>1565</v>
      </c>
      <c r="B18" s="349" t="s">
        <v>649</v>
      </c>
      <c r="C18" s="1142">
        <f>'I4 BO ASSETS'!G17</f>
        <v>0</v>
      </c>
      <c r="D18" s="570">
        <f>$C18*D592</f>
        <v>0</v>
      </c>
      <c r="E18" s="570">
        <f>$C18*E592</f>
        <v>0</v>
      </c>
      <c r="F18" s="570">
        <f>D18+E18</f>
        <v>0</v>
      </c>
      <c r="G18" s="570">
        <f t="shared" ref="G18:Z18" si="0">$D18*G592</f>
        <v>0</v>
      </c>
      <c r="H18" s="570">
        <f t="shared" si="0"/>
        <v>0</v>
      </c>
      <c r="I18" s="570">
        <f t="shared" si="0"/>
        <v>0</v>
      </c>
      <c r="J18" s="570">
        <f t="shared" si="0"/>
        <v>0</v>
      </c>
      <c r="K18" s="570">
        <f t="shared" si="0"/>
        <v>0</v>
      </c>
      <c r="L18" s="570">
        <f t="shared" si="0"/>
        <v>0</v>
      </c>
      <c r="M18" s="570">
        <f t="shared" si="0"/>
        <v>0</v>
      </c>
      <c r="N18" s="570">
        <f t="shared" si="0"/>
        <v>0</v>
      </c>
      <c r="O18" s="570">
        <f t="shared" si="0"/>
        <v>0</v>
      </c>
      <c r="P18" s="570">
        <f t="shared" si="0"/>
        <v>0</v>
      </c>
      <c r="Q18" s="570">
        <f t="shared" si="0"/>
        <v>0</v>
      </c>
      <c r="R18" s="570">
        <f t="shared" si="0"/>
        <v>0</v>
      </c>
      <c r="S18" s="570">
        <f t="shared" si="0"/>
        <v>0</v>
      </c>
      <c r="T18" s="570">
        <f t="shared" si="0"/>
        <v>0</v>
      </c>
      <c r="U18" s="570">
        <f t="shared" si="0"/>
        <v>0</v>
      </c>
      <c r="V18" s="570">
        <f t="shared" si="0"/>
        <v>0</v>
      </c>
      <c r="W18" s="570">
        <f t="shared" si="0"/>
        <v>0</v>
      </c>
      <c r="X18" s="570">
        <f t="shared" si="0"/>
        <v>0</v>
      </c>
      <c r="Y18" s="570">
        <f t="shared" si="0"/>
        <v>0</v>
      </c>
      <c r="Z18" s="570">
        <f t="shared" si="0"/>
        <v>0</v>
      </c>
      <c r="AA18" s="570">
        <f>SUM(G18:Z18)</f>
        <v>0</v>
      </c>
      <c r="AB18" s="570">
        <f t="shared" ref="AB18:AU18" si="1">$E18*AB592</f>
        <v>0</v>
      </c>
      <c r="AC18" s="570">
        <f t="shared" si="1"/>
        <v>0</v>
      </c>
      <c r="AD18" s="570">
        <f t="shared" si="1"/>
        <v>0</v>
      </c>
      <c r="AE18" s="570">
        <f t="shared" si="1"/>
        <v>0</v>
      </c>
      <c r="AF18" s="570">
        <f t="shared" si="1"/>
        <v>0</v>
      </c>
      <c r="AG18" s="570">
        <f t="shared" si="1"/>
        <v>0</v>
      </c>
      <c r="AH18" s="570">
        <f t="shared" si="1"/>
        <v>0</v>
      </c>
      <c r="AI18" s="570">
        <f t="shared" si="1"/>
        <v>0</v>
      </c>
      <c r="AJ18" s="570">
        <f t="shared" si="1"/>
        <v>0</v>
      </c>
      <c r="AK18" s="570">
        <f t="shared" si="1"/>
        <v>0</v>
      </c>
      <c r="AL18" s="570">
        <f t="shared" si="1"/>
        <v>0</v>
      </c>
      <c r="AM18" s="570">
        <f t="shared" si="1"/>
        <v>0</v>
      </c>
      <c r="AN18" s="570">
        <f t="shared" si="1"/>
        <v>0</v>
      </c>
      <c r="AO18" s="570">
        <f t="shared" si="1"/>
        <v>0</v>
      </c>
      <c r="AP18" s="570">
        <f t="shared" si="1"/>
        <v>0</v>
      </c>
      <c r="AQ18" s="570">
        <f t="shared" si="1"/>
        <v>0</v>
      </c>
      <c r="AR18" s="570">
        <f t="shared" si="1"/>
        <v>0</v>
      </c>
      <c r="AS18" s="570">
        <f t="shared" si="1"/>
        <v>0</v>
      </c>
      <c r="AT18" s="570">
        <f t="shared" si="1"/>
        <v>0</v>
      </c>
      <c r="AU18" s="570">
        <f t="shared" si="1"/>
        <v>0</v>
      </c>
      <c r="AV18" s="570">
        <f>SUM(AB18:AU18)</f>
        <v>0</v>
      </c>
      <c r="AW18" s="570"/>
      <c r="AX18" s="570"/>
      <c r="AY18" s="570"/>
      <c r="AZ18" s="570"/>
      <c r="BA18" s="570"/>
      <c r="BB18" s="570"/>
      <c r="BC18" s="570"/>
      <c r="BD18" s="570"/>
      <c r="BE18" s="570"/>
      <c r="BF18" s="570"/>
      <c r="BG18" s="570"/>
      <c r="BH18" s="570"/>
      <c r="BI18" s="570"/>
      <c r="BJ18" s="570"/>
      <c r="BK18" s="570"/>
      <c r="BL18" s="570"/>
      <c r="BM18" s="570"/>
      <c r="BN18" s="570"/>
      <c r="BO18" s="570"/>
      <c r="BP18" s="570"/>
      <c r="BQ18" s="570"/>
    </row>
    <row r="19" spans="1:69" s="325" customFormat="1" ht="12.75" x14ac:dyDescent="0.2">
      <c r="A19" s="1165">
        <v>1805</v>
      </c>
      <c r="B19" s="349" t="s">
        <v>282</v>
      </c>
      <c r="C19" s="1142">
        <f>'I4 BO ASSETS'!G18</f>
        <v>0</v>
      </c>
      <c r="D19" s="570">
        <f t="shared" ref="D19:D40" si="2">C19*D593</f>
        <v>0</v>
      </c>
      <c r="E19" s="570">
        <f t="shared" ref="E19:E40" si="3">$C19*E593</f>
        <v>0</v>
      </c>
      <c r="F19" s="570">
        <f t="shared" ref="F19:F57" si="4">D19+E19</f>
        <v>0</v>
      </c>
      <c r="G19" s="570">
        <f t="shared" ref="G19:Z19" si="5">$D19*G593</f>
        <v>0</v>
      </c>
      <c r="H19" s="570">
        <f t="shared" si="5"/>
        <v>0</v>
      </c>
      <c r="I19" s="570">
        <f t="shared" si="5"/>
        <v>0</v>
      </c>
      <c r="J19" s="570">
        <f t="shared" si="5"/>
        <v>0</v>
      </c>
      <c r="K19" s="570">
        <f t="shared" si="5"/>
        <v>0</v>
      </c>
      <c r="L19" s="570">
        <f t="shared" si="5"/>
        <v>0</v>
      </c>
      <c r="M19" s="570">
        <f t="shared" si="5"/>
        <v>0</v>
      </c>
      <c r="N19" s="570">
        <f t="shared" si="5"/>
        <v>0</v>
      </c>
      <c r="O19" s="570">
        <f t="shared" si="5"/>
        <v>0</v>
      </c>
      <c r="P19" s="570">
        <f t="shared" si="5"/>
        <v>0</v>
      </c>
      <c r="Q19" s="570">
        <f t="shared" si="5"/>
        <v>0</v>
      </c>
      <c r="R19" s="570">
        <f t="shared" si="5"/>
        <v>0</v>
      </c>
      <c r="S19" s="570">
        <f t="shared" si="5"/>
        <v>0</v>
      </c>
      <c r="T19" s="570">
        <f t="shared" si="5"/>
        <v>0</v>
      </c>
      <c r="U19" s="570">
        <f t="shared" si="5"/>
        <v>0</v>
      </c>
      <c r="V19" s="570">
        <f t="shared" si="5"/>
        <v>0</v>
      </c>
      <c r="W19" s="570">
        <f t="shared" si="5"/>
        <v>0</v>
      </c>
      <c r="X19" s="570">
        <f t="shared" si="5"/>
        <v>0</v>
      </c>
      <c r="Y19" s="570">
        <f t="shared" si="5"/>
        <v>0</v>
      </c>
      <c r="Z19" s="570">
        <f t="shared" si="5"/>
        <v>0</v>
      </c>
      <c r="AA19" s="570">
        <f t="shared" ref="AA19:AA57" si="6">SUM(G19:Z19)</f>
        <v>0</v>
      </c>
      <c r="AB19" s="570">
        <f t="shared" ref="AB19:AU19" si="7">$E19*AB593</f>
        <v>0</v>
      </c>
      <c r="AC19" s="570">
        <f t="shared" si="7"/>
        <v>0</v>
      </c>
      <c r="AD19" s="570">
        <f t="shared" si="7"/>
        <v>0</v>
      </c>
      <c r="AE19" s="570">
        <f t="shared" si="7"/>
        <v>0</v>
      </c>
      <c r="AF19" s="570">
        <f t="shared" si="7"/>
        <v>0</v>
      </c>
      <c r="AG19" s="570">
        <f t="shared" si="7"/>
        <v>0</v>
      </c>
      <c r="AH19" s="570">
        <f t="shared" si="7"/>
        <v>0</v>
      </c>
      <c r="AI19" s="570">
        <f t="shared" si="7"/>
        <v>0</v>
      </c>
      <c r="AJ19" s="570">
        <f t="shared" si="7"/>
        <v>0</v>
      </c>
      <c r="AK19" s="570">
        <f t="shared" si="7"/>
        <v>0</v>
      </c>
      <c r="AL19" s="570">
        <f t="shared" si="7"/>
        <v>0</v>
      </c>
      <c r="AM19" s="570">
        <f t="shared" si="7"/>
        <v>0</v>
      </c>
      <c r="AN19" s="570">
        <f t="shared" si="7"/>
        <v>0</v>
      </c>
      <c r="AO19" s="570">
        <f t="shared" si="7"/>
        <v>0</v>
      </c>
      <c r="AP19" s="570">
        <f t="shared" si="7"/>
        <v>0</v>
      </c>
      <c r="AQ19" s="570">
        <f t="shared" si="7"/>
        <v>0</v>
      </c>
      <c r="AR19" s="570">
        <f t="shared" si="7"/>
        <v>0</v>
      </c>
      <c r="AS19" s="570">
        <f t="shared" si="7"/>
        <v>0</v>
      </c>
      <c r="AT19" s="570">
        <f t="shared" si="7"/>
        <v>0</v>
      </c>
      <c r="AU19" s="570">
        <f t="shared" si="7"/>
        <v>0</v>
      </c>
      <c r="AV19" s="570">
        <f t="shared" ref="AV19:AV56" si="8">SUM(AB19:AU19)</f>
        <v>0</v>
      </c>
      <c r="AW19" s="570"/>
      <c r="AX19" s="570"/>
      <c r="AY19" s="570"/>
      <c r="AZ19" s="570"/>
      <c r="BA19" s="570"/>
      <c r="BB19" s="570"/>
      <c r="BC19" s="570"/>
      <c r="BD19" s="570"/>
      <c r="BE19" s="570"/>
      <c r="BF19" s="570"/>
      <c r="BG19" s="570"/>
      <c r="BH19" s="570"/>
      <c r="BI19" s="570"/>
      <c r="BJ19" s="570"/>
      <c r="BK19" s="570"/>
      <c r="BL19" s="570"/>
      <c r="BM19" s="570"/>
      <c r="BN19" s="570"/>
      <c r="BO19" s="570"/>
      <c r="BP19" s="570"/>
      <c r="BQ19" s="570"/>
    </row>
    <row r="20" spans="1:69" s="325" customFormat="1" ht="12.75" x14ac:dyDescent="0.2">
      <c r="A20" s="1165" t="s">
        <v>815</v>
      </c>
      <c r="B20" s="349" t="s">
        <v>340</v>
      </c>
      <c r="C20" s="1142">
        <f>'I4 BO ASSETS'!G19</f>
        <v>0</v>
      </c>
      <c r="D20" s="570">
        <f t="shared" si="2"/>
        <v>0</v>
      </c>
      <c r="E20" s="570">
        <f t="shared" si="3"/>
        <v>0</v>
      </c>
      <c r="F20" s="570">
        <f t="shared" si="4"/>
        <v>0</v>
      </c>
      <c r="G20" s="570">
        <f t="shared" ref="G20:Z20" si="9">$D20*G594</f>
        <v>0</v>
      </c>
      <c r="H20" s="570">
        <f t="shared" si="9"/>
        <v>0</v>
      </c>
      <c r="I20" s="570">
        <f t="shared" si="9"/>
        <v>0</v>
      </c>
      <c r="J20" s="570">
        <f t="shared" si="9"/>
        <v>0</v>
      </c>
      <c r="K20" s="570">
        <f t="shared" si="9"/>
        <v>0</v>
      </c>
      <c r="L20" s="570">
        <f t="shared" si="9"/>
        <v>0</v>
      </c>
      <c r="M20" s="570">
        <f t="shared" si="9"/>
        <v>0</v>
      </c>
      <c r="N20" s="570">
        <f t="shared" si="9"/>
        <v>0</v>
      </c>
      <c r="O20" s="570">
        <f t="shared" si="9"/>
        <v>0</v>
      </c>
      <c r="P20" s="570">
        <f t="shared" si="9"/>
        <v>0</v>
      </c>
      <c r="Q20" s="570">
        <f t="shared" si="9"/>
        <v>0</v>
      </c>
      <c r="R20" s="570">
        <f t="shared" si="9"/>
        <v>0</v>
      </c>
      <c r="S20" s="570">
        <f t="shared" si="9"/>
        <v>0</v>
      </c>
      <c r="T20" s="570">
        <f t="shared" si="9"/>
        <v>0</v>
      </c>
      <c r="U20" s="570">
        <f t="shared" si="9"/>
        <v>0</v>
      </c>
      <c r="V20" s="570">
        <f t="shared" si="9"/>
        <v>0</v>
      </c>
      <c r="W20" s="570">
        <f t="shared" si="9"/>
        <v>0</v>
      </c>
      <c r="X20" s="570">
        <f t="shared" si="9"/>
        <v>0</v>
      </c>
      <c r="Y20" s="570">
        <f t="shared" si="9"/>
        <v>0</v>
      </c>
      <c r="Z20" s="570">
        <f t="shared" si="9"/>
        <v>0</v>
      </c>
      <c r="AA20" s="570">
        <f t="shared" si="6"/>
        <v>0</v>
      </c>
      <c r="AB20" s="570">
        <f t="shared" ref="AB20:AU20" si="10">$E20*AB594</f>
        <v>0</v>
      </c>
      <c r="AC20" s="570">
        <f t="shared" si="10"/>
        <v>0</v>
      </c>
      <c r="AD20" s="570">
        <f t="shared" si="10"/>
        <v>0</v>
      </c>
      <c r="AE20" s="570">
        <f t="shared" si="10"/>
        <v>0</v>
      </c>
      <c r="AF20" s="570">
        <f t="shared" si="10"/>
        <v>0</v>
      </c>
      <c r="AG20" s="570">
        <f t="shared" si="10"/>
        <v>0</v>
      </c>
      <c r="AH20" s="570">
        <f t="shared" si="10"/>
        <v>0</v>
      </c>
      <c r="AI20" s="570">
        <f t="shared" si="10"/>
        <v>0</v>
      </c>
      <c r="AJ20" s="570">
        <f t="shared" si="10"/>
        <v>0</v>
      </c>
      <c r="AK20" s="570">
        <f t="shared" si="10"/>
        <v>0</v>
      </c>
      <c r="AL20" s="570">
        <f t="shared" si="10"/>
        <v>0</v>
      </c>
      <c r="AM20" s="570">
        <f t="shared" si="10"/>
        <v>0</v>
      </c>
      <c r="AN20" s="570">
        <f t="shared" si="10"/>
        <v>0</v>
      </c>
      <c r="AO20" s="570">
        <f t="shared" si="10"/>
        <v>0</v>
      </c>
      <c r="AP20" s="570">
        <f t="shared" si="10"/>
        <v>0</v>
      </c>
      <c r="AQ20" s="570">
        <f t="shared" si="10"/>
        <v>0</v>
      </c>
      <c r="AR20" s="570">
        <f t="shared" si="10"/>
        <v>0</v>
      </c>
      <c r="AS20" s="570">
        <f t="shared" si="10"/>
        <v>0</v>
      </c>
      <c r="AT20" s="570">
        <f t="shared" si="10"/>
        <v>0</v>
      </c>
      <c r="AU20" s="570">
        <f t="shared" si="10"/>
        <v>0</v>
      </c>
      <c r="AV20" s="570">
        <f t="shared" si="8"/>
        <v>0</v>
      </c>
      <c r="AW20" s="570"/>
      <c r="AX20" s="570"/>
      <c r="AY20" s="570"/>
      <c r="AZ20" s="570"/>
      <c r="BA20" s="570"/>
      <c r="BB20" s="570"/>
      <c r="BC20" s="570"/>
      <c r="BD20" s="570"/>
      <c r="BE20" s="570"/>
      <c r="BF20" s="570"/>
      <c r="BG20" s="570"/>
      <c r="BH20" s="570"/>
      <c r="BI20" s="570"/>
      <c r="BJ20" s="570"/>
      <c r="BK20" s="570"/>
      <c r="BL20" s="570"/>
      <c r="BM20" s="570"/>
      <c r="BN20" s="570"/>
      <c r="BO20" s="570"/>
      <c r="BP20" s="570"/>
      <c r="BQ20" s="570"/>
    </row>
    <row r="21" spans="1:69" s="325" customFormat="1" ht="12.75" x14ac:dyDescent="0.2">
      <c r="A21" s="1165" t="s">
        <v>816</v>
      </c>
      <c r="B21" s="349" t="s">
        <v>342</v>
      </c>
      <c r="C21" s="1142">
        <f>'I4 BO ASSETS'!G20</f>
        <v>0</v>
      </c>
      <c r="D21" s="570">
        <f t="shared" si="2"/>
        <v>0</v>
      </c>
      <c r="E21" s="570">
        <f t="shared" si="3"/>
        <v>0</v>
      </c>
      <c r="F21" s="570">
        <f t="shared" si="4"/>
        <v>0</v>
      </c>
      <c r="G21" s="570">
        <f t="shared" ref="G21:Z21" si="11">$D21*G595</f>
        <v>0</v>
      </c>
      <c r="H21" s="570">
        <f t="shared" si="11"/>
        <v>0</v>
      </c>
      <c r="I21" s="570">
        <f t="shared" si="11"/>
        <v>0</v>
      </c>
      <c r="J21" s="570">
        <f t="shared" si="11"/>
        <v>0</v>
      </c>
      <c r="K21" s="570">
        <f t="shared" si="11"/>
        <v>0</v>
      </c>
      <c r="L21" s="570">
        <f t="shared" si="11"/>
        <v>0</v>
      </c>
      <c r="M21" s="570">
        <f t="shared" si="11"/>
        <v>0</v>
      </c>
      <c r="N21" s="570">
        <f t="shared" si="11"/>
        <v>0</v>
      </c>
      <c r="O21" s="570">
        <f t="shared" si="11"/>
        <v>0</v>
      </c>
      <c r="P21" s="570">
        <f t="shared" si="11"/>
        <v>0</v>
      </c>
      <c r="Q21" s="570">
        <f t="shared" si="11"/>
        <v>0</v>
      </c>
      <c r="R21" s="570">
        <f t="shared" si="11"/>
        <v>0</v>
      </c>
      <c r="S21" s="570">
        <f t="shared" si="11"/>
        <v>0</v>
      </c>
      <c r="T21" s="570">
        <f t="shared" si="11"/>
        <v>0</v>
      </c>
      <c r="U21" s="570">
        <f t="shared" si="11"/>
        <v>0</v>
      </c>
      <c r="V21" s="570">
        <f t="shared" si="11"/>
        <v>0</v>
      </c>
      <c r="W21" s="570">
        <f t="shared" si="11"/>
        <v>0</v>
      </c>
      <c r="X21" s="570">
        <f t="shared" si="11"/>
        <v>0</v>
      </c>
      <c r="Y21" s="570">
        <f t="shared" si="11"/>
        <v>0</v>
      </c>
      <c r="Z21" s="570">
        <f t="shared" si="11"/>
        <v>0</v>
      </c>
      <c r="AA21" s="570">
        <f t="shared" si="6"/>
        <v>0</v>
      </c>
      <c r="AB21" s="570">
        <f t="shared" ref="AB21:AU21" si="12">$E21*AB595</f>
        <v>0</v>
      </c>
      <c r="AC21" s="570">
        <f t="shared" si="12"/>
        <v>0</v>
      </c>
      <c r="AD21" s="570">
        <f t="shared" si="12"/>
        <v>0</v>
      </c>
      <c r="AE21" s="570">
        <f t="shared" si="12"/>
        <v>0</v>
      </c>
      <c r="AF21" s="570">
        <f t="shared" si="12"/>
        <v>0</v>
      </c>
      <c r="AG21" s="570">
        <f t="shared" si="12"/>
        <v>0</v>
      </c>
      <c r="AH21" s="570">
        <f t="shared" si="12"/>
        <v>0</v>
      </c>
      <c r="AI21" s="570">
        <f t="shared" si="12"/>
        <v>0</v>
      </c>
      <c r="AJ21" s="570">
        <f t="shared" si="12"/>
        <v>0</v>
      </c>
      <c r="AK21" s="570">
        <f t="shared" si="12"/>
        <v>0</v>
      </c>
      <c r="AL21" s="570">
        <f t="shared" si="12"/>
        <v>0</v>
      </c>
      <c r="AM21" s="570">
        <f t="shared" si="12"/>
        <v>0</v>
      </c>
      <c r="AN21" s="570">
        <f t="shared" si="12"/>
        <v>0</v>
      </c>
      <c r="AO21" s="570">
        <f t="shared" si="12"/>
        <v>0</v>
      </c>
      <c r="AP21" s="570">
        <f t="shared" si="12"/>
        <v>0</v>
      </c>
      <c r="AQ21" s="570">
        <f t="shared" si="12"/>
        <v>0</v>
      </c>
      <c r="AR21" s="570">
        <f t="shared" si="12"/>
        <v>0</v>
      </c>
      <c r="AS21" s="570">
        <f t="shared" si="12"/>
        <v>0</v>
      </c>
      <c r="AT21" s="570">
        <f t="shared" si="12"/>
        <v>0</v>
      </c>
      <c r="AU21" s="570">
        <f t="shared" si="12"/>
        <v>0</v>
      </c>
      <c r="AV21" s="570">
        <f t="shared" si="8"/>
        <v>0</v>
      </c>
      <c r="AW21" s="570"/>
      <c r="AX21" s="570"/>
      <c r="AY21" s="570"/>
      <c r="AZ21" s="570"/>
      <c r="BA21" s="570"/>
      <c r="BB21" s="570"/>
      <c r="BC21" s="570"/>
      <c r="BD21" s="570"/>
      <c r="BE21" s="570"/>
      <c r="BF21" s="570"/>
      <c r="BG21" s="570"/>
      <c r="BH21" s="570"/>
      <c r="BI21" s="570"/>
      <c r="BJ21" s="570"/>
      <c r="BK21" s="570"/>
      <c r="BL21" s="570"/>
      <c r="BM21" s="570"/>
      <c r="BN21" s="570"/>
      <c r="BO21" s="570"/>
      <c r="BP21" s="570"/>
      <c r="BQ21" s="570"/>
    </row>
    <row r="22" spans="1:69" s="325" customFormat="1" ht="12.75" x14ac:dyDescent="0.2">
      <c r="A22" s="1165">
        <v>1806</v>
      </c>
      <c r="B22" s="349" t="s">
        <v>283</v>
      </c>
      <c r="C22" s="1142">
        <f>'I4 BO ASSETS'!G21</f>
        <v>0</v>
      </c>
      <c r="D22" s="570">
        <f t="shared" si="2"/>
        <v>0</v>
      </c>
      <c r="E22" s="570">
        <f t="shared" si="3"/>
        <v>0</v>
      </c>
      <c r="F22" s="570">
        <f t="shared" si="4"/>
        <v>0</v>
      </c>
      <c r="G22" s="570">
        <f t="shared" ref="G22:Z22" si="13">$D22*G596</f>
        <v>0</v>
      </c>
      <c r="H22" s="570">
        <f t="shared" si="13"/>
        <v>0</v>
      </c>
      <c r="I22" s="570">
        <f t="shared" si="13"/>
        <v>0</v>
      </c>
      <c r="J22" s="570">
        <f t="shared" si="13"/>
        <v>0</v>
      </c>
      <c r="K22" s="570">
        <f t="shared" si="13"/>
        <v>0</v>
      </c>
      <c r="L22" s="570">
        <f t="shared" si="13"/>
        <v>0</v>
      </c>
      <c r="M22" s="570">
        <f t="shared" si="13"/>
        <v>0</v>
      </c>
      <c r="N22" s="570">
        <f t="shared" si="13"/>
        <v>0</v>
      </c>
      <c r="O22" s="570">
        <f t="shared" si="13"/>
        <v>0</v>
      </c>
      <c r="P22" s="570">
        <f t="shared" si="13"/>
        <v>0</v>
      </c>
      <c r="Q22" s="570">
        <f t="shared" si="13"/>
        <v>0</v>
      </c>
      <c r="R22" s="570">
        <f t="shared" si="13"/>
        <v>0</v>
      </c>
      <c r="S22" s="570">
        <f t="shared" si="13"/>
        <v>0</v>
      </c>
      <c r="T22" s="570">
        <f t="shared" si="13"/>
        <v>0</v>
      </c>
      <c r="U22" s="570">
        <f t="shared" si="13"/>
        <v>0</v>
      </c>
      <c r="V22" s="570">
        <f t="shared" si="13"/>
        <v>0</v>
      </c>
      <c r="W22" s="570">
        <f t="shared" si="13"/>
        <v>0</v>
      </c>
      <c r="X22" s="570">
        <f t="shared" si="13"/>
        <v>0</v>
      </c>
      <c r="Y22" s="570">
        <f t="shared" si="13"/>
        <v>0</v>
      </c>
      <c r="Z22" s="570">
        <f t="shared" si="13"/>
        <v>0</v>
      </c>
      <c r="AA22" s="570">
        <f t="shared" si="6"/>
        <v>0</v>
      </c>
      <c r="AB22" s="570">
        <f t="shared" ref="AB22:AU22" si="14">$E22*AB596</f>
        <v>0</v>
      </c>
      <c r="AC22" s="570">
        <f t="shared" si="14"/>
        <v>0</v>
      </c>
      <c r="AD22" s="570">
        <f t="shared" si="14"/>
        <v>0</v>
      </c>
      <c r="AE22" s="570">
        <f t="shared" si="14"/>
        <v>0</v>
      </c>
      <c r="AF22" s="570">
        <f t="shared" si="14"/>
        <v>0</v>
      </c>
      <c r="AG22" s="570">
        <f t="shared" si="14"/>
        <v>0</v>
      </c>
      <c r="AH22" s="570">
        <f t="shared" si="14"/>
        <v>0</v>
      </c>
      <c r="AI22" s="570">
        <f t="shared" si="14"/>
        <v>0</v>
      </c>
      <c r="AJ22" s="570">
        <f t="shared" si="14"/>
        <v>0</v>
      </c>
      <c r="AK22" s="570">
        <f t="shared" si="14"/>
        <v>0</v>
      </c>
      <c r="AL22" s="570">
        <f t="shared" si="14"/>
        <v>0</v>
      </c>
      <c r="AM22" s="570">
        <f t="shared" si="14"/>
        <v>0</v>
      </c>
      <c r="AN22" s="570">
        <f t="shared" si="14"/>
        <v>0</v>
      </c>
      <c r="AO22" s="570">
        <f t="shared" si="14"/>
        <v>0</v>
      </c>
      <c r="AP22" s="570">
        <f t="shared" si="14"/>
        <v>0</v>
      </c>
      <c r="AQ22" s="570">
        <f t="shared" si="14"/>
        <v>0</v>
      </c>
      <c r="AR22" s="570">
        <f t="shared" si="14"/>
        <v>0</v>
      </c>
      <c r="AS22" s="570">
        <f t="shared" si="14"/>
        <v>0</v>
      </c>
      <c r="AT22" s="570">
        <f t="shared" si="14"/>
        <v>0</v>
      </c>
      <c r="AU22" s="570">
        <f t="shared" si="14"/>
        <v>0</v>
      </c>
      <c r="AV22" s="570">
        <f t="shared" si="8"/>
        <v>0</v>
      </c>
      <c r="AW22" s="570"/>
      <c r="AX22" s="570"/>
      <c r="AY22" s="570"/>
      <c r="AZ22" s="570"/>
      <c r="BA22" s="570"/>
      <c r="BB22" s="570"/>
      <c r="BC22" s="570"/>
      <c r="BD22" s="570"/>
      <c r="BE22" s="570"/>
      <c r="BF22" s="570"/>
      <c r="BG22" s="570"/>
      <c r="BH22" s="570"/>
      <c r="BI22" s="570"/>
      <c r="BJ22" s="570"/>
      <c r="BK22" s="570"/>
      <c r="BL22" s="570"/>
      <c r="BM22" s="570"/>
      <c r="BN22" s="570"/>
      <c r="BO22" s="570"/>
      <c r="BP22" s="570"/>
      <c r="BQ22" s="570"/>
    </row>
    <row r="23" spans="1:69" s="325" customFormat="1" ht="12.75" x14ac:dyDescent="0.2">
      <c r="A23" s="1165" t="s">
        <v>817</v>
      </c>
      <c r="B23" s="349" t="s">
        <v>341</v>
      </c>
      <c r="C23" s="1142">
        <f>'I4 BO ASSETS'!G22</f>
        <v>0</v>
      </c>
      <c r="D23" s="570">
        <f t="shared" si="2"/>
        <v>0</v>
      </c>
      <c r="E23" s="570">
        <f t="shared" si="3"/>
        <v>0</v>
      </c>
      <c r="F23" s="570">
        <f t="shared" si="4"/>
        <v>0</v>
      </c>
      <c r="G23" s="570">
        <f t="shared" ref="G23:Z23" si="15">$D23*G597</f>
        <v>0</v>
      </c>
      <c r="H23" s="570">
        <f t="shared" si="15"/>
        <v>0</v>
      </c>
      <c r="I23" s="570">
        <f t="shared" si="15"/>
        <v>0</v>
      </c>
      <c r="J23" s="570">
        <f t="shared" si="15"/>
        <v>0</v>
      </c>
      <c r="K23" s="570">
        <f t="shared" si="15"/>
        <v>0</v>
      </c>
      <c r="L23" s="570">
        <f t="shared" si="15"/>
        <v>0</v>
      </c>
      <c r="M23" s="570">
        <f t="shared" si="15"/>
        <v>0</v>
      </c>
      <c r="N23" s="570">
        <f t="shared" si="15"/>
        <v>0</v>
      </c>
      <c r="O23" s="570">
        <f t="shared" si="15"/>
        <v>0</v>
      </c>
      <c r="P23" s="570">
        <f t="shared" si="15"/>
        <v>0</v>
      </c>
      <c r="Q23" s="570">
        <f t="shared" si="15"/>
        <v>0</v>
      </c>
      <c r="R23" s="570">
        <f t="shared" si="15"/>
        <v>0</v>
      </c>
      <c r="S23" s="570">
        <f t="shared" si="15"/>
        <v>0</v>
      </c>
      <c r="T23" s="570">
        <f t="shared" si="15"/>
        <v>0</v>
      </c>
      <c r="U23" s="570">
        <f t="shared" si="15"/>
        <v>0</v>
      </c>
      <c r="V23" s="570">
        <f t="shared" si="15"/>
        <v>0</v>
      </c>
      <c r="W23" s="570">
        <f t="shared" si="15"/>
        <v>0</v>
      </c>
      <c r="X23" s="570">
        <f t="shared" si="15"/>
        <v>0</v>
      </c>
      <c r="Y23" s="570">
        <f t="shared" si="15"/>
        <v>0</v>
      </c>
      <c r="Z23" s="570">
        <f t="shared" si="15"/>
        <v>0</v>
      </c>
      <c r="AA23" s="570">
        <f t="shared" si="6"/>
        <v>0</v>
      </c>
      <c r="AB23" s="570">
        <f t="shared" ref="AB23:AU23" si="16">$E23*AB597</f>
        <v>0</v>
      </c>
      <c r="AC23" s="570">
        <f t="shared" si="16"/>
        <v>0</v>
      </c>
      <c r="AD23" s="570">
        <f t="shared" si="16"/>
        <v>0</v>
      </c>
      <c r="AE23" s="570">
        <f t="shared" si="16"/>
        <v>0</v>
      </c>
      <c r="AF23" s="570">
        <f t="shared" si="16"/>
        <v>0</v>
      </c>
      <c r="AG23" s="570">
        <f t="shared" si="16"/>
        <v>0</v>
      </c>
      <c r="AH23" s="570">
        <f t="shared" si="16"/>
        <v>0</v>
      </c>
      <c r="AI23" s="570">
        <f t="shared" si="16"/>
        <v>0</v>
      </c>
      <c r="AJ23" s="570">
        <f t="shared" si="16"/>
        <v>0</v>
      </c>
      <c r="AK23" s="570">
        <f t="shared" si="16"/>
        <v>0</v>
      </c>
      <c r="AL23" s="570">
        <f t="shared" si="16"/>
        <v>0</v>
      </c>
      <c r="AM23" s="570">
        <f t="shared" si="16"/>
        <v>0</v>
      </c>
      <c r="AN23" s="570">
        <f t="shared" si="16"/>
        <v>0</v>
      </c>
      <c r="AO23" s="570">
        <f t="shared" si="16"/>
        <v>0</v>
      </c>
      <c r="AP23" s="570">
        <f t="shared" si="16"/>
        <v>0</v>
      </c>
      <c r="AQ23" s="570">
        <f t="shared" si="16"/>
        <v>0</v>
      </c>
      <c r="AR23" s="570">
        <f t="shared" si="16"/>
        <v>0</v>
      </c>
      <c r="AS23" s="570">
        <f t="shared" si="16"/>
        <v>0</v>
      </c>
      <c r="AT23" s="570">
        <f t="shared" si="16"/>
        <v>0</v>
      </c>
      <c r="AU23" s="570">
        <f t="shared" si="16"/>
        <v>0</v>
      </c>
      <c r="AV23" s="570">
        <f t="shared" si="8"/>
        <v>0</v>
      </c>
      <c r="AW23" s="570"/>
      <c r="AX23" s="570"/>
      <c r="AY23" s="570"/>
      <c r="AZ23" s="570"/>
      <c r="BA23" s="570"/>
      <c r="BB23" s="570"/>
      <c r="BC23" s="570"/>
      <c r="BD23" s="570"/>
      <c r="BE23" s="570"/>
      <c r="BF23" s="570"/>
      <c r="BG23" s="570"/>
      <c r="BH23" s="570"/>
      <c r="BI23" s="570"/>
      <c r="BJ23" s="570"/>
      <c r="BK23" s="570"/>
      <c r="BL23" s="570"/>
      <c r="BM23" s="570"/>
      <c r="BN23" s="570"/>
      <c r="BO23" s="570"/>
      <c r="BP23" s="570"/>
      <c r="BQ23" s="570"/>
    </row>
    <row r="24" spans="1:69" s="325" customFormat="1" ht="12.75" x14ac:dyDescent="0.2">
      <c r="A24" s="1165" t="s">
        <v>818</v>
      </c>
      <c r="B24" s="349" t="s">
        <v>343</v>
      </c>
      <c r="C24" s="1142">
        <f>'I4 BO ASSETS'!G23</f>
        <v>0</v>
      </c>
      <c r="D24" s="570">
        <f t="shared" si="2"/>
        <v>0</v>
      </c>
      <c r="E24" s="570">
        <f t="shared" si="3"/>
        <v>0</v>
      </c>
      <c r="F24" s="570">
        <f t="shared" si="4"/>
        <v>0</v>
      </c>
      <c r="G24" s="570">
        <f t="shared" ref="G24:Z24" si="17">$D24*G598</f>
        <v>0</v>
      </c>
      <c r="H24" s="570">
        <f t="shared" si="17"/>
        <v>0</v>
      </c>
      <c r="I24" s="570">
        <f t="shared" si="17"/>
        <v>0</v>
      </c>
      <c r="J24" s="570">
        <f t="shared" si="17"/>
        <v>0</v>
      </c>
      <c r="K24" s="570">
        <f t="shared" si="17"/>
        <v>0</v>
      </c>
      <c r="L24" s="570">
        <f t="shared" si="17"/>
        <v>0</v>
      </c>
      <c r="M24" s="570">
        <f t="shared" si="17"/>
        <v>0</v>
      </c>
      <c r="N24" s="570">
        <f t="shared" si="17"/>
        <v>0</v>
      </c>
      <c r="O24" s="570">
        <f t="shared" si="17"/>
        <v>0</v>
      </c>
      <c r="P24" s="570">
        <f t="shared" si="17"/>
        <v>0</v>
      </c>
      <c r="Q24" s="570">
        <f t="shared" si="17"/>
        <v>0</v>
      </c>
      <c r="R24" s="570">
        <f t="shared" si="17"/>
        <v>0</v>
      </c>
      <c r="S24" s="570">
        <f t="shared" si="17"/>
        <v>0</v>
      </c>
      <c r="T24" s="570">
        <f t="shared" si="17"/>
        <v>0</v>
      </c>
      <c r="U24" s="570">
        <f t="shared" si="17"/>
        <v>0</v>
      </c>
      <c r="V24" s="570">
        <f t="shared" si="17"/>
        <v>0</v>
      </c>
      <c r="W24" s="570">
        <f t="shared" si="17"/>
        <v>0</v>
      </c>
      <c r="X24" s="570">
        <f t="shared" si="17"/>
        <v>0</v>
      </c>
      <c r="Y24" s="570">
        <f t="shared" si="17"/>
        <v>0</v>
      </c>
      <c r="Z24" s="570">
        <f t="shared" si="17"/>
        <v>0</v>
      </c>
      <c r="AA24" s="570">
        <f t="shared" si="6"/>
        <v>0</v>
      </c>
      <c r="AB24" s="570">
        <f t="shared" ref="AB24:AU24" si="18">$E24*AB598</f>
        <v>0</v>
      </c>
      <c r="AC24" s="570">
        <f t="shared" si="18"/>
        <v>0</v>
      </c>
      <c r="AD24" s="570">
        <f t="shared" si="18"/>
        <v>0</v>
      </c>
      <c r="AE24" s="570">
        <f t="shared" si="18"/>
        <v>0</v>
      </c>
      <c r="AF24" s="570">
        <f t="shared" si="18"/>
        <v>0</v>
      </c>
      <c r="AG24" s="570">
        <f t="shared" si="18"/>
        <v>0</v>
      </c>
      <c r="AH24" s="570">
        <f t="shared" si="18"/>
        <v>0</v>
      </c>
      <c r="AI24" s="570">
        <f t="shared" si="18"/>
        <v>0</v>
      </c>
      <c r="AJ24" s="570">
        <f t="shared" si="18"/>
        <v>0</v>
      </c>
      <c r="AK24" s="570">
        <f t="shared" si="18"/>
        <v>0</v>
      </c>
      <c r="AL24" s="570">
        <f t="shared" si="18"/>
        <v>0</v>
      </c>
      <c r="AM24" s="570">
        <f t="shared" si="18"/>
        <v>0</v>
      </c>
      <c r="AN24" s="570">
        <f t="shared" si="18"/>
        <v>0</v>
      </c>
      <c r="AO24" s="570">
        <f t="shared" si="18"/>
        <v>0</v>
      </c>
      <c r="AP24" s="570">
        <f t="shared" si="18"/>
        <v>0</v>
      </c>
      <c r="AQ24" s="570">
        <f t="shared" si="18"/>
        <v>0</v>
      </c>
      <c r="AR24" s="570">
        <f t="shared" si="18"/>
        <v>0</v>
      </c>
      <c r="AS24" s="570">
        <f t="shared" si="18"/>
        <v>0</v>
      </c>
      <c r="AT24" s="570">
        <f t="shared" si="18"/>
        <v>0</v>
      </c>
      <c r="AU24" s="570">
        <f t="shared" si="18"/>
        <v>0</v>
      </c>
      <c r="AV24" s="570">
        <f t="shared" si="8"/>
        <v>0</v>
      </c>
      <c r="AW24" s="570"/>
      <c r="AX24" s="570"/>
      <c r="AY24" s="570"/>
      <c r="AZ24" s="570"/>
      <c r="BA24" s="570"/>
      <c r="BB24" s="570"/>
      <c r="BC24" s="570"/>
      <c r="BD24" s="570"/>
      <c r="BE24" s="570"/>
      <c r="BF24" s="570"/>
      <c r="BG24" s="570"/>
      <c r="BH24" s="570"/>
      <c r="BI24" s="570"/>
      <c r="BJ24" s="570"/>
      <c r="BK24" s="570"/>
      <c r="BL24" s="570"/>
      <c r="BM24" s="570"/>
      <c r="BN24" s="570"/>
      <c r="BO24" s="570"/>
      <c r="BP24" s="570"/>
      <c r="BQ24" s="570"/>
    </row>
    <row r="25" spans="1:69" s="325" customFormat="1" ht="12.75" x14ac:dyDescent="0.2">
      <c r="A25" s="1165">
        <v>1808</v>
      </c>
      <c r="B25" s="349" t="s">
        <v>284</v>
      </c>
      <c r="C25" s="1142">
        <f>'I4 BO ASSETS'!G24</f>
        <v>0</v>
      </c>
      <c r="D25" s="570">
        <f t="shared" si="2"/>
        <v>0</v>
      </c>
      <c r="E25" s="570">
        <f t="shared" si="3"/>
        <v>0</v>
      </c>
      <c r="F25" s="570">
        <f t="shared" si="4"/>
        <v>0</v>
      </c>
      <c r="G25" s="570">
        <f t="shared" ref="G25:Z25" si="19">$D25*G599</f>
        <v>0</v>
      </c>
      <c r="H25" s="570">
        <f t="shared" si="19"/>
        <v>0</v>
      </c>
      <c r="I25" s="570">
        <f t="shared" si="19"/>
        <v>0</v>
      </c>
      <c r="J25" s="570">
        <f t="shared" si="19"/>
        <v>0</v>
      </c>
      <c r="K25" s="570">
        <f t="shared" si="19"/>
        <v>0</v>
      </c>
      <c r="L25" s="570">
        <f t="shared" si="19"/>
        <v>0</v>
      </c>
      <c r="M25" s="570">
        <f t="shared" si="19"/>
        <v>0</v>
      </c>
      <c r="N25" s="570">
        <f t="shared" si="19"/>
        <v>0</v>
      </c>
      <c r="O25" s="570">
        <f t="shared" si="19"/>
        <v>0</v>
      </c>
      <c r="P25" s="570">
        <f t="shared" si="19"/>
        <v>0</v>
      </c>
      <c r="Q25" s="570">
        <f t="shared" si="19"/>
        <v>0</v>
      </c>
      <c r="R25" s="570">
        <f t="shared" si="19"/>
        <v>0</v>
      </c>
      <c r="S25" s="570">
        <f t="shared" si="19"/>
        <v>0</v>
      </c>
      <c r="T25" s="570">
        <f t="shared" si="19"/>
        <v>0</v>
      </c>
      <c r="U25" s="570">
        <f t="shared" si="19"/>
        <v>0</v>
      </c>
      <c r="V25" s="570">
        <f t="shared" si="19"/>
        <v>0</v>
      </c>
      <c r="W25" s="570">
        <f t="shared" si="19"/>
        <v>0</v>
      </c>
      <c r="X25" s="570">
        <f t="shared" si="19"/>
        <v>0</v>
      </c>
      <c r="Y25" s="570">
        <f t="shared" si="19"/>
        <v>0</v>
      </c>
      <c r="Z25" s="570">
        <f t="shared" si="19"/>
        <v>0</v>
      </c>
      <c r="AA25" s="570">
        <f t="shared" si="6"/>
        <v>0</v>
      </c>
      <c r="AB25" s="570">
        <f t="shared" ref="AB25:AU25" si="20">$E25*AB599</f>
        <v>0</v>
      </c>
      <c r="AC25" s="570">
        <f t="shared" si="20"/>
        <v>0</v>
      </c>
      <c r="AD25" s="570">
        <f t="shared" si="20"/>
        <v>0</v>
      </c>
      <c r="AE25" s="570">
        <f t="shared" si="20"/>
        <v>0</v>
      </c>
      <c r="AF25" s="570">
        <f t="shared" si="20"/>
        <v>0</v>
      </c>
      <c r="AG25" s="570">
        <f t="shared" si="20"/>
        <v>0</v>
      </c>
      <c r="AH25" s="570">
        <f t="shared" si="20"/>
        <v>0</v>
      </c>
      <c r="AI25" s="570">
        <f t="shared" si="20"/>
        <v>0</v>
      </c>
      <c r="AJ25" s="570">
        <f t="shared" si="20"/>
        <v>0</v>
      </c>
      <c r="AK25" s="570">
        <f t="shared" si="20"/>
        <v>0</v>
      </c>
      <c r="AL25" s="570">
        <f t="shared" si="20"/>
        <v>0</v>
      </c>
      <c r="AM25" s="570">
        <f t="shared" si="20"/>
        <v>0</v>
      </c>
      <c r="AN25" s="570">
        <f t="shared" si="20"/>
        <v>0</v>
      </c>
      <c r="AO25" s="570">
        <f t="shared" si="20"/>
        <v>0</v>
      </c>
      <c r="AP25" s="570">
        <f t="shared" si="20"/>
        <v>0</v>
      </c>
      <c r="AQ25" s="570">
        <f t="shared" si="20"/>
        <v>0</v>
      </c>
      <c r="AR25" s="570">
        <f t="shared" si="20"/>
        <v>0</v>
      </c>
      <c r="AS25" s="570">
        <f t="shared" si="20"/>
        <v>0</v>
      </c>
      <c r="AT25" s="570">
        <f t="shared" si="20"/>
        <v>0</v>
      </c>
      <c r="AU25" s="570">
        <f t="shared" si="20"/>
        <v>0</v>
      </c>
      <c r="AV25" s="570">
        <f t="shared" si="8"/>
        <v>0</v>
      </c>
      <c r="AW25" s="570"/>
      <c r="AX25" s="570"/>
      <c r="AY25" s="570"/>
      <c r="AZ25" s="570"/>
      <c r="BA25" s="570"/>
      <c r="BB25" s="570"/>
      <c r="BC25" s="570"/>
      <c r="BD25" s="570"/>
      <c r="BE25" s="570"/>
      <c r="BF25" s="570"/>
      <c r="BG25" s="570"/>
      <c r="BH25" s="570"/>
      <c r="BI25" s="570"/>
      <c r="BJ25" s="570"/>
      <c r="BK25" s="570"/>
      <c r="BL25" s="570"/>
      <c r="BM25" s="570"/>
      <c r="BN25" s="570"/>
      <c r="BO25" s="570"/>
      <c r="BP25" s="570"/>
      <c r="BQ25" s="570"/>
    </row>
    <row r="26" spans="1:69" s="325" customFormat="1" ht="12.75" x14ac:dyDescent="0.2">
      <c r="A26" s="1165" t="s">
        <v>819</v>
      </c>
      <c r="B26" s="349" t="s">
        <v>344</v>
      </c>
      <c r="C26" s="1142">
        <f>'I4 BO ASSETS'!G25</f>
        <v>0</v>
      </c>
      <c r="D26" s="570">
        <f t="shared" si="2"/>
        <v>0</v>
      </c>
      <c r="E26" s="570">
        <f t="shared" si="3"/>
        <v>0</v>
      </c>
      <c r="F26" s="570">
        <f t="shared" si="4"/>
        <v>0</v>
      </c>
      <c r="G26" s="570">
        <f t="shared" ref="G26:Z26" si="21">$D26*G600</f>
        <v>0</v>
      </c>
      <c r="H26" s="570">
        <f t="shared" si="21"/>
        <v>0</v>
      </c>
      <c r="I26" s="570">
        <f t="shared" si="21"/>
        <v>0</v>
      </c>
      <c r="J26" s="570">
        <f t="shared" si="21"/>
        <v>0</v>
      </c>
      <c r="K26" s="570">
        <f t="shared" si="21"/>
        <v>0</v>
      </c>
      <c r="L26" s="570">
        <f t="shared" si="21"/>
        <v>0</v>
      </c>
      <c r="M26" s="570">
        <f t="shared" si="21"/>
        <v>0</v>
      </c>
      <c r="N26" s="570">
        <f t="shared" si="21"/>
        <v>0</v>
      </c>
      <c r="O26" s="570">
        <f t="shared" si="21"/>
        <v>0</v>
      </c>
      <c r="P26" s="570">
        <f t="shared" si="21"/>
        <v>0</v>
      </c>
      <c r="Q26" s="570">
        <f t="shared" si="21"/>
        <v>0</v>
      </c>
      <c r="R26" s="570">
        <f t="shared" si="21"/>
        <v>0</v>
      </c>
      <c r="S26" s="570">
        <f t="shared" si="21"/>
        <v>0</v>
      </c>
      <c r="T26" s="570">
        <f t="shared" si="21"/>
        <v>0</v>
      </c>
      <c r="U26" s="570">
        <f t="shared" si="21"/>
        <v>0</v>
      </c>
      <c r="V26" s="570">
        <f t="shared" si="21"/>
        <v>0</v>
      </c>
      <c r="W26" s="570">
        <f t="shared" si="21"/>
        <v>0</v>
      </c>
      <c r="X26" s="570">
        <f t="shared" si="21"/>
        <v>0</v>
      </c>
      <c r="Y26" s="570">
        <f t="shared" si="21"/>
        <v>0</v>
      </c>
      <c r="Z26" s="570">
        <f t="shared" si="21"/>
        <v>0</v>
      </c>
      <c r="AA26" s="570">
        <f t="shared" si="6"/>
        <v>0</v>
      </c>
      <c r="AB26" s="570">
        <f t="shared" ref="AB26:AU26" si="22">$E26*AB600</f>
        <v>0</v>
      </c>
      <c r="AC26" s="570">
        <f t="shared" si="22"/>
        <v>0</v>
      </c>
      <c r="AD26" s="570">
        <f t="shared" si="22"/>
        <v>0</v>
      </c>
      <c r="AE26" s="570">
        <f t="shared" si="22"/>
        <v>0</v>
      </c>
      <c r="AF26" s="570">
        <f t="shared" si="22"/>
        <v>0</v>
      </c>
      <c r="AG26" s="570">
        <f t="shared" si="22"/>
        <v>0</v>
      </c>
      <c r="AH26" s="570">
        <f t="shared" si="22"/>
        <v>0</v>
      </c>
      <c r="AI26" s="570">
        <f t="shared" si="22"/>
        <v>0</v>
      </c>
      <c r="AJ26" s="570">
        <f t="shared" si="22"/>
        <v>0</v>
      </c>
      <c r="AK26" s="570">
        <f t="shared" si="22"/>
        <v>0</v>
      </c>
      <c r="AL26" s="570">
        <f t="shared" si="22"/>
        <v>0</v>
      </c>
      <c r="AM26" s="570">
        <f t="shared" si="22"/>
        <v>0</v>
      </c>
      <c r="AN26" s="570">
        <f t="shared" si="22"/>
        <v>0</v>
      </c>
      <c r="AO26" s="570">
        <f t="shared" si="22"/>
        <v>0</v>
      </c>
      <c r="AP26" s="570">
        <f t="shared" si="22"/>
        <v>0</v>
      </c>
      <c r="AQ26" s="570">
        <f t="shared" si="22"/>
        <v>0</v>
      </c>
      <c r="AR26" s="570">
        <f t="shared" si="22"/>
        <v>0</v>
      </c>
      <c r="AS26" s="570">
        <f t="shared" si="22"/>
        <v>0</v>
      </c>
      <c r="AT26" s="570">
        <f t="shared" si="22"/>
        <v>0</v>
      </c>
      <c r="AU26" s="570">
        <f t="shared" si="22"/>
        <v>0</v>
      </c>
      <c r="AV26" s="570">
        <f t="shared" si="8"/>
        <v>0</v>
      </c>
      <c r="AW26" s="570"/>
      <c r="AX26" s="570"/>
      <c r="AY26" s="570"/>
      <c r="AZ26" s="570"/>
      <c r="BA26" s="570"/>
      <c r="BB26" s="570"/>
      <c r="BC26" s="570"/>
      <c r="BD26" s="570"/>
      <c r="BE26" s="570"/>
      <c r="BF26" s="570"/>
      <c r="BG26" s="570"/>
      <c r="BH26" s="570"/>
      <c r="BI26" s="570"/>
      <c r="BJ26" s="570"/>
      <c r="BK26" s="570"/>
      <c r="BL26" s="570"/>
      <c r="BM26" s="570"/>
      <c r="BN26" s="570"/>
      <c r="BO26" s="570"/>
      <c r="BP26" s="570"/>
      <c r="BQ26" s="570"/>
    </row>
    <row r="27" spans="1:69" s="325" customFormat="1" ht="12.75" x14ac:dyDescent="0.2">
      <c r="A27" s="1165" t="s">
        <v>820</v>
      </c>
      <c r="B27" s="349" t="s">
        <v>345</v>
      </c>
      <c r="C27" s="1142">
        <f>'I4 BO ASSETS'!G26</f>
        <v>0</v>
      </c>
      <c r="D27" s="570">
        <f t="shared" si="2"/>
        <v>0</v>
      </c>
      <c r="E27" s="570">
        <f t="shared" si="3"/>
        <v>0</v>
      </c>
      <c r="F27" s="570">
        <f t="shared" si="4"/>
        <v>0</v>
      </c>
      <c r="G27" s="570">
        <f t="shared" ref="G27:Z27" si="23">$D27*G601</f>
        <v>0</v>
      </c>
      <c r="H27" s="570">
        <f t="shared" si="23"/>
        <v>0</v>
      </c>
      <c r="I27" s="570">
        <f t="shared" si="23"/>
        <v>0</v>
      </c>
      <c r="J27" s="570">
        <f t="shared" si="23"/>
        <v>0</v>
      </c>
      <c r="K27" s="570">
        <f t="shared" si="23"/>
        <v>0</v>
      </c>
      <c r="L27" s="570">
        <f t="shared" si="23"/>
        <v>0</v>
      </c>
      <c r="M27" s="570">
        <f t="shared" si="23"/>
        <v>0</v>
      </c>
      <c r="N27" s="570">
        <f t="shared" si="23"/>
        <v>0</v>
      </c>
      <c r="O27" s="570">
        <f t="shared" si="23"/>
        <v>0</v>
      </c>
      <c r="P27" s="570">
        <f t="shared" si="23"/>
        <v>0</v>
      </c>
      <c r="Q27" s="570">
        <f t="shared" si="23"/>
        <v>0</v>
      </c>
      <c r="R27" s="570">
        <f t="shared" si="23"/>
        <v>0</v>
      </c>
      <c r="S27" s="570">
        <f t="shared" si="23"/>
        <v>0</v>
      </c>
      <c r="T27" s="570">
        <f t="shared" si="23"/>
        <v>0</v>
      </c>
      <c r="U27" s="570">
        <f t="shared" si="23"/>
        <v>0</v>
      </c>
      <c r="V27" s="570">
        <f t="shared" si="23"/>
        <v>0</v>
      </c>
      <c r="W27" s="570">
        <f t="shared" si="23"/>
        <v>0</v>
      </c>
      <c r="X27" s="570">
        <f t="shared" si="23"/>
        <v>0</v>
      </c>
      <c r="Y27" s="570">
        <f t="shared" si="23"/>
        <v>0</v>
      </c>
      <c r="Z27" s="570">
        <f t="shared" si="23"/>
        <v>0</v>
      </c>
      <c r="AA27" s="570">
        <f t="shared" si="6"/>
        <v>0</v>
      </c>
      <c r="AB27" s="570">
        <f t="shared" ref="AB27:AU27" si="24">$E27*AB601</f>
        <v>0</v>
      </c>
      <c r="AC27" s="570">
        <f t="shared" si="24"/>
        <v>0</v>
      </c>
      <c r="AD27" s="570">
        <f t="shared" si="24"/>
        <v>0</v>
      </c>
      <c r="AE27" s="570">
        <f t="shared" si="24"/>
        <v>0</v>
      </c>
      <c r="AF27" s="570">
        <f t="shared" si="24"/>
        <v>0</v>
      </c>
      <c r="AG27" s="570">
        <f t="shared" si="24"/>
        <v>0</v>
      </c>
      <c r="AH27" s="570">
        <f t="shared" si="24"/>
        <v>0</v>
      </c>
      <c r="AI27" s="570">
        <f t="shared" si="24"/>
        <v>0</v>
      </c>
      <c r="AJ27" s="570">
        <f t="shared" si="24"/>
        <v>0</v>
      </c>
      <c r="AK27" s="570">
        <f t="shared" si="24"/>
        <v>0</v>
      </c>
      <c r="AL27" s="570">
        <f t="shared" si="24"/>
        <v>0</v>
      </c>
      <c r="AM27" s="570">
        <f t="shared" si="24"/>
        <v>0</v>
      </c>
      <c r="AN27" s="570">
        <f t="shared" si="24"/>
        <v>0</v>
      </c>
      <c r="AO27" s="570">
        <f t="shared" si="24"/>
        <v>0</v>
      </c>
      <c r="AP27" s="570">
        <f t="shared" si="24"/>
        <v>0</v>
      </c>
      <c r="AQ27" s="570">
        <f t="shared" si="24"/>
        <v>0</v>
      </c>
      <c r="AR27" s="570">
        <f t="shared" si="24"/>
        <v>0</v>
      </c>
      <c r="AS27" s="570">
        <f t="shared" si="24"/>
        <v>0</v>
      </c>
      <c r="AT27" s="570">
        <f t="shared" si="24"/>
        <v>0</v>
      </c>
      <c r="AU27" s="570">
        <f t="shared" si="24"/>
        <v>0</v>
      </c>
      <c r="AV27" s="570">
        <f t="shared" si="8"/>
        <v>0</v>
      </c>
      <c r="AW27" s="570"/>
      <c r="AX27" s="570"/>
      <c r="AY27" s="570"/>
      <c r="AZ27" s="570"/>
      <c r="BA27" s="570"/>
      <c r="BB27" s="570"/>
      <c r="BC27" s="570"/>
      <c r="BD27" s="570"/>
      <c r="BE27" s="570"/>
      <c r="BF27" s="570"/>
      <c r="BG27" s="570"/>
      <c r="BH27" s="570"/>
      <c r="BI27" s="570"/>
      <c r="BJ27" s="570"/>
      <c r="BK27" s="570"/>
      <c r="BL27" s="570"/>
      <c r="BM27" s="570"/>
      <c r="BN27" s="570"/>
      <c r="BO27" s="570"/>
      <c r="BP27" s="570"/>
      <c r="BQ27" s="570"/>
    </row>
    <row r="28" spans="1:69" s="325" customFormat="1" ht="12.75" x14ac:dyDescent="0.2">
      <c r="A28" s="1165">
        <v>1810</v>
      </c>
      <c r="B28" s="349" t="s">
        <v>285</v>
      </c>
      <c r="C28" s="1142">
        <f>'I4 BO ASSETS'!G27</f>
        <v>0</v>
      </c>
      <c r="D28" s="570">
        <f t="shared" si="2"/>
        <v>0</v>
      </c>
      <c r="E28" s="570">
        <f t="shared" si="3"/>
        <v>0</v>
      </c>
      <c r="F28" s="570">
        <f t="shared" si="4"/>
        <v>0</v>
      </c>
      <c r="G28" s="570">
        <f t="shared" ref="G28:Z28" si="25">$D28*G602</f>
        <v>0</v>
      </c>
      <c r="H28" s="570">
        <f t="shared" si="25"/>
        <v>0</v>
      </c>
      <c r="I28" s="570">
        <f t="shared" si="25"/>
        <v>0</v>
      </c>
      <c r="J28" s="570">
        <f t="shared" si="25"/>
        <v>0</v>
      </c>
      <c r="K28" s="570">
        <f t="shared" si="25"/>
        <v>0</v>
      </c>
      <c r="L28" s="570">
        <f t="shared" si="25"/>
        <v>0</v>
      </c>
      <c r="M28" s="570">
        <f t="shared" si="25"/>
        <v>0</v>
      </c>
      <c r="N28" s="570">
        <f t="shared" si="25"/>
        <v>0</v>
      </c>
      <c r="O28" s="570">
        <f t="shared" si="25"/>
        <v>0</v>
      </c>
      <c r="P28" s="570">
        <f t="shared" si="25"/>
        <v>0</v>
      </c>
      <c r="Q28" s="570">
        <f t="shared" si="25"/>
        <v>0</v>
      </c>
      <c r="R28" s="570">
        <f t="shared" si="25"/>
        <v>0</v>
      </c>
      <c r="S28" s="570">
        <f t="shared" si="25"/>
        <v>0</v>
      </c>
      <c r="T28" s="570">
        <f t="shared" si="25"/>
        <v>0</v>
      </c>
      <c r="U28" s="570">
        <f t="shared" si="25"/>
        <v>0</v>
      </c>
      <c r="V28" s="570">
        <f t="shared" si="25"/>
        <v>0</v>
      </c>
      <c r="W28" s="570">
        <f t="shared" si="25"/>
        <v>0</v>
      </c>
      <c r="X28" s="570">
        <f t="shared" si="25"/>
        <v>0</v>
      </c>
      <c r="Y28" s="570">
        <f t="shared" si="25"/>
        <v>0</v>
      </c>
      <c r="Z28" s="570">
        <f t="shared" si="25"/>
        <v>0</v>
      </c>
      <c r="AA28" s="570">
        <f t="shared" si="6"/>
        <v>0</v>
      </c>
      <c r="AB28" s="570">
        <f t="shared" ref="AB28:AU28" si="26">$E28*AB602</f>
        <v>0</v>
      </c>
      <c r="AC28" s="570">
        <f t="shared" si="26"/>
        <v>0</v>
      </c>
      <c r="AD28" s="570">
        <f t="shared" si="26"/>
        <v>0</v>
      </c>
      <c r="AE28" s="570">
        <f t="shared" si="26"/>
        <v>0</v>
      </c>
      <c r="AF28" s="570">
        <f t="shared" si="26"/>
        <v>0</v>
      </c>
      <c r="AG28" s="570">
        <f t="shared" si="26"/>
        <v>0</v>
      </c>
      <c r="AH28" s="570">
        <f t="shared" si="26"/>
        <v>0</v>
      </c>
      <c r="AI28" s="570">
        <f t="shared" si="26"/>
        <v>0</v>
      </c>
      <c r="AJ28" s="570">
        <f t="shared" si="26"/>
        <v>0</v>
      </c>
      <c r="AK28" s="570">
        <f t="shared" si="26"/>
        <v>0</v>
      </c>
      <c r="AL28" s="570">
        <f t="shared" si="26"/>
        <v>0</v>
      </c>
      <c r="AM28" s="570">
        <f t="shared" si="26"/>
        <v>0</v>
      </c>
      <c r="AN28" s="570">
        <f t="shared" si="26"/>
        <v>0</v>
      </c>
      <c r="AO28" s="570">
        <f t="shared" si="26"/>
        <v>0</v>
      </c>
      <c r="AP28" s="570">
        <f t="shared" si="26"/>
        <v>0</v>
      </c>
      <c r="AQ28" s="570">
        <f t="shared" si="26"/>
        <v>0</v>
      </c>
      <c r="AR28" s="570">
        <f t="shared" si="26"/>
        <v>0</v>
      </c>
      <c r="AS28" s="570">
        <f t="shared" si="26"/>
        <v>0</v>
      </c>
      <c r="AT28" s="570">
        <f t="shared" si="26"/>
        <v>0</v>
      </c>
      <c r="AU28" s="570">
        <f t="shared" si="26"/>
        <v>0</v>
      </c>
      <c r="AV28" s="570">
        <f t="shared" si="8"/>
        <v>0</v>
      </c>
      <c r="AW28" s="570"/>
      <c r="AX28" s="570"/>
      <c r="AY28" s="570"/>
      <c r="AZ28" s="570"/>
      <c r="BA28" s="570"/>
      <c r="BB28" s="570"/>
      <c r="BC28" s="570"/>
      <c r="BD28" s="570"/>
      <c r="BE28" s="570"/>
      <c r="BF28" s="570"/>
      <c r="BG28" s="570"/>
      <c r="BH28" s="570"/>
      <c r="BI28" s="570"/>
      <c r="BJ28" s="570"/>
      <c r="BK28" s="570"/>
      <c r="BL28" s="570"/>
      <c r="BM28" s="570"/>
      <c r="BN28" s="570"/>
      <c r="BO28" s="570"/>
      <c r="BP28" s="570"/>
      <c r="BQ28" s="570"/>
    </row>
    <row r="29" spans="1:69" s="325" customFormat="1" ht="25.5" x14ac:dyDescent="0.2">
      <c r="A29" s="1165" t="s">
        <v>821</v>
      </c>
      <c r="B29" s="349" t="s">
        <v>494</v>
      </c>
      <c r="C29" s="1142">
        <f>'I4 BO ASSETS'!G28</f>
        <v>0</v>
      </c>
      <c r="D29" s="570">
        <f t="shared" si="2"/>
        <v>0</v>
      </c>
      <c r="E29" s="570">
        <f t="shared" si="3"/>
        <v>0</v>
      </c>
      <c r="F29" s="570">
        <f t="shared" si="4"/>
        <v>0</v>
      </c>
      <c r="G29" s="570">
        <f t="shared" ref="G29:Z29" si="27">$D29*G603</f>
        <v>0</v>
      </c>
      <c r="H29" s="570">
        <f t="shared" si="27"/>
        <v>0</v>
      </c>
      <c r="I29" s="570">
        <f t="shared" si="27"/>
        <v>0</v>
      </c>
      <c r="J29" s="570">
        <f t="shared" si="27"/>
        <v>0</v>
      </c>
      <c r="K29" s="570">
        <f t="shared" si="27"/>
        <v>0</v>
      </c>
      <c r="L29" s="570">
        <f t="shared" si="27"/>
        <v>0</v>
      </c>
      <c r="M29" s="570">
        <f t="shared" si="27"/>
        <v>0</v>
      </c>
      <c r="N29" s="570">
        <f t="shared" si="27"/>
        <v>0</v>
      </c>
      <c r="O29" s="570">
        <f t="shared" si="27"/>
        <v>0</v>
      </c>
      <c r="P29" s="570">
        <f t="shared" si="27"/>
        <v>0</v>
      </c>
      <c r="Q29" s="570">
        <f t="shared" si="27"/>
        <v>0</v>
      </c>
      <c r="R29" s="570">
        <f t="shared" si="27"/>
        <v>0</v>
      </c>
      <c r="S29" s="570">
        <f t="shared" si="27"/>
        <v>0</v>
      </c>
      <c r="T29" s="570">
        <f t="shared" si="27"/>
        <v>0</v>
      </c>
      <c r="U29" s="570">
        <f t="shared" si="27"/>
        <v>0</v>
      </c>
      <c r="V29" s="570">
        <f t="shared" si="27"/>
        <v>0</v>
      </c>
      <c r="W29" s="570">
        <f t="shared" si="27"/>
        <v>0</v>
      </c>
      <c r="X29" s="570">
        <f t="shared" si="27"/>
        <v>0</v>
      </c>
      <c r="Y29" s="570">
        <f t="shared" si="27"/>
        <v>0</v>
      </c>
      <c r="Z29" s="570">
        <f t="shared" si="27"/>
        <v>0</v>
      </c>
      <c r="AA29" s="570">
        <f t="shared" si="6"/>
        <v>0</v>
      </c>
      <c r="AB29" s="570">
        <f t="shared" ref="AB29:AU29" si="28">$E29*AB603</f>
        <v>0</v>
      </c>
      <c r="AC29" s="570">
        <f t="shared" si="28"/>
        <v>0</v>
      </c>
      <c r="AD29" s="570">
        <f t="shared" si="28"/>
        <v>0</v>
      </c>
      <c r="AE29" s="570">
        <f t="shared" si="28"/>
        <v>0</v>
      </c>
      <c r="AF29" s="570">
        <f t="shared" si="28"/>
        <v>0</v>
      </c>
      <c r="AG29" s="570">
        <f t="shared" si="28"/>
        <v>0</v>
      </c>
      <c r="AH29" s="570">
        <f t="shared" si="28"/>
        <v>0</v>
      </c>
      <c r="AI29" s="570">
        <f t="shared" si="28"/>
        <v>0</v>
      </c>
      <c r="AJ29" s="570">
        <f t="shared" si="28"/>
        <v>0</v>
      </c>
      <c r="AK29" s="570">
        <f t="shared" si="28"/>
        <v>0</v>
      </c>
      <c r="AL29" s="570">
        <f t="shared" si="28"/>
        <v>0</v>
      </c>
      <c r="AM29" s="570">
        <f t="shared" si="28"/>
        <v>0</v>
      </c>
      <c r="AN29" s="570">
        <f t="shared" si="28"/>
        <v>0</v>
      </c>
      <c r="AO29" s="570">
        <f t="shared" si="28"/>
        <v>0</v>
      </c>
      <c r="AP29" s="570">
        <f t="shared" si="28"/>
        <v>0</v>
      </c>
      <c r="AQ29" s="570">
        <f t="shared" si="28"/>
        <v>0</v>
      </c>
      <c r="AR29" s="570">
        <f t="shared" si="28"/>
        <v>0</v>
      </c>
      <c r="AS29" s="570">
        <f t="shared" si="28"/>
        <v>0</v>
      </c>
      <c r="AT29" s="570">
        <f t="shared" si="28"/>
        <v>0</v>
      </c>
      <c r="AU29" s="570">
        <f t="shared" si="28"/>
        <v>0</v>
      </c>
      <c r="AV29" s="570">
        <f t="shared" si="8"/>
        <v>0</v>
      </c>
      <c r="AW29" s="570"/>
      <c r="AX29" s="570"/>
      <c r="AY29" s="570"/>
      <c r="AZ29" s="570"/>
      <c r="BA29" s="570"/>
      <c r="BB29" s="570"/>
      <c r="BC29" s="570"/>
      <c r="BD29" s="570"/>
      <c r="BE29" s="570"/>
      <c r="BF29" s="570"/>
      <c r="BG29" s="570"/>
      <c r="BH29" s="570"/>
      <c r="BI29" s="570"/>
      <c r="BJ29" s="570"/>
      <c r="BK29" s="570"/>
      <c r="BL29" s="570"/>
      <c r="BM29" s="570"/>
      <c r="BN29" s="570"/>
      <c r="BO29" s="570"/>
      <c r="BP29" s="570"/>
      <c r="BQ29" s="570"/>
    </row>
    <row r="30" spans="1:69" s="325" customFormat="1" ht="12.75" x14ac:dyDescent="0.2">
      <c r="A30" s="1165" t="s">
        <v>822</v>
      </c>
      <c r="B30" s="349" t="s">
        <v>495</v>
      </c>
      <c r="C30" s="1142">
        <f>'I4 BO ASSETS'!G29</f>
        <v>0</v>
      </c>
      <c r="D30" s="570">
        <f t="shared" si="2"/>
        <v>0</v>
      </c>
      <c r="E30" s="570">
        <f t="shared" si="3"/>
        <v>0</v>
      </c>
      <c r="F30" s="570">
        <f t="shared" si="4"/>
        <v>0</v>
      </c>
      <c r="G30" s="570">
        <f t="shared" ref="G30:Z30" si="29">$D30*G604</f>
        <v>0</v>
      </c>
      <c r="H30" s="570">
        <f t="shared" si="29"/>
        <v>0</v>
      </c>
      <c r="I30" s="570">
        <f t="shared" si="29"/>
        <v>0</v>
      </c>
      <c r="J30" s="570">
        <f t="shared" si="29"/>
        <v>0</v>
      </c>
      <c r="K30" s="570">
        <f t="shared" si="29"/>
        <v>0</v>
      </c>
      <c r="L30" s="570">
        <f t="shared" si="29"/>
        <v>0</v>
      </c>
      <c r="M30" s="570">
        <f t="shared" si="29"/>
        <v>0</v>
      </c>
      <c r="N30" s="570">
        <f t="shared" si="29"/>
        <v>0</v>
      </c>
      <c r="O30" s="570">
        <f t="shared" si="29"/>
        <v>0</v>
      </c>
      <c r="P30" s="570">
        <f t="shared" si="29"/>
        <v>0</v>
      </c>
      <c r="Q30" s="570">
        <f t="shared" si="29"/>
        <v>0</v>
      </c>
      <c r="R30" s="570">
        <f t="shared" si="29"/>
        <v>0</v>
      </c>
      <c r="S30" s="570">
        <f t="shared" si="29"/>
        <v>0</v>
      </c>
      <c r="T30" s="570">
        <f t="shared" si="29"/>
        <v>0</v>
      </c>
      <c r="U30" s="570">
        <f t="shared" si="29"/>
        <v>0</v>
      </c>
      <c r="V30" s="570">
        <f t="shared" si="29"/>
        <v>0</v>
      </c>
      <c r="W30" s="570">
        <f t="shared" si="29"/>
        <v>0</v>
      </c>
      <c r="X30" s="570">
        <f t="shared" si="29"/>
        <v>0</v>
      </c>
      <c r="Y30" s="570">
        <f t="shared" si="29"/>
        <v>0</v>
      </c>
      <c r="Z30" s="570">
        <f t="shared" si="29"/>
        <v>0</v>
      </c>
      <c r="AA30" s="570">
        <f t="shared" si="6"/>
        <v>0</v>
      </c>
      <c r="AB30" s="570">
        <f t="shared" ref="AB30:AU30" si="30">$E30*AB604</f>
        <v>0</v>
      </c>
      <c r="AC30" s="570">
        <f t="shared" si="30"/>
        <v>0</v>
      </c>
      <c r="AD30" s="570">
        <f t="shared" si="30"/>
        <v>0</v>
      </c>
      <c r="AE30" s="570">
        <f t="shared" si="30"/>
        <v>0</v>
      </c>
      <c r="AF30" s="570">
        <f t="shared" si="30"/>
        <v>0</v>
      </c>
      <c r="AG30" s="570">
        <f t="shared" si="30"/>
        <v>0</v>
      </c>
      <c r="AH30" s="570">
        <f t="shared" si="30"/>
        <v>0</v>
      </c>
      <c r="AI30" s="570">
        <f t="shared" si="30"/>
        <v>0</v>
      </c>
      <c r="AJ30" s="570">
        <f t="shared" si="30"/>
        <v>0</v>
      </c>
      <c r="AK30" s="570">
        <f t="shared" si="30"/>
        <v>0</v>
      </c>
      <c r="AL30" s="570">
        <f t="shared" si="30"/>
        <v>0</v>
      </c>
      <c r="AM30" s="570">
        <f t="shared" si="30"/>
        <v>0</v>
      </c>
      <c r="AN30" s="570">
        <f t="shared" si="30"/>
        <v>0</v>
      </c>
      <c r="AO30" s="570">
        <f t="shared" si="30"/>
        <v>0</v>
      </c>
      <c r="AP30" s="570">
        <f t="shared" si="30"/>
        <v>0</v>
      </c>
      <c r="AQ30" s="570">
        <f t="shared" si="30"/>
        <v>0</v>
      </c>
      <c r="AR30" s="570">
        <f t="shared" si="30"/>
        <v>0</v>
      </c>
      <c r="AS30" s="570">
        <f t="shared" si="30"/>
        <v>0</v>
      </c>
      <c r="AT30" s="570">
        <f t="shared" si="30"/>
        <v>0</v>
      </c>
      <c r="AU30" s="570">
        <f t="shared" si="30"/>
        <v>0</v>
      </c>
      <c r="AV30" s="570">
        <f t="shared" si="8"/>
        <v>0</v>
      </c>
      <c r="AW30" s="570"/>
      <c r="AX30" s="570"/>
      <c r="AY30" s="570"/>
      <c r="AZ30" s="570"/>
      <c r="BA30" s="570"/>
      <c r="BB30" s="570"/>
      <c r="BC30" s="570"/>
      <c r="BD30" s="570"/>
      <c r="BE30" s="570"/>
      <c r="BF30" s="570"/>
      <c r="BG30" s="570"/>
      <c r="BH30" s="570"/>
      <c r="BI30" s="570"/>
      <c r="BJ30" s="570"/>
      <c r="BK30" s="570"/>
      <c r="BL30" s="570"/>
      <c r="BM30" s="570"/>
      <c r="BN30" s="570"/>
      <c r="BO30" s="570"/>
      <c r="BP30" s="570"/>
      <c r="BQ30" s="570"/>
    </row>
    <row r="31" spans="1:69" s="325" customFormat="1" ht="25.5" x14ac:dyDescent="0.2">
      <c r="A31" s="1165">
        <v>1815</v>
      </c>
      <c r="B31" s="349" t="s">
        <v>86</v>
      </c>
      <c r="C31" s="1142">
        <f>'I4 BO ASSETS'!G30</f>
        <v>0</v>
      </c>
      <c r="D31" s="570">
        <f t="shared" si="2"/>
        <v>0</v>
      </c>
      <c r="E31" s="570">
        <f t="shared" si="3"/>
        <v>0</v>
      </c>
      <c r="F31" s="570">
        <f t="shared" si="4"/>
        <v>0</v>
      </c>
      <c r="G31" s="570">
        <f t="shared" ref="G31:Z31" si="31">$D31*G605</f>
        <v>0</v>
      </c>
      <c r="H31" s="570">
        <f t="shared" si="31"/>
        <v>0</v>
      </c>
      <c r="I31" s="570">
        <f t="shared" si="31"/>
        <v>0</v>
      </c>
      <c r="J31" s="570">
        <f t="shared" si="31"/>
        <v>0</v>
      </c>
      <c r="K31" s="570">
        <f t="shared" si="31"/>
        <v>0</v>
      </c>
      <c r="L31" s="570">
        <f t="shared" si="31"/>
        <v>0</v>
      </c>
      <c r="M31" s="570">
        <f t="shared" si="31"/>
        <v>0</v>
      </c>
      <c r="N31" s="570">
        <f t="shared" si="31"/>
        <v>0</v>
      </c>
      <c r="O31" s="570">
        <f t="shared" si="31"/>
        <v>0</v>
      </c>
      <c r="P31" s="570">
        <f t="shared" si="31"/>
        <v>0</v>
      </c>
      <c r="Q31" s="570">
        <f t="shared" si="31"/>
        <v>0</v>
      </c>
      <c r="R31" s="570">
        <f t="shared" si="31"/>
        <v>0</v>
      </c>
      <c r="S31" s="570">
        <f t="shared" si="31"/>
        <v>0</v>
      </c>
      <c r="T31" s="570">
        <f t="shared" si="31"/>
        <v>0</v>
      </c>
      <c r="U31" s="570">
        <f t="shared" si="31"/>
        <v>0</v>
      </c>
      <c r="V31" s="570">
        <f t="shared" si="31"/>
        <v>0</v>
      </c>
      <c r="W31" s="570">
        <f t="shared" si="31"/>
        <v>0</v>
      </c>
      <c r="X31" s="570">
        <f t="shared" si="31"/>
        <v>0</v>
      </c>
      <c r="Y31" s="570">
        <f t="shared" si="31"/>
        <v>0</v>
      </c>
      <c r="Z31" s="570">
        <f t="shared" si="31"/>
        <v>0</v>
      </c>
      <c r="AA31" s="570">
        <f t="shared" si="6"/>
        <v>0</v>
      </c>
      <c r="AB31" s="570">
        <f t="shared" ref="AB31:AU31" si="32">$E31*AB605</f>
        <v>0</v>
      </c>
      <c r="AC31" s="570">
        <f t="shared" si="32"/>
        <v>0</v>
      </c>
      <c r="AD31" s="570">
        <f t="shared" si="32"/>
        <v>0</v>
      </c>
      <c r="AE31" s="570">
        <f t="shared" si="32"/>
        <v>0</v>
      </c>
      <c r="AF31" s="570">
        <f t="shared" si="32"/>
        <v>0</v>
      </c>
      <c r="AG31" s="570">
        <f t="shared" si="32"/>
        <v>0</v>
      </c>
      <c r="AH31" s="570">
        <f t="shared" si="32"/>
        <v>0</v>
      </c>
      <c r="AI31" s="570">
        <f t="shared" si="32"/>
        <v>0</v>
      </c>
      <c r="AJ31" s="570">
        <f t="shared" si="32"/>
        <v>0</v>
      </c>
      <c r="AK31" s="570">
        <f t="shared" si="32"/>
        <v>0</v>
      </c>
      <c r="AL31" s="570">
        <f t="shared" si="32"/>
        <v>0</v>
      </c>
      <c r="AM31" s="570">
        <f t="shared" si="32"/>
        <v>0</v>
      </c>
      <c r="AN31" s="570">
        <f t="shared" si="32"/>
        <v>0</v>
      </c>
      <c r="AO31" s="570">
        <f t="shared" si="32"/>
        <v>0</v>
      </c>
      <c r="AP31" s="570">
        <f t="shared" si="32"/>
        <v>0</v>
      </c>
      <c r="AQ31" s="570">
        <f t="shared" si="32"/>
        <v>0</v>
      </c>
      <c r="AR31" s="570">
        <f t="shared" si="32"/>
        <v>0</v>
      </c>
      <c r="AS31" s="570">
        <f t="shared" si="32"/>
        <v>0</v>
      </c>
      <c r="AT31" s="570">
        <f t="shared" si="32"/>
        <v>0</v>
      </c>
      <c r="AU31" s="570">
        <f t="shared" si="32"/>
        <v>0</v>
      </c>
      <c r="AV31" s="570">
        <f t="shared" si="8"/>
        <v>0</v>
      </c>
      <c r="AW31" s="570"/>
      <c r="AX31" s="570"/>
      <c r="AY31" s="570"/>
      <c r="AZ31" s="570"/>
      <c r="BA31" s="570"/>
      <c r="BB31" s="570"/>
      <c r="BC31" s="570"/>
      <c r="BD31" s="570"/>
      <c r="BE31" s="570"/>
      <c r="BF31" s="570"/>
      <c r="BG31" s="570"/>
      <c r="BH31" s="570"/>
      <c r="BI31" s="570"/>
      <c r="BJ31" s="570"/>
      <c r="BK31" s="570"/>
      <c r="BL31" s="570"/>
      <c r="BM31" s="570"/>
      <c r="BN31" s="570"/>
      <c r="BO31" s="570"/>
      <c r="BP31" s="570"/>
      <c r="BQ31" s="570"/>
    </row>
    <row r="32" spans="1:69" s="325" customFormat="1" ht="25.5" x14ac:dyDescent="0.2">
      <c r="A32" s="1165">
        <v>1820</v>
      </c>
      <c r="B32" s="349" t="s">
        <v>87</v>
      </c>
      <c r="C32" s="1142">
        <f>'I4 BO ASSETS'!G31</f>
        <v>0</v>
      </c>
      <c r="D32" s="570">
        <f t="shared" si="2"/>
        <v>0</v>
      </c>
      <c r="E32" s="570">
        <f t="shared" si="3"/>
        <v>0</v>
      </c>
      <c r="F32" s="570">
        <f t="shared" si="4"/>
        <v>0</v>
      </c>
      <c r="G32" s="570">
        <f t="shared" ref="G32:Z32" si="33">$D32*G606</f>
        <v>0</v>
      </c>
      <c r="H32" s="570">
        <f t="shared" si="33"/>
        <v>0</v>
      </c>
      <c r="I32" s="570">
        <f t="shared" si="33"/>
        <v>0</v>
      </c>
      <c r="J32" s="570">
        <f t="shared" si="33"/>
        <v>0</v>
      </c>
      <c r="K32" s="570">
        <f t="shared" si="33"/>
        <v>0</v>
      </c>
      <c r="L32" s="570">
        <f t="shared" si="33"/>
        <v>0</v>
      </c>
      <c r="M32" s="570">
        <f t="shared" si="33"/>
        <v>0</v>
      </c>
      <c r="N32" s="570">
        <f t="shared" si="33"/>
        <v>0</v>
      </c>
      <c r="O32" s="570">
        <f t="shared" si="33"/>
        <v>0</v>
      </c>
      <c r="P32" s="570">
        <f t="shared" si="33"/>
        <v>0</v>
      </c>
      <c r="Q32" s="570">
        <f t="shared" si="33"/>
        <v>0</v>
      </c>
      <c r="R32" s="570">
        <f t="shared" si="33"/>
        <v>0</v>
      </c>
      <c r="S32" s="570">
        <f t="shared" si="33"/>
        <v>0</v>
      </c>
      <c r="T32" s="570">
        <f t="shared" si="33"/>
        <v>0</v>
      </c>
      <c r="U32" s="570">
        <f t="shared" si="33"/>
        <v>0</v>
      </c>
      <c r="V32" s="570">
        <f t="shared" si="33"/>
        <v>0</v>
      </c>
      <c r="W32" s="570">
        <f t="shared" si="33"/>
        <v>0</v>
      </c>
      <c r="X32" s="570">
        <f t="shared" si="33"/>
        <v>0</v>
      </c>
      <c r="Y32" s="570">
        <f t="shared" si="33"/>
        <v>0</v>
      </c>
      <c r="Z32" s="570">
        <f t="shared" si="33"/>
        <v>0</v>
      </c>
      <c r="AA32" s="570">
        <f t="shared" si="6"/>
        <v>0</v>
      </c>
      <c r="AB32" s="570">
        <f t="shared" ref="AB32:AU32" si="34">$E32*AB606</f>
        <v>0</v>
      </c>
      <c r="AC32" s="570">
        <f t="shared" si="34"/>
        <v>0</v>
      </c>
      <c r="AD32" s="570">
        <f t="shared" si="34"/>
        <v>0</v>
      </c>
      <c r="AE32" s="570">
        <f t="shared" si="34"/>
        <v>0</v>
      </c>
      <c r="AF32" s="570">
        <f t="shared" si="34"/>
        <v>0</v>
      </c>
      <c r="AG32" s="570">
        <f t="shared" si="34"/>
        <v>0</v>
      </c>
      <c r="AH32" s="570">
        <f t="shared" si="34"/>
        <v>0</v>
      </c>
      <c r="AI32" s="570">
        <f t="shared" si="34"/>
        <v>0</v>
      </c>
      <c r="AJ32" s="570">
        <f t="shared" si="34"/>
        <v>0</v>
      </c>
      <c r="AK32" s="570">
        <f t="shared" si="34"/>
        <v>0</v>
      </c>
      <c r="AL32" s="570">
        <f t="shared" si="34"/>
        <v>0</v>
      </c>
      <c r="AM32" s="570">
        <f t="shared" si="34"/>
        <v>0</v>
      </c>
      <c r="AN32" s="570">
        <f t="shared" si="34"/>
        <v>0</v>
      </c>
      <c r="AO32" s="570">
        <f t="shared" si="34"/>
        <v>0</v>
      </c>
      <c r="AP32" s="570">
        <f t="shared" si="34"/>
        <v>0</v>
      </c>
      <c r="AQ32" s="570">
        <f t="shared" si="34"/>
        <v>0</v>
      </c>
      <c r="AR32" s="570">
        <f t="shared" si="34"/>
        <v>0</v>
      </c>
      <c r="AS32" s="570">
        <f t="shared" si="34"/>
        <v>0</v>
      </c>
      <c r="AT32" s="570">
        <f t="shared" si="34"/>
        <v>0</v>
      </c>
      <c r="AU32" s="570">
        <f t="shared" si="34"/>
        <v>0</v>
      </c>
      <c r="AV32" s="570">
        <f t="shared" si="8"/>
        <v>0</v>
      </c>
      <c r="AW32" s="570"/>
      <c r="AX32" s="570"/>
      <c r="AY32" s="570"/>
      <c r="AZ32" s="570"/>
      <c r="BA32" s="570"/>
      <c r="BB32" s="570"/>
      <c r="BC32" s="570"/>
      <c r="BD32" s="570"/>
      <c r="BE32" s="570"/>
      <c r="BF32" s="570"/>
      <c r="BG32" s="570"/>
      <c r="BH32" s="570"/>
      <c r="BI32" s="570"/>
      <c r="BJ32" s="570"/>
      <c r="BK32" s="570"/>
      <c r="BL32" s="570"/>
      <c r="BM32" s="570"/>
      <c r="BN32" s="570"/>
      <c r="BO32" s="570"/>
      <c r="BP32" s="570"/>
      <c r="BQ32" s="570"/>
    </row>
    <row r="33" spans="1:69" s="325" customFormat="1" ht="25.5" x14ac:dyDescent="0.2">
      <c r="A33" s="1165" t="s">
        <v>490</v>
      </c>
      <c r="B33" s="349" t="s">
        <v>1276</v>
      </c>
      <c r="C33" s="1142">
        <f>'I4 BO ASSETS'!G32</f>
        <v>0</v>
      </c>
      <c r="D33" s="570">
        <f t="shared" si="2"/>
        <v>0</v>
      </c>
      <c r="E33" s="570">
        <f t="shared" si="3"/>
        <v>0</v>
      </c>
      <c r="F33" s="570">
        <f>D33+E33</f>
        <v>0</v>
      </c>
      <c r="G33" s="570">
        <f t="shared" ref="G33:Z33" si="35">$D33*G607</f>
        <v>0</v>
      </c>
      <c r="H33" s="570">
        <f t="shared" si="35"/>
        <v>0</v>
      </c>
      <c r="I33" s="570">
        <f t="shared" si="35"/>
        <v>0</v>
      </c>
      <c r="J33" s="570">
        <f t="shared" si="35"/>
        <v>0</v>
      </c>
      <c r="K33" s="570">
        <f t="shared" si="35"/>
        <v>0</v>
      </c>
      <c r="L33" s="570">
        <f t="shared" si="35"/>
        <v>0</v>
      </c>
      <c r="M33" s="570">
        <f t="shared" si="35"/>
        <v>0</v>
      </c>
      <c r="N33" s="570">
        <f t="shared" si="35"/>
        <v>0</v>
      </c>
      <c r="O33" s="570">
        <f t="shared" si="35"/>
        <v>0</v>
      </c>
      <c r="P33" s="570">
        <f t="shared" si="35"/>
        <v>0</v>
      </c>
      <c r="Q33" s="570">
        <f t="shared" si="35"/>
        <v>0</v>
      </c>
      <c r="R33" s="570">
        <f t="shared" si="35"/>
        <v>0</v>
      </c>
      <c r="S33" s="570">
        <f t="shared" si="35"/>
        <v>0</v>
      </c>
      <c r="T33" s="570">
        <f t="shared" si="35"/>
        <v>0</v>
      </c>
      <c r="U33" s="570">
        <f t="shared" si="35"/>
        <v>0</v>
      </c>
      <c r="V33" s="570">
        <f t="shared" si="35"/>
        <v>0</v>
      </c>
      <c r="W33" s="570">
        <f t="shared" si="35"/>
        <v>0</v>
      </c>
      <c r="X33" s="570">
        <f t="shared" si="35"/>
        <v>0</v>
      </c>
      <c r="Y33" s="570">
        <f t="shared" si="35"/>
        <v>0</v>
      </c>
      <c r="Z33" s="570">
        <f t="shared" si="35"/>
        <v>0</v>
      </c>
      <c r="AA33" s="570">
        <f>SUM(G33:Z33)</f>
        <v>0</v>
      </c>
      <c r="AB33" s="570">
        <f t="shared" ref="AB33:AU33" si="36">$E33*AB607</f>
        <v>0</v>
      </c>
      <c r="AC33" s="570">
        <f t="shared" si="36"/>
        <v>0</v>
      </c>
      <c r="AD33" s="570">
        <f t="shared" si="36"/>
        <v>0</v>
      </c>
      <c r="AE33" s="570">
        <f t="shared" si="36"/>
        <v>0</v>
      </c>
      <c r="AF33" s="570">
        <f t="shared" si="36"/>
        <v>0</v>
      </c>
      <c r="AG33" s="570">
        <f t="shared" si="36"/>
        <v>0</v>
      </c>
      <c r="AH33" s="570">
        <f t="shared" si="36"/>
        <v>0</v>
      </c>
      <c r="AI33" s="570">
        <f t="shared" si="36"/>
        <v>0</v>
      </c>
      <c r="AJ33" s="570">
        <f t="shared" si="36"/>
        <v>0</v>
      </c>
      <c r="AK33" s="570">
        <f t="shared" si="36"/>
        <v>0</v>
      </c>
      <c r="AL33" s="570">
        <f t="shared" si="36"/>
        <v>0</v>
      </c>
      <c r="AM33" s="570">
        <f t="shared" si="36"/>
        <v>0</v>
      </c>
      <c r="AN33" s="570">
        <f t="shared" si="36"/>
        <v>0</v>
      </c>
      <c r="AO33" s="570">
        <f t="shared" si="36"/>
        <v>0</v>
      </c>
      <c r="AP33" s="570">
        <f t="shared" si="36"/>
        <v>0</v>
      </c>
      <c r="AQ33" s="570">
        <f t="shared" si="36"/>
        <v>0</v>
      </c>
      <c r="AR33" s="570">
        <f t="shared" si="36"/>
        <v>0</v>
      </c>
      <c r="AS33" s="570">
        <f t="shared" si="36"/>
        <v>0</v>
      </c>
      <c r="AT33" s="570">
        <f t="shared" si="36"/>
        <v>0</v>
      </c>
      <c r="AU33" s="570">
        <f t="shared" si="36"/>
        <v>0</v>
      </c>
      <c r="AV33" s="570">
        <f>SUM(AB33:AU33)</f>
        <v>0</v>
      </c>
      <c r="AW33" s="570"/>
      <c r="AX33" s="570"/>
      <c r="AY33" s="570"/>
      <c r="AZ33" s="570"/>
      <c r="BA33" s="570"/>
      <c r="BB33" s="570"/>
      <c r="BC33" s="570"/>
      <c r="BD33" s="570"/>
      <c r="BE33" s="570"/>
      <c r="BF33" s="570"/>
      <c r="BG33" s="570"/>
      <c r="BH33" s="570"/>
      <c r="BI33" s="570"/>
      <c r="BJ33" s="570"/>
      <c r="BK33" s="570"/>
      <c r="BL33" s="570"/>
      <c r="BM33" s="570"/>
      <c r="BN33" s="570"/>
      <c r="BO33" s="570"/>
      <c r="BP33" s="570"/>
      <c r="BQ33" s="570"/>
    </row>
    <row r="34" spans="1:69" s="325" customFormat="1" ht="25.5" x14ac:dyDescent="0.2">
      <c r="A34" s="1165" t="s">
        <v>491</v>
      </c>
      <c r="B34" s="349" t="s">
        <v>1278</v>
      </c>
      <c r="C34" s="1142">
        <f>'I4 BO ASSETS'!G33</f>
        <v>0</v>
      </c>
      <c r="D34" s="570">
        <f t="shared" si="2"/>
        <v>0</v>
      </c>
      <c r="E34" s="570">
        <f t="shared" si="3"/>
        <v>0</v>
      </c>
      <c r="F34" s="570">
        <f>D34+E34</f>
        <v>0</v>
      </c>
      <c r="G34" s="570">
        <f t="shared" ref="G34:Z34" si="37">$D34*G608</f>
        <v>0</v>
      </c>
      <c r="H34" s="570">
        <f t="shared" si="37"/>
        <v>0</v>
      </c>
      <c r="I34" s="570">
        <f t="shared" si="37"/>
        <v>0</v>
      </c>
      <c r="J34" s="570">
        <f t="shared" si="37"/>
        <v>0</v>
      </c>
      <c r="K34" s="570">
        <f t="shared" si="37"/>
        <v>0</v>
      </c>
      <c r="L34" s="570">
        <f t="shared" si="37"/>
        <v>0</v>
      </c>
      <c r="M34" s="570">
        <f t="shared" si="37"/>
        <v>0</v>
      </c>
      <c r="N34" s="570">
        <f t="shared" si="37"/>
        <v>0</v>
      </c>
      <c r="O34" s="570">
        <f t="shared" si="37"/>
        <v>0</v>
      </c>
      <c r="P34" s="570">
        <f t="shared" si="37"/>
        <v>0</v>
      </c>
      <c r="Q34" s="570">
        <f t="shared" si="37"/>
        <v>0</v>
      </c>
      <c r="R34" s="570">
        <f t="shared" si="37"/>
        <v>0</v>
      </c>
      <c r="S34" s="570">
        <f t="shared" si="37"/>
        <v>0</v>
      </c>
      <c r="T34" s="570">
        <f t="shared" si="37"/>
        <v>0</v>
      </c>
      <c r="U34" s="570">
        <f t="shared" si="37"/>
        <v>0</v>
      </c>
      <c r="V34" s="570">
        <f t="shared" si="37"/>
        <v>0</v>
      </c>
      <c r="W34" s="570">
        <f t="shared" si="37"/>
        <v>0</v>
      </c>
      <c r="X34" s="570">
        <f t="shared" si="37"/>
        <v>0</v>
      </c>
      <c r="Y34" s="570">
        <f t="shared" si="37"/>
        <v>0</v>
      </c>
      <c r="Z34" s="570">
        <f t="shared" si="37"/>
        <v>0</v>
      </c>
      <c r="AA34" s="570">
        <f>SUM(G34:Z34)</f>
        <v>0</v>
      </c>
      <c r="AB34" s="570">
        <f t="shared" ref="AB34:AU34" si="38">$E34*AB608</f>
        <v>0</v>
      </c>
      <c r="AC34" s="570">
        <f t="shared" si="38"/>
        <v>0</v>
      </c>
      <c r="AD34" s="570">
        <f t="shared" si="38"/>
        <v>0</v>
      </c>
      <c r="AE34" s="570">
        <f t="shared" si="38"/>
        <v>0</v>
      </c>
      <c r="AF34" s="570">
        <f t="shared" si="38"/>
        <v>0</v>
      </c>
      <c r="AG34" s="570">
        <f t="shared" si="38"/>
        <v>0</v>
      </c>
      <c r="AH34" s="570">
        <f t="shared" si="38"/>
        <v>0</v>
      </c>
      <c r="AI34" s="570">
        <f t="shared" si="38"/>
        <v>0</v>
      </c>
      <c r="AJ34" s="570">
        <f t="shared" si="38"/>
        <v>0</v>
      </c>
      <c r="AK34" s="570">
        <f t="shared" si="38"/>
        <v>0</v>
      </c>
      <c r="AL34" s="570">
        <f t="shared" si="38"/>
        <v>0</v>
      </c>
      <c r="AM34" s="570">
        <f t="shared" si="38"/>
        <v>0</v>
      </c>
      <c r="AN34" s="570">
        <f t="shared" si="38"/>
        <v>0</v>
      </c>
      <c r="AO34" s="570">
        <f t="shared" si="38"/>
        <v>0</v>
      </c>
      <c r="AP34" s="570">
        <f t="shared" si="38"/>
        <v>0</v>
      </c>
      <c r="AQ34" s="570">
        <f t="shared" si="38"/>
        <v>0</v>
      </c>
      <c r="AR34" s="570">
        <f t="shared" si="38"/>
        <v>0</v>
      </c>
      <c r="AS34" s="570">
        <f t="shared" si="38"/>
        <v>0</v>
      </c>
      <c r="AT34" s="570">
        <f t="shared" si="38"/>
        <v>0</v>
      </c>
      <c r="AU34" s="570">
        <f t="shared" si="38"/>
        <v>0</v>
      </c>
      <c r="AV34" s="570">
        <f>SUM(AB34:AU34)</f>
        <v>0</v>
      </c>
      <c r="AW34" s="570"/>
      <c r="AX34" s="570"/>
      <c r="AY34" s="570"/>
      <c r="AZ34" s="570"/>
      <c r="BA34" s="570"/>
      <c r="BB34" s="570"/>
      <c r="BC34" s="570"/>
      <c r="BD34" s="570"/>
      <c r="BE34" s="570"/>
      <c r="BF34" s="570"/>
      <c r="BG34" s="570"/>
      <c r="BH34" s="570"/>
      <c r="BI34" s="570"/>
      <c r="BJ34" s="570"/>
      <c r="BK34" s="570"/>
      <c r="BL34" s="570"/>
      <c r="BM34" s="570"/>
      <c r="BN34" s="570"/>
      <c r="BO34" s="570"/>
      <c r="BP34" s="570"/>
      <c r="BQ34" s="570"/>
    </row>
    <row r="35" spans="1:69" s="325" customFormat="1" ht="25.5" x14ac:dyDescent="0.2">
      <c r="A35" s="1165" t="s">
        <v>1268</v>
      </c>
      <c r="B35" s="349" t="s">
        <v>1269</v>
      </c>
      <c r="C35" s="1142">
        <f>'I4 BO ASSETS'!G34</f>
        <v>0</v>
      </c>
      <c r="D35" s="570">
        <f t="shared" si="2"/>
        <v>0</v>
      </c>
      <c r="E35" s="570">
        <f t="shared" si="3"/>
        <v>0</v>
      </c>
      <c r="F35" s="570">
        <f>D35+E35</f>
        <v>0</v>
      </c>
      <c r="G35" s="570">
        <f t="shared" ref="G35:Z35" si="39">$D35*G609</f>
        <v>0</v>
      </c>
      <c r="H35" s="570">
        <f t="shared" si="39"/>
        <v>0</v>
      </c>
      <c r="I35" s="570">
        <f t="shared" si="39"/>
        <v>0</v>
      </c>
      <c r="J35" s="570">
        <f t="shared" si="39"/>
        <v>0</v>
      </c>
      <c r="K35" s="570">
        <f t="shared" si="39"/>
        <v>0</v>
      </c>
      <c r="L35" s="570">
        <f t="shared" si="39"/>
        <v>0</v>
      </c>
      <c r="M35" s="570">
        <f t="shared" si="39"/>
        <v>0</v>
      </c>
      <c r="N35" s="570">
        <f t="shared" si="39"/>
        <v>0</v>
      </c>
      <c r="O35" s="570">
        <f t="shared" si="39"/>
        <v>0</v>
      </c>
      <c r="P35" s="570">
        <f t="shared" si="39"/>
        <v>0</v>
      </c>
      <c r="Q35" s="570">
        <f t="shared" si="39"/>
        <v>0</v>
      </c>
      <c r="R35" s="570">
        <f t="shared" si="39"/>
        <v>0</v>
      </c>
      <c r="S35" s="570">
        <f t="shared" si="39"/>
        <v>0</v>
      </c>
      <c r="T35" s="570">
        <f t="shared" si="39"/>
        <v>0</v>
      </c>
      <c r="U35" s="570">
        <f t="shared" si="39"/>
        <v>0</v>
      </c>
      <c r="V35" s="570">
        <f t="shared" si="39"/>
        <v>0</v>
      </c>
      <c r="W35" s="570">
        <f t="shared" si="39"/>
        <v>0</v>
      </c>
      <c r="X35" s="570">
        <f t="shared" si="39"/>
        <v>0</v>
      </c>
      <c r="Y35" s="570">
        <f t="shared" si="39"/>
        <v>0</v>
      </c>
      <c r="Z35" s="570">
        <f t="shared" si="39"/>
        <v>0</v>
      </c>
      <c r="AA35" s="570">
        <f>SUM(G35:Z35)</f>
        <v>0</v>
      </c>
      <c r="AB35" s="570">
        <f t="shared" ref="AB35:AU35" si="40">$E35*AB609</f>
        <v>0</v>
      </c>
      <c r="AC35" s="570">
        <f t="shared" si="40"/>
        <v>0</v>
      </c>
      <c r="AD35" s="570">
        <f t="shared" si="40"/>
        <v>0</v>
      </c>
      <c r="AE35" s="570">
        <f t="shared" si="40"/>
        <v>0</v>
      </c>
      <c r="AF35" s="570">
        <f t="shared" si="40"/>
        <v>0</v>
      </c>
      <c r="AG35" s="570">
        <f t="shared" si="40"/>
        <v>0</v>
      </c>
      <c r="AH35" s="570">
        <f t="shared" si="40"/>
        <v>0</v>
      </c>
      <c r="AI35" s="570">
        <f t="shared" si="40"/>
        <v>0</v>
      </c>
      <c r="AJ35" s="570">
        <f t="shared" si="40"/>
        <v>0</v>
      </c>
      <c r="AK35" s="570">
        <f t="shared" si="40"/>
        <v>0</v>
      </c>
      <c r="AL35" s="570">
        <f t="shared" si="40"/>
        <v>0</v>
      </c>
      <c r="AM35" s="570">
        <f t="shared" si="40"/>
        <v>0</v>
      </c>
      <c r="AN35" s="570">
        <f t="shared" si="40"/>
        <v>0</v>
      </c>
      <c r="AO35" s="570">
        <f t="shared" si="40"/>
        <v>0</v>
      </c>
      <c r="AP35" s="570">
        <f t="shared" si="40"/>
        <v>0</v>
      </c>
      <c r="AQ35" s="570">
        <f t="shared" si="40"/>
        <v>0</v>
      </c>
      <c r="AR35" s="570">
        <f t="shared" si="40"/>
        <v>0</v>
      </c>
      <c r="AS35" s="570">
        <f t="shared" si="40"/>
        <v>0</v>
      </c>
      <c r="AT35" s="570">
        <f t="shared" si="40"/>
        <v>0</v>
      </c>
      <c r="AU35" s="570">
        <f t="shared" si="40"/>
        <v>0</v>
      </c>
      <c r="AV35" s="570">
        <f>SUM(AB35:AU35)</f>
        <v>0</v>
      </c>
      <c r="AW35" s="570"/>
      <c r="AX35" s="570"/>
      <c r="AY35" s="570"/>
      <c r="AZ35" s="570"/>
      <c r="BA35" s="570"/>
      <c r="BB35" s="570"/>
      <c r="BC35" s="570"/>
      <c r="BD35" s="570"/>
      <c r="BE35" s="570"/>
      <c r="BF35" s="570"/>
      <c r="BG35" s="570"/>
      <c r="BH35" s="570"/>
      <c r="BI35" s="570"/>
      <c r="BJ35" s="570"/>
      <c r="BK35" s="570"/>
      <c r="BL35" s="570"/>
      <c r="BM35" s="570"/>
      <c r="BN35" s="570"/>
      <c r="BO35" s="570"/>
      <c r="BP35" s="570"/>
      <c r="BQ35" s="570"/>
    </row>
    <row r="36" spans="1:69" s="325" customFormat="1" ht="12.75" x14ac:dyDescent="0.2">
      <c r="A36" s="1165">
        <v>1825</v>
      </c>
      <c r="B36" s="349" t="s">
        <v>88</v>
      </c>
      <c r="C36" s="1142">
        <f>'I4 BO ASSETS'!G35</f>
        <v>0</v>
      </c>
      <c r="D36" s="570">
        <f t="shared" si="2"/>
        <v>0</v>
      </c>
      <c r="E36" s="570">
        <f t="shared" si="3"/>
        <v>0</v>
      </c>
      <c r="F36" s="570">
        <f t="shared" si="4"/>
        <v>0</v>
      </c>
      <c r="G36" s="570">
        <f t="shared" ref="G36:Z36" si="41">$D36*G610</f>
        <v>0</v>
      </c>
      <c r="H36" s="570">
        <f t="shared" si="41"/>
        <v>0</v>
      </c>
      <c r="I36" s="570">
        <f t="shared" si="41"/>
        <v>0</v>
      </c>
      <c r="J36" s="570">
        <f t="shared" si="41"/>
        <v>0</v>
      </c>
      <c r="K36" s="570">
        <f t="shared" si="41"/>
        <v>0</v>
      </c>
      <c r="L36" s="570">
        <f t="shared" si="41"/>
        <v>0</v>
      </c>
      <c r="M36" s="570">
        <f t="shared" si="41"/>
        <v>0</v>
      </c>
      <c r="N36" s="570">
        <f t="shared" si="41"/>
        <v>0</v>
      </c>
      <c r="O36" s="570">
        <f t="shared" si="41"/>
        <v>0</v>
      </c>
      <c r="P36" s="570">
        <f t="shared" si="41"/>
        <v>0</v>
      </c>
      <c r="Q36" s="570">
        <f t="shared" si="41"/>
        <v>0</v>
      </c>
      <c r="R36" s="570">
        <f t="shared" si="41"/>
        <v>0</v>
      </c>
      <c r="S36" s="570">
        <f t="shared" si="41"/>
        <v>0</v>
      </c>
      <c r="T36" s="570">
        <f t="shared" si="41"/>
        <v>0</v>
      </c>
      <c r="U36" s="570">
        <f t="shared" si="41"/>
        <v>0</v>
      </c>
      <c r="V36" s="570">
        <f t="shared" si="41"/>
        <v>0</v>
      </c>
      <c r="W36" s="570">
        <f t="shared" si="41"/>
        <v>0</v>
      </c>
      <c r="X36" s="570">
        <f t="shared" si="41"/>
        <v>0</v>
      </c>
      <c r="Y36" s="570">
        <f t="shared" si="41"/>
        <v>0</v>
      </c>
      <c r="Z36" s="570">
        <f t="shared" si="41"/>
        <v>0</v>
      </c>
      <c r="AA36" s="570">
        <f t="shared" si="6"/>
        <v>0</v>
      </c>
      <c r="AB36" s="570">
        <f t="shared" ref="AB36:AU36" si="42">$E36*AB610</f>
        <v>0</v>
      </c>
      <c r="AC36" s="570">
        <f t="shared" si="42"/>
        <v>0</v>
      </c>
      <c r="AD36" s="570">
        <f t="shared" si="42"/>
        <v>0</v>
      </c>
      <c r="AE36" s="570">
        <f t="shared" si="42"/>
        <v>0</v>
      </c>
      <c r="AF36" s="570">
        <f t="shared" si="42"/>
        <v>0</v>
      </c>
      <c r="AG36" s="570">
        <f t="shared" si="42"/>
        <v>0</v>
      </c>
      <c r="AH36" s="570">
        <f t="shared" si="42"/>
        <v>0</v>
      </c>
      <c r="AI36" s="570">
        <f t="shared" si="42"/>
        <v>0</v>
      </c>
      <c r="AJ36" s="570">
        <f t="shared" si="42"/>
        <v>0</v>
      </c>
      <c r="AK36" s="570">
        <f t="shared" si="42"/>
        <v>0</v>
      </c>
      <c r="AL36" s="570">
        <f t="shared" si="42"/>
        <v>0</v>
      </c>
      <c r="AM36" s="570">
        <f t="shared" si="42"/>
        <v>0</v>
      </c>
      <c r="AN36" s="570">
        <f t="shared" si="42"/>
        <v>0</v>
      </c>
      <c r="AO36" s="570">
        <f t="shared" si="42"/>
        <v>0</v>
      </c>
      <c r="AP36" s="570">
        <f t="shared" si="42"/>
        <v>0</v>
      </c>
      <c r="AQ36" s="570">
        <f t="shared" si="42"/>
        <v>0</v>
      </c>
      <c r="AR36" s="570">
        <f t="shared" si="42"/>
        <v>0</v>
      </c>
      <c r="AS36" s="570">
        <f t="shared" si="42"/>
        <v>0</v>
      </c>
      <c r="AT36" s="570">
        <f t="shared" si="42"/>
        <v>0</v>
      </c>
      <c r="AU36" s="570">
        <f t="shared" si="42"/>
        <v>0</v>
      </c>
      <c r="AV36" s="570">
        <f t="shared" si="8"/>
        <v>0</v>
      </c>
      <c r="AW36" s="570"/>
      <c r="AX36" s="570"/>
      <c r="AY36" s="570"/>
      <c r="AZ36" s="570"/>
      <c r="BA36" s="570"/>
      <c r="BB36" s="570"/>
      <c r="BC36" s="570"/>
      <c r="BD36" s="570"/>
      <c r="BE36" s="570"/>
      <c r="BF36" s="570"/>
      <c r="BG36" s="570"/>
      <c r="BH36" s="570"/>
      <c r="BI36" s="570"/>
      <c r="BJ36" s="570"/>
      <c r="BK36" s="570"/>
      <c r="BL36" s="570"/>
      <c r="BM36" s="570"/>
      <c r="BN36" s="570"/>
      <c r="BO36" s="570"/>
      <c r="BP36" s="570"/>
      <c r="BQ36" s="570"/>
    </row>
    <row r="37" spans="1:69" s="325" customFormat="1" ht="12.75" x14ac:dyDescent="0.2">
      <c r="A37" s="1165" t="s">
        <v>823</v>
      </c>
      <c r="B37" s="349" t="s">
        <v>365</v>
      </c>
      <c r="C37" s="1142">
        <f>'I4 BO ASSETS'!G36</f>
        <v>0</v>
      </c>
      <c r="D37" s="570">
        <f t="shared" si="2"/>
        <v>0</v>
      </c>
      <c r="E37" s="570">
        <f t="shared" si="3"/>
        <v>0</v>
      </c>
      <c r="F37" s="570">
        <f t="shared" si="4"/>
        <v>0</v>
      </c>
      <c r="G37" s="570">
        <f t="shared" ref="G37:Z37" si="43">$D37*G611</f>
        <v>0</v>
      </c>
      <c r="H37" s="570">
        <f t="shared" si="43"/>
        <v>0</v>
      </c>
      <c r="I37" s="570">
        <f t="shared" si="43"/>
        <v>0</v>
      </c>
      <c r="J37" s="570">
        <f t="shared" si="43"/>
        <v>0</v>
      </c>
      <c r="K37" s="570">
        <f t="shared" si="43"/>
        <v>0</v>
      </c>
      <c r="L37" s="570">
        <f t="shared" si="43"/>
        <v>0</v>
      </c>
      <c r="M37" s="570">
        <f t="shared" si="43"/>
        <v>0</v>
      </c>
      <c r="N37" s="570">
        <f t="shared" si="43"/>
        <v>0</v>
      </c>
      <c r="O37" s="570">
        <f t="shared" si="43"/>
        <v>0</v>
      </c>
      <c r="P37" s="570">
        <f t="shared" si="43"/>
        <v>0</v>
      </c>
      <c r="Q37" s="570">
        <f t="shared" si="43"/>
        <v>0</v>
      </c>
      <c r="R37" s="570">
        <f t="shared" si="43"/>
        <v>0</v>
      </c>
      <c r="S37" s="570">
        <f t="shared" si="43"/>
        <v>0</v>
      </c>
      <c r="T37" s="570">
        <f t="shared" si="43"/>
        <v>0</v>
      </c>
      <c r="U37" s="570">
        <f t="shared" si="43"/>
        <v>0</v>
      </c>
      <c r="V37" s="570">
        <f t="shared" si="43"/>
        <v>0</v>
      </c>
      <c r="W37" s="570">
        <f t="shared" si="43"/>
        <v>0</v>
      </c>
      <c r="X37" s="570">
        <f t="shared" si="43"/>
        <v>0</v>
      </c>
      <c r="Y37" s="570">
        <f t="shared" si="43"/>
        <v>0</v>
      </c>
      <c r="Z37" s="570">
        <f t="shared" si="43"/>
        <v>0</v>
      </c>
      <c r="AA37" s="570">
        <f t="shared" si="6"/>
        <v>0</v>
      </c>
      <c r="AB37" s="570">
        <f t="shared" ref="AB37:AU37" si="44">$E37*AB611</f>
        <v>0</v>
      </c>
      <c r="AC37" s="570">
        <f t="shared" si="44"/>
        <v>0</v>
      </c>
      <c r="AD37" s="570">
        <f t="shared" si="44"/>
        <v>0</v>
      </c>
      <c r="AE37" s="570">
        <f t="shared" si="44"/>
        <v>0</v>
      </c>
      <c r="AF37" s="570">
        <f t="shared" si="44"/>
        <v>0</v>
      </c>
      <c r="AG37" s="570">
        <f t="shared" si="44"/>
        <v>0</v>
      </c>
      <c r="AH37" s="570">
        <f t="shared" si="44"/>
        <v>0</v>
      </c>
      <c r="AI37" s="570">
        <f t="shared" si="44"/>
        <v>0</v>
      </c>
      <c r="AJ37" s="570">
        <f t="shared" si="44"/>
        <v>0</v>
      </c>
      <c r="AK37" s="570">
        <f t="shared" si="44"/>
        <v>0</v>
      </c>
      <c r="AL37" s="570">
        <f t="shared" si="44"/>
        <v>0</v>
      </c>
      <c r="AM37" s="570">
        <f t="shared" si="44"/>
        <v>0</v>
      </c>
      <c r="AN37" s="570">
        <f t="shared" si="44"/>
        <v>0</v>
      </c>
      <c r="AO37" s="570">
        <f t="shared" si="44"/>
        <v>0</v>
      </c>
      <c r="AP37" s="570">
        <f t="shared" si="44"/>
        <v>0</v>
      </c>
      <c r="AQ37" s="570">
        <f t="shared" si="44"/>
        <v>0</v>
      </c>
      <c r="AR37" s="570">
        <f t="shared" si="44"/>
        <v>0</v>
      </c>
      <c r="AS37" s="570">
        <f t="shared" si="44"/>
        <v>0</v>
      </c>
      <c r="AT37" s="570">
        <f t="shared" si="44"/>
        <v>0</v>
      </c>
      <c r="AU37" s="570">
        <f t="shared" si="44"/>
        <v>0</v>
      </c>
      <c r="AV37" s="570">
        <f t="shared" si="8"/>
        <v>0</v>
      </c>
      <c r="AW37" s="570"/>
      <c r="AX37" s="570"/>
      <c r="AY37" s="570"/>
      <c r="AZ37" s="570"/>
      <c r="BA37" s="570"/>
      <c r="BB37" s="570"/>
      <c r="BC37" s="570"/>
      <c r="BD37" s="570"/>
      <c r="BE37" s="570"/>
      <c r="BF37" s="570"/>
      <c r="BG37" s="570"/>
      <c r="BH37" s="570"/>
      <c r="BI37" s="570"/>
      <c r="BJ37" s="570"/>
      <c r="BK37" s="570"/>
      <c r="BL37" s="570"/>
      <c r="BM37" s="570"/>
      <c r="BN37" s="570"/>
      <c r="BO37" s="570"/>
      <c r="BP37" s="570"/>
      <c r="BQ37" s="570"/>
    </row>
    <row r="38" spans="1:69" s="325" customFormat="1" ht="12.75" x14ac:dyDescent="0.2">
      <c r="A38" s="1165" t="s">
        <v>824</v>
      </c>
      <c r="B38" s="349" t="s">
        <v>366</v>
      </c>
      <c r="C38" s="1142">
        <f>'I4 BO ASSETS'!G37</f>
        <v>-405000</v>
      </c>
      <c r="D38" s="570">
        <f t="shared" si="2"/>
        <v>-405000</v>
      </c>
      <c r="E38" s="570">
        <f t="shared" si="3"/>
        <v>0</v>
      </c>
      <c r="F38" s="570">
        <f t="shared" si="4"/>
        <v>-405000</v>
      </c>
      <c r="G38" s="570">
        <f t="shared" ref="G38:Z38" si="45">$D38*G612</f>
        <v>-211744.26022683052</v>
      </c>
      <c r="H38" s="570">
        <f t="shared" si="45"/>
        <v>-60685.422453083404</v>
      </c>
      <c r="I38" s="570">
        <f t="shared" si="45"/>
        <v>-127601.18433344807</v>
      </c>
      <c r="J38" s="570">
        <f t="shared" si="45"/>
        <v>0</v>
      </c>
      <c r="K38" s="570">
        <f t="shared" si="45"/>
        <v>0</v>
      </c>
      <c r="L38" s="570">
        <f t="shared" si="45"/>
        <v>0</v>
      </c>
      <c r="M38" s="570">
        <f t="shared" si="45"/>
        <v>-4424.4992697177668</v>
      </c>
      <c r="N38" s="570">
        <f t="shared" si="45"/>
        <v>-217.47142330590853</v>
      </c>
      <c r="O38" s="570">
        <f t="shared" si="45"/>
        <v>-327.16229361432596</v>
      </c>
      <c r="P38" s="570">
        <f t="shared" si="45"/>
        <v>0</v>
      </c>
      <c r="Q38" s="570">
        <f t="shared" si="45"/>
        <v>0</v>
      </c>
      <c r="R38" s="570">
        <f t="shared" si="45"/>
        <v>0</v>
      </c>
      <c r="S38" s="570">
        <f t="shared" si="45"/>
        <v>0</v>
      </c>
      <c r="T38" s="570">
        <f t="shared" si="45"/>
        <v>0</v>
      </c>
      <c r="U38" s="570">
        <f t="shared" si="45"/>
        <v>0</v>
      </c>
      <c r="V38" s="570">
        <f t="shared" si="45"/>
        <v>0</v>
      </c>
      <c r="W38" s="570">
        <f t="shared" si="45"/>
        <v>0</v>
      </c>
      <c r="X38" s="570">
        <f t="shared" si="45"/>
        <v>0</v>
      </c>
      <c r="Y38" s="570">
        <f t="shared" si="45"/>
        <v>0</v>
      </c>
      <c r="Z38" s="570">
        <f t="shared" si="45"/>
        <v>0</v>
      </c>
      <c r="AA38" s="570">
        <f t="shared" si="6"/>
        <v>-405000.00000000006</v>
      </c>
      <c r="AB38" s="570">
        <f t="shared" ref="AB38:AU38" si="46">$E38*AB612</f>
        <v>0</v>
      </c>
      <c r="AC38" s="570">
        <f t="shared" si="46"/>
        <v>0</v>
      </c>
      <c r="AD38" s="570">
        <f t="shared" si="46"/>
        <v>0</v>
      </c>
      <c r="AE38" s="570">
        <f t="shared" si="46"/>
        <v>0</v>
      </c>
      <c r="AF38" s="570">
        <f t="shared" si="46"/>
        <v>0</v>
      </c>
      <c r="AG38" s="570">
        <f t="shared" si="46"/>
        <v>0</v>
      </c>
      <c r="AH38" s="570">
        <f t="shared" si="46"/>
        <v>0</v>
      </c>
      <c r="AI38" s="570">
        <f t="shared" si="46"/>
        <v>0</v>
      </c>
      <c r="AJ38" s="570">
        <f t="shared" si="46"/>
        <v>0</v>
      </c>
      <c r="AK38" s="570">
        <f t="shared" si="46"/>
        <v>0</v>
      </c>
      <c r="AL38" s="570">
        <f t="shared" si="46"/>
        <v>0</v>
      </c>
      <c r="AM38" s="570">
        <f t="shared" si="46"/>
        <v>0</v>
      </c>
      <c r="AN38" s="570">
        <f t="shared" si="46"/>
        <v>0</v>
      </c>
      <c r="AO38" s="570">
        <f t="shared" si="46"/>
        <v>0</v>
      </c>
      <c r="AP38" s="570">
        <f t="shared" si="46"/>
        <v>0</v>
      </c>
      <c r="AQ38" s="570">
        <f t="shared" si="46"/>
        <v>0</v>
      </c>
      <c r="AR38" s="570">
        <f t="shared" si="46"/>
        <v>0</v>
      </c>
      <c r="AS38" s="570">
        <f t="shared" si="46"/>
        <v>0</v>
      </c>
      <c r="AT38" s="570">
        <f t="shared" si="46"/>
        <v>0</v>
      </c>
      <c r="AU38" s="570">
        <f t="shared" si="46"/>
        <v>0</v>
      </c>
      <c r="AV38" s="570">
        <f t="shared" si="8"/>
        <v>0</v>
      </c>
      <c r="AW38" s="570"/>
      <c r="AX38" s="570"/>
      <c r="AY38" s="570"/>
      <c r="AZ38" s="570"/>
      <c r="BA38" s="570"/>
      <c r="BB38" s="570"/>
      <c r="BC38" s="570"/>
      <c r="BD38" s="570"/>
      <c r="BE38" s="570"/>
      <c r="BF38" s="570"/>
      <c r="BG38" s="570"/>
      <c r="BH38" s="570"/>
      <c r="BI38" s="570"/>
      <c r="BJ38" s="570"/>
      <c r="BK38" s="570"/>
      <c r="BL38" s="570"/>
      <c r="BM38" s="570"/>
      <c r="BN38" s="570"/>
      <c r="BO38" s="570"/>
      <c r="BP38" s="570"/>
      <c r="BQ38" s="570"/>
    </row>
    <row r="39" spans="1:69" s="325" customFormat="1" ht="12.75" x14ac:dyDescent="0.2">
      <c r="A39" s="1165">
        <v>1830</v>
      </c>
      <c r="B39" s="349" t="s">
        <v>89</v>
      </c>
      <c r="C39" s="1142">
        <f>'I4 BO ASSETS'!G38</f>
        <v>0</v>
      </c>
      <c r="D39" s="570">
        <f t="shared" si="2"/>
        <v>0</v>
      </c>
      <c r="E39" s="570">
        <f t="shared" si="3"/>
        <v>0</v>
      </c>
      <c r="F39" s="570">
        <f t="shared" si="4"/>
        <v>0</v>
      </c>
      <c r="G39" s="570">
        <f t="shared" ref="G39:Z39" si="47">$D39*G613</f>
        <v>0</v>
      </c>
      <c r="H39" s="570">
        <f t="shared" si="47"/>
        <v>0</v>
      </c>
      <c r="I39" s="570">
        <f t="shared" si="47"/>
        <v>0</v>
      </c>
      <c r="J39" s="570">
        <f t="shared" si="47"/>
        <v>0</v>
      </c>
      <c r="K39" s="570">
        <f t="shared" si="47"/>
        <v>0</v>
      </c>
      <c r="L39" s="570">
        <f t="shared" si="47"/>
        <v>0</v>
      </c>
      <c r="M39" s="570">
        <f t="shared" si="47"/>
        <v>0</v>
      </c>
      <c r="N39" s="570">
        <f t="shared" si="47"/>
        <v>0</v>
      </c>
      <c r="O39" s="570">
        <f t="shared" si="47"/>
        <v>0</v>
      </c>
      <c r="P39" s="570">
        <f t="shared" si="47"/>
        <v>0</v>
      </c>
      <c r="Q39" s="570">
        <f t="shared" si="47"/>
        <v>0</v>
      </c>
      <c r="R39" s="570">
        <f t="shared" si="47"/>
        <v>0</v>
      </c>
      <c r="S39" s="570">
        <f t="shared" si="47"/>
        <v>0</v>
      </c>
      <c r="T39" s="570">
        <f t="shared" si="47"/>
        <v>0</v>
      </c>
      <c r="U39" s="570">
        <f t="shared" si="47"/>
        <v>0</v>
      </c>
      <c r="V39" s="570">
        <f t="shared" si="47"/>
        <v>0</v>
      </c>
      <c r="W39" s="570">
        <f t="shared" si="47"/>
        <v>0</v>
      </c>
      <c r="X39" s="570">
        <f t="shared" si="47"/>
        <v>0</v>
      </c>
      <c r="Y39" s="570">
        <f t="shared" si="47"/>
        <v>0</v>
      </c>
      <c r="Z39" s="570">
        <f t="shared" si="47"/>
        <v>0</v>
      </c>
      <c r="AA39" s="570">
        <f t="shared" si="6"/>
        <v>0</v>
      </c>
      <c r="AB39" s="570">
        <f t="shared" ref="AB39:AU39" si="48">$E39*AB613</f>
        <v>0</v>
      </c>
      <c r="AC39" s="570">
        <f t="shared" si="48"/>
        <v>0</v>
      </c>
      <c r="AD39" s="570">
        <f t="shared" si="48"/>
        <v>0</v>
      </c>
      <c r="AE39" s="570">
        <f t="shared" si="48"/>
        <v>0</v>
      </c>
      <c r="AF39" s="570">
        <f t="shared" si="48"/>
        <v>0</v>
      </c>
      <c r="AG39" s="570">
        <f t="shared" si="48"/>
        <v>0</v>
      </c>
      <c r="AH39" s="570">
        <f t="shared" si="48"/>
        <v>0</v>
      </c>
      <c r="AI39" s="570">
        <f t="shared" si="48"/>
        <v>0</v>
      </c>
      <c r="AJ39" s="570">
        <f t="shared" si="48"/>
        <v>0</v>
      </c>
      <c r="AK39" s="570">
        <f t="shared" si="48"/>
        <v>0</v>
      </c>
      <c r="AL39" s="570">
        <f t="shared" si="48"/>
        <v>0</v>
      </c>
      <c r="AM39" s="570">
        <f t="shared" si="48"/>
        <v>0</v>
      </c>
      <c r="AN39" s="570">
        <f t="shared" si="48"/>
        <v>0</v>
      </c>
      <c r="AO39" s="570">
        <f t="shared" si="48"/>
        <v>0</v>
      </c>
      <c r="AP39" s="570">
        <f t="shared" si="48"/>
        <v>0</v>
      </c>
      <c r="AQ39" s="570">
        <f t="shared" si="48"/>
        <v>0</v>
      </c>
      <c r="AR39" s="570">
        <f t="shared" si="48"/>
        <v>0</v>
      </c>
      <c r="AS39" s="570">
        <f t="shared" si="48"/>
        <v>0</v>
      </c>
      <c r="AT39" s="570">
        <f t="shared" si="48"/>
        <v>0</v>
      </c>
      <c r="AU39" s="570">
        <f t="shared" si="48"/>
        <v>0</v>
      </c>
      <c r="AV39" s="570">
        <f t="shared" si="8"/>
        <v>0</v>
      </c>
      <c r="AW39" s="570"/>
      <c r="AX39" s="570"/>
      <c r="AY39" s="570"/>
      <c r="AZ39" s="570"/>
      <c r="BA39" s="570"/>
      <c r="BB39" s="570"/>
      <c r="BC39" s="570"/>
      <c r="BD39" s="570"/>
      <c r="BE39" s="570"/>
      <c r="BF39" s="570"/>
      <c r="BG39" s="570"/>
      <c r="BH39" s="570"/>
      <c r="BI39" s="570"/>
      <c r="BJ39" s="570"/>
      <c r="BK39" s="570"/>
      <c r="BL39" s="570"/>
      <c r="BM39" s="570"/>
      <c r="BN39" s="570"/>
      <c r="BO39" s="570"/>
      <c r="BP39" s="570"/>
      <c r="BQ39" s="570"/>
    </row>
    <row r="40" spans="1:69" s="325" customFormat="1" ht="25.5" x14ac:dyDescent="0.2">
      <c r="A40" s="1165" t="s">
        <v>825</v>
      </c>
      <c r="B40" s="349" t="s">
        <v>367</v>
      </c>
      <c r="C40" s="1142">
        <f>'I4 BO ASSETS'!G39</f>
        <v>0</v>
      </c>
      <c r="D40" s="570">
        <f t="shared" si="2"/>
        <v>0</v>
      </c>
      <c r="E40" s="570">
        <f t="shared" si="3"/>
        <v>0</v>
      </c>
      <c r="F40" s="570">
        <f t="shared" si="4"/>
        <v>0</v>
      </c>
      <c r="G40" s="570">
        <f t="shared" ref="G40:Z40" si="49">$D40*G614</f>
        <v>0</v>
      </c>
      <c r="H40" s="570">
        <f t="shared" si="49"/>
        <v>0</v>
      </c>
      <c r="I40" s="570">
        <f t="shared" si="49"/>
        <v>0</v>
      </c>
      <c r="J40" s="570">
        <f t="shared" si="49"/>
        <v>0</v>
      </c>
      <c r="K40" s="570">
        <f t="shared" si="49"/>
        <v>0</v>
      </c>
      <c r="L40" s="570">
        <f t="shared" si="49"/>
        <v>0</v>
      </c>
      <c r="M40" s="570">
        <f t="shared" si="49"/>
        <v>0</v>
      </c>
      <c r="N40" s="570">
        <f t="shared" si="49"/>
        <v>0</v>
      </c>
      <c r="O40" s="570">
        <f t="shared" si="49"/>
        <v>0</v>
      </c>
      <c r="P40" s="570">
        <f t="shared" si="49"/>
        <v>0</v>
      </c>
      <c r="Q40" s="570">
        <f t="shared" si="49"/>
        <v>0</v>
      </c>
      <c r="R40" s="570">
        <f t="shared" si="49"/>
        <v>0</v>
      </c>
      <c r="S40" s="570">
        <f t="shared" si="49"/>
        <v>0</v>
      </c>
      <c r="T40" s="570">
        <f t="shared" si="49"/>
        <v>0</v>
      </c>
      <c r="U40" s="570">
        <f t="shared" si="49"/>
        <v>0</v>
      </c>
      <c r="V40" s="570">
        <f t="shared" si="49"/>
        <v>0</v>
      </c>
      <c r="W40" s="570">
        <f t="shared" si="49"/>
        <v>0</v>
      </c>
      <c r="X40" s="570">
        <f t="shared" si="49"/>
        <v>0</v>
      </c>
      <c r="Y40" s="570">
        <f t="shared" si="49"/>
        <v>0</v>
      </c>
      <c r="Z40" s="570">
        <f t="shared" si="49"/>
        <v>0</v>
      </c>
      <c r="AA40" s="570">
        <f t="shared" si="6"/>
        <v>0</v>
      </c>
      <c r="AB40" s="570">
        <f t="shared" ref="AB40:AU40" si="50">$E40*AB614</f>
        <v>0</v>
      </c>
      <c r="AC40" s="570">
        <f t="shared" si="50"/>
        <v>0</v>
      </c>
      <c r="AD40" s="570">
        <f t="shared" si="50"/>
        <v>0</v>
      </c>
      <c r="AE40" s="570">
        <f t="shared" si="50"/>
        <v>0</v>
      </c>
      <c r="AF40" s="570">
        <f t="shared" si="50"/>
        <v>0</v>
      </c>
      <c r="AG40" s="570">
        <f t="shared" si="50"/>
        <v>0</v>
      </c>
      <c r="AH40" s="570">
        <f t="shared" si="50"/>
        <v>0</v>
      </c>
      <c r="AI40" s="570">
        <f t="shared" si="50"/>
        <v>0</v>
      </c>
      <c r="AJ40" s="570">
        <f t="shared" si="50"/>
        <v>0</v>
      </c>
      <c r="AK40" s="570">
        <f t="shared" si="50"/>
        <v>0</v>
      </c>
      <c r="AL40" s="570">
        <f t="shared" si="50"/>
        <v>0</v>
      </c>
      <c r="AM40" s="570">
        <f t="shared" si="50"/>
        <v>0</v>
      </c>
      <c r="AN40" s="570">
        <f t="shared" si="50"/>
        <v>0</v>
      </c>
      <c r="AO40" s="570">
        <f t="shared" si="50"/>
        <v>0</v>
      </c>
      <c r="AP40" s="570">
        <f t="shared" si="50"/>
        <v>0</v>
      </c>
      <c r="AQ40" s="570">
        <f t="shared" si="50"/>
        <v>0</v>
      </c>
      <c r="AR40" s="570">
        <f t="shared" si="50"/>
        <v>0</v>
      </c>
      <c r="AS40" s="570">
        <f t="shared" si="50"/>
        <v>0</v>
      </c>
      <c r="AT40" s="570">
        <f t="shared" si="50"/>
        <v>0</v>
      </c>
      <c r="AU40" s="570">
        <f t="shared" si="50"/>
        <v>0</v>
      </c>
      <c r="AV40" s="570">
        <f t="shared" si="8"/>
        <v>0</v>
      </c>
      <c r="AW40" s="570"/>
      <c r="AX40" s="570"/>
      <c r="AY40" s="570"/>
      <c r="AZ40" s="570"/>
      <c r="BA40" s="570"/>
      <c r="BB40" s="570"/>
      <c r="BC40" s="570"/>
      <c r="BD40" s="570"/>
      <c r="BE40" s="570"/>
      <c r="BF40" s="570"/>
      <c r="BG40" s="570"/>
      <c r="BH40" s="570"/>
      <c r="BI40" s="570"/>
      <c r="BJ40" s="570"/>
      <c r="BK40" s="570"/>
      <c r="BL40" s="570"/>
      <c r="BM40" s="570"/>
      <c r="BN40" s="570"/>
      <c r="BO40" s="570"/>
      <c r="BP40" s="570"/>
      <c r="BQ40" s="570"/>
    </row>
    <row r="41" spans="1:69" s="325" customFormat="1" ht="12.75" x14ac:dyDescent="0.2">
      <c r="A41" s="1165" t="s">
        <v>826</v>
      </c>
      <c r="B41" s="349" t="s">
        <v>368</v>
      </c>
      <c r="C41" s="1142">
        <f>'I4 BO ASSETS'!G40</f>
        <v>0</v>
      </c>
      <c r="D41" s="570">
        <f>IF(ISERROR(C41*D615), "-", C41*D615)</f>
        <v>0</v>
      </c>
      <c r="E41" s="570">
        <f>IF(ISERROR($C41*E615), "-", $C41*E615)</f>
        <v>0</v>
      </c>
      <c r="F41" s="570">
        <f>IF(ISERROR(D41+E41), "-", D41+E41)</f>
        <v>0</v>
      </c>
      <c r="G41" s="570">
        <f t="shared" ref="G41:Z41" si="51">$D41*G615</f>
        <v>0</v>
      </c>
      <c r="H41" s="570">
        <f t="shared" si="51"/>
        <v>0</v>
      </c>
      <c r="I41" s="570">
        <f t="shared" si="51"/>
        <v>0</v>
      </c>
      <c r="J41" s="570">
        <f t="shared" si="51"/>
        <v>0</v>
      </c>
      <c r="K41" s="570">
        <f t="shared" si="51"/>
        <v>0</v>
      </c>
      <c r="L41" s="570">
        <f t="shared" si="51"/>
        <v>0</v>
      </c>
      <c r="M41" s="570">
        <f t="shared" si="51"/>
        <v>0</v>
      </c>
      <c r="N41" s="570">
        <f t="shared" si="51"/>
        <v>0</v>
      </c>
      <c r="O41" s="570">
        <f t="shared" si="51"/>
        <v>0</v>
      </c>
      <c r="P41" s="570">
        <f t="shared" si="51"/>
        <v>0</v>
      </c>
      <c r="Q41" s="570">
        <f t="shared" si="51"/>
        <v>0</v>
      </c>
      <c r="R41" s="570">
        <f t="shared" si="51"/>
        <v>0</v>
      </c>
      <c r="S41" s="570">
        <f t="shared" si="51"/>
        <v>0</v>
      </c>
      <c r="T41" s="570">
        <f t="shared" si="51"/>
        <v>0</v>
      </c>
      <c r="U41" s="570">
        <f t="shared" si="51"/>
        <v>0</v>
      </c>
      <c r="V41" s="570">
        <f t="shared" si="51"/>
        <v>0</v>
      </c>
      <c r="W41" s="570">
        <f t="shared" si="51"/>
        <v>0</v>
      </c>
      <c r="X41" s="570">
        <f t="shared" si="51"/>
        <v>0</v>
      </c>
      <c r="Y41" s="570">
        <f t="shared" si="51"/>
        <v>0</v>
      </c>
      <c r="Z41" s="570">
        <f t="shared" si="51"/>
        <v>0</v>
      </c>
      <c r="AA41" s="570">
        <f t="shared" si="6"/>
        <v>0</v>
      </c>
      <c r="AB41" s="570">
        <f t="shared" ref="AB41:AU41" si="52">$E41*AB615</f>
        <v>0</v>
      </c>
      <c r="AC41" s="570">
        <f t="shared" si="52"/>
        <v>0</v>
      </c>
      <c r="AD41" s="570">
        <f t="shared" si="52"/>
        <v>0</v>
      </c>
      <c r="AE41" s="570">
        <f t="shared" si="52"/>
        <v>0</v>
      </c>
      <c r="AF41" s="570">
        <f t="shared" si="52"/>
        <v>0</v>
      </c>
      <c r="AG41" s="570">
        <f t="shared" si="52"/>
        <v>0</v>
      </c>
      <c r="AH41" s="570">
        <f t="shared" si="52"/>
        <v>0</v>
      </c>
      <c r="AI41" s="570">
        <f t="shared" si="52"/>
        <v>0</v>
      </c>
      <c r="AJ41" s="570">
        <f t="shared" si="52"/>
        <v>0</v>
      </c>
      <c r="AK41" s="570">
        <f t="shared" si="52"/>
        <v>0</v>
      </c>
      <c r="AL41" s="570">
        <f t="shared" si="52"/>
        <v>0</v>
      </c>
      <c r="AM41" s="570">
        <f t="shared" si="52"/>
        <v>0</v>
      </c>
      <c r="AN41" s="570">
        <f t="shared" si="52"/>
        <v>0</v>
      </c>
      <c r="AO41" s="570">
        <f t="shared" si="52"/>
        <v>0</v>
      </c>
      <c r="AP41" s="570">
        <f t="shared" si="52"/>
        <v>0</v>
      </c>
      <c r="AQ41" s="570">
        <f t="shared" si="52"/>
        <v>0</v>
      </c>
      <c r="AR41" s="570">
        <f t="shared" si="52"/>
        <v>0</v>
      </c>
      <c r="AS41" s="570">
        <f t="shared" si="52"/>
        <v>0</v>
      </c>
      <c r="AT41" s="570">
        <f t="shared" si="52"/>
        <v>0</v>
      </c>
      <c r="AU41" s="570">
        <f t="shared" si="52"/>
        <v>0</v>
      </c>
      <c r="AV41" s="570">
        <f t="shared" si="8"/>
        <v>0</v>
      </c>
      <c r="AW41" s="570"/>
      <c r="AX41" s="570"/>
      <c r="AY41" s="570"/>
      <c r="AZ41" s="570"/>
      <c r="BA41" s="570"/>
      <c r="BB41" s="570"/>
      <c r="BC41" s="570"/>
      <c r="BD41" s="570"/>
      <c r="BE41" s="570"/>
      <c r="BF41" s="570"/>
      <c r="BG41" s="570"/>
      <c r="BH41" s="570"/>
      <c r="BI41" s="570"/>
      <c r="BJ41" s="570"/>
      <c r="BK41" s="570"/>
      <c r="BL41" s="570"/>
      <c r="BM41" s="570"/>
      <c r="BN41" s="570"/>
      <c r="BO41" s="570"/>
      <c r="BP41" s="570"/>
      <c r="BQ41" s="570"/>
    </row>
    <row r="42" spans="1:69" s="325" customFormat="1" ht="12.75" x14ac:dyDescent="0.2">
      <c r="A42" s="1165" t="s">
        <v>827</v>
      </c>
      <c r="B42" s="349" t="s">
        <v>391</v>
      </c>
      <c r="C42" s="1142">
        <f>'I4 BO ASSETS'!G41</f>
        <v>0</v>
      </c>
      <c r="D42" s="570">
        <f>IF(ISERROR(C42*D616), "-", C42*D616)</f>
        <v>0</v>
      </c>
      <c r="E42" s="570">
        <f>IF(ISERROR($C42*E616), "-", $C42*E616)</f>
        <v>0</v>
      </c>
      <c r="F42" s="570">
        <f>IF(ISERROR(D42+E42), "-", D42+E42)</f>
        <v>0</v>
      </c>
      <c r="G42" s="570">
        <f t="shared" ref="G42:Z42" si="53">$D42*G616</f>
        <v>0</v>
      </c>
      <c r="H42" s="570">
        <f t="shared" si="53"/>
        <v>0</v>
      </c>
      <c r="I42" s="570">
        <f t="shared" si="53"/>
        <v>0</v>
      </c>
      <c r="J42" s="570">
        <f t="shared" si="53"/>
        <v>0</v>
      </c>
      <c r="K42" s="570">
        <f t="shared" si="53"/>
        <v>0</v>
      </c>
      <c r="L42" s="570">
        <f t="shared" si="53"/>
        <v>0</v>
      </c>
      <c r="M42" s="570">
        <f t="shared" si="53"/>
        <v>0</v>
      </c>
      <c r="N42" s="570">
        <f t="shared" si="53"/>
        <v>0</v>
      </c>
      <c r="O42" s="570">
        <f t="shared" si="53"/>
        <v>0</v>
      </c>
      <c r="P42" s="570">
        <f t="shared" si="53"/>
        <v>0</v>
      </c>
      <c r="Q42" s="570">
        <f t="shared" si="53"/>
        <v>0</v>
      </c>
      <c r="R42" s="570">
        <f t="shared" si="53"/>
        <v>0</v>
      </c>
      <c r="S42" s="570">
        <f t="shared" si="53"/>
        <v>0</v>
      </c>
      <c r="T42" s="570">
        <f t="shared" si="53"/>
        <v>0</v>
      </c>
      <c r="U42" s="570">
        <f t="shared" si="53"/>
        <v>0</v>
      </c>
      <c r="V42" s="570">
        <f t="shared" si="53"/>
        <v>0</v>
      </c>
      <c r="W42" s="570">
        <f t="shared" si="53"/>
        <v>0</v>
      </c>
      <c r="X42" s="570">
        <f t="shared" si="53"/>
        <v>0</v>
      </c>
      <c r="Y42" s="570">
        <f t="shared" si="53"/>
        <v>0</v>
      </c>
      <c r="Z42" s="570">
        <f t="shared" si="53"/>
        <v>0</v>
      </c>
      <c r="AA42" s="570">
        <f t="shared" si="6"/>
        <v>0</v>
      </c>
      <c r="AB42" s="570">
        <f t="shared" ref="AB42:AU42" si="54">$E42*AB616</f>
        <v>0</v>
      </c>
      <c r="AC42" s="570">
        <f t="shared" si="54"/>
        <v>0</v>
      </c>
      <c r="AD42" s="570">
        <f t="shared" si="54"/>
        <v>0</v>
      </c>
      <c r="AE42" s="570">
        <f t="shared" si="54"/>
        <v>0</v>
      </c>
      <c r="AF42" s="570">
        <f t="shared" si="54"/>
        <v>0</v>
      </c>
      <c r="AG42" s="570">
        <f t="shared" si="54"/>
        <v>0</v>
      </c>
      <c r="AH42" s="570">
        <f t="shared" si="54"/>
        <v>0</v>
      </c>
      <c r="AI42" s="570">
        <f t="shared" si="54"/>
        <v>0</v>
      </c>
      <c r="AJ42" s="570">
        <f t="shared" si="54"/>
        <v>0</v>
      </c>
      <c r="AK42" s="570">
        <f t="shared" si="54"/>
        <v>0</v>
      </c>
      <c r="AL42" s="570">
        <f t="shared" si="54"/>
        <v>0</v>
      </c>
      <c r="AM42" s="570">
        <f t="shared" si="54"/>
        <v>0</v>
      </c>
      <c r="AN42" s="570">
        <f t="shared" si="54"/>
        <v>0</v>
      </c>
      <c r="AO42" s="570">
        <f t="shared" si="54"/>
        <v>0</v>
      </c>
      <c r="AP42" s="570">
        <f t="shared" si="54"/>
        <v>0</v>
      </c>
      <c r="AQ42" s="570">
        <f t="shared" si="54"/>
        <v>0</v>
      </c>
      <c r="AR42" s="570">
        <f t="shared" si="54"/>
        <v>0</v>
      </c>
      <c r="AS42" s="570">
        <f t="shared" si="54"/>
        <v>0</v>
      </c>
      <c r="AT42" s="570">
        <f t="shared" si="54"/>
        <v>0</v>
      </c>
      <c r="AU42" s="570">
        <f t="shared" si="54"/>
        <v>0</v>
      </c>
      <c r="AV42" s="570">
        <f t="shared" si="8"/>
        <v>0</v>
      </c>
      <c r="AW42" s="570"/>
      <c r="AX42" s="570"/>
      <c r="AY42" s="570"/>
      <c r="AZ42" s="570"/>
      <c r="BA42" s="570"/>
      <c r="BB42" s="570"/>
      <c r="BC42" s="570"/>
      <c r="BD42" s="570"/>
      <c r="BE42" s="570"/>
      <c r="BF42" s="570"/>
      <c r="BG42" s="570"/>
      <c r="BH42" s="570"/>
      <c r="BI42" s="570"/>
      <c r="BJ42" s="570"/>
      <c r="BK42" s="570"/>
      <c r="BL42" s="570"/>
      <c r="BM42" s="570"/>
      <c r="BN42" s="570"/>
      <c r="BO42" s="570"/>
      <c r="BP42" s="570"/>
      <c r="BQ42" s="570"/>
    </row>
    <row r="43" spans="1:69" s="325" customFormat="1" ht="12.75" x14ac:dyDescent="0.2">
      <c r="A43" s="1165">
        <v>1835</v>
      </c>
      <c r="B43" s="349" t="s">
        <v>75</v>
      </c>
      <c r="C43" s="1142">
        <f>'I4 BO ASSETS'!G42</f>
        <v>0</v>
      </c>
      <c r="D43" s="570">
        <f t="shared" ref="D43:D57" si="55">C43*D617</f>
        <v>0</v>
      </c>
      <c r="E43" s="570">
        <f t="shared" ref="E43:E57" si="56">$C43*E617</f>
        <v>0</v>
      </c>
      <c r="F43" s="570">
        <f t="shared" si="4"/>
        <v>0</v>
      </c>
      <c r="G43" s="570">
        <f t="shared" ref="G43:Z43" si="57">$D43*G617</f>
        <v>0</v>
      </c>
      <c r="H43" s="570">
        <f t="shared" si="57"/>
        <v>0</v>
      </c>
      <c r="I43" s="570">
        <f t="shared" si="57"/>
        <v>0</v>
      </c>
      <c r="J43" s="570">
        <f t="shared" si="57"/>
        <v>0</v>
      </c>
      <c r="K43" s="570">
        <f t="shared" si="57"/>
        <v>0</v>
      </c>
      <c r="L43" s="570">
        <f t="shared" si="57"/>
        <v>0</v>
      </c>
      <c r="M43" s="570">
        <f t="shared" si="57"/>
        <v>0</v>
      </c>
      <c r="N43" s="570">
        <f t="shared" si="57"/>
        <v>0</v>
      </c>
      <c r="O43" s="570">
        <f t="shared" si="57"/>
        <v>0</v>
      </c>
      <c r="P43" s="570">
        <f t="shared" si="57"/>
        <v>0</v>
      </c>
      <c r="Q43" s="570">
        <f t="shared" si="57"/>
        <v>0</v>
      </c>
      <c r="R43" s="570">
        <f t="shared" si="57"/>
        <v>0</v>
      </c>
      <c r="S43" s="570">
        <f t="shared" si="57"/>
        <v>0</v>
      </c>
      <c r="T43" s="570">
        <f t="shared" si="57"/>
        <v>0</v>
      </c>
      <c r="U43" s="570">
        <f t="shared" si="57"/>
        <v>0</v>
      </c>
      <c r="V43" s="570">
        <f t="shared" si="57"/>
        <v>0</v>
      </c>
      <c r="W43" s="570">
        <f t="shared" si="57"/>
        <v>0</v>
      </c>
      <c r="X43" s="570">
        <f t="shared" si="57"/>
        <v>0</v>
      </c>
      <c r="Y43" s="570">
        <f t="shared" si="57"/>
        <v>0</v>
      </c>
      <c r="Z43" s="570">
        <f t="shared" si="57"/>
        <v>0</v>
      </c>
      <c r="AA43" s="570">
        <f t="shared" si="6"/>
        <v>0</v>
      </c>
      <c r="AB43" s="570">
        <f t="shared" ref="AB43:AU43" si="58">$E43*AB617</f>
        <v>0</v>
      </c>
      <c r="AC43" s="570">
        <f t="shared" si="58"/>
        <v>0</v>
      </c>
      <c r="AD43" s="570">
        <f t="shared" si="58"/>
        <v>0</v>
      </c>
      <c r="AE43" s="570">
        <f t="shared" si="58"/>
        <v>0</v>
      </c>
      <c r="AF43" s="570">
        <f t="shared" si="58"/>
        <v>0</v>
      </c>
      <c r="AG43" s="570">
        <f t="shared" si="58"/>
        <v>0</v>
      </c>
      <c r="AH43" s="570">
        <f t="shared" si="58"/>
        <v>0</v>
      </c>
      <c r="AI43" s="570">
        <f t="shared" si="58"/>
        <v>0</v>
      </c>
      <c r="AJ43" s="570">
        <f t="shared" si="58"/>
        <v>0</v>
      </c>
      <c r="AK43" s="570">
        <f t="shared" si="58"/>
        <v>0</v>
      </c>
      <c r="AL43" s="570">
        <f t="shared" si="58"/>
        <v>0</v>
      </c>
      <c r="AM43" s="570">
        <f t="shared" si="58"/>
        <v>0</v>
      </c>
      <c r="AN43" s="570">
        <f t="shared" si="58"/>
        <v>0</v>
      </c>
      <c r="AO43" s="570">
        <f t="shared" si="58"/>
        <v>0</v>
      </c>
      <c r="AP43" s="570">
        <f t="shared" si="58"/>
        <v>0</v>
      </c>
      <c r="AQ43" s="570">
        <f t="shared" si="58"/>
        <v>0</v>
      </c>
      <c r="AR43" s="570">
        <f t="shared" si="58"/>
        <v>0</v>
      </c>
      <c r="AS43" s="570">
        <f t="shared" si="58"/>
        <v>0</v>
      </c>
      <c r="AT43" s="570">
        <f t="shared" si="58"/>
        <v>0</v>
      </c>
      <c r="AU43" s="570">
        <f t="shared" si="58"/>
        <v>0</v>
      </c>
      <c r="AV43" s="570">
        <f t="shared" si="8"/>
        <v>0</v>
      </c>
      <c r="AW43" s="570"/>
      <c r="AX43" s="570"/>
      <c r="AY43" s="570"/>
      <c r="AZ43" s="570"/>
      <c r="BA43" s="570"/>
      <c r="BB43" s="570"/>
      <c r="BC43" s="570"/>
      <c r="BD43" s="570"/>
      <c r="BE43" s="570"/>
      <c r="BF43" s="570"/>
      <c r="BG43" s="570"/>
      <c r="BH43" s="570"/>
      <c r="BI43" s="570"/>
      <c r="BJ43" s="570"/>
      <c r="BK43" s="570"/>
      <c r="BL43" s="570"/>
      <c r="BM43" s="570"/>
      <c r="BN43" s="570"/>
      <c r="BO43" s="570"/>
      <c r="BP43" s="570"/>
      <c r="BQ43" s="570"/>
    </row>
    <row r="44" spans="1:69" s="325" customFormat="1" ht="25.5" x14ac:dyDescent="0.2">
      <c r="A44" s="1165" t="s">
        <v>828</v>
      </c>
      <c r="B44" s="349" t="s">
        <v>392</v>
      </c>
      <c r="C44" s="1142">
        <f>'I4 BO ASSETS'!G43</f>
        <v>0</v>
      </c>
      <c r="D44" s="570">
        <f t="shared" si="55"/>
        <v>0</v>
      </c>
      <c r="E44" s="570">
        <f t="shared" si="56"/>
        <v>0</v>
      </c>
      <c r="F44" s="570">
        <f t="shared" si="4"/>
        <v>0</v>
      </c>
      <c r="G44" s="570">
        <f t="shared" ref="G44:Z44" si="59">$D44*G618</f>
        <v>0</v>
      </c>
      <c r="H44" s="570">
        <f t="shared" si="59"/>
        <v>0</v>
      </c>
      <c r="I44" s="570">
        <f t="shared" si="59"/>
        <v>0</v>
      </c>
      <c r="J44" s="570">
        <f t="shared" si="59"/>
        <v>0</v>
      </c>
      <c r="K44" s="570">
        <f t="shared" si="59"/>
        <v>0</v>
      </c>
      <c r="L44" s="570">
        <f t="shared" si="59"/>
        <v>0</v>
      </c>
      <c r="M44" s="570">
        <f t="shared" si="59"/>
        <v>0</v>
      </c>
      <c r="N44" s="570">
        <f t="shared" si="59"/>
        <v>0</v>
      </c>
      <c r="O44" s="570">
        <f t="shared" si="59"/>
        <v>0</v>
      </c>
      <c r="P44" s="570">
        <f t="shared" si="59"/>
        <v>0</v>
      </c>
      <c r="Q44" s="570">
        <f t="shared" si="59"/>
        <v>0</v>
      </c>
      <c r="R44" s="570">
        <f t="shared" si="59"/>
        <v>0</v>
      </c>
      <c r="S44" s="570">
        <f t="shared" si="59"/>
        <v>0</v>
      </c>
      <c r="T44" s="570">
        <f t="shared" si="59"/>
        <v>0</v>
      </c>
      <c r="U44" s="570">
        <f t="shared" si="59"/>
        <v>0</v>
      </c>
      <c r="V44" s="570">
        <f t="shared" si="59"/>
        <v>0</v>
      </c>
      <c r="W44" s="570">
        <f t="shared" si="59"/>
        <v>0</v>
      </c>
      <c r="X44" s="570">
        <f t="shared" si="59"/>
        <v>0</v>
      </c>
      <c r="Y44" s="570">
        <f t="shared" si="59"/>
        <v>0</v>
      </c>
      <c r="Z44" s="570">
        <f t="shared" si="59"/>
        <v>0</v>
      </c>
      <c r="AA44" s="570">
        <f t="shared" si="6"/>
        <v>0</v>
      </c>
      <c r="AB44" s="570">
        <f t="shared" ref="AB44:AU44" si="60">$E44*AB618</f>
        <v>0</v>
      </c>
      <c r="AC44" s="570">
        <f t="shared" si="60"/>
        <v>0</v>
      </c>
      <c r="AD44" s="570">
        <f t="shared" si="60"/>
        <v>0</v>
      </c>
      <c r="AE44" s="570">
        <f t="shared" si="60"/>
        <v>0</v>
      </c>
      <c r="AF44" s="570">
        <f t="shared" si="60"/>
        <v>0</v>
      </c>
      <c r="AG44" s="570">
        <f t="shared" si="60"/>
        <v>0</v>
      </c>
      <c r="AH44" s="570">
        <f t="shared" si="60"/>
        <v>0</v>
      </c>
      <c r="AI44" s="570">
        <f t="shared" si="60"/>
        <v>0</v>
      </c>
      <c r="AJ44" s="570">
        <f t="shared" si="60"/>
        <v>0</v>
      </c>
      <c r="AK44" s="570">
        <f t="shared" si="60"/>
        <v>0</v>
      </c>
      <c r="AL44" s="570">
        <f t="shared" si="60"/>
        <v>0</v>
      </c>
      <c r="AM44" s="570">
        <f t="shared" si="60"/>
        <v>0</v>
      </c>
      <c r="AN44" s="570">
        <f t="shared" si="60"/>
        <v>0</v>
      </c>
      <c r="AO44" s="570">
        <f t="shared" si="60"/>
        <v>0</v>
      </c>
      <c r="AP44" s="570">
        <f t="shared" si="60"/>
        <v>0</v>
      </c>
      <c r="AQ44" s="570">
        <f t="shared" si="60"/>
        <v>0</v>
      </c>
      <c r="AR44" s="570">
        <f t="shared" si="60"/>
        <v>0</v>
      </c>
      <c r="AS44" s="570">
        <f t="shared" si="60"/>
        <v>0</v>
      </c>
      <c r="AT44" s="570">
        <f t="shared" si="60"/>
        <v>0</v>
      </c>
      <c r="AU44" s="570">
        <f t="shared" si="60"/>
        <v>0</v>
      </c>
      <c r="AV44" s="570">
        <f t="shared" si="8"/>
        <v>0</v>
      </c>
      <c r="AW44" s="570"/>
      <c r="AX44" s="570"/>
      <c r="AY44" s="570"/>
      <c r="AZ44" s="570"/>
      <c r="BA44" s="570"/>
      <c r="BB44" s="570"/>
      <c r="BC44" s="570"/>
      <c r="BD44" s="570"/>
      <c r="BE44" s="570"/>
      <c r="BF44" s="570"/>
      <c r="BG44" s="570"/>
      <c r="BH44" s="570"/>
      <c r="BI44" s="570"/>
      <c r="BJ44" s="570"/>
      <c r="BK44" s="570"/>
      <c r="BL44" s="570"/>
      <c r="BM44" s="570"/>
      <c r="BN44" s="570"/>
      <c r="BO44" s="570"/>
      <c r="BP44" s="570"/>
      <c r="BQ44" s="570"/>
    </row>
    <row r="45" spans="1:69" s="325" customFormat="1" ht="25.5" x14ac:dyDescent="0.2">
      <c r="A45" s="1165" t="s">
        <v>829</v>
      </c>
      <c r="B45" s="349" t="s">
        <v>393</v>
      </c>
      <c r="C45" s="1142">
        <f>'I4 BO ASSETS'!G44</f>
        <v>-3620839.176</v>
      </c>
      <c r="D45" s="570">
        <f t="shared" si="55"/>
        <v>-2353545.4643999999</v>
      </c>
      <c r="E45" s="570">
        <f t="shared" si="56"/>
        <v>-1267293.7115999998</v>
      </c>
      <c r="F45" s="570">
        <f t="shared" si="4"/>
        <v>-3620839.176</v>
      </c>
      <c r="G45" s="570">
        <f t="shared" ref="G45:Z45" si="61">$D45*G619</f>
        <v>-1038933.6402319107</v>
      </c>
      <c r="H45" s="570">
        <f t="shared" si="61"/>
        <v>-426351.13625838218</v>
      </c>
      <c r="I45" s="570">
        <f t="shared" si="61"/>
        <v>-866775.63747232244</v>
      </c>
      <c r="J45" s="570">
        <f t="shared" si="61"/>
        <v>0</v>
      </c>
      <c r="K45" s="570">
        <f t="shared" si="61"/>
        <v>0</v>
      </c>
      <c r="L45" s="570">
        <f t="shared" si="61"/>
        <v>0</v>
      </c>
      <c r="M45" s="570">
        <f t="shared" si="61"/>
        <v>-21269.831801102864</v>
      </c>
      <c r="N45" s="570">
        <f t="shared" si="61"/>
        <v>0</v>
      </c>
      <c r="O45" s="570">
        <f t="shared" si="61"/>
        <v>-215.21863628164382</v>
      </c>
      <c r="P45" s="570">
        <f t="shared" si="61"/>
        <v>0</v>
      </c>
      <c r="Q45" s="570">
        <f t="shared" si="61"/>
        <v>0</v>
      </c>
      <c r="R45" s="570">
        <f t="shared" si="61"/>
        <v>0</v>
      </c>
      <c r="S45" s="570">
        <f t="shared" si="61"/>
        <v>0</v>
      </c>
      <c r="T45" s="570">
        <f t="shared" si="61"/>
        <v>0</v>
      </c>
      <c r="U45" s="570">
        <f t="shared" si="61"/>
        <v>0</v>
      </c>
      <c r="V45" s="570">
        <f t="shared" si="61"/>
        <v>0</v>
      </c>
      <c r="W45" s="570">
        <f t="shared" si="61"/>
        <v>0</v>
      </c>
      <c r="X45" s="570">
        <f t="shared" si="61"/>
        <v>0</v>
      </c>
      <c r="Y45" s="570">
        <f t="shared" si="61"/>
        <v>0</v>
      </c>
      <c r="Z45" s="570">
        <f t="shared" si="61"/>
        <v>0</v>
      </c>
      <c r="AA45" s="570">
        <f t="shared" si="6"/>
        <v>-2353545.4644000004</v>
      </c>
      <c r="AB45" s="570">
        <f t="shared" ref="AB45:AU45" si="62">$E45*AB619</f>
        <v>-1107406.4773435828</v>
      </c>
      <c r="AC45" s="570">
        <f t="shared" si="62"/>
        <v>-107707.67760439198</v>
      </c>
      <c r="AD45" s="570">
        <f t="shared" si="62"/>
        <v>-12840.68640967954</v>
      </c>
      <c r="AE45" s="570">
        <f t="shared" si="62"/>
        <v>0</v>
      </c>
      <c r="AF45" s="570">
        <f t="shared" si="62"/>
        <v>0</v>
      </c>
      <c r="AG45" s="570">
        <f t="shared" si="62"/>
        <v>0</v>
      </c>
      <c r="AH45" s="570">
        <f t="shared" si="62"/>
        <v>-22671.659282581357</v>
      </c>
      <c r="AI45" s="570">
        <f t="shared" si="62"/>
        <v>-9245.2942149692681</v>
      </c>
      <c r="AJ45" s="570">
        <f t="shared" si="62"/>
        <v>-7421.9167447947748</v>
      </c>
      <c r="AK45" s="570">
        <f t="shared" si="62"/>
        <v>0</v>
      </c>
      <c r="AL45" s="570">
        <f t="shared" si="62"/>
        <v>0</v>
      </c>
      <c r="AM45" s="570">
        <f t="shared" si="62"/>
        <v>0</v>
      </c>
      <c r="AN45" s="570">
        <f t="shared" si="62"/>
        <v>0</v>
      </c>
      <c r="AO45" s="570">
        <f t="shared" si="62"/>
        <v>0</v>
      </c>
      <c r="AP45" s="570">
        <f t="shared" si="62"/>
        <v>0</v>
      </c>
      <c r="AQ45" s="570">
        <f t="shared" si="62"/>
        <v>0</v>
      </c>
      <c r="AR45" s="570">
        <f t="shared" si="62"/>
        <v>0</v>
      </c>
      <c r="AS45" s="570">
        <f t="shared" si="62"/>
        <v>0</v>
      </c>
      <c r="AT45" s="570">
        <f t="shared" si="62"/>
        <v>0</v>
      </c>
      <c r="AU45" s="570">
        <f t="shared" si="62"/>
        <v>0</v>
      </c>
      <c r="AV45" s="570">
        <f t="shared" si="8"/>
        <v>-1267293.7115999996</v>
      </c>
      <c r="AW45" s="570"/>
      <c r="AX45" s="570"/>
      <c r="AY45" s="570"/>
      <c r="AZ45" s="570"/>
      <c r="BA45" s="570"/>
      <c r="BB45" s="570"/>
      <c r="BC45" s="570"/>
      <c r="BD45" s="570"/>
      <c r="BE45" s="570"/>
      <c r="BF45" s="570"/>
      <c r="BG45" s="570"/>
      <c r="BH45" s="570"/>
      <c r="BI45" s="570"/>
      <c r="BJ45" s="570"/>
      <c r="BK45" s="570"/>
      <c r="BL45" s="570"/>
      <c r="BM45" s="570"/>
      <c r="BN45" s="570"/>
      <c r="BO45" s="570"/>
      <c r="BP45" s="570"/>
      <c r="BQ45" s="570"/>
    </row>
    <row r="46" spans="1:69" s="325" customFormat="1" ht="25.5" x14ac:dyDescent="0.2">
      <c r="A46" s="1165" t="s">
        <v>830</v>
      </c>
      <c r="B46" s="349" t="s">
        <v>394</v>
      </c>
      <c r="C46" s="1142">
        <f>'I4 BO ASSETS'!G45</f>
        <v>-402315.46399999992</v>
      </c>
      <c r="D46" s="570">
        <f t="shared" si="55"/>
        <v>-261505.05159999995</v>
      </c>
      <c r="E46" s="570">
        <f t="shared" si="56"/>
        <v>-140810.41239999997</v>
      </c>
      <c r="F46" s="570">
        <f t="shared" si="4"/>
        <v>-402315.46399999992</v>
      </c>
      <c r="G46" s="570">
        <f t="shared" ref="G46:Z46" si="63">$D46*G620</f>
        <v>-127352.65824185158</v>
      </c>
      <c r="H46" s="570">
        <f t="shared" si="63"/>
        <v>-52262.193122188895</v>
      </c>
      <c r="I46" s="570">
        <f t="shared" si="63"/>
        <v>-81863.818699764772</v>
      </c>
      <c r="J46" s="570">
        <f t="shared" si="63"/>
        <v>0</v>
      </c>
      <c r="K46" s="570">
        <f t="shared" si="63"/>
        <v>0</v>
      </c>
      <c r="L46" s="570">
        <f t="shared" si="63"/>
        <v>0</v>
      </c>
      <c r="M46" s="570">
        <f t="shared" si="63"/>
        <v>0</v>
      </c>
      <c r="N46" s="570">
        <f t="shared" si="63"/>
        <v>0</v>
      </c>
      <c r="O46" s="570">
        <f t="shared" si="63"/>
        <v>-26.381536194684561</v>
      </c>
      <c r="P46" s="570">
        <f t="shared" si="63"/>
        <v>0</v>
      </c>
      <c r="Q46" s="570">
        <f t="shared" si="63"/>
        <v>0</v>
      </c>
      <c r="R46" s="570">
        <f t="shared" si="63"/>
        <v>0</v>
      </c>
      <c r="S46" s="570">
        <f t="shared" si="63"/>
        <v>0</v>
      </c>
      <c r="T46" s="570">
        <f t="shared" si="63"/>
        <v>0</v>
      </c>
      <c r="U46" s="570">
        <f t="shared" si="63"/>
        <v>0</v>
      </c>
      <c r="V46" s="570">
        <f t="shared" si="63"/>
        <v>0</v>
      </c>
      <c r="W46" s="570">
        <f t="shared" si="63"/>
        <v>0</v>
      </c>
      <c r="X46" s="570">
        <f t="shared" si="63"/>
        <v>0</v>
      </c>
      <c r="Y46" s="570">
        <f t="shared" si="63"/>
        <v>0</v>
      </c>
      <c r="Z46" s="570">
        <f t="shared" si="63"/>
        <v>0</v>
      </c>
      <c r="AA46" s="570">
        <f t="shared" si="6"/>
        <v>-261505.05159999992</v>
      </c>
      <c r="AB46" s="570">
        <f t="shared" ref="AB46:AU46" si="64">$E46*AB620</f>
        <v>-104004.48421747483</v>
      </c>
      <c r="AC46" s="570">
        <f t="shared" si="64"/>
        <v>-10115.600445446291</v>
      </c>
      <c r="AD46" s="570">
        <f t="shared" si="64"/>
        <v>-1107.0721517548516</v>
      </c>
      <c r="AE46" s="570">
        <f t="shared" si="64"/>
        <v>0</v>
      </c>
      <c r="AF46" s="570">
        <f t="shared" si="64"/>
        <v>0</v>
      </c>
      <c r="AG46" s="570">
        <f t="shared" si="64"/>
        <v>0</v>
      </c>
      <c r="AH46" s="570">
        <f t="shared" si="64"/>
        <v>-24017.918272712006</v>
      </c>
      <c r="AI46" s="570">
        <f t="shared" si="64"/>
        <v>-868.29188372929525</v>
      </c>
      <c r="AJ46" s="570">
        <f t="shared" si="64"/>
        <v>-697.04542888268429</v>
      </c>
      <c r="AK46" s="570">
        <f t="shared" si="64"/>
        <v>0</v>
      </c>
      <c r="AL46" s="570">
        <f t="shared" si="64"/>
        <v>0</v>
      </c>
      <c r="AM46" s="570">
        <f t="shared" si="64"/>
        <v>0</v>
      </c>
      <c r="AN46" s="570">
        <f t="shared" si="64"/>
        <v>0</v>
      </c>
      <c r="AO46" s="570">
        <f t="shared" si="64"/>
        <v>0</v>
      </c>
      <c r="AP46" s="570">
        <f t="shared" si="64"/>
        <v>0</v>
      </c>
      <c r="AQ46" s="570">
        <f t="shared" si="64"/>
        <v>0</v>
      </c>
      <c r="AR46" s="570">
        <f t="shared" si="64"/>
        <v>0</v>
      </c>
      <c r="AS46" s="570">
        <f t="shared" si="64"/>
        <v>0</v>
      </c>
      <c r="AT46" s="570">
        <f t="shared" si="64"/>
        <v>0</v>
      </c>
      <c r="AU46" s="570">
        <f t="shared" si="64"/>
        <v>0</v>
      </c>
      <c r="AV46" s="570">
        <f t="shared" si="8"/>
        <v>-140810.41239999994</v>
      </c>
      <c r="AW46" s="570"/>
      <c r="AX46" s="570"/>
      <c r="AY46" s="570"/>
      <c r="AZ46" s="570"/>
      <c r="BA46" s="570"/>
      <c r="BB46" s="570"/>
      <c r="BC46" s="570"/>
      <c r="BD46" s="570"/>
      <c r="BE46" s="570"/>
      <c r="BF46" s="570"/>
      <c r="BG46" s="570"/>
      <c r="BH46" s="570"/>
      <c r="BI46" s="570"/>
      <c r="BJ46" s="570"/>
      <c r="BK46" s="570"/>
      <c r="BL46" s="570"/>
      <c r="BM46" s="570"/>
      <c r="BN46" s="570"/>
      <c r="BO46" s="570"/>
      <c r="BP46" s="570"/>
      <c r="BQ46" s="570"/>
    </row>
    <row r="47" spans="1:69" s="325" customFormat="1" ht="12.75" x14ac:dyDescent="0.2">
      <c r="A47" s="1165">
        <v>1840</v>
      </c>
      <c r="B47" s="349" t="s">
        <v>76</v>
      </c>
      <c r="C47" s="1142">
        <f>'I4 BO ASSETS'!G46</f>
        <v>0</v>
      </c>
      <c r="D47" s="570">
        <f t="shared" si="55"/>
        <v>0</v>
      </c>
      <c r="E47" s="570">
        <f t="shared" si="56"/>
        <v>0</v>
      </c>
      <c r="F47" s="570">
        <f t="shared" si="4"/>
        <v>0</v>
      </c>
      <c r="G47" s="570">
        <f t="shared" ref="G47:Z47" si="65">$D47*G621</f>
        <v>0</v>
      </c>
      <c r="H47" s="570">
        <f t="shared" si="65"/>
        <v>0</v>
      </c>
      <c r="I47" s="570">
        <f t="shared" si="65"/>
        <v>0</v>
      </c>
      <c r="J47" s="570">
        <f t="shared" si="65"/>
        <v>0</v>
      </c>
      <c r="K47" s="570">
        <f t="shared" si="65"/>
        <v>0</v>
      </c>
      <c r="L47" s="570">
        <f t="shared" si="65"/>
        <v>0</v>
      </c>
      <c r="M47" s="570">
        <f t="shared" si="65"/>
        <v>0</v>
      </c>
      <c r="N47" s="570">
        <f t="shared" si="65"/>
        <v>0</v>
      </c>
      <c r="O47" s="570">
        <f t="shared" si="65"/>
        <v>0</v>
      </c>
      <c r="P47" s="570">
        <f t="shared" si="65"/>
        <v>0</v>
      </c>
      <c r="Q47" s="570">
        <f t="shared" si="65"/>
        <v>0</v>
      </c>
      <c r="R47" s="570">
        <f t="shared" si="65"/>
        <v>0</v>
      </c>
      <c r="S47" s="570">
        <f t="shared" si="65"/>
        <v>0</v>
      </c>
      <c r="T47" s="570">
        <f t="shared" si="65"/>
        <v>0</v>
      </c>
      <c r="U47" s="570">
        <f t="shared" si="65"/>
        <v>0</v>
      </c>
      <c r="V47" s="570">
        <f t="shared" si="65"/>
        <v>0</v>
      </c>
      <c r="W47" s="570">
        <f t="shared" si="65"/>
        <v>0</v>
      </c>
      <c r="X47" s="570">
        <f t="shared" si="65"/>
        <v>0</v>
      </c>
      <c r="Y47" s="570">
        <f t="shared" si="65"/>
        <v>0</v>
      </c>
      <c r="Z47" s="570">
        <f t="shared" si="65"/>
        <v>0</v>
      </c>
      <c r="AA47" s="570">
        <f t="shared" si="6"/>
        <v>0</v>
      </c>
      <c r="AB47" s="570">
        <f t="shared" ref="AB47:AU47" si="66">$E47*AB621</f>
        <v>0</v>
      </c>
      <c r="AC47" s="570">
        <f t="shared" si="66"/>
        <v>0</v>
      </c>
      <c r="AD47" s="570">
        <f t="shared" si="66"/>
        <v>0</v>
      </c>
      <c r="AE47" s="570">
        <f t="shared" si="66"/>
        <v>0</v>
      </c>
      <c r="AF47" s="570">
        <f t="shared" si="66"/>
        <v>0</v>
      </c>
      <c r="AG47" s="570">
        <f t="shared" si="66"/>
        <v>0</v>
      </c>
      <c r="AH47" s="570">
        <f t="shared" si="66"/>
        <v>0</v>
      </c>
      <c r="AI47" s="570">
        <f t="shared" si="66"/>
        <v>0</v>
      </c>
      <c r="AJ47" s="570">
        <f t="shared" si="66"/>
        <v>0</v>
      </c>
      <c r="AK47" s="570">
        <f t="shared" si="66"/>
        <v>0</v>
      </c>
      <c r="AL47" s="570">
        <f t="shared" si="66"/>
        <v>0</v>
      </c>
      <c r="AM47" s="570">
        <f t="shared" si="66"/>
        <v>0</v>
      </c>
      <c r="AN47" s="570">
        <f t="shared" si="66"/>
        <v>0</v>
      </c>
      <c r="AO47" s="570">
        <f t="shared" si="66"/>
        <v>0</v>
      </c>
      <c r="AP47" s="570">
        <f t="shared" si="66"/>
        <v>0</v>
      </c>
      <c r="AQ47" s="570">
        <f t="shared" si="66"/>
        <v>0</v>
      </c>
      <c r="AR47" s="570">
        <f t="shared" si="66"/>
        <v>0</v>
      </c>
      <c r="AS47" s="570">
        <f t="shared" si="66"/>
        <v>0</v>
      </c>
      <c r="AT47" s="570">
        <f t="shared" si="66"/>
        <v>0</v>
      </c>
      <c r="AU47" s="570">
        <f t="shared" si="66"/>
        <v>0</v>
      </c>
      <c r="AV47" s="570">
        <f t="shared" si="8"/>
        <v>0</v>
      </c>
      <c r="AW47" s="570"/>
      <c r="AX47" s="570"/>
      <c r="AY47" s="570"/>
      <c r="AZ47" s="570"/>
      <c r="BA47" s="570"/>
      <c r="BB47" s="570"/>
      <c r="BC47" s="570"/>
      <c r="BD47" s="570"/>
      <c r="BE47" s="570"/>
      <c r="BF47" s="570"/>
      <c r="BG47" s="570"/>
      <c r="BH47" s="570"/>
      <c r="BI47" s="570"/>
      <c r="BJ47" s="570"/>
      <c r="BK47" s="570"/>
      <c r="BL47" s="570"/>
      <c r="BM47" s="570"/>
      <c r="BN47" s="570"/>
      <c r="BO47" s="570"/>
      <c r="BP47" s="570"/>
      <c r="BQ47" s="570"/>
    </row>
    <row r="48" spans="1:69" s="325" customFormat="1" ht="12.75" x14ac:dyDescent="0.2">
      <c r="A48" s="1165" t="s">
        <v>831</v>
      </c>
      <c r="B48" s="349" t="s">
        <v>395</v>
      </c>
      <c r="C48" s="1142">
        <f>'I4 BO ASSETS'!G47</f>
        <v>0</v>
      </c>
      <c r="D48" s="570">
        <f t="shared" si="55"/>
        <v>0</v>
      </c>
      <c r="E48" s="570">
        <f t="shared" si="56"/>
        <v>0</v>
      </c>
      <c r="F48" s="570">
        <f t="shared" si="4"/>
        <v>0</v>
      </c>
      <c r="G48" s="570">
        <f t="shared" ref="G48:Z48" si="67">$D48*G622</f>
        <v>0</v>
      </c>
      <c r="H48" s="570">
        <f t="shared" si="67"/>
        <v>0</v>
      </c>
      <c r="I48" s="570">
        <f t="shared" si="67"/>
        <v>0</v>
      </c>
      <c r="J48" s="570">
        <f t="shared" si="67"/>
        <v>0</v>
      </c>
      <c r="K48" s="570">
        <f t="shared" si="67"/>
        <v>0</v>
      </c>
      <c r="L48" s="570">
        <f t="shared" si="67"/>
        <v>0</v>
      </c>
      <c r="M48" s="570">
        <f t="shared" si="67"/>
        <v>0</v>
      </c>
      <c r="N48" s="570">
        <f t="shared" si="67"/>
        <v>0</v>
      </c>
      <c r="O48" s="570">
        <f t="shared" si="67"/>
        <v>0</v>
      </c>
      <c r="P48" s="570">
        <f t="shared" si="67"/>
        <v>0</v>
      </c>
      <c r="Q48" s="570">
        <f t="shared" si="67"/>
        <v>0</v>
      </c>
      <c r="R48" s="570">
        <f t="shared" si="67"/>
        <v>0</v>
      </c>
      <c r="S48" s="570">
        <f t="shared" si="67"/>
        <v>0</v>
      </c>
      <c r="T48" s="570">
        <f t="shared" si="67"/>
        <v>0</v>
      </c>
      <c r="U48" s="570">
        <f t="shared" si="67"/>
        <v>0</v>
      </c>
      <c r="V48" s="570">
        <f t="shared" si="67"/>
        <v>0</v>
      </c>
      <c r="W48" s="570">
        <f t="shared" si="67"/>
        <v>0</v>
      </c>
      <c r="X48" s="570">
        <f t="shared" si="67"/>
        <v>0</v>
      </c>
      <c r="Y48" s="570">
        <f t="shared" si="67"/>
        <v>0</v>
      </c>
      <c r="Z48" s="570">
        <f t="shared" si="67"/>
        <v>0</v>
      </c>
      <c r="AA48" s="570">
        <f t="shared" si="6"/>
        <v>0</v>
      </c>
      <c r="AB48" s="570">
        <f t="shared" ref="AB48:AU48" si="68">$E48*AB622</f>
        <v>0</v>
      </c>
      <c r="AC48" s="570">
        <f t="shared" si="68"/>
        <v>0</v>
      </c>
      <c r="AD48" s="570">
        <f t="shared" si="68"/>
        <v>0</v>
      </c>
      <c r="AE48" s="570">
        <f t="shared" si="68"/>
        <v>0</v>
      </c>
      <c r="AF48" s="570">
        <f t="shared" si="68"/>
        <v>0</v>
      </c>
      <c r="AG48" s="570">
        <f t="shared" si="68"/>
        <v>0</v>
      </c>
      <c r="AH48" s="570">
        <f t="shared" si="68"/>
        <v>0</v>
      </c>
      <c r="AI48" s="570">
        <f t="shared" si="68"/>
        <v>0</v>
      </c>
      <c r="AJ48" s="570">
        <f t="shared" si="68"/>
        <v>0</v>
      </c>
      <c r="AK48" s="570">
        <f t="shared" si="68"/>
        <v>0</v>
      </c>
      <c r="AL48" s="570">
        <f t="shared" si="68"/>
        <v>0</v>
      </c>
      <c r="AM48" s="570">
        <f t="shared" si="68"/>
        <v>0</v>
      </c>
      <c r="AN48" s="570">
        <f t="shared" si="68"/>
        <v>0</v>
      </c>
      <c r="AO48" s="570">
        <f t="shared" si="68"/>
        <v>0</v>
      </c>
      <c r="AP48" s="570">
        <f t="shared" si="68"/>
        <v>0</v>
      </c>
      <c r="AQ48" s="570">
        <f t="shared" si="68"/>
        <v>0</v>
      </c>
      <c r="AR48" s="570">
        <f t="shared" si="68"/>
        <v>0</v>
      </c>
      <c r="AS48" s="570">
        <f t="shared" si="68"/>
        <v>0</v>
      </c>
      <c r="AT48" s="570">
        <f t="shared" si="68"/>
        <v>0</v>
      </c>
      <c r="AU48" s="570">
        <f t="shared" si="68"/>
        <v>0</v>
      </c>
      <c r="AV48" s="570">
        <f t="shared" si="8"/>
        <v>0</v>
      </c>
      <c r="AW48" s="570"/>
      <c r="AX48" s="570"/>
      <c r="AY48" s="570"/>
      <c r="AZ48" s="570"/>
      <c r="BA48" s="570"/>
      <c r="BB48" s="570"/>
      <c r="BC48" s="570"/>
      <c r="BD48" s="570"/>
      <c r="BE48" s="570"/>
      <c r="BF48" s="570"/>
      <c r="BG48" s="570"/>
      <c r="BH48" s="570"/>
      <c r="BI48" s="570"/>
      <c r="BJ48" s="570"/>
      <c r="BK48" s="570"/>
      <c r="BL48" s="570"/>
      <c r="BM48" s="570"/>
      <c r="BN48" s="570"/>
      <c r="BO48" s="570"/>
      <c r="BP48" s="570"/>
      <c r="BQ48" s="570"/>
    </row>
    <row r="49" spans="1:69" s="325" customFormat="1" ht="12.75" x14ac:dyDescent="0.2">
      <c r="A49" s="1165" t="s">
        <v>832</v>
      </c>
      <c r="B49" s="349" t="s">
        <v>396</v>
      </c>
      <c r="C49" s="1142">
        <f>'I4 BO ASSETS'!G48</f>
        <v>0</v>
      </c>
      <c r="D49" s="570">
        <f t="shared" si="55"/>
        <v>0</v>
      </c>
      <c r="E49" s="570">
        <f t="shared" si="56"/>
        <v>0</v>
      </c>
      <c r="F49" s="570">
        <f t="shared" si="4"/>
        <v>0</v>
      </c>
      <c r="G49" s="570">
        <f t="shared" ref="G49:Z49" si="69">$D49*G623</f>
        <v>0</v>
      </c>
      <c r="H49" s="570">
        <f t="shared" si="69"/>
        <v>0</v>
      </c>
      <c r="I49" s="570">
        <f t="shared" si="69"/>
        <v>0</v>
      </c>
      <c r="J49" s="570">
        <f t="shared" si="69"/>
        <v>0</v>
      </c>
      <c r="K49" s="570">
        <f t="shared" si="69"/>
        <v>0</v>
      </c>
      <c r="L49" s="570">
        <f t="shared" si="69"/>
        <v>0</v>
      </c>
      <c r="M49" s="570">
        <f t="shared" si="69"/>
        <v>0</v>
      </c>
      <c r="N49" s="570">
        <f t="shared" si="69"/>
        <v>0</v>
      </c>
      <c r="O49" s="570">
        <f t="shared" si="69"/>
        <v>0</v>
      </c>
      <c r="P49" s="570">
        <f t="shared" si="69"/>
        <v>0</v>
      </c>
      <c r="Q49" s="570">
        <f t="shared" si="69"/>
        <v>0</v>
      </c>
      <c r="R49" s="570">
        <f t="shared" si="69"/>
        <v>0</v>
      </c>
      <c r="S49" s="570">
        <f t="shared" si="69"/>
        <v>0</v>
      </c>
      <c r="T49" s="570">
        <f t="shared" si="69"/>
        <v>0</v>
      </c>
      <c r="U49" s="570">
        <f t="shared" si="69"/>
        <v>0</v>
      </c>
      <c r="V49" s="570">
        <f t="shared" si="69"/>
        <v>0</v>
      </c>
      <c r="W49" s="570">
        <f t="shared" si="69"/>
        <v>0</v>
      </c>
      <c r="X49" s="570">
        <f t="shared" si="69"/>
        <v>0</v>
      </c>
      <c r="Y49" s="570">
        <f t="shared" si="69"/>
        <v>0</v>
      </c>
      <c r="Z49" s="570">
        <f t="shared" si="69"/>
        <v>0</v>
      </c>
      <c r="AA49" s="570">
        <f t="shared" si="6"/>
        <v>0</v>
      </c>
      <c r="AB49" s="570">
        <f t="shared" ref="AB49:AU49" si="70">$E49*AB623</f>
        <v>0</v>
      </c>
      <c r="AC49" s="570">
        <f t="shared" si="70"/>
        <v>0</v>
      </c>
      <c r="AD49" s="570">
        <f t="shared" si="70"/>
        <v>0</v>
      </c>
      <c r="AE49" s="570">
        <f t="shared" si="70"/>
        <v>0</v>
      </c>
      <c r="AF49" s="570">
        <f t="shared" si="70"/>
        <v>0</v>
      </c>
      <c r="AG49" s="570">
        <f t="shared" si="70"/>
        <v>0</v>
      </c>
      <c r="AH49" s="570">
        <f t="shared" si="70"/>
        <v>0</v>
      </c>
      <c r="AI49" s="570">
        <f t="shared" si="70"/>
        <v>0</v>
      </c>
      <c r="AJ49" s="570">
        <f t="shared" si="70"/>
        <v>0</v>
      </c>
      <c r="AK49" s="570">
        <f t="shared" si="70"/>
        <v>0</v>
      </c>
      <c r="AL49" s="570">
        <f t="shared" si="70"/>
        <v>0</v>
      </c>
      <c r="AM49" s="570">
        <f t="shared" si="70"/>
        <v>0</v>
      </c>
      <c r="AN49" s="570">
        <f t="shared" si="70"/>
        <v>0</v>
      </c>
      <c r="AO49" s="570">
        <f t="shared" si="70"/>
        <v>0</v>
      </c>
      <c r="AP49" s="570">
        <f t="shared" si="70"/>
        <v>0</v>
      </c>
      <c r="AQ49" s="570">
        <f t="shared" si="70"/>
        <v>0</v>
      </c>
      <c r="AR49" s="570">
        <f t="shared" si="70"/>
        <v>0</v>
      </c>
      <c r="AS49" s="570">
        <f t="shared" si="70"/>
        <v>0</v>
      </c>
      <c r="AT49" s="570">
        <f t="shared" si="70"/>
        <v>0</v>
      </c>
      <c r="AU49" s="570">
        <f t="shared" si="70"/>
        <v>0</v>
      </c>
      <c r="AV49" s="570">
        <f t="shared" si="8"/>
        <v>0</v>
      </c>
      <c r="AW49" s="570"/>
      <c r="AX49" s="570"/>
      <c r="AY49" s="570"/>
      <c r="AZ49" s="570"/>
      <c r="BA49" s="570"/>
      <c r="BB49" s="570"/>
      <c r="BC49" s="570"/>
      <c r="BD49" s="570"/>
      <c r="BE49" s="570"/>
      <c r="BF49" s="570"/>
      <c r="BG49" s="570"/>
      <c r="BH49" s="570"/>
      <c r="BI49" s="570"/>
      <c r="BJ49" s="570"/>
      <c r="BK49" s="570"/>
      <c r="BL49" s="570"/>
      <c r="BM49" s="570"/>
      <c r="BN49" s="570"/>
      <c r="BO49" s="570"/>
      <c r="BP49" s="570"/>
      <c r="BQ49" s="570"/>
    </row>
    <row r="50" spans="1:69" s="325" customFormat="1" ht="12.75" x14ac:dyDescent="0.2">
      <c r="A50" s="1165" t="s">
        <v>833</v>
      </c>
      <c r="B50" s="349" t="s">
        <v>397</v>
      </c>
      <c r="C50" s="1142">
        <f>'I4 BO ASSETS'!G49</f>
        <v>0</v>
      </c>
      <c r="D50" s="570">
        <f t="shared" si="55"/>
        <v>0</v>
      </c>
      <c r="E50" s="570">
        <f t="shared" si="56"/>
        <v>0</v>
      </c>
      <c r="F50" s="570">
        <f t="shared" si="4"/>
        <v>0</v>
      </c>
      <c r="G50" s="570">
        <f t="shared" ref="G50:Z50" si="71">$D50*G624</f>
        <v>0</v>
      </c>
      <c r="H50" s="570">
        <f t="shared" si="71"/>
        <v>0</v>
      </c>
      <c r="I50" s="570">
        <f t="shared" si="71"/>
        <v>0</v>
      </c>
      <c r="J50" s="570">
        <f t="shared" si="71"/>
        <v>0</v>
      </c>
      <c r="K50" s="570">
        <f t="shared" si="71"/>
        <v>0</v>
      </c>
      <c r="L50" s="570">
        <f t="shared" si="71"/>
        <v>0</v>
      </c>
      <c r="M50" s="570">
        <f t="shared" si="71"/>
        <v>0</v>
      </c>
      <c r="N50" s="570">
        <f t="shared" si="71"/>
        <v>0</v>
      </c>
      <c r="O50" s="570">
        <f t="shared" si="71"/>
        <v>0</v>
      </c>
      <c r="P50" s="570">
        <f t="shared" si="71"/>
        <v>0</v>
      </c>
      <c r="Q50" s="570">
        <f t="shared" si="71"/>
        <v>0</v>
      </c>
      <c r="R50" s="570">
        <f t="shared" si="71"/>
        <v>0</v>
      </c>
      <c r="S50" s="570">
        <f t="shared" si="71"/>
        <v>0</v>
      </c>
      <c r="T50" s="570">
        <f t="shared" si="71"/>
        <v>0</v>
      </c>
      <c r="U50" s="570">
        <f t="shared" si="71"/>
        <v>0</v>
      </c>
      <c r="V50" s="570">
        <f t="shared" si="71"/>
        <v>0</v>
      </c>
      <c r="W50" s="570">
        <f t="shared" si="71"/>
        <v>0</v>
      </c>
      <c r="X50" s="570">
        <f t="shared" si="71"/>
        <v>0</v>
      </c>
      <c r="Y50" s="570">
        <f t="shared" si="71"/>
        <v>0</v>
      </c>
      <c r="Z50" s="570">
        <f t="shared" si="71"/>
        <v>0</v>
      </c>
      <c r="AA50" s="570">
        <f t="shared" si="6"/>
        <v>0</v>
      </c>
      <c r="AB50" s="570">
        <f t="shared" ref="AB50:AU50" si="72">$E50*AB624</f>
        <v>0</v>
      </c>
      <c r="AC50" s="570">
        <f t="shared" si="72"/>
        <v>0</v>
      </c>
      <c r="AD50" s="570">
        <f t="shared" si="72"/>
        <v>0</v>
      </c>
      <c r="AE50" s="570">
        <f t="shared" si="72"/>
        <v>0</v>
      </c>
      <c r="AF50" s="570">
        <f t="shared" si="72"/>
        <v>0</v>
      </c>
      <c r="AG50" s="570">
        <f t="shared" si="72"/>
        <v>0</v>
      </c>
      <c r="AH50" s="570">
        <f t="shared" si="72"/>
        <v>0</v>
      </c>
      <c r="AI50" s="570">
        <f t="shared" si="72"/>
        <v>0</v>
      </c>
      <c r="AJ50" s="570">
        <f t="shared" si="72"/>
        <v>0</v>
      </c>
      <c r="AK50" s="570">
        <f t="shared" si="72"/>
        <v>0</v>
      </c>
      <c r="AL50" s="570">
        <f t="shared" si="72"/>
        <v>0</v>
      </c>
      <c r="AM50" s="570">
        <f t="shared" si="72"/>
        <v>0</v>
      </c>
      <c r="AN50" s="570">
        <f t="shared" si="72"/>
        <v>0</v>
      </c>
      <c r="AO50" s="570">
        <f t="shared" si="72"/>
        <v>0</v>
      </c>
      <c r="AP50" s="570">
        <f t="shared" si="72"/>
        <v>0</v>
      </c>
      <c r="AQ50" s="570">
        <f t="shared" si="72"/>
        <v>0</v>
      </c>
      <c r="AR50" s="570">
        <f t="shared" si="72"/>
        <v>0</v>
      </c>
      <c r="AS50" s="570">
        <f t="shared" si="72"/>
        <v>0</v>
      </c>
      <c r="AT50" s="570">
        <f t="shared" si="72"/>
        <v>0</v>
      </c>
      <c r="AU50" s="570">
        <f t="shared" si="72"/>
        <v>0</v>
      </c>
      <c r="AV50" s="570">
        <f t="shared" si="8"/>
        <v>0</v>
      </c>
      <c r="AW50" s="570"/>
      <c r="AX50" s="570"/>
      <c r="AY50" s="570"/>
      <c r="AZ50" s="570"/>
      <c r="BA50" s="570"/>
      <c r="BB50" s="570"/>
      <c r="BC50" s="570"/>
      <c r="BD50" s="570"/>
      <c r="BE50" s="570"/>
      <c r="BF50" s="570"/>
      <c r="BG50" s="570"/>
      <c r="BH50" s="570"/>
      <c r="BI50" s="570"/>
      <c r="BJ50" s="570"/>
      <c r="BK50" s="570"/>
      <c r="BL50" s="570"/>
      <c r="BM50" s="570"/>
      <c r="BN50" s="570"/>
      <c r="BO50" s="570"/>
      <c r="BP50" s="570"/>
      <c r="BQ50" s="570"/>
    </row>
    <row r="51" spans="1:69" s="325" customFormat="1" ht="12.75" x14ac:dyDescent="0.2">
      <c r="A51" s="1165">
        <v>1845</v>
      </c>
      <c r="B51" s="349" t="s">
        <v>84</v>
      </c>
      <c r="C51" s="1142">
        <f>'I4 BO ASSETS'!G50</f>
        <v>0</v>
      </c>
      <c r="D51" s="570">
        <f t="shared" si="55"/>
        <v>0</v>
      </c>
      <c r="E51" s="570">
        <f t="shared" si="56"/>
        <v>0</v>
      </c>
      <c r="F51" s="570">
        <f t="shared" si="4"/>
        <v>0</v>
      </c>
      <c r="G51" s="570">
        <f t="shared" ref="G51:Z51" si="73">$D51*G625</f>
        <v>0</v>
      </c>
      <c r="H51" s="570">
        <f t="shared" si="73"/>
        <v>0</v>
      </c>
      <c r="I51" s="570">
        <f t="shared" si="73"/>
        <v>0</v>
      </c>
      <c r="J51" s="570">
        <f t="shared" si="73"/>
        <v>0</v>
      </c>
      <c r="K51" s="570">
        <f t="shared" si="73"/>
        <v>0</v>
      </c>
      <c r="L51" s="570">
        <f t="shared" si="73"/>
        <v>0</v>
      </c>
      <c r="M51" s="570">
        <f t="shared" si="73"/>
        <v>0</v>
      </c>
      <c r="N51" s="570">
        <f t="shared" si="73"/>
        <v>0</v>
      </c>
      <c r="O51" s="570">
        <f t="shared" si="73"/>
        <v>0</v>
      </c>
      <c r="P51" s="570">
        <f t="shared" si="73"/>
        <v>0</v>
      </c>
      <c r="Q51" s="570">
        <f t="shared" si="73"/>
        <v>0</v>
      </c>
      <c r="R51" s="570">
        <f t="shared" si="73"/>
        <v>0</v>
      </c>
      <c r="S51" s="570">
        <f t="shared" si="73"/>
        <v>0</v>
      </c>
      <c r="T51" s="570">
        <f t="shared" si="73"/>
        <v>0</v>
      </c>
      <c r="U51" s="570">
        <f t="shared" si="73"/>
        <v>0</v>
      </c>
      <c r="V51" s="570">
        <f t="shared" si="73"/>
        <v>0</v>
      </c>
      <c r="W51" s="570">
        <f t="shared" si="73"/>
        <v>0</v>
      </c>
      <c r="X51" s="570">
        <f t="shared" si="73"/>
        <v>0</v>
      </c>
      <c r="Y51" s="570">
        <f t="shared" si="73"/>
        <v>0</v>
      </c>
      <c r="Z51" s="570">
        <f t="shared" si="73"/>
        <v>0</v>
      </c>
      <c r="AA51" s="570">
        <f t="shared" si="6"/>
        <v>0</v>
      </c>
      <c r="AB51" s="570">
        <f t="shared" ref="AB51:AU51" si="74">$E51*AB625</f>
        <v>0</v>
      </c>
      <c r="AC51" s="570">
        <f t="shared" si="74"/>
        <v>0</v>
      </c>
      <c r="AD51" s="570">
        <f t="shared" si="74"/>
        <v>0</v>
      </c>
      <c r="AE51" s="570">
        <f t="shared" si="74"/>
        <v>0</v>
      </c>
      <c r="AF51" s="570">
        <f t="shared" si="74"/>
        <v>0</v>
      </c>
      <c r="AG51" s="570">
        <f t="shared" si="74"/>
        <v>0</v>
      </c>
      <c r="AH51" s="570">
        <f t="shared" si="74"/>
        <v>0</v>
      </c>
      <c r="AI51" s="570">
        <f t="shared" si="74"/>
        <v>0</v>
      </c>
      <c r="AJ51" s="570">
        <f t="shared" si="74"/>
        <v>0</v>
      </c>
      <c r="AK51" s="570">
        <f t="shared" si="74"/>
        <v>0</v>
      </c>
      <c r="AL51" s="570">
        <f t="shared" si="74"/>
        <v>0</v>
      </c>
      <c r="AM51" s="570">
        <f t="shared" si="74"/>
        <v>0</v>
      </c>
      <c r="AN51" s="570">
        <f t="shared" si="74"/>
        <v>0</v>
      </c>
      <c r="AO51" s="570">
        <f t="shared" si="74"/>
        <v>0</v>
      </c>
      <c r="AP51" s="570">
        <f t="shared" si="74"/>
        <v>0</v>
      </c>
      <c r="AQ51" s="570">
        <f t="shared" si="74"/>
        <v>0</v>
      </c>
      <c r="AR51" s="570">
        <f t="shared" si="74"/>
        <v>0</v>
      </c>
      <c r="AS51" s="570">
        <f t="shared" si="74"/>
        <v>0</v>
      </c>
      <c r="AT51" s="570">
        <f t="shared" si="74"/>
        <v>0</v>
      </c>
      <c r="AU51" s="570">
        <f t="shared" si="74"/>
        <v>0</v>
      </c>
      <c r="AV51" s="570">
        <f t="shared" si="8"/>
        <v>0</v>
      </c>
      <c r="AW51" s="570"/>
      <c r="AX51" s="570"/>
      <c r="AY51" s="570"/>
      <c r="AZ51" s="570"/>
      <c r="BA51" s="570"/>
      <c r="BB51" s="570"/>
      <c r="BC51" s="570"/>
      <c r="BD51" s="570"/>
      <c r="BE51" s="570"/>
      <c r="BF51" s="570"/>
      <c r="BG51" s="570"/>
      <c r="BH51" s="570"/>
      <c r="BI51" s="570"/>
      <c r="BJ51" s="570"/>
      <c r="BK51" s="570"/>
      <c r="BL51" s="570"/>
      <c r="BM51" s="570"/>
      <c r="BN51" s="570"/>
      <c r="BO51" s="570"/>
      <c r="BP51" s="570"/>
      <c r="BQ51" s="570"/>
    </row>
    <row r="52" spans="1:69" s="325" customFormat="1" ht="25.5" x14ac:dyDescent="0.2">
      <c r="A52" s="1165" t="s">
        <v>834</v>
      </c>
      <c r="B52" s="349" t="s">
        <v>398</v>
      </c>
      <c r="C52" s="1142">
        <f>'I4 BO ASSETS'!G51</f>
        <v>0</v>
      </c>
      <c r="D52" s="570">
        <f t="shared" si="55"/>
        <v>0</v>
      </c>
      <c r="E52" s="570">
        <f t="shared" si="56"/>
        <v>0</v>
      </c>
      <c r="F52" s="570">
        <f t="shared" si="4"/>
        <v>0</v>
      </c>
      <c r="G52" s="570">
        <f t="shared" ref="G52:Z52" si="75">$D52*G626</f>
        <v>0</v>
      </c>
      <c r="H52" s="570">
        <f t="shared" si="75"/>
        <v>0</v>
      </c>
      <c r="I52" s="570">
        <f t="shared" si="75"/>
        <v>0</v>
      </c>
      <c r="J52" s="570">
        <f t="shared" si="75"/>
        <v>0</v>
      </c>
      <c r="K52" s="570">
        <f t="shared" si="75"/>
        <v>0</v>
      </c>
      <c r="L52" s="570">
        <f t="shared" si="75"/>
        <v>0</v>
      </c>
      <c r="M52" s="570">
        <f t="shared" si="75"/>
        <v>0</v>
      </c>
      <c r="N52" s="570">
        <f t="shared" si="75"/>
        <v>0</v>
      </c>
      <c r="O52" s="570">
        <f t="shared" si="75"/>
        <v>0</v>
      </c>
      <c r="P52" s="570">
        <f t="shared" si="75"/>
        <v>0</v>
      </c>
      <c r="Q52" s="570">
        <f t="shared" si="75"/>
        <v>0</v>
      </c>
      <c r="R52" s="570">
        <f t="shared" si="75"/>
        <v>0</v>
      </c>
      <c r="S52" s="570">
        <f t="shared" si="75"/>
        <v>0</v>
      </c>
      <c r="T52" s="570">
        <f t="shared" si="75"/>
        <v>0</v>
      </c>
      <c r="U52" s="570">
        <f t="shared" si="75"/>
        <v>0</v>
      </c>
      <c r="V52" s="570">
        <f t="shared" si="75"/>
        <v>0</v>
      </c>
      <c r="W52" s="570">
        <f t="shared" si="75"/>
        <v>0</v>
      </c>
      <c r="X52" s="570">
        <f t="shared" si="75"/>
        <v>0</v>
      </c>
      <c r="Y52" s="570">
        <f t="shared" si="75"/>
        <v>0</v>
      </c>
      <c r="Z52" s="570">
        <f t="shared" si="75"/>
        <v>0</v>
      </c>
      <c r="AA52" s="570">
        <f t="shared" si="6"/>
        <v>0</v>
      </c>
      <c r="AB52" s="570">
        <f t="shared" ref="AB52:AU52" si="76">$E52*AB626</f>
        <v>0</v>
      </c>
      <c r="AC52" s="570">
        <f t="shared" si="76"/>
        <v>0</v>
      </c>
      <c r="AD52" s="570">
        <f t="shared" si="76"/>
        <v>0</v>
      </c>
      <c r="AE52" s="570">
        <f t="shared" si="76"/>
        <v>0</v>
      </c>
      <c r="AF52" s="570">
        <f t="shared" si="76"/>
        <v>0</v>
      </c>
      <c r="AG52" s="570">
        <f t="shared" si="76"/>
        <v>0</v>
      </c>
      <c r="AH52" s="570">
        <f t="shared" si="76"/>
        <v>0</v>
      </c>
      <c r="AI52" s="570">
        <f t="shared" si="76"/>
        <v>0</v>
      </c>
      <c r="AJ52" s="570">
        <f t="shared" si="76"/>
        <v>0</v>
      </c>
      <c r="AK52" s="570">
        <f t="shared" si="76"/>
        <v>0</v>
      </c>
      <c r="AL52" s="570">
        <f t="shared" si="76"/>
        <v>0</v>
      </c>
      <c r="AM52" s="570">
        <f t="shared" si="76"/>
        <v>0</v>
      </c>
      <c r="AN52" s="570">
        <f t="shared" si="76"/>
        <v>0</v>
      </c>
      <c r="AO52" s="570">
        <f t="shared" si="76"/>
        <v>0</v>
      </c>
      <c r="AP52" s="570">
        <f t="shared" si="76"/>
        <v>0</v>
      </c>
      <c r="AQ52" s="570">
        <f t="shared" si="76"/>
        <v>0</v>
      </c>
      <c r="AR52" s="570">
        <f t="shared" si="76"/>
        <v>0</v>
      </c>
      <c r="AS52" s="570">
        <f t="shared" si="76"/>
        <v>0</v>
      </c>
      <c r="AT52" s="570">
        <f t="shared" si="76"/>
        <v>0</v>
      </c>
      <c r="AU52" s="570">
        <f t="shared" si="76"/>
        <v>0</v>
      </c>
      <c r="AV52" s="570">
        <f t="shared" si="8"/>
        <v>0</v>
      </c>
      <c r="AW52" s="570"/>
      <c r="AX52" s="570"/>
      <c r="AY52" s="570"/>
      <c r="AZ52" s="570"/>
      <c r="BA52" s="570"/>
      <c r="BB52" s="570"/>
      <c r="BC52" s="570"/>
      <c r="BD52" s="570"/>
      <c r="BE52" s="570"/>
      <c r="BF52" s="570"/>
      <c r="BG52" s="570"/>
      <c r="BH52" s="570"/>
      <c r="BI52" s="570"/>
      <c r="BJ52" s="570"/>
      <c r="BK52" s="570"/>
      <c r="BL52" s="570"/>
      <c r="BM52" s="570"/>
      <c r="BN52" s="570"/>
      <c r="BO52" s="570"/>
      <c r="BP52" s="570"/>
      <c r="BQ52" s="570"/>
    </row>
    <row r="53" spans="1:69" s="325" customFormat="1" ht="25.5" x14ac:dyDescent="0.2">
      <c r="A53" s="1165" t="s">
        <v>835</v>
      </c>
      <c r="B53" s="349" t="s">
        <v>399</v>
      </c>
      <c r="C53" s="1142">
        <f>'I4 BO ASSETS'!G52</f>
        <v>-949588.1875</v>
      </c>
      <c r="D53" s="570">
        <f t="shared" si="55"/>
        <v>-617232.32187500002</v>
      </c>
      <c r="E53" s="570">
        <f t="shared" si="56"/>
        <v>-332355.86562499998</v>
      </c>
      <c r="F53" s="570">
        <f t="shared" si="4"/>
        <v>-949588.1875</v>
      </c>
      <c r="G53" s="570">
        <f t="shared" ref="G53:Z53" si="77">$D53*G627</f>
        <v>-272466.9791742767</v>
      </c>
      <c r="H53" s="570">
        <f t="shared" si="77"/>
        <v>-111813.30709236745</v>
      </c>
      <c r="I53" s="570">
        <f t="shared" si="77"/>
        <v>-227317.44398152738</v>
      </c>
      <c r="J53" s="570">
        <f t="shared" si="77"/>
        <v>0</v>
      </c>
      <c r="K53" s="570">
        <f t="shared" si="77"/>
        <v>0</v>
      </c>
      <c r="L53" s="570">
        <f t="shared" si="77"/>
        <v>0</v>
      </c>
      <c r="M53" s="570">
        <f t="shared" si="77"/>
        <v>-5578.149165617383</v>
      </c>
      <c r="N53" s="570">
        <f t="shared" si="77"/>
        <v>0</v>
      </c>
      <c r="O53" s="570">
        <f t="shared" si="77"/>
        <v>-56.442461211071446</v>
      </c>
      <c r="P53" s="570">
        <f t="shared" si="77"/>
        <v>0</v>
      </c>
      <c r="Q53" s="570">
        <f t="shared" si="77"/>
        <v>0</v>
      </c>
      <c r="R53" s="570">
        <f t="shared" si="77"/>
        <v>0</v>
      </c>
      <c r="S53" s="570">
        <f t="shared" si="77"/>
        <v>0</v>
      </c>
      <c r="T53" s="570">
        <f t="shared" si="77"/>
        <v>0</v>
      </c>
      <c r="U53" s="570">
        <f t="shared" si="77"/>
        <v>0</v>
      </c>
      <c r="V53" s="570">
        <f t="shared" si="77"/>
        <v>0</v>
      </c>
      <c r="W53" s="570">
        <f t="shared" si="77"/>
        <v>0</v>
      </c>
      <c r="X53" s="570">
        <f t="shared" si="77"/>
        <v>0</v>
      </c>
      <c r="Y53" s="570">
        <f t="shared" si="77"/>
        <v>0</v>
      </c>
      <c r="Z53" s="570">
        <f t="shared" si="77"/>
        <v>0</v>
      </c>
      <c r="AA53" s="570">
        <f t="shared" si="6"/>
        <v>-617232.32187500002</v>
      </c>
      <c r="AB53" s="570">
        <f t="shared" ref="AB53:AU53" si="78">$E53*AB627</f>
        <v>-290424.41780254664</v>
      </c>
      <c r="AC53" s="570">
        <f t="shared" si="78"/>
        <v>-28247.026002733717</v>
      </c>
      <c r="AD53" s="570">
        <f t="shared" si="78"/>
        <v>-3367.5519793435524</v>
      </c>
      <c r="AE53" s="570">
        <f t="shared" si="78"/>
        <v>0</v>
      </c>
      <c r="AF53" s="570">
        <f t="shared" si="78"/>
        <v>0</v>
      </c>
      <c r="AG53" s="570">
        <f t="shared" si="78"/>
        <v>0</v>
      </c>
      <c r="AH53" s="570">
        <f t="shared" si="78"/>
        <v>-5945.7873711881148</v>
      </c>
      <c r="AI53" s="570">
        <f t="shared" si="78"/>
        <v>-2424.6374251273578</v>
      </c>
      <c r="AJ53" s="570">
        <f t="shared" si="78"/>
        <v>-1946.4450440605735</v>
      </c>
      <c r="AK53" s="570">
        <f t="shared" si="78"/>
        <v>0</v>
      </c>
      <c r="AL53" s="570">
        <f t="shared" si="78"/>
        <v>0</v>
      </c>
      <c r="AM53" s="570">
        <f t="shared" si="78"/>
        <v>0</v>
      </c>
      <c r="AN53" s="570">
        <f t="shared" si="78"/>
        <v>0</v>
      </c>
      <c r="AO53" s="570">
        <f t="shared" si="78"/>
        <v>0</v>
      </c>
      <c r="AP53" s="570">
        <f t="shared" si="78"/>
        <v>0</v>
      </c>
      <c r="AQ53" s="570">
        <f t="shared" si="78"/>
        <v>0</v>
      </c>
      <c r="AR53" s="570">
        <f t="shared" si="78"/>
        <v>0</v>
      </c>
      <c r="AS53" s="570">
        <f t="shared" si="78"/>
        <v>0</v>
      </c>
      <c r="AT53" s="570">
        <f t="shared" si="78"/>
        <v>0</v>
      </c>
      <c r="AU53" s="570">
        <f t="shared" si="78"/>
        <v>0</v>
      </c>
      <c r="AV53" s="570">
        <f t="shared" si="8"/>
        <v>-332355.86562499998</v>
      </c>
      <c r="AW53" s="570"/>
      <c r="AX53" s="570"/>
      <c r="AY53" s="570"/>
      <c r="AZ53" s="570"/>
      <c r="BA53" s="570"/>
      <c r="BB53" s="570"/>
      <c r="BC53" s="570"/>
      <c r="BD53" s="570"/>
      <c r="BE53" s="570"/>
      <c r="BF53" s="570"/>
      <c r="BG53" s="570"/>
      <c r="BH53" s="570"/>
      <c r="BI53" s="570"/>
      <c r="BJ53" s="570"/>
      <c r="BK53" s="570"/>
      <c r="BL53" s="570"/>
      <c r="BM53" s="570"/>
      <c r="BN53" s="570"/>
      <c r="BO53" s="570"/>
      <c r="BP53" s="570"/>
      <c r="BQ53" s="570"/>
    </row>
    <row r="54" spans="1:69" s="325" customFormat="1" ht="25.5" x14ac:dyDescent="0.2">
      <c r="A54" s="1165" t="s">
        <v>836</v>
      </c>
      <c r="B54" s="349" t="s">
        <v>631</v>
      </c>
      <c r="C54" s="1142">
        <f>'I4 BO ASSETS'!G53</f>
        <v>-949588.1875</v>
      </c>
      <c r="D54" s="570">
        <f t="shared" si="55"/>
        <v>-617232.32187500002</v>
      </c>
      <c r="E54" s="570">
        <f t="shared" si="56"/>
        <v>-332355.86562499998</v>
      </c>
      <c r="F54" s="570">
        <f t="shared" si="4"/>
        <v>-949588.1875</v>
      </c>
      <c r="G54" s="570">
        <f t="shared" ref="G54:Z54" si="79">$D54*G628</f>
        <v>-300591.42820616713</v>
      </c>
      <c r="H54" s="570">
        <f t="shared" si="79"/>
        <v>-123354.84385376329</v>
      </c>
      <c r="I54" s="570">
        <f t="shared" si="79"/>
        <v>-193223.78127860941</v>
      </c>
      <c r="J54" s="570">
        <f t="shared" si="79"/>
        <v>0</v>
      </c>
      <c r="K54" s="570">
        <f t="shared" si="79"/>
        <v>0</v>
      </c>
      <c r="L54" s="570">
        <f t="shared" si="79"/>
        <v>0</v>
      </c>
      <c r="M54" s="570">
        <f t="shared" si="79"/>
        <v>0</v>
      </c>
      <c r="N54" s="570">
        <f t="shared" si="79"/>
        <v>0</v>
      </c>
      <c r="O54" s="570">
        <f t="shared" si="79"/>
        <v>-62.268536460174857</v>
      </c>
      <c r="P54" s="570">
        <f t="shared" si="79"/>
        <v>0</v>
      </c>
      <c r="Q54" s="570">
        <f t="shared" si="79"/>
        <v>0</v>
      </c>
      <c r="R54" s="570">
        <f t="shared" si="79"/>
        <v>0</v>
      </c>
      <c r="S54" s="570">
        <f t="shared" si="79"/>
        <v>0</v>
      </c>
      <c r="T54" s="570">
        <f t="shared" si="79"/>
        <v>0</v>
      </c>
      <c r="U54" s="570">
        <f t="shared" si="79"/>
        <v>0</v>
      </c>
      <c r="V54" s="570">
        <f t="shared" si="79"/>
        <v>0</v>
      </c>
      <c r="W54" s="570">
        <f t="shared" si="79"/>
        <v>0</v>
      </c>
      <c r="X54" s="570">
        <f t="shared" si="79"/>
        <v>0</v>
      </c>
      <c r="Y54" s="570">
        <f t="shared" si="79"/>
        <v>0</v>
      </c>
      <c r="Z54" s="570">
        <f t="shared" si="79"/>
        <v>0</v>
      </c>
      <c r="AA54" s="570">
        <f t="shared" si="6"/>
        <v>-617232.32187499991</v>
      </c>
      <c r="AB54" s="570">
        <f t="shared" ref="AB54:AU54" si="80">$E54*AB628</f>
        <v>-245482.55907942008</v>
      </c>
      <c r="AC54" s="570">
        <f t="shared" si="80"/>
        <v>-23875.927106956886</v>
      </c>
      <c r="AD54" s="570">
        <f t="shared" si="80"/>
        <v>-2613.0306490446374</v>
      </c>
      <c r="AE54" s="570">
        <f t="shared" si="80"/>
        <v>0</v>
      </c>
      <c r="AF54" s="570">
        <f t="shared" si="80"/>
        <v>0</v>
      </c>
      <c r="AG54" s="570">
        <f t="shared" si="80"/>
        <v>0</v>
      </c>
      <c r="AH54" s="570">
        <f t="shared" si="80"/>
        <v>-56689.671466637257</v>
      </c>
      <c r="AI54" s="570">
        <f t="shared" si="80"/>
        <v>-2049.435803172265</v>
      </c>
      <c r="AJ54" s="570">
        <f t="shared" si="80"/>
        <v>-1645.241519768846</v>
      </c>
      <c r="AK54" s="570">
        <f t="shared" si="80"/>
        <v>0</v>
      </c>
      <c r="AL54" s="570">
        <f t="shared" si="80"/>
        <v>0</v>
      </c>
      <c r="AM54" s="570">
        <f t="shared" si="80"/>
        <v>0</v>
      </c>
      <c r="AN54" s="570">
        <f t="shared" si="80"/>
        <v>0</v>
      </c>
      <c r="AO54" s="570">
        <f t="shared" si="80"/>
        <v>0</v>
      </c>
      <c r="AP54" s="570">
        <f t="shared" si="80"/>
        <v>0</v>
      </c>
      <c r="AQ54" s="570">
        <f t="shared" si="80"/>
        <v>0</v>
      </c>
      <c r="AR54" s="570">
        <f t="shared" si="80"/>
        <v>0</v>
      </c>
      <c r="AS54" s="570">
        <f t="shared" si="80"/>
        <v>0</v>
      </c>
      <c r="AT54" s="570">
        <f t="shared" si="80"/>
        <v>0</v>
      </c>
      <c r="AU54" s="570">
        <f t="shared" si="80"/>
        <v>0</v>
      </c>
      <c r="AV54" s="570">
        <f t="shared" si="8"/>
        <v>-332355.86562499992</v>
      </c>
      <c r="AW54" s="570"/>
      <c r="AX54" s="570"/>
      <c r="AY54" s="570"/>
      <c r="AZ54" s="570"/>
      <c r="BA54" s="570"/>
      <c r="BB54" s="570"/>
      <c r="BC54" s="570"/>
      <c r="BD54" s="570"/>
      <c r="BE54" s="570"/>
      <c r="BF54" s="570"/>
      <c r="BG54" s="570"/>
      <c r="BH54" s="570"/>
      <c r="BI54" s="570"/>
      <c r="BJ54" s="570"/>
      <c r="BK54" s="570"/>
      <c r="BL54" s="570"/>
      <c r="BM54" s="570"/>
      <c r="BN54" s="570"/>
      <c r="BO54" s="570"/>
      <c r="BP54" s="570"/>
      <c r="BQ54" s="570"/>
    </row>
    <row r="55" spans="1:69" s="325" customFormat="1" ht="12.75" x14ac:dyDescent="0.2">
      <c r="A55" s="1165">
        <v>1850</v>
      </c>
      <c r="B55" s="349" t="s">
        <v>90</v>
      </c>
      <c r="C55" s="1142">
        <f>'I4 BO ASSETS'!G54</f>
        <v>-935025.88</v>
      </c>
      <c r="D55" s="570">
        <f t="shared" si="55"/>
        <v>-654518.11599999992</v>
      </c>
      <c r="E55" s="570">
        <f t="shared" si="56"/>
        <v>-280507.76399999997</v>
      </c>
      <c r="F55" s="570">
        <f t="shared" si="4"/>
        <v>-935025.87999999989</v>
      </c>
      <c r="G55" s="570">
        <f t="shared" ref="G55:Z55" si="81">$D55*G629</f>
        <v>-315602.94023312535</v>
      </c>
      <c r="H55" s="570">
        <f t="shared" si="81"/>
        <v>-129515.17494884785</v>
      </c>
      <c r="I55" s="570">
        <f t="shared" si="81"/>
        <v>-202873.36155396164</v>
      </c>
      <c r="J55" s="570">
        <f t="shared" si="81"/>
        <v>0</v>
      </c>
      <c r="K55" s="570">
        <f t="shared" si="81"/>
        <v>0</v>
      </c>
      <c r="L55" s="570">
        <f t="shared" si="81"/>
        <v>0</v>
      </c>
      <c r="M55" s="570">
        <f t="shared" si="81"/>
        <v>-6461.2610418444638</v>
      </c>
      <c r="N55" s="570">
        <f t="shared" si="81"/>
        <v>0</v>
      </c>
      <c r="O55" s="570">
        <f t="shared" si="81"/>
        <v>-65.378222220514928</v>
      </c>
      <c r="P55" s="570">
        <f t="shared" si="81"/>
        <v>0</v>
      </c>
      <c r="Q55" s="570">
        <f t="shared" si="81"/>
        <v>0</v>
      </c>
      <c r="R55" s="570">
        <f t="shared" si="81"/>
        <v>0</v>
      </c>
      <c r="S55" s="570">
        <f t="shared" si="81"/>
        <v>0</v>
      </c>
      <c r="T55" s="570">
        <f t="shared" si="81"/>
        <v>0</v>
      </c>
      <c r="U55" s="570">
        <f t="shared" si="81"/>
        <v>0</v>
      </c>
      <c r="V55" s="570">
        <f t="shared" si="81"/>
        <v>0</v>
      </c>
      <c r="W55" s="570">
        <f t="shared" si="81"/>
        <v>0</v>
      </c>
      <c r="X55" s="570">
        <f t="shared" si="81"/>
        <v>0</v>
      </c>
      <c r="Y55" s="570">
        <f t="shared" si="81"/>
        <v>0</v>
      </c>
      <c r="Z55" s="570">
        <f t="shared" si="81"/>
        <v>0</v>
      </c>
      <c r="AA55" s="570">
        <f t="shared" si="6"/>
        <v>-654518.11599999981</v>
      </c>
      <c r="AB55" s="570">
        <f t="shared" ref="AB55:AU55" si="82">$E55*AB629</f>
        <v>-245321.52245818693</v>
      </c>
      <c r="AC55" s="570">
        <f t="shared" si="82"/>
        <v>-23860.264492698127</v>
      </c>
      <c r="AD55" s="570">
        <f t="shared" si="82"/>
        <v>-2611.3165002738292</v>
      </c>
      <c r="AE55" s="570">
        <f t="shared" si="82"/>
        <v>0</v>
      </c>
      <c r="AF55" s="570">
        <f t="shared" si="82"/>
        <v>0</v>
      </c>
      <c r="AG55" s="570">
        <f t="shared" si="82"/>
        <v>0</v>
      </c>
      <c r="AH55" s="570">
        <f t="shared" si="82"/>
        <v>-5022.4069351641783</v>
      </c>
      <c r="AI55" s="570">
        <f t="shared" si="82"/>
        <v>-2048.0913727637876</v>
      </c>
      <c r="AJ55" s="570">
        <f t="shared" si="82"/>
        <v>-1644.1622409131517</v>
      </c>
      <c r="AK55" s="570">
        <f t="shared" si="82"/>
        <v>0</v>
      </c>
      <c r="AL55" s="570">
        <f t="shared" si="82"/>
        <v>0</v>
      </c>
      <c r="AM55" s="570">
        <f t="shared" si="82"/>
        <v>0</v>
      </c>
      <c r="AN55" s="570">
        <f t="shared" si="82"/>
        <v>0</v>
      </c>
      <c r="AO55" s="570">
        <f t="shared" si="82"/>
        <v>0</v>
      </c>
      <c r="AP55" s="570">
        <f t="shared" si="82"/>
        <v>0</v>
      </c>
      <c r="AQ55" s="570">
        <f t="shared" si="82"/>
        <v>0</v>
      </c>
      <c r="AR55" s="570">
        <f t="shared" si="82"/>
        <v>0</v>
      </c>
      <c r="AS55" s="570">
        <f t="shared" si="82"/>
        <v>0</v>
      </c>
      <c r="AT55" s="570">
        <f t="shared" si="82"/>
        <v>0</v>
      </c>
      <c r="AU55" s="570">
        <f t="shared" si="82"/>
        <v>0</v>
      </c>
      <c r="AV55" s="570">
        <f t="shared" si="8"/>
        <v>-280507.76399999997</v>
      </c>
      <c r="AW55" s="570"/>
      <c r="AX55" s="570"/>
      <c r="AY55" s="570"/>
      <c r="AZ55" s="570"/>
      <c r="BA55" s="570"/>
      <c r="BB55" s="570"/>
      <c r="BC55" s="570"/>
      <c r="BD55" s="570"/>
      <c r="BE55" s="570"/>
      <c r="BF55" s="570"/>
      <c r="BG55" s="570"/>
      <c r="BH55" s="570"/>
      <c r="BI55" s="570"/>
      <c r="BJ55" s="570"/>
      <c r="BK55" s="570"/>
      <c r="BL55" s="570"/>
      <c r="BM55" s="570"/>
      <c r="BN55" s="570"/>
      <c r="BO55" s="570"/>
      <c r="BP55" s="570"/>
      <c r="BQ55" s="570"/>
    </row>
    <row r="56" spans="1:69" s="325" customFormat="1" ht="12.75" x14ac:dyDescent="0.2">
      <c r="A56" s="1165">
        <v>1855</v>
      </c>
      <c r="B56" s="349" t="s">
        <v>92</v>
      </c>
      <c r="C56" s="1142">
        <f>'I4 BO ASSETS'!G55</f>
        <v>0</v>
      </c>
      <c r="D56" s="570">
        <f t="shared" si="55"/>
        <v>0</v>
      </c>
      <c r="E56" s="570">
        <f t="shared" si="56"/>
        <v>0</v>
      </c>
      <c r="F56" s="570">
        <f t="shared" si="4"/>
        <v>0</v>
      </c>
      <c r="G56" s="570">
        <f t="shared" ref="G56:Z56" si="83">$D56*G630</f>
        <v>0</v>
      </c>
      <c r="H56" s="570">
        <f t="shared" si="83"/>
        <v>0</v>
      </c>
      <c r="I56" s="570">
        <f t="shared" si="83"/>
        <v>0</v>
      </c>
      <c r="J56" s="570">
        <f t="shared" si="83"/>
        <v>0</v>
      </c>
      <c r="K56" s="570">
        <f t="shared" si="83"/>
        <v>0</v>
      </c>
      <c r="L56" s="570">
        <f t="shared" si="83"/>
        <v>0</v>
      </c>
      <c r="M56" s="570">
        <f t="shared" si="83"/>
        <v>0</v>
      </c>
      <c r="N56" s="570">
        <f t="shared" si="83"/>
        <v>0</v>
      </c>
      <c r="O56" s="570">
        <f t="shared" si="83"/>
        <v>0</v>
      </c>
      <c r="P56" s="570">
        <f t="shared" si="83"/>
        <v>0</v>
      </c>
      <c r="Q56" s="570">
        <f t="shared" si="83"/>
        <v>0</v>
      </c>
      <c r="R56" s="570">
        <f t="shared" si="83"/>
        <v>0</v>
      </c>
      <c r="S56" s="570">
        <f t="shared" si="83"/>
        <v>0</v>
      </c>
      <c r="T56" s="570">
        <f t="shared" si="83"/>
        <v>0</v>
      </c>
      <c r="U56" s="570">
        <f t="shared" si="83"/>
        <v>0</v>
      </c>
      <c r="V56" s="570">
        <f t="shared" si="83"/>
        <v>0</v>
      </c>
      <c r="W56" s="570">
        <f t="shared" si="83"/>
        <v>0</v>
      </c>
      <c r="X56" s="570">
        <f t="shared" si="83"/>
        <v>0</v>
      </c>
      <c r="Y56" s="570">
        <f t="shared" si="83"/>
        <v>0</v>
      </c>
      <c r="Z56" s="570">
        <f t="shared" si="83"/>
        <v>0</v>
      </c>
      <c r="AA56" s="570">
        <f t="shared" si="6"/>
        <v>0</v>
      </c>
      <c r="AB56" s="570">
        <f t="shared" ref="AB56:AU56" si="84">$E56*AB630</f>
        <v>0</v>
      </c>
      <c r="AC56" s="570">
        <f t="shared" si="84"/>
        <v>0</v>
      </c>
      <c r="AD56" s="570">
        <f t="shared" si="84"/>
        <v>0</v>
      </c>
      <c r="AE56" s="570">
        <f t="shared" si="84"/>
        <v>0</v>
      </c>
      <c r="AF56" s="570">
        <f t="shared" si="84"/>
        <v>0</v>
      </c>
      <c r="AG56" s="570">
        <f t="shared" si="84"/>
        <v>0</v>
      </c>
      <c r="AH56" s="570">
        <f t="shared" si="84"/>
        <v>0</v>
      </c>
      <c r="AI56" s="570">
        <f t="shared" si="84"/>
        <v>0</v>
      </c>
      <c r="AJ56" s="570">
        <f t="shared" si="84"/>
        <v>0</v>
      </c>
      <c r="AK56" s="570">
        <f t="shared" si="84"/>
        <v>0</v>
      </c>
      <c r="AL56" s="570">
        <f t="shared" si="84"/>
        <v>0</v>
      </c>
      <c r="AM56" s="570">
        <f t="shared" si="84"/>
        <v>0</v>
      </c>
      <c r="AN56" s="570">
        <f t="shared" si="84"/>
        <v>0</v>
      </c>
      <c r="AO56" s="570">
        <f t="shared" si="84"/>
        <v>0</v>
      </c>
      <c r="AP56" s="570">
        <f t="shared" si="84"/>
        <v>0</v>
      </c>
      <c r="AQ56" s="570">
        <f t="shared" si="84"/>
        <v>0</v>
      </c>
      <c r="AR56" s="570">
        <f t="shared" si="84"/>
        <v>0</v>
      </c>
      <c r="AS56" s="570">
        <f t="shared" si="84"/>
        <v>0</v>
      </c>
      <c r="AT56" s="570">
        <f t="shared" si="84"/>
        <v>0</v>
      </c>
      <c r="AU56" s="570">
        <f t="shared" si="84"/>
        <v>0</v>
      </c>
      <c r="AV56" s="570">
        <f t="shared" si="8"/>
        <v>0</v>
      </c>
      <c r="AW56" s="570"/>
      <c r="AX56" s="570"/>
      <c r="AY56" s="570"/>
      <c r="AZ56" s="570"/>
      <c r="BA56" s="570"/>
      <c r="BB56" s="570"/>
      <c r="BC56" s="570"/>
      <c r="BD56" s="570"/>
      <c r="BE56" s="570"/>
      <c r="BF56" s="570"/>
      <c r="BG56" s="570"/>
      <c r="BH56" s="570"/>
      <c r="BI56" s="570"/>
      <c r="BJ56" s="570"/>
      <c r="BK56" s="570"/>
      <c r="BL56" s="570"/>
      <c r="BM56" s="570"/>
      <c r="BN56" s="570"/>
      <c r="BO56" s="570"/>
      <c r="BP56" s="570"/>
      <c r="BQ56" s="570"/>
    </row>
    <row r="57" spans="1:69" s="1167" customFormat="1" ht="12.75" x14ac:dyDescent="0.2">
      <c r="A57" s="1165">
        <v>1860</v>
      </c>
      <c r="B57" s="349" t="s">
        <v>93</v>
      </c>
      <c r="C57" s="1142">
        <f>'I4 BO ASSETS'!G56</f>
        <v>-6077.9</v>
      </c>
      <c r="D57" s="570">
        <f t="shared" si="55"/>
        <v>0</v>
      </c>
      <c r="E57" s="570">
        <f t="shared" si="56"/>
        <v>-6077.9</v>
      </c>
      <c r="F57" s="570">
        <f t="shared" si="4"/>
        <v>-6077.9</v>
      </c>
      <c r="G57" s="570">
        <f t="shared" ref="G57:Z57" si="85">$D57*G631</f>
        <v>0</v>
      </c>
      <c r="H57" s="570">
        <f t="shared" si="85"/>
        <v>0</v>
      </c>
      <c r="I57" s="570">
        <f t="shared" si="85"/>
        <v>0</v>
      </c>
      <c r="J57" s="570">
        <f t="shared" si="85"/>
        <v>0</v>
      </c>
      <c r="K57" s="570">
        <f t="shared" si="85"/>
        <v>0</v>
      </c>
      <c r="L57" s="570">
        <f t="shared" si="85"/>
        <v>0</v>
      </c>
      <c r="M57" s="570">
        <f t="shared" si="85"/>
        <v>0</v>
      </c>
      <c r="N57" s="570">
        <f t="shared" si="85"/>
        <v>0</v>
      </c>
      <c r="O57" s="570">
        <f t="shared" si="85"/>
        <v>0</v>
      </c>
      <c r="P57" s="570">
        <f t="shared" si="85"/>
        <v>0</v>
      </c>
      <c r="Q57" s="570">
        <f t="shared" si="85"/>
        <v>0</v>
      </c>
      <c r="R57" s="570">
        <f t="shared" si="85"/>
        <v>0</v>
      </c>
      <c r="S57" s="570">
        <f t="shared" si="85"/>
        <v>0</v>
      </c>
      <c r="T57" s="570">
        <f t="shared" si="85"/>
        <v>0</v>
      </c>
      <c r="U57" s="570">
        <f t="shared" si="85"/>
        <v>0</v>
      </c>
      <c r="V57" s="570">
        <f t="shared" si="85"/>
        <v>0</v>
      </c>
      <c r="W57" s="570">
        <f t="shared" si="85"/>
        <v>0</v>
      </c>
      <c r="X57" s="570">
        <f t="shared" si="85"/>
        <v>0</v>
      </c>
      <c r="Y57" s="570">
        <f t="shared" si="85"/>
        <v>0</v>
      </c>
      <c r="Z57" s="570">
        <f t="shared" si="85"/>
        <v>0</v>
      </c>
      <c r="AA57" s="570">
        <f t="shared" si="6"/>
        <v>0</v>
      </c>
      <c r="AB57" s="570">
        <f t="shared" ref="AB57:AU57" si="86">$E57*AB631</f>
        <v>-4686.5719803237935</v>
      </c>
      <c r="AC57" s="570">
        <f t="shared" si="86"/>
        <v>-1129.2306833098935</v>
      </c>
      <c r="AD57" s="570">
        <f t="shared" si="86"/>
        <v>-262.09733636631233</v>
      </c>
      <c r="AE57" s="570">
        <f t="shared" si="86"/>
        <v>0</v>
      </c>
      <c r="AF57" s="570">
        <f t="shared" si="86"/>
        <v>0</v>
      </c>
      <c r="AG57" s="570">
        <f t="shared" si="86"/>
        <v>0</v>
      </c>
      <c r="AH57" s="570">
        <f t="shared" si="86"/>
        <v>0</v>
      </c>
      <c r="AI57" s="570">
        <f t="shared" si="86"/>
        <v>0</v>
      </c>
      <c r="AJ57" s="570">
        <f t="shared" si="86"/>
        <v>0</v>
      </c>
      <c r="AK57" s="570">
        <f t="shared" si="86"/>
        <v>0</v>
      </c>
      <c r="AL57" s="570">
        <f t="shared" si="86"/>
        <v>0</v>
      </c>
      <c r="AM57" s="570">
        <f t="shared" si="86"/>
        <v>0</v>
      </c>
      <c r="AN57" s="570">
        <f t="shared" si="86"/>
        <v>0</v>
      </c>
      <c r="AO57" s="570">
        <f t="shared" si="86"/>
        <v>0</v>
      </c>
      <c r="AP57" s="570">
        <f t="shared" si="86"/>
        <v>0</v>
      </c>
      <c r="AQ57" s="570">
        <f t="shared" si="86"/>
        <v>0</v>
      </c>
      <c r="AR57" s="570">
        <f t="shared" si="86"/>
        <v>0</v>
      </c>
      <c r="AS57" s="570">
        <f t="shared" si="86"/>
        <v>0</v>
      </c>
      <c r="AT57" s="570">
        <f t="shared" si="86"/>
        <v>0</v>
      </c>
      <c r="AU57" s="570">
        <f t="shared" si="86"/>
        <v>0</v>
      </c>
      <c r="AV57" s="570">
        <f>$E57*AV631</f>
        <v>-6077.8999999999987</v>
      </c>
      <c r="AW57" s="570"/>
      <c r="AX57" s="570"/>
      <c r="AY57" s="570"/>
      <c r="AZ57" s="570"/>
      <c r="BA57" s="570"/>
      <c r="BB57" s="570"/>
      <c r="BC57" s="570"/>
      <c r="BD57" s="570"/>
      <c r="BE57" s="570"/>
      <c r="BF57" s="570"/>
      <c r="BG57" s="570"/>
      <c r="BH57" s="570"/>
      <c r="BI57" s="570"/>
      <c r="BJ57" s="570"/>
      <c r="BK57" s="570"/>
      <c r="BL57" s="570"/>
      <c r="BM57" s="570"/>
      <c r="BN57" s="570"/>
      <c r="BO57" s="570"/>
      <c r="BP57" s="570"/>
      <c r="BQ57" s="570"/>
    </row>
    <row r="58" spans="1:69" s="1184" customFormat="1" ht="12.75" x14ac:dyDescent="0.2">
      <c r="A58" s="1179"/>
      <c r="B58" s="1180" t="s">
        <v>909</v>
      </c>
      <c r="C58" s="1181">
        <f t="shared" ref="C58:AV58" si="87">SUM(C18:C57)</f>
        <v>-7268434.7949999999</v>
      </c>
      <c r="D58" s="1182">
        <f t="shared" si="87"/>
        <v>-4909033.27575</v>
      </c>
      <c r="E58" s="1182">
        <f t="shared" si="87"/>
        <v>-2359401.5192499999</v>
      </c>
      <c r="F58" s="1182">
        <f t="shared" si="87"/>
        <v>-7268434.7949999999</v>
      </c>
      <c r="G58" s="1182">
        <f t="shared" si="87"/>
        <v>-2266691.9063141621</v>
      </c>
      <c r="H58" s="1182">
        <f t="shared" si="87"/>
        <v>-903982.07772863307</v>
      </c>
      <c r="I58" s="1182">
        <f t="shared" si="87"/>
        <v>-1699655.2273196338</v>
      </c>
      <c r="J58" s="1182">
        <f t="shared" si="87"/>
        <v>0</v>
      </c>
      <c r="K58" s="1182">
        <f t="shared" si="87"/>
        <v>0</v>
      </c>
      <c r="L58" s="1182">
        <f t="shared" si="87"/>
        <v>0</v>
      </c>
      <c r="M58" s="1182">
        <f t="shared" si="87"/>
        <v>-37733.741278282476</v>
      </c>
      <c r="N58" s="1182">
        <f t="shared" si="87"/>
        <v>-217.47142330590853</v>
      </c>
      <c r="O58" s="1182">
        <f t="shared" si="87"/>
        <v>-752.85168598241546</v>
      </c>
      <c r="P58" s="1182">
        <f t="shared" si="87"/>
        <v>0</v>
      </c>
      <c r="Q58" s="1182">
        <f t="shared" si="87"/>
        <v>0</v>
      </c>
      <c r="R58" s="1182">
        <f t="shared" si="87"/>
        <v>0</v>
      </c>
      <c r="S58" s="1182">
        <f t="shared" si="87"/>
        <v>0</v>
      </c>
      <c r="T58" s="1182">
        <f t="shared" si="87"/>
        <v>0</v>
      </c>
      <c r="U58" s="1182">
        <f t="shared" si="87"/>
        <v>0</v>
      </c>
      <c r="V58" s="1182">
        <f t="shared" si="87"/>
        <v>0</v>
      </c>
      <c r="W58" s="1182">
        <f t="shared" si="87"/>
        <v>0</v>
      </c>
      <c r="X58" s="1182">
        <f t="shared" si="87"/>
        <v>0</v>
      </c>
      <c r="Y58" s="1182">
        <f t="shared" si="87"/>
        <v>0</v>
      </c>
      <c r="Z58" s="1182">
        <f t="shared" si="87"/>
        <v>0</v>
      </c>
      <c r="AA58" s="1182">
        <f t="shared" si="87"/>
        <v>-4909033.2757499991</v>
      </c>
      <c r="AB58" s="1182">
        <f t="shared" si="87"/>
        <v>-1997326.0328815351</v>
      </c>
      <c r="AC58" s="1182">
        <f t="shared" si="87"/>
        <v>-194935.72633553692</v>
      </c>
      <c r="AD58" s="1182">
        <f t="shared" si="87"/>
        <v>-22801.755026462721</v>
      </c>
      <c r="AE58" s="1182">
        <f t="shared" si="87"/>
        <v>0</v>
      </c>
      <c r="AF58" s="1182">
        <f t="shared" si="87"/>
        <v>0</v>
      </c>
      <c r="AG58" s="1182">
        <f t="shared" si="87"/>
        <v>0</v>
      </c>
      <c r="AH58" s="1182">
        <f t="shared" si="87"/>
        <v>-114347.44332828291</v>
      </c>
      <c r="AI58" s="1182">
        <f t="shared" si="87"/>
        <v>-16635.750699761975</v>
      </c>
      <c r="AJ58" s="1182">
        <f t="shared" si="87"/>
        <v>-13354.810978420031</v>
      </c>
      <c r="AK58" s="1182">
        <f t="shared" si="87"/>
        <v>0</v>
      </c>
      <c r="AL58" s="1182">
        <f t="shared" si="87"/>
        <v>0</v>
      </c>
      <c r="AM58" s="1182">
        <f t="shared" si="87"/>
        <v>0</v>
      </c>
      <c r="AN58" s="1182">
        <f t="shared" si="87"/>
        <v>0</v>
      </c>
      <c r="AO58" s="1182">
        <f t="shared" si="87"/>
        <v>0</v>
      </c>
      <c r="AP58" s="1182">
        <f t="shared" si="87"/>
        <v>0</v>
      </c>
      <c r="AQ58" s="1182">
        <f t="shared" si="87"/>
        <v>0</v>
      </c>
      <c r="AR58" s="1182">
        <f t="shared" si="87"/>
        <v>0</v>
      </c>
      <c r="AS58" s="1182">
        <f t="shared" si="87"/>
        <v>0</v>
      </c>
      <c r="AT58" s="1182">
        <f t="shared" si="87"/>
        <v>0</v>
      </c>
      <c r="AU58" s="1182">
        <f t="shared" si="87"/>
        <v>0</v>
      </c>
      <c r="AV58" s="1182">
        <f t="shared" si="87"/>
        <v>-2359401.5192499994</v>
      </c>
      <c r="AW58" s="1182"/>
      <c r="AX58" s="1182"/>
      <c r="AY58" s="1182"/>
      <c r="AZ58" s="1182"/>
      <c r="BA58" s="1182"/>
      <c r="BB58" s="1182"/>
      <c r="BC58" s="1182"/>
      <c r="BD58" s="1182"/>
      <c r="BE58" s="1182"/>
      <c r="BF58" s="1182"/>
      <c r="BG58" s="1182"/>
      <c r="BH58" s="1182"/>
      <c r="BI58" s="1182"/>
      <c r="BJ58" s="1182"/>
      <c r="BK58" s="1182"/>
      <c r="BL58" s="1182"/>
      <c r="BM58" s="1182"/>
      <c r="BN58" s="1182"/>
      <c r="BO58" s="1182"/>
      <c r="BP58" s="1182"/>
      <c r="BQ58" s="1182"/>
    </row>
    <row r="59" spans="1:69" s="325" customFormat="1" ht="12.75" x14ac:dyDescent="0.2">
      <c r="A59" s="1238" t="s">
        <v>534</v>
      </c>
      <c r="B59" s="1174"/>
      <c r="C59" s="1175"/>
      <c r="D59" s="1176"/>
      <c r="E59" s="1176"/>
      <c r="F59" s="570"/>
      <c r="G59" s="570"/>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row>
    <row r="60" spans="1:69" s="325" customFormat="1" ht="12.75" x14ac:dyDescent="0.2">
      <c r="A60" s="610">
        <v>1905</v>
      </c>
      <c r="B60" s="349" t="s">
        <v>282</v>
      </c>
      <c r="C60" s="1177">
        <f>'I4 BO ASSETS'!G62</f>
        <v>0</v>
      </c>
      <c r="D60" s="570"/>
      <c r="E60" s="570"/>
      <c r="F60" s="570"/>
      <c r="G60" s="570"/>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f t="shared" ref="AW60:BP60" si="88">$C60*AW634</f>
        <v>0</v>
      </c>
      <c r="AX60" s="570">
        <f t="shared" si="88"/>
        <v>0</v>
      </c>
      <c r="AY60" s="570">
        <f t="shared" si="88"/>
        <v>0</v>
      </c>
      <c r="AZ60" s="570">
        <f t="shared" si="88"/>
        <v>0</v>
      </c>
      <c r="BA60" s="570">
        <f t="shared" si="88"/>
        <v>0</v>
      </c>
      <c r="BB60" s="570">
        <f t="shared" si="88"/>
        <v>0</v>
      </c>
      <c r="BC60" s="570">
        <f t="shared" si="88"/>
        <v>0</v>
      </c>
      <c r="BD60" s="570">
        <f t="shared" si="88"/>
        <v>0</v>
      </c>
      <c r="BE60" s="570">
        <f t="shared" si="88"/>
        <v>0</v>
      </c>
      <c r="BF60" s="570">
        <f t="shared" si="88"/>
        <v>0</v>
      </c>
      <c r="BG60" s="570">
        <f t="shared" si="88"/>
        <v>0</v>
      </c>
      <c r="BH60" s="570">
        <f t="shared" si="88"/>
        <v>0</v>
      </c>
      <c r="BI60" s="570">
        <f t="shared" si="88"/>
        <v>0</v>
      </c>
      <c r="BJ60" s="570">
        <f t="shared" si="88"/>
        <v>0</v>
      </c>
      <c r="BK60" s="570">
        <f t="shared" si="88"/>
        <v>0</v>
      </c>
      <c r="BL60" s="570">
        <f t="shared" si="88"/>
        <v>0</v>
      </c>
      <c r="BM60" s="570">
        <f t="shared" si="88"/>
        <v>0</v>
      </c>
      <c r="BN60" s="570">
        <f t="shared" si="88"/>
        <v>0</v>
      </c>
      <c r="BO60" s="570">
        <f t="shared" si="88"/>
        <v>0</v>
      </c>
      <c r="BP60" s="570">
        <f t="shared" si="88"/>
        <v>0</v>
      </c>
      <c r="BQ60" s="570">
        <f>SUM(AW60:BP60)</f>
        <v>0</v>
      </c>
    </row>
    <row r="61" spans="1:69" s="325" customFormat="1" ht="12.75" x14ac:dyDescent="0.2">
      <c r="A61" s="610">
        <v>1906</v>
      </c>
      <c r="B61" s="349" t="s">
        <v>283</v>
      </c>
      <c r="C61" s="1177">
        <f>'I4 BO ASSETS'!G63</f>
        <v>0</v>
      </c>
      <c r="D61" s="570"/>
      <c r="E61" s="570"/>
      <c r="F61" s="570"/>
      <c r="G61" s="570"/>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f t="shared" ref="AW61:BP61" si="89">$C61*AW635</f>
        <v>0</v>
      </c>
      <c r="AX61" s="570">
        <f t="shared" si="89"/>
        <v>0</v>
      </c>
      <c r="AY61" s="570">
        <f t="shared" si="89"/>
        <v>0</v>
      </c>
      <c r="AZ61" s="570">
        <f t="shared" si="89"/>
        <v>0</v>
      </c>
      <c r="BA61" s="570">
        <f t="shared" si="89"/>
        <v>0</v>
      </c>
      <c r="BB61" s="570">
        <f t="shared" si="89"/>
        <v>0</v>
      </c>
      <c r="BC61" s="570">
        <f t="shared" si="89"/>
        <v>0</v>
      </c>
      <c r="BD61" s="570">
        <f t="shared" si="89"/>
        <v>0</v>
      </c>
      <c r="BE61" s="570">
        <f t="shared" si="89"/>
        <v>0</v>
      </c>
      <c r="BF61" s="570">
        <f t="shared" si="89"/>
        <v>0</v>
      </c>
      <c r="BG61" s="570">
        <f t="shared" si="89"/>
        <v>0</v>
      </c>
      <c r="BH61" s="570">
        <f t="shared" si="89"/>
        <v>0</v>
      </c>
      <c r="BI61" s="570">
        <f t="shared" si="89"/>
        <v>0</v>
      </c>
      <c r="BJ61" s="570">
        <f t="shared" si="89"/>
        <v>0</v>
      </c>
      <c r="BK61" s="570">
        <f t="shared" si="89"/>
        <v>0</v>
      </c>
      <c r="BL61" s="570">
        <f t="shared" si="89"/>
        <v>0</v>
      </c>
      <c r="BM61" s="570">
        <f t="shared" si="89"/>
        <v>0</v>
      </c>
      <c r="BN61" s="570">
        <f t="shared" si="89"/>
        <v>0</v>
      </c>
      <c r="BO61" s="570">
        <f t="shared" si="89"/>
        <v>0</v>
      </c>
      <c r="BP61" s="570">
        <f t="shared" si="89"/>
        <v>0</v>
      </c>
      <c r="BQ61" s="570">
        <f t="shared" ref="BQ61:BQ79" si="90">SUM(AW61:BP61)</f>
        <v>0</v>
      </c>
    </row>
    <row r="62" spans="1:69" s="325" customFormat="1" ht="12.75" x14ac:dyDescent="0.2">
      <c r="A62" s="610">
        <v>1908</v>
      </c>
      <c r="B62" s="349" t="s">
        <v>284</v>
      </c>
      <c r="C62" s="1177">
        <f>'I4 BO ASSETS'!G64</f>
        <v>-17242.8</v>
      </c>
      <c r="D62" s="570"/>
      <c r="E62" s="570"/>
      <c r="F62" s="570"/>
      <c r="G62" s="570"/>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f t="shared" ref="AW62:BP62" si="91">$C62*AW636</f>
        <v>-10667.697508960242</v>
      </c>
      <c r="AX62" s="570">
        <f t="shared" si="91"/>
        <v>-2453.8186514246081</v>
      </c>
      <c r="AY62" s="570">
        <f t="shared" si="91"/>
        <v>-3816.0394143028279</v>
      </c>
      <c r="AZ62" s="570">
        <f t="shared" si="91"/>
        <v>0</v>
      </c>
      <c r="BA62" s="570">
        <f t="shared" si="91"/>
        <v>0</v>
      </c>
      <c r="BB62" s="570">
        <f t="shared" si="91"/>
        <v>0</v>
      </c>
      <c r="BC62" s="570">
        <f t="shared" si="91"/>
        <v>-249.76711266222964</v>
      </c>
      <c r="BD62" s="570">
        <f t="shared" si="91"/>
        <v>-30.15790696873243</v>
      </c>
      <c r="BE62" s="570">
        <f t="shared" si="91"/>
        <v>-25.31940568135871</v>
      </c>
      <c r="BF62" s="570">
        <f t="shared" si="91"/>
        <v>0</v>
      </c>
      <c r="BG62" s="570">
        <f t="shared" si="91"/>
        <v>0</v>
      </c>
      <c r="BH62" s="570">
        <f t="shared" si="91"/>
        <v>0</v>
      </c>
      <c r="BI62" s="570">
        <f t="shared" si="91"/>
        <v>0</v>
      </c>
      <c r="BJ62" s="570">
        <f t="shared" si="91"/>
        <v>0</v>
      </c>
      <c r="BK62" s="570">
        <f t="shared" si="91"/>
        <v>0</v>
      </c>
      <c r="BL62" s="570">
        <f t="shared" si="91"/>
        <v>0</v>
      </c>
      <c r="BM62" s="570">
        <f t="shared" si="91"/>
        <v>0</v>
      </c>
      <c r="BN62" s="570">
        <f t="shared" si="91"/>
        <v>0</v>
      </c>
      <c r="BO62" s="570">
        <f t="shared" si="91"/>
        <v>0</v>
      </c>
      <c r="BP62" s="570">
        <f t="shared" si="91"/>
        <v>0</v>
      </c>
      <c r="BQ62" s="570">
        <f t="shared" si="90"/>
        <v>-17242.8</v>
      </c>
    </row>
    <row r="63" spans="1:69" s="325" customFormat="1" ht="12.75" x14ac:dyDescent="0.2">
      <c r="A63" s="610">
        <v>1910</v>
      </c>
      <c r="B63" s="349" t="s">
        <v>285</v>
      </c>
      <c r="C63" s="1177">
        <f>'I4 BO ASSETS'!G65</f>
        <v>0</v>
      </c>
      <c r="D63" s="570"/>
      <c r="E63" s="570"/>
      <c r="F63" s="570"/>
      <c r="G63" s="570"/>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f t="shared" ref="AW63:BP63" si="92">$C63*AW637</f>
        <v>0</v>
      </c>
      <c r="AX63" s="570">
        <f t="shared" si="92"/>
        <v>0</v>
      </c>
      <c r="AY63" s="570">
        <f t="shared" si="92"/>
        <v>0</v>
      </c>
      <c r="AZ63" s="570">
        <f t="shared" si="92"/>
        <v>0</v>
      </c>
      <c r="BA63" s="570">
        <f t="shared" si="92"/>
        <v>0</v>
      </c>
      <c r="BB63" s="570">
        <f t="shared" si="92"/>
        <v>0</v>
      </c>
      <c r="BC63" s="570">
        <f t="shared" si="92"/>
        <v>0</v>
      </c>
      <c r="BD63" s="570">
        <f t="shared" si="92"/>
        <v>0</v>
      </c>
      <c r="BE63" s="570">
        <f t="shared" si="92"/>
        <v>0</v>
      </c>
      <c r="BF63" s="570">
        <f t="shared" si="92"/>
        <v>0</v>
      </c>
      <c r="BG63" s="570">
        <f t="shared" si="92"/>
        <v>0</v>
      </c>
      <c r="BH63" s="570">
        <f t="shared" si="92"/>
        <v>0</v>
      </c>
      <c r="BI63" s="570">
        <f t="shared" si="92"/>
        <v>0</v>
      </c>
      <c r="BJ63" s="570">
        <f t="shared" si="92"/>
        <v>0</v>
      </c>
      <c r="BK63" s="570">
        <f t="shared" si="92"/>
        <v>0</v>
      </c>
      <c r="BL63" s="570">
        <f t="shared" si="92"/>
        <v>0</v>
      </c>
      <c r="BM63" s="570">
        <f t="shared" si="92"/>
        <v>0</v>
      </c>
      <c r="BN63" s="570">
        <f t="shared" si="92"/>
        <v>0</v>
      </c>
      <c r="BO63" s="570">
        <f t="shared" si="92"/>
        <v>0</v>
      </c>
      <c r="BP63" s="570">
        <f t="shared" si="92"/>
        <v>0</v>
      </c>
      <c r="BQ63" s="570">
        <f t="shared" si="90"/>
        <v>0</v>
      </c>
    </row>
    <row r="64" spans="1:69" s="325" customFormat="1" ht="12.75" x14ac:dyDescent="0.2">
      <c r="A64" s="610">
        <v>1915</v>
      </c>
      <c r="B64" s="349" t="s">
        <v>509</v>
      </c>
      <c r="C64" s="1177">
        <f>'I4 BO ASSETS'!G66</f>
        <v>0</v>
      </c>
      <c r="D64" s="570"/>
      <c r="E64" s="570"/>
      <c r="F64" s="570"/>
      <c r="G64" s="570"/>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f t="shared" ref="AW64:BP64" si="93">$C64*AW638</f>
        <v>0</v>
      </c>
      <c r="AX64" s="570">
        <f t="shared" si="93"/>
        <v>0</v>
      </c>
      <c r="AY64" s="570">
        <f t="shared" si="93"/>
        <v>0</v>
      </c>
      <c r="AZ64" s="570">
        <f t="shared" si="93"/>
        <v>0</v>
      </c>
      <c r="BA64" s="570">
        <f t="shared" si="93"/>
        <v>0</v>
      </c>
      <c r="BB64" s="570">
        <f t="shared" si="93"/>
        <v>0</v>
      </c>
      <c r="BC64" s="570">
        <f t="shared" si="93"/>
        <v>0</v>
      </c>
      <c r="BD64" s="570">
        <f t="shared" si="93"/>
        <v>0</v>
      </c>
      <c r="BE64" s="570">
        <f t="shared" si="93"/>
        <v>0</v>
      </c>
      <c r="BF64" s="570">
        <f t="shared" si="93"/>
        <v>0</v>
      </c>
      <c r="BG64" s="570">
        <f t="shared" si="93"/>
        <v>0</v>
      </c>
      <c r="BH64" s="570">
        <f t="shared" si="93"/>
        <v>0</v>
      </c>
      <c r="BI64" s="570">
        <f t="shared" si="93"/>
        <v>0</v>
      </c>
      <c r="BJ64" s="570">
        <f t="shared" si="93"/>
        <v>0</v>
      </c>
      <c r="BK64" s="570">
        <f t="shared" si="93"/>
        <v>0</v>
      </c>
      <c r="BL64" s="570">
        <f t="shared" si="93"/>
        <v>0</v>
      </c>
      <c r="BM64" s="570">
        <f t="shared" si="93"/>
        <v>0</v>
      </c>
      <c r="BN64" s="570">
        <f t="shared" si="93"/>
        <v>0</v>
      </c>
      <c r="BO64" s="570">
        <f t="shared" si="93"/>
        <v>0</v>
      </c>
      <c r="BP64" s="570">
        <f t="shared" si="93"/>
        <v>0</v>
      </c>
      <c r="BQ64" s="570">
        <f t="shared" si="90"/>
        <v>0</v>
      </c>
    </row>
    <row r="65" spans="1:69" s="325" customFormat="1" ht="12.75" x14ac:dyDescent="0.2">
      <c r="A65" s="610">
        <v>1920</v>
      </c>
      <c r="B65" s="349" t="s">
        <v>510</v>
      </c>
      <c r="C65" s="1177">
        <f>'I4 BO ASSETS'!G67</f>
        <v>0</v>
      </c>
      <c r="D65" s="570"/>
      <c r="E65" s="570"/>
      <c r="F65" s="570"/>
      <c r="G65" s="570"/>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f t="shared" ref="AW65:BP65" si="94">$C65*AW639</f>
        <v>0</v>
      </c>
      <c r="AX65" s="570">
        <f t="shared" si="94"/>
        <v>0</v>
      </c>
      <c r="AY65" s="570">
        <f t="shared" si="94"/>
        <v>0</v>
      </c>
      <c r="AZ65" s="570">
        <f t="shared" si="94"/>
        <v>0</v>
      </c>
      <c r="BA65" s="570">
        <f t="shared" si="94"/>
        <v>0</v>
      </c>
      <c r="BB65" s="570">
        <f t="shared" si="94"/>
        <v>0</v>
      </c>
      <c r="BC65" s="570">
        <f t="shared" si="94"/>
        <v>0</v>
      </c>
      <c r="BD65" s="570">
        <f t="shared" si="94"/>
        <v>0</v>
      </c>
      <c r="BE65" s="570">
        <f t="shared" si="94"/>
        <v>0</v>
      </c>
      <c r="BF65" s="570">
        <f t="shared" si="94"/>
        <v>0</v>
      </c>
      <c r="BG65" s="570">
        <f t="shared" si="94"/>
        <v>0</v>
      </c>
      <c r="BH65" s="570">
        <f t="shared" si="94"/>
        <v>0</v>
      </c>
      <c r="BI65" s="570">
        <f t="shared" si="94"/>
        <v>0</v>
      </c>
      <c r="BJ65" s="570">
        <f t="shared" si="94"/>
        <v>0</v>
      </c>
      <c r="BK65" s="570">
        <f t="shared" si="94"/>
        <v>0</v>
      </c>
      <c r="BL65" s="570">
        <f t="shared" si="94"/>
        <v>0</v>
      </c>
      <c r="BM65" s="570">
        <f t="shared" si="94"/>
        <v>0</v>
      </c>
      <c r="BN65" s="570">
        <f t="shared" si="94"/>
        <v>0</v>
      </c>
      <c r="BO65" s="570">
        <f t="shared" si="94"/>
        <v>0</v>
      </c>
      <c r="BP65" s="570">
        <f t="shared" si="94"/>
        <v>0</v>
      </c>
      <c r="BQ65" s="570">
        <f t="shared" si="90"/>
        <v>0</v>
      </c>
    </row>
    <row r="66" spans="1:69" s="325" customFormat="1" ht="12.75" x14ac:dyDescent="0.2">
      <c r="A66" s="610">
        <v>1925</v>
      </c>
      <c r="B66" s="349" t="s">
        <v>511</v>
      </c>
      <c r="C66" s="1177">
        <f>'I4 BO ASSETS'!G68</f>
        <v>0</v>
      </c>
      <c r="D66" s="570"/>
      <c r="E66" s="570"/>
      <c r="F66" s="570"/>
      <c r="G66" s="570"/>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f t="shared" ref="AW66:BP66" si="95">$C66*AW640</f>
        <v>0</v>
      </c>
      <c r="AX66" s="570">
        <f t="shared" si="95"/>
        <v>0</v>
      </c>
      <c r="AY66" s="570">
        <f t="shared" si="95"/>
        <v>0</v>
      </c>
      <c r="AZ66" s="570">
        <f t="shared" si="95"/>
        <v>0</v>
      </c>
      <c r="BA66" s="570">
        <f t="shared" si="95"/>
        <v>0</v>
      </c>
      <c r="BB66" s="570">
        <f t="shared" si="95"/>
        <v>0</v>
      </c>
      <c r="BC66" s="570">
        <f t="shared" si="95"/>
        <v>0</v>
      </c>
      <c r="BD66" s="570">
        <f t="shared" si="95"/>
        <v>0</v>
      </c>
      <c r="BE66" s="570">
        <f t="shared" si="95"/>
        <v>0</v>
      </c>
      <c r="BF66" s="570">
        <f t="shared" si="95"/>
        <v>0</v>
      </c>
      <c r="BG66" s="570">
        <f t="shared" si="95"/>
        <v>0</v>
      </c>
      <c r="BH66" s="570">
        <f t="shared" si="95"/>
        <v>0</v>
      </c>
      <c r="BI66" s="570">
        <f t="shared" si="95"/>
        <v>0</v>
      </c>
      <c r="BJ66" s="570">
        <f t="shared" si="95"/>
        <v>0</v>
      </c>
      <c r="BK66" s="570">
        <f t="shared" si="95"/>
        <v>0</v>
      </c>
      <c r="BL66" s="570">
        <f t="shared" si="95"/>
        <v>0</v>
      </c>
      <c r="BM66" s="570">
        <f t="shared" si="95"/>
        <v>0</v>
      </c>
      <c r="BN66" s="570">
        <f t="shared" si="95"/>
        <v>0</v>
      </c>
      <c r="BO66" s="570">
        <f t="shared" si="95"/>
        <v>0</v>
      </c>
      <c r="BP66" s="570">
        <f t="shared" si="95"/>
        <v>0</v>
      </c>
      <c r="BQ66" s="570">
        <f t="shared" si="90"/>
        <v>0</v>
      </c>
    </row>
    <row r="67" spans="1:69" s="325" customFormat="1" ht="12.75" x14ac:dyDescent="0.2">
      <c r="A67" s="610">
        <v>1930</v>
      </c>
      <c r="B67" s="349" t="s">
        <v>512</v>
      </c>
      <c r="C67" s="1177">
        <f>'I4 BO ASSETS'!G69</f>
        <v>0</v>
      </c>
      <c r="D67" s="570"/>
      <c r="E67" s="570"/>
      <c r="F67" s="570"/>
      <c r="G67" s="570"/>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f t="shared" ref="AW67:BP67" si="96">$C67*AW641</f>
        <v>0</v>
      </c>
      <c r="AX67" s="570">
        <f t="shared" si="96"/>
        <v>0</v>
      </c>
      <c r="AY67" s="570">
        <f t="shared" si="96"/>
        <v>0</v>
      </c>
      <c r="AZ67" s="570">
        <f t="shared" si="96"/>
        <v>0</v>
      </c>
      <c r="BA67" s="570">
        <f t="shared" si="96"/>
        <v>0</v>
      </c>
      <c r="BB67" s="570">
        <f t="shared" si="96"/>
        <v>0</v>
      </c>
      <c r="BC67" s="570">
        <f t="shared" si="96"/>
        <v>0</v>
      </c>
      <c r="BD67" s="570">
        <f t="shared" si="96"/>
        <v>0</v>
      </c>
      <c r="BE67" s="570">
        <f t="shared" si="96"/>
        <v>0</v>
      </c>
      <c r="BF67" s="570">
        <f t="shared" si="96"/>
        <v>0</v>
      </c>
      <c r="BG67" s="570">
        <f t="shared" si="96"/>
        <v>0</v>
      </c>
      <c r="BH67" s="570">
        <f t="shared" si="96"/>
        <v>0</v>
      </c>
      <c r="BI67" s="570">
        <f t="shared" si="96"/>
        <v>0</v>
      </c>
      <c r="BJ67" s="570">
        <f t="shared" si="96"/>
        <v>0</v>
      </c>
      <c r="BK67" s="570">
        <f t="shared" si="96"/>
        <v>0</v>
      </c>
      <c r="BL67" s="570">
        <f t="shared" si="96"/>
        <v>0</v>
      </c>
      <c r="BM67" s="570">
        <f t="shared" si="96"/>
        <v>0</v>
      </c>
      <c r="BN67" s="570">
        <f t="shared" si="96"/>
        <v>0</v>
      </c>
      <c r="BO67" s="570">
        <f t="shared" si="96"/>
        <v>0</v>
      </c>
      <c r="BP67" s="570">
        <f t="shared" si="96"/>
        <v>0</v>
      </c>
      <c r="BQ67" s="570">
        <f t="shared" si="90"/>
        <v>0</v>
      </c>
    </row>
    <row r="68" spans="1:69" s="325" customFormat="1" ht="12.75" x14ac:dyDescent="0.2">
      <c r="A68" s="610">
        <v>1935</v>
      </c>
      <c r="B68" s="349" t="s">
        <v>513</v>
      </c>
      <c r="C68" s="1177">
        <f>'I4 BO ASSETS'!G70</f>
        <v>0</v>
      </c>
      <c r="D68" s="570"/>
      <c r="E68" s="570"/>
      <c r="F68" s="570"/>
      <c r="G68" s="570"/>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f t="shared" ref="AW68:BP68" si="97">$C68*AW642</f>
        <v>0</v>
      </c>
      <c r="AX68" s="570">
        <f t="shared" si="97"/>
        <v>0</v>
      </c>
      <c r="AY68" s="570">
        <f t="shared" si="97"/>
        <v>0</v>
      </c>
      <c r="AZ68" s="570">
        <f t="shared" si="97"/>
        <v>0</v>
      </c>
      <c r="BA68" s="570">
        <f t="shared" si="97"/>
        <v>0</v>
      </c>
      <c r="BB68" s="570">
        <f t="shared" si="97"/>
        <v>0</v>
      </c>
      <c r="BC68" s="570">
        <f t="shared" si="97"/>
        <v>0</v>
      </c>
      <c r="BD68" s="570">
        <f t="shared" si="97"/>
        <v>0</v>
      </c>
      <c r="BE68" s="570">
        <f t="shared" si="97"/>
        <v>0</v>
      </c>
      <c r="BF68" s="570">
        <f t="shared" si="97"/>
        <v>0</v>
      </c>
      <c r="BG68" s="570">
        <f t="shared" si="97"/>
        <v>0</v>
      </c>
      <c r="BH68" s="570">
        <f t="shared" si="97"/>
        <v>0</v>
      </c>
      <c r="BI68" s="570">
        <f t="shared" si="97"/>
        <v>0</v>
      </c>
      <c r="BJ68" s="570">
        <f t="shared" si="97"/>
        <v>0</v>
      </c>
      <c r="BK68" s="570">
        <f t="shared" si="97"/>
        <v>0</v>
      </c>
      <c r="BL68" s="570">
        <f t="shared" si="97"/>
        <v>0</v>
      </c>
      <c r="BM68" s="570">
        <f t="shared" si="97"/>
        <v>0</v>
      </c>
      <c r="BN68" s="570">
        <f t="shared" si="97"/>
        <v>0</v>
      </c>
      <c r="BO68" s="570">
        <f t="shared" si="97"/>
        <v>0</v>
      </c>
      <c r="BP68" s="570">
        <f t="shared" si="97"/>
        <v>0</v>
      </c>
      <c r="BQ68" s="570">
        <f t="shared" si="90"/>
        <v>0</v>
      </c>
    </row>
    <row r="69" spans="1:69" s="325" customFormat="1" ht="12.75" x14ac:dyDescent="0.2">
      <c r="A69" s="610">
        <v>1940</v>
      </c>
      <c r="B69" s="349" t="s">
        <v>514</v>
      </c>
      <c r="C69" s="1177">
        <f>'I4 BO ASSETS'!G71</f>
        <v>0</v>
      </c>
      <c r="D69" s="570"/>
      <c r="E69" s="570"/>
      <c r="F69" s="570"/>
      <c r="G69" s="570"/>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f t="shared" ref="AW69:BP69" si="98">$C69*AW643</f>
        <v>0</v>
      </c>
      <c r="AX69" s="570">
        <f t="shared" si="98"/>
        <v>0</v>
      </c>
      <c r="AY69" s="570">
        <f t="shared" si="98"/>
        <v>0</v>
      </c>
      <c r="AZ69" s="570">
        <f t="shared" si="98"/>
        <v>0</v>
      </c>
      <c r="BA69" s="570">
        <f t="shared" si="98"/>
        <v>0</v>
      </c>
      <c r="BB69" s="570">
        <f t="shared" si="98"/>
        <v>0</v>
      </c>
      <c r="BC69" s="570">
        <f t="shared" si="98"/>
        <v>0</v>
      </c>
      <c r="BD69" s="570">
        <f t="shared" si="98"/>
        <v>0</v>
      </c>
      <c r="BE69" s="570">
        <f t="shared" si="98"/>
        <v>0</v>
      </c>
      <c r="BF69" s="570">
        <f t="shared" si="98"/>
        <v>0</v>
      </c>
      <c r="BG69" s="570">
        <f t="shared" si="98"/>
        <v>0</v>
      </c>
      <c r="BH69" s="570">
        <f t="shared" si="98"/>
        <v>0</v>
      </c>
      <c r="BI69" s="570">
        <f t="shared" si="98"/>
        <v>0</v>
      </c>
      <c r="BJ69" s="570">
        <f t="shared" si="98"/>
        <v>0</v>
      </c>
      <c r="BK69" s="570">
        <f t="shared" si="98"/>
        <v>0</v>
      </c>
      <c r="BL69" s="570">
        <f t="shared" si="98"/>
        <v>0</v>
      </c>
      <c r="BM69" s="570">
        <f t="shared" si="98"/>
        <v>0</v>
      </c>
      <c r="BN69" s="570">
        <f t="shared" si="98"/>
        <v>0</v>
      </c>
      <c r="BO69" s="570">
        <f t="shared" si="98"/>
        <v>0</v>
      </c>
      <c r="BP69" s="570">
        <f t="shared" si="98"/>
        <v>0</v>
      </c>
      <c r="BQ69" s="570">
        <f t="shared" si="90"/>
        <v>0</v>
      </c>
    </row>
    <row r="70" spans="1:69" s="325" customFormat="1" ht="12.75" x14ac:dyDescent="0.2">
      <c r="A70" s="610">
        <v>1945</v>
      </c>
      <c r="B70" s="349" t="s">
        <v>515</v>
      </c>
      <c r="C70" s="1177">
        <f>'I4 BO ASSETS'!G72</f>
        <v>0</v>
      </c>
      <c r="D70" s="570"/>
      <c r="E70" s="570"/>
      <c r="F70" s="570"/>
      <c r="G70" s="570"/>
      <c r="H70" s="570"/>
      <c r="I70" s="570"/>
      <c r="J70" s="570"/>
      <c r="K70" s="570"/>
      <c r="L70" s="570"/>
      <c r="M70" s="570"/>
      <c r="N70" s="570"/>
      <c r="O70" s="570"/>
      <c r="P70" s="570"/>
      <c r="Q70" s="570"/>
      <c r="R70" s="570"/>
      <c r="S70" s="570"/>
      <c r="T70" s="570"/>
      <c r="U70" s="570"/>
      <c r="V70" s="570"/>
      <c r="W70" s="570"/>
      <c r="X70" s="570"/>
      <c r="Y70" s="570"/>
      <c r="Z70" s="570"/>
      <c r="AA70" s="570"/>
      <c r="AB70" s="570"/>
      <c r="AC70" s="570"/>
      <c r="AD70" s="570"/>
      <c r="AE70" s="570"/>
      <c r="AF70" s="570"/>
      <c r="AG70" s="570"/>
      <c r="AH70" s="570"/>
      <c r="AI70" s="570"/>
      <c r="AJ70" s="570"/>
      <c r="AK70" s="570"/>
      <c r="AL70" s="570"/>
      <c r="AM70" s="570"/>
      <c r="AN70" s="570"/>
      <c r="AO70" s="570"/>
      <c r="AP70" s="570"/>
      <c r="AQ70" s="570"/>
      <c r="AR70" s="570"/>
      <c r="AS70" s="570"/>
      <c r="AT70" s="570"/>
      <c r="AU70" s="570"/>
      <c r="AV70" s="570"/>
      <c r="AW70" s="570">
        <f t="shared" ref="AW70:BP70" si="99">$C70*AW644</f>
        <v>0</v>
      </c>
      <c r="AX70" s="570">
        <f t="shared" si="99"/>
        <v>0</v>
      </c>
      <c r="AY70" s="570">
        <f t="shared" si="99"/>
        <v>0</v>
      </c>
      <c r="AZ70" s="570">
        <f t="shared" si="99"/>
        <v>0</v>
      </c>
      <c r="BA70" s="570">
        <f t="shared" si="99"/>
        <v>0</v>
      </c>
      <c r="BB70" s="570">
        <f t="shared" si="99"/>
        <v>0</v>
      </c>
      <c r="BC70" s="570">
        <f t="shared" si="99"/>
        <v>0</v>
      </c>
      <c r="BD70" s="570">
        <f t="shared" si="99"/>
        <v>0</v>
      </c>
      <c r="BE70" s="570">
        <f t="shared" si="99"/>
        <v>0</v>
      </c>
      <c r="BF70" s="570">
        <f t="shared" si="99"/>
        <v>0</v>
      </c>
      <c r="BG70" s="570">
        <f t="shared" si="99"/>
        <v>0</v>
      </c>
      <c r="BH70" s="570">
        <f t="shared" si="99"/>
        <v>0</v>
      </c>
      <c r="BI70" s="570">
        <f t="shared" si="99"/>
        <v>0</v>
      </c>
      <c r="BJ70" s="570">
        <f t="shared" si="99"/>
        <v>0</v>
      </c>
      <c r="BK70" s="570">
        <f t="shared" si="99"/>
        <v>0</v>
      </c>
      <c r="BL70" s="570">
        <f t="shared" si="99"/>
        <v>0</v>
      </c>
      <c r="BM70" s="570">
        <f t="shared" si="99"/>
        <v>0</v>
      </c>
      <c r="BN70" s="570">
        <f t="shared" si="99"/>
        <v>0</v>
      </c>
      <c r="BO70" s="570">
        <f t="shared" si="99"/>
        <v>0</v>
      </c>
      <c r="BP70" s="570">
        <f t="shared" si="99"/>
        <v>0</v>
      </c>
      <c r="BQ70" s="570">
        <f t="shared" si="90"/>
        <v>0</v>
      </c>
    </row>
    <row r="71" spans="1:69" s="325" customFormat="1" ht="12.75" x14ac:dyDescent="0.2">
      <c r="A71" s="610">
        <v>1950</v>
      </c>
      <c r="B71" s="349" t="s">
        <v>516</v>
      </c>
      <c r="C71" s="1177">
        <f>'I4 BO ASSETS'!G73</f>
        <v>0</v>
      </c>
      <c r="D71" s="570"/>
      <c r="E71" s="570"/>
      <c r="F71" s="570"/>
      <c r="G71" s="570"/>
      <c r="H71" s="570"/>
      <c r="I71" s="570"/>
      <c r="J71" s="570"/>
      <c r="K71" s="570"/>
      <c r="L71" s="570"/>
      <c r="M71" s="570"/>
      <c r="N71" s="570"/>
      <c r="O71" s="570"/>
      <c r="P71" s="570"/>
      <c r="Q71" s="570"/>
      <c r="R71" s="570"/>
      <c r="S71" s="570"/>
      <c r="T71" s="570"/>
      <c r="U71" s="570"/>
      <c r="V71" s="570"/>
      <c r="W71" s="570"/>
      <c r="X71" s="570"/>
      <c r="Y71" s="570"/>
      <c r="Z71" s="570"/>
      <c r="AA71" s="570"/>
      <c r="AB71" s="570"/>
      <c r="AC71" s="570"/>
      <c r="AD71" s="570"/>
      <c r="AE71" s="570"/>
      <c r="AF71" s="570"/>
      <c r="AG71" s="570"/>
      <c r="AH71" s="570"/>
      <c r="AI71" s="570"/>
      <c r="AJ71" s="570"/>
      <c r="AK71" s="570"/>
      <c r="AL71" s="570"/>
      <c r="AM71" s="570"/>
      <c r="AN71" s="570"/>
      <c r="AO71" s="570"/>
      <c r="AP71" s="570"/>
      <c r="AQ71" s="570"/>
      <c r="AR71" s="570"/>
      <c r="AS71" s="570"/>
      <c r="AT71" s="570"/>
      <c r="AU71" s="570"/>
      <c r="AV71" s="570"/>
      <c r="AW71" s="570">
        <f t="shared" ref="AW71:BP71" si="100">$C71*AW645</f>
        <v>0</v>
      </c>
      <c r="AX71" s="570">
        <f t="shared" si="100"/>
        <v>0</v>
      </c>
      <c r="AY71" s="570">
        <f t="shared" si="100"/>
        <v>0</v>
      </c>
      <c r="AZ71" s="570">
        <f t="shared" si="100"/>
        <v>0</v>
      </c>
      <c r="BA71" s="570">
        <f t="shared" si="100"/>
        <v>0</v>
      </c>
      <c r="BB71" s="570">
        <f t="shared" si="100"/>
        <v>0</v>
      </c>
      <c r="BC71" s="570">
        <f t="shared" si="100"/>
        <v>0</v>
      </c>
      <c r="BD71" s="570">
        <f t="shared" si="100"/>
        <v>0</v>
      </c>
      <c r="BE71" s="570">
        <f t="shared" si="100"/>
        <v>0</v>
      </c>
      <c r="BF71" s="570">
        <f t="shared" si="100"/>
        <v>0</v>
      </c>
      <c r="BG71" s="570">
        <f t="shared" si="100"/>
        <v>0</v>
      </c>
      <c r="BH71" s="570">
        <f t="shared" si="100"/>
        <v>0</v>
      </c>
      <c r="BI71" s="570">
        <f t="shared" si="100"/>
        <v>0</v>
      </c>
      <c r="BJ71" s="570">
        <f t="shared" si="100"/>
        <v>0</v>
      </c>
      <c r="BK71" s="570">
        <f t="shared" si="100"/>
        <v>0</v>
      </c>
      <c r="BL71" s="570">
        <f t="shared" si="100"/>
        <v>0</v>
      </c>
      <c r="BM71" s="570">
        <f t="shared" si="100"/>
        <v>0</v>
      </c>
      <c r="BN71" s="570">
        <f t="shared" si="100"/>
        <v>0</v>
      </c>
      <c r="BO71" s="570">
        <f t="shared" si="100"/>
        <v>0</v>
      </c>
      <c r="BP71" s="570">
        <f t="shared" si="100"/>
        <v>0</v>
      </c>
      <c r="BQ71" s="570">
        <f t="shared" si="90"/>
        <v>0</v>
      </c>
    </row>
    <row r="72" spans="1:69" s="325" customFormat="1" ht="12.75" x14ac:dyDescent="0.2">
      <c r="A72" s="610">
        <v>1955</v>
      </c>
      <c r="B72" s="349" t="s">
        <v>273</v>
      </c>
      <c r="C72" s="1177">
        <f>'I4 BO ASSETS'!G74</f>
        <v>0</v>
      </c>
      <c r="D72" s="570"/>
      <c r="E72" s="570"/>
      <c r="F72" s="570"/>
      <c r="G72" s="570"/>
      <c r="H72" s="570"/>
      <c r="I72" s="570"/>
      <c r="J72" s="570"/>
      <c r="K72" s="570"/>
      <c r="L72" s="570"/>
      <c r="M72" s="570"/>
      <c r="N72" s="570"/>
      <c r="O72" s="570"/>
      <c r="P72" s="570"/>
      <c r="Q72" s="570"/>
      <c r="R72" s="570"/>
      <c r="S72" s="570"/>
      <c r="T72" s="570"/>
      <c r="U72" s="570"/>
      <c r="V72" s="570"/>
      <c r="W72" s="570"/>
      <c r="X72" s="570"/>
      <c r="Y72" s="570"/>
      <c r="Z72" s="570"/>
      <c r="AA72" s="570"/>
      <c r="AB72" s="570"/>
      <c r="AC72" s="570"/>
      <c r="AD72" s="570"/>
      <c r="AE72" s="570"/>
      <c r="AF72" s="570"/>
      <c r="AG72" s="570"/>
      <c r="AH72" s="570"/>
      <c r="AI72" s="570"/>
      <c r="AJ72" s="570"/>
      <c r="AK72" s="570"/>
      <c r="AL72" s="570"/>
      <c r="AM72" s="570"/>
      <c r="AN72" s="570"/>
      <c r="AO72" s="570"/>
      <c r="AP72" s="570"/>
      <c r="AQ72" s="570"/>
      <c r="AR72" s="570"/>
      <c r="AS72" s="570"/>
      <c r="AT72" s="570"/>
      <c r="AU72" s="570"/>
      <c r="AV72" s="570"/>
      <c r="AW72" s="570">
        <f t="shared" ref="AW72:BP72" si="101">$C72*AW646</f>
        <v>0</v>
      </c>
      <c r="AX72" s="570">
        <f t="shared" si="101"/>
        <v>0</v>
      </c>
      <c r="AY72" s="570">
        <f t="shared" si="101"/>
        <v>0</v>
      </c>
      <c r="AZ72" s="570">
        <f t="shared" si="101"/>
        <v>0</v>
      </c>
      <c r="BA72" s="570">
        <f t="shared" si="101"/>
        <v>0</v>
      </c>
      <c r="BB72" s="570">
        <f t="shared" si="101"/>
        <v>0</v>
      </c>
      <c r="BC72" s="570">
        <f t="shared" si="101"/>
        <v>0</v>
      </c>
      <c r="BD72" s="570">
        <f t="shared" si="101"/>
        <v>0</v>
      </c>
      <c r="BE72" s="570">
        <f t="shared" si="101"/>
        <v>0</v>
      </c>
      <c r="BF72" s="570">
        <f t="shared" si="101"/>
        <v>0</v>
      </c>
      <c r="BG72" s="570">
        <f t="shared" si="101"/>
        <v>0</v>
      </c>
      <c r="BH72" s="570">
        <f t="shared" si="101"/>
        <v>0</v>
      </c>
      <c r="BI72" s="570">
        <f t="shared" si="101"/>
        <v>0</v>
      </c>
      <c r="BJ72" s="570">
        <f t="shared" si="101"/>
        <v>0</v>
      </c>
      <c r="BK72" s="570">
        <f t="shared" si="101"/>
        <v>0</v>
      </c>
      <c r="BL72" s="570">
        <f t="shared" si="101"/>
        <v>0</v>
      </c>
      <c r="BM72" s="570">
        <f t="shared" si="101"/>
        <v>0</v>
      </c>
      <c r="BN72" s="570">
        <f t="shared" si="101"/>
        <v>0</v>
      </c>
      <c r="BO72" s="570">
        <f t="shared" si="101"/>
        <v>0</v>
      </c>
      <c r="BP72" s="570">
        <f t="shared" si="101"/>
        <v>0</v>
      </c>
      <c r="BQ72" s="570">
        <f t="shared" si="90"/>
        <v>0</v>
      </c>
    </row>
    <row r="73" spans="1:69" s="325" customFormat="1" ht="12.75" x14ac:dyDescent="0.2">
      <c r="A73" s="610">
        <v>1960</v>
      </c>
      <c r="B73" s="349" t="s">
        <v>274</v>
      </c>
      <c r="C73" s="1177">
        <f>'I4 BO ASSETS'!G75</f>
        <v>0</v>
      </c>
      <c r="D73" s="570"/>
      <c r="E73" s="570"/>
      <c r="F73" s="570"/>
      <c r="G73" s="570"/>
      <c r="H73" s="570"/>
      <c r="I73" s="570"/>
      <c r="J73" s="570"/>
      <c r="K73" s="570"/>
      <c r="L73" s="570"/>
      <c r="M73" s="570"/>
      <c r="N73" s="570"/>
      <c r="O73" s="570"/>
      <c r="P73" s="570"/>
      <c r="Q73" s="570"/>
      <c r="R73" s="570"/>
      <c r="S73" s="570"/>
      <c r="T73" s="570"/>
      <c r="U73" s="570"/>
      <c r="V73" s="570"/>
      <c r="W73" s="570"/>
      <c r="X73" s="570"/>
      <c r="Y73" s="570"/>
      <c r="Z73" s="570"/>
      <c r="AA73" s="570"/>
      <c r="AB73" s="570"/>
      <c r="AC73" s="570"/>
      <c r="AD73" s="570"/>
      <c r="AE73" s="570"/>
      <c r="AF73" s="570"/>
      <c r="AG73" s="570"/>
      <c r="AH73" s="570"/>
      <c r="AI73" s="570"/>
      <c r="AJ73" s="570"/>
      <c r="AK73" s="570"/>
      <c r="AL73" s="570"/>
      <c r="AM73" s="570"/>
      <c r="AN73" s="570"/>
      <c r="AO73" s="570"/>
      <c r="AP73" s="570"/>
      <c r="AQ73" s="570"/>
      <c r="AR73" s="570"/>
      <c r="AS73" s="570"/>
      <c r="AT73" s="570"/>
      <c r="AU73" s="570"/>
      <c r="AV73" s="570"/>
      <c r="AW73" s="570">
        <f t="shared" ref="AW73:BP73" si="102">$C73*AW647</f>
        <v>0</v>
      </c>
      <c r="AX73" s="570">
        <f t="shared" si="102"/>
        <v>0</v>
      </c>
      <c r="AY73" s="570">
        <f t="shared" si="102"/>
        <v>0</v>
      </c>
      <c r="AZ73" s="570">
        <f t="shared" si="102"/>
        <v>0</v>
      </c>
      <c r="BA73" s="570">
        <f t="shared" si="102"/>
        <v>0</v>
      </c>
      <c r="BB73" s="570">
        <f t="shared" si="102"/>
        <v>0</v>
      </c>
      <c r="BC73" s="570">
        <f t="shared" si="102"/>
        <v>0</v>
      </c>
      <c r="BD73" s="570">
        <f t="shared" si="102"/>
        <v>0</v>
      </c>
      <c r="BE73" s="570">
        <f t="shared" si="102"/>
        <v>0</v>
      </c>
      <c r="BF73" s="570">
        <f t="shared" si="102"/>
        <v>0</v>
      </c>
      <c r="BG73" s="570">
        <f t="shared" si="102"/>
        <v>0</v>
      </c>
      <c r="BH73" s="570">
        <f t="shared" si="102"/>
        <v>0</v>
      </c>
      <c r="BI73" s="570">
        <f t="shared" si="102"/>
        <v>0</v>
      </c>
      <c r="BJ73" s="570">
        <f t="shared" si="102"/>
        <v>0</v>
      </c>
      <c r="BK73" s="570">
        <f t="shared" si="102"/>
        <v>0</v>
      </c>
      <c r="BL73" s="570">
        <f t="shared" si="102"/>
        <v>0</v>
      </c>
      <c r="BM73" s="570">
        <f t="shared" si="102"/>
        <v>0</v>
      </c>
      <c r="BN73" s="570">
        <f t="shared" si="102"/>
        <v>0</v>
      </c>
      <c r="BO73" s="570">
        <f t="shared" si="102"/>
        <v>0</v>
      </c>
      <c r="BP73" s="570">
        <f t="shared" si="102"/>
        <v>0</v>
      </c>
      <c r="BQ73" s="570">
        <f t="shared" si="90"/>
        <v>0</v>
      </c>
    </row>
    <row r="74" spans="1:69" s="325" customFormat="1" ht="25.5" x14ac:dyDescent="0.2">
      <c r="A74" s="610">
        <v>1970</v>
      </c>
      <c r="B74" s="349" t="s">
        <v>276</v>
      </c>
      <c r="C74" s="1177">
        <f>'I4 BO ASSETS'!G76</f>
        <v>0</v>
      </c>
      <c r="D74" s="570"/>
      <c r="E74" s="570"/>
      <c r="F74" s="570"/>
      <c r="G74" s="570"/>
      <c r="H74" s="570"/>
      <c r="I74" s="570"/>
      <c r="J74" s="570"/>
      <c r="K74" s="570"/>
      <c r="L74" s="570"/>
      <c r="M74" s="570"/>
      <c r="N74" s="570"/>
      <c r="O74" s="570"/>
      <c r="P74" s="570"/>
      <c r="Q74" s="570"/>
      <c r="R74" s="570"/>
      <c r="S74" s="570"/>
      <c r="T74" s="570"/>
      <c r="U74" s="570"/>
      <c r="V74" s="570"/>
      <c r="W74" s="570"/>
      <c r="X74" s="570"/>
      <c r="Y74" s="570"/>
      <c r="Z74" s="570"/>
      <c r="AA74" s="570"/>
      <c r="AB74" s="570"/>
      <c r="AC74" s="570"/>
      <c r="AD74" s="570"/>
      <c r="AE74" s="570"/>
      <c r="AF74" s="570"/>
      <c r="AG74" s="570"/>
      <c r="AH74" s="570"/>
      <c r="AI74" s="570"/>
      <c r="AJ74" s="570"/>
      <c r="AK74" s="570"/>
      <c r="AL74" s="570"/>
      <c r="AM74" s="570"/>
      <c r="AN74" s="570"/>
      <c r="AO74" s="570"/>
      <c r="AP74" s="570"/>
      <c r="AQ74" s="570"/>
      <c r="AR74" s="570"/>
      <c r="AS74" s="570"/>
      <c r="AT74" s="570"/>
      <c r="AU74" s="570"/>
      <c r="AV74" s="570"/>
      <c r="AW74" s="570">
        <f t="shared" ref="AW74:BP74" si="103">$C74*AW648</f>
        <v>0</v>
      </c>
      <c r="AX74" s="570">
        <f t="shared" si="103"/>
        <v>0</v>
      </c>
      <c r="AY74" s="570">
        <f t="shared" si="103"/>
        <v>0</v>
      </c>
      <c r="AZ74" s="570">
        <f t="shared" si="103"/>
        <v>0</v>
      </c>
      <c r="BA74" s="570">
        <f t="shared" si="103"/>
        <v>0</v>
      </c>
      <c r="BB74" s="570">
        <f t="shared" si="103"/>
        <v>0</v>
      </c>
      <c r="BC74" s="570">
        <f t="shared" si="103"/>
        <v>0</v>
      </c>
      <c r="BD74" s="570">
        <f t="shared" si="103"/>
        <v>0</v>
      </c>
      <c r="BE74" s="570">
        <f t="shared" si="103"/>
        <v>0</v>
      </c>
      <c r="BF74" s="570">
        <f t="shared" si="103"/>
        <v>0</v>
      </c>
      <c r="BG74" s="570">
        <f t="shared" si="103"/>
        <v>0</v>
      </c>
      <c r="BH74" s="570">
        <f t="shared" si="103"/>
        <v>0</v>
      </c>
      <c r="BI74" s="570">
        <f t="shared" si="103"/>
        <v>0</v>
      </c>
      <c r="BJ74" s="570">
        <f t="shared" si="103"/>
        <v>0</v>
      </c>
      <c r="BK74" s="570">
        <f t="shared" si="103"/>
        <v>0</v>
      </c>
      <c r="BL74" s="570">
        <f t="shared" si="103"/>
        <v>0</v>
      </c>
      <c r="BM74" s="570">
        <f t="shared" si="103"/>
        <v>0</v>
      </c>
      <c r="BN74" s="570">
        <f t="shared" si="103"/>
        <v>0</v>
      </c>
      <c r="BO74" s="570">
        <f t="shared" si="103"/>
        <v>0</v>
      </c>
      <c r="BP74" s="570">
        <f t="shared" si="103"/>
        <v>0</v>
      </c>
      <c r="BQ74" s="570">
        <f t="shared" si="90"/>
        <v>0</v>
      </c>
    </row>
    <row r="75" spans="1:69" s="325" customFormat="1" ht="25.5" x14ac:dyDescent="0.2">
      <c r="A75" s="610">
        <v>1975</v>
      </c>
      <c r="B75" s="349" t="s">
        <v>1546</v>
      </c>
      <c r="C75" s="1177">
        <f>'I4 BO ASSETS'!G77</f>
        <v>0</v>
      </c>
      <c r="D75" s="570"/>
      <c r="E75" s="570"/>
      <c r="F75" s="570"/>
      <c r="G75" s="570"/>
      <c r="H75" s="570"/>
      <c r="I75" s="570"/>
      <c r="J75" s="570"/>
      <c r="K75" s="570"/>
      <c r="L75" s="570"/>
      <c r="M75" s="570"/>
      <c r="N75" s="570"/>
      <c r="O75" s="570"/>
      <c r="P75" s="570"/>
      <c r="Q75" s="570"/>
      <c r="R75" s="570"/>
      <c r="S75" s="570"/>
      <c r="T75" s="570"/>
      <c r="U75" s="570"/>
      <c r="V75" s="570"/>
      <c r="W75" s="570"/>
      <c r="X75" s="570"/>
      <c r="Y75" s="570"/>
      <c r="Z75" s="570"/>
      <c r="AA75" s="570"/>
      <c r="AB75" s="570"/>
      <c r="AC75" s="570"/>
      <c r="AD75" s="570"/>
      <c r="AE75" s="570"/>
      <c r="AF75" s="570"/>
      <c r="AG75" s="570"/>
      <c r="AH75" s="570"/>
      <c r="AI75" s="570"/>
      <c r="AJ75" s="570"/>
      <c r="AK75" s="570"/>
      <c r="AL75" s="570"/>
      <c r="AM75" s="570"/>
      <c r="AN75" s="570"/>
      <c r="AO75" s="570"/>
      <c r="AP75" s="570"/>
      <c r="AQ75" s="570"/>
      <c r="AR75" s="570"/>
      <c r="AS75" s="570"/>
      <c r="AT75" s="570"/>
      <c r="AU75" s="570"/>
      <c r="AV75" s="570"/>
      <c r="AW75" s="570">
        <f t="shared" ref="AW75:BP75" si="104">$C75*AW649</f>
        <v>0</v>
      </c>
      <c r="AX75" s="570">
        <f t="shared" si="104"/>
        <v>0</v>
      </c>
      <c r="AY75" s="570">
        <f t="shared" si="104"/>
        <v>0</v>
      </c>
      <c r="AZ75" s="570">
        <f t="shared" si="104"/>
        <v>0</v>
      </c>
      <c r="BA75" s="570">
        <f t="shared" si="104"/>
        <v>0</v>
      </c>
      <c r="BB75" s="570">
        <f t="shared" si="104"/>
        <v>0</v>
      </c>
      <c r="BC75" s="570">
        <f t="shared" si="104"/>
        <v>0</v>
      </c>
      <c r="BD75" s="570">
        <f t="shared" si="104"/>
        <v>0</v>
      </c>
      <c r="BE75" s="570">
        <f t="shared" si="104"/>
        <v>0</v>
      </c>
      <c r="BF75" s="570">
        <f t="shared" si="104"/>
        <v>0</v>
      </c>
      <c r="BG75" s="570">
        <f t="shared" si="104"/>
        <v>0</v>
      </c>
      <c r="BH75" s="570">
        <f t="shared" si="104"/>
        <v>0</v>
      </c>
      <c r="BI75" s="570">
        <f t="shared" si="104"/>
        <v>0</v>
      </c>
      <c r="BJ75" s="570">
        <f t="shared" si="104"/>
        <v>0</v>
      </c>
      <c r="BK75" s="570">
        <f t="shared" si="104"/>
        <v>0</v>
      </c>
      <c r="BL75" s="570">
        <f t="shared" si="104"/>
        <v>0</v>
      </c>
      <c r="BM75" s="570">
        <f t="shared" si="104"/>
        <v>0</v>
      </c>
      <c r="BN75" s="570">
        <f t="shared" si="104"/>
        <v>0</v>
      </c>
      <c r="BO75" s="570">
        <f t="shared" si="104"/>
        <v>0</v>
      </c>
      <c r="BP75" s="570">
        <f t="shared" si="104"/>
        <v>0</v>
      </c>
      <c r="BQ75" s="570">
        <f t="shared" si="90"/>
        <v>0</v>
      </c>
    </row>
    <row r="76" spans="1:69" s="325" customFormat="1" ht="12.75" x14ac:dyDescent="0.2">
      <c r="A76" s="610">
        <v>1980</v>
      </c>
      <c r="B76" s="349" t="s">
        <v>1041</v>
      </c>
      <c r="C76" s="1177">
        <f>'I4 BO ASSETS'!G78</f>
        <v>-16461.87</v>
      </c>
      <c r="D76" s="570"/>
      <c r="E76" s="570"/>
      <c r="F76" s="570"/>
      <c r="G76" s="570"/>
      <c r="H76" s="570"/>
      <c r="I76" s="570"/>
      <c r="J76" s="570"/>
      <c r="K76" s="570"/>
      <c r="L76" s="570"/>
      <c r="M76" s="570"/>
      <c r="N76" s="570"/>
      <c r="O76" s="570"/>
      <c r="P76" s="570"/>
      <c r="Q76" s="570"/>
      <c r="R76" s="570"/>
      <c r="S76" s="570"/>
      <c r="T76" s="570"/>
      <c r="U76" s="570"/>
      <c r="V76" s="570"/>
      <c r="W76" s="570"/>
      <c r="X76" s="570"/>
      <c r="Y76" s="570"/>
      <c r="Z76" s="570"/>
      <c r="AA76" s="570"/>
      <c r="AB76" s="570"/>
      <c r="AC76" s="570"/>
      <c r="AD76" s="570"/>
      <c r="AE76" s="570"/>
      <c r="AF76" s="570"/>
      <c r="AG76" s="570"/>
      <c r="AH76" s="570"/>
      <c r="AI76" s="570"/>
      <c r="AJ76" s="570"/>
      <c r="AK76" s="570"/>
      <c r="AL76" s="570"/>
      <c r="AM76" s="570"/>
      <c r="AN76" s="570"/>
      <c r="AO76" s="570"/>
      <c r="AP76" s="570"/>
      <c r="AQ76" s="570"/>
      <c r="AR76" s="570"/>
      <c r="AS76" s="570"/>
      <c r="AT76" s="570"/>
      <c r="AU76" s="570"/>
      <c r="AV76" s="570"/>
      <c r="AW76" s="570">
        <f t="shared" ref="AW76:BP76" si="105">$C76*AW650</f>
        <v>-10184.555268971822</v>
      </c>
      <c r="AX76" s="570">
        <f t="shared" si="105"/>
        <v>-2342.684694094185</v>
      </c>
      <c r="AY76" s="570">
        <f t="shared" si="105"/>
        <v>-3643.2101951614177</v>
      </c>
      <c r="AZ76" s="570">
        <f t="shared" si="105"/>
        <v>0</v>
      </c>
      <c r="BA76" s="570">
        <f t="shared" si="105"/>
        <v>0</v>
      </c>
      <c r="BB76" s="570">
        <f t="shared" si="105"/>
        <v>0</v>
      </c>
      <c r="BC76" s="570">
        <f t="shared" si="105"/>
        <v>-238.45510815650462</v>
      </c>
      <c r="BD76" s="570">
        <f t="shared" si="105"/>
        <v>-28.792049086654565</v>
      </c>
      <c r="BE76" s="570">
        <f t="shared" si="105"/>
        <v>-24.172684529414507</v>
      </c>
      <c r="BF76" s="570">
        <f t="shared" si="105"/>
        <v>0</v>
      </c>
      <c r="BG76" s="570">
        <f t="shared" si="105"/>
        <v>0</v>
      </c>
      <c r="BH76" s="570">
        <f t="shared" si="105"/>
        <v>0</v>
      </c>
      <c r="BI76" s="570">
        <f t="shared" si="105"/>
        <v>0</v>
      </c>
      <c r="BJ76" s="570">
        <f t="shared" si="105"/>
        <v>0</v>
      </c>
      <c r="BK76" s="570">
        <f t="shared" si="105"/>
        <v>0</v>
      </c>
      <c r="BL76" s="570">
        <f t="shared" si="105"/>
        <v>0</v>
      </c>
      <c r="BM76" s="570">
        <f t="shared" si="105"/>
        <v>0</v>
      </c>
      <c r="BN76" s="570">
        <f t="shared" si="105"/>
        <v>0</v>
      </c>
      <c r="BO76" s="570">
        <f t="shared" si="105"/>
        <v>0</v>
      </c>
      <c r="BP76" s="570">
        <f t="shared" si="105"/>
        <v>0</v>
      </c>
      <c r="BQ76" s="570">
        <f t="shared" si="90"/>
        <v>-16461.87</v>
      </c>
    </row>
    <row r="77" spans="1:69" s="325" customFormat="1" ht="12.75" x14ac:dyDescent="0.2">
      <c r="A77" s="610">
        <v>1990</v>
      </c>
      <c r="B77" s="349" t="s">
        <v>1043</v>
      </c>
      <c r="C77" s="1177">
        <f>'I4 BO ASSETS'!G79</f>
        <v>0</v>
      </c>
      <c r="D77" s="570"/>
      <c r="E77" s="570"/>
      <c r="F77" s="570"/>
      <c r="G77" s="570"/>
      <c r="H77" s="570"/>
      <c r="I77" s="570"/>
      <c r="J77" s="570"/>
      <c r="K77" s="570"/>
      <c r="L77" s="570"/>
      <c r="M77" s="570"/>
      <c r="N77" s="570"/>
      <c r="O77" s="570"/>
      <c r="P77" s="570"/>
      <c r="Q77" s="570"/>
      <c r="R77" s="570"/>
      <c r="S77" s="570"/>
      <c r="T77" s="570"/>
      <c r="U77" s="570"/>
      <c r="V77" s="570"/>
      <c r="W77" s="570"/>
      <c r="X77" s="570"/>
      <c r="Y77" s="570"/>
      <c r="Z77" s="570"/>
      <c r="AA77" s="570"/>
      <c r="AB77" s="570"/>
      <c r="AC77" s="570"/>
      <c r="AD77" s="570"/>
      <c r="AE77" s="570"/>
      <c r="AF77" s="570"/>
      <c r="AG77" s="570"/>
      <c r="AH77" s="570"/>
      <c r="AI77" s="570"/>
      <c r="AJ77" s="570"/>
      <c r="AK77" s="570"/>
      <c r="AL77" s="570"/>
      <c r="AM77" s="570"/>
      <c r="AN77" s="570"/>
      <c r="AO77" s="570"/>
      <c r="AP77" s="570"/>
      <c r="AQ77" s="570"/>
      <c r="AR77" s="570"/>
      <c r="AS77" s="570"/>
      <c r="AT77" s="570"/>
      <c r="AU77" s="570"/>
      <c r="AV77" s="570"/>
      <c r="AW77" s="570">
        <f t="shared" ref="AW77:BP77" si="106">$C77*AW651</f>
        <v>0</v>
      </c>
      <c r="AX77" s="570">
        <f t="shared" si="106"/>
        <v>0</v>
      </c>
      <c r="AY77" s="570">
        <f t="shared" si="106"/>
        <v>0</v>
      </c>
      <c r="AZ77" s="570">
        <f t="shared" si="106"/>
        <v>0</v>
      </c>
      <c r="BA77" s="570">
        <f t="shared" si="106"/>
        <v>0</v>
      </c>
      <c r="BB77" s="570">
        <f t="shared" si="106"/>
        <v>0</v>
      </c>
      <c r="BC77" s="570">
        <f t="shared" si="106"/>
        <v>0</v>
      </c>
      <c r="BD77" s="570">
        <f t="shared" si="106"/>
        <v>0</v>
      </c>
      <c r="BE77" s="570">
        <f t="shared" si="106"/>
        <v>0</v>
      </c>
      <c r="BF77" s="570">
        <f t="shared" si="106"/>
        <v>0</v>
      </c>
      <c r="BG77" s="570">
        <f t="shared" si="106"/>
        <v>0</v>
      </c>
      <c r="BH77" s="570">
        <f t="shared" si="106"/>
        <v>0</v>
      </c>
      <c r="BI77" s="570">
        <f t="shared" si="106"/>
        <v>0</v>
      </c>
      <c r="BJ77" s="570">
        <f t="shared" si="106"/>
        <v>0</v>
      </c>
      <c r="BK77" s="570">
        <f t="shared" si="106"/>
        <v>0</v>
      </c>
      <c r="BL77" s="570">
        <f t="shared" si="106"/>
        <v>0</v>
      </c>
      <c r="BM77" s="570">
        <f t="shared" si="106"/>
        <v>0</v>
      </c>
      <c r="BN77" s="570">
        <f t="shared" si="106"/>
        <v>0</v>
      </c>
      <c r="BO77" s="570">
        <f t="shared" si="106"/>
        <v>0</v>
      </c>
      <c r="BP77" s="570">
        <f t="shared" si="106"/>
        <v>0</v>
      </c>
      <c r="BQ77" s="570">
        <f t="shared" si="90"/>
        <v>0</v>
      </c>
    </row>
    <row r="78" spans="1:69" s="325" customFormat="1" ht="12.75" x14ac:dyDescent="0.2">
      <c r="A78" s="610">
        <v>2005</v>
      </c>
      <c r="B78" s="349" t="s">
        <v>1045</v>
      </c>
      <c r="C78" s="1177">
        <f>'I4 BO ASSETS'!G80</f>
        <v>0</v>
      </c>
      <c r="D78" s="570"/>
      <c r="E78" s="570"/>
      <c r="F78" s="570"/>
      <c r="G78" s="570"/>
      <c r="H78" s="570"/>
      <c r="I78" s="570"/>
      <c r="J78" s="570"/>
      <c r="K78" s="570"/>
      <c r="L78" s="570"/>
      <c r="M78" s="570"/>
      <c r="N78" s="570"/>
      <c r="O78" s="570"/>
      <c r="P78" s="570"/>
      <c r="Q78" s="570"/>
      <c r="R78" s="570"/>
      <c r="S78" s="570"/>
      <c r="T78" s="570"/>
      <c r="U78" s="570"/>
      <c r="V78" s="570"/>
      <c r="W78" s="570"/>
      <c r="X78" s="570"/>
      <c r="Y78" s="570"/>
      <c r="Z78" s="570"/>
      <c r="AA78" s="570"/>
      <c r="AB78" s="570"/>
      <c r="AC78" s="570"/>
      <c r="AD78" s="570"/>
      <c r="AE78" s="570"/>
      <c r="AF78" s="570"/>
      <c r="AG78" s="570"/>
      <c r="AH78" s="570"/>
      <c r="AI78" s="570"/>
      <c r="AJ78" s="570"/>
      <c r="AK78" s="570"/>
      <c r="AL78" s="570"/>
      <c r="AM78" s="570"/>
      <c r="AN78" s="570"/>
      <c r="AO78" s="570"/>
      <c r="AP78" s="570"/>
      <c r="AQ78" s="570"/>
      <c r="AR78" s="570"/>
      <c r="AS78" s="570"/>
      <c r="AT78" s="570"/>
      <c r="AU78" s="570"/>
      <c r="AV78" s="570"/>
      <c r="AW78" s="570">
        <f t="shared" ref="AW78:BP78" si="107">$C78*AW652</f>
        <v>0</v>
      </c>
      <c r="AX78" s="570">
        <f t="shared" si="107"/>
        <v>0</v>
      </c>
      <c r="AY78" s="570">
        <f t="shared" si="107"/>
        <v>0</v>
      </c>
      <c r="AZ78" s="570">
        <f t="shared" si="107"/>
        <v>0</v>
      </c>
      <c r="BA78" s="570">
        <f t="shared" si="107"/>
        <v>0</v>
      </c>
      <c r="BB78" s="570">
        <f t="shared" si="107"/>
        <v>0</v>
      </c>
      <c r="BC78" s="570">
        <f t="shared" si="107"/>
        <v>0</v>
      </c>
      <c r="BD78" s="570">
        <f t="shared" si="107"/>
        <v>0</v>
      </c>
      <c r="BE78" s="570">
        <f t="shared" si="107"/>
        <v>0</v>
      </c>
      <c r="BF78" s="570">
        <f t="shared" si="107"/>
        <v>0</v>
      </c>
      <c r="BG78" s="570">
        <f t="shared" si="107"/>
        <v>0</v>
      </c>
      <c r="BH78" s="570">
        <f t="shared" si="107"/>
        <v>0</v>
      </c>
      <c r="BI78" s="570">
        <f t="shared" si="107"/>
        <v>0</v>
      </c>
      <c r="BJ78" s="570">
        <f t="shared" si="107"/>
        <v>0</v>
      </c>
      <c r="BK78" s="570">
        <f t="shared" si="107"/>
        <v>0</v>
      </c>
      <c r="BL78" s="570">
        <f t="shared" si="107"/>
        <v>0</v>
      </c>
      <c r="BM78" s="570">
        <f t="shared" si="107"/>
        <v>0</v>
      </c>
      <c r="BN78" s="570">
        <f t="shared" si="107"/>
        <v>0</v>
      </c>
      <c r="BO78" s="570">
        <f t="shared" si="107"/>
        <v>0</v>
      </c>
      <c r="BP78" s="570">
        <f t="shared" si="107"/>
        <v>0</v>
      </c>
      <c r="BQ78" s="570">
        <f t="shared" si="90"/>
        <v>0</v>
      </c>
    </row>
    <row r="79" spans="1:69" s="1167" customFormat="1" ht="12.75" x14ac:dyDescent="0.2">
      <c r="A79" s="614">
        <v>2010</v>
      </c>
      <c r="B79" s="613" t="s">
        <v>1046</v>
      </c>
      <c r="C79" s="1177">
        <f>'I4 BO ASSETS'!G81</f>
        <v>0</v>
      </c>
      <c r="D79" s="1000"/>
      <c r="E79" s="1000"/>
      <c r="F79" s="1000"/>
      <c r="G79" s="1000"/>
      <c r="H79" s="1000"/>
      <c r="I79" s="1000"/>
      <c r="J79" s="1000"/>
      <c r="K79" s="1000"/>
      <c r="L79" s="1000"/>
      <c r="M79" s="1000"/>
      <c r="N79" s="1000"/>
      <c r="O79" s="1000"/>
      <c r="P79" s="1000"/>
      <c r="Q79" s="1000"/>
      <c r="R79" s="1000"/>
      <c r="S79" s="1000"/>
      <c r="T79" s="1000"/>
      <c r="U79" s="1000"/>
      <c r="V79" s="1000"/>
      <c r="W79" s="1000"/>
      <c r="X79" s="1000"/>
      <c r="Y79" s="1000"/>
      <c r="Z79" s="1000"/>
      <c r="AA79" s="570"/>
      <c r="AB79" s="1000"/>
      <c r="AC79" s="1000"/>
      <c r="AD79" s="1000"/>
      <c r="AE79" s="1000"/>
      <c r="AF79" s="1000"/>
      <c r="AG79" s="1000"/>
      <c r="AH79" s="1000"/>
      <c r="AI79" s="1000"/>
      <c r="AJ79" s="1000"/>
      <c r="AK79" s="1000"/>
      <c r="AL79" s="1000"/>
      <c r="AM79" s="1000"/>
      <c r="AN79" s="1000"/>
      <c r="AO79" s="1000"/>
      <c r="AP79" s="1000"/>
      <c r="AQ79" s="1000"/>
      <c r="AR79" s="1000"/>
      <c r="AS79" s="1000"/>
      <c r="AT79" s="1000"/>
      <c r="AU79" s="1000"/>
      <c r="AV79" s="1000"/>
      <c r="AW79" s="570">
        <f t="shared" ref="AW79:BP79" si="108">$C79*AW653</f>
        <v>0</v>
      </c>
      <c r="AX79" s="570">
        <f t="shared" si="108"/>
        <v>0</v>
      </c>
      <c r="AY79" s="570">
        <f t="shared" si="108"/>
        <v>0</v>
      </c>
      <c r="AZ79" s="570">
        <f t="shared" si="108"/>
        <v>0</v>
      </c>
      <c r="BA79" s="570">
        <f t="shared" si="108"/>
        <v>0</v>
      </c>
      <c r="BB79" s="570">
        <f t="shared" si="108"/>
        <v>0</v>
      </c>
      <c r="BC79" s="570">
        <f t="shared" si="108"/>
        <v>0</v>
      </c>
      <c r="BD79" s="570">
        <f t="shared" si="108"/>
        <v>0</v>
      </c>
      <c r="BE79" s="570">
        <f t="shared" si="108"/>
        <v>0</v>
      </c>
      <c r="BF79" s="570">
        <f t="shared" si="108"/>
        <v>0</v>
      </c>
      <c r="BG79" s="570">
        <f t="shared" si="108"/>
        <v>0</v>
      </c>
      <c r="BH79" s="570">
        <f t="shared" si="108"/>
        <v>0</v>
      </c>
      <c r="BI79" s="570">
        <f t="shared" si="108"/>
        <v>0</v>
      </c>
      <c r="BJ79" s="570">
        <f t="shared" si="108"/>
        <v>0</v>
      </c>
      <c r="BK79" s="570">
        <f t="shared" si="108"/>
        <v>0</v>
      </c>
      <c r="BL79" s="570">
        <f t="shared" si="108"/>
        <v>0</v>
      </c>
      <c r="BM79" s="570">
        <f t="shared" si="108"/>
        <v>0</v>
      </c>
      <c r="BN79" s="570">
        <f t="shared" si="108"/>
        <v>0</v>
      </c>
      <c r="BO79" s="570">
        <f t="shared" si="108"/>
        <v>0</v>
      </c>
      <c r="BP79" s="570">
        <f t="shared" si="108"/>
        <v>0</v>
      </c>
      <c r="BQ79" s="570">
        <f t="shared" si="90"/>
        <v>0</v>
      </c>
    </row>
    <row r="80" spans="1:69" s="1173" customFormat="1" ht="12.75" x14ac:dyDescent="0.2">
      <c r="A80" s="1168"/>
      <c r="B80" s="1169" t="s">
        <v>909</v>
      </c>
      <c r="C80" s="1170">
        <f>SUM(C60:C79)</f>
        <v>-33704.67</v>
      </c>
      <c r="D80" s="1171"/>
      <c r="E80" s="1171"/>
      <c r="F80" s="1172"/>
      <c r="G80" s="1171"/>
      <c r="H80" s="1171"/>
      <c r="I80" s="1171"/>
      <c r="J80" s="1171"/>
      <c r="K80" s="1171"/>
      <c r="L80" s="1171"/>
      <c r="M80" s="1171"/>
      <c r="N80" s="1171"/>
      <c r="O80" s="1171"/>
      <c r="P80" s="1171"/>
      <c r="Q80" s="1171"/>
      <c r="R80" s="1171"/>
      <c r="S80" s="1171"/>
      <c r="T80" s="1171"/>
      <c r="U80" s="1171"/>
      <c r="V80" s="1171"/>
      <c r="W80" s="1171"/>
      <c r="X80" s="1171"/>
      <c r="Y80" s="1171"/>
      <c r="Z80" s="1171"/>
      <c r="AA80" s="1171"/>
      <c r="AB80" s="1171"/>
      <c r="AC80" s="1171"/>
      <c r="AD80" s="1171"/>
      <c r="AE80" s="1171"/>
      <c r="AF80" s="1171"/>
      <c r="AG80" s="1171"/>
      <c r="AH80" s="1171"/>
      <c r="AI80" s="1171"/>
      <c r="AJ80" s="1171"/>
      <c r="AK80" s="1171"/>
      <c r="AL80" s="1171"/>
      <c r="AM80" s="1171"/>
      <c r="AN80" s="1171"/>
      <c r="AO80" s="1171"/>
      <c r="AP80" s="1171"/>
      <c r="AQ80" s="1171"/>
      <c r="AR80" s="1171"/>
      <c r="AS80" s="1171"/>
      <c r="AT80" s="1171"/>
      <c r="AU80" s="1171"/>
      <c r="AV80" s="1171"/>
      <c r="AW80" s="1171">
        <f>SUM(AW60:AW79)</f>
        <v>-20852.252777932066</v>
      </c>
      <c r="AX80" s="1171">
        <f>SUM(AX60:AX79)</f>
        <v>-4796.5033455187931</v>
      </c>
      <c r="AY80" s="1171">
        <f t="shared" ref="AY80:BQ80" si="109">SUM(AY60:AY79)</f>
        <v>-7459.2496094642456</v>
      </c>
      <c r="AZ80" s="1171">
        <f t="shared" si="109"/>
        <v>0</v>
      </c>
      <c r="BA80" s="1171">
        <f t="shared" si="109"/>
        <v>0</v>
      </c>
      <c r="BB80" s="1171">
        <f t="shared" si="109"/>
        <v>0</v>
      </c>
      <c r="BC80" s="1171">
        <f t="shared" si="109"/>
        <v>-488.22222081873429</v>
      </c>
      <c r="BD80" s="1171">
        <f t="shared" si="109"/>
        <v>-58.949956055386991</v>
      </c>
      <c r="BE80" s="1171">
        <f t="shared" si="109"/>
        <v>-49.492090210773213</v>
      </c>
      <c r="BF80" s="1171">
        <f t="shared" si="109"/>
        <v>0</v>
      </c>
      <c r="BG80" s="1171">
        <f t="shared" si="109"/>
        <v>0</v>
      </c>
      <c r="BH80" s="1171">
        <f t="shared" si="109"/>
        <v>0</v>
      </c>
      <c r="BI80" s="1171">
        <f t="shared" si="109"/>
        <v>0</v>
      </c>
      <c r="BJ80" s="1171">
        <f t="shared" si="109"/>
        <v>0</v>
      </c>
      <c r="BK80" s="1171">
        <f t="shared" si="109"/>
        <v>0</v>
      </c>
      <c r="BL80" s="1171">
        <f t="shared" si="109"/>
        <v>0</v>
      </c>
      <c r="BM80" s="1171">
        <f t="shared" si="109"/>
        <v>0</v>
      </c>
      <c r="BN80" s="1171">
        <f t="shared" si="109"/>
        <v>0</v>
      </c>
      <c r="BO80" s="1171">
        <f t="shared" si="109"/>
        <v>0</v>
      </c>
      <c r="BP80" s="1171">
        <f t="shared" si="109"/>
        <v>0</v>
      </c>
      <c r="BQ80" s="1171">
        <f t="shared" si="109"/>
        <v>-33704.67</v>
      </c>
    </row>
    <row r="81" spans="1:69" s="325" customFormat="1" ht="12.75" x14ac:dyDescent="0.2">
      <c r="C81" s="1178"/>
      <c r="D81" s="570"/>
      <c r="E81" s="570"/>
      <c r="F81" s="570"/>
      <c r="AV81" s="410"/>
      <c r="BQ81" s="410"/>
    </row>
    <row r="82" spans="1:69" s="1097" customFormat="1" ht="13.5" thickBot="1" x14ac:dyDescent="0.25">
      <c r="A82" s="1094"/>
      <c r="B82" s="1095" t="s">
        <v>784</v>
      </c>
      <c r="C82" s="1096">
        <f t="shared" ref="C82:AH82" si="110">C58+C80</f>
        <v>-7302139.4649999999</v>
      </c>
      <c r="D82" s="1096">
        <f t="shared" si="110"/>
        <v>-4909033.27575</v>
      </c>
      <c r="E82" s="1096">
        <f t="shared" si="110"/>
        <v>-2359401.5192499999</v>
      </c>
      <c r="F82" s="1096">
        <f t="shared" si="110"/>
        <v>-7268434.7949999999</v>
      </c>
      <c r="G82" s="1096">
        <f t="shared" si="110"/>
        <v>-2266691.9063141621</v>
      </c>
      <c r="H82" s="1096">
        <f t="shared" si="110"/>
        <v>-903982.07772863307</v>
      </c>
      <c r="I82" s="1096">
        <f t="shared" si="110"/>
        <v>-1699655.2273196338</v>
      </c>
      <c r="J82" s="1096">
        <f t="shared" si="110"/>
        <v>0</v>
      </c>
      <c r="K82" s="1096">
        <f t="shared" si="110"/>
        <v>0</v>
      </c>
      <c r="L82" s="1096">
        <f t="shared" si="110"/>
        <v>0</v>
      </c>
      <c r="M82" s="1096">
        <f t="shared" si="110"/>
        <v>-37733.741278282476</v>
      </c>
      <c r="N82" s="1096">
        <f t="shared" si="110"/>
        <v>-217.47142330590853</v>
      </c>
      <c r="O82" s="1096">
        <f t="shared" si="110"/>
        <v>-752.85168598241546</v>
      </c>
      <c r="P82" s="1096">
        <f t="shared" si="110"/>
        <v>0</v>
      </c>
      <c r="Q82" s="1096">
        <f t="shared" si="110"/>
        <v>0</v>
      </c>
      <c r="R82" s="1096">
        <f t="shared" si="110"/>
        <v>0</v>
      </c>
      <c r="S82" s="1096">
        <f t="shared" si="110"/>
        <v>0</v>
      </c>
      <c r="T82" s="1096">
        <f t="shared" si="110"/>
        <v>0</v>
      </c>
      <c r="U82" s="1096">
        <f t="shared" si="110"/>
        <v>0</v>
      </c>
      <c r="V82" s="1096">
        <f t="shared" si="110"/>
        <v>0</v>
      </c>
      <c r="W82" s="1096">
        <f t="shared" si="110"/>
        <v>0</v>
      </c>
      <c r="X82" s="1096">
        <f t="shared" si="110"/>
        <v>0</v>
      </c>
      <c r="Y82" s="1096">
        <f t="shared" si="110"/>
        <v>0</v>
      </c>
      <c r="Z82" s="1096">
        <f t="shared" si="110"/>
        <v>0</v>
      </c>
      <c r="AA82" s="1096">
        <f t="shared" si="110"/>
        <v>-4909033.2757499991</v>
      </c>
      <c r="AB82" s="1096">
        <f t="shared" si="110"/>
        <v>-1997326.0328815351</v>
      </c>
      <c r="AC82" s="1096">
        <f t="shared" si="110"/>
        <v>-194935.72633553692</v>
      </c>
      <c r="AD82" s="1096">
        <f t="shared" si="110"/>
        <v>-22801.755026462721</v>
      </c>
      <c r="AE82" s="1096">
        <f t="shared" si="110"/>
        <v>0</v>
      </c>
      <c r="AF82" s="1096">
        <f t="shared" si="110"/>
        <v>0</v>
      </c>
      <c r="AG82" s="1096">
        <f t="shared" si="110"/>
        <v>0</v>
      </c>
      <c r="AH82" s="1096">
        <f t="shared" si="110"/>
        <v>-114347.44332828291</v>
      </c>
      <c r="AI82" s="1096">
        <f t="shared" ref="AI82:BQ82" si="111">AI58+AI80</f>
        <v>-16635.750699761975</v>
      </c>
      <c r="AJ82" s="1096">
        <f t="shared" si="111"/>
        <v>-13354.810978420031</v>
      </c>
      <c r="AK82" s="1096">
        <f t="shared" si="111"/>
        <v>0</v>
      </c>
      <c r="AL82" s="1096">
        <f t="shared" si="111"/>
        <v>0</v>
      </c>
      <c r="AM82" s="1096">
        <f t="shared" si="111"/>
        <v>0</v>
      </c>
      <c r="AN82" s="1096">
        <f t="shared" si="111"/>
        <v>0</v>
      </c>
      <c r="AO82" s="1096">
        <f t="shared" si="111"/>
        <v>0</v>
      </c>
      <c r="AP82" s="1096">
        <f t="shared" si="111"/>
        <v>0</v>
      </c>
      <c r="AQ82" s="1096">
        <f t="shared" si="111"/>
        <v>0</v>
      </c>
      <c r="AR82" s="1096">
        <f t="shared" si="111"/>
        <v>0</v>
      </c>
      <c r="AS82" s="1096">
        <f t="shared" si="111"/>
        <v>0</v>
      </c>
      <c r="AT82" s="1096">
        <f t="shared" si="111"/>
        <v>0</v>
      </c>
      <c r="AU82" s="1096">
        <f t="shared" si="111"/>
        <v>0</v>
      </c>
      <c r="AV82" s="1096">
        <f t="shared" si="111"/>
        <v>-2359401.5192499994</v>
      </c>
      <c r="AW82" s="1096">
        <f t="shared" si="111"/>
        <v>-20852.252777932066</v>
      </c>
      <c r="AX82" s="1096">
        <f t="shared" si="111"/>
        <v>-4796.5033455187931</v>
      </c>
      <c r="AY82" s="1096">
        <f t="shared" si="111"/>
        <v>-7459.2496094642456</v>
      </c>
      <c r="AZ82" s="1096">
        <f t="shared" si="111"/>
        <v>0</v>
      </c>
      <c r="BA82" s="1096">
        <f t="shared" si="111"/>
        <v>0</v>
      </c>
      <c r="BB82" s="1096">
        <f t="shared" si="111"/>
        <v>0</v>
      </c>
      <c r="BC82" s="1096">
        <f t="shared" si="111"/>
        <v>-488.22222081873429</v>
      </c>
      <c r="BD82" s="1096">
        <f t="shared" si="111"/>
        <v>-58.949956055386991</v>
      </c>
      <c r="BE82" s="1096">
        <f t="shared" si="111"/>
        <v>-49.492090210773213</v>
      </c>
      <c r="BF82" s="1096">
        <f t="shared" si="111"/>
        <v>0</v>
      </c>
      <c r="BG82" s="1096">
        <f t="shared" si="111"/>
        <v>0</v>
      </c>
      <c r="BH82" s="1096">
        <f t="shared" si="111"/>
        <v>0</v>
      </c>
      <c r="BI82" s="1096">
        <f t="shared" si="111"/>
        <v>0</v>
      </c>
      <c r="BJ82" s="1096">
        <f t="shared" si="111"/>
        <v>0</v>
      </c>
      <c r="BK82" s="1096">
        <f t="shared" si="111"/>
        <v>0</v>
      </c>
      <c r="BL82" s="1096">
        <f t="shared" si="111"/>
        <v>0</v>
      </c>
      <c r="BM82" s="1096">
        <f t="shared" si="111"/>
        <v>0</v>
      </c>
      <c r="BN82" s="1096">
        <f t="shared" si="111"/>
        <v>0</v>
      </c>
      <c r="BO82" s="1096">
        <f t="shared" si="111"/>
        <v>0</v>
      </c>
      <c r="BP82" s="1096">
        <f t="shared" si="111"/>
        <v>0</v>
      </c>
      <c r="BQ82" s="1096">
        <f t="shared" si="111"/>
        <v>-33704.67</v>
      </c>
    </row>
    <row r="83" spans="1:69" s="325" customFormat="1" ht="13.5" thickTop="1" x14ac:dyDescent="0.2">
      <c r="A83" s="525"/>
      <c r="B83" s="525"/>
      <c r="C83" s="1178"/>
      <c r="D83" s="1178"/>
      <c r="E83" s="1178"/>
      <c r="F83" s="1178"/>
      <c r="G83" s="1178"/>
      <c r="H83" s="1178"/>
      <c r="I83" s="1178"/>
      <c r="J83" s="1178"/>
      <c r="K83" s="1178"/>
      <c r="L83" s="1178"/>
      <c r="M83" s="1178"/>
      <c r="N83" s="1178"/>
      <c r="O83" s="1178"/>
      <c r="P83" s="1178"/>
      <c r="Q83" s="1178"/>
      <c r="R83" s="1178"/>
      <c r="S83" s="1178"/>
      <c r="T83" s="1178"/>
      <c r="U83" s="1178"/>
      <c r="V83" s="1178"/>
      <c r="W83" s="1178"/>
      <c r="X83" s="1178"/>
      <c r="Y83" s="1178"/>
      <c r="Z83" s="1178"/>
      <c r="AA83" s="1178"/>
      <c r="AB83" s="1178"/>
      <c r="AC83" s="1178"/>
      <c r="AD83" s="1178"/>
      <c r="AE83" s="1178"/>
      <c r="AF83" s="1178"/>
      <c r="AG83" s="1178"/>
      <c r="AH83" s="1178"/>
      <c r="AI83" s="1178"/>
      <c r="AJ83" s="1178"/>
      <c r="AK83" s="1178"/>
      <c r="AL83" s="1178"/>
      <c r="AM83" s="1178"/>
      <c r="AN83" s="1178"/>
      <c r="AO83" s="1178"/>
      <c r="AP83" s="1178"/>
      <c r="AQ83" s="1178"/>
      <c r="AR83" s="1178"/>
      <c r="AS83" s="1178"/>
      <c r="AT83" s="1178"/>
      <c r="AU83" s="1178"/>
      <c r="AV83" s="1178"/>
      <c r="AW83" s="1178"/>
      <c r="AX83" s="1178"/>
      <c r="AY83" s="1178"/>
      <c r="AZ83" s="1178"/>
      <c r="BA83" s="1178"/>
      <c r="BB83" s="1178"/>
      <c r="BC83" s="1178"/>
      <c r="BD83" s="1178"/>
      <c r="BE83" s="1178"/>
      <c r="BF83" s="1178"/>
      <c r="BG83" s="1178"/>
      <c r="BH83" s="1178"/>
      <c r="BI83" s="1178"/>
      <c r="BJ83" s="1178"/>
      <c r="BK83" s="1178"/>
      <c r="BL83" s="1178"/>
      <c r="BM83" s="1178"/>
      <c r="BN83" s="1178"/>
      <c r="BO83" s="1178"/>
      <c r="BP83" s="1178"/>
      <c r="BQ83" s="1178"/>
    </row>
    <row r="84" spans="1:69" s="325" customFormat="1" ht="15.75" x14ac:dyDescent="0.35">
      <c r="A84" s="1487" t="s">
        <v>377</v>
      </c>
      <c r="B84" s="1202"/>
      <c r="C84" s="1203"/>
      <c r="AV84" s="410"/>
    </row>
    <row r="85" spans="1:69" s="1143" customFormat="1" ht="25.5" x14ac:dyDescent="0.2">
      <c r="C85" s="1144"/>
      <c r="D85" s="1145"/>
      <c r="E85" s="1146"/>
      <c r="F85" s="1147"/>
      <c r="G85" s="1148" t="s">
        <v>1130</v>
      </c>
      <c r="H85" s="1148"/>
      <c r="I85" s="1148"/>
      <c r="J85" s="1148"/>
      <c r="K85" s="1148"/>
      <c r="L85" s="1148"/>
      <c r="M85" s="1148"/>
      <c r="N85" s="1148"/>
      <c r="O85" s="1148"/>
      <c r="P85" s="1148"/>
      <c r="Q85" s="1148"/>
      <c r="R85" s="1148"/>
      <c r="S85" s="1148"/>
      <c r="T85" s="1148"/>
      <c r="U85" s="1148"/>
      <c r="V85" s="1148"/>
      <c r="W85" s="1148"/>
      <c r="X85" s="1148"/>
      <c r="Y85" s="1148"/>
      <c r="Z85" s="1148"/>
      <c r="AA85" s="1149"/>
      <c r="AB85" s="1148" t="s">
        <v>1131</v>
      </c>
      <c r="AC85" s="1148"/>
      <c r="AD85" s="1148"/>
      <c r="AE85" s="1148"/>
      <c r="AF85" s="1148"/>
      <c r="AG85" s="1148"/>
      <c r="AH85" s="1148"/>
      <c r="AI85" s="1148"/>
      <c r="AJ85" s="1148"/>
      <c r="AK85" s="1148"/>
      <c r="AL85" s="1148"/>
      <c r="AM85" s="1148"/>
      <c r="AN85" s="1148"/>
      <c r="AO85" s="1148"/>
      <c r="AP85" s="1148"/>
      <c r="AQ85" s="1148"/>
      <c r="AR85" s="1148"/>
      <c r="AS85" s="1148"/>
      <c r="AT85" s="1148"/>
      <c r="AU85" s="1148"/>
      <c r="AV85" s="1149"/>
      <c r="AW85" s="1150" t="s">
        <v>1132</v>
      </c>
      <c r="AX85" s="1148"/>
      <c r="AY85" s="1148"/>
      <c r="AZ85" s="1148"/>
      <c r="BA85" s="1148"/>
      <c r="BB85" s="1148"/>
      <c r="BC85" s="1148"/>
      <c r="BD85" s="1148"/>
      <c r="BE85" s="1148"/>
      <c r="BF85" s="1148"/>
      <c r="BG85" s="1148"/>
      <c r="BH85" s="1148"/>
      <c r="BI85" s="1148"/>
      <c r="BJ85" s="1148"/>
      <c r="BK85" s="1148"/>
      <c r="BL85" s="1148"/>
      <c r="BM85" s="1148"/>
      <c r="BN85" s="1148"/>
      <c r="BO85" s="1148"/>
      <c r="BP85" s="1148"/>
      <c r="BQ85" s="1149"/>
    </row>
    <row r="86" spans="1:69" s="985" customFormat="1" ht="12.75" x14ac:dyDescent="0.2">
      <c r="A86" s="1151"/>
      <c r="B86" s="1151"/>
      <c r="C86" s="1152"/>
      <c r="D86" s="1153"/>
      <c r="E86" s="1154"/>
      <c r="F86" s="1155"/>
      <c r="G86" s="1156">
        <v>1</v>
      </c>
      <c r="H86" s="1156">
        <v>2</v>
      </c>
      <c r="I86" s="1156">
        <v>3</v>
      </c>
      <c r="J86" s="1156">
        <v>4</v>
      </c>
      <c r="K86" s="1156">
        <v>5</v>
      </c>
      <c r="L86" s="1156">
        <v>6</v>
      </c>
      <c r="M86" s="1156">
        <v>7</v>
      </c>
      <c r="N86" s="1156">
        <v>8</v>
      </c>
      <c r="O86" s="1156">
        <v>9</v>
      </c>
      <c r="P86" s="1156">
        <v>10</v>
      </c>
      <c r="Q86" s="1156">
        <v>11</v>
      </c>
      <c r="R86" s="1156">
        <v>12</v>
      </c>
      <c r="S86" s="1156">
        <v>13</v>
      </c>
      <c r="T86" s="1156">
        <v>14</v>
      </c>
      <c r="U86" s="1156">
        <v>15</v>
      </c>
      <c r="V86" s="1156">
        <v>16</v>
      </c>
      <c r="W86" s="1156">
        <v>17</v>
      </c>
      <c r="X86" s="1156">
        <v>18</v>
      </c>
      <c r="Y86" s="1156">
        <v>19</v>
      </c>
      <c r="Z86" s="1156">
        <v>20</v>
      </c>
      <c r="AA86" s="1157" t="s">
        <v>707</v>
      </c>
      <c r="AB86" s="1156">
        <v>1</v>
      </c>
      <c r="AC86" s="1156">
        <v>2</v>
      </c>
      <c r="AD86" s="1156">
        <v>3</v>
      </c>
      <c r="AE86" s="1156">
        <v>4</v>
      </c>
      <c r="AF86" s="1156">
        <v>5</v>
      </c>
      <c r="AG86" s="1156">
        <v>6</v>
      </c>
      <c r="AH86" s="1156">
        <v>7</v>
      </c>
      <c r="AI86" s="1156">
        <v>8</v>
      </c>
      <c r="AJ86" s="1156">
        <v>9</v>
      </c>
      <c r="AK86" s="1156">
        <v>10</v>
      </c>
      <c r="AL86" s="1156">
        <v>11</v>
      </c>
      <c r="AM86" s="1156">
        <v>12</v>
      </c>
      <c r="AN86" s="1156">
        <v>13</v>
      </c>
      <c r="AO86" s="1156">
        <v>14</v>
      </c>
      <c r="AP86" s="1156">
        <v>15</v>
      </c>
      <c r="AQ86" s="1156">
        <v>16</v>
      </c>
      <c r="AR86" s="1156">
        <v>17</v>
      </c>
      <c r="AS86" s="1156">
        <v>18</v>
      </c>
      <c r="AT86" s="1156">
        <v>19</v>
      </c>
      <c r="AU86" s="1156">
        <v>20</v>
      </c>
      <c r="AV86" s="1157" t="s">
        <v>707</v>
      </c>
      <c r="AW86" s="1158">
        <v>1</v>
      </c>
      <c r="AX86" s="1156">
        <v>2</v>
      </c>
      <c r="AY86" s="1156">
        <v>3</v>
      </c>
      <c r="AZ86" s="1156">
        <v>4</v>
      </c>
      <c r="BA86" s="1156">
        <v>5</v>
      </c>
      <c r="BB86" s="1156">
        <v>6</v>
      </c>
      <c r="BC86" s="1156">
        <v>7</v>
      </c>
      <c r="BD86" s="1156">
        <v>8</v>
      </c>
      <c r="BE86" s="1156">
        <v>9</v>
      </c>
      <c r="BF86" s="1156">
        <v>10</v>
      </c>
      <c r="BG86" s="1156">
        <v>11</v>
      </c>
      <c r="BH86" s="1156">
        <v>12</v>
      </c>
      <c r="BI86" s="1156">
        <v>13</v>
      </c>
      <c r="BJ86" s="1156">
        <v>14</v>
      </c>
      <c r="BK86" s="1156">
        <v>15</v>
      </c>
      <c r="BL86" s="1156">
        <v>16</v>
      </c>
      <c r="BM86" s="1156">
        <v>17</v>
      </c>
      <c r="BN86" s="1156">
        <v>18</v>
      </c>
      <c r="BO86" s="1156">
        <v>19</v>
      </c>
      <c r="BP86" s="1156">
        <v>20</v>
      </c>
      <c r="BQ86" s="1157" t="s">
        <v>707</v>
      </c>
    </row>
    <row r="87" spans="1:69" s="397" customFormat="1" ht="38.25" x14ac:dyDescent="0.2">
      <c r="A87" s="74" t="s">
        <v>1180</v>
      </c>
      <c r="B87" s="74" t="s">
        <v>637</v>
      </c>
      <c r="C87" s="1201" t="s">
        <v>783</v>
      </c>
      <c r="D87" s="1160" t="s">
        <v>308</v>
      </c>
      <c r="E87" s="1161" t="s">
        <v>309</v>
      </c>
      <c r="F87" s="1162" t="s">
        <v>763</v>
      </c>
      <c r="G87" s="784" t="str">
        <f>IF('I2 LDC class'!$D$20="",'I2 LDC class'!$C$20,'I2 LDC class'!$D$20)</f>
        <v>Residential</v>
      </c>
      <c r="H87" s="784" t="str">
        <f>IF('I2 LDC class'!$D$21="",'I2 LDC class'!$C$21,'I2 LDC class'!$D$21)</f>
        <v>GS &lt;50</v>
      </c>
      <c r="I87" s="784" t="str">
        <f>IF('I2 LDC class'!$D$22="",'I2 LDC class'!$C$22,'I2 LDC class'!$D$22)</f>
        <v>GS&gt;50-Regular</v>
      </c>
      <c r="J87" s="784" t="str">
        <f>IF('I2 LDC class'!$D$23="",'I2 LDC class'!$C$23,'I2 LDC class'!$D$23)</f>
        <v>GS&gt; 50-TOU</v>
      </c>
      <c r="K87" s="784" t="str">
        <f>IF('I2 LDC class'!$D$24="",'I2 LDC class'!$C$24,'I2 LDC class'!$D$24)</f>
        <v>GS &gt;50-Intermediate</v>
      </c>
      <c r="L87" s="784" t="str">
        <f>IF('I2 LDC class'!$D$25="",'I2 LDC class'!$C$25,'I2 LDC class'!$D$25)</f>
        <v>Large Use &gt;5MW</v>
      </c>
      <c r="M87" s="784" t="str">
        <f>IF('I2 LDC class'!$D$26="",'I2 LDC class'!$C$26,'I2 LDC class'!$D$26)</f>
        <v>Street Light</v>
      </c>
      <c r="N87" s="784" t="str">
        <f>IF('I2 LDC class'!$D$27="",'I2 LDC class'!$C$27,'I2 LDC class'!$D$27)</f>
        <v>Sentinel</v>
      </c>
      <c r="O87" s="784" t="str">
        <f>IF('I2 LDC class'!$D$28="",'I2 LDC class'!$C$28,'I2 LDC class'!$D$28)</f>
        <v>Unmetered Scattered Load</v>
      </c>
      <c r="P87" s="784" t="str">
        <f>IF('I2 LDC class'!$D$29="",'I2 LDC class'!$C$29,'I2 LDC class'!$D$29)</f>
        <v>Embedded Distributor</v>
      </c>
      <c r="Q87" s="784" t="str">
        <f>IF('I2 LDC class'!$D$30="",'I2 LDC class'!$C$30,'I2 LDC class'!$D$30)</f>
        <v>Back-up/Standby Power</v>
      </c>
      <c r="R87" s="784" t="str">
        <f>IF('I2 LDC class'!$D$31="",'I2 LDC class'!$C$31,'I2 LDC class'!$D$31)</f>
        <v>Rate Class 1</v>
      </c>
      <c r="S87" s="784" t="str">
        <f>IF('I2 LDC class'!$D$32="",'I2 LDC class'!$C$32,'I2 LDC class'!$D$32)</f>
        <v>Rate class 2</v>
      </c>
      <c r="T87" s="784" t="str">
        <f>IF('I2 LDC class'!$D$33="",'I2 LDC class'!$C$33,'I2 LDC class'!$D$33)</f>
        <v>Rate class 3</v>
      </c>
      <c r="U87" s="784" t="str">
        <f>IF('I2 LDC class'!$D$34="",'I2 LDC class'!$C$34,'I2 LDC class'!$D$34)</f>
        <v>Rate class 4</v>
      </c>
      <c r="V87" s="784" t="str">
        <f>IF('I2 LDC class'!$D$35="",'I2 LDC class'!$C$35,'I2 LDC class'!$D$35)</f>
        <v>Rate class 5</v>
      </c>
      <c r="W87" s="784" t="str">
        <f>IF('I2 LDC class'!$D$36="",'I2 LDC class'!$C$36,'I2 LDC class'!$D$36)</f>
        <v>Rate class 6</v>
      </c>
      <c r="X87" s="784" t="str">
        <f>IF('I2 LDC class'!$D$37="",'I2 LDC class'!$C$37,'I2 LDC class'!$D$37)</f>
        <v>Rate class 7</v>
      </c>
      <c r="Y87" s="784" t="str">
        <f>IF('I2 LDC class'!$D$38="",'I2 LDC class'!$C$38,'I2 LDC class'!$D$38)</f>
        <v>Rate class 8</v>
      </c>
      <c r="Z87" s="784" t="str">
        <f>IF('I2 LDC class'!$D$39="",'I2 LDC class'!$C$39,'I2 LDC class'!$D$39)</f>
        <v>Rate class 9</v>
      </c>
      <c r="AA87" s="1164" t="s">
        <v>707</v>
      </c>
      <c r="AB87" s="784" t="str">
        <f>IF('I2 LDC class'!$D$20="",'I2 LDC class'!$C$20,'I2 LDC class'!$D$20)</f>
        <v>Residential</v>
      </c>
      <c r="AC87" s="784" t="str">
        <f>IF('I2 LDC class'!$D$21="",'I2 LDC class'!$C$21,'I2 LDC class'!$D$21)</f>
        <v>GS &lt;50</v>
      </c>
      <c r="AD87" s="784" t="str">
        <f>IF('I2 LDC class'!$D$22="",'I2 LDC class'!$C$22,'I2 LDC class'!$D$22)</f>
        <v>GS&gt;50-Regular</v>
      </c>
      <c r="AE87" s="784" t="str">
        <f>IF('I2 LDC class'!$D$23="",'I2 LDC class'!$C$23,'I2 LDC class'!$D$23)</f>
        <v>GS&gt; 50-TOU</v>
      </c>
      <c r="AF87" s="784" t="str">
        <f>IF('I2 LDC class'!$D$24="",'I2 LDC class'!$C$24,'I2 LDC class'!$D$24)</f>
        <v>GS &gt;50-Intermediate</v>
      </c>
      <c r="AG87" s="784" t="str">
        <f>IF('I2 LDC class'!$D$25="",'I2 LDC class'!$C$25,'I2 LDC class'!$D$25)</f>
        <v>Large Use &gt;5MW</v>
      </c>
      <c r="AH87" s="784" t="str">
        <f>IF('I2 LDC class'!$D$26="",'I2 LDC class'!$C$26,'I2 LDC class'!$D$26)</f>
        <v>Street Light</v>
      </c>
      <c r="AI87" s="784" t="str">
        <f>IF('I2 LDC class'!$D$27="",'I2 LDC class'!$C$27,'I2 LDC class'!$D$27)</f>
        <v>Sentinel</v>
      </c>
      <c r="AJ87" s="784" t="str">
        <f>IF('I2 LDC class'!$D$28="",'I2 LDC class'!$C$28,'I2 LDC class'!$D$28)</f>
        <v>Unmetered Scattered Load</v>
      </c>
      <c r="AK87" s="784" t="str">
        <f>IF('I2 LDC class'!$D$29="",'I2 LDC class'!$C$29,'I2 LDC class'!$D$29)</f>
        <v>Embedded Distributor</v>
      </c>
      <c r="AL87" s="784" t="str">
        <f>IF('I2 LDC class'!$D$30="",'I2 LDC class'!$C$30,'I2 LDC class'!$D$30)</f>
        <v>Back-up/Standby Power</v>
      </c>
      <c r="AM87" s="784" t="str">
        <f>IF('I2 LDC class'!$D$31="",'I2 LDC class'!$C$31,'I2 LDC class'!$D$31)</f>
        <v>Rate Class 1</v>
      </c>
      <c r="AN87" s="784" t="str">
        <f>IF('I2 LDC class'!$D$32="",'I2 LDC class'!$C$32,'I2 LDC class'!$D$32)</f>
        <v>Rate class 2</v>
      </c>
      <c r="AO87" s="784" t="str">
        <f>IF('I2 LDC class'!$D$33="",'I2 LDC class'!$C$33,'I2 LDC class'!$D$33)</f>
        <v>Rate class 3</v>
      </c>
      <c r="AP87" s="784" t="str">
        <f>IF('I2 LDC class'!$D$34="",'I2 LDC class'!$C$34,'I2 LDC class'!$D$34)</f>
        <v>Rate class 4</v>
      </c>
      <c r="AQ87" s="784" t="str">
        <f>IF('I2 LDC class'!$D$35="",'I2 LDC class'!$C$35,'I2 LDC class'!$D$35)</f>
        <v>Rate class 5</v>
      </c>
      <c r="AR87" s="784" t="str">
        <f>IF('I2 LDC class'!$D$36="",'I2 LDC class'!$C$36,'I2 LDC class'!$D$36)</f>
        <v>Rate class 6</v>
      </c>
      <c r="AS87" s="784" t="str">
        <f>IF('I2 LDC class'!$D$37="",'I2 LDC class'!$C$37,'I2 LDC class'!$D$37)</f>
        <v>Rate class 7</v>
      </c>
      <c r="AT87" s="784" t="str">
        <f>IF('I2 LDC class'!$D$38="",'I2 LDC class'!$C$38,'I2 LDC class'!$D$38)</f>
        <v>Rate class 8</v>
      </c>
      <c r="AU87" s="784" t="str">
        <f>IF('I2 LDC class'!$D$39="",'I2 LDC class'!$C$39,'I2 LDC class'!$D$39)</f>
        <v>Rate class 9</v>
      </c>
      <c r="AV87" s="1164" t="s">
        <v>707</v>
      </c>
      <c r="AW87" s="784" t="str">
        <f>IF('I2 LDC class'!$D$20="",'I2 LDC class'!$C$20,'I2 LDC class'!$D$20)</f>
        <v>Residential</v>
      </c>
      <c r="AX87" s="784" t="str">
        <f>IF('I2 LDC class'!$D$21="",'I2 LDC class'!$C$21,'I2 LDC class'!$D$21)</f>
        <v>GS &lt;50</v>
      </c>
      <c r="AY87" s="784" t="str">
        <f>IF('I2 LDC class'!$D$22="",'I2 LDC class'!$C$22,'I2 LDC class'!$D$22)</f>
        <v>GS&gt;50-Regular</v>
      </c>
      <c r="AZ87" s="784" t="str">
        <f>IF('I2 LDC class'!$D$23="",'I2 LDC class'!$C$23,'I2 LDC class'!$D$23)</f>
        <v>GS&gt; 50-TOU</v>
      </c>
      <c r="BA87" s="784" t="str">
        <f>IF('I2 LDC class'!$D$24="",'I2 LDC class'!$C$24,'I2 LDC class'!$D$24)</f>
        <v>GS &gt;50-Intermediate</v>
      </c>
      <c r="BB87" s="784" t="str">
        <f>IF('I2 LDC class'!$D$25="",'I2 LDC class'!$C$25,'I2 LDC class'!$D$25)</f>
        <v>Large Use &gt;5MW</v>
      </c>
      <c r="BC87" s="784" t="str">
        <f>IF('I2 LDC class'!$D$26="",'I2 LDC class'!$C$26,'I2 LDC class'!$D$26)</f>
        <v>Street Light</v>
      </c>
      <c r="BD87" s="784" t="str">
        <f>IF('I2 LDC class'!$D$27="",'I2 LDC class'!$C$27,'I2 LDC class'!$D$27)</f>
        <v>Sentinel</v>
      </c>
      <c r="BE87" s="784" t="str">
        <f>IF('I2 LDC class'!$D$28="",'I2 LDC class'!$C$28,'I2 LDC class'!$D$28)</f>
        <v>Unmetered Scattered Load</v>
      </c>
      <c r="BF87" s="784" t="str">
        <f>IF('I2 LDC class'!$D$29="",'I2 LDC class'!$C$29,'I2 LDC class'!$D$29)</f>
        <v>Embedded Distributor</v>
      </c>
      <c r="BG87" s="784" t="str">
        <f>IF('I2 LDC class'!$D$30="",'I2 LDC class'!$C$30,'I2 LDC class'!$D$30)</f>
        <v>Back-up/Standby Power</v>
      </c>
      <c r="BH87" s="784" t="str">
        <f>IF('I2 LDC class'!$D$31="",'I2 LDC class'!$C$31,'I2 LDC class'!$D$31)</f>
        <v>Rate Class 1</v>
      </c>
      <c r="BI87" s="784" t="str">
        <f>IF('I2 LDC class'!$D$32="",'I2 LDC class'!$C$32,'I2 LDC class'!$D$32)</f>
        <v>Rate class 2</v>
      </c>
      <c r="BJ87" s="784" t="str">
        <f>IF('I2 LDC class'!$D$33="",'I2 LDC class'!$C$33,'I2 LDC class'!$D$33)</f>
        <v>Rate class 3</v>
      </c>
      <c r="BK87" s="784" t="str">
        <f>IF('I2 LDC class'!$D$34="",'I2 LDC class'!$C$34,'I2 LDC class'!$D$34)</f>
        <v>Rate class 4</v>
      </c>
      <c r="BL87" s="784" t="str">
        <f>IF('I2 LDC class'!$D$35="",'I2 LDC class'!$C$35,'I2 LDC class'!$D$35)</f>
        <v>Rate class 5</v>
      </c>
      <c r="BM87" s="784" t="str">
        <f>IF('I2 LDC class'!$D$36="",'I2 LDC class'!$C$36,'I2 LDC class'!$D$36)</f>
        <v>Rate class 6</v>
      </c>
      <c r="BN87" s="784" t="str">
        <f>IF('I2 LDC class'!$D$37="",'I2 LDC class'!$C$37,'I2 LDC class'!$D$37)</f>
        <v>Rate class 7</v>
      </c>
      <c r="BO87" s="784" t="str">
        <f>IF('I2 LDC class'!$D$38="",'I2 LDC class'!$C$38,'I2 LDC class'!$D$38)</f>
        <v>Rate class 8</v>
      </c>
      <c r="BP87" s="784" t="str">
        <f>IF('I2 LDC class'!$D$39="",'I2 LDC class'!$C$39,'I2 LDC class'!$D$39)</f>
        <v>Rate class 9</v>
      </c>
      <c r="BQ87" s="1164" t="s">
        <v>707</v>
      </c>
    </row>
    <row r="88" spans="1:69" s="1206" customFormat="1" ht="12.75" x14ac:dyDescent="0.2">
      <c r="A88" s="198">
        <v>1565</v>
      </c>
      <c r="B88" s="198" t="s">
        <v>649</v>
      </c>
      <c r="C88" s="1204">
        <f>'I4 BO ASSETS'!H17</f>
        <v>0</v>
      </c>
      <c r="D88" s="1205">
        <f t="shared" ref="D88:E107" si="112">$C88*D592</f>
        <v>0</v>
      </c>
      <c r="E88" s="1205">
        <f t="shared" si="112"/>
        <v>0</v>
      </c>
      <c r="F88" s="1205">
        <f>D88+E88</f>
        <v>0</v>
      </c>
      <c r="G88" s="1205">
        <f t="shared" ref="G88:Z88" si="113">$D88*G592</f>
        <v>0</v>
      </c>
      <c r="H88" s="1205">
        <f t="shared" si="113"/>
        <v>0</v>
      </c>
      <c r="I88" s="1205">
        <f t="shared" si="113"/>
        <v>0</v>
      </c>
      <c r="J88" s="1205">
        <f t="shared" si="113"/>
        <v>0</v>
      </c>
      <c r="K88" s="1205">
        <f t="shared" si="113"/>
        <v>0</v>
      </c>
      <c r="L88" s="1205">
        <f t="shared" si="113"/>
        <v>0</v>
      </c>
      <c r="M88" s="1205">
        <f t="shared" si="113"/>
        <v>0</v>
      </c>
      <c r="N88" s="1205">
        <f t="shared" si="113"/>
        <v>0</v>
      </c>
      <c r="O88" s="1205">
        <f t="shared" si="113"/>
        <v>0</v>
      </c>
      <c r="P88" s="1205">
        <f t="shared" si="113"/>
        <v>0</v>
      </c>
      <c r="Q88" s="1205">
        <f t="shared" si="113"/>
        <v>0</v>
      </c>
      <c r="R88" s="1205">
        <f t="shared" si="113"/>
        <v>0</v>
      </c>
      <c r="S88" s="1205">
        <f t="shared" si="113"/>
        <v>0</v>
      </c>
      <c r="T88" s="1205">
        <f t="shared" si="113"/>
        <v>0</v>
      </c>
      <c r="U88" s="1205">
        <f t="shared" si="113"/>
        <v>0</v>
      </c>
      <c r="V88" s="1205">
        <f t="shared" si="113"/>
        <v>0</v>
      </c>
      <c r="W88" s="1205">
        <f t="shared" si="113"/>
        <v>0</v>
      </c>
      <c r="X88" s="1205">
        <f t="shared" si="113"/>
        <v>0</v>
      </c>
      <c r="Y88" s="1205">
        <f t="shared" si="113"/>
        <v>0</v>
      </c>
      <c r="Z88" s="1205">
        <f t="shared" si="113"/>
        <v>0</v>
      </c>
      <c r="AA88" s="1205">
        <f>SUM(G88:Z88)</f>
        <v>0</v>
      </c>
      <c r="AB88" s="1205">
        <f t="shared" ref="AB88:AU88" si="114">$E88*AB592</f>
        <v>0</v>
      </c>
      <c r="AC88" s="1205">
        <f t="shared" si="114"/>
        <v>0</v>
      </c>
      <c r="AD88" s="1205">
        <f t="shared" si="114"/>
        <v>0</v>
      </c>
      <c r="AE88" s="1205">
        <f t="shared" si="114"/>
        <v>0</v>
      </c>
      <c r="AF88" s="1205">
        <f t="shared" si="114"/>
        <v>0</v>
      </c>
      <c r="AG88" s="1205">
        <f t="shared" si="114"/>
        <v>0</v>
      </c>
      <c r="AH88" s="1205">
        <f t="shared" si="114"/>
        <v>0</v>
      </c>
      <c r="AI88" s="1205">
        <f t="shared" si="114"/>
        <v>0</v>
      </c>
      <c r="AJ88" s="1205">
        <f t="shared" si="114"/>
        <v>0</v>
      </c>
      <c r="AK88" s="1205">
        <f t="shared" si="114"/>
        <v>0</v>
      </c>
      <c r="AL88" s="1205">
        <f t="shared" si="114"/>
        <v>0</v>
      </c>
      <c r="AM88" s="1205">
        <f t="shared" si="114"/>
        <v>0</v>
      </c>
      <c r="AN88" s="1205">
        <f t="shared" si="114"/>
        <v>0</v>
      </c>
      <c r="AO88" s="1205">
        <f t="shared" si="114"/>
        <v>0</v>
      </c>
      <c r="AP88" s="1205">
        <f t="shared" si="114"/>
        <v>0</v>
      </c>
      <c r="AQ88" s="1205">
        <f t="shared" si="114"/>
        <v>0</v>
      </c>
      <c r="AR88" s="1205">
        <f t="shared" si="114"/>
        <v>0</v>
      </c>
      <c r="AS88" s="1205">
        <f t="shared" si="114"/>
        <v>0</v>
      </c>
      <c r="AT88" s="1205">
        <f t="shared" si="114"/>
        <v>0</v>
      </c>
      <c r="AU88" s="1205">
        <f t="shared" si="114"/>
        <v>0</v>
      </c>
      <c r="AV88" s="1205">
        <f>SUM(AB88:AU88)</f>
        <v>0</v>
      </c>
      <c r="AW88" s="1205"/>
      <c r="AX88" s="1205"/>
      <c r="AY88" s="1205"/>
      <c r="AZ88" s="1205"/>
      <c r="BA88" s="1205"/>
      <c r="BB88" s="1205"/>
      <c r="BC88" s="1205"/>
      <c r="BD88" s="1205"/>
      <c r="BE88" s="1205"/>
      <c r="BF88" s="1205"/>
      <c r="BG88" s="1205"/>
      <c r="BH88" s="1205"/>
      <c r="BI88" s="1205"/>
      <c r="BJ88" s="1205"/>
      <c r="BK88" s="1205"/>
      <c r="BL88" s="1205"/>
      <c r="BM88" s="1205"/>
      <c r="BN88" s="1205"/>
      <c r="BO88" s="1205"/>
      <c r="BP88" s="1205"/>
      <c r="BQ88" s="1205"/>
    </row>
    <row r="89" spans="1:69" s="1206" customFormat="1" ht="12.75" x14ac:dyDescent="0.2">
      <c r="A89" s="1165">
        <v>1805</v>
      </c>
      <c r="B89" s="198" t="s">
        <v>282</v>
      </c>
      <c r="C89" s="1204">
        <f>'I4 BO ASSETS'!H18</f>
        <v>0</v>
      </c>
      <c r="D89" s="1205">
        <f t="shared" si="112"/>
        <v>0</v>
      </c>
      <c r="E89" s="1205">
        <f t="shared" si="112"/>
        <v>0</v>
      </c>
      <c r="F89" s="1205">
        <f t="shared" ref="F89:F127" si="115">D89+E89</f>
        <v>0</v>
      </c>
      <c r="G89" s="1205">
        <f t="shared" ref="G89:Z89" si="116">$D89*G593</f>
        <v>0</v>
      </c>
      <c r="H89" s="1205">
        <f t="shared" si="116"/>
        <v>0</v>
      </c>
      <c r="I89" s="1205">
        <f t="shared" si="116"/>
        <v>0</v>
      </c>
      <c r="J89" s="1205">
        <f t="shared" si="116"/>
        <v>0</v>
      </c>
      <c r="K89" s="1205">
        <f t="shared" si="116"/>
        <v>0</v>
      </c>
      <c r="L89" s="1205">
        <f t="shared" si="116"/>
        <v>0</v>
      </c>
      <c r="M89" s="1205">
        <f t="shared" si="116"/>
        <v>0</v>
      </c>
      <c r="N89" s="1205">
        <f t="shared" si="116"/>
        <v>0</v>
      </c>
      <c r="O89" s="1205">
        <f t="shared" si="116"/>
        <v>0</v>
      </c>
      <c r="P89" s="1205">
        <f t="shared" si="116"/>
        <v>0</v>
      </c>
      <c r="Q89" s="1205">
        <f t="shared" si="116"/>
        <v>0</v>
      </c>
      <c r="R89" s="1205">
        <f t="shared" si="116"/>
        <v>0</v>
      </c>
      <c r="S89" s="1205">
        <f t="shared" si="116"/>
        <v>0</v>
      </c>
      <c r="T89" s="1205">
        <f t="shared" si="116"/>
        <v>0</v>
      </c>
      <c r="U89" s="1205">
        <f t="shared" si="116"/>
        <v>0</v>
      </c>
      <c r="V89" s="1205">
        <f t="shared" si="116"/>
        <v>0</v>
      </c>
      <c r="W89" s="1205">
        <f t="shared" si="116"/>
        <v>0</v>
      </c>
      <c r="X89" s="1205">
        <f t="shared" si="116"/>
        <v>0</v>
      </c>
      <c r="Y89" s="1205">
        <f t="shared" si="116"/>
        <v>0</v>
      </c>
      <c r="Z89" s="1205">
        <f t="shared" si="116"/>
        <v>0</v>
      </c>
      <c r="AA89" s="1205">
        <f t="shared" ref="AA89:AA127" si="117">SUM(G89:Z89)</f>
        <v>0</v>
      </c>
      <c r="AB89" s="1205">
        <f t="shared" ref="AB89:AU89" si="118">$E89*AB593</f>
        <v>0</v>
      </c>
      <c r="AC89" s="1205">
        <f t="shared" si="118"/>
        <v>0</v>
      </c>
      <c r="AD89" s="1205">
        <f t="shared" si="118"/>
        <v>0</v>
      </c>
      <c r="AE89" s="1205">
        <f t="shared" si="118"/>
        <v>0</v>
      </c>
      <c r="AF89" s="1205">
        <f t="shared" si="118"/>
        <v>0</v>
      </c>
      <c r="AG89" s="1205">
        <f t="shared" si="118"/>
        <v>0</v>
      </c>
      <c r="AH89" s="1205">
        <f t="shared" si="118"/>
        <v>0</v>
      </c>
      <c r="AI89" s="1205">
        <f t="shared" si="118"/>
        <v>0</v>
      </c>
      <c r="AJ89" s="1205">
        <f t="shared" si="118"/>
        <v>0</v>
      </c>
      <c r="AK89" s="1205">
        <f t="shared" si="118"/>
        <v>0</v>
      </c>
      <c r="AL89" s="1205">
        <f t="shared" si="118"/>
        <v>0</v>
      </c>
      <c r="AM89" s="1205">
        <f t="shared" si="118"/>
        <v>0</v>
      </c>
      <c r="AN89" s="1205">
        <f t="shared" si="118"/>
        <v>0</v>
      </c>
      <c r="AO89" s="1205">
        <f t="shared" si="118"/>
        <v>0</v>
      </c>
      <c r="AP89" s="1205">
        <f t="shared" si="118"/>
        <v>0</v>
      </c>
      <c r="AQ89" s="1205">
        <f t="shared" si="118"/>
        <v>0</v>
      </c>
      <c r="AR89" s="1205">
        <f t="shared" si="118"/>
        <v>0</v>
      </c>
      <c r="AS89" s="1205">
        <f t="shared" si="118"/>
        <v>0</v>
      </c>
      <c r="AT89" s="1205">
        <f t="shared" si="118"/>
        <v>0</v>
      </c>
      <c r="AU89" s="1205">
        <f t="shared" si="118"/>
        <v>0</v>
      </c>
      <c r="AV89" s="1205">
        <f t="shared" ref="AV89:AV127" si="119">SUM(AB89:AU89)</f>
        <v>0</v>
      </c>
      <c r="AW89" s="1205"/>
      <c r="AX89" s="1205"/>
      <c r="AY89" s="1205"/>
      <c r="AZ89" s="1205"/>
      <c r="BA89" s="1205"/>
      <c r="BB89" s="1205"/>
      <c r="BC89" s="1205"/>
      <c r="BD89" s="1205"/>
      <c r="BE89" s="1205"/>
      <c r="BF89" s="1205"/>
      <c r="BG89" s="1205"/>
      <c r="BH89" s="1205"/>
      <c r="BI89" s="1205"/>
      <c r="BJ89" s="1205"/>
      <c r="BK89" s="1205"/>
      <c r="BL89" s="1205"/>
      <c r="BM89" s="1205"/>
      <c r="BN89" s="1205"/>
      <c r="BO89" s="1205"/>
      <c r="BP89" s="1205"/>
      <c r="BQ89" s="1205"/>
    </row>
    <row r="90" spans="1:69" s="1206" customFormat="1" ht="12.75" x14ac:dyDescent="0.2">
      <c r="A90" s="1165" t="s">
        <v>815</v>
      </c>
      <c r="B90" s="198" t="s">
        <v>340</v>
      </c>
      <c r="C90" s="1204">
        <f>'I4 BO ASSETS'!H19</f>
        <v>0</v>
      </c>
      <c r="D90" s="1205">
        <f t="shared" si="112"/>
        <v>0</v>
      </c>
      <c r="E90" s="1205">
        <f t="shared" si="112"/>
        <v>0</v>
      </c>
      <c r="F90" s="1205">
        <f t="shared" si="115"/>
        <v>0</v>
      </c>
      <c r="G90" s="1205">
        <f t="shared" ref="G90:Z90" si="120">$D90*G594</f>
        <v>0</v>
      </c>
      <c r="H90" s="1205">
        <f t="shared" si="120"/>
        <v>0</v>
      </c>
      <c r="I90" s="1205">
        <f t="shared" si="120"/>
        <v>0</v>
      </c>
      <c r="J90" s="1205">
        <f t="shared" si="120"/>
        <v>0</v>
      </c>
      <c r="K90" s="1205">
        <f t="shared" si="120"/>
        <v>0</v>
      </c>
      <c r="L90" s="1205">
        <f t="shared" si="120"/>
        <v>0</v>
      </c>
      <c r="M90" s="1205">
        <f t="shared" si="120"/>
        <v>0</v>
      </c>
      <c r="N90" s="1205">
        <f t="shared" si="120"/>
        <v>0</v>
      </c>
      <c r="O90" s="1205">
        <f t="shared" si="120"/>
        <v>0</v>
      </c>
      <c r="P90" s="1205">
        <f t="shared" si="120"/>
        <v>0</v>
      </c>
      <c r="Q90" s="1205">
        <f t="shared" si="120"/>
        <v>0</v>
      </c>
      <c r="R90" s="1205">
        <f t="shared" si="120"/>
        <v>0</v>
      </c>
      <c r="S90" s="1205">
        <f t="shared" si="120"/>
        <v>0</v>
      </c>
      <c r="T90" s="1205">
        <f t="shared" si="120"/>
        <v>0</v>
      </c>
      <c r="U90" s="1205">
        <f t="shared" si="120"/>
        <v>0</v>
      </c>
      <c r="V90" s="1205">
        <f t="shared" si="120"/>
        <v>0</v>
      </c>
      <c r="W90" s="1205">
        <f t="shared" si="120"/>
        <v>0</v>
      </c>
      <c r="X90" s="1205">
        <f t="shared" si="120"/>
        <v>0</v>
      </c>
      <c r="Y90" s="1205">
        <f t="shared" si="120"/>
        <v>0</v>
      </c>
      <c r="Z90" s="1205">
        <f t="shared" si="120"/>
        <v>0</v>
      </c>
      <c r="AA90" s="1205">
        <f t="shared" si="117"/>
        <v>0</v>
      </c>
      <c r="AB90" s="1205">
        <f t="shared" ref="AB90:AU90" si="121">$E90*AB594</f>
        <v>0</v>
      </c>
      <c r="AC90" s="1205">
        <f t="shared" si="121"/>
        <v>0</v>
      </c>
      <c r="AD90" s="1205">
        <f t="shared" si="121"/>
        <v>0</v>
      </c>
      <c r="AE90" s="1205">
        <f t="shared" si="121"/>
        <v>0</v>
      </c>
      <c r="AF90" s="1205">
        <f t="shared" si="121"/>
        <v>0</v>
      </c>
      <c r="AG90" s="1205">
        <f t="shared" si="121"/>
        <v>0</v>
      </c>
      <c r="AH90" s="1205">
        <f t="shared" si="121"/>
        <v>0</v>
      </c>
      <c r="AI90" s="1205">
        <f t="shared" si="121"/>
        <v>0</v>
      </c>
      <c r="AJ90" s="1205">
        <f t="shared" si="121"/>
        <v>0</v>
      </c>
      <c r="AK90" s="1205">
        <f t="shared" si="121"/>
        <v>0</v>
      </c>
      <c r="AL90" s="1205">
        <f t="shared" si="121"/>
        <v>0</v>
      </c>
      <c r="AM90" s="1205">
        <f t="shared" si="121"/>
        <v>0</v>
      </c>
      <c r="AN90" s="1205">
        <f t="shared" si="121"/>
        <v>0</v>
      </c>
      <c r="AO90" s="1205">
        <f t="shared" si="121"/>
        <v>0</v>
      </c>
      <c r="AP90" s="1205">
        <f t="shared" si="121"/>
        <v>0</v>
      </c>
      <c r="AQ90" s="1205">
        <f t="shared" si="121"/>
        <v>0</v>
      </c>
      <c r="AR90" s="1205">
        <f t="shared" si="121"/>
        <v>0</v>
      </c>
      <c r="AS90" s="1205">
        <f t="shared" si="121"/>
        <v>0</v>
      </c>
      <c r="AT90" s="1205">
        <f t="shared" si="121"/>
        <v>0</v>
      </c>
      <c r="AU90" s="1205">
        <f t="shared" si="121"/>
        <v>0</v>
      </c>
      <c r="AV90" s="1205">
        <f t="shared" si="119"/>
        <v>0</v>
      </c>
      <c r="AW90" s="1205"/>
      <c r="AX90" s="1205"/>
      <c r="AY90" s="1205"/>
      <c r="AZ90" s="1205"/>
      <c r="BA90" s="1205"/>
      <c r="BB90" s="1205"/>
      <c r="BC90" s="1205"/>
      <c r="BD90" s="1205"/>
      <c r="BE90" s="1205"/>
      <c r="BF90" s="1205"/>
      <c r="BG90" s="1205"/>
      <c r="BH90" s="1205"/>
      <c r="BI90" s="1205"/>
      <c r="BJ90" s="1205"/>
      <c r="BK90" s="1205"/>
      <c r="BL90" s="1205"/>
      <c r="BM90" s="1205"/>
      <c r="BN90" s="1205"/>
      <c r="BO90" s="1205"/>
      <c r="BP90" s="1205"/>
      <c r="BQ90" s="1205"/>
    </row>
    <row r="91" spans="1:69" s="1206" customFormat="1" ht="12.75" x14ac:dyDescent="0.2">
      <c r="A91" s="1165" t="s">
        <v>816</v>
      </c>
      <c r="B91" s="198" t="s">
        <v>342</v>
      </c>
      <c r="C91" s="1204">
        <f>'I4 BO ASSETS'!H20</f>
        <v>0</v>
      </c>
      <c r="D91" s="1205">
        <f t="shared" si="112"/>
        <v>0</v>
      </c>
      <c r="E91" s="1205">
        <f t="shared" si="112"/>
        <v>0</v>
      </c>
      <c r="F91" s="1205">
        <f t="shared" si="115"/>
        <v>0</v>
      </c>
      <c r="G91" s="1205">
        <f t="shared" ref="G91:Z91" si="122">$D91*G595</f>
        <v>0</v>
      </c>
      <c r="H91" s="1205">
        <f t="shared" si="122"/>
        <v>0</v>
      </c>
      <c r="I91" s="1205">
        <f t="shared" si="122"/>
        <v>0</v>
      </c>
      <c r="J91" s="1205">
        <f t="shared" si="122"/>
        <v>0</v>
      </c>
      <c r="K91" s="1205">
        <f t="shared" si="122"/>
        <v>0</v>
      </c>
      <c r="L91" s="1205">
        <f t="shared" si="122"/>
        <v>0</v>
      </c>
      <c r="M91" s="1205">
        <f t="shared" si="122"/>
        <v>0</v>
      </c>
      <c r="N91" s="1205">
        <f t="shared" si="122"/>
        <v>0</v>
      </c>
      <c r="O91" s="1205">
        <f t="shared" si="122"/>
        <v>0</v>
      </c>
      <c r="P91" s="1205">
        <f t="shared" si="122"/>
        <v>0</v>
      </c>
      <c r="Q91" s="1205">
        <f t="shared" si="122"/>
        <v>0</v>
      </c>
      <c r="R91" s="1205">
        <f t="shared" si="122"/>
        <v>0</v>
      </c>
      <c r="S91" s="1205">
        <f t="shared" si="122"/>
        <v>0</v>
      </c>
      <c r="T91" s="1205">
        <f t="shared" si="122"/>
        <v>0</v>
      </c>
      <c r="U91" s="1205">
        <f t="shared" si="122"/>
        <v>0</v>
      </c>
      <c r="V91" s="1205">
        <f t="shared" si="122"/>
        <v>0</v>
      </c>
      <c r="W91" s="1205">
        <f t="shared" si="122"/>
        <v>0</v>
      </c>
      <c r="X91" s="1205">
        <f t="shared" si="122"/>
        <v>0</v>
      </c>
      <c r="Y91" s="1205">
        <f t="shared" si="122"/>
        <v>0</v>
      </c>
      <c r="Z91" s="1205">
        <f t="shared" si="122"/>
        <v>0</v>
      </c>
      <c r="AA91" s="1205">
        <f t="shared" si="117"/>
        <v>0</v>
      </c>
      <c r="AB91" s="1205">
        <f t="shared" ref="AB91:AU91" si="123">$E91*AB595</f>
        <v>0</v>
      </c>
      <c r="AC91" s="1205">
        <f t="shared" si="123"/>
        <v>0</v>
      </c>
      <c r="AD91" s="1205">
        <f t="shared" si="123"/>
        <v>0</v>
      </c>
      <c r="AE91" s="1205">
        <f t="shared" si="123"/>
        <v>0</v>
      </c>
      <c r="AF91" s="1205">
        <f t="shared" si="123"/>
        <v>0</v>
      </c>
      <c r="AG91" s="1205">
        <f t="shared" si="123"/>
        <v>0</v>
      </c>
      <c r="AH91" s="1205">
        <f t="shared" si="123"/>
        <v>0</v>
      </c>
      <c r="AI91" s="1205">
        <f t="shared" si="123"/>
        <v>0</v>
      </c>
      <c r="AJ91" s="1205">
        <f t="shared" si="123"/>
        <v>0</v>
      </c>
      <c r="AK91" s="1205">
        <f t="shared" si="123"/>
        <v>0</v>
      </c>
      <c r="AL91" s="1205">
        <f t="shared" si="123"/>
        <v>0</v>
      </c>
      <c r="AM91" s="1205">
        <f t="shared" si="123"/>
        <v>0</v>
      </c>
      <c r="AN91" s="1205">
        <f t="shared" si="123"/>
        <v>0</v>
      </c>
      <c r="AO91" s="1205">
        <f t="shared" si="123"/>
        <v>0</v>
      </c>
      <c r="AP91" s="1205">
        <f t="shared" si="123"/>
        <v>0</v>
      </c>
      <c r="AQ91" s="1205">
        <f t="shared" si="123"/>
        <v>0</v>
      </c>
      <c r="AR91" s="1205">
        <f t="shared" si="123"/>
        <v>0</v>
      </c>
      <c r="AS91" s="1205">
        <f t="shared" si="123"/>
        <v>0</v>
      </c>
      <c r="AT91" s="1205">
        <f t="shared" si="123"/>
        <v>0</v>
      </c>
      <c r="AU91" s="1205">
        <f t="shared" si="123"/>
        <v>0</v>
      </c>
      <c r="AV91" s="1205">
        <f t="shared" si="119"/>
        <v>0</v>
      </c>
      <c r="AW91" s="1205"/>
      <c r="AX91" s="1205"/>
      <c r="AY91" s="1205"/>
      <c r="AZ91" s="1205"/>
      <c r="BA91" s="1205"/>
      <c r="BB91" s="1205"/>
      <c r="BC91" s="1205"/>
      <c r="BD91" s="1205"/>
      <c r="BE91" s="1205"/>
      <c r="BF91" s="1205"/>
      <c r="BG91" s="1205"/>
      <c r="BH91" s="1205"/>
      <c r="BI91" s="1205"/>
      <c r="BJ91" s="1205"/>
      <c r="BK91" s="1205"/>
      <c r="BL91" s="1205"/>
      <c r="BM91" s="1205"/>
      <c r="BN91" s="1205"/>
      <c r="BO91" s="1205"/>
      <c r="BP91" s="1205"/>
      <c r="BQ91" s="1205"/>
    </row>
    <row r="92" spans="1:69" s="1206" customFormat="1" ht="12.75" x14ac:dyDescent="0.2">
      <c r="A92" s="1165">
        <v>1806</v>
      </c>
      <c r="B92" s="198" t="s">
        <v>283</v>
      </c>
      <c r="C92" s="1204">
        <f>'I4 BO ASSETS'!H21</f>
        <v>0</v>
      </c>
      <c r="D92" s="1205">
        <f t="shared" si="112"/>
        <v>0</v>
      </c>
      <c r="E92" s="1205">
        <f t="shared" si="112"/>
        <v>0</v>
      </c>
      <c r="F92" s="1205">
        <f t="shared" si="115"/>
        <v>0</v>
      </c>
      <c r="G92" s="1205">
        <f t="shared" ref="G92:Z92" si="124">$D92*G596</f>
        <v>0</v>
      </c>
      <c r="H92" s="1205">
        <f t="shared" si="124"/>
        <v>0</v>
      </c>
      <c r="I92" s="1205">
        <f t="shared" si="124"/>
        <v>0</v>
      </c>
      <c r="J92" s="1205">
        <f t="shared" si="124"/>
        <v>0</v>
      </c>
      <c r="K92" s="1205">
        <f t="shared" si="124"/>
        <v>0</v>
      </c>
      <c r="L92" s="1205">
        <f t="shared" si="124"/>
        <v>0</v>
      </c>
      <c r="M92" s="1205">
        <f t="shared" si="124"/>
        <v>0</v>
      </c>
      <c r="N92" s="1205">
        <f t="shared" si="124"/>
        <v>0</v>
      </c>
      <c r="O92" s="1205">
        <f t="shared" si="124"/>
        <v>0</v>
      </c>
      <c r="P92" s="1205">
        <f t="shared" si="124"/>
        <v>0</v>
      </c>
      <c r="Q92" s="1205">
        <f t="shared" si="124"/>
        <v>0</v>
      </c>
      <c r="R92" s="1205">
        <f t="shared" si="124"/>
        <v>0</v>
      </c>
      <c r="S92" s="1205">
        <f t="shared" si="124"/>
        <v>0</v>
      </c>
      <c r="T92" s="1205">
        <f t="shared" si="124"/>
        <v>0</v>
      </c>
      <c r="U92" s="1205">
        <f t="shared" si="124"/>
        <v>0</v>
      </c>
      <c r="V92" s="1205">
        <f t="shared" si="124"/>
        <v>0</v>
      </c>
      <c r="W92" s="1205">
        <f t="shared" si="124"/>
        <v>0</v>
      </c>
      <c r="X92" s="1205">
        <f t="shared" si="124"/>
        <v>0</v>
      </c>
      <c r="Y92" s="1205">
        <f t="shared" si="124"/>
        <v>0</v>
      </c>
      <c r="Z92" s="1205">
        <f t="shared" si="124"/>
        <v>0</v>
      </c>
      <c r="AA92" s="1205">
        <f t="shared" si="117"/>
        <v>0</v>
      </c>
      <c r="AB92" s="1205">
        <f t="shared" ref="AB92:AU92" si="125">$E92*AB596</f>
        <v>0</v>
      </c>
      <c r="AC92" s="1205">
        <f t="shared" si="125"/>
        <v>0</v>
      </c>
      <c r="AD92" s="1205">
        <f t="shared" si="125"/>
        <v>0</v>
      </c>
      <c r="AE92" s="1205">
        <f t="shared" si="125"/>
        <v>0</v>
      </c>
      <c r="AF92" s="1205">
        <f t="shared" si="125"/>
        <v>0</v>
      </c>
      <c r="AG92" s="1205">
        <f t="shared" si="125"/>
        <v>0</v>
      </c>
      <c r="AH92" s="1205">
        <f t="shared" si="125"/>
        <v>0</v>
      </c>
      <c r="AI92" s="1205">
        <f t="shared" si="125"/>
        <v>0</v>
      </c>
      <c r="AJ92" s="1205">
        <f t="shared" si="125"/>
        <v>0</v>
      </c>
      <c r="AK92" s="1205">
        <f t="shared" si="125"/>
        <v>0</v>
      </c>
      <c r="AL92" s="1205">
        <f t="shared" si="125"/>
        <v>0</v>
      </c>
      <c r="AM92" s="1205">
        <f t="shared" si="125"/>
        <v>0</v>
      </c>
      <c r="AN92" s="1205">
        <f t="shared" si="125"/>
        <v>0</v>
      </c>
      <c r="AO92" s="1205">
        <f t="shared" si="125"/>
        <v>0</v>
      </c>
      <c r="AP92" s="1205">
        <f t="shared" si="125"/>
        <v>0</v>
      </c>
      <c r="AQ92" s="1205">
        <f t="shared" si="125"/>
        <v>0</v>
      </c>
      <c r="AR92" s="1205">
        <f t="shared" si="125"/>
        <v>0</v>
      </c>
      <c r="AS92" s="1205">
        <f t="shared" si="125"/>
        <v>0</v>
      </c>
      <c r="AT92" s="1205">
        <f t="shared" si="125"/>
        <v>0</v>
      </c>
      <c r="AU92" s="1205">
        <f t="shared" si="125"/>
        <v>0</v>
      </c>
      <c r="AV92" s="1205">
        <f t="shared" si="119"/>
        <v>0</v>
      </c>
      <c r="AW92" s="1205"/>
      <c r="AX92" s="1205"/>
      <c r="AY92" s="1205"/>
      <c r="AZ92" s="1205"/>
      <c r="BA92" s="1205"/>
      <c r="BB92" s="1205"/>
      <c r="BC92" s="1205"/>
      <c r="BD92" s="1205"/>
      <c r="BE92" s="1205"/>
      <c r="BF92" s="1205"/>
      <c r="BG92" s="1205"/>
      <c r="BH92" s="1205"/>
      <c r="BI92" s="1205"/>
      <c r="BJ92" s="1205"/>
      <c r="BK92" s="1205"/>
      <c r="BL92" s="1205"/>
      <c r="BM92" s="1205"/>
      <c r="BN92" s="1205"/>
      <c r="BO92" s="1205"/>
      <c r="BP92" s="1205"/>
      <c r="BQ92" s="1205"/>
    </row>
    <row r="93" spans="1:69" s="1206" customFormat="1" ht="12.75" x14ac:dyDescent="0.2">
      <c r="A93" s="1165" t="s">
        <v>817</v>
      </c>
      <c r="B93" s="198" t="s">
        <v>341</v>
      </c>
      <c r="C93" s="1204">
        <f>'I4 BO ASSETS'!H22</f>
        <v>0</v>
      </c>
      <c r="D93" s="1205">
        <f t="shared" si="112"/>
        <v>0</v>
      </c>
      <c r="E93" s="1205">
        <f t="shared" si="112"/>
        <v>0</v>
      </c>
      <c r="F93" s="1205">
        <f t="shared" si="115"/>
        <v>0</v>
      </c>
      <c r="G93" s="1205">
        <f t="shared" ref="G93:Z93" si="126">$D93*G597</f>
        <v>0</v>
      </c>
      <c r="H93" s="1205">
        <f t="shared" si="126"/>
        <v>0</v>
      </c>
      <c r="I93" s="1205">
        <f t="shared" si="126"/>
        <v>0</v>
      </c>
      <c r="J93" s="1205">
        <f t="shared" si="126"/>
        <v>0</v>
      </c>
      <c r="K93" s="1205">
        <f t="shared" si="126"/>
        <v>0</v>
      </c>
      <c r="L93" s="1205">
        <f t="shared" si="126"/>
        <v>0</v>
      </c>
      <c r="M93" s="1205">
        <f t="shared" si="126"/>
        <v>0</v>
      </c>
      <c r="N93" s="1205">
        <f t="shared" si="126"/>
        <v>0</v>
      </c>
      <c r="O93" s="1205">
        <f t="shared" si="126"/>
        <v>0</v>
      </c>
      <c r="P93" s="1205">
        <f t="shared" si="126"/>
        <v>0</v>
      </c>
      <c r="Q93" s="1205">
        <f t="shared" si="126"/>
        <v>0</v>
      </c>
      <c r="R93" s="1205">
        <f t="shared" si="126"/>
        <v>0</v>
      </c>
      <c r="S93" s="1205">
        <f t="shared" si="126"/>
        <v>0</v>
      </c>
      <c r="T93" s="1205">
        <f t="shared" si="126"/>
        <v>0</v>
      </c>
      <c r="U93" s="1205">
        <f t="shared" si="126"/>
        <v>0</v>
      </c>
      <c r="V93" s="1205">
        <f t="shared" si="126"/>
        <v>0</v>
      </c>
      <c r="W93" s="1205">
        <f t="shared" si="126"/>
        <v>0</v>
      </c>
      <c r="X93" s="1205">
        <f t="shared" si="126"/>
        <v>0</v>
      </c>
      <c r="Y93" s="1205">
        <f t="shared" si="126"/>
        <v>0</v>
      </c>
      <c r="Z93" s="1205">
        <f t="shared" si="126"/>
        <v>0</v>
      </c>
      <c r="AA93" s="1205">
        <f t="shared" si="117"/>
        <v>0</v>
      </c>
      <c r="AB93" s="1205">
        <f t="shared" ref="AB93:AU93" si="127">$E93*AB597</f>
        <v>0</v>
      </c>
      <c r="AC93" s="1205">
        <f t="shared" si="127"/>
        <v>0</v>
      </c>
      <c r="AD93" s="1205">
        <f t="shared" si="127"/>
        <v>0</v>
      </c>
      <c r="AE93" s="1205">
        <f t="shared" si="127"/>
        <v>0</v>
      </c>
      <c r="AF93" s="1205">
        <f t="shared" si="127"/>
        <v>0</v>
      </c>
      <c r="AG93" s="1205">
        <f t="shared" si="127"/>
        <v>0</v>
      </c>
      <c r="AH93" s="1205">
        <f t="shared" si="127"/>
        <v>0</v>
      </c>
      <c r="AI93" s="1205">
        <f t="shared" si="127"/>
        <v>0</v>
      </c>
      <c r="AJ93" s="1205">
        <f t="shared" si="127"/>
        <v>0</v>
      </c>
      <c r="AK93" s="1205">
        <f t="shared" si="127"/>
        <v>0</v>
      </c>
      <c r="AL93" s="1205">
        <f t="shared" si="127"/>
        <v>0</v>
      </c>
      <c r="AM93" s="1205">
        <f t="shared" si="127"/>
        <v>0</v>
      </c>
      <c r="AN93" s="1205">
        <f t="shared" si="127"/>
        <v>0</v>
      </c>
      <c r="AO93" s="1205">
        <f t="shared" si="127"/>
        <v>0</v>
      </c>
      <c r="AP93" s="1205">
        <f t="shared" si="127"/>
        <v>0</v>
      </c>
      <c r="AQ93" s="1205">
        <f t="shared" si="127"/>
        <v>0</v>
      </c>
      <c r="AR93" s="1205">
        <f t="shared" si="127"/>
        <v>0</v>
      </c>
      <c r="AS93" s="1205">
        <f t="shared" si="127"/>
        <v>0</v>
      </c>
      <c r="AT93" s="1205">
        <f t="shared" si="127"/>
        <v>0</v>
      </c>
      <c r="AU93" s="1205">
        <f t="shared" si="127"/>
        <v>0</v>
      </c>
      <c r="AV93" s="1205">
        <f t="shared" si="119"/>
        <v>0</v>
      </c>
      <c r="AW93" s="1205"/>
      <c r="AX93" s="1205"/>
      <c r="AY93" s="1205"/>
      <c r="AZ93" s="1205"/>
      <c r="BA93" s="1205"/>
      <c r="BB93" s="1205"/>
      <c r="BC93" s="1205"/>
      <c r="BD93" s="1205"/>
      <c r="BE93" s="1205"/>
      <c r="BF93" s="1205"/>
      <c r="BG93" s="1205"/>
      <c r="BH93" s="1205"/>
      <c r="BI93" s="1205"/>
      <c r="BJ93" s="1205"/>
      <c r="BK93" s="1205"/>
      <c r="BL93" s="1205"/>
      <c r="BM93" s="1205"/>
      <c r="BN93" s="1205"/>
      <c r="BO93" s="1205"/>
      <c r="BP93" s="1205"/>
      <c r="BQ93" s="1205"/>
    </row>
    <row r="94" spans="1:69" s="1206" customFormat="1" ht="12.75" x14ac:dyDescent="0.2">
      <c r="A94" s="1165" t="s">
        <v>818</v>
      </c>
      <c r="B94" s="198" t="s">
        <v>343</v>
      </c>
      <c r="C94" s="1204">
        <f>'I4 BO ASSETS'!H23</f>
        <v>0</v>
      </c>
      <c r="D94" s="1205">
        <f t="shared" si="112"/>
        <v>0</v>
      </c>
      <c r="E94" s="1205">
        <f t="shared" si="112"/>
        <v>0</v>
      </c>
      <c r="F94" s="1205">
        <f t="shared" si="115"/>
        <v>0</v>
      </c>
      <c r="G94" s="1205">
        <f t="shared" ref="G94:Z94" si="128">$D94*G598</f>
        <v>0</v>
      </c>
      <c r="H94" s="1205">
        <f t="shared" si="128"/>
        <v>0</v>
      </c>
      <c r="I94" s="1205">
        <f t="shared" si="128"/>
        <v>0</v>
      </c>
      <c r="J94" s="1205">
        <f t="shared" si="128"/>
        <v>0</v>
      </c>
      <c r="K94" s="1205">
        <f t="shared" si="128"/>
        <v>0</v>
      </c>
      <c r="L94" s="1205">
        <f t="shared" si="128"/>
        <v>0</v>
      </c>
      <c r="M94" s="1205">
        <f t="shared" si="128"/>
        <v>0</v>
      </c>
      <c r="N94" s="1205">
        <f t="shared" si="128"/>
        <v>0</v>
      </c>
      <c r="O94" s="1205">
        <f t="shared" si="128"/>
        <v>0</v>
      </c>
      <c r="P94" s="1205">
        <f t="shared" si="128"/>
        <v>0</v>
      </c>
      <c r="Q94" s="1205">
        <f t="shared" si="128"/>
        <v>0</v>
      </c>
      <c r="R94" s="1205">
        <f t="shared" si="128"/>
        <v>0</v>
      </c>
      <c r="S94" s="1205">
        <f t="shared" si="128"/>
        <v>0</v>
      </c>
      <c r="T94" s="1205">
        <f t="shared" si="128"/>
        <v>0</v>
      </c>
      <c r="U94" s="1205">
        <f t="shared" si="128"/>
        <v>0</v>
      </c>
      <c r="V94" s="1205">
        <f t="shared" si="128"/>
        <v>0</v>
      </c>
      <c r="W94" s="1205">
        <f t="shared" si="128"/>
        <v>0</v>
      </c>
      <c r="X94" s="1205">
        <f t="shared" si="128"/>
        <v>0</v>
      </c>
      <c r="Y94" s="1205">
        <f t="shared" si="128"/>
        <v>0</v>
      </c>
      <c r="Z94" s="1205">
        <f t="shared" si="128"/>
        <v>0</v>
      </c>
      <c r="AA94" s="1205">
        <f t="shared" si="117"/>
        <v>0</v>
      </c>
      <c r="AB94" s="1205">
        <f t="shared" ref="AB94:AU94" si="129">$E94*AB598</f>
        <v>0</v>
      </c>
      <c r="AC94" s="1205">
        <f t="shared" si="129"/>
        <v>0</v>
      </c>
      <c r="AD94" s="1205">
        <f t="shared" si="129"/>
        <v>0</v>
      </c>
      <c r="AE94" s="1205">
        <f t="shared" si="129"/>
        <v>0</v>
      </c>
      <c r="AF94" s="1205">
        <f t="shared" si="129"/>
        <v>0</v>
      </c>
      <c r="AG94" s="1205">
        <f t="shared" si="129"/>
        <v>0</v>
      </c>
      <c r="AH94" s="1205">
        <f t="shared" si="129"/>
        <v>0</v>
      </c>
      <c r="AI94" s="1205">
        <f t="shared" si="129"/>
        <v>0</v>
      </c>
      <c r="AJ94" s="1205">
        <f t="shared" si="129"/>
        <v>0</v>
      </c>
      <c r="AK94" s="1205">
        <f t="shared" si="129"/>
        <v>0</v>
      </c>
      <c r="AL94" s="1205">
        <f t="shared" si="129"/>
        <v>0</v>
      </c>
      <c r="AM94" s="1205">
        <f t="shared" si="129"/>
        <v>0</v>
      </c>
      <c r="AN94" s="1205">
        <f t="shared" si="129"/>
        <v>0</v>
      </c>
      <c r="AO94" s="1205">
        <f t="shared" si="129"/>
        <v>0</v>
      </c>
      <c r="AP94" s="1205">
        <f t="shared" si="129"/>
        <v>0</v>
      </c>
      <c r="AQ94" s="1205">
        <f t="shared" si="129"/>
        <v>0</v>
      </c>
      <c r="AR94" s="1205">
        <f t="shared" si="129"/>
        <v>0</v>
      </c>
      <c r="AS94" s="1205">
        <f t="shared" si="129"/>
        <v>0</v>
      </c>
      <c r="AT94" s="1205">
        <f t="shared" si="129"/>
        <v>0</v>
      </c>
      <c r="AU94" s="1205">
        <f t="shared" si="129"/>
        <v>0</v>
      </c>
      <c r="AV94" s="1205">
        <f t="shared" si="119"/>
        <v>0</v>
      </c>
      <c r="AW94" s="1205"/>
      <c r="AX94" s="1205"/>
      <c r="AY94" s="1205"/>
      <c r="AZ94" s="1205"/>
      <c r="BA94" s="1205"/>
      <c r="BB94" s="1205"/>
      <c r="BC94" s="1205"/>
      <c r="BD94" s="1205"/>
      <c r="BE94" s="1205"/>
      <c r="BF94" s="1205"/>
      <c r="BG94" s="1205"/>
      <c r="BH94" s="1205"/>
      <c r="BI94" s="1205"/>
      <c r="BJ94" s="1205"/>
      <c r="BK94" s="1205"/>
      <c r="BL94" s="1205"/>
      <c r="BM94" s="1205"/>
      <c r="BN94" s="1205"/>
      <c r="BO94" s="1205"/>
      <c r="BP94" s="1205"/>
      <c r="BQ94" s="1205"/>
    </row>
    <row r="95" spans="1:69" s="1206" customFormat="1" ht="12.75" x14ac:dyDescent="0.2">
      <c r="A95" s="1165">
        <v>1808</v>
      </c>
      <c r="B95" s="198" t="s">
        <v>284</v>
      </c>
      <c r="C95" s="1204">
        <f>'I4 BO ASSETS'!H24</f>
        <v>0</v>
      </c>
      <c r="D95" s="1205">
        <f t="shared" si="112"/>
        <v>0</v>
      </c>
      <c r="E95" s="1205">
        <f t="shared" si="112"/>
        <v>0</v>
      </c>
      <c r="F95" s="1205">
        <f t="shared" si="115"/>
        <v>0</v>
      </c>
      <c r="G95" s="1205">
        <f t="shared" ref="G95:Z95" si="130">$D95*G599</f>
        <v>0</v>
      </c>
      <c r="H95" s="1205">
        <f t="shared" si="130"/>
        <v>0</v>
      </c>
      <c r="I95" s="1205">
        <f t="shared" si="130"/>
        <v>0</v>
      </c>
      <c r="J95" s="1205">
        <f t="shared" si="130"/>
        <v>0</v>
      </c>
      <c r="K95" s="1205">
        <f t="shared" si="130"/>
        <v>0</v>
      </c>
      <c r="L95" s="1205">
        <f t="shared" si="130"/>
        <v>0</v>
      </c>
      <c r="M95" s="1205">
        <f t="shared" si="130"/>
        <v>0</v>
      </c>
      <c r="N95" s="1205">
        <f t="shared" si="130"/>
        <v>0</v>
      </c>
      <c r="O95" s="1205">
        <f t="shared" si="130"/>
        <v>0</v>
      </c>
      <c r="P95" s="1205">
        <f t="shared" si="130"/>
        <v>0</v>
      </c>
      <c r="Q95" s="1205">
        <f t="shared" si="130"/>
        <v>0</v>
      </c>
      <c r="R95" s="1205">
        <f t="shared" si="130"/>
        <v>0</v>
      </c>
      <c r="S95" s="1205">
        <f t="shared" si="130"/>
        <v>0</v>
      </c>
      <c r="T95" s="1205">
        <f t="shared" si="130"/>
        <v>0</v>
      </c>
      <c r="U95" s="1205">
        <f t="shared" si="130"/>
        <v>0</v>
      </c>
      <c r="V95" s="1205">
        <f t="shared" si="130"/>
        <v>0</v>
      </c>
      <c r="W95" s="1205">
        <f t="shared" si="130"/>
        <v>0</v>
      </c>
      <c r="X95" s="1205">
        <f t="shared" si="130"/>
        <v>0</v>
      </c>
      <c r="Y95" s="1205">
        <f t="shared" si="130"/>
        <v>0</v>
      </c>
      <c r="Z95" s="1205">
        <f t="shared" si="130"/>
        <v>0</v>
      </c>
      <c r="AA95" s="1205">
        <f t="shared" si="117"/>
        <v>0</v>
      </c>
      <c r="AB95" s="1205">
        <f t="shared" ref="AB95:AU95" si="131">$E95*AB599</f>
        <v>0</v>
      </c>
      <c r="AC95" s="1205">
        <f t="shared" si="131"/>
        <v>0</v>
      </c>
      <c r="AD95" s="1205">
        <f t="shared" si="131"/>
        <v>0</v>
      </c>
      <c r="AE95" s="1205">
        <f t="shared" si="131"/>
        <v>0</v>
      </c>
      <c r="AF95" s="1205">
        <f t="shared" si="131"/>
        <v>0</v>
      </c>
      <c r="AG95" s="1205">
        <f t="shared" si="131"/>
        <v>0</v>
      </c>
      <c r="AH95" s="1205">
        <f t="shared" si="131"/>
        <v>0</v>
      </c>
      <c r="AI95" s="1205">
        <f t="shared" si="131"/>
        <v>0</v>
      </c>
      <c r="AJ95" s="1205">
        <f t="shared" si="131"/>
        <v>0</v>
      </c>
      <c r="AK95" s="1205">
        <f t="shared" si="131"/>
        <v>0</v>
      </c>
      <c r="AL95" s="1205">
        <f t="shared" si="131"/>
        <v>0</v>
      </c>
      <c r="AM95" s="1205">
        <f t="shared" si="131"/>
        <v>0</v>
      </c>
      <c r="AN95" s="1205">
        <f t="shared" si="131"/>
        <v>0</v>
      </c>
      <c r="AO95" s="1205">
        <f t="shared" si="131"/>
        <v>0</v>
      </c>
      <c r="AP95" s="1205">
        <f t="shared" si="131"/>
        <v>0</v>
      </c>
      <c r="AQ95" s="1205">
        <f t="shared" si="131"/>
        <v>0</v>
      </c>
      <c r="AR95" s="1205">
        <f t="shared" si="131"/>
        <v>0</v>
      </c>
      <c r="AS95" s="1205">
        <f t="shared" si="131"/>
        <v>0</v>
      </c>
      <c r="AT95" s="1205">
        <f t="shared" si="131"/>
        <v>0</v>
      </c>
      <c r="AU95" s="1205">
        <f t="shared" si="131"/>
        <v>0</v>
      </c>
      <c r="AV95" s="1205">
        <f t="shared" si="119"/>
        <v>0</v>
      </c>
      <c r="AW95" s="1205"/>
      <c r="AX95" s="1205"/>
      <c r="AY95" s="1205"/>
      <c r="AZ95" s="1205"/>
      <c r="BA95" s="1205"/>
      <c r="BB95" s="1205"/>
      <c r="BC95" s="1205"/>
      <c r="BD95" s="1205"/>
      <c r="BE95" s="1205"/>
      <c r="BF95" s="1205"/>
      <c r="BG95" s="1205"/>
      <c r="BH95" s="1205"/>
      <c r="BI95" s="1205"/>
      <c r="BJ95" s="1205"/>
      <c r="BK95" s="1205"/>
      <c r="BL95" s="1205"/>
      <c r="BM95" s="1205"/>
      <c r="BN95" s="1205"/>
      <c r="BO95" s="1205"/>
      <c r="BP95" s="1205"/>
      <c r="BQ95" s="1205"/>
    </row>
    <row r="96" spans="1:69" s="1206" customFormat="1" ht="12.75" x14ac:dyDescent="0.2">
      <c r="A96" s="1165" t="s">
        <v>819</v>
      </c>
      <c r="B96" s="198" t="s">
        <v>344</v>
      </c>
      <c r="C96" s="1204">
        <f>'I4 BO ASSETS'!H25</f>
        <v>0</v>
      </c>
      <c r="D96" s="1205">
        <f t="shared" si="112"/>
        <v>0</v>
      </c>
      <c r="E96" s="1205">
        <f t="shared" si="112"/>
        <v>0</v>
      </c>
      <c r="F96" s="1205">
        <f t="shared" si="115"/>
        <v>0</v>
      </c>
      <c r="G96" s="1205">
        <f t="shared" ref="G96:Z96" si="132">$D96*G600</f>
        <v>0</v>
      </c>
      <c r="H96" s="1205">
        <f t="shared" si="132"/>
        <v>0</v>
      </c>
      <c r="I96" s="1205">
        <f t="shared" si="132"/>
        <v>0</v>
      </c>
      <c r="J96" s="1205">
        <f t="shared" si="132"/>
        <v>0</v>
      </c>
      <c r="K96" s="1205">
        <f t="shared" si="132"/>
        <v>0</v>
      </c>
      <c r="L96" s="1205">
        <f t="shared" si="132"/>
        <v>0</v>
      </c>
      <c r="M96" s="1205">
        <f t="shared" si="132"/>
        <v>0</v>
      </c>
      <c r="N96" s="1205">
        <f t="shared" si="132"/>
        <v>0</v>
      </c>
      <c r="O96" s="1205">
        <f t="shared" si="132"/>
        <v>0</v>
      </c>
      <c r="P96" s="1205">
        <f t="shared" si="132"/>
        <v>0</v>
      </c>
      <c r="Q96" s="1205">
        <f t="shared" si="132"/>
        <v>0</v>
      </c>
      <c r="R96" s="1205">
        <f t="shared" si="132"/>
        <v>0</v>
      </c>
      <c r="S96" s="1205">
        <f t="shared" si="132"/>
        <v>0</v>
      </c>
      <c r="T96" s="1205">
        <f t="shared" si="132"/>
        <v>0</v>
      </c>
      <c r="U96" s="1205">
        <f t="shared" si="132"/>
        <v>0</v>
      </c>
      <c r="V96" s="1205">
        <f t="shared" si="132"/>
        <v>0</v>
      </c>
      <c r="W96" s="1205">
        <f t="shared" si="132"/>
        <v>0</v>
      </c>
      <c r="X96" s="1205">
        <f t="shared" si="132"/>
        <v>0</v>
      </c>
      <c r="Y96" s="1205">
        <f t="shared" si="132"/>
        <v>0</v>
      </c>
      <c r="Z96" s="1205">
        <f t="shared" si="132"/>
        <v>0</v>
      </c>
      <c r="AA96" s="1205">
        <f t="shared" si="117"/>
        <v>0</v>
      </c>
      <c r="AB96" s="1205">
        <f t="shared" ref="AB96:AU96" si="133">$E96*AB600</f>
        <v>0</v>
      </c>
      <c r="AC96" s="1205">
        <f t="shared" si="133"/>
        <v>0</v>
      </c>
      <c r="AD96" s="1205">
        <f t="shared" si="133"/>
        <v>0</v>
      </c>
      <c r="AE96" s="1205">
        <f t="shared" si="133"/>
        <v>0</v>
      </c>
      <c r="AF96" s="1205">
        <f t="shared" si="133"/>
        <v>0</v>
      </c>
      <c r="AG96" s="1205">
        <f t="shared" si="133"/>
        <v>0</v>
      </c>
      <c r="AH96" s="1205">
        <f t="shared" si="133"/>
        <v>0</v>
      </c>
      <c r="AI96" s="1205">
        <f t="shared" si="133"/>
        <v>0</v>
      </c>
      <c r="AJ96" s="1205">
        <f t="shared" si="133"/>
        <v>0</v>
      </c>
      <c r="AK96" s="1205">
        <f t="shared" si="133"/>
        <v>0</v>
      </c>
      <c r="AL96" s="1205">
        <f t="shared" si="133"/>
        <v>0</v>
      </c>
      <c r="AM96" s="1205">
        <f t="shared" si="133"/>
        <v>0</v>
      </c>
      <c r="AN96" s="1205">
        <f t="shared" si="133"/>
        <v>0</v>
      </c>
      <c r="AO96" s="1205">
        <f t="shared" si="133"/>
        <v>0</v>
      </c>
      <c r="AP96" s="1205">
        <f t="shared" si="133"/>
        <v>0</v>
      </c>
      <c r="AQ96" s="1205">
        <f t="shared" si="133"/>
        <v>0</v>
      </c>
      <c r="AR96" s="1205">
        <f t="shared" si="133"/>
        <v>0</v>
      </c>
      <c r="AS96" s="1205">
        <f t="shared" si="133"/>
        <v>0</v>
      </c>
      <c r="AT96" s="1205">
        <f t="shared" si="133"/>
        <v>0</v>
      </c>
      <c r="AU96" s="1205">
        <f t="shared" si="133"/>
        <v>0</v>
      </c>
      <c r="AV96" s="1205">
        <f t="shared" si="119"/>
        <v>0</v>
      </c>
      <c r="AW96" s="1205"/>
      <c r="AX96" s="1205"/>
      <c r="AY96" s="1205"/>
      <c r="AZ96" s="1205"/>
      <c r="BA96" s="1205"/>
      <c r="BB96" s="1205"/>
      <c r="BC96" s="1205"/>
      <c r="BD96" s="1205"/>
      <c r="BE96" s="1205"/>
      <c r="BF96" s="1205"/>
      <c r="BG96" s="1205"/>
      <c r="BH96" s="1205"/>
      <c r="BI96" s="1205"/>
      <c r="BJ96" s="1205"/>
      <c r="BK96" s="1205"/>
      <c r="BL96" s="1205"/>
      <c r="BM96" s="1205"/>
      <c r="BN96" s="1205"/>
      <c r="BO96" s="1205"/>
      <c r="BP96" s="1205"/>
      <c r="BQ96" s="1205"/>
    </row>
    <row r="97" spans="1:69" s="1206" customFormat="1" ht="12.75" x14ac:dyDescent="0.2">
      <c r="A97" s="1165" t="s">
        <v>820</v>
      </c>
      <c r="B97" s="198" t="s">
        <v>345</v>
      </c>
      <c r="C97" s="1204">
        <f>'I4 BO ASSETS'!H26</f>
        <v>0</v>
      </c>
      <c r="D97" s="1205">
        <f t="shared" si="112"/>
        <v>0</v>
      </c>
      <c r="E97" s="1205">
        <f t="shared" si="112"/>
        <v>0</v>
      </c>
      <c r="F97" s="1205">
        <f t="shared" si="115"/>
        <v>0</v>
      </c>
      <c r="G97" s="1205">
        <f t="shared" ref="G97:Z97" si="134">$D97*G601</f>
        <v>0</v>
      </c>
      <c r="H97" s="1205">
        <f t="shared" si="134"/>
        <v>0</v>
      </c>
      <c r="I97" s="1205">
        <f t="shared" si="134"/>
        <v>0</v>
      </c>
      <c r="J97" s="1205">
        <f t="shared" si="134"/>
        <v>0</v>
      </c>
      <c r="K97" s="1205">
        <f t="shared" si="134"/>
        <v>0</v>
      </c>
      <c r="L97" s="1205">
        <f t="shared" si="134"/>
        <v>0</v>
      </c>
      <c r="M97" s="1205">
        <f t="shared" si="134"/>
        <v>0</v>
      </c>
      <c r="N97" s="1205">
        <f t="shared" si="134"/>
        <v>0</v>
      </c>
      <c r="O97" s="1205">
        <f t="shared" si="134"/>
        <v>0</v>
      </c>
      <c r="P97" s="1205">
        <f t="shared" si="134"/>
        <v>0</v>
      </c>
      <c r="Q97" s="1205">
        <f t="shared" si="134"/>
        <v>0</v>
      </c>
      <c r="R97" s="1205">
        <f t="shared" si="134"/>
        <v>0</v>
      </c>
      <c r="S97" s="1205">
        <f t="shared" si="134"/>
        <v>0</v>
      </c>
      <c r="T97" s="1205">
        <f t="shared" si="134"/>
        <v>0</v>
      </c>
      <c r="U97" s="1205">
        <f t="shared" si="134"/>
        <v>0</v>
      </c>
      <c r="V97" s="1205">
        <f t="shared" si="134"/>
        <v>0</v>
      </c>
      <c r="W97" s="1205">
        <f t="shared" si="134"/>
        <v>0</v>
      </c>
      <c r="X97" s="1205">
        <f t="shared" si="134"/>
        <v>0</v>
      </c>
      <c r="Y97" s="1205">
        <f t="shared" si="134"/>
        <v>0</v>
      </c>
      <c r="Z97" s="1205">
        <f t="shared" si="134"/>
        <v>0</v>
      </c>
      <c r="AA97" s="1205">
        <f t="shared" si="117"/>
        <v>0</v>
      </c>
      <c r="AB97" s="1205">
        <f t="shared" ref="AB97:AU97" si="135">$E97*AB601</f>
        <v>0</v>
      </c>
      <c r="AC97" s="1205">
        <f t="shared" si="135"/>
        <v>0</v>
      </c>
      <c r="AD97" s="1205">
        <f t="shared" si="135"/>
        <v>0</v>
      </c>
      <c r="AE97" s="1205">
        <f t="shared" si="135"/>
        <v>0</v>
      </c>
      <c r="AF97" s="1205">
        <f t="shared" si="135"/>
        <v>0</v>
      </c>
      <c r="AG97" s="1205">
        <f t="shared" si="135"/>
        <v>0</v>
      </c>
      <c r="AH97" s="1205">
        <f t="shared" si="135"/>
        <v>0</v>
      </c>
      <c r="AI97" s="1205">
        <f t="shared" si="135"/>
        <v>0</v>
      </c>
      <c r="AJ97" s="1205">
        <f t="shared" si="135"/>
        <v>0</v>
      </c>
      <c r="AK97" s="1205">
        <f t="shared" si="135"/>
        <v>0</v>
      </c>
      <c r="AL97" s="1205">
        <f t="shared" si="135"/>
        <v>0</v>
      </c>
      <c r="AM97" s="1205">
        <f t="shared" si="135"/>
        <v>0</v>
      </c>
      <c r="AN97" s="1205">
        <f t="shared" si="135"/>
        <v>0</v>
      </c>
      <c r="AO97" s="1205">
        <f t="shared" si="135"/>
        <v>0</v>
      </c>
      <c r="AP97" s="1205">
        <f t="shared" si="135"/>
        <v>0</v>
      </c>
      <c r="AQ97" s="1205">
        <f t="shared" si="135"/>
        <v>0</v>
      </c>
      <c r="AR97" s="1205">
        <f t="shared" si="135"/>
        <v>0</v>
      </c>
      <c r="AS97" s="1205">
        <f t="shared" si="135"/>
        <v>0</v>
      </c>
      <c r="AT97" s="1205">
        <f t="shared" si="135"/>
        <v>0</v>
      </c>
      <c r="AU97" s="1205">
        <f t="shared" si="135"/>
        <v>0</v>
      </c>
      <c r="AV97" s="1205">
        <f t="shared" si="119"/>
        <v>0</v>
      </c>
      <c r="AW97" s="1205"/>
      <c r="AX97" s="1205"/>
      <c r="AY97" s="1205"/>
      <c r="AZ97" s="1205"/>
      <c r="BA97" s="1205"/>
      <c r="BB97" s="1205"/>
      <c r="BC97" s="1205"/>
      <c r="BD97" s="1205"/>
      <c r="BE97" s="1205"/>
      <c r="BF97" s="1205"/>
      <c r="BG97" s="1205"/>
      <c r="BH97" s="1205"/>
      <c r="BI97" s="1205"/>
      <c r="BJ97" s="1205"/>
      <c r="BK97" s="1205"/>
      <c r="BL97" s="1205"/>
      <c r="BM97" s="1205"/>
      <c r="BN97" s="1205"/>
      <c r="BO97" s="1205"/>
      <c r="BP97" s="1205"/>
      <c r="BQ97" s="1205"/>
    </row>
    <row r="98" spans="1:69" s="1206" customFormat="1" ht="12.75" x14ac:dyDescent="0.2">
      <c r="A98" s="1165">
        <v>1810</v>
      </c>
      <c r="B98" s="198" t="s">
        <v>285</v>
      </c>
      <c r="C98" s="1204">
        <f>'I4 BO ASSETS'!H27</f>
        <v>0</v>
      </c>
      <c r="D98" s="1205">
        <f t="shared" si="112"/>
        <v>0</v>
      </c>
      <c r="E98" s="1205">
        <f t="shared" si="112"/>
        <v>0</v>
      </c>
      <c r="F98" s="1205">
        <f t="shared" si="115"/>
        <v>0</v>
      </c>
      <c r="G98" s="1205">
        <f t="shared" ref="G98:Z98" si="136">$D98*G602</f>
        <v>0</v>
      </c>
      <c r="H98" s="1205">
        <f t="shared" si="136"/>
        <v>0</v>
      </c>
      <c r="I98" s="1205">
        <f t="shared" si="136"/>
        <v>0</v>
      </c>
      <c r="J98" s="1205">
        <f t="shared" si="136"/>
        <v>0</v>
      </c>
      <c r="K98" s="1205">
        <f t="shared" si="136"/>
        <v>0</v>
      </c>
      <c r="L98" s="1205">
        <f t="shared" si="136"/>
        <v>0</v>
      </c>
      <c r="M98" s="1205">
        <f t="shared" si="136"/>
        <v>0</v>
      </c>
      <c r="N98" s="1205">
        <f t="shared" si="136"/>
        <v>0</v>
      </c>
      <c r="O98" s="1205">
        <f t="shared" si="136"/>
        <v>0</v>
      </c>
      <c r="P98" s="1205">
        <f t="shared" si="136"/>
        <v>0</v>
      </c>
      <c r="Q98" s="1205">
        <f t="shared" si="136"/>
        <v>0</v>
      </c>
      <c r="R98" s="1205">
        <f t="shared" si="136"/>
        <v>0</v>
      </c>
      <c r="S98" s="1205">
        <f t="shared" si="136"/>
        <v>0</v>
      </c>
      <c r="T98" s="1205">
        <f t="shared" si="136"/>
        <v>0</v>
      </c>
      <c r="U98" s="1205">
        <f t="shared" si="136"/>
        <v>0</v>
      </c>
      <c r="V98" s="1205">
        <f t="shared" si="136"/>
        <v>0</v>
      </c>
      <c r="W98" s="1205">
        <f t="shared" si="136"/>
        <v>0</v>
      </c>
      <c r="X98" s="1205">
        <f t="shared" si="136"/>
        <v>0</v>
      </c>
      <c r="Y98" s="1205">
        <f t="shared" si="136"/>
        <v>0</v>
      </c>
      <c r="Z98" s="1205">
        <f t="shared" si="136"/>
        <v>0</v>
      </c>
      <c r="AA98" s="1205">
        <f t="shared" si="117"/>
        <v>0</v>
      </c>
      <c r="AB98" s="1205">
        <f t="shared" ref="AB98:AU98" si="137">$E98*AB602</f>
        <v>0</v>
      </c>
      <c r="AC98" s="1205">
        <f t="shared" si="137"/>
        <v>0</v>
      </c>
      <c r="AD98" s="1205">
        <f t="shared" si="137"/>
        <v>0</v>
      </c>
      <c r="AE98" s="1205">
        <f t="shared" si="137"/>
        <v>0</v>
      </c>
      <c r="AF98" s="1205">
        <f t="shared" si="137"/>
        <v>0</v>
      </c>
      <c r="AG98" s="1205">
        <f t="shared" si="137"/>
        <v>0</v>
      </c>
      <c r="AH98" s="1205">
        <f t="shared" si="137"/>
        <v>0</v>
      </c>
      <c r="AI98" s="1205">
        <f t="shared" si="137"/>
        <v>0</v>
      </c>
      <c r="AJ98" s="1205">
        <f t="shared" si="137"/>
        <v>0</v>
      </c>
      <c r="AK98" s="1205">
        <f t="shared" si="137"/>
        <v>0</v>
      </c>
      <c r="AL98" s="1205">
        <f t="shared" si="137"/>
        <v>0</v>
      </c>
      <c r="AM98" s="1205">
        <f t="shared" si="137"/>
        <v>0</v>
      </c>
      <c r="AN98" s="1205">
        <f t="shared" si="137"/>
        <v>0</v>
      </c>
      <c r="AO98" s="1205">
        <f t="shared" si="137"/>
        <v>0</v>
      </c>
      <c r="AP98" s="1205">
        <f t="shared" si="137"/>
        <v>0</v>
      </c>
      <c r="AQ98" s="1205">
        <f t="shared" si="137"/>
        <v>0</v>
      </c>
      <c r="AR98" s="1205">
        <f t="shared" si="137"/>
        <v>0</v>
      </c>
      <c r="AS98" s="1205">
        <f t="shared" si="137"/>
        <v>0</v>
      </c>
      <c r="AT98" s="1205">
        <f t="shared" si="137"/>
        <v>0</v>
      </c>
      <c r="AU98" s="1205">
        <f t="shared" si="137"/>
        <v>0</v>
      </c>
      <c r="AV98" s="1205">
        <f t="shared" si="119"/>
        <v>0</v>
      </c>
      <c r="AW98" s="1205"/>
      <c r="AX98" s="1205"/>
      <c r="AY98" s="1205"/>
      <c r="AZ98" s="1205"/>
      <c r="BA98" s="1205"/>
      <c r="BB98" s="1205"/>
      <c r="BC98" s="1205"/>
      <c r="BD98" s="1205"/>
      <c r="BE98" s="1205"/>
      <c r="BF98" s="1205"/>
      <c r="BG98" s="1205"/>
      <c r="BH98" s="1205"/>
      <c r="BI98" s="1205"/>
      <c r="BJ98" s="1205"/>
      <c r="BK98" s="1205"/>
      <c r="BL98" s="1205"/>
      <c r="BM98" s="1205"/>
      <c r="BN98" s="1205"/>
      <c r="BO98" s="1205"/>
      <c r="BP98" s="1205"/>
      <c r="BQ98" s="1205"/>
    </row>
    <row r="99" spans="1:69" s="1206" customFormat="1" ht="12.75" x14ac:dyDescent="0.2">
      <c r="A99" s="1165" t="s">
        <v>821</v>
      </c>
      <c r="B99" s="198" t="s">
        <v>363</v>
      </c>
      <c r="C99" s="1204">
        <f>'I4 BO ASSETS'!H28</f>
        <v>0</v>
      </c>
      <c r="D99" s="1205">
        <f t="shared" si="112"/>
        <v>0</v>
      </c>
      <c r="E99" s="1205">
        <f t="shared" si="112"/>
        <v>0</v>
      </c>
      <c r="F99" s="1205">
        <f t="shared" si="115"/>
        <v>0</v>
      </c>
      <c r="G99" s="1205">
        <f t="shared" ref="G99:Z99" si="138">$D99*G603</f>
        <v>0</v>
      </c>
      <c r="H99" s="1205">
        <f t="shared" si="138"/>
        <v>0</v>
      </c>
      <c r="I99" s="1205">
        <f t="shared" si="138"/>
        <v>0</v>
      </c>
      <c r="J99" s="1205">
        <f t="shared" si="138"/>
        <v>0</v>
      </c>
      <c r="K99" s="1205">
        <f t="shared" si="138"/>
        <v>0</v>
      </c>
      <c r="L99" s="1205">
        <f t="shared" si="138"/>
        <v>0</v>
      </c>
      <c r="M99" s="1205">
        <f t="shared" si="138"/>
        <v>0</v>
      </c>
      <c r="N99" s="1205">
        <f t="shared" si="138"/>
        <v>0</v>
      </c>
      <c r="O99" s="1205">
        <f t="shared" si="138"/>
        <v>0</v>
      </c>
      <c r="P99" s="1205">
        <f t="shared" si="138"/>
        <v>0</v>
      </c>
      <c r="Q99" s="1205">
        <f t="shared" si="138"/>
        <v>0</v>
      </c>
      <c r="R99" s="1205">
        <f t="shared" si="138"/>
        <v>0</v>
      </c>
      <c r="S99" s="1205">
        <f t="shared" si="138"/>
        <v>0</v>
      </c>
      <c r="T99" s="1205">
        <f t="shared" si="138"/>
        <v>0</v>
      </c>
      <c r="U99" s="1205">
        <f t="shared" si="138"/>
        <v>0</v>
      </c>
      <c r="V99" s="1205">
        <f t="shared" si="138"/>
        <v>0</v>
      </c>
      <c r="W99" s="1205">
        <f t="shared" si="138"/>
        <v>0</v>
      </c>
      <c r="X99" s="1205">
        <f t="shared" si="138"/>
        <v>0</v>
      </c>
      <c r="Y99" s="1205">
        <f t="shared" si="138"/>
        <v>0</v>
      </c>
      <c r="Z99" s="1205">
        <f t="shared" si="138"/>
        <v>0</v>
      </c>
      <c r="AA99" s="1205">
        <f t="shared" si="117"/>
        <v>0</v>
      </c>
      <c r="AB99" s="1205">
        <f t="shared" ref="AB99:AU99" si="139">$E99*AB603</f>
        <v>0</v>
      </c>
      <c r="AC99" s="1205">
        <f t="shared" si="139"/>
        <v>0</v>
      </c>
      <c r="AD99" s="1205">
        <f t="shared" si="139"/>
        <v>0</v>
      </c>
      <c r="AE99" s="1205">
        <f t="shared" si="139"/>
        <v>0</v>
      </c>
      <c r="AF99" s="1205">
        <f t="shared" si="139"/>
        <v>0</v>
      </c>
      <c r="AG99" s="1205">
        <f t="shared" si="139"/>
        <v>0</v>
      </c>
      <c r="AH99" s="1205">
        <f t="shared" si="139"/>
        <v>0</v>
      </c>
      <c r="AI99" s="1205">
        <f t="shared" si="139"/>
        <v>0</v>
      </c>
      <c r="AJ99" s="1205">
        <f t="shared" si="139"/>
        <v>0</v>
      </c>
      <c r="AK99" s="1205">
        <f t="shared" si="139"/>
        <v>0</v>
      </c>
      <c r="AL99" s="1205">
        <f t="shared" si="139"/>
        <v>0</v>
      </c>
      <c r="AM99" s="1205">
        <f t="shared" si="139"/>
        <v>0</v>
      </c>
      <c r="AN99" s="1205">
        <f t="shared" si="139"/>
        <v>0</v>
      </c>
      <c r="AO99" s="1205">
        <f t="shared" si="139"/>
        <v>0</v>
      </c>
      <c r="AP99" s="1205">
        <f t="shared" si="139"/>
        <v>0</v>
      </c>
      <c r="AQ99" s="1205">
        <f t="shared" si="139"/>
        <v>0</v>
      </c>
      <c r="AR99" s="1205">
        <f t="shared" si="139"/>
        <v>0</v>
      </c>
      <c r="AS99" s="1205">
        <f t="shared" si="139"/>
        <v>0</v>
      </c>
      <c r="AT99" s="1205">
        <f t="shared" si="139"/>
        <v>0</v>
      </c>
      <c r="AU99" s="1205">
        <f t="shared" si="139"/>
        <v>0</v>
      </c>
      <c r="AV99" s="1205">
        <f t="shared" si="119"/>
        <v>0</v>
      </c>
      <c r="AW99" s="1205"/>
      <c r="AX99" s="1205"/>
      <c r="AY99" s="1205"/>
      <c r="AZ99" s="1205"/>
      <c r="BA99" s="1205"/>
      <c r="BB99" s="1205"/>
      <c r="BC99" s="1205"/>
      <c r="BD99" s="1205"/>
      <c r="BE99" s="1205"/>
      <c r="BF99" s="1205"/>
      <c r="BG99" s="1205"/>
      <c r="BH99" s="1205"/>
      <c r="BI99" s="1205"/>
      <c r="BJ99" s="1205"/>
      <c r="BK99" s="1205"/>
      <c r="BL99" s="1205"/>
      <c r="BM99" s="1205"/>
      <c r="BN99" s="1205"/>
      <c r="BO99" s="1205"/>
      <c r="BP99" s="1205"/>
      <c r="BQ99" s="1205"/>
    </row>
    <row r="100" spans="1:69" s="1206" customFormat="1" ht="12.75" x14ac:dyDescent="0.2">
      <c r="A100" s="1165" t="s">
        <v>822</v>
      </c>
      <c r="B100" s="198" t="s">
        <v>364</v>
      </c>
      <c r="C100" s="1204">
        <f>'I4 BO ASSETS'!H29</f>
        <v>0</v>
      </c>
      <c r="D100" s="1205">
        <f t="shared" si="112"/>
        <v>0</v>
      </c>
      <c r="E100" s="1205">
        <f t="shared" si="112"/>
        <v>0</v>
      </c>
      <c r="F100" s="1205">
        <f t="shared" si="115"/>
        <v>0</v>
      </c>
      <c r="G100" s="1205">
        <f t="shared" ref="G100:Z100" si="140">$D100*G604</f>
        <v>0</v>
      </c>
      <c r="H100" s="1205">
        <f t="shared" si="140"/>
        <v>0</v>
      </c>
      <c r="I100" s="1205">
        <f t="shared" si="140"/>
        <v>0</v>
      </c>
      <c r="J100" s="1205">
        <f t="shared" si="140"/>
        <v>0</v>
      </c>
      <c r="K100" s="1205">
        <f t="shared" si="140"/>
        <v>0</v>
      </c>
      <c r="L100" s="1205">
        <f t="shared" si="140"/>
        <v>0</v>
      </c>
      <c r="M100" s="1205">
        <f t="shared" si="140"/>
        <v>0</v>
      </c>
      <c r="N100" s="1205">
        <f t="shared" si="140"/>
        <v>0</v>
      </c>
      <c r="O100" s="1205">
        <f t="shared" si="140"/>
        <v>0</v>
      </c>
      <c r="P100" s="1205">
        <f t="shared" si="140"/>
        <v>0</v>
      </c>
      <c r="Q100" s="1205">
        <f t="shared" si="140"/>
        <v>0</v>
      </c>
      <c r="R100" s="1205">
        <f t="shared" si="140"/>
        <v>0</v>
      </c>
      <c r="S100" s="1205">
        <f t="shared" si="140"/>
        <v>0</v>
      </c>
      <c r="T100" s="1205">
        <f t="shared" si="140"/>
        <v>0</v>
      </c>
      <c r="U100" s="1205">
        <f t="shared" si="140"/>
        <v>0</v>
      </c>
      <c r="V100" s="1205">
        <f t="shared" si="140"/>
        <v>0</v>
      </c>
      <c r="W100" s="1205">
        <f t="shared" si="140"/>
        <v>0</v>
      </c>
      <c r="X100" s="1205">
        <f t="shared" si="140"/>
        <v>0</v>
      </c>
      <c r="Y100" s="1205">
        <f t="shared" si="140"/>
        <v>0</v>
      </c>
      <c r="Z100" s="1205">
        <f t="shared" si="140"/>
        <v>0</v>
      </c>
      <c r="AA100" s="1205">
        <f t="shared" si="117"/>
        <v>0</v>
      </c>
      <c r="AB100" s="1205">
        <f t="shared" ref="AB100:AU100" si="141">$E100*AB604</f>
        <v>0</v>
      </c>
      <c r="AC100" s="1205">
        <f t="shared" si="141"/>
        <v>0</v>
      </c>
      <c r="AD100" s="1205">
        <f t="shared" si="141"/>
        <v>0</v>
      </c>
      <c r="AE100" s="1205">
        <f t="shared" si="141"/>
        <v>0</v>
      </c>
      <c r="AF100" s="1205">
        <f t="shared" si="141"/>
        <v>0</v>
      </c>
      <c r="AG100" s="1205">
        <f t="shared" si="141"/>
        <v>0</v>
      </c>
      <c r="AH100" s="1205">
        <f t="shared" si="141"/>
        <v>0</v>
      </c>
      <c r="AI100" s="1205">
        <f t="shared" si="141"/>
        <v>0</v>
      </c>
      <c r="AJ100" s="1205">
        <f t="shared" si="141"/>
        <v>0</v>
      </c>
      <c r="AK100" s="1205">
        <f t="shared" si="141"/>
        <v>0</v>
      </c>
      <c r="AL100" s="1205">
        <f t="shared" si="141"/>
        <v>0</v>
      </c>
      <c r="AM100" s="1205">
        <f t="shared" si="141"/>
        <v>0</v>
      </c>
      <c r="AN100" s="1205">
        <f t="shared" si="141"/>
        <v>0</v>
      </c>
      <c r="AO100" s="1205">
        <f t="shared" si="141"/>
        <v>0</v>
      </c>
      <c r="AP100" s="1205">
        <f t="shared" si="141"/>
        <v>0</v>
      </c>
      <c r="AQ100" s="1205">
        <f t="shared" si="141"/>
        <v>0</v>
      </c>
      <c r="AR100" s="1205">
        <f t="shared" si="141"/>
        <v>0</v>
      </c>
      <c r="AS100" s="1205">
        <f t="shared" si="141"/>
        <v>0</v>
      </c>
      <c r="AT100" s="1205">
        <f t="shared" si="141"/>
        <v>0</v>
      </c>
      <c r="AU100" s="1205">
        <f t="shared" si="141"/>
        <v>0</v>
      </c>
      <c r="AV100" s="1205">
        <f t="shared" si="119"/>
        <v>0</v>
      </c>
      <c r="AW100" s="1205"/>
      <c r="AX100" s="1205"/>
      <c r="AY100" s="1205"/>
      <c r="AZ100" s="1205"/>
      <c r="BA100" s="1205"/>
      <c r="BB100" s="1205"/>
      <c r="BC100" s="1205"/>
      <c r="BD100" s="1205"/>
      <c r="BE100" s="1205"/>
      <c r="BF100" s="1205"/>
      <c r="BG100" s="1205"/>
      <c r="BH100" s="1205"/>
      <c r="BI100" s="1205"/>
      <c r="BJ100" s="1205"/>
      <c r="BK100" s="1205"/>
      <c r="BL100" s="1205"/>
      <c r="BM100" s="1205"/>
      <c r="BN100" s="1205"/>
      <c r="BO100" s="1205"/>
      <c r="BP100" s="1205"/>
      <c r="BQ100" s="1205"/>
    </row>
    <row r="101" spans="1:69" s="1206" customFormat="1" ht="25.5" x14ac:dyDescent="0.2">
      <c r="A101" s="1165">
        <v>1815</v>
      </c>
      <c r="B101" s="198" t="s">
        <v>86</v>
      </c>
      <c r="C101" s="1204">
        <f>'I4 BO ASSETS'!H30</f>
        <v>0</v>
      </c>
      <c r="D101" s="1205">
        <f t="shared" si="112"/>
        <v>0</v>
      </c>
      <c r="E101" s="1205">
        <f t="shared" si="112"/>
        <v>0</v>
      </c>
      <c r="F101" s="1205">
        <f t="shared" si="115"/>
        <v>0</v>
      </c>
      <c r="G101" s="1205">
        <f t="shared" ref="G101:Z101" si="142">$D101*G605</f>
        <v>0</v>
      </c>
      <c r="H101" s="1205">
        <f t="shared" si="142"/>
        <v>0</v>
      </c>
      <c r="I101" s="1205">
        <f t="shared" si="142"/>
        <v>0</v>
      </c>
      <c r="J101" s="1205">
        <f t="shared" si="142"/>
        <v>0</v>
      </c>
      <c r="K101" s="1205">
        <f t="shared" si="142"/>
        <v>0</v>
      </c>
      <c r="L101" s="1205">
        <f t="shared" si="142"/>
        <v>0</v>
      </c>
      <c r="M101" s="1205">
        <f t="shared" si="142"/>
        <v>0</v>
      </c>
      <c r="N101" s="1205">
        <f t="shared" si="142"/>
        <v>0</v>
      </c>
      <c r="O101" s="1205">
        <f t="shared" si="142"/>
        <v>0</v>
      </c>
      <c r="P101" s="1205">
        <f t="shared" si="142"/>
        <v>0</v>
      </c>
      <c r="Q101" s="1205">
        <f t="shared" si="142"/>
        <v>0</v>
      </c>
      <c r="R101" s="1205">
        <f t="shared" si="142"/>
        <v>0</v>
      </c>
      <c r="S101" s="1205">
        <f t="shared" si="142"/>
        <v>0</v>
      </c>
      <c r="T101" s="1205">
        <f t="shared" si="142"/>
        <v>0</v>
      </c>
      <c r="U101" s="1205">
        <f t="shared" si="142"/>
        <v>0</v>
      </c>
      <c r="V101" s="1205">
        <f t="shared" si="142"/>
        <v>0</v>
      </c>
      <c r="W101" s="1205">
        <f t="shared" si="142"/>
        <v>0</v>
      </c>
      <c r="X101" s="1205">
        <f t="shared" si="142"/>
        <v>0</v>
      </c>
      <c r="Y101" s="1205">
        <f t="shared" si="142"/>
        <v>0</v>
      </c>
      <c r="Z101" s="1205">
        <f t="shared" si="142"/>
        <v>0</v>
      </c>
      <c r="AA101" s="1205">
        <f t="shared" si="117"/>
        <v>0</v>
      </c>
      <c r="AB101" s="1205">
        <f t="shared" ref="AB101:AU101" si="143">$E101*AB605</f>
        <v>0</v>
      </c>
      <c r="AC101" s="1205">
        <f t="shared" si="143"/>
        <v>0</v>
      </c>
      <c r="AD101" s="1205">
        <f t="shared" si="143"/>
        <v>0</v>
      </c>
      <c r="AE101" s="1205">
        <f t="shared" si="143"/>
        <v>0</v>
      </c>
      <c r="AF101" s="1205">
        <f t="shared" si="143"/>
        <v>0</v>
      </c>
      <c r="AG101" s="1205">
        <f t="shared" si="143"/>
        <v>0</v>
      </c>
      <c r="AH101" s="1205">
        <f t="shared" si="143"/>
        <v>0</v>
      </c>
      <c r="AI101" s="1205">
        <f t="shared" si="143"/>
        <v>0</v>
      </c>
      <c r="AJ101" s="1205">
        <f t="shared" si="143"/>
        <v>0</v>
      </c>
      <c r="AK101" s="1205">
        <f t="shared" si="143"/>
        <v>0</v>
      </c>
      <c r="AL101" s="1205">
        <f t="shared" si="143"/>
        <v>0</v>
      </c>
      <c r="AM101" s="1205">
        <f t="shared" si="143"/>
        <v>0</v>
      </c>
      <c r="AN101" s="1205">
        <f t="shared" si="143"/>
        <v>0</v>
      </c>
      <c r="AO101" s="1205">
        <f t="shared" si="143"/>
        <v>0</v>
      </c>
      <c r="AP101" s="1205">
        <f t="shared" si="143"/>
        <v>0</v>
      </c>
      <c r="AQ101" s="1205">
        <f t="shared" si="143"/>
        <v>0</v>
      </c>
      <c r="AR101" s="1205">
        <f t="shared" si="143"/>
        <v>0</v>
      </c>
      <c r="AS101" s="1205">
        <f t="shared" si="143"/>
        <v>0</v>
      </c>
      <c r="AT101" s="1205">
        <f t="shared" si="143"/>
        <v>0</v>
      </c>
      <c r="AU101" s="1205">
        <f t="shared" si="143"/>
        <v>0</v>
      </c>
      <c r="AV101" s="1205">
        <f t="shared" si="119"/>
        <v>0</v>
      </c>
      <c r="AW101" s="1205"/>
      <c r="AX101" s="1205"/>
      <c r="AY101" s="1205"/>
      <c r="AZ101" s="1205"/>
      <c r="BA101" s="1205"/>
      <c r="BB101" s="1205"/>
      <c r="BC101" s="1205"/>
      <c r="BD101" s="1205"/>
      <c r="BE101" s="1205"/>
      <c r="BF101" s="1205"/>
      <c r="BG101" s="1205"/>
      <c r="BH101" s="1205"/>
      <c r="BI101" s="1205"/>
      <c r="BJ101" s="1205"/>
      <c r="BK101" s="1205"/>
      <c r="BL101" s="1205"/>
      <c r="BM101" s="1205"/>
      <c r="BN101" s="1205"/>
      <c r="BO101" s="1205"/>
      <c r="BP101" s="1205"/>
      <c r="BQ101" s="1205"/>
    </row>
    <row r="102" spans="1:69" s="1206" customFormat="1" ht="25.5" x14ac:dyDescent="0.2">
      <c r="A102" s="1165">
        <v>1820</v>
      </c>
      <c r="B102" s="198" t="s">
        <v>87</v>
      </c>
      <c r="C102" s="1204">
        <f>'I4 BO ASSETS'!H31</f>
        <v>0</v>
      </c>
      <c r="D102" s="1205">
        <f t="shared" si="112"/>
        <v>0</v>
      </c>
      <c r="E102" s="1205">
        <f t="shared" si="112"/>
        <v>0</v>
      </c>
      <c r="F102" s="1205">
        <f t="shared" si="115"/>
        <v>0</v>
      </c>
      <c r="G102" s="1205">
        <f t="shared" ref="G102:Z102" si="144">$D102*G606</f>
        <v>0</v>
      </c>
      <c r="H102" s="1205">
        <f t="shared" si="144"/>
        <v>0</v>
      </c>
      <c r="I102" s="1205">
        <f t="shared" si="144"/>
        <v>0</v>
      </c>
      <c r="J102" s="1205">
        <f t="shared" si="144"/>
        <v>0</v>
      </c>
      <c r="K102" s="1205">
        <f t="shared" si="144"/>
        <v>0</v>
      </c>
      <c r="L102" s="1205">
        <f t="shared" si="144"/>
        <v>0</v>
      </c>
      <c r="M102" s="1205">
        <f t="shared" si="144"/>
        <v>0</v>
      </c>
      <c r="N102" s="1205">
        <f t="shared" si="144"/>
        <v>0</v>
      </c>
      <c r="O102" s="1205">
        <f t="shared" si="144"/>
        <v>0</v>
      </c>
      <c r="P102" s="1205">
        <f t="shared" si="144"/>
        <v>0</v>
      </c>
      <c r="Q102" s="1205">
        <f t="shared" si="144"/>
        <v>0</v>
      </c>
      <c r="R102" s="1205">
        <f t="shared" si="144"/>
        <v>0</v>
      </c>
      <c r="S102" s="1205">
        <f t="shared" si="144"/>
        <v>0</v>
      </c>
      <c r="T102" s="1205">
        <f t="shared" si="144"/>
        <v>0</v>
      </c>
      <c r="U102" s="1205">
        <f t="shared" si="144"/>
        <v>0</v>
      </c>
      <c r="V102" s="1205">
        <f t="shared" si="144"/>
        <v>0</v>
      </c>
      <c r="W102" s="1205">
        <f t="shared" si="144"/>
        <v>0</v>
      </c>
      <c r="X102" s="1205">
        <f t="shared" si="144"/>
        <v>0</v>
      </c>
      <c r="Y102" s="1205">
        <f t="shared" si="144"/>
        <v>0</v>
      </c>
      <c r="Z102" s="1205">
        <f t="shared" si="144"/>
        <v>0</v>
      </c>
      <c r="AA102" s="1205">
        <f t="shared" si="117"/>
        <v>0</v>
      </c>
      <c r="AB102" s="1205">
        <f t="shared" ref="AB102:AU102" si="145">$E102*AB606</f>
        <v>0</v>
      </c>
      <c r="AC102" s="1205">
        <f t="shared" si="145"/>
        <v>0</v>
      </c>
      <c r="AD102" s="1205">
        <f t="shared" si="145"/>
        <v>0</v>
      </c>
      <c r="AE102" s="1205">
        <f t="shared" si="145"/>
        <v>0</v>
      </c>
      <c r="AF102" s="1205">
        <f t="shared" si="145"/>
        <v>0</v>
      </c>
      <c r="AG102" s="1205">
        <f t="shared" si="145"/>
        <v>0</v>
      </c>
      <c r="AH102" s="1205">
        <f t="shared" si="145"/>
        <v>0</v>
      </c>
      <c r="AI102" s="1205">
        <f t="shared" si="145"/>
        <v>0</v>
      </c>
      <c r="AJ102" s="1205">
        <f t="shared" si="145"/>
        <v>0</v>
      </c>
      <c r="AK102" s="1205">
        <f t="shared" si="145"/>
        <v>0</v>
      </c>
      <c r="AL102" s="1205">
        <f t="shared" si="145"/>
        <v>0</v>
      </c>
      <c r="AM102" s="1205">
        <f t="shared" si="145"/>
        <v>0</v>
      </c>
      <c r="AN102" s="1205">
        <f t="shared" si="145"/>
        <v>0</v>
      </c>
      <c r="AO102" s="1205">
        <f t="shared" si="145"/>
        <v>0</v>
      </c>
      <c r="AP102" s="1205">
        <f t="shared" si="145"/>
        <v>0</v>
      </c>
      <c r="AQ102" s="1205">
        <f t="shared" si="145"/>
        <v>0</v>
      </c>
      <c r="AR102" s="1205">
        <f t="shared" si="145"/>
        <v>0</v>
      </c>
      <c r="AS102" s="1205">
        <f t="shared" si="145"/>
        <v>0</v>
      </c>
      <c r="AT102" s="1205">
        <f t="shared" si="145"/>
        <v>0</v>
      </c>
      <c r="AU102" s="1205">
        <f t="shared" si="145"/>
        <v>0</v>
      </c>
      <c r="AV102" s="1205">
        <f t="shared" si="119"/>
        <v>0</v>
      </c>
      <c r="AW102" s="1205"/>
      <c r="AX102" s="1205"/>
      <c r="AY102" s="1205"/>
      <c r="AZ102" s="1205"/>
      <c r="BA102" s="1205"/>
      <c r="BB102" s="1205"/>
      <c r="BC102" s="1205"/>
      <c r="BD102" s="1205"/>
      <c r="BE102" s="1205"/>
      <c r="BF102" s="1205"/>
      <c r="BG102" s="1205"/>
      <c r="BH102" s="1205"/>
      <c r="BI102" s="1205"/>
      <c r="BJ102" s="1205"/>
      <c r="BK102" s="1205"/>
      <c r="BL102" s="1205"/>
      <c r="BM102" s="1205"/>
      <c r="BN102" s="1205"/>
      <c r="BO102" s="1205"/>
      <c r="BP102" s="1205"/>
      <c r="BQ102" s="1205"/>
    </row>
    <row r="103" spans="1:69" s="1206" customFormat="1" ht="25.5" x14ac:dyDescent="0.2">
      <c r="A103" s="1165" t="s">
        <v>490</v>
      </c>
      <c r="B103" s="198" t="s">
        <v>1276</v>
      </c>
      <c r="C103" s="1204">
        <f>'I4 BO ASSETS'!H32</f>
        <v>0</v>
      </c>
      <c r="D103" s="1205">
        <f t="shared" si="112"/>
        <v>0</v>
      </c>
      <c r="E103" s="1205">
        <f t="shared" si="112"/>
        <v>0</v>
      </c>
      <c r="F103" s="1205">
        <f>D103+E103</f>
        <v>0</v>
      </c>
      <c r="G103" s="1205">
        <f t="shared" ref="G103:Z103" si="146">$D103*G607</f>
        <v>0</v>
      </c>
      <c r="H103" s="1205">
        <f t="shared" si="146"/>
        <v>0</v>
      </c>
      <c r="I103" s="1205">
        <f t="shared" si="146"/>
        <v>0</v>
      </c>
      <c r="J103" s="1205">
        <f t="shared" si="146"/>
        <v>0</v>
      </c>
      <c r="K103" s="1205">
        <f t="shared" si="146"/>
        <v>0</v>
      </c>
      <c r="L103" s="1205">
        <f t="shared" si="146"/>
        <v>0</v>
      </c>
      <c r="M103" s="1205">
        <f t="shared" si="146"/>
        <v>0</v>
      </c>
      <c r="N103" s="1205">
        <f t="shared" si="146"/>
        <v>0</v>
      </c>
      <c r="O103" s="1205">
        <f t="shared" si="146"/>
        <v>0</v>
      </c>
      <c r="P103" s="1205">
        <f t="shared" si="146"/>
        <v>0</v>
      </c>
      <c r="Q103" s="1205">
        <f t="shared" si="146"/>
        <v>0</v>
      </c>
      <c r="R103" s="1205">
        <f t="shared" si="146"/>
        <v>0</v>
      </c>
      <c r="S103" s="1205">
        <f t="shared" si="146"/>
        <v>0</v>
      </c>
      <c r="T103" s="1205">
        <f t="shared" si="146"/>
        <v>0</v>
      </c>
      <c r="U103" s="1205">
        <f t="shared" si="146"/>
        <v>0</v>
      </c>
      <c r="V103" s="1205">
        <f t="shared" si="146"/>
        <v>0</v>
      </c>
      <c r="W103" s="1205">
        <f t="shared" si="146"/>
        <v>0</v>
      </c>
      <c r="X103" s="1205">
        <f t="shared" si="146"/>
        <v>0</v>
      </c>
      <c r="Y103" s="1205">
        <f t="shared" si="146"/>
        <v>0</v>
      </c>
      <c r="Z103" s="1205">
        <f t="shared" si="146"/>
        <v>0</v>
      </c>
      <c r="AA103" s="1205">
        <f>SUM(G103:Z103)</f>
        <v>0</v>
      </c>
      <c r="AB103" s="1205">
        <f t="shared" ref="AB103:AU103" si="147">$E103*AB607</f>
        <v>0</v>
      </c>
      <c r="AC103" s="1205">
        <f t="shared" si="147"/>
        <v>0</v>
      </c>
      <c r="AD103" s="1205">
        <f t="shared" si="147"/>
        <v>0</v>
      </c>
      <c r="AE103" s="1205">
        <f t="shared" si="147"/>
        <v>0</v>
      </c>
      <c r="AF103" s="1205">
        <f t="shared" si="147"/>
        <v>0</v>
      </c>
      <c r="AG103" s="1205">
        <f t="shared" si="147"/>
        <v>0</v>
      </c>
      <c r="AH103" s="1205">
        <f t="shared" si="147"/>
        <v>0</v>
      </c>
      <c r="AI103" s="1205">
        <f t="shared" si="147"/>
        <v>0</v>
      </c>
      <c r="AJ103" s="1205">
        <f t="shared" si="147"/>
        <v>0</v>
      </c>
      <c r="AK103" s="1205">
        <f t="shared" si="147"/>
        <v>0</v>
      </c>
      <c r="AL103" s="1205">
        <f t="shared" si="147"/>
        <v>0</v>
      </c>
      <c r="AM103" s="1205">
        <f t="shared" si="147"/>
        <v>0</v>
      </c>
      <c r="AN103" s="1205">
        <f t="shared" si="147"/>
        <v>0</v>
      </c>
      <c r="AO103" s="1205">
        <f t="shared" si="147"/>
        <v>0</v>
      </c>
      <c r="AP103" s="1205">
        <f t="shared" si="147"/>
        <v>0</v>
      </c>
      <c r="AQ103" s="1205">
        <f t="shared" si="147"/>
        <v>0</v>
      </c>
      <c r="AR103" s="1205">
        <f t="shared" si="147"/>
        <v>0</v>
      </c>
      <c r="AS103" s="1205">
        <f t="shared" si="147"/>
        <v>0</v>
      </c>
      <c r="AT103" s="1205">
        <f t="shared" si="147"/>
        <v>0</v>
      </c>
      <c r="AU103" s="1205">
        <f t="shared" si="147"/>
        <v>0</v>
      </c>
      <c r="AV103" s="1205">
        <f>SUM(AB103:AU103)</f>
        <v>0</v>
      </c>
      <c r="AW103" s="1205"/>
      <c r="AX103" s="1205"/>
      <c r="AY103" s="1205"/>
      <c r="AZ103" s="1205"/>
      <c r="BA103" s="1205"/>
      <c r="BB103" s="1205"/>
      <c r="BC103" s="1205"/>
      <c r="BD103" s="1205"/>
      <c r="BE103" s="1205"/>
      <c r="BF103" s="1205"/>
      <c r="BG103" s="1205"/>
      <c r="BH103" s="1205"/>
      <c r="BI103" s="1205"/>
      <c r="BJ103" s="1205"/>
      <c r="BK103" s="1205"/>
      <c r="BL103" s="1205"/>
      <c r="BM103" s="1205"/>
      <c r="BN103" s="1205"/>
      <c r="BO103" s="1205"/>
      <c r="BP103" s="1205"/>
      <c r="BQ103" s="1205"/>
    </row>
    <row r="104" spans="1:69" s="1206" customFormat="1" ht="25.5" x14ac:dyDescent="0.2">
      <c r="A104" s="1165" t="s">
        <v>491</v>
      </c>
      <c r="B104" s="198" t="s">
        <v>1278</v>
      </c>
      <c r="C104" s="1204">
        <f>'I4 BO ASSETS'!H33</f>
        <v>0</v>
      </c>
      <c r="D104" s="1205">
        <f t="shared" si="112"/>
        <v>0</v>
      </c>
      <c r="E104" s="1205">
        <f t="shared" si="112"/>
        <v>0</v>
      </c>
      <c r="F104" s="1205">
        <f>D104+E104</f>
        <v>0</v>
      </c>
      <c r="G104" s="1205">
        <f t="shared" ref="G104:Z104" si="148">$D104*G608</f>
        <v>0</v>
      </c>
      <c r="H104" s="1205">
        <f t="shared" si="148"/>
        <v>0</v>
      </c>
      <c r="I104" s="1205">
        <f t="shared" si="148"/>
        <v>0</v>
      </c>
      <c r="J104" s="1205">
        <f t="shared" si="148"/>
        <v>0</v>
      </c>
      <c r="K104" s="1205">
        <f t="shared" si="148"/>
        <v>0</v>
      </c>
      <c r="L104" s="1205">
        <f t="shared" si="148"/>
        <v>0</v>
      </c>
      <c r="M104" s="1205">
        <f t="shared" si="148"/>
        <v>0</v>
      </c>
      <c r="N104" s="1205">
        <f t="shared" si="148"/>
        <v>0</v>
      </c>
      <c r="O104" s="1205">
        <f t="shared" si="148"/>
        <v>0</v>
      </c>
      <c r="P104" s="1205">
        <f t="shared" si="148"/>
        <v>0</v>
      </c>
      <c r="Q104" s="1205">
        <f t="shared" si="148"/>
        <v>0</v>
      </c>
      <c r="R104" s="1205">
        <f t="shared" si="148"/>
        <v>0</v>
      </c>
      <c r="S104" s="1205">
        <f t="shared" si="148"/>
        <v>0</v>
      </c>
      <c r="T104" s="1205">
        <f t="shared" si="148"/>
        <v>0</v>
      </c>
      <c r="U104" s="1205">
        <f t="shared" si="148"/>
        <v>0</v>
      </c>
      <c r="V104" s="1205">
        <f t="shared" si="148"/>
        <v>0</v>
      </c>
      <c r="W104" s="1205">
        <f t="shared" si="148"/>
        <v>0</v>
      </c>
      <c r="X104" s="1205">
        <f t="shared" si="148"/>
        <v>0</v>
      </c>
      <c r="Y104" s="1205">
        <f t="shared" si="148"/>
        <v>0</v>
      </c>
      <c r="Z104" s="1205">
        <f t="shared" si="148"/>
        <v>0</v>
      </c>
      <c r="AA104" s="1205">
        <f>SUM(G104:Z104)</f>
        <v>0</v>
      </c>
      <c r="AB104" s="1205">
        <f t="shared" ref="AB104:AU104" si="149">$E104*AB608</f>
        <v>0</v>
      </c>
      <c r="AC104" s="1205">
        <f t="shared" si="149"/>
        <v>0</v>
      </c>
      <c r="AD104" s="1205">
        <f t="shared" si="149"/>
        <v>0</v>
      </c>
      <c r="AE104" s="1205">
        <f t="shared" si="149"/>
        <v>0</v>
      </c>
      <c r="AF104" s="1205">
        <f t="shared" si="149"/>
        <v>0</v>
      </c>
      <c r="AG104" s="1205">
        <f t="shared" si="149"/>
        <v>0</v>
      </c>
      <c r="AH104" s="1205">
        <f t="shared" si="149"/>
        <v>0</v>
      </c>
      <c r="AI104" s="1205">
        <f t="shared" si="149"/>
        <v>0</v>
      </c>
      <c r="AJ104" s="1205">
        <f t="shared" si="149"/>
        <v>0</v>
      </c>
      <c r="AK104" s="1205">
        <f t="shared" si="149"/>
        <v>0</v>
      </c>
      <c r="AL104" s="1205">
        <f t="shared" si="149"/>
        <v>0</v>
      </c>
      <c r="AM104" s="1205">
        <f t="shared" si="149"/>
        <v>0</v>
      </c>
      <c r="AN104" s="1205">
        <f t="shared" si="149"/>
        <v>0</v>
      </c>
      <c r="AO104" s="1205">
        <f t="shared" si="149"/>
        <v>0</v>
      </c>
      <c r="AP104" s="1205">
        <f t="shared" si="149"/>
        <v>0</v>
      </c>
      <c r="AQ104" s="1205">
        <f t="shared" si="149"/>
        <v>0</v>
      </c>
      <c r="AR104" s="1205">
        <f t="shared" si="149"/>
        <v>0</v>
      </c>
      <c r="AS104" s="1205">
        <f t="shared" si="149"/>
        <v>0</v>
      </c>
      <c r="AT104" s="1205">
        <f t="shared" si="149"/>
        <v>0</v>
      </c>
      <c r="AU104" s="1205">
        <f t="shared" si="149"/>
        <v>0</v>
      </c>
      <c r="AV104" s="1205">
        <f>SUM(AB104:AU104)</f>
        <v>0</v>
      </c>
      <c r="AW104" s="1205"/>
      <c r="AX104" s="1205"/>
      <c r="AY104" s="1205"/>
      <c r="AZ104" s="1205"/>
      <c r="BA104" s="1205"/>
      <c r="BB104" s="1205"/>
      <c r="BC104" s="1205"/>
      <c r="BD104" s="1205"/>
      <c r="BE104" s="1205"/>
      <c r="BF104" s="1205"/>
      <c r="BG104" s="1205"/>
      <c r="BH104" s="1205"/>
      <c r="BI104" s="1205"/>
      <c r="BJ104" s="1205"/>
      <c r="BK104" s="1205"/>
      <c r="BL104" s="1205"/>
      <c r="BM104" s="1205"/>
      <c r="BN104" s="1205"/>
      <c r="BO104" s="1205"/>
      <c r="BP104" s="1205"/>
      <c r="BQ104" s="1205"/>
    </row>
    <row r="105" spans="1:69" s="1206" customFormat="1" ht="25.5" x14ac:dyDescent="0.2">
      <c r="A105" s="1165" t="s">
        <v>1268</v>
      </c>
      <c r="B105" s="198" t="s">
        <v>1269</v>
      </c>
      <c r="C105" s="1204">
        <f>'I4 BO ASSETS'!H34</f>
        <v>0</v>
      </c>
      <c r="D105" s="1205">
        <f t="shared" si="112"/>
        <v>0</v>
      </c>
      <c r="E105" s="1205">
        <f t="shared" si="112"/>
        <v>0</v>
      </c>
      <c r="F105" s="1205">
        <f>D105+E105</f>
        <v>0</v>
      </c>
      <c r="G105" s="1205">
        <f t="shared" ref="G105:Z105" si="150">$D105*G609</f>
        <v>0</v>
      </c>
      <c r="H105" s="1205">
        <f t="shared" si="150"/>
        <v>0</v>
      </c>
      <c r="I105" s="1205">
        <f t="shared" si="150"/>
        <v>0</v>
      </c>
      <c r="J105" s="1205">
        <f t="shared" si="150"/>
        <v>0</v>
      </c>
      <c r="K105" s="1205">
        <f t="shared" si="150"/>
        <v>0</v>
      </c>
      <c r="L105" s="1205">
        <f t="shared" si="150"/>
        <v>0</v>
      </c>
      <c r="M105" s="1205">
        <f t="shared" si="150"/>
        <v>0</v>
      </c>
      <c r="N105" s="1205">
        <f t="shared" si="150"/>
        <v>0</v>
      </c>
      <c r="O105" s="1205">
        <f t="shared" si="150"/>
        <v>0</v>
      </c>
      <c r="P105" s="1205">
        <f t="shared" si="150"/>
        <v>0</v>
      </c>
      <c r="Q105" s="1205">
        <f t="shared" si="150"/>
        <v>0</v>
      </c>
      <c r="R105" s="1205">
        <f t="shared" si="150"/>
        <v>0</v>
      </c>
      <c r="S105" s="1205">
        <f t="shared" si="150"/>
        <v>0</v>
      </c>
      <c r="T105" s="1205">
        <f t="shared" si="150"/>
        <v>0</v>
      </c>
      <c r="U105" s="1205">
        <f t="shared" si="150"/>
        <v>0</v>
      </c>
      <c r="V105" s="1205">
        <f t="shared" si="150"/>
        <v>0</v>
      </c>
      <c r="W105" s="1205">
        <f t="shared" si="150"/>
        <v>0</v>
      </c>
      <c r="X105" s="1205">
        <f t="shared" si="150"/>
        <v>0</v>
      </c>
      <c r="Y105" s="1205">
        <f t="shared" si="150"/>
        <v>0</v>
      </c>
      <c r="Z105" s="1205">
        <f t="shared" si="150"/>
        <v>0</v>
      </c>
      <c r="AA105" s="1205">
        <f>SUM(G105:Z105)</f>
        <v>0</v>
      </c>
      <c r="AB105" s="1205">
        <f t="shared" ref="AB105:AU105" si="151">$E105*AB609</f>
        <v>0</v>
      </c>
      <c r="AC105" s="1205">
        <f t="shared" si="151"/>
        <v>0</v>
      </c>
      <c r="AD105" s="1205">
        <f t="shared" si="151"/>
        <v>0</v>
      </c>
      <c r="AE105" s="1205">
        <f t="shared" si="151"/>
        <v>0</v>
      </c>
      <c r="AF105" s="1205">
        <f t="shared" si="151"/>
        <v>0</v>
      </c>
      <c r="AG105" s="1205">
        <f t="shared" si="151"/>
        <v>0</v>
      </c>
      <c r="AH105" s="1205">
        <f t="shared" si="151"/>
        <v>0</v>
      </c>
      <c r="AI105" s="1205">
        <f t="shared" si="151"/>
        <v>0</v>
      </c>
      <c r="AJ105" s="1205">
        <f t="shared" si="151"/>
        <v>0</v>
      </c>
      <c r="AK105" s="1205">
        <f t="shared" si="151"/>
        <v>0</v>
      </c>
      <c r="AL105" s="1205">
        <f t="shared" si="151"/>
        <v>0</v>
      </c>
      <c r="AM105" s="1205">
        <f t="shared" si="151"/>
        <v>0</v>
      </c>
      <c r="AN105" s="1205">
        <f t="shared" si="151"/>
        <v>0</v>
      </c>
      <c r="AO105" s="1205">
        <f t="shared" si="151"/>
        <v>0</v>
      </c>
      <c r="AP105" s="1205">
        <f t="shared" si="151"/>
        <v>0</v>
      </c>
      <c r="AQ105" s="1205">
        <f t="shared" si="151"/>
        <v>0</v>
      </c>
      <c r="AR105" s="1205">
        <f t="shared" si="151"/>
        <v>0</v>
      </c>
      <c r="AS105" s="1205">
        <f t="shared" si="151"/>
        <v>0</v>
      </c>
      <c r="AT105" s="1205">
        <f t="shared" si="151"/>
        <v>0</v>
      </c>
      <c r="AU105" s="1205">
        <f t="shared" si="151"/>
        <v>0</v>
      </c>
      <c r="AV105" s="1205">
        <f>SUM(AB105:AU105)</f>
        <v>0</v>
      </c>
      <c r="AW105" s="1205"/>
      <c r="AX105" s="1205"/>
      <c r="AY105" s="1205"/>
      <c r="AZ105" s="1205"/>
      <c r="BA105" s="1205"/>
      <c r="BB105" s="1205"/>
      <c r="BC105" s="1205"/>
      <c r="BD105" s="1205"/>
      <c r="BE105" s="1205"/>
      <c r="BF105" s="1205"/>
      <c r="BG105" s="1205"/>
      <c r="BH105" s="1205"/>
      <c r="BI105" s="1205"/>
      <c r="BJ105" s="1205"/>
      <c r="BK105" s="1205"/>
      <c r="BL105" s="1205"/>
      <c r="BM105" s="1205"/>
      <c r="BN105" s="1205"/>
      <c r="BO105" s="1205"/>
      <c r="BP105" s="1205"/>
      <c r="BQ105" s="1205"/>
    </row>
    <row r="106" spans="1:69" s="1206" customFormat="1" ht="12.75" x14ac:dyDescent="0.2">
      <c r="A106" s="1165">
        <v>1825</v>
      </c>
      <c r="B106" s="198" t="s">
        <v>88</v>
      </c>
      <c r="C106" s="1204">
        <f>'I4 BO ASSETS'!H35</f>
        <v>0</v>
      </c>
      <c r="D106" s="1205">
        <f t="shared" si="112"/>
        <v>0</v>
      </c>
      <c r="E106" s="1205">
        <f t="shared" si="112"/>
        <v>0</v>
      </c>
      <c r="F106" s="1205">
        <f t="shared" si="115"/>
        <v>0</v>
      </c>
      <c r="G106" s="1205">
        <f t="shared" ref="G106:Z106" si="152">$D106*G610</f>
        <v>0</v>
      </c>
      <c r="H106" s="1205">
        <f t="shared" si="152"/>
        <v>0</v>
      </c>
      <c r="I106" s="1205">
        <f t="shared" si="152"/>
        <v>0</v>
      </c>
      <c r="J106" s="1205">
        <f t="shared" si="152"/>
        <v>0</v>
      </c>
      <c r="K106" s="1205">
        <f t="shared" si="152"/>
        <v>0</v>
      </c>
      <c r="L106" s="1205">
        <f t="shared" si="152"/>
        <v>0</v>
      </c>
      <c r="M106" s="1205">
        <f t="shared" si="152"/>
        <v>0</v>
      </c>
      <c r="N106" s="1205">
        <f t="shared" si="152"/>
        <v>0</v>
      </c>
      <c r="O106" s="1205">
        <f t="shared" si="152"/>
        <v>0</v>
      </c>
      <c r="P106" s="1205">
        <f t="shared" si="152"/>
        <v>0</v>
      </c>
      <c r="Q106" s="1205">
        <f t="shared" si="152"/>
        <v>0</v>
      </c>
      <c r="R106" s="1205">
        <f t="shared" si="152"/>
        <v>0</v>
      </c>
      <c r="S106" s="1205">
        <f t="shared" si="152"/>
        <v>0</v>
      </c>
      <c r="T106" s="1205">
        <f t="shared" si="152"/>
        <v>0</v>
      </c>
      <c r="U106" s="1205">
        <f t="shared" si="152"/>
        <v>0</v>
      </c>
      <c r="V106" s="1205">
        <f t="shared" si="152"/>
        <v>0</v>
      </c>
      <c r="W106" s="1205">
        <f t="shared" si="152"/>
        <v>0</v>
      </c>
      <c r="X106" s="1205">
        <f t="shared" si="152"/>
        <v>0</v>
      </c>
      <c r="Y106" s="1205">
        <f t="shared" si="152"/>
        <v>0</v>
      </c>
      <c r="Z106" s="1205">
        <f t="shared" si="152"/>
        <v>0</v>
      </c>
      <c r="AA106" s="1205">
        <f t="shared" si="117"/>
        <v>0</v>
      </c>
      <c r="AB106" s="1205">
        <f t="shared" ref="AB106:AU106" si="153">$E106*AB610</f>
        <v>0</v>
      </c>
      <c r="AC106" s="1205">
        <f t="shared" si="153"/>
        <v>0</v>
      </c>
      <c r="AD106" s="1205">
        <f t="shared" si="153"/>
        <v>0</v>
      </c>
      <c r="AE106" s="1205">
        <f t="shared" si="153"/>
        <v>0</v>
      </c>
      <c r="AF106" s="1205">
        <f t="shared" si="153"/>
        <v>0</v>
      </c>
      <c r="AG106" s="1205">
        <f t="shared" si="153"/>
        <v>0</v>
      </c>
      <c r="AH106" s="1205">
        <f t="shared" si="153"/>
        <v>0</v>
      </c>
      <c r="AI106" s="1205">
        <f t="shared" si="153"/>
        <v>0</v>
      </c>
      <c r="AJ106" s="1205">
        <f t="shared" si="153"/>
        <v>0</v>
      </c>
      <c r="AK106" s="1205">
        <f t="shared" si="153"/>
        <v>0</v>
      </c>
      <c r="AL106" s="1205">
        <f t="shared" si="153"/>
        <v>0</v>
      </c>
      <c r="AM106" s="1205">
        <f t="shared" si="153"/>
        <v>0</v>
      </c>
      <c r="AN106" s="1205">
        <f t="shared" si="153"/>
        <v>0</v>
      </c>
      <c r="AO106" s="1205">
        <f t="shared" si="153"/>
        <v>0</v>
      </c>
      <c r="AP106" s="1205">
        <f t="shared" si="153"/>
        <v>0</v>
      </c>
      <c r="AQ106" s="1205">
        <f t="shared" si="153"/>
        <v>0</v>
      </c>
      <c r="AR106" s="1205">
        <f t="shared" si="153"/>
        <v>0</v>
      </c>
      <c r="AS106" s="1205">
        <f t="shared" si="153"/>
        <v>0</v>
      </c>
      <c r="AT106" s="1205">
        <f t="shared" si="153"/>
        <v>0</v>
      </c>
      <c r="AU106" s="1205">
        <f t="shared" si="153"/>
        <v>0</v>
      </c>
      <c r="AV106" s="1205">
        <f t="shared" si="119"/>
        <v>0</v>
      </c>
      <c r="AW106" s="1205"/>
      <c r="AX106" s="1205"/>
      <c r="AY106" s="1205"/>
      <c r="AZ106" s="1205"/>
      <c r="BA106" s="1205"/>
      <c r="BB106" s="1205"/>
      <c r="BC106" s="1205"/>
      <c r="BD106" s="1205"/>
      <c r="BE106" s="1205"/>
      <c r="BF106" s="1205"/>
      <c r="BG106" s="1205"/>
      <c r="BH106" s="1205"/>
      <c r="BI106" s="1205"/>
      <c r="BJ106" s="1205"/>
      <c r="BK106" s="1205"/>
      <c r="BL106" s="1205"/>
      <c r="BM106" s="1205"/>
      <c r="BN106" s="1205"/>
      <c r="BO106" s="1205"/>
      <c r="BP106" s="1205"/>
      <c r="BQ106" s="1205"/>
    </row>
    <row r="107" spans="1:69" s="1206" customFormat="1" ht="12.75" x14ac:dyDescent="0.2">
      <c r="A107" s="1165" t="s">
        <v>823</v>
      </c>
      <c r="B107" s="198" t="s">
        <v>365</v>
      </c>
      <c r="C107" s="1204">
        <f>'I4 BO ASSETS'!H36</f>
        <v>0</v>
      </c>
      <c r="D107" s="1205">
        <f t="shared" si="112"/>
        <v>0</v>
      </c>
      <c r="E107" s="1205">
        <f t="shared" si="112"/>
        <v>0</v>
      </c>
      <c r="F107" s="1205">
        <f t="shared" si="115"/>
        <v>0</v>
      </c>
      <c r="G107" s="1205">
        <f t="shared" ref="G107:Z107" si="154">$D107*G611</f>
        <v>0</v>
      </c>
      <c r="H107" s="1205">
        <f t="shared" si="154"/>
        <v>0</v>
      </c>
      <c r="I107" s="1205">
        <f t="shared" si="154"/>
        <v>0</v>
      </c>
      <c r="J107" s="1205">
        <f t="shared" si="154"/>
        <v>0</v>
      </c>
      <c r="K107" s="1205">
        <f t="shared" si="154"/>
        <v>0</v>
      </c>
      <c r="L107" s="1205">
        <f t="shared" si="154"/>
        <v>0</v>
      </c>
      <c r="M107" s="1205">
        <f t="shared" si="154"/>
        <v>0</v>
      </c>
      <c r="N107" s="1205">
        <f t="shared" si="154"/>
        <v>0</v>
      </c>
      <c r="O107" s="1205">
        <f t="shared" si="154"/>
        <v>0</v>
      </c>
      <c r="P107" s="1205">
        <f t="shared" si="154"/>
        <v>0</v>
      </c>
      <c r="Q107" s="1205">
        <f t="shared" si="154"/>
        <v>0</v>
      </c>
      <c r="R107" s="1205">
        <f t="shared" si="154"/>
        <v>0</v>
      </c>
      <c r="S107" s="1205">
        <f t="shared" si="154"/>
        <v>0</v>
      </c>
      <c r="T107" s="1205">
        <f t="shared" si="154"/>
        <v>0</v>
      </c>
      <c r="U107" s="1205">
        <f t="shared" si="154"/>
        <v>0</v>
      </c>
      <c r="V107" s="1205">
        <f t="shared" si="154"/>
        <v>0</v>
      </c>
      <c r="W107" s="1205">
        <f t="shared" si="154"/>
        <v>0</v>
      </c>
      <c r="X107" s="1205">
        <f t="shared" si="154"/>
        <v>0</v>
      </c>
      <c r="Y107" s="1205">
        <f t="shared" si="154"/>
        <v>0</v>
      </c>
      <c r="Z107" s="1205">
        <f t="shared" si="154"/>
        <v>0</v>
      </c>
      <c r="AA107" s="1205">
        <f t="shared" si="117"/>
        <v>0</v>
      </c>
      <c r="AB107" s="1205">
        <f t="shared" ref="AB107:AU107" si="155">$E107*AB611</f>
        <v>0</v>
      </c>
      <c r="AC107" s="1205">
        <f t="shared" si="155"/>
        <v>0</v>
      </c>
      <c r="AD107" s="1205">
        <f t="shared" si="155"/>
        <v>0</v>
      </c>
      <c r="AE107" s="1205">
        <f t="shared" si="155"/>
        <v>0</v>
      </c>
      <c r="AF107" s="1205">
        <f t="shared" si="155"/>
        <v>0</v>
      </c>
      <c r="AG107" s="1205">
        <f t="shared" si="155"/>
        <v>0</v>
      </c>
      <c r="AH107" s="1205">
        <f t="shared" si="155"/>
        <v>0</v>
      </c>
      <c r="AI107" s="1205">
        <f t="shared" si="155"/>
        <v>0</v>
      </c>
      <c r="AJ107" s="1205">
        <f t="shared" si="155"/>
        <v>0</v>
      </c>
      <c r="AK107" s="1205">
        <f t="shared" si="155"/>
        <v>0</v>
      </c>
      <c r="AL107" s="1205">
        <f t="shared" si="155"/>
        <v>0</v>
      </c>
      <c r="AM107" s="1205">
        <f t="shared" si="155"/>
        <v>0</v>
      </c>
      <c r="AN107" s="1205">
        <f t="shared" si="155"/>
        <v>0</v>
      </c>
      <c r="AO107" s="1205">
        <f t="shared" si="155"/>
        <v>0</v>
      </c>
      <c r="AP107" s="1205">
        <f t="shared" si="155"/>
        <v>0</v>
      </c>
      <c r="AQ107" s="1205">
        <f t="shared" si="155"/>
        <v>0</v>
      </c>
      <c r="AR107" s="1205">
        <f t="shared" si="155"/>
        <v>0</v>
      </c>
      <c r="AS107" s="1205">
        <f t="shared" si="155"/>
        <v>0</v>
      </c>
      <c r="AT107" s="1205">
        <f t="shared" si="155"/>
        <v>0</v>
      </c>
      <c r="AU107" s="1205">
        <f t="shared" si="155"/>
        <v>0</v>
      </c>
      <c r="AV107" s="1205">
        <f t="shared" si="119"/>
        <v>0</v>
      </c>
      <c r="AW107" s="1205"/>
      <c r="AX107" s="1205"/>
      <c r="AY107" s="1205"/>
      <c r="AZ107" s="1205"/>
      <c r="BA107" s="1205"/>
      <c r="BB107" s="1205"/>
      <c r="BC107" s="1205"/>
      <c r="BD107" s="1205"/>
      <c r="BE107" s="1205"/>
      <c r="BF107" s="1205"/>
      <c r="BG107" s="1205"/>
      <c r="BH107" s="1205"/>
      <c r="BI107" s="1205"/>
      <c r="BJ107" s="1205"/>
      <c r="BK107" s="1205"/>
      <c r="BL107" s="1205"/>
      <c r="BM107" s="1205"/>
      <c r="BN107" s="1205"/>
      <c r="BO107" s="1205"/>
      <c r="BP107" s="1205"/>
      <c r="BQ107" s="1205"/>
    </row>
    <row r="108" spans="1:69" s="1206" customFormat="1" ht="12.75" x14ac:dyDescent="0.2">
      <c r="A108" s="1165" t="s">
        <v>824</v>
      </c>
      <c r="B108" s="198" t="s">
        <v>366</v>
      </c>
      <c r="C108" s="1204">
        <f>'I4 BO ASSETS'!H37</f>
        <v>60750</v>
      </c>
      <c r="D108" s="1205">
        <f t="shared" ref="D108:E127" si="156">$C108*D612</f>
        <v>60750</v>
      </c>
      <c r="E108" s="1205">
        <f t="shared" si="156"/>
        <v>0</v>
      </c>
      <c r="F108" s="1205">
        <f t="shared" si="115"/>
        <v>60750</v>
      </c>
      <c r="G108" s="1205">
        <f t="shared" ref="G108:Z108" si="157">$D108*G612</f>
        <v>31761.639034024578</v>
      </c>
      <c r="H108" s="1205">
        <f t="shared" si="157"/>
        <v>9102.8133679625098</v>
      </c>
      <c r="I108" s="1205">
        <f t="shared" si="157"/>
        <v>19140.177650017209</v>
      </c>
      <c r="J108" s="1205">
        <f t="shared" si="157"/>
        <v>0</v>
      </c>
      <c r="K108" s="1205">
        <f t="shared" si="157"/>
        <v>0</v>
      </c>
      <c r="L108" s="1205">
        <f t="shared" si="157"/>
        <v>0</v>
      </c>
      <c r="M108" s="1205">
        <f t="shared" si="157"/>
        <v>663.67489045766501</v>
      </c>
      <c r="N108" s="1205">
        <f t="shared" si="157"/>
        <v>32.620713495886278</v>
      </c>
      <c r="O108" s="1205">
        <f t="shared" si="157"/>
        <v>49.074344042148894</v>
      </c>
      <c r="P108" s="1205">
        <f t="shared" si="157"/>
        <v>0</v>
      </c>
      <c r="Q108" s="1205">
        <f t="shared" si="157"/>
        <v>0</v>
      </c>
      <c r="R108" s="1205">
        <f t="shared" si="157"/>
        <v>0</v>
      </c>
      <c r="S108" s="1205">
        <f t="shared" si="157"/>
        <v>0</v>
      </c>
      <c r="T108" s="1205">
        <f t="shared" si="157"/>
        <v>0</v>
      </c>
      <c r="U108" s="1205">
        <f t="shared" si="157"/>
        <v>0</v>
      </c>
      <c r="V108" s="1205">
        <f t="shared" si="157"/>
        <v>0</v>
      </c>
      <c r="W108" s="1205">
        <f t="shared" si="157"/>
        <v>0</v>
      </c>
      <c r="X108" s="1205">
        <f t="shared" si="157"/>
        <v>0</v>
      </c>
      <c r="Y108" s="1205">
        <f t="shared" si="157"/>
        <v>0</v>
      </c>
      <c r="Z108" s="1205">
        <f t="shared" si="157"/>
        <v>0</v>
      </c>
      <c r="AA108" s="1205">
        <f t="shared" si="117"/>
        <v>60750.000000000007</v>
      </c>
      <c r="AB108" s="1205">
        <f t="shared" ref="AB108:AU108" si="158">$E108*AB612</f>
        <v>0</v>
      </c>
      <c r="AC108" s="1205">
        <f t="shared" si="158"/>
        <v>0</v>
      </c>
      <c r="AD108" s="1205">
        <f t="shared" si="158"/>
        <v>0</v>
      </c>
      <c r="AE108" s="1205">
        <f t="shared" si="158"/>
        <v>0</v>
      </c>
      <c r="AF108" s="1205">
        <f t="shared" si="158"/>
        <v>0</v>
      </c>
      <c r="AG108" s="1205">
        <f t="shared" si="158"/>
        <v>0</v>
      </c>
      <c r="AH108" s="1205">
        <f t="shared" si="158"/>
        <v>0</v>
      </c>
      <c r="AI108" s="1205">
        <f t="shared" si="158"/>
        <v>0</v>
      </c>
      <c r="AJ108" s="1205">
        <f t="shared" si="158"/>
        <v>0</v>
      </c>
      <c r="AK108" s="1205">
        <f t="shared" si="158"/>
        <v>0</v>
      </c>
      <c r="AL108" s="1205">
        <f t="shared" si="158"/>
        <v>0</v>
      </c>
      <c r="AM108" s="1205">
        <f t="shared" si="158"/>
        <v>0</v>
      </c>
      <c r="AN108" s="1205">
        <f t="shared" si="158"/>
        <v>0</v>
      </c>
      <c r="AO108" s="1205">
        <f t="shared" si="158"/>
        <v>0</v>
      </c>
      <c r="AP108" s="1205">
        <f t="shared" si="158"/>
        <v>0</v>
      </c>
      <c r="AQ108" s="1205">
        <f t="shared" si="158"/>
        <v>0</v>
      </c>
      <c r="AR108" s="1205">
        <f t="shared" si="158"/>
        <v>0</v>
      </c>
      <c r="AS108" s="1205">
        <f t="shared" si="158"/>
        <v>0</v>
      </c>
      <c r="AT108" s="1205">
        <f t="shared" si="158"/>
        <v>0</v>
      </c>
      <c r="AU108" s="1205">
        <f t="shared" si="158"/>
        <v>0</v>
      </c>
      <c r="AV108" s="1205">
        <f t="shared" si="119"/>
        <v>0</v>
      </c>
      <c r="AW108" s="1205"/>
      <c r="AX108" s="1205"/>
      <c r="AY108" s="1205"/>
      <c r="AZ108" s="1205"/>
      <c r="BA108" s="1205"/>
      <c r="BB108" s="1205"/>
      <c r="BC108" s="1205"/>
      <c r="BD108" s="1205"/>
      <c r="BE108" s="1205"/>
      <c r="BF108" s="1205"/>
      <c r="BG108" s="1205"/>
      <c r="BH108" s="1205"/>
      <c r="BI108" s="1205"/>
      <c r="BJ108" s="1205"/>
      <c r="BK108" s="1205"/>
      <c r="BL108" s="1205"/>
      <c r="BM108" s="1205"/>
      <c r="BN108" s="1205"/>
      <c r="BO108" s="1205"/>
      <c r="BP108" s="1205"/>
      <c r="BQ108" s="1205"/>
    </row>
    <row r="109" spans="1:69" s="1206" customFormat="1" ht="12.75" x14ac:dyDescent="0.2">
      <c r="A109" s="1165">
        <v>1830</v>
      </c>
      <c r="B109" s="198" t="s">
        <v>89</v>
      </c>
      <c r="C109" s="1204">
        <f>'I4 BO ASSETS'!H38</f>
        <v>0</v>
      </c>
      <c r="D109" s="1205">
        <f t="shared" si="156"/>
        <v>0</v>
      </c>
      <c r="E109" s="1205">
        <f t="shared" si="156"/>
        <v>0</v>
      </c>
      <c r="F109" s="1205">
        <f t="shared" si="115"/>
        <v>0</v>
      </c>
      <c r="G109" s="1205">
        <f t="shared" ref="G109:Z109" si="159">$D109*G613</f>
        <v>0</v>
      </c>
      <c r="H109" s="1205">
        <f t="shared" si="159"/>
        <v>0</v>
      </c>
      <c r="I109" s="1205">
        <f t="shared" si="159"/>
        <v>0</v>
      </c>
      <c r="J109" s="1205">
        <f t="shared" si="159"/>
        <v>0</v>
      </c>
      <c r="K109" s="1205">
        <f t="shared" si="159"/>
        <v>0</v>
      </c>
      <c r="L109" s="1205">
        <f t="shared" si="159"/>
        <v>0</v>
      </c>
      <c r="M109" s="1205">
        <f t="shared" si="159"/>
        <v>0</v>
      </c>
      <c r="N109" s="1205">
        <f t="shared" si="159"/>
        <v>0</v>
      </c>
      <c r="O109" s="1205">
        <f t="shared" si="159"/>
        <v>0</v>
      </c>
      <c r="P109" s="1205">
        <f t="shared" si="159"/>
        <v>0</v>
      </c>
      <c r="Q109" s="1205">
        <f t="shared" si="159"/>
        <v>0</v>
      </c>
      <c r="R109" s="1205">
        <f t="shared" si="159"/>
        <v>0</v>
      </c>
      <c r="S109" s="1205">
        <f t="shared" si="159"/>
        <v>0</v>
      </c>
      <c r="T109" s="1205">
        <f t="shared" si="159"/>
        <v>0</v>
      </c>
      <c r="U109" s="1205">
        <f t="shared" si="159"/>
        <v>0</v>
      </c>
      <c r="V109" s="1205">
        <f t="shared" si="159"/>
        <v>0</v>
      </c>
      <c r="W109" s="1205">
        <f t="shared" si="159"/>
        <v>0</v>
      </c>
      <c r="X109" s="1205">
        <f t="shared" si="159"/>
        <v>0</v>
      </c>
      <c r="Y109" s="1205">
        <f t="shared" si="159"/>
        <v>0</v>
      </c>
      <c r="Z109" s="1205">
        <f t="shared" si="159"/>
        <v>0</v>
      </c>
      <c r="AA109" s="1205">
        <f t="shared" si="117"/>
        <v>0</v>
      </c>
      <c r="AB109" s="1205">
        <f t="shared" ref="AB109:AU109" si="160">$E109*AB613</f>
        <v>0</v>
      </c>
      <c r="AC109" s="1205">
        <f t="shared" si="160"/>
        <v>0</v>
      </c>
      <c r="AD109" s="1205">
        <f t="shared" si="160"/>
        <v>0</v>
      </c>
      <c r="AE109" s="1205">
        <f t="shared" si="160"/>
        <v>0</v>
      </c>
      <c r="AF109" s="1205">
        <f t="shared" si="160"/>
        <v>0</v>
      </c>
      <c r="AG109" s="1205">
        <f t="shared" si="160"/>
        <v>0</v>
      </c>
      <c r="AH109" s="1205">
        <f t="shared" si="160"/>
        <v>0</v>
      </c>
      <c r="AI109" s="1205">
        <f t="shared" si="160"/>
        <v>0</v>
      </c>
      <c r="AJ109" s="1205">
        <f t="shared" si="160"/>
        <v>0</v>
      </c>
      <c r="AK109" s="1205">
        <f t="shared" si="160"/>
        <v>0</v>
      </c>
      <c r="AL109" s="1205">
        <f t="shared" si="160"/>
        <v>0</v>
      </c>
      <c r="AM109" s="1205">
        <f t="shared" si="160"/>
        <v>0</v>
      </c>
      <c r="AN109" s="1205">
        <f t="shared" si="160"/>
        <v>0</v>
      </c>
      <c r="AO109" s="1205">
        <f t="shared" si="160"/>
        <v>0</v>
      </c>
      <c r="AP109" s="1205">
        <f t="shared" si="160"/>
        <v>0</v>
      </c>
      <c r="AQ109" s="1205">
        <f t="shared" si="160"/>
        <v>0</v>
      </c>
      <c r="AR109" s="1205">
        <f t="shared" si="160"/>
        <v>0</v>
      </c>
      <c r="AS109" s="1205">
        <f t="shared" si="160"/>
        <v>0</v>
      </c>
      <c r="AT109" s="1205">
        <f t="shared" si="160"/>
        <v>0</v>
      </c>
      <c r="AU109" s="1205">
        <f t="shared" si="160"/>
        <v>0</v>
      </c>
      <c r="AV109" s="1205">
        <f t="shared" si="119"/>
        <v>0</v>
      </c>
      <c r="AW109" s="1205"/>
      <c r="AX109" s="1205"/>
      <c r="AY109" s="1205"/>
      <c r="AZ109" s="1205"/>
      <c r="BA109" s="1205"/>
      <c r="BB109" s="1205"/>
      <c r="BC109" s="1205"/>
      <c r="BD109" s="1205"/>
      <c r="BE109" s="1205"/>
      <c r="BF109" s="1205"/>
      <c r="BG109" s="1205"/>
      <c r="BH109" s="1205"/>
      <c r="BI109" s="1205"/>
      <c r="BJ109" s="1205"/>
      <c r="BK109" s="1205"/>
      <c r="BL109" s="1205"/>
      <c r="BM109" s="1205"/>
      <c r="BN109" s="1205"/>
      <c r="BO109" s="1205"/>
      <c r="BP109" s="1205"/>
      <c r="BQ109" s="1205"/>
    </row>
    <row r="110" spans="1:69" s="1206" customFormat="1" ht="25.5" x14ac:dyDescent="0.2">
      <c r="A110" s="1165" t="s">
        <v>825</v>
      </c>
      <c r="B110" s="198" t="s">
        <v>367</v>
      </c>
      <c r="C110" s="1204">
        <f>'I4 BO ASSETS'!H39</f>
        <v>0</v>
      </c>
      <c r="D110" s="1205">
        <f t="shared" si="156"/>
        <v>0</v>
      </c>
      <c r="E110" s="1205">
        <f t="shared" si="156"/>
        <v>0</v>
      </c>
      <c r="F110" s="1205">
        <f t="shared" si="115"/>
        <v>0</v>
      </c>
      <c r="G110" s="1205">
        <f t="shared" ref="G110:Z110" si="161">$D110*G614</f>
        <v>0</v>
      </c>
      <c r="H110" s="1205">
        <f t="shared" si="161"/>
        <v>0</v>
      </c>
      <c r="I110" s="1205">
        <f t="shared" si="161"/>
        <v>0</v>
      </c>
      <c r="J110" s="1205">
        <f t="shared" si="161"/>
        <v>0</v>
      </c>
      <c r="K110" s="1205">
        <f t="shared" si="161"/>
        <v>0</v>
      </c>
      <c r="L110" s="1205">
        <f t="shared" si="161"/>
        <v>0</v>
      </c>
      <c r="M110" s="1205">
        <f t="shared" si="161"/>
        <v>0</v>
      </c>
      <c r="N110" s="1205">
        <f t="shared" si="161"/>
        <v>0</v>
      </c>
      <c r="O110" s="1205">
        <f t="shared" si="161"/>
        <v>0</v>
      </c>
      <c r="P110" s="1205">
        <f t="shared" si="161"/>
        <v>0</v>
      </c>
      <c r="Q110" s="1205">
        <f t="shared" si="161"/>
        <v>0</v>
      </c>
      <c r="R110" s="1205">
        <f t="shared" si="161"/>
        <v>0</v>
      </c>
      <c r="S110" s="1205">
        <f t="shared" si="161"/>
        <v>0</v>
      </c>
      <c r="T110" s="1205">
        <f t="shared" si="161"/>
        <v>0</v>
      </c>
      <c r="U110" s="1205">
        <f t="shared" si="161"/>
        <v>0</v>
      </c>
      <c r="V110" s="1205">
        <f t="shared" si="161"/>
        <v>0</v>
      </c>
      <c r="W110" s="1205">
        <f t="shared" si="161"/>
        <v>0</v>
      </c>
      <c r="X110" s="1205">
        <f t="shared" si="161"/>
        <v>0</v>
      </c>
      <c r="Y110" s="1205">
        <f t="shared" si="161"/>
        <v>0</v>
      </c>
      <c r="Z110" s="1205">
        <f t="shared" si="161"/>
        <v>0</v>
      </c>
      <c r="AA110" s="1205">
        <f t="shared" si="117"/>
        <v>0</v>
      </c>
      <c r="AB110" s="1205">
        <f t="shared" ref="AB110:AU110" si="162">$E110*AB614</f>
        <v>0</v>
      </c>
      <c r="AC110" s="1205">
        <f t="shared" si="162"/>
        <v>0</v>
      </c>
      <c r="AD110" s="1205">
        <f t="shared" si="162"/>
        <v>0</v>
      </c>
      <c r="AE110" s="1205">
        <f t="shared" si="162"/>
        <v>0</v>
      </c>
      <c r="AF110" s="1205">
        <f t="shared" si="162"/>
        <v>0</v>
      </c>
      <c r="AG110" s="1205">
        <f t="shared" si="162"/>
        <v>0</v>
      </c>
      <c r="AH110" s="1205">
        <f t="shared" si="162"/>
        <v>0</v>
      </c>
      <c r="AI110" s="1205">
        <f t="shared" si="162"/>
        <v>0</v>
      </c>
      <c r="AJ110" s="1205">
        <f t="shared" si="162"/>
        <v>0</v>
      </c>
      <c r="AK110" s="1205">
        <f t="shared" si="162"/>
        <v>0</v>
      </c>
      <c r="AL110" s="1205">
        <f t="shared" si="162"/>
        <v>0</v>
      </c>
      <c r="AM110" s="1205">
        <f t="shared" si="162"/>
        <v>0</v>
      </c>
      <c r="AN110" s="1205">
        <f t="shared" si="162"/>
        <v>0</v>
      </c>
      <c r="AO110" s="1205">
        <f t="shared" si="162"/>
        <v>0</v>
      </c>
      <c r="AP110" s="1205">
        <f t="shared" si="162"/>
        <v>0</v>
      </c>
      <c r="AQ110" s="1205">
        <f t="shared" si="162"/>
        <v>0</v>
      </c>
      <c r="AR110" s="1205">
        <f t="shared" si="162"/>
        <v>0</v>
      </c>
      <c r="AS110" s="1205">
        <f t="shared" si="162"/>
        <v>0</v>
      </c>
      <c r="AT110" s="1205">
        <f t="shared" si="162"/>
        <v>0</v>
      </c>
      <c r="AU110" s="1205">
        <f t="shared" si="162"/>
        <v>0</v>
      </c>
      <c r="AV110" s="1205">
        <f t="shared" si="119"/>
        <v>0</v>
      </c>
      <c r="AW110" s="1205"/>
      <c r="AX110" s="1205"/>
      <c r="AY110" s="1205"/>
      <c r="AZ110" s="1205"/>
      <c r="BA110" s="1205"/>
      <c r="BB110" s="1205"/>
      <c r="BC110" s="1205"/>
      <c r="BD110" s="1205"/>
      <c r="BE110" s="1205"/>
      <c r="BF110" s="1205"/>
      <c r="BG110" s="1205"/>
      <c r="BH110" s="1205"/>
      <c r="BI110" s="1205"/>
      <c r="BJ110" s="1205"/>
      <c r="BK110" s="1205"/>
      <c r="BL110" s="1205"/>
      <c r="BM110" s="1205"/>
      <c r="BN110" s="1205"/>
      <c r="BO110" s="1205"/>
      <c r="BP110" s="1205"/>
      <c r="BQ110" s="1205"/>
    </row>
    <row r="111" spans="1:69" s="1206" customFormat="1" ht="12.75" x14ac:dyDescent="0.2">
      <c r="A111" s="1165" t="s">
        <v>826</v>
      </c>
      <c r="B111" s="198" t="s">
        <v>368</v>
      </c>
      <c r="C111" s="1204">
        <f>'I4 BO ASSETS'!H40</f>
        <v>0</v>
      </c>
      <c r="D111" s="1205">
        <f t="shared" si="156"/>
        <v>0</v>
      </c>
      <c r="E111" s="1205">
        <f t="shared" si="156"/>
        <v>0</v>
      </c>
      <c r="F111" s="1205">
        <f t="shared" si="115"/>
        <v>0</v>
      </c>
      <c r="G111" s="1205">
        <f t="shared" ref="G111:Z111" si="163">$D111*G615</f>
        <v>0</v>
      </c>
      <c r="H111" s="1205">
        <f t="shared" si="163"/>
        <v>0</v>
      </c>
      <c r="I111" s="1205">
        <f t="shared" si="163"/>
        <v>0</v>
      </c>
      <c r="J111" s="1205">
        <f t="shared" si="163"/>
        <v>0</v>
      </c>
      <c r="K111" s="1205">
        <f t="shared" si="163"/>
        <v>0</v>
      </c>
      <c r="L111" s="1205">
        <f t="shared" si="163"/>
        <v>0</v>
      </c>
      <c r="M111" s="1205">
        <f t="shared" si="163"/>
        <v>0</v>
      </c>
      <c r="N111" s="1205">
        <f t="shared" si="163"/>
        <v>0</v>
      </c>
      <c r="O111" s="1205">
        <f t="shared" si="163"/>
        <v>0</v>
      </c>
      <c r="P111" s="1205">
        <f t="shared" si="163"/>
        <v>0</v>
      </c>
      <c r="Q111" s="1205">
        <f t="shared" si="163"/>
        <v>0</v>
      </c>
      <c r="R111" s="1205">
        <f t="shared" si="163"/>
        <v>0</v>
      </c>
      <c r="S111" s="1205">
        <f t="shared" si="163"/>
        <v>0</v>
      </c>
      <c r="T111" s="1205">
        <f t="shared" si="163"/>
        <v>0</v>
      </c>
      <c r="U111" s="1205">
        <f t="shared" si="163"/>
        <v>0</v>
      </c>
      <c r="V111" s="1205">
        <f t="shared" si="163"/>
        <v>0</v>
      </c>
      <c r="W111" s="1205">
        <f t="shared" si="163"/>
        <v>0</v>
      </c>
      <c r="X111" s="1205">
        <f t="shared" si="163"/>
        <v>0</v>
      </c>
      <c r="Y111" s="1205">
        <f t="shared" si="163"/>
        <v>0</v>
      </c>
      <c r="Z111" s="1205">
        <f t="shared" si="163"/>
        <v>0</v>
      </c>
      <c r="AA111" s="1205">
        <f t="shared" si="117"/>
        <v>0</v>
      </c>
      <c r="AB111" s="1205">
        <f t="shared" ref="AB111:AU111" si="164">$E111*AB615</f>
        <v>0</v>
      </c>
      <c r="AC111" s="1205">
        <f t="shared" si="164"/>
        <v>0</v>
      </c>
      <c r="AD111" s="1205">
        <f t="shared" si="164"/>
        <v>0</v>
      </c>
      <c r="AE111" s="1205">
        <f t="shared" si="164"/>
        <v>0</v>
      </c>
      <c r="AF111" s="1205">
        <f t="shared" si="164"/>
        <v>0</v>
      </c>
      <c r="AG111" s="1205">
        <f t="shared" si="164"/>
        <v>0</v>
      </c>
      <c r="AH111" s="1205">
        <f t="shared" si="164"/>
        <v>0</v>
      </c>
      <c r="AI111" s="1205">
        <f t="shared" si="164"/>
        <v>0</v>
      </c>
      <c r="AJ111" s="1205">
        <f t="shared" si="164"/>
        <v>0</v>
      </c>
      <c r="AK111" s="1205">
        <f t="shared" si="164"/>
        <v>0</v>
      </c>
      <c r="AL111" s="1205">
        <f t="shared" si="164"/>
        <v>0</v>
      </c>
      <c r="AM111" s="1205">
        <f t="shared" si="164"/>
        <v>0</v>
      </c>
      <c r="AN111" s="1205">
        <f t="shared" si="164"/>
        <v>0</v>
      </c>
      <c r="AO111" s="1205">
        <f t="shared" si="164"/>
        <v>0</v>
      </c>
      <c r="AP111" s="1205">
        <f t="shared" si="164"/>
        <v>0</v>
      </c>
      <c r="AQ111" s="1205">
        <f t="shared" si="164"/>
        <v>0</v>
      </c>
      <c r="AR111" s="1205">
        <f t="shared" si="164"/>
        <v>0</v>
      </c>
      <c r="AS111" s="1205">
        <f t="shared" si="164"/>
        <v>0</v>
      </c>
      <c r="AT111" s="1205">
        <f t="shared" si="164"/>
        <v>0</v>
      </c>
      <c r="AU111" s="1205">
        <f t="shared" si="164"/>
        <v>0</v>
      </c>
      <c r="AV111" s="1205">
        <f t="shared" si="119"/>
        <v>0</v>
      </c>
      <c r="AW111" s="1205"/>
      <c r="AX111" s="1205"/>
      <c r="AY111" s="1205"/>
      <c r="AZ111" s="1205"/>
      <c r="BA111" s="1205"/>
      <c r="BB111" s="1205"/>
      <c r="BC111" s="1205"/>
      <c r="BD111" s="1205"/>
      <c r="BE111" s="1205"/>
      <c r="BF111" s="1205"/>
      <c r="BG111" s="1205"/>
      <c r="BH111" s="1205"/>
      <c r="BI111" s="1205"/>
      <c r="BJ111" s="1205"/>
      <c r="BK111" s="1205"/>
      <c r="BL111" s="1205"/>
      <c r="BM111" s="1205"/>
      <c r="BN111" s="1205"/>
      <c r="BO111" s="1205"/>
      <c r="BP111" s="1205"/>
      <c r="BQ111" s="1205"/>
    </row>
    <row r="112" spans="1:69" s="1206" customFormat="1" ht="12.75" x14ac:dyDescent="0.2">
      <c r="A112" s="1165" t="s">
        <v>827</v>
      </c>
      <c r="B112" s="198" t="s">
        <v>391</v>
      </c>
      <c r="C112" s="1204">
        <f>'I4 BO ASSETS'!H41</f>
        <v>0</v>
      </c>
      <c r="D112" s="1205">
        <f t="shared" si="156"/>
        <v>0</v>
      </c>
      <c r="E112" s="1205">
        <f t="shared" si="156"/>
        <v>0</v>
      </c>
      <c r="F112" s="1205">
        <f t="shared" si="115"/>
        <v>0</v>
      </c>
      <c r="G112" s="1205">
        <f t="shared" ref="G112:Z112" si="165">$D112*G616</f>
        <v>0</v>
      </c>
      <c r="H112" s="1205">
        <f t="shared" si="165"/>
        <v>0</v>
      </c>
      <c r="I112" s="1205">
        <f t="shared" si="165"/>
        <v>0</v>
      </c>
      <c r="J112" s="1205">
        <f t="shared" si="165"/>
        <v>0</v>
      </c>
      <c r="K112" s="1205">
        <f t="shared" si="165"/>
        <v>0</v>
      </c>
      <c r="L112" s="1205">
        <f t="shared" si="165"/>
        <v>0</v>
      </c>
      <c r="M112" s="1205">
        <f t="shared" si="165"/>
        <v>0</v>
      </c>
      <c r="N112" s="1205">
        <f t="shared" si="165"/>
        <v>0</v>
      </c>
      <c r="O112" s="1205">
        <f t="shared" si="165"/>
        <v>0</v>
      </c>
      <c r="P112" s="1205">
        <f t="shared" si="165"/>
        <v>0</v>
      </c>
      <c r="Q112" s="1205">
        <f t="shared" si="165"/>
        <v>0</v>
      </c>
      <c r="R112" s="1205">
        <f t="shared" si="165"/>
        <v>0</v>
      </c>
      <c r="S112" s="1205">
        <f t="shared" si="165"/>
        <v>0</v>
      </c>
      <c r="T112" s="1205">
        <f t="shared" si="165"/>
        <v>0</v>
      </c>
      <c r="U112" s="1205">
        <f t="shared" si="165"/>
        <v>0</v>
      </c>
      <c r="V112" s="1205">
        <f t="shared" si="165"/>
        <v>0</v>
      </c>
      <c r="W112" s="1205">
        <f t="shared" si="165"/>
        <v>0</v>
      </c>
      <c r="X112" s="1205">
        <f t="shared" si="165"/>
        <v>0</v>
      </c>
      <c r="Y112" s="1205">
        <f t="shared" si="165"/>
        <v>0</v>
      </c>
      <c r="Z112" s="1205">
        <f t="shared" si="165"/>
        <v>0</v>
      </c>
      <c r="AA112" s="1205">
        <f t="shared" si="117"/>
        <v>0</v>
      </c>
      <c r="AB112" s="1205">
        <f t="shared" ref="AB112:AU112" si="166">$E112*AB616</f>
        <v>0</v>
      </c>
      <c r="AC112" s="1205">
        <f t="shared" si="166"/>
        <v>0</v>
      </c>
      <c r="AD112" s="1205">
        <f t="shared" si="166"/>
        <v>0</v>
      </c>
      <c r="AE112" s="1205">
        <f t="shared" si="166"/>
        <v>0</v>
      </c>
      <c r="AF112" s="1205">
        <f t="shared" si="166"/>
        <v>0</v>
      </c>
      <c r="AG112" s="1205">
        <f t="shared" si="166"/>
        <v>0</v>
      </c>
      <c r="AH112" s="1205">
        <f t="shared" si="166"/>
        <v>0</v>
      </c>
      <c r="AI112" s="1205">
        <f t="shared" si="166"/>
        <v>0</v>
      </c>
      <c r="AJ112" s="1205">
        <f t="shared" si="166"/>
        <v>0</v>
      </c>
      <c r="AK112" s="1205">
        <f t="shared" si="166"/>
        <v>0</v>
      </c>
      <c r="AL112" s="1205">
        <f t="shared" si="166"/>
        <v>0</v>
      </c>
      <c r="AM112" s="1205">
        <f t="shared" si="166"/>
        <v>0</v>
      </c>
      <c r="AN112" s="1205">
        <f t="shared" si="166"/>
        <v>0</v>
      </c>
      <c r="AO112" s="1205">
        <f t="shared" si="166"/>
        <v>0</v>
      </c>
      <c r="AP112" s="1205">
        <f t="shared" si="166"/>
        <v>0</v>
      </c>
      <c r="AQ112" s="1205">
        <f t="shared" si="166"/>
        <v>0</v>
      </c>
      <c r="AR112" s="1205">
        <f t="shared" si="166"/>
        <v>0</v>
      </c>
      <c r="AS112" s="1205">
        <f t="shared" si="166"/>
        <v>0</v>
      </c>
      <c r="AT112" s="1205">
        <f t="shared" si="166"/>
        <v>0</v>
      </c>
      <c r="AU112" s="1205">
        <f t="shared" si="166"/>
        <v>0</v>
      </c>
      <c r="AV112" s="1205">
        <f t="shared" si="119"/>
        <v>0</v>
      </c>
      <c r="AW112" s="1205"/>
      <c r="AX112" s="1205"/>
      <c r="AY112" s="1205"/>
      <c r="AZ112" s="1205"/>
      <c r="BA112" s="1205"/>
      <c r="BB112" s="1205"/>
      <c r="BC112" s="1205"/>
      <c r="BD112" s="1205"/>
      <c r="BE112" s="1205"/>
      <c r="BF112" s="1205"/>
      <c r="BG112" s="1205"/>
      <c r="BH112" s="1205"/>
      <c r="BI112" s="1205"/>
      <c r="BJ112" s="1205"/>
      <c r="BK112" s="1205"/>
      <c r="BL112" s="1205"/>
      <c r="BM112" s="1205"/>
      <c r="BN112" s="1205"/>
      <c r="BO112" s="1205"/>
      <c r="BP112" s="1205"/>
      <c r="BQ112" s="1205"/>
    </row>
    <row r="113" spans="1:69" s="1206" customFormat="1" ht="12.75" x14ac:dyDescent="0.2">
      <c r="A113" s="1165">
        <v>1835</v>
      </c>
      <c r="B113" s="198" t="s">
        <v>75</v>
      </c>
      <c r="C113" s="1204">
        <f>'I4 BO ASSETS'!H42</f>
        <v>0</v>
      </c>
      <c r="D113" s="1205">
        <f t="shared" si="156"/>
        <v>0</v>
      </c>
      <c r="E113" s="1205">
        <f t="shared" si="156"/>
        <v>0</v>
      </c>
      <c r="F113" s="1205">
        <f t="shared" si="115"/>
        <v>0</v>
      </c>
      <c r="G113" s="1205">
        <f t="shared" ref="G113:Z113" si="167">$D113*G617</f>
        <v>0</v>
      </c>
      <c r="H113" s="1205">
        <f t="shared" si="167"/>
        <v>0</v>
      </c>
      <c r="I113" s="1205">
        <f t="shared" si="167"/>
        <v>0</v>
      </c>
      <c r="J113" s="1205">
        <f t="shared" si="167"/>
        <v>0</v>
      </c>
      <c r="K113" s="1205">
        <f t="shared" si="167"/>
        <v>0</v>
      </c>
      <c r="L113" s="1205">
        <f t="shared" si="167"/>
        <v>0</v>
      </c>
      <c r="M113" s="1205">
        <f t="shared" si="167"/>
        <v>0</v>
      </c>
      <c r="N113" s="1205">
        <f t="shared" si="167"/>
        <v>0</v>
      </c>
      <c r="O113" s="1205">
        <f t="shared" si="167"/>
        <v>0</v>
      </c>
      <c r="P113" s="1205">
        <f t="shared" si="167"/>
        <v>0</v>
      </c>
      <c r="Q113" s="1205">
        <f t="shared" si="167"/>
        <v>0</v>
      </c>
      <c r="R113" s="1205">
        <f t="shared" si="167"/>
        <v>0</v>
      </c>
      <c r="S113" s="1205">
        <f t="shared" si="167"/>
        <v>0</v>
      </c>
      <c r="T113" s="1205">
        <f t="shared" si="167"/>
        <v>0</v>
      </c>
      <c r="U113" s="1205">
        <f t="shared" si="167"/>
        <v>0</v>
      </c>
      <c r="V113" s="1205">
        <f t="shared" si="167"/>
        <v>0</v>
      </c>
      <c r="W113" s="1205">
        <f t="shared" si="167"/>
        <v>0</v>
      </c>
      <c r="X113" s="1205">
        <f t="shared" si="167"/>
        <v>0</v>
      </c>
      <c r="Y113" s="1205">
        <f t="shared" si="167"/>
        <v>0</v>
      </c>
      <c r="Z113" s="1205">
        <f t="shared" si="167"/>
        <v>0</v>
      </c>
      <c r="AA113" s="1205">
        <f t="shared" si="117"/>
        <v>0</v>
      </c>
      <c r="AB113" s="1205">
        <f t="shared" ref="AB113:AU113" si="168">$E113*AB617</f>
        <v>0</v>
      </c>
      <c r="AC113" s="1205">
        <f t="shared" si="168"/>
        <v>0</v>
      </c>
      <c r="AD113" s="1205">
        <f t="shared" si="168"/>
        <v>0</v>
      </c>
      <c r="AE113" s="1205">
        <f t="shared" si="168"/>
        <v>0</v>
      </c>
      <c r="AF113" s="1205">
        <f t="shared" si="168"/>
        <v>0</v>
      </c>
      <c r="AG113" s="1205">
        <f t="shared" si="168"/>
        <v>0</v>
      </c>
      <c r="AH113" s="1205">
        <f t="shared" si="168"/>
        <v>0</v>
      </c>
      <c r="AI113" s="1205">
        <f t="shared" si="168"/>
        <v>0</v>
      </c>
      <c r="AJ113" s="1205">
        <f t="shared" si="168"/>
        <v>0</v>
      </c>
      <c r="AK113" s="1205">
        <f t="shared" si="168"/>
        <v>0</v>
      </c>
      <c r="AL113" s="1205">
        <f t="shared" si="168"/>
        <v>0</v>
      </c>
      <c r="AM113" s="1205">
        <f t="shared" si="168"/>
        <v>0</v>
      </c>
      <c r="AN113" s="1205">
        <f t="shared" si="168"/>
        <v>0</v>
      </c>
      <c r="AO113" s="1205">
        <f t="shared" si="168"/>
        <v>0</v>
      </c>
      <c r="AP113" s="1205">
        <f t="shared" si="168"/>
        <v>0</v>
      </c>
      <c r="AQ113" s="1205">
        <f t="shared" si="168"/>
        <v>0</v>
      </c>
      <c r="AR113" s="1205">
        <f t="shared" si="168"/>
        <v>0</v>
      </c>
      <c r="AS113" s="1205">
        <f t="shared" si="168"/>
        <v>0</v>
      </c>
      <c r="AT113" s="1205">
        <f t="shared" si="168"/>
        <v>0</v>
      </c>
      <c r="AU113" s="1205">
        <f t="shared" si="168"/>
        <v>0</v>
      </c>
      <c r="AV113" s="1205">
        <f t="shared" si="119"/>
        <v>0</v>
      </c>
      <c r="AW113" s="1205"/>
      <c r="AX113" s="1205"/>
      <c r="AY113" s="1205"/>
      <c r="AZ113" s="1205"/>
      <c r="BA113" s="1205"/>
      <c r="BB113" s="1205"/>
      <c r="BC113" s="1205"/>
      <c r="BD113" s="1205"/>
      <c r="BE113" s="1205"/>
      <c r="BF113" s="1205"/>
      <c r="BG113" s="1205"/>
      <c r="BH113" s="1205"/>
      <c r="BI113" s="1205"/>
      <c r="BJ113" s="1205"/>
      <c r="BK113" s="1205"/>
      <c r="BL113" s="1205"/>
      <c r="BM113" s="1205"/>
      <c r="BN113" s="1205"/>
      <c r="BO113" s="1205"/>
      <c r="BP113" s="1205"/>
      <c r="BQ113" s="1205"/>
    </row>
    <row r="114" spans="1:69" s="1206" customFormat="1" ht="25.5" x14ac:dyDescent="0.2">
      <c r="A114" s="1165" t="s">
        <v>828</v>
      </c>
      <c r="B114" s="198" t="s">
        <v>392</v>
      </c>
      <c r="C114" s="1204">
        <f>'I4 BO ASSETS'!H43</f>
        <v>0</v>
      </c>
      <c r="D114" s="1205">
        <f t="shared" si="156"/>
        <v>0</v>
      </c>
      <c r="E114" s="1205">
        <f t="shared" si="156"/>
        <v>0</v>
      </c>
      <c r="F114" s="1205">
        <f t="shared" si="115"/>
        <v>0</v>
      </c>
      <c r="G114" s="1205">
        <f t="shared" ref="G114:Z114" si="169">$D114*G618</f>
        <v>0</v>
      </c>
      <c r="H114" s="1205">
        <f t="shared" si="169"/>
        <v>0</v>
      </c>
      <c r="I114" s="1205">
        <f t="shared" si="169"/>
        <v>0</v>
      </c>
      <c r="J114" s="1205">
        <f t="shared" si="169"/>
        <v>0</v>
      </c>
      <c r="K114" s="1205">
        <f t="shared" si="169"/>
        <v>0</v>
      </c>
      <c r="L114" s="1205">
        <f t="shared" si="169"/>
        <v>0</v>
      </c>
      <c r="M114" s="1205">
        <f t="shared" si="169"/>
        <v>0</v>
      </c>
      <c r="N114" s="1205">
        <f t="shared" si="169"/>
        <v>0</v>
      </c>
      <c r="O114" s="1205">
        <f t="shared" si="169"/>
        <v>0</v>
      </c>
      <c r="P114" s="1205">
        <f t="shared" si="169"/>
        <v>0</v>
      </c>
      <c r="Q114" s="1205">
        <f t="shared" si="169"/>
        <v>0</v>
      </c>
      <c r="R114" s="1205">
        <f t="shared" si="169"/>
        <v>0</v>
      </c>
      <c r="S114" s="1205">
        <f t="shared" si="169"/>
        <v>0</v>
      </c>
      <c r="T114" s="1205">
        <f t="shared" si="169"/>
        <v>0</v>
      </c>
      <c r="U114" s="1205">
        <f t="shared" si="169"/>
        <v>0</v>
      </c>
      <c r="V114" s="1205">
        <f t="shared" si="169"/>
        <v>0</v>
      </c>
      <c r="W114" s="1205">
        <f t="shared" si="169"/>
        <v>0</v>
      </c>
      <c r="X114" s="1205">
        <f t="shared" si="169"/>
        <v>0</v>
      </c>
      <c r="Y114" s="1205">
        <f t="shared" si="169"/>
        <v>0</v>
      </c>
      <c r="Z114" s="1205">
        <f t="shared" si="169"/>
        <v>0</v>
      </c>
      <c r="AA114" s="1205">
        <f t="shared" si="117"/>
        <v>0</v>
      </c>
      <c r="AB114" s="1205">
        <f t="shared" ref="AB114:AU114" si="170">$E114*AB618</f>
        <v>0</v>
      </c>
      <c r="AC114" s="1205">
        <f t="shared" si="170"/>
        <v>0</v>
      </c>
      <c r="AD114" s="1205">
        <f t="shared" si="170"/>
        <v>0</v>
      </c>
      <c r="AE114" s="1205">
        <f t="shared" si="170"/>
        <v>0</v>
      </c>
      <c r="AF114" s="1205">
        <f t="shared" si="170"/>
        <v>0</v>
      </c>
      <c r="AG114" s="1205">
        <f t="shared" si="170"/>
        <v>0</v>
      </c>
      <c r="AH114" s="1205">
        <f t="shared" si="170"/>
        <v>0</v>
      </c>
      <c r="AI114" s="1205">
        <f t="shared" si="170"/>
        <v>0</v>
      </c>
      <c r="AJ114" s="1205">
        <f t="shared" si="170"/>
        <v>0</v>
      </c>
      <c r="AK114" s="1205">
        <f t="shared" si="170"/>
        <v>0</v>
      </c>
      <c r="AL114" s="1205">
        <f t="shared" si="170"/>
        <v>0</v>
      </c>
      <c r="AM114" s="1205">
        <f t="shared" si="170"/>
        <v>0</v>
      </c>
      <c r="AN114" s="1205">
        <f t="shared" si="170"/>
        <v>0</v>
      </c>
      <c r="AO114" s="1205">
        <f t="shared" si="170"/>
        <v>0</v>
      </c>
      <c r="AP114" s="1205">
        <f t="shared" si="170"/>
        <v>0</v>
      </c>
      <c r="AQ114" s="1205">
        <f t="shared" si="170"/>
        <v>0</v>
      </c>
      <c r="AR114" s="1205">
        <f t="shared" si="170"/>
        <v>0</v>
      </c>
      <c r="AS114" s="1205">
        <f t="shared" si="170"/>
        <v>0</v>
      </c>
      <c r="AT114" s="1205">
        <f t="shared" si="170"/>
        <v>0</v>
      </c>
      <c r="AU114" s="1205">
        <f t="shared" si="170"/>
        <v>0</v>
      </c>
      <c r="AV114" s="1205">
        <f t="shared" si="119"/>
        <v>0</v>
      </c>
      <c r="AW114" s="1205"/>
      <c r="AX114" s="1205"/>
      <c r="AY114" s="1205"/>
      <c r="AZ114" s="1205"/>
      <c r="BA114" s="1205"/>
      <c r="BB114" s="1205"/>
      <c r="BC114" s="1205"/>
      <c r="BD114" s="1205"/>
      <c r="BE114" s="1205"/>
      <c r="BF114" s="1205"/>
      <c r="BG114" s="1205"/>
      <c r="BH114" s="1205"/>
      <c r="BI114" s="1205"/>
      <c r="BJ114" s="1205"/>
      <c r="BK114" s="1205"/>
      <c r="BL114" s="1205"/>
      <c r="BM114" s="1205"/>
      <c r="BN114" s="1205"/>
      <c r="BO114" s="1205"/>
      <c r="BP114" s="1205"/>
      <c r="BQ114" s="1205"/>
    </row>
    <row r="115" spans="1:69" s="1206" customFormat="1" ht="25.5" x14ac:dyDescent="0.2">
      <c r="A115" s="1165" t="s">
        <v>829</v>
      </c>
      <c r="B115" s="198" t="s">
        <v>393</v>
      </c>
      <c r="C115" s="1204">
        <f>'I4 BO ASSETS'!H44</f>
        <v>235472.57550000001</v>
      </c>
      <c r="D115" s="1205">
        <f t="shared" si="156"/>
        <v>153057.17407500002</v>
      </c>
      <c r="E115" s="1205">
        <f t="shared" si="156"/>
        <v>82415.401425000004</v>
      </c>
      <c r="F115" s="1205">
        <f t="shared" si="115"/>
        <v>235472.57550000004</v>
      </c>
      <c r="G115" s="1205">
        <f t="shared" ref="G115:Z115" si="171">$D115*G619</f>
        <v>67564.552897170288</v>
      </c>
      <c r="H115" s="1205">
        <f t="shared" si="171"/>
        <v>27726.721691356528</v>
      </c>
      <c r="I115" s="1205">
        <f t="shared" si="171"/>
        <v>56368.670856499288</v>
      </c>
      <c r="J115" s="1205">
        <f t="shared" si="171"/>
        <v>0</v>
      </c>
      <c r="K115" s="1205">
        <f t="shared" si="171"/>
        <v>0</v>
      </c>
      <c r="L115" s="1205">
        <f t="shared" si="171"/>
        <v>0</v>
      </c>
      <c r="M115" s="1205">
        <f t="shared" si="171"/>
        <v>1383.2324031001083</v>
      </c>
      <c r="N115" s="1205">
        <f t="shared" si="171"/>
        <v>0</v>
      </c>
      <c r="O115" s="1205">
        <f t="shared" si="171"/>
        <v>13.996226873799275</v>
      </c>
      <c r="P115" s="1205">
        <f t="shared" si="171"/>
        <v>0</v>
      </c>
      <c r="Q115" s="1205">
        <f t="shared" si="171"/>
        <v>0</v>
      </c>
      <c r="R115" s="1205">
        <f t="shared" si="171"/>
        <v>0</v>
      </c>
      <c r="S115" s="1205">
        <f t="shared" si="171"/>
        <v>0</v>
      </c>
      <c r="T115" s="1205">
        <f t="shared" si="171"/>
        <v>0</v>
      </c>
      <c r="U115" s="1205">
        <f t="shared" si="171"/>
        <v>0</v>
      </c>
      <c r="V115" s="1205">
        <f t="shared" si="171"/>
        <v>0</v>
      </c>
      <c r="W115" s="1205">
        <f t="shared" si="171"/>
        <v>0</v>
      </c>
      <c r="X115" s="1205">
        <f t="shared" si="171"/>
        <v>0</v>
      </c>
      <c r="Y115" s="1205">
        <f t="shared" si="171"/>
        <v>0</v>
      </c>
      <c r="Z115" s="1205">
        <f t="shared" si="171"/>
        <v>0</v>
      </c>
      <c r="AA115" s="1205">
        <f t="shared" si="117"/>
        <v>153057.17407500002</v>
      </c>
      <c r="AB115" s="1205">
        <f t="shared" ref="AB115:AU115" si="172">$E115*AB619</f>
        <v>72017.519329192073</v>
      </c>
      <c r="AC115" s="1205">
        <f t="shared" si="172"/>
        <v>7004.5100082704848</v>
      </c>
      <c r="AD115" s="1205">
        <f t="shared" si="172"/>
        <v>835.06318648908973</v>
      </c>
      <c r="AE115" s="1205">
        <f t="shared" si="172"/>
        <v>0</v>
      </c>
      <c r="AF115" s="1205">
        <f t="shared" si="172"/>
        <v>0</v>
      </c>
      <c r="AG115" s="1205">
        <f t="shared" si="172"/>
        <v>0</v>
      </c>
      <c r="AH115" s="1205">
        <f t="shared" si="172"/>
        <v>1474.3968849855139</v>
      </c>
      <c r="AI115" s="1205">
        <f t="shared" si="172"/>
        <v>601.24549427214458</v>
      </c>
      <c r="AJ115" s="1205">
        <f t="shared" si="172"/>
        <v>482.66652179069393</v>
      </c>
      <c r="AK115" s="1205">
        <f t="shared" si="172"/>
        <v>0</v>
      </c>
      <c r="AL115" s="1205">
        <f t="shared" si="172"/>
        <v>0</v>
      </c>
      <c r="AM115" s="1205">
        <f t="shared" si="172"/>
        <v>0</v>
      </c>
      <c r="AN115" s="1205">
        <f t="shared" si="172"/>
        <v>0</v>
      </c>
      <c r="AO115" s="1205">
        <f t="shared" si="172"/>
        <v>0</v>
      </c>
      <c r="AP115" s="1205">
        <f t="shared" si="172"/>
        <v>0</v>
      </c>
      <c r="AQ115" s="1205">
        <f t="shared" si="172"/>
        <v>0</v>
      </c>
      <c r="AR115" s="1205">
        <f t="shared" si="172"/>
        <v>0</v>
      </c>
      <c r="AS115" s="1205">
        <f t="shared" si="172"/>
        <v>0</v>
      </c>
      <c r="AT115" s="1205">
        <f t="shared" si="172"/>
        <v>0</v>
      </c>
      <c r="AU115" s="1205">
        <f t="shared" si="172"/>
        <v>0</v>
      </c>
      <c r="AV115" s="1205">
        <f t="shared" si="119"/>
        <v>82415.401425000004</v>
      </c>
      <c r="AW115" s="1205"/>
      <c r="AX115" s="1205"/>
      <c r="AY115" s="1205"/>
      <c r="AZ115" s="1205"/>
      <c r="BA115" s="1205"/>
      <c r="BB115" s="1205"/>
      <c r="BC115" s="1205"/>
      <c r="BD115" s="1205"/>
      <c r="BE115" s="1205"/>
      <c r="BF115" s="1205"/>
      <c r="BG115" s="1205"/>
      <c r="BH115" s="1205"/>
      <c r="BI115" s="1205"/>
      <c r="BJ115" s="1205"/>
      <c r="BK115" s="1205"/>
      <c r="BL115" s="1205"/>
      <c r="BM115" s="1205"/>
      <c r="BN115" s="1205"/>
      <c r="BO115" s="1205"/>
      <c r="BP115" s="1205"/>
      <c r="BQ115" s="1205"/>
    </row>
    <row r="116" spans="1:69" s="1206" customFormat="1" ht="25.5" x14ac:dyDescent="0.2">
      <c r="A116" s="1165" t="s">
        <v>830</v>
      </c>
      <c r="B116" s="198" t="s">
        <v>394</v>
      </c>
      <c r="C116" s="1204">
        <f>'I4 BO ASSETS'!H45</f>
        <v>26163.619499999993</v>
      </c>
      <c r="D116" s="1205">
        <f t="shared" si="156"/>
        <v>17006.352674999995</v>
      </c>
      <c r="E116" s="1205">
        <f t="shared" si="156"/>
        <v>9157.266824999997</v>
      </c>
      <c r="F116" s="1205">
        <f t="shared" si="115"/>
        <v>26163.619499999993</v>
      </c>
      <c r="G116" s="1205">
        <f t="shared" ref="G116:Z116" si="173">$D116*G620</f>
        <v>8282.074120206682</v>
      </c>
      <c r="H116" s="1205">
        <f t="shared" si="173"/>
        <v>3398.7461518120194</v>
      </c>
      <c r="I116" s="1205">
        <f t="shared" si="173"/>
        <v>5323.816743165582</v>
      </c>
      <c r="J116" s="1205">
        <f t="shared" si="173"/>
        <v>0</v>
      </c>
      <c r="K116" s="1205">
        <f t="shared" si="173"/>
        <v>0</v>
      </c>
      <c r="L116" s="1205">
        <f t="shared" si="173"/>
        <v>0</v>
      </c>
      <c r="M116" s="1205">
        <f t="shared" si="173"/>
        <v>0</v>
      </c>
      <c r="N116" s="1205">
        <f t="shared" si="173"/>
        <v>0</v>
      </c>
      <c r="O116" s="1205">
        <f t="shared" si="173"/>
        <v>1.7156598157092084</v>
      </c>
      <c r="P116" s="1205">
        <f t="shared" si="173"/>
        <v>0</v>
      </c>
      <c r="Q116" s="1205">
        <f t="shared" si="173"/>
        <v>0</v>
      </c>
      <c r="R116" s="1205">
        <f t="shared" si="173"/>
        <v>0</v>
      </c>
      <c r="S116" s="1205">
        <f t="shared" si="173"/>
        <v>0</v>
      </c>
      <c r="T116" s="1205">
        <f t="shared" si="173"/>
        <v>0</v>
      </c>
      <c r="U116" s="1205">
        <f t="shared" si="173"/>
        <v>0</v>
      </c>
      <c r="V116" s="1205">
        <f t="shared" si="173"/>
        <v>0</v>
      </c>
      <c r="W116" s="1205">
        <f t="shared" si="173"/>
        <v>0</v>
      </c>
      <c r="X116" s="1205">
        <f t="shared" si="173"/>
        <v>0</v>
      </c>
      <c r="Y116" s="1205">
        <f t="shared" si="173"/>
        <v>0</v>
      </c>
      <c r="Z116" s="1205">
        <f t="shared" si="173"/>
        <v>0</v>
      </c>
      <c r="AA116" s="1205">
        <f t="shared" si="117"/>
        <v>17006.352674999995</v>
      </c>
      <c r="AB116" s="1205">
        <f t="shared" ref="AB116:AU116" si="174">$E116*AB620</f>
        <v>6763.681724547796</v>
      </c>
      <c r="AC116" s="1205">
        <f t="shared" si="174"/>
        <v>657.84376876124065</v>
      </c>
      <c r="AD116" s="1205">
        <f t="shared" si="174"/>
        <v>71.995777267861087</v>
      </c>
      <c r="AE116" s="1205">
        <f t="shared" si="174"/>
        <v>0</v>
      </c>
      <c r="AF116" s="1205">
        <f t="shared" si="174"/>
        <v>0</v>
      </c>
      <c r="AG116" s="1205">
        <f t="shared" si="174"/>
        <v>0</v>
      </c>
      <c r="AH116" s="1205">
        <f t="shared" si="174"/>
        <v>1561.9476035585203</v>
      </c>
      <c r="AI116" s="1205">
        <f t="shared" si="174"/>
        <v>56.467276288518505</v>
      </c>
      <c r="AJ116" s="1205">
        <f t="shared" si="174"/>
        <v>45.330674576060694</v>
      </c>
      <c r="AK116" s="1205">
        <f t="shared" si="174"/>
        <v>0</v>
      </c>
      <c r="AL116" s="1205">
        <f t="shared" si="174"/>
        <v>0</v>
      </c>
      <c r="AM116" s="1205">
        <f t="shared" si="174"/>
        <v>0</v>
      </c>
      <c r="AN116" s="1205">
        <f t="shared" si="174"/>
        <v>0</v>
      </c>
      <c r="AO116" s="1205">
        <f t="shared" si="174"/>
        <v>0</v>
      </c>
      <c r="AP116" s="1205">
        <f t="shared" si="174"/>
        <v>0</v>
      </c>
      <c r="AQ116" s="1205">
        <f t="shared" si="174"/>
        <v>0</v>
      </c>
      <c r="AR116" s="1205">
        <f t="shared" si="174"/>
        <v>0</v>
      </c>
      <c r="AS116" s="1205">
        <f t="shared" si="174"/>
        <v>0</v>
      </c>
      <c r="AT116" s="1205">
        <f t="shared" si="174"/>
        <v>0</v>
      </c>
      <c r="AU116" s="1205">
        <f t="shared" si="174"/>
        <v>0</v>
      </c>
      <c r="AV116" s="1205">
        <f t="shared" si="119"/>
        <v>9157.266824999997</v>
      </c>
      <c r="AW116" s="1205"/>
      <c r="AX116" s="1205"/>
      <c r="AY116" s="1205"/>
      <c r="AZ116" s="1205"/>
      <c r="BA116" s="1205"/>
      <c r="BB116" s="1205"/>
      <c r="BC116" s="1205"/>
      <c r="BD116" s="1205"/>
      <c r="BE116" s="1205"/>
      <c r="BF116" s="1205"/>
      <c r="BG116" s="1205"/>
      <c r="BH116" s="1205"/>
      <c r="BI116" s="1205"/>
      <c r="BJ116" s="1205"/>
      <c r="BK116" s="1205"/>
      <c r="BL116" s="1205"/>
      <c r="BM116" s="1205"/>
      <c r="BN116" s="1205"/>
      <c r="BO116" s="1205"/>
      <c r="BP116" s="1205"/>
      <c r="BQ116" s="1205"/>
    </row>
    <row r="117" spans="1:69" s="1206" customFormat="1" ht="12.75" x14ac:dyDescent="0.2">
      <c r="A117" s="1165">
        <v>1840</v>
      </c>
      <c r="B117" s="198" t="s">
        <v>76</v>
      </c>
      <c r="C117" s="1204">
        <f>'I4 BO ASSETS'!H46</f>
        <v>0</v>
      </c>
      <c r="D117" s="1205">
        <f t="shared" si="156"/>
        <v>0</v>
      </c>
      <c r="E117" s="1205">
        <f t="shared" si="156"/>
        <v>0</v>
      </c>
      <c r="F117" s="1205">
        <f t="shared" si="115"/>
        <v>0</v>
      </c>
      <c r="G117" s="1205">
        <f t="shared" ref="G117:Z117" si="175">$D117*G621</f>
        <v>0</v>
      </c>
      <c r="H117" s="1205">
        <f t="shared" si="175"/>
        <v>0</v>
      </c>
      <c r="I117" s="1205">
        <f t="shared" si="175"/>
        <v>0</v>
      </c>
      <c r="J117" s="1205">
        <f t="shared" si="175"/>
        <v>0</v>
      </c>
      <c r="K117" s="1205">
        <f t="shared" si="175"/>
        <v>0</v>
      </c>
      <c r="L117" s="1205">
        <f t="shared" si="175"/>
        <v>0</v>
      </c>
      <c r="M117" s="1205">
        <f t="shared" si="175"/>
        <v>0</v>
      </c>
      <c r="N117" s="1205">
        <f t="shared" si="175"/>
        <v>0</v>
      </c>
      <c r="O117" s="1205">
        <f t="shared" si="175"/>
        <v>0</v>
      </c>
      <c r="P117" s="1205">
        <f t="shared" si="175"/>
        <v>0</v>
      </c>
      <c r="Q117" s="1205">
        <f t="shared" si="175"/>
        <v>0</v>
      </c>
      <c r="R117" s="1205">
        <f t="shared" si="175"/>
        <v>0</v>
      </c>
      <c r="S117" s="1205">
        <f t="shared" si="175"/>
        <v>0</v>
      </c>
      <c r="T117" s="1205">
        <f t="shared" si="175"/>
        <v>0</v>
      </c>
      <c r="U117" s="1205">
        <f t="shared" si="175"/>
        <v>0</v>
      </c>
      <c r="V117" s="1205">
        <f t="shared" si="175"/>
        <v>0</v>
      </c>
      <c r="W117" s="1205">
        <f t="shared" si="175"/>
        <v>0</v>
      </c>
      <c r="X117" s="1205">
        <f t="shared" si="175"/>
        <v>0</v>
      </c>
      <c r="Y117" s="1205">
        <f t="shared" si="175"/>
        <v>0</v>
      </c>
      <c r="Z117" s="1205">
        <f t="shared" si="175"/>
        <v>0</v>
      </c>
      <c r="AA117" s="1205">
        <f t="shared" si="117"/>
        <v>0</v>
      </c>
      <c r="AB117" s="1205">
        <f t="shared" ref="AB117:AU117" si="176">$E117*AB621</f>
        <v>0</v>
      </c>
      <c r="AC117" s="1205">
        <f t="shared" si="176"/>
        <v>0</v>
      </c>
      <c r="AD117" s="1205">
        <f t="shared" si="176"/>
        <v>0</v>
      </c>
      <c r="AE117" s="1205">
        <f t="shared" si="176"/>
        <v>0</v>
      </c>
      <c r="AF117" s="1205">
        <f t="shared" si="176"/>
        <v>0</v>
      </c>
      <c r="AG117" s="1205">
        <f t="shared" si="176"/>
        <v>0</v>
      </c>
      <c r="AH117" s="1205">
        <f t="shared" si="176"/>
        <v>0</v>
      </c>
      <c r="AI117" s="1205">
        <f t="shared" si="176"/>
        <v>0</v>
      </c>
      <c r="AJ117" s="1205">
        <f t="shared" si="176"/>
        <v>0</v>
      </c>
      <c r="AK117" s="1205">
        <f t="shared" si="176"/>
        <v>0</v>
      </c>
      <c r="AL117" s="1205">
        <f t="shared" si="176"/>
        <v>0</v>
      </c>
      <c r="AM117" s="1205">
        <f t="shared" si="176"/>
        <v>0</v>
      </c>
      <c r="AN117" s="1205">
        <f t="shared" si="176"/>
        <v>0</v>
      </c>
      <c r="AO117" s="1205">
        <f t="shared" si="176"/>
        <v>0</v>
      </c>
      <c r="AP117" s="1205">
        <f t="shared" si="176"/>
        <v>0</v>
      </c>
      <c r="AQ117" s="1205">
        <f t="shared" si="176"/>
        <v>0</v>
      </c>
      <c r="AR117" s="1205">
        <f t="shared" si="176"/>
        <v>0</v>
      </c>
      <c r="AS117" s="1205">
        <f t="shared" si="176"/>
        <v>0</v>
      </c>
      <c r="AT117" s="1205">
        <f t="shared" si="176"/>
        <v>0</v>
      </c>
      <c r="AU117" s="1205">
        <f t="shared" si="176"/>
        <v>0</v>
      </c>
      <c r="AV117" s="1205">
        <f t="shared" si="119"/>
        <v>0</v>
      </c>
      <c r="AW117" s="1205"/>
      <c r="AX117" s="1205"/>
      <c r="AY117" s="1205"/>
      <c r="AZ117" s="1205"/>
      <c r="BA117" s="1205"/>
      <c r="BB117" s="1205"/>
      <c r="BC117" s="1205"/>
      <c r="BD117" s="1205"/>
      <c r="BE117" s="1205"/>
      <c r="BF117" s="1205"/>
      <c r="BG117" s="1205"/>
      <c r="BH117" s="1205"/>
      <c r="BI117" s="1205"/>
      <c r="BJ117" s="1205"/>
      <c r="BK117" s="1205"/>
      <c r="BL117" s="1205"/>
      <c r="BM117" s="1205"/>
      <c r="BN117" s="1205"/>
      <c r="BO117" s="1205"/>
      <c r="BP117" s="1205"/>
      <c r="BQ117" s="1205"/>
    </row>
    <row r="118" spans="1:69" s="1206" customFormat="1" ht="12.75" x14ac:dyDescent="0.2">
      <c r="A118" s="1165" t="s">
        <v>831</v>
      </c>
      <c r="B118" s="198" t="s">
        <v>395</v>
      </c>
      <c r="C118" s="1204">
        <f>'I4 BO ASSETS'!H47</f>
        <v>0</v>
      </c>
      <c r="D118" s="1205">
        <f t="shared" si="156"/>
        <v>0</v>
      </c>
      <c r="E118" s="1205">
        <f t="shared" si="156"/>
        <v>0</v>
      </c>
      <c r="F118" s="1205">
        <f t="shared" si="115"/>
        <v>0</v>
      </c>
      <c r="G118" s="1205">
        <f t="shared" ref="G118:Z118" si="177">$D118*G622</f>
        <v>0</v>
      </c>
      <c r="H118" s="1205">
        <f t="shared" si="177"/>
        <v>0</v>
      </c>
      <c r="I118" s="1205">
        <f t="shared" si="177"/>
        <v>0</v>
      </c>
      <c r="J118" s="1205">
        <f t="shared" si="177"/>
        <v>0</v>
      </c>
      <c r="K118" s="1205">
        <f t="shared" si="177"/>
        <v>0</v>
      </c>
      <c r="L118" s="1205">
        <f t="shared" si="177"/>
        <v>0</v>
      </c>
      <c r="M118" s="1205">
        <f t="shared" si="177"/>
        <v>0</v>
      </c>
      <c r="N118" s="1205">
        <f t="shared" si="177"/>
        <v>0</v>
      </c>
      <c r="O118" s="1205">
        <f t="shared" si="177"/>
        <v>0</v>
      </c>
      <c r="P118" s="1205">
        <f t="shared" si="177"/>
        <v>0</v>
      </c>
      <c r="Q118" s="1205">
        <f t="shared" si="177"/>
        <v>0</v>
      </c>
      <c r="R118" s="1205">
        <f t="shared" si="177"/>
        <v>0</v>
      </c>
      <c r="S118" s="1205">
        <f t="shared" si="177"/>
        <v>0</v>
      </c>
      <c r="T118" s="1205">
        <f t="shared" si="177"/>
        <v>0</v>
      </c>
      <c r="U118" s="1205">
        <f t="shared" si="177"/>
        <v>0</v>
      </c>
      <c r="V118" s="1205">
        <f t="shared" si="177"/>
        <v>0</v>
      </c>
      <c r="W118" s="1205">
        <f t="shared" si="177"/>
        <v>0</v>
      </c>
      <c r="X118" s="1205">
        <f t="shared" si="177"/>
        <v>0</v>
      </c>
      <c r="Y118" s="1205">
        <f t="shared" si="177"/>
        <v>0</v>
      </c>
      <c r="Z118" s="1205">
        <f t="shared" si="177"/>
        <v>0</v>
      </c>
      <c r="AA118" s="1205">
        <f t="shared" si="117"/>
        <v>0</v>
      </c>
      <c r="AB118" s="1205">
        <f t="shared" ref="AB118:AU118" si="178">$E118*AB622</f>
        <v>0</v>
      </c>
      <c r="AC118" s="1205">
        <f t="shared" si="178"/>
        <v>0</v>
      </c>
      <c r="AD118" s="1205">
        <f t="shared" si="178"/>
        <v>0</v>
      </c>
      <c r="AE118" s="1205">
        <f t="shared" si="178"/>
        <v>0</v>
      </c>
      <c r="AF118" s="1205">
        <f t="shared" si="178"/>
        <v>0</v>
      </c>
      <c r="AG118" s="1205">
        <f t="shared" si="178"/>
        <v>0</v>
      </c>
      <c r="AH118" s="1205">
        <f t="shared" si="178"/>
        <v>0</v>
      </c>
      <c r="AI118" s="1205">
        <f t="shared" si="178"/>
        <v>0</v>
      </c>
      <c r="AJ118" s="1205">
        <f t="shared" si="178"/>
        <v>0</v>
      </c>
      <c r="AK118" s="1205">
        <f t="shared" si="178"/>
        <v>0</v>
      </c>
      <c r="AL118" s="1205">
        <f t="shared" si="178"/>
        <v>0</v>
      </c>
      <c r="AM118" s="1205">
        <f t="shared" si="178"/>
        <v>0</v>
      </c>
      <c r="AN118" s="1205">
        <f t="shared" si="178"/>
        <v>0</v>
      </c>
      <c r="AO118" s="1205">
        <f t="shared" si="178"/>
        <v>0</v>
      </c>
      <c r="AP118" s="1205">
        <f t="shared" si="178"/>
        <v>0</v>
      </c>
      <c r="AQ118" s="1205">
        <f t="shared" si="178"/>
        <v>0</v>
      </c>
      <c r="AR118" s="1205">
        <f t="shared" si="178"/>
        <v>0</v>
      </c>
      <c r="AS118" s="1205">
        <f t="shared" si="178"/>
        <v>0</v>
      </c>
      <c r="AT118" s="1205">
        <f t="shared" si="178"/>
        <v>0</v>
      </c>
      <c r="AU118" s="1205">
        <f t="shared" si="178"/>
        <v>0</v>
      </c>
      <c r="AV118" s="1205">
        <f t="shared" si="119"/>
        <v>0</v>
      </c>
      <c r="AW118" s="1205"/>
      <c r="AX118" s="1205"/>
      <c r="AY118" s="1205"/>
      <c r="AZ118" s="1205"/>
      <c r="BA118" s="1205"/>
      <c r="BB118" s="1205"/>
      <c r="BC118" s="1205"/>
      <c r="BD118" s="1205"/>
      <c r="BE118" s="1205"/>
      <c r="BF118" s="1205"/>
      <c r="BG118" s="1205"/>
      <c r="BH118" s="1205"/>
      <c r="BI118" s="1205"/>
      <c r="BJ118" s="1205"/>
      <c r="BK118" s="1205"/>
      <c r="BL118" s="1205"/>
      <c r="BM118" s="1205"/>
      <c r="BN118" s="1205"/>
      <c r="BO118" s="1205"/>
      <c r="BP118" s="1205"/>
      <c r="BQ118" s="1205"/>
    </row>
    <row r="119" spans="1:69" s="1206" customFormat="1" ht="12.75" x14ac:dyDescent="0.2">
      <c r="A119" s="1165" t="s">
        <v>832</v>
      </c>
      <c r="B119" s="198" t="s">
        <v>396</v>
      </c>
      <c r="C119" s="1204">
        <f>'I4 BO ASSETS'!H48</f>
        <v>0</v>
      </c>
      <c r="D119" s="1205">
        <f t="shared" si="156"/>
        <v>0</v>
      </c>
      <c r="E119" s="1205">
        <f t="shared" si="156"/>
        <v>0</v>
      </c>
      <c r="F119" s="1205">
        <f t="shared" si="115"/>
        <v>0</v>
      </c>
      <c r="G119" s="1205">
        <f t="shared" ref="G119:Z119" si="179">$D119*G623</f>
        <v>0</v>
      </c>
      <c r="H119" s="1205">
        <f t="shared" si="179"/>
        <v>0</v>
      </c>
      <c r="I119" s="1205">
        <f t="shared" si="179"/>
        <v>0</v>
      </c>
      <c r="J119" s="1205">
        <f t="shared" si="179"/>
        <v>0</v>
      </c>
      <c r="K119" s="1205">
        <f t="shared" si="179"/>
        <v>0</v>
      </c>
      <c r="L119" s="1205">
        <f t="shared" si="179"/>
        <v>0</v>
      </c>
      <c r="M119" s="1205">
        <f t="shared" si="179"/>
        <v>0</v>
      </c>
      <c r="N119" s="1205">
        <f t="shared" si="179"/>
        <v>0</v>
      </c>
      <c r="O119" s="1205">
        <f t="shared" si="179"/>
        <v>0</v>
      </c>
      <c r="P119" s="1205">
        <f t="shared" si="179"/>
        <v>0</v>
      </c>
      <c r="Q119" s="1205">
        <f t="shared" si="179"/>
        <v>0</v>
      </c>
      <c r="R119" s="1205">
        <f t="shared" si="179"/>
        <v>0</v>
      </c>
      <c r="S119" s="1205">
        <f t="shared" si="179"/>
        <v>0</v>
      </c>
      <c r="T119" s="1205">
        <f t="shared" si="179"/>
        <v>0</v>
      </c>
      <c r="U119" s="1205">
        <f t="shared" si="179"/>
        <v>0</v>
      </c>
      <c r="V119" s="1205">
        <f t="shared" si="179"/>
        <v>0</v>
      </c>
      <c r="W119" s="1205">
        <f t="shared" si="179"/>
        <v>0</v>
      </c>
      <c r="X119" s="1205">
        <f t="shared" si="179"/>
        <v>0</v>
      </c>
      <c r="Y119" s="1205">
        <f t="shared" si="179"/>
        <v>0</v>
      </c>
      <c r="Z119" s="1205">
        <f t="shared" si="179"/>
        <v>0</v>
      </c>
      <c r="AA119" s="1205">
        <f t="shared" si="117"/>
        <v>0</v>
      </c>
      <c r="AB119" s="1205">
        <f t="shared" ref="AB119:AU119" si="180">$E119*AB623</f>
        <v>0</v>
      </c>
      <c r="AC119" s="1205">
        <f t="shared" si="180"/>
        <v>0</v>
      </c>
      <c r="AD119" s="1205">
        <f t="shared" si="180"/>
        <v>0</v>
      </c>
      <c r="AE119" s="1205">
        <f t="shared" si="180"/>
        <v>0</v>
      </c>
      <c r="AF119" s="1205">
        <f t="shared" si="180"/>
        <v>0</v>
      </c>
      <c r="AG119" s="1205">
        <f t="shared" si="180"/>
        <v>0</v>
      </c>
      <c r="AH119" s="1205">
        <f t="shared" si="180"/>
        <v>0</v>
      </c>
      <c r="AI119" s="1205">
        <f t="shared" si="180"/>
        <v>0</v>
      </c>
      <c r="AJ119" s="1205">
        <f t="shared" si="180"/>
        <v>0</v>
      </c>
      <c r="AK119" s="1205">
        <f t="shared" si="180"/>
        <v>0</v>
      </c>
      <c r="AL119" s="1205">
        <f t="shared" si="180"/>
        <v>0</v>
      </c>
      <c r="AM119" s="1205">
        <f t="shared" si="180"/>
        <v>0</v>
      </c>
      <c r="AN119" s="1205">
        <f t="shared" si="180"/>
        <v>0</v>
      </c>
      <c r="AO119" s="1205">
        <f t="shared" si="180"/>
        <v>0</v>
      </c>
      <c r="AP119" s="1205">
        <f t="shared" si="180"/>
        <v>0</v>
      </c>
      <c r="AQ119" s="1205">
        <f t="shared" si="180"/>
        <v>0</v>
      </c>
      <c r="AR119" s="1205">
        <f t="shared" si="180"/>
        <v>0</v>
      </c>
      <c r="AS119" s="1205">
        <f t="shared" si="180"/>
        <v>0</v>
      </c>
      <c r="AT119" s="1205">
        <f t="shared" si="180"/>
        <v>0</v>
      </c>
      <c r="AU119" s="1205">
        <f t="shared" si="180"/>
        <v>0</v>
      </c>
      <c r="AV119" s="1205">
        <f t="shared" si="119"/>
        <v>0</v>
      </c>
      <c r="AW119" s="1205"/>
      <c r="AX119" s="1205"/>
      <c r="AY119" s="1205"/>
      <c r="AZ119" s="1205"/>
      <c r="BA119" s="1205"/>
      <c r="BB119" s="1205"/>
      <c r="BC119" s="1205"/>
      <c r="BD119" s="1205"/>
      <c r="BE119" s="1205"/>
      <c r="BF119" s="1205"/>
      <c r="BG119" s="1205"/>
      <c r="BH119" s="1205"/>
      <c r="BI119" s="1205"/>
      <c r="BJ119" s="1205"/>
      <c r="BK119" s="1205"/>
      <c r="BL119" s="1205"/>
      <c r="BM119" s="1205"/>
      <c r="BN119" s="1205"/>
      <c r="BO119" s="1205"/>
      <c r="BP119" s="1205"/>
      <c r="BQ119" s="1205"/>
    </row>
    <row r="120" spans="1:69" s="1206" customFormat="1" ht="12.75" x14ac:dyDescent="0.2">
      <c r="A120" s="1165" t="s">
        <v>833</v>
      </c>
      <c r="B120" s="198" t="s">
        <v>397</v>
      </c>
      <c r="C120" s="1204">
        <f>'I4 BO ASSETS'!H49</f>
        <v>0</v>
      </c>
      <c r="D120" s="1205">
        <f t="shared" si="156"/>
        <v>0</v>
      </c>
      <c r="E120" s="1205">
        <f t="shared" si="156"/>
        <v>0</v>
      </c>
      <c r="F120" s="1205">
        <f t="shared" si="115"/>
        <v>0</v>
      </c>
      <c r="G120" s="1205">
        <f t="shared" ref="G120:Z120" si="181">$D120*G624</f>
        <v>0</v>
      </c>
      <c r="H120" s="1205">
        <f t="shared" si="181"/>
        <v>0</v>
      </c>
      <c r="I120" s="1205">
        <f t="shared" si="181"/>
        <v>0</v>
      </c>
      <c r="J120" s="1205">
        <f t="shared" si="181"/>
        <v>0</v>
      </c>
      <c r="K120" s="1205">
        <f t="shared" si="181"/>
        <v>0</v>
      </c>
      <c r="L120" s="1205">
        <f t="shared" si="181"/>
        <v>0</v>
      </c>
      <c r="M120" s="1205">
        <f t="shared" si="181"/>
        <v>0</v>
      </c>
      <c r="N120" s="1205">
        <f t="shared" si="181"/>
        <v>0</v>
      </c>
      <c r="O120" s="1205">
        <f t="shared" si="181"/>
        <v>0</v>
      </c>
      <c r="P120" s="1205">
        <f t="shared" si="181"/>
        <v>0</v>
      </c>
      <c r="Q120" s="1205">
        <f t="shared" si="181"/>
        <v>0</v>
      </c>
      <c r="R120" s="1205">
        <f t="shared" si="181"/>
        <v>0</v>
      </c>
      <c r="S120" s="1205">
        <f t="shared" si="181"/>
        <v>0</v>
      </c>
      <c r="T120" s="1205">
        <f t="shared" si="181"/>
        <v>0</v>
      </c>
      <c r="U120" s="1205">
        <f t="shared" si="181"/>
        <v>0</v>
      </c>
      <c r="V120" s="1205">
        <f t="shared" si="181"/>
        <v>0</v>
      </c>
      <c r="W120" s="1205">
        <f t="shared" si="181"/>
        <v>0</v>
      </c>
      <c r="X120" s="1205">
        <f t="shared" si="181"/>
        <v>0</v>
      </c>
      <c r="Y120" s="1205">
        <f t="shared" si="181"/>
        <v>0</v>
      </c>
      <c r="Z120" s="1205">
        <f t="shared" si="181"/>
        <v>0</v>
      </c>
      <c r="AA120" s="1205">
        <f t="shared" si="117"/>
        <v>0</v>
      </c>
      <c r="AB120" s="1205">
        <f t="shared" ref="AB120:AU120" si="182">$E120*AB624</f>
        <v>0</v>
      </c>
      <c r="AC120" s="1205">
        <f t="shared" si="182"/>
        <v>0</v>
      </c>
      <c r="AD120" s="1205">
        <f t="shared" si="182"/>
        <v>0</v>
      </c>
      <c r="AE120" s="1205">
        <f t="shared" si="182"/>
        <v>0</v>
      </c>
      <c r="AF120" s="1205">
        <f t="shared" si="182"/>
        <v>0</v>
      </c>
      <c r="AG120" s="1205">
        <f t="shared" si="182"/>
        <v>0</v>
      </c>
      <c r="AH120" s="1205">
        <f t="shared" si="182"/>
        <v>0</v>
      </c>
      <c r="AI120" s="1205">
        <f t="shared" si="182"/>
        <v>0</v>
      </c>
      <c r="AJ120" s="1205">
        <f t="shared" si="182"/>
        <v>0</v>
      </c>
      <c r="AK120" s="1205">
        <f t="shared" si="182"/>
        <v>0</v>
      </c>
      <c r="AL120" s="1205">
        <f t="shared" si="182"/>
        <v>0</v>
      </c>
      <c r="AM120" s="1205">
        <f t="shared" si="182"/>
        <v>0</v>
      </c>
      <c r="AN120" s="1205">
        <f t="shared" si="182"/>
        <v>0</v>
      </c>
      <c r="AO120" s="1205">
        <f t="shared" si="182"/>
        <v>0</v>
      </c>
      <c r="AP120" s="1205">
        <f t="shared" si="182"/>
        <v>0</v>
      </c>
      <c r="AQ120" s="1205">
        <f t="shared" si="182"/>
        <v>0</v>
      </c>
      <c r="AR120" s="1205">
        <f t="shared" si="182"/>
        <v>0</v>
      </c>
      <c r="AS120" s="1205">
        <f t="shared" si="182"/>
        <v>0</v>
      </c>
      <c r="AT120" s="1205">
        <f t="shared" si="182"/>
        <v>0</v>
      </c>
      <c r="AU120" s="1205">
        <f t="shared" si="182"/>
        <v>0</v>
      </c>
      <c r="AV120" s="1205">
        <f t="shared" si="119"/>
        <v>0</v>
      </c>
      <c r="AW120" s="1205"/>
      <c r="AX120" s="1205"/>
      <c r="AY120" s="1205"/>
      <c r="AZ120" s="1205"/>
      <c r="BA120" s="1205"/>
      <c r="BB120" s="1205"/>
      <c r="BC120" s="1205"/>
      <c r="BD120" s="1205"/>
      <c r="BE120" s="1205"/>
      <c r="BF120" s="1205"/>
      <c r="BG120" s="1205"/>
      <c r="BH120" s="1205"/>
      <c r="BI120" s="1205"/>
      <c r="BJ120" s="1205"/>
      <c r="BK120" s="1205"/>
      <c r="BL120" s="1205"/>
      <c r="BM120" s="1205"/>
      <c r="BN120" s="1205"/>
      <c r="BO120" s="1205"/>
      <c r="BP120" s="1205"/>
      <c r="BQ120" s="1205"/>
    </row>
    <row r="121" spans="1:69" s="1206" customFormat="1" ht="12.75" x14ac:dyDescent="0.2">
      <c r="A121" s="1165">
        <v>1845</v>
      </c>
      <c r="B121" s="198" t="s">
        <v>84</v>
      </c>
      <c r="C121" s="1204">
        <f>'I4 BO ASSETS'!H50</f>
        <v>0</v>
      </c>
      <c r="D121" s="1205">
        <f t="shared" si="156"/>
        <v>0</v>
      </c>
      <c r="E121" s="1205">
        <f t="shared" si="156"/>
        <v>0</v>
      </c>
      <c r="F121" s="1205">
        <f t="shared" si="115"/>
        <v>0</v>
      </c>
      <c r="G121" s="1205">
        <f t="shared" ref="G121:Z121" si="183">$D121*G625</f>
        <v>0</v>
      </c>
      <c r="H121" s="1205">
        <f t="shared" si="183"/>
        <v>0</v>
      </c>
      <c r="I121" s="1205">
        <f t="shared" si="183"/>
        <v>0</v>
      </c>
      <c r="J121" s="1205">
        <f t="shared" si="183"/>
        <v>0</v>
      </c>
      <c r="K121" s="1205">
        <f t="shared" si="183"/>
        <v>0</v>
      </c>
      <c r="L121" s="1205">
        <f t="shared" si="183"/>
        <v>0</v>
      </c>
      <c r="M121" s="1205">
        <f t="shared" si="183"/>
        <v>0</v>
      </c>
      <c r="N121" s="1205">
        <f t="shared" si="183"/>
        <v>0</v>
      </c>
      <c r="O121" s="1205">
        <f t="shared" si="183"/>
        <v>0</v>
      </c>
      <c r="P121" s="1205">
        <f t="shared" si="183"/>
        <v>0</v>
      </c>
      <c r="Q121" s="1205">
        <f t="shared" si="183"/>
        <v>0</v>
      </c>
      <c r="R121" s="1205">
        <f t="shared" si="183"/>
        <v>0</v>
      </c>
      <c r="S121" s="1205">
        <f t="shared" si="183"/>
        <v>0</v>
      </c>
      <c r="T121" s="1205">
        <f t="shared" si="183"/>
        <v>0</v>
      </c>
      <c r="U121" s="1205">
        <f t="shared" si="183"/>
        <v>0</v>
      </c>
      <c r="V121" s="1205">
        <f t="shared" si="183"/>
        <v>0</v>
      </c>
      <c r="W121" s="1205">
        <f t="shared" si="183"/>
        <v>0</v>
      </c>
      <c r="X121" s="1205">
        <f t="shared" si="183"/>
        <v>0</v>
      </c>
      <c r="Y121" s="1205">
        <f t="shared" si="183"/>
        <v>0</v>
      </c>
      <c r="Z121" s="1205">
        <f t="shared" si="183"/>
        <v>0</v>
      </c>
      <c r="AA121" s="1205">
        <f t="shared" si="117"/>
        <v>0</v>
      </c>
      <c r="AB121" s="1205">
        <f t="shared" ref="AB121:AU121" si="184">$E121*AB625</f>
        <v>0</v>
      </c>
      <c r="AC121" s="1205">
        <f t="shared" si="184"/>
        <v>0</v>
      </c>
      <c r="AD121" s="1205">
        <f t="shared" si="184"/>
        <v>0</v>
      </c>
      <c r="AE121" s="1205">
        <f t="shared" si="184"/>
        <v>0</v>
      </c>
      <c r="AF121" s="1205">
        <f t="shared" si="184"/>
        <v>0</v>
      </c>
      <c r="AG121" s="1205">
        <f t="shared" si="184"/>
        <v>0</v>
      </c>
      <c r="AH121" s="1205">
        <f t="shared" si="184"/>
        <v>0</v>
      </c>
      <c r="AI121" s="1205">
        <f t="shared" si="184"/>
        <v>0</v>
      </c>
      <c r="AJ121" s="1205">
        <f t="shared" si="184"/>
        <v>0</v>
      </c>
      <c r="AK121" s="1205">
        <f t="shared" si="184"/>
        <v>0</v>
      </c>
      <c r="AL121" s="1205">
        <f t="shared" si="184"/>
        <v>0</v>
      </c>
      <c r="AM121" s="1205">
        <f t="shared" si="184"/>
        <v>0</v>
      </c>
      <c r="AN121" s="1205">
        <f t="shared" si="184"/>
        <v>0</v>
      </c>
      <c r="AO121" s="1205">
        <f t="shared" si="184"/>
        <v>0</v>
      </c>
      <c r="AP121" s="1205">
        <f t="shared" si="184"/>
        <v>0</v>
      </c>
      <c r="AQ121" s="1205">
        <f t="shared" si="184"/>
        <v>0</v>
      </c>
      <c r="AR121" s="1205">
        <f t="shared" si="184"/>
        <v>0</v>
      </c>
      <c r="AS121" s="1205">
        <f t="shared" si="184"/>
        <v>0</v>
      </c>
      <c r="AT121" s="1205">
        <f t="shared" si="184"/>
        <v>0</v>
      </c>
      <c r="AU121" s="1205">
        <f t="shared" si="184"/>
        <v>0</v>
      </c>
      <c r="AV121" s="1205">
        <f t="shared" si="119"/>
        <v>0</v>
      </c>
      <c r="AW121" s="1205"/>
      <c r="AX121" s="1205"/>
      <c r="AY121" s="1205"/>
      <c r="AZ121" s="1205"/>
      <c r="BA121" s="1205"/>
      <c r="BB121" s="1205"/>
      <c r="BC121" s="1205"/>
      <c r="BD121" s="1205"/>
      <c r="BE121" s="1205"/>
      <c r="BF121" s="1205"/>
      <c r="BG121" s="1205"/>
      <c r="BH121" s="1205"/>
      <c r="BI121" s="1205"/>
      <c r="BJ121" s="1205"/>
      <c r="BK121" s="1205"/>
      <c r="BL121" s="1205"/>
      <c r="BM121" s="1205"/>
      <c r="BN121" s="1205"/>
      <c r="BO121" s="1205"/>
      <c r="BP121" s="1205"/>
      <c r="BQ121" s="1205"/>
    </row>
    <row r="122" spans="1:69" s="1206" customFormat="1" ht="25.5" x14ac:dyDescent="0.2">
      <c r="A122" s="1165" t="s">
        <v>834</v>
      </c>
      <c r="B122" s="198" t="s">
        <v>398</v>
      </c>
      <c r="C122" s="1204">
        <f>'I4 BO ASSETS'!H51</f>
        <v>0</v>
      </c>
      <c r="D122" s="1205">
        <f t="shared" si="156"/>
        <v>0</v>
      </c>
      <c r="E122" s="1205">
        <f t="shared" si="156"/>
        <v>0</v>
      </c>
      <c r="F122" s="1205">
        <f t="shared" si="115"/>
        <v>0</v>
      </c>
      <c r="G122" s="1205">
        <f t="shared" ref="G122:Z122" si="185">$D122*G626</f>
        <v>0</v>
      </c>
      <c r="H122" s="1205">
        <f t="shared" si="185"/>
        <v>0</v>
      </c>
      <c r="I122" s="1205">
        <f t="shared" si="185"/>
        <v>0</v>
      </c>
      <c r="J122" s="1205">
        <f t="shared" si="185"/>
        <v>0</v>
      </c>
      <c r="K122" s="1205">
        <f t="shared" si="185"/>
        <v>0</v>
      </c>
      <c r="L122" s="1205">
        <f t="shared" si="185"/>
        <v>0</v>
      </c>
      <c r="M122" s="1205">
        <f t="shared" si="185"/>
        <v>0</v>
      </c>
      <c r="N122" s="1205">
        <f t="shared" si="185"/>
        <v>0</v>
      </c>
      <c r="O122" s="1205">
        <f t="shared" si="185"/>
        <v>0</v>
      </c>
      <c r="P122" s="1205">
        <f t="shared" si="185"/>
        <v>0</v>
      </c>
      <c r="Q122" s="1205">
        <f t="shared" si="185"/>
        <v>0</v>
      </c>
      <c r="R122" s="1205">
        <f t="shared" si="185"/>
        <v>0</v>
      </c>
      <c r="S122" s="1205">
        <f t="shared" si="185"/>
        <v>0</v>
      </c>
      <c r="T122" s="1205">
        <f t="shared" si="185"/>
        <v>0</v>
      </c>
      <c r="U122" s="1205">
        <f t="shared" si="185"/>
        <v>0</v>
      </c>
      <c r="V122" s="1205">
        <f t="shared" si="185"/>
        <v>0</v>
      </c>
      <c r="W122" s="1205">
        <f t="shared" si="185"/>
        <v>0</v>
      </c>
      <c r="X122" s="1205">
        <f t="shared" si="185"/>
        <v>0</v>
      </c>
      <c r="Y122" s="1205">
        <f t="shared" si="185"/>
        <v>0</v>
      </c>
      <c r="Z122" s="1205">
        <f t="shared" si="185"/>
        <v>0</v>
      </c>
      <c r="AA122" s="1205">
        <f t="shared" si="117"/>
        <v>0</v>
      </c>
      <c r="AB122" s="1205">
        <f t="shared" ref="AB122:AU122" si="186">$E122*AB626</f>
        <v>0</v>
      </c>
      <c r="AC122" s="1205">
        <f t="shared" si="186"/>
        <v>0</v>
      </c>
      <c r="AD122" s="1205">
        <f t="shared" si="186"/>
        <v>0</v>
      </c>
      <c r="AE122" s="1205">
        <f t="shared" si="186"/>
        <v>0</v>
      </c>
      <c r="AF122" s="1205">
        <f t="shared" si="186"/>
        <v>0</v>
      </c>
      <c r="AG122" s="1205">
        <f t="shared" si="186"/>
        <v>0</v>
      </c>
      <c r="AH122" s="1205">
        <f t="shared" si="186"/>
        <v>0</v>
      </c>
      <c r="AI122" s="1205">
        <f t="shared" si="186"/>
        <v>0</v>
      </c>
      <c r="AJ122" s="1205">
        <f t="shared" si="186"/>
        <v>0</v>
      </c>
      <c r="AK122" s="1205">
        <f t="shared" si="186"/>
        <v>0</v>
      </c>
      <c r="AL122" s="1205">
        <f t="shared" si="186"/>
        <v>0</v>
      </c>
      <c r="AM122" s="1205">
        <f t="shared" si="186"/>
        <v>0</v>
      </c>
      <c r="AN122" s="1205">
        <f t="shared" si="186"/>
        <v>0</v>
      </c>
      <c r="AO122" s="1205">
        <f t="shared" si="186"/>
        <v>0</v>
      </c>
      <c r="AP122" s="1205">
        <f t="shared" si="186"/>
        <v>0</v>
      </c>
      <c r="AQ122" s="1205">
        <f t="shared" si="186"/>
        <v>0</v>
      </c>
      <c r="AR122" s="1205">
        <f t="shared" si="186"/>
        <v>0</v>
      </c>
      <c r="AS122" s="1205">
        <f t="shared" si="186"/>
        <v>0</v>
      </c>
      <c r="AT122" s="1205">
        <f t="shared" si="186"/>
        <v>0</v>
      </c>
      <c r="AU122" s="1205">
        <f t="shared" si="186"/>
        <v>0</v>
      </c>
      <c r="AV122" s="1205">
        <f t="shared" si="119"/>
        <v>0</v>
      </c>
      <c r="AW122" s="1205"/>
      <c r="AX122" s="1205"/>
      <c r="AY122" s="1205"/>
      <c r="AZ122" s="1205"/>
      <c r="BA122" s="1205"/>
      <c r="BB122" s="1205"/>
      <c r="BC122" s="1205"/>
      <c r="BD122" s="1205"/>
      <c r="BE122" s="1205"/>
      <c r="BF122" s="1205"/>
      <c r="BG122" s="1205"/>
      <c r="BH122" s="1205"/>
      <c r="BI122" s="1205"/>
      <c r="BJ122" s="1205"/>
      <c r="BK122" s="1205"/>
      <c r="BL122" s="1205"/>
      <c r="BM122" s="1205"/>
      <c r="BN122" s="1205"/>
      <c r="BO122" s="1205"/>
      <c r="BP122" s="1205"/>
      <c r="BQ122" s="1205"/>
    </row>
    <row r="123" spans="1:69" s="1206" customFormat="1" ht="25.5" x14ac:dyDescent="0.2">
      <c r="A123" s="1165" t="s">
        <v>835</v>
      </c>
      <c r="B123" s="198" t="s">
        <v>399</v>
      </c>
      <c r="C123" s="1204">
        <f>'I4 BO ASSETS'!H52</f>
        <v>97897.785000000003</v>
      </c>
      <c r="D123" s="1205">
        <f t="shared" si="156"/>
        <v>63633.560250000002</v>
      </c>
      <c r="E123" s="1205">
        <f t="shared" si="156"/>
        <v>34264.224750000001</v>
      </c>
      <c r="F123" s="1205">
        <f t="shared" si="115"/>
        <v>97897.785000000003</v>
      </c>
      <c r="G123" s="1205">
        <f t="shared" ref="G123:Z123" si="187">$D123*G627</f>
        <v>28089.980580979813</v>
      </c>
      <c r="H123" s="1205">
        <f t="shared" si="187"/>
        <v>11527.391812535119</v>
      </c>
      <c r="I123" s="1205">
        <f t="shared" si="187"/>
        <v>23435.28968724994</v>
      </c>
      <c r="J123" s="1205">
        <f t="shared" si="187"/>
        <v>0</v>
      </c>
      <c r="K123" s="1205">
        <f t="shared" si="187"/>
        <v>0</v>
      </c>
      <c r="L123" s="1205">
        <f t="shared" si="187"/>
        <v>0</v>
      </c>
      <c r="M123" s="1205">
        <f t="shared" si="187"/>
        <v>575.07923424283319</v>
      </c>
      <c r="N123" s="1205">
        <f t="shared" si="187"/>
        <v>0</v>
      </c>
      <c r="O123" s="1205">
        <f t="shared" si="187"/>
        <v>5.8189349922935012</v>
      </c>
      <c r="P123" s="1205">
        <f t="shared" si="187"/>
        <v>0</v>
      </c>
      <c r="Q123" s="1205">
        <f t="shared" si="187"/>
        <v>0</v>
      </c>
      <c r="R123" s="1205">
        <f t="shared" si="187"/>
        <v>0</v>
      </c>
      <c r="S123" s="1205">
        <f t="shared" si="187"/>
        <v>0</v>
      </c>
      <c r="T123" s="1205">
        <f t="shared" si="187"/>
        <v>0</v>
      </c>
      <c r="U123" s="1205">
        <f t="shared" si="187"/>
        <v>0</v>
      </c>
      <c r="V123" s="1205">
        <f t="shared" si="187"/>
        <v>0</v>
      </c>
      <c r="W123" s="1205">
        <f t="shared" si="187"/>
        <v>0</v>
      </c>
      <c r="X123" s="1205">
        <f t="shared" si="187"/>
        <v>0</v>
      </c>
      <c r="Y123" s="1205">
        <f t="shared" si="187"/>
        <v>0</v>
      </c>
      <c r="Z123" s="1205">
        <f t="shared" si="187"/>
        <v>0</v>
      </c>
      <c r="AA123" s="1205">
        <f t="shared" si="117"/>
        <v>63633.560249999995</v>
      </c>
      <c r="AB123" s="1205">
        <f t="shared" ref="AB123:AU123" si="188">$E123*AB627</f>
        <v>29941.302542565471</v>
      </c>
      <c r="AC123" s="1205">
        <f t="shared" si="188"/>
        <v>2912.1268723712251</v>
      </c>
      <c r="AD123" s="1205">
        <f t="shared" si="188"/>
        <v>347.17773871855326</v>
      </c>
      <c r="AE123" s="1205">
        <f t="shared" si="188"/>
        <v>0</v>
      </c>
      <c r="AF123" s="1205">
        <f t="shared" si="188"/>
        <v>0</v>
      </c>
      <c r="AG123" s="1205">
        <f t="shared" si="188"/>
        <v>0</v>
      </c>
      <c r="AH123" s="1205">
        <f t="shared" si="188"/>
        <v>612.98089148806878</v>
      </c>
      <c r="AI123" s="1205">
        <f t="shared" si="188"/>
        <v>249.96797187735837</v>
      </c>
      <c r="AJ123" s="1205">
        <f t="shared" si="188"/>
        <v>200.66873297932381</v>
      </c>
      <c r="AK123" s="1205">
        <f t="shared" si="188"/>
        <v>0</v>
      </c>
      <c r="AL123" s="1205">
        <f t="shared" si="188"/>
        <v>0</v>
      </c>
      <c r="AM123" s="1205">
        <f t="shared" si="188"/>
        <v>0</v>
      </c>
      <c r="AN123" s="1205">
        <f t="shared" si="188"/>
        <v>0</v>
      </c>
      <c r="AO123" s="1205">
        <f t="shared" si="188"/>
        <v>0</v>
      </c>
      <c r="AP123" s="1205">
        <f t="shared" si="188"/>
        <v>0</v>
      </c>
      <c r="AQ123" s="1205">
        <f t="shared" si="188"/>
        <v>0</v>
      </c>
      <c r="AR123" s="1205">
        <f t="shared" si="188"/>
        <v>0</v>
      </c>
      <c r="AS123" s="1205">
        <f t="shared" si="188"/>
        <v>0</v>
      </c>
      <c r="AT123" s="1205">
        <f t="shared" si="188"/>
        <v>0</v>
      </c>
      <c r="AU123" s="1205">
        <f t="shared" si="188"/>
        <v>0</v>
      </c>
      <c r="AV123" s="1205">
        <f t="shared" si="119"/>
        <v>34264.224749999994</v>
      </c>
      <c r="AW123" s="1205"/>
      <c r="AX123" s="1205"/>
      <c r="AY123" s="1205"/>
      <c r="AZ123" s="1205"/>
      <c r="BA123" s="1205"/>
      <c r="BB123" s="1205"/>
      <c r="BC123" s="1205"/>
      <c r="BD123" s="1205"/>
      <c r="BE123" s="1205"/>
      <c r="BF123" s="1205"/>
      <c r="BG123" s="1205"/>
      <c r="BH123" s="1205"/>
      <c r="BI123" s="1205"/>
      <c r="BJ123" s="1205"/>
      <c r="BK123" s="1205"/>
      <c r="BL123" s="1205"/>
      <c r="BM123" s="1205"/>
      <c r="BN123" s="1205"/>
      <c r="BO123" s="1205"/>
      <c r="BP123" s="1205"/>
      <c r="BQ123" s="1205"/>
    </row>
    <row r="124" spans="1:69" s="1206" customFormat="1" ht="25.5" x14ac:dyDescent="0.2">
      <c r="A124" s="1165" t="s">
        <v>836</v>
      </c>
      <c r="B124" s="198" t="s">
        <v>631</v>
      </c>
      <c r="C124" s="1204">
        <f>'I4 BO ASSETS'!H53</f>
        <v>97897.785000000003</v>
      </c>
      <c r="D124" s="1205">
        <f t="shared" si="156"/>
        <v>63633.560250000002</v>
      </c>
      <c r="E124" s="1205">
        <f t="shared" si="156"/>
        <v>34264.224750000001</v>
      </c>
      <c r="F124" s="1205">
        <f t="shared" si="115"/>
        <v>97897.785000000003</v>
      </c>
      <c r="G124" s="1205">
        <f t="shared" ref="G124:Z124" si="189">$D124*G628</f>
        <v>30989.470381728272</v>
      </c>
      <c r="H124" s="1205">
        <f t="shared" si="189"/>
        <v>12717.266433249824</v>
      </c>
      <c r="I124" s="1205">
        <f t="shared" si="189"/>
        <v>19920.403860858187</v>
      </c>
      <c r="J124" s="1205">
        <f t="shared" si="189"/>
        <v>0</v>
      </c>
      <c r="K124" s="1205">
        <f t="shared" si="189"/>
        <v>0</v>
      </c>
      <c r="L124" s="1205">
        <f t="shared" si="189"/>
        <v>0</v>
      </c>
      <c r="M124" s="1205">
        <f t="shared" si="189"/>
        <v>0</v>
      </c>
      <c r="N124" s="1205">
        <f t="shared" si="189"/>
        <v>0</v>
      </c>
      <c r="O124" s="1205">
        <f t="shared" si="189"/>
        <v>6.4195741637138459</v>
      </c>
      <c r="P124" s="1205">
        <f t="shared" si="189"/>
        <v>0</v>
      </c>
      <c r="Q124" s="1205">
        <f t="shared" si="189"/>
        <v>0</v>
      </c>
      <c r="R124" s="1205">
        <f t="shared" si="189"/>
        <v>0</v>
      </c>
      <c r="S124" s="1205">
        <f t="shared" si="189"/>
        <v>0</v>
      </c>
      <c r="T124" s="1205">
        <f t="shared" si="189"/>
        <v>0</v>
      </c>
      <c r="U124" s="1205">
        <f t="shared" si="189"/>
        <v>0</v>
      </c>
      <c r="V124" s="1205">
        <f t="shared" si="189"/>
        <v>0</v>
      </c>
      <c r="W124" s="1205">
        <f t="shared" si="189"/>
        <v>0</v>
      </c>
      <c r="X124" s="1205">
        <f t="shared" si="189"/>
        <v>0</v>
      </c>
      <c r="Y124" s="1205">
        <f t="shared" si="189"/>
        <v>0</v>
      </c>
      <c r="Z124" s="1205">
        <f t="shared" si="189"/>
        <v>0</v>
      </c>
      <c r="AA124" s="1205">
        <f t="shared" si="117"/>
        <v>63633.560250000002</v>
      </c>
      <c r="AB124" s="1205">
        <f t="shared" ref="AB124:AU124" si="190">$E124*AB628</f>
        <v>25308.022052461416</v>
      </c>
      <c r="AC124" s="1205">
        <f t="shared" si="190"/>
        <v>2461.4884740155189</v>
      </c>
      <c r="AD124" s="1205">
        <f t="shared" si="190"/>
        <v>269.3903694738014</v>
      </c>
      <c r="AE124" s="1205">
        <f t="shared" si="190"/>
        <v>0</v>
      </c>
      <c r="AF124" s="1205">
        <f t="shared" si="190"/>
        <v>0</v>
      </c>
      <c r="AG124" s="1205">
        <f t="shared" si="190"/>
        <v>0</v>
      </c>
      <c r="AH124" s="1205">
        <f t="shared" si="190"/>
        <v>5844.4211311985064</v>
      </c>
      <c r="AI124" s="1205">
        <f t="shared" si="190"/>
        <v>211.28656429317758</v>
      </c>
      <c r="AJ124" s="1205">
        <f t="shared" si="190"/>
        <v>169.61615855757867</v>
      </c>
      <c r="AK124" s="1205">
        <f t="shared" si="190"/>
        <v>0</v>
      </c>
      <c r="AL124" s="1205">
        <f t="shared" si="190"/>
        <v>0</v>
      </c>
      <c r="AM124" s="1205">
        <f t="shared" si="190"/>
        <v>0</v>
      </c>
      <c r="AN124" s="1205">
        <f t="shared" si="190"/>
        <v>0</v>
      </c>
      <c r="AO124" s="1205">
        <f t="shared" si="190"/>
        <v>0</v>
      </c>
      <c r="AP124" s="1205">
        <f t="shared" si="190"/>
        <v>0</v>
      </c>
      <c r="AQ124" s="1205">
        <f t="shared" si="190"/>
        <v>0</v>
      </c>
      <c r="AR124" s="1205">
        <f t="shared" si="190"/>
        <v>0</v>
      </c>
      <c r="AS124" s="1205">
        <f t="shared" si="190"/>
        <v>0</v>
      </c>
      <c r="AT124" s="1205">
        <f t="shared" si="190"/>
        <v>0</v>
      </c>
      <c r="AU124" s="1205">
        <f t="shared" si="190"/>
        <v>0</v>
      </c>
      <c r="AV124" s="1205">
        <f t="shared" si="119"/>
        <v>34264.224749999994</v>
      </c>
      <c r="AW124" s="1205"/>
      <c r="AX124" s="1205"/>
      <c r="AY124" s="1205"/>
      <c r="AZ124" s="1205"/>
      <c r="BA124" s="1205"/>
      <c r="BB124" s="1205"/>
      <c r="BC124" s="1205"/>
      <c r="BD124" s="1205"/>
      <c r="BE124" s="1205"/>
      <c r="BF124" s="1205"/>
      <c r="BG124" s="1205"/>
      <c r="BH124" s="1205"/>
      <c r="BI124" s="1205"/>
      <c r="BJ124" s="1205"/>
      <c r="BK124" s="1205"/>
      <c r="BL124" s="1205"/>
      <c r="BM124" s="1205"/>
      <c r="BN124" s="1205"/>
      <c r="BO124" s="1205"/>
      <c r="BP124" s="1205"/>
      <c r="BQ124" s="1205"/>
    </row>
    <row r="125" spans="1:69" s="1206" customFormat="1" ht="12.75" x14ac:dyDescent="0.2">
      <c r="A125" s="1165">
        <v>1850</v>
      </c>
      <c r="B125" s="198" t="s">
        <v>90</v>
      </c>
      <c r="C125" s="1204">
        <f>'I4 BO ASSETS'!H54</f>
        <v>107070.505</v>
      </c>
      <c r="D125" s="1205">
        <f t="shared" si="156"/>
        <v>74949.353499999997</v>
      </c>
      <c r="E125" s="1205">
        <f t="shared" si="156"/>
        <v>32121.1515</v>
      </c>
      <c r="F125" s="1205">
        <f t="shared" si="115"/>
        <v>107070.505</v>
      </c>
      <c r="G125" s="1205">
        <f t="shared" ref="G125:Z125" si="191">$D125*G629</f>
        <v>36139.926084447579</v>
      </c>
      <c r="H125" s="1205">
        <f t="shared" si="191"/>
        <v>14830.87846395919</v>
      </c>
      <c r="I125" s="1205">
        <f t="shared" si="191"/>
        <v>23231.178662809056</v>
      </c>
      <c r="J125" s="1205">
        <f t="shared" si="191"/>
        <v>0</v>
      </c>
      <c r="K125" s="1205">
        <f t="shared" si="191"/>
        <v>0</v>
      </c>
      <c r="L125" s="1205">
        <f t="shared" si="191"/>
        <v>0</v>
      </c>
      <c r="M125" s="1205">
        <f t="shared" si="191"/>
        <v>739.88378020842902</v>
      </c>
      <c r="N125" s="1205">
        <f t="shared" si="191"/>
        <v>0</v>
      </c>
      <c r="O125" s="1205">
        <f t="shared" si="191"/>
        <v>7.4865085757334926</v>
      </c>
      <c r="P125" s="1205">
        <f t="shared" si="191"/>
        <v>0</v>
      </c>
      <c r="Q125" s="1205">
        <f t="shared" si="191"/>
        <v>0</v>
      </c>
      <c r="R125" s="1205">
        <f t="shared" si="191"/>
        <v>0</v>
      </c>
      <c r="S125" s="1205">
        <f t="shared" si="191"/>
        <v>0</v>
      </c>
      <c r="T125" s="1205">
        <f t="shared" si="191"/>
        <v>0</v>
      </c>
      <c r="U125" s="1205">
        <f t="shared" si="191"/>
        <v>0</v>
      </c>
      <c r="V125" s="1205">
        <f t="shared" si="191"/>
        <v>0</v>
      </c>
      <c r="W125" s="1205">
        <f t="shared" si="191"/>
        <v>0</v>
      </c>
      <c r="X125" s="1205">
        <f t="shared" si="191"/>
        <v>0</v>
      </c>
      <c r="Y125" s="1205">
        <f t="shared" si="191"/>
        <v>0</v>
      </c>
      <c r="Z125" s="1205">
        <f t="shared" si="191"/>
        <v>0</v>
      </c>
      <c r="AA125" s="1205">
        <f t="shared" si="117"/>
        <v>74949.353499999983</v>
      </c>
      <c r="AB125" s="1205">
        <f t="shared" ref="AB125:AU125" si="192">$E125*AB629</f>
        <v>28091.94895970892</v>
      </c>
      <c r="AC125" s="1205">
        <f t="shared" si="192"/>
        <v>2732.2565324788202</v>
      </c>
      <c r="AD125" s="1205">
        <f t="shared" si="192"/>
        <v>299.02378359746746</v>
      </c>
      <c r="AE125" s="1205">
        <f t="shared" si="192"/>
        <v>0</v>
      </c>
      <c r="AF125" s="1205">
        <f t="shared" si="192"/>
        <v>0</v>
      </c>
      <c r="AG125" s="1205">
        <f t="shared" si="192"/>
        <v>0</v>
      </c>
      <c r="AH125" s="1205">
        <f t="shared" si="192"/>
        <v>575.11953237436694</v>
      </c>
      <c r="AI125" s="1205">
        <f t="shared" si="192"/>
        <v>234.52845772350389</v>
      </c>
      <c r="AJ125" s="1205">
        <f t="shared" si="192"/>
        <v>188.27423411692394</v>
      </c>
      <c r="AK125" s="1205">
        <f t="shared" si="192"/>
        <v>0</v>
      </c>
      <c r="AL125" s="1205">
        <f t="shared" si="192"/>
        <v>0</v>
      </c>
      <c r="AM125" s="1205">
        <f t="shared" si="192"/>
        <v>0</v>
      </c>
      <c r="AN125" s="1205">
        <f t="shared" si="192"/>
        <v>0</v>
      </c>
      <c r="AO125" s="1205">
        <f t="shared" si="192"/>
        <v>0</v>
      </c>
      <c r="AP125" s="1205">
        <f t="shared" si="192"/>
        <v>0</v>
      </c>
      <c r="AQ125" s="1205">
        <f t="shared" si="192"/>
        <v>0</v>
      </c>
      <c r="AR125" s="1205">
        <f t="shared" si="192"/>
        <v>0</v>
      </c>
      <c r="AS125" s="1205">
        <f t="shared" si="192"/>
        <v>0</v>
      </c>
      <c r="AT125" s="1205">
        <f t="shared" si="192"/>
        <v>0</v>
      </c>
      <c r="AU125" s="1205">
        <f t="shared" si="192"/>
        <v>0</v>
      </c>
      <c r="AV125" s="1205">
        <f t="shared" si="119"/>
        <v>32121.1515</v>
      </c>
      <c r="AW125" s="1205"/>
      <c r="AX125" s="1205"/>
      <c r="AY125" s="1205"/>
      <c r="AZ125" s="1205"/>
      <c r="BA125" s="1205"/>
      <c r="BB125" s="1205"/>
      <c r="BC125" s="1205"/>
      <c r="BD125" s="1205"/>
      <c r="BE125" s="1205"/>
      <c r="BF125" s="1205"/>
      <c r="BG125" s="1205"/>
      <c r="BH125" s="1205"/>
      <c r="BI125" s="1205"/>
      <c r="BJ125" s="1205"/>
      <c r="BK125" s="1205"/>
      <c r="BL125" s="1205"/>
      <c r="BM125" s="1205"/>
      <c r="BN125" s="1205"/>
      <c r="BO125" s="1205"/>
      <c r="BP125" s="1205"/>
      <c r="BQ125" s="1205"/>
    </row>
    <row r="126" spans="1:69" s="1206" customFormat="1" ht="12.75" x14ac:dyDescent="0.2">
      <c r="A126" s="1165">
        <v>1855</v>
      </c>
      <c r="B126" s="198" t="s">
        <v>92</v>
      </c>
      <c r="C126" s="1204">
        <f>'I4 BO ASSETS'!H55</f>
        <v>0</v>
      </c>
      <c r="D126" s="1205">
        <f t="shared" si="156"/>
        <v>0</v>
      </c>
      <c r="E126" s="1205">
        <f t="shared" si="156"/>
        <v>0</v>
      </c>
      <c r="F126" s="1205">
        <f t="shared" si="115"/>
        <v>0</v>
      </c>
      <c r="G126" s="1205">
        <f t="shared" ref="G126:Z126" si="193">$D126*G630</f>
        <v>0</v>
      </c>
      <c r="H126" s="1205">
        <f t="shared" si="193"/>
        <v>0</v>
      </c>
      <c r="I126" s="1205">
        <f t="shared" si="193"/>
        <v>0</v>
      </c>
      <c r="J126" s="1205">
        <f t="shared" si="193"/>
        <v>0</v>
      </c>
      <c r="K126" s="1205">
        <f t="shared" si="193"/>
        <v>0</v>
      </c>
      <c r="L126" s="1205">
        <f t="shared" si="193"/>
        <v>0</v>
      </c>
      <c r="M126" s="1205">
        <f t="shared" si="193"/>
        <v>0</v>
      </c>
      <c r="N126" s="1205">
        <f t="shared" si="193"/>
        <v>0</v>
      </c>
      <c r="O126" s="1205">
        <f t="shared" si="193"/>
        <v>0</v>
      </c>
      <c r="P126" s="1205">
        <f t="shared" si="193"/>
        <v>0</v>
      </c>
      <c r="Q126" s="1205">
        <f t="shared" si="193"/>
        <v>0</v>
      </c>
      <c r="R126" s="1205">
        <f t="shared" si="193"/>
        <v>0</v>
      </c>
      <c r="S126" s="1205">
        <f t="shared" si="193"/>
        <v>0</v>
      </c>
      <c r="T126" s="1205">
        <f t="shared" si="193"/>
        <v>0</v>
      </c>
      <c r="U126" s="1205">
        <f t="shared" si="193"/>
        <v>0</v>
      </c>
      <c r="V126" s="1205">
        <f t="shared" si="193"/>
        <v>0</v>
      </c>
      <c r="W126" s="1205">
        <f t="shared" si="193"/>
        <v>0</v>
      </c>
      <c r="X126" s="1205">
        <f t="shared" si="193"/>
        <v>0</v>
      </c>
      <c r="Y126" s="1205">
        <f t="shared" si="193"/>
        <v>0</v>
      </c>
      <c r="Z126" s="1205">
        <f t="shared" si="193"/>
        <v>0</v>
      </c>
      <c r="AA126" s="1205">
        <f t="shared" si="117"/>
        <v>0</v>
      </c>
      <c r="AB126" s="1205">
        <f t="shared" ref="AB126:AU126" si="194">$E126*AB630</f>
        <v>0</v>
      </c>
      <c r="AC126" s="1205">
        <f t="shared" si="194"/>
        <v>0</v>
      </c>
      <c r="AD126" s="1205">
        <f t="shared" si="194"/>
        <v>0</v>
      </c>
      <c r="AE126" s="1205">
        <f t="shared" si="194"/>
        <v>0</v>
      </c>
      <c r="AF126" s="1205">
        <f t="shared" si="194"/>
        <v>0</v>
      </c>
      <c r="AG126" s="1205">
        <f t="shared" si="194"/>
        <v>0</v>
      </c>
      <c r="AH126" s="1205">
        <f t="shared" si="194"/>
        <v>0</v>
      </c>
      <c r="AI126" s="1205">
        <f t="shared" si="194"/>
        <v>0</v>
      </c>
      <c r="AJ126" s="1205">
        <f t="shared" si="194"/>
        <v>0</v>
      </c>
      <c r="AK126" s="1205">
        <f t="shared" si="194"/>
        <v>0</v>
      </c>
      <c r="AL126" s="1205">
        <f t="shared" si="194"/>
        <v>0</v>
      </c>
      <c r="AM126" s="1205">
        <f t="shared" si="194"/>
        <v>0</v>
      </c>
      <c r="AN126" s="1205">
        <f t="shared" si="194"/>
        <v>0</v>
      </c>
      <c r="AO126" s="1205">
        <f t="shared" si="194"/>
        <v>0</v>
      </c>
      <c r="AP126" s="1205">
        <f t="shared" si="194"/>
        <v>0</v>
      </c>
      <c r="AQ126" s="1205">
        <f t="shared" si="194"/>
        <v>0</v>
      </c>
      <c r="AR126" s="1205">
        <f t="shared" si="194"/>
        <v>0</v>
      </c>
      <c r="AS126" s="1205">
        <f t="shared" si="194"/>
        <v>0</v>
      </c>
      <c r="AT126" s="1205">
        <f t="shared" si="194"/>
        <v>0</v>
      </c>
      <c r="AU126" s="1205">
        <f t="shared" si="194"/>
        <v>0</v>
      </c>
      <c r="AV126" s="1205">
        <f t="shared" si="119"/>
        <v>0</v>
      </c>
      <c r="AW126" s="1205"/>
      <c r="AX126" s="1205"/>
      <c r="AY126" s="1205"/>
      <c r="AZ126" s="1205"/>
      <c r="BA126" s="1205"/>
      <c r="BB126" s="1205"/>
      <c r="BC126" s="1205"/>
      <c r="BD126" s="1205"/>
      <c r="BE126" s="1205"/>
      <c r="BF126" s="1205"/>
      <c r="BG126" s="1205"/>
      <c r="BH126" s="1205"/>
      <c r="BI126" s="1205"/>
      <c r="BJ126" s="1205"/>
      <c r="BK126" s="1205"/>
      <c r="BL126" s="1205"/>
      <c r="BM126" s="1205"/>
      <c r="BN126" s="1205"/>
      <c r="BO126" s="1205"/>
      <c r="BP126" s="1205"/>
      <c r="BQ126" s="1205"/>
    </row>
    <row r="127" spans="1:69" s="1208" customFormat="1" ht="12.75" x14ac:dyDescent="0.2">
      <c r="A127" s="1165">
        <v>1860</v>
      </c>
      <c r="B127" s="198" t="s">
        <v>93</v>
      </c>
      <c r="C127" s="1204">
        <f>'I4 BO ASSETS'!H56</f>
        <v>954.08499999999992</v>
      </c>
      <c r="D127" s="1205">
        <f t="shared" si="156"/>
        <v>0</v>
      </c>
      <c r="E127" s="1205">
        <f t="shared" si="156"/>
        <v>954.08499999999992</v>
      </c>
      <c r="F127" s="1205">
        <f t="shared" si="115"/>
        <v>954.08499999999992</v>
      </c>
      <c r="G127" s="1205">
        <f t="shared" ref="G127:Z127" si="195">$D127*G631</f>
        <v>0</v>
      </c>
      <c r="H127" s="1205">
        <f t="shared" si="195"/>
        <v>0</v>
      </c>
      <c r="I127" s="1205">
        <f t="shared" si="195"/>
        <v>0</v>
      </c>
      <c r="J127" s="1205">
        <f t="shared" si="195"/>
        <v>0</v>
      </c>
      <c r="K127" s="1205">
        <f t="shared" si="195"/>
        <v>0</v>
      </c>
      <c r="L127" s="1205">
        <f t="shared" si="195"/>
        <v>0</v>
      </c>
      <c r="M127" s="1205">
        <f t="shared" si="195"/>
        <v>0</v>
      </c>
      <c r="N127" s="1205">
        <f t="shared" si="195"/>
        <v>0</v>
      </c>
      <c r="O127" s="1205">
        <f t="shared" si="195"/>
        <v>0</v>
      </c>
      <c r="P127" s="1205">
        <f t="shared" si="195"/>
        <v>0</v>
      </c>
      <c r="Q127" s="1205">
        <f t="shared" si="195"/>
        <v>0</v>
      </c>
      <c r="R127" s="1205">
        <f t="shared" si="195"/>
        <v>0</v>
      </c>
      <c r="S127" s="1205">
        <f t="shared" si="195"/>
        <v>0</v>
      </c>
      <c r="T127" s="1205">
        <f t="shared" si="195"/>
        <v>0</v>
      </c>
      <c r="U127" s="1205">
        <f t="shared" si="195"/>
        <v>0</v>
      </c>
      <c r="V127" s="1205">
        <f t="shared" si="195"/>
        <v>0</v>
      </c>
      <c r="W127" s="1205">
        <f t="shared" si="195"/>
        <v>0</v>
      </c>
      <c r="X127" s="1205">
        <f t="shared" si="195"/>
        <v>0</v>
      </c>
      <c r="Y127" s="1205">
        <f t="shared" si="195"/>
        <v>0</v>
      </c>
      <c r="Z127" s="1205">
        <f t="shared" si="195"/>
        <v>0</v>
      </c>
      <c r="AA127" s="1205">
        <f t="shared" si="117"/>
        <v>0</v>
      </c>
      <c r="AB127" s="1205">
        <f t="shared" ref="AB127:AU127" si="196">$E127*AB631</f>
        <v>735.67976239280449</v>
      </c>
      <c r="AC127" s="1205">
        <f t="shared" si="196"/>
        <v>177.2622215708912</v>
      </c>
      <c r="AD127" s="1205">
        <f t="shared" si="196"/>
        <v>41.143016036304161</v>
      </c>
      <c r="AE127" s="1205">
        <f t="shared" si="196"/>
        <v>0</v>
      </c>
      <c r="AF127" s="1205">
        <f t="shared" si="196"/>
        <v>0</v>
      </c>
      <c r="AG127" s="1205">
        <f t="shared" si="196"/>
        <v>0</v>
      </c>
      <c r="AH127" s="1205">
        <f t="shared" si="196"/>
        <v>0</v>
      </c>
      <c r="AI127" s="1205">
        <f t="shared" si="196"/>
        <v>0</v>
      </c>
      <c r="AJ127" s="1205">
        <f t="shared" si="196"/>
        <v>0</v>
      </c>
      <c r="AK127" s="1205">
        <f t="shared" si="196"/>
        <v>0</v>
      </c>
      <c r="AL127" s="1205">
        <f t="shared" si="196"/>
        <v>0</v>
      </c>
      <c r="AM127" s="1205">
        <f t="shared" si="196"/>
        <v>0</v>
      </c>
      <c r="AN127" s="1205">
        <f t="shared" si="196"/>
        <v>0</v>
      </c>
      <c r="AO127" s="1205">
        <f t="shared" si="196"/>
        <v>0</v>
      </c>
      <c r="AP127" s="1205">
        <f t="shared" si="196"/>
        <v>0</v>
      </c>
      <c r="AQ127" s="1205">
        <f t="shared" si="196"/>
        <v>0</v>
      </c>
      <c r="AR127" s="1205">
        <f t="shared" si="196"/>
        <v>0</v>
      </c>
      <c r="AS127" s="1205">
        <f t="shared" si="196"/>
        <v>0</v>
      </c>
      <c r="AT127" s="1205">
        <f t="shared" si="196"/>
        <v>0</v>
      </c>
      <c r="AU127" s="1205">
        <f t="shared" si="196"/>
        <v>0</v>
      </c>
      <c r="AV127" s="1205">
        <f t="shared" si="119"/>
        <v>954.08499999999992</v>
      </c>
      <c r="AW127" s="1205"/>
      <c r="AX127" s="1205"/>
      <c r="AY127" s="1205"/>
      <c r="AZ127" s="1205"/>
      <c r="BA127" s="1205"/>
      <c r="BB127" s="1205"/>
      <c r="BC127" s="1205"/>
      <c r="BD127" s="1205"/>
      <c r="BE127" s="1205"/>
      <c r="BF127" s="1205"/>
      <c r="BG127" s="1205"/>
      <c r="BH127" s="1205"/>
      <c r="BI127" s="1205"/>
      <c r="BJ127" s="1205"/>
      <c r="BK127" s="1205"/>
      <c r="BL127" s="1205"/>
      <c r="BM127" s="1205"/>
      <c r="BN127" s="1205"/>
      <c r="BO127" s="1205"/>
      <c r="BP127" s="1205"/>
      <c r="BQ127" s="1205"/>
    </row>
    <row r="128" spans="1:69" s="1208" customFormat="1" ht="12.75" x14ac:dyDescent="0.2">
      <c r="A128" s="1166"/>
      <c r="B128" s="1166"/>
      <c r="C128" s="1204"/>
      <c r="D128" s="1205"/>
      <c r="E128" s="1205"/>
      <c r="F128" s="1205"/>
      <c r="G128" s="1205"/>
      <c r="H128" s="1205"/>
      <c r="I128" s="1205"/>
      <c r="J128" s="1205"/>
      <c r="K128" s="1205"/>
      <c r="L128" s="1205"/>
      <c r="M128" s="1205"/>
      <c r="N128" s="1205"/>
      <c r="O128" s="1205"/>
      <c r="P128" s="1205"/>
      <c r="Q128" s="1205"/>
      <c r="R128" s="1205"/>
      <c r="S128" s="1205"/>
      <c r="T128" s="1205"/>
      <c r="U128" s="1205"/>
      <c r="V128" s="1205"/>
      <c r="W128" s="1205"/>
      <c r="X128" s="1205"/>
      <c r="Y128" s="1205"/>
      <c r="Z128" s="1205"/>
      <c r="AA128" s="1205"/>
      <c r="AB128" s="1205"/>
      <c r="AC128" s="1205"/>
      <c r="AD128" s="1205"/>
      <c r="AE128" s="1205"/>
      <c r="AF128" s="1205"/>
      <c r="AG128" s="1205"/>
      <c r="AH128" s="1205"/>
      <c r="AI128" s="1205"/>
      <c r="AJ128" s="1205"/>
      <c r="AK128" s="1205"/>
      <c r="AL128" s="1205"/>
      <c r="AM128" s="1205"/>
      <c r="AN128" s="1205"/>
      <c r="AO128" s="1205"/>
      <c r="AP128" s="1205"/>
      <c r="AQ128" s="1205"/>
      <c r="AR128" s="1205"/>
      <c r="AS128" s="1205"/>
      <c r="AT128" s="1205"/>
      <c r="AU128" s="1205"/>
      <c r="AV128" s="1205"/>
      <c r="AW128" s="1205"/>
      <c r="AX128" s="1205"/>
      <c r="AY128" s="1205"/>
      <c r="AZ128" s="1205"/>
      <c r="BA128" s="1205"/>
      <c r="BB128" s="1205"/>
      <c r="BC128" s="1205"/>
      <c r="BD128" s="1205"/>
      <c r="BE128" s="1205"/>
      <c r="BF128" s="1205"/>
      <c r="BG128" s="1205"/>
      <c r="BH128" s="1205"/>
      <c r="BI128" s="1205"/>
      <c r="BJ128" s="1205"/>
      <c r="BK128" s="1205"/>
      <c r="BL128" s="1205"/>
      <c r="BM128" s="1205"/>
      <c r="BN128" s="1205"/>
      <c r="BO128" s="1205"/>
      <c r="BP128" s="1205"/>
      <c r="BQ128" s="1205"/>
    </row>
    <row r="129" spans="1:69" s="1237" customFormat="1" ht="12.75" x14ac:dyDescent="0.2">
      <c r="A129" s="1234"/>
      <c r="B129" s="1235" t="s">
        <v>909</v>
      </c>
      <c r="C129" s="1239">
        <f>SUM(C88:C128)</f>
        <v>626206.35499999998</v>
      </c>
      <c r="D129" s="1163">
        <f>SUM(D88:D128)</f>
        <v>433030.00075000001</v>
      </c>
      <c r="E129" s="1163">
        <f>SUM(E88:E128)</f>
        <v>193176.35425</v>
      </c>
      <c r="F129" s="1236">
        <f>D129+E129</f>
        <v>626206.35499999998</v>
      </c>
      <c r="G129" s="1163">
        <f>SUM(G88:G127)</f>
        <v>202827.64309855719</v>
      </c>
      <c r="H129" s="1163">
        <f t="shared" ref="H129:AV129" si="197">SUM(H88:H127)</f>
        <v>79303.817920875183</v>
      </c>
      <c r="I129" s="1163">
        <f t="shared" si="197"/>
        <v>147419.53746059927</v>
      </c>
      <c r="J129" s="1163">
        <f t="shared" si="197"/>
        <v>0</v>
      </c>
      <c r="K129" s="1163">
        <f t="shared" si="197"/>
        <v>0</v>
      </c>
      <c r="L129" s="1163">
        <f t="shared" si="197"/>
        <v>0</v>
      </c>
      <c r="M129" s="1163">
        <f t="shared" si="197"/>
        <v>3361.8703080090354</v>
      </c>
      <c r="N129" s="1163">
        <f t="shared" si="197"/>
        <v>32.620713495886278</v>
      </c>
      <c r="O129" s="1163">
        <f t="shared" si="197"/>
        <v>84.511248463398218</v>
      </c>
      <c r="P129" s="1163">
        <f t="shared" si="197"/>
        <v>0</v>
      </c>
      <c r="Q129" s="1163">
        <f t="shared" si="197"/>
        <v>0</v>
      </c>
      <c r="R129" s="1163">
        <f t="shared" si="197"/>
        <v>0</v>
      </c>
      <c r="S129" s="1163">
        <f t="shared" si="197"/>
        <v>0</v>
      </c>
      <c r="T129" s="1163">
        <f t="shared" si="197"/>
        <v>0</v>
      </c>
      <c r="U129" s="1163">
        <f t="shared" si="197"/>
        <v>0</v>
      </c>
      <c r="V129" s="1163">
        <f t="shared" si="197"/>
        <v>0</v>
      </c>
      <c r="W129" s="1163">
        <f t="shared" si="197"/>
        <v>0</v>
      </c>
      <c r="X129" s="1163">
        <f t="shared" si="197"/>
        <v>0</v>
      </c>
      <c r="Y129" s="1163">
        <f t="shared" si="197"/>
        <v>0</v>
      </c>
      <c r="Z129" s="1163">
        <f t="shared" si="197"/>
        <v>0</v>
      </c>
      <c r="AA129" s="1163">
        <f t="shared" si="197"/>
        <v>433030.00074999995</v>
      </c>
      <c r="AB129" s="1163">
        <f t="shared" si="197"/>
        <v>162858.15437086849</v>
      </c>
      <c r="AC129" s="1163">
        <f t="shared" si="197"/>
        <v>15945.487877468182</v>
      </c>
      <c r="AD129" s="1163">
        <f t="shared" si="197"/>
        <v>1863.7938715830769</v>
      </c>
      <c r="AE129" s="1163">
        <f t="shared" si="197"/>
        <v>0</v>
      </c>
      <c r="AF129" s="1163">
        <f t="shared" si="197"/>
        <v>0</v>
      </c>
      <c r="AG129" s="1163">
        <f t="shared" si="197"/>
        <v>0</v>
      </c>
      <c r="AH129" s="1163">
        <f t="shared" si="197"/>
        <v>10068.866043604976</v>
      </c>
      <c r="AI129" s="1163">
        <f t="shared" si="197"/>
        <v>1353.495764454703</v>
      </c>
      <c r="AJ129" s="1163">
        <f t="shared" si="197"/>
        <v>1086.5563220205811</v>
      </c>
      <c r="AK129" s="1163">
        <f t="shared" si="197"/>
        <v>0</v>
      </c>
      <c r="AL129" s="1163">
        <f t="shared" si="197"/>
        <v>0</v>
      </c>
      <c r="AM129" s="1163">
        <f t="shared" si="197"/>
        <v>0</v>
      </c>
      <c r="AN129" s="1163">
        <f t="shared" si="197"/>
        <v>0</v>
      </c>
      <c r="AO129" s="1163">
        <f t="shared" si="197"/>
        <v>0</v>
      </c>
      <c r="AP129" s="1163">
        <f t="shared" si="197"/>
        <v>0</v>
      </c>
      <c r="AQ129" s="1163">
        <f t="shared" si="197"/>
        <v>0</v>
      </c>
      <c r="AR129" s="1163">
        <f t="shared" si="197"/>
        <v>0</v>
      </c>
      <c r="AS129" s="1163">
        <f t="shared" si="197"/>
        <v>0</v>
      </c>
      <c r="AT129" s="1163">
        <f t="shared" si="197"/>
        <v>0</v>
      </c>
      <c r="AU129" s="1163">
        <f t="shared" si="197"/>
        <v>0</v>
      </c>
      <c r="AV129" s="1163">
        <f t="shared" si="197"/>
        <v>193176.35424999997</v>
      </c>
      <c r="AW129" s="1163"/>
      <c r="AX129" s="1163"/>
      <c r="AY129" s="1163"/>
      <c r="AZ129" s="1163"/>
      <c r="BA129" s="1163"/>
      <c r="BB129" s="1163"/>
      <c r="BC129" s="1163"/>
      <c r="BD129" s="1163"/>
      <c r="BE129" s="1163"/>
      <c r="BF129" s="1163"/>
      <c r="BG129" s="1163"/>
      <c r="BH129" s="1163"/>
      <c r="BI129" s="1163"/>
      <c r="BJ129" s="1163"/>
      <c r="BK129" s="1163"/>
      <c r="BL129" s="1163"/>
      <c r="BM129" s="1163"/>
      <c r="BN129" s="1163"/>
      <c r="BO129" s="1163"/>
      <c r="BP129" s="1163"/>
      <c r="BQ129" s="1163"/>
    </row>
    <row r="130" spans="1:69" s="1206" customFormat="1" ht="12.75" x14ac:dyDescent="0.2">
      <c r="A130" s="652" t="s">
        <v>534</v>
      </c>
      <c r="B130" s="652"/>
      <c r="C130" s="1175"/>
      <c r="D130" s="1213"/>
      <c r="E130" s="1213"/>
      <c r="F130" s="1205"/>
      <c r="G130" s="1205"/>
      <c r="H130" s="1205"/>
      <c r="I130" s="1205"/>
      <c r="J130" s="1205"/>
      <c r="K130" s="1205"/>
      <c r="L130" s="1205"/>
      <c r="M130" s="1205"/>
      <c r="N130" s="1205"/>
      <c r="O130" s="1205"/>
      <c r="P130" s="1205"/>
      <c r="Q130" s="1205"/>
      <c r="R130" s="1205"/>
      <c r="S130" s="1205"/>
      <c r="T130" s="1205"/>
      <c r="U130" s="1205"/>
      <c r="V130" s="1205"/>
      <c r="W130" s="1205"/>
      <c r="X130" s="1205"/>
      <c r="Y130" s="1205"/>
      <c r="Z130" s="1205"/>
      <c r="AA130" s="1205"/>
      <c r="AB130" s="1205"/>
      <c r="AC130" s="1205"/>
      <c r="AD130" s="1205"/>
      <c r="AE130" s="1205"/>
      <c r="AF130" s="1205"/>
      <c r="AG130" s="1205"/>
      <c r="AH130" s="1205"/>
      <c r="AI130" s="1205"/>
      <c r="AJ130" s="1205"/>
      <c r="AK130" s="1205"/>
      <c r="AL130" s="1205"/>
      <c r="AM130" s="1205"/>
      <c r="AN130" s="1205"/>
      <c r="AO130" s="1205"/>
      <c r="AP130" s="1205"/>
      <c r="AQ130" s="1205"/>
      <c r="AR130" s="1205"/>
      <c r="AS130" s="1205"/>
      <c r="AT130" s="1205"/>
      <c r="AU130" s="1205"/>
      <c r="AV130" s="1205"/>
      <c r="AW130" s="1205"/>
      <c r="AX130" s="1205"/>
      <c r="AY130" s="1205"/>
      <c r="AZ130" s="1205"/>
      <c r="BA130" s="1205"/>
      <c r="BB130" s="1205"/>
      <c r="BC130" s="1205"/>
      <c r="BD130" s="1205"/>
      <c r="BE130" s="1205"/>
      <c r="BF130" s="1205"/>
      <c r="BG130" s="1205"/>
      <c r="BH130" s="1205"/>
      <c r="BI130" s="1205"/>
      <c r="BJ130" s="1205"/>
      <c r="BK130" s="1205"/>
      <c r="BL130" s="1205"/>
      <c r="BM130" s="1205"/>
      <c r="BN130" s="1205"/>
      <c r="BO130" s="1205"/>
      <c r="BP130" s="1205"/>
      <c r="BQ130" s="1205"/>
    </row>
    <row r="131" spans="1:69" s="1206" customFormat="1" ht="12.75" x14ac:dyDescent="0.2">
      <c r="A131" s="1165">
        <v>1905</v>
      </c>
      <c r="B131" s="198" t="s">
        <v>282</v>
      </c>
      <c r="C131" s="1214">
        <f>'I4 BO ASSETS'!H62</f>
        <v>0</v>
      </c>
      <c r="D131" s="1205"/>
      <c r="E131" s="1205"/>
      <c r="F131" s="1205"/>
      <c r="G131" s="1205"/>
      <c r="H131" s="1205"/>
      <c r="I131" s="1205"/>
      <c r="J131" s="1205"/>
      <c r="K131" s="1205"/>
      <c r="L131" s="1205"/>
      <c r="M131" s="1205"/>
      <c r="N131" s="1205"/>
      <c r="O131" s="1205"/>
      <c r="P131" s="1205"/>
      <c r="Q131" s="1205"/>
      <c r="R131" s="1205"/>
      <c r="S131" s="1205"/>
      <c r="T131" s="1205"/>
      <c r="U131" s="1205"/>
      <c r="V131" s="1205"/>
      <c r="W131" s="1205"/>
      <c r="X131" s="1205"/>
      <c r="Y131" s="1205"/>
      <c r="Z131" s="1205"/>
      <c r="AA131" s="1205"/>
      <c r="AB131" s="1205"/>
      <c r="AC131" s="1205"/>
      <c r="AD131" s="1205"/>
      <c r="AE131" s="1205"/>
      <c r="AF131" s="1205"/>
      <c r="AG131" s="1205"/>
      <c r="AH131" s="1205"/>
      <c r="AI131" s="1205"/>
      <c r="AJ131" s="1205"/>
      <c r="AK131" s="1205"/>
      <c r="AL131" s="1205"/>
      <c r="AM131" s="1205"/>
      <c r="AN131" s="1205"/>
      <c r="AO131" s="1205"/>
      <c r="AP131" s="1205"/>
      <c r="AQ131" s="1205"/>
      <c r="AR131" s="1205"/>
      <c r="AS131" s="1205"/>
      <c r="AT131" s="1205"/>
      <c r="AU131" s="1205"/>
      <c r="AV131" s="1205"/>
      <c r="AW131" s="1205">
        <f t="shared" ref="AW131:BP131" si="198">$C131*AW634</f>
        <v>0</v>
      </c>
      <c r="AX131" s="1205">
        <f t="shared" si="198"/>
        <v>0</v>
      </c>
      <c r="AY131" s="1205">
        <f t="shared" si="198"/>
        <v>0</v>
      </c>
      <c r="AZ131" s="1205">
        <f t="shared" si="198"/>
        <v>0</v>
      </c>
      <c r="BA131" s="1205">
        <f t="shared" si="198"/>
        <v>0</v>
      </c>
      <c r="BB131" s="1205">
        <f t="shared" si="198"/>
        <v>0</v>
      </c>
      <c r="BC131" s="1205">
        <f t="shared" si="198"/>
        <v>0</v>
      </c>
      <c r="BD131" s="1205">
        <f t="shared" si="198"/>
        <v>0</v>
      </c>
      <c r="BE131" s="1205">
        <f t="shared" si="198"/>
        <v>0</v>
      </c>
      <c r="BF131" s="1205">
        <f t="shared" si="198"/>
        <v>0</v>
      </c>
      <c r="BG131" s="1205">
        <f t="shared" si="198"/>
        <v>0</v>
      </c>
      <c r="BH131" s="1205">
        <f t="shared" si="198"/>
        <v>0</v>
      </c>
      <c r="BI131" s="1205">
        <f t="shared" si="198"/>
        <v>0</v>
      </c>
      <c r="BJ131" s="1205">
        <f t="shared" si="198"/>
        <v>0</v>
      </c>
      <c r="BK131" s="1205">
        <f t="shared" si="198"/>
        <v>0</v>
      </c>
      <c r="BL131" s="1205">
        <f t="shared" si="198"/>
        <v>0</v>
      </c>
      <c r="BM131" s="1205">
        <f t="shared" si="198"/>
        <v>0</v>
      </c>
      <c r="BN131" s="1205">
        <f t="shared" si="198"/>
        <v>0</v>
      </c>
      <c r="BO131" s="1205">
        <f t="shared" si="198"/>
        <v>0</v>
      </c>
      <c r="BP131" s="1205">
        <f t="shared" si="198"/>
        <v>0</v>
      </c>
      <c r="BQ131" s="1205">
        <f>SUM(AW131:BP131)</f>
        <v>0</v>
      </c>
    </row>
    <row r="132" spans="1:69" s="1206" customFormat="1" ht="12.75" x14ac:dyDescent="0.2">
      <c r="A132" s="1165">
        <v>1906</v>
      </c>
      <c r="B132" s="198" t="s">
        <v>283</v>
      </c>
      <c r="C132" s="1214">
        <f>'I4 BO ASSETS'!H63</f>
        <v>0</v>
      </c>
      <c r="D132" s="1205"/>
      <c r="E132" s="1205"/>
      <c r="F132" s="1205"/>
      <c r="G132" s="1205"/>
      <c r="H132" s="1205"/>
      <c r="I132" s="1205"/>
      <c r="J132" s="1205"/>
      <c r="K132" s="1205"/>
      <c r="L132" s="1205"/>
      <c r="M132" s="1205"/>
      <c r="N132" s="1205"/>
      <c r="O132" s="1205"/>
      <c r="P132" s="1205"/>
      <c r="Q132" s="1205"/>
      <c r="R132" s="1205"/>
      <c r="S132" s="1205"/>
      <c r="T132" s="1205"/>
      <c r="U132" s="1205"/>
      <c r="V132" s="1205"/>
      <c r="W132" s="1205"/>
      <c r="X132" s="1205"/>
      <c r="Y132" s="1205"/>
      <c r="Z132" s="1205"/>
      <c r="AA132" s="1205"/>
      <c r="AB132" s="1205"/>
      <c r="AC132" s="1205"/>
      <c r="AD132" s="1205"/>
      <c r="AE132" s="1205"/>
      <c r="AF132" s="1205"/>
      <c r="AG132" s="1205"/>
      <c r="AH132" s="1205"/>
      <c r="AI132" s="1205"/>
      <c r="AJ132" s="1205"/>
      <c r="AK132" s="1205"/>
      <c r="AL132" s="1205"/>
      <c r="AM132" s="1205"/>
      <c r="AN132" s="1205"/>
      <c r="AO132" s="1205"/>
      <c r="AP132" s="1205"/>
      <c r="AQ132" s="1205"/>
      <c r="AR132" s="1205"/>
      <c r="AS132" s="1205"/>
      <c r="AT132" s="1205"/>
      <c r="AU132" s="1205"/>
      <c r="AV132" s="1205"/>
      <c r="AW132" s="1205">
        <f t="shared" ref="AW132:BP132" si="199">$C132*AW635</f>
        <v>0</v>
      </c>
      <c r="AX132" s="1205">
        <f t="shared" si="199"/>
        <v>0</v>
      </c>
      <c r="AY132" s="1205">
        <f t="shared" si="199"/>
        <v>0</v>
      </c>
      <c r="AZ132" s="1205">
        <f t="shared" si="199"/>
        <v>0</v>
      </c>
      <c r="BA132" s="1205">
        <f t="shared" si="199"/>
        <v>0</v>
      </c>
      <c r="BB132" s="1205">
        <f t="shared" si="199"/>
        <v>0</v>
      </c>
      <c r="BC132" s="1205">
        <f t="shared" si="199"/>
        <v>0</v>
      </c>
      <c r="BD132" s="1205">
        <f t="shared" si="199"/>
        <v>0</v>
      </c>
      <c r="BE132" s="1205">
        <f t="shared" si="199"/>
        <v>0</v>
      </c>
      <c r="BF132" s="1205">
        <f t="shared" si="199"/>
        <v>0</v>
      </c>
      <c r="BG132" s="1205">
        <f t="shared" si="199"/>
        <v>0</v>
      </c>
      <c r="BH132" s="1205">
        <f t="shared" si="199"/>
        <v>0</v>
      </c>
      <c r="BI132" s="1205">
        <f t="shared" si="199"/>
        <v>0</v>
      </c>
      <c r="BJ132" s="1205">
        <f t="shared" si="199"/>
        <v>0</v>
      </c>
      <c r="BK132" s="1205">
        <f t="shared" si="199"/>
        <v>0</v>
      </c>
      <c r="BL132" s="1205">
        <f t="shared" si="199"/>
        <v>0</v>
      </c>
      <c r="BM132" s="1205">
        <f t="shared" si="199"/>
        <v>0</v>
      </c>
      <c r="BN132" s="1205">
        <f t="shared" si="199"/>
        <v>0</v>
      </c>
      <c r="BO132" s="1205">
        <f t="shared" si="199"/>
        <v>0</v>
      </c>
      <c r="BP132" s="1205">
        <f t="shared" si="199"/>
        <v>0</v>
      </c>
      <c r="BQ132" s="1205">
        <f t="shared" ref="BQ132:BQ150" si="200">SUM(AW132:BP132)</f>
        <v>0</v>
      </c>
    </row>
    <row r="133" spans="1:69" s="1206" customFormat="1" ht="12.75" x14ac:dyDescent="0.2">
      <c r="A133" s="1165">
        <v>1908</v>
      </c>
      <c r="B133" s="198" t="s">
        <v>284</v>
      </c>
      <c r="C133" s="1214">
        <f>'I4 BO ASSETS'!H64</f>
        <v>2758.8449999999998</v>
      </c>
      <c r="D133" s="1205"/>
      <c r="E133" s="1205"/>
      <c r="F133" s="1205"/>
      <c r="G133" s="1205"/>
      <c r="H133" s="1205"/>
      <c r="I133" s="1205"/>
      <c r="J133" s="1205"/>
      <c r="K133" s="1205"/>
      <c r="L133" s="1205"/>
      <c r="M133" s="1205"/>
      <c r="N133" s="1205"/>
      <c r="O133" s="1205"/>
      <c r="P133" s="1205"/>
      <c r="Q133" s="1205"/>
      <c r="R133" s="1205"/>
      <c r="S133" s="1205"/>
      <c r="T133" s="1205"/>
      <c r="U133" s="1205"/>
      <c r="V133" s="1205"/>
      <c r="W133" s="1205"/>
      <c r="X133" s="1205"/>
      <c r="Y133" s="1205"/>
      <c r="Z133" s="1205"/>
      <c r="AA133" s="1205"/>
      <c r="AB133" s="1205"/>
      <c r="AC133" s="1205"/>
      <c r="AD133" s="1205"/>
      <c r="AE133" s="1205"/>
      <c r="AF133" s="1205"/>
      <c r="AG133" s="1205"/>
      <c r="AH133" s="1205"/>
      <c r="AI133" s="1205"/>
      <c r="AJ133" s="1205"/>
      <c r="AK133" s="1205"/>
      <c r="AL133" s="1205"/>
      <c r="AM133" s="1205"/>
      <c r="AN133" s="1205"/>
      <c r="AO133" s="1205"/>
      <c r="AP133" s="1205"/>
      <c r="AQ133" s="1205"/>
      <c r="AR133" s="1205"/>
      <c r="AS133" s="1205"/>
      <c r="AT133" s="1205"/>
      <c r="AU133" s="1205"/>
      <c r="AV133" s="1205"/>
      <c r="AW133" s="1205">
        <f t="shared" ref="AW133:BP133" si="201">$C133*AW636</f>
        <v>1706.8297454072085</v>
      </c>
      <c r="AX133" s="1205">
        <f t="shared" si="201"/>
        <v>392.61055729867093</v>
      </c>
      <c r="AY133" s="1205">
        <f t="shared" si="201"/>
        <v>610.56564235230269</v>
      </c>
      <c r="AZ133" s="1205">
        <f t="shared" si="201"/>
        <v>0</v>
      </c>
      <c r="BA133" s="1205">
        <f t="shared" si="201"/>
        <v>0</v>
      </c>
      <c r="BB133" s="1205">
        <f t="shared" si="201"/>
        <v>0</v>
      </c>
      <c r="BC133" s="1205">
        <f t="shared" si="201"/>
        <v>39.962694570059902</v>
      </c>
      <c r="BD133" s="1205">
        <f t="shared" si="201"/>
        <v>4.8252598679537329</v>
      </c>
      <c r="BE133" s="1205">
        <f t="shared" si="201"/>
        <v>4.0511005038037942</v>
      </c>
      <c r="BF133" s="1205">
        <f t="shared" si="201"/>
        <v>0</v>
      </c>
      <c r="BG133" s="1205">
        <f t="shared" si="201"/>
        <v>0</v>
      </c>
      <c r="BH133" s="1205">
        <f t="shared" si="201"/>
        <v>0</v>
      </c>
      <c r="BI133" s="1205">
        <f t="shared" si="201"/>
        <v>0</v>
      </c>
      <c r="BJ133" s="1205">
        <f t="shared" si="201"/>
        <v>0</v>
      </c>
      <c r="BK133" s="1205">
        <f t="shared" si="201"/>
        <v>0</v>
      </c>
      <c r="BL133" s="1205">
        <f t="shared" si="201"/>
        <v>0</v>
      </c>
      <c r="BM133" s="1205">
        <f t="shared" si="201"/>
        <v>0</v>
      </c>
      <c r="BN133" s="1205">
        <f t="shared" si="201"/>
        <v>0</v>
      </c>
      <c r="BO133" s="1205">
        <f t="shared" si="201"/>
        <v>0</v>
      </c>
      <c r="BP133" s="1205">
        <f t="shared" si="201"/>
        <v>0</v>
      </c>
      <c r="BQ133" s="1205">
        <f t="shared" si="200"/>
        <v>2758.8449999999993</v>
      </c>
    </row>
    <row r="134" spans="1:69" s="1206" customFormat="1" ht="12.75" x14ac:dyDescent="0.2">
      <c r="A134" s="1165">
        <v>1910</v>
      </c>
      <c r="B134" s="198" t="s">
        <v>285</v>
      </c>
      <c r="C134" s="1214">
        <f>'I4 BO ASSETS'!H65</f>
        <v>0</v>
      </c>
      <c r="D134" s="1205"/>
      <c r="E134" s="1205"/>
      <c r="F134" s="1205"/>
      <c r="G134" s="1205"/>
      <c r="H134" s="1205"/>
      <c r="I134" s="1205"/>
      <c r="J134" s="1205"/>
      <c r="K134" s="1205"/>
      <c r="L134" s="1205"/>
      <c r="M134" s="1205"/>
      <c r="N134" s="1205"/>
      <c r="O134" s="1205"/>
      <c r="P134" s="1205"/>
      <c r="Q134" s="1205"/>
      <c r="R134" s="1205"/>
      <c r="S134" s="1205"/>
      <c r="T134" s="1205"/>
      <c r="U134" s="1205"/>
      <c r="V134" s="1205"/>
      <c r="W134" s="1205"/>
      <c r="X134" s="1205"/>
      <c r="Y134" s="1205"/>
      <c r="Z134" s="1205"/>
      <c r="AA134" s="1205"/>
      <c r="AB134" s="1205"/>
      <c r="AC134" s="1205"/>
      <c r="AD134" s="1205"/>
      <c r="AE134" s="1205"/>
      <c r="AF134" s="1205"/>
      <c r="AG134" s="1205"/>
      <c r="AH134" s="1205"/>
      <c r="AI134" s="1205"/>
      <c r="AJ134" s="1205"/>
      <c r="AK134" s="1205"/>
      <c r="AL134" s="1205"/>
      <c r="AM134" s="1205"/>
      <c r="AN134" s="1205"/>
      <c r="AO134" s="1205"/>
      <c r="AP134" s="1205"/>
      <c r="AQ134" s="1205"/>
      <c r="AR134" s="1205"/>
      <c r="AS134" s="1205"/>
      <c r="AT134" s="1205"/>
      <c r="AU134" s="1205"/>
      <c r="AV134" s="1205"/>
      <c r="AW134" s="1205">
        <f t="shared" ref="AW134:BP134" si="202">$C134*AW637</f>
        <v>0</v>
      </c>
      <c r="AX134" s="1205">
        <f t="shared" si="202"/>
        <v>0</v>
      </c>
      <c r="AY134" s="1205">
        <f t="shared" si="202"/>
        <v>0</v>
      </c>
      <c r="AZ134" s="1205">
        <f t="shared" si="202"/>
        <v>0</v>
      </c>
      <c r="BA134" s="1205">
        <f t="shared" si="202"/>
        <v>0</v>
      </c>
      <c r="BB134" s="1205">
        <f t="shared" si="202"/>
        <v>0</v>
      </c>
      <c r="BC134" s="1205">
        <f t="shared" si="202"/>
        <v>0</v>
      </c>
      <c r="BD134" s="1205">
        <f t="shared" si="202"/>
        <v>0</v>
      </c>
      <c r="BE134" s="1205">
        <f t="shared" si="202"/>
        <v>0</v>
      </c>
      <c r="BF134" s="1205">
        <f t="shared" si="202"/>
        <v>0</v>
      </c>
      <c r="BG134" s="1205">
        <f t="shared" si="202"/>
        <v>0</v>
      </c>
      <c r="BH134" s="1205">
        <f t="shared" si="202"/>
        <v>0</v>
      </c>
      <c r="BI134" s="1205">
        <f t="shared" si="202"/>
        <v>0</v>
      </c>
      <c r="BJ134" s="1205">
        <f t="shared" si="202"/>
        <v>0</v>
      </c>
      <c r="BK134" s="1205">
        <f t="shared" si="202"/>
        <v>0</v>
      </c>
      <c r="BL134" s="1205">
        <f t="shared" si="202"/>
        <v>0</v>
      </c>
      <c r="BM134" s="1205">
        <f t="shared" si="202"/>
        <v>0</v>
      </c>
      <c r="BN134" s="1205">
        <f t="shared" si="202"/>
        <v>0</v>
      </c>
      <c r="BO134" s="1205">
        <f t="shared" si="202"/>
        <v>0</v>
      </c>
      <c r="BP134" s="1205">
        <f t="shared" si="202"/>
        <v>0</v>
      </c>
      <c r="BQ134" s="1205">
        <f t="shared" si="200"/>
        <v>0</v>
      </c>
    </row>
    <row r="135" spans="1:69" s="1206" customFormat="1" ht="12.75" x14ac:dyDescent="0.2">
      <c r="A135" s="1165">
        <v>1915</v>
      </c>
      <c r="B135" s="198" t="s">
        <v>509</v>
      </c>
      <c r="C135" s="1214">
        <f>'I4 BO ASSETS'!H66</f>
        <v>0</v>
      </c>
      <c r="D135" s="1205"/>
      <c r="E135" s="1205"/>
      <c r="F135" s="1205"/>
      <c r="G135" s="1205"/>
      <c r="H135" s="1205"/>
      <c r="I135" s="1205"/>
      <c r="J135" s="1205"/>
      <c r="K135" s="1205"/>
      <c r="L135" s="1205"/>
      <c r="M135" s="1205"/>
      <c r="N135" s="1205"/>
      <c r="O135" s="1205"/>
      <c r="P135" s="1205"/>
      <c r="Q135" s="1205"/>
      <c r="R135" s="1205"/>
      <c r="S135" s="1205"/>
      <c r="T135" s="1205"/>
      <c r="U135" s="1205"/>
      <c r="V135" s="1205"/>
      <c r="W135" s="1205"/>
      <c r="X135" s="1205"/>
      <c r="Y135" s="1205"/>
      <c r="Z135" s="1205"/>
      <c r="AA135" s="1205"/>
      <c r="AB135" s="1205"/>
      <c r="AC135" s="1205"/>
      <c r="AD135" s="1205"/>
      <c r="AE135" s="1205"/>
      <c r="AF135" s="1205"/>
      <c r="AG135" s="1205"/>
      <c r="AH135" s="1205"/>
      <c r="AI135" s="1205"/>
      <c r="AJ135" s="1205"/>
      <c r="AK135" s="1205"/>
      <c r="AL135" s="1205"/>
      <c r="AM135" s="1205"/>
      <c r="AN135" s="1205"/>
      <c r="AO135" s="1205"/>
      <c r="AP135" s="1205"/>
      <c r="AQ135" s="1205"/>
      <c r="AR135" s="1205"/>
      <c r="AS135" s="1205"/>
      <c r="AT135" s="1205"/>
      <c r="AU135" s="1205"/>
      <c r="AV135" s="1205"/>
      <c r="AW135" s="1205">
        <f t="shared" ref="AW135:BP135" si="203">$C135*AW638</f>
        <v>0</v>
      </c>
      <c r="AX135" s="1205">
        <f t="shared" si="203"/>
        <v>0</v>
      </c>
      <c r="AY135" s="1205">
        <f t="shared" si="203"/>
        <v>0</v>
      </c>
      <c r="AZ135" s="1205">
        <f t="shared" si="203"/>
        <v>0</v>
      </c>
      <c r="BA135" s="1205">
        <f t="shared" si="203"/>
        <v>0</v>
      </c>
      <c r="BB135" s="1205">
        <f t="shared" si="203"/>
        <v>0</v>
      </c>
      <c r="BC135" s="1205">
        <f t="shared" si="203"/>
        <v>0</v>
      </c>
      <c r="BD135" s="1205">
        <f t="shared" si="203"/>
        <v>0</v>
      </c>
      <c r="BE135" s="1205">
        <f t="shared" si="203"/>
        <v>0</v>
      </c>
      <c r="BF135" s="1205">
        <f t="shared" si="203"/>
        <v>0</v>
      </c>
      <c r="BG135" s="1205">
        <f t="shared" si="203"/>
        <v>0</v>
      </c>
      <c r="BH135" s="1205">
        <f t="shared" si="203"/>
        <v>0</v>
      </c>
      <c r="BI135" s="1205">
        <f t="shared" si="203"/>
        <v>0</v>
      </c>
      <c r="BJ135" s="1205">
        <f t="shared" si="203"/>
        <v>0</v>
      </c>
      <c r="BK135" s="1205">
        <f t="shared" si="203"/>
        <v>0</v>
      </c>
      <c r="BL135" s="1205">
        <f t="shared" si="203"/>
        <v>0</v>
      </c>
      <c r="BM135" s="1205">
        <f t="shared" si="203"/>
        <v>0</v>
      </c>
      <c r="BN135" s="1205">
        <f t="shared" si="203"/>
        <v>0</v>
      </c>
      <c r="BO135" s="1205">
        <f t="shared" si="203"/>
        <v>0</v>
      </c>
      <c r="BP135" s="1205">
        <f t="shared" si="203"/>
        <v>0</v>
      </c>
      <c r="BQ135" s="1205">
        <f t="shared" si="200"/>
        <v>0</v>
      </c>
    </row>
    <row r="136" spans="1:69" s="1206" customFormat="1" ht="12.75" x14ac:dyDescent="0.2">
      <c r="A136" s="1165">
        <v>1920</v>
      </c>
      <c r="B136" s="198" t="s">
        <v>510</v>
      </c>
      <c r="C136" s="1214">
        <f>'I4 BO ASSETS'!H67</f>
        <v>0</v>
      </c>
      <c r="D136" s="1205"/>
      <c r="E136" s="1205"/>
      <c r="F136" s="1205"/>
      <c r="G136" s="1205"/>
      <c r="H136" s="1205"/>
      <c r="I136" s="1205"/>
      <c r="J136" s="1205"/>
      <c r="K136" s="1205"/>
      <c r="L136" s="1205"/>
      <c r="M136" s="1205"/>
      <c r="N136" s="1205"/>
      <c r="O136" s="1205"/>
      <c r="P136" s="1205"/>
      <c r="Q136" s="1205"/>
      <c r="R136" s="1205"/>
      <c r="S136" s="1205"/>
      <c r="T136" s="1205"/>
      <c r="U136" s="1205"/>
      <c r="V136" s="1205"/>
      <c r="W136" s="1205"/>
      <c r="X136" s="1205"/>
      <c r="Y136" s="1205"/>
      <c r="Z136" s="1205"/>
      <c r="AA136" s="1205"/>
      <c r="AB136" s="1205"/>
      <c r="AC136" s="1205"/>
      <c r="AD136" s="1205"/>
      <c r="AE136" s="1205"/>
      <c r="AF136" s="1205"/>
      <c r="AG136" s="1205"/>
      <c r="AH136" s="1205"/>
      <c r="AI136" s="1205"/>
      <c r="AJ136" s="1205"/>
      <c r="AK136" s="1205"/>
      <c r="AL136" s="1205"/>
      <c r="AM136" s="1205"/>
      <c r="AN136" s="1205"/>
      <c r="AO136" s="1205"/>
      <c r="AP136" s="1205"/>
      <c r="AQ136" s="1205"/>
      <c r="AR136" s="1205"/>
      <c r="AS136" s="1205"/>
      <c r="AT136" s="1205"/>
      <c r="AU136" s="1205"/>
      <c r="AV136" s="1205"/>
      <c r="AW136" s="1205">
        <f t="shared" ref="AW136:BP136" si="204">$C136*AW639</f>
        <v>0</v>
      </c>
      <c r="AX136" s="1205">
        <f t="shared" si="204"/>
        <v>0</v>
      </c>
      <c r="AY136" s="1205">
        <f t="shared" si="204"/>
        <v>0</v>
      </c>
      <c r="AZ136" s="1205">
        <f t="shared" si="204"/>
        <v>0</v>
      </c>
      <c r="BA136" s="1205">
        <f t="shared" si="204"/>
        <v>0</v>
      </c>
      <c r="BB136" s="1205">
        <f t="shared" si="204"/>
        <v>0</v>
      </c>
      <c r="BC136" s="1205">
        <f t="shared" si="204"/>
        <v>0</v>
      </c>
      <c r="BD136" s="1205">
        <f t="shared" si="204"/>
        <v>0</v>
      </c>
      <c r="BE136" s="1205">
        <f t="shared" si="204"/>
        <v>0</v>
      </c>
      <c r="BF136" s="1205">
        <f t="shared" si="204"/>
        <v>0</v>
      </c>
      <c r="BG136" s="1205">
        <f t="shared" si="204"/>
        <v>0</v>
      </c>
      <c r="BH136" s="1205">
        <f t="shared" si="204"/>
        <v>0</v>
      </c>
      <c r="BI136" s="1205">
        <f t="shared" si="204"/>
        <v>0</v>
      </c>
      <c r="BJ136" s="1205">
        <f t="shared" si="204"/>
        <v>0</v>
      </c>
      <c r="BK136" s="1205">
        <f t="shared" si="204"/>
        <v>0</v>
      </c>
      <c r="BL136" s="1205">
        <f t="shared" si="204"/>
        <v>0</v>
      </c>
      <c r="BM136" s="1205">
        <f t="shared" si="204"/>
        <v>0</v>
      </c>
      <c r="BN136" s="1205">
        <f t="shared" si="204"/>
        <v>0</v>
      </c>
      <c r="BO136" s="1205">
        <f t="shared" si="204"/>
        <v>0</v>
      </c>
      <c r="BP136" s="1205">
        <f t="shared" si="204"/>
        <v>0</v>
      </c>
      <c r="BQ136" s="1205">
        <f t="shared" si="200"/>
        <v>0</v>
      </c>
    </row>
    <row r="137" spans="1:69" s="1206" customFormat="1" ht="12.75" x14ac:dyDescent="0.2">
      <c r="A137" s="1165">
        <v>1925</v>
      </c>
      <c r="B137" s="198" t="s">
        <v>511</v>
      </c>
      <c r="C137" s="1214">
        <f>'I4 BO ASSETS'!H68</f>
        <v>0</v>
      </c>
      <c r="D137" s="1205"/>
      <c r="E137" s="1205"/>
      <c r="F137" s="1205"/>
      <c r="G137" s="1205"/>
      <c r="H137" s="1205"/>
      <c r="I137" s="1205"/>
      <c r="J137" s="1205"/>
      <c r="K137" s="1205"/>
      <c r="L137" s="1205"/>
      <c r="M137" s="1205"/>
      <c r="N137" s="1205"/>
      <c r="O137" s="1205"/>
      <c r="P137" s="1205"/>
      <c r="Q137" s="1205"/>
      <c r="R137" s="1205"/>
      <c r="S137" s="1205"/>
      <c r="T137" s="1205"/>
      <c r="U137" s="1205"/>
      <c r="V137" s="1205"/>
      <c r="W137" s="1205"/>
      <c r="X137" s="1205"/>
      <c r="Y137" s="1205"/>
      <c r="Z137" s="1205"/>
      <c r="AA137" s="1205"/>
      <c r="AB137" s="1205"/>
      <c r="AC137" s="1205"/>
      <c r="AD137" s="1205"/>
      <c r="AE137" s="1205"/>
      <c r="AF137" s="1205"/>
      <c r="AG137" s="1205"/>
      <c r="AH137" s="1205"/>
      <c r="AI137" s="1205"/>
      <c r="AJ137" s="1205"/>
      <c r="AK137" s="1205"/>
      <c r="AL137" s="1205"/>
      <c r="AM137" s="1205"/>
      <c r="AN137" s="1205"/>
      <c r="AO137" s="1205"/>
      <c r="AP137" s="1205"/>
      <c r="AQ137" s="1205"/>
      <c r="AR137" s="1205"/>
      <c r="AS137" s="1205"/>
      <c r="AT137" s="1205"/>
      <c r="AU137" s="1205"/>
      <c r="AV137" s="1205"/>
      <c r="AW137" s="1205">
        <f t="shared" ref="AW137:BP137" si="205">$C137*AW640</f>
        <v>0</v>
      </c>
      <c r="AX137" s="1205">
        <f t="shared" si="205"/>
        <v>0</v>
      </c>
      <c r="AY137" s="1205">
        <f t="shared" si="205"/>
        <v>0</v>
      </c>
      <c r="AZ137" s="1205">
        <f t="shared" si="205"/>
        <v>0</v>
      </c>
      <c r="BA137" s="1205">
        <f t="shared" si="205"/>
        <v>0</v>
      </c>
      <c r="BB137" s="1205">
        <f t="shared" si="205"/>
        <v>0</v>
      </c>
      <c r="BC137" s="1205">
        <f t="shared" si="205"/>
        <v>0</v>
      </c>
      <c r="BD137" s="1205">
        <f t="shared" si="205"/>
        <v>0</v>
      </c>
      <c r="BE137" s="1205">
        <f t="shared" si="205"/>
        <v>0</v>
      </c>
      <c r="BF137" s="1205">
        <f t="shared" si="205"/>
        <v>0</v>
      </c>
      <c r="BG137" s="1205">
        <f t="shared" si="205"/>
        <v>0</v>
      </c>
      <c r="BH137" s="1205">
        <f t="shared" si="205"/>
        <v>0</v>
      </c>
      <c r="BI137" s="1205">
        <f t="shared" si="205"/>
        <v>0</v>
      </c>
      <c r="BJ137" s="1205">
        <f t="shared" si="205"/>
        <v>0</v>
      </c>
      <c r="BK137" s="1205">
        <f t="shared" si="205"/>
        <v>0</v>
      </c>
      <c r="BL137" s="1205">
        <f t="shared" si="205"/>
        <v>0</v>
      </c>
      <c r="BM137" s="1205">
        <f t="shared" si="205"/>
        <v>0</v>
      </c>
      <c r="BN137" s="1205">
        <f t="shared" si="205"/>
        <v>0</v>
      </c>
      <c r="BO137" s="1205">
        <f t="shared" si="205"/>
        <v>0</v>
      </c>
      <c r="BP137" s="1205">
        <f t="shared" si="205"/>
        <v>0</v>
      </c>
      <c r="BQ137" s="1205">
        <f t="shared" si="200"/>
        <v>0</v>
      </c>
    </row>
    <row r="138" spans="1:69" s="1206" customFormat="1" ht="12.75" x14ac:dyDescent="0.2">
      <c r="A138" s="1165">
        <v>1930</v>
      </c>
      <c r="B138" s="198" t="s">
        <v>512</v>
      </c>
      <c r="C138" s="1214">
        <f>'I4 BO ASSETS'!H69</f>
        <v>0</v>
      </c>
      <c r="D138" s="1205"/>
      <c r="E138" s="1205"/>
      <c r="F138" s="1205"/>
      <c r="G138" s="1205"/>
      <c r="H138" s="1205"/>
      <c r="I138" s="1205"/>
      <c r="J138" s="1205"/>
      <c r="K138" s="1205"/>
      <c r="L138" s="1205"/>
      <c r="M138" s="1205"/>
      <c r="N138" s="1205"/>
      <c r="O138" s="1205"/>
      <c r="P138" s="1205"/>
      <c r="Q138" s="1205"/>
      <c r="R138" s="1205"/>
      <c r="S138" s="1205"/>
      <c r="T138" s="1205"/>
      <c r="U138" s="1205"/>
      <c r="V138" s="1205"/>
      <c r="W138" s="1205"/>
      <c r="X138" s="1205"/>
      <c r="Y138" s="1205"/>
      <c r="Z138" s="1205"/>
      <c r="AA138" s="1205"/>
      <c r="AB138" s="1205"/>
      <c r="AC138" s="1205"/>
      <c r="AD138" s="1205"/>
      <c r="AE138" s="1205"/>
      <c r="AF138" s="1205"/>
      <c r="AG138" s="1205"/>
      <c r="AH138" s="1205"/>
      <c r="AI138" s="1205"/>
      <c r="AJ138" s="1205"/>
      <c r="AK138" s="1205"/>
      <c r="AL138" s="1205"/>
      <c r="AM138" s="1205"/>
      <c r="AN138" s="1205"/>
      <c r="AO138" s="1205"/>
      <c r="AP138" s="1205"/>
      <c r="AQ138" s="1205"/>
      <c r="AR138" s="1205"/>
      <c r="AS138" s="1205"/>
      <c r="AT138" s="1205"/>
      <c r="AU138" s="1205"/>
      <c r="AV138" s="1205"/>
      <c r="AW138" s="1205">
        <f t="shared" ref="AW138:BP138" si="206">$C138*AW641</f>
        <v>0</v>
      </c>
      <c r="AX138" s="1205">
        <f t="shared" si="206"/>
        <v>0</v>
      </c>
      <c r="AY138" s="1205">
        <f t="shared" si="206"/>
        <v>0</v>
      </c>
      <c r="AZ138" s="1205">
        <f t="shared" si="206"/>
        <v>0</v>
      </c>
      <c r="BA138" s="1205">
        <f t="shared" si="206"/>
        <v>0</v>
      </c>
      <c r="BB138" s="1205">
        <f t="shared" si="206"/>
        <v>0</v>
      </c>
      <c r="BC138" s="1205">
        <f t="shared" si="206"/>
        <v>0</v>
      </c>
      <c r="BD138" s="1205">
        <f t="shared" si="206"/>
        <v>0</v>
      </c>
      <c r="BE138" s="1205">
        <f t="shared" si="206"/>
        <v>0</v>
      </c>
      <c r="BF138" s="1205">
        <f t="shared" si="206"/>
        <v>0</v>
      </c>
      <c r="BG138" s="1205">
        <f t="shared" si="206"/>
        <v>0</v>
      </c>
      <c r="BH138" s="1205">
        <f t="shared" si="206"/>
        <v>0</v>
      </c>
      <c r="BI138" s="1205">
        <f t="shared" si="206"/>
        <v>0</v>
      </c>
      <c r="BJ138" s="1205">
        <f t="shared" si="206"/>
        <v>0</v>
      </c>
      <c r="BK138" s="1205">
        <f t="shared" si="206"/>
        <v>0</v>
      </c>
      <c r="BL138" s="1205">
        <f t="shared" si="206"/>
        <v>0</v>
      </c>
      <c r="BM138" s="1205">
        <f t="shared" si="206"/>
        <v>0</v>
      </c>
      <c r="BN138" s="1205">
        <f t="shared" si="206"/>
        <v>0</v>
      </c>
      <c r="BO138" s="1205">
        <f t="shared" si="206"/>
        <v>0</v>
      </c>
      <c r="BP138" s="1205">
        <f t="shared" si="206"/>
        <v>0</v>
      </c>
      <c r="BQ138" s="1205">
        <f t="shared" si="200"/>
        <v>0</v>
      </c>
    </row>
    <row r="139" spans="1:69" s="1206" customFormat="1" ht="12.75" x14ac:dyDescent="0.2">
      <c r="A139" s="1165">
        <v>1935</v>
      </c>
      <c r="B139" s="198" t="s">
        <v>513</v>
      </c>
      <c r="C139" s="1214">
        <f>'I4 BO ASSETS'!H70</f>
        <v>0</v>
      </c>
      <c r="D139" s="1205"/>
      <c r="E139" s="1205"/>
      <c r="F139" s="1205"/>
      <c r="G139" s="1205"/>
      <c r="H139" s="1205"/>
      <c r="I139" s="1205"/>
      <c r="J139" s="1205"/>
      <c r="K139" s="1205"/>
      <c r="L139" s="1205"/>
      <c r="M139" s="1205"/>
      <c r="N139" s="1205"/>
      <c r="O139" s="1205"/>
      <c r="P139" s="1205"/>
      <c r="Q139" s="1205"/>
      <c r="R139" s="1205"/>
      <c r="S139" s="1205"/>
      <c r="T139" s="1205"/>
      <c r="U139" s="1205"/>
      <c r="V139" s="1205"/>
      <c r="W139" s="1205"/>
      <c r="X139" s="1205"/>
      <c r="Y139" s="1205"/>
      <c r="Z139" s="1205"/>
      <c r="AA139" s="1205"/>
      <c r="AB139" s="1205"/>
      <c r="AC139" s="1205"/>
      <c r="AD139" s="1205"/>
      <c r="AE139" s="1205"/>
      <c r="AF139" s="1205"/>
      <c r="AG139" s="1205"/>
      <c r="AH139" s="1205"/>
      <c r="AI139" s="1205"/>
      <c r="AJ139" s="1205"/>
      <c r="AK139" s="1205"/>
      <c r="AL139" s="1205"/>
      <c r="AM139" s="1205"/>
      <c r="AN139" s="1205"/>
      <c r="AO139" s="1205"/>
      <c r="AP139" s="1205"/>
      <c r="AQ139" s="1205"/>
      <c r="AR139" s="1205"/>
      <c r="AS139" s="1205"/>
      <c r="AT139" s="1205"/>
      <c r="AU139" s="1205"/>
      <c r="AV139" s="1205"/>
      <c r="AW139" s="1205">
        <f t="shared" ref="AW139:BP139" si="207">$C139*AW642</f>
        <v>0</v>
      </c>
      <c r="AX139" s="1205">
        <f t="shared" si="207"/>
        <v>0</v>
      </c>
      <c r="AY139" s="1205">
        <f t="shared" si="207"/>
        <v>0</v>
      </c>
      <c r="AZ139" s="1205">
        <f t="shared" si="207"/>
        <v>0</v>
      </c>
      <c r="BA139" s="1205">
        <f t="shared" si="207"/>
        <v>0</v>
      </c>
      <c r="BB139" s="1205">
        <f t="shared" si="207"/>
        <v>0</v>
      </c>
      <c r="BC139" s="1205">
        <f t="shared" si="207"/>
        <v>0</v>
      </c>
      <c r="BD139" s="1205">
        <f t="shared" si="207"/>
        <v>0</v>
      </c>
      <c r="BE139" s="1205">
        <f t="shared" si="207"/>
        <v>0</v>
      </c>
      <c r="BF139" s="1205">
        <f t="shared" si="207"/>
        <v>0</v>
      </c>
      <c r="BG139" s="1205">
        <f t="shared" si="207"/>
        <v>0</v>
      </c>
      <c r="BH139" s="1205">
        <f t="shared" si="207"/>
        <v>0</v>
      </c>
      <c r="BI139" s="1205">
        <f t="shared" si="207"/>
        <v>0</v>
      </c>
      <c r="BJ139" s="1205">
        <f t="shared" si="207"/>
        <v>0</v>
      </c>
      <c r="BK139" s="1205">
        <f t="shared" si="207"/>
        <v>0</v>
      </c>
      <c r="BL139" s="1205">
        <f t="shared" si="207"/>
        <v>0</v>
      </c>
      <c r="BM139" s="1205">
        <f t="shared" si="207"/>
        <v>0</v>
      </c>
      <c r="BN139" s="1205">
        <f t="shared" si="207"/>
        <v>0</v>
      </c>
      <c r="BO139" s="1205">
        <f t="shared" si="207"/>
        <v>0</v>
      </c>
      <c r="BP139" s="1205">
        <f t="shared" si="207"/>
        <v>0</v>
      </c>
      <c r="BQ139" s="1205">
        <f t="shared" si="200"/>
        <v>0</v>
      </c>
    </row>
    <row r="140" spans="1:69" s="1206" customFormat="1" ht="12.75" x14ac:dyDescent="0.2">
      <c r="A140" s="1165">
        <v>1940</v>
      </c>
      <c r="B140" s="198" t="s">
        <v>514</v>
      </c>
      <c r="C140" s="1214">
        <f>'I4 BO ASSETS'!H71</f>
        <v>0</v>
      </c>
      <c r="D140" s="1205"/>
      <c r="E140" s="1205"/>
      <c r="F140" s="1205"/>
      <c r="G140" s="1205"/>
      <c r="H140" s="1205"/>
      <c r="I140" s="1205"/>
      <c r="J140" s="1205"/>
      <c r="K140" s="1205"/>
      <c r="L140" s="1205"/>
      <c r="M140" s="1205"/>
      <c r="N140" s="1205"/>
      <c r="O140" s="1205"/>
      <c r="P140" s="1205"/>
      <c r="Q140" s="1205"/>
      <c r="R140" s="1205"/>
      <c r="S140" s="1205"/>
      <c r="T140" s="1205"/>
      <c r="U140" s="1205"/>
      <c r="V140" s="1205"/>
      <c r="W140" s="1205"/>
      <c r="X140" s="1205"/>
      <c r="Y140" s="1205"/>
      <c r="Z140" s="1205"/>
      <c r="AA140" s="1205"/>
      <c r="AB140" s="1205"/>
      <c r="AC140" s="1205"/>
      <c r="AD140" s="1205"/>
      <c r="AE140" s="1205"/>
      <c r="AF140" s="1205"/>
      <c r="AG140" s="1205"/>
      <c r="AH140" s="1205"/>
      <c r="AI140" s="1205"/>
      <c r="AJ140" s="1205"/>
      <c r="AK140" s="1205"/>
      <c r="AL140" s="1205"/>
      <c r="AM140" s="1205"/>
      <c r="AN140" s="1205"/>
      <c r="AO140" s="1205"/>
      <c r="AP140" s="1205"/>
      <c r="AQ140" s="1205"/>
      <c r="AR140" s="1205"/>
      <c r="AS140" s="1205"/>
      <c r="AT140" s="1205"/>
      <c r="AU140" s="1205"/>
      <c r="AV140" s="1205"/>
      <c r="AW140" s="1205">
        <f t="shared" ref="AW140:BP140" si="208">$C140*AW643</f>
        <v>0</v>
      </c>
      <c r="AX140" s="1205">
        <f t="shared" si="208"/>
        <v>0</v>
      </c>
      <c r="AY140" s="1205">
        <f t="shared" si="208"/>
        <v>0</v>
      </c>
      <c r="AZ140" s="1205">
        <f t="shared" si="208"/>
        <v>0</v>
      </c>
      <c r="BA140" s="1205">
        <f t="shared" si="208"/>
        <v>0</v>
      </c>
      <c r="BB140" s="1205">
        <f t="shared" si="208"/>
        <v>0</v>
      </c>
      <c r="BC140" s="1205">
        <f t="shared" si="208"/>
        <v>0</v>
      </c>
      <c r="BD140" s="1205">
        <f t="shared" si="208"/>
        <v>0</v>
      </c>
      <c r="BE140" s="1205">
        <f t="shared" si="208"/>
        <v>0</v>
      </c>
      <c r="BF140" s="1205">
        <f t="shared" si="208"/>
        <v>0</v>
      </c>
      <c r="BG140" s="1205">
        <f t="shared" si="208"/>
        <v>0</v>
      </c>
      <c r="BH140" s="1205">
        <f t="shared" si="208"/>
        <v>0</v>
      </c>
      <c r="BI140" s="1205">
        <f t="shared" si="208"/>
        <v>0</v>
      </c>
      <c r="BJ140" s="1205">
        <f t="shared" si="208"/>
        <v>0</v>
      </c>
      <c r="BK140" s="1205">
        <f t="shared" si="208"/>
        <v>0</v>
      </c>
      <c r="BL140" s="1205">
        <f t="shared" si="208"/>
        <v>0</v>
      </c>
      <c r="BM140" s="1205">
        <f t="shared" si="208"/>
        <v>0</v>
      </c>
      <c r="BN140" s="1205">
        <f t="shared" si="208"/>
        <v>0</v>
      </c>
      <c r="BO140" s="1205">
        <f t="shared" si="208"/>
        <v>0</v>
      </c>
      <c r="BP140" s="1205">
        <f t="shared" si="208"/>
        <v>0</v>
      </c>
      <c r="BQ140" s="1205">
        <f t="shared" si="200"/>
        <v>0</v>
      </c>
    </row>
    <row r="141" spans="1:69" s="1206" customFormat="1" ht="12.75" x14ac:dyDescent="0.2">
      <c r="A141" s="1165">
        <v>1945</v>
      </c>
      <c r="B141" s="198" t="s">
        <v>515</v>
      </c>
      <c r="C141" s="1214">
        <f>'I4 BO ASSETS'!H72</f>
        <v>0</v>
      </c>
      <c r="D141" s="1205"/>
      <c r="E141" s="1205"/>
      <c r="F141" s="1205"/>
      <c r="G141" s="1205"/>
      <c r="H141" s="1205"/>
      <c r="I141" s="1205"/>
      <c r="J141" s="1205"/>
      <c r="K141" s="1205"/>
      <c r="L141" s="1205"/>
      <c r="M141" s="1205"/>
      <c r="N141" s="1205"/>
      <c r="O141" s="1205"/>
      <c r="P141" s="1205"/>
      <c r="Q141" s="1205"/>
      <c r="R141" s="1205"/>
      <c r="S141" s="1205"/>
      <c r="T141" s="1205"/>
      <c r="U141" s="1205"/>
      <c r="V141" s="1205"/>
      <c r="W141" s="1205"/>
      <c r="X141" s="1205"/>
      <c r="Y141" s="1205"/>
      <c r="Z141" s="1205"/>
      <c r="AA141" s="1205"/>
      <c r="AB141" s="1205"/>
      <c r="AC141" s="1205"/>
      <c r="AD141" s="1205"/>
      <c r="AE141" s="1205"/>
      <c r="AF141" s="1205"/>
      <c r="AG141" s="1205"/>
      <c r="AH141" s="1205"/>
      <c r="AI141" s="1205"/>
      <c r="AJ141" s="1205"/>
      <c r="AK141" s="1205"/>
      <c r="AL141" s="1205"/>
      <c r="AM141" s="1205"/>
      <c r="AN141" s="1205"/>
      <c r="AO141" s="1205"/>
      <c r="AP141" s="1205"/>
      <c r="AQ141" s="1205"/>
      <c r="AR141" s="1205"/>
      <c r="AS141" s="1205"/>
      <c r="AT141" s="1205"/>
      <c r="AU141" s="1205"/>
      <c r="AV141" s="1205"/>
      <c r="AW141" s="1205">
        <f t="shared" ref="AW141:BP141" si="209">$C141*AW644</f>
        <v>0</v>
      </c>
      <c r="AX141" s="1205">
        <f t="shared" si="209"/>
        <v>0</v>
      </c>
      <c r="AY141" s="1205">
        <f t="shared" si="209"/>
        <v>0</v>
      </c>
      <c r="AZ141" s="1205">
        <f t="shared" si="209"/>
        <v>0</v>
      </c>
      <c r="BA141" s="1205">
        <f t="shared" si="209"/>
        <v>0</v>
      </c>
      <c r="BB141" s="1205">
        <f t="shared" si="209"/>
        <v>0</v>
      </c>
      <c r="BC141" s="1205">
        <f t="shared" si="209"/>
        <v>0</v>
      </c>
      <c r="BD141" s="1205">
        <f t="shared" si="209"/>
        <v>0</v>
      </c>
      <c r="BE141" s="1205">
        <f t="shared" si="209"/>
        <v>0</v>
      </c>
      <c r="BF141" s="1205">
        <f t="shared" si="209"/>
        <v>0</v>
      </c>
      <c r="BG141" s="1205">
        <f t="shared" si="209"/>
        <v>0</v>
      </c>
      <c r="BH141" s="1205">
        <f t="shared" si="209"/>
        <v>0</v>
      </c>
      <c r="BI141" s="1205">
        <f t="shared" si="209"/>
        <v>0</v>
      </c>
      <c r="BJ141" s="1205">
        <f t="shared" si="209"/>
        <v>0</v>
      </c>
      <c r="BK141" s="1205">
        <f t="shared" si="209"/>
        <v>0</v>
      </c>
      <c r="BL141" s="1205">
        <f t="shared" si="209"/>
        <v>0</v>
      </c>
      <c r="BM141" s="1205">
        <f t="shared" si="209"/>
        <v>0</v>
      </c>
      <c r="BN141" s="1205">
        <f t="shared" si="209"/>
        <v>0</v>
      </c>
      <c r="BO141" s="1205">
        <f t="shared" si="209"/>
        <v>0</v>
      </c>
      <c r="BP141" s="1205">
        <f t="shared" si="209"/>
        <v>0</v>
      </c>
      <c r="BQ141" s="1205">
        <f t="shared" si="200"/>
        <v>0</v>
      </c>
    </row>
    <row r="142" spans="1:69" s="1206" customFormat="1" ht="12.75" x14ac:dyDescent="0.2">
      <c r="A142" s="1165">
        <v>1950</v>
      </c>
      <c r="B142" s="198" t="s">
        <v>516</v>
      </c>
      <c r="C142" s="1214">
        <f>'I4 BO ASSETS'!H73</f>
        <v>0</v>
      </c>
      <c r="D142" s="1205"/>
      <c r="E142" s="1205"/>
      <c r="F142" s="1205"/>
      <c r="G142" s="1205"/>
      <c r="H142" s="1205"/>
      <c r="I142" s="1205"/>
      <c r="J142" s="1205"/>
      <c r="K142" s="1205"/>
      <c r="L142" s="1205"/>
      <c r="M142" s="1205"/>
      <c r="N142" s="1205"/>
      <c r="O142" s="1205"/>
      <c r="P142" s="1205"/>
      <c r="Q142" s="1205"/>
      <c r="R142" s="1205"/>
      <c r="S142" s="1205"/>
      <c r="T142" s="1205"/>
      <c r="U142" s="1205"/>
      <c r="V142" s="1205"/>
      <c r="W142" s="1205"/>
      <c r="X142" s="1205"/>
      <c r="Y142" s="1205"/>
      <c r="Z142" s="1205"/>
      <c r="AA142" s="1205"/>
      <c r="AB142" s="1205"/>
      <c r="AC142" s="1205"/>
      <c r="AD142" s="1205"/>
      <c r="AE142" s="1205"/>
      <c r="AF142" s="1205"/>
      <c r="AG142" s="1205"/>
      <c r="AH142" s="1205"/>
      <c r="AI142" s="1205"/>
      <c r="AJ142" s="1205"/>
      <c r="AK142" s="1205"/>
      <c r="AL142" s="1205"/>
      <c r="AM142" s="1205"/>
      <c r="AN142" s="1205"/>
      <c r="AO142" s="1205"/>
      <c r="AP142" s="1205"/>
      <c r="AQ142" s="1205"/>
      <c r="AR142" s="1205"/>
      <c r="AS142" s="1205"/>
      <c r="AT142" s="1205"/>
      <c r="AU142" s="1205"/>
      <c r="AV142" s="1205"/>
      <c r="AW142" s="1205">
        <f t="shared" ref="AW142:BP142" si="210">$C142*AW645</f>
        <v>0</v>
      </c>
      <c r="AX142" s="1205">
        <f t="shared" si="210"/>
        <v>0</v>
      </c>
      <c r="AY142" s="1205">
        <f t="shared" si="210"/>
        <v>0</v>
      </c>
      <c r="AZ142" s="1205">
        <f t="shared" si="210"/>
        <v>0</v>
      </c>
      <c r="BA142" s="1205">
        <f t="shared" si="210"/>
        <v>0</v>
      </c>
      <c r="BB142" s="1205">
        <f t="shared" si="210"/>
        <v>0</v>
      </c>
      <c r="BC142" s="1205">
        <f t="shared" si="210"/>
        <v>0</v>
      </c>
      <c r="BD142" s="1205">
        <f t="shared" si="210"/>
        <v>0</v>
      </c>
      <c r="BE142" s="1205">
        <f t="shared" si="210"/>
        <v>0</v>
      </c>
      <c r="BF142" s="1205">
        <f t="shared" si="210"/>
        <v>0</v>
      </c>
      <c r="BG142" s="1205">
        <f t="shared" si="210"/>
        <v>0</v>
      </c>
      <c r="BH142" s="1205">
        <f t="shared" si="210"/>
        <v>0</v>
      </c>
      <c r="BI142" s="1205">
        <f t="shared" si="210"/>
        <v>0</v>
      </c>
      <c r="BJ142" s="1205">
        <f t="shared" si="210"/>
        <v>0</v>
      </c>
      <c r="BK142" s="1205">
        <f t="shared" si="210"/>
        <v>0</v>
      </c>
      <c r="BL142" s="1205">
        <f t="shared" si="210"/>
        <v>0</v>
      </c>
      <c r="BM142" s="1205">
        <f t="shared" si="210"/>
        <v>0</v>
      </c>
      <c r="BN142" s="1205">
        <f t="shared" si="210"/>
        <v>0</v>
      </c>
      <c r="BO142" s="1205">
        <f t="shared" si="210"/>
        <v>0</v>
      </c>
      <c r="BP142" s="1205">
        <f t="shared" si="210"/>
        <v>0</v>
      </c>
      <c r="BQ142" s="1205">
        <f t="shared" si="200"/>
        <v>0</v>
      </c>
    </row>
    <row r="143" spans="1:69" s="1206" customFormat="1" ht="12.75" x14ac:dyDescent="0.2">
      <c r="A143" s="1165">
        <v>1955</v>
      </c>
      <c r="B143" s="198" t="s">
        <v>273</v>
      </c>
      <c r="C143" s="1214">
        <f>'I4 BO ASSETS'!H74</f>
        <v>0</v>
      </c>
      <c r="D143" s="1205"/>
      <c r="E143" s="1205"/>
      <c r="F143" s="1205"/>
      <c r="G143" s="1205"/>
      <c r="H143" s="1205"/>
      <c r="I143" s="1205"/>
      <c r="J143" s="1205"/>
      <c r="K143" s="1205"/>
      <c r="L143" s="1205"/>
      <c r="M143" s="1205"/>
      <c r="N143" s="1205"/>
      <c r="O143" s="1205"/>
      <c r="P143" s="1205"/>
      <c r="Q143" s="1205"/>
      <c r="R143" s="1205"/>
      <c r="S143" s="1205"/>
      <c r="T143" s="1205"/>
      <c r="U143" s="1205"/>
      <c r="V143" s="1205"/>
      <c r="W143" s="1205"/>
      <c r="X143" s="1205"/>
      <c r="Y143" s="1205"/>
      <c r="Z143" s="1205"/>
      <c r="AA143" s="1205"/>
      <c r="AB143" s="1205"/>
      <c r="AC143" s="1205"/>
      <c r="AD143" s="1205"/>
      <c r="AE143" s="1205"/>
      <c r="AF143" s="1205"/>
      <c r="AG143" s="1205"/>
      <c r="AH143" s="1205"/>
      <c r="AI143" s="1205"/>
      <c r="AJ143" s="1205"/>
      <c r="AK143" s="1205"/>
      <c r="AL143" s="1205"/>
      <c r="AM143" s="1205"/>
      <c r="AN143" s="1205"/>
      <c r="AO143" s="1205"/>
      <c r="AP143" s="1205"/>
      <c r="AQ143" s="1205"/>
      <c r="AR143" s="1205"/>
      <c r="AS143" s="1205"/>
      <c r="AT143" s="1205"/>
      <c r="AU143" s="1205"/>
      <c r="AV143" s="1205"/>
      <c r="AW143" s="1205">
        <f t="shared" ref="AW143:BP143" si="211">$C143*AW646</f>
        <v>0</v>
      </c>
      <c r="AX143" s="1205">
        <f t="shared" si="211"/>
        <v>0</v>
      </c>
      <c r="AY143" s="1205">
        <f t="shared" si="211"/>
        <v>0</v>
      </c>
      <c r="AZ143" s="1205">
        <f t="shared" si="211"/>
        <v>0</v>
      </c>
      <c r="BA143" s="1205">
        <f t="shared" si="211"/>
        <v>0</v>
      </c>
      <c r="BB143" s="1205">
        <f t="shared" si="211"/>
        <v>0</v>
      </c>
      <c r="BC143" s="1205">
        <f t="shared" si="211"/>
        <v>0</v>
      </c>
      <c r="BD143" s="1205">
        <f t="shared" si="211"/>
        <v>0</v>
      </c>
      <c r="BE143" s="1205">
        <f t="shared" si="211"/>
        <v>0</v>
      </c>
      <c r="BF143" s="1205">
        <f t="shared" si="211"/>
        <v>0</v>
      </c>
      <c r="BG143" s="1205">
        <f t="shared" si="211"/>
        <v>0</v>
      </c>
      <c r="BH143" s="1205">
        <f t="shared" si="211"/>
        <v>0</v>
      </c>
      <c r="BI143" s="1205">
        <f t="shared" si="211"/>
        <v>0</v>
      </c>
      <c r="BJ143" s="1205">
        <f t="shared" si="211"/>
        <v>0</v>
      </c>
      <c r="BK143" s="1205">
        <f t="shared" si="211"/>
        <v>0</v>
      </c>
      <c r="BL143" s="1205">
        <f t="shared" si="211"/>
        <v>0</v>
      </c>
      <c r="BM143" s="1205">
        <f t="shared" si="211"/>
        <v>0</v>
      </c>
      <c r="BN143" s="1205">
        <f t="shared" si="211"/>
        <v>0</v>
      </c>
      <c r="BO143" s="1205">
        <f t="shared" si="211"/>
        <v>0</v>
      </c>
      <c r="BP143" s="1205">
        <f t="shared" si="211"/>
        <v>0</v>
      </c>
      <c r="BQ143" s="1205">
        <f t="shared" si="200"/>
        <v>0</v>
      </c>
    </row>
    <row r="144" spans="1:69" s="1206" customFormat="1" ht="12.75" x14ac:dyDescent="0.2">
      <c r="A144" s="1165">
        <v>1960</v>
      </c>
      <c r="B144" s="198" t="s">
        <v>274</v>
      </c>
      <c r="C144" s="1214">
        <f>'I4 BO ASSETS'!H75</f>
        <v>0</v>
      </c>
      <c r="D144" s="1205"/>
      <c r="E144" s="1205"/>
      <c r="F144" s="1205"/>
      <c r="G144" s="1205"/>
      <c r="H144" s="1205"/>
      <c r="I144" s="1205"/>
      <c r="J144" s="1205"/>
      <c r="K144" s="1205"/>
      <c r="L144" s="1205"/>
      <c r="M144" s="1205"/>
      <c r="N144" s="1205"/>
      <c r="O144" s="1205"/>
      <c r="P144" s="1205"/>
      <c r="Q144" s="1205"/>
      <c r="R144" s="1205"/>
      <c r="S144" s="1205"/>
      <c r="T144" s="1205"/>
      <c r="U144" s="1205"/>
      <c r="V144" s="1205"/>
      <c r="W144" s="1205"/>
      <c r="X144" s="1205"/>
      <c r="Y144" s="1205"/>
      <c r="Z144" s="1205"/>
      <c r="AA144" s="1205"/>
      <c r="AB144" s="1205"/>
      <c r="AC144" s="1205"/>
      <c r="AD144" s="1205"/>
      <c r="AE144" s="1205"/>
      <c r="AF144" s="1205"/>
      <c r="AG144" s="1205"/>
      <c r="AH144" s="1205"/>
      <c r="AI144" s="1205"/>
      <c r="AJ144" s="1205"/>
      <c r="AK144" s="1205"/>
      <c r="AL144" s="1205"/>
      <c r="AM144" s="1205"/>
      <c r="AN144" s="1205"/>
      <c r="AO144" s="1205"/>
      <c r="AP144" s="1205"/>
      <c r="AQ144" s="1205"/>
      <c r="AR144" s="1205"/>
      <c r="AS144" s="1205"/>
      <c r="AT144" s="1205"/>
      <c r="AU144" s="1205"/>
      <c r="AV144" s="1205"/>
      <c r="AW144" s="1205">
        <f t="shared" ref="AW144:BP144" si="212">$C144*AW647</f>
        <v>0</v>
      </c>
      <c r="AX144" s="1205">
        <f t="shared" si="212"/>
        <v>0</v>
      </c>
      <c r="AY144" s="1205">
        <f t="shared" si="212"/>
        <v>0</v>
      </c>
      <c r="AZ144" s="1205">
        <f t="shared" si="212"/>
        <v>0</v>
      </c>
      <c r="BA144" s="1205">
        <f t="shared" si="212"/>
        <v>0</v>
      </c>
      <c r="BB144" s="1205">
        <f t="shared" si="212"/>
        <v>0</v>
      </c>
      <c r="BC144" s="1205">
        <f t="shared" si="212"/>
        <v>0</v>
      </c>
      <c r="BD144" s="1205">
        <f t="shared" si="212"/>
        <v>0</v>
      </c>
      <c r="BE144" s="1205">
        <f t="shared" si="212"/>
        <v>0</v>
      </c>
      <c r="BF144" s="1205">
        <f t="shared" si="212"/>
        <v>0</v>
      </c>
      <c r="BG144" s="1205">
        <f t="shared" si="212"/>
        <v>0</v>
      </c>
      <c r="BH144" s="1205">
        <f t="shared" si="212"/>
        <v>0</v>
      </c>
      <c r="BI144" s="1205">
        <f t="shared" si="212"/>
        <v>0</v>
      </c>
      <c r="BJ144" s="1205">
        <f t="shared" si="212"/>
        <v>0</v>
      </c>
      <c r="BK144" s="1205">
        <f t="shared" si="212"/>
        <v>0</v>
      </c>
      <c r="BL144" s="1205">
        <f t="shared" si="212"/>
        <v>0</v>
      </c>
      <c r="BM144" s="1205">
        <f t="shared" si="212"/>
        <v>0</v>
      </c>
      <c r="BN144" s="1205">
        <f t="shared" si="212"/>
        <v>0</v>
      </c>
      <c r="BO144" s="1205">
        <f t="shared" si="212"/>
        <v>0</v>
      </c>
      <c r="BP144" s="1205">
        <f t="shared" si="212"/>
        <v>0</v>
      </c>
      <c r="BQ144" s="1205">
        <f t="shared" si="200"/>
        <v>0</v>
      </c>
    </row>
    <row r="145" spans="1:69" s="1206" customFormat="1" ht="25.5" x14ac:dyDescent="0.2">
      <c r="A145" s="1165">
        <v>1970</v>
      </c>
      <c r="B145" s="198" t="s">
        <v>276</v>
      </c>
      <c r="C145" s="1214">
        <f>'I4 BO ASSETS'!H76</f>
        <v>0</v>
      </c>
      <c r="D145" s="1205"/>
      <c r="E145" s="1205"/>
      <c r="F145" s="1205"/>
      <c r="G145" s="1205"/>
      <c r="H145" s="1205"/>
      <c r="I145" s="1205"/>
      <c r="J145" s="1205"/>
      <c r="K145" s="1205"/>
      <c r="L145" s="1205"/>
      <c r="M145" s="1205"/>
      <c r="N145" s="1205"/>
      <c r="O145" s="1205"/>
      <c r="P145" s="1205"/>
      <c r="Q145" s="1205"/>
      <c r="R145" s="1205"/>
      <c r="S145" s="1205"/>
      <c r="T145" s="1205"/>
      <c r="U145" s="1205"/>
      <c r="V145" s="1205"/>
      <c r="W145" s="1205"/>
      <c r="X145" s="1205"/>
      <c r="Y145" s="1205"/>
      <c r="Z145" s="1205"/>
      <c r="AA145" s="1205"/>
      <c r="AB145" s="1205"/>
      <c r="AC145" s="1205"/>
      <c r="AD145" s="1205"/>
      <c r="AE145" s="1205"/>
      <c r="AF145" s="1205"/>
      <c r="AG145" s="1205"/>
      <c r="AH145" s="1205"/>
      <c r="AI145" s="1205"/>
      <c r="AJ145" s="1205"/>
      <c r="AK145" s="1205"/>
      <c r="AL145" s="1205"/>
      <c r="AM145" s="1205"/>
      <c r="AN145" s="1205"/>
      <c r="AO145" s="1205"/>
      <c r="AP145" s="1205"/>
      <c r="AQ145" s="1205"/>
      <c r="AR145" s="1205"/>
      <c r="AS145" s="1205"/>
      <c r="AT145" s="1205"/>
      <c r="AU145" s="1205"/>
      <c r="AV145" s="1205"/>
      <c r="AW145" s="1205">
        <f t="shared" ref="AW145:BP145" si="213">$C145*AW648</f>
        <v>0</v>
      </c>
      <c r="AX145" s="1205">
        <f t="shared" si="213"/>
        <v>0</v>
      </c>
      <c r="AY145" s="1205">
        <f t="shared" si="213"/>
        <v>0</v>
      </c>
      <c r="AZ145" s="1205">
        <f t="shared" si="213"/>
        <v>0</v>
      </c>
      <c r="BA145" s="1205">
        <f t="shared" si="213"/>
        <v>0</v>
      </c>
      <c r="BB145" s="1205">
        <f t="shared" si="213"/>
        <v>0</v>
      </c>
      <c r="BC145" s="1205">
        <f t="shared" si="213"/>
        <v>0</v>
      </c>
      <c r="BD145" s="1205">
        <f t="shared" si="213"/>
        <v>0</v>
      </c>
      <c r="BE145" s="1205">
        <f t="shared" si="213"/>
        <v>0</v>
      </c>
      <c r="BF145" s="1205">
        <f t="shared" si="213"/>
        <v>0</v>
      </c>
      <c r="BG145" s="1205">
        <f t="shared" si="213"/>
        <v>0</v>
      </c>
      <c r="BH145" s="1205">
        <f t="shared" si="213"/>
        <v>0</v>
      </c>
      <c r="BI145" s="1205">
        <f t="shared" si="213"/>
        <v>0</v>
      </c>
      <c r="BJ145" s="1205">
        <f t="shared" si="213"/>
        <v>0</v>
      </c>
      <c r="BK145" s="1205">
        <f t="shared" si="213"/>
        <v>0</v>
      </c>
      <c r="BL145" s="1205">
        <f t="shared" si="213"/>
        <v>0</v>
      </c>
      <c r="BM145" s="1205">
        <f t="shared" si="213"/>
        <v>0</v>
      </c>
      <c r="BN145" s="1205">
        <f t="shared" si="213"/>
        <v>0</v>
      </c>
      <c r="BO145" s="1205">
        <f t="shared" si="213"/>
        <v>0</v>
      </c>
      <c r="BP145" s="1205">
        <f t="shared" si="213"/>
        <v>0</v>
      </c>
      <c r="BQ145" s="1205">
        <f t="shared" si="200"/>
        <v>0</v>
      </c>
    </row>
    <row r="146" spans="1:69" s="1206" customFormat="1" ht="25.5" x14ac:dyDescent="0.2">
      <c r="A146" s="1165">
        <v>1975</v>
      </c>
      <c r="B146" s="198" t="s">
        <v>1546</v>
      </c>
      <c r="C146" s="1214">
        <f>'I4 BO ASSETS'!H77</f>
        <v>0</v>
      </c>
      <c r="D146" s="1205"/>
      <c r="E146" s="1205"/>
      <c r="F146" s="1205"/>
      <c r="G146" s="1205"/>
      <c r="H146" s="1205"/>
      <c r="I146" s="1205"/>
      <c r="J146" s="1205"/>
      <c r="K146" s="1205"/>
      <c r="L146" s="1205"/>
      <c r="M146" s="1205"/>
      <c r="N146" s="1205"/>
      <c r="O146" s="1205"/>
      <c r="P146" s="1205"/>
      <c r="Q146" s="1205"/>
      <c r="R146" s="1205"/>
      <c r="S146" s="1205"/>
      <c r="T146" s="1205"/>
      <c r="U146" s="1205"/>
      <c r="V146" s="1205"/>
      <c r="W146" s="1205"/>
      <c r="X146" s="1205"/>
      <c r="Y146" s="1205"/>
      <c r="Z146" s="1205"/>
      <c r="AA146" s="1205"/>
      <c r="AB146" s="1205"/>
      <c r="AC146" s="1205"/>
      <c r="AD146" s="1205"/>
      <c r="AE146" s="1205"/>
      <c r="AF146" s="1205"/>
      <c r="AG146" s="1205"/>
      <c r="AH146" s="1205"/>
      <c r="AI146" s="1205"/>
      <c r="AJ146" s="1205"/>
      <c r="AK146" s="1205"/>
      <c r="AL146" s="1205"/>
      <c r="AM146" s="1205"/>
      <c r="AN146" s="1205"/>
      <c r="AO146" s="1205"/>
      <c r="AP146" s="1205"/>
      <c r="AQ146" s="1205"/>
      <c r="AR146" s="1205"/>
      <c r="AS146" s="1205"/>
      <c r="AT146" s="1205"/>
      <c r="AU146" s="1205"/>
      <c r="AV146" s="1205"/>
      <c r="AW146" s="1205">
        <f t="shared" ref="AW146:BP146" si="214">$C146*AW649</f>
        <v>0</v>
      </c>
      <c r="AX146" s="1205">
        <f t="shared" si="214"/>
        <v>0</v>
      </c>
      <c r="AY146" s="1205">
        <f t="shared" si="214"/>
        <v>0</v>
      </c>
      <c r="AZ146" s="1205">
        <f t="shared" si="214"/>
        <v>0</v>
      </c>
      <c r="BA146" s="1205">
        <f t="shared" si="214"/>
        <v>0</v>
      </c>
      <c r="BB146" s="1205">
        <f t="shared" si="214"/>
        <v>0</v>
      </c>
      <c r="BC146" s="1205">
        <f t="shared" si="214"/>
        <v>0</v>
      </c>
      <c r="BD146" s="1205">
        <f t="shared" si="214"/>
        <v>0</v>
      </c>
      <c r="BE146" s="1205">
        <f t="shared" si="214"/>
        <v>0</v>
      </c>
      <c r="BF146" s="1205">
        <f t="shared" si="214"/>
        <v>0</v>
      </c>
      <c r="BG146" s="1205">
        <f t="shared" si="214"/>
        <v>0</v>
      </c>
      <c r="BH146" s="1205">
        <f t="shared" si="214"/>
        <v>0</v>
      </c>
      <c r="BI146" s="1205">
        <f t="shared" si="214"/>
        <v>0</v>
      </c>
      <c r="BJ146" s="1205">
        <f t="shared" si="214"/>
        <v>0</v>
      </c>
      <c r="BK146" s="1205">
        <f t="shared" si="214"/>
        <v>0</v>
      </c>
      <c r="BL146" s="1205">
        <f t="shared" si="214"/>
        <v>0</v>
      </c>
      <c r="BM146" s="1205">
        <f t="shared" si="214"/>
        <v>0</v>
      </c>
      <c r="BN146" s="1205">
        <f t="shared" si="214"/>
        <v>0</v>
      </c>
      <c r="BO146" s="1205">
        <f t="shared" si="214"/>
        <v>0</v>
      </c>
      <c r="BP146" s="1205">
        <f t="shared" si="214"/>
        <v>0</v>
      </c>
      <c r="BQ146" s="1205">
        <f t="shared" si="200"/>
        <v>0</v>
      </c>
    </row>
    <row r="147" spans="1:69" s="1206" customFormat="1" ht="12.75" x14ac:dyDescent="0.2">
      <c r="A147" s="1165">
        <v>1980</v>
      </c>
      <c r="B147" s="198" t="s">
        <v>1041</v>
      </c>
      <c r="C147" s="1214">
        <f>'I4 BO ASSETS'!H78</f>
        <v>4527.0050000000001</v>
      </c>
      <c r="D147" s="1205"/>
      <c r="E147" s="1205"/>
      <c r="F147" s="1205"/>
      <c r="G147" s="1205"/>
      <c r="H147" s="1205"/>
      <c r="I147" s="1205"/>
      <c r="J147" s="1205"/>
      <c r="K147" s="1205"/>
      <c r="L147" s="1205"/>
      <c r="M147" s="1205"/>
      <c r="N147" s="1205"/>
      <c r="O147" s="1205"/>
      <c r="P147" s="1205"/>
      <c r="Q147" s="1205"/>
      <c r="R147" s="1205"/>
      <c r="S147" s="1205"/>
      <c r="T147" s="1205"/>
      <c r="U147" s="1205"/>
      <c r="V147" s="1205"/>
      <c r="W147" s="1205"/>
      <c r="X147" s="1205"/>
      <c r="Y147" s="1205"/>
      <c r="Z147" s="1205"/>
      <c r="AA147" s="1205"/>
      <c r="AB147" s="1205"/>
      <c r="AC147" s="1205"/>
      <c r="AD147" s="1205"/>
      <c r="AE147" s="1205"/>
      <c r="AF147" s="1205"/>
      <c r="AG147" s="1205"/>
      <c r="AH147" s="1205"/>
      <c r="AI147" s="1205"/>
      <c r="AJ147" s="1205"/>
      <c r="AK147" s="1205"/>
      <c r="AL147" s="1205"/>
      <c r="AM147" s="1205"/>
      <c r="AN147" s="1205"/>
      <c r="AO147" s="1205"/>
      <c r="AP147" s="1205"/>
      <c r="AQ147" s="1205"/>
      <c r="AR147" s="1205"/>
      <c r="AS147" s="1205"/>
      <c r="AT147" s="1205"/>
      <c r="AU147" s="1205"/>
      <c r="AV147" s="1205"/>
      <c r="AW147" s="1205">
        <f t="shared" ref="AW147:BP147" si="215">$C147*AW650</f>
        <v>2800.7469762190922</v>
      </c>
      <c r="AX147" s="1205">
        <f t="shared" si="215"/>
        <v>644.23697451066289</v>
      </c>
      <c r="AY147" s="1205">
        <f t="shared" si="215"/>
        <v>1001.8807565329282</v>
      </c>
      <c r="AZ147" s="1205">
        <f t="shared" si="215"/>
        <v>0</v>
      </c>
      <c r="BA147" s="1205">
        <f t="shared" si="215"/>
        <v>0</v>
      </c>
      <c r="BB147" s="1205">
        <f t="shared" si="215"/>
        <v>0</v>
      </c>
      <c r="BC147" s="1205">
        <f t="shared" si="215"/>
        <v>65.575020754023527</v>
      </c>
      <c r="BD147" s="1205">
        <f t="shared" si="215"/>
        <v>7.9177973204460157</v>
      </c>
      <c r="BE147" s="1205">
        <f t="shared" si="215"/>
        <v>6.6474746628470598</v>
      </c>
      <c r="BF147" s="1205">
        <f t="shared" si="215"/>
        <v>0</v>
      </c>
      <c r="BG147" s="1205">
        <f t="shared" si="215"/>
        <v>0</v>
      </c>
      <c r="BH147" s="1205">
        <f t="shared" si="215"/>
        <v>0</v>
      </c>
      <c r="BI147" s="1205">
        <f t="shared" si="215"/>
        <v>0</v>
      </c>
      <c r="BJ147" s="1205">
        <f t="shared" si="215"/>
        <v>0</v>
      </c>
      <c r="BK147" s="1205">
        <f t="shared" si="215"/>
        <v>0</v>
      </c>
      <c r="BL147" s="1205">
        <f t="shared" si="215"/>
        <v>0</v>
      </c>
      <c r="BM147" s="1205">
        <f t="shared" si="215"/>
        <v>0</v>
      </c>
      <c r="BN147" s="1205">
        <f t="shared" si="215"/>
        <v>0</v>
      </c>
      <c r="BO147" s="1205">
        <f t="shared" si="215"/>
        <v>0</v>
      </c>
      <c r="BP147" s="1205">
        <f t="shared" si="215"/>
        <v>0</v>
      </c>
      <c r="BQ147" s="1205">
        <f t="shared" si="200"/>
        <v>4527.0050000000001</v>
      </c>
    </row>
    <row r="148" spans="1:69" s="1206" customFormat="1" ht="12.75" x14ac:dyDescent="0.2">
      <c r="A148" s="1165">
        <v>1990</v>
      </c>
      <c r="B148" s="198" t="s">
        <v>1043</v>
      </c>
      <c r="C148" s="1214">
        <f>'I4 BO ASSETS'!H79</f>
        <v>0</v>
      </c>
      <c r="D148" s="1205"/>
      <c r="E148" s="1205"/>
      <c r="F148" s="1205"/>
      <c r="G148" s="1205"/>
      <c r="H148" s="1205"/>
      <c r="I148" s="1205"/>
      <c r="J148" s="1205"/>
      <c r="K148" s="1205"/>
      <c r="L148" s="1205"/>
      <c r="M148" s="1205"/>
      <c r="N148" s="1205"/>
      <c r="O148" s="1205"/>
      <c r="P148" s="1205"/>
      <c r="Q148" s="1205"/>
      <c r="R148" s="1205"/>
      <c r="S148" s="1205"/>
      <c r="T148" s="1205"/>
      <c r="U148" s="1205"/>
      <c r="V148" s="1205"/>
      <c r="W148" s="1205"/>
      <c r="X148" s="1205"/>
      <c r="Y148" s="1205"/>
      <c r="Z148" s="1205"/>
      <c r="AA148" s="1205"/>
      <c r="AB148" s="1205"/>
      <c r="AC148" s="1205"/>
      <c r="AD148" s="1205"/>
      <c r="AE148" s="1205"/>
      <c r="AF148" s="1205"/>
      <c r="AG148" s="1205"/>
      <c r="AH148" s="1205"/>
      <c r="AI148" s="1205"/>
      <c r="AJ148" s="1205"/>
      <c r="AK148" s="1205"/>
      <c r="AL148" s="1205"/>
      <c r="AM148" s="1205"/>
      <c r="AN148" s="1205"/>
      <c r="AO148" s="1205"/>
      <c r="AP148" s="1205"/>
      <c r="AQ148" s="1205"/>
      <c r="AR148" s="1205"/>
      <c r="AS148" s="1205"/>
      <c r="AT148" s="1205"/>
      <c r="AU148" s="1205"/>
      <c r="AV148" s="1205"/>
      <c r="AW148" s="1205">
        <f t="shared" ref="AW148:BP148" si="216">$C148*AW651</f>
        <v>0</v>
      </c>
      <c r="AX148" s="1205">
        <f t="shared" si="216"/>
        <v>0</v>
      </c>
      <c r="AY148" s="1205">
        <f t="shared" si="216"/>
        <v>0</v>
      </c>
      <c r="AZ148" s="1205">
        <f t="shared" si="216"/>
        <v>0</v>
      </c>
      <c r="BA148" s="1205">
        <f t="shared" si="216"/>
        <v>0</v>
      </c>
      <c r="BB148" s="1205">
        <f t="shared" si="216"/>
        <v>0</v>
      </c>
      <c r="BC148" s="1205">
        <f t="shared" si="216"/>
        <v>0</v>
      </c>
      <c r="BD148" s="1205">
        <f t="shared" si="216"/>
        <v>0</v>
      </c>
      <c r="BE148" s="1205">
        <f t="shared" si="216"/>
        <v>0</v>
      </c>
      <c r="BF148" s="1205">
        <f t="shared" si="216"/>
        <v>0</v>
      </c>
      <c r="BG148" s="1205">
        <f t="shared" si="216"/>
        <v>0</v>
      </c>
      <c r="BH148" s="1205">
        <f t="shared" si="216"/>
        <v>0</v>
      </c>
      <c r="BI148" s="1205">
        <f t="shared" si="216"/>
        <v>0</v>
      </c>
      <c r="BJ148" s="1205">
        <f t="shared" si="216"/>
        <v>0</v>
      </c>
      <c r="BK148" s="1205">
        <f t="shared" si="216"/>
        <v>0</v>
      </c>
      <c r="BL148" s="1205">
        <f t="shared" si="216"/>
        <v>0</v>
      </c>
      <c r="BM148" s="1205">
        <f t="shared" si="216"/>
        <v>0</v>
      </c>
      <c r="BN148" s="1205">
        <f t="shared" si="216"/>
        <v>0</v>
      </c>
      <c r="BO148" s="1205">
        <f t="shared" si="216"/>
        <v>0</v>
      </c>
      <c r="BP148" s="1205">
        <f t="shared" si="216"/>
        <v>0</v>
      </c>
      <c r="BQ148" s="1205">
        <f t="shared" si="200"/>
        <v>0</v>
      </c>
    </row>
    <row r="149" spans="1:69" s="1206" customFormat="1" ht="12.75" x14ac:dyDescent="0.2">
      <c r="A149" s="1165">
        <v>2005</v>
      </c>
      <c r="B149" s="198" t="s">
        <v>1045</v>
      </c>
      <c r="C149" s="1214">
        <f>'I4 BO ASSETS'!H80</f>
        <v>0</v>
      </c>
      <c r="D149" s="1205"/>
      <c r="E149" s="1205"/>
      <c r="F149" s="1205"/>
      <c r="G149" s="1205"/>
      <c r="H149" s="1205"/>
      <c r="I149" s="1205"/>
      <c r="J149" s="1205"/>
      <c r="K149" s="1205"/>
      <c r="L149" s="1205"/>
      <c r="M149" s="1205"/>
      <c r="N149" s="1205"/>
      <c r="O149" s="1205"/>
      <c r="P149" s="1205"/>
      <c r="Q149" s="1205"/>
      <c r="R149" s="1205"/>
      <c r="S149" s="1205"/>
      <c r="T149" s="1205"/>
      <c r="U149" s="1205"/>
      <c r="V149" s="1205"/>
      <c r="W149" s="1205"/>
      <c r="X149" s="1205"/>
      <c r="Y149" s="1205"/>
      <c r="Z149" s="1205"/>
      <c r="AA149" s="1205"/>
      <c r="AB149" s="1205"/>
      <c r="AC149" s="1205"/>
      <c r="AD149" s="1205"/>
      <c r="AE149" s="1205"/>
      <c r="AF149" s="1205"/>
      <c r="AG149" s="1205"/>
      <c r="AH149" s="1205"/>
      <c r="AI149" s="1205"/>
      <c r="AJ149" s="1205"/>
      <c r="AK149" s="1205"/>
      <c r="AL149" s="1205"/>
      <c r="AM149" s="1205"/>
      <c r="AN149" s="1205"/>
      <c r="AO149" s="1205"/>
      <c r="AP149" s="1205"/>
      <c r="AQ149" s="1205"/>
      <c r="AR149" s="1205"/>
      <c r="AS149" s="1205"/>
      <c r="AT149" s="1205"/>
      <c r="AU149" s="1205"/>
      <c r="AV149" s="1205"/>
      <c r="AW149" s="1205">
        <f t="shared" ref="AW149:BP149" si="217">$C149*AW652</f>
        <v>0</v>
      </c>
      <c r="AX149" s="1205">
        <f t="shared" si="217"/>
        <v>0</v>
      </c>
      <c r="AY149" s="1205">
        <f t="shared" si="217"/>
        <v>0</v>
      </c>
      <c r="AZ149" s="1205">
        <f t="shared" si="217"/>
        <v>0</v>
      </c>
      <c r="BA149" s="1205">
        <f t="shared" si="217"/>
        <v>0</v>
      </c>
      <c r="BB149" s="1205">
        <f t="shared" si="217"/>
        <v>0</v>
      </c>
      <c r="BC149" s="1205">
        <f t="shared" si="217"/>
        <v>0</v>
      </c>
      <c r="BD149" s="1205">
        <f t="shared" si="217"/>
        <v>0</v>
      </c>
      <c r="BE149" s="1205">
        <f t="shared" si="217"/>
        <v>0</v>
      </c>
      <c r="BF149" s="1205">
        <f t="shared" si="217"/>
        <v>0</v>
      </c>
      <c r="BG149" s="1205">
        <f t="shared" si="217"/>
        <v>0</v>
      </c>
      <c r="BH149" s="1205">
        <f t="shared" si="217"/>
        <v>0</v>
      </c>
      <c r="BI149" s="1205">
        <f t="shared" si="217"/>
        <v>0</v>
      </c>
      <c r="BJ149" s="1205">
        <f t="shared" si="217"/>
        <v>0</v>
      </c>
      <c r="BK149" s="1205">
        <f t="shared" si="217"/>
        <v>0</v>
      </c>
      <c r="BL149" s="1205">
        <f t="shared" si="217"/>
        <v>0</v>
      </c>
      <c r="BM149" s="1205">
        <f t="shared" si="217"/>
        <v>0</v>
      </c>
      <c r="BN149" s="1205">
        <f t="shared" si="217"/>
        <v>0</v>
      </c>
      <c r="BO149" s="1205">
        <f t="shared" si="217"/>
        <v>0</v>
      </c>
      <c r="BP149" s="1205">
        <f t="shared" si="217"/>
        <v>0</v>
      </c>
      <c r="BQ149" s="1205">
        <f t="shared" si="200"/>
        <v>0</v>
      </c>
    </row>
    <row r="150" spans="1:69" s="1208" customFormat="1" ht="12.75" x14ac:dyDescent="0.2">
      <c r="A150" s="1166">
        <v>2010</v>
      </c>
      <c r="B150" s="1207" t="s">
        <v>1046</v>
      </c>
      <c r="C150" s="1214">
        <f>'I4 BO ASSETS'!H81</f>
        <v>0</v>
      </c>
      <c r="D150" s="1205"/>
      <c r="E150" s="1205"/>
      <c r="F150" s="1205"/>
      <c r="G150" s="1205"/>
      <c r="H150" s="1205"/>
      <c r="I150" s="1205"/>
      <c r="J150" s="1205"/>
      <c r="K150" s="1205"/>
      <c r="L150" s="1205"/>
      <c r="M150" s="1205"/>
      <c r="N150" s="1205"/>
      <c r="O150" s="1205"/>
      <c r="P150" s="1205"/>
      <c r="Q150" s="1205"/>
      <c r="R150" s="1205"/>
      <c r="S150" s="1205"/>
      <c r="T150" s="1205"/>
      <c r="U150" s="1205"/>
      <c r="V150" s="1205"/>
      <c r="W150" s="1205"/>
      <c r="X150" s="1205"/>
      <c r="Y150" s="1205"/>
      <c r="Z150" s="1205"/>
      <c r="AA150" s="1205"/>
      <c r="AB150" s="1205"/>
      <c r="AC150" s="1205"/>
      <c r="AD150" s="1205"/>
      <c r="AE150" s="1205"/>
      <c r="AF150" s="1205"/>
      <c r="AG150" s="1205"/>
      <c r="AH150" s="1205"/>
      <c r="AI150" s="1205"/>
      <c r="AJ150" s="1205"/>
      <c r="AK150" s="1205"/>
      <c r="AL150" s="1205"/>
      <c r="AM150" s="1205"/>
      <c r="AN150" s="1205"/>
      <c r="AO150" s="1205"/>
      <c r="AP150" s="1205"/>
      <c r="AQ150" s="1205"/>
      <c r="AR150" s="1205"/>
      <c r="AS150" s="1205"/>
      <c r="AT150" s="1205"/>
      <c r="AU150" s="1205"/>
      <c r="AV150" s="1205"/>
      <c r="AW150" s="1205">
        <f t="shared" ref="AW150:BP150" si="218">$C150*AW653</f>
        <v>0</v>
      </c>
      <c r="AX150" s="1205">
        <f t="shared" si="218"/>
        <v>0</v>
      </c>
      <c r="AY150" s="1205">
        <f t="shared" si="218"/>
        <v>0</v>
      </c>
      <c r="AZ150" s="1205">
        <f t="shared" si="218"/>
        <v>0</v>
      </c>
      <c r="BA150" s="1205">
        <f t="shared" si="218"/>
        <v>0</v>
      </c>
      <c r="BB150" s="1205">
        <f t="shared" si="218"/>
        <v>0</v>
      </c>
      <c r="BC150" s="1205">
        <f t="shared" si="218"/>
        <v>0</v>
      </c>
      <c r="BD150" s="1205">
        <f t="shared" si="218"/>
        <v>0</v>
      </c>
      <c r="BE150" s="1205">
        <f t="shared" si="218"/>
        <v>0</v>
      </c>
      <c r="BF150" s="1205">
        <f t="shared" si="218"/>
        <v>0</v>
      </c>
      <c r="BG150" s="1205">
        <f t="shared" si="218"/>
        <v>0</v>
      </c>
      <c r="BH150" s="1205">
        <f t="shared" si="218"/>
        <v>0</v>
      </c>
      <c r="BI150" s="1205">
        <f t="shared" si="218"/>
        <v>0</v>
      </c>
      <c r="BJ150" s="1205">
        <f t="shared" si="218"/>
        <v>0</v>
      </c>
      <c r="BK150" s="1205">
        <f t="shared" si="218"/>
        <v>0</v>
      </c>
      <c r="BL150" s="1205">
        <f t="shared" si="218"/>
        <v>0</v>
      </c>
      <c r="BM150" s="1205">
        <f t="shared" si="218"/>
        <v>0</v>
      </c>
      <c r="BN150" s="1205">
        <f t="shared" si="218"/>
        <v>0</v>
      </c>
      <c r="BO150" s="1205">
        <f t="shared" si="218"/>
        <v>0</v>
      </c>
      <c r="BP150" s="1205">
        <f t="shared" si="218"/>
        <v>0</v>
      </c>
      <c r="BQ150" s="1205">
        <f t="shared" si="200"/>
        <v>0</v>
      </c>
    </row>
    <row r="151" spans="1:69" s="1212" customFormat="1" ht="12.75" x14ac:dyDescent="0.2">
      <c r="A151" s="1209"/>
      <c r="B151" s="1235" t="s">
        <v>909</v>
      </c>
      <c r="C151" s="1239">
        <f>SUM(C131:C150)</f>
        <v>7285.85</v>
      </c>
      <c r="D151" s="1210"/>
      <c r="E151" s="1210"/>
      <c r="F151" s="1211"/>
      <c r="G151" s="1210"/>
      <c r="H151" s="1210"/>
      <c r="I151" s="1210"/>
      <c r="J151" s="1210"/>
      <c r="K151" s="1210"/>
      <c r="L151" s="1210"/>
      <c r="M151" s="1210"/>
      <c r="N151" s="1210"/>
      <c r="O151" s="1210"/>
      <c r="P151" s="1210"/>
      <c r="Q151" s="1210"/>
      <c r="R151" s="1210"/>
      <c r="S151" s="1210"/>
      <c r="T151" s="1210"/>
      <c r="U151" s="1210"/>
      <c r="V151" s="1210"/>
      <c r="W151" s="1210"/>
      <c r="X151" s="1210"/>
      <c r="Y151" s="1210"/>
      <c r="Z151" s="1210"/>
      <c r="AA151" s="1210"/>
      <c r="AB151" s="1210"/>
      <c r="AC151" s="1210"/>
      <c r="AD151" s="1210"/>
      <c r="AE151" s="1210"/>
      <c r="AF151" s="1210"/>
      <c r="AG151" s="1210"/>
      <c r="AH151" s="1210"/>
      <c r="AI151" s="1210"/>
      <c r="AJ151" s="1210"/>
      <c r="AK151" s="1210"/>
      <c r="AL151" s="1210"/>
      <c r="AM151" s="1210"/>
      <c r="AN151" s="1210"/>
      <c r="AO151" s="1210"/>
      <c r="AP151" s="1210"/>
      <c r="AQ151" s="1210"/>
      <c r="AR151" s="1210"/>
      <c r="AS151" s="1210"/>
      <c r="AT151" s="1210"/>
      <c r="AU151" s="1210"/>
      <c r="AV151" s="1210"/>
      <c r="AW151" s="1210">
        <f>SUM(AW131:AW150)</f>
        <v>4507.5767216263012</v>
      </c>
      <c r="AX151" s="1210">
        <f>SUM(AX131:AX150)</f>
        <v>1036.8475318093338</v>
      </c>
      <c r="AY151" s="1210">
        <f t="shared" ref="AY151:BQ151" si="219">SUM(AY131:AY150)</f>
        <v>1612.4463988852308</v>
      </c>
      <c r="AZ151" s="1210">
        <f t="shared" si="219"/>
        <v>0</v>
      </c>
      <c r="BA151" s="1210">
        <f t="shared" si="219"/>
        <v>0</v>
      </c>
      <c r="BB151" s="1210">
        <f t="shared" si="219"/>
        <v>0</v>
      </c>
      <c r="BC151" s="1210">
        <f t="shared" si="219"/>
        <v>105.53771532408342</v>
      </c>
      <c r="BD151" s="1210">
        <f t="shared" si="219"/>
        <v>12.743057188399749</v>
      </c>
      <c r="BE151" s="1210">
        <f t="shared" si="219"/>
        <v>10.698575166650855</v>
      </c>
      <c r="BF151" s="1210">
        <f t="shared" si="219"/>
        <v>0</v>
      </c>
      <c r="BG151" s="1210">
        <f t="shared" si="219"/>
        <v>0</v>
      </c>
      <c r="BH151" s="1210">
        <f t="shared" si="219"/>
        <v>0</v>
      </c>
      <c r="BI151" s="1210">
        <f t="shared" si="219"/>
        <v>0</v>
      </c>
      <c r="BJ151" s="1210">
        <f t="shared" si="219"/>
        <v>0</v>
      </c>
      <c r="BK151" s="1210">
        <f t="shared" si="219"/>
        <v>0</v>
      </c>
      <c r="BL151" s="1210">
        <f t="shared" si="219"/>
        <v>0</v>
      </c>
      <c r="BM151" s="1210">
        <f t="shared" si="219"/>
        <v>0</v>
      </c>
      <c r="BN151" s="1210">
        <f t="shared" si="219"/>
        <v>0</v>
      </c>
      <c r="BO151" s="1210">
        <f t="shared" si="219"/>
        <v>0</v>
      </c>
      <c r="BP151" s="1210">
        <f t="shared" si="219"/>
        <v>0</v>
      </c>
      <c r="BQ151" s="1210">
        <f t="shared" si="219"/>
        <v>7285.8499999999995</v>
      </c>
    </row>
    <row r="152" spans="1:69" s="1206" customFormat="1" ht="12.75" x14ac:dyDescent="0.2">
      <c r="B152" s="408"/>
      <c r="C152" s="1215"/>
      <c r="D152" s="1205"/>
      <c r="E152" s="1205"/>
      <c r="F152" s="1205"/>
      <c r="AV152" s="1216"/>
      <c r="BQ152" s="1216"/>
    </row>
    <row r="153" spans="1:69" s="1217" customFormat="1" ht="13.5" thickBot="1" x14ac:dyDescent="0.25">
      <c r="B153" s="1218" t="s">
        <v>843</v>
      </c>
      <c r="C153" s="1219">
        <f t="shared" ref="C153:AH153" si="220">C129+C151</f>
        <v>633492.20499999996</v>
      </c>
      <c r="D153" s="1219">
        <f t="shared" si="220"/>
        <v>433030.00075000001</v>
      </c>
      <c r="E153" s="1219">
        <f t="shared" si="220"/>
        <v>193176.35425</v>
      </c>
      <c r="F153" s="1219">
        <f t="shared" si="220"/>
        <v>626206.35499999998</v>
      </c>
      <c r="G153" s="1219">
        <f t="shared" si="220"/>
        <v>202827.64309855719</v>
      </c>
      <c r="H153" s="1219">
        <f t="shared" si="220"/>
        <v>79303.817920875183</v>
      </c>
      <c r="I153" s="1219">
        <f t="shared" si="220"/>
        <v>147419.53746059927</v>
      </c>
      <c r="J153" s="1219">
        <f t="shared" si="220"/>
        <v>0</v>
      </c>
      <c r="K153" s="1219">
        <f t="shared" si="220"/>
        <v>0</v>
      </c>
      <c r="L153" s="1219">
        <f t="shared" si="220"/>
        <v>0</v>
      </c>
      <c r="M153" s="1219">
        <f t="shared" si="220"/>
        <v>3361.8703080090354</v>
      </c>
      <c r="N153" s="1219">
        <f t="shared" si="220"/>
        <v>32.620713495886278</v>
      </c>
      <c r="O153" s="1219">
        <f t="shared" si="220"/>
        <v>84.511248463398218</v>
      </c>
      <c r="P153" s="1219">
        <f t="shared" si="220"/>
        <v>0</v>
      </c>
      <c r="Q153" s="1219">
        <f t="shared" si="220"/>
        <v>0</v>
      </c>
      <c r="R153" s="1219">
        <f t="shared" si="220"/>
        <v>0</v>
      </c>
      <c r="S153" s="1219">
        <f t="shared" si="220"/>
        <v>0</v>
      </c>
      <c r="T153" s="1219">
        <f t="shared" si="220"/>
        <v>0</v>
      </c>
      <c r="U153" s="1219">
        <f t="shared" si="220"/>
        <v>0</v>
      </c>
      <c r="V153" s="1219">
        <f t="shared" si="220"/>
        <v>0</v>
      </c>
      <c r="W153" s="1219">
        <f t="shared" si="220"/>
        <v>0</v>
      </c>
      <c r="X153" s="1219">
        <f t="shared" si="220"/>
        <v>0</v>
      </c>
      <c r="Y153" s="1219">
        <f t="shared" si="220"/>
        <v>0</v>
      </c>
      <c r="Z153" s="1219">
        <f t="shared" si="220"/>
        <v>0</v>
      </c>
      <c r="AA153" s="1219">
        <f t="shared" si="220"/>
        <v>433030.00074999995</v>
      </c>
      <c r="AB153" s="1219">
        <f t="shared" si="220"/>
        <v>162858.15437086849</v>
      </c>
      <c r="AC153" s="1219">
        <f t="shared" si="220"/>
        <v>15945.487877468182</v>
      </c>
      <c r="AD153" s="1219">
        <f t="shared" si="220"/>
        <v>1863.7938715830769</v>
      </c>
      <c r="AE153" s="1219">
        <f t="shared" si="220"/>
        <v>0</v>
      </c>
      <c r="AF153" s="1219">
        <f t="shared" si="220"/>
        <v>0</v>
      </c>
      <c r="AG153" s="1219">
        <f t="shared" si="220"/>
        <v>0</v>
      </c>
      <c r="AH153" s="1219">
        <f t="shared" si="220"/>
        <v>10068.866043604976</v>
      </c>
      <c r="AI153" s="1219">
        <f t="shared" ref="AI153:BQ153" si="221">AI129+AI151</f>
        <v>1353.495764454703</v>
      </c>
      <c r="AJ153" s="1219">
        <f t="shared" si="221"/>
        <v>1086.5563220205811</v>
      </c>
      <c r="AK153" s="1219">
        <f t="shared" si="221"/>
        <v>0</v>
      </c>
      <c r="AL153" s="1219">
        <f t="shared" si="221"/>
        <v>0</v>
      </c>
      <c r="AM153" s="1219">
        <f t="shared" si="221"/>
        <v>0</v>
      </c>
      <c r="AN153" s="1219">
        <f t="shared" si="221"/>
        <v>0</v>
      </c>
      <c r="AO153" s="1219">
        <f t="shared" si="221"/>
        <v>0</v>
      </c>
      <c r="AP153" s="1219">
        <f t="shared" si="221"/>
        <v>0</v>
      </c>
      <c r="AQ153" s="1219">
        <f t="shared" si="221"/>
        <v>0</v>
      </c>
      <c r="AR153" s="1219">
        <f t="shared" si="221"/>
        <v>0</v>
      </c>
      <c r="AS153" s="1219">
        <f t="shared" si="221"/>
        <v>0</v>
      </c>
      <c r="AT153" s="1219">
        <f t="shared" si="221"/>
        <v>0</v>
      </c>
      <c r="AU153" s="1219">
        <f t="shared" si="221"/>
        <v>0</v>
      </c>
      <c r="AV153" s="1219">
        <f t="shared" si="221"/>
        <v>193176.35424999997</v>
      </c>
      <c r="AW153" s="1219">
        <f t="shared" si="221"/>
        <v>4507.5767216263012</v>
      </c>
      <c r="AX153" s="1219">
        <f t="shared" si="221"/>
        <v>1036.8475318093338</v>
      </c>
      <c r="AY153" s="1219">
        <f t="shared" si="221"/>
        <v>1612.4463988852308</v>
      </c>
      <c r="AZ153" s="1219">
        <f t="shared" si="221"/>
        <v>0</v>
      </c>
      <c r="BA153" s="1219">
        <f t="shared" si="221"/>
        <v>0</v>
      </c>
      <c r="BB153" s="1219">
        <f t="shared" si="221"/>
        <v>0</v>
      </c>
      <c r="BC153" s="1219">
        <f t="shared" si="221"/>
        <v>105.53771532408342</v>
      </c>
      <c r="BD153" s="1219">
        <f t="shared" si="221"/>
        <v>12.743057188399749</v>
      </c>
      <c r="BE153" s="1219">
        <f t="shared" si="221"/>
        <v>10.698575166650855</v>
      </c>
      <c r="BF153" s="1219">
        <f t="shared" si="221"/>
        <v>0</v>
      </c>
      <c r="BG153" s="1219">
        <f t="shared" si="221"/>
        <v>0</v>
      </c>
      <c r="BH153" s="1219">
        <f t="shared" si="221"/>
        <v>0</v>
      </c>
      <c r="BI153" s="1219">
        <f t="shared" si="221"/>
        <v>0</v>
      </c>
      <c r="BJ153" s="1219">
        <f t="shared" si="221"/>
        <v>0</v>
      </c>
      <c r="BK153" s="1219">
        <f t="shared" si="221"/>
        <v>0</v>
      </c>
      <c r="BL153" s="1219">
        <f t="shared" si="221"/>
        <v>0</v>
      </c>
      <c r="BM153" s="1219">
        <f t="shared" si="221"/>
        <v>0</v>
      </c>
      <c r="BN153" s="1219">
        <f t="shared" si="221"/>
        <v>0</v>
      </c>
      <c r="BO153" s="1219">
        <f t="shared" si="221"/>
        <v>0</v>
      </c>
      <c r="BP153" s="1219">
        <f t="shared" si="221"/>
        <v>0</v>
      </c>
      <c r="BQ153" s="1219">
        <f t="shared" si="221"/>
        <v>7285.8499999999995</v>
      </c>
    </row>
    <row r="154" spans="1:69" s="1206" customFormat="1" ht="13.5" thickTop="1" x14ac:dyDescent="0.2">
      <c r="B154" s="408"/>
      <c r="C154" s="1215"/>
      <c r="D154" s="1205"/>
      <c r="E154" s="1205"/>
      <c r="F154" s="1205"/>
      <c r="AV154" s="1216"/>
      <c r="BQ154" s="1216"/>
    </row>
    <row r="155" spans="1:69" s="1206" customFormat="1" ht="15.75" x14ac:dyDescent="0.2">
      <c r="A155" s="1487" t="s">
        <v>346</v>
      </c>
      <c r="B155" s="652"/>
      <c r="C155" s="1204"/>
      <c r="AV155" s="1216"/>
    </row>
    <row r="156" spans="1:69" s="1143" customFormat="1" ht="25.5" x14ac:dyDescent="0.2">
      <c r="C156" s="1144"/>
      <c r="D156" s="1145"/>
      <c r="E156" s="1146"/>
      <c r="F156" s="1147"/>
      <c r="G156" s="1148" t="s">
        <v>1130</v>
      </c>
      <c r="H156" s="1148"/>
      <c r="I156" s="1148"/>
      <c r="J156" s="1148"/>
      <c r="K156" s="1148"/>
      <c r="L156" s="1148"/>
      <c r="M156" s="1148"/>
      <c r="N156" s="1148"/>
      <c r="O156" s="1148"/>
      <c r="P156" s="1148"/>
      <c r="Q156" s="1148"/>
      <c r="R156" s="1148"/>
      <c r="S156" s="1148"/>
      <c r="T156" s="1148"/>
      <c r="U156" s="1148"/>
      <c r="V156" s="1148"/>
      <c r="W156" s="1148"/>
      <c r="X156" s="1148"/>
      <c r="Y156" s="1148"/>
      <c r="Z156" s="1148"/>
      <c r="AA156" s="1149"/>
      <c r="AB156" s="1148" t="s">
        <v>1131</v>
      </c>
      <c r="AC156" s="1148"/>
      <c r="AD156" s="1148"/>
      <c r="AE156" s="1148"/>
      <c r="AF156" s="1148"/>
      <c r="AG156" s="1148"/>
      <c r="AH156" s="1148"/>
      <c r="AI156" s="1148"/>
      <c r="AJ156" s="1148"/>
      <c r="AK156" s="1148"/>
      <c r="AL156" s="1148"/>
      <c r="AM156" s="1148"/>
      <c r="AN156" s="1148"/>
      <c r="AO156" s="1148"/>
      <c r="AP156" s="1148"/>
      <c r="AQ156" s="1148"/>
      <c r="AR156" s="1148"/>
      <c r="AS156" s="1148"/>
      <c r="AT156" s="1148"/>
      <c r="AU156" s="1148"/>
      <c r="AV156" s="1149"/>
      <c r="AW156" s="1150" t="s">
        <v>1132</v>
      </c>
      <c r="AX156" s="1148"/>
      <c r="AY156" s="1148"/>
      <c r="AZ156" s="1148"/>
      <c r="BA156" s="1148"/>
      <c r="BB156" s="1148"/>
      <c r="BC156" s="1148"/>
      <c r="BD156" s="1148"/>
      <c r="BE156" s="1148"/>
      <c r="BF156" s="1148"/>
      <c r="BG156" s="1148"/>
      <c r="BH156" s="1148"/>
      <c r="BI156" s="1148"/>
      <c r="BJ156" s="1148"/>
      <c r="BK156" s="1148"/>
      <c r="BL156" s="1148"/>
      <c r="BM156" s="1148"/>
      <c r="BN156" s="1148"/>
      <c r="BO156" s="1148"/>
      <c r="BP156" s="1148"/>
      <c r="BQ156" s="1149"/>
    </row>
    <row r="157" spans="1:69" s="1227" customFormat="1" ht="12.75" x14ac:dyDescent="0.2">
      <c r="A157" s="1151"/>
      <c r="B157" s="1151"/>
      <c r="C157" s="1220"/>
      <c r="D157" s="1221"/>
      <c r="E157" s="1222"/>
      <c r="F157" s="1223"/>
      <c r="G157" s="1224">
        <v>1</v>
      </c>
      <c r="H157" s="1224">
        <v>2</v>
      </c>
      <c r="I157" s="1224">
        <v>3</v>
      </c>
      <c r="J157" s="1224">
        <v>4</v>
      </c>
      <c r="K157" s="1224">
        <v>5</v>
      </c>
      <c r="L157" s="1224">
        <v>6</v>
      </c>
      <c r="M157" s="1224">
        <v>7</v>
      </c>
      <c r="N157" s="1224">
        <v>8</v>
      </c>
      <c r="O157" s="1224">
        <v>9</v>
      </c>
      <c r="P157" s="1224">
        <v>10</v>
      </c>
      <c r="Q157" s="1224">
        <v>11</v>
      </c>
      <c r="R157" s="1224">
        <v>12</v>
      </c>
      <c r="S157" s="1224">
        <v>13</v>
      </c>
      <c r="T157" s="1224">
        <v>14</v>
      </c>
      <c r="U157" s="1224">
        <v>15</v>
      </c>
      <c r="V157" s="1224">
        <v>16</v>
      </c>
      <c r="W157" s="1224">
        <v>17</v>
      </c>
      <c r="X157" s="1224">
        <v>18</v>
      </c>
      <c r="Y157" s="1224">
        <v>19</v>
      </c>
      <c r="Z157" s="1224">
        <v>20</v>
      </c>
      <c r="AA157" s="1225" t="s">
        <v>707</v>
      </c>
      <c r="AB157" s="1224">
        <v>1</v>
      </c>
      <c r="AC157" s="1224">
        <v>2</v>
      </c>
      <c r="AD157" s="1224">
        <v>3</v>
      </c>
      <c r="AE157" s="1224">
        <v>4</v>
      </c>
      <c r="AF157" s="1224">
        <v>5</v>
      </c>
      <c r="AG157" s="1224">
        <v>6</v>
      </c>
      <c r="AH157" s="1224">
        <v>7</v>
      </c>
      <c r="AI157" s="1224">
        <v>8</v>
      </c>
      <c r="AJ157" s="1224">
        <v>9</v>
      </c>
      <c r="AK157" s="1224">
        <v>10</v>
      </c>
      <c r="AL157" s="1224">
        <v>11</v>
      </c>
      <c r="AM157" s="1224">
        <v>12</v>
      </c>
      <c r="AN157" s="1224">
        <v>13</v>
      </c>
      <c r="AO157" s="1224">
        <v>14</v>
      </c>
      <c r="AP157" s="1224">
        <v>15</v>
      </c>
      <c r="AQ157" s="1224">
        <v>16</v>
      </c>
      <c r="AR157" s="1224">
        <v>17</v>
      </c>
      <c r="AS157" s="1224">
        <v>18</v>
      </c>
      <c r="AT157" s="1224">
        <v>19</v>
      </c>
      <c r="AU157" s="1224">
        <v>20</v>
      </c>
      <c r="AV157" s="1225" t="s">
        <v>707</v>
      </c>
      <c r="AW157" s="1226">
        <v>1</v>
      </c>
      <c r="AX157" s="1224">
        <v>2</v>
      </c>
      <c r="AY157" s="1224">
        <v>3</v>
      </c>
      <c r="AZ157" s="1224">
        <v>4</v>
      </c>
      <c r="BA157" s="1224">
        <v>5</v>
      </c>
      <c r="BB157" s="1224">
        <v>6</v>
      </c>
      <c r="BC157" s="1224">
        <v>7</v>
      </c>
      <c r="BD157" s="1224">
        <v>8</v>
      </c>
      <c r="BE157" s="1224">
        <v>9</v>
      </c>
      <c r="BF157" s="1224">
        <v>10</v>
      </c>
      <c r="BG157" s="1224">
        <v>11</v>
      </c>
      <c r="BH157" s="1224">
        <v>12</v>
      </c>
      <c r="BI157" s="1224">
        <v>13</v>
      </c>
      <c r="BJ157" s="1224">
        <v>14</v>
      </c>
      <c r="BK157" s="1224">
        <v>15</v>
      </c>
      <c r="BL157" s="1224">
        <v>16</v>
      </c>
      <c r="BM157" s="1224">
        <v>17</v>
      </c>
      <c r="BN157" s="1224">
        <v>18</v>
      </c>
      <c r="BO157" s="1224">
        <v>19</v>
      </c>
      <c r="BP157" s="1224">
        <v>20</v>
      </c>
      <c r="BQ157" s="1225" t="s">
        <v>707</v>
      </c>
    </row>
    <row r="158" spans="1:69" s="397" customFormat="1" ht="38.25" x14ac:dyDescent="0.2">
      <c r="A158" s="74" t="s">
        <v>1180</v>
      </c>
      <c r="B158" s="74" t="s">
        <v>637</v>
      </c>
      <c r="C158" s="1201" t="s">
        <v>783</v>
      </c>
      <c r="D158" s="1160" t="s">
        <v>308</v>
      </c>
      <c r="E158" s="1161" t="s">
        <v>309</v>
      </c>
      <c r="F158" s="1162" t="s">
        <v>763</v>
      </c>
      <c r="G158" s="784" t="str">
        <f>IF('I2 LDC class'!$D$20="",'I2 LDC class'!$C$20,'I2 LDC class'!$D$20)</f>
        <v>Residential</v>
      </c>
      <c r="H158" s="784" t="str">
        <f>IF('I2 LDC class'!$D$21="",'I2 LDC class'!$C$21,'I2 LDC class'!$D$21)</f>
        <v>GS &lt;50</v>
      </c>
      <c r="I158" s="784" t="str">
        <f>IF('I2 LDC class'!$D$22="",'I2 LDC class'!$C$22,'I2 LDC class'!$D$22)</f>
        <v>GS&gt;50-Regular</v>
      </c>
      <c r="J158" s="784" t="str">
        <f>IF('I2 LDC class'!$D$23="",'I2 LDC class'!$C$23,'I2 LDC class'!$D$23)</f>
        <v>GS&gt; 50-TOU</v>
      </c>
      <c r="K158" s="784" t="str">
        <f>IF('I2 LDC class'!$D$24="",'I2 LDC class'!$C$24,'I2 LDC class'!$D$24)</f>
        <v>GS &gt;50-Intermediate</v>
      </c>
      <c r="L158" s="784" t="str">
        <f>IF('I2 LDC class'!$D$25="",'I2 LDC class'!$C$25,'I2 LDC class'!$D$25)</f>
        <v>Large Use &gt;5MW</v>
      </c>
      <c r="M158" s="784" t="str">
        <f>IF('I2 LDC class'!$D$26="",'I2 LDC class'!$C$26,'I2 LDC class'!$D$26)</f>
        <v>Street Light</v>
      </c>
      <c r="N158" s="784" t="str">
        <f>IF('I2 LDC class'!$D$27="",'I2 LDC class'!$C$27,'I2 LDC class'!$D$27)</f>
        <v>Sentinel</v>
      </c>
      <c r="O158" s="784" t="str">
        <f>IF('I2 LDC class'!$D$28="",'I2 LDC class'!$C$28,'I2 LDC class'!$D$28)</f>
        <v>Unmetered Scattered Load</v>
      </c>
      <c r="P158" s="784" t="str">
        <f>IF('I2 LDC class'!$D$29="",'I2 LDC class'!$C$29,'I2 LDC class'!$D$29)</f>
        <v>Embedded Distributor</v>
      </c>
      <c r="Q158" s="784" t="str">
        <f>IF('I2 LDC class'!$D$30="",'I2 LDC class'!$C$30,'I2 LDC class'!$D$30)</f>
        <v>Back-up/Standby Power</v>
      </c>
      <c r="R158" s="784" t="str">
        <f>IF('I2 LDC class'!$D$31="",'I2 LDC class'!$C$31,'I2 LDC class'!$D$31)</f>
        <v>Rate Class 1</v>
      </c>
      <c r="S158" s="784" t="str">
        <f>IF('I2 LDC class'!$D$32="",'I2 LDC class'!$C$32,'I2 LDC class'!$D$32)</f>
        <v>Rate class 2</v>
      </c>
      <c r="T158" s="784" t="str">
        <f>IF('I2 LDC class'!$D$33="",'I2 LDC class'!$C$33,'I2 LDC class'!$D$33)</f>
        <v>Rate class 3</v>
      </c>
      <c r="U158" s="784" t="str">
        <f>IF('I2 LDC class'!$D$34="",'I2 LDC class'!$C$34,'I2 LDC class'!$D$34)</f>
        <v>Rate class 4</v>
      </c>
      <c r="V158" s="784" t="str">
        <f>IF('I2 LDC class'!$D$35="",'I2 LDC class'!$C$35,'I2 LDC class'!$D$35)</f>
        <v>Rate class 5</v>
      </c>
      <c r="W158" s="784" t="str">
        <f>IF('I2 LDC class'!$D$36="",'I2 LDC class'!$C$36,'I2 LDC class'!$D$36)</f>
        <v>Rate class 6</v>
      </c>
      <c r="X158" s="784" t="str">
        <f>IF('I2 LDC class'!$D$37="",'I2 LDC class'!$C$37,'I2 LDC class'!$D$37)</f>
        <v>Rate class 7</v>
      </c>
      <c r="Y158" s="784" t="str">
        <f>IF('I2 LDC class'!$D$38="",'I2 LDC class'!$C$38,'I2 LDC class'!$D$38)</f>
        <v>Rate class 8</v>
      </c>
      <c r="Z158" s="784" t="str">
        <f>IF('I2 LDC class'!$D$39="",'I2 LDC class'!$C$39,'I2 LDC class'!$D$39)</f>
        <v>Rate class 9</v>
      </c>
      <c r="AA158" s="1164" t="s">
        <v>707</v>
      </c>
      <c r="AB158" s="784" t="str">
        <f>IF('I2 LDC class'!$D$20="",'I2 LDC class'!$C$20,'I2 LDC class'!$D$20)</f>
        <v>Residential</v>
      </c>
      <c r="AC158" s="784" t="str">
        <f>IF('I2 LDC class'!$D$21="",'I2 LDC class'!$C$21,'I2 LDC class'!$D$21)</f>
        <v>GS &lt;50</v>
      </c>
      <c r="AD158" s="784" t="str">
        <f>IF('I2 LDC class'!$D$22="",'I2 LDC class'!$C$22,'I2 LDC class'!$D$22)</f>
        <v>GS&gt;50-Regular</v>
      </c>
      <c r="AE158" s="784" t="str">
        <f>IF('I2 LDC class'!$D$23="",'I2 LDC class'!$C$23,'I2 LDC class'!$D$23)</f>
        <v>GS&gt; 50-TOU</v>
      </c>
      <c r="AF158" s="784" t="str">
        <f>IF('I2 LDC class'!$D$24="",'I2 LDC class'!$C$24,'I2 LDC class'!$D$24)</f>
        <v>GS &gt;50-Intermediate</v>
      </c>
      <c r="AG158" s="784" t="str">
        <f>IF('I2 LDC class'!$D$25="",'I2 LDC class'!$C$25,'I2 LDC class'!$D$25)</f>
        <v>Large Use &gt;5MW</v>
      </c>
      <c r="AH158" s="784" t="str">
        <f>IF('I2 LDC class'!$D$26="",'I2 LDC class'!$C$26,'I2 LDC class'!$D$26)</f>
        <v>Street Light</v>
      </c>
      <c r="AI158" s="784" t="str">
        <f>IF('I2 LDC class'!$D$27="",'I2 LDC class'!$C$27,'I2 LDC class'!$D$27)</f>
        <v>Sentinel</v>
      </c>
      <c r="AJ158" s="784" t="str">
        <f>IF('I2 LDC class'!$D$28="",'I2 LDC class'!$C$28,'I2 LDC class'!$D$28)</f>
        <v>Unmetered Scattered Load</v>
      </c>
      <c r="AK158" s="784" t="str">
        <f>IF('I2 LDC class'!$D$29="",'I2 LDC class'!$C$29,'I2 LDC class'!$D$29)</f>
        <v>Embedded Distributor</v>
      </c>
      <c r="AL158" s="784" t="str">
        <f>IF('I2 LDC class'!$D$30="",'I2 LDC class'!$C$30,'I2 LDC class'!$D$30)</f>
        <v>Back-up/Standby Power</v>
      </c>
      <c r="AM158" s="784" t="str">
        <f>IF('I2 LDC class'!$D$31="",'I2 LDC class'!$C$31,'I2 LDC class'!$D$31)</f>
        <v>Rate Class 1</v>
      </c>
      <c r="AN158" s="784" t="str">
        <f>IF('I2 LDC class'!$D$32="",'I2 LDC class'!$C$32,'I2 LDC class'!$D$32)</f>
        <v>Rate class 2</v>
      </c>
      <c r="AO158" s="784" t="str">
        <f>IF('I2 LDC class'!$D$33="",'I2 LDC class'!$C$33,'I2 LDC class'!$D$33)</f>
        <v>Rate class 3</v>
      </c>
      <c r="AP158" s="784" t="str">
        <f>IF('I2 LDC class'!$D$34="",'I2 LDC class'!$C$34,'I2 LDC class'!$D$34)</f>
        <v>Rate class 4</v>
      </c>
      <c r="AQ158" s="784" t="str">
        <f>IF('I2 LDC class'!$D$35="",'I2 LDC class'!$C$35,'I2 LDC class'!$D$35)</f>
        <v>Rate class 5</v>
      </c>
      <c r="AR158" s="784" t="str">
        <f>IF('I2 LDC class'!$D$36="",'I2 LDC class'!$C$36,'I2 LDC class'!$D$36)</f>
        <v>Rate class 6</v>
      </c>
      <c r="AS158" s="784" t="str">
        <f>IF('I2 LDC class'!$D$37="",'I2 LDC class'!$C$37,'I2 LDC class'!$D$37)</f>
        <v>Rate class 7</v>
      </c>
      <c r="AT158" s="784" t="str">
        <f>IF('I2 LDC class'!$D$38="",'I2 LDC class'!$C$38,'I2 LDC class'!$D$38)</f>
        <v>Rate class 8</v>
      </c>
      <c r="AU158" s="784" t="str">
        <f>IF('I2 LDC class'!$D$39="",'I2 LDC class'!$C$39,'I2 LDC class'!$D$39)</f>
        <v>Rate class 9</v>
      </c>
      <c r="AV158" s="1164" t="s">
        <v>707</v>
      </c>
      <c r="AW158" s="784" t="str">
        <f>IF('I2 LDC class'!$D$20="",'I2 LDC class'!$C$20,'I2 LDC class'!$D$20)</f>
        <v>Residential</v>
      </c>
      <c r="AX158" s="784" t="str">
        <f>IF('I2 LDC class'!$D$21="",'I2 LDC class'!$C$21,'I2 LDC class'!$D$21)</f>
        <v>GS &lt;50</v>
      </c>
      <c r="AY158" s="784" t="str">
        <f>IF('I2 LDC class'!$D$22="",'I2 LDC class'!$C$22,'I2 LDC class'!$D$22)</f>
        <v>GS&gt;50-Regular</v>
      </c>
      <c r="AZ158" s="784" t="str">
        <f>IF('I2 LDC class'!$D$23="",'I2 LDC class'!$C$23,'I2 LDC class'!$D$23)</f>
        <v>GS&gt; 50-TOU</v>
      </c>
      <c r="BA158" s="784" t="str">
        <f>IF('I2 LDC class'!$D$24="",'I2 LDC class'!$C$24,'I2 LDC class'!$D$24)</f>
        <v>GS &gt;50-Intermediate</v>
      </c>
      <c r="BB158" s="784" t="str">
        <f>IF('I2 LDC class'!$D$25="",'I2 LDC class'!$C$25,'I2 LDC class'!$D$25)</f>
        <v>Large Use &gt;5MW</v>
      </c>
      <c r="BC158" s="784" t="str">
        <f>IF('I2 LDC class'!$D$26="",'I2 LDC class'!$C$26,'I2 LDC class'!$D$26)</f>
        <v>Street Light</v>
      </c>
      <c r="BD158" s="784" t="str">
        <f>IF('I2 LDC class'!$D$27="",'I2 LDC class'!$C$27,'I2 LDC class'!$D$27)</f>
        <v>Sentinel</v>
      </c>
      <c r="BE158" s="784" t="str">
        <f>IF('I2 LDC class'!$D$28="",'I2 LDC class'!$C$28,'I2 LDC class'!$D$28)</f>
        <v>Unmetered Scattered Load</v>
      </c>
      <c r="BF158" s="784" t="str">
        <f>IF('I2 LDC class'!$D$29="",'I2 LDC class'!$C$29,'I2 LDC class'!$D$29)</f>
        <v>Embedded Distributor</v>
      </c>
      <c r="BG158" s="784" t="str">
        <f>IF('I2 LDC class'!$D$30="",'I2 LDC class'!$C$30,'I2 LDC class'!$D$30)</f>
        <v>Back-up/Standby Power</v>
      </c>
      <c r="BH158" s="784" t="str">
        <f>IF('I2 LDC class'!$D$31="",'I2 LDC class'!$C$31,'I2 LDC class'!$D$31)</f>
        <v>Rate Class 1</v>
      </c>
      <c r="BI158" s="784" t="str">
        <f>IF('I2 LDC class'!$D$32="",'I2 LDC class'!$C$32,'I2 LDC class'!$D$32)</f>
        <v>Rate class 2</v>
      </c>
      <c r="BJ158" s="784" t="str">
        <f>IF('I2 LDC class'!$D$33="",'I2 LDC class'!$C$33,'I2 LDC class'!$D$33)</f>
        <v>Rate class 3</v>
      </c>
      <c r="BK158" s="784" t="str">
        <f>IF('I2 LDC class'!$D$34="",'I2 LDC class'!$C$34,'I2 LDC class'!$D$34)</f>
        <v>Rate class 4</v>
      </c>
      <c r="BL158" s="784" t="str">
        <f>IF('I2 LDC class'!$D$35="",'I2 LDC class'!$C$35,'I2 LDC class'!$D$35)</f>
        <v>Rate class 5</v>
      </c>
      <c r="BM158" s="784" t="str">
        <f>IF('I2 LDC class'!$D$36="",'I2 LDC class'!$C$36,'I2 LDC class'!$D$36)</f>
        <v>Rate class 6</v>
      </c>
      <c r="BN158" s="784" t="str">
        <f>IF('I2 LDC class'!$D$37="",'I2 LDC class'!$C$37,'I2 LDC class'!$D$37)</f>
        <v>Rate class 7</v>
      </c>
      <c r="BO158" s="784" t="str">
        <f>IF('I2 LDC class'!$D$38="",'I2 LDC class'!$C$38,'I2 LDC class'!$D$38)</f>
        <v>Rate class 8</v>
      </c>
      <c r="BP158" s="784" t="str">
        <f>IF('I2 LDC class'!$D$39="",'I2 LDC class'!$C$39,'I2 LDC class'!$D$39)</f>
        <v>Rate class 9</v>
      </c>
      <c r="BQ158" s="1164" t="s">
        <v>707</v>
      </c>
    </row>
    <row r="159" spans="1:69" s="1206" customFormat="1" ht="12.75" x14ac:dyDescent="0.2">
      <c r="A159" s="198">
        <v>1565</v>
      </c>
      <c r="B159" s="198" t="s">
        <v>649</v>
      </c>
      <c r="C159" s="1204">
        <f>'I4 BO ASSETS'!I17</f>
        <v>0</v>
      </c>
      <c r="D159" s="1205">
        <f t="shared" ref="D159:E178" si="222">$C159*D592</f>
        <v>0</v>
      </c>
      <c r="E159" s="1205">
        <f t="shared" si="222"/>
        <v>0</v>
      </c>
      <c r="F159" s="1205">
        <f>D159+E159</f>
        <v>0</v>
      </c>
      <c r="G159" s="1205">
        <f t="shared" ref="G159:Z159" si="223">$D159*G592</f>
        <v>0</v>
      </c>
      <c r="H159" s="1205">
        <f t="shared" si="223"/>
        <v>0</v>
      </c>
      <c r="I159" s="1205">
        <f t="shared" si="223"/>
        <v>0</v>
      </c>
      <c r="J159" s="1205">
        <f t="shared" si="223"/>
        <v>0</v>
      </c>
      <c r="K159" s="1205">
        <f t="shared" si="223"/>
        <v>0</v>
      </c>
      <c r="L159" s="1205">
        <f t="shared" si="223"/>
        <v>0</v>
      </c>
      <c r="M159" s="1205">
        <f t="shared" si="223"/>
        <v>0</v>
      </c>
      <c r="N159" s="1205">
        <f t="shared" si="223"/>
        <v>0</v>
      </c>
      <c r="O159" s="1205">
        <f t="shared" si="223"/>
        <v>0</v>
      </c>
      <c r="P159" s="1205">
        <f t="shared" si="223"/>
        <v>0</v>
      </c>
      <c r="Q159" s="1205">
        <f t="shared" si="223"/>
        <v>0</v>
      </c>
      <c r="R159" s="1205">
        <f t="shared" si="223"/>
        <v>0</v>
      </c>
      <c r="S159" s="1205">
        <f t="shared" si="223"/>
        <v>0</v>
      </c>
      <c r="T159" s="1205">
        <f t="shared" si="223"/>
        <v>0</v>
      </c>
      <c r="U159" s="1205">
        <f t="shared" si="223"/>
        <v>0</v>
      </c>
      <c r="V159" s="1205">
        <f t="shared" si="223"/>
        <v>0</v>
      </c>
      <c r="W159" s="1205">
        <f t="shared" si="223"/>
        <v>0</v>
      </c>
      <c r="X159" s="1205">
        <f t="shared" si="223"/>
        <v>0</v>
      </c>
      <c r="Y159" s="1205">
        <f t="shared" si="223"/>
        <v>0</v>
      </c>
      <c r="Z159" s="1205">
        <f t="shared" si="223"/>
        <v>0</v>
      </c>
      <c r="AA159" s="1205">
        <f>SUM(G159:Z159)</f>
        <v>0</v>
      </c>
      <c r="AB159" s="1205">
        <f t="shared" ref="AB159:AU159" si="224">$E159*AB592</f>
        <v>0</v>
      </c>
      <c r="AC159" s="1205">
        <f t="shared" si="224"/>
        <v>0</v>
      </c>
      <c r="AD159" s="1205">
        <f t="shared" si="224"/>
        <v>0</v>
      </c>
      <c r="AE159" s="1205">
        <f t="shared" si="224"/>
        <v>0</v>
      </c>
      <c r="AF159" s="1205">
        <f t="shared" si="224"/>
        <v>0</v>
      </c>
      <c r="AG159" s="1205">
        <f t="shared" si="224"/>
        <v>0</v>
      </c>
      <c r="AH159" s="1205">
        <f t="shared" si="224"/>
        <v>0</v>
      </c>
      <c r="AI159" s="1205">
        <f t="shared" si="224"/>
        <v>0</v>
      </c>
      <c r="AJ159" s="1205">
        <f t="shared" si="224"/>
        <v>0</v>
      </c>
      <c r="AK159" s="1205">
        <f t="shared" si="224"/>
        <v>0</v>
      </c>
      <c r="AL159" s="1205">
        <f t="shared" si="224"/>
        <v>0</v>
      </c>
      <c r="AM159" s="1205">
        <f t="shared" si="224"/>
        <v>0</v>
      </c>
      <c r="AN159" s="1205">
        <f t="shared" si="224"/>
        <v>0</v>
      </c>
      <c r="AO159" s="1205">
        <f t="shared" si="224"/>
        <v>0</v>
      </c>
      <c r="AP159" s="1205">
        <f t="shared" si="224"/>
        <v>0</v>
      </c>
      <c r="AQ159" s="1205">
        <f t="shared" si="224"/>
        <v>0</v>
      </c>
      <c r="AR159" s="1205">
        <f t="shared" si="224"/>
        <v>0</v>
      </c>
      <c r="AS159" s="1205">
        <f t="shared" si="224"/>
        <v>0</v>
      </c>
      <c r="AT159" s="1205">
        <f t="shared" si="224"/>
        <v>0</v>
      </c>
      <c r="AU159" s="1205">
        <f t="shared" si="224"/>
        <v>0</v>
      </c>
      <c r="AV159" s="1205">
        <f>SUM(AB159:AU159)</f>
        <v>0</v>
      </c>
      <c r="AW159" s="1205"/>
      <c r="AX159" s="1205"/>
      <c r="AY159" s="1205"/>
      <c r="AZ159" s="1205"/>
      <c r="BA159" s="1205"/>
      <c r="BB159" s="1205"/>
      <c r="BC159" s="1205"/>
      <c r="BD159" s="1205"/>
      <c r="BE159" s="1205"/>
      <c r="BF159" s="1205"/>
      <c r="BG159" s="1205"/>
      <c r="BH159" s="1205"/>
      <c r="BI159" s="1205"/>
      <c r="BJ159" s="1205"/>
      <c r="BK159" s="1205"/>
      <c r="BL159" s="1205"/>
      <c r="BM159" s="1205"/>
      <c r="BN159" s="1205"/>
      <c r="BO159" s="1205"/>
      <c r="BP159" s="1205"/>
      <c r="BQ159" s="1205"/>
    </row>
    <row r="160" spans="1:69" s="1206" customFormat="1" ht="12.75" x14ac:dyDescent="0.2">
      <c r="A160" s="1165">
        <v>1805</v>
      </c>
      <c r="B160" s="198" t="s">
        <v>282</v>
      </c>
      <c r="C160" s="1204">
        <f>'I4 BO ASSETS'!I18</f>
        <v>0</v>
      </c>
      <c r="D160" s="1205">
        <f t="shared" si="222"/>
        <v>0</v>
      </c>
      <c r="E160" s="1205">
        <f t="shared" si="222"/>
        <v>0</v>
      </c>
      <c r="F160" s="1205">
        <f t="shared" ref="F160:F198" si="225">D160+E160</f>
        <v>0</v>
      </c>
      <c r="G160" s="1205">
        <f t="shared" ref="G160:Z160" si="226">$D160*G593</f>
        <v>0</v>
      </c>
      <c r="H160" s="1205">
        <f t="shared" si="226"/>
        <v>0</v>
      </c>
      <c r="I160" s="1205">
        <f t="shared" si="226"/>
        <v>0</v>
      </c>
      <c r="J160" s="1205">
        <f t="shared" si="226"/>
        <v>0</v>
      </c>
      <c r="K160" s="1205">
        <f t="shared" si="226"/>
        <v>0</v>
      </c>
      <c r="L160" s="1205">
        <f t="shared" si="226"/>
        <v>0</v>
      </c>
      <c r="M160" s="1205">
        <f t="shared" si="226"/>
        <v>0</v>
      </c>
      <c r="N160" s="1205">
        <f t="shared" si="226"/>
        <v>0</v>
      </c>
      <c r="O160" s="1205">
        <f t="shared" si="226"/>
        <v>0</v>
      </c>
      <c r="P160" s="1205">
        <f t="shared" si="226"/>
        <v>0</v>
      </c>
      <c r="Q160" s="1205">
        <f t="shared" si="226"/>
        <v>0</v>
      </c>
      <c r="R160" s="1205">
        <f t="shared" si="226"/>
        <v>0</v>
      </c>
      <c r="S160" s="1205">
        <f t="shared" si="226"/>
        <v>0</v>
      </c>
      <c r="T160" s="1205">
        <f t="shared" si="226"/>
        <v>0</v>
      </c>
      <c r="U160" s="1205">
        <f t="shared" si="226"/>
        <v>0</v>
      </c>
      <c r="V160" s="1205">
        <f t="shared" si="226"/>
        <v>0</v>
      </c>
      <c r="W160" s="1205">
        <f t="shared" si="226"/>
        <v>0</v>
      </c>
      <c r="X160" s="1205">
        <f t="shared" si="226"/>
        <v>0</v>
      </c>
      <c r="Y160" s="1205">
        <f t="shared" si="226"/>
        <v>0</v>
      </c>
      <c r="Z160" s="1205">
        <f t="shared" si="226"/>
        <v>0</v>
      </c>
      <c r="AA160" s="1205">
        <f t="shared" ref="AA160:AA198" si="227">SUM(G160:Z160)</f>
        <v>0</v>
      </c>
      <c r="AB160" s="1205">
        <f t="shared" ref="AB160:AU160" si="228">$E160*AB593</f>
        <v>0</v>
      </c>
      <c r="AC160" s="1205">
        <f t="shared" si="228"/>
        <v>0</v>
      </c>
      <c r="AD160" s="1205">
        <f t="shared" si="228"/>
        <v>0</v>
      </c>
      <c r="AE160" s="1205">
        <f t="shared" si="228"/>
        <v>0</v>
      </c>
      <c r="AF160" s="1205">
        <f t="shared" si="228"/>
        <v>0</v>
      </c>
      <c r="AG160" s="1205">
        <f t="shared" si="228"/>
        <v>0</v>
      </c>
      <c r="AH160" s="1205">
        <f t="shared" si="228"/>
        <v>0</v>
      </c>
      <c r="AI160" s="1205">
        <f t="shared" si="228"/>
        <v>0</v>
      </c>
      <c r="AJ160" s="1205">
        <f t="shared" si="228"/>
        <v>0</v>
      </c>
      <c r="AK160" s="1205">
        <f t="shared" si="228"/>
        <v>0</v>
      </c>
      <c r="AL160" s="1205">
        <f t="shared" si="228"/>
        <v>0</v>
      </c>
      <c r="AM160" s="1205">
        <f t="shared" si="228"/>
        <v>0</v>
      </c>
      <c r="AN160" s="1205">
        <f t="shared" si="228"/>
        <v>0</v>
      </c>
      <c r="AO160" s="1205">
        <f t="shared" si="228"/>
        <v>0</v>
      </c>
      <c r="AP160" s="1205">
        <f t="shared" si="228"/>
        <v>0</v>
      </c>
      <c r="AQ160" s="1205">
        <f t="shared" si="228"/>
        <v>0</v>
      </c>
      <c r="AR160" s="1205">
        <f t="shared" si="228"/>
        <v>0</v>
      </c>
      <c r="AS160" s="1205">
        <f t="shared" si="228"/>
        <v>0</v>
      </c>
      <c r="AT160" s="1205">
        <f t="shared" si="228"/>
        <v>0</v>
      </c>
      <c r="AU160" s="1205">
        <f t="shared" si="228"/>
        <v>0</v>
      </c>
      <c r="AV160" s="1205">
        <f t="shared" ref="AV160:AV198" si="229">SUM(AB160:AU160)</f>
        <v>0</v>
      </c>
      <c r="AW160" s="1205"/>
      <c r="AX160" s="1205"/>
      <c r="AY160" s="1205"/>
      <c r="AZ160" s="1205"/>
      <c r="BA160" s="1205"/>
      <c r="BB160" s="1205"/>
      <c r="BC160" s="1205"/>
      <c r="BD160" s="1205"/>
      <c r="BE160" s="1205"/>
      <c r="BF160" s="1205"/>
      <c r="BG160" s="1205"/>
      <c r="BH160" s="1205"/>
      <c r="BI160" s="1205"/>
      <c r="BJ160" s="1205"/>
      <c r="BK160" s="1205"/>
      <c r="BL160" s="1205"/>
      <c r="BM160" s="1205"/>
      <c r="BN160" s="1205"/>
      <c r="BO160" s="1205"/>
      <c r="BP160" s="1205"/>
      <c r="BQ160" s="1205"/>
    </row>
    <row r="161" spans="1:69" s="1206" customFormat="1" ht="12.75" x14ac:dyDescent="0.2">
      <c r="A161" s="1165" t="s">
        <v>815</v>
      </c>
      <c r="B161" s="198" t="s">
        <v>340</v>
      </c>
      <c r="C161" s="1204">
        <f>'I4 BO ASSETS'!I19</f>
        <v>0</v>
      </c>
      <c r="D161" s="1205">
        <f t="shared" si="222"/>
        <v>0</v>
      </c>
      <c r="E161" s="1205">
        <f t="shared" si="222"/>
        <v>0</v>
      </c>
      <c r="F161" s="1205">
        <f t="shared" si="225"/>
        <v>0</v>
      </c>
      <c r="G161" s="1205">
        <f t="shared" ref="G161:Z161" si="230">$D161*G594</f>
        <v>0</v>
      </c>
      <c r="H161" s="1205">
        <f t="shared" si="230"/>
        <v>0</v>
      </c>
      <c r="I161" s="1205">
        <f t="shared" si="230"/>
        <v>0</v>
      </c>
      <c r="J161" s="1205">
        <f t="shared" si="230"/>
        <v>0</v>
      </c>
      <c r="K161" s="1205">
        <f t="shared" si="230"/>
        <v>0</v>
      </c>
      <c r="L161" s="1205">
        <f t="shared" si="230"/>
        <v>0</v>
      </c>
      <c r="M161" s="1205">
        <f t="shared" si="230"/>
        <v>0</v>
      </c>
      <c r="N161" s="1205">
        <f t="shared" si="230"/>
        <v>0</v>
      </c>
      <c r="O161" s="1205">
        <f t="shared" si="230"/>
        <v>0</v>
      </c>
      <c r="P161" s="1205">
        <f t="shared" si="230"/>
        <v>0</v>
      </c>
      <c r="Q161" s="1205">
        <f t="shared" si="230"/>
        <v>0</v>
      </c>
      <c r="R161" s="1205">
        <f t="shared" si="230"/>
        <v>0</v>
      </c>
      <c r="S161" s="1205">
        <f t="shared" si="230"/>
        <v>0</v>
      </c>
      <c r="T161" s="1205">
        <f t="shared" si="230"/>
        <v>0</v>
      </c>
      <c r="U161" s="1205">
        <f t="shared" si="230"/>
        <v>0</v>
      </c>
      <c r="V161" s="1205">
        <f t="shared" si="230"/>
        <v>0</v>
      </c>
      <c r="W161" s="1205">
        <f t="shared" si="230"/>
        <v>0</v>
      </c>
      <c r="X161" s="1205">
        <f t="shared" si="230"/>
        <v>0</v>
      </c>
      <c r="Y161" s="1205">
        <f t="shared" si="230"/>
        <v>0</v>
      </c>
      <c r="Z161" s="1205">
        <f t="shared" si="230"/>
        <v>0</v>
      </c>
      <c r="AA161" s="1205">
        <f t="shared" si="227"/>
        <v>0</v>
      </c>
      <c r="AB161" s="1205">
        <f t="shared" ref="AB161:AU161" si="231">$E161*AB594</f>
        <v>0</v>
      </c>
      <c r="AC161" s="1205">
        <f t="shared" si="231"/>
        <v>0</v>
      </c>
      <c r="AD161" s="1205">
        <f t="shared" si="231"/>
        <v>0</v>
      </c>
      <c r="AE161" s="1205">
        <f t="shared" si="231"/>
        <v>0</v>
      </c>
      <c r="AF161" s="1205">
        <f t="shared" si="231"/>
        <v>0</v>
      </c>
      <c r="AG161" s="1205">
        <f t="shared" si="231"/>
        <v>0</v>
      </c>
      <c r="AH161" s="1205">
        <f t="shared" si="231"/>
        <v>0</v>
      </c>
      <c r="AI161" s="1205">
        <f t="shared" si="231"/>
        <v>0</v>
      </c>
      <c r="AJ161" s="1205">
        <f t="shared" si="231"/>
        <v>0</v>
      </c>
      <c r="AK161" s="1205">
        <f t="shared" si="231"/>
        <v>0</v>
      </c>
      <c r="AL161" s="1205">
        <f t="shared" si="231"/>
        <v>0</v>
      </c>
      <c r="AM161" s="1205">
        <f t="shared" si="231"/>
        <v>0</v>
      </c>
      <c r="AN161" s="1205">
        <f t="shared" si="231"/>
        <v>0</v>
      </c>
      <c r="AO161" s="1205">
        <f t="shared" si="231"/>
        <v>0</v>
      </c>
      <c r="AP161" s="1205">
        <f t="shared" si="231"/>
        <v>0</v>
      </c>
      <c r="AQ161" s="1205">
        <f t="shared" si="231"/>
        <v>0</v>
      </c>
      <c r="AR161" s="1205">
        <f t="shared" si="231"/>
        <v>0</v>
      </c>
      <c r="AS161" s="1205">
        <f t="shared" si="231"/>
        <v>0</v>
      </c>
      <c r="AT161" s="1205">
        <f t="shared" si="231"/>
        <v>0</v>
      </c>
      <c r="AU161" s="1205">
        <f t="shared" si="231"/>
        <v>0</v>
      </c>
      <c r="AV161" s="1205">
        <f t="shared" si="229"/>
        <v>0</v>
      </c>
      <c r="AW161" s="1205"/>
      <c r="AX161" s="1205"/>
      <c r="AY161" s="1205"/>
      <c r="AZ161" s="1205"/>
      <c r="BA161" s="1205"/>
      <c r="BB161" s="1205"/>
      <c r="BC161" s="1205"/>
      <c r="BD161" s="1205"/>
      <c r="BE161" s="1205"/>
      <c r="BF161" s="1205"/>
      <c r="BG161" s="1205"/>
      <c r="BH161" s="1205"/>
      <c r="BI161" s="1205"/>
      <c r="BJ161" s="1205"/>
      <c r="BK161" s="1205"/>
      <c r="BL161" s="1205"/>
      <c r="BM161" s="1205"/>
      <c r="BN161" s="1205"/>
      <c r="BO161" s="1205"/>
      <c r="BP161" s="1205"/>
      <c r="BQ161" s="1205"/>
    </row>
    <row r="162" spans="1:69" s="1206" customFormat="1" ht="12.75" x14ac:dyDescent="0.2">
      <c r="A162" s="1165" t="s">
        <v>816</v>
      </c>
      <c r="B162" s="198" t="s">
        <v>342</v>
      </c>
      <c r="C162" s="1204">
        <f>'I4 BO ASSETS'!I20</f>
        <v>0</v>
      </c>
      <c r="D162" s="1205">
        <f t="shared" si="222"/>
        <v>0</v>
      </c>
      <c r="E162" s="1205">
        <f t="shared" si="222"/>
        <v>0</v>
      </c>
      <c r="F162" s="1205">
        <f t="shared" si="225"/>
        <v>0</v>
      </c>
      <c r="G162" s="1205">
        <f t="shared" ref="G162:Z162" si="232">$D162*G595</f>
        <v>0</v>
      </c>
      <c r="H162" s="1205">
        <f t="shared" si="232"/>
        <v>0</v>
      </c>
      <c r="I162" s="1205">
        <f t="shared" si="232"/>
        <v>0</v>
      </c>
      <c r="J162" s="1205">
        <f t="shared" si="232"/>
        <v>0</v>
      </c>
      <c r="K162" s="1205">
        <f t="shared" si="232"/>
        <v>0</v>
      </c>
      <c r="L162" s="1205">
        <f t="shared" si="232"/>
        <v>0</v>
      </c>
      <c r="M162" s="1205">
        <f t="shared" si="232"/>
        <v>0</v>
      </c>
      <c r="N162" s="1205">
        <f t="shared" si="232"/>
        <v>0</v>
      </c>
      <c r="O162" s="1205">
        <f t="shared" si="232"/>
        <v>0</v>
      </c>
      <c r="P162" s="1205">
        <f t="shared" si="232"/>
        <v>0</v>
      </c>
      <c r="Q162" s="1205">
        <f t="shared" si="232"/>
        <v>0</v>
      </c>
      <c r="R162" s="1205">
        <f t="shared" si="232"/>
        <v>0</v>
      </c>
      <c r="S162" s="1205">
        <f t="shared" si="232"/>
        <v>0</v>
      </c>
      <c r="T162" s="1205">
        <f t="shared" si="232"/>
        <v>0</v>
      </c>
      <c r="U162" s="1205">
        <f t="shared" si="232"/>
        <v>0</v>
      </c>
      <c r="V162" s="1205">
        <f t="shared" si="232"/>
        <v>0</v>
      </c>
      <c r="W162" s="1205">
        <f t="shared" si="232"/>
        <v>0</v>
      </c>
      <c r="X162" s="1205">
        <f t="shared" si="232"/>
        <v>0</v>
      </c>
      <c r="Y162" s="1205">
        <f t="shared" si="232"/>
        <v>0</v>
      </c>
      <c r="Z162" s="1205">
        <f t="shared" si="232"/>
        <v>0</v>
      </c>
      <c r="AA162" s="1205">
        <f t="shared" si="227"/>
        <v>0</v>
      </c>
      <c r="AB162" s="1205">
        <f t="shared" ref="AB162:AU162" si="233">$E162*AB595</f>
        <v>0</v>
      </c>
      <c r="AC162" s="1205">
        <f t="shared" si="233"/>
        <v>0</v>
      </c>
      <c r="AD162" s="1205">
        <f t="shared" si="233"/>
        <v>0</v>
      </c>
      <c r="AE162" s="1205">
        <f t="shared" si="233"/>
        <v>0</v>
      </c>
      <c r="AF162" s="1205">
        <f t="shared" si="233"/>
        <v>0</v>
      </c>
      <c r="AG162" s="1205">
        <f t="shared" si="233"/>
        <v>0</v>
      </c>
      <c r="AH162" s="1205">
        <f t="shared" si="233"/>
        <v>0</v>
      </c>
      <c r="AI162" s="1205">
        <f t="shared" si="233"/>
        <v>0</v>
      </c>
      <c r="AJ162" s="1205">
        <f t="shared" si="233"/>
        <v>0</v>
      </c>
      <c r="AK162" s="1205">
        <f t="shared" si="233"/>
        <v>0</v>
      </c>
      <c r="AL162" s="1205">
        <f t="shared" si="233"/>
        <v>0</v>
      </c>
      <c r="AM162" s="1205">
        <f t="shared" si="233"/>
        <v>0</v>
      </c>
      <c r="AN162" s="1205">
        <f t="shared" si="233"/>
        <v>0</v>
      </c>
      <c r="AO162" s="1205">
        <f t="shared" si="233"/>
        <v>0</v>
      </c>
      <c r="AP162" s="1205">
        <f t="shared" si="233"/>
        <v>0</v>
      </c>
      <c r="AQ162" s="1205">
        <f t="shared" si="233"/>
        <v>0</v>
      </c>
      <c r="AR162" s="1205">
        <f t="shared" si="233"/>
        <v>0</v>
      </c>
      <c r="AS162" s="1205">
        <f t="shared" si="233"/>
        <v>0</v>
      </c>
      <c r="AT162" s="1205">
        <f t="shared" si="233"/>
        <v>0</v>
      </c>
      <c r="AU162" s="1205">
        <f t="shared" si="233"/>
        <v>0</v>
      </c>
      <c r="AV162" s="1205">
        <f t="shared" si="229"/>
        <v>0</v>
      </c>
      <c r="AW162" s="1205"/>
      <c r="AX162" s="1205"/>
      <c r="AY162" s="1205"/>
      <c r="AZ162" s="1205"/>
      <c r="BA162" s="1205"/>
      <c r="BB162" s="1205"/>
      <c r="BC162" s="1205"/>
      <c r="BD162" s="1205"/>
      <c r="BE162" s="1205"/>
      <c r="BF162" s="1205"/>
      <c r="BG162" s="1205"/>
      <c r="BH162" s="1205"/>
      <c r="BI162" s="1205"/>
      <c r="BJ162" s="1205"/>
      <c r="BK162" s="1205"/>
      <c r="BL162" s="1205"/>
      <c r="BM162" s="1205"/>
      <c r="BN162" s="1205"/>
      <c r="BO162" s="1205"/>
      <c r="BP162" s="1205"/>
      <c r="BQ162" s="1205"/>
    </row>
    <row r="163" spans="1:69" s="1206" customFormat="1" ht="12.75" x14ac:dyDescent="0.2">
      <c r="A163" s="1165">
        <v>1806</v>
      </c>
      <c r="B163" s="198" t="s">
        <v>283</v>
      </c>
      <c r="C163" s="1204">
        <f>'I4 BO ASSETS'!I21</f>
        <v>0</v>
      </c>
      <c r="D163" s="1205">
        <f t="shared" si="222"/>
        <v>0</v>
      </c>
      <c r="E163" s="1205">
        <f t="shared" si="222"/>
        <v>0</v>
      </c>
      <c r="F163" s="1205">
        <f t="shared" si="225"/>
        <v>0</v>
      </c>
      <c r="G163" s="1205">
        <f t="shared" ref="G163:Z163" si="234">$D163*G596</f>
        <v>0</v>
      </c>
      <c r="H163" s="1205">
        <f t="shared" si="234"/>
        <v>0</v>
      </c>
      <c r="I163" s="1205">
        <f t="shared" si="234"/>
        <v>0</v>
      </c>
      <c r="J163" s="1205">
        <f t="shared" si="234"/>
        <v>0</v>
      </c>
      <c r="K163" s="1205">
        <f t="shared" si="234"/>
        <v>0</v>
      </c>
      <c r="L163" s="1205">
        <f t="shared" si="234"/>
        <v>0</v>
      </c>
      <c r="M163" s="1205">
        <f t="shared" si="234"/>
        <v>0</v>
      </c>
      <c r="N163" s="1205">
        <f t="shared" si="234"/>
        <v>0</v>
      </c>
      <c r="O163" s="1205">
        <f t="shared" si="234"/>
        <v>0</v>
      </c>
      <c r="P163" s="1205">
        <f t="shared" si="234"/>
        <v>0</v>
      </c>
      <c r="Q163" s="1205">
        <f t="shared" si="234"/>
        <v>0</v>
      </c>
      <c r="R163" s="1205">
        <f t="shared" si="234"/>
        <v>0</v>
      </c>
      <c r="S163" s="1205">
        <f t="shared" si="234"/>
        <v>0</v>
      </c>
      <c r="T163" s="1205">
        <f t="shared" si="234"/>
        <v>0</v>
      </c>
      <c r="U163" s="1205">
        <f t="shared" si="234"/>
        <v>0</v>
      </c>
      <c r="V163" s="1205">
        <f t="shared" si="234"/>
        <v>0</v>
      </c>
      <c r="W163" s="1205">
        <f t="shared" si="234"/>
        <v>0</v>
      </c>
      <c r="X163" s="1205">
        <f t="shared" si="234"/>
        <v>0</v>
      </c>
      <c r="Y163" s="1205">
        <f t="shared" si="234"/>
        <v>0</v>
      </c>
      <c r="Z163" s="1205">
        <f t="shared" si="234"/>
        <v>0</v>
      </c>
      <c r="AA163" s="1205">
        <f t="shared" si="227"/>
        <v>0</v>
      </c>
      <c r="AB163" s="1205">
        <f t="shared" ref="AB163:AU163" si="235">$E163*AB596</f>
        <v>0</v>
      </c>
      <c r="AC163" s="1205">
        <f t="shared" si="235"/>
        <v>0</v>
      </c>
      <c r="AD163" s="1205">
        <f t="shared" si="235"/>
        <v>0</v>
      </c>
      <c r="AE163" s="1205">
        <f t="shared" si="235"/>
        <v>0</v>
      </c>
      <c r="AF163" s="1205">
        <f t="shared" si="235"/>
        <v>0</v>
      </c>
      <c r="AG163" s="1205">
        <f t="shared" si="235"/>
        <v>0</v>
      </c>
      <c r="AH163" s="1205">
        <f t="shared" si="235"/>
        <v>0</v>
      </c>
      <c r="AI163" s="1205">
        <f t="shared" si="235"/>
        <v>0</v>
      </c>
      <c r="AJ163" s="1205">
        <f t="shared" si="235"/>
        <v>0</v>
      </c>
      <c r="AK163" s="1205">
        <f t="shared" si="235"/>
        <v>0</v>
      </c>
      <c r="AL163" s="1205">
        <f t="shared" si="235"/>
        <v>0</v>
      </c>
      <c r="AM163" s="1205">
        <f t="shared" si="235"/>
        <v>0</v>
      </c>
      <c r="AN163" s="1205">
        <f t="shared" si="235"/>
        <v>0</v>
      </c>
      <c r="AO163" s="1205">
        <f t="shared" si="235"/>
        <v>0</v>
      </c>
      <c r="AP163" s="1205">
        <f t="shared" si="235"/>
        <v>0</v>
      </c>
      <c r="AQ163" s="1205">
        <f t="shared" si="235"/>
        <v>0</v>
      </c>
      <c r="AR163" s="1205">
        <f t="shared" si="235"/>
        <v>0</v>
      </c>
      <c r="AS163" s="1205">
        <f t="shared" si="235"/>
        <v>0</v>
      </c>
      <c r="AT163" s="1205">
        <f t="shared" si="235"/>
        <v>0</v>
      </c>
      <c r="AU163" s="1205">
        <f t="shared" si="235"/>
        <v>0</v>
      </c>
      <c r="AV163" s="1205">
        <f t="shared" si="229"/>
        <v>0</v>
      </c>
      <c r="AW163" s="1205"/>
      <c r="AX163" s="1205"/>
      <c r="AY163" s="1205"/>
      <c r="AZ163" s="1205"/>
      <c r="BA163" s="1205"/>
      <c r="BB163" s="1205"/>
      <c r="BC163" s="1205"/>
      <c r="BD163" s="1205"/>
      <c r="BE163" s="1205"/>
      <c r="BF163" s="1205"/>
      <c r="BG163" s="1205"/>
      <c r="BH163" s="1205"/>
      <c r="BI163" s="1205"/>
      <c r="BJ163" s="1205"/>
      <c r="BK163" s="1205"/>
      <c r="BL163" s="1205"/>
      <c r="BM163" s="1205"/>
      <c r="BN163" s="1205"/>
      <c r="BO163" s="1205"/>
      <c r="BP163" s="1205"/>
      <c r="BQ163" s="1205"/>
    </row>
    <row r="164" spans="1:69" s="1206" customFormat="1" ht="12.75" x14ac:dyDescent="0.2">
      <c r="A164" s="1165" t="s">
        <v>817</v>
      </c>
      <c r="B164" s="198" t="s">
        <v>341</v>
      </c>
      <c r="C164" s="1204">
        <f>'I4 BO ASSETS'!I22</f>
        <v>0</v>
      </c>
      <c r="D164" s="1205">
        <f t="shared" si="222"/>
        <v>0</v>
      </c>
      <c r="E164" s="1205">
        <f t="shared" si="222"/>
        <v>0</v>
      </c>
      <c r="F164" s="1205">
        <f t="shared" si="225"/>
        <v>0</v>
      </c>
      <c r="G164" s="1205">
        <f t="shared" ref="G164:Z164" si="236">$D164*G597</f>
        <v>0</v>
      </c>
      <c r="H164" s="1205">
        <f t="shared" si="236"/>
        <v>0</v>
      </c>
      <c r="I164" s="1205">
        <f t="shared" si="236"/>
        <v>0</v>
      </c>
      <c r="J164" s="1205">
        <f t="shared" si="236"/>
        <v>0</v>
      </c>
      <c r="K164" s="1205">
        <f t="shared" si="236"/>
        <v>0</v>
      </c>
      <c r="L164" s="1205">
        <f t="shared" si="236"/>
        <v>0</v>
      </c>
      <c r="M164" s="1205">
        <f t="shared" si="236"/>
        <v>0</v>
      </c>
      <c r="N164" s="1205">
        <f t="shared" si="236"/>
        <v>0</v>
      </c>
      <c r="O164" s="1205">
        <f t="shared" si="236"/>
        <v>0</v>
      </c>
      <c r="P164" s="1205">
        <f t="shared" si="236"/>
        <v>0</v>
      </c>
      <c r="Q164" s="1205">
        <f t="shared" si="236"/>
        <v>0</v>
      </c>
      <c r="R164" s="1205">
        <f t="shared" si="236"/>
        <v>0</v>
      </c>
      <c r="S164" s="1205">
        <f t="shared" si="236"/>
        <v>0</v>
      </c>
      <c r="T164" s="1205">
        <f t="shared" si="236"/>
        <v>0</v>
      </c>
      <c r="U164" s="1205">
        <f t="shared" si="236"/>
        <v>0</v>
      </c>
      <c r="V164" s="1205">
        <f t="shared" si="236"/>
        <v>0</v>
      </c>
      <c r="W164" s="1205">
        <f t="shared" si="236"/>
        <v>0</v>
      </c>
      <c r="X164" s="1205">
        <f t="shared" si="236"/>
        <v>0</v>
      </c>
      <c r="Y164" s="1205">
        <f t="shared" si="236"/>
        <v>0</v>
      </c>
      <c r="Z164" s="1205">
        <f t="shared" si="236"/>
        <v>0</v>
      </c>
      <c r="AA164" s="1205">
        <f t="shared" si="227"/>
        <v>0</v>
      </c>
      <c r="AB164" s="1205">
        <f t="shared" ref="AB164:AU164" si="237">$E164*AB597</f>
        <v>0</v>
      </c>
      <c r="AC164" s="1205">
        <f t="shared" si="237"/>
        <v>0</v>
      </c>
      <c r="AD164" s="1205">
        <f t="shared" si="237"/>
        <v>0</v>
      </c>
      <c r="AE164" s="1205">
        <f t="shared" si="237"/>
        <v>0</v>
      </c>
      <c r="AF164" s="1205">
        <f t="shared" si="237"/>
        <v>0</v>
      </c>
      <c r="AG164" s="1205">
        <f t="shared" si="237"/>
        <v>0</v>
      </c>
      <c r="AH164" s="1205">
        <f t="shared" si="237"/>
        <v>0</v>
      </c>
      <c r="AI164" s="1205">
        <f t="shared" si="237"/>
        <v>0</v>
      </c>
      <c r="AJ164" s="1205">
        <f t="shared" si="237"/>
        <v>0</v>
      </c>
      <c r="AK164" s="1205">
        <f t="shared" si="237"/>
        <v>0</v>
      </c>
      <c r="AL164" s="1205">
        <f t="shared" si="237"/>
        <v>0</v>
      </c>
      <c r="AM164" s="1205">
        <f t="shared" si="237"/>
        <v>0</v>
      </c>
      <c r="AN164" s="1205">
        <f t="shared" si="237"/>
        <v>0</v>
      </c>
      <c r="AO164" s="1205">
        <f t="shared" si="237"/>
        <v>0</v>
      </c>
      <c r="AP164" s="1205">
        <f t="shared" si="237"/>
        <v>0</v>
      </c>
      <c r="AQ164" s="1205">
        <f t="shared" si="237"/>
        <v>0</v>
      </c>
      <c r="AR164" s="1205">
        <f t="shared" si="237"/>
        <v>0</v>
      </c>
      <c r="AS164" s="1205">
        <f t="shared" si="237"/>
        <v>0</v>
      </c>
      <c r="AT164" s="1205">
        <f t="shared" si="237"/>
        <v>0</v>
      </c>
      <c r="AU164" s="1205">
        <f t="shared" si="237"/>
        <v>0</v>
      </c>
      <c r="AV164" s="1205">
        <f t="shared" si="229"/>
        <v>0</v>
      </c>
      <c r="AW164" s="1205"/>
      <c r="AX164" s="1205"/>
      <c r="AY164" s="1205"/>
      <c r="AZ164" s="1205"/>
      <c r="BA164" s="1205"/>
      <c r="BB164" s="1205"/>
      <c r="BC164" s="1205"/>
      <c r="BD164" s="1205"/>
      <c r="BE164" s="1205"/>
      <c r="BF164" s="1205"/>
      <c r="BG164" s="1205"/>
      <c r="BH164" s="1205"/>
      <c r="BI164" s="1205"/>
      <c r="BJ164" s="1205"/>
      <c r="BK164" s="1205"/>
      <c r="BL164" s="1205"/>
      <c r="BM164" s="1205"/>
      <c r="BN164" s="1205"/>
      <c r="BO164" s="1205"/>
      <c r="BP164" s="1205"/>
      <c r="BQ164" s="1205"/>
    </row>
    <row r="165" spans="1:69" s="1206" customFormat="1" ht="12.75" x14ac:dyDescent="0.2">
      <c r="A165" s="1165" t="s">
        <v>818</v>
      </c>
      <c r="B165" s="198" t="s">
        <v>343</v>
      </c>
      <c r="C165" s="1204">
        <f>'I4 BO ASSETS'!I23</f>
        <v>0</v>
      </c>
      <c r="D165" s="1205">
        <f t="shared" si="222"/>
        <v>0</v>
      </c>
      <c r="E165" s="1205">
        <f t="shared" si="222"/>
        <v>0</v>
      </c>
      <c r="F165" s="1205">
        <f t="shared" si="225"/>
        <v>0</v>
      </c>
      <c r="G165" s="1205">
        <f t="shared" ref="G165:Z165" si="238">$D165*G598</f>
        <v>0</v>
      </c>
      <c r="H165" s="1205">
        <f t="shared" si="238"/>
        <v>0</v>
      </c>
      <c r="I165" s="1205">
        <f t="shared" si="238"/>
        <v>0</v>
      </c>
      <c r="J165" s="1205">
        <f t="shared" si="238"/>
        <v>0</v>
      </c>
      <c r="K165" s="1205">
        <f t="shared" si="238"/>
        <v>0</v>
      </c>
      <c r="L165" s="1205">
        <f t="shared" si="238"/>
        <v>0</v>
      </c>
      <c r="M165" s="1205">
        <f t="shared" si="238"/>
        <v>0</v>
      </c>
      <c r="N165" s="1205">
        <f t="shared" si="238"/>
        <v>0</v>
      </c>
      <c r="O165" s="1205">
        <f t="shared" si="238"/>
        <v>0</v>
      </c>
      <c r="P165" s="1205">
        <f t="shared" si="238"/>
        <v>0</v>
      </c>
      <c r="Q165" s="1205">
        <f t="shared" si="238"/>
        <v>0</v>
      </c>
      <c r="R165" s="1205">
        <f t="shared" si="238"/>
        <v>0</v>
      </c>
      <c r="S165" s="1205">
        <f t="shared" si="238"/>
        <v>0</v>
      </c>
      <c r="T165" s="1205">
        <f t="shared" si="238"/>
        <v>0</v>
      </c>
      <c r="U165" s="1205">
        <f t="shared" si="238"/>
        <v>0</v>
      </c>
      <c r="V165" s="1205">
        <f t="shared" si="238"/>
        <v>0</v>
      </c>
      <c r="W165" s="1205">
        <f t="shared" si="238"/>
        <v>0</v>
      </c>
      <c r="X165" s="1205">
        <f t="shared" si="238"/>
        <v>0</v>
      </c>
      <c r="Y165" s="1205">
        <f t="shared" si="238"/>
        <v>0</v>
      </c>
      <c r="Z165" s="1205">
        <f t="shared" si="238"/>
        <v>0</v>
      </c>
      <c r="AA165" s="1205">
        <f t="shared" si="227"/>
        <v>0</v>
      </c>
      <c r="AB165" s="1205">
        <f t="shared" ref="AB165:AU165" si="239">$E165*AB598</f>
        <v>0</v>
      </c>
      <c r="AC165" s="1205">
        <f t="shared" si="239"/>
        <v>0</v>
      </c>
      <c r="AD165" s="1205">
        <f t="shared" si="239"/>
        <v>0</v>
      </c>
      <c r="AE165" s="1205">
        <f t="shared" si="239"/>
        <v>0</v>
      </c>
      <c r="AF165" s="1205">
        <f t="shared" si="239"/>
        <v>0</v>
      </c>
      <c r="AG165" s="1205">
        <f t="shared" si="239"/>
        <v>0</v>
      </c>
      <c r="AH165" s="1205">
        <f t="shared" si="239"/>
        <v>0</v>
      </c>
      <c r="AI165" s="1205">
        <f t="shared" si="239"/>
        <v>0</v>
      </c>
      <c r="AJ165" s="1205">
        <f t="shared" si="239"/>
        <v>0</v>
      </c>
      <c r="AK165" s="1205">
        <f t="shared" si="239"/>
        <v>0</v>
      </c>
      <c r="AL165" s="1205">
        <f t="shared" si="239"/>
        <v>0</v>
      </c>
      <c r="AM165" s="1205">
        <f t="shared" si="239"/>
        <v>0</v>
      </c>
      <c r="AN165" s="1205">
        <f t="shared" si="239"/>
        <v>0</v>
      </c>
      <c r="AO165" s="1205">
        <f t="shared" si="239"/>
        <v>0</v>
      </c>
      <c r="AP165" s="1205">
        <f t="shared" si="239"/>
        <v>0</v>
      </c>
      <c r="AQ165" s="1205">
        <f t="shared" si="239"/>
        <v>0</v>
      </c>
      <c r="AR165" s="1205">
        <f t="shared" si="239"/>
        <v>0</v>
      </c>
      <c r="AS165" s="1205">
        <f t="shared" si="239"/>
        <v>0</v>
      </c>
      <c r="AT165" s="1205">
        <f t="shared" si="239"/>
        <v>0</v>
      </c>
      <c r="AU165" s="1205">
        <f t="shared" si="239"/>
        <v>0</v>
      </c>
      <c r="AV165" s="1205">
        <f t="shared" si="229"/>
        <v>0</v>
      </c>
      <c r="AW165" s="1205"/>
      <c r="AX165" s="1205"/>
      <c r="AY165" s="1205"/>
      <c r="AZ165" s="1205"/>
      <c r="BA165" s="1205"/>
      <c r="BB165" s="1205"/>
      <c r="BC165" s="1205"/>
      <c r="BD165" s="1205"/>
      <c r="BE165" s="1205"/>
      <c r="BF165" s="1205"/>
      <c r="BG165" s="1205"/>
      <c r="BH165" s="1205"/>
      <c r="BI165" s="1205"/>
      <c r="BJ165" s="1205"/>
      <c r="BK165" s="1205"/>
      <c r="BL165" s="1205"/>
      <c r="BM165" s="1205"/>
      <c r="BN165" s="1205"/>
      <c r="BO165" s="1205"/>
      <c r="BP165" s="1205"/>
      <c r="BQ165" s="1205"/>
    </row>
    <row r="166" spans="1:69" s="1206" customFormat="1" ht="12.75" x14ac:dyDescent="0.2">
      <c r="A166" s="1165">
        <v>1808</v>
      </c>
      <c r="B166" s="198" t="s">
        <v>284</v>
      </c>
      <c r="C166" s="1204">
        <f>'I4 BO ASSETS'!I24</f>
        <v>0</v>
      </c>
      <c r="D166" s="1205">
        <f t="shared" si="222"/>
        <v>0</v>
      </c>
      <c r="E166" s="1205">
        <f t="shared" si="222"/>
        <v>0</v>
      </c>
      <c r="F166" s="1205">
        <f t="shared" si="225"/>
        <v>0</v>
      </c>
      <c r="G166" s="1205">
        <f t="shared" ref="G166:Z166" si="240">$D166*G599</f>
        <v>0</v>
      </c>
      <c r="H166" s="1205">
        <f t="shared" si="240"/>
        <v>0</v>
      </c>
      <c r="I166" s="1205">
        <f t="shared" si="240"/>
        <v>0</v>
      </c>
      <c r="J166" s="1205">
        <f t="shared" si="240"/>
        <v>0</v>
      </c>
      <c r="K166" s="1205">
        <f t="shared" si="240"/>
        <v>0</v>
      </c>
      <c r="L166" s="1205">
        <f t="shared" si="240"/>
        <v>0</v>
      </c>
      <c r="M166" s="1205">
        <f t="shared" si="240"/>
        <v>0</v>
      </c>
      <c r="N166" s="1205">
        <f t="shared" si="240"/>
        <v>0</v>
      </c>
      <c r="O166" s="1205">
        <f t="shared" si="240"/>
        <v>0</v>
      </c>
      <c r="P166" s="1205">
        <f t="shared" si="240"/>
        <v>0</v>
      </c>
      <c r="Q166" s="1205">
        <f t="shared" si="240"/>
        <v>0</v>
      </c>
      <c r="R166" s="1205">
        <f t="shared" si="240"/>
        <v>0</v>
      </c>
      <c r="S166" s="1205">
        <f t="shared" si="240"/>
        <v>0</v>
      </c>
      <c r="T166" s="1205">
        <f t="shared" si="240"/>
        <v>0</v>
      </c>
      <c r="U166" s="1205">
        <f t="shared" si="240"/>
        <v>0</v>
      </c>
      <c r="V166" s="1205">
        <f t="shared" si="240"/>
        <v>0</v>
      </c>
      <c r="W166" s="1205">
        <f t="shared" si="240"/>
        <v>0</v>
      </c>
      <c r="X166" s="1205">
        <f t="shared" si="240"/>
        <v>0</v>
      </c>
      <c r="Y166" s="1205">
        <f t="shared" si="240"/>
        <v>0</v>
      </c>
      <c r="Z166" s="1205">
        <f t="shared" si="240"/>
        <v>0</v>
      </c>
      <c r="AA166" s="1205">
        <f t="shared" si="227"/>
        <v>0</v>
      </c>
      <c r="AB166" s="1205">
        <f t="shared" ref="AB166:AU166" si="241">$E166*AB599</f>
        <v>0</v>
      </c>
      <c r="AC166" s="1205">
        <f t="shared" si="241"/>
        <v>0</v>
      </c>
      <c r="AD166" s="1205">
        <f t="shared" si="241"/>
        <v>0</v>
      </c>
      <c r="AE166" s="1205">
        <f t="shared" si="241"/>
        <v>0</v>
      </c>
      <c r="AF166" s="1205">
        <f t="shared" si="241"/>
        <v>0</v>
      </c>
      <c r="AG166" s="1205">
        <f t="shared" si="241"/>
        <v>0</v>
      </c>
      <c r="AH166" s="1205">
        <f t="shared" si="241"/>
        <v>0</v>
      </c>
      <c r="AI166" s="1205">
        <f t="shared" si="241"/>
        <v>0</v>
      </c>
      <c r="AJ166" s="1205">
        <f t="shared" si="241"/>
        <v>0</v>
      </c>
      <c r="AK166" s="1205">
        <f t="shared" si="241"/>
        <v>0</v>
      </c>
      <c r="AL166" s="1205">
        <f t="shared" si="241"/>
        <v>0</v>
      </c>
      <c r="AM166" s="1205">
        <f t="shared" si="241"/>
        <v>0</v>
      </c>
      <c r="AN166" s="1205">
        <f t="shared" si="241"/>
        <v>0</v>
      </c>
      <c r="AO166" s="1205">
        <f t="shared" si="241"/>
        <v>0</v>
      </c>
      <c r="AP166" s="1205">
        <f t="shared" si="241"/>
        <v>0</v>
      </c>
      <c r="AQ166" s="1205">
        <f t="shared" si="241"/>
        <v>0</v>
      </c>
      <c r="AR166" s="1205">
        <f t="shared" si="241"/>
        <v>0</v>
      </c>
      <c r="AS166" s="1205">
        <f t="shared" si="241"/>
        <v>0</v>
      </c>
      <c r="AT166" s="1205">
        <f t="shared" si="241"/>
        <v>0</v>
      </c>
      <c r="AU166" s="1205">
        <f t="shared" si="241"/>
        <v>0</v>
      </c>
      <c r="AV166" s="1205">
        <f t="shared" si="229"/>
        <v>0</v>
      </c>
      <c r="AW166" s="1205"/>
      <c r="AX166" s="1205"/>
      <c r="AY166" s="1205"/>
      <c r="AZ166" s="1205"/>
      <c r="BA166" s="1205"/>
      <c r="BB166" s="1205"/>
      <c r="BC166" s="1205"/>
      <c r="BD166" s="1205"/>
      <c r="BE166" s="1205"/>
      <c r="BF166" s="1205"/>
      <c r="BG166" s="1205"/>
      <c r="BH166" s="1205"/>
      <c r="BI166" s="1205"/>
      <c r="BJ166" s="1205"/>
      <c r="BK166" s="1205"/>
      <c r="BL166" s="1205"/>
      <c r="BM166" s="1205"/>
      <c r="BN166" s="1205"/>
      <c r="BO166" s="1205"/>
      <c r="BP166" s="1205"/>
      <c r="BQ166" s="1205"/>
    </row>
    <row r="167" spans="1:69" s="1206" customFormat="1" ht="12.75" x14ac:dyDescent="0.2">
      <c r="A167" s="1165" t="s">
        <v>819</v>
      </c>
      <c r="B167" s="198" t="s">
        <v>344</v>
      </c>
      <c r="C167" s="1204">
        <f>'I4 BO ASSETS'!I25</f>
        <v>0</v>
      </c>
      <c r="D167" s="1205">
        <f t="shared" si="222"/>
        <v>0</v>
      </c>
      <c r="E167" s="1205">
        <f t="shared" si="222"/>
        <v>0</v>
      </c>
      <c r="F167" s="1205">
        <f t="shared" si="225"/>
        <v>0</v>
      </c>
      <c r="G167" s="1205">
        <f t="shared" ref="G167:Z167" si="242">$D167*G600</f>
        <v>0</v>
      </c>
      <c r="H167" s="1205">
        <f t="shared" si="242"/>
        <v>0</v>
      </c>
      <c r="I167" s="1205">
        <f t="shared" si="242"/>
        <v>0</v>
      </c>
      <c r="J167" s="1205">
        <f t="shared" si="242"/>
        <v>0</v>
      </c>
      <c r="K167" s="1205">
        <f t="shared" si="242"/>
        <v>0</v>
      </c>
      <c r="L167" s="1205">
        <f t="shared" si="242"/>
        <v>0</v>
      </c>
      <c r="M167" s="1205">
        <f t="shared" si="242"/>
        <v>0</v>
      </c>
      <c r="N167" s="1205">
        <f t="shared" si="242"/>
        <v>0</v>
      </c>
      <c r="O167" s="1205">
        <f t="shared" si="242"/>
        <v>0</v>
      </c>
      <c r="P167" s="1205">
        <f t="shared" si="242"/>
        <v>0</v>
      </c>
      <c r="Q167" s="1205">
        <f t="shared" si="242"/>
        <v>0</v>
      </c>
      <c r="R167" s="1205">
        <f t="shared" si="242"/>
        <v>0</v>
      </c>
      <c r="S167" s="1205">
        <f t="shared" si="242"/>
        <v>0</v>
      </c>
      <c r="T167" s="1205">
        <f t="shared" si="242"/>
        <v>0</v>
      </c>
      <c r="U167" s="1205">
        <f t="shared" si="242"/>
        <v>0</v>
      </c>
      <c r="V167" s="1205">
        <f t="shared" si="242"/>
        <v>0</v>
      </c>
      <c r="W167" s="1205">
        <f t="shared" si="242"/>
        <v>0</v>
      </c>
      <c r="X167" s="1205">
        <f t="shared" si="242"/>
        <v>0</v>
      </c>
      <c r="Y167" s="1205">
        <f t="shared" si="242"/>
        <v>0</v>
      </c>
      <c r="Z167" s="1205">
        <f t="shared" si="242"/>
        <v>0</v>
      </c>
      <c r="AA167" s="1205">
        <f t="shared" si="227"/>
        <v>0</v>
      </c>
      <c r="AB167" s="1205">
        <f t="shared" ref="AB167:AU167" si="243">$E167*AB600</f>
        <v>0</v>
      </c>
      <c r="AC167" s="1205">
        <f t="shared" si="243"/>
        <v>0</v>
      </c>
      <c r="AD167" s="1205">
        <f t="shared" si="243"/>
        <v>0</v>
      </c>
      <c r="AE167" s="1205">
        <f t="shared" si="243"/>
        <v>0</v>
      </c>
      <c r="AF167" s="1205">
        <f t="shared" si="243"/>
        <v>0</v>
      </c>
      <c r="AG167" s="1205">
        <f t="shared" si="243"/>
        <v>0</v>
      </c>
      <c r="AH167" s="1205">
        <f t="shared" si="243"/>
        <v>0</v>
      </c>
      <c r="AI167" s="1205">
        <f t="shared" si="243"/>
        <v>0</v>
      </c>
      <c r="AJ167" s="1205">
        <f t="shared" si="243"/>
        <v>0</v>
      </c>
      <c r="AK167" s="1205">
        <f t="shared" si="243"/>
        <v>0</v>
      </c>
      <c r="AL167" s="1205">
        <f t="shared" si="243"/>
        <v>0</v>
      </c>
      <c r="AM167" s="1205">
        <f t="shared" si="243"/>
        <v>0</v>
      </c>
      <c r="AN167" s="1205">
        <f t="shared" si="243"/>
        <v>0</v>
      </c>
      <c r="AO167" s="1205">
        <f t="shared" si="243"/>
        <v>0</v>
      </c>
      <c r="AP167" s="1205">
        <f t="shared" si="243"/>
        <v>0</v>
      </c>
      <c r="AQ167" s="1205">
        <f t="shared" si="243"/>
        <v>0</v>
      </c>
      <c r="AR167" s="1205">
        <f t="shared" si="243"/>
        <v>0</v>
      </c>
      <c r="AS167" s="1205">
        <f t="shared" si="243"/>
        <v>0</v>
      </c>
      <c r="AT167" s="1205">
        <f t="shared" si="243"/>
        <v>0</v>
      </c>
      <c r="AU167" s="1205">
        <f t="shared" si="243"/>
        <v>0</v>
      </c>
      <c r="AV167" s="1205">
        <f t="shared" si="229"/>
        <v>0</v>
      </c>
      <c r="AW167" s="1205"/>
      <c r="AX167" s="1205"/>
      <c r="AY167" s="1205"/>
      <c r="AZ167" s="1205"/>
      <c r="BA167" s="1205"/>
      <c r="BB167" s="1205"/>
      <c r="BC167" s="1205"/>
      <c r="BD167" s="1205"/>
      <c r="BE167" s="1205"/>
      <c r="BF167" s="1205"/>
      <c r="BG167" s="1205"/>
      <c r="BH167" s="1205"/>
      <c r="BI167" s="1205"/>
      <c r="BJ167" s="1205"/>
      <c r="BK167" s="1205"/>
      <c r="BL167" s="1205"/>
      <c r="BM167" s="1205"/>
      <c r="BN167" s="1205"/>
      <c r="BO167" s="1205"/>
      <c r="BP167" s="1205"/>
      <c r="BQ167" s="1205"/>
    </row>
    <row r="168" spans="1:69" s="1206" customFormat="1" ht="12.75" x14ac:dyDescent="0.2">
      <c r="A168" s="1165" t="s">
        <v>820</v>
      </c>
      <c r="B168" s="198" t="s">
        <v>345</v>
      </c>
      <c r="C168" s="1204">
        <f>'I4 BO ASSETS'!I26</f>
        <v>0</v>
      </c>
      <c r="D168" s="1205">
        <f t="shared" si="222"/>
        <v>0</v>
      </c>
      <c r="E168" s="1205">
        <f t="shared" si="222"/>
        <v>0</v>
      </c>
      <c r="F168" s="1205">
        <f t="shared" si="225"/>
        <v>0</v>
      </c>
      <c r="G168" s="1205">
        <f t="shared" ref="G168:Z168" si="244">$D168*G601</f>
        <v>0</v>
      </c>
      <c r="H168" s="1205">
        <f t="shared" si="244"/>
        <v>0</v>
      </c>
      <c r="I168" s="1205">
        <f t="shared" si="244"/>
        <v>0</v>
      </c>
      <c r="J168" s="1205">
        <f t="shared" si="244"/>
        <v>0</v>
      </c>
      <c r="K168" s="1205">
        <f t="shared" si="244"/>
        <v>0</v>
      </c>
      <c r="L168" s="1205">
        <f t="shared" si="244"/>
        <v>0</v>
      </c>
      <c r="M168" s="1205">
        <f t="shared" si="244"/>
        <v>0</v>
      </c>
      <c r="N168" s="1205">
        <f t="shared" si="244"/>
        <v>0</v>
      </c>
      <c r="O168" s="1205">
        <f t="shared" si="244"/>
        <v>0</v>
      </c>
      <c r="P168" s="1205">
        <f t="shared" si="244"/>
        <v>0</v>
      </c>
      <c r="Q168" s="1205">
        <f t="shared" si="244"/>
        <v>0</v>
      </c>
      <c r="R168" s="1205">
        <f t="shared" si="244"/>
        <v>0</v>
      </c>
      <c r="S168" s="1205">
        <f t="shared" si="244"/>
        <v>0</v>
      </c>
      <c r="T168" s="1205">
        <f t="shared" si="244"/>
        <v>0</v>
      </c>
      <c r="U168" s="1205">
        <f t="shared" si="244"/>
        <v>0</v>
      </c>
      <c r="V168" s="1205">
        <f t="shared" si="244"/>
        <v>0</v>
      </c>
      <c r="W168" s="1205">
        <f t="shared" si="244"/>
        <v>0</v>
      </c>
      <c r="X168" s="1205">
        <f t="shared" si="244"/>
        <v>0</v>
      </c>
      <c r="Y168" s="1205">
        <f t="shared" si="244"/>
        <v>0</v>
      </c>
      <c r="Z168" s="1205">
        <f t="shared" si="244"/>
        <v>0</v>
      </c>
      <c r="AA168" s="1205">
        <f t="shared" si="227"/>
        <v>0</v>
      </c>
      <c r="AB168" s="1205">
        <f t="shared" ref="AB168:AU168" si="245">$E168*AB601</f>
        <v>0</v>
      </c>
      <c r="AC168" s="1205">
        <f t="shared" si="245"/>
        <v>0</v>
      </c>
      <c r="AD168" s="1205">
        <f t="shared" si="245"/>
        <v>0</v>
      </c>
      <c r="AE168" s="1205">
        <f t="shared" si="245"/>
        <v>0</v>
      </c>
      <c r="AF168" s="1205">
        <f t="shared" si="245"/>
        <v>0</v>
      </c>
      <c r="AG168" s="1205">
        <f t="shared" si="245"/>
        <v>0</v>
      </c>
      <c r="AH168" s="1205">
        <f t="shared" si="245"/>
        <v>0</v>
      </c>
      <c r="AI168" s="1205">
        <f t="shared" si="245"/>
        <v>0</v>
      </c>
      <c r="AJ168" s="1205">
        <f t="shared" si="245"/>
        <v>0</v>
      </c>
      <c r="AK168" s="1205">
        <f t="shared" si="245"/>
        <v>0</v>
      </c>
      <c r="AL168" s="1205">
        <f t="shared" si="245"/>
        <v>0</v>
      </c>
      <c r="AM168" s="1205">
        <f t="shared" si="245"/>
        <v>0</v>
      </c>
      <c r="AN168" s="1205">
        <f t="shared" si="245"/>
        <v>0</v>
      </c>
      <c r="AO168" s="1205">
        <f t="shared" si="245"/>
        <v>0</v>
      </c>
      <c r="AP168" s="1205">
        <f t="shared" si="245"/>
        <v>0</v>
      </c>
      <c r="AQ168" s="1205">
        <f t="shared" si="245"/>
        <v>0</v>
      </c>
      <c r="AR168" s="1205">
        <f t="shared" si="245"/>
        <v>0</v>
      </c>
      <c r="AS168" s="1205">
        <f t="shared" si="245"/>
        <v>0</v>
      </c>
      <c r="AT168" s="1205">
        <f t="shared" si="245"/>
        <v>0</v>
      </c>
      <c r="AU168" s="1205">
        <f t="shared" si="245"/>
        <v>0</v>
      </c>
      <c r="AV168" s="1205">
        <f t="shared" si="229"/>
        <v>0</v>
      </c>
      <c r="AW168" s="1205"/>
      <c r="AX168" s="1205"/>
      <c r="AY168" s="1205"/>
      <c r="AZ168" s="1205"/>
      <c r="BA168" s="1205"/>
      <c r="BB168" s="1205"/>
      <c r="BC168" s="1205"/>
      <c r="BD168" s="1205"/>
      <c r="BE168" s="1205"/>
      <c r="BF168" s="1205"/>
      <c r="BG168" s="1205"/>
      <c r="BH168" s="1205"/>
      <c r="BI168" s="1205"/>
      <c r="BJ168" s="1205"/>
      <c r="BK168" s="1205"/>
      <c r="BL168" s="1205"/>
      <c r="BM168" s="1205"/>
      <c r="BN168" s="1205"/>
      <c r="BO168" s="1205"/>
      <c r="BP168" s="1205"/>
      <c r="BQ168" s="1205"/>
    </row>
    <row r="169" spans="1:69" s="1206" customFormat="1" ht="12.75" x14ac:dyDescent="0.2">
      <c r="A169" s="1165">
        <v>1810</v>
      </c>
      <c r="B169" s="198" t="s">
        <v>285</v>
      </c>
      <c r="C169" s="1204">
        <f>'I4 BO ASSETS'!I27</f>
        <v>0</v>
      </c>
      <c r="D169" s="1205">
        <f t="shared" si="222"/>
        <v>0</v>
      </c>
      <c r="E169" s="1205">
        <f t="shared" si="222"/>
        <v>0</v>
      </c>
      <c r="F169" s="1205">
        <f t="shared" si="225"/>
        <v>0</v>
      </c>
      <c r="G169" s="1205">
        <f t="shared" ref="G169:Z169" si="246">$D169*G602</f>
        <v>0</v>
      </c>
      <c r="H169" s="1205">
        <f t="shared" si="246"/>
        <v>0</v>
      </c>
      <c r="I169" s="1205">
        <f t="shared" si="246"/>
        <v>0</v>
      </c>
      <c r="J169" s="1205">
        <f t="shared" si="246"/>
        <v>0</v>
      </c>
      <c r="K169" s="1205">
        <f t="shared" si="246"/>
        <v>0</v>
      </c>
      <c r="L169" s="1205">
        <f t="shared" si="246"/>
        <v>0</v>
      </c>
      <c r="M169" s="1205">
        <f t="shared" si="246"/>
        <v>0</v>
      </c>
      <c r="N169" s="1205">
        <f t="shared" si="246"/>
        <v>0</v>
      </c>
      <c r="O169" s="1205">
        <f t="shared" si="246"/>
        <v>0</v>
      </c>
      <c r="P169" s="1205">
        <f t="shared" si="246"/>
        <v>0</v>
      </c>
      <c r="Q169" s="1205">
        <f t="shared" si="246"/>
        <v>0</v>
      </c>
      <c r="R169" s="1205">
        <f t="shared" si="246"/>
        <v>0</v>
      </c>
      <c r="S169" s="1205">
        <f t="shared" si="246"/>
        <v>0</v>
      </c>
      <c r="T169" s="1205">
        <f t="shared" si="246"/>
        <v>0</v>
      </c>
      <c r="U169" s="1205">
        <f t="shared" si="246"/>
        <v>0</v>
      </c>
      <c r="V169" s="1205">
        <f t="shared" si="246"/>
        <v>0</v>
      </c>
      <c r="W169" s="1205">
        <f t="shared" si="246"/>
        <v>0</v>
      </c>
      <c r="X169" s="1205">
        <f t="shared" si="246"/>
        <v>0</v>
      </c>
      <c r="Y169" s="1205">
        <f t="shared" si="246"/>
        <v>0</v>
      </c>
      <c r="Z169" s="1205">
        <f t="shared" si="246"/>
        <v>0</v>
      </c>
      <c r="AA169" s="1205">
        <f t="shared" si="227"/>
        <v>0</v>
      </c>
      <c r="AB169" s="1205">
        <f t="shared" ref="AB169:AU169" si="247">$E169*AB602</f>
        <v>0</v>
      </c>
      <c r="AC169" s="1205">
        <f t="shared" si="247"/>
        <v>0</v>
      </c>
      <c r="AD169" s="1205">
        <f t="shared" si="247"/>
        <v>0</v>
      </c>
      <c r="AE169" s="1205">
        <f t="shared" si="247"/>
        <v>0</v>
      </c>
      <c r="AF169" s="1205">
        <f t="shared" si="247"/>
        <v>0</v>
      </c>
      <c r="AG169" s="1205">
        <f t="shared" si="247"/>
        <v>0</v>
      </c>
      <c r="AH169" s="1205">
        <f t="shared" si="247"/>
        <v>0</v>
      </c>
      <c r="AI169" s="1205">
        <f t="shared" si="247"/>
        <v>0</v>
      </c>
      <c r="AJ169" s="1205">
        <f t="shared" si="247"/>
        <v>0</v>
      </c>
      <c r="AK169" s="1205">
        <f t="shared" si="247"/>
        <v>0</v>
      </c>
      <c r="AL169" s="1205">
        <f t="shared" si="247"/>
        <v>0</v>
      </c>
      <c r="AM169" s="1205">
        <f t="shared" si="247"/>
        <v>0</v>
      </c>
      <c r="AN169" s="1205">
        <f t="shared" si="247"/>
        <v>0</v>
      </c>
      <c r="AO169" s="1205">
        <f t="shared" si="247"/>
        <v>0</v>
      </c>
      <c r="AP169" s="1205">
        <f t="shared" si="247"/>
        <v>0</v>
      </c>
      <c r="AQ169" s="1205">
        <f t="shared" si="247"/>
        <v>0</v>
      </c>
      <c r="AR169" s="1205">
        <f t="shared" si="247"/>
        <v>0</v>
      </c>
      <c r="AS169" s="1205">
        <f t="shared" si="247"/>
        <v>0</v>
      </c>
      <c r="AT169" s="1205">
        <f t="shared" si="247"/>
        <v>0</v>
      </c>
      <c r="AU169" s="1205">
        <f t="shared" si="247"/>
        <v>0</v>
      </c>
      <c r="AV169" s="1205">
        <f t="shared" si="229"/>
        <v>0</v>
      </c>
      <c r="AW169" s="1205"/>
      <c r="AX169" s="1205"/>
      <c r="AY169" s="1205"/>
      <c r="AZ169" s="1205"/>
      <c r="BA169" s="1205"/>
      <c r="BB169" s="1205"/>
      <c r="BC169" s="1205"/>
      <c r="BD169" s="1205"/>
      <c r="BE169" s="1205"/>
      <c r="BF169" s="1205"/>
      <c r="BG169" s="1205"/>
      <c r="BH169" s="1205"/>
      <c r="BI169" s="1205"/>
      <c r="BJ169" s="1205"/>
      <c r="BK169" s="1205"/>
      <c r="BL169" s="1205"/>
      <c r="BM169" s="1205"/>
      <c r="BN169" s="1205"/>
      <c r="BO169" s="1205"/>
      <c r="BP169" s="1205"/>
      <c r="BQ169" s="1205"/>
    </row>
    <row r="170" spans="1:69" s="1206" customFormat="1" ht="12.75" x14ac:dyDescent="0.2">
      <c r="A170" s="1165" t="s">
        <v>821</v>
      </c>
      <c r="B170" s="198" t="s">
        <v>363</v>
      </c>
      <c r="C170" s="1204">
        <f>'I4 BO ASSETS'!I28</f>
        <v>0</v>
      </c>
      <c r="D170" s="1205">
        <f t="shared" si="222"/>
        <v>0</v>
      </c>
      <c r="E170" s="1205">
        <f t="shared" si="222"/>
        <v>0</v>
      </c>
      <c r="F170" s="1205">
        <f t="shared" si="225"/>
        <v>0</v>
      </c>
      <c r="G170" s="1205">
        <f t="shared" ref="G170:Z170" si="248">$D170*G603</f>
        <v>0</v>
      </c>
      <c r="H170" s="1205">
        <f t="shared" si="248"/>
        <v>0</v>
      </c>
      <c r="I170" s="1205">
        <f t="shared" si="248"/>
        <v>0</v>
      </c>
      <c r="J170" s="1205">
        <f t="shared" si="248"/>
        <v>0</v>
      </c>
      <c r="K170" s="1205">
        <f t="shared" si="248"/>
        <v>0</v>
      </c>
      <c r="L170" s="1205">
        <f t="shared" si="248"/>
        <v>0</v>
      </c>
      <c r="M170" s="1205">
        <f t="shared" si="248"/>
        <v>0</v>
      </c>
      <c r="N170" s="1205">
        <f t="shared" si="248"/>
        <v>0</v>
      </c>
      <c r="O170" s="1205">
        <f t="shared" si="248"/>
        <v>0</v>
      </c>
      <c r="P170" s="1205">
        <f t="shared" si="248"/>
        <v>0</v>
      </c>
      <c r="Q170" s="1205">
        <f t="shared" si="248"/>
        <v>0</v>
      </c>
      <c r="R170" s="1205">
        <f t="shared" si="248"/>
        <v>0</v>
      </c>
      <c r="S170" s="1205">
        <f t="shared" si="248"/>
        <v>0</v>
      </c>
      <c r="T170" s="1205">
        <f t="shared" si="248"/>
        <v>0</v>
      </c>
      <c r="U170" s="1205">
        <f t="shared" si="248"/>
        <v>0</v>
      </c>
      <c r="V170" s="1205">
        <f t="shared" si="248"/>
        <v>0</v>
      </c>
      <c r="W170" s="1205">
        <f t="shared" si="248"/>
        <v>0</v>
      </c>
      <c r="X170" s="1205">
        <f t="shared" si="248"/>
        <v>0</v>
      </c>
      <c r="Y170" s="1205">
        <f t="shared" si="248"/>
        <v>0</v>
      </c>
      <c r="Z170" s="1205">
        <f t="shared" si="248"/>
        <v>0</v>
      </c>
      <c r="AA170" s="1205">
        <f t="shared" si="227"/>
        <v>0</v>
      </c>
      <c r="AB170" s="1205">
        <f t="shared" ref="AB170:AU170" si="249">$E170*AB603</f>
        <v>0</v>
      </c>
      <c r="AC170" s="1205">
        <f t="shared" si="249"/>
        <v>0</v>
      </c>
      <c r="AD170" s="1205">
        <f t="shared" si="249"/>
        <v>0</v>
      </c>
      <c r="AE170" s="1205">
        <f t="shared" si="249"/>
        <v>0</v>
      </c>
      <c r="AF170" s="1205">
        <f t="shared" si="249"/>
        <v>0</v>
      </c>
      <c r="AG170" s="1205">
        <f t="shared" si="249"/>
        <v>0</v>
      </c>
      <c r="AH170" s="1205">
        <f t="shared" si="249"/>
        <v>0</v>
      </c>
      <c r="AI170" s="1205">
        <f t="shared" si="249"/>
        <v>0</v>
      </c>
      <c r="AJ170" s="1205">
        <f t="shared" si="249"/>
        <v>0</v>
      </c>
      <c r="AK170" s="1205">
        <f t="shared" si="249"/>
        <v>0</v>
      </c>
      <c r="AL170" s="1205">
        <f t="shared" si="249"/>
        <v>0</v>
      </c>
      <c r="AM170" s="1205">
        <f t="shared" si="249"/>
        <v>0</v>
      </c>
      <c r="AN170" s="1205">
        <f t="shared" si="249"/>
        <v>0</v>
      </c>
      <c r="AO170" s="1205">
        <f t="shared" si="249"/>
        <v>0</v>
      </c>
      <c r="AP170" s="1205">
        <f t="shared" si="249"/>
        <v>0</v>
      </c>
      <c r="AQ170" s="1205">
        <f t="shared" si="249"/>
        <v>0</v>
      </c>
      <c r="AR170" s="1205">
        <f t="shared" si="249"/>
        <v>0</v>
      </c>
      <c r="AS170" s="1205">
        <f t="shared" si="249"/>
        <v>0</v>
      </c>
      <c r="AT170" s="1205">
        <f t="shared" si="249"/>
        <v>0</v>
      </c>
      <c r="AU170" s="1205">
        <f t="shared" si="249"/>
        <v>0</v>
      </c>
      <c r="AV170" s="1205">
        <f t="shared" si="229"/>
        <v>0</v>
      </c>
      <c r="AW170" s="1205"/>
      <c r="AX170" s="1205"/>
      <c r="AY170" s="1205"/>
      <c r="AZ170" s="1205"/>
      <c r="BA170" s="1205"/>
      <c r="BB170" s="1205"/>
      <c r="BC170" s="1205"/>
      <c r="BD170" s="1205"/>
      <c r="BE170" s="1205"/>
      <c r="BF170" s="1205"/>
      <c r="BG170" s="1205"/>
      <c r="BH170" s="1205"/>
      <c r="BI170" s="1205"/>
      <c r="BJ170" s="1205"/>
      <c r="BK170" s="1205"/>
      <c r="BL170" s="1205"/>
      <c r="BM170" s="1205"/>
      <c r="BN170" s="1205"/>
      <c r="BO170" s="1205"/>
      <c r="BP170" s="1205"/>
      <c r="BQ170" s="1205"/>
    </row>
    <row r="171" spans="1:69" s="1206" customFormat="1" ht="12.75" x14ac:dyDescent="0.2">
      <c r="A171" s="1165" t="s">
        <v>822</v>
      </c>
      <c r="B171" s="198" t="s">
        <v>364</v>
      </c>
      <c r="C171" s="1204">
        <f>'I4 BO ASSETS'!I29</f>
        <v>0</v>
      </c>
      <c r="D171" s="1205">
        <f t="shared" si="222"/>
        <v>0</v>
      </c>
      <c r="E171" s="1205">
        <f t="shared" si="222"/>
        <v>0</v>
      </c>
      <c r="F171" s="1205">
        <f t="shared" si="225"/>
        <v>0</v>
      </c>
      <c r="G171" s="1205">
        <f t="shared" ref="G171:Z171" si="250">$D171*G604</f>
        <v>0</v>
      </c>
      <c r="H171" s="1205">
        <f t="shared" si="250"/>
        <v>0</v>
      </c>
      <c r="I171" s="1205">
        <f t="shared" si="250"/>
        <v>0</v>
      </c>
      <c r="J171" s="1205">
        <f t="shared" si="250"/>
        <v>0</v>
      </c>
      <c r="K171" s="1205">
        <f t="shared" si="250"/>
        <v>0</v>
      </c>
      <c r="L171" s="1205">
        <f t="shared" si="250"/>
        <v>0</v>
      </c>
      <c r="M171" s="1205">
        <f t="shared" si="250"/>
        <v>0</v>
      </c>
      <c r="N171" s="1205">
        <f t="shared" si="250"/>
        <v>0</v>
      </c>
      <c r="O171" s="1205">
        <f t="shared" si="250"/>
        <v>0</v>
      </c>
      <c r="P171" s="1205">
        <f t="shared" si="250"/>
        <v>0</v>
      </c>
      <c r="Q171" s="1205">
        <f t="shared" si="250"/>
        <v>0</v>
      </c>
      <c r="R171" s="1205">
        <f t="shared" si="250"/>
        <v>0</v>
      </c>
      <c r="S171" s="1205">
        <f t="shared" si="250"/>
        <v>0</v>
      </c>
      <c r="T171" s="1205">
        <f t="shared" si="250"/>
        <v>0</v>
      </c>
      <c r="U171" s="1205">
        <f t="shared" si="250"/>
        <v>0</v>
      </c>
      <c r="V171" s="1205">
        <f t="shared" si="250"/>
        <v>0</v>
      </c>
      <c r="W171" s="1205">
        <f t="shared" si="250"/>
        <v>0</v>
      </c>
      <c r="X171" s="1205">
        <f t="shared" si="250"/>
        <v>0</v>
      </c>
      <c r="Y171" s="1205">
        <f t="shared" si="250"/>
        <v>0</v>
      </c>
      <c r="Z171" s="1205">
        <f t="shared" si="250"/>
        <v>0</v>
      </c>
      <c r="AA171" s="1205">
        <f t="shared" si="227"/>
        <v>0</v>
      </c>
      <c r="AB171" s="1205">
        <f t="shared" ref="AB171:AU171" si="251">$E171*AB604</f>
        <v>0</v>
      </c>
      <c r="AC171" s="1205">
        <f t="shared" si="251"/>
        <v>0</v>
      </c>
      <c r="AD171" s="1205">
        <f t="shared" si="251"/>
        <v>0</v>
      </c>
      <c r="AE171" s="1205">
        <f t="shared" si="251"/>
        <v>0</v>
      </c>
      <c r="AF171" s="1205">
        <f t="shared" si="251"/>
        <v>0</v>
      </c>
      <c r="AG171" s="1205">
        <f t="shared" si="251"/>
        <v>0</v>
      </c>
      <c r="AH171" s="1205">
        <f t="shared" si="251"/>
        <v>0</v>
      </c>
      <c r="AI171" s="1205">
        <f t="shared" si="251"/>
        <v>0</v>
      </c>
      <c r="AJ171" s="1205">
        <f t="shared" si="251"/>
        <v>0</v>
      </c>
      <c r="AK171" s="1205">
        <f t="shared" si="251"/>
        <v>0</v>
      </c>
      <c r="AL171" s="1205">
        <f t="shared" si="251"/>
        <v>0</v>
      </c>
      <c r="AM171" s="1205">
        <f t="shared" si="251"/>
        <v>0</v>
      </c>
      <c r="AN171" s="1205">
        <f t="shared" si="251"/>
        <v>0</v>
      </c>
      <c r="AO171" s="1205">
        <f t="shared" si="251"/>
        <v>0</v>
      </c>
      <c r="AP171" s="1205">
        <f t="shared" si="251"/>
        <v>0</v>
      </c>
      <c r="AQ171" s="1205">
        <f t="shared" si="251"/>
        <v>0</v>
      </c>
      <c r="AR171" s="1205">
        <f t="shared" si="251"/>
        <v>0</v>
      </c>
      <c r="AS171" s="1205">
        <f t="shared" si="251"/>
        <v>0</v>
      </c>
      <c r="AT171" s="1205">
        <f t="shared" si="251"/>
        <v>0</v>
      </c>
      <c r="AU171" s="1205">
        <f t="shared" si="251"/>
        <v>0</v>
      </c>
      <c r="AV171" s="1205">
        <f t="shared" si="229"/>
        <v>0</v>
      </c>
      <c r="AW171" s="1205"/>
      <c r="AX171" s="1205"/>
      <c r="AY171" s="1205"/>
      <c r="AZ171" s="1205"/>
      <c r="BA171" s="1205"/>
      <c r="BB171" s="1205"/>
      <c r="BC171" s="1205"/>
      <c r="BD171" s="1205"/>
      <c r="BE171" s="1205"/>
      <c r="BF171" s="1205"/>
      <c r="BG171" s="1205"/>
      <c r="BH171" s="1205"/>
      <c r="BI171" s="1205"/>
      <c r="BJ171" s="1205"/>
      <c r="BK171" s="1205"/>
      <c r="BL171" s="1205"/>
      <c r="BM171" s="1205"/>
      <c r="BN171" s="1205"/>
      <c r="BO171" s="1205"/>
      <c r="BP171" s="1205"/>
      <c r="BQ171" s="1205"/>
    </row>
    <row r="172" spans="1:69" s="1206" customFormat="1" ht="25.5" x14ac:dyDescent="0.2">
      <c r="A172" s="1165">
        <v>1815</v>
      </c>
      <c r="B172" s="198" t="s">
        <v>86</v>
      </c>
      <c r="C172" s="1204">
        <f>'I4 BO ASSETS'!I30</f>
        <v>0</v>
      </c>
      <c r="D172" s="1205">
        <f t="shared" si="222"/>
        <v>0</v>
      </c>
      <c r="E172" s="1205">
        <f t="shared" si="222"/>
        <v>0</v>
      </c>
      <c r="F172" s="1205">
        <f t="shared" si="225"/>
        <v>0</v>
      </c>
      <c r="G172" s="1205">
        <f t="shared" ref="G172:Z172" si="252">$D172*G605</f>
        <v>0</v>
      </c>
      <c r="H172" s="1205">
        <f t="shared" si="252"/>
        <v>0</v>
      </c>
      <c r="I172" s="1205">
        <f t="shared" si="252"/>
        <v>0</v>
      </c>
      <c r="J172" s="1205">
        <f t="shared" si="252"/>
        <v>0</v>
      </c>
      <c r="K172" s="1205">
        <f t="shared" si="252"/>
        <v>0</v>
      </c>
      <c r="L172" s="1205">
        <f t="shared" si="252"/>
        <v>0</v>
      </c>
      <c r="M172" s="1205">
        <f t="shared" si="252"/>
        <v>0</v>
      </c>
      <c r="N172" s="1205">
        <f t="shared" si="252"/>
        <v>0</v>
      </c>
      <c r="O172" s="1205">
        <f t="shared" si="252"/>
        <v>0</v>
      </c>
      <c r="P172" s="1205">
        <f t="shared" si="252"/>
        <v>0</v>
      </c>
      <c r="Q172" s="1205">
        <f t="shared" si="252"/>
        <v>0</v>
      </c>
      <c r="R172" s="1205">
        <f t="shared" si="252"/>
        <v>0</v>
      </c>
      <c r="S172" s="1205">
        <f t="shared" si="252"/>
        <v>0</v>
      </c>
      <c r="T172" s="1205">
        <f t="shared" si="252"/>
        <v>0</v>
      </c>
      <c r="U172" s="1205">
        <f t="shared" si="252"/>
        <v>0</v>
      </c>
      <c r="V172" s="1205">
        <f t="shared" si="252"/>
        <v>0</v>
      </c>
      <c r="W172" s="1205">
        <f t="shared" si="252"/>
        <v>0</v>
      </c>
      <c r="X172" s="1205">
        <f t="shared" si="252"/>
        <v>0</v>
      </c>
      <c r="Y172" s="1205">
        <f t="shared" si="252"/>
        <v>0</v>
      </c>
      <c r="Z172" s="1205">
        <f t="shared" si="252"/>
        <v>0</v>
      </c>
      <c r="AA172" s="1205">
        <f t="shared" si="227"/>
        <v>0</v>
      </c>
      <c r="AB172" s="1205">
        <f t="shared" ref="AB172:AU172" si="253">$E172*AB605</f>
        <v>0</v>
      </c>
      <c r="AC172" s="1205">
        <f t="shared" si="253"/>
        <v>0</v>
      </c>
      <c r="AD172" s="1205">
        <f t="shared" si="253"/>
        <v>0</v>
      </c>
      <c r="AE172" s="1205">
        <f t="shared" si="253"/>
        <v>0</v>
      </c>
      <c r="AF172" s="1205">
        <f t="shared" si="253"/>
        <v>0</v>
      </c>
      <c r="AG172" s="1205">
        <f t="shared" si="253"/>
        <v>0</v>
      </c>
      <c r="AH172" s="1205">
        <f t="shared" si="253"/>
        <v>0</v>
      </c>
      <c r="AI172" s="1205">
        <f t="shared" si="253"/>
        <v>0</v>
      </c>
      <c r="AJ172" s="1205">
        <f t="shared" si="253"/>
        <v>0</v>
      </c>
      <c r="AK172" s="1205">
        <f t="shared" si="253"/>
        <v>0</v>
      </c>
      <c r="AL172" s="1205">
        <f t="shared" si="253"/>
        <v>0</v>
      </c>
      <c r="AM172" s="1205">
        <f t="shared" si="253"/>
        <v>0</v>
      </c>
      <c r="AN172" s="1205">
        <f t="shared" si="253"/>
        <v>0</v>
      </c>
      <c r="AO172" s="1205">
        <f t="shared" si="253"/>
        <v>0</v>
      </c>
      <c r="AP172" s="1205">
        <f t="shared" si="253"/>
        <v>0</v>
      </c>
      <c r="AQ172" s="1205">
        <f t="shared" si="253"/>
        <v>0</v>
      </c>
      <c r="AR172" s="1205">
        <f t="shared" si="253"/>
        <v>0</v>
      </c>
      <c r="AS172" s="1205">
        <f t="shared" si="253"/>
        <v>0</v>
      </c>
      <c r="AT172" s="1205">
        <f t="shared" si="253"/>
        <v>0</v>
      </c>
      <c r="AU172" s="1205">
        <f t="shared" si="253"/>
        <v>0</v>
      </c>
      <c r="AV172" s="1205">
        <f t="shared" si="229"/>
        <v>0</v>
      </c>
      <c r="AW172" s="1205"/>
      <c r="AX172" s="1205"/>
      <c r="AY172" s="1205"/>
      <c r="AZ172" s="1205"/>
      <c r="BA172" s="1205"/>
      <c r="BB172" s="1205"/>
      <c r="BC172" s="1205"/>
      <c r="BD172" s="1205"/>
      <c r="BE172" s="1205"/>
      <c r="BF172" s="1205"/>
      <c r="BG172" s="1205"/>
      <c r="BH172" s="1205"/>
      <c r="BI172" s="1205"/>
      <c r="BJ172" s="1205"/>
      <c r="BK172" s="1205"/>
      <c r="BL172" s="1205"/>
      <c r="BM172" s="1205"/>
      <c r="BN172" s="1205"/>
      <c r="BO172" s="1205"/>
      <c r="BP172" s="1205"/>
      <c r="BQ172" s="1205"/>
    </row>
    <row r="173" spans="1:69" s="1206" customFormat="1" ht="25.5" x14ac:dyDescent="0.2">
      <c r="A173" s="1165">
        <v>1820</v>
      </c>
      <c r="B173" s="198" t="s">
        <v>87</v>
      </c>
      <c r="C173" s="1204">
        <f>'I4 BO ASSETS'!I31</f>
        <v>0</v>
      </c>
      <c r="D173" s="1205">
        <f t="shared" si="222"/>
        <v>0</v>
      </c>
      <c r="E173" s="1205">
        <f t="shared" si="222"/>
        <v>0</v>
      </c>
      <c r="F173" s="1205">
        <f t="shared" si="225"/>
        <v>0</v>
      </c>
      <c r="G173" s="1205">
        <f t="shared" ref="G173:Z173" si="254">$D173*G606</f>
        <v>0</v>
      </c>
      <c r="H173" s="1205">
        <f t="shared" si="254"/>
        <v>0</v>
      </c>
      <c r="I173" s="1205">
        <f t="shared" si="254"/>
        <v>0</v>
      </c>
      <c r="J173" s="1205">
        <f t="shared" si="254"/>
        <v>0</v>
      </c>
      <c r="K173" s="1205">
        <f t="shared" si="254"/>
        <v>0</v>
      </c>
      <c r="L173" s="1205">
        <f t="shared" si="254"/>
        <v>0</v>
      </c>
      <c r="M173" s="1205">
        <f t="shared" si="254"/>
        <v>0</v>
      </c>
      <c r="N173" s="1205">
        <f t="shared" si="254"/>
        <v>0</v>
      </c>
      <c r="O173" s="1205">
        <f t="shared" si="254"/>
        <v>0</v>
      </c>
      <c r="P173" s="1205">
        <f t="shared" si="254"/>
        <v>0</v>
      </c>
      <c r="Q173" s="1205">
        <f t="shared" si="254"/>
        <v>0</v>
      </c>
      <c r="R173" s="1205">
        <f t="shared" si="254"/>
        <v>0</v>
      </c>
      <c r="S173" s="1205">
        <f t="shared" si="254"/>
        <v>0</v>
      </c>
      <c r="T173" s="1205">
        <f t="shared" si="254"/>
        <v>0</v>
      </c>
      <c r="U173" s="1205">
        <f t="shared" si="254"/>
        <v>0</v>
      </c>
      <c r="V173" s="1205">
        <f t="shared" si="254"/>
        <v>0</v>
      </c>
      <c r="W173" s="1205">
        <f t="shared" si="254"/>
        <v>0</v>
      </c>
      <c r="X173" s="1205">
        <f t="shared" si="254"/>
        <v>0</v>
      </c>
      <c r="Y173" s="1205">
        <f t="shared" si="254"/>
        <v>0</v>
      </c>
      <c r="Z173" s="1205">
        <f t="shared" si="254"/>
        <v>0</v>
      </c>
      <c r="AA173" s="1205">
        <f t="shared" si="227"/>
        <v>0</v>
      </c>
      <c r="AB173" s="1205">
        <f t="shared" ref="AB173:AU173" si="255">$E173*AB606</f>
        <v>0</v>
      </c>
      <c r="AC173" s="1205">
        <f t="shared" si="255"/>
        <v>0</v>
      </c>
      <c r="AD173" s="1205">
        <f t="shared" si="255"/>
        <v>0</v>
      </c>
      <c r="AE173" s="1205">
        <f t="shared" si="255"/>
        <v>0</v>
      </c>
      <c r="AF173" s="1205">
        <f t="shared" si="255"/>
        <v>0</v>
      </c>
      <c r="AG173" s="1205">
        <f t="shared" si="255"/>
        <v>0</v>
      </c>
      <c r="AH173" s="1205">
        <f t="shared" si="255"/>
        <v>0</v>
      </c>
      <c r="AI173" s="1205">
        <f t="shared" si="255"/>
        <v>0</v>
      </c>
      <c r="AJ173" s="1205">
        <f t="shared" si="255"/>
        <v>0</v>
      </c>
      <c r="AK173" s="1205">
        <f t="shared" si="255"/>
        <v>0</v>
      </c>
      <c r="AL173" s="1205">
        <f t="shared" si="255"/>
        <v>0</v>
      </c>
      <c r="AM173" s="1205">
        <f t="shared" si="255"/>
        <v>0</v>
      </c>
      <c r="AN173" s="1205">
        <f t="shared" si="255"/>
        <v>0</v>
      </c>
      <c r="AO173" s="1205">
        <f t="shared" si="255"/>
        <v>0</v>
      </c>
      <c r="AP173" s="1205">
        <f t="shared" si="255"/>
        <v>0</v>
      </c>
      <c r="AQ173" s="1205">
        <f t="shared" si="255"/>
        <v>0</v>
      </c>
      <c r="AR173" s="1205">
        <f t="shared" si="255"/>
        <v>0</v>
      </c>
      <c r="AS173" s="1205">
        <f t="shared" si="255"/>
        <v>0</v>
      </c>
      <c r="AT173" s="1205">
        <f t="shared" si="255"/>
        <v>0</v>
      </c>
      <c r="AU173" s="1205">
        <f t="shared" si="255"/>
        <v>0</v>
      </c>
      <c r="AV173" s="1205">
        <f t="shared" si="229"/>
        <v>0</v>
      </c>
      <c r="AW173" s="1205"/>
      <c r="AX173" s="1205"/>
      <c r="AY173" s="1205"/>
      <c r="AZ173" s="1205"/>
      <c r="BA173" s="1205"/>
      <c r="BB173" s="1205"/>
      <c r="BC173" s="1205"/>
      <c r="BD173" s="1205"/>
      <c r="BE173" s="1205"/>
      <c r="BF173" s="1205"/>
      <c r="BG173" s="1205"/>
      <c r="BH173" s="1205"/>
      <c r="BI173" s="1205"/>
      <c r="BJ173" s="1205"/>
      <c r="BK173" s="1205"/>
      <c r="BL173" s="1205"/>
      <c r="BM173" s="1205"/>
      <c r="BN173" s="1205"/>
      <c r="BO173" s="1205"/>
      <c r="BP173" s="1205"/>
      <c r="BQ173" s="1205"/>
    </row>
    <row r="174" spans="1:69" s="1206" customFormat="1" ht="25.5" x14ac:dyDescent="0.2">
      <c r="A174" s="1165" t="s">
        <v>490</v>
      </c>
      <c r="B174" s="198" t="s">
        <v>1276</v>
      </c>
      <c r="C174" s="1204">
        <f>'I4 BO ASSETS'!I32</f>
        <v>0</v>
      </c>
      <c r="D174" s="1205">
        <f t="shared" si="222"/>
        <v>0</v>
      </c>
      <c r="E174" s="1205">
        <f t="shared" si="222"/>
        <v>0</v>
      </c>
      <c r="F174" s="1205">
        <f>D174+E174</f>
        <v>0</v>
      </c>
      <c r="G174" s="1205">
        <f t="shared" ref="G174:Z174" si="256">$D174*G607</f>
        <v>0</v>
      </c>
      <c r="H174" s="1205">
        <f t="shared" si="256"/>
        <v>0</v>
      </c>
      <c r="I174" s="1205">
        <f t="shared" si="256"/>
        <v>0</v>
      </c>
      <c r="J174" s="1205">
        <f t="shared" si="256"/>
        <v>0</v>
      </c>
      <c r="K174" s="1205">
        <f t="shared" si="256"/>
        <v>0</v>
      </c>
      <c r="L174" s="1205">
        <f t="shared" si="256"/>
        <v>0</v>
      </c>
      <c r="M174" s="1205">
        <f t="shared" si="256"/>
        <v>0</v>
      </c>
      <c r="N174" s="1205">
        <f t="shared" si="256"/>
        <v>0</v>
      </c>
      <c r="O174" s="1205">
        <f t="shared" si="256"/>
        <v>0</v>
      </c>
      <c r="P174" s="1205">
        <f t="shared" si="256"/>
        <v>0</v>
      </c>
      <c r="Q174" s="1205">
        <f t="shared" si="256"/>
        <v>0</v>
      </c>
      <c r="R174" s="1205">
        <f t="shared" si="256"/>
        <v>0</v>
      </c>
      <c r="S174" s="1205">
        <f t="shared" si="256"/>
        <v>0</v>
      </c>
      <c r="T174" s="1205">
        <f t="shared" si="256"/>
        <v>0</v>
      </c>
      <c r="U174" s="1205">
        <f t="shared" si="256"/>
        <v>0</v>
      </c>
      <c r="V174" s="1205">
        <f t="shared" si="256"/>
        <v>0</v>
      </c>
      <c r="W174" s="1205">
        <f t="shared" si="256"/>
        <v>0</v>
      </c>
      <c r="X174" s="1205">
        <f t="shared" si="256"/>
        <v>0</v>
      </c>
      <c r="Y174" s="1205">
        <f t="shared" si="256"/>
        <v>0</v>
      </c>
      <c r="Z174" s="1205">
        <f t="shared" si="256"/>
        <v>0</v>
      </c>
      <c r="AA174" s="1205">
        <f>SUM(G174:Z174)</f>
        <v>0</v>
      </c>
      <c r="AB174" s="1205">
        <f t="shared" ref="AB174:AU174" si="257">$E174*AB607</f>
        <v>0</v>
      </c>
      <c r="AC174" s="1205">
        <f t="shared" si="257"/>
        <v>0</v>
      </c>
      <c r="AD174" s="1205">
        <f t="shared" si="257"/>
        <v>0</v>
      </c>
      <c r="AE174" s="1205">
        <f t="shared" si="257"/>
        <v>0</v>
      </c>
      <c r="AF174" s="1205">
        <f t="shared" si="257"/>
        <v>0</v>
      </c>
      <c r="AG174" s="1205">
        <f t="shared" si="257"/>
        <v>0</v>
      </c>
      <c r="AH174" s="1205">
        <f t="shared" si="257"/>
        <v>0</v>
      </c>
      <c r="AI174" s="1205">
        <f t="shared" si="257"/>
        <v>0</v>
      </c>
      <c r="AJ174" s="1205">
        <f t="shared" si="257"/>
        <v>0</v>
      </c>
      <c r="AK174" s="1205">
        <f t="shared" si="257"/>
        <v>0</v>
      </c>
      <c r="AL174" s="1205">
        <f t="shared" si="257"/>
        <v>0</v>
      </c>
      <c r="AM174" s="1205">
        <f t="shared" si="257"/>
        <v>0</v>
      </c>
      <c r="AN174" s="1205">
        <f t="shared" si="257"/>
        <v>0</v>
      </c>
      <c r="AO174" s="1205">
        <f t="shared" si="257"/>
        <v>0</v>
      </c>
      <c r="AP174" s="1205">
        <f t="shared" si="257"/>
        <v>0</v>
      </c>
      <c r="AQ174" s="1205">
        <f t="shared" si="257"/>
        <v>0</v>
      </c>
      <c r="AR174" s="1205">
        <f t="shared" si="257"/>
        <v>0</v>
      </c>
      <c r="AS174" s="1205">
        <f t="shared" si="257"/>
        <v>0</v>
      </c>
      <c r="AT174" s="1205">
        <f t="shared" si="257"/>
        <v>0</v>
      </c>
      <c r="AU174" s="1205">
        <f t="shared" si="257"/>
        <v>0</v>
      </c>
      <c r="AV174" s="1205">
        <f>SUM(AB174:AU174)</f>
        <v>0</v>
      </c>
      <c r="AW174" s="1205"/>
      <c r="AX174" s="1205"/>
      <c r="AY174" s="1205"/>
      <c r="AZ174" s="1205"/>
      <c r="BA174" s="1205"/>
      <c r="BB174" s="1205"/>
      <c r="BC174" s="1205"/>
      <c r="BD174" s="1205"/>
      <c r="BE174" s="1205"/>
      <c r="BF174" s="1205"/>
      <c r="BG174" s="1205"/>
      <c r="BH174" s="1205"/>
      <c r="BI174" s="1205"/>
      <c r="BJ174" s="1205"/>
      <c r="BK174" s="1205"/>
      <c r="BL174" s="1205"/>
      <c r="BM174" s="1205"/>
      <c r="BN174" s="1205"/>
      <c r="BO174" s="1205"/>
      <c r="BP174" s="1205"/>
      <c r="BQ174" s="1205"/>
    </row>
    <row r="175" spans="1:69" s="1206" customFormat="1" ht="25.5" x14ac:dyDescent="0.2">
      <c r="A175" s="1165" t="s">
        <v>491</v>
      </c>
      <c r="B175" s="198" t="s">
        <v>1278</v>
      </c>
      <c r="C175" s="1204">
        <f>'I4 BO ASSETS'!I33</f>
        <v>0</v>
      </c>
      <c r="D175" s="1205">
        <f t="shared" si="222"/>
        <v>0</v>
      </c>
      <c r="E175" s="1205">
        <f t="shared" si="222"/>
        <v>0</v>
      </c>
      <c r="F175" s="1205">
        <f>D175+E175</f>
        <v>0</v>
      </c>
      <c r="G175" s="1205">
        <f t="shared" ref="G175:Z175" si="258">$D175*G608</f>
        <v>0</v>
      </c>
      <c r="H175" s="1205">
        <f t="shared" si="258"/>
        <v>0</v>
      </c>
      <c r="I175" s="1205">
        <f t="shared" si="258"/>
        <v>0</v>
      </c>
      <c r="J175" s="1205">
        <f t="shared" si="258"/>
        <v>0</v>
      </c>
      <c r="K175" s="1205">
        <f t="shared" si="258"/>
        <v>0</v>
      </c>
      <c r="L175" s="1205">
        <f t="shared" si="258"/>
        <v>0</v>
      </c>
      <c r="M175" s="1205">
        <f t="shared" si="258"/>
        <v>0</v>
      </c>
      <c r="N175" s="1205">
        <f t="shared" si="258"/>
        <v>0</v>
      </c>
      <c r="O175" s="1205">
        <f t="shared" si="258"/>
        <v>0</v>
      </c>
      <c r="P175" s="1205">
        <f t="shared" si="258"/>
        <v>0</v>
      </c>
      <c r="Q175" s="1205">
        <f t="shared" si="258"/>
        <v>0</v>
      </c>
      <c r="R175" s="1205">
        <f t="shared" si="258"/>
        <v>0</v>
      </c>
      <c r="S175" s="1205">
        <f t="shared" si="258"/>
        <v>0</v>
      </c>
      <c r="T175" s="1205">
        <f t="shared" si="258"/>
        <v>0</v>
      </c>
      <c r="U175" s="1205">
        <f t="shared" si="258"/>
        <v>0</v>
      </c>
      <c r="V175" s="1205">
        <f t="shared" si="258"/>
        <v>0</v>
      </c>
      <c r="W175" s="1205">
        <f t="shared" si="258"/>
        <v>0</v>
      </c>
      <c r="X175" s="1205">
        <f t="shared" si="258"/>
        <v>0</v>
      </c>
      <c r="Y175" s="1205">
        <f t="shared" si="258"/>
        <v>0</v>
      </c>
      <c r="Z175" s="1205">
        <f t="shared" si="258"/>
        <v>0</v>
      </c>
      <c r="AA175" s="1205">
        <f>SUM(G175:Z175)</f>
        <v>0</v>
      </c>
      <c r="AB175" s="1205">
        <f t="shared" ref="AB175:AU175" si="259">$E175*AB608</f>
        <v>0</v>
      </c>
      <c r="AC175" s="1205">
        <f t="shared" si="259"/>
        <v>0</v>
      </c>
      <c r="AD175" s="1205">
        <f t="shared" si="259"/>
        <v>0</v>
      </c>
      <c r="AE175" s="1205">
        <f t="shared" si="259"/>
        <v>0</v>
      </c>
      <c r="AF175" s="1205">
        <f t="shared" si="259"/>
        <v>0</v>
      </c>
      <c r="AG175" s="1205">
        <f t="shared" si="259"/>
        <v>0</v>
      </c>
      <c r="AH175" s="1205">
        <f t="shared" si="259"/>
        <v>0</v>
      </c>
      <c r="AI175" s="1205">
        <f t="shared" si="259"/>
        <v>0</v>
      </c>
      <c r="AJ175" s="1205">
        <f t="shared" si="259"/>
        <v>0</v>
      </c>
      <c r="AK175" s="1205">
        <f t="shared" si="259"/>
        <v>0</v>
      </c>
      <c r="AL175" s="1205">
        <f t="shared" si="259"/>
        <v>0</v>
      </c>
      <c r="AM175" s="1205">
        <f t="shared" si="259"/>
        <v>0</v>
      </c>
      <c r="AN175" s="1205">
        <f t="shared" si="259"/>
        <v>0</v>
      </c>
      <c r="AO175" s="1205">
        <f t="shared" si="259"/>
        <v>0</v>
      </c>
      <c r="AP175" s="1205">
        <f t="shared" si="259"/>
        <v>0</v>
      </c>
      <c r="AQ175" s="1205">
        <f t="shared" si="259"/>
        <v>0</v>
      </c>
      <c r="AR175" s="1205">
        <f t="shared" si="259"/>
        <v>0</v>
      </c>
      <c r="AS175" s="1205">
        <f t="shared" si="259"/>
        <v>0</v>
      </c>
      <c r="AT175" s="1205">
        <f t="shared" si="259"/>
        <v>0</v>
      </c>
      <c r="AU175" s="1205">
        <f t="shared" si="259"/>
        <v>0</v>
      </c>
      <c r="AV175" s="1205">
        <f>SUM(AB175:AU175)</f>
        <v>0</v>
      </c>
      <c r="AW175" s="1205"/>
      <c r="AX175" s="1205"/>
      <c r="AY175" s="1205"/>
      <c r="AZ175" s="1205"/>
      <c r="BA175" s="1205"/>
      <c r="BB175" s="1205"/>
      <c r="BC175" s="1205"/>
      <c r="BD175" s="1205"/>
      <c r="BE175" s="1205"/>
      <c r="BF175" s="1205"/>
      <c r="BG175" s="1205"/>
      <c r="BH175" s="1205"/>
      <c r="BI175" s="1205"/>
      <c r="BJ175" s="1205"/>
      <c r="BK175" s="1205"/>
      <c r="BL175" s="1205"/>
      <c r="BM175" s="1205"/>
      <c r="BN175" s="1205"/>
      <c r="BO175" s="1205"/>
      <c r="BP175" s="1205"/>
      <c r="BQ175" s="1205"/>
    </row>
    <row r="176" spans="1:69" s="1206" customFormat="1" ht="25.5" x14ac:dyDescent="0.2">
      <c r="A176" s="1165" t="s">
        <v>1268</v>
      </c>
      <c r="B176" s="198" t="s">
        <v>1269</v>
      </c>
      <c r="C176" s="1204">
        <f>'I4 BO ASSETS'!I34</f>
        <v>0</v>
      </c>
      <c r="D176" s="1205">
        <f t="shared" si="222"/>
        <v>0</v>
      </c>
      <c r="E176" s="1205">
        <f t="shared" si="222"/>
        <v>0</v>
      </c>
      <c r="F176" s="1205">
        <f>D176+E176</f>
        <v>0</v>
      </c>
      <c r="G176" s="1205">
        <f t="shared" ref="G176:Z176" si="260">$D176*G609</f>
        <v>0</v>
      </c>
      <c r="H176" s="1205">
        <f t="shared" si="260"/>
        <v>0</v>
      </c>
      <c r="I176" s="1205">
        <f t="shared" si="260"/>
        <v>0</v>
      </c>
      <c r="J176" s="1205">
        <f t="shared" si="260"/>
        <v>0</v>
      </c>
      <c r="K176" s="1205">
        <f t="shared" si="260"/>
        <v>0</v>
      </c>
      <c r="L176" s="1205">
        <f t="shared" si="260"/>
        <v>0</v>
      </c>
      <c r="M176" s="1205">
        <f t="shared" si="260"/>
        <v>0</v>
      </c>
      <c r="N176" s="1205">
        <f t="shared" si="260"/>
        <v>0</v>
      </c>
      <c r="O176" s="1205">
        <f t="shared" si="260"/>
        <v>0</v>
      </c>
      <c r="P176" s="1205">
        <f t="shared" si="260"/>
        <v>0</v>
      </c>
      <c r="Q176" s="1205">
        <f t="shared" si="260"/>
        <v>0</v>
      </c>
      <c r="R176" s="1205">
        <f t="shared" si="260"/>
        <v>0</v>
      </c>
      <c r="S176" s="1205">
        <f t="shared" si="260"/>
        <v>0</v>
      </c>
      <c r="T176" s="1205">
        <f t="shared" si="260"/>
        <v>0</v>
      </c>
      <c r="U176" s="1205">
        <f t="shared" si="260"/>
        <v>0</v>
      </c>
      <c r="V176" s="1205">
        <f t="shared" si="260"/>
        <v>0</v>
      </c>
      <c r="W176" s="1205">
        <f t="shared" si="260"/>
        <v>0</v>
      </c>
      <c r="X176" s="1205">
        <f t="shared" si="260"/>
        <v>0</v>
      </c>
      <c r="Y176" s="1205">
        <f t="shared" si="260"/>
        <v>0</v>
      </c>
      <c r="Z176" s="1205">
        <f t="shared" si="260"/>
        <v>0</v>
      </c>
      <c r="AA176" s="1205">
        <f>SUM(G176:Z176)</f>
        <v>0</v>
      </c>
      <c r="AB176" s="1205">
        <f t="shared" ref="AB176:AU176" si="261">$E176*AB609</f>
        <v>0</v>
      </c>
      <c r="AC176" s="1205">
        <f t="shared" si="261"/>
        <v>0</v>
      </c>
      <c r="AD176" s="1205">
        <f t="shared" si="261"/>
        <v>0</v>
      </c>
      <c r="AE176" s="1205">
        <f t="shared" si="261"/>
        <v>0</v>
      </c>
      <c r="AF176" s="1205">
        <f t="shared" si="261"/>
        <v>0</v>
      </c>
      <c r="AG176" s="1205">
        <f t="shared" si="261"/>
        <v>0</v>
      </c>
      <c r="AH176" s="1205">
        <f t="shared" si="261"/>
        <v>0</v>
      </c>
      <c r="AI176" s="1205">
        <f t="shared" si="261"/>
        <v>0</v>
      </c>
      <c r="AJ176" s="1205">
        <f t="shared" si="261"/>
        <v>0</v>
      </c>
      <c r="AK176" s="1205">
        <f t="shared" si="261"/>
        <v>0</v>
      </c>
      <c r="AL176" s="1205">
        <f t="shared" si="261"/>
        <v>0</v>
      </c>
      <c r="AM176" s="1205">
        <f t="shared" si="261"/>
        <v>0</v>
      </c>
      <c r="AN176" s="1205">
        <f t="shared" si="261"/>
        <v>0</v>
      </c>
      <c r="AO176" s="1205">
        <f t="shared" si="261"/>
        <v>0</v>
      </c>
      <c r="AP176" s="1205">
        <f t="shared" si="261"/>
        <v>0</v>
      </c>
      <c r="AQ176" s="1205">
        <f t="shared" si="261"/>
        <v>0</v>
      </c>
      <c r="AR176" s="1205">
        <f t="shared" si="261"/>
        <v>0</v>
      </c>
      <c r="AS176" s="1205">
        <f t="shared" si="261"/>
        <v>0</v>
      </c>
      <c r="AT176" s="1205">
        <f t="shared" si="261"/>
        <v>0</v>
      </c>
      <c r="AU176" s="1205">
        <f t="shared" si="261"/>
        <v>0</v>
      </c>
      <c r="AV176" s="1205">
        <f>SUM(AB176:AU176)</f>
        <v>0</v>
      </c>
      <c r="AW176" s="1205"/>
      <c r="AX176" s="1205"/>
      <c r="AY176" s="1205"/>
      <c r="AZ176" s="1205"/>
      <c r="BA176" s="1205"/>
      <c r="BB176" s="1205"/>
      <c r="BC176" s="1205"/>
      <c r="BD176" s="1205"/>
      <c r="BE176" s="1205"/>
      <c r="BF176" s="1205"/>
      <c r="BG176" s="1205"/>
      <c r="BH176" s="1205"/>
      <c r="BI176" s="1205"/>
      <c r="BJ176" s="1205"/>
      <c r="BK176" s="1205"/>
      <c r="BL176" s="1205"/>
      <c r="BM176" s="1205"/>
      <c r="BN176" s="1205"/>
      <c r="BO176" s="1205"/>
      <c r="BP176" s="1205"/>
      <c r="BQ176" s="1205"/>
    </row>
    <row r="177" spans="1:69" s="1206" customFormat="1" ht="12.75" x14ac:dyDescent="0.2">
      <c r="A177" s="1165">
        <v>1825</v>
      </c>
      <c r="B177" s="198" t="s">
        <v>88</v>
      </c>
      <c r="C177" s="1204">
        <f>'I4 BO ASSETS'!I35</f>
        <v>0</v>
      </c>
      <c r="D177" s="1205">
        <f t="shared" si="222"/>
        <v>0</v>
      </c>
      <c r="E177" s="1205">
        <f t="shared" si="222"/>
        <v>0</v>
      </c>
      <c r="F177" s="1205">
        <f t="shared" si="225"/>
        <v>0</v>
      </c>
      <c r="G177" s="1205">
        <f t="shared" ref="G177:Z177" si="262">$D177*G610</f>
        <v>0</v>
      </c>
      <c r="H177" s="1205">
        <f t="shared" si="262"/>
        <v>0</v>
      </c>
      <c r="I177" s="1205">
        <f t="shared" si="262"/>
        <v>0</v>
      </c>
      <c r="J177" s="1205">
        <f t="shared" si="262"/>
        <v>0</v>
      </c>
      <c r="K177" s="1205">
        <f t="shared" si="262"/>
        <v>0</v>
      </c>
      <c r="L177" s="1205">
        <f t="shared" si="262"/>
        <v>0</v>
      </c>
      <c r="M177" s="1205">
        <f t="shared" si="262"/>
        <v>0</v>
      </c>
      <c r="N177" s="1205">
        <f t="shared" si="262"/>
        <v>0</v>
      </c>
      <c r="O177" s="1205">
        <f t="shared" si="262"/>
        <v>0</v>
      </c>
      <c r="P177" s="1205">
        <f t="shared" si="262"/>
        <v>0</v>
      </c>
      <c r="Q177" s="1205">
        <f t="shared" si="262"/>
        <v>0</v>
      </c>
      <c r="R177" s="1205">
        <f t="shared" si="262"/>
        <v>0</v>
      </c>
      <c r="S177" s="1205">
        <f t="shared" si="262"/>
        <v>0</v>
      </c>
      <c r="T177" s="1205">
        <f t="shared" si="262"/>
        <v>0</v>
      </c>
      <c r="U177" s="1205">
        <f t="shared" si="262"/>
        <v>0</v>
      </c>
      <c r="V177" s="1205">
        <f t="shared" si="262"/>
        <v>0</v>
      </c>
      <c r="W177" s="1205">
        <f t="shared" si="262"/>
        <v>0</v>
      </c>
      <c r="X177" s="1205">
        <f t="shared" si="262"/>
        <v>0</v>
      </c>
      <c r="Y177" s="1205">
        <f t="shared" si="262"/>
        <v>0</v>
      </c>
      <c r="Z177" s="1205">
        <f t="shared" si="262"/>
        <v>0</v>
      </c>
      <c r="AA177" s="1205">
        <f t="shared" si="227"/>
        <v>0</v>
      </c>
      <c r="AB177" s="1205">
        <f t="shared" ref="AB177:AU177" si="263">$E177*AB610</f>
        <v>0</v>
      </c>
      <c r="AC177" s="1205">
        <f t="shared" si="263"/>
        <v>0</v>
      </c>
      <c r="AD177" s="1205">
        <f t="shared" si="263"/>
        <v>0</v>
      </c>
      <c r="AE177" s="1205">
        <f t="shared" si="263"/>
        <v>0</v>
      </c>
      <c r="AF177" s="1205">
        <f t="shared" si="263"/>
        <v>0</v>
      </c>
      <c r="AG177" s="1205">
        <f t="shared" si="263"/>
        <v>0</v>
      </c>
      <c r="AH177" s="1205">
        <f t="shared" si="263"/>
        <v>0</v>
      </c>
      <c r="AI177" s="1205">
        <f t="shared" si="263"/>
        <v>0</v>
      </c>
      <c r="AJ177" s="1205">
        <f t="shared" si="263"/>
        <v>0</v>
      </c>
      <c r="AK177" s="1205">
        <f t="shared" si="263"/>
        <v>0</v>
      </c>
      <c r="AL177" s="1205">
        <f t="shared" si="263"/>
        <v>0</v>
      </c>
      <c r="AM177" s="1205">
        <f t="shared" si="263"/>
        <v>0</v>
      </c>
      <c r="AN177" s="1205">
        <f t="shared" si="263"/>
        <v>0</v>
      </c>
      <c r="AO177" s="1205">
        <f t="shared" si="263"/>
        <v>0</v>
      </c>
      <c r="AP177" s="1205">
        <f t="shared" si="263"/>
        <v>0</v>
      </c>
      <c r="AQ177" s="1205">
        <f t="shared" si="263"/>
        <v>0</v>
      </c>
      <c r="AR177" s="1205">
        <f t="shared" si="263"/>
        <v>0</v>
      </c>
      <c r="AS177" s="1205">
        <f t="shared" si="263"/>
        <v>0</v>
      </c>
      <c r="AT177" s="1205">
        <f t="shared" si="263"/>
        <v>0</v>
      </c>
      <c r="AU177" s="1205">
        <f t="shared" si="263"/>
        <v>0</v>
      </c>
      <c r="AV177" s="1205">
        <f t="shared" si="229"/>
        <v>0</v>
      </c>
      <c r="AW177" s="1205"/>
      <c r="AX177" s="1205"/>
      <c r="AY177" s="1205"/>
      <c r="AZ177" s="1205"/>
      <c r="BA177" s="1205"/>
      <c r="BB177" s="1205"/>
      <c r="BC177" s="1205"/>
      <c r="BD177" s="1205"/>
      <c r="BE177" s="1205"/>
      <c r="BF177" s="1205"/>
      <c r="BG177" s="1205"/>
      <c r="BH177" s="1205"/>
      <c r="BI177" s="1205"/>
      <c r="BJ177" s="1205"/>
      <c r="BK177" s="1205"/>
      <c r="BL177" s="1205"/>
      <c r="BM177" s="1205"/>
      <c r="BN177" s="1205"/>
      <c r="BO177" s="1205"/>
      <c r="BP177" s="1205"/>
      <c r="BQ177" s="1205"/>
    </row>
    <row r="178" spans="1:69" s="1206" customFormat="1" ht="12.75" x14ac:dyDescent="0.2">
      <c r="A178" s="1165" t="s">
        <v>823</v>
      </c>
      <c r="B178" s="198" t="s">
        <v>365</v>
      </c>
      <c r="C178" s="1204">
        <f>'I4 BO ASSETS'!I36</f>
        <v>0</v>
      </c>
      <c r="D178" s="1205">
        <f t="shared" si="222"/>
        <v>0</v>
      </c>
      <c r="E178" s="1205">
        <f t="shared" si="222"/>
        <v>0</v>
      </c>
      <c r="F178" s="1205">
        <f t="shared" si="225"/>
        <v>0</v>
      </c>
      <c r="G178" s="1205">
        <f t="shared" ref="G178:Z178" si="264">$D178*G611</f>
        <v>0</v>
      </c>
      <c r="H178" s="1205">
        <f t="shared" si="264"/>
        <v>0</v>
      </c>
      <c r="I178" s="1205">
        <f t="shared" si="264"/>
        <v>0</v>
      </c>
      <c r="J178" s="1205">
        <f t="shared" si="264"/>
        <v>0</v>
      </c>
      <c r="K178" s="1205">
        <f t="shared" si="264"/>
        <v>0</v>
      </c>
      <c r="L178" s="1205">
        <f t="shared" si="264"/>
        <v>0</v>
      </c>
      <c r="M178" s="1205">
        <f t="shared" si="264"/>
        <v>0</v>
      </c>
      <c r="N178" s="1205">
        <f t="shared" si="264"/>
        <v>0</v>
      </c>
      <c r="O178" s="1205">
        <f t="shared" si="264"/>
        <v>0</v>
      </c>
      <c r="P178" s="1205">
        <f t="shared" si="264"/>
        <v>0</v>
      </c>
      <c r="Q178" s="1205">
        <f t="shared" si="264"/>
        <v>0</v>
      </c>
      <c r="R178" s="1205">
        <f t="shared" si="264"/>
        <v>0</v>
      </c>
      <c r="S178" s="1205">
        <f t="shared" si="264"/>
        <v>0</v>
      </c>
      <c r="T178" s="1205">
        <f t="shared" si="264"/>
        <v>0</v>
      </c>
      <c r="U178" s="1205">
        <f t="shared" si="264"/>
        <v>0</v>
      </c>
      <c r="V178" s="1205">
        <f t="shared" si="264"/>
        <v>0</v>
      </c>
      <c r="W178" s="1205">
        <f t="shared" si="264"/>
        <v>0</v>
      </c>
      <c r="X178" s="1205">
        <f t="shared" si="264"/>
        <v>0</v>
      </c>
      <c r="Y178" s="1205">
        <f t="shared" si="264"/>
        <v>0</v>
      </c>
      <c r="Z178" s="1205">
        <f t="shared" si="264"/>
        <v>0</v>
      </c>
      <c r="AA178" s="1205">
        <f t="shared" si="227"/>
        <v>0</v>
      </c>
      <c r="AB178" s="1205">
        <f t="shared" ref="AB178:AU178" si="265">$E178*AB611</f>
        <v>0</v>
      </c>
      <c r="AC178" s="1205">
        <f t="shared" si="265"/>
        <v>0</v>
      </c>
      <c r="AD178" s="1205">
        <f t="shared" si="265"/>
        <v>0</v>
      </c>
      <c r="AE178" s="1205">
        <f t="shared" si="265"/>
        <v>0</v>
      </c>
      <c r="AF178" s="1205">
        <f t="shared" si="265"/>
        <v>0</v>
      </c>
      <c r="AG178" s="1205">
        <f t="shared" si="265"/>
        <v>0</v>
      </c>
      <c r="AH178" s="1205">
        <f t="shared" si="265"/>
        <v>0</v>
      </c>
      <c r="AI178" s="1205">
        <f t="shared" si="265"/>
        <v>0</v>
      </c>
      <c r="AJ178" s="1205">
        <f t="shared" si="265"/>
        <v>0</v>
      </c>
      <c r="AK178" s="1205">
        <f t="shared" si="265"/>
        <v>0</v>
      </c>
      <c r="AL178" s="1205">
        <f t="shared" si="265"/>
        <v>0</v>
      </c>
      <c r="AM178" s="1205">
        <f t="shared" si="265"/>
        <v>0</v>
      </c>
      <c r="AN178" s="1205">
        <f t="shared" si="265"/>
        <v>0</v>
      </c>
      <c r="AO178" s="1205">
        <f t="shared" si="265"/>
        <v>0</v>
      </c>
      <c r="AP178" s="1205">
        <f t="shared" si="265"/>
        <v>0</v>
      </c>
      <c r="AQ178" s="1205">
        <f t="shared" si="265"/>
        <v>0</v>
      </c>
      <c r="AR178" s="1205">
        <f t="shared" si="265"/>
        <v>0</v>
      </c>
      <c r="AS178" s="1205">
        <f t="shared" si="265"/>
        <v>0</v>
      </c>
      <c r="AT178" s="1205">
        <f t="shared" si="265"/>
        <v>0</v>
      </c>
      <c r="AU178" s="1205">
        <f t="shared" si="265"/>
        <v>0</v>
      </c>
      <c r="AV178" s="1205">
        <f t="shared" si="229"/>
        <v>0</v>
      </c>
      <c r="AW178" s="1205"/>
      <c r="AX178" s="1205"/>
      <c r="AY178" s="1205"/>
      <c r="AZ178" s="1205"/>
      <c r="BA178" s="1205"/>
      <c r="BB178" s="1205"/>
      <c r="BC178" s="1205"/>
      <c r="BD178" s="1205"/>
      <c r="BE178" s="1205"/>
      <c r="BF178" s="1205"/>
      <c r="BG178" s="1205"/>
      <c r="BH178" s="1205"/>
      <c r="BI178" s="1205"/>
      <c r="BJ178" s="1205"/>
      <c r="BK178" s="1205"/>
      <c r="BL178" s="1205"/>
      <c r="BM178" s="1205"/>
      <c r="BN178" s="1205"/>
      <c r="BO178" s="1205"/>
      <c r="BP178" s="1205"/>
      <c r="BQ178" s="1205"/>
    </row>
    <row r="179" spans="1:69" s="1206" customFormat="1" ht="12.75" x14ac:dyDescent="0.2">
      <c r="A179" s="1165" t="s">
        <v>824</v>
      </c>
      <c r="B179" s="198" t="s">
        <v>366</v>
      </c>
      <c r="C179" s="1204">
        <f>'I4 BO ASSETS'!I37</f>
        <v>0</v>
      </c>
      <c r="D179" s="1205">
        <f t="shared" ref="D179:E198" si="266">$C179*D612</f>
        <v>0</v>
      </c>
      <c r="E179" s="1205">
        <f t="shared" si="266"/>
        <v>0</v>
      </c>
      <c r="F179" s="1205">
        <f t="shared" si="225"/>
        <v>0</v>
      </c>
      <c r="G179" s="1205">
        <f t="shared" ref="G179:Z179" si="267">$D179*G612</f>
        <v>0</v>
      </c>
      <c r="H179" s="1205">
        <f t="shared" si="267"/>
        <v>0</v>
      </c>
      <c r="I179" s="1205">
        <f t="shared" si="267"/>
        <v>0</v>
      </c>
      <c r="J179" s="1205">
        <f t="shared" si="267"/>
        <v>0</v>
      </c>
      <c r="K179" s="1205">
        <f t="shared" si="267"/>
        <v>0</v>
      </c>
      <c r="L179" s="1205">
        <f t="shared" si="267"/>
        <v>0</v>
      </c>
      <c r="M179" s="1205">
        <f t="shared" si="267"/>
        <v>0</v>
      </c>
      <c r="N179" s="1205">
        <f t="shared" si="267"/>
        <v>0</v>
      </c>
      <c r="O179" s="1205">
        <f t="shared" si="267"/>
        <v>0</v>
      </c>
      <c r="P179" s="1205">
        <f t="shared" si="267"/>
        <v>0</v>
      </c>
      <c r="Q179" s="1205">
        <f t="shared" si="267"/>
        <v>0</v>
      </c>
      <c r="R179" s="1205">
        <f t="shared" si="267"/>
        <v>0</v>
      </c>
      <c r="S179" s="1205">
        <f t="shared" si="267"/>
        <v>0</v>
      </c>
      <c r="T179" s="1205">
        <f t="shared" si="267"/>
        <v>0</v>
      </c>
      <c r="U179" s="1205">
        <f t="shared" si="267"/>
        <v>0</v>
      </c>
      <c r="V179" s="1205">
        <f t="shared" si="267"/>
        <v>0</v>
      </c>
      <c r="W179" s="1205">
        <f t="shared" si="267"/>
        <v>0</v>
      </c>
      <c r="X179" s="1205">
        <f t="shared" si="267"/>
        <v>0</v>
      </c>
      <c r="Y179" s="1205">
        <f t="shared" si="267"/>
        <v>0</v>
      </c>
      <c r="Z179" s="1205">
        <f t="shared" si="267"/>
        <v>0</v>
      </c>
      <c r="AA179" s="1205">
        <f t="shared" si="227"/>
        <v>0</v>
      </c>
      <c r="AB179" s="1205">
        <f t="shared" ref="AB179:AU179" si="268">$E179*AB612</f>
        <v>0</v>
      </c>
      <c r="AC179" s="1205">
        <f t="shared" si="268"/>
        <v>0</v>
      </c>
      <c r="AD179" s="1205">
        <f t="shared" si="268"/>
        <v>0</v>
      </c>
      <c r="AE179" s="1205">
        <f t="shared" si="268"/>
        <v>0</v>
      </c>
      <c r="AF179" s="1205">
        <f t="shared" si="268"/>
        <v>0</v>
      </c>
      <c r="AG179" s="1205">
        <f t="shared" si="268"/>
        <v>0</v>
      </c>
      <c r="AH179" s="1205">
        <f t="shared" si="268"/>
        <v>0</v>
      </c>
      <c r="AI179" s="1205">
        <f t="shared" si="268"/>
        <v>0</v>
      </c>
      <c r="AJ179" s="1205">
        <f t="shared" si="268"/>
        <v>0</v>
      </c>
      <c r="AK179" s="1205">
        <f t="shared" si="268"/>
        <v>0</v>
      </c>
      <c r="AL179" s="1205">
        <f t="shared" si="268"/>
        <v>0</v>
      </c>
      <c r="AM179" s="1205">
        <f t="shared" si="268"/>
        <v>0</v>
      </c>
      <c r="AN179" s="1205">
        <f t="shared" si="268"/>
        <v>0</v>
      </c>
      <c r="AO179" s="1205">
        <f t="shared" si="268"/>
        <v>0</v>
      </c>
      <c r="AP179" s="1205">
        <f t="shared" si="268"/>
        <v>0</v>
      </c>
      <c r="AQ179" s="1205">
        <f t="shared" si="268"/>
        <v>0</v>
      </c>
      <c r="AR179" s="1205">
        <f t="shared" si="268"/>
        <v>0</v>
      </c>
      <c r="AS179" s="1205">
        <f t="shared" si="268"/>
        <v>0</v>
      </c>
      <c r="AT179" s="1205">
        <f t="shared" si="268"/>
        <v>0</v>
      </c>
      <c r="AU179" s="1205">
        <f t="shared" si="268"/>
        <v>0</v>
      </c>
      <c r="AV179" s="1205">
        <f t="shared" si="229"/>
        <v>0</v>
      </c>
      <c r="AW179" s="1205"/>
      <c r="AX179" s="1205"/>
      <c r="AY179" s="1205"/>
      <c r="AZ179" s="1205"/>
      <c r="BA179" s="1205"/>
      <c r="BB179" s="1205"/>
      <c r="BC179" s="1205"/>
      <c r="BD179" s="1205"/>
      <c r="BE179" s="1205"/>
      <c r="BF179" s="1205"/>
      <c r="BG179" s="1205"/>
      <c r="BH179" s="1205"/>
      <c r="BI179" s="1205"/>
      <c r="BJ179" s="1205"/>
      <c r="BK179" s="1205"/>
      <c r="BL179" s="1205"/>
      <c r="BM179" s="1205"/>
      <c r="BN179" s="1205"/>
      <c r="BO179" s="1205"/>
      <c r="BP179" s="1205"/>
      <c r="BQ179" s="1205"/>
    </row>
    <row r="180" spans="1:69" s="1206" customFormat="1" ht="12.75" x14ac:dyDescent="0.2">
      <c r="A180" s="1165">
        <v>1830</v>
      </c>
      <c r="B180" s="198" t="s">
        <v>89</v>
      </c>
      <c r="C180" s="1204">
        <f>'I4 BO ASSETS'!I38</f>
        <v>0</v>
      </c>
      <c r="D180" s="1205">
        <f t="shared" si="266"/>
        <v>0</v>
      </c>
      <c r="E180" s="1205">
        <f t="shared" si="266"/>
        <v>0</v>
      </c>
      <c r="F180" s="1205">
        <f t="shared" si="225"/>
        <v>0</v>
      </c>
      <c r="G180" s="1205">
        <f t="shared" ref="G180:Z180" si="269">$D180*G613</f>
        <v>0</v>
      </c>
      <c r="H180" s="1205">
        <f t="shared" si="269"/>
        <v>0</v>
      </c>
      <c r="I180" s="1205">
        <f t="shared" si="269"/>
        <v>0</v>
      </c>
      <c r="J180" s="1205">
        <f t="shared" si="269"/>
        <v>0</v>
      </c>
      <c r="K180" s="1205">
        <f t="shared" si="269"/>
        <v>0</v>
      </c>
      <c r="L180" s="1205">
        <f t="shared" si="269"/>
        <v>0</v>
      </c>
      <c r="M180" s="1205">
        <f t="shared" si="269"/>
        <v>0</v>
      </c>
      <c r="N180" s="1205">
        <f t="shared" si="269"/>
        <v>0</v>
      </c>
      <c r="O180" s="1205">
        <f t="shared" si="269"/>
        <v>0</v>
      </c>
      <c r="P180" s="1205">
        <f t="shared" si="269"/>
        <v>0</v>
      </c>
      <c r="Q180" s="1205">
        <f t="shared" si="269"/>
        <v>0</v>
      </c>
      <c r="R180" s="1205">
        <f t="shared" si="269"/>
        <v>0</v>
      </c>
      <c r="S180" s="1205">
        <f t="shared" si="269"/>
        <v>0</v>
      </c>
      <c r="T180" s="1205">
        <f t="shared" si="269"/>
        <v>0</v>
      </c>
      <c r="U180" s="1205">
        <f t="shared" si="269"/>
        <v>0</v>
      </c>
      <c r="V180" s="1205">
        <f t="shared" si="269"/>
        <v>0</v>
      </c>
      <c r="W180" s="1205">
        <f t="shared" si="269"/>
        <v>0</v>
      </c>
      <c r="X180" s="1205">
        <f t="shared" si="269"/>
        <v>0</v>
      </c>
      <c r="Y180" s="1205">
        <f t="shared" si="269"/>
        <v>0</v>
      </c>
      <c r="Z180" s="1205">
        <f t="shared" si="269"/>
        <v>0</v>
      </c>
      <c r="AA180" s="1205">
        <f t="shared" si="227"/>
        <v>0</v>
      </c>
      <c r="AB180" s="1205">
        <f t="shared" ref="AB180:AU180" si="270">$E180*AB613</f>
        <v>0</v>
      </c>
      <c r="AC180" s="1205">
        <f t="shared" si="270"/>
        <v>0</v>
      </c>
      <c r="AD180" s="1205">
        <f t="shared" si="270"/>
        <v>0</v>
      </c>
      <c r="AE180" s="1205">
        <f t="shared" si="270"/>
        <v>0</v>
      </c>
      <c r="AF180" s="1205">
        <f t="shared" si="270"/>
        <v>0</v>
      </c>
      <c r="AG180" s="1205">
        <f t="shared" si="270"/>
        <v>0</v>
      </c>
      <c r="AH180" s="1205">
        <f t="shared" si="270"/>
        <v>0</v>
      </c>
      <c r="AI180" s="1205">
        <f t="shared" si="270"/>
        <v>0</v>
      </c>
      <c r="AJ180" s="1205">
        <f t="shared" si="270"/>
        <v>0</v>
      </c>
      <c r="AK180" s="1205">
        <f t="shared" si="270"/>
        <v>0</v>
      </c>
      <c r="AL180" s="1205">
        <f t="shared" si="270"/>
        <v>0</v>
      </c>
      <c r="AM180" s="1205">
        <f t="shared" si="270"/>
        <v>0</v>
      </c>
      <c r="AN180" s="1205">
        <f t="shared" si="270"/>
        <v>0</v>
      </c>
      <c r="AO180" s="1205">
        <f t="shared" si="270"/>
        <v>0</v>
      </c>
      <c r="AP180" s="1205">
        <f t="shared" si="270"/>
        <v>0</v>
      </c>
      <c r="AQ180" s="1205">
        <f t="shared" si="270"/>
        <v>0</v>
      </c>
      <c r="AR180" s="1205">
        <f t="shared" si="270"/>
        <v>0</v>
      </c>
      <c r="AS180" s="1205">
        <f t="shared" si="270"/>
        <v>0</v>
      </c>
      <c r="AT180" s="1205">
        <f t="shared" si="270"/>
        <v>0</v>
      </c>
      <c r="AU180" s="1205">
        <f t="shared" si="270"/>
        <v>0</v>
      </c>
      <c r="AV180" s="1205">
        <f t="shared" si="229"/>
        <v>0</v>
      </c>
      <c r="AW180" s="1205"/>
      <c r="AX180" s="1205"/>
      <c r="AY180" s="1205"/>
      <c r="AZ180" s="1205"/>
      <c r="BA180" s="1205"/>
      <c r="BB180" s="1205"/>
      <c r="BC180" s="1205"/>
      <c r="BD180" s="1205"/>
      <c r="BE180" s="1205"/>
      <c r="BF180" s="1205"/>
      <c r="BG180" s="1205"/>
      <c r="BH180" s="1205"/>
      <c r="BI180" s="1205"/>
      <c r="BJ180" s="1205"/>
      <c r="BK180" s="1205"/>
      <c r="BL180" s="1205"/>
      <c r="BM180" s="1205"/>
      <c r="BN180" s="1205"/>
      <c r="BO180" s="1205"/>
      <c r="BP180" s="1205"/>
      <c r="BQ180" s="1205"/>
    </row>
    <row r="181" spans="1:69" s="1206" customFormat="1" ht="25.5" x14ac:dyDescent="0.2">
      <c r="A181" s="1165" t="s">
        <v>825</v>
      </c>
      <c r="B181" s="198" t="s">
        <v>367</v>
      </c>
      <c r="C181" s="1204">
        <f>'I4 BO ASSETS'!I39</f>
        <v>0</v>
      </c>
      <c r="D181" s="1205">
        <f t="shared" si="266"/>
        <v>0</v>
      </c>
      <c r="E181" s="1205">
        <f t="shared" si="266"/>
        <v>0</v>
      </c>
      <c r="F181" s="1205">
        <f t="shared" si="225"/>
        <v>0</v>
      </c>
      <c r="G181" s="1205">
        <f t="shared" ref="G181:Z181" si="271">$D181*G614</f>
        <v>0</v>
      </c>
      <c r="H181" s="1205">
        <f t="shared" si="271"/>
        <v>0</v>
      </c>
      <c r="I181" s="1205">
        <f t="shared" si="271"/>
        <v>0</v>
      </c>
      <c r="J181" s="1205">
        <f t="shared" si="271"/>
        <v>0</v>
      </c>
      <c r="K181" s="1205">
        <f t="shared" si="271"/>
        <v>0</v>
      </c>
      <c r="L181" s="1205">
        <f t="shared" si="271"/>
        <v>0</v>
      </c>
      <c r="M181" s="1205">
        <f t="shared" si="271"/>
        <v>0</v>
      </c>
      <c r="N181" s="1205">
        <f t="shared" si="271"/>
        <v>0</v>
      </c>
      <c r="O181" s="1205">
        <f t="shared" si="271"/>
        <v>0</v>
      </c>
      <c r="P181" s="1205">
        <f t="shared" si="271"/>
        <v>0</v>
      </c>
      <c r="Q181" s="1205">
        <f t="shared" si="271"/>
        <v>0</v>
      </c>
      <c r="R181" s="1205">
        <f t="shared" si="271"/>
        <v>0</v>
      </c>
      <c r="S181" s="1205">
        <f t="shared" si="271"/>
        <v>0</v>
      </c>
      <c r="T181" s="1205">
        <f t="shared" si="271"/>
        <v>0</v>
      </c>
      <c r="U181" s="1205">
        <f t="shared" si="271"/>
        <v>0</v>
      </c>
      <c r="V181" s="1205">
        <f t="shared" si="271"/>
        <v>0</v>
      </c>
      <c r="W181" s="1205">
        <f t="shared" si="271"/>
        <v>0</v>
      </c>
      <c r="X181" s="1205">
        <f t="shared" si="271"/>
        <v>0</v>
      </c>
      <c r="Y181" s="1205">
        <f t="shared" si="271"/>
        <v>0</v>
      </c>
      <c r="Z181" s="1205">
        <f t="shared" si="271"/>
        <v>0</v>
      </c>
      <c r="AA181" s="1205">
        <f t="shared" si="227"/>
        <v>0</v>
      </c>
      <c r="AB181" s="1205">
        <f t="shared" ref="AB181:AU181" si="272">$E181*AB614</f>
        <v>0</v>
      </c>
      <c r="AC181" s="1205">
        <f t="shared" si="272"/>
        <v>0</v>
      </c>
      <c r="AD181" s="1205">
        <f t="shared" si="272"/>
        <v>0</v>
      </c>
      <c r="AE181" s="1205">
        <f t="shared" si="272"/>
        <v>0</v>
      </c>
      <c r="AF181" s="1205">
        <f t="shared" si="272"/>
        <v>0</v>
      </c>
      <c r="AG181" s="1205">
        <f t="shared" si="272"/>
        <v>0</v>
      </c>
      <c r="AH181" s="1205">
        <f t="shared" si="272"/>
        <v>0</v>
      </c>
      <c r="AI181" s="1205">
        <f t="shared" si="272"/>
        <v>0</v>
      </c>
      <c r="AJ181" s="1205">
        <f t="shared" si="272"/>
        <v>0</v>
      </c>
      <c r="AK181" s="1205">
        <f t="shared" si="272"/>
        <v>0</v>
      </c>
      <c r="AL181" s="1205">
        <f t="shared" si="272"/>
        <v>0</v>
      </c>
      <c r="AM181" s="1205">
        <f t="shared" si="272"/>
        <v>0</v>
      </c>
      <c r="AN181" s="1205">
        <f t="shared" si="272"/>
        <v>0</v>
      </c>
      <c r="AO181" s="1205">
        <f t="shared" si="272"/>
        <v>0</v>
      </c>
      <c r="AP181" s="1205">
        <f t="shared" si="272"/>
        <v>0</v>
      </c>
      <c r="AQ181" s="1205">
        <f t="shared" si="272"/>
        <v>0</v>
      </c>
      <c r="AR181" s="1205">
        <f t="shared" si="272"/>
        <v>0</v>
      </c>
      <c r="AS181" s="1205">
        <f t="shared" si="272"/>
        <v>0</v>
      </c>
      <c r="AT181" s="1205">
        <f t="shared" si="272"/>
        <v>0</v>
      </c>
      <c r="AU181" s="1205">
        <f t="shared" si="272"/>
        <v>0</v>
      </c>
      <c r="AV181" s="1205">
        <f t="shared" si="229"/>
        <v>0</v>
      </c>
      <c r="AW181" s="1205"/>
      <c r="AX181" s="1205"/>
      <c r="AY181" s="1205"/>
      <c r="AZ181" s="1205"/>
      <c r="BA181" s="1205"/>
      <c r="BB181" s="1205"/>
      <c r="BC181" s="1205"/>
      <c r="BD181" s="1205"/>
      <c r="BE181" s="1205"/>
      <c r="BF181" s="1205"/>
      <c r="BG181" s="1205"/>
      <c r="BH181" s="1205"/>
      <c r="BI181" s="1205"/>
      <c r="BJ181" s="1205"/>
      <c r="BK181" s="1205"/>
      <c r="BL181" s="1205"/>
      <c r="BM181" s="1205"/>
      <c r="BN181" s="1205"/>
      <c r="BO181" s="1205"/>
      <c r="BP181" s="1205"/>
      <c r="BQ181" s="1205"/>
    </row>
    <row r="182" spans="1:69" s="1206" customFormat="1" ht="12.75" x14ac:dyDescent="0.2">
      <c r="A182" s="1165" t="s">
        <v>826</v>
      </c>
      <c r="B182" s="198" t="s">
        <v>368</v>
      </c>
      <c r="C182" s="1204">
        <f>'I4 BO ASSETS'!I40</f>
        <v>0</v>
      </c>
      <c r="D182" s="1205">
        <f t="shared" si="266"/>
        <v>0</v>
      </c>
      <c r="E182" s="1205">
        <f t="shared" si="266"/>
        <v>0</v>
      </c>
      <c r="F182" s="1205">
        <f t="shared" si="225"/>
        <v>0</v>
      </c>
      <c r="G182" s="1205">
        <f t="shared" ref="G182:Z182" si="273">$D182*G615</f>
        <v>0</v>
      </c>
      <c r="H182" s="1205">
        <f t="shared" si="273"/>
        <v>0</v>
      </c>
      <c r="I182" s="1205">
        <f t="shared" si="273"/>
        <v>0</v>
      </c>
      <c r="J182" s="1205">
        <f t="shared" si="273"/>
        <v>0</v>
      </c>
      <c r="K182" s="1205">
        <f t="shared" si="273"/>
        <v>0</v>
      </c>
      <c r="L182" s="1205">
        <f t="shared" si="273"/>
        <v>0</v>
      </c>
      <c r="M182" s="1205">
        <f t="shared" si="273"/>
        <v>0</v>
      </c>
      <c r="N182" s="1205">
        <f t="shared" si="273"/>
        <v>0</v>
      </c>
      <c r="O182" s="1205">
        <f t="shared" si="273"/>
        <v>0</v>
      </c>
      <c r="P182" s="1205">
        <f t="shared" si="273"/>
        <v>0</v>
      </c>
      <c r="Q182" s="1205">
        <f t="shared" si="273"/>
        <v>0</v>
      </c>
      <c r="R182" s="1205">
        <f t="shared" si="273"/>
        <v>0</v>
      </c>
      <c r="S182" s="1205">
        <f t="shared" si="273"/>
        <v>0</v>
      </c>
      <c r="T182" s="1205">
        <f t="shared" si="273"/>
        <v>0</v>
      </c>
      <c r="U182" s="1205">
        <f t="shared" si="273"/>
        <v>0</v>
      </c>
      <c r="V182" s="1205">
        <f t="shared" si="273"/>
        <v>0</v>
      </c>
      <c r="W182" s="1205">
        <f t="shared" si="273"/>
        <v>0</v>
      </c>
      <c r="X182" s="1205">
        <f t="shared" si="273"/>
        <v>0</v>
      </c>
      <c r="Y182" s="1205">
        <f t="shared" si="273"/>
        <v>0</v>
      </c>
      <c r="Z182" s="1205">
        <f t="shared" si="273"/>
        <v>0</v>
      </c>
      <c r="AA182" s="1205">
        <f t="shared" si="227"/>
        <v>0</v>
      </c>
      <c r="AB182" s="1205">
        <f t="shared" ref="AB182:AU182" si="274">$E182*AB615</f>
        <v>0</v>
      </c>
      <c r="AC182" s="1205">
        <f t="shared" si="274"/>
        <v>0</v>
      </c>
      <c r="AD182" s="1205">
        <f t="shared" si="274"/>
        <v>0</v>
      </c>
      <c r="AE182" s="1205">
        <f t="shared" si="274"/>
        <v>0</v>
      </c>
      <c r="AF182" s="1205">
        <f t="shared" si="274"/>
        <v>0</v>
      </c>
      <c r="AG182" s="1205">
        <f t="shared" si="274"/>
        <v>0</v>
      </c>
      <c r="AH182" s="1205">
        <f t="shared" si="274"/>
        <v>0</v>
      </c>
      <c r="AI182" s="1205">
        <f t="shared" si="274"/>
        <v>0</v>
      </c>
      <c r="AJ182" s="1205">
        <f t="shared" si="274"/>
        <v>0</v>
      </c>
      <c r="AK182" s="1205">
        <f t="shared" si="274"/>
        <v>0</v>
      </c>
      <c r="AL182" s="1205">
        <f t="shared" si="274"/>
        <v>0</v>
      </c>
      <c r="AM182" s="1205">
        <f t="shared" si="274"/>
        <v>0</v>
      </c>
      <c r="AN182" s="1205">
        <f t="shared" si="274"/>
        <v>0</v>
      </c>
      <c r="AO182" s="1205">
        <f t="shared" si="274"/>
        <v>0</v>
      </c>
      <c r="AP182" s="1205">
        <f t="shared" si="274"/>
        <v>0</v>
      </c>
      <c r="AQ182" s="1205">
        <f t="shared" si="274"/>
        <v>0</v>
      </c>
      <c r="AR182" s="1205">
        <f t="shared" si="274"/>
        <v>0</v>
      </c>
      <c r="AS182" s="1205">
        <f t="shared" si="274"/>
        <v>0</v>
      </c>
      <c r="AT182" s="1205">
        <f t="shared" si="274"/>
        <v>0</v>
      </c>
      <c r="AU182" s="1205">
        <f t="shared" si="274"/>
        <v>0</v>
      </c>
      <c r="AV182" s="1205">
        <f t="shared" si="229"/>
        <v>0</v>
      </c>
      <c r="AW182" s="1205"/>
      <c r="AX182" s="1205"/>
      <c r="AY182" s="1205"/>
      <c r="AZ182" s="1205"/>
      <c r="BA182" s="1205"/>
      <c r="BB182" s="1205"/>
      <c r="BC182" s="1205"/>
      <c r="BD182" s="1205"/>
      <c r="BE182" s="1205"/>
      <c r="BF182" s="1205"/>
      <c r="BG182" s="1205"/>
      <c r="BH182" s="1205"/>
      <c r="BI182" s="1205"/>
      <c r="BJ182" s="1205"/>
      <c r="BK182" s="1205"/>
      <c r="BL182" s="1205"/>
      <c r="BM182" s="1205"/>
      <c r="BN182" s="1205"/>
      <c r="BO182" s="1205"/>
      <c r="BP182" s="1205"/>
      <c r="BQ182" s="1205"/>
    </row>
    <row r="183" spans="1:69" s="1206" customFormat="1" ht="12.75" x14ac:dyDescent="0.2">
      <c r="A183" s="1165" t="s">
        <v>827</v>
      </c>
      <c r="B183" s="198" t="s">
        <v>391</v>
      </c>
      <c r="C183" s="1204">
        <f>'I4 BO ASSETS'!I41</f>
        <v>0</v>
      </c>
      <c r="D183" s="1205">
        <f t="shared" si="266"/>
        <v>0</v>
      </c>
      <c r="E183" s="1205">
        <f t="shared" si="266"/>
        <v>0</v>
      </c>
      <c r="F183" s="1205">
        <f t="shared" si="225"/>
        <v>0</v>
      </c>
      <c r="G183" s="1205">
        <f t="shared" ref="G183:Z183" si="275">$D183*G616</f>
        <v>0</v>
      </c>
      <c r="H183" s="1205">
        <f t="shared" si="275"/>
        <v>0</v>
      </c>
      <c r="I183" s="1205">
        <f t="shared" si="275"/>
        <v>0</v>
      </c>
      <c r="J183" s="1205">
        <f t="shared" si="275"/>
        <v>0</v>
      </c>
      <c r="K183" s="1205">
        <f t="shared" si="275"/>
        <v>0</v>
      </c>
      <c r="L183" s="1205">
        <f t="shared" si="275"/>
        <v>0</v>
      </c>
      <c r="M183" s="1205">
        <f t="shared" si="275"/>
        <v>0</v>
      </c>
      <c r="N183" s="1205">
        <f t="shared" si="275"/>
        <v>0</v>
      </c>
      <c r="O183" s="1205">
        <f t="shared" si="275"/>
        <v>0</v>
      </c>
      <c r="P183" s="1205">
        <f t="shared" si="275"/>
        <v>0</v>
      </c>
      <c r="Q183" s="1205">
        <f t="shared" si="275"/>
        <v>0</v>
      </c>
      <c r="R183" s="1205">
        <f t="shared" si="275"/>
        <v>0</v>
      </c>
      <c r="S183" s="1205">
        <f t="shared" si="275"/>
        <v>0</v>
      </c>
      <c r="T183" s="1205">
        <f t="shared" si="275"/>
        <v>0</v>
      </c>
      <c r="U183" s="1205">
        <f t="shared" si="275"/>
        <v>0</v>
      </c>
      <c r="V183" s="1205">
        <f t="shared" si="275"/>
        <v>0</v>
      </c>
      <c r="W183" s="1205">
        <f t="shared" si="275"/>
        <v>0</v>
      </c>
      <c r="X183" s="1205">
        <f t="shared" si="275"/>
        <v>0</v>
      </c>
      <c r="Y183" s="1205">
        <f t="shared" si="275"/>
        <v>0</v>
      </c>
      <c r="Z183" s="1205">
        <f t="shared" si="275"/>
        <v>0</v>
      </c>
      <c r="AA183" s="1205">
        <f t="shared" si="227"/>
        <v>0</v>
      </c>
      <c r="AB183" s="1205">
        <f t="shared" ref="AB183:AU183" si="276">$E183*AB616</f>
        <v>0</v>
      </c>
      <c r="AC183" s="1205">
        <f t="shared" si="276"/>
        <v>0</v>
      </c>
      <c r="AD183" s="1205">
        <f t="shared" si="276"/>
        <v>0</v>
      </c>
      <c r="AE183" s="1205">
        <f t="shared" si="276"/>
        <v>0</v>
      </c>
      <c r="AF183" s="1205">
        <f t="shared" si="276"/>
        <v>0</v>
      </c>
      <c r="AG183" s="1205">
        <f t="shared" si="276"/>
        <v>0</v>
      </c>
      <c r="AH183" s="1205">
        <f t="shared" si="276"/>
        <v>0</v>
      </c>
      <c r="AI183" s="1205">
        <f t="shared" si="276"/>
        <v>0</v>
      </c>
      <c r="AJ183" s="1205">
        <f t="shared" si="276"/>
        <v>0</v>
      </c>
      <c r="AK183" s="1205">
        <f t="shared" si="276"/>
        <v>0</v>
      </c>
      <c r="AL183" s="1205">
        <f t="shared" si="276"/>
        <v>0</v>
      </c>
      <c r="AM183" s="1205">
        <f t="shared" si="276"/>
        <v>0</v>
      </c>
      <c r="AN183" s="1205">
        <f t="shared" si="276"/>
        <v>0</v>
      </c>
      <c r="AO183" s="1205">
        <f t="shared" si="276"/>
        <v>0</v>
      </c>
      <c r="AP183" s="1205">
        <f t="shared" si="276"/>
        <v>0</v>
      </c>
      <c r="AQ183" s="1205">
        <f t="shared" si="276"/>
        <v>0</v>
      </c>
      <c r="AR183" s="1205">
        <f t="shared" si="276"/>
        <v>0</v>
      </c>
      <c r="AS183" s="1205">
        <f t="shared" si="276"/>
        <v>0</v>
      </c>
      <c r="AT183" s="1205">
        <f t="shared" si="276"/>
        <v>0</v>
      </c>
      <c r="AU183" s="1205">
        <f t="shared" si="276"/>
        <v>0</v>
      </c>
      <c r="AV183" s="1205">
        <f t="shared" si="229"/>
        <v>0</v>
      </c>
      <c r="AW183" s="1205"/>
      <c r="AX183" s="1205"/>
      <c r="AY183" s="1205"/>
      <c r="AZ183" s="1205"/>
      <c r="BA183" s="1205"/>
      <c r="BB183" s="1205"/>
      <c r="BC183" s="1205"/>
      <c r="BD183" s="1205"/>
      <c r="BE183" s="1205"/>
      <c r="BF183" s="1205"/>
      <c r="BG183" s="1205"/>
      <c r="BH183" s="1205"/>
      <c r="BI183" s="1205"/>
      <c r="BJ183" s="1205"/>
      <c r="BK183" s="1205"/>
      <c r="BL183" s="1205"/>
      <c r="BM183" s="1205"/>
      <c r="BN183" s="1205"/>
      <c r="BO183" s="1205"/>
      <c r="BP183" s="1205"/>
      <c r="BQ183" s="1205"/>
    </row>
    <row r="184" spans="1:69" s="1206" customFormat="1" ht="12.75" x14ac:dyDescent="0.2">
      <c r="A184" s="1165">
        <v>1835</v>
      </c>
      <c r="B184" s="198" t="s">
        <v>75</v>
      </c>
      <c r="C184" s="1204">
        <f>'I4 BO ASSETS'!I42</f>
        <v>0</v>
      </c>
      <c r="D184" s="1205">
        <f t="shared" si="266"/>
        <v>0</v>
      </c>
      <c r="E184" s="1205">
        <f t="shared" si="266"/>
        <v>0</v>
      </c>
      <c r="F184" s="1205">
        <f t="shared" si="225"/>
        <v>0</v>
      </c>
      <c r="G184" s="1205">
        <f t="shared" ref="G184:Z184" si="277">$D184*G617</f>
        <v>0</v>
      </c>
      <c r="H184" s="1205">
        <f t="shared" si="277"/>
        <v>0</v>
      </c>
      <c r="I184" s="1205">
        <f t="shared" si="277"/>
        <v>0</v>
      </c>
      <c r="J184" s="1205">
        <f t="shared" si="277"/>
        <v>0</v>
      </c>
      <c r="K184" s="1205">
        <f t="shared" si="277"/>
        <v>0</v>
      </c>
      <c r="L184" s="1205">
        <f t="shared" si="277"/>
        <v>0</v>
      </c>
      <c r="M184" s="1205">
        <f t="shared" si="277"/>
        <v>0</v>
      </c>
      <c r="N184" s="1205">
        <f t="shared" si="277"/>
        <v>0</v>
      </c>
      <c r="O184" s="1205">
        <f t="shared" si="277"/>
        <v>0</v>
      </c>
      <c r="P184" s="1205">
        <f t="shared" si="277"/>
        <v>0</v>
      </c>
      <c r="Q184" s="1205">
        <f t="shared" si="277"/>
        <v>0</v>
      </c>
      <c r="R184" s="1205">
        <f t="shared" si="277"/>
        <v>0</v>
      </c>
      <c r="S184" s="1205">
        <f t="shared" si="277"/>
        <v>0</v>
      </c>
      <c r="T184" s="1205">
        <f t="shared" si="277"/>
        <v>0</v>
      </c>
      <c r="U184" s="1205">
        <f t="shared" si="277"/>
        <v>0</v>
      </c>
      <c r="V184" s="1205">
        <f t="shared" si="277"/>
        <v>0</v>
      </c>
      <c r="W184" s="1205">
        <f t="shared" si="277"/>
        <v>0</v>
      </c>
      <c r="X184" s="1205">
        <f t="shared" si="277"/>
        <v>0</v>
      </c>
      <c r="Y184" s="1205">
        <f t="shared" si="277"/>
        <v>0</v>
      </c>
      <c r="Z184" s="1205">
        <f t="shared" si="277"/>
        <v>0</v>
      </c>
      <c r="AA184" s="1205">
        <f t="shared" si="227"/>
        <v>0</v>
      </c>
      <c r="AB184" s="1205">
        <f t="shared" ref="AB184:AU184" si="278">$E184*AB617</f>
        <v>0</v>
      </c>
      <c r="AC184" s="1205">
        <f t="shared" si="278"/>
        <v>0</v>
      </c>
      <c r="AD184" s="1205">
        <f t="shared" si="278"/>
        <v>0</v>
      </c>
      <c r="AE184" s="1205">
        <f t="shared" si="278"/>
        <v>0</v>
      </c>
      <c r="AF184" s="1205">
        <f t="shared" si="278"/>
        <v>0</v>
      </c>
      <c r="AG184" s="1205">
        <f t="shared" si="278"/>
        <v>0</v>
      </c>
      <c r="AH184" s="1205">
        <f t="shared" si="278"/>
        <v>0</v>
      </c>
      <c r="AI184" s="1205">
        <f t="shared" si="278"/>
        <v>0</v>
      </c>
      <c r="AJ184" s="1205">
        <f t="shared" si="278"/>
        <v>0</v>
      </c>
      <c r="AK184" s="1205">
        <f t="shared" si="278"/>
        <v>0</v>
      </c>
      <c r="AL184" s="1205">
        <f t="shared" si="278"/>
        <v>0</v>
      </c>
      <c r="AM184" s="1205">
        <f t="shared" si="278"/>
        <v>0</v>
      </c>
      <c r="AN184" s="1205">
        <f t="shared" si="278"/>
        <v>0</v>
      </c>
      <c r="AO184" s="1205">
        <f t="shared" si="278"/>
        <v>0</v>
      </c>
      <c r="AP184" s="1205">
        <f t="shared" si="278"/>
        <v>0</v>
      </c>
      <c r="AQ184" s="1205">
        <f t="shared" si="278"/>
        <v>0</v>
      </c>
      <c r="AR184" s="1205">
        <f t="shared" si="278"/>
        <v>0</v>
      </c>
      <c r="AS184" s="1205">
        <f t="shared" si="278"/>
        <v>0</v>
      </c>
      <c r="AT184" s="1205">
        <f t="shared" si="278"/>
        <v>0</v>
      </c>
      <c r="AU184" s="1205">
        <f t="shared" si="278"/>
        <v>0</v>
      </c>
      <c r="AV184" s="1205">
        <f t="shared" si="229"/>
        <v>0</v>
      </c>
      <c r="AW184" s="1205"/>
      <c r="AX184" s="1205"/>
      <c r="AY184" s="1205"/>
      <c r="AZ184" s="1205"/>
      <c r="BA184" s="1205"/>
      <c r="BB184" s="1205"/>
      <c r="BC184" s="1205"/>
      <c r="BD184" s="1205"/>
      <c r="BE184" s="1205"/>
      <c r="BF184" s="1205"/>
      <c r="BG184" s="1205"/>
      <c r="BH184" s="1205"/>
      <c r="BI184" s="1205"/>
      <c r="BJ184" s="1205"/>
      <c r="BK184" s="1205"/>
      <c r="BL184" s="1205"/>
      <c r="BM184" s="1205"/>
      <c r="BN184" s="1205"/>
      <c r="BO184" s="1205"/>
      <c r="BP184" s="1205"/>
      <c r="BQ184" s="1205"/>
    </row>
    <row r="185" spans="1:69" s="1206" customFormat="1" ht="25.5" x14ac:dyDescent="0.2">
      <c r="A185" s="1165" t="s">
        <v>828</v>
      </c>
      <c r="B185" s="198" t="s">
        <v>392</v>
      </c>
      <c r="C185" s="1204">
        <f>'I4 BO ASSETS'!I43</f>
        <v>0</v>
      </c>
      <c r="D185" s="1205">
        <f t="shared" si="266"/>
        <v>0</v>
      </c>
      <c r="E185" s="1205">
        <f t="shared" si="266"/>
        <v>0</v>
      </c>
      <c r="F185" s="1205">
        <f t="shared" si="225"/>
        <v>0</v>
      </c>
      <c r="G185" s="1205">
        <f t="shared" ref="G185:Z185" si="279">$D185*G618</f>
        <v>0</v>
      </c>
      <c r="H185" s="1205">
        <f t="shared" si="279"/>
        <v>0</v>
      </c>
      <c r="I185" s="1205">
        <f t="shared" si="279"/>
        <v>0</v>
      </c>
      <c r="J185" s="1205">
        <f t="shared" si="279"/>
        <v>0</v>
      </c>
      <c r="K185" s="1205">
        <f t="shared" si="279"/>
        <v>0</v>
      </c>
      <c r="L185" s="1205">
        <f t="shared" si="279"/>
        <v>0</v>
      </c>
      <c r="M185" s="1205">
        <f t="shared" si="279"/>
        <v>0</v>
      </c>
      <c r="N185" s="1205">
        <f t="shared" si="279"/>
        <v>0</v>
      </c>
      <c r="O185" s="1205">
        <f t="shared" si="279"/>
        <v>0</v>
      </c>
      <c r="P185" s="1205">
        <f t="shared" si="279"/>
        <v>0</v>
      </c>
      <c r="Q185" s="1205">
        <f t="shared" si="279"/>
        <v>0</v>
      </c>
      <c r="R185" s="1205">
        <f t="shared" si="279"/>
        <v>0</v>
      </c>
      <c r="S185" s="1205">
        <f t="shared" si="279"/>
        <v>0</v>
      </c>
      <c r="T185" s="1205">
        <f t="shared" si="279"/>
        <v>0</v>
      </c>
      <c r="U185" s="1205">
        <f t="shared" si="279"/>
        <v>0</v>
      </c>
      <c r="V185" s="1205">
        <f t="shared" si="279"/>
        <v>0</v>
      </c>
      <c r="W185" s="1205">
        <f t="shared" si="279"/>
        <v>0</v>
      </c>
      <c r="X185" s="1205">
        <f t="shared" si="279"/>
        <v>0</v>
      </c>
      <c r="Y185" s="1205">
        <f t="shared" si="279"/>
        <v>0</v>
      </c>
      <c r="Z185" s="1205">
        <f t="shared" si="279"/>
        <v>0</v>
      </c>
      <c r="AA185" s="1205">
        <f t="shared" si="227"/>
        <v>0</v>
      </c>
      <c r="AB185" s="1205">
        <f t="shared" ref="AB185:AU185" si="280">$E185*AB618</f>
        <v>0</v>
      </c>
      <c r="AC185" s="1205">
        <f t="shared" si="280"/>
        <v>0</v>
      </c>
      <c r="AD185" s="1205">
        <f t="shared" si="280"/>
        <v>0</v>
      </c>
      <c r="AE185" s="1205">
        <f t="shared" si="280"/>
        <v>0</v>
      </c>
      <c r="AF185" s="1205">
        <f t="shared" si="280"/>
        <v>0</v>
      </c>
      <c r="AG185" s="1205">
        <f t="shared" si="280"/>
        <v>0</v>
      </c>
      <c r="AH185" s="1205">
        <f t="shared" si="280"/>
        <v>0</v>
      </c>
      <c r="AI185" s="1205">
        <f t="shared" si="280"/>
        <v>0</v>
      </c>
      <c r="AJ185" s="1205">
        <f t="shared" si="280"/>
        <v>0</v>
      </c>
      <c r="AK185" s="1205">
        <f t="shared" si="280"/>
        <v>0</v>
      </c>
      <c r="AL185" s="1205">
        <f t="shared" si="280"/>
        <v>0</v>
      </c>
      <c r="AM185" s="1205">
        <f t="shared" si="280"/>
        <v>0</v>
      </c>
      <c r="AN185" s="1205">
        <f t="shared" si="280"/>
        <v>0</v>
      </c>
      <c r="AO185" s="1205">
        <f t="shared" si="280"/>
        <v>0</v>
      </c>
      <c r="AP185" s="1205">
        <f t="shared" si="280"/>
        <v>0</v>
      </c>
      <c r="AQ185" s="1205">
        <f t="shared" si="280"/>
        <v>0</v>
      </c>
      <c r="AR185" s="1205">
        <f t="shared" si="280"/>
        <v>0</v>
      </c>
      <c r="AS185" s="1205">
        <f t="shared" si="280"/>
        <v>0</v>
      </c>
      <c r="AT185" s="1205">
        <f t="shared" si="280"/>
        <v>0</v>
      </c>
      <c r="AU185" s="1205">
        <f t="shared" si="280"/>
        <v>0</v>
      </c>
      <c r="AV185" s="1205">
        <f t="shared" si="229"/>
        <v>0</v>
      </c>
      <c r="AW185" s="1205"/>
      <c r="AX185" s="1205"/>
      <c r="AY185" s="1205"/>
      <c r="AZ185" s="1205"/>
      <c r="BA185" s="1205"/>
      <c r="BB185" s="1205"/>
      <c r="BC185" s="1205"/>
      <c r="BD185" s="1205"/>
      <c r="BE185" s="1205"/>
      <c r="BF185" s="1205"/>
      <c r="BG185" s="1205"/>
      <c r="BH185" s="1205"/>
      <c r="BI185" s="1205"/>
      <c r="BJ185" s="1205"/>
      <c r="BK185" s="1205"/>
      <c r="BL185" s="1205"/>
      <c r="BM185" s="1205"/>
      <c r="BN185" s="1205"/>
      <c r="BO185" s="1205"/>
      <c r="BP185" s="1205"/>
      <c r="BQ185" s="1205"/>
    </row>
    <row r="186" spans="1:69" s="1206" customFormat="1" ht="25.5" x14ac:dyDescent="0.2">
      <c r="A186" s="1165" t="s">
        <v>829</v>
      </c>
      <c r="B186" s="198" t="s">
        <v>393</v>
      </c>
      <c r="C186" s="1204">
        <f>'I4 BO ASSETS'!I44</f>
        <v>0</v>
      </c>
      <c r="D186" s="1205">
        <f t="shared" si="266"/>
        <v>0</v>
      </c>
      <c r="E186" s="1205">
        <f t="shared" si="266"/>
        <v>0</v>
      </c>
      <c r="F186" s="1205">
        <f t="shared" si="225"/>
        <v>0</v>
      </c>
      <c r="G186" s="1205">
        <f t="shared" ref="G186:Z186" si="281">$D186*G619</f>
        <v>0</v>
      </c>
      <c r="H186" s="1205">
        <f t="shared" si="281"/>
        <v>0</v>
      </c>
      <c r="I186" s="1205">
        <f t="shared" si="281"/>
        <v>0</v>
      </c>
      <c r="J186" s="1205">
        <f t="shared" si="281"/>
        <v>0</v>
      </c>
      <c r="K186" s="1205">
        <f t="shared" si="281"/>
        <v>0</v>
      </c>
      <c r="L186" s="1205">
        <f t="shared" si="281"/>
        <v>0</v>
      </c>
      <c r="M186" s="1205">
        <f t="shared" si="281"/>
        <v>0</v>
      </c>
      <c r="N186" s="1205">
        <f t="shared" si="281"/>
        <v>0</v>
      </c>
      <c r="O186" s="1205">
        <f t="shared" si="281"/>
        <v>0</v>
      </c>
      <c r="P186" s="1205">
        <f t="shared" si="281"/>
        <v>0</v>
      </c>
      <c r="Q186" s="1205">
        <f t="shared" si="281"/>
        <v>0</v>
      </c>
      <c r="R186" s="1205">
        <f t="shared" si="281"/>
        <v>0</v>
      </c>
      <c r="S186" s="1205">
        <f t="shared" si="281"/>
        <v>0</v>
      </c>
      <c r="T186" s="1205">
        <f t="shared" si="281"/>
        <v>0</v>
      </c>
      <c r="U186" s="1205">
        <f t="shared" si="281"/>
        <v>0</v>
      </c>
      <c r="V186" s="1205">
        <f t="shared" si="281"/>
        <v>0</v>
      </c>
      <c r="W186" s="1205">
        <f t="shared" si="281"/>
        <v>0</v>
      </c>
      <c r="X186" s="1205">
        <f t="shared" si="281"/>
        <v>0</v>
      </c>
      <c r="Y186" s="1205">
        <f t="shared" si="281"/>
        <v>0</v>
      </c>
      <c r="Z186" s="1205">
        <f t="shared" si="281"/>
        <v>0</v>
      </c>
      <c r="AA186" s="1205">
        <f t="shared" si="227"/>
        <v>0</v>
      </c>
      <c r="AB186" s="1205">
        <f t="shared" ref="AB186:AU186" si="282">$E186*AB619</f>
        <v>0</v>
      </c>
      <c r="AC186" s="1205">
        <f t="shared" si="282"/>
        <v>0</v>
      </c>
      <c r="AD186" s="1205">
        <f t="shared" si="282"/>
        <v>0</v>
      </c>
      <c r="AE186" s="1205">
        <f t="shared" si="282"/>
        <v>0</v>
      </c>
      <c r="AF186" s="1205">
        <f t="shared" si="282"/>
        <v>0</v>
      </c>
      <c r="AG186" s="1205">
        <f t="shared" si="282"/>
        <v>0</v>
      </c>
      <c r="AH186" s="1205">
        <f t="shared" si="282"/>
        <v>0</v>
      </c>
      <c r="AI186" s="1205">
        <f t="shared" si="282"/>
        <v>0</v>
      </c>
      <c r="AJ186" s="1205">
        <f t="shared" si="282"/>
        <v>0</v>
      </c>
      <c r="AK186" s="1205">
        <f t="shared" si="282"/>
        <v>0</v>
      </c>
      <c r="AL186" s="1205">
        <f t="shared" si="282"/>
        <v>0</v>
      </c>
      <c r="AM186" s="1205">
        <f t="shared" si="282"/>
        <v>0</v>
      </c>
      <c r="AN186" s="1205">
        <f t="shared" si="282"/>
        <v>0</v>
      </c>
      <c r="AO186" s="1205">
        <f t="shared" si="282"/>
        <v>0</v>
      </c>
      <c r="AP186" s="1205">
        <f t="shared" si="282"/>
        <v>0</v>
      </c>
      <c r="AQ186" s="1205">
        <f t="shared" si="282"/>
        <v>0</v>
      </c>
      <c r="AR186" s="1205">
        <f t="shared" si="282"/>
        <v>0</v>
      </c>
      <c r="AS186" s="1205">
        <f t="shared" si="282"/>
        <v>0</v>
      </c>
      <c r="AT186" s="1205">
        <f t="shared" si="282"/>
        <v>0</v>
      </c>
      <c r="AU186" s="1205">
        <f t="shared" si="282"/>
        <v>0</v>
      </c>
      <c r="AV186" s="1205">
        <f t="shared" si="229"/>
        <v>0</v>
      </c>
      <c r="AW186" s="1205"/>
      <c r="AX186" s="1205"/>
      <c r="AY186" s="1205"/>
      <c r="AZ186" s="1205"/>
      <c r="BA186" s="1205"/>
      <c r="BB186" s="1205"/>
      <c r="BC186" s="1205"/>
      <c r="BD186" s="1205"/>
      <c r="BE186" s="1205"/>
      <c r="BF186" s="1205"/>
      <c r="BG186" s="1205"/>
      <c r="BH186" s="1205"/>
      <c r="BI186" s="1205"/>
      <c r="BJ186" s="1205"/>
      <c r="BK186" s="1205"/>
      <c r="BL186" s="1205"/>
      <c r="BM186" s="1205"/>
      <c r="BN186" s="1205"/>
      <c r="BO186" s="1205"/>
      <c r="BP186" s="1205"/>
      <c r="BQ186" s="1205"/>
    </row>
    <row r="187" spans="1:69" s="1206" customFormat="1" ht="25.5" x14ac:dyDescent="0.2">
      <c r="A187" s="1165" t="s">
        <v>830</v>
      </c>
      <c r="B187" s="198" t="s">
        <v>394</v>
      </c>
      <c r="C187" s="1204">
        <f>'I4 BO ASSETS'!I45</f>
        <v>0</v>
      </c>
      <c r="D187" s="1205">
        <f t="shared" si="266"/>
        <v>0</v>
      </c>
      <c r="E187" s="1205">
        <f t="shared" si="266"/>
        <v>0</v>
      </c>
      <c r="F187" s="1205">
        <f t="shared" si="225"/>
        <v>0</v>
      </c>
      <c r="G187" s="1205">
        <f t="shared" ref="G187:Z187" si="283">$D187*G620</f>
        <v>0</v>
      </c>
      <c r="H187" s="1205">
        <f t="shared" si="283"/>
        <v>0</v>
      </c>
      <c r="I187" s="1205">
        <f t="shared" si="283"/>
        <v>0</v>
      </c>
      <c r="J187" s="1205">
        <f t="shared" si="283"/>
        <v>0</v>
      </c>
      <c r="K187" s="1205">
        <f t="shared" si="283"/>
        <v>0</v>
      </c>
      <c r="L187" s="1205">
        <f t="shared" si="283"/>
        <v>0</v>
      </c>
      <c r="M187" s="1205">
        <f t="shared" si="283"/>
        <v>0</v>
      </c>
      <c r="N187" s="1205">
        <f t="shared" si="283"/>
        <v>0</v>
      </c>
      <c r="O187" s="1205">
        <f t="shared" si="283"/>
        <v>0</v>
      </c>
      <c r="P187" s="1205">
        <f t="shared" si="283"/>
        <v>0</v>
      </c>
      <c r="Q187" s="1205">
        <f t="shared" si="283"/>
        <v>0</v>
      </c>
      <c r="R187" s="1205">
        <f t="shared" si="283"/>
        <v>0</v>
      </c>
      <c r="S187" s="1205">
        <f t="shared" si="283"/>
        <v>0</v>
      </c>
      <c r="T187" s="1205">
        <f t="shared" si="283"/>
        <v>0</v>
      </c>
      <c r="U187" s="1205">
        <f t="shared" si="283"/>
        <v>0</v>
      </c>
      <c r="V187" s="1205">
        <f t="shared" si="283"/>
        <v>0</v>
      </c>
      <c r="W187" s="1205">
        <f t="shared" si="283"/>
        <v>0</v>
      </c>
      <c r="X187" s="1205">
        <f t="shared" si="283"/>
        <v>0</v>
      </c>
      <c r="Y187" s="1205">
        <f t="shared" si="283"/>
        <v>0</v>
      </c>
      <c r="Z187" s="1205">
        <f t="shared" si="283"/>
        <v>0</v>
      </c>
      <c r="AA187" s="1205">
        <f t="shared" si="227"/>
        <v>0</v>
      </c>
      <c r="AB187" s="1205">
        <f t="shared" ref="AB187:AU187" si="284">$E187*AB620</f>
        <v>0</v>
      </c>
      <c r="AC187" s="1205">
        <f t="shared" si="284"/>
        <v>0</v>
      </c>
      <c r="AD187" s="1205">
        <f t="shared" si="284"/>
        <v>0</v>
      </c>
      <c r="AE187" s="1205">
        <f t="shared" si="284"/>
        <v>0</v>
      </c>
      <c r="AF187" s="1205">
        <f t="shared" si="284"/>
        <v>0</v>
      </c>
      <c r="AG187" s="1205">
        <f t="shared" si="284"/>
        <v>0</v>
      </c>
      <c r="AH187" s="1205">
        <f t="shared" si="284"/>
        <v>0</v>
      </c>
      <c r="AI187" s="1205">
        <f t="shared" si="284"/>
        <v>0</v>
      </c>
      <c r="AJ187" s="1205">
        <f t="shared" si="284"/>
        <v>0</v>
      </c>
      <c r="AK187" s="1205">
        <f t="shared" si="284"/>
        <v>0</v>
      </c>
      <c r="AL187" s="1205">
        <f t="shared" si="284"/>
        <v>0</v>
      </c>
      <c r="AM187" s="1205">
        <f t="shared" si="284"/>
        <v>0</v>
      </c>
      <c r="AN187" s="1205">
        <f t="shared" si="284"/>
        <v>0</v>
      </c>
      <c r="AO187" s="1205">
        <f t="shared" si="284"/>
        <v>0</v>
      </c>
      <c r="AP187" s="1205">
        <f t="shared" si="284"/>
        <v>0</v>
      </c>
      <c r="AQ187" s="1205">
        <f t="shared" si="284"/>
        <v>0</v>
      </c>
      <c r="AR187" s="1205">
        <f t="shared" si="284"/>
        <v>0</v>
      </c>
      <c r="AS187" s="1205">
        <f t="shared" si="284"/>
        <v>0</v>
      </c>
      <c r="AT187" s="1205">
        <f t="shared" si="284"/>
        <v>0</v>
      </c>
      <c r="AU187" s="1205">
        <f t="shared" si="284"/>
        <v>0</v>
      </c>
      <c r="AV187" s="1205">
        <f t="shared" si="229"/>
        <v>0</v>
      </c>
      <c r="AW187" s="1205"/>
      <c r="AX187" s="1205"/>
      <c r="AY187" s="1205"/>
      <c r="AZ187" s="1205"/>
      <c r="BA187" s="1205"/>
      <c r="BB187" s="1205"/>
      <c r="BC187" s="1205"/>
      <c r="BD187" s="1205"/>
      <c r="BE187" s="1205"/>
      <c r="BF187" s="1205"/>
      <c r="BG187" s="1205"/>
      <c r="BH187" s="1205"/>
      <c r="BI187" s="1205"/>
      <c r="BJ187" s="1205"/>
      <c r="BK187" s="1205"/>
      <c r="BL187" s="1205"/>
      <c r="BM187" s="1205"/>
      <c r="BN187" s="1205"/>
      <c r="BO187" s="1205"/>
      <c r="BP187" s="1205"/>
      <c r="BQ187" s="1205"/>
    </row>
    <row r="188" spans="1:69" s="1206" customFormat="1" ht="12.75" x14ac:dyDescent="0.2">
      <c r="A188" s="1165">
        <v>1840</v>
      </c>
      <c r="B188" s="198" t="s">
        <v>76</v>
      </c>
      <c r="C188" s="1204">
        <f>'I4 BO ASSETS'!I46</f>
        <v>0</v>
      </c>
      <c r="D188" s="1205">
        <f t="shared" si="266"/>
        <v>0</v>
      </c>
      <c r="E188" s="1205">
        <f t="shared" si="266"/>
        <v>0</v>
      </c>
      <c r="F188" s="1205">
        <f t="shared" si="225"/>
        <v>0</v>
      </c>
      <c r="G188" s="1205">
        <f t="shared" ref="G188:Z188" si="285">$D188*G621</f>
        <v>0</v>
      </c>
      <c r="H188" s="1205">
        <f t="shared" si="285"/>
        <v>0</v>
      </c>
      <c r="I188" s="1205">
        <f t="shared" si="285"/>
        <v>0</v>
      </c>
      <c r="J188" s="1205">
        <f t="shared" si="285"/>
        <v>0</v>
      </c>
      <c r="K188" s="1205">
        <f t="shared" si="285"/>
        <v>0</v>
      </c>
      <c r="L188" s="1205">
        <f t="shared" si="285"/>
        <v>0</v>
      </c>
      <c r="M188" s="1205">
        <f t="shared" si="285"/>
        <v>0</v>
      </c>
      <c r="N188" s="1205">
        <f t="shared" si="285"/>
        <v>0</v>
      </c>
      <c r="O188" s="1205">
        <f t="shared" si="285"/>
        <v>0</v>
      </c>
      <c r="P188" s="1205">
        <f t="shared" si="285"/>
        <v>0</v>
      </c>
      <c r="Q188" s="1205">
        <f t="shared" si="285"/>
        <v>0</v>
      </c>
      <c r="R188" s="1205">
        <f t="shared" si="285"/>
        <v>0</v>
      </c>
      <c r="S188" s="1205">
        <f t="shared" si="285"/>
        <v>0</v>
      </c>
      <c r="T188" s="1205">
        <f t="shared" si="285"/>
        <v>0</v>
      </c>
      <c r="U188" s="1205">
        <f t="shared" si="285"/>
        <v>0</v>
      </c>
      <c r="V188" s="1205">
        <f t="shared" si="285"/>
        <v>0</v>
      </c>
      <c r="W188" s="1205">
        <f t="shared" si="285"/>
        <v>0</v>
      </c>
      <c r="X188" s="1205">
        <f t="shared" si="285"/>
        <v>0</v>
      </c>
      <c r="Y188" s="1205">
        <f t="shared" si="285"/>
        <v>0</v>
      </c>
      <c r="Z188" s="1205">
        <f t="shared" si="285"/>
        <v>0</v>
      </c>
      <c r="AA188" s="1205">
        <f t="shared" si="227"/>
        <v>0</v>
      </c>
      <c r="AB188" s="1205">
        <f t="shared" ref="AB188:AU188" si="286">$E188*AB621</f>
        <v>0</v>
      </c>
      <c r="AC188" s="1205">
        <f t="shared" si="286"/>
        <v>0</v>
      </c>
      <c r="AD188" s="1205">
        <f t="shared" si="286"/>
        <v>0</v>
      </c>
      <c r="AE188" s="1205">
        <f t="shared" si="286"/>
        <v>0</v>
      </c>
      <c r="AF188" s="1205">
        <f t="shared" si="286"/>
        <v>0</v>
      </c>
      <c r="AG188" s="1205">
        <f t="shared" si="286"/>
        <v>0</v>
      </c>
      <c r="AH188" s="1205">
        <f t="shared" si="286"/>
        <v>0</v>
      </c>
      <c r="AI188" s="1205">
        <f t="shared" si="286"/>
        <v>0</v>
      </c>
      <c r="AJ188" s="1205">
        <f t="shared" si="286"/>
        <v>0</v>
      </c>
      <c r="AK188" s="1205">
        <f t="shared" si="286"/>
        <v>0</v>
      </c>
      <c r="AL188" s="1205">
        <f t="shared" si="286"/>
        <v>0</v>
      </c>
      <c r="AM188" s="1205">
        <f t="shared" si="286"/>
        <v>0</v>
      </c>
      <c r="AN188" s="1205">
        <f t="shared" si="286"/>
        <v>0</v>
      </c>
      <c r="AO188" s="1205">
        <f t="shared" si="286"/>
        <v>0</v>
      </c>
      <c r="AP188" s="1205">
        <f t="shared" si="286"/>
        <v>0</v>
      </c>
      <c r="AQ188" s="1205">
        <f t="shared" si="286"/>
        <v>0</v>
      </c>
      <c r="AR188" s="1205">
        <f t="shared" si="286"/>
        <v>0</v>
      </c>
      <c r="AS188" s="1205">
        <f t="shared" si="286"/>
        <v>0</v>
      </c>
      <c r="AT188" s="1205">
        <f t="shared" si="286"/>
        <v>0</v>
      </c>
      <c r="AU188" s="1205">
        <f t="shared" si="286"/>
        <v>0</v>
      </c>
      <c r="AV188" s="1205">
        <f t="shared" si="229"/>
        <v>0</v>
      </c>
      <c r="AW188" s="1205"/>
      <c r="AX188" s="1205"/>
      <c r="AY188" s="1205"/>
      <c r="AZ188" s="1205"/>
      <c r="BA188" s="1205"/>
      <c r="BB188" s="1205"/>
      <c r="BC188" s="1205"/>
      <c r="BD188" s="1205"/>
      <c r="BE188" s="1205"/>
      <c r="BF188" s="1205"/>
      <c r="BG188" s="1205"/>
      <c r="BH188" s="1205"/>
      <c r="BI188" s="1205"/>
      <c r="BJ188" s="1205"/>
      <c r="BK188" s="1205"/>
      <c r="BL188" s="1205"/>
      <c r="BM188" s="1205"/>
      <c r="BN188" s="1205"/>
      <c r="BO188" s="1205"/>
      <c r="BP188" s="1205"/>
      <c r="BQ188" s="1205"/>
    </row>
    <row r="189" spans="1:69" s="1206" customFormat="1" ht="12.75" x14ac:dyDescent="0.2">
      <c r="A189" s="1165" t="s">
        <v>831</v>
      </c>
      <c r="B189" s="198" t="s">
        <v>395</v>
      </c>
      <c r="C189" s="1204">
        <f>'I4 BO ASSETS'!I47</f>
        <v>0</v>
      </c>
      <c r="D189" s="1205">
        <f t="shared" si="266"/>
        <v>0</v>
      </c>
      <c r="E189" s="1205">
        <f t="shared" si="266"/>
        <v>0</v>
      </c>
      <c r="F189" s="1205">
        <f t="shared" si="225"/>
        <v>0</v>
      </c>
      <c r="G189" s="1205">
        <f t="shared" ref="G189:Z189" si="287">$D189*G622</f>
        <v>0</v>
      </c>
      <c r="H189" s="1205">
        <f t="shared" si="287"/>
        <v>0</v>
      </c>
      <c r="I189" s="1205">
        <f t="shared" si="287"/>
        <v>0</v>
      </c>
      <c r="J189" s="1205">
        <f t="shared" si="287"/>
        <v>0</v>
      </c>
      <c r="K189" s="1205">
        <f t="shared" si="287"/>
        <v>0</v>
      </c>
      <c r="L189" s="1205">
        <f t="shared" si="287"/>
        <v>0</v>
      </c>
      <c r="M189" s="1205">
        <f t="shared" si="287"/>
        <v>0</v>
      </c>
      <c r="N189" s="1205">
        <f t="shared" si="287"/>
        <v>0</v>
      </c>
      <c r="O189" s="1205">
        <f t="shared" si="287"/>
        <v>0</v>
      </c>
      <c r="P189" s="1205">
        <f t="shared" si="287"/>
        <v>0</v>
      </c>
      <c r="Q189" s="1205">
        <f t="shared" si="287"/>
        <v>0</v>
      </c>
      <c r="R189" s="1205">
        <f t="shared" si="287"/>
        <v>0</v>
      </c>
      <c r="S189" s="1205">
        <f t="shared" si="287"/>
        <v>0</v>
      </c>
      <c r="T189" s="1205">
        <f t="shared" si="287"/>
        <v>0</v>
      </c>
      <c r="U189" s="1205">
        <f t="shared" si="287"/>
        <v>0</v>
      </c>
      <c r="V189" s="1205">
        <f t="shared" si="287"/>
        <v>0</v>
      </c>
      <c r="W189" s="1205">
        <f t="shared" si="287"/>
        <v>0</v>
      </c>
      <c r="X189" s="1205">
        <f t="shared" si="287"/>
        <v>0</v>
      </c>
      <c r="Y189" s="1205">
        <f t="shared" si="287"/>
        <v>0</v>
      </c>
      <c r="Z189" s="1205">
        <f t="shared" si="287"/>
        <v>0</v>
      </c>
      <c r="AA189" s="1205">
        <f t="shared" si="227"/>
        <v>0</v>
      </c>
      <c r="AB189" s="1205">
        <f t="shared" ref="AB189:AU189" si="288">$E189*AB622</f>
        <v>0</v>
      </c>
      <c r="AC189" s="1205">
        <f t="shared" si="288"/>
        <v>0</v>
      </c>
      <c r="AD189" s="1205">
        <f t="shared" si="288"/>
        <v>0</v>
      </c>
      <c r="AE189" s="1205">
        <f t="shared" si="288"/>
        <v>0</v>
      </c>
      <c r="AF189" s="1205">
        <f t="shared" si="288"/>
        <v>0</v>
      </c>
      <c r="AG189" s="1205">
        <f t="shared" si="288"/>
        <v>0</v>
      </c>
      <c r="AH189" s="1205">
        <f t="shared" si="288"/>
        <v>0</v>
      </c>
      <c r="AI189" s="1205">
        <f t="shared" si="288"/>
        <v>0</v>
      </c>
      <c r="AJ189" s="1205">
        <f t="shared" si="288"/>
        <v>0</v>
      </c>
      <c r="AK189" s="1205">
        <f t="shared" si="288"/>
        <v>0</v>
      </c>
      <c r="AL189" s="1205">
        <f t="shared" si="288"/>
        <v>0</v>
      </c>
      <c r="AM189" s="1205">
        <f t="shared" si="288"/>
        <v>0</v>
      </c>
      <c r="AN189" s="1205">
        <f t="shared" si="288"/>
        <v>0</v>
      </c>
      <c r="AO189" s="1205">
        <f t="shared" si="288"/>
        <v>0</v>
      </c>
      <c r="AP189" s="1205">
        <f t="shared" si="288"/>
        <v>0</v>
      </c>
      <c r="AQ189" s="1205">
        <f t="shared" si="288"/>
        <v>0</v>
      </c>
      <c r="AR189" s="1205">
        <f t="shared" si="288"/>
        <v>0</v>
      </c>
      <c r="AS189" s="1205">
        <f t="shared" si="288"/>
        <v>0</v>
      </c>
      <c r="AT189" s="1205">
        <f t="shared" si="288"/>
        <v>0</v>
      </c>
      <c r="AU189" s="1205">
        <f t="shared" si="288"/>
        <v>0</v>
      </c>
      <c r="AV189" s="1205">
        <f t="shared" si="229"/>
        <v>0</v>
      </c>
      <c r="AW189" s="1205"/>
      <c r="AX189" s="1205"/>
      <c r="AY189" s="1205"/>
      <c r="AZ189" s="1205"/>
      <c r="BA189" s="1205"/>
      <c r="BB189" s="1205"/>
      <c r="BC189" s="1205"/>
      <c r="BD189" s="1205"/>
      <c r="BE189" s="1205"/>
      <c r="BF189" s="1205"/>
      <c r="BG189" s="1205"/>
      <c r="BH189" s="1205"/>
      <c r="BI189" s="1205"/>
      <c r="BJ189" s="1205"/>
      <c r="BK189" s="1205"/>
      <c r="BL189" s="1205"/>
      <c r="BM189" s="1205"/>
      <c r="BN189" s="1205"/>
      <c r="BO189" s="1205"/>
      <c r="BP189" s="1205"/>
      <c r="BQ189" s="1205"/>
    </row>
    <row r="190" spans="1:69" s="1206" customFormat="1" ht="12.75" x14ac:dyDescent="0.2">
      <c r="A190" s="1165" t="s">
        <v>832</v>
      </c>
      <c r="B190" s="198" t="s">
        <v>396</v>
      </c>
      <c r="C190" s="1204">
        <f>'I4 BO ASSETS'!I48</f>
        <v>0</v>
      </c>
      <c r="D190" s="1205">
        <f t="shared" si="266"/>
        <v>0</v>
      </c>
      <c r="E190" s="1205">
        <f t="shared" si="266"/>
        <v>0</v>
      </c>
      <c r="F190" s="1205">
        <f t="shared" si="225"/>
        <v>0</v>
      </c>
      <c r="G190" s="1205">
        <f t="shared" ref="G190:Z190" si="289">$D190*G623</f>
        <v>0</v>
      </c>
      <c r="H190" s="1205">
        <f t="shared" si="289"/>
        <v>0</v>
      </c>
      <c r="I190" s="1205">
        <f t="shared" si="289"/>
        <v>0</v>
      </c>
      <c r="J190" s="1205">
        <f t="shared" si="289"/>
        <v>0</v>
      </c>
      <c r="K190" s="1205">
        <f t="shared" si="289"/>
        <v>0</v>
      </c>
      <c r="L190" s="1205">
        <f t="shared" si="289"/>
        <v>0</v>
      </c>
      <c r="M190" s="1205">
        <f t="shared" si="289"/>
        <v>0</v>
      </c>
      <c r="N190" s="1205">
        <f t="shared" si="289"/>
        <v>0</v>
      </c>
      <c r="O190" s="1205">
        <f t="shared" si="289"/>
        <v>0</v>
      </c>
      <c r="P190" s="1205">
        <f t="shared" si="289"/>
        <v>0</v>
      </c>
      <c r="Q190" s="1205">
        <f t="shared" si="289"/>
        <v>0</v>
      </c>
      <c r="R190" s="1205">
        <f t="shared" si="289"/>
        <v>0</v>
      </c>
      <c r="S190" s="1205">
        <f t="shared" si="289"/>
        <v>0</v>
      </c>
      <c r="T190" s="1205">
        <f t="shared" si="289"/>
        <v>0</v>
      </c>
      <c r="U190" s="1205">
        <f t="shared" si="289"/>
        <v>0</v>
      </c>
      <c r="V190" s="1205">
        <f t="shared" si="289"/>
        <v>0</v>
      </c>
      <c r="W190" s="1205">
        <f t="shared" si="289"/>
        <v>0</v>
      </c>
      <c r="X190" s="1205">
        <f t="shared" si="289"/>
        <v>0</v>
      </c>
      <c r="Y190" s="1205">
        <f t="shared" si="289"/>
        <v>0</v>
      </c>
      <c r="Z190" s="1205">
        <f t="shared" si="289"/>
        <v>0</v>
      </c>
      <c r="AA190" s="1205">
        <f t="shared" si="227"/>
        <v>0</v>
      </c>
      <c r="AB190" s="1205">
        <f t="shared" ref="AB190:AU190" si="290">$E190*AB623</f>
        <v>0</v>
      </c>
      <c r="AC190" s="1205">
        <f t="shared" si="290"/>
        <v>0</v>
      </c>
      <c r="AD190" s="1205">
        <f t="shared" si="290"/>
        <v>0</v>
      </c>
      <c r="AE190" s="1205">
        <f t="shared" si="290"/>
        <v>0</v>
      </c>
      <c r="AF190" s="1205">
        <f t="shared" si="290"/>
        <v>0</v>
      </c>
      <c r="AG190" s="1205">
        <f t="shared" si="290"/>
        <v>0</v>
      </c>
      <c r="AH190" s="1205">
        <f t="shared" si="290"/>
        <v>0</v>
      </c>
      <c r="AI190" s="1205">
        <f t="shared" si="290"/>
        <v>0</v>
      </c>
      <c r="AJ190" s="1205">
        <f t="shared" si="290"/>
        <v>0</v>
      </c>
      <c r="AK190" s="1205">
        <f t="shared" si="290"/>
        <v>0</v>
      </c>
      <c r="AL190" s="1205">
        <f t="shared" si="290"/>
        <v>0</v>
      </c>
      <c r="AM190" s="1205">
        <f t="shared" si="290"/>
        <v>0</v>
      </c>
      <c r="AN190" s="1205">
        <f t="shared" si="290"/>
        <v>0</v>
      </c>
      <c r="AO190" s="1205">
        <f t="shared" si="290"/>
        <v>0</v>
      </c>
      <c r="AP190" s="1205">
        <f t="shared" si="290"/>
        <v>0</v>
      </c>
      <c r="AQ190" s="1205">
        <f t="shared" si="290"/>
        <v>0</v>
      </c>
      <c r="AR190" s="1205">
        <f t="shared" si="290"/>
        <v>0</v>
      </c>
      <c r="AS190" s="1205">
        <f t="shared" si="290"/>
        <v>0</v>
      </c>
      <c r="AT190" s="1205">
        <f t="shared" si="290"/>
        <v>0</v>
      </c>
      <c r="AU190" s="1205">
        <f t="shared" si="290"/>
        <v>0</v>
      </c>
      <c r="AV190" s="1205">
        <f t="shared" si="229"/>
        <v>0</v>
      </c>
      <c r="AW190" s="1205"/>
      <c r="AX190" s="1205"/>
      <c r="AY190" s="1205"/>
      <c r="AZ190" s="1205"/>
      <c r="BA190" s="1205"/>
      <c r="BB190" s="1205"/>
      <c r="BC190" s="1205"/>
      <c r="BD190" s="1205"/>
      <c r="BE190" s="1205"/>
      <c r="BF190" s="1205"/>
      <c r="BG190" s="1205"/>
      <c r="BH190" s="1205"/>
      <c r="BI190" s="1205"/>
      <c r="BJ190" s="1205"/>
      <c r="BK190" s="1205"/>
      <c r="BL190" s="1205"/>
      <c r="BM190" s="1205"/>
      <c r="BN190" s="1205"/>
      <c r="BO190" s="1205"/>
      <c r="BP190" s="1205"/>
      <c r="BQ190" s="1205"/>
    </row>
    <row r="191" spans="1:69" s="1206" customFormat="1" ht="12.75" x14ac:dyDescent="0.2">
      <c r="A191" s="1165" t="s">
        <v>833</v>
      </c>
      <c r="B191" s="198" t="s">
        <v>397</v>
      </c>
      <c r="C191" s="1204">
        <f>'I4 BO ASSETS'!I49</f>
        <v>0</v>
      </c>
      <c r="D191" s="1205">
        <f t="shared" si="266"/>
        <v>0</v>
      </c>
      <c r="E191" s="1205">
        <f t="shared" si="266"/>
        <v>0</v>
      </c>
      <c r="F191" s="1205">
        <f t="shared" si="225"/>
        <v>0</v>
      </c>
      <c r="G191" s="1205">
        <f t="shared" ref="G191:Z191" si="291">$D191*G624</f>
        <v>0</v>
      </c>
      <c r="H191" s="1205">
        <f t="shared" si="291"/>
        <v>0</v>
      </c>
      <c r="I191" s="1205">
        <f t="shared" si="291"/>
        <v>0</v>
      </c>
      <c r="J191" s="1205">
        <f t="shared" si="291"/>
        <v>0</v>
      </c>
      <c r="K191" s="1205">
        <f t="shared" si="291"/>
        <v>0</v>
      </c>
      <c r="L191" s="1205">
        <f t="shared" si="291"/>
        <v>0</v>
      </c>
      <c r="M191" s="1205">
        <f t="shared" si="291"/>
        <v>0</v>
      </c>
      <c r="N191" s="1205">
        <f t="shared" si="291"/>
        <v>0</v>
      </c>
      <c r="O191" s="1205">
        <f t="shared" si="291"/>
        <v>0</v>
      </c>
      <c r="P191" s="1205">
        <f t="shared" si="291"/>
        <v>0</v>
      </c>
      <c r="Q191" s="1205">
        <f t="shared" si="291"/>
        <v>0</v>
      </c>
      <c r="R191" s="1205">
        <f t="shared" si="291"/>
        <v>0</v>
      </c>
      <c r="S191" s="1205">
        <f t="shared" si="291"/>
        <v>0</v>
      </c>
      <c r="T191" s="1205">
        <f t="shared" si="291"/>
        <v>0</v>
      </c>
      <c r="U191" s="1205">
        <f t="shared" si="291"/>
        <v>0</v>
      </c>
      <c r="V191" s="1205">
        <f t="shared" si="291"/>
        <v>0</v>
      </c>
      <c r="W191" s="1205">
        <f t="shared" si="291"/>
        <v>0</v>
      </c>
      <c r="X191" s="1205">
        <f t="shared" si="291"/>
        <v>0</v>
      </c>
      <c r="Y191" s="1205">
        <f t="shared" si="291"/>
        <v>0</v>
      </c>
      <c r="Z191" s="1205">
        <f t="shared" si="291"/>
        <v>0</v>
      </c>
      <c r="AA191" s="1205">
        <f t="shared" si="227"/>
        <v>0</v>
      </c>
      <c r="AB191" s="1205">
        <f t="shared" ref="AB191:AU191" si="292">$E191*AB624</f>
        <v>0</v>
      </c>
      <c r="AC191" s="1205">
        <f t="shared" si="292"/>
        <v>0</v>
      </c>
      <c r="AD191" s="1205">
        <f t="shared" si="292"/>
        <v>0</v>
      </c>
      <c r="AE191" s="1205">
        <f t="shared" si="292"/>
        <v>0</v>
      </c>
      <c r="AF191" s="1205">
        <f t="shared" si="292"/>
        <v>0</v>
      </c>
      <c r="AG191" s="1205">
        <f t="shared" si="292"/>
        <v>0</v>
      </c>
      <c r="AH191" s="1205">
        <f t="shared" si="292"/>
        <v>0</v>
      </c>
      <c r="AI191" s="1205">
        <f t="shared" si="292"/>
        <v>0</v>
      </c>
      <c r="AJ191" s="1205">
        <f t="shared" si="292"/>
        <v>0</v>
      </c>
      <c r="AK191" s="1205">
        <f t="shared" si="292"/>
        <v>0</v>
      </c>
      <c r="AL191" s="1205">
        <f t="shared" si="292"/>
        <v>0</v>
      </c>
      <c r="AM191" s="1205">
        <f t="shared" si="292"/>
        <v>0</v>
      </c>
      <c r="AN191" s="1205">
        <f t="shared" si="292"/>
        <v>0</v>
      </c>
      <c r="AO191" s="1205">
        <f t="shared" si="292"/>
        <v>0</v>
      </c>
      <c r="AP191" s="1205">
        <f t="shared" si="292"/>
        <v>0</v>
      </c>
      <c r="AQ191" s="1205">
        <f t="shared" si="292"/>
        <v>0</v>
      </c>
      <c r="AR191" s="1205">
        <f t="shared" si="292"/>
        <v>0</v>
      </c>
      <c r="AS191" s="1205">
        <f t="shared" si="292"/>
        <v>0</v>
      </c>
      <c r="AT191" s="1205">
        <f t="shared" si="292"/>
        <v>0</v>
      </c>
      <c r="AU191" s="1205">
        <f t="shared" si="292"/>
        <v>0</v>
      </c>
      <c r="AV191" s="1205">
        <f t="shared" si="229"/>
        <v>0</v>
      </c>
      <c r="AW191" s="1205"/>
      <c r="AX191" s="1205"/>
      <c r="AY191" s="1205"/>
      <c r="AZ191" s="1205"/>
      <c r="BA191" s="1205"/>
      <c r="BB191" s="1205"/>
      <c r="BC191" s="1205"/>
      <c r="BD191" s="1205"/>
      <c r="BE191" s="1205"/>
      <c r="BF191" s="1205"/>
      <c r="BG191" s="1205"/>
      <c r="BH191" s="1205"/>
      <c r="BI191" s="1205"/>
      <c r="BJ191" s="1205"/>
      <c r="BK191" s="1205"/>
      <c r="BL191" s="1205"/>
      <c r="BM191" s="1205"/>
      <c r="BN191" s="1205"/>
      <c r="BO191" s="1205"/>
      <c r="BP191" s="1205"/>
      <c r="BQ191" s="1205"/>
    </row>
    <row r="192" spans="1:69" s="1206" customFormat="1" ht="12.75" x14ac:dyDescent="0.2">
      <c r="A192" s="1165">
        <v>1845</v>
      </c>
      <c r="B192" s="198" t="s">
        <v>84</v>
      </c>
      <c r="C192" s="1204">
        <f>'I4 BO ASSETS'!I50</f>
        <v>0</v>
      </c>
      <c r="D192" s="1205">
        <f t="shared" si="266"/>
        <v>0</v>
      </c>
      <c r="E192" s="1205">
        <f t="shared" si="266"/>
        <v>0</v>
      </c>
      <c r="F192" s="1205">
        <f t="shared" si="225"/>
        <v>0</v>
      </c>
      <c r="G192" s="1205">
        <f t="shared" ref="G192:Z192" si="293">$D192*G625</f>
        <v>0</v>
      </c>
      <c r="H192" s="1205">
        <f t="shared" si="293"/>
        <v>0</v>
      </c>
      <c r="I192" s="1205">
        <f t="shared" si="293"/>
        <v>0</v>
      </c>
      <c r="J192" s="1205">
        <f t="shared" si="293"/>
        <v>0</v>
      </c>
      <c r="K192" s="1205">
        <f t="shared" si="293"/>
        <v>0</v>
      </c>
      <c r="L192" s="1205">
        <f t="shared" si="293"/>
        <v>0</v>
      </c>
      <c r="M192" s="1205">
        <f t="shared" si="293"/>
        <v>0</v>
      </c>
      <c r="N192" s="1205">
        <f t="shared" si="293"/>
        <v>0</v>
      </c>
      <c r="O192" s="1205">
        <f t="shared" si="293"/>
        <v>0</v>
      </c>
      <c r="P192" s="1205">
        <f t="shared" si="293"/>
        <v>0</v>
      </c>
      <c r="Q192" s="1205">
        <f t="shared" si="293"/>
        <v>0</v>
      </c>
      <c r="R192" s="1205">
        <f t="shared" si="293"/>
        <v>0</v>
      </c>
      <c r="S192" s="1205">
        <f t="shared" si="293"/>
        <v>0</v>
      </c>
      <c r="T192" s="1205">
        <f t="shared" si="293"/>
        <v>0</v>
      </c>
      <c r="U192" s="1205">
        <f t="shared" si="293"/>
        <v>0</v>
      </c>
      <c r="V192" s="1205">
        <f t="shared" si="293"/>
        <v>0</v>
      </c>
      <c r="W192" s="1205">
        <f t="shared" si="293"/>
        <v>0</v>
      </c>
      <c r="X192" s="1205">
        <f t="shared" si="293"/>
        <v>0</v>
      </c>
      <c r="Y192" s="1205">
        <f t="shared" si="293"/>
        <v>0</v>
      </c>
      <c r="Z192" s="1205">
        <f t="shared" si="293"/>
        <v>0</v>
      </c>
      <c r="AA192" s="1205">
        <f t="shared" si="227"/>
        <v>0</v>
      </c>
      <c r="AB192" s="1205">
        <f t="shared" ref="AB192:AU192" si="294">$E192*AB625</f>
        <v>0</v>
      </c>
      <c r="AC192" s="1205">
        <f t="shared" si="294"/>
        <v>0</v>
      </c>
      <c r="AD192" s="1205">
        <f t="shared" si="294"/>
        <v>0</v>
      </c>
      <c r="AE192" s="1205">
        <f t="shared" si="294"/>
        <v>0</v>
      </c>
      <c r="AF192" s="1205">
        <f t="shared" si="294"/>
        <v>0</v>
      </c>
      <c r="AG192" s="1205">
        <f t="shared" si="294"/>
        <v>0</v>
      </c>
      <c r="AH192" s="1205">
        <f t="shared" si="294"/>
        <v>0</v>
      </c>
      <c r="AI192" s="1205">
        <f t="shared" si="294"/>
        <v>0</v>
      </c>
      <c r="AJ192" s="1205">
        <f t="shared" si="294"/>
        <v>0</v>
      </c>
      <c r="AK192" s="1205">
        <f t="shared" si="294"/>
        <v>0</v>
      </c>
      <c r="AL192" s="1205">
        <f t="shared" si="294"/>
        <v>0</v>
      </c>
      <c r="AM192" s="1205">
        <f t="shared" si="294"/>
        <v>0</v>
      </c>
      <c r="AN192" s="1205">
        <f t="shared" si="294"/>
        <v>0</v>
      </c>
      <c r="AO192" s="1205">
        <f t="shared" si="294"/>
        <v>0</v>
      </c>
      <c r="AP192" s="1205">
        <f t="shared" si="294"/>
        <v>0</v>
      </c>
      <c r="AQ192" s="1205">
        <f t="shared" si="294"/>
        <v>0</v>
      </c>
      <c r="AR192" s="1205">
        <f t="shared" si="294"/>
        <v>0</v>
      </c>
      <c r="AS192" s="1205">
        <f t="shared" si="294"/>
        <v>0</v>
      </c>
      <c r="AT192" s="1205">
        <f t="shared" si="294"/>
        <v>0</v>
      </c>
      <c r="AU192" s="1205">
        <f t="shared" si="294"/>
        <v>0</v>
      </c>
      <c r="AV192" s="1205">
        <f t="shared" si="229"/>
        <v>0</v>
      </c>
      <c r="AW192" s="1205"/>
      <c r="AX192" s="1205"/>
      <c r="AY192" s="1205"/>
      <c r="AZ192" s="1205"/>
      <c r="BA192" s="1205"/>
      <c r="BB192" s="1205"/>
      <c r="BC192" s="1205"/>
      <c r="BD192" s="1205"/>
      <c r="BE192" s="1205"/>
      <c r="BF192" s="1205"/>
      <c r="BG192" s="1205"/>
      <c r="BH192" s="1205"/>
      <c r="BI192" s="1205"/>
      <c r="BJ192" s="1205"/>
      <c r="BK192" s="1205"/>
      <c r="BL192" s="1205"/>
      <c r="BM192" s="1205"/>
      <c r="BN192" s="1205"/>
      <c r="BO192" s="1205"/>
      <c r="BP192" s="1205"/>
      <c r="BQ192" s="1205"/>
    </row>
    <row r="193" spans="1:69" s="1206" customFormat="1" ht="25.5" x14ac:dyDescent="0.2">
      <c r="A193" s="1165" t="s">
        <v>834</v>
      </c>
      <c r="B193" s="198" t="s">
        <v>398</v>
      </c>
      <c r="C193" s="1204">
        <f>'I4 BO ASSETS'!I51</f>
        <v>0</v>
      </c>
      <c r="D193" s="1205">
        <f t="shared" si="266"/>
        <v>0</v>
      </c>
      <c r="E193" s="1205">
        <f t="shared" si="266"/>
        <v>0</v>
      </c>
      <c r="F193" s="1205">
        <f t="shared" si="225"/>
        <v>0</v>
      </c>
      <c r="G193" s="1205">
        <f t="shared" ref="G193:Z193" si="295">$D193*G626</f>
        <v>0</v>
      </c>
      <c r="H193" s="1205">
        <f t="shared" si="295"/>
        <v>0</v>
      </c>
      <c r="I193" s="1205">
        <f t="shared" si="295"/>
        <v>0</v>
      </c>
      <c r="J193" s="1205">
        <f t="shared" si="295"/>
        <v>0</v>
      </c>
      <c r="K193" s="1205">
        <f t="shared" si="295"/>
        <v>0</v>
      </c>
      <c r="L193" s="1205">
        <f t="shared" si="295"/>
        <v>0</v>
      </c>
      <c r="M193" s="1205">
        <f t="shared" si="295"/>
        <v>0</v>
      </c>
      <c r="N193" s="1205">
        <f t="shared" si="295"/>
        <v>0</v>
      </c>
      <c r="O193" s="1205">
        <f t="shared" si="295"/>
        <v>0</v>
      </c>
      <c r="P193" s="1205">
        <f t="shared" si="295"/>
        <v>0</v>
      </c>
      <c r="Q193" s="1205">
        <f t="shared" si="295"/>
        <v>0</v>
      </c>
      <c r="R193" s="1205">
        <f t="shared" si="295"/>
        <v>0</v>
      </c>
      <c r="S193" s="1205">
        <f t="shared" si="295"/>
        <v>0</v>
      </c>
      <c r="T193" s="1205">
        <f t="shared" si="295"/>
        <v>0</v>
      </c>
      <c r="U193" s="1205">
        <f t="shared" si="295"/>
        <v>0</v>
      </c>
      <c r="V193" s="1205">
        <f t="shared" si="295"/>
        <v>0</v>
      </c>
      <c r="W193" s="1205">
        <f t="shared" si="295"/>
        <v>0</v>
      </c>
      <c r="X193" s="1205">
        <f t="shared" si="295"/>
        <v>0</v>
      </c>
      <c r="Y193" s="1205">
        <f t="shared" si="295"/>
        <v>0</v>
      </c>
      <c r="Z193" s="1205">
        <f t="shared" si="295"/>
        <v>0</v>
      </c>
      <c r="AA193" s="1205">
        <f t="shared" si="227"/>
        <v>0</v>
      </c>
      <c r="AB193" s="1205">
        <f t="shared" ref="AB193:AU193" si="296">$E193*AB626</f>
        <v>0</v>
      </c>
      <c r="AC193" s="1205">
        <f t="shared" si="296"/>
        <v>0</v>
      </c>
      <c r="AD193" s="1205">
        <f t="shared" si="296"/>
        <v>0</v>
      </c>
      <c r="AE193" s="1205">
        <f t="shared" si="296"/>
        <v>0</v>
      </c>
      <c r="AF193" s="1205">
        <f t="shared" si="296"/>
        <v>0</v>
      </c>
      <c r="AG193" s="1205">
        <f t="shared" si="296"/>
        <v>0</v>
      </c>
      <c r="AH193" s="1205">
        <f t="shared" si="296"/>
        <v>0</v>
      </c>
      <c r="AI193" s="1205">
        <f t="shared" si="296"/>
        <v>0</v>
      </c>
      <c r="AJ193" s="1205">
        <f t="shared" si="296"/>
        <v>0</v>
      </c>
      <c r="AK193" s="1205">
        <f t="shared" si="296"/>
        <v>0</v>
      </c>
      <c r="AL193" s="1205">
        <f t="shared" si="296"/>
        <v>0</v>
      </c>
      <c r="AM193" s="1205">
        <f t="shared" si="296"/>
        <v>0</v>
      </c>
      <c r="AN193" s="1205">
        <f t="shared" si="296"/>
        <v>0</v>
      </c>
      <c r="AO193" s="1205">
        <f t="shared" si="296"/>
        <v>0</v>
      </c>
      <c r="AP193" s="1205">
        <f t="shared" si="296"/>
        <v>0</v>
      </c>
      <c r="AQ193" s="1205">
        <f t="shared" si="296"/>
        <v>0</v>
      </c>
      <c r="AR193" s="1205">
        <f t="shared" si="296"/>
        <v>0</v>
      </c>
      <c r="AS193" s="1205">
        <f t="shared" si="296"/>
        <v>0</v>
      </c>
      <c r="AT193" s="1205">
        <f t="shared" si="296"/>
        <v>0</v>
      </c>
      <c r="AU193" s="1205">
        <f t="shared" si="296"/>
        <v>0</v>
      </c>
      <c r="AV193" s="1205">
        <f t="shared" si="229"/>
        <v>0</v>
      </c>
      <c r="AW193" s="1205"/>
      <c r="AX193" s="1205"/>
      <c r="AY193" s="1205"/>
      <c r="AZ193" s="1205"/>
      <c r="BA193" s="1205"/>
      <c r="BB193" s="1205"/>
      <c r="BC193" s="1205"/>
      <c r="BD193" s="1205"/>
      <c r="BE193" s="1205"/>
      <c r="BF193" s="1205"/>
      <c r="BG193" s="1205"/>
      <c r="BH193" s="1205"/>
      <c r="BI193" s="1205"/>
      <c r="BJ193" s="1205"/>
      <c r="BK193" s="1205"/>
      <c r="BL193" s="1205"/>
      <c r="BM193" s="1205"/>
      <c r="BN193" s="1205"/>
      <c r="BO193" s="1205"/>
      <c r="BP193" s="1205"/>
      <c r="BQ193" s="1205"/>
    </row>
    <row r="194" spans="1:69" s="1206" customFormat="1" ht="25.5" x14ac:dyDescent="0.2">
      <c r="A194" s="1165" t="s">
        <v>835</v>
      </c>
      <c r="B194" s="198" t="s">
        <v>399</v>
      </c>
      <c r="C194" s="1204">
        <f>'I4 BO ASSETS'!I52</f>
        <v>0</v>
      </c>
      <c r="D194" s="1205">
        <f t="shared" si="266"/>
        <v>0</v>
      </c>
      <c r="E194" s="1205">
        <f t="shared" si="266"/>
        <v>0</v>
      </c>
      <c r="F194" s="1205">
        <f t="shared" si="225"/>
        <v>0</v>
      </c>
      <c r="G194" s="1205">
        <f t="shared" ref="G194:Z194" si="297">$D194*G627</f>
        <v>0</v>
      </c>
      <c r="H194" s="1205">
        <f t="shared" si="297"/>
        <v>0</v>
      </c>
      <c r="I194" s="1205">
        <f t="shared" si="297"/>
        <v>0</v>
      </c>
      <c r="J194" s="1205">
        <f t="shared" si="297"/>
        <v>0</v>
      </c>
      <c r="K194" s="1205">
        <f t="shared" si="297"/>
        <v>0</v>
      </c>
      <c r="L194" s="1205">
        <f t="shared" si="297"/>
        <v>0</v>
      </c>
      <c r="M194" s="1205">
        <f t="shared" si="297"/>
        <v>0</v>
      </c>
      <c r="N194" s="1205">
        <f t="shared" si="297"/>
        <v>0</v>
      </c>
      <c r="O194" s="1205">
        <f t="shared" si="297"/>
        <v>0</v>
      </c>
      <c r="P194" s="1205">
        <f t="shared" si="297"/>
        <v>0</v>
      </c>
      <c r="Q194" s="1205">
        <f t="shared" si="297"/>
        <v>0</v>
      </c>
      <c r="R194" s="1205">
        <f t="shared" si="297"/>
        <v>0</v>
      </c>
      <c r="S194" s="1205">
        <f t="shared" si="297"/>
        <v>0</v>
      </c>
      <c r="T194" s="1205">
        <f t="shared" si="297"/>
        <v>0</v>
      </c>
      <c r="U194" s="1205">
        <f t="shared" si="297"/>
        <v>0</v>
      </c>
      <c r="V194" s="1205">
        <f t="shared" si="297"/>
        <v>0</v>
      </c>
      <c r="W194" s="1205">
        <f t="shared" si="297"/>
        <v>0</v>
      </c>
      <c r="X194" s="1205">
        <f t="shared" si="297"/>
        <v>0</v>
      </c>
      <c r="Y194" s="1205">
        <f t="shared" si="297"/>
        <v>0</v>
      </c>
      <c r="Z194" s="1205">
        <f t="shared" si="297"/>
        <v>0</v>
      </c>
      <c r="AA194" s="1205">
        <f t="shared" si="227"/>
        <v>0</v>
      </c>
      <c r="AB194" s="1205">
        <f t="shared" ref="AB194:AU194" si="298">$E194*AB627</f>
        <v>0</v>
      </c>
      <c r="AC194" s="1205">
        <f t="shared" si="298"/>
        <v>0</v>
      </c>
      <c r="AD194" s="1205">
        <f t="shared" si="298"/>
        <v>0</v>
      </c>
      <c r="AE194" s="1205">
        <f t="shared" si="298"/>
        <v>0</v>
      </c>
      <c r="AF194" s="1205">
        <f t="shared" si="298"/>
        <v>0</v>
      </c>
      <c r="AG194" s="1205">
        <f t="shared" si="298"/>
        <v>0</v>
      </c>
      <c r="AH194" s="1205">
        <f t="shared" si="298"/>
        <v>0</v>
      </c>
      <c r="AI194" s="1205">
        <f t="shared" si="298"/>
        <v>0</v>
      </c>
      <c r="AJ194" s="1205">
        <f t="shared" si="298"/>
        <v>0</v>
      </c>
      <c r="AK194" s="1205">
        <f t="shared" si="298"/>
        <v>0</v>
      </c>
      <c r="AL194" s="1205">
        <f t="shared" si="298"/>
        <v>0</v>
      </c>
      <c r="AM194" s="1205">
        <f t="shared" si="298"/>
        <v>0</v>
      </c>
      <c r="AN194" s="1205">
        <f t="shared" si="298"/>
        <v>0</v>
      </c>
      <c r="AO194" s="1205">
        <f t="shared" si="298"/>
        <v>0</v>
      </c>
      <c r="AP194" s="1205">
        <f t="shared" si="298"/>
        <v>0</v>
      </c>
      <c r="AQ194" s="1205">
        <f t="shared" si="298"/>
        <v>0</v>
      </c>
      <c r="AR194" s="1205">
        <f t="shared" si="298"/>
        <v>0</v>
      </c>
      <c r="AS194" s="1205">
        <f t="shared" si="298"/>
        <v>0</v>
      </c>
      <c r="AT194" s="1205">
        <f t="shared" si="298"/>
        <v>0</v>
      </c>
      <c r="AU194" s="1205">
        <f t="shared" si="298"/>
        <v>0</v>
      </c>
      <c r="AV194" s="1205">
        <f t="shared" si="229"/>
        <v>0</v>
      </c>
      <c r="AW194" s="1205"/>
      <c r="AX194" s="1205"/>
      <c r="AY194" s="1205"/>
      <c r="AZ194" s="1205"/>
      <c r="BA194" s="1205"/>
      <c r="BB194" s="1205"/>
      <c r="BC194" s="1205"/>
      <c r="BD194" s="1205"/>
      <c r="BE194" s="1205"/>
      <c r="BF194" s="1205"/>
      <c r="BG194" s="1205"/>
      <c r="BH194" s="1205"/>
      <c r="BI194" s="1205"/>
      <c r="BJ194" s="1205"/>
      <c r="BK194" s="1205"/>
      <c r="BL194" s="1205"/>
      <c r="BM194" s="1205"/>
      <c r="BN194" s="1205"/>
      <c r="BO194" s="1205"/>
      <c r="BP194" s="1205"/>
      <c r="BQ194" s="1205"/>
    </row>
    <row r="195" spans="1:69" s="1206" customFormat="1" ht="25.5" x14ac:dyDescent="0.2">
      <c r="A195" s="1165" t="s">
        <v>836</v>
      </c>
      <c r="B195" s="198" t="s">
        <v>631</v>
      </c>
      <c r="C195" s="1204">
        <f>'I4 BO ASSETS'!I53</f>
        <v>0</v>
      </c>
      <c r="D195" s="1205">
        <f t="shared" si="266"/>
        <v>0</v>
      </c>
      <c r="E195" s="1205">
        <f t="shared" si="266"/>
        <v>0</v>
      </c>
      <c r="F195" s="1205">
        <f t="shared" si="225"/>
        <v>0</v>
      </c>
      <c r="G195" s="1205">
        <f t="shared" ref="G195:Z195" si="299">$D195*G628</f>
        <v>0</v>
      </c>
      <c r="H195" s="1205">
        <f t="shared" si="299"/>
        <v>0</v>
      </c>
      <c r="I195" s="1205">
        <f t="shared" si="299"/>
        <v>0</v>
      </c>
      <c r="J195" s="1205">
        <f t="shared" si="299"/>
        <v>0</v>
      </c>
      <c r="K195" s="1205">
        <f t="shared" si="299"/>
        <v>0</v>
      </c>
      <c r="L195" s="1205">
        <f t="shared" si="299"/>
        <v>0</v>
      </c>
      <c r="M195" s="1205">
        <f t="shared" si="299"/>
        <v>0</v>
      </c>
      <c r="N195" s="1205">
        <f t="shared" si="299"/>
        <v>0</v>
      </c>
      <c r="O195" s="1205">
        <f t="shared" si="299"/>
        <v>0</v>
      </c>
      <c r="P195" s="1205">
        <f t="shared" si="299"/>
        <v>0</v>
      </c>
      <c r="Q195" s="1205">
        <f t="shared" si="299"/>
        <v>0</v>
      </c>
      <c r="R195" s="1205">
        <f t="shared" si="299"/>
        <v>0</v>
      </c>
      <c r="S195" s="1205">
        <f t="shared" si="299"/>
        <v>0</v>
      </c>
      <c r="T195" s="1205">
        <f t="shared" si="299"/>
        <v>0</v>
      </c>
      <c r="U195" s="1205">
        <f t="shared" si="299"/>
        <v>0</v>
      </c>
      <c r="V195" s="1205">
        <f t="shared" si="299"/>
        <v>0</v>
      </c>
      <c r="W195" s="1205">
        <f t="shared" si="299"/>
        <v>0</v>
      </c>
      <c r="X195" s="1205">
        <f t="shared" si="299"/>
        <v>0</v>
      </c>
      <c r="Y195" s="1205">
        <f t="shared" si="299"/>
        <v>0</v>
      </c>
      <c r="Z195" s="1205">
        <f t="shared" si="299"/>
        <v>0</v>
      </c>
      <c r="AA195" s="1205">
        <f t="shared" si="227"/>
        <v>0</v>
      </c>
      <c r="AB195" s="1205">
        <f t="shared" ref="AB195:AU195" si="300">$E195*AB628</f>
        <v>0</v>
      </c>
      <c r="AC195" s="1205">
        <f t="shared" si="300"/>
        <v>0</v>
      </c>
      <c r="AD195" s="1205">
        <f t="shared" si="300"/>
        <v>0</v>
      </c>
      <c r="AE195" s="1205">
        <f t="shared" si="300"/>
        <v>0</v>
      </c>
      <c r="AF195" s="1205">
        <f t="shared" si="300"/>
        <v>0</v>
      </c>
      <c r="AG195" s="1205">
        <f t="shared" si="300"/>
        <v>0</v>
      </c>
      <c r="AH195" s="1205">
        <f t="shared" si="300"/>
        <v>0</v>
      </c>
      <c r="AI195" s="1205">
        <f t="shared" si="300"/>
        <v>0</v>
      </c>
      <c r="AJ195" s="1205">
        <f t="shared" si="300"/>
        <v>0</v>
      </c>
      <c r="AK195" s="1205">
        <f t="shared" si="300"/>
        <v>0</v>
      </c>
      <c r="AL195" s="1205">
        <f t="shared" si="300"/>
        <v>0</v>
      </c>
      <c r="AM195" s="1205">
        <f t="shared" si="300"/>
        <v>0</v>
      </c>
      <c r="AN195" s="1205">
        <f t="shared" si="300"/>
        <v>0</v>
      </c>
      <c r="AO195" s="1205">
        <f t="shared" si="300"/>
        <v>0</v>
      </c>
      <c r="AP195" s="1205">
        <f t="shared" si="300"/>
        <v>0</v>
      </c>
      <c r="AQ195" s="1205">
        <f t="shared" si="300"/>
        <v>0</v>
      </c>
      <c r="AR195" s="1205">
        <f t="shared" si="300"/>
        <v>0</v>
      </c>
      <c r="AS195" s="1205">
        <f t="shared" si="300"/>
        <v>0</v>
      </c>
      <c r="AT195" s="1205">
        <f t="shared" si="300"/>
        <v>0</v>
      </c>
      <c r="AU195" s="1205">
        <f t="shared" si="300"/>
        <v>0</v>
      </c>
      <c r="AV195" s="1205">
        <f t="shared" si="229"/>
        <v>0</v>
      </c>
      <c r="AW195" s="1205"/>
      <c r="AX195" s="1205"/>
      <c r="AY195" s="1205"/>
      <c r="AZ195" s="1205"/>
      <c r="BA195" s="1205"/>
      <c r="BB195" s="1205"/>
      <c r="BC195" s="1205"/>
      <c r="BD195" s="1205"/>
      <c r="BE195" s="1205"/>
      <c r="BF195" s="1205"/>
      <c r="BG195" s="1205"/>
      <c r="BH195" s="1205"/>
      <c r="BI195" s="1205"/>
      <c r="BJ195" s="1205"/>
      <c r="BK195" s="1205"/>
      <c r="BL195" s="1205"/>
      <c r="BM195" s="1205"/>
      <c r="BN195" s="1205"/>
      <c r="BO195" s="1205"/>
      <c r="BP195" s="1205"/>
      <c r="BQ195" s="1205"/>
    </row>
    <row r="196" spans="1:69" s="1206" customFormat="1" ht="12.75" x14ac:dyDescent="0.2">
      <c r="A196" s="1165">
        <v>1850</v>
      </c>
      <c r="B196" s="198" t="s">
        <v>90</v>
      </c>
      <c r="C196" s="1204">
        <f>'I4 BO ASSETS'!I54</f>
        <v>0</v>
      </c>
      <c r="D196" s="1205">
        <f t="shared" si="266"/>
        <v>0</v>
      </c>
      <c r="E196" s="1205">
        <f t="shared" si="266"/>
        <v>0</v>
      </c>
      <c r="F196" s="1205">
        <f t="shared" si="225"/>
        <v>0</v>
      </c>
      <c r="G196" s="1205">
        <f t="shared" ref="G196:Z196" si="301">$D196*G629</f>
        <v>0</v>
      </c>
      <c r="H196" s="1205">
        <f t="shared" si="301"/>
        <v>0</v>
      </c>
      <c r="I196" s="1205">
        <f t="shared" si="301"/>
        <v>0</v>
      </c>
      <c r="J196" s="1205">
        <f t="shared" si="301"/>
        <v>0</v>
      </c>
      <c r="K196" s="1205">
        <f t="shared" si="301"/>
        <v>0</v>
      </c>
      <c r="L196" s="1205">
        <f t="shared" si="301"/>
        <v>0</v>
      </c>
      <c r="M196" s="1205">
        <f t="shared" si="301"/>
        <v>0</v>
      </c>
      <c r="N196" s="1205">
        <f t="shared" si="301"/>
        <v>0</v>
      </c>
      <c r="O196" s="1205">
        <f t="shared" si="301"/>
        <v>0</v>
      </c>
      <c r="P196" s="1205">
        <f t="shared" si="301"/>
        <v>0</v>
      </c>
      <c r="Q196" s="1205">
        <f t="shared" si="301"/>
        <v>0</v>
      </c>
      <c r="R196" s="1205">
        <f t="shared" si="301"/>
        <v>0</v>
      </c>
      <c r="S196" s="1205">
        <f t="shared" si="301"/>
        <v>0</v>
      </c>
      <c r="T196" s="1205">
        <f t="shared" si="301"/>
        <v>0</v>
      </c>
      <c r="U196" s="1205">
        <f t="shared" si="301"/>
        <v>0</v>
      </c>
      <c r="V196" s="1205">
        <f t="shared" si="301"/>
        <v>0</v>
      </c>
      <c r="W196" s="1205">
        <f t="shared" si="301"/>
        <v>0</v>
      </c>
      <c r="X196" s="1205">
        <f t="shared" si="301"/>
        <v>0</v>
      </c>
      <c r="Y196" s="1205">
        <f t="shared" si="301"/>
        <v>0</v>
      </c>
      <c r="Z196" s="1205">
        <f t="shared" si="301"/>
        <v>0</v>
      </c>
      <c r="AA196" s="1205">
        <f t="shared" si="227"/>
        <v>0</v>
      </c>
      <c r="AB196" s="1205">
        <f t="shared" ref="AB196:AU196" si="302">$E196*AB629</f>
        <v>0</v>
      </c>
      <c r="AC196" s="1205">
        <f t="shared" si="302"/>
        <v>0</v>
      </c>
      <c r="AD196" s="1205">
        <f t="shared" si="302"/>
        <v>0</v>
      </c>
      <c r="AE196" s="1205">
        <f t="shared" si="302"/>
        <v>0</v>
      </c>
      <c r="AF196" s="1205">
        <f t="shared" si="302"/>
        <v>0</v>
      </c>
      <c r="AG196" s="1205">
        <f t="shared" si="302"/>
        <v>0</v>
      </c>
      <c r="AH196" s="1205">
        <f t="shared" si="302"/>
        <v>0</v>
      </c>
      <c r="AI196" s="1205">
        <f t="shared" si="302"/>
        <v>0</v>
      </c>
      <c r="AJ196" s="1205">
        <f t="shared" si="302"/>
        <v>0</v>
      </c>
      <c r="AK196" s="1205">
        <f t="shared" si="302"/>
        <v>0</v>
      </c>
      <c r="AL196" s="1205">
        <f t="shared" si="302"/>
        <v>0</v>
      </c>
      <c r="AM196" s="1205">
        <f t="shared" si="302"/>
        <v>0</v>
      </c>
      <c r="AN196" s="1205">
        <f t="shared" si="302"/>
        <v>0</v>
      </c>
      <c r="AO196" s="1205">
        <f t="shared" si="302"/>
        <v>0</v>
      </c>
      <c r="AP196" s="1205">
        <f t="shared" si="302"/>
        <v>0</v>
      </c>
      <c r="AQ196" s="1205">
        <f t="shared" si="302"/>
        <v>0</v>
      </c>
      <c r="AR196" s="1205">
        <f t="shared" si="302"/>
        <v>0</v>
      </c>
      <c r="AS196" s="1205">
        <f t="shared" si="302"/>
        <v>0</v>
      </c>
      <c r="AT196" s="1205">
        <f t="shared" si="302"/>
        <v>0</v>
      </c>
      <c r="AU196" s="1205">
        <f t="shared" si="302"/>
        <v>0</v>
      </c>
      <c r="AV196" s="1205">
        <f t="shared" si="229"/>
        <v>0</v>
      </c>
      <c r="AW196" s="1205"/>
      <c r="AX196" s="1205"/>
      <c r="AY196" s="1205"/>
      <c r="AZ196" s="1205"/>
      <c r="BA196" s="1205"/>
      <c r="BB196" s="1205"/>
      <c r="BC196" s="1205"/>
      <c r="BD196" s="1205"/>
      <c r="BE196" s="1205"/>
      <c r="BF196" s="1205"/>
      <c r="BG196" s="1205"/>
      <c r="BH196" s="1205"/>
      <c r="BI196" s="1205"/>
      <c r="BJ196" s="1205"/>
      <c r="BK196" s="1205"/>
      <c r="BL196" s="1205"/>
      <c r="BM196" s="1205"/>
      <c r="BN196" s="1205"/>
      <c r="BO196" s="1205"/>
      <c r="BP196" s="1205"/>
      <c r="BQ196" s="1205"/>
    </row>
    <row r="197" spans="1:69" s="1206" customFormat="1" ht="12.75" x14ac:dyDescent="0.2">
      <c r="A197" s="1165">
        <v>1855</v>
      </c>
      <c r="B197" s="198" t="s">
        <v>92</v>
      </c>
      <c r="C197" s="1204">
        <f>'I4 BO ASSETS'!I55</f>
        <v>0</v>
      </c>
      <c r="D197" s="1205">
        <f t="shared" si="266"/>
        <v>0</v>
      </c>
      <c r="E197" s="1205">
        <f t="shared" si="266"/>
        <v>0</v>
      </c>
      <c r="F197" s="1205">
        <f t="shared" si="225"/>
        <v>0</v>
      </c>
      <c r="G197" s="1205">
        <f t="shared" ref="G197:Z197" si="303">$D197*G630</f>
        <v>0</v>
      </c>
      <c r="H197" s="1205">
        <f t="shared" si="303"/>
        <v>0</v>
      </c>
      <c r="I197" s="1205">
        <f t="shared" si="303"/>
        <v>0</v>
      </c>
      <c r="J197" s="1205">
        <f t="shared" si="303"/>
        <v>0</v>
      </c>
      <c r="K197" s="1205">
        <f t="shared" si="303"/>
        <v>0</v>
      </c>
      <c r="L197" s="1205">
        <f t="shared" si="303"/>
        <v>0</v>
      </c>
      <c r="M197" s="1205">
        <f t="shared" si="303"/>
        <v>0</v>
      </c>
      <c r="N197" s="1205">
        <f t="shared" si="303"/>
        <v>0</v>
      </c>
      <c r="O197" s="1205">
        <f t="shared" si="303"/>
        <v>0</v>
      </c>
      <c r="P197" s="1205">
        <f t="shared" si="303"/>
        <v>0</v>
      </c>
      <c r="Q197" s="1205">
        <f t="shared" si="303"/>
        <v>0</v>
      </c>
      <c r="R197" s="1205">
        <f t="shared" si="303"/>
        <v>0</v>
      </c>
      <c r="S197" s="1205">
        <f t="shared" si="303"/>
        <v>0</v>
      </c>
      <c r="T197" s="1205">
        <f t="shared" si="303"/>
        <v>0</v>
      </c>
      <c r="U197" s="1205">
        <f t="shared" si="303"/>
        <v>0</v>
      </c>
      <c r="V197" s="1205">
        <f t="shared" si="303"/>
        <v>0</v>
      </c>
      <c r="W197" s="1205">
        <f t="shared" si="303"/>
        <v>0</v>
      </c>
      <c r="X197" s="1205">
        <f t="shared" si="303"/>
        <v>0</v>
      </c>
      <c r="Y197" s="1205">
        <f t="shared" si="303"/>
        <v>0</v>
      </c>
      <c r="Z197" s="1205">
        <f t="shared" si="303"/>
        <v>0</v>
      </c>
      <c r="AA197" s="1205">
        <f t="shared" si="227"/>
        <v>0</v>
      </c>
      <c r="AB197" s="1205">
        <f t="shared" ref="AB197:AU197" si="304">$E197*AB630</f>
        <v>0</v>
      </c>
      <c r="AC197" s="1205">
        <f t="shared" si="304"/>
        <v>0</v>
      </c>
      <c r="AD197" s="1205">
        <f t="shared" si="304"/>
        <v>0</v>
      </c>
      <c r="AE197" s="1205">
        <f t="shared" si="304"/>
        <v>0</v>
      </c>
      <c r="AF197" s="1205">
        <f t="shared" si="304"/>
        <v>0</v>
      </c>
      <c r="AG197" s="1205">
        <f t="shared" si="304"/>
        <v>0</v>
      </c>
      <c r="AH197" s="1205">
        <f t="shared" si="304"/>
        <v>0</v>
      </c>
      <c r="AI197" s="1205">
        <f t="shared" si="304"/>
        <v>0</v>
      </c>
      <c r="AJ197" s="1205">
        <f t="shared" si="304"/>
        <v>0</v>
      </c>
      <c r="AK197" s="1205">
        <f t="shared" si="304"/>
        <v>0</v>
      </c>
      <c r="AL197" s="1205">
        <f t="shared" si="304"/>
        <v>0</v>
      </c>
      <c r="AM197" s="1205">
        <f t="shared" si="304"/>
        <v>0</v>
      </c>
      <c r="AN197" s="1205">
        <f t="shared" si="304"/>
        <v>0</v>
      </c>
      <c r="AO197" s="1205">
        <f t="shared" si="304"/>
        <v>0</v>
      </c>
      <c r="AP197" s="1205">
        <f t="shared" si="304"/>
        <v>0</v>
      </c>
      <c r="AQ197" s="1205">
        <f t="shared" si="304"/>
        <v>0</v>
      </c>
      <c r="AR197" s="1205">
        <f t="shared" si="304"/>
        <v>0</v>
      </c>
      <c r="AS197" s="1205">
        <f t="shared" si="304"/>
        <v>0</v>
      </c>
      <c r="AT197" s="1205">
        <f t="shared" si="304"/>
        <v>0</v>
      </c>
      <c r="AU197" s="1205">
        <f t="shared" si="304"/>
        <v>0</v>
      </c>
      <c r="AV197" s="1205">
        <f t="shared" si="229"/>
        <v>0</v>
      </c>
      <c r="AW197" s="1205"/>
      <c r="AX197" s="1205"/>
      <c r="AY197" s="1205"/>
      <c r="AZ197" s="1205"/>
      <c r="BA197" s="1205"/>
      <c r="BB197" s="1205"/>
      <c r="BC197" s="1205"/>
      <c r="BD197" s="1205"/>
      <c r="BE197" s="1205"/>
      <c r="BF197" s="1205"/>
      <c r="BG197" s="1205"/>
      <c r="BH197" s="1205"/>
      <c r="BI197" s="1205"/>
      <c r="BJ197" s="1205"/>
      <c r="BK197" s="1205"/>
      <c r="BL197" s="1205"/>
      <c r="BM197" s="1205"/>
      <c r="BN197" s="1205"/>
      <c r="BO197" s="1205"/>
      <c r="BP197" s="1205"/>
      <c r="BQ197" s="1205"/>
    </row>
    <row r="198" spans="1:69" s="1208" customFormat="1" ht="12.75" x14ac:dyDescent="0.2">
      <c r="A198" s="1165">
        <v>1860</v>
      </c>
      <c r="B198" s="198" t="s">
        <v>93</v>
      </c>
      <c r="C198" s="1204">
        <f>'I4 BO ASSETS'!I56</f>
        <v>0</v>
      </c>
      <c r="D198" s="1205">
        <f t="shared" si="266"/>
        <v>0</v>
      </c>
      <c r="E198" s="1205">
        <f t="shared" si="266"/>
        <v>0</v>
      </c>
      <c r="F198" s="1205">
        <f t="shared" si="225"/>
        <v>0</v>
      </c>
      <c r="G198" s="1205">
        <f t="shared" ref="G198:Z198" si="305">$D198*G631</f>
        <v>0</v>
      </c>
      <c r="H198" s="1205">
        <f t="shared" si="305"/>
        <v>0</v>
      </c>
      <c r="I198" s="1205">
        <f t="shared" si="305"/>
        <v>0</v>
      </c>
      <c r="J198" s="1205">
        <f t="shared" si="305"/>
        <v>0</v>
      </c>
      <c r="K198" s="1205">
        <f t="shared" si="305"/>
        <v>0</v>
      </c>
      <c r="L198" s="1205">
        <f t="shared" si="305"/>
        <v>0</v>
      </c>
      <c r="M198" s="1205">
        <f t="shared" si="305"/>
        <v>0</v>
      </c>
      <c r="N198" s="1205">
        <f t="shared" si="305"/>
        <v>0</v>
      </c>
      <c r="O198" s="1205">
        <f t="shared" si="305"/>
        <v>0</v>
      </c>
      <c r="P198" s="1205">
        <f t="shared" si="305"/>
        <v>0</v>
      </c>
      <c r="Q198" s="1205">
        <f t="shared" si="305"/>
        <v>0</v>
      </c>
      <c r="R198" s="1205">
        <f t="shared" si="305"/>
        <v>0</v>
      </c>
      <c r="S198" s="1205">
        <f t="shared" si="305"/>
        <v>0</v>
      </c>
      <c r="T198" s="1205">
        <f t="shared" si="305"/>
        <v>0</v>
      </c>
      <c r="U198" s="1205">
        <f t="shared" si="305"/>
        <v>0</v>
      </c>
      <c r="V198" s="1205">
        <f t="shared" si="305"/>
        <v>0</v>
      </c>
      <c r="W198" s="1205">
        <f t="shared" si="305"/>
        <v>0</v>
      </c>
      <c r="X198" s="1205">
        <f t="shared" si="305"/>
        <v>0</v>
      </c>
      <c r="Y198" s="1205">
        <f t="shared" si="305"/>
        <v>0</v>
      </c>
      <c r="Z198" s="1205">
        <f t="shared" si="305"/>
        <v>0</v>
      </c>
      <c r="AA198" s="1205">
        <f t="shared" si="227"/>
        <v>0</v>
      </c>
      <c r="AB198" s="1205">
        <f t="shared" ref="AB198:AU198" si="306">$E198*AB631</f>
        <v>0</v>
      </c>
      <c r="AC198" s="1205">
        <f t="shared" si="306"/>
        <v>0</v>
      </c>
      <c r="AD198" s="1205">
        <f t="shared" si="306"/>
        <v>0</v>
      </c>
      <c r="AE198" s="1205">
        <f t="shared" si="306"/>
        <v>0</v>
      </c>
      <c r="AF198" s="1205">
        <f t="shared" si="306"/>
        <v>0</v>
      </c>
      <c r="AG198" s="1205">
        <f t="shared" si="306"/>
        <v>0</v>
      </c>
      <c r="AH198" s="1205">
        <f t="shared" si="306"/>
        <v>0</v>
      </c>
      <c r="AI198" s="1205">
        <f t="shared" si="306"/>
        <v>0</v>
      </c>
      <c r="AJ198" s="1205">
        <f t="shared" si="306"/>
        <v>0</v>
      </c>
      <c r="AK198" s="1205">
        <f t="shared" si="306"/>
        <v>0</v>
      </c>
      <c r="AL198" s="1205">
        <f t="shared" si="306"/>
        <v>0</v>
      </c>
      <c r="AM198" s="1205">
        <f t="shared" si="306"/>
        <v>0</v>
      </c>
      <c r="AN198" s="1205">
        <f t="shared" si="306"/>
        <v>0</v>
      </c>
      <c r="AO198" s="1205">
        <f t="shared" si="306"/>
        <v>0</v>
      </c>
      <c r="AP198" s="1205">
        <f t="shared" si="306"/>
        <v>0</v>
      </c>
      <c r="AQ198" s="1205">
        <f t="shared" si="306"/>
        <v>0</v>
      </c>
      <c r="AR198" s="1205">
        <f t="shared" si="306"/>
        <v>0</v>
      </c>
      <c r="AS198" s="1205">
        <f t="shared" si="306"/>
        <v>0</v>
      </c>
      <c r="AT198" s="1205">
        <f t="shared" si="306"/>
        <v>0</v>
      </c>
      <c r="AU198" s="1205">
        <f t="shared" si="306"/>
        <v>0</v>
      </c>
      <c r="AV198" s="1205">
        <f t="shared" si="229"/>
        <v>0</v>
      </c>
      <c r="AW198" s="1205"/>
      <c r="AX198" s="1205"/>
      <c r="AY198" s="1205"/>
      <c r="AZ198" s="1205"/>
      <c r="BA198" s="1205"/>
      <c r="BB198" s="1205"/>
      <c r="BC198" s="1205"/>
      <c r="BD198" s="1205"/>
      <c r="BE198" s="1205"/>
      <c r="BF198" s="1205"/>
      <c r="BG198" s="1205"/>
      <c r="BH198" s="1205"/>
      <c r="BI198" s="1205"/>
      <c r="BJ198" s="1205"/>
      <c r="BK198" s="1205"/>
      <c r="BL198" s="1205"/>
      <c r="BM198" s="1205"/>
      <c r="BN198" s="1205"/>
      <c r="BO198" s="1205"/>
      <c r="BP198" s="1205"/>
      <c r="BQ198" s="1205"/>
    </row>
    <row r="199" spans="1:69" s="1208" customFormat="1" ht="12.75" x14ac:dyDescent="0.2">
      <c r="A199" s="1166"/>
      <c r="B199" s="1166"/>
      <c r="C199" s="1204"/>
      <c r="D199" s="1205"/>
      <c r="E199" s="1205"/>
      <c r="F199" s="1205"/>
      <c r="G199" s="1205"/>
      <c r="H199" s="1205"/>
      <c r="I199" s="1205"/>
      <c r="J199" s="1205"/>
      <c r="K199" s="1205"/>
      <c r="L199" s="1205"/>
      <c r="M199" s="1205"/>
      <c r="N199" s="1205"/>
      <c r="O199" s="1205"/>
      <c r="P199" s="1205"/>
      <c r="Q199" s="1205"/>
      <c r="R199" s="1205"/>
      <c r="S199" s="1205"/>
      <c r="T199" s="1205"/>
      <c r="U199" s="1205"/>
      <c r="V199" s="1205"/>
      <c r="W199" s="1205"/>
      <c r="X199" s="1205"/>
      <c r="Y199" s="1205"/>
      <c r="Z199" s="1205"/>
      <c r="AA199" s="1205"/>
      <c r="AB199" s="1205"/>
      <c r="AC199" s="1205"/>
      <c r="AD199" s="1205"/>
      <c r="AE199" s="1205"/>
      <c r="AF199" s="1205"/>
      <c r="AG199" s="1205"/>
      <c r="AH199" s="1205"/>
      <c r="AI199" s="1205"/>
      <c r="AJ199" s="1205"/>
      <c r="AK199" s="1205"/>
      <c r="AL199" s="1205"/>
      <c r="AM199" s="1205"/>
      <c r="AN199" s="1205"/>
      <c r="AO199" s="1205"/>
      <c r="AP199" s="1205"/>
      <c r="AQ199" s="1205"/>
      <c r="AR199" s="1205"/>
      <c r="AS199" s="1205"/>
      <c r="AT199" s="1205"/>
      <c r="AU199" s="1205"/>
      <c r="AV199" s="1205"/>
      <c r="AW199" s="1205"/>
      <c r="AX199" s="1205"/>
      <c r="AY199" s="1205"/>
      <c r="AZ199" s="1205"/>
      <c r="BA199" s="1205"/>
      <c r="BB199" s="1205"/>
      <c r="BC199" s="1205"/>
      <c r="BD199" s="1205"/>
      <c r="BE199" s="1205"/>
      <c r="BF199" s="1205"/>
      <c r="BG199" s="1205"/>
      <c r="BH199" s="1205"/>
      <c r="BI199" s="1205"/>
      <c r="BJ199" s="1205"/>
      <c r="BK199" s="1205"/>
      <c r="BL199" s="1205"/>
      <c r="BM199" s="1205"/>
      <c r="BN199" s="1205"/>
      <c r="BO199" s="1205"/>
      <c r="BP199" s="1205"/>
      <c r="BQ199" s="1205"/>
    </row>
    <row r="200" spans="1:69" s="1237" customFormat="1" ht="12.75" x14ac:dyDescent="0.2">
      <c r="A200" s="1234"/>
      <c r="B200" s="1235" t="s">
        <v>909</v>
      </c>
      <c r="C200" s="1239">
        <f>SUM(C159:C199)</f>
        <v>0</v>
      </c>
      <c r="D200" s="1163">
        <f>SUM(D159:D199)</f>
        <v>0</v>
      </c>
      <c r="E200" s="1163">
        <f>SUM(E159:E199)</f>
        <v>0</v>
      </c>
      <c r="F200" s="1236">
        <f>D200+E200</f>
        <v>0</v>
      </c>
      <c r="G200" s="1163">
        <f>SUM(G159:G198)</f>
        <v>0</v>
      </c>
      <c r="H200" s="1163">
        <f t="shared" ref="H200:AV200" si="307">SUM(H159:H198)</f>
        <v>0</v>
      </c>
      <c r="I200" s="1163">
        <f t="shared" si="307"/>
        <v>0</v>
      </c>
      <c r="J200" s="1163">
        <f t="shared" si="307"/>
        <v>0</v>
      </c>
      <c r="K200" s="1163">
        <f t="shared" si="307"/>
        <v>0</v>
      </c>
      <c r="L200" s="1163">
        <f t="shared" si="307"/>
        <v>0</v>
      </c>
      <c r="M200" s="1163">
        <f t="shared" si="307"/>
        <v>0</v>
      </c>
      <c r="N200" s="1163">
        <f t="shared" si="307"/>
        <v>0</v>
      </c>
      <c r="O200" s="1163">
        <f t="shared" si="307"/>
        <v>0</v>
      </c>
      <c r="P200" s="1163">
        <f t="shared" si="307"/>
        <v>0</v>
      </c>
      <c r="Q200" s="1163">
        <f t="shared" si="307"/>
        <v>0</v>
      </c>
      <c r="R200" s="1163">
        <f t="shared" si="307"/>
        <v>0</v>
      </c>
      <c r="S200" s="1163">
        <f t="shared" si="307"/>
        <v>0</v>
      </c>
      <c r="T200" s="1163">
        <f t="shared" si="307"/>
        <v>0</v>
      </c>
      <c r="U200" s="1163">
        <f t="shared" si="307"/>
        <v>0</v>
      </c>
      <c r="V200" s="1163">
        <f t="shared" si="307"/>
        <v>0</v>
      </c>
      <c r="W200" s="1163">
        <f t="shared" si="307"/>
        <v>0</v>
      </c>
      <c r="X200" s="1163">
        <f t="shared" si="307"/>
        <v>0</v>
      </c>
      <c r="Y200" s="1163">
        <f t="shared" si="307"/>
        <v>0</v>
      </c>
      <c r="Z200" s="1163">
        <f t="shared" si="307"/>
        <v>0</v>
      </c>
      <c r="AA200" s="1163">
        <f t="shared" si="307"/>
        <v>0</v>
      </c>
      <c r="AB200" s="1163">
        <f t="shared" si="307"/>
        <v>0</v>
      </c>
      <c r="AC200" s="1163">
        <f t="shared" si="307"/>
        <v>0</v>
      </c>
      <c r="AD200" s="1163">
        <f t="shared" si="307"/>
        <v>0</v>
      </c>
      <c r="AE200" s="1163">
        <f t="shared" si="307"/>
        <v>0</v>
      </c>
      <c r="AF200" s="1163">
        <f t="shared" si="307"/>
        <v>0</v>
      </c>
      <c r="AG200" s="1163">
        <f t="shared" si="307"/>
        <v>0</v>
      </c>
      <c r="AH200" s="1163">
        <f t="shared" si="307"/>
        <v>0</v>
      </c>
      <c r="AI200" s="1163">
        <f t="shared" si="307"/>
        <v>0</v>
      </c>
      <c r="AJ200" s="1163">
        <f t="shared" si="307"/>
        <v>0</v>
      </c>
      <c r="AK200" s="1163">
        <f t="shared" si="307"/>
        <v>0</v>
      </c>
      <c r="AL200" s="1163">
        <f t="shared" si="307"/>
        <v>0</v>
      </c>
      <c r="AM200" s="1163">
        <f t="shared" si="307"/>
        <v>0</v>
      </c>
      <c r="AN200" s="1163">
        <f t="shared" si="307"/>
        <v>0</v>
      </c>
      <c r="AO200" s="1163">
        <f t="shared" si="307"/>
        <v>0</v>
      </c>
      <c r="AP200" s="1163">
        <f t="shared" si="307"/>
        <v>0</v>
      </c>
      <c r="AQ200" s="1163">
        <f t="shared" si="307"/>
        <v>0</v>
      </c>
      <c r="AR200" s="1163">
        <f t="shared" si="307"/>
        <v>0</v>
      </c>
      <c r="AS200" s="1163">
        <f t="shared" si="307"/>
        <v>0</v>
      </c>
      <c r="AT200" s="1163">
        <f t="shared" si="307"/>
        <v>0</v>
      </c>
      <c r="AU200" s="1163">
        <f t="shared" si="307"/>
        <v>0</v>
      </c>
      <c r="AV200" s="1163">
        <f t="shared" si="307"/>
        <v>0</v>
      </c>
      <c r="AW200" s="1163">
        <f t="shared" ref="AW200:BQ200" si="308">SUM(AW159:AW199)</f>
        <v>0</v>
      </c>
      <c r="AX200" s="1163">
        <f t="shared" si="308"/>
        <v>0</v>
      </c>
      <c r="AY200" s="1163">
        <f t="shared" si="308"/>
        <v>0</v>
      </c>
      <c r="AZ200" s="1163">
        <f t="shared" si="308"/>
        <v>0</v>
      </c>
      <c r="BA200" s="1163">
        <f t="shared" si="308"/>
        <v>0</v>
      </c>
      <c r="BB200" s="1163">
        <f t="shared" si="308"/>
        <v>0</v>
      </c>
      <c r="BC200" s="1163">
        <f t="shared" si="308"/>
        <v>0</v>
      </c>
      <c r="BD200" s="1163">
        <f t="shared" si="308"/>
        <v>0</v>
      </c>
      <c r="BE200" s="1163">
        <f t="shared" si="308"/>
        <v>0</v>
      </c>
      <c r="BF200" s="1163">
        <f t="shared" si="308"/>
        <v>0</v>
      </c>
      <c r="BG200" s="1163">
        <f t="shared" si="308"/>
        <v>0</v>
      </c>
      <c r="BH200" s="1163">
        <f t="shared" si="308"/>
        <v>0</v>
      </c>
      <c r="BI200" s="1163">
        <f t="shared" si="308"/>
        <v>0</v>
      </c>
      <c r="BJ200" s="1163">
        <f t="shared" si="308"/>
        <v>0</v>
      </c>
      <c r="BK200" s="1163">
        <f t="shared" si="308"/>
        <v>0</v>
      </c>
      <c r="BL200" s="1163">
        <f t="shared" si="308"/>
        <v>0</v>
      </c>
      <c r="BM200" s="1163">
        <f t="shared" si="308"/>
        <v>0</v>
      </c>
      <c r="BN200" s="1163">
        <f t="shared" si="308"/>
        <v>0</v>
      </c>
      <c r="BO200" s="1163">
        <f t="shared" si="308"/>
        <v>0</v>
      </c>
      <c r="BP200" s="1163">
        <f t="shared" si="308"/>
        <v>0</v>
      </c>
      <c r="BQ200" s="1163">
        <f t="shared" si="308"/>
        <v>0</v>
      </c>
    </row>
    <row r="201" spans="1:69" s="1206" customFormat="1" ht="12.75" x14ac:dyDescent="0.2">
      <c r="A201" s="1238" t="s">
        <v>534</v>
      </c>
      <c r="B201" s="652"/>
      <c r="C201" s="1175"/>
      <c r="D201" s="1213"/>
      <c r="E201" s="1213"/>
      <c r="F201" s="1205"/>
      <c r="G201" s="1205"/>
      <c r="H201" s="1205"/>
      <c r="I201" s="1205"/>
      <c r="J201" s="1205"/>
      <c r="K201" s="1205"/>
      <c r="L201" s="1205"/>
      <c r="M201" s="1205"/>
      <c r="N201" s="1205"/>
      <c r="O201" s="1205"/>
      <c r="P201" s="1205"/>
      <c r="Q201" s="1205"/>
      <c r="R201" s="1205"/>
      <c r="S201" s="1205"/>
      <c r="T201" s="1205"/>
      <c r="U201" s="1205"/>
      <c r="V201" s="1205"/>
      <c r="W201" s="1205"/>
      <c r="X201" s="1205"/>
      <c r="Y201" s="1205"/>
      <c r="Z201" s="1205"/>
      <c r="AA201" s="1205"/>
      <c r="AB201" s="1205"/>
      <c r="AC201" s="1205"/>
      <c r="AD201" s="1205"/>
      <c r="AE201" s="1205"/>
      <c r="AF201" s="1205"/>
      <c r="AG201" s="1205"/>
      <c r="AH201" s="1205"/>
      <c r="AI201" s="1205"/>
      <c r="AJ201" s="1205"/>
      <c r="AK201" s="1205"/>
      <c r="AL201" s="1205"/>
      <c r="AM201" s="1205"/>
      <c r="AN201" s="1205"/>
      <c r="AO201" s="1205"/>
      <c r="AP201" s="1205"/>
      <c r="AQ201" s="1205"/>
      <c r="AR201" s="1205"/>
      <c r="AS201" s="1205"/>
      <c r="AT201" s="1205"/>
      <c r="AU201" s="1205"/>
      <c r="AV201" s="1205"/>
      <c r="AW201" s="1205"/>
      <c r="AX201" s="1205"/>
      <c r="AY201" s="1205"/>
      <c r="AZ201" s="1205"/>
      <c r="BA201" s="1205"/>
      <c r="BB201" s="1205"/>
      <c r="BC201" s="1205"/>
      <c r="BD201" s="1205"/>
      <c r="BE201" s="1205"/>
      <c r="BF201" s="1205"/>
      <c r="BG201" s="1205"/>
      <c r="BH201" s="1205"/>
      <c r="BI201" s="1205"/>
      <c r="BJ201" s="1205"/>
      <c r="BK201" s="1205"/>
      <c r="BL201" s="1205"/>
      <c r="BM201" s="1205"/>
      <c r="BN201" s="1205"/>
      <c r="BO201" s="1205"/>
      <c r="BP201" s="1205"/>
      <c r="BQ201" s="1205"/>
    </row>
    <row r="202" spans="1:69" s="1206" customFormat="1" ht="12.75" x14ac:dyDescent="0.2">
      <c r="A202" s="1165">
        <v>1905</v>
      </c>
      <c r="B202" s="198" t="s">
        <v>282</v>
      </c>
      <c r="C202" s="1214">
        <f>'I4 BO ASSETS'!I62</f>
        <v>0</v>
      </c>
      <c r="D202" s="1205"/>
      <c r="E202" s="1205"/>
      <c r="F202" s="1205"/>
      <c r="G202" s="1205"/>
      <c r="H202" s="1205"/>
      <c r="I202" s="1205"/>
      <c r="J202" s="1205"/>
      <c r="K202" s="1205"/>
      <c r="L202" s="1205"/>
      <c r="M202" s="1205"/>
      <c r="N202" s="1205"/>
      <c r="O202" s="1205"/>
      <c r="P202" s="1205"/>
      <c r="Q202" s="1205"/>
      <c r="R202" s="1205"/>
      <c r="S202" s="1205"/>
      <c r="T202" s="1205"/>
      <c r="U202" s="1205"/>
      <c r="V202" s="1205"/>
      <c r="W202" s="1205"/>
      <c r="X202" s="1205"/>
      <c r="Y202" s="1205"/>
      <c r="Z202" s="1205"/>
      <c r="AA202" s="1205"/>
      <c r="AB202" s="1205"/>
      <c r="AC202" s="1205"/>
      <c r="AD202" s="1205"/>
      <c r="AE202" s="1205"/>
      <c r="AF202" s="1205"/>
      <c r="AG202" s="1205"/>
      <c r="AH202" s="1205"/>
      <c r="AI202" s="1205"/>
      <c r="AJ202" s="1205"/>
      <c r="AK202" s="1205"/>
      <c r="AL202" s="1205"/>
      <c r="AM202" s="1205"/>
      <c r="AN202" s="1205"/>
      <c r="AO202" s="1205"/>
      <c r="AP202" s="1205"/>
      <c r="AQ202" s="1205"/>
      <c r="AR202" s="1205"/>
      <c r="AS202" s="1205"/>
      <c r="AT202" s="1205"/>
      <c r="AU202" s="1205"/>
      <c r="AV202" s="1205"/>
      <c r="AW202" s="1205">
        <f t="shared" ref="AW202:BP202" si="309">$C202*AW634</f>
        <v>0</v>
      </c>
      <c r="AX202" s="1205">
        <f t="shared" si="309"/>
        <v>0</v>
      </c>
      <c r="AY202" s="1205">
        <f t="shared" si="309"/>
        <v>0</v>
      </c>
      <c r="AZ202" s="1205">
        <f t="shared" si="309"/>
        <v>0</v>
      </c>
      <c r="BA202" s="1205">
        <f t="shared" si="309"/>
        <v>0</v>
      </c>
      <c r="BB202" s="1205">
        <f t="shared" si="309"/>
        <v>0</v>
      </c>
      <c r="BC202" s="1205">
        <f t="shared" si="309"/>
        <v>0</v>
      </c>
      <c r="BD202" s="1205">
        <f t="shared" si="309"/>
        <v>0</v>
      </c>
      <c r="BE202" s="1205">
        <f t="shared" si="309"/>
        <v>0</v>
      </c>
      <c r="BF202" s="1205">
        <f t="shared" si="309"/>
        <v>0</v>
      </c>
      <c r="BG202" s="1205">
        <f t="shared" si="309"/>
        <v>0</v>
      </c>
      <c r="BH202" s="1205">
        <f t="shared" si="309"/>
        <v>0</v>
      </c>
      <c r="BI202" s="1205">
        <f t="shared" si="309"/>
        <v>0</v>
      </c>
      <c r="BJ202" s="1205">
        <f t="shared" si="309"/>
        <v>0</v>
      </c>
      <c r="BK202" s="1205">
        <f t="shared" si="309"/>
        <v>0</v>
      </c>
      <c r="BL202" s="1205">
        <f t="shared" si="309"/>
        <v>0</v>
      </c>
      <c r="BM202" s="1205">
        <f t="shared" si="309"/>
        <v>0</v>
      </c>
      <c r="BN202" s="1205">
        <f t="shared" si="309"/>
        <v>0</v>
      </c>
      <c r="BO202" s="1205">
        <f t="shared" si="309"/>
        <v>0</v>
      </c>
      <c r="BP202" s="1205">
        <f t="shared" si="309"/>
        <v>0</v>
      </c>
      <c r="BQ202" s="1205">
        <f>SUM(AW202:BP202)</f>
        <v>0</v>
      </c>
    </row>
    <row r="203" spans="1:69" s="1206" customFormat="1" ht="12.75" x14ac:dyDescent="0.2">
      <c r="A203" s="1165">
        <v>1906</v>
      </c>
      <c r="B203" s="198" t="s">
        <v>283</v>
      </c>
      <c r="C203" s="1214">
        <f>'I4 BO ASSETS'!I63</f>
        <v>0</v>
      </c>
      <c r="D203" s="1205"/>
      <c r="E203" s="1205"/>
      <c r="F203" s="1205"/>
      <c r="G203" s="1205"/>
      <c r="H203" s="1205"/>
      <c r="I203" s="1205"/>
      <c r="J203" s="1205"/>
      <c r="K203" s="1205"/>
      <c r="L203" s="1205"/>
      <c r="M203" s="1205"/>
      <c r="N203" s="1205"/>
      <c r="O203" s="1205"/>
      <c r="P203" s="1205"/>
      <c r="Q203" s="1205"/>
      <c r="R203" s="1205"/>
      <c r="S203" s="1205"/>
      <c r="T203" s="1205"/>
      <c r="U203" s="1205"/>
      <c r="V203" s="1205"/>
      <c r="W203" s="1205"/>
      <c r="X203" s="1205"/>
      <c r="Y203" s="1205"/>
      <c r="Z203" s="1205"/>
      <c r="AA203" s="1205"/>
      <c r="AB203" s="1205"/>
      <c r="AC203" s="1205"/>
      <c r="AD203" s="1205"/>
      <c r="AE203" s="1205"/>
      <c r="AF203" s="1205"/>
      <c r="AG203" s="1205"/>
      <c r="AH203" s="1205"/>
      <c r="AI203" s="1205"/>
      <c r="AJ203" s="1205"/>
      <c r="AK203" s="1205"/>
      <c r="AL203" s="1205"/>
      <c r="AM203" s="1205"/>
      <c r="AN203" s="1205"/>
      <c r="AO203" s="1205"/>
      <c r="AP203" s="1205"/>
      <c r="AQ203" s="1205"/>
      <c r="AR203" s="1205"/>
      <c r="AS203" s="1205"/>
      <c r="AT203" s="1205"/>
      <c r="AU203" s="1205"/>
      <c r="AV203" s="1205"/>
      <c r="AW203" s="1205">
        <f t="shared" ref="AW203:BP203" si="310">$C203*AW635</f>
        <v>0</v>
      </c>
      <c r="AX203" s="1205">
        <f t="shared" si="310"/>
        <v>0</v>
      </c>
      <c r="AY203" s="1205">
        <f t="shared" si="310"/>
        <v>0</v>
      </c>
      <c r="AZ203" s="1205">
        <f t="shared" si="310"/>
        <v>0</v>
      </c>
      <c r="BA203" s="1205">
        <f t="shared" si="310"/>
        <v>0</v>
      </c>
      <c r="BB203" s="1205">
        <f t="shared" si="310"/>
        <v>0</v>
      </c>
      <c r="BC203" s="1205">
        <f t="shared" si="310"/>
        <v>0</v>
      </c>
      <c r="BD203" s="1205">
        <f t="shared" si="310"/>
        <v>0</v>
      </c>
      <c r="BE203" s="1205">
        <f t="shared" si="310"/>
        <v>0</v>
      </c>
      <c r="BF203" s="1205">
        <f t="shared" si="310"/>
        <v>0</v>
      </c>
      <c r="BG203" s="1205">
        <f t="shared" si="310"/>
        <v>0</v>
      </c>
      <c r="BH203" s="1205">
        <f t="shared" si="310"/>
        <v>0</v>
      </c>
      <c r="BI203" s="1205">
        <f t="shared" si="310"/>
        <v>0</v>
      </c>
      <c r="BJ203" s="1205">
        <f t="shared" si="310"/>
        <v>0</v>
      </c>
      <c r="BK203" s="1205">
        <f t="shared" si="310"/>
        <v>0</v>
      </c>
      <c r="BL203" s="1205">
        <f t="shared" si="310"/>
        <v>0</v>
      </c>
      <c r="BM203" s="1205">
        <f t="shared" si="310"/>
        <v>0</v>
      </c>
      <c r="BN203" s="1205">
        <f t="shared" si="310"/>
        <v>0</v>
      </c>
      <c r="BO203" s="1205">
        <f t="shared" si="310"/>
        <v>0</v>
      </c>
      <c r="BP203" s="1205">
        <f t="shared" si="310"/>
        <v>0</v>
      </c>
      <c r="BQ203" s="1205">
        <f t="shared" ref="BQ203:BQ221" si="311">SUM(AW203:BP203)</f>
        <v>0</v>
      </c>
    </row>
    <row r="204" spans="1:69" s="1206" customFormat="1" ht="12.75" x14ac:dyDescent="0.2">
      <c r="A204" s="1165">
        <v>1908</v>
      </c>
      <c r="B204" s="198" t="s">
        <v>284</v>
      </c>
      <c r="C204" s="1214">
        <f>'I4 BO ASSETS'!I64</f>
        <v>0</v>
      </c>
      <c r="D204" s="1205"/>
      <c r="E204" s="1205"/>
      <c r="F204" s="1205"/>
      <c r="G204" s="1205"/>
      <c r="H204" s="1205"/>
      <c r="I204" s="1205"/>
      <c r="J204" s="1205"/>
      <c r="K204" s="1205"/>
      <c r="L204" s="1205"/>
      <c r="M204" s="1205"/>
      <c r="N204" s="1205"/>
      <c r="O204" s="1205"/>
      <c r="P204" s="1205"/>
      <c r="Q204" s="1205"/>
      <c r="R204" s="1205"/>
      <c r="S204" s="1205"/>
      <c r="T204" s="1205"/>
      <c r="U204" s="1205"/>
      <c r="V204" s="1205"/>
      <c r="W204" s="1205"/>
      <c r="X204" s="1205"/>
      <c r="Y204" s="1205"/>
      <c r="Z204" s="1205"/>
      <c r="AA204" s="1205"/>
      <c r="AB204" s="1205"/>
      <c r="AC204" s="1205"/>
      <c r="AD204" s="1205"/>
      <c r="AE204" s="1205"/>
      <c r="AF204" s="1205"/>
      <c r="AG204" s="1205"/>
      <c r="AH204" s="1205"/>
      <c r="AI204" s="1205"/>
      <c r="AJ204" s="1205"/>
      <c r="AK204" s="1205"/>
      <c r="AL204" s="1205"/>
      <c r="AM204" s="1205"/>
      <c r="AN204" s="1205"/>
      <c r="AO204" s="1205"/>
      <c r="AP204" s="1205"/>
      <c r="AQ204" s="1205"/>
      <c r="AR204" s="1205"/>
      <c r="AS204" s="1205"/>
      <c r="AT204" s="1205"/>
      <c r="AU204" s="1205"/>
      <c r="AV204" s="1205"/>
      <c r="AW204" s="1205">
        <f t="shared" ref="AW204:BP204" si="312">$C204*AW636</f>
        <v>0</v>
      </c>
      <c r="AX204" s="1205">
        <f t="shared" si="312"/>
        <v>0</v>
      </c>
      <c r="AY204" s="1205">
        <f t="shared" si="312"/>
        <v>0</v>
      </c>
      <c r="AZ204" s="1205">
        <f t="shared" si="312"/>
        <v>0</v>
      </c>
      <c r="BA204" s="1205">
        <f t="shared" si="312"/>
        <v>0</v>
      </c>
      <c r="BB204" s="1205">
        <f t="shared" si="312"/>
        <v>0</v>
      </c>
      <c r="BC204" s="1205">
        <f t="shared" si="312"/>
        <v>0</v>
      </c>
      <c r="BD204" s="1205">
        <f t="shared" si="312"/>
        <v>0</v>
      </c>
      <c r="BE204" s="1205">
        <f t="shared" si="312"/>
        <v>0</v>
      </c>
      <c r="BF204" s="1205">
        <f t="shared" si="312"/>
        <v>0</v>
      </c>
      <c r="BG204" s="1205">
        <f t="shared" si="312"/>
        <v>0</v>
      </c>
      <c r="BH204" s="1205">
        <f t="shared" si="312"/>
        <v>0</v>
      </c>
      <c r="BI204" s="1205">
        <f t="shared" si="312"/>
        <v>0</v>
      </c>
      <c r="BJ204" s="1205">
        <f t="shared" si="312"/>
        <v>0</v>
      </c>
      <c r="BK204" s="1205">
        <f t="shared" si="312"/>
        <v>0</v>
      </c>
      <c r="BL204" s="1205">
        <f t="shared" si="312"/>
        <v>0</v>
      </c>
      <c r="BM204" s="1205">
        <f t="shared" si="312"/>
        <v>0</v>
      </c>
      <c r="BN204" s="1205">
        <f t="shared" si="312"/>
        <v>0</v>
      </c>
      <c r="BO204" s="1205">
        <f t="shared" si="312"/>
        <v>0</v>
      </c>
      <c r="BP204" s="1205">
        <f t="shared" si="312"/>
        <v>0</v>
      </c>
      <c r="BQ204" s="1205">
        <f t="shared" si="311"/>
        <v>0</v>
      </c>
    </row>
    <row r="205" spans="1:69" s="1206" customFormat="1" ht="12.75" x14ac:dyDescent="0.2">
      <c r="A205" s="1165">
        <v>1910</v>
      </c>
      <c r="B205" s="198" t="s">
        <v>285</v>
      </c>
      <c r="C205" s="1214">
        <f>'I4 BO ASSETS'!I65</f>
        <v>0</v>
      </c>
      <c r="D205" s="1205"/>
      <c r="E205" s="1205"/>
      <c r="F205" s="1205"/>
      <c r="G205" s="1205"/>
      <c r="H205" s="1205"/>
      <c r="I205" s="1205"/>
      <c r="J205" s="1205"/>
      <c r="K205" s="1205"/>
      <c r="L205" s="1205"/>
      <c r="M205" s="1205"/>
      <c r="N205" s="1205"/>
      <c r="O205" s="1205"/>
      <c r="P205" s="1205"/>
      <c r="Q205" s="1205"/>
      <c r="R205" s="1205"/>
      <c r="S205" s="1205"/>
      <c r="T205" s="1205"/>
      <c r="U205" s="1205"/>
      <c r="V205" s="1205"/>
      <c r="W205" s="1205"/>
      <c r="X205" s="1205"/>
      <c r="Y205" s="1205"/>
      <c r="Z205" s="1205"/>
      <c r="AA205" s="1205"/>
      <c r="AB205" s="1205"/>
      <c r="AC205" s="1205"/>
      <c r="AD205" s="1205"/>
      <c r="AE205" s="1205"/>
      <c r="AF205" s="1205"/>
      <c r="AG205" s="1205"/>
      <c r="AH205" s="1205"/>
      <c r="AI205" s="1205"/>
      <c r="AJ205" s="1205"/>
      <c r="AK205" s="1205"/>
      <c r="AL205" s="1205"/>
      <c r="AM205" s="1205"/>
      <c r="AN205" s="1205"/>
      <c r="AO205" s="1205"/>
      <c r="AP205" s="1205"/>
      <c r="AQ205" s="1205"/>
      <c r="AR205" s="1205"/>
      <c r="AS205" s="1205"/>
      <c r="AT205" s="1205"/>
      <c r="AU205" s="1205"/>
      <c r="AV205" s="1205"/>
      <c r="AW205" s="1205">
        <f t="shared" ref="AW205:BP205" si="313">$C205*AW637</f>
        <v>0</v>
      </c>
      <c r="AX205" s="1205">
        <f t="shared" si="313"/>
        <v>0</v>
      </c>
      <c r="AY205" s="1205">
        <f t="shared" si="313"/>
        <v>0</v>
      </c>
      <c r="AZ205" s="1205">
        <f t="shared" si="313"/>
        <v>0</v>
      </c>
      <c r="BA205" s="1205">
        <f t="shared" si="313"/>
        <v>0</v>
      </c>
      <c r="BB205" s="1205">
        <f t="shared" si="313"/>
        <v>0</v>
      </c>
      <c r="BC205" s="1205">
        <f t="shared" si="313"/>
        <v>0</v>
      </c>
      <c r="BD205" s="1205">
        <f t="shared" si="313"/>
        <v>0</v>
      </c>
      <c r="BE205" s="1205">
        <f t="shared" si="313"/>
        <v>0</v>
      </c>
      <c r="BF205" s="1205">
        <f t="shared" si="313"/>
        <v>0</v>
      </c>
      <c r="BG205" s="1205">
        <f t="shared" si="313"/>
        <v>0</v>
      </c>
      <c r="BH205" s="1205">
        <f t="shared" si="313"/>
        <v>0</v>
      </c>
      <c r="BI205" s="1205">
        <f t="shared" si="313"/>
        <v>0</v>
      </c>
      <c r="BJ205" s="1205">
        <f t="shared" si="313"/>
        <v>0</v>
      </c>
      <c r="BK205" s="1205">
        <f t="shared" si="313"/>
        <v>0</v>
      </c>
      <c r="BL205" s="1205">
        <f t="shared" si="313"/>
        <v>0</v>
      </c>
      <c r="BM205" s="1205">
        <f t="shared" si="313"/>
        <v>0</v>
      </c>
      <c r="BN205" s="1205">
        <f t="shared" si="313"/>
        <v>0</v>
      </c>
      <c r="BO205" s="1205">
        <f t="shared" si="313"/>
        <v>0</v>
      </c>
      <c r="BP205" s="1205">
        <f t="shared" si="313"/>
        <v>0</v>
      </c>
      <c r="BQ205" s="1205">
        <f t="shared" si="311"/>
        <v>0</v>
      </c>
    </row>
    <row r="206" spans="1:69" s="1206" customFormat="1" ht="12.75" x14ac:dyDescent="0.2">
      <c r="A206" s="1165">
        <v>1915</v>
      </c>
      <c r="B206" s="198" t="s">
        <v>509</v>
      </c>
      <c r="C206" s="1214">
        <f>'I4 BO ASSETS'!I66</f>
        <v>0</v>
      </c>
      <c r="D206" s="1205"/>
      <c r="E206" s="1205"/>
      <c r="F206" s="1205"/>
      <c r="G206" s="1205"/>
      <c r="H206" s="1205"/>
      <c r="I206" s="1205"/>
      <c r="J206" s="1205"/>
      <c r="K206" s="1205"/>
      <c r="L206" s="1205"/>
      <c r="M206" s="1205"/>
      <c r="N206" s="1205"/>
      <c r="O206" s="1205"/>
      <c r="P206" s="1205"/>
      <c r="Q206" s="1205"/>
      <c r="R206" s="1205"/>
      <c r="S206" s="1205"/>
      <c r="T206" s="1205"/>
      <c r="U206" s="1205"/>
      <c r="V206" s="1205"/>
      <c r="W206" s="1205"/>
      <c r="X206" s="1205"/>
      <c r="Y206" s="1205"/>
      <c r="Z206" s="1205"/>
      <c r="AA206" s="1205"/>
      <c r="AB206" s="1205"/>
      <c r="AC206" s="1205"/>
      <c r="AD206" s="1205"/>
      <c r="AE206" s="1205"/>
      <c r="AF206" s="1205"/>
      <c r="AG206" s="1205"/>
      <c r="AH206" s="1205"/>
      <c r="AI206" s="1205"/>
      <c r="AJ206" s="1205"/>
      <c r="AK206" s="1205"/>
      <c r="AL206" s="1205"/>
      <c r="AM206" s="1205"/>
      <c r="AN206" s="1205"/>
      <c r="AO206" s="1205"/>
      <c r="AP206" s="1205"/>
      <c r="AQ206" s="1205"/>
      <c r="AR206" s="1205"/>
      <c r="AS206" s="1205"/>
      <c r="AT206" s="1205"/>
      <c r="AU206" s="1205"/>
      <c r="AV206" s="1205"/>
      <c r="AW206" s="1205">
        <f t="shared" ref="AW206:BP206" si="314">$C206*AW638</f>
        <v>0</v>
      </c>
      <c r="AX206" s="1205">
        <f t="shared" si="314"/>
        <v>0</v>
      </c>
      <c r="AY206" s="1205">
        <f t="shared" si="314"/>
        <v>0</v>
      </c>
      <c r="AZ206" s="1205">
        <f t="shared" si="314"/>
        <v>0</v>
      </c>
      <c r="BA206" s="1205">
        <f t="shared" si="314"/>
        <v>0</v>
      </c>
      <c r="BB206" s="1205">
        <f t="shared" si="314"/>
        <v>0</v>
      </c>
      <c r="BC206" s="1205">
        <f t="shared" si="314"/>
        <v>0</v>
      </c>
      <c r="BD206" s="1205">
        <f t="shared" si="314"/>
        <v>0</v>
      </c>
      <c r="BE206" s="1205">
        <f t="shared" si="314"/>
        <v>0</v>
      </c>
      <c r="BF206" s="1205">
        <f t="shared" si="314"/>
        <v>0</v>
      </c>
      <c r="BG206" s="1205">
        <f t="shared" si="314"/>
        <v>0</v>
      </c>
      <c r="BH206" s="1205">
        <f t="shared" si="314"/>
        <v>0</v>
      </c>
      <c r="BI206" s="1205">
        <f t="shared" si="314"/>
        <v>0</v>
      </c>
      <c r="BJ206" s="1205">
        <f t="shared" si="314"/>
        <v>0</v>
      </c>
      <c r="BK206" s="1205">
        <f t="shared" si="314"/>
        <v>0</v>
      </c>
      <c r="BL206" s="1205">
        <f t="shared" si="314"/>
        <v>0</v>
      </c>
      <c r="BM206" s="1205">
        <f t="shared" si="314"/>
        <v>0</v>
      </c>
      <c r="BN206" s="1205">
        <f t="shared" si="314"/>
        <v>0</v>
      </c>
      <c r="BO206" s="1205">
        <f t="shared" si="314"/>
        <v>0</v>
      </c>
      <c r="BP206" s="1205">
        <f t="shared" si="314"/>
        <v>0</v>
      </c>
      <c r="BQ206" s="1205">
        <f t="shared" si="311"/>
        <v>0</v>
      </c>
    </row>
    <row r="207" spans="1:69" s="1206" customFormat="1" ht="12.75" x14ac:dyDescent="0.2">
      <c r="A207" s="1165">
        <v>1920</v>
      </c>
      <c r="B207" s="198" t="s">
        <v>510</v>
      </c>
      <c r="C207" s="1214">
        <f>'I4 BO ASSETS'!I67</f>
        <v>0</v>
      </c>
      <c r="D207" s="1205"/>
      <c r="E207" s="1205"/>
      <c r="F207" s="1205"/>
      <c r="G207" s="1205"/>
      <c r="H207" s="1205"/>
      <c r="I207" s="1205"/>
      <c r="J207" s="1205"/>
      <c r="K207" s="1205"/>
      <c r="L207" s="1205"/>
      <c r="M207" s="1205"/>
      <c r="N207" s="1205"/>
      <c r="O207" s="1205"/>
      <c r="P207" s="1205"/>
      <c r="Q207" s="1205"/>
      <c r="R207" s="1205"/>
      <c r="S207" s="1205"/>
      <c r="T207" s="1205"/>
      <c r="U207" s="1205"/>
      <c r="V207" s="1205"/>
      <c r="W207" s="1205"/>
      <c r="X207" s="1205"/>
      <c r="Y207" s="1205"/>
      <c r="Z207" s="1205"/>
      <c r="AA207" s="1205"/>
      <c r="AB207" s="1205"/>
      <c r="AC207" s="1205"/>
      <c r="AD207" s="1205"/>
      <c r="AE207" s="1205"/>
      <c r="AF207" s="1205"/>
      <c r="AG207" s="1205"/>
      <c r="AH207" s="1205"/>
      <c r="AI207" s="1205"/>
      <c r="AJ207" s="1205"/>
      <c r="AK207" s="1205"/>
      <c r="AL207" s="1205"/>
      <c r="AM207" s="1205"/>
      <c r="AN207" s="1205"/>
      <c r="AO207" s="1205"/>
      <c r="AP207" s="1205"/>
      <c r="AQ207" s="1205"/>
      <c r="AR207" s="1205"/>
      <c r="AS207" s="1205"/>
      <c r="AT207" s="1205"/>
      <c r="AU207" s="1205"/>
      <c r="AV207" s="1205"/>
      <c r="AW207" s="1205">
        <f t="shared" ref="AW207:BP207" si="315">$C207*AW639</f>
        <v>0</v>
      </c>
      <c r="AX207" s="1205">
        <f t="shared" si="315"/>
        <v>0</v>
      </c>
      <c r="AY207" s="1205">
        <f t="shared" si="315"/>
        <v>0</v>
      </c>
      <c r="AZ207" s="1205">
        <f t="shared" si="315"/>
        <v>0</v>
      </c>
      <c r="BA207" s="1205">
        <f t="shared" si="315"/>
        <v>0</v>
      </c>
      <c r="BB207" s="1205">
        <f t="shared" si="315"/>
        <v>0</v>
      </c>
      <c r="BC207" s="1205">
        <f t="shared" si="315"/>
        <v>0</v>
      </c>
      <c r="BD207" s="1205">
        <f t="shared" si="315"/>
        <v>0</v>
      </c>
      <c r="BE207" s="1205">
        <f t="shared" si="315"/>
        <v>0</v>
      </c>
      <c r="BF207" s="1205">
        <f t="shared" si="315"/>
        <v>0</v>
      </c>
      <c r="BG207" s="1205">
        <f t="shared" si="315"/>
        <v>0</v>
      </c>
      <c r="BH207" s="1205">
        <f t="shared" si="315"/>
        <v>0</v>
      </c>
      <c r="BI207" s="1205">
        <f t="shared" si="315"/>
        <v>0</v>
      </c>
      <c r="BJ207" s="1205">
        <f t="shared" si="315"/>
        <v>0</v>
      </c>
      <c r="BK207" s="1205">
        <f t="shared" si="315"/>
        <v>0</v>
      </c>
      <c r="BL207" s="1205">
        <f t="shared" si="315"/>
        <v>0</v>
      </c>
      <c r="BM207" s="1205">
        <f t="shared" si="315"/>
        <v>0</v>
      </c>
      <c r="BN207" s="1205">
        <f t="shared" si="315"/>
        <v>0</v>
      </c>
      <c r="BO207" s="1205">
        <f t="shared" si="315"/>
        <v>0</v>
      </c>
      <c r="BP207" s="1205">
        <f t="shared" si="315"/>
        <v>0</v>
      </c>
      <c r="BQ207" s="1205">
        <f t="shared" si="311"/>
        <v>0</v>
      </c>
    </row>
    <row r="208" spans="1:69" s="1206" customFormat="1" ht="12.75" x14ac:dyDescent="0.2">
      <c r="A208" s="1165">
        <v>1925</v>
      </c>
      <c r="B208" s="198" t="s">
        <v>511</v>
      </c>
      <c r="C208" s="1214">
        <f>'I4 BO ASSETS'!I68</f>
        <v>0</v>
      </c>
      <c r="D208" s="1205"/>
      <c r="E208" s="1205"/>
      <c r="F208" s="1205"/>
      <c r="G208" s="1205"/>
      <c r="H208" s="1205"/>
      <c r="I208" s="1205"/>
      <c r="J208" s="1205"/>
      <c r="K208" s="1205"/>
      <c r="L208" s="1205"/>
      <c r="M208" s="1205"/>
      <c r="N208" s="1205"/>
      <c r="O208" s="1205"/>
      <c r="P208" s="1205"/>
      <c r="Q208" s="1205"/>
      <c r="R208" s="1205"/>
      <c r="S208" s="1205"/>
      <c r="T208" s="1205"/>
      <c r="U208" s="1205"/>
      <c r="V208" s="1205"/>
      <c r="W208" s="1205"/>
      <c r="X208" s="1205"/>
      <c r="Y208" s="1205"/>
      <c r="Z208" s="1205"/>
      <c r="AA208" s="1205"/>
      <c r="AB208" s="1205"/>
      <c r="AC208" s="1205"/>
      <c r="AD208" s="1205"/>
      <c r="AE208" s="1205"/>
      <c r="AF208" s="1205"/>
      <c r="AG208" s="1205"/>
      <c r="AH208" s="1205"/>
      <c r="AI208" s="1205"/>
      <c r="AJ208" s="1205"/>
      <c r="AK208" s="1205"/>
      <c r="AL208" s="1205"/>
      <c r="AM208" s="1205"/>
      <c r="AN208" s="1205"/>
      <c r="AO208" s="1205"/>
      <c r="AP208" s="1205"/>
      <c r="AQ208" s="1205"/>
      <c r="AR208" s="1205"/>
      <c r="AS208" s="1205"/>
      <c r="AT208" s="1205"/>
      <c r="AU208" s="1205"/>
      <c r="AV208" s="1205"/>
      <c r="AW208" s="1205">
        <f t="shared" ref="AW208:BP208" si="316">$C208*AW640</f>
        <v>0</v>
      </c>
      <c r="AX208" s="1205">
        <f t="shared" si="316"/>
        <v>0</v>
      </c>
      <c r="AY208" s="1205">
        <f t="shared" si="316"/>
        <v>0</v>
      </c>
      <c r="AZ208" s="1205">
        <f t="shared" si="316"/>
        <v>0</v>
      </c>
      <c r="BA208" s="1205">
        <f t="shared" si="316"/>
        <v>0</v>
      </c>
      <c r="BB208" s="1205">
        <f t="shared" si="316"/>
        <v>0</v>
      </c>
      <c r="BC208" s="1205">
        <f t="shared" si="316"/>
        <v>0</v>
      </c>
      <c r="BD208" s="1205">
        <f t="shared" si="316"/>
        <v>0</v>
      </c>
      <c r="BE208" s="1205">
        <f t="shared" si="316"/>
        <v>0</v>
      </c>
      <c r="BF208" s="1205">
        <f t="shared" si="316"/>
        <v>0</v>
      </c>
      <c r="BG208" s="1205">
        <f t="shared" si="316"/>
        <v>0</v>
      </c>
      <c r="BH208" s="1205">
        <f t="shared" si="316"/>
        <v>0</v>
      </c>
      <c r="BI208" s="1205">
        <f t="shared" si="316"/>
        <v>0</v>
      </c>
      <c r="BJ208" s="1205">
        <f t="shared" si="316"/>
        <v>0</v>
      </c>
      <c r="BK208" s="1205">
        <f t="shared" si="316"/>
        <v>0</v>
      </c>
      <c r="BL208" s="1205">
        <f t="shared" si="316"/>
        <v>0</v>
      </c>
      <c r="BM208" s="1205">
        <f t="shared" si="316"/>
        <v>0</v>
      </c>
      <c r="BN208" s="1205">
        <f t="shared" si="316"/>
        <v>0</v>
      </c>
      <c r="BO208" s="1205">
        <f t="shared" si="316"/>
        <v>0</v>
      </c>
      <c r="BP208" s="1205">
        <f t="shared" si="316"/>
        <v>0</v>
      </c>
      <c r="BQ208" s="1205">
        <f t="shared" si="311"/>
        <v>0</v>
      </c>
    </row>
    <row r="209" spans="1:69" s="1206" customFormat="1" ht="12.75" x14ac:dyDescent="0.2">
      <c r="A209" s="1165">
        <v>1930</v>
      </c>
      <c r="B209" s="198" t="s">
        <v>512</v>
      </c>
      <c r="C209" s="1214">
        <f>'I4 BO ASSETS'!I69</f>
        <v>0</v>
      </c>
      <c r="D209" s="1205"/>
      <c r="E209" s="1205"/>
      <c r="F209" s="1205"/>
      <c r="G209" s="1205"/>
      <c r="H209" s="1205"/>
      <c r="I209" s="1205"/>
      <c r="J209" s="1205"/>
      <c r="K209" s="1205"/>
      <c r="L209" s="1205"/>
      <c r="M209" s="1205"/>
      <c r="N209" s="1205"/>
      <c r="O209" s="1205"/>
      <c r="P209" s="1205"/>
      <c r="Q209" s="1205"/>
      <c r="R209" s="1205"/>
      <c r="S209" s="1205"/>
      <c r="T209" s="1205"/>
      <c r="U209" s="1205"/>
      <c r="V209" s="1205"/>
      <c r="W209" s="1205"/>
      <c r="X209" s="1205"/>
      <c r="Y209" s="1205"/>
      <c r="Z209" s="1205"/>
      <c r="AA209" s="1205"/>
      <c r="AB209" s="1205"/>
      <c r="AC209" s="1205"/>
      <c r="AD209" s="1205"/>
      <c r="AE209" s="1205"/>
      <c r="AF209" s="1205"/>
      <c r="AG209" s="1205"/>
      <c r="AH209" s="1205"/>
      <c r="AI209" s="1205"/>
      <c r="AJ209" s="1205"/>
      <c r="AK209" s="1205"/>
      <c r="AL209" s="1205"/>
      <c r="AM209" s="1205"/>
      <c r="AN209" s="1205"/>
      <c r="AO209" s="1205"/>
      <c r="AP209" s="1205"/>
      <c r="AQ209" s="1205"/>
      <c r="AR209" s="1205"/>
      <c r="AS209" s="1205"/>
      <c r="AT209" s="1205"/>
      <c r="AU209" s="1205"/>
      <c r="AV209" s="1205"/>
      <c r="AW209" s="1205">
        <f t="shared" ref="AW209:BP209" si="317">$C209*AW641</f>
        <v>0</v>
      </c>
      <c r="AX209" s="1205">
        <f t="shared" si="317"/>
        <v>0</v>
      </c>
      <c r="AY209" s="1205">
        <f t="shared" si="317"/>
        <v>0</v>
      </c>
      <c r="AZ209" s="1205">
        <f t="shared" si="317"/>
        <v>0</v>
      </c>
      <c r="BA209" s="1205">
        <f t="shared" si="317"/>
        <v>0</v>
      </c>
      <c r="BB209" s="1205">
        <f t="shared" si="317"/>
        <v>0</v>
      </c>
      <c r="BC209" s="1205">
        <f t="shared" si="317"/>
        <v>0</v>
      </c>
      <c r="BD209" s="1205">
        <f t="shared" si="317"/>
        <v>0</v>
      </c>
      <c r="BE209" s="1205">
        <f t="shared" si="317"/>
        <v>0</v>
      </c>
      <c r="BF209" s="1205">
        <f t="shared" si="317"/>
        <v>0</v>
      </c>
      <c r="BG209" s="1205">
        <f t="shared" si="317"/>
        <v>0</v>
      </c>
      <c r="BH209" s="1205">
        <f t="shared" si="317"/>
        <v>0</v>
      </c>
      <c r="BI209" s="1205">
        <f t="shared" si="317"/>
        <v>0</v>
      </c>
      <c r="BJ209" s="1205">
        <f t="shared" si="317"/>
        <v>0</v>
      </c>
      <c r="BK209" s="1205">
        <f t="shared" si="317"/>
        <v>0</v>
      </c>
      <c r="BL209" s="1205">
        <f t="shared" si="317"/>
        <v>0</v>
      </c>
      <c r="BM209" s="1205">
        <f t="shared" si="317"/>
        <v>0</v>
      </c>
      <c r="BN209" s="1205">
        <f t="shared" si="317"/>
        <v>0</v>
      </c>
      <c r="BO209" s="1205">
        <f t="shared" si="317"/>
        <v>0</v>
      </c>
      <c r="BP209" s="1205">
        <f t="shared" si="317"/>
        <v>0</v>
      </c>
      <c r="BQ209" s="1205">
        <f t="shared" si="311"/>
        <v>0</v>
      </c>
    </row>
    <row r="210" spans="1:69" s="1206" customFormat="1" ht="12.75" x14ac:dyDescent="0.2">
      <c r="A210" s="1165">
        <v>1935</v>
      </c>
      <c r="B210" s="198" t="s">
        <v>513</v>
      </c>
      <c r="C210" s="1214">
        <f>'I4 BO ASSETS'!I70</f>
        <v>0</v>
      </c>
      <c r="D210" s="1205"/>
      <c r="E210" s="1205"/>
      <c r="F210" s="1205"/>
      <c r="G210" s="1205"/>
      <c r="H210" s="1205"/>
      <c r="I210" s="1205"/>
      <c r="J210" s="1205"/>
      <c r="K210" s="1205"/>
      <c r="L210" s="1205"/>
      <c r="M210" s="1205"/>
      <c r="N210" s="1205"/>
      <c r="O210" s="1205"/>
      <c r="P210" s="1205"/>
      <c r="Q210" s="1205"/>
      <c r="R210" s="1205"/>
      <c r="S210" s="1205"/>
      <c r="T210" s="1205"/>
      <c r="U210" s="1205"/>
      <c r="V210" s="1205"/>
      <c r="W210" s="1205"/>
      <c r="X210" s="1205"/>
      <c r="Y210" s="1205"/>
      <c r="Z210" s="1205"/>
      <c r="AA210" s="1205"/>
      <c r="AB210" s="1205"/>
      <c r="AC210" s="1205"/>
      <c r="AD210" s="1205"/>
      <c r="AE210" s="1205"/>
      <c r="AF210" s="1205"/>
      <c r="AG210" s="1205"/>
      <c r="AH210" s="1205"/>
      <c r="AI210" s="1205"/>
      <c r="AJ210" s="1205"/>
      <c r="AK210" s="1205"/>
      <c r="AL210" s="1205"/>
      <c r="AM210" s="1205"/>
      <c r="AN210" s="1205"/>
      <c r="AO210" s="1205"/>
      <c r="AP210" s="1205"/>
      <c r="AQ210" s="1205"/>
      <c r="AR210" s="1205"/>
      <c r="AS210" s="1205"/>
      <c r="AT210" s="1205"/>
      <c r="AU210" s="1205"/>
      <c r="AV210" s="1205"/>
      <c r="AW210" s="1205">
        <f t="shared" ref="AW210:BP210" si="318">$C210*AW642</f>
        <v>0</v>
      </c>
      <c r="AX210" s="1205">
        <f t="shared" si="318"/>
        <v>0</v>
      </c>
      <c r="AY210" s="1205">
        <f t="shared" si="318"/>
        <v>0</v>
      </c>
      <c r="AZ210" s="1205">
        <f t="shared" si="318"/>
        <v>0</v>
      </c>
      <c r="BA210" s="1205">
        <f t="shared" si="318"/>
        <v>0</v>
      </c>
      <c r="BB210" s="1205">
        <f t="shared" si="318"/>
        <v>0</v>
      </c>
      <c r="BC210" s="1205">
        <f t="shared" si="318"/>
        <v>0</v>
      </c>
      <c r="BD210" s="1205">
        <f t="shared" si="318"/>
        <v>0</v>
      </c>
      <c r="BE210" s="1205">
        <f t="shared" si="318"/>
        <v>0</v>
      </c>
      <c r="BF210" s="1205">
        <f t="shared" si="318"/>
        <v>0</v>
      </c>
      <c r="BG210" s="1205">
        <f t="shared" si="318"/>
        <v>0</v>
      </c>
      <c r="BH210" s="1205">
        <f t="shared" si="318"/>
        <v>0</v>
      </c>
      <c r="BI210" s="1205">
        <f t="shared" si="318"/>
        <v>0</v>
      </c>
      <c r="BJ210" s="1205">
        <f t="shared" si="318"/>
        <v>0</v>
      </c>
      <c r="BK210" s="1205">
        <f t="shared" si="318"/>
        <v>0</v>
      </c>
      <c r="BL210" s="1205">
        <f t="shared" si="318"/>
        <v>0</v>
      </c>
      <c r="BM210" s="1205">
        <f t="shared" si="318"/>
        <v>0</v>
      </c>
      <c r="BN210" s="1205">
        <f t="shared" si="318"/>
        <v>0</v>
      </c>
      <c r="BO210" s="1205">
        <f t="shared" si="318"/>
        <v>0</v>
      </c>
      <c r="BP210" s="1205">
        <f t="shared" si="318"/>
        <v>0</v>
      </c>
      <c r="BQ210" s="1205">
        <f t="shared" si="311"/>
        <v>0</v>
      </c>
    </row>
    <row r="211" spans="1:69" s="1206" customFormat="1" ht="12.75" x14ac:dyDescent="0.2">
      <c r="A211" s="1165">
        <v>1940</v>
      </c>
      <c r="B211" s="198" t="s">
        <v>514</v>
      </c>
      <c r="C211" s="1214">
        <f>'I4 BO ASSETS'!I71</f>
        <v>0</v>
      </c>
      <c r="D211" s="1205"/>
      <c r="E211" s="1205"/>
      <c r="F211" s="1205"/>
      <c r="G211" s="1205"/>
      <c r="H211" s="1205"/>
      <c r="I211" s="1205"/>
      <c r="J211" s="1205"/>
      <c r="K211" s="1205"/>
      <c r="L211" s="1205"/>
      <c r="M211" s="1205"/>
      <c r="N211" s="1205"/>
      <c r="O211" s="1205"/>
      <c r="P211" s="1205"/>
      <c r="Q211" s="1205"/>
      <c r="R211" s="1205"/>
      <c r="S211" s="1205"/>
      <c r="T211" s="1205"/>
      <c r="U211" s="1205"/>
      <c r="V211" s="1205"/>
      <c r="W211" s="1205"/>
      <c r="X211" s="1205"/>
      <c r="Y211" s="1205"/>
      <c r="Z211" s="1205"/>
      <c r="AA211" s="1205"/>
      <c r="AB211" s="1205"/>
      <c r="AC211" s="1205"/>
      <c r="AD211" s="1205"/>
      <c r="AE211" s="1205"/>
      <c r="AF211" s="1205"/>
      <c r="AG211" s="1205"/>
      <c r="AH211" s="1205"/>
      <c r="AI211" s="1205"/>
      <c r="AJ211" s="1205"/>
      <c r="AK211" s="1205"/>
      <c r="AL211" s="1205"/>
      <c r="AM211" s="1205"/>
      <c r="AN211" s="1205"/>
      <c r="AO211" s="1205"/>
      <c r="AP211" s="1205"/>
      <c r="AQ211" s="1205"/>
      <c r="AR211" s="1205"/>
      <c r="AS211" s="1205"/>
      <c r="AT211" s="1205"/>
      <c r="AU211" s="1205"/>
      <c r="AV211" s="1205"/>
      <c r="AW211" s="1205">
        <f t="shared" ref="AW211:BP211" si="319">$C211*AW643</f>
        <v>0</v>
      </c>
      <c r="AX211" s="1205">
        <f t="shared" si="319"/>
        <v>0</v>
      </c>
      <c r="AY211" s="1205">
        <f t="shared" si="319"/>
        <v>0</v>
      </c>
      <c r="AZ211" s="1205">
        <f t="shared" si="319"/>
        <v>0</v>
      </c>
      <c r="BA211" s="1205">
        <f t="shared" si="319"/>
        <v>0</v>
      </c>
      <c r="BB211" s="1205">
        <f t="shared" si="319"/>
        <v>0</v>
      </c>
      <c r="BC211" s="1205">
        <f t="shared" si="319"/>
        <v>0</v>
      </c>
      <c r="BD211" s="1205">
        <f t="shared" si="319"/>
        <v>0</v>
      </c>
      <c r="BE211" s="1205">
        <f t="shared" si="319"/>
        <v>0</v>
      </c>
      <c r="BF211" s="1205">
        <f t="shared" si="319"/>
        <v>0</v>
      </c>
      <c r="BG211" s="1205">
        <f t="shared" si="319"/>
        <v>0</v>
      </c>
      <c r="BH211" s="1205">
        <f t="shared" si="319"/>
        <v>0</v>
      </c>
      <c r="BI211" s="1205">
        <f t="shared" si="319"/>
        <v>0</v>
      </c>
      <c r="BJ211" s="1205">
        <f t="shared" si="319"/>
        <v>0</v>
      </c>
      <c r="BK211" s="1205">
        <f t="shared" si="319"/>
        <v>0</v>
      </c>
      <c r="BL211" s="1205">
        <f t="shared" si="319"/>
        <v>0</v>
      </c>
      <c r="BM211" s="1205">
        <f t="shared" si="319"/>
        <v>0</v>
      </c>
      <c r="BN211" s="1205">
        <f t="shared" si="319"/>
        <v>0</v>
      </c>
      <c r="BO211" s="1205">
        <f t="shared" si="319"/>
        <v>0</v>
      </c>
      <c r="BP211" s="1205">
        <f t="shared" si="319"/>
        <v>0</v>
      </c>
      <c r="BQ211" s="1205">
        <f t="shared" si="311"/>
        <v>0</v>
      </c>
    </row>
    <row r="212" spans="1:69" s="1206" customFormat="1" ht="12.75" x14ac:dyDescent="0.2">
      <c r="A212" s="1165">
        <v>1945</v>
      </c>
      <c r="B212" s="198" t="s">
        <v>515</v>
      </c>
      <c r="C212" s="1214">
        <f>'I4 BO ASSETS'!I72</f>
        <v>0</v>
      </c>
      <c r="D212" s="1205"/>
      <c r="E212" s="1205"/>
      <c r="F212" s="1205"/>
      <c r="G212" s="1205"/>
      <c r="H212" s="1205"/>
      <c r="I212" s="1205"/>
      <c r="J212" s="1205"/>
      <c r="K212" s="1205"/>
      <c r="L212" s="1205"/>
      <c r="M212" s="1205"/>
      <c r="N212" s="1205"/>
      <c r="O212" s="1205"/>
      <c r="P212" s="1205"/>
      <c r="Q212" s="1205"/>
      <c r="R212" s="1205"/>
      <c r="S212" s="1205"/>
      <c r="T212" s="1205"/>
      <c r="U212" s="1205"/>
      <c r="V212" s="1205"/>
      <c r="W212" s="1205"/>
      <c r="X212" s="1205"/>
      <c r="Y212" s="1205"/>
      <c r="Z212" s="1205"/>
      <c r="AA212" s="1205"/>
      <c r="AB212" s="1205"/>
      <c r="AC212" s="1205"/>
      <c r="AD212" s="1205"/>
      <c r="AE212" s="1205"/>
      <c r="AF212" s="1205"/>
      <c r="AG212" s="1205"/>
      <c r="AH212" s="1205"/>
      <c r="AI212" s="1205"/>
      <c r="AJ212" s="1205"/>
      <c r="AK212" s="1205"/>
      <c r="AL212" s="1205"/>
      <c r="AM212" s="1205"/>
      <c r="AN212" s="1205"/>
      <c r="AO212" s="1205"/>
      <c r="AP212" s="1205"/>
      <c r="AQ212" s="1205"/>
      <c r="AR212" s="1205"/>
      <c r="AS212" s="1205"/>
      <c r="AT212" s="1205"/>
      <c r="AU212" s="1205"/>
      <c r="AV212" s="1205"/>
      <c r="AW212" s="1205">
        <f t="shared" ref="AW212:BP212" si="320">$C212*AW644</f>
        <v>0</v>
      </c>
      <c r="AX212" s="1205">
        <f t="shared" si="320"/>
        <v>0</v>
      </c>
      <c r="AY212" s="1205">
        <f t="shared" si="320"/>
        <v>0</v>
      </c>
      <c r="AZ212" s="1205">
        <f t="shared" si="320"/>
        <v>0</v>
      </c>
      <c r="BA212" s="1205">
        <f t="shared" si="320"/>
        <v>0</v>
      </c>
      <c r="BB212" s="1205">
        <f t="shared" si="320"/>
        <v>0</v>
      </c>
      <c r="BC212" s="1205">
        <f t="shared" si="320"/>
        <v>0</v>
      </c>
      <c r="BD212" s="1205">
        <f t="shared" si="320"/>
        <v>0</v>
      </c>
      <c r="BE212" s="1205">
        <f t="shared" si="320"/>
        <v>0</v>
      </c>
      <c r="BF212" s="1205">
        <f t="shared" si="320"/>
        <v>0</v>
      </c>
      <c r="BG212" s="1205">
        <f t="shared" si="320"/>
        <v>0</v>
      </c>
      <c r="BH212" s="1205">
        <f t="shared" si="320"/>
        <v>0</v>
      </c>
      <c r="BI212" s="1205">
        <f t="shared" si="320"/>
        <v>0</v>
      </c>
      <c r="BJ212" s="1205">
        <f t="shared" si="320"/>
        <v>0</v>
      </c>
      <c r="BK212" s="1205">
        <f t="shared" si="320"/>
        <v>0</v>
      </c>
      <c r="BL212" s="1205">
        <f t="shared" si="320"/>
        <v>0</v>
      </c>
      <c r="BM212" s="1205">
        <f t="shared" si="320"/>
        <v>0</v>
      </c>
      <c r="BN212" s="1205">
        <f t="shared" si="320"/>
        <v>0</v>
      </c>
      <c r="BO212" s="1205">
        <f t="shared" si="320"/>
        <v>0</v>
      </c>
      <c r="BP212" s="1205">
        <f t="shared" si="320"/>
        <v>0</v>
      </c>
      <c r="BQ212" s="1205">
        <f t="shared" si="311"/>
        <v>0</v>
      </c>
    </row>
    <row r="213" spans="1:69" s="1206" customFormat="1" ht="12.75" x14ac:dyDescent="0.2">
      <c r="A213" s="1165">
        <v>1950</v>
      </c>
      <c r="B213" s="198" t="s">
        <v>516</v>
      </c>
      <c r="C213" s="1214">
        <f>'I4 BO ASSETS'!I73</f>
        <v>0</v>
      </c>
      <c r="D213" s="1205"/>
      <c r="E213" s="1205"/>
      <c r="F213" s="1205"/>
      <c r="G213" s="1205"/>
      <c r="H213" s="1205"/>
      <c r="I213" s="1205"/>
      <c r="J213" s="1205"/>
      <c r="K213" s="1205"/>
      <c r="L213" s="1205"/>
      <c r="M213" s="1205"/>
      <c r="N213" s="1205"/>
      <c r="O213" s="1205"/>
      <c r="P213" s="1205"/>
      <c r="Q213" s="1205"/>
      <c r="R213" s="1205"/>
      <c r="S213" s="1205"/>
      <c r="T213" s="1205"/>
      <c r="U213" s="1205"/>
      <c r="V213" s="1205"/>
      <c r="W213" s="1205"/>
      <c r="X213" s="1205"/>
      <c r="Y213" s="1205"/>
      <c r="Z213" s="1205"/>
      <c r="AA213" s="1205"/>
      <c r="AB213" s="1205"/>
      <c r="AC213" s="1205"/>
      <c r="AD213" s="1205"/>
      <c r="AE213" s="1205"/>
      <c r="AF213" s="1205"/>
      <c r="AG213" s="1205"/>
      <c r="AH213" s="1205"/>
      <c r="AI213" s="1205"/>
      <c r="AJ213" s="1205"/>
      <c r="AK213" s="1205"/>
      <c r="AL213" s="1205"/>
      <c r="AM213" s="1205"/>
      <c r="AN213" s="1205"/>
      <c r="AO213" s="1205"/>
      <c r="AP213" s="1205"/>
      <c r="AQ213" s="1205"/>
      <c r="AR213" s="1205"/>
      <c r="AS213" s="1205"/>
      <c r="AT213" s="1205"/>
      <c r="AU213" s="1205"/>
      <c r="AV213" s="1205"/>
      <c r="AW213" s="1205">
        <f t="shared" ref="AW213:BP213" si="321">$C213*AW645</f>
        <v>0</v>
      </c>
      <c r="AX213" s="1205">
        <f t="shared" si="321"/>
        <v>0</v>
      </c>
      <c r="AY213" s="1205">
        <f t="shared" si="321"/>
        <v>0</v>
      </c>
      <c r="AZ213" s="1205">
        <f t="shared" si="321"/>
        <v>0</v>
      </c>
      <c r="BA213" s="1205">
        <f t="shared" si="321"/>
        <v>0</v>
      </c>
      <c r="BB213" s="1205">
        <f t="shared" si="321"/>
        <v>0</v>
      </c>
      <c r="BC213" s="1205">
        <f t="shared" si="321"/>
        <v>0</v>
      </c>
      <c r="BD213" s="1205">
        <f t="shared" si="321"/>
        <v>0</v>
      </c>
      <c r="BE213" s="1205">
        <f t="shared" si="321"/>
        <v>0</v>
      </c>
      <c r="BF213" s="1205">
        <f t="shared" si="321"/>
        <v>0</v>
      </c>
      <c r="BG213" s="1205">
        <f t="shared" si="321"/>
        <v>0</v>
      </c>
      <c r="BH213" s="1205">
        <f t="shared" si="321"/>
        <v>0</v>
      </c>
      <c r="BI213" s="1205">
        <f t="shared" si="321"/>
        <v>0</v>
      </c>
      <c r="BJ213" s="1205">
        <f t="shared" si="321"/>
        <v>0</v>
      </c>
      <c r="BK213" s="1205">
        <f t="shared" si="321"/>
        <v>0</v>
      </c>
      <c r="BL213" s="1205">
        <f t="shared" si="321"/>
        <v>0</v>
      </c>
      <c r="BM213" s="1205">
        <f t="shared" si="321"/>
        <v>0</v>
      </c>
      <c r="BN213" s="1205">
        <f t="shared" si="321"/>
        <v>0</v>
      </c>
      <c r="BO213" s="1205">
        <f t="shared" si="321"/>
        <v>0</v>
      </c>
      <c r="BP213" s="1205">
        <f t="shared" si="321"/>
        <v>0</v>
      </c>
      <c r="BQ213" s="1205">
        <f t="shared" si="311"/>
        <v>0</v>
      </c>
    </row>
    <row r="214" spans="1:69" s="1206" customFormat="1" ht="12.75" x14ac:dyDescent="0.2">
      <c r="A214" s="1165">
        <v>1955</v>
      </c>
      <c r="B214" s="198" t="s">
        <v>273</v>
      </c>
      <c r="C214" s="1214">
        <f>'I4 BO ASSETS'!I74</f>
        <v>0</v>
      </c>
      <c r="D214" s="1205"/>
      <c r="E214" s="1205"/>
      <c r="F214" s="1205"/>
      <c r="G214" s="1205"/>
      <c r="H214" s="1205"/>
      <c r="I214" s="1205"/>
      <c r="J214" s="1205"/>
      <c r="K214" s="1205"/>
      <c r="L214" s="1205"/>
      <c r="M214" s="1205"/>
      <c r="N214" s="1205"/>
      <c r="O214" s="1205"/>
      <c r="P214" s="1205"/>
      <c r="Q214" s="1205"/>
      <c r="R214" s="1205"/>
      <c r="S214" s="1205"/>
      <c r="T214" s="1205"/>
      <c r="U214" s="1205"/>
      <c r="V214" s="1205"/>
      <c r="W214" s="1205"/>
      <c r="X214" s="1205"/>
      <c r="Y214" s="1205"/>
      <c r="Z214" s="1205"/>
      <c r="AA214" s="1205"/>
      <c r="AB214" s="1205"/>
      <c r="AC214" s="1205"/>
      <c r="AD214" s="1205"/>
      <c r="AE214" s="1205"/>
      <c r="AF214" s="1205"/>
      <c r="AG214" s="1205"/>
      <c r="AH214" s="1205"/>
      <c r="AI214" s="1205"/>
      <c r="AJ214" s="1205"/>
      <c r="AK214" s="1205"/>
      <c r="AL214" s="1205"/>
      <c r="AM214" s="1205"/>
      <c r="AN214" s="1205"/>
      <c r="AO214" s="1205"/>
      <c r="AP214" s="1205"/>
      <c r="AQ214" s="1205"/>
      <c r="AR214" s="1205"/>
      <c r="AS214" s="1205"/>
      <c r="AT214" s="1205"/>
      <c r="AU214" s="1205"/>
      <c r="AV214" s="1205"/>
      <c r="AW214" s="1205">
        <f t="shared" ref="AW214:BP214" si="322">$C214*AW646</f>
        <v>0</v>
      </c>
      <c r="AX214" s="1205">
        <f t="shared" si="322"/>
        <v>0</v>
      </c>
      <c r="AY214" s="1205">
        <f t="shared" si="322"/>
        <v>0</v>
      </c>
      <c r="AZ214" s="1205">
        <f t="shared" si="322"/>
        <v>0</v>
      </c>
      <c r="BA214" s="1205">
        <f t="shared" si="322"/>
        <v>0</v>
      </c>
      <c r="BB214" s="1205">
        <f t="shared" si="322"/>
        <v>0</v>
      </c>
      <c r="BC214" s="1205">
        <f t="shared" si="322"/>
        <v>0</v>
      </c>
      <c r="BD214" s="1205">
        <f t="shared" si="322"/>
        <v>0</v>
      </c>
      <c r="BE214" s="1205">
        <f t="shared" si="322"/>
        <v>0</v>
      </c>
      <c r="BF214" s="1205">
        <f t="shared" si="322"/>
        <v>0</v>
      </c>
      <c r="BG214" s="1205">
        <f t="shared" si="322"/>
        <v>0</v>
      </c>
      <c r="BH214" s="1205">
        <f t="shared" si="322"/>
        <v>0</v>
      </c>
      <c r="BI214" s="1205">
        <f t="shared" si="322"/>
        <v>0</v>
      </c>
      <c r="BJ214" s="1205">
        <f t="shared" si="322"/>
        <v>0</v>
      </c>
      <c r="BK214" s="1205">
        <f t="shared" si="322"/>
        <v>0</v>
      </c>
      <c r="BL214" s="1205">
        <f t="shared" si="322"/>
        <v>0</v>
      </c>
      <c r="BM214" s="1205">
        <f t="shared" si="322"/>
        <v>0</v>
      </c>
      <c r="BN214" s="1205">
        <f t="shared" si="322"/>
        <v>0</v>
      </c>
      <c r="BO214" s="1205">
        <f t="shared" si="322"/>
        <v>0</v>
      </c>
      <c r="BP214" s="1205">
        <f t="shared" si="322"/>
        <v>0</v>
      </c>
      <c r="BQ214" s="1205">
        <f t="shared" si="311"/>
        <v>0</v>
      </c>
    </row>
    <row r="215" spans="1:69" s="1206" customFormat="1" ht="12.75" x14ac:dyDescent="0.2">
      <c r="A215" s="1165">
        <v>1960</v>
      </c>
      <c r="B215" s="198" t="s">
        <v>274</v>
      </c>
      <c r="C215" s="1214">
        <f>'I4 BO ASSETS'!I75</f>
        <v>0</v>
      </c>
      <c r="D215" s="1205"/>
      <c r="E215" s="1205"/>
      <c r="F215" s="1205"/>
      <c r="G215" s="1205"/>
      <c r="H215" s="1205"/>
      <c r="I215" s="1205"/>
      <c r="J215" s="1205"/>
      <c r="K215" s="1205"/>
      <c r="L215" s="1205"/>
      <c r="M215" s="1205"/>
      <c r="N215" s="1205"/>
      <c r="O215" s="1205"/>
      <c r="P215" s="1205"/>
      <c r="Q215" s="1205"/>
      <c r="R215" s="1205"/>
      <c r="S215" s="1205"/>
      <c r="T215" s="1205"/>
      <c r="U215" s="1205"/>
      <c r="V215" s="1205"/>
      <c r="W215" s="1205"/>
      <c r="X215" s="1205"/>
      <c r="Y215" s="1205"/>
      <c r="Z215" s="1205"/>
      <c r="AA215" s="1205"/>
      <c r="AB215" s="1205"/>
      <c r="AC215" s="1205"/>
      <c r="AD215" s="1205"/>
      <c r="AE215" s="1205"/>
      <c r="AF215" s="1205"/>
      <c r="AG215" s="1205"/>
      <c r="AH215" s="1205"/>
      <c r="AI215" s="1205"/>
      <c r="AJ215" s="1205"/>
      <c r="AK215" s="1205"/>
      <c r="AL215" s="1205"/>
      <c r="AM215" s="1205"/>
      <c r="AN215" s="1205"/>
      <c r="AO215" s="1205"/>
      <c r="AP215" s="1205"/>
      <c r="AQ215" s="1205"/>
      <c r="AR215" s="1205"/>
      <c r="AS215" s="1205"/>
      <c r="AT215" s="1205"/>
      <c r="AU215" s="1205"/>
      <c r="AV215" s="1205"/>
      <c r="AW215" s="1205">
        <f t="shared" ref="AW215:BP215" si="323">$C215*AW647</f>
        <v>0</v>
      </c>
      <c r="AX215" s="1205">
        <f t="shared" si="323"/>
        <v>0</v>
      </c>
      <c r="AY215" s="1205">
        <f t="shared" si="323"/>
        <v>0</v>
      </c>
      <c r="AZ215" s="1205">
        <f t="shared" si="323"/>
        <v>0</v>
      </c>
      <c r="BA215" s="1205">
        <f t="shared" si="323"/>
        <v>0</v>
      </c>
      <c r="BB215" s="1205">
        <f t="shared" si="323"/>
        <v>0</v>
      </c>
      <c r="BC215" s="1205">
        <f t="shared" si="323"/>
        <v>0</v>
      </c>
      <c r="BD215" s="1205">
        <f t="shared" si="323"/>
        <v>0</v>
      </c>
      <c r="BE215" s="1205">
        <f t="shared" si="323"/>
        <v>0</v>
      </c>
      <c r="BF215" s="1205">
        <f t="shared" si="323"/>
        <v>0</v>
      </c>
      <c r="BG215" s="1205">
        <f t="shared" si="323"/>
        <v>0</v>
      </c>
      <c r="BH215" s="1205">
        <f t="shared" si="323"/>
        <v>0</v>
      </c>
      <c r="BI215" s="1205">
        <f t="shared" si="323"/>
        <v>0</v>
      </c>
      <c r="BJ215" s="1205">
        <f t="shared" si="323"/>
        <v>0</v>
      </c>
      <c r="BK215" s="1205">
        <f t="shared" si="323"/>
        <v>0</v>
      </c>
      <c r="BL215" s="1205">
        <f t="shared" si="323"/>
        <v>0</v>
      </c>
      <c r="BM215" s="1205">
        <f t="shared" si="323"/>
        <v>0</v>
      </c>
      <c r="BN215" s="1205">
        <f t="shared" si="323"/>
        <v>0</v>
      </c>
      <c r="BO215" s="1205">
        <f t="shared" si="323"/>
        <v>0</v>
      </c>
      <c r="BP215" s="1205">
        <f t="shared" si="323"/>
        <v>0</v>
      </c>
      <c r="BQ215" s="1205">
        <f t="shared" si="311"/>
        <v>0</v>
      </c>
    </row>
    <row r="216" spans="1:69" s="1206" customFormat="1" ht="25.5" x14ac:dyDescent="0.2">
      <c r="A216" s="1165">
        <v>1970</v>
      </c>
      <c r="B216" s="198" t="s">
        <v>276</v>
      </c>
      <c r="C216" s="1214">
        <f>'I4 BO ASSETS'!I76</f>
        <v>0</v>
      </c>
      <c r="D216" s="1205"/>
      <c r="E216" s="1205"/>
      <c r="F216" s="1205"/>
      <c r="G216" s="1205"/>
      <c r="H216" s="1205"/>
      <c r="I216" s="1205"/>
      <c r="J216" s="1205"/>
      <c r="K216" s="1205"/>
      <c r="L216" s="1205"/>
      <c r="M216" s="1205"/>
      <c r="N216" s="1205"/>
      <c r="O216" s="1205"/>
      <c r="P216" s="1205"/>
      <c r="Q216" s="1205"/>
      <c r="R216" s="1205"/>
      <c r="S216" s="1205"/>
      <c r="T216" s="1205"/>
      <c r="U216" s="1205"/>
      <c r="V216" s="1205"/>
      <c r="W216" s="1205"/>
      <c r="X216" s="1205"/>
      <c r="Y216" s="1205"/>
      <c r="Z216" s="1205"/>
      <c r="AA216" s="1205"/>
      <c r="AB216" s="1205"/>
      <c r="AC216" s="1205"/>
      <c r="AD216" s="1205"/>
      <c r="AE216" s="1205"/>
      <c r="AF216" s="1205"/>
      <c r="AG216" s="1205"/>
      <c r="AH216" s="1205"/>
      <c r="AI216" s="1205"/>
      <c r="AJ216" s="1205"/>
      <c r="AK216" s="1205"/>
      <c r="AL216" s="1205"/>
      <c r="AM216" s="1205"/>
      <c r="AN216" s="1205"/>
      <c r="AO216" s="1205"/>
      <c r="AP216" s="1205"/>
      <c r="AQ216" s="1205"/>
      <c r="AR216" s="1205"/>
      <c r="AS216" s="1205"/>
      <c r="AT216" s="1205"/>
      <c r="AU216" s="1205"/>
      <c r="AV216" s="1205"/>
      <c r="AW216" s="1205">
        <f t="shared" ref="AW216:BP216" si="324">$C216*AW648</f>
        <v>0</v>
      </c>
      <c r="AX216" s="1205">
        <f t="shared" si="324"/>
        <v>0</v>
      </c>
      <c r="AY216" s="1205">
        <f t="shared" si="324"/>
        <v>0</v>
      </c>
      <c r="AZ216" s="1205">
        <f t="shared" si="324"/>
        <v>0</v>
      </c>
      <c r="BA216" s="1205">
        <f t="shared" si="324"/>
        <v>0</v>
      </c>
      <c r="BB216" s="1205">
        <f t="shared" si="324"/>
        <v>0</v>
      </c>
      <c r="BC216" s="1205">
        <f t="shared" si="324"/>
        <v>0</v>
      </c>
      <c r="BD216" s="1205">
        <f t="shared" si="324"/>
        <v>0</v>
      </c>
      <c r="BE216" s="1205">
        <f t="shared" si="324"/>
        <v>0</v>
      </c>
      <c r="BF216" s="1205">
        <f t="shared" si="324"/>
        <v>0</v>
      </c>
      <c r="BG216" s="1205">
        <f t="shared" si="324"/>
        <v>0</v>
      </c>
      <c r="BH216" s="1205">
        <f t="shared" si="324"/>
        <v>0</v>
      </c>
      <c r="BI216" s="1205">
        <f t="shared" si="324"/>
        <v>0</v>
      </c>
      <c r="BJ216" s="1205">
        <f t="shared" si="324"/>
        <v>0</v>
      </c>
      <c r="BK216" s="1205">
        <f t="shared" si="324"/>
        <v>0</v>
      </c>
      <c r="BL216" s="1205">
        <f t="shared" si="324"/>
        <v>0</v>
      </c>
      <c r="BM216" s="1205">
        <f t="shared" si="324"/>
        <v>0</v>
      </c>
      <c r="BN216" s="1205">
        <f t="shared" si="324"/>
        <v>0</v>
      </c>
      <c r="BO216" s="1205">
        <f t="shared" si="324"/>
        <v>0</v>
      </c>
      <c r="BP216" s="1205">
        <f t="shared" si="324"/>
        <v>0</v>
      </c>
      <c r="BQ216" s="1205">
        <f t="shared" si="311"/>
        <v>0</v>
      </c>
    </row>
    <row r="217" spans="1:69" s="1206" customFormat="1" ht="25.5" x14ac:dyDescent="0.2">
      <c r="A217" s="1165">
        <v>1975</v>
      </c>
      <c r="B217" s="198" t="s">
        <v>1546</v>
      </c>
      <c r="C217" s="1214">
        <f>'I4 BO ASSETS'!I77</f>
        <v>0</v>
      </c>
      <c r="D217" s="1205"/>
      <c r="E217" s="1205"/>
      <c r="F217" s="1205"/>
      <c r="G217" s="1205"/>
      <c r="H217" s="1205"/>
      <c r="I217" s="1205"/>
      <c r="J217" s="1205"/>
      <c r="K217" s="1205"/>
      <c r="L217" s="1205"/>
      <c r="M217" s="1205"/>
      <c r="N217" s="1205"/>
      <c r="O217" s="1205"/>
      <c r="P217" s="1205"/>
      <c r="Q217" s="1205"/>
      <c r="R217" s="1205"/>
      <c r="S217" s="1205"/>
      <c r="T217" s="1205"/>
      <c r="U217" s="1205"/>
      <c r="V217" s="1205"/>
      <c r="W217" s="1205"/>
      <c r="X217" s="1205"/>
      <c r="Y217" s="1205"/>
      <c r="Z217" s="1205"/>
      <c r="AA217" s="1205"/>
      <c r="AB217" s="1205"/>
      <c r="AC217" s="1205"/>
      <c r="AD217" s="1205"/>
      <c r="AE217" s="1205"/>
      <c r="AF217" s="1205"/>
      <c r="AG217" s="1205"/>
      <c r="AH217" s="1205"/>
      <c r="AI217" s="1205"/>
      <c r="AJ217" s="1205"/>
      <c r="AK217" s="1205"/>
      <c r="AL217" s="1205"/>
      <c r="AM217" s="1205"/>
      <c r="AN217" s="1205"/>
      <c r="AO217" s="1205"/>
      <c r="AP217" s="1205"/>
      <c r="AQ217" s="1205"/>
      <c r="AR217" s="1205"/>
      <c r="AS217" s="1205"/>
      <c r="AT217" s="1205"/>
      <c r="AU217" s="1205"/>
      <c r="AV217" s="1205"/>
      <c r="AW217" s="1205">
        <f t="shared" ref="AW217:BP217" si="325">$C217*AW649</f>
        <v>0</v>
      </c>
      <c r="AX217" s="1205">
        <f t="shared" si="325"/>
        <v>0</v>
      </c>
      <c r="AY217" s="1205">
        <f t="shared" si="325"/>
        <v>0</v>
      </c>
      <c r="AZ217" s="1205">
        <f t="shared" si="325"/>
        <v>0</v>
      </c>
      <c r="BA217" s="1205">
        <f t="shared" si="325"/>
        <v>0</v>
      </c>
      <c r="BB217" s="1205">
        <f t="shared" si="325"/>
        <v>0</v>
      </c>
      <c r="BC217" s="1205">
        <f t="shared" si="325"/>
        <v>0</v>
      </c>
      <c r="BD217" s="1205">
        <f t="shared" si="325"/>
        <v>0</v>
      </c>
      <c r="BE217" s="1205">
        <f t="shared" si="325"/>
        <v>0</v>
      </c>
      <c r="BF217" s="1205">
        <f t="shared" si="325"/>
        <v>0</v>
      </c>
      <c r="BG217" s="1205">
        <f t="shared" si="325"/>
        <v>0</v>
      </c>
      <c r="BH217" s="1205">
        <f t="shared" si="325"/>
        <v>0</v>
      </c>
      <c r="BI217" s="1205">
        <f t="shared" si="325"/>
        <v>0</v>
      </c>
      <c r="BJ217" s="1205">
        <f t="shared" si="325"/>
        <v>0</v>
      </c>
      <c r="BK217" s="1205">
        <f t="shared" si="325"/>
        <v>0</v>
      </c>
      <c r="BL217" s="1205">
        <f t="shared" si="325"/>
        <v>0</v>
      </c>
      <c r="BM217" s="1205">
        <f t="shared" si="325"/>
        <v>0</v>
      </c>
      <c r="BN217" s="1205">
        <f t="shared" si="325"/>
        <v>0</v>
      </c>
      <c r="BO217" s="1205">
        <f t="shared" si="325"/>
        <v>0</v>
      </c>
      <c r="BP217" s="1205">
        <f t="shared" si="325"/>
        <v>0</v>
      </c>
      <c r="BQ217" s="1205">
        <f t="shared" si="311"/>
        <v>0</v>
      </c>
    </row>
    <row r="218" spans="1:69" s="1206" customFormat="1" ht="12.75" x14ac:dyDescent="0.2">
      <c r="A218" s="1165">
        <v>1980</v>
      </c>
      <c r="B218" s="198" t="s">
        <v>1041</v>
      </c>
      <c r="C218" s="1214">
        <f>'I4 BO ASSETS'!I78</f>
        <v>0</v>
      </c>
      <c r="D218" s="1205"/>
      <c r="E218" s="1205"/>
      <c r="F218" s="1205"/>
      <c r="G218" s="1205"/>
      <c r="H218" s="1205"/>
      <c r="I218" s="1205"/>
      <c r="J218" s="1205"/>
      <c r="K218" s="1205"/>
      <c r="L218" s="1205"/>
      <c r="M218" s="1205"/>
      <c r="N218" s="1205"/>
      <c r="O218" s="1205"/>
      <c r="P218" s="1205"/>
      <c r="Q218" s="1205"/>
      <c r="R218" s="1205"/>
      <c r="S218" s="1205"/>
      <c r="T218" s="1205"/>
      <c r="U218" s="1205"/>
      <c r="V218" s="1205"/>
      <c r="W218" s="1205"/>
      <c r="X218" s="1205"/>
      <c r="Y218" s="1205"/>
      <c r="Z218" s="1205"/>
      <c r="AA218" s="1205"/>
      <c r="AB218" s="1205"/>
      <c r="AC218" s="1205"/>
      <c r="AD218" s="1205"/>
      <c r="AE218" s="1205"/>
      <c r="AF218" s="1205"/>
      <c r="AG218" s="1205"/>
      <c r="AH218" s="1205"/>
      <c r="AI218" s="1205"/>
      <c r="AJ218" s="1205"/>
      <c r="AK218" s="1205"/>
      <c r="AL218" s="1205"/>
      <c r="AM218" s="1205"/>
      <c r="AN218" s="1205"/>
      <c r="AO218" s="1205"/>
      <c r="AP218" s="1205"/>
      <c r="AQ218" s="1205"/>
      <c r="AR218" s="1205"/>
      <c r="AS218" s="1205"/>
      <c r="AT218" s="1205"/>
      <c r="AU218" s="1205"/>
      <c r="AV218" s="1205"/>
      <c r="AW218" s="1205">
        <f t="shared" ref="AW218:BP218" si="326">$C218*AW650</f>
        <v>0</v>
      </c>
      <c r="AX218" s="1205">
        <f t="shared" si="326"/>
        <v>0</v>
      </c>
      <c r="AY218" s="1205">
        <f t="shared" si="326"/>
        <v>0</v>
      </c>
      <c r="AZ218" s="1205">
        <f t="shared" si="326"/>
        <v>0</v>
      </c>
      <c r="BA218" s="1205">
        <f t="shared" si="326"/>
        <v>0</v>
      </c>
      <c r="BB218" s="1205">
        <f t="shared" si="326"/>
        <v>0</v>
      </c>
      <c r="BC218" s="1205">
        <f t="shared" si="326"/>
        <v>0</v>
      </c>
      <c r="BD218" s="1205">
        <f t="shared" si="326"/>
        <v>0</v>
      </c>
      <c r="BE218" s="1205">
        <f t="shared" si="326"/>
        <v>0</v>
      </c>
      <c r="BF218" s="1205">
        <f t="shared" si="326"/>
        <v>0</v>
      </c>
      <c r="BG218" s="1205">
        <f t="shared" si="326"/>
        <v>0</v>
      </c>
      <c r="BH218" s="1205">
        <f t="shared" si="326"/>
        <v>0</v>
      </c>
      <c r="BI218" s="1205">
        <f t="shared" si="326"/>
        <v>0</v>
      </c>
      <c r="BJ218" s="1205">
        <f t="shared" si="326"/>
        <v>0</v>
      </c>
      <c r="BK218" s="1205">
        <f t="shared" si="326"/>
        <v>0</v>
      </c>
      <c r="BL218" s="1205">
        <f t="shared" si="326"/>
        <v>0</v>
      </c>
      <c r="BM218" s="1205">
        <f t="shared" si="326"/>
        <v>0</v>
      </c>
      <c r="BN218" s="1205">
        <f t="shared" si="326"/>
        <v>0</v>
      </c>
      <c r="BO218" s="1205">
        <f t="shared" si="326"/>
        <v>0</v>
      </c>
      <c r="BP218" s="1205">
        <f t="shared" si="326"/>
        <v>0</v>
      </c>
      <c r="BQ218" s="1205">
        <f t="shared" si="311"/>
        <v>0</v>
      </c>
    </row>
    <row r="219" spans="1:69" s="1206" customFormat="1" ht="12.75" x14ac:dyDescent="0.2">
      <c r="A219" s="1165">
        <v>1990</v>
      </c>
      <c r="B219" s="198" t="s">
        <v>1043</v>
      </c>
      <c r="C219" s="1214">
        <f>'I4 BO ASSETS'!I79</f>
        <v>0</v>
      </c>
      <c r="D219" s="1205"/>
      <c r="E219" s="1205"/>
      <c r="F219" s="1205"/>
      <c r="G219" s="1205"/>
      <c r="H219" s="1205"/>
      <c r="I219" s="1205"/>
      <c r="J219" s="1205"/>
      <c r="K219" s="1205"/>
      <c r="L219" s="1205"/>
      <c r="M219" s="1205"/>
      <c r="N219" s="1205"/>
      <c r="O219" s="1205"/>
      <c r="P219" s="1205"/>
      <c r="Q219" s="1205"/>
      <c r="R219" s="1205"/>
      <c r="S219" s="1205"/>
      <c r="T219" s="1205"/>
      <c r="U219" s="1205"/>
      <c r="V219" s="1205"/>
      <c r="W219" s="1205"/>
      <c r="X219" s="1205"/>
      <c r="Y219" s="1205"/>
      <c r="Z219" s="1205"/>
      <c r="AA219" s="1205"/>
      <c r="AB219" s="1205"/>
      <c r="AC219" s="1205"/>
      <c r="AD219" s="1205"/>
      <c r="AE219" s="1205"/>
      <c r="AF219" s="1205"/>
      <c r="AG219" s="1205"/>
      <c r="AH219" s="1205"/>
      <c r="AI219" s="1205"/>
      <c r="AJ219" s="1205"/>
      <c r="AK219" s="1205"/>
      <c r="AL219" s="1205"/>
      <c r="AM219" s="1205"/>
      <c r="AN219" s="1205"/>
      <c r="AO219" s="1205"/>
      <c r="AP219" s="1205"/>
      <c r="AQ219" s="1205"/>
      <c r="AR219" s="1205"/>
      <c r="AS219" s="1205"/>
      <c r="AT219" s="1205"/>
      <c r="AU219" s="1205"/>
      <c r="AV219" s="1205"/>
      <c r="AW219" s="1205">
        <f t="shared" ref="AW219:BP219" si="327">$C219*AW651</f>
        <v>0</v>
      </c>
      <c r="AX219" s="1205">
        <f t="shared" si="327"/>
        <v>0</v>
      </c>
      <c r="AY219" s="1205">
        <f t="shared" si="327"/>
        <v>0</v>
      </c>
      <c r="AZ219" s="1205">
        <f t="shared" si="327"/>
        <v>0</v>
      </c>
      <c r="BA219" s="1205">
        <f t="shared" si="327"/>
        <v>0</v>
      </c>
      <c r="BB219" s="1205">
        <f t="shared" si="327"/>
        <v>0</v>
      </c>
      <c r="BC219" s="1205">
        <f t="shared" si="327"/>
        <v>0</v>
      </c>
      <c r="BD219" s="1205">
        <f t="shared" si="327"/>
        <v>0</v>
      </c>
      <c r="BE219" s="1205">
        <f t="shared" si="327"/>
        <v>0</v>
      </c>
      <c r="BF219" s="1205">
        <f t="shared" si="327"/>
        <v>0</v>
      </c>
      <c r="BG219" s="1205">
        <f t="shared" si="327"/>
        <v>0</v>
      </c>
      <c r="BH219" s="1205">
        <f t="shared" si="327"/>
        <v>0</v>
      </c>
      <c r="BI219" s="1205">
        <f t="shared" si="327"/>
        <v>0</v>
      </c>
      <c r="BJ219" s="1205">
        <f t="shared" si="327"/>
        <v>0</v>
      </c>
      <c r="BK219" s="1205">
        <f t="shared" si="327"/>
        <v>0</v>
      </c>
      <c r="BL219" s="1205">
        <f t="shared" si="327"/>
        <v>0</v>
      </c>
      <c r="BM219" s="1205">
        <f t="shared" si="327"/>
        <v>0</v>
      </c>
      <c r="BN219" s="1205">
        <f t="shared" si="327"/>
        <v>0</v>
      </c>
      <c r="BO219" s="1205">
        <f t="shared" si="327"/>
        <v>0</v>
      </c>
      <c r="BP219" s="1205">
        <f t="shared" si="327"/>
        <v>0</v>
      </c>
      <c r="BQ219" s="1205">
        <f t="shared" si="311"/>
        <v>0</v>
      </c>
    </row>
    <row r="220" spans="1:69" s="1206" customFormat="1" ht="12.75" x14ac:dyDescent="0.2">
      <c r="A220" s="1165">
        <v>2005</v>
      </c>
      <c r="B220" s="198" t="s">
        <v>1045</v>
      </c>
      <c r="C220" s="1214">
        <f>'I4 BO ASSETS'!I80</f>
        <v>0</v>
      </c>
      <c r="D220" s="1205"/>
      <c r="E220" s="1205"/>
      <c r="F220" s="1205"/>
      <c r="G220" s="1205"/>
      <c r="H220" s="1205"/>
      <c r="I220" s="1205"/>
      <c r="J220" s="1205"/>
      <c r="K220" s="1205"/>
      <c r="L220" s="1205"/>
      <c r="M220" s="1205"/>
      <c r="N220" s="1205"/>
      <c r="O220" s="1205"/>
      <c r="P220" s="1205"/>
      <c r="Q220" s="1205"/>
      <c r="R220" s="1205"/>
      <c r="S220" s="1205"/>
      <c r="T220" s="1205"/>
      <c r="U220" s="1205"/>
      <c r="V220" s="1205"/>
      <c r="W220" s="1205"/>
      <c r="X220" s="1205"/>
      <c r="Y220" s="1205"/>
      <c r="Z220" s="1205"/>
      <c r="AA220" s="1205"/>
      <c r="AB220" s="1205"/>
      <c r="AC220" s="1205"/>
      <c r="AD220" s="1205"/>
      <c r="AE220" s="1205"/>
      <c r="AF220" s="1205"/>
      <c r="AG220" s="1205"/>
      <c r="AH220" s="1205"/>
      <c r="AI220" s="1205"/>
      <c r="AJ220" s="1205"/>
      <c r="AK220" s="1205"/>
      <c r="AL220" s="1205"/>
      <c r="AM220" s="1205"/>
      <c r="AN220" s="1205"/>
      <c r="AO220" s="1205"/>
      <c r="AP220" s="1205"/>
      <c r="AQ220" s="1205"/>
      <c r="AR220" s="1205"/>
      <c r="AS220" s="1205"/>
      <c r="AT220" s="1205"/>
      <c r="AU220" s="1205"/>
      <c r="AV220" s="1205"/>
      <c r="AW220" s="1205">
        <f t="shared" ref="AW220:BP220" si="328">$C220*AW652</f>
        <v>0</v>
      </c>
      <c r="AX220" s="1205">
        <f t="shared" si="328"/>
        <v>0</v>
      </c>
      <c r="AY220" s="1205">
        <f t="shared" si="328"/>
        <v>0</v>
      </c>
      <c r="AZ220" s="1205">
        <f t="shared" si="328"/>
        <v>0</v>
      </c>
      <c r="BA220" s="1205">
        <f t="shared" si="328"/>
        <v>0</v>
      </c>
      <c r="BB220" s="1205">
        <f t="shared" si="328"/>
        <v>0</v>
      </c>
      <c r="BC220" s="1205">
        <f t="shared" si="328"/>
        <v>0</v>
      </c>
      <c r="BD220" s="1205">
        <f t="shared" si="328"/>
        <v>0</v>
      </c>
      <c r="BE220" s="1205">
        <f t="shared" si="328"/>
        <v>0</v>
      </c>
      <c r="BF220" s="1205">
        <f t="shared" si="328"/>
        <v>0</v>
      </c>
      <c r="BG220" s="1205">
        <f t="shared" si="328"/>
        <v>0</v>
      </c>
      <c r="BH220" s="1205">
        <f t="shared" si="328"/>
        <v>0</v>
      </c>
      <c r="BI220" s="1205">
        <f t="shared" si="328"/>
        <v>0</v>
      </c>
      <c r="BJ220" s="1205">
        <f t="shared" si="328"/>
        <v>0</v>
      </c>
      <c r="BK220" s="1205">
        <f t="shared" si="328"/>
        <v>0</v>
      </c>
      <c r="BL220" s="1205">
        <f t="shared" si="328"/>
        <v>0</v>
      </c>
      <c r="BM220" s="1205">
        <f t="shared" si="328"/>
        <v>0</v>
      </c>
      <c r="BN220" s="1205">
        <f t="shared" si="328"/>
        <v>0</v>
      </c>
      <c r="BO220" s="1205">
        <f t="shared" si="328"/>
        <v>0</v>
      </c>
      <c r="BP220" s="1205">
        <f t="shared" si="328"/>
        <v>0</v>
      </c>
      <c r="BQ220" s="1205">
        <f t="shared" si="311"/>
        <v>0</v>
      </c>
    </row>
    <row r="221" spans="1:69" s="1208" customFormat="1" ht="12.75" x14ac:dyDescent="0.2">
      <c r="A221" s="1166">
        <v>2010</v>
      </c>
      <c r="B221" s="1207" t="s">
        <v>1046</v>
      </c>
      <c r="C221" s="1214">
        <f>'I4 BO ASSETS'!I81</f>
        <v>0</v>
      </c>
      <c r="D221" s="1205"/>
      <c r="E221" s="1205"/>
      <c r="F221" s="1205"/>
      <c r="G221" s="1205"/>
      <c r="H221" s="1205"/>
      <c r="I221" s="1205"/>
      <c r="J221" s="1205"/>
      <c r="K221" s="1205"/>
      <c r="L221" s="1205"/>
      <c r="M221" s="1205"/>
      <c r="N221" s="1205"/>
      <c r="O221" s="1205"/>
      <c r="P221" s="1205"/>
      <c r="Q221" s="1205"/>
      <c r="R221" s="1205"/>
      <c r="S221" s="1205"/>
      <c r="T221" s="1205"/>
      <c r="U221" s="1205"/>
      <c r="V221" s="1205"/>
      <c r="W221" s="1205"/>
      <c r="X221" s="1205"/>
      <c r="Y221" s="1205"/>
      <c r="Z221" s="1205"/>
      <c r="AA221" s="1205"/>
      <c r="AB221" s="1205"/>
      <c r="AC221" s="1205"/>
      <c r="AD221" s="1205"/>
      <c r="AE221" s="1205"/>
      <c r="AF221" s="1205"/>
      <c r="AG221" s="1205"/>
      <c r="AH221" s="1205"/>
      <c r="AI221" s="1205"/>
      <c r="AJ221" s="1205"/>
      <c r="AK221" s="1205"/>
      <c r="AL221" s="1205"/>
      <c r="AM221" s="1205"/>
      <c r="AN221" s="1205"/>
      <c r="AO221" s="1205"/>
      <c r="AP221" s="1205"/>
      <c r="AQ221" s="1205"/>
      <c r="AR221" s="1205"/>
      <c r="AS221" s="1205"/>
      <c r="AT221" s="1205"/>
      <c r="AU221" s="1205"/>
      <c r="AV221" s="1205"/>
      <c r="AW221" s="1205">
        <f t="shared" ref="AW221:BP221" si="329">$C221*AW653</f>
        <v>0</v>
      </c>
      <c r="AX221" s="1205">
        <f t="shared" si="329"/>
        <v>0</v>
      </c>
      <c r="AY221" s="1205">
        <f t="shared" si="329"/>
        <v>0</v>
      </c>
      <c r="AZ221" s="1205">
        <f t="shared" si="329"/>
        <v>0</v>
      </c>
      <c r="BA221" s="1205">
        <f t="shared" si="329"/>
        <v>0</v>
      </c>
      <c r="BB221" s="1205">
        <f t="shared" si="329"/>
        <v>0</v>
      </c>
      <c r="BC221" s="1205">
        <f t="shared" si="329"/>
        <v>0</v>
      </c>
      <c r="BD221" s="1205">
        <f t="shared" si="329"/>
        <v>0</v>
      </c>
      <c r="BE221" s="1205">
        <f t="shared" si="329"/>
        <v>0</v>
      </c>
      <c r="BF221" s="1205">
        <f t="shared" si="329"/>
        <v>0</v>
      </c>
      <c r="BG221" s="1205">
        <f t="shared" si="329"/>
        <v>0</v>
      </c>
      <c r="BH221" s="1205">
        <f t="shared" si="329"/>
        <v>0</v>
      </c>
      <c r="BI221" s="1205">
        <f t="shared" si="329"/>
        <v>0</v>
      </c>
      <c r="BJ221" s="1205">
        <f t="shared" si="329"/>
        <v>0</v>
      </c>
      <c r="BK221" s="1205">
        <f t="shared" si="329"/>
        <v>0</v>
      </c>
      <c r="BL221" s="1205">
        <f t="shared" si="329"/>
        <v>0</v>
      </c>
      <c r="BM221" s="1205">
        <f t="shared" si="329"/>
        <v>0</v>
      </c>
      <c r="BN221" s="1205">
        <f t="shared" si="329"/>
        <v>0</v>
      </c>
      <c r="BO221" s="1205">
        <f t="shared" si="329"/>
        <v>0</v>
      </c>
      <c r="BP221" s="1205">
        <f t="shared" si="329"/>
        <v>0</v>
      </c>
      <c r="BQ221" s="1205">
        <f t="shared" si="311"/>
        <v>0</v>
      </c>
    </row>
    <row r="222" spans="1:69" s="1212" customFormat="1" ht="12.75" x14ac:dyDescent="0.2">
      <c r="A222" s="1209"/>
      <c r="B222" s="1235" t="s">
        <v>909</v>
      </c>
      <c r="C222" s="1163">
        <f>SUM(C202:C221)</f>
        <v>0</v>
      </c>
      <c r="D222" s="1210"/>
      <c r="E222" s="1210"/>
      <c r="F222" s="1211"/>
      <c r="G222" s="1210"/>
      <c r="H222" s="1210"/>
      <c r="I222" s="1210"/>
      <c r="J222" s="1210"/>
      <c r="K222" s="1210"/>
      <c r="L222" s="1210"/>
      <c r="M222" s="1210"/>
      <c r="N222" s="1210"/>
      <c r="O222" s="1210"/>
      <c r="P222" s="1210"/>
      <c r="Q222" s="1210"/>
      <c r="R222" s="1210"/>
      <c r="S222" s="1210"/>
      <c r="T222" s="1210"/>
      <c r="U222" s="1210"/>
      <c r="V222" s="1210"/>
      <c r="W222" s="1210"/>
      <c r="X222" s="1210"/>
      <c r="Y222" s="1210"/>
      <c r="Z222" s="1210"/>
      <c r="AA222" s="1210"/>
      <c r="AB222" s="1210"/>
      <c r="AC222" s="1210"/>
      <c r="AD222" s="1210"/>
      <c r="AE222" s="1210"/>
      <c r="AF222" s="1210"/>
      <c r="AG222" s="1210"/>
      <c r="AH222" s="1210"/>
      <c r="AI222" s="1210"/>
      <c r="AJ222" s="1210"/>
      <c r="AK222" s="1210"/>
      <c r="AL222" s="1210"/>
      <c r="AM222" s="1210"/>
      <c r="AN222" s="1210"/>
      <c r="AO222" s="1210"/>
      <c r="AP222" s="1210"/>
      <c r="AQ222" s="1210"/>
      <c r="AR222" s="1210"/>
      <c r="AS222" s="1210"/>
      <c r="AT222" s="1210"/>
      <c r="AU222" s="1210"/>
      <c r="AV222" s="1210"/>
      <c r="AW222" s="1210">
        <f>SUM(AW202:AW221)</f>
        <v>0</v>
      </c>
      <c r="AX222" s="1210">
        <f>SUM(AX202:AX221)</f>
        <v>0</v>
      </c>
      <c r="AY222" s="1210">
        <f t="shared" ref="AY222:BQ222" si="330">SUM(AY202:AY221)</f>
        <v>0</v>
      </c>
      <c r="AZ222" s="1210">
        <f t="shared" si="330"/>
        <v>0</v>
      </c>
      <c r="BA222" s="1210">
        <f t="shared" si="330"/>
        <v>0</v>
      </c>
      <c r="BB222" s="1210">
        <f t="shared" si="330"/>
        <v>0</v>
      </c>
      <c r="BC222" s="1210">
        <f t="shared" si="330"/>
        <v>0</v>
      </c>
      <c r="BD222" s="1210">
        <f t="shared" si="330"/>
        <v>0</v>
      </c>
      <c r="BE222" s="1210">
        <f t="shared" si="330"/>
        <v>0</v>
      </c>
      <c r="BF222" s="1210">
        <f t="shared" si="330"/>
        <v>0</v>
      </c>
      <c r="BG222" s="1210">
        <f t="shared" si="330"/>
        <v>0</v>
      </c>
      <c r="BH222" s="1210">
        <f t="shared" si="330"/>
        <v>0</v>
      </c>
      <c r="BI222" s="1210">
        <f t="shared" si="330"/>
        <v>0</v>
      </c>
      <c r="BJ222" s="1210">
        <f t="shared" si="330"/>
        <v>0</v>
      </c>
      <c r="BK222" s="1210">
        <f t="shared" si="330"/>
        <v>0</v>
      </c>
      <c r="BL222" s="1210">
        <f t="shared" si="330"/>
        <v>0</v>
      </c>
      <c r="BM222" s="1210">
        <f t="shared" si="330"/>
        <v>0</v>
      </c>
      <c r="BN222" s="1210">
        <f t="shared" si="330"/>
        <v>0</v>
      </c>
      <c r="BO222" s="1210">
        <f t="shared" si="330"/>
        <v>0</v>
      </c>
      <c r="BP222" s="1210">
        <f t="shared" si="330"/>
        <v>0</v>
      </c>
      <c r="BQ222" s="1210">
        <f t="shared" si="330"/>
        <v>0</v>
      </c>
    </row>
    <row r="223" spans="1:69" s="1206" customFormat="1" ht="12.75" x14ac:dyDescent="0.2">
      <c r="B223" s="408"/>
      <c r="C223" s="1215"/>
      <c r="D223" s="1205"/>
      <c r="E223" s="1205"/>
      <c r="F223" s="1205"/>
      <c r="AV223" s="1216"/>
      <c r="BQ223" s="1216"/>
    </row>
    <row r="224" spans="1:69" s="1217" customFormat="1" ht="13.5" thickBot="1" x14ac:dyDescent="0.25">
      <c r="B224" s="1218" t="s">
        <v>844</v>
      </c>
      <c r="C224" s="1219">
        <f t="shared" ref="C224:AH224" si="331">C200+C222</f>
        <v>0</v>
      </c>
      <c r="D224" s="1219">
        <f t="shared" si="331"/>
        <v>0</v>
      </c>
      <c r="E224" s="1219">
        <f t="shared" si="331"/>
        <v>0</v>
      </c>
      <c r="F224" s="1219">
        <f t="shared" si="331"/>
        <v>0</v>
      </c>
      <c r="G224" s="1219">
        <f t="shared" si="331"/>
        <v>0</v>
      </c>
      <c r="H224" s="1219">
        <f t="shared" si="331"/>
        <v>0</v>
      </c>
      <c r="I224" s="1219">
        <f t="shared" si="331"/>
        <v>0</v>
      </c>
      <c r="J224" s="1219">
        <f t="shared" si="331"/>
        <v>0</v>
      </c>
      <c r="K224" s="1219">
        <f t="shared" si="331"/>
        <v>0</v>
      </c>
      <c r="L224" s="1219">
        <f t="shared" si="331"/>
        <v>0</v>
      </c>
      <c r="M224" s="1219">
        <f t="shared" si="331"/>
        <v>0</v>
      </c>
      <c r="N224" s="1219">
        <f t="shared" si="331"/>
        <v>0</v>
      </c>
      <c r="O224" s="1219">
        <f t="shared" si="331"/>
        <v>0</v>
      </c>
      <c r="P224" s="1219">
        <f t="shared" si="331"/>
        <v>0</v>
      </c>
      <c r="Q224" s="1219">
        <f t="shared" si="331"/>
        <v>0</v>
      </c>
      <c r="R224" s="1219">
        <f t="shared" si="331"/>
        <v>0</v>
      </c>
      <c r="S224" s="1219">
        <f t="shared" si="331"/>
        <v>0</v>
      </c>
      <c r="T224" s="1219">
        <f t="shared" si="331"/>
        <v>0</v>
      </c>
      <c r="U224" s="1219">
        <f t="shared" si="331"/>
        <v>0</v>
      </c>
      <c r="V224" s="1219">
        <f t="shared" si="331"/>
        <v>0</v>
      </c>
      <c r="W224" s="1219">
        <f t="shared" si="331"/>
        <v>0</v>
      </c>
      <c r="X224" s="1219">
        <f t="shared" si="331"/>
        <v>0</v>
      </c>
      <c r="Y224" s="1219">
        <f t="shared" si="331"/>
        <v>0</v>
      </c>
      <c r="Z224" s="1219">
        <f t="shared" si="331"/>
        <v>0</v>
      </c>
      <c r="AA224" s="1219">
        <f t="shared" si="331"/>
        <v>0</v>
      </c>
      <c r="AB224" s="1219">
        <f t="shared" si="331"/>
        <v>0</v>
      </c>
      <c r="AC224" s="1219">
        <f t="shared" si="331"/>
        <v>0</v>
      </c>
      <c r="AD224" s="1219">
        <f t="shared" si="331"/>
        <v>0</v>
      </c>
      <c r="AE224" s="1219">
        <f t="shared" si="331"/>
        <v>0</v>
      </c>
      <c r="AF224" s="1219">
        <f t="shared" si="331"/>
        <v>0</v>
      </c>
      <c r="AG224" s="1219">
        <f t="shared" si="331"/>
        <v>0</v>
      </c>
      <c r="AH224" s="1219">
        <f t="shared" si="331"/>
        <v>0</v>
      </c>
      <c r="AI224" s="1219">
        <f t="shared" ref="AI224:BQ224" si="332">AI200+AI222</f>
        <v>0</v>
      </c>
      <c r="AJ224" s="1219">
        <f t="shared" si="332"/>
        <v>0</v>
      </c>
      <c r="AK224" s="1219">
        <f t="shared" si="332"/>
        <v>0</v>
      </c>
      <c r="AL224" s="1219">
        <f t="shared" si="332"/>
        <v>0</v>
      </c>
      <c r="AM224" s="1219">
        <f t="shared" si="332"/>
        <v>0</v>
      </c>
      <c r="AN224" s="1219">
        <f t="shared" si="332"/>
        <v>0</v>
      </c>
      <c r="AO224" s="1219">
        <f t="shared" si="332"/>
        <v>0</v>
      </c>
      <c r="AP224" s="1219">
        <f t="shared" si="332"/>
        <v>0</v>
      </c>
      <c r="AQ224" s="1219">
        <f t="shared" si="332"/>
        <v>0</v>
      </c>
      <c r="AR224" s="1219">
        <f t="shared" si="332"/>
        <v>0</v>
      </c>
      <c r="AS224" s="1219">
        <f t="shared" si="332"/>
        <v>0</v>
      </c>
      <c r="AT224" s="1219">
        <f t="shared" si="332"/>
        <v>0</v>
      </c>
      <c r="AU224" s="1219">
        <f t="shared" si="332"/>
        <v>0</v>
      </c>
      <c r="AV224" s="1219">
        <f t="shared" si="332"/>
        <v>0</v>
      </c>
      <c r="AW224" s="1219">
        <f t="shared" si="332"/>
        <v>0</v>
      </c>
      <c r="AX224" s="1219">
        <f t="shared" si="332"/>
        <v>0</v>
      </c>
      <c r="AY224" s="1219">
        <f t="shared" si="332"/>
        <v>0</v>
      </c>
      <c r="AZ224" s="1219">
        <f t="shared" si="332"/>
        <v>0</v>
      </c>
      <c r="BA224" s="1219">
        <f t="shared" si="332"/>
        <v>0</v>
      </c>
      <c r="BB224" s="1219">
        <f t="shared" si="332"/>
        <v>0</v>
      </c>
      <c r="BC224" s="1219">
        <f t="shared" si="332"/>
        <v>0</v>
      </c>
      <c r="BD224" s="1219">
        <f t="shared" si="332"/>
        <v>0</v>
      </c>
      <c r="BE224" s="1219">
        <f t="shared" si="332"/>
        <v>0</v>
      </c>
      <c r="BF224" s="1219">
        <f t="shared" si="332"/>
        <v>0</v>
      </c>
      <c r="BG224" s="1219">
        <f t="shared" si="332"/>
        <v>0</v>
      </c>
      <c r="BH224" s="1219">
        <f t="shared" si="332"/>
        <v>0</v>
      </c>
      <c r="BI224" s="1219">
        <f t="shared" si="332"/>
        <v>0</v>
      </c>
      <c r="BJ224" s="1219">
        <f t="shared" si="332"/>
        <v>0</v>
      </c>
      <c r="BK224" s="1219">
        <f t="shared" si="332"/>
        <v>0</v>
      </c>
      <c r="BL224" s="1219">
        <f t="shared" si="332"/>
        <v>0</v>
      </c>
      <c r="BM224" s="1219">
        <f t="shared" si="332"/>
        <v>0</v>
      </c>
      <c r="BN224" s="1219">
        <f t="shared" si="332"/>
        <v>0</v>
      </c>
      <c r="BO224" s="1219">
        <f t="shared" si="332"/>
        <v>0</v>
      </c>
      <c r="BP224" s="1219">
        <f t="shared" si="332"/>
        <v>0</v>
      </c>
      <c r="BQ224" s="1219">
        <f t="shared" si="332"/>
        <v>0</v>
      </c>
    </row>
    <row r="225" spans="1:69" s="1206" customFormat="1" ht="13.5" thickTop="1" x14ac:dyDescent="0.2">
      <c r="A225" s="1228"/>
      <c r="B225" s="408"/>
      <c r="C225" s="1229"/>
      <c r="D225" s="1205"/>
      <c r="E225" s="1205"/>
      <c r="F225" s="1205"/>
      <c r="AV225" s="1216"/>
      <c r="BQ225" s="1216"/>
    </row>
    <row r="226" spans="1:69" s="1206" customFormat="1" ht="15.75" x14ac:dyDescent="0.2">
      <c r="A226" s="1487" t="s">
        <v>1133</v>
      </c>
      <c r="B226" s="652"/>
      <c r="C226" s="1230"/>
      <c r="AV226" s="1216"/>
    </row>
    <row r="227" spans="1:69" s="1143" customFormat="1" ht="25.5" x14ac:dyDescent="0.2">
      <c r="C227" s="1144"/>
      <c r="D227" s="1145"/>
      <c r="E227" s="1146"/>
      <c r="F227" s="1147"/>
      <c r="G227" s="1148" t="s">
        <v>1130</v>
      </c>
      <c r="H227" s="1148"/>
      <c r="I227" s="1148"/>
      <c r="J227" s="1148"/>
      <c r="K227" s="1148"/>
      <c r="L227" s="1148"/>
      <c r="M227" s="1148"/>
      <c r="N227" s="1148"/>
      <c r="O227" s="1148"/>
      <c r="P227" s="1148"/>
      <c r="Q227" s="1148"/>
      <c r="R227" s="1148"/>
      <c r="S227" s="1148"/>
      <c r="T227" s="1148"/>
      <c r="U227" s="1148"/>
      <c r="V227" s="1148"/>
      <c r="W227" s="1148"/>
      <c r="X227" s="1148"/>
      <c r="Y227" s="1148"/>
      <c r="Z227" s="1148"/>
      <c r="AA227" s="1149"/>
      <c r="AB227" s="1148" t="s">
        <v>1131</v>
      </c>
      <c r="AC227" s="1148"/>
      <c r="AD227" s="1148"/>
      <c r="AE227" s="1148"/>
      <c r="AF227" s="1148"/>
      <c r="AG227" s="1148"/>
      <c r="AH227" s="1148"/>
      <c r="AI227" s="1148"/>
      <c r="AJ227" s="1148"/>
      <c r="AK227" s="1148"/>
      <c r="AL227" s="1148"/>
      <c r="AM227" s="1148"/>
      <c r="AN227" s="1148"/>
      <c r="AO227" s="1148"/>
      <c r="AP227" s="1148"/>
      <c r="AQ227" s="1148"/>
      <c r="AR227" s="1148"/>
      <c r="AS227" s="1148"/>
      <c r="AT227" s="1148"/>
      <c r="AU227" s="1148"/>
      <c r="AV227" s="1149"/>
      <c r="AW227" s="1150" t="s">
        <v>1132</v>
      </c>
      <c r="AX227" s="1148"/>
      <c r="AY227" s="1148"/>
      <c r="AZ227" s="1148"/>
      <c r="BA227" s="1148"/>
      <c r="BB227" s="1148"/>
      <c r="BC227" s="1148"/>
      <c r="BD227" s="1148"/>
      <c r="BE227" s="1148"/>
      <c r="BF227" s="1148"/>
      <c r="BG227" s="1148"/>
      <c r="BH227" s="1148"/>
      <c r="BI227" s="1148"/>
      <c r="BJ227" s="1148"/>
      <c r="BK227" s="1148"/>
      <c r="BL227" s="1148"/>
      <c r="BM227" s="1148"/>
      <c r="BN227" s="1148"/>
      <c r="BO227" s="1148"/>
      <c r="BP227" s="1148"/>
      <c r="BQ227" s="1149"/>
    </row>
    <row r="228" spans="1:69" s="1227" customFormat="1" ht="12.75" x14ac:dyDescent="0.2">
      <c r="A228" s="1151"/>
      <c r="B228" s="1151"/>
      <c r="C228" s="1220"/>
      <c r="D228" s="1221"/>
      <c r="E228" s="1222"/>
      <c r="F228" s="1223"/>
      <c r="G228" s="1224">
        <v>1</v>
      </c>
      <c r="H228" s="1224">
        <v>2</v>
      </c>
      <c r="I228" s="1224">
        <v>3</v>
      </c>
      <c r="J228" s="1224">
        <v>4</v>
      </c>
      <c r="K228" s="1224">
        <v>5</v>
      </c>
      <c r="L228" s="1224">
        <v>6</v>
      </c>
      <c r="M228" s="1224">
        <v>7</v>
      </c>
      <c r="N228" s="1224">
        <v>8</v>
      </c>
      <c r="O228" s="1224">
        <v>9</v>
      </c>
      <c r="P228" s="1224">
        <v>10</v>
      </c>
      <c r="Q228" s="1224">
        <v>11</v>
      </c>
      <c r="R228" s="1224">
        <v>12</v>
      </c>
      <c r="S228" s="1224">
        <v>13</v>
      </c>
      <c r="T228" s="1224">
        <v>14</v>
      </c>
      <c r="U228" s="1224">
        <v>15</v>
      </c>
      <c r="V228" s="1224">
        <v>16</v>
      </c>
      <c r="W228" s="1224">
        <v>17</v>
      </c>
      <c r="X228" s="1224">
        <v>18</v>
      </c>
      <c r="Y228" s="1224">
        <v>19</v>
      </c>
      <c r="Z228" s="1224">
        <v>20</v>
      </c>
      <c r="AA228" s="1225" t="s">
        <v>707</v>
      </c>
      <c r="AB228" s="1224">
        <v>1</v>
      </c>
      <c r="AC228" s="1224">
        <v>2</v>
      </c>
      <c r="AD228" s="1224">
        <v>3</v>
      </c>
      <c r="AE228" s="1224">
        <v>4</v>
      </c>
      <c r="AF228" s="1224">
        <v>5</v>
      </c>
      <c r="AG228" s="1224">
        <v>6</v>
      </c>
      <c r="AH228" s="1224">
        <v>7</v>
      </c>
      <c r="AI228" s="1224">
        <v>8</v>
      </c>
      <c r="AJ228" s="1224">
        <v>9</v>
      </c>
      <c r="AK228" s="1224">
        <v>10</v>
      </c>
      <c r="AL228" s="1224">
        <v>11</v>
      </c>
      <c r="AM228" s="1224">
        <v>12</v>
      </c>
      <c r="AN228" s="1224">
        <v>13</v>
      </c>
      <c r="AO228" s="1224">
        <v>14</v>
      </c>
      <c r="AP228" s="1224">
        <v>15</v>
      </c>
      <c r="AQ228" s="1224">
        <v>16</v>
      </c>
      <c r="AR228" s="1224">
        <v>17</v>
      </c>
      <c r="AS228" s="1224">
        <v>18</v>
      </c>
      <c r="AT228" s="1224">
        <v>19</v>
      </c>
      <c r="AU228" s="1224">
        <v>20</v>
      </c>
      <c r="AV228" s="1225" t="s">
        <v>707</v>
      </c>
      <c r="AW228" s="1226">
        <v>1</v>
      </c>
      <c r="AX228" s="1224">
        <v>2</v>
      </c>
      <c r="AY228" s="1224">
        <v>3</v>
      </c>
      <c r="AZ228" s="1224">
        <v>4</v>
      </c>
      <c r="BA228" s="1224">
        <v>5</v>
      </c>
      <c r="BB228" s="1224">
        <v>6</v>
      </c>
      <c r="BC228" s="1224">
        <v>7</v>
      </c>
      <c r="BD228" s="1224">
        <v>8</v>
      </c>
      <c r="BE228" s="1224">
        <v>9</v>
      </c>
      <c r="BF228" s="1224">
        <v>10</v>
      </c>
      <c r="BG228" s="1224">
        <v>11</v>
      </c>
      <c r="BH228" s="1224">
        <v>12</v>
      </c>
      <c r="BI228" s="1224">
        <v>13</v>
      </c>
      <c r="BJ228" s="1224">
        <v>14</v>
      </c>
      <c r="BK228" s="1224">
        <v>15</v>
      </c>
      <c r="BL228" s="1224">
        <v>16</v>
      </c>
      <c r="BM228" s="1224">
        <v>17</v>
      </c>
      <c r="BN228" s="1224">
        <v>18</v>
      </c>
      <c r="BO228" s="1224">
        <v>19</v>
      </c>
      <c r="BP228" s="1224">
        <v>20</v>
      </c>
      <c r="BQ228" s="1225" t="s">
        <v>707</v>
      </c>
    </row>
    <row r="229" spans="1:69" s="397" customFormat="1" ht="38.25" x14ac:dyDescent="0.2">
      <c r="A229" s="347" t="s">
        <v>1180</v>
      </c>
      <c r="B229" s="347" t="s">
        <v>637</v>
      </c>
      <c r="C229" s="1159" t="s">
        <v>783</v>
      </c>
      <c r="D229" s="1160" t="s">
        <v>308</v>
      </c>
      <c r="E229" s="1161" t="s">
        <v>309</v>
      </c>
      <c r="F229" s="1162" t="s">
        <v>763</v>
      </c>
      <c r="G229" s="784" t="str">
        <f>IF('I2 LDC class'!$D$20="",'I2 LDC class'!$C$20,'I2 LDC class'!$D$20)</f>
        <v>Residential</v>
      </c>
      <c r="H229" s="784" t="str">
        <f>IF('I2 LDC class'!$D$21="",'I2 LDC class'!$C$21,'I2 LDC class'!$D$21)</f>
        <v>GS &lt;50</v>
      </c>
      <c r="I229" s="784" t="str">
        <f>IF('I2 LDC class'!$D$22="",'I2 LDC class'!$C$22,'I2 LDC class'!$D$22)</f>
        <v>GS&gt;50-Regular</v>
      </c>
      <c r="J229" s="784" t="str">
        <f>IF('I2 LDC class'!$D$23="",'I2 LDC class'!$C$23,'I2 LDC class'!$D$23)</f>
        <v>GS&gt; 50-TOU</v>
      </c>
      <c r="K229" s="784" t="str">
        <f>IF('I2 LDC class'!$D$24="",'I2 LDC class'!$C$24,'I2 LDC class'!$D$24)</f>
        <v>GS &gt;50-Intermediate</v>
      </c>
      <c r="L229" s="784" t="str">
        <f>IF('I2 LDC class'!$D$25="",'I2 LDC class'!$C$25,'I2 LDC class'!$D$25)</f>
        <v>Large Use &gt;5MW</v>
      </c>
      <c r="M229" s="784" t="str">
        <f>IF('I2 LDC class'!$D$26="",'I2 LDC class'!$C$26,'I2 LDC class'!$D$26)</f>
        <v>Street Light</v>
      </c>
      <c r="N229" s="784" t="str">
        <f>IF('I2 LDC class'!$D$27="",'I2 LDC class'!$C$27,'I2 LDC class'!$D$27)</f>
        <v>Sentinel</v>
      </c>
      <c r="O229" s="784" t="str">
        <f>IF('I2 LDC class'!$D$28="",'I2 LDC class'!$C$28,'I2 LDC class'!$D$28)</f>
        <v>Unmetered Scattered Load</v>
      </c>
      <c r="P229" s="784" t="str">
        <f>IF('I2 LDC class'!$D$29="",'I2 LDC class'!$C$29,'I2 LDC class'!$D$29)</f>
        <v>Embedded Distributor</v>
      </c>
      <c r="Q229" s="784" t="str">
        <f>IF('I2 LDC class'!$D$30="",'I2 LDC class'!$C$30,'I2 LDC class'!$D$30)</f>
        <v>Back-up/Standby Power</v>
      </c>
      <c r="R229" s="784" t="str">
        <f>IF('I2 LDC class'!$D$31="",'I2 LDC class'!$C$31,'I2 LDC class'!$D$31)</f>
        <v>Rate Class 1</v>
      </c>
      <c r="S229" s="784" t="str">
        <f>IF('I2 LDC class'!$D$32="",'I2 LDC class'!$C$32,'I2 LDC class'!$D$32)</f>
        <v>Rate class 2</v>
      </c>
      <c r="T229" s="784" t="str">
        <f>IF('I2 LDC class'!$D$33="",'I2 LDC class'!$C$33,'I2 LDC class'!$D$33)</f>
        <v>Rate class 3</v>
      </c>
      <c r="U229" s="784" t="str">
        <f>IF('I2 LDC class'!$D$34="",'I2 LDC class'!$C$34,'I2 LDC class'!$D$34)</f>
        <v>Rate class 4</v>
      </c>
      <c r="V229" s="784" t="str">
        <f>IF('I2 LDC class'!$D$35="",'I2 LDC class'!$C$35,'I2 LDC class'!$D$35)</f>
        <v>Rate class 5</v>
      </c>
      <c r="W229" s="784" t="str">
        <f>IF('I2 LDC class'!$D$36="",'I2 LDC class'!$C$36,'I2 LDC class'!$D$36)</f>
        <v>Rate class 6</v>
      </c>
      <c r="X229" s="784" t="str">
        <f>IF('I2 LDC class'!$D$37="",'I2 LDC class'!$C$37,'I2 LDC class'!$D$37)</f>
        <v>Rate class 7</v>
      </c>
      <c r="Y229" s="784" t="str">
        <f>IF('I2 LDC class'!$D$38="",'I2 LDC class'!$C$38,'I2 LDC class'!$D$38)</f>
        <v>Rate class 8</v>
      </c>
      <c r="Z229" s="784" t="str">
        <f>IF('I2 LDC class'!$D$39="",'I2 LDC class'!$C$39,'I2 LDC class'!$D$39)</f>
        <v>Rate class 9</v>
      </c>
      <c r="AA229" s="1164" t="s">
        <v>707</v>
      </c>
      <c r="AB229" s="784" t="str">
        <f>IF('I2 LDC class'!$D$20="",'I2 LDC class'!$C$20,'I2 LDC class'!$D$20)</f>
        <v>Residential</v>
      </c>
      <c r="AC229" s="784" t="str">
        <f>IF('I2 LDC class'!$D$21="",'I2 LDC class'!$C$21,'I2 LDC class'!$D$21)</f>
        <v>GS &lt;50</v>
      </c>
      <c r="AD229" s="784" t="str">
        <f>IF('I2 LDC class'!$D$22="",'I2 LDC class'!$C$22,'I2 LDC class'!$D$22)</f>
        <v>GS&gt;50-Regular</v>
      </c>
      <c r="AE229" s="784" t="str">
        <f>IF('I2 LDC class'!$D$23="",'I2 LDC class'!$C$23,'I2 LDC class'!$D$23)</f>
        <v>GS&gt; 50-TOU</v>
      </c>
      <c r="AF229" s="784" t="str">
        <f>IF('I2 LDC class'!$D$24="",'I2 LDC class'!$C$24,'I2 LDC class'!$D$24)</f>
        <v>GS &gt;50-Intermediate</v>
      </c>
      <c r="AG229" s="784" t="str">
        <f>IF('I2 LDC class'!$D$25="",'I2 LDC class'!$C$25,'I2 LDC class'!$D$25)</f>
        <v>Large Use &gt;5MW</v>
      </c>
      <c r="AH229" s="784" t="str">
        <f>IF('I2 LDC class'!$D$26="",'I2 LDC class'!$C$26,'I2 LDC class'!$D$26)</f>
        <v>Street Light</v>
      </c>
      <c r="AI229" s="784" t="str">
        <f>IF('I2 LDC class'!$D$27="",'I2 LDC class'!$C$27,'I2 LDC class'!$D$27)</f>
        <v>Sentinel</v>
      </c>
      <c r="AJ229" s="784" t="str">
        <f>IF('I2 LDC class'!$D$28="",'I2 LDC class'!$C$28,'I2 LDC class'!$D$28)</f>
        <v>Unmetered Scattered Load</v>
      </c>
      <c r="AK229" s="784" t="str">
        <f>IF('I2 LDC class'!$D$29="",'I2 LDC class'!$C$29,'I2 LDC class'!$D$29)</f>
        <v>Embedded Distributor</v>
      </c>
      <c r="AL229" s="784" t="str">
        <f>IF('I2 LDC class'!$D$30="",'I2 LDC class'!$C$30,'I2 LDC class'!$D$30)</f>
        <v>Back-up/Standby Power</v>
      </c>
      <c r="AM229" s="784" t="str">
        <f>IF('I2 LDC class'!$D$31="",'I2 LDC class'!$C$31,'I2 LDC class'!$D$31)</f>
        <v>Rate Class 1</v>
      </c>
      <c r="AN229" s="784" t="str">
        <f>IF('I2 LDC class'!$D$32="",'I2 LDC class'!$C$32,'I2 LDC class'!$D$32)</f>
        <v>Rate class 2</v>
      </c>
      <c r="AO229" s="784" t="str">
        <f>IF('I2 LDC class'!$D$33="",'I2 LDC class'!$C$33,'I2 LDC class'!$D$33)</f>
        <v>Rate class 3</v>
      </c>
      <c r="AP229" s="784" t="str">
        <f>IF('I2 LDC class'!$D$34="",'I2 LDC class'!$C$34,'I2 LDC class'!$D$34)</f>
        <v>Rate class 4</v>
      </c>
      <c r="AQ229" s="784" t="str">
        <f>IF('I2 LDC class'!$D$35="",'I2 LDC class'!$C$35,'I2 LDC class'!$D$35)</f>
        <v>Rate class 5</v>
      </c>
      <c r="AR229" s="784" t="str">
        <f>IF('I2 LDC class'!$D$36="",'I2 LDC class'!$C$36,'I2 LDC class'!$D$36)</f>
        <v>Rate class 6</v>
      </c>
      <c r="AS229" s="784" t="str">
        <f>IF('I2 LDC class'!$D$37="",'I2 LDC class'!$C$37,'I2 LDC class'!$D$37)</f>
        <v>Rate class 7</v>
      </c>
      <c r="AT229" s="784" t="str">
        <f>IF('I2 LDC class'!$D$38="",'I2 LDC class'!$C$38,'I2 LDC class'!$D$38)</f>
        <v>Rate class 8</v>
      </c>
      <c r="AU229" s="784" t="str">
        <f>IF('I2 LDC class'!$D$39="",'I2 LDC class'!$C$39,'I2 LDC class'!$D$39)</f>
        <v>Rate class 9</v>
      </c>
      <c r="AV229" s="1164" t="s">
        <v>707</v>
      </c>
      <c r="AW229" s="784" t="str">
        <f>IF('I2 LDC class'!$D$20="",'I2 LDC class'!$C$20,'I2 LDC class'!$D$20)</f>
        <v>Residential</v>
      </c>
      <c r="AX229" s="784" t="str">
        <f>IF('I2 LDC class'!$D$21="",'I2 LDC class'!$C$21,'I2 LDC class'!$D$21)</f>
        <v>GS &lt;50</v>
      </c>
      <c r="AY229" s="784" t="str">
        <f>IF('I2 LDC class'!$D$22="",'I2 LDC class'!$C$22,'I2 LDC class'!$D$22)</f>
        <v>GS&gt;50-Regular</v>
      </c>
      <c r="AZ229" s="784" t="str">
        <f>IF('I2 LDC class'!$D$23="",'I2 LDC class'!$C$23,'I2 LDC class'!$D$23)</f>
        <v>GS&gt; 50-TOU</v>
      </c>
      <c r="BA229" s="784" t="str">
        <f>IF('I2 LDC class'!$D$24="",'I2 LDC class'!$C$24,'I2 LDC class'!$D$24)</f>
        <v>GS &gt;50-Intermediate</v>
      </c>
      <c r="BB229" s="784" t="str">
        <f>IF('I2 LDC class'!$D$25="",'I2 LDC class'!$C$25,'I2 LDC class'!$D$25)</f>
        <v>Large Use &gt;5MW</v>
      </c>
      <c r="BC229" s="784" t="str">
        <f>IF('I2 LDC class'!$D$26="",'I2 LDC class'!$C$26,'I2 LDC class'!$D$26)</f>
        <v>Street Light</v>
      </c>
      <c r="BD229" s="784" t="str">
        <f>IF('I2 LDC class'!$D$27="",'I2 LDC class'!$C$27,'I2 LDC class'!$D$27)</f>
        <v>Sentinel</v>
      </c>
      <c r="BE229" s="784" t="str">
        <f>IF('I2 LDC class'!$D$28="",'I2 LDC class'!$C$28,'I2 LDC class'!$D$28)</f>
        <v>Unmetered Scattered Load</v>
      </c>
      <c r="BF229" s="784" t="str">
        <f>IF('I2 LDC class'!$D$29="",'I2 LDC class'!$C$29,'I2 LDC class'!$D$29)</f>
        <v>Embedded Distributor</v>
      </c>
      <c r="BG229" s="784" t="str">
        <f>IF('I2 LDC class'!$D$30="",'I2 LDC class'!$C$30,'I2 LDC class'!$D$30)</f>
        <v>Back-up/Standby Power</v>
      </c>
      <c r="BH229" s="784" t="str">
        <f>IF('I2 LDC class'!$D$31="",'I2 LDC class'!$C$31,'I2 LDC class'!$D$31)</f>
        <v>Rate Class 1</v>
      </c>
      <c r="BI229" s="784" t="str">
        <f>IF('I2 LDC class'!$D$32="",'I2 LDC class'!$C$32,'I2 LDC class'!$D$32)</f>
        <v>Rate class 2</v>
      </c>
      <c r="BJ229" s="784" t="str">
        <f>IF('I2 LDC class'!$D$33="",'I2 LDC class'!$C$33,'I2 LDC class'!$D$33)</f>
        <v>Rate class 3</v>
      </c>
      <c r="BK229" s="784" t="str">
        <f>IF('I2 LDC class'!$D$34="",'I2 LDC class'!$C$34,'I2 LDC class'!$D$34)</f>
        <v>Rate class 4</v>
      </c>
      <c r="BL229" s="784" t="str">
        <f>IF('I2 LDC class'!$D$35="",'I2 LDC class'!$C$35,'I2 LDC class'!$D$35)</f>
        <v>Rate class 5</v>
      </c>
      <c r="BM229" s="784" t="str">
        <f>IF('I2 LDC class'!$D$36="",'I2 LDC class'!$C$36,'I2 LDC class'!$D$36)</f>
        <v>Rate class 6</v>
      </c>
      <c r="BN229" s="784" t="str">
        <f>IF('I2 LDC class'!$D$37="",'I2 LDC class'!$C$37,'I2 LDC class'!$D$37)</f>
        <v>Rate class 7</v>
      </c>
      <c r="BO229" s="784" t="str">
        <f>IF('I2 LDC class'!$D$38="",'I2 LDC class'!$C$38,'I2 LDC class'!$D$38)</f>
        <v>Rate class 8</v>
      </c>
      <c r="BP229" s="784" t="str">
        <f>IF('I2 LDC class'!$D$39="",'I2 LDC class'!$C$39,'I2 LDC class'!$D$39)</f>
        <v>Rate class 9</v>
      </c>
      <c r="BQ229" s="1164" t="s">
        <v>707</v>
      </c>
    </row>
    <row r="230" spans="1:69" s="1206" customFormat="1" ht="12.75" x14ac:dyDescent="0.2">
      <c r="A230" s="198">
        <v>1565</v>
      </c>
      <c r="B230" s="198" t="s">
        <v>649</v>
      </c>
      <c r="C230" s="1204">
        <f>'I4 BO ASSETS'!J17</f>
        <v>0</v>
      </c>
      <c r="D230" s="1205">
        <f t="shared" ref="D230:E249" si="333">$C230*D592</f>
        <v>0</v>
      </c>
      <c r="E230" s="1205">
        <f t="shared" si="333"/>
        <v>0</v>
      </c>
      <c r="F230" s="1205">
        <f>D230+E230</f>
        <v>0</v>
      </c>
      <c r="G230" s="1205">
        <f t="shared" ref="G230:Z230" si="334">$D230*G592</f>
        <v>0</v>
      </c>
      <c r="H230" s="1205">
        <f t="shared" si="334"/>
        <v>0</v>
      </c>
      <c r="I230" s="1205">
        <f t="shared" si="334"/>
        <v>0</v>
      </c>
      <c r="J230" s="1205">
        <f t="shared" si="334"/>
        <v>0</v>
      </c>
      <c r="K230" s="1205">
        <f t="shared" si="334"/>
        <v>0</v>
      </c>
      <c r="L230" s="1205">
        <f t="shared" si="334"/>
        <v>0</v>
      </c>
      <c r="M230" s="1205">
        <f t="shared" si="334"/>
        <v>0</v>
      </c>
      <c r="N230" s="1205">
        <f t="shared" si="334"/>
        <v>0</v>
      </c>
      <c r="O230" s="1205">
        <f t="shared" si="334"/>
        <v>0</v>
      </c>
      <c r="P230" s="1205">
        <f t="shared" si="334"/>
        <v>0</v>
      </c>
      <c r="Q230" s="1205">
        <f t="shared" si="334"/>
        <v>0</v>
      </c>
      <c r="R230" s="1205">
        <f t="shared" si="334"/>
        <v>0</v>
      </c>
      <c r="S230" s="1205">
        <f t="shared" si="334"/>
        <v>0</v>
      </c>
      <c r="T230" s="1205">
        <f t="shared" si="334"/>
        <v>0</v>
      </c>
      <c r="U230" s="1205">
        <f t="shared" si="334"/>
        <v>0</v>
      </c>
      <c r="V230" s="1205">
        <f t="shared" si="334"/>
        <v>0</v>
      </c>
      <c r="W230" s="1205">
        <f t="shared" si="334"/>
        <v>0</v>
      </c>
      <c r="X230" s="1205">
        <f t="shared" si="334"/>
        <v>0</v>
      </c>
      <c r="Y230" s="1205">
        <f t="shared" si="334"/>
        <v>0</v>
      </c>
      <c r="Z230" s="1205">
        <f t="shared" si="334"/>
        <v>0</v>
      </c>
      <c r="AA230" s="1205">
        <f>SUM(G230:Z230)</f>
        <v>0</v>
      </c>
      <c r="AB230" s="1205">
        <f t="shared" ref="AB230:AU230" si="335">$E230*AB592</f>
        <v>0</v>
      </c>
      <c r="AC230" s="1205">
        <f t="shared" si="335"/>
        <v>0</v>
      </c>
      <c r="AD230" s="1205">
        <f t="shared" si="335"/>
        <v>0</v>
      </c>
      <c r="AE230" s="1205">
        <f t="shared" si="335"/>
        <v>0</v>
      </c>
      <c r="AF230" s="1205">
        <f t="shared" si="335"/>
        <v>0</v>
      </c>
      <c r="AG230" s="1205">
        <f t="shared" si="335"/>
        <v>0</v>
      </c>
      <c r="AH230" s="1205">
        <f t="shared" si="335"/>
        <v>0</v>
      </c>
      <c r="AI230" s="1205">
        <f t="shared" si="335"/>
        <v>0</v>
      </c>
      <c r="AJ230" s="1205">
        <f t="shared" si="335"/>
        <v>0</v>
      </c>
      <c r="AK230" s="1205">
        <f t="shared" si="335"/>
        <v>0</v>
      </c>
      <c r="AL230" s="1205">
        <f t="shared" si="335"/>
        <v>0</v>
      </c>
      <c r="AM230" s="1205">
        <f t="shared" si="335"/>
        <v>0</v>
      </c>
      <c r="AN230" s="1205">
        <f t="shared" si="335"/>
        <v>0</v>
      </c>
      <c r="AO230" s="1205">
        <f t="shared" si="335"/>
        <v>0</v>
      </c>
      <c r="AP230" s="1205">
        <f t="shared" si="335"/>
        <v>0</v>
      </c>
      <c r="AQ230" s="1205">
        <f t="shared" si="335"/>
        <v>0</v>
      </c>
      <c r="AR230" s="1205">
        <f t="shared" si="335"/>
        <v>0</v>
      </c>
      <c r="AS230" s="1205">
        <f t="shared" si="335"/>
        <v>0</v>
      </c>
      <c r="AT230" s="1205">
        <f t="shared" si="335"/>
        <v>0</v>
      </c>
      <c r="AU230" s="1205">
        <f t="shared" si="335"/>
        <v>0</v>
      </c>
      <c r="AV230" s="1205">
        <f>SUM(AB230:AU230)</f>
        <v>0</v>
      </c>
      <c r="AW230" s="1205"/>
      <c r="AX230" s="1205"/>
      <c r="AY230" s="1205"/>
      <c r="AZ230" s="1205"/>
      <c r="BA230" s="1205"/>
      <c r="BB230" s="1205"/>
      <c r="BC230" s="1205"/>
      <c r="BD230" s="1205"/>
      <c r="BE230" s="1205"/>
      <c r="BF230" s="1205"/>
      <c r="BG230" s="1205"/>
      <c r="BH230" s="1205"/>
      <c r="BI230" s="1205"/>
      <c r="BJ230" s="1205"/>
      <c r="BK230" s="1205"/>
      <c r="BL230" s="1205"/>
      <c r="BM230" s="1205"/>
      <c r="BN230" s="1205"/>
      <c r="BO230" s="1205"/>
      <c r="BP230" s="1205"/>
      <c r="BQ230" s="1205"/>
    </row>
    <row r="231" spans="1:69" s="1206" customFormat="1" ht="12.75" x14ac:dyDescent="0.2">
      <c r="A231" s="1165">
        <v>1805</v>
      </c>
      <c r="B231" s="198" t="s">
        <v>282</v>
      </c>
      <c r="C231" s="1204">
        <f>'I4 BO ASSETS'!J18</f>
        <v>0</v>
      </c>
      <c r="D231" s="1205">
        <f t="shared" si="333"/>
        <v>0</v>
      </c>
      <c r="E231" s="1205">
        <f t="shared" si="333"/>
        <v>0</v>
      </c>
      <c r="F231" s="1205">
        <f t="shared" ref="F231:F269" si="336">D231+E231</f>
        <v>0</v>
      </c>
      <c r="G231" s="1205">
        <f t="shared" ref="G231:Z231" si="337">$D231*G593</f>
        <v>0</v>
      </c>
      <c r="H231" s="1205">
        <f t="shared" si="337"/>
        <v>0</v>
      </c>
      <c r="I231" s="1205">
        <f t="shared" si="337"/>
        <v>0</v>
      </c>
      <c r="J231" s="1205">
        <f t="shared" si="337"/>
        <v>0</v>
      </c>
      <c r="K231" s="1205">
        <f t="shared" si="337"/>
        <v>0</v>
      </c>
      <c r="L231" s="1205">
        <f t="shared" si="337"/>
        <v>0</v>
      </c>
      <c r="M231" s="1205">
        <f t="shared" si="337"/>
        <v>0</v>
      </c>
      <c r="N231" s="1205">
        <f t="shared" si="337"/>
        <v>0</v>
      </c>
      <c r="O231" s="1205">
        <f t="shared" si="337"/>
        <v>0</v>
      </c>
      <c r="P231" s="1205">
        <f t="shared" si="337"/>
        <v>0</v>
      </c>
      <c r="Q231" s="1205">
        <f t="shared" si="337"/>
        <v>0</v>
      </c>
      <c r="R231" s="1205">
        <f t="shared" si="337"/>
        <v>0</v>
      </c>
      <c r="S231" s="1205">
        <f t="shared" si="337"/>
        <v>0</v>
      </c>
      <c r="T231" s="1205">
        <f t="shared" si="337"/>
        <v>0</v>
      </c>
      <c r="U231" s="1205">
        <f t="shared" si="337"/>
        <v>0</v>
      </c>
      <c r="V231" s="1205">
        <f t="shared" si="337"/>
        <v>0</v>
      </c>
      <c r="W231" s="1205">
        <f t="shared" si="337"/>
        <v>0</v>
      </c>
      <c r="X231" s="1205">
        <f t="shared" si="337"/>
        <v>0</v>
      </c>
      <c r="Y231" s="1205">
        <f t="shared" si="337"/>
        <v>0</v>
      </c>
      <c r="Z231" s="1205">
        <f t="shared" si="337"/>
        <v>0</v>
      </c>
      <c r="AA231" s="1205">
        <f t="shared" ref="AA231:AA269" si="338">SUM(G231:Z231)</f>
        <v>0</v>
      </c>
      <c r="AB231" s="1205">
        <f t="shared" ref="AB231:AU231" si="339">$E231*AB593</f>
        <v>0</v>
      </c>
      <c r="AC231" s="1205">
        <f t="shared" si="339"/>
        <v>0</v>
      </c>
      <c r="AD231" s="1205">
        <f t="shared" si="339"/>
        <v>0</v>
      </c>
      <c r="AE231" s="1205">
        <f t="shared" si="339"/>
        <v>0</v>
      </c>
      <c r="AF231" s="1205">
        <f t="shared" si="339"/>
        <v>0</v>
      </c>
      <c r="AG231" s="1205">
        <f t="shared" si="339"/>
        <v>0</v>
      </c>
      <c r="AH231" s="1205">
        <f t="shared" si="339"/>
        <v>0</v>
      </c>
      <c r="AI231" s="1205">
        <f t="shared" si="339"/>
        <v>0</v>
      </c>
      <c r="AJ231" s="1205">
        <f t="shared" si="339"/>
        <v>0</v>
      </c>
      <c r="AK231" s="1205">
        <f t="shared" si="339"/>
        <v>0</v>
      </c>
      <c r="AL231" s="1205">
        <f t="shared" si="339"/>
        <v>0</v>
      </c>
      <c r="AM231" s="1205">
        <f t="shared" si="339"/>
        <v>0</v>
      </c>
      <c r="AN231" s="1205">
        <f t="shared" si="339"/>
        <v>0</v>
      </c>
      <c r="AO231" s="1205">
        <f t="shared" si="339"/>
        <v>0</v>
      </c>
      <c r="AP231" s="1205">
        <f t="shared" si="339"/>
        <v>0</v>
      </c>
      <c r="AQ231" s="1205">
        <f t="shared" si="339"/>
        <v>0</v>
      </c>
      <c r="AR231" s="1205">
        <f t="shared" si="339"/>
        <v>0</v>
      </c>
      <c r="AS231" s="1205">
        <f t="shared" si="339"/>
        <v>0</v>
      </c>
      <c r="AT231" s="1205">
        <f t="shared" si="339"/>
        <v>0</v>
      </c>
      <c r="AU231" s="1205">
        <f t="shared" si="339"/>
        <v>0</v>
      </c>
      <c r="AV231" s="1205">
        <f t="shared" ref="AV231:AV269" si="340">SUM(AB231:AU231)</f>
        <v>0</v>
      </c>
      <c r="AW231" s="1205"/>
      <c r="AX231" s="1205"/>
      <c r="AY231" s="1205"/>
      <c r="AZ231" s="1205"/>
      <c r="BA231" s="1205"/>
      <c r="BB231" s="1205"/>
      <c r="BC231" s="1205"/>
      <c r="BD231" s="1205"/>
      <c r="BE231" s="1205"/>
      <c r="BF231" s="1205"/>
      <c r="BG231" s="1205"/>
      <c r="BH231" s="1205"/>
      <c r="BI231" s="1205"/>
      <c r="BJ231" s="1205"/>
      <c r="BK231" s="1205"/>
      <c r="BL231" s="1205"/>
      <c r="BM231" s="1205"/>
      <c r="BN231" s="1205"/>
      <c r="BO231" s="1205"/>
      <c r="BP231" s="1205"/>
      <c r="BQ231" s="1205"/>
    </row>
    <row r="232" spans="1:69" s="1206" customFormat="1" ht="12.75" x14ac:dyDescent="0.2">
      <c r="A232" s="1165" t="s">
        <v>815</v>
      </c>
      <c r="B232" s="198" t="s">
        <v>340</v>
      </c>
      <c r="C232" s="1204">
        <f>'I4 BO ASSETS'!J19</f>
        <v>0</v>
      </c>
      <c r="D232" s="1205">
        <f t="shared" si="333"/>
        <v>0</v>
      </c>
      <c r="E232" s="1205">
        <f t="shared" si="333"/>
        <v>0</v>
      </c>
      <c r="F232" s="1205">
        <f t="shared" si="336"/>
        <v>0</v>
      </c>
      <c r="G232" s="1205">
        <f t="shared" ref="G232:Z232" si="341">$D232*G594</f>
        <v>0</v>
      </c>
      <c r="H232" s="1205">
        <f t="shared" si="341"/>
        <v>0</v>
      </c>
      <c r="I232" s="1205">
        <f t="shared" si="341"/>
        <v>0</v>
      </c>
      <c r="J232" s="1205">
        <f t="shared" si="341"/>
        <v>0</v>
      </c>
      <c r="K232" s="1205">
        <f t="shared" si="341"/>
        <v>0</v>
      </c>
      <c r="L232" s="1205">
        <f t="shared" si="341"/>
        <v>0</v>
      </c>
      <c r="M232" s="1205">
        <f t="shared" si="341"/>
        <v>0</v>
      </c>
      <c r="N232" s="1205">
        <f t="shared" si="341"/>
        <v>0</v>
      </c>
      <c r="O232" s="1205">
        <f t="shared" si="341"/>
        <v>0</v>
      </c>
      <c r="P232" s="1205">
        <f t="shared" si="341"/>
        <v>0</v>
      </c>
      <c r="Q232" s="1205">
        <f t="shared" si="341"/>
        <v>0</v>
      </c>
      <c r="R232" s="1205">
        <f t="shared" si="341"/>
        <v>0</v>
      </c>
      <c r="S232" s="1205">
        <f t="shared" si="341"/>
        <v>0</v>
      </c>
      <c r="T232" s="1205">
        <f t="shared" si="341"/>
        <v>0</v>
      </c>
      <c r="U232" s="1205">
        <f t="shared" si="341"/>
        <v>0</v>
      </c>
      <c r="V232" s="1205">
        <f t="shared" si="341"/>
        <v>0</v>
      </c>
      <c r="W232" s="1205">
        <f t="shared" si="341"/>
        <v>0</v>
      </c>
      <c r="X232" s="1205">
        <f t="shared" si="341"/>
        <v>0</v>
      </c>
      <c r="Y232" s="1205">
        <f t="shared" si="341"/>
        <v>0</v>
      </c>
      <c r="Z232" s="1205">
        <f t="shared" si="341"/>
        <v>0</v>
      </c>
      <c r="AA232" s="1205">
        <f t="shared" si="338"/>
        <v>0</v>
      </c>
      <c r="AB232" s="1205">
        <f t="shared" ref="AB232:AU232" si="342">$E232*AB594</f>
        <v>0</v>
      </c>
      <c r="AC232" s="1205">
        <f t="shared" si="342"/>
        <v>0</v>
      </c>
      <c r="AD232" s="1205">
        <f t="shared" si="342"/>
        <v>0</v>
      </c>
      <c r="AE232" s="1205">
        <f t="shared" si="342"/>
        <v>0</v>
      </c>
      <c r="AF232" s="1205">
        <f t="shared" si="342"/>
        <v>0</v>
      </c>
      <c r="AG232" s="1205">
        <f t="shared" si="342"/>
        <v>0</v>
      </c>
      <c r="AH232" s="1205">
        <f t="shared" si="342"/>
        <v>0</v>
      </c>
      <c r="AI232" s="1205">
        <f t="shared" si="342"/>
        <v>0</v>
      </c>
      <c r="AJ232" s="1205">
        <f t="shared" si="342"/>
        <v>0</v>
      </c>
      <c r="AK232" s="1205">
        <f t="shared" si="342"/>
        <v>0</v>
      </c>
      <c r="AL232" s="1205">
        <f t="shared" si="342"/>
        <v>0</v>
      </c>
      <c r="AM232" s="1205">
        <f t="shared" si="342"/>
        <v>0</v>
      </c>
      <c r="AN232" s="1205">
        <f t="shared" si="342"/>
        <v>0</v>
      </c>
      <c r="AO232" s="1205">
        <f t="shared" si="342"/>
        <v>0</v>
      </c>
      <c r="AP232" s="1205">
        <f t="shared" si="342"/>
        <v>0</v>
      </c>
      <c r="AQ232" s="1205">
        <f t="shared" si="342"/>
        <v>0</v>
      </c>
      <c r="AR232" s="1205">
        <f t="shared" si="342"/>
        <v>0</v>
      </c>
      <c r="AS232" s="1205">
        <f t="shared" si="342"/>
        <v>0</v>
      </c>
      <c r="AT232" s="1205">
        <f t="shared" si="342"/>
        <v>0</v>
      </c>
      <c r="AU232" s="1205">
        <f t="shared" si="342"/>
        <v>0</v>
      </c>
      <c r="AV232" s="1205">
        <f t="shared" si="340"/>
        <v>0</v>
      </c>
      <c r="AW232" s="1205"/>
      <c r="AX232" s="1205"/>
      <c r="AY232" s="1205"/>
      <c r="AZ232" s="1205"/>
      <c r="BA232" s="1205"/>
      <c r="BB232" s="1205"/>
      <c r="BC232" s="1205"/>
      <c r="BD232" s="1205"/>
      <c r="BE232" s="1205"/>
      <c r="BF232" s="1205"/>
      <c r="BG232" s="1205"/>
      <c r="BH232" s="1205"/>
      <c r="BI232" s="1205"/>
      <c r="BJ232" s="1205"/>
      <c r="BK232" s="1205"/>
      <c r="BL232" s="1205"/>
      <c r="BM232" s="1205"/>
      <c r="BN232" s="1205"/>
      <c r="BO232" s="1205"/>
      <c r="BP232" s="1205"/>
      <c r="BQ232" s="1205"/>
    </row>
    <row r="233" spans="1:69" s="1206" customFormat="1" ht="12.75" x14ac:dyDescent="0.2">
      <c r="A233" s="1165" t="s">
        <v>816</v>
      </c>
      <c r="B233" s="198" t="s">
        <v>342</v>
      </c>
      <c r="C233" s="1204">
        <f>'I4 BO ASSETS'!J20</f>
        <v>0</v>
      </c>
      <c r="D233" s="1205">
        <f t="shared" si="333"/>
        <v>0</v>
      </c>
      <c r="E233" s="1205">
        <f t="shared" si="333"/>
        <v>0</v>
      </c>
      <c r="F233" s="1205">
        <f t="shared" si="336"/>
        <v>0</v>
      </c>
      <c r="G233" s="1205">
        <f t="shared" ref="G233:Z233" si="343">$D233*G595</f>
        <v>0</v>
      </c>
      <c r="H233" s="1205">
        <f t="shared" si="343"/>
        <v>0</v>
      </c>
      <c r="I233" s="1205">
        <f t="shared" si="343"/>
        <v>0</v>
      </c>
      <c r="J233" s="1205">
        <f t="shared" si="343"/>
        <v>0</v>
      </c>
      <c r="K233" s="1205">
        <f t="shared" si="343"/>
        <v>0</v>
      </c>
      <c r="L233" s="1205">
        <f t="shared" si="343"/>
        <v>0</v>
      </c>
      <c r="M233" s="1205">
        <f t="shared" si="343"/>
        <v>0</v>
      </c>
      <c r="N233" s="1205">
        <f t="shared" si="343"/>
        <v>0</v>
      </c>
      <c r="O233" s="1205">
        <f t="shared" si="343"/>
        <v>0</v>
      </c>
      <c r="P233" s="1205">
        <f t="shared" si="343"/>
        <v>0</v>
      </c>
      <c r="Q233" s="1205">
        <f t="shared" si="343"/>
        <v>0</v>
      </c>
      <c r="R233" s="1205">
        <f t="shared" si="343"/>
        <v>0</v>
      </c>
      <c r="S233" s="1205">
        <f t="shared" si="343"/>
        <v>0</v>
      </c>
      <c r="T233" s="1205">
        <f t="shared" si="343"/>
        <v>0</v>
      </c>
      <c r="U233" s="1205">
        <f t="shared" si="343"/>
        <v>0</v>
      </c>
      <c r="V233" s="1205">
        <f t="shared" si="343"/>
        <v>0</v>
      </c>
      <c r="W233" s="1205">
        <f t="shared" si="343"/>
        <v>0</v>
      </c>
      <c r="X233" s="1205">
        <f t="shared" si="343"/>
        <v>0</v>
      </c>
      <c r="Y233" s="1205">
        <f t="shared" si="343"/>
        <v>0</v>
      </c>
      <c r="Z233" s="1205">
        <f t="shared" si="343"/>
        <v>0</v>
      </c>
      <c r="AA233" s="1205">
        <f t="shared" si="338"/>
        <v>0</v>
      </c>
      <c r="AB233" s="1205">
        <f t="shared" ref="AB233:AU233" si="344">$E233*AB595</f>
        <v>0</v>
      </c>
      <c r="AC233" s="1205">
        <f t="shared" si="344"/>
        <v>0</v>
      </c>
      <c r="AD233" s="1205">
        <f t="shared" si="344"/>
        <v>0</v>
      </c>
      <c r="AE233" s="1205">
        <f t="shared" si="344"/>
        <v>0</v>
      </c>
      <c r="AF233" s="1205">
        <f t="shared" si="344"/>
        <v>0</v>
      </c>
      <c r="AG233" s="1205">
        <f t="shared" si="344"/>
        <v>0</v>
      </c>
      <c r="AH233" s="1205">
        <f t="shared" si="344"/>
        <v>0</v>
      </c>
      <c r="AI233" s="1205">
        <f t="shared" si="344"/>
        <v>0</v>
      </c>
      <c r="AJ233" s="1205">
        <f t="shared" si="344"/>
        <v>0</v>
      </c>
      <c r="AK233" s="1205">
        <f t="shared" si="344"/>
        <v>0</v>
      </c>
      <c r="AL233" s="1205">
        <f t="shared" si="344"/>
        <v>0</v>
      </c>
      <c r="AM233" s="1205">
        <f t="shared" si="344"/>
        <v>0</v>
      </c>
      <c r="AN233" s="1205">
        <f t="shared" si="344"/>
        <v>0</v>
      </c>
      <c r="AO233" s="1205">
        <f t="shared" si="344"/>
        <v>0</v>
      </c>
      <c r="AP233" s="1205">
        <f t="shared" si="344"/>
        <v>0</v>
      </c>
      <c r="AQ233" s="1205">
        <f t="shared" si="344"/>
        <v>0</v>
      </c>
      <c r="AR233" s="1205">
        <f t="shared" si="344"/>
        <v>0</v>
      </c>
      <c r="AS233" s="1205">
        <f t="shared" si="344"/>
        <v>0</v>
      </c>
      <c r="AT233" s="1205">
        <f t="shared" si="344"/>
        <v>0</v>
      </c>
      <c r="AU233" s="1205">
        <f t="shared" si="344"/>
        <v>0</v>
      </c>
      <c r="AV233" s="1205">
        <f t="shared" si="340"/>
        <v>0</v>
      </c>
      <c r="AW233" s="1205"/>
      <c r="AX233" s="1205"/>
      <c r="AY233" s="1205"/>
      <c r="AZ233" s="1205"/>
      <c r="BA233" s="1205"/>
      <c r="BB233" s="1205"/>
      <c r="BC233" s="1205"/>
      <c r="BD233" s="1205"/>
      <c r="BE233" s="1205"/>
      <c r="BF233" s="1205"/>
      <c r="BG233" s="1205"/>
      <c r="BH233" s="1205"/>
      <c r="BI233" s="1205"/>
      <c r="BJ233" s="1205"/>
      <c r="BK233" s="1205"/>
      <c r="BL233" s="1205"/>
      <c r="BM233" s="1205"/>
      <c r="BN233" s="1205"/>
      <c r="BO233" s="1205"/>
      <c r="BP233" s="1205"/>
      <c r="BQ233" s="1205"/>
    </row>
    <row r="234" spans="1:69" s="1206" customFormat="1" ht="12.75" x14ac:dyDescent="0.2">
      <c r="A234" s="1165">
        <v>1806</v>
      </c>
      <c r="B234" s="198" t="s">
        <v>283</v>
      </c>
      <c r="C234" s="1204">
        <f>'I4 BO ASSETS'!J21</f>
        <v>0</v>
      </c>
      <c r="D234" s="1205">
        <f t="shared" si="333"/>
        <v>0</v>
      </c>
      <c r="E234" s="1205">
        <f t="shared" si="333"/>
        <v>0</v>
      </c>
      <c r="F234" s="1205">
        <f t="shared" si="336"/>
        <v>0</v>
      </c>
      <c r="G234" s="1205">
        <f t="shared" ref="G234:Z234" si="345">$D234*G596</f>
        <v>0</v>
      </c>
      <c r="H234" s="1205">
        <f t="shared" si="345"/>
        <v>0</v>
      </c>
      <c r="I234" s="1205">
        <f t="shared" si="345"/>
        <v>0</v>
      </c>
      <c r="J234" s="1205">
        <f t="shared" si="345"/>
        <v>0</v>
      </c>
      <c r="K234" s="1205">
        <f t="shared" si="345"/>
        <v>0</v>
      </c>
      <c r="L234" s="1205">
        <f t="shared" si="345"/>
        <v>0</v>
      </c>
      <c r="M234" s="1205">
        <f t="shared" si="345"/>
        <v>0</v>
      </c>
      <c r="N234" s="1205">
        <f t="shared" si="345"/>
        <v>0</v>
      </c>
      <c r="O234" s="1205">
        <f t="shared" si="345"/>
        <v>0</v>
      </c>
      <c r="P234" s="1205">
        <f t="shared" si="345"/>
        <v>0</v>
      </c>
      <c r="Q234" s="1205">
        <f t="shared" si="345"/>
        <v>0</v>
      </c>
      <c r="R234" s="1205">
        <f t="shared" si="345"/>
        <v>0</v>
      </c>
      <c r="S234" s="1205">
        <f t="shared" si="345"/>
        <v>0</v>
      </c>
      <c r="T234" s="1205">
        <f t="shared" si="345"/>
        <v>0</v>
      </c>
      <c r="U234" s="1205">
        <f t="shared" si="345"/>
        <v>0</v>
      </c>
      <c r="V234" s="1205">
        <f t="shared" si="345"/>
        <v>0</v>
      </c>
      <c r="W234" s="1205">
        <f t="shared" si="345"/>
        <v>0</v>
      </c>
      <c r="X234" s="1205">
        <f t="shared" si="345"/>
        <v>0</v>
      </c>
      <c r="Y234" s="1205">
        <f t="shared" si="345"/>
        <v>0</v>
      </c>
      <c r="Z234" s="1205">
        <f t="shared" si="345"/>
        <v>0</v>
      </c>
      <c r="AA234" s="1205">
        <f t="shared" si="338"/>
        <v>0</v>
      </c>
      <c r="AB234" s="1205">
        <f t="shared" ref="AB234:AU234" si="346">$E234*AB596</f>
        <v>0</v>
      </c>
      <c r="AC234" s="1205">
        <f t="shared" si="346"/>
        <v>0</v>
      </c>
      <c r="AD234" s="1205">
        <f t="shared" si="346"/>
        <v>0</v>
      </c>
      <c r="AE234" s="1205">
        <f t="shared" si="346"/>
        <v>0</v>
      </c>
      <c r="AF234" s="1205">
        <f t="shared" si="346"/>
        <v>0</v>
      </c>
      <c r="AG234" s="1205">
        <f t="shared" si="346"/>
        <v>0</v>
      </c>
      <c r="AH234" s="1205">
        <f t="shared" si="346"/>
        <v>0</v>
      </c>
      <c r="AI234" s="1205">
        <f t="shared" si="346"/>
        <v>0</v>
      </c>
      <c r="AJ234" s="1205">
        <f t="shared" si="346"/>
        <v>0</v>
      </c>
      <c r="AK234" s="1205">
        <f t="shared" si="346"/>
        <v>0</v>
      </c>
      <c r="AL234" s="1205">
        <f t="shared" si="346"/>
        <v>0</v>
      </c>
      <c r="AM234" s="1205">
        <f t="shared" si="346"/>
        <v>0</v>
      </c>
      <c r="AN234" s="1205">
        <f t="shared" si="346"/>
        <v>0</v>
      </c>
      <c r="AO234" s="1205">
        <f t="shared" si="346"/>
        <v>0</v>
      </c>
      <c r="AP234" s="1205">
        <f t="shared" si="346"/>
        <v>0</v>
      </c>
      <c r="AQ234" s="1205">
        <f t="shared" si="346"/>
        <v>0</v>
      </c>
      <c r="AR234" s="1205">
        <f t="shared" si="346"/>
        <v>0</v>
      </c>
      <c r="AS234" s="1205">
        <f t="shared" si="346"/>
        <v>0</v>
      </c>
      <c r="AT234" s="1205">
        <f t="shared" si="346"/>
        <v>0</v>
      </c>
      <c r="AU234" s="1205">
        <f t="shared" si="346"/>
        <v>0</v>
      </c>
      <c r="AV234" s="1205">
        <f t="shared" si="340"/>
        <v>0</v>
      </c>
      <c r="AW234" s="1205"/>
      <c r="AX234" s="1205"/>
      <c r="AY234" s="1205"/>
      <c r="AZ234" s="1205"/>
      <c r="BA234" s="1205"/>
      <c r="BB234" s="1205"/>
      <c r="BC234" s="1205"/>
      <c r="BD234" s="1205"/>
      <c r="BE234" s="1205"/>
      <c r="BF234" s="1205"/>
      <c r="BG234" s="1205"/>
      <c r="BH234" s="1205"/>
      <c r="BI234" s="1205"/>
      <c r="BJ234" s="1205"/>
      <c r="BK234" s="1205"/>
      <c r="BL234" s="1205"/>
      <c r="BM234" s="1205"/>
      <c r="BN234" s="1205"/>
      <c r="BO234" s="1205"/>
      <c r="BP234" s="1205"/>
      <c r="BQ234" s="1205"/>
    </row>
    <row r="235" spans="1:69" s="1206" customFormat="1" ht="12.75" x14ac:dyDescent="0.2">
      <c r="A235" s="1165" t="s">
        <v>817</v>
      </c>
      <c r="B235" s="198" t="s">
        <v>341</v>
      </c>
      <c r="C235" s="1204">
        <f>'I4 BO ASSETS'!J22</f>
        <v>0</v>
      </c>
      <c r="D235" s="1205">
        <f t="shared" si="333"/>
        <v>0</v>
      </c>
      <c r="E235" s="1205">
        <f t="shared" si="333"/>
        <v>0</v>
      </c>
      <c r="F235" s="1205">
        <f t="shared" si="336"/>
        <v>0</v>
      </c>
      <c r="G235" s="1205">
        <f t="shared" ref="G235:Z235" si="347">$D235*G597</f>
        <v>0</v>
      </c>
      <c r="H235" s="1205">
        <f t="shared" si="347"/>
        <v>0</v>
      </c>
      <c r="I235" s="1205">
        <f t="shared" si="347"/>
        <v>0</v>
      </c>
      <c r="J235" s="1205">
        <f t="shared" si="347"/>
        <v>0</v>
      </c>
      <c r="K235" s="1205">
        <f t="shared" si="347"/>
        <v>0</v>
      </c>
      <c r="L235" s="1205">
        <f t="shared" si="347"/>
        <v>0</v>
      </c>
      <c r="M235" s="1205">
        <f t="shared" si="347"/>
        <v>0</v>
      </c>
      <c r="N235" s="1205">
        <f t="shared" si="347"/>
        <v>0</v>
      </c>
      <c r="O235" s="1205">
        <f t="shared" si="347"/>
        <v>0</v>
      </c>
      <c r="P235" s="1205">
        <f t="shared" si="347"/>
        <v>0</v>
      </c>
      <c r="Q235" s="1205">
        <f t="shared" si="347"/>
        <v>0</v>
      </c>
      <c r="R235" s="1205">
        <f t="shared" si="347"/>
        <v>0</v>
      </c>
      <c r="S235" s="1205">
        <f t="shared" si="347"/>
        <v>0</v>
      </c>
      <c r="T235" s="1205">
        <f t="shared" si="347"/>
        <v>0</v>
      </c>
      <c r="U235" s="1205">
        <f t="shared" si="347"/>
        <v>0</v>
      </c>
      <c r="V235" s="1205">
        <f t="shared" si="347"/>
        <v>0</v>
      </c>
      <c r="W235" s="1205">
        <f t="shared" si="347"/>
        <v>0</v>
      </c>
      <c r="X235" s="1205">
        <f t="shared" si="347"/>
        <v>0</v>
      </c>
      <c r="Y235" s="1205">
        <f t="shared" si="347"/>
        <v>0</v>
      </c>
      <c r="Z235" s="1205">
        <f t="shared" si="347"/>
        <v>0</v>
      </c>
      <c r="AA235" s="1205">
        <f t="shared" si="338"/>
        <v>0</v>
      </c>
      <c r="AB235" s="1205">
        <f t="shared" ref="AB235:AU235" si="348">$E235*AB597</f>
        <v>0</v>
      </c>
      <c r="AC235" s="1205">
        <f t="shared" si="348"/>
        <v>0</v>
      </c>
      <c r="AD235" s="1205">
        <f t="shared" si="348"/>
        <v>0</v>
      </c>
      <c r="AE235" s="1205">
        <f t="shared" si="348"/>
        <v>0</v>
      </c>
      <c r="AF235" s="1205">
        <f t="shared" si="348"/>
        <v>0</v>
      </c>
      <c r="AG235" s="1205">
        <f t="shared" si="348"/>
        <v>0</v>
      </c>
      <c r="AH235" s="1205">
        <f t="shared" si="348"/>
        <v>0</v>
      </c>
      <c r="AI235" s="1205">
        <f t="shared" si="348"/>
        <v>0</v>
      </c>
      <c r="AJ235" s="1205">
        <f t="shared" si="348"/>
        <v>0</v>
      </c>
      <c r="AK235" s="1205">
        <f t="shared" si="348"/>
        <v>0</v>
      </c>
      <c r="AL235" s="1205">
        <f t="shared" si="348"/>
        <v>0</v>
      </c>
      <c r="AM235" s="1205">
        <f t="shared" si="348"/>
        <v>0</v>
      </c>
      <c r="AN235" s="1205">
        <f t="shared" si="348"/>
        <v>0</v>
      </c>
      <c r="AO235" s="1205">
        <f t="shared" si="348"/>
        <v>0</v>
      </c>
      <c r="AP235" s="1205">
        <f t="shared" si="348"/>
        <v>0</v>
      </c>
      <c r="AQ235" s="1205">
        <f t="shared" si="348"/>
        <v>0</v>
      </c>
      <c r="AR235" s="1205">
        <f t="shared" si="348"/>
        <v>0</v>
      </c>
      <c r="AS235" s="1205">
        <f t="shared" si="348"/>
        <v>0</v>
      </c>
      <c r="AT235" s="1205">
        <f t="shared" si="348"/>
        <v>0</v>
      </c>
      <c r="AU235" s="1205">
        <f t="shared" si="348"/>
        <v>0</v>
      </c>
      <c r="AV235" s="1205">
        <f t="shared" si="340"/>
        <v>0</v>
      </c>
      <c r="AW235" s="1205"/>
      <c r="AX235" s="1205"/>
      <c r="AY235" s="1205"/>
      <c r="AZ235" s="1205"/>
      <c r="BA235" s="1205"/>
      <c r="BB235" s="1205"/>
      <c r="BC235" s="1205"/>
      <c r="BD235" s="1205"/>
      <c r="BE235" s="1205"/>
      <c r="BF235" s="1205"/>
      <c r="BG235" s="1205"/>
      <c r="BH235" s="1205"/>
      <c r="BI235" s="1205"/>
      <c r="BJ235" s="1205"/>
      <c r="BK235" s="1205"/>
      <c r="BL235" s="1205"/>
      <c r="BM235" s="1205"/>
      <c r="BN235" s="1205"/>
      <c r="BO235" s="1205"/>
      <c r="BP235" s="1205"/>
      <c r="BQ235" s="1205"/>
    </row>
    <row r="236" spans="1:69" s="1206" customFormat="1" ht="12.75" x14ac:dyDescent="0.2">
      <c r="A236" s="1165" t="s">
        <v>818</v>
      </c>
      <c r="B236" s="198" t="s">
        <v>343</v>
      </c>
      <c r="C236" s="1204">
        <f>'I4 BO ASSETS'!J23</f>
        <v>0</v>
      </c>
      <c r="D236" s="1205">
        <f t="shared" si="333"/>
        <v>0</v>
      </c>
      <c r="E236" s="1205">
        <f t="shared" si="333"/>
        <v>0</v>
      </c>
      <c r="F236" s="1205">
        <f t="shared" si="336"/>
        <v>0</v>
      </c>
      <c r="G236" s="1205">
        <f t="shared" ref="G236:Z236" si="349">$D236*G598</f>
        <v>0</v>
      </c>
      <c r="H236" s="1205">
        <f t="shared" si="349"/>
        <v>0</v>
      </c>
      <c r="I236" s="1205">
        <f t="shared" si="349"/>
        <v>0</v>
      </c>
      <c r="J236" s="1205">
        <f t="shared" si="349"/>
        <v>0</v>
      </c>
      <c r="K236" s="1205">
        <f t="shared" si="349"/>
        <v>0</v>
      </c>
      <c r="L236" s="1205">
        <f t="shared" si="349"/>
        <v>0</v>
      </c>
      <c r="M236" s="1205">
        <f t="shared" si="349"/>
        <v>0</v>
      </c>
      <c r="N236" s="1205">
        <f t="shared" si="349"/>
        <v>0</v>
      </c>
      <c r="O236" s="1205">
        <f t="shared" si="349"/>
        <v>0</v>
      </c>
      <c r="P236" s="1205">
        <f t="shared" si="349"/>
        <v>0</v>
      </c>
      <c r="Q236" s="1205">
        <f t="shared" si="349"/>
        <v>0</v>
      </c>
      <c r="R236" s="1205">
        <f t="shared" si="349"/>
        <v>0</v>
      </c>
      <c r="S236" s="1205">
        <f t="shared" si="349"/>
        <v>0</v>
      </c>
      <c r="T236" s="1205">
        <f t="shared" si="349"/>
        <v>0</v>
      </c>
      <c r="U236" s="1205">
        <f t="shared" si="349"/>
        <v>0</v>
      </c>
      <c r="V236" s="1205">
        <f t="shared" si="349"/>
        <v>0</v>
      </c>
      <c r="W236" s="1205">
        <f t="shared" si="349"/>
        <v>0</v>
      </c>
      <c r="X236" s="1205">
        <f t="shared" si="349"/>
        <v>0</v>
      </c>
      <c r="Y236" s="1205">
        <f t="shared" si="349"/>
        <v>0</v>
      </c>
      <c r="Z236" s="1205">
        <f t="shared" si="349"/>
        <v>0</v>
      </c>
      <c r="AA236" s="1205">
        <f t="shared" si="338"/>
        <v>0</v>
      </c>
      <c r="AB236" s="1205">
        <f t="shared" ref="AB236:AU236" si="350">$E236*AB598</f>
        <v>0</v>
      </c>
      <c r="AC236" s="1205">
        <f t="shared" si="350"/>
        <v>0</v>
      </c>
      <c r="AD236" s="1205">
        <f t="shared" si="350"/>
        <v>0</v>
      </c>
      <c r="AE236" s="1205">
        <f t="shared" si="350"/>
        <v>0</v>
      </c>
      <c r="AF236" s="1205">
        <f t="shared" si="350"/>
        <v>0</v>
      </c>
      <c r="AG236" s="1205">
        <f t="shared" si="350"/>
        <v>0</v>
      </c>
      <c r="AH236" s="1205">
        <f t="shared" si="350"/>
        <v>0</v>
      </c>
      <c r="AI236" s="1205">
        <f t="shared" si="350"/>
        <v>0</v>
      </c>
      <c r="AJ236" s="1205">
        <f t="shared" si="350"/>
        <v>0</v>
      </c>
      <c r="AK236" s="1205">
        <f t="shared" si="350"/>
        <v>0</v>
      </c>
      <c r="AL236" s="1205">
        <f t="shared" si="350"/>
        <v>0</v>
      </c>
      <c r="AM236" s="1205">
        <f t="shared" si="350"/>
        <v>0</v>
      </c>
      <c r="AN236" s="1205">
        <f t="shared" si="350"/>
        <v>0</v>
      </c>
      <c r="AO236" s="1205">
        <f t="shared" si="350"/>
        <v>0</v>
      </c>
      <c r="AP236" s="1205">
        <f t="shared" si="350"/>
        <v>0</v>
      </c>
      <c r="AQ236" s="1205">
        <f t="shared" si="350"/>
        <v>0</v>
      </c>
      <c r="AR236" s="1205">
        <f t="shared" si="350"/>
        <v>0</v>
      </c>
      <c r="AS236" s="1205">
        <f t="shared" si="350"/>
        <v>0</v>
      </c>
      <c r="AT236" s="1205">
        <f t="shared" si="350"/>
        <v>0</v>
      </c>
      <c r="AU236" s="1205">
        <f t="shared" si="350"/>
        <v>0</v>
      </c>
      <c r="AV236" s="1205">
        <f t="shared" si="340"/>
        <v>0</v>
      </c>
      <c r="AW236" s="1205"/>
      <c r="AX236" s="1205"/>
      <c r="AY236" s="1205"/>
      <c r="AZ236" s="1205"/>
      <c r="BA236" s="1205"/>
      <c r="BB236" s="1205"/>
      <c r="BC236" s="1205"/>
      <c r="BD236" s="1205"/>
      <c r="BE236" s="1205"/>
      <c r="BF236" s="1205"/>
      <c r="BG236" s="1205"/>
      <c r="BH236" s="1205"/>
      <c r="BI236" s="1205"/>
      <c r="BJ236" s="1205"/>
      <c r="BK236" s="1205"/>
      <c r="BL236" s="1205"/>
      <c r="BM236" s="1205"/>
      <c r="BN236" s="1205"/>
      <c r="BO236" s="1205"/>
      <c r="BP236" s="1205"/>
      <c r="BQ236" s="1205"/>
    </row>
    <row r="237" spans="1:69" s="1206" customFormat="1" ht="12.75" x14ac:dyDescent="0.2">
      <c r="A237" s="1165">
        <v>1808</v>
      </c>
      <c r="B237" s="198" t="s">
        <v>284</v>
      </c>
      <c r="C237" s="1204">
        <f>'I4 BO ASSETS'!J24</f>
        <v>0</v>
      </c>
      <c r="D237" s="1205">
        <f t="shared" si="333"/>
        <v>0</v>
      </c>
      <c r="E237" s="1205">
        <f t="shared" si="333"/>
        <v>0</v>
      </c>
      <c r="F237" s="1205">
        <f t="shared" si="336"/>
        <v>0</v>
      </c>
      <c r="G237" s="1205">
        <f t="shared" ref="G237:Z237" si="351">$D237*G599</f>
        <v>0</v>
      </c>
      <c r="H237" s="1205">
        <f t="shared" si="351"/>
        <v>0</v>
      </c>
      <c r="I237" s="1205">
        <f t="shared" si="351"/>
        <v>0</v>
      </c>
      <c r="J237" s="1205">
        <f t="shared" si="351"/>
        <v>0</v>
      </c>
      <c r="K237" s="1205">
        <f t="shared" si="351"/>
        <v>0</v>
      </c>
      <c r="L237" s="1205">
        <f t="shared" si="351"/>
        <v>0</v>
      </c>
      <c r="M237" s="1205">
        <f t="shared" si="351"/>
        <v>0</v>
      </c>
      <c r="N237" s="1205">
        <f t="shared" si="351"/>
        <v>0</v>
      </c>
      <c r="O237" s="1205">
        <f t="shared" si="351"/>
        <v>0</v>
      </c>
      <c r="P237" s="1205">
        <f t="shared" si="351"/>
        <v>0</v>
      </c>
      <c r="Q237" s="1205">
        <f t="shared" si="351"/>
        <v>0</v>
      </c>
      <c r="R237" s="1205">
        <f t="shared" si="351"/>
        <v>0</v>
      </c>
      <c r="S237" s="1205">
        <f t="shared" si="351"/>
        <v>0</v>
      </c>
      <c r="T237" s="1205">
        <f t="shared" si="351"/>
        <v>0</v>
      </c>
      <c r="U237" s="1205">
        <f t="shared" si="351"/>
        <v>0</v>
      </c>
      <c r="V237" s="1205">
        <f t="shared" si="351"/>
        <v>0</v>
      </c>
      <c r="W237" s="1205">
        <f t="shared" si="351"/>
        <v>0</v>
      </c>
      <c r="X237" s="1205">
        <f t="shared" si="351"/>
        <v>0</v>
      </c>
      <c r="Y237" s="1205">
        <f t="shared" si="351"/>
        <v>0</v>
      </c>
      <c r="Z237" s="1205">
        <f t="shared" si="351"/>
        <v>0</v>
      </c>
      <c r="AA237" s="1205">
        <f t="shared" si="338"/>
        <v>0</v>
      </c>
      <c r="AB237" s="1205">
        <f t="shared" ref="AB237:AU237" si="352">$E237*AB599</f>
        <v>0</v>
      </c>
      <c r="AC237" s="1205">
        <f t="shared" si="352"/>
        <v>0</v>
      </c>
      <c r="AD237" s="1205">
        <f t="shared" si="352"/>
        <v>0</v>
      </c>
      <c r="AE237" s="1205">
        <f t="shared" si="352"/>
        <v>0</v>
      </c>
      <c r="AF237" s="1205">
        <f t="shared" si="352"/>
        <v>0</v>
      </c>
      <c r="AG237" s="1205">
        <f t="shared" si="352"/>
        <v>0</v>
      </c>
      <c r="AH237" s="1205">
        <f t="shared" si="352"/>
        <v>0</v>
      </c>
      <c r="AI237" s="1205">
        <f t="shared" si="352"/>
        <v>0</v>
      </c>
      <c r="AJ237" s="1205">
        <f t="shared" si="352"/>
        <v>0</v>
      </c>
      <c r="AK237" s="1205">
        <f t="shared" si="352"/>
        <v>0</v>
      </c>
      <c r="AL237" s="1205">
        <f t="shared" si="352"/>
        <v>0</v>
      </c>
      <c r="AM237" s="1205">
        <f t="shared" si="352"/>
        <v>0</v>
      </c>
      <c r="AN237" s="1205">
        <f t="shared" si="352"/>
        <v>0</v>
      </c>
      <c r="AO237" s="1205">
        <f t="shared" si="352"/>
        <v>0</v>
      </c>
      <c r="AP237" s="1205">
        <f t="shared" si="352"/>
        <v>0</v>
      </c>
      <c r="AQ237" s="1205">
        <f t="shared" si="352"/>
        <v>0</v>
      </c>
      <c r="AR237" s="1205">
        <f t="shared" si="352"/>
        <v>0</v>
      </c>
      <c r="AS237" s="1205">
        <f t="shared" si="352"/>
        <v>0</v>
      </c>
      <c r="AT237" s="1205">
        <f t="shared" si="352"/>
        <v>0</v>
      </c>
      <c r="AU237" s="1205">
        <f t="shared" si="352"/>
        <v>0</v>
      </c>
      <c r="AV237" s="1205">
        <f t="shared" si="340"/>
        <v>0</v>
      </c>
      <c r="AW237" s="1205"/>
      <c r="AX237" s="1205"/>
      <c r="AY237" s="1205"/>
      <c r="AZ237" s="1205"/>
      <c r="BA237" s="1205"/>
      <c r="BB237" s="1205"/>
      <c r="BC237" s="1205"/>
      <c r="BD237" s="1205"/>
      <c r="BE237" s="1205"/>
      <c r="BF237" s="1205"/>
      <c r="BG237" s="1205"/>
      <c r="BH237" s="1205"/>
      <c r="BI237" s="1205"/>
      <c r="BJ237" s="1205"/>
      <c r="BK237" s="1205"/>
      <c r="BL237" s="1205"/>
      <c r="BM237" s="1205"/>
      <c r="BN237" s="1205"/>
      <c r="BO237" s="1205"/>
      <c r="BP237" s="1205"/>
      <c r="BQ237" s="1205"/>
    </row>
    <row r="238" spans="1:69" s="1206" customFormat="1" ht="12.75" x14ac:dyDescent="0.2">
      <c r="A238" s="1165" t="s">
        <v>819</v>
      </c>
      <c r="B238" s="198" t="s">
        <v>344</v>
      </c>
      <c r="C238" s="1204">
        <f>'I4 BO ASSETS'!J25</f>
        <v>0</v>
      </c>
      <c r="D238" s="1205">
        <f t="shared" si="333"/>
        <v>0</v>
      </c>
      <c r="E238" s="1205">
        <f t="shared" si="333"/>
        <v>0</v>
      </c>
      <c r="F238" s="1205">
        <f t="shared" si="336"/>
        <v>0</v>
      </c>
      <c r="G238" s="1205">
        <f t="shared" ref="G238:Z238" si="353">$D238*G600</f>
        <v>0</v>
      </c>
      <c r="H238" s="1205">
        <f t="shared" si="353"/>
        <v>0</v>
      </c>
      <c r="I238" s="1205">
        <f t="shared" si="353"/>
        <v>0</v>
      </c>
      <c r="J238" s="1205">
        <f t="shared" si="353"/>
        <v>0</v>
      </c>
      <c r="K238" s="1205">
        <f t="shared" si="353"/>
        <v>0</v>
      </c>
      <c r="L238" s="1205">
        <f t="shared" si="353"/>
        <v>0</v>
      </c>
      <c r="M238" s="1205">
        <f t="shared" si="353"/>
        <v>0</v>
      </c>
      <c r="N238" s="1205">
        <f t="shared" si="353"/>
        <v>0</v>
      </c>
      <c r="O238" s="1205">
        <f t="shared" si="353"/>
        <v>0</v>
      </c>
      <c r="P238" s="1205">
        <f t="shared" si="353"/>
        <v>0</v>
      </c>
      <c r="Q238" s="1205">
        <f t="shared" si="353"/>
        <v>0</v>
      </c>
      <c r="R238" s="1205">
        <f t="shared" si="353"/>
        <v>0</v>
      </c>
      <c r="S238" s="1205">
        <f t="shared" si="353"/>
        <v>0</v>
      </c>
      <c r="T238" s="1205">
        <f t="shared" si="353"/>
        <v>0</v>
      </c>
      <c r="U238" s="1205">
        <f t="shared" si="353"/>
        <v>0</v>
      </c>
      <c r="V238" s="1205">
        <f t="shared" si="353"/>
        <v>0</v>
      </c>
      <c r="W238" s="1205">
        <f t="shared" si="353"/>
        <v>0</v>
      </c>
      <c r="X238" s="1205">
        <f t="shared" si="353"/>
        <v>0</v>
      </c>
      <c r="Y238" s="1205">
        <f t="shared" si="353"/>
        <v>0</v>
      </c>
      <c r="Z238" s="1205">
        <f t="shared" si="353"/>
        <v>0</v>
      </c>
      <c r="AA238" s="1205">
        <f t="shared" si="338"/>
        <v>0</v>
      </c>
      <c r="AB238" s="1205">
        <f t="shared" ref="AB238:AU238" si="354">$E238*AB600</f>
        <v>0</v>
      </c>
      <c r="AC238" s="1205">
        <f t="shared" si="354"/>
        <v>0</v>
      </c>
      <c r="AD238" s="1205">
        <f t="shared" si="354"/>
        <v>0</v>
      </c>
      <c r="AE238" s="1205">
        <f t="shared" si="354"/>
        <v>0</v>
      </c>
      <c r="AF238" s="1205">
        <f t="shared" si="354"/>
        <v>0</v>
      </c>
      <c r="AG238" s="1205">
        <f t="shared" si="354"/>
        <v>0</v>
      </c>
      <c r="AH238" s="1205">
        <f t="shared" si="354"/>
        <v>0</v>
      </c>
      <c r="AI238" s="1205">
        <f t="shared" si="354"/>
        <v>0</v>
      </c>
      <c r="AJ238" s="1205">
        <f t="shared" si="354"/>
        <v>0</v>
      </c>
      <c r="AK238" s="1205">
        <f t="shared" si="354"/>
        <v>0</v>
      </c>
      <c r="AL238" s="1205">
        <f t="shared" si="354"/>
        <v>0</v>
      </c>
      <c r="AM238" s="1205">
        <f t="shared" si="354"/>
        <v>0</v>
      </c>
      <c r="AN238" s="1205">
        <f t="shared" si="354"/>
        <v>0</v>
      </c>
      <c r="AO238" s="1205">
        <f t="shared" si="354"/>
        <v>0</v>
      </c>
      <c r="AP238" s="1205">
        <f t="shared" si="354"/>
        <v>0</v>
      </c>
      <c r="AQ238" s="1205">
        <f t="shared" si="354"/>
        <v>0</v>
      </c>
      <c r="AR238" s="1205">
        <f t="shared" si="354"/>
        <v>0</v>
      </c>
      <c r="AS238" s="1205">
        <f t="shared" si="354"/>
        <v>0</v>
      </c>
      <c r="AT238" s="1205">
        <f t="shared" si="354"/>
        <v>0</v>
      </c>
      <c r="AU238" s="1205">
        <f t="shared" si="354"/>
        <v>0</v>
      </c>
      <c r="AV238" s="1205">
        <f t="shared" si="340"/>
        <v>0</v>
      </c>
      <c r="AW238" s="1205"/>
      <c r="AX238" s="1205"/>
      <c r="AY238" s="1205"/>
      <c r="AZ238" s="1205"/>
      <c r="BA238" s="1205"/>
      <c r="BB238" s="1205"/>
      <c r="BC238" s="1205"/>
      <c r="BD238" s="1205"/>
      <c r="BE238" s="1205"/>
      <c r="BF238" s="1205"/>
      <c r="BG238" s="1205"/>
      <c r="BH238" s="1205"/>
      <c r="BI238" s="1205"/>
      <c r="BJ238" s="1205"/>
      <c r="BK238" s="1205"/>
      <c r="BL238" s="1205"/>
      <c r="BM238" s="1205"/>
      <c r="BN238" s="1205"/>
      <c r="BO238" s="1205"/>
      <c r="BP238" s="1205"/>
      <c r="BQ238" s="1205"/>
    </row>
    <row r="239" spans="1:69" s="1206" customFormat="1" ht="12.75" x14ac:dyDescent="0.2">
      <c r="A239" s="1165" t="s">
        <v>820</v>
      </c>
      <c r="B239" s="198" t="s">
        <v>345</v>
      </c>
      <c r="C239" s="1204">
        <f>'I4 BO ASSETS'!J26</f>
        <v>-1812961.5</v>
      </c>
      <c r="D239" s="1205">
        <f t="shared" si="333"/>
        <v>-1812961.5</v>
      </c>
      <c r="E239" s="1205">
        <f t="shared" si="333"/>
        <v>0</v>
      </c>
      <c r="F239" s="1205">
        <f t="shared" si="336"/>
        <v>-1812961.5</v>
      </c>
      <c r="G239" s="1205">
        <f t="shared" ref="G239:Z239" si="355">$D239*G601</f>
        <v>-947862.20157339505</v>
      </c>
      <c r="H239" s="1205">
        <f t="shared" si="355"/>
        <v>-271655.14695969323</v>
      </c>
      <c r="I239" s="1205">
        <f t="shared" si="355"/>
        <v>-571200.08531097404</v>
      </c>
      <c r="J239" s="1205">
        <f t="shared" si="355"/>
        <v>0</v>
      </c>
      <c r="K239" s="1205">
        <f t="shared" si="355"/>
        <v>0</v>
      </c>
      <c r="L239" s="1205">
        <f t="shared" si="355"/>
        <v>0</v>
      </c>
      <c r="M239" s="1205">
        <f t="shared" si="355"/>
        <v>-19806.04156241093</v>
      </c>
      <c r="N239" s="1205">
        <f t="shared" si="355"/>
        <v>-973.49955013287627</v>
      </c>
      <c r="O239" s="1205">
        <f t="shared" si="355"/>
        <v>-1464.5250433937501</v>
      </c>
      <c r="P239" s="1205">
        <f t="shared" si="355"/>
        <v>0</v>
      </c>
      <c r="Q239" s="1205">
        <f t="shared" si="355"/>
        <v>0</v>
      </c>
      <c r="R239" s="1205">
        <f t="shared" si="355"/>
        <v>0</v>
      </c>
      <c r="S239" s="1205">
        <f t="shared" si="355"/>
        <v>0</v>
      </c>
      <c r="T239" s="1205">
        <f t="shared" si="355"/>
        <v>0</v>
      </c>
      <c r="U239" s="1205">
        <f t="shared" si="355"/>
        <v>0</v>
      </c>
      <c r="V239" s="1205">
        <f t="shared" si="355"/>
        <v>0</v>
      </c>
      <c r="W239" s="1205">
        <f t="shared" si="355"/>
        <v>0</v>
      </c>
      <c r="X239" s="1205">
        <f t="shared" si="355"/>
        <v>0</v>
      </c>
      <c r="Y239" s="1205">
        <f t="shared" si="355"/>
        <v>0</v>
      </c>
      <c r="Z239" s="1205">
        <f t="shared" si="355"/>
        <v>0</v>
      </c>
      <c r="AA239" s="1205">
        <f t="shared" si="338"/>
        <v>-1812961.5</v>
      </c>
      <c r="AB239" s="1205">
        <f t="shared" ref="AB239:AU239" si="356">$E239*AB601</f>
        <v>0</v>
      </c>
      <c r="AC239" s="1205">
        <f t="shared" si="356"/>
        <v>0</v>
      </c>
      <c r="AD239" s="1205">
        <f t="shared" si="356"/>
        <v>0</v>
      </c>
      <c r="AE239" s="1205">
        <f t="shared" si="356"/>
        <v>0</v>
      </c>
      <c r="AF239" s="1205">
        <f t="shared" si="356"/>
        <v>0</v>
      </c>
      <c r="AG239" s="1205">
        <f t="shared" si="356"/>
        <v>0</v>
      </c>
      <c r="AH239" s="1205">
        <f t="shared" si="356"/>
        <v>0</v>
      </c>
      <c r="AI239" s="1205">
        <f t="shared" si="356"/>
        <v>0</v>
      </c>
      <c r="AJ239" s="1205">
        <f t="shared" si="356"/>
        <v>0</v>
      </c>
      <c r="AK239" s="1205">
        <f t="shared" si="356"/>
        <v>0</v>
      </c>
      <c r="AL239" s="1205">
        <f t="shared" si="356"/>
        <v>0</v>
      </c>
      <c r="AM239" s="1205">
        <f t="shared" si="356"/>
        <v>0</v>
      </c>
      <c r="AN239" s="1205">
        <f t="shared" si="356"/>
        <v>0</v>
      </c>
      <c r="AO239" s="1205">
        <f t="shared" si="356"/>
        <v>0</v>
      </c>
      <c r="AP239" s="1205">
        <f t="shared" si="356"/>
        <v>0</v>
      </c>
      <c r="AQ239" s="1205">
        <f t="shared" si="356"/>
        <v>0</v>
      </c>
      <c r="AR239" s="1205">
        <f t="shared" si="356"/>
        <v>0</v>
      </c>
      <c r="AS239" s="1205">
        <f t="shared" si="356"/>
        <v>0</v>
      </c>
      <c r="AT239" s="1205">
        <f t="shared" si="356"/>
        <v>0</v>
      </c>
      <c r="AU239" s="1205">
        <f t="shared" si="356"/>
        <v>0</v>
      </c>
      <c r="AV239" s="1205">
        <f t="shared" si="340"/>
        <v>0</v>
      </c>
      <c r="AW239" s="1205"/>
      <c r="AX239" s="1205"/>
      <c r="AY239" s="1205"/>
      <c r="AZ239" s="1205"/>
      <c r="BA239" s="1205"/>
      <c r="BB239" s="1205"/>
      <c r="BC239" s="1205"/>
      <c r="BD239" s="1205"/>
      <c r="BE239" s="1205"/>
      <c r="BF239" s="1205"/>
      <c r="BG239" s="1205"/>
      <c r="BH239" s="1205"/>
      <c r="BI239" s="1205"/>
      <c r="BJ239" s="1205"/>
      <c r="BK239" s="1205"/>
      <c r="BL239" s="1205"/>
      <c r="BM239" s="1205"/>
      <c r="BN239" s="1205"/>
      <c r="BO239" s="1205"/>
      <c r="BP239" s="1205"/>
      <c r="BQ239" s="1205"/>
    </row>
    <row r="240" spans="1:69" s="1206" customFormat="1" ht="12.75" x14ac:dyDescent="0.2">
      <c r="A240" s="1165">
        <v>1810</v>
      </c>
      <c r="B240" s="198" t="s">
        <v>285</v>
      </c>
      <c r="C240" s="1204">
        <f>'I4 BO ASSETS'!J27</f>
        <v>0</v>
      </c>
      <c r="D240" s="1205">
        <f t="shared" si="333"/>
        <v>0</v>
      </c>
      <c r="E240" s="1205">
        <f t="shared" si="333"/>
        <v>0</v>
      </c>
      <c r="F240" s="1205">
        <f t="shared" si="336"/>
        <v>0</v>
      </c>
      <c r="G240" s="1205">
        <f t="shared" ref="G240:Z240" si="357">$D240*G602</f>
        <v>0</v>
      </c>
      <c r="H240" s="1205">
        <f t="shared" si="357"/>
        <v>0</v>
      </c>
      <c r="I240" s="1205">
        <f t="shared" si="357"/>
        <v>0</v>
      </c>
      <c r="J240" s="1205">
        <f t="shared" si="357"/>
        <v>0</v>
      </c>
      <c r="K240" s="1205">
        <f t="shared" si="357"/>
        <v>0</v>
      </c>
      <c r="L240" s="1205">
        <f t="shared" si="357"/>
        <v>0</v>
      </c>
      <c r="M240" s="1205">
        <f t="shared" si="357"/>
        <v>0</v>
      </c>
      <c r="N240" s="1205">
        <f t="shared" si="357"/>
        <v>0</v>
      </c>
      <c r="O240" s="1205">
        <f t="shared" si="357"/>
        <v>0</v>
      </c>
      <c r="P240" s="1205">
        <f t="shared" si="357"/>
        <v>0</v>
      </c>
      <c r="Q240" s="1205">
        <f t="shared" si="357"/>
        <v>0</v>
      </c>
      <c r="R240" s="1205">
        <f t="shared" si="357"/>
        <v>0</v>
      </c>
      <c r="S240" s="1205">
        <f t="shared" si="357"/>
        <v>0</v>
      </c>
      <c r="T240" s="1205">
        <f t="shared" si="357"/>
        <v>0</v>
      </c>
      <c r="U240" s="1205">
        <f t="shared" si="357"/>
        <v>0</v>
      </c>
      <c r="V240" s="1205">
        <f t="shared" si="357"/>
        <v>0</v>
      </c>
      <c r="W240" s="1205">
        <f t="shared" si="357"/>
        <v>0</v>
      </c>
      <c r="X240" s="1205">
        <f t="shared" si="357"/>
        <v>0</v>
      </c>
      <c r="Y240" s="1205">
        <f t="shared" si="357"/>
        <v>0</v>
      </c>
      <c r="Z240" s="1205">
        <f t="shared" si="357"/>
        <v>0</v>
      </c>
      <c r="AA240" s="1205">
        <f t="shared" si="338"/>
        <v>0</v>
      </c>
      <c r="AB240" s="1205">
        <f t="shared" ref="AB240:AU240" si="358">$E240*AB602</f>
        <v>0</v>
      </c>
      <c r="AC240" s="1205">
        <f t="shared" si="358"/>
        <v>0</v>
      </c>
      <c r="AD240" s="1205">
        <f t="shared" si="358"/>
        <v>0</v>
      </c>
      <c r="AE240" s="1205">
        <f t="shared" si="358"/>
        <v>0</v>
      </c>
      <c r="AF240" s="1205">
        <f t="shared" si="358"/>
        <v>0</v>
      </c>
      <c r="AG240" s="1205">
        <f t="shared" si="358"/>
        <v>0</v>
      </c>
      <c r="AH240" s="1205">
        <f t="shared" si="358"/>
        <v>0</v>
      </c>
      <c r="AI240" s="1205">
        <f t="shared" si="358"/>
        <v>0</v>
      </c>
      <c r="AJ240" s="1205">
        <f t="shared" si="358"/>
        <v>0</v>
      </c>
      <c r="AK240" s="1205">
        <f t="shared" si="358"/>
        <v>0</v>
      </c>
      <c r="AL240" s="1205">
        <f t="shared" si="358"/>
        <v>0</v>
      </c>
      <c r="AM240" s="1205">
        <f t="shared" si="358"/>
        <v>0</v>
      </c>
      <c r="AN240" s="1205">
        <f t="shared" si="358"/>
        <v>0</v>
      </c>
      <c r="AO240" s="1205">
        <f t="shared" si="358"/>
        <v>0</v>
      </c>
      <c r="AP240" s="1205">
        <f t="shared" si="358"/>
        <v>0</v>
      </c>
      <c r="AQ240" s="1205">
        <f t="shared" si="358"/>
        <v>0</v>
      </c>
      <c r="AR240" s="1205">
        <f t="shared" si="358"/>
        <v>0</v>
      </c>
      <c r="AS240" s="1205">
        <f t="shared" si="358"/>
        <v>0</v>
      </c>
      <c r="AT240" s="1205">
        <f t="shared" si="358"/>
        <v>0</v>
      </c>
      <c r="AU240" s="1205">
        <f t="shared" si="358"/>
        <v>0</v>
      </c>
      <c r="AV240" s="1205">
        <f t="shared" si="340"/>
        <v>0</v>
      </c>
      <c r="AW240" s="1205"/>
      <c r="AX240" s="1205"/>
      <c r="AY240" s="1205"/>
      <c r="AZ240" s="1205"/>
      <c r="BA240" s="1205"/>
      <c r="BB240" s="1205"/>
      <c r="BC240" s="1205"/>
      <c r="BD240" s="1205"/>
      <c r="BE240" s="1205"/>
      <c r="BF240" s="1205"/>
      <c r="BG240" s="1205"/>
      <c r="BH240" s="1205"/>
      <c r="BI240" s="1205"/>
      <c r="BJ240" s="1205"/>
      <c r="BK240" s="1205"/>
      <c r="BL240" s="1205"/>
      <c r="BM240" s="1205"/>
      <c r="BN240" s="1205"/>
      <c r="BO240" s="1205"/>
      <c r="BP240" s="1205"/>
      <c r="BQ240" s="1205"/>
    </row>
    <row r="241" spans="1:69" s="1206" customFormat="1" ht="12.75" x14ac:dyDescent="0.2">
      <c r="A241" s="1165" t="s">
        <v>821</v>
      </c>
      <c r="B241" s="198" t="s">
        <v>363</v>
      </c>
      <c r="C241" s="1204">
        <f>'I4 BO ASSETS'!J28</f>
        <v>0</v>
      </c>
      <c r="D241" s="1205">
        <f t="shared" si="333"/>
        <v>0</v>
      </c>
      <c r="E241" s="1205">
        <f t="shared" si="333"/>
        <v>0</v>
      </c>
      <c r="F241" s="1205">
        <f t="shared" si="336"/>
        <v>0</v>
      </c>
      <c r="G241" s="1205">
        <f t="shared" ref="G241:Z241" si="359">$D241*G603</f>
        <v>0</v>
      </c>
      <c r="H241" s="1205">
        <f t="shared" si="359"/>
        <v>0</v>
      </c>
      <c r="I241" s="1205">
        <f t="shared" si="359"/>
        <v>0</v>
      </c>
      <c r="J241" s="1205">
        <f t="shared" si="359"/>
        <v>0</v>
      </c>
      <c r="K241" s="1205">
        <f t="shared" si="359"/>
        <v>0</v>
      </c>
      <c r="L241" s="1205">
        <f t="shared" si="359"/>
        <v>0</v>
      </c>
      <c r="M241" s="1205">
        <f t="shared" si="359"/>
        <v>0</v>
      </c>
      <c r="N241" s="1205">
        <f t="shared" si="359"/>
        <v>0</v>
      </c>
      <c r="O241" s="1205">
        <f t="shared" si="359"/>
        <v>0</v>
      </c>
      <c r="P241" s="1205">
        <f t="shared" si="359"/>
        <v>0</v>
      </c>
      <c r="Q241" s="1205">
        <f t="shared" si="359"/>
        <v>0</v>
      </c>
      <c r="R241" s="1205">
        <f t="shared" si="359"/>
        <v>0</v>
      </c>
      <c r="S241" s="1205">
        <f t="shared" si="359"/>
        <v>0</v>
      </c>
      <c r="T241" s="1205">
        <f t="shared" si="359"/>
        <v>0</v>
      </c>
      <c r="U241" s="1205">
        <f t="shared" si="359"/>
        <v>0</v>
      </c>
      <c r="V241" s="1205">
        <f t="shared" si="359"/>
        <v>0</v>
      </c>
      <c r="W241" s="1205">
        <f t="shared" si="359"/>
        <v>0</v>
      </c>
      <c r="X241" s="1205">
        <f t="shared" si="359"/>
        <v>0</v>
      </c>
      <c r="Y241" s="1205">
        <f t="shared" si="359"/>
        <v>0</v>
      </c>
      <c r="Z241" s="1205">
        <f t="shared" si="359"/>
        <v>0</v>
      </c>
      <c r="AA241" s="1205">
        <f t="shared" si="338"/>
        <v>0</v>
      </c>
      <c r="AB241" s="1205">
        <f t="shared" ref="AB241:AU241" si="360">$E241*AB603</f>
        <v>0</v>
      </c>
      <c r="AC241" s="1205">
        <f t="shared" si="360"/>
        <v>0</v>
      </c>
      <c r="AD241" s="1205">
        <f t="shared" si="360"/>
        <v>0</v>
      </c>
      <c r="AE241" s="1205">
        <f t="shared" si="360"/>
        <v>0</v>
      </c>
      <c r="AF241" s="1205">
        <f t="shared" si="360"/>
        <v>0</v>
      </c>
      <c r="AG241" s="1205">
        <f t="shared" si="360"/>
        <v>0</v>
      </c>
      <c r="AH241" s="1205">
        <f t="shared" si="360"/>
        <v>0</v>
      </c>
      <c r="AI241" s="1205">
        <f t="shared" si="360"/>
        <v>0</v>
      </c>
      <c r="AJ241" s="1205">
        <f t="shared" si="360"/>
        <v>0</v>
      </c>
      <c r="AK241" s="1205">
        <f t="shared" si="360"/>
        <v>0</v>
      </c>
      <c r="AL241" s="1205">
        <f t="shared" si="360"/>
        <v>0</v>
      </c>
      <c r="AM241" s="1205">
        <f t="shared" si="360"/>
        <v>0</v>
      </c>
      <c r="AN241" s="1205">
        <f t="shared" si="360"/>
        <v>0</v>
      </c>
      <c r="AO241" s="1205">
        <f t="shared" si="360"/>
        <v>0</v>
      </c>
      <c r="AP241" s="1205">
        <f t="shared" si="360"/>
        <v>0</v>
      </c>
      <c r="AQ241" s="1205">
        <f t="shared" si="360"/>
        <v>0</v>
      </c>
      <c r="AR241" s="1205">
        <f t="shared" si="360"/>
        <v>0</v>
      </c>
      <c r="AS241" s="1205">
        <f t="shared" si="360"/>
        <v>0</v>
      </c>
      <c r="AT241" s="1205">
        <f t="shared" si="360"/>
        <v>0</v>
      </c>
      <c r="AU241" s="1205">
        <f t="shared" si="360"/>
        <v>0</v>
      </c>
      <c r="AV241" s="1205">
        <f t="shared" si="340"/>
        <v>0</v>
      </c>
      <c r="AW241" s="1205"/>
      <c r="AX241" s="1205"/>
      <c r="AY241" s="1205"/>
      <c r="AZ241" s="1205"/>
      <c r="BA241" s="1205"/>
      <c r="BB241" s="1205"/>
      <c r="BC241" s="1205"/>
      <c r="BD241" s="1205"/>
      <c r="BE241" s="1205"/>
      <c r="BF241" s="1205"/>
      <c r="BG241" s="1205"/>
      <c r="BH241" s="1205"/>
      <c r="BI241" s="1205"/>
      <c r="BJ241" s="1205"/>
      <c r="BK241" s="1205"/>
      <c r="BL241" s="1205"/>
      <c r="BM241" s="1205"/>
      <c r="BN241" s="1205"/>
      <c r="BO241" s="1205"/>
      <c r="BP241" s="1205"/>
      <c r="BQ241" s="1205"/>
    </row>
    <row r="242" spans="1:69" s="1206" customFormat="1" ht="12.75" x14ac:dyDescent="0.2">
      <c r="A242" s="1165" t="s">
        <v>822</v>
      </c>
      <c r="B242" s="198" t="s">
        <v>364</v>
      </c>
      <c r="C242" s="1204">
        <f>'I4 BO ASSETS'!J29</f>
        <v>0</v>
      </c>
      <c r="D242" s="1205">
        <f t="shared" si="333"/>
        <v>0</v>
      </c>
      <c r="E242" s="1205">
        <f t="shared" si="333"/>
        <v>0</v>
      </c>
      <c r="F242" s="1205">
        <f t="shared" si="336"/>
        <v>0</v>
      </c>
      <c r="G242" s="1205">
        <f t="shared" ref="G242:Z242" si="361">$D242*G604</f>
        <v>0</v>
      </c>
      <c r="H242" s="1205">
        <f t="shared" si="361"/>
        <v>0</v>
      </c>
      <c r="I242" s="1205">
        <f t="shared" si="361"/>
        <v>0</v>
      </c>
      <c r="J242" s="1205">
        <f t="shared" si="361"/>
        <v>0</v>
      </c>
      <c r="K242" s="1205">
        <f t="shared" si="361"/>
        <v>0</v>
      </c>
      <c r="L242" s="1205">
        <f t="shared" si="361"/>
        <v>0</v>
      </c>
      <c r="M242" s="1205">
        <f t="shared" si="361"/>
        <v>0</v>
      </c>
      <c r="N242" s="1205">
        <f t="shared" si="361"/>
        <v>0</v>
      </c>
      <c r="O242" s="1205">
        <f t="shared" si="361"/>
        <v>0</v>
      </c>
      <c r="P242" s="1205">
        <f t="shared" si="361"/>
        <v>0</v>
      </c>
      <c r="Q242" s="1205">
        <f t="shared" si="361"/>
        <v>0</v>
      </c>
      <c r="R242" s="1205">
        <f t="shared" si="361"/>
        <v>0</v>
      </c>
      <c r="S242" s="1205">
        <f t="shared" si="361"/>
        <v>0</v>
      </c>
      <c r="T242" s="1205">
        <f t="shared" si="361"/>
        <v>0</v>
      </c>
      <c r="U242" s="1205">
        <f t="shared" si="361"/>
        <v>0</v>
      </c>
      <c r="V242" s="1205">
        <f t="shared" si="361"/>
        <v>0</v>
      </c>
      <c r="W242" s="1205">
        <f t="shared" si="361"/>
        <v>0</v>
      </c>
      <c r="X242" s="1205">
        <f t="shared" si="361"/>
        <v>0</v>
      </c>
      <c r="Y242" s="1205">
        <f t="shared" si="361"/>
        <v>0</v>
      </c>
      <c r="Z242" s="1205">
        <f t="shared" si="361"/>
        <v>0</v>
      </c>
      <c r="AA242" s="1205">
        <f t="shared" si="338"/>
        <v>0</v>
      </c>
      <c r="AB242" s="1205">
        <f t="shared" ref="AB242:AU242" si="362">$E242*AB604</f>
        <v>0</v>
      </c>
      <c r="AC242" s="1205">
        <f t="shared" si="362"/>
        <v>0</v>
      </c>
      <c r="AD242" s="1205">
        <f t="shared" si="362"/>
        <v>0</v>
      </c>
      <c r="AE242" s="1205">
        <f t="shared" si="362"/>
        <v>0</v>
      </c>
      <c r="AF242" s="1205">
        <f t="shared" si="362"/>
        <v>0</v>
      </c>
      <c r="AG242" s="1205">
        <f t="shared" si="362"/>
        <v>0</v>
      </c>
      <c r="AH242" s="1205">
        <f t="shared" si="362"/>
        <v>0</v>
      </c>
      <c r="AI242" s="1205">
        <f t="shared" si="362"/>
        <v>0</v>
      </c>
      <c r="AJ242" s="1205">
        <f t="shared" si="362"/>
        <v>0</v>
      </c>
      <c r="AK242" s="1205">
        <f t="shared" si="362"/>
        <v>0</v>
      </c>
      <c r="AL242" s="1205">
        <f t="shared" si="362"/>
        <v>0</v>
      </c>
      <c r="AM242" s="1205">
        <f t="shared" si="362"/>
        <v>0</v>
      </c>
      <c r="AN242" s="1205">
        <f t="shared" si="362"/>
        <v>0</v>
      </c>
      <c r="AO242" s="1205">
        <f t="shared" si="362"/>
        <v>0</v>
      </c>
      <c r="AP242" s="1205">
        <f t="shared" si="362"/>
        <v>0</v>
      </c>
      <c r="AQ242" s="1205">
        <f t="shared" si="362"/>
        <v>0</v>
      </c>
      <c r="AR242" s="1205">
        <f t="shared" si="362"/>
        <v>0</v>
      </c>
      <c r="AS242" s="1205">
        <f t="shared" si="362"/>
        <v>0</v>
      </c>
      <c r="AT242" s="1205">
        <f t="shared" si="362"/>
        <v>0</v>
      </c>
      <c r="AU242" s="1205">
        <f t="shared" si="362"/>
        <v>0</v>
      </c>
      <c r="AV242" s="1205">
        <f t="shared" si="340"/>
        <v>0</v>
      </c>
      <c r="AW242" s="1205"/>
      <c r="AX242" s="1205"/>
      <c r="AY242" s="1205"/>
      <c r="AZ242" s="1205"/>
      <c r="BA242" s="1205"/>
      <c r="BB242" s="1205"/>
      <c r="BC242" s="1205"/>
      <c r="BD242" s="1205"/>
      <c r="BE242" s="1205"/>
      <c r="BF242" s="1205"/>
      <c r="BG242" s="1205"/>
      <c r="BH242" s="1205"/>
      <c r="BI242" s="1205"/>
      <c r="BJ242" s="1205"/>
      <c r="BK242" s="1205"/>
      <c r="BL242" s="1205"/>
      <c r="BM242" s="1205"/>
      <c r="BN242" s="1205"/>
      <c r="BO242" s="1205"/>
      <c r="BP242" s="1205"/>
      <c r="BQ242" s="1205"/>
    </row>
    <row r="243" spans="1:69" s="1206" customFormat="1" ht="25.5" x14ac:dyDescent="0.2">
      <c r="A243" s="1165">
        <v>1815</v>
      </c>
      <c r="B243" s="198" t="s">
        <v>86</v>
      </c>
      <c r="C243" s="1204">
        <f>'I4 BO ASSETS'!J30</f>
        <v>0</v>
      </c>
      <c r="D243" s="1205">
        <f t="shared" si="333"/>
        <v>0</v>
      </c>
      <c r="E243" s="1205">
        <f t="shared" si="333"/>
        <v>0</v>
      </c>
      <c r="F243" s="1205">
        <f t="shared" si="336"/>
        <v>0</v>
      </c>
      <c r="G243" s="1205">
        <f t="shared" ref="G243:Z243" si="363">$D243*G605</f>
        <v>0</v>
      </c>
      <c r="H243" s="1205">
        <f t="shared" si="363"/>
        <v>0</v>
      </c>
      <c r="I243" s="1205">
        <f t="shared" si="363"/>
        <v>0</v>
      </c>
      <c r="J243" s="1205">
        <f t="shared" si="363"/>
        <v>0</v>
      </c>
      <c r="K243" s="1205">
        <f t="shared" si="363"/>
        <v>0</v>
      </c>
      <c r="L243" s="1205">
        <f t="shared" si="363"/>
        <v>0</v>
      </c>
      <c r="M243" s="1205">
        <f t="shared" si="363"/>
        <v>0</v>
      </c>
      <c r="N243" s="1205">
        <f t="shared" si="363"/>
        <v>0</v>
      </c>
      <c r="O243" s="1205">
        <f t="shared" si="363"/>
        <v>0</v>
      </c>
      <c r="P243" s="1205">
        <f t="shared" si="363"/>
        <v>0</v>
      </c>
      <c r="Q243" s="1205">
        <f t="shared" si="363"/>
        <v>0</v>
      </c>
      <c r="R243" s="1205">
        <f t="shared" si="363"/>
        <v>0</v>
      </c>
      <c r="S243" s="1205">
        <f t="shared" si="363"/>
        <v>0</v>
      </c>
      <c r="T243" s="1205">
        <f t="shared" si="363"/>
        <v>0</v>
      </c>
      <c r="U243" s="1205">
        <f t="shared" si="363"/>
        <v>0</v>
      </c>
      <c r="V243" s="1205">
        <f t="shared" si="363"/>
        <v>0</v>
      </c>
      <c r="W243" s="1205">
        <f t="shared" si="363"/>
        <v>0</v>
      </c>
      <c r="X243" s="1205">
        <f t="shared" si="363"/>
        <v>0</v>
      </c>
      <c r="Y243" s="1205">
        <f t="shared" si="363"/>
        <v>0</v>
      </c>
      <c r="Z243" s="1205">
        <f t="shared" si="363"/>
        <v>0</v>
      </c>
      <c r="AA243" s="1205">
        <f t="shared" si="338"/>
        <v>0</v>
      </c>
      <c r="AB243" s="1205">
        <f t="shared" ref="AB243:AU243" si="364">$E243*AB605</f>
        <v>0</v>
      </c>
      <c r="AC243" s="1205">
        <f t="shared" si="364"/>
        <v>0</v>
      </c>
      <c r="AD243" s="1205">
        <f t="shared" si="364"/>
        <v>0</v>
      </c>
      <c r="AE243" s="1205">
        <f t="shared" si="364"/>
        <v>0</v>
      </c>
      <c r="AF243" s="1205">
        <f t="shared" si="364"/>
        <v>0</v>
      </c>
      <c r="AG243" s="1205">
        <f t="shared" si="364"/>
        <v>0</v>
      </c>
      <c r="AH243" s="1205">
        <f t="shared" si="364"/>
        <v>0</v>
      </c>
      <c r="AI243" s="1205">
        <f t="shared" si="364"/>
        <v>0</v>
      </c>
      <c r="AJ243" s="1205">
        <f t="shared" si="364"/>
        <v>0</v>
      </c>
      <c r="AK243" s="1205">
        <f t="shared" si="364"/>
        <v>0</v>
      </c>
      <c r="AL243" s="1205">
        <f t="shared" si="364"/>
        <v>0</v>
      </c>
      <c r="AM243" s="1205">
        <f t="shared" si="364"/>
        <v>0</v>
      </c>
      <c r="AN243" s="1205">
        <f t="shared" si="364"/>
        <v>0</v>
      </c>
      <c r="AO243" s="1205">
        <f t="shared" si="364"/>
        <v>0</v>
      </c>
      <c r="AP243" s="1205">
        <f t="shared" si="364"/>
        <v>0</v>
      </c>
      <c r="AQ243" s="1205">
        <f t="shared" si="364"/>
        <v>0</v>
      </c>
      <c r="AR243" s="1205">
        <f t="shared" si="364"/>
        <v>0</v>
      </c>
      <c r="AS243" s="1205">
        <f t="shared" si="364"/>
        <v>0</v>
      </c>
      <c r="AT243" s="1205">
        <f t="shared" si="364"/>
        <v>0</v>
      </c>
      <c r="AU243" s="1205">
        <f t="shared" si="364"/>
        <v>0</v>
      </c>
      <c r="AV243" s="1205">
        <f t="shared" si="340"/>
        <v>0</v>
      </c>
      <c r="AW243" s="1205"/>
      <c r="AX243" s="1205"/>
      <c r="AY243" s="1205"/>
      <c r="AZ243" s="1205"/>
      <c r="BA243" s="1205"/>
      <c r="BB243" s="1205"/>
      <c r="BC243" s="1205"/>
      <c r="BD243" s="1205"/>
      <c r="BE243" s="1205"/>
      <c r="BF243" s="1205"/>
      <c r="BG243" s="1205"/>
      <c r="BH243" s="1205"/>
      <c r="BI243" s="1205"/>
      <c r="BJ243" s="1205"/>
      <c r="BK243" s="1205"/>
      <c r="BL243" s="1205"/>
      <c r="BM243" s="1205"/>
      <c r="BN243" s="1205"/>
      <c r="BO243" s="1205"/>
      <c r="BP243" s="1205"/>
      <c r="BQ243" s="1205"/>
    </row>
    <row r="244" spans="1:69" s="1206" customFormat="1" ht="25.5" x14ac:dyDescent="0.2">
      <c r="A244" s="1165">
        <v>1820</v>
      </c>
      <c r="B244" s="198" t="s">
        <v>87</v>
      </c>
      <c r="C244" s="1204">
        <f>'I4 BO ASSETS'!J31</f>
        <v>0</v>
      </c>
      <c r="D244" s="1205">
        <f t="shared" si="333"/>
        <v>0</v>
      </c>
      <c r="E244" s="1205">
        <f t="shared" si="333"/>
        <v>0</v>
      </c>
      <c r="F244" s="1205">
        <f t="shared" si="336"/>
        <v>0</v>
      </c>
      <c r="G244" s="1205">
        <f t="shared" ref="G244:Z244" si="365">$D244*G606</f>
        <v>0</v>
      </c>
      <c r="H244" s="1205">
        <f t="shared" si="365"/>
        <v>0</v>
      </c>
      <c r="I244" s="1205">
        <f t="shared" si="365"/>
        <v>0</v>
      </c>
      <c r="J244" s="1205">
        <f t="shared" si="365"/>
        <v>0</v>
      </c>
      <c r="K244" s="1205">
        <f t="shared" si="365"/>
        <v>0</v>
      </c>
      <c r="L244" s="1205">
        <f t="shared" si="365"/>
        <v>0</v>
      </c>
      <c r="M244" s="1205">
        <f t="shared" si="365"/>
        <v>0</v>
      </c>
      <c r="N244" s="1205">
        <f t="shared" si="365"/>
        <v>0</v>
      </c>
      <c r="O244" s="1205">
        <f t="shared" si="365"/>
        <v>0</v>
      </c>
      <c r="P244" s="1205">
        <f t="shared" si="365"/>
        <v>0</v>
      </c>
      <c r="Q244" s="1205">
        <f t="shared" si="365"/>
        <v>0</v>
      </c>
      <c r="R244" s="1205">
        <f t="shared" si="365"/>
        <v>0</v>
      </c>
      <c r="S244" s="1205">
        <f t="shared" si="365"/>
        <v>0</v>
      </c>
      <c r="T244" s="1205">
        <f t="shared" si="365"/>
        <v>0</v>
      </c>
      <c r="U244" s="1205">
        <f t="shared" si="365"/>
        <v>0</v>
      </c>
      <c r="V244" s="1205">
        <f t="shared" si="365"/>
        <v>0</v>
      </c>
      <c r="W244" s="1205">
        <f t="shared" si="365"/>
        <v>0</v>
      </c>
      <c r="X244" s="1205">
        <f t="shared" si="365"/>
        <v>0</v>
      </c>
      <c r="Y244" s="1205">
        <f t="shared" si="365"/>
        <v>0</v>
      </c>
      <c r="Z244" s="1205">
        <f t="shared" si="365"/>
        <v>0</v>
      </c>
      <c r="AA244" s="1205">
        <f t="shared" si="338"/>
        <v>0</v>
      </c>
      <c r="AB244" s="1205">
        <f t="shared" ref="AB244:AU244" si="366">$E244*AB606</f>
        <v>0</v>
      </c>
      <c r="AC244" s="1205">
        <f t="shared" si="366"/>
        <v>0</v>
      </c>
      <c r="AD244" s="1205">
        <f t="shared" si="366"/>
        <v>0</v>
      </c>
      <c r="AE244" s="1205">
        <f t="shared" si="366"/>
        <v>0</v>
      </c>
      <c r="AF244" s="1205">
        <f t="shared" si="366"/>
        <v>0</v>
      </c>
      <c r="AG244" s="1205">
        <f t="shared" si="366"/>
        <v>0</v>
      </c>
      <c r="AH244" s="1205">
        <f t="shared" si="366"/>
        <v>0</v>
      </c>
      <c r="AI244" s="1205">
        <f t="shared" si="366"/>
        <v>0</v>
      </c>
      <c r="AJ244" s="1205">
        <f t="shared" si="366"/>
        <v>0</v>
      </c>
      <c r="AK244" s="1205">
        <f t="shared" si="366"/>
        <v>0</v>
      </c>
      <c r="AL244" s="1205">
        <f t="shared" si="366"/>
        <v>0</v>
      </c>
      <c r="AM244" s="1205">
        <f t="shared" si="366"/>
        <v>0</v>
      </c>
      <c r="AN244" s="1205">
        <f t="shared" si="366"/>
        <v>0</v>
      </c>
      <c r="AO244" s="1205">
        <f t="shared" si="366"/>
        <v>0</v>
      </c>
      <c r="AP244" s="1205">
        <f t="shared" si="366"/>
        <v>0</v>
      </c>
      <c r="AQ244" s="1205">
        <f t="shared" si="366"/>
        <v>0</v>
      </c>
      <c r="AR244" s="1205">
        <f t="shared" si="366"/>
        <v>0</v>
      </c>
      <c r="AS244" s="1205">
        <f t="shared" si="366"/>
        <v>0</v>
      </c>
      <c r="AT244" s="1205">
        <f t="shared" si="366"/>
        <v>0</v>
      </c>
      <c r="AU244" s="1205">
        <f t="shared" si="366"/>
        <v>0</v>
      </c>
      <c r="AV244" s="1205">
        <f t="shared" si="340"/>
        <v>0</v>
      </c>
      <c r="AW244" s="1205"/>
      <c r="AX244" s="1205"/>
      <c r="AY244" s="1205"/>
      <c r="AZ244" s="1205"/>
      <c r="BA244" s="1205"/>
      <c r="BB244" s="1205"/>
      <c r="BC244" s="1205"/>
      <c r="BD244" s="1205"/>
      <c r="BE244" s="1205"/>
      <c r="BF244" s="1205"/>
      <c r="BG244" s="1205"/>
      <c r="BH244" s="1205"/>
      <c r="BI244" s="1205"/>
      <c r="BJ244" s="1205"/>
      <c r="BK244" s="1205"/>
      <c r="BL244" s="1205"/>
      <c r="BM244" s="1205"/>
      <c r="BN244" s="1205"/>
      <c r="BO244" s="1205"/>
      <c r="BP244" s="1205"/>
      <c r="BQ244" s="1205"/>
    </row>
    <row r="245" spans="1:69" s="1206" customFormat="1" ht="25.5" x14ac:dyDescent="0.2">
      <c r="A245" s="1165" t="s">
        <v>490</v>
      </c>
      <c r="B245" s="198" t="s">
        <v>1276</v>
      </c>
      <c r="C245" s="1204">
        <f>'I4 BO ASSETS'!J32</f>
        <v>0</v>
      </c>
      <c r="D245" s="1205">
        <f t="shared" si="333"/>
        <v>0</v>
      </c>
      <c r="E245" s="1205">
        <f t="shared" si="333"/>
        <v>0</v>
      </c>
      <c r="F245" s="1205">
        <f>D245+E245</f>
        <v>0</v>
      </c>
      <c r="G245" s="1205">
        <f t="shared" ref="G245:Z245" si="367">$D245*G607</f>
        <v>0</v>
      </c>
      <c r="H245" s="1205">
        <f t="shared" si="367"/>
        <v>0</v>
      </c>
      <c r="I245" s="1205">
        <f t="shared" si="367"/>
        <v>0</v>
      </c>
      <c r="J245" s="1205">
        <f t="shared" si="367"/>
        <v>0</v>
      </c>
      <c r="K245" s="1205">
        <f t="shared" si="367"/>
        <v>0</v>
      </c>
      <c r="L245" s="1205">
        <f t="shared" si="367"/>
        <v>0</v>
      </c>
      <c r="M245" s="1205">
        <f t="shared" si="367"/>
        <v>0</v>
      </c>
      <c r="N245" s="1205">
        <f t="shared" si="367"/>
        <v>0</v>
      </c>
      <c r="O245" s="1205">
        <f t="shared" si="367"/>
        <v>0</v>
      </c>
      <c r="P245" s="1205">
        <f t="shared" si="367"/>
        <v>0</v>
      </c>
      <c r="Q245" s="1205">
        <f t="shared" si="367"/>
        <v>0</v>
      </c>
      <c r="R245" s="1205">
        <f t="shared" si="367"/>
        <v>0</v>
      </c>
      <c r="S245" s="1205">
        <f t="shared" si="367"/>
        <v>0</v>
      </c>
      <c r="T245" s="1205">
        <f t="shared" si="367"/>
        <v>0</v>
      </c>
      <c r="U245" s="1205">
        <f t="shared" si="367"/>
        <v>0</v>
      </c>
      <c r="V245" s="1205">
        <f t="shared" si="367"/>
        <v>0</v>
      </c>
      <c r="W245" s="1205">
        <f t="shared" si="367"/>
        <v>0</v>
      </c>
      <c r="X245" s="1205">
        <f t="shared" si="367"/>
        <v>0</v>
      </c>
      <c r="Y245" s="1205">
        <f t="shared" si="367"/>
        <v>0</v>
      </c>
      <c r="Z245" s="1205">
        <f t="shared" si="367"/>
        <v>0</v>
      </c>
      <c r="AA245" s="1205">
        <f>SUM(G245:Z245)</f>
        <v>0</v>
      </c>
      <c r="AB245" s="1205">
        <f t="shared" ref="AB245:AU245" si="368">$E245*AB607</f>
        <v>0</v>
      </c>
      <c r="AC245" s="1205">
        <f t="shared" si="368"/>
        <v>0</v>
      </c>
      <c r="AD245" s="1205">
        <f t="shared" si="368"/>
        <v>0</v>
      </c>
      <c r="AE245" s="1205">
        <f t="shared" si="368"/>
        <v>0</v>
      </c>
      <c r="AF245" s="1205">
        <f t="shared" si="368"/>
        <v>0</v>
      </c>
      <c r="AG245" s="1205">
        <f t="shared" si="368"/>
        <v>0</v>
      </c>
      <c r="AH245" s="1205">
        <f t="shared" si="368"/>
        <v>0</v>
      </c>
      <c r="AI245" s="1205">
        <f t="shared" si="368"/>
        <v>0</v>
      </c>
      <c r="AJ245" s="1205">
        <f t="shared" si="368"/>
        <v>0</v>
      </c>
      <c r="AK245" s="1205">
        <f t="shared" si="368"/>
        <v>0</v>
      </c>
      <c r="AL245" s="1205">
        <f t="shared" si="368"/>
        <v>0</v>
      </c>
      <c r="AM245" s="1205">
        <f t="shared" si="368"/>
        <v>0</v>
      </c>
      <c r="AN245" s="1205">
        <f t="shared" si="368"/>
        <v>0</v>
      </c>
      <c r="AO245" s="1205">
        <f t="shared" si="368"/>
        <v>0</v>
      </c>
      <c r="AP245" s="1205">
        <f t="shared" si="368"/>
        <v>0</v>
      </c>
      <c r="AQ245" s="1205">
        <f t="shared" si="368"/>
        <v>0</v>
      </c>
      <c r="AR245" s="1205">
        <f t="shared" si="368"/>
        <v>0</v>
      </c>
      <c r="AS245" s="1205">
        <f t="shared" si="368"/>
        <v>0</v>
      </c>
      <c r="AT245" s="1205">
        <f t="shared" si="368"/>
        <v>0</v>
      </c>
      <c r="AU245" s="1205">
        <f t="shared" si="368"/>
        <v>0</v>
      </c>
      <c r="AV245" s="1205">
        <f>SUM(AB245:AU245)</f>
        <v>0</v>
      </c>
      <c r="AW245" s="1205"/>
      <c r="AX245" s="1205"/>
      <c r="AY245" s="1205"/>
      <c r="AZ245" s="1205"/>
      <c r="BA245" s="1205"/>
      <c r="BB245" s="1205"/>
      <c r="BC245" s="1205"/>
      <c r="BD245" s="1205"/>
      <c r="BE245" s="1205"/>
      <c r="BF245" s="1205"/>
      <c r="BG245" s="1205"/>
      <c r="BH245" s="1205"/>
      <c r="BI245" s="1205"/>
      <c r="BJ245" s="1205"/>
      <c r="BK245" s="1205"/>
      <c r="BL245" s="1205"/>
      <c r="BM245" s="1205"/>
      <c r="BN245" s="1205"/>
      <c r="BO245" s="1205"/>
      <c r="BP245" s="1205"/>
      <c r="BQ245" s="1205"/>
    </row>
    <row r="246" spans="1:69" s="1206" customFormat="1" ht="25.5" x14ac:dyDescent="0.2">
      <c r="A246" s="1165" t="s">
        <v>491</v>
      </c>
      <c r="B246" s="198" t="s">
        <v>1278</v>
      </c>
      <c r="C246" s="1204">
        <f>'I4 BO ASSETS'!J33</f>
        <v>-12292513.816804424</v>
      </c>
      <c r="D246" s="1205">
        <f t="shared" si="333"/>
        <v>-12292513.816804424</v>
      </c>
      <c r="E246" s="1205">
        <f t="shared" si="333"/>
        <v>0</v>
      </c>
      <c r="F246" s="1205">
        <f>D246+E246</f>
        <v>-12292513.816804424</v>
      </c>
      <c r="G246" s="1205">
        <f t="shared" ref="G246:Z246" si="369">$D246*G608</f>
        <v>-5426326.5020671589</v>
      </c>
      <c r="H246" s="1205">
        <f t="shared" si="369"/>
        <v>-2226822.1763893235</v>
      </c>
      <c r="I246" s="1205">
        <f t="shared" si="369"/>
        <v>-4527149.2141811149</v>
      </c>
      <c r="J246" s="1205">
        <f t="shared" si="369"/>
        <v>0</v>
      </c>
      <c r="K246" s="1205">
        <f t="shared" si="369"/>
        <v>0</v>
      </c>
      <c r="L246" s="1205">
        <f t="shared" si="369"/>
        <v>0</v>
      </c>
      <c r="M246" s="1205">
        <f t="shared" si="369"/>
        <v>-111091.84218067281</v>
      </c>
      <c r="N246" s="1205">
        <f t="shared" si="369"/>
        <v>0</v>
      </c>
      <c r="O246" s="1205">
        <f t="shared" si="369"/>
        <v>-1124.0819861537545</v>
      </c>
      <c r="P246" s="1205">
        <f t="shared" si="369"/>
        <v>0</v>
      </c>
      <c r="Q246" s="1205">
        <f t="shared" si="369"/>
        <v>0</v>
      </c>
      <c r="R246" s="1205">
        <f t="shared" si="369"/>
        <v>0</v>
      </c>
      <c r="S246" s="1205">
        <f t="shared" si="369"/>
        <v>0</v>
      </c>
      <c r="T246" s="1205">
        <f t="shared" si="369"/>
        <v>0</v>
      </c>
      <c r="U246" s="1205">
        <f t="shared" si="369"/>
        <v>0</v>
      </c>
      <c r="V246" s="1205">
        <f t="shared" si="369"/>
        <v>0</v>
      </c>
      <c r="W246" s="1205">
        <f t="shared" si="369"/>
        <v>0</v>
      </c>
      <c r="X246" s="1205">
        <f t="shared" si="369"/>
        <v>0</v>
      </c>
      <c r="Y246" s="1205">
        <f t="shared" si="369"/>
        <v>0</v>
      </c>
      <c r="Z246" s="1205">
        <f t="shared" si="369"/>
        <v>0</v>
      </c>
      <c r="AA246" s="1205">
        <f>SUM(G246:Z246)</f>
        <v>-12292513.816804424</v>
      </c>
      <c r="AB246" s="1205">
        <f t="shared" ref="AB246:AU246" si="370">$E246*AB608</f>
        <v>0</v>
      </c>
      <c r="AC246" s="1205">
        <f t="shared" si="370"/>
        <v>0</v>
      </c>
      <c r="AD246" s="1205">
        <f t="shared" si="370"/>
        <v>0</v>
      </c>
      <c r="AE246" s="1205">
        <f t="shared" si="370"/>
        <v>0</v>
      </c>
      <c r="AF246" s="1205">
        <f t="shared" si="370"/>
        <v>0</v>
      </c>
      <c r="AG246" s="1205">
        <f t="shared" si="370"/>
        <v>0</v>
      </c>
      <c r="AH246" s="1205">
        <f t="shared" si="370"/>
        <v>0</v>
      </c>
      <c r="AI246" s="1205">
        <f t="shared" si="370"/>
        <v>0</v>
      </c>
      <c r="AJ246" s="1205">
        <f t="shared" si="370"/>
        <v>0</v>
      </c>
      <c r="AK246" s="1205">
        <f t="shared" si="370"/>
        <v>0</v>
      </c>
      <c r="AL246" s="1205">
        <f t="shared" si="370"/>
        <v>0</v>
      </c>
      <c r="AM246" s="1205">
        <f t="shared" si="370"/>
        <v>0</v>
      </c>
      <c r="AN246" s="1205">
        <f t="shared" si="370"/>
        <v>0</v>
      </c>
      <c r="AO246" s="1205">
        <f t="shared" si="370"/>
        <v>0</v>
      </c>
      <c r="AP246" s="1205">
        <f t="shared" si="370"/>
        <v>0</v>
      </c>
      <c r="AQ246" s="1205">
        <f t="shared" si="370"/>
        <v>0</v>
      </c>
      <c r="AR246" s="1205">
        <f t="shared" si="370"/>
        <v>0</v>
      </c>
      <c r="AS246" s="1205">
        <f t="shared" si="370"/>
        <v>0</v>
      </c>
      <c r="AT246" s="1205">
        <f t="shared" si="370"/>
        <v>0</v>
      </c>
      <c r="AU246" s="1205">
        <f t="shared" si="370"/>
        <v>0</v>
      </c>
      <c r="AV246" s="1205">
        <f>SUM(AB246:AU246)</f>
        <v>0</v>
      </c>
      <c r="AW246" s="1205"/>
      <c r="AX246" s="1205"/>
      <c r="AY246" s="1205"/>
      <c r="AZ246" s="1205"/>
      <c r="BA246" s="1205"/>
      <c r="BB246" s="1205"/>
      <c r="BC246" s="1205"/>
      <c r="BD246" s="1205"/>
      <c r="BE246" s="1205"/>
      <c r="BF246" s="1205"/>
      <c r="BG246" s="1205"/>
      <c r="BH246" s="1205"/>
      <c r="BI246" s="1205"/>
      <c r="BJ246" s="1205"/>
      <c r="BK246" s="1205"/>
      <c r="BL246" s="1205"/>
      <c r="BM246" s="1205"/>
      <c r="BN246" s="1205"/>
      <c r="BO246" s="1205"/>
      <c r="BP246" s="1205"/>
      <c r="BQ246" s="1205"/>
    </row>
    <row r="247" spans="1:69" s="1206" customFormat="1" ht="25.5" x14ac:dyDescent="0.2">
      <c r="A247" s="1165" t="s">
        <v>1268</v>
      </c>
      <c r="B247" s="198" t="s">
        <v>1269</v>
      </c>
      <c r="C247" s="1204">
        <f>'I4 BO ASSETS'!J34</f>
        <v>0</v>
      </c>
      <c r="D247" s="1205">
        <f t="shared" si="333"/>
        <v>0</v>
      </c>
      <c r="E247" s="1205">
        <f t="shared" si="333"/>
        <v>0</v>
      </c>
      <c r="F247" s="1205">
        <f>D247+E247</f>
        <v>0</v>
      </c>
      <c r="G247" s="1205">
        <f t="shared" ref="G247:Z247" si="371">$D247*G609</f>
        <v>0</v>
      </c>
      <c r="H247" s="1205">
        <f t="shared" si="371"/>
        <v>0</v>
      </c>
      <c r="I247" s="1205">
        <f t="shared" si="371"/>
        <v>0</v>
      </c>
      <c r="J247" s="1205">
        <f t="shared" si="371"/>
        <v>0</v>
      </c>
      <c r="K247" s="1205">
        <f t="shared" si="371"/>
        <v>0</v>
      </c>
      <c r="L247" s="1205">
        <f t="shared" si="371"/>
        <v>0</v>
      </c>
      <c r="M247" s="1205">
        <f t="shared" si="371"/>
        <v>0</v>
      </c>
      <c r="N247" s="1205">
        <f t="shared" si="371"/>
        <v>0</v>
      </c>
      <c r="O247" s="1205">
        <f t="shared" si="371"/>
        <v>0</v>
      </c>
      <c r="P247" s="1205">
        <f t="shared" si="371"/>
        <v>0</v>
      </c>
      <c r="Q247" s="1205">
        <f t="shared" si="371"/>
        <v>0</v>
      </c>
      <c r="R247" s="1205">
        <f t="shared" si="371"/>
        <v>0</v>
      </c>
      <c r="S247" s="1205">
        <f t="shared" si="371"/>
        <v>0</v>
      </c>
      <c r="T247" s="1205">
        <f t="shared" si="371"/>
        <v>0</v>
      </c>
      <c r="U247" s="1205">
        <f t="shared" si="371"/>
        <v>0</v>
      </c>
      <c r="V247" s="1205">
        <f t="shared" si="371"/>
        <v>0</v>
      </c>
      <c r="W247" s="1205">
        <f t="shared" si="371"/>
        <v>0</v>
      </c>
      <c r="X247" s="1205">
        <f t="shared" si="371"/>
        <v>0</v>
      </c>
      <c r="Y247" s="1205">
        <f t="shared" si="371"/>
        <v>0</v>
      </c>
      <c r="Z247" s="1205">
        <f t="shared" si="371"/>
        <v>0</v>
      </c>
      <c r="AA247" s="1205">
        <f>SUM(G247:Z247)</f>
        <v>0</v>
      </c>
      <c r="AB247" s="1205">
        <f t="shared" ref="AB247:AU247" si="372">$E247*AB609</f>
        <v>0</v>
      </c>
      <c r="AC247" s="1205">
        <f t="shared" si="372"/>
        <v>0</v>
      </c>
      <c r="AD247" s="1205">
        <f t="shared" si="372"/>
        <v>0</v>
      </c>
      <c r="AE247" s="1205">
        <f t="shared" si="372"/>
        <v>0</v>
      </c>
      <c r="AF247" s="1205">
        <f t="shared" si="372"/>
        <v>0</v>
      </c>
      <c r="AG247" s="1205">
        <f t="shared" si="372"/>
        <v>0</v>
      </c>
      <c r="AH247" s="1205">
        <f t="shared" si="372"/>
        <v>0</v>
      </c>
      <c r="AI247" s="1205">
        <f t="shared" si="372"/>
        <v>0</v>
      </c>
      <c r="AJ247" s="1205">
        <f t="shared" si="372"/>
        <v>0</v>
      </c>
      <c r="AK247" s="1205">
        <f t="shared" si="372"/>
        <v>0</v>
      </c>
      <c r="AL247" s="1205">
        <f t="shared" si="372"/>
        <v>0</v>
      </c>
      <c r="AM247" s="1205">
        <f t="shared" si="372"/>
        <v>0</v>
      </c>
      <c r="AN247" s="1205">
        <f t="shared" si="372"/>
        <v>0</v>
      </c>
      <c r="AO247" s="1205">
        <f t="shared" si="372"/>
        <v>0</v>
      </c>
      <c r="AP247" s="1205">
        <f t="shared" si="372"/>
        <v>0</v>
      </c>
      <c r="AQ247" s="1205">
        <f t="shared" si="372"/>
        <v>0</v>
      </c>
      <c r="AR247" s="1205">
        <f t="shared" si="372"/>
        <v>0</v>
      </c>
      <c r="AS247" s="1205">
        <f t="shared" si="372"/>
        <v>0</v>
      </c>
      <c r="AT247" s="1205">
        <f t="shared" si="372"/>
        <v>0</v>
      </c>
      <c r="AU247" s="1205">
        <f t="shared" si="372"/>
        <v>0</v>
      </c>
      <c r="AV247" s="1205">
        <f>SUM(AB247:AU247)</f>
        <v>0</v>
      </c>
      <c r="AW247" s="1205"/>
      <c r="AX247" s="1205"/>
      <c r="AY247" s="1205"/>
      <c r="AZ247" s="1205"/>
      <c r="BA247" s="1205"/>
      <c r="BB247" s="1205"/>
      <c r="BC247" s="1205"/>
      <c r="BD247" s="1205"/>
      <c r="BE247" s="1205"/>
      <c r="BF247" s="1205"/>
      <c r="BG247" s="1205"/>
      <c r="BH247" s="1205"/>
      <c r="BI247" s="1205"/>
      <c r="BJ247" s="1205"/>
      <c r="BK247" s="1205"/>
      <c r="BL247" s="1205"/>
      <c r="BM247" s="1205"/>
      <c r="BN247" s="1205"/>
      <c r="BO247" s="1205"/>
      <c r="BP247" s="1205"/>
      <c r="BQ247" s="1205"/>
    </row>
    <row r="248" spans="1:69" s="1206" customFormat="1" ht="12.75" x14ac:dyDescent="0.2">
      <c r="A248" s="1165">
        <v>1825</v>
      </c>
      <c r="B248" s="198" t="s">
        <v>88</v>
      </c>
      <c r="C248" s="1204">
        <f>'I4 BO ASSETS'!J35</f>
        <v>0</v>
      </c>
      <c r="D248" s="1205">
        <f t="shared" si="333"/>
        <v>0</v>
      </c>
      <c r="E248" s="1205">
        <f t="shared" si="333"/>
        <v>0</v>
      </c>
      <c r="F248" s="1205">
        <f t="shared" si="336"/>
        <v>0</v>
      </c>
      <c r="G248" s="1205">
        <f t="shared" ref="G248:Z248" si="373">$D248*G610</f>
        <v>0</v>
      </c>
      <c r="H248" s="1205">
        <f t="shared" si="373"/>
        <v>0</v>
      </c>
      <c r="I248" s="1205">
        <f t="shared" si="373"/>
        <v>0</v>
      </c>
      <c r="J248" s="1205">
        <f t="shared" si="373"/>
        <v>0</v>
      </c>
      <c r="K248" s="1205">
        <f t="shared" si="373"/>
        <v>0</v>
      </c>
      <c r="L248" s="1205">
        <f t="shared" si="373"/>
        <v>0</v>
      </c>
      <c r="M248" s="1205">
        <f t="shared" si="373"/>
        <v>0</v>
      </c>
      <c r="N248" s="1205">
        <f t="shared" si="373"/>
        <v>0</v>
      </c>
      <c r="O248" s="1205">
        <f t="shared" si="373"/>
        <v>0</v>
      </c>
      <c r="P248" s="1205">
        <f t="shared" si="373"/>
        <v>0</v>
      </c>
      <c r="Q248" s="1205">
        <f t="shared" si="373"/>
        <v>0</v>
      </c>
      <c r="R248" s="1205">
        <f t="shared" si="373"/>
        <v>0</v>
      </c>
      <c r="S248" s="1205">
        <f t="shared" si="373"/>
        <v>0</v>
      </c>
      <c r="T248" s="1205">
        <f t="shared" si="373"/>
        <v>0</v>
      </c>
      <c r="U248" s="1205">
        <f t="shared" si="373"/>
        <v>0</v>
      </c>
      <c r="V248" s="1205">
        <f t="shared" si="373"/>
        <v>0</v>
      </c>
      <c r="W248" s="1205">
        <f t="shared" si="373"/>
        <v>0</v>
      </c>
      <c r="X248" s="1205">
        <f t="shared" si="373"/>
        <v>0</v>
      </c>
      <c r="Y248" s="1205">
        <f t="shared" si="373"/>
        <v>0</v>
      </c>
      <c r="Z248" s="1205">
        <f t="shared" si="373"/>
        <v>0</v>
      </c>
      <c r="AA248" s="1205">
        <f t="shared" si="338"/>
        <v>0</v>
      </c>
      <c r="AB248" s="1205">
        <f t="shared" ref="AB248:AU248" si="374">$E248*AB610</f>
        <v>0</v>
      </c>
      <c r="AC248" s="1205">
        <f t="shared" si="374"/>
        <v>0</v>
      </c>
      <c r="AD248" s="1205">
        <f t="shared" si="374"/>
        <v>0</v>
      </c>
      <c r="AE248" s="1205">
        <f t="shared" si="374"/>
        <v>0</v>
      </c>
      <c r="AF248" s="1205">
        <f t="shared" si="374"/>
        <v>0</v>
      </c>
      <c r="AG248" s="1205">
        <f t="shared" si="374"/>
        <v>0</v>
      </c>
      <c r="AH248" s="1205">
        <f t="shared" si="374"/>
        <v>0</v>
      </c>
      <c r="AI248" s="1205">
        <f t="shared" si="374"/>
        <v>0</v>
      </c>
      <c r="AJ248" s="1205">
        <f t="shared" si="374"/>
        <v>0</v>
      </c>
      <c r="AK248" s="1205">
        <f t="shared" si="374"/>
        <v>0</v>
      </c>
      <c r="AL248" s="1205">
        <f t="shared" si="374"/>
        <v>0</v>
      </c>
      <c r="AM248" s="1205">
        <f t="shared" si="374"/>
        <v>0</v>
      </c>
      <c r="AN248" s="1205">
        <f t="shared" si="374"/>
        <v>0</v>
      </c>
      <c r="AO248" s="1205">
        <f t="shared" si="374"/>
        <v>0</v>
      </c>
      <c r="AP248" s="1205">
        <f t="shared" si="374"/>
        <v>0</v>
      </c>
      <c r="AQ248" s="1205">
        <f t="shared" si="374"/>
        <v>0</v>
      </c>
      <c r="AR248" s="1205">
        <f t="shared" si="374"/>
        <v>0</v>
      </c>
      <c r="AS248" s="1205">
        <f t="shared" si="374"/>
        <v>0</v>
      </c>
      <c r="AT248" s="1205">
        <f t="shared" si="374"/>
        <v>0</v>
      </c>
      <c r="AU248" s="1205">
        <f t="shared" si="374"/>
        <v>0</v>
      </c>
      <c r="AV248" s="1205">
        <f t="shared" si="340"/>
        <v>0</v>
      </c>
      <c r="AW248" s="1205"/>
      <c r="AX248" s="1205"/>
      <c r="AY248" s="1205"/>
      <c r="AZ248" s="1205"/>
      <c r="BA248" s="1205"/>
      <c r="BB248" s="1205"/>
      <c r="BC248" s="1205"/>
      <c r="BD248" s="1205"/>
      <c r="BE248" s="1205"/>
      <c r="BF248" s="1205"/>
      <c r="BG248" s="1205"/>
      <c r="BH248" s="1205"/>
      <c r="BI248" s="1205"/>
      <c r="BJ248" s="1205"/>
      <c r="BK248" s="1205"/>
      <c r="BL248" s="1205"/>
      <c r="BM248" s="1205"/>
      <c r="BN248" s="1205"/>
      <c r="BO248" s="1205"/>
      <c r="BP248" s="1205"/>
      <c r="BQ248" s="1205"/>
    </row>
    <row r="249" spans="1:69" s="1206" customFormat="1" ht="12.75" x14ac:dyDescent="0.2">
      <c r="A249" s="1165" t="s">
        <v>823</v>
      </c>
      <c r="B249" s="198" t="s">
        <v>365</v>
      </c>
      <c r="C249" s="1204">
        <f>'I4 BO ASSETS'!J36</f>
        <v>0</v>
      </c>
      <c r="D249" s="1205">
        <f t="shared" si="333"/>
        <v>0</v>
      </c>
      <c r="E249" s="1205">
        <f t="shared" si="333"/>
        <v>0</v>
      </c>
      <c r="F249" s="1205">
        <f t="shared" si="336"/>
        <v>0</v>
      </c>
      <c r="G249" s="1205">
        <f t="shared" ref="G249:Z249" si="375">$D249*G611</f>
        <v>0</v>
      </c>
      <c r="H249" s="1205">
        <f t="shared" si="375"/>
        <v>0</v>
      </c>
      <c r="I249" s="1205">
        <f t="shared" si="375"/>
        <v>0</v>
      </c>
      <c r="J249" s="1205">
        <f t="shared" si="375"/>
        <v>0</v>
      </c>
      <c r="K249" s="1205">
        <f t="shared" si="375"/>
        <v>0</v>
      </c>
      <c r="L249" s="1205">
        <f t="shared" si="375"/>
        <v>0</v>
      </c>
      <c r="M249" s="1205">
        <f t="shared" si="375"/>
        <v>0</v>
      </c>
      <c r="N249" s="1205">
        <f t="shared" si="375"/>
        <v>0</v>
      </c>
      <c r="O249" s="1205">
        <f t="shared" si="375"/>
        <v>0</v>
      </c>
      <c r="P249" s="1205">
        <f t="shared" si="375"/>
        <v>0</v>
      </c>
      <c r="Q249" s="1205">
        <f t="shared" si="375"/>
        <v>0</v>
      </c>
      <c r="R249" s="1205">
        <f t="shared" si="375"/>
        <v>0</v>
      </c>
      <c r="S249" s="1205">
        <f t="shared" si="375"/>
        <v>0</v>
      </c>
      <c r="T249" s="1205">
        <f t="shared" si="375"/>
        <v>0</v>
      </c>
      <c r="U249" s="1205">
        <f t="shared" si="375"/>
        <v>0</v>
      </c>
      <c r="V249" s="1205">
        <f t="shared" si="375"/>
        <v>0</v>
      </c>
      <c r="W249" s="1205">
        <f t="shared" si="375"/>
        <v>0</v>
      </c>
      <c r="X249" s="1205">
        <f t="shared" si="375"/>
        <v>0</v>
      </c>
      <c r="Y249" s="1205">
        <f t="shared" si="375"/>
        <v>0</v>
      </c>
      <c r="Z249" s="1205">
        <f t="shared" si="375"/>
        <v>0</v>
      </c>
      <c r="AA249" s="1205">
        <f t="shared" si="338"/>
        <v>0</v>
      </c>
      <c r="AB249" s="1205">
        <f t="shared" ref="AB249:AU249" si="376">$E249*AB611</f>
        <v>0</v>
      </c>
      <c r="AC249" s="1205">
        <f t="shared" si="376"/>
        <v>0</v>
      </c>
      <c r="AD249" s="1205">
        <f t="shared" si="376"/>
        <v>0</v>
      </c>
      <c r="AE249" s="1205">
        <f t="shared" si="376"/>
        <v>0</v>
      </c>
      <c r="AF249" s="1205">
        <f t="shared" si="376"/>
        <v>0</v>
      </c>
      <c r="AG249" s="1205">
        <f t="shared" si="376"/>
        <v>0</v>
      </c>
      <c r="AH249" s="1205">
        <f t="shared" si="376"/>
        <v>0</v>
      </c>
      <c r="AI249" s="1205">
        <f t="shared" si="376"/>
        <v>0</v>
      </c>
      <c r="AJ249" s="1205">
        <f t="shared" si="376"/>
        <v>0</v>
      </c>
      <c r="AK249" s="1205">
        <f t="shared" si="376"/>
        <v>0</v>
      </c>
      <c r="AL249" s="1205">
        <f t="shared" si="376"/>
        <v>0</v>
      </c>
      <c r="AM249" s="1205">
        <f t="shared" si="376"/>
        <v>0</v>
      </c>
      <c r="AN249" s="1205">
        <f t="shared" si="376"/>
        <v>0</v>
      </c>
      <c r="AO249" s="1205">
        <f t="shared" si="376"/>
        <v>0</v>
      </c>
      <c r="AP249" s="1205">
        <f t="shared" si="376"/>
        <v>0</v>
      </c>
      <c r="AQ249" s="1205">
        <f t="shared" si="376"/>
        <v>0</v>
      </c>
      <c r="AR249" s="1205">
        <f t="shared" si="376"/>
        <v>0</v>
      </c>
      <c r="AS249" s="1205">
        <f t="shared" si="376"/>
        <v>0</v>
      </c>
      <c r="AT249" s="1205">
        <f t="shared" si="376"/>
        <v>0</v>
      </c>
      <c r="AU249" s="1205">
        <f t="shared" si="376"/>
        <v>0</v>
      </c>
      <c r="AV249" s="1205">
        <f t="shared" si="340"/>
        <v>0</v>
      </c>
      <c r="AW249" s="1205"/>
      <c r="AX249" s="1205"/>
      <c r="AY249" s="1205"/>
      <c r="AZ249" s="1205"/>
      <c r="BA249" s="1205"/>
      <c r="BB249" s="1205"/>
      <c r="BC249" s="1205"/>
      <c r="BD249" s="1205"/>
      <c r="BE249" s="1205"/>
      <c r="BF249" s="1205"/>
      <c r="BG249" s="1205"/>
      <c r="BH249" s="1205"/>
      <c r="BI249" s="1205"/>
      <c r="BJ249" s="1205"/>
      <c r="BK249" s="1205"/>
      <c r="BL249" s="1205"/>
      <c r="BM249" s="1205"/>
      <c r="BN249" s="1205"/>
      <c r="BO249" s="1205"/>
      <c r="BP249" s="1205"/>
      <c r="BQ249" s="1205"/>
    </row>
    <row r="250" spans="1:69" s="1206" customFormat="1" ht="12.75" x14ac:dyDescent="0.2">
      <c r="A250" s="1165" t="s">
        <v>824</v>
      </c>
      <c r="B250" s="198" t="s">
        <v>366</v>
      </c>
      <c r="C250" s="1204">
        <f>'I4 BO ASSETS'!J37</f>
        <v>-132013.5</v>
      </c>
      <c r="D250" s="1205">
        <f t="shared" ref="D250:E269" si="377">$C250*D612</f>
        <v>-132013.5</v>
      </c>
      <c r="E250" s="1205">
        <f t="shared" si="377"/>
        <v>0</v>
      </c>
      <c r="F250" s="1205">
        <f t="shared" si="336"/>
        <v>-132013.5</v>
      </c>
      <c r="G250" s="1205">
        <f t="shared" ref="G250:Z250" si="378">$D250*G612</f>
        <v>-69020.002215937508</v>
      </c>
      <c r="H250" s="1205">
        <f t="shared" si="378"/>
        <v>-19780.975350642286</v>
      </c>
      <c r="I250" s="1205">
        <f t="shared" si="378"/>
        <v>-41592.787525934931</v>
      </c>
      <c r="J250" s="1205">
        <f t="shared" si="378"/>
        <v>0</v>
      </c>
      <c r="K250" s="1205">
        <f t="shared" si="378"/>
        <v>0</v>
      </c>
      <c r="L250" s="1205">
        <f t="shared" si="378"/>
        <v>0</v>
      </c>
      <c r="M250" s="1205">
        <f t="shared" si="378"/>
        <v>-1442.2065045503368</v>
      </c>
      <c r="N250" s="1205">
        <f t="shared" si="378"/>
        <v>-70.886824050850763</v>
      </c>
      <c r="O250" s="1205">
        <f t="shared" si="378"/>
        <v>-106.64157888408597</v>
      </c>
      <c r="P250" s="1205">
        <f t="shared" si="378"/>
        <v>0</v>
      </c>
      <c r="Q250" s="1205">
        <f t="shared" si="378"/>
        <v>0</v>
      </c>
      <c r="R250" s="1205">
        <f t="shared" si="378"/>
        <v>0</v>
      </c>
      <c r="S250" s="1205">
        <f t="shared" si="378"/>
        <v>0</v>
      </c>
      <c r="T250" s="1205">
        <f t="shared" si="378"/>
        <v>0</v>
      </c>
      <c r="U250" s="1205">
        <f t="shared" si="378"/>
        <v>0</v>
      </c>
      <c r="V250" s="1205">
        <f t="shared" si="378"/>
        <v>0</v>
      </c>
      <c r="W250" s="1205">
        <f t="shared" si="378"/>
        <v>0</v>
      </c>
      <c r="X250" s="1205">
        <f t="shared" si="378"/>
        <v>0</v>
      </c>
      <c r="Y250" s="1205">
        <f t="shared" si="378"/>
        <v>0</v>
      </c>
      <c r="Z250" s="1205">
        <f t="shared" si="378"/>
        <v>0</v>
      </c>
      <c r="AA250" s="1205">
        <f t="shared" si="338"/>
        <v>-132013.5</v>
      </c>
      <c r="AB250" s="1205">
        <f t="shared" ref="AB250:AU250" si="379">$E250*AB612</f>
        <v>0</v>
      </c>
      <c r="AC250" s="1205">
        <f t="shared" si="379"/>
        <v>0</v>
      </c>
      <c r="AD250" s="1205">
        <f t="shared" si="379"/>
        <v>0</v>
      </c>
      <c r="AE250" s="1205">
        <f t="shared" si="379"/>
        <v>0</v>
      </c>
      <c r="AF250" s="1205">
        <f t="shared" si="379"/>
        <v>0</v>
      </c>
      <c r="AG250" s="1205">
        <f t="shared" si="379"/>
        <v>0</v>
      </c>
      <c r="AH250" s="1205">
        <f t="shared" si="379"/>
        <v>0</v>
      </c>
      <c r="AI250" s="1205">
        <f t="shared" si="379"/>
        <v>0</v>
      </c>
      <c r="AJ250" s="1205">
        <f t="shared" si="379"/>
        <v>0</v>
      </c>
      <c r="AK250" s="1205">
        <f t="shared" si="379"/>
        <v>0</v>
      </c>
      <c r="AL250" s="1205">
        <f t="shared" si="379"/>
        <v>0</v>
      </c>
      <c r="AM250" s="1205">
        <f t="shared" si="379"/>
        <v>0</v>
      </c>
      <c r="AN250" s="1205">
        <f t="shared" si="379"/>
        <v>0</v>
      </c>
      <c r="AO250" s="1205">
        <f t="shared" si="379"/>
        <v>0</v>
      </c>
      <c r="AP250" s="1205">
        <f t="shared" si="379"/>
        <v>0</v>
      </c>
      <c r="AQ250" s="1205">
        <f t="shared" si="379"/>
        <v>0</v>
      </c>
      <c r="AR250" s="1205">
        <f t="shared" si="379"/>
        <v>0</v>
      </c>
      <c r="AS250" s="1205">
        <f t="shared" si="379"/>
        <v>0</v>
      </c>
      <c r="AT250" s="1205">
        <f t="shared" si="379"/>
        <v>0</v>
      </c>
      <c r="AU250" s="1205">
        <f t="shared" si="379"/>
        <v>0</v>
      </c>
      <c r="AV250" s="1205">
        <f t="shared" si="340"/>
        <v>0</v>
      </c>
      <c r="AW250" s="1205"/>
      <c r="AX250" s="1205"/>
      <c r="AY250" s="1205"/>
      <c r="AZ250" s="1205"/>
      <c r="BA250" s="1205"/>
      <c r="BB250" s="1205"/>
      <c r="BC250" s="1205"/>
      <c r="BD250" s="1205"/>
      <c r="BE250" s="1205"/>
      <c r="BF250" s="1205"/>
      <c r="BG250" s="1205"/>
      <c r="BH250" s="1205"/>
      <c r="BI250" s="1205"/>
      <c r="BJ250" s="1205"/>
      <c r="BK250" s="1205"/>
      <c r="BL250" s="1205"/>
      <c r="BM250" s="1205"/>
      <c r="BN250" s="1205"/>
      <c r="BO250" s="1205"/>
      <c r="BP250" s="1205"/>
      <c r="BQ250" s="1205"/>
    </row>
    <row r="251" spans="1:69" s="1206" customFormat="1" ht="12.75" x14ac:dyDescent="0.2">
      <c r="A251" s="1165">
        <v>1830</v>
      </c>
      <c r="B251" s="198" t="s">
        <v>89</v>
      </c>
      <c r="C251" s="1204">
        <f>'I4 BO ASSETS'!J38</f>
        <v>0</v>
      </c>
      <c r="D251" s="1205">
        <f t="shared" si="377"/>
        <v>0</v>
      </c>
      <c r="E251" s="1205">
        <f t="shared" si="377"/>
        <v>0</v>
      </c>
      <c r="F251" s="1205">
        <f t="shared" si="336"/>
        <v>0</v>
      </c>
      <c r="G251" s="1205">
        <f t="shared" ref="G251:Z251" si="380">$D251*G613</f>
        <v>0</v>
      </c>
      <c r="H251" s="1205">
        <f t="shared" si="380"/>
        <v>0</v>
      </c>
      <c r="I251" s="1205">
        <f t="shared" si="380"/>
        <v>0</v>
      </c>
      <c r="J251" s="1205">
        <f t="shared" si="380"/>
        <v>0</v>
      </c>
      <c r="K251" s="1205">
        <f t="shared" si="380"/>
        <v>0</v>
      </c>
      <c r="L251" s="1205">
        <f t="shared" si="380"/>
        <v>0</v>
      </c>
      <c r="M251" s="1205">
        <f t="shared" si="380"/>
        <v>0</v>
      </c>
      <c r="N251" s="1205">
        <f t="shared" si="380"/>
        <v>0</v>
      </c>
      <c r="O251" s="1205">
        <f t="shared" si="380"/>
        <v>0</v>
      </c>
      <c r="P251" s="1205">
        <f t="shared" si="380"/>
        <v>0</v>
      </c>
      <c r="Q251" s="1205">
        <f t="shared" si="380"/>
        <v>0</v>
      </c>
      <c r="R251" s="1205">
        <f t="shared" si="380"/>
        <v>0</v>
      </c>
      <c r="S251" s="1205">
        <f t="shared" si="380"/>
        <v>0</v>
      </c>
      <c r="T251" s="1205">
        <f t="shared" si="380"/>
        <v>0</v>
      </c>
      <c r="U251" s="1205">
        <f t="shared" si="380"/>
        <v>0</v>
      </c>
      <c r="V251" s="1205">
        <f t="shared" si="380"/>
        <v>0</v>
      </c>
      <c r="W251" s="1205">
        <f t="shared" si="380"/>
        <v>0</v>
      </c>
      <c r="X251" s="1205">
        <f t="shared" si="380"/>
        <v>0</v>
      </c>
      <c r="Y251" s="1205">
        <f t="shared" si="380"/>
        <v>0</v>
      </c>
      <c r="Z251" s="1205">
        <f t="shared" si="380"/>
        <v>0</v>
      </c>
      <c r="AA251" s="1205">
        <f t="shared" si="338"/>
        <v>0</v>
      </c>
      <c r="AB251" s="1205">
        <f t="shared" ref="AB251:AU251" si="381">$E251*AB613</f>
        <v>0</v>
      </c>
      <c r="AC251" s="1205">
        <f t="shared" si="381"/>
        <v>0</v>
      </c>
      <c r="AD251" s="1205">
        <f t="shared" si="381"/>
        <v>0</v>
      </c>
      <c r="AE251" s="1205">
        <f t="shared" si="381"/>
        <v>0</v>
      </c>
      <c r="AF251" s="1205">
        <f t="shared" si="381"/>
        <v>0</v>
      </c>
      <c r="AG251" s="1205">
        <f t="shared" si="381"/>
        <v>0</v>
      </c>
      <c r="AH251" s="1205">
        <f t="shared" si="381"/>
        <v>0</v>
      </c>
      <c r="AI251" s="1205">
        <f t="shared" si="381"/>
        <v>0</v>
      </c>
      <c r="AJ251" s="1205">
        <f t="shared" si="381"/>
        <v>0</v>
      </c>
      <c r="AK251" s="1205">
        <f t="shared" si="381"/>
        <v>0</v>
      </c>
      <c r="AL251" s="1205">
        <f t="shared" si="381"/>
        <v>0</v>
      </c>
      <c r="AM251" s="1205">
        <f t="shared" si="381"/>
        <v>0</v>
      </c>
      <c r="AN251" s="1205">
        <f t="shared" si="381"/>
        <v>0</v>
      </c>
      <c r="AO251" s="1205">
        <f t="shared" si="381"/>
        <v>0</v>
      </c>
      <c r="AP251" s="1205">
        <f t="shared" si="381"/>
        <v>0</v>
      </c>
      <c r="AQ251" s="1205">
        <f t="shared" si="381"/>
        <v>0</v>
      </c>
      <c r="AR251" s="1205">
        <f t="shared" si="381"/>
        <v>0</v>
      </c>
      <c r="AS251" s="1205">
        <f t="shared" si="381"/>
        <v>0</v>
      </c>
      <c r="AT251" s="1205">
        <f t="shared" si="381"/>
        <v>0</v>
      </c>
      <c r="AU251" s="1205">
        <f t="shared" si="381"/>
        <v>0</v>
      </c>
      <c r="AV251" s="1205">
        <f t="shared" si="340"/>
        <v>0</v>
      </c>
      <c r="AW251" s="1205"/>
      <c r="AX251" s="1205"/>
      <c r="AY251" s="1205"/>
      <c r="AZ251" s="1205"/>
      <c r="BA251" s="1205"/>
      <c r="BB251" s="1205"/>
      <c r="BC251" s="1205"/>
      <c r="BD251" s="1205"/>
      <c r="BE251" s="1205"/>
      <c r="BF251" s="1205"/>
      <c r="BG251" s="1205"/>
      <c r="BH251" s="1205"/>
      <c r="BI251" s="1205"/>
      <c r="BJ251" s="1205"/>
      <c r="BK251" s="1205"/>
      <c r="BL251" s="1205"/>
      <c r="BM251" s="1205"/>
      <c r="BN251" s="1205"/>
      <c r="BO251" s="1205"/>
      <c r="BP251" s="1205"/>
      <c r="BQ251" s="1205"/>
    </row>
    <row r="252" spans="1:69" s="1206" customFormat="1" ht="25.5" x14ac:dyDescent="0.2">
      <c r="A252" s="1165" t="s">
        <v>825</v>
      </c>
      <c r="B252" s="198" t="s">
        <v>367</v>
      </c>
      <c r="C252" s="1204">
        <f>'I4 BO ASSETS'!J39</f>
        <v>0</v>
      </c>
      <c r="D252" s="1205">
        <f t="shared" si="377"/>
        <v>0</v>
      </c>
      <c r="E252" s="1205">
        <f t="shared" si="377"/>
        <v>0</v>
      </c>
      <c r="F252" s="1205">
        <f t="shared" si="336"/>
        <v>0</v>
      </c>
      <c r="G252" s="1205">
        <f t="shared" ref="G252:Z252" si="382">$D252*G614</f>
        <v>0</v>
      </c>
      <c r="H252" s="1205">
        <f t="shared" si="382"/>
        <v>0</v>
      </c>
      <c r="I252" s="1205">
        <f t="shared" si="382"/>
        <v>0</v>
      </c>
      <c r="J252" s="1205">
        <f t="shared" si="382"/>
        <v>0</v>
      </c>
      <c r="K252" s="1205">
        <f t="shared" si="382"/>
        <v>0</v>
      </c>
      <c r="L252" s="1205">
        <f t="shared" si="382"/>
        <v>0</v>
      </c>
      <c r="M252" s="1205">
        <f t="shared" si="382"/>
        <v>0</v>
      </c>
      <c r="N252" s="1205">
        <f t="shared" si="382"/>
        <v>0</v>
      </c>
      <c r="O252" s="1205">
        <f t="shared" si="382"/>
        <v>0</v>
      </c>
      <c r="P252" s="1205">
        <f t="shared" si="382"/>
        <v>0</v>
      </c>
      <c r="Q252" s="1205">
        <f t="shared" si="382"/>
        <v>0</v>
      </c>
      <c r="R252" s="1205">
        <f t="shared" si="382"/>
        <v>0</v>
      </c>
      <c r="S252" s="1205">
        <f t="shared" si="382"/>
        <v>0</v>
      </c>
      <c r="T252" s="1205">
        <f t="shared" si="382"/>
        <v>0</v>
      </c>
      <c r="U252" s="1205">
        <f t="shared" si="382"/>
        <v>0</v>
      </c>
      <c r="V252" s="1205">
        <f t="shared" si="382"/>
        <v>0</v>
      </c>
      <c r="W252" s="1205">
        <f t="shared" si="382"/>
        <v>0</v>
      </c>
      <c r="X252" s="1205">
        <f t="shared" si="382"/>
        <v>0</v>
      </c>
      <c r="Y252" s="1205">
        <f t="shared" si="382"/>
        <v>0</v>
      </c>
      <c r="Z252" s="1205">
        <f t="shared" si="382"/>
        <v>0</v>
      </c>
      <c r="AA252" s="1205">
        <f t="shared" si="338"/>
        <v>0</v>
      </c>
      <c r="AB252" s="1205">
        <f t="shared" ref="AB252:AU252" si="383">$E252*AB614</f>
        <v>0</v>
      </c>
      <c r="AC252" s="1205">
        <f t="shared" si="383"/>
        <v>0</v>
      </c>
      <c r="AD252" s="1205">
        <f t="shared" si="383"/>
        <v>0</v>
      </c>
      <c r="AE252" s="1205">
        <f t="shared" si="383"/>
        <v>0</v>
      </c>
      <c r="AF252" s="1205">
        <f t="shared" si="383"/>
        <v>0</v>
      </c>
      <c r="AG252" s="1205">
        <f t="shared" si="383"/>
        <v>0</v>
      </c>
      <c r="AH252" s="1205">
        <f t="shared" si="383"/>
        <v>0</v>
      </c>
      <c r="AI252" s="1205">
        <f t="shared" si="383"/>
        <v>0</v>
      </c>
      <c r="AJ252" s="1205">
        <f t="shared" si="383"/>
        <v>0</v>
      </c>
      <c r="AK252" s="1205">
        <f t="shared" si="383"/>
        <v>0</v>
      </c>
      <c r="AL252" s="1205">
        <f t="shared" si="383"/>
        <v>0</v>
      </c>
      <c r="AM252" s="1205">
        <f t="shared" si="383"/>
        <v>0</v>
      </c>
      <c r="AN252" s="1205">
        <f t="shared" si="383"/>
        <v>0</v>
      </c>
      <c r="AO252" s="1205">
        <f t="shared" si="383"/>
        <v>0</v>
      </c>
      <c r="AP252" s="1205">
        <f t="shared" si="383"/>
        <v>0</v>
      </c>
      <c r="AQ252" s="1205">
        <f t="shared" si="383"/>
        <v>0</v>
      </c>
      <c r="AR252" s="1205">
        <f t="shared" si="383"/>
        <v>0</v>
      </c>
      <c r="AS252" s="1205">
        <f t="shared" si="383"/>
        <v>0</v>
      </c>
      <c r="AT252" s="1205">
        <f t="shared" si="383"/>
        <v>0</v>
      </c>
      <c r="AU252" s="1205">
        <f t="shared" si="383"/>
        <v>0</v>
      </c>
      <c r="AV252" s="1205">
        <f t="shared" si="340"/>
        <v>0</v>
      </c>
      <c r="AW252" s="1205"/>
      <c r="AX252" s="1205"/>
      <c r="AY252" s="1205"/>
      <c r="AZ252" s="1205"/>
      <c r="BA252" s="1205"/>
      <c r="BB252" s="1205"/>
      <c r="BC252" s="1205"/>
      <c r="BD252" s="1205"/>
      <c r="BE252" s="1205"/>
      <c r="BF252" s="1205"/>
      <c r="BG252" s="1205"/>
      <c r="BH252" s="1205"/>
      <c r="BI252" s="1205"/>
      <c r="BJ252" s="1205"/>
      <c r="BK252" s="1205"/>
      <c r="BL252" s="1205"/>
      <c r="BM252" s="1205"/>
      <c r="BN252" s="1205"/>
      <c r="BO252" s="1205"/>
      <c r="BP252" s="1205"/>
      <c r="BQ252" s="1205"/>
    </row>
    <row r="253" spans="1:69" s="1206" customFormat="1" ht="12.75" x14ac:dyDescent="0.2">
      <c r="A253" s="1165" t="s">
        <v>826</v>
      </c>
      <c r="B253" s="198" t="s">
        <v>368</v>
      </c>
      <c r="C253" s="1204">
        <f>'I4 BO ASSETS'!J40</f>
        <v>-10436155.612</v>
      </c>
      <c r="D253" s="1205">
        <f t="shared" si="377"/>
        <v>-6783501.1478000004</v>
      </c>
      <c r="E253" s="1205">
        <f t="shared" si="377"/>
        <v>-3652654.4641999998</v>
      </c>
      <c r="F253" s="1205">
        <f t="shared" si="336"/>
        <v>-10436155.612</v>
      </c>
      <c r="G253" s="1205">
        <f t="shared" ref="G253:Z253" si="384">$D253*G615</f>
        <v>-2994464.1595431757</v>
      </c>
      <c r="H253" s="1205">
        <f t="shared" si="384"/>
        <v>-1228849.6083554009</v>
      </c>
      <c r="I253" s="1205">
        <f t="shared" si="384"/>
        <v>-2498262.1413593697</v>
      </c>
      <c r="J253" s="1205">
        <f t="shared" si="384"/>
        <v>0</v>
      </c>
      <c r="K253" s="1205">
        <f t="shared" si="384"/>
        <v>0</v>
      </c>
      <c r="L253" s="1205">
        <f t="shared" si="384"/>
        <v>0</v>
      </c>
      <c r="M253" s="1205">
        <f t="shared" si="384"/>
        <v>-61304.925109265816</v>
      </c>
      <c r="N253" s="1205">
        <f t="shared" si="384"/>
        <v>0</v>
      </c>
      <c r="O253" s="1205">
        <f t="shared" si="384"/>
        <v>-620.31343278795327</v>
      </c>
      <c r="P253" s="1205">
        <f t="shared" si="384"/>
        <v>0</v>
      </c>
      <c r="Q253" s="1205">
        <f t="shared" si="384"/>
        <v>0</v>
      </c>
      <c r="R253" s="1205">
        <f t="shared" si="384"/>
        <v>0</v>
      </c>
      <c r="S253" s="1205">
        <f t="shared" si="384"/>
        <v>0</v>
      </c>
      <c r="T253" s="1205">
        <f t="shared" si="384"/>
        <v>0</v>
      </c>
      <c r="U253" s="1205">
        <f t="shared" si="384"/>
        <v>0</v>
      </c>
      <c r="V253" s="1205">
        <f t="shared" si="384"/>
        <v>0</v>
      </c>
      <c r="W253" s="1205">
        <f t="shared" si="384"/>
        <v>0</v>
      </c>
      <c r="X253" s="1205">
        <f t="shared" si="384"/>
        <v>0</v>
      </c>
      <c r="Y253" s="1205">
        <f t="shared" si="384"/>
        <v>0</v>
      </c>
      <c r="Z253" s="1205">
        <f t="shared" si="384"/>
        <v>0</v>
      </c>
      <c r="AA253" s="1205">
        <f t="shared" si="338"/>
        <v>-6783501.1477999995</v>
      </c>
      <c r="AB253" s="1205">
        <f t="shared" ref="AB253:AU253" si="385">$E253*AB615</f>
        <v>-3191819.8410738762</v>
      </c>
      <c r="AC253" s="1205">
        <f t="shared" si="385"/>
        <v>-310440.2127377342</v>
      </c>
      <c r="AD253" s="1205">
        <f t="shared" si="385"/>
        <v>-37010.039668304031</v>
      </c>
      <c r="AE253" s="1205">
        <f t="shared" si="385"/>
        <v>0</v>
      </c>
      <c r="AF253" s="1205">
        <f t="shared" si="385"/>
        <v>0</v>
      </c>
      <c r="AG253" s="1205">
        <f t="shared" si="385"/>
        <v>0</v>
      </c>
      <c r="AH253" s="1205">
        <f t="shared" si="385"/>
        <v>-65345.339230626829</v>
      </c>
      <c r="AI253" s="1205">
        <f t="shared" si="385"/>
        <v>-26647.228561178901</v>
      </c>
      <c r="AJ253" s="1205">
        <f t="shared" si="385"/>
        <v>-21391.802928279732</v>
      </c>
      <c r="AK253" s="1205">
        <f t="shared" si="385"/>
        <v>0</v>
      </c>
      <c r="AL253" s="1205">
        <f t="shared" si="385"/>
        <v>0</v>
      </c>
      <c r="AM253" s="1205">
        <f t="shared" si="385"/>
        <v>0</v>
      </c>
      <c r="AN253" s="1205">
        <f t="shared" si="385"/>
        <v>0</v>
      </c>
      <c r="AO253" s="1205">
        <f t="shared" si="385"/>
        <v>0</v>
      </c>
      <c r="AP253" s="1205">
        <f t="shared" si="385"/>
        <v>0</v>
      </c>
      <c r="AQ253" s="1205">
        <f t="shared" si="385"/>
        <v>0</v>
      </c>
      <c r="AR253" s="1205">
        <f t="shared" si="385"/>
        <v>0</v>
      </c>
      <c r="AS253" s="1205">
        <f t="shared" si="385"/>
        <v>0</v>
      </c>
      <c r="AT253" s="1205">
        <f t="shared" si="385"/>
        <v>0</v>
      </c>
      <c r="AU253" s="1205">
        <f t="shared" si="385"/>
        <v>0</v>
      </c>
      <c r="AV253" s="1205">
        <f t="shared" si="340"/>
        <v>-3652654.4641999998</v>
      </c>
      <c r="AW253" s="1205"/>
      <c r="AX253" s="1205"/>
      <c r="AY253" s="1205"/>
      <c r="AZ253" s="1205"/>
      <c r="BA253" s="1205"/>
      <c r="BB253" s="1205"/>
      <c r="BC253" s="1205"/>
      <c r="BD253" s="1205"/>
      <c r="BE253" s="1205"/>
      <c r="BF253" s="1205"/>
      <c r="BG253" s="1205"/>
      <c r="BH253" s="1205"/>
      <c r="BI253" s="1205"/>
      <c r="BJ253" s="1205"/>
      <c r="BK253" s="1205"/>
      <c r="BL253" s="1205"/>
      <c r="BM253" s="1205"/>
      <c r="BN253" s="1205"/>
      <c r="BO253" s="1205"/>
      <c r="BP253" s="1205"/>
      <c r="BQ253" s="1205"/>
    </row>
    <row r="254" spans="1:69" s="1206" customFormat="1" ht="12.75" x14ac:dyDescent="0.2">
      <c r="A254" s="1165" t="s">
        <v>827</v>
      </c>
      <c r="B254" s="198" t="s">
        <v>391</v>
      </c>
      <c r="C254" s="1204">
        <f>'I4 BO ASSETS'!J41</f>
        <v>-549271.34800000058</v>
      </c>
      <c r="D254" s="1205">
        <f t="shared" si="377"/>
        <v>-357026.37620000041</v>
      </c>
      <c r="E254" s="1205">
        <f t="shared" si="377"/>
        <v>-192244.9718000002</v>
      </c>
      <c r="F254" s="1205">
        <f t="shared" si="336"/>
        <v>-549271.34800000058</v>
      </c>
      <c r="G254" s="1205">
        <f t="shared" ref="G254:Z254" si="386">$D254*G616</f>
        <v>-173871.43305007342</v>
      </c>
      <c r="H254" s="1205">
        <f t="shared" si="386"/>
        <v>-71352.2790803315</v>
      </c>
      <c r="I254" s="1205">
        <f t="shared" si="386"/>
        <v>-111766.64601102051</v>
      </c>
      <c r="J254" s="1205">
        <f t="shared" si="386"/>
        <v>0</v>
      </c>
      <c r="K254" s="1205">
        <f t="shared" si="386"/>
        <v>0</v>
      </c>
      <c r="L254" s="1205">
        <f t="shared" si="386"/>
        <v>0</v>
      </c>
      <c r="M254" s="1205">
        <f t="shared" si="386"/>
        <v>0</v>
      </c>
      <c r="N254" s="1205">
        <f t="shared" si="386"/>
        <v>0</v>
      </c>
      <c r="O254" s="1205">
        <f t="shared" si="386"/>
        <v>-36.018058574962453</v>
      </c>
      <c r="P254" s="1205">
        <f t="shared" si="386"/>
        <v>0</v>
      </c>
      <c r="Q254" s="1205">
        <f t="shared" si="386"/>
        <v>0</v>
      </c>
      <c r="R254" s="1205">
        <f t="shared" si="386"/>
        <v>0</v>
      </c>
      <c r="S254" s="1205">
        <f t="shared" si="386"/>
        <v>0</v>
      </c>
      <c r="T254" s="1205">
        <f t="shared" si="386"/>
        <v>0</v>
      </c>
      <c r="U254" s="1205">
        <f t="shared" si="386"/>
        <v>0</v>
      </c>
      <c r="V254" s="1205">
        <f t="shared" si="386"/>
        <v>0</v>
      </c>
      <c r="W254" s="1205">
        <f t="shared" si="386"/>
        <v>0</v>
      </c>
      <c r="X254" s="1205">
        <f t="shared" si="386"/>
        <v>0</v>
      </c>
      <c r="Y254" s="1205">
        <f t="shared" si="386"/>
        <v>0</v>
      </c>
      <c r="Z254" s="1205">
        <f t="shared" si="386"/>
        <v>0</v>
      </c>
      <c r="AA254" s="1205">
        <f t="shared" si="338"/>
        <v>-357026.37620000041</v>
      </c>
      <c r="AB254" s="1205">
        <f t="shared" ref="AB254:AU254" si="387">$E254*AB616</f>
        <v>-141994.7487879243</v>
      </c>
      <c r="AC254" s="1205">
        <f t="shared" si="387"/>
        <v>-13810.578985101332</v>
      </c>
      <c r="AD254" s="1205">
        <f t="shared" si="387"/>
        <v>-1511.4582151076563</v>
      </c>
      <c r="AE254" s="1205">
        <f t="shared" si="387"/>
        <v>0</v>
      </c>
      <c r="AF254" s="1205">
        <f t="shared" si="387"/>
        <v>0</v>
      </c>
      <c r="AG254" s="1205">
        <f t="shared" si="387"/>
        <v>0</v>
      </c>
      <c r="AH254" s="1205">
        <f t="shared" si="387"/>
        <v>-32791.069512074166</v>
      </c>
      <c r="AI254" s="1205">
        <f t="shared" si="387"/>
        <v>-1185.4574236138483</v>
      </c>
      <c r="AJ254" s="1205">
        <f t="shared" si="387"/>
        <v>-951.65887617889484</v>
      </c>
      <c r="AK254" s="1205">
        <f t="shared" si="387"/>
        <v>0</v>
      </c>
      <c r="AL254" s="1205">
        <f t="shared" si="387"/>
        <v>0</v>
      </c>
      <c r="AM254" s="1205">
        <f t="shared" si="387"/>
        <v>0</v>
      </c>
      <c r="AN254" s="1205">
        <f t="shared" si="387"/>
        <v>0</v>
      </c>
      <c r="AO254" s="1205">
        <f t="shared" si="387"/>
        <v>0</v>
      </c>
      <c r="AP254" s="1205">
        <f t="shared" si="387"/>
        <v>0</v>
      </c>
      <c r="AQ254" s="1205">
        <f t="shared" si="387"/>
        <v>0</v>
      </c>
      <c r="AR254" s="1205">
        <f t="shared" si="387"/>
        <v>0</v>
      </c>
      <c r="AS254" s="1205">
        <f t="shared" si="387"/>
        <v>0</v>
      </c>
      <c r="AT254" s="1205">
        <f t="shared" si="387"/>
        <v>0</v>
      </c>
      <c r="AU254" s="1205">
        <f t="shared" si="387"/>
        <v>0</v>
      </c>
      <c r="AV254" s="1205">
        <f t="shared" si="340"/>
        <v>-192244.9718000002</v>
      </c>
      <c r="AW254" s="1205"/>
      <c r="AX254" s="1205"/>
      <c r="AY254" s="1205"/>
      <c r="AZ254" s="1205"/>
      <c r="BA254" s="1205"/>
      <c r="BB254" s="1205"/>
      <c r="BC254" s="1205"/>
      <c r="BD254" s="1205"/>
      <c r="BE254" s="1205"/>
      <c r="BF254" s="1205"/>
      <c r="BG254" s="1205"/>
      <c r="BH254" s="1205"/>
      <c r="BI254" s="1205"/>
      <c r="BJ254" s="1205"/>
      <c r="BK254" s="1205"/>
      <c r="BL254" s="1205"/>
      <c r="BM254" s="1205"/>
      <c r="BN254" s="1205"/>
      <c r="BO254" s="1205"/>
      <c r="BP254" s="1205"/>
      <c r="BQ254" s="1205"/>
    </row>
    <row r="255" spans="1:69" s="1206" customFormat="1" ht="12.75" x14ac:dyDescent="0.2">
      <c r="A255" s="1165">
        <v>1835</v>
      </c>
      <c r="B255" s="198" t="s">
        <v>75</v>
      </c>
      <c r="C255" s="1204">
        <f>'I4 BO ASSETS'!J42</f>
        <v>0</v>
      </c>
      <c r="D255" s="1205">
        <f t="shared" si="377"/>
        <v>0</v>
      </c>
      <c r="E255" s="1205">
        <f t="shared" si="377"/>
        <v>0</v>
      </c>
      <c r="F255" s="1205">
        <f t="shared" si="336"/>
        <v>0</v>
      </c>
      <c r="G255" s="1205">
        <f t="shared" ref="G255:Z255" si="388">$D255*G617</f>
        <v>0</v>
      </c>
      <c r="H255" s="1205">
        <f t="shared" si="388"/>
        <v>0</v>
      </c>
      <c r="I255" s="1205">
        <f t="shared" si="388"/>
        <v>0</v>
      </c>
      <c r="J255" s="1205">
        <f t="shared" si="388"/>
        <v>0</v>
      </c>
      <c r="K255" s="1205">
        <f t="shared" si="388"/>
        <v>0</v>
      </c>
      <c r="L255" s="1205">
        <f t="shared" si="388"/>
        <v>0</v>
      </c>
      <c r="M255" s="1205">
        <f t="shared" si="388"/>
        <v>0</v>
      </c>
      <c r="N255" s="1205">
        <f t="shared" si="388"/>
        <v>0</v>
      </c>
      <c r="O255" s="1205">
        <f t="shared" si="388"/>
        <v>0</v>
      </c>
      <c r="P255" s="1205">
        <f t="shared" si="388"/>
        <v>0</v>
      </c>
      <c r="Q255" s="1205">
        <f t="shared" si="388"/>
        <v>0</v>
      </c>
      <c r="R255" s="1205">
        <f t="shared" si="388"/>
        <v>0</v>
      </c>
      <c r="S255" s="1205">
        <f t="shared" si="388"/>
        <v>0</v>
      </c>
      <c r="T255" s="1205">
        <f t="shared" si="388"/>
        <v>0</v>
      </c>
      <c r="U255" s="1205">
        <f t="shared" si="388"/>
        <v>0</v>
      </c>
      <c r="V255" s="1205">
        <f t="shared" si="388"/>
        <v>0</v>
      </c>
      <c r="W255" s="1205">
        <f t="shared" si="388"/>
        <v>0</v>
      </c>
      <c r="X255" s="1205">
        <f t="shared" si="388"/>
        <v>0</v>
      </c>
      <c r="Y255" s="1205">
        <f t="shared" si="388"/>
        <v>0</v>
      </c>
      <c r="Z255" s="1205">
        <f t="shared" si="388"/>
        <v>0</v>
      </c>
      <c r="AA255" s="1205">
        <f t="shared" si="338"/>
        <v>0</v>
      </c>
      <c r="AB255" s="1205">
        <f t="shared" ref="AB255:AU255" si="389">$E255*AB617</f>
        <v>0</v>
      </c>
      <c r="AC255" s="1205">
        <f t="shared" si="389"/>
        <v>0</v>
      </c>
      <c r="AD255" s="1205">
        <f t="shared" si="389"/>
        <v>0</v>
      </c>
      <c r="AE255" s="1205">
        <f t="shared" si="389"/>
        <v>0</v>
      </c>
      <c r="AF255" s="1205">
        <f t="shared" si="389"/>
        <v>0</v>
      </c>
      <c r="AG255" s="1205">
        <f t="shared" si="389"/>
        <v>0</v>
      </c>
      <c r="AH255" s="1205">
        <f t="shared" si="389"/>
        <v>0</v>
      </c>
      <c r="AI255" s="1205">
        <f t="shared" si="389"/>
        <v>0</v>
      </c>
      <c r="AJ255" s="1205">
        <f t="shared" si="389"/>
        <v>0</v>
      </c>
      <c r="AK255" s="1205">
        <f t="shared" si="389"/>
        <v>0</v>
      </c>
      <c r="AL255" s="1205">
        <f t="shared" si="389"/>
        <v>0</v>
      </c>
      <c r="AM255" s="1205">
        <f t="shared" si="389"/>
        <v>0</v>
      </c>
      <c r="AN255" s="1205">
        <f t="shared" si="389"/>
        <v>0</v>
      </c>
      <c r="AO255" s="1205">
        <f t="shared" si="389"/>
        <v>0</v>
      </c>
      <c r="AP255" s="1205">
        <f t="shared" si="389"/>
        <v>0</v>
      </c>
      <c r="AQ255" s="1205">
        <f t="shared" si="389"/>
        <v>0</v>
      </c>
      <c r="AR255" s="1205">
        <f t="shared" si="389"/>
        <v>0</v>
      </c>
      <c r="AS255" s="1205">
        <f t="shared" si="389"/>
        <v>0</v>
      </c>
      <c r="AT255" s="1205">
        <f t="shared" si="389"/>
        <v>0</v>
      </c>
      <c r="AU255" s="1205">
        <f t="shared" si="389"/>
        <v>0</v>
      </c>
      <c r="AV255" s="1205">
        <f t="shared" si="340"/>
        <v>0</v>
      </c>
      <c r="AW255" s="1205"/>
      <c r="AX255" s="1205"/>
      <c r="AY255" s="1205"/>
      <c r="AZ255" s="1205"/>
      <c r="BA255" s="1205"/>
      <c r="BB255" s="1205"/>
      <c r="BC255" s="1205"/>
      <c r="BD255" s="1205"/>
      <c r="BE255" s="1205"/>
      <c r="BF255" s="1205"/>
      <c r="BG255" s="1205"/>
      <c r="BH255" s="1205"/>
      <c r="BI255" s="1205"/>
      <c r="BJ255" s="1205"/>
      <c r="BK255" s="1205"/>
      <c r="BL255" s="1205"/>
      <c r="BM255" s="1205"/>
      <c r="BN255" s="1205"/>
      <c r="BO255" s="1205"/>
      <c r="BP255" s="1205"/>
      <c r="BQ255" s="1205"/>
    </row>
    <row r="256" spans="1:69" s="1206" customFormat="1" ht="25.5" x14ac:dyDescent="0.2">
      <c r="A256" s="1165" t="s">
        <v>828</v>
      </c>
      <c r="B256" s="198" t="s">
        <v>392</v>
      </c>
      <c r="C256" s="1204">
        <f>'I4 BO ASSETS'!J43</f>
        <v>0</v>
      </c>
      <c r="D256" s="1205">
        <f t="shared" si="377"/>
        <v>0</v>
      </c>
      <c r="E256" s="1205">
        <f t="shared" si="377"/>
        <v>0</v>
      </c>
      <c r="F256" s="1205">
        <f t="shared" si="336"/>
        <v>0</v>
      </c>
      <c r="G256" s="1205">
        <f t="shared" ref="G256:Z256" si="390">$D256*G618</f>
        <v>0</v>
      </c>
      <c r="H256" s="1205">
        <f t="shared" si="390"/>
        <v>0</v>
      </c>
      <c r="I256" s="1205">
        <f t="shared" si="390"/>
        <v>0</v>
      </c>
      <c r="J256" s="1205">
        <f t="shared" si="390"/>
        <v>0</v>
      </c>
      <c r="K256" s="1205">
        <f t="shared" si="390"/>
        <v>0</v>
      </c>
      <c r="L256" s="1205">
        <f t="shared" si="390"/>
        <v>0</v>
      </c>
      <c r="M256" s="1205">
        <f t="shared" si="390"/>
        <v>0</v>
      </c>
      <c r="N256" s="1205">
        <f t="shared" si="390"/>
        <v>0</v>
      </c>
      <c r="O256" s="1205">
        <f t="shared" si="390"/>
        <v>0</v>
      </c>
      <c r="P256" s="1205">
        <f t="shared" si="390"/>
        <v>0</v>
      </c>
      <c r="Q256" s="1205">
        <f t="shared" si="390"/>
        <v>0</v>
      </c>
      <c r="R256" s="1205">
        <f t="shared" si="390"/>
        <v>0</v>
      </c>
      <c r="S256" s="1205">
        <f t="shared" si="390"/>
        <v>0</v>
      </c>
      <c r="T256" s="1205">
        <f t="shared" si="390"/>
        <v>0</v>
      </c>
      <c r="U256" s="1205">
        <f t="shared" si="390"/>
        <v>0</v>
      </c>
      <c r="V256" s="1205">
        <f t="shared" si="390"/>
        <v>0</v>
      </c>
      <c r="W256" s="1205">
        <f t="shared" si="390"/>
        <v>0</v>
      </c>
      <c r="X256" s="1205">
        <f t="shared" si="390"/>
        <v>0</v>
      </c>
      <c r="Y256" s="1205">
        <f t="shared" si="390"/>
        <v>0</v>
      </c>
      <c r="Z256" s="1205">
        <f t="shared" si="390"/>
        <v>0</v>
      </c>
      <c r="AA256" s="1205">
        <f t="shared" si="338"/>
        <v>0</v>
      </c>
      <c r="AB256" s="1205">
        <f t="shared" ref="AB256:AU256" si="391">$E256*AB618</f>
        <v>0</v>
      </c>
      <c r="AC256" s="1205">
        <f t="shared" si="391"/>
        <v>0</v>
      </c>
      <c r="AD256" s="1205">
        <f t="shared" si="391"/>
        <v>0</v>
      </c>
      <c r="AE256" s="1205">
        <f t="shared" si="391"/>
        <v>0</v>
      </c>
      <c r="AF256" s="1205">
        <f t="shared" si="391"/>
        <v>0</v>
      </c>
      <c r="AG256" s="1205">
        <f t="shared" si="391"/>
        <v>0</v>
      </c>
      <c r="AH256" s="1205">
        <f t="shared" si="391"/>
        <v>0</v>
      </c>
      <c r="AI256" s="1205">
        <f t="shared" si="391"/>
        <v>0</v>
      </c>
      <c r="AJ256" s="1205">
        <f t="shared" si="391"/>
        <v>0</v>
      </c>
      <c r="AK256" s="1205">
        <f t="shared" si="391"/>
        <v>0</v>
      </c>
      <c r="AL256" s="1205">
        <f t="shared" si="391"/>
        <v>0</v>
      </c>
      <c r="AM256" s="1205">
        <f t="shared" si="391"/>
        <v>0</v>
      </c>
      <c r="AN256" s="1205">
        <f t="shared" si="391"/>
        <v>0</v>
      </c>
      <c r="AO256" s="1205">
        <f t="shared" si="391"/>
        <v>0</v>
      </c>
      <c r="AP256" s="1205">
        <f t="shared" si="391"/>
        <v>0</v>
      </c>
      <c r="AQ256" s="1205">
        <f t="shared" si="391"/>
        <v>0</v>
      </c>
      <c r="AR256" s="1205">
        <f t="shared" si="391"/>
        <v>0</v>
      </c>
      <c r="AS256" s="1205">
        <f t="shared" si="391"/>
        <v>0</v>
      </c>
      <c r="AT256" s="1205">
        <f t="shared" si="391"/>
        <v>0</v>
      </c>
      <c r="AU256" s="1205">
        <f t="shared" si="391"/>
        <v>0</v>
      </c>
      <c r="AV256" s="1205">
        <f t="shared" si="340"/>
        <v>0</v>
      </c>
      <c r="AW256" s="1205"/>
      <c r="AX256" s="1205"/>
      <c r="AY256" s="1205"/>
      <c r="AZ256" s="1205"/>
      <c r="BA256" s="1205"/>
      <c r="BB256" s="1205"/>
      <c r="BC256" s="1205"/>
      <c r="BD256" s="1205"/>
      <c r="BE256" s="1205"/>
      <c r="BF256" s="1205"/>
      <c r="BG256" s="1205"/>
      <c r="BH256" s="1205"/>
      <c r="BI256" s="1205"/>
      <c r="BJ256" s="1205"/>
      <c r="BK256" s="1205"/>
      <c r="BL256" s="1205"/>
      <c r="BM256" s="1205"/>
      <c r="BN256" s="1205"/>
      <c r="BO256" s="1205"/>
      <c r="BP256" s="1205"/>
      <c r="BQ256" s="1205"/>
    </row>
    <row r="257" spans="1:69" s="1206" customFormat="1" ht="25.5" x14ac:dyDescent="0.2">
      <c r="A257" s="1165" t="s">
        <v>829</v>
      </c>
      <c r="B257" s="198" t="s">
        <v>393</v>
      </c>
      <c r="C257" s="1204">
        <f>'I4 BO ASSETS'!J44</f>
        <v>-24432638.058000002</v>
      </c>
      <c r="D257" s="1205">
        <f t="shared" si="377"/>
        <v>-15881214.737700002</v>
      </c>
      <c r="E257" s="1205">
        <f t="shared" si="377"/>
        <v>-8551423.3202999998</v>
      </c>
      <c r="F257" s="1205">
        <f t="shared" si="336"/>
        <v>-24432638.058000002</v>
      </c>
      <c r="G257" s="1205">
        <f t="shared" ref="G257:Z257" si="392">$D257*G619</f>
        <v>-7010499.048485402</v>
      </c>
      <c r="H257" s="1205">
        <f t="shared" si="392"/>
        <v>-2876925.0694326046</v>
      </c>
      <c r="I257" s="1205">
        <f t="shared" si="392"/>
        <v>-5848814.1556313848</v>
      </c>
      <c r="J257" s="1205">
        <f t="shared" si="392"/>
        <v>0</v>
      </c>
      <c r="K257" s="1205">
        <f t="shared" si="392"/>
        <v>0</v>
      </c>
      <c r="L257" s="1205">
        <f t="shared" si="392"/>
        <v>0</v>
      </c>
      <c r="M257" s="1205">
        <f t="shared" si="392"/>
        <v>-143524.21543477153</v>
      </c>
      <c r="N257" s="1205">
        <f t="shared" si="392"/>
        <v>0</v>
      </c>
      <c r="O257" s="1205">
        <f t="shared" si="392"/>
        <v>-1452.2487158390575</v>
      </c>
      <c r="P257" s="1205">
        <f t="shared" si="392"/>
        <v>0</v>
      </c>
      <c r="Q257" s="1205">
        <f t="shared" si="392"/>
        <v>0</v>
      </c>
      <c r="R257" s="1205">
        <f t="shared" si="392"/>
        <v>0</v>
      </c>
      <c r="S257" s="1205">
        <f t="shared" si="392"/>
        <v>0</v>
      </c>
      <c r="T257" s="1205">
        <f t="shared" si="392"/>
        <v>0</v>
      </c>
      <c r="U257" s="1205">
        <f t="shared" si="392"/>
        <v>0</v>
      </c>
      <c r="V257" s="1205">
        <f t="shared" si="392"/>
        <v>0</v>
      </c>
      <c r="W257" s="1205">
        <f t="shared" si="392"/>
        <v>0</v>
      </c>
      <c r="X257" s="1205">
        <f t="shared" si="392"/>
        <v>0</v>
      </c>
      <c r="Y257" s="1205">
        <f t="shared" si="392"/>
        <v>0</v>
      </c>
      <c r="Z257" s="1205">
        <f t="shared" si="392"/>
        <v>0</v>
      </c>
      <c r="AA257" s="1205">
        <f t="shared" si="338"/>
        <v>-15881214.737700002</v>
      </c>
      <c r="AB257" s="1205">
        <f t="shared" ref="AB257:AU257" si="393">$E257*AB619</f>
        <v>-7472538.9140068619</v>
      </c>
      <c r="AC257" s="1205">
        <f t="shared" si="393"/>
        <v>-726788.06626341643</v>
      </c>
      <c r="AD257" s="1205">
        <f t="shared" si="393"/>
        <v>-86646.169082429231</v>
      </c>
      <c r="AE257" s="1205">
        <f t="shared" si="393"/>
        <v>0</v>
      </c>
      <c r="AF257" s="1205">
        <f t="shared" si="393"/>
        <v>0</v>
      </c>
      <c r="AG257" s="1205">
        <f t="shared" si="393"/>
        <v>0</v>
      </c>
      <c r="AH257" s="1205">
        <f t="shared" si="393"/>
        <v>-152983.44347829887</v>
      </c>
      <c r="AI257" s="1205">
        <f t="shared" si="393"/>
        <v>-62385.241739349047</v>
      </c>
      <c r="AJ257" s="1205">
        <f t="shared" si="393"/>
        <v>-50081.485729644104</v>
      </c>
      <c r="AK257" s="1205">
        <f t="shared" si="393"/>
        <v>0</v>
      </c>
      <c r="AL257" s="1205">
        <f t="shared" si="393"/>
        <v>0</v>
      </c>
      <c r="AM257" s="1205">
        <f t="shared" si="393"/>
        <v>0</v>
      </c>
      <c r="AN257" s="1205">
        <f t="shared" si="393"/>
        <v>0</v>
      </c>
      <c r="AO257" s="1205">
        <f t="shared" si="393"/>
        <v>0</v>
      </c>
      <c r="AP257" s="1205">
        <f t="shared" si="393"/>
        <v>0</v>
      </c>
      <c r="AQ257" s="1205">
        <f t="shared" si="393"/>
        <v>0</v>
      </c>
      <c r="AR257" s="1205">
        <f t="shared" si="393"/>
        <v>0</v>
      </c>
      <c r="AS257" s="1205">
        <f t="shared" si="393"/>
        <v>0</v>
      </c>
      <c r="AT257" s="1205">
        <f t="shared" si="393"/>
        <v>0</v>
      </c>
      <c r="AU257" s="1205">
        <f t="shared" si="393"/>
        <v>0</v>
      </c>
      <c r="AV257" s="1205">
        <f t="shared" si="340"/>
        <v>-8551423.3202999998</v>
      </c>
      <c r="AW257" s="1205"/>
      <c r="AX257" s="1205"/>
      <c r="AY257" s="1205"/>
      <c r="AZ257" s="1205"/>
      <c r="BA257" s="1205"/>
      <c r="BB257" s="1205"/>
      <c r="BC257" s="1205"/>
      <c r="BD257" s="1205"/>
      <c r="BE257" s="1205"/>
      <c r="BF257" s="1205"/>
      <c r="BG257" s="1205"/>
      <c r="BH257" s="1205"/>
      <c r="BI257" s="1205"/>
      <c r="BJ257" s="1205"/>
      <c r="BK257" s="1205"/>
      <c r="BL257" s="1205"/>
      <c r="BM257" s="1205"/>
      <c r="BN257" s="1205"/>
      <c r="BO257" s="1205"/>
      <c r="BP257" s="1205"/>
      <c r="BQ257" s="1205"/>
    </row>
    <row r="258" spans="1:69" s="1206" customFormat="1" ht="25.5" x14ac:dyDescent="0.2">
      <c r="A258" s="1165" t="s">
        <v>830</v>
      </c>
      <c r="B258" s="198" t="s">
        <v>394</v>
      </c>
      <c r="C258" s="1204">
        <f>'I4 BO ASSETS'!J45</f>
        <v>-2714737.5619999995</v>
      </c>
      <c r="D258" s="1205">
        <f t="shared" si="377"/>
        <v>-1764579.4152999998</v>
      </c>
      <c r="E258" s="1205">
        <f t="shared" si="377"/>
        <v>-950158.14669999969</v>
      </c>
      <c r="F258" s="1205">
        <f t="shared" si="336"/>
        <v>-2714737.5619999995</v>
      </c>
      <c r="G258" s="1205">
        <f t="shared" ref="G258:Z258" si="394">$D258*G620</f>
        <v>-859348.13818069734</v>
      </c>
      <c r="H258" s="1205">
        <f t="shared" si="394"/>
        <v>-352653.95302156283</v>
      </c>
      <c r="I258" s="1205">
        <f t="shared" si="394"/>
        <v>-552399.30720885599</v>
      </c>
      <c r="J258" s="1205">
        <f t="shared" si="394"/>
        <v>0</v>
      </c>
      <c r="K258" s="1205">
        <f t="shared" si="394"/>
        <v>0</v>
      </c>
      <c r="L258" s="1205">
        <f t="shared" si="394"/>
        <v>0</v>
      </c>
      <c r="M258" s="1205">
        <f t="shared" si="394"/>
        <v>0</v>
      </c>
      <c r="N258" s="1205">
        <f t="shared" si="394"/>
        <v>0</v>
      </c>
      <c r="O258" s="1205">
        <f t="shared" si="394"/>
        <v>-178.0168888834279</v>
      </c>
      <c r="P258" s="1205">
        <f t="shared" si="394"/>
        <v>0</v>
      </c>
      <c r="Q258" s="1205">
        <f t="shared" si="394"/>
        <v>0</v>
      </c>
      <c r="R258" s="1205">
        <f t="shared" si="394"/>
        <v>0</v>
      </c>
      <c r="S258" s="1205">
        <f t="shared" si="394"/>
        <v>0</v>
      </c>
      <c r="T258" s="1205">
        <f t="shared" si="394"/>
        <v>0</v>
      </c>
      <c r="U258" s="1205">
        <f t="shared" si="394"/>
        <v>0</v>
      </c>
      <c r="V258" s="1205">
        <f t="shared" si="394"/>
        <v>0</v>
      </c>
      <c r="W258" s="1205">
        <f t="shared" si="394"/>
        <v>0</v>
      </c>
      <c r="X258" s="1205">
        <f t="shared" si="394"/>
        <v>0</v>
      </c>
      <c r="Y258" s="1205">
        <f t="shared" si="394"/>
        <v>0</v>
      </c>
      <c r="Z258" s="1205">
        <f t="shared" si="394"/>
        <v>0</v>
      </c>
      <c r="AA258" s="1205">
        <f t="shared" si="338"/>
        <v>-1764579.4152999995</v>
      </c>
      <c r="AB258" s="1205">
        <f t="shared" ref="AB258:AU258" si="395">$E258*AB620</f>
        <v>-701799.71983780141</v>
      </c>
      <c r="AC258" s="1205">
        <f t="shared" si="395"/>
        <v>-68257.879571432466</v>
      </c>
      <c r="AD258" s="1205">
        <f t="shared" si="395"/>
        <v>-7470.282957388531</v>
      </c>
      <c r="AE258" s="1205">
        <f t="shared" si="395"/>
        <v>0</v>
      </c>
      <c r="AF258" s="1205">
        <f t="shared" si="395"/>
        <v>0</v>
      </c>
      <c r="AG258" s="1205">
        <f t="shared" si="395"/>
        <v>0</v>
      </c>
      <c r="AH258" s="1205">
        <f t="shared" si="395"/>
        <v>-162067.70738491285</v>
      </c>
      <c r="AI258" s="1205">
        <f t="shared" si="395"/>
        <v>-5859.0454567753186</v>
      </c>
      <c r="AJ258" s="1205">
        <f t="shared" si="395"/>
        <v>-4703.5114916890752</v>
      </c>
      <c r="AK258" s="1205">
        <f t="shared" si="395"/>
        <v>0</v>
      </c>
      <c r="AL258" s="1205">
        <f t="shared" si="395"/>
        <v>0</v>
      </c>
      <c r="AM258" s="1205">
        <f t="shared" si="395"/>
        <v>0</v>
      </c>
      <c r="AN258" s="1205">
        <f t="shared" si="395"/>
        <v>0</v>
      </c>
      <c r="AO258" s="1205">
        <f t="shared" si="395"/>
        <v>0</v>
      </c>
      <c r="AP258" s="1205">
        <f t="shared" si="395"/>
        <v>0</v>
      </c>
      <c r="AQ258" s="1205">
        <f t="shared" si="395"/>
        <v>0</v>
      </c>
      <c r="AR258" s="1205">
        <f t="shared" si="395"/>
        <v>0</v>
      </c>
      <c r="AS258" s="1205">
        <f t="shared" si="395"/>
        <v>0</v>
      </c>
      <c r="AT258" s="1205">
        <f t="shared" si="395"/>
        <v>0</v>
      </c>
      <c r="AU258" s="1205">
        <f t="shared" si="395"/>
        <v>0</v>
      </c>
      <c r="AV258" s="1205">
        <f t="shared" si="340"/>
        <v>-950158.14669999981</v>
      </c>
      <c r="AW258" s="1205"/>
      <c r="AX258" s="1205"/>
      <c r="AY258" s="1205"/>
      <c r="AZ258" s="1205"/>
      <c r="BA258" s="1205"/>
      <c r="BB258" s="1205"/>
      <c r="BC258" s="1205"/>
      <c r="BD258" s="1205"/>
      <c r="BE258" s="1205"/>
      <c r="BF258" s="1205"/>
      <c r="BG258" s="1205"/>
      <c r="BH258" s="1205"/>
      <c r="BI258" s="1205"/>
      <c r="BJ258" s="1205"/>
      <c r="BK258" s="1205"/>
      <c r="BL258" s="1205"/>
      <c r="BM258" s="1205"/>
      <c r="BN258" s="1205"/>
      <c r="BO258" s="1205"/>
      <c r="BP258" s="1205"/>
      <c r="BQ258" s="1205"/>
    </row>
    <row r="259" spans="1:69" s="1206" customFormat="1" ht="12.75" x14ac:dyDescent="0.2">
      <c r="A259" s="1165">
        <v>1840</v>
      </c>
      <c r="B259" s="198" t="s">
        <v>76</v>
      </c>
      <c r="C259" s="1204">
        <f>'I4 BO ASSETS'!J46</f>
        <v>0</v>
      </c>
      <c r="D259" s="1205">
        <f t="shared" si="377"/>
        <v>0</v>
      </c>
      <c r="E259" s="1205">
        <f t="shared" si="377"/>
        <v>0</v>
      </c>
      <c r="F259" s="1205">
        <f t="shared" si="336"/>
        <v>0</v>
      </c>
      <c r="G259" s="1205">
        <f t="shared" ref="G259:Z259" si="396">$D259*G621</f>
        <v>0</v>
      </c>
      <c r="H259" s="1205">
        <f t="shared" si="396"/>
        <v>0</v>
      </c>
      <c r="I259" s="1205">
        <f t="shared" si="396"/>
        <v>0</v>
      </c>
      <c r="J259" s="1205">
        <f t="shared" si="396"/>
        <v>0</v>
      </c>
      <c r="K259" s="1205">
        <f t="shared" si="396"/>
        <v>0</v>
      </c>
      <c r="L259" s="1205">
        <f t="shared" si="396"/>
        <v>0</v>
      </c>
      <c r="M259" s="1205">
        <f t="shared" si="396"/>
        <v>0</v>
      </c>
      <c r="N259" s="1205">
        <f t="shared" si="396"/>
        <v>0</v>
      </c>
      <c r="O259" s="1205">
        <f t="shared" si="396"/>
        <v>0</v>
      </c>
      <c r="P259" s="1205">
        <f t="shared" si="396"/>
        <v>0</v>
      </c>
      <c r="Q259" s="1205">
        <f t="shared" si="396"/>
        <v>0</v>
      </c>
      <c r="R259" s="1205">
        <f t="shared" si="396"/>
        <v>0</v>
      </c>
      <c r="S259" s="1205">
        <f t="shared" si="396"/>
        <v>0</v>
      </c>
      <c r="T259" s="1205">
        <f t="shared" si="396"/>
        <v>0</v>
      </c>
      <c r="U259" s="1205">
        <f t="shared" si="396"/>
        <v>0</v>
      </c>
      <c r="V259" s="1205">
        <f t="shared" si="396"/>
        <v>0</v>
      </c>
      <c r="W259" s="1205">
        <f t="shared" si="396"/>
        <v>0</v>
      </c>
      <c r="X259" s="1205">
        <f t="shared" si="396"/>
        <v>0</v>
      </c>
      <c r="Y259" s="1205">
        <f t="shared" si="396"/>
        <v>0</v>
      </c>
      <c r="Z259" s="1205">
        <f t="shared" si="396"/>
        <v>0</v>
      </c>
      <c r="AA259" s="1205">
        <f t="shared" si="338"/>
        <v>0</v>
      </c>
      <c r="AB259" s="1205">
        <f t="shared" ref="AB259:AU259" si="397">$E259*AB621</f>
        <v>0</v>
      </c>
      <c r="AC259" s="1205">
        <f t="shared" si="397"/>
        <v>0</v>
      </c>
      <c r="AD259" s="1205">
        <f t="shared" si="397"/>
        <v>0</v>
      </c>
      <c r="AE259" s="1205">
        <f t="shared" si="397"/>
        <v>0</v>
      </c>
      <c r="AF259" s="1205">
        <f t="shared" si="397"/>
        <v>0</v>
      </c>
      <c r="AG259" s="1205">
        <f t="shared" si="397"/>
        <v>0</v>
      </c>
      <c r="AH259" s="1205">
        <f t="shared" si="397"/>
        <v>0</v>
      </c>
      <c r="AI259" s="1205">
        <f t="shared" si="397"/>
        <v>0</v>
      </c>
      <c r="AJ259" s="1205">
        <f t="shared" si="397"/>
        <v>0</v>
      </c>
      <c r="AK259" s="1205">
        <f t="shared" si="397"/>
        <v>0</v>
      </c>
      <c r="AL259" s="1205">
        <f t="shared" si="397"/>
        <v>0</v>
      </c>
      <c r="AM259" s="1205">
        <f t="shared" si="397"/>
        <v>0</v>
      </c>
      <c r="AN259" s="1205">
        <f t="shared" si="397"/>
        <v>0</v>
      </c>
      <c r="AO259" s="1205">
        <f t="shared" si="397"/>
        <v>0</v>
      </c>
      <c r="AP259" s="1205">
        <f t="shared" si="397"/>
        <v>0</v>
      </c>
      <c r="AQ259" s="1205">
        <f t="shared" si="397"/>
        <v>0</v>
      </c>
      <c r="AR259" s="1205">
        <f t="shared" si="397"/>
        <v>0</v>
      </c>
      <c r="AS259" s="1205">
        <f t="shared" si="397"/>
        <v>0</v>
      </c>
      <c r="AT259" s="1205">
        <f t="shared" si="397"/>
        <v>0</v>
      </c>
      <c r="AU259" s="1205">
        <f t="shared" si="397"/>
        <v>0</v>
      </c>
      <c r="AV259" s="1205">
        <f t="shared" si="340"/>
        <v>0</v>
      </c>
      <c r="AW259" s="1205"/>
      <c r="AX259" s="1205"/>
      <c r="AY259" s="1205"/>
      <c r="AZ259" s="1205"/>
      <c r="BA259" s="1205"/>
      <c r="BB259" s="1205"/>
      <c r="BC259" s="1205"/>
      <c r="BD259" s="1205"/>
      <c r="BE259" s="1205"/>
      <c r="BF259" s="1205"/>
      <c r="BG259" s="1205"/>
      <c r="BH259" s="1205"/>
      <c r="BI259" s="1205"/>
      <c r="BJ259" s="1205"/>
      <c r="BK259" s="1205"/>
      <c r="BL259" s="1205"/>
      <c r="BM259" s="1205"/>
      <c r="BN259" s="1205"/>
      <c r="BO259" s="1205"/>
      <c r="BP259" s="1205"/>
      <c r="BQ259" s="1205"/>
    </row>
    <row r="260" spans="1:69" s="1206" customFormat="1" ht="12.75" x14ac:dyDescent="0.2">
      <c r="A260" s="1165" t="s">
        <v>831</v>
      </c>
      <c r="B260" s="198" t="s">
        <v>395</v>
      </c>
      <c r="C260" s="1204">
        <f>'I4 BO ASSETS'!J47</f>
        <v>0</v>
      </c>
      <c r="D260" s="1205">
        <f t="shared" si="377"/>
        <v>0</v>
      </c>
      <c r="E260" s="1205">
        <f t="shared" si="377"/>
        <v>0</v>
      </c>
      <c r="F260" s="1205">
        <f t="shared" si="336"/>
        <v>0</v>
      </c>
      <c r="G260" s="1205">
        <f t="shared" ref="G260:Z260" si="398">$D260*G622</f>
        <v>0</v>
      </c>
      <c r="H260" s="1205">
        <f t="shared" si="398"/>
        <v>0</v>
      </c>
      <c r="I260" s="1205">
        <f t="shared" si="398"/>
        <v>0</v>
      </c>
      <c r="J260" s="1205">
        <f t="shared" si="398"/>
        <v>0</v>
      </c>
      <c r="K260" s="1205">
        <f t="shared" si="398"/>
        <v>0</v>
      </c>
      <c r="L260" s="1205">
        <f t="shared" si="398"/>
        <v>0</v>
      </c>
      <c r="M260" s="1205">
        <f t="shared" si="398"/>
        <v>0</v>
      </c>
      <c r="N260" s="1205">
        <f t="shared" si="398"/>
        <v>0</v>
      </c>
      <c r="O260" s="1205">
        <f t="shared" si="398"/>
        <v>0</v>
      </c>
      <c r="P260" s="1205">
        <f t="shared" si="398"/>
        <v>0</v>
      </c>
      <c r="Q260" s="1205">
        <f t="shared" si="398"/>
        <v>0</v>
      </c>
      <c r="R260" s="1205">
        <f t="shared" si="398"/>
        <v>0</v>
      </c>
      <c r="S260" s="1205">
        <f t="shared" si="398"/>
        <v>0</v>
      </c>
      <c r="T260" s="1205">
        <f t="shared" si="398"/>
        <v>0</v>
      </c>
      <c r="U260" s="1205">
        <f t="shared" si="398"/>
        <v>0</v>
      </c>
      <c r="V260" s="1205">
        <f t="shared" si="398"/>
        <v>0</v>
      </c>
      <c r="W260" s="1205">
        <f t="shared" si="398"/>
        <v>0</v>
      </c>
      <c r="X260" s="1205">
        <f t="shared" si="398"/>
        <v>0</v>
      </c>
      <c r="Y260" s="1205">
        <f t="shared" si="398"/>
        <v>0</v>
      </c>
      <c r="Z260" s="1205">
        <f t="shared" si="398"/>
        <v>0</v>
      </c>
      <c r="AA260" s="1205">
        <f t="shared" si="338"/>
        <v>0</v>
      </c>
      <c r="AB260" s="1205">
        <f t="shared" ref="AB260:AU260" si="399">$E260*AB622</f>
        <v>0</v>
      </c>
      <c r="AC260" s="1205">
        <f t="shared" si="399"/>
        <v>0</v>
      </c>
      <c r="AD260" s="1205">
        <f t="shared" si="399"/>
        <v>0</v>
      </c>
      <c r="AE260" s="1205">
        <f t="shared" si="399"/>
        <v>0</v>
      </c>
      <c r="AF260" s="1205">
        <f t="shared" si="399"/>
        <v>0</v>
      </c>
      <c r="AG260" s="1205">
        <f t="shared" si="399"/>
        <v>0</v>
      </c>
      <c r="AH260" s="1205">
        <f t="shared" si="399"/>
        <v>0</v>
      </c>
      <c r="AI260" s="1205">
        <f t="shared" si="399"/>
        <v>0</v>
      </c>
      <c r="AJ260" s="1205">
        <f t="shared" si="399"/>
        <v>0</v>
      </c>
      <c r="AK260" s="1205">
        <f t="shared" si="399"/>
        <v>0</v>
      </c>
      <c r="AL260" s="1205">
        <f t="shared" si="399"/>
        <v>0</v>
      </c>
      <c r="AM260" s="1205">
        <f t="shared" si="399"/>
        <v>0</v>
      </c>
      <c r="AN260" s="1205">
        <f t="shared" si="399"/>
        <v>0</v>
      </c>
      <c r="AO260" s="1205">
        <f t="shared" si="399"/>
        <v>0</v>
      </c>
      <c r="AP260" s="1205">
        <f t="shared" si="399"/>
        <v>0</v>
      </c>
      <c r="AQ260" s="1205">
        <f t="shared" si="399"/>
        <v>0</v>
      </c>
      <c r="AR260" s="1205">
        <f t="shared" si="399"/>
        <v>0</v>
      </c>
      <c r="AS260" s="1205">
        <f t="shared" si="399"/>
        <v>0</v>
      </c>
      <c r="AT260" s="1205">
        <f t="shared" si="399"/>
        <v>0</v>
      </c>
      <c r="AU260" s="1205">
        <f t="shared" si="399"/>
        <v>0</v>
      </c>
      <c r="AV260" s="1205">
        <f t="shared" si="340"/>
        <v>0</v>
      </c>
      <c r="AW260" s="1205"/>
      <c r="AX260" s="1205"/>
      <c r="AY260" s="1205"/>
      <c r="AZ260" s="1205"/>
      <c r="BA260" s="1205"/>
      <c r="BB260" s="1205"/>
      <c r="BC260" s="1205"/>
      <c r="BD260" s="1205"/>
      <c r="BE260" s="1205"/>
      <c r="BF260" s="1205"/>
      <c r="BG260" s="1205"/>
      <c r="BH260" s="1205"/>
      <c r="BI260" s="1205"/>
      <c r="BJ260" s="1205"/>
      <c r="BK260" s="1205"/>
      <c r="BL260" s="1205"/>
      <c r="BM260" s="1205"/>
      <c r="BN260" s="1205"/>
      <c r="BO260" s="1205"/>
      <c r="BP260" s="1205"/>
      <c r="BQ260" s="1205"/>
    </row>
    <row r="261" spans="1:69" s="1206" customFormat="1" ht="12.75" x14ac:dyDescent="0.2">
      <c r="A261" s="1165" t="s">
        <v>832</v>
      </c>
      <c r="B261" s="198" t="s">
        <v>396</v>
      </c>
      <c r="C261" s="1204">
        <f>'I4 BO ASSETS'!J48</f>
        <v>-10585448.8125</v>
      </c>
      <c r="D261" s="1205">
        <f t="shared" si="377"/>
        <v>-6880541.7281250004</v>
      </c>
      <c r="E261" s="1205">
        <f t="shared" si="377"/>
        <v>-3704907.0843749996</v>
      </c>
      <c r="F261" s="1205">
        <f t="shared" si="336"/>
        <v>-10585448.8125</v>
      </c>
      <c r="G261" s="1205">
        <f t="shared" ref="G261:Z261" si="400">$D261*G623</f>
        <v>-3037301.1154857166</v>
      </c>
      <c r="H261" s="1205">
        <f t="shared" si="400"/>
        <v>-1246428.7723488545</v>
      </c>
      <c r="I261" s="1205">
        <f t="shared" si="400"/>
        <v>-2534000.7375089577</v>
      </c>
      <c r="J261" s="1205">
        <f t="shared" si="400"/>
        <v>0</v>
      </c>
      <c r="K261" s="1205">
        <f t="shared" si="400"/>
        <v>0</v>
      </c>
      <c r="L261" s="1205">
        <f t="shared" si="400"/>
        <v>0</v>
      </c>
      <c r="M261" s="1205">
        <f t="shared" si="400"/>
        <v>-62181.915527600635</v>
      </c>
      <c r="N261" s="1205">
        <f t="shared" si="400"/>
        <v>0</v>
      </c>
      <c r="O261" s="1205">
        <f t="shared" si="400"/>
        <v>-629.18725387084032</v>
      </c>
      <c r="P261" s="1205">
        <f t="shared" si="400"/>
        <v>0</v>
      </c>
      <c r="Q261" s="1205">
        <f t="shared" si="400"/>
        <v>0</v>
      </c>
      <c r="R261" s="1205">
        <f t="shared" si="400"/>
        <v>0</v>
      </c>
      <c r="S261" s="1205">
        <f t="shared" si="400"/>
        <v>0</v>
      </c>
      <c r="T261" s="1205">
        <f t="shared" si="400"/>
        <v>0</v>
      </c>
      <c r="U261" s="1205">
        <f t="shared" si="400"/>
        <v>0</v>
      </c>
      <c r="V261" s="1205">
        <f t="shared" si="400"/>
        <v>0</v>
      </c>
      <c r="W261" s="1205">
        <f t="shared" si="400"/>
        <v>0</v>
      </c>
      <c r="X261" s="1205">
        <f t="shared" si="400"/>
        <v>0</v>
      </c>
      <c r="Y261" s="1205">
        <f t="shared" si="400"/>
        <v>0</v>
      </c>
      <c r="Z261" s="1205">
        <f t="shared" si="400"/>
        <v>0</v>
      </c>
      <c r="AA261" s="1205">
        <f t="shared" si="338"/>
        <v>-6880541.7281250013</v>
      </c>
      <c r="AB261" s="1205">
        <f t="shared" ref="AB261:AU261" si="401">$E261*AB623</f>
        <v>-3237480.0455792015</v>
      </c>
      <c r="AC261" s="1205">
        <f t="shared" si="401"/>
        <v>-314881.17880288424</v>
      </c>
      <c r="AD261" s="1205">
        <f t="shared" si="401"/>
        <v>-37539.482451464501</v>
      </c>
      <c r="AE261" s="1205">
        <f t="shared" si="401"/>
        <v>0</v>
      </c>
      <c r="AF261" s="1205">
        <f t="shared" si="401"/>
        <v>0</v>
      </c>
      <c r="AG261" s="1205">
        <f t="shared" si="401"/>
        <v>0</v>
      </c>
      <c r="AH261" s="1205">
        <f t="shared" si="401"/>
        <v>-66280.129319448519</v>
      </c>
      <c r="AI261" s="1205">
        <f t="shared" si="401"/>
        <v>-27028.427365054442</v>
      </c>
      <c r="AJ261" s="1205">
        <f t="shared" si="401"/>
        <v>-21697.820856946484</v>
      </c>
      <c r="AK261" s="1205">
        <f t="shared" si="401"/>
        <v>0</v>
      </c>
      <c r="AL261" s="1205">
        <f t="shared" si="401"/>
        <v>0</v>
      </c>
      <c r="AM261" s="1205">
        <f t="shared" si="401"/>
        <v>0</v>
      </c>
      <c r="AN261" s="1205">
        <f t="shared" si="401"/>
        <v>0</v>
      </c>
      <c r="AO261" s="1205">
        <f t="shared" si="401"/>
        <v>0</v>
      </c>
      <c r="AP261" s="1205">
        <f t="shared" si="401"/>
        <v>0</v>
      </c>
      <c r="AQ261" s="1205">
        <f t="shared" si="401"/>
        <v>0</v>
      </c>
      <c r="AR261" s="1205">
        <f t="shared" si="401"/>
        <v>0</v>
      </c>
      <c r="AS261" s="1205">
        <f t="shared" si="401"/>
        <v>0</v>
      </c>
      <c r="AT261" s="1205">
        <f t="shared" si="401"/>
        <v>0</v>
      </c>
      <c r="AU261" s="1205">
        <f t="shared" si="401"/>
        <v>0</v>
      </c>
      <c r="AV261" s="1205">
        <f t="shared" si="340"/>
        <v>-3704907.0843749996</v>
      </c>
      <c r="AW261" s="1205"/>
      <c r="AX261" s="1205"/>
      <c r="AY261" s="1205"/>
      <c r="AZ261" s="1205"/>
      <c r="BA261" s="1205"/>
      <c r="BB261" s="1205"/>
      <c r="BC261" s="1205"/>
      <c r="BD261" s="1205"/>
      <c r="BE261" s="1205"/>
      <c r="BF261" s="1205"/>
      <c r="BG261" s="1205"/>
      <c r="BH261" s="1205"/>
      <c r="BI261" s="1205"/>
      <c r="BJ261" s="1205"/>
      <c r="BK261" s="1205"/>
      <c r="BL261" s="1205"/>
      <c r="BM261" s="1205"/>
      <c r="BN261" s="1205"/>
      <c r="BO261" s="1205"/>
      <c r="BP261" s="1205"/>
      <c r="BQ261" s="1205"/>
    </row>
    <row r="262" spans="1:69" s="1206" customFormat="1" ht="12.75" x14ac:dyDescent="0.2">
      <c r="A262" s="1165" t="s">
        <v>833</v>
      </c>
      <c r="B262" s="198" t="s">
        <v>397</v>
      </c>
      <c r="C262" s="1204">
        <f>'I4 BO ASSETS'!J49</f>
        <v>-3528482.9375</v>
      </c>
      <c r="D262" s="1205">
        <f t="shared" si="377"/>
        <v>-2293513.9093750003</v>
      </c>
      <c r="E262" s="1205">
        <f t="shared" si="377"/>
        <v>-1234969.028125</v>
      </c>
      <c r="F262" s="1205">
        <f t="shared" si="336"/>
        <v>-3528482.9375</v>
      </c>
      <c r="G262" s="1205">
        <f t="shared" ref="G262:Z262" si="402">$D262*G624</f>
        <v>-1116938.6261812749</v>
      </c>
      <c r="H262" s="1205">
        <f t="shared" si="402"/>
        <v>-458362.33803822519</v>
      </c>
      <c r="I262" s="1205">
        <f t="shared" si="402"/>
        <v>-717981.56752113695</v>
      </c>
      <c r="J262" s="1205">
        <f t="shared" si="402"/>
        <v>0</v>
      </c>
      <c r="K262" s="1205">
        <f t="shared" si="402"/>
        <v>0</v>
      </c>
      <c r="L262" s="1205">
        <f t="shared" si="402"/>
        <v>0</v>
      </c>
      <c r="M262" s="1205">
        <f t="shared" si="402"/>
        <v>0</v>
      </c>
      <c r="N262" s="1205">
        <f t="shared" si="402"/>
        <v>0</v>
      </c>
      <c r="O262" s="1205">
        <f t="shared" si="402"/>
        <v>-231.37763436302609</v>
      </c>
      <c r="P262" s="1205">
        <f t="shared" si="402"/>
        <v>0</v>
      </c>
      <c r="Q262" s="1205">
        <f t="shared" si="402"/>
        <v>0</v>
      </c>
      <c r="R262" s="1205">
        <f t="shared" si="402"/>
        <v>0</v>
      </c>
      <c r="S262" s="1205">
        <f t="shared" si="402"/>
        <v>0</v>
      </c>
      <c r="T262" s="1205">
        <f t="shared" si="402"/>
        <v>0</v>
      </c>
      <c r="U262" s="1205">
        <f t="shared" si="402"/>
        <v>0</v>
      </c>
      <c r="V262" s="1205">
        <f t="shared" si="402"/>
        <v>0</v>
      </c>
      <c r="W262" s="1205">
        <f t="shared" si="402"/>
        <v>0</v>
      </c>
      <c r="X262" s="1205">
        <f t="shared" si="402"/>
        <v>0</v>
      </c>
      <c r="Y262" s="1205">
        <f t="shared" si="402"/>
        <v>0</v>
      </c>
      <c r="Z262" s="1205">
        <f t="shared" si="402"/>
        <v>0</v>
      </c>
      <c r="AA262" s="1205">
        <f t="shared" si="338"/>
        <v>-2293513.9093750003</v>
      </c>
      <c r="AB262" s="1205">
        <f t="shared" ref="AB262:AU262" si="403">$E262*AB624</f>
        <v>-912164.90744896664</v>
      </c>
      <c r="AC262" s="1205">
        <f t="shared" si="403"/>
        <v>-88718.249155654237</v>
      </c>
      <c r="AD262" s="1205">
        <f t="shared" si="403"/>
        <v>-9709.5079548033591</v>
      </c>
      <c r="AE262" s="1205">
        <f t="shared" si="403"/>
        <v>0</v>
      </c>
      <c r="AF262" s="1205">
        <f t="shared" si="403"/>
        <v>0</v>
      </c>
      <c r="AG262" s="1205">
        <f t="shared" si="403"/>
        <v>0</v>
      </c>
      <c r="AH262" s="1205">
        <f t="shared" si="403"/>
        <v>-210647.66931139838</v>
      </c>
      <c r="AI262" s="1205">
        <f t="shared" si="403"/>
        <v>-7615.3003567085179</v>
      </c>
      <c r="AJ262" s="1205">
        <f t="shared" si="403"/>
        <v>-6113.3938974687826</v>
      </c>
      <c r="AK262" s="1205">
        <f t="shared" si="403"/>
        <v>0</v>
      </c>
      <c r="AL262" s="1205">
        <f t="shared" si="403"/>
        <v>0</v>
      </c>
      <c r="AM262" s="1205">
        <f t="shared" si="403"/>
        <v>0</v>
      </c>
      <c r="AN262" s="1205">
        <f t="shared" si="403"/>
        <v>0</v>
      </c>
      <c r="AO262" s="1205">
        <f t="shared" si="403"/>
        <v>0</v>
      </c>
      <c r="AP262" s="1205">
        <f t="shared" si="403"/>
        <v>0</v>
      </c>
      <c r="AQ262" s="1205">
        <f t="shared" si="403"/>
        <v>0</v>
      </c>
      <c r="AR262" s="1205">
        <f t="shared" si="403"/>
        <v>0</v>
      </c>
      <c r="AS262" s="1205">
        <f t="shared" si="403"/>
        <v>0</v>
      </c>
      <c r="AT262" s="1205">
        <f t="shared" si="403"/>
        <v>0</v>
      </c>
      <c r="AU262" s="1205">
        <f t="shared" si="403"/>
        <v>0</v>
      </c>
      <c r="AV262" s="1205">
        <f t="shared" si="340"/>
        <v>-1234969.0281249997</v>
      </c>
      <c r="AW262" s="1205"/>
      <c r="AX262" s="1205"/>
      <c r="AY262" s="1205"/>
      <c r="AZ262" s="1205"/>
      <c r="BA262" s="1205"/>
      <c r="BB262" s="1205"/>
      <c r="BC262" s="1205"/>
      <c r="BD262" s="1205"/>
      <c r="BE262" s="1205"/>
      <c r="BF262" s="1205"/>
      <c r="BG262" s="1205"/>
      <c r="BH262" s="1205"/>
      <c r="BI262" s="1205"/>
      <c r="BJ262" s="1205"/>
      <c r="BK262" s="1205"/>
      <c r="BL262" s="1205"/>
      <c r="BM262" s="1205"/>
      <c r="BN262" s="1205"/>
      <c r="BO262" s="1205"/>
      <c r="BP262" s="1205"/>
      <c r="BQ262" s="1205"/>
    </row>
    <row r="263" spans="1:69" s="1206" customFormat="1" ht="12.75" x14ac:dyDescent="0.2">
      <c r="A263" s="1165">
        <v>1845</v>
      </c>
      <c r="B263" s="198" t="s">
        <v>84</v>
      </c>
      <c r="C263" s="1204">
        <f>'I4 BO ASSETS'!J50</f>
        <v>0</v>
      </c>
      <c r="D263" s="1205">
        <f t="shared" si="377"/>
        <v>0</v>
      </c>
      <c r="E263" s="1205">
        <f t="shared" si="377"/>
        <v>0</v>
      </c>
      <c r="F263" s="1205">
        <f t="shared" si="336"/>
        <v>0</v>
      </c>
      <c r="G263" s="1205">
        <f t="shared" ref="G263:Z263" si="404">$D263*G625</f>
        <v>0</v>
      </c>
      <c r="H263" s="1205">
        <f t="shared" si="404"/>
        <v>0</v>
      </c>
      <c r="I263" s="1205">
        <f t="shared" si="404"/>
        <v>0</v>
      </c>
      <c r="J263" s="1205">
        <f t="shared" si="404"/>
        <v>0</v>
      </c>
      <c r="K263" s="1205">
        <f t="shared" si="404"/>
        <v>0</v>
      </c>
      <c r="L263" s="1205">
        <f t="shared" si="404"/>
        <v>0</v>
      </c>
      <c r="M263" s="1205">
        <f t="shared" si="404"/>
        <v>0</v>
      </c>
      <c r="N263" s="1205">
        <f t="shared" si="404"/>
        <v>0</v>
      </c>
      <c r="O263" s="1205">
        <f t="shared" si="404"/>
        <v>0</v>
      </c>
      <c r="P263" s="1205">
        <f t="shared" si="404"/>
        <v>0</v>
      </c>
      <c r="Q263" s="1205">
        <f t="shared" si="404"/>
        <v>0</v>
      </c>
      <c r="R263" s="1205">
        <f t="shared" si="404"/>
        <v>0</v>
      </c>
      <c r="S263" s="1205">
        <f t="shared" si="404"/>
        <v>0</v>
      </c>
      <c r="T263" s="1205">
        <f t="shared" si="404"/>
        <v>0</v>
      </c>
      <c r="U263" s="1205">
        <f t="shared" si="404"/>
        <v>0</v>
      </c>
      <c r="V263" s="1205">
        <f t="shared" si="404"/>
        <v>0</v>
      </c>
      <c r="W263" s="1205">
        <f t="shared" si="404"/>
        <v>0</v>
      </c>
      <c r="X263" s="1205">
        <f t="shared" si="404"/>
        <v>0</v>
      </c>
      <c r="Y263" s="1205">
        <f t="shared" si="404"/>
        <v>0</v>
      </c>
      <c r="Z263" s="1205">
        <f t="shared" si="404"/>
        <v>0</v>
      </c>
      <c r="AA263" s="1205">
        <f t="shared" si="338"/>
        <v>0</v>
      </c>
      <c r="AB263" s="1205">
        <f t="shared" ref="AB263:AU263" si="405">$E263*AB625</f>
        <v>0</v>
      </c>
      <c r="AC263" s="1205">
        <f t="shared" si="405"/>
        <v>0</v>
      </c>
      <c r="AD263" s="1205">
        <f t="shared" si="405"/>
        <v>0</v>
      </c>
      <c r="AE263" s="1205">
        <f t="shared" si="405"/>
        <v>0</v>
      </c>
      <c r="AF263" s="1205">
        <f t="shared" si="405"/>
        <v>0</v>
      </c>
      <c r="AG263" s="1205">
        <f t="shared" si="405"/>
        <v>0</v>
      </c>
      <c r="AH263" s="1205">
        <f t="shared" si="405"/>
        <v>0</v>
      </c>
      <c r="AI263" s="1205">
        <f t="shared" si="405"/>
        <v>0</v>
      </c>
      <c r="AJ263" s="1205">
        <f t="shared" si="405"/>
        <v>0</v>
      </c>
      <c r="AK263" s="1205">
        <f t="shared" si="405"/>
        <v>0</v>
      </c>
      <c r="AL263" s="1205">
        <f t="shared" si="405"/>
        <v>0</v>
      </c>
      <c r="AM263" s="1205">
        <f t="shared" si="405"/>
        <v>0</v>
      </c>
      <c r="AN263" s="1205">
        <f t="shared" si="405"/>
        <v>0</v>
      </c>
      <c r="AO263" s="1205">
        <f t="shared" si="405"/>
        <v>0</v>
      </c>
      <c r="AP263" s="1205">
        <f t="shared" si="405"/>
        <v>0</v>
      </c>
      <c r="AQ263" s="1205">
        <f t="shared" si="405"/>
        <v>0</v>
      </c>
      <c r="AR263" s="1205">
        <f t="shared" si="405"/>
        <v>0</v>
      </c>
      <c r="AS263" s="1205">
        <f t="shared" si="405"/>
        <v>0</v>
      </c>
      <c r="AT263" s="1205">
        <f t="shared" si="405"/>
        <v>0</v>
      </c>
      <c r="AU263" s="1205">
        <f t="shared" si="405"/>
        <v>0</v>
      </c>
      <c r="AV263" s="1205">
        <f t="shared" si="340"/>
        <v>0</v>
      </c>
      <c r="AW263" s="1205"/>
      <c r="AX263" s="1205"/>
      <c r="AY263" s="1205"/>
      <c r="AZ263" s="1205"/>
      <c r="BA263" s="1205"/>
      <c r="BB263" s="1205"/>
      <c r="BC263" s="1205"/>
      <c r="BD263" s="1205"/>
      <c r="BE263" s="1205"/>
      <c r="BF263" s="1205"/>
      <c r="BG263" s="1205"/>
      <c r="BH263" s="1205"/>
      <c r="BI263" s="1205"/>
      <c r="BJ263" s="1205"/>
      <c r="BK263" s="1205"/>
      <c r="BL263" s="1205"/>
      <c r="BM263" s="1205"/>
      <c r="BN263" s="1205"/>
      <c r="BO263" s="1205"/>
      <c r="BP263" s="1205"/>
      <c r="BQ263" s="1205"/>
    </row>
    <row r="264" spans="1:69" s="1206" customFormat="1" ht="25.5" x14ac:dyDescent="0.2">
      <c r="A264" s="1165" t="s">
        <v>834</v>
      </c>
      <c r="B264" s="198" t="s">
        <v>398</v>
      </c>
      <c r="C264" s="1204">
        <f>'I4 BO ASSETS'!J51</f>
        <v>0</v>
      </c>
      <c r="D264" s="1205">
        <f t="shared" si="377"/>
        <v>0</v>
      </c>
      <c r="E264" s="1205">
        <f t="shared" si="377"/>
        <v>0</v>
      </c>
      <c r="F264" s="1205">
        <f t="shared" si="336"/>
        <v>0</v>
      </c>
      <c r="G264" s="1205">
        <f t="shared" ref="G264:Z264" si="406">$D264*G626</f>
        <v>0</v>
      </c>
      <c r="H264" s="1205">
        <f t="shared" si="406"/>
        <v>0</v>
      </c>
      <c r="I264" s="1205">
        <f t="shared" si="406"/>
        <v>0</v>
      </c>
      <c r="J264" s="1205">
        <f t="shared" si="406"/>
        <v>0</v>
      </c>
      <c r="K264" s="1205">
        <f t="shared" si="406"/>
        <v>0</v>
      </c>
      <c r="L264" s="1205">
        <f t="shared" si="406"/>
        <v>0</v>
      </c>
      <c r="M264" s="1205">
        <f t="shared" si="406"/>
        <v>0</v>
      </c>
      <c r="N264" s="1205">
        <f t="shared" si="406"/>
        <v>0</v>
      </c>
      <c r="O264" s="1205">
        <f t="shared" si="406"/>
        <v>0</v>
      </c>
      <c r="P264" s="1205">
        <f t="shared" si="406"/>
        <v>0</v>
      </c>
      <c r="Q264" s="1205">
        <f t="shared" si="406"/>
        <v>0</v>
      </c>
      <c r="R264" s="1205">
        <f t="shared" si="406"/>
        <v>0</v>
      </c>
      <c r="S264" s="1205">
        <f t="shared" si="406"/>
        <v>0</v>
      </c>
      <c r="T264" s="1205">
        <f t="shared" si="406"/>
        <v>0</v>
      </c>
      <c r="U264" s="1205">
        <f t="shared" si="406"/>
        <v>0</v>
      </c>
      <c r="V264" s="1205">
        <f t="shared" si="406"/>
        <v>0</v>
      </c>
      <c r="W264" s="1205">
        <f t="shared" si="406"/>
        <v>0</v>
      </c>
      <c r="X264" s="1205">
        <f t="shared" si="406"/>
        <v>0</v>
      </c>
      <c r="Y264" s="1205">
        <f t="shared" si="406"/>
        <v>0</v>
      </c>
      <c r="Z264" s="1205">
        <f t="shared" si="406"/>
        <v>0</v>
      </c>
      <c r="AA264" s="1205">
        <f t="shared" si="338"/>
        <v>0</v>
      </c>
      <c r="AB264" s="1205">
        <f t="shared" ref="AB264:AU264" si="407">$E264*AB626</f>
        <v>0</v>
      </c>
      <c r="AC264" s="1205">
        <f t="shared" si="407"/>
        <v>0</v>
      </c>
      <c r="AD264" s="1205">
        <f t="shared" si="407"/>
        <v>0</v>
      </c>
      <c r="AE264" s="1205">
        <f t="shared" si="407"/>
        <v>0</v>
      </c>
      <c r="AF264" s="1205">
        <f t="shared" si="407"/>
        <v>0</v>
      </c>
      <c r="AG264" s="1205">
        <f t="shared" si="407"/>
        <v>0</v>
      </c>
      <c r="AH264" s="1205">
        <f t="shared" si="407"/>
        <v>0</v>
      </c>
      <c r="AI264" s="1205">
        <f t="shared" si="407"/>
        <v>0</v>
      </c>
      <c r="AJ264" s="1205">
        <f t="shared" si="407"/>
        <v>0</v>
      </c>
      <c r="AK264" s="1205">
        <f t="shared" si="407"/>
        <v>0</v>
      </c>
      <c r="AL264" s="1205">
        <f t="shared" si="407"/>
        <v>0</v>
      </c>
      <c r="AM264" s="1205">
        <f t="shared" si="407"/>
        <v>0</v>
      </c>
      <c r="AN264" s="1205">
        <f t="shared" si="407"/>
        <v>0</v>
      </c>
      <c r="AO264" s="1205">
        <f t="shared" si="407"/>
        <v>0</v>
      </c>
      <c r="AP264" s="1205">
        <f t="shared" si="407"/>
        <v>0</v>
      </c>
      <c r="AQ264" s="1205">
        <f t="shared" si="407"/>
        <v>0</v>
      </c>
      <c r="AR264" s="1205">
        <f t="shared" si="407"/>
        <v>0</v>
      </c>
      <c r="AS264" s="1205">
        <f t="shared" si="407"/>
        <v>0</v>
      </c>
      <c r="AT264" s="1205">
        <f t="shared" si="407"/>
        <v>0</v>
      </c>
      <c r="AU264" s="1205">
        <f t="shared" si="407"/>
        <v>0</v>
      </c>
      <c r="AV264" s="1205">
        <f t="shared" si="340"/>
        <v>0</v>
      </c>
      <c r="AW264" s="1205"/>
      <c r="AX264" s="1205"/>
      <c r="AY264" s="1205"/>
      <c r="AZ264" s="1205"/>
      <c r="BA264" s="1205"/>
      <c r="BB264" s="1205"/>
      <c r="BC264" s="1205"/>
      <c r="BD264" s="1205"/>
      <c r="BE264" s="1205"/>
      <c r="BF264" s="1205"/>
      <c r="BG264" s="1205"/>
      <c r="BH264" s="1205"/>
      <c r="BI264" s="1205"/>
      <c r="BJ264" s="1205"/>
      <c r="BK264" s="1205"/>
      <c r="BL264" s="1205"/>
      <c r="BM264" s="1205"/>
      <c r="BN264" s="1205"/>
      <c r="BO264" s="1205"/>
      <c r="BP264" s="1205"/>
      <c r="BQ264" s="1205"/>
    </row>
    <row r="265" spans="1:69" s="1206" customFormat="1" ht="25.5" x14ac:dyDescent="0.2">
      <c r="A265" s="1165" t="s">
        <v>835</v>
      </c>
      <c r="B265" s="198" t="s">
        <v>399</v>
      </c>
      <c r="C265" s="1204">
        <f>'I4 BO ASSETS'!J52</f>
        <v>-5441316.7999999998</v>
      </c>
      <c r="D265" s="1205">
        <f t="shared" si="377"/>
        <v>-3536855.92</v>
      </c>
      <c r="E265" s="1205">
        <f t="shared" si="377"/>
        <v>-1904460.88</v>
      </c>
      <c r="F265" s="1205">
        <f t="shared" si="336"/>
        <v>-5441316.7999999998</v>
      </c>
      <c r="G265" s="1205">
        <f t="shared" ref="G265:Z265" si="408">$D265*G627</f>
        <v>-1561286.4299938881</v>
      </c>
      <c r="H265" s="1205">
        <f t="shared" si="408"/>
        <v>-640711.03069114173</v>
      </c>
      <c r="I265" s="1205">
        <f t="shared" si="408"/>
        <v>-1302571.2020767359</v>
      </c>
      <c r="J265" s="1205">
        <f t="shared" si="408"/>
        <v>0</v>
      </c>
      <c r="K265" s="1205">
        <f t="shared" si="408"/>
        <v>0</v>
      </c>
      <c r="L265" s="1205">
        <f t="shared" si="408"/>
        <v>0</v>
      </c>
      <c r="M265" s="1205">
        <f t="shared" si="408"/>
        <v>-31963.831445386262</v>
      </c>
      <c r="N265" s="1205">
        <f t="shared" si="408"/>
        <v>0</v>
      </c>
      <c r="O265" s="1205">
        <f t="shared" si="408"/>
        <v>-323.42579284786166</v>
      </c>
      <c r="P265" s="1205">
        <f t="shared" si="408"/>
        <v>0</v>
      </c>
      <c r="Q265" s="1205">
        <f t="shared" si="408"/>
        <v>0</v>
      </c>
      <c r="R265" s="1205">
        <f t="shared" si="408"/>
        <v>0</v>
      </c>
      <c r="S265" s="1205">
        <f t="shared" si="408"/>
        <v>0</v>
      </c>
      <c r="T265" s="1205">
        <f t="shared" si="408"/>
        <v>0</v>
      </c>
      <c r="U265" s="1205">
        <f t="shared" si="408"/>
        <v>0</v>
      </c>
      <c r="V265" s="1205">
        <f t="shared" si="408"/>
        <v>0</v>
      </c>
      <c r="W265" s="1205">
        <f t="shared" si="408"/>
        <v>0</v>
      </c>
      <c r="X265" s="1205">
        <f t="shared" si="408"/>
        <v>0</v>
      </c>
      <c r="Y265" s="1205">
        <f t="shared" si="408"/>
        <v>0</v>
      </c>
      <c r="Z265" s="1205">
        <f t="shared" si="408"/>
        <v>0</v>
      </c>
      <c r="AA265" s="1205">
        <f t="shared" si="338"/>
        <v>-3536855.9199999995</v>
      </c>
      <c r="AB265" s="1205">
        <f t="shared" ref="AB265:AU265" si="409">$E265*AB627</f>
        <v>-1664185.8908119749</v>
      </c>
      <c r="AC265" s="1205">
        <f t="shared" si="409"/>
        <v>-161860.70884407652</v>
      </c>
      <c r="AD265" s="1205">
        <f t="shared" si="409"/>
        <v>-19296.698717701063</v>
      </c>
      <c r="AE265" s="1205">
        <f t="shared" si="409"/>
        <v>0</v>
      </c>
      <c r="AF265" s="1205">
        <f t="shared" si="409"/>
        <v>0</v>
      </c>
      <c r="AG265" s="1205">
        <f t="shared" si="409"/>
        <v>0</v>
      </c>
      <c r="AH265" s="1205">
        <f t="shared" si="409"/>
        <v>-34070.466690671346</v>
      </c>
      <c r="AI265" s="1205">
        <f t="shared" si="409"/>
        <v>-13893.623076744765</v>
      </c>
      <c r="AJ265" s="1205">
        <f t="shared" si="409"/>
        <v>-11153.491858831216</v>
      </c>
      <c r="AK265" s="1205">
        <f t="shared" si="409"/>
        <v>0</v>
      </c>
      <c r="AL265" s="1205">
        <f t="shared" si="409"/>
        <v>0</v>
      </c>
      <c r="AM265" s="1205">
        <f t="shared" si="409"/>
        <v>0</v>
      </c>
      <c r="AN265" s="1205">
        <f t="shared" si="409"/>
        <v>0</v>
      </c>
      <c r="AO265" s="1205">
        <f t="shared" si="409"/>
        <v>0</v>
      </c>
      <c r="AP265" s="1205">
        <f t="shared" si="409"/>
        <v>0</v>
      </c>
      <c r="AQ265" s="1205">
        <f t="shared" si="409"/>
        <v>0</v>
      </c>
      <c r="AR265" s="1205">
        <f t="shared" si="409"/>
        <v>0</v>
      </c>
      <c r="AS265" s="1205">
        <f t="shared" si="409"/>
        <v>0</v>
      </c>
      <c r="AT265" s="1205">
        <f t="shared" si="409"/>
        <v>0</v>
      </c>
      <c r="AU265" s="1205">
        <f t="shared" si="409"/>
        <v>0</v>
      </c>
      <c r="AV265" s="1205">
        <f t="shared" si="340"/>
        <v>-1904460.88</v>
      </c>
      <c r="AW265" s="1205"/>
      <c r="AX265" s="1205"/>
      <c r="AY265" s="1205"/>
      <c r="AZ265" s="1205"/>
      <c r="BA265" s="1205"/>
      <c r="BB265" s="1205"/>
      <c r="BC265" s="1205"/>
      <c r="BD265" s="1205"/>
      <c r="BE265" s="1205"/>
      <c r="BF265" s="1205"/>
      <c r="BG265" s="1205"/>
      <c r="BH265" s="1205"/>
      <c r="BI265" s="1205"/>
      <c r="BJ265" s="1205"/>
      <c r="BK265" s="1205"/>
      <c r="BL265" s="1205"/>
      <c r="BM265" s="1205"/>
      <c r="BN265" s="1205"/>
      <c r="BO265" s="1205"/>
      <c r="BP265" s="1205"/>
      <c r="BQ265" s="1205"/>
    </row>
    <row r="266" spans="1:69" s="1206" customFormat="1" ht="25.5" x14ac:dyDescent="0.2">
      <c r="A266" s="1165" t="s">
        <v>836</v>
      </c>
      <c r="B266" s="198" t="s">
        <v>631</v>
      </c>
      <c r="C266" s="1204">
        <f>'I4 BO ASSETS'!J53</f>
        <v>-5441316.7999999998</v>
      </c>
      <c r="D266" s="1205">
        <f t="shared" si="377"/>
        <v>-3536855.92</v>
      </c>
      <c r="E266" s="1205">
        <f t="shared" si="377"/>
        <v>-1904460.88</v>
      </c>
      <c r="F266" s="1205">
        <f t="shared" si="336"/>
        <v>-5441316.7999999998</v>
      </c>
      <c r="G266" s="1205">
        <f t="shared" ref="G266:Z266" si="410">$D266*G628</f>
        <v>-1722444.7500135009</v>
      </c>
      <c r="H266" s="1205">
        <f t="shared" si="410"/>
        <v>-706846.18138519011</v>
      </c>
      <c r="I266" s="1205">
        <f t="shared" si="410"/>
        <v>-1107208.1783144788</v>
      </c>
      <c r="J266" s="1205">
        <f t="shared" si="410"/>
        <v>0</v>
      </c>
      <c r="K266" s="1205">
        <f t="shared" si="410"/>
        <v>0</v>
      </c>
      <c r="L266" s="1205">
        <f t="shared" si="410"/>
        <v>0</v>
      </c>
      <c r="M266" s="1205">
        <f t="shared" si="410"/>
        <v>0</v>
      </c>
      <c r="N266" s="1205">
        <f t="shared" si="410"/>
        <v>0</v>
      </c>
      <c r="O266" s="1205">
        <f t="shared" si="410"/>
        <v>-356.81028682990222</v>
      </c>
      <c r="P266" s="1205">
        <f t="shared" si="410"/>
        <v>0</v>
      </c>
      <c r="Q266" s="1205">
        <f t="shared" si="410"/>
        <v>0</v>
      </c>
      <c r="R266" s="1205">
        <f t="shared" si="410"/>
        <v>0</v>
      </c>
      <c r="S266" s="1205">
        <f t="shared" si="410"/>
        <v>0</v>
      </c>
      <c r="T266" s="1205">
        <f t="shared" si="410"/>
        <v>0</v>
      </c>
      <c r="U266" s="1205">
        <f t="shared" si="410"/>
        <v>0</v>
      </c>
      <c r="V266" s="1205">
        <f t="shared" si="410"/>
        <v>0</v>
      </c>
      <c r="W266" s="1205">
        <f t="shared" si="410"/>
        <v>0</v>
      </c>
      <c r="X266" s="1205">
        <f t="shared" si="410"/>
        <v>0</v>
      </c>
      <c r="Y266" s="1205">
        <f t="shared" si="410"/>
        <v>0</v>
      </c>
      <c r="Z266" s="1205">
        <f t="shared" si="410"/>
        <v>0</v>
      </c>
      <c r="AA266" s="1205">
        <f t="shared" si="338"/>
        <v>-3536855.9199999995</v>
      </c>
      <c r="AB266" s="1205">
        <f t="shared" ref="AB266:AU266" si="411">$E266*AB628</f>
        <v>-1406660.687663452</v>
      </c>
      <c r="AC266" s="1205">
        <f t="shared" si="411"/>
        <v>-136813.49978109315</v>
      </c>
      <c r="AD266" s="1205">
        <f t="shared" si="411"/>
        <v>-14973.151263596032</v>
      </c>
      <c r="AE266" s="1205">
        <f t="shared" si="411"/>
        <v>0</v>
      </c>
      <c r="AF266" s="1205">
        <f t="shared" si="411"/>
        <v>0</v>
      </c>
      <c r="AG266" s="1205">
        <f t="shared" si="411"/>
        <v>0</v>
      </c>
      <c r="AH266" s="1205">
        <f t="shared" si="411"/>
        <v>-324842.35355749301</v>
      </c>
      <c r="AI266" s="1205">
        <f t="shared" si="411"/>
        <v>-11743.648049879241</v>
      </c>
      <c r="AJ266" s="1205">
        <f t="shared" si="411"/>
        <v>-9427.5396844863917</v>
      </c>
      <c r="AK266" s="1205">
        <f t="shared" si="411"/>
        <v>0</v>
      </c>
      <c r="AL266" s="1205">
        <f t="shared" si="411"/>
        <v>0</v>
      </c>
      <c r="AM266" s="1205">
        <f t="shared" si="411"/>
        <v>0</v>
      </c>
      <c r="AN266" s="1205">
        <f t="shared" si="411"/>
        <v>0</v>
      </c>
      <c r="AO266" s="1205">
        <f t="shared" si="411"/>
        <v>0</v>
      </c>
      <c r="AP266" s="1205">
        <f t="shared" si="411"/>
        <v>0</v>
      </c>
      <c r="AQ266" s="1205">
        <f t="shared" si="411"/>
        <v>0</v>
      </c>
      <c r="AR266" s="1205">
        <f t="shared" si="411"/>
        <v>0</v>
      </c>
      <c r="AS266" s="1205">
        <f t="shared" si="411"/>
        <v>0</v>
      </c>
      <c r="AT266" s="1205">
        <f t="shared" si="411"/>
        <v>0</v>
      </c>
      <c r="AU266" s="1205">
        <f t="shared" si="411"/>
        <v>0</v>
      </c>
      <c r="AV266" s="1205">
        <f t="shared" si="340"/>
        <v>-1904460.88</v>
      </c>
      <c r="AW266" s="1205"/>
      <c r="AX266" s="1205"/>
      <c r="AY266" s="1205"/>
      <c r="AZ266" s="1205"/>
      <c r="BA266" s="1205"/>
      <c r="BB266" s="1205"/>
      <c r="BC266" s="1205"/>
      <c r="BD266" s="1205"/>
      <c r="BE266" s="1205"/>
      <c r="BF266" s="1205"/>
      <c r="BG266" s="1205"/>
      <c r="BH266" s="1205"/>
      <c r="BI266" s="1205"/>
      <c r="BJ266" s="1205"/>
      <c r="BK266" s="1205"/>
      <c r="BL266" s="1205"/>
      <c r="BM266" s="1205"/>
      <c r="BN266" s="1205"/>
      <c r="BO266" s="1205"/>
      <c r="BP266" s="1205"/>
      <c r="BQ266" s="1205"/>
    </row>
    <row r="267" spans="1:69" s="1206" customFormat="1" ht="12.75" x14ac:dyDescent="0.2">
      <c r="A267" s="1165">
        <v>1850</v>
      </c>
      <c r="B267" s="198" t="s">
        <v>90</v>
      </c>
      <c r="C267" s="1204">
        <f>'I4 BO ASSETS'!J54</f>
        <v>-15717700.988153618</v>
      </c>
      <c r="D267" s="1205">
        <f t="shared" si="377"/>
        <v>-11002390.691707531</v>
      </c>
      <c r="E267" s="1205">
        <f t="shared" si="377"/>
        <v>-4715310.296446085</v>
      </c>
      <c r="F267" s="1205">
        <f t="shared" si="336"/>
        <v>-15717700.988153616</v>
      </c>
      <c r="G267" s="1205">
        <f t="shared" ref="G267:Z267" si="412">$D267*G629</f>
        <v>-5305257.0540254796</v>
      </c>
      <c r="H267" s="1205">
        <f t="shared" si="412"/>
        <v>-2177138.4480549293</v>
      </c>
      <c r="I267" s="1205">
        <f t="shared" si="412"/>
        <v>-3410282.9703138797</v>
      </c>
      <c r="J267" s="1205">
        <f t="shared" si="412"/>
        <v>0</v>
      </c>
      <c r="K267" s="1205">
        <f t="shared" si="412"/>
        <v>0</v>
      </c>
      <c r="L267" s="1205">
        <f t="shared" si="412"/>
        <v>0</v>
      </c>
      <c r="M267" s="1205">
        <f t="shared" si="412"/>
        <v>-108613.21727492419</v>
      </c>
      <c r="N267" s="1205">
        <f t="shared" si="412"/>
        <v>0</v>
      </c>
      <c r="O267" s="1205">
        <f t="shared" si="412"/>
        <v>-1099.0020383169654</v>
      </c>
      <c r="P267" s="1205">
        <f t="shared" si="412"/>
        <v>0</v>
      </c>
      <c r="Q267" s="1205">
        <f t="shared" si="412"/>
        <v>0</v>
      </c>
      <c r="R267" s="1205">
        <f t="shared" si="412"/>
        <v>0</v>
      </c>
      <c r="S267" s="1205">
        <f t="shared" si="412"/>
        <v>0</v>
      </c>
      <c r="T267" s="1205">
        <f t="shared" si="412"/>
        <v>0</v>
      </c>
      <c r="U267" s="1205">
        <f t="shared" si="412"/>
        <v>0</v>
      </c>
      <c r="V267" s="1205">
        <f t="shared" si="412"/>
        <v>0</v>
      </c>
      <c r="W267" s="1205">
        <f t="shared" si="412"/>
        <v>0</v>
      </c>
      <c r="X267" s="1205">
        <f t="shared" si="412"/>
        <v>0</v>
      </c>
      <c r="Y267" s="1205">
        <f t="shared" si="412"/>
        <v>0</v>
      </c>
      <c r="Z267" s="1205">
        <f t="shared" si="412"/>
        <v>0</v>
      </c>
      <c r="AA267" s="1205">
        <f t="shared" si="338"/>
        <v>-11002390.691707529</v>
      </c>
      <c r="AB267" s="1205">
        <f t="shared" ref="AB267:AU267" si="413">$E267*AB629</f>
        <v>-4123832.7392140147</v>
      </c>
      <c r="AC267" s="1205">
        <f t="shared" si="413"/>
        <v>-401088.90119114995</v>
      </c>
      <c r="AD267" s="1205">
        <f t="shared" si="413"/>
        <v>-43895.995623924136</v>
      </c>
      <c r="AE267" s="1205">
        <f t="shared" si="413"/>
        <v>0</v>
      </c>
      <c r="AF267" s="1205">
        <f t="shared" si="413"/>
        <v>0</v>
      </c>
      <c r="AG267" s="1205">
        <f t="shared" si="413"/>
        <v>0</v>
      </c>
      <c r="AH267" s="1205">
        <f t="shared" si="413"/>
        <v>-84426.209088180098</v>
      </c>
      <c r="AI267" s="1205">
        <f t="shared" si="413"/>
        <v>-34428.23186190128</v>
      </c>
      <c r="AJ267" s="1205">
        <f t="shared" si="413"/>
        <v>-27638.219466915194</v>
      </c>
      <c r="AK267" s="1205">
        <f t="shared" si="413"/>
        <v>0</v>
      </c>
      <c r="AL267" s="1205">
        <f t="shared" si="413"/>
        <v>0</v>
      </c>
      <c r="AM267" s="1205">
        <f t="shared" si="413"/>
        <v>0</v>
      </c>
      <c r="AN267" s="1205">
        <f t="shared" si="413"/>
        <v>0</v>
      </c>
      <c r="AO267" s="1205">
        <f t="shared" si="413"/>
        <v>0</v>
      </c>
      <c r="AP267" s="1205">
        <f t="shared" si="413"/>
        <v>0</v>
      </c>
      <c r="AQ267" s="1205">
        <f t="shared" si="413"/>
        <v>0</v>
      </c>
      <c r="AR267" s="1205">
        <f t="shared" si="413"/>
        <v>0</v>
      </c>
      <c r="AS267" s="1205">
        <f t="shared" si="413"/>
        <v>0</v>
      </c>
      <c r="AT267" s="1205">
        <f t="shared" si="413"/>
        <v>0</v>
      </c>
      <c r="AU267" s="1205">
        <f t="shared" si="413"/>
        <v>0</v>
      </c>
      <c r="AV267" s="1205">
        <f t="shared" si="340"/>
        <v>-4715310.2964460859</v>
      </c>
      <c r="AW267" s="1205"/>
      <c r="AX267" s="1205"/>
      <c r="AY267" s="1205"/>
      <c r="AZ267" s="1205"/>
      <c r="BA267" s="1205"/>
      <c r="BB267" s="1205"/>
      <c r="BC267" s="1205"/>
      <c r="BD267" s="1205"/>
      <c r="BE267" s="1205"/>
      <c r="BF267" s="1205"/>
      <c r="BG267" s="1205"/>
      <c r="BH267" s="1205"/>
      <c r="BI267" s="1205"/>
      <c r="BJ267" s="1205"/>
      <c r="BK267" s="1205"/>
      <c r="BL267" s="1205"/>
      <c r="BM267" s="1205"/>
      <c r="BN267" s="1205"/>
      <c r="BO267" s="1205"/>
      <c r="BP267" s="1205"/>
      <c r="BQ267" s="1205"/>
    </row>
    <row r="268" spans="1:69" s="1206" customFormat="1" ht="12.75" x14ac:dyDescent="0.2">
      <c r="A268" s="1165">
        <v>1855</v>
      </c>
      <c r="B268" s="198" t="s">
        <v>92</v>
      </c>
      <c r="C268" s="1204">
        <f>'I4 BO ASSETS'!J55</f>
        <v>-7927668.1452161428</v>
      </c>
      <c r="D268" s="1205">
        <f t="shared" si="377"/>
        <v>0</v>
      </c>
      <c r="E268" s="1205">
        <f t="shared" si="377"/>
        <v>-7927668.1452161428</v>
      </c>
      <c r="F268" s="1205">
        <f t="shared" si="336"/>
        <v>-7927668.1452161428</v>
      </c>
      <c r="G268" s="1205">
        <f t="shared" ref="G268:Z268" si="414">$D268*G630</f>
        <v>0</v>
      </c>
      <c r="H268" s="1205">
        <f t="shared" si="414"/>
        <v>0</v>
      </c>
      <c r="I268" s="1205">
        <f t="shared" si="414"/>
        <v>0</v>
      </c>
      <c r="J268" s="1205">
        <f t="shared" si="414"/>
        <v>0</v>
      </c>
      <c r="K268" s="1205">
        <f t="shared" si="414"/>
        <v>0</v>
      </c>
      <c r="L268" s="1205">
        <f t="shared" si="414"/>
        <v>0</v>
      </c>
      <c r="M268" s="1205">
        <f t="shared" si="414"/>
        <v>0</v>
      </c>
      <c r="N268" s="1205">
        <f t="shared" si="414"/>
        <v>0</v>
      </c>
      <c r="O268" s="1205">
        <f t="shared" si="414"/>
        <v>0</v>
      </c>
      <c r="P268" s="1205">
        <f t="shared" si="414"/>
        <v>0</v>
      </c>
      <c r="Q268" s="1205">
        <f t="shared" si="414"/>
        <v>0</v>
      </c>
      <c r="R268" s="1205">
        <f t="shared" si="414"/>
        <v>0</v>
      </c>
      <c r="S268" s="1205">
        <f t="shared" si="414"/>
        <v>0</v>
      </c>
      <c r="T268" s="1205">
        <f t="shared" si="414"/>
        <v>0</v>
      </c>
      <c r="U268" s="1205">
        <f t="shared" si="414"/>
        <v>0</v>
      </c>
      <c r="V268" s="1205">
        <f t="shared" si="414"/>
        <v>0</v>
      </c>
      <c r="W268" s="1205">
        <f t="shared" si="414"/>
        <v>0</v>
      </c>
      <c r="X268" s="1205">
        <f t="shared" si="414"/>
        <v>0</v>
      </c>
      <c r="Y268" s="1205">
        <f t="shared" si="414"/>
        <v>0</v>
      </c>
      <c r="Z268" s="1205">
        <f t="shared" si="414"/>
        <v>0</v>
      </c>
      <c r="AA268" s="1205">
        <f t="shared" si="338"/>
        <v>0</v>
      </c>
      <c r="AB268" s="1205">
        <f t="shared" ref="AB268:AU268" si="415">$E268*AB630</f>
        <v>-7927668.1452161428</v>
      </c>
      <c r="AC268" s="1205">
        <f t="shared" si="415"/>
        <v>0</v>
      </c>
      <c r="AD268" s="1205">
        <f t="shared" si="415"/>
        <v>0</v>
      </c>
      <c r="AE268" s="1205">
        <f t="shared" si="415"/>
        <v>0</v>
      </c>
      <c r="AF268" s="1205">
        <f t="shared" si="415"/>
        <v>0</v>
      </c>
      <c r="AG268" s="1205">
        <f t="shared" si="415"/>
        <v>0</v>
      </c>
      <c r="AH268" s="1205">
        <f t="shared" si="415"/>
        <v>0</v>
      </c>
      <c r="AI268" s="1205">
        <f t="shared" si="415"/>
        <v>0</v>
      </c>
      <c r="AJ268" s="1205">
        <f t="shared" si="415"/>
        <v>0</v>
      </c>
      <c r="AK268" s="1205">
        <f t="shared" si="415"/>
        <v>0</v>
      </c>
      <c r="AL268" s="1205">
        <f t="shared" si="415"/>
        <v>0</v>
      </c>
      <c r="AM268" s="1205">
        <f t="shared" si="415"/>
        <v>0</v>
      </c>
      <c r="AN268" s="1205">
        <f t="shared" si="415"/>
        <v>0</v>
      </c>
      <c r="AO268" s="1205">
        <f t="shared" si="415"/>
        <v>0</v>
      </c>
      <c r="AP268" s="1205">
        <f t="shared" si="415"/>
        <v>0</v>
      </c>
      <c r="AQ268" s="1205">
        <f t="shared" si="415"/>
        <v>0</v>
      </c>
      <c r="AR268" s="1205">
        <f t="shared" si="415"/>
        <v>0</v>
      </c>
      <c r="AS268" s="1205">
        <f t="shared" si="415"/>
        <v>0</v>
      </c>
      <c r="AT268" s="1205">
        <f t="shared" si="415"/>
        <v>0</v>
      </c>
      <c r="AU268" s="1205">
        <f t="shared" si="415"/>
        <v>0</v>
      </c>
      <c r="AV268" s="1205">
        <f t="shared" si="340"/>
        <v>-7927668.1452161428</v>
      </c>
      <c r="AW268" s="1205"/>
      <c r="AX268" s="1205"/>
      <c r="AY268" s="1205"/>
      <c r="AZ268" s="1205"/>
      <c r="BA268" s="1205"/>
      <c r="BB268" s="1205"/>
      <c r="BC268" s="1205"/>
      <c r="BD268" s="1205"/>
      <c r="BE268" s="1205"/>
      <c r="BF268" s="1205"/>
      <c r="BG268" s="1205"/>
      <c r="BH268" s="1205"/>
      <c r="BI268" s="1205"/>
      <c r="BJ268" s="1205"/>
      <c r="BK268" s="1205"/>
      <c r="BL268" s="1205"/>
      <c r="BM268" s="1205"/>
      <c r="BN268" s="1205"/>
      <c r="BO268" s="1205"/>
      <c r="BP268" s="1205"/>
      <c r="BQ268" s="1205"/>
    </row>
    <row r="269" spans="1:69" s="1208" customFormat="1" ht="12.75" x14ac:dyDescent="0.2">
      <c r="A269" s="1165">
        <v>1860</v>
      </c>
      <c r="B269" s="198" t="s">
        <v>93</v>
      </c>
      <c r="C269" s="1204">
        <f>'I4 BO ASSETS'!J56</f>
        <v>-5735646.7835999997</v>
      </c>
      <c r="D269" s="1205">
        <f t="shared" si="377"/>
        <v>0</v>
      </c>
      <c r="E269" s="1205">
        <f t="shared" si="377"/>
        <v>-5735646.7835999997</v>
      </c>
      <c r="F269" s="1205">
        <f t="shared" si="336"/>
        <v>-5735646.7835999997</v>
      </c>
      <c r="G269" s="1205">
        <f t="shared" ref="G269:Z269" si="416">$D269*G631</f>
        <v>0</v>
      </c>
      <c r="H269" s="1205">
        <f t="shared" si="416"/>
        <v>0</v>
      </c>
      <c r="I269" s="1205">
        <f t="shared" si="416"/>
        <v>0</v>
      </c>
      <c r="J269" s="1205">
        <f t="shared" si="416"/>
        <v>0</v>
      </c>
      <c r="K269" s="1205">
        <f t="shared" si="416"/>
        <v>0</v>
      </c>
      <c r="L269" s="1205">
        <f t="shared" si="416"/>
        <v>0</v>
      </c>
      <c r="M269" s="1205">
        <f t="shared" si="416"/>
        <v>0</v>
      </c>
      <c r="N269" s="1205">
        <f t="shared" si="416"/>
        <v>0</v>
      </c>
      <c r="O269" s="1205">
        <f t="shared" si="416"/>
        <v>0</v>
      </c>
      <c r="P269" s="1205">
        <f t="shared" si="416"/>
        <v>0</v>
      </c>
      <c r="Q269" s="1205">
        <f t="shared" si="416"/>
        <v>0</v>
      </c>
      <c r="R269" s="1205">
        <f t="shared" si="416"/>
        <v>0</v>
      </c>
      <c r="S269" s="1205">
        <f t="shared" si="416"/>
        <v>0</v>
      </c>
      <c r="T269" s="1205">
        <f t="shared" si="416"/>
        <v>0</v>
      </c>
      <c r="U269" s="1205">
        <f t="shared" si="416"/>
        <v>0</v>
      </c>
      <c r="V269" s="1205">
        <f t="shared" si="416"/>
        <v>0</v>
      </c>
      <c r="W269" s="1205">
        <f t="shared" si="416"/>
        <v>0</v>
      </c>
      <c r="X269" s="1205">
        <f t="shared" si="416"/>
        <v>0</v>
      </c>
      <c r="Y269" s="1205">
        <f t="shared" si="416"/>
        <v>0</v>
      </c>
      <c r="Z269" s="1205">
        <f t="shared" si="416"/>
        <v>0</v>
      </c>
      <c r="AA269" s="1205">
        <f t="shared" si="338"/>
        <v>0</v>
      </c>
      <c r="AB269" s="1205">
        <f t="shared" ref="AB269:AU269" si="417">$E269*AB631</f>
        <v>-4422665.9709857106</v>
      </c>
      <c r="AC269" s="1205">
        <f t="shared" si="417"/>
        <v>-1065642.4647771139</v>
      </c>
      <c r="AD269" s="1205">
        <f t="shared" si="417"/>
        <v>-247338.3478371751</v>
      </c>
      <c r="AE269" s="1205">
        <f t="shared" si="417"/>
        <v>0</v>
      </c>
      <c r="AF269" s="1205">
        <f t="shared" si="417"/>
        <v>0</v>
      </c>
      <c r="AG269" s="1205">
        <f t="shared" si="417"/>
        <v>0</v>
      </c>
      <c r="AH269" s="1205">
        <f t="shared" si="417"/>
        <v>0</v>
      </c>
      <c r="AI269" s="1205">
        <f t="shared" si="417"/>
        <v>0</v>
      </c>
      <c r="AJ269" s="1205">
        <f t="shared" si="417"/>
        <v>0</v>
      </c>
      <c r="AK269" s="1205">
        <f t="shared" si="417"/>
        <v>0</v>
      </c>
      <c r="AL269" s="1205">
        <f t="shared" si="417"/>
        <v>0</v>
      </c>
      <c r="AM269" s="1205">
        <f t="shared" si="417"/>
        <v>0</v>
      </c>
      <c r="AN269" s="1205">
        <f t="shared" si="417"/>
        <v>0</v>
      </c>
      <c r="AO269" s="1205">
        <f t="shared" si="417"/>
        <v>0</v>
      </c>
      <c r="AP269" s="1205">
        <f t="shared" si="417"/>
        <v>0</v>
      </c>
      <c r="AQ269" s="1205">
        <f t="shared" si="417"/>
        <v>0</v>
      </c>
      <c r="AR269" s="1205">
        <f t="shared" si="417"/>
        <v>0</v>
      </c>
      <c r="AS269" s="1205">
        <f t="shared" si="417"/>
        <v>0</v>
      </c>
      <c r="AT269" s="1205">
        <f t="shared" si="417"/>
        <v>0</v>
      </c>
      <c r="AU269" s="1205">
        <f t="shared" si="417"/>
        <v>0</v>
      </c>
      <c r="AV269" s="1205">
        <f t="shared" si="340"/>
        <v>-5735646.7835999997</v>
      </c>
      <c r="AW269" s="1205"/>
      <c r="AX269" s="1205"/>
      <c r="AY269" s="1205"/>
      <c r="AZ269" s="1205"/>
      <c r="BA269" s="1205"/>
      <c r="BB269" s="1205"/>
      <c r="BC269" s="1205"/>
      <c r="BD269" s="1205"/>
      <c r="BE269" s="1205"/>
      <c r="BF269" s="1205"/>
      <c r="BG269" s="1205"/>
      <c r="BH269" s="1205"/>
      <c r="BI269" s="1205"/>
      <c r="BJ269" s="1205"/>
      <c r="BK269" s="1205"/>
      <c r="BL269" s="1205"/>
      <c r="BM269" s="1205"/>
      <c r="BN269" s="1205"/>
      <c r="BO269" s="1205"/>
      <c r="BP269" s="1205"/>
      <c r="BQ269" s="1205"/>
    </row>
    <row r="270" spans="1:69" s="1208" customFormat="1" ht="12.75" x14ac:dyDescent="0.2">
      <c r="A270" s="1166"/>
      <c r="B270" s="1166"/>
      <c r="C270" s="1204"/>
      <c r="D270" s="1205"/>
      <c r="E270" s="1205"/>
      <c r="F270" s="1205"/>
      <c r="G270" s="1205"/>
      <c r="H270" s="1205"/>
      <c r="I270" s="1205"/>
      <c r="J270" s="1205"/>
      <c r="K270" s="1205"/>
      <c r="L270" s="1205"/>
      <c r="M270" s="1205"/>
      <c r="N270" s="1205"/>
      <c r="O270" s="1205"/>
      <c r="P270" s="1205"/>
      <c r="Q270" s="1205"/>
      <c r="R270" s="1205"/>
      <c r="S270" s="1205"/>
      <c r="T270" s="1205"/>
      <c r="U270" s="1205"/>
      <c r="V270" s="1205"/>
      <c r="W270" s="1205"/>
      <c r="X270" s="1205"/>
      <c r="Y270" s="1205"/>
      <c r="Z270" s="1205"/>
      <c r="AA270" s="1205"/>
      <c r="AB270" s="1205"/>
      <c r="AC270" s="1205"/>
      <c r="AD270" s="1205"/>
      <c r="AE270" s="1205"/>
      <c r="AF270" s="1205"/>
      <c r="AG270" s="1205"/>
      <c r="AH270" s="1205"/>
      <c r="AI270" s="1205"/>
      <c r="AJ270" s="1205"/>
      <c r="AK270" s="1205"/>
      <c r="AL270" s="1205"/>
      <c r="AM270" s="1205"/>
      <c r="AN270" s="1205"/>
      <c r="AO270" s="1205"/>
      <c r="AP270" s="1205"/>
      <c r="AQ270" s="1205"/>
      <c r="AR270" s="1205"/>
      <c r="AS270" s="1205"/>
      <c r="AT270" s="1205"/>
      <c r="AU270" s="1205"/>
      <c r="AV270" s="1205"/>
      <c r="AW270" s="1205"/>
      <c r="AX270" s="1205"/>
      <c r="AY270" s="1205"/>
      <c r="AZ270" s="1205"/>
      <c r="BA270" s="1205"/>
      <c r="BB270" s="1205"/>
      <c r="BC270" s="1205"/>
      <c r="BD270" s="1205"/>
      <c r="BE270" s="1205"/>
      <c r="BF270" s="1205"/>
      <c r="BG270" s="1205"/>
      <c r="BH270" s="1205"/>
      <c r="BI270" s="1205"/>
      <c r="BJ270" s="1205"/>
      <c r="BK270" s="1205"/>
      <c r="BL270" s="1205"/>
      <c r="BM270" s="1205"/>
      <c r="BN270" s="1205"/>
      <c r="BO270" s="1205"/>
      <c r="BP270" s="1205"/>
      <c r="BQ270" s="1205"/>
    </row>
    <row r="271" spans="1:69" s="1237" customFormat="1" ht="12.75" x14ac:dyDescent="0.2">
      <c r="A271" s="1234"/>
      <c r="B271" s="1235" t="s">
        <v>909</v>
      </c>
      <c r="C271" s="1163">
        <f>SUM(C230:C270)</f>
        <v>-106747872.66377419</v>
      </c>
      <c r="D271" s="1163">
        <f>SUM(D230:D270)</f>
        <v>-66273968.663011953</v>
      </c>
      <c r="E271" s="1163">
        <f>SUM(E230:E270)</f>
        <v>-40473904.000762224</v>
      </c>
      <c r="F271" s="1236">
        <f>D271+E271</f>
        <v>-106747872.66377418</v>
      </c>
      <c r="G271" s="1163">
        <f>SUM(G230:G269)</f>
        <v>-30224619.460815698</v>
      </c>
      <c r="H271" s="1163">
        <f t="shared" ref="H271:AV271" si="418">SUM(H230:H269)</f>
        <v>-12277525.979107898</v>
      </c>
      <c r="I271" s="1163">
        <f t="shared" si="418"/>
        <v>-23223228.992963847</v>
      </c>
      <c r="J271" s="1163">
        <f t="shared" si="418"/>
        <v>0</v>
      </c>
      <c r="K271" s="1163">
        <f t="shared" si="418"/>
        <v>0</v>
      </c>
      <c r="L271" s="1163">
        <f t="shared" si="418"/>
        <v>0</v>
      </c>
      <c r="M271" s="1163">
        <f t="shared" si="418"/>
        <v>-539928.19503958256</v>
      </c>
      <c r="N271" s="1163">
        <f t="shared" si="418"/>
        <v>-1044.386374183727</v>
      </c>
      <c r="O271" s="1163">
        <f t="shared" si="418"/>
        <v>-7621.6487107455869</v>
      </c>
      <c r="P271" s="1163">
        <f t="shared" si="418"/>
        <v>0</v>
      </c>
      <c r="Q271" s="1163">
        <f t="shared" si="418"/>
        <v>0</v>
      </c>
      <c r="R271" s="1163">
        <f t="shared" si="418"/>
        <v>0</v>
      </c>
      <c r="S271" s="1163">
        <f t="shared" si="418"/>
        <v>0</v>
      </c>
      <c r="T271" s="1163">
        <f t="shared" si="418"/>
        <v>0</v>
      </c>
      <c r="U271" s="1163">
        <f t="shared" si="418"/>
        <v>0</v>
      </c>
      <c r="V271" s="1163">
        <f t="shared" si="418"/>
        <v>0</v>
      </c>
      <c r="W271" s="1163">
        <f t="shared" si="418"/>
        <v>0</v>
      </c>
      <c r="X271" s="1163">
        <f t="shared" si="418"/>
        <v>0</v>
      </c>
      <c r="Y271" s="1163">
        <f t="shared" si="418"/>
        <v>0</v>
      </c>
      <c r="Z271" s="1163">
        <f t="shared" si="418"/>
        <v>0</v>
      </c>
      <c r="AA271" s="1163">
        <f t="shared" si="418"/>
        <v>-66273968.663011953</v>
      </c>
      <c r="AB271" s="1163">
        <f t="shared" si="418"/>
        <v>-35202811.610625923</v>
      </c>
      <c r="AC271" s="1163">
        <f t="shared" si="418"/>
        <v>-3288301.7401096565</v>
      </c>
      <c r="AD271" s="1163">
        <f t="shared" si="418"/>
        <v>-505391.13377189357</v>
      </c>
      <c r="AE271" s="1163">
        <f t="shared" si="418"/>
        <v>0</v>
      </c>
      <c r="AF271" s="1163">
        <f t="shared" si="418"/>
        <v>0</v>
      </c>
      <c r="AG271" s="1163">
        <f t="shared" si="418"/>
        <v>0</v>
      </c>
      <c r="AH271" s="1163">
        <f t="shared" si="418"/>
        <v>-1133454.3875731044</v>
      </c>
      <c r="AI271" s="1163">
        <f t="shared" si="418"/>
        <v>-190786.20389120537</v>
      </c>
      <c r="AJ271" s="1163">
        <f t="shared" si="418"/>
        <v>-153158.92479043984</v>
      </c>
      <c r="AK271" s="1163">
        <f t="shared" si="418"/>
        <v>0</v>
      </c>
      <c r="AL271" s="1163">
        <f t="shared" si="418"/>
        <v>0</v>
      </c>
      <c r="AM271" s="1163">
        <f t="shared" si="418"/>
        <v>0</v>
      </c>
      <c r="AN271" s="1163">
        <f t="shared" si="418"/>
        <v>0</v>
      </c>
      <c r="AO271" s="1163">
        <f t="shared" si="418"/>
        <v>0</v>
      </c>
      <c r="AP271" s="1163">
        <f t="shared" si="418"/>
        <v>0</v>
      </c>
      <c r="AQ271" s="1163">
        <f t="shared" si="418"/>
        <v>0</v>
      </c>
      <c r="AR271" s="1163">
        <f t="shared" si="418"/>
        <v>0</v>
      </c>
      <c r="AS271" s="1163">
        <f t="shared" si="418"/>
        <v>0</v>
      </c>
      <c r="AT271" s="1163">
        <f t="shared" si="418"/>
        <v>0</v>
      </c>
      <c r="AU271" s="1163">
        <f t="shared" si="418"/>
        <v>0</v>
      </c>
      <c r="AV271" s="1163">
        <f t="shared" si="418"/>
        <v>-40473904.000762224</v>
      </c>
      <c r="AW271" s="1163">
        <f t="shared" ref="AW271:BQ271" si="419">SUM(AW230:AW270)</f>
        <v>0</v>
      </c>
      <c r="AX271" s="1163">
        <f t="shared" si="419"/>
        <v>0</v>
      </c>
      <c r="AY271" s="1163">
        <f t="shared" si="419"/>
        <v>0</v>
      </c>
      <c r="AZ271" s="1163">
        <f t="shared" si="419"/>
        <v>0</v>
      </c>
      <c r="BA271" s="1163">
        <f t="shared" si="419"/>
        <v>0</v>
      </c>
      <c r="BB271" s="1163">
        <f t="shared" si="419"/>
        <v>0</v>
      </c>
      <c r="BC271" s="1163">
        <f t="shared" si="419"/>
        <v>0</v>
      </c>
      <c r="BD271" s="1163">
        <f t="shared" si="419"/>
        <v>0</v>
      </c>
      <c r="BE271" s="1163">
        <f t="shared" si="419"/>
        <v>0</v>
      </c>
      <c r="BF271" s="1163">
        <f t="shared" si="419"/>
        <v>0</v>
      </c>
      <c r="BG271" s="1163">
        <f t="shared" si="419"/>
        <v>0</v>
      </c>
      <c r="BH271" s="1163">
        <f t="shared" si="419"/>
        <v>0</v>
      </c>
      <c r="BI271" s="1163">
        <f t="shared" si="419"/>
        <v>0</v>
      </c>
      <c r="BJ271" s="1163">
        <f t="shared" si="419"/>
        <v>0</v>
      </c>
      <c r="BK271" s="1163">
        <f t="shared" si="419"/>
        <v>0</v>
      </c>
      <c r="BL271" s="1163">
        <f t="shared" si="419"/>
        <v>0</v>
      </c>
      <c r="BM271" s="1163">
        <f t="shared" si="419"/>
        <v>0</v>
      </c>
      <c r="BN271" s="1163">
        <f t="shared" si="419"/>
        <v>0</v>
      </c>
      <c r="BO271" s="1163">
        <f t="shared" si="419"/>
        <v>0</v>
      </c>
      <c r="BP271" s="1163">
        <f t="shared" si="419"/>
        <v>0</v>
      </c>
      <c r="BQ271" s="1163">
        <f t="shared" si="419"/>
        <v>0</v>
      </c>
    </row>
    <row r="272" spans="1:69" s="325" customFormat="1" ht="12.75" x14ac:dyDescent="0.2">
      <c r="A272" s="1174" t="s">
        <v>534</v>
      </c>
      <c r="B272" s="1174"/>
      <c r="C272" s="1187"/>
      <c r="D272" s="1176"/>
      <c r="E272" s="1176"/>
      <c r="F272" s="570"/>
      <c r="G272" s="570"/>
      <c r="H272" s="570"/>
      <c r="I272" s="570"/>
      <c r="J272" s="570"/>
      <c r="K272" s="570"/>
      <c r="L272" s="570"/>
      <c r="M272" s="570"/>
      <c r="N272" s="570"/>
      <c r="O272" s="570"/>
      <c r="P272" s="570"/>
      <c r="Q272" s="570"/>
      <c r="R272" s="570"/>
      <c r="S272" s="570"/>
      <c r="T272" s="570"/>
      <c r="U272" s="570"/>
      <c r="V272" s="570"/>
      <c r="W272" s="570"/>
      <c r="X272" s="570"/>
      <c r="Y272" s="570"/>
      <c r="Z272" s="570"/>
      <c r="AA272" s="570"/>
      <c r="AB272" s="570"/>
      <c r="AC272" s="570"/>
      <c r="AD272" s="570"/>
      <c r="AE272" s="570"/>
      <c r="AF272" s="570"/>
      <c r="AG272" s="570"/>
      <c r="AH272" s="570"/>
      <c r="AI272" s="570"/>
      <c r="AJ272" s="570"/>
      <c r="AK272" s="570"/>
      <c r="AL272" s="570"/>
      <c r="AM272" s="570"/>
      <c r="AN272" s="570"/>
      <c r="AO272" s="570"/>
      <c r="AP272" s="570"/>
      <c r="AQ272" s="570"/>
      <c r="AR272" s="570"/>
      <c r="AS272" s="570"/>
      <c r="AT272" s="570"/>
      <c r="AU272" s="570"/>
      <c r="AV272" s="570"/>
      <c r="AW272" s="570"/>
      <c r="AX272" s="570"/>
      <c r="AY272" s="570"/>
      <c r="AZ272" s="570"/>
      <c r="BA272" s="570"/>
      <c r="BB272" s="570"/>
      <c r="BC272" s="570"/>
      <c r="BD272" s="570"/>
      <c r="BE272" s="570"/>
      <c r="BF272" s="570"/>
      <c r="BG272" s="570"/>
      <c r="BH272" s="570"/>
      <c r="BI272" s="570"/>
      <c r="BJ272" s="570"/>
      <c r="BK272" s="570"/>
      <c r="BL272" s="570"/>
      <c r="BM272" s="570"/>
      <c r="BN272" s="570"/>
      <c r="BO272" s="570"/>
      <c r="BP272" s="570"/>
      <c r="BQ272" s="570"/>
    </row>
    <row r="273" spans="1:69" s="325" customFormat="1" ht="12.75" x14ac:dyDescent="0.2">
      <c r="A273" s="610">
        <v>1905</v>
      </c>
      <c r="B273" s="349" t="s">
        <v>282</v>
      </c>
      <c r="C273" s="1177">
        <f>'I4 BO ASSETS'!J62</f>
        <v>0</v>
      </c>
      <c r="D273" s="570"/>
      <c r="E273" s="570"/>
      <c r="F273" s="570"/>
      <c r="G273" s="570"/>
      <c r="H273" s="570"/>
      <c r="I273" s="570"/>
      <c r="J273" s="570"/>
      <c r="K273" s="570"/>
      <c r="L273" s="570"/>
      <c r="M273" s="570"/>
      <c r="N273" s="570"/>
      <c r="O273" s="570"/>
      <c r="P273" s="570"/>
      <c r="Q273" s="570"/>
      <c r="R273" s="570"/>
      <c r="S273" s="570"/>
      <c r="T273" s="570"/>
      <c r="U273" s="570"/>
      <c r="V273" s="570"/>
      <c r="W273" s="570"/>
      <c r="X273" s="570"/>
      <c r="Y273" s="570"/>
      <c r="Z273" s="570"/>
      <c r="AA273" s="570"/>
      <c r="AB273" s="570"/>
      <c r="AC273" s="570"/>
      <c r="AD273" s="570"/>
      <c r="AE273" s="570"/>
      <c r="AF273" s="570"/>
      <c r="AG273" s="570"/>
      <c r="AH273" s="570"/>
      <c r="AI273" s="570"/>
      <c r="AJ273" s="570"/>
      <c r="AK273" s="570"/>
      <c r="AL273" s="570"/>
      <c r="AM273" s="570"/>
      <c r="AN273" s="570"/>
      <c r="AO273" s="570"/>
      <c r="AP273" s="570"/>
      <c r="AQ273" s="570"/>
      <c r="AR273" s="570"/>
      <c r="AS273" s="570"/>
      <c r="AT273" s="570"/>
      <c r="AU273" s="570"/>
      <c r="AV273" s="570"/>
      <c r="AW273" s="570">
        <f t="shared" ref="AW273:BP273" si="420">$C273*AW634</f>
        <v>0</v>
      </c>
      <c r="AX273" s="570">
        <f t="shared" si="420"/>
        <v>0</v>
      </c>
      <c r="AY273" s="570">
        <f t="shared" si="420"/>
        <v>0</v>
      </c>
      <c r="AZ273" s="570">
        <f t="shared" si="420"/>
        <v>0</v>
      </c>
      <c r="BA273" s="570">
        <f t="shared" si="420"/>
        <v>0</v>
      </c>
      <c r="BB273" s="570">
        <f t="shared" si="420"/>
        <v>0</v>
      </c>
      <c r="BC273" s="570">
        <f t="shared" si="420"/>
        <v>0</v>
      </c>
      <c r="BD273" s="570">
        <f t="shared" si="420"/>
        <v>0</v>
      </c>
      <c r="BE273" s="570">
        <f t="shared" si="420"/>
        <v>0</v>
      </c>
      <c r="BF273" s="570">
        <f t="shared" si="420"/>
        <v>0</v>
      </c>
      <c r="BG273" s="570">
        <f t="shared" si="420"/>
        <v>0</v>
      </c>
      <c r="BH273" s="570">
        <f t="shared" si="420"/>
        <v>0</v>
      </c>
      <c r="BI273" s="570">
        <f t="shared" si="420"/>
        <v>0</v>
      </c>
      <c r="BJ273" s="570">
        <f t="shared" si="420"/>
        <v>0</v>
      </c>
      <c r="BK273" s="570">
        <f t="shared" si="420"/>
        <v>0</v>
      </c>
      <c r="BL273" s="570">
        <f t="shared" si="420"/>
        <v>0</v>
      </c>
      <c r="BM273" s="570">
        <f t="shared" si="420"/>
        <v>0</v>
      </c>
      <c r="BN273" s="570">
        <f t="shared" si="420"/>
        <v>0</v>
      </c>
      <c r="BO273" s="570">
        <f t="shared" si="420"/>
        <v>0</v>
      </c>
      <c r="BP273" s="570">
        <f t="shared" si="420"/>
        <v>0</v>
      </c>
      <c r="BQ273" s="570">
        <f>SUM(AW273:BP273)</f>
        <v>0</v>
      </c>
    </row>
    <row r="274" spans="1:69" s="325" customFormat="1" ht="12.75" x14ac:dyDescent="0.2">
      <c r="A274" s="610">
        <v>1906</v>
      </c>
      <c r="B274" s="349" t="s">
        <v>283</v>
      </c>
      <c r="C274" s="1177">
        <f>'I4 BO ASSETS'!J63</f>
        <v>0</v>
      </c>
      <c r="D274" s="570"/>
      <c r="E274" s="570"/>
      <c r="F274" s="570"/>
      <c r="G274" s="570"/>
      <c r="H274" s="570"/>
      <c r="I274" s="570"/>
      <c r="J274" s="570"/>
      <c r="K274" s="570"/>
      <c r="L274" s="570"/>
      <c r="M274" s="570"/>
      <c r="N274" s="570"/>
      <c r="O274" s="570"/>
      <c r="P274" s="570"/>
      <c r="Q274" s="570"/>
      <c r="R274" s="570"/>
      <c r="S274" s="570"/>
      <c r="T274" s="570"/>
      <c r="U274" s="570"/>
      <c r="V274" s="570"/>
      <c r="W274" s="570"/>
      <c r="X274" s="570"/>
      <c r="Y274" s="570"/>
      <c r="Z274" s="570"/>
      <c r="AA274" s="570"/>
      <c r="AB274" s="570"/>
      <c r="AC274" s="570"/>
      <c r="AD274" s="570"/>
      <c r="AE274" s="570"/>
      <c r="AF274" s="570"/>
      <c r="AG274" s="570"/>
      <c r="AH274" s="570"/>
      <c r="AI274" s="570"/>
      <c r="AJ274" s="570"/>
      <c r="AK274" s="570"/>
      <c r="AL274" s="570"/>
      <c r="AM274" s="570"/>
      <c r="AN274" s="570"/>
      <c r="AO274" s="570"/>
      <c r="AP274" s="570"/>
      <c r="AQ274" s="570"/>
      <c r="AR274" s="570"/>
      <c r="AS274" s="570"/>
      <c r="AT274" s="570"/>
      <c r="AU274" s="570"/>
      <c r="AV274" s="570"/>
      <c r="AW274" s="570">
        <f t="shared" ref="AW274:BP274" si="421">$C274*AW635</f>
        <v>0</v>
      </c>
      <c r="AX274" s="570">
        <f t="shared" si="421"/>
        <v>0</v>
      </c>
      <c r="AY274" s="570">
        <f t="shared" si="421"/>
        <v>0</v>
      </c>
      <c r="AZ274" s="570">
        <f t="shared" si="421"/>
        <v>0</v>
      </c>
      <c r="BA274" s="570">
        <f t="shared" si="421"/>
        <v>0</v>
      </c>
      <c r="BB274" s="570">
        <f t="shared" si="421"/>
        <v>0</v>
      </c>
      <c r="BC274" s="570">
        <f t="shared" si="421"/>
        <v>0</v>
      </c>
      <c r="BD274" s="570">
        <f t="shared" si="421"/>
        <v>0</v>
      </c>
      <c r="BE274" s="570">
        <f t="shared" si="421"/>
        <v>0</v>
      </c>
      <c r="BF274" s="570">
        <f t="shared" si="421"/>
        <v>0</v>
      </c>
      <c r="BG274" s="570">
        <f t="shared" si="421"/>
        <v>0</v>
      </c>
      <c r="BH274" s="570">
        <f t="shared" si="421"/>
        <v>0</v>
      </c>
      <c r="BI274" s="570">
        <f t="shared" si="421"/>
        <v>0</v>
      </c>
      <c r="BJ274" s="570">
        <f t="shared" si="421"/>
        <v>0</v>
      </c>
      <c r="BK274" s="570">
        <f t="shared" si="421"/>
        <v>0</v>
      </c>
      <c r="BL274" s="570">
        <f t="shared" si="421"/>
        <v>0</v>
      </c>
      <c r="BM274" s="570">
        <f t="shared" si="421"/>
        <v>0</v>
      </c>
      <c r="BN274" s="570">
        <f t="shared" si="421"/>
        <v>0</v>
      </c>
      <c r="BO274" s="570">
        <f t="shared" si="421"/>
        <v>0</v>
      </c>
      <c r="BP274" s="570">
        <f t="shared" si="421"/>
        <v>0</v>
      </c>
      <c r="BQ274" s="570">
        <f t="shared" ref="BQ274:BQ292" si="422">SUM(AW274:BP274)</f>
        <v>0</v>
      </c>
    </row>
    <row r="275" spans="1:69" s="325" customFormat="1" ht="12.75" x14ac:dyDescent="0.2">
      <c r="A275" s="610">
        <v>1908</v>
      </c>
      <c r="B275" s="349" t="s">
        <v>284</v>
      </c>
      <c r="C275" s="1177">
        <f>'I4 BO ASSETS'!J64</f>
        <v>-5483808.4399999995</v>
      </c>
      <c r="D275" s="570"/>
      <c r="E275" s="570"/>
      <c r="F275" s="570"/>
      <c r="G275" s="570"/>
      <c r="H275" s="570"/>
      <c r="I275" s="570"/>
      <c r="J275" s="570"/>
      <c r="K275" s="570"/>
      <c r="L275" s="570"/>
      <c r="M275" s="570"/>
      <c r="N275" s="570"/>
      <c r="O275" s="570"/>
      <c r="P275" s="570"/>
      <c r="Q275" s="570"/>
      <c r="R275" s="570"/>
      <c r="S275" s="570"/>
      <c r="T275" s="570"/>
      <c r="U275" s="570"/>
      <c r="V275" s="570"/>
      <c r="W275" s="570"/>
      <c r="X275" s="570"/>
      <c r="Y275" s="570"/>
      <c r="Z275" s="570"/>
      <c r="AA275" s="570"/>
      <c r="AB275" s="570"/>
      <c r="AC275" s="570"/>
      <c r="AD275" s="570"/>
      <c r="AE275" s="570"/>
      <c r="AF275" s="570"/>
      <c r="AG275" s="570"/>
      <c r="AH275" s="570"/>
      <c r="AI275" s="570"/>
      <c r="AJ275" s="570"/>
      <c r="AK275" s="570"/>
      <c r="AL275" s="570"/>
      <c r="AM275" s="570"/>
      <c r="AN275" s="570"/>
      <c r="AO275" s="570"/>
      <c r="AP275" s="570"/>
      <c r="AQ275" s="570"/>
      <c r="AR275" s="570"/>
      <c r="AS275" s="570"/>
      <c r="AT275" s="570"/>
      <c r="AU275" s="570"/>
      <c r="AV275" s="570"/>
      <c r="AW275" s="570">
        <f t="shared" ref="AW275:BP275" si="423">$C275*AW636</f>
        <v>-3392697.8005314185</v>
      </c>
      <c r="AX275" s="570">
        <f t="shared" si="423"/>
        <v>-780399.43807917985</v>
      </c>
      <c r="AY275" s="570">
        <f t="shared" si="423"/>
        <v>-1213632.8872066315</v>
      </c>
      <c r="AZ275" s="570">
        <f t="shared" si="423"/>
        <v>0</v>
      </c>
      <c r="BA275" s="570">
        <f t="shared" si="423"/>
        <v>0</v>
      </c>
      <c r="BB275" s="570">
        <f t="shared" si="423"/>
        <v>0</v>
      </c>
      <c r="BC275" s="570">
        <f t="shared" si="423"/>
        <v>-79434.604614770549</v>
      </c>
      <c r="BD275" s="570">
        <f t="shared" si="423"/>
        <v>-9591.260396679756</v>
      </c>
      <c r="BE275" s="570">
        <f t="shared" si="423"/>
        <v>-8052.4491713189755</v>
      </c>
      <c r="BF275" s="570">
        <f t="shared" si="423"/>
        <v>0</v>
      </c>
      <c r="BG275" s="570">
        <f t="shared" si="423"/>
        <v>0</v>
      </c>
      <c r="BH275" s="570">
        <f t="shared" si="423"/>
        <v>0</v>
      </c>
      <c r="BI275" s="570">
        <f t="shared" si="423"/>
        <v>0</v>
      </c>
      <c r="BJ275" s="570">
        <f t="shared" si="423"/>
        <v>0</v>
      </c>
      <c r="BK275" s="570">
        <f t="shared" si="423"/>
        <v>0</v>
      </c>
      <c r="BL275" s="570">
        <f t="shared" si="423"/>
        <v>0</v>
      </c>
      <c r="BM275" s="570">
        <f t="shared" si="423"/>
        <v>0</v>
      </c>
      <c r="BN275" s="570">
        <f t="shared" si="423"/>
        <v>0</v>
      </c>
      <c r="BO275" s="570">
        <f t="shared" si="423"/>
        <v>0</v>
      </c>
      <c r="BP275" s="570">
        <f t="shared" si="423"/>
        <v>0</v>
      </c>
      <c r="BQ275" s="570">
        <f t="shared" si="422"/>
        <v>-5483808.4399999995</v>
      </c>
    </row>
    <row r="276" spans="1:69" s="325" customFormat="1" ht="12.75" x14ac:dyDescent="0.2">
      <c r="A276" s="610">
        <v>1910</v>
      </c>
      <c r="B276" s="349" t="s">
        <v>285</v>
      </c>
      <c r="C276" s="1177">
        <f>'I4 BO ASSETS'!J65</f>
        <v>0</v>
      </c>
      <c r="D276" s="570"/>
      <c r="E276" s="570"/>
      <c r="F276" s="570"/>
      <c r="G276" s="570"/>
      <c r="H276" s="570"/>
      <c r="I276" s="570"/>
      <c r="J276" s="570"/>
      <c r="K276" s="570"/>
      <c r="L276" s="570"/>
      <c r="M276" s="570"/>
      <c r="N276" s="570"/>
      <c r="O276" s="570"/>
      <c r="P276" s="570"/>
      <c r="Q276" s="570"/>
      <c r="R276" s="570"/>
      <c r="S276" s="570"/>
      <c r="T276" s="570"/>
      <c r="U276" s="570"/>
      <c r="V276" s="570"/>
      <c r="W276" s="570"/>
      <c r="X276" s="570"/>
      <c r="Y276" s="570"/>
      <c r="Z276" s="570"/>
      <c r="AA276" s="570"/>
      <c r="AB276" s="570"/>
      <c r="AC276" s="570"/>
      <c r="AD276" s="570"/>
      <c r="AE276" s="570"/>
      <c r="AF276" s="570"/>
      <c r="AG276" s="570"/>
      <c r="AH276" s="570"/>
      <c r="AI276" s="570"/>
      <c r="AJ276" s="570"/>
      <c r="AK276" s="570"/>
      <c r="AL276" s="570"/>
      <c r="AM276" s="570"/>
      <c r="AN276" s="570"/>
      <c r="AO276" s="570"/>
      <c r="AP276" s="570"/>
      <c r="AQ276" s="570"/>
      <c r="AR276" s="570"/>
      <c r="AS276" s="570"/>
      <c r="AT276" s="570"/>
      <c r="AU276" s="570"/>
      <c r="AV276" s="570"/>
      <c r="AW276" s="570">
        <f t="shared" ref="AW276:BP276" si="424">$C276*AW637</f>
        <v>0</v>
      </c>
      <c r="AX276" s="570">
        <f t="shared" si="424"/>
        <v>0</v>
      </c>
      <c r="AY276" s="570">
        <f t="shared" si="424"/>
        <v>0</v>
      </c>
      <c r="AZ276" s="570">
        <f t="shared" si="424"/>
        <v>0</v>
      </c>
      <c r="BA276" s="570">
        <f t="shared" si="424"/>
        <v>0</v>
      </c>
      <c r="BB276" s="570">
        <f t="shared" si="424"/>
        <v>0</v>
      </c>
      <c r="BC276" s="570">
        <f t="shared" si="424"/>
        <v>0</v>
      </c>
      <c r="BD276" s="570">
        <f t="shared" si="424"/>
        <v>0</v>
      </c>
      <c r="BE276" s="570">
        <f t="shared" si="424"/>
        <v>0</v>
      </c>
      <c r="BF276" s="570">
        <f t="shared" si="424"/>
        <v>0</v>
      </c>
      <c r="BG276" s="570">
        <f t="shared" si="424"/>
        <v>0</v>
      </c>
      <c r="BH276" s="570">
        <f t="shared" si="424"/>
        <v>0</v>
      </c>
      <c r="BI276" s="570">
        <f t="shared" si="424"/>
        <v>0</v>
      </c>
      <c r="BJ276" s="570">
        <f t="shared" si="424"/>
        <v>0</v>
      </c>
      <c r="BK276" s="570">
        <f t="shared" si="424"/>
        <v>0</v>
      </c>
      <c r="BL276" s="570">
        <f t="shared" si="424"/>
        <v>0</v>
      </c>
      <c r="BM276" s="570">
        <f t="shared" si="424"/>
        <v>0</v>
      </c>
      <c r="BN276" s="570">
        <f t="shared" si="424"/>
        <v>0</v>
      </c>
      <c r="BO276" s="570">
        <f t="shared" si="424"/>
        <v>0</v>
      </c>
      <c r="BP276" s="570">
        <f t="shared" si="424"/>
        <v>0</v>
      </c>
      <c r="BQ276" s="570">
        <f t="shared" si="422"/>
        <v>0</v>
      </c>
    </row>
    <row r="277" spans="1:69" s="325" customFormat="1" ht="12.75" x14ac:dyDescent="0.2">
      <c r="A277" s="610">
        <v>1915</v>
      </c>
      <c r="B277" s="349" t="s">
        <v>509</v>
      </c>
      <c r="C277" s="1177">
        <f>'I4 BO ASSETS'!J66</f>
        <v>-70547</v>
      </c>
      <c r="D277" s="570"/>
      <c r="E277" s="570"/>
      <c r="F277" s="570"/>
      <c r="G277" s="570"/>
      <c r="H277" s="570"/>
      <c r="I277" s="570"/>
      <c r="J277" s="570"/>
      <c r="K277" s="570"/>
      <c r="L277" s="570"/>
      <c r="M277" s="570"/>
      <c r="N277" s="570"/>
      <c r="O277" s="570"/>
      <c r="P277" s="570"/>
      <c r="Q277" s="570"/>
      <c r="R277" s="570"/>
      <c r="S277" s="570"/>
      <c r="T277" s="570"/>
      <c r="U277" s="570"/>
      <c r="V277" s="570"/>
      <c r="W277" s="570"/>
      <c r="X277" s="570"/>
      <c r="Y277" s="570"/>
      <c r="Z277" s="570"/>
      <c r="AA277" s="570"/>
      <c r="AB277" s="570"/>
      <c r="AC277" s="570"/>
      <c r="AD277" s="570"/>
      <c r="AE277" s="570"/>
      <c r="AF277" s="570"/>
      <c r="AG277" s="570"/>
      <c r="AH277" s="570"/>
      <c r="AI277" s="570"/>
      <c r="AJ277" s="570"/>
      <c r="AK277" s="570"/>
      <c r="AL277" s="570"/>
      <c r="AM277" s="570"/>
      <c r="AN277" s="570"/>
      <c r="AO277" s="570"/>
      <c r="AP277" s="570"/>
      <c r="AQ277" s="570"/>
      <c r="AR277" s="570"/>
      <c r="AS277" s="570"/>
      <c r="AT277" s="570"/>
      <c r="AU277" s="570"/>
      <c r="AV277" s="570"/>
      <c r="AW277" s="570">
        <f t="shared" ref="AW277:BP277" si="425">$C277*AW638</f>
        <v>-43645.698851962457</v>
      </c>
      <c r="AX277" s="570">
        <f t="shared" si="425"/>
        <v>-10039.526318350374</v>
      </c>
      <c r="AY277" s="570">
        <f t="shared" si="425"/>
        <v>-15612.901185469971</v>
      </c>
      <c r="AZ277" s="570">
        <f t="shared" si="425"/>
        <v>0</v>
      </c>
      <c r="BA277" s="570">
        <f t="shared" si="425"/>
        <v>0</v>
      </c>
      <c r="BB277" s="570">
        <f t="shared" si="425"/>
        <v>0</v>
      </c>
      <c r="BC277" s="570">
        <f t="shared" si="425"/>
        <v>-1021.8943847276727</v>
      </c>
      <c r="BD277" s="570">
        <f t="shared" si="425"/>
        <v>-123.38772490101184</v>
      </c>
      <c r="BE277" s="570">
        <f t="shared" si="425"/>
        <v>-103.59153458851306</v>
      </c>
      <c r="BF277" s="570">
        <f t="shared" si="425"/>
        <v>0</v>
      </c>
      <c r="BG277" s="570">
        <f t="shared" si="425"/>
        <v>0</v>
      </c>
      <c r="BH277" s="570">
        <f t="shared" si="425"/>
        <v>0</v>
      </c>
      <c r="BI277" s="570">
        <f t="shared" si="425"/>
        <v>0</v>
      </c>
      <c r="BJ277" s="570">
        <f t="shared" si="425"/>
        <v>0</v>
      </c>
      <c r="BK277" s="570">
        <f t="shared" si="425"/>
        <v>0</v>
      </c>
      <c r="BL277" s="570">
        <f t="shared" si="425"/>
        <v>0</v>
      </c>
      <c r="BM277" s="570">
        <f t="shared" si="425"/>
        <v>0</v>
      </c>
      <c r="BN277" s="570">
        <f t="shared" si="425"/>
        <v>0</v>
      </c>
      <c r="BO277" s="570">
        <f t="shared" si="425"/>
        <v>0</v>
      </c>
      <c r="BP277" s="570">
        <f t="shared" si="425"/>
        <v>0</v>
      </c>
      <c r="BQ277" s="570">
        <f t="shared" si="422"/>
        <v>-70546.999999999985</v>
      </c>
    </row>
    <row r="278" spans="1:69" s="325" customFormat="1" ht="12.75" x14ac:dyDescent="0.2">
      <c r="A278" s="610">
        <v>1920</v>
      </c>
      <c r="B278" s="349" t="s">
        <v>510</v>
      </c>
      <c r="C278" s="1177">
        <f>'I4 BO ASSETS'!J67</f>
        <v>-757649.5</v>
      </c>
      <c r="D278" s="570"/>
      <c r="E278" s="570"/>
      <c r="F278" s="570"/>
      <c r="G278" s="570"/>
      <c r="H278" s="570"/>
      <c r="I278" s="570"/>
      <c r="J278" s="570"/>
      <c r="K278" s="570"/>
      <c r="L278" s="570"/>
      <c r="M278" s="570"/>
      <c r="N278" s="570"/>
      <c r="O278" s="570"/>
      <c r="P278" s="570"/>
      <c r="Q278" s="570"/>
      <c r="R278" s="570"/>
      <c r="S278" s="570"/>
      <c r="T278" s="570"/>
      <c r="U278" s="570"/>
      <c r="V278" s="570"/>
      <c r="W278" s="570"/>
      <c r="X278" s="570"/>
      <c r="Y278" s="570"/>
      <c r="Z278" s="570"/>
      <c r="AA278" s="570"/>
      <c r="AB278" s="570"/>
      <c r="AC278" s="570"/>
      <c r="AD278" s="570"/>
      <c r="AE278" s="570"/>
      <c r="AF278" s="570"/>
      <c r="AG278" s="570"/>
      <c r="AH278" s="570"/>
      <c r="AI278" s="570"/>
      <c r="AJ278" s="570"/>
      <c r="AK278" s="570"/>
      <c r="AL278" s="570"/>
      <c r="AM278" s="570"/>
      <c r="AN278" s="570"/>
      <c r="AO278" s="570"/>
      <c r="AP278" s="570"/>
      <c r="AQ278" s="570"/>
      <c r="AR278" s="570"/>
      <c r="AS278" s="570"/>
      <c r="AT278" s="570"/>
      <c r="AU278" s="570"/>
      <c r="AV278" s="570"/>
      <c r="AW278" s="570">
        <f t="shared" ref="AW278:BP278" si="426">$C278*AW639</f>
        <v>-468739.16555402678</v>
      </c>
      <c r="AX278" s="570">
        <f t="shared" si="426"/>
        <v>-107820.91506846502</v>
      </c>
      <c r="AY278" s="570">
        <f t="shared" si="426"/>
        <v>-167676.9639633256</v>
      </c>
      <c r="AZ278" s="570">
        <f t="shared" si="426"/>
        <v>0</v>
      </c>
      <c r="BA278" s="570">
        <f t="shared" si="426"/>
        <v>0</v>
      </c>
      <c r="BB278" s="570">
        <f t="shared" si="426"/>
        <v>0</v>
      </c>
      <c r="BC278" s="570">
        <f t="shared" si="426"/>
        <v>-10974.779503617856</v>
      </c>
      <c r="BD278" s="570">
        <f t="shared" si="426"/>
        <v>-1325.1399503506764</v>
      </c>
      <c r="BE278" s="570">
        <f t="shared" si="426"/>
        <v>-1112.5359602140363</v>
      </c>
      <c r="BF278" s="570">
        <f t="shared" si="426"/>
        <v>0</v>
      </c>
      <c r="BG278" s="570">
        <f t="shared" si="426"/>
        <v>0</v>
      </c>
      <c r="BH278" s="570">
        <f t="shared" si="426"/>
        <v>0</v>
      </c>
      <c r="BI278" s="570">
        <f t="shared" si="426"/>
        <v>0</v>
      </c>
      <c r="BJ278" s="570">
        <f t="shared" si="426"/>
        <v>0</v>
      </c>
      <c r="BK278" s="570">
        <f t="shared" si="426"/>
        <v>0</v>
      </c>
      <c r="BL278" s="570">
        <f t="shared" si="426"/>
        <v>0</v>
      </c>
      <c r="BM278" s="570">
        <f t="shared" si="426"/>
        <v>0</v>
      </c>
      <c r="BN278" s="570">
        <f t="shared" si="426"/>
        <v>0</v>
      </c>
      <c r="BO278" s="570">
        <f t="shared" si="426"/>
        <v>0</v>
      </c>
      <c r="BP278" s="570">
        <f t="shared" si="426"/>
        <v>0</v>
      </c>
      <c r="BQ278" s="570">
        <f t="shared" si="422"/>
        <v>-757649.49999999988</v>
      </c>
    </row>
    <row r="279" spans="1:69" s="325" customFormat="1" ht="12.75" x14ac:dyDescent="0.2">
      <c r="A279" s="610">
        <v>1925</v>
      </c>
      <c r="B279" s="349" t="s">
        <v>511</v>
      </c>
      <c r="C279" s="1177">
        <f>'I4 BO ASSETS'!J68</f>
        <v>-3089138.58</v>
      </c>
      <c r="D279" s="570"/>
      <c r="E279" s="570"/>
      <c r="F279" s="570"/>
      <c r="G279" s="570"/>
      <c r="H279" s="570"/>
      <c r="I279" s="570"/>
      <c r="J279" s="570"/>
      <c r="K279" s="570"/>
      <c r="L279" s="570"/>
      <c r="M279" s="570"/>
      <c r="N279" s="570"/>
      <c r="O279" s="570"/>
      <c r="P279" s="570"/>
      <c r="Q279" s="570"/>
      <c r="R279" s="570"/>
      <c r="S279" s="570"/>
      <c r="T279" s="570"/>
      <c r="U279" s="570"/>
      <c r="V279" s="570"/>
      <c r="W279" s="570"/>
      <c r="X279" s="570"/>
      <c r="Y279" s="570"/>
      <c r="Z279" s="570"/>
      <c r="AA279" s="570"/>
      <c r="AB279" s="570"/>
      <c r="AC279" s="570"/>
      <c r="AD279" s="570"/>
      <c r="AE279" s="570"/>
      <c r="AF279" s="570"/>
      <c r="AG279" s="570"/>
      <c r="AH279" s="570"/>
      <c r="AI279" s="570"/>
      <c r="AJ279" s="570"/>
      <c r="AK279" s="570"/>
      <c r="AL279" s="570"/>
      <c r="AM279" s="570"/>
      <c r="AN279" s="570"/>
      <c r="AO279" s="570"/>
      <c r="AP279" s="570"/>
      <c r="AQ279" s="570"/>
      <c r="AR279" s="570"/>
      <c r="AS279" s="570"/>
      <c r="AT279" s="570"/>
      <c r="AU279" s="570"/>
      <c r="AV279" s="570"/>
      <c r="AW279" s="570">
        <f t="shared" ref="AW279:BP279" si="427">$C279*AW640</f>
        <v>-1911174.2834515844</v>
      </c>
      <c r="AX279" s="570">
        <f t="shared" si="427"/>
        <v>-439614.55589807511</v>
      </c>
      <c r="AY279" s="570">
        <f t="shared" si="427"/>
        <v>-683663.59161641216</v>
      </c>
      <c r="AZ279" s="570">
        <f t="shared" si="427"/>
        <v>0</v>
      </c>
      <c r="BA279" s="570">
        <f t="shared" si="427"/>
        <v>0</v>
      </c>
      <c r="BB279" s="570">
        <f t="shared" si="427"/>
        <v>0</v>
      </c>
      <c r="BC279" s="570">
        <f t="shared" si="427"/>
        <v>-44747.095816230547</v>
      </c>
      <c r="BD279" s="570">
        <f t="shared" si="427"/>
        <v>-5402.9481238060062</v>
      </c>
      <c r="BE279" s="570">
        <f t="shared" si="427"/>
        <v>-4536.1050938917333</v>
      </c>
      <c r="BF279" s="570">
        <f t="shared" si="427"/>
        <v>0</v>
      </c>
      <c r="BG279" s="570">
        <f t="shared" si="427"/>
        <v>0</v>
      </c>
      <c r="BH279" s="570">
        <f t="shared" si="427"/>
        <v>0</v>
      </c>
      <c r="BI279" s="570">
        <f t="shared" si="427"/>
        <v>0</v>
      </c>
      <c r="BJ279" s="570">
        <f t="shared" si="427"/>
        <v>0</v>
      </c>
      <c r="BK279" s="570">
        <f t="shared" si="427"/>
        <v>0</v>
      </c>
      <c r="BL279" s="570">
        <f t="shared" si="427"/>
        <v>0</v>
      </c>
      <c r="BM279" s="570">
        <f t="shared" si="427"/>
        <v>0</v>
      </c>
      <c r="BN279" s="570">
        <f t="shared" si="427"/>
        <v>0</v>
      </c>
      <c r="BO279" s="570">
        <f t="shared" si="427"/>
        <v>0</v>
      </c>
      <c r="BP279" s="570">
        <f t="shared" si="427"/>
        <v>0</v>
      </c>
      <c r="BQ279" s="570">
        <f t="shared" si="422"/>
        <v>-3089138.58</v>
      </c>
    </row>
    <row r="280" spans="1:69" s="325" customFormat="1" ht="12.75" x14ac:dyDescent="0.2">
      <c r="A280" s="610">
        <v>1930</v>
      </c>
      <c r="B280" s="349" t="s">
        <v>512</v>
      </c>
      <c r="C280" s="1177">
        <f>'I4 BO ASSETS'!J69</f>
        <v>-4664623.1400000006</v>
      </c>
      <c r="D280" s="570"/>
      <c r="E280" s="570"/>
      <c r="F280" s="570"/>
      <c r="G280" s="570"/>
      <c r="H280" s="570"/>
      <c r="I280" s="570"/>
      <c r="J280" s="570"/>
      <c r="K280" s="570"/>
      <c r="L280" s="570"/>
      <c r="M280" s="570"/>
      <c r="N280" s="570"/>
      <c r="O280" s="570"/>
      <c r="P280" s="570"/>
      <c r="Q280" s="570"/>
      <c r="R280" s="570"/>
      <c r="S280" s="570"/>
      <c r="T280" s="570"/>
      <c r="U280" s="570"/>
      <c r="V280" s="570"/>
      <c r="W280" s="570"/>
      <c r="X280" s="570"/>
      <c r="Y280" s="570"/>
      <c r="Z280" s="570"/>
      <c r="AA280" s="570"/>
      <c r="AB280" s="570"/>
      <c r="AC280" s="570"/>
      <c r="AD280" s="570"/>
      <c r="AE280" s="570"/>
      <c r="AF280" s="570"/>
      <c r="AG280" s="570"/>
      <c r="AH280" s="570"/>
      <c r="AI280" s="570"/>
      <c r="AJ280" s="570"/>
      <c r="AK280" s="570"/>
      <c r="AL280" s="570"/>
      <c r="AM280" s="570"/>
      <c r="AN280" s="570"/>
      <c r="AO280" s="570"/>
      <c r="AP280" s="570"/>
      <c r="AQ280" s="570"/>
      <c r="AR280" s="570"/>
      <c r="AS280" s="570"/>
      <c r="AT280" s="570"/>
      <c r="AU280" s="570"/>
      <c r="AV280" s="570"/>
      <c r="AW280" s="570">
        <f t="shared" ref="AW280:BP280" si="428">$C280*AW641</f>
        <v>-2885887.9445807124</v>
      </c>
      <c r="AX280" s="570">
        <f t="shared" si="428"/>
        <v>-663821.37836075481</v>
      </c>
      <c r="AY280" s="570">
        <f t="shared" si="428"/>
        <v>-1032337.309202045</v>
      </c>
      <c r="AZ280" s="570">
        <f t="shared" si="428"/>
        <v>0</v>
      </c>
      <c r="BA280" s="570">
        <f t="shared" si="428"/>
        <v>0</v>
      </c>
      <c r="BB280" s="570">
        <f t="shared" si="428"/>
        <v>0</v>
      </c>
      <c r="BC280" s="570">
        <f t="shared" si="428"/>
        <v>-67568.460652285212</v>
      </c>
      <c r="BD280" s="570">
        <f t="shared" si="428"/>
        <v>-8158.4934407588426</v>
      </c>
      <c r="BE280" s="570">
        <f t="shared" si="428"/>
        <v>-6849.5537634440643</v>
      </c>
      <c r="BF280" s="570">
        <f t="shared" si="428"/>
        <v>0</v>
      </c>
      <c r="BG280" s="570">
        <f t="shared" si="428"/>
        <v>0</v>
      </c>
      <c r="BH280" s="570">
        <f t="shared" si="428"/>
        <v>0</v>
      </c>
      <c r="BI280" s="570">
        <f t="shared" si="428"/>
        <v>0</v>
      </c>
      <c r="BJ280" s="570">
        <f t="shared" si="428"/>
        <v>0</v>
      </c>
      <c r="BK280" s="570">
        <f t="shared" si="428"/>
        <v>0</v>
      </c>
      <c r="BL280" s="570">
        <f t="shared" si="428"/>
        <v>0</v>
      </c>
      <c r="BM280" s="570">
        <f t="shared" si="428"/>
        <v>0</v>
      </c>
      <c r="BN280" s="570">
        <f t="shared" si="428"/>
        <v>0</v>
      </c>
      <c r="BO280" s="570">
        <f t="shared" si="428"/>
        <v>0</v>
      </c>
      <c r="BP280" s="570">
        <f t="shared" si="428"/>
        <v>0</v>
      </c>
      <c r="BQ280" s="570">
        <f t="shared" si="422"/>
        <v>-4664623.1399999997</v>
      </c>
    </row>
    <row r="281" spans="1:69" s="325" customFormat="1" ht="12.75" x14ac:dyDescent="0.2">
      <c r="A281" s="610">
        <v>1935</v>
      </c>
      <c r="B281" s="349" t="s">
        <v>513</v>
      </c>
      <c r="C281" s="1177">
        <f>'I4 BO ASSETS'!J70</f>
        <v>0</v>
      </c>
      <c r="D281" s="570"/>
      <c r="E281" s="570"/>
      <c r="F281" s="570"/>
      <c r="G281" s="570"/>
      <c r="H281" s="570"/>
      <c r="I281" s="570"/>
      <c r="J281" s="570"/>
      <c r="K281" s="570"/>
      <c r="L281" s="570"/>
      <c r="M281" s="570"/>
      <c r="N281" s="570"/>
      <c r="O281" s="570"/>
      <c r="P281" s="570"/>
      <c r="Q281" s="570"/>
      <c r="R281" s="570"/>
      <c r="S281" s="570"/>
      <c r="T281" s="570"/>
      <c r="U281" s="570"/>
      <c r="V281" s="570"/>
      <c r="W281" s="570"/>
      <c r="X281" s="570"/>
      <c r="Y281" s="570"/>
      <c r="Z281" s="570"/>
      <c r="AA281" s="570"/>
      <c r="AB281" s="570"/>
      <c r="AC281" s="570"/>
      <c r="AD281" s="570"/>
      <c r="AE281" s="570"/>
      <c r="AF281" s="570"/>
      <c r="AG281" s="570"/>
      <c r="AH281" s="570"/>
      <c r="AI281" s="570"/>
      <c r="AJ281" s="570"/>
      <c r="AK281" s="570"/>
      <c r="AL281" s="570"/>
      <c r="AM281" s="570"/>
      <c r="AN281" s="570"/>
      <c r="AO281" s="570"/>
      <c r="AP281" s="570"/>
      <c r="AQ281" s="570"/>
      <c r="AR281" s="570"/>
      <c r="AS281" s="570"/>
      <c r="AT281" s="570"/>
      <c r="AU281" s="570"/>
      <c r="AV281" s="570"/>
      <c r="AW281" s="570">
        <f t="shared" ref="AW281:BP281" si="429">$C281*AW642</f>
        <v>0</v>
      </c>
      <c r="AX281" s="570">
        <f t="shared" si="429"/>
        <v>0</v>
      </c>
      <c r="AY281" s="570">
        <f t="shared" si="429"/>
        <v>0</v>
      </c>
      <c r="AZ281" s="570">
        <f t="shared" si="429"/>
        <v>0</v>
      </c>
      <c r="BA281" s="570">
        <f t="shared" si="429"/>
        <v>0</v>
      </c>
      <c r="BB281" s="570">
        <f t="shared" si="429"/>
        <v>0</v>
      </c>
      <c r="BC281" s="570">
        <f t="shared" si="429"/>
        <v>0</v>
      </c>
      <c r="BD281" s="570">
        <f t="shared" si="429"/>
        <v>0</v>
      </c>
      <c r="BE281" s="570">
        <f t="shared" si="429"/>
        <v>0</v>
      </c>
      <c r="BF281" s="570">
        <f t="shared" si="429"/>
        <v>0</v>
      </c>
      <c r="BG281" s="570">
        <f t="shared" si="429"/>
        <v>0</v>
      </c>
      <c r="BH281" s="570">
        <f t="shared" si="429"/>
        <v>0</v>
      </c>
      <c r="BI281" s="570">
        <f t="shared" si="429"/>
        <v>0</v>
      </c>
      <c r="BJ281" s="570">
        <f t="shared" si="429"/>
        <v>0</v>
      </c>
      <c r="BK281" s="570">
        <f t="shared" si="429"/>
        <v>0</v>
      </c>
      <c r="BL281" s="570">
        <f t="shared" si="429"/>
        <v>0</v>
      </c>
      <c r="BM281" s="570">
        <f t="shared" si="429"/>
        <v>0</v>
      </c>
      <c r="BN281" s="570">
        <f t="shared" si="429"/>
        <v>0</v>
      </c>
      <c r="BO281" s="570">
        <f t="shared" si="429"/>
        <v>0</v>
      </c>
      <c r="BP281" s="570">
        <f t="shared" si="429"/>
        <v>0</v>
      </c>
      <c r="BQ281" s="570">
        <f t="shared" si="422"/>
        <v>0</v>
      </c>
    </row>
    <row r="282" spans="1:69" s="325" customFormat="1" ht="12.75" x14ac:dyDescent="0.2">
      <c r="A282" s="610">
        <v>1940</v>
      </c>
      <c r="B282" s="349" t="s">
        <v>514</v>
      </c>
      <c r="C282" s="1177">
        <f>'I4 BO ASSETS'!J71</f>
        <v>-2189080</v>
      </c>
      <c r="D282" s="570"/>
      <c r="E282" s="570"/>
      <c r="F282" s="570"/>
      <c r="G282" s="570"/>
      <c r="H282" s="570"/>
      <c r="I282" s="570"/>
      <c r="J282" s="570"/>
      <c r="K282" s="570"/>
      <c r="L282" s="570"/>
      <c r="M282" s="570"/>
      <c r="N282" s="570"/>
      <c r="O282" s="570"/>
      <c r="P282" s="570"/>
      <c r="Q282" s="570"/>
      <c r="R282" s="570"/>
      <c r="S282" s="570"/>
      <c r="T282" s="570"/>
      <c r="U282" s="570"/>
      <c r="V282" s="570"/>
      <c r="W282" s="570"/>
      <c r="X282" s="570"/>
      <c r="Y282" s="570"/>
      <c r="Z282" s="570"/>
      <c r="AA282" s="570"/>
      <c r="AB282" s="570"/>
      <c r="AC282" s="570"/>
      <c r="AD282" s="570"/>
      <c r="AE282" s="570"/>
      <c r="AF282" s="570"/>
      <c r="AG282" s="570"/>
      <c r="AH282" s="570"/>
      <c r="AI282" s="570"/>
      <c r="AJ282" s="570"/>
      <c r="AK282" s="570"/>
      <c r="AL282" s="570"/>
      <c r="AM282" s="570"/>
      <c r="AN282" s="570"/>
      <c r="AO282" s="570"/>
      <c r="AP282" s="570"/>
      <c r="AQ282" s="570"/>
      <c r="AR282" s="570"/>
      <c r="AS282" s="570"/>
      <c r="AT282" s="570"/>
      <c r="AU282" s="570"/>
      <c r="AV282" s="570"/>
      <c r="AW282" s="570">
        <f t="shared" ref="AW282:BP282" si="430">$C282*AW643</f>
        <v>-1354330.1124477861</v>
      </c>
      <c r="AX282" s="570">
        <f t="shared" si="430"/>
        <v>-311527.43947970058</v>
      </c>
      <c r="AY282" s="570">
        <f t="shared" si="430"/>
        <v>-484469.78223154217</v>
      </c>
      <c r="AZ282" s="570">
        <f t="shared" si="430"/>
        <v>0</v>
      </c>
      <c r="BA282" s="570">
        <f t="shared" si="430"/>
        <v>0</v>
      </c>
      <c r="BB282" s="570">
        <f t="shared" si="430"/>
        <v>0</v>
      </c>
      <c r="BC282" s="570">
        <f t="shared" si="430"/>
        <v>-31709.478216219737</v>
      </c>
      <c r="BD282" s="570">
        <f t="shared" si="430"/>
        <v>-3828.732629683856</v>
      </c>
      <c r="BE282" s="570">
        <f t="shared" si="430"/>
        <v>-3214.4549950674323</v>
      </c>
      <c r="BF282" s="570">
        <f t="shared" si="430"/>
        <v>0</v>
      </c>
      <c r="BG282" s="570">
        <f t="shared" si="430"/>
        <v>0</v>
      </c>
      <c r="BH282" s="570">
        <f t="shared" si="430"/>
        <v>0</v>
      </c>
      <c r="BI282" s="570">
        <f t="shared" si="430"/>
        <v>0</v>
      </c>
      <c r="BJ282" s="570">
        <f t="shared" si="430"/>
        <v>0</v>
      </c>
      <c r="BK282" s="570">
        <f t="shared" si="430"/>
        <v>0</v>
      </c>
      <c r="BL282" s="570">
        <f t="shared" si="430"/>
        <v>0</v>
      </c>
      <c r="BM282" s="570">
        <f t="shared" si="430"/>
        <v>0</v>
      </c>
      <c r="BN282" s="570">
        <f t="shared" si="430"/>
        <v>0</v>
      </c>
      <c r="BO282" s="570">
        <f t="shared" si="430"/>
        <v>0</v>
      </c>
      <c r="BP282" s="570">
        <f t="shared" si="430"/>
        <v>0</v>
      </c>
      <c r="BQ282" s="570">
        <f t="shared" si="422"/>
        <v>-2189079.9999999995</v>
      </c>
    </row>
    <row r="283" spans="1:69" s="325" customFormat="1" ht="12.75" x14ac:dyDescent="0.2">
      <c r="A283" s="610">
        <v>1945</v>
      </c>
      <c r="B283" s="349" t="s">
        <v>515</v>
      </c>
      <c r="C283" s="1177">
        <f>'I4 BO ASSETS'!J72</f>
        <v>0</v>
      </c>
      <c r="D283" s="570"/>
      <c r="E283" s="570"/>
      <c r="F283" s="570"/>
      <c r="G283" s="570"/>
      <c r="H283" s="570"/>
      <c r="I283" s="570"/>
      <c r="J283" s="570"/>
      <c r="K283" s="570"/>
      <c r="L283" s="570"/>
      <c r="M283" s="570"/>
      <c r="N283" s="570"/>
      <c r="O283" s="570"/>
      <c r="P283" s="570"/>
      <c r="Q283" s="570"/>
      <c r="R283" s="570"/>
      <c r="S283" s="570"/>
      <c r="T283" s="570"/>
      <c r="U283" s="570"/>
      <c r="V283" s="570"/>
      <c r="W283" s="570"/>
      <c r="X283" s="570"/>
      <c r="Y283" s="570"/>
      <c r="Z283" s="570"/>
      <c r="AA283" s="570"/>
      <c r="AB283" s="570"/>
      <c r="AC283" s="570"/>
      <c r="AD283" s="570"/>
      <c r="AE283" s="570"/>
      <c r="AF283" s="570"/>
      <c r="AG283" s="570"/>
      <c r="AH283" s="570"/>
      <c r="AI283" s="570"/>
      <c r="AJ283" s="570"/>
      <c r="AK283" s="570"/>
      <c r="AL283" s="570"/>
      <c r="AM283" s="570"/>
      <c r="AN283" s="570"/>
      <c r="AO283" s="570"/>
      <c r="AP283" s="570"/>
      <c r="AQ283" s="570"/>
      <c r="AR283" s="570"/>
      <c r="AS283" s="570"/>
      <c r="AT283" s="570"/>
      <c r="AU283" s="570"/>
      <c r="AV283" s="570"/>
      <c r="AW283" s="570">
        <f t="shared" ref="AW283:BP283" si="431">$C283*AW644</f>
        <v>0</v>
      </c>
      <c r="AX283" s="570">
        <f t="shared" si="431"/>
        <v>0</v>
      </c>
      <c r="AY283" s="570">
        <f t="shared" si="431"/>
        <v>0</v>
      </c>
      <c r="AZ283" s="570">
        <f t="shared" si="431"/>
        <v>0</v>
      </c>
      <c r="BA283" s="570">
        <f t="shared" si="431"/>
        <v>0</v>
      </c>
      <c r="BB283" s="570">
        <f t="shared" si="431"/>
        <v>0</v>
      </c>
      <c r="BC283" s="570">
        <f t="shared" si="431"/>
        <v>0</v>
      </c>
      <c r="BD283" s="570">
        <f t="shared" si="431"/>
        <v>0</v>
      </c>
      <c r="BE283" s="570">
        <f t="shared" si="431"/>
        <v>0</v>
      </c>
      <c r="BF283" s="570">
        <f t="shared" si="431"/>
        <v>0</v>
      </c>
      <c r="BG283" s="570">
        <f t="shared" si="431"/>
        <v>0</v>
      </c>
      <c r="BH283" s="570">
        <f t="shared" si="431"/>
        <v>0</v>
      </c>
      <c r="BI283" s="570">
        <f t="shared" si="431"/>
        <v>0</v>
      </c>
      <c r="BJ283" s="570">
        <f t="shared" si="431"/>
        <v>0</v>
      </c>
      <c r="BK283" s="570">
        <f t="shared" si="431"/>
        <v>0</v>
      </c>
      <c r="BL283" s="570">
        <f t="shared" si="431"/>
        <v>0</v>
      </c>
      <c r="BM283" s="570">
        <f t="shared" si="431"/>
        <v>0</v>
      </c>
      <c r="BN283" s="570">
        <f t="shared" si="431"/>
        <v>0</v>
      </c>
      <c r="BO283" s="570">
        <f t="shared" si="431"/>
        <v>0</v>
      </c>
      <c r="BP283" s="570">
        <f t="shared" si="431"/>
        <v>0</v>
      </c>
      <c r="BQ283" s="570">
        <f t="shared" si="422"/>
        <v>0</v>
      </c>
    </row>
    <row r="284" spans="1:69" s="325" customFormat="1" ht="12.75" x14ac:dyDescent="0.2">
      <c r="A284" s="610">
        <v>1950</v>
      </c>
      <c r="B284" s="349" t="s">
        <v>516</v>
      </c>
      <c r="C284" s="1177">
        <f>'I4 BO ASSETS'!J73</f>
        <v>0</v>
      </c>
      <c r="D284" s="570"/>
      <c r="E284" s="570"/>
      <c r="F284" s="570"/>
      <c r="G284" s="570"/>
      <c r="H284" s="570"/>
      <c r="I284" s="570"/>
      <c r="J284" s="570"/>
      <c r="K284" s="570"/>
      <c r="L284" s="570"/>
      <c r="M284" s="570"/>
      <c r="N284" s="570"/>
      <c r="O284" s="570"/>
      <c r="P284" s="570"/>
      <c r="Q284" s="570"/>
      <c r="R284" s="570"/>
      <c r="S284" s="570"/>
      <c r="T284" s="570"/>
      <c r="U284" s="570"/>
      <c r="V284" s="570"/>
      <c r="W284" s="570"/>
      <c r="X284" s="570"/>
      <c r="Y284" s="570"/>
      <c r="Z284" s="570"/>
      <c r="AA284" s="570"/>
      <c r="AB284" s="570"/>
      <c r="AC284" s="570"/>
      <c r="AD284" s="570"/>
      <c r="AE284" s="570"/>
      <c r="AF284" s="570"/>
      <c r="AG284" s="570"/>
      <c r="AH284" s="570"/>
      <c r="AI284" s="570"/>
      <c r="AJ284" s="570"/>
      <c r="AK284" s="570"/>
      <c r="AL284" s="570"/>
      <c r="AM284" s="570"/>
      <c r="AN284" s="570"/>
      <c r="AO284" s="570"/>
      <c r="AP284" s="570"/>
      <c r="AQ284" s="570"/>
      <c r="AR284" s="570"/>
      <c r="AS284" s="570"/>
      <c r="AT284" s="570"/>
      <c r="AU284" s="570"/>
      <c r="AV284" s="570"/>
      <c r="AW284" s="570">
        <f t="shared" ref="AW284:BP284" si="432">$C284*AW645</f>
        <v>0</v>
      </c>
      <c r="AX284" s="570">
        <f t="shared" si="432"/>
        <v>0</v>
      </c>
      <c r="AY284" s="570">
        <f t="shared" si="432"/>
        <v>0</v>
      </c>
      <c r="AZ284" s="570">
        <f t="shared" si="432"/>
        <v>0</v>
      </c>
      <c r="BA284" s="570">
        <f t="shared" si="432"/>
        <v>0</v>
      </c>
      <c r="BB284" s="570">
        <f t="shared" si="432"/>
        <v>0</v>
      </c>
      <c r="BC284" s="570">
        <f t="shared" si="432"/>
        <v>0</v>
      </c>
      <c r="BD284" s="570">
        <f t="shared" si="432"/>
        <v>0</v>
      </c>
      <c r="BE284" s="570">
        <f t="shared" si="432"/>
        <v>0</v>
      </c>
      <c r="BF284" s="570">
        <f t="shared" si="432"/>
        <v>0</v>
      </c>
      <c r="BG284" s="570">
        <f t="shared" si="432"/>
        <v>0</v>
      </c>
      <c r="BH284" s="570">
        <f t="shared" si="432"/>
        <v>0</v>
      </c>
      <c r="BI284" s="570">
        <f t="shared" si="432"/>
        <v>0</v>
      </c>
      <c r="BJ284" s="570">
        <f t="shared" si="432"/>
        <v>0</v>
      </c>
      <c r="BK284" s="570">
        <f t="shared" si="432"/>
        <v>0</v>
      </c>
      <c r="BL284" s="570">
        <f t="shared" si="432"/>
        <v>0</v>
      </c>
      <c r="BM284" s="570">
        <f t="shared" si="432"/>
        <v>0</v>
      </c>
      <c r="BN284" s="570">
        <f t="shared" si="432"/>
        <v>0</v>
      </c>
      <c r="BO284" s="570">
        <f t="shared" si="432"/>
        <v>0</v>
      </c>
      <c r="BP284" s="570">
        <f t="shared" si="432"/>
        <v>0</v>
      </c>
      <c r="BQ284" s="570">
        <f t="shared" si="422"/>
        <v>0</v>
      </c>
    </row>
    <row r="285" spans="1:69" s="325" customFormat="1" ht="12.75" x14ac:dyDescent="0.2">
      <c r="A285" s="610">
        <v>1955</v>
      </c>
      <c r="B285" s="349" t="s">
        <v>273</v>
      </c>
      <c r="C285" s="1177">
        <f>'I4 BO ASSETS'!J74</f>
        <v>-1957150.5</v>
      </c>
      <c r="D285" s="570"/>
      <c r="E285" s="570"/>
      <c r="F285" s="570"/>
      <c r="G285" s="570"/>
      <c r="H285" s="570"/>
      <c r="I285" s="570"/>
      <c r="J285" s="570"/>
      <c r="K285" s="570"/>
      <c r="L285" s="570"/>
      <c r="M285" s="570"/>
      <c r="N285" s="570"/>
      <c r="O285" s="570"/>
      <c r="P285" s="570"/>
      <c r="Q285" s="570"/>
      <c r="R285" s="570"/>
      <c r="S285" s="570"/>
      <c r="T285" s="570"/>
      <c r="U285" s="570"/>
      <c r="V285" s="570"/>
      <c r="W285" s="570"/>
      <c r="X285" s="570"/>
      <c r="Y285" s="570"/>
      <c r="Z285" s="570"/>
      <c r="AA285" s="570"/>
      <c r="AB285" s="570"/>
      <c r="AC285" s="570"/>
      <c r="AD285" s="570"/>
      <c r="AE285" s="570"/>
      <c r="AF285" s="570"/>
      <c r="AG285" s="570"/>
      <c r="AH285" s="570"/>
      <c r="AI285" s="570"/>
      <c r="AJ285" s="570"/>
      <c r="AK285" s="570"/>
      <c r="AL285" s="570"/>
      <c r="AM285" s="570"/>
      <c r="AN285" s="570"/>
      <c r="AO285" s="570"/>
      <c r="AP285" s="570"/>
      <c r="AQ285" s="570"/>
      <c r="AR285" s="570"/>
      <c r="AS285" s="570"/>
      <c r="AT285" s="570"/>
      <c r="AU285" s="570"/>
      <c r="AV285" s="570"/>
      <c r="AW285" s="570">
        <f t="shared" ref="AW285:BP285" si="433">$C285*AW646</f>
        <v>-1210841.0184836739</v>
      </c>
      <c r="AX285" s="570">
        <f t="shared" si="433"/>
        <v>-278521.60905102408</v>
      </c>
      <c r="AY285" s="570">
        <f t="shared" si="433"/>
        <v>-433140.98915039829</v>
      </c>
      <c r="AZ285" s="570">
        <f t="shared" si="433"/>
        <v>0</v>
      </c>
      <c r="BA285" s="570">
        <f t="shared" si="433"/>
        <v>0</v>
      </c>
      <c r="BB285" s="570">
        <f t="shared" si="433"/>
        <v>0</v>
      </c>
      <c r="BC285" s="570">
        <f t="shared" si="433"/>
        <v>-28349.910074375337</v>
      </c>
      <c r="BD285" s="570">
        <f t="shared" si="433"/>
        <v>-3423.0845745939268</v>
      </c>
      <c r="BE285" s="570">
        <f t="shared" si="433"/>
        <v>-2873.8886659344212</v>
      </c>
      <c r="BF285" s="570">
        <f t="shared" si="433"/>
        <v>0</v>
      </c>
      <c r="BG285" s="570">
        <f t="shared" si="433"/>
        <v>0</v>
      </c>
      <c r="BH285" s="570">
        <f t="shared" si="433"/>
        <v>0</v>
      </c>
      <c r="BI285" s="570">
        <f t="shared" si="433"/>
        <v>0</v>
      </c>
      <c r="BJ285" s="570">
        <f t="shared" si="433"/>
        <v>0</v>
      </c>
      <c r="BK285" s="570">
        <f t="shared" si="433"/>
        <v>0</v>
      </c>
      <c r="BL285" s="570">
        <f t="shared" si="433"/>
        <v>0</v>
      </c>
      <c r="BM285" s="570">
        <f t="shared" si="433"/>
        <v>0</v>
      </c>
      <c r="BN285" s="570">
        <f t="shared" si="433"/>
        <v>0</v>
      </c>
      <c r="BO285" s="570">
        <f t="shared" si="433"/>
        <v>0</v>
      </c>
      <c r="BP285" s="570">
        <f t="shared" si="433"/>
        <v>0</v>
      </c>
      <c r="BQ285" s="570">
        <f t="shared" si="422"/>
        <v>-1957150.4999999998</v>
      </c>
    </row>
    <row r="286" spans="1:69" s="325" customFormat="1" ht="12.75" x14ac:dyDescent="0.2">
      <c r="A286" s="610">
        <v>1960</v>
      </c>
      <c r="B286" s="349" t="s">
        <v>274</v>
      </c>
      <c r="C286" s="1177">
        <f>'I4 BO ASSETS'!J75</f>
        <v>0</v>
      </c>
      <c r="D286" s="570"/>
      <c r="E286" s="570"/>
      <c r="F286" s="570"/>
      <c r="G286" s="570"/>
      <c r="H286" s="570"/>
      <c r="I286" s="570"/>
      <c r="J286" s="570"/>
      <c r="K286" s="570"/>
      <c r="L286" s="570"/>
      <c r="M286" s="570"/>
      <c r="N286" s="570"/>
      <c r="O286" s="570"/>
      <c r="P286" s="570"/>
      <c r="Q286" s="570"/>
      <c r="R286" s="570"/>
      <c r="S286" s="570"/>
      <c r="T286" s="570"/>
      <c r="U286" s="570"/>
      <c r="V286" s="570"/>
      <c r="W286" s="570"/>
      <c r="X286" s="570"/>
      <c r="Y286" s="570"/>
      <c r="Z286" s="570"/>
      <c r="AA286" s="570"/>
      <c r="AB286" s="570"/>
      <c r="AC286" s="570"/>
      <c r="AD286" s="570"/>
      <c r="AE286" s="570"/>
      <c r="AF286" s="570"/>
      <c r="AG286" s="570"/>
      <c r="AH286" s="570"/>
      <c r="AI286" s="570"/>
      <c r="AJ286" s="570"/>
      <c r="AK286" s="570"/>
      <c r="AL286" s="570"/>
      <c r="AM286" s="570"/>
      <c r="AN286" s="570"/>
      <c r="AO286" s="570"/>
      <c r="AP286" s="570"/>
      <c r="AQ286" s="570"/>
      <c r="AR286" s="570"/>
      <c r="AS286" s="570"/>
      <c r="AT286" s="570"/>
      <c r="AU286" s="570"/>
      <c r="AV286" s="570"/>
      <c r="AW286" s="570">
        <f t="shared" ref="AW286:BP286" si="434">$C286*AW647</f>
        <v>0</v>
      </c>
      <c r="AX286" s="570">
        <f t="shared" si="434"/>
        <v>0</v>
      </c>
      <c r="AY286" s="570">
        <f t="shared" si="434"/>
        <v>0</v>
      </c>
      <c r="AZ286" s="570">
        <f t="shared" si="434"/>
        <v>0</v>
      </c>
      <c r="BA286" s="570">
        <f t="shared" si="434"/>
        <v>0</v>
      </c>
      <c r="BB286" s="570">
        <f t="shared" si="434"/>
        <v>0</v>
      </c>
      <c r="BC286" s="570">
        <f t="shared" si="434"/>
        <v>0</v>
      </c>
      <c r="BD286" s="570">
        <f t="shared" si="434"/>
        <v>0</v>
      </c>
      <c r="BE286" s="570">
        <f t="shared" si="434"/>
        <v>0</v>
      </c>
      <c r="BF286" s="570">
        <f t="shared" si="434"/>
        <v>0</v>
      </c>
      <c r="BG286" s="570">
        <f t="shared" si="434"/>
        <v>0</v>
      </c>
      <c r="BH286" s="570">
        <f t="shared" si="434"/>
        <v>0</v>
      </c>
      <c r="BI286" s="570">
        <f t="shared" si="434"/>
        <v>0</v>
      </c>
      <c r="BJ286" s="570">
        <f t="shared" si="434"/>
        <v>0</v>
      </c>
      <c r="BK286" s="570">
        <f t="shared" si="434"/>
        <v>0</v>
      </c>
      <c r="BL286" s="570">
        <f t="shared" si="434"/>
        <v>0</v>
      </c>
      <c r="BM286" s="570">
        <f t="shared" si="434"/>
        <v>0</v>
      </c>
      <c r="BN286" s="570">
        <f t="shared" si="434"/>
        <v>0</v>
      </c>
      <c r="BO286" s="570">
        <f t="shared" si="434"/>
        <v>0</v>
      </c>
      <c r="BP286" s="570">
        <f t="shared" si="434"/>
        <v>0</v>
      </c>
      <c r="BQ286" s="570">
        <f t="shared" si="422"/>
        <v>0</v>
      </c>
    </row>
    <row r="287" spans="1:69" s="325" customFormat="1" ht="25.5" x14ac:dyDescent="0.2">
      <c r="A287" s="610">
        <v>1970</v>
      </c>
      <c r="B287" s="349" t="s">
        <v>276</v>
      </c>
      <c r="C287" s="1177">
        <f>'I4 BO ASSETS'!J76</f>
        <v>0</v>
      </c>
      <c r="D287" s="570"/>
      <c r="E287" s="570"/>
      <c r="F287" s="570"/>
      <c r="G287" s="570"/>
      <c r="H287" s="570"/>
      <c r="I287" s="570"/>
      <c r="J287" s="570"/>
      <c r="K287" s="570"/>
      <c r="L287" s="570"/>
      <c r="M287" s="570"/>
      <c r="N287" s="570"/>
      <c r="O287" s="570"/>
      <c r="P287" s="570"/>
      <c r="Q287" s="570"/>
      <c r="R287" s="570"/>
      <c r="S287" s="570"/>
      <c r="T287" s="570"/>
      <c r="U287" s="570"/>
      <c r="V287" s="570"/>
      <c r="W287" s="570"/>
      <c r="X287" s="570"/>
      <c r="Y287" s="570"/>
      <c r="Z287" s="570"/>
      <c r="AA287" s="570"/>
      <c r="AB287" s="570"/>
      <c r="AC287" s="570"/>
      <c r="AD287" s="570"/>
      <c r="AE287" s="570"/>
      <c r="AF287" s="570"/>
      <c r="AG287" s="570"/>
      <c r="AH287" s="570"/>
      <c r="AI287" s="570"/>
      <c r="AJ287" s="570"/>
      <c r="AK287" s="570"/>
      <c r="AL287" s="570"/>
      <c r="AM287" s="570"/>
      <c r="AN287" s="570"/>
      <c r="AO287" s="570"/>
      <c r="AP287" s="570"/>
      <c r="AQ287" s="570"/>
      <c r="AR287" s="570"/>
      <c r="AS287" s="570"/>
      <c r="AT287" s="570"/>
      <c r="AU287" s="570"/>
      <c r="AV287" s="570"/>
      <c r="AW287" s="570">
        <f t="shared" ref="AW287:BP287" si="435">$C287*AW648</f>
        <v>0</v>
      </c>
      <c r="AX287" s="570">
        <f t="shared" si="435"/>
        <v>0</v>
      </c>
      <c r="AY287" s="570">
        <f t="shared" si="435"/>
        <v>0</v>
      </c>
      <c r="AZ287" s="570">
        <f t="shared" si="435"/>
        <v>0</v>
      </c>
      <c r="BA287" s="570">
        <f t="shared" si="435"/>
        <v>0</v>
      </c>
      <c r="BB287" s="570">
        <f t="shared" si="435"/>
        <v>0</v>
      </c>
      <c r="BC287" s="570">
        <f t="shared" si="435"/>
        <v>0</v>
      </c>
      <c r="BD287" s="570">
        <f t="shared" si="435"/>
        <v>0</v>
      </c>
      <c r="BE287" s="570">
        <f t="shared" si="435"/>
        <v>0</v>
      </c>
      <c r="BF287" s="570">
        <f t="shared" si="435"/>
        <v>0</v>
      </c>
      <c r="BG287" s="570">
        <f t="shared" si="435"/>
        <v>0</v>
      </c>
      <c r="BH287" s="570">
        <f t="shared" si="435"/>
        <v>0</v>
      </c>
      <c r="BI287" s="570">
        <f t="shared" si="435"/>
        <v>0</v>
      </c>
      <c r="BJ287" s="570">
        <f t="shared" si="435"/>
        <v>0</v>
      </c>
      <c r="BK287" s="570">
        <f t="shared" si="435"/>
        <v>0</v>
      </c>
      <c r="BL287" s="570">
        <f t="shared" si="435"/>
        <v>0</v>
      </c>
      <c r="BM287" s="570">
        <f t="shared" si="435"/>
        <v>0</v>
      </c>
      <c r="BN287" s="570">
        <f t="shared" si="435"/>
        <v>0</v>
      </c>
      <c r="BO287" s="570">
        <f t="shared" si="435"/>
        <v>0</v>
      </c>
      <c r="BP287" s="570">
        <f t="shared" si="435"/>
        <v>0</v>
      </c>
      <c r="BQ287" s="570">
        <f t="shared" si="422"/>
        <v>0</v>
      </c>
    </row>
    <row r="288" spans="1:69" s="325" customFormat="1" ht="25.5" x14ac:dyDescent="0.2">
      <c r="A288" s="610">
        <v>1975</v>
      </c>
      <c r="B288" s="349" t="s">
        <v>1546</v>
      </c>
      <c r="C288" s="1177">
        <f>'I4 BO ASSETS'!J77</f>
        <v>0</v>
      </c>
      <c r="D288" s="570"/>
      <c r="E288" s="570"/>
      <c r="F288" s="570"/>
      <c r="G288" s="570"/>
      <c r="H288" s="570"/>
      <c r="I288" s="570"/>
      <c r="J288" s="570"/>
      <c r="K288" s="570"/>
      <c r="L288" s="570"/>
      <c r="M288" s="570"/>
      <c r="N288" s="570"/>
      <c r="O288" s="570"/>
      <c r="P288" s="570"/>
      <c r="Q288" s="570"/>
      <c r="R288" s="570"/>
      <c r="S288" s="570"/>
      <c r="T288" s="570"/>
      <c r="U288" s="570"/>
      <c r="V288" s="570"/>
      <c r="W288" s="570"/>
      <c r="X288" s="570"/>
      <c r="Y288" s="570"/>
      <c r="Z288" s="570"/>
      <c r="AA288" s="570"/>
      <c r="AB288" s="570"/>
      <c r="AC288" s="570"/>
      <c r="AD288" s="570"/>
      <c r="AE288" s="570"/>
      <c r="AF288" s="570"/>
      <c r="AG288" s="570"/>
      <c r="AH288" s="570"/>
      <c r="AI288" s="570"/>
      <c r="AJ288" s="570"/>
      <c r="AK288" s="570"/>
      <c r="AL288" s="570"/>
      <c r="AM288" s="570"/>
      <c r="AN288" s="570"/>
      <c r="AO288" s="570"/>
      <c r="AP288" s="570"/>
      <c r="AQ288" s="570"/>
      <c r="AR288" s="570"/>
      <c r="AS288" s="570"/>
      <c r="AT288" s="570"/>
      <c r="AU288" s="570"/>
      <c r="AV288" s="570"/>
      <c r="AW288" s="570">
        <f t="shared" ref="AW288:BP288" si="436">$C288*AW649</f>
        <v>0</v>
      </c>
      <c r="AX288" s="570">
        <f t="shared" si="436"/>
        <v>0</v>
      </c>
      <c r="AY288" s="570">
        <f t="shared" si="436"/>
        <v>0</v>
      </c>
      <c r="AZ288" s="570">
        <f t="shared" si="436"/>
        <v>0</v>
      </c>
      <c r="BA288" s="570">
        <f t="shared" si="436"/>
        <v>0</v>
      </c>
      <c r="BB288" s="570">
        <f t="shared" si="436"/>
        <v>0</v>
      </c>
      <c r="BC288" s="570">
        <f t="shared" si="436"/>
        <v>0</v>
      </c>
      <c r="BD288" s="570">
        <f t="shared" si="436"/>
        <v>0</v>
      </c>
      <c r="BE288" s="570">
        <f t="shared" si="436"/>
        <v>0</v>
      </c>
      <c r="BF288" s="570">
        <f t="shared" si="436"/>
        <v>0</v>
      </c>
      <c r="BG288" s="570">
        <f t="shared" si="436"/>
        <v>0</v>
      </c>
      <c r="BH288" s="570">
        <f t="shared" si="436"/>
        <v>0</v>
      </c>
      <c r="BI288" s="570">
        <f t="shared" si="436"/>
        <v>0</v>
      </c>
      <c r="BJ288" s="570">
        <f t="shared" si="436"/>
        <v>0</v>
      </c>
      <c r="BK288" s="570">
        <f t="shared" si="436"/>
        <v>0</v>
      </c>
      <c r="BL288" s="570">
        <f t="shared" si="436"/>
        <v>0</v>
      </c>
      <c r="BM288" s="570">
        <f t="shared" si="436"/>
        <v>0</v>
      </c>
      <c r="BN288" s="570">
        <f t="shared" si="436"/>
        <v>0</v>
      </c>
      <c r="BO288" s="570">
        <f t="shared" si="436"/>
        <v>0</v>
      </c>
      <c r="BP288" s="570">
        <f t="shared" si="436"/>
        <v>0</v>
      </c>
      <c r="BQ288" s="570">
        <f t="shared" si="422"/>
        <v>0</v>
      </c>
    </row>
    <row r="289" spans="1:69" s="325" customFormat="1" ht="12.75" x14ac:dyDescent="0.2">
      <c r="A289" s="610">
        <v>1980</v>
      </c>
      <c r="B289" s="349" t="s">
        <v>1041</v>
      </c>
      <c r="C289" s="1177">
        <f>'I4 BO ASSETS'!J78</f>
        <v>-1611365</v>
      </c>
      <c r="D289" s="570"/>
      <c r="E289" s="570"/>
      <c r="F289" s="570"/>
      <c r="G289" s="570"/>
      <c r="H289" s="570"/>
      <c r="I289" s="570"/>
      <c r="J289" s="570"/>
      <c r="K289" s="570"/>
      <c r="L289" s="570"/>
      <c r="M289" s="570"/>
      <c r="N289" s="570"/>
      <c r="O289" s="570"/>
      <c r="P289" s="570"/>
      <c r="Q289" s="570"/>
      <c r="R289" s="570"/>
      <c r="S289" s="570"/>
      <c r="T289" s="570"/>
      <c r="U289" s="570"/>
      <c r="V289" s="570"/>
      <c r="W289" s="570"/>
      <c r="X289" s="570"/>
      <c r="Y289" s="570"/>
      <c r="Z289" s="570"/>
      <c r="AA289" s="570"/>
      <c r="AB289" s="570"/>
      <c r="AC289" s="570"/>
      <c r="AD289" s="570"/>
      <c r="AE289" s="570"/>
      <c r="AF289" s="570"/>
      <c r="AG289" s="570"/>
      <c r="AH289" s="570"/>
      <c r="AI289" s="570"/>
      <c r="AJ289" s="570"/>
      <c r="AK289" s="570"/>
      <c r="AL289" s="570"/>
      <c r="AM289" s="570"/>
      <c r="AN289" s="570"/>
      <c r="AO289" s="570"/>
      <c r="AP289" s="570"/>
      <c r="AQ289" s="570"/>
      <c r="AR289" s="570"/>
      <c r="AS289" s="570"/>
      <c r="AT289" s="570"/>
      <c r="AU289" s="570"/>
      <c r="AV289" s="570"/>
      <c r="AW289" s="570">
        <f t="shared" ref="AW289:BP289" si="437">$C289*AW650</f>
        <v>-996912.00944891316</v>
      </c>
      <c r="AX289" s="570">
        <f t="shared" si="437"/>
        <v>-229312.95910483296</v>
      </c>
      <c r="AY289" s="570">
        <f t="shared" si="437"/>
        <v>-356614.49131394416</v>
      </c>
      <c r="AZ289" s="570">
        <f t="shared" si="437"/>
        <v>0</v>
      </c>
      <c r="BA289" s="570">
        <f t="shared" si="437"/>
        <v>0</v>
      </c>
      <c r="BB289" s="570">
        <f t="shared" si="437"/>
        <v>0</v>
      </c>
      <c r="BC289" s="570">
        <f t="shared" si="437"/>
        <v>-23341.103735760647</v>
      </c>
      <c r="BD289" s="570">
        <f t="shared" si="437"/>
        <v>-2818.3007262551055</v>
      </c>
      <c r="BE289" s="570">
        <f t="shared" si="437"/>
        <v>-2366.1356702938374</v>
      </c>
      <c r="BF289" s="570">
        <f t="shared" si="437"/>
        <v>0</v>
      </c>
      <c r="BG289" s="570">
        <f t="shared" si="437"/>
        <v>0</v>
      </c>
      <c r="BH289" s="570">
        <f t="shared" si="437"/>
        <v>0</v>
      </c>
      <c r="BI289" s="570">
        <f t="shared" si="437"/>
        <v>0</v>
      </c>
      <c r="BJ289" s="570">
        <f t="shared" si="437"/>
        <v>0</v>
      </c>
      <c r="BK289" s="570">
        <f t="shared" si="437"/>
        <v>0</v>
      </c>
      <c r="BL289" s="570">
        <f t="shared" si="437"/>
        <v>0</v>
      </c>
      <c r="BM289" s="570">
        <f t="shared" si="437"/>
        <v>0</v>
      </c>
      <c r="BN289" s="570">
        <f t="shared" si="437"/>
        <v>0</v>
      </c>
      <c r="BO289" s="570">
        <f t="shared" si="437"/>
        <v>0</v>
      </c>
      <c r="BP289" s="570">
        <f t="shared" si="437"/>
        <v>0</v>
      </c>
      <c r="BQ289" s="570">
        <f t="shared" si="422"/>
        <v>-1611364.9999999998</v>
      </c>
    </row>
    <row r="290" spans="1:69" s="325" customFormat="1" ht="12.75" x14ac:dyDescent="0.2">
      <c r="A290" s="610">
        <v>1990</v>
      </c>
      <c r="B290" s="349" t="s">
        <v>1043</v>
      </c>
      <c r="C290" s="1177">
        <f>'I4 BO ASSETS'!J79</f>
        <v>-43043.5</v>
      </c>
      <c r="D290" s="570"/>
      <c r="E290" s="570"/>
      <c r="F290" s="570"/>
      <c r="G290" s="570"/>
      <c r="H290" s="570"/>
      <c r="I290" s="570"/>
      <c r="J290" s="570"/>
      <c r="K290" s="570"/>
      <c r="L290" s="570"/>
      <c r="M290" s="570"/>
      <c r="N290" s="570"/>
      <c r="O290" s="570"/>
      <c r="P290" s="570"/>
      <c r="Q290" s="570"/>
      <c r="R290" s="570"/>
      <c r="S290" s="570"/>
      <c r="T290" s="570"/>
      <c r="U290" s="570"/>
      <c r="V290" s="570"/>
      <c r="W290" s="570"/>
      <c r="X290" s="570"/>
      <c r="Y290" s="570"/>
      <c r="Z290" s="570"/>
      <c r="AA290" s="570"/>
      <c r="AB290" s="570"/>
      <c r="AC290" s="570"/>
      <c r="AD290" s="570"/>
      <c r="AE290" s="570"/>
      <c r="AF290" s="570"/>
      <c r="AG290" s="570"/>
      <c r="AH290" s="570"/>
      <c r="AI290" s="570"/>
      <c r="AJ290" s="570"/>
      <c r="AK290" s="570"/>
      <c r="AL290" s="570"/>
      <c r="AM290" s="570"/>
      <c r="AN290" s="570"/>
      <c r="AO290" s="570"/>
      <c r="AP290" s="570"/>
      <c r="AQ290" s="570"/>
      <c r="AR290" s="570"/>
      <c r="AS290" s="570"/>
      <c r="AT290" s="570"/>
      <c r="AU290" s="570"/>
      <c r="AV290" s="570"/>
      <c r="AW290" s="570">
        <f t="shared" ref="AW290:BP290" si="438">$C290*AW651</f>
        <v>-26629.957879632668</v>
      </c>
      <c r="AX290" s="570">
        <f t="shared" si="438"/>
        <v>-6125.5099590898881</v>
      </c>
      <c r="AY290" s="570">
        <f t="shared" si="438"/>
        <v>-9526.0452205873626</v>
      </c>
      <c r="AZ290" s="570">
        <f t="shared" si="438"/>
        <v>0</v>
      </c>
      <c r="BA290" s="570">
        <f t="shared" si="438"/>
        <v>0</v>
      </c>
      <c r="BB290" s="570">
        <f t="shared" si="438"/>
        <v>0</v>
      </c>
      <c r="BC290" s="570">
        <f t="shared" si="438"/>
        <v>-623.4979651725173</v>
      </c>
      <c r="BD290" s="570">
        <f t="shared" si="438"/>
        <v>-75.283705002008631</v>
      </c>
      <c r="BE290" s="570">
        <f t="shared" si="438"/>
        <v>-63.205270515552208</v>
      </c>
      <c r="BF290" s="570">
        <f t="shared" si="438"/>
        <v>0</v>
      </c>
      <c r="BG290" s="570">
        <f t="shared" si="438"/>
        <v>0</v>
      </c>
      <c r="BH290" s="570">
        <f t="shared" si="438"/>
        <v>0</v>
      </c>
      <c r="BI290" s="570">
        <f t="shared" si="438"/>
        <v>0</v>
      </c>
      <c r="BJ290" s="570">
        <f t="shared" si="438"/>
        <v>0</v>
      </c>
      <c r="BK290" s="570">
        <f t="shared" si="438"/>
        <v>0</v>
      </c>
      <c r="BL290" s="570">
        <f t="shared" si="438"/>
        <v>0</v>
      </c>
      <c r="BM290" s="570">
        <f t="shared" si="438"/>
        <v>0</v>
      </c>
      <c r="BN290" s="570">
        <f t="shared" si="438"/>
        <v>0</v>
      </c>
      <c r="BO290" s="570">
        <f t="shared" si="438"/>
        <v>0</v>
      </c>
      <c r="BP290" s="570">
        <f t="shared" si="438"/>
        <v>0</v>
      </c>
      <c r="BQ290" s="570">
        <f t="shared" si="422"/>
        <v>-43043.499999999993</v>
      </c>
    </row>
    <row r="291" spans="1:69" s="325" customFormat="1" ht="12.75" x14ac:dyDescent="0.2">
      <c r="A291" s="610">
        <v>2005</v>
      </c>
      <c r="B291" s="349" t="s">
        <v>1045</v>
      </c>
      <c r="C291" s="1177">
        <f>'I4 BO ASSETS'!J80</f>
        <v>0</v>
      </c>
      <c r="D291" s="570"/>
      <c r="E291" s="570"/>
      <c r="F291" s="570"/>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0"/>
      <c r="AE291" s="570"/>
      <c r="AF291" s="570"/>
      <c r="AG291" s="570"/>
      <c r="AH291" s="570"/>
      <c r="AI291" s="570"/>
      <c r="AJ291" s="570"/>
      <c r="AK291" s="570"/>
      <c r="AL291" s="570"/>
      <c r="AM291" s="570"/>
      <c r="AN291" s="570"/>
      <c r="AO291" s="570"/>
      <c r="AP291" s="570"/>
      <c r="AQ291" s="570"/>
      <c r="AR291" s="570"/>
      <c r="AS291" s="570"/>
      <c r="AT291" s="570"/>
      <c r="AU291" s="570"/>
      <c r="AV291" s="570"/>
      <c r="AW291" s="570">
        <f t="shared" ref="AW291:BP291" si="439">$C291*AW652</f>
        <v>0</v>
      </c>
      <c r="AX291" s="570">
        <f t="shared" si="439"/>
        <v>0</v>
      </c>
      <c r="AY291" s="570">
        <f t="shared" si="439"/>
        <v>0</v>
      </c>
      <c r="AZ291" s="570">
        <f t="shared" si="439"/>
        <v>0</v>
      </c>
      <c r="BA291" s="570">
        <f t="shared" si="439"/>
        <v>0</v>
      </c>
      <c r="BB291" s="570">
        <f t="shared" si="439"/>
        <v>0</v>
      </c>
      <c r="BC291" s="570">
        <f t="shared" si="439"/>
        <v>0</v>
      </c>
      <c r="BD291" s="570">
        <f t="shared" si="439"/>
        <v>0</v>
      </c>
      <c r="BE291" s="570">
        <f t="shared" si="439"/>
        <v>0</v>
      </c>
      <c r="BF291" s="570">
        <f t="shared" si="439"/>
        <v>0</v>
      </c>
      <c r="BG291" s="570">
        <f t="shared" si="439"/>
        <v>0</v>
      </c>
      <c r="BH291" s="570">
        <f t="shared" si="439"/>
        <v>0</v>
      </c>
      <c r="BI291" s="570">
        <f t="shared" si="439"/>
        <v>0</v>
      </c>
      <c r="BJ291" s="570">
        <f t="shared" si="439"/>
        <v>0</v>
      </c>
      <c r="BK291" s="570">
        <f t="shared" si="439"/>
        <v>0</v>
      </c>
      <c r="BL291" s="570">
        <f t="shared" si="439"/>
        <v>0</v>
      </c>
      <c r="BM291" s="570">
        <f t="shared" si="439"/>
        <v>0</v>
      </c>
      <c r="BN291" s="570">
        <f t="shared" si="439"/>
        <v>0</v>
      </c>
      <c r="BO291" s="570">
        <f t="shared" si="439"/>
        <v>0</v>
      </c>
      <c r="BP291" s="570">
        <f t="shared" si="439"/>
        <v>0</v>
      </c>
      <c r="BQ291" s="570">
        <f t="shared" si="422"/>
        <v>0</v>
      </c>
    </row>
    <row r="292" spans="1:69" s="1167" customFormat="1" ht="12.75" x14ac:dyDescent="0.2">
      <c r="A292" s="614">
        <v>2010</v>
      </c>
      <c r="B292" s="613" t="s">
        <v>1046</v>
      </c>
      <c r="C292" s="1177">
        <f>'I4 BO ASSETS'!J81</f>
        <v>0</v>
      </c>
      <c r="D292" s="570"/>
      <c r="E292" s="570"/>
      <c r="F292" s="570"/>
      <c r="G292" s="570"/>
      <c r="H292" s="570"/>
      <c r="I292" s="570"/>
      <c r="J292" s="570"/>
      <c r="K292" s="570"/>
      <c r="L292" s="570"/>
      <c r="M292" s="570"/>
      <c r="N292" s="570"/>
      <c r="O292" s="570"/>
      <c r="P292" s="570"/>
      <c r="Q292" s="570"/>
      <c r="R292" s="570"/>
      <c r="S292" s="570"/>
      <c r="T292" s="570"/>
      <c r="U292" s="570"/>
      <c r="V292" s="570"/>
      <c r="W292" s="570"/>
      <c r="X292" s="570"/>
      <c r="Y292" s="570"/>
      <c r="Z292" s="570"/>
      <c r="AA292" s="570"/>
      <c r="AB292" s="570"/>
      <c r="AC292" s="570"/>
      <c r="AD292" s="570"/>
      <c r="AE292" s="570"/>
      <c r="AF292" s="570"/>
      <c r="AG292" s="570"/>
      <c r="AH292" s="570"/>
      <c r="AI292" s="570"/>
      <c r="AJ292" s="570"/>
      <c r="AK292" s="570"/>
      <c r="AL292" s="570"/>
      <c r="AM292" s="570"/>
      <c r="AN292" s="570"/>
      <c r="AO292" s="570"/>
      <c r="AP292" s="570"/>
      <c r="AQ292" s="570"/>
      <c r="AR292" s="570"/>
      <c r="AS292" s="570"/>
      <c r="AT292" s="570"/>
      <c r="AU292" s="570"/>
      <c r="AV292" s="570"/>
      <c r="AW292" s="570">
        <f t="shared" ref="AW292:BP292" si="440">$C292*AW653</f>
        <v>0</v>
      </c>
      <c r="AX292" s="570">
        <f t="shared" si="440"/>
        <v>0</v>
      </c>
      <c r="AY292" s="570">
        <f t="shared" si="440"/>
        <v>0</v>
      </c>
      <c r="AZ292" s="570">
        <f t="shared" si="440"/>
        <v>0</v>
      </c>
      <c r="BA292" s="570">
        <f t="shared" si="440"/>
        <v>0</v>
      </c>
      <c r="BB292" s="570">
        <f t="shared" si="440"/>
        <v>0</v>
      </c>
      <c r="BC292" s="570">
        <f t="shared" si="440"/>
        <v>0</v>
      </c>
      <c r="BD292" s="570">
        <f t="shared" si="440"/>
        <v>0</v>
      </c>
      <c r="BE292" s="570">
        <f t="shared" si="440"/>
        <v>0</v>
      </c>
      <c r="BF292" s="570">
        <f t="shared" si="440"/>
        <v>0</v>
      </c>
      <c r="BG292" s="570">
        <f t="shared" si="440"/>
        <v>0</v>
      </c>
      <c r="BH292" s="570">
        <f t="shared" si="440"/>
        <v>0</v>
      </c>
      <c r="BI292" s="570">
        <f t="shared" si="440"/>
        <v>0</v>
      </c>
      <c r="BJ292" s="570">
        <f t="shared" si="440"/>
        <v>0</v>
      </c>
      <c r="BK292" s="570">
        <f t="shared" si="440"/>
        <v>0</v>
      </c>
      <c r="BL292" s="570">
        <f t="shared" si="440"/>
        <v>0</v>
      </c>
      <c r="BM292" s="570">
        <f t="shared" si="440"/>
        <v>0</v>
      </c>
      <c r="BN292" s="570">
        <f t="shared" si="440"/>
        <v>0</v>
      </c>
      <c r="BO292" s="570">
        <f t="shared" si="440"/>
        <v>0</v>
      </c>
      <c r="BP292" s="570">
        <f t="shared" si="440"/>
        <v>0</v>
      </c>
      <c r="BQ292" s="570">
        <f t="shared" si="422"/>
        <v>0</v>
      </c>
    </row>
    <row r="293" spans="1:69" s="1184" customFormat="1" ht="12.75" x14ac:dyDescent="0.2">
      <c r="A293" s="1179"/>
      <c r="B293" s="1180" t="s">
        <v>909</v>
      </c>
      <c r="C293" s="1181">
        <f>SUM(C273:C292)</f>
        <v>-19866405.66</v>
      </c>
      <c r="D293" s="1182"/>
      <c r="E293" s="1182"/>
      <c r="F293" s="1183"/>
      <c r="G293" s="1182">
        <f t="shared" ref="G293:AL293" si="441">SUM(G273:G292)</f>
        <v>0</v>
      </c>
      <c r="H293" s="1182">
        <f t="shared" si="441"/>
        <v>0</v>
      </c>
      <c r="I293" s="1182">
        <f t="shared" si="441"/>
        <v>0</v>
      </c>
      <c r="J293" s="1182">
        <f t="shared" si="441"/>
        <v>0</v>
      </c>
      <c r="K293" s="1182">
        <f t="shared" si="441"/>
        <v>0</v>
      </c>
      <c r="L293" s="1182">
        <f t="shared" si="441"/>
        <v>0</v>
      </c>
      <c r="M293" s="1182">
        <f t="shared" si="441"/>
        <v>0</v>
      </c>
      <c r="N293" s="1182">
        <f t="shared" si="441"/>
        <v>0</v>
      </c>
      <c r="O293" s="1182">
        <f t="shared" si="441"/>
        <v>0</v>
      </c>
      <c r="P293" s="1182">
        <f t="shared" si="441"/>
        <v>0</v>
      </c>
      <c r="Q293" s="1182">
        <f t="shared" si="441"/>
        <v>0</v>
      </c>
      <c r="R293" s="1182">
        <f t="shared" si="441"/>
        <v>0</v>
      </c>
      <c r="S293" s="1182">
        <f t="shared" si="441"/>
        <v>0</v>
      </c>
      <c r="T293" s="1182">
        <f t="shared" si="441"/>
        <v>0</v>
      </c>
      <c r="U293" s="1182">
        <f t="shared" si="441"/>
        <v>0</v>
      </c>
      <c r="V293" s="1182">
        <f t="shared" si="441"/>
        <v>0</v>
      </c>
      <c r="W293" s="1182">
        <f t="shared" si="441"/>
        <v>0</v>
      </c>
      <c r="X293" s="1182">
        <f t="shared" si="441"/>
        <v>0</v>
      </c>
      <c r="Y293" s="1182">
        <f t="shared" si="441"/>
        <v>0</v>
      </c>
      <c r="Z293" s="1182">
        <f t="shared" si="441"/>
        <v>0</v>
      </c>
      <c r="AA293" s="1182">
        <f t="shared" si="441"/>
        <v>0</v>
      </c>
      <c r="AB293" s="1182">
        <f t="shared" si="441"/>
        <v>0</v>
      </c>
      <c r="AC293" s="1182">
        <f t="shared" si="441"/>
        <v>0</v>
      </c>
      <c r="AD293" s="1182">
        <f t="shared" si="441"/>
        <v>0</v>
      </c>
      <c r="AE293" s="1182">
        <f t="shared" si="441"/>
        <v>0</v>
      </c>
      <c r="AF293" s="1182">
        <f t="shared" si="441"/>
        <v>0</v>
      </c>
      <c r="AG293" s="1182">
        <f t="shared" si="441"/>
        <v>0</v>
      </c>
      <c r="AH293" s="1182">
        <f t="shared" si="441"/>
        <v>0</v>
      </c>
      <c r="AI293" s="1182">
        <f t="shared" si="441"/>
        <v>0</v>
      </c>
      <c r="AJ293" s="1182">
        <f t="shared" si="441"/>
        <v>0</v>
      </c>
      <c r="AK293" s="1182">
        <f t="shared" si="441"/>
        <v>0</v>
      </c>
      <c r="AL293" s="1182">
        <f t="shared" si="441"/>
        <v>0</v>
      </c>
      <c r="AM293" s="1182">
        <f t="shared" ref="AM293:BQ293" si="442">SUM(AM273:AM292)</f>
        <v>0</v>
      </c>
      <c r="AN293" s="1182">
        <f t="shared" si="442"/>
        <v>0</v>
      </c>
      <c r="AO293" s="1182">
        <f t="shared" si="442"/>
        <v>0</v>
      </c>
      <c r="AP293" s="1182">
        <f t="shared" si="442"/>
        <v>0</v>
      </c>
      <c r="AQ293" s="1182">
        <f t="shared" si="442"/>
        <v>0</v>
      </c>
      <c r="AR293" s="1182">
        <f t="shared" si="442"/>
        <v>0</v>
      </c>
      <c r="AS293" s="1182">
        <f t="shared" si="442"/>
        <v>0</v>
      </c>
      <c r="AT293" s="1182">
        <f t="shared" si="442"/>
        <v>0</v>
      </c>
      <c r="AU293" s="1182">
        <f t="shared" si="442"/>
        <v>0</v>
      </c>
      <c r="AV293" s="1182">
        <f t="shared" si="442"/>
        <v>0</v>
      </c>
      <c r="AW293" s="1182">
        <f t="shared" si="442"/>
        <v>-12290857.991229713</v>
      </c>
      <c r="AX293" s="1182">
        <f t="shared" si="442"/>
        <v>-2827183.3313194732</v>
      </c>
      <c r="AY293" s="1182">
        <f t="shared" si="442"/>
        <v>-4396674.961090357</v>
      </c>
      <c r="AZ293" s="1182">
        <f t="shared" si="442"/>
        <v>0</v>
      </c>
      <c r="BA293" s="1182">
        <f t="shared" si="442"/>
        <v>0</v>
      </c>
      <c r="BB293" s="1182">
        <f t="shared" si="442"/>
        <v>0</v>
      </c>
      <c r="BC293" s="1182">
        <f t="shared" si="442"/>
        <v>-287770.82496316009</v>
      </c>
      <c r="BD293" s="1182">
        <f t="shared" si="442"/>
        <v>-34746.631272031183</v>
      </c>
      <c r="BE293" s="1182">
        <f t="shared" si="442"/>
        <v>-29171.920125268567</v>
      </c>
      <c r="BF293" s="1182">
        <f t="shared" si="442"/>
        <v>0</v>
      </c>
      <c r="BG293" s="1182">
        <f t="shared" si="442"/>
        <v>0</v>
      </c>
      <c r="BH293" s="1182">
        <f t="shared" si="442"/>
        <v>0</v>
      </c>
      <c r="BI293" s="1182">
        <f t="shared" si="442"/>
        <v>0</v>
      </c>
      <c r="BJ293" s="1182">
        <f t="shared" si="442"/>
        <v>0</v>
      </c>
      <c r="BK293" s="1182">
        <f t="shared" si="442"/>
        <v>0</v>
      </c>
      <c r="BL293" s="1182">
        <f t="shared" si="442"/>
        <v>0</v>
      </c>
      <c r="BM293" s="1182">
        <f t="shared" si="442"/>
        <v>0</v>
      </c>
      <c r="BN293" s="1182">
        <f t="shared" si="442"/>
        <v>0</v>
      </c>
      <c r="BO293" s="1182">
        <f t="shared" si="442"/>
        <v>0</v>
      </c>
      <c r="BP293" s="1182">
        <f t="shared" si="442"/>
        <v>0</v>
      </c>
      <c r="BQ293" s="1182">
        <f t="shared" si="442"/>
        <v>-19866405.66</v>
      </c>
    </row>
    <row r="294" spans="1:69" s="325" customFormat="1" ht="12.75" x14ac:dyDescent="0.2">
      <c r="B294" s="409"/>
      <c r="C294" s="570"/>
      <c r="D294" s="570"/>
      <c r="E294" s="570"/>
      <c r="F294" s="570"/>
      <c r="AV294" s="410"/>
      <c r="BQ294" s="410"/>
    </row>
    <row r="295" spans="1:69" s="1097" customFormat="1" ht="13.5" thickBot="1" x14ac:dyDescent="0.25">
      <c r="B295" s="1095" t="s">
        <v>1134</v>
      </c>
      <c r="C295" s="1096">
        <f t="shared" ref="C295:AH295" si="443">C271+C293</f>
        <v>-126614278.32377419</v>
      </c>
      <c r="D295" s="1096">
        <f t="shared" si="443"/>
        <v>-66273968.663011953</v>
      </c>
      <c r="E295" s="1096">
        <f t="shared" si="443"/>
        <v>-40473904.000762224</v>
      </c>
      <c r="F295" s="1096">
        <f t="shared" si="443"/>
        <v>-106747872.66377418</v>
      </c>
      <c r="G295" s="1096">
        <f t="shared" si="443"/>
        <v>-30224619.460815698</v>
      </c>
      <c r="H295" s="1096">
        <f t="shared" si="443"/>
        <v>-12277525.979107898</v>
      </c>
      <c r="I295" s="1096">
        <f t="shared" si="443"/>
        <v>-23223228.992963847</v>
      </c>
      <c r="J295" s="1096">
        <f t="shared" si="443"/>
        <v>0</v>
      </c>
      <c r="K295" s="1096">
        <f t="shared" si="443"/>
        <v>0</v>
      </c>
      <c r="L295" s="1096">
        <f t="shared" si="443"/>
        <v>0</v>
      </c>
      <c r="M295" s="1096">
        <f t="shared" si="443"/>
        <v>-539928.19503958256</v>
      </c>
      <c r="N295" s="1096">
        <f t="shared" si="443"/>
        <v>-1044.386374183727</v>
      </c>
      <c r="O295" s="1096">
        <f t="shared" si="443"/>
        <v>-7621.6487107455869</v>
      </c>
      <c r="P295" s="1096">
        <f t="shared" si="443"/>
        <v>0</v>
      </c>
      <c r="Q295" s="1096">
        <f t="shared" si="443"/>
        <v>0</v>
      </c>
      <c r="R295" s="1096">
        <f t="shared" si="443"/>
        <v>0</v>
      </c>
      <c r="S295" s="1096">
        <f t="shared" si="443"/>
        <v>0</v>
      </c>
      <c r="T295" s="1096">
        <f t="shared" si="443"/>
        <v>0</v>
      </c>
      <c r="U295" s="1096">
        <f t="shared" si="443"/>
        <v>0</v>
      </c>
      <c r="V295" s="1096">
        <f t="shared" si="443"/>
        <v>0</v>
      </c>
      <c r="W295" s="1096">
        <f t="shared" si="443"/>
        <v>0</v>
      </c>
      <c r="X295" s="1096">
        <f t="shared" si="443"/>
        <v>0</v>
      </c>
      <c r="Y295" s="1096">
        <f t="shared" si="443"/>
        <v>0</v>
      </c>
      <c r="Z295" s="1096">
        <f t="shared" si="443"/>
        <v>0</v>
      </c>
      <c r="AA295" s="1096">
        <f t="shared" si="443"/>
        <v>-66273968.663011953</v>
      </c>
      <c r="AB295" s="1096">
        <f t="shared" si="443"/>
        <v>-35202811.610625923</v>
      </c>
      <c r="AC295" s="1096">
        <f t="shared" si="443"/>
        <v>-3288301.7401096565</v>
      </c>
      <c r="AD295" s="1096">
        <f t="shared" si="443"/>
        <v>-505391.13377189357</v>
      </c>
      <c r="AE295" s="1096">
        <f t="shared" si="443"/>
        <v>0</v>
      </c>
      <c r="AF295" s="1096">
        <f t="shared" si="443"/>
        <v>0</v>
      </c>
      <c r="AG295" s="1096">
        <f t="shared" si="443"/>
        <v>0</v>
      </c>
      <c r="AH295" s="1096">
        <f t="shared" si="443"/>
        <v>-1133454.3875731044</v>
      </c>
      <c r="AI295" s="1096">
        <f t="shared" ref="AI295:BQ295" si="444">AI271+AI293</f>
        <v>-190786.20389120537</v>
      </c>
      <c r="AJ295" s="1096">
        <f t="shared" si="444"/>
        <v>-153158.92479043984</v>
      </c>
      <c r="AK295" s="1096">
        <f t="shared" si="444"/>
        <v>0</v>
      </c>
      <c r="AL295" s="1096">
        <f t="shared" si="444"/>
        <v>0</v>
      </c>
      <c r="AM295" s="1096">
        <f t="shared" si="444"/>
        <v>0</v>
      </c>
      <c r="AN295" s="1096">
        <f t="shared" si="444"/>
        <v>0</v>
      </c>
      <c r="AO295" s="1096">
        <f t="shared" si="444"/>
        <v>0</v>
      </c>
      <c r="AP295" s="1096">
        <f t="shared" si="444"/>
        <v>0</v>
      </c>
      <c r="AQ295" s="1096">
        <f t="shared" si="444"/>
        <v>0</v>
      </c>
      <c r="AR295" s="1096">
        <f t="shared" si="444"/>
        <v>0</v>
      </c>
      <c r="AS295" s="1096">
        <f t="shared" si="444"/>
        <v>0</v>
      </c>
      <c r="AT295" s="1096">
        <f t="shared" si="444"/>
        <v>0</v>
      </c>
      <c r="AU295" s="1096">
        <f t="shared" si="444"/>
        <v>0</v>
      </c>
      <c r="AV295" s="1096">
        <f t="shared" si="444"/>
        <v>-40473904.000762224</v>
      </c>
      <c r="AW295" s="1096">
        <f t="shared" si="444"/>
        <v>-12290857.991229713</v>
      </c>
      <c r="AX295" s="1096">
        <f t="shared" si="444"/>
        <v>-2827183.3313194732</v>
      </c>
      <c r="AY295" s="1096">
        <f t="shared" si="444"/>
        <v>-4396674.961090357</v>
      </c>
      <c r="AZ295" s="1096">
        <f t="shared" si="444"/>
        <v>0</v>
      </c>
      <c r="BA295" s="1096">
        <f t="shared" si="444"/>
        <v>0</v>
      </c>
      <c r="BB295" s="1096">
        <f t="shared" si="444"/>
        <v>0</v>
      </c>
      <c r="BC295" s="1096">
        <f t="shared" si="444"/>
        <v>-287770.82496316009</v>
      </c>
      <c r="BD295" s="1096">
        <f t="shared" si="444"/>
        <v>-34746.631272031183</v>
      </c>
      <c r="BE295" s="1096">
        <f t="shared" si="444"/>
        <v>-29171.920125268567</v>
      </c>
      <c r="BF295" s="1096">
        <f t="shared" si="444"/>
        <v>0</v>
      </c>
      <c r="BG295" s="1096">
        <f t="shared" si="444"/>
        <v>0</v>
      </c>
      <c r="BH295" s="1096">
        <f t="shared" si="444"/>
        <v>0</v>
      </c>
      <c r="BI295" s="1096">
        <f t="shared" si="444"/>
        <v>0</v>
      </c>
      <c r="BJ295" s="1096">
        <f t="shared" si="444"/>
        <v>0</v>
      </c>
      <c r="BK295" s="1096">
        <f t="shared" si="444"/>
        <v>0</v>
      </c>
      <c r="BL295" s="1096">
        <f t="shared" si="444"/>
        <v>0</v>
      </c>
      <c r="BM295" s="1096">
        <f t="shared" si="444"/>
        <v>0</v>
      </c>
      <c r="BN295" s="1096">
        <f t="shared" si="444"/>
        <v>0</v>
      </c>
      <c r="BO295" s="1096">
        <f t="shared" si="444"/>
        <v>0</v>
      </c>
      <c r="BP295" s="1096">
        <f t="shared" si="444"/>
        <v>0</v>
      </c>
      <c r="BQ295" s="1096">
        <f t="shared" si="444"/>
        <v>-19866405.66</v>
      </c>
    </row>
    <row r="296" spans="1:69" s="325" customFormat="1" ht="13.5" thickTop="1" x14ac:dyDescent="0.2">
      <c r="A296" s="1185"/>
      <c r="B296" s="409"/>
      <c r="C296" s="1186"/>
      <c r="D296" s="570"/>
      <c r="E296" s="570"/>
      <c r="F296" s="570"/>
      <c r="AV296" s="410"/>
      <c r="BQ296" s="410"/>
    </row>
    <row r="297" spans="1:69" s="325" customFormat="1" ht="12.75" x14ac:dyDescent="0.2">
      <c r="A297" s="1185"/>
      <c r="B297" s="409"/>
      <c r="C297" s="1186"/>
      <c r="D297" s="570"/>
      <c r="E297" s="570"/>
      <c r="F297" s="570"/>
      <c r="AV297" s="410"/>
      <c r="BQ297" s="410"/>
    </row>
    <row r="298" spans="1:69" s="325" customFormat="1" ht="15.75" x14ac:dyDescent="0.2">
      <c r="A298" s="1488" t="s">
        <v>947</v>
      </c>
      <c r="B298" s="1141"/>
      <c r="C298" s="1188"/>
      <c r="D298" s="1141"/>
      <c r="E298" s="1141"/>
      <c r="F298" s="1141"/>
      <c r="G298" s="1141"/>
      <c r="H298" s="1141"/>
      <c r="I298" s="1141"/>
      <c r="AV298" s="410"/>
    </row>
    <row r="299" spans="1:69" s="325" customFormat="1" ht="12.75" x14ac:dyDescent="0.2">
      <c r="C299" s="1140"/>
      <c r="AV299" s="410"/>
    </row>
    <row r="300" spans="1:69" s="325" customFormat="1" ht="12.75" x14ac:dyDescent="0.2">
      <c r="A300" s="523"/>
      <c r="B300" s="1141"/>
      <c r="C300" s="1142"/>
      <c r="AV300" s="410"/>
    </row>
    <row r="301" spans="1:69" s="1143" customFormat="1" ht="25.5" x14ac:dyDescent="0.2">
      <c r="C301" s="1144"/>
      <c r="D301" s="1145"/>
      <c r="E301" s="1146"/>
      <c r="F301" s="1147"/>
      <c r="G301" s="1148" t="s">
        <v>1130</v>
      </c>
      <c r="H301" s="1148"/>
      <c r="I301" s="1148"/>
      <c r="J301" s="1148"/>
      <c r="K301" s="1148"/>
      <c r="L301" s="1148"/>
      <c r="M301" s="1148"/>
      <c r="N301" s="1148"/>
      <c r="O301" s="1148"/>
      <c r="P301" s="1148"/>
      <c r="Q301" s="1148"/>
      <c r="R301" s="1148"/>
      <c r="S301" s="1148"/>
      <c r="T301" s="1148"/>
      <c r="U301" s="1148"/>
      <c r="V301" s="1148"/>
      <c r="W301" s="1148"/>
      <c r="X301" s="1148"/>
      <c r="Y301" s="1148"/>
      <c r="Z301" s="1148"/>
      <c r="AA301" s="1149"/>
      <c r="AB301" s="1148" t="s">
        <v>1131</v>
      </c>
      <c r="AC301" s="1148"/>
      <c r="AD301" s="1148"/>
      <c r="AE301" s="1148"/>
      <c r="AF301" s="1148"/>
      <c r="AG301" s="1148"/>
      <c r="AH301" s="1148"/>
      <c r="AI301" s="1148"/>
      <c r="AJ301" s="1148"/>
      <c r="AK301" s="1148"/>
      <c r="AL301" s="1148"/>
      <c r="AM301" s="1148"/>
      <c r="AN301" s="1148"/>
      <c r="AO301" s="1148"/>
      <c r="AP301" s="1148"/>
      <c r="AQ301" s="1148"/>
      <c r="AR301" s="1148"/>
      <c r="AS301" s="1148"/>
      <c r="AT301" s="1148"/>
      <c r="AU301" s="1148"/>
      <c r="AV301" s="1149"/>
      <c r="AW301" s="1150" t="s">
        <v>1132</v>
      </c>
      <c r="AX301" s="1148"/>
      <c r="AY301" s="1148"/>
      <c r="AZ301" s="1148"/>
      <c r="BA301" s="1148"/>
      <c r="BB301" s="1148"/>
      <c r="BC301" s="1148"/>
      <c r="BD301" s="1148"/>
      <c r="BE301" s="1148"/>
      <c r="BF301" s="1148"/>
      <c r="BG301" s="1148"/>
      <c r="BH301" s="1148"/>
      <c r="BI301" s="1148"/>
      <c r="BJ301" s="1148"/>
      <c r="BK301" s="1148"/>
      <c r="BL301" s="1148"/>
      <c r="BM301" s="1148"/>
      <c r="BN301" s="1148"/>
      <c r="BO301" s="1148"/>
      <c r="BP301" s="1148"/>
      <c r="BQ301" s="1149"/>
    </row>
    <row r="302" spans="1:69" s="985" customFormat="1" ht="12.75" x14ac:dyDescent="0.2">
      <c r="A302" s="1151"/>
      <c r="B302" s="1151"/>
      <c r="C302" s="1152"/>
      <c r="D302" s="1153"/>
      <c r="E302" s="1154"/>
      <c r="F302" s="1155"/>
      <c r="G302" s="1156">
        <v>1</v>
      </c>
      <c r="H302" s="1156">
        <v>2</v>
      </c>
      <c r="I302" s="1156">
        <v>3</v>
      </c>
      <c r="J302" s="1156">
        <v>4</v>
      </c>
      <c r="K302" s="1156">
        <v>5</v>
      </c>
      <c r="L302" s="1156">
        <v>6</v>
      </c>
      <c r="M302" s="1156">
        <v>7</v>
      </c>
      <c r="N302" s="1156">
        <v>8</v>
      </c>
      <c r="O302" s="1156">
        <v>9</v>
      </c>
      <c r="P302" s="1156">
        <v>10</v>
      </c>
      <c r="Q302" s="1156">
        <v>11</v>
      </c>
      <c r="R302" s="1156">
        <v>12</v>
      </c>
      <c r="S302" s="1156">
        <v>13</v>
      </c>
      <c r="T302" s="1156">
        <v>14</v>
      </c>
      <c r="U302" s="1156">
        <v>15</v>
      </c>
      <c r="V302" s="1156">
        <v>16</v>
      </c>
      <c r="W302" s="1156">
        <v>17</v>
      </c>
      <c r="X302" s="1156">
        <v>18</v>
      </c>
      <c r="Y302" s="1156">
        <v>19</v>
      </c>
      <c r="Z302" s="1156">
        <v>20</v>
      </c>
      <c r="AA302" s="1157" t="s">
        <v>707</v>
      </c>
      <c r="AB302" s="1156">
        <v>1</v>
      </c>
      <c r="AC302" s="1156">
        <v>2</v>
      </c>
      <c r="AD302" s="1156">
        <v>3</v>
      </c>
      <c r="AE302" s="1156">
        <v>4</v>
      </c>
      <c r="AF302" s="1156">
        <v>5</v>
      </c>
      <c r="AG302" s="1156">
        <v>6</v>
      </c>
      <c r="AH302" s="1156">
        <v>7</v>
      </c>
      <c r="AI302" s="1156">
        <v>8</v>
      </c>
      <c r="AJ302" s="1156">
        <v>9</v>
      </c>
      <c r="AK302" s="1156">
        <v>10</v>
      </c>
      <c r="AL302" s="1156">
        <v>11</v>
      </c>
      <c r="AM302" s="1156">
        <v>12</v>
      </c>
      <c r="AN302" s="1156">
        <v>13</v>
      </c>
      <c r="AO302" s="1156">
        <v>14</v>
      </c>
      <c r="AP302" s="1156">
        <v>15</v>
      </c>
      <c r="AQ302" s="1156">
        <v>16</v>
      </c>
      <c r="AR302" s="1156">
        <v>17</v>
      </c>
      <c r="AS302" s="1156">
        <v>18</v>
      </c>
      <c r="AT302" s="1156">
        <v>19</v>
      </c>
      <c r="AU302" s="1156">
        <v>20</v>
      </c>
      <c r="AV302" s="1157" t="s">
        <v>707</v>
      </c>
      <c r="AW302" s="1158">
        <v>1</v>
      </c>
      <c r="AX302" s="1156">
        <v>2</v>
      </c>
      <c r="AY302" s="1156">
        <v>3</v>
      </c>
      <c r="AZ302" s="1156">
        <v>4</v>
      </c>
      <c r="BA302" s="1156">
        <v>5</v>
      </c>
      <c r="BB302" s="1156">
        <v>6</v>
      </c>
      <c r="BC302" s="1156">
        <v>7</v>
      </c>
      <c r="BD302" s="1156">
        <v>8</v>
      </c>
      <c r="BE302" s="1156">
        <v>9</v>
      </c>
      <c r="BF302" s="1156">
        <v>10</v>
      </c>
      <c r="BG302" s="1156">
        <v>11</v>
      </c>
      <c r="BH302" s="1156">
        <v>12</v>
      </c>
      <c r="BI302" s="1156">
        <v>13</v>
      </c>
      <c r="BJ302" s="1156">
        <v>14</v>
      </c>
      <c r="BK302" s="1156">
        <v>15</v>
      </c>
      <c r="BL302" s="1156">
        <v>16</v>
      </c>
      <c r="BM302" s="1156">
        <v>17</v>
      </c>
      <c r="BN302" s="1156">
        <v>18</v>
      </c>
      <c r="BO302" s="1156">
        <v>19</v>
      </c>
      <c r="BP302" s="1156">
        <v>20</v>
      </c>
      <c r="BQ302" s="1157" t="s">
        <v>707</v>
      </c>
    </row>
    <row r="303" spans="1:69" s="397" customFormat="1" ht="38.25" x14ac:dyDescent="0.2">
      <c r="A303" s="347" t="s">
        <v>1180</v>
      </c>
      <c r="B303" s="347" t="s">
        <v>637</v>
      </c>
      <c r="C303" s="1159" t="s">
        <v>1362</v>
      </c>
      <c r="D303" s="1160" t="s">
        <v>308</v>
      </c>
      <c r="E303" s="1161" t="s">
        <v>309</v>
      </c>
      <c r="F303" s="1162" t="s">
        <v>763</v>
      </c>
      <c r="G303" s="784" t="str">
        <f>IF('I2 LDC class'!$D$20="",'I2 LDC class'!$C$20,'I2 LDC class'!$D$20)</f>
        <v>Residential</v>
      </c>
      <c r="H303" s="784" t="str">
        <f>IF('I2 LDC class'!$D$21="",'I2 LDC class'!$C$21,'I2 LDC class'!$D$21)</f>
        <v>GS &lt;50</v>
      </c>
      <c r="I303" s="784" t="str">
        <f>IF('I2 LDC class'!$D$22="",'I2 LDC class'!$C$22,'I2 LDC class'!$D$22)</f>
        <v>GS&gt;50-Regular</v>
      </c>
      <c r="J303" s="784" t="str">
        <f>IF('I2 LDC class'!$D$23="",'I2 LDC class'!$C$23,'I2 LDC class'!$D$23)</f>
        <v>GS&gt; 50-TOU</v>
      </c>
      <c r="K303" s="784" t="str">
        <f>IF('I2 LDC class'!$D$24="",'I2 LDC class'!$C$24,'I2 LDC class'!$D$24)</f>
        <v>GS &gt;50-Intermediate</v>
      </c>
      <c r="L303" s="784" t="str">
        <f>IF('I2 LDC class'!$D$25="",'I2 LDC class'!$C$25,'I2 LDC class'!$D$25)</f>
        <v>Large Use &gt;5MW</v>
      </c>
      <c r="M303" s="784" t="str">
        <f>IF('I2 LDC class'!$D$26="",'I2 LDC class'!$C$26,'I2 LDC class'!$D$26)</f>
        <v>Street Light</v>
      </c>
      <c r="N303" s="784" t="str">
        <f>IF('I2 LDC class'!$D$27="",'I2 LDC class'!$C$27,'I2 LDC class'!$D$27)</f>
        <v>Sentinel</v>
      </c>
      <c r="O303" s="784" t="str">
        <f>IF('I2 LDC class'!$D$28="",'I2 LDC class'!$C$28,'I2 LDC class'!$D$28)</f>
        <v>Unmetered Scattered Load</v>
      </c>
      <c r="P303" s="784" t="str">
        <f>IF('I2 LDC class'!$D$29="",'I2 LDC class'!$C$29,'I2 LDC class'!$D$29)</f>
        <v>Embedded Distributor</v>
      </c>
      <c r="Q303" s="784" t="str">
        <f>IF('I2 LDC class'!$D$30="",'I2 LDC class'!$C$30,'I2 LDC class'!$D$30)</f>
        <v>Back-up/Standby Power</v>
      </c>
      <c r="R303" s="784" t="str">
        <f>IF('I2 LDC class'!$D$31="",'I2 LDC class'!$C$31,'I2 LDC class'!$D$31)</f>
        <v>Rate Class 1</v>
      </c>
      <c r="S303" s="784" t="str">
        <f>IF('I2 LDC class'!$D$32="",'I2 LDC class'!$C$32,'I2 LDC class'!$D$32)</f>
        <v>Rate class 2</v>
      </c>
      <c r="T303" s="784" t="str">
        <f>IF('I2 LDC class'!$D$33="",'I2 LDC class'!$C$33,'I2 LDC class'!$D$33)</f>
        <v>Rate class 3</v>
      </c>
      <c r="U303" s="784" t="str">
        <f>IF('I2 LDC class'!$D$34="",'I2 LDC class'!$C$34,'I2 LDC class'!$D$34)</f>
        <v>Rate class 4</v>
      </c>
      <c r="V303" s="784" t="str">
        <f>IF('I2 LDC class'!$D$35="",'I2 LDC class'!$C$35,'I2 LDC class'!$D$35)</f>
        <v>Rate class 5</v>
      </c>
      <c r="W303" s="784" t="str">
        <f>IF('I2 LDC class'!$D$36="",'I2 LDC class'!$C$36,'I2 LDC class'!$D$36)</f>
        <v>Rate class 6</v>
      </c>
      <c r="X303" s="784" t="str">
        <f>IF('I2 LDC class'!$D$37="",'I2 LDC class'!$C$37,'I2 LDC class'!$D$37)</f>
        <v>Rate class 7</v>
      </c>
      <c r="Y303" s="784" t="str">
        <f>IF('I2 LDC class'!$D$38="",'I2 LDC class'!$C$38,'I2 LDC class'!$D$38)</f>
        <v>Rate class 8</v>
      </c>
      <c r="Z303" s="784" t="str">
        <f>IF('I2 LDC class'!$D$39="",'I2 LDC class'!$C$39,'I2 LDC class'!$D$39)</f>
        <v>Rate class 9</v>
      </c>
      <c r="AA303" s="1164" t="s">
        <v>707</v>
      </c>
      <c r="AB303" s="784" t="str">
        <f>IF('I2 LDC class'!$D$20="",'I2 LDC class'!$C$20,'I2 LDC class'!$D$20)</f>
        <v>Residential</v>
      </c>
      <c r="AC303" s="784" t="str">
        <f>IF('I2 LDC class'!$D$21="",'I2 LDC class'!$C$21,'I2 LDC class'!$D$21)</f>
        <v>GS &lt;50</v>
      </c>
      <c r="AD303" s="784" t="str">
        <f>IF('I2 LDC class'!$D$22="",'I2 LDC class'!$C$22,'I2 LDC class'!$D$22)</f>
        <v>GS&gt;50-Regular</v>
      </c>
      <c r="AE303" s="784" t="str">
        <f>IF('I2 LDC class'!$D$23="",'I2 LDC class'!$C$23,'I2 LDC class'!$D$23)</f>
        <v>GS&gt; 50-TOU</v>
      </c>
      <c r="AF303" s="784" t="str">
        <f>IF('I2 LDC class'!$D$24="",'I2 LDC class'!$C$24,'I2 LDC class'!$D$24)</f>
        <v>GS &gt;50-Intermediate</v>
      </c>
      <c r="AG303" s="784" t="str">
        <f>IF('I2 LDC class'!$D$25="",'I2 LDC class'!$C$25,'I2 LDC class'!$D$25)</f>
        <v>Large Use &gt;5MW</v>
      </c>
      <c r="AH303" s="784" t="str">
        <f>IF('I2 LDC class'!$D$26="",'I2 LDC class'!$C$26,'I2 LDC class'!$D$26)</f>
        <v>Street Light</v>
      </c>
      <c r="AI303" s="784" t="str">
        <f>IF('I2 LDC class'!$D$27="",'I2 LDC class'!$C$27,'I2 LDC class'!$D$27)</f>
        <v>Sentinel</v>
      </c>
      <c r="AJ303" s="784" t="str">
        <f>IF('I2 LDC class'!$D$28="",'I2 LDC class'!$C$28,'I2 LDC class'!$D$28)</f>
        <v>Unmetered Scattered Load</v>
      </c>
      <c r="AK303" s="784" t="str">
        <f>IF('I2 LDC class'!$D$29="",'I2 LDC class'!$C$29,'I2 LDC class'!$D$29)</f>
        <v>Embedded Distributor</v>
      </c>
      <c r="AL303" s="784" t="str">
        <f>IF('I2 LDC class'!$D$30="",'I2 LDC class'!$C$30,'I2 LDC class'!$D$30)</f>
        <v>Back-up/Standby Power</v>
      </c>
      <c r="AM303" s="784" t="str">
        <f>IF('I2 LDC class'!$D$31="",'I2 LDC class'!$C$31,'I2 LDC class'!$D$31)</f>
        <v>Rate Class 1</v>
      </c>
      <c r="AN303" s="784" t="str">
        <f>IF('I2 LDC class'!$D$32="",'I2 LDC class'!$C$32,'I2 LDC class'!$D$32)</f>
        <v>Rate class 2</v>
      </c>
      <c r="AO303" s="784" t="str">
        <f>IF('I2 LDC class'!$D$33="",'I2 LDC class'!$C$33,'I2 LDC class'!$D$33)</f>
        <v>Rate class 3</v>
      </c>
      <c r="AP303" s="784" t="str">
        <f>IF('I2 LDC class'!$D$34="",'I2 LDC class'!$C$34,'I2 LDC class'!$D$34)</f>
        <v>Rate class 4</v>
      </c>
      <c r="AQ303" s="784" t="str">
        <f>IF('I2 LDC class'!$D$35="",'I2 LDC class'!$C$35,'I2 LDC class'!$D$35)</f>
        <v>Rate class 5</v>
      </c>
      <c r="AR303" s="784" t="str">
        <f>IF('I2 LDC class'!$D$36="",'I2 LDC class'!$C$36,'I2 LDC class'!$D$36)</f>
        <v>Rate class 6</v>
      </c>
      <c r="AS303" s="784" t="str">
        <f>IF('I2 LDC class'!$D$37="",'I2 LDC class'!$C$37,'I2 LDC class'!$D$37)</f>
        <v>Rate class 7</v>
      </c>
      <c r="AT303" s="784" t="str">
        <f>IF('I2 LDC class'!$D$38="",'I2 LDC class'!$C$38,'I2 LDC class'!$D$38)</f>
        <v>Rate class 8</v>
      </c>
      <c r="AU303" s="784" t="str">
        <f>IF('I2 LDC class'!$D$39="",'I2 LDC class'!$C$39,'I2 LDC class'!$D$39)</f>
        <v>Rate class 9</v>
      </c>
      <c r="AV303" s="1164" t="s">
        <v>707</v>
      </c>
      <c r="AW303" s="784" t="str">
        <f>IF('I2 LDC class'!$D$20="",'I2 LDC class'!$C$20,'I2 LDC class'!$D$20)</f>
        <v>Residential</v>
      </c>
      <c r="AX303" s="784" t="str">
        <f>IF('I2 LDC class'!$D$21="",'I2 LDC class'!$C$21,'I2 LDC class'!$D$21)</f>
        <v>GS &lt;50</v>
      </c>
      <c r="AY303" s="784" t="str">
        <f>IF('I2 LDC class'!$D$22="",'I2 LDC class'!$C$22,'I2 LDC class'!$D$22)</f>
        <v>GS&gt;50-Regular</v>
      </c>
      <c r="AZ303" s="784" t="str">
        <f>IF('I2 LDC class'!$D$23="",'I2 LDC class'!$C$23,'I2 LDC class'!$D$23)</f>
        <v>GS&gt; 50-TOU</v>
      </c>
      <c r="BA303" s="784" t="str">
        <f>IF('I2 LDC class'!$D$24="",'I2 LDC class'!$C$24,'I2 LDC class'!$D$24)</f>
        <v>GS &gt;50-Intermediate</v>
      </c>
      <c r="BB303" s="784" t="str">
        <f>IF('I2 LDC class'!$D$25="",'I2 LDC class'!$C$25,'I2 LDC class'!$D$25)</f>
        <v>Large Use &gt;5MW</v>
      </c>
      <c r="BC303" s="784" t="str">
        <f>IF('I2 LDC class'!$D$26="",'I2 LDC class'!$C$26,'I2 LDC class'!$D$26)</f>
        <v>Street Light</v>
      </c>
      <c r="BD303" s="784" t="str">
        <f>IF('I2 LDC class'!$D$27="",'I2 LDC class'!$C$27,'I2 LDC class'!$D$27)</f>
        <v>Sentinel</v>
      </c>
      <c r="BE303" s="784" t="str">
        <f>IF('I2 LDC class'!$D$28="",'I2 LDC class'!$C$28,'I2 LDC class'!$D$28)</f>
        <v>Unmetered Scattered Load</v>
      </c>
      <c r="BF303" s="784" t="str">
        <f>IF('I2 LDC class'!$D$29="",'I2 LDC class'!$C$29,'I2 LDC class'!$D$29)</f>
        <v>Embedded Distributor</v>
      </c>
      <c r="BG303" s="784" t="str">
        <f>IF('I2 LDC class'!$D$30="",'I2 LDC class'!$C$30,'I2 LDC class'!$D$30)</f>
        <v>Back-up/Standby Power</v>
      </c>
      <c r="BH303" s="784" t="str">
        <f>IF('I2 LDC class'!$D$31="",'I2 LDC class'!$C$31,'I2 LDC class'!$D$31)</f>
        <v>Rate Class 1</v>
      </c>
      <c r="BI303" s="784" t="str">
        <f>IF('I2 LDC class'!$D$32="",'I2 LDC class'!$C$32,'I2 LDC class'!$D$32)</f>
        <v>Rate class 2</v>
      </c>
      <c r="BJ303" s="784" t="str">
        <f>IF('I2 LDC class'!$D$33="",'I2 LDC class'!$C$33,'I2 LDC class'!$D$33)</f>
        <v>Rate class 3</v>
      </c>
      <c r="BK303" s="784" t="str">
        <f>IF('I2 LDC class'!$D$34="",'I2 LDC class'!$C$34,'I2 LDC class'!$D$34)</f>
        <v>Rate class 4</v>
      </c>
      <c r="BL303" s="784" t="str">
        <f>IF('I2 LDC class'!$D$35="",'I2 LDC class'!$C$35,'I2 LDC class'!$D$35)</f>
        <v>Rate class 5</v>
      </c>
      <c r="BM303" s="784" t="str">
        <f>IF('I2 LDC class'!$D$36="",'I2 LDC class'!$C$36,'I2 LDC class'!$D$36)</f>
        <v>Rate class 6</v>
      </c>
      <c r="BN303" s="784" t="str">
        <f>IF('I2 LDC class'!$D$37="",'I2 LDC class'!$C$37,'I2 LDC class'!$D$37)</f>
        <v>Rate class 7</v>
      </c>
      <c r="BO303" s="784" t="str">
        <f>IF('I2 LDC class'!$D$38="",'I2 LDC class'!$C$38,'I2 LDC class'!$D$38)</f>
        <v>Rate class 8</v>
      </c>
      <c r="BP303" s="784" t="str">
        <f>IF('I2 LDC class'!$D$39="",'I2 LDC class'!$C$39,'I2 LDC class'!$D$39)</f>
        <v>Rate class 9</v>
      </c>
      <c r="BQ303" s="1164" t="s">
        <v>707</v>
      </c>
    </row>
    <row r="304" spans="1:69" s="325" customFormat="1" ht="12.75" x14ac:dyDescent="0.2">
      <c r="A304" s="198">
        <v>1565</v>
      </c>
      <c r="B304" s="349" t="s">
        <v>649</v>
      </c>
      <c r="C304" s="1142">
        <f>'I4 BO ASSETS'!L17</f>
        <v>0</v>
      </c>
      <c r="D304" s="570">
        <f t="shared" ref="D304:E323" si="445">$C304*D592</f>
        <v>0</v>
      </c>
      <c r="E304" s="570">
        <f t="shared" si="445"/>
        <v>0</v>
      </c>
      <c r="F304" s="570">
        <f>D304+E304</f>
        <v>0</v>
      </c>
      <c r="G304" s="570">
        <f t="shared" ref="G304:Z304" si="446">$D304*G592</f>
        <v>0</v>
      </c>
      <c r="H304" s="570">
        <f t="shared" si="446"/>
        <v>0</v>
      </c>
      <c r="I304" s="570">
        <f t="shared" si="446"/>
        <v>0</v>
      </c>
      <c r="J304" s="570">
        <f t="shared" si="446"/>
        <v>0</v>
      </c>
      <c r="K304" s="570">
        <f t="shared" si="446"/>
        <v>0</v>
      </c>
      <c r="L304" s="570">
        <f t="shared" si="446"/>
        <v>0</v>
      </c>
      <c r="M304" s="570">
        <f t="shared" si="446"/>
        <v>0</v>
      </c>
      <c r="N304" s="570">
        <f t="shared" si="446"/>
        <v>0</v>
      </c>
      <c r="O304" s="570">
        <f t="shared" si="446"/>
        <v>0</v>
      </c>
      <c r="P304" s="570">
        <f t="shared" si="446"/>
        <v>0</v>
      </c>
      <c r="Q304" s="570">
        <f t="shared" si="446"/>
        <v>0</v>
      </c>
      <c r="R304" s="570">
        <f t="shared" si="446"/>
        <v>0</v>
      </c>
      <c r="S304" s="570">
        <f t="shared" si="446"/>
        <v>0</v>
      </c>
      <c r="T304" s="570">
        <f t="shared" si="446"/>
        <v>0</v>
      </c>
      <c r="U304" s="570">
        <f t="shared" si="446"/>
        <v>0</v>
      </c>
      <c r="V304" s="570">
        <f t="shared" si="446"/>
        <v>0</v>
      </c>
      <c r="W304" s="570">
        <f t="shared" si="446"/>
        <v>0</v>
      </c>
      <c r="X304" s="570">
        <f t="shared" si="446"/>
        <v>0</v>
      </c>
      <c r="Y304" s="570">
        <f t="shared" si="446"/>
        <v>0</v>
      </c>
      <c r="Z304" s="570">
        <f t="shared" si="446"/>
        <v>0</v>
      </c>
      <c r="AA304" s="570">
        <f>SUM(G304:Z304)</f>
        <v>0</v>
      </c>
      <c r="AB304" s="570">
        <f t="shared" ref="AB304:AU304" si="447">$E304*AB592</f>
        <v>0</v>
      </c>
      <c r="AC304" s="570">
        <f t="shared" si="447"/>
        <v>0</v>
      </c>
      <c r="AD304" s="570">
        <f t="shared" si="447"/>
        <v>0</v>
      </c>
      <c r="AE304" s="570">
        <f t="shared" si="447"/>
        <v>0</v>
      </c>
      <c r="AF304" s="570">
        <f t="shared" si="447"/>
        <v>0</v>
      </c>
      <c r="AG304" s="570">
        <f t="shared" si="447"/>
        <v>0</v>
      </c>
      <c r="AH304" s="570">
        <f t="shared" si="447"/>
        <v>0</v>
      </c>
      <c r="AI304" s="570">
        <f t="shared" si="447"/>
        <v>0</v>
      </c>
      <c r="AJ304" s="570">
        <f t="shared" si="447"/>
        <v>0</v>
      </c>
      <c r="AK304" s="570">
        <f t="shared" si="447"/>
        <v>0</v>
      </c>
      <c r="AL304" s="570">
        <f t="shared" si="447"/>
        <v>0</v>
      </c>
      <c r="AM304" s="570">
        <f t="shared" si="447"/>
        <v>0</v>
      </c>
      <c r="AN304" s="570">
        <f t="shared" si="447"/>
        <v>0</v>
      </c>
      <c r="AO304" s="570">
        <f t="shared" si="447"/>
        <v>0</v>
      </c>
      <c r="AP304" s="570">
        <f t="shared" si="447"/>
        <v>0</v>
      </c>
      <c r="AQ304" s="570">
        <f t="shared" si="447"/>
        <v>0</v>
      </c>
      <c r="AR304" s="570">
        <f t="shared" si="447"/>
        <v>0</v>
      </c>
      <c r="AS304" s="570">
        <f t="shared" si="447"/>
        <v>0</v>
      </c>
      <c r="AT304" s="570">
        <f t="shared" si="447"/>
        <v>0</v>
      </c>
      <c r="AU304" s="570">
        <f t="shared" si="447"/>
        <v>0</v>
      </c>
      <c r="AV304" s="570">
        <f>SUM(AB304:AU304)</f>
        <v>0</v>
      </c>
      <c r="AW304" s="570"/>
      <c r="AX304" s="570"/>
      <c r="AY304" s="570"/>
      <c r="AZ304" s="570"/>
      <c r="BA304" s="570"/>
      <c r="BB304" s="570"/>
      <c r="BC304" s="570"/>
      <c r="BD304" s="570"/>
      <c r="BE304" s="570"/>
      <c r="BF304" s="570"/>
      <c r="BG304" s="570"/>
      <c r="BH304" s="570"/>
      <c r="BI304" s="570"/>
      <c r="BJ304" s="570"/>
      <c r="BK304" s="570"/>
      <c r="BL304" s="570"/>
      <c r="BM304" s="570"/>
      <c r="BN304" s="570"/>
      <c r="BO304" s="570"/>
      <c r="BP304" s="570"/>
      <c r="BQ304" s="570"/>
    </row>
    <row r="305" spans="1:69" s="325" customFormat="1" ht="12.75" x14ac:dyDescent="0.2">
      <c r="A305" s="1165">
        <v>1805</v>
      </c>
      <c r="B305" s="349" t="s">
        <v>282</v>
      </c>
      <c r="C305" s="1142">
        <f>'I4 BO ASSETS'!L18</f>
        <v>0</v>
      </c>
      <c r="D305" s="570">
        <f t="shared" si="445"/>
        <v>0</v>
      </c>
      <c r="E305" s="570">
        <f t="shared" si="445"/>
        <v>0</v>
      </c>
      <c r="F305" s="570">
        <f t="shared" ref="F305:F343" si="448">D305+E305</f>
        <v>0</v>
      </c>
      <c r="G305" s="570">
        <f t="shared" ref="G305:Z305" si="449">$D305*G593</f>
        <v>0</v>
      </c>
      <c r="H305" s="570">
        <f t="shared" si="449"/>
        <v>0</v>
      </c>
      <c r="I305" s="570">
        <f t="shared" si="449"/>
        <v>0</v>
      </c>
      <c r="J305" s="570">
        <f t="shared" si="449"/>
        <v>0</v>
      </c>
      <c r="K305" s="570">
        <f t="shared" si="449"/>
        <v>0</v>
      </c>
      <c r="L305" s="570">
        <f t="shared" si="449"/>
        <v>0</v>
      </c>
      <c r="M305" s="570">
        <f t="shared" si="449"/>
        <v>0</v>
      </c>
      <c r="N305" s="570">
        <f t="shared" si="449"/>
        <v>0</v>
      </c>
      <c r="O305" s="570">
        <f t="shared" si="449"/>
        <v>0</v>
      </c>
      <c r="P305" s="570">
        <f t="shared" si="449"/>
        <v>0</v>
      </c>
      <c r="Q305" s="570">
        <f t="shared" si="449"/>
        <v>0</v>
      </c>
      <c r="R305" s="570">
        <f t="shared" si="449"/>
        <v>0</v>
      </c>
      <c r="S305" s="570">
        <f t="shared" si="449"/>
        <v>0</v>
      </c>
      <c r="T305" s="570">
        <f t="shared" si="449"/>
        <v>0</v>
      </c>
      <c r="U305" s="570">
        <f t="shared" si="449"/>
        <v>0</v>
      </c>
      <c r="V305" s="570">
        <f t="shared" si="449"/>
        <v>0</v>
      </c>
      <c r="W305" s="570">
        <f t="shared" si="449"/>
        <v>0</v>
      </c>
      <c r="X305" s="570">
        <f t="shared" si="449"/>
        <v>0</v>
      </c>
      <c r="Y305" s="570">
        <f t="shared" si="449"/>
        <v>0</v>
      </c>
      <c r="Z305" s="570">
        <f t="shared" si="449"/>
        <v>0</v>
      </c>
      <c r="AA305" s="570">
        <f t="shared" ref="AA305:AA343" si="450">SUM(G305:Z305)</f>
        <v>0</v>
      </c>
      <c r="AB305" s="570">
        <f t="shared" ref="AB305:AU305" si="451">$E305*AB593</f>
        <v>0</v>
      </c>
      <c r="AC305" s="570">
        <f t="shared" si="451"/>
        <v>0</v>
      </c>
      <c r="AD305" s="570">
        <f t="shared" si="451"/>
        <v>0</v>
      </c>
      <c r="AE305" s="570">
        <f t="shared" si="451"/>
        <v>0</v>
      </c>
      <c r="AF305" s="570">
        <f t="shared" si="451"/>
        <v>0</v>
      </c>
      <c r="AG305" s="570">
        <f t="shared" si="451"/>
        <v>0</v>
      </c>
      <c r="AH305" s="570">
        <f t="shared" si="451"/>
        <v>0</v>
      </c>
      <c r="AI305" s="570">
        <f t="shared" si="451"/>
        <v>0</v>
      </c>
      <c r="AJ305" s="570">
        <f t="shared" si="451"/>
        <v>0</v>
      </c>
      <c r="AK305" s="570">
        <f t="shared" si="451"/>
        <v>0</v>
      </c>
      <c r="AL305" s="570">
        <f t="shared" si="451"/>
        <v>0</v>
      </c>
      <c r="AM305" s="570">
        <f t="shared" si="451"/>
        <v>0</v>
      </c>
      <c r="AN305" s="570">
        <f t="shared" si="451"/>
        <v>0</v>
      </c>
      <c r="AO305" s="570">
        <f t="shared" si="451"/>
        <v>0</v>
      </c>
      <c r="AP305" s="570">
        <f t="shared" si="451"/>
        <v>0</v>
      </c>
      <c r="AQ305" s="570">
        <f t="shared" si="451"/>
        <v>0</v>
      </c>
      <c r="AR305" s="570">
        <f t="shared" si="451"/>
        <v>0</v>
      </c>
      <c r="AS305" s="570">
        <f t="shared" si="451"/>
        <v>0</v>
      </c>
      <c r="AT305" s="570">
        <f t="shared" si="451"/>
        <v>0</v>
      </c>
      <c r="AU305" s="570">
        <f t="shared" si="451"/>
        <v>0</v>
      </c>
      <c r="AV305" s="570">
        <f t="shared" ref="AV305:AV343" si="452">SUM(AB305:AU305)</f>
        <v>0</v>
      </c>
      <c r="AW305" s="570"/>
      <c r="AX305" s="570"/>
      <c r="AY305" s="570"/>
      <c r="AZ305" s="570"/>
      <c r="BA305" s="570"/>
      <c r="BB305" s="570"/>
      <c r="BC305" s="570"/>
      <c r="BD305" s="570"/>
      <c r="BE305" s="570"/>
      <c r="BF305" s="570"/>
      <c r="BG305" s="570"/>
      <c r="BH305" s="570"/>
      <c r="BI305" s="570"/>
      <c r="BJ305" s="570"/>
      <c r="BK305" s="570"/>
      <c r="BL305" s="570"/>
      <c r="BM305" s="570"/>
      <c r="BN305" s="570"/>
      <c r="BO305" s="570"/>
      <c r="BP305" s="570"/>
      <c r="BQ305" s="570"/>
    </row>
    <row r="306" spans="1:69" s="325" customFormat="1" ht="12.75" x14ac:dyDescent="0.2">
      <c r="A306" s="1165" t="s">
        <v>815</v>
      </c>
      <c r="B306" s="349" t="s">
        <v>340</v>
      </c>
      <c r="C306" s="1142">
        <f>'I4 BO ASSETS'!L19</f>
        <v>0</v>
      </c>
      <c r="D306" s="570">
        <f t="shared" si="445"/>
        <v>0</v>
      </c>
      <c r="E306" s="570">
        <f t="shared" si="445"/>
        <v>0</v>
      </c>
      <c r="F306" s="570">
        <f t="shared" si="448"/>
        <v>0</v>
      </c>
      <c r="G306" s="570">
        <f t="shared" ref="G306:Z306" si="453">$D306*G594</f>
        <v>0</v>
      </c>
      <c r="H306" s="570">
        <f t="shared" si="453"/>
        <v>0</v>
      </c>
      <c r="I306" s="570">
        <f t="shared" si="453"/>
        <v>0</v>
      </c>
      <c r="J306" s="570">
        <f t="shared" si="453"/>
        <v>0</v>
      </c>
      <c r="K306" s="570">
        <f t="shared" si="453"/>
        <v>0</v>
      </c>
      <c r="L306" s="570">
        <f t="shared" si="453"/>
        <v>0</v>
      </c>
      <c r="M306" s="570">
        <f t="shared" si="453"/>
        <v>0</v>
      </c>
      <c r="N306" s="570">
        <f t="shared" si="453"/>
        <v>0</v>
      </c>
      <c r="O306" s="570">
        <f t="shared" si="453"/>
        <v>0</v>
      </c>
      <c r="P306" s="570">
        <f t="shared" si="453"/>
        <v>0</v>
      </c>
      <c r="Q306" s="570">
        <f t="shared" si="453"/>
        <v>0</v>
      </c>
      <c r="R306" s="570">
        <f t="shared" si="453"/>
        <v>0</v>
      </c>
      <c r="S306" s="570">
        <f t="shared" si="453"/>
        <v>0</v>
      </c>
      <c r="T306" s="570">
        <f t="shared" si="453"/>
        <v>0</v>
      </c>
      <c r="U306" s="570">
        <f t="shared" si="453"/>
        <v>0</v>
      </c>
      <c r="V306" s="570">
        <f t="shared" si="453"/>
        <v>0</v>
      </c>
      <c r="W306" s="570">
        <f t="shared" si="453"/>
        <v>0</v>
      </c>
      <c r="X306" s="570">
        <f t="shared" si="453"/>
        <v>0</v>
      </c>
      <c r="Y306" s="570">
        <f t="shared" si="453"/>
        <v>0</v>
      </c>
      <c r="Z306" s="570">
        <f t="shared" si="453"/>
        <v>0</v>
      </c>
      <c r="AA306" s="570">
        <f t="shared" si="450"/>
        <v>0</v>
      </c>
      <c r="AB306" s="570">
        <f t="shared" ref="AB306:AU306" si="454">$E306*AB594</f>
        <v>0</v>
      </c>
      <c r="AC306" s="570">
        <f t="shared" si="454"/>
        <v>0</v>
      </c>
      <c r="AD306" s="570">
        <f t="shared" si="454"/>
        <v>0</v>
      </c>
      <c r="AE306" s="570">
        <f t="shared" si="454"/>
        <v>0</v>
      </c>
      <c r="AF306" s="570">
        <f t="shared" si="454"/>
        <v>0</v>
      </c>
      <c r="AG306" s="570">
        <f t="shared" si="454"/>
        <v>0</v>
      </c>
      <c r="AH306" s="570">
        <f t="shared" si="454"/>
        <v>0</v>
      </c>
      <c r="AI306" s="570">
        <f t="shared" si="454"/>
        <v>0</v>
      </c>
      <c r="AJ306" s="570">
        <f t="shared" si="454"/>
        <v>0</v>
      </c>
      <c r="AK306" s="570">
        <f t="shared" si="454"/>
        <v>0</v>
      </c>
      <c r="AL306" s="570">
        <f t="shared" si="454"/>
        <v>0</v>
      </c>
      <c r="AM306" s="570">
        <f t="shared" si="454"/>
        <v>0</v>
      </c>
      <c r="AN306" s="570">
        <f t="shared" si="454"/>
        <v>0</v>
      </c>
      <c r="AO306" s="570">
        <f t="shared" si="454"/>
        <v>0</v>
      </c>
      <c r="AP306" s="570">
        <f t="shared" si="454"/>
        <v>0</v>
      </c>
      <c r="AQ306" s="570">
        <f t="shared" si="454"/>
        <v>0</v>
      </c>
      <c r="AR306" s="570">
        <f t="shared" si="454"/>
        <v>0</v>
      </c>
      <c r="AS306" s="570">
        <f t="shared" si="454"/>
        <v>0</v>
      </c>
      <c r="AT306" s="570">
        <f t="shared" si="454"/>
        <v>0</v>
      </c>
      <c r="AU306" s="570">
        <f t="shared" si="454"/>
        <v>0</v>
      </c>
      <c r="AV306" s="570">
        <f t="shared" si="452"/>
        <v>0</v>
      </c>
      <c r="AW306" s="570"/>
      <c r="AX306" s="570"/>
      <c r="AY306" s="570"/>
      <c r="AZ306" s="570"/>
      <c r="BA306" s="570"/>
      <c r="BB306" s="570"/>
      <c r="BC306" s="570"/>
      <c r="BD306" s="570"/>
      <c r="BE306" s="570"/>
      <c r="BF306" s="570"/>
      <c r="BG306" s="570"/>
      <c r="BH306" s="570"/>
      <c r="BI306" s="570"/>
      <c r="BJ306" s="570"/>
      <c r="BK306" s="570"/>
      <c r="BL306" s="570"/>
      <c r="BM306" s="570"/>
      <c r="BN306" s="570"/>
      <c r="BO306" s="570"/>
      <c r="BP306" s="570"/>
      <c r="BQ306" s="570"/>
    </row>
    <row r="307" spans="1:69" s="325" customFormat="1" ht="12.75" x14ac:dyDescent="0.2">
      <c r="A307" s="1165" t="s">
        <v>816</v>
      </c>
      <c r="B307" s="349" t="s">
        <v>342</v>
      </c>
      <c r="C307" s="1142">
        <f>'I4 BO ASSETS'!L20</f>
        <v>0</v>
      </c>
      <c r="D307" s="570">
        <f t="shared" si="445"/>
        <v>0</v>
      </c>
      <c r="E307" s="570">
        <f t="shared" si="445"/>
        <v>0</v>
      </c>
      <c r="F307" s="570">
        <f t="shared" si="448"/>
        <v>0</v>
      </c>
      <c r="G307" s="570">
        <f t="shared" ref="G307:Z307" si="455">$D307*G595</f>
        <v>0</v>
      </c>
      <c r="H307" s="570">
        <f t="shared" si="455"/>
        <v>0</v>
      </c>
      <c r="I307" s="570">
        <f t="shared" si="455"/>
        <v>0</v>
      </c>
      <c r="J307" s="570">
        <f t="shared" si="455"/>
        <v>0</v>
      </c>
      <c r="K307" s="570">
        <f t="shared" si="455"/>
        <v>0</v>
      </c>
      <c r="L307" s="570">
        <f t="shared" si="455"/>
        <v>0</v>
      </c>
      <c r="M307" s="570">
        <f t="shared" si="455"/>
        <v>0</v>
      </c>
      <c r="N307" s="570">
        <f t="shared" si="455"/>
        <v>0</v>
      </c>
      <c r="O307" s="570">
        <f t="shared" si="455"/>
        <v>0</v>
      </c>
      <c r="P307" s="570">
        <f t="shared" si="455"/>
        <v>0</v>
      </c>
      <c r="Q307" s="570">
        <f t="shared" si="455"/>
        <v>0</v>
      </c>
      <c r="R307" s="570">
        <f t="shared" si="455"/>
        <v>0</v>
      </c>
      <c r="S307" s="570">
        <f t="shared" si="455"/>
        <v>0</v>
      </c>
      <c r="T307" s="570">
        <f t="shared" si="455"/>
        <v>0</v>
      </c>
      <c r="U307" s="570">
        <f t="shared" si="455"/>
        <v>0</v>
      </c>
      <c r="V307" s="570">
        <f t="shared" si="455"/>
        <v>0</v>
      </c>
      <c r="W307" s="570">
        <f t="shared" si="455"/>
        <v>0</v>
      </c>
      <c r="X307" s="570">
        <f t="shared" si="455"/>
        <v>0</v>
      </c>
      <c r="Y307" s="570">
        <f t="shared" si="455"/>
        <v>0</v>
      </c>
      <c r="Z307" s="570">
        <f t="shared" si="455"/>
        <v>0</v>
      </c>
      <c r="AA307" s="570">
        <f t="shared" si="450"/>
        <v>0</v>
      </c>
      <c r="AB307" s="570">
        <f t="shared" ref="AB307:AU307" si="456">$E307*AB595</f>
        <v>0</v>
      </c>
      <c r="AC307" s="570">
        <f t="shared" si="456"/>
        <v>0</v>
      </c>
      <c r="AD307" s="570">
        <f t="shared" si="456"/>
        <v>0</v>
      </c>
      <c r="AE307" s="570">
        <f t="shared" si="456"/>
        <v>0</v>
      </c>
      <c r="AF307" s="570">
        <f t="shared" si="456"/>
        <v>0</v>
      </c>
      <c r="AG307" s="570">
        <f t="shared" si="456"/>
        <v>0</v>
      </c>
      <c r="AH307" s="570">
        <f t="shared" si="456"/>
        <v>0</v>
      </c>
      <c r="AI307" s="570">
        <f t="shared" si="456"/>
        <v>0</v>
      </c>
      <c r="AJ307" s="570">
        <f t="shared" si="456"/>
        <v>0</v>
      </c>
      <c r="AK307" s="570">
        <f t="shared" si="456"/>
        <v>0</v>
      </c>
      <c r="AL307" s="570">
        <f t="shared" si="456"/>
        <v>0</v>
      </c>
      <c r="AM307" s="570">
        <f t="shared" si="456"/>
        <v>0</v>
      </c>
      <c r="AN307" s="570">
        <f t="shared" si="456"/>
        <v>0</v>
      </c>
      <c r="AO307" s="570">
        <f t="shared" si="456"/>
        <v>0</v>
      </c>
      <c r="AP307" s="570">
        <f t="shared" si="456"/>
        <v>0</v>
      </c>
      <c r="AQ307" s="570">
        <f t="shared" si="456"/>
        <v>0</v>
      </c>
      <c r="AR307" s="570">
        <f t="shared" si="456"/>
        <v>0</v>
      </c>
      <c r="AS307" s="570">
        <f t="shared" si="456"/>
        <v>0</v>
      </c>
      <c r="AT307" s="570">
        <f t="shared" si="456"/>
        <v>0</v>
      </c>
      <c r="AU307" s="570">
        <f t="shared" si="456"/>
        <v>0</v>
      </c>
      <c r="AV307" s="570">
        <f t="shared" si="452"/>
        <v>0</v>
      </c>
      <c r="AW307" s="570"/>
      <c r="AX307" s="570"/>
      <c r="AY307" s="570"/>
      <c r="AZ307" s="570"/>
      <c r="BA307" s="570"/>
      <c r="BB307" s="570"/>
      <c r="BC307" s="570"/>
      <c r="BD307" s="570"/>
      <c r="BE307" s="570"/>
      <c r="BF307" s="570"/>
      <c r="BG307" s="570"/>
      <c r="BH307" s="570"/>
      <c r="BI307" s="570"/>
      <c r="BJ307" s="570"/>
      <c r="BK307" s="570"/>
      <c r="BL307" s="570"/>
      <c r="BM307" s="570"/>
      <c r="BN307" s="570"/>
      <c r="BO307" s="570"/>
      <c r="BP307" s="570"/>
      <c r="BQ307" s="570"/>
    </row>
    <row r="308" spans="1:69" s="325" customFormat="1" ht="12.75" x14ac:dyDescent="0.2">
      <c r="A308" s="1165">
        <v>1806</v>
      </c>
      <c r="B308" s="349" t="s">
        <v>283</v>
      </c>
      <c r="C308" s="1142">
        <f>'I4 BO ASSETS'!L21</f>
        <v>0</v>
      </c>
      <c r="D308" s="570">
        <f t="shared" si="445"/>
        <v>0</v>
      </c>
      <c r="E308" s="570">
        <f t="shared" si="445"/>
        <v>0</v>
      </c>
      <c r="F308" s="570">
        <f t="shared" si="448"/>
        <v>0</v>
      </c>
      <c r="G308" s="570">
        <f t="shared" ref="G308:Z308" si="457">$D308*G596</f>
        <v>0</v>
      </c>
      <c r="H308" s="570">
        <f t="shared" si="457"/>
        <v>0</v>
      </c>
      <c r="I308" s="570">
        <f t="shared" si="457"/>
        <v>0</v>
      </c>
      <c r="J308" s="570">
        <f t="shared" si="457"/>
        <v>0</v>
      </c>
      <c r="K308" s="570">
        <f t="shared" si="457"/>
        <v>0</v>
      </c>
      <c r="L308" s="570">
        <f t="shared" si="457"/>
        <v>0</v>
      </c>
      <c r="M308" s="570">
        <f t="shared" si="457"/>
        <v>0</v>
      </c>
      <c r="N308" s="570">
        <f t="shared" si="457"/>
        <v>0</v>
      </c>
      <c r="O308" s="570">
        <f t="shared" si="457"/>
        <v>0</v>
      </c>
      <c r="P308" s="570">
        <f t="shared" si="457"/>
        <v>0</v>
      </c>
      <c r="Q308" s="570">
        <f t="shared" si="457"/>
        <v>0</v>
      </c>
      <c r="R308" s="570">
        <f t="shared" si="457"/>
        <v>0</v>
      </c>
      <c r="S308" s="570">
        <f t="shared" si="457"/>
        <v>0</v>
      </c>
      <c r="T308" s="570">
        <f t="shared" si="457"/>
        <v>0</v>
      </c>
      <c r="U308" s="570">
        <f t="shared" si="457"/>
        <v>0</v>
      </c>
      <c r="V308" s="570">
        <f t="shared" si="457"/>
        <v>0</v>
      </c>
      <c r="W308" s="570">
        <f t="shared" si="457"/>
        <v>0</v>
      </c>
      <c r="X308" s="570">
        <f t="shared" si="457"/>
        <v>0</v>
      </c>
      <c r="Y308" s="570">
        <f t="shared" si="457"/>
        <v>0</v>
      </c>
      <c r="Z308" s="570">
        <f t="shared" si="457"/>
        <v>0</v>
      </c>
      <c r="AA308" s="570">
        <f t="shared" si="450"/>
        <v>0</v>
      </c>
      <c r="AB308" s="570">
        <f t="shared" ref="AB308:AU308" si="458">$E308*AB596</f>
        <v>0</v>
      </c>
      <c r="AC308" s="570">
        <f t="shared" si="458"/>
        <v>0</v>
      </c>
      <c r="AD308" s="570">
        <f t="shared" si="458"/>
        <v>0</v>
      </c>
      <c r="AE308" s="570">
        <f t="shared" si="458"/>
        <v>0</v>
      </c>
      <c r="AF308" s="570">
        <f t="shared" si="458"/>
        <v>0</v>
      </c>
      <c r="AG308" s="570">
        <f t="shared" si="458"/>
        <v>0</v>
      </c>
      <c r="AH308" s="570">
        <f t="shared" si="458"/>
        <v>0</v>
      </c>
      <c r="AI308" s="570">
        <f t="shared" si="458"/>
        <v>0</v>
      </c>
      <c r="AJ308" s="570">
        <f t="shared" si="458"/>
        <v>0</v>
      </c>
      <c r="AK308" s="570">
        <f t="shared" si="458"/>
        <v>0</v>
      </c>
      <c r="AL308" s="570">
        <f t="shared" si="458"/>
        <v>0</v>
      </c>
      <c r="AM308" s="570">
        <f t="shared" si="458"/>
        <v>0</v>
      </c>
      <c r="AN308" s="570">
        <f t="shared" si="458"/>
        <v>0</v>
      </c>
      <c r="AO308" s="570">
        <f t="shared" si="458"/>
        <v>0</v>
      </c>
      <c r="AP308" s="570">
        <f t="shared" si="458"/>
        <v>0</v>
      </c>
      <c r="AQ308" s="570">
        <f t="shared" si="458"/>
        <v>0</v>
      </c>
      <c r="AR308" s="570">
        <f t="shared" si="458"/>
        <v>0</v>
      </c>
      <c r="AS308" s="570">
        <f t="shared" si="458"/>
        <v>0</v>
      </c>
      <c r="AT308" s="570">
        <f t="shared" si="458"/>
        <v>0</v>
      </c>
      <c r="AU308" s="570">
        <f t="shared" si="458"/>
        <v>0</v>
      </c>
      <c r="AV308" s="570">
        <f t="shared" si="452"/>
        <v>0</v>
      </c>
      <c r="AW308" s="570"/>
      <c r="AX308" s="570"/>
      <c r="AY308" s="570"/>
      <c r="AZ308" s="570"/>
      <c r="BA308" s="570"/>
      <c r="BB308" s="570"/>
      <c r="BC308" s="570"/>
      <c r="BD308" s="570"/>
      <c r="BE308" s="570"/>
      <c r="BF308" s="570"/>
      <c r="BG308" s="570"/>
      <c r="BH308" s="570"/>
      <c r="BI308" s="570"/>
      <c r="BJ308" s="570"/>
      <c r="BK308" s="570"/>
      <c r="BL308" s="570"/>
      <c r="BM308" s="570"/>
      <c r="BN308" s="570"/>
      <c r="BO308" s="570"/>
      <c r="BP308" s="570"/>
      <c r="BQ308" s="570"/>
    </row>
    <row r="309" spans="1:69" s="325" customFormat="1" ht="12.75" x14ac:dyDescent="0.2">
      <c r="A309" s="1165" t="s">
        <v>817</v>
      </c>
      <c r="B309" s="349" t="s">
        <v>341</v>
      </c>
      <c r="C309" s="1142">
        <f>'I4 BO ASSETS'!L22</f>
        <v>0</v>
      </c>
      <c r="D309" s="570">
        <f t="shared" si="445"/>
        <v>0</v>
      </c>
      <c r="E309" s="570">
        <f t="shared" si="445"/>
        <v>0</v>
      </c>
      <c r="F309" s="570">
        <f t="shared" si="448"/>
        <v>0</v>
      </c>
      <c r="G309" s="570">
        <f t="shared" ref="G309:Z309" si="459">$D309*G597</f>
        <v>0</v>
      </c>
      <c r="H309" s="570">
        <f t="shared" si="459"/>
        <v>0</v>
      </c>
      <c r="I309" s="570">
        <f t="shared" si="459"/>
        <v>0</v>
      </c>
      <c r="J309" s="570">
        <f t="shared" si="459"/>
        <v>0</v>
      </c>
      <c r="K309" s="570">
        <f t="shared" si="459"/>
        <v>0</v>
      </c>
      <c r="L309" s="570">
        <f t="shared" si="459"/>
        <v>0</v>
      </c>
      <c r="M309" s="570">
        <f t="shared" si="459"/>
        <v>0</v>
      </c>
      <c r="N309" s="570">
        <f t="shared" si="459"/>
        <v>0</v>
      </c>
      <c r="O309" s="570">
        <f t="shared" si="459"/>
        <v>0</v>
      </c>
      <c r="P309" s="570">
        <f t="shared" si="459"/>
        <v>0</v>
      </c>
      <c r="Q309" s="570">
        <f t="shared" si="459"/>
        <v>0</v>
      </c>
      <c r="R309" s="570">
        <f t="shared" si="459"/>
        <v>0</v>
      </c>
      <c r="S309" s="570">
        <f t="shared" si="459"/>
        <v>0</v>
      </c>
      <c r="T309" s="570">
        <f t="shared" si="459"/>
        <v>0</v>
      </c>
      <c r="U309" s="570">
        <f t="shared" si="459"/>
        <v>0</v>
      </c>
      <c r="V309" s="570">
        <f t="shared" si="459"/>
        <v>0</v>
      </c>
      <c r="W309" s="570">
        <f t="shared" si="459"/>
        <v>0</v>
      </c>
      <c r="X309" s="570">
        <f t="shared" si="459"/>
        <v>0</v>
      </c>
      <c r="Y309" s="570">
        <f t="shared" si="459"/>
        <v>0</v>
      </c>
      <c r="Z309" s="570">
        <f t="shared" si="459"/>
        <v>0</v>
      </c>
      <c r="AA309" s="570">
        <f t="shared" si="450"/>
        <v>0</v>
      </c>
      <c r="AB309" s="570">
        <f t="shared" ref="AB309:AU309" si="460">$E309*AB597</f>
        <v>0</v>
      </c>
      <c r="AC309" s="570">
        <f t="shared" si="460"/>
        <v>0</v>
      </c>
      <c r="AD309" s="570">
        <f t="shared" si="460"/>
        <v>0</v>
      </c>
      <c r="AE309" s="570">
        <f t="shared" si="460"/>
        <v>0</v>
      </c>
      <c r="AF309" s="570">
        <f t="shared" si="460"/>
        <v>0</v>
      </c>
      <c r="AG309" s="570">
        <f t="shared" si="460"/>
        <v>0</v>
      </c>
      <c r="AH309" s="570">
        <f t="shared" si="460"/>
        <v>0</v>
      </c>
      <c r="AI309" s="570">
        <f t="shared" si="460"/>
        <v>0</v>
      </c>
      <c r="AJ309" s="570">
        <f t="shared" si="460"/>
        <v>0</v>
      </c>
      <c r="AK309" s="570">
        <f t="shared" si="460"/>
        <v>0</v>
      </c>
      <c r="AL309" s="570">
        <f t="shared" si="460"/>
        <v>0</v>
      </c>
      <c r="AM309" s="570">
        <f t="shared" si="460"/>
        <v>0</v>
      </c>
      <c r="AN309" s="570">
        <f t="shared" si="460"/>
        <v>0</v>
      </c>
      <c r="AO309" s="570">
        <f t="shared" si="460"/>
        <v>0</v>
      </c>
      <c r="AP309" s="570">
        <f t="shared" si="460"/>
        <v>0</v>
      </c>
      <c r="AQ309" s="570">
        <f t="shared" si="460"/>
        <v>0</v>
      </c>
      <c r="AR309" s="570">
        <f t="shared" si="460"/>
        <v>0</v>
      </c>
      <c r="AS309" s="570">
        <f t="shared" si="460"/>
        <v>0</v>
      </c>
      <c r="AT309" s="570">
        <f t="shared" si="460"/>
        <v>0</v>
      </c>
      <c r="AU309" s="570">
        <f t="shared" si="460"/>
        <v>0</v>
      </c>
      <c r="AV309" s="570">
        <f t="shared" si="452"/>
        <v>0</v>
      </c>
      <c r="AW309" s="570"/>
      <c r="AX309" s="570"/>
      <c r="AY309" s="570"/>
      <c r="AZ309" s="570"/>
      <c r="BA309" s="570"/>
      <c r="BB309" s="570"/>
      <c r="BC309" s="570"/>
      <c r="BD309" s="570"/>
      <c r="BE309" s="570"/>
      <c r="BF309" s="570"/>
      <c r="BG309" s="570"/>
      <c r="BH309" s="570"/>
      <c r="BI309" s="570"/>
      <c r="BJ309" s="570"/>
      <c r="BK309" s="570"/>
      <c r="BL309" s="570"/>
      <c r="BM309" s="570"/>
      <c r="BN309" s="570"/>
      <c r="BO309" s="570"/>
      <c r="BP309" s="570"/>
      <c r="BQ309" s="570"/>
    </row>
    <row r="310" spans="1:69" s="325" customFormat="1" ht="12.75" x14ac:dyDescent="0.2">
      <c r="A310" s="1165" t="s">
        <v>818</v>
      </c>
      <c r="B310" s="349" t="s">
        <v>343</v>
      </c>
      <c r="C310" s="1142">
        <f>'I4 BO ASSETS'!L23</f>
        <v>0</v>
      </c>
      <c r="D310" s="570">
        <f t="shared" si="445"/>
        <v>0</v>
      </c>
      <c r="E310" s="570">
        <f t="shared" si="445"/>
        <v>0</v>
      </c>
      <c r="F310" s="570">
        <f t="shared" si="448"/>
        <v>0</v>
      </c>
      <c r="G310" s="570">
        <f t="shared" ref="G310:Z310" si="461">$D310*G598</f>
        <v>0</v>
      </c>
      <c r="H310" s="570">
        <f t="shared" si="461"/>
        <v>0</v>
      </c>
      <c r="I310" s="570">
        <f t="shared" si="461"/>
        <v>0</v>
      </c>
      <c r="J310" s="570">
        <f t="shared" si="461"/>
        <v>0</v>
      </c>
      <c r="K310" s="570">
        <f t="shared" si="461"/>
        <v>0</v>
      </c>
      <c r="L310" s="570">
        <f t="shared" si="461"/>
        <v>0</v>
      </c>
      <c r="M310" s="570">
        <f t="shared" si="461"/>
        <v>0</v>
      </c>
      <c r="N310" s="570">
        <f t="shared" si="461"/>
        <v>0</v>
      </c>
      <c r="O310" s="570">
        <f t="shared" si="461"/>
        <v>0</v>
      </c>
      <c r="P310" s="570">
        <f t="shared" si="461"/>
        <v>0</v>
      </c>
      <c r="Q310" s="570">
        <f t="shared" si="461"/>
        <v>0</v>
      </c>
      <c r="R310" s="570">
        <f t="shared" si="461"/>
        <v>0</v>
      </c>
      <c r="S310" s="570">
        <f t="shared" si="461"/>
        <v>0</v>
      </c>
      <c r="T310" s="570">
        <f t="shared" si="461"/>
        <v>0</v>
      </c>
      <c r="U310" s="570">
        <f t="shared" si="461"/>
        <v>0</v>
      </c>
      <c r="V310" s="570">
        <f t="shared" si="461"/>
        <v>0</v>
      </c>
      <c r="W310" s="570">
        <f t="shared" si="461"/>
        <v>0</v>
      </c>
      <c r="X310" s="570">
        <f t="shared" si="461"/>
        <v>0</v>
      </c>
      <c r="Y310" s="570">
        <f t="shared" si="461"/>
        <v>0</v>
      </c>
      <c r="Z310" s="570">
        <f t="shared" si="461"/>
        <v>0</v>
      </c>
      <c r="AA310" s="570">
        <f t="shared" si="450"/>
        <v>0</v>
      </c>
      <c r="AB310" s="570">
        <f t="shared" ref="AB310:AU310" si="462">$E310*AB598</f>
        <v>0</v>
      </c>
      <c r="AC310" s="570">
        <f t="shared" si="462"/>
        <v>0</v>
      </c>
      <c r="AD310" s="570">
        <f t="shared" si="462"/>
        <v>0</v>
      </c>
      <c r="AE310" s="570">
        <f t="shared" si="462"/>
        <v>0</v>
      </c>
      <c r="AF310" s="570">
        <f t="shared" si="462"/>
        <v>0</v>
      </c>
      <c r="AG310" s="570">
        <f t="shared" si="462"/>
        <v>0</v>
      </c>
      <c r="AH310" s="570">
        <f t="shared" si="462"/>
        <v>0</v>
      </c>
      <c r="AI310" s="570">
        <f t="shared" si="462"/>
        <v>0</v>
      </c>
      <c r="AJ310" s="570">
        <f t="shared" si="462"/>
        <v>0</v>
      </c>
      <c r="AK310" s="570">
        <f t="shared" si="462"/>
        <v>0</v>
      </c>
      <c r="AL310" s="570">
        <f t="shared" si="462"/>
        <v>0</v>
      </c>
      <c r="AM310" s="570">
        <f t="shared" si="462"/>
        <v>0</v>
      </c>
      <c r="AN310" s="570">
        <f t="shared" si="462"/>
        <v>0</v>
      </c>
      <c r="AO310" s="570">
        <f t="shared" si="462"/>
        <v>0</v>
      </c>
      <c r="AP310" s="570">
        <f t="shared" si="462"/>
        <v>0</v>
      </c>
      <c r="AQ310" s="570">
        <f t="shared" si="462"/>
        <v>0</v>
      </c>
      <c r="AR310" s="570">
        <f t="shared" si="462"/>
        <v>0</v>
      </c>
      <c r="AS310" s="570">
        <f t="shared" si="462"/>
        <v>0</v>
      </c>
      <c r="AT310" s="570">
        <f t="shared" si="462"/>
        <v>0</v>
      </c>
      <c r="AU310" s="570">
        <f t="shared" si="462"/>
        <v>0</v>
      </c>
      <c r="AV310" s="570">
        <f t="shared" si="452"/>
        <v>0</v>
      </c>
      <c r="AW310" s="570"/>
      <c r="AX310" s="570"/>
      <c r="AY310" s="570"/>
      <c r="AZ310" s="570"/>
      <c r="BA310" s="570"/>
      <c r="BB310" s="570"/>
      <c r="BC310" s="570"/>
      <c r="BD310" s="570"/>
      <c r="BE310" s="570"/>
      <c r="BF310" s="570"/>
      <c r="BG310" s="570"/>
      <c r="BH310" s="570"/>
      <c r="BI310" s="570"/>
      <c r="BJ310" s="570"/>
      <c r="BK310" s="570"/>
      <c r="BL310" s="570"/>
      <c r="BM310" s="570"/>
      <c r="BN310" s="570"/>
      <c r="BO310" s="570"/>
      <c r="BP310" s="570"/>
      <c r="BQ310" s="570"/>
    </row>
    <row r="311" spans="1:69" s="325" customFormat="1" ht="12.75" x14ac:dyDescent="0.2">
      <c r="A311" s="1165">
        <v>1808</v>
      </c>
      <c r="B311" s="349" t="s">
        <v>284</v>
      </c>
      <c r="C311" s="1142">
        <f>'I4 BO ASSETS'!L24</f>
        <v>0</v>
      </c>
      <c r="D311" s="570">
        <f t="shared" si="445"/>
        <v>0</v>
      </c>
      <c r="E311" s="570">
        <f t="shared" si="445"/>
        <v>0</v>
      </c>
      <c r="F311" s="570">
        <f t="shared" si="448"/>
        <v>0</v>
      </c>
      <c r="G311" s="570">
        <f t="shared" ref="G311:Z311" si="463">$D311*G599</f>
        <v>0</v>
      </c>
      <c r="H311" s="570">
        <f t="shared" si="463"/>
        <v>0</v>
      </c>
      <c r="I311" s="570">
        <f t="shared" si="463"/>
        <v>0</v>
      </c>
      <c r="J311" s="570">
        <f t="shared" si="463"/>
        <v>0</v>
      </c>
      <c r="K311" s="570">
        <f t="shared" si="463"/>
        <v>0</v>
      </c>
      <c r="L311" s="570">
        <f t="shared" si="463"/>
        <v>0</v>
      </c>
      <c r="M311" s="570">
        <f t="shared" si="463"/>
        <v>0</v>
      </c>
      <c r="N311" s="570">
        <f t="shared" si="463"/>
        <v>0</v>
      </c>
      <c r="O311" s="570">
        <f t="shared" si="463"/>
        <v>0</v>
      </c>
      <c r="P311" s="570">
        <f t="shared" si="463"/>
        <v>0</v>
      </c>
      <c r="Q311" s="570">
        <f t="shared" si="463"/>
        <v>0</v>
      </c>
      <c r="R311" s="570">
        <f t="shared" si="463"/>
        <v>0</v>
      </c>
      <c r="S311" s="570">
        <f t="shared" si="463"/>
        <v>0</v>
      </c>
      <c r="T311" s="570">
        <f t="shared" si="463"/>
        <v>0</v>
      </c>
      <c r="U311" s="570">
        <f t="shared" si="463"/>
        <v>0</v>
      </c>
      <c r="V311" s="570">
        <f t="shared" si="463"/>
        <v>0</v>
      </c>
      <c r="W311" s="570">
        <f t="shared" si="463"/>
        <v>0</v>
      </c>
      <c r="X311" s="570">
        <f t="shared" si="463"/>
        <v>0</v>
      </c>
      <c r="Y311" s="570">
        <f t="shared" si="463"/>
        <v>0</v>
      </c>
      <c r="Z311" s="570">
        <f t="shared" si="463"/>
        <v>0</v>
      </c>
      <c r="AA311" s="570">
        <f t="shared" si="450"/>
        <v>0</v>
      </c>
      <c r="AB311" s="570">
        <f t="shared" ref="AB311:AU311" si="464">$E311*AB599</f>
        <v>0</v>
      </c>
      <c r="AC311" s="570">
        <f t="shared" si="464"/>
        <v>0</v>
      </c>
      <c r="AD311" s="570">
        <f t="shared" si="464"/>
        <v>0</v>
      </c>
      <c r="AE311" s="570">
        <f t="shared" si="464"/>
        <v>0</v>
      </c>
      <c r="AF311" s="570">
        <f t="shared" si="464"/>
        <v>0</v>
      </c>
      <c r="AG311" s="570">
        <f t="shared" si="464"/>
        <v>0</v>
      </c>
      <c r="AH311" s="570">
        <f t="shared" si="464"/>
        <v>0</v>
      </c>
      <c r="AI311" s="570">
        <f t="shared" si="464"/>
        <v>0</v>
      </c>
      <c r="AJ311" s="570">
        <f t="shared" si="464"/>
        <v>0</v>
      </c>
      <c r="AK311" s="570">
        <f t="shared" si="464"/>
        <v>0</v>
      </c>
      <c r="AL311" s="570">
        <f t="shared" si="464"/>
        <v>0</v>
      </c>
      <c r="AM311" s="570">
        <f t="shared" si="464"/>
        <v>0</v>
      </c>
      <c r="AN311" s="570">
        <f t="shared" si="464"/>
        <v>0</v>
      </c>
      <c r="AO311" s="570">
        <f t="shared" si="464"/>
        <v>0</v>
      </c>
      <c r="AP311" s="570">
        <f t="shared" si="464"/>
        <v>0</v>
      </c>
      <c r="AQ311" s="570">
        <f t="shared" si="464"/>
        <v>0</v>
      </c>
      <c r="AR311" s="570">
        <f t="shared" si="464"/>
        <v>0</v>
      </c>
      <c r="AS311" s="570">
        <f t="shared" si="464"/>
        <v>0</v>
      </c>
      <c r="AT311" s="570">
        <f t="shared" si="464"/>
        <v>0</v>
      </c>
      <c r="AU311" s="570">
        <f t="shared" si="464"/>
        <v>0</v>
      </c>
      <c r="AV311" s="570">
        <f t="shared" si="452"/>
        <v>0</v>
      </c>
      <c r="AW311" s="570"/>
      <c r="AX311" s="570"/>
      <c r="AY311" s="570"/>
      <c r="AZ311" s="570"/>
      <c r="BA311" s="570"/>
      <c r="BB311" s="570"/>
      <c r="BC311" s="570"/>
      <c r="BD311" s="570"/>
      <c r="BE311" s="570"/>
      <c r="BF311" s="570"/>
      <c r="BG311" s="570"/>
      <c r="BH311" s="570"/>
      <c r="BI311" s="570"/>
      <c r="BJ311" s="570"/>
      <c r="BK311" s="570"/>
      <c r="BL311" s="570"/>
      <c r="BM311" s="570"/>
      <c r="BN311" s="570"/>
      <c r="BO311" s="570"/>
      <c r="BP311" s="570"/>
      <c r="BQ311" s="570"/>
    </row>
    <row r="312" spans="1:69" s="325" customFormat="1" ht="12.75" x14ac:dyDescent="0.2">
      <c r="A312" s="1165" t="s">
        <v>819</v>
      </c>
      <c r="B312" s="349" t="s">
        <v>344</v>
      </c>
      <c r="C312" s="1142">
        <f>'I4 BO ASSETS'!L25</f>
        <v>0</v>
      </c>
      <c r="D312" s="570">
        <f t="shared" si="445"/>
        <v>0</v>
      </c>
      <c r="E312" s="570">
        <f t="shared" si="445"/>
        <v>0</v>
      </c>
      <c r="F312" s="570">
        <f t="shared" si="448"/>
        <v>0</v>
      </c>
      <c r="G312" s="570">
        <f t="shared" ref="G312:Z312" si="465">$D312*G600</f>
        <v>0</v>
      </c>
      <c r="H312" s="570">
        <f t="shared" si="465"/>
        <v>0</v>
      </c>
      <c r="I312" s="570">
        <f t="shared" si="465"/>
        <v>0</v>
      </c>
      <c r="J312" s="570">
        <f t="shared" si="465"/>
        <v>0</v>
      </c>
      <c r="K312" s="570">
        <f t="shared" si="465"/>
        <v>0</v>
      </c>
      <c r="L312" s="570">
        <f t="shared" si="465"/>
        <v>0</v>
      </c>
      <c r="M312" s="570">
        <f t="shared" si="465"/>
        <v>0</v>
      </c>
      <c r="N312" s="570">
        <f t="shared" si="465"/>
        <v>0</v>
      </c>
      <c r="O312" s="570">
        <f t="shared" si="465"/>
        <v>0</v>
      </c>
      <c r="P312" s="570">
        <f t="shared" si="465"/>
        <v>0</v>
      </c>
      <c r="Q312" s="570">
        <f t="shared" si="465"/>
        <v>0</v>
      </c>
      <c r="R312" s="570">
        <f t="shared" si="465"/>
        <v>0</v>
      </c>
      <c r="S312" s="570">
        <f t="shared" si="465"/>
        <v>0</v>
      </c>
      <c r="T312" s="570">
        <f t="shared" si="465"/>
        <v>0</v>
      </c>
      <c r="U312" s="570">
        <f t="shared" si="465"/>
        <v>0</v>
      </c>
      <c r="V312" s="570">
        <f t="shared" si="465"/>
        <v>0</v>
      </c>
      <c r="W312" s="570">
        <f t="shared" si="465"/>
        <v>0</v>
      </c>
      <c r="X312" s="570">
        <f t="shared" si="465"/>
        <v>0</v>
      </c>
      <c r="Y312" s="570">
        <f t="shared" si="465"/>
        <v>0</v>
      </c>
      <c r="Z312" s="570">
        <f t="shared" si="465"/>
        <v>0</v>
      </c>
      <c r="AA312" s="570">
        <f t="shared" si="450"/>
        <v>0</v>
      </c>
      <c r="AB312" s="570">
        <f t="shared" ref="AB312:AU312" si="466">$E312*AB600</f>
        <v>0</v>
      </c>
      <c r="AC312" s="570">
        <f t="shared" si="466"/>
        <v>0</v>
      </c>
      <c r="AD312" s="570">
        <f t="shared" si="466"/>
        <v>0</v>
      </c>
      <c r="AE312" s="570">
        <f t="shared" si="466"/>
        <v>0</v>
      </c>
      <c r="AF312" s="570">
        <f t="shared" si="466"/>
        <v>0</v>
      </c>
      <c r="AG312" s="570">
        <f t="shared" si="466"/>
        <v>0</v>
      </c>
      <c r="AH312" s="570">
        <f t="shared" si="466"/>
        <v>0</v>
      </c>
      <c r="AI312" s="570">
        <f t="shared" si="466"/>
        <v>0</v>
      </c>
      <c r="AJ312" s="570">
        <f t="shared" si="466"/>
        <v>0</v>
      </c>
      <c r="AK312" s="570">
        <f t="shared" si="466"/>
        <v>0</v>
      </c>
      <c r="AL312" s="570">
        <f t="shared" si="466"/>
        <v>0</v>
      </c>
      <c r="AM312" s="570">
        <f t="shared" si="466"/>
        <v>0</v>
      </c>
      <c r="AN312" s="570">
        <f t="shared" si="466"/>
        <v>0</v>
      </c>
      <c r="AO312" s="570">
        <f t="shared" si="466"/>
        <v>0</v>
      </c>
      <c r="AP312" s="570">
        <f t="shared" si="466"/>
        <v>0</v>
      </c>
      <c r="AQ312" s="570">
        <f t="shared" si="466"/>
        <v>0</v>
      </c>
      <c r="AR312" s="570">
        <f t="shared" si="466"/>
        <v>0</v>
      </c>
      <c r="AS312" s="570">
        <f t="shared" si="466"/>
        <v>0</v>
      </c>
      <c r="AT312" s="570">
        <f t="shared" si="466"/>
        <v>0</v>
      </c>
      <c r="AU312" s="570">
        <f t="shared" si="466"/>
        <v>0</v>
      </c>
      <c r="AV312" s="570">
        <f t="shared" si="452"/>
        <v>0</v>
      </c>
      <c r="AW312" s="570"/>
      <c r="AX312" s="570"/>
      <c r="AY312" s="570"/>
      <c r="AZ312" s="570"/>
      <c r="BA312" s="570"/>
      <c r="BB312" s="570"/>
      <c r="BC312" s="570"/>
      <c r="BD312" s="570"/>
      <c r="BE312" s="570"/>
      <c r="BF312" s="570"/>
      <c r="BG312" s="570"/>
      <c r="BH312" s="570"/>
      <c r="BI312" s="570"/>
      <c r="BJ312" s="570"/>
      <c r="BK312" s="570"/>
      <c r="BL312" s="570"/>
      <c r="BM312" s="570"/>
      <c r="BN312" s="570"/>
      <c r="BO312" s="570"/>
      <c r="BP312" s="570"/>
      <c r="BQ312" s="570"/>
    </row>
    <row r="313" spans="1:69" s="325" customFormat="1" ht="12.75" x14ac:dyDescent="0.2">
      <c r="A313" s="1165" t="s">
        <v>820</v>
      </c>
      <c r="B313" s="349" t="s">
        <v>345</v>
      </c>
      <c r="C313" s="1142">
        <f>'I4 BO ASSETS'!L26</f>
        <v>62718</v>
      </c>
      <c r="D313" s="570">
        <f t="shared" si="445"/>
        <v>62718</v>
      </c>
      <c r="E313" s="570">
        <f t="shared" si="445"/>
        <v>0</v>
      </c>
      <c r="F313" s="570">
        <f t="shared" si="448"/>
        <v>62718</v>
      </c>
      <c r="G313" s="570">
        <f t="shared" ref="G313:Z313" si="467">$D313*G601</f>
        <v>32790.559291126803</v>
      </c>
      <c r="H313" s="570">
        <f t="shared" si="467"/>
        <v>9397.6995689197156</v>
      </c>
      <c r="I313" s="570">
        <f t="shared" si="467"/>
        <v>19760.224886481967</v>
      </c>
      <c r="J313" s="570">
        <f t="shared" si="467"/>
        <v>0</v>
      </c>
      <c r="K313" s="570">
        <f t="shared" si="467"/>
        <v>0</v>
      </c>
      <c r="L313" s="570">
        <f t="shared" si="467"/>
        <v>0</v>
      </c>
      <c r="M313" s="570">
        <f t="shared" si="467"/>
        <v>685.17467950162688</v>
      </c>
      <c r="N313" s="570">
        <f t="shared" si="467"/>
        <v>33.677463523209809</v>
      </c>
      <c r="O313" s="570">
        <f t="shared" si="467"/>
        <v>50.664110446674805</v>
      </c>
      <c r="P313" s="570">
        <f t="shared" si="467"/>
        <v>0</v>
      </c>
      <c r="Q313" s="570">
        <f t="shared" si="467"/>
        <v>0</v>
      </c>
      <c r="R313" s="570">
        <f t="shared" si="467"/>
        <v>0</v>
      </c>
      <c r="S313" s="570">
        <f t="shared" si="467"/>
        <v>0</v>
      </c>
      <c r="T313" s="570">
        <f t="shared" si="467"/>
        <v>0</v>
      </c>
      <c r="U313" s="570">
        <f t="shared" si="467"/>
        <v>0</v>
      </c>
      <c r="V313" s="570">
        <f t="shared" si="467"/>
        <v>0</v>
      </c>
      <c r="W313" s="570">
        <f t="shared" si="467"/>
        <v>0</v>
      </c>
      <c r="X313" s="570">
        <f t="shared" si="467"/>
        <v>0</v>
      </c>
      <c r="Y313" s="570">
        <f t="shared" si="467"/>
        <v>0</v>
      </c>
      <c r="Z313" s="570">
        <f t="shared" si="467"/>
        <v>0</v>
      </c>
      <c r="AA313" s="570">
        <f t="shared" si="450"/>
        <v>62717.999999999993</v>
      </c>
      <c r="AB313" s="570">
        <f t="shared" ref="AB313:AU313" si="468">$E313*AB601</f>
        <v>0</v>
      </c>
      <c r="AC313" s="570">
        <f t="shared" si="468"/>
        <v>0</v>
      </c>
      <c r="AD313" s="570">
        <f t="shared" si="468"/>
        <v>0</v>
      </c>
      <c r="AE313" s="570">
        <f t="shared" si="468"/>
        <v>0</v>
      </c>
      <c r="AF313" s="570">
        <f t="shared" si="468"/>
        <v>0</v>
      </c>
      <c r="AG313" s="570">
        <f t="shared" si="468"/>
        <v>0</v>
      </c>
      <c r="AH313" s="570">
        <f t="shared" si="468"/>
        <v>0</v>
      </c>
      <c r="AI313" s="570">
        <f t="shared" si="468"/>
        <v>0</v>
      </c>
      <c r="AJ313" s="570">
        <f t="shared" si="468"/>
        <v>0</v>
      </c>
      <c r="AK313" s="570">
        <f t="shared" si="468"/>
        <v>0</v>
      </c>
      <c r="AL313" s="570">
        <f t="shared" si="468"/>
        <v>0</v>
      </c>
      <c r="AM313" s="570">
        <f t="shared" si="468"/>
        <v>0</v>
      </c>
      <c r="AN313" s="570">
        <f t="shared" si="468"/>
        <v>0</v>
      </c>
      <c r="AO313" s="570">
        <f t="shared" si="468"/>
        <v>0</v>
      </c>
      <c r="AP313" s="570">
        <f t="shared" si="468"/>
        <v>0</v>
      </c>
      <c r="AQ313" s="570">
        <f t="shared" si="468"/>
        <v>0</v>
      </c>
      <c r="AR313" s="570">
        <f t="shared" si="468"/>
        <v>0</v>
      </c>
      <c r="AS313" s="570">
        <f t="shared" si="468"/>
        <v>0</v>
      </c>
      <c r="AT313" s="570">
        <f t="shared" si="468"/>
        <v>0</v>
      </c>
      <c r="AU313" s="570">
        <f t="shared" si="468"/>
        <v>0</v>
      </c>
      <c r="AV313" s="570">
        <f t="shared" si="452"/>
        <v>0</v>
      </c>
      <c r="AW313" s="570"/>
      <c r="AX313" s="570"/>
      <c r="AY313" s="570"/>
      <c r="AZ313" s="570"/>
      <c r="BA313" s="570"/>
      <c r="BB313" s="570"/>
      <c r="BC313" s="570"/>
      <c r="BD313" s="570"/>
      <c r="BE313" s="570"/>
      <c r="BF313" s="570"/>
      <c r="BG313" s="570"/>
      <c r="BH313" s="570"/>
      <c r="BI313" s="570"/>
      <c r="BJ313" s="570"/>
      <c r="BK313" s="570"/>
      <c r="BL313" s="570"/>
      <c r="BM313" s="570"/>
      <c r="BN313" s="570"/>
      <c r="BO313" s="570"/>
      <c r="BP313" s="570"/>
      <c r="BQ313" s="570"/>
    </row>
    <row r="314" spans="1:69" s="325" customFormat="1" ht="12.75" x14ac:dyDescent="0.2">
      <c r="A314" s="1165">
        <v>1810</v>
      </c>
      <c r="B314" s="349" t="s">
        <v>285</v>
      </c>
      <c r="C314" s="1142">
        <f>'I4 BO ASSETS'!L27</f>
        <v>0</v>
      </c>
      <c r="D314" s="570">
        <f t="shared" si="445"/>
        <v>0</v>
      </c>
      <c r="E314" s="570">
        <f t="shared" si="445"/>
        <v>0</v>
      </c>
      <c r="F314" s="570">
        <f t="shared" si="448"/>
        <v>0</v>
      </c>
      <c r="G314" s="570">
        <f t="shared" ref="G314:Z314" si="469">$D314*G602</f>
        <v>0</v>
      </c>
      <c r="H314" s="570">
        <f t="shared" si="469"/>
        <v>0</v>
      </c>
      <c r="I314" s="570">
        <f t="shared" si="469"/>
        <v>0</v>
      </c>
      <c r="J314" s="570">
        <f t="shared" si="469"/>
        <v>0</v>
      </c>
      <c r="K314" s="570">
        <f t="shared" si="469"/>
        <v>0</v>
      </c>
      <c r="L314" s="570">
        <f t="shared" si="469"/>
        <v>0</v>
      </c>
      <c r="M314" s="570">
        <f t="shared" si="469"/>
        <v>0</v>
      </c>
      <c r="N314" s="570">
        <f t="shared" si="469"/>
        <v>0</v>
      </c>
      <c r="O314" s="570">
        <f t="shared" si="469"/>
        <v>0</v>
      </c>
      <c r="P314" s="570">
        <f t="shared" si="469"/>
        <v>0</v>
      </c>
      <c r="Q314" s="570">
        <f t="shared" si="469"/>
        <v>0</v>
      </c>
      <c r="R314" s="570">
        <f t="shared" si="469"/>
        <v>0</v>
      </c>
      <c r="S314" s="570">
        <f t="shared" si="469"/>
        <v>0</v>
      </c>
      <c r="T314" s="570">
        <f t="shared" si="469"/>
        <v>0</v>
      </c>
      <c r="U314" s="570">
        <f t="shared" si="469"/>
        <v>0</v>
      </c>
      <c r="V314" s="570">
        <f t="shared" si="469"/>
        <v>0</v>
      </c>
      <c r="W314" s="570">
        <f t="shared" si="469"/>
        <v>0</v>
      </c>
      <c r="X314" s="570">
        <f t="shared" si="469"/>
        <v>0</v>
      </c>
      <c r="Y314" s="570">
        <f t="shared" si="469"/>
        <v>0</v>
      </c>
      <c r="Z314" s="570">
        <f t="shared" si="469"/>
        <v>0</v>
      </c>
      <c r="AA314" s="570">
        <f t="shared" si="450"/>
        <v>0</v>
      </c>
      <c r="AB314" s="570">
        <f t="shared" ref="AB314:AU314" si="470">$E314*AB602</f>
        <v>0</v>
      </c>
      <c r="AC314" s="570">
        <f t="shared" si="470"/>
        <v>0</v>
      </c>
      <c r="AD314" s="570">
        <f t="shared" si="470"/>
        <v>0</v>
      </c>
      <c r="AE314" s="570">
        <f t="shared" si="470"/>
        <v>0</v>
      </c>
      <c r="AF314" s="570">
        <f t="shared" si="470"/>
        <v>0</v>
      </c>
      <c r="AG314" s="570">
        <f t="shared" si="470"/>
        <v>0</v>
      </c>
      <c r="AH314" s="570">
        <f t="shared" si="470"/>
        <v>0</v>
      </c>
      <c r="AI314" s="570">
        <f t="shared" si="470"/>
        <v>0</v>
      </c>
      <c r="AJ314" s="570">
        <f t="shared" si="470"/>
        <v>0</v>
      </c>
      <c r="AK314" s="570">
        <f t="shared" si="470"/>
        <v>0</v>
      </c>
      <c r="AL314" s="570">
        <f t="shared" si="470"/>
        <v>0</v>
      </c>
      <c r="AM314" s="570">
        <f t="shared" si="470"/>
        <v>0</v>
      </c>
      <c r="AN314" s="570">
        <f t="shared" si="470"/>
        <v>0</v>
      </c>
      <c r="AO314" s="570">
        <f t="shared" si="470"/>
        <v>0</v>
      </c>
      <c r="AP314" s="570">
        <f t="shared" si="470"/>
        <v>0</v>
      </c>
      <c r="AQ314" s="570">
        <f t="shared" si="470"/>
        <v>0</v>
      </c>
      <c r="AR314" s="570">
        <f t="shared" si="470"/>
        <v>0</v>
      </c>
      <c r="AS314" s="570">
        <f t="shared" si="470"/>
        <v>0</v>
      </c>
      <c r="AT314" s="570">
        <f t="shared" si="470"/>
        <v>0</v>
      </c>
      <c r="AU314" s="570">
        <f t="shared" si="470"/>
        <v>0</v>
      </c>
      <c r="AV314" s="570">
        <f t="shared" si="452"/>
        <v>0</v>
      </c>
      <c r="AW314" s="570"/>
      <c r="AX314" s="570"/>
      <c r="AY314" s="570"/>
      <c r="AZ314" s="570"/>
      <c r="BA314" s="570"/>
      <c r="BB314" s="570"/>
      <c r="BC314" s="570"/>
      <c r="BD314" s="570"/>
      <c r="BE314" s="570"/>
      <c r="BF314" s="570"/>
      <c r="BG314" s="570"/>
      <c r="BH314" s="570"/>
      <c r="BI314" s="570"/>
      <c r="BJ314" s="570"/>
      <c r="BK314" s="570"/>
      <c r="BL314" s="570"/>
      <c r="BM314" s="570"/>
      <c r="BN314" s="570"/>
      <c r="BO314" s="570"/>
      <c r="BP314" s="570"/>
      <c r="BQ314" s="570"/>
    </row>
    <row r="315" spans="1:69" s="325" customFormat="1" ht="12.75" x14ac:dyDescent="0.2">
      <c r="A315" s="1165" t="s">
        <v>821</v>
      </c>
      <c r="B315" s="349" t="s">
        <v>363</v>
      </c>
      <c r="C315" s="1142">
        <f>'I4 BO ASSETS'!L28</f>
        <v>0</v>
      </c>
      <c r="D315" s="570">
        <f t="shared" si="445"/>
        <v>0</v>
      </c>
      <c r="E315" s="570">
        <f t="shared" si="445"/>
        <v>0</v>
      </c>
      <c r="F315" s="570">
        <f t="shared" si="448"/>
        <v>0</v>
      </c>
      <c r="G315" s="570">
        <f t="shared" ref="G315:Z315" si="471">$D315*G603</f>
        <v>0</v>
      </c>
      <c r="H315" s="570">
        <f t="shared" si="471"/>
        <v>0</v>
      </c>
      <c r="I315" s="570">
        <f t="shared" si="471"/>
        <v>0</v>
      </c>
      <c r="J315" s="570">
        <f t="shared" si="471"/>
        <v>0</v>
      </c>
      <c r="K315" s="570">
        <f t="shared" si="471"/>
        <v>0</v>
      </c>
      <c r="L315" s="570">
        <f t="shared" si="471"/>
        <v>0</v>
      </c>
      <c r="M315" s="570">
        <f t="shared" si="471"/>
        <v>0</v>
      </c>
      <c r="N315" s="570">
        <f t="shared" si="471"/>
        <v>0</v>
      </c>
      <c r="O315" s="570">
        <f t="shared" si="471"/>
        <v>0</v>
      </c>
      <c r="P315" s="570">
        <f t="shared" si="471"/>
        <v>0</v>
      </c>
      <c r="Q315" s="570">
        <f t="shared" si="471"/>
        <v>0</v>
      </c>
      <c r="R315" s="570">
        <f t="shared" si="471"/>
        <v>0</v>
      </c>
      <c r="S315" s="570">
        <f t="shared" si="471"/>
        <v>0</v>
      </c>
      <c r="T315" s="570">
        <f t="shared" si="471"/>
        <v>0</v>
      </c>
      <c r="U315" s="570">
        <f t="shared" si="471"/>
        <v>0</v>
      </c>
      <c r="V315" s="570">
        <f t="shared" si="471"/>
        <v>0</v>
      </c>
      <c r="W315" s="570">
        <f t="shared" si="471"/>
        <v>0</v>
      </c>
      <c r="X315" s="570">
        <f t="shared" si="471"/>
        <v>0</v>
      </c>
      <c r="Y315" s="570">
        <f t="shared" si="471"/>
        <v>0</v>
      </c>
      <c r="Z315" s="570">
        <f t="shared" si="471"/>
        <v>0</v>
      </c>
      <c r="AA315" s="570">
        <f t="shared" si="450"/>
        <v>0</v>
      </c>
      <c r="AB315" s="570">
        <f t="shared" ref="AB315:AU315" si="472">$E315*AB603</f>
        <v>0</v>
      </c>
      <c r="AC315" s="570">
        <f t="shared" si="472"/>
        <v>0</v>
      </c>
      <c r="AD315" s="570">
        <f t="shared" si="472"/>
        <v>0</v>
      </c>
      <c r="AE315" s="570">
        <f t="shared" si="472"/>
        <v>0</v>
      </c>
      <c r="AF315" s="570">
        <f t="shared" si="472"/>
        <v>0</v>
      </c>
      <c r="AG315" s="570">
        <f t="shared" si="472"/>
        <v>0</v>
      </c>
      <c r="AH315" s="570">
        <f t="shared" si="472"/>
        <v>0</v>
      </c>
      <c r="AI315" s="570">
        <f t="shared" si="472"/>
        <v>0</v>
      </c>
      <c r="AJ315" s="570">
        <f t="shared" si="472"/>
        <v>0</v>
      </c>
      <c r="AK315" s="570">
        <f t="shared" si="472"/>
        <v>0</v>
      </c>
      <c r="AL315" s="570">
        <f t="shared" si="472"/>
        <v>0</v>
      </c>
      <c r="AM315" s="570">
        <f t="shared" si="472"/>
        <v>0</v>
      </c>
      <c r="AN315" s="570">
        <f t="shared" si="472"/>
        <v>0</v>
      </c>
      <c r="AO315" s="570">
        <f t="shared" si="472"/>
        <v>0</v>
      </c>
      <c r="AP315" s="570">
        <f t="shared" si="472"/>
        <v>0</v>
      </c>
      <c r="AQ315" s="570">
        <f t="shared" si="472"/>
        <v>0</v>
      </c>
      <c r="AR315" s="570">
        <f t="shared" si="472"/>
        <v>0</v>
      </c>
      <c r="AS315" s="570">
        <f t="shared" si="472"/>
        <v>0</v>
      </c>
      <c r="AT315" s="570">
        <f t="shared" si="472"/>
        <v>0</v>
      </c>
      <c r="AU315" s="570">
        <f t="shared" si="472"/>
        <v>0</v>
      </c>
      <c r="AV315" s="570">
        <f t="shared" si="452"/>
        <v>0</v>
      </c>
      <c r="AW315" s="570"/>
      <c r="AX315" s="570"/>
      <c r="AY315" s="570"/>
      <c r="AZ315" s="570"/>
      <c r="BA315" s="570"/>
      <c r="BB315" s="570"/>
      <c r="BC315" s="570"/>
      <c r="BD315" s="570"/>
      <c r="BE315" s="570"/>
      <c r="BF315" s="570"/>
      <c r="BG315" s="570"/>
      <c r="BH315" s="570"/>
      <c r="BI315" s="570"/>
      <c r="BJ315" s="570"/>
      <c r="BK315" s="570"/>
      <c r="BL315" s="570"/>
      <c r="BM315" s="570"/>
      <c r="BN315" s="570"/>
      <c r="BO315" s="570"/>
      <c r="BP315" s="570"/>
      <c r="BQ315" s="570"/>
    </row>
    <row r="316" spans="1:69" s="325" customFormat="1" ht="12.75" x14ac:dyDescent="0.2">
      <c r="A316" s="1165" t="s">
        <v>822</v>
      </c>
      <c r="B316" s="349" t="s">
        <v>364</v>
      </c>
      <c r="C316" s="1142">
        <f>'I4 BO ASSETS'!L29</f>
        <v>0</v>
      </c>
      <c r="D316" s="570">
        <f t="shared" si="445"/>
        <v>0</v>
      </c>
      <c r="E316" s="570">
        <f t="shared" si="445"/>
        <v>0</v>
      </c>
      <c r="F316" s="570">
        <f t="shared" si="448"/>
        <v>0</v>
      </c>
      <c r="G316" s="570">
        <f t="shared" ref="G316:Z316" si="473">$D316*G604</f>
        <v>0</v>
      </c>
      <c r="H316" s="570">
        <f t="shared" si="473"/>
        <v>0</v>
      </c>
      <c r="I316" s="570">
        <f t="shared" si="473"/>
        <v>0</v>
      </c>
      <c r="J316" s="570">
        <f t="shared" si="473"/>
        <v>0</v>
      </c>
      <c r="K316" s="570">
        <f t="shared" si="473"/>
        <v>0</v>
      </c>
      <c r="L316" s="570">
        <f t="shared" si="473"/>
        <v>0</v>
      </c>
      <c r="M316" s="570">
        <f t="shared" si="473"/>
        <v>0</v>
      </c>
      <c r="N316" s="570">
        <f t="shared" si="473"/>
        <v>0</v>
      </c>
      <c r="O316" s="570">
        <f t="shared" si="473"/>
        <v>0</v>
      </c>
      <c r="P316" s="570">
        <f t="shared" si="473"/>
        <v>0</v>
      </c>
      <c r="Q316" s="570">
        <f t="shared" si="473"/>
        <v>0</v>
      </c>
      <c r="R316" s="570">
        <f t="shared" si="473"/>
        <v>0</v>
      </c>
      <c r="S316" s="570">
        <f t="shared" si="473"/>
        <v>0</v>
      </c>
      <c r="T316" s="570">
        <f t="shared" si="473"/>
        <v>0</v>
      </c>
      <c r="U316" s="570">
        <f t="shared" si="473"/>
        <v>0</v>
      </c>
      <c r="V316" s="570">
        <f t="shared" si="473"/>
        <v>0</v>
      </c>
      <c r="W316" s="570">
        <f t="shared" si="473"/>
        <v>0</v>
      </c>
      <c r="X316" s="570">
        <f t="shared" si="473"/>
        <v>0</v>
      </c>
      <c r="Y316" s="570">
        <f t="shared" si="473"/>
        <v>0</v>
      </c>
      <c r="Z316" s="570">
        <f t="shared" si="473"/>
        <v>0</v>
      </c>
      <c r="AA316" s="570">
        <f t="shared" si="450"/>
        <v>0</v>
      </c>
      <c r="AB316" s="570">
        <f t="shared" ref="AB316:AU316" si="474">$E316*AB604</f>
        <v>0</v>
      </c>
      <c r="AC316" s="570">
        <f t="shared" si="474"/>
        <v>0</v>
      </c>
      <c r="AD316" s="570">
        <f t="shared" si="474"/>
        <v>0</v>
      </c>
      <c r="AE316" s="570">
        <f t="shared" si="474"/>
        <v>0</v>
      </c>
      <c r="AF316" s="570">
        <f t="shared" si="474"/>
        <v>0</v>
      </c>
      <c r="AG316" s="570">
        <f t="shared" si="474"/>
        <v>0</v>
      </c>
      <c r="AH316" s="570">
        <f t="shared" si="474"/>
        <v>0</v>
      </c>
      <c r="AI316" s="570">
        <f t="shared" si="474"/>
        <v>0</v>
      </c>
      <c r="AJ316" s="570">
        <f t="shared" si="474"/>
        <v>0</v>
      </c>
      <c r="AK316" s="570">
        <f t="shared" si="474"/>
        <v>0</v>
      </c>
      <c r="AL316" s="570">
        <f t="shared" si="474"/>
        <v>0</v>
      </c>
      <c r="AM316" s="570">
        <f t="shared" si="474"/>
        <v>0</v>
      </c>
      <c r="AN316" s="570">
        <f t="shared" si="474"/>
        <v>0</v>
      </c>
      <c r="AO316" s="570">
        <f t="shared" si="474"/>
        <v>0</v>
      </c>
      <c r="AP316" s="570">
        <f t="shared" si="474"/>
        <v>0</v>
      </c>
      <c r="AQ316" s="570">
        <f t="shared" si="474"/>
        <v>0</v>
      </c>
      <c r="AR316" s="570">
        <f t="shared" si="474"/>
        <v>0</v>
      </c>
      <c r="AS316" s="570">
        <f t="shared" si="474"/>
        <v>0</v>
      </c>
      <c r="AT316" s="570">
        <f t="shared" si="474"/>
        <v>0</v>
      </c>
      <c r="AU316" s="570">
        <f t="shared" si="474"/>
        <v>0</v>
      </c>
      <c r="AV316" s="570">
        <f t="shared" si="452"/>
        <v>0</v>
      </c>
      <c r="AW316" s="570"/>
      <c r="AX316" s="570"/>
      <c r="AY316" s="570"/>
      <c r="AZ316" s="570"/>
      <c r="BA316" s="570"/>
      <c r="BB316" s="570"/>
      <c r="BC316" s="570"/>
      <c r="BD316" s="570"/>
      <c r="BE316" s="570"/>
      <c r="BF316" s="570"/>
      <c r="BG316" s="570"/>
      <c r="BH316" s="570"/>
      <c r="BI316" s="570"/>
      <c r="BJ316" s="570"/>
      <c r="BK316" s="570"/>
      <c r="BL316" s="570"/>
      <c r="BM316" s="570"/>
      <c r="BN316" s="570"/>
      <c r="BO316" s="570"/>
      <c r="BP316" s="570"/>
      <c r="BQ316" s="570"/>
    </row>
    <row r="317" spans="1:69" s="325" customFormat="1" ht="25.5" x14ac:dyDescent="0.2">
      <c r="A317" s="1165">
        <v>1815</v>
      </c>
      <c r="B317" s="349" t="s">
        <v>86</v>
      </c>
      <c r="C317" s="1142">
        <f>'I4 BO ASSETS'!L30</f>
        <v>0</v>
      </c>
      <c r="D317" s="570">
        <f t="shared" si="445"/>
        <v>0</v>
      </c>
      <c r="E317" s="570">
        <f t="shared" si="445"/>
        <v>0</v>
      </c>
      <c r="F317" s="570">
        <f t="shared" si="448"/>
        <v>0</v>
      </c>
      <c r="G317" s="570">
        <f t="shared" ref="G317:Z317" si="475">$D317*G605</f>
        <v>0</v>
      </c>
      <c r="H317" s="570">
        <f t="shared" si="475"/>
        <v>0</v>
      </c>
      <c r="I317" s="570">
        <f t="shared" si="475"/>
        <v>0</v>
      </c>
      <c r="J317" s="570">
        <f t="shared" si="475"/>
        <v>0</v>
      </c>
      <c r="K317" s="570">
        <f t="shared" si="475"/>
        <v>0</v>
      </c>
      <c r="L317" s="570">
        <f t="shared" si="475"/>
        <v>0</v>
      </c>
      <c r="M317" s="570">
        <f t="shared" si="475"/>
        <v>0</v>
      </c>
      <c r="N317" s="570">
        <f t="shared" si="475"/>
        <v>0</v>
      </c>
      <c r="O317" s="570">
        <f t="shared" si="475"/>
        <v>0</v>
      </c>
      <c r="P317" s="570">
        <f t="shared" si="475"/>
        <v>0</v>
      </c>
      <c r="Q317" s="570">
        <f t="shared" si="475"/>
        <v>0</v>
      </c>
      <c r="R317" s="570">
        <f t="shared" si="475"/>
        <v>0</v>
      </c>
      <c r="S317" s="570">
        <f t="shared" si="475"/>
        <v>0</v>
      </c>
      <c r="T317" s="570">
        <f t="shared" si="475"/>
        <v>0</v>
      </c>
      <c r="U317" s="570">
        <f t="shared" si="475"/>
        <v>0</v>
      </c>
      <c r="V317" s="570">
        <f t="shared" si="475"/>
        <v>0</v>
      </c>
      <c r="W317" s="570">
        <f t="shared" si="475"/>
        <v>0</v>
      </c>
      <c r="X317" s="570">
        <f t="shared" si="475"/>
        <v>0</v>
      </c>
      <c r="Y317" s="570">
        <f t="shared" si="475"/>
        <v>0</v>
      </c>
      <c r="Z317" s="570">
        <f t="shared" si="475"/>
        <v>0</v>
      </c>
      <c r="AA317" s="570">
        <f t="shared" si="450"/>
        <v>0</v>
      </c>
      <c r="AB317" s="570">
        <f t="shared" ref="AB317:AU317" si="476">$E317*AB605</f>
        <v>0</v>
      </c>
      <c r="AC317" s="570">
        <f t="shared" si="476"/>
        <v>0</v>
      </c>
      <c r="AD317" s="570">
        <f t="shared" si="476"/>
        <v>0</v>
      </c>
      <c r="AE317" s="570">
        <f t="shared" si="476"/>
        <v>0</v>
      </c>
      <c r="AF317" s="570">
        <f t="shared" si="476"/>
        <v>0</v>
      </c>
      <c r="AG317" s="570">
        <f t="shared" si="476"/>
        <v>0</v>
      </c>
      <c r="AH317" s="570">
        <f t="shared" si="476"/>
        <v>0</v>
      </c>
      <c r="AI317" s="570">
        <f t="shared" si="476"/>
        <v>0</v>
      </c>
      <c r="AJ317" s="570">
        <f t="shared" si="476"/>
        <v>0</v>
      </c>
      <c r="AK317" s="570">
        <f t="shared" si="476"/>
        <v>0</v>
      </c>
      <c r="AL317" s="570">
        <f t="shared" si="476"/>
        <v>0</v>
      </c>
      <c r="AM317" s="570">
        <f t="shared" si="476"/>
        <v>0</v>
      </c>
      <c r="AN317" s="570">
        <f t="shared" si="476"/>
        <v>0</v>
      </c>
      <c r="AO317" s="570">
        <f t="shared" si="476"/>
        <v>0</v>
      </c>
      <c r="AP317" s="570">
        <f t="shared" si="476"/>
        <v>0</v>
      </c>
      <c r="AQ317" s="570">
        <f t="shared" si="476"/>
        <v>0</v>
      </c>
      <c r="AR317" s="570">
        <f t="shared" si="476"/>
        <v>0</v>
      </c>
      <c r="AS317" s="570">
        <f t="shared" si="476"/>
        <v>0</v>
      </c>
      <c r="AT317" s="570">
        <f t="shared" si="476"/>
        <v>0</v>
      </c>
      <c r="AU317" s="570">
        <f t="shared" si="476"/>
        <v>0</v>
      </c>
      <c r="AV317" s="570">
        <f t="shared" si="452"/>
        <v>0</v>
      </c>
      <c r="AW317" s="570"/>
      <c r="AX317" s="570"/>
      <c r="AY317" s="570"/>
      <c r="AZ317" s="570"/>
      <c r="BA317" s="570"/>
      <c r="BB317" s="570"/>
      <c r="BC317" s="570"/>
      <c r="BD317" s="570"/>
      <c r="BE317" s="570"/>
      <c r="BF317" s="570"/>
      <c r="BG317" s="570"/>
      <c r="BH317" s="570"/>
      <c r="BI317" s="570"/>
      <c r="BJ317" s="570"/>
      <c r="BK317" s="570"/>
      <c r="BL317" s="570"/>
      <c r="BM317" s="570"/>
      <c r="BN317" s="570"/>
      <c r="BO317" s="570"/>
      <c r="BP317" s="570"/>
      <c r="BQ317" s="570"/>
    </row>
    <row r="318" spans="1:69" s="325" customFormat="1" ht="25.5" x14ac:dyDescent="0.2">
      <c r="A318" s="1165">
        <v>1820</v>
      </c>
      <c r="B318" s="349" t="s">
        <v>87</v>
      </c>
      <c r="C318" s="1142">
        <f>'I4 BO ASSETS'!L31</f>
        <v>0</v>
      </c>
      <c r="D318" s="570">
        <f t="shared" si="445"/>
        <v>0</v>
      </c>
      <c r="E318" s="570">
        <f t="shared" si="445"/>
        <v>0</v>
      </c>
      <c r="F318" s="570">
        <f t="shared" si="448"/>
        <v>0</v>
      </c>
      <c r="G318" s="570">
        <f t="shared" ref="G318:Z318" si="477">$D318*G606</f>
        <v>0</v>
      </c>
      <c r="H318" s="570">
        <f t="shared" si="477"/>
        <v>0</v>
      </c>
      <c r="I318" s="570">
        <f t="shared" si="477"/>
        <v>0</v>
      </c>
      <c r="J318" s="570">
        <f t="shared" si="477"/>
        <v>0</v>
      </c>
      <c r="K318" s="570">
        <f t="shared" si="477"/>
        <v>0</v>
      </c>
      <c r="L318" s="570">
        <f t="shared" si="477"/>
        <v>0</v>
      </c>
      <c r="M318" s="570">
        <f t="shared" si="477"/>
        <v>0</v>
      </c>
      <c r="N318" s="570">
        <f t="shared" si="477"/>
        <v>0</v>
      </c>
      <c r="O318" s="570">
        <f t="shared" si="477"/>
        <v>0</v>
      </c>
      <c r="P318" s="570">
        <f t="shared" si="477"/>
        <v>0</v>
      </c>
      <c r="Q318" s="570">
        <f t="shared" si="477"/>
        <v>0</v>
      </c>
      <c r="R318" s="570">
        <f t="shared" si="477"/>
        <v>0</v>
      </c>
      <c r="S318" s="570">
        <f t="shared" si="477"/>
        <v>0</v>
      </c>
      <c r="T318" s="570">
        <f t="shared" si="477"/>
        <v>0</v>
      </c>
      <c r="U318" s="570">
        <f t="shared" si="477"/>
        <v>0</v>
      </c>
      <c r="V318" s="570">
        <f t="shared" si="477"/>
        <v>0</v>
      </c>
      <c r="W318" s="570">
        <f t="shared" si="477"/>
        <v>0</v>
      </c>
      <c r="X318" s="570">
        <f t="shared" si="477"/>
        <v>0</v>
      </c>
      <c r="Y318" s="570">
        <f t="shared" si="477"/>
        <v>0</v>
      </c>
      <c r="Z318" s="570">
        <f t="shared" si="477"/>
        <v>0</v>
      </c>
      <c r="AA318" s="570">
        <f t="shared" si="450"/>
        <v>0</v>
      </c>
      <c r="AB318" s="570">
        <f t="shared" ref="AB318:AU318" si="478">$E318*AB606</f>
        <v>0</v>
      </c>
      <c r="AC318" s="570">
        <f t="shared" si="478"/>
        <v>0</v>
      </c>
      <c r="AD318" s="570">
        <f t="shared" si="478"/>
        <v>0</v>
      </c>
      <c r="AE318" s="570">
        <f t="shared" si="478"/>
        <v>0</v>
      </c>
      <c r="AF318" s="570">
        <f t="shared" si="478"/>
        <v>0</v>
      </c>
      <c r="AG318" s="570">
        <f t="shared" si="478"/>
        <v>0</v>
      </c>
      <c r="AH318" s="570">
        <f t="shared" si="478"/>
        <v>0</v>
      </c>
      <c r="AI318" s="570">
        <f t="shared" si="478"/>
        <v>0</v>
      </c>
      <c r="AJ318" s="570">
        <f t="shared" si="478"/>
        <v>0</v>
      </c>
      <c r="AK318" s="570">
        <f t="shared" si="478"/>
        <v>0</v>
      </c>
      <c r="AL318" s="570">
        <f t="shared" si="478"/>
        <v>0</v>
      </c>
      <c r="AM318" s="570">
        <f t="shared" si="478"/>
        <v>0</v>
      </c>
      <c r="AN318" s="570">
        <f t="shared" si="478"/>
        <v>0</v>
      </c>
      <c r="AO318" s="570">
        <f t="shared" si="478"/>
        <v>0</v>
      </c>
      <c r="AP318" s="570">
        <f t="shared" si="478"/>
        <v>0</v>
      </c>
      <c r="AQ318" s="570">
        <f t="shared" si="478"/>
        <v>0</v>
      </c>
      <c r="AR318" s="570">
        <f t="shared" si="478"/>
        <v>0</v>
      </c>
      <c r="AS318" s="570">
        <f t="shared" si="478"/>
        <v>0</v>
      </c>
      <c r="AT318" s="570">
        <f t="shared" si="478"/>
        <v>0</v>
      </c>
      <c r="AU318" s="570">
        <f t="shared" si="478"/>
        <v>0</v>
      </c>
      <c r="AV318" s="570">
        <f t="shared" si="452"/>
        <v>0</v>
      </c>
      <c r="AW318" s="570"/>
      <c r="AX318" s="570"/>
      <c r="AY318" s="570"/>
      <c r="AZ318" s="570"/>
      <c r="BA318" s="570"/>
      <c r="BB318" s="570"/>
      <c r="BC318" s="570"/>
      <c r="BD318" s="570"/>
      <c r="BE318" s="570"/>
      <c r="BF318" s="570"/>
      <c r="BG318" s="570"/>
      <c r="BH318" s="570"/>
      <c r="BI318" s="570"/>
      <c r="BJ318" s="570"/>
      <c r="BK318" s="570"/>
      <c r="BL318" s="570"/>
      <c r="BM318" s="570"/>
      <c r="BN318" s="570"/>
      <c r="BO318" s="570"/>
      <c r="BP318" s="570"/>
      <c r="BQ318" s="570"/>
    </row>
    <row r="319" spans="1:69" s="325" customFormat="1" ht="25.5" x14ac:dyDescent="0.2">
      <c r="A319" s="1165" t="s">
        <v>490</v>
      </c>
      <c r="B319" s="349" t="s">
        <v>1276</v>
      </c>
      <c r="C319" s="1142">
        <f>'I4 BO ASSETS'!L32</f>
        <v>0</v>
      </c>
      <c r="D319" s="570">
        <f t="shared" si="445"/>
        <v>0</v>
      </c>
      <c r="E319" s="570">
        <f t="shared" si="445"/>
        <v>0</v>
      </c>
      <c r="F319" s="570">
        <f>D319+E319</f>
        <v>0</v>
      </c>
      <c r="G319" s="570">
        <f t="shared" ref="G319:Z319" si="479">$D319*G607</f>
        <v>0</v>
      </c>
      <c r="H319" s="570">
        <f t="shared" si="479"/>
        <v>0</v>
      </c>
      <c r="I319" s="570">
        <f t="shared" si="479"/>
        <v>0</v>
      </c>
      <c r="J319" s="570">
        <f t="shared" si="479"/>
        <v>0</v>
      </c>
      <c r="K319" s="570">
        <f t="shared" si="479"/>
        <v>0</v>
      </c>
      <c r="L319" s="570">
        <f t="shared" si="479"/>
        <v>0</v>
      </c>
      <c r="M319" s="570">
        <f t="shared" si="479"/>
        <v>0</v>
      </c>
      <c r="N319" s="570">
        <f t="shared" si="479"/>
        <v>0</v>
      </c>
      <c r="O319" s="570">
        <f t="shared" si="479"/>
        <v>0</v>
      </c>
      <c r="P319" s="570">
        <f t="shared" si="479"/>
        <v>0</v>
      </c>
      <c r="Q319" s="570">
        <f t="shared" si="479"/>
        <v>0</v>
      </c>
      <c r="R319" s="570">
        <f t="shared" si="479"/>
        <v>0</v>
      </c>
      <c r="S319" s="570">
        <f t="shared" si="479"/>
        <v>0</v>
      </c>
      <c r="T319" s="570">
        <f t="shared" si="479"/>
        <v>0</v>
      </c>
      <c r="U319" s="570">
        <f t="shared" si="479"/>
        <v>0</v>
      </c>
      <c r="V319" s="570">
        <f t="shared" si="479"/>
        <v>0</v>
      </c>
      <c r="W319" s="570">
        <f t="shared" si="479"/>
        <v>0</v>
      </c>
      <c r="X319" s="570">
        <f t="shared" si="479"/>
        <v>0</v>
      </c>
      <c r="Y319" s="570">
        <f t="shared" si="479"/>
        <v>0</v>
      </c>
      <c r="Z319" s="570">
        <f t="shared" si="479"/>
        <v>0</v>
      </c>
      <c r="AA319" s="570">
        <f>SUM(G319:Z319)</f>
        <v>0</v>
      </c>
      <c r="AB319" s="570">
        <f t="shared" ref="AB319:AU319" si="480">$E319*AB607</f>
        <v>0</v>
      </c>
      <c r="AC319" s="570">
        <f t="shared" si="480"/>
        <v>0</v>
      </c>
      <c r="AD319" s="570">
        <f t="shared" si="480"/>
        <v>0</v>
      </c>
      <c r="AE319" s="570">
        <f t="shared" si="480"/>
        <v>0</v>
      </c>
      <c r="AF319" s="570">
        <f t="shared" si="480"/>
        <v>0</v>
      </c>
      <c r="AG319" s="570">
        <f t="shared" si="480"/>
        <v>0</v>
      </c>
      <c r="AH319" s="570">
        <f t="shared" si="480"/>
        <v>0</v>
      </c>
      <c r="AI319" s="570">
        <f t="shared" si="480"/>
        <v>0</v>
      </c>
      <c r="AJ319" s="570">
        <f t="shared" si="480"/>
        <v>0</v>
      </c>
      <c r="AK319" s="570">
        <f t="shared" si="480"/>
        <v>0</v>
      </c>
      <c r="AL319" s="570">
        <f t="shared" si="480"/>
        <v>0</v>
      </c>
      <c r="AM319" s="570">
        <f t="shared" si="480"/>
        <v>0</v>
      </c>
      <c r="AN319" s="570">
        <f t="shared" si="480"/>
        <v>0</v>
      </c>
      <c r="AO319" s="570">
        <f t="shared" si="480"/>
        <v>0</v>
      </c>
      <c r="AP319" s="570">
        <f t="shared" si="480"/>
        <v>0</v>
      </c>
      <c r="AQ319" s="570">
        <f t="shared" si="480"/>
        <v>0</v>
      </c>
      <c r="AR319" s="570">
        <f t="shared" si="480"/>
        <v>0</v>
      </c>
      <c r="AS319" s="570">
        <f t="shared" si="480"/>
        <v>0</v>
      </c>
      <c r="AT319" s="570">
        <f t="shared" si="480"/>
        <v>0</v>
      </c>
      <c r="AU319" s="570">
        <f t="shared" si="480"/>
        <v>0</v>
      </c>
      <c r="AV319" s="570">
        <f>SUM(AB319:AU319)</f>
        <v>0</v>
      </c>
      <c r="AW319" s="570"/>
      <c r="AX319" s="570"/>
      <c r="AY319" s="570"/>
      <c r="AZ319" s="570"/>
      <c r="BA319" s="570"/>
      <c r="BB319" s="570"/>
      <c r="BC319" s="570"/>
      <c r="BD319" s="570"/>
      <c r="BE319" s="570"/>
      <c r="BF319" s="570"/>
      <c r="BG319" s="570"/>
      <c r="BH319" s="570"/>
      <c r="BI319" s="570"/>
      <c r="BJ319" s="570"/>
      <c r="BK319" s="570"/>
      <c r="BL319" s="570"/>
      <c r="BM319" s="570"/>
      <c r="BN319" s="570"/>
      <c r="BO319" s="570"/>
      <c r="BP319" s="570"/>
      <c r="BQ319" s="570"/>
    </row>
    <row r="320" spans="1:69" s="325" customFormat="1" ht="25.5" x14ac:dyDescent="0.2">
      <c r="A320" s="1165" t="s">
        <v>491</v>
      </c>
      <c r="B320" s="349" t="s">
        <v>1278</v>
      </c>
      <c r="C320" s="1142">
        <f>'I4 BO ASSETS'!L33</f>
        <v>469779</v>
      </c>
      <c r="D320" s="570">
        <f t="shared" si="445"/>
        <v>469779</v>
      </c>
      <c r="E320" s="570">
        <f t="shared" si="445"/>
        <v>0</v>
      </c>
      <c r="F320" s="570">
        <f>D320+E320</f>
        <v>469779</v>
      </c>
      <c r="G320" s="570">
        <f t="shared" ref="G320:Z320" si="481">$D320*G608</f>
        <v>207376.1539588242</v>
      </c>
      <c r="H320" s="570">
        <f t="shared" si="481"/>
        <v>85101.738406989971</v>
      </c>
      <c r="I320" s="570">
        <f t="shared" si="481"/>
        <v>173012.5881804105</v>
      </c>
      <c r="J320" s="570">
        <f t="shared" si="481"/>
        <v>0</v>
      </c>
      <c r="K320" s="570">
        <f t="shared" si="481"/>
        <v>0</v>
      </c>
      <c r="L320" s="570">
        <f t="shared" si="481"/>
        <v>0</v>
      </c>
      <c r="M320" s="570">
        <f t="shared" si="481"/>
        <v>4245.5607783373071</v>
      </c>
      <c r="N320" s="570">
        <f t="shared" si="481"/>
        <v>0</v>
      </c>
      <c r="O320" s="570">
        <f t="shared" si="481"/>
        <v>42.958675438007553</v>
      </c>
      <c r="P320" s="570">
        <f t="shared" si="481"/>
        <v>0</v>
      </c>
      <c r="Q320" s="570">
        <f t="shared" si="481"/>
        <v>0</v>
      </c>
      <c r="R320" s="570">
        <f t="shared" si="481"/>
        <v>0</v>
      </c>
      <c r="S320" s="570">
        <f t="shared" si="481"/>
        <v>0</v>
      </c>
      <c r="T320" s="570">
        <f t="shared" si="481"/>
        <v>0</v>
      </c>
      <c r="U320" s="570">
        <f t="shared" si="481"/>
        <v>0</v>
      </c>
      <c r="V320" s="570">
        <f t="shared" si="481"/>
        <v>0</v>
      </c>
      <c r="W320" s="570">
        <f t="shared" si="481"/>
        <v>0</v>
      </c>
      <c r="X320" s="570">
        <f t="shared" si="481"/>
        <v>0</v>
      </c>
      <c r="Y320" s="570">
        <f t="shared" si="481"/>
        <v>0</v>
      </c>
      <c r="Z320" s="570">
        <f t="shared" si="481"/>
        <v>0</v>
      </c>
      <c r="AA320" s="570">
        <f>SUM(G320:Z320)</f>
        <v>469779</v>
      </c>
      <c r="AB320" s="570">
        <f t="shared" ref="AB320:AU320" si="482">$E320*AB608</f>
        <v>0</v>
      </c>
      <c r="AC320" s="570">
        <f t="shared" si="482"/>
        <v>0</v>
      </c>
      <c r="AD320" s="570">
        <f t="shared" si="482"/>
        <v>0</v>
      </c>
      <c r="AE320" s="570">
        <f t="shared" si="482"/>
        <v>0</v>
      </c>
      <c r="AF320" s="570">
        <f t="shared" si="482"/>
        <v>0</v>
      </c>
      <c r="AG320" s="570">
        <f t="shared" si="482"/>
        <v>0</v>
      </c>
      <c r="AH320" s="570">
        <f t="shared" si="482"/>
        <v>0</v>
      </c>
      <c r="AI320" s="570">
        <f t="shared" si="482"/>
        <v>0</v>
      </c>
      <c r="AJ320" s="570">
        <f t="shared" si="482"/>
        <v>0</v>
      </c>
      <c r="AK320" s="570">
        <f t="shared" si="482"/>
        <v>0</v>
      </c>
      <c r="AL320" s="570">
        <f t="shared" si="482"/>
        <v>0</v>
      </c>
      <c r="AM320" s="570">
        <f t="shared" si="482"/>
        <v>0</v>
      </c>
      <c r="AN320" s="570">
        <f t="shared" si="482"/>
        <v>0</v>
      </c>
      <c r="AO320" s="570">
        <f t="shared" si="482"/>
        <v>0</v>
      </c>
      <c r="AP320" s="570">
        <f t="shared" si="482"/>
        <v>0</v>
      </c>
      <c r="AQ320" s="570">
        <f t="shared" si="482"/>
        <v>0</v>
      </c>
      <c r="AR320" s="570">
        <f t="shared" si="482"/>
        <v>0</v>
      </c>
      <c r="AS320" s="570">
        <f t="shared" si="482"/>
        <v>0</v>
      </c>
      <c r="AT320" s="570">
        <f t="shared" si="482"/>
        <v>0</v>
      </c>
      <c r="AU320" s="570">
        <f t="shared" si="482"/>
        <v>0</v>
      </c>
      <c r="AV320" s="570">
        <f>SUM(AB320:AU320)</f>
        <v>0</v>
      </c>
      <c r="AW320" s="570"/>
      <c r="AX320" s="570"/>
      <c r="AY320" s="570"/>
      <c r="AZ320" s="570"/>
      <c r="BA320" s="570"/>
      <c r="BB320" s="570"/>
      <c r="BC320" s="570"/>
      <c r="BD320" s="570"/>
      <c r="BE320" s="570"/>
      <c r="BF320" s="570"/>
      <c r="BG320" s="570"/>
      <c r="BH320" s="570"/>
      <c r="BI320" s="570"/>
      <c r="BJ320" s="570"/>
      <c r="BK320" s="570"/>
      <c r="BL320" s="570"/>
      <c r="BM320" s="570"/>
      <c r="BN320" s="570"/>
      <c r="BO320" s="570"/>
      <c r="BP320" s="570"/>
      <c r="BQ320" s="570"/>
    </row>
    <row r="321" spans="1:69" s="325" customFormat="1" ht="25.5" x14ac:dyDescent="0.2">
      <c r="A321" s="1165" t="s">
        <v>1268</v>
      </c>
      <c r="B321" s="349" t="s">
        <v>1269</v>
      </c>
      <c r="C321" s="1142">
        <f>'I4 BO ASSETS'!L34</f>
        <v>0</v>
      </c>
      <c r="D321" s="570">
        <f t="shared" si="445"/>
        <v>0</v>
      </c>
      <c r="E321" s="570">
        <f t="shared" si="445"/>
        <v>0</v>
      </c>
      <c r="F321" s="570">
        <f>D321+E321</f>
        <v>0</v>
      </c>
      <c r="G321" s="570">
        <f t="shared" ref="G321:Z321" si="483">$D321*G609</f>
        <v>0</v>
      </c>
      <c r="H321" s="570">
        <f t="shared" si="483"/>
        <v>0</v>
      </c>
      <c r="I321" s="570">
        <f t="shared" si="483"/>
        <v>0</v>
      </c>
      <c r="J321" s="570">
        <f t="shared" si="483"/>
        <v>0</v>
      </c>
      <c r="K321" s="570">
        <f t="shared" si="483"/>
        <v>0</v>
      </c>
      <c r="L321" s="570">
        <f t="shared" si="483"/>
        <v>0</v>
      </c>
      <c r="M321" s="570">
        <f t="shared" si="483"/>
        <v>0</v>
      </c>
      <c r="N321" s="570">
        <f t="shared" si="483"/>
        <v>0</v>
      </c>
      <c r="O321" s="570">
        <f t="shared" si="483"/>
        <v>0</v>
      </c>
      <c r="P321" s="570">
        <f t="shared" si="483"/>
        <v>0</v>
      </c>
      <c r="Q321" s="570">
        <f t="shared" si="483"/>
        <v>0</v>
      </c>
      <c r="R321" s="570">
        <f t="shared" si="483"/>
        <v>0</v>
      </c>
      <c r="S321" s="570">
        <f t="shared" si="483"/>
        <v>0</v>
      </c>
      <c r="T321" s="570">
        <f t="shared" si="483"/>
        <v>0</v>
      </c>
      <c r="U321" s="570">
        <f t="shared" si="483"/>
        <v>0</v>
      </c>
      <c r="V321" s="570">
        <f t="shared" si="483"/>
        <v>0</v>
      </c>
      <c r="W321" s="570">
        <f t="shared" si="483"/>
        <v>0</v>
      </c>
      <c r="X321" s="570">
        <f t="shared" si="483"/>
        <v>0</v>
      </c>
      <c r="Y321" s="570">
        <f t="shared" si="483"/>
        <v>0</v>
      </c>
      <c r="Z321" s="570">
        <f t="shared" si="483"/>
        <v>0</v>
      </c>
      <c r="AA321" s="570">
        <f>SUM(G321:Z321)</f>
        <v>0</v>
      </c>
      <c r="AB321" s="570">
        <f t="shared" ref="AB321:AU321" si="484">$E321*AB609</f>
        <v>0</v>
      </c>
      <c r="AC321" s="570">
        <f t="shared" si="484"/>
        <v>0</v>
      </c>
      <c r="AD321" s="570">
        <f t="shared" si="484"/>
        <v>0</v>
      </c>
      <c r="AE321" s="570">
        <f t="shared" si="484"/>
        <v>0</v>
      </c>
      <c r="AF321" s="570">
        <f t="shared" si="484"/>
        <v>0</v>
      </c>
      <c r="AG321" s="570">
        <f t="shared" si="484"/>
        <v>0</v>
      </c>
      <c r="AH321" s="570">
        <f t="shared" si="484"/>
        <v>0</v>
      </c>
      <c r="AI321" s="570">
        <f t="shared" si="484"/>
        <v>0</v>
      </c>
      <c r="AJ321" s="570">
        <f t="shared" si="484"/>
        <v>0</v>
      </c>
      <c r="AK321" s="570">
        <f t="shared" si="484"/>
        <v>0</v>
      </c>
      <c r="AL321" s="570">
        <f t="shared" si="484"/>
        <v>0</v>
      </c>
      <c r="AM321" s="570">
        <f t="shared" si="484"/>
        <v>0</v>
      </c>
      <c r="AN321" s="570">
        <f t="shared" si="484"/>
        <v>0</v>
      </c>
      <c r="AO321" s="570">
        <f t="shared" si="484"/>
        <v>0</v>
      </c>
      <c r="AP321" s="570">
        <f t="shared" si="484"/>
        <v>0</v>
      </c>
      <c r="AQ321" s="570">
        <f t="shared" si="484"/>
        <v>0</v>
      </c>
      <c r="AR321" s="570">
        <f t="shared" si="484"/>
        <v>0</v>
      </c>
      <c r="AS321" s="570">
        <f t="shared" si="484"/>
        <v>0</v>
      </c>
      <c r="AT321" s="570">
        <f t="shared" si="484"/>
        <v>0</v>
      </c>
      <c r="AU321" s="570">
        <f t="shared" si="484"/>
        <v>0</v>
      </c>
      <c r="AV321" s="570">
        <f>SUM(AB321:AU321)</f>
        <v>0</v>
      </c>
      <c r="AW321" s="570"/>
      <c r="AX321" s="570"/>
      <c r="AY321" s="570"/>
      <c r="AZ321" s="570"/>
      <c r="BA321" s="570"/>
      <c r="BB321" s="570"/>
      <c r="BC321" s="570"/>
      <c r="BD321" s="570"/>
      <c r="BE321" s="570"/>
      <c r="BF321" s="570"/>
      <c r="BG321" s="570"/>
      <c r="BH321" s="570"/>
      <c r="BI321" s="570"/>
      <c r="BJ321" s="570"/>
      <c r="BK321" s="570"/>
      <c r="BL321" s="570"/>
      <c r="BM321" s="570"/>
      <c r="BN321" s="570"/>
      <c r="BO321" s="570"/>
      <c r="BP321" s="570"/>
      <c r="BQ321" s="570"/>
    </row>
    <row r="322" spans="1:69" s="325" customFormat="1" ht="12.75" x14ac:dyDescent="0.2">
      <c r="A322" s="1165">
        <v>1825</v>
      </c>
      <c r="B322" s="349" t="s">
        <v>88</v>
      </c>
      <c r="C322" s="1142">
        <f>'I4 BO ASSETS'!L35</f>
        <v>0</v>
      </c>
      <c r="D322" s="570">
        <f t="shared" si="445"/>
        <v>0</v>
      </c>
      <c r="E322" s="570">
        <f t="shared" si="445"/>
        <v>0</v>
      </c>
      <c r="F322" s="570">
        <f t="shared" si="448"/>
        <v>0</v>
      </c>
      <c r="G322" s="570">
        <f t="shared" ref="G322:Z322" si="485">$D322*G610</f>
        <v>0</v>
      </c>
      <c r="H322" s="570">
        <f t="shared" si="485"/>
        <v>0</v>
      </c>
      <c r="I322" s="570">
        <f t="shared" si="485"/>
        <v>0</v>
      </c>
      <c r="J322" s="570">
        <f t="shared" si="485"/>
        <v>0</v>
      </c>
      <c r="K322" s="570">
        <f t="shared" si="485"/>
        <v>0</v>
      </c>
      <c r="L322" s="570">
        <f t="shared" si="485"/>
        <v>0</v>
      </c>
      <c r="M322" s="570">
        <f t="shared" si="485"/>
        <v>0</v>
      </c>
      <c r="N322" s="570">
        <f t="shared" si="485"/>
        <v>0</v>
      </c>
      <c r="O322" s="570">
        <f t="shared" si="485"/>
        <v>0</v>
      </c>
      <c r="P322" s="570">
        <f t="shared" si="485"/>
        <v>0</v>
      </c>
      <c r="Q322" s="570">
        <f t="shared" si="485"/>
        <v>0</v>
      </c>
      <c r="R322" s="570">
        <f t="shared" si="485"/>
        <v>0</v>
      </c>
      <c r="S322" s="570">
        <f t="shared" si="485"/>
        <v>0</v>
      </c>
      <c r="T322" s="570">
        <f t="shared" si="485"/>
        <v>0</v>
      </c>
      <c r="U322" s="570">
        <f t="shared" si="485"/>
        <v>0</v>
      </c>
      <c r="V322" s="570">
        <f t="shared" si="485"/>
        <v>0</v>
      </c>
      <c r="W322" s="570">
        <f t="shared" si="485"/>
        <v>0</v>
      </c>
      <c r="X322" s="570">
        <f t="shared" si="485"/>
        <v>0</v>
      </c>
      <c r="Y322" s="570">
        <f t="shared" si="485"/>
        <v>0</v>
      </c>
      <c r="Z322" s="570">
        <f t="shared" si="485"/>
        <v>0</v>
      </c>
      <c r="AA322" s="570">
        <f t="shared" si="450"/>
        <v>0</v>
      </c>
      <c r="AB322" s="570">
        <f t="shared" ref="AB322:AU322" si="486">$E322*AB610</f>
        <v>0</v>
      </c>
      <c r="AC322" s="570">
        <f t="shared" si="486"/>
        <v>0</v>
      </c>
      <c r="AD322" s="570">
        <f t="shared" si="486"/>
        <v>0</v>
      </c>
      <c r="AE322" s="570">
        <f t="shared" si="486"/>
        <v>0</v>
      </c>
      <c r="AF322" s="570">
        <f t="shared" si="486"/>
        <v>0</v>
      </c>
      <c r="AG322" s="570">
        <f t="shared" si="486"/>
        <v>0</v>
      </c>
      <c r="AH322" s="570">
        <f t="shared" si="486"/>
        <v>0</v>
      </c>
      <c r="AI322" s="570">
        <f t="shared" si="486"/>
        <v>0</v>
      </c>
      <c r="AJ322" s="570">
        <f t="shared" si="486"/>
        <v>0</v>
      </c>
      <c r="AK322" s="570">
        <f t="shared" si="486"/>
        <v>0</v>
      </c>
      <c r="AL322" s="570">
        <f t="shared" si="486"/>
        <v>0</v>
      </c>
      <c r="AM322" s="570">
        <f t="shared" si="486"/>
        <v>0</v>
      </c>
      <c r="AN322" s="570">
        <f t="shared" si="486"/>
        <v>0</v>
      </c>
      <c r="AO322" s="570">
        <f t="shared" si="486"/>
        <v>0</v>
      </c>
      <c r="AP322" s="570">
        <f t="shared" si="486"/>
        <v>0</v>
      </c>
      <c r="AQ322" s="570">
        <f t="shared" si="486"/>
        <v>0</v>
      </c>
      <c r="AR322" s="570">
        <f t="shared" si="486"/>
        <v>0</v>
      </c>
      <c r="AS322" s="570">
        <f t="shared" si="486"/>
        <v>0</v>
      </c>
      <c r="AT322" s="570">
        <f t="shared" si="486"/>
        <v>0</v>
      </c>
      <c r="AU322" s="570">
        <f t="shared" si="486"/>
        <v>0</v>
      </c>
      <c r="AV322" s="570">
        <f t="shared" si="452"/>
        <v>0</v>
      </c>
      <c r="AW322" s="570"/>
      <c r="AX322" s="570"/>
      <c r="AY322" s="570"/>
      <c r="AZ322" s="570"/>
      <c r="BA322" s="570"/>
      <c r="BB322" s="570"/>
      <c r="BC322" s="570"/>
      <c r="BD322" s="570"/>
      <c r="BE322" s="570"/>
      <c r="BF322" s="570"/>
      <c r="BG322" s="570"/>
      <c r="BH322" s="570"/>
      <c r="BI322" s="570"/>
      <c r="BJ322" s="570"/>
      <c r="BK322" s="570"/>
      <c r="BL322" s="570"/>
      <c r="BM322" s="570"/>
      <c r="BN322" s="570"/>
      <c r="BO322" s="570"/>
      <c r="BP322" s="570"/>
      <c r="BQ322" s="570"/>
    </row>
    <row r="323" spans="1:69" s="325" customFormat="1" ht="12.75" x14ac:dyDescent="0.2">
      <c r="A323" s="1165" t="s">
        <v>823</v>
      </c>
      <c r="B323" s="349" t="s">
        <v>365</v>
      </c>
      <c r="C323" s="1142">
        <f>'I4 BO ASSETS'!L36</f>
        <v>0</v>
      </c>
      <c r="D323" s="570">
        <f t="shared" si="445"/>
        <v>0</v>
      </c>
      <c r="E323" s="570">
        <f t="shared" si="445"/>
        <v>0</v>
      </c>
      <c r="F323" s="570">
        <f t="shared" si="448"/>
        <v>0</v>
      </c>
      <c r="G323" s="570">
        <f t="shared" ref="G323:Z323" si="487">$D323*G611</f>
        <v>0</v>
      </c>
      <c r="H323" s="570">
        <f t="shared" si="487"/>
        <v>0</v>
      </c>
      <c r="I323" s="570">
        <f t="shared" si="487"/>
        <v>0</v>
      </c>
      <c r="J323" s="570">
        <f t="shared" si="487"/>
        <v>0</v>
      </c>
      <c r="K323" s="570">
        <f t="shared" si="487"/>
        <v>0</v>
      </c>
      <c r="L323" s="570">
        <f t="shared" si="487"/>
        <v>0</v>
      </c>
      <c r="M323" s="570">
        <f t="shared" si="487"/>
        <v>0</v>
      </c>
      <c r="N323" s="570">
        <f t="shared" si="487"/>
        <v>0</v>
      </c>
      <c r="O323" s="570">
        <f t="shared" si="487"/>
        <v>0</v>
      </c>
      <c r="P323" s="570">
        <f t="shared" si="487"/>
        <v>0</v>
      </c>
      <c r="Q323" s="570">
        <f t="shared" si="487"/>
        <v>0</v>
      </c>
      <c r="R323" s="570">
        <f t="shared" si="487"/>
        <v>0</v>
      </c>
      <c r="S323" s="570">
        <f t="shared" si="487"/>
        <v>0</v>
      </c>
      <c r="T323" s="570">
        <f t="shared" si="487"/>
        <v>0</v>
      </c>
      <c r="U323" s="570">
        <f t="shared" si="487"/>
        <v>0</v>
      </c>
      <c r="V323" s="570">
        <f t="shared" si="487"/>
        <v>0</v>
      </c>
      <c r="W323" s="570">
        <f t="shared" si="487"/>
        <v>0</v>
      </c>
      <c r="X323" s="570">
        <f t="shared" si="487"/>
        <v>0</v>
      </c>
      <c r="Y323" s="570">
        <f t="shared" si="487"/>
        <v>0</v>
      </c>
      <c r="Z323" s="570">
        <f t="shared" si="487"/>
        <v>0</v>
      </c>
      <c r="AA323" s="570">
        <f t="shared" si="450"/>
        <v>0</v>
      </c>
      <c r="AB323" s="570">
        <f t="shared" ref="AB323:AU323" si="488">$E323*AB611</f>
        <v>0</v>
      </c>
      <c r="AC323" s="570">
        <f t="shared" si="488"/>
        <v>0</v>
      </c>
      <c r="AD323" s="570">
        <f t="shared" si="488"/>
        <v>0</v>
      </c>
      <c r="AE323" s="570">
        <f t="shared" si="488"/>
        <v>0</v>
      </c>
      <c r="AF323" s="570">
        <f t="shared" si="488"/>
        <v>0</v>
      </c>
      <c r="AG323" s="570">
        <f t="shared" si="488"/>
        <v>0</v>
      </c>
      <c r="AH323" s="570">
        <f t="shared" si="488"/>
        <v>0</v>
      </c>
      <c r="AI323" s="570">
        <f t="shared" si="488"/>
        <v>0</v>
      </c>
      <c r="AJ323" s="570">
        <f t="shared" si="488"/>
        <v>0</v>
      </c>
      <c r="AK323" s="570">
        <f t="shared" si="488"/>
        <v>0</v>
      </c>
      <c r="AL323" s="570">
        <f t="shared" si="488"/>
        <v>0</v>
      </c>
      <c r="AM323" s="570">
        <f t="shared" si="488"/>
        <v>0</v>
      </c>
      <c r="AN323" s="570">
        <f t="shared" si="488"/>
        <v>0</v>
      </c>
      <c r="AO323" s="570">
        <f t="shared" si="488"/>
        <v>0</v>
      </c>
      <c r="AP323" s="570">
        <f t="shared" si="488"/>
        <v>0</v>
      </c>
      <c r="AQ323" s="570">
        <f t="shared" si="488"/>
        <v>0</v>
      </c>
      <c r="AR323" s="570">
        <f t="shared" si="488"/>
        <v>0</v>
      </c>
      <c r="AS323" s="570">
        <f t="shared" si="488"/>
        <v>0</v>
      </c>
      <c r="AT323" s="570">
        <f t="shared" si="488"/>
        <v>0</v>
      </c>
      <c r="AU323" s="570">
        <f t="shared" si="488"/>
        <v>0</v>
      </c>
      <c r="AV323" s="570">
        <f t="shared" si="452"/>
        <v>0</v>
      </c>
      <c r="AW323" s="570"/>
      <c r="AX323" s="570"/>
      <c r="AY323" s="570"/>
      <c r="AZ323" s="570"/>
      <c r="BA323" s="570"/>
      <c r="BB323" s="570"/>
      <c r="BC323" s="570"/>
      <c r="BD323" s="570"/>
      <c r="BE323" s="570"/>
      <c r="BF323" s="570"/>
      <c r="BG323" s="570"/>
      <c r="BH323" s="570"/>
      <c r="BI323" s="570"/>
      <c r="BJ323" s="570"/>
      <c r="BK323" s="570"/>
      <c r="BL323" s="570"/>
      <c r="BM323" s="570"/>
      <c r="BN323" s="570"/>
      <c r="BO323" s="570"/>
      <c r="BP323" s="570"/>
      <c r="BQ323" s="570"/>
    </row>
    <row r="324" spans="1:69" s="325" customFormat="1" ht="12.75" x14ac:dyDescent="0.2">
      <c r="A324" s="1165" t="s">
        <v>824</v>
      </c>
      <c r="B324" s="349" t="s">
        <v>366</v>
      </c>
      <c r="C324" s="1142">
        <f>'I4 BO ASSETS'!L37</f>
        <v>44051</v>
      </c>
      <c r="D324" s="570">
        <f t="shared" ref="D324:E343" si="489">$C324*D612</f>
        <v>44051</v>
      </c>
      <c r="E324" s="570">
        <f t="shared" si="489"/>
        <v>0</v>
      </c>
      <c r="F324" s="570">
        <f t="shared" si="448"/>
        <v>44051</v>
      </c>
      <c r="G324" s="570">
        <f t="shared" ref="G324:Z324" si="490">$D324*G612</f>
        <v>23030.978783338545</v>
      </c>
      <c r="H324" s="570">
        <f t="shared" si="490"/>
        <v>6600.6260357550045</v>
      </c>
      <c r="I324" s="570">
        <f t="shared" si="490"/>
        <v>13878.913014994372</v>
      </c>
      <c r="J324" s="570">
        <f t="shared" si="490"/>
        <v>0</v>
      </c>
      <c r="K324" s="570">
        <f t="shared" si="490"/>
        <v>0</v>
      </c>
      <c r="L324" s="570">
        <f t="shared" si="490"/>
        <v>0</v>
      </c>
      <c r="M324" s="570">
        <f t="shared" si="490"/>
        <v>481.24349958107985</v>
      </c>
      <c r="N324" s="570">
        <f t="shared" si="490"/>
        <v>23.653910291477967</v>
      </c>
      <c r="O324" s="570">
        <f t="shared" si="490"/>
        <v>35.584756039517714</v>
      </c>
      <c r="P324" s="570">
        <f t="shared" si="490"/>
        <v>0</v>
      </c>
      <c r="Q324" s="570">
        <f t="shared" si="490"/>
        <v>0</v>
      </c>
      <c r="R324" s="570">
        <f t="shared" si="490"/>
        <v>0</v>
      </c>
      <c r="S324" s="570">
        <f t="shared" si="490"/>
        <v>0</v>
      </c>
      <c r="T324" s="570">
        <f t="shared" si="490"/>
        <v>0</v>
      </c>
      <c r="U324" s="570">
        <f t="shared" si="490"/>
        <v>0</v>
      </c>
      <c r="V324" s="570">
        <f t="shared" si="490"/>
        <v>0</v>
      </c>
      <c r="W324" s="570">
        <f t="shared" si="490"/>
        <v>0</v>
      </c>
      <c r="X324" s="570">
        <f t="shared" si="490"/>
        <v>0</v>
      </c>
      <c r="Y324" s="570">
        <f t="shared" si="490"/>
        <v>0</v>
      </c>
      <c r="Z324" s="570">
        <f t="shared" si="490"/>
        <v>0</v>
      </c>
      <c r="AA324" s="570">
        <f t="shared" si="450"/>
        <v>44050.999999999993</v>
      </c>
      <c r="AB324" s="570">
        <f t="shared" ref="AB324:AU324" si="491">$E324*AB612</f>
        <v>0</v>
      </c>
      <c r="AC324" s="570">
        <f t="shared" si="491"/>
        <v>0</v>
      </c>
      <c r="AD324" s="570">
        <f t="shared" si="491"/>
        <v>0</v>
      </c>
      <c r="AE324" s="570">
        <f t="shared" si="491"/>
        <v>0</v>
      </c>
      <c r="AF324" s="570">
        <f t="shared" si="491"/>
        <v>0</v>
      </c>
      <c r="AG324" s="570">
        <f t="shared" si="491"/>
        <v>0</v>
      </c>
      <c r="AH324" s="570">
        <f t="shared" si="491"/>
        <v>0</v>
      </c>
      <c r="AI324" s="570">
        <f t="shared" si="491"/>
        <v>0</v>
      </c>
      <c r="AJ324" s="570">
        <f t="shared" si="491"/>
        <v>0</v>
      </c>
      <c r="AK324" s="570">
        <f t="shared" si="491"/>
        <v>0</v>
      </c>
      <c r="AL324" s="570">
        <f t="shared" si="491"/>
        <v>0</v>
      </c>
      <c r="AM324" s="570">
        <f t="shared" si="491"/>
        <v>0</v>
      </c>
      <c r="AN324" s="570">
        <f t="shared" si="491"/>
        <v>0</v>
      </c>
      <c r="AO324" s="570">
        <f t="shared" si="491"/>
        <v>0</v>
      </c>
      <c r="AP324" s="570">
        <f t="shared" si="491"/>
        <v>0</v>
      </c>
      <c r="AQ324" s="570">
        <f t="shared" si="491"/>
        <v>0</v>
      </c>
      <c r="AR324" s="570">
        <f t="shared" si="491"/>
        <v>0</v>
      </c>
      <c r="AS324" s="570">
        <f t="shared" si="491"/>
        <v>0</v>
      </c>
      <c r="AT324" s="570">
        <f t="shared" si="491"/>
        <v>0</v>
      </c>
      <c r="AU324" s="570">
        <f t="shared" si="491"/>
        <v>0</v>
      </c>
      <c r="AV324" s="570">
        <f t="shared" si="452"/>
        <v>0</v>
      </c>
      <c r="AW324" s="570"/>
      <c r="AX324" s="570"/>
      <c r="AY324" s="570"/>
      <c r="AZ324" s="570"/>
      <c r="BA324" s="570"/>
      <c r="BB324" s="570"/>
      <c r="BC324" s="570"/>
      <c r="BD324" s="570"/>
      <c r="BE324" s="570"/>
      <c r="BF324" s="570"/>
      <c r="BG324" s="570"/>
      <c r="BH324" s="570"/>
      <c r="BI324" s="570"/>
      <c r="BJ324" s="570"/>
      <c r="BK324" s="570"/>
      <c r="BL324" s="570"/>
      <c r="BM324" s="570"/>
      <c r="BN324" s="570"/>
      <c r="BO324" s="570"/>
      <c r="BP324" s="570"/>
      <c r="BQ324" s="570"/>
    </row>
    <row r="325" spans="1:69" s="325" customFormat="1" ht="12.75" x14ac:dyDescent="0.2">
      <c r="A325" s="1165">
        <v>1830</v>
      </c>
      <c r="B325" s="349" t="s">
        <v>89</v>
      </c>
      <c r="C325" s="1142">
        <f>'I4 BO ASSETS'!L38</f>
        <v>0</v>
      </c>
      <c r="D325" s="570">
        <f t="shared" si="489"/>
        <v>0</v>
      </c>
      <c r="E325" s="570">
        <f t="shared" si="489"/>
        <v>0</v>
      </c>
      <c r="F325" s="570">
        <f t="shared" si="448"/>
        <v>0</v>
      </c>
      <c r="G325" s="570">
        <f t="shared" ref="G325:Z325" si="492">$D325*G613</f>
        <v>0</v>
      </c>
      <c r="H325" s="570">
        <f t="shared" si="492"/>
        <v>0</v>
      </c>
      <c r="I325" s="570">
        <f t="shared" si="492"/>
        <v>0</v>
      </c>
      <c r="J325" s="570">
        <f t="shared" si="492"/>
        <v>0</v>
      </c>
      <c r="K325" s="570">
        <f t="shared" si="492"/>
        <v>0</v>
      </c>
      <c r="L325" s="570">
        <f t="shared" si="492"/>
        <v>0</v>
      </c>
      <c r="M325" s="570">
        <f t="shared" si="492"/>
        <v>0</v>
      </c>
      <c r="N325" s="570">
        <f t="shared" si="492"/>
        <v>0</v>
      </c>
      <c r="O325" s="570">
        <f t="shared" si="492"/>
        <v>0</v>
      </c>
      <c r="P325" s="570">
        <f t="shared" si="492"/>
        <v>0</v>
      </c>
      <c r="Q325" s="570">
        <f t="shared" si="492"/>
        <v>0</v>
      </c>
      <c r="R325" s="570">
        <f t="shared" si="492"/>
        <v>0</v>
      </c>
      <c r="S325" s="570">
        <f t="shared" si="492"/>
        <v>0</v>
      </c>
      <c r="T325" s="570">
        <f t="shared" si="492"/>
        <v>0</v>
      </c>
      <c r="U325" s="570">
        <f t="shared" si="492"/>
        <v>0</v>
      </c>
      <c r="V325" s="570">
        <f t="shared" si="492"/>
        <v>0</v>
      </c>
      <c r="W325" s="570">
        <f t="shared" si="492"/>
        <v>0</v>
      </c>
      <c r="X325" s="570">
        <f t="shared" si="492"/>
        <v>0</v>
      </c>
      <c r="Y325" s="570">
        <f t="shared" si="492"/>
        <v>0</v>
      </c>
      <c r="Z325" s="570">
        <f t="shared" si="492"/>
        <v>0</v>
      </c>
      <c r="AA325" s="570">
        <f t="shared" si="450"/>
        <v>0</v>
      </c>
      <c r="AB325" s="570">
        <f t="shared" ref="AB325:AU325" si="493">$E325*AB613</f>
        <v>0</v>
      </c>
      <c r="AC325" s="570">
        <f t="shared" si="493"/>
        <v>0</v>
      </c>
      <c r="AD325" s="570">
        <f t="shared" si="493"/>
        <v>0</v>
      </c>
      <c r="AE325" s="570">
        <f t="shared" si="493"/>
        <v>0</v>
      </c>
      <c r="AF325" s="570">
        <f t="shared" si="493"/>
        <v>0</v>
      </c>
      <c r="AG325" s="570">
        <f t="shared" si="493"/>
        <v>0</v>
      </c>
      <c r="AH325" s="570">
        <f t="shared" si="493"/>
        <v>0</v>
      </c>
      <c r="AI325" s="570">
        <f t="shared" si="493"/>
        <v>0</v>
      </c>
      <c r="AJ325" s="570">
        <f t="shared" si="493"/>
        <v>0</v>
      </c>
      <c r="AK325" s="570">
        <f t="shared" si="493"/>
        <v>0</v>
      </c>
      <c r="AL325" s="570">
        <f t="shared" si="493"/>
        <v>0</v>
      </c>
      <c r="AM325" s="570">
        <f t="shared" si="493"/>
        <v>0</v>
      </c>
      <c r="AN325" s="570">
        <f t="shared" si="493"/>
        <v>0</v>
      </c>
      <c r="AO325" s="570">
        <f t="shared" si="493"/>
        <v>0</v>
      </c>
      <c r="AP325" s="570">
        <f t="shared" si="493"/>
        <v>0</v>
      </c>
      <c r="AQ325" s="570">
        <f t="shared" si="493"/>
        <v>0</v>
      </c>
      <c r="AR325" s="570">
        <f t="shared" si="493"/>
        <v>0</v>
      </c>
      <c r="AS325" s="570">
        <f t="shared" si="493"/>
        <v>0</v>
      </c>
      <c r="AT325" s="570">
        <f t="shared" si="493"/>
        <v>0</v>
      </c>
      <c r="AU325" s="570">
        <f t="shared" si="493"/>
        <v>0</v>
      </c>
      <c r="AV325" s="570">
        <f t="shared" si="452"/>
        <v>0</v>
      </c>
      <c r="AW325" s="570"/>
      <c r="AX325" s="570"/>
      <c r="AY325" s="570"/>
      <c r="AZ325" s="570"/>
      <c r="BA325" s="570"/>
      <c r="BB325" s="570"/>
      <c r="BC325" s="570"/>
      <c r="BD325" s="570"/>
      <c r="BE325" s="570"/>
      <c r="BF325" s="570"/>
      <c r="BG325" s="570"/>
      <c r="BH325" s="570"/>
      <c r="BI325" s="570"/>
      <c r="BJ325" s="570"/>
      <c r="BK325" s="570"/>
      <c r="BL325" s="570"/>
      <c r="BM325" s="570"/>
      <c r="BN325" s="570"/>
      <c r="BO325" s="570"/>
      <c r="BP325" s="570"/>
      <c r="BQ325" s="570"/>
    </row>
    <row r="326" spans="1:69" s="325" customFormat="1" ht="25.5" x14ac:dyDescent="0.2">
      <c r="A326" s="1165" t="s">
        <v>825</v>
      </c>
      <c r="B326" s="349" t="s">
        <v>367</v>
      </c>
      <c r="C326" s="1142">
        <f>'I4 BO ASSETS'!L39</f>
        <v>0</v>
      </c>
      <c r="D326" s="570">
        <f t="shared" si="489"/>
        <v>0</v>
      </c>
      <c r="E326" s="570">
        <f t="shared" si="489"/>
        <v>0</v>
      </c>
      <c r="F326" s="570">
        <f t="shared" si="448"/>
        <v>0</v>
      </c>
      <c r="G326" s="570">
        <f t="shared" ref="G326:Z326" si="494">$D326*G614</f>
        <v>0</v>
      </c>
      <c r="H326" s="570">
        <f t="shared" si="494"/>
        <v>0</v>
      </c>
      <c r="I326" s="570">
        <f t="shared" si="494"/>
        <v>0</v>
      </c>
      <c r="J326" s="570">
        <f t="shared" si="494"/>
        <v>0</v>
      </c>
      <c r="K326" s="570">
        <f t="shared" si="494"/>
        <v>0</v>
      </c>
      <c r="L326" s="570">
        <f t="shared" si="494"/>
        <v>0</v>
      </c>
      <c r="M326" s="570">
        <f t="shared" si="494"/>
        <v>0</v>
      </c>
      <c r="N326" s="570">
        <f t="shared" si="494"/>
        <v>0</v>
      </c>
      <c r="O326" s="570">
        <f t="shared" si="494"/>
        <v>0</v>
      </c>
      <c r="P326" s="570">
        <f t="shared" si="494"/>
        <v>0</v>
      </c>
      <c r="Q326" s="570">
        <f t="shared" si="494"/>
        <v>0</v>
      </c>
      <c r="R326" s="570">
        <f t="shared" si="494"/>
        <v>0</v>
      </c>
      <c r="S326" s="570">
        <f t="shared" si="494"/>
        <v>0</v>
      </c>
      <c r="T326" s="570">
        <f t="shared" si="494"/>
        <v>0</v>
      </c>
      <c r="U326" s="570">
        <f t="shared" si="494"/>
        <v>0</v>
      </c>
      <c r="V326" s="570">
        <f t="shared" si="494"/>
        <v>0</v>
      </c>
      <c r="W326" s="570">
        <f t="shared" si="494"/>
        <v>0</v>
      </c>
      <c r="X326" s="570">
        <f t="shared" si="494"/>
        <v>0</v>
      </c>
      <c r="Y326" s="570">
        <f t="shared" si="494"/>
        <v>0</v>
      </c>
      <c r="Z326" s="570">
        <f t="shared" si="494"/>
        <v>0</v>
      </c>
      <c r="AA326" s="570">
        <f t="shared" si="450"/>
        <v>0</v>
      </c>
      <c r="AB326" s="570">
        <f t="shared" ref="AB326:AU326" si="495">$E326*AB614</f>
        <v>0</v>
      </c>
      <c r="AC326" s="570">
        <f t="shared" si="495"/>
        <v>0</v>
      </c>
      <c r="AD326" s="570">
        <f t="shared" si="495"/>
        <v>0</v>
      </c>
      <c r="AE326" s="570">
        <f t="shared" si="495"/>
        <v>0</v>
      </c>
      <c r="AF326" s="570">
        <f t="shared" si="495"/>
        <v>0</v>
      </c>
      <c r="AG326" s="570">
        <f t="shared" si="495"/>
        <v>0</v>
      </c>
      <c r="AH326" s="570">
        <f t="shared" si="495"/>
        <v>0</v>
      </c>
      <c r="AI326" s="570">
        <f t="shared" si="495"/>
        <v>0</v>
      </c>
      <c r="AJ326" s="570">
        <f t="shared" si="495"/>
        <v>0</v>
      </c>
      <c r="AK326" s="570">
        <f t="shared" si="495"/>
        <v>0</v>
      </c>
      <c r="AL326" s="570">
        <f t="shared" si="495"/>
        <v>0</v>
      </c>
      <c r="AM326" s="570">
        <f t="shared" si="495"/>
        <v>0</v>
      </c>
      <c r="AN326" s="570">
        <f t="shared" si="495"/>
        <v>0</v>
      </c>
      <c r="AO326" s="570">
        <f t="shared" si="495"/>
        <v>0</v>
      </c>
      <c r="AP326" s="570">
        <f t="shared" si="495"/>
        <v>0</v>
      </c>
      <c r="AQ326" s="570">
        <f t="shared" si="495"/>
        <v>0</v>
      </c>
      <c r="AR326" s="570">
        <f t="shared" si="495"/>
        <v>0</v>
      </c>
      <c r="AS326" s="570">
        <f t="shared" si="495"/>
        <v>0</v>
      </c>
      <c r="AT326" s="570">
        <f t="shared" si="495"/>
        <v>0</v>
      </c>
      <c r="AU326" s="570">
        <f t="shared" si="495"/>
        <v>0</v>
      </c>
      <c r="AV326" s="570">
        <f t="shared" si="452"/>
        <v>0</v>
      </c>
      <c r="AW326" s="570"/>
      <c r="AX326" s="570"/>
      <c r="AY326" s="570"/>
      <c r="AZ326" s="570"/>
      <c r="BA326" s="570"/>
      <c r="BB326" s="570"/>
      <c r="BC326" s="570"/>
      <c r="BD326" s="570"/>
      <c r="BE326" s="570"/>
      <c r="BF326" s="570"/>
      <c r="BG326" s="570"/>
      <c r="BH326" s="570"/>
      <c r="BI326" s="570"/>
      <c r="BJ326" s="570"/>
      <c r="BK326" s="570"/>
      <c r="BL326" s="570"/>
      <c r="BM326" s="570"/>
      <c r="BN326" s="570"/>
      <c r="BO326" s="570"/>
      <c r="BP326" s="570"/>
      <c r="BQ326" s="570"/>
    </row>
    <row r="327" spans="1:69" s="325" customFormat="1" ht="12.75" x14ac:dyDescent="0.2">
      <c r="A327" s="1165" t="s">
        <v>826</v>
      </c>
      <c r="B327" s="349" t="s">
        <v>368</v>
      </c>
      <c r="C327" s="1142">
        <f>'I4 BO ASSETS'!L40</f>
        <v>589385.69999999995</v>
      </c>
      <c r="D327" s="570">
        <f t="shared" si="489"/>
        <v>383100.70499999996</v>
      </c>
      <c r="E327" s="570">
        <f t="shared" si="489"/>
        <v>206284.99499999997</v>
      </c>
      <c r="F327" s="570">
        <f t="shared" si="448"/>
        <v>589385.69999999995</v>
      </c>
      <c r="G327" s="570">
        <f t="shared" ref="G327:Z327" si="496">$D327*G615</f>
        <v>169113.45714008945</v>
      </c>
      <c r="H327" s="570">
        <f t="shared" si="496"/>
        <v>69399.730469951683</v>
      </c>
      <c r="I327" s="570">
        <f t="shared" si="496"/>
        <v>141090.26692506458</v>
      </c>
      <c r="J327" s="570">
        <f t="shared" si="496"/>
        <v>0</v>
      </c>
      <c r="K327" s="570">
        <f t="shared" si="496"/>
        <v>0</v>
      </c>
      <c r="L327" s="570">
        <f t="shared" si="496"/>
        <v>0</v>
      </c>
      <c r="M327" s="570">
        <f t="shared" si="496"/>
        <v>3462.2180372076464</v>
      </c>
      <c r="N327" s="570">
        <f t="shared" si="496"/>
        <v>0</v>
      </c>
      <c r="O327" s="570">
        <f t="shared" si="496"/>
        <v>35.032427686565121</v>
      </c>
      <c r="P327" s="570">
        <f t="shared" si="496"/>
        <v>0</v>
      </c>
      <c r="Q327" s="570">
        <f t="shared" si="496"/>
        <v>0</v>
      </c>
      <c r="R327" s="570">
        <f t="shared" si="496"/>
        <v>0</v>
      </c>
      <c r="S327" s="570">
        <f t="shared" si="496"/>
        <v>0</v>
      </c>
      <c r="T327" s="570">
        <f t="shared" si="496"/>
        <v>0</v>
      </c>
      <c r="U327" s="570">
        <f t="shared" si="496"/>
        <v>0</v>
      </c>
      <c r="V327" s="570">
        <f t="shared" si="496"/>
        <v>0</v>
      </c>
      <c r="W327" s="570">
        <f t="shared" si="496"/>
        <v>0</v>
      </c>
      <c r="X327" s="570">
        <f t="shared" si="496"/>
        <v>0</v>
      </c>
      <c r="Y327" s="570">
        <f t="shared" si="496"/>
        <v>0</v>
      </c>
      <c r="Z327" s="570">
        <f t="shared" si="496"/>
        <v>0</v>
      </c>
      <c r="AA327" s="570">
        <f t="shared" si="450"/>
        <v>383100.70499999996</v>
      </c>
      <c r="AB327" s="570">
        <f t="shared" ref="AB327:AU327" si="497">$E327*AB615</f>
        <v>180259.19133882064</v>
      </c>
      <c r="AC327" s="570">
        <f t="shared" si="497"/>
        <v>17532.224402843483</v>
      </c>
      <c r="AD327" s="570">
        <f t="shared" si="497"/>
        <v>2090.1555082073774</v>
      </c>
      <c r="AE327" s="570">
        <f t="shared" si="497"/>
        <v>0</v>
      </c>
      <c r="AF327" s="570">
        <f t="shared" si="497"/>
        <v>0</v>
      </c>
      <c r="AG327" s="570">
        <f t="shared" si="497"/>
        <v>0</v>
      </c>
      <c r="AH327" s="570">
        <f t="shared" si="497"/>
        <v>3690.4019004752699</v>
      </c>
      <c r="AI327" s="570">
        <f t="shared" si="497"/>
        <v>1504.9119659093119</v>
      </c>
      <c r="AJ327" s="570">
        <f t="shared" si="497"/>
        <v>1208.1098837438644</v>
      </c>
      <c r="AK327" s="570">
        <f t="shared" si="497"/>
        <v>0</v>
      </c>
      <c r="AL327" s="570">
        <f t="shared" si="497"/>
        <v>0</v>
      </c>
      <c r="AM327" s="570">
        <f t="shared" si="497"/>
        <v>0</v>
      </c>
      <c r="AN327" s="570">
        <f t="shared" si="497"/>
        <v>0</v>
      </c>
      <c r="AO327" s="570">
        <f t="shared" si="497"/>
        <v>0</v>
      </c>
      <c r="AP327" s="570">
        <f t="shared" si="497"/>
        <v>0</v>
      </c>
      <c r="AQ327" s="570">
        <f t="shared" si="497"/>
        <v>0</v>
      </c>
      <c r="AR327" s="570">
        <f t="shared" si="497"/>
        <v>0</v>
      </c>
      <c r="AS327" s="570">
        <f t="shared" si="497"/>
        <v>0</v>
      </c>
      <c r="AT327" s="570">
        <f t="shared" si="497"/>
        <v>0</v>
      </c>
      <c r="AU327" s="570">
        <f t="shared" si="497"/>
        <v>0</v>
      </c>
      <c r="AV327" s="570">
        <f t="shared" si="452"/>
        <v>206284.99499999994</v>
      </c>
      <c r="AW327" s="570"/>
      <c r="AX327" s="570"/>
      <c r="AY327" s="570"/>
      <c r="AZ327" s="570"/>
      <c r="BA327" s="570"/>
      <c r="BB327" s="570"/>
      <c r="BC327" s="570"/>
      <c r="BD327" s="570"/>
      <c r="BE327" s="570"/>
      <c r="BF327" s="570"/>
      <c r="BG327" s="570"/>
      <c r="BH327" s="570"/>
      <c r="BI327" s="570"/>
      <c r="BJ327" s="570"/>
      <c r="BK327" s="570"/>
      <c r="BL327" s="570"/>
      <c r="BM327" s="570"/>
      <c r="BN327" s="570"/>
      <c r="BO327" s="570"/>
      <c r="BP327" s="570"/>
      <c r="BQ327" s="570"/>
    </row>
    <row r="328" spans="1:69" s="325" customFormat="1" ht="12.75" x14ac:dyDescent="0.2">
      <c r="A328" s="1165" t="s">
        <v>827</v>
      </c>
      <c r="B328" s="349" t="s">
        <v>391</v>
      </c>
      <c r="C328" s="1142">
        <f>'I4 BO ASSETS'!L41</f>
        <v>31020.300000000028</v>
      </c>
      <c r="D328" s="570">
        <f t="shared" si="489"/>
        <v>20163.195000000018</v>
      </c>
      <c r="E328" s="570">
        <f t="shared" si="489"/>
        <v>10857.105000000009</v>
      </c>
      <c r="F328" s="570">
        <f t="shared" si="448"/>
        <v>31020.300000000025</v>
      </c>
      <c r="G328" s="570">
        <f t="shared" ref="G328:Z328" si="498">$D328*G616</f>
        <v>9819.4526881514867</v>
      </c>
      <c r="H328" s="570">
        <f t="shared" si="498"/>
        <v>4029.6460225258402</v>
      </c>
      <c r="I328" s="570">
        <f t="shared" si="498"/>
        <v>6312.0621563090499</v>
      </c>
      <c r="J328" s="570">
        <f t="shared" si="498"/>
        <v>0</v>
      </c>
      <c r="K328" s="570">
        <f t="shared" si="498"/>
        <v>0</v>
      </c>
      <c r="L328" s="570">
        <f t="shared" si="498"/>
        <v>0</v>
      </c>
      <c r="M328" s="570">
        <f t="shared" si="498"/>
        <v>0</v>
      </c>
      <c r="N328" s="570">
        <f t="shared" si="498"/>
        <v>0</v>
      </c>
      <c r="O328" s="570">
        <f t="shared" si="498"/>
        <v>2.0341330136392033</v>
      </c>
      <c r="P328" s="570">
        <f t="shared" si="498"/>
        <v>0</v>
      </c>
      <c r="Q328" s="570">
        <f t="shared" si="498"/>
        <v>0</v>
      </c>
      <c r="R328" s="570">
        <f t="shared" si="498"/>
        <v>0</v>
      </c>
      <c r="S328" s="570">
        <f t="shared" si="498"/>
        <v>0</v>
      </c>
      <c r="T328" s="570">
        <f t="shared" si="498"/>
        <v>0</v>
      </c>
      <c r="U328" s="570">
        <f t="shared" si="498"/>
        <v>0</v>
      </c>
      <c r="V328" s="570">
        <f t="shared" si="498"/>
        <v>0</v>
      </c>
      <c r="W328" s="570">
        <f t="shared" si="498"/>
        <v>0</v>
      </c>
      <c r="X328" s="570">
        <f t="shared" si="498"/>
        <v>0</v>
      </c>
      <c r="Y328" s="570">
        <f t="shared" si="498"/>
        <v>0</v>
      </c>
      <c r="Z328" s="570">
        <f t="shared" si="498"/>
        <v>0</v>
      </c>
      <c r="AA328" s="570">
        <f t="shared" si="450"/>
        <v>20163.195000000018</v>
      </c>
      <c r="AB328" s="570">
        <f t="shared" ref="AB328:AU328" si="499">$E328*AB616</f>
        <v>8019.2053014679495</v>
      </c>
      <c r="AC328" s="570">
        <f t="shared" si="499"/>
        <v>779.95749250612414</v>
      </c>
      <c r="AD328" s="570">
        <f t="shared" si="499"/>
        <v>85.36015475925393</v>
      </c>
      <c r="AE328" s="570">
        <f t="shared" si="499"/>
        <v>0</v>
      </c>
      <c r="AF328" s="570">
        <f t="shared" si="499"/>
        <v>0</v>
      </c>
      <c r="AG328" s="570">
        <f t="shared" si="499"/>
        <v>0</v>
      </c>
      <c r="AH328" s="570">
        <f t="shared" si="499"/>
        <v>1851.8876276528338</v>
      </c>
      <c r="AI328" s="570">
        <f t="shared" si="499"/>
        <v>66.949140987650139</v>
      </c>
      <c r="AJ328" s="570">
        <f t="shared" si="499"/>
        <v>53.745282626196925</v>
      </c>
      <c r="AK328" s="570">
        <f t="shared" si="499"/>
        <v>0</v>
      </c>
      <c r="AL328" s="570">
        <f t="shared" si="499"/>
        <v>0</v>
      </c>
      <c r="AM328" s="570">
        <f t="shared" si="499"/>
        <v>0</v>
      </c>
      <c r="AN328" s="570">
        <f t="shared" si="499"/>
        <v>0</v>
      </c>
      <c r="AO328" s="570">
        <f t="shared" si="499"/>
        <v>0</v>
      </c>
      <c r="AP328" s="570">
        <f t="shared" si="499"/>
        <v>0</v>
      </c>
      <c r="AQ328" s="570">
        <f t="shared" si="499"/>
        <v>0</v>
      </c>
      <c r="AR328" s="570">
        <f t="shared" si="499"/>
        <v>0</v>
      </c>
      <c r="AS328" s="570">
        <f t="shared" si="499"/>
        <v>0</v>
      </c>
      <c r="AT328" s="570">
        <f t="shared" si="499"/>
        <v>0</v>
      </c>
      <c r="AU328" s="570">
        <f t="shared" si="499"/>
        <v>0</v>
      </c>
      <c r="AV328" s="570">
        <f t="shared" si="452"/>
        <v>10857.105000000007</v>
      </c>
      <c r="AW328" s="570"/>
      <c r="AX328" s="570"/>
      <c r="AY328" s="570"/>
      <c r="AZ328" s="570"/>
      <c r="BA328" s="570"/>
      <c r="BB328" s="570"/>
      <c r="BC328" s="570"/>
      <c r="BD328" s="570"/>
      <c r="BE328" s="570"/>
      <c r="BF328" s="570"/>
      <c r="BG328" s="570"/>
      <c r="BH328" s="570"/>
      <c r="BI328" s="570"/>
      <c r="BJ328" s="570"/>
      <c r="BK328" s="570"/>
      <c r="BL328" s="570"/>
      <c r="BM328" s="570"/>
      <c r="BN328" s="570"/>
      <c r="BO328" s="570"/>
      <c r="BP328" s="570"/>
      <c r="BQ328" s="570"/>
    </row>
    <row r="329" spans="1:69" s="325" customFormat="1" ht="12.75" x14ac:dyDescent="0.2">
      <c r="A329" s="1165">
        <v>1835</v>
      </c>
      <c r="B329" s="349" t="s">
        <v>75</v>
      </c>
      <c r="C329" s="1142">
        <f>'I4 BO ASSETS'!L42</f>
        <v>0</v>
      </c>
      <c r="D329" s="570">
        <f t="shared" si="489"/>
        <v>0</v>
      </c>
      <c r="E329" s="570">
        <f t="shared" si="489"/>
        <v>0</v>
      </c>
      <c r="F329" s="570">
        <f t="shared" si="448"/>
        <v>0</v>
      </c>
      <c r="G329" s="570">
        <f t="shared" ref="G329:Z329" si="500">$D329*G617</f>
        <v>0</v>
      </c>
      <c r="H329" s="570">
        <f t="shared" si="500"/>
        <v>0</v>
      </c>
      <c r="I329" s="570">
        <f t="shared" si="500"/>
        <v>0</v>
      </c>
      <c r="J329" s="570">
        <f t="shared" si="500"/>
        <v>0</v>
      </c>
      <c r="K329" s="570">
        <f t="shared" si="500"/>
        <v>0</v>
      </c>
      <c r="L329" s="570">
        <f t="shared" si="500"/>
        <v>0</v>
      </c>
      <c r="M329" s="570">
        <f t="shared" si="500"/>
        <v>0</v>
      </c>
      <c r="N329" s="570">
        <f t="shared" si="500"/>
        <v>0</v>
      </c>
      <c r="O329" s="570">
        <f t="shared" si="500"/>
        <v>0</v>
      </c>
      <c r="P329" s="570">
        <f t="shared" si="500"/>
        <v>0</v>
      </c>
      <c r="Q329" s="570">
        <f t="shared" si="500"/>
        <v>0</v>
      </c>
      <c r="R329" s="570">
        <f t="shared" si="500"/>
        <v>0</v>
      </c>
      <c r="S329" s="570">
        <f t="shared" si="500"/>
        <v>0</v>
      </c>
      <c r="T329" s="570">
        <f t="shared" si="500"/>
        <v>0</v>
      </c>
      <c r="U329" s="570">
        <f t="shared" si="500"/>
        <v>0</v>
      </c>
      <c r="V329" s="570">
        <f t="shared" si="500"/>
        <v>0</v>
      </c>
      <c r="W329" s="570">
        <f t="shared" si="500"/>
        <v>0</v>
      </c>
      <c r="X329" s="570">
        <f t="shared" si="500"/>
        <v>0</v>
      </c>
      <c r="Y329" s="570">
        <f t="shared" si="500"/>
        <v>0</v>
      </c>
      <c r="Z329" s="570">
        <f t="shared" si="500"/>
        <v>0</v>
      </c>
      <c r="AA329" s="570">
        <f t="shared" si="450"/>
        <v>0</v>
      </c>
      <c r="AB329" s="570">
        <f t="shared" ref="AB329:AU329" si="501">$E329*AB617</f>
        <v>0</v>
      </c>
      <c r="AC329" s="570">
        <f t="shared" si="501"/>
        <v>0</v>
      </c>
      <c r="AD329" s="570">
        <f t="shared" si="501"/>
        <v>0</v>
      </c>
      <c r="AE329" s="570">
        <f t="shared" si="501"/>
        <v>0</v>
      </c>
      <c r="AF329" s="570">
        <f t="shared" si="501"/>
        <v>0</v>
      </c>
      <c r="AG329" s="570">
        <f t="shared" si="501"/>
        <v>0</v>
      </c>
      <c r="AH329" s="570">
        <f t="shared" si="501"/>
        <v>0</v>
      </c>
      <c r="AI329" s="570">
        <f t="shared" si="501"/>
        <v>0</v>
      </c>
      <c r="AJ329" s="570">
        <f t="shared" si="501"/>
        <v>0</v>
      </c>
      <c r="AK329" s="570">
        <f t="shared" si="501"/>
        <v>0</v>
      </c>
      <c r="AL329" s="570">
        <f t="shared" si="501"/>
        <v>0</v>
      </c>
      <c r="AM329" s="570">
        <f t="shared" si="501"/>
        <v>0</v>
      </c>
      <c r="AN329" s="570">
        <f t="shared" si="501"/>
        <v>0</v>
      </c>
      <c r="AO329" s="570">
        <f t="shared" si="501"/>
        <v>0</v>
      </c>
      <c r="AP329" s="570">
        <f t="shared" si="501"/>
        <v>0</v>
      </c>
      <c r="AQ329" s="570">
        <f t="shared" si="501"/>
        <v>0</v>
      </c>
      <c r="AR329" s="570">
        <f t="shared" si="501"/>
        <v>0</v>
      </c>
      <c r="AS329" s="570">
        <f t="shared" si="501"/>
        <v>0</v>
      </c>
      <c r="AT329" s="570">
        <f t="shared" si="501"/>
        <v>0</v>
      </c>
      <c r="AU329" s="570">
        <f t="shared" si="501"/>
        <v>0</v>
      </c>
      <c r="AV329" s="570">
        <f t="shared" si="452"/>
        <v>0</v>
      </c>
      <c r="AW329" s="570"/>
      <c r="AX329" s="570"/>
      <c r="AY329" s="570"/>
      <c r="AZ329" s="570"/>
      <c r="BA329" s="570"/>
      <c r="BB329" s="570"/>
      <c r="BC329" s="570"/>
      <c r="BD329" s="570"/>
      <c r="BE329" s="570"/>
      <c r="BF329" s="570"/>
      <c r="BG329" s="570"/>
      <c r="BH329" s="570"/>
      <c r="BI329" s="570"/>
      <c r="BJ329" s="570"/>
      <c r="BK329" s="570"/>
      <c r="BL329" s="570"/>
      <c r="BM329" s="570"/>
      <c r="BN329" s="570"/>
      <c r="BO329" s="570"/>
      <c r="BP329" s="570"/>
      <c r="BQ329" s="570"/>
    </row>
    <row r="330" spans="1:69" s="325" customFormat="1" ht="25.5" x14ac:dyDescent="0.2">
      <c r="A330" s="1165" t="s">
        <v>828</v>
      </c>
      <c r="B330" s="349" t="s">
        <v>392</v>
      </c>
      <c r="C330" s="1142">
        <f>'I4 BO ASSETS'!L43</f>
        <v>0</v>
      </c>
      <c r="D330" s="570">
        <f t="shared" si="489"/>
        <v>0</v>
      </c>
      <c r="E330" s="570">
        <f t="shared" si="489"/>
        <v>0</v>
      </c>
      <c r="F330" s="570">
        <f t="shared" si="448"/>
        <v>0</v>
      </c>
      <c r="G330" s="570">
        <f t="shared" ref="G330:Z330" si="502">$D330*G618</f>
        <v>0</v>
      </c>
      <c r="H330" s="570">
        <f t="shared" si="502"/>
        <v>0</v>
      </c>
      <c r="I330" s="570">
        <f t="shared" si="502"/>
        <v>0</v>
      </c>
      <c r="J330" s="570">
        <f t="shared" si="502"/>
        <v>0</v>
      </c>
      <c r="K330" s="570">
        <f t="shared" si="502"/>
        <v>0</v>
      </c>
      <c r="L330" s="570">
        <f t="shared" si="502"/>
        <v>0</v>
      </c>
      <c r="M330" s="570">
        <f t="shared" si="502"/>
        <v>0</v>
      </c>
      <c r="N330" s="570">
        <f t="shared" si="502"/>
        <v>0</v>
      </c>
      <c r="O330" s="570">
        <f t="shared" si="502"/>
        <v>0</v>
      </c>
      <c r="P330" s="570">
        <f t="shared" si="502"/>
        <v>0</v>
      </c>
      <c r="Q330" s="570">
        <f t="shared" si="502"/>
        <v>0</v>
      </c>
      <c r="R330" s="570">
        <f t="shared" si="502"/>
        <v>0</v>
      </c>
      <c r="S330" s="570">
        <f t="shared" si="502"/>
        <v>0</v>
      </c>
      <c r="T330" s="570">
        <f t="shared" si="502"/>
        <v>0</v>
      </c>
      <c r="U330" s="570">
        <f t="shared" si="502"/>
        <v>0</v>
      </c>
      <c r="V330" s="570">
        <f t="shared" si="502"/>
        <v>0</v>
      </c>
      <c r="W330" s="570">
        <f t="shared" si="502"/>
        <v>0</v>
      </c>
      <c r="X330" s="570">
        <f t="shared" si="502"/>
        <v>0</v>
      </c>
      <c r="Y330" s="570">
        <f t="shared" si="502"/>
        <v>0</v>
      </c>
      <c r="Z330" s="570">
        <f t="shared" si="502"/>
        <v>0</v>
      </c>
      <c r="AA330" s="570">
        <f t="shared" si="450"/>
        <v>0</v>
      </c>
      <c r="AB330" s="570">
        <f t="shared" ref="AB330:AU330" si="503">$E330*AB618</f>
        <v>0</v>
      </c>
      <c r="AC330" s="570">
        <f t="shared" si="503"/>
        <v>0</v>
      </c>
      <c r="AD330" s="570">
        <f t="shared" si="503"/>
        <v>0</v>
      </c>
      <c r="AE330" s="570">
        <f t="shared" si="503"/>
        <v>0</v>
      </c>
      <c r="AF330" s="570">
        <f t="shared" si="503"/>
        <v>0</v>
      </c>
      <c r="AG330" s="570">
        <f t="shared" si="503"/>
        <v>0</v>
      </c>
      <c r="AH330" s="570">
        <f t="shared" si="503"/>
        <v>0</v>
      </c>
      <c r="AI330" s="570">
        <f t="shared" si="503"/>
        <v>0</v>
      </c>
      <c r="AJ330" s="570">
        <f t="shared" si="503"/>
        <v>0</v>
      </c>
      <c r="AK330" s="570">
        <f t="shared" si="503"/>
        <v>0</v>
      </c>
      <c r="AL330" s="570">
        <f t="shared" si="503"/>
        <v>0</v>
      </c>
      <c r="AM330" s="570">
        <f t="shared" si="503"/>
        <v>0</v>
      </c>
      <c r="AN330" s="570">
        <f t="shared" si="503"/>
        <v>0</v>
      </c>
      <c r="AO330" s="570">
        <f t="shared" si="503"/>
        <v>0</v>
      </c>
      <c r="AP330" s="570">
        <f t="shared" si="503"/>
        <v>0</v>
      </c>
      <c r="AQ330" s="570">
        <f t="shared" si="503"/>
        <v>0</v>
      </c>
      <c r="AR330" s="570">
        <f t="shared" si="503"/>
        <v>0</v>
      </c>
      <c r="AS330" s="570">
        <f t="shared" si="503"/>
        <v>0</v>
      </c>
      <c r="AT330" s="570">
        <f t="shared" si="503"/>
        <v>0</v>
      </c>
      <c r="AU330" s="570">
        <f t="shared" si="503"/>
        <v>0</v>
      </c>
      <c r="AV330" s="570">
        <f t="shared" si="452"/>
        <v>0</v>
      </c>
      <c r="AW330" s="570"/>
      <c r="AX330" s="570"/>
      <c r="AY330" s="570"/>
      <c r="AZ330" s="570"/>
      <c r="BA330" s="570"/>
      <c r="BB330" s="570"/>
      <c r="BC330" s="570"/>
      <c r="BD330" s="570"/>
      <c r="BE330" s="570"/>
      <c r="BF330" s="570"/>
      <c r="BG330" s="570"/>
      <c r="BH330" s="570"/>
      <c r="BI330" s="570"/>
      <c r="BJ330" s="570"/>
      <c r="BK330" s="570"/>
      <c r="BL330" s="570"/>
      <c r="BM330" s="570"/>
      <c r="BN330" s="570"/>
      <c r="BO330" s="570"/>
      <c r="BP330" s="570"/>
      <c r="BQ330" s="570"/>
    </row>
    <row r="331" spans="1:69" s="325" customFormat="1" ht="25.5" x14ac:dyDescent="0.2">
      <c r="A331" s="1165" t="s">
        <v>829</v>
      </c>
      <c r="B331" s="349" t="s">
        <v>393</v>
      </c>
      <c r="C331" s="1142">
        <f>'I4 BO ASSETS'!L44</f>
        <v>520842.87000000005</v>
      </c>
      <c r="D331" s="570">
        <f t="shared" si="489"/>
        <v>338547.86550000007</v>
      </c>
      <c r="E331" s="570">
        <f t="shared" si="489"/>
        <v>182295.00450000001</v>
      </c>
      <c r="F331" s="570">
        <f t="shared" si="448"/>
        <v>520842.87000000011</v>
      </c>
      <c r="G331" s="570">
        <f t="shared" ref="G331:Z331" si="504">$D331*G619</f>
        <v>149446.34451169448</v>
      </c>
      <c r="H331" s="570">
        <f t="shared" si="504"/>
        <v>61328.862907932948</v>
      </c>
      <c r="I331" s="570">
        <f t="shared" si="504"/>
        <v>124682.12166382174</v>
      </c>
      <c r="J331" s="570">
        <f t="shared" si="504"/>
        <v>0</v>
      </c>
      <c r="K331" s="570">
        <f t="shared" si="504"/>
        <v>0</v>
      </c>
      <c r="L331" s="570">
        <f t="shared" si="504"/>
        <v>0</v>
      </c>
      <c r="M331" s="570">
        <f t="shared" si="504"/>
        <v>3059.5780981197845</v>
      </c>
      <c r="N331" s="570">
        <f t="shared" si="504"/>
        <v>0</v>
      </c>
      <c r="O331" s="570">
        <f t="shared" si="504"/>
        <v>30.95831843110215</v>
      </c>
      <c r="P331" s="570">
        <f t="shared" si="504"/>
        <v>0</v>
      </c>
      <c r="Q331" s="570">
        <f t="shared" si="504"/>
        <v>0</v>
      </c>
      <c r="R331" s="570">
        <f t="shared" si="504"/>
        <v>0</v>
      </c>
      <c r="S331" s="570">
        <f t="shared" si="504"/>
        <v>0</v>
      </c>
      <c r="T331" s="570">
        <f t="shared" si="504"/>
        <v>0</v>
      </c>
      <c r="U331" s="570">
        <f t="shared" si="504"/>
        <v>0</v>
      </c>
      <c r="V331" s="570">
        <f t="shared" si="504"/>
        <v>0</v>
      </c>
      <c r="W331" s="570">
        <f t="shared" si="504"/>
        <v>0</v>
      </c>
      <c r="X331" s="570">
        <f t="shared" si="504"/>
        <v>0</v>
      </c>
      <c r="Y331" s="570">
        <f t="shared" si="504"/>
        <v>0</v>
      </c>
      <c r="Z331" s="570">
        <f t="shared" si="504"/>
        <v>0</v>
      </c>
      <c r="AA331" s="570">
        <f t="shared" si="450"/>
        <v>338547.86550000007</v>
      </c>
      <c r="AB331" s="570">
        <f t="shared" ref="AB331:AU331" si="505">$E331*AB619</f>
        <v>159295.88139106618</v>
      </c>
      <c r="AC331" s="570">
        <f t="shared" si="505"/>
        <v>15493.307821111095</v>
      </c>
      <c r="AD331" s="570">
        <f t="shared" si="505"/>
        <v>1847.0800931224483</v>
      </c>
      <c r="AE331" s="570">
        <f t="shared" si="505"/>
        <v>0</v>
      </c>
      <c r="AF331" s="570">
        <f t="shared" si="505"/>
        <v>0</v>
      </c>
      <c r="AG331" s="570">
        <f t="shared" si="505"/>
        <v>0</v>
      </c>
      <c r="AH331" s="570">
        <f t="shared" si="505"/>
        <v>3261.2252338273465</v>
      </c>
      <c r="AI331" s="570">
        <f t="shared" si="505"/>
        <v>1329.8976670481627</v>
      </c>
      <c r="AJ331" s="570">
        <f t="shared" si="505"/>
        <v>1067.6122938247752</v>
      </c>
      <c r="AK331" s="570">
        <f t="shared" si="505"/>
        <v>0</v>
      </c>
      <c r="AL331" s="570">
        <f t="shared" si="505"/>
        <v>0</v>
      </c>
      <c r="AM331" s="570">
        <f t="shared" si="505"/>
        <v>0</v>
      </c>
      <c r="AN331" s="570">
        <f t="shared" si="505"/>
        <v>0</v>
      </c>
      <c r="AO331" s="570">
        <f t="shared" si="505"/>
        <v>0</v>
      </c>
      <c r="AP331" s="570">
        <f t="shared" si="505"/>
        <v>0</v>
      </c>
      <c r="AQ331" s="570">
        <f t="shared" si="505"/>
        <v>0</v>
      </c>
      <c r="AR331" s="570">
        <f t="shared" si="505"/>
        <v>0</v>
      </c>
      <c r="AS331" s="570">
        <f t="shared" si="505"/>
        <v>0</v>
      </c>
      <c r="AT331" s="570">
        <f t="shared" si="505"/>
        <v>0</v>
      </c>
      <c r="AU331" s="570">
        <f t="shared" si="505"/>
        <v>0</v>
      </c>
      <c r="AV331" s="570">
        <f t="shared" si="452"/>
        <v>182295.00449999998</v>
      </c>
      <c r="AW331" s="570"/>
      <c r="AX331" s="570"/>
      <c r="AY331" s="570"/>
      <c r="AZ331" s="570"/>
      <c r="BA331" s="570"/>
      <c r="BB331" s="570"/>
      <c r="BC331" s="570"/>
      <c r="BD331" s="570"/>
      <c r="BE331" s="570"/>
      <c r="BF331" s="570"/>
      <c r="BG331" s="570"/>
      <c r="BH331" s="570"/>
      <c r="BI331" s="570"/>
      <c r="BJ331" s="570"/>
      <c r="BK331" s="570"/>
      <c r="BL331" s="570"/>
      <c r="BM331" s="570"/>
      <c r="BN331" s="570"/>
      <c r="BO331" s="570"/>
      <c r="BP331" s="570"/>
      <c r="BQ331" s="570"/>
    </row>
    <row r="332" spans="1:69" s="325" customFormat="1" ht="25.5" x14ac:dyDescent="0.2">
      <c r="A332" s="1165" t="s">
        <v>830</v>
      </c>
      <c r="B332" s="349" t="s">
        <v>394</v>
      </c>
      <c r="C332" s="1142">
        <f>'I4 BO ASSETS'!L45</f>
        <v>57871.429999999993</v>
      </c>
      <c r="D332" s="570">
        <f t="shared" si="489"/>
        <v>37616.429499999998</v>
      </c>
      <c r="E332" s="570">
        <f t="shared" si="489"/>
        <v>20255.000499999995</v>
      </c>
      <c r="F332" s="570">
        <f t="shared" si="448"/>
        <v>57871.429999999993</v>
      </c>
      <c r="G332" s="570">
        <f t="shared" ref="G332:Z332" si="506">$D332*G620</f>
        <v>18319.157741242674</v>
      </c>
      <c r="H332" s="570">
        <f t="shared" si="506"/>
        <v>7517.7022052456732</v>
      </c>
      <c r="I332" s="570">
        <f t="shared" si="506"/>
        <v>11775.774677694539</v>
      </c>
      <c r="J332" s="570">
        <f t="shared" si="506"/>
        <v>0</v>
      </c>
      <c r="K332" s="570">
        <f t="shared" si="506"/>
        <v>0</v>
      </c>
      <c r="L332" s="570">
        <f t="shared" si="506"/>
        <v>0</v>
      </c>
      <c r="M332" s="570">
        <f t="shared" si="506"/>
        <v>0</v>
      </c>
      <c r="N332" s="570">
        <f t="shared" si="506"/>
        <v>0</v>
      </c>
      <c r="O332" s="570">
        <f t="shared" si="506"/>
        <v>3.7948758171104111</v>
      </c>
      <c r="P332" s="570">
        <f t="shared" si="506"/>
        <v>0</v>
      </c>
      <c r="Q332" s="570">
        <f t="shared" si="506"/>
        <v>0</v>
      </c>
      <c r="R332" s="570">
        <f t="shared" si="506"/>
        <v>0</v>
      </c>
      <c r="S332" s="570">
        <f t="shared" si="506"/>
        <v>0</v>
      </c>
      <c r="T332" s="570">
        <f t="shared" si="506"/>
        <v>0</v>
      </c>
      <c r="U332" s="570">
        <f t="shared" si="506"/>
        <v>0</v>
      </c>
      <c r="V332" s="570">
        <f t="shared" si="506"/>
        <v>0</v>
      </c>
      <c r="W332" s="570">
        <f t="shared" si="506"/>
        <v>0</v>
      </c>
      <c r="X332" s="570">
        <f t="shared" si="506"/>
        <v>0</v>
      </c>
      <c r="Y332" s="570">
        <f t="shared" si="506"/>
        <v>0</v>
      </c>
      <c r="Z332" s="570">
        <f t="shared" si="506"/>
        <v>0</v>
      </c>
      <c r="AA332" s="570">
        <f t="shared" si="450"/>
        <v>37616.429499999998</v>
      </c>
      <c r="AB332" s="570">
        <f t="shared" ref="AB332:AU332" si="507">$E332*AB620</f>
        <v>14960.618635523539</v>
      </c>
      <c r="AC332" s="570">
        <f t="shared" si="507"/>
        <v>1455.0876500402524</v>
      </c>
      <c r="AD332" s="570">
        <f t="shared" si="507"/>
        <v>159.24779002586453</v>
      </c>
      <c r="AE332" s="570">
        <f t="shared" si="507"/>
        <v>0</v>
      </c>
      <c r="AF332" s="570">
        <f t="shared" si="507"/>
        <v>0</v>
      </c>
      <c r="AG332" s="570">
        <f t="shared" si="507"/>
        <v>0</v>
      </c>
      <c r="AH332" s="570">
        <f t="shared" si="507"/>
        <v>3454.8790698857497</v>
      </c>
      <c r="AI332" s="570">
        <f t="shared" si="507"/>
        <v>124.90022747126631</v>
      </c>
      <c r="AJ332" s="570">
        <f t="shared" si="507"/>
        <v>100.26712705332213</v>
      </c>
      <c r="AK332" s="570">
        <f t="shared" si="507"/>
        <v>0</v>
      </c>
      <c r="AL332" s="570">
        <f t="shared" si="507"/>
        <v>0</v>
      </c>
      <c r="AM332" s="570">
        <f t="shared" si="507"/>
        <v>0</v>
      </c>
      <c r="AN332" s="570">
        <f t="shared" si="507"/>
        <v>0</v>
      </c>
      <c r="AO332" s="570">
        <f t="shared" si="507"/>
        <v>0</v>
      </c>
      <c r="AP332" s="570">
        <f t="shared" si="507"/>
        <v>0</v>
      </c>
      <c r="AQ332" s="570">
        <f t="shared" si="507"/>
        <v>0</v>
      </c>
      <c r="AR332" s="570">
        <f t="shared" si="507"/>
        <v>0</v>
      </c>
      <c r="AS332" s="570">
        <f t="shared" si="507"/>
        <v>0</v>
      </c>
      <c r="AT332" s="570">
        <f t="shared" si="507"/>
        <v>0</v>
      </c>
      <c r="AU332" s="570">
        <f t="shared" si="507"/>
        <v>0</v>
      </c>
      <c r="AV332" s="570">
        <f t="shared" si="452"/>
        <v>20255.000499999991</v>
      </c>
      <c r="AW332" s="570"/>
      <c r="AX332" s="570"/>
      <c r="AY332" s="570"/>
      <c r="AZ332" s="570"/>
      <c r="BA332" s="570"/>
      <c r="BB332" s="570"/>
      <c r="BC332" s="570"/>
      <c r="BD332" s="570"/>
      <c r="BE332" s="570"/>
      <c r="BF332" s="570"/>
      <c r="BG332" s="570"/>
      <c r="BH332" s="570"/>
      <c r="BI332" s="570"/>
      <c r="BJ332" s="570"/>
      <c r="BK332" s="570"/>
      <c r="BL332" s="570"/>
      <c r="BM332" s="570"/>
      <c r="BN332" s="570"/>
      <c r="BO332" s="570"/>
      <c r="BP332" s="570"/>
      <c r="BQ332" s="570"/>
    </row>
    <row r="333" spans="1:69" s="325" customFormat="1" ht="12.75" x14ac:dyDescent="0.2">
      <c r="A333" s="1165">
        <v>1840</v>
      </c>
      <c r="B333" s="349" t="s">
        <v>76</v>
      </c>
      <c r="C333" s="1142">
        <f>'I4 BO ASSETS'!L46</f>
        <v>0</v>
      </c>
      <c r="D333" s="570">
        <f t="shared" si="489"/>
        <v>0</v>
      </c>
      <c r="E333" s="570">
        <f t="shared" si="489"/>
        <v>0</v>
      </c>
      <c r="F333" s="570">
        <f t="shared" si="448"/>
        <v>0</v>
      </c>
      <c r="G333" s="570">
        <f t="shared" ref="G333:Z333" si="508">$D333*G621</f>
        <v>0</v>
      </c>
      <c r="H333" s="570">
        <f t="shared" si="508"/>
        <v>0</v>
      </c>
      <c r="I333" s="570">
        <f t="shared" si="508"/>
        <v>0</v>
      </c>
      <c r="J333" s="570">
        <f t="shared" si="508"/>
        <v>0</v>
      </c>
      <c r="K333" s="570">
        <f t="shared" si="508"/>
        <v>0</v>
      </c>
      <c r="L333" s="570">
        <f t="shared" si="508"/>
        <v>0</v>
      </c>
      <c r="M333" s="570">
        <f t="shared" si="508"/>
        <v>0</v>
      </c>
      <c r="N333" s="570">
        <f t="shared" si="508"/>
        <v>0</v>
      </c>
      <c r="O333" s="570">
        <f t="shared" si="508"/>
        <v>0</v>
      </c>
      <c r="P333" s="570">
        <f t="shared" si="508"/>
        <v>0</v>
      </c>
      <c r="Q333" s="570">
        <f t="shared" si="508"/>
        <v>0</v>
      </c>
      <c r="R333" s="570">
        <f t="shared" si="508"/>
        <v>0</v>
      </c>
      <c r="S333" s="570">
        <f t="shared" si="508"/>
        <v>0</v>
      </c>
      <c r="T333" s="570">
        <f t="shared" si="508"/>
        <v>0</v>
      </c>
      <c r="U333" s="570">
        <f t="shared" si="508"/>
        <v>0</v>
      </c>
      <c r="V333" s="570">
        <f t="shared" si="508"/>
        <v>0</v>
      </c>
      <c r="W333" s="570">
        <f t="shared" si="508"/>
        <v>0</v>
      </c>
      <c r="X333" s="570">
        <f t="shared" si="508"/>
        <v>0</v>
      </c>
      <c r="Y333" s="570">
        <f t="shared" si="508"/>
        <v>0</v>
      </c>
      <c r="Z333" s="570">
        <f t="shared" si="508"/>
        <v>0</v>
      </c>
      <c r="AA333" s="570">
        <f t="shared" si="450"/>
        <v>0</v>
      </c>
      <c r="AB333" s="570">
        <f t="shared" ref="AB333:AU333" si="509">$E333*AB621</f>
        <v>0</v>
      </c>
      <c r="AC333" s="570">
        <f t="shared" si="509"/>
        <v>0</v>
      </c>
      <c r="AD333" s="570">
        <f t="shared" si="509"/>
        <v>0</v>
      </c>
      <c r="AE333" s="570">
        <f t="shared" si="509"/>
        <v>0</v>
      </c>
      <c r="AF333" s="570">
        <f t="shared" si="509"/>
        <v>0</v>
      </c>
      <c r="AG333" s="570">
        <f t="shared" si="509"/>
        <v>0</v>
      </c>
      <c r="AH333" s="570">
        <f t="shared" si="509"/>
        <v>0</v>
      </c>
      <c r="AI333" s="570">
        <f t="shared" si="509"/>
        <v>0</v>
      </c>
      <c r="AJ333" s="570">
        <f t="shared" si="509"/>
        <v>0</v>
      </c>
      <c r="AK333" s="570">
        <f t="shared" si="509"/>
        <v>0</v>
      </c>
      <c r="AL333" s="570">
        <f t="shared" si="509"/>
        <v>0</v>
      </c>
      <c r="AM333" s="570">
        <f t="shared" si="509"/>
        <v>0</v>
      </c>
      <c r="AN333" s="570">
        <f t="shared" si="509"/>
        <v>0</v>
      </c>
      <c r="AO333" s="570">
        <f t="shared" si="509"/>
        <v>0</v>
      </c>
      <c r="AP333" s="570">
        <f t="shared" si="509"/>
        <v>0</v>
      </c>
      <c r="AQ333" s="570">
        <f t="shared" si="509"/>
        <v>0</v>
      </c>
      <c r="AR333" s="570">
        <f t="shared" si="509"/>
        <v>0</v>
      </c>
      <c r="AS333" s="570">
        <f t="shared" si="509"/>
        <v>0</v>
      </c>
      <c r="AT333" s="570">
        <f t="shared" si="509"/>
        <v>0</v>
      </c>
      <c r="AU333" s="570">
        <f t="shared" si="509"/>
        <v>0</v>
      </c>
      <c r="AV333" s="570">
        <f t="shared" si="452"/>
        <v>0</v>
      </c>
      <c r="AW333" s="570"/>
      <c r="AX333" s="570"/>
      <c r="AY333" s="570"/>
      <c r="AZ333" s="570"/>
      <c r="BA333" s="570"/>
      <c r="BB333" s="570"/>
      <c r="BC333" s="570"/>
      <c r="BD333" s="570"/>
      <c r="BE333" s="570"/>
      <c r="BF333" s="570"/>
      <c r="BG333" s="570"/>
      <c r="BH333" s="570"/>
      <c r="BI333" s="570"/>
      <c r="BJ333" s="570"/>
      <c r="BK333" s="570"/>
      <c r="BL333" s="570"/>
      <c r="BM333" s="570"/>
      <c r="BN333" s="570"/>
      <c r="BO333" s="570"/>
      <c r="BP333" s="570"/>
      <c r="BQ333" s="570"/>
    </row>
    <row r="334" spans="1:69" s="325" customFormat="1" ht="12.75" x14ac:dyDescent="0.2">
      <c r="A334" s="1165" t="s">
        <v>831</v>
      </c>
      <c r="B334" s="349" t="s">
        <v>395</v>
      </c>
      <c r="C334" s="1142">
        <f>'I4 BO ASSETS'!L47</f>
        <v>0</v>
      </c>
      <c r="D334" s="570">
        <f t="shared" si="489"/>
        <v>0</v>
      </c>
      <c r="E334" s="570">
        <f t="shared" si="489"/>
        <v>0</v>
      </c>
      <c r="F334" s="570">
        <f t="shared" si="448"/>
        <v>0</v>
      </c>
      <c r="G334" s="570">
        <f t="shared" ref="G334:Z334" si="510">$D334*G622</f>
        <v>0</v>
      </c>
      <c r="H334" s="570">
        <f t="shared" si="510"/>
        <v>0</v>
      </c>
      <c r="I334" s="570">
        <f t="shared" si="510"/>
        <v>0</v>
      </c>
      <c r="J334" s="570">
        <f t="shared" si="510"/>
        <v>0</v>
      </c>
      <c r="K334" s="570">
        <f t="shared" si="510"/>
        <v>0</v>
      </c>
      <c r="L334" s="570">
        <f t="shared" si="510"/>
        <v>0</v>
      </c>
      <c r="M334" s="570">
        <f t="shared" si="510"/>
        <v>0</v>
      </c>
      <c r="N334" s="570">
        <f t="shared" si="510"/>
        <v>0</v>
      </c>
      <c r="O334" s="570">
        <f t="shared" si="510"/>
        <v>0</v>
      </c>
      <c r="P334" s="570">
        <f t="shared" si="510"/>
        <v>0</v>
      </c>
      <c r="Q334" s="570">
        <f t="shared" si="510"/>
        <v>0</v>
      </c>
      <c r="R334" s="570">
        <f t="shared" si="510"/>
        <v>0</v>
      </c>
      <c r="S334" s="570">
        <f t="shared" si="510"/>
        <v>0</v>
      </c>
      <c r="T334" s="570">
        <f t="shared" si="510"/>
        <v>0</v>
      </c>
      <c r="U334" s="570">
        <f t="shared" si="510"/>
        <v>0</v>
      </c>
      <c r="V334" s="570">
        <f t="shared" si="510"/>
        <v>0</v>
      </c>
      <c r="W334" s="570">
        <f t="shared" si="510"/>
        <v>0</v>
      </c>
      <c r="X334" s="570">
        <f t="shared" si="510"/>
        <v>0</v>
      </c>
      <c r="Y334" s="570">
        <f t="shared" si="510"/>
        <v>0</v>
      </c>
      <c r="Z334" s="570">
        <f t="shared" si="510"/>
        <v>0</v>
      </c>
      <c r="AA334" s="570">
        <f t="shared" si="450"/>
        <v>0</v>
      </c>
      <c r="AB334" s="570">
        <f t="shared" ref="AB334:AU334" si="511">$E334*AB622</f>
        <v>0</v>
      </c>
      <c r="AC334" s="570">
        <f t="shared" si="511"/>
        <v>0</v>
      </c>
      <c r="AD334" s="570">
        <f t="shared" si="511"/>
        <v>0</v>
      </c>
      <c r="AE334" s="570">
        <f t="shared" si="511"/>
        <v>0</v>
      </c>
      <c r="AF334" s="570">
        <f t="shared" si="511"/>
        <v>0</v>
      </c>
      <c r="AG334" s="570">
        <f t="shared" si="511"/>
        <v>0</v>
      </c>
      <c r="AH334" s="570">
        <f t="shared" si="511"/>
        <v>0</v>
      </c>
      <c r="AI334" s="570">
        <f t="shared" si="511"/>
        <v>0</v>
      </c>
      <c r="AJ334" s="570">
        <f t="shared" si="511"/>
        <v>0</v>
      </c>
      <c r="AK334" s="570">
        <f t="shared" si="511"/>
        <v>0</v>
      </c>
      <c r="AL334" s="570">
        <f t="shared" si="511"/>
        <v>0</v>
      </c>
      <c r="AM334" s="570">
        <f t="shared" si="511"/>
        <v>0</v>
      </c>
      <c r="AN334" s="570">
        <f t="shared" si="511"/>
        <v>0</v>
      </c>
      <c r="AO334" s="570">
        <f t="shared" si="511"/>
        <v>0</v>
      </c>
      <c r="AP334" s="570">
        <f t="shared" si="511"/>
        <v>0</v>
      </c>
      <c r="AQ334" s="570">
        <f t="shared" si="511"/>
        <v>0</v>
      </c>
      <c r="AR334" s="570">
        <f t="shared" si="511"/>
        <v>0</v>
      </c>
      <c r="AS334" s="570">
        <f t="shared" si="511"/>
        <v>0</v>
      </c>
      <c r="AT334" s="570">
        <f t="shared" si="511"/>
        <v>0</v>
      </c>
      <c r="AU334" s="570">
        <f t="shared" si="511"/>
        <v>0</v>
      </c>
      <c r="AV334" s="570">
        <f t="shared" si="452"/>
        <v>0</v>
      </c>
      <c r="AW334" s="570"/>
      <c r="AX334" s="570"/>
      <c r="AY334" s="570"/>
      <c r="AZ334" s="570"/>
      <c r="BA334" s="570"/>
      <c r="BB334" s="570"/>
      <c r="BC334" s="570"/>
      <c r="BD334" s="570"/>
      <c r="BE334" s="570"/>
      <c r="BF334" s="570"/>
      <c r="BG334" s="570"/>
      <c r="BH334" s="570"/>
      <c r="BI334" s="570"/>
      <c r="BJ334" s="570"/>
      <c r="BK334" s="570"/>
      <c r="BL334" s="570"/>
      <c r="BM334" s="570"/>
      <c r="BN334" s="570"/>
      <c r="BO334" s="570"/>
      <c r="BP334" s="570"/>
      <c r="BQ334" s="570"/>
    </row>
    <row r="335" spans="1:69" s="325" customFormat="1" ht="12.75" x14ac:dyDescent="0.2">
      <c r="A335" s="1165" t="s">
        <v>832</v>
      </c>
      <c r="B335" s="349" t="s">
        <v>396</v>
      </c>
      <c r="C335" s="1142">
        <f>'I4 BO ASSETS'!L48</f>
        <v>238596.75</v>
      </c>
      <c r="D335" s="570">
        <f t="shared" si="489"/>
        <v>155087.88750000001</v>
      </c>
      <c r="E335" s="570">
        <f t="shared" si="489"/>
        <v>83508.862499999988</v>
      </c>
      <c r="F335" s="570">
        <f t="shared" si="448"/>
        <v>238596.75</v>
      </c>
      <c r="G335" s="570">
        <f t="shared" ref="G335:Z335" si="512">$D335*G623</f>
        <v>68460.977683865844</v>
      </c>
      <c r="H335" s="570">
        <f t="shared" si="512"/>
        <v>28094.59092917668</v>
      </c>
      <c r="I335" s="570">
        <f t="shared" si="512"/>
        <v>57116.552276298717</v>
      </c>
      <c r="J335" s="570">
        <f t="shared" si="512"/>
        <v>0</v>
      </c>
      <c r="K335" s="570">
        <f t="shared" si="512"/>
        <v>0</v>
      </c>
      <c r="L335" s="570">
        <f t="shared" si="512"/>
        <v>0</v>
      </c>
      <c r="M335" s="570">
        <f t="shared" si="512"/>
        <v>1401.5846863422776</v>
      </c>
      <c r="N335" s="570">
        <f t="shared" si="512"/>
        <v>0</v>
      </c>
      <c r="O335" s="570">
        <f t="shared" si="512"/>
        <v>14.181924316495051</v>
      </c>
      <c r="P335" s="570">
        <f t="shared" si="512"/>
        <v>0</v>
      </c>
      <c r="Q335" s="570">
        <f t="shared" si="512"/>
        <v>0</v>
      </c>
      <c r="R335" s="570">
        <f t="shared" si="512"/>
        <v>0</v>
      </c>
      <c r="S335" s="570">
        <f t="shared" si="512"/>
        <v>0</v>
      </c>
      <c r="T335" s="570">
        <f t="shared" si="512"/>
        <v>0</v>
      </c>
      <c r="U335" s="570">
        <f t="shared" si="512"/>
        <v>0</v>
      </c>
      <c r="V335" s="570">
        <f t="shared" si="512"/>
        <v>0</v>
      </c>
      <c r="W335" s="570">
        <f t="shared" si="512"/>
        <v>0</v>
      </c>
      <c r="X335" s="570">
        <f t="shared" si="512"/>
        <v>0</v>
      </c>
      <c r="Y335" s="570">
        <f t="shared" si="512"/>
        <v>0</v>
      </c>
      <c r="Z335" s="570">
        <f t="shared" si="512"/>
        <v>0</v>
      </c>
      <c r="AA335" s="570">
        <f t="shared" si="450"/>
        <v>155087.88750000004</v>
      </c>
      <c r="AB335" s="570">
        <f t="shared" ref="AB335:AU335" si="513">$E335*AB623</f>
        <v>72973.024644253775</v>
      </c>
      <c r="AC335" s="570">
        <f t="shared" si="513"/>
        <v>7097.4435972727979</v>
      </c>
      <c r="AD335" s="570">
        <f t="shared" si="513"/>
        <v>846.14253663242698</v>
      </c>
      <c r="AE335" s="570">
        <f t="shared" si="513"/>
        <v>0</v>
      </c>
      <c r="AF335" s="570">
        <f t="shared" si="513"/>
        <v>0</v>
      </c>
      <c r="AG335" s="570">
        <f t="shared" si="513"/>
        <v>0</v>
      </c>
      <c r="AH335" s="570">
        <f t="shared" si="513"/>
        <v>1493.9587092921033</v>
      </c>
      <c r="AI335" s="570">
        <f t="shared" si="513"/>
        <v>609.22262637534743</v>
      </c>
      <c r="AJ335" s="570">
        <f t="shared" si="513"/>
        <v>489.07038617354289</v>
      </c>
      <c r="AK335" s="570">
        <f t="shared" si="513"/>
        <v>0</v>
      </c>
      <c r="AL335" s="570">
        <f t="shared" si="513"/>
        <v>0</v>
      </c>
      <c r="AM335" s="570">
        <f t="shared" si="513"/>
        <v>0</v>
      </c>
      <c r="AN335" s="570">
        <f t="shared" si="513"/>
        <v>0</v>
      </c>
      <c r="AO335" s="570">
        <f t="shared" si="513"/>
        <v>0</v>
      </c>
      <c r="AP335" s="570">
        <f t="shared" si="513"/>
        <v>0</v>
      </c>
      <c r="AQ335" s="570">
        <f t="shared" si="513"/>
        <v>0</v>
      </c>
      <c r="AR335" s="570">
        <f t="shared" si="513"/>
        <v>0</v>
      </c>
      <c r="AS335" s="570">
        <f t="shared" si="513"/>
        <v>0</v>
      </c>
      <c r="AT335" s="570">
        <f t="shared" si="513"/>
        <v>0</v>
      </c>
      <c r="AU335" s="570">
        <f t="shared" si="513"/>
        <v>0</v>
      </c>
      <c r="AV335" s="570">
        <f t="shared" si="452"/>
        <v>83508.862499999988</v>
      </c>
      <c r="AW335" s="570"/>
      <c r="AX335" s="570"/>
      <c r="AY335" s="570"/>
      <c r="AZ335" s="570"/>
      <c r="BA335" s="570"/>
      <c r="BB335" s="570"/>
      <c r="BC335" s="570"/>
      <c r="BD335" s="570"/>
      <c r="BE335" s="570"/>
      <c r="BF335" s="570"/>
      <c r="BG335" s="570"/>
      <c r="BH335" s="570"/>
      <c r="BI335" s="570"/>
      <c r="BJ335" s="570"/>
      <c r="BK335" s="570"/>
      <c r="BL335" s="570"/>
      <c r="BM335" s="570"/>
      <c r="BN335" s="570"/>
      <c r="BO335" s="570"/>
      <c r="BP335" s="570"/>
      <c r="BQ335" s="570"/>
    </row>
    <row r="336" spans="1:69" s="325" customFormat="1" ht="12.75" x14ac:dyDescent="0.2">
      <c r="A336" s="1165" t="s">
        <v>833</v>
      </c>
      <c r="B336" s="349" t="s">
        <v>397</v>
      </c>
      <c r="C336" s="1142">
        <f>'I4 BO ASSETS'!L49</f>
        <v>79532.25</v>
      </c>
      <c r="D336" s="570">
        <f t="shared" si="489"/>
        <v>51695.962500000001</v>
      </c>
      <c r="E336" s="570">
        <f t="shared" si="489"/>
        <v>27836.287499999999</v>
      </c>
      <c r="F336" s="570">
        <f t="shared" si="448"/>
        <v>79532.25</v>
      </c>
      <c r="G336" s="570">
        <f t="shared" ref="G336:Z336" si="514">$D336*G624</f>
        <v>25175.874058511214</v>
      </c>
      <c r="H336" s="570">
        <f t="shared" si="514"/>
        <v>10331.518872320077</v>
      </c>
      <c r="I336" s="570">
        <f t="shared" si="514"/>
        <v>16183.354301251438</v>
      </c>
      <c r="J336" s="570">
        <f t="shared" si="514"/>
        <v>0</v>
      </c>
      <c r="K336" s="570">
        <f t="shared" si="514"/>
        <v>0</v>
      </c>
      <c r="L336" s="570">
        <f t="shared" si="514"/>
        <v>0</v>
      </c>
      <c r="M336" s="570">
        <f t="shared" si="514"/>
        <v>0</v>
      </c>
      <c r="N336" s="570">
        <f t="shared" si="514"/>
        <v>0</v>
      </c>
      <c r="O336" s="570">
        <f t="shared" si="514"/>
        <v>5.215267917267286</v>
      </c>
      <c r="P336" s="570">
        <f t="shared" si="514"/>
        <v>0</v>
      </c>
      <c r="Q336" s="570">
        <f t="shared" si="514"/>
        <v>0</v>
      </c>
      <c r="R336" s="570">
        <f t="shared" si="514"/>
        <v>0</v>
      </c>
      <c r="S336" s="570">
        <f t="shared" si="514"/>
        <v>0</v>
      </c>
      <c r="T336" s="570">
        <f t="shared" si="514"/>
        <v>0</v>
      </c>
      <c r="U336" s="570">
        <f t="shared" si="514"/>
        <v>0</v>
      </c>
      <c r="V336" s="570">
        <f t="shared" si="514"/>
        <v>0</v>
      </c>
      <c r="W336" s="570">
        <f t="shared" si="514"/>
        <v>0</v>
      </c>
      <c r="X336" s="570">
        <f t="shared" si="514"/>
        <v>0</v>
      </c>
      <c r="Y336" s="570">
        <f t="shared" si="514"/>
        <v>0</v>
      </c>
      <c r="Z336" s="570">
        <f t="shared" si="514"/>
        <v>0</v>
      </c>
      <c r="AA336" s="570">
        <f t="shared" si="450"/>
        <v>51695.962500000001</v>
      </c>
      <c r="AB336" s="570">
        <f t="shared" ref="AB336:AU336" si="515">$E336*AB624</f>
        <v>20560.260243700861</v>
      </c>
      <c r="AC336" s="570">
        <f t="shared" si="515"/>
        <v>1999.7154857744813</v>
      </c>
      <c r="AD336" s="570">
        <f t="shared" si="515"/>
        <v>218.85298234870933</v>
      </c>
      <c r="AE336" s="570">
        <f t="shared" si="515"/>
        <v>0</v>
      </c>
      <c r="AF336" s="570">
        <f t="shared" si="515"/>
        <v>0</v>
      </c>
      <c r="AG336" s="570">
        <f t="shared" si="515"/>
        <v>0</v>
      </c>
      <c r="AH336" s="570">
        <f t="shared" si="515"/>
        <v>4748.0130680358334</v>
      </c>
      <c r="AI336" s="570">
        <f t="shared" si="515"/>
        <v>171.64939792055634</v>
      </c>
      <c r="AJ336" s="570">
        <f t="shared" si="515"/>
        <v>137.79632221955774</v>
      </c>
      <c r="AK336" s="570">
        <f t="shared" si="515"/>
        <v>0</v>
      </c>
      <c r="AL336" s="570">
        <f t="shared" si="515"/>
        <v>0</v>
      </c>
      <c r="AM336" s="570">
        <f t="shared" si="515"/>
        <v>0</v>
      </c>
      <c r="AN336" s="570">
        <f t="shared" si="515"/>
        <v>0</v>
      </c>
      <c r="AO336" s="570">
        <f t="shared" si="515"/>
        <v>0</v>
      </c>
      <c r="AP336" s="570">
        <f t="shared" si="515"/>
        <v>0</v>
      </c>
      <c r="AQ336" s="570">
        <f t="shared" si="515"/>
        <v>0</v>
      </c>
      <c r="AR336" s="570">
        <f t="shared" si="515"/>
        <v>0</v>
      </c>
      <c r="AS336" s="570">
        <f t="shared" si="515"/>
        <v>0</v>
      </c>
      <c r="AT336" s="570">
        <f t="shared" si="515"/>
        <v>0</v>
      </c>
      <c r="AU336" s="570">
        <f t="shared" si="515"/>
        <v>0</v>
      </c>
      <c r="AV336" s="570">
        <f t="shared" si="452"/>
        <v>27836.287499999999</v>
      </c>
      <c r="AW336" s="570"/>
      <c r="AX336" s="570"/>
      <c r="AY336" s="570"/>
      <c r="AZ336" s="570"/>
      <c r="BA336" s="570"/>
      <c r="BB336" s="570"/>
      <c r="BC336" s="570"/>
      <c r="BD336" s="570"/>
      <c r="BE336" s="570"/>
      <c r="BF336" s="570"/>
      <c r="BG336" s="570"/>
      <c r="BH336" s="570"/>
      <c r="BI336" s="570"/>
      <c r="BJ336" s="570"/>
      <c r="BK336" s="570"/>
      <c r="BL336" s="570"/>
      <c r="BM336" s="570"/>
      <c r="BN336" s="570"/>
      <c r="BO336" s="570"/>
      <c r="BP336" s="570"/>
      <c r="BQ336" s="570"/>
    </row>
    <row r="337" spans="1:69" s="325" customFormat="1" ht="12.75" x14ac:dyDescent="0.2">
      <c r="A337" s="1165">
        <v>1845</v>
      </c>
      <c r="B337" s="349" t="s">
        <v>84</v>
      </c>
      <c r="C337" s="1142">
        <f>'I4 BO ASSETS'!L50</f>
        <v>0</v>
      </c>
      <c r="D337" s="570">
        <f t="shared" si="489"/>
        <v>0</v>
      </c>
      <c r="E337" s="570">
        <f t="shared" si="489"/>
        <v>0</v>
      </c>
      <c r="F337" s="570">
        <f t="shared" si="448"/>
        <v>0</v>
      </c>
      <c r="G337" s="570">
        <f t="shared" ref="G337:Z337" si="516">$D337*G625</f>
        <v>0</v>
      </c>
      <c r="H337" s="570">
        <f t="shared" si="516"/>
        <v>0</v>
      </c>
      <c r="I337" s="570">
        <f t="shared" si="516"/>
        <v>0</v>
      </c>
      <c r="J337" s="570">
        <f t="shared" si="516"/>
        <v>0</v>
      </c>
      <c r="K337" s="570">
        <f t="shared" si="516"/>
        <v>0</v>
      </c>
      <c r="L337" s="570">
        <f t="shared" si="516"/>
        <v>0</v>
      </c>
      <c r="M337" s="570">
        <f t="shared" si="516"/>
        <v>0</v>
      </c>
      <c r="N337" s="570">
        <f t="shared" si="516"/>
        <v>0</v>
      </c>
      <c r="O337" s="570">
        <f t="shared" si="516"/>
        <v>0</v>
      </c>
      <c r="P337" s="570">
        <f t="shared" si="516"/>
        <v>0</v>
      </c>
      <c r="Q337" s="570">
        <f t="shared" si="516"/>
        <v>0</v>
      </c>
      <c r="R337" s="570">
        <f t="shared" si="516"/>
        <v>0</v>
      </c>
      <c r="S337" s="570">
        <f t="shared" si="516"/>
        <v>0</v>
      </c>
      <c r="T337" s="570">
        <f t="shared" si="516"/>
        <v>0</v>
      </c>
      <c r="U337" s="570">
        <f t="shared" si="516"/>
        <v>0</v>
      </c>
      <c r="V337" s="570">
        <f t="shared" si="516"/>
        <v>0</v>
      </c>
      <c r="W337" s="570">
        <f t="shared" si="516"/>
        <v>0</v>
      </c>
      <c r="X337" s="570">
        <f t="shared" si="516"/>
        <v>0</v>
      </c>
      <c r="Y337" s="570">
        <f t="shared" si="516"/>
        <v>0</v>
      </c>
      <c r="Z337" s="570">
        <f t="shared" si="516"/>
        <v>0</v>
      </c>
      <c r="AA337" s="570">
        <f t="shared" si="450"/>
        <v>0</v>
      </c>
      <c r="AB337" s="570">
        <f t="shared" ref="AB337:AU337" si="517">$E337*AB625</f>
        <v>0</v>
      </c>
      <c r="AC337" s="570">
        <f t="shared" si="517"/>
        <v>0</v>
      </c>
      <c r="AD337" s="570">
        <f t="shared" si="517"/>
        <v>0</v>
      </c>
      <c r="AE337" s="570">
        <f t="shared" si="517"/>
        <v>0</v>
      </c>
      <c r="AF337" s="570">
        <f t="shared" si="517"/>
        <v>0</v>
      </c>
      <c r="AG337" s="570">
        <f t="shared" si="517"/>
        <v>0</v>
      </c>
      <c r="AH337" s="570">
        <f t="shared" si="517"/>
        <v>0</v>
      </c>
      <c r="AI337" s="570">
        <f t="shared" si="517"/>
        <v>0</v>
      </c>
      <c r="AJ337" s="570">
        <f t="shared" si="517"/>
        <v>0</v>
      </c>
      <c r="AK337" s="570">
        <f t="shared" si="517"/>
        <v>0</v>
      </c>
      <c r="AL337" s="570">
        <f t="shared" si="517"/>
        <v>0</v>
      </c>
      <c r="AM337" s="570">
        <f t="shared" si="517"/>
        <v>0</v>
      </c>
      <c r="AN337" s="570">
        <f t="shared" si="517"/>
        <v>0</v>
      </c>
      <c r="AO337" s="570">
        <f t="shared" si="517"/>
        <v>0</v>
      </c>
      <c r="AP337" s="570">
        <f t="shared" si="517"/>
        <v>0</v>
      </c>
      <c r="AQ337" s="570">
        <f t="shared" si="517"/>
        <v>0</v>
      </c>
      <c r="AR337" s="570">
        <f t="shared" si="517"/>
        <v>0</v>
      </c>
      <c r="AS337" s="570">
        <f t="shared" si="517"/>
        <v>0</v>
      </c>
      <c r="AT337" s="570">
        <f t="shared" si="517"/>
        <v>0</v>
      </c>
      <c r="AU337" s="570">
        <f t="shared" si="517"/>
        <v>0</v>
      </c>
      <c r="AV337" s="570">
        <f t="shared" si="452"/>
        <v>0</v>
      </c>
      <c r="AW337" s="570"/>
      <c r="AX337" s="570"/>
      <c r="AY337" s="570"/>
      <c r="AZ337" s="570"/>
      <c r="BA337" s="570"/>
      <c r="BB337" s="570"/>
      <c r="BC337" s="570"/>
      <c r="BD337" s="570"/>
      <c r="BE337" s="570"/>
      <c r="BF337" s="570"/>
      <c r="BG337" s="570"/>
      <c r="BH337" s="570"/>
      <c r="BI337" s="570"/>
      <c r="BJ337" s="570"/>
      <c r="BK337" s="570"/>
      <c r="BL337" s="570"/>
      <c r="BM337" s="570"/>
      <c r="BN337" s="570"/>
      <c r="BO337" s="570"/>
      <c r="BP337" s="570"/>
      <c r="BQ337" s="570"/>
    </row>
    <row r="338" spans="1:69" s="325" customFormat="1" ht="25.5" x14ac:dyDescent="0.2">
      <c r="A338" s="1165" t="s">
        <v>834</v>
      </c>
      <c r="B338" s="349" t="s">
        <v>398</v>
      </c>
      <c r="C338" s="1142">
        <f>'I4 BO ASSETS'!L51</f>
        <v>0</v>
      </c>
      <c r="D338" s="570">
        <f t="shared" si="489"/>
        <v>0</v>
      </c>
      <c r="E338" s="570">
        <f t="shared" si="489"/>
        <v>0</v>
      </c>
      <c r="F338" s="570">
        <f t="shared" si="448"/>
        <v>0</v>
      </c>
      <c r="G338" s="570">
        <f t="shared" ref="G338:Z338" si="518">$D338*G626</f>
        <v>0</v>
      </c>
      <c r="H338" s="570">
        <f t="shared" si="518"/>
        <v>0</v>
      </c>
      <c r="I338" s="570">
        <f t="shared" si="518"/>
        <v>0</v>
      </c>
      <c r="J338" s="570">
        <f t="shared" si="518"/>
        <v>0</v>
      </c>
      <c r="K338" s="570">
        <f t="shared" si="518"/>
        <v>0</v>
      </c>
      <c r="L338" s="570">
        <f t="shared" si="518"/>
        <v>0</v>
      </c>
      <c r="M338" s="570">
        <f t="shared" si="518"/>
        <v>0</v>
      </c>
      <c r="N338" s="570">
        <f t="shared" si="518"/>
        <v>0</v>
      </c>
      <c r="O338" s="570">
        <f t="shared" si="518"/>
        <v>0</v>
      </c>
      <c r="P338" s="570">
        <f t="shared" si="518"/>
        <v>0</v>
      </c>
      <c r="Q338" s="570">
        <f t="shared" si="518"/>
        <v>0</v>
      </c>
      <c r="R338" s="570">
        <f t="shared" si="518"/>
        <v>0</v>
      </c>
      <c r="S338" s="570">
        <f t="shared" si="518"/>
        <v>0</v>
      </c>
      <c r="T338" s="570">
        <f t="shared" si="518"/>
        <v>0</v>
      </c>
      <c r="U338" s="570">
        <f t="shared" si="518"/>
        <v>0</v>
      </c>
      <c r="V338" s="570">
        <f t="shared" si="518"/>
        <v>0</v>
      </c>
      <c r="W338" s="570">
        <f t="shared" si="518"/>
        <v>0</v>
      </c>
      <c r="X338" s="570">
        <f t="shared" si="518"/>
        <v>0</v>
      </c>
      <c r="Y338" s="570">
        <f t="shared" si="518"/>
        <v>0</v>
      </c>
      <c r="Z338" s="570">
        <f t="shared" si="518"/>
        <v>0</v>
      </c>
      <c r="AA338" s="570">
        <f t="shared" si="450"/>
        <v>0</v>
      </c>
      <c r="AB338" s="570">
        <f t="shared" ref="AB338:AU338" si="519">$E338*AB626</f>
        <v>0</v>
      </c>
      <c r="AC338" s="570">
        <f t="shared" si="519"/>
        <v>0</v>
      </c>
      <c r="AD338" s="570">
        <f t="shared" si="519"/>
        <v>0</v>
      </c>
      <c r="AE338" s="570">
        <f t="shared" si="519"/>
        <v>0</v>
      </c>
      <c r="AF338" s="570">
        <f t="shared" si="519"/>
        <v>0</v>
      </c>
      <c r="AG338" s="570">
        <f t="shared" si="519"/>
        <v>0</v>
      </c>
      <c r="AH338" s="570">
        <f t="shared" si="519"/>
        <v>0</v>
      </c>
      <c r="AI338" s="570">
        <f t="shared" si="519"/>
        <v>0</v>
      </c>
      <c r="AJ338" s="570">
        <f t="shared" si="519"/>
        <v>0</v>
      </c>
      <c r="AK338" s="570">
        <f t="shared" si="519"/>
        <v>0</v>
      </c>
      <c r="AL338" s="570">
        <f t="shared" si="519"/>
        <v>0</v>
      </c>
      <c r="AM338" s="570">
        <f t="shared" si="519"/>
        <v>0</v>
      </c>
      <c r="AN338" s="570">
        <f t="shared" si="519"/>
        <v>0</v>
      </c>
      <c r="AO338" s="570">
        <f t="shared" si="519"/>
        <v>0</v>
      </c>
      <c r="AP338" s="570">
        <f t="shared" si="519"/>
        <v>0</v>
      </c>
      <c r="AQ338" s="570">
        <f t="shared" si="519"/>
        <v>0</v>
      </c>
      <c r="AR338" s="570">
        <f t="shared" si="519"/>
        <v>0</v>
      </c>
      <c r="AS338" s="570">
        <f t="shared" si="519"/>
        <v>0</v>
      </c>
      <c r="AT338" s="570">
        <f t="shared" si="519"/>
        <v>0</v>
      </c>
      <c r="AU338" s="570">
        <f t="shared" si="519"/>
        <v>0</v>
      </c>
      <c r="AV338" s="570">
        <f t="shared" si="452"/>
        <v>0</v>
      </c>
      <c r="AW338" s="570"/>
      <c r="AX338" s="570"/>
      <c r="AY338" s="570"/>
      <c r="AZ338" s="570"/>
      <c r="BA338" s="570"/>
      <c r="BB338" s="570"/>
      <c r="BC338" s="570"/>
      <c r="BD338" s="570"/>
      <c r="BE338" s="570"/>
      <c r="BF338" s="570"/>
      <c r="BG338" s="570"/>
      <c r="BH338" s="570"/>
      <c r="BI338" s="570"/>
      <c r="BJ338" s="570"/>
      <c r="BK338" s="570"/>
      <c r="BL338" s="570"/>
      <c r="BM338" s="570"/>
      <c r="BN338" s="570"/>
      <c r="BO338" s="570"/>
      <c r="BP338" s="570"/>
      <c r="BQ338" s="570"/>
    </row>
    <row r="339" spans="1:69" s="325" customFormat="1" ht="25.5" x14ac:dyDescent="0.2">
      <c r="A339" s="1165" t="s">
        <v>835</v>
      </c>
      <c r="B339" s="349" t="s">
        <v>399</v>
      </c>
      <c r="C339" s="1142">
        <f>'I4 BO ASSETS'!L52</f>
        <v>141356.155</v>
      </c>
      <c r="D339" s="570">
        <f t="shared" si="489"/>
        <v>91881.500750000007</v>
      </c>
      <c r="E339" s="570">
        <f t="shared" si="489"/>
        <v>49474.65425</v>
      </c>
      <c r="F339" s="570">
        <f t="shared" si="448"/>
        <v>141356.155</v>
      </c>
      <c r="G339" s="570">
        <f t="shared" ref="G339:Z339" si="520">$D339*G627</f>
        <v>40559.565764965701</v>
      </c>
      <c r="H339" s="570">
        <f t="shared" si="520"/>
        <v>16644.582753311992</v>
      </c>
      <c r="I339" s="570">
        <f t="shared" si="520"/>
        <v>33838.584208016597</v>
      </c>
      <c r="J339" s="570">
        <f t="shared" si="520"/>
        <v>0</v>
      </c>
      <c r="K339" s="570">
        <f t="shared" si="520"/>
        <v>0</v>
      </c>
      <c r="L339" s="570">
        <f t="shared" si="520"/>
        <v>0</v>
      </c>
      <c r="M339" s="570">
        <f t="shared" si="520"/>
        <v>830.36597174196788</v>
      </c>
      <c r="N339" s="570">
        <f t="shared" si="520"/>
        <v>0</v>
      </c>
      <c r="O339" s="570">
        <f t="shared" si="520"/>
        <v>8.4020519637452882</v>
      </c>
      <c r="P339" s="570">
        <f t="shared" si="520"/>
        <v>0</v>
      </c>
      <c r="Q339" s="570">
        <f t="shared" si="520"/>
        <v>0</v>
      </c>
      <c r="R339" s="570">
        <f t="shared" si="520"/>
        <v>0</v>
      </c>
      <c r="S339" s="570">
        <f t="shared" si="520"/>
        <v>0</v>
      </c>
      <c r="T339" s="570">
        <f t="shared" si="520"/>
        <v>0</v>
      </c>
      <c r="U339" s="570">
        <f t="shared" si="520"/>
        <v>0</v>
      </c>
      <c r="V339" s="570">
        <f t="shared" si="520"/>
        <v>0</v>
      </c>
      <c r="W339" s="570">
        <f t="shared" si="520"/>
        <v>0</v>
      </c>
      <c r="X339" s="570">
        <f t="shared" si="520"/>
        <v>0</v>
      </c>
      <c r="Y339" s="570">
        <f t="shared" si="520"/>
        <v>0</v>
      </c>
      <c r="Z339" s="570">
        <f t="shared" si="520"/>
        <v>0</v>
      </c>
      <c r="AA339" s="570">
        <f t="shared" si="450"/>
        <v>91881.500749999992</v>
      </c>
      <c r="AB339" s="570">
        <f t="shared" ref="AB339:AU339" si="521">$E339*AB627</f>
        <v>43232.718729119137</v>
      </c>
      <c r="AC339" s="570">
        <f t="shared" si="521"/>
        <v>4204.8658971249661</v>
      </c>
      <c r="AD339" s="570">
        <f t="shared" si="521"/>
        <v>501.29540976692493</v>
      </c>
      <c r="AE339" s="570">
        <f t="shared" si="521"/>
        <v>0</v>
      </c>
      <c r="AF339" s="570">
        <f t="shared" si="521"/>
        <v>0</v>
      </c>
      <c r="AG339" s="570">
        <f t="shared" si="521"/>
        <v>0</v>
      </c>
      <c r="AH339" s="570">
        <f t="shared" si="521"/>
        <v>885.09277211149993</v>
      </c>
      <c r="AI339" s="570">
        <f t="shared" si="521"/>
        <v>360.93269503218596</v>
      </c>
      <c r="AJ339" s="570">
        <f t="shared" si="521"/>
        <v>289.74874684528265</v>
      </c>
      <c r="AK339" s="570">
        <f t="shared" si="521"/>
        <v>0</v>
      </c>
      <c r="AL339" s="570">
        <f t="shared" si="521"/>
        <v>0</v>
      </c>
      <c r="AM339" s="570">
        <f t="shared" si="521"/>
        <v>0</v>
      </c>
      <c r="AN339" s="570">
        <f t="shared" si="521"/>
        <v>0</v>
      </c>
      <c r="AO339" s="570">
        <f t="shared" si="521"/>
        <v>0</v>
      </c>
      <c r="AP339" s="570">
        <f t="shared" si="521"/>
        <v>0</v>
      </c>
      <c r="AQ339" s="570">
        <f t="shared" si="521"/>
        <v>0</v>
      </c>
      <c r="AR339" s="570">
        <f t="shared" si="521"/>
        <v>0</v>
      </c>
      <c r="AS339" s="570">
        <f t="shared" si="521"/>
        <v>0</v>
      </c>
      <c r="AT339" s="570">
        <f t="shared" si="521"/>
        <v>0</v>
      </c>
      <c r="AU339" s="570">
        <f t="shared" si="521"/>
        <v>0</v>
      </c>
      <c r="AV339" s="570">
        <f t="shared" si="452"/>
        <v>49474.65425</v>
      </c>
      <c r="AW339" s="570"/>
      <c r="AX339" s="570"/>
      <c r="AY339" s="570"/>
      <c r="AZ339" s="570"/>
      <c r="BA339" s="570"/>
      <c r="BB339" s="570"/>
      <c r="BC339" s="570"/>
      <c r="BD339" s="570"/>
      <c r="BE339" s="570"/>
      <c r="BF339" s="570"/>
      <c r="BG339" s="570"/>
      <c r="BH339" s="570"/>
      <c r="BI339" s="570"/>
      <c r="BJ339" s="570"/>
      <c r="BK339" s="570"/>
      <c r="BL339" s="570"/>
      <c r="BM339" s="570"/>
      <c r="BN339" s="570"/>
      <c r="BO339" s="570"/>
      <c r="BP339" s="570"/>
      <c r="BQ339" s="570"/>
    </row>
    <row r="340" spans="1:69" s="325" customFormat="1" ht="25.5" x14ac:dyDescent="0.2">
      <c r="A340" s="1165" t="s">
        <v>836</v>
      </c>
      <c r="B340" s="349" t="s">
        <v>631</v>
      </c>
      <c r="C340" s="1142">
        <f>'I4 BO ASSETS'!L53</f>
        <v>141356.155</v>
      </c>
      <c r="D340" s="570">
        <f t="shared" si="489"/>
        <v>91881.500750000007</v>
      </c>
      <c r="E340" s="570">
        <f t="shared" si="489"/>
        <v>49474.65425</v>
      </c>
      <c r="F340" s="570">
        <f t="shared" si="448"/>
        <v>141356.155</v>
      </c>
      <c r="G340" s="570">
        <f t="shared" ref="G340:Z340" si="522">$D340*G628</f>
        <v>44746.18479516662</v>
      </c>
      <c r="H340" s="570">
        <f t="shared" si="522"/>
        <v>18362.66147507586</v>
      </c>
      <c r="I340" s="570">
        <f t="shared" si="522"/>
        <v>28763.385155425822</v>
      </c>
      <c r="J340" s="570">
        <f t="shared" si="522"/>
        <v>0</v>
      </c>
      <c r="K340" s="570">
        <f t="shared" si="522"/>
        <v>0</v>
      </c>
      <c r="L340" s="570">
        <f t="shared" si="522"/>
        <v>0</v>
      </c>
      <c r="M340" s="570">
        <f t="shared" si="522"/>
        <v>0</v>
      </c>
      <c r="N340" s="570">
        <f t="shared" si="522"/>
        <v>0</v>
      </c>
      <c r="O340" s="570">
        <f t="shared" si="522"/>
        <v>9.2693243316989236</v>
      </c>
      <c r="P340" s="570">
        <f t="shared" si="522"/>
        <v>0</v>
      </c>
      <c r="Q340" s="570">
        <f t="shared" si="522"/>
        <v>0</v>
      </c>
      <c r="R340" s="570">
        <f t="shared" si="522"/>
        <v>0</v>
      </c>
      <c r="S340" s="570">
        <f t="shared" si="522"/>
        <v>0</v>
      </c>
      <c r="T340" s="570">
        <f t="shared" si="522"/>
        <v>0</v>
      </c>
      <c r="U340" s="570">
        <f t="shared" si="522"/>
        <v>0</v>
      </c>
      <c r="V340" s="570">
        <f t="shared" si="522"/>
        <v>0</v>
      </c>
      <c r="W340" s="570">
        <f t="shared" si="522"/>
        <v>0</v>
      </c>
      <c r="X340" s="570">
        <f t="shared" si="522"/>
        <v>0</v>
      </c>
      <c r="Y340" s="570">
        <f t="shared" si="522"/>
        <v>0</v>
      </c>
      <c r="Z340" s="570">
        <f t="shared" si="522"/>
        <v>0</v>
      </c>
      <c r="AA340" s="570">
        <f t="shared" si="450"/>
        <v>91881.500750000007</v>
      </c>
      <c r="AB340" s="570">
        <f t="shared" ref="AB340:AU340" si="523">$E340*AB628</f>
        <v>36542.651991474107</v>
      </c>
      <c r="AC340" s="570">
        <f t="shared" si="523"/>
        <v>3554.1820099775614</v>
      </c>
      <c r="AD340" s="570">
        <f t="shared" si="523"/>
        <v>388.97700109196484</v>
      </c>
      <c r="AE340" s="570">
        <f t="shared" si="523"/>
        <v>0</v>
      </c>
      <c r="AF340" s="570">
        <f t="shared" si="523"/>
        <v>0</v>
      </c>
      <c r="AG340" s="570">
        <f t="shared" si="523"/>
        <v>0</v>
      </c>
      <c r="AH340" s="570">
        <f t="shared" si="523"/>
        <v>8438.851801467943</v>
      </c>
      <c r="AI340" s="570">
        <f t="shared" si="523"/>
        <v>305.08000085644301</v>
      </c>
      <c r="AJ340" s="570">
        <f t="shared" si="523"/>
        <v>244.91144513197787</v>
      </c>
      <c r="AK340" s="570">
        <f t="shared" si="523"/>
        <v>0</v>
      </c>
      <c r="AL340" s="570">
        <f t="shared" si="523"/>
        <v>0</v>
      </c>
      <c r="AM340" s="570">
        <f t="shared" si="523"/>
        <v>0</v>
      </c>
      <c r="AN340" s="570">
        <f t="shared" si="523"/>
        <v>0</v>
      </c>
      <c r="AO340" s="570">
        <f t="shared" si="523"/>
        <v>0</v>
      </c>
      <c r="AP340" s="570">
        <f t="shared" si="523"/>
        <v>0</v>
      </c>
      <c r="AQ340" s="570">
        <f t="shared" si="523"/>
        <v>0</v>
      </c>
      <c r="AR340" s="570">
        <f t="shared" si="523"/>
        <v>0</v>
      </c>
      <c r="AS340" s="570">
        <f t="shared" si="523"/>
        <v>0</v>
      </c>
      <c r="AT340" s="570">
        <f t="shared" si="523"/>
        <v>0</v>
      </c>
      <c r="AU340" s="570">
        <f t="shared" si="523"/>
        <v>0</v>
      </c>
      <c r="AV340" s="570">
        <f t="shared" si="452"/>
        <v>49474.65425</v>
      </c>
      <c r="AW340" s="570"/>
      <c r="AX340" s="570"/>
      <c r="AY340" s="570"/>
      <c r="AZ340" s="570"/>
      <c r="BA340" s="570"/>
      <c r="BB340" s="570"/>
      <c r="BC340" s="570"/>
      <c r="BD340" s="570"/>
      <c r="BE340" s="570"/>
      <c r="BF340" s="570"/>
      <c r="BG340" s="570"/>
      <c r="BH340" s="570"/>
      <c r="BI340" s="570"/>
      <c r="BJ340" s="570"/>
      <c r="BK340" s="570"/>
      <c r="BL340" s="570"/>
      <c r="BM340" s="570"/>
      <c r="BN340" s="570"/>
      <c r="BO340" s="570"/>
      <c r="BP340" s="570"/>
      <c r="BQ340" s="570"/>
    </row>
    <row r="341" spans="1:69" s="325" customFormat="1" ht="12.75" x14ac:dyDescent="0.2">
      <c r="A341" s="1165">
        <v>1850</v>
      </c>
      <c r="B341" s="349" t="s">
        <v>90</v>
      </c>
      <c r="C341" s="1142">
        <f>'I4 BO ASSETS'!L54</f>
        <v>547686.7402334871</v>
      </c>
      <c r="D341" s="570">
        <f t="shared" si="489"/>
        <v>383380.71816344094</v>
      </c>
      <c r="E341" s="570">
        <f t="shared" si="489"/>
        <v>164306.02207004614</v>
      </c>
      <c r="F341" s="570">
        <f t="shared" si="448"/>
        <v>547686.7402334871</v>
      </c>
      <c r="G341" s="570">
        <f t="shared" ref="G341:Z341" si="524">$D341*G629</f>
        <v>184862.84630366004</v>
      </c>
      <c r="H341" s="570">
        <f t="shared" si="524"/>
        <v>75862.867002680476</v>
      </c>
      <c r="I341" s="570">
        <f t="shared" si="524"/>
        <v>118832.05849842243</v>
      </c>
      <c r="J341" s="570">
        <f t="shared" si="524"/>
        <v>0</v>
      </c>
      <c r="K341" s="570">
        <f t="shared" si="524"/>
        <v>0</v>
      </c>
      <c r="L341" s="570">
        <f t="shared" si="524"/>
        <v>0</v>
      </c>
      <c r="M341" s="570">
        <f t="shared" si="524"/>
        <v>3784.6513914731631</v>
      </c>
      <c r="N341" s="570">
        <f t="shared" si="524"/>
        <v>0</v>
      </c>
      <c r="O341" s="570">
        <f t="shared" si="524"/>
        <v>38.294967204773364</v>
      </c>
      <c r="P341" s="570">
        <f t="shared" si="524"/>
        <v>0</v>
      </c>
      <c r="Q341" s="570">
        <f t="shared" si="524"/>
        <v>0</v>
      </c>
      <c r="R341" s="570">
        <f t="shared" si="524"/>
        <v>0</v>
      </c>
      <c r="S341" s="570">
        <f t="shared" si="524"/>
        <v>0</v>
      </c>
      <c r="T341" s="570">
        <f t="shared" si="524"/>
        <v>0</v>
      </c>
      <c r="U341" s="570">
        <f t="shared" si="524"/>
        <v>0</v>
      </c>
      <c r="V341" s="570">
        <f t="shared" si="524"/>
        <v>0</v>
      </c>
      <c r="W341" s="570">
        <f t="shared" si="524"/>
        <v>0</v>
      </c>
      <c r="X341" s="570">
        <f t="shared" si="524"/>
        <v>0</v>
      </c>
      <c r="Y341" s="570">
        <f t="shared" si="524"/>
        <v>0</v>
      </c>
      <c r="Z341" s="570">
        <f t="shared" si="524"/>
        <v>0</v>
      </c>
      <c r="AA341" s="570">
        <f t="shared" si="450"/>
        <v>383380.71816344094</v>
      </c>
      <c r="AB341" s="570">
        <f t="shared" ref="AB341:AU341" si="525">$E341*AB629</f>
        <v>143695.85678659569</v>
      </c>
      <c r="AC341" s="570">
        <f t="shared" si="525"/>
        <v>13976.030782286643</v>
      </c>
      <c r="AD341" s="570">
        <f t="shared" si="525"/>
        <v>1529.5656006365211</v>
      </c>
      <c r="AE341" s="570">
        <f t="shared" si="525"/>
        <v>0</v>
      </c>
      <c r="AF341" s="570">
        <f t="shared" si="525"/>
        <v>0</v>
      </c>
      <c r="AG341" s="570">
        <f t="shared" si="525"/>
        <v>0</v>
      </c>
      <c r="AH341" s="570">
        <f t="shared" si="525"/>
        <v>2941.8497832874186</v>
      </c>
      <c r="AI341" s="570">
        <f t="shared" si="525"/>
        <v>1199.6592946168792</v>
      </c>
      <c r="AJ341" s="570">
        <f t="shared" si="525"/>
        <v>963.0598226229946</v>
      </c>
      <c r="AK341" s="570">
        <f t="shared" si="525"/>
        <v>0</v>
      </c>
      <c r="AL341" s="570">
        <f t="shared" si="525"/>
        <v>0</v>
      </c>
      <c r="AM341" s="570">
        <f t="shared" si="525"/>
        <v>0</v>
      </c>
      <c r="AN341" s="570">
        <f t="shared" si="525"/>
        <v>0</v>
      </c>
      <c r="AO341" s="570">
        <f t="shared" si="525"/>
        <v>0</v>
      </c>
      <c r="AP341" s="570">
        <f t="shared" si="525"/>
        <v>0</v>
      </c>
      <c r="AQ341" s="570">
        <f t="shared" si="525"/>
        <v>0</v>
      </c>
      <c r="AR341" s="570">
        <f t="shared" si="525"/>
        <v>0</v>
      </c>
      <c r="AS341" s="570">
        <f t="shared" si="525"/>
        <v>0</v>
      </c>
      <c r="AT341" s="570">
        <f t="shared" si="525"/>
        <v>0</v>
      </c>
      <c r="AU341" s="570">
        <f t="shared" si="525"/>
        <v>0</v>
      </c>
      <c r="AV341" s="570">
        <f t="shared" si="452"/>
        <v>164306.02207004614</v>
      </c>
      <c r="AW341" s="570"/>
      <c r="AX341" s="570"/>
      <c r="AY341" s="570"/>
      <c r="AZ341" s="570"/>
      <c r="BA341" s="570"/>
      <c r="BB341" s="570"/>
      <c r="BC341" s="570"/>
      <c r="BD341" s="570"/>
      <c r="BE341" s="570"/>
      <c r="BF341" s="570"/>
      <c r="BG341" s="570"/>
      <c r="BH341" s="570"/>
      <c r="BI341" s="570"/>
      <c r="BJ341" s="570"/>
      <c r="BK341" s="570"/>
      <c r="BL341" s="570"/>
      <c r="BM341" s="570"/>
      <c r="BN341" s="570"/>
      <c r="BO341" s="570"/>
      <c r="BP341" s="570"/>
      <c r="BQ341" s="570"/>
    </row>
    <row r="342" spans="1:69" s="325" customFormat="1" ht="12.75" x14ac:dyDescent="0.2">
      <c r="A342" s="1165">
        <v>1855</v>
      </c>
      <c r="B342" s="349" t="s">
        <v>92</v>
      </c>
      <c r="C342" s="1142">
        <f>'I4 BO ASSETS'!L55</f>
        <v>322457.4915</v>
      </c>
      <c r="D342" s="570">
        <f t="shared" si="489"/>
        <v>0</v>
      </c>
      <c r="E342" s="570">
        <f t="shared" si="489"/>
        <v>322457.4915</v>
      </c>
      <c r="F342" s="570">
        <f t="shared" si="448"/>
        <v>322457.4915</v>
      </c>
      <c r="G342" s="570">
        <f t="shared" ref="G342:Z342" si="526">$D342*G630</f>
        <v>0</v>
      </c>
      <c r="H342" s="570">
        <f t="shared" si="526"/>
        <v>0</v>
      </c>
      <c r="I342" s="570">
        <f t="shared" si="526"/>
        <v>0</v>
      </c>
      <c r="J342" s="570">
        <f t="shared" si="526"/>
        <v>0</v>
      </c>
      <c r="K342" s="570">
        <f t="shared" si="526"/>
        <v>0</v>
      </c>
      <c r="L342" s="570">
        <f t="shared" si="526"/>
        <v>0</v>
      </c>
      <c r="M342" s="570">
        <f t="shared" si="526"/>
        <v>0</v>
      </c>
      <c r="N342" s="570">
        <f t="shared" si="526"/>
        <v>0</v>
      </c>
      <c r="O342" s="570">
        <f t="shared" si="526"/>
        <v>0</v>
      </c>
      <c r="P342" s="570">
        <f t="shared" si="526"/>
        <v>0</v>
      </c>
      <c r="Q342" s="570">
        <f t="shared" si="526"/>
        <v>0</v>
      </c>
      <c r="R342" s="570">
        <f t="shared" si="526"/>
        <v>0</v>
      </c>
      <c r="S342" s="570">
        <f t="shared" si="526"/>
        <v>0</v>
      </c>
      <c r="T342" s="570">
        <f t="shared" si="526"/>
        <v>0</v>
      </c>
      <c r="U342" s="570">
        <f t="shared" si="526"/>
        <v>0</v>
      </c>
      <c r="V342" s="570">
        <f t="shared" si="526"/>
        <v>0</v>
      </c>
      <c r="W342" s="570">
        <f t="shared" si="526"/>
        <v>0</v>
      </c>
      <c r="X342" s="570">
        <f t="shared" si="526"/>
        <v>0</v>
      </c>
      <c r="Y342" s="570">
        <f t="shared" si="526"/>
        <v>0</v>
      </c>
      <c r="Z342" s="570">
        <f t="shared" si="526"/>
        <v>0</v>
      </c>
      <c r="AA342" s="570">
        <f t="shared" si="450"/>
        <v>0</v>
      </c>
      <c r="AB342" s="570">
        <f t="shared" ref="AB342:AU342" si="527">$E342*AB630</f>
        <v>322457.4915</v>
      </c>
      <c r="AC342" s="570">
        <f t="shared" si="527"/>
        <v>0</v>
      </c>
      <c r="AD342" s="570">
        <f t="shared" si="527"/>
        <v>0</v>
      </c>
      <c r="AE342" s="570">
        <f t="shared" si="527"/>
        <v>0</v>
      </c>
      <c r="AF342" s="570">
        <f t="shared" si="527"/>
        <v>0</v>
      </c>
      <c r="AG342" s="570">
        <f t="shared" si="527"/>
        <v>0</v>
      </c>
      <c r="AH342" s="570">
        <f t="shared" si="527"/>
        <v>0</v>
      </c>
      <c r="AI342" s="570">
        <f t="shared" si="527"/>
        <v>0</v>
      </c>
      <c r="AJ342" s="570">
        <f t="shared" si="527"/>
        <v>0</v>
      </c>
      <c r="AK342" s="570">
        <f t="shared" si="527"/>
        <v>0</v>
      </c>
      <c r="AL342" s="570">
        <f t="shared" si="527"/>
        <v>0</v>
      </c>
      <c r="AM342" s="570">
        <f t="shared" si="527"/>
        <v>0</v>
      </c>
      <c r="AN342" s="570">
        <f t="shared" si="527"/>
        <v>0</v>
      </c>
      <c r="AO342" s="570">
        <f t="shared" si="527"/>
        <v>0</v>
      </c>
      <c r="AP342" s="570">
        <f t="shared" si="527"/>
        <v>0</v>
      </c>
      <c r="AQ342" s="570">
        <f t="shared" si="527"/>
        <v>0</v>
      </c>
      <c r="AR342" s="570">
        <f t="shared" si="527"/>
        <v>0</v>
      </c>
      <c r="AS342" s="570">
        <f t="shared" si="527"/>
        <v>0</v>
      </c>
      <c r="AT342" s="570">
        <f t="shared" si="527"/>
        <v>0</v>
      </c>
      <c r="AU342" s="570">
        <f t="shared" si="527"/>
        <v>0</v>
      </c>
      <c r="AV342" s="570">
        <f t="shared" si="452"/>
        <v>322457.4915</v>
      </c>
      <c r="AW342" s="570"/>
      <c r="AX342" s="570"/>
      <c r="AY342" s="570"/>
      <c r="AZ342" s="570"/>
      <c r="BA342" s="570"/>
      <c r="BB342" s="570"/>
      <c r="BC342" s="570"/>
      <c r="BD342" s="570"/>
      <c r="BE342" s="570"/>
      <c r="BF342" s="570"/>
      <c r="BG342" s="570"/>
      <c r="BH342" s="570"/>
      <c r="BI342" s="570"/>
      <c r="BJ342" s="570"/>
      <c r="BK342" s="570"/>
      <c r="BL342" s="570"/>
      <c r="BM342" s="570"/>
      <c r="BN342" s="570"/>
      <c r="BO342" s="570"/>
      <c r="BP342" s="570"/>
      <c r="BQ342" s="570"/>
    </row>
    <row r="343" spans="1:69" s="1167" customFormat="1" ht="12.75" x14ac:dyDescent="0.2">
      <c r="A343" s="1165">
        <v>1860</v>
      </c>
      <c r="B343" s="349" t="s">
        <v>93</v>
      </c>
      <c r="C343" s="1142">
        <f>'I4 BO ASSETS'!L56</f>
        <v>523883.56719999993</v>
      </c>
      <c r="D343" s="570">
        <f t="shared" si="489"/>
        <v>0</v>
      </c>
      <c r="E343" s="570">
        <f t="shared" si="489"/>
        <v>523883.56719999993</v>
      </c>
      <c r="F343" s="570">
        <f t="shared" si="448"/>
        <v>523883.56719999993</v>
      </c>
      <c r="G343" s="570">
        <f t="shared" ref="G343:Z343" si="528">$D343*G631</f>
        <v>0</v>
      </c>
      <c r="H343" s="570">
        <f t="shared" si="528"/>
        <v>0</v>
      </c>
      <c r="I343" s="570">
        <f t="shared" si="528"/>
        <v>0</v>
      </c>
      <c r="J343" s="570">
        <f t="shared" si="528"/>
        <v>0</v>
      </c>
      <c r="K343" s="570">
        <f t="shared" si="528"/>
        <v>0</v>
      </c>
      <c r="L343" s="570">
        <f t="shared" si="528"/>
        <v>0</v>
      </c>
      <c r="M343" s="570">
        <f t="shared" si="528"/>
        <v>0</v>
      </c>
      <c r="N343" s="570">
        <f t="shared" si="528"/>
        <v>0</v>
      </c>
      <c r="O343" s="570">
        <f t="shared" si="528"/>
        <v>0</v>
      </c>
      <c r="P343" s="570">
        <f t="shared" si="528"/>
        <v>0</v>
      </c>
      <c r="Q343" s="570">
        <f t="shared" si="528"/>
        <v>0</v>
      </c>
      <c r="R343" s="570">
        <f t="shared" si="528"/>
        <v>0</v>
      </c>
      <c r="S343" s="570">
        <f t="shared" si="528"/>
        <v>0</v>
      </c>
      <c r="T343" s="570">
        <f t="shared" si="528"/>
        <v>0</v>
      </c>
      <c r="U343" s="570">
        <f t="shared" si="528"/>
        <v>0</v>
      </c>
      <c r="V343" s="570">
        <f t="shared" si="528"/>
        <v>0</v>
      </c>
      <c r="W343" s="570">
        <f t="shared" si="528"/>
        <v>0</v>
      </c>
      <c r="X343" s="570">
        <f t="shared" si="528"/>
        <v>0</v>
      </c>
      <c r="Y343" s="570">
        <f t="shared" si="528"/>
        <v>0</v>
      </c>
      <c r="Z343" s="570">
        <f t="shared" si="528"/>
        <v>0</v>
      </c>
      <c r="AA343" s="570">
        <f t="shared" si="450"/>
        <v>0</v>
      </c>
      <c r="AB343" s="570">
        <f t="shared" ref="AB343:AU343" si="529">$E343*AB631</f>
        <v>403958.28279366181</v>
      </c>
      <c r="AC343" s="570">
        <f t="shared" si="529"/>
        <v>97333.848626018924</v>
      </c>
      <c r="AD343" s="570">
        <f t="shared" si="529"/>
        <v>22591.435780319185</v>
      </c>
      <c r="AE343" s="570">
        <f t="shared" si="529"/>
        <v>0</v>
      </c>
      <c r="AF343" s="570">
        <f t="shared" si="529"/>
        <v>0</v>
      </c>
      <c r="AG343" s="570">
        <f t="shared" si="529"/>
        <v>0</v>
      </c>
      <c r="AH343" s="570">
        <f t="shared" si="529"/>
        <v>0</v>
      </c>
      <c r="AI343" s="570">
        <f t="shared" si="529"/>
        <v>0</v>
      </c>
      <c r="AJ343" s="570">
        <f t="shared" si="529"/>
        <v>0</v>
      </c>
      <c r="AK343" s="570">
        <f t="shared" si="529"/>
        <v>0</v>
      </c>
      <c r="AL343" s="570">
        <f t="shared" si="529"/>
        <v>0</v>
      </c>
      <c r="AM343" s="570">
        <f t="shared" si="529"/>
        <v>0</v>
      </c>
      <c r="AN343" s="570">
        <f t="shared" si="529"/>
        <v>0</v>
      </c>
      <c r="AO343" s="570">
        <f t="shared" si="529"/>
        <v>0</v>
      </c>
      <c r="AP343" s="570">
        <f t="shared" si="529"/>
        <v>0</v>
      </c>
      <c r="AQ343" s="570">
        <f t="shared" si="529"/>
        <v>0</v>
      </c>
      <c r="AR343" s="570">
        <f t="shared" si="529"/>
        <v>0</v>
      </c>
      <c r="AS343" s="570">
        <f t="shared" si="529"/>
        <v>0</v>
      </c>
      <c r="AT343" s="570">
        <f t="shared" si="529"/>
        <v>0</v>
      </c>
      <c r="AU343" s="570">
        <f t="shared" si="529"/>
        <v>0</v>
      </c>
      <c r="AV343" s="570">
        <f t="shared" si="452"/>
        <v>523883.56719999993</v>
      </c>
      <c r="AW343" s="570"/>
      <c r="AX343" s="570"/>
      <c r="AY343" s="570"/>
      <c r="AZ343" s="570"/>
      <c r="BA343" s="570"/>
      <c r="BB343" s="570"/>
      <c r="BC343" s="570"/>
      <c r="BD343" s="570"/>
      <c r="BE343" s="570"/>
      <c r="BF343" s="570"/>
      <c r="BG343" s="570"/>
      <c r="BH343" s="570"/>
      <c r="BI343" s="570"/>
      <c r="BJ343" s="570"/>
      <c r="BK343" s="570"/>
      <c r="BL343" s="570"/>
      <c r="BM343" s="570"/>
      <c r="BN343" s="570"/>
      <c r="BO343" s="570"/>
      <c r="BP343" s="570"/>
      <c r="BQ343" s="570"/>
    </row>
    <row r="344" spans="1:69" s="1184" customFormat="1" ht="12.75" x14ac:dyDescent="0.2">
      <c r="A344" s="1179"/>
      <c r="B344" s="1180" t="s">
        <v>909</v>
      </c>
      <c r="C344" s="1181">
        <f>SUM(C304:C343)</f>
        <v>3770537.4089334868</v>
      </c>
      <c r="D344" s="1182">
        <f>SUM(D304:D343)</f>
        <v>2129903.7646634411</v>
      </c>
      <c r="E344" s="1182">
        <f>SUM(E304:E343)</f>
        <v>1640633.6442700461</v>
      </c>
      <c r="F344" s="1183">
        <f>D344+E344</f>
        <v>3770537.4089334873</v>
      </c>
      <c r="G344" s="1182">
        <f t="shared" ref="G344:AL344" si="530">SUM(G304:G343)</f>
        <v>973701.55272063718</v>
      </c>
      <c r="H344" s="1182">
        <f t="shared" si="530"/>
        <v>392672.226649886</v>
      </c>
      <c r="I344" s="1182">
        <f t="shared" si="530"/>
        <v>745245.88594419183</v>
      </c>
      <c r="J344" s="1182">
        <f t="shared" si="530"/>
        <v>0</v>
      </c>
      <c r="K344" s="1182">
        <f t="shared" si="530"/>
        <v>0</v>
      </c>
      <c r="L344" s="1182">
        <f t="shared" si="530"/>
        <v>0</v>
      </c>
      <c r="M344" s="1182">
        <f t="shared" si="530"/>
        <v>17950.377142304853</v>
      </c>
      <c r="N344" s="1182">
        <f t="shared" si="530"/>
        <v>57.33137381468778</v>
      </c>
      <c r="O344" s="1182">
        <f t="shared" si="530"/>
        <v>276.39083260659686</v>
      </c>
      <c r="P344" s="1182">
        <f t="shared" si="530"/>
        <v>0</v>
      </c>
      <c r="Q344" s="1182">
        <f t="shared" si="530"/>
        <v>0</v>
      </c>
      <c r="R344" s="1182">
        <f t="shared" si="530"/>
        <v>0</v>
      </c>
      <c r="S344" s="1182">
        <f t="shared" si="530"/>
        <v>0</v>
      </c>
      <c r="T344" s="1182">
        <f t="shared" si="530"/>
        <v>0</v>
      </c>
      <c r="U344" s="1182">
        <f t="shared" si="530"/>
        <v>0</v>
      </c>
      <c r="V344" s="1182">
        <f t="shared" si="530"/>
        <v>0</v>
      </c>
      <c r="W344" s="1182">
        <f t="shared" si="530"/>
        <v>0</v>
      </c>
      <c r="X344" s="1182">
        <f t="shared" si="530"/>
        <v>0</v>
      </c>
      <c r="Y344" s="1182">
        <f t="shared" si="530"/>
        <v>0</v>
      </c>
      <c r="Z344" s="1182">
        <f t="shared" si="530"/>
        <v>0</v>
      </c>
      <c r="AA344" s="1182">
        <f t="shared" si="530"/>
        <v>2129903.7646634411</v>
      </c>
      <c r="AB344" s="1182">
        <f t="shared" si="530"/>
        <v>1405955.1833556837</v>
      </c>
      <c r="AC344" s="1182">
        <f t="shared" si="530"/>
        <v>163426.66376495635</v>
      </c>
      <c r="AD344" s="1182">
        <f t="shared" si="530"/>
        <v>30258.112856910677</v>
      </c>
      <c r="AE344" s="1182">
        <f t="shared" si="530"/>
        <v>0</v>
      </c>
      <c r="AF344" s="1182">
        <f t="shared" si="530"/>
        <v>0</v>
      </c>
      <c r="AG344" s="1182">
        <f t="shared" si="530"/>
        <v>0</v>
      </c>
      <c r="AH344" s="1182">
        <f t="shared" si="530"/>
        <v>30766.159966036001</v>
      </c>
      <c r="AI344" s="1182">
        <f t="shared" si="530"/>
        <v>5673.2030162178025</v>
      </c>
      <c r="AJ344" s="1182">
        <f t="shared" si="530"/>
        <v>4554.3213102415139</v>
      </c>
      <c r="AK344" s="1182">
        <f t="shared" si="530"/>
        <v>0</v>
      </c>
      <c r="AL344" s="1182">
        <f t="shared" si="530"/>
        <v>0</v>
      </c>
      <c r="AM344" s="1182">
        <f t="shared" ref="AM344:BQ344" si="531">SUM(AM304:AM343)</f>
        <v>0</v>
      </c>
      <c r="AN344" s="1182">
        <f t="shared" si="531"/>
        <v>0</v>
      </c>
      <c r="AO344" s="1182">
        <f t="shared" si="531"/>
        <v>0</v>
      </c>
      <c r="AP344" s="1182">
        <f t="shared" si="531"/>
        <v>0</v>
      </c>
      <c r="AQ344" s="1182">
        <f t="shared" si="531"/>
        <v>0</v>
      </c>
      <c r="AR344" s="1182">
        <f t="shared" si="531"/>
        <v>0</v>
      </c>
      <c r="AS344" s="1182">
        <f t="shared" si="531"/>
        <v>0</v>
      </c>
      <c r="AT344" s="1182">
        <f t="shared" si="531"/>
        <v>0</v>
      </c>
      <c r="AU344" s="1182">
        <f t="shared" si="531"/>
        <v>0</v>
      </c>
      <c r="AV344" s="1182">
        <f t="shared" si="531"/>
        <v>1640633.6442700461</v>
      </c>
      <c r="AW344" s="1182">
        <f t="shared" si="531"/>
        <v>0</v>
      </c>
      <c r="AX344" s="1182">
        <f t="shared" si="531"/>
        <v>0</v>
      </c>
      <c r="AY344" s="1182">
        <f t="shared" si="531"/>
        <v>0</v>
      </c>
      <c r="AZ344" s="1182">
        <f t="shared" si="531"/>
        <v>0</v>
      </c>
      <c r="BA344" s="1182">
        <f t="shared" si="531"/>
        <v>0</v>
      </c>
      <c r="BB344" s="1182">
        <f t="shared" si="531"/>
        <v>0</v>
      </c>
      <c r="BC344" s="1182">
        <f t="shared" si="531"/>
        <v>0</v>
      </c>
      <c r="BD344" s="1182">
        <f t="shared" si="531"/>
        <v>0</v>
      </c>
      <c r="BE344" s="1182">
        <f t="shared" si="531"/>
        <v>0</v>
      </c>
      <c r="BF344" s="1182">
        <f t="shared" si="531"/>
        <v>0</v>
      </c>
      <c r="BG344" s="1182">
        <f t="shared" si="531"/>
        <v>0</v>
      </c>
      <c r="BH344" s="1182">
        <f t="shared" si="531"/>
        <v>0</v>
      </c>
      <c r="BI344" s="1182">
        <f t="shared" si="531"/>
        <v>0</v>
      </c>
      <c r="BJ344" s="1182">
        <f t="shared" si="531"/>
        <v>0</v>
      </c>
      <c r="BK344" s="1182">
        <f t="shared" si="531"/>
        <v>0</v>
      </c>
      <c r="BL344" s="1182">
        <f t="shared" si="531"/>
        <v>0</v>
      </c>
      <c r="BM344" s="1182">
        <f t="shared" si="531"/>
        <v>0</v>
      </c>
      <c r="BN344" s="1182">
        <f t="shared" si="531"/>
        <v>0</v>
      </c>
      <c r="BO344" s="1182">
        <f t="shared" si="531"/>
        <v>0</v>
      </c>
      <c r="BP344" s="1182">
        <f t="shared" si="531"/>
        <v>0</v>
      </c>
      <c r="BQ344" s="1182">
        <f t="shared" si="531"/>
        <v>0</v>
      </c>
    </row>
    <row r="345" spans="1:69" s="325" customFormat="1" ht="12.75" x14ac:dyDescent="0.2">
      <c r="A345" s="1185"/>
      <c r="B345" s="409"/>
      <c r="C345" s="1189"/>
      <c r="D345" s="1176"/>
      <c r="E345" s="1176"/>
      <c r="F345" s="570"/>
      <c r="G345" s="570"/>
      <c r="H345" s="570"/>
      <c r="I345" s="570"/>
      <c r="J345" s="570"/>
      <c r="K345" s="570"/>
      <c r="L345" s="570"/>
      <c r="M345" s="570"/>
      <c r="N345" s="570"/>
      <c r="O345" s="570"/>
      <c r="P345" s="570"/>
      <c r="Q345" s="570"/>
      <c r="R345" s="570"/>
      <c r="S345" s="570"/>
      <c r="T345" s="570"/>
      <c r="U345" s="570"/>
      <c r="V345" s="570"/>
      <c r="W345" s="570"/>
      <c r="X345" s="570"/>
      <c r="Y345" s="570"/>
      <c r="Z345" s="570"/>
      <c r="AA345" s="570"/>
      <c r="AB345" s="570"/>
      <c r="AC345" s="570"/>
      <c r="AD345" s="570"/>
      <c r="AE345" s="570"/>
      <c r="AF345" s="570"/>
      <c r="AG345" s="570"/>
      <c r="AH345" s="570"/>
      <c r="AI345" s="570"/>
      <c r="AJ345" s="570"/>
      <c r="AK345" s="570"/>
      <c r="AL345" s="570"/>
      <c r="AM345" s="570"/>
      <c r="AN345" s="570"/>
      <c r="AO345" s="570"/>
      <c r="AP345" s="570"/>
      <c r="AQ345" s="570"/>
      <c r="AR345" s="570"/>
      <c r="AS345" s="570"/>
      <c r="AT345" s="570"/>
      <c r="AU345" s="570"/>
      <c r="AV345" s="570"/>
      <c r="AW345" s="570"/>
      <c r="AX345" s="570"/>
      <c r="AY345" s="570"/>
      <c r="AZ345" s="570"/>
      <c r="BA345" s="570"/>
      <c r="BB345" s="570"/>
      <c r="BC345" s="570"/>
      <c r="BD345" s="570"/>
      <c r="BE345" s="570"/>
      <c r="BF345" s="570"/>
      <c r="BG345" s="570"/>
      <c r="BH345" s="570"/>
      <c r="BI345" s="570"/>
      <c r="BJ345" s="570"/>
      <c r="BK345" s="570"/>
      <c r="BL345" s="570"/>
      <c r="BM345" s="570"/>
      <c r="BN345" s="570"/>
      <c r="BO345" s="570"/>
      <c r="BP345" s="570"/>
      <c r="BQ345" s="570"/>
    </row>
    <row r="346" spans="1:69" s="325" customFormat="1" ht="12.75" x14ac:dyDescent="0.2">
      <c r="A346" s="1231" t="s">
        <v>534</v>
      </c>
      <c r="B346" s="1174"/>
      <c r="C346" s="1175"/>
      <c r="D346" s="1176"/>
      <c r="E346" s="1176"/>
      <c r="F346" s="570"/>
      <c r="G346" s="570"/>
      <c r="H346" s="570"/>
      <c r="I346" s="570"/>
      <c r="J346" s="570"/>
      <c r="K346" s="570"/>
      <c r="L346" s="570"/>
      <c r="M346" s="570"/>
      <c r="N346" s="570"/>
      <c r="O346" s="570"/>
      <c r="P346" s="570"/>
      <c r="Q346" s="570"/>
      <c r="R346" s="570"/>
      <c r="S346" s="570"/>
      <c r="T346" s="570"/>
      <c r="U346" s="570"/>
      <c r="V346" s="570"/>
      <c r="W346" s="570"/>
      <c r="X346" s="570"/>
      <c r="Y346" s="570"/>
      <c r="Z346" s="570"/>
      <c r="AA346" s="570"/>
      <c r="AB346" s="570"/>
      <c r="AC346" s="570"/>
      <c r="AD346" s="570"/>
      <c r="AE346" s="570"/>
      <c r="AF346" s="570"/>
      <c r="AG346" s="570"/>
      <c r="AH346" s="570"/>
      <c r="AI346" s="570"/>
      <c r="AJ346" s="570"/>
      <c r="AK346" s="570"/>
      <c r="AL346" s="570"/>
      <c r="AM346" s="570"/>
      <c r="AN346" s="570"/>
      <c r="AO346" s="570"/>
      <c r="AP346" s="570"/>
      <c r="AQ346" s="570"/>
      <c r="AR346" s="570"/>
      <c r="AS346" s="570"/>
      <c r="AT346" s="570"/>
      <c r="AU346" s="570"/>
      <c r="AV346" s="570"/>
      <c r="AW346" s="570"/>
      <c r="AX346" s="570"/>
      <c r="AY346" s="570"/>
      <c r="AZ346" s="570"/>
      <c r="BA346" s="570"/>
      <c r="BB346" s="570"/>
      <c r="BC346" s="570"/>
      <c r="BD346" s="570"/>
      <c r="BE346" s="570"/>
      <c r="BF346" s="570"/>
      <c r="BG346" s="570"/>
      <c r="BH346" s="570"/>
      <c r="BI346" s="570"/>
      <c r="BJ346" s="570"/>
      <c r="BK346" s="570"/>
      <c r="BL346" s="570"/>
      <c r="BM346" s="570"/>
      <c r="BN346" s="570"/>
      <c r="BO346" s="570"/>
      <c r="BP346" s="570"/>
      <c r="BQ346" s="570"/>
    </row>
    <row r="347" spans="1:69" s="325" customFormat="1" ht="12.75" x14ac:dyDescent="0.2">
      <c r="A347" s="610">
        <v>1905</v>
      </c>
      <c r="B347" s="349" t="s">
        <v>282</v>
      </c>
      <c r="C347" s="1177">
        <f>'I4 BO ASSETS'!L62</f>
        <v>0</v>
      </c>
      <c r="D347" s="570"/>
      <c r="E347" s="570"/>
      <c r="F347" s="570"/>
      <c r="G347" s="570"/>
      <c r="H347" s="570"/>
      <c r="I347" s="570"/>
      <c r="J347" s="570"/>
      <c r="K347" s="570"/>
      <c r="L347" s="570"/>
      <c r="M347" s="570"/>
      <c r="N347" s="570"/>
      <c r="O347" s="570"/>
      <c r="P347" s="570"/>
      <c r="Q347" s="570"/>
      <c r="R347" s="570"/>
      <c r="S347" s="570"/>
      <c r="T347" s="570"/>
      <c r="U347" s="570"/>
      <c r="V347" s="570"/>
      <c r="W347" s="570"/>
      <c r="X347" s="570"/>
      <c r="Y347" s="570"/>
      <c r="Z347" s="570"/>
      <c r="AA347" s="570"/>
      <c r="AB347" s="570"/>
      <c r="AC347" s="570"/>
      <c r="AD347" s="570"/>
      <c r="AE347" s="570"/>
      <c r="AF347" s="570"/>
      <c r="AG347" s="570"/>
      <c r="AH347" s="570"/>
      <c r="AI347" s="570"/>
      <c r="AJ347" s="570"/>
      <c r="AK347" s="570"/>
      <c r="AL347" s="570"/>
      <c r="AM347" s="570"/>
      <c r="AN347" s="570"/>
      <c r="AO347" s="570"/>
      <c r="AP347" s="570"/>
      <c r="AQ347" s="570"/>
      <c r="AR347" s="570"/>
      <c r="AS347" s="570"/>
      <c r="AT347" s="570"/>
      <c r="AU347" s="570"/>
      <c r="AV347" s="570"/>
      <c r="AW347" s="570">
        <f t="shared" ref="AW347:BP347" si="532">$C347*AW634</f>
        <v>0</v>
      </c>
      <c r="AX347" s="570">
        <f t="shared" si="532"/>
        <v>0</v>
      </c>
      <c r="AY347" s="570">
        <f t="shared" si="532"/>
        <v>0</v>
      </c>
      <c r="AZ347" s="570">
        <f t="shared" si="532"/>
        <v>0</v>
      </c>
      <c r="BA347" s="570">
        <f t="shared" si="532"/>
        <v>0</v>
      </c>
      <c r="BB347" s="570">
        <f t="shared" si="532"/>
        <v>0</v>
      </c>
      <c r="BC347" s="570">
        <f t="shared" si="532"/>
        <v>0</v>
      </c>
      <c r="BD347" s="570">
        <f t="shared" si="532"/>
        <v>0</v>
      </c>
      <c r="BE347" s="570">
        <f t="shared" si="532"/>
        <v>0</v>
      </c>
      <c r="BF347" s="570">
        <f t="shared" si="532"/>
        <v>0</v>
      </c>
      <c r="BG347" s="570">
        <f t="shared" si="532"/>
        <v>0</v>
      </c>
      <c r="BH347" s="570">
        <f t="shared" si="532"/>
        <v>0</v>
      </c>
      <c r="BI347" s="570">
        <f t="shared" si="532"/>
        <v>0</v>
      </c>
      <c r="BJ347" s="570">
        <f t="shared" si="532"/>
        <v>0</v>
      </c>
      <c r="BK347" s="570">
        <f t="shared" si="532"/>
        <v>0</v>
      </c>
      <c r="BL347" s="570">
        <f t="shared" si="532"/>
        <v>0</v>
      </c>
      <c r="BM347" s="570">
        <f t="shared" si="532"/>
        <v>0</v>
      </c>
      <c r="BN347" s="570">
        <f t="shared" si="532"/>
        <v>0</v>
      </c>
      <c r="BO347" s="570">
        <f t="shared" si="532"/>
        <v>0</v>
      </c>
      <c r="BP347" s="570">
        <f t="shared" si="532"/>
        <v>0</v>
      </c>
      <c r="BQ347" s="570">
        <f>SUM(AW347:BP347)</f>
        <v>0</v>
      </c>
    </row>
    <row r="348" spans="1:69" s="325" customFormat="1" ht="12.75" x14ac:dyDescent="0.2">
      <c r="A348" s="610">
        <v>1906</v>
      </c>
      <c r="B348" s="349" t="s">
        <v>283</v>
      </c>
      <c r="C348" s="1177">
        <f>'I4 BO ASSETS'!L63</f>
        <v>0</v>
      </c>
      <c r="D348" s="570"/>
      <c r="E348" s="570"/>
      <c r="F348" s="570"/>
      <c r="G348" s="570"/>
      <c r="H348" s="570"/>
      <c r="I348" s="570"/>
      <c r="J348" s="570"/>
      <c r="K348" s="570"/>
      <c r="L348" s="570"/>
      <c r="M348" s="570"/>
      <c r="N348" s="570"/>
      <c r="O348" s="570"/>
      <c r="P348" s="570"/>
      <c r="Q348" s="570"/>
      <c r="R348" s="570"/>
      <c r="S348" s="570"/>
      <c r="T348" s="570"/>
      <c r="U348" s="570"/>
      <c r="V348" s="570"/>
      <c r="W348" s="570"/>
      <c r="X348" s="570"/>
      <c r="Y348" s="570"/>
      <c r="Z348" s="570"/>
      <c r="AA348" s="570"/>
      <c r="AB348" s="570"/>
      <c r="AC348" s="570"/>
      <c r="AD348" s="570"/>
      <c r="AE348" s="570"/>
      <c r="AF348" s="570"/>
      <c r="AG348" s="570"/>
      <c r="AH348" s="570"/>
      <c r="AI348" s="570"/>
      <c r="AJ348" s="570"/>
      <c r="AK348" s="570"/>
      <c r="AL348" s="570"/>
      <c r="AM348" s="570"/>
      <c r="AN348" s="570"/>
      <c r="AO348" s="570"/>
      <c r="AP348" s="570"/>
      <c r="AQ348" s="570"/>
      <c r="AR348" s="570"/>
      <c r="AS348" s="570"/>
      <c r="AT348" s="570"/>
      <c r="AU348" s="570"/>
      <c r="AV348" s="570"/>
      <c r="AW348" s="570">
        <f t="shared" ref="AW348:BP348" si="533">$C348*AW635</f>
        <v>0</v>
      </c>
      <c r="AX348" s="570">
        <f t="shared" si="533"/>
        <v>0</v>
      </c>
      <c r="AY348" s="570">
        <f t="shared" si="533"/>
        <v>0</v>
      </c>
      <c r="AZ348" s="570">
        <f t="shared" si="533"/>
        <v>0</v>
      </c>
      <c r="BA348" s="570">
        <f t="shared" si="533"/>
        <v>0</v>
      </c>
      <c r="BB348" s="570">
        <f t="shared" si="533"/>
        <v>0</v>
      </c>
      <c r="BC348" s="570">
        <f t="shared" si="533"/>
        <v>0</v>
      </c>
      <c r="BD348" s="570">
        <f t="shared" si="533"/>
        <v>0</v>
      </c>
      <c r="BE348" s="570">
        <f t="shared" si="533"/>
        <v>0</v>
      </c>
      <c r="BF348" s="570">
        <f t="shared" si="533"/>
        <v>0</v>
      </c>
      <c r="BG348" s="570">
        <f t="shared" si="533"/>
        <v>0</v>
      </c>
      <c r="BH348" s="570">
        <f t="shared" si="533"/>
        <v>0</v>
      </c>
      <c r="BI348" s="570">
        <f t="shared" si="533"/>
        <v>0</v>
      </c>
      <c r="BJ348" s="570">
        <f t="shared" si="533"/>
        <v>0</v>
      </c>
      <c r="BK348" s="570">
        <f t="shared" si="533"/>
        <v>0</v>
      </c>
      <c r="BL348" s="570">
        <f t="shared" si="533"/>
        <v>0</v>
      </c>
      <c r="BM348" s="570">
        <f t="shared" si="533"/>
        <v>0</v>
      </c>
      <c r="BN348" s="570">
        <f t="shared" si="533"/>
        <v>0</v>
      </c>
      <c r="BO348" s="570">
        <f t="shared" si="533"/>
        <v>0</v>
      </c>
      <c r="BP348" s="570">
        <f t="shared" si="533"/>
        <v>0</v>
      </c>
      <c r="BQ348" s="570">
        <f t="shared" ref="BQ348:BQ366" si="534">SUM(AW348:BP348)</f>
        <v>0</v>
      </c>
    </row>
    <row r="349" spans="1:69" s="325" customFormat="1" ht="12.75" x14ac:dyDescent="0.2">
      <c r="A349" s="610">
        <v>1908</v>
      </c>
      <c r="B349" s="349" t="s">
        <v>284</v>
      </c>
      <c r="C349" s="1177">
        <f>'I4 BO ASSETS'!L64</f>
        <v>361981</v>
      </c>
      <c r="D349" s="570"/>
      <c r="E349" s="570"/>
      <c r="F349" s="570"/>
      <c r="G349" s="570"/>
      <c r="H349" s="570"/>
      <c r="I349" s="570"/>
      <c r="J349" s="570"/>
      <c r="K349" s="570"/>
      <c r="L349" s="570"/>
      <c r="M349" s="570"/>
      <c r="N349" s="570"/>
      <c r="O349" s="570"/>
      <c r="P349" s="570"/>
      <c r="Q349" s="570"/>
      <c r="R349" s="570"/>
      <c r="S349" s="570"/>
      <c r="T349" s="570"/>
      <c r="U349" s="570"/>
      <c r="V349" s="570"/>
      <c r="W349" s="570"/>
      <c r="X349" s="570"/>
      <c r="Y349" s="570"/>
      <c r="Z349" s="570"/>
      <c r="AA349" s="570"/>
      <c r="AB349" s="570"/>
      <c r="AC349" s="570"/>
      <c r="AD349" s="570"/>
      <c r="AE349" s="570"/>
      <c r="AF349" s="570"/>
      <c r="AG349" s="570"/>
      <c r="AH349" s="570"/>
      <c r="AI349" s="570"/>
      <c r="AJ349" s="570"/>
      <c r="AK349" s="570"/>
      <c r="AL349" s="570"/>
      <c r="AM349" s="570"/>
      <c r="AN349" s="570"/>
      <c r="AO349" s="570"/>
      <c r="AP349" s="570"/>
      <c r="AQ349" s="570"/>
      <c r="AR349" s="570"/>
      <c r="AS349" s="570"/>
      <c r="AT349" s="570"/>
      <c r="AU349" s="570"/>
      <c r="AV349" s="570"/>
      <c r="AW349" s="570">
        <f t="shared" ref="AW349:BP349" si="535">$C349*AW636</f>
        <v>223948.76771701447</v>
      </c>
      <c r="AX349" s="570">
        <f t="shared" si="535"/>
        <v>51513.427590723724</v>
      </c>
      <c r="AY349" s="570">
        <f t="shared" si="535"/>
        <v>80110.757140879214</v>
      </c>
      <c r="AZ349" s="570">
        <f t="shared" si="535"/>
        <v>0</v>
      </c>
      <c r="BA349" s="570">
        <f t="shared" si="535"/>
        <v>0</v>
      </c>
      <c r="BB349" s="570">
        <f t="shared" si="535"/>
        <v>0</v>
      </c>
      <c r="BC349" s="570">
        <f t="shared" si="535"/>
        <v>5243.4029976910097</v>
      </c>
      <c r="BD349" s="570">
        <f t="shared" si="535"/>
        <v>633.11001243700173</v>
      </c>
      <c r="BE349" s="570">
        <f t="shared" si="535"/>
        <v>531.53454125454721</v>
      </c>
      <c r="BF349" s="570">
        <f t="shared" si="535"/>
        <v>0</v>
      </c>
      <c r="BG349" s="570">
        <f t="shared" si="535"/>
        <v>0</v>
      </c>
      <c r="BH349" s="570">
        <f t="shared" si="535"/>
        <v>0</v>
      </c>
      <c r="BI349" s="570">
        <f t="shared" si="535"/>
        <v>0</v>
      </c>
      <c r="BJ349" s="570">
        <f t="shared" si="535"/>
        <v>0</v>
      </c>
      <c r="BK349" s="570">
        <f t="shared" si="535"/>
        <v>0</v>
      </c>
      <c r="BL349" s="570">
        <f t="shared" si="535"/>
        <v>0</v>
      </c>
      <c r="BM349" s="570">
        <f t="shared" si="535"/>
        <v>0</v>
      </c>
      <c r="BN349" s="570">
        <f t="shared" si="535"/>
        <v>0</v>
      </c>
      <c r="BO349" s="570">
        <f t="shared" si="535"/>
        <v>0</v>
      </c>
      <c r="BP349" s="570">
        <f t="shared" si="535"/>
        <v>0</v>
      </c>
      <c r="BQ349" s="570">
        <f t="shared" si="534"/>
        <v>361981</v>
      </c>
    </row>
    <row r="350" spans="1:69" s="325" customFormat="1" ht="12.75" x14ac:dyDescent="0.2">
      <c r="A350" s="610">
        <v>1910</v>
      </c>
      <c r="B350" s="349" t="s">
        <v>285</v>
      </c>
      <c r="C350" s="1177">
        <f>'I4 BO ASSETS'!L65</f>
        <v>0</v>
      </c>
      <c r="D350" s="570"/>
      <c r="E350" s="570"/>
      <c r="F350" s="570"/>
      <c r="G350" s="570"/>
      <c r="H350" s="570"/>
      <c r="I350" s="570"/>
      <c r="J350" s="570"/>
      <c r="K350" s="570"/>
      <c r="L350" s="570"/>
      <c r="M350" s="570"/>
      <c r="N350" s="570"/>
      <c r="O350" s="570"/>
      <c r="P350" s="570"/>
      <c r="Q350" s="570"/>
      <c r="R350" s="570"/>
      <c r="S350" s="570"/>
      <c r="T350" s="570"/>
      <c r="U350" s="570"/>
      <c r="V350" s="570"/>
      <c r="W350" s="570"/>
      <c r="X350" s="570"/>
      <c r="Y350" s="570"/>
      <c r="Z350" s="570"/>
      <c r="AA350" s="570"/>
      <c r="AB350" s="570"/>
      <c r="AC350" s="570"/>
      <c r="AD350" s="570"/>
      <c r="AE350" s="570"/>
      <c r="AF350" s="570"/>
      <c r="AG350" s="570"/>
      <c r="AH350" s="570"/>
      <c r="AI350" s="570"/>
      <c r="AJ350" s="570"/>
      <c r="AK350" s="570"/>
      <c r="AL350" s="570"/>
      <c r="AM350" s="570"/>
      <c r="AN350" s="570"/>
      <c r="AO350" s="570"/>
      <c r="AP350" s="570"/>
      <c r="AQ350" s="570"/>
      <c r="AR350" s="570"/>
      <c r="AS350" s="570"/>
      <c r="AT350" s="570"/>
      <c r="AU350" s="570"/>
      <c r="AV350" s="570"/>
      <c r="AW350" s="570">
        <f t="shared" ref="AW350:BP350" si="536">$C350*AW637</f>
        <v>0</v>
      </c>
      <c r="AX350" s="570">
        <f t="shared" si="536"/>
        <v>0</v>
      </c>
      <c r="AY350" s="570">
        <f t="shared" si="536"/>
        <v>0</v>
      </c>
      <c r="AZ350" s="570">
        <f t="shared" si="536"/>
        <v>0</v>
      </c>
      <c r="BA350" s="570">
        <f t="shared" si="536"/>
        <v>0</v>
      </c>
      <c r="BB350" s="570">
        <f t="shared" si="536"/>
        <v>0</v>
      </c>
      <c r="BC350" s="570">
        <f t="shared" si="536"/>
        <v>0</v>
      </c>
      <c r="BD350" s="570">
        <f t="shared" si="536"/>
        <v>0</v>
      </c>
      <c r="BE350" s="570">
        <f t="shared" si="536"/>
        <v>0</v>
      </c>
      <c r="BF350" s="570">
        <f t="shared" si="536"/>
        <v>0</v>
      </c>
      <c r="BG350" s="570">
        <f t="shared" si="536"/>
        <v>0</v>
      </c>
      <c r="BH350" s="570">
        <f t="shared" si="536"/>
        <v>0</v>
      </c>
      <c r="BI350" s="570">
        <f t="shared" si="536"/>
        <v>0</v>
      </c>
      <c r="BJ350" s="570">
        <f t="shared" si="536"/>
        <v>0</v>
      </c>
      <c r="BK350" s="570">
        <f t="shared" si="536"/>
        <v>0</v>
      </c>
      <c r="BL350" s="570">
        <f t="shared" si="536"/>
        <v>0</v>
      </c>
      <c r="BM350" s="570">
        <f t="shared" si="536"/>
        <v>0</v>
      </c>
      <c r="BN350" s="570">
        <f t="shared" si="536"/>
        <v>0</v>
      </c>
      <c r="BO350" s="570">
        <f t="shared" si="536"/>
        <v>0</v>
      </c>
      <c r="BP350" s="570">
        <f t="shared" si="536"/>
        <v>0</v>
      </c>
      <c r="BQ350" s="570">
        <f t="shared" si="534"/>
        <v>0</v>
      </c>
    </row>
    <row r="351" spans="1:69" s="325" customFormat="1" ht="12.75" x14ac:dyDescent="0.2">
      <c r="A351" s="610">
        <v>1915</v>
      </c>
      <c r="B351" s="349" t="s">
        <v>509</v>
      </c>
      <c r="C351" s="1177">
        <f>'I4 BO ASSETS'!L66</f>
        <v>4630</v>
      </c>
      <c r="D351" s="570"/>
      <c r="E351" s="570"/>
      <c r="F351" s="570"/>
      <c r="G351" s="570"/>
      <c r="H351" s="570"/>
      <c r="I351" s="570"/>
      <c r="J351" s="570"/>
      <c r="K351" s="570"/>
      <c r="L351" s="570"/>
      <c r="M351" s="570"/>
      <c r="N351" s="570"/>
      <c r="O351" s="570"/>
      <c r="P351" s="570"/>
      <c r="Q351" s="570"/>
      <c r="R351" s="570"/>
      <c r="S351" s="570"/>
      <c r="T351" s="570"/>
      <c r="U351" s="570"/>
      <c r="V351" s="570"/>
      <c r="W351" s="570"/>
      <c r="X351" s="570"/>
      <c r="Y351" s="570"/>
      <c r="Z351" s="570"/>
      <c r="AA351" s="570"/>
      <c r="AB351" s="570"/>
      <c r="AC351" s="570"/>
      <c r="AD351" s="570"/>
      <c r="AE351" s="570"/>
      <c r="AF351" s="570"/>
      <c r="AG351" s="570"/>
      <c r="AH351" s="570"/>
      <c r="AI351" s="570"/>
      <c r="AJ351" s="570"/>
      <c r="AK351" s="570"/>
      <c r="AL351" s="570"/>
      <c r="AM351" s="570"/>
      <c r="AN351" s="570"/>
      <c r="AO351" s="570"/>
      <c r="AP351" s="570"/>
      <c r="AQ351" s="570"/>
      <c r="AR351" s="570"/>
      <c r="AS351" s="570"/>
      <c r="AT351" s="570"/>
      <c r="AU351" s="570"/>
      <c r="AV351" s="570"/>
      <c r="AW351" s="570">
        <f t="shared" ref="AW351:BP351" si="537">$C351*AW638</f>
        <v>2864.4674569377316</v>
      </c>
      <c r="AX351" s="570">
        <f t="shared" si="537"/>
        <v>658.89416777413965</v>
      </c>
      <c r="AY351" s="570">
        <f t="shared" si="537"/>
        <v>1024.6747911140938</v>
      </c>
      <c r="AZ351" s="570">
        <f t="shared" si="537"/>
        <v>0</v>
      </c>
      <c r="BA351" s="570">
        <f t="shared" si="537"/>
        <v>0</v>
      </c>
      <c r="BB351" s="570">
        <f t="shared" si="537"/>
        <v>0</v>
      </c>
      <c r="BC351" s="570">
        <f t="shared" si="537"/>
        <v>67.066934118943749</v>
      </c>
      <c r="BD351" s="570">
        <f t="shared" si="537"/>
        <v>8.0979370673690561</v>
      </c>
      <c r="BE351" s="570">
        <f t="shared" si="537"/>
        <v>6.7987129877218795</v>
      </c>
      <c r="BF351" s="570">
        <f t="shared" si="537"/>
        <v>0</v>
      </c>
      <c r="BG351" s="570">
        <f t="shared" si="537"/>
        <v>0</v>
      </c>
      <c r="BH351" s="570">
        <f t="shared" si="537"/>
        <v>0</v>
      </c>
      <c r="BI351" s="570">
        <f t="shared" si="537"/>
        <v>0</v>
      </c>
      <c r="BJ351" s="570">
        <f t="shared" si="537"/>
        <v>0</v>
      </c>
      <c r="BK351" s="570">
        <f t="shared" si="537"/>
        <v>0</v>
      </c>
      <c r="BL351" s="570">
        <f t="shared" si="537"/>
        <v>0</v>
      </c>
      <c r="BM351" s="570">
        <f t="shared" si="537"/>
        <v>0</v>
      </c>
      <c r="BN351" s="570">
        <f t="shared" si="537"/>
        <v>0</v>
      </c>
      <c r="BO351" s="570">
        <f t="shared" si="537"/>
        <v>0</v>
      </c>
      <c r="BP351" s="570">
        <f t="shared" si="537"/>
        <v>0</v>
      </c>
      <c r="BQ351" s="570">
        <f t="shared" si="534"/>
        <v>4630.0000000000009</v>
      </c>
    </row>
    <row r="352" spans="1:69" s="325" customFormat="1" ht="12.75" x14ac:dyDescent="0.2">
      <c r="A352" s="610">
        <v>1920</v>
      </c>
      <c r="B352" s="349" t="s">
        <v>510</v>
      </c>
      <c r="C352" s="1177">
        <f>'I4 BO ASSETS'!L67</f>
        <v>4833</v>
      </c>
      <c r="D352" s="570"/>
      <c r="E352" s="570"/>
      <c r="F352" s="570"/>
      <c r="G352" s="570"/>
      <c r="H352" s="570"/>
      <c r="I352" s="570"/>
      <c r="J352" s="570"/>
      <c r="K352" s="570"/>
      <c r="L352" s="570"/>
      <c r="M352" s="570"/>
      <c r="N352" s="570"/>
      <c r="O352" s="570"/>
      <c r="P352" s="570"/>
      <c r="Q352" s="570"/>
      <c r="R352" s="570"/>
      <c r="S352" s="570"/>
      <c r="T352" s="570"/>
      <c r="U352" s="570"/>
      <c r="V352" s="570"/>
      <c r="W352" s="570"/>
      <c r="X352" s="570"/>
      <c r="Y352" s="570"/>
      <c r="Z352" s="570"/>
      <c r="AA352" s="570"/>
      <c r="AB352" s="570"/>
      <c r="AC352" s="570"/>
      <c r="AD352" s="570"/>
      <c r="AE352" s="570"/>
      <c r="AF352" s="570"/>
      <c r="AG352" s="570"/>
      <c r="AH352" s="570"/>
      <c r="AI352" s="570"/>
      <c r="AJ352" s="570"/>
      <c r="AK352" s="570"/>
      <c r="AL352" s="570"/>
      <c r="AM352" s="570"/>
      <c r="AN352" s="570"/>
      <c r="AO352" s="570"/>
      <c r="AP352" s="570"/>
      <c r="AQ352" s="570"/>
      <c r="AR352" s="570"/>
      <c r="AS352" s="570"/>
      <c r="AT352" s="570"/>
      <c r="AU352" s="570"/>
      <c r="AV352" s="570"/>
      <c r="AW352" s="570">
        <f t="shared" ref="AW352:BP352" si="538">$C352*AW639</f>
        <v>2990.0585786997963</v>
      </c>
      <c r="AX352" s="570">
        <f t="shared" si="538"/>
        <v>687.78304813227146</v>
      </c>
      <c r="AY352" s="570">
        <f t="shared" si="538"/>
        <v>1069.6011372471737</v>
      </c>
      <c r="AZ352" s="570">
        <f t="shared" si="538"/>
        <v>0</v>
      </c>
      <c r="BA352" s="570">
        <f t="shared" si="538"/>
        <v>0</v>
      </c>
      <c r="BB352" s="570">
        <f t="shared" si="538"/>
        <v>0</v>
      </c>
      <c r="BC352" s="570">
        <f t="shared" si="538"/>
        <v>70.007449804936314</v>
      </c>
      <c r="BD352" s="570">
        <f t="shared" si="538"/>
        <v>8.4529870079038112</v>
      </c>
      <c r="BE352" s="570">
        <f t="shared" si="538"/>
        <v>7.0967991079178931</v>
      </c>
      <c r="BF352" s="570">
        <f t="shared" si="538"/>
        <v>0</v>
      </c>
      <c r="BG352" s="570">
        <f t="shared" si="538"/>
        <v>0</v>
      </c>
      <c r="BH352" s="570">
        <f t="shared" si="538"/>
        <v>0</v>
      </c>
      <c r="BI352" s="570">
        <f t="shared" si="538"/>
        <v>0</v>
      </c>
      <c r="BJ352" s="570">
        <f t="shared" si="538"/>
        <v>0</v>
      </c>
      <c r="BK352" s="570">
        <f t="shared" si="538"/>
        <v>0</v>
      </c>
      <c r="BL352" s="570">
        <f t="shared" si="538"/>
        <v>0</v>
      </c>
      <c r="BM352" s="570">
        <f t="shared" si="538"/>
        <v>0</v>
      </c>
      <c r="BN352" s="570">
        <f t="shared" si="538"/>
        <v>0</v>
      </c>
      <c r="BO352" s="570">
        <f t="shared" si="538"/>
        <v>0</v>
      </c>
      <c r="BP352" s="570">
        <f t="shared" si="538"/>
        <v>0</v>
      </c>
      <c r="BQ352" s="570">
        <f t="shared" si="534"/>
        <v>4833</v>
      </c>
    </row>
    <row r="353" spans="1:69" s="325" customFormat="1" ht="12.75" x14ac:dyDescent="0.2">
      <c r="A353" s="610">
        <v>1925</v>
      </c>
      <c r="B353" s="349" t="s">
        <v>511</v>
      </c>
      <c r="C353" s="1177">
        <f>'I4 BO ASSETS'!L68</f>
        <v>32135.16</v>
      </c>
      <c r="D353" s="570"/>
      <c r="E353" s="570"/>
      <c r="F353" s="570"/>
      <c r="G353" s="570"/>
      <c r="H353" s="570"/>
      <c r="I353" s="570"/>
      <c r="J353" s="570"/>
      <c r="K353" s="570"/>
      <c r="L353" s="570"/>
      <c r="M353" s="570"/>
      <c r="N353" s="570"/>
      <c r="O353" s="570"/>
      <c r="P353" s="570"/>
      <c r="Q353" s="570"/>
      <c r="R353" s="570"/>
      <c r="S353" s="570"/>
      <c r="T353" s="570"/>
      <c r="U353" s="570"/>
      <c r="V353" s="570"/>
      <c r="W353" s="570"/>
      <c r="X353" s="570"/>
      <c r="Y353" s="570"/>
      <c r="Z353" s="570"/>
      <c r="AA353" s="570"/>
      <c r="AB353" s="570"/>
      <c r="AC353" s="570"/>
      <c r="AD353" s="570"/>
      <c r="AE353" s="570"/>
      <c r="AF353" s="570"/>
      <c r="AG353" s="570"/>
      <c r="AH353" s="570"/>
      <c r="AI353" s="570"/>
      <c r="AJ353" s="570"/>
      <c r="AK353" s="570"/>
      <c r="AL353" s="570"/>
      <c r="AM353" s="570"/>
      <c r="AN353" s="570"/>
      <c r="AO353" s="570"/>
      <c r="AP353" s="570"/>
      <c r="AQ353" s="570"/>
      <c r="AR353" s="570"/>
      <c r="AS353" s="570"/>
      <c r="AT353" s="570"/>
      <c r="AU353" s="570"/>
      <c r="AV353" s="570"/>
      <c r="AW353" s="570">
        <f t="shared" ref="AW353:BP353" si="539">$C353*AW640</f>
        <v>19881.235430558772</v>
      </c>
      <c r="AX353" s="570">
        <f t="shared" si="539"/>
        <v>4573.146761228687</v>
      </c>
      <c r="AY353" s="570">
        <f t="shared" si="539"/>
        <v>7111.8981339995635</v>
      </c>
      <c r="AZ353" s="570">
        <f t="shared" si="539"/>
        <v>0</v>
      </c>
      <c r="BA353" s="570">
        <f t="shared" si="539"/>
        <v>0</v>
      </c>
      <c r="BB353" s="570">
        <f t="shared" si="539"/>
        <v>0</v>
      </c>
      <c r="BC353" s="570">
        <f t="shared" si="539"/>
        <v>465.4873992703491</v>
      </c>
      <c r="BD353" s="570">
        <f t="shared" si="539"/>
        <v>56.204860330418008</v>
      </c>
      <c r="BE353" s="570">
        <f t="shared" si="539"/>
        <v>47.187414612207483</v>
      </c>
      <c r="BF353" s="570">
        <f t="shared" si="539"/>
        <v>0</v>
      </c>
      <c r="BG353" s="570">
        <f t="shared" si="539"/>
        <v>0</v>
      </c>
      <c r="BH353" s="570">
        <f t="shared" si="539"/>
        <v>0</v>
      </c>
      <c r="BI353" s="570">
        <f t="shared" si="539"/>
        <v>0</v>
      </c>
      <c r="BJ353" s="570">
        <f t="shared" si="539"/>
        <v>0</v>
      </c>
      <c r="BK353" s="570">
        <f t="shared" si="539"/>
        <v>0</v>
      </c>
      <c r="BL353" s="570">
        <f t="shared" si="539"/>
        <v>0</v>
      </c>
      <c r="BM353" s="570">
        <f t="shared" si="539"/>
        <v>0</v>
      </c>
      <c r="BN353" s="570">
        <f t="shared" si="539"/>
        <v>0</v>
      </c>
      <c r="BO353" s="570">
        <f t="shared" si="539"/>
        <v>0</v>
      </c>
      <c r="BP353" s="570">
        <f t="shared" si="539"/>
        <v>0</v>
      </c>
      <c r="BQ353" s="570">
        <f t="shared" si="534"/>
        <v>32135.159999999996</v>
      </c>
    </row>
    <row r="354" spans="1:69" s="325" customFormat="1" ht="12.75" x14ac:dyDescent="0.2">
      <c r="A354" s="610">
        <v>1930</v>
      </c>
      <c r="B354" s="349" t="s">
        <v>512</v>
      </c>
      <c r="C354" s="1177">
        <f>'I4 BO ASSETS'!L69</f>
        <v>0</v>
      </c>
      <c r="D354" s="570"/>
      <c r="E354" s="570"/>
      <c r="F354" s="570"/>
      <c r="G354" s="570"/>
      <c r="H354" s="570"/>
      <c r="I354" s="570"/>
      <c r="J354" s="570"/>
      <c r="K354" s="570"/>
      <c r="L354" s="570"/>
      <c r="M354" s="570"/>
      <c r="N354" s="570"/>
      <c r="O354" s="570"/>
      <c r="P354" s="570"/>
      <c r="Q354" s="570"/>
      <c r="R354" s="570"/>
      <c r="S354" s="570"/>
      <c r="T354" s="570"/>
      <c r="U354" s="570"/>
      <c r="V354" s="570"/>
      <c r="W354" s="570"/>
      <c r="X354" s="570"/>
      <c r="Y354" s="570"/>
      <c r="Z354" s="570"/>
      <c r="AA354" s="570"/>
      <c r="AB354" s="570"/>
      <c r="AC354" s="570"/>
      <c r="AD354" s="570"/>
      <c r="AE354" s="570"/>
      <c r="AF354" s="570"/>
      <c r="AG354" s="570"/>
      <c r="AH354" s="570"/>
      <c r="AI354" s="570"/>
      <c r="AJ354" s="570"/>
      <c r="AK354" s="570"/>
      <c r="AL354" s="570"/>
      <c r="AM354" s="570"/>
      <c r="AN354" s="570"/>
      <c r="AO354" s="570"/>
      <c r="AP354" s="570"/>
      <c r="AQ354" s="570"/>
      <c r="AR354" s="570"/>
      <c r="AS354" s="570"/>
      <c r="AT354" s="570"/>
      <c r="AU354" s="570"/>
      <c r="AV354" s="570"/>
      <c r="AW354" s="570">
        <f t="shared" ref="AW354:BP354" si="540">$C354*AW641</f>
        <v>0</v>
      </c>
      <c r="AX354" s="570">
        <f t="shared" si="540"/>
        <v>0</v>
      </c>
      <c r="AY354" s="570">
        <f t="shared" si="540"/>
        <v>0</v>
      </c>
      <c r="AZ354" s="570">
        <f t="shared" si="540"/>
        <v>0</v>
      </c>
      <c r="BA354" s="570">
        <f t="shared" si="540"/>
        <v>0</v>
      </c>
      <c r="BB354" s="570">
        <f t="shared" si="540"/>
        <v>0</v>
      </c>
      <c r="BC354" s="570">
        <f t="shared" si="540"/>
        <v>0</v>
      </c>
      <c r="BD354" s="570">
        <f t="shared" si="540"/>
        <v>0</v>
      </c>
      <c r="BE354" s="570">
        <f t="shared" si="540"/>
        <v>0</v>
      </c>
      <c r="BF354" s="570">
        <f t="shared" si="540"/>
        <v>0</v>
      </c>
      <c r="BG354" s="570">
        <f t="shared" si="540"/>
        <v>0</v>
      </c>
      <c r="BH354" s="570">
        <f t="shared" si="540"/>
        <v>0</v>
      </c>
      <c r="BI354" s="570">
        <f t="shared" si="540"/>
        <v>0</v>
      </c>
      <c r="BJ354" s="570">
        <f t="shared" si="540"/>
        <v>0</v>
      </c>
      <c r="BK354" s="570">
        <f t="shared" si="540"/>
        <v>0</v>
      </c>
      <c r="BL354" s="570">
        <f t="shared" si="540"/>
        <v>0</v>
      </c>
      <c r="BM354" s="570">
        <f t="shared" si="540"/>
        <v>0</v>
      </c>
      <c r="BN354" s="570">
        <f t="shared" si="540"/>
        <v>0</v>
      </c>
      <c r="BO354" s="570">
        <f t="shared" si="540"/>
        <v>0</v>
      </c>
      <c r="BP354" s="570">
        <f t="shared" si="540"/>
        <v>0</v>
      </c>
      <c r="BQ354" s="570">
        <f t="shared" si="534"/>
        <v>0</v>
      </c>
    </row>
    <row r="355" spans="1:69" s="325" customFormat="1" ht="12.75" x14ac:dyDescent="0.2">
      <c r="A355" s="610">
        <v>1935</v>
      </c>
      <c r="B355" s="349" t="s">
        <v>513</v>
      </c>
      <c r="C355" s="1177">
        <f>'I4 BO ASSETS'!L70</f>
        <v>0</v>
      </c>
      <c r="D355" s="570"/>
      <c r="E355" s="570"/>
      <c r="F355" s="570"/>
      <c r="G355" s="570"/>
      <c r="H355" s="570"/>
      <c r="I355" s="570"/>
      <c r="J355" s="570"/>
      <c r="K355" s="570"/>
      <c r="L355" s="570"/>
      <c r="M355" s="570"/>
      <c r="N355" s="570"/>
      <c r="O355" s="570"/>
      <c r="P355" s="570"/>
      <c r="Q355" s="570"/>
      <c r="R355" s="570"/>
      <c r="S355" s="570"/>
      <c r="T355" s="570"/>
      <c r="U355" s="570"/>
      <c r="V355" s="570"/>
      <c r="W355" s="570"/>
      <c r="X355" s="570"/>
      <c r="Y355" s="570"/>
      <c r="Z355" s="570"/>
      <c r="AA355" s="570"/>
      <c r="AB355" s="570"/>
      <c r="AC355" s="570"/>
      <c r="AD355" s="570"/>
      <c r="AE355" s="570"/>
      <c r="AF355" s="570"/>
      <c r="AG355" s="570"/>
      <c r="AH355" s="570"/>
      <c r="AI355" s="570"/>
      <c r="AJ355" s="570"/>
      <c r="AK355" s="570"/>
      <c r="AL355" s="570"/>
      <c r="AM355" s="570"/>
      <c r="AN355" s="570"/>
      <c r="AO355" s="570"/>
      <c r="AP355" s="570"/>
      <c r="AQ355" s="570"/>
      <c r="AR355" s="570"/>
      <c r="AS355" s="570"/>
      <c r="AT355" s="570"/>
      <c r="AU355" s="570"/>
      <c r="AV355" s="570"/>
      <c r="AW355" s="570">
        <f t="shared" ref="AW355:BP355" si="541">$C355*AW642</f>
        <v>0</v>
      </c>
      <c r="AX355" s="570">
        <f t="shared" si="541"/>
        <v>0</v>
      </c>
      <c r="AY355" s="570">
        <f t="shared" si="541"/>
        <v>0</v>
      </c>
      <c r="AZ355" s="570">
        <f t="shared" si="541"/>
        <v>0</v>
      </c>
      <c r="BA355" s="570">
        <f t="shared" si="541"/>
        <v>0</v>
      </c>
      <c r="BB355" s="570">
        <f t="shared" si="541"/>
        <v>0</v>
      </c>
      <c r="BC355" s="570">
        <f t="shared" si="541"/>
        <v>0</v>
      </c>
      <c r="BD355" s="570">
        <f t="shared" si="541"/>
        <v>0</v>
      </c>
      <c r="BE355" s="570">
        <f t="shared" si="541"/>
        <v>0</v>
      </c>
      <c r="BF355" s="570">
        <f t="shared" si="541"/>
        <v>0</v>
      </c>
      <c r="BG355" s="570">
        <f t="shared" si="541"/>
        <v>0</v>
      </c>
      <c r="BH355" s="570">
        <f t="shared" si="541"/>
        <v>0</v>
      </c>
      <c r="BI355" s="570">
        <f t="shared" si="541"/>
        <v>0</v>
      </c>
      <c r="BJ355" s="570">
        <f t="shared" si="541"/>
        <v>0</v>
      </c>
      <c r="BK355" s="570">
        <f t="shared" si="541"/>
        <v>0</v>
      </c>
      <c r="BL355" s="570">
        <f t="shared" si="541"/>
        <v>0</v>
      </c>
      <c r="BM355" s="570">
        <f t="shared" si="541"/>
        <v>0</v>
      </c>
      <c r="BN355" s="570">
        <f t="shared" si="541"/>
        <v>0</v>
      </c>
      <c r="BO355" s="570">
        <f t="shared" si="541"/>
        <v>0</v>
      </c>
      <c r="BP355" s="570">
        <f t="shared" si="541"/>
        <v>0</v>
      </c>
      <c r="BQ355" s="570">
        <f t="shared" si="534"/>
        <v>0</v>
      </c>
    </row>
    <row r="356" spans="1:69" s="325" customFormat="1" ht="12.75" x14ac:dyDescent="0.2">
      <c r="A356" s="610">
        <v>1940</v>
      </c>
      <c r="B356" s="349" t="s">
        <v>514</v>
      </c>
      <c r="C356" s="1177">
        <f>'I4 BO ASSETS'!L71</f>
        <v>0</v>
      </c>
      <c r="D356" s="570"/>
      <c r="E356" s="570"/>
      <c r="F356" s="570"/>
      <c r="G356" s="570"/>
      <c r="H356" s="570"/>
      <c r="I356" s="570"/>
      <c r="J356" s="570"/>
      <c r="K356" s="570"/>
      <c r="L356" s="570"/>
      <c r="M356" s="570"/>
      <c r="N356" s="570"/>
      <c r="O356" s="570"/>
      <c r="P356" s="570"/>
      <c r="Q356" s="570"/>
      <c r="R356" s="570"/>
      <c r="S356" s="570"/>
      <c r="T356" s="570"/>
      <c r="U356" s="570"/>
      <c r="V356" s="570"/>
      <c r="W356" s="570"/>
      <c r="X356" s="570"/>
      <c r="Y356" s="570"/>
      <c r="Z356" s="570"/>
      <c r="AA356" s="570"/>
      <c r="AB356" s="570"/>
      <c r="AC356" s="570"/>
      <c r="AD356" s="570"/>
      <c r="AE356" s="570"/>
      <c r="AF356" s="570"/>
      <c r="AG356" s="570"/>
      <c r="AH356" s="570"/>
      <c r="AI356" s="570"/>
      <c r="AJ356" s="570"/>
      <c r="AK356" s="570"/>
      <c r="AL356" s="570"/>
      <c r="AM356" s="570"/>
      <c r="AN356" s="570"/>
      <c r="AO356" s="570"/>
      <c r="AP356" s="570"/>
      <c r="AQ356" s="570"/>
      <c r="AR356" s="570"/>
      <c r="AS356" s="570"/>
      <c r="AT356" s="570"/>
      <c r="AU356" s="570"/>
      <c r="AV356" s="570"/>
      <c r="AW356" s="570">
        <f t="shared" ref="AW356:BP356" si="542">$C356*AW643</f>
        <v>0</v>
      </c>
      <c r="AX356" s="570">
        <f t="shared" si="542"/>
        <v>0</v>
      </c>
      <c r="AY356" s="570">
        <f t="shared" si="542"/>
        <v>0</v>
      </c>
      <c r="AZ356" s="570">
        <f t="shared" si="542"/>
        <v>0</v>
      </c>
      <c r="BA356" s="570">
        <f t="shared" si="542"/>
        <v>0</v>
      </c>
      <c r="BB356" s="570">
        <f t="shared" si="542"/>
        <v>0</v>
      </c>
      <c r="BC356" s="570">
        <f t="shared" si="542"/>
        <v>0</v>
      </c>
      <c r="BD356" s="570">
        <f t="shared" si="542"/>
        <v>0</v>
      </c>
      <c r="BE356" s="570">
        <f t="shared" si="542"/>
        <v>0</v>
      </c>
      <c r="BF356" s="570">
        <f t="shared" si="542"/>
        <v>0</v>
      </c>
      <c r="BG356" s="570">
        <f t="shared" si="542"/>
        <v>0</v>
      </c>
      <c r="BH356" s="570">
        <f t="shared" si="542"/>
        <v>0</v>
      </c>
      <c r="BI356" s="570">
        <f t="shared" si="542"/>
        <v>0</v>
      </c>
      <c r="BJ356" s="570">
        <f t="shared" si="542"/>
        <v>0</v>
      </c>
      <c r="BK356" s="570">
        <f t="shared" si="542"/>
        <v>0</v>
      </c>
      <c r="BL356" s="570">
        <f t="shared" si="542"/>
        <v>0</v>
      </c>
      <c r="BM356" s="570">
        <f t="shared" si="542"/>
        <v>0</v>
      </c>
      <c r="BN356" s="570">
        <f t="shared" si="542"/>
        <v>0</v>
      </c>
      <c r="BO356" s="570">
        <f t="shared" si="542"/>
        <v>0</v>
      </c>
      <c r="BP356" s="570">
        <f t="shared" si="542"/>
        <v>0</v>
      </c>
      <c r="BQ356" s="570">
        <f t="shared" si="534"/>
        <v>0</v>
      </c>
    </row>
    <row r="357" spans="1:69" s="325" customFormat="1" ht="12.75" x14ac:dyDescent="0.2">
      <c r="A357" s="610">
        <v>1945</v>
      </c>
      <c r="B357" s="349" t="s">
        <v>515</v>
      </c>
      <c r="C357" s="1177">
        <f>'I4 BO ASSETS'!L72</f>
        <v>0</v>
      </c>
      <c r="D357" s="570"/>
      <c r="E357" s="570"/>
      <c r="F357" s="570"/>
      <c r="G357" s="570"/>
      <c r="H357" s="570"/>
      <c r="I357" s="570"/>
      <c r="J357" s="570"/>
      <c r="K357" s="570"/>
      <c r="L357" s="570"/>
      <c r="M357" s="570"/>
      <c r="N357" s="570"/>
      <c r="O357" s="570"/>
      <c r="P357" s="570"/>
      <c r="Q357" s="570"/>
      <c r="R357" s="570"/>
      <c r="S357" s="570"/>
      <c r="T357" s="570"/>
      <c r="U357" s="570"/>
      <c r="V357" s="570"/>
      <c r="W357" s="570"/>
      <c r="X357" s="570"/>
      <c r="Y357" s="570"/>
      <c r="Z357" s="570"/>
      <c r="AA357" s="570"/>
      <c r="AB357" s="570"/>
      <c r="AC357" s="570"/>
      <c r="AD357" s="570"/>
      <c r="AE357" s="570"/>
      <c r="AF357" s="570"/>
      <c r="AG357" s="570"/>
      <c r="AH357" s="570"/>
      <c r="AI357" s="570"/>
      <c r="AJ357" s="570"/>
      <c r="AK357" s="570"/>
      <c r="AL357" s="570"/>
      <c r="AM357" s="570"/>
      <c r="AN357" s="570"/>
      <c r="AO357" s="570"/>
      <c r="AP357" s="570"/>
      <c r="AQ357" s="570"/>
      <c r="AR357" s="570"/>
      <c r="AS357" s="570"/>
      <c r="AT357" s="570"/>
      <c r="AU357" s="570"/>
      <c r="AV357" s="570"/>
      <c r="AW357" s="570">
        <f t="shared" ref="AW357:BP357" si="543">$C357*AW644</f>
        <v>0</v>
      </c>
      <c r="AX357" s="570">
        <f t="shared" si="543"/>
        <v>0</v>
      </c>
      <c r="AY357" s="570">
        <f t="shared" si="543"/>
        <v>0</v>
      </c>
      <c r="AZ357" s="570">
        <f t="shared" si="543"/>
        <v>0</v>
      </c>
      <c r="BA357" s="570">
        <f t="shared" si="543"/>
        <v>0</v>
      </c>
      <c r="BB357" s="570">
        <f t="shared" si="543"/>
        <v>0</v>
      </c>
      <c r="BC357" s="570">
        <f t="shared" si="543"/>
        <v>0</v>
      </c>
      <c r="BD357" s="570">
        <f t="shared" si="543"/>
        <v>0</v>
      </c>
      <c r="BE357" s="570">
        <f t="shared" si="543"/>
        <v>0</v>
      </c>
      <c r="BF357" s="570">
        <f t="shared" si="543"/>
        <v>0</v>
      </c>
      <c r="BG357" s="570">
        <f t="shared" si="543"/>
        <v>0</v>
      </c>
      <c r="BH357" s="570">
        <f t="shared" si="543"/>
        <v>0</v>
      </c>
      <c r="BI357" s="570">
        <f t="shared" si="543"/>
        <v>0</v>
      </c>
      <c r="BJ357" s="570">
        <f t="shared" si="543"/>
        <v>0</v>
      </c>
      <c r="BK357" s="570">
        <f t="shared" si="543"/>
        <v>0</v>
      </c>
      <c r="BL357" s="570">
        <f t="shared" si="543"/>
        <v>0</v>
      </c>
      <c r="BM357" s="570">
        <f t="shared" si="543"/>
        <v>0</v>
      </c>
      <c r="BN357" s="570">
        <f t="shared" si="543"/>
        <v>0</v>
      </c>
      <c r="BO357" s="570">
        <f t="shared" si="543"/>
        <v>0</v>
      </c>
      <c r="BP357" s="570">
        <f t="shared" si="543"/>
        <v>0</v>
      </c>
      <c r="BQ357" s="570">
        <f t="shared" si="534"/>
        <v>0</v>
      </c>
    </row>
    <row r="358" spans="1:69" s="325" customFormat="1" ht="12.75" x14ac:dyDescent="0.2">
      <c r="A358" s="610">
        <v>1950</v>
      </c>
      <c r="B358" s="349" t="s">
        <v>516</v>
      </c>
      <c r="C358" s="1177">
        <f>'I4 BO ASSETS'!L73</f>
        <v>0</v>
      </c>
      <c r="D358" s="570"/>
      <c r="E358" s="570"/>
      <c r="F358" s="570"/>
      <c r="G358" s="570"/>
      <c r="H358" s="570"/>
      <c r="I358" s="570"/>
      <c r="J358" s="570"/>
      <c r="K358" s="570"/>
      <c r="L358" s="570"/>
      <c r="M358" s="570"/>
      <c r="N358" s="570"/>
      <c r="O358" s="570"/>
      <c r="P358" s="570"/>
      <c r="Q358" s="570"/>
      <c r="R358" s="570"/>
      <c r="S358" s="570"/>
      <c r="T358" s="570"/>
      <c r="U358" s="570"/>
      <c r="V358" s="570"/>
      <c r="W358" s="570"/>
      <c r="X358" s="570"/>
      <c r="Y358" s="570"/>
      <c r="Z358" s="570"/>
      <c r="AA358" s="570"/>
      <c r="AB358" s="570"/>
      <c r="AC358" s="570"/>
      <c r="AD358" s="570"/>
      <c r="AE358" s="570"/>
      <c r="AF358" s="570"/>
      <c r="AG358" s="570"/>
      <c r="AH358" s="570"/>
      <c r="AI358" s="570"/>
      <c r="AJ358" s="570"/>
      <c r="AK358" s="570"/>
      <c r="AL358" s="570"/>
      <c r="AM358" s="570"/>
      <c r="AN358" s="570"/>
      <c r="AO358" s="570"/>
      <c r="AP358" s="570"/>
      <c r="AQ358" s="570"/>
      <c r="AR358" s="570"/>
      <c r="AS358" s="570"/>
      <c r="AT358" s="570"/>
      <c r="AU358" s="570"/>
      <c r="AV358" s="570"/>
      <c r="AW358" s="570">
        <f t="shared" ref="AW358:BP358" si="544">$C358*AW645</f>
        <v>0</v>
      </c>
      <c r="AX358" s="570">
        <f t="shared" si="544"/>
        <v>0</v>
      </c>
      <c r="AY358" s="570">
        <f t="shared" si="544"/>
        <v>0</v>
      </c>
      <c r="AZ358" s="570">
        <f t="shared" si="544"/>
        <v>0</v>
      </c>
      <c r="BA358" s="570">
        <f t="shared" si="544"/>
        <v>0</v>
      </c>
      <c r="BB358" s="570">
        <f t="shared" si="544"/>
        <v>0</v>
      </c>
      <c r="BC358" s="570">
        <f t="shared" si="544"/>
        <v>0</v>
      </c>
      <c r="BD358" s="570">
        <f t="shared" si="544"/>
        <v>0</v>
      </c>
      <c r="BE358" s="570">
        <f t="shared" si="544"/>
        <v>0</v>
      </c>
      <c r="BF358" s="570">
        <f t="shared" si="544"/>
        <v>0</v>
      </c>
      <c r="BG358" s="570">
        <f t="shared" si="544"/>
        <v>0</v>
      </c>
      <c r="BH358" s="570">
        <f t="shared" si="544"/>
        <v>0</v>
      </c>
      <c r="BI358" s="570">
        <f t="shared" si="544"/>
        <v>0</v>
      </c>
      <c r="BJ358" s="570">
        <f t="shared" si="544"/>
        <v>0</v>
      </c>
      <c r="BK358" s="570">
        <f t="shared" si="544"/>
        <v>0</v>
      </c>
      <c r="BL358" s="570">
        <f t="shared" si="544"/>
        <v>0</v>
      </c>
      <c r="BM358" s="570">
        <f t="shared" si="544"/>
        <v>0</v>
      </c>
      <c r="BN358" s="570">
        <f t="shared" si="544"/>
        <v>0</v>
      </c>
      <c r="BO358" s="570">
        <f t="shared" si="544"/>
        <v>0</v>
      </c>
      <c r="BP358" s="570">
        <f t="shared" si="544"/>
        <v>0</v>
      </c>
      <c r="BQ358" s="570">
        <f t="shared" si="534"/>
        <v>0</v>
      </c>
    </row>
    <row r="359" spans="1:69" s="325" customFormat="1" ht="12.75" x14ac:dyDescent="0.2">
      <c r="A359" s="610">
        <v>1955</v>
      </c>
      <c r="B359" s="349" t="s">
        <v>273</v>
      </c>
      <c r="C359" s="1177">
        <f>'I4 BO ASSETS'!L74</f>
        <v>90021</v>
      </c>
      <c r="D359" s="570"/>
      <c r="E359" s="570"/>
      <c r="F359" s="570"/>
      <c r="G359" s="570"/>
      <c r="H359" s="570"/>
      <c r="I359" s="570"/>
      <c r="J359" s="570"/>
      <c r="K359" s="570"/>
      <c r="L359" s="570"/>
      <c r="M359" s="570"/>
      <c r="N359" s="570"/>
      <c r="O359" s="570"/>
      <c r="P359" s="570"/>
      <c r="Q359" s="570"/>
      <c r="R359" s="570"/>
      <c r="S359" s="570"/>
      <c r="T359" s="570"/>
      <c r="U359" s="570"/>
      <c r="V359" s="570"/>
      <c r="W359" s="570"/>
      <c r="X359" s="570"/>
      <c r="Y359" s="570"/>
      <c r="Z359" s="570"/>
      <c r="AA359" s="570"/>
      <c r="AB359" s="570"/>
      <c r="AC359" s="570"/>
      <c r="AD359" s="570"/>
      <c r="AE359" s="570"/>
      <c r="AF359" s="570"/>
      <c r="AG359" s="570"/>
      <c r="AH359" s="570"/>
      <c r="AI359" s="570"/>
      <c r="AJ359" s="570"/>
      <c r="AK359" s="570"/>
      <c r="AL359" s="570"/>
      <c r="AM359" s="570"/>
      <c r="AN359" s="570"/>
      <c r="AO359" s="570"/>
      <c r="AP359" s="570"/>
      <c r="AQ359" s="570"/>
      <c r="AR359" s="570"/>
      <c r="AS359" s="570"/>
      <c r="AT359" s="570"/>
      <c r="AU359" s="570"/>
      <c r="AV359" s="570"/>
      <c r="AW359" s="570">
        <f t="shared" ref="AW359:BP359" si="545">$C359*AW646</f>
        <v>55693.785084447416</v>
      </c>
      <c r="AX359" s="570">
        <f t="shared" si="545"/>
        <v>12810.866496154607</v>
      </c>
      <c r="AY359" s="570">
        <f t="shared" si="545"/>
        <v>19922.732045546833</v>
      </c>
      <c r="AZ359" s="570">
        <f t="shared" si="545"/>
        <v>0</v>
      </c>
      <c r="BA359" s="570">
        <f t="shared" si="545"/>
        <v>0</v>
      </c>
      <c r="BB359" s="570">
        <f t="shared" si="545"/>
        <v>0</v>
      </c>
      <c r="BC359" s="570">
        <f t="shared" si="545"/>
        <v>1303.9810963977181</v>
      </c>
      <c r="BD359" s="570">
        <f t="shared" si="545"/>
        <v>157.44803298955287</v>
      </c>
      <c r="BE359" s="570">
        <f t="shared" si="545"/>
        <v>132.18724446386852</v>
      </c>
      <c r="BF359" s="570">
        <f t="shared" si="545"/>
        <v>0</v>
      </c>
      <c r="BG359" s="570">
        <f t="shared" si="545"/>
        <v>0</v>
      </c>
      <c r="BH359" s="570">
        <f t="shared" si="545"/>
        <v>0</v>
      </c>
      <c r="BI359" s="570">
        <f t="shared" si="545"/>
        <v>0</v>
      </c>
      <c r="BJ359" s="570">
        <f t="shared" si="545"/>
        <v>0</v>
      </c>
      <c r="BK359" s="570">
        <f t="shared" si="545"/>
        <v>0</v>
      </c>
      <c r="BL359" s="570">
        <f t="shared" si="545"/>
        <v>0</v>
      </c>
      <c r="BM359" s="570">
        <f t="shared" si="545"/>
        <v>0</v>
      </c>
      <c r="BN359" s="570">
        <f t="shared" si="545"/>
        <v>0</v>
      </c>
      <c r="BO359" s="570">
        <f t="shared" si="545"/>
        <v>0</v>
      </c>
      <c r="BP359" s="570">
        <f t="shared" si="545"/>
        <v>0</v>
      </c>
      <c r="BQ359" s="570">
        <f t="shared" si="534"/>
        <v>90021</v>
      </c>
    </row>
    <row r="360" spans="1:69" s="325" customFormat="1" ht="12.75" x14ac:dyDescent="0.2">
      <c r="A360" s="610">
        <v>1960</v>
      </c>
      <c r="B360" s="349" t="s">
        <v>274</v>
      </c>
      <c r="C360" s="1177">
        <f>'I4 BO ASSETS'!L75</f>
        <v>0</v>
      </c>
      <c r="D360" s="570"/>
      <c r="E360" s="570"/>
      <c r="F360" s="570"/>
      <c r="G360" s="570"/>
      <c r="H360" s="570"/>
      <c r="I360" s="570"/>
      <c r="J360" s="570"/>
      <c r="K360" s="570"/>
      <c r="L360" s="570"/>
      <c r="M360" s="570"/>
      <c r="N360" s="570"/>
      <c r="O360" s="570"/>
      <c r="P360" s="570"/>
      <c r="Q360" s="570"/>
      <c r="R360" s="570"/>
      <c r="S360" s="570"/>
      <c r="T360" s="570"/>
      <c r="U360" s="570"/>
      <c r="V360" s="570"/>
      <c r="W360" s="570"/>
      <c r="X360" s="570"/>
      <c r="Y360" s="570"/>
      <c r="Z360" s="570"/>
      <c r="AA360" s="570"/>
      <c r="AB360" s="570"/>
      <c r="AC360" s="570"/>
      <c r="AD360" s="570"/>
      <c r="AE360" s="570"/>
      <c r="AF360" s="570"/>
      <c r="AG360" s="570"/>
      <c r="AH360" s="570"/>
      <c r="AI360" s="570"/>
      <c r="AJ360" s="570"/>
      <c r="AK360" s="570"/>
      <c r="AL360" s="570"/>
      <c r="AM360" s="570"/>
      <c r="AN360" s="570"/>
      <c r="AO360" s="570"/>
      <c r="AP360" s="570"/>
      <c r="AQ360" s="570"/>
      <c r="AR360" s="570"/>
      <c r="AS360" s="570"/>
      <c r="AT360" s="570"/>
      <c r="AU360" s="570"/>
      <c r="AV360" s="570"/>
      <c r="AW360" s="570">
        <f t="shared" ref="AW360:BP360" si="546">$C360*AW647</f>
        <v>0</v>
      </c>
      <c r="AX360" s="570">
        <f t="shared" si="546"/>
        <v>0</v>
      </c>
      <c r="AY360" s="570">
        <f t="shared" si="546"/>
        <v>0</v>
      </c>
      <c r="AZ360" s="570">
        <f t="shared" si="546"/>
        <v>0</v>
      </c>
      <c r="BA360" s="570">
        <f t="shared" si="546"/>
        <v>0</v>
      </c>
      <c r="BB360" s="570">
        <f t="shared" si="546"/>
        <v>0</v>
      </c>
      <c r="BC360" s="570">
        <f t="shared" si="546"/>
        <v>0</v>
      </c>
      <c r="BD360" s="570">
        <f t="shared" si="546"/>
        <v>0</v>
      </c>
      <c r="BE360" s="570">
        <f t="shared" si="546"/>
        <v>0</v>
      </c>
      <c r="BF360" s="570">
        <f t="shared" si="546"/>
        <v>0</v>
      </c>
      <c r="BG360" s="570">
        <f t="shared" si="546"/>
        <v>0</v>
      </c>
      <c r="BH360" s="570">
        <f t="shared" si="546"/>
        <v>0</v>
      </c>
      <c r="BI360" s="570">
        <f t="shared" si="546"/>
        <v>0</v>
      </c>
      <c r="BJ360" s="570">
        <f t="shared" si="546"/>
        <v>0</v>
      </c>
      <c r="BK360" s="570">
        <f t="shared" si="546"/>
        <v>0</v>
      </c>
      <c r="BL360" s="570">
        <f t="shared" si="546"/>
        <v>0</v>
      </c>
      <c r="BM360" s="570">
        <f t="shared" si="546"/>
        <v>0</v>
      </c>
      <c r="BN360" s="570">
        <f t="shared" si="546"/>
        <v>0</v>
      </c>
      <c r="BO360" s="570">
        <f t="shared" si="546"/>
        <v>0</v>
      </c>
      <c r="BP360" s="570">
        <f t="shared" si="546"/>
        <v>0</v>
      </c>
      <c r="BQ360" s="570">
        <f t="shared" si="534"/>
        <v>0</v>
      </c>
    </row>
    <row r="361" spans="1:69" s="325" customFormat="1" ht="25.5" x14ac:dyDescent="0.2">
      <c r="A361" s="610">
        <v>1970</v>
      </c>
      <c r="B361" s="349" t="s">
        <v>276</v>
      </c>
      <c r="C361" s="1177">
        <f>'I4 BO ASSETS'!L76</f>
        <v>0</v>
      </c>
      <c r="D361" s="570"/>
      <c r="E361" s="570"/>
      <c r="F361" s="570"/>
      <c r="G361" s="570"/>
      <c r="H361" s="570"/>
      <c r="I361" s="570"/>
      <c r="J361" s="570"/>
      <c r="K361" s="570"/>
      <c r="L361" s="570"/>
      <c r="M361" s="570"/>
      <c r="N361" s="570"/>
      <c r="O361" s="570"/>
      <c r="P361" s="570"/>
      <c r="Q361" s="570"/>
      <c r="R361" s="570"/>
      <c r="S361" s="570"/>
      <c r="T361" s="570"/>
      <c r="U361" s="570"/>
      <c r="V361" s="570"/>
      <c r="W361" s="570"/>
      <c r="X361" s="570"/>
      <c r="Y361" s="570"/>
      <c r="Z361" s="570"/>
      <c r="AA361" s="570"/>
      <c r="AB361" s="570"/>
      <c r="AC361" s="570"/>
      <c r="AD361" s="570"/>
      <c r="AE361" s="570"/>
      <c r="AF361" s="570"/>
      <c r="AG361" s="570"/>
      <c r="AH361" s="570"/>
      <c r="AI361" s="570"/>
      <c r="AJ361" s="570"/>
      <c r="AK361" s="570"/>
      <c r="AL361" s="570"/>
      <c r="AM361" s="570"/>
      <c r="AN361" s="570"/>
      <c r="AO361" s="570"/>
      <c r="AP361" s="570"/>
      <c r="AQ361" s="570"/>
      <c r="AR361" s="570"/>
      <c r="AS361" s="570"/>
      <c r="AT361" s="570"/>
      <c r="AU361" s="570"/>
      <c r="AV361" s="570"/>
      <c r="AW361" s="570">
        <f t="shared" ref="AW361:BP361" si="547">$C361*AW648</f>
        <v>0</v>
      </c>
      <c r="AX361" s="570">
        <f t="shared" si="547"/>
        <v>0</v>
      </c>
      <c r="AY361" s="570">
        <f t="shared" si="547"/>
        <v>0</v>
      </c>
      <c r="AZ361" s="570">
        <f t="shared" si="547"/>
        <v>0</v>
      </c>
      <c r="BA361" s="570">
        <f t="shared" si="547"/>
        <v>0</v>
      </c>
      <c r="BB361" s="570">
        <f t="shared" si="547"/>
        <v>0</v>
      </c>
      <c r="BC361" s="570">
        <f t="shared" si="547"/>
        <v>0</v>
      </c>
      <c r="BD361" s="570">
        <f t="shared" si="547"/>
        <v>0</v>
      </c>
      <c r="BE361" s="570">
        <f t="shared" si="547"/>
        <v>0</v>
      </c>
      <c r="BF361" s="570">
        <f t="shared" si="547"/>
        <v>0</v>
      </c>
      <c r="BG361" s="570">
        <f t="shared" si="547"/>
        <v>0</v>
      </c>
      <c r="BH361" s="570">
        <f t="shared" si="547"/>
        <v>0</v>
      </c>
      <c r="BI361" s="570">
        <f t="shared" si="547"/>
        <v>0</v>
      </c>
      <c r="BJ361" s="570">
        <f t="shared" si="547"/>
        <v>0</v>
      </c>
      <c r="BK361" s="570">
        <f t="shared" si="547"/>
        <v>0</v>
      </c>
      <c r="BL361" s="570">
        <f t="shared" si="547"/>
        <v>0</v>
      </c>
      <c r="BM361" s="570">
        <f t="shared" si="547"/>
        <v>0</v>
      </c>
      <c r="BN361" s="570">
        <f t="shared" si="547"/>
        <v>0</v>
      </c>
      <c r="BO361" s="570">
        <f t="shared" si="547"/>
        <v>0</v>
      </c>
      <c r="BP361" s="570">
        <f t="shared" si="547"/>
        <v>0</v>
      </c>
      <c r="BQ361" s="570">
        <f t="shared" si="534"/>
        <v>0</v>
      </c>
    </row>
    <row r="362" spans="1:69" s="325" customFormat="1" ht="25.5" x14ac:dyDescent="0.2">
      <c r="A362" s="610">
        <v>1975</v>
      </c>
      <c r="B362" s="349" t="s">
        <v>1546</v>
      </c>
      <c r="C362" s="1177">
        <f>'I4 BO ASSETS'!L77</f>
        <v>0</v>
      </c>
      <c r="D362" s="570"/>
      <c r="E362" s="570"/>
      <c r="F362" s="570"/>
      <c r="G362" s="570"/>
      <c r="H362" s="570"/>
      <c r="I362" s="570"/>
      <c r="J362" s="570"/>
      <c r="K362" s="570"/>
      <c r="L362" s="570"/>
      <c r="M362" s="570"/>
      <c r="N362" s="570"/>
      <c r="O362" s="570"/>
      <c r="P362" s="570"/>
      <c r="Q362" s="570"/>
      <c r="R362" s="570"/>
      <c r="S362" s="570"/>
      <c r="T362" s="570"/>
      <c r="U362" s="570"/>
      <c r="V362" s="570"/>
      <c r="W362" s="570"/>
      <c r="X362" s="570"/>
      <c r="Y362" s="570"/>
      <c r="Z362" s="570"/>
      <c r="AA362" s="570"/>
      <c r="AB362" s="570"/>
      <c r="AC362" s="570"/>
      <c r="AD362" s="570"/>
      <c r="AE362" s="570"/>
      <c r="AF362" s="570"/>
      <c r="AG362" s="570"/>
      <c r="AH362" s="570"/>
      <c r="AI362" s="570"/>
      <c r="AJ362" s="570"/>
      <c r="AK362" s="570"/>
      <c r="AL362" s="570"/>
      <c r="AM362" s="570"/>
      <c r="AN362" s="570"/>
      <c r="AO362" s="570"/>
      <c r="AP362" s="570"/>
      <c r="AQ362" s="570"/>
      <c r="AR362" s="570"/>
      <c r="AS362" s="570"/>
      <c r="AT362" s="570"/>
      <c r="AU362" s="570"/>
      <c r="AV362" s="570"/>
      <c r="AW362" s="570">
        <f t="shared" ref="AW362:BP362" si="548">$C362*AW649</f>
        <v>0</v>
      </c>
      <c r="AX362" s="570">
        <f t="shared" si="548"/>
        <v>0</v>
      </c>
      <c r="AY362" s="570">
        <f t="shared" si="548"/>
        <v>0</v>
      </c>
      <c r="AZ362" s="570">
        <f t="shared" si="548"/>
        <v>0</v>
      </c>
      <c r="BA362" s="570">
        <f t="shared" si="548"/>
        <v>0</v>
      </c>
      <c r="BB362" s="570">
        <f t="shared" si="548"/>
        <v>0</v>
      </c>
      <c r="BC362" s="570">
        <f t="shared" si="548"/>
        <v>0</v>
      </c>
      <c r="BD362" s="570">
        <f t="shared" si="548"/>
        <v>0</v>
      </c>
      <c r="BE362" s="570">
        <f t="shared" si="548"/>
        <v>0</v>
      </c>
      <c r="BF362" s="570">
        <f t="shared" si="548"/>
        <v>0</v>
      </c>
      <c r="BG362" s="570">
        <f t="shared" si="548"/>
        <v>0</v>
      </c>
      <c r="BH362" s="570">
        <f t="shared" si="548"/>
        <v>0</v>
      </c>
      <c r="BI362" s="570">
        <f t="shared" si="548"/>
        <v>0</v>
      </c>
      <c r="BJ362" s="570">
        <f t="shared" si="548"/>
        <v>0</v>
      </c>
      <c r="BK362" s="570">
        <f t="shared" si="548"/>
        <v>0</v>
      </c>
      <c r="BL362" s="570">
        <f t="shared" si="548"/>
        <v>0</v>
      </c>
      <c r="BM362" s="570">
        <f t="shared" si="548"/>
        <v>0</v>
      </c>
      <c r="BN362" s="570">
        <f t="shared" si="548"/>
        <v>0</v>
      </c>
      <c r="BO362" s="570">
        <f t="shared" si="548"/>
        <v>0</v>
      </c>
      <c r="BP362" s="570">
        <f t="shared" si="548"/>
        <v>0</v>
      </c>
      <c r="BQ362" s="570">
        <f t="shared" si="534"/>
        <v>0</v>
      </c>
    </row>
    <row r="363" spans="1:69" s="325" customFormat="1" ht="12.75" x14ac:dyDescent="0.2">
      <c r="A363" s="610">
        <v>1980</v>
      </c>
      <c r="B363" s="349" t="s">
        <v>1041</v>
      </c>
      <c r="C363" s="1177">
        <f>'I4 BO ASSETS'!L78</f>
        <v>68938</v>
      </c>
      <c r="D363" s="570"/>
      <c r="E363" s="570"/>
      <c r="F363" s="570"/>
      <c r="G363" s="570"/>
      <c r="H363" s="570"/>
      <c r="I363" s="570"/>
      <c r="J363" s="570"/>
      <c r="K363" s="570"/>
      <c r="L363" s="570"/>
      <c r="M363" s="570"/>
      <c r="N363" s="570"/>
      <c r="O363" s="570"/>
      <c r="P363" s="570"/>
      <c r="Q363" s="570"/>
      <c r="R363" s="570"/>
      <c r="S363" s="570"/>
      <c r="T363" s="570"/>
      <c r="U363" s="570"/>
      <c r="V363" s="570"/>
      <c r="W363" s="570"/>
      <c r="X363" s="570"/>
      <c r="Y363" s="570"/>
      <c r="Z363" s="570"/>
      <c r="AA363" s="570"/>
      <c r="AB363" s="570"/>
      <c r="AC363" s="570"/>
      <c r="AD363" s="570"/>
      <c r="AE363" s="570"/>
      <c r="AF363" s="570"/>
      <c r="AG363" s="570"/>
      <c r="AH363" s="570"/>
      <c r="AI363" s="570"/>
      <c r="AJ363" s="570"/>
      <c r="AK363" s="570"/>
      <c r="AL363" s="570"/>
      <c r="AM363" s="570"/>
      <c r="AN363" s="570"/>
      <c r="AO363" s="570"/>
      <c r="AP363" s="570"/>
      <c r="AQ363" s="570"/>
      <c r="AR363" s="570"/>
      <c r="AS363" s="570"/>
      <c r="AT363" s="570"/>
      <c r="AU363" s="570"/>
      <c r="AV363" s="570"/>
      <c r="AW363" s="570">
        <f t="shared" ref="AW363:BP363" si="549">$C363*AW650</f>
        <v>42650.250010015843</v>
      </c>
      <c r="AX363" s="570">
        <f t="shared" si="549"/>
        <v>9810.5499218172008</v>
      </c>
      <c r="AY363" s="570">
        <f t="shared" si="549"/>
        <v>15256.810097154081</v>
      </c>
      <c r="AZ363" s="570">
        <f t="shared" si="549"/>
        <v>0</v>
      </c>
      <c r="BA363" s="570">
        <f t="shared" si="549"/>
        <v>0</v>
      </c>
      <c r="BB363" s="570">
        <f t="shared" si="549"/>
        <v>0</v>
      </c>
      <c r="BC363" s="570">
        <f t="shared" si="549"/>
        <v>998.58753872391878</v>
      </c>
      <c r="BD363" s="570">
        <f t="shared" si="549"/>
        <v>120.57356059401468</v>
      </c>
      <c r="BE363" s="570">
        <f t="shared" si="549"/>
        <v>101.22887169493973</v>
      </c>
      <c r="BF363" s="570">
        <f t="shared" si="549"/>
        <v>0</v>
      </c>
      <c r="BG363" s="570">
        <f t="shared" si="549"/>
        <v>0</v>
      </c>
      <c r="BH363" s="570">
        <f t="shared" si="549"/>
        <v>0</v>
      </c>
      <c r="BI363" s="570">
        <f t="shared" si="549"/>
        <v>0</v>
      </c>
      <c r="BJ363" s="570">
        <f t="shared" si="549"/>
        <v>0</v>
      </c>
      <c r="BK363" s="570">
        <f t="shared" si="549"/>
        <v>0</v>
      </c>
      <c r="BL363" s="570">
        <f t="shared" si="549"/>
        <v>0</v>
      </c>
      <c r="BM363" s="570">
        <f t="shared" si="549"/>
        <v>0</v>
      </c>
      <c r="BN363" s="570">
        <f t="shared" si="549"/>
        <v>0</v>
      </c>
      <c r="BO363" s="570">
        <f t="shared" si="549"/>
        <v>0</v>
      </c>
      <c r="BP363" s="570">
        <f t="shared" si="549"/>
        <v>0</v>
      </c>
      <c r="BQ363" s="570">
        <f t="shared" si="534"/>
        <v>68938</v>
      </c>
    </row>
    <row r="364" spans="1:69" s="325" customFormat="1" ht="12.75" x14ac:dyDescent="0.2">
      <c r="A364" s="610">
        <v>1990</v>
      </c>
      <c r="B364" s="349" t="s">
        <v>1043</v>
      </c>
      <c r="C364" s="1177">
        <f>'I4 BO ASSETS'!L79</f>
        <v>555</v>
      </c>
      <c r="D364" s="570"/>
      <c r="E364" s="570"/>
      <c r="F364" s="570"/>
      <c r="G364" s="570"/>
      <c r="H364" s="570"/>
      <c r="I364" s="570"/>
      <c r="J364" s="570"/>
      <c r="K364" s="570"/>
      <c r="L364" s="570"/>
      <c r="M364" s="570"/>
      <c r="N364" s="570"/>
      <c r="O364" s="570"/>
      <c r="P364" s="570"/>
      <c r="Q364" s="570"/>
      <c r="R364" s="570"/>
      <c r="S364" s="570"/>
      <c r="T364" s="570"/>
      <c r="U364" s="570"/>
      <c r="V364" s="570"/>
      <c r="W364" s="570"/>
      <c r="X364" s="570"/>
      <c r="Y364" s="570"/>
      <c r="Z364" s="570"/>
      <c r="AA364" s="570"/>
      <c r="AB364" s="570"/>
      <c r="AC364" s="570"/>
      <c r="AD364" s="570"/>
      <c r="AE364" s="570"/>
      <c r="AF364" s="570"/>
      <c r="AG364" s="570"/>
      <c r="AH364" s="570"/>
      <c r="AI364" s="570"/>
      <c r="AJ364" s="570"/>
      <c r="AK364" s="570"/>
      <c r="AL364" s="570"/>
      <c r="AM364" s="570"/>
      <c r="AN364" s="570"/>
      <c r="AO364" s="570"/>
      <c r="AP364" s="570"/>
      <c r="AQ364" s="570"/>
      <c r="AR364" s="570"/>
      <c r="AS364" s="570"/>
      <c r="AT364" s="570"/>
      <c r="AU364" s="570"/>
      <c r="AV364" s="570"/>
      <c r="AW364" s="570">
        <f t="shared" ref="AW364:BP364" si="550">$C364*AW651</f>
        <v>343.36488954653157</v>
      </c>
      <c r="AX364" s="570">
        <f t="shared" si="550"/>
        <v>78.981914279621492</v>
      </c>
      <c r="AY364" s="570">
        <f t="shared" si="550"/>
        <v>122.82818770374125</v>
      </c>
      <c r="AZ364" s="570">
        <f t="shared" si="550"/>
        <v>0</v>
      </c>
      <c r="BA364" s="570">
        <f t="shared" si="550"/>
        <v>0</v>
      </c>
      <c r="BB364" s="570">
        <f t="shared" si="550"/>
        <v>0</v>
      </c>
      <c r="BC364" s="570">
        <f t="shared" si="550"/>
        <v>8.0393409149057842</v>
      </c>
      <c r="BD364" s="570">
        <f t="shared" si="550"/>
        <v>0.97070303939305103</v>
      </c>
      <c r="BE364" s="570">
        <f t="shared" si="550"/>
        <v>0.81496451580683438</v>
      </c>
      <c r="BF364" s="570">
        <f t="shared" si="550"/>
        <v>0</v>
      </c>
      <c r="BG364" s="570">
        <f t="shared" si="550"/>
        <v>0</v>
      </c>
      <c r="BH364" s="570">
        <f t="shared" si="550"/>
        <v>0</v>
      </c>
      <c r="BI364" s="570">
        <f t="shared" si="550"/>
        <v>0</v>
      </c>
      <c r="BJ364" s="570">
        <f t="shared" si="550"/>
        <v>0</v>
      </c>
      <c r="BK364" s="570">
        <f t="shared" si="550"/>
        <v>0</v>
      </c>
      <c r="BL364" s="570">
        <f t="shared" si="550"/>
        <v>0</v>
      </c>
      <c r="BM364" s="570">
        <f t="shared" si="550"/>
        <v>0</v>
      </c>
      <c r="BN364" s="570">
        <f t="shared" si="550"/>
        <v>0</v>
      </c>
      <c r="BO364" s="570">
        <f t="shared" si="550"/>
        <v>0</v>
      </c>
      <c r="BP364" s="570">
        <f t="shared" si="550"/>
        <v>0</v>
      </c>
      <c r="BQ364" s="570">
        <f t="shared" si="534"/>
        <v>555</v>
      </c>
    </row>
    <row r="365" spans="1:69" s="325" customFormat="1" ht="12.75" x14ac:dyDescent="0.2">
      <c r="A365" s="610">
        <v>2005</v>
      </c>
      <c r="B365" s="349" t="s">
        <v>1045</v>
      </c>
      <c r="C365" s="1177">
        <f>'I4 BO ASSETS'!L80</f>
        <v>0</v>
      </c>
      <c r="D365" s="570"/>
      <c r="E365" s="570"/>
      <c r="F365" s="570"/>
      <c r="G365" s="570"/>
      <c r="H365" s="570"/>
      <c r="I365" s="570"/>
      <c r="J365" s="570"/>
      <c r="K365" s="570"/>
      <c r="L365" s="570"/>
      <c r="M365" s="570"/>
      <c r="N365" s="570"/>
      <c r="O365" s="570"/>
      <c r="P365" s="570"/>
      <c r="Q365" s="570"/>
      <c r="R365" s="570"/>
      <c r="S365" s="570"/>
      <c r="T365" s="570"/>
      <c r="U365" s="570"/>
      <c r="V365" s="570"/>
      <c r="W365" s="570"/>
      <c r="X365" s="570"/>
      <c r="Y365" s="570"/>
      <c r="Z365" s="570"/>
      <c r="AA365" s="570"/>
      <c r="AB365" s="570"/>
      <c r="AC365" s="570"/>
      <c r="AD365" s="570"/>
      <c r="AE365" s="570"/>
      <c r="AF365" s="570"/>
      <c r="AG365" s="570"/>
      <c r="AH365" s="570"/>
      <c r="AI365" s="570"/>
      <c r="AJ365" s="570"/>
      <c r="AK365" s="570"/>
      <c r="AL365" s="570"/>
      <c r="AM365" s="570"/>
      <c r="AN365" s="570"/>
      <c r="AO365" s="570"/>
      <c r="AP365" s="570"/>
      <c r="AQ365" s="570"/>
      <c r="AR365" s="570"/>
      <c r="AS365" s="570"/>
      <c r="AT365" s="570"/>
      <c r="AU365" s="570"/>
      <c r="AV365" s="570"/>
      <c r="AW365" s="570">
        <f t="shared" ref="AW365:BP365" si="551">$C365*AW652</f>
        <v>0</v>
      </c>
      <c r="AX365" s="570">
        <f t="shared" si="551"/>
        <v>0</v>
      </c>
      <c r="AY365" s="570">
        <f t="shared" si="551"/>
        <v>0</v>
      </c>
      <c r="AZ365" s="570">
        <f t="shared" si="551"/>
        <v>0</v>
      </c>
      <c r="BA365" s="570">
        <f t="shared" si="551"/>
        <v>0</v>
      </c>
      <c r="BB365" s="570">
        <f t="shared" si="551"/>
        <v>0</v>
      </c>
      <c r="BC365" s="570">
        <f t="shared" si="551"/>
        <v>0</v>
      </c>
      <c r="BD365" s="570">
        <f t="shared" si="551"/>
        <v>0</v>
      </c>
      <c r="BE365" s="570">
        <f t="shared" si="551"/>
        <v>0</v>
      </c>
      <c r="BF365" s="570">
        <f t="shared" si="551"/>
        <v>0</v>
      </c>
      <c r="BG365" s="570">
        <f t="shared" si="551"/>
        <v>0</v>
      </c>
      <c r="BH365" s="570">
        <f t="shared" si="551"/>
        <v>0</v>
      </c>
      <c r="BI365" s="570">
        <f t="shared" si="551"/>
        <v>0</v>
      </c>
      <c r="BJ365" s="570">
        <f t="shared" si="551"/>
        <v>0</v>
      </c>
      <c r="BK365" s="570">
        <f t="shared" si="551"/>
        <v>0</v>
      </c>
      <c r="BL365" s="570">
        <f t="shared" si="551"/>
        <v>0</v>
      </c>
      <c r="BM365" s="570">
        <f t="shared" si="551"/>
        <v>0</v>
      </c>
      <c r="BN365" s="570">
        <f t="shared" si="551"/>
        <v>0</v>
      </c>
      <c r="BO365" s="570">
        <f t="shared" si="551"/>
        <v>0</v>
      </c>
      <c r="BP365" s="570">
        <f t="shared" si="551"/>
        <v>0</v>
      </c>
      <c r="BQ365" s="570">
        <f t="shared" si="534"/>
        <v>0</v>
      </c>
    </row>
    <row r="366" spans="1:69" s="1167" customFormat="1" ht="12.75" x14ac:dyDescent="0.2">
      <c r="A366" s="614">
        <v>2010</v>
      </c>
      <c r="B366" s="613" t="s">
        <v>1046</v>
      </c>
      <c r="C366" s="1177">
        <f>'I4 BO ASSETS'!L81</f>
        <v>0</v>
      </c>
      <c r="D366" s="570"/>
      <c r="E366" s="570"/>
      <c r="F366" s="570"/>
      <c r="G366" s="570"/>
      <c r="H366" s="570"/>
      <c r="I366" s="570"/>
      <c r="J366" s="570"/>
      <c r="K366" s="570"/>
      <c r="L366" s="570"/>
      <c r="M366" s="570"/>
      <c r="N366" s="570"/>
      <c r="O366" s="570"/>
      <c r="P366" s="570"/>
      <c r="Q366" s="570"/>
      <c r="R366" s="570"/>
      <c r="S366" s="570"/>
      <c r="T366" s="570"/>
      <c r="U366" s="570"/>
      <c r="V366" s="570"/>
      <c r="W366" s="570"/>
      <c r="X366" s="570"/>
      <c r="Y366" s="570"/>
      <c r="Z366" s="570"/>
      <c r="AA366" s="570"/>
      <c r="AB366" s="570"/>
      <c r="AC366" s="570"/>
      <c r="AD366" s="570"/>
      <c r="AE366" s="570"/>
      <c r="AF366" s="570"/>
      <c r="AG366" s="570"/>
      <c r="AH366" s="570"/>
      <c r="AI366" s="570"/>
      <c r="AJ366" s="570"/>
      <c r="AK366" s="570"/>
      <c r="AL366" s="570"/>
      <c r="AM366" s="570"/>
      <c r="AN366" s="570"/>
      <c r="AO366" s="570"/>
      <c r="AP366" s="570"/>
      <c r="AQ366" s="570"/>
      <c r="AR366" s="570"/>
      <c r="AS366" s="570"/>
      <c r="AT366" s="570"/>
      <c r="AU366" s="570"/>
      <c r="AV366" s="570"/>
      <c r="AW366" s="570">
        <f t="shared" ref="AW366:BP366" si="552">$C366*AW653</f>
        <v>0</v>
      </c>
      <c r="AX366" s="570">
        <f t="shared" si="552"/>
        <v>0</v>
      </c>
      <c r="AY366" s="570">
        <f t="shared" si="552"/>
        <v>0</v>
      </c>
      <c r="AZ366" s="570">
        <f t="shared" si="552"/>
        <v>0</v>
      </c>
      <c r="BA366" s="570">
        <f t="shared" si="552"/>
        <v>0</v>
      </c>
      <c r="BB366" s="570">
        <f t="shared" si="552"/>
        <v>0</v>
      </c>
      <c r="BC366" s="570">
        <f t="shared" si="552"/>
        <v>0</v>
      </c>
      <c r="BD366" s="570">
        <f t="shared" si="552"/>
        <v>0</v>
      </c>
      <c r="BE366" s="570">
        <f t="shared" si="552"/>
        <v>0</v>
      </c>
      <c r="BF366" s="570">
        <f t="shared" si="552"/>
        <v>0</v>
      </c>
      <c r="BG366" s="570">
        <f t="shared" si="552"/>
        <v>0</v>
      </c>
      <c r="BH366" s="570">
        <f t="shared" si="552"/>
        <v>0</v>
      </c>
      <c r="BI366" s="570">
        <f t="shared" si="552"/>
        <v>0</v>
      </c>
      <c r="BJ366" s="570">
        <f t="shared" si="552"/>
        <v>0</v>
      </c>
      <c r="BK366" s="570">
        <f t="shared" si="552"/>
        <v>0</v>
      </c>
      <c r="BL366" s="570">
        <f t="shared" si="552"/>
        <v>0</v>
      </c>
      <c r="BM366" s="570">
        <f t="shared" si="552"/>
        <v>0</v>
      </c>
      <c r="BN366" s="570">
        <f t="shared" si="552"/>
        <v>0</v>
      </c>
      <c r="BO366" s="570">
        <f t="shared" si="552"/>
        <v>0</v>
      </c>
      <c r="BP366" s="570">
        <f t="shared" si="552"/>
        <v>0</v>
      </c>
      <c r="BQ366" s="570">
        <f t="shared" si="534"/>
        <v>0</v>
      </c>
    </row>
    <row r="367" spans="1:69" s="1173" customFormat="1" ht="12.75" x14ac:dyDescent="0.2">
      <c r="A367" s="1168"/>
      <c r="B367" s="1180" t="s">
        <v>909</v>
      </c>
      <c r="C367" s="1181">
        <f>SUM(C347:C366)</f>
        <v>563093.15999999992</v>
      </c>
      <c r="D367" s="1171"/>
      <c r="E367" s="1171"/>
      <c r="F367" s="1172"/>
      <c r="G367" s="1171">
        <f t="shared" ref="G367:AB367" si="553">SUM(G347:G366)</f>
        <v>0</v>
      </c>
      <c r="H367" s="1171">
        <f t="shared" si="553"/>
        <v>0</v>
      </c>
      <c r="I367" s="1171">
        <f t="shared" si="553"/>
        <v>0</v>
      </c>
      <c r="J367" s="1171">
        <f t="shared" si="553"/>
        <v>0</v>
      </c>
      <c r="K367" s="1171">
        <f t="shared" si="553"/>
        <v>0</v>
      </c>
      <c r="L367" s="1171">
        <f t="shared" si="553"/>
        <v>0</v>
      </c>
      <c r="M367" s="1171">
        <f t="shared" si="553"/>
        <v>0</v>
      </c>
      <c r="N367" s="1171">
        <f t="shared" si="553"/>
        <v>0</v>
      </c>
      <c r="O367" s="1171">
        <f t="shared" si="553"/>
        <v>0</v>
      </c>
      <c r="P367" s="1171">
        <f t="shared" si="553"/>
        <v>0</v>
      </c>
      <c r="Q367" s="1171">
        <f t="shared" si="553"/>
        <v>0</v>
      </c>
      <c r="R367" s="1171">
        <f t="shared" si="553"/>
        <v>0</v>
      </c>
      <c r="S367" s="1171">
        <f t="shared" si="553"/>
        <v>0</v>
      </c>
      <c r="T367" s="1171">
        <f t="shared" si="553"/>
        <v>0</v>
      </c>
      <c r="U367" s="1171">
        <f t="shared" si="553"/>
        <v>0</v>
      </c>
      <c r="V367" s="1171">
        <f t="shared" si="553"/>
        <v>0</v>
      </c>
      <c r="W367" s="1171">
        <f t="shared" si="553"/>
        <v>0</v>
      </c>
      <c r="X367" s="1171">
        <f t="shared" si="553"/>
        <v>0</v>
      </c>
      <c r="Y367" s="1171">
        <f t="shared" si="553"/>
        <v>0</v>
      </c>
      <c r="Z367" s="1171">
        <f t="shared" si="553"/>
        <v>0</v>
      </c>
      <c r="AA367" s="1171">
        <f t="shared" si="553"/>
        <v>0</v>
      </c>
      <c r="AB367" s="1171">
        <f t="shared" si="553"/>
        <v>0</v>
      </c>
      <c r="AC367" s="1171">
        <f t="shared" ref="AC367:AX367" si="554">SUM(AC347:AC366)</f>
        <v>0</v>
      </c>
      <c r="AD367" s="1171">
        <f t="shared" si="554"/>
        <v>0</v>
      </c>
      <c r="AE367" s="1171">
        <f t="shared" si="554"/>
        <v>0</v>
      </c>
      <c r="AF367" s="1171">
        <f t="shared" si="554"/>
        <v>0</v>
      </c>
      <c r="AG367" s="1171">
        <f t="shared" si="554"/>
        <v>0</v>
      </c>
      <c r="AH367" s="1171">
        <f t="shared" si="554"/>
        <v>0</v>
      </c>
      <c r="AI367" s="1171">
        <f t="shared" si="554"/>
        <v>0</v>
      </c>
      <c r="AJ367" s="1171">
        <f t="shared" si="554"/>
        <v>0</v>
      </c>
      <c r="AK367" s="1171">
        <f t="shared" si="554"/>
        <v>0</v>
      </c>
      <c r="AL367" s="1171">
        <f t="shared" si="554"/>
        <v>0</v>
      </c>
      <c r="AM367" s="1171">
        <f t="shared" si="554"/>
        <v>0</v>
      </c>
      <c r="AN367" s="1171">
        <f t="shared" si="554"/>
        <v>0</v>
      </c>
      <c r="AO367" s="1171">
        <f t="shared" si="554"/>
        <v>0</v>
      </c>
      <c r="AP367" s="1171">
        <f t="shared" si="554"/>
        <v>0</v>
      </c>
      <c r="AQ367" s="1171">
        <f t="shared" si="554"/>
        <v>0</v>
      </c>
      <c r="AR367" s="1171">
        <f t="shared" si="554"/>
        <v>0</v>
      </c>
      <c r="AS367" s="1171">
        <f t="shared" si="554"/>
        <v>0</v>
      </c>
      <c r="AT367" s="1171">
        <f t="shared" si="554"/>
        <v>0</v>
      </c>
      <c r="AU367" s="1171">
        <f t="shared" si="554"/>
        <v>0</v>
      </c>
      <c r="AV367" s="1171">
        <f t="shared" si="554"/>
        <v>0</v>
      </c>
      <c r="AW367" s="1171">
        <f t="shared" si="554"/>
        <v>348371.92916722054</v>
      </c>
      <c r="AX367" s="1171">
        <f t="shared" si="554"/>
        <v>80133.649900110249</v>
      </c>
      <c r="AY367" s="1171">
        <f t="shared" ref="AY367:BQ367" si="555">SUM(AY347:AY366)</f>
        <v>124619.3015336447</v>
      </c>
      <c r="AZ367" s="1171">
        <f t="shared" si="555"/>
        <v>0</v>
      </c>
      <c r="BA367" s="1171">
        <f t="shared" si="555"/>
        <v>0</v>
      </c>
      <c r="BB367" s="1171">
        <f t="shared" si="555"/>
        <v>0</v>
      </c>
      <c r="BC367" s="1171">
        <f t="shared" si="555"/>
        <v>8156.5727569217806</v>
      </c>
      <c r="BD367" s="1171">
        <f t="shared" si="555"/>
        <v>984.85809346565316</v>
      </c>
      <c r="BE367" s="1171">
        <f t="shared" si="555"/>
        <v>826.84854863700957</v>
      </c>
      <c r="BF367" s="1171">
        <f t="shared" si="555"/>
        <v>0</v>
      </c>
      <c r="BG367" s="1171">
        <f t="shared" si="555"/>
        <v>0</v>
      </c>
      <c r="BH367" s="1171">
        <f t="shared" si="555"/>
        <v>0</v>
      </c>
      <c r="BI367" s="1171">
        <f t="shared" si="555"/>
        <v>0</v>
      </c>
      <c r="BJ367" s="1171">
        <f t="shared" si="555"/>
        <v>0</v>
      </c>
      <c r="BK367" s="1171">
        <f t="shared" si="555"/>
        <v>0</v>
      </c>
      <c r="BL367" s="1171">
        <f t="shared" si="555"/>
        <v>0</v>
      </c>
      <c r="BM367" s="1171">
        <f t="shared" si="555"/>
        <v>0</v>
      </c>
      <c r="BN367" s="1171">
        <f t="shared" si="555"/>
        <v>0</v>
      </c>
      <c r="BO367" s="1171">
        <f t="shared" si="555"/>
        <v>0</v>
      </c>
      <c r="BP367" s="1171">
        <f t="shared" si="555"/>
        <v>0</v>
      </c>
      <c r="BQ367" s="1171">
        <f t="shared" si="555"/>
        <v>563093.15999999992</v>
      </c>
    </row>
    <row r="368" spans="1:69" s="325" customFormat="1" ht="12.75" x14ac:dyDescent="0.2">
      <c r="A368" s="1185"/>
      <c r="B368" s="409"/>
      <c r="C368" s="1186"/>
      <c r="D368" s="570"/>
      <c r="E368" s="570"/>
      <c r="F368" s="570"/>
      <c r="AV368" s="410"/>
      <c r="BQ368" s="410"/>
    </row>
    <row r="369" spans="1:69" s="1097" customFormat="1" ht="13.5" thickBot="1" x14ac:dyDescent="0.25">
      <c r="A369" s="1098"/>
      <c r="B369" s="1095" t="s">
        <v>785</v>
      </c>
      <c r="C369" s="1099">
        <f>C344+C367</f>
        <v>4333630.5689334869</v>
      </c>
      <c r="D369" s="1099">
        <f t="shared" ref="D369:AU369" si="556">D344+D367</f>
        <v>2129903.7646634411</v>
      </c>
      <c r="E369" s="1099">
        <f t="shared" si="556"/>
        <v>1640633.6442700461</v>
      </c>
      <c r="F369" s="1099">
        <f t="shared" si="556"/>
        <v>3770537.4089334873</v>
      </c>
      <c r="G369" s="1099">
        <f t="shared" si="556"/>
        <v>973701.55272063718</v>
      </c>
      <c r="H369" s="1099">
        <f t="shared" si="556"/>
        <v>392672.226649886</v>
      </c>
      <c r="I369" s="1099">
        <f t="shared" si="556"/>
        <v>745245.88594419183</v>
      </c>
      <c r="J369" s="1099">
        <f t="shared" si="556"/>
        <v>0</v>
      </c>
      <c r="K369" s="1099">
        <f t="shared" si="556"/>
        <v>0</v>
      </c>
      <c r="L369" s="1099">
        <f t="shared" si="556"/>
        <v>0</v>
      </c>
      <c r="M369" s="1099">
        <f t="shared" si="556"/>
        <v>17950.377142304853</v>
      </c>
      <c r="N369" s="1099">
        <f t="shared" si="556"/>
        <v>57.33137381468778</v>
      </c>
      <c r="O369" s="1099">
        <f t="shared" si="556"/>
        <v>276.39083260659686</v>
      </c>
      <c r="P369" s="1099">
        <f t="shared" si="556"/>
        <v>0</v>
      </c>
      <c r="Q369" s="1099">
        <f t="shared" si="556"/>
        <v>0</v>
      </c>
      <c r="R369" s="1099">
        <f t="shared" si="556"/>
        <v>0</v>
      </c>
      <c r="S369" s="1099">
        <f t="shared" si="556"/>
        <v>0</v>
      </c>
      <c r="T369" s="1099">
        <f t="shared" si="556"/>
        <v>0</v>
      </c>
      <c r="U369" s="1099">
        <f t="shared" si="556"/>
        <v>0</v>
      </c>
      <c r="V369" s="1099">
        <f t="shared" si="556"/>
        <v>0</v>
      </c>
      <c r="W369" s="1099">
        <f t="shared" si="556"/>
        <v>0</v>
      </c>
      <c r="X369" s="1099">
        <f t="shared" si="556"/>
        <v>0</v>
      </c>
      <c r="Y369" s="1099">
        <f t="shared" si="556"/>
        <v>0</v>
      </c>
      <c r="Z369" s="1099">
        <f t="shared" si="556"/>
        <v>0</v>
      </c>
      <c r="AA369" s="1099">
        <f t="shared" si="556"/>
        <v>2129903.7646634411</v>
      </c>
      <c r="AB369" s="1099">
        <f t="shared" si="556"/>
        <v>1405955.1833556837</v>
      </c>
      <c r="AC369" s="1099">
        <f t="shared" si="556"/>
        <v>163426.66376495635</v>
      </c>
      <c r="AD369" s="1099">
        <f t="shared" si="556"/>
        <v>30258.112856910677</v>
      </c>
      <c r="AE369" s="1099">
        <f t="shared" si="556"/>
        <v>0</v>
      </c>
      <c r="AF369" s="1099">
        <f t="shared" si="556"/>
        <v>0</v>
      </c>
      <c r="AG369" s="1099">
        <f t="shared" si="556"/>
        <v>0</v>
      </c>
      <c r="AH369" s="1099">
        <f t="shared" si="556"/>
        <v>30766.159966036001</v>
      </c>
      <c r="AI369" s="1099">
        <f t="shared" si="556"/>
        <v>5673.2030162178025</v>
      </c>
      <c r="AJ369" s="1099">
        <f t="shared" si="556"/>
        <v>4554.3213102415139</v>
      </c>
      <c r="AK369" s="1099">
        <f t="shared" si="556"/>
        <v>0</v>
      </c>
      <c r="AL369" s="1099">
        <f t="shared" si="556"/>
        <v>0</v>
      </c>
      <c r="AM369" s="1099">
        <f t="shared" si="556"/>
        <v>0</v>
      </c>
      <c r="AN369" s="1099">
        <f t="shared" si="556"/>
        <v>0</v>
      </c>
      <c r="AO369" s="1099">
        <f t="shared" si="556"/>
        <v>0</v>
      </c>
      <c r="AP369" s="1099">
        <f t="shared" si="556"/>
        <v>0</v>
      </c>
      <c r="AQ369" s="1099">
        <f t="shared" si="556"/>
        <v>0</v>
      </c>
      <c r="AR369" s="1099">
        <f t="shared" si="556"/>
        <v>0</v>
      </c>
      <c r="AS369" s="1099">
        <f t="shared" si="556"/>
        <v>0</v>
      </c>
      <c r="AT369" s="1099">
        <f t="shared" si="556"/>
        <v>0</v>
      </c>
      <c r="AU369" s="1099">
        <f t="shared" si="556"/>
        <v>0</v>
      </c>
      <c r="AV369" s="1099">
        <f t="shared" ref="AV369:BQ369" si="557">AV344+AV367</f>
        <v>1640633.6442700461</v>
      </c>
      <c r="AW369" s="1099">
        <f t="shared" si="557"/>
        <v>348371.92916722054</v>
      </c>
      <c r="AX369" s="1099">
        <f t="shared" si="557"/>
        <v>80133.649900110249</v>
      </c>
      <c r="AY369" s="1099">
        <f t="shared" si="557"/>
        <v>124619.3015336447</v>
      </c>
      <c r="AZ369" s="1099">
        <f t="shared" si="557"/>
        <v>0</v>
      </c>
      <c r="BA369" s="1099">
        <f t="shared" si="557"/>
        <v>0</v>
      </c>
      <c r="BB369" s="1099">
        <f t="shared" si="557"/>
        <v>0</v>
      </c>
      <c r="BC369" s="1099">
        <f t="shared" si="557"/>
        <v>8156.5727569217806</v>
      </c>
      <c r="BD369" s="1099">
        <f t="shared" si="557"/>
        <v>984.85809346565316</v>
      </c>
      <c r="BE369" s="1099">
        <f t="shared" si="557"/>
        <v>826.84854863700957</v>
      </c>
      <c r="BF369" s="1099">
        <f t="shared" si="557"/>
        <v>0</v>
      </c>
      <c r="BG369" s="1099">
        <f t="shared" si="557"/>
        <v>0</v>
      </c>
      <c r="BH369" s="1099">
        <f t="shared" si="557"/>
        <v>0</v>
      </c>
      <c r="BI369" s="1099">
        <f t="shared" si="557"/>
        <v>0</v>
      </c>
      <c r="BJ369" s="1099">
        <f t="shared" si="557"/>
        <v>0</v>
      </c>
      <c r="BK369" s="1099">
        <f t="shared" si="557"/>
        <v>0</v>
      </c>
      <c r="BL369" s="1099">
        <f t="shared" si="557"/>
        <v>0</v>
      </c>
      <c r="BM369" s="1099">
        <f t="shared" si="557"/>
        <v>0</v>
      </c>
      <c r="BN369" s="1099">
        <f t="shared" si="557"/>
        <v>0</v>
      </c>
      <c r="BO369" s="1099">
        <f t="shared" si="557"/>
        <v>0</v>
      </c>
      <c r="BP369" s="1099">
        <f t="shared" si="557"/>
        <v>0</v>
      </c>
      <c r="BQ369" s="1099">
        <f t="shared" si="557"/>
        <v>563093.15999999992</v>
      </c>
    </row>
    <row r="370" spans="1:69" s="325" customFormat="1" ht="13.5" thickTop="1" x14ac:dyDescent="0.2">
      <c r="A370" s="1185"/>
      <c r="B370" s="409"/>
      <c r="C370" s="1186"/>
      <c r="D370" s="570"/>
      <c r="E370" s="570"/>
      <c r="F370" s="570"/>
      <c r="AV370" s="410"/>
      <c r="BQ370" s="410"/>
    </row>
    <row r="371" spans="1:69" s="325" customFormat="1" ht="15.75" x14ac:dyDescent="0.25">
      <c r="A371" s="1489" t="s">
        <v>948</v>
      </c>
      <c r="C371" s="1140"/>
      <c r="K371" s="610"/>
      <c r="AV371" s="410"/>
    </row>
    <row r="372" spans="1:69" s="325" customFormat="1" ht="12.75" x14ac:dyDescent="0.2">
      <c r="C372" s="1140"/>
      <c r="AV372" s="410"/>
    </row>
    <row r="373" spans="1:69" s="325" customFormat="1" ht="12.75" x14ac:dyDescent="0.2">
      <c r="A373" s="523"/>
      <c r="B373" s="1141"/>
      <c r="C373" s="1142"/>
      <c r="AV373" s="410"/>
    </row>
    <row r="374" spans="1:69" s="1143" customFormat="1" ht="25.5" x14ac:dyDescent="0.2">
      <c r="C374" s="1144"/>
      <c r="D374" s="1145"/>
      <c r="E374" s="1146"/>
      <c r="F374" s="1147"/>
      <c r="G374" s="1148" t="s">
        <v>1130</v>
      </c>
      <c r="H374" s="1148"/>
      <c r="I374" s="1148"/>
      <c r="J374" s="1148"/>
      <c r="K374" s="1148"/>
      <c r="L374" s="1148"/>
      <c r="M374" s="1148"/>
      <c r="N374" s="1148"/>
      <c r="O374" s="1148"/>
      <c r="P374" s="1148"/>
      <c r="Q374" s="1148"/>
      <c r="R374" s="1148"/>
      <c r="S374" s="1148"/>
      <c r="T374" s="1148"/>
      <c r="U374" s="1148"/>
      <c r="V374" s="1148"/>
      <c r="W374" s="1148"/>
      <c r="X374" s="1148"/>
      <c r="Y374" s="1148"/>
      <c r="Z374" s="1148"/>
      <c r="AA374" s="1149"/>
      <c r="AB374" s="1148" t="s">
        <v>1131</v>
      </c>
      <c r="AC374" s="1148"/>
      <c r="AD374" s="1148"/>
      <c r="AE374" s="1148"/>
      <c r="AF374" s="1148"/>
      <c r="AG374" s="1148"/>
      <c r="AH374" s="1148"/>
      <c r="AI374" s="1148"/>
      <c r="AJ374" s="1148"/>
      <c r="AK374" s="1148"/>
      <c r="AL374" s="1148"/>
      <c r="AM374" s="1148"/>
      <c r="AN374" s="1148"/>
      <c r="AO374" s="1148"/>
      <c r="AP374" s="1148"/>
      <c r="AQ374" s="1148"/>
      <c r="AR374" s="1148"/>
      <c r="AS374" s="1148"/>
      <c r="AT374" s="1148"/>
      <c r="AU374" s="1148"/>
      <c r="AV374" s="1149"/>
      <c r="AW374" s="1150" t="s">
        <v>1132</v>
      </c>
      <c r="AX374" s="1148"/>
      <c r="AY374" s="1148"/>
      <c r="AZ374" s="1148"/>
      <c r="BA374" s="1148"/>
      <c r="BB374" s="1148"/>
      <c r="BC374" s="1148"/>
      <c r="BD374" s="1148"/>
      <c r="BE374" s="1148"/>
      <c r="BF374" s="1148"/>
      <c r="BG374" s="1148"/>
      <c r="BH374" s="1148"/>
      <c r="BI374" s="1148"/>
      <c r="BJ374" s="1148"/>
      <c r="BK374" s="1148"/>
      <c r="BL374" s="1148"/>
      <c r="BM374" s="1148"/>
      <c r="BN374" s="1148"/>
      <c r="BO374" s="1148"/>
      <c r="BP374" s="1148"/>
      <c r="BQ374" s="1149"/>
    </row>
    <row r="375" spans="1:69" s="985" customFormat="1" ht="12.75" x14ac:dyDescent="0.2">
      <c r="A375" s="1151"/>
      <c r="B375" s="1151"/>
      <c r="C375" s="1152"/>
      <c r="D375" s="1153"/>
      <c r="E375" s="1154"/>
      <c r="F375" s="1155"/>
      <c r="G375" s="1156">
        <v>1</v>
      </c>
      <c r="H375" s="1156">
        <v>2</v>
      </c>
      <c r="I375" s="1156">
        <v>3</v>
      </c>
      <c r="J375" s="1156">
        <v>4</v>
      </c>
      <c r="K375" s="1156">
        <v>5</v>
      </c>
      <c r="L375" s="1156">
        <v>6</v>
      </c>
      <c r="M375" s="1156">
        <v>7</v>
      </c>
      <c r="N375" s="1156">
        <v>8</v>
      </c>
      <c r="O375" s="1156">
        <v>9</v>
      </c>
      <c r="P375" s="1156">
        <v>10</v>
      </c>
      <c r="Q375" s="1156">
        <v>11</v>
      </c>
      <c r="R375" s="1156">
        <v>12</v>
      </c>
      <c r="S375" s="1156">
        <v>13</v>
      </c>
      <c r="T375" s="1156">
        <v>14</v>
      </c>
      <c r="U375" s="1156">
        <v>15</v>
      </c>
      <c r="V375" s="1156">
        <v>16</v>
      </c>
      <c r="W375" s="1156">
        <v>17</v>
      </c>
      <c r="X375" s="1156">
        <v>18</v>
      </c>
      <c r="Y375" s="1156">
        <v>19</v>
      </c>
      <c r="Z375" s="1156">
        <v>20</v>
      </c>
      <c r="AA375" s="1157" t="s">
        <v>707</v>
      </c>
      <c r="AB375" s="1156">
        <v>1</v>
      </c>
      <c r="AC375" s="1156">
        <v>2</v>
      </c>
      <c r="AD375" s="1156">
        <v>3</v>
      </c>
      <c r="AE375" s="1156">
        <v>4</v>
      </c>
      <c r="AF375" s="1156">
        <v>5</v>
      </c>
      <c r="AG375" s="1156">
        <v>6</v>
      </c>
      <c r="AH375" s="1156">
        <v>7</v>
      </c>
      <c r="AI375" s="1156">
        <v>8</v>
      </c>
      <c r="AJ375" s="1156">
        <v>9</v>
      </c>
      <c r="AK375" s="1156">
        <v>10</v>
      </c>
      <c r="AL375" s="1156">
        <v>11</v>
      </c>
      <c r="AM375" s="1156">
        <v>12</v>
      </c>
      <c r="AN375" s="1156">
        <v>13</v>
      </c>
      <c r="AO375" s="1156">
        <v>14</v>
      </c>
      <c r="AP375" s="1156">
        <v>15</v>
      </c>
      <c r="AQ375" s="1156">
        <v>16</v>
      </c>
      <c r="AR375" s="1156">
        <v>17</v>
      </c>
      <c r="AS375" s="1156">
        <v>18</v>
      </c>
      <c r="AT375" s="1156">
        <v>19</v>
      </c>
      <c r="AU375" s="1156">
        <v>20</v>
      </c>
      <c r="AV375" s="1157" t="s">
        <v>707</v>
      </c>
      <c r="AW375" s="1158">
        <v>1</v>
      </c>
      <c r="AX375" s="1156">
        <v>2</v>
      </c>
      <c r="AY375" s="1156">
        <v>3</v>
      </c>
      <c r="AZ375" s="1156">
        <v>4</v>
      </c>
      <c r="BA375" s="1156">
        <v>5</v>
      </c>
      <c r="BB375" s="1156">
        <v>6</v>
      </c>
      <c r="BC375" s="1156">
        <v>7</v>
      </c>
      <c r="BD375" s="1156">
        <v>8</v>
      </c>
      <c r="BE375" s="1156">
        <v>9</v>
      </c>
      <c r="BF375" s="1156">
        <v>10</v>
      </c>
      <c r="BG375" s="1156">
        <v>11</v>
      </c>
      <c r="BH375" s="1156">
        <v>12</v>
      </c>
      <c r="BI375" s="1156">
        <v>13</v>
      </c>
      <c r="BJ375" s="1156">
        <v>14</v>
      </c>
      <c r="BK375" s="1156">
        <v>15</v>
      </c>
      <c r="BL375" s="1156">
        <v>16</v>
      </c>
      <c r="BM375" s="1156">
        <v>17</v>
      </c>
      <c r="BN375" s="1156">
        <v>18</v>
      </c>
      <c r="BO375" s="1156">
        <v>19</v>
      </c>
      <c r="BP375" s="1156">
        <v>20</v>
      </c>
      <c r="BQ375" s="1157" t="s">
        <v>707</v>
      </c>
    </row>
    <row r="376" spans="1:69" s="397" customFormat="1" ht="38.25" x14ac:dyDescent="0.2">
      <c r="A376" s="74" t="s">
        <v>1180</v>
      </c>
      <c r="B376" s="74" t="s">
        <v>637</v>
      </c>
      <c r="C376" s="1201" t="s">
        <v>1362</v>
      </c>
      <c r="D376" s="1160" t="s">
        <v>308</v>
      </c>
      <c r="E376" s="1161" t="s">
        <v>309</v>
      </c>
      <c r="F376" s="1162" t="s">
        <v>763</v>
      </c>
      <c r="G376" s="784" t="str">
        <f>IF('I2 LDC class'!$D$20="",'I2 LDC class'!$C$20,'I2 LDC class'!$D$20)</f>
        <v>Residential</v>
      </c>
      <c r="H376" s="784" t="str">
        <f>IF('I2 LDC class'!$D$21="",'I2 LDC class'!$C$21,'I2 LDC class'!$D$21)</f>
        <v>GS &lt;50</v>
      </c>
      <c r="I376" s="784" t="str">
        <f>IF('I2 LDC class'!$D$22="",'I2 LDC class'!$C$22,'I2 LDC class'!$D$22)</f>
        <v>GS&gt;50-Regular</v>
      </c>
      <c r="J376" s="784" t="str">
        <f>IF('I2 LDC class'!$D$23="",'I2 LDC class'!$C$23,'I2 LDC class'!$D$23)</f>
        <v>GS&gt; 50-TOU</v>
      </c>
      <c r="K376" s="784" t="str">
        <f>IF('I2 LDC class'!$D$24="",'I2 LDC class'!$C$24,'I2 LDC class'!$D$24)</f>
        <v>GS &gt;50-Intermediate</v>
      </c>
      <c r="L376" s="784" t="str">
        <f>IF('I2 LDC class'!$D$25="",'I2 LDC class'!$C$25,'I2 LDC class'!$D$25)</f>
        <v>Large Use &gt;5MW</v>
      </c>
      <c r="M376" s="784" t="str">
        <f>IF('I2 LDC class'!$D$26="",'I2 LDC class'!$C$26,'I2 LDC class'!$D$26)</f>
        <v>Street Light</v>
      </c>
      <c r="N376" s="784" t="str">
        <f>IF('I2 LDC class'!$D$27="",'I2 LDC class'!$C$27,'I2 LDC class'!$D$27)</f>
        <v>Sentinel</v>
      </c>
      <c r="O376" s="784" t="str">
        <f>IF('I2 LDC class'!$D$28="",'I2 LDC class'!$C$28,'I2 LDC class'!$D$28)</f>
        <v>Unmetered Scattered Load</v>
      </c>
      <c r="P376" s="784" t="str">
        <f>IF('I2 LDC class'!$D$29="",'I2 LDC class'!$C$29,'I2 LDC class'!$D$29)</f>
        <v>Embedded Distributor</v>
      </c>
      <c r="Q376" s="784" t="str">
        <f>IF('I2 LDC class'!$D$30="",'I2 LDC class'!$C$30,'I2 LDC class'!$D$30)</f>
        <v>Back-up/Standby Power</v>
      </c>
      <c r="R376" s="784" t="str">
        <f>IF('I2 LDC class'!$D$31="",'I2 LDC class'!$C$31,'I2 LDC class'!$D$31)</f>
        <v>Rate Class 1</v>
      </c>
      <c r="S376" s="784" t="str">
        <f>IF('I2 LDC class'!$D$32="",'I2 LDC class'!$C$32,'I2 LDC class'!$D$32)</f>
        <v>Rate class 2</v>
      </c>
      <c r="T376" s="784" t="str">
        <f>IF('I2 LDC class'!$D$33="",'I2 LDC class'!$C$33,'I2 LDC class'!$D$33)</f>
        <v>Rate class 3</v>
      </c>
      <c r="U376" s="784" t="str">
        <f>IF('I2 LDC class'!$D$34="",'I2 LDC class'!$C$34,'I2 LDC class'!$D$34)</f>
        <v>Rate class 4</v>
      </c>
      <c r="V376" s="784" t="str">
        <f>IF('I2 LDC class'!$D$35="",'I2 LDC class'!$C$35,'I2 LDC class'!$D$35)</f>
        <v>Rate class 5</v>
      </c>
      <c r="W376" s="784" t="str">
        <f>IF('I2 LDC class'!$D$36="",'I2 LDC class'!$C$36,'I2 LDC class'!$D$36)</f>
        <v>Rate class 6</v>
      </c>
      <c r="X376" s="784" t="str">
        <f>IF('I2 LDC class'!$D$37="",'I2 LDC class'!$C$37,'I2 LDC class'!$D$37)</f>
        <v>Rate class 7</v>
      </c>
      <c r="Y376" s="784" t="str">
        <f>IF('I2 LDC class'!$D$38="",'I2 LDC class'!$C$38,'I2 LDC class'!$D$38)</f>
        <v>Rate class 8</v>
      </c>
      <c r="Z376" s="784" t="str">
        <f>IF('I2 LDC class'!$D$39="",'I2 LDC class'!$C$39,'I2 LDC class'!$D$39)</f>
        <v>Rate class 9</v>
      </c>
      <c r="AA376" s="1164" t="s">
        <v>707</v>
      </c>
      <c r="AB376" s="784" t="str">
        <f>IF('I2 LDC class'!$D$20="",'I2 LDC class'!$C$20,'I2 LDC class'!$D$20)</f>
        <v>Residential</v>
      </c>
      <c r="AC376" s="784" t="str">
        <f>IF('I2 LDC class'!$D$21="",'I2 LDC class'!$C$21,'I2 LDC class'!$D$21)</f>
        <v>GS &lt;50</v>
      </c>
      <c r="AD376" s="784" t="str">
        <f>IF('I2 LDC class'!$D$22="",'I2 LDC class'!$C$22,'I2 LDC class'!$D$22)</f>
        <v>GS&gt;50-Regular</v>
      </c>
      <c r="AE376" s="784" t="str">
        <f>IF('I2 LDC class'!$D$23="",'I2 LDC class'!$C$23,'I2 LDC class'!$D$23)</f>
        <v>GS&gt; 50-TOU</v>
      </c>
      <c r="AF376" s="784" t="str">
        <f>IF('I2 LDC class'!$D$24="",'I2 LDC class'!$C$24,'I2 LDC class'!$D$24)</f>
        <v>GS &gt;50-Intermediate</v>
      </c>
      <c r="AG376" s="784" t="str">
        <f>IF('I2 LDC class'!$D$25="",'I2 LDC class'!$C$25,'I2 LDC class'!$D$25)</f>
        <v>Large Use &gt;5MW</v>
      </c>
      <c r="AH376" s="784" t="str">
        <f>IF('I2 LDC class'!$D$26="",'I2 LDC class'!$C$26,'I2 LDC class'!$D$26)</f>
        <v>Street Light</v>
      </c>
      <c r="AI376" s="784" t="str">
        <f>IF('I2 LDC class'!$D$27="",'I2 LDC class'!$C$27,'I2 LDC class'!$D$27)</f>
        <v>Sentinel</v>
      </c>
      <c r="AJ376" s="784" t="str">
        <f>IF('I2 LDC class'!$D$28="",'I2 LDC class'!$C$28,'I2 LDC class'!$D$28)</f>
        <v>Unmetered Scattered Load</v>
      </c>
      <c r="AK376" s="784" t="str">
        <f>IF('I2 LDC class'!$D$29="",'I2 LDC class'!$C$29,'I2 LDC class'!$D$29)</f>
        <v>Embedded Distributor</v>
      </c>
      <c r="AL376" s="784" t="str">
        <f>IF('I2 LDC class'!$D$30="",'I2 LDC class'!$C$30,'I2 LDC class'!$D$30)</f>
        <v>Back-up/Standby Power</v>
      </c>
      <c r="AM376" s="784" t="str">
        <f>IF('I2 LDC class'!$D$31="",'I2 LDC class'!$C$31,'I2 LDC class'!$D$31)</f>
        <v>Rate Class 1</v>
      </c>
      <c r="AN376" s="784" t="str">
        <f>IF('I2 LDC class'!$D$32="",'I2 LDC class'!$C$32,'I2 LDC class'!$D$32)</f>
        <v>Rate class 2</v>
      </c>
      <c r="AO376" s="784" t="str">
        <f>IF('I2 LDC class'!$D$33="",'I2 LDC class'!$C$33,'I2 LDC class'!$D$33)</f>
        <v>Rate class 3</v>
      </c>
      <c r="AP376" s="784" t="str">
        <f>IF('I2 LDC class'!$D$34="",'I2 LDC class'!$C$34,'I2 LDC class'!$D$34)</f>
        <v>Rate class 4</v>
      </c>
      <c r="AQ376" s="784" t="str">
        <f>IF('I2 LDC class'!$D$35="",'I2 LDC class'!$C$35,'I2 LDC class'!$D$35)</f>
        <v>Rate class 5</v>
      </c>
      <c r="AR376" s="784" t="str">
        <f>IF('I2 LDC class'!$D$36="",'I2 LDC class'!$C$36,'I2 LDC class'!$D$36)</f>
        <v>Rate class 6</v>
      </c>
      <c r="AS376" s="784" t="str">
        <f>IF('I2 LDC class'!$D$37="",'I2 LDC class'!$C$37,'I2 LDC class'!$D$37)</f>
        <v>Rate class 7</v>
      </c>
      <c r="AT376" s="784" t="str">
        <f>IF('I2 LDC class'!$D$38="",'I2 LDC class'!$C$38,'I2 LDC class'!$D$38)</f>
        <v>Rate class 8</v>
      </c>
      <c r="AU376" s="784" t="str">
        <f>IF('I2 LDC class'!$D$39="",'I2 LDC class'!$C$39,'I2 LDC class'!$D$39)</f>
        <v>Rate class 9</v>
      </c>
      <c r="AV376" s="1164" t="s">
        <v>707</v>
      </c>
      <c r="AW376" s="784" t="str">
        <f>IF('I2 LDC class'!$D$20="",'I2 LDC class'!$C$20,'I2 LDC class'!$D$20)</f>
        <v>Residential</v>
      </c>
      <c r="AX376" s="784" t="str">
        <f>IF('I2 LDC class'!$D$21="",'I2 LDC class'!$C$21,'I2 LDC class'!$D$21)</f>
        <v>GS &lt;50</v>
      </c>
      <c r="AY376" s="784" t="str">
        <f>IF('I2 LDC class'!$D$22="",'I2 LDC class'!$C$22,'I2 LDC class'!$D$22)</f>
        <v>GS&gt;50-Regular</v>
      </c>
      <c r="AZ376" s="784" t="str">
        <f>IF('I2 LDC class'!$D$23="",'I2 LDC class'!$C$23,'I2 LDC class'!$D$23)</f>
        <v>GS&gt; 50-TOU</v>
      </c>
      <c r="BA376" s="784" t="str">
        <f>IF('I2 LDC class'!$D$24="",'I2 LDC class'!$C$24,'I2 LDC class'!$D$24)</f>
        <v>GS &gt;50-Intermediate</v>
      </c>
      <c r="BB376" s="784" t="str">
        <f>IF('I2 LDC class'!$D$25="",'I2 LDC class'!$C$25,'I2 LDC class'!$D$25)</f>
        <v>Large Use &gt;5MW</v>
      </c>
      <c r="BC376" s="784" t="str">
        <f>IF('I2 LDC class'!$D$26="",'I2 LDC class'!$C$26,'I2 LDC class'!$D$26)</f>
        <v>Street Light</v>
      </c>
      <c r="BD376" s="784" t="str">
        <f>IF('I2 LDC class'!$D$27="",'I2 LDC class'!$C$27,'I2 LDC class'!$D$27)</f>
        <v>Sentinel</v>
      </c>
      <c r="BE376" s="784" t="str">
        <f>IF('I2 LDC class'!$D$28="",'I2 LDC class'!$C$28,'I2 LDC class'!$D$28)</f>
        <v>Unmetered Scattered Load</v>
      </c>
      <c r="BF376" s="784" t="str">
        <f>IF('I2 LDC class'!$D$29="",'I2 LDC class'!$C$29,'I2 LDC class'!$D$29)</f>
        <v>Embedded Distributor</v>
      </c>
      <c r="BG376" s="784" t="str">
        <f>IF('I2 LDC class'!$D$30="",'I2 LDC class'!$C$30,'I2 LDC class'!$D$30)</f>
        <v>Back-up/Standby Power</v>
      </c>
      <c r="BH376" s="784" t="str">
        <f>IF('I2 LDC class'!$D$31="",'I2 LDC class'!$C$31,'I2 LDC class'!$D$31)</f>
        <v>Rate Class 1</v>
      </c>
      <c r="BI376" s="784" t="str">
        <f>IF('I2 LDC class'!$D$32="",'I2 LDC class'!$C$32,'I2 LDC class'!$D$32)</f>
        <v>Rate class 2</v>
      </c>
      <c r="BJ376" s="784" t="str">
        <f>IF('I2 LDC class'!$D$33="",'I2 LDC class'!$C$33,'I2 LDC class'!$D$33)</f>
        <v>Rate class 3</v>
      </c>
      <c r="BK376" s="784" t="str">
        <f>IF('I2 LDC class'!$D$34="",'I2 LDC class'!$C$34,'I2 LDC class'!$D$34)</f>
        <v>Rate class 4</v>
      </c>
      <c r="BL376" s="784" t="str">
        <f>IF('I2 LDC class'!$D$35="",'I2 LDC class'!$C$35,'I2 LDC class'!$D$35)</f>
        <v>Rate class 5</v>
      </c>
      <c r="BM376" s="784" t="str">
        <f>IF('I2 LDC class'!$D$36="",'I2 LDC class'!$C$36,'I2 LDC class'!$D$36)</f>
        <v>Rate class 6</v>
      </c>
      <c r="BN376" s="784" t="str">
        <f>IF('I2 LDC class'!$D$37="",'I2 LDC class'!$C$37,'I2 LDC class'!$D$37)</f>
        <v>Rate class 7</v>
      </c>
      <c r="BO376" s="784" t="str">
        <f>IF('I2 LDC class'!$D$38="",'I2 LDC class'!$C$38,'I2 LDC class'!$D$38)</f>
        <v>Rate class 8</v>
      </c>
      <c r="BP376" s="784" t="str">
        <f>IF('I2 LDC class'!$D$39="",'I2 LDC class'!$C$39,'I2 LDC class'!$D$39)</f>
        <v>Rate class 9</v>
      </c>
      <c r="BQ376" s="1164" t="s">
        <v>707</v>
      </c>
    </row>
    <row r="377" spans="1:69" s="325" customFormat="1" ht="12.75" x14ac:dyDescent="0.2">
      <c r="A377" s="198">
        <v>1565</v>
      </c>
      <c r="B377" s="349" t="s">
        <v>649</v>
      </c>
      <c r="C377" s="1142">
        <f>'I4 BO ASSETS'!M17</f>
        <v>0</v>
      </c>
      <c r="D377" s="570">
        <f t="shared" ref="D377:E396" si="558">$C377*D592</f>
        <v>0</v>
      </c>
      <c r="E377" s="570">
        <f t="shared" si="558"/>
        <v>0</v>
      </c>
      <c r="F377" s="570">
        <f>D377+E377</f>
        <v>0</v>
      </c>
      <c r="G377" s="570">
        <f t="shared" ref="G377:Z377" si="559">$D377*G592</f>
        <v>0</v>
      </c>
      <c r="H377" s="570">
        <f t="shared" si="559"/>
        <v>0</v>
      </c>
      <c r="I377" s="570">
        <f t="shared" si="559"/>
        <v>0</v>
      </c>
      <c r="J377" s="570">
        <f t="shared" si="559"/>
        <v>0</v>
      </c>
      <c r="K377" s="570">
        <f t="shared" si="559"/>
        <v>0</v>
      </c>
      <c r="L377" s="570">
        <f t="shared" si="559"/>
        <v>0</v>
      </c>
      <c r="M377" s="570">
        <f t="shared" si="559"/>
        <v>0</v>
      </c>
      <c r="N377" s="570">
        <f t="shared" si="559"/>
        <v>0</v>
      </c>
      <c r="O377" s="570">
        <f t="shared" si="559"/>
        <v>0</v>
      </c>
      <c r="P377" s="570">
        <f t="shared" si="559"/>
        <v>0</v>
      </c>
      <c r="Q377" s="570">
        <f t="shared" si="559"/>
        <v>0</v>
      </c>
      <c r="R377" s="570">
        <f t="shared" si="559"/>
        <v>0</v>
      </c>
      <c r="S377" s="570">
        <f t="shared" si="559"/>
        <v>0</v>
      </c>
      <c r="T377" s="570">
        <f t="shared" si="559"/>
        <v>0</v>
      </c>
      <c r="U377" s="570">
        <f t="shared" si="559"/>
        <v>0</v>
      </c>
      <c r="V377" s="570">
        <f t="shared" si="559"/>
        <v>0</v>
      </c>
      <c r="W377" s="570">
        <f t="shared" si="559"/>
        <v>0</v>
      </c>
      <c r="X377" s="570">
        <f t="shared" si="559"/>
        <v>0</v>
      </c>
      <c r="Y377" s="570">
        <f t="shared" si="559"/>
        <v>0</v>
      </c>
      <c r="Z377" s="570">
        <f t="shared" si="559"/>
        <v>0</v>
      </c>
      <c r="AA377" s="570">
        <f>SUM(G377:Z377)</f>
        <v>0</v>
      </c>
      <c r="AB377" s="570">
        <f t="shared" ref="AB377:AU377" si="560">$E377*AB592</f>
        <v>0</v>
      </c>
      <c r="AC377" s="570">
        <f t="shared" si="560"/>
        <v>0</v>
      </c>
      <c r="AD377" s="570">
        <f t="shared" si="560"/>
        <v>0</v>
      </c>
      <c r="AE377" s="570">
        <f t="shared" si="560"/>
        <v>0</v>
      </c>
      <c r="AF377" s="570">
        <f t="shared" si="560"/>
        <v>0</v>
      </c>
      <c r="AG377" s="570">
        <f t="shared" si="560"/>
        <v>0</v>
      </c>
      <c r="AH377" s="570">
        <f t="shared" si="560"/>
        <v>0</v>
      </c>
      <c r="AI377" s="570">
        <f t="shared" si="560"/>
        <v>0</v>
      </c>
      <c r="AJ377" s="570">
        <f t="shared" si="560"/>
        <v>0</v>
      </c>
      <c r="AK377" s="570">
        <f t="shared" si="560"/>
        <v>0</v>
      </c>
      <c r="AL377" s="570">
        <f t="shared" si="560"/>
        <v>0</v>
      </c>
      <c r="AM377" s="570">
        <f t="shared" si="560"/>
        <v>0</v>
      </c>
      <c r="AN377" s="570">
        <f t="shared" si="560"/>
        <v>0</v>
      </c>
      <c r="AO377" s="570">
        <f t="shared" si="560"/>
        <v>0</v>
      </c>
      <c r="AP377" s="570">
        <f t="shared" si="560"/>
        <v>0</v>
      </c>
      <c r="AQ377" s="570">
        <f t="shared" si="560"/>
        <v>0</v>
      </c>
      <c r="AR377" s="570">
        <f t="shared" si="560"/>
        <v>0</v>
      </c>
      <c r="AS377" s="570">
        <f t="shared" si="560"/>
        <v>0</v>
      </c>
      <c r="AT377" s="570">
        <f t="shared" si="560"/>
        <v>0</v>
      </c>
      <c r="AU377" s="570">
        <f t="shared" si="560"/>
        <v>0</v>
      </c>
      <c r="AV377" s="570">
        <f>SUM(AB377:AU377)</f>
        <v>0</v>
      </c>
      <c r="AW377" s="570"/>
      <c r="AX377" s="570"/>
      <c r="AY377" s="570"/>
      <c r="AZ377" s="570"/>
      <c r="BA377" s="570"/>
      <c r="BB377" s="570"/>
      <c r="BC377" s="570"/>
      <c r="BD377" s="570"/>
      <c r="BE377" s="570"/>
      <c r="BF377" s="570"/>
      <c r="BG377" s="570"/>
      <c r="BH377" s="570"/>
      <c r="BI377" s="570"/>
      <c r="BJ377" s="570"/>
      <c r="BK377" s="570"/>
      <c r="BL377" s="570"/>
      <c r="BM377" s="570"/>
      <c r="BN377" s="570"/>
      <c r="BO377" s="570"/>
      <c r="BP377" s="570"/>
      <c r="BQ377" s="570"/>
    </row>
    <row r="378" spans="1:69" s="325" customFormat="1" ht="12.75" x14ac:dyDescent="0.2">
      <c r="A378" s="1165">
        <v>1805</v>
      </c>
      <c r="B378" s="349" t="s">
        <v>282</v>
      </c>
      <c r="C378" s="1142">
        <f>'I4 BO ASSETS'!M18</f>
        <v>0</v>
      </c>
      <c r="D378" s="570">
        <f t="shared" si="558"/>
        <v>0</v>
      </c>
      <c r="E378" s="570">
        <f t="shared" si="558"/>
        <v>0</v>
      </c>
      <c r="F378" s="570">
        <f t="shared" ref="F378:F416" si="561">D378+E378</f>
        <v>0</v>
      </c>
      <c r="G378" s="570">
        <f t="shared" ref="G378:Z378" si="562">$D378*G593</f>
        <v>0</v>
      </c>
      <c r="H378" s="570">
        <f t="shared" si="562"/>
        <v>0</v>
      </c>
      <c r="I378" s="570">
        <f t="shared" si="562"/>
        <v>0</v>
      </c>
      <c r="J378" s="570">
        <f t="shared" si="562"/>
        <v>0</v>
      </c>
      <c r="K378" s="570">
        <f t="shared" si="562"/>
        <v>0</v>
      </c>
      <c r="L378" s="570">
        <f t="shared" si="562"/>
        <v>0</v>
      </c>
      <c r="M378" s="570">
        <f t="shared" si="562"/>
        <v>0</v>
      </c>
      <c r="N378" s="570">
        <f t="shared" si="562"/>
        <v>0</v>
      </c>
      <c r="O378" s="570">
        <f t="shared" si="562"/>
        <v>0</v>
      </c>
      <c r="P378" s="570">
        <f t="shared" si="562"/>
        <v>0</v>
      </c>
      <c r="Q378" s="570">
        <f t="shared" si="562"/>
        <v>0</v>
      </c>
      <c r="R378" s="570">
        <f t="shared" si="562"/>
        <v>0</v>
      </c>
      <c r="S378" s="570">
        <f t="shared" si="562"/>
        <v>0</v>
      </c>
      <c r="T378" s="570">
        <f t="shared" si="562"/>
        <v>0</v>
      </c>
      <c r="U378" s="570">
        <f t="shared" si="562"/>
        <v>0</v>
      </c>
      <c r="V378" s="570">
        <f t="shared" si="562"/>
        <v>0</v>
      </c>
      <c r="W378" s="570">
        <f t="shared" si="562"/>
        <v>0</v>
      </c>
      <c r="X378" s="570">
        <f t="shared" si="562"/>
        <v>0</v>
      </c>
      <c r="Y378" s="570">
        <f t="shared" si="562"/>
        <v>0</v>
      </c>
      <c r="Z378" s="570">
        <f t="shared" si="562"/>
        <v>0</v>
      </c>
      <c r="AA378" s="570">
        <f t="shared" ref="AA378:AA416" si="563">SUM(G378:Z378)</f>
        <v>0</v>
      </c>
      <c r="AB378" s="570">
        <f t="shared" ref="AB378:AU378" si="564">$E378*AB593</f>
        <v>0</v>
      </c>
      <c r="AC378" s="570">
        <f t="shared" si="564"/>
        <v>0</v>
      </c>
      <c r="AD378" s="570">
        <f t="shared" si="564"/>
        <v>0</v>
      </c>
      <c r="AE378" s="570">
        <f t="shared" si="564"/>
        <v>0</v>
      </c>
      <c r="AF378" s="570">
        <f t="shared" si="564"/>
        <v>0</v>
      </c>
      <c r="AG378" s="570">
        <f t="shared" si="564"/>
        <v>0</v>
      </c>
      <c r="AH378" s="570">
        <f t="shared" si="564"/>
        <v>0</v>
      </c>
      <c r="AI378" s="570">
        <f t="shared" si="564"/>
        <v>0</v>
      </c>
      <c r="AJ378" s="570">
        <f t="shared" si="564"/>
        <v>0</v>
      </c>
      <c r="AK378" s="570">
        <f t="shared" si="564"/>
        <v>0</v>
      </c>
      <c r="AL378" s="570">
        <f t="shared" si="564"/>
        <v>0</v>
      </c>
      <c r="AM378" s="570">
        <f t="shared" si="564"/>
        <v>0</v>
      </c>
      <c r="AN378" s="570">
        <f t="shared" si="564"/>
        <v>0</v>
      </c>
      <c r="AO378" s="570">
        <f t="shared" si="564"/>
        <v>0</v>
      </c>
      <c r="AP378" s="570">
        <f t="shared" si="564"/>
        <v>0</v>
      </c>
      <c r="AQ378" s="570">
        <f t="shared" si="564"/>
        <v>0</v>
      </c>
      <c r="AR378" s="570">
        <f t="shared" si="564"/>
        <v>0</v>
      </c>
      <c r="AS378" s="570">
        <f t="shared" si="564"/>
        <v>0</v>
      </c>
      <c r="AT378" s="570">
        <f t="shared" si="564"/>
        <v>0</v>
      </c>
      <c r="AU378" s="570">
        <f t="shared" si="564"/>
        <v>0</v>
      </c>
      <c r="AV378" s="570">
        <f t="shared" ref="AV378:AV416" si="565">SUM(AB378:AU378)</f>
        <v>0</v>
      </c>
      <c r="AW378" s="570"/>
      <c r="AX378" s="570"/>
      <c r="AY378" s="570"/>
      <c r="AZ378" s="570"/>
      <c r="BA378" s="570"/>
      <c r="BB378" s="570"/>
      <c r="BC378" s="570"/>
      <c r="BD378" s="570"/>
      <c r="BE378" s="570"/>
      <c r="BF378" s="570"/>
      <c r="BG378" s="570"/>
      <c r="BH378" s="570"/>
      <c r="BI378" s="570"/>
      <c r="BJ378" s="570"/>
      <c r="BK378" s="570"/>
      <c r="BL378" s="570"/>
      <c r="BM378" s="570"/>
      <c r="BN378" s="570"/>
      <c r="BO378" s="570"/>
      <c r="BP378" s="570"/>
      <c r="BQ378" s="570"/>
    </row>
    <row r="379" spans="1:69" s="325" customFormat="1" ht="12.75" x14ac:dyDescent="0.2">
      <c r="A379" s="1165" t="s">
        <v>815</v>
      </c>
      <c r="B379" s="349" t="s">
        <v>340</v>
      </c>
      <c r="C379" s="1142">
        <f>'I4 BO ASSETS'!M19</f>
        <v>0</v>
      </c>
      <c r="D379" s="570">
        <f t="shared" si="558"/>
        <v>0</v>
      </c>
      <c r="E379" s="570">
        <f t="shared" si="558"/>
        <v>0</v>
      </c>
      <c r="F379" s="570">
        <f t="shared" si="561"/>
        <v>0</v>
      </c>
      <c r="G379" s="570">
        <f t="shared" ref="G379:Z379" si="566">$D379*G594</f>
        <v>0</v>
      </c>
      <c r="H379" s="570">
        <f t="shared" si="566"/>
        <v>0</v>
      </c>
      <c r="I379" s="570">
        <f t="shared" si="566"/>
        <v>0</v>
      </c>
      <c r="J379" s="570">
        <f t="shared" si="566"/>
        <v>0</v>
      </c>
      <c r="K379" s="570">
        <f t="shared" si="566"/>
        <v>0</v>
      </c>
      <c r="L379" s="570">
        <f t="shared" si="566"/>
        <v>0</v>
      </c>
      <c r="M379" s="570">
        <f t="shared" si="566"/>
        <v>0</v>
      </c>
      <c r="N379" s="570">
        <f t="shared" si="566"/>
        <v>0</v>
      </c>
      <c r="O379" s="570">
        <f t="shared" si="566"/>
        <v>0</v>
      </c>
      <c r="P379" s="570">
        <f t="shared" si="566"/>
        <v>0</v>
      </c>
      <c r="Q379" s="570">
        <f t="shared" si="566"/>
        <v>0</v>
      </c>
      <c r="R379" s="570">
        <f t="shared" si="566"/>
        <v>0</v>
      </c>
      <c r="S379" s="570">
        <f t="shared" si="566"/>
        <v>0</v>
      </c>
      <c r="T379" s="570">
        <f t="shared" si="566"/>
        <v>0</v>
      </c>
      <c r="U379" s="570">
        <f t="shared" si="566"/>
        <v>0</v>
      </c>
      <c r="V379" s="570">
        <f t="shared" si="566"/>
        <v>0</v>
      </c>
      <c r="W379" s="570">
        <f t="shared" si="566"/>
        <v>0</v>
      </c>
      <c r="X379" s="570">
        <f t="shared" si="566"/>
        <v>0</v>
      </c>
      <c r="Y379" s="570">
        <f t="shared" si="566"/>
        <v>0</v>
      </c>
      <c r="Z379" s="570">
        <f t="shared" si="566"/>
        <v>0</v>
      </c>
      <c r="AA379" s="570">
        <f t="shared" si="563"/>
        <v>0</v>
      </c>
      <c r="AB379" s="570">
        <f t="shared" ref="AB379:AU379" si="567">$E379*AB594</f>
        <v>0</v>
      </c>
      <c r="AC379" s="570">
        <f t="shared" si="567"/>
        <v>0</v>
      </c>
      <c r="AD379" s="570">
        <f t="shared" si="567"/>
        <v>0</v>
      </c>
      <c r="AE379" s="570">
        <f t="shared" si="567"/>
        <v>0</v>
      </c>
      <c r="AF379" s="570">
        <f t="shared" si="567"/>
        <v>0</v>
      </c>
      <c r="AG379" s="570">
        <f t="shared" si="567"/>
        <v>0</v>
      </c>
      <c r="AH379" s="570">
        <f t="shared" si="567"/>
        <v>0</v>
      </c>
      <c r="AI379" s="570">
        <f t="shared" si="567"/>
        <v>0</v>
      </c>
      <c r="AJ379" s="570">
        <f t="shared" si="567"/>
        <v>0</v>
      </c>
      <c r="AK379" s="570">
        <f t="shared" si="567"/>
        <v>0</v>
      </c>
      <c r="AL379" s="570">
        <f t="shared" si="567"/>
        <v>0</v>
      </c>
      <c r="AM379" s="570">
        <f t="shared" si="567"/>
        <v>0</v>
      </c>
      <c r="AN379" s="570">
        <f t="shared" si="567"/>
        <v>0</v>
      </c>
      <c r="AO379" s="570">
        <f t="shared" si="567"/>
        <v>0</v>
      </c>
      <c r="AP379" s="570">
        <f t="shared" si="567"/>
        <v>0</v>
      </c>
      <c r="AQ379" s="570">
        <f t="shared" si="567"/>
        <v>0</v>
      </c>
      <c r="AR379" s="570">
        <f t="shared" si="567"/>
        <v>0</v>
      </c>
      <c r="AS379" s="570">
        <f t="shared" si="567"/>
        <v>0</v>
      </c>
      <c r="AT379" s="570">
        <f t="shared" si="567"/>
        <v>0</v>
      </c>
      <c r="AU379" s="570">
        <f t="shared" si="567"/>
        <v>0</v>
      </c>
      <c r="AV379" s="570">
        <f t="shared" si="565"/>
        <v>0</v>
      </c>
      <c r="AW379" s="570"/>
      <c r="AX379" s="570"/>
      <c r="AY379" s="570"/>
      <c r="AZ379" s="570"/>
      <c r="BA379" s="570"/>
      <c r="BB379" s="570"/>
      <c r="BC379" s="570"/>
      <c r="BD379" s="570"/>
      <c r="BE379" s="570"/>
      <c r="BF379" s="570"/>
      <c r="BG379" s="570"/>
      <c r="BH379" s="570"/>
      <c r="BI379" s="570"/>
      <c r="BJ379" s="570"/>
      <c r="BK379" s="570"/>
      <c r="BL379" s="570"/>
      <c r="BM379" s="570"/>
      <c r="BN379" s="570"/>
      <c r="BO379" s="570"/>
      <c r="BP379" s="570"/>
      <c r="BQ379" s="570"/>
    </row>
    <row r="380" spans="1:69" s="325" customFormat="1" ht="12.75" x14ac:dyDescent="0.2">
      <c r="A380" s="1165" t="s">
        <v>816</v>
      </c>
      <c r="B380" s="349" t="s">
        <v>342</v>
      </c>
      <c r="C380" s="1142">
        <f>'I4 BO ASSETS'!M20</f>
        <v>0</v>
      </c>
      <c r="D380" s="570">
        <f t="shared" si="558"/>
        <v>0</v>
      </c>
      <c r="E380" s="570">
        <f t="shared" si="558"/>
        <v>0</v>
      </c>
      <c r="F380" s="570">
        <f t="shared" si="561"/>
        <v>0</v>
      </c>
      <c r="G380" s="570">
        <f t="shared" ref="G380:Z380" si="568">$D380*G595</f>
        <v>0</v>
      </c>
      <c r="H380" s="570">
        <f t="shared" si="568"/>
        <v>0</v>
      </c>
      <c r="I380" s="570">
        <f t="shared" si="568"/>
        <v>0</v>
      </c>
      <c r="J380" s="570">
        <f t="shared" si="568"/>
        <v>0</v>
      </c>
      <c r="K380" s="570">
        <f t="shared" si="568"/>
        <v>0</v>
      </c>
      <c r="L380" s="570">
        <f t="shared" si="568"/>
        <v>0</v>
      </c>
      <c r="M380" s="570">
        <f t="shared" si="568"/>
        <v>0</v>
      </c>
      <c r="N380" s="570">
        <f t="shared" si="568"/>
        <v>0</v>
      </c>
      <c r="O380" s="570">
        <f t="shared" si="568"/>
        <v>0</v>
      </c>
      <c r="P380" s="570">
        <f t="shared" si="568"/>
        <v>0</v>
      </c>
      <c r="Q380" s="570">
        <f t="shared" si="568"/>
        <v>0</v>
      </c>
      <c r="R380" s="570">
        <f t="shared" si="568"/>
        <v>0</v>
      </c>
      <c r="S380" s="570">
        <f t="shared" si="568"/>
        <v>0</v>
      </c>
      <c r="T380" s="570">
        <f t="shared" si="568"/>
        <v>0</v>
      </c>
      <c r="U380" s="570">
        <f t="shared" si="568"/>
        <v>0</v>
      </c>
      <c r="V380" s="570">
        <f t="shared" si="568"/>
        <v>0</v>
      </c>
      <c r="W380" s="570">
        <f t="shared" si="568"/>
        <v>0</v>
      </c>
      <c r="X380" s="570">
        <f t="shared" si="568"/>
        <v>0</v>
      </c>
      <c r="Y380" s="570">
        <f t="shared" si="568"/>
        <v>0</v>
      </c>
      <c r="Z380" s="570">
        <f t="shared" si="568"/>
        <v>0</v>
      </c>
      <c r="AA380" s="570">
        <f t="shared" si="563"/>
        <v>0</v>
      </c>
      <c r="AB380" s="570">
        <f t="shared" ref="AB380:AU380" si="569">$E380*AB595</f>
        <v>0</v>
      </c>
      <c r="AC380" s="570">
        <f t="shared" si="569"/>
        <v>0</v>
      </c>
      <c r="AD380" s="570">
        <f t="shared" si="569"/>
        <v>0</v>
      </c>
      <c r="AE380" s="570">
        <f t="shared" si="569"/>
        <v>0</v>
      </c>
      <c r="AF380" s="570">
        <f t="shared" si="569"/>
        <v>0</v>
      </c>
      <c r="AG380" s="570">
        <f t="shared" si="569"/>
        <v>0</v>
      </c>
      <c r="AH380" s="570">
        <f t="shared" si="569"/>
        <v>0</v>
      </c>
      <c r="AI380" s="570">
        <f t="shared" si="569"/>
        <v>0</v>
      </c>
      <c r="AJ380" s="570">
        <f t="shared" si="569"/>
        <v>0</v>
      </c>
      <c r="AK380" s="570">
        <f t="shared" si="569"/>
        <v>0</v>
      </c>
      <c r="AL380" s="570">
        <f t="shared" si="569"/>
        <v>0</v>
      </c>
      <c r="AM380" s="570">
        <f t="shared" si="569"/>
        <v>0</v>
      </c>
      <c r="AN380" s="570">
        <f t="shared" si="569"/>
        <v>0</v>
      </c>
      <c r="AO380" s="570">
        <f t="shared" si="569"/>
        <v>0</v>
      </c>
      <c r="AP380" s="570">
        <f t="shared" si="569"/>
        <v>0</v>
      </c>
      <c r="AQ380" s="570">
        <f t="shared" si="569"/>
        <v>0</v>
      </c>
      <c r="AR380" s="570">
        <f t="shared" si="569"/>
        <v>0</v>
      </c>
      <c r="AS380" s="570">
        <f t="shared" si="569"/>
        <v>0</v>
      </c>
      <c r="AT380" s="570">
        <f t="shared" si="569"/>
        <v>0</v>
      </c>
      <c r="AU380" s="570">
        <f t="shared" si="569"/>
        <v>0</v>
      </c>
      <c r="AV380" s="570">
        <f t="shared" si="565"/>
        <v>0</v>
      </c>
      <c r="AW380" s="570"/>
      <c r="AX380" s="570"/>
      <c r="AY380" s="570"/>
      <c r="AZ380" s="570"/>
      <c r="BA380" s="570"/>
      <c r="BB380" s="570"/>
      <c r="BC380" s="570"/>
      <c r="BD380" s="570"/>
      <c r="BE380" s="570"/>
      <c r="BF380" s="570"/>
      <c r="BG380" s="570"/>
      <c r="BH380" s="570"/>
      <c r="BI380" s="570"/>
      <c r="BJ380" s="570"/>
      <c r="BK380" s="570"/>
      <c r="BL380" s="570"/>
      <c r="BM380" s="570"/>
      <c r="BN380" s="570"/>
      <c r="BO380" s="570"/>
      <c r="BP380" s="570"/>
      <c r="BQ380" s="570"/>
    </row>
    <row r="381" spans="1:69" s="325" customFormat="1" ht="12.75" x14ac:dyDescent="0.2">
      <c r="A381" s="1165">
        <v>1806</v>
      </c>
      <c r="B381" s="349" t="s">
        <v>283</v>
      </c>
      <c r="C381" s="1142">
        <f>'I4 BO ASSETS'!M21</f>
        <v>0</v>
      </c>
      <c r="D381" s="570">
        <f t="shared" si="558"/>
        <v>0</v>
      </c>
      <c r="E381" s="570">
        <f t="shared" si="558"/>
        <v>0</v>
      </c>
      <c r="F381" s="570">
        <f t="shared" si="561"/>
        <v>0</v>
      </c>
      <c r="G381" s="570">
        <f t="shared" ref="G381:Z381" si="570">$D381*G596</f>
        <v>0</v>
      </c>
      <c r="H381" s="570">
        <f t="shared" si="570"/>
        <v>0</v>
      </c>
      <c r="I381" s="570">
        <f t="shared" si="570"/>
        <v>0</v>
      </c>
      <c r="J381" s="570">
        <f t="shared" si="570"/>
        <v>0</v>
      </c>
      <c r="K381" s="570">
        <f t="shared" si="570"/>
        <v>0</v>
      </c>
      <c r="L381" s="570">
        <f t="shared" si="570"/>
        <v>0</v>
      </c>
      <c r="M381" s="570">
        <f t="shared" si="570"/>
        <v>0</v>
      </c>
      <c r="N381" s="570">
        <f t="shared" si="570"/>
        <v>0</v>
      </c>
      <c r="O381" s="570">
        <f t="shared" si="570"/>
        <v>0</v>
      </c>
      <c r="P381" s="570">
        <f t="shared" si="570"/>
        <v>0</v>
      </c>
      <c r="Q381" s="570">
        <f t="shared" si="570"/>
        <v>0</v>
      </c>
      <c r="R381" s="570">
        <f t="shared" si="570"/>
        <v>0</v>
      </c>
      <c r="S381" s="570">
        <f t="shared" si="570"/>
        <v>0</v>
      </c>
      <c r="T381" s="570">
        <f t="shared" si="570"/>
        <v>0</v>
      </c>
      <c r="U381" s="570">
        <f t="shared" si="570"/>
        <v>0</v>
      </c>
      <c r="V381" s="570">
        <f t="shared" si="570"/>
        <v>0</v>
      </c>
      <c r="W381" s="570">
        <f t="shared" si="570"/>
        <v>0</v>
      </c>
      <c r="X381" s="570">
        <f t="shared" si="570"/>
        <v>0</v>
      </c>
      <c r="Y381" s="570">
        <f t="shared" si="570"/>
        <v>0</v>
      </c>
      <c r="Z381" s="570">
        <f t="shared" si="570"/>
        <v>0</v>
      </c>
      <c r="AA381" s="570">
        <f t="shared" si="563"/>
        <v>0</v>
      </c>
      <c r="AB381" s="570">
        <f t="shared" ref="AB381:AU381" si="571">$E381*AB596</f>
        <v>0</v>
      </c>
      <c r="AC381" s="570">
        <f t="shared" si="571"/>
        <v>0</v>
      </c>
      <c r="AD381" s="570">
        <f t="shared" si="571"/>
        <v>0</v>
      </c>
      <c r="AE381" s="570">
        <f t="shared" si="571"/>
        <v>0</v>
      </c>
      <c r="AF381" s="570">
        <f t="shared" si="571"/>
        <v>0</v>
      </c>
      <c r="AG381" s="570">
        <f t="shared" si="571"/>
        <v>0</v>
      </c>
      <c r="AH381" s="570">
        <f t="shared" si="571"/>
        <v>0</v>
      </c>
      <c r="AI381" s="570">
        <f t="shared" si="571"/>
        <v>0</v>
      </c>
      <c r="AJ381" s="570">
        <f t="shared" si="571"/>
        <v>0</v>
      </c>
      <c r="AK381" s="570">
        <f t="shared" si="571"/>
        <v>0</v>
      </c>
      <c r="AL381" s="570">
        <f t="shared" si="571"/>
        <v>0</v>
      </c>
      <c r="AM381" s="570">
        <f t="shared" si="571"/>
        <v>0</v>
      </c>
      <c r="AN381" s="570">
        <f t="shared" si="571"/>
        <v>0</v>
      </c>
      <c r="AO381" s="570">
        <f t="shared" si="571"/>
        <v>0</v>
      </c>
      <c r="AP381" s="570">
        <f t="shared" si="571"/>
        <v>0</v>
      </c>
      <c r="AQ381" s="570">
        <f t="shared" si="571"/>
        <v>0</v>
      </c>
      <c r="AR381" s="570">
        <f t="shared" si="571"/>
        <v>0</v>
      </c>
      <c r="AS381" s="570">
        <f t="shared" si="571"/>
        <v>0</v>
      </c>
      <c r="AT381" s="570">
        <f t="shared" si="571"/>
        <v>0</v>
      </c>
      <c r="AU381" s="570">
        <f t="shared" si="571"/>
        <v>0</v>
      </c>
      <c r="AV381" s="570">
        <f t="shared" si="565"/>
        <v>0</v>
      </c>
      <c r="AW381" s="570"/>
      <c r="AX381" s="570"/>
      <c r="AY381" s="570"/>
      <c r="AZ381" s="570"/>
      <c r="BA381" s="570"/>
      <c r="BB381" s="570"/>
      <c r="BC381" s="570"/>
      <c r="BD381" s="570"/>
      <c r="BE381" s="570"/>
      <c r="BF381" s="570"/>
      <c r="BG381" s="570"/>
      <c r="BH381" s="570"/>
      <c r="BI381" s="570"/>
      <c r="BJ381" s="570"/>
      <c r="BK381" s="570"/>
      <c r="BL381" s="570"/>
      <c r="BM381" s="570"/>
      <c r="BN381" s="570"/>
      <c r="BO381" s="570"/>
      <c r="BP381" s="570"/>
      <c r="BQ381" s="570"/>
    </row>
    <row r="382" spans="1:69" s="325" customFormat="1" ht="12.75" x14ac:dyDescent="0.2">
      <c r="A382" s="1165" t="s">
        <v>817</v>
      </c>
      <c r="B382" s="349" t="s">
        <v>341</v>
      </c>
      <c r="C382" s="1142">
        <f>'I4 BO ASSETS'!M22</f>
        <v>0</v>
      </c>
      <c r="D382" s="570">
        <f t="shared" si="558"/>
        <v>0</v>
      </c>
      <c r="E382" s="570">
        <f t="shared" si="558"/>
        <v>0</v>
      </c>
      <c r="F382" s="570">
        <f t="shared" si="561"/>
        <v>0</v>
      </c>
      <c r="G382" s="570">
        <f t="shared" ref="G382:Z382" si="572">$D382*G597</f>
        <v>0</v>
      </c>
      <c r="H382" s="570">
        <f t="shared" si="572"/>
        <v>0</v>
      </c>
      <c r="I382" s="570">
        <f t="shared" si="572"/>
        <v>0</v>
      </c>
      <c r="J382" s="570">
        <f t="shared" si="572"/>
        <v>0</v>
      </c>
      <c r="K382" s="570">
        <f t="shared" si="572"/>
        <v>0</v>
      </c>
      <c r="L382" s="570">
        <f t="shared" si="572"/>
        <v>0</v>
      </c>
      <c r="M382" s="570">
        <f t="shared" si="572"/>
        <v>0</v>
      </c>
      <c r="N382" s="570">
        <f t="shared" si="572"/>
        <v>0</v>
      </c>
      <c r="O382" s="570">
        <f t="shared" si="572"/>
        <v>0</v>
      </c>
      <c r="P382" s="570">
        <f t="shared" si="572"/>
        <v>0</v>
      </c>
      <c r="Q382" s="570">
        <f t="shared" si="572"/>
        <v>0</v>
      </c>
      <c r="R382" s="570">
        <f t="shared" si="572"/>
        <v>0</v>
      </c>
      <c r="S382" s="570">
        <f t="shared" si="572"/>
        <v>0</v>
      </c>
      <c r="T382" s="570">
        <f t="shared" si="572"/>
        <v>0</v>
      </c>
      <c r="U382" s="570">
        <f t="shared" si="572"/>
        <v>0</v>
      </c>
      <c r="V382" s="570">
        <f t="shared" si="572"/>
        <v>0</v>
      </c>
      <c r="W382" s="570">
        <f t="shared" si="572"/>
        <v>0</v>
      </c>
      <c r="X382" s="570">
        <f t="shared" si="572"/>
        <v>0</v>
      </c>
      <c r="Y382" s="570">
        <f t="shared" si="572"/>
        <v>0</v>
      </c>
      <c r="Z382" s="570">
        <f t="shared" si="572"/>
        <v>0</v>
      </c>
      <c r="AA382" s="570">
        <f t="shared" si="563"/>
        <v>0</v>
      </c>
      <c r="AB382" s="570">
        <f t="shared" ref="AB382:AU382" si="573">$E382*AB597</f>
        <v>0</v>
      </c>
      <c r="AC382" s="570">
        <f t="shared" si="573"/>
        <v>0</v>
      </c>
      <c r="AD382" s="570">
        <f t="shared" si="573"/>
        <v>0</v>
      </c>
      <c r="AE382" s="570">
        <f t="shared" si="573"/>
        <v>0</v>
      </c>
      <c r="AF382" s="570">
        <f t="shared" si="573"/>
        <v>0</v>
      </c>
      <c r="AG382" s="570">
        <f t="shared" si="573"/>
        <v>0</v>
      </c>
      <c r="AH382" s="570">
        <f t="shared" si="573"/>
        <v>0</v>
      </c>
      <c r="AI382" s="570">
        <f t="shared" si="573"/>
        <v>0</v>
      </c>
      <c r="AJ382" s="570">
        <f t="shared" si="573"/>
        <v>0</v>
      </c>
      <c r="AK382" s="570">
        <f t="shared" si="573"/>
        <v>0</v>
      </c>
      <c r="AL382" s="570">
        <f t="shared" si="573"/>
        <v>0</v>
      </c>
      <c r="AM382" s="570">
        <f t="shared" si="573"/>
        <v>0</v>
      </c>
      <c r="AN382" s="570">
        <f t="shared" si="573"/>
        <v>0</v>
      </c>
      <c r="AO382" s="570">
        <f t="shared" si="573"/>
        <v>0</v>
      </c>
      <c r="AP382" s="570">
        <f t="shared" si="573"/>
        <v>0</v>
      </c>
      <c r="AQ382" s="570">
        <f t="shared" si="573"/>
        <v>0</v>
      </c>
      <c r="AR382" s="570">
        <f t="shared" si="573"/>
        <v>0</v>
      </c>
      <c r="AS382" s="570">
        <f t="shared" si="573"/>
        <v>0</v>
      </c>
      <c r="AT382" s="570">
        <f t="shared" si="573"/>
        <v>0</v>
      </c>
      <c r="AU382" s="570">
        <f t="shared" si="573"/>
        <v>0</v>
      </c>
      <c r="AV382" s="570">
        <f t="shared" si="565"/>
        <v>0</v>
      </c>
      <c r="AW382" s="570"/>
      <c r="AX382" s="570"/>
      <c r="AY382" s="570"/>
      <c r="AZ382" s="570"/>
      <c r="BA382" s="570"/>
      <c r="BB382" s="570"/>
      <c r="BC382" s="570"/>
      <c r="BD382" s="570"/>
      <c r="BE382" s="570"/>
      <c r="BF382" s="570"/>
      <c r="BG382" s="570"/>
      <c r="BH382" s="570"/>
      <c r="BI382" s="570"/>
      <c r="BJ382" s="570"/>
      <c r="BK382" s="570"/>
      <c r="BL382" s="570"/>
      <c r="BM382" s="570"/>
      <c r="BN382" s="570"/>
      <c r="BO382" s="570"/>
      <c r="BP382" s="570"/>
      <c r="BQ382" s="570"/>
    </row>
    <row r="383" spans="1:69" s="325" customFormat="1" ht="12.75" x14ac:dyDescent="0.2">
      <c r="A383" s="1165" t="s">
        <v>818</v>
      </c>
      <c r="B383" s="349" t="s">
        <v>343</v>
      </c>
      <c r="C383" s="1142">
        <f>'I4 BO ASSETS'!M23</f>
        <v>0</v>
      </c>
      <c r="D383" s="570">
        <f t="shared" si="558"/>
        <v>0</v>
      </c>
      <c r="E383" s="570">
        <f t="shared" si="558"/>
        <v>0</v>
      </c>
      <c r="F383" s="570">
        <f t="shared" si="561"/>
        <v>0</v>
      </c>
      <c r="G383" s="570">
        <f t="shared" ref="G383:Z383" si="574">$D383*G598</f>
        <v>0</v>
      </c>
      <c r="H383" s="570">
        <f t="shared" si="574"/>
        <v>0</v>
      </c>
      <c r="I383" s="570">
        <f t="shared" si="574"/>
        <v>0</v>
      </c>
      <c r="J383" s="570">
        <f t="shared" si="574"/>
        <v>0</v>
      </c>
      <c r="K383" s="570">
        <f t="shared" si="574"/>
        <v>0</v>
      </c>
      <c r="L383" s="570">
        <f t="shared" si="574"/>
        <v>0</v>
      </c>
      <c r="M383" s="570">
        <f t="shared" si="574"/>
        <v>0</v>
      </c>
      <c r="N383" s="570">
        <f t="shared" si="574"/>
        <v>0</v>
      </c>
      <c r="O383" s="570">
        <f t="shared" si="574"/>
        <v>0</v>
      </c>
      <c r="P383" s="570">
        <f t="shared" si="574"/>
        <v>0</v>
      </c>
      <c r="Q383" s="570">
        <f t="shared" si="574"/>
        <v>0</v>
      </c>
      <c r="R383" s="570">
        <f t="shared" si="574"/>
        <v>0</v>
      </c>
      <c r="S383" s="570">
        <f t="shared" si="574"/>
        <v>0</v>
      </c>
      <c r="T383" s="570">
        <f t="shared" si="574"/>
        <v>0</v>
      </c>
      <c r="U383" s="570">
        <f t="shared" si="574"/>
        <v>0</v>
      </c>
      <c r="V383" s="570">
        <f t="shared" si="574"/>
        <v>0</v>
      </c>
      <c r="W383" s="570">
        <f t="shared" si="574"/>
        <v>0</v>
      </c>
      <c r="X383" s="570">
        <f t="shared" si="574"/>
        <v>0</v>
      </c>
      <c r="Y383" s="570">
        <f t="shared" si="574"/>
        <v>0</v>
      </c>
      <c r="Z383" s="570">
        <f t="shared" si="574"/>
        <v>0</v>
      </c>
      <c r="AA383" s="570">
        <f t="shared" si="563"/>
        <v>0</v>
      </c>
      <c r="AB383" s="570">
        <f t="shared" ref="AB383:AU383" si="575">$E383*AB598</f>
        <v>0</v>
      </c>
      <c r="AC383" s="570">
        <f t="shared" si="575"/>
        <v>0</v>
      </c>
      <c r="AD383" s="570">
        <f t="shared" si="575"/>
        <v>0</v>
      </c>
      <c r="AE383" s="570">
        <f t="shared" si="575"/>
        <v>0</v>
      </c>
      <c r="AF383" s="570">
        <f t="shared" si="575"/>
        <v>0</v>
      </c>
      <c r="AG383" s="570">
        <f t="shared" si="575"/>
        <v>0</v>
      </c>
      <c r="AH383" s="570">
        <f t="shared" si="575"/>
        <v>0</v>
      </c>
      <c r="AI383" s="570">
        <f t="shared" si="575"/>
        <v>0</v>
      </c>
      <c r="AJ383" s="570">
        <f t="shared" si="575"/>
        <v>0</v>
      </c>
      <c r="AK383" s="570">
        <f t="shared" si="575"/>
        <v>0</v>
      </c>
      <c r="AL383" s="570">
        <f t="shared" si="575"/>
        <v>0</v>
      </c>
      <c r="AM383" s="570">
        <f t="shared" si="575"/>
        <v>0</v>
      </c>
      <c r="AN383" s="570">
        <f t="shared" si="575"/>
        <v>0</v>
      </c>
      <c r="AO383" s="570">
        <f t="shared" si="575"/>
        <v>0</v>
      </c>
      <c r="AP383" s="570">
        <f t="shared" si="575"/>
        <v>0</v>
      </c>
      <c r="AQ383" s="570">
        <f t="shared" si="575"/>
        <v>0</v>
      </c>
      <c r="AR383" s="570">
        <f t="shared" si="575"/>
        <v>0</v>
      </c>
      <c r="AS383" s="570">
        <f t="shared" si="575"/>
        <v>0</v>
      </c>
      <c r="AT383" s="570">
        <f t="shared" si="575"/>
        <v>0</v>
      </c>
      <c r="AU383" s="570">
        <f t="shared" si="575"/>
        <v>0</v>
      </c>
      <c r="AV383" s="570">
        <f t="shared" si="565"/>
        <v>0</v>
      </c>
      <c r="AW383" s="570"/>
      <c r="AX383" s="570"/>
      <c r="AY383" s="570"/>
      <c r="AZ383" s="570"/>
      <c r="BA383" s="570"/>
      <c r="BB383" s="570"/>
      <c r="BC383" s="570"/>
      <c r="BD383" s="570"/>
      <c r="BE383" s="570"/>
      <c r="BF383" s="570"/>
      <c r="BG383" s="570"/>
      <c r="BH383" s="570"/>
      <c r="BI383" s="570"/>
      <c r="BJ383" s="570"/>
      <c r="BK383" s="570"/>
      <c r="BL383" s="570"/>
      <c r="BM383" s="570"/>
      <c r="BN383" s="570"/>
      <c r="BO383" s="570"/>
      <c r="BP383" s="570"/>
      <c r="BQ383" s="570"/>
    </row>
    <row r="384" spans="1:69" s="325" customFormat="1" ht="12.75" x14ac:dyDescent="0.2">
      <c r="A384" s="1165">
        <v>1808</v>
      </c>
      <c r="B384" s="349" t="s">
        <v>284</v>
      </c>
      <c r="C384" s="1142">
        <f>'I4 BO ASSETS'!M24</f>
        <v>0</v>
      </c>
      <c r="D384" s="570">
        <f t="shared" si="558"/>
        <v>0</v>
      </c>
      <c r="E384" s="570">
        <f t="shared" si="558"/>
        <v>0</v>
      </c>
      <c r="F384" s="570">
        <f t="shared" si="561"/>
        <v>0</v>
      </c>
      <c r="G384" s="570">
        <f t="shared" ref="G384:Z384" si="576">$D384*G599</f>
        <v>0</v>
      </c>
      <c r="H384" s="570">
        <f t="shared" si="576"/>
        <v>0</v>
      </c>
      <c r="I384" s="570">
        <f t="shared" si="576"/>
        <v>0</v>
      </c>
      <c r="J384" s="570">
        <f t="shared" si="576"/>
        <v>0</v>
      </c>
      <c r="K384" s="570">
        <f t="shared" si="576"/>
        <v>0</v>
      </c>
      <c r="L384" s="570">
        <f t="shared" si="576"/>
        <v>0</v>
      </c>
      <c r="M384" s="570">
        <f t="shared" si="576"/>
        <v>0</v>
      </c>
      <c r="N384" s="570">
        <f t="shared" si="576"/>
        <v>0</v>
      </c>
      <c r="O384" s="570">
        <f t="shared" si="576"/>
        <v>0</v>
      </c>
      <c r="P384" s="570">
        <f t="shared" si="576"/>
        <v>0</v>
      </c>
      <c r="Q384" s="570">
        <f t="shared" si="576"/>
        <v>0</v>
      </c>
      <c r="R384" s="570">
        <f t="shared" si="576"/>
        <v>0</v>
      </c>
      <c r="S384" s="570">
        <f t="shared" si="576"/>
        <v>0</v>
      </c>
      <c r="T384" s="570">
        <f t="shared" si="576"/>
        <v>0</v>
      </c>
      <c r="U384" s="570">
        <f t="shared" si="576"/>
        <v>0</v>
      </c>
      <c r="V384" s="570">
        <f t="shared" si="576"/>
        <v>0</v>
      </c>
      <c r="W384" s="570">
        <f t="shared" si="576"/>
        <v>0</v>
      </c>
      <c r="X384" s="570">
        <f t="shared" si="576"/>
        <v>0</v>
      </c>
      <c r="Y384" s="570">
        <f t="shared" si="576"/>
        <v>0</v>
      </c>
      <c r="Z384" s="570">
        <f t="shared" si="576"/>
        <v>0</v>
      </c>
      <c r="AA384" s="570">
        <f t="shared" si="563"/>
        <v>0</v>
      </c>
      <c r="AB384" s="570">
        <f t="shared" ref="AB384:AU384" si="577">$E384*AB599</f>
        <v>0</v>
      </c>
      <c r="AC384" s="570">
        <f t="shared" si="577"/>
        <v>0</v>
      </c>
      <c r="AD384" s="570">
        <f t="shared" si="577"/>
        <v>0</v>
      </c>
      <c r="AE384" s="570">
        <f t="shared" si="577"/>
        <v>0</v>
      </c>
      <c r="AF384" s="570">
        <f t="shared" si="577"/>
        <v>0</v>
      </c>
      <c r="AG384" s="570">
        <f t="shared" si="577"/>
        <v>0</v>
      </c>
      <c r="AH384" s="570">
        <f t="shared" si="577"/>
        <v>0</v>
      </c>
      <c r="AI384" s="570">
        <f t="shared" si="577"/>
        <v>0</v>
      </c>
      <c r="AJ384" s="570">
        <f t="shared" si="577"/>
        <v>0</v>
      </c>
      <c r="AK384" s="570">
        <f t="shared" si="577"/>
        <v>0</v>
      </c>
      <c r="AL384" s="570">
        <f t="shared" si="577"/>
        <v>0</v>
      </c>
      <c r="AM384" s="570">
        <f t="shared" si="577"/>
        <v>0</v>
      </c>
      <c r="AN384" s="570">
        <f t="shared" si="577"/>
        <v>0</v>
      </c>
      <c r="AO384" s="570">
        <f t="shared" si="577"/>
        <v>0</v>
      </c>
      <c r="AP384" s="570">
        <f t="shared" si="577"/>
        <v>0</v>
      </c>
      <c r="AQ384" s="570">
        <f t="shared" si="577"/>
        <v>0</v>
      </c>
      <c r="AR384" s="570">
        <f t="shared" si="577"/>
        <v>0</v>
      </c>
      <c r="AS384" s="570">
        <f t="shared" si="577"/>
        <v>0</v>
      </c>
      <c r="AT384" s="570">
        <f t="shared" si="577"/>
        <v>0</v>
      </c>
      <c r="AU384" s="570">
        <f t="shared" si="577"/>
        <v>0</v>
      </c>
      <c r="AV384" s="570">
        <f t="shared" si="565"/>
        <v>0</v>
      </c>
      <c r="AW384" s="570"/>
      <c r="AX384" s="570"/>
      <c r="AY384" s="570"/>
      <c r="AZ384" s="570"/>
      <c r="BA384" s="570"/>
      <c r="BB384" s="570"/>
      <c r="BC384" s="570"/>
      <c r="BD384" s="570"/>
      <c r="BE384" s="570"/>
      <c r="BF384" s="570"/>
      <c r="BG384" s="570"/>
      <c r="BH384" s="570"/>
      <c r="BI384" s="570"/>
      <c r="BJ384" s="570"/>
      <c r="BK384" s="570"/>
      <c r="BL384" s="570"/>
      <c r="BM384" s="570"/>
      <c r="BN384" s="570"/>
      <c r="BO384" s="570"/>
      <c r="BP384" s="570"/>
      <c r="BQ384" s="570"/>
    </row>
    <row r="385" spans="1:69" s="325" customFormat="1" ht="12.75" x14ac:dyDescent="0.2">
      <c r="A385" s="1165" t="s">
        <v>819</v>
      </c>
      <c r="B385" s="349" t="s">
        <v>344</v>
      </c>
      <c r="C385" s="1142">
        <f>'I4 BO ASSETS'!M25</f>
        <v>0</v>
      </c>
      <c r="D385" s="570">
        <f t="shared" si="558"/>
        <v>0</v>
      </c>
      <c r="E385" s="570">
        <f t="shared" si="558"/>
        <v>0</v>
      </c>
      <c r="F385" s="570">
        <f t="shared" si="561"/>
        <v>0</v>
      </c>
      <c r="G385" s="570">
        <f t="shared" ref="G385:Z385" si="578">$D385*G600</f>
        <v>0</v>
      </c>
      <c r="H385" s="570">
        <f t="shared" si="578"/>
        <v>0</v>
      </c>
      <c r="I385" s="570">
        <f t="shared" si="578"/>
        <v>0</v>
      </c>
      <c r="J385" s="570">
        <f t="shared" si="578"/>
        <v>0</v>
      </c>
      <c r="K385" s="570">
        <f t="shared" si="578"/>
        <v>0</v>
      </c>
      <c r="L385" s="570">
        <f t="shared" si="578"/>
        <v>0</v>
      </c>
      <c r="M385" s="570">
        <f t="shared" si="578"/>
        <v>0</v>
      </c>
      <c r="N385" s="570">
        <f t="shared" si="578"/>
        <v>0</v>
      </c>
      <c r="O385" s="570">
        <f t="shared" si="578"/>
        <v>0</v>
      </c>
      <c r="P385" s="570">
        <f t="shared" si="578"/>
        <v>0</v>
      </c>
      <c r="Q385" s="570">
        <f t="shared" si="578"/>
        <v>0</v>
      </c>
      <c r="R385" s="570">
        <f t="shared" si="578"/>
        <v>0</v>
      </c>
      <c r="S385" s="570">
        <f t="shared" si="578"/>
        <v>0</v>
      </c>
      <c r="T385" s="570">
        <f t="shared" si="578"/>
        <v>0</v>
      </c>
      <c r="U385" s="570">
        <f t="shared" si="578"/>
        <v>0</v>
      </c>
      <c r="V385" s="570">
        <f t="shared" si="578"/>
        <v>0</v>
      </c>
      <c r="W385" s="570">
        <f t="shared" si="578"/>
        <v>0</v>
      </c>
      <c r="X385" s="570">
        <f t="shared" si="578"/>
        <v>0</v>
      </c>
      <c r="Y385" s="570">
        <f t="shared" si="578"/>
        <v>0</v>
      </c>
      <c r="Z385" s="570">
        <f t="shared" si="578"/>
        <v>0</v>
      </c>
      <c r="AA385" s="570">
        <f t="shared" si="563"/>
        <v>0</v>
      </c>
      <c r="AB385" s="570">
        <f t="shared" ref="AB385:AU385" si="579">$E385*AB600</f>
        <v>0</v>
      </c>
      <c r="AC385" s="570">
        <f t="shared" si="579"/>
        <v>0</v>
      </c>
      <c r="AD385" s="570">
        <f t="shared" si="579"/>
        <v>0</v>
      </c>
      <c r="AE385" s="570">
        <f t="shared" si="579"/>
        <v>0</v>
      </c>
      <c r="AF385" s="570">
        <f t="shared" si="579"/>
        <v>0</v>
      </c>
      <c r="AG385" s="570">
        <f t="shared" si="579"/>
        <v>0</v>
      </c>
      <c r="AH385" s="570">
        <f t="shared" si="579"/>
        <v>0</v>
      </c>
      <c r="AI385" s="570">
        <f t="shared" si="579"/>
        <v>0</v>
      </c>
      <c r="AJ385" s="570">
        <f t="shared" si="579"/>
        <v>0</v>
      </c>
      <c r="AK385" s="570">
        <f t="shared" si="579"/>
        <v>0</v>
      </c>
      <c r="AL385" s="570">
        <f t="shared" si="579"/>
        <v>0</v>
      </c>
      <c r="AM385" s="570">
        <f t="shared" si="579"/>
        <v>0</v>
      </c>
      <c r="AN385" s="570">
        <f t="shared" si="579"/>
        <v>0</v>
      </c>
      <c r="AO385" s="570">
        <f t="shared" si="579"/>
        <v>0</v>
      </c>
      <c r="AP385" s="570">
        <f t="shared" si="579"/>
        <v>0</v>
      </c>
      <c r="AQ385" s="570">
        <f t="shared" si="579"/>
        <v>0</v>
      </c>
      <c r="AR385" s="570">
        <f t="shared" si="579"/>
        <v>0</v>
      </c>
      <c r="AS385" s="570">
        <f t="shared" si="579"/>
        <v>0</v>
      </c>
      <c r="AT385" s="570">
        <f t="shared" si="579"/>
        <v>0</v>
      </c>
      <c r="AU385" s="570">
        <f t="shared" si="579"/>
        <v>0</v>
      </c>
      <c r="AV385" s="570">
        <f t="shared" si="565"/>
        <v>0</v>
      </c>
      <c r="AW385" s="570"/>
      <c r="AX385" s="570"/>
      <c r="AY385" s="570"/>
      <c r="AZ385" s="570"/>
      <c r="BA385" s="570"/>
      <c r="BB385" s="570"/>
      <c r="BC385" s="570"/>
      <c r="BD385" s="570"/>
      <c r="BE385" s="570"/>
      <c r="BF385" s="570"/>
      <c r="BG385" s="570"/>
      <c r="BH385" s="570"/>
      <c r="BI385" s="570"/>
      <c r="BJ385" s="570"/>
      <c r="BK385" s="570"/>
      <c r="BL385" s="570"/>
      <c r="BM385" s="570"/>
      <c r="BN385" s="570"/>
      <c r="BO385" s="570"/>
      <c r="BP385" s="570"/>
      <c r="BQ385" s="570"/>
    </row>
    <row r="386" spans="1:69" s="325" customFormat="1" ht="12.75" x14ac:dyDescent="0.2">
      <c r="A386" s="1165" t="s">
        <v>820</v>
      </c>
      <c r="B386" s="349" t="s">
        <v>345</v>
      </c>
      <c r="C386" s="1142">
        <f>'I4 BO ASSETS'!M26</f>
        <v>0</v>
      </c>
      <c r="D386" s="570">
        <f t="shared" si="558"/>
        <v>0</v>
      </c>
      <c r="E386" s="570">
        <f t="shared" si="558"/>
        <v>0</v>
      </c>
      <c r="F386" s="570">
        <f t="shared" si="561"/>
        <v>0</v>
      </c>
      <c r="G386" s="570">
        <f t="shared" ref="G386:Z386" si="580">$D386*G601</f>
        <v>0</v>
      </c>
      <c r="H386" s="570">
        <f t="shared" si="580"/>
        <v>0</v>
      </c>
      <c r="I386" s="570">
        <f t="shared" si="580"/>
        <v>0</v>
      </c>
      <c r="J386" s="570">
        <f t="shared" si="580"/>
        <v>0</v>
      </c>
      <c r="K386" s="570">
        <f t="shared" si="580"/>
        <v>0</v>
      </c>
      <c r="L386" s="570">
        <f t="shared" si="580"/>
        <v>0</v>
      </c>
      <c r="M386" s="570">
        <f t="shared" si="580"/>
        <v>0</v>
      </c>
      <c r="N386" s="570">
        <f t="shared" si="580"/>
        <v>0</v>
      </c>
      <c r="O386" s="570">
        <f t="shared" si="580"/>
        <v>0</v>
      </c>
      <c r="P386" s="570">
        <f t="shared" si="580"/>
        <v>0</v>
      </c>
      <c r="Q386" s="570">
        <f t="shared" si="580"/>
        <v>0</v>
      </c>
      <c r="R386" s="570">
        <f t="shared" si="580"/>
        <v>0</v>
      </c>
      <c r="S386" s="570">
        <f t="shared" si="580"/>
        <v>0</v>
      </c>
      <c r="T386" s="570">
        <f t="shared" si="580"/>
        <v>0</v>
      </c>
      <c r="U386" s="570">
        <f t="shared" si="580"/>
        <v>0</v>
      </c>
      <c r="V386" s="570">
        <f t="shared" si="580"/>
        <v>0</v>
      </c>
      <c r="W386" s="570">
        <f t="shared" si="580"/>
        <v>0</v>
      </c>
      <c r="X386" s="570">
        <f t="shared" si="580"/>
        <v>0</v>
      </c>
      <c r="Y386" s="570">
        <f t="shared" si="580"/>
        <v>0</v>
      </c>
      <c r="Z386" s="570">
        <f t="shared" si="580"/>
        <v>0</v>
      </c>
      <c r="AA386" s="570">
        <f t="shared" si="563"/>
        <v>0</v>
      </c>
      <c r="AB386" s="570">
        <f t="shared" ref="AB386:AU386" si="581">$E386*AB601</f>
        <v>0</v>
      </c>
      <c r="AC386" s="570">
        <f t="shared" si="581"/>
        <v>0</v>
      </c>
      <c r="AD386" s="570">
        <f t="shared" si="581"/>
        <v>0</v>
      </c>
      <c r="AE386" s="570">
        <f t="shared" si="581"/>
        <v>0</v>
      </c>
      <c r="AF386" s="570">
        <f t="shared" si="581"/>
        <v>0</v>
      </c>
      <c r="AG386" s="570">
        <f t="shared" si="581"/>
        <v>0</v>
      </c>
      <c r="AH386" s="570">
        <f t="shared" si="581"/>
        <v>0</v>
      </c>
      <c r="AI386" s="570">
        <f t="shared" si="581"/>
        <v>0</v>
      </c>
      <c r="AJ386" s="570">
        <f t="shared" si="581"/>
        <v>0</v>
      </c>
      <c r="AK386" s="570">
        <f t="shared" si="581"/>
        <v>0</v>
      </c>
      <c r="AL386" s="570">
        <f t="shared" si="581"/>
        <v>0</v>
      </c>
      <c r="AM386" s="570">
        <f t="shared" si="581"/>
        <v>0</v>
      </c>
      <c r="AN386" s="570">
        <f t="shared" si="581"/>
        <v>0</v>
      </c>
      <c r="AO386" s="570">
        <f t="shared" si="581"/>
        <v>0</v>
      </c>
      <c r="AP386" s="570">
        <f t="shared" si="581"/>
        <v>0</v>
      </c>
      <c r="AQ386" s="570">
        <f t="shared" si="581"/>
        <v>0</v>
      </c>
      <c r="AR386" s="570">
        <f t="shared" si="581"/>
        <v>0</v>
      </c>
      <c r="AS386" s="570">
        <f t="shared" si="581"/>
        <v>0</v>
      </c>
      <c r="AT386" s="570">
        <f t="shared" si="581"/>
        <v>0</v>
      </c>
      <c r="AU386" s="570">
        <f t="shared" si="581"/>
        <v>0</v>
      </c>
      <c r="AV386" s="570">
        <f t="shared" si="565"/>
        <v>0</v>
      </c>
      <c r="AW386" s="570"/>
      <c r="AX386" s="570"/>
      <c r="AY386" s="570"/>
      <c r="AZ386" s="570"/>
      <c r="BA386" s="570"/>
      <c r="BB386" s="570"/>
      <c r="BC386" s="570"/>
      <c r="BD386" s="570"/>
      <c r="BE386" s="570"/>
      <c r="BF386" s="570"/>
      <c r="BG386" s="570"/>
      <c r="BH386" s="570"/>
      <c r="BI386" s="570"/>
      <c r="BJ386" s="570"/>
      <c r="BK386" s="570"/>
      <c r="BL386" s="570"/>
      <c r="BM386" s="570"/>
      <c r="BN386" s="570"/>
      <c r="BO386" s="570"/>
      <c r="BP386" s="570"/>
      <c r="BQ386" s="570"/>
    </row>
    <row r="387" spans="1:69" s="325" customFormat="1" ht="12.75" x14ac:dyDescent="0.2">
      <c r="A387" s="1165">
        <v>1810</v>
      </c>
      <c r="B387" s="349" t="s">
        <v>285</v>
      </c>
      <c r="C387" s="1142">
        <f>'I4 BO ASSETS'!M27</f>
        <v>0</v>
      </c>
      <c r="D387" s="570">
        <f t="shared" si="558"/>
        <v>0</v>
      </c>
      <c r="E387" s="570">
        <f t="shared" si="558"/>
        <v>0</v>
      </c>
      <c r="F387" s="570">
        <f t="shared" si="561"/>
        <v>0</v>
      </c>
      <c r="G387" s="570">
        <f t="shared" ref="G387:Z387" si="582">$D387*G602</f>
        <v>0</v>
      </c>
      <c r="H387" s="570">
        <f t="shared" si="582"/>
        <v>0</v>
      </c>
      <c r="I387" s="570">
        <f t="shared" si="582"/>
        <v>0</v>
      </c>
      <c r="J387" s="570">
        <f t="shared" si="582"/>
        <v>0</v>
      </c>
      <c r="K387" s="570">
        <f t="shared" si="582"/>
        <v>0</v>
      </c>
      <c r="L387" s="570">
        <f t="shared" si="582"/>
        <v>0</v>
      </c>
      <c r="M387" s="570">
        <f t="shared" si="582"/>
        <v>0</v>
      </c>
      <c r="N387" s="570">
        <f t="shared" si="582"/>
        <v>0</v>
      </c>
      <c r="O387" s="570">
        <f t="shared" si="582"/>
        <v>0</v>
      </c>
      <c r="P387" s="570">
        <f t="shared" si="582"/>
        <v>0</v>
      </c>
      <c r="Q387" s="570">
        <f t="shared" si="582"/>
        <v>0</v>
      </c>
      <c r="R387" s="570">
        <f t="shared" si="582"/>
        <v>0</v>
      </c>
      <c r="S387" s="570">
        <f t="shared" si="582"/>
        <v>0</v>
      </c>
      <c r="T387" s="570">
        <f t="shared" si="582"/>
        <v>0</v>
      </c>
      <c r="U387" s="570">
        <f t="shared" si="582"/>
        <v>0</v>
      </c>
      <c r="V387" s="570">
        <f t="shared" si="582"/>
        <v>0</v>
      </c>
      <c r="W387" s="570">
        <f t="shared" si="582"/>
        <v>0</v>
      </c>
      <c r="X387" s="570">
        <f t="shared" si="582"/>
        <v>0</v>
      </c>
      <c r="Y387" s="570">
        <f t="shared" si="582"/>
        <v>0</v>
      </c>
      <c r="Z387" s="570">
        <f t="shared" si="582"/>
        <v>0</v>
      </c>
      <c r="AA387" s="570">
        <f t="shared" si="563"/>
        <v>0</v>
      </c>
      <c r="AB387" s="570">
        <f t="shared" ref="AB387:AU387" si="583">$E387*AB602</f>
        <v>0</v>
      </c>
      <c r="AC387" s="570">
        <f t="shared" si="583"/>
        <v>0</v>
      </c>
      <c r="AD387" s="570">
        <f t="shared" si="583"/>
        <v>0</v>
      </c>
      <c r="AE387" s="570">
        <f t="shared" si="583"/>
        <v>0</v>
      </c>
      <c r="AF387" s="570">
        <f t="shared" si="583"/>
        <v>0</v>
      </c>
      <c r="AG387" s="570">
        <f t="shared" si="583"/>
        <v>0</v>
      </c>
      <c r="AH387" s="570">
        <f t="shared" si="583"/>
        <v>0</v>
      </c>
      <c r="AI387" s="570">
        <f t="shared" si="583"/>
        <v>0</v>
      </c>
      <c r="AJ387" s="570">
        <f t="shared" si="583"/>
        <v>0</v>
      </c>
      <c r="AK387" s="570">
        <f t="shared" si="583"/>
        <v>0</v>
      </c>
      <c r="AL387" s="570">
        <f t="shared" si="583"/>
        <v>0</v>
      </c>
      <c r="AM387" s="570">
        <f t="shared" si="583"/>
        <v>0</v>
      </c>
      <c r="AN387" s="570">
        <f t="shared" si="583"/>
        <v>0</v>
      </c>
      <c r="AO387" s="570">
        <f t="shared" si="583"/>
        <v>0</v>
      </c>
      <c r="AP387" s="570">
        <f t="shared" si="583"/>
        <v>0</v>
      </c>
      <c r="AQ387" s="570">
        <f t="shared" si="583"/>
        <v>0</v>
      </c>
      <c r="AR387" s="570">
        <f t="shared" si="583"/>
        <v>0</v>
      </c>
      <c r="AS387" s="570">
        <f t="shared" si="583"/>
        <v>0</v>
      </c>
      <c r="AT387" s="570">
        <f t="shared" si="583"/>
        <v>0</v>
      </c>
      <c r="AU387" s="570">
        <f t="shared" si="583"/>
        <v>0</v>
      </c>
      <c r="AV387" s="570">
        <f t="shared" si="565"/>
        <v>0</v>
      </c>
      <c r="AW387" s="570"/>
      <c r="AX387" s="570"/>
      <c r="AY387" s="570"/>
      <c r="AZ387" s="570"/>
      <c r="BA387" s="570"/>
      <c r="BB387" s="570"/>
      <c r="BC387" s="570"/>
      <c r="BD387" s="570"/>
      <c r="BE387" s="570"/>
      <c r="BF387" s="570"/>
      <c r="BG387" s="570"/>
      <c r="BH387" s="570"/>
      <c r="BI387" s="570"/>
      <c r="BJ387" s="570"/>
      <c r="BK387" s="570"/>
      <c r="BL387" s="570"/>
      <c r="BM387" s="570"/>
      <c r="BN387" s="570"/>
      <c r="BO387" s="570"/>
      <c r="BP387" s="570"/>
      <c r="BQ387" s="570"/>
    </row>
    <row r="388" spans="1:69" s="325" customFormat="1" ht="12.75" x14ac:dyDescent="0.2">
      <c r="A388" s="1165" t="s">
        <v>821</v>
      </c>
      <c r="B388" s="349" t="s">
        <v>363</v>
      </c>
      <c r="C388" s="1142">
        <f>'I4 BO ASSETS'!M28</f>
        <v>0</v>
      </c>
      <c r="D388" s="570">
        <f t="shared" si="558"/>
        <v>0</v>
      </c>
      <c r="E388" s="570">
        <f t="shared" si="558"/>
        <v>0</v>
      </c>
      <c r="F388" s="570">
        <f t="shared" si="561"/>
        <v>0</v>
      </c>
      <c r="G388" s="570">
        <f t="shared" ref="G388:Z388" si="584">$D388*G603</f>
        <v>0</v>
      </c>
      <c r="H388" s="570">
        <f t="shared" si="584"/>
        <v>0</v>
      </c>
      <c r="I388" s="570">
        <f t="shared" si="584"/>
        <v>0</v>
      </c>
      <c r="J388" s="570">
        <f t="shared" si="584"/>
        <v>0</v>
      </c>
      <c r="K388" s="570">
        <f t="shared" si="584"/>
        <v>0</v>
      </c>
      <c r="L388" s="570">
        <f t="shared" si="584"/>
        <v>0</v>
      </c>
      <c r="M388" s="570">
        <f t="shared" si="584"/>
        <v>0</v>
      </c>
      <c r="N388" s="570">
        <f t="shared" si="584"/>
        <v>0</v>
      </c>
      <c r="O388" s="570">
        <f t="shared" si="584"/>
        <v>0</v>
      </c>
      <c r="P388" s="570">
        <f t="shared" si="584"/>
        <v>0</v>
      </c>
      <c r="Q388" s="570">
        <f t="shared" si="584"/>
        <v>0</v>
      </c>
      <c r="R388" s="570">
        <f t="shared" si="584"/>
        <v>0</v>
      </c>
      <c r="S388" s="570">
        <f t="shared" si="584"/>
        <v>0</v>
      </c>
      <c r="T388" s="570">
        <f t="shared" si="584"/>
        <v>0</v>
      </c>
      <c r="U388" s="570">
        <f t="shared" si="584"/>
        <v>0</v>
      </c>
      <c r="V388" s="570">
        <f t="shared" si="584"/>
        <v>0</v>
      </c>
      <c r="W388" s="570">
        <f t="shared" si="584"/>
        <v>0</v>
      </c>
      <c r="X388" s="570">
        <f t="shared" si="584"/>
        <v>0</v>
      </c>
      <c r="Y388" s="570">
        <f t="shared" si="584"/>
        <v>0</v>
      </c>
      <c r="Z388" s="570">
        <f t="shared" si="584"/>
        <v>0</v>
      </c>
      <c r="AA388" s="570">
        <f t="shared" si="563"/>
        <v>0</v>
      </c>
      <c r="AB388" s="570">
        <f t="shared" ref="AB388:AU388" si="585">$E388*AB603</f>
        <v>0</v>
      </c>
      <c r="AC388" s="570">
        <f t="shared" si="585"/>
        <v>0</v>
      </c>
      <c r="AD388" s="570">
        <f t="shared" si="585"/>
        <v>0</v>
      </c>
      <c r="AE388" s="570">
        <f t="shared" si="585"/>
        <v>0</v>
      </c>
      <c r="AF388" s="570">
        <f t="shared" si="585"/>
        <v>0</v>
      </c>
      <c r="AG388" s="570">
        <f t="shared" si="585"/>
        <v>0</v>
      </c>
      <c r="AH388" s="570">
        <f t="shared" si="585"/>
        <v>0</v>
      </c>
      <c r="AI388" s="570">
        <f t="shared" si="585"/>
        <v>0</v>
      </c>
      <c r="AJ388" s="570">
        <f t="shared" si="585"/>
        <v>0</v>
      </c>
      <c r="AK388" s="570">
        <f t="shared" si="585"/>
        <v>0</v>
      </c>
      <c r="AL388" s="570">
        <f t="shared" si="585"/>
        <v>0</v>
      </c>
      <c r="AM388" s="570">
        <f t="shared" si="585"/>
        <v>0</v>
      </c>
      <c r="AN388" s="570">
        <f t="shared" si="585"/>
        <v>0</v>
      </c>
      <c r="AO388" s="570">
        <f t="shared" si="585"/>
        <v>0</v>
      </c>
      <c r="AP388" s="570">
        <f t="shared" si="585"/>
        <v>0</v>
      </c>
      <c r="AQ388" s="570">
        <f t="shared" si="585"/>
        <v>0</v>
      </c>
      <c r="AR388" s="570">
        <f t="shared" si="585"/>
        <v>0</v>
      </c>
      <c r="AS388" s="570">
        <f t="shared" si="585"/>
        <v>0</v>
      </c>
      <c r="AT388" s="570">
        <f t="shared" si="585"/>
        <v>0</v>
      </c>
      <c r="AU388" s="570">
        <f t="shared" si="585"/>
        <v>0</v>
      </c>
      <c r="AV388" s="570">
        <f t="shared" si="565"/>
        <v>0</v>
      </c>
      <c r="AW388" s="570"/>
      <c r="AX388" s="570"/>
      <c r="AY388" s="570"/>
      <c r="AZ388" s="570"/>
      <c r="BA388" s="570"/>
      <c r="BB388" s="570"/>
      <c r="BC388" s="570"/>
      <c r="BD388" s="570"/>
      <c r="BE388" s="570"/>
      <c r="BF388" s="570"/>
      <c r="BG388" s="570"/>
      <c r="BH388" s="570"/>
      <c r="BI388" s="570"/>
      <c r="BJ388" s="570"/>
      <c r="BK388" s="570"/>
      <c r="BL388" s="570"/>
      <c r="BM388" s="570"/>
      <c r="BN388" s="570"/>
      <c r="BO388" s="570"/>
      <c r="BP388" s="570"/>
      <c r="BQ388" s="570"/>
    </row>
    <row r="389" spans="1:69" s="325" customFormat="1" ht="12.75" x14ac:dyDescent="0.2">
      <c r="A389" s="1165" t="s">
        <v>822</v>
      </c>
      <c r="B389" s="349" t="s">
        <v>364</v>
      </c>
      <c r="C389" s="1142">
        <f>'I4 BO ASSETS'!M29</f>
        <v>0</v>
      </c>
      <c r="D389" s="570">
        <f t="shared" si="558"/>
        <v>0</v>
      </c>
      <c r="E389" s="570">
        <f t="shared" si="558"/>
        <v>0</v>
      </c>
      <c r="F389" s="570">
        <f t="shared" si="561"/>
        <v>0</v>
      </c>
      <c r="G389" s="570">
        <f t="shared" ref="G389:Z389" si="586">$D389*G604</f>
        <v>0</v>
      </c>
      <c r="H389" s="570">
        <f t="shared" si="586"/>
        <v>0</v>
      </c>
      <c r="I389" s="570">
        <f t="shared" si="586"/>
        <v>0</v>
      </c>
      <c r="J389" s="570">
        <f t="shared" si="586"/>
        <v>0</v>
      </c>
      <c r="K389" s="570">
        <f t="shared" si="586"/>
        <v>0</v>
      </c>
      <c r="L389" s="570">
        <f t="shared" si="586"/>
        <v>0</v>
      </c>
      <c r="M389" s="570">
        <f t="shared" si="586"/>
        <v>0</v>
      </c>
      <c r="N389" s="570">
        <f t="shared" si="586"/>
        <v>0</v>
      </c>
      <c r="O389" s="570">
        <f t="shared" si="586"/>
        <v>0</v>
      </c>
      <c r="P389" s="570">
        <f t="shared" si="586"/>
        <v>0</v>
      </c>
      <c r="Q389" s="570">
        <f t="shared" si="586"/>
        <v>0</v>
      </c>
      <c r="R389" s="570">
        <f t="shared" si="586"/>
        <v>0</v>
      </c>
      <c r="S389" s="570">
        <f t="shared" si="586"/>
        <v>0</v>
      </c>
      <c r="T389" s="570">
        <f t="shared" si="586"/>
        <v>0</v>
      </c>
      <c r="U389" s="570">
        <f t="shared" si="586"/>
        <v>0</v>
      </c>
      <c r="V389" s="570">
        <f t="shared" si="586"/>
        <v>0</v>
      </c>
      <c r="W389" s="570">
        <f t="shared" si="586"/>
        <v>0</v>
      </c>
      <c r="X389" s="570">
        <f t="shared" si="586"/>
        <v>0</v>
      </c>
      <c r="Y389" s="570">
        <f t="shared" si="586"/>
        <v>0</v>
      </c>
      <c r="Z389" s="570">
        <f t="shared" si="586"/>
        <v>0</v>
      </c>
      <c r="AA389" s="570">
        <f t="shared" si="563"/>
        <v>0</v>
      </c>
      <c r="AB389" s="570">
        <f t="shared" ref="AB389:AU389" si="587">$E389*AB604</f>
        <v>0</v>
      </c>
      <c r="AC389" s="570">
        <f t="shared" si="587"/>
        <v>0</v>
      </c>
      <c r="AD389" s="570">
        <f t="shared" si="587"/>
        <v>0</v>
      </c>
      <c r="AE389" s="570">
        <f t="shared" si="587"/>
        <v>0</v>
      </c>
      <c r="AF389" s="570">
        <f t="shared" si="587"/>
        <v>0</v>
      </c>
      <c r="AG389" s="570">
        <f t="shared" si="587"/>
        <v>0</v>
      </c>
      <c r="AH389" s="570">
        <f t="shared" si="587"/>
        <v>0</v>
      </c>
      <c r="AI389" s="570">
        <f t="shared" si="587"/>
        <v>0</v>
      </c>
      <c r="AJ389" s="570">
        <f t="shared" si="587"/>
        <v>0</v>
      </c>
      <c r="AK389" s="570">
        <f t="shared" si="587"/>
        <v>0</v>
      </c>
      <c r="AL389" s="570">
        <f t="shared" si="587"/>
        <v>0</v>
      </c>
      <c r="AM389" s="570">
        <f t="shared" si="587"/>
        <v>0</v>
      </c>
      <c r="AN389" s="570">
        <f t="shared" si="587"/>
        <v>0</v>
      </c>
      <c r="AO389" s="570">
        <f t="shared" si="587"/>
        <v>0</v>
      </c>
      <c r="AP389" s="570">
        <f t="shared" si="587"/>
        <v>0</v>
      </c>
      <c r="AQ389" s="570">
        <f t="shared" si="587"/>
        <v>0</v>
      </c>
      <c r="AR389" s="570">
        <f t="shared" si="587"/>
        <v>0</v>
      </c>
      <c r="AS389" s="570">
        <f t="shared" si="587"/>
        <v>0</v>
      </c>
      <c r="AT389" s="570">
        <f t="shared" si="587"/>
        <v>0</v>
      </c>
      <c r="AU389" s="570">
        <f t="shared" si="587"/>
        <v>0</v>
      </c>
      <c r="AV389" s="570">
        <f t="shared" si="565"/>
        <v>0</v>
      </c>
      <c r="AW389" s="570"/>
      <c r="AX389" s="570"/>
      <c r="AY389" s="570"/>
      <c r="AZ389" s="570"/>
      <c r="BA389" s="570"/>
      <c r="BB389" s="570"/>
      <c r="BC389" s="570"/>
      <c r="BD389" s="570"/>
      <c r="BE389" s="570"/>
      <c r="BF389" s="570"/>
      <c r="BG389" s="570"/>
      <c r="BH389" s="570"/>
      <c r="BI389" s="570"/>
      <c r="BJ389" s="570"/>
      <c r="BK389" s="570"/>
      <c r="BL389" s="570"/>
      <c r="BM389" s="570"/>
      <c r="BN389" s="570"/>
      <c r="BO389" s="570"/>
      <c r="BP389" s="570"/>
      <c r="BQ389" s="570"/>
    </row>
    <row r="390" spans="1:69" s="325" customFormat="1" ht="25.5" x14ac:dyDescent="0.2">
      <c r="A390" s="1165">
        <v>1815</v>
      </c>
      <c r="B390" s="349" t="s">
        <v>86</v>
      </c>
      <c r="C390" s="1142">
        <f>'I4 BO ASSETS'!M30</f>
        <v>0</v>
      </c>
      <c r="D390" s="570">
        <f t="shared" si="558"/>
        <v>0</v>
      </c>
      <c r="E390" s="570">
        <f t="shared" si="558"/>
        <v>0</v>
      </c>
      <c r="F390" s="570">
        <f t="shared" si="561"/>
        <v>0</v>
      </c>
      <c r="G390" s="570">
        <f t="shared" ref="G390:Z390" si="588">$D390*G605</f>
        <v>0</v>
      </c>
      <c r="H390" s="570">
        <f t="shared" si="588"/>
        <v>0</v>
      </c>
      <c r="I390" s="570">
        <f t="shared" si="588"/>
        <v>0</v>
      </c>
      <c r="J390" s="570">
        <f t="shared" si="588"/>
        <v>0</v>
      </c>
      <c r="K390" s="570">
        <f t="shared" si="588"/>
        <v>0</v>
      </c>
      <c r="L390" s="570">
        <f t="shared" si="588"/>
        <v>0</v>
      </c>
      <c r="M390" s="570">
        <f t="shared" si="588"/>
        <v>0</v>
      </c>
      <c r="N390" s="570">
        <f t="shared" si="588"/>
        <v>0</v>
      </c>
      <c r="O390" s="570">
        <f t="shared" si="588"/>
        <v>0</v>
      </c>
      <c r="P390" s="570">
        <f t="shared" si="588"/>
        <v>0</v>
      </c>
      <c r="Q390" s="570">
        <f t="shared" si="588"/>
        <v>0</v>
      </c>
      <c r="R390" s="570">
        <f t="shared" si="588"/>
        <v>0</v>
      </c>
      <c r="S390" s="570">
        <f t="shared" si="588"/>
        <v>0</v>
      </c>
      <c r="T390" s="570">
        <f t="shared" si="588"/>
        <v>0</v>
      </c>
      <c r="U390" s="570">
        <f t="shared" si="588"/>
        <v>0</v>
      </c>
      <c r="V390" s="570">
        <f t="shared" si="588"/>
        <v>0</v>
      </c>
      <c r="W390" s="570">
        <f t="shared" si="588"/>
        <v>0</v>
      </c>
      <c r="X390" s="570">
        <f t="shared" si="588"/>
        <v>0</v>
      </c>
      <c r="Y390" s="570">
        <f t="shared" si="588"/>
        <v>0</v>
      </c>
      <c r="Z390" s="570">
        <f t="shared" si="588"/>
        <v>0</v>
      </c>
      <c r="AA390" s="570">
        <f t="shared" si="563"/>
        <v>0</v>
      </c>
      <c r="AB390" s="570">
        <f t="shared" ref="AB390:AU390" si="589">$E390*AB605</f>
        <v>0</v>
      </c>
      <c r="AC390" s="570">
        <f t="shared" si="589"/>
        <v>0</v>
      </c>
      <c r="AD390" s="570">
        <f t="shared" si="589"/>
        <v>0</v>
      </c>
      <c r="AE390" s="570">
        <f t="shared" si="589"/>
        <v>0</v>
      </c>
      <c r="AF390" s="570">
        <f t="shared" si="589"/>
        <v>0</v>
      </c>
      <c r="AG390" s="570">
        <f t="shared" si="589"/>
        <v>0</v>
      </c>
      <c r="AH390" s="570">
        <f t="shared" si="589"/>
        <v>0</v>
      </c>
      <c r="AI390" s="570">
        <f t="shared" si="589"/>
        <v>0</v>
      </c>
      <c r="AJ390" s="570">
        <f t="shared" si="589"/>
        <v>0</v>
      </c>
      <c r="AK390" s="570">
        <f t="shared" si="589"/>
        <v>0</v>
      </c>
      <c r="AL390" s="570">
        <f t="shared" si="589"/>
        <v>0</v>
      </c>
      <c r="AM390" s="570">
        <f t="shared" si="589"/>
        <v>0</v>
      </c>
      <c r="AN390" s="570">
        <f t="shared" si="589"/>
        <v>0</v>
      </c>
      <c r="AO390" s="570">
        <f t="shared" si="589"/>
        <v>0</v>
      </c>
      <c r="AP390" s="570">
        <f t="shared" si="589"/>
        <v>0</v>
      </c>
      <c r="AQ390" s="570">
        <f t="shared" si="589"/>
        <v>0</v>
      </c>
      <c r="AR390" s="570">
        <f t="shared" si="589"/>
        <v>0</v>
      </c>
      <c r="AS390" s="570">
        <f t="shared" si="589"/>
        <v>0</v>
      </c>
      <c r="AT390" s="570">
        <f t="shared" si="589"/>
        <v>0</v>
      </c>
      <c r="AU390" s="570">
        <f t="shared" si="589"/>
        <v>0</v>
      </c>
      <c r="AV390" s="570">
        <f t="shared" si="565"/>
        <v>0</v>
      </c>
      <c r="AW390" s="570"/>
      <c r="AX390" s="570"/>
      <c r="AY390" s="570"/>
      <c r="AZ390" s="570"/>
      <c r="BA390" s="570"/>
      <c r="BB390" s="570"/>
      <c r="BC390" s="570"/>
      <c r="BD390" s="570"/>
      <c r="BE390" s="570"/>
      <c r="BF390" s="570"/>
      <c r="BG390" s="570"/>
      <c r="BH390" s="570"/>
      <c r="BI390" s="570"/>
      <c r="BJ390" s="570"/>
      <c r="BK390" s="570"/>
      <c r="BL390" s="570"/>
      <c r="BM390" s="570"/>
      <c r="BN390" s="570"/>
      <c r="BO390" s="570"/>
      <c r="BP390" s="570"/>
      <c r="BQ390" s="570"/>
    </row>
    <row r="391" spans="1:69" s="325" customFormat="1" ht="25.5" x14ac:dyDescent="0.2">
      <c r="A391" s="1165">
        <v>1820</v>
      </c>
      <c r="B391" s="349" t="s">
        <v>87</v>
      </c>
      <c r="C391" s="1142">
        <f>'I4 BO ASSETS'!M31</f>
        <v>0</v>
      </c>
      <c r="D391" s="570">
        <f t="shared" si="558"/>
        <v>0</v>
      </c>
      <c r="E391" s="570">
        <f t="shared" si="558"/>
        <v>0</v>
      </c>
      <c r="F391" s="570">
        <f t="shared" si="561"/>
        <v>0</v>
      </c>
      <c r="G391" s="570">
        <f t="shared" ref="G391:Z391" si="590">$D391*G606</f>
        <v>0</v>
      </c>
      <c r="H391" s="570">
        <f t="shared" si="590"/>
        <v>0</v>
      </c>
      <c r="I391" s="570">
        <f t="shared" si="590"/>
        <v>0</v>
      </c>
      <c r="J391" s="570">
        <f t="shared" si="590"/>
        <v>0</v>
      </c>
      <c r="K391" s="570">
        <f t="shared" si="590"/>
        <v>0</v>
      </c>
      <c r="L391" s="570">
        <f t="shared" si="590"/>
        <v>0</v>
      </c>
      <c r="M391" s="570">
        <f t="shared" si="590"/>
        <v>0</v>
      </c>
      <c r="N391" s="570">
        <f t="shared" si="590"/>
        <v>0</v>
      </c>
      <c r="O391" s="570">
        <f t="shared" si="590"/>
        <v>0</v>
      </c>
      <c r="P391" s="570">
        <f t="shared" si="590"/>
        <v>0</v>
      </c>
      <c r="Q391" s="570">
        <f t="shared" si="590"/>
        <v>0</v>
      </c>
      <c r="R391" s="570">
        <f t="shared" si="590"/>
        <v>0</v>
      </c>
      <c r="S391" s="570">
        <f t="shared" si="590"/>
        <v>0</v>
      </c>
      <c r="T391" s="570">
        <f t="shared" si="590"/>
        <v>0</v>
      </c>
      <c r="U391" s="570">
        <f t="shared" si="590"/>
        <v>0</v>
      </c>
      <c r="V391" s="570">
        <f t="shared" si="590"/>
        <v>0</v>
      </c>
      <c r="W391" s="570">
        <f t="shared" si="590"/>
        <v>0</v>
      </c>
      <c r="X391" s="570">
        <f t="shared" si="590"/>
        <v>0</v>
      </c>
      <c r="Y391" s="570">
        <f t="shared" si="590"/>
        <v>0</v>
      </c>
      <c r="Z391" s="570">
        <f t="shared" si="590"/>
        <v>0</v>
      </c>
      <c r="AA391" s="570">
        <f t="shared" si="563"/>
        <v>0</v>
      </c>
      <c r="AB391" s="570">
        <f t="shared" ref="AB391:AU391" si="591">$E391*AB606</f>
        <v>0</v>
      </c>
      <c r="AC391" s="570">
        <f t="shared" si="591"/>
        <v>0</v>
      </c>
      <c r="AD391" s="570">
        <f t="shared" si="591"/>
        <v>0</v>
      </c>
      <c r="AE391" s="570">
        <f t="shared" si="591"/>
        <v>0</v>
      </c>
      <c r="AF391" s="570">
        <f t="shared" si="591"/>
        <v>0</v>
      </c>
      <c r="AG391" s="570">
        <f t="shared" si="591"/>
        <v>0</v>
      </c>
      <c r="AH391" s="570">
        <f t="shared" si="591"/>
        <v>0</v>
      </c>
      <c r="AI391" s="570">
        <f t="shared" si="591"/>
        <v>0</v>
      </c>
      <c r="AJ391" s="570">
        <f t="shared" si="591"/>
        <v>0</v>
      </c>
      <c r="AK391" s="570">
        <f t="shared" si="591"/>
        <v>0</v>
      </c>
      <c r="AL391" s="570">
        <f t="shared" si="591"/>
        <v>0</v>
      </c>
      <c r="AM391" s="570">
        <f t="shared" si="591"/>
        <v>0</v>
      </c>
      <c r="AN391" s="570">
        <f t="shared" si="591"/>
        <v>0</v>
      </c>
      <c r="AO391" s="570">
        <f t="shared" si="591"/>
        <v>0</v>
      </c>
      <c r="AP391" s="570">
        <f t="shared" si="591"/>
        <v>0</v>
      </c>
      <c r="AQ391" s="570">
        <f t="shared" si="591"/>
        <v>0</v>
      </c>
      <c r="AR391" s="570">
        <f t="shared" si="591"/>
        <v>0</v>
      </c>
      <c r="AS391" s="570">
        <f t="shared" si="591"/>
        <v>0</v>
      </c>
      <c r="AT391" s="570">
        <f t="shared" si="591"/>
        <v>0</v>
      </c>
      <c r="AU391" s="570">
        <f t="shared" si="591"/>
        <v>0</v>
      </c>
      <c r="AV391" s="570">
        <f t="shared" si="565"/>
        <v>0</v>
      </c>
      <c r="AW391" s="570"/>
      <c r="AX391" s="570"/>
      <c r="AY391" s="570"/>
      <c r="AZ391" s="570"/>
      <c r="BA391" s="570"/>
      <c r="BB391" s="570"/>
      <c r="BC391" s="570"/>
      <c r="BD391" s="570"/>
      <c r="BE391" s="570"/>
      <c r="BF391" s="570"/>
      <c r="BG391" s="570"/>
      <c r="BH391" s="570"/>
      <c r="BI391" s="570"/>
      <c r="BJ391" s="570"/>
      <c r="BK391" s="570"/>
      <c r="BL391" s="570"/>
      <c r="BM391" s="570"/>
      <c r="BN391" s="570"/>
      <c r="BO391" s="570"/>
      <c r="BP391" s="570"/>
      <c r="BQ391" s="570"/>
    </row>
    <row r="392" spans="1:69" s="325" customFormat="1" ht="25.5" x14ac:dyDescent="0.2">
      <c r="A392" s="1165" t="s">
        <v>490</v>
      </c>
      <c r="B392" s="349" t="s">
        <v>1276</v>
      </c>
      <c r="C392" s="1142">
        <f>'I4 BO ASSETS'!M32</f>
        <v>0</v>
      </c>
      <c r="D392" s="570">
        <f t="shared" si="558"/>
        <v>0</v>
      </c>
      <c r="E392" s="570">
        <f t="shared" si="558"/>
        <v>0</v>
      </c>
      <c r="F392" s="570">
        <f>D392+E392</f>
        <v>0</v>
      </c>
      <c r="G392" s="570">
        <f t="shared" ref="G392:Z392" si="592">$D392*G607</f>
        <v>0</v>
      </c>
      <c r="H392" s="570">
        <f t="shared" si="592"/>
        <v>0</v>
      </c>
      <c r="I392" s="570">
        <f t="shared" si="592"/>
        <v>0</v>
      </c>
      <c r="J392" s="570">
        <f t="shared" si="592"/>
        <v>0</v>
      </c>
      <c r="K392" s="570">
        <f t="shared" si="592"/>
        <v>0</v>
      </c>
      <c r="L392" s="570">
        <f t="shared" si="592"/>
        <v>0</v>
      </c>
      <c r="M392" s="570">
        <f t="shared" si="592"/>
        <v>0</v>
      </c>
      <c r="N392" s="570">
        <f t="shared" si="592"/>
        <v>0</v>
      </c>
      <c r="O392" s="570">
        <f t="shared" si="592"/>
        <v>0</v>
      </c>
      <c r="P392" s="570">
        <f t="shared" si="592"/>
        <v>0</v>
      </c>
      <c r="Q392" s="570">
        <f t="shared" si="592"/>
        <v>0</v>
      </c>
      <c r="R392" s="570">
        <f t="shared" si="592"/>
        <v>0</v>
      </c>
      <c r="S392" s="570">
        <f t="shared" si="592"/>
        <v>0</v>
      </c>
      <c r="T392" s="570">
        <f t="shared" si="592"/>
        <v>0</v>
      </c>
      <c r="U392" s="570">
        <f t="shared" si="592"/>
        <v>0</v>
      </c>
      <c r="V392" s="570">
        <f t="shared" si="592"/>
        <v>0</v>
      </c>
      <c r="W392" s="570">
        <f t="shared" si="592"/>
        <v>0</v>
      </c>
      <c r="X392" s="570">
        <f t="shared" si="592"/>
        <v>0</v>
      </c>
      <c r="Y392" s="570">
        <f t="shared" si="592"/>
        <v>0</v>
      </c>
      <c r="Z392" s="570">
        <f t="shared" si="592"/>
        <v>0</v>
      </c>
      <c r="AA392" s="570">
        <f>SUM(G392:Z392)</f>
        <v>0</v>
      </c>
      <c r="AB392" s="570">
        <f t="shared" ref="AB392:AU392" si="593">$E392*AB607</f>
        <v>0</v>
      </c>
      <c r="AC392" s="570">
        <f t="shared" si="593"/>
        <v>0</v>
      </c>
      <c r="AD392" s="570">
        <f t="shared" si="593"/>
        <v>0</v>
      </c>
      <c r="AE392" s="570">
        <f t="shared" si="593"/>
        <v>0</v>
      </c>
      <c r="AF392" s="570">
        <f t="shared" si="593"/>
        <v>0</v>
      </c>
      <c r="AG392" s="570">
        <f t="shared" si="593"/>
        <v>0</v>
      </c>
      <c r="AH392" s="570">
        <f t="shared" si="593"/>
        <v>0</v>
      </c>
      <c r="AI392" s="570">
        <f t="shared" si="593"/>
        <v>0</v>
      </c>
      <c r="AJ392" s="570">
        <f t="shared" si="593"/>
        <v>0</v>
      </c>
      <c r="AK392" s="570">
        <f t="shared" si="593"/>
        <v>0</v>
      </c>
      <c r="AL392" s="570">
        <f t="shared" si="593"/>
        <v>0</v>
      </c>
      <c r="AM392" s="570">
        <f t="shared" si="593"/>
        <v>0</v>
      </c>
      <c r="AN392" s="570">
        <f t="shared" si="593"/>
        <v>0</v>
      </c>
      <c r="AO392" s="570">
        <f t="shared" si="593"/>
        <v>0</v>
      </c>
      <c r="AP392" s="570">
        <f t="shared" si="593"/>
        <v>0</v>
      </c>
      <c r="AQ392" s="570">
        <f t="shared" si="593"/>
        <v>0</v>
      </c>
      <c r="AR392" s="570">
        <f t="shared" si="593"/>
        <v>0</v>
      </c>
      <c r="AS392" s="570">
        <f t="shared" si="593"/>
        <v>0</v>
      </c>
      <c r="AT392" s="570">
        <f t="shared" si="593"/>
        <v>0</v>
      </c>
      <c r="AU392" s="570">
        <f t="shared" si="593"/>
        <v>0</v>
      </c>
      <c r="AV392" s="570">
        <f>SUM(AB392:AU392)</f>
        <v>0</v>
      </c>
      <c r="AW392" s="570"/>
      <c r="AX392" s="570"/>
      <c r="AY392" s="570"/>
      <c r="AZ392" s="570"/>
      <c r="BA392" s="570"/>
      <c r="BB392" s="570"/>
      <c r="BC392" s="570"/>
      <c r="BD392" s="570"/>
      <c r="BE392" s="570"/>
      <c r="BF392" s="570"/>
      <c r="BG392" s="570"/>
      <c r="BH392" s="570"/>
      <c r="BI392" s="570"/>
      <c r="BJ392" s="570"/>
      <c r="BK392" s="570"/>
      <c r="BL392" s="570"/>
      <c r="BM392" s="570"/>
      <c r="BN392" s="570"/>
      <c r="BO392" s="570"/>
      <c r="BP392" s="570"/>
      <c r="BQ392" s="570"/>
    </row>
    <row r="393" spans="1:69" s="325" customFormat="1" ht="25.5" x14ac:dyDescent="0.2">
      <c r="A393" s="1165" t="s">
        <v>491</v>
      </c>
      <c r="B393" s="349" t="s">
        <v>1278</v>
      </c>
      <c r="C393" s="1142">
        <f>'I4 BO ASSETS'!M33</f>
        <v>0</v>
      </c>
      <c r="D393" s="570">
        <f t="shared" si="558"/>
        <v>0</v>
      </c>
      <c r="E393" s="570">
        <f t="shared" si="558"/>
        <v>0</v>
      </c>
      <c r="F393" s="570">
        <f>D393+E393</f>
        <v>0</v>
      </c>
      <c r="G393" s="570">
        <f t="shared" ref="G393:Z393" si="594">$D393*G608</f>
        <v>0</v>
      </c>
      <c r="H393" s="570">
        <f t="shared" si="594"/>
        <v>0</v>
      </c>
      <c r="I393" s="570">
        <f t="shared" si="594"/>
        <v>0</v>
      </c>
      <c r="J393" s="570">
        <f t="shared" si="594"/>
        <v>0</v>
      </c>
      <c r="K393" s="570">
        <f t="shared" si="594"/>
        <v>0</v>
      </c>
      <c r="L393" s="570">
        <f t="shared" si="594"/>
        <v>0</v>
      </c>
      <c r="M393" s="570">
        <f t="shared" si="594"/>
        <v>0</v>
      </c>
      <c r="N393" s="570">
        <f t="shared" si="594"/>
        <v>0</v>
      </c>
      <c r="O393" s="570">
        <f t="shared" si="594"/>
        <v>0</v>
      </c>
      <c r="P393" s="570">
        <f t="shared" si="594"/>
        <v>0</v>
      </c>
      <c r="Q393" s="570">
        <f t="shared" si="594"/>
        <v>0</v>
      </c>
      <c r="R393" s="570">
        <f t="shared" si="594"/>
        <v>0</v>
      </c>
      <c r="S393" s="570">
        <f t="shared" si="594"/>
        <v>0</v>
      </c>
      <c r="T393" s="570">
        <f t="shared" si="594"/>
        <v>0</v>
      </c>
      <c r="U393" s="570">
        <f t="shared" si="594"/>
        <v>0</v>
      </c>
      <c r="V393" s="570">
        <f t="shared" si="594"/>
        <v>0</v>
      </c>
      <c r="W393" s="570">
        <f t="shared" si="594"/>
        <v>0</v>
      </c>
      <c r="X393" s="570">
        <f t="shared" si="594"/>
        <v>0</v>
      </c>
      <c r="Y393" s="570">
        <f t="shared" si="594"/>
        <v>0</v>
      </c>
      <c r="Z393" s="570">
        <f t="shared" si="594"/>
        <v>0</v>
      </c>
      <c r="AA393" s="570">
        <f>SUM(G393:Z393)</f>
        <v>0</v>
      </c>
      <c r="AB393" s="570">
        <f t="shared" ref="AB393:AU393" si="595">$E393*AB608</f>
        <v>0</v>
      </c>
      <c r="AC393" s="570">
        <f t="shared" si="595"/>
        <v>0</v>
      </c>
      <c r="AD393" s="570">
        <f t="shared" si="595"/>
        <v>0</v>
      </c>
      <c r="AE393" s="570">
        <f t="shared" si="595"/>
        <v>0</v>
      </c>
      <c r="AF393" s="570">
        <f t="shared" si="595"/>
        <v>0</v>
      </c>
      <c r="AG393" s="570">
        <f t="shared" si="595"/>
        <v>0</v>
      </c>
      <c r="AH393" s="570">
        <f t="shared" si="595"/>
        <v>0</v>
      </c>
      <c r="AI393" s="570">
        <f t="shared" si="595"/>
        <v>0</v>
      </c>
      <c r="AJ393" s="570">
        <f t="shared" si="595"/>
        <v>0</v>
      </c>
      <c r="AK393" s="570">
        <f t="shared" si="595"/>
        <v>0</v>
      </c>
      <c r="AL393" s="570">
        <f t="shared" si="595"/>
        <v>0</v>
      </c>
      <c r="AM393" s="570">
        <f t="shared" si="595"/>
        <v>0</v>
      </c>
      <c r="AN393" s="570">
        <f t="shared" si="595"/>
        <v>0</v>
      </c>
      <c r="AO393" s="570">
        <f t="shared" si="595"/>
        <v>0</v>
      </c>
      <c r="AP393" s="570">
        <f t="shared" si="595"/>
        <v>0</v>
      </c>
      <c r="AQ393" s="570">
        <f t="shared" si="595"/>
        <v>0</v>
      </c>
      <c r="AR393" s="570">
        <f t="shared" si="595"/>
        <v>0</v>
      </c>
      <c r="AS393" s="570">
        <f t="shared" si="595"/>
        <v>0</v>
      </c>
      <c r="AT393" s="570">
        <f t="shared" si="595"/>
        <v>0</v>
      </c>
      <c r="AU393" s="570">
        <f t="shared" si="595"/>
        <v>0</v>
      </c>
      <c r="AV393" s="570">
        <f>SUM(AB393:AU393)</f>
        <v>0</v>
      </c>
      <c r="AW393" s="570"/>
      <c r="AX393" s="570"/>
      <c r="AY393" s="570"/>
      <c r="AZ393" s="570"/>
      <c r="BA393" s="570"/>
      <c r="BB393" s="570"/>
      <c r="BC393" s="570"/>
      <c r="BD393" s="570"/>
      <c r="BE393" s="570"/>
      <c r="BF393" s="570"/>
      <c r="BG393" s="570"/>
      <c r="BH393" s="570"/>
      <c r="BI393" s="570"/>
      <c r="BJ393" s="570"/>
      <c r="BK393" s="570"/>
      <c r="BL393" s="570"/>
      <c r="BM393" s="570"/>
      <c r="BN393" s="570"/>
      <c r="BO393" s="570"/>
      <c r="BP393" s="570"/>
      <c r="BQ393" s="570"/>
    </row>
    <row r="394" spans="1:69" s="325" customFormat="1" ht="25.5" x14ac:dyDescent="0.2">
      <c r="A394" s="1165" t="s">
        <v>1268</v>
      </c>
      <c r="B394" s="349" t="s">
        <v>1269</v>
      </c>
      <c r="C394" s="1142">
        <f>'I4 BO ASSETS'!M34</f>
        <v>0</v>
      </c>
      <c r="D394" s="570">
        <f t="shared" si="558"/>
        <v>0</v>
      </c>
      <c r="E394" s="570">
        <f t="shared" si="558"/>
        <v>0</v>
      </c>
      <c r="F394" s="570">
        <f>D394+E394</f>
        <v>0</v>
      </c>
      <c r="G394" s="570">
        <f t="shared" ref="G394:Z394" si="596">$D394*G609</f>
        <v>0</v>
      </c>
      <c r="H394" s="570">
        <f t="shared" si="596"/>
        <v>0</v>
      </c>
      <c r="I394" s="570">
        <f t="shared" si="596"/>
        <v>0</v>
      </c>
      <c r="J394" s="570">
        <f t="shared" si="596"/>
        <v>0</v>
      </c>
      <c r="K394" s="570">
        <f t="shared" si="596"/>
        <v>0</v>
      </c>
      <c r="L394" s="570">
        <f t="shared" si="596"/>
        <v>0</v>
      </c>
      <c r="M394" s="570">
        <f t="shared" si="596"/>
        <v>0</v>
      </c>
      <c r="N394" s="570">
        <f t="shared" si="596"/>
        <v>0</v>
      </c>
      <c r="O394" s="570">
        <f t="shared" si="596"/>
        <v>0</v>
      </c>
      <c r="P394" s="570">
        <f t="shared" si="596"/>
        <v>0</v>
      </c>
      <c r="Q394" s="570">
        <f t="shared" si="596"/>
        <v>0</v>
      </c>
      <c r="R394" s="570">
        <f t="shared" si="596"/>
        <v>0</v>
      </c>
      <c r="S394" s="570">
        <f t="shared" si="596"/>
        <v>0</v>
      </c>
      <c r="T394" s="570">
        <f t="shared" si="596"/>
        <v>0</v>
      </c>
      <c r="U394" s="570">
        <f t="shared" si="596"/>
        <v>0</v>
      </c>
      <c r="V394" s="570">
        <f t="shared" si="596"/>
        <v>0</v>
      </c>
      <c r="W394" s="570">
        <f t="shared" si="596"/>
        <v>0</v>
      </c>
      <c r="X394" s="570">
        <f t="shared" si="596"/>
        <v>0</v>
      </c>
      <c r="Y394" s="570">
        <f t="shared" si="596"/>
        <v>0</v>
      </c>
      <c r="Z394" s="570">
        <f t="shared" si="596"/>
        <v>0</v>
      </c>
      <c r="AA394" s="570">
        <f>SUM(G394:Z394)</f>
        <v>0</v>
      </c>
      <c r="AB394" s="570">
        <f t="shared" ref="AB394:AU394" si="597">$E394*AB609</f>
        <v>0</v>
      </c>
      <c r="AC394" s="570">
        <f t="shared" si="597"/>
        <v>0</v>
      </c>
      <c r="AD394" s="570">
        <f t="shared" si="597"/>
        <v>0</v>
      </c>
      <c r="AE394" s="570">
        <f t="shared" si="597"/>
        <v>0</v>
      </c>
      <c r="AF394" s="570">
        <f t="shared" si="597"/>
        <v>0</v>
      </c>
      <c r="AG394" s="570">
        <f t="shared" si="597"/>
        <v>0</v>
      </c>
      <c r="AH394" s="570">
        <f t="shared" si="597"/>
        <v>0</v>
      </c>
      <c r="AI394" s="570">
        <f t="shared" si="597"/>
        <v>0</v>
      </c>
      <c r="AJ394" s="570">
        <f t="shared" si="597"/>
        <v>0</v>
      </c>
      <c r="AK394" s="570">
        <f t="shared" si="597"/>
        <v>0</v>
      </c>
      <c r="AL394" s="570">
        <f t="shared" si="597"/>
        <v>0</v>
      </c>
      <c r="AM394" s="570">
        <f t="shared" si="597"/>
        <v>0</v>
      </c>
      <c r="AN394" s="570">
        <f t="shared" si="597"/>
        <v>0</v>
      </c>
      <c r="AO394" s="570">
        <f t="shared" si="597"/>
        <v>0</v>
      </c>
      <c r="AP394" s="570">
        <f t="shared" si="597"/>
        <v>0</v>
      </c>
      <c r="AQ394" s="570">
        <f t="shared" si="597"/>
        <v>0</v>
      </c>
      <c r="AR394" s="570">
        <f t="shared" si="597"/>
        <v>0</v>
      </c>
      <c r="AS394" s="570">
        <f t="shared" si="597"/>
        <v>0</v>
      </c>
      <c r="AT394" s="570">
        <f t="shared" si="597"/>
        <v>0</v>
      </c>
      <c r="AU394" s="570">
        <f t="shared" si="597"/>
        <v>0</v>
      </c>
      <c r="AV394" s="570">
        <f>SUM(AB394:AU394)</f>
        <v>0</v>
      </c>
      <c r="AW394" s="570"/>
      <c r="AX394" s="570"/>
      <c r="AY394" s="570"/>
      <c r="AZ394" s="570"/>
      <c r="BA394" s="570"/>
      <c r="BB394" s="570"/>
      <c r="BC394" s="570"/>
      <c r="BD394" s="570"/>
      <c r="BE394" s="570"/>
      <c r="BF394" s="570"/>
      <c r="BG394" s="570"/>
      <c r="BH394" s="570"/>
      <c r="BI394" s="570"/>
      <c r="BJ394" s="570"/>
      <c r="BK394" s="570"/>
      <c r="BL394" s="570"/>
      <c r="BM394" s="570"/>
      <c r="BN394" s="570"/>
      <c r="BO394" s="570"/>
      <c r="BP394" s="570"/>
      <c r="BQ394" s="570"/>
    </row>
    <row r="395" spans="1:69" s="325" customFormat="1" ht="12.75" x14ac:dyDescent="0.2">
      <c r="A395" s="1165">
        <v>1825</v>
      </c>
      <c r="B395" s="349" t="s">
        <v>88</v>
      </c>
      <c r="C395" s="1142">
        <f>'I4 BO ASSETS'!M35</f>
        <v>0</v>
      </c>
      <c r="D395" s="570">
        <f t="shared" si="558"/>
        <v>0</v>
      </c>
      <c r="E395" s="570">
        <f t="shared" si="558"/>
        <v>0</v>
      </c>
      <c r="F395" s="570">
        <f t="shared" si="561"/>
        <v>0</v>
      </c>
      <c r="G395" s="570">
        <f t="shared" ref="G395:Z395" si="598">$D395*G610</f>
        <v>0</v>
      </c>
      <c r="H395" s="570">
        <f t="shared" si="598"/>
        <v>0</v>
      </c>
      <c r="I395" s="570">
        <f t="shared" si="598"/>
        <v>0</v>
      </c>
      <c r="J395" s="570">
        <f t="shared" si="598"/>
        <v>0</v>
      </c>
      <c r="K395" s="570">
        <f t="shared" si="598"/>
        <v>0</v>
      </c>
      <c r="L395" s="570">
        <f t="shared" si="598"/>
        <v>0</v>
      </c>
      <c r="M395" s="570">
        <f t="shared" si="598"/>
        <v>0</v>
      </c>
      <c r="N395" s="570">
        <f t="shared" si="598"/>
        <v>0</v>
      </c>
      <c r="O395" s="570">
        <f t="shared" si="598"/>
        <v>0</v>
      </c>
      <c r="P395" s="570">
        <f t="shared" si="598"/>
        <v>0</v>
      </c>
      <c r="Q395" s="570">
        <f t="shared" si="598"/>
        <v>0</v>
      </c>
      <c r="R395" s="570">
        <f t="shared" si="598"/>
        <v>0</v>
      </c>
      <c r="S395" s="570">
        <f t="shared" si="598"/>
        <v>0</v>
      </c>
      <c r="T395" s="570">
        <f t="shared" si="598"/>
        <v>0</v>
      </c>
      <c r="U395" s="570">
        <f t="shared" si="598"/>
        <v>0</v>
      </c>
      <c r="V395" s="570">
        <f t="shared" si="598"/>
        <v>0</v>
      </c>
      <c r="W395" s="570">
        <f t="shared" si="598"/>
        <v>0</v>
      </c>
      <c r="X395" s="570">
        <f t="shared" si="598"/>
        <v>0</v>
      </c>
      <c r="Y395" s="570">
        <f t="shared" si="598"/>
        <v>0</v>
      </c>
      <c r="Z395" s="570">
        <f t="shared" si="598"/>
        <v>0</v>
      </c>
      <c r="AA395" s="570">
        <f t="shared" si="563"/>
        <v>0</v>
      </c>
      <c r="AB395" s="570">
        <f t="shared" ref="AB395:AU395" si="599">$E395*AB610</f>
        <v>0</v>
      </c>
      <c r="AC395" s="570">
        <f t="shared" si="599"/>
        <v>0</v>
      </c>
      <c r="AD395" s="570">
        <f t="shared" si="599"/>
        <v>0</v>
      </c>
      <c r="AE395" s="570">
        <f t="shared" si="599"/>
        <v>0</v>
      </c>
      <c r="AF395" s="570">
        <f t="shared" si="599"/>
        <v>0</v>
      </c>
      <c r="AG395" s="570">
        <f t="shared" si="599"/>
        <v>0</v>
      </c>
      <c r="AH395" s="570">
        <f t="shared" si="599"/>
        <v>0</v>
      </c>
      <c r="AI395" s="570">
        <f t="shared" si="599"/>
        <v>0</v>
      </c>
      <c r="AJ395" s="570">
        <f t="shared" si="599"/>
        <v>0</v>
      </c>
      <c r="AK395" s="570">
        <f t="shared" si="599"/>
        <v>0</v>
      </c>
      <c r="AL395" s="570">
        <f t="shared" si="599"/>
        <v>0</v>
      </c>
      <c r="AM395" s="570">
        <f t="shared" si="599"/>
        <v>0</v>
      </c>
      <c r="AN395" s="570">
        <f t="shared" si="599"/>
        <v>0</v>
      </c>
      <c r="AO395" s="570">
        <f t="shared" si="599"/>
        <v>0</v>
      </c>
      <c r="AP395" s="570">
        <f t="shared" si="599"/>
        <v>0</v>
      </c>
      <c r="AQ395" s="570">
        <f t="shared" si="599"/>
        <v>0</v>
      </c>
      <c r="AR395" s="570">
        <f t="shared" si="599"/>
        <v>0</v>
      </c>
      <c r="AS395" s="570">
        <f t="shared" si="599"/>
        <v>0</v>
      </c>
      <c r="AT395" s="570">
        <f t="shared" si="599"/>
        <v>0</v>
      </c>
      <c r="AU395" s="570">
        <f t="shared" si="599"/>
        <v>0</v>
      </c>
      <c r="AV395" s="570">
        <f t="shared" si="565"/>
        <v>0</v>
      </c>
      <c r="AW395" s="570"/>
      <c r="AX395" s="570"/>
      <c r="AY395" s="570"/>
      <c r="AZ395" s="570"/>
      <c r="BA395" s="570"/>
      <c r="BB395" s="570"/>
      <c r="BC395" s="570"/>
      <c r="BD395" s="570"/>
      <c r="BE395" s="570"/>
      <c r="BF395" s="570"/>
      <c r="BG395" s="570"/>
      <c r="BH395" s="570"/>
      <c r="BI395" s="570"/>
      <c r="BJ395" s="570"/>
      <c r="BK395" s="570"/>
      <c r="BL395" s="570"/>
      <c r="BM395" s="570"/>
      <c r="BN395" s="570"/>
      <c r="BO395" s="570"/>
      <c r="BP395" s="570"/>
      <c r="BQ395" s="570"/>
    </row>
    <row r="396" spans="1:69" s="325" customFormat="1" ht="12.75" x14ac:dyDescent="0.2">
      <c r="A396" s="1165" t="s">
        <v>823</v>
      </c>
      <c r="B396" s="349" t="s">
        <v>365</v>
      </c>
      <c r="C396" s="1142">
        <f>'I4 BO ASSETS'!M36</f>
        <v>0</v>
      </c>
      <c r="D396" s="570">
        <f t="shared" si="558"/>
        <v>0</v>
      </c>
      <c r="E396" s="570">
        <f t="shared" si="558"/>
        <v>0</v>
      </c>
      <c r="F396" s="570">
        <f t="shared" si="561"/>
        <v>0</v>
      </c>
      <c r="G396" s="570">
        <f t="shared" ref="G396:Z396" si="600">$D396*G611</f>
        <v>0</v>
      </c>
      <c r="H396" s="570">
        <f t="shared" si="600"/>
        <v>0</v>
      </c>
      <c r="I396" s="570">
        <f t="shared" si="600"/>
        <v>0</v>
      </c>
      <c r="J396" s="570">
        <f t="shared" si="600"/>
        <v>0</v>
      </c>
      <c r="K396" s="570">
        <f t="shared" si="600"/>
        <v>0</v>
      </c>
      <c r="L396" s="570">
        <f t="shared" si="600"/>
        <v>0</v>
      </c>
      <c r="M396" s="570">
        <f t="shared" si="600"/>
        <v>0</v>
      </c>
      <c r="N396" s="570">
        <f t="shared" si="600"/>
        <v>0</v>
      </c>
      <c r="O396" s="570">
        <f t="shared" si="600"/>
        <v>0</v>
      </c>
      <c r="P396" s="570">
        <f t="shared" si="600"/>
        <v>0</v>
      </c>
      <c r="Q396" s="570">
        <f t="shared" si="600"/>
        <v>0</v>
      </c>
      <c r="R396" s="570">
        <f t="shared" si="600"/>
        <v>0</v>
      </c>
      <c r="S396" s="570">
        <f t="shared" si="600"/>
        <v>0</v>
      </c>
      <c r="T396" s="570">
        <f t="shared" si="600"/>
        <v>0</v>
      </c>
      <c r="U396" s="570">
        <f t="shared" si="600"/>
        <v>0</v>
      </c>
      <c r="V396" s="570">
        <f t="shared" si="600"/>
        <v>0</v>
      </c>
      <c r="W396" s="570">
        <f t="shared" si="600"/>
        <v>0</v>
      </c>
      <c r="X396" s="570">
        <f t="shared" si="600"/>
        <v>0</v>
      </c>
      <c r="Y396" s="570">
        <f t="shared" si="600"/>
        <v>0</v>
      </c>
      <c r="Z396" s="570">
        <f t="shared" si="600"/>
        <v>0</v>
      </c>
      <c r="AA396" s="570">
        <f t="shared" si="563"/>
        <v>0</v>
      </c>
      <c r="AB396" s="570">
        <f t="shared" ref="AB396:AU396" si="601">$E396*AB611</f>
        <v>0</v>
      </c>
      <c r="AC396" s="570">
        <f t="shared" si="601"/>
        <v>0</v>
      </c>
      <c r="AD396" s="570">
        <f t="shared" si="601"/>
        <v>0</v>
      </c>
      <c r="AE396" s="570">
        <f t="shared" si="601"/>
        <v>0</v>
      </c>
      <c r="AF396" s="570">
        <f t="shared" si="601"/>
        <v>0</v>
      </c>
      <c r="AG396" s="570">
        <f t="shared" si="601"/>
        <v>0</v>
      </c>
      <c r="AH396" s="570">
        <f t="shared" si="601"/>
        <v>0</v>
      </c>
      <c r="AI396" s="570">
        <f t="shared" si="601"/>
        <v>0</v>
      </c>
      <c r="AJ396" s="570">
        <f t="shared" si="601"/>
        <v>0</v>
      </c>
      <c r="AK396" s="570">
        <f t="shared" si="601"/>
        <v>0</v>
      </c>
      <c r="AL396" s="570">
        <f t="shared" si="601"/>
        <v>0</v>
      </c>
      <c r="AM396" s="570">
        <f t="shared" si="601"/>
        <v>0</v>
      </c>
      <c r="AN396" s="570">
        <f t="shared" si="601"/>
        <v>0</v>
      </c>
      <c r="AO396" s="570">
        <f t="shared" si="601"/>
        <v>0</v>
      </c>
      <c r="AP396" s="570">
        <f t="shared" si="601"/>
        <v>0</v>
      </c>
      <c r="AQ396" s="570">
        <f t="shared" si="601"/>
        <v>0</v>
      </c>
      <c r="AR396" s="570">
        <f t="shared" si="601"/>
        <v>0</v>
      </c>
      <c r="AS396" s="570">
        <f t="shared" si="601"/>
        <v>0</v>
      </c>
      <c r="AT396" s="570">
        <f t="shared" si="601"/>
        <v>0</v>
      </c>
      <c r="AU396" s="570">
        <f t="shared" si="601"/>
        <v>0</v>
      </c>
      <c r="AV396" s="570">
        <f t="shared" si="565"/>
        <v>0</v>
      </c>
      <c r="AW396" s="570"/>
      <c r="AX396" s="570"/>
      <c r="AY396" s="570"/>
      <c r="AZ396" s="570"/>
      <c r="BA396" s="570"/>
      <c r="BB396" s="570"/>
      <c r="BC396" s="570"/>
      <c r="BD396" s="570"/>
      <c r="BE396" s="570"/>
      <c r="BF396" s="570"/>
      <c r="BG396" s="570"/>
      <c r="BH396" s="570"/>
      <c r="BI396" s="570"/>
      <c r="BJ396" s="570"/>
      <c r="BK396" s="570"/>
      <c r="BL396" s="570"/>
      <c r="BM396" s="570"/>
      <c r="BN396" s="570"/>
      <c r="BO396" s="570"/>
      <c r="BP396" s="570"/>
      <c r="BQ396" s="570"/>
    </row>
    <row r="397" spans="1:69" s="325" customFormat="1" ht="12.75" x14ac:dyDescent="0.2">
      <c r="A397" s="1165" t="s">
        <v>824</v>
      </c>
      <c r="B397" s="349" t="s">
        <v>366</v>
      </c>
      <c r="C397" s="1142">
        <f>'I4 BO ASSETS'!M37</f>
        <v>0</v>
      </c>
      <c r="D397" s="570">
        <f t="shared" ref="D397:E416" si="602">$C397*D612</f>
        <v>0</v>
      </c>
      <c r="E397" s="570">
        <f t="shared" si="602"/>
        <v>0</v>
      </c>
      <c r="F397" s="570">
        <f t="shared" si="561"/>
        <v>0</v>
      </c>
      <c r="G397" s="570">
        <f t="shared" ref="G397:Z397" si="603">$D397*G612</f>
        <v>0</v>
      </c>
      <c r="H397" s="570">
        <f t="shared" si="603"/>
        <v>0</v>
      </c>
      <c r="I397" s="570">
        <f t="shared" si="603"/>
        <v>0</v>
      </c>
      <c r="J397" s="570">
        <f t="shared" si="603"/>
        <v>0</v>
      </c>
      <c r="K397" s="570">
        <f t="shared" si="603"/>
        <v>0</v>
      </c>
      <c r="L397" s="570">
        <f t="shared" si="603"/>
        <v>0</v>
      </c>
      <c r="M397" s="570">
        <f t="shared" si="603"/>
        <v>0</v>
      </c>
      <c r="N397" s="570">
        <f t="shared" si="603"/>
        <v>0</v>
      </c>
      <c r="O397" s="570">
        <f t="shared" si="603"/>
        <v>0</v>
      </c>
      <c r="P397" s="570">
        <f t="shared" si="603"/>
        <v>0</v>
      </c>
      <c r="Q397" s="570">
        <f t="shared" si="603"/>
        <v>0</v>
      </c>
      <c r="R397" s="570">
        <f t="shared" si="603"/>
        <v>0</v>
      </c>
      <c r="S397" s="570">
        <f t="shared" si="603"/>
        <v>0</v>
      </c>
      <c r="T397" s="570">
        <f t="shared" si="603"/>
        <v>0</v>
      </c>
      <c r="U397" s="570">
        <f t="shared" si="603"/>
        <v>0</v>
      </c>
      <c r="V397" s="570">
        <f t="shared" si="603"/>
        <v>0</v>
      </c>
      <c r="W397" s="570">
        <f t="shared" si="603"/>
        <v>0</v>
      </c>
      <c r="X397" s="570">
        <f t="shared" si="603"/>
        <v>0</v>
      </c>
      <c r="Y397" s="570">
        <f t="shared" si="603"/>
        <v>0</v>
      </c>
      <c r="Z397" s="570">
        <f t="shared" si="603"/>
        <v>0</v>
      </c>
      <c r="AA397" s="570">
        <f t="shared" si="563"/>
        <v>0</v>
      </c>
      <c r="AB397" s="570">
        <f t="shared" ref="AB397:AU397" si="604">$E397*AB612</f>
        <v>0</v>
      </c>
      <c r="AC397" s="570">
        <f t="shared" si="604"/>
        <v>0</v>
      </c>
      <c r="AD397" s="570">
        <f t="shared" si="604"/>
        <v>0</v>
      </c>
      <c r="AE397" s="570">
        <f t="shared" si="604"/>
        <v>0</v>
      </c>
      <c r="AF397" s="570">
        <f t="shared" si="604"/>
        <v>0</v>
      </c>
      <c r="AG397" s="570">
        <f t="shared" si="604"/>
        <v>0</v>
      </c>
      <c r="AH397" s="570">
        <f t="shared" si="604"/>
        <v>0</v>
      </c>
      <c r="AI397" s="570">
        <f t="shared" si="604"/>
        <v>0</v>
      </c>
      <c r="AJ397" s="570">
        <f t="shared" si="604"/>
        <v>0</v>
      </c>
      <c r="AK397" s="570">
        <f t="shared" si="604"/>
        <v>0</v>
      </c>
      <c r="AL397" s="570">
        <f t="shared" si="604"/>
        <v>0</v>
      </c>
      <c r="AM397" s="570">
        <f t="shared" si="604"/>
        <v>0</v>
      </c>
      <c r="AN397" s="570">
        <f t="shared" si="604"/>
        <v>0</v>
      </c>
      <c r="AO397" s="570">
        <f t="shared" si="604"/>
        <v>0</v>
      </c>
      <c r="AP397" s="570">
        <f t="shared" si="604"/>
        <v>0</v>
      </c>
      <c r="AQ397" s="570">
        <f t="shared" si="604"/>
        <v>0</v>
      </c>
      <c r="AR397" s="570">
        <f t="shared" si="604"/>
        <v>0</v>
      </c>
      <c r="AS397" s="570">
        <f t="shared" si="604"/>
        <v>0</v>
      </c>
      <c r="AT397" s="570">
        <f t="shared" si="604"/>
        <v>0</v>
      </c>
      <c r="AU397" s="570">
        <f t="shared" si="604"/>
        <v>0</v>
      </c>
      <c r="AV397" s="570">
        <f t="shared" si="565"/>
        <v>0</v>
      </c>
      <c r="AW397" s="570"/>
      <c r="AX397" s="570"/>
      <c r="AY397" s="570"/>
      <c r="AZ397" s="570"/>
      <c r="BA397" s="570"/>
      <c r="BB397" s="570"/>
      <c r="BC397" s="570"/>
      <c r="BD397" s="570"/>
      <c r="BE397" s="570"/>
      <c r="BF397" s="570"/>
      <c r="BG397" s="570"/>
      <c r="BH397" s="570"/>
      <c r="BI397" s="570"/>
      <c r="BJ397" s="570"/>
      <c r="BK397" s="570"/>
      <c r="BL397" s="570"/>
      <c r="BM397" s="570"/>
      <c r="BN397" s="570"/>
      <c r="BO397" s="570"/>
      <c r="BP397" s="570"/>
      <c r="BQ397" s="570"/>
    </row>
    <row r="398" spans="1:69" s="325" customFormat="1" ht="12.75" x14ac:dyDescent="0.2">
      <c r="A398" s="1165">
        <v>1830</v>
      </c>
      <c r="B398" s="349" t="s">
        <v>89</v>
      </c>
      <c r="C398" s="1142">
        <f>'I4 BO ASSETS'!M38</f>
        <v>0</v>
      </c>
      <c r="D398" s="570">
        <f t="shared" si="602"/>
        <v>0</v>
      </c>
      <c r="E398" s="570">
        <f t="shared" si="602"/>
        <v>0</v>
      </c>
      <c r="F398" s="570">
        <f t="shared" si="561"/>
        <v>0</v>
      </c>
      <c r="G398" s="570">
        <f t="shared" ref="G398:Z398" si="605">$D398*G613</f>
        <v>0</v>
      </c>
      <c r="H398" s="570">
        <f t="shared" si="605"/>
        <v>0</v>
      </c>
      <c r="I398" s="570">
        <f t="shared" si="605"/>
        <v>0</v>
      </c>
      <c r="J398" s="570">
        <f t="shared" si="605"/>
        <v>0</v>
      </c>
      <c r="K398" s="570">
        <f t="shared" si="605"/>
        <v>0</v>
      </c>
      <c r="L398" s="570">
        <f t="shared" si="605"/>
        <v>0</v>
      </c>
      <c r="M398" s="570">
        <f t="shared" si="605"/>
        <v>0</v>
      </c>
      <c r="N398" s="570">
        <f t="shared" si="605"/>
        <v>0</v>
      </c>
      <c r="O398" s="570">
        <f t="shared" si="605"/>
        <v>0</v>
      </c>
      <c r="P398" s="570">
        <f t="shared" si="605"/>
        <v>0</v>
      </c>
      <c r="Q398" s="570">
        <f t="shared" si="605"/>
        <v>0</v>
      </c>
      <c r="R398" s="570">
        <f t="shared" si="605"/>
        <v>0</v>
      </c>
      <c r="S398" s="570">
        <f t="shared" si="605"/>
        <v>0</v>
      </c>
      <c r="T398" s="570">
        <f t="shared" si="605"/>
        <v>0</v>
      </c>
      <c r="U398" s="570">
        <f t="shared" si="605"/>
        <v>0</v>
      </c>
      <c r="V398" s="570">
        <f t="shared" si="605"/>
        <v>0</v>
      </c>
      <c r="W398" s="570">
        <f t="shared" si="605"/>
        <v>0</v>
      </c>
      <c r="X398" s="570">
        <f t="shared" si="605"/>
        <v>0</v>
      </c>
      <c r="Y398" s="570">
        <f t="shared" si="605"/>
        <v>0</v>
      </c>
      <c r="Z398" s="570">
        <f t="shared" si="605"/>
        <v>0</v>
      </c>
      <c r="AA398" s="570">
        <f t="shared" si="563"/>
        <v>0</v>
      </c>
      <c r="AB398" s="570">
        <f t="shared" ref="AB398:AU398" si="606">$E398*AB613</f>
        <v>0</v>
      </c>
      <c r="AC398" s="570">
        <f t="shared" si="606"/>
        <v>0</v>
      </c>
      <c r="AD398" s="570">
        <f t="shared" si="606"/>
        <v>0</v>
      </c>
      <c r="AE398" s="570">
        <f t="shared" si="606"/>
        <v>0</v>
      </c>
      <c r="AF398" s="570">
        <f t="shared" si="606"/>
        <v>0</v>
      </c>
      <c r="AG398" s="570">
        <f t="shared" si="606"/>
        <v>0</v>
      </c>
      <c r="AH398" s="570">
        <f t="shared" si="606"/>
        <v>0</v>
      </c>
      <c r="AI398" s="570">
        <f t="shared" si="606"/>
        <v>0</v>
      </c>
      <c r="AJ398" s="570">
        <f t="shared" si="606"/>
        <v>0</v>
      </c>
      <c r="AK398" s="570">
        <f t="shared" si="606"/>
        <v>0</v>
      </c>
      <c r="AL398" s="570">
        <f t="shared" si="606"/>
        <v>0</v>
      </c>
      <c r="AM398" s="570">
        <f t="shared" si="606"/>
        <v>0</v>
      </c>
      <c r="AN398" s="570">
        <f t="shared" si="606"/>
        <v>0</v>
      </c>
      <c r="AO398" s="570">
        <f t="shared" si="606"/>
        <v>0</v>
      </c>
      <c r="AP398" s="570">
        <f t="shared" si="606"/>
        <v>0</v>
      </c>
      <c r="AQ398" s="570">
        <f t="shared" si="606"/>
        <v>0</v>
      </c>
      <c r="AR398" s="570">
        <f t="shared" si="606"/>
        <v>0</v>
      </c>
      <c r="AS398" s="570">
        <f t="shared" si="606"/>
        <v>0</v>
      </c>
      <c r="AT398" s="570">
        <f t="shared" si="606"/>
        <v>0</v>
      </c>
      <c r="AU398" s="570">
        <f t="shared" si="606"/>
        <v>0</v>
      </c>
      <c r="AV398" s="570">
        <f t="shared" si="565"/>
        <v>0</v>
      </c>
      <c r="AW398" s="570"/>
      <c r="AX398" s="570"/>
      <c r="AY398" s="570"/>
      <c r="AZ398" s="570"/>
      <c r="BA398" s="570"/>
      <c r="BB398" s="570"/>
      <c r="BC398" s="570"/>
      <c r="BD398" s="570"/>
      <c r="BE398" s="570"/>
      <c r="BF398" s="570"/>
      <c r="BG398" s="570"/>
      <c r="BH398" s="570"/>
      <c r="BI398" s="570"/>
      <c r="BJ398" s="570"/>
      <c r="BK398" s="570"/>
      <c r="BL398" s="570"/>
      <c r="BM398" s="570"/>
      <c r="BN398" s="570"/>
      <c r="BO398" s="570"/>
      <c r="BP398" s="570"/>
      <c r="BQ398" s="570"/>
    </row>
    <row r="399" spans="1:69" s="325" customFormat="1" ht="25.5" x14ac:dyDescent="0.2">
      <c r="A399" s="1165" t="s">
        <v>825</v>
      </c>
      <c r="B399" s="349" t="s">
        <v>367</v>
      </c>
      <c r="C399" s="1142">
        <f>'I4 BO ASSETS'!M39</f>
        <v>0</v>
      </c>
      <c r="D399" s="570">
        <f t="shared" si="602"/>
        <v>0</v>
      </c>
      <c r="E399" s="570">
        <f t="shared" si="602"/>
        <v>0</v>
      </c>
      <c r="F399" s="570">
        <f t="shared" si="561"/>
        <v>0</v>
      </c>
      <c r="G399" s="570">
        <f t="shared" ref="G399:Z399" si="607">$D399*G614</f>
        <v>0</v>
      </c>
      <c r="H399" s="570">
        <f t="shared" si="607"/>
        <v>0</v>
      </c>
      <c r="I399" s="570">
        <f t="shared" si="607"/>
        <v>0</v>
      </c>
      <c r="J399" s="570">
        <f t="shared" si="607"/>
        <v>0</v>
      </c>
      <c r="K399" s="570">
        <f t="shared" si="607"/>
        <v>0</v>
      </c>
      <c r="L399" s="570">
        <f t="shared" si="607"/>
        <v>0</v>
      </c>
      <c r="M399" s="570">
        <f t="shared" si="607"/>
        <v>0</v>
      </c>
      <c r="N399" s="570">
        <f t="shared" si="607"/>
        <v>0</v>
      </c>
      <c r="O399" s="570">
        <f t="shared" si="607"/>
        <v>0</v>
      </c>
      <c r="P399" s="570">
        <f t="shared" si="607"/>
        <v>0</v>
      </c>
      <c r="Q399" s="570">
        <f t="shared" si="607"/>
        <v>0</v>
      </c>
      <c r="R399" s="570">
        <f t="shared" si="607"/>
        <v>0</v>
      </c>
      <c r="S399" s="570">
        <f t="shared" si="607"/>
        <v>0</v>
      </c>
      <c r="T399" s="570">
        <f t="shared" si="607"/>
        <v>0</v>
      </c>
      <c r="U399" s="570">
        <f t="shared" si="607"/>
        <v>0</v>
      </c>
      <c r="V399" s="570">
        <f t="shared" si="607"/>
        <v>0</v>
      </c>
      <c r="W399" s="570">
        <f t="shared" si="607"/>
        <v>0</v>
      </c>
      <c r="X399" s="570">
        <f t="shared" si="607"/>
        <v>0</v>
      </c>
      <c r="Y399" s="570">
        <f t="shared" si="607"/>
        <v>0</v>
      </c>
      <c r="Z399" s="570">
        <f t="shared" si="607"/>
        <v>0</v>
      </c>
      <c r="AA399" s="570">
        <f t="shared" si="563"/>
        <v>0</v>
      </c>
      <c r="AB399" s="570">
        <f t="shared" ref="AB399:AU399" si="608">$E399*AB614</f>
        <v>0</v>
      </c>
      <c r="AC399" s="570">
        <f t="shared" si="608"/>
        <v>0</v>
      </c>
      <c r="AD399" s="570">
        <f t="shared" si="608"/>
        <v>0</v>
      </c>
      <c r="AE399" s="570">
        <f t="shared" si="608"/>
        <v>0</v>
      </c>
      <c r="AF399" s="570">
        <f t="shared" si="608"/>
        <v>0</v>
      </c>
      <c r="AG399" s="570">
        <f t="shared" si="608"/>
        <v>0</v>
      </c>
      <c r="AH399" s="570">
        <f t="shared" si="608"/>
        <v>0</v>
      </c>
      <c r="AI399" s="570">
        <f t="shared" si="608"/>
        <v>0</v>
      </c>
      <c r="AJ399" s="570">
        <f t="shared" si="608"/>
        <v>0</v>
      </c>
      <c r="AK399" s="570">
        <f t="shared" si="608"/>
        <v>0</v>
      </c>
      <c r="AL399" s="570">
        <f t="shared" si="608"/>
        <v>0</v>
      </c>
      <c r="AM399" s="570">
        <f t="shared" si="608"/>
        <v>0</v>
      </c>
      <c r="AN399" s="570">
        <f t="shared" si="608"/>
        <v>0</v>
      </c>
      <c r="AO399" s="570">
        <f t="shared" si="608"/>
        <v>0</v>
      </c>
      <c r="AP399" s="570">
        <f t="shared" si="608"/>
        <v>0</v>
      </c>
      <c r="AQ399" s="570">
        <f t="shared" si="608"/>
        <v>0</v>
      </c>
      <c r="AR399" s="570">
        <f t="shared" si="608"/>
        <v>0</v>
      </c>
      <c r="AS399" s="570">
        <f t="shared" si="608"/>
        <v>0</v>
      </c>
      <c r="AT399" s="570">
        <f t="shared" si="608"/>
        <v>0</v>
      </c>
      <c r="AU399" s="570">
        <f t="shared" si="608"/>
        <v>0</v>
      </c>
      <c r="AV399" s="570">
        <f t="shared" si="565"/>
        <v>0</v>
      </c>
      <c r="AW399" s="570"/>
      <c r="AX399" s="570"/>
      <c r="AY399" s="570"/>
      <c r="AZ399" s="570"/>
      <c r="BA399" s="570"/>
      <c r="BB399" s="570"/>
      <c r="BC399" s="570"/>
      <c r="BD399" s="570"/>
      <c r="BE399" s="570"/>
      <c r="BF399" s="570"/>
      <c r="BG399" s="570"/>
      <c r="BH399" s="570"/>
      <c r="BI399" s="570"/>
      <c r="BJ399" s="570"/>
      <c r="BK399" s="570"/>
      <c r="BL399" s="570"/>
      <c r="BM399" s="570"/>
      <c r="BN399" s="570"/>
      <c r="BO399" s="570"/>
      <c r="BP399" s="570"/>
      <c r="BQ399" s="570"/>
    </row>
    <row r="400" spans="1:69" s="325" customFormat="1" ht="12.75" x14ac:dyDescent="0.2">
      <c r="A400" s="1165" t="s">
        <v>826</v>
      </c>
      <c r="B400" s="349" t="s">
        <v>368</v>
      </c>
      <c r="C400" s="1142">
        <f>'I4 BO ASSETS'!M40</f>
        <v>0</v>
      </c>
      <c r="D400" s="570">
        <f t="shared" si="602"/>
        <v>0</v>
      </c>
      <c r="E400" s="570">
        <f t="shared" si="602"/>
        <v>0</v>
      </c>
      <c r="F400" s="570">
        <f t="shared" si="561"/>
        <v>0</v>
      </c>
      <c r="G400" s="570">
        <f t="shared" ref="G400:Z400" si="609">$D400*G615</f>
        <v>0</v>
      </c>
      <c r="H400" s="570">
        <f t="shared" si="609"/>
        <v>0</v>
      </c>
      <c r="I400" s="570">
        <f t="shared" si="609"/>
        <v>0</v>
      </c>
      <c r="J400" s="570">
        <f t="shared" si="609"/>
        <v>0</v>
      </c>
      <c r="K400" s="570">
        <f t="shared" si="609"/>
        <v>0</v>
      </c>
      <c r="L400" s="570">
        <f t="shared" si="609"/>
        <v>0</v>
      </c>
      <c r="M400" s="570">
        <f t="shared" si="609"/>
        <v>0</v>
      </c>
      <c r="N400" s="570">
        <f t="shared" si="609"/>
        <v>0</v>
      </c>
      <c r="O400" s="570">
        <f t="shared" si="609"/>
        <v>0</v>
      </c>
      <c r="P400" s="570">
        <f t="shared" si="609"/>
        <v>0</v>
      </c>
      <c r="Q400" s="570">
        <f t="shared" si="609"/>
        <v>0</v>
      </c>
      <c r="R400" s="570">
        <f t="shared" si="609"/>
        <v>0</v>
      </c>
      <c r="S400" s="570">
        <f t="shared" si="609"/>
        <v>0</v>
      </c>
      <c r="T400" s="570">
        <f t="shared" si="609"/>
        <v>0</v>
      </c>
      <c r="U400" s="570">
        <f t="shared" si="609"/>
        <v>0</v>
      </c>
      <c r="V400" s="570">
        <f t="shared" si="609"/>
        <v>0</v>
      </c>
      <c r="W400" s="570">
        <f t="shared" si="609"/>
        <v>0</v>
      </c>
      <c r="X400" s="570">
        <f t="shared" si="609"/>
        <v>0</v>
      </c>
      <c r="Y400" s="570">
        <f t="shared" si="609"/>
        <v>0</v>
      </c>
      <c r="Z400" s="570">
        <f t="shared" si="609"/>
        <v>0</v>
      </c>
      <c r="AA400" s="570">
        <f t="shared" si="563"/>
        <v>0</v>
      </c>
      <c r="AB400" s="570">
        <f t="shared" ref="AB400:AU400" si="610">$E400*AB615</f>
        <v>0</v>
      </c>
      <c r="AC400" s="570">
        <f t="shared" si="610"/>
        <v>0</v>
      </c>
      <c r="AD400" s="570">
        <f t="shared" si="610"/>
        <v>0</v>
      </c>
      <c r="AE400" s="570">
        <f t="shared" si="610"/>
        <v>0</v>
      </c>
      <c r="AF400" s="570">
        <f t="shared" si="610"/>
        <v>0</v>
      </c>
      <c r="AG400" s="570">
        <f t="shared" si="610"/>
        <v>0</v>
      </c>
      <c r="AH400" s="570">
        <f t="shared" si="610"/>
        <v>0</v>
      </c>
      <c r="AI400" s="570">
        <f t="shared" si="610"/>
        <v>0</v>
      </c>
      <c r="AJ400" s="570">
        <f t="shared" si="610"/>
        <v>0</v>
      </c>
      <c r="AK400" s="570">
        <f t="shared" si="610"/>
        <v>0</v>
      </c>
      <c r="AL400" s="570">
        <f t="shared" si="610"/>
        <v>0</v>
      </c>
      <c r="AM400" s="570">
        <f t="shared" si="610"/>
        <v>0</v>
      </c>
      <c r="AN400" s="570">
        <f t="shared" si="610"/>
        <v>0</v>
      </c>
      <c r="AO400" s="570">
        <f t="shared" si="610"/>
        <v>0</v>
      </c>
      <c r="AP400" s="570">
        <f t="shared" si="610"/>
        <v>0</v>
      </c>
      <c r="AQ400" s="570">
        <f t="shared" si="610"/>
        <v>0</v>
      </c>
      <c r="AR400" s="570">
        <f t="shared" si="610"/>
        <v>0</v>
      </c>
      <c r="AS400" s="570">
        <f t="shared" si="610"/>
        <v>0</v>
      </c>
      <c r="AT400" s="570">
        <f t="shared" si="610"/>
        <v>0</v>
      </c>
      <c r="AU400" s="570">
        <f t="shared" si="610"/>
        <v>0</v>
      </c>
      <c r="AV400" s="570">
        <f t="shared" si="565"/>
        <v>0</v>
      </c>
      <c r="AW400" s="570"/>
      <c r="AX400" s="570"/>
      <c r="AY400" s="570"/>
      <c r="AZ400" s="570"/>
      <c r="BA400" s="570"/>
      <c r="BB400" s="570"/>
      <c r="BC400" s="570"/>
      <c r="BD400" s="570"/>
      <c r="BE400" s="570"/>
      <c r="BF400" s="570"/>
      <c r="BG400" s="570"/>
      <c r="BH400" s="570"/>
      <c r="BI400" s="570"/>
      <c r="BJ400" s="570"/>
      <c r="BK400" s="570"/>
      <c r="BL400" s="570"/>
      <c r="BM400" s="570"/>
      <c r="BN400" s="570"/>
      <c r="BO400" s="570"/>
      <c r="BP400" s="570"/>
      <c r="BQ400" s="570"/>
    </row>
    <row r="401" spans="1:69" s="325" customFormat="1" ht="12.75" x14ac:dyDescent="0.2">
      <c r="A401" s="1165" t="s">
        <v>827</v>
      </c>
      <c r="B401" s="349" t="s">
        <v>391</v>
      </c>
      <c r="C401" s="1142">
        <f>'I4 BO ASSETS'!M41</f>
        <v>0</v>
      </c>
      <c r="D401" s="570">
        <f t="shared" si="602"/>
        <v>0</v>
      </c>
      <c r="E401" s="570">
        <f t="shared" si="602"/>
        <v>0</v>
      </c>
      <c r="F401" s="570">
        <f t="shared" si="561"/>
        <v>0</v>
      </c>
      <c r="G401" s="570">
        <f t="shared" ref="G401:Z401" si="611">$D401*G616</f>
        <v>0</v>
      </c>
      <c r="H401" s="570">
        <f t="shared" si="611"/>
        <v>0</v>
      </c>
      <c r="I401" s="570">
        <f t="shared" si="611"/>
        <v>0</v>
      </c>
      <c r="J401" s="570">
        <f t="shared" si="611"/>
        <v>0</v>
      </c>
      <c r="K401" s="570">
        <f t="shared" si="611"/>
        <v>0</v>
      </c>
      <c r="L401" s="570">
        <f t="shared" si="611"/>
        <v>0</v>
      </c>
      <c r="M401" s="570">
        <f t="shared" si="611"/>
        <v>0</v>
      </c>
      <c r="N401" s="570">
        <f t="shared" si="611"/>
        <v>0</v>
      </c>
      <c r="O401" s="570">
        <f t="shared" si="611"/>
        <v>0</v>
      </c>
      <c r="P401" s="570">
        <f t="shared" si="611"/>
        <v>0</v>
      </c>
      <c r="Q401" s="570">
        <f t="shared" si="611"/>
        <v>0</v>
      </c>
      <c r="R401" s="570">
        <f t="shared" si="611"/>
        <v>0</v>
      </c>
      <c r="S401" s="570">
        <f t="shared" si="611"/>
        <v>0</v>
      </c>
      <c r="T401" s="570">
        <f t="shared" si="611"/>
        <v>0</v>
      </c>
      <c r="U401" s="570">
        <f t="shared" si="611"/>
        <v>0</v>
      </c>
      <c r="V401" s="570">
        <f t="shared" si="611"/>
        <v>0</v>
      </c>
      <c r="W401" s="570">
        <f t="shared" si="611"/>
        <v>0</v>
      </c>
      <c r="X401" s="570">
        <f t="shared" si="611"/>
        <v>0</v>
      </c>
      <c r="Y401" s="570">
        <f t="shared" si="611"/>
        <v>0</v>
      </c>
      <c r="Z401" s="570">
        <f t="shared" si="611"/>
        <v>0</v>
      </c>
      <c r="AA401" s="570">
        <f t="shared" si="563"/>
        <v>0</v>
      </c>
      <c r="AB401" s="570">
        <f t="shared" ref="AB401:AU401" si="612">$E401*AB616</f>
        <v>0</v>
      </c>
      <c r="AC401" s="570">
        <f t="shared" si="612"/>
        <v>0</v>
      </c>
      <c r="AD401" s="570">
        <f t="shared" si="612"/>
        <v>0</v>
      </c>
      <c r="AE401" s="570">
        <f t="shared" si="612"/>
        <v>0</v>
      </c>
      <c r="AF401" s="570">
        <f t="shared" si="612"/>
        <v>0</v>
      </c>
      <c r="AG401" s="570">
        <f t="shared" si="612"/>
        <v>0</v>
      </c>
      <c r="AH401" s="570">
        <f t="shared" si="612"/>
        <v>0</v>
      </c>
      <c r="AI401" s="570">
        <f t="shared" si="612"/>
        <v>0</v>
      </c>
      <c r="AJ401" s="570">
        <f t="shared" si="612"/>
        <v>0</v>
      </c>
      <c r="AK401" s="570">
        <f t="shared" si="612"/>
        <v>0</v>
      </c>
      <c r="AL401" s="570">
        <f t="shared" si="612"/>
        <v>0</v>
      </c>
      <c r="AM401" s="570">
        <f t="shared" si="612"/>
        <v>0</v>
      </c>
      <c r="AN401" s="570">
        <f t="shared" si="612"/>
        <v>0</v>
      </c>
      <c r="AO401" s="570">
        <f t="shared" si="612"/>
        <v>0</v>
      </c>
      <c r="AP401" s="570">
        <f t="shared" si="612"/>
        <v>0</v>
      </c>
      <c r="AQ401" s="570">
        <f t="shared" si="612"/>
        <v>0</v>
      </c>
      <c r="AR401" s="570">
        <f t="shared" si="612"/>
        <v>0</v>
      </c>
      <c r="AS401" s="570">
        <f t="shared" si="612"/>
        <v>0</v>
      </c>
      <c r="AT401" s="570">
        <f t="shared" si="612"/>
        <v>0</v>
      </c>
      <c r="AU401" s="570">
        <f t="shared" si="612"/>
        <v>0</v>
      </c>
      <c r="AV401" s="570">
        <f t="shared" si="565"/>
        <v>0</v>
      </c>
      <c r="AW401" s="570"/>
      <c r="AX401" s="570"/>
      <c r="AY401" s="570"/>
      <c r="AZ401" s="570"/>
      <c r="BA401" s="570"/>
      <c r="BB401" s="570"/>
      <c r="BC401" s="570"/>
      <c r="BD401" s="570"/>
      <c r="BE401" s="570"/>
      <c r="BF401" s="570"/>
      <c r="BG401" s="570"/>
      <c r="BH401" s="570"/>
      <c r="BI401" s="570"/>
      <c r="BJ401" s="570"/>
      <c r="BK401" s="570"/>
      <c r="BL401" s="570"/>
      <c r="BM401" s="570"/>
      <c r="BN401" s="570"/>
      <c r="BO401" s="570"/>
      <c r="BP401" s="570"/>
      <c r="BQ401" s="570"/>
    </row>
    <row r="402" spans="1:69" s="325" customFormat="1" ht="12.75" x14ac:dyDescent="0.2">
      <c r="A402" s="1165">
        <v>1835</v>
      </c>
      <c r="B402" s="349" t="s">
        <v>75</v>
      </c>
      <c r="C402" s="1142">
        <f>'I4 BO ASSETS'!M42</f>
        <v>0</v>
      </c>
      <c r="D402" s="570">
        <f t="shared" si="602"/>
        <v>0</v>
      </c>
      <c r="E402" s="570">
        <f t="shared" si="602"/>
        <v>0</v>
      </c>
      <c r="F402" s="570">
        <f t="shared" si="561"/>
        <v>0</v>
      </c>
      <c r="G402" s="570">
        <f t="shared" ref="G402:Z402" si="613">$D402*G617</f>
        <v>0</v>
      </c>
      <c r="H402" s="570">
        <f t="shared" si="613"/>
        <v>0</v>
      </c>
      <c r="I402" s="570">
        <f t="shared" si="613"/>
        <v>0</v>
      </c>
      <c r="J402" s="570">
        <f t="shared" si="613"/>
        <v>0</v>
      </c>
      <c r="K402" s="570">
        <f t="shared" si="613"/>
        <v>0</v>
      </c>
      <c r="L402" s="570">
        <f t="shared" si="613"/>
        <v>0</v>
      </c>
      <c r="M402" s="570">
        <f t="shared" si="613"/>
        <v>0</v>
      </c>
      <c r="N402" s="570">
        <f t="shared" si="613"/>
        <v>0</v>
      </c>
      <c r="O402" s="570">
        <f t="shared" si="613"/>
        <v>0</v>
      </c>
      <c r="P402" s="570">
        <f t="shared" si="613"/>
        <v>0</v>
      </c>
      <c r="Q402" s="570">
        <f t="shared" si="613"/>
        <v>0</v>
      </c>
      <c r="R402" s="570">
        <f t="shared" si="613"/>
        <v>0</v>
      </c>
      <c r="S402" s="570">
        <f t="shared" si="613"/>
        <v>0</v>
      </c>
      <c r="T402" s="570">
        <f t="shared" si="613"/>
        <v>0</v>
      </c>
      <c r="U402" s="570">
        <f t="shared" si="613"/>
        <v>0</v>
      </c>
      <c r="V402" s="570">
        <f t="shared" si="613"/>
        <v>0</v>
      </c>
      <c r="W402" s="570">
        <f t="shared" si="613"/>
        <v>0</v>
      </c>
      <c r="X402" s="570">
        <f t="shared" si="613"/>
        <v>0</v>
      </c>
      <c r="Y402" s="570">
        <f t="shared" si="613"/>
        <v>0</v>
      </c>
      <c r="Z402" s="570">
        <f t="shared" si="613"/>
        <v>0</v>
      </c>
      <c r="AA402" s="570">
        <f t="shared" si="563"/>
        <v>0</v>
      </c>
      <c r="AB402" s="570">
        <f t="shared" ref="AB402:AU402" si="614">$E402*AB617</f>
        <v>0</v>
      </c>
      <c r="AC402" s="570">
        <f t="shared" si="614"/>
        <v>0</v>
      </c>
      <c r="AD402" s="570">
        <f t="shared" si="614"/>
        <v>0</v>
      </c>
      <c r="AE402" s="570">
        <f t="shared" si="614"/>
        <v>0</v>
      </c>
      <c r="AF402" s="570">
        <f t="shared" si="614"/>
        <v>0</v>
      </c>
      <c r="AG402" s="570">
        <f t="shared" si="614"/>
        <v>0</v>
      </c>
      <c r="AH402" s="570">
        <f t="shared" si="614"/>
        <v>0</v>
      </c>
      <c r="AI402" s="570">
        <f t="shared" si="614"/>
        <v>0</v>
      </c>
      <c r="AJ402" s="570">
        <f t="shared" si="614"/>
        <v>0</v>
      </c>
      <c r="AK402" s="570">
        <f t="shared" si="614"/>
        <v>0</v>
      </c>
      <c r="AL402" s="570">
        <f t="shared" si="614"/>
        <v>0</v>
      </c>
      <c r="AM402" s="570">
        <f t="shared" si="614"/>
        <v>0</v>
      </c>
      <c r="AN402" s="570">
        <f t="shared" si="614"/>
        <v>0</v>
      </c>
      <c r="AO402" s="570">
        <f t="shared" si="614"/>
        <v>0</v>
      </c>
      <c r="AP402" s="570">
        <f t="shared" si="614"/>
        <v>0</v>
      </c>
      <c r="AQ402" s="570">
        <f t="shared" si="614"/>
        <v>0</v>
      </c>
      <c r="AR402" s="570">
        <f t="shared" si="614"/>
        <v>0</v>
      </c>
      <c r="AS402" s="570">
        <f t="shared" si="614"/>
        <v>0</v>
      </c>
      <c r="AT402" s="570">
        <f t="shared" si="614"/>
        <v>0</v>
      </c>
      <c r="AU402" s="570">
        <f t="shared" si="614"/>
        <v>0</v>
      </c>
      <c r="AV402" s="570">
        <f t="shared" si="565"/>
        <v>0</v>
      </c>
      <c r="AW402" s="570"/>
      <c r="AX402" s="570"/>
      <c r="AY402" s="570"/>
      <c r="AZ402" s="570"/>
      <c r="BA402" s="570"/>
      <c r="BB402" s="570"/>
      <c r="BC402" s="570"/>
      <c r="BD402" s="570"/>
      <c r="BE402" s="570"/>
      <c r="BF402" s="570"/>
      <c r="BG402" s="570"/>
      <c r="BH402" s="570"/>
      <c r="BI402" s="570"/>
      <c r="BJ402" s="570"/>
      <c r="BK402" s="570"/>
      <c r="BL402" s="570"/>
      <c r="BM402" s="570"/>
      <c r="BN402" s="570"/>
      <c r="BO402" s="570"/>
      <c r="BP402" s="570"/>
      <c r="BQ402" s="570"/>
    </row>
    <row r="403" spans="1:69" s="325" customFormat="1" ht="25.5" x14ac:dyDescent="0.2">
      <c r="A403" s="1165" t="s">
        <v>828</v>
      </c>
      <c r="B403" s="349" t="s">
        <v>392</v>
      </c>
      <c r="C403" s="1142">
        <f>'I4 BO ASSETS'!M43</f>
        <v>0</v>
      </c>
      <c r="D403" s="570">
        <f t="shared" si="602"/>
        <v>0</v>
      </c>
      <c r="E403" s="570">
        <f t="shared" si="602"/>
        <v>0</v>
      </c>
      <c r="F403" s="570">
        <f t="shared" si="561"/>
        <v>0</v>
      </c>
      <c r="G403" s="570">
        <f t="shared" ref="G403:Z403" si="615">$D403*G618</f>
        <v>0</v>
      </c>
      <c r="H403" s="570">
        <f t="shared" si="615"/>
        <v>0</v>
      </c>
      <c r="I403" s="570">
        <f t="shared" si="615"/>
        <v>0</v>
      </c>
      <c r="J403" s="570">
        <f t="shared" si="615"/>
        <v>0</v>
      </c>
      <c r="K403" s="570">
        <f t="shared" si="615"/>
        <v>0</v>
      </c>
      <c r="L403" s="570">
        <f t="shared" si="615"/>
        <v>0</v>
      </c>
      <c r="M403" s="570">
        <f t="shared" si="615"/>
        <v>0</v>
      </c>
      <c r="N403" s="570">
        <f t="shared" si="615"/>
        <v>0</v>
      </c>
      <c r="O403" s="570">
        <f t="shared" si="615"/>
        <v>0</v>
      </c>
      <c r="P403" s="570">
        <f t="shared" si="615"/>
        <v>0</v>
      </c>
      <c r="Q403" s="570">
        <f t="shared" si="615"/>
        <v>0</v>
      </c>
      <c r="R403" s="570">
        <f t="shared" si="615"/>
        <v>0</v>
      </c>
      <c r="S403" s="570">
        <f t="shared" si="615"/>
        <v>0</v>
      </c>
      <c r="T403" s="570">
        <f t="shared" si="615"/>
        <v>0</v>
      </c>
      <c r="U403" s="570">
        <f t="shared" si="615"/>
        <v>0</v>
      </c>
      <c r="V403" s="570">
        <f t="shared" si="615"/>
        <v>0</v>
      </c>
      <c r="W403" s="570">
        <f t="shared" si="615"/>
        <v>0</v>
      </c>
      <c r="X403" s="570">
        <f t="shared" si="615"/>
        <v>0</v>
      </c>
      <c r="Y403" s="570">
        <f t="shared" si="615"/>
        <v>0</v>
      </c>
      <c r="Z403" s="570">
        <f t="shared" si="615"/>
        <v>0</v>
      </c>
      <c r="AA403" s="570">
        <f t="shared" si="563"/>
        <v>0</v>
      </c>
      <c r="AB403" s="570">
        <f t="shared" ref="AB403:AU403" si="616">$E403*AB618</f>
        <v>0</v>
      </c>
      <c r="AC403" s="570">
        <f t="shared" si="616"/>
        <v>0</v>
      </c>
      <c r="AD403" s="570">
        <f t="shared" si="616"/>
        <v>0</v>
      </c>
      <c r="AE403" s="570">
        <f t="shared" si="616"/>
        <v>0</v>
      </c>
      <c r="AF403" s="570">
        <f t="shared" si="616"/>
        <v>0</v>
      </c>
      <c r="AG403" s="570">
        <f t="shared" si="616"/>
        <v>0</v>
      </c>
      <c r="AH403" s="570">
        <f t="shared" si="616"/>
        <v>0</v>
      </c>
      <c r="AI403" s="570">
        <f t="shared" si="616"/>
        <v>0</v>
      </c>
      <c r="AJ403" s="570">
        <f t="shared" si="616"/>
        <v>0</v>
      </c>
      <c r="AK403" s="570">
        <f t="shared" si="616"/>
        <v>0</v>
      </c>
      <c r="AL403" s="570">
        <f t="shared" si="616"/>
        <v>0</v>
      </c>
      <c r="AM403" s="570">
        <f t="shared" si="616"/>
        <v>0</v>
      </c>
      <c r="AN403" s="570">
        <f t="shared" si="616"/>
        <v>0</v>
      </c>
      <c r="AO403" s="570">
        <f t="shared" si="616"/>
        <v>0</v>
      </c>
      <c r="AP403" s="570">
        <f t="shared" si="616"/>
        <v>0</v>
      </c>
      <c r="AQ403" s="570">
        <f t="shared" si="616"/>
        <v>0</v>
      </c>
      <c r="AR403" s="570">
        <f t="shared" si="616"/>
        <v>0</v>
      </c>
      <c r="AS403" s="570">
        <f t="shared" si="616"/>
        <v>0</v>
      </c>
      <c r="AT403" s="570">
        <f t="shared" si="616"/>
        <v>0</v>
      </c>
      <c r="AU403" s="570">
        <f t="shared" si="616"/>
        <v>0</v>
      </c>
      <c r="AV403" s="570">
        <f t="shared" si="565"/>
        <v>0</v>
      </c>
      <c r="AW403" s="570"/>
      <c r="AX403" s="570"/>
      <c r="AY403" s="570"/>
      <c r="AZ403" s="570"/>
      <c r="BA403" s="570"/>
      <c r="BB403" s="570"/>
      <c r="BC403" s="570"/>
      <c r="BD403" s="570"/>
      <c r="BE403" s="570"/>
      <c r="BF403" s="570"/>
      <c r="BG403" s="570"/>
      <c r="BH403" s="570"/>
      <c r="BI403" s="570"/>
      <c r="BJ403" s="570"/>
      <c r="BK403" s="570"/>
      <c r="BL403" s="570"/>
      <c r="BM403" s="570"/>
      <c r="BN403" s="570"/>
      <c r="BO403" s="570"/>
      <c r="BP403" s="570"/>
      <c r="BQ403" s="570"/>
    </row>
    <row r="404" spans="1:69" s="325" customFormat="1" ht="25.5" x14ac:dyDescent="0.2">
      <c r="A404" s="1165" t="s">
        <v>829</v>
      </c>
      <c r="B404" s="349" t="s">
        <v>393</v>
      </c>
      <c r="C404" s="1142">
        <f>'I4 BO ASSETS'!M44</f>
        <v>0</v>
      </c>
      <c r="D404" s="570">
        <f t="shared" si="602"/>
        <v>0</v>
      </c>
      <c r="E404" s="570">
        <f t="shared" si="602"/>
        <v>0</v>
      </c>
      <c r="F404" s="570">
        <f t="shared" si="561"/>
        <v>0</v>
      </c>
      <c r="G404" s="570">
        <f t="shared" ref="G404:Z404" si="617">$D404*G619</f>
        <v>0</v>
      </c>
      <c r="H404" s="570">
        <f t="shared" si="617"/>
        <v>0</v>
      </c>
      <c r="I404" s="570">
        <f t="shared" si="617"/>
        <v>0</v>
      </c>
      <c r="J404" s="570">
        <f t="shared" si="617"/>
        <v>0</v>
      </c>
      <c r="K404" s="570">
        <f t="shared" si="617"/>
        <v>0</v>
      </c>
      <c r="L404" s="570">
        <f t="shared" si="617"/>
        <v>0</v>
      </c>
      <c r="M404" s="570">
        <f t="shared" si="617"/>
        <v>0</v>
      </c>
      <c r="N404" s="570">
        <f t="shared" si="617"/>
        <v>0</v>
      </c>
      <c r="O404" s="570">
        <f t="shared" si="617"/>
        <v>0</v>
      </c>
      <c r="P404" s="570">
        <f t="shared" si="617"/>
        <v>0</v>
      </c>
      <c r="Q404" s="570">
        <f t="shared" si="617"/>
        <v>0</v>
      </c>
      <c r="R404" s="570">
        <f t="shared" si="617"/>
        <v>0</v>
      </c>
      <c r="S404" s="570">
        <f t="shared" si="617"/>
        <v>0</v>
      </c>
      <c r="T404" s="570">
        <f t="shared" si="617"/>
        <v>0</v>
      </c>
      <c r="U404" s="570">
        <f t="shared" si="617"/>
        <v>0</v>
      </c>
      <c r="V404" s="570">
        <f t="shared" si="617"/>
        <v>0</v>
      </c>
      <c r="W404" s="570">
        <f t="shared" si="617"/>
        <v>0</v>
      </c>
      <c r="X404" s="570">
        <f t="shared" si="617"/>
        <v>0</v>
      </c>
      <c r="Y404" s="570">
        <f t="shared" si="617"/>
        <v>0</v>
      </c>
      <c r="Z404" s="570">
        <f t="shared" si="617"/>
        <v>0</v>
      </c>
      <c r="AA404" s="570">
        <f t="shared" si="563"/>
        <v>0</v>
      </c>
      <c r="AB404" s="570">
        <f t="shared" ref="AB404:AU404" si="618">$E404*AB619</f>
        <v>0</v>
      </c>
      <c r="AC404" s="570">
        <f t="shared" si="618"/>
        <v>0</v>
      </c>
      <c r="AD404" s="570">
        <f t="shared" si="618"/>
        <v>0</v>
      </c>
      <c r="AE404" s="570">
        <f t="shared" si="618"/>
        <v>0</v>
      </c>
      <c r="AF404" s="570">
        <f t="shared" si="618"/>
        <v>0</v>
      </c>
      <c r="AG404" s="570">
        <f t="shared" si="618"/>
        <v>0</v>
      </c>
      <c r="AH404" s="570">
        <f t="shared" si="618"/>
        <v>0</v>
      </c>
      <c r="AI404" s="570">
        <f t="shared" si="618"/>
        <v>0</v>
      </c>
      <c r="AJ404" s="570">
        <f t="shared" si="618"/>
        <v>0</v>
      </c>
      <c r="AK404" s="570">
        <f t="shared" si="618"/>
        <v>0</v>
      </c>
      <c r="AL404" s="570">
        <f t="shared" si="618"/>
        <v>0</v>
      </c>
      <c r="AM404" s="570">
        <f t="shared" si="618"/>
        <v>0</v>
      </c>
      <c r="AN404" s="570">
        <f t="shared" si="618"/>
        <v>0</v>
      </c>
      <c r="AO404" s="570">
        <f t="shared" si="618"/>
        <v>0</v>
      </c>
      <c r="AP404" s="570">
        <f t="shared" si="618"/>
        <v>0</v>
      </c>
      <c r="AQ404" s="570">
        <f t="shared" si="618"/>
        <v>0</v>
      </c>
      <c r="AR404" s="570">
        <f t="shared" si="618"/>
        <v>0</v>
      </c>
      <c r="AS404" s="570">
        <f t="shared" si="618"/>
        <v>0</v>
      </c>
      <c r="AT404" s="570">
        <f t="shared" si="618"/>
        <v>0</v>
      </c>
      <c r="AU404" s="570">
        <f t="shared" si="618"/>
        <v>0</v>
      </c>
      <c r="AV404" s="570">
        <f t="shared" si="565"/>
        <v>0</v>
      </c>
      <c r="AW404" s="570"/>
      <c r="AX404" s="570"/>
      <c r="AY404" s="570"/>
      <c r="AZ404" s="570"/>
      <c r="BA404" s="570"/>
      <c r="BB404" s="570"/>
      <c r="BC404" s="570"/>
      <c r="BD404" s="570"/>
      <c r="BE404" s="570"/>
      <c r="BF404" s="570"/>
      <c r="BG404" s="570"/>
      <c r="BH404" s="570"/>
      <c r="BI404" s="570"/>
      <c r="BJ404" s="570"/>
      <c r="BK404" s="570"/>
      <c r="BL404" s="570"/>
      <c r="BM404" s="570"/>
      <c r="BN404" s="570"/>
      <c r="BO404" s="570"/>
      <c r="BP404" s="570"/>
      <c r="BQ404" s="570"/>
    </row>
    <row r="405" spans="1:69" s="325" customFormat="1" ht="25.5" x14ac:dyDescent="0.2">
      <c r="A405" s="1165" t="s">
        <v>830</v>
      </c>
      <c r="B405" s="349" t="s">
        <v>394</v>
      </c>
      <c r="C405" s="1142">
        <f>'I4 BO ASSETS'!M45</f>
        <v>0</v>
      </c>
      <c r="D405" s="570">
        <f t="shared" si="602"/>
        <v>0</v>
      </c>
      <c r="E405" s="570">
        <f t="shared" si="602"/>
        <v>0</v>
      </c>
      <c r="F405" s="570">
        <f t="shared" si="561"/>
        <v>0</v>
      </c>
      <c r="G405" s="570">
        <f t="shared" ref="G405:Z405" si="619">$D405*G620</f>
        <v>0</v>
      </c>
      <c r="H405" s="570">
        <f t="shared" si="619"/>
        <v>0</v>
      </c>
      <c r="I405" s="570">
        <f t="shared" si="619"/>
        <v>0</v>
      </c>
      <c r="J405" s="570">
        <f t="shared" si="619"/>
        <v>0</v>
      </c>
      <c r="K405" s="570">
        <f t="shared" si="619"/>
        <v>0</v>
      </c>
      <c r="L405" s="570">
        <f t="shared" si="619"/>
        <v>0</v>
      </c>
      <c r="M405" s="570">
        <f t="shared" si="619"/>
        <v>0</v>
      </c>
      <c r="N405" s="570">
        <f t="shared" si="619"/>
        <v>0</v>
      </c>
      <c r="O405" s="570">
        <f t="shared" si="619"/>
        <v>0</v>
      </c>
      <c r="P405" s="570">
        <f t="shared" si="619"/>
        <v>0</v>
      </c>
      <c r="Q405" s="570">
        <f t="shared" si="619"/>
        <v>0</v>
      </c>
      <c r="R405" s="570">
        <f t="shared" si="619"/>
        <v>0</v>
      </c>
      <c r="S405" s="570">
        <f t="shared" si="619"/>
        <v>0</v>
      </c>
      <c r="T405" s="570">
        <f t="shared" si="619"/>
        <v>0</v>
      </c>
      <c r="U405" s="570">
        <f t="shared" si="619"/>
        <v>0</v>
      </c>
      <c r="V405" s="570">
        <f t="shared" si="619"/>
        <v>0</v>
      </c>
      <c r="W405" s="570">
        <f t="shared" si="619"/>
        <v>0</v>
      </c>
      <c r="X405" s="570">
        <f t="shared" si="619"/>
        <v>0</v>
      </c>
      <c r="Y405" s="570">
        <f t="shared" si="619"/>
        <v>0</v>
      </c>
      <c r="Z405" s="570">
        <f t="shared" si="619"/>
        <v>0</v>
      </c>
      <c r="AA405" s="570">
        <f t="shared" si="563"/>
        <v>0</v>
      </c>
      <c r="AB405" s="570">
        <f t="shared" ref="AB405:AU405" si="620">$E405*AB620</f>
        <v>0</v>
      </c>
      <c r="AC405" s="570">
        <f t="shared" si="620"/>
        <v>0</v>
      </c>
      <c r="AD405" s="570">
        <f t="shared" si="620"/>
        <v>0</v>
      </c>
      <c r="AE405" s="570">
        <f t="shared" si="620"/>
        <v>0</v>
      </c>
      <c r="AF405" s="570">
        <f t="shared" si="620"/>
        <v>0</v>
      </c>
      <c r="AG405" s="570">
        <f t="shared" si="620"/>
        <v>0</v>
      </c>
      <c r="AH405" s="570">
        <f t="shared" si="620"/>
        <v>0</v>
      </c>
      <c r="AI405" s="570">
        <f t="shared" si="620"/>
        <v>0</v>
      </c>
      <c r="AJ405" s="570">
        <f t="shared" si="620"/>
        <v>0</v>
      </c>
      <c r="AK405" s="570">
        <f t="shared" si="620"/>
        <v>0</v>
      </c>
      <c r="AL405" s="570">
        <f t="shared" si="620"/>
        <v>0</v>
      </c>
      <c r="AM405" s="570">
        <f t="shared" si="620"/>
        <v>0</v>
      </c>
      <c r="AN405" s="570">
        <f t="shared" si="620"/>
        <v>0</v>
      </c>
      <c r="AO405" s="570">
        <f t="shared" si="620"/>
        <v>0</v>
      </c>
      <c r="AP405" s="570">
        <f t="shared" si="620"/>
        <v>0</v>
      </c>
      <c r="AQ405" s="570">
        <f t="shared" si="620"/>
        <v>0</v>
      </c>
      <c r="AR405" s="570">
        <f t="shared" si="620"/>
        <v>0</v>
      </c>
      <c r="AS405" s="570">
        <f t="shared" si="620"/>
        <v>0</v>
      </c>
      <c r="AT405" s="570">
        <f t="shared" si="620"/>
        <v>0</v>
      </c>
      <c r="AU405" s="570">
        <f t="shared" si="620"/>
        <v>0</v>
      </c>
      <c r="AV405" s="570">
        <f t="shared" si="565"/>
        <v>0</v>
      </c>
      <c r="AW405" s="570"/>
      <c r="AX405" s="570"/>
      <c r="AY405" s="570"/>
      <c r="AZ405" s="570"/>
      <c r="BA405" s="570"/>
      <c r="BB405" s="570"/>
      <c r="BC405" s="570"/>
      <c r="BD405" s="570"/>
      <c r="BE405" s="570"/>
      <c r="BF405" s="570"/>
      <c r="BG405" s="570"/>
      <c r="BH405" s="570"/>
      <c r="BI405" s="570"/>
      <c r="BJ405" s="570"/>
      <c r="BK405" s="570"/>
      <c r="BL405" s="570"/>
      <c r="BM405" s="570"/>
      <c r="BN405" s="570"/>
      <c r="BO405" s="570"/>
      <c r="BP405" s="570"/>
      <c r="BQ405" s="570"/>
    </row>
    <row r="406" spans="1:69" s="325" customFormat="1" ht="12.75" x14ac:dyDescent="0.2">
      <c r="A406" s="1165">
        <v>1840</v>
      </c>
      <c r="B406" s="349" t="s">
        <v>76</v>
      </c>
      <c r="C406" s="1142">
        <f>'I4 BO ASSETS'!M46</f>
        <v>0</v>
      </c>
      <c r="D406" s="570">
        <f t="shared" si="602"/>
        <v>0</v>
      </c>
      <c r="E406" s="570">
        <f t="shared" si="602"/>
        <v>0</v>
      </c>
      <c r="F406" s="570">
        <f t="shared" si="561"/>
        <v>0</v>
      </c>
      <c r="G406" s="570">
        <f t="shared" ref="G406:Z406" si="621">$D406*G621</f>
        <v>0</v>
      </c>
      <c r="H406" s="570">
        <f t="shared" si="621"/>
        <v>0</v>
      </c>
      <c r="I406" s="570">
        <f t="shared" si="621"/>
        <v>0</v>
      </c>
      <c r="J406" s="570">
        <f t="shared" si="621"/>
        <v>0</v>
      </c>
      <c r="K406" s="570">
        <f t="shared" si="621"/>
        <v>0</v>
      </c>
      <c r="L406" s="570">
        <f t="shared" si="621"/>
        <v>0</v>
      </c>
      <c r="M406" s="570">
        <f t="shared" si="621"/>
        <v>0</v>
      </c>
      <c r="N406" s="570">
        <f t="shared" si="621"/>
        <v>0</v>
      </c>
      <c r="O406" s="570">
        <f t="shared" si="621"/>
        <v>0</v>
      </c>
      <c r="P406" s="570">
        <f t="shared" si="621"/>
        <v>0</v>
      </c>
      <c r="Q406" s="570">
        <f t="shared" si="621"/>
        <v>0</v>
      </c>
      <c r="R406" s="570">
        <f t="shared" si="621"/>
        <v>0</v>
      </c>
      <c r="S406" s="570">
        <f t="shared" si="621"/>
        <v>0</v>
      </c>
      <c r="T406" s="570">
        <f t="shared" si="621"/>
        <v>0</v>
      </c>
      <c r="U406" s="570">
        <f t="shared" si="621"/>
        <v>0</v>
      </c>
      <c r="V406" s="570">
        <f t="shared" si="621"/>
        <v>0</v>
      </c>
      <c r="W406" s="570">
        <f t="shared" si="621"/>
        <v>0</v>
      </c>
      <c r="X406" s="570">
        <f t="shared" si="621"/>
        <v>0</v>
      </c>
      <c r="Y406" s="570">
        <f t="shared" si="621"/>
        <v>0</v>
      </c>
      <c r="Z406" s="570">
        <f t="shared" si="621"/>
        <v>0</v>
      </c>
      <c r="AA406" s="570">
        <f t="shared" si="563"/>
        <v>0</v>
      </c>
      <c r="AB406" s="570">
        <f t="shared" ref="AB406:AU406" si="622">$E406*AB621</f>
        <v>0</v>
      </c>
      <c r="AC406" s="570">
        <f t="shared" si="622"/>
        <v>0</v>
      </c>
      <c r="AD406" s="570">
        <f t="shared" si="622"/>
        <v>0</v>
      </c>
      <c r="AE406" s="570">
        <f t="shared" si="622"/>
        <v>0</v>
      </c>
      <c r="AF406" s="570">
        <f t="shared" si="622"/>
        <v>0</v>
      </c>
      <c r="AG406" s="570">
        <f t="shared" si="622"/>
        <v>0</v>
      </c>
      <c r="AH406" s="570">
        <f t="shared" si="622"/>
        <v>0</v>
      </c>
      <c r="AI406" s="570">
        <f t="shared" si="622"/>
        <v>0</v>
      </c>
      <c r="AJ406" s="570">
        <f t="shared" si="622"/>
        <v>0</v>
      </c>
      <c r="AK406" s="570">
        <f t="shared" si="622"/>
        <v>0</v>
      </c>
      <c r="AL406" s="570">
        <f t="shared" si="622"/>
        <v>0</v>
      </c>
      <c r="AM406" s="570">
        <f t="shared" si="622"/>
        <v>0</v>
      </c>
      <c r="AN406" s="570">
        <f t="shared" si="622"/>
        <v>0</v>
      </c>
      <c r="AO406" s="570">
        <f t="shared" si="622"/>
        <v>0</v>
      </c>
      <c r="AP406" s="570">
        <f t="shared" si="622"/>
        <v>0</v>
      </c>
      <c r="AQ406" s="570">
        <f t="shared" si="622"/>
        <v>0</v>
      </c>
      <c r="AR406" s="570">
        <f t="shared" si="622"/>
        <v>0</v>
      </c>
      <c r="AS406" s="570">
        <f t="shared" si="622"/>
        <v>0</v>
      </c>
      <c r="AT406" s="570">
        <f t="shared" si="622"/>
        <v>0</v>
      </c>
      <c r="AU406" s="570">
        <f t="shared" si="622"/>
        <v>0</v>
      </c>
      <c r="AV406" s="570">
        <f t="shared" si="565"/>
        <v>0</v>
      </c>
      <c r="AW406" s="570"/>
      <c r="AX406" s="570"/>
      <c r="AY406" s="570"/>
      <c r="AZ406" s="570"/>
      <c r="BA406" s="570"/>
      <c r="BB406" s="570"/>
      <c r="BC406" s="570"/>
      <c r="BD406" s="570"/>
      <c r="BE406" s="570"/>
      <c r="BF406" s="570"/>
      <c r="BG406" s="570"/>
      <c r="BH406" s="570"/>
      <c r="BI406" s="570"/>
      <c r="BJ406" s="570"/>
      <c r="BK406" s="570"/>
      <c r="BL406" s="570"/>
      <c r="BM406" s="570"/>
      <c r="BN406" s="570"/>
      <c r="BO406" s="570"/>
      <c r="BP406" s="570"/>
      <c r="BQ406" s="570"/>
    </row>
    <row r="407" spans="1:69" s="325" customFormat="1" ht="12.75" x14ac:dyDescent="0.2">
      <c r="A407" s="1165" t="s">
        <v>831</v>
      </c>
      <c r="B407" s="349" t="s">
        <v>395</v>
      </c>
      <c r="C407" s="1142">
        <f>'I4 BO ASSETS'!M47</f>
        <v>0</v>
      </c>
      <c r="D407" s="570">
        <f t="shared" si="602"/>
        <v>0</v>
      </c>
      <c r="E407" s="570">
        <f t="shared" si="602"/>
        <v>0</v>
      </c>
      <c r="F407" s="570">
        <f t="shared" si="561"/>
        <v>0</v>
      </c>
      <c r="G407" s="570">
        <f t="shared" ref="G407:Z407" si="623">$D407*G622</f>
        <v>0</v>
      </c>
      <c r="H407" s="570">
        <f t="shared" si="623"/>
        <v>0</v>
      </c>
      <c r="I407" s="570">
        <f t="shared" si="623"/>
        <v>0</v>
      </c>
      <c r="J407" s="570">
        <f t="shared" si="623"/>
        <v>0</v>
      </c>
      <c r="K407" s="570">
        <f t="shared" si="623"/>
        <v>0</v>
      </c>
      <c r="L407" s="570">
        <f t="shared" si="623"/>
        <v>0</v>
      </c>
      <c r="M407" s="570">
        <f t="shared" si="623"/>
        <v>0</v>
      </c>
      <c r="N407" s="570">
        <f t="shared" si="623"/>
        <v>0</v>
      </c>
      <c r="O407" s="570">
        <f t="shared" si="623"/>
        <v>0</v>
      </c>
      <c r="P407" s="570">
        <f t="shared" si="623"/>
        <v>0</v>
      </c>
      <c r="Q407" s="570">
        <f t="shared" si="623"/>
        <v>0</v>
      </c>
      <c r="R407" s="570">
        <f t="shared" si="623"/>
        <v>0</v>
      </c>
      <c r="S407" s="570">
        <f t="shared" si="623"/>
        <v>0</v>
      </c>
      <c r="T407" s="570">
        <f t="shared" si="623"/>
        <v>0</v>
      </c>
      <c r="U407" s="570">
        <f t="shared" si="623"/>
        <v>0</v>
      </c>
      <c r="V407" s="570">
        <f t="shared" si="623"/>
        <v>0</v>
      </c>
      <c r="W407" s="570">
        <f t="shared" si="623"/>
        <v>0</v>
      </c>
      <c r="X407" s="570">
        <f t="shared" si="623"/>
        <v>0</v>
      </c>
      <c r="Y407" s="570">
        <f t="shared" si="623"/>
        <v>0</v>
      </c>
      <c r="Z407" s="570">
        <f t="shared" si="623"/>
        <v>0</v>
      </c>
      <c r="AA407" s="570">
        <f t="shared" si="563"/>
        <v>0</v>
      </c>
      <c r="AB407" s="570">
        <f t="shared" ref="AB407:AU407" si="624">$E407*AB622</f>
        <v>0</v>
      </c>
      <c r="AC407" s="570">
        <f t="shared" si="624"/>
        <v>0</v>
      </c>
      <c r="AD407" s="570">
        <f t="shared" si="624"/>
        <v>0</v>
      </c>
      <c r="AE407" s="570">
        <f t="shared" si="624"/>
        <v>0</v>
      </c>
      <c r="AF407" s="570">
        <f t="shared" si="624"/>
        <v>0</v>
      </c>
      <c r="AG407" s="570">
        <f t="shared" si="624"/>
        <v>0</v>
      </c>
      <c r="AH407" s="570">
        <f t="shared" si="624"/>
        <v>0</v>
      </c>
      <c r="AI407" s="570">
        <f t="shared" si="624"/>
        <v>0</v>
      </c>
      <c r="AJ407" s="570">
        <f t="shared" si="624"/>
        <v>0</v>
      </c>
      <c r="AK407" s="570">
        <f t="shared" si="624"/>
        <v>0</v>
      </c>
      <c r="AL407" s="570">
        <f t="shared" si="624"/>
        <v>0</v>
      </c>
      <c r="AM407" s="570">
        <f t="shared" si="624"/>
        <v>0</v>
      </c>
      <c r="AN407" s="570">
        <f t="shared" si="624"/>
        <v>0</v>
      </c>
      <c r="AO407" s="570">
        <f t="shared" si="624"/>
        <v>0</v>
      </c>
      <c r="AP407" s="570">
        <f t="shared" si="624"/>
        <v>0</v>
      </c>
      <c r="AQ407" s="570">
        <f t="shared" si="624"/>
        <v>0</v>
      </c>
      <c r="AR407" s="570">
        <f t="shared" si="624"/>
        <v>0</v>
      </c>
      <c r="AS407" s="570">
        <f t="shared" si="624"/>
        <v>0</v>
      </c>
      <c r="AT407" s="570">
        <f t="shared" si="624"/>
        <v>0</v>
      </c>
      <c r="AU407" s="570">
        <f t="shared" si="624"/>
        <v>0</v>
      </c>
      <c r="AV407" s="570">
        <f t="shared" si="565"/>
        <v>0</v>
      </c>
      <c r="AW407" s="570"/>
      <c r="AX407" s="570"/>
      <c r="AY407" s="570"/>
      <c r="AZ407" s="570"/>
      <c r="BA407" s="570"/>
      <c r="BB407" s="570"/>
      <c r="BC407" s="570"/>
      <c r="BD407" s="570"/>
      <c r="BE407" s="570"/>
      <c r="BF407" s="570"/>
      <c r="BG407" s="570"/>
      <c r="BH407" s="570"/>
      <c r="BI407" s="570"/>
      <c r="BJ407" s="570"/>
      <c r="BK407" s="570"/>
      <c r="BL407" s="570"/>
      <c r="BM407" s="570"/>
      <c r="BN407" s="570"/>
      <c r="BO407" s="570"/>
      <c r="BP407" s="570"/>
      <c r="BQ407" s="570"/>
    </row>
    <row r="408" spans="1:69" s="325" customFormat="1" ht="12.75" x14ac:dyDescent="0.2">
      <c r="A408" s="1165" t="s">
        <v>832</v>
      </c>
      <c r="B408" s="349" t="s">
        <v>396</v>
      </c>
      <c r="C408" s="1142">
        <f>'I4 BO ASSETS'!M48</f>
        <v>0</v>
      </c>
      <c r="D408" s="570">
        <f t="shared" si="602"/>
        <v>0</v>
      </c>
      <c r="E408" s="570">
        <f t="shared" si="602"/>
        <v>0</v>
      </c>
      <c r="F408" s="570">
        <f t="shared" si="561"/>
        <v>0</v>
      </c>
      <c r="G408" s="570">
        <f t="shared" ref="G408:Z408" si="625">$D408*G623</f>
        <v>0</v>
      </c>
      <c r="H408" s="570">
        <f t="shared" si="625"/>
        <v>0</v>
      </c>
      <c r="I408" s="570">
        <f t="shared" si="625"/>
        <v>0</v>
      </c>
      <c r="J408" s="570">
        <f t="shared" si="625"/>
        <v>0</v>
      </c>
      <c r="K408" s="570">
        <f t="shared" si="625"/>
        <v>0</v>
      </c>
      <c r="L408" s="570">
        <f t="shared" si="625"/>
        <v>0</v>
      </c>
      <c r="M408" s="570">
        <f t="shared" si="625"/>
        <v>0</v>
      </c>
      <c r="N408" s="570">
        <f t="shared" si="625"/>
        <v>0</v>
      </c>
      <c r="O408" s="570">
        <f t="shared" si="625"/>
        <v>0</v>
      </c>
      <c r="P408" s="570">
        <f t="shared" si="625"/>
        <v>0</v>
      </c>
      <c r="Q408" s="570">
        <f t="shared" si="625"/>
        <v>0</v>
      </c>
      <c r="R408" s="570">
        <f t="shared" si="625"/>
        <v>0</v>
      </c>
      <c r="S408" s="570">
        <f t="shared" si="625"/>
        <v>0</v>
      </c>
      <c r="T408" s="570">
        <f t="shared" si="625"/>
        <v>0</v>
      </c>
      <c r="U408" s="570">
        <f t="shared" si="625"/>
        <v>0</v>
      </c>
      <c r="V408" s="570">
        <f t="shared" si="625"/>
        <v>0</v>
      </c>
      <c r="W408" s="570">
        <f t="shared" si="625"/>
        <v>0</v>
      </c>
      <c r="X408" s="570">
        <f t="shared" si="625"/>
        <v>0</v>
      </c>
      <c r="Y408" s="570">
        <f t="shared" si="625"/>
        <v>0</v>
      </c>
      <c r="Z408" s="570">
        <f t="shared" si="625"/>
        <v>0</v>
      </c>
      <c r="AA408" s="570">
        <f t="shared" si="563"/>
        <v>0</v>
      </c>
      <c r="AB408" s="570">
        <f t="shared" ref="AB408:AU408" si="626">$E408*AB623</f>
        <v>0</v>
      </c>
      <c r="AC408" s="570">
        <f t="shared" si="626"/>
        <v>0</v>
      </c>
      <c r="AD408" s="570">
        <f t="shared" si="626"/>
        <v>0</v>
      </c>
      <c r="AE408" s="570">
        <f t="shared" si="626"/>
        <v>0</v>
      </c>
      <c r="AF408" s="570">
        <f t="shared" si="626"/>
        <v>0</v>
      </c>
      <c r="AG408" s="570">
        <f t="shared" si="626"/>
        <v>0</v>
      </c>
      <c r="AH408" s="570">
        <f t="shared" si="626"/>
        <v>0</v>
      </c>
      <c r="AI408" s="570">
        <f t="shared" si="626"/>
        <v>0</v>
      </c>
      <c r="AJ408" s="570">
        <f t="shared" si="626"/>
        <v>0</v>
      </c>
      <c r="AK408" s="570">
        <f t="shared" si="626"/>
        <v>0</v>
      </c>
      <c r="AL408" s="570">
        <f t="shared" si="626"/>
        <v>0</v>
      </c>
      <c r="AM408" s="570">
        <f t="shared" si="626"/>
        <v>0</v>
      </c>
      <c r="AN408" s="570">
        <f t="shared" si="626"/>
        <v>0</v>
      </c>
      <c r="AO408" s="570">
        <f t="shared" si="626"/>
        <v>0</v>
      </c>
      <c r="AP408" s="570">
        <f t="shared" si="626"/>
        <v>0</v>
      </c>
      <c r="AQ408" s="570">
        <f t="shared" si="626"/>
        <v>0</v>
      </c>
      <c r="AR408" s="570">
        <f t="shared" si="626"/>
        <v>0</v>
      </c>
      <c r="AS408" s="570">
        <f t="shared" si="626"/>
        <v>0</v>
      </c>
      <c r="AT408" s="570">
        <f t="shared" si="626"/>
        <v>0</v>
      </c>
      <c r="AU408" s="570">
        <f t="shared" si="626"/>
        <v>0</v>
      </c>
      <c r="AV408" s="570">
        <f t="shared" si="565"/>
        <v>0</v>
      </c>
      <c r="AW408" s="570"/>
      <c r="AX408" s="570"/>
      <c r="AY408" s="570"/>
      <c r="AZ408" s="570"/>
      <c r="BA408" s="570"/>
      <c r="BB408" s="570"/>
      <c r="BC408" s="570"/>
      <c r="BD408" s="570"/>
      <c r="BE408" s="570"/>
      <c r="BF408" s="570"/>
      <c r="BG408" s="570"/>
      <c r="BH408" s="570"/>
      <c r="BI408" s="570"/>
      <c r="BJ408" s="570"/>
      <c r="BK408" s="570"/>
      <c r="BL408" s="570"/>
      <c r="BM408" s="570"/>
      <c r="BN408" s="570"/>
      <c r="BO408" s="570"/>
      <c r="BP408" s="570"/>
      <c r="BQ408" s="570"/>
    </row>
    <row r="409" spans="1:69" s="325" customFormat="1" ht="12.75" x14ac:dyDescent="0.2">
      <c r="A409" s="1165" t="s">
        <v>833</v>
      </c>
      <c r="B409" s="349" t="s">
        <v>397</v>
      </c>
      <c r="C409" s="1142">
        <f>'I4 BO ASSETS'!M49</f>
        <v>0</v>
      </c>
      <c r="D409" s="570">
        <f t="shared" si="602"/>
        <v>0</v>
      </c>
      <c r="E409" s="570">
        <f t="shared" si="602"/>
        <v>0</v>
      </c>
      <c r="F409" s="570">
        <f t="shared" si="561"/>
        <v>0</v>
      </c>
      <c r="G409" s="570">
        <f t="shared" ref="G409:Z409" si="627">$D409*G624</f>
        <v>0</v>
      </c>
      <c r="H409" s="570">
        <f t="shared" si="627"/>
        <v>0</v>
      </c>
      <c r="I409" s="570">
        <f t="shared" si="627"/>
        <v>0</v>
      </c>
      <c r="J409" s="570">
        <f t="shared" si="627"/>
        <v>0</v>
      </c>
      <c r="K409" s="570">
        <f t="shared" si="627"/>
        <v>0</v>
      </c>
      <c r="L409" s="570">
        <f t="shared" si="627"/>
        <v>0</v>
      </c>
      <c r="M409" s="570">
        <f t="shared" si="627"/>
        <v>0</v>
      </c>
      <c r="N409" s="570">
        <f t="shared" si="627"/>
        <v>0</v>
      </c>
      <c r="O409" s="570">
        <f t="shared" si="627"/>
        <v>0</v>
      </c>
      <c r="P409" s="570">
        <f t="shared" si="627"/>
        <v>0</v>
      </c>
      <c r="Q409" s="570">
        <f t="shared" si="627"/>
        <v>0</v>
      </c>
      <c r="R409" s="570">
        <f t="shared" si="627"/>
        <v>0</v>
      </c>
      <c r="S409" s="570">
        <f t="shared" si="627"/>
        <v>0</v>
      </c>
      <c r="T409" s="570">
        <f t="shared" si="627"/>
        <v>0</v>
      </c>
      <c r="U409" s="570">
        <f t="shared" si="627"/>
        <v>0</v>
      </c>
      <c r="V409" s="570">
        <f t="shared" si="627"/>
        <v>0</v>
      </c>
      <c r="W409" s="570">
        <f t="shared" si="627"/>
        <v>0</v>
      </c>
      <c r="X409" s="570">
        <f t="shared" si="627"/>
        <v>0</v>
      </c>
      <c r="Y409" s="570">
        <f t="shared" si="627"/>
        <v>0</v>
      </c>
      <c r="Z409" s="570">
        <f t="shared" si="627"/>
        <v>0</v>
      </c>
      <c r="AA409" s="570">
        <f t="shared" si="563"/>
        <v>0</v>
      </c>
      <c r="AB409" s="570">
        <f t="shared" ref="AB409:AU409" si="628">$E409*AB624</f>
        <v>0</v>
      </c>
      <c r="AC409" s="570">
        <f t="shared" si="628"/>
        <v>0</v>
      </c>
      <c r="AD409" s="570">
        <f t="shared" si="628"/>
        <v>0</v>
      </c>
      <c r="AE409" s="570">
        <f t="shared" si="628"/>
        <v>0</v>
      </c>
      <c r="AF409" s="570">
        <f t="shared" si="628"/>
        <v>0</v>
      </c>
      <c r="AG409" s="570">
        <f t="shared" si="628"/>
        <v>0</v>
      </c>
      <c r="AH409" s="570">
        <f t="shared" si="628"/>
        <v>0</v>
      </c>
      <c r="AI409" s="570">
        <f t="shared" si="628"/>
        <v>0</v>
      </c>
      <c r="AJ409" s="570">
        <f t="shared" si="628"/>
        <v>0</v>
      </c>
      <c r="AK409" s="570">
        <f t="shared" si="628"/>
        <v>0</v>
      </c>
      <c r="AL409" s="570">
        <f t="shared" si="628"/>
        <v>0</v>
      </c>
      <c r="AM409" s="570">
        <f t="shared" si="628"/>
        <v>0</v>
      </c>
      <c r="AN409" s="570">
        <f t="shared" si="628"/>
        <v>0</v>
      </c>
      <c r="AO409" s="570">
        <f t="shared" si="628"/>
        <v>0</v>
      </c>
      <c r="AP409" s="570">
        <f t="shared" si="628"/>
        <v>0</v>
      </c>
      <c r="AQ409" s="570">
        <f t="shared" si="628"/>
        <v>0</v>
      </c>
      <c r="AR409" s="570">
        <f t="shared" si="628"/>
        <v>0</v>
      </c>
      <c r="AS409" s="570">
        <f t="shared" si="628"/>
        <v>0</v>
      </c>
      <c r="AT409" s="570">
        <f t="shared" si="628"/>
        <v>0</v>
      </c>
      <c r="AU409" s="570">
        <f t="shared" si="628"/>
        <v>0</v>
      </c>
      <c r="AV409" s="570">
        <f t="shared" si="565"/>
        <v>0</v>
      </c>
      <c r="AW409" s="570"/>
      <c r="AX409" s="570"/>
      <c r="AY409" s="570"/>
      <c r="AZ409" s="570"/>
      <c r="BA409" s="570"/>
      <c r="BB409" s="570"/>
      <c r="BC409" s="570"/>
      <c r="BD409" s="570"/>
      <c r="BE409" s="570"/>
      <c r="BF409" s="570"/>
      <c r="BG409" s="570"/>
      <c r="BH409" s="570"/>
      <c r="BI409" s="570"/>
      <c r="BJ409" s="570"/>
      <c r="BK409" s="570"/>
      <c r="BL409" s="570"/>
      <c r="BM409" s="570"/>
      <c r="BN409" s="570"/>
      <c r="BO409" s="570"/>
      <c r="BP409" s="570"/>
      <c r="BQ409" s="570"/>
    </row>
    <row r="410" spans="1:69" s="325" customFormat="1" ht="12.75" x14ac:dyDescent="0.2">
      <c r="A410" s="1165">
        <v>1845</v>
      </c>
      <c r="B410" s="349" t="s">
        <v>84</v>
      </c>
      <c r="C410" s="1142">
        <f>'I4 BO ASSETS'!M50</f>
        <v>0</v>
      </c>
      <c r="D410" s="570">
        <f t="shared" si="602"/>
        <v>0</v>
      </c>
      <c r="E410" s="570">
        <f t="shared" si="602"/>
        <v>0</v>
      </c>
      <c r="F410" s="570">
        <f t="shared" si="561"/>
        <v>0</v>
      </c>
      <c r="G410" s="570">
        <f t="shared" ref="G410:Z410" si="629">$D410*G625</f>
        <v>0</v>
      </c>
      <c r="H410" s="570">
        <f t="shared" si="629"/>
        <v>0</v>
      </c>
      <c r="I410" s="570">
        <f t="shared" si="629"/>
        <v>0</v>
      </c>
      <c r="J410" s="570">
        <f t="shared" si="629"/>
        <v>0</v>
      </c>
      <c r="K410" s="570">
        <f t="shared" si="629"/>
        <v>0</v>
      </c>
      <c r="L410" s="570">
        <f t="shared" si="629"/>
        <v>0</v>
      </c>
      <c r="M410" s="570">
        <f t="shared" si="629"/>
        <v>0</v>
      </c>
      <c r="N410" s="570">
        <f t="shared" si="629"/>
        <v>0</v>
      </c>
      <c r="O410" s="570">
        <f t="shared" si="629"/>
        <v>0</v>
      </c>
      <c r="P410" s="570">
        <f t="shared" si="629"/>
        <v>0</v>
      </c>
      <c r="Q410" s="570">
        <f t="shared" si="629"/>
        <v>0</v>
      </c>
      <c r="R410" s="570">
        <f t="shared" si="629"/>
        <v>0</v>
      </c>
      <c r="S410" s="570">
        <f t="shared" si="629"/>
        <v>0</v>
      </c>
      <c r="T410" s="570">
        <f t="shared" si="629"/>
        <v>0</v>
      </c>
      <c r="U410" s="570">
        <f t="shared" si="629"/>
        <v>0</v>
      </c>
      <c r="V410" s="570">
        <f t="shared" si="629"/>
        <v>0</v>
      </c>
      <c r="W410" s="570">
        <f t="shared" si="629"/>
        <v>0</v>
      </c>
      <c r="X410" s="570">
        <f t="shared" si="629"/>
        <v>0</v>
      </c>
      <c r="Y410" s="570">
        <f t="shared" si="629"/>
        <v>0</v>
      </c>
      <c r="Z410" s="570">
        <f t="shared" si="629"/>
        <v>0</v>
      </c>
      <c r="AA410" s="570">
        <f t="shared" si="563"/>
        <v>0</v>
      </c>
      <c r="AB410" s="570">
        <f t="shared" ref="AB410:AU410" si="630">$E410*AB625</f>
        <v>0</v>
      </c>
      <c r="AC410" s="570">
        <f t="shared" si="630"/>
        <v>0</v>
      </c>
      <c r="AD410" s="570">
        <f t="shared" si="630"/>
        <v>0</v>
      </c>
      <c r="AE410" s="570">
        <f t="shared" si="630"/>
        <v>0</v>
      </c>
      <c r="AF410" s="570">
        <f t="shared" si="630"/>
        <v>0</v>
      </c>
      <c r="AG410" s="570">
        <f t="shared" si="630"/>
        <v>0</v>
      </c>
      <c r="AH410" s="570">
        <f t="shared" si="630"/>
        <v>0</v>
      </c>
      <c r="AI410" s="570">
        <f t="shared" si="630"/>
        <v>0</v>
      </c>
      <c r="AJ410" s="570">
        <f t="shared" si="630"/>
        <v>0</v>
      </c>
      <c r="AK410" s="570">
        <f t="shared" si="630"/>
        <v>0</v>
      </c>
      <c r="AL410" s="570">
        <f t="shared" si="630"/>
        <v>0</v>
      </c>
      <c r="AM410" s="570">
        <f t="shared" si="630"/>
        <v>0</v>
      </c>
      <c r="AN410" s="570">
        <f t="shared" si="630"/>
        <v>0</v>
      </c>
      <c r="AO410" s="570">
        <f t="shared" si="630"/>
        <v>0</v>
      </c>
      <c r="AP410" s="570">
        <f t="shared" si="630"/>
        <v>0</v>
      </c>
      <c r="AQ410" s="570">
        <f t="shared" si="630"/>
        <v>0</v>
      </c>
      <c r="AR410" s="570">
        <f t="shared" si="630"/>
        <v>0</v>
      </c>
      <c r="AS410" s="570">
        <f t="shared" si="630"/>
        <v>0</v>
      </c>
      <c r="AT410" s="570">
        <f t="shared" si="630"/>
        <v>0</v>
      </c>
      <c r="AU410" s="570">
        <f t="shared" si="630"/>
        <v>0</v>
      </c>
      <c r="AV410" s="570">
        <f t="shared" si="565"/>
        <v>0</v>
      </c>
      <c r="AW410" s="570"/>
      <c r="AX410" s="570"/>
      <c r="AY410" s="570"/>
      <c r="AZ410" s="570"/>
      <c r="BA410" s="570"/>
      <c r="BB410" s="570"/>
      <c r="BC410" s="570"/>
      <c r="BD410" s="570"/>
      <c r="BE410" s="570"/>
      <c r="BF410" s="570"/>
      <c r="BG410" s="570"/>
      <c r="BH410" s="570"/>
      <c r="BI410" s="570"/>
      <c r="BJ410" s="570"/>
      <c r="BK410" s="570"/>
      <c r="BL410" s="570"/>
      <c r="BM410" s="570"/>
      <c r="BN410" s="570"/>
      <c r="BO410" s="570"/>
      <c r="BP410" s="570"/>
      <c r="BQ410" s="570"/>
    </row>
    <row r="411" spans="1:69" s="325" customFormat="1" ht="25.5" x14ac:dyDescent="0.2">
      <c r="A411" s="1165" t="s">
        <v>834</v>
      </c>
      <c r="B411" s="349" t="s">
        <v>398</v>
      </c>
      <c r="C411" s="1142">
        <f>'I4 BO ASSETS'!M51</f>
        <v>0</v>
      </c>
      <c r="D411" s="570">
        <f t="shared" si="602"/>
        <v>0</v>
      </c>
      <c r="E411" s="570">
        <f t="shared" si="602"/>
        <v>0</v>
      </c>
      <c r="F411" s="570">
        <f t="shared" si="561"/>
        <v>0</v>
      </c>
      <c r="G411" s="570">
        <f t="shared" ref="G411:Z411" si="631">$D411*G626</f>
        <v>0</v>
      </c>
      <c r="H411" s="570">
        <f t="shared" si="631"/>
        <v>0</v>
      </c>
      <c r="I411" s="570">
        <f t="shared" si="631"/>
        <v>0</v>
      </c>
      <c r="J411" s="570">
        <f t="shared" si="631"/>
        <v>0</v>
      </c>
      <c r="K411" s="570">
        <f t="shared" si="631"/>
        <v>0</v>
      </c>
      <c r="L411" s="570">
        <f t="shared" si="631"/>
        <v>0</v>
      </c>
      <c r="M411" s="570">
        <f t="shared" si="631"/>
        <v>0</v>
      </c>
      <c r="N411" s="570">
        <f t="shared" si="631"/>
        <v>0</v>
      </c>
      <c r="O411" s="570">
        <f t="shared" si="631"/>
        <v>0</v>
      </c>
      <c r="P411" s="570">
        <f t="shared" si="631"/>
        <v>0</v>
      </c>
      <c r="Q411" s="570">
        <f t="shared" si="631"/>
        <v>0</v>
      </c>
      <c r="R411" s="570">
        <f t="shared" si="631"/>
        <v>0</v>
      </c>
      <c r="S411" s="570">
        <f t="shared" si="631"/>
        <v>0</v>
      </c>
      <c r="T411" s="570">
        <f t="shared" si="631"/>
        <v>0</v>
      </c>
      <c r="U411" s="570">
        <f t="shared" si="631"/>
        <v>0</v>
      </c>
      <c r="V411" s="570">
        <f t="shared" si="631"/>
        <v>0</v>
      </c>
      <c r="W411" s="570">
        <f t="shared" si="631"/>
        <v>0</v>
      </c>
      <c r="X411" s="570">
        <f t="shared" si="631"/>
        <v>0</v>
      </c>
      <c r="Y411" s="570">
        <f t="shared" si="631"/>
        <v>0</v>
      </c>
      <c r="Z411" s="570">
        <f t="shared" si="631"/>
        <v>0</v>
      </c>
      <c r="AA411" s="570">
        <f t="shared" si="563"/>
        <v>0</v>
      </c>
      <c r="AB411" s="570">
        <f t="shared" ref="AB411:AU411" si="632">$E411*AB626</f>
        <v>0</v>
      </c>
      <c r="AC411" s="570">
        <f t="shared" si="632"/>
        <v>0</v>
      </c>
      <c r="AD411" s="570">
        <f t="shared" si="632"/>
        <v>0</v>
      </c>
      <c r="AE411" s="570">
        <f t="shared" si="632"/>
        <v>0</v>
      </c>
      <c r="AF411" s="570">
        <f t="shared" si="632"/>
        <v>0</v>
      </c>
      <c r="AG411" s="570">
        <f t="shared" si="632"/>
        <v>0</v>
      </c>
      <c r="AH411" s="570">
        <f t="shared" si="632"/>
        <v>0</v>
      </c>
      <c r="AI411" s="570">
        <f t="shared" si="632"/>
        <v>0</v>
      </c>
      <c r="AJ411" s="570">
        <f t="shared" si="632"/>
        <v>0</v>
      </c>
      <c r="AK411" s="570">
        <f t="shared" si="632"/>
        <v>0</v>
      </c>
      <c r="AL411" s="570">
        <f t="shared" si="632"/>
        <v>0</v>
      </c>
      <c r="AM411" s="570">
        <f t="shared" si="632"/>
        <v>0</v>
      </c>
      <c r="AN411" s="570">
        <f t="shared" si="632"/>
        <v>0</v>
      </c>
      <c r="AO411" s="570">
        <f t="shared" si="632"/>
        <v>0</v>
      </c>
      <c r="AP411" s="570">
        <f t="shared" si="632"/>
        <v>0</v>
      </c>
      <c r="AQ411" s="570">
        <f t="shared" si="632"/>
        <v>0</v>
      </c>
      <c r="AR411" s="570">
        <f t="shared" si="632"/>
        <v>0</v>
      </c>
      <c r="AS411" s="570">
        <f t="shared" si="632"/>
        <v>0</v>
      </c>
      <c r="AT411" s="570">
        <f t="shared" si="632"/>
        <v>0</v>
      </c>
      <c r="AU411" s="570">
        <f t="shared" si="632"/>
        <v>0</v>
      </c>
      <c r="AV411" s="570">
        <f t="shared" si="565"/>
        <v>0</v>
      </c>
      <c r="AW411" s="570"/>
      <c r="AX411" s="570"/>
      <c r="AY411" s="570"/>
      <c r="AZ411" s="570"/>
      <c r="BA411" s="570"/>
      <c r="BB411" s="570"/>
      <c r="BC411" s="570"/>
      <c r="BD411" s="570"/>
      <c r="BE411" s="570"/>
      <c r="BF411" s="570"/>
      <c r="BG411" s="570"/>
      <c r="BH411" s="570"/>
      <c r="BI411" s="570"/>
      <c r="BJ411" s="570"/>
      <c r="BK411" s="570"/>
      <c r="BL411" s="570"/>
      <c r="BM411" s="570"/>
      <c r="BN411" s="570"/>
      <c r="BO411" s="570"/>
      <c r="BP411" s="570"/>
      <c r="BQ411" s="570"/>
    </row>
    <row r="412" spans="1:69" s="325" customFormat="1" ht="25.5" x14ac:dyDescent="0.2">
      <c r="A412" s="1165" t="s">
        <v>835</v>
      </c>
      <c r="B412" s="349" t="s">
        <v>399</v>
      </c>
      <c r="C412" s="1142">
        <f>'I4 BO ASSETS'!M52</f>
        <v>0</v>
      </c>
      <c r="D412" s="570">
        <f t="shared" si="602"/>
        <v>0</v>
      </c>
      <c r="E412" s="570">
        <f t="shared" si="602"/>
        <v>0</v>
      </c>
      <c r="F412" s="570">
        <f t="shared" si="561"/>
        <v>0</v>
      </c>
      <c r="G412" s="570">
        <f t="shared" ref="G412:Z412" si="633">$D412*G627</f>
        <v>0</v>
      </c>
      <c r="H412" s="570">
        <f t="shared" si="633"/>
        <v>0</v>
      </c>
      <c r="I412" s="570">
        <f t="shared" si="633"/>
        <v>0</v>
      </c>
      <c r="J412" s="570">
        <f t="shared" si="633"/>
        <v>0</v>
      </c>
      <c r="K412" s="570">
        <f t="shared" si="633"/>
        <v>0</v>
      </c>
      <c r="L412" s="570">
        <f t="shared" si="633"/>
        <v>0</v>
      </c>
      <c r="M412" s="570">
        <f t="shared" si="633"/>
        <v>0</v>
      </c>
      <c r="N412" s="570">
        <f t="shared" si="633"/>
        <v>0</v>
      </c>
      <c r="O412" s="570">
        <f t="shared" si="633"/>
        <v>0</v>
      </c>
      <c r="P412" s="570">
        <f t="shared" si="633"/>
        <v>0</v>
      </c>
      <c r="Q412" s="570">
        <f t="shared" si="633"/>
        <v>0</v>
      </c>
      <c r="R412" s="570">
        <f t="shared" si="633"/>
        <v>0</v>
      </c>
      <c r="S412" s="570">
        <f t="shared" si="633"/>
        <v>0</v>
      </c>
      <c r="T412" s="570">
        <f t="shared" si="633"/>
        <v>0</v>
      </c>
      <c r="U412" s="570">
        <f t="shared" si="633"/>
        <v>0</v>
      </c>
      <c r="V412" s="570">
        <f t="shared" si="633"/>
        <v>0</v>
      </c>
      <c r="W412" s="570">
        <f t="shared" si="633"/>
        <v>0</v>
      </c>
      <c r="X412" s="570">
        <f t="shared" si="633"/>
        <v>0</v>
      </c>
      <c r="Y412" s="570">
        <f t="shared" si="633"/>
        <v>0</v>
      </c>
      <c r="Z412" s="570">
        <f t="shared" si="633"/>
        <v>0</v>
      </c>
      <c r="AA412" s="570">
        <f t="shared" si="563"/>
        <v>0</v>
      </c>
      <c r="AB412" s="570">
        <f t="shared" ref="AB412:AU412" si="634">$E412*AB627</f>
        <v>0</v>
      </c>
      <c r="AC412" s="570">
        <f t="shared" si="634"/>
        <v>0</v>
      </c>
      <c r="AD412" s="570">
        <f t="shared" si="634"/>
        <v>0</v>
      </c>
      <c r="AE412" s="570">
        <f t="shared" si="634"/>
        <v>0</v>
      </c>
      <c r="AF412" s="570">
        <f t="shared" si="634"/>
        <v>0</v>
      </c>
      <c r="AG412" s="570">
        <f t="shared" si="634"/>
        <v>0</v>
      </c>
      <c r="AH412" s="570">
        <f t="shared" si="634"/>
        <v>0</v>
      </c>
      <c r="AI412" s="570">
        <f t="shared" si="634"/>
        <v>0</v>
      </c>
      <c r="AJ412" s="570">
        <f t="shared" si="634"/>
        <v>0</v>
      </c>
      <c r="AK412" s="570">
        <f t="shared" si="634"/>
        <v>0</v>
      </c>
      <c r="AL412" s="570">
        <f t="shared" si="634"/>
        <v>0</v>
      </c>
      <c r="AM412" s="570">
        <f t="shared" si="634"/>
        <v>0</v>
      </c>
      <c r="AN412" s="570">
        <f t="shared" si="634"/>
        <v>0</v>
      </c>
      <c r="AO412" s="570">
        <f t="shared" si="634"/>
        <v>0</v>
      </c>
      <c r="AP412" s="570">
        <f t="shared" si="634"/>
        <v>0</v>
      </c>
      <c r="AQ412" s="570">
        <f t="shared" si="634"/>
        <v>0</v>
      </c>
      <c r="AR412" s="570">
        <f t="shared" si="634"/>
        <v>0</v>
      </c>
      <c r="AS412" s="570">
        <f t="shared" si="634"/>
        <v>0</v>
      </c>
      <c r="AT412" s="570">
        <f t="shared" si="634"/>
        <v>0</v>
      </c>
      <c r="AU412" s="570">
        <f t="shared" si="634"/>
        <v>0</v>
      </c>
      <c r="AV412" s="570">
        <f t="shared" si="565"/>
        <v>0</v>
      </c>
      <c r="AW412" s="570"/>
      <c r="AX412" s="570"/>
      <c r="AY412" s="570"/>
      <c r="AZ412" s="570"/>
      <c r="BA412" s="570"/>
      <c r="BB412" s="570"/>
      <c r="BC412" s="570"/>
      <c r="BD412" s="570"/>
      <c r="BE412" s="570"/>
      <c r="BF412" s="570"/>
      <c r="BG412" s="570"/>
      <c r="BH412" s="570"/>
      <c r="BI412" s="570"/>
      <c r="BJ412" s="570"/>
      <c r="BK412" s="570"/>
      <c r="BL412" s="570"/>
      <c r="BM412" s="570"/>
      <c r="BN412" s="570"/>
      <c r="BO412" s="570"/>
      <c r="BP412" s="570"/>
      <c r="BQ412" s="570"/>
    </row>
    <row r="413" spans="1:69" s="325" customFormat="1" ht="25.5" x14ac:dyDescent="0.2">
      <c r="A413" s="1165" t="s">
        <v>836</v>
      </c>
      <c r="B413" s="349" t="s">
        <v>631</v>
      </c>
      <c r="C413" s="1142">
        <f>'I4 BO ASSETS'!M53</f>
        <v>0</v>
      </c>
      <c r="D413" s="570">
        <f t="shared" si="602"/>
        <v>0</v>
      </c>
      <c r="E413" s="570">
        <f t="shared" si="602"/>
        <v>0</v>
      </c>
      <c r="F413" s="570">
        <f t="shared" si="561"/>
        <v>0</v>
      </c>
      <c r="G413" s="570">
        <f t="shared" ref="G413:Z413" si="635">$D413*G628</f>
        <v>0</v>
      </c>
      <c r="H413" s="570">
        <f t="shared" si="635"/>
        <v>0</v>
      </c>
      <c r="I413" s="570">
        <f t="shared" si="635"/>
        <v>0</v>
      </c>
      <c r="J413" s="570">
        <f t="shared" si="635"/>
        <v>0</v>
      </c>
      <c r="K413" s="570">
        <f t="shared" si="635"/>
        <v>0</v>
      </c>
      <c r="L413" s="570">
        <f t="shared" si="635"/>
        <v>0</v>
      </c>
      <c r="M413" s="570">
        <f t="shared" si="635"/>
        <v>0</v>
      </c>
      <c r="N413" s="570">
        <f t="shared" si="635"/>
        <v>0</v>
      </c>
      <c r="O413" s="570">
        <f t="shared" si="635"/>
        <v>0</v>
      </c>
      <c r="P413" s="570">
        <f t="shared" si="635"/>
        <v>0</v>
      </c>
      <c r="Q413" s="570">
        <f t="shared" si="635"/>
        <v>0</v>
      </c>
      <c r="R413" s="570">
        <f t="shared" si="635"/>
        <v>0</v>
      </c>
      <c r="S413" s="570">
        <f t="shared" si="635"/>
        <v>0</v>
      </c>
      <c r="T413" s="570">
        <f t="shared" si="635"/>
        <v>0</v>
      </c>
      <c r="U413" s="570">
        <f t="shared" si="635"/>
        <v>0</v>
      </c>
      <c r="V413" s="570">
        <f t="shared" si="635"/>
        <v>0</v>
      </c>
      <c r="W413" s="570">
        <f t="shared" si="635"/>
        <v>0</v>
      </c>
      <c r="X413" s="570">
        <f t="shared" si="635"/>
        <v>0</v>
      </c>
      <c r="Y413" s="570">
        <f t="shared" si="635"/>
        <v>0</v>
      </c>
      <c r="Z413" s="570">
        <f t="shared" si="635"/>
        <v>0</v>
      </c>
      <c r="AA413" s="570">
        <f t="shared" si="563"/>
        <v>0</v>
      </c>
      <c r="AB413" s="570">
        <f t="shared" ref="AB413:AU413" si="636">$E413*AB628</f>
        <v>0</v>
      </c>
      <c r="AC413" s="570">
        <f t="shared" si="636"/>
        <v>0</v>
      </c>
      <c r="AD413" s="570">
        <f t="shared" si="636"/>
        <v>0</v>
      </c>
      <c r="AE413" s="570">
        <f t="shared" si="636"/>
        <v>0</v>
      </c>
      <c r="AF413" s="570">
        <f t="shared" si="636"/>
        <v>0</v>
      </c>
      <c r="AG413" s="570">
        <f t="shared" si="636"/>
        <v>0</v>
      </c>
      <c r="AH413" s="570">
        <f t="shared" si="636"/>
        <v>0</v>
      </c>
      <c r="AI413" s="570">
        <f t="shared" si="636"/>
        <v>0</v>
      </c>
      <c r="AJ413" s="570">
        <f t="shared" si="636"/>
        <v>0</v>
      </c>
      <c r="AK413" s="570">
        <f t="shared" si="636"/>
        <v>0</v>
      </c>
      <c r="AL413" s="570">
        <f t="shared" si="636"/>
        <v>0</v>
      </c>
      <c r="AM413" s="570">
        <f t="shared" si="636"/>
        <v>0</v>
      </c>
      <c r="AN413" s="570">
        <f t="shared" si="636"/>
        <v>0</v>
      </c>
      <c r="AO413" s="570">
        <f t="shared" si="636"/>
        <v>0</v>
      </c>
      <c r="AP413" s="570">
        <f t="shared" si="636"/>
        <v>0</v>
      </c>
      <c r="AQ413" s="570">
        <f t="shared" si="636"/>
        <v>0</v>
      </c>
      <c r="AR413" s="570">
        <f t="shared" si="636"/>
        <v>0</v>
      </c>
      <c r="AS413" s="570">
        <f t="shared" si="636"/>
        <v>0</v>
      </c>
      <c r="AT413" s="570">
        <f t="shared" si="636"/>
        <v>0</v>
      </c>
      <c r="AU413" s="570">
        <f t="shared" si="636"/>
        <v>0</v>
      </c>
      <c r="AV413" s="570">
        <f t="shared" si="565"/>
        <v>0</v>
      </c>
      <c r="AW413" s="570"/>
      <c r="AX413" s="570"/>
      <c r="AY413" s="570"/>
      <c r="AZ413" s="570"/>
      <c r="BA413" s="570"/>
      <c r="BB413" s="570"/>
      <c r="BC413" s="570"/>
      <c r="BD413" s="570"/>
      <c r="BE413" s="570"/>
      <c r="BF413" s="570"/>
      <c r="BG413" s="570"/>
      <c r="BH413" s="570"/>
      <c r="BI413" s="570"/>
      <c r="BJ413" s="570"/>
      <c r="BK413" s="570"/>
      <c r="BL413" s="570"/>
      <c r="BM413" s="570"/>
      <c r="BN413" s="570"/>
      <c r="BO413" s="570"/>
      <c r="BP413" s="570"/>
      <c r="BQ413" s="570"/>
    </row>
    <row r="414" spans="1:69" s="325" customFormat="1" ht="12.75" x14ac:dyDescent="0.2">
      <c r="A414" s="1165">
        <v>1850</v>
      </c>
      <c r="B414" s="349" t="s">
        <v>90</v>
      </c>
      <c r="C414" s="1142">
        <f>'I4 BO ASSETS'!M54</f>
        <v>0</v>
      </c>
      <c r="D414" s="570">
        <f t="shared" si="602"/>
        <v>0</v>
      </c>
      <c r="E414" s="570">
        <f t="shared" si="602"/>
        <v>0</v>
      </c>
      <c r="F414" s="570">
        <f t="shared" si="561"/>
        <v>0</v>
      </c>
      <c r="G414" s="570">
        <f t="shared" ref="G414:Z414" si="637">$D414*G629</f>
        <v>0</v>
      </c>
      <c r="H414" s="570">
        <f t="shared" si="637"/>
        <v>0</v>
      </c>
      <c r="I414" s="570">
        <f t="shared" si="637"/>
        <v>0</v>
      </c>
      <c r="J414" s="570">
        <f t="shared" si="637"/>
        <v>0</v>
      </c>
      <c r="K414" s="570">
        <f t="shared" si="637"/>
        <v>0</v>
      </c>
      <c r="L414" s="570">
        <f t="shared" si="637"/>
        <v>0</v>
      </c>
      <c r="M414" s="570">
        <f t="shared" si="637"/>
        <v>0</v>
      </c>
      <c r="N414" s="570">
        <f t="shared" si="637"/>
        <v>0</v>
      </c>
      <c r="O414" s="570">
        <f t="shared" si="637"/>
        <v>0</v>
      </c>
      <c r="P414" s="570">
        <f t="shared" si="637"/>
        <v>0</v>
      </c>
      <c r="Q414" s="570">
        <f t="shared" si="637"/>
        <v>0</v>
      </c>
      <c r="R414" s="570">
        <f t="shared" si="637"/>
        <v>0</v>
      </c>
      <c r="S414" s="570">
        <f t="shared" si="637"/>
        <v>0</v>
      </c>
      <c r="T414" s="570">
        <f t="shared" si="637"/>
        <v>0</v>
      </c>
      <c r="U414" s="570">
        <f t="shared" si="637"/>
        <v>0</v>
      </c>
      <c r="V414" s="570">
        <f t="shared" si="637"/>
        <v>0</v>
      </c>
      <c r="W414" s="570">
        <f t="shared" si="637"/>
        <v>0</v>
      </c>
      <c r="X414" s="570">
        <f t="shared" si="637"/>
        <v>0</v>
      </c>
      <c r="Y414" s="570">
        <f t="shared" si="637"/>
        <v>0</v>
      </c>
      <c r="Z414" s="570">
        <f t="shared" si="637"/>
        <v>0</v>
      </c>
      <c r="AA414" s="570">
        <f t="shared" si="563"/>
        <v>0</v>
      </c>
      <c r="AB414" s="570">
        <f t="shared" ref="AB414:AU414" si="638">$E414*AB629</f>
        <v>0</v>
      </c>
      <c r="AC414" s="570">
        <f t="shared" si="638"/>
        <v>0</v>
      </c>
      <c r="AD414" s="570">
        <f t="shared" si="638"/>
        <v>0</v>
      </c>
      <c r="AE414" s="570">
        <f t="shared" si="638"/>
        <v>0</v>
      </c>
      <c r="AF414" s="570">
        <f t="shared" si="638"/>
        <v>0</v>
      </c>
      <c r="AG414" s="570">
        <f t="shared" si="638"/>
        <v>0</v>
      </c>
      <c r="AH414" s="570">
        <f t="shared" si="638"/>
        <v>0</v>
      </c>
      <c r="AI414" s="570">
        <f t="shared" si="638"/>
        <v>0</v>
      </c>
      <c r="AJ414" s="570">
        <f t="shared" si="638"/>
        <v>0</v>
      </c>
      <c r="AK414" s="570">
        <f t="shared" si="638"/>
        <v>0</v>
      </c>
      <c r="AL414" s="570">
        <f t="shared" si="638"/>
        <v>0</v>
      </c>
      <c r="AM414" s="570">
        <f t="shared" si="638"/>
        <v>0</v>
      </c>
      <c r="AN414" s="570">
        <f t="shared" si="638"/>
        <v>0</v>
      </c>
      <c r="AO414" s="570">
        <f t="shared" si="638"/>
        <v>0</v>
      </c>
      <c r="AP414" s="570">
        <f t="shared" si="638"/>
        <v>0</v>
      </c>
      <c r="AQ414" s="570">
        <f t="shared" si="638"/>
        <v>0</v>
      </c>
      <c r="AR414" s="570">
        <f t="shared" si="638"/>
        <v>0</v>
      </c>
      <c r="AS414" s="570">
        <f t="shared" si="638"/>
        <v>0</v>
      </c>
      <c r="AT414" s="570">
        <f t="shared" si="638"/>
        <v>0</v>
      </c>
      <c r="AU414" s="570">
        <f t="shared" si="638"/>
        <v>0</v>
      </c>
      <c r="AV414" s="570">
        <f t="shared" si="565"/>
        <v>0</v>
      </c>
      <c r="AW414" s="570"/>
      <c r="AX414" s="570"/>
      <c r="AY414" s="570"/>
      <c r="AZ414" s="570"/>
      <c r="BA414" s="570"/>
      <c r="BB414" s="570"/>
      <c r="BC414" s="570"/>
      <c r="BD414" s="570"/>
      <c r="BE414" s="570"/>
      <c r="BF414" s="570"/>
      <c r="BG414" s="570"/>
      <c r="BH414" s="570"/>
      <c r="BI414" s="570"/>
      <c r="BJ414" s="570"/>
      <c r="BK414" s="570"/>
      <c r="BL414" s="570"/>
      <c r="BM414" s="570"/>
      <c r="BN414" s="570"/>
      <c r="BO414" s="570"/>
      <c r="BP414" s="570"/>
      <c r="BQ414" s="570"/>
    </row>
    <row r="415" spans="1:69" s="325" customFormat="1" ht="12.75" x14ac:dyDescent="0.2">
      <c r="A415" s="1165">
        <v>1855</v>
      </c>
      <c r="B415" s="349" t="s">
        <v>92</v>
      </c>
      <c r="C415" s="1142">
        <f>'I4 BO ASSETS'!M55</f>
        <v>0</v>
      </c>
      <c r="D415" s="570">
        <f t="shared" si="602"/>
        <v>0</v>
      </c>
      <c r="E415" s="570">
        <f t="shared" si="602"/>
        <v>0</v>
      </c>
      <c r="F415" s="570">
        <f t="shared" si="561"/>
        <v>0</v>
      </c>
      <c r="G415" s="570">
        <f t="shared" ref="G415:Z415" si="639">$D415*G630</f>
        <v>0</v>
      </c>
      <c r="H415" s="570">
        <f t="shared" si="639"/>
        <v>0</v>
      </c>
      <c r="I415" s="570">
        <f t="shared" si="639"/>
        <v>0</v>
      </c>
      <c r="J415" s="570">
        <f t="shared" si="639"/>
        <v>0</v>
      </c>
      <c r="K415" s="570">
        <f t="shared" si="639"/>
        <v>0</v>
      </c>
      <c r="L415" s="570">
        <f t="shared" si="639"/>
        <v>0</v>
      </c>
      <c r="M415" s="570">
        <f t="shared" si="639"/>
        <v>0</v>
      </c>
      <c r="N415" s="570">
        <f t="shared" si="639"/>
        <v>0</v>
      </c>
      <c r="O415" s="570">
        <f t="shared" si="639"/>
        <v>0</v>
      </c>
      <c r="P415" s="570">
        <f t="shared" si="639"/>
        <v>0</v>
      </c>
      <c r="Q415" s="570">
        <f t="shared" si="639"/>
        <v>0</v>
      </c>
      <c r="R415" s="570">
        <f t="shared" si="639"/>
        <v>0</v>
      </c>
      <c r="S415" s="570">
        <f t="shared" si="639"/>
        <v>0</v>
      </c>
      <c r="T415" s="570">
        <f t="shared" si="639"/>
        <v>0</v>
      </c>
      <c r="U415" s="570">
        <f t="shared" si="639"/>
        <v>0</v>
      </c>
      <c r="V415" s="570">
        <f t="shared" si="639"/>
        <v>0</v>
      </c>
      <c r="W415" s="570">
        <f t="shared" si="639"/>
        <v>0</v>
      </c>
      <c r="X415" s="570">
        <f t="shared" si="639"/>
        <v>0</v>
      </c>
      <c r="Y415" s="570">
        <f t="shared" si="639"/>
        <v>0</v>
      </c>
      <c r="Z415" s="570">
        <f t="shared" si="639"/>
        <v>0</v>
      </c>
      <c r="AA415" s="570">
        <f t="shared" si="563"/>
        <v>0</v>
      </c>
      <c r="AB415" s="570">
        <f t="shared" ref="AB415:AU415" si="640">$E415*AB630</f>
        <v>0</v>
      </c>
      <c r="AC415" s="570">
        <f t="shared" si="640"/>
        <v>0</v>
      </c>
      <c r="AD415" s="570">
        <f t="shared" si="640"/>
        <v>0</v>
      </c>
      <c r="AE415" s="570">
        <f t="shared" si="640"/>
        <v>0</v>
      </c>
      <c r="AF415" s="570">
        <f t="shared" si="640"/>
        <v>0</v>
      </c>
      <c r="AG415" s="570">
        <f t="shared" si="640"/>
        <v>0</v>
      </c>
      <c r="AH415" s="570">
        <f t="shared" si="640"/>
        <v>0</v>
      </c>
      <c r="AI415" s="570">
        <f t="shared" si="640"/>
        <v>0</v>
      </c>
      <c r="AJ415" s="570">
        <f t="shared" si="640"/>
        <v>0</v>
      </c>
      <c r="AK415" s="570">
        <f t="shared" si="640"/>
        <v>0</v>
      </c>
      <c r="AL415" s="570">
        <f t="shared" si="640"/>
        <v>0</v>
      </c>
      <c r="AM415" s="570">
        <f t="shared" si="640"/>
        <v>0</v>
      </c>
      <c r="AN415" s="570">
        <f t="shared" si="640"/>
        <v>0</v>
      </c>
      <c r="AO415" s="570">
        <f t="shared" si="640"/>
        <v>0</v>
      </c>
      <c r="AP415" s="570">
        <f t="shared" si="640"/>
        <v>0</v>
      </c>
      <c r="AQ415" s="570">
        <f t="shared" si="640"/>
        <v>0</v>
      </c>
      <c r="AR415" s="570">
        <f t="shared" si="640"/>
        <v>0</v>
      </c>
      <c r="AS415" s="570">
        <f t="shared" si="640"/>
        <v>0</v>
      </c>
      <c r="AT415" s="570">
        <f t="shared" si="640"/>
        <v>0</v>
      </c>
      <c r="AU415" s="570">
        <f t="shared" si="640"/>
        <v>0</v>
      </c>
      <c r="AV415" s="570">
        <f t="shared" si="565"/>
        <v>0</v>
      </c>
      <c r="AW415" s="570"/>
      <c r="AX415" s="570"/>
      <c r="AY415" s="570"/>
      <c r="AZ415" s="570"/>
      <c r="BA415" s="570"/>
      <c r="BB415" s="570"/>
      <c r="BC415" s="570"/>
      <c r="BD415" s="570"/>
      <c r="BE415" s="570"/>
      <c r="BF415" s="570"/>
      <c r="BG415" s="570"/>
      <c r="BH415" s="570"/>
      <c r="BI415" s="570"/>
      <c r="BJ415" s="570"/>
      <c r="BK415" s="570"/>
      <c r="BL415" s="570"/>
      <c r="BM415" s="570"/>
      <c r="BN415" s="570"/>
      <c r="BO415" s="570"/>
      <c r="BP415" s="570"/>
      <c r="BQ415" s="570"/>
    </row>
    <row r="416" spans="1:69" s="1167" customFormat="1" ht="12.75" x14ac:dyDescent="0.2">
      <c r="A416" s="1165">
        <v>1860</v>
      </c>
      <c r="B416" s="349" t="s">
        <v>93</v>
      </c>
      <c r="C416" s="1142">
        <f>'I4 BO ASSETS'!M56</f>
        <v>0</v>
      </c>
      <c r="D416" s="570">
        <f t="shared" si="602"/>
        <v>0</v>
      </c>
      <c r="E416" s="570">
        <f t="shared" si="602"/>
        <v>0</v>
      </c>
      <c r="F416" s="570">
        <f t="shared" si="561"/>
        <v>0</v>
      </c>
      <c r="G416" s="570">
        <f t="shared" ref="G416:Z416" si="641">$D416*G631</f>
        <v>0</v>
      </c>
      <c r="H416" s="570">
        <f t="shared" si="641"/>
        <v>0</v>
      </c>
      <c r="I416" s="570">
        <f t="shared" si="641"/>
        <v>0</v>
      </c>
      <c r="J416" s="570">
        <f t="shared" si="641"/>
        <v>0</v>
      </c>
      <c r="K416" s="570">
        <f t="shared" si="641"/>
        <v>0</v>
      </c>
      <c r="L416" s="570">
        <f t="shared" si="641"/>
        <v>0</v>
      </c>
      <c r="M416" s="570">
        <f t="shared" si="641"/>
        <v>0</v>
      </c>
      <c r="N416" s="570">
        <f t="shared" si="641"/>
        <v>0</v>
      </c>
      <c r="O416" s="570">
        <f t="shared" si="641"/>
        <v>0</v>
      </c>
      <c r="P416" s="570">
        <f t="shared" si="641"/>
        <v>0</v>
      </c>
      <c r="Q416" s="570">
        <f t="shared" si="641"/>
        <v>0</v>
      </c>
      <c r="R416" s="570">
        <f t="shared" si="641"/>
        <v>0</v>
      </c>
      <c r="S416" s="570">
        <f t="shared" si="641"/>
        <v>0</v>
      </c>
      <c r="T416" s="570">
        <f t="shared" si="641"/>
        <v>0</v>
      </c>
      <c r="U416" s="570">
        <f t="shared" si="641"/>
        <v>0</v>
      </c>
      <c r="V416" s="570">
        <f t="shared" si="641"/>
        <v>0</v>
      </c>
      <c r="W416" s="570">
        <f t="shared" si="641"/>
        <v>0</v>
      </c>
      <c r="X416" s="570">
        <f t="shared" si="641"/>
        <v>0</v>
      </c>
      <c r="Y416" s="570">
        <f t="shared" si="641"/>
        <v>0</v>
      </c>
      <c r="Z416" s="570">
        <f t="shared" si="641"/>
        <v>0</v>
      </c>
      <c r="AA416" s="1000">
        <f t="shared" si="563"/>
        <v>0</v>
      </c>
      <c r="AB416" s="570">
        <f t="shared" ref="AB416:AU416" si="642">$E416*AB631</f>
        <v>0</v>
      </c>
      <c r="AC416" s="570">
        <f t="shared" si="642"/>
        <v>0</v>
      </c>
      <c r="AD416" s="570">
        <f t="shared" si="642"/>
        <v>0</v>
      </c>
      <c r="AE416" s="570">
        <f t="shared" si="642"/>
        <v>0</v>
      </c>
      <c r="AF416" s="570">
        <f t="shared" si="642"/>
        <v>0</v>
      </c>
      <c r="AG416" s="570">
        <f t="shared" si="642"/>
        <v>0</v>
      </c>
      <c r="AH416" s="570">
        <f t="shared" si="642"/>
        <v>0</v>
      </c>
      <c r="AI416" s="570">
        <f t="shared" si="642"/>
        <v>0</v>
      </c>
      <c r="AJ416" s="570">
        <f t="shared" si="642"/>
        <v>0</v>
      </c>
      <c r="AK416" s="570">
        <f t="shared" si="642"/>
        <v>0</v>
      </c>
      <c r="AL416" s="570">
        <f t="shared" si="642"/>
        <v>0</v>
      </c>
      <c r="AM416" s="570">
        <f t="shared" si="642"/>
        <v>0</v>
      </c>
      <c r="AN416" s="570">
        <f t="shared" si="642"/>
        <v>0</v>
      </c>
      <c r="AO416" s="570">
        <f t="shared" si="642"/>
        <v>0</v>
      </c>
      <c r="AP416" s="570">
        <f t="shared" si="642"/>
        <v>0</v>
      </c>
      <c r="AQ416" s="570">
        <f t="shared" si="642"/>
        <v>0</v>
      </c>
      <c r="AR416" s="570">
        <f t="shared" si="642"/>
        <v>0</v>
      </c>
      <c r="AS416" s="570">
        <f t="shared" si="642"/>
        <v>0</v>
      </c>
      <c r="AT416" s="570">
        <f t="shared" si="642"/>
        <v>0</v>
      </c>
      <c r="AU416" s="570">
        <f t="shared" si="642"/>
        <v>0</v>
      </c>
      <c r="AV416" s="570">
        <f t="shared" si="565"/>
        <v>0</v>
      </c>
      <c r="AW416" s="570"/>
      <c r="AX416" s="570"/>
      <c r="AY416" s="570"/>
      <c r="AZ416" s="570"/>
      <c r="BA416" s="570"/>
      <c r="BB416" s="570"/>
      <c r="BC416" s="570"/>
      <c r="BD416" s="570"/>
      <c r="BE416" s="570"/>
      <c r="BF416" s="570"/>
      <c r="BG416" s="570"/>
      <c r="BH416" s="570"/>
      <c r="BI416" s="570"/>
      <c r="BJ416" s="570"/>
      <c r="BK416" s="570"/>
      <c r="BL416" s="570"/>
      <c r="BM416" s="570"/>
      <c r="BN416" s="570"/>
      <c r="BO416" s="570"/>
      <c r="BP416" s="570"/>
      <c r="BQ416" s="570"/>
    </row>
    <row r="417" spans="1:69" s="1184" customFormat="1" ht="12.75" x14ac:dyDescent="0.2">
      <c r="A417" s="1179"/>
      <c r="B417" s="1180" t="s">
        <v>909</v>
      </c>
      <c r="C417" s="1181">
        <f>SUM(C377:C416)</f>
        <v>0</v>
      </c>
      <c r="D417" s="1182">
        <f>SUM(D377:D416)</f>
        <v>0</v>
      </c>
      <c r="E417" s="1182">
        <f>SUM(E377:E416)</f>
        <v>0</v>
      </c>
      <c r="F417" s="1183">
        <f>D417+E417</f>
        <v>0</v>
      </c>
      <c r="G417" s="1182">
        <f t="shared" ref="G417:AL417" si="643">SUM(G377:G416)</f>
        <v>0</v>
      </c>
      <c r="H417" s="1182">
        <f t="shared" si="643"/>
        <v>0</v>
      </c>
      <c r="I417" s="1182">
        <f t="shared" si="643"/>
        <v>0</v>
      </c>
      <c r="J417" s="1182">
        <f t="shared" si="643"/>
        <v>0</v>
      </c>
      <c r="K417" s="1182">
        <f t="shared" si="643"/>
        <v>0</v>
      </c>
      <c r="L417" s="1182">
        <f t="shared" si="643"/>
        <v>0</v>
      </c>
      <c r="M417" s="1182">
        <f t="shared" si="643"/>
        <v>0</v>
      </c>
      <c r="N417" s="1182">
        <f t="shared" si="643"/>
        <v>0</v>
      </c>
      <c r="O417" s="1182">
        <f t="shared" si="643"/>
        <v>0</v>
      </c>
      <c r="P417" s="1182">
        <f t="shared" si="643"/>
        <v>0</v>
      </c>
      <c r="Q417" s="1182">
        <f t="shared" si="643"/>
        <v>0</v>
      </c>
      <c r="R417" s="1182">
        <f t="shared" si="643"/>
        <v>0</v>
      </c>
      <c r="S417" s="1182">
        <f t="shared" si="643"/>
        <v>0</v>
      </c>
      <c r="T417" s="1182">
        <f t="shared" si="643"/>
        <v>0</v>
      </c>
      <c r="U417" s="1182">
        <f t="shared" si="643"/>
        <v>0</v>
      </c>
      <c r="V417" s="1182">
        <f t="shared" si="643"/>
        <v>0</v>
      </c>
      <c r="W417" s="1182">
        <f t="shared" si="643"/>
        <v>0</v>
      </c>
      <c r="X417" s="1182">
        <f t="shared" si="643"/>
        <v>0</v>
      </c>
      <c r="Y417" s="1182">
        <f t="shared" si="643"/>
        <v>0</v>
      </c>
      <c r="Z417" s="1182">
        <f t="shared" si="643"/>
        <v>0</v>
      </c>
      <c r="AA417" s="1182">
        <f t="shared" si="643"/>
        <v>0</v>
      </c>
      <c r="AB417" s="1182">
        <f t="shared" si="643"/>
        <v>0</v>
      </c>
      <c r="AC417" s="1182">
        <f t="shared" si="643"/>
        <v>0</v>
      </c>
      <c r="AD417" s="1182">
        <f t="shared" si="643"/>
        <v>0</v>
      </c>
      <c r="AE417" s="1182">
        <f t="shared" si="643"/>
        <v>0</v>
      </c>
      <c r="AF417" s="1182">
        <f t="shared" si="643"/>
        <v>0</v>
      </c>
      <c r="AG417" s="1182">
        <f t="shared" si="643"/>
        <v>0</v>
      </c>
      <c r="AH417" s="1182">
        <f t="shared" si="643"/>
        <v>0</v>
      </c>
      <c r="AI417" s="1182">
        <f t="shared" si="643"/>
        <v>0</v>
      </c>
      <c r="AJ417" s="1182">
        <f t="shared" si="643"/>
        <v>0</v>
      </c>
      <c r="AK417" s="1182">
        <f t="shared" si="643"/>
        <v>0</v>
      </c>
      <c r="AL417" s="1182">
        <f t="shared" si="643"/>
        <v>0</v>
      </c>
      <c r="AM417" s="1182">
        <f t="shared" ref="AM417:BQ417" si="644">SUM(AM377:AM416)</f>
        <v>0</v>
      </c>
      <c r="AN417" s="1182">
        <f t="shared" si="644"/>
        <v>0</v>
      </c>
      <c r="AO417" s="1182">
        <f t="shared" si="644"/>
        <v>0</v>
      </c>
      <c r="AP417" s="1182">
        <f t="shared" si="644"/>
        <v>0</v>
      </c>
      <c r="AQ417" s="1182">
        <f t="shared" si="644"/>
        <v>0</v>
      </c>
      <c r="AR417" s="1182">
        <f t="shared" si="644"/>
        <v>0</v>
      </c>
      <c r="AS417" s="1182">
        <f t="shared" si="644"/>
        <v>0</v>
      </c>
      <c r="AT417" s="1182">
        <f t="shared" si="644"/>
        <v>0</v>
      </c>
      <c r="AU417" s="1182">
        <f t="shared" si="644"/>
        <v>0</v>
      </c>
      <c r="AV417" s="1182">
        <f t="shared" si="644"/>
        <v>0</v>
      </c>
      <c r="AW417" s="1182">
        <f t="shared" si="644"/>
        <v>0</v>
      </c>
      <c r="AX417" s="1182">
        <f t="shared" si="644"/>
        <v>0</v>
      </c>
      <c r="AY417" s="1182">
        <f t="shared" si="644"/>
        <v>0</v>
      </c>
      <c r="AZ417" s="1182">
        <f t="shared" si="644"/>
        <v>0</v>
      </c>
      <c r="BA417" s="1182">
        <f t="shared" si="644"/>
        <v>0</v>
      </c>
      <c r="BB417" s="1182">
        <f t="shared" si="644"/>
        <v>0</v>
      </c>
      <c r="BC417" s="1182">
        <f t="shared" si="644"/>
        <v>0</v>
      </c>
      <c r="BD417" s="1182">
        <f t="shared" si="644"/>
        <v>0</v>
      </c>
      <c r="BE417" s="1182">
        <f t="shared" si="644"/>
        <v>0</v>
      </c>
      <c r="BF417" s="1182">
        <f t="shared" si="644"/>
        <v>0</v>
      </c>
      <c r="BG417" s="1182">
        <f t="shared" si="644"/>
        <v>0</v>
      </c>
      <c r="BH417" s="1182">
        <f t="shared" si="644"/>
        <v>0</v>
      </c>
      <c r="BI417" s="1182">
        <f t="shared" si="644"/>
        <v>0</v>
      </c>
      <c r="BJ417" s="1182">
        <f t="shared" si="644"/>
        <v>0</v>
      </c>
      <c r="BK417" s="1182">
        <f t="shared" si="644"/>
        <v>0</v>
      </c>
      <c r="BL417" s="1182">
        <f t="shared" si="644"/>
        <v>0</v>
      </c>
      <c r="BM417" s="1182">
        <f t="shared" si="644"/>
        <v>0</v>
      </c>
      <c r="BN417" s="1182">
        <f t="shared" si="644"/>
        <v>0</v>
      </c>
      <c r="BO417" s="1182">
        <f t="shared" si="644"/>
        <v>0</v>
      </c>
      <c r="BP417" s="1182">
        <f t="shared" si="644"/>
        <v>0</v>
      </c>
      <c r="BQ417" s="1182">
        <f t="shared" si="644"/>
        <v>0</v>
      </c>
    </row>
    <row r="418" spans="1:69" s="325" customFormat="1" ht="12.75" x14ac:dyDescent="0.2">
      <c r="A418" s="1174" t="s">
        <v>534</v>
      </c>
      <c r="B418" s="1174"/>
      <c r="C418" s="1175"/>
      <c r="D418" s="1176"/>
      <c r="E418" s="1176"/>
      <c r="F418" s="570"/>
      <c r="G418" s="570"/>
      <c r="H418" s="570"/>
      <c r="I418" s="570"/>
      <c r="J418" s="570"/>
      <c r="K418" s="570"/>
      <c r="L418" s="570"/>
      <c r="M418" s="570"/>
      <c r="N418" s="570"/>
      <c r="O418" s="570"/>
      <c r="P418" s="570"/>
      <c r="Q418" s="570"/>
      <c r="R418" s="570"/>
      <c r="S418" s="570"/>
      <c r="T418" s="570"/>
      <c r="U418" s="570"/>
      <c r="V418" s="570"/>
      <c r="W418" s="570"/>
      <c r="X418" s="570"/>
      <c r="Y418" s="570"/>
      <c r="Z418" s="570"/>
      <c r="AA418" s="570"/>
      <c r="AB418" s="570"/>
      <c r="AC418" s="570"/>
      <c r="AD418" s="570"/>
      <c r="AE418" s="570"/>
      <c r="AF418" s="570"/>
      <c r="AG418" s="570"/>
      <c r="AH418" s="570"/>
      <c r="AI418" s="570"/>
      <c r="AJ418" s="570"/>
      <c r="AK418" s="570"/>
      <c r="AL418" s="570"/>
      <c r="AM418" s="570"/>
      <c r="AN418" s="570"/>
      <c r="AO418" s="570"/>
      <c r="AP418" s="570"/>
      <c r="AQ418" s="570"/>
      <c r="AR418" s="570"/>
      <c r="AS418" s="570"/>
      <c r="AT418" s="570"/>
      <c r="AU418" s="570"/>
      <c r="AV418" s="570"/>
      <c r="AW418" s="570"/>
      <c r="AX418" s="570"/>
      <c r="AY418" s="570"/>
      <c r="AZ418" s="570"/>
      <c r="BA418" s="570"/>
      <c r="BB418" s="570"/>
      <c r="BC418" s="570"/>
      <c r="BD418" s="570"/>
      <c r="BE418" s="570"/>
      <c r="BF418" s="570"/>
      <c r="BG418" s="570"/>
      <c r="BH418" s="570"/>
      <c r="BI418" s="570"/>
      <c r="BJ418" s="570"/>
      <c r="BK418" s="570"/>
      <c r="BL418" s="570"/>
      <c r="BM418" s="570"/>
      <c r="BN418" s="570"/>
      <c r="BO418" s="570"/>
      <c r="BP418" s="570"/>
      <c r="BQ418" s="570"/>
    </row>
    <row r="419" spans="1:69" s="325" customFormat="1" ht="12.75" x14ac:dyDescent="0.2">
      <c r="A419" s="610">
        <v>1905</v>
      </c>
      <c r="B419" s="349" t="s">
        <v>282</v>
      </c>
      <c r="C419" s="1177">
        <f>'I4 BO ASSETS'!M62</f>
        <v>0</v>
      </c>
      <c r="D419" s="570"/>
      <c r="E419" s="570"/>
      <c r="F419" s="570"/>
      <c r="G419" s="570"/>
      <c r="H419" s="570"/>
      <c r="I419" s="570"/>
      <c r="J419" s="570"/>
      <c r="K419" s="570"/>
      <c r="L419" s="570"/>
      <c r="M419" s="570"/>
      <c r="N419" s="570"/>
      <c r="O419" s="570"/>
      <c r="P419" s="570"/>
      <c r="Q419" s="570"/>
      <c r="R419" s="570"/>
      <c r="S419" s="570"/>
      <c r="T419" s="570"/>
      <c r="U419" s="570"/>
      <c r="V419" s="570"/>
      <c r="W419" s="570"/>
      <c r="X419" s="570"/>
      <c r="Y419" s="570"/>
      <c r="Z419" s="570"/>
      <c r="AA419" s="570"/>
      <c r="AB419" s="570"/>
      <c r="AC419" s="570"/>
      <c r="AD419" s="570"/>
      <c r="AE419" s="570"/>
      <c r="AF419" s="570"/>
      <c r="AG419" s="570"/>
      <c r="AH419" s="570"/>
      <c r="AI419" s="570"/>
      <c r="AJ419" s="570"/>
      <c r="AK419" s="570"/>
      <c r="AL419" s="570"/>
      <c r="AM419" s="570"/>
      <c r="AN419" s="570"/>
      <c r="AO419" s="570"/>
      <c r="AP419" s="570"/>
      <c r="AQ419" s="570"/>
      <c r="AR419" s="570"/>
      <c r="AS419" s="570"/>
      <c r="AT419" s="570"/>
      <c r="AU419" s="570"/>
      <c r="AV419" s="570"/>
      <c r="AW419" s="570">
        <f t="shared" ref="AW419:BP419" si="645">$C419*AW634</f>
        <v>0</v>
      </c>
      <c r="AX419" s="570">
        <f t="shared" si="645"/>
        <v>0</v>
      </c>
      <c r="AY419" s="570">
        <f t="shared" si="645"/>
        <v>0</v>
      </c>
      <c r="AZ419" s="570">
        <f t="shared" si="645"/>
        <v>0</v>
      </c>
      <c r="BA419" s="570">
        <f t="shared" si="645"/>
        <v>0</v>
      </c>
      <c r="BB419" s="570">
        <f t="shared" si="645"/>
        <v>0</v>
      </c>
      <c r="BC419" s="570">
        <f t="shared" si="645"/>
        <v>0</v>
      </c>
      <c r="BD419" s="570">
        <f t="shared" si="645"/>
        <v>0</v>
      </c>
      <c r="BE419" s="570">
        <f t="shared" si="645"/>
        <v>0</v>
      </c>
      <c r="BF419" s="570">
        <f t="shared" si="645"/>
        <v>0</v>
      </c>
      <c r="BG419" s="570">
        <f t="shared" si="645"/>
        <v>0</v>
      </c>
      <c r="BH419" s="570">
        <f t="shared" si="645"/>
        <v>0</v>
      </c>
      <c r="BI419" s="570">
        <f t="shared" si="645"/>
        <v>0</v>
      </c>
      <c r="BJ419" s="570">
        <f t="shared" si="645"/>
        <v>0</v>
      </c>
      <c r="BK419" s="570">
        <f t="shared" si="645"/>
        <v>0</v>
      </c>
      <c r="BL419" s="570">
        <f t="shared" si="645"/>
        <v>0</v>
      </c>
      <c r="BM419" s="570">
        <f t="shared" si="645"/>
        <v>0</v>
      </c>
      <c r="BN419" s="570">
        <f t="shared" si="645"/>
        <v>0</v>
      </c>
      <c r="BO419" s="570">
        <f t="shared" si="645"/>
        <v>0</v>
      </c>
      <c r="BP419" s="570">
        <f t="shared" si="645"/>
        <v>0</v>
      </c>
      <c r="BQ419" s="570">
        <f>SUM(AW419:BP419)</f>
        <v>0</v>
      </c>
    </row>
    <row r="420" spans="1:69" s="325" customFormat="1" ht="12.75" x14ac:dyDescent="0.2">
      <c r="A420" s="610">
        <v>1906</v>
      </c>
      <c r="B420" s="349" t="s">
        <v>283</v>
      </c>
      <c r="C420" s="1177">
        <f>'I4 BO ASSETS'!M63</f>
        <v>0</v>
      </c>
      <c r="D420" s="570"/>
      <c r="E420" s="570"/>
      <c r="F420" s="570"/>
      <c r="G420" s="570"/>
      <c r="H420" s="570"/>
      <c r="I420" s="570"/>
      <c r="J420" s="570"/>
      <c r="K420" s="570"/>
      <c r="L420" s="570"/>
      <c r="M420" s="570"/>
      <c r="N420" s="570"/>
      <c r="O420" s="570"/>
      <c r="P420" s="570"/>
      <c r="Q420" s="570"/>
      <c r="R420" s="570"/>
      <c r="S420" s="570"/>
      <c r="T420" s="570"/>
      <c r="U420" s="570"/>
      <c r="V420" s="570"/>
      <c r="W420" s="570"/>
      <c r="X420" s="570"/>
      <c r="Y420" s="570"/>
      <c r="Z420" s="570"/>
      <c r="AA420" s="570"/>
      <c r="AB420" s="570"/>
      <c r="AC420" s="570"/>
      <c r="AD420" s="570"/>
      <c r="AE420" s="570"/>
      <c r="AF420" s="570"/>
      <c r="AG420" s="570"/>
      <c r="AH420" s="570"/>
      <c r="AI420" s="570"/>
      <c r="AJ420" s="570"/>
      <c r="AK420" s="570"/>
      <c r="AL420" s="570"/>
      <c r="AM420" s="570"/>
      <c r="AN420" s="570"/>
      <c r="AO420" s="570"/>
      <c r="AP420" s="570"/>
      <c r="AQ420" s="570"/>
      <c r="AR420" s="570"/>
      <c r="AS420" s="570"/>
      <c r="AT420" s="570"/>
      <c r="AU420" s="570"/>
      <c r="AV420" s="570"/>
      <c r="AW420" s="570">
        <f t="shared" ref="AW420:BP420" si="646">$C420*AW635</f>
        <v>0</v>
      </c>
      <c r="AX420" s="570">
        <f t="shared" si="646"/>
        <v>0</v>
      </c>
      <c r="AY420" s="570">
        <f t="shared" si="646"/>
        <v>0</v>
      </c>
      <c r="AZ420" s="570">
        <f t="shared" si="646"/>
        <v>0</v>
      </c>
      <c r="BA420" s="570">
        <f t="shared" si="646"/>
        <v>0</v>
      </c>
      <c r="BB420" s="570">
        <f t="shared" si="646"/>
        <v>0</v>
      </c>
      <c r="BC420" s="570">
        <f t="shared" si="646"/>
        <v>0</v>
      </c>
      <c r="BD420" s="570">
        <f t="shared" si="646"/>
        <v>0</v>
      </c>
      <c r="BE420" s="570">
        <f t="shared" si="646"/>
        <v>0</v>
      </c>
      <c r="BF420" s="570">
        <f t="shared" si="646"/>
        <v>0</v>
      </c>
      <c r="BG420" s="570">
        <f t="shared" si="646"/>
        <v>0</v>
      </c>
      <c r="BH420" s="570">
        <f t="shared" si="646"/>
        <v>0</v>
      </c>
      <c r="BI420" s="570">
        <f t="shared" si="646"/>
        <v>0</v>
      </c>
      <c r="BJ420" s="570">
        <f t="shared" si="646"/>
        <v>0</v>
      </c>
      <c r="BK420" s="570">
        <f t="shared" si="646"/>
        <v>0</v>
      </c>
      <c r="BL420" s="570">
        <f t="shared" si="646"/>
        <v>0</v>
      </c>
      <c r="BM420" s="570">
        <f t="shared" si="646"/>
        <v>0</v>
      </c>
      <c r="BN420" s="570">
        <f t="shared" si="646"/>
        <v>0</v>
      </c>
      <c r="BO420" s="570">
        <f t="shared" si="646"/>
        <v>0</v>
      </c>
      <c r="BP420" s="570">
        <f t="shared" si="646"/>
        <v>0</v>
      </c>
      <c r="BQ420" s="570">
        <f t="shared" ref="BQ420:BQ438" si="647">SUM(AW420:BP420)</f>
        <v>0</v>
      </c>
    </row>
    <row r="421" spans="1:69" s="325" customFormat="1" ht="12.75" x14ac:dyDescent="0.2">
      <c r="A421" s="610">
        <v>1908</v>
      </c>
      <c r="B421" s="349" t="s">
        <v>284</v>
      </c>
      <c r="C421" s="1177">
        <f>'I4 BO ASSETS'!M64</f>
        <v>0</v>
      </c>
      <c r="D421" s="570"/>
      <c r="E421" s="570"/>
      <c r="F421" s="570"/>
      <c r="G421" s="570"/>
      <c r="H421" s="570"/>
      <c r="I421" s="570"/>
      <c r="J421" s="570"/>
      <c r="K421" s="570"/>
      <c r="L421" s="570"/>
      <c r="M421" s="570"/>
      <c r="N421" s="570"/>
      <c r="O421" s="570"/>
      <c r="P421" s="570"/>
      <c r="Q421" s="570"/>
      <c r="R421" s="570"/>
      <c r="S421" s="570"/>
      <c r="T421" s="570"/>
      <c r="U421" s="570"/>
      <c r="V421" s="570"/>
      <c r="W421" s="570"/>
      <c r="X421" s="570"/>
      <c r="Y421" s="570"/>
      <c r="Z421" s="570"/>
      <c r="AA421" s="570"/>
      <c r="AB421" s="570"/>
      <c r="AC421" s="570"/>
      <c r="AD421" s="570"/>
      <c r="AE421" s="570"/>
      <c r="AF421" s="570"/>
      <c r="AG421" s="570"/>
      <c r="AH421" s="570"/>
      <c r="AI421" s="570"/>
      <c r="AJ421" s="570"/>
      <c r="AK421" s="570"/>
      <c r="AL421" s="570"/>
      <c r="AM421" s="570"/>
      <c r="AN421" s="570"/>
      <c r="AO421" s="570"/>
      <c r="AP421" s="570"/>
      <c r="AQ421" s="570"/>
      <c r="AR421" s="570"/>
      <c r="AS421" s="570"/>
      <c r="AT421" s="570"/>
      <c r="AU421" s="570"/>
      <c r="AV421" s="570"/>
      <c r="AW421" s="570">
        <f t="shared" ref="AW421:BP421" si="648">$C421*AW636</f>
        <v>0</v>
      </c>
      <c r="AX421" s="570">
        <f t="shared" si="648"/>
        <v>0</v>
      </c>
      <c r="AY421" s="570">
        <f t="shared" si="648"/>
        <v>0</v>
      </c>
      <c r="AZ421" s="570">
        <f t="shared" si="648"/>
        <v>0</v>
      </c>
      <c r="BA421" s="570">
        <f t="shared" si="648"/>
        <v>0</v>
      </c>
      <c r="BB421" s="570">
        <f t="shared" si="648"/>
        <v>0</v>
      </c>
      <c r="BC421" s="570">
        <f t="shared" si="648"/>
        <v>0</v>
      </c>
      <c r="BD421" s="570">
        <f t="shared" si="648"/>
        <v>0</v>
      </c>
      <c r="BE421" s="570">
        <f t="shared" si="648"/>
        <v>0</v>
      </c>
      <c r="BF421" s="570">
        <f t="shared" si="648"/>
        <v>0</v>
      </c>
      <c r="BG421" s="570">
        <f t="shared" si="648"/>
        <v>0</v>
      </c>
      <c r="BH421" s="570">
        <f t="shared" si="648"/>
        <v>0</v>
      </c>
      <c r="BI421" s="570">
        <f t="shared" si="648"/>
        <v>0</v>
      </c>
      <c r="BJ421" s="570">
        <f t="shared" si="648"/>
        <v>0</v>
      </c>
      <c r="BK421" s="570">
        <f t="shared" si="648"/>
        <v>0</v>
      </c>
      <c r="BL421" s="570">
        <f t="shared" si="648"/>
        <v>0</v>
      </c>
      <c r="BM421" s="570">
        <f t="shared" si="648"/>
        <v>0</v>
      </c>
      <c r="BN421" s="570">
        <f t="shared" si="648"/>
        <v>0</v>
      </c>
      <c r="BO421" s="570">
        <f t="shared" si="648"/>
        <v>0</v>
      </c>
      <c r="BP421" s="570">
        <f t="shared" si="648"/>
        <v>0</v>
      </c>
      <c r="BQ421" s="570">
        <f t="shared" si="647"/>
        <v>0</v>
      </c>
    </row>
    <row r="422" spans="1:69" s="325" customFormat="1" ht="12.75" x14ac:dyDescent="0.2">
      <c r="A422" s="610">
        <v>1910</v>
      </c>
      <c r="B422" s="349" t="s">
        <v>285</v>
      </c>
      <c r="C422" s="1177">
        <f>'I4 BO ASSETS'!M65</f>
        <v>0</v>
      </c>
      <c r="D422" s="570"/>
      <c r="E422" s="570"/>
      <c r="F422" s="570"/>
      <c r="G422" s="570"/>
      <c r="H422" s="570"/>
      <c r="I422" s="570"/>
      <c r="J422" s="570"/>
      <c r="K422" s="570"/>
      <c r="L422" s="570"/>
      <c r="M422" s="570"/>
      <c r="N422" s="570"/>
      <c r="O422" s="570"/>
      <c r="P422" s="570"/>
      <c r="Q422" s="570"/>
      <c r="R422" s="570"/>
      <c r="S422" s="570"/>
      <c r="T422" s="570"/>
      <c r="U422" s="570"/>
      <c r="V422" s="570"/>
      <c r="W422" s="570"/>
      <c r="X422" s="570"/>
      <c r="Y422" s="570"/>
      <c r="Z422" s="570"/>
      <c r="AA422" s="570"/>
      <c r="AB422" s="570"/>
      <c r="AC422" s="570"/>
      <c r="AD422" s="570"/>
      <c r="AE422" s="570"/>
      <c r="AF422" s="570"/>
      <c r="AG422" s="570"/>
      <c r="AH422" s="570"/>
      <c r="AI422" s="570"/>
      <c r="AJ422" s="570"/>
      <c r="AK422" s="570"/>
      <c r="AL422" s="570"/>
      <c r="AM422" s="570"/>
      <c r="AN422" s="570"/>
      <c r="AO422" s="570"/>
      <c r="AP422" s="570"/>
      <c r="AQ422" s="570"/>
      <c r="AR422" s="570"/>
      <c r="AS422" s="570"/>
      <c r="AT422" s="570"/>
      <c r="AU422" s="570"/>
      <c r="AV422" s="570"/>
      <c r="AW422" s="570">
        <f t="shared" ref="AW422:BP422" si="649">$C422*AW637</f>
        <v>0</v>
      </c>
      <c r="AX422" s="570">
        <f t="shared" si="649"/>
        <v>0</v>
      </c>
      <c r="AY422" s="570">
        <f t="shared" si="649"/>
        <v>0</v>
      </c>
      <c r="AZ422" s="570">
        <f t="shared" si="649"/>
        <v>0</v>
      </c>
      <c r="BA422" s="570">
        <f t="shared" si="649"/>
        <v>0</v>
      </c>
      <c r="BB422" s="570">
        <f t="shared" si="649"/>
        <v>0</v>
      </c>
      <c r="BC422" s="570">
        <f t="shared" si="649"/>
        <v>0</v>
      </c>
      <c r="BD422" s="570">
        <f t="shared" si="649"/>
        <v>0</v>
      </c>
      <c r="BE422" s="570">
        <f t="shared" si="649"/>
        <v>0</v>
      </c>
      <c r="BF422" s="570">
        <f t="shared" si="649"/>
        <v>0</v>
      </c>
      <c r="BG422" s="570">
        <f t="shared" si="649"/>
        <v>0</v>
      </c>
      <c r="BH422" s="570">
        <f t="shared" si="649"/>
        <v>0</v>
      </c>
      <c r="BI422" s="570">
        <f t="shared" si="649"/>
        <v>0</v>
      </c>
      <c r="BJ422" s="570">
        <f t="shared" si="649"/>
        <v>0</v>
      </c>
      <c r="BK422" s="570">
        <f t="shared" si="649"/>
        <v>0</v>
      </c>
      <c r="BL422" s="570">
        <f t="shared" si="649"/>
        <v>0</v>
      </c>
      <c r="BM422" s="570">
        <f t="shared" si="649"/>
        <v>0</v>
      </c>
      <c r="BN422" s="570">
        <f t="shared" si="649"/>
        <v>0</v>
      </c>
      <c r="BO422" s="570">
        <f t="shared" si="649"/>
        <v>0</v>
      </c>
      <c r="BP422" s="570">
        <f t="shared" si="649"/>
        <v>0</v>
      </c>
      <c r="BQ422" s="570">
        <f t="shared" si="647"/>
        <v>0</v>
      </c>
    </row>
    <row r="423" spans="1:69" s="325" customFormat="1" ht="12.75" x14ac:dyDescent="0.2">
      <c r="A423" s="610">
        <v>1915</v>
      </c>
      <c r="B423" s="349" t="s">
        <v>509</v>
      </c>
      <c r="C423" s="1177">
        <f>'I4 BO ASSETS'!M66</f>
        <v>0</v>
      </c>
      <c r="D423" s="570"/>
      <c r="E423" s="570"/>
      <c r="F423" s="570"/>
      <c r="G423" s="570"/>
      <c r="H423" s="570"/>
      <c r="I423" s="570"/>
      <c r="J423" s="570"/>
      <c r="K423" s="570"/>
      <c r="L423" s="570"/>
      <c r="M423" s="570"/>
      <c r="N423" s="570"/>
      <c r="O423" s="570"/>
      <c r="P423" s="570"/>
      <c r="Q423" s="570"/>
      <c r="R423" s="570"/>
      <c r="S423" s="570"/>
      <c r="T423" s="570"/>
      <c r="U423" s="570"/>
      <c r="V423" s="570"/>
      <c r="W423" s="570"/>
      <c r="X423" s="570"/>
      <c r="Y423" s="570"/>
      <c r="Z423" s="570"/>
      <c r="AA423" s="570"/>
      <c r="AB423" s="570"/>
      <c r="AC423" s="570"/>
      <c r="AD423" s="570"/>
      <c r="AE423" s="570"/>
      <c r="AF423" s="570"/>
      <c r="AG423" s="570"/>
      <c r="AH423" s="570"/>
      <c r="AI423" s="570"/>
      <c r="AJ423" s="570"/>
      <c r="AK423" s="570"/>
      <c r="AL423" s="570"/>
      <c r="AM423" s="570"/>
      <c r="AN423" s="570"/>
      <c r="AO423" s="570"/>
      <c r="AP423" s="570"/>
      <c r="AQ423" s="570"/>
      <c r="AR423" s="570"/>
      <c r="AS423" s="570"/>
      <c r="AT423" s="570"/>
      <c r="AU423" s="570"/>
      <c r="AV423" s="570"/>
      <c r="AW423" s="570">
        <f t="shared" ref="AW423:BP423" si="650">$C423*AW638</f>
        <v>0</v>
      </c>
      <c r="AX423" s="570">
        <f t="shared" si="650"/>
        <v>0</v>
      </c>
      <c r="AY423" s="570">
        <f t="shared" si="650"/>
        <v>0</v>
      </c>
      <c r="AZ423" s="570">
        <f t="shared" si="650"/>
        <v>0</v>
      </c>
      <c r="BA423" s="570">
        <f t="shared" si="650"/>
        <v>0</v>
      </c>
      <c r="BB423" s="570">
        <f t="shared" si="650"/>
        <v>0</v>
      </c>
      <c r="BC423" s="570">
        <f t="shared" si="650"/>
        <v>0</v>
      </c>
      <c r="BD423" s="570">
        <f t="shared" si="650"/>
        <v>0</v>
      </c>
      <c r="BE423" s="570">
        <f t="shared" si="650"/>
        <v>0</v>
      </c>
      <c r="BF423" s="570">
        <f t="shared" si="650"/>
        <v>0</v>
      </c>
      <c r="BG423" s="570">
        <f t="shared" si="650"/>
        <v>0</v>
      </c>
      <c r="BH423" s="570">
        <f t="shared" si="650"/>
        <v>0</v>
      </c>
      <c r="BI423" s="570">
        <f t="shared" si="650"/>
        <v>0</v>
      </c>
      <c r="BJ423" s="570">
        <f t="shared" si="650"/>
        <v>0</v>
      </c>
      <c r="BK423" s="570">
        <f t="shared" si="650"/>
        <v>0</v>
      </c>
      <c r="BL423" s="570">
        <f t="shared" si="650"/>
        <v>0</v>
      </c>
      <c r="BM423" s="570">
        <f t="shared" si="650"/>
        <v>0</v>
      </c>
      <c r="BN423" s="570">
        <f t="shared" si="650"/>
        <v>0</v>
      </c>
      <c r="BO423" s="570">
        <f t="shared" si="650"/>
        <v>0</v>
      </c>
      <c r="BP423" s="570">
        <f t="shared" si="650"/>
        <v>0</v>
      </c>
      <c r="BQ423" s="570">
        <f t="shared" si="647"/>
        <v>0</v>
      </c>
    </row>
    <row r="424" spans="1:69" s="325" customFormat="1" ht="12.75" x14ac:dyDescent="0.2">
      <c r="A424" s="610">
        <v>1920</v>
      </c>
      <c r="B424" s="349" t="s">
        <v>510</v>
      </c>
      <c r="C424" s="1177">
        <f>'I4 BO ASSETS'!M67</f>
        <v>0</v>
      </c>
      <c r="D424" s="570"/>
      <c r="E424" s="570"/>
      <c r="F424" s="570"/>
      <c r="G424" s="570"/>
      <c r="H424" s="570"/>
      <c r="I424" s="570"/>
      <c r="J424" s="570"/>
      <c r="K424" s="570"/>
      <c r="L424" s="570"/>
      <c r="M424" s="570"/>
      <c r="N424" s="570"/>
      <c r="O424" s="570"/>
      <c r="P424" s="570"/>
      <c r="Q424" s="570"/>
      <c r="R424" s="570"/>
      <c r="S424" s="570"/>
      <c r="T424" s="570"/>
      <c r="U424" s="570"/>
      <c r="V424" s="570"/>
      <c r="W424" s="570"/>
      <c r="X424" s="570"/>
      <c r="Y424" s="570"/>
      <c r="Z424" s="570"/>
      <c r="AA424" s="570"/>
      <c r="AB424" s="570"/>
      <c r="AC424" s="570"/>
      <c r="AD424" s="570"/>
      <c r="AE424" s="570"/>
      <c r="AF424" s="570"/>
      <c r="AG424" s="570"/>
      <c r="AH424" s="570"/>
      <c r="AI424" s="570"/>
      <c r="AJ424" s="570"/>
      <c r="AK424" s="570"/>
      <c r="AL424" s="570"/>
      <c r="AM424" s="570"/>
      <c r="AN424" s="570"/>
      <c r="AO424" s="570"/>
      <c r="AP424" s="570"/>
      <c r="AQ424" s="570"/>
      <c r="AR424" s="570"/>
      <c r="AS424" s="570"/>
      <c r="AT424" s="570"/>
      <c r="AU424" s="570"/>
      <c r="AV424" s="570"/>
      <c r="AW424" s="570">
        <f t="shared" ref="AW424:BP424" si="651">$C424*AW639</f>
        <v>0</v>
      </c>
      <c r="AX424" s="570">
        <f t="shared" si="651"/>
        <v>0</v>
      </c>
      <c r="AY424" s="570">
        <f t="shared" si="651"/>
        <v>0</v>
      </c>
      <c r="AZ424" s="570">
        <f t="shared" si="651"/>
        <v>0</v>
      </c>
      <c r="BA424" s="570">
        <f t="shared" si="651"/>
        <v>0</v>
      </c>
      <c r="BB424" s="570">
        <f t="shared" si="651"/>
        <v>0</v>
      </c>
      <c r="BC424" s="570">
        <f t="shared" si="651"/>
        <v>0</v>
      </c>
      <c r="BD424" s="570">
        <f t="shared" si="651"/>
        <v>0</v>
      </c>
      <c r="BE424" s="570">
        <f t="shared" si="651"/>
        <v>0</v>
      </c>
      <c r="BF424" s="570">
        <f t="shared" si="651"/>
        <v>0</v>
      </c>
      <c r="BG424" s="570">
        <f t="shared" si="651"/>
        <v>0</v>
      </c>
      <c r="BH424" s="570">
        <f t="shared" si="651"/>
        <v>0</v>
      </c>
      <c r="BI424" s="570">
        <f t="shared" si="651"/>
        <v>0</v>
      </c>
      <c r="BJ424" s="570">
        <f t="shared" si="651"/>
        <v>0</v>
      </c>
      <c r="BK424" s="570">
        <f t="shared" si="651"/>
        <v>0</v>
      </c>
      <c r="BL424" s="570">
        <f t="shared" si="651"/>
        <v>0</v>
      </c>
      <c r="BM424" s="570">
        <f t="shared" si="651"/>
        <v>0</v>
      </c>
      <c r="BN424" s="570">
        <f t="shared" si="651"/>
        <v>0</v>
      </c>
      <c r="BO424" s="570">
        <f t="shared" si="651"/>
        <v>0</v>
      </c>
      <c r="BP424" s="570">
        <f t="shared" si="651"/>
        <v>0</v>
      </c>
      <c r="BQ424" s="570">
        <f t="shared" si="647"/>
        <v>0</v>
      </c>
    </row>
    <row r="425" spans="1:69" s="325" customFormat="1" ht="12.75" x14ac:dyDescent="0.2">
      <c r="A425" s="610">
        <v>1925</v>
      </c>
      <c r="B425" s="349" t="s">
        <v>511</v>
      </c>
      <c r="C425" s="1177">
        <f>'I4 BO ASSETS'!M68</f>
        <v>0</v>
      </c>
      <c r="D425" s="570"/>
      <c r="E425" s="570"/>
      <c r="F425" s="570"/>
      <c r="G425" s="570"/>
      <c r="H425" s="570"/>
      <c r="I425" s="570"/>
      <c r="J425" s="570"/>
      <c r="K425" s="570"/>
      <c r="L425" s="570"/>
      <c r="M425" s="570"/>
      <c r="N425" s="570"/>
      <c r="O425" s="570"/>
      <c r="P425" s="570"/>
      <c r="Q425" s="570"/>
      <c r="R425" s="570"/>
      <c r="S425" s="570"/>
      <c r="T425" s="570"/>
      <c r="U425" s="570"/>
      <c r="V425" s="570"/>
      <c r="W425" s="570"/>
      <c r="X425" s="570"/>
      <c r="Y425" s="570"/>
      <c r="Z425" s="570"/>
      <c r="AA425" s="570"/>
      <c r="AB425" s="570"/>
      <c r="AC425" s="570"/>
      <c r="AD425" s="570"/>
      <c r="AE425" s="570"/>
      <c r="AF425" s="570"/>
      <c r="AG425" s="570"/>
      <c r="AH425" s="570"/>
      <c r="AI425" s="570"/>
      <c r="AJ425" s="570"/>
      <c r="AK425" s="570"/>
      <c r="AL425" s="570"/>
      <c r="AM425" s="570"/>
      <c r="AN425" s="570"/>
      <c r="AO425" s="570"/>
      <c r="AP425" s="570"/>
      <c r="AQ425" s="570"/>
      <c r="AR425" s="570"/>
      <c r="AS425" s="570"/>
      <c r="AT425" s="570"/>
      <c r="AU425" s="570"/>
      <c r="AV425" s="570"/>
      <c r="AW425" s="570">
        <f t="shared" ref="AW425:BP425" si="652">$C425*AW640</f>
        <v>0</v>
      </c>
      <c r="AX425" s="570">
        <f t="shared" si="652"/>
        <v>0</v>
      </c>
      <c r="AY425" s="570">
        <f t="shared" si="652"/>
        <v>0</v>
      </c>
      <c r="AZ425" s="570">
        <f t="shared" si="652"/>
        <v>0</v>
      </c>
      <c r="BA425" s="570">
        <f t="shared" si="652"/>
        <v>0</v>
      </c>
      <c r="BB425" s="570">
        <f t="shared" si="652"/>
        <v>0</v>
      </c>
      <c r="BC425" s="570">
        <f t="shared" si="652"/>
        <v>0</v>
      </c>
      <c r="BD425" s="570">
        <f t="shared" si="652"/>
        <v>0</v>
      </c>
      <c r="BE425" s="570">
        <f t="shared" si="652"/>
        <v>0</v>
      </c>
      <c r="BF425" s="570">
        <f t="shared" si="652"/>
        <v>0</v>
      </c>
      <c r="BG425" s="570">
        <f t="shared" si="652"/>
        <v>0</v>
      </c>
      <c r="BH425" s="570">
        <f t="shared" si="652"/>
        <v>0</v>
      </c>
      <c r="BI425" s="570">
        <f t="shared" si="652"/>
        <v>0</v>
      </c>
      <c r="BJ425" s="570">
        <f t="shared" si="652"/>
        <v>0</v>
      </c>
      <c r="BK425" s="570">
        <f t="shared" si="652"/>
        <v>0</v>
      </c>
      <c r="BL425" s="570">
        <f t="shared" si="652"/>
        <v>0</v>
      </c>
      <c r="BM425" s="570">
        <f t="shared" si="652"/>
        <v>0</v>
      </c>
      <c r="BN425" s="570">
        <f t="shared" si="652"/>
        <v>0</v>
      </c>
      <c r="BO425" s="570">
        <f t="shared" si="652"/>
        <v>0</v>
      </c>
      <c r="BP425" s="570">
        <f t="shared" si="652"/>
        <v>0</v>
      </c>
      <c r="BQ425" s="570">
        <f t="shared" si="647"/>
        <v>0</v>
      </c>
    </row>
    <row r="426" spans="1:69" s="325" customFormat="1" ht="12.75" x14ac:dyDescent="0.2">
      <c r="A426" s="610">
        <v>1930</v>
      </c>
      <c r="B426" s="349" t="s">
        <v>512</v>
      </c>
      <c r="C426" s="1177">
        <f>'I4 BO ASSETS'!M69</f>
        <v>0</v>
      </c>
      <c r="D426" s="570"/>
      <c r="E426" s="570"/>
      <c r="F426" s="570"/>
      <c r="G426" s="570"/>
      <c r="H426" s="570"/>
      <c r="I426" s="570"/>
      <c r="J426" s="570"/>
      <c r="K426" s="570"/>
      <c r="L426" s="570"/>
      <c r="M426" s="570"/>
      <c r="N426" s="570"/>
      <c r="O426" s="570"/>
      <c r="P426" s="570"/>
      <c r="Q426" s="570"/>
      <c r="R426" s="570"/>
      <c r="S426" s="570"/>
      <c r="T426" s="570"/>
      <c r="U426" s="570"/>
      <c r="V426" s="570"/>
      <c r="W426" s="570"/>
      <c r="X426" s="570"/>
      <c r="Y426" s="570"/>
      <c r="Z426" s="570"/>
      <c r="AA426" s="570"/>
      <c r="AB426" s="570"/>
      <c r="AC426" s="570"/>
      <c r="AD426" s="570"/>
      <c r="AE426" s="570"/>
      <c r="AF426" s="570"/>
      <c r="AG426" s="570"/>
      <c r="AH426" s="570"/>
      <c r="AI426" s="570"/>
      <c r="AJ426" s="570"/>
      <c r="AK426" s="570"/>
      <c r="AL426" s="570"/>
      <c r="AM426" s="570"/>
      <c r="AN426" s="570"/>
      <c r="AO426" s="570"/>
      <c r="AP426" s="570"/>
      <c r="AQ426" s="570"/>
      <c r="AR426" s="570"/>
      <c r="AS426" s="570"/>
      <c r="AT426" s="570"/>
      <c r="AU426" s="570"/>
      <c r="AV426" s="570"/>
      <c r="AW426" s="570">
        <f t="shared" ref="AW426:BP426" si="653">$C426*AW641</f>
        <v>0</v>
      </c>
      <c r="AX426" s="570">
        <f t="shared" si="653"/>
        <v>0</v>
      </c>
      <c r="AY426" s="570">
        <f t="shared" si="653"/>
        <v>0</v>
      </c>
      <c r="AZ426" s="570">
        <f t="shared" si="653"/>
        <v>0</v>
      </c>
      <c r="BA426" s="570">
        <f t="shared" si="653"/>
        <v>0</v>
      </c>
      <c r="BB426" s="570">
        <f t="shared" si="653"/>
        <v>0</v>
      </c>
      <c r="BC426" s="570">
        <f t="shared" si="653"/>
        <v>0</v>
      </c>
      <c r="BD426" s="570">
        <f t="shared" si="653"/>
        <v>0</v>
      </c>
      <c r="BE426" s="570">
        <f t="shared" si="653"/>
        <v>0</v>
      </c>
      <c r="BF426" s="570">
        <f t="shared" si="653"/>
        <v>0</v>
      </c>
      <c r="BG426" s="570">
        <f t="shared" si="653"/>
        <v>0</v>
      </c>
      <c r="BH426" s="570">
        <f t="shared" si="653"/>
        <v>0</v>
      </c>
      <c r="BI426" s="570">
        <f t="shared" si="653"/>
        <v>0</v>
      </c>
      <c r="BJ426" s="570">
        <f t="shared" si="653"/>
        <v>0</v>
      </c>
      <c r="BK426" s="570">
        <f t="shared" si="653"/>
        <v>0</v>
      </c>
      <c r="BL426" s="570">
        <f t="shared" si="653"/>
        <v>0</v>
      </c>
      <c r="BM426" s="570">
        <f t="shared" si="653"/>
        <v>0</v>
      </c>
      <c r="BN426" s="570">
        <f t="shared" si="653"/>
        <v>0</v>
      </c>
      <c r="BO426" s="570">
        <f t="shared" si="653"/>
        <v>0</v>
      </c>
      <c r="BP426" s="570">
        <f t="shared" si="653"/>
        <v>0</v>
      </c>
      <c r="BQ426" s="570">
        <f t="shared" si="647"/>
        <v>0</v>
      </c>
    </row>
    <row r="427" spans="1:69" s="325" customFormat="1" ht="12.75" x14ac:dyDescent="0.2">
      <c r="A427" s="610">
        <v>1935</v>
      </c>
      <c r="B427" s="349" t="s">
        <v>513</v>
      </c>
      <c r="C427" s="1177">
        <f>'I4 BO ASSETS'!M70</f>
        <v>0</v>
      </c>
      <c r="D427" s="570"/>
      <c r="E427" s="570"/>
      <c r="F427" s="570"/>
      <c r="G427" s="570"/>
      <c r="H427" s="570"/>
      <c r="I427" s="570"/>
      <c r="J427" s="570"/>
      <c r="K427" s="570"/>
      <c r="L427" s="570"/>
      <c r="M427" s="570"/>
      <c r="N427" s="570"/>
      <c r="O427" s="570"/>
      <c r="P427" s="570"/>
      <c r="Q427" s="570"/>
      <c r="R427" s="570"/>
      <c r="S427" s="570"/>
      <c r="T427" s="570"/>
      <c r="U427" s="570"/>
      <c r="V427" s="570"/>
      <c r="W427" s="570"/>
      <c r="X427" s="570"/>
      <c r="Y427" s="570"/>
      <c r="Z427" s="570"/>
      <c r="AA427" s="570"/>
      <c r="AB427" s="570"/>
      <c r="AC427" s="570"/>
      <c r="AD427" s="570"/>
      <c r="AE427" s="570"/>
      <c r="AF427" s="570"/>
      <c r="AG427" s="570"/>
      <c r="AH427" s="570"/>
      <c r="AI427" s="570"/>
      <c r="AJ427" s="570"/>
      <c r="AK427" s="570"/>
      <c r="AL427" s="570"/>
      <c r="AM427" s="570"/>
      <c r="AN427" s="570"/>
      <c r="AO427" s="570"/>
      <c r="AP427" s="570"/>
      <c r="AQ427" s="570"/>
      <c r="AR427" s="570"/>
      <c r="AS427" s="570"/>
      <c r="AT427" s="570"/>
      <c r="AU427" s="570"/>
      <c r="AV427" s="570"/>
      <c r="AW427" s="570">
        <f t="shared" ref="AW427:BP427" si="654">$C427*AW642</f>
        <v>0</v>
      </c>
      <c r="AX427" s="570">
        <f t="shared" si="654"/>
        <v>0</v>
      </c>
      <c r="AY427" s="570">
        <f t="shared" si="654"/>
        <v>0</v>
      </c>
      <c r="AZ427" s="570">
        <f t="shared" si="654"/>
        <v>0</v>
      </c>
      <c r="BA427" s="570">
        <f t="shared" si="654"/>
        <v>0</v>
      </c>
      <c r="BB427" s="570">
        <f t="shared" si="654"/>
        <v>0</v>
      </c>
      <c r="BC427" s="570">
        <f t="shared" si="654"/>
        <v>0</v>
      </c>
      <c r="BD427" s="570">
        <f t="shared" si="654"/>
        <v>0</v>
      </c>
      <c r="BE427" s="570">
        <f t="shared" si="654"/>
        <v>0</v>
      </c>
      <c r="BF427" s="570">
        <f t="shared" si="654"/>
        <v>0</v>
      </c>
      <c r="BG427" s="570">
        <f t="shared" si="654"/>
        <v>0</v>
      </c>
      <c r="BH427" s="570">
        <f t="shared" si="654"/>
        <v>0</v>
      </c>
      <c r="BI427" s="570">
        <f t="shared" si="654"/>
        <v>0</v>
      </c>
      <c r="BJ427" s="570">
        <f t="shared" si="654"/>
        <v>0</v>
      </c>
      <c r="BK427" s="570">
        <f t="shared" si="654"/>
        <v>0</v>
      </c>
      <c r="BL427" s="570">
        <f t="shared" si="654"/>
        <v>0</v>
      </c>
      <c r="BM427" s="570">
        <f t="shared" si="654"/>
        <v>0</v>
      </c>
      <c r="BN427" s="570">
        <f t="shared" si="654"/>
        <v>0</v>
      </c>
      <c r="BO427" s="570">
        <f t="shared" si="654"/>
        <v>0</v>
      </c>
      <c r="BP427" s="570">
        <f t="shared" si="654"/>
        <v>0</v>
      </c>
      <c r="BQ427" s="570">
        <f t="shared" si="647"/>
        <v>0</v>
      </c>
    </row>
    <row r="428" spans="1:69" s="325" customFormat="1" ht="12.75" x14ac:dyDescent="0.2">
      <c r="A428" s="610">
        <v>1940</v>
      </c>
      <c r="B428" s="349" t="s">
        <v>514</v>
      </c>
      <c r="C428" s="1177">
        <f>'I4 BO ASSETS'!M71</f>
        <v>0</v>
      </c>
      <c r="D428" s="570"/>
      <c r="E428" s="570"/>
      <c r="F428" s="570"/>
      <c r="G428" s="570"/>
      <c r="H428" s="570"/>
      <c r="I428" s="570"/>
      <c r="J428" s="570"/>
      <c r="K428" s="570"/>
      <c r="L428" s="570"/>
      <c r="M428" s="570"/>
      <c r="N428" s="570"/>
      <c r="O428" s="570"/>
      <c r="P428" s="570"/>
      <c r="Q428" s="570"/>
      <c r="R428" s="570"/>
      <c r="S428" s="570"/>
      <c r="T428" s="570"/>
      <c r="U428" s="570"/>
      <c r="V428" s="570"/>
      <c r="W428" s="570"/>
      <c r="X428" s="570"/>
      <c r="Y428" s="570"/>
      <c r="Z428" s="570"/>
      <c r="AA428" s="570"/>
      <c r="AB428" s="570"/>
      <c r="AC428" s="570"/>
      <c r="AD428" s="570"/>
      <c r="AE428" s="570"/>
      <c r="AF428" s="570"/>
      <c r="AG428" s="570"/>
      <c r="AH428" s="570"/>
      <c r="AI428" s="570"/>
      <c r="AJ428" s="570"/>
      <c r="AK428" s="570"/>
      <c r="AL428" s="570"/>
      <c r="AM428" s="570"/>
      <c r="AN428" s="570"/>
      <c r="AO428" s="570"/>
      <c r="AP428" s="570"/>
      <c r="AQ428" s="570"/>
      <c r="AR428" s="570"/>
      <c r="AS428" s="570"/>
      <c r="AT428" s="570"/>
      <c r="AU428" s="570"/>
      <c r="AV428" s="570"/>
      <c r="AW428" s="570">
        <f t="shared" ref="AW428:BP428" si="655">$C428*AW643</f>
        <v>0</v>
      </c>
      <c r="AX428" s="570">
        <f t="shared" si="655"/>
        <v>0</v>
      </c>
      <c r="AY428" s="570">
        <f t="shared" si="655"/>
        <v>0</v>
      </c>
      <c r="AZ428" s="570">
        <f t="shared" si="655"/>
        <v>0</v>
      </c>
      <c r="BA428" s="570">
        <f t="shared" si="655"/>
        <v>0</v>
      </c>
      <c r="BB428" s="570">
        <f t="shared" si="655"/>
        <v>0</v>
      </c>
      <c r="BC428" s="570">
        <f t="shared" si="655"/>
        <v>0</v>
      </c>
      <c r="BD428" s="570">
        <f t="shared" si="655"/>
        <v>0</v>
      </c>
      <c r="BE428" s="570">
        <f t="shared" si="655"/>
        <v>0</v>
      </c>
      <c r="BF428" s="570">
        <f t="shared" si="655"/>
        <v>0</v>
      </c>
      <c r="BG428" s="570">
        <f t="shared" si="655"/>
        <v>0</v>
      </c>
      <c r="BH428" s="570">
        <f t="shared" si="655"/>
        <v>0</v>
      </c>
      <c r="BI428" s="570">
        <f t="shared" si="655"/>
        <v>0</v>
      </c>
      <c r="BJ428" s="570">
        <f t="shared" si="655"/>
        <v>0</v>
      </c>
      <c r="BK428" s="570">
        <f t="shared" si="655"/>
        <v>0</v>
      </c>
      <c r="BL428" s="570">
        <f t="shared" si="655"/>
        <v>0</v>
      </c>
      <c r="BM428" s="570">
        <f t="shared" si="655"/>
        <v>0</v>
      </c>
      <c r="BN428" s="570">
        <f t="shared" si="655"/>
        <v>0</v>
      </c>
      <c r="BO428" s="570">
        <f t="shared" si="655"/>
        <v>0</v>
      </c>
      <c r="BP428" s="570">
        <f t="shared" si="655"/>
        <v>0</v>
      </c>
      <c r="BQ428" s="570">
        <f t="shared" si="647"/>
        <v>0</v>
      </c>
    </row>
    <row r="429" spans="1:69" s="325" customFormat="1" ht="12.75" x14ac:dyDescent="0.2">
      <c r="A429" s="610">
        <v>1945</v>
      </c>
      <c r="B429" s="349" t="s">
        <v>515</v>
      </c>
      <c r="C429" s="1177">
        <f>'I4 BO ASSETS'!M72</f>
        <v>0</v>
      </c>
      <c r="D429" s="570"/>
      <c r="E429" s="570"/>
      <c r="F429" s="570"/>
      <c r="G429" s="570"/>
      <c r="H429" s="570"/>
      <c r="I429" s="570"/>
      <c r="J429" s="570"/>
      <c r="K429" s="570"/>
      <c r="L429" s="570"/>
      <c r="M429" s="570"/>
      <c r="N429" s="570"/>
      <c r="O429" s="570"/>
      <c r="P429" s="570"/>
      <c r="Q429" s="570"/>
      <c r="R429" s="570"/>
      <c r="S429" s="570"/>
      <c r="T429" s="570"/>
      <c r="U429" s="570"/>
      <c r="V429" s="570"/>
      <c r="W429" s="570"/>
      <c r="X429" s="570"/>
      <c r="Y429" s="570"/>
      <c r="Z429" s="570"/>
      <c r="AA429" s="570"/>
      <c r="AB429" s="570"/>
      <c r="AC429" s="570"/>
      <c r="AD429" s="570"/>
      <c r="AE429" s="570"/>
      <c r="AF429" s="570"/>
      <c r="AG429" s="570"/>
      <c r="AH429" s="570"/>
      <c r="AI429" s="570"/>
      <c r="AJ429" s="570"/>
      <c r="AK429" s="570"/>
      <c r="AL429" s="570"/>
      <c r="AM429" s="570"/>
      <c r="AN429" s="570"/>
      <c r="AO429" s="570"/>
      <c r="AP429" s="570"/>
      <c r="AQ429" s="570"/>
      <c r="AR429" s="570"/>
      <c r="AS429" s="570"/>
      <c r="AT429" s="570"/>
      <c r="AU429" s="570"/>
      <c r="AV429" s="570"/>
      <c r="AW429" s="570">
        <f t="shared" ref="AW429:BP429" si="656">$C429*AW644</f>
        <v>0</v>
      </c>
      <c r="AX429" s="570">
        <f t="shared" si="656"/>
        <v>0</v>
      </c>
      <c r="AY429" s="570">
        <f t="shared" si="656"/>
        <v>0</v>
      </c>
      <c r="AZ429" s="570">
        <f t="shared" si="656"/>
        <v>0</v>
      </c>
      <c r="BA429" s="570">
        <f t="shared" si="656"/>
        <v>0</v>
      </c>
      <c r="BB429" s="570">
        <f t="shared" si="656"/>
        <v>0</v>
      </c>
      <c r="BC429" s="570">
        <f t="shared" si="656"/>
        <v>0</v>
      </c>
      <c r="BD429" s="570">
        <f t="shared" si="656"/>
        <v>0</v>
      </c>
      <c r="BE429" s="570">
        <f t="shared" si="656"/>
        <v>0</v>
      </c>
      <c r="BF429" s="570">
        <f t="shared" si="656"/>
        <v>0</v>
      </c>
      <c r="BG429" s="570">
        <f t="shared" si="656"/>
        <v>0</v>
      </c>
      <c r="BH429" s="570">
        <f t="shared" si="656"/>
        <v>0</v>
      </c>
      <c r="BI429" s="570">
        <f t="shared" si="656"/>
        <v>0</v>
      </c>
      <c r="BJ429" s="570">
        <f t="shared" si="656"/>
        <v>0</v>
      </c>
      <c r="BK429" s="570">
        <f t="shared" si="656"/>
        <v>0</v>
      </c>
      <c r="BL429" s="570">
        <f t="shared" si="656"/>
        <v>0</v>
      </c>
      <c r="BM429" s="570">
        <f t="shared" si="656"/>
        <v>0</v>
      </c>
      <c r="BN429" s="570">
        <f t="shared" si="656"/>
        <v>0</v>
      </c>
      <c r="BO429" s="570">
        <f t="shared" si="656"/>
        <v>0</v>
      </c>
      <c r="BP429" s="570">
        <f t="shared" si="656"/>
        <v>0</v>
      </c>
      <c r="BQ429" s="570">
        <f t="shared" si="647"/>
        <v>0</v>
      </c>
    </row>
    <row r="430" spans="1:69" s="325" customFormat="1" ht="12.75" x14ac:dyDescent="0.2">
      <c r="A430" s="610">
        <v>1950</v>
      </c>
      <c r="B430" s="349" t="s">
        <v>516</v>
      </c>
      <c r="C430" s="1177">
        <f>'I4 BO ASSETS'!M73</f>
        <v>0</v>
      </c>
      <c r="D430" s="570"/>
      <c r="E430" s="570"/>
      <c r="F430" s="570"/>
      <c r="G430" s="570"/>
      <c r="H430" s="570"/>
      <c r="I430" s="570"/>
      <c r="J430" s="570"/>
      <c r="K430" s="570"/>
      <c r="L430" s="570"/>
      <c r="M430" s="570"/>
      <c r="N430" s="570"/>
      <c r="O430" s="570"/>
      <c r="P430" s="570"/>
      <c r="Q430" s="570"/>
      <c r="R430" s="570"/>
      <c r="S430" s="570"/>
      <c r="T430" s="570"/>
      <c r="U430" s="570"/>
      <c r="V430" s="570"/>
      <c r="W430" s="570"/>
      <c r="X430" s="570"/>
      <c r="Y430" s="570"/>
      <c r="Z430" s="570"/>
      <c r="AA430" s="570"/>
      <c r="AB430" s="570"/>
      <c r="AC430" s="570"/>
      <c r="AD430" s="570"/>
      <c r="AE430" s="570"/>
      <c r="AF430" s="570"/>
      <c r="AG430" s="570"/>
      <c r="AH430" s="570"/>
      <c r="AI430" s="570"/>
      <c r="AJ430" s="570"/>
      <c r="AK430" s="570"/>
      <c r="AL430" s="570"/>
      <c r="AM430" s="570"/>
      <c r="AN430" s="570"/>
      <c r="AO430" s="570"/>
      <c r="AP430" s="570"/>
      <c r="AQ430" s="570"/>
      <c r="AR430" s="570"/>
      <c r="AS430" s="570"/>
      <c r="AT430" s="570"/>
      <c r="AU430" s="570"/>
      <c r="AV430" s="570"/>
      <c r="AW430" s="570">
        <f t="shared" ref="AW430:BP430" si="657">$C430*AW645</f>
        <v>0</v>
      </c>
      <c r="AX430" s="570">
        <f t="shared" si="657"/>
        <v>0</v>
      </c>
      <c r="AY430" s="570">
        <f t="shared" si="657"/>
        <v>0</v>
      </c>
      <c r="AZ430" s="570">
        <f t="shared" si="657"/>
        <v>0</v>
      </c>
      <c r="BA430" s="570">
        <f t="shared" si="657"/>
        <v>0</v>
      </c>
      <c r="BB430" s="570">
        <f t="shared" si="657"/>
        <v>0</v>
      </c>
      <c r="BC430" s="570">
        <f t="shared" si="657"/>
        <v>0</v>
      </c>
      <c r="BD430" s="570">
        <f t="shared" si="657"/>
        <v>0</v>
      </c>
      <c r="BE430" s="570">
        <f t="shared" si="657"/>
        <v>0</v>
      </c>
      <c r="BF430" s="570">
        <f t="shared" si="657"/>
        <v>0</v>
      </c>
      <c r="BG430" s="570">
        <f t="shared" si="657"/>
        <v>0</v>
      </c>
      <c r="BH430" s="570">
        <f t="shared" si="657"/>
        <v>0</v>
      </c>
      <c r="BI430" s="570">
        <f t="shared" si="657"/>
        <v>0</v>
      </c>
      <c r="BJ430" s="570">
        <f t="shared" si="657"/>
        <v>0</v>
      </c>
      <c r="BK430" s="570">
        <f t="shared" si="657"/>
        <v>0</v>
      </c>
      <c r="BL430" s="570">
        <f t="shared" si="657"/>
        <v>0</v>
      </c>
      <c r="BM430" s="570">
        <f t="shared" si="657"/>
        <v>0</v>
      </c>
      <c r="BN430" s="570">
        <f t="shared" si="657"/>
        <v>0</v>
      </c>
      <c r="BO430" s="570">
        <f t="shared" si="657"/>
        <v>0</v>
      </c>
      <c r="BP430" s="570">
        <f t="shared" si="657"/>
        <v>0</v>
      </c>
      <c r="BQ430" s="570">
        <f t="shared" si="647"/>
        <v>0</v>
      </c>
    </row>
    <row r="431" spans="1:69" s="325" customFormat="1" ht="12.75" x14ac:dyDescent="0.2">
      <c r="A431" s="610">
        <v>1955</v>
      </c>
      <c r="B431" s="349" t="s">
        <v>273</v>
      </c>
      <c r="C431" s="1177">
        <f>'I4 BO ASSETS'!M74</f>
        <v>0</v>
      </c>
      <c r="D431" s="570"/>
      <c r="E431" s="570"/>
      <c r="F431" s="570"/>
      <c r="G431" s="570"/>
      <c r="H431" s="570"/>
      <c r="I431" s="570"/>
      <c r="J431" s="570"/>
      <c r="K431" s="570"/>
      <c r="L431" s="570"/>
      <c r="M431" s="570"/>
      <c r="N431" s="570"/>
      <c r="O431" s="570"/>
      <c r="P431" s="570"/>
      <c r="Q431" s="570"/>
      <c r="R431" s="570"/>
      <c r="S431" s="570"/>
      <c r="T431" s="570"/>
      <c r="U431" s="570"/>
      <c r="V431" s="570"/>
      <c r="W431" s="570"/>
      <c r="X431" s="570"/>
      <c r="Y431" s="570"/>
      <c r="Z431" s="570"/>
      <c r="AA431" s="570"/>
      <c r="AB431" s="570"/>
      <c r="AC431" s="570"/>
      <c r="AD431" s="570"/>
      <c r="AE431" s="570"/>
      <c r="AF431" s="570"/>
      <c r="AG431" s="570"/>
      <c r="AH431" s="570"/>
      <c r="AI431" s="570"/>
      <c r="AJ431" s="570"/>
      <c r="AK431" s="570"/>
      <c r="AL431" s="570"/>
      <c r="AM431" s="570"/>
      <c r="AN431" s="570"/>
      <c r="AO431" s="570"/>
      <c r="AP431" s="570"/>
      <c r="AQ431" s="570"/>
      <c r="AR431" s="570"/>
      <c r="AS431" s="570"/>
      <c r="AT431" s="570"/>
      <c r="AU431" s="570"/>
      <c r="AV431" s="570"/>
      <c r="AW431" s="570">
        <f t="shared" ref="AW431:BP431" si="658">$C431*AW646</f>
        <v>0</v>
      </c>
      <c r="AX431" s="570">
        <f t="shared" si="658"/>
        <v>0</v>
      </c>
      <c r="AY431" s="570">
        <f t="shared" si="658"/>
        <v>0</v>
      </c>
      <c r="AZ431" s="570">
        <f t="shared" si="658"/>
        <v>0</v>
      </c>
      <c r="BA431" s="570">
        <f t="shared" si="658"/>
        <v>0</v>
      </c>
      <c r="BB431" s="570">
        <f t="shared" si="658"/>
        <v>0</v>
      </c>
      <c r="BC431" s="570">
        <f t="shared" si="658"/>
        <v>0</v>
      </c>
      <c r="BD431" s="570">
        <f t="shared" si="658"/>
        <v>0</v>
      </c>
      <c r="BE431" s="570">
        <f t="shared" si="658"/>
        <v>0</v>
      </c>
      <c r="BF431" s="570">
        <f t="shared" si="658"/>
        <v>0</v>
      </c>
      <c r="BG431" s="570">
        <f t="shared" si="658"/>
        <v>0</v>
      </c>
      <c r="BH431" s="570">
        <f t="shared" si="658"/>
        <v>0</v>
      </c>
      <c r="BI431" s="570">
        <f t="shared" si="658"/>
        <v>0</v>
      </c>
      <c r="BJ431" s="570">
        <f t="shared" si="658"/>
        <v>0</v>
      </c>
      <c r="BK431" s="570">
        <f t="shared" si="658"/>
        <v>0</v>
      </c>
      <c r="BL431" s="570">
        <f t="shared" si="658"/>
        <v>0</v>
      </c>
      <c r="BM431" s="570">
        <f t="shared" si="658"/>
        <v>0</v>
      </c>
      <c r="BN431" s="570">
        <f t="shared" si="658"/>
        <v>0</v>
      </c>
      <c r="BO431" s="570">
        <f t="shared" si="658"/>
        <v>0</v>
      </c>
      <c r="BP431" s="570">
        <f t="shared" si="658"/>
        <v>0</v>
      </c>
      <c r="BQ431" s="570">
        <f t="shared" si="647"/>
        <v>0</v>
      </c>
    </row>
    <row r="432" spans="1:69" s="325" customFormat="1" ht="12.75" x14ac:dyDescent="0.2">
      <c r="A432" s="610">
        <v>1960</v>
      </c>
      <c r="B432" s="349" t="s">
        <v>274</v>
      </c>
      <c r="C432" s="1177">
        <f>'I4 BO ASSETS'!M75</f>
        <v>0</v>
      </c>
      <c r="D432" s="570"/>
      <c r="E432" s="570"/>
      <c r="F432" s="570"/>
      <c r="G432" s="570"/>
      <c r="H432" s="570"/>
      <c r="I432" s="570"/>
      <c r="J432" s="570"/>
      <c r="K432" s="570"/>
      <c r="L432" s="570"/>
      <c r="M432" s="570"/>
      <c r="N432" s="570"/>
      <c r="O432" s="570"/>
      <c r="P432" s="570"/>
      <c r="Q432" s="570"/>
      <c r="R432" s="570"/>
      <c r="S432" s="570"/>
      <c r="T432" s="570"/>
      <c r="U432" s="570"/>
      <c r="V432" s="570"/>
      <c r="W432" s="570"/>
      <c r="X432" s="570"/>
      <c r="Y432" s="570"/>
      <c r="Z432" s="570"/>
      <c r="AA432" s="570"/>
      <c r="AB432" s="570"/>
      <c r="AC432" s="570"/>
      <c r="AD432" s="570"/>
      <c r="AE432" s="570"/>
      <c r="AF432" s="570"/>
      <c r="AG432" s="570"/>
      <c r="AH432" s="570"/>
      <c r="AI432" s="570"/>
      <c r="AJ432" s="570"/>
      <c r="AK432" s="570"/>
      <c r="AL432" s="570"/>
      <c r="AM432" s="570"/>
      <c r="AN432" s="570"/>
      <c r="AO432" s="570"/>
      <c r="AP432" s="570"/>
      <c r="AQ432" s="570"/>
      <c r="AR432" s="570"/>
      <c r="AS432" s="570"/>
      <c r="AT432" s="570"/>
      <c r="AU432" s="570"/>
      <c r="AV432" s="570"/>
      <c r="AW432" s="570">
        <f t="shared" ref="AW432:BP432" si="659">$C432*AW647</f>
        <v>0</v>
      </c>
      <c r="AX432" s="570">
        <f t="shared" si="659"/>
        <v>0</v>
      </c>
      <c r="AY432" s="570">
        <f t="shared" si="659"/>
        <v>0</v>
      </c>
      <c r="AZ432" s="570">
        <f t="shared" si="659"/>
        <v>0</v>
      </c>
      <c r="BA432" s="570">
        <f t="shared" si="659"/>
        <v>0</v>
      </c>
      <c r="BB432" s="570">
        <f t="shared" si="659"/>
        <v>0</v>
      </c>
      <c r="BC432" s="570">
        <f t="shared" si="659"/>
        <v>0</v>
      </c>
      <c r="BD432" s="570">
        <f t="shared" si="659"/>
        <v>0</v>
      </c>
      <c r="BE432" s="570">
        <f t="shared" si="659"/>
        <v>0</v>
      </c>
      <c r="BF432" s="570">
        <f t="shared" si="659"/>
        <v>0</v>
      </c>
      <c r="BG432" s="570">
        <f t="shared" si="659"/>
        <v>0</v>
      </c>
      <c r="BH432" s="570">
        <f t="shared" si="659"/>
        <v>0</v>
      </c>
      <c r="BI432" s="570">
        <f t="shared" si="659"/>
        <v>0</v>
      </c>
      <c r="BJ432" s="570">
        <f t="shared" si="659"/>
        <v>0</v>
      </c>
      <c r="BK432" s="570">
        <f t="shared" si="659"/>
        <v>0</v>
      </c>
      <c r="BL432" s="570">
        <f t="shared" si="659"/>
        <v>0</v>
      </c>
      <c r="BM432" s="570">
        <f t="shared" si="659"/>
        <v>0</v>
      </c>
      <c r="BN432" s="570">
        <f t="shared" si="659"/>
        <v>0</v>
      </c>
      <c r="BO432" s="570">
        <f t="shared" si="659"/>
        <v>0</v>
      </c>
      <c r="BP432" s="570">
        <f t="shared" si="659"/>
        <v>0</v>
      </c>
      <c r="BQ432" s="570">
        <f t="shared" si="647"/>
        <v>0</v>
      </c>
    </row>
    <row r="433" spans="1:69" s="325" customFormat="1" ht="25.5" x14ac:dyDescent="0.2">
      <c r="A433" s="610">
        <v>1970</v>
      </c>
      <c r="B433" s="349" t="s">
        <v>276</v>
      </c>
      <c r="C433" s="1177">
        <f>'I4 BO ASSETS'!M76</f>
        <v>0</v>
      </c>
      <c r="D433" s="570"/>
      <c r="E433" s="570"/>
      <c r="F433" s="570"/>
      <c r="G433" s="570"/>
      <c r="H433" s="570"/>
      <c r="I433" s="570"/>
      <c r="J433" s="570"/>
      <c r="K433" s="570"/>
      <c r="L433" s="570"/>
      <c r="M433" s="570"/>
      <c r="N433" s="570"/>
      <c r="O433" s="570"/>
      <c r="P433" s="570"/>
      <c r="Q433" s="570"/>
      <c r="R433" s="570"/>
      <c r="S433" s="570"/>
      <c r="T433" s="570"/>
      <c r="U433" s="570"/>
      <c r="V433" s="570"/>
      <c r="W433" s="570"/>
      <c r="X433" s="570"/>
      <c r="Y433" s="570"/>
      <c r="Z433" s="570"/>
      <c r="AA433" s="570"/>
      <c r="AB433" s="570"/>
      <c r="AC433" s="570"/>
      <c r="AD433" s="570"/>
      <c r="AE433" s="570"/>
      <c r="AF433" s="570"/>
      <c r="AG433" s="570"/>
      <c r="AH433" s="570"/>
      <c r="AI433" s="570"/>
      <c r="AJ433" s="570"/>
      <c r="AK433" s="570"/>
      <c r="AL433" s="570"/>
      <c r="AM433" s="570"/>
      <c r="AN433" s="570"/>
      <c r="AO433" s="570"/>
      <c r="AP433" s="570"/>
      <c r="AQ433" s="570"/>
      <c r="AR433" s="570"/>
      <c r="AS433" s="570"/>
      <c r="AT433" s="570"/>
      <c r="AU433" s="570"/>
      <c r="AV433" s="570"/>
      <c r="AW433" s="570">
        <f t="shared" ref="AW433:BP433" si="660">$C433*AW648</f>
        <v>0</v>
      </c>
      <c r="AX433" s="570">
        <f t="shared" si="660"/>
        <v>0</v>
      </c>
      <c r="AY433" s="570">
        <f t="shared" si="660"/>
        <v>0</v>
      </c>
      <c r="AZ433" s="570">
        <f t="shared" si="660"/>
        <v>0</v>
      </c>
      <c r="BA433" s="570">
        <f t="shared" si="660"/>
        <v>0</v>
      </c>
      <c r="BB433" s="570">
        <f t="shared" si="660"/>
        <v>0</v>
      </c>
      <c r="BC433" s="570">
        <f t="shared" si="660"/>
        <v>0</v>
      </c>
      <c r="BD433" s="570">
        <f t="shared" si="660"/>
        <v>0</v>
      </c>
      <c r="BE433" s="570">
        <f t="shared" si="660"/>
        <v>0</v>
      </c>
      <c r="BF433" s="570">
        <f t="shared" si="660"/>
        <v>0</v>
      </c>
      <c r="BG433" s="570">
        <f t="shared" si="660"/>
        <v>0</v>
      </c>
      <c r="BH433" s="570">
        <f t="shared" si="660"/>
        <v>0</v>
      </c>
      <c r="BI433" s="570">
        <f t="shared" si="660"/>
        <v>0</v>
      </c>
      <c r="BJ433" s="570">
        <f t="shared" si="660"/>
        <v>0</v>
      </c>
      <c r="BK433" s="570">
        <f t="shared" si="660"/>
        <v>0</v>
      </c>
      <c r="BL433" s="570">
        <f t="shared" si="660"/>
        <v>0</v>
      </c>
      <c r="BM433" s="570">
        <f t="shared" si="660"/>
        <v>0</v>
      </c>
      <c r="BN433" s="570">
        <f t="shared" si="660"/>
        <v>0</v>
      </c>
      <c r="BO433" s="570">
        <f t="shared" si="660"/>
        <v>0</v>
      </c>
      <c r="BP433" s="570">
        <f t="shared" si="660"/>
        <v>0</v>
      </c>
      <c r="BQ433" s="570">
        <f t="shared" si="647"/>
        <v>0</v>
      </c>
    </row>
    <row r="434" spans="1:69" s="325" customFormat="1" ht="25.5" x14ac:dyDescent="0.2">
      <c r="A434" s="610">
        <v>1975</v>
      </c>
      <c r="B434" s="349" t="s">
        <v>1546</v>
      </c>
      <c r="C434" s="1177">
        <f>'I4 BO ASSETS'!M77</f>
        <v>0</v>
      </c>
      <c r="D434" s="570"/>
      <c r="E434" s="570"/>
      <c r="F434" s="570"/>
      <c r="G434" s="570"/>
      <c r="H434" s="570"/>
      <c r="I434" s="570"/>
      <c r="J434" s="570"/>
      <c r="K434" s="570"/>
      <c r="L434" s="570"/>
      <c r="M434" s="570"/>
      <c r="N434" s="570"/>
      <c r="O434" s="570"/>
      <c r="P434" s="570"/>
      <c r="Q434" s="570"/>
      <c r="R434" s="570"/>
      <c r="S434" s="570"/>
      <c r="T434" s="570"/>
      <c r="U434" s="570"/>
      <c r="V434" s="570"/>
      <c r="W434" s="570"/>
      <c r="X434" s="570"/>
      <c r="Y434" s="570"/>
      <c r="Z434" s="570"/>
      <c r="AA434" s="570"/>
      <c r="AB434" s="570"/>
      <c r="AC434" s="570"/>
      <c r="AD434" s="570"/>
      <c r="AE434" s="570"/>
      <c r="AF434" s="570"/>
      <c r="AG434" s="570"/>
      <c r="AH434" s="570"/>
      <c r="AI434" s="570"/>
      <c r="AJ434" s="570"/>
      <c r="AK434" s="570"/>
      <c r="AL434" s="570"/>
      <c r="AM434" s="570"/>
      <c r="AN434" s="570"/>
      <c r="AO434" s="570"/>
      <c r="AP434" s="570"/>
      <c r="AQ434" s="570"/>
      <c r="AR434" s="570"/>
      <c r="AS434" s="570"/>
      <c r="AT434" s="570"/>
      <c r="AU434" s="570"/>
      <c r="AV434" s="570"/>
      <c r="AW434" s="570">
        <f t="shared" ref="AW434:BP434" si="661">$C434*AW649</f>
        <v>0</v>
      </c>
      <c r="AX434" s="570">
        <f t="shared" si="661"/>
        <v>0</v>
      </c>
      <c r="AY434" s="570">
        <f t="shared" si="661"/>
        <v>0</v>
      </c>
      <c r="AZ434" s="570">
        <f t="shared" si="661"/>
        <v>0</v>
      </c>
      <c r="BA434" s="570">
        <f t="shared" si="661"/>
        <v>0</v>
      </c>
      <c r="BB434" s="570">
        <f t="shared" si="661"/>
        <v>0</v>
      </c>
      <c r="BC434" s="570">
        <f t="shared" si="661"/>
        <v>0</v>
      </c>
      <c r="BD434" s="570">
        <f t="shared" si="661"/>
        <v>0</v>
      </c>
      <c r="BE434" s="570">
        <f t="shared" si="661"/>
        <v>0</v>
      </c>
      <c r="BF434" s="570">
        <f t="shared" si="661"/>
        <v>0</v>
      </c>
      <c r="BG434" s="570">
        <f t="shared" si="661"/>
        <v>0</v>
      </c>
      <c r="BH434" s="570">
        <f t="shared" si="661"/>
        <v>0</v>
      </c>
      <c r="BI434" s="570">
        <f t="shared" si="661"/>
        <v>0</v>
      </c>
      <c r="BJ434" s="570">
        <f t="shared" si="661"/>
        <v>0</v>
      </c>
      <c r="BK434" s="570">
        <f t="shared" si="661"/>
        <v>0</v>
      </c>
      <c r="BL434" s="570">
        <f t="shared" si="661"/>
        <v>0</v>
      </c>
      <c r="BM434" s="570">
        <f t="shared" si="661"/>
        <v>0</v>
      </c>
      <c r="BN434" s="570">
        <f t="shared" si="661"/>
        <v>0</v>
      </c>
      <c r="BO434" s="570">
        <f t="shared" si="661"/>
        <v>0</v>
      </c>
      <c r="BP434" s="570">
        <f t="shared" si="661"/>
        <v>0</v>
      </c>
      <c r="BQ434" s="570">
        <f t="shared" si="647"/>
        <v>0</v>
      </c>
    </row>
    <row r="435" spans="1:69" s="325" customFormat="1" ht="12.75" x14ac:dyDescent="0.2">
      <c r="A435" s="610">
        <v>1980</v>
      </c>
      <c r="B435" s="349" t="s">
        <v>1041</v>
      </c>
      <c r="C435" s="1177">
        <f>'I4 BO ASSETS'!M78</f>
        <v>0</v>
      </c>
      <c r="D435" s="570"/>
      <c r="E435" s="570"/>
      <c r="F435" s="570"/>
      <c r="G435" s="570"/>
      <c r="H435" s="570"/>
      <c r="I435" s="570"/>
      <c r="J435" s="570"/>
      <c r="K435" s="570"/>
      <c r="L435" s="570"/>
      <c r="M435" s="570"/>
      <c r="N435" s="570"/>
      <c r="O435" s="570"/>
      <c r="P435" s="570"/>
      <c r="Q435" s="570"/>
      <c r="R435" s="570"/>
      <c r="S435" s="570"/>
      <c r="T435" s="570"/>
      <c r="U435" s="570"/>
      <c r="V435" s="570"/>
      <c r="W435" s="570"/>
      <c r="X435" s="570"/>
      <c r="Y435" s="570"/>
      <c r="Z435" s="570"/>
      <c r="AA435" s="570"/>
      <c r="AB435" s="570"/>
      <c r="AC435" s="570"/>
      <c r="AD435" s="570"/>
      <c r="AE435" s="570"/>
      <c r="AF435" s="570"/>
      <c r="AG435" s="570"/>
      <c r="AH435" s="570"/>
      <c r="AI435" s="570"/>
      <c r="AJ435" s="570"/>
      <c r="AK435" s="570"/>
      <c r="AL435" s="570"/>
      <c r="AM435" s="570"/>
      <c r="AN435" s="570"/>
      <c r="AO435" s="570"/>
      <c r="AP435" s="570"/>
      <c r="AQ435" s="570"/>
      <c r="AR435" s="570"/>
      <c r="AS435" s="570"/>
      <c r="AT435" s="570"/>
      <c r="AU435" s="570"/>
      <c r="AV435" s="570"/>
      <c r="AW435" s="570">
        <f t="shared" ref="AW435:BP435" si="662">$C435*AW650</f>
        <v>0</v>
      </c>
      <c r="AX435" s="570">
        <f t="shared" si="662"/>
        <v>0</v>
      </c>
      <c r="AY435" s="570">
        <f t="shared" si="662"/>
        <v>0</v>
      </c>
      <c r="AZ435" s="570">
        <f t="shared" si="662"/>
        <v>0</v>
      </c>
      <c r="BA435" s="570">
        <f t="shared" si="662"/>
        <v>0</v>
      </c>
      <c r="BB435" s="570">
        <f t="shared" si="662"/>
        <v>0</v>
      </c>
      <c r="BC435" s="570">
        <f t="shared" si="662"/>
        <v>0</v>
      </c>
      <c r="BD435" s="570">
        <f t="shared" si="662"/>
        <v>0</v>
      </c>
      <c r="BE435" s="570">
        <f t="shared" si="662"/>
        <v>0</v>
      </c>
      <c r="BF435" s="570">
        <f t="shared" si="662"/>
        <v>0</v>
      </c>
      <c r="BG435" s="570">
        <f t="shared" si="662"/>
        <v>0</v>
      </c>
      <c r="BH435" s="570">
        <f t="shared" si="662"/>
        <v>0</v>
      </c>
      <c r="BI435" s="570">
        <f t="shared" si="662"/>
        <v>0</v>
      </c>
      <c r="BJ435" s="570">
        <f t="shared" si="662"/>
        <v>0</v>
      </c>
      <c r="BK435" s="570">
        <f t="shared" si="662"/>
        <v>0</v>
      </c>
      <c r="BL435" s="570">
        <f t="shared" si="662"/>
        <v>0</v>
      </c>
      <c r="BM435" s="570">
        <f t="shared" si="662"/>
        <v>0</v>
      </c>
      <c r="BN435" s="570">
        <f t="shared" si="662"/>
        <v>0</v>
      </c>
      <c r="BO435" s="570">
        <f t="shared" si="662"/>
        <v>0</v>
      </c>
      <c r="BP435" s="570">
        <f t="shared" si="662"/>
        <v>0</v>
      </c>
      <c r="BQ435" s="570">
        <f t="shared" si="647"/>
        <v>0</v>
      </c>
    </row>
    <row r="436" spans="1:69" s="325" customFormat="1" ht="12.75" x14ac:dyDescent="0.2">
      <c r="A436" s="610">
        <v>1990</v>
      </c>
      <c r="B436" s="349" t="s">
        <v>1043</v>
      </c>
      <c r="C436" s="1177">
        <f>'I4 BO ASSETS'!M79</f>
        <v>0</v>
      </c>
      <c r="D436" s="570"/>
      <c r="E436" s="570"/>
      <c r="F436" s="570"/>
      <c r="G436" s="570"/>
      <c r="H436" s="570"/>
      <c r="I436" s="570"/>
      <c r="J436" s="570"/>
      <c r="K436" s="570"/>
      <c r="L436" s="570"/>
      <c r="M436" s="570"/>
      <c r="N436" s="570"/>
      <c r="O436" s="570"/>
      <c r="P436" s="570"/>
      <c r="Q436" s="570"/>
      <c r="R436" s="570"/>
      <c r="S436" s="570"/>
      <c r="T436" s="570"/>
      <c r="U436" s="570"/>
      <c r="V436" s="570"/>
      <c r="W436" s="570"/>
      <c r="X436" s="570"/>
      <c r="Y436" s="570"/>
      <c r="Z436" s="570"/>
      <c r="AA436" s="570"/>
      <c r="AB436" s="570"/>
      <c r="AC436" s="570"/>
      <c r="AD436" s="570"/>
      <c r="AE436" s="570"/>
      <c r="AF436" s="570"/>
      <c r="AG436" s="570"/>
      <c r="AH436" s="570"/>
      <c r="AI436" s="570"/>
      <c r="AJ436" s="570"/>
      <c r="AK436" s="570"/>
      <c r="AL436" s="570"/>
      <c r="AM436" s="570"/>
      <c r="AN436" s="570"/>
      <c r="AO436" s="570"/>
      <c r="AP436" s="570"/>
      <c r="AQ436" s="570"/>
      <c r="AR436" s="570"/>
      <c r="AS436" s="570"/>
      <c r="AT436" s="570"/>
      <c r="AU436" s="570"/>
      <c r="AV436" s="570"/>
      <c r="AW436" s="570">
        <f t="shared" ref="AW436:BP436" si="663">$C436*AW651</f>
        <v>0</v>
      </c>
      <c r="AX436" s="570">
        <f t="shared" si="663"/>
        <v>0</v>
      </c>
      <c r="AY436" s="570">
        <f t="shared" si="663"/>
        <v>0</v>
      </c>
      <c r="AZ436" s="570">
        <f t="shared" si="663"/>
        <v>0</v>
      </c>
      <c r="BA436" s="570">
        <f t="shared" si="663"/>
        <v>0</v>
      </c>
      <c r="BB436" s="570">
        <f t="shared" si="663"/>
        <v>0</v>
      </c>
      <c r="BC436" s="570">
        <f t="shared" si="663"/>
        <v>0</v>
      </c>
      <c r="BD436" s="570">
        <f t="shared" si="663"/>
        <v>0</v>
      </c>
      <c r="BE436" s="570">
        <f t="shared" si="663"/>
        <v>0</v>
      </c>
      <c r="BF436" s="570">
        <f t="shared" si="663"/>
        <v>0</v>
      </c>
      <c r="BG436" s="570">
        <f t="shared" si="663"/>
        <v>0</v>
      </c>
      <c r="BH436" s="570">
        <f t="shared" si="663"/>
        <v>0</v>
      </c>
      <c r="BI436" s="570">
        <f t="shared" si="663"/>
        <v>0</v>
      </c>
      <c r="BJ436" s="570">
        <f t="shared" si="663"/>
        <v>0</v>
      </c>
      <c r="BK436" s="570">
        <f t="shared" si="663"/>
        <v>0</v>
      </c>
      <c r="BL436" s="570">
        <f t="shared" si="663"/>
        <v>0</v>
      </c>
      <c r="BM436" s="570">
        <f t="shared" si="663"/>
        <v>0</v>
      </c>
      <c r="BN436" s="570">
        <f t="shared" si="663"/>
        <v>0</v>
      </c>
      <c r="BO436" s="570">
        <f t="shared" si="663"/>
        <v>0</v>
      </c>
      <c r="BP436" s="570">
        <f t="shared" si="663"/>
        <v>0</v>
      </c>
      <c r="BQ436" s="570">
        <f t="shared" si="647"/>
        <v>0</v>
      </c>
    </row>
    <row r="437" spans="1:69" s="325" customFormat="1" ht="12.75" x14ac:dyDescent="0.2">
      <c r="A437" s="610">
        <v>2005</v>
      </c>
      <c r="B437" s="349" t="s">
        <v>1045</v>
      </c>
      <c r="C437" s="1177">
        <f>'I4 BO ASSETS'!M80</f>
        <v>0</v>
      </c>
      <c r="D437" s="570"/>
      <c r="E437" s="570"/>
      <c r="F437" s="570"/>
      <c r="G437" s="570"/>
      <c r="H437" s="570"/>
      <c r="I437" s="570"/>
      <c r="J437" s="570"/>
      <c r="K437" s="570"/>
      <c r="L437" s="570"/>
      <c r="M437" s="570"/>
      <c r="N437" s="570"/>
      <c r="O437" s="570"/>
      <c r="P437" s="570"/>
      <c r="Q437" s="570"/>
      <c r="R437" s="570"/>
      <c r="S437" s="570"/>
      <c r="T437" s="570"/>
      <c r="U437" s="570"/>
      <c r="V437" s="570"/>
      <c r="W437" s="570"/>
      <c r="X437" s="570"/>
      <c r="Y437" s="570"/>
      <c r="Z437" s="570"/>
      <c r="AA437" s="570"/>
      <c r="AB437" s="570"/>
      <c r="AC437" s="570"/>
      <c r="AD437" s="570"/>
      <c r="AE437" s="570"/>
      <c r="AF437" s="570"/>
      <c r="AG437" s="570"/>
      <c r="AH437" s="570"/>
      <c r="AI437" s="570"/>
      <c r="AJ437" s="570"/>
      <c r="AK437" s="570"/>
      <c r="AL437" s="570"/>
      <c r="AM437" s="570"/>
      <c r="AN437" s="570"/>
      <c r="AO437" s="570"/>
      <c r="AP437" s="570"/>
      <c r="AQ437" s="570"/>
      <c r="AR437" s="570"/>
      <c r="AS437" s="570"/>
      <c r="AT437" s="570"/>
      <c r="AU437" s="570"/>
      <c r="AV437" s="570"/>
      <c r="AW437" s="570">
        <f t="shared" ref="AW437:BP437" si="664">$C437*AW652</f>
        <v>0</v>
      </c>
      <c r="AX437" s="570">
        <f t="shared" si="664"/>
        <v>0</v>
      </c>
      <c r="AY437" s="570">
        <f t="shared" si="664"/>
        <v>0</v>
      </c>
      <c r="AZ437" s="570">
        <f t="shared" si="664"/>
        <v>0</v>
      </c>
      <c r="BA437" s="570">
        <f t="shared" si="664"/>
        <v>0</v>
      </c>
      <c r="BB437" s="570">
        <f t="shared" si="664"/>
        <v>0</v>
      </c>
      <c r="BC437" s="570">
        <f t="shared" si="664"/>
        <v>0</v>
      </c>
      <c r="BD437" s="570">
        <f t="shared" si="664"/>
        <v>0</v>
      </c>
      <c r="BE437" s="570">
        <f t="shared" si="664"/>
        <v>0</v>
      </c>
      <c r="BF437" s="570">
        <f t="shared" si="664"/>
        <v>0</v>
      </c>
      <c r="BG437" s="570">
        <f t="shared" si="664"/>
        <v>0</v>
      </c>
      <c r="BH437" s="570">
        <f t="shared" si="664"/>
        <v>0</v>
      </c>
      <c r="BI437" s="570">
        <f t="shared" si="664"/>
        <v>0</v>
      </c>
      <c r="BJ437" s="570">
        <f t="shared" si="664"/>
        <v>0</v>
      </c>
      <c r="BK437" s="570">
        <f t="shared" si="664"/>
        <v>0</v>
      </c>
      <c r="BL437" s="570">
        <f t="shared" si="664"/>
        <v>0</v>
      </c>
      <c r="BM437" s="570">
        <f t="shared" si="664"/>
        <v>0</v>
      </c>
      <c r="BN437" s="570">
        <f t="shared" si="664"/>
        <v>0</v>
      </c>
      <c r="BO437" s="570">
        <f t="shared" si="664"/>
        <v>0</v>
      </c>
      <c r="BP437" s="570">
        <f t="shared" si="664"/>
        <v>0</v>
      </c>
      <c r="BQ437" s="570">
        <f t="shared" si="647"/>
        <v>0</v>
      </c>
    </row>
    <row r="438" spans="1:69" s="1167" customFormat="1" ht="12.75" x14ac:dyDescent="0.2">
      <c r="A438" s="614">
        <v>2010</v>
      </c>
      <c r="B438" s="613" t="s">
        <v>1046</v>
      </c>
      <c r="C438" s="1177">
        <f>'I4 BO ASSETS'!M81</f>
        <v>0</v>
      </c>
      <c r="D438" s="570"/>
      <c r="E438" s="570"/>
      <c r="F438" s="570"/>
      <c r="G438" s="570"/>
      <c r="H438" s="570"/>
      <c r="I438" s="570"/>
      <c r="J438" s="570"/>
      <c r="K438" s="570"/>
      <c r="L438" s="570"/>
      <c r="M438" s="570"/>
      <c r="N438" s="570"/>
      <c r="O438" s="570"/>
      <c r="P438" s="570"/>
      <c r="Q438" s="570"/>
      <c r="R438" s="570"/>
      <c r="S438" s="570"/>
      <c r="T438" s="570"/>
      <c r="U438" s="570"/>
      <c r="V438" s="570"/>
      <c r="W438" s="570"/>
      <c r="X438" s="570"/>
      <c r="Y438" s="570"/>
      <c r="Z438" s="570"/>
      <c r="AA438" s="570"/>
      <c r="AB438" s="570"/>
      <c r="AC438" s="570"/>
      <c r="AD438" s="570"/>
      <c r="AE438" s="570"/>
      <c r="AF438" s="570"/>
      <c r="AG438" s="570"/>
      <c r="AH438" s="570"/>
      <c r="AI438" s="570"/>
      <c r="AJ438" s="570"/>
      <c r="AK438" s="570"/>
      <c r="AL438" s="570"/>
      <c r="AM438" s="570"/>
      <c r="AN438" s="570"/>
      <c r="AO438" s="570"/>
      <c r="AP438" s="570"/>
      <c r="AQ438" s="570"/>
      <c r="AR438" s="570"/>
      <c r="AS438" s="570"/>
      <c r="AT438" s="570"/>
      <c r="AU438" s="570"/>
      <c r="AV438" s="570"/>
      <c r="AW438" s="570">
        <f t="shared" ref="AW438:BP438" si="665">$C438*AW653</f>
        <v>0</v>
      </c>
      <c r="AX438" s="570">
        <f t="shared" si="665"/>
        <v>0</v>
      </c>
      <c r="AY438" s="570">
        <f t="shared" si="665"/>
        <v>0</v>
      </c>
      <c r="AZ438" s="570">
        <f t="shared" si="665"/>
        <v>0</v>
      </c>
      <c r="BA438" s="570">
        <f t="shared" si="665"/>
        <v>0</v>
      </c>
      <c r="BB438" s="570">
        <f t="shared" si="665"/>
        <v>0</v>
      </c>
      <c r="BC438" s="570">
        <f t="shared" si="665"/>
        <v>0</v>
      </c>
      <c r="BD438" s="570">
        <f t="shared" si="665"/>
        <v>0</v>
      </c>
      <c r="BE438" s="570">
        <f t="shared" si="665"/>
        <v>0</v>
      </c>
      <c r="BF438" s="570">
        <f t="shared" si="665"/>
        <v>0</v>
      </c>
      <c r="BG438" s="570">
        <f t="shared" si="665"/>
        <v>0</v>
      </c>
      <c r="BH438" s="570">
        <f t="shared" si="665"/>
        <v>0</v>
      </c>
      <c r="BI438" s="570">
        <f t="shared" si="665"/>
        <v>0</v>
      </c>
      <c r="BJ438" s="570">
        <f t="shared" si="665"/>
        <v>0</v>
      </c>
      <c r="BK438" s="570">
        <f t="shared" si="665"/>
        <v>0</v>
      </c>
      <c r="BL438" s="570">
        <f t="shared" si="665"/>
        <v>0</v>
      </c>
      <c r="BM438" s="570">
        <f t="shared" si="665"/>
        <v>0</v>
      </c>
      <c r="BN438" s="570">
        <f t="shared" si="665"/>
        <v>0</v>
      </c>
      <c r="BO438" s="570">
        <f t="shared" si="665"/>
        <v>0</v>
      </c>
      <c r="BP438" s="570">
        <f t="shared" si="665"/>
        <v>0</v>
      </c>
      <c r="BQ438" s="570">
        <f t="shared" si="647"/>
        <v>0</v>
      </c>
    </row>
    <row r="439" spans="1:69" s="1173" customFormat="1" ht="12.75" x14ac:dyDescent="0.2">
      <c r="A439" s="1168"/>
      <c r="B439" s="1180" t="s">
        <v>909</v>
      </c>
      <c r="C439" s="1181">
        <f>SUM(C419:C438)</f>
        <v>0</v>
      </c>
      <c r="D439" s="1171"/>
      <c r="E439" s="1171"/>
      <c r="F439" s="1172"/>
      <c r="G439" s="1171">
        <f t="shared" ref="G439:AB439" si="666">SUM(G419:G438)</f>
        <v>0</v>
      </c>
      <c r="H439" s="1171">
        <f t="shared" si="666"/>
        <v>0</v>
      </c>
      <c r="I439" s="1171">
        <f t="shared" si="666"/>
        <v>0</v>
      </c>
      <c r="J439" s="1171">
        <f t="shared" si="666"/>
        <v>0</v>
      </c>
      <c r="K439" s="1171">
        <f t="shared" si="666"/>
        <v>0</v>
      </c>
      <c r="L439" s="1171">
        <f t="shared" si="666"/>
        <v>0</v>
      </c>
      <c r="M439" s="1171">
        <f t="shared" si="666"/>
        <v>0</v>
      </c>
      <c r="N439" s="1171">
        <f t="shared" si="666"/>
        <v>0</v>
      </c>
      <c r="O439" s="1171">
        <f t="shared" si="666"/>
        <v>0</v>
      </c>
      <c r="P439" s="1171">
        <f t="shared" si="666"/>
        <v>0</v>
      </c>
      <c r="Q439" s="1171">
        <f t="shared" si="666"/>
        <v>0</v>
      </c>
      <c r="R439" s="1171">
        <f t="shared" si="666"/>
        <v>0</v>
      </c>
      <c r="S439" s="1171">
        <f t="shared" si="666"/>
        <v>0</v>
      </c>
      <c r="T439" s="1171">
        <f t="shared" si="666"/>
        <v>0</v>
      </c>
      <c r="U439" s="1171">
        <f t="shared" si="666"/>
        <v>0</v>
      </c>
      <c r="V439" s="1171">
        <f t="shared" si="666"/>
        <v>0</v>
      </c>
      <c r="W439" s="1171">
        <f t="shared" si="666"/>
        <v>0</v>
      </c>
      <c r="X439" s="1171">
        <f t="shared" si="666"/>
        <v>0</v>
      </c>
      <c r="Y439" s="1171">
        <f t="shared" si="666"/>
        <v>0</v>
      </c>
      <c r="Z439" s="1171">
        <f t="shared" si="666"/>
        <v>0</v>
      </c>
      <c r="AA439" s="1171">
        <f t="shared" si="666"/>
        <v>0</v>
      </c>
      <c r="AB439" s="1171">
        <f t="shared" si="666"/>
        <v>0</v>
      </c>
      <c r="AC439" s="1171">
        <f t="shared" ref="AC439:AX439" si="667">SUM(AC419:AC438)</f>
        <v>0</v>
      </c>
      <c r="AD439" s="1171">
        <f t="shared" si="667"/>
        <v>0</v>
      </c>
      <c r="AE439" s="1171">
        <f t="shared" si="667"/>
        <v>0</v>
      </c>
      <c r="AF439" s="1171">
        <f t="shared" si="667"/>
        <v>0</v>
      </c>
      <c r="AG439" s="1171">
        <f t="shared" si="667"/>
        <v>0</v>
      </c>
      <c r="AH439" s="1171">
        <f t="shared" si="667"/>
        <v>0</v>
      </c>
      <c r="AI439" s="1171">
        <f t="shared" si="667"/>
        <v>0</v>
      </c>
      <c r="AJ439" s="1171">
        <f t="shared" si="667"/>
        <v>0</v>
      </c>
      <c r="AK439" s="1171">
        <f t="shared" si="667"/>
        <v>0</v>
      </c>
      <c r="AL439" s="1171">
        <f t="shared" si="667"/>
        <v>0</v>
      </c>
      <c r="AM439" s="1171">
        <f t="shared" si="667"/>
        <v>0</v>
      </c>
      <c r="AN439" s="1171">
        <f t="shared" si="667"/>
        <v>0</v>
      </c>
      <c r="AO439" s="1171">
        <f t="shared" si="667"/>
        <v>0</v>
      </c>
      <c r="AP439" s="1171">
        <f t="shared" si="667"/>
        <v>0</v>
      </c>
      <c r="AQ439" s="1171">
        <f t="shared" si="667"/>
        <v>0</v>
      </c>
      <c r="AR439" s="1171">
        <f t="shared" si="667"/>
        <v>0</v>
      </c>
      <c r="AS439" s="1171">
        <f t="shared" si="667"/>
        <v>0</v>
      </c>
      <c r="AT439" s="1171">
        <f t="shared" si="667"/>
        <v>0</v>
      </c>
      <c r="AU439" s="1171">
        <f t="shared" si="667"/>
        <v>0</v>
      </c>
      <c r="AV439" s="1171">
        <f t="shared" si="667"/>
        <v>0</v>
      </c>
      <c r="AW439" s="1171">
        <f t="shared" si="667"/>
        <v>0</v>
      </c>
      <c r="AX439" s="1171">
        <f t="shared" si="667"/>
        <v>0</v>
      </c>
      <c r="AY439" s="1171">
        <f t="shared" ref="AY439:BQ439" si="668">SUM(AY419:AY438)</f>
        <v>0</v>
      </c>
      <c r="AZ439" s="1171">
        <f t="shared" si="668"/>
        <v>0</v>
      </c>
      <c r="BA439" s="1171">
        <f t="shared" si="668"/>
        <v>0</v>
      </c>
      <c r="BB439" s="1171">
        <f t="shared" si="668"/>
        <v>0</v>
      </c>
      <c r="BC439" s="1171">
        <f t="shared" si="668"/>
        <v>0</v>
      </c>
      <c r="BD439" s="1171">
        <f t="shared" si="668"/>
        <v>0</v>
      </c>
      <c r="BE439" s="1171">
        <f t="shared" si="668"/>
        <v>0</v>
      </c>
      <c r="BF439" s="1171">
        <f t="shared" si="668"/>
        <v>0</v>
      </c>
      <c r="BG439" s="1171">
        <f t="shared" si="668"/>
        <v>0</v>
      </c>
      <c r="BH439" s="1171">
        <f t="shared" si="668"/>
        <v>0</v>
      </c>
      <c r="BI439" s="1171">
        <f t="shared" si="668"/>
        <v>0</v>
      </c>
      <c r="BJ439" s="1171">
        <f t="shared" si="668"/>
        <v>0</v>
      </c>
      <c r="BK439" s="1171">
        <f t="shared" si="668"/>
        <v>0</v>
      </c>
      <c r="BL439" s="1171">
        <f t="shared" si="668"/>
        <v>0</v>
      </c>
      <c r="BM439" s="1171">
        <f t="shared" si="668"/>
        <v>0</v>
      </c>
      <c r="BN439" s="1171">
        <f t="shared" si="668"/>
        <v>0</v>
      </c>
      <c r="BO439" s="1171">
        <f t="shared" si="668"/>
        <v>0</v>
      </c>
      <c r="BP439" s="1171">
        <f t="shared" si="668"/>
        <v>0</v>
      </c>
      <c r="BQ439" s="1171">
        <f t="shared" si="668"/>
        <v>0</v>
      </c>
    </row>
    <row r="440" spans="1:69" s="325" customFormat="1" ht="12.75" x14ac:dyDescent="0.2">
      <c r="A440" s="1185"/>
      <c r="B440" s="409"/>
      <c r="C440" s="1186"/>
      <c r="D440" s="570"/>
      <c r="E440" s="570"/>
      <c r="F440" s="570"/>
      <c r="AV440" s="410"/>
      <c r="BQ440" s="410"/>
    </row>
    <row r="441" spans="1:69" s="1097" customFormat="1" ht="13.5" thickBot="1" x14ac:dyDescent="0.25">
      <c r="A441" s="1098"/>
      <c r="B441" s="1095" t="s">
        <v>786</v>
      </c>
      <c r="C441" s="1099">
        <f t="shared" ref="C441:AH441" si="669">C417+C439</f>
        <v>0</v>
      </c>
      <c r="D441" s="1099">
        <f t="shared" si="669"/>
        <v>0</v>
      </c>
      <c r="E441" s="1099">
        <f t="shared" si="669"/>
        <v>0</v>
      </c>
      <c r="F441" s="1099">
        <f t="shared" si="669"/>
        <v>0</v>
      </c>
      <c r="G441" s="1099">
        <f t="shared" si="669"/>
        <v>0</v>
      </c>
      <c r="H441" s="1099">
        <f t="shared" si="669"/>
        <v>0</v>
      </c>
      <c r="I441" s="1099">
        <f t="shared" si="669"/>
        <v>0</v>
      </c>
      <c r="J441" s="1099">
        <f t="shared" si="669"/>
        <v>0</v>
      </c>
      <c r="K441" s="1099">
        <f t="shared" si="669"/>
        <v>0</v>
      </c>
      <c r="L441" s="1099">
        <f t="shared" si="669"/>
        <v>0</v>
      </c>
      <c r="M441" s="1099">
        <f t="shared" si="669"/>
        <v>0</v>
      </c>
      <c r="N441" s="1099">
        <f t="shared" si="669"/>
        <v>0</v>
      </c>
      <c r="O441" s="1099">
        <f t="shared" si="669"/>
        <v>0</v>
      </c>
      <c r="P441" s="1099">
        <f t="shared" si="669"/>
        <v>0</v>
      </c>
      <c r="Q441" s="1099">
        <f t="shared" si="669"/>
        <v>0</v>
      </c>
      <c r="R441" s="1099">
        <f t="shared" si="669"/>
        <v>0</v>
      </c>
      <c r="S441" s="1099">
        <f t="shared" si="669"/>
        <v>0</v>
      </c>
      <c r="T441" s="1099">
        <f t="shared" si="669"/>
        <v>0</v>
      </c>
      <c r="U441" s="1099">
        <f t="shared" si="669"/>
        <v>0</v>
      </c>
      <c r="V441" s="1099">
        <f t="shared" si="669"/>
        <v>0</v>
      </c>
      <c r="W441" s="1099">
        <f t="shared" si="669"/>
        <v>0</v>
      </c>
      <c r="X441" s="1099">
        <f t="shared" si="669"/>
        <v>0</v>
      </c>
      <c r="Y441" s="1099">
        <f t="shared" si="669"/>
        <v>0</v>
      </c>
      <c r="Z441" s="1099">
        <f t="shared" si="669"/>
        <v>0</v>
      </c>
      <c r="AA441" s="1099">
        <f t="shared" si="669"/>
        <v>0</v>
      </c>
      <c r="AB441" s="1099">
        <f t="shared" si="669"/>
        <v>0</v>
      </c>
      <c r="AC441" s="1099">
        <f t="shared" si="669"/>
        <v>0</v>
      </c>
      <c r="AD441" s="1099">
        <f t="shared" si="669"/>
        <v>0</v>
      </c>
      <c r="AE441" s="1099">
        <f t="shared" si="669"/>
        <v>0</v>
      </c>
      <c r="AF441" s="1099">
        <f t="shared" si="669"/>
        <v>0</v>
      </c>
      <c r="AG441" s="1099">
        <f t="shared" si="669"/>
        <v>0</v>
      </c>
      <c r="AH441" s="1099">
        <f t="shared" si="669"/>
        <v>0</v>
      </c>
      <c r="AI441" s="1099">
        <f t="shared" ref="AI441:BQ441" si="670">AI417+AI439</f>
        <v>0</v>
      </c>
      <c r="AJ441" s="1099">
        <f t="shared" si="670"/>
        <v>0</v>
      </c>
      <c r="AK441" s="1099">
        <f t="shared" si="670"/>
        <v>0</v>
      </c>
      <c r="AL441" s="1099">
        <f t="shared" si="670"/>
        <v>0</v>
      </c>
      <c r="AM441" s="1099">
        <f t="shared" si="670"/>
        <v>0</v>
      </c>
      <c r="AN441" s="1099">
        <f t="shared" si="670"/>
        <v>0</v>
      </c>
      <c r="AO441" s="1099">
        <f t="shared" si="670"/>
        <v>0</v>
      </c>
      <c r="AP441" s="1099">
        <f t="shared" si="670"/>
        <v>0</v>
      </c>
      <c r="AQ441" s="1099">
        <f t="shared" si="670"/>
        <v>0</v>
      </c>
      <c r="AR441" s="1099">
        <f t="shared" si="670"/>
        <v>0</v>
      </c>
      <c r="AS441" s="1099">
        <f t="shared" si="670"/>
        <v>0</v>
      </c>
      <c r="AT441" s="1099">
        <f t="shared" si="670"/>
        <v>0</v>
      </c>
      <c r="AU441" s="1099">
        <f t="shared" si="670"/>
        <v>0</v>
      </c>
      <c r="AV441" s="1099">
        <f t="shared" si="670"/>
        <v>0</v>
      </c>
      <c r="AW441" s="1099">
        <f t="shared" si="670"/>
        <v>0</v>
      </c>
      <c r="AX441" s="1099">
        <f t="shared" si="670"/>
        <v>0</v>
      </c>
      <c r="AY441" s="1099">
        <f t="shared" si="670"/>
        <v>0</v>
      </c>
      <c r="AZ441" s="1099">
        <f t="shared" si="670"/>
        <v>0</v>
      </c>
      <c r="BA441" s="1099">
        <f t="shared" si="670"/>
        <v>0</v>
      </c>
      <c r="BB441" s="1099">
        <f t="shared" si="670"/>
        <v>0</v>
      </c>
      <c r="BC441" s="1099">
        <f t="shared" si="670"/>
        <v>0</v>
      </c>
      <c r="BD441" s="1099">
        <f t="shared" si="670"/>
        <v>0</v>
      </c>
      <c r="BE441" s="1099">
        <f t="shared" si="670"/>
        <v>0</v>
      </c>
      <c r="BF441" s="1099">
        <f t="shared" si="670"/>
        <v>0</v>
      </c>
      <c r="BG441" s="1099">
        <f t="shared" si="670"/>
        <v>0</v>
      </c>
      <c r="BH441" s="1099">
        <f t="shared" si="670"/>
        <v>0</v>
      </c>
      <c r="BI441" s="1099">
        <f t="shared" si="670"/>
        <v>0</v>
      </c>
      <c r="BJ441" s="1099">
        <f t="shared" si="670"/>
        <v>0</v>
      </c>
      <c r="BK441" s="1099">
        <f t="shared" si="670"/>
        <v>0</v>
      </c>
      <c r="BL441" s="1099">
        <f t="shared" si="670"/>
        <v>0</v>
      </c>
      <c r="BM441" s="1099">
        <f t="shared" si="670"/>
        <v>0</v>
      </c>
      <c r="BN441" s="1099">
        <f t="shared" si="670"/>
        <v>0</v>
      </c>
      <c r="BO441" s="1099">
        <f t="shared" si="670"/>
        <v>0</v>
      </c>
      <c r="BP441" s="1099">
        <f t="shared" si="670"/>
        <v>0</v>
      </c>
      <c r="BQ441" s="1099">
        <f t="shared" si="670"/>
        <v>0</v>
      </c>
    </row>
    <row r="442" spans="1:69" s="325" customFormat="1" ht="13.5" thickTop="1" x14ac:dyDescent="0.2">
      <c r="A442" s="1185"/>
      <c r="B442" s="409"/>
      <c r="C442" s="1186"/>
      <c r="D442" s="570"/>
      <c r="E442" s="570"/>
      <c r="F442" s="570"/>
      <c r="AV442" s="410"/>
      <c r="BQ442" s="410"/>
    </row>
    <row r="443" spans="1:69" s="325" customFormat="1" ht="12.75" x14ac:dyDescent="0.2">
      <c r="A443" s="1185"/>
      <c r="B443" s="409"/>
      <c r="C443" s="1186"/>
      <c r="D443" s="570"/>
      <c r="E443" s="570"/>
      <c r="F443" s="570"/>
      <c r="AV443" s="410"/>
      <c r="BQ443" s="410"/>
    </row>
    <row r="444" spans="1:69" s="325" customFormat="1" ht="15.75" x14ac:dyDescent="0.25">
      <c r="A444" s="1489" t="s">
        <v>949</v>
      </c>
      <c r="C444" s="1140"/>
      <c r="AV444" s="410"/>
    </row>
    <row r="445" spans="1:69" s="325" customFormat="1" ht="12.75" x14ac:dyDescent="0.2">
      <c r="C445" s="1140"/>
      <c r="AV445" s="410"/>
    </row>
    <row r="446" spans="1:69" s="325" customFormat="1" ht="12.75" x14ac:dyDescent="0.2">
      <c r="A446" s="523"/>
      <c r="B446" s="1141"/>
      <c r="C446" s="1142"/>
      <c r="AV446" s="410"/>
    </row>
    <row r="447" spans="1:69" s="1143" customFormat="1" ht="25.5" x14ac:dyDescent="0.2">
      <c r="C447" s="1144"/>
      <c r="D447" s="1145"/>
      <c r="E447" s="1146"/>
      <c r="F447" s="1147"/>
      <c r="G447" s="1148" t="s">
        <v>1130</v>
      </c>
      <c r="H447" s="1148"/>
      <c r="I447" s="1148"/>
      <c r="J447" s="1148"/>
      <c r="K447" s="1148"/>
      <c r="L447" s="1148"/>
      <c r="M447" s="1148"/>
      <c r="N447" s="1148"/>
      <c r="O447" s="1148"/>
      <c r="P447" s="1148"/>
      <c r="Q447" s="1148"/>
      <c r="R447" s="1148"/>
      <c r="S447" s="1148"/>
      <c r="T447" s="1148"/>
      <c r="U447" s="1148"/>
      <c r="V447" s="1148"/>
      <c r="W447" s="1148"/>
      <c r="X447" s="1148"/>
      <c r="Y447" s="1148"/>
      <c r="Z447" s="1148"/>
      <c r="AA447" s="1149"/>
      <c r="AB447" s="1148" t="s">
        <v>1131</v>
      </c>
      <c r="AC447" s="1148"/>
      <c r="AD447" s="1148"/>
      <c r="AE447" s="1148"/>
      <c r="AF447" s="1148"/>
      <c r="AG447" s="1148"/>
      <c r="AH447" s="1148"/>
      <c r="AI447" s="1148"/>
      <c r="AJ447" s="1148"/>
      <c r="AK447" s="1148"/>
      <c r="AL447" s="1148"/>
      <c r="AM447" s="1148"/>
      <c r="AN447" s="1148"/>
      <c r="AO447" s="1148"/>
      <c r="AP447" s="1148"/>
      <c r="AQ447" s="1148"/>
      <c r="AR447" s="1148"/>
      <c r="AS447" s="1148"/>
      <c r="AT447" s="1148"/>
      <c r="AU447" s="1148"/>
      <c r="AV447" s="1149"/>
      <c r="AW447" s="1150" t="s">
        <v>1132</v>
      </c>
      <c r="AX447" s="1148"/>
      <c r="AY447" s="1148"/>
      <c r="AZ447" s="1148"/>
      <c r="BA447" s="1148"/>
      <c r="BB447" s="1148"/>
      <c r="BC447" s="1148"/>
      <c r="BD447" s="1148"/>
      <c r="BE447" s="1148"/>
      <c r="BF447" s="1148"/>
      <c r="BG447" s="1148"/>
      <c r="BH447" s="1148"/>
      <c r="BI447" s="1148"/>
      <c r="BJ447" s="1148"/>
      <c r="BK447" s="1148"/>
      <c r="BL447" s="1148"/>
      <c r="BM447" s="1148"/>
      <c r="BN447" s="1148"/>
      <c r="BO447" s="1148"/>
      <c r="BP447" s="1148"/>
      <c r="BQ447" s="1149"/>
    </row>
    <row r="448" spans="1:69" s="985" customFormat="1" ht="12.75" x14ac:dyDescent="0.2">
      <c r="A448" s="1151"/>
      <c r="B448" s="1151"/>
      <c r="C448" s="1152"/>
      <c r="D448" s="1153"/>
      <c r="E448" s="1154"/>
      <c r="F448" s="1155"/>
      <c r="G448" s="1156">
        <v>1</v>
      </c>
      <c r="H448" s="1156">
        <v>2</v>
      </c>
      <c r="I448" s="1156">
        <v>3</v>
      </c>
      <c r="J448" s="1156">
        <v>4</v>
      </c>
      <c r="K448" s="1156">
        <v>5</v>
      </c>
      <c r="L448" s="1156">
        <v>6</v>
      </c>
      <c r="M448" s="1156">
        <v>7</v>
      </c>
      <c r="N448" s="1156">
        <v>8</v>
      </c>
      <c r="O448" s="1156">
        <v>9</v>
      </c>
      <c r="P448" s="1156">
        <v>10</v>
      </c>
      <c r="Q448" s="1156">
        <v>11</v>
      </c>
      <c r="R448" s="1156">
        <v>12</v>
      </c>
      <c r="S448" s="1156">
        <v>13</v>
      </c>
      <c r="T448" s="1156">
        <v>14</v>
      </c>
      <c r="U448" s="1156">
        <v>15</v>
      </c>
      <c r="V448" s="1156">
        <v>16</v>
      </c>
      <c r="W448" s="1156">
        <v>17</v>
      </c>
      <c r="X448" s="1156">
        <v>18</v>
      </c>
      <c r="Y448" s="1156">
        <v>19</v>
      </c>
      <c r="Z448" s="1156">
        <v>20</v>
      </c>
      <c r="AA448" s="1157" t="s">
        <v>707</v>
      </c>
      <c r="AB448" s="1156">
        <v>1</v>
      </c>
      <c r="AC448" s="1156">
        <v>2</v>
      </c>
      <c r="AD448" s="1156">
        <v>3</v>
      </c>
      <c r="AE448" s="1156">
        <v>4</v>
      </c>
      <c r="AF448" s="1156">
        <v>5</v>
      </c>
      <c r="AG448" s="1156">
        <v>6</v>
      </c>
      <c r="AH448" s="1156">
        <v>7</v>
      </c>
      <c r="AI448" s="1156">
        <v>8</v>
      </c>
      <c r="AJ448" s="1156">
        <v>9</v>
      </c>
      <c r="AK448" s="1156">
        <v>10</v>
      </c>
      <c r="AL448" s="1156">
        <v>11</v>
      </c>
      <c r="AM448" s="1156">
        <v>12</v>
      </c>
      <c r="AN448" s="1156">
        <v>13</v>
      </c>
      <c r="AO448" s="1156">
        <v>14</v>
      </c>
      <c r="AP448" s="1156">
        <v>15</v>
      </c>
      <c r="AQ448" s="1156">
        <v>16</v>
      </c>
      <c r="AR448" s="1156">
        <v>17</v>
      </c>
      <c r="AS448" s="1156">
        <v>18</v>
      </c>
      <c r="AT448" s="1156">
        <v>19</v>
      </c>
      <c r="AU448" s="1156">
        <v>20</v>
      </c>
      <c r="AV448" s="1157" t="s">
        <v>707</v>
      </c>
      <c r="AW448" s="1158">
        <v>1</v>
      </c>
      <c r="AX448" s="1156">
        <v>2</v>
      </c>
      <c r="AY448" s="1156">
        <v>3</v>
      </c>
      <c r="AZ448" s="1156">
        <v>4</v>
      </c>
      <c r="BA448" s="1156">
        <v>5</v>
      </c>
      <c r="BB448" s="1156">
        <v>6</v>
      </c>
      <c r="BC448" s="1156">
        <v>7</v>
      </c>
      <c r="BD448" s="1156">
        <v>8</v>
      </c>
      <c r="BE448" s="1156">
        <v>9</v>
      </c>
      <c r="BF448" s="1156">
        <v>10</v>
      </c>
      <c r="BG448" s="1156">
        <v>11</v>
      </c>
      <c r="BH448" s="1156">
        <v>12</v>
      </c>
      <c r="BI448" s="1156">
        <v>13</v>
      </c>
      <c r="BJ448" s="1156">
        <v>14</v>
      </c>
      <c r="BK448" s="1156">
        <v>15</v>
      </c>
      <c r="BL448" s="1156">
        <v>16</v>
      </c>
      <c r="BM448" s="1156">
        <v>17</v>
      </c>
      <c r="BN448" s="1156">
        <v>18</v>
      </c>
      <c r="BO448" s="1156">
        <v>19</v>
      </c>
      <c r="BP448" s="1156">
        <v>20</v>
      </c>
      <c r="BQ448" s="1157" t="s">
        <v>707</v>
      </c>
    </row>
    <row r="449" spans="1:69" s="397" customFormat="1" ht="38.25" x14ac:dyDescent="0.2">
      <c r="A449" s="74" t="s">
        <v>1180</v>
      </c>
      <c r="B449" s="74" t="s">
        <v>637</v>
      </c>
      <c r="C449" s="1201" t="s">
        <v>1362</v>
      </c>
      <c r="D449" s="1160" t="s">
        <v>308</v>
      </c>
      <c r="E449" s="1161" t="s">
        <v>309</v>
      </c>
      <c r="F449" s="1162" t="s">
        <v>763</v>
      </c>
      <c r="G449" s="784" t="str">
        <f>IF('I2 LDC class'!$D$20="",'I2 LDC class'!$C$20,'I2 LDC class'!$D$20)</f>
        <v>Residential</v>
      </c>
      <c r="H449" s="784" t="str">
        <f>IF('I2 LDC class'!$D$21="",'I2 LDC class'!$C$21,'I2 LDC class'!$D$21)</f>
        <v>GS &lt;50</v>
      </c>
      <c r="I449" s="784" t="str">
        <f>IF('I2 LDC class'!$D$22="",'I2 LDC class'!$C$22,'I2 LDC class'!$D$22)</f>
        <v>GS&gt;50-Regular</v>
      </c>
      <c r="J449" s="784" t="str">
        <f>IF('I2 LDC class'!$D$23="",'I2 LDC class'!$C$23,'I2 LDC class'!$D$23)</f>
        <v>GS&gt; 50-TOU</v>
      </c>
      <c r="K449" s="784" t="str">
        <f>IF('I2 LDC class'!$D$24="",'I2 LDC class'!$C$24,'I2 LDC class'!$D$24)</f>
        <v>GS &gt;50-Intermediate</v>
      </c>
      <c r="L449" s="784" t="str">
        <f>IF('I2 LDC class'!$D$25="",'I2 LDC class'!$C$25,'I2 LDC class'!$D$25)</f>
        <v>Large Use &gt;5MW</v>
      </c>
      <c r="M449" s="784" t="str">
        <f>IF('I2 LDC class'!$D$26="",'I2 LDC class'!$C$26,'I2 LDC class'!$D$26)</f>
        <v>Street Light</v>
      </c>
      <c r="N449" s="784" t="str">
        <f>IF('I2 LDC class'!$D$27="",'I2 LDC class'!$C$27,'I2 LDC class'!$D$27)</f>
        <v>Sentinel</v>
      </c>
      <c r="O449" s="784" t="str">
        <f>IF('I2 LDC class'!$D$28="",'I2 LDC class'!$C$28,'I2 LDC class'!$D$28)</f>
        <v>Unmetered Scattered Load</v>
      </c>
      <c r="P449" s="784" t="str">
        <f>IF('I2 LDC class'!$D$29="",'I2 LDC class'!$C$29,'I2 LDC class'!$D$29)</f>
        <v>Embedded Distributor</v>
      </c>
      <c r="Q449" s="784" t="str">
        <f>IF('I2 LDC class'!$D$30="",'I2 LDC class'!$C$30,'I2 LDC class'!$D$30)</f>
        <v>Back-up/Standby Power</v>
      </c>
      <c r="R449" s="784" t="str">
        <f>IF('I2 LDC class'!$D$31="",'I2 LDC class'!$C$31,'I2 LDC class'!$D$31)</f>
        <v>Rate Class 1</v>
      </c>
      <c r="S449" s="784" t="str">
        <f>IF('I2 LDC class'!$D$32="",'I2 LDC class'!$C$32,'I2 LDC class'!$D$32)</f>
        <v>Rate class 2</v>
      </c>
      <c r="T449" s="784" t="str">
        <f>IF('I2 LDC class'!$D$33="",'I2 LDC class'!$C$33,'I2 LDC class'!$D$33)</f>
        <v>Rate class 3</v>
      </c>
      <c r="U449" s="784" t="str">
        <f>IF('I2 LDC class'!$D$34="",'I2 LDC class'!$C$34,'I2 LDC class'!$D$34)</f>
        <v>Rate class 4</v>
      </c>
      <c r="V449" s="784" t="str">
        <f>IF('I2 LDC class'!$D$35="",'I2 LDC class'!$C$35,'I2 LDC class'!$D$35)</f>
        <v>Rate class 5</v>
      </c>
      <c r="W449" s="784" t="str">
        <f>IF('I2 LDC class'!$D$36="",'I2 LDC class'!$C$36,'I2 LDC class'!$D$36)</f>
        <v>Rate class 6</v>
      </c>
      <c r="X449" s="784" t="str">
        <f>IF('I2 LDC class'!$D$37="",'I2 LDC class'!$C$37,'I2 LDC class'!$D$37)</f>
        <v>Rate class 7</v>
      </c>
      <c r="Y449" s="784" t="str">
        <f>IF('I2 LDC class'!$D$38="",'I2 LDC class'!$C$38,'I2 LDC class'!$D$38)</f>
        <v>Rate class 8</v>
      </c>
      <c r="Z449" s="784" t="str">
        <f>IF('I2 LDC class'!$D$39="",'I2 LDC class'!$C$39,'I2 LDC class'!$D$39)</f>
        <v>Rate class 9</v>
      </c>
      <c r="AA449" s="1164" t="s">
        <v>707</v>
      </c>
      <c r="AB449" s="784" t="str">
        <f>IF('I2 LDC class'!$D$20="",'I2 LDC class'!$C$20,'I2 LDC class'!$D$20)</f>
        <v>Residential</v>
      </c>
      <c r="AC449" s="784" t="str">
        <f>IF('I2 LDC class'!$D$21="",'I2 LDC class'!$C$21,'I2 LDC class'!$D$21)</f>
        <v>GS &lt;50</v>
      </c>
      <c r="AD449" s="784" t="str">
        <f>IF('I2 LDC class'!$D$22="",'I2 LDC class'!$C$22,'I2 LDC class'!$D$22)</f>
        <v>GS&gt;50-Regular</v>
      </c>
      <c r="AE449" s="784" t="str">
        <f>IF('I2 LDC class'!$D$23="",'I2 LDC class'!$C$23,'I2 LDC class'!$D$23)</f>
        <v>GS&gt; 50-TOU</v>
      </c>
      <c r="AF449" s="784" t="str">
        <f>IF('I2 LDC class'!$D$24="",'I2 LDC class'!$C$24,'I2 LDC class'!$D$24)</f>
        <v>GS &gt;50-Intermediate</v>
      </c>
      <c r="AG449" s="784" t="str">
        <f>IF('I2 LDC class'!$D$25="",'I2 LDC class'!$C$25,'I2 LDC class'!$D$25)</f>
        <v>Large Use &gt;5MW</v>
      </c>
      <c r="AH449" s="784" t="str">
        <f>IF('I2 LDC class'!$D$26="",'I2 LDC class'!$C$26,'I2 LDC class'!$D$26)</f>
        <v>Street Light</v>
      </c>
      <c r="AI449" s="784" t="str">
        <f>IF('I2 LDC class'!$D$27="",'I2 LDC class'!$C$27,'I2 LDC class'!$D$27)</f>
        <v>Sentinel</v>
      </c>
      <c r="AJ449" s="784" t="str">
        <f>IF('I2 LDC class'!$D$28="",'I2 LDC class'!$C$28,'I2 LDC class'!$D$28)</f>
        <v>Unmetered Scattered Load</v>
      </c>
      <c r="AK449" s="784" t="str">
        <f>IF('I2 LDC class'!$D$29="",'I2 LDC class'!$C$29,'I2 LDC class'!$D$29)</f>
        <v>Embedded Distributor</v>
      </c>
      <c r="AL449" s="784" t="str">
        <f>IF('I2 LDC class'!$D$30="",'I2 LDC class'!$C$30,'I2 LDC class'!$D$30)</f>
        <v>Back-up/Standby Power</v>
      </c>
      <c r="AM449" s="784" t="str">
        <f>IF('I2 LDC class'!$D$31="",'I2 LDC class'!$C$31,'I2 LDC class'!$D$31)</f>
        <v>Rate Class 1</v>
      </c>
      <c r="AN449" s="784" t="str">
        <f>IF('I2 LDC class'!$D$32="",'I2 LDC class'!$C$32,'I2 LDC class'!$D$32)</f>
        <v>Rate class 2</v>
      </c>
      <c r="AO449" s="784" t="str">
        <f>IF('I2 LDC class'!$D$33="",'I2 LDC class'!$C$33,'I2 LDC class'!$D$33)</f>
        <v>Rate class 3</v>
      </c>
      <c r="AP449" s="784" t="str">
        <f>IF('I2 LDC class'!$D$34="",'I2 LDC class'!$C$34,'I2 LDC class'!$D$34)</f>
        <v>Rate class 4</v>
      </c>
      <c r="AQ449" s="784" t="str">
        <f>IF('I2 LDC class'!$D$35="",'I2 LDC class'!$C$35,'I2 LDC class'!$D$35)</f>
        <v>Rate class 5</v>
      </c>
      <c r="AR449" s="784" t="str">
        <f>IF('I2 LDC class'!$D$36="",'I2 LDC class'!$C$36,'I2 LDC class'!$D$36)</f>
        <v>Rate class 6</v>
      </c>
      <c r="AS449" s="784" t="str">
        <f>IF('I2 LDC class'!$D$37="",'I2 LDC class'!$C$37,'I2 LDC class'!$D$37)</f>
        <v>Rate class 7</v>
      </c>
      <c r="AT449" s="784" t="str">
        <f>IF('I2 LDC class'!$D$38="",'I2 LDC class'!$C$38,'I2 LDC class'!$D$38)</f>
        <v>Rate class 8</v>
      </c>
      <c r="AU449" s="784" t="str">
        <f>IF('I2 LDC class'!$D$39="",'I2 LDC class'!$C$39,'I2 LDC class'!$D$39)</f>
        <v>Rate class 9</v>
      </c>
      <c r="AV449" s="1164" t="s">
        <v>707</v>
      </c>
      <c r="AW449" s="784" t="str">
        <f>IF('I2 LDC class'!$D$20="",'I2 LDC class'!$C$20,'I2 LDC class'!$D$20)</f>
        <v>Residential</v>
      </c>
      <c r="AX449" s="784" t="str">
        <f>IF('I2 LDC class'!$D$21="",'I2 LDC class'!$C$21,'I2 LDC class'!$D$21)</f>
        <v>GS &lt;50</v>
      </c>
      <c r="AY449" s="784" t="str">
        <f>IF('I2 LDC class'!$D$22="",'I2 LDC class'!$C$22,'I2 LDC class'!$D$22)</f>
        <v>GS&gt;50-Regular</v>
      </c>
      <c r="AZ449" s="784" t="str">
        <f>IF('I2 LDC class'!$D$23="",'I2 LDC class'!$C$23,'I2 LDC class'!$D$23)</f>
        <v>GS&gt; 50-TOU</v>
      </c>
      <c r="BA449" s="784" t="str">
        <f>IF('I2 LDC class'!$D$24="",'I2 LDC class'!$C$24,'I2 LDC class'!$D$24)</f>
        <v>GS &gt;50-Intermediate</v>
      </c>
      <c r="BB449" s="784" t="str">
        <f>IF('I2 LDC class'!$D$25="",'I2 LDC class'!$C$25,'I2 LDC class'!$D$25)</f>
        <v>Large Use &gt;5MW</v>
      </c>
      <c r="BC449" s="784" t="str">
        <f>IF('I2 LDC class'!$D$26="",'I2 LDC class'!$C$26,'I2 LDC class'!$D$26)</f>
        <v>Street Light</v>
      </c>
      <c r="BD449" s="784" t="str">
        <f>IF('I2 LDC class'!$D$27="",'I2 LDC class'!$C$27,'I2 LDC class'!$D$27)</f>
        <v>Sentinel</v>
      </c>
      <c r="BE449" s="784" t="str">
        <f>IF('I2 LDC class'!$D$28="",'I2 LDC class'!$C$28,'I2 LDC class'!$D$28)</f>
        <v>Unmetered Scattered Load</v>
      </c>
      <c r="BF449" s="784" t="str">
        <f>IF('I2 LDC class'!$D$29="",'I2 LDC class'!$C$29,'I2 LDC class'!$D$29)</f>
        <v>Embedded Distributor</v>
      </c>
      <c r="BG449" s="784" t="str">
        <f>IF('I2 LDC class'!$D$30="",'I2 LDC class'!$C$30,'I2 LDC class'!$D$30)</f>
        <v>Back-up/Standby Power</v>
      </c>
      <c r="BH449" s="784" t="str">
        <f>IF('I2 LDC class'!$D$31="",'I2 LDC class'!$C$31,'I2 LDC class'!$D$31)</f>
        <v>Rate Class 1</v>
      </c>
      <c r="BI449" s="784" t="str">
        <f>IF('I2 LDC class'!$D$32="",'I2 LDC class'!$C$32,'I2 LDC class'!$D$32)</f>
        <v>Rate class 2</v>
      </c>
      <c r="BJ449" s="784" t="str">
        <f>IF('I2 LDC class'!$D$33="",'I2 LDC class'!$C$33,'I2 LDC class'!$D$33)</f>
        <v>Rate class 3</v>
      </c>
      <c r="BK449" s="784" t="str">
        <f>IF('I2 LDC class'!$D$34="",'I2 LDC class'!$C$34,'I2 LDC class'!$D$34)</f>
        <v>Rate class 4</v>
      </c>
      <c r="BL449" s="784" t="str">
        <f>IF('I2 LDC class'!$D$35="",'I2 LDC class'!$C$35,'I2 LDC class'!$D$35)</f>
        <v>Rate class 5</v>
      </c>
      <c r="BM449" s="784" t="str">
        <f>IF('I2 LDC class'!$D$36="",'I2 LDC class'!$C$36,'I2 LDC class'!$D$36)</f>
        <v>Rate class 6</v>
      </c>
      <c r="BN449" s="784" t="str">
        <f>IF('I2 LDC class'!$D$37="",'I2 LDC class'!$C$37,'I2 LDC class'!$D$37)</f>
        <v>Rate class 7</v>
      </c>
      <c r="BO449" s="784" t="str">
        <f>IF('I2 LDC class'!$D$38="",'I2 LDC class'!$C$38,'I2 LDC class'!$D$38)</f>
        <v>Rate class 8</v>
      </c>
      <c r="BP449" s="784" t="str">
        <f>IF('I2 LDC class'!$D$39="",'I2 LDC class'!$C$39,'I2 LDC class'!$D$39)</f>
        <v>Rate class 9</v>
      </c>
      <c r="BQ449" s="1164" t="s">
        <v>707</v>
      </c>
    </row>
    <row r="450" spans="1:69" s="325" customFormat="1" ht="12.75" x14ac:dyDescent="0.2">
      <c r="A450" s="198">
        <v>1565</v>
      </c>
      <c r="B450" s="349" t="s">
        <v>649</v>
      </c>
      <c r="C450" s="1142">
        <f>'I4 BO ASSETS'!N17</f>
        <v>0</v>
      </c>
      <c r="D450" s="570">
        <f t="shared" ref="D450:E469" si="671">$C450*D592</f>
        <v>0</v>
      </c>
      <c r="E450" s="570">
        <f t="shared" si="671"/>
        <v>0</v>
      </c>
      <c r="F450" s="570">
        <f>D450+E450</f>
        <v>0</v>
      </c>
      <c r="G450" s="570">
        <f t="shared" ref="G450:Z450" si="672">$D450*G592</f>
        <v>0</v>
      </c>
      <c r="H450" s="570">
        <f t="shared" si="672"/>
        <v>0</v>
      </c>
      <c r="I450" s="570">
        <f t="shared" si="672"/>
        <v>0</v>
      </c>
      <c r="J450" s="570">
        <f t="shared" si="672"/>
        <v>0</v>
      </c>
      <c r="K450" s="570">
        <f t="shared" si="672"/>
        <v>0</v>
      </c>
      <c r="L450" s="570">
        <f t="shared" si="672"/>
        <v>0</v>
      </c>
      <c r="M450" s="570">
        <f t="shared" si="672"/>
        <v>0</v>
      </c>
      <c r="N450" s="570">
        <f t="shared" si="672"/>
        <v>0</v>
      </c>
      <c r="O450" s="570">
        <f t="shared" si="672"/>
        <v>0</v>
      </c>
      <c r="P450" s="570">
        <f t="shared" si="672"/>
        <v>0</v>
      </c>
      <c r="Q450" s="570">
        <f t="shared" si="672"/>
        <v>0</v>
      </c>
      <c r="R450" s="570">
        <f t="shared" si="672"/>
        <v>0</v>
      </c>
      <c r="S450" s="570">
        <f t="shared" si="672"/>
        <v>0</v>
      </c>
      <c r="T450" s="570">
        <f t="shared" si="672"/>
        <v>0</v>
      </c>
      <c r="U450" s="570">
        <f t="shared" si="672"/>
        <v>0</v>
      </c>
      <c r="V450" s="570">
        <f t="shared" si="672"/>
        <v>0</v>
      </c>
      <c r="W450" s="570">
        <f t="shared" si="672"/>
        <v>0</v>
      </c>
      <c r="X450" s="570">
        <f t="shared" si="672"/>
        <v>0</v>
      </c>
      <c r="Y450" s="570">
        <f t="shared" si="672"/>
        <v>0</v>
      </c>
      <c r="Z450" s="570">
        <f t="shared" si="672"/>
        <v>0</v>
      </c>
      <c r="AA450" s="570">
        <f>SUM(G450:Z450)</f>
        <v>0</v>
      </c>
      <c r="AB450" s="570">
        <f t="shared" ref="AB450:AU450" si="673">$E450*AB592</f>
        <v>0</v>
      </c>
      <c r="AC450" s="570">
        <f t="shared" si="673"/>
        <v>0</v>
      </c>
      <c r="AD450" s="570">
        <f t="shared" si="673"/>
        <v>0</v>
      </c>
      <c r="AE450" s="570">
        <f t="shared" si="673"/>
        <v>0</v>
      </c>
      <c r="AF450" s="570">
        <f t="shared" si="673"/>
        <v>0</v>
      </c>
      <c r="AG450" s="570">
        <f t="shared" si="673"/>
        <v>0</v>
      </c>
      <c r="AH450" s="570">
        <f t="shared" si="673"/>
        <v>0</v>
      </c>
      <c r="AI450" s="570">
        <f t="shared" si="673"/>
        <v>0</v>
      </c>
      <c r="AJ450" s="570">
        <f t="shared" si="673"/>
        <v>0</v>
      </c>
      <c r="AK450" s="570">
        <f t="shared" si="673"/>
        <v>0</v>
      </c>
      <c r="AL450" s="570">
        <f t="shared" si="673"/>
        <v>0</v>
      </c>
      <c r="AM450" s="570">
        <f t="shared" si="673"/>
        <v>0</v>
      </c>
      <c r="AN450" s="570">
        <f t="shared" si="673"/>
        <v>0</v>
      </c>
      <c r="AO450" s="570">
        <f t="shared" si="673"/>
        <v>0</v>
      </c>
      <c r="AP450" s="570">
        <f t="shared" si="673"/>
        <v>0</v>
      </c>
      <c r="AQ450" s="570">
        <f t="shared" si="673"/>
        <v>0</v>
      </c>
      <c r="AR450" s="570">
        <f t="shared" si="673"/>
        <v>0</v>
      </c>
      <c r="AS450" s="570">
        <f t="shared" si="673"/>
        <v>0</v>
      </c>
      <c r="AT450" s="570">
        <f t="shared" si="673"/>
        <v>0</v>
      </c>
      <c r="AU450" s="570">
        <f t="shared" si="673"/>
        <v>0</v>
      </c>
      <c r="AV450" s="570">
        <f>SUM(AB450:AU450)</f>
        <v>0</v>
      </c>
      <c r="AW450" s="570"/>
      <c r="AX450" s="570"/>
      <c r="AY450" s="570"/>
      <c r="AZ450" s="570"/>
      <c r="BA450" s="570"/>
      <c r="BB450" s="570"/>
      <c r="BC450" s="570"/>
      <c r="BD450" s="570"/>
      <c r="BE450" s="570"/>
      <c r="BF450" s="570"/>
      <c r="BG450" s="570"/>
      <c r="BH450" s="570"/>
      <c r="BI450" s="570"/>
      <c r="BJ450" s="570"/>
      <c r="BK450" s="570"/>
      <c r="BL450" s="570"/>
      <c r="BM450" s="570"/>
      <c r="BN450" s="570"/>
      <c r="BO450" s="570"/>
      <c r="BP450" s="570"/>
      <c r="BQ450" s="570"/>
    </row>
    <row r="451" spans="1:69" s="325" customFormat="1" ht="12.75" x14ac:dyDescent="0.2">
      <c r="A451" s="1165">
        <v>1805</v>
      </c>
      <c r="B451" s="349" t="s">
        <v>282</v>
      </c>
      <c r="C451" s="1142">
        <f>'I4 BO ASSETS'!N18</f>
        <v>0</v>
      </c>
      <c r="D451" s="570">
        <f t="shared" si="671"/>
        <v>0</v>
      </c>
      <c r="E451" s="570">
        <f t="shared" si="671"/>
        <v>0</v>
      </c>
      <c r="F451" s="570">
        <f t="shared" ref="F451:F489" si="674">D451+E451</f>
        <v>0</v>
      </c>
      <c r="G451" s="570">
        <f t="shared" ref="G451:Z451" si="675">$D451*G593</f>
        <v>0</v>
      </c>
      <c r="H451" s="570">
        <f t="shared" si="675"/>
        <v>0</v>
      </c>
      <c r="I451" s="570">
        <f t="shared" si="675"/>
        <v>0</v>
      </c>
      <c r="J451" s="570">
        <f t="shared" si="675"/>
        <v>0</v>
      </c>
      <c r="K451" s="570">
        <f t="shared" si="675"/>
        <v>0</v>
      </c>
      <c r="L451" s="570">
        <f t="shared" si="675"/>
        <v>0</v>
      </c>
      <c r="M451" s="570">
        <f t="shared" si="675"/>
        <v>0</v>
      </c>
      <c r="N451" s="570">
        <f t="shared" si="675"/>
        <v>0</v>
      </c>
      <c r="O451" s="570">
        <f t="shared" si="675"/>
        <v>0</v>
      </c>
      <c r="P451" s="570">
        <f t="shared" si="675"/>
        <v>0</v>
      </c>
      <c r="Q451" s="570">
        <f t="shared" si="675"/>
        <v>0</v>
      </c>
      <c r="R451" s="570">
        <f t="shared" si="675"/>
        <v>0</v>
      </c>
      <c r="S451" s="570">
        <f t="shared" si="675"/>
        <v>0</v>
      </c>
      <c r="T451" s="570">
        <f t="shared" si="675"/>
        <v>0</v>
      </c>
      <c r="U451" s="570">
        <f t="shared" si="675"/>
        <v>0</v>
      </c>
      <c r="V451" s="570">
        <f t="shared" si="675"/>
        <v>0</v>
      </c>
      <c r="W451" s="570">
        <f t="shared" si="675"/>
        <v>0</v>
      </c>
      <c r="X451" s="570">
        <f t="shared" si="675"/>
        <v>0</v>
      </c>
      <c r="Y451" s="570">
        <f t="shared" si="675"/>
        <v>0</v>
      </c>
      <c r="Z451" s="570">
        <f t="shared" si="675"/>
        <v>0</v>
      </c>
      <c r="AA451" s="570">
        <f t="shared" ref="AA451:AA489" si="676">SUM(G451:Z451)</f>
        <v>0</v>
      </c>
      <c r="AB451" s="570">
        <f t="shared" ref="AB451:AU451" si="677">$E451*AB593</f>
        <v>0</v>
      </c>
      <c r="AC451" s="570">
        <f t="shared" si="677"/>
        <v>0</v>
      </c>
      <c r="AD451" s="570">
        <f t="shared" si="677"/>
        <v>0</v>
      </c>
      <c r="AE451" s="570">
        <f t="shared" si="677"/>
        <v>0</v>
      </c>
      <c r="AF451" s="570">
        <f t="shared" si="677"/>
        <v>0</v>
      </c>
      <c r="AG451" s="570">
        <f t="shared" si="677"/>
        <v>0</v>
      </c>
      <c r="AH451" s="570">
        <f t="shared" si="677"/>
        <v>0</v>
      </c>
      <c r="AI451" s="570">
        <f t="shared" si="677"/>
        <v>0</v>
      </c>
      <c r="AJ451" s="570">
        <f t="shared" si="677"/>
        <v>0</v>
      </c>
      <c r="AK451" s="570">
        <f t="shared" si="677"/>
        <v>0</v>
      </c>
      <c r="AL451" s="570">
        <f t="shared" si="677"/>
        <v>0</v>
      </c>
      <c r="AM451" s="570">
        <f t="shared" si="677"/>
        <v>0</v>
      </c>
      <c r="AN451" s="570">
        <f t="shared" si="677"/>
        <v>0</v>
      </c>
      <c r="AO451" s="570">
        <f t="shared" si="677"/>
        <v>0</v>
      </c>
      <c r="AP451" s="570">
        <f t="shared" si="677"/>
        <v>0</v>
      </c>
      <c r="AQ451" s="570">
        <f t="shared" si="677"/>
        <v>0</v>
      </c>
      <c r="AR451" s="570">
        <f t="shared" si="677"/>
        <v>0</v>
      </c>
      <c r="AS451" s="570">
        <f t="shared" si="677"/>
        <v>0</v>
      </c>
      <c r="AT451" s="570">
        <f t="shared" si="677"/>
        <v>0</v>
      </c>
      <c r="AU451" s="570">
        <f t="shared" si="677"/>
        <v>0</v>
      </c>
      <c r="AV451" s="570">
        <f t="shared" ref="AV451:AV489" si="678">SUM(AB451:AU451)</f>
        <v>0</v>
      </c>
      <c r="AW451" s="570"/>
      <c r="AX451" s="570"/>
      <c r="AY451" s="570"/>
      <c r="AZ451" s="570"/>
      <c r="BA451" s="570"/>
      <c r="BB451" s="570"/>
      <c r="BC451" s="570"/>
      <c r="BD451" s="570"/>
      <c r="BE451" s="570"/>
      <c r="BF451" s="570"/>
      <c r="BG451" s="570"/>
      <c r="BH451" s="570"/>
      <c r="BI451" s="570"/>
      <c r="BJ451" s="570"/>
      <c r="BK451" s="570"/>
      <c r="BL451" s="570"/>
      <c r="BM451" s="570"/>
      <c r="BN451" s="570"/>
      <c r="BO451" s="570"/>
      <c r="BP451" s="570"/>
      <c r="BQ451" s="570"/>
    </row>
    <row r="452" spans="1:69" s="325" customFormat="1" ht="12.75" x14ac:dyDescent="0.2">
      <c r="A452" s="1165" t="s">
        <v>815</v>
      </c>
      <c r="B452" s="349" t="s">
        <v>340</v>
      </c>
      <c r="C452" s="1142">
        <f>'I4 BO ASSETS'!N19</f>
        <v>0</v>
      </c>
      <c r="D452" s="570">
        <f t="shared" si="671"/>
        <v>0</v>
      </c>
      <c r="E452" s="570">
        <f t="shared" si="671"/>
        <v>0</v>
      </c>
      <c r="F452" s="570">
        <f t="shared" si="674"/>
        <v>0</v>
      </c>
      <c r="G452" s="570">
        <f t="shared" ref="G452:Z452" si="679">$D452*G594</f>
        <v>0</v>
      </c>
      <c r="H452" s="570">
        <f t="shared" si="679"/>
        <v>0</v>
      </c>
      <c r="I452" s="570">
        <f t="shared" si="679"/>
        <v>0</v>
      </c>
      <c r="J452" s="570">
        <f t="shared" si="679"/>
        <v>0</v>
      </c>
      <c r="K452" s="570">
        <f t="shared" si="679"/>
        <v>0</v>
      </c>
      <c r="L452" s="570">
        <f t="shared" si="679"/>
        <v>0</v>
      </c>
      <c r="M452" s="570">
        <f t="shared" si="679"/>
        <v>0</v>
      </c>
      <c r="N452" s="570">
        <f t="shared" si="679"/>
        <v>0</v>
      </c>
      <c r="O452" s="570">
        <f t="shared" si="679"/>
        <v>0</v>
      </c>
      <c r="P452" s="570">
        <f t="shared" si="679"/>
        <v>0</v>
      </c>
      <c r="Q452" s="570">
        <f t="shared" si="679"/>
        <v>0</v>
      </c>
      <c r="R452" s="570">
        <f t="shared" si="679"/>
        <v>0</v>
      </c>
      <c r="S452" s="570">
        <f t="shared" si="679"/>
        <v>0</v>
      </c>
      <c r="T452" s="570">
        <f t="shared" si="679"/>
        <v>0</v>
      </c>
      <c r="U452" s="570">
        <f t="shared" si="679"/>
        <v>0</v>
      </c>
      <c r="V452" s="570">
        <f t="shared" si="679"/>
        <v>0</v>
      </c>
      <c r="W452" s="570">
        <f t="shared" si="679"/>
        <v>0</v>
      </c>
      <c r="X452" s="570">
        <f t="shared" si="679"/>
        <v>0</v>
      </c>
      <c r="Y452" s="570">
        <f t="shared" si="679"/>
        <v>0</v>
      </c>
      <c r="Z452" s="570">
        <f t="shared" si="679"/>
        <v>0</v>
      </c>
      <c r="AA452" s="570">
        <f t="shared" si="676"/>
        <v>0</v>
      </c>
      <c r="AB452" s="570">
        <f t="shared" ref="AB452:AU452" si="680">$E452*AB594</f>
        <v>0</v>
      </c>
      <c r="AC452" s="570">
        <f t="shared" si="680"/>
        <v>0</v>
      </c>
      <c r="AD452" s="570">
        <f t="shared" si="680"/>
        <v>0</v>
      </c>
      <c r="AE452" s="570">
        <f t="shared" si="680"/>
        <v>0</v>
      </c>
      <c r="AF452" s="570">
        <f t="shared" si="680"/>
        <v>0</v>
      </c>
      <c r="AG452" s="570">
        <f t="shared" si="680"/>
        <v>0</v>
      </c>
      <c r="AH452" s="570">
        <f t="shared" si="680"/>
        <v>0</v>
      </c>
      <c r="AI452" s="570">
        <f t="shared" si="680"/>
        <v>0</v>
      </c>
      <c r="AJ452" s="570">
        <f t="shared" si="680"/>
        <v>0</v>
      </c>
      <c r="AK452" s="570">
        <f t="shared" si="680"/>
        <v>0</v>
      </c>
      <c r="AL452" s="570">
        <f t="shared" si="680"/>
        <v>0</v>
      </c>
      <c r="AM452" s="570">
        <f t="shared" si="680"/>
        <v>0</v>
      </c>
      <c r="AN452" s="570">
        <f t="shared" si="680"/>
        <v>0</v>
      </c>
      <c r="AO452" s="570">
        <f t="shared" si="680"/>
        <v>0</v>
      </c>
      <c r="AP452" s="570">
        <f t="shared" si="680"/>
        <v>0</v>
      </c>
      <c r="AQ452" s="570">
        <f t="shared" si="680"/>
        <v>0</v>
      </c>
      <c r="AR452" s="570">
        <f t="shared" si="680"/>
        <v>0</v>
      </c>
      <c r="AS452" s="570">
        <f t="shared" si="680"/>
        <v>0</v>
      </c>
      <c r="AT452" s="570">
        <f t="shared" si="680"/>
        <v>0</v>
      </c>
      <c r="AU452" s="570">
        <f t="shared" si="680"/>
        <v>0</v>
      </c>
      <c r="AV452" s="570">
        <f t="shared" si="678"/>
        <v>0</v>
      </c>
      <c r="AW452" s="570"/>
      <c r="AX452" s="570"/>
      <c r="AY452" s="570"/>
      <c r="AZ452" s="570"/>
      <c r="BA452" s="570"/>
      <c r="BB452" s="570"/>
      <c r="BC452" s="570"/>
      <c r="BD452" s="570"/>
      <c r="BE452" s="570"/>
      <c r="BF452" s="570"/>
      <c r="BG452" s="570"/>
      <c r="BH452" s="570"/>
      <c r="BI452" s="570"/>
      <c r="BJ452" s="570"/>
      <c r="BK452" s="570"/>
      <c r="BL452" s="570"/>
      <c r="BM452" s="570"/>
      <c r="BN452" s="570"/>
      <c r="BO452" s="570"/>
      <c r="BP452" s="570"/>
      <c r="BQ452" s="570"/>
    </row>
    <row r="453" spans="1:69" s="325" customFormat="1" ht="12.75" x14ac:dyDescent="0.2">
      <c r="A453" s="1165" t="s">
        <v>816</v>
      </c>
      <c r="B453" s="349" t="s">
        <v>342</v>
      </c>
      <c r="C453" s="1142">
        <f>'I4 BO ASSETS'!N20</f>
        <v>0</v>
      </c>
      <c r="D453" s="570">
        <f t="shared" si="671"/>
        <v>0</v>
      </c>
      <c r="E453" s="570">
        <f t="shared" si="671"/>
        <v>0</v>
      </c>
      <c r="F453" s="570">
        <f t="shared" si="674"/>
        <v>0</v>
      </c>
      <c r="G453" s="570">
        <f t="shared" ref="G453:Z453" si="681">$D453*G595</f>
        <v>0</v>
      </c>
      <c r="H453" s="570">
        <f t="shared" si="681"/>
        <v>0</v>
      </c>
      <c r="I453" s="570">
        <f t="shared" si="681"/>
        <v>0</v>
      </c>
      <c r="J453" s="570">
        <f t="shared" si="681"/>
        <v>0</v>
      </c>
      <c r="K453" s="570">
        <f t="shared" si="681"/>
        <v>0</v>
      </c>
      <c r="L453" s="570">
        <f t="shared" si="681"/>
        <v>0</v>
      </c>
      <c r="M453" s="570">
        <f t="shared" si="681"/>
        <v>0</v>
      </c>
      <c r="N453" s="570">
        <f t="shared" si="681"/>
        <v>0</v>
      </c>
      <c r="O453" s="570">
        <f t="shared" si="681"/>
        <v>0</v>
      </c>
      <c r="P453" s="570">
        <f t="shared" si="681"/>
        <v>0</v>
      </c>
      <c r="Q453" s="570">
        <f t="shared" si="681"/>
        <v>0</v>
      </c>
      <c r="R453" s="570">
        <f t="shared" si="681"/>
        <v>0</v>
      </c>
      <c r="S453" s="570">
        <f t="shared" si="681"/>
        <v>0</v>
      </c>
      <c r="T453" s="570">
        <f t="shared" si="681"/>
        <v>0</v>
      </c>
      <c r="U453" s="570">
        <f t="shared" si="681"/>
        <v>0</v>
      </c>
      <c r="V453" s="570">
        <f t="shared" si="681"/>
        <v>0</v>
      </c>
      <c r="W453" s="570">
        <f t="shared" si="681"/>
        <v>0</v>
      </c>
      <c r="X453" s="570">
        <f t="shared" si="681"/>
        <v>0</v>
      </c>
      <c r="Y453" s="570">
        <f t="shared" si="681"/>
        <v>0</v>
      </c>
      <c r="Z453" s="570">
        <f t="shared" si="681"/>
        <v>0</v>
      </c>
      <c r="AA453" s="570">
        <f t="shared" si="676"/>
        <v>0</v>
      </c>
      <c r="AB453" s="570">
        <f t="shared" ref="AB453:AU453" si="682">$E453*AB595</f>
        <v>0</v>
      </c>
      <c r="AC453" s="570">
        <f t="shared" si="682"/>
        <v>0</v>
      </c>
      <c r="AD453" s="570">
        <f t="shared" si="682"/>
        <v>0</v>
      </c>
      <c r="AE453" s="570">
        <f t="shared" si="682"/>
        <v>0</v>
      </c>
      <c r="AF453" s="570">
        <f t="shared" si="682"/>
        <v>0</v>
      </c>
      <c r="AG453" s="570">
        <f t="shared" si="682"/>
        <v>0</v>
      </c>
      <c r="AH453" s="570">
        <f t="shared" si="682"/>
        <v>0</v>
      </c>
      <c r="AI453" s="570">
        <f t="shared" si="682"/>
        <v>0</v>
      </c>
      <c r="AJ453" s="570">
        <f t="shared" si="682"/>
        <v>0</v>
      </c>
      <c r="AK453" s="570">
        <f t="shared" si="682"/>
        <v>0</v>
      </c>
      <c r="AL453" s="570">
        <f t="shared" si="682"/>
        <v>0</v>
      </c>
      <c r="AM453" s="570">
        <f t="shared" si="682"/>
        <v>0</v>
      </c>
      <c r="AN453" s="570">
        <f t="shared" si="682"/>
        <v>0</v>
      </c>
      <c r="AO453" s="570">
        <f t="shared" si="682"/>
        <v>0</v>
      </c>
      <c r="AP453" s="570">
        <f t="shared" si="682"/>
        <v>0</v>
      </c>
      <c r="AQ453" s="570">
        <f t="shared" si="682"/>
        <v>0</v>
      </c>
      <c r="AR453" s="570">
        <f t="shared" si="682"/>
        <v>0</v>
      </c>
      <c r="AS453" s="570">
        <f t="shared" si="682"/>
        <v>0</v>
      </c>
      <c r="AT453" s="570">
        <f t="shared" si="682"/>
        <v>0</v>
      </c>
      <c r="AU453" s="570">
        <f t="shared" si="682"/>
        <v>0</v>
      </c>
      <c r="AV453" s="570">
        <f t="shared" si="678"/>
        <v>0</v>
      </c>
      <c r="AW453" s="570"/>
      <c r="AX453" s="570"/>
      <c r="AY453" s="570"/>
      <c r="AZ453" s="570"/>
      <c r="BA453" s="570"/>
      <c r="BB453" s="570"/>
      <c r="BC453" s="570"/>
      <c r="BD453" s="570"/>
      <c r="BE453" s="570"/>
      <c r="BF453" s="570"/>
      <c r="BG453" s="570"/>
      <c r="BH453" s="570"/>
      <c r="BI453" s="570"/>
      <c r="BJ453" s="570"/>
      <c r="BK453" s="570"/>
      <c r="BL453" s="570"/>
      <c r="BM453" s="570"/>
      <c r="BN453" s="570"/>
      <c r="BO453" s="570"/>
      <c r="BP453" s="570"/>
      <c r="BQ453" s="570"/>
    </row>
    <row r="454" spans="1:69" s="325" customFormat="1" ht="12.75" x14ac:dyDescent="0.2">
      <c r="A454" s="1165">
        <v>1806</v>
      </c>
      <c r="B454" s="349" t="s">
        <v>283</v>
      </c>
      <c r="C454" s="1142">
        <f>'I4 BO ASSETS'!N21</f>
        <v>0</v>
      </c>
      <c r="D454" s="570">
        <f t="shared" si="671"/>
        <v>0</v>
      </c>
      <c r="E454" s="570">
        <f t="shared" si="671"/>
        <v>0</v>
      </c>
      <c r="F454" s="570">
        <f t="shared" si="674"/>
        <v>0</v>
      </c>
      <c r="G454" s="570">
        <f t="shared" ref="G454:Z454" si="683">$D454*G596</f>
        <v>0</v>
      </c>
      <c r="H454" s="570">
        <f t="shared" si="683"/>
        <v>0</v>
      </c>
      <c r="I454" s="570">
        <f t="shared" si="683"/>
        <v>0</v>
      </c>
      <c r="J454" s="570">
        <f t="shared" si="683"/>
        <v>0</v>
      </c>
      <c r="K454" s="570">
        <f t="shared" si="683"/>
        <v>0</v>
      </c>
      <c r="L454" s="570">
        <f t="shared" si="683"/>
        <v>0</v>
      </c>
      <c r="M454" s="570">
        <f t="shared" si="683"/>
        <v>0</v>
      </c>
      <c r="N454" s="570">
        <f t="shared" si="683"/>
        <v>0</v>
      </c>
      <c r="O454" s="570">
        <f t="shared" si="683"/>
        <v>0</v>
      </c>
      <c r="P454" s="570">
        <f t="shared" si="683"/>
        <v>0</v>
      </c>
      <c r="Q454" s="570">
        <f t="shared" si="683"/>
        <v>0</v>
      </c>
      <c r="R454" s="570">
        <f t="shared" si="683"/>
        <v>0</v>
      </c>
      <c r="S454" s="570">
        <f t="shared" si="683"/>
        <v>0</v>
      </c>
      <c r="T454" s="570">
        <f t="shared" si="683"/>
        <v>0</v>
      </c>
      <c r="U454" s="570">
        <f t="shared" si="683"/>
        <v>0</v>
      </c>
      <c r="V454" s="570">
        <f t="shared" si="683"/>
        <v>0</v>
      </c>
      <c r="W454" s="570">
        <f t="shared" si="683"/>
        <v>0</v>
      </c>
      <c r="X454" s="570">
        <f t="shared" si="683"/>
        <v>0</v>
      </c>
      <c r="Y454" s="570">
        <f t="shared" si="683"/>
        <v>0</v>
      </c>
      <c r="Z454" s="570">
        <f t="shared" si="683"/>
        <v>0</v>
      </c>
      <c r="AA454" s="570">
        <f t="shared" si="676"/>
        <v>0</v>
      </c>
      <c r="AB454" s="570">
        <f t="shared" ref="AB454:AU454" si="684">$E454*AB596</f>
        <v>0</v>
      </c>
      <c r="AC454" s="570">
        <f t="shared" si="684"/>
        <v>0</v>
      </c>
      <c r="AD454" s="570">
        <f t="shared" si="684"/>
        <v>0</v>
      </c>
      <c r="AE454" s="570">
        <f t="shared" si="684"/>
        <v>0</v>
      </c>
      <c r="AF454" s="570">
        <f t="shared" si="684"/>
        <v>0</v>
      </c>
      <c r="AG454" s="570">
        <f t="shared" si="684"/>
        <v>0</v>
      </c>
      <c r="AH454" s="570">
        <f t="shared" si="684"/>
        <v>0</v>
      </c>
      <c r="AI454" s="570">
        <f t="shared" si="684"/>
        <v>0</v>
      </c>
      <c r="AJ454" s="570">
        <f t="shared" si="684"/>
        <v>0</v>
      </c>
      <c r="AK454" s="570">
        <f t="shared" si="684"/>
        <v>0</v>
      </c>
      <c r="AL454" s="570">
        <f t="shared" si="684"/>
        <v>0</v>
      </c>
      <c r="AM454" s="570">
        <f t="shared" si="684"/>
        <v>0</v>
      </c>
      <c r="AN454" s="570">
        <f t="shared" si="684"/>
        <v>0</v>
      </c>
      <c r="AO454" s="570">
        <f t="shared" si="684"/>
        <v>0</v>
      </c>
      <c r="AP454" s="570">
        <f t="shared" si="684"/>
        <v>0</v>
      </c>
      <c r="AQ454" s="570">
        <f t="shared" si="684"/>
        <v>0</v>
      </c>
      <c r="AR454" s="570">
        <f t="shared" si="684"/>
        <v>0</v>
      </c>
      <c r="AS454" s="570">
        <f t="shared" si="684"/>
        <v>0</v>
      </c>
      <c r="AT454" s="570">
        <f t="shared" si="684"/>
        <v>0</v>
      </c>
      <c r="AU454" s="570">
        <f t="shared" si="684"/>
        <v>0</v>
      </c>
      <c r="AV454" s="570">
        <f t="shared" si="678"/>
        <v>0</v>
      </c>
      <c r="AW454" s="570"/>
      <c r="AX454" s="570"/>
      <c r="AY454" s="570"/>
      <c r="AZ454" s="570"/>
      <c r="BA454" s="570"/>
      <c r="BB454" s="570"/>
      <c r="BC454" s="570"/>
      <c r="BD454" s="570"/>
      <c r="BE454" s="570"/>
      <c r="BF454" s="570"/>
      <c r="BG454" s="570"/>
      <c r="BH454" s="570"/>
      <c r="BI454" s="570"/>
      <c r="BJ454" s="570"/>
      <c r="BK454" s="570"/>
      <c r="BL454" s="570"/>
      <c r="BM454" s="570"/>
      <c r="BN454" s="570"/>
      <c r="BO454" s="570"/>
      <c r="BP454" s="570"/>
      <c r="BQ454" s="570"/>
    </row>
    <row r="455" spans="1:69" s="325" customFormat="1" ht="12.75" x14ac:dyDescent="0.2">
      <c r="A455" s="1165" t="s">
        <v>817</v>
      </c>
      <c r="B455" s="349" t="s">
        <v>341</v>
      </c>
      <c r="C455" s="1142">
        <f>'I4 BO ASSETS'!N22</f>
        <v>0</v>
      </c>
      <c r="D455" s="570">
        <f t="shared" si="671"/>
        <v>0</v>
      </c>
      <c r="E455" s="570">
        <f t="shared" si="671"/>
        <v>0</v>
      </c>
      <c r="F455" s="570">
        <f t="shared" si="674"/>
        <v>0</v>
      </c>
      <c r="G455" s="570">
        <f t="shared" ref="G455:Z455" si="685">$D455*G597</f>
        <v>0</v>
      </c>
      <c r="H455" s="570">
        <f t="shared" si="685"/>
        <v>0</v>
      </c>
      <c r="I455" s="570">
        <f t="shared" si="685"/>
        <v>0</v>
      </c>
      <c r="J455" s="570">
        <f t="shared" si="685"/>
        <v>0</v>
      </c>
      <c r="K455" s="570">
        <f t="shared" si="685"/>
        <v>0</v>
      </c>
      <c r="L455" s="570">
        <f t="shared" si="685"/>
        <v>0</v>
      </c>
      <c r="M455" s="570">
        <f t="shared" si="685"/>
        <v>0</v>
      </c>
      <c r="N455" s="570">
        <f t="shared" si="685"/>
        <v>0</v>
      </c>
      <c r="O455" s="570">
        <f t="shared" si="685"/>
        <v>0</v>
      </c>
      <c r="P455" s="570">
        <f t="shared" si="685"/>
        <v>0</v>
      </c>
      <c r="Q455" s="570">
        <f t="shared" si="685"/>
        <v>0</v>
      </c>
      <c r="R455" s="570">
        <f t="shared" si="685"/>
        <v>0</v>
      </c>
      <c r="S455" s="570">
        <f t="shared" si="685"/>
        <v>0</v>
      </c>
      <c r="T455" s="570">
        <f t="shared" si="685"/>
        <v>0</v>
      </c>
      <c r="U455" s="570">
        <f t="shared" si="685"/>
        <v>0</v>
      </c>
      <c r="V455" s="570">
        <f t="shared" si="685"/>
        <v>0</v>
      </c>
      <c r="W455" s="570">
        <f t="shared" si="685"/>
        <v>0</v>
      </c>
      <c r="X455" s="570">
        <f t="shared" si="685"/>
        <v>0</v>
      </c>
      <c r="Y455" s="570">
        <f t="shared" si="685"/>
        <v>0</v>
      </c>
      <c r="Z455" s="570">
        <f t="shared" si="685"/>
        <v>0</v>
      </c>
      <c r="AA455" s="570">
        <f t="shared" si="676"/>
        <v>0</v>
      </c>
      <c r="AB455" s="570">
        <f t="shared" ref="AB455:AU455" si="686">$E455*AB597</f>
        <v>0</v>
      </c>
      <c r="AC455" s="570">
        <f t="shared" si="686"/>
        <v>0</v>
      </c>
      <c r="AD455" s="570">
        <f t="shared" si="686"/>
        <v>0</v>
      </c>
      <c r="AE455" s="570">
        <f t="shared" si="686"/>
        <v>0</v>
      </c>
      <c r="AF455" s="570">
        <f t="shared" si="686"/>
        <v>0</v>
      </c>
      <c r="AG455" s="570">
        <f t="shared" si="686"/>
        <v>0</v>
      </c>
      <c r="AH455" s="570">
        <f t="shared" si="686"/>
        <v>0</v>
      </c>
      <c r="AI455" s="570">
        <f t="shared" si="686"/>
        <v>0</v>
      </c>
      <c r="AJ455" s="570">
        <f t="shared" si="686"/>
        <v>0</v>
      </c>
      <c r="AK455" s="570">
        <f t="shared" si="686"/>
        <v>0</v>
      </c>
      <c r="AL455" s="570">
        <f t="shared" si="686"/>
        <v>0</v>
      </c>
      <c r="AM455" s="570">
        <f t="shared" si="686"/>
        <v>0</v>
      </c>
      <c r="AN455" s="570">
        <f t="shared" si="686"/>
        <v>0</v>
      </c>
      <c r="AO455" s="570">
        <f t="shared" si="686"/>
        <v>0</v>
      </c>
      <c r="AP455" s="570">
        <f t="shared" si="686"/>
        <v>0</v>
      </c>
      <c r="AQ455" s="570">
        <f t="shared" si="686"/>
        <v>0</v>
      </c>
      <c r="AR455" s="570">
        <f t="shared" si="686"/>
        <v>0</v>
      </c>
      <c r="AS455" s="570">
        <f t="shared" si="686"/>
        <v>0</v>
      </c>
      <c r="AT455" s="570">
        <f t="shared" si="686"/>
        <v>0</v>
      </c>
      <c r="AU455" s="570">
        <f t="shared" si="686"/>
        <v>0</v>
      </c>
      <c r="AV455" s="570">
        <f t="shared" si="678"/>
        <v>0</v>
      </c>
      <c r="AW455" s="570"/>
      <c r="AX455" s="570"/>
      <c r="AY455" s="570"/>
      <c r="AZ455" s="570"/>
      <c r="BA455" s="570"/>
      <c r="BB455" s="570"/>
      <c r="BC455" s="570"/>
      <c r="BD455" s="570"/>
      <c r="BE455" s="570"/>
      <c r="BF455" s="570"/>
      <c r="BG455" s="570"/>
      <c r="BH455" s="570"/>
      <c r="BI455" s="570"/>
      <c r="BJ455" s="570"/>
      <c r="BK455" s="570"/>
      <c r="BL455" s="570"/>
      <c r="BM455" s="570"/>
      <c r="BN455" s="570"/>
      <c r="BO455" s="570"/>
      <c r="BP455" s="570"/>
      <c r="BQ455" s="570"/>
    </row>
    <row r="456" spans="1:69" s="325" customFormat="1" ht="12.75" x14ac:dyDescent="0.2">
      <c r="A456" s="1165" t="s">
        <v>818</v>
      </c>
      <c r="B456" s="349" t="s">
        <v>343</v>
      </c>
      <c r="C456" s="1142">
        <f>'I4 BO ASSETS'!N23</f>
        <v>0</v>
      </c>
      <c r="D456" s="570">
        <f t="shared" si="671"/>
        <v>0</v>
      </c>
      <c r="E456" s="570">
        <f t="shared" si="671"/>
        <v>0</v>
      </c>
      <c r="F456" s="570">
        <f t="shared" si="674"/>
        <v>0</v>
      </c>
      <c r="G456" s="570">
        <f t="shared" ref="G456:Z456" si="687">$D456*G598</f>
        <v>0</v>
      </c>
      <c r="H456" s="570">
        <f t="shared" si="687"/>
        <v>0</v>
      </c>
      <c r="I456" s="570">
        <f t="shared" si="687"/>
        <v>0</v>
      </c>
      <c r="J456" s="570">
        <f t="shared" si="687"/>
        <v>0</v>
      </c>
      <c r="K456" s="570">
        <f t="shared" si="687"/>
        <v>0</v>
      </c>
      <c r="L456" s="570">
        <f t="shared" si="687"/>
        <v>0</v>
      </c>
      <c r="M456" s="570">
        <f t="shared" si="687"/>
        <v>0</v>
      </c>
      <c r="N456" s="570">
        <f t="shared" si="687"/>
        <v>0</v>
      </c>
      <c r="O456" s="570">
        <f t="shared" si="687"/>
        <v>0</v>
      </c>
      <c r="P456" s="570">
        <f t="shared" si="687"/>
        <v>0</v>
      </c>
      <c r="Q456" s="570">
        <f t="shared" si="687"/>
        <v>0</v>
      </c>
      <c r="R456" s="570">
        <f t="shared" si="687"/>
        <v>0</v>
      </c>
      <c r="S456" s="570">
        <f t="shared" si="687"/>
        <v>0</v>
      </c>
      <c r="T456" s="570">
        <f t="shared" si="687"/>
        <v>0</v>
      </c>
      <c r="U456" s="570">
        <f t="shared" si="687"/>
        <v>0</v>
      </c>
      <c r="V456" s="570">
        <f t="shared" si="687"/>
        <v>0</v>
      </c>
      <c r="W456" s="570">
        <f t="shared" si="687"/>
        <v>0</v>
      </c>
      <c r="X456" s="570">
        <f t="shared" si="687"/>
        <v>0</v>
      </c>
      <c r="Y456" s="570">
        <f t="shared" si="687"/>
        <v>0</v>
      </c>
      <c r="Z456" s="570">
        <f t="shared" si="687"/>
        <v>0</v>
      </c>
      <c r="AA456" s="570">
        <f t="shared" si="676"/>
        <v>0</v>
      </c>
      <c r="AB456" s="570">
        <f t="shared" ref="AB456:AU456" si="688">$E456*AB598</f>
        <v>0</v>
      </c>
      <c r="AC456" s="570">
        <f t="shared" si="688"/>
        <v>0</v>
      </c>
      <c r="AD456" s="570">
        <f t="shared" si="688"/>
        <v>0</v>
      </c>
      <c r="AE456" s="570">
        <f t="shared" si="688"/>
        <v>0</v>
      </c>
      <c r="AF456" s="570">
        <f t="shared" si="688"/>
        <v>0</v>
      </c>
      <c r="AG456" s="570">
        <f t="shared" si="688"/>
        <v>0</v>
      </c>
      <c r="AH456" s="570">
        <f t="shared" si="688"/>
        <v>0</v>
      </c>
      <c r="AI456" s="570">
        <f t="shared" si="688"/>
        <v>0</v>
      </c>
      <c r="AJ456" s="570">
        <f t="shared" si="688"/>
        <v>0</v>
      </c>
      <c r="AK456" s="570">
        <f t="shared" si="688"/>
        <v>0</v>
      </c>
      <c r="AL456" s="570">
        <f t="shared" si="688"/>
        <v>0</v>
      </c>
      <c r="AM456" s="570">
        <f t="shared" si="688"/>
        <v>0</v>
      </c>
      <c r="AN456" s="570">
        <f t="shared" si="688"/>
        <v>0</v>
      </c>
      <c r="AO456" s="570">
        <f t="shared" si="688"/>
        <v>0</v>
      </c>
      <c r="AP456" s="570">
        <f t="shared" si="688"/>
        <v>0</v>
      </c>
      <c r="AQ456" s="570">
        <f t="shared" si="688"/>
        <v>0</v>
      </c>
      <c r="AR456" s="570">
        <f t="shared" si="688"/>
        <v>0</v>
      </c>
      <c r="AS456" s="570">
        <f t="shared" si="688"/>
        <v>0</v>
      </c>
      <c r="AT456" s="570">
        <f t="shared" si="688"/>
        <v>0</v>
      </c>
      <c r="AU456" s="570">
        <f t="shared" si="688"/>
        <v>0</v>
      </c>
      <c r="AV456" s="570">
        <f t="shared" si="678"/>
        <v>0</v>
      </c>
      <c r="AW456" s="570"/>
      <c r="AX456" s="570"/>
      <c r="AY456" s="570"/>
      <c r="AZ456" s="570"/>
      <c r="BA456" s="570"/>
      <c r="BB456" s="570"/>
      <c r="BC456" s="570"/>
      <c r="BD456" s="570"/>
      <c r="BE456" s="570"/>
      <c r="BF456" s="570"/>
      <c r="BG456" s="570"/>
      <c r="BH456" s="570"/>
      <c r="BI456" s="570"/>
      <c r="BJ456" s="570"/>
      <c r="BK456" s="570"/>
      <c r="BL456" s="570"/>
      <c r="BM456" s="570"/>
      <c r="BN456" s="570"/>
      <c r="BO456" s="570"/>
      <c r="BP456" s="570"/>
      <c r="BQ456" s="570"/>
    </row>
    <row r="457" spans="1:69" s="325" customFormat="1" ht="12.75" x14ac:dyDescent="0.2">
      <c r="A457" s="1165">
        <v>1808</v>
      </c>
      <c r="B457" s="349" t="s">
        <v>284</v>
      </c>
      <c r="C457" s="1142">
        <f>'I4 BO ASSETS'!N24</f>
        <v>0</v>
      </c>
      <c r="D457" s="570">
        <f t="shared" si="671"/>
        <v>0</v>
      </c>
      <c r="E457" s="570">
        <f t="shared" si="671"/>
        <v>0</v>
      </c>
      <c r="F457" s="570">
        <f t="shared" si="674"/>
        <v>0</v>
      </c>
      <c r="G457" s="570">
        <f t="shared" ref="G457:Z457" si="689">$D457*G599</f>
        <v>0</v>
      </c>
      <c r="H457" s="570">
        <f t="shared" si="689"/>
        <v>0</v>
      </c>
      <c r="I457" s="570">
        <f t="shared" si="689"/>
        <v>0</v>
      </c>
      <c r="J457" s="570">
        <f t="shared" si="689"/>
        <v>0</v>
      </c>
      <c r="K457" s="570">
        <f t="shared" si="689"/>
        <v>0</v>
      </c>
      <c r="L457" s="570">
        <f t="shared" si="689"/>
        <v>0</v>
      </c>
      <c r="M457" s="570">
        <f t="shared" si="689"/>
        <v>0</v>
      </c>
      <c r="N457" s="570">
        <f t="shared" si="689"/>
        <v>0</v>
      </c>
      <c r="O457" s="570">
        <f t="shared" si="689"/>
        <v>0</v>
      </c>
      <c r="P457" s="570">
        <f t="shared" si="689"/>
        <v>0</v>
      </c>
      <c r="Q457" s="570">
        <f t="shared" si="689"/>
        <v>0</v>
      </c>
      <c r="R457" s="570">
        <f t="shared" si="689"/>
        <v>0</v>
      </c>
      <c r="S457" s="570">
        <f t="shared" si="689"/>
        <v>0</v>
      </c>
      <c r="T457" s="570">
        <f t="shared" si="689"/>
        <v>0</v>
      </c>
      <c r="U457" s="570">
        <f t="shared" si="689"/>
        <v>0</v>
      </c>
      <c r="V457" s="570">
        <f t="shared" si="689"/>
        <v>0</v>
      </c>
      <c r="W457" s="570">
        <f t="shared" si="689"/>
        <v>0</v>
      </c>
      <c r="X457" s="570">
        <f t="shared" si="689"/>
        <v>0</v>
      </c>
      <c r="Y457" s="570">
        <f t="shared" si="689"/>
        <v>0</v>
      </c>
      <c r="Z457" s="570">
        <f t="shared" si="689"/>
        <v>0</v>
      </c>
      <c r="AA457" s="570">
        <f t="shared" si="676"/>
        <v>0</v>
      </c>
      <c r="AB457" s="570">
        <f t="shared" ref="AB457:AU457" si="690">$E457*AB599</f>
        <v>0</v>
      </c>
      <c r="AC457" s="570">
        <f t="shared" si="690"/>
        <v>0</v>
      </c>
      <c r="AD457" s="570">
        <f t="shared" si="690"/>
        <v>0</v>
      </c>
      <c r="AE457" s="570">
        <f t="shared" si="690"/>
        <v>0</v>
      </c>
      <c r="AF457" s="570">
        <f t="shared" si="690"/>
        <v>0</v>
      </c>
      <c r="AG457" s="570">
        <f t="shared" si="690"/>
        <v>0</v>
      </c>
      <c r="AH457" s="570">
        <f t="shared" si="690"/>
        <v>0</v>
      </c>
      <c r="AI457" s="570">
        <f t="shared" si="690"/>
        <v>0</v>
      </c>
      <c r="AJ457" s="570">
        <f t="shared" si="690"/>
        <v>0</v>
      </c>
      <c r="AK457" s="570">
        <f t="shared" si="690"/>
        <v>0</v>
      </c>
      <c r="AL457" s="570">
        <f t="shared" si="690"/>
        <v>0</v>
      </c>
      <c r="AM457" s="570">
        <f t="shared" si="690"/>
        <v>0</v>
      </c>
      <c r="AN457" s="570">
        <f t="shared" si="690"/>
        <v>0</v>
      </c>
      <c r="AO457" s="570">
        <f t="shared" si="690"/>
        <v>0</v>
      </c>
      <c r="AP457" s="570">
        <f t="shared" si="690"/>
        <v>0</v>
      </c>
      <c r="AQ457" s="570">
        <f t="shared" si="690"/>
        <v>0</v>
      </c>
      <c r="AR457" s="570">
        <f t="shared" si="690"/>
        <v>0</v>
      </c>
      <c r="AS457" s="570">
        <f t="shared" si="690"/>
        <v>0</v>
      </c>
      <c r="AT457" s="570">
        <f t="shared" si="690"/>
        <v>0</v>
      </c>
      <c r="AU457" s="570">
        <f t="shared" si="690"/>
        <v>0</v>
      </c>
      <c r="AV457" s="570">
        <f t="shared" si="678"/>
        <v>0</v>
      </c>
      <c r="AW457" s="570"/>
      <c r="AX457" s="570"/>
      <c r="AY457" s="570"/>
      <c r="AZ457" s="570"/>
      <c r="BA457" s="570"/>
      <c r="BB457" s="570"/>
      <c r="BC457" s="570"/>
      <c r="BD457" s="570"/>
      <c r="BE457" s="570"/>
      <c r="BF457" s="570"/>
      <c r="BG457" s="570"/>
      <c r="BH457" s="570"/>
      <c r="BI457" s="570"/>
      <c r="BJ457" s="570"/>
      <c r="BK457" s="570"/>
      <c r="BL457" s="570"/>
      <c r="BM457" s="570"/>
      <c r="BN457" s="570"/>
      <c r="BO457" s="570"/>
      <c r="BP457" s="570"/>
      <c r="BQ457" s="570"/>
    </row>
    <row r="458" spans="1:69" s="325" customFormat="1" ht="12.75" x14ac:dyDescent="0.2">
      <c r="A458" s="1165" t="s">
        <v>819</v>
      </c>
      <c r="B458" s="349" t="s">
        <v>344</v>
      </c>
      <c r="C458" s="1142">
        <f>'I4 BO ASSETS'!N25</f>
        <v>0</v>
      </c>
      <c r="D458" s="570">
        <f t="shared" si="671"/>
        <v>0</v>
      </c>
      <c r="E458" s="570">
        <f t="shared" si="671"/>
        <v>0</v>
      </c>
      <c r="F458" s="570">
        <f t="shared" si="674"/>
        <v>0</v>
      </c>
      <c r="G458" s="570">
        <f t="shared" ref="G458:Z458" si="691">$D458*G600</f>
        <v>0</v>
      </c>
      <c r="H458" s="570">
        <f t="shared" si="691"/>
        <v>0</v>
      </c>
      <c r="I458" s="570">
        <f t="shared" si="691"/>
        <v>0</v>
      </c>
      <c r="J458" s="570">
        <f t="shared" si="691"/>
        <v>0</v>
      </c>
      <c r="K458" s="570">
        <f t="shared" si="691"/>
        <v>0</v>
      </c>
      <c r="L458" s="570">
        <f t="shared" si="691"/>
        <v>0</v>
      </c>
      <c r="M458" s="570">
        <f t="shared" si="691"/>
        <v>0</v>
      </c>
      <c r="N458" s="570">
        <f t="shared" si="691"/>
        <v>0</v>
      </c>
      <c r="O458" s="570">
        <f t="shared" si="691"/>
        <v>0</v>
      </c>
      <c r="P458" s="570">
        <f t="shared" si="691"/>
        <v>0</v>
      </c>
      <c r="Q458" s="570">
        <f t="shared" si="691"/>
        <v>0</v>
      </c>
      <c r="R458" s="570">
        <f t="shared" si="691"/>
        <v>0</v>
      </c>
      <c r="S458" s="570">
        <f t="shared" si="691"/>
        <v>0</v>
      </c>
      <c r="T458" s="570">
        <f t="shared" si="691"/>
        <v>0</v>
      </c>
      <c r="U458" s="570">
        <f t="shared" si="691"/>
        <v>0</v>
      </c>
      <c r="V458" s="570">
        <f t="shared" si="691"/>
        <v>0</v>
      </c>
      <c r="W458" s="570">
        <f t="shared" si="691"/>
        <v>0</v>
      </c>
      <c r="X458" s="570">
        <f t="shared" si="691"/>
        <v>0</v>
      </c>
      <c r="Y458" s="570">
        <f t="shared" si="691"/>
        <v>0</v>
      </c>
      <c r="Z458" s="570">
        <f t="shared" si="691"/>
        <v>0</v>
      </c>
      <c r="AA458" s="570">
        <f t="shared" si="676"/>
        <v>0</v>
      </c>
      <c r="AB458" s="570">
        <f t="shared" ref="AB458:AU458" si="692">$E458*AB600</f>
        <v>0</v>
      </c>
      <c r="AC458" s="570">
        <f t="shared" si="692"/>
        <v>0</v>
      </c>
      <c r="AD458" s="570">
        <f t="shared" si="692"/>
        <v>0</v>
      </c>
      <c r="AE458" s="570">
        <f t="shared" si="692"/>
        <v>0</v>
      </c>
      <c r="AF458" s="570">
        <f t="shared" si="692"/>
        <v>0</v>
      </c>
      <c r="AG458" s="570">
        <f t="shared" si="692"/>
        <v>0</v>
      </c>
      <c r="AH458" s="570">
        <f t="shared" si="692"/>
        <v>0</v>
      </c>
      <c r="AI458" s="570">
        <f t="shared" si="692"/>
        <v>0</v>
      </c>
      <c r="AJ458" s="570">
        <f t="shared" si="692"/>
        <v>0</v>
      </c>
      <c r="AK458" s="570">
        <f t="shared" si="692"/>
        <v>0</v>
      </c>
      <c r="AL458" s="570">
        <f t="shared" si="692"/>
        <v>0</v>
      </c>
      <c r="AM458" s="570">
        <f t="shared" si="692"/>
        <v>0</v>
      </c>
      <c r="AN458" s="570">
        <f t="shared" si="692"/>
        <v>0</v>
      </c>
      <c r="AO458" s="570">
        <f t="shared" si="692"/>
        <v>0</v>
      </c>
      <c r="AP458" s="570">
        <f t="shared" si="692"/>
        <v>0</v>
      </c>
      <c r="AQ458" s="570">
        <f t="shared" si="692"/>
        <v>0</v>
      </c>
      <c r="AR458" s="570">
        <f t="shared" si="692"/>
        <v>0</v>
      </c>
      <c r="AS458" s="570">
        <f t="shared" si="692"/>
        <v>0</v>
      </c>
      <c r="AT458" s="570">
        <f t="shared" si="692"/>
        <v>0</v>
      </c>
      <c r="AU458" s="570">
        <f t="shared" si="692"/>
        <v>0</v>
      </c>
      <c r="AV458" s="570">
        <f t="shared" si="678"/>
        <v>0</v>
      </c>
      <c r="AW458" s="570"/>
      <c r="AX458" s="570"/>
      <c r="AY458" s="570"/>
      <c r="AZ458" s="570"/>
      <c r="BA458" s="570"/>
      <c r="BB458" s="570"/>
      <c r="BC458" s="570"/>
      <c r="BD458" s="570"/>
      <c r="BE458" s="570"/>
      <c r="BF458" s="570"/>
      <c r="BG458" s="570"/>
      <c r="BH458" s="570"/>
      <c r="BI458" s="570"/>
      <c r="BJ458" s="570"/>
      <c r="BK458" s="570"/>
      <c r="BL458" s="570"/>
      <c r="BM458" s="570"/>
      <c r="BN458" s="570"/>
      <c r="BO458" s="570"/>
      <c r="BP458" s="570"/>
      <c r="BQ458" s="570"/>
    </row>
    <row r="459" spans="1:69" s="325" customFormat="1" ht="12.75" x14ac:dyDescent="0.2">
      <c r="A459" s="1165" t="s">
        <v>820</v>
      </c>
      <c r="B459" s="349" t="s">
        <v>345</v>
      </c>
      <c r="C459" s="1142">
        <f>'I4 BO ASSETS'!N26</f>
        <v>0</v>
      </c>
      <c r="D459" s="570">
        <f t="shared" si="671"/>
        <v>0</v>
      </c>
      <c r="E459" s="570">
        <f t="shared" si="671"/>
        <v>0</v>
      </c>
      <c r="F459" s="570">
        <f t="shared" si="674"/>
        <v>0</v>
      </c>
      <c r="G459" s="570">
        <f t="shared" ref="G459:Z459" si="693">$D459*G601</f>
        <v>0</v>
      </c>
      <c r="H459" s="570">
        <f t="shared" si="693"/>
        <v>0</v>
      </c>
      <c r="I459" s="570">
        <f t="shared" si="693"/>
        <v>0</v>
      </c>
      <c r="J459" s="570">
        <f t="shared" si="693"/>
        <v>0</v>
      </c>
      <c r="K459" s="570">
        <f t="shared" si="693"/>
        <v>0</v>
      </c>
      <c r="L459" s="570">
        <f t="shared" si="693"/>
        <v>0</v>
      </c>
      <c r="M459" s="570">
        <f t="shared" si="693"/>
        <v>0</v>
      </c>
      <c r="N459" s="570">
        <f t="shared" si="693"/>
        <v>0</v>
      </c>
      <c r="O459" s="570">
        <f t="shared" si="693"/>
        <v>0</v>
      </c>
      <c r="P459" s="570">
        <f t="shared" si="693"/>
        <v>0</v>
      </c>
      <c r="Q459" s="570">
        <f t="shared" si="693"/>
        <v>0</v>
      </c>
      <c r="R459" s="570">
        <f t="shared" si="693"/>
        <v>0</v>
      </c>
      <c r="S459" s="570">
        <f t="shared" si="693"/>
        <v>0</v>
      </c>
      <c r="T459" s="570">
        <f t="shared" si="693"/>
        <v>0</v>
      </c>
      <c r="U459" s="570">
        <f t="shared" si="693"/>
        <v>0</v>
      </c>
      <c r="V459" s="570">
        <f t="shared" si="693"/>
        <v>0</v>
      </c>
      <c r="W459" s="570">
        <f t="shared" si="693"/>
        <v>0</v>
      </c>
      <c r="X459" s="570">
        <f t="shared" si="693"/>
        <v>0</v>
      </c>
      <c r="Y459" s="570">
        <f t="shared" si="693"/>
        <v>0</v>
      </c>
      <c r="Z459" s="570">
        <f t="shared" si="693"/>
        <v>0</v>
      </c>
      <c r="AA459" s="570">
        <f t="shared" si="676"/>
        <v>0</v>
      </c>
      <c r="AB459" s="570">
        <f t="shared" ref="AB459:AU459" si="694">$E459*AB601</f>
        <v>0</v>
      </c>
      <c r="AC459" s="570">
        <f t="shared" si="694"/>
        <v>0</v>
      </c>
      <c r="AD459" s="570">
        <f t="shared" si="694"/>
        <v>0</v>
      </c>
      <c r="AE459" s="570">
        <f t="shared" si="694"/>
        <v>0</v>
      </c>
      <c r="AF459" s="570">
        <f t="shared" si="694"/>
        <v>0</v>
      </c>
      <c r="AG459" s="570">
        <f t="shared" si="694"/>
        <v>0</v>
      </c>
      <c r="AH459" s="570">
        <f t="shared" si="694"/>
        <v>0</v>
      </c>
      <c r="AI459" s="570">
        <f t="shared" si="694"/>
        <v>0</v>
      </c>
      <c r="AJ459" s="570">
        <f t="shared" si="694"/>
        <v>0</v>
      </c>
      <c r="AK459" s="570">
        <f t="shared" si="694"/>
        <v>0</v>
      </c>
      <c r="AL459" s="570">
        <f t="shared" si="694"/>
        <v>0</v>
      </c>
      <c r="AM459" s="570">
        <f t="shared" si="694"/>
        <v>0</v>
      </c>
      <c r="AN459" s="570">
        <f t="shared" si="694"/>
        <v>0</v>
      </c>
      <c r="AO459" s="570">
        <f t="shared" si="694"/>
        <v>0</v>
      </c>
      <c r="AP459" s="570">
        <f t="shared" si="694"/>
        <v>0</v>
      </c>
      <c r="AQ459" s="570">
        <f t="shared" si="694"/>
        <v>0</v>
      </c>
      <c r="AR459" s="570">
        <f t="shared" si="694"/>
        <v>0</v>
      </c>
      <c r="AS459" s="570">
        <f t="shared" si="694"/>
        <v>0</v>
      </c>
      <c r="AT459" s="570">
        <f t="shared" si="694"/>
        <v>0</v>
      </c>
      <c r="AU459" s="570">
        <f t="shared" si="694"/>
        <v>0</v>
      </c>
      <c r="AV459" s="570">
        <f t="shared" si="678"/>
        <v>0</v>
      </c>
      <c r="AW459" s="570"/>
      <c r="AX459" s="570"/>
      <c r="AY459" s="570"/>
      <c r="AZ459" s="570"/>
      <c r="BA459" s="570"/>
      <c r="BB459" s="570"/>
      <c r="BC459" s="570"/>
      <c r="BD459" s="570"/>
      <c r="BE459" s="570"/>
      <c r="BF459" s="570"/>
      <c r="BG459" s="570"/>
      <c r="BH459" s="570"/>
      <c r="BI459" s="570"/>
      <c r="BJ459" s="570"/>
      <c r="BK459" s="570"/>
      <c r="BL459" s="570"/>
      <c r="BM459" s="570"/>
      <c r="BN459" s="570"/>
      <c r="BO459" s="570"/>
      <c r="BP459" s="570"/>
      <c r="BQ459" s="570"/>
    </row>
    <row r="460" spans="1:69" s="325" customFormat="1" ht="12.75" x14ac:dyDescent="0.2">
      <c r="A460" s="1165">
        <v>1810</v>
      </c>
      <c r="B460" s="349" t="s">
        <v>285</v>
      </c>
      <c r="C460" s="1142">
        <f>'I4 BO ASSETS'!N27</f>
        <v>0</v>
      </c>
      <c r="D460" s="570">
        <f t="shared" si="671"/>
        <v>0</v>
      </c>
      <c r="E460" s="570">
        <f t="shared" si="671"/>
        <v>0</v>
      </c>
      <c r="F460" s="570">
        <f t="shared" si="674"/>
        <v>0</v>
      </c>
      <c r="G460" s="570">
        <f t="shared" ref="G460:Z460" si="695">$D460*G602</f>
        <v>0</v>
      </c>
      <c r="H460" s="570">
        <f t="shared" si="695"/>
        <v>0</v>
      </c>
      <c r="I460" s="570">
        <f t="shared" si="695"/>
        <v>0</v>
      </c>
      <c r="J460" s="570">
        <f t="shared" si="695"/>
        <v>0</v>
      </c>
      <c r="K460" s="570">
        <f t="shared" si="695"/>
        <v>0</v>
      </c>
      <c r="L460" s="570">
        <f t="shared" si="695"/>
        <v>0</v>
      </c>
      <c r="M460" s="570">
        <f t="shared" si="695"/>
        <v>0</v>
      </c>
      <c r="N460" s="570">
        <f t="shared" si="695"/>
        <v>0</v>
      </c>
      <c r="O460" s="570">
        <f t="shared" si="695"/>
        <v>0</v>
      </c>
      <c r="P460" s="570">
        <f t="shared" si="695"/>
        <v>0</v>
      </c>
      <c r="Q460" s="570">
        <f t="shared" si="695"/>
        <v>0</v>
      </c>
      <c r="R460" s="570">
        <f t="shared" si="695"/>
        <v>0</v>
      </c>
      <c r="S460" s="570">
        <f t="shared" si="695"/>
        <v>0</v>
      </c>
      <c r="T460" s="570">
        <f t="shared" si="695"/>
        <v>0</v>
      </c>
      <c r="U460" s="570">
        <f t="shared" si="695"/>
        <v>0</v>
      </c>
      <c r="V460" s="570">
        <f t="shared" si="695"/>
        <v>0</v>
      </c>
      <c r="W460" s="570">
        <f t="shared" si="695"/>
        <v>0</v>
      </c>
      <c r="X460" s="570">
        <f t="shared" si="695"/>
        <v>0</v>
      </c>
      <c r="Y460" s="570">
        <f t="shared" si="695"/>
        <v>0</v>
      </c>
      <c r="Z460" s="570">
        <f t="shared" si="695"/>
        <v>0</v>
      </c>
      <c r="AA460" s="570">
        <f t="shared" si="676"/>
        <v>0</v>
      </c>
      <c r="AB460" s="570">
        <f t="shared" ref="AB460:AU460" si="696">$E460*AB602</f>
        <v>0</v>
      </c>
      <c r="AC460" s="570">
        <f t="shared" si="696"/>
        <v>0</v>
      </c>
      <c r="AD460" s="570">
        <f t="shared" si="696"/>
        <v>0</v>
      </c>
      <c r="AE460" s="570">
        <f t="shared" si="696"/>
        <v>0</v>
      </c>
      <c r="AF460" s="570">
        <f t="shared" si="696"/>
        <v>0</v>
      </c>
      <c r="AG460" s="570">
        <f t="shared" si="696"/>
        <v>0</v>
      </c>
      <c r="AH460" s="570">
        <f t="shared" si="696"/>
        <v>0</v>
      </c>
      <c r="AI460" s="570">
        <f t="shared" si="696"/>
        <v>0</v>
      </c>
      <c r="AJ460" s="570">
        <f t="shared" si="696"/>
        <v>0</v>
      </c>
      <c r="AK460" s="570">
        <f t="shared" si="696"/>
        <v>0</v>
      </c>
      <c r="AL460" s="570">
        <f t="shared" si="696"/>
        <v>0</v>
      </c>
      <c r="AM460" s="570">
        <f t="shared" si="696"/>
        <v>0</v>
      </c>
      <c r="AN460" s="570">
        <f t="shared" si="696"/>
        <v>0</v>
      </c>
      <c r="AO460" s="570">
        <f t="shared" si="696"/>
        <v>0</v>
      </c>
      <c r="AP460" s="570">
        <f t="shared" si="696"/>
        <v>0</v>
      </c>
      <c r="AQ460" s="570">
        <f t="shared" si="696"/>
        <v>0</v>
      </c>
      <c r="AR460" s="570">
        <f t="shared" si="696"/>
        <v>0</v>
      </c>
      <c r="AS460" s="570">
        <f t="shared" si="696"/>
        <v>0</v>
      </c>
      <c r="AT460" s="570">
        <f t="shared" si="696"/>
        <v>0</v>
      </c>
      <c r="AU460" s="570">
        <f t="shared" si="696"/>
        <v>0</v>
      </c>
      <c r="AV460" s="570">
        <f t="shared" si="678"/>
        <v>0</v>
      </c>
      <c r="AW460" s="570"/>
      <c r="AX460" s="570"/>
      <c r="AY460" s="570"/>
      <c r="AZ460" s="570"/>
      <c r="BA460" s="570"/>
      <c r="BB460" s="570"/>
      <c r="BC460" s="570"/>
      <c r="BD460" s="570"/>
      <c r="BE460" s="570"/>
      <c r="BF460" s="570"/>
      <c r="BG460" s="570"/>
      <c r="BH460" s="570"/>
      <c r="BI460" s="570"/>
      <c r="BJ460" s="570"/>
      <c r="BK460" s="570"/>
      <c r="BL460" s="570"/>
      <c r="BM460" s="570"/>
      <c r="BN460" s="570"/>
      <c r="BO460" s="570"/>
      <c r="BP460" s="570"/>
      <c r="BQ460" s="570"/>
    </row>
    <row r="461" spans="1:69" s="325" customFormat="1" ht="12.75" x14ac:dyDescent="0.2">
      <c r="A461" s="1165" t="s">
        <v>821</v>
      </c>
      <c r="B461" s="349" t="s">
        <v>363</v>
      </c>
      <c r="C461" s="1142">
        <f>'I4 BO ASSETS'!N28</f>
        <v>0</v>
      </c>
      <c r="D461" s="570">
        <f t="shared" si="671"/>
        <v>0</v>
      </c>
      <c r="E461" s="570">
        <f t="shared" si="671"/>
        <v>0</v>
      </c>
      <c r="F461" s="570">
        <f t="shared" si="674"/>
        <v>0</v>
      </c>
      <c r="G461" s="570">
        <f t="shared" ref="G461:Z461" si="697">$D461*G603</f>
        <v>0</v>
      </c>
      <c r="H461" s="570">
        <f t="shared" si="697"/>
        <v>0</v>
      </c>
      <c r="I461" s="570">
        <f t="shared" si="697"/>
        <v>0</v>
      </c>
      <c r="J461" s="570">
        <f t="shared" si="697"/>
        <v>0</v>
      </c>
      <c r="K461" s="570">
        <f t="shared" si="697"/>
        <v>0</v>
      </c>
      <c r="L461" s="570">
        <f t="shared" si="697"/>
        <v>0</v>
      </c>
      <c r="M461" s="570">
        <f t="shared" si="697"/>
        <v>0</v>
      </c>
      <c r="N461" s="570">
        <f t="shared" si="697"/>
        <v>0</v>
      </c>
      <c r="O461" s="570">
        <f t="shared" si="697"/>
        <v>0</v>
      </c>
      <c r="P461" s="570">
        <f t="shared" si="697"/>
        <v>0</v>
      </c>
      <c r="Q461" s="570">
        <f t="shared" si="697"/>
        <v>0</v>
      </c>
      <c r="R461" s="570">
        <f t="shared" si="697"/>
        <v>0</v>
      </c>
      <c r="S461" s="570">
        <f t="shared" si="697"/>
        <v>0</v>
      </c>
      <c r="T461" s="570">
        <f t="shared" si="697"/>
        <v>0</v>
      </c>
      <c r="U461" s="570">
        <f t="shared" si="697"/>
        <v>0</v>
      </c>
      <c r="V461" s="570">
        <f t="shared" si="697"/>
        <v>0</v>
      </c>
      <c r="W461" s="570">
        <f t="shared" si="697"/>
        <v>0</v>
      </c>
      <c r="X461" s="570">
        <f t="shared" si="697"/>
        <v>0</v>
      </c>
      <c r="Y461" s="570">
        <f t="shared" si="697"/>
        <v>0</v>
      </c>
      <c r="Z461" s="570">
        <f t="shared" si="697"/>
        <v>0</v>
      </c>
      <c r="AA461" s="570">
        <f t="shared" si="676"/>
        <v>0</v>
      </c>
      <c r="AB461" s="570">
        <f t="shared" ref="AB461:AU461" si="698">$E461*AB603</f>
        <v>0</v>
      </c>
      <c r="AC461" s="570">
        <f t="shared" si="698"/>
        <v>0</v>
      </c>
      <c r="AD461" s="570">
        <f t="shared" si="698"/>
        <v>0</v>
      </c>
      <c r="AE461" s="570">
        <f t="shared" si="698"/>
        <v>0</v>
      </c>
      <c r="AF461" s="570">
        <f t="shared" si="698"/>
        <v>0</v>
      </c>
      <c r="AG461" s="570">
        <f t="shared" si="698"/>
        <v>0</v>
      </c>
      <c r="AH461" s="570">
        <f t="shared" si="698"/>
        <v>0</v>
      </c>
      <c r="AI461" s="570">
        <f t="shared" si="698"/>
        <v>0</v>
      </c>
      <c r="AJ461" s="570">
        <f t="shared" si="698"/>
        <v>0</v>
      </c>
      <c r="AK461" s="570">
        <f t="shared" si="698"/>
        <v>0</v>
      </c>
      <c r="AL461" s="570">
        <f t="shared" si="698"/>
        <v>0</v>
      </c>
      <c r="AM461" s="570">
        <f t="shared" si="698"/>
        <v>0</v>
      </c>
      <c r="AN461" s="570">
        <f t="shared" si="698"/>
        <v>0</v>
      </c>
      <c r="AO461" s="570">
        <f t="shared" si="698"/>
        <v>0</v>
      </c>
      <c r="AP461" s="570">
        <f t="shared" si="698"/>
        <v>0</v>
      </c>
      <c r="AQ461" s="570">
        <f t="shared" si="698"/>
        <v>0</v>
      </c>
      <c r="AR461" s="570">
        <f t="shared" si="698"/>
        <v>0</v>
      </c>
      <c r="AS461" s="570">
        <f t="shared" si="698"/>
        <v>0</v>
      </c>
      <c r="AT461" s="570">
        <f t="shared" si="698"/>
        <v>0</v>
      </c>
      <c r="AU461" s="570">
        <f t="shared" si="698"/>
        <v>0</v>
      </c>
      <c r="AV461" s="570">
        <f t="shared" si="678"/>
        <v>0</v>
      </c>
      <c r="AW461" s="570"/>
      <c r="AX461" s="570"/>
      <c r="AY461" s="570"/>
      <c r="AZ461" s="570"/>
      <c r="BA461" s="570"/>
      <c r="BB461" s="570"/>
      <c r="BC461" s="570"/>
      <c r="BD461" s="570"/>
      <c r="BE461" s="570"/>
      <c r="BF461" s="570"/>
      <c r="BG461" s="570"/>
      <c r="BH461" s="570"/>
      <c r="BI461" s="570"/>
      <c r="BJ461" s="570"/>
      <c r="BK461" s="570"/>
      <c r="BL461" s="570"/>
      <c r="BM461" s="570"/>
      <c r="BN461" s="570"/>
      <c r="BO461" s="570"/>
      <c r="BP461" s="570"/>
      <c r="BQ461" s="570"/>
    </row>
    <row r="462" spans="1:69" s="325" customFormat="1" ht="12.75" x14ac:dyDescent="0.2">
      <c r="A462" s="1165" t="s">
        <v>822</v>
      </c>
      <c r="B462" s="349" t="s">
        <v>364</v>
      </c>
      <c r="C462" s="1142">
        <f>'I4 BO ASSETS'!N29</f>
        <v>0</v>
      </c>
      <c r="D462" s="570">
        <f t="shared" si="671"/>
        <v>0</v>
      </c>
      <c r="E462" s="570">
        <f t="shared" si="671"/>
        <v>0</v>
      </c>
      <c r="F462" s="570">
        <f t="shared" si="674"/>
        <v>0</v>
      </c>
      <c r="G462" s="570">
        <f t="shared" ref="G462:Z462" si="699">$D462*G604</f>
        <v>0</v>
      </c>
      <c r="H462" s="570">
        <f t="shared" si="699"/>
        <v>0</v>
      </c>
      <c r="I462" s="570">
        <f t="shared" si="699"/>
        <v>0</v>
      </c>
      <c r="J462" s="570">
        <f t="shared" si="699"/>
        <v>0</v>
      </c>
      <c r="K462" s="570">
        <f t="shared" si="699"/>
        <v>0</v>
      </c>
      <c r="L462" s="570">
        <f t="shared" si="699"/>
        <v>0</v>
      </c>
      <c r="M462" s="570">
        <f t="shared" si="699"/>
        <v>0</v>
      </c>
      <c r="N462" s="570">
        <f t="shared" si="699"/>
        <v>0</v>
      </c>
      <c r="O462" s="570">
        <f t="shared" si="699"/>
        <v>0</v>
      </c>
      <c r="P462" s="570">
        <f t="shared" si="699"/>
        <v>0</v>
      </c>
      <c r="Q462" s="570">
        <f t="shared" si="699"/>
        <v>0</v>
      </c>
      <c r="R462" s="570">
        <f t="shared" si="699"/>
        <v>0</v>
      </c>
      <c r="S462" s="570">
        <f t="shared" si="699"/>
        <v>0</v>
      </c>
      <c r="T462" s="570">
        <f t="shared" si="699"/>
        <v>0</v>
      </c>
      <c r="U462" s="570">
        <f t="shared" si="699"/>
        <v>0</v>
      </c>
      <c r="V462" s="570">
        <f t="shared" si="699"/>
        <v>0</v>
      </c>
      <c r="W462" s="570">
        <f t="shared" si="699"/>
        <v>0</v>
      </c>
      <c r="X462" s="570">
        <f t="shared" si="699"/>
        <v>0</v>
      </c>
      <c r="Y462" s="570">
        <f t="shared" si="699"/>
        <v>0</v>
      </c>
      <c r="Z462" s="570">
        <f t="shared" si="699"/>
        <v>0</v>
      </c>
      <c r="AA462" s="570">
        <f t="shared" si="676"/>
        <v>0</v>
      </c>
      <c r="AB462" s="570">
        <f t="shared" ref="AB462:AU462" si="700">$E462*AB604</f>
        <v>0</v>
      </c>
      <c r="AC462" s="570">
        <f t="shared" si="700"/>
        <v>0</v>
      </c>
      <c r="AD462" s="570">
        <f t="shared" si="700"/>
        <v>0</v>
      </c>
      <c r="AE462" s="570">
        <f t="shared" si="700"/>
        <v>0</v>
      </c>
      <c r="AF462" s="570">
        <f t="shared" si="700"/>
        <v>0</v>
      </c>
      <c r="AG462" s="570">
        <f t="shared" si="700"/>
        <v>0</v>
      </c>
      <c r="AH462" s="570">
        <f t="shared" si="700"/>
        <v>0</v>
      </c>
      <c r="AI462" s="570">
        <f t="shared" si="700"/>
        <v>0</v>
      </c>
      <c r="AJ462" s="570">
        <f t="shared" si="700"/>
        <v>0</v>
      </c>
      <c r="AK462" s="570">
        <f t="shared" si="700"/>
        <v>0</v>
      </c>
      <c r="AL462" s="570">
        <f t="shared" si="700"/>
        <v>0</v>
      </c>
      <c r="AM462" s="570">
        <f t="shared" si="700"/>
        <v>0</v>
      </c>
      <c r="AN462" s="570">
        <f t="shared" si="700"/>
        <v>0</v>
      </c>
      <c r="AO462" s="570">
        <f t="shared" si="700"/>
        <v>0</v>
      </c>
      <c r="AP462" s="570">
        <f t="shared" si="700"/>
        <v>0</v>
      </c>
      <c r="AQ462" s="570">
        <f t="shared" si="700"/>
        <v>0</v>
      </c>
      <c r="AR462" s="570">
        <f t="shared" si="700"/>
        <v>0</v>
      </c>
      <c r="AS462" s="570">
        <f t="shared" si="700"/>
        <v>0</v>
      </c>
      <c r="AT462" s="570">
        <f t="shared" si="700"/>
        <v>0</v>
      </c>
      <c r="AU462" s="570">
        <f t="shared" si="700"/>
        <v>0</v>
      </c>
      <c r="AV462" s="570">
        <f t="shared" si="678"/>
        <v>0</v>
      </c>
      <c r="AW462" s="570"/>
      <c r="AX462" s="570"/>
      <c r="AY462" s="570"/>
      <c r="AZ462" s="570"/>
      <c r="BA462" s="570"/>
      <c r="BB462" s="570"/>
      <c r="BC462" s="570"/>
      <c r="BD462" s="570"/>
      <c r="BE462" s="570"/>
      <c r="BF462" s="570"/>
      <c r="BG462" s="570"/>
      <c r="BH462" s="570"/>
      <c r="BI462" s="570"/>
      <c r="BJ462" s="570"/>
      <c r="BK462" s="570"/>
      <c r="BL462" s="570"/>
      <c r="BM462" s="570"/>
      <c r="BN462" s="570"/>
      <c r="BO462" s="570"/>
      <c r="BP462" s="570"/>
      <c r="BQ462" s="570"/>
    </row>
    <row r="463" spans="1:69" s="325" customFormat="1" ht="25.5" x14ac:dyDescent="0.2">
      <c r="A463" s="1165">
        <v>1815</v>
      </c>
      <c r="B463" s="349" t="s">
        <v>86</v>
      </c>
      <c r="C463" s="1142">
        <f>'I4 BO ASSETS'!N30</f>
        <v>0</v>
      </c>
      <c r="D463" s="570">
        <f t="shared" si="671"/>
        <v>0</v>
      </c>
      <c r="E463" s="570">
        <f t="shared" si="671"/>
        <v>0</v>
      </c>
      <c r="F463" s="570">
        <f t="shared" si="674"/>
        <v>0</v>
      </c>
      <c r="G463" s="570">
        <f t="shared" ref="G463:Z463" si="701">$D463*G605</f>
        <v>0</v>
      </c>
      <c r="H463" s="570">
        <f t="shared" si="701"/>
        <v>0</v>
      </c>
      <c r="I463" s="570">
        <f t="shared" si="701"/>
        <v>0</v>
      </c>
      <c r="J463" s="570">
        <f t="shared" si="701"/>
        <v>0</v>
      </c>
      <c r="K463" s="570">
        <f t="shared" si="701"/>
        <v>0</v>
      </c>
      <c r="L463" s="570">
        <f t="shared" si="701"/>
        <v>0</v>
      </c>
      <c r="M463" s="570">
        <f t="shared" si="701"/>
        <v>0</v>
      </c>
      <c r="N463" s="570">
        <f t="shared" si="701"/>
        <v>0</v>
      </c>
      <c r="O463" s="570">
        <f t="shared" si="701"/>
        <v>0</v>
      </c>
      <c r="P463" s="570">
        <f t="shared" si="701"/>
        <v>0</v>
      </c>
      <c r="Q463" s="570">
        <f t="shared" si="701"/>
        <v>0</v>
      </c>
      <c r="R463" s="570">
        <f t="shared" si="701"/>
        <v>0</v>
      </c>
      <c r="S463" s="570">
        <f t="shared" si="701"/>
        <v>0</v>
      </c>
      <c r="T463" s="570">
        <f t="shared" si="701"/>
        <v>0</v>
      </c>
      <c r="U463" s="570">
        <f t="shared" si="701"/>
        <v>0</v>
      </c>
      <c r="V463" s="570">
        <f t="shared" si="701"/>
        <v>0</v>
      </c>
      <c r="W463" s="570">
        <f t="shared" si="701"/>
        <v>0</v>
      </c>
      <c r="X463" s="570">
        <f t="shared" si="701"/>
        <v>0</v>
      </c>
      <c r="Y463" s="570">
        <f t="shared" si="701"/>
        <v>0</v>
      </c>
      <c r="Z463" s="570">
        <f t="shared" si="701"/>
        <v>0</v>
      </c>
      <c r="AA463" s="570">
        <f t="shared" si="676"/>
        <v>0</v>
      </c>
      <c r="AB463" s="570">
        <f t="shared" ref="AB463:AU463" si="702">$E463*AB605</f>
        <v>0</v>
      </c>
      <c r="AC463" s="570">
        <f t="shared" si="702"/>
        <v>0</v>
      </c>
      <c r="AD463" s="570">
        <f t="shared" si="702"/>
        <v>0</v>
      </c>
      <c r="AE463" s="570">
        <f t="shared" si="702"/>
        <v>0</v>
      </c>
      <c r="AF463" s="570">
        <f t="shared" si="702"/>
        <v>0</v>
      </c>
      <c r="AG463" s="570">
        <f t="shared" si="702"/>
        <v>0</v>
      </c>
      <c r="AH463" s="570">
        <f t="shared" si="702"/>
        <v>0</v>
      </c>
      <c r="AI463" s="570">
        <f t="shared" si="702"/>
        <v>0</v>
      </c>
      <c r="AJ463" s="570">
        <f t="shared" si="702"/>
        <v>0</v>
      </c>
      <c r="AK463" s="570">
        <f t="shared" si="702"/>
        <v>0</v>
      </c>
      <c r="AL463" s="570">
        <f t="shared" si="702"/>
        <v>0</v>
      </c>
      <c r="AM463" s="570">
        <f t="shared" si="702"/>
        <v>0</v>
      </c>
      <c r="AN463" s="570">
        <f t="shared" si="702"/>
        <v>0</v>
      </c>
      <c r="AO463" s="570">
        <f t="shared" si="702"/>
        <v>0</v>
      </c>
      <c r="AP463" s="570">
        <f t="shared" si="702"/>
        <v>0</v>
      </c>
      <c r="AQ463" s="570">
        <f t="shared" si="702"/>
        <v>0</v>
      </c>
      <c r="AR463" s="570">
        <f t="shared" si="702"/>
        <v>0</v>
      </c>
      <c r="AS463" s="570">
        <f t="shared" si="702"/>
        <v>0</v>
      </c>
      <c r="AT463" s="570">
        <f t="shared" si="702"/>
        <v>0</v>
      </c>
      <c r="AU463" s="570">
        <f t="shared" si="702"/>
        <v>0</v>
      </c>
      <c r="AV463" s="570">
        <f t="shared" si="678"/>
        <v>0</v>
      </c>
      <c r="AW463" s="570"/>
      <c r="AX463" s="570"/>
      <c r="AY463" s="570"/>
      <c r="AZ463" s="570"/>
      <c r="BA463" s="570"/>
      <c r="BB463" s="570"/>
      <c r="BC463" s="570"/>
      <c r="BD463" s="570"/>
      <c r="BE463" s="570"/>
      <c r="BF463" s="570"/>
      <c r="BG463" s="570"/>
      <c r="BH463" s="570"/>
      <c r="BI463" s="570"/>
      <c r="BJ463" s="570"/>
      <c r="BK463" s="570"/>
      <c r="BL463" s="570"/>
      <c r="BM463" s="570"/>
      <c r="BN463" s="570"/>
      <c r="BO463" s="570"/>
      <c r="BP463" s="570"/>
      <c r="BQ463" s="570"/>
    </row>
    <row r="464" spans="1:69" s="325" customFormat="1" ht="25.5" x14ac:dyDescent="0.2">
      <c r="A464" s="1165">
        <v>1820</v>
      </c>
      <c r="B464" s="349" t="s">
        <v>87</v>
      </c>
      <c r="C464" s="1142">
        <f>'I4 BO ASSETS'!N31</f>
        <v>0</v>
      </c>
      <c r="D464" s="570">
        <f t="shared" si="671"/>
        <v>0</v>
      </c>
      <c r="E464" s="570">
        <f t="shared" si="671"/>
        <v>0</v>
      </c>
      <c r="F464" s="570">
        <f t="shared" si="674"/>
        <v>0</v>
      </c>
      <c r="G464" s="570">
        <f t="shared" ref="G464:Z464" si="703">$D464*G606</f>
        <v>0</v>
      </c>
      <c r="H464" s="570">
        <f t="shared" si="703"/>
        <v>0</v>
      </c>
      <c r="I464" s="570">
        <f t="shared" si="703"/>
        <v>0</v>
      </c>
      <c r="J464" s="570">
        <f t="shared" si="703"/>
        <v>0</v>
      </c>
      <c r="K464" s="570">
        <f t="shared" si="703"/>
        <v>0</v>
      </c>
      <c r="L464" s="570">
        <f t="shared" si="703"/>
        <v>0</v>
      </c>
      <c r="M464" s="570">
        <f t="shared" si="703"/>
        <v>0</v>
      </c>
      <c r="N464" s="570">
        <f t="shared" si="703"/>
        <v>0</v>
      </c>
      <c r="O464" s="570">
        <f t="shared" si="703"/>
        <v>0</v>
      </c>
      <c r="P464" s="570">
        <f t="shared" si="703"/>
        <v>0</v>
      </c>
      <c r="Q464" s="570">
        <f t="shared" si="703"/>
        <v>0</v>
      </c>
      <c r="R464" s="570">
        <f t="shared" si="703"/>
        <v>0</v>
      </c>
      <c r="S464" s="570">
        <f t="shared" si="703"/>
        <v>0</v>
      </c>
      <c r="T464" s="570">
        <f t="shared" si="703"/>
        <v>0</v>
      </c>
      <c r="U464" s="570">
        <f t="shared" si="703"/>
        <v>0</v>
      </c>
      <c r="V464" s="570">
        <f t="shared" si="703"/>
        <v>0</v>
      </c>
      <c r="W464" s="570">
        <f t="shared" si="703"/>
        <v>0</v>
      </c>
      <c r="X464" s="570">
        <f t="shared" si="703"/>
        <v>0</v>
      </c>
      <c r="Y464" s="570">
        <f t="shared" si="703"/>
        <v>0</v>
      </c>
      <c r="Z464" s="570">
        <f t="shared" si="703"/>
        <v>0</v>
      </c>
      <c r="AA464" s="570">
        <f t="shared" si="676"/>
        <v>0</v>
      </c>
      <c r="AB464" s="570">
        <f t="shared" ref="AB464:AU464" si="704">$E464*AB606</f>
        <v>0</v>
      </c>
      <c r="AC464" s="570">
        <f t="shared" si="704"/>
        <v>0</v>
      </c>
      <c r="AD464" s="570">
        <f t="shared" si="704"/>
        <v>0</v>
      </c>
      <c r="AE464" s="570">
        <f t="shared" si="704"/>
        <v>0</v>
      </c>
      <c r="AF464" s="570">
        <f t="shared" si="704"/>
        <v>0</v>
      </c>
      <c r="AG464" s="570">
        <f t="shared" si="704"/>
        <v>0</v>
      </c>
      <c r="AH464" s="570">
        <f t="shared" si="704"/>
        <v>0</v>
      </c>
      <c r="AI464" s="570">
        <f t="shared" si="704"/>
        <v>0</v>
      </c>
      <c r="AJ464" s="570">
        <f t="shared" si="704"/>
        <v>0</v>
      </c>
      <c r="AK464" s="570">
        <f t="shared" si="704"/>
        <v>0</v>
      </c>
      <c r="AL464" s="570">
        <f t="shared" si="704"/>
        <v>0</v>
      </c>
      <c r="AM464" s="570">
        <f t="shared" si="704"/>
        <v>0</v>
      </c>
      <c r="AN464" s="570">
        <f t="shared" si="704"/>
        <v>0</v>
      </c>
      <c r="AO464" s="570">
        <f t="shared" si="704"/>
        <v>0</v>
      </c>
      <c r="AP464" s="570">
        <f t="shared" si="704"/>
        <v>0</v>
      </c>
      <c r="AQ464" s="570">
        <f t="shared" si="704"/>
        <v>0</v>
      </c>
      <c r="AR464" s="570">
        <f t="shared" si="704"/>
        <v>0</v>
      </c>
      <c r="AS464" s="570">
        <f t="shared" si="704"/>
        <v>0</v>
      </c>
      <c r="AT464" s="570">
        <f t="shared" si="704"/>
        <v>0</v>
      </c>
      <c r="AU464" s="570">
        <f t="shared" si="704"/>
        <v>0</v>
      </c>
      <c r="AV464" s="570">
        <f t="shared" si="678"/>
        <v>0</v>
      </c>
      <c r="AW464" s="570"/>
      <c r="AX464" s="570"/>
      <c r="AY464" s="570"/>
      <c r="AZ464" s="570"/>
      <c r="BA464" s="570"/>
      <c r="BB464" s="570"/>
      <c r="BC464" s="570"/>
      <c r="BD464" s="570"/>
      <c r="BE464" s="570"/>
      <c r="BF464" s="570"/>
      <c r="BG464" s="570"/>
      <c r="BH464" s="570"/>
      <c r="BI464" s="570"/>
      <c r="BJ464" s="570"/>
      <c r="BK464" s="570"/>
      <c r="BL464" s="570"/>
      <c r="BM464" s="570"/>
      <c r="BN464" s="570"/>
      <c r="BO464" s="570"/>
      <c r="BP464" s="570"/>
      <c r="BQ464" s="570"/>
    </row>
    <row r="465" spans="1:69" s="325" customFormat="1" ht="25.5" x14ac:dyDescent="0.2">
      <c r="A465" s="1165" t="s">
        <v>490</v>
      </c>
      <c r="B465" s="349" t="s">
        <v>1276</v>
      </c>
      <c r="C465" s="1142">
        <f>'I4 BO ASSETS'!N32</f>
        <v>0</v>
      </c>
      <c r="D465" s="570">
        <f t="shared" si="671"/>
        <v>0</v>
      </c>
      <c r="E465" s="570">
        <f t="shared" si="671"/>
        <v>0</v>
      </c>
      <c r="F465" s="570">
        <f>D465+E465</f>
        <v>0</v>
      </c>
      <c r="G465" s="570">
        <f t="shared" ref="G465:Z465" si="705">$D465*G607</f>
        <v>0</v>
      </c>
      <c r="H465" s="570">
        <f t="shared" si="705"/>
        <v>0</v>
      </c>
      <c r="I465" s="570">
        <f t="shared" si="705"/>
        <v>0</v>
      </c>
      <c r="J465" s="570">
        <f t="shared" si="705"/>
        <v>0</v>
      </c>
      <c r="K465" s="570">
        <f t="shared" si="705"/>
        <v>0</v>
      </c>
      <c r="L465" s="570">
        <f t="shared" si="705"/>
        <v>0</v>
      </c>
      <c r="M465" s="570">
        <f t="shared" si="705"/>
        <v>0</v>
      </c>
      <c r="N465" s="570">
        <f t="shared" si="705"/>
        <v>0</v>
      </c>
      <c r="O465" s="570">
        <f t="shared" si="705"/>
        <v>0</v>
      </c>
      <c r="P465" s="570">
        <f t="shared" si="705"/>
        <v>0</v>
      </c>
      <c r="Q465" s="570">
        <f t="shared" si="705"/>
        <v>0</v>
      </c>
      <c r="R465" s="570">
        <f t="shared" si="705"/>
        <v>0</v>
      </c>
      <c r="S465" s="570">
        <f t="shared" si="705"/>
        <v>0</v>
      </c>
      <c r="T465" s="570">
        <f t="shared" si="705"/>
        <v>0</v>
      </c>
      <c r="U465" s="570">
        <f t="shared" si="705"/>
        <v>0</v>
      </c>
      <c r="V465" s="570">
        <f t="shared" si="705"/>
        <v>0</v>
      </c>
      <c r="W465" s="570">
        <f t="shared" si="705"/>
        <v>0</v>
      </c>
      <c r="X465" s="570">
        <f t="shared" si="705"/>
        <v>0</v>
      </c>
      <c r="Y465" s="570">
        <f t="shared" si="705"/>
        <v>0</v>
      </c>
      <c r="Z465" s="570">
        <f t="shared" si="705"/>
        <v>0</v>
      </c>
      <c r="AA465" s="570">
        <f>SUM(G465:Z465)</f>
        <v>0</v>
      </c>
      <c r="AB465" s="570">
        <f t="shared" ref="AB465:AU465" si="706">$E465*AB607</f>
        <v>0</v>
      </c>
      <c r="AC465" s="570">
        <f t="shared" si="706"/>
        <v>0</v>
      </c>
      <c r="AD465" s="570">
        <f t="shared" si="706"/>
        <v>0</v>
      </c>
      <c r="AE465" s="570">
        <f t="shared" si="706"/>
        <v>0</v>
      </c>
      <c r="AF465" s="570">
        <f t="shared" si="706"/>
        <v>0</v>
      </c>
      <c r="AG465" s="570">
        <f t="shared" si="706"/>
        <v>0</v>
      </c>
      <c r="AH465" s="570">
        <f t="shared" si="706"/>
        <v>0</v>
      </c>
      <c r="AI465" s="570">
        <f t="shared" si="706"/>
        <v>0</v>
      </c>
      <c r="AJ465" s="570">
        <f t="shared" si="706"/>
        <v>0</v>
      </c>
      <c r="AK465" s="570">
        <f t="shared" si="706"/>
        <v>0</v>
      </c>
      <c r="AL465" s="570">
        <f t="shared" si="706"/>
        <v>0</v>
      </c>
      <c r="AM465" s="570">
        <f t="shared" si="706"/>
        <v>0</v>
      </c>
      <c r="AN465" s="570">
        <f t="shared" si="706"/>
        <v>0</v>
      </c>
      <c r="AO465" s="570">
        <f t="shared" si="706"/>
        <v>0</v>
      </c>
      <c r="AP465" s="570">
        <f t="shared" si="706"/>
        <v>0</v>
      </c>
      <c r="AQ465" s="570">
        <f t="shared" si="706"/>
        <v>0</v>
      </c>
      <c r="AR465" s="570">
        <f t="shared" si="706"/>
        <v>0</v>
      </c>
      <c r="AS465" s="570">
        <f t="shared" si="706"/>
        <v>0</v>
      </c>
      <c r="AT465" s="570">
        <f t="shared" si="706"/>
        <v>0</v>
      </c>
      <c r="AU465" s="570">
        <f t="shared" si="706"/>
        <v>0</v>
      </c>
      <c r="AV465" s="570">
        <f>SUM(AB465:AU465)</f>
        <v>0</v>
      </c>
      <c r="AW465" s="570"/>
      <c r="AX465" s="570"/>
      <c r="AY465" s="570"/>
      <c r="AZ465" s="570"/>
      <c r="BA465" s="570"/>
      <c r="BB465" s="570"/>
      <c r="BC465" s="570"/>
      <c r="BD465" s="570"/>
      <c r="BE465" s="570"/>
      <c r="BF465" s="570"/>
      <c r="BG465" s="570"/>
      <c r="BH465" s="570"/>
      <c r="BI465" s="570"/>
      <c r="BJ465" s="570"/>
      <c r="BK465" s="570"/>
      <c r="BL465" s="570"/>
      <c r="BM465" s="570"/>
      <c r="BN465" s="570"/>
      <c r="BO465" s="570"/>
      <c r="BP465" s="570"/>
      <c r="BQ465" s="570"/>
    </row>
    <row r="466" spans="1:69" s="325" customFormat="1" ht="25.5" x14ac:dyDescent="0.2">
      <c r="A466" s="1165" t="s">
        <v>491</v>
      </c>
      <c r="B466" s="349" t="s">
        <v>1278</v>
      </c>
      <c r="C466" s="1142">
        <f>'I4 BO ASSETS'!N33</f>
        <v>0</v>
      </c>
      <c r="D466" s="570">
        <f t="shared" si="671"/>
        <v>0</v>
      </c>
      <c r="E466" s="570">
        <f t="shared" si="671"/>
        <v>0</v>
      </c>
      <c r="F466" s="570">
        <f>D466+E466</f>
        <v>0</v>
      </c>
      <c r="G466" s="570">
        <f t="shared" ref="G466:Z466" si="707">$D466*G608</f>
        <v>0</v>
      </c>
      <c r="H466" s="570">
        <f t="shared" si="707"/>
        <v>0</v>
      </c>
      <c r="I466" s="570">
        <f t="shared" si="707"/>
        <v>0</v>
      </c>
      <c r="J466" s="570">
        <f t="shared" si="707"/>
        <v>0</v>
      </c>
      <c r="K466" s="570">
        <f t="shared" si="707"/>
        <v>0</v>
      </c>
      <c r="L466" s="570">
        <f t="shared" si="707"/>
        <v>0</v>
      </c>
      <c r="M466" s="570">
        <f t="shared" si="707"/>
        <v>0</v>
      </c>
      <c r="N466" s="570">
        <f t="shared" si="707"/>
        <v>0</v>
      </c>
      <c r="O466" s="570">
        <f t="shared" si="707"/>
        <v>0</v>
      </c>
      <c r="P466" s="570">
        <f t="shared" si="707"/>
        <v>0</v>
      </c>
      <c r="Q466" s="570">
        <f t="shared" si="707"/>
        <v>0</v>
      </c>
      <c r="R466" s="570">
        <f t="shared" si="707"/>
        <v>0</v>
      </c>
      <c r="S466" s="570">
        <f t="shared" si="707"/>
        <v>0</v>
      </c>
      <c r="T466" s="570">
        <f t="shared" si="707"/>
        <v>0</v>
      </c>
      <c r="U466" s="570">
        <f t="shared" si="707"/>
        <v>0</v>
      </c>
      <c r="V466" s="570">
        <f t="shared" si="707"/>
        <v>0</v>
      </c>
      <c r="W466" s="570">
        <f t="shared" si="707"/>
        <v>0</v>
      </c>
      <c r="X466" s="570">
        <f t="shared" si="707"/>
        <v>0</v>
      </c>
      <c r="Y466" s="570">
        <f t="shared" si="707"/>
        <v>0</v>
      </c>
      <c r="Z466" s="570">
        <f t="shared" si="707"/>
        <v>0</v>
      </c>
      <c r="AA466" s="570">
        <f>SUM(G466:Z466)</f>
        <v>0</v>
      </c>
      <c r="AB466" s="570">
        <f t="shared" ref="AB466:AU466" si="708">$E466*AB608</f>
        <v>0</v>
      </c>
      <c r="AC466" s="570">
        <f t="shared" si="708"/>
        <v>0</v>
      </c>
      <c r="AD466" s="570">
        <f t="shared" si="708"/>
        <v>0</v>
      </c>
      <c r="AE466" s="570">
        <f t="shared" si="708"/>
        <v>0</v>
      </c>
      <c r="AF466" s="570">
        <f t="shared" si="708"/>
        <v>0</v>
      </c>
      <c r="AG466" s="570">
        <f t="shared" si="708"/>
        <v>0</v>
      </c>
      <c r="AH466" s="570">
        <f t="shared" si="708"/>
        <v>0</v>
      </c>
      <c r="AI466" s="570">
        <f t="shared" si="708"/>
        <v>0</v>
      </c>
      <c r="AJ466" s="570">
        <f t="shared" si="708"/>
        <v>0</v>
      </c>
      <c r="AK466" s="570">
        <f t="shared" si="708"/>
        <v>0</v>
      </c>
      <c r="AL466" s="570">
        <f t="shared" si="708"/>
        <v>0</v>
      </c>
      <c r="AM466" s="570">
        <f t="shared" si="708"/>
        <v>0</v>
      </c>
      <c r="AN466" s="570">
        <f t="shared" si="708"/>
        <v>0</v>
      </c>
      <c r="AO466" s="570">
        <f t="shared" si="708"/>
        <v>0</v>
      </c>
      <c r="AP466" s="570">
        <f t="shared" si="708"/>
        <v>0</v>
      </c>
      <c r="AQ466" s="570">
        <f t="shared" si="708"/>
        <v>0</v>
      </c>
      <c r="AR466" s="570">
        <f t="shared" si="708"/>
        <v>0</v>
      </c>
      <c r="AS466" s="570">
        <f t="shared" si="708"/>
        <v>0</v>
      </c>
      <c r="AT466" s="570">
        <f t="shared" si="708"/>
        <v>0</v>
      </c>
      <c r="AU466" s="570">
        <f t="shared" si="708"/>
        <v>0</v>
      </c>
      <c r="AV466" s="570">
        <f>SUM(AB466:AU466)</f>
        <v>0</v>
      </c>
      <c r="AW466" s="570"/>
      <c r="AX466" s="570"/>
      <c r="AY466" s="570"/>
      <c r="AZ466" s="570"/>
      <c r="BA466" s="570"/>
      <c r="BB466" s="570"/>
      <c r="BC466" s="570"/>
      <c r="BD466" s="570"/>
      <c r="BE466" s="570"/>
      <c r="BF466" s="570"/>
      <c r="BG466" s="570"/>
      <c r="BH466" s="570"/>
      <c r="BI466" s="570"/>
      <c r="BJ466" s="570"/>
      <c r="BK466" s="570"/>
      <c r="BL466" s="570"/>
      <c r="BM466" s="570"/>
      <c r="BN466" s="570"/>
      <c r="BO466" s="570"/>
      <c r="BP466" s="570"/>
      <c r="BQ466" s="570"/>
    </row>
    <row r="467" spans="1:69" s="325" customFormat="1" ht="25.5" x14ac:dyDescent="0.2">
      <c r="A467" s="1165" t="s">
        <v>1268</v>
      </c>
      <c r="B467" s="349" t="s">
        <v>1269</v>
      </c>
      <c r="C467" s="1142">
        <f>'I4 BO ASSETS'!N34</f>
        <v>0</v>
      </c>
      <c r="D467" s="570">
        <f t="shared" si="671"/>
        <v>0</v>
      </c>
      <c r="E467" s="570">
        <f t="shared" si="671"/>
        <v>0</v>
      </c>
      <c r="F467" s="570">
        <f>D467+E467</f>
        <v>0</v>
      </c>
      <c r="G467" s="570">
        <f t="shared" ref="G467:Z467" si="709">$D467*G609</f>
        <v>0</v>
      </c>
      <c r="H467" s="570">
        <f t="shared" si="709"/>
        <v>0</v>
      </c>
      <c r="I467" s="570">
        <f t="shared" si="709"/>
        <v>0</v>
      </c>
      <c r="J467" s="570">
        <f t="shared" si="709"/>
        <v>0</v>
      </c>
      <c r="K467" s="570">
        <f t="shared" si="709"/>
        <v>0</v>
      </c>
      <c r="L467" s="570">
        <f t="shared" si="709"/>
        <v>0</v>
      </c>
      <c r="M467" s="570">
        <f t="shared" si="709"/>
        <v>0</v>
      </c>
      <c r="N467" s="570">
        <f t="shared" si="709"/>
        <v>0</v>
      </c>
      <c r="O467" s="570">
        <f t="shared" si="709"/>
        <v>0</v>
      </c>
      <c r="P467" s="570">
        <f t="shared" si="709"/>
        <v>0</v>
      </c>
      <c r="Q467" s="570">
        <f t="shared" si="709"/>
        <v>0</v>
      </c>
      <c r="R467" s="570">
        <f t="shared" si="709"/>
        <v>0</v>
      </c>
      <c r="S467" s="570">
        <f t="shared" si="709"/>
        <v>0</v>
      </c>
      <c r="T467" s="570">
        <f t="shared" si="709"/>
        <v>0</v>
      </c>
      <c r="U467" s="570">
        <f t="shared" si="709"/>
        <v>0</v>
      </c>
      <c r="V467" s="570">
        <f t="shared" si="709"/>
        <v>0</v>
      </c>
      <c r="W467" s="570">
        <f t="shared" si="709"/>
        <v>0</v>
      </c>
      <c r="X467" s="570">
        <f t="shared" si="709"/>
        <v>0</v>
      </c>
      <c r="Y467" s="570">
        <f t="shared" si="709"/>
        <v>0</v>
      </c>
      <c r="Z467" s="570">
        <f t="shared" si="709"/>
        <v>0</v>
      </c>
      <c r="AA467" s="570">
        <f>SUM(G467:Z467)</f>
        <v>0</v>
      </c>
      <c r="AB467" s="570">
        <f t="shared" ref="AB467:AU467" si="710">$E467*AB609</f>
        <v>0</v>
      </c>
      <c r="AC467" s="570">
        <f t="shared" si="710"/>
        <v>0</v>
      </c>
      <c r="AD467" s="570">
        <f t="shared" si="710"/>
        <v>0</v>
      </c>
      <c r="AE467" s="570">
        <f t="shared" si="710"/>
        <v>0</v>
      </c>
      <c r="AF467" s="570">
        <f t="shared" si="710"/>
        <v>0</v>
      </c>
      <c r="AG467" s="570">
        <f t="shared" si="710"/>
        <v>0</v>
      </c>
      <c r="AH467" s="570">
        <f t="shared" si="710"/>
        <v>0</v>
      </c>
      <c r="AI467" s="570">
        <f t="shared" si="710"/>
        <v>0</v>
      </c>
      <c r="AJ467" s="570">
        <f t="shared" si="710"/>
        <v>0</v>
      </c>
      <c r="AK467" s="570">
        <f t="shared" si="710"/>
        <v>0</v>
      </c>
      <c r="AL467" s="570">
        <f t="shared" si="710"/>
        <v>0</v>
      </c>
      <c r="AM467" s="570">
        <f t="shared" si="710"/>
        <v>0</v>
      </c>
      <c r="AN467" s="570">
        <f t="shared" si="710"/>
        <v>0</v>
      </c>
      <c r="AO467" s="570">
        <f t="shared" si="710"/>
        <v>0</v>
      </c>
      <c r="AP467" s="570">
        <f t="shared" si="710"/>
        <v>0</v>
      </c>
      <c r="AQ467" s="570">
        <f t="shared" si="710"/>
        <v>0</v>
      </c>
      <c r="AR467" s="570">
        <f t="shared" si="710"/>
        <v>0</v>
      </c>
      <c r="AS467" s="570">
        <f t="shared" si="710"/>
        <v>0</v>
      </c>
      <c r="AT467" s="570">
        <f t="shared" si="710"/>
        <v>0</v>
      </c>
      <c r="AU467" s="570">
        <f t="shared" si="710"/>
        <v>0</v>
      </c>
      <c r="AV467" s="570">
        <f>SUM(AB467:AU467)</f>
        <v>0</v>
      </c>
      <c r="AW467" s="570"/>
      <c r="AX467" s="570"/>
      <c r="AY467" s="570"/>
      <c r="AZ467" s="570"/>
      <c r="BA467" s="570"/>
      <c r="BB467" s="570"/>
      <c r="BC467" s="570"/>
      <c r="BD467" s="570"/>
      <c r="BE467" s="570"/>
      <c r="BF467" s="570"/>
      <c r="BG467" s="570"/>
      <c r="BH467" s="570"/>
      <c r="BI467" s="570"/>
      <c r="BJ467" s="570"/>
      <c r="BK467" s="570"/>
      <c r="BL467" s="570"/>
      <c r="BM467" s="570"/>
      <c r="BN467" s="570"/>
      <c r="BO467" s="570"/>
      <c r="BP467" s="570"/>
      <c r="BQ467" s="570"/>
    </row>
    <row r="468" spans="1:69" s="325" customFormat="1" ht="12.75" x14ac:dyDescent="0.2">
      <c r="A468" s="1165">
        <v>1825</v>
      </c>
      <c r="B468" s="349" t="s">
        <v>88</v>
      </c>
      <c r="C468" s="1142">
        <f>'I4 BO ASSETS'!N35</f>
        <v>0</v>
      </c>
      <c r="D468" s="570">
        <f t="shared" si="671"/>
        <v>0</v>
      </c>
      <c r="E468" s="570">
        <f t="shared" si="671"/>
        <v>0</v>
      </c>
      <c r="F468" s="570">
        <f t="shared" si="674"/>
        <v>0</v>
      </c>
      <c r="G468" s="570">
        <f t="shared" ref="G468:Z468" si="711">$D468*G610</f>
        <v>0</v>
      </c>
      <c r="H468" s="570">
        <f t="shared" si="711"/>
        <v>0</v>
      </c>
      <c r="I468" s="570">
        <f t="shared" si="711"/>
        <v>0</v>
      </c>
      <c r="J468" s="570">
        <f t="shared" si="711"/>
        <v>0</v>
      </c>
      <c r="K468" s="570">
        <f t="shared" si="711"/>
        <v>0</v>
      </c>
      <c r="L468" s="570">
        <f t="shared" si="711"/>
        <v>0</v>
      </c>
      <c r="M468" s="570">
        <f t="shared" si="711"/>
        <v>0</v>
      </c>
      <c r="N468" s="570">
        <f t="shared" si="711"/>
        <v>0</v>
      </c>
      <c r="O468" s="570">
        <f t="shared" si="711"/>
        <v>0</v>
      </c>
      <c r="P468" s="570">
        <f t="shared" si="711"/>
        <v>0</v>
      </c>
      <c r="Q468" s="570">
        <f t="shared" si="711"/>
        <v>0</v>
      </c>
      <c r="R468" s="570">
        <f t="shared" si="711"/>
        <v>0</v>
      </c>
      <c r="S468" s="570">
        <f t="shared" si="711"/>
        <v>0</v>
      </c>
      <c r="T468" s="570">
        <f t="shared" si="711"/>
        <v>0</v>
      </c>
      <c r="U468" s="570">
        <f t="shared" si="711"/>
        <v>0</v>
      </c>
      <c r="V468" s="570">
        <f t="shared" si="711"/>
        <v>0</v>
      </c>
      <c r="W468" s="570">
        <f t="shared" si="711"/>
        <v>0</v>
      </c>
      <c r="X468" s="570">
        <f t="shared" si="711"/>
        <v>0</v>
      </c>
      <c r="Y468" s="570">
        <f t="shared" si="711"/>
        <v>0</v>
      </c>
      <c r="Z468" s="570">
        <f t="shared" si="711"/>
        <v>0</v>
      </c>
      <c r="AA468" s="570">
        <f t="shared" si="676"/>
        <v>0</v>
      </c>
      <c r="AB468" s="570">
        <f t="shared" ref="AB468:AU468" si="712">$E468*AB610</f>
        <v>0</v>
      </c>
      <c r="AC468" s="570">
        <f t="shared" si="712"/>
        <v>0</v>
      </c>
      <c r="AD468" s="570">
        <f t="shared" si="712"/>
        <v>0</v>
      </c>
      <c r="AE468" s="570">
        <f t="shared" si="712"/>
        <v>0</v>
      </c>
      <c r="AF468" s="570">
        <f t="shared" si="712"/>
        <v>0</v>
      </c>
      <c r="AG468" s="570">
        <f t="shared" si="712"/>
        <v>0</v>
      </c>
      <c r="AH468" s="570">
        <f t="shared" si="712"/>
        <v>0</v>
      </c>
      <c r="AI468" s="570">
        <f t="shared" si="712"/>
        <v>0</v>
      </c>
      <c r="AJ468" s="570">
        <f t="shared" si="712"/>
        <v>0</v>
      </c>
      <c r="AK468" s="570">
        <f t="shared" si="712"/>
        <v>0</v>
      </c>
      <c r="AL468" s="570">
        <f t="shared" si="712"/>
        <v>0</v>
      </c>
      <c r="AM468" s="570">
        <f t="shared" si="712"/>
        <v>0</v>
      </c>
      <c r="AN468" s="570">
        <f t="shared" si="712"/>
        <v>0</v>
      </c>
      <c r="AO468" s="570">
        <f t="shared" si="712"/>
        <v>0</v>
      </c>
      <c r="AP468" s="570">
        <f t="shared" si="712"/>
        <v>0</v>
      </c>
      <c r="AQ468" s="570">
        <f t="shared" si="712"/>
        <v>0</v>
      </c>
      <c r="AR468" s="570">
        <f t="shared" si="712"/>
        <v>0</v>
      </c>
      <c r="AS468" s="570">
        <f t="shared" si="712"/>
        <v>0</v>
      </c>
      <c r="AT468" s="570">
        <f t="shared" si="712"/>
        <v>0</v>
      </c>
      <c r="AU468" s="570">
        <f t="shared" si="712"/>
        <v>0</v>
      </c>
      <c r="AV468" s="570">
        <f t="shared" si="678"/>
        <v>0</v>
      </c>
      <c r="AW468" s="570"/>
      <c r="AX468" s="570"/>
      <c r="AY468" s="570"/>
      <c r="AZ468" s="570"/>
      <c r="BA468" s="570"/>
      <c r="BB468" s="570"/>
      <c r="BC468" s="570"/>
      <c r="BD468" s="570"/>
      <c r="BE468" s="570"/>
      <c r="BF468" s="570"/>
      <c r="BG468" s="570"/>
      <c r="BH468" s="570"/>
      <c r="BI468" s="570"/>
      <c r="BJ468" s="570"/>
      <c r="BK468" s="570"/>
      <c r="BL468" s="570"/>
      <c r="BM468" s="570"/>
      <c r="BN468" s="570"/>
      <c r="BO468" s="570"/>
      <c r="BP468" s="570"/>
      <c r="BQ468" s="570"/>
    </row>
    <row r="469" spans="1:69" s="325" customFormat="1" ht="12.75" x14ac:dyDescent="0.2">
      <c r="A469" s="1165" t="s">
        <v>823</v>
      </c>
      <c r="B469" s="349" t="s">
        <v>365</v>
      </c>
      <c r="C469" s="1142">
        <f>'I4 BO ASSETS'!N36</f>
        <v>0</v>
      </c>
      <c r="D469" s="570">
        <f t="shared" si="671"/>
        <v>0</v>
      </c>
      <c r="E469" s="570">
        <f t="shared" si="671"/>
        <v>0</v>
      </c>
      <c r="F469" s="570">
        <f t="shared" si="674"/>
        <v>0</v>
      </c>
      <c r="G469" s="570">
        <f t="shared" ref="G469:Z469" si="713">$D469*G611</f>
        <v>0</v>
      </c>
      <c r="H469" s="570">
        <f t="shared" si="713"/>
        <v>0</v>
      </c>
      <c r="I469" s="570">
        <f t="shared" si="713"/>
        <v>0</v>
      </c>
      <c r="J469" s="570">
        <f t="shared" si="713"/>
        <v>0</v>
      </c>
      <c r="K469" s="570">
        <f t="shared" si="713"/>
        <v>0</v>
      </c>
      <c r="L469" s="570">
        <f t="shared" si="713"/>
        <v>0</v>
      </c>
      <c r="M469" s="570">
        <f t="shared" si="713"/>
        <v>0</v>
      </c>
      <c r="N469" s="570">
        <f t="shared" si="713"/>
        <v>0</v>
      </c>
      <c r="O469" s="570">
        <f t="shared" si="713"/>
        <v>0</v>
      </c>
      <c r="P469" s="570">
        <f t="shared" si="713"/>
        <v>0</v>
      </c>
      <c r="Q469" s="570">
        <f t="shared" si="713"/>
        <v>0</v>
      </c>
      <c r="R469" s="570">
        <f t="shared" si="713"/>
        <v>0</v>
      </c>
      <c r="S469" s="570">
        <f t="shared" si="713"/>
        <v>0</v>
      </c>
      <c r="T469" s="570">
        <f t="shared" si="713"/>
        <v>0</v>
      </c>
      <c r="U469" s="570">
        <f t="shared" si="713"/>
        <v>0</v>
      </c>
      <c r="V469" s="570">
        <f t="shared" si="713"/>
        <v>0</v>
      </c>
      <c r="W469" s="570">
        <f t="shared" si="713"/>
        <v>0</v>
      </c>
      <c r="X469" s="570">
        <f t="shared" si="713"/>
        <v>0</v>
      </c>
      <c r="Y469" s="570">
        <f t="shared" si="713"/>
        <v>0</v>
      </c>
      <c r="Z469" s="570">
        <f t="shared" si="713"/>
        <v>0</v>
      </c>
      <c r="AA469" s="570">
        <f t="shared" si="676"/>
        <v>0</v>
      </c>
      <c r="AB469" s="570">
        <f t="shared" ref="AB469:AU469" si="714">$E469*AB611</f>
        <v>0</v>
      </c>
      <c r="AC469" s="570">
        <f t="shared" si="714"/>
        <v>0</v>
      </c>
      <c r="AD469" s="570">
        <f t="shared" si="714"/>
        <v>0</v>
      </c>
      <c r="AE469" s="570">
        <f t="shared" si="714"/>
        <v>0</v>
      </c>
      <c r="AF469" s="570">
        <f t="shared" si="714"/>
        <v>0</v>
      </c>
      <c r="AG469" s="570">
        <f t="shared" si="714"/>
        <v>0</v>
      </c>
      <c r="AH469" s="570">
        <f t="shared" si="714"/>
        <v>0</v>
      </c>
      <c r="AI469" s="570">
        <f t="shared" si="714"/>
        <v>0</v>
      </c>
      <c r="AJ469" s="570">
        <f t="shared" si="714"/>
        <v>0</v>
      </c>
      <c r="AK469" s="570">
        <f t="shared" si="714"/>
        <v>0</v>
      </c>
      <c r="AL469" s="570">
        <f t="shared" si="714"/>
        <v>0</v>
      </c>
      <c r="AM469" s="570">
        <f t="shared" si="714"/>
        <v>0</v>
      </c>
      <c r="AN469" s="570">
        <f t="shared" si="714"/>
        <v>0</v>
      </c>
      <c r="AO469" s="570">
        <f t="shared" si="714"/>
        <v>0</v>
      </c>
      <c r="AP469" s="570">
        <f t="shared" si="714"/>
        <v>0</v>
      </c>
      <c r="AQ469" s="570">
        <f t="shared" si="714"/>
        <v>0</v>
      </c>
      <c r="AR469" s="570">
        <f t="shared" si="714"/>
        <v>0</v>
      </c>
      <c r="AS469" s="570">
        <f t="shared" si="714"/>
        <v>0</v>
      </c>
      <c r="AT469" s="570">
        <f t="shared" si="714"/>
        <v>0</v>
      </c>
      <c r="AU469" s="570">
        <f t="shared" si="714"/>
        <v>0</v>
      </c>
      <c r="AV469" s="570">
        <f t="shared" si="678"/>
        <v>0</v>
      </c>
      <c r="AW469" s="570"/>
      <c r="AX469" s="570"/>
      <c r="AY469" s="570"/>
      <c r="AZ469" s="570"/>
      <c r="BA469" s="570"/>
      <c r="BB469" s="570"/>
      <c r="BC469" s="570"/>
      <c r="BD469" s="570"/>
      <c r="BE469" s="570"/>
      <c r="BF469" s="570"/>
      <c r="BG469" s="570"/>
      <c r="BH469" s="570"/>
      <c r="BI469" s="570"/>
      <c r="BJ469" s="570"/>
      <c r="BK469" s="570"/>
      <c r="BL469" s="570"/>
      <c r="BM469" s="570"/>
      <c r="BN469" s="570"/>
      <c r="BO469" s="570"/>
      <c r="BP469" s="570"/>
      <c r="BQ469" s="570"/>
    </row>
    <row r="470" spans="1:69" s="325" customFormat="1" ht="12.75" x14ac:dyDescent="0.2">
      <c r="A470" s="1165" t="s">
        <v>824</v>
      </c>
      <c r="B470" s="349" t="s">
        <v>366</v>
      </c>
      <c r="C470" s="1142">
        <f>'I4 BO ASSETS'!N37</f>
        <v>0</v>
      </c>
      <c r="D470" s="570">
        <f t="shared" ref="D470:E489" si="715">$C470*D612</f>
        <v>0</v>
      </c>
      <c r="E470" s="570">
        <f t="shared" si="715"/>
        <v>0</v>
      </c>
      <c r="F470" s="570">
        <f t="shared" si="674"/>
        <v>0</v>
      </c>
      <c r="G470" s="570">
        <f t="shared" ref="G470:Z470" si="716">$D470*G612</f>
        <v>0</v>
      </c>
      <c r="H470" s="570">
        <f t="shared" si="716"/>
        <v>0</v>
      </c>
      <c r="I470" s="570">
        <f t="shared" si="716"/>
        <v>0</v>
      </c>
      <c r="J470" s="570">
        <f t="shared" si="716"/>
        <v>0</v>
      </c>
      <c r="K470" s="570">
        <f t="shared" si="716"/>
        <v>0</v>
      </c>
      <c r="L470" s="570">
        <f t="shared" si="716"/>
        <v>0</v>
      </c>
      <c r="M470" s="570">
        <f t="shared" si="716"/>
        <v>0</v>
      </c>
      <c r="N470" s="570">
        <f t="shared" si="716"/>
        <v>0</v>
      </c>
      <c r="O470" s="570">
        <f t="shared" si="716"/>
        <v>0</v>
      </c>
      <c r="P470" s="570">
        <f t="shared" si="716"/>
        <v>0</v>
      </c>
      <c r="Q470" s="570">
        <f t="shared" si="716"/>
        <v>0</v>
      </c>
      <c r="R470" s="570">
        <f t="shared" si="716"/>
        <v>0</v>
      </c>
      <c r="S470" s="570">
        <f t="shared" si="716"/>
        <v>0</v>
      </c>
      <c r="T470" s="570">
        <f t="shared" si="716"/>
        <v>0</v>
      </c>
      <c r="U470" s="570">
        <f t="shared" si="716"/>
        <v>0</v>
      </c>
      <c r="V470" s="570">
        <f t="shared" si="716"/>
        <v>0</v>
      </c>
      <c r="W470" s="570">
        <f t="shared" si="716"/>
        <v>0</v>
      </c>
      <c r="X470" s="570">
        <f t="shared" si="716"/>
        <v>0</v>
      </c>
      <c r="Y470" s="570">
        <f t="shared" si="716"/>
        <v>0</v>
      </c>
      <c r="Z470" s="570">
        <f t="shared" si="716"/>
        <v>0</v>
      </c>
      <c r="AA470" s="570">
        <f t="shared" si="676"/>
        <v>0</v>
      </c>
      <c r="AB470" s="570">
        <f t="shared" ref="AB470:AU470" si="717">$E470*AB612</f>
        <v>0</v>
      </c>
      <c r="AC470" s="570">
        <f t="shared" si="717"/>
        <v>0</v>
      </c>
      <c r="AD470" s="570">
        <f t="shared" si="717"/>
        <v>0</v>
      </c>
      <c r="AE470" s="570">
        <f t="shared" si="717"/>
        <v>0</v>
      </c>
      <c r="AF470" s="570">
        <f t="shared" si="717"/>
        <v>0</v>
      </c>
      <c r="AG470" s="570">
        <f t="shared" si="717"/>
        <v>0</v>
      </c>
      <c r="AH470" s="570">
        <f t="shared" si="717"/>
        <v>0</v>
      </c>
      <c r="AI470" s="570">
        <f t="shared" si="717"/>
        <v>0</v>
      </c>
      <c r="AJ470" s="570">
        <f t="shared" si="717"/>
        <v>0</v>
      </c>
      <c r="AK470" s="570">
        <f t="shared" si="717"/>
        <v>0</v>
      </c>
      <c r="AL470" s="570">
        <f t="shared" si="717"/>
        <v>0</v>
      </c>
      <c r="AM470" s="570">
        <f t="shared" si="717"/>
        <v>0</v>
      </c>
      <c r="AN470" s="570">
        <f t="shared" si="717"/>
        <v>0</v>
      </c>
      <c r="AO470" s="570">
        <f t="shared" si="717"/>
        <v>0</v>
      </c>
      <c r="AP470" s="570">
        <f t="shared" si="717"/>
        <v>0</v>
      </c>
      <c r="AQ470" s="570">
        <f t="shared" si="717"/>
        <v>0</v>
      </c>
      <c r="AR470" s="570">
        <f t="shared" si="717"/>
        <v>0</v>
      </c>
      <c r="AS470" s="570">
        <f t="shared" si="717"/>
        <v>0</v>
      </c>
      <c r="AT470" s="570">
        <f t="shared" si="717"/>
        <v>0</v>
      </c>
      <c r="AU470" s="570">
        <f t="shared" si="717"/>
        <v>0</v>
      </c>
      <c r="AV470" s="570">
        <f t="shared" si="678"/>
        <v>0</v>
      </c>
      <c r="AW470" s="570"/>
      <c r="AX470" s="570"/>
      <c r="AY470" s="570"/>
      <c r="AZ470" s="570"/>
      <c r="BA470" s="570"/>
      <c r="BB470" s="570"/>
      <c r="BC470" s="570"/>
      <c r="BD470" s="570"/>
      <c r="BE470" s="570"/>
      <c r="BF470" s="570"/>
      <c r="BG470" s="570"/>
      <c r="BH470" s="570"/>
      <c r="BI470" s="570"/>
      <c r="BJ470" s="570"/>
      <c r="BK470" s="570"/>
      <c r="BL470" s="570"/>
      <c r="BM470" s="570"/>
      <c r="BN470" s="570"/>
      <c r="BO470" s="570"/>
      <c r="BP470" s="570"/>
      <c r="BQ470" s="570"/>
    </row>
    <row r="471" spans="1:69" s="325" customFormat="1" ht="12.75" x14ac:dyDescent="0.2">
      <c r="A471" s="1165">
        <v>1830</v>
      </c>
      <c r="B471" s="349" t="s">
        <v>89</v>
      </c>
      <c r="C471" s="1142">
        <f>'I4 BO ASSETS'!N38</f>
        <v>0</v>
      </c>
      <c r="D471" s="570">
        <f t="shared" si="715"/>
        <v>0</v>
      </c>
      <c r="E471" s="570">
        <f t="shared" si="715"/>
        <v>0</v>
      </c>
      <c r="F471" s="570">
        <f t="shared" si="674"/>
        <v>0</v>
      </c>
      <c r="G471" s="570">
        <f t="shared" ref="G471:Z471" si="718">$D471*G613</f>
        <v>0</v>
      </c>
      <c r="H471" s="570">
        <f t="shared" si="718"/>
        <v>0</v>
      </c>
      <c r="I471" s="570">
        <f t="shared" si="718"/>
        <v>0</v>
      </c>
      <c r="J471" s="570">
        <f t="shared" si="718"/>
        <v>0</v>
      </c>
      <c r="K471" s="570">
        <f t="shared" si="718"/>
        <v>0</v>
      </c>
      <c r="L471" s="570">
        <f t="shared" si="718"/>
        <v>0</v>
      </c>
      <c r="M471" s="570">
        <f t="shared" si="718"/>
        <v>0</v>
      </c>
      <c r="N471" s="570">
        <f t="shared" si="718"/>
        <v>0</v>
      </c>
      <c r="O471" s="570">
        <f t="shared" si="718"/>
        <v>0</v>
      </c>
      <c r="P471" s="570">
        <f t="shared" si="718"/>
        <v>0</v>
      </c>
      <c r="Q471" s="570">
        <f t="shared" si="718"/>
        <v>0</v>
      </c>
      <c r="R471" s="570">
        <f t="shared" si="718"/>
        <v>0</v>
      </c>
      <c r="S471" s="570">
        <f t="shared" si="718"/>
        <v>0</v>
      </c>
      <c r="T471" s="570">
        <f t="shared" si="718"/>
        <v>0</v>
      </c>
      <c r="U471" s="570">
        <f t="shared" si="718"/>
        <v>0</v>
      </c>
      <c r="V471" s="570">
        <f t="shared" si="718"/>
        <v>0</v>
      </c>
      <c r="W471" s="570">
        <f t="shared" si="718"/>
        <v>0</v>
      </c>
      <c r="X471" s="570">
        <f t="shared" si="718"/>
        <v>0</v>
      </c>
      <c r="Y471" s="570">
        <f t="shared" si="718"/>
        <v>0</v>
      </c>
      <c r="Z471" s="570">
        <f t="shared" si="718"/>
        <v>0</v>
      </c>
      <c r="AA471" s="570">
        <f t="shared" si="676"/>
        <v>0</v>
      </c>
      <c r="AB471" s="570">
        <f t="shared" ref="AB471:AU471" si="719">$E471*AB613</f>
        <v>0</v>
      </c>
      <c r="AC471" s="570">
        <f t="shared" si="719"/>
        <v>0</v>
      </c>
      <c r="AD471" s="570">
        <f t="shared" si="719"/>
        <v>0</v>
      </c>
      <c r="AE471" s="570">
        <f t="shared" si="719"/>
        <v>0</v>
      </c>
      <c r="AF471" s="570">
        <f t="shared" si="719"/>
        <v>0</v>
      </c>
      <c r="AG471" s="570">
        <f t="shared" si="719"/>
        <v>0</v>
      </c>
      <c r="AH471" s="570">
        <f t="shared" si="719"/>
        <v>0</v>
      </c>
      <c r="AI471" s="570">
        <f t="shared" si="719"/>
        <v>0</v>
      </c>
      <c r="AJ471" s="570">
        <f t="shared" si="719"/>
        <v>0</v>
      </c>
      <c r="AK471" s="570">
        <f t="shared" si="719"/>
        <v>0</v>
      </c>
      <c r="AL471" s="570">
        <f t="shared" si="719"/>
        <v>0</v>
      </c>
      <c r="AM471" s="570">
        <f t="shared" si="719"/>
        <v>0</v>
      </c>
      <c r="AN471" s="570">
        <f t="shared" si="719"/>
        <v>0</v>
      </c>
      <c r="AO471" s="570">
        <f t="shared" si="719"/>
        <v>0</v>
      </c>
      <c r="AP471" s="570">
        <f t="shared" si="719"/>
        <v>0</v>
      </c>
      <c r="AQ471" s="570">
        <f t="shared" si="719"/>
        <v>0</v>
      </c>
      <c r="AR471" s="570">
        <f t="shared" si="719"/>
        <v>0</v>
      </c>
      <c r="AS471" s="570">
        <f t="shared" si="719"/>
        <v>0</v>
      </c>
      <c r="AT471" s="570">
        <f t="shared" si="719"/>
        <v>0</v>
      </c>
      <c r="AU471" s="570">
        <f t="shared" si="719"/>
        <v>0</v>
      </c>
      <c r="AV471" s="570">
        <f t="shared" si="678"/>
        <v>0</v>
      </c>
      <c r="AW471" s="570"/>
      <c r="AX471" s="570"/>
      <c r="AY471" s="570"/>
      <c r="AZ471" s="570"/>
      <c r="BA471" s="570"/>
      <c r="BB471" s="570"/>
      <c r="BC471" s="570"/>
      <c r="BD471" s="570"/>
      <c r="BE471" s="570"/>
      <c r="BF471" s="570"/>
      <c r="BG471" s="570"/>
      <c r="BH471" s="570"/>
      <c r="BI471" s="570"/>
      <c r="BJ471" s="570"/>
      <c r="BK471" s="570"/>
      <c r="BL471" s="570"/>
      <c r="BM471" s="570"/>
      <c r="BN471" s="570"/>
      <c r="BO471" s="570"/>
      <c r="BP471" s="570"/>
      <c r="BQ471" s="570"/>
    </row>
    <row r="472" spans="1:69" s="325" customFormat="1" ht="25.5" x14ac:dyDescent="0.2">
      <c r="A472" s="1165" t="s">
        <v>825</v>
      </c>
      <c r="B472" s="349" t="s">
        <v>367</v>
      </c>
      <c r="C472" s="1142">
        <f>'I4 BO ASSETS'!N39</f>
        <v>0</v>
      </c>
      <c r="D472" s="570">
        <f t="shared" si="715"/>
        <v>0</v>
      </c>
      <c r="E472" s="570">
        <f t="shared" si="715"/>
        <v>0</v>
      </c>
      <c r="F472" s="570">
        <f t="shared" si="674"/>
        <v>0</v>
      </c>
      <c r="G472" s="570">
        <f t="shared" ref="G472:Z472" si="720">$D472*G614</f>
        <v>0</v>
      </c>
      <c r="H472" s="570">
        <f t="shared" si="720"/>
        <v>0</v>
      </c>
      <c r="I472" s="570">
        <f t="shared" si="720"/>
        <v>0</v>
      </c>
      <c r="J472" s="570">
        <f t="shared" si="720"/>
        <v>0</v>
      </c>
      <c r="K472" s="570">
        <f t="shared" si="720"/>
        <v>0</v>
      </c>
      <c r="L472" s="570">
        <f t="shared" si="720"/>
        <v>0</v>
      </c>
      <c r="M472" s="570">
        <f t="shared" si="720"/>
        <v>0</v>
      </c>
      <c r="N472" s="570">
        <f t="shared" si="720"/>
        <v>0</v>
      </c>
      <c r="O472" s="570">
        <f t="shared" si="720"/>
        <v>0</v>
      </c>
      <c r="P472" s="570">
        <f t="shared" si="720"/>
        <v>0</v>
      </c>
      <c r="Q472" s="570">
        <f t="shared" si="720"/>
        <v>0</v>
      </c>
      <c r="R472" s="570">
        <f t="shared" si="720"/>
        <v>0</v>
      </c>
      <c r="S472" s="570">
        <f t="shared" si="720"/>
        <v>0</v>
      </c>
      <c r="T472" s="570">
        <f t="shared" si="720"/>
        <v>0</v>
      </c>
      <c r="U472" s="570">
        <f t="shared" si="720"/>
        <v>0</v>
      </c>
      <c r="V472" s="570">
        <f t="shared" si="720"/>
        <v>0</v>
      </c>
      <c r="W472" s="570">
        <f t="shared" si="720"/>
        <v>0</v>
      </c>
      <c r="X472" s="570">
        <f t="shared" si="720"/>
        <v>0</v>
      </c>
      <c r="Y472" s="570">
        <f t="shared" si="720"/>
        <v>0</v>
      </c>
      <c r="Z472" s="570">
        <f t="shared" si="720"/>
        <v>0</v>
      </c>
      <c r="AA472" s="570">
        <f t="shared" si="676"/>
        <v>0</v>
      </c>
      <c r="AB472" s="570">
        <f t="shared" ref="AB472:AU472" si="721">$E472*AB614</f>
        <v>0</v>
      </c>
      <c r="AC472" s="570">
        <f t="shared" si="721"/>
        <v>0</v>
      </c>
      <c r="AD472" s="570">
        <f t="shared" si="721"/>
        <v>0</v>
      </c>
      <c r="AE472" s="570">
        <f t="shared" si="721"/>
        <v>0</v>
      </c>
      <c r="AF472" s="570">
        <f t="shared" si="721"/>
        <v>0</v>
      </c>
      <c r="AG472" s="570">
        <f t="shared" si="721"/>
        <v>0</v>
      </c>
      <c r="AH472" s="570">
        <f t="shared" si="721"/>
        <v>0</v>
      </c>
      <c r="AI472" s="570">
        <f t="shared" si="721"/>
        <v>0</v>
      </c>
      <c r="AJ472" s="570">
        <f t="shared" si="721"/>
        <v>0</v>
      </c>
      <c r="AK472" s="570">
        <f t="shared" si="721"/>
        <v>0</v>
      </c>
      <c r="AL472" s="570">
        <f t="shared" si="721"/>
        <v>0</v>
      </c>
      <c r="AM472" s="570">
        <f t="shared" si="721"/>
        <v>0</v>
      </c>
      <c r="AN472" s="570">
        <f t="shared" si="721"/>
        <v>0</v>
      </c>
      <c r="AO472" s="570">
        <f t="shared" si="721"/>
        <v>0</v>
      </c>
      <c r="AP472" s="570">
        <f t="shared" si="721"/>
        <v>0</v>
      </c>
      <c r="AQ472" s="570">
        <f t="shared" si="721"/>
        <v>0</v>
      </c>
      <c r="AR472" s="570">
        <f t="shared" si="721"/>
        <v>0</v>
      </c>
      <c r="AS472" s="570">
        <f t="shared" si="721"/>
        <v>0</v>
      </c>
      <c r="AT472" s="570">
        <f t="shared" si="721"/>
        <v>0</v>
      </c>
      <c r="AU472" s="570">
        <f t="shared" si="721"/>
        <v>0</v>
      </c>
      <c r="AV472" s="570">
        <f t="shared" si="678"/>
        <v>0</v>
      </c>
      <c r="AW472" s="570"/>
      <c r="AX472" s="570"/>
      <c r="AY472" s="570"/>
      <c r="AZ472" s="570"/>
      <c r="BA472" s="570"/>
      <c r="BB472" s="570"/>
      <c r="BC472" s="570"/>
      <c r="BD472" s="570"/>
      <c r="BE472" s="570"/>
      <c r="BF472" s="570"/>
      <c r="BG472" s="570"/>
      <c r="BH472" s="570"/>
      <c r="BI472" s="570"/>
      <c r="BJ472" s="570"/>
      <c r="BK472" s="570"/>
      <c r="BL472" s="570"/>
      <c r="BM472" s="570"/>
      <c r="BN472" s="570"/>
      <c r="BO472" s="570"/>
      <c r="BP472" s="570"/>
      <c r="BQ472" s="570"/>
    </row>
    <row r="473" spans="1:69" s="325" customFormat="1" ht="12.75" x14ac:dyDescent="0.2">
      <c r="A473" s="1165" t="s">
        <v>826</v>
      </c>
      <c r="B473" s="349" t="s">
        <v>368</v>
      </c>
      <c r="C473" s="1142">
        <f>'I4 BO ASSETS'!N40</f>
        <v>0</v>
      </c>
      <c r="D473" s="570">
        <f t="shared" si="715"/>
        <v>0</v>
      </c>
      <c r="E473" s="570">
        <f t="shared" si="715"/>
        <v>0</v>
      </c>
      <c r="F473" s="570">
        <f t="shared" si="674"/>
        <v>0</v>
      </c>
      <c r="G473" s="570">
        <f t="shared" ref="G473:Z473" si="722">$D473*G615</f>
        <v>0</v>
      </c>
      <c r="H473" s="570">
        <f t="shared" si="722"/>
        <v>0</v>
      </c>
      <c r="I473" s="570">
        <f t="shared" si="722"/>
        <v>0</v>
      </c>
      <c r="J473" s="570">
        <f t="shared" si="722"/>
        <v>0</v>
      </c>
      <c r="K473" s="570">
        <f t="shared" si="722"/>
        <v>0</v>
      </c>
      <c r="L473" s="570">
        <f t="shared" si="722"/>
        <v>0</v>
      </c>
      <c r="M473" s="570">
        <f t="shared" si="722"/>
        <v>0</v>
      </c>
      <c r="N473" s="570">
        <f t="shared" si="722"/>
        <v>0</v>
      </c>
      <c r="O473" s="570">
        <f t="shared" si="722"/>
        <v>0</v>
      </c>
      <c r="P473" s="570">
        <f t="shared" si="722"/>
        <v>0</v>
      </c>
      <c r="Q473" s="570">
        <f t="shared" si="722"/>
        <v>0</v>
      </c>
      <c r="R473" s="570">
        <f t="shared" si="722"/>
        <v>0</v>
      </c>
      <c r="S473" s="570">
        <f t="shared" si="722"/>
        <v>0</v>
      </c>
      <c r="T473" s="570">
        <f t="shared" si="722"/>
        <v>0</v>
      </c>
      <c r="U473" s="570">
        <f t="shared" si="722"/>
        <v>0</v>
      </c>
      <c r="V473" s="570">
        <f t="shared" si="722"/>
        <v>0</v>
      </c>
      <c r="W473" s="570">
        <f t="shared" si="722"/>
        <v>0</v>
      </c>
      <c r="X473" s="570">
        <f t="shared" si="722"/>
        <v>0</v>
      </c>
      <c r="Y473" s="570">
        <f t="shared" si="722"/>
        <v>0</v>
      </c>
      <c r="Z473" s="570">
        <f t="shared" si="722"/>
        <v>0</v>
      </c>
      <c r="AA473" s="570">
        <f t="shared" si="676"/>
        <v>0</v>
      </c>
      <c r="AB473" s="570">
        <f t="shared" ref="AB473:AU473" si="723">$E473*AB615</f>
        <v>0</v>
      </c>
      <c r="AC473" s="570">
        <f t="shared" si="723"/>
        <v>0</v>
      </c>
      <c r="AD473" s="570">
        <f t="shared" si="723"/>
        <v>0</v>
      </c>
      <c r="AE473" s="570">
        <f t="shared" si="723"/>
        <v>0</v>
      </c>
      <c r="AF473" s="570">
        <f t="shared" si="723"/>
        <v>0</v>
      </c>
      <c r="AG473" s="570">
        <f t="shared" si="723"/>
        <v>0</v>
      </c>
      <c r="AH473" s="570">
        <f t="shared" si="723"/>
        <v>0</v>
      </c>
      <c r="AI473" s="570">
        <f t="shared" si="723"/>
        <v>0</v>
      </c>
      <c r="AJ473" s="570">
        <f t="shared" si="723"/>
        <v>0</v>
      </c>
      <c r="AK473" s="570">
        <f t="shared" si="723"/>
        <v>0</v>
      </c>
      <c r="AL473" s="570">
        <f t="shared" si="723"/>
        <v>0</v>
      </c>
      <c r="AM473" s="570">
        <f t="shared" si="723"/>
        <v>0</v>
      </c>
      <c r="AN473" s="570">
        <f t="shared" si="723"/>
        <v>0</v>
      </c>
      <c r="AO473" s="570">
        <f t="shared" si="723"/>
        <v>0</v>
      </c>
      <c r="AP473" s="570">
        <f t="shared" si="723"/>
        <v>0</v>
      </c>
      <c r="AQ473" s="570">
        <f t="shared" si="723"/>
        <v>0</v>
      </c>
      <c r="AR473" s="570">
        <f t="shared" si="723"/>
        <v>0</v>
      </c>
      <c r="AS473" s="570">
        <f t="shared" si="723"/>
        <v>0</v>
      </c>
      <c r="AT473" s="570">
        <f t="shared" si="723"/>
        <v>0</v>
      </c>
      <c r="AU473" s="570">
        <f t="shared" si="723"/>
        <v>0</v>
      </c>
      <c r="AV473" s="570">
        <f t="shared" si="678"/>
        <v>0</v>
      </c>
      <c r="AW473" s="570"/>
      <c r="AX473" s="570"/>
      <c r="AY473" s="570"/>
      <c r="AZ473" s="570"/>
      <c r="BA473" s="570"/>
      <c r="BB473" s="570"/>
      <c r="BC473" s="570"/>
      <c r="BD473" s="570"/>
      <c r="BE473" s="570"/>
      <c r="BF473" s="570"/>
      <c r="BG473" s="570"/>
      <c r="BH473" s="570"/>
      <c r="BI473" s="570"/>
      <c r="BJ473" s="570"/>
      <c r="BK473" s="570"/>
      <c r="BL473" s="570"/>
      <c r="BM473" s="570"/>
      <c r="BN473" s="570"/>
      <c r="BO473" s="570"/>
      <c r="BP473" s="570"/>
      <c r="BQ473" s="570"/>
    </row>
    <row r="474" spans="1:69" s="325" customFormat="1" ht="12.75" x14ac:dyDescent="0.2">
      <c r="A474" s="1165" t="s">
        <v>827</v>
      </c>
      <c r="B474" s="349" t="s">
        <v>391</v>
      </c>
      <c r="C474" s="1142">
        <f>'I4 BO ASSETS'!N41</f>
        <v>0</v>
      </c>
      <c r="D474" s="570">
        <f t="shared" si="715"/>
        <v>0</v>
      </c>
      <c r="E474" s="570">
        <f t="shared" si="715"/>
        <v>0</v>
      </c>
      <c r="F474" s="570">
        <f t="shared" si="674"/>
        <v>0</v>
      </c>
      <c r="G474" s="570">
        <f t="shared" ref="G474:Z474" si="724">$D474*G616</f>
        <v>0</v>
      </c>
      <c r="H474" s="570">
        <f t="shared" si="724"/>
        <v>0</v>
      </c>
      <c r="I474" s="570">
        <f t="shared" si="724"/>
        <v>0</v>
      </c>
      <c r="J474" s="570">
        <f t="shared" si="724"/>
        <v>0</v>
      </c>
      <c r="K474" s="570">
        <f t="shared" si="724"/>
        <v>0</v>
      </c>
      <c r="L474" s="570">
        <f t="shared" si="724"/>
        <v>0</v>
      </c>
      <c r="M474" s="570">
        <f t="shared" si="724"/>
        <v>0</v>
      </c>
      <c r="N474" s="570">
        <f t="shared" si="724"/>
        <v>0</v>
      </c>
      <c r="O474" s="570">
        <f t="shared" si="724"/>
        <v>0</v>
      </c>
      <c r="P474" s="570">
        <f t="shared" si="724"/>
        <v>0</v>
      </c>
      <c r="Q474" s="570">
        <f t="shared" si="724"/>
        <v>0</v>
      </c>
      <c r="R474" s="570">
        <f t="shared" si="724"/>
        <v>0</v>
      </c>
      <c r="S474" s="570">
        <f t="shared" si="724"/>
        <v>0</v>
      </c>
      <c r="T474" s="570">
        <f t="shared" si="724"/>
        <v>0</v>
      </c>
      <c r="U474" s="570">
        <f t="shared" si="724"/>
        <v>0</v>
      </c>
      <c r="V474" s="570">
        <f t="shared" si="724"/>
        <v>0</v>
      </c>
      <c r="W474" s="570">
        <f t="shared" si="724"/>
        <v>0</v>
      </c>
      <c r="X474" s="570">
        <f t="shared" si="724"/>
        <v>0</v>
      </c>
      <c r="Y474" s="570">
        <f t="shared" si="724"/>
        <v>0</v>
      </c>
      <c r="Z474" s="570">
        <f t="shared" si="724"/>
        <v>0</v>
      </c>
      <c r="AA474" s="570">
        <f t="shared" si="676"/>
        <v>0</v>
      </c>
      <c r="AB474" s="570">
        <f t="shared" ref="AB474:AU474" si="725">$E474*AB616</f>
        <v>0</v>
      </c>
      <c r="AC474" s="570">
        <f t="shared" si="725"/>
        <v>0</v>
      </c>
      <c r="AD474" s="570">
        <f t="shared" si="725"/>
        <v>0</v>
      </c>
      <c r="AE474" s="570">
        <f t="shared" si="725"/>
        <v>0</v>
      </c>
      <c r="AF474" s="570">
        <f t="shared" si="725"/>
        <v>0</v>
      </c>
      <c r="AG474" s="570">
        <f t="shared" si="725"/>
        <v>0</v>
      </c>
      <c r="AH474" s="570">
        <f t="shared" si="725"/>
        <v>0</v>
      </c>
      <c r="AI474" s="570">
        <f t="shared" si="725"/>
        <v>0</v>
      </c>
      <c r="AJ474" s="570">
        <f t="shared" si="725"/>
        <v>0</v>
      </c>
      <c r="AK474" s="570">
        <f t="shared" si="725"/>
        <v>0</v>
      </c>
      <c r="AL474" s="570">
        <f t="shared" si="725"/>
        <v>0</v>
      </c>
      <c r="AM474" s="570">
        <f t="shared" si="725"/>
        <v>0</v>
      </c>
      <c r="AN474" s="570">
        <f t="shared" si="725"/>
        <v>0</v>
      </c>
      <c r="AO474" s="570">
        <f t="shared" si="725"/>
        <v>0</v>
      </c>
      <c r="AP474" s="570">
        <f t="shared" si="725"/>
        <v>0</v>
      </c>
      <c r="AQ474" s="570">
        <f t="shared" si="725"/>
        <v>0</v>
      </c>
      <c r="AR474" s="570">
        <f t="shared" si="725"/>
        <v>0</v>
      </c>
      <c r="AS474" s="570">
        <f t="shared" si="725"/>
        <v>0</v>
      </c>
      <c r="AT474" s="570">
        <f t="shared" si="725"/>
        <v>0</v>
      </c>
      <c r="AU474" s="570">
        <f t="shared" si="725"/>
        <v>0</v>
      </c>
      <c r="AV474" s="570">
        <f t="shared" si="678"/>
        <v>0</v>
      </c>
      <c r="AW474" s="570"/>
      <c r="AX474" s="570"/>
      <c r="AY474" s="570"/>
      <c r="AZ474" s="570"/>
      <c r="BA474" s="570"/>
      <c r="BB474" s="570"/>
      <c r="BC474" s="570"/>
      <c r="BD474" s="570"/>
      <c r="BE474" s="570"/>
      <c r="BF474" s="570"/>
      <c r="BG474" s="570"/>
      <c r="BH474" s="570"/>
      <c r="BI474" s="570"/>
      <c r="BJ474" s="570"/>
      <c r="BK474" s="570"/>
      <c r="BL474" s="570"/>
      <c r="BM474" s="570"/>
      <c r="BN474" s="570"/>
      <c r="BO474" s="570"/>
      <c r="BP474" s="570"/>
      <c r="BQ474" s="570"/>
    </row>
    <row r="475" spans="1:69" s="325" customFormat="1" ht="12.75" x14ac:dyDescent="0.2">
      <c r="A475" s="1165">
        <v>1835</v>
      </c>
      <c r="B475" s="349" t="s">
        <v>75</v>
      </c>
      <c r="C475" s="1142">
        <f>'I4 BO ASSETS'!N42</f>
        <v>0</v>
      </c>
      <c r="D475" s="570">
        <f t="shared" si="715"/>
        <v>0</v>
      </c>
      <c r="E475" s="570">
        <f t="shared" si="715"/>
        <v>0</v>
      </c>
      <c r="F475" s="570">
        <f t="shared" si="674"/>
        <v>0</v>
      </c>
      <c r="G475" s="570">
        <f t="shared" ref="G475:Z475" si="726">$D475*G617</f>
        <v>0</v>
      </c>
      <c r="H475" s="570">
        <f t="shared" si="726"/>
        <v>0</v>
      </c>
      <c r="I475" s="570">
        <f t="shared" si="726"/>
        <v>0</v>
      </c>
      <c r="J475" s="570">
        <f t="shared" si="726"/>
        <v>0</v>
      </c>
      <c r="K475" s="570">
        <f t="shared" si="726"/>
        <v>0</v>
      </c>
      <c r="L475" s="570">
        <f t="shared" si="726"/>
        <v>0</v>
      </c>
      <c r="M475" s="570">
        <f t="shared" si="726"/>
        <v>0</v>
      </c>
      <c r="N475" s="570">
        <f t="shared" si="726"/>
        <v>0</v>
      </c>
      <c r="O475" s="570">
        <f t="shared" si="726"/>
        <v>0</v>
      </c>
      <c r="P475" s="570">
        <f t="shared" si="726"/>
        <v>0</v>
      </c>
      <c r="Q475" s="570">
        <f t="shared" si="726"/>
        <v>0</v>
      </c>
      <c r="R475" s="570">
        <f t="shared" si="726"/>
        <v>0</v>
      </c>
      <c r="S475" s="570">
        <f t="shared" si="726"/>
        <v>0</v>
      </c>
      <c r="T475" s="570">
        <f t="shared" si="726"/>
        <v>0</v>
      </c>
      <c r="U475" s="570">
        <f t="shared" si="726"/>
        <v>0</v>
      </c>
      <c r="V475" s="570">
        <f t="shared" si="726"/>
        <v>0</v>
      </c>
      <c r="W475" s="570">
        <f t="shared" si="726"/>
        <v>0</v>
      </c>
      <c r="X475" s="570">
        <f t="shared" si="726"/>
        <v>0</v>
      </c>
      <c r="Y475" s="570">
        <f t="shared" si="726"/>
        <v>0</v>
      </c>
      <c r="Z475" s="570">
        <f t="shared" si="726"/>
        <v>0</v>
      </c>
      <c r="AA475" s="570">
        <f t="shared" si="676"/>
        <v>0</v>
      </c>
      <c r="AB475" s="570">
        <f t="shared" ref="AB475:AU475" si="727">$E475*AB617</f>
        <v>0</v>
      </c>
      <c r="AC475" s="570">
        <f t="shared" si="727"/>
        <v>0</v>
      </c>
      <c r="AD475" s="570">
        <f t="shared" si="727"/>
        <v>0</v>
      </c>
      <c r="AE475" s="570">
        <f t="shared" si="727"/>
        <v>0</v>
      </c>
      <c r="AF475" s="570">
        <f t="shared" si="727"/>
        <v>0</v>
      </c>
      <c r="AG475" s="570">
        <f t="shared" si="727"/>
        <v>0</v>
      </c>
      <c r="AH475" s="570">
        <f t="shared" si="727"/>
        <v>0</v>
      </c>
      <c r="AI475" s="570">
        <f t="shared" si="727"/>
        <v>0</v>
      </c>
      <c r="AJ475" s="570">
        <f t="shared" si="727"/>
        <v>0</v>
      </c>
      <c r="AK475" s="570">
        <f t="shared" si="727"/>
        <v>0</v>
      </c>
      <c r="AL475" s="570">
        <f t="shared" si="727"/>
        <v>0</v>
      </c>
      <c r="AM475" s="570">
        <f t="shared" si="727"/>
        <v>0</v>
      </c>
      <c r="AN475" s="570">
        <f t="shared" si="727"/>
        <v>0</v>
      </c>
      <c r="AO475" s="570">
        <f t="shared" si="727"/>
        <v>0</v>
      </c>
      <c r="AP475" s="570">
        <f t="shared" si="727"/>
        <v>0</v>
      </c>
      <c r="AQ475" s="570">
        <f t="shared" si="727"/>
        <v>0</v>
      </c>
      <c r="AR475" s="570">
        <f t="shared" si="727"/>
        <v>0</v>
      </c>
      <c r="AS475" s="570">
        <f t="shared" si="727"/>
        <v>0</v>
      </c>
      <c r="AT475" s="570">
        <f t="shared" si="727"/>
        <v>0</v>
      </c>
      <c r="AU475" s="570">
        <f t="shared" si="727"/>
        <v>0</v>
      </c>
      <c r="AV475" s="570">
        <f t="shared" si="678"/>
        <v>0</v>
      </c>
      <c r="AW475" s="570"/>
      <c r="AX475" s="570"/>
      <c r="AY475" s="570"/>
      <c r="AZ475" s="570"/>
      <c r="BA475" s="570"/>
      <c r="BB475" s="570"/>
      <c r="BC475" s="570"/>
      <c r="BD475" s="570"/>
      <c r="BE475" s="570"/>
      <c r="BF475" s="570"/>
      <c r="BG475" s="570"/>
      <c r="BH475" s="570"/>
      <c r="BI475" s="570"/>
      <c r="BJ475" s="570"/>
      <c r="BK475" s="570"/>
      <c r="BL475" s="570"/>
      <c r="BM475" s="570"/>
      <c r="BN475" s="570"/>
      <c r="BO475" s="570"/>
      <c r="BP475" s="570"/>
      <c r="BQ475" s="570"/>
    </row>
    <row r="476" spans="1:69" s="325" customFormat="1" ht="25.5" x14ac:dyDescent="0.2">
      <c r="A476" s="1165" t="s">
        <v>828</v>
      </c>
      <c r="B476" s="349" t="s">
        <v>392</v>
      </c>
      <c r="C476" s="1142">
        <f>'I4 BO ASSETS'!N43</f>
        <v>0</v>
      </c>
      <c r="D476" s="570">
        <f t="shared" si="715"/>
        <v>0</v>
      </c>
      <c r="E476" s="570">
        <f t="shared" si="715"/>
        <v>0</v>
      </c>
      <c r="F476" s="570">
        <f t="shared" si="674"/>
        <v>0</v>
      </c>
      <c r="G476" s="570">
        <f t="shared" ref="G476:Z476" si="728">$D476*G618</f>
        <v>0</v>
      </c>
      <c r="H476" s="570">
        <f t="shared" si="728"/>
        <v>0</v>
      </c>
      <c r="I476" s="570">
        <f t="shared" si="728"/>
        <v>0</v>
      </c>
      <c r="J476" s="570">
        <f t="shared" si="728"/>
        <v>0</v>
      </c>
      <c r="K476" s="570">
        <f t="shared" si="728"/>
        <v>0</v>
      </c>
      <c r="L476" s="570">
        <f t="shared" si="728"/>
        <v>0</v>
      </c>
      <c r="M476" s="570">
        <f t="shared" si="728"/>
        <v>0</v>
      </c>
      <c r="N476" s="570">
        <f t="shared" si="728"/>
        <v>0</v>
      </c>
      <c r="O476" s="570">
        <f t="shared" si="728"/>
        <v>0</v>
      </c>
      <c r="P476" s="570">
        <f t="shared" si="728"/>
        <v>0</v>
      </c>
      <c r="Q476" s="570">
        <f t="shared" si="728"/>
        <v>0</v>
      </c>
      <c r="R476" s="570">
        <f t="shared" si="728"/>
        <v>0</v>
      </c>
      <c r="S476" s="570">
        <f t="shared" si="728"/>
        <v>0</v>
      </c>
      <c r="T476" s="570">
        <f t="shared" si="728"/>
        <v>0</v>
      </c>
      <c r="U476" s="570">
        <f t="shared" si="728"/>
        <v>0</v>
      </c>
      <c r="V476" s="570">
        <f t="shared" si="728"/>
        <v>0</v>
      </c>
      <c r="W476" s="570">
        <f t="shared" si="728"/>
        <v>0</v>
      </c>
      <c r="X476" s="570">
        <f t="shared" si="728"/>
        <v>0</v>
      </c>
      <c r="Y476" s="570">
        <f t="shared" si="728"/>
        <v>0</v>
      </c>
      <c r="Z476" s="570">
        <f t="shared" si="728"/>
        <v>0</v>
      </c>
      <c r="AA476" s="570">
        <f t="shared" si="676"/>
        <v>0</v>
      </c>
      <c r="AB476" s="570">
        <f t="shared" ref="AB476:AU476" si="729">$E476*AB618</f>
        <v>0</v>
      </c>
      <c r="AC476" s="570">
        <f t="shared" si="729"/>
        <v>0</v>
      </c>
      <c r="AD476" s="570">
        <f t="shared" si="729"/>
        <v>0</v>
      </c>
      <c r="AE476" s="570">
        <f t="shared" si="729"/>
        <v>0</v>
      </c>
      <c r="AF476" s="570">
        <f t="shared" si="729"/>
        <v>0</v>
      </c>
      <c r="AG476" s="570">
        <f t="shared" si="729"/>
        <v>0</v>
      </c>
      <c r="AH476" s="570">
        <f t="shared" si="729"/>
        <v>0</v>
      </c>
      <c r="AI476" s="570">
        <f t="shared" si="729"/>
        <v>0</v>
      </c>
      <c r="AJ476" s="570">
        <f t="shared" si="729"/>
        <v>0</v>
      </c>
      <c r="AK476" s="570">
        <f t="shared" si="729"/>
        <v>0</v>
      </c>
      <c r="AL476" s="570">
        <f t="shared" si="729"/>
        <v>0</v>
      </c>
      <c r="AM476" s="570">
        <f t="shared" si="729"/>
        <v>0</v>
      </c>
      <c r="AN476" s="570">
        <f t="shared" si="729"/>
        <v>0</v>
      </c>
      <c r="AO476" s="570">
        <f t="shared" si="729"/>
        <v>0</v>
      </c>
      <c r="AP476" s="570">
        <f t="shared" si="729"/>
        <v>0</v>
      </c>
      <c r="AQ476" s="570">
        <f t="shared" si="729"/>
        <v>0</v>
      </c>
      <c r="AR476" s="570">
        <f t="shared" si="729"/>
        <v>0</v>
      </c>
      <c r="AS476" s="570">
        <f t="shared" si="729"/>
        <v>0</v>
      </c>
      <c r="AT476" s="570">
        <f t="shared" si="729"/>
        <v>0</v>
      </c>
      <c r="AU476" s="570">
        <f t="shared" si="729"/>
        <v>0</v>
      </c>
      <c r="AV476" s="570">
        <f t="shared" si="678"/>
        <v>0</v>
      </c>
      <c r="AW476" s="570"/>
      <c r="AX476" s="570"/>
      <c r="AY476" s="570"/>
      <c r="AZ476" s="570"/>
      <c r="BA476" s="570"/>
      <c r="BB476" s="570"/>
      <c r="BC476" s="570"/>
      <c r="BD476" s="570"/>
      <c r="BE476" s="570"/>
      <c r="BF476" s="570"/>
      <c r="BG476" s="570"/>
      <c r="BH476" s="570"/>
      <c r="BI476" s="570"/>
      <c r="BJ476" s="570"/>
      <c r="BK476" s="570"/>
      <c r="BL476" s="570"/>
      <c r="BM476" s="570"/>
      <c r="BN476" s="570"/>
      <c r="BO476" s="570"/>
      <c r="BP476" s="570"/>
      <c r="BQ476" s="570"/>
    </row>
    <row r="477" spans="1:69" s="325" customFormat="1" ht="25.5" x14ac:dyDescent="0.2">
      <c r="A477" s="1165" t="s">
        <v>829</v>
      </c>
      <c r="B477" s="349" t="s">
        <v>393</v>
      </c>
      <c r="C477" s="1142">
        <f>'I4 BO ASSETS'!N44</f>
        <v>0</v>
      </c>
      <c r="D477" s="570">
        <f t="shared" si="715"/>
        <v>0</v>
      </c>
      <c r="E477" s="570">
        <f t="shared" si="715"/>
        <v>0</v>
      </c>
      <c r="F477" s="570">
        <f t="shared" si="674"/>
        <v>0</v>
      </c>
      <c r="G477" s="570">
        <f t="shared" ref="G477:Z477" si="730">$D477*G619</f>
        <v>0</v>
      </c>
      <c r="H477" s="570">
        <f t="shared" si="730"/>
        <v>0</v>
      </c>
      <c r="I477" s="570">
        <f t="shared" si="730"/>
        <v>0</v>
      </c>
      <c r="J477" s="570">
        <f t="shared" si="730"/>
        <v>0</v>
      </c>
      <c r="K477" s="570">
        <f t="shared" si="730"/>
        <v>0</v>
      </c>
      <c r="L477" s="570">
        <f t="shared" si="730"/>
        <v>0</v>
      </c>
      <c r="M477" s="570">
        <f t="shared" si="730"/>
        <v>0</v>
      </c>
      <c r="N477" s="570">
        <f t="shared" si="730"/>
        <v>0</v>
      </c>
      <c r="O477" s="570">
        <f t="shared" si="730"/>
        <v>0</v>
      </c>
      <c r="P477" s="570">
        <f t="shared" si="730"/>
        <v>0</v>
      </c>
      <c r="Q477" s="570">
        <f t="shared" si="730"/>
        <v>0</v>
      </c>
      <c r="R477" s="570">
        <f t="shared" si="730"/>
        <v>0</v>
      </c>
      <c r="S477" s="570">
        <f t="shared" si="730"/>
        <v>0</v>
      </c>
      <c r="T477" s="570">
        <f t="shared" si="730"/>
        <v>0</v>
      </c>
      <c r="U477" s="570">
        <f t="shared" si="730"/>
        <v>0</v>
      </c>
      <c r="V477" s="570">
        <f t="shared" si="730"/>
        <v>0</v>
      </c>
      <c r="W477" s="570">
        <f t="shared" si="730"/>
        <v>0</v>
      </c>
      <c r="X477" s="570">
        <f t="shared" si="730"/>
        <v>0</v>
      </c>
      <c r="Y477" s="570">
        <f t="shared" si="730"/>
        <v>0</v>
      </c>
      <c r="Z477" s="570">
        <f t="shared" si="730"/>
        <v>0</v>
      </c>
      <c r="AA477" s="570">
        <f t="shared" si="676"/>
        <v>0</v>
      </c>
      <c r="AB477" s="570">
        <f t="shared" ref="AB477:AU477" si="731">$E477*AB619</f>
        <v>0</v>
      </c>
      <c r="AC477" s="570">
        <f t="shared" si="731"/>
        <v>0</v>
      </c>
      <c r="AD477" s="570">
        <f t="shared" si="731"/>
        <v>0</v>
      </c>
      <c r="AE477" s="570">
        <f t="shared" si="731"/>
        <v>0</v>
      </c>
      <c r="AF477" s="570">
        <f t="shared" si="731"/>
        <v>0</v>
      </c>
      <c r="AG477" s="570">
        <f t="shared" si="731"/>
        <v>0</v>
      </c>
      <c r="AH477" s="570">
        <f t="shared" si="731"/>
        <v>0</v>
      </c>
      <c r="AI477" s="570">
        <f t="shared" si="731"/>
        <v>0</v>
      </c>
      <c r="AJ477" s="570">
        <f t="shared" si="731"/>
        <v>0</v>
      </c>
      <c r="AK477" s="570">
        <f t="shared" si="731"/>
        <v>0</v>
      </c>
      <c r="AL477" s="570">
        <f t="shared" si="731"/>
        <v>0</v>
      </c>
      <c r="AM477" s="570">
        <f t="shared" si="731"/>
        <v>0</v>
      </c>
      <c r="AN477" s="570">
        <f t="shared" si="731"/>
        <v>0</v>
      </c>
      <c r="AO477" s="570">
        <f t="shared" si="731"/>
        <v>0</v>
      </c>
      <c r="AP477" s="570">
        <f t="shared" si="731"/>
        <v>0</v>
      </c>
      <c r="AQ477" s="570">
        <f t="shared" si="731"/>
        <v>0</v>
      </c>
      <c r="AR477" s="570">
        <f t="shared" si="731"/>
        <v>0</v>
      </c>
      <c r="AS477" s="570">
        <f t="shared" si="731"/>
        <v>0</v>
      </c>
      <c r="AT477" s="570">
        <f t="shared" si="731"/>
        <v>0</v>
      </c>
      <c r="AU477" s="570">
        <f t="shared" si="731"/>
        <v>0</v>
      </c>
      <c r="AV477" s="570">
        <f t="shared" si="678"/>
        <v>0</v>
      </c>
      <c r="AW477" s="570"/>
      <c r="AX477" s="570"/>
      <c r="AY477" s="570"/>
      <c r="AZ477" s="570"/>
      <c r="BA477" s="570"/>
      <c r="BB477" s="570"/>
      <c r="BC477" s="570"/>
      <c r="BD477" s="570"/>
      <c r="BE477" s="570"/>
      <c r="BF477" s="570"/>
      <c r="BG477" s="570"/>
      <c r="BH477" s="570"/>
      <c r="BI477" s="570"/>
      <c r="BJ477" s="570"/>
      <c r="BK477" s="570"/>
      <c r="BL477" s="570"/>
      <c r="BM477" s="570"/>
      <c r="BN477" s="570"/>
      <c r="BO477" s="570"/>
      <c r="BP477" s="570"/>
      <c r="BQ477" s="570"/>
    </row>
    <row r="478" spans="1:69" s="325" customFormat="1" ht="25.5" x14ac:dyDescent="0.2">
      <c r="A478" s="1165" t="s">
        <v>830</v>
      </c>
      <c r="B478" s="349" t="s">
        <v>394</v>
      </c>
      <c r="C478" s="1142">
        <f>'I4 BO ASSETS'!N45</f>
        <v>0</v>
      </c>
      <c r="D478" s="570">
        <f t="shared" si="715"/>
        <v>0</v>
      </c>
      <c r="E478" s="570">
        <f t="shared" si="715"/>
        <v>0</v>
      </c>
      <c r="F478" s="570">
        <f t="shared" si="674"/>
        <v>0</v>
      </c>
      <c r="G478" s="570">
        <f t="shared" ref="G478:Z478" si="732">$D478*G620</f>
        <v>0</v>
      </c>
      <c r="H478" s="570">
        <f t="shared" si="732"/>
        <v>0</v>
      </c>
      <c r="I478" s="570">
        <f t="shared" si="732"/>
        <v>0</v>
      </c>
      <c r="J478" s="570">
        <f t="shared" si="732"/>
        <v>0</v>
      </c>
      <c r="K478" s="570">
        <f t="shared" si="732"/>
        <v>0</v>
      </c>
      <c r="L478" s="570">
        <f t="shared" si="732"/>
        <v>0</v>
      </c>
      <c r="M478" s="570">
        <f t="shared" si="732"/>
        <v>0</v>
      </c>
      <c r="N478" s="570">
        <f t="shared" si="732"/>
        <v>0</v>
      </c>
      <c r="O478" s="570">
        <f t="shared" si="732"/>
        <v>0</v>
      </c>
      <c r="P478" s="570">
        <f t="shared" si="732"/>
        <v>0</v>
      </c>
      <c r="Q478" s="570">
        <f t="shared" si="732"/>
        <v>0</v>
      </c>
      <c r="R478" s="570">
        <f t="shared" si="732"/>
        <v>0</v>
      </c>
      <c r="S478" s="570">
        <f t="shared" si="732"/>
        <v>0</v>
      </c>
      <c r="T478" s="570">
        <f t="shared" si="732"/>
        <v>0</v>
      </c>
      <c r="U478" s="570">
        <f t="shared" si="732"/>
        <v>0</v>
      </c>
      <c r="V478" s="570">
        <f t="shared" si="732"/>
        <v>0</v>
      </c>
      <c r="W478" s="570">
        <f t="shared" si="732"/>
        <v>0</v>
      </c>
      <c r="X478" s="570">
        <f t="shared" si="732"/>
        <v>0</v>
      </c>
      <c r="Y478" s="570">
        <f t="shared" si="732"/>
        <v>0</v>
      </c>
      <c r="Z478" s="570">
        <f t="shared" si="732"/>
        <v>0</v>
      </c>
      <c r="AA478" s="570">
        <f t="shared" si="676"/>
        <v>0</v>
      </c>
      <c r="AB478" s="570">
        <f t="shared" ref="AB478:AU478" si="733">$E478*AB620</f>
        <v>0</v>
      </c>
      <c r="AC478" s="570">
        <f t="shared" si="733"/>
        <v>0</v>
      </c>
      <c r="AD478" s="570">
        <f t="shared" si="733"/>
        <v>0</v>
      </c>
      <c r="AE478" s="570">
        <f t="shared" si="733"/>
        <v>0</v>
      </c>
      <c r="AF478" s="570">
        <f t="shared" si="733"/>
        <v>0</v>
      </c>
      <c r="AG478" s="570">
        <f t="shared" si="733"/>
        <v>0</v>
      </c>
      <c r="AH478" s="570">
        <f t="shared" si="733"/>
        <v>0</v>
      </c>
      <c r="AI478" s="570">
        <f t="shared" si="733"/>
        <v>0</v>
      </c>
      <c r="AJ478" s="570">
        <f t="shared" si="733"/>
        <v>0</v>
      </c>
      <c r="AK478" s="570">
        <f t="shared" si="733"/>
        <v>0</v>
      </c>
      <c r="AL478" s="570">
        <f t="shared" si="733"/>
        <v>0</v>
      </c>
      <c r="AM478" s="570">
        <f t="shared" si="733"/>
        <v>0</v>
      </c>
      <c r="AN478" s="570">
        <f t="shared" si="733"/>
        <v>0</v>
      </c>
      <c r="AO478" s="570">
        <f t="shared" si="733"/>
        <v>0</v>
      </c>
      <c r="AP478" s="570">
        <f t="shared" si="733"/>
        <v>0</v>
      </c>
      <c r="AQ478" s="570">
        <f t="shared" si="733"/>
        <v>0</v>
      </c>
      <c r="AR478" s="570">
        <f t="shared" si="733"/>
        <v>0</v>
      </c>
      <c r="AS478" s="570">
        <f t="shared" si="733"/>
        <v>0</v>
      </c>
      <c r="AT478" s="570">
        <f t="shared" si="733"/>
        <v>0</v>
      </c>
      <c r="AU478" s="570">
        <f t="shared" si="733"/>
        <v>0</v>
      </c>
      <c r="AV478" s="570">
        <f t="shared" si="678"/>
        <v>0</v>
      </c>
      <c r="AW478" s="570"/>
      <c r="AX478" s="570"/>
      <c r="AY478" s="570"/>
      <c r="AZ478" s="570"/>
      <c r="BA478" s="570"/>
      <c r="BB478" s="570"/>
      <c r="BC478" s="570"/>
      <c r="BD478" s="570"/>
      <c r="BE478" s="570"/>
      <c r="BF478" s="570"/>
      <c r="BG478" s="570"/>
      <c r="BH478" s="570"/>
      <c r="BI478" s="570"/>
      <c r="BJ478" s="570"/>
      <c r="BK478" s="570"/>
      <c r="BL478" s="570"/>
      <c r="BM478" s="570"/>
      <c r="BN478" s="570"/>
      <c r="BO478" s="570"/>
      <c r="BP478" s="570"/>
      <c r="BQ478" s="570"/>
    </row>
    <row r="479" spans="1:69" s="325" customFormat="1" ht="12.75" x14ac:dyDescent="0.2">
      <c r="A479" s="1165">
        <v>1840</v>
      </c>
      <c r="B479" s="349" t="s">
        <v>76</v>
      </c>
      <c r="C479" s="1142">
        <f>'I4 BO ASSETS'!N46</f>
        <v>0</v>
      </c>
      <c r="D479" s="570">
        <f t="shared" si="715"/>
        <v>0</v>
      </c>
      <c r="E479" s="570">
        <f t="shared" si="715"/>
        <v>0</v>
      </c>
      <c r="F479" s="570">
        <f t="shared" si="674"/>
        <v>0</v>
      </c>
      <c r="G479" s="570">
        <f t="shared" ref="G479:Z479" si="734">$D479*G621</f>
        <v>0</v>
      </c>
      <c r="H479" s="570">
        <f t="shared" si="734"/>
        <v>0</v>
      </c>
      <c r="I479" s="570">
        <f t="shared" si="734"/>
        <v>0</v>
      </c>
      <c r="J479" s="570">
        <f t="shared" si="734"/>
        <v>0</v>
      </c>
      <c r="K479" s="570">
        <f t="shared" si="734"/>
        <v>0</v>
      </c>
      <c r="L479" s="570">
        <f t="shared" si="734"/>
        <v>0</v>
      </c>
      <c r="M479" s="570">
        <f t="shared" si="734"/>
        <v>0</v>
      </c>
      <c r="N479" s="570">
        <f t="shared" si="734"/>
        <v>0</v>
      </c>
      <c r="O479" s="570">
        <f t="shared" si="734"/>
        <v>0</v>
      </c>
      <c r="P479" s="570">
        <f t="shared" si="734"/>
        <v>0</v>
      </c>
      <c r="Q479" s="570">
        <f t="shared" si="734"/>
        <v>0</v>
      </c>
      <c r="R479" s="570">
        <f t="shared" si="734"/>
        <v>0</v>
      </c>
      <c r="S479" s="570">
        <f t="shared" si="734"/>
        <v>0</v>
      </c>
      <c r="T479" s="570">
        <f t="shared" si="734"/>
        <v>0</v>
      </c>
      <c r="U479" s="570">
        <f t="shared" si="734"/>
        <v>0</v>
      </c>
      <c r="V479" s="570">
        <f t="shared" si="734"/>
        <v>0</v>
      </c>
      <c r="W479" s="570">
        <f t="shared" si="734"/>
        <v>0</v>
      </c>
      <c r="X479" s="570">
        <f t="shared" si="734"/>
        <v>0</v>
      </c>
      <c r="Y479" s="570">
        <f t="shared" si="734"/>
        <v>0</v>
      </c>
      <c r="Z479" s="570">
        <f t="shared" si="734"/>
        <v>0</v>
      </c>
      <c r="AA479" s="570">
        <f t="shared" si="676"/>
        <v>0</v>
      </c>
      <c r="AB479" s="570">
        <f t="shared" ref="AB479:AU479" si="735">$E479*AB621</f>
        <v>0</v>
      </c>
      <c r="AC479" s="570">
        <f t="shared" si="735"/>
        <v>0</v>
      </c>
      <c r="AD479" s="570">
        <f t="shared" si="735"/>
        <v>0</v>
      </c>
      <c r="AE479" s="570">
        <f t="shared" si="735"/>
        <v>0</v>
      </c>
      <c r="AF479" s="570">
        <f t="shared" si="735"/>
        <v>0</v>
      </c>
      <c r="AG479" s="570">
        <f t="shared" si="735"/>
        <v>0</v>
      </c>
      <c r="AH479" s="570">
        <f t="shared" si="735"/>
        <v>0</v>
      </c>
      <c r="AI479" s="570">
        <f t="shared" si="735"/>
        <v>0</v>
      </c>
      <c r="AJ479" s="570">
        <f t="shared" si="735"/>
        <v>0</v>
      </c>
      <c r="AK479" s="570">
        <f t="shared" si="735"/>
        <v>0</v>
      </c>
      <c r="AL479" s="570">
        <f t="shared" si="735"/>
        <v>0</v>
      </c>
      <c r="AM479" s="570">
        <f t="shared" si="735"/>
        <v>0</v>
      </c>
      <c r="AN479" s="570">
        <f t="shared" si="735"/>
        <v>0</v>
      </c>
      <c r="AO479" s="570">
        <f t="shared" si="735"/>
        <v>0</v>
      </c>
      <c r="AP479" s="570">
        <f t="shared" si="735"/>
        <v>0</v>
      </c>
      <c r="AQ479" s="570">
        <f t="shared" si="735"/>
        <v>0</v>
      </c>
      <c r="AR479" s="570">
        <f t="shared" si="735"/>
        <v>0</v>
      </c>
      <c r="AS479" s="570">
        <f t="shared" si="735"/>
        <v>0</v>
      </c>
      <c r="AT479" s="570">
        <f t="shared" si="735"/>
        <v>0</v>
      </c>
      <c r="AU479" s="570">
        <f t="shared" si="735"/>
        <v>0</v>
      </c>
      <c r="AV479" s="570">
        <f t="shared" si="678"/>
        <v>0</v>
      </c>
      <c r="AW479" s="570"/>
      <c r="AX479" s="570"/>
      <c r="AY479" s="570"/>
      <c r="AZ479" s="570"/>
      <c r="BA479" s="570"/>
      <c r="BB479" s="570"/>
      <c r="BC479" s="570"/>
      <c r="BD479" s="570"/>
      <c r="BE479" s="570"/>
      <c r="BF479" s="570"/>
      <c r="BG479" s="570"/>
      <c r="BH479" s="570"/>
      <c r="BI479" s="570"/>
      <c r="BJ479" s="570"/>
      <c r="BK479" s="570"/>
      <c r="BL479" s="570"/>
      <c r="BM479" s="570"/>
      <c r="BN479" s="570"/>
      <c r="BO479" s="570"/>
      <c r="BP479" s="570"/>
      <c r="BQ479" s="570"/>
    </row>
    <row r="480" spans="1:69" s="325" customFormat="1" ht="12.75" x14ac:dyDescent="0.2">
      <c r="A480" s="1165" t="s">
        <v>831</v>
      </c>
      <c r="B480" s="349" t="s">
        <v>395</v>
      </c>
      <c r="C480" s="1142">
        <f>'I4 BO ASSETS'!N47</f>
        <v>0</v>
      </c>
      <c r="D480" s="570">
        <f t="shared" si="715"/>
        <v>0</v>
      </c>
      <c r="E480" s="570">
        <f t="shared" si="715"/>
        <v>0</v>
      </c>
      <c r="F480" s="570">
        <f t="shared" si="674"/>
        <v>0</v>
      </c>
      <c r="G480" s="570">
        <f t="shared" ref="G480:Z480" si="736">$D480*G622</f>
        <v>0</v>
      </c>
      <c r="H480" s="570">
        <f t="shared" si="736"/>
        <v>0</v>
      </c>
      <c r="I480" s="570">
        <f t="shared" si="736"/>
        <v>0</v>
      </c>
      <c r="J480" s="570">
        <f t="shared" si="736"/>
        <v>0</v>
      </c>
      <c r="K480" s="570">
        <f t="shared" si="736"/>
        <v>0</v>
      </c>
      <c r="L480" s="570">
        <f t="shared" si="736"/>
        <v>0</v>
      </c>
      <c r="M480" s="570">
        <f t="shared" si="736"/>
        <v>0</v>
      </c>
      <c r="N480" s="570">
        <f t="shared" si="736"/>
        <v>0</v>
      </c>
      <c r="O480" s="570">
        <f t="shared" si="736"/>
        <v>0</v>
      </c>
      <c r="P480" s="570">
        <f t="shared" si="736"/>
        <v>0</v>
      </c>
      <c r="Q480" s="570">
        <f t="shared" si="736"/>
        <v>0</v>
      </c>
      <c r="R480" s="570">
        <f t="shared" si="736"/>
        <v>0</v>
      </c>
      <c r="S480" s="570">
        <f t="shared" si="736"/>
        <v>0</v>
      </c>
      <c r="T480" s="570">
        <f t="shared" si="736"/>
        <v>0</v>
      </c>
      <c r="U480" s="570">
        <f t="shared" si="736"/>
        <v>0</v>
      </c>
      <c r="V480" s="570">
        <f t="shared" si="736"/>
        <v>0</v>
      </c>
      <c r="W480" s="570">
        <f t="shared" si="736"/>
        <v>0</v>
      </c>
      <c r="X480" s="570">
        <f t="shared" si="736"/>
        <v>0</v>
      </c>
      <c r="Y480" s="570">
        <f t="shared" si="736"/>
        <v>0</v>
      </c>
      <c r="Z480" s="570">
        <f t="shared" si="736"/>
        <v>0</v>
      </c>
      <c r="AA480" s="570">
        <f t="shared" si="676"/>
        <v>0</v>
      </c>
      <c r="AB480" s="570">
        <f t="shared" ref="AB480:AU480" si="737">$E480*AB622</f>
        <v>0</v>
      </c>
      <c r="AC480" s="570">
        <f t="shared" si="737"/>
        <v>0</v>
      </c>
      <c r="AD480" s="570">
        <f t="shared" si="737"/>
        <v>0</v>
      </c>
      <c r="AE480" s="570">
        <f t="shared" si="737"/>
        <v>0</v>
      </c>
      <c r="AF480" s="570">
        <f t="shared" si="737"/>
        <v>0</v>
      </c>
      <c r="AG480" s="570">
        <f t="shared" si="737"/>
        <v>0</v>
      </c>
      <c r="AH480" s="570">
        <f t="shared" si="737"/>
        <v>0</v>
      </c>
      <c r="AI480" s="570">
        <f t="shared" si="737"/>
        <v>0</v>
      </c>
      <c r="AJ480" s="570">
        <f t="shared" si="737"/>
        <v>0</v>
      </c>
      <c r="AK480" s="570">
        <f t="shared" si="737"/>
        <v>0</v>
      </c>
      <c r="AL480" s="570">
        <f t="shared" si="737"/>
        <v>0</v>
      </c>
      <c r="AM480" s="570">
        <f t="shared" si="737"/>
        <v>0</v>
      </c>
      <c r="AN480" s="570">
        <f t="shared" si="737"/>
        <v>0</v>
      </c>
      <c r="AO480" s="570">
        <f t="shared" si="737"/>
        <v>0</v>
      </c>
      <c r="AP480" s="570">
        <f t="shared" si="737"/>
        <v>0</v>
      </c>
      <c r="AQ480" s="570">
        <f t="shared" si="737"/>
        <v>0</v>
      </c>
      <c r="AR480" s="570">
        <f t="shared" si="737"/>
        <v>0</v>
      </c>
      <c r="AS480" s="570">
        <f t="shared" si="737"/>
        <v>0</v>
      </c>
      <c r="AT480" s="570">
        <f t="shared" si="737"/>
        <v>0</v>
      </c>
      <c r="AU480" s="570">
        <f t="shared" si="737"/>
        <v>0</v>
      </c>
      <c r="AV480" s="570">
        <f t="shared" si="678"/>
        <v>0</v>
      </c>
      <c r="AW480" s="570"/>
      <c r="AX480" s="570"/>
      <c r="AY480" s="570"/>
      <c r="AZ480" s="570"/>
      <c r="BA480" s="570"/>
      <c r="BB480" s="570"/>
      <c r="BC480" s="570"/>
      <c r="BD480" s="570"/>
      <c r="BE480" s="570"/>
      <c r="BF480" s="570"/>
      <c r="BG480" s="570"/>
      <c r="BH480" s="570"/>
      <c r="BI480" s="570"/>
      <c r="BJ480" s="570"/>
      <c r="BK480" s="570"/>
      <c r="BL480" s="570"/>
      <c r="BM480" s="570"/>
      <c r="BN480" s="570"/>
      <c r="BO480" s="570"/>
      <c r="BP480" s="570"/>
      <c r="BQ480" s="570"/>
    </row>
    <row r="481" spans="1:69" s="325" customFormat="1" ht="12.75" x14ac:dyDescent="0.2">
      <c r="A481" s="1165" t="s">
        <v>832</v>
      </c>
      <c r="B481" s="349" t="s">
        <v>396</v>
      </c>
      <c r="C481" s="1142">
        <f>'I4 BO ASSETS'!N48</f>
        <v>0</v>
      </c>
      <c r="D481" s="570">
        <f t="shared" si="715"/>
        <v>0</v>
      </c>
      <c r="E481" s="570">
        <f t="shared" si="715"/>
        <v>0</v>
      </c>
      <c r="F481" s="570">
        <f t="shared" si="674"/>
        <v>0</v>
      </c>
      <c r="G481" s="570">
        <f t="shared" ref="G481:Z481" si="738">$D481*G623</f>
        <v>0</v>
      </c>
      <c r="H481" s="570">
        <f t="shared" si="738"/>
        <v>0</v>
      </c>
      <c r="I481" s="570">
        <f t="shared" si="738"/>
        <v>0</v>
      </c>
      <c r="J481" s="570">
        <f t="shared" si="738"/>
        <v>0</v>
      </c>
      <c r="K481" s="570">
        <f t="shared" si="738"/>
        <v>0</v>
      </c>
      <c r="L481" s="570">
        <f t="shared" si="738"/>
        <v>0</v>
      </c>
      <c r="M481" s="570">
        <f t="shared" si="738"/>
        <v>0</v>
      </c>
      <c r="N481" s="570">
        <f t="shared" si="738"/>
        <v>0</v>
      </c>
      <c r="O481" s="570">
        <f t="shared" si="738"/>
        <v>0</v>
      </c>
      <c r="P481" s="570">
        <f t="shared" si="738"/>
        <v>0</v>
      </c>
      <c r="Q481" s="570">
        <f t="shared" si="738"/>
        <v>0</v>
      </c>
      <c r="R481" s="570">
        <f t="shared" si="738"/>
        <v>0</v>
      </c>
      <c r="S481" s="570">
        <f t="shared" si="738"/>
        <v>0</v>
      </c>
      <c r="T481" s="570">
        <f t="shared" si="738"/>
        <v>0</v>
      </c>
      <c r="U481" s="570">
        <f t="shared" si="738"/>
        <v>0</v>
      </c>
      <c r="V481" s="570">
        <f t="shared" si="738"/>
        <v>0</v>
      </c>
      <c r="W481" s="570">
        <f t="shared" si="738"/>
        <v>0</v>
      </c>
      <c r="X481" s="570">
        <f t="shared" si="738"/>
        <v>0</v>
      </c>
      <c r="Y481" s="570">
        <f t="shared" si="738"/>
        <v>0</v>
      </c>
      <c r="Z481" s="570">
        <f t="shared" si="738"/>
        <v>0</v>
      </c>
      <c r="AA481" s="570">
        <f t="shared" si="676"/>
        <v>0</v>
      </c>
      <c r="AB481" s="570">
        <f t="shared" ref="AB481:AU481" si="739">$E481*AB623</f>
        <v>0</v>
      </c>
      <c r="AC481" s="570">
        <f t="shared" si="739"/>
        <v>0</v>
      </c>
      <c r="AD481" s="570">
        <f t="shared" si="739"/>
        <v>0</v>
      </c>
      <c r="AE481" s="570">
        <f t="shared" si="739"/>
        <v>0</v>
      </c>
      <c r="AF481" s="570">
        <f t="shared" si="739"/>
        <v>0</v>
      </c>
      <c r="AG481" s="570">
        <f t="shared" si="739"/>
        <v>0</v>
      </c>
      <c r="AH481" s="570">
        <f t="shared" si="739"/>
        <v>0</v>
      </c>
      <c r="AI481" s="570">
        <f t="shared" si="739"/>
        <v>0</v>
      </c>
      <c r="AJ481" s="570">
        <f t="shared" si="739"/>
        <v>0</v>
      </c>
      <c r="AK481" s="570">
        <f t="shared" si="739"/>
        <v>0</v>
      </c>
      <c r="AL481" s="570">
        <f t="shared" si="739"/>
        <v>0</v>
      </c>
      <c r="AM481" s="570">
        <f t="shared" si="739"/>
        <v>0</v>
      </c>
      <c r="AN481" s="570">
        <f t="shared" si="739"/>
        <v>0</v>
      </c>
      <c r="AO481" s="570">
        <f t="shared" si="739"/>
        <v>0</v>
      </c>
      <c r="AP481" s="570">
        <f t="shared" si="739"/>
        <v>0</v>
      </c>
      <c r="AQ481" s="570">
        <f t="shared" si="739"/>
        <v>0</v>
      </c>
      <c r="AR481" s="570">
        <f t="shared" si="739"/>
        <v>0</v>
      </c>
      <c r="AS481" s="570">
        <f t="shared" si="739"/>
        <v>0</v>
      </c>
      <c r="AT481" s="570">
        <f t="shared" si="739"/>
        <v>0</v>
      </c>
      <c r="AU481" s="570">
        <f t="shared" si="739"/>
        <v>0</v>
      </c>
      <c r="AV481" s="570">
        <f t="shared" si="678"/>
        <v>0</v>
      </c>
      <c r="AW481" s="570"/>
      <c r="AX481" s="570"/>
      <c r="AY481" s="570"/>
      <c r="AZ481" s="570"/>
      <c r="BA481" s="570"/>
      <c r="BB481" s="570"/>
      <c r="BC481" s="570"/>
      <c r="BD481" s="570"/>
      <c r="BE481" s="570"/>
      <c r="BF481" s="570"/>
      <c r="BG481" s="570"/>
      <c r="BH481" s="570"/>
      <c r="BI481" s="570"/>
      <c r="BJ481" s="570"/>
      <c r="BK481" s="570"/>
      <c r="BL481" s="570"/>
      <c r="BM481" s="570"/>
      <c r="BN481" s="570"/>
      <c r="BO481" s="570"/>
      <c r="BP481" s="570"/>
      <c r="BQ481" s="570"/>
    </row>
    <row r="482" spans="1:69" s="325" customFormat="1" ht="12.75" x14ac:dyDescent="0.2">
      <c r="A482" s="1165" t="s">
        <v>833</v>
      </c>
      <c r="B482" s="349" t="s">
        <v>397</v>
      </c>
      <c r="C482" s="1142">
        <f>'I4 BO ASSETS'!N49</f>
        <v>0</v>
      </c>
      <c r="D482" s="570">
        <f t="shared" si="715"/>
        <v>0</v>
      </c>
      <c r="E482" s="570">
        <f t="shared" si="715"/>
        <v>0</v>
      </c>
      <c r="F482" s="570">
        <f t="shared" si="674"/>
        <v>0</v>
      </c>
      <c r="G482" s="570">
        <f t="shared" ref="G482:Z482" si="740">$D482*G624</f>
        <v>0</v>
      </c>
      <c r="H482" s="570">
        <f t="shared" si="740"/>
        <v>0</v>
      </c>
      <c r="I482" s="570">
        <f t="shared" si="740"/>
        <v>0</v>
      </c>
      <c r="J482" s="570">
        <f t="shared" si="740"/>
        <v>0</v>
      </c>
      <c r="K482" s="570">
        <f t="shared" si="740"/>
        <v>0</v>
      </c>
      <c r="L482" s="570">
        <f t="shared" si="740"/>
        <v>0</v>
      </c>
      <c r="M482" s="570">
        <f t="shared" si="740"/>
        <v>0</v>
      </c>
      <c r="N482" s="570">
        <f t="shared" si="740"/>
        <v>0</v>
      </c>
      <c r="O482" s="570">
        <f t="shared" si="740"/>
        <v>0</v>
      </c>
      <c r="P482" s="570">
        <f t="shared" si="740"/>
        <v>0</v>
      </c>
      <c r="Q482" s="570">
        <f t="shared" si="740"/>
        <v>0</v>
      </c>
      <c r="R482" s="570">
        <f t="shared" si="740"/>
        <v>0</v>
      </c>
      <c r="S482" s="570">
        <f t="shared" si="740"/>
        <v>0</v>
      </c>
      <c r="T482" s="570">
        <f t="shared" si="740"/>
        <v>0</v>
      </c>
      <c r="U482" s="570">
        <f t="shared" si="740"/>
        <v>0</v>
      </c>
      <c r="V482" s="570">
        <f t="shared" si="740"/>
        <v>0</v>
      </c>
      <c r="W482" s="570">
        <f t="shared" si="740"/>
        <v>0</v>
      </c>
      <c r="X482" s="570">
        <f t="shared" si="740"/>
        <v>0</v>
      </c>
      <c r="Y482" s="570">
        <f t="shared" si="740"/>
        <v>0</v>
      </c>
      <c r="Z482" s="570">
        <f t="shared" si="740"/>
        <v>0</v>
      </c>
      <c r="AA482" s="570">
        <f t="shared" si="676"/>
        <v>0</v>
      </c>
      <c r="AB482" s="570">
        <f t="shared" ref="AB482:AU482" si="741">$E482*AB624</f>
        <v>0</v>
      </c>
      <c r="AC482" s="570">
        <f t="shared" si="741"/>
        <v>0</v>
      </c>
      <c r="AD482" s="570">
        <f t="shared" si="741"/>
        <v>0</v>
      </c>
      <c r="AE482" s="570">
        <f t="shared" si="741"/>
        <v>0</v>
      </c>
      <c r="AF482" s="570">
        <f t="shared" si="741"/>
        <v>0</v>
      </c>
      <c r="AG482" s="570">
        <f t="shared" si="741"/>
        <v>0</v>
      </c>
      <c r="AH482" s="570">
        <f t="shared" si="741"/>
        <v>0</v>
      </c>
      <c r="AI482" s="570">
        <f t="shared" si="741"/>
        <v>0</v>
      </c>
      <c r="AJ482" s="570">
        <f t="shared" si="741"/>
        <v>0</v>
      </c>
      <c r="AK482" s="570">
        <f t="shared" si="741"/>
        <v>0</v>
      </c>
      <c r="AL482" s="570">
        <f t="shared" si="741"/>
        <v>0</v>
      </c>
      <c r="AM482" s="570">
        <f t="shared" si="741"/>
        <v>0</v>
      </c>
      <c r="AN482" s="570">
        <f t="shared" si="741"/>
        <v>0</v>
      </c>
      <c r="AO482" s="570">
        <f t="shared" si="741"/>
        <v>0</v>
      </c>
      <c r="AP482" s="570">
        <f t="shared" si="741"/>
        <v>0</v>
      </c>
      <c r="AQ482" s="570">
        <f t="shared" si="741"/>
        <v>0</v>
      </c>
      <c r="AR482" s="570">
        <f t="shared" si="741"/>
        <v>0</v>
      </c>
      <c r="AS482" s="570">
        <f t="shared" si="741"/>
        <v>0</v>
      </c>
      <c r="AT482" s="570">
        <f t="shared" si="741"/>
        <v>0</v>
      </c>
      <c r="AU482" s="570">
        <f t="shared" si="741"/>
        <v>0</v>
      </c>
      <c r="AV482" s="570">
        <f t="shared" si="678"/>
        <v>0</v>
      </c>
      <c r="AW482" s="570"/>
      <c r="AX482" s="570"/>
      <c r="AY482" s="570"/>
      <c r="AZ482" s="570"/>
      <c r="BA482" s="570"/>
      <c r="BB482" s="570"/>
      <c r="BC482" s="570"/>
      <c r="BD482" s="570"/>
      <c r="BE482" s="570"/>
      <c r="BF482" s="570"/>
      <c r="BG482" s="570"/>
      <c r="BH482" s="570"/>
      <c r="BI482" s="570"/>
      <c r="BJ482" s="570"/>
      <c r="BK482" s="570"/>
      <c r="BL482" s="570"/>
      <c r="BM482" s="570"/>
      <c r="BN482" s="570"/>
      <c r="BO482" s="570"/>
      <c r="BP482" s="570"/>
      <c r="BQ482" s="570"/>
    </row>
    <row r="483" spans="1:69" s="325" customFormat="1" ht="12.75" x14ac:dyDescent="0.2">
      <c r="A483" s="1165">
        <v>1845</v>
      </c>
      <c r="B483" s="349" t="s">
        <v>84</v>
      </c>
      <c r="C483" s="1142">
        <f>'I4 BO ASSETS'!N50</f>
        <v>0</v>
      </c>
      <c r="D483" s="570">
        <f t="shared" si="715"/>
        <v>0</v>
      </c>
      <c r="E483" s="570">
        <f t="shared" si="715"/>
        <v>0</v>
      </c>
      <c r="F483" s="570">
        <f t="shared" si="674"/>
        <v>0</v>
      </c>
      <c r="G483" s="570">
        <f t="shared" ref="G483:Z483" si="742">$D483*G625</f>
        <v>0</v>
      </c>
      <c r="H483" s="570">
        <f t="shared" si="742"/>
        <v>0</v>
      </c>
      <c r="I483" s="570">
        <f t="shared" si="742"/>
        <v>0</v>
      </c>
      <c r="J483" s="570">
        <f t="shared" si="742"/>
        <v>0</v>
      </c>
      <c r="K483" s="570">
        <f t="shared" si="742"/>
        <v>0</v>
      </c>
      <c r="L483" s="570">
        <f t="shared" si="742"/>
        <v>0</v>
      </c>
      <c r="M483" s="570">
        <f t="shared" si="742"/>
        <v>0</v>
      </c>
      <c r="N483" s="570">
        <f t="shared" si="742"/>
        <v>0</v>
      </c>
      <c r="O483" s="570">
        <f t="shared" si="742"/>
        <v>0</v>
      </c>
      <c r="P483" s="570">
        <f t="shared" si="742"/>
        <v>0</v>
      </c>
      <c r="Q483" s="570">
        <f t="shared" si="742"/>
        <v>0</v>
      </c>
      <c r="R483" s="570">
        <f t="shared" si="742"/>
        <v>0</v>
      </c>
      <c r="S483" s="570">
        <f t="shared" si="742"/>
        <v>0</v>
      </c>
      <c r="T483" s="570">
        <f t="shared" si="742"/>
        <v>0</v>
      </c>
      <c r="U483" s="570">
        <f t="shared" si="742"/>
        <v>0</v>
      </c>
      <c r="V483" s="570">
        <f t="shared" si="742"/>
        <v>0</v>
      </c>
      <c r="W483" s="570">
        <f t="shared" si="742"/>
        <v>0</v>
      </c>
      <c r="X483" s="570">
        <f t="shared" si="742"/>
        <v>0</v>
      </c>
      <c r="Y483" s="570">
        <f t="shared" si="742"/>
        <v>0</v>
      </c>
      <c r="Z483" s="570">
        <f t="shared" si="742"/>
        <v>0</v>
      </c>
      <c r="AA483" s="570">
        <f t="shared" si="676"/>
        <v>0</v>
      </c>
      <c r="AB483" s="570">
        <f t="shared" ref="AB483:AU483" si="743">$E483*AB625</f>
        <v>0</v>
      </c>
      <c r="AC483" s="570">
        <f t="shared" si="743"/>
        <v>0</v>
      </c>
      <c r="AD483" s="570">
        <f t="shared" si="743"/>
        <v>0</v>
      </c>
      <c r="AE483" s="570">
        <f t="shared" si="743"/>
        <v>0</v>
      </c>
      <c r="AF483" s="570">
        <f t="shared" si="743"/>
        <v>0</v>
      </c>
      <c r="AG483" s="570">
        <f t="shared" si="743"/>
        <v>0</v>
      </c>
      <c r="AH483" s="570">
        <f t="shared" si="743"/>
        <v>0</v>
      </c>
      <c r="AI483" s="570">
        <f t="shared" si="743"/>
        <v>0</v>
      </c>
      <c r="AJ483" s="570">
        <f t="shared" si="743"/>
        <v>0</v>
      </c>
      <c r="AK483" s="570">
        <f t="shared" si="743"/>
        <v>0</v>
      </c>
      <c r="AL483" s="570">
        <f t="shared" si="743"/>
        <v>0</v>
      </c>
      <c r="AM483" s="570">
        <f t="shared" si="743"/>
        <v>0</v>
      </c>
      <c r="AN483" s="570">
        <f t="shared" si="743"/>
        <v>0</v>
      </c>
      <c r="AO483" s="570">
        <f t="shared" si="743"/>
        <v>0</v>
      </c>
      <c r="AP483" s="570">
        <f t="shared" si="743"/>
        <v>0</v>
      </c>
      <c r="AQ483" s="570">
        <f t="shared" si="743"/>
        <v>0</v>
      </c>
      <c r="AR483" s="570">
        <f t="shared" si="743"/>
        <v>0</v>
      </c>
      <c r="AS483" s="570">
        <f t="shared" si="743"/>
        <v>0</v>
      </c>
      <c r="AT483" s="570">
        <f t="shared" si="743"/>
        <v>0</v>
      </c>
      <c r="AU483" s="570">
        <f t="shared" si="743"/>
        <v>0</v>
      </c>
      <c r="AV483" s="570">
        <f t="shared" si="678"/>
        <v>0</v>
      </c>
      <c r="AW483" s="570"/>
      <c r="AX483" s="570"/>
      <c r="AY483" s="570"/>
      <c r="AZ483" s="570"/>
      <c r="BA483" s="570"/>
      <c r="BB483" s="570"/>
      <c r="BC483" s="570"/>
      <c r="BD483" s="570"/>
      <c r="BE483" s="570"/>
      <c r="BF483" s="570"/>
      <c r="BG483" s="570"/>
      <c r="BH483" s="570"/>
      <c r="BI483" s="570"/>
      <c r="BJ483" s="570"/>
      <c r="BK483" s="570"/>
      <c r="BL483" s="570"/>
      <c r="BM483" s="570"/>
      <c r="BN483" s="570"/>
      <c r="BO483" s="570"/>
      <c r="BP483" s="570"/>
      <c r="BQ483" s="570"/>
    </row>
    <row r="484" spans="1:69" s="325" customFormat="1" ht="25.5" x14ac:dyDescent="0.2">
      <c r="A484" s="1165" t="s">
        <v>834</v>
      </c>
      <c r="B484" s="349" t="s">
        <v>398</v>
      </c>
      <c r="C484" s="1142">
        <f>'I4 BO ASSETS'!N51</f>
        <v>0</v>
      </c>
      <c r="D484" s="570">
        <f t="shared" si="715"/>
        <v>0</v>
      </c>
      <c r="E484" s="570">
        <f t="shared" si="715"/>
        <v>0</v>
      </c>
      <c r="F484" s="570">
        <f t="shared" si="674"/>
        <v>0</v>
      </c>
      <c r="G484" s="570">
        <f t="shared" ref="G484:Z484" si="744">$D484*G626</f>
        <v>0</v>
      </c>
      <c r="H484" s="570">
        <f t="shared" si="744"/>
        <v>0</v>
      </c>
      <c r="I484" s="570">
        <f t="shared" si="744"/>
        <v>0</v>
      </c>
      <c r="J484" s="570">
        <f t="shared" si="744"/>
        <v>0</v>
      </c>
      <c r="K484" s="570">
        <f t="shared" si="744"/>
        <v>0</v>
      </c>
      <c r="L484" s="570">
        <f t="shared" si="744"/>
        <v>0</v>
      </c>
      <c r="M484" s="570">
        <f t="shared" si="744"/>
        <v>0</v>
      </c>
      <c r="N484" s="570">
        <f t="shared" si="744"/>
        <v>0</v>
      </c>
      <c r="O484" s="570">
        <f t="shared" si="744"/>
        <v>0</v>
      </c>
      <c r="P484" s="570">
        <f t="shared" si="744"/>
        <v>0</v>
      </c>
      <c r="Q484" s="570">
        <f t="shared" si="744"/>
        <v>0</v>
      </c>
      <c r="R484" s="570">
        <f t="shared" si="744"/>
        <v>0</v>
      </c>
      <c r="S484" s="570">
        <f t="shared" si="744"/>
        <v>0</v>
      </c>
      <c r="T484" s="570">
        <f t="shared" si="744"/>
        <v>0</v>
      </c>
      <c r="U484" s="570">
        <f t="shared" si="744"/>
        <v>0</v>
      </c>
      <c r="V484" s="570">
        <f t="shared" si="744"/>
        <v>0</v>
      </c>
      <c r="W484" s="570">
        <f t="shared" si="744"/>
        <v>0</v>
      </c>
      <c r="X484" s="570">
        <f t="shared" si="744"/>
        <v>0</v>
      </c>
      <c r="Y484" s="570">
        <f t="shared" si="744"/>
        <v>0</v>
      </c>
      <c r="Z484" s="570">
        <f t="shared" si="744"/>
        <v>0</v>
      </c>
      <c r="AA484" s="570">
        <f t="shared" si="676"/>
        <v>0</v>
      </c>
      <c r="AB484" s="570">
        <f t="shared" ref="AB484:AU484" si="745">$E484*AB626</f>
        <v>0</v>
      </c>
      <c r="AC484" s="570">
        <f t="shared" si="745"/>
        <v>0</v>
      </c>
      <c r="AD484" s="570">
        <f t="shared" si="745"/>
        <v>0</v>
      </c>
      <c r="AE484" s="570">
        <f t="shared" si="745"/>
        <v>0</v>
      </c>
      <c r="AF484" s="570">
        <f t="shared" si="745"/>
        <v>0</v>
      </c>
      <c r="AG484" s="570">
        <f t="shared" si="745"/>
        <v>0</v>
      </c>
      <c r="AH484" s="570">
        <f t="shared" si="745"/>
        <v>0</v>
      </c>
      <c r="AI484" s="570">
        <f t="shared" si="745"/>
        <v>0</v>
      </c>
      <c r="AJ484" s="570">
        <f t="shared" si="745"/>
        <v>0</v>
      </c>
      <c r="AK484" s="570">
        <f t="shared" si="745"/>
        <v>0</v>
      </c>
      <c r="AL484" s="570">
        <f t="shared" si="745"/>
        <v>0</v>
      </c>
      <c r="AM484" s="570">
        <f t="shared" si="745"/>
        <v>0</v>
      </c>
      <c r="AN484" s="570">
        <f t="shared" si="745"/>
        <v>0</v>
      </c>
      <c r="AO484" s="570">
        <f t="shared" si="745"/>
        <v>0</v>
      </c>
      <c r="AP484" s="570">
        <f t="shared" si="745"/>
        <v>0</v>
      </c>
      <c r="AQ484" s="570">
        <f t="shared" si="745"/>
        <v>0</v>
      </c>
      <c r="AR484" s="570">
        <f t="shared" si="745"/>
        <v>0</v>
      </c>
      <c r="AS484" s="570">
        <f t="shared" si="745"/>
        <v>0</v>
      </c>
      <c r="AT484" s="570">
        <f t="shared" si="745"/>
        <v>0</v>
      </c>
      <c r="AU484" s="570">
        <f t="shared" si="745"/>
        <v>0</v>
      </c>
      <c r="AV484" s="570">
        <f t="shared" si="678"/>
        <v>0</v>
      </c>
      <c r="AW484" s="570"/>
      <c r="AX484" s="570"/>
      <c r="AY484" s="570"/>
      <c r="AZ484" s="570"/>
      <c r="BA484" s="570"/>
      <c r="BB484" s="570"/>
      <c r="BC484" s="570"/>
      <c r="BD484" s="570"/>
      <c r="BE484" s="570"/>
      <c r="BF484" s="570"/>
      <c r="BG484" s="570"/>
      <c r="BH484" s="570"/>
      <c r="BI484" s="570"/>
      <c r="BJ484" s="570"/>
      <c r="BK484" s="570"/>
      <c r="BL484" s="570"/>
      <c r="BM484" s="570"/>
      <c r="BN484" s="570"/>
      <c r="BO484" s="570"/>
      <c r="BP484" s="570"/>
      <c r="BQ484" s="570"/>
    </row>
    <row r="485" spans="1:69" s="325" customFormat="1" ht="25.5" x14ac:dyDescent="0.2">
      <c r="A485" s="1165" t="s">
        <v>835</v>
      </c>
      <c r="B485" s="349" t="s">
        <v>399</v>
      </c>
      <c r="C485" s="1142">
        <f>'I4 BO ASSETS'!N52</f>
        <v>0</v>
      </c>
      <c r="D485" s="570">
        <f t="shared" si="715"/>
        <v>0</v>
      </c>
      <c r="E485" s="570">
        <f t="shared" si="715"/>
        <v>0</v>
      </c>
      <c r="F485" s="570">
        <f t="shared" si="674"/>
        <v>0</v>
      </c>
      <c r="G485" s="570">
        <f t="shared" ref="G485:Z485" si="746">$D485*G627</f>
        <v>0</v>
      </c>
      <c r="H485" s="570">
        <f t="shared" si="746"/>
        <v>0</v>
      </c>
      <c r="I485" s="570">
        <f t="shared" si="746"/>
        <v>0</v>
      </c>
      <c r="J485" s="570">
        <f t="shared" si="746"/>
        <v>0</v>
      </c>
      <c r="K485" s="570">
        <f t="shared" si="746"/>
        <v>0</v>
      </c>
      <c r="L485" s="570">
        <f t="shared" si="746"/>
        <v>0</v>
      </c>
      <c r="M485" s="570">
        <f t="shared" si="746"/>
        <v>0</v>
      </c>
      <c r="N485" s="570">
        <f t="shared" si="746"/>
        <v>0</v>
      </c>
      <c r="O485" s="570">
        <f t="shared" si="746"/>
        <v>0</v>
      </c>
      <c r="P485" s="570">
        <f t="shared" si="746"/>
        <v>0</v>
      </c>
      <c r="Q485" s="570">
        <f t="shared" si="746"/>
        <v>0</v>
      </c>
      <c r="R485" s="570">
        <f t="shared" si="746"/>
        <v>0</v>
      </c>
      <c r="S485" s="570">
        <f t="shared" si="746"/>
        <v>0</v>
      </c>
      <c r="T485" s="570">
        <f t="shared" si="746"/>
        <v>0</v>
      </c>
      <c r="U485" s="570">
        <f t="shared" si="746"/>
        <v>0</v>
      </c>
      <c r="V485" s="570">
        <f t="shared" si="746"/>
        <v>0</v>
      </c>
      <c r="W485" s="570">
        <f t="shared" si="746"/>
        <v>0</v>
      </c>
      <c r="X485" s="570">
        <f t="shared" si="746"/>
        <v>0</v>
      </c>
      <c r="Y485" s="570">
        <f t="shared" si="746"/>
        <v>0</v>
      </c>
      <c r="Z485" s="570">
        <f t="shared" si="746"/>
        <v>0</v>
      </c>
      <c r="AA485" s="570">
        <f t="shared" si="676"/>
        <v>0</v>
      </c>
      <c r="AB485" s="570">
        <f t="shared" ref="AB485:AU485" si="747">$E485*AB627</f>
        <v>0</v>
      </c>
      <c r="AC485" s="570">
        <f t="shared" si="747"/>
        <v>0</v>
      </c>
      <c r="AD485" s="570">
        <f t="shared" si="747"/>
        <v>0</v>
      </c>
      <c r="AE485" s="570">
        <f t="shared" si="747"/>
        <v>0</v>
      </c>
      <c r="AF485" s="570">
        <f t="shared" si="747"/>
        <v>0</v>
      </c>
      <c r="AG485" s="570">
        <f t="shared" si="747"/>
        <v>0</v>
      </c>
      <c r="AH485" s="570">
        <f t="shared" si="747"/>
        <v>0</v>
      </c>
      <c r="AI485" s="570">
        <f t="shared" si="747"/>
        <v>0</v>
      </c>
      <c r="AJ485" s="570">
        <f t="shared" si="747"/>
        <v>0</v>
      </c>
      <c r="AK485" s="570">
        <f t="shared" si="747"/>
        <v>0</v>
      </c>
      <c r="AL485" s="570">
        <f t="shared" si="747"/>
        <v>0</v>
      </c>
      <c r="AM485" s="570">
        <f t="shared" si="747"/>
        <v>0</v>
      </c>
      <c r="AN485" s="570">
        <f t="shared" si="747"/>
        <v>0</v>
      </c>
      <c r="AO485" s="570">
        <f t="shared" si="747"/>
        <v>0</v>
      </c>
      <c r="AP485" s="570">
        <f t="shared" si="747"/>
        <v>0</v>
      </c>
      <c r="AQ485" s="570">
        <f t="shared" si="747"/>
        <v>0</v>
      </c>
      <c r="AR485" s="570">
        <f t="shared" si="747"/>
        <v>0</v>
      </c>
      <c r="AS485" s="570">
        <f t="shared" si="747"/>
        <v>0</v>
      </c>
      <c r="AT485" s="570">
        <f t="shared" si="747"/>
        <v>0</v>
      </c>
      <c r="AU485" s="570">
        <f t="shared" si="747"/>
        <v>0</v>
      </c>
      <c r="AV485" s="570">
        <f t="shared" si="678"/>
        <v>0</v>
      </c>
      <c r="AW485" s="570"/>
      <c r="AX485" s="570"/>
      <c r="AY485" s="570"/>
      <c r="AZ485" s="570"/>
      <c r="BA485" s="570"/>
      <c r="BB485" s="570"/>
      <c r="BC485" s="570"/>
      <c r="BD485" s="570"/>
      <c r="BE485" s="570"/>
      <c r="BF485" s="570"/>
      <c r="BG485" s="570"/>
      <c r="BH485" s="570"/>
      <c r="BI485" s="570"/>
      <c r="BJ485" s="570"/>
      <c r="BK485" s="570"/>
      <c r="BL485" s="570"/>
      <c r="BM485" s="570"/>
      <c r="BN485" s="570"/>
      <c r="BO485" s="570"/>
      <c r="BP485" s="570"/>
      <c r="BQ485" s="570"/>
    </row>
    <row r="486" spans="1:69" s="325" customFormat="1" ht="25.5" x14ac:dyDescent="0.2">
      <c r="A486" s="1165" t="s">
        <v>836</v>
      </c>
      <c r="B486" s="349" t="s">
        <v>631</v>
      </c>
      <c r="C486" s="1142">
        <f>'I4 BO ASSETS'!N53</f>
        <v>0</v>
      </c>
      <c r="D486" s="570">
        <f t="shared" si="715"/>
        <v>0</v>
      </c>
      <c r="E486" s="570">
        <f t="shared" si="715"/>
        <v>0</v>
      </c>
      <c r="F486" s="570">
        <f t="shared" si="674"/>
        <v>0</v>
      </c>
      <c r="G486" s="570">
        <f t="shared" ref="G486:Z486" si="748">$D486*G628</f>
        <v>0</v>
      </c>
      <c r="H486" s="570">
        <f t="shared" si="748"/>
        <v>0</v>
      </c>
      <c r="I486" s="570">
        <f t="shared" si="748"/>
        <v>0</v>
      </c>
      <c r="J486" s="570">
        <f t="shared" si="748"/>
        <v>0</v>
      </c>
      <c r="K486" s="570">
        <f t="shared" si="748"/>
        <v>0</v>
      </c>
      <c r="L486" s="570">
        <f t="shared" si="748"/>
        <v>0</v>
      </c>
      <c r="M486" s="570">
        <f t="shared" si="748"/>
        <v>0</v>
      </c>
      <c r="N486" s="570">
        <f t="shared" si="748"/>
        <v>0</v>
      </c>
      <c r="O486" s="570">
        <f t="shared" si="748"/>
        <v>0</v>
      </c>
      <c r="P486" s="570">
        <f t="shared" si="748"/>
        <v>0</v>
      </c>
      <c r="Q486" s="570">
        <f t="shared" si="748"/>
        <v>0</v>
      </c>
      <c r="R486" s="570">
        <f t="shared" si="748"/>
        <v>0</v>
      </c>
      <c r="S486" s="570">
        <f t="shared" si="748"/>
        <v>0</v>
      </c>
      <c r="T486" s="570">
        <f t="shared" si="748"/>
        <v>0</v>
      </c>
      <c r="U486" s="570">
        <f t="shared" si="748"/>
        <v>0</v>
      </c>
      <c r="V486" s="570">
        <f t="shared" si="748"/>
        <v>0</v>
      </c>
      <c r="W486" s="570">
        <f t="shared" si="748"/>
        <v>0</v>
      </c>
      <c r="X486" s="570">
        <f t="shared" si="748"/>
        <v>0</v>
      </c>
      <c r="Y486" s="570">
        <f t="shared" si="748"/>
        <v>0</v>
      </c>
      <c r="Z486" s="570">
        <f t="shared" si="748"/>
        <v>0</v>
      </c>
      <c r="AA486" s="570">
        <f t="shared" si="676"/>
        <v>0</v>
      </c>
      <c r="AB486" s="570">
        <f t="shared" ref="AB486:AU486" si="749">$E486*AB628</f>
        <v>0</v>
      </c>
      <c r="AC486" s="570">
        <f t="shared" si="749"/>
        <v>0</v>
      </c>
      <c r="AD486" s="570">
        <f t="shared" si="749"/>
        <v>0</v>
      </c>
      <c r="AE486" s="570">
        <f t="shared" si="749"/>
        <v>0</v>
      </c>
      <c r="AF486" s="570">
        <f t="shared" si="749"/>
        <v>0</v>
      </c>
      <c r="AG486" s="570">
        <f t="shared" si="749"/>
        <v>0</v>
      </c>
      <c r="AH486" s="570">
        <f t="shared" si="749"/>
        <v>0</v>
      </c>
      <c r="AI486" s="570">
        <f t="shared" si="749"/>
        <v>0</v>
      </c>
      <c r="AJ486" s="570">
        <f t="shared" si="749"/>
        <v>0</v>
      </c>
      <c r="AK486" s="570">
        <f t="shared" si="749"/>
        <v>0</v>
      </c>
      <c r="AL486" s="570">
        <f t="shared" si="749"/>
        <v>0</v>
      </c>
      <c r="AM486" s="570">
        <f t="shared" si="749"/>
        <v>0</v>
      </c>
      <c r="AN486" s="570">
        <f t="shared" si="749"/>
        <v>0</v>
      </c>
      <c r="AO486" s="570">
        <f t="shared" si="749"/>
        <v>0</v>
      </c>
      <c r="AP486" s="570">
        <f t="shared" si="749"/>
        <v>0</v>
      </c>
      <c r="AQ486" s="570">
        <f t="shared" si="749"/>
        <v>0</v>
      </c>
      <c r="AR486" s="570">
        <f t="shared" si="749"/>
        <v>0</v>
      </c>
      <c r="AS486" s="570">
        <f t="shared" si="749"/>
        <v>0</v>
      </c>
      <c r="AT486" s="570">
        <f t="shared" si="749"/>
        <v>0</v>
      </c>
      <c r="AU486" s="570">
        <f t="shared" si="749"/>
        <v>0</v>
      </c>
      <c r="AV486" s="570">
        <f t="shared" si="678"/>
        <v>0</v>
      </c>
      <c r="AW486" s="570"/>
      <c r="AX486" s="570"/>
      <c r="AY486" s="570"/>
      <c r="AZ486" s="570"/>
      <c r="BA486" s="570"/>
      <c r="BB486" s="570"/>
      <c r="BC486" s="570"/>
      <c r="BD486" s="570"/>
      <c r="BE486" s="570"/>
      <c r="BF486" s="570"/>
      <c r="BG486" s="570"/>
      <c r="BH486" s="570"/>
      <c r="BI486" s="570"/>
      <c r="BJ486" s="570"/>
      <c r="BK486" s="570"/>
      <c r="BL486" s="570"/>
      <c r="BM486" s="570"/>
      <c r="BN486" s="570"/>
      <c r="BO486" s="570"/>
      <c r="BP486" s="570"/>
      <c r="BQ486" s="570"/>
    </row>
    <row r="487" spans="1:69" s="325" customFormat="1" ht="12.75" x14ac:dyDescent="0.2">
      <c r="A487" s="1165">
        <v>1850</v>
      </c>
      <c r="B487" s="349" t="s">
        <v>90</v>
      </c>
      <c r="C487" s="1142">
        <f>'I4 BO ASSETS'!N54</f>
        <v>0</v>
      </c>
      <c r="D487" s="570">
        <f t="shared" si="715"/>
        <v>0</v>
      </c>
      <c r="E487" s="570">
        <f t="shared" si="715"/>
        <v>0</v>
      </c>
      <c r="F487" s="570">
        <f t="shared" si="674"/>
        <v>0</v>
      </c>
      <c r="G487" s="570">
        <f t="shared" ref="G487:Z487" si="750">$D487*G629</f>
        <v>0</v>
      </c>
      <c r="H487" s="570">
        <f t="shared" si="750"/>
        <v>0</v>
      </c>
      <c r="I487" s="570">
        <f t="shared" si="750"/>
        <v>0</v>
      </c>
      <c r="J487" s="570">
        <f t="shared" si="750"/>
        <v>0</v>
      </c>
      <c r="K487" s="570">
        <f t="shared" si="750"/>
        <v>0</v>
      </c>
      <c r="L487" s="570">
        <f t="shared" si="750"/>
        <v>0</v>
      </c>
      <c r="M487" s="570">
        <f t="shared" si="750"/>
        <v>0</v>
      </c>
      <c r="N487" s="570">
        <f t="shared" si="750"/>
        <v>0</v>
      </c>
      <c r="O487" s="570">
        <f t="shared" si="750"/>
        <v>0</v>
      </c>
      <c r="P487" s="570">
        <f t="shared" si="750"/>
        <v>0</v>
      </c>
      <c r="Q487" s="570">
        <f t="shared" si="750"/>
        <v>0</v>
      </c>
      <c r="R487" s="570">
        <f t="shared" si="750"/>
        <v>0</v>
      </c>
      <c r="S487" s="570">
        <f t="shared" si="750"/>
        <v>0</v>
      </c>
      <c r="T487" s="570">
        <f t="shared" si="750"/>
        <v>0</v>
      </c>
      <c r="U487" s="570">
        <f t="shared" si="750"/>
        <v>0</v>
      </c>
      <c r="V487" s="570">
        <f t="shared" si="750"/>
        <v>0</v>
      </c>
      <c r="W487" s="570">
        <f t="shared" si="750"/>
        <v>0</v>
      </c>
      <c r="X487" s="570">
        <f t="shared" si="750"/>
        <v>0</v>
      </c>
      <c r="Y487" s="570">
        <f t="shared" si="750"/>
        <v>0</v>
      </c>
      <c r="Z487" s="570">
        <f t="shared" si="750"/>
        <v>0</v>
      </c>
      <c r="AA487" s="570">
        <f t="shared" si="676"/>
        <v>0</v>
      </c>
      <c r="AB487" s="570">
        <f t="shared" ref="AB487:AU487" si="751">$E487*AB629</f>
        <v>0</v>
      </c>
      <c r="AC487" s="570">
        <f t="shared" si="751"/>
        <v>0</v>
      </c>
      <c r="AD487" s="570">
        <f t="shared" si="751"/>
        <v>0</v>
      </c>
      <c r="AE487" s="570">
        <f t="shared" si="751"/>
        <v>0</v>
      </c>
      <c r="AF487" s="570">
        <f t="shared" si="751"/>
        <v>0</v>
      </c>
      <c r="AG487" s="570">
        <f t="shared" si="751"/>
        <v>0</v>
      </c>
      <c r="AH487" s="570">
        <f t="shared" si="751"/>
        <v>0</v>
      </c>
      <c r="AI487" s="570">
        <f t="shared" si="751"/>
        <v>0</v>
      </c>
      <c r="AJ487" s="570">
        <f t="shared" si="751"/>
        <v>0</v>
      </c>
      <c r="AK487" s="570">
        <f t="shared" si="751"/>
        <v>0</v>
      </c>
      <c r="AL487" s="570">
        <f t="shared" si="751"/>
        <v>0</v>
      </c>
      <c r="AM487" s="570">
        <f t="shared" si="751"/>
        <v>0</v>
      </c>
      <c r="AN487" s="570">
        <f t="shared" si="751"/>
        <v>0</v>
      </c>
      <c r="AO487" s="570">
        <f t="shared" si="751"/>
        <v>0</v>
      </c>
      <c r="AP487" s="570">
        <f t="shared" si="751"/>
        <v>0</v>
      </c>
      <c r="AQ487" s="570">
        <f t="shared" si="751"/>
        <v>0</v>
      </c>
      <c r="AR487" s="570">
        <f t="shared" si="751"/>
        <v>0</v>
      </c>
      <c r="AS487" s="570">
        <f t="shared" si="751"/>
        <v>0</v>
      </c>
      <c r="AT487" s="570">
        <f t="shared" si="751"/>
        <v>0</v>
      </c>
      <c r="AU487" s="570">
        <f t="shared" si="751"/>
        <v>0</v>
      </c>
      <c r="AV487" s="570">
        <f t="shared" si="678"/>
        <v>0</v>
      </c>
      <c r="AW487" s="570"/>
      <c r="AX487" s="570"/>
      <c r="AY487" s="570"/>
      <c r="AZ487" s="570"/>
      <c r="BA487" s="570"/>
      <c r="BB487" s="570"/>
      <c r="BC487" s="570"/>
      <c r="BD487" s="570"/>
      <c r="BE487" s="570"/>
      <c r="BF487" s="570"/>
      <c r="BG487" s="570"/>
      <c r="BH487" s="570"/>
      <c r="BI487" s="570"/>
      <c r="BJ487" s="570"/>
      <c r="BK487" s="570"/>
      <c r="BL487" s="570"/>
      <c r="BM487" s="570"/>
      <c r="BN487" s="570"/>
      <c r="BO487" s="570"/>
      <c r="BP487" s="570"/>
      <c r="BQ487" s="570"/>
    </row>
    <row r="488" spans="1:69" s="325" customFormat="1" ht="12.75" x14ac:dyDescent="0.2">
      <c r="A488" s="1165">
        <v>1855</v>
      </c>
      <c r="B488" s="349" t="s">
        <v>92</v>
      </c>
      <c r="C488" s="1142">
        <f>'I4 BO ASSETS'!N55</f>
        <v>0</v>
      </c>
      <c r="D488" s="570">
        <f t="shared" si="715"/>
        <v>0</v>
      </c>
      <c r="E488" s="570">
        <f t="shared" si="715"/>
        <v>0</v>
      </c>
      <c r="F488" s="570">
        <f t="shared" si="674"/>
        <v>0</v>
      </c>
      <c r="G488" s="570">
        <f t="shared" ref="G488:Z488" si="752">$D488*G630</f>
        <v>0</v>
      </c>
      <c r="H488" s="570">
        <f t="shared" si="752"/>
        <v>0</v>
      </c>
      <c r="I488" s="570">
        <f t="shared" si="752"/>
        <v>0</v>
      </c>
      <c r="J488" s="570">
        <f t="shared" si="752"/>
        <v>0</v>
      </c>
      <c r="K488" s="570">
        <f t="shared" si="752"/>
        <v>0</v>
      </c>
      <c r="L488" s="570">
        <f t="shared" si="752"/>
        <v>0</v>
      </c>
      <c r="M488" s="570">
        <f t="shared" si="752"/>
        <v>0</v>
      </c>
      <c r="N488" s="570">
        <f t="shared" si="752"/>
        <v>0</v>
      </c>
      <c r="O488" s="570">
        <f t="shared" si="752"/>
        <v>0</v>
      </c>
      <c r="P488" s="570">
        <f t="shared" si="752"/>
        <v>0</v>
      </c>
      <c r="Q488" s="570">
        <f t="shared" si="752"/>
        <v>0</v>
      </c>
      <c r="R488" s="570">
        <f t="shared" si="752"/>
        <v>0</v>
      </c>
      <c r="S488" s="570">
        <f t="shared" si="752"/>
        <v>0</v>
      </c>
      <c r="T488" s="570">
        <f t="shared" si="752"/>
        <v>0</v>
      </c>
      <c r="U488" s="570">
        <f t="shared" si="752"/>
        <v>0</v>
      </c>
      <c r="V488" s="570">
        <f t="shared" si="752"/>
        <v>0</v>
      </c>
      <c r="W488" s="570">
        <f t="shared" si="752"/>
        <v>0</v>
      </c>
      <c r="X488" s="570">
        <f t="shared" si="752"/>
        <v>0</v>
      </c>
      <c r="Y488" s="570">
        <f t="shared" si="752"/>
        <v>0</v>
      </c>
      <c r="Z488" s="570">
        <f t="shared" si="752"/>
        <v>0</v>
      </c>
      <c r="AA488" s="570">
        <f t="shared" si="676"/>
        <v>0</v>
      </c>
      <c r="AB488" s="570">
        <f t="shared" ref="AB488:AU488" si="753">$E488*AB630</f>
        <v>0</v>
      </c>
      <c r="AC488" s="570">
        <f t="shared" si="753"/>
        <v>0</v>
      </c>
      <c r="AD488" s="570">
        <f t="shared" si="753"/>
        <v>0</v>
      </c>
      <c r="AE488" s="570">
        <f t="shared" si="753"/>
        <v>0</v>
      </c>
      <c r="AF488" s="570">
        <f t="shared" si="753"/>
        <v>0</v>
      </c>
      <c r="AG488" s="570">
        <f t="shared" si="753"/>
        <v>0</v>
      </c>
      <c r="AH488" s="570">
        <f t="shared" si="753"/>
        <v>0</v>
      </c>
      <c r="AI488" s="570">
        <f t="shared" si="753"/>
        <v>0</v>
      </c>
      <c r="AJ488" s="570">
        <f t="shared" si="753"/>
        <v>0</v>
      </c>
      <c r="AK488" s="570">
        <f t="shared" si="753"/>
        <v>0</v>
      </c>
      <c r="AL488" s="570">
        <f t="shared" si="753"/>
        <v>0</v>
      </c>
      <c r="AM488" s="570">
        <f t="shared" si="753"/>
        <v>0</v>
      </c>
      <c r="AN488" s="570">
        <f t="shared" si="753"/>
        <v>0</v>
      </c>
      <c r="AO488" s="570">
        <f t="shared" si="753"/>
        <v>0</v>
      </c>
      <c r="AP488" s="570">
        <f t="shared" si="753"/>
        <v>0</v>
      </c>
      <c r="AQ488" s="570">
        <f t="shared" si="753"/>
        <v>0</v>
      </c>
      <c r="AR488" s="570">
        <f t="shared" si="753"/>
        <v>0</v>
      </c>
      <c r="AS488" s="570">
        <f t="shared" si="753"/>
        <v>0</v>
      </c>
      <c r="AT488" s="570">
        <f t="shared" si="753"/>
        <v>0</v>
      </c>
      <c r="AU488" s="570">
        <f t="shared" si="753"/>
        <v>0</v>
      </c>
      <c r="AV488" s="570">
        <f t="shared" si="678"/>
        <v>0</v>
      </c>
      <c r="AW488" s="570"/>
      <c r="AX488" s="570"/>
      <c r="AY488" s="570"/>
      <c r="AZ488" s="570"/>
      <c r="BA488" s="570"/>
      <c r="BB488" s="570"/>
      <c r="BC488" s="570"/>
      <c r="BD488" s="570"/>
      <c r="BE488" s="570"/>
      <c r="BF488" s="570"/>
      <c r="BG488" s="570"/>
      <c r="BH488" s="570"/>
      <c r="BI488" s="570"/>
      <c r="BJ488" s="570"/>
      <c r="BK488" s="570"/>
      <c r="BL488" s="570"/>
      <c r="BM488" s="570"/>
      <c r="BN488" s="570"/>
      <c r="BO488" s="570"/>
      <c r="BP488" s="570"/>
      <c r="BQ488" s="570"/>
    </row>
    <row r="489" spans="1:69" s="1167" customFormat="1" ht="12.75" x14ac:dyDescent="0.2">
      <c r="A489" s="1165">
        <v>1860</v>
      </c>
      <c r="B489" s="349" t="s">
        <v>93</v>
      </c>
      <c r="C489" s="1142">
        <f>'I4 BO ASSETS'!N56</f>
        <v>0</v>
      </c>
      <c r="D489" s="570">
        <f t="shared" si="715"/>
        <v>0</v>
      </c>
      <c r="E489" s="570">
        <f t="shared" si="715"/>
        <v>0</v>
      </c>
      <c r="F489" s="570">
        <f t="shared" si="674"/>
        <v>0</v>
      </c>
      <c r="G489" s="570">
        <f t="shared" ref="G489:Z489" si="754">$D489*G631</f>
        <v>0</v>
      </c>
      <c r="H489" s="570">
        <f t="shared" si="754"/>
        <v>0</v>
      </c>
      <c r="I489" s="570">
        <f t="shared" si="754"/>
        <v>0</v>
      </c>
      <c r="J489" s="570">
        <f t="shared" si="754"/>
        <v>0</v>
      </c>
      <c r="K489" s="570">
        <f t="shared" si="754"/>
        <v>0</v>
      </c>
      <c r="L489" s="570">
        <f t="shared" si="754"/>
        <v>0</v>
      </c>
      <c r="M489" s="570">
        <f t="shared" si="754"/>
        <v>0</v>
      </c>
      <c r="N489" s="570">
        <f t="shared" si="754"/>
        <v>0</v>
      </c>
      <c r="O489" s="570">
        <f t="shared" si="754"/>
        <v>0</v>
      </c>
      <c r="P489" s="570">
        <f t="shared" si="754"/>
        <v>0</v>
      </c>
      <c r="Q489" s="570">
        <f t="shared" si="754"/>
        <v>0</v>
      </c>
      <c r="R489" s="570">
        <f t="shared" si="754"/>
        <v>0</v>
      </c>
      <c r="S489" s="570">
        <f t="shared" si="754"/>
        <v>0</v>
      </c>
      <c r="T489" s="570">
        <f t="shared" si="754"/>
        <v>0</v>
      </c>
      <c r="U489" s="570">
        <f t="shared" si="754"/>
        <v>0</v>
      </c>
      <c r="V489" s="570">
        <f t="shared" si="754"/>
        <v>0</v>
      </c>
      <c r="W489" s="570">
        <f t="shared" si="754"/>
        <v>0</v>
      </c>
      <c r="X489" s="570">
        <f t="shared" si="754"/>
        <v>0</v>
      </c>
      <c r="Y489" s="570">
        <f t="shared" si="754"/>
        <v>0</v>
      </c>
      <c r="Z489" s="570">
        <f t="shared" si="754"/>
        <v>0</v>
      </c>
      <c r="AA489" s="570">
        <f t="shared" si="676"/>
        <v>0</v>
      </c>
      <c r="AB489" s="570">
        <f t="shared" ref="AB489:AU489" si="755">$E489*AB631</f>
        <v>0</v>
      </c>
      <c r="AC489" s="570">
        <f t="shared" si="755"/>
        <v>0</v>
      </c>
      <c r="AD489" s="570">
        <f t="shared" si="755"/>
        <v>0</v>
      </c>
      <c r="AE489" s="570">
        <f t="shared" si="755"/>
        <v>0</v>
      </c>
      <c r="AF489" s="570">
        <f t="shared" si="755"/>
        <v>0</v>
      </c>
      <c r="AG489" s="570">
        <f t="shared" si="755"/>
        <v>0</v>
      </c>
      <c r="AH489" s="570">
        <f t="shared" si="755"/>
        <v>0</v>
      </c>
      <c r="AI489" s="570">
        <f t="shared" si="755"/>
        <v>0</v>
      </c>
      <c r="AJ489" s="570">
        <f t="shared" si="755"/>
        <v>0</v>
      </c>
      <c r="AK489" s="570">
        <f t="shared" si="755"/>
        <v>0</v>
      </c>
      <c r="AL489" s="570">
        <f t="shared" si="755"/>
        <v>0</v>
      </c>
      <c r="AM489" s="570">
        <f t="shared" si="755"/>
        <v>0</v>
      </c>
      <c r="AN489" s="570">
        <f t="shared" si="755"/>
        <v>0</v>
      </c>
      <c r="AO489" s="570">
        <f t="shared" si="755"/>
        <v>0</v>
      </c>
      <c r="AP489" s="570">
        <f t="shared" si="755"/>
        <v>0</v>
      </c>
      <c r="AQ489" s="570">
        <f t="shared" si="755"/>
        <v>0</v>
      </c>
      <c r="AR489" s="570">
        <f t="shared" si="755"/>
        <v>0</v>
      </c>
      <c r="AS489" s="570">
        <f t="shared" si="755"/>
        <v>0</v>
      </c>
      <c r="AT489" s="570">
        <f t="shared" si="755"/>
        <v>0</v>
      </c>
      <c r="AU489" s="570">
        <f t="shared" si="755"/>
        <v>0</v>
      </c>
      <c r="AV489" s="570">
        <f t="shared" si="678"/>
        <v>0</v>
      </c>
      <c r="AW489" s="570"/>
      <c r="AX489" s="570"/>
      <c r="AY489" s="570"/>
      <c r="AZ489" s="570"/>
      <c r="BA489" s="570"/>
      <c r="BB489" s="570"/>
      <c r="BC489" s="570"/>
      <c r="BD489" s="570"/>
      <c r="BE489" s="570"/>
      <c r="BF489" s="570"/>
      <c r="BG489" s="570"/>
      <c r="BH489" s="570"/>
      <c r="BI489" s="570"/>
      <c r="BJ489" s="570"/>
      <c r="BK489" s="570"/>
      <c r="BL489" s="570"/>
      <c r="BM489" s="570"/>
      <c r="BN489" s="570"/>
      <c r="BO489" s="570"/>
      <c r="BP489" s="570"/>
      <c r="BQ489" s="570"/>
    </row>
    <row r="490" spans="1:69" s="1184" customFormat="1" ht="12.75" x14ac:dyDescent="0.2">
      <c r="A490" s="1179"/>
      <c r="B490" s="1180" t="s">
        <v>909</v>
      </c>
      <c r="C490" s="1181">
        <f>SUM(C450:C489)</f>
        <v>0</v>
      </c>
      <c r="D490" s="1182">
        <f>SUM(D450:D489)</f>
        <v>0</v>
      </c>
      <c r="E490" s="1182">
        <f>SUM(E450:E489)</f>
        <v>0</v>
      </c>
      <c r="F490" s="1183">
        <f>D490+E490</f>
        <v>0</v>
      </c>
      <c r="G490" s="1182">
        <f t="shared" ref="G490:AL490" si="756">SUM(G450:G489)</f>
        <v>0</v>
      </c>
      <c r="H490" s="1182">
        <f t="shared" si="756"/>
        <v>0</v>
      </c>
      <c r="I490" s="1182">
        <f t="shared" si="756"/>
        <v>0</v>
      </c>
      <c r="J490" s="1182">
        <f t="shared" si="756"/>
        <v>0</v>
      </c>
      <c r="K490" s="1182">
        <f t="shared" si="756"/>
        <v>0</v>
      </c>
      <c r="L490" s="1182">
        <f t="shared" si="756"/>
        <v>0</v>
      </c>
      <c r="M490" s="1182">
        <f t="shared" si="756"/>
        <v>0</v>
      </c>
      <c r="N490" s="1182">
        <f t="shared" si="756"/>
        <v>0</v>
      </c>
      <c r="O490" s="1182">
        <f t="shared" si="756"/>
        <v>0</v>
      </c>
      <c r="P490" s="1182">
        <f t="shared" si="756"/>
        <v>0</v>
      </c>
      <c r="Q490" s="1182">
        <f t="shared" si="756"/>
        <v>0</v>
      </c>
      <c r="R490" s="1182">
        <f t="shared" si="756"/>
        <v>0</v>
      </c>
      <c r="S490" s="1182">
        <f t="shared" si="756"/>
        <v>0</v>
      </c>
      <c r="T490" s="1182">
        <f t="shared" si="756"/>
        <v>0</v>
      </c>
      <c r="U490" s="1182">
        <f t="shared" si="756"/>
        <v>0</v>
      </c>
      <c r="V490" s="1182">
        <f t="shared" si="756"/>
        <v>0</v>
      </c>
      <c r="W490" s="1182">
        <f t="shared" si="756"/>
        <v>0</v>
      </c>
      <c r="X490" s="1182">
        <f t="shared" si="756"/>
        <v>0</v>
      </c>
      <c r="Y490" s="1182">
        <f t="shared" si="756"/>
        <v>0</v>
      </c>
      <c r="Z490" s="1182">
        <f t="shared" si="756"/>
        <v>0</v>
      </c>
      <c r="AA490" s="1182">
        <f t="shared" si="756"/>
        <v>0</v>
      </c>
      <c r="AB490" s="1182">
        <f t="shared" si="756"/>
        <v>0</v>
      </c>
      <c r="AC490" s="1182">
        <f t="shared" si="756"/>
        <v>0</v>
      </c>
      <c r="AD490" s="1182">
        <f t="shared" si="756"/>
        <v>0</v>
      </c>
      <c r="AE490" s="1182">
        <f t="shared" si="756"/>
        <v>0</v>
      </c>
      <c r="AF490" s="1182">
        <f t="shared" si="756"/>
        <v>0</v>
      </c>
      <c r="AG490" s="1182">
        <f t="shared" si="756"/>
        <v>0</v>
      </c>
      <c r="AH490" s="1182">
        <f t="shared" si="756"/>
        <v>0</v>
      </c>
      <c r="AI490" s="1182">
        <f t="shared" si="756"/>
        <v>0</v>
      </c>
      <c r="AJ490" s="1182">
        <f t="shared" si="756"/>
        <v>0</v>
      </c>
      <c r="AK490" s="1182">
        <f t="shared" si="756"/>
        <v>0</v>
      </c>
      <c r="AL490" s="1182">
        <f t="shared" si="756"/>
        <v>0</v>
      </c>
      <c r="AM490" s="1182">
        <f t="shared" ref="AM490:BQ490" si="757">SUM(AM450:AM489)</f>
        <v>0</v>
      </c>
      <c r="AN490" s="1182">
        <f t="shared" si="757"/>
        <v>0</v>
      </c>
      <c r="AO490" s="1182">
        <f t="shared" si="757"/>
        <v>0</v>
      </c>
      <c r="AP490" s="1182">
        <f t="shared" si="757"/>
        <v>0</v>
      </c>
      <c r="AQ490" s="1182">
        <f t="shared" si="757"/>
        <v>0</v>
      </c>
      <c r="AR490" s="1182">
        <f t="shared" si="757"/>
        <v>0</v>
      </c>
      <c r="AS490" s="1182">
        <f t="shared" si="757"/>
        <v>0</v>
      </c>
      <c r="AT490" s="1182">
        <f t="shared" si="757"/>
        <v>0</v>
      </c>
      <c r="AU490" s="1182">
        <f t="shared" si="757"/>
        <v>0</v>
      </c>
      <c r="AV490" s="1182">
        <f t="shared" si="757"/>
        <v>0</v>
      </c>
      <c r="AW490" s="1182">
        <f t="shared" si="757"/>
        <v>0</v>
      </c>
      <c r="AX490" s="1182">
        <f t="shared" si="757"/>
        <v>0</v>
      </c>
      <c r="AY490" s="1182">
        <f t="shared" si="757"/>
        <v>0</v>
      </c>
      <c r="AZ490" s="1182">
        <f t="shared" si="757"/>
        <v>0</v>
      </c>
      <c r="BA490" s="1182">
        <f t="shared" si="757"/>
        <v>0</v>
      </c>
      <c r="BB490" s="1182">
        <f t="shared" si="757"/>
        <v>0</v>
      </c>
      <c r="BC490" s="1182">
        <f t="shared" si="757"/>
        <v>0</v>
      </c>
      <c r="BD490" s="1182">
        <f t="shared" si="757"/>
        <v>0</v>
      </c>
      <c r="BE490" s="1182">
        <f t="shared" si="757"/>
        <v>0</v>
      </c>
      <c r="BF490" s="1182">
        <f t="shared" si="757"/>
        <v>0</v>
      </c>
      <c r="BG490" s="1182">
        <f t="shared" si="757"/>
        <v>0</v>
      </c>
      <c r="BH490" s="1182">
        <f t="shared" si="757"/>
        <v>0</v>
      </c>
      <c r="BI490" s="1182">
        <f t="shared" si="757"/>
        <v>0</v>
      </c>
      <c r="BJ490" s="1182">
        <f t="shared" si="757"/>
        <v>0</v>
      </c>
      <c r="BK490" s="1182">
        <f t="shared" si="757"/>
        <v>0</v>
      </c>
      <c r="BL490" s="1182">
        <f t="shared" si="757"/>
        <v>0</v>
      </c>
      <c r="BM490" s="1182">
        <f t="shared" si="757"/>
        <v>0</v>
      </c>
      <c r="BN490" s="1182">
        <f t="shared" si="757"/>
        <v>0</v>
      </c>
      <c r="BO490" s="1182">
        <f t="shared" si="757"/>
        <v>0</v>
      </c>
      <c r="BP490" s="1182">
        <f t="shared" si="757"/>
        <v>0</v>
      </c>
      <c r="BQ490" s="1182">
        <f t="shared" si="757"/>
        <v>0</v>
      </c>
    </row>
    <row r="491" spans="1:69" s="325" customFormat="1" ht="12.75" x14ac:dyDescent="0.2">
      <c r="A491" s="1174" t="s">
        <v>534</v>
      </c>
      <c r="B491" s="1174"/>
      <c r="C491" s="1175"/>
      <c r="D491" s="1176"/>
      <c r="E491" s="1176"/>
      <c r="F491" s="570"/>
      <c r="G491" s="570"/>
      <c r="H491" s="570"/>
      <c r="I491" s="570"/>
      <c r="J491" s="570"/>
      <c r="K491" s="570"/>
      <c r="L491" s="570"/>
      <c r="M491" s="570"/>
      <c r="N491" s="570"/>
      <c r="O491" s="570"/>
      <c r="P491" s="570"/>
      <c r="Q491" s="570"/>
      <c r="R491" s="570"/>
      <c r="S491" s="570"/>
      <c r="T491" s="570"/>
      <c r="U491" s="570"/>
      <c r="V491" s="570"/>
      <c r="W491" s="570"/>
      <c r="X491" s="570"/>
      <c r="Y491" s="570"/>
      <c r="Z491" s="570"/>
      <c r="AA491" s="570"/>
      <c r="AB491" s="570"/>
      <c r="AC491" s="570"/>
      <c r="AD491" s="570"/>
      <c r="AE491" s="570"/>
      <c r="AF491" s="570"/>
      <c r="AG491" s="570"/>
      <c r="AH491" s="570"/>
      <c r="AI491" s="570"/>
      <c r="AJ491" s="570"/>
      <c r="AK491" s="570"/>
      <c r="AL491" s="570"/>
      <c r="AM491" s="570"/>
      <c r="AN491" s="570"/>
      <c r="AO491" s="570"/>
      <c r="AP491" s="570"/>
      <c r="AQ491" s="570"/>
      <c r="AR491" s="570"/>
      <c r="AS491" s="570"/>
      <c r="AT491" s="570"/>
      <c r="AU491" s="570"/>
      <c r="AV491" s="570"/>
      <c r="AW491" s="570"/>
      <c r="AX491" s="570"/>
      <c r="AY491" s="570"/>
      <c r="AZ491" s="570"/>
      <c r="BA491" s="570"/>
      <c r="BB491" s="570"/>
      <c r="BC491" s="570"/>
      <c r="BD491" s="570"/>
      <c r="BE491" s="570"/>
      <c r="BF491" s="570"/>
      <c r="BG491" s="570"/>
      <c r="BH491" s="570"/>
      <c r="BI491" s="570"/>
      <c r="BJ491" s="570"/>
      <c r="BK491" s="570"/>
      <c r="BL491" s="570"/>
      <c r="BM491" s="570"/>
      <c r="BN491" s="570"/>
      <c r="BO491" s="570"/>
      <c r="BP491" s="570"/>
      <c r="BQ491" s="570"/>
    </row>
    <row r="492" spans="1:69" s="325" customFormat="1" ht="12.75" x14ac:dyDescent="0.2">
      <c r="A492" s="610">
        <v>1905</v>
      </c>
      <c r="B492" s="349" t="s">
        <v>282</v>
      </c>
      <c r="C492" s="1177">
        <f>'I4 BO ASSETS'!N62</f>
        <v>0</v>
      </c>
      <c r="D492" s="570"/>
      <c r="E492" s="570"/>
      <c r="F492" s="570"/>
      <c r="G492" s="570"/>
      <c r="H492" s="570"/>
      <c r="I492" s="570"/>
      <c r="J492" s="570"/>
      <c r="K492" s="570"/>
      <c r="L492" s="570"/>
      <c r="M492" s="570"/>
      <c r="N492" s="570"/>
      <c r="O492" s="570"/>
      <c r="P492" s="570"/>
      <c r="Q492" s="570"/>
      <c r="R492" s="570"/>
      <c r="S492" s="570"/>
      <c r="T492" s="570"/>
      <c r="U492" s="570"/>
      <c r="V492" s="570"/>
      <c r="W492" s="570"/>
      <c r="X492" s="570"/>
      <c r="Y492" s="570"/>
      <c r="Z492" s="570"/>
      <c r="AA492" s="570"/>
      <c r="AB492" s="570"/>
      <c r="AC492" s="570"/>
      <c r="AD492" s="570"/>
      <c r="AE492" s="570"/>
      <c r="AF492" s="570"/>
      <c r="AG492" s="570"/>
      <c r="AH492" s="570"/>
      <c r="AI492" s="570"/>
      <c r="AJ492" s="570"/>
      <c r="AK492" s="570"/>
      <c r="AL492" s="570"/>
      <c r="AM492" s="570"/>
      <c r="AN492" s="570"/>
      <c r="AO492" s="570"/>
      <c r="AP492" s="570"/>
      <c r="AQ492" s="570"/>
      <c r="AR492" s="570"/>
      <c r="AS492" s="570"/>
      <c r="AT492" s="570"/>
      <c r="AU492" s="570"/>
      <c r="AV492" s="570"/>
      <c r="AW492" s="570">
        <f t="shared" ref="AW492:BP492" si="758">$C492*AW634</f>
        <v>0</v>
      </c>
      <c r="AX492" s="570">
        <f t="shared" si="758"/>
        <v>0</v>
      </c>
      <c r="AY492" s="570">
        <f t="shared" si="758"/>
        <v>0</v>
      </c>
      <c r="AZ492" s="570">
        <f t="shared" si="758"/>
        <v>0</v>
      </c>
      <c r="BA492" s="570">
        <f t="shared" si="758"/>
        <v>0</v>
      </c>
      <c r="BB492" s="570">
        <f t="shared" si="758"/>
        <v>0</v>
      </c>
      <c r="BC492" s="570">
        <f t="shared" si="758"/>
        <v>0</v>
      </c>
      <c r="BD492" s="570">
        <f t="shared" si="758"/>
        <v>0</v>
      </c>
      <c r="BE492" s="570">
        <f t="shared" si="758"/>
        <v>0</v>
      </c>
      <c r="BF492" s="570">
        <f t="shared" si="758"/>
        <v>0</v>
      </c>
      <c r="BG492" s="570">
        <f t="shared" si="758"/>
        <v>0</v>
      </c>
      <c r="BH492" s="570">
        <f t="shared" si="758"/>
        <v>0</v>
      </c>
      <c r="BI492" s="570">
        <f t="shared" si="758"/>
        <v>0</v>
      </c>
      <c r="BJ492" s="570">
        <f t="shared" si="758"/>
        <v>0</v>
      </c>
      <c r="BK492" s="570">
        <f t="shared" si="758"/>
        <v>0</v>
      </c>
      <c r="BL492" s="570">
        <f t="shared" si="758"/>
        <v>0</v>
      </c>
      <c r="BM492" s="570">
        <f t="shared" si="758"/>
        <v>0</v>
      </c>
      <c r="BN492" s="570">
        <f t="shared" si="758"/>
        <v>0</v>
      </c>
      <c r="BO492" s="570">
        <f t="shared" si="758"/>
        <v>0</v>
      </c>
      <c r="BP492" s="570">
        <f t="shared" si="758"/>
        <v>0</v>
      </c>
      <c r="BQ492" s="570">
        <f>SUM(AW492:BP492)</f>
        <v>0</v>
      </c>
    </row>
    <row r="493" spans="1:69" s="325" customFormat="1" ht="12.75" x14ac:dyDescent="0.2">
      <c r="A493" s="610">
        <v>1906</v>
      </c>
      <c r="B493" s="349" t="s">
        <v>283</v>
      </c>
      <c r="C493" s="1177">
        <f>'I4 BO ASSETS'!N63</f>
        <v>0</v>
      </c>
      <c r="D493" s="570"/>
      <c r="E493" s="570"/>
      <c r="F493" s="570"/>
      <c r="G493" s="570"/>
      <c r="H493" s="570"/>
      <c r="I493" s="570"/>
      <c r="J493" s="570"/>
      <c r="K493" s="570"/>
      <c r="L493" s="570"/>
      <c r="M493" s="570"/>
      <c r="N493" s="570"/>
      <c r="O493" s="570"/>
      <c r="P493" s="570"/>
      <c r="Q493" s="570"/>
      <c r="R493" s="570"/>
      <c r="S493" s="570"/>
      <c r="T493" s="570"/>
      <c r="U493" s="570"/>
      <c r="V493" s="570"/>
      <c r="W493" s="570"/>
      <c r="X493" s="570"/>
      <c r="Y493" s="570"/>
      <c r="Z493" s="570"/>
      <c r="AA493" s="570"/>
      <c r="AB493" s="570"/>
      <c r="AC493" s="570"/>
      <c r="AD493" s="570"/>
      <c r="AE493" s="570"/>
      <c r="AF493" s="570"/>
      <c r="AG493" s="570"/>
      <c r="AH493" s="570"/>
      <c r="AI493" s="570"/>
      <c r="AJ493" s="570"/>
      <c r="AK493" s="570"/>
      <c r="AL493" s="570"/>
      <c r="AM493" s="570"/>
      <c r="AN493" s="570"/>
      <c r="AO493" s="570"/>
      <c r="AP493" s="570"/>
      <c r="AQ493" s="570"/>
      <c r="AR493" s="570"/>
      <c r="AS493" s="570"/>
      <c r="AT493" s="570"/>
      <c r="AU493" s="570"/>
      <c r="AV493" s="570"/>
      <c r="AW493" s="570">
        <f t="shared" ref="AW493:BP493" si="759">$C493*AW635</f>
        <v>0</v>
      </c>
      <c r="AX493" s="570">
        <f t="shared" si="759"/>
        <v>0</v>
      </c>
      <c r="AY493" s="570">
        <f t="shared" si="759"/>
        <v>0</v>
      </c>
      <c r="AZ493" s="570">
        <f t="shared" si="759"/>
        <v>0</v>
      </c>
      <c r="BA493" s="570">
        <f t="shared" si="759"/>
        <v>0</v>
      </c>
      <c r="BB493" s="570">
        <f t="shared" si="759"/>
        <v>0</v>
      </c>
      <c r="BC493" s="570">
        <f t="shared" si="759"/>
        <v>0</v>
      </c>
      <c r="BD493" s="570">
        <f t="shared" si="759"/>
        <v>0</v>
      </c>
      <c r="BE493" s="570">
        <f t="shared" si="759"/>
        <v>0</v>
      </c>
      <c r="BF493" s="570">
        <f t="shared" si="759"/>
        <v>0</v>
      </c>
      <c r="BG493" s="570">
        <f t="shared" si="759"/>
        <v>0</v>
      </c>
      <c r="BH493" s="570">
        <f t="shared" si="759"/>
        <v>0</v>
      </c>
      <c r="BI493" s="570">
        <f t="shared" si="759"/>
        <v>0</v>
      </c>
      <c r="BJ493" s="570">
        <f t="shared" si="759"/>
        <v>0</v>
      </c>
      <c r="BK493" s="570">
        <f t="shared" si="759"/>
        <v>0</v>
      </c>
      <c r="BL493" s="570">
        <f t="shared" si="759"/>
        <v>0</v>
      </c>
      <c r="BM493" s="570">
        <f t="shared" si="759"/>
        <v>0</v>
      </c>
      <c r="BN493" s="570">
        <f t="shared" si="759"/>
        <v>0</v>
      </c>
      <c r="BO493" s="570">
        <f t="shared" si="759"/>
        <v>0</v>
      </c>
      <c r="BP493" s="570">
        <f t="shared" si="759"/>
        <v>0</v>
      </c>
      <c r="BQ493" s="570">
        <f t="shared" ref="BQ493:BQ511" si="760">SUM(AW493:BP493)</f>
        <v>0</v>
      </c>
    </row>
    <row r="494" spans="1:69" s="325" customFormat="1" ht="12.75" x14ac:dyDescent="0.2">
      <c r="A494" s="610">
        <v>1908</v>
      </c>
      <c r="B494" s="349" t="s">
        <v>284</v>
      </c>
      <c r="C494" s="1177">
        <f>'I4 BO ASSETS'!N64</f>
        <v>0</v>
      </c>
      <c r="D494" s="570"/>
      <c r="E494" s="570"/>
      <c r="F494" s="570"/>
      <c r="G494" s="570"/>
      <c r="H494" s="570"/>
      <c r="I494" s="570"/>
      <c r="J494" s="570"/>
      <c r="K494" s="570"/>
      <c r="L494" s="570"/>
      <c r="M494" s="570"/>
      <c r="N494" s="570"/>
      <c r="O494" s="570"/>
      <c r="P494" s="570"/>
      <c r="Q494" s="570"/>
      <c r="R494" s="570"/>
      <c r="S494" s="570"/>
      <c r="T494" s="570"/>
      <c r="U494" s="570"/>
      <c r="V494" s="570"/>
      <c r="W494" s="570"/>
      <c r="X494" s="570"/>
      <c r="Y494" s="570"/>
      <c r="Z494" s="570"/>
      <c r="AA494" s="570"/>
      <c r="AB494" s="570"/>
      <c r="AC494" s="570"/>
      <c r="AD494" s="570"/>
      <c r="AE494" s="570"/>
      <c r="AF494" s="570"/>
      <c r="AG494" s="570"/>
      <c r="AH494" s="570"/>
      <c r="AI494" s="570"/>
      <c r="AJ494" s="570"/>
      <c r="AK494" s="570"/>
      <c r="AL494" s="570"/>
      <c r="AM494" s="570"/>
      <c r="AN494" s="570"/>
      <c r="AO494" s="570"/>
      <c r="AP494" s="570"/>
      <c r="AQ494" s="570"/>
      <c r="AR494" s="570"/>
      <c r="AS494" s="570"/>
      <c r="AT494" s="570"/>
      <c r="AU494" s="570"/>
      <c r="AV494" s="570"/>
      <c r="AW494" s="570">
        <f t="shared" ref="AW494:BP494" si="761">$C494*AW636</f>
        <v>0</v>
      </c>
      <c r="AX494" s="570">
        <f t="shared" si="761"/>
        <v>0</v>
      </c>
      <c r="AY494" s="570">
        <f t="shared" si="761"/>
        <v>0</v>
      </c>
      <c r="AZ494" s="570">
        <f t="shared" si="761"/>
        <v>0</v>
      </c>
      <c r="BA494" s="570">
        <f t="shared" si="761"/>
        <v>0</v>
      </c>
      <c r="BB494" s="570">
        <f t="shared" si="761"/>
        <v>0</v>
      </c>
      <c r="BC494" s="570">
        <f t="shared" si="761"/>
        <v>0</v>
      </c>
      <c r="BD494" s="570">
        <f t="shared" si="761"/>
        <v>0</v>
      </c>
      <c r="BE494" s="570">
        <f t="shared" si="761"/>
        <v>0</v>
      </c>
      <c r="BF494" s="570">
        <f t="shared" si="761"/>
        <v>0</v>
      </c>
      <c r="BG494" s="570">
        <f t="shared" si="761"/>
        <v>0</v>
      </c>
      <c r="BH494" s="570">
        <f t="shared" si="761"/>
        <v>0</v>
      </c>
      <c r="BI494" s="570">
        <f t="shared" si="761"/>
        <v>0</v>
      </c>
      <c r="BJ494" s="570">
        <f t="shared" si="761"/>
        <v>0</v>
      </c>
      <c r="BK494" s="570">
        <f t="shared" si="761"/>
        <v>0</v>
      </c>
      <c r="BL494" s="570">
        <f t="shared" si="761"/>
        <v>0</v>
      </c>
      <c r="BM494" s="570">
        <f t="shared" si="761"/>
        <v>0</v>
      </c>
      <c r="BN494" s="570">
        <f t="shared" si="761"/>
        <v>0</v>
      </c>
      <c r="BO494" s="570">
        <f t="shared" si="761"/>
        <v>0</v>
      </c>
      <c r="BP494" s="570">
        <f t="shared" si="761"/>
        <v>0</v>
      </c>
      <c r="BQ494" s="570">
        <f t="shared" si="760"/>
        <v>0</v>
      </c>
    </row>
    <row r="495" spans="1:69" s="325" customFormat="1" ht="12.75" x14ac:dyDescent="0.2">
      <c r="A495" s="610">
        <v>1910</v>
      </c>
      <c r="B495" s="349" t="s">
        <v>285</v>
      </c>
      <c r="C495" s="1177">
        <f>'I4 BO ASSETS'!N65</f>
        <v>0</v>
      </c>
      <c r="D495" s="570"/>
      <c r="E495" s="570"/>
      <c r="F495" s="570"/>
      <c r="G495" s="570"/>
      <c r="H495" s="570"/>
      <c r="I495" s="570"/>
      <c r="J495" s="570"/>
      <c r="K495" s="570"/>
      <c r="L495" s="570"/>
      <c r="M495" s="570"/>
      <c r="N495" s="570"/>
      <c r="O495" s="570"/>
      <c r="P495" s="570"/>
      <c r="Q495" s="570"/>
      <c r="R495" s="570"/>
      <c r="S495" s="570"/>
      <c r="T495" s="570"/>
      <c r="U495" s="570"/>
      <c r="V495" s="570"/>
      <c r="W495" s="570"/>
      <c r="X495" s="570"/>
      <c r="Y495" s="570"/>
      <c r="Z495" s="570"/>
      <c r="AA495" s="570"/>
      <c r="AB495" s="570"/>
      <c r="AC495" s="570"/>
      <c r="AD495" s="570"/>
      <c r="AE495" s="570"/>
      <c r="AF495" s="570"/>
      <c r="AG495" s="570"/>
      <c r="AH495" s="570"/>
      <c r="AI495" s="570"/>
      <c r="AJ495" s="570"/>
      <c r="AK495" s="570"/>
      <c r="AL495" s="570"/>
      <c r="AM495" s="570"/>
      <c r="AN495" s="570"/>
      <c r="AO495" s="570"/>
      <c r="AP495" s="570"/>
      <c r="AQ495" s="570"/>
      <c r="AR495" s="570"/>
      <c r="AS495" s="570"/>
      <c r="AT495" s="570"/>
      <c r="AU495" s="570"/>
      <c r="AV495" s="570"/>
      <c r="AW495" s="570">
        <f t="shared" ref="AW495:BP495" si="762">$C495*AW637</f>
        <v>0</v>
      </c>
      <c r="AX495" s="570">
        <f t="shared" si="762"/>
        <v>0</v>
      </c>
      <c r="AY495" s="570">
        <f t="shared" si="762"/>
        <v>0</v>
      </c>
      <c r="AZ495" s="570">
        <f t="shared" si="762"/>
        <v>0</v>
      </c>
      <c r="BA495" s="570">
        <f t="shared" si="762"/>
        <v>0</v>
      </c>
      <c r="BB495" s="570">
        <f t="shared" si="762"/>
        <v>0</v>
      </c>
      <c r="BC495" s="570">
        <f t="shared" si="762"/>
        <v>0</v>
      </c>
      <c r="BD495" s="570">
        <f t="shared" si="762"/>
        <v>0</v>
      </c>
      <c r="BE495" s="570">
        <f t="shared" si="762"/>
        <v>0</v>
      </c>
      <c r="BF495" s="570">
        <f t="shared" si="762"/>
        <v>0</v>
      </c>
      <c r="BG495" s="570">
        <f t="shared" si="762"/>
        <v>0</v>
      </c>
      <c r="BH495" s="570">
        <f t="shared" si="762"/>
        <v>0</v>
      </c>
      <c r="BI495" s="570">
        <f t="shared" si="762"/>
        <v>0</v>
      </c>
      <c r="BJ495" s="570">
        <f t="shared" si="762"/>
        <v>0</v>
      </c>
      <c r="BK495" s="570">
        <f t="shared" si="762"/>
        <v>0</v>
      </c>
      <c r="BL495" s="570">
        <f t="shared" si="762"/>
        <v>0</v>
      </c>
      <c r="BM495" s="570">
        <f t="shared" si="762"/>
        <v>0</v>
      </c>
      <c r="BN495" s="570">
        <f t="shared" si="762"/>
        <v>0</v>
      </c>
      <c r="BO495" s="570">
        <f t="shared" si="762"/>
        <v>0</v>
      </c>
      <c r="BP495" s="570">
        <f t="shared" si="762"/>
        <v>0</v>
      </c>
      <c r="BQ495" s="570">
        <f t="shared" si="760"/>
        <v>0</v>
      </c>
    </row>
    <row r="496" spans="1:69" s="325" customFormat="1" ht="12.75" x14ac:dyDescent="0.2">
      <c r="A496" s="610">
        <v>1915</v>
      </c>
      <c r="B496" s="349" t="s">
        <v>509</v>
      </c>
      <c r="C496" s="1177">
        <f>'I4 BO ASSETS'!N66</f>
        <v>0</v>
      </c>
      <c r="D496" s="570"/>
      <c r="E496" s="570"/>
      <c r="F496" s="570"/>
      <c r="G496" s="570"/>
      <c r="H496" s="570"/>
      <c r="I496" s="570"/>
      <c r="J496" s="570"/>
      <c r="K496" s="570"/>
      <c r="L496" s="570"/>
      <c r="M496" s="570"/>
      <c r="N496" s="570"/>
      <c r="O496" s="570"/>
      <c r="P496" s="570"/>
      <c r="Q496" s="570"/>
      <c r="R496" s="570"/>
      <c r="S496" s="570"/>
      <c r="T496" s="570"/>
      <c r="U496" s="570"/>
      <c r="V496" s="570"/>
      <c r="W496" s="570"/>
      <c r="X496" s="570"/>
      <c r="Y496" s="570"/>
      <c r="Z496" s="570"/>
      <c r="AA496" s="570"/>
      <c r="AB496" s="570"/>
      <c r="AC496" s="570"/>
      <c r="AD496" s="570"/>
      <c r="AE496" s="570"/>
      <c r="AF496" s="570"/>
      <c r="AG496" s="570"/>
      <c r="AH496" s="570"/>
      <c r="AI496" s="570"/>
      <c r="AJ496" s="570"/>
      <c r="AK496" s="570"/>
      <c r="AL496" s="570"/>
      <c r="AM496" s="570"/>
      <c r="AN496" s="570"/>
      <c r="AO496" s="570"/>
      <c r="AP496" s="570"/>
      <c r="AQ496" s="570"/>
      <c r="AR496" s="570"/>
      <c r="AS496" s="570"/>
      <c r="AT496" s="570"/>
      <c r="AU496" s="570"/>
      <c r="AV496" s="570"/>
      <c r="AW496" s="570">
        <f t="shared" ref="AW496:BP496" si="763">$C496*AW638</f>
        <v>0</v>
      </c>
      <c r="AX496" s="570">
        <f t="shared" si="763"/>
        <v>0</v>
      </c>
      <c r="AY496" s="570">
        <f t="shared" si="763"/>
        <v>0</v>
      </c>
      <c r="AZ496" s="570">
        <f t="shared" si="763"/>
        <v>0</v>
      </c>
      <c r="BA496" s="570">
        <f t="shared" si="763"/>
        <v>0</v>
      </c>
      <c r="BB496" s="570">
        <f t="shared" si="763"/>
        <v>0</v>
      </c>
      <c r="BC496" s="570">
        <f t="shared" si="763"/>
        <v>0</v>
      </c>
      <c r="BD496" s="570">
        <f t="shared" si="763"/>
        <v>0</v>
      </c>
      <c r="BE496" s="570">
        <f t="shared" si="763"/>
        <v>0</v>
      </c>
      <c r="BF496" s="570">
        <f t="shared" si="763"/>
        <v>0</v>
      </c>
      <c r="BG496" s="570">
        <f t="shared" si="763"/>
        <v>0</v>
      </c>
      <c r="BH496" s="570">
        <f t="shared" si="763"/>
        <v>0</v>
      </c>
      <c r="BI496" s="570">
        <f t="shared" si="763"/>
        <v>0</v>
      </c>
      <c r="BJ496" s="570">
        <f t="shared" si="763"/>
        <v>0</v>
      </c>
      <c r="BK496" s="570">
        <f t="shared" si="763"/>
        <v>0</v>
      </c>
      <c r="BL496" s="570">
        <f t="shared" si="763"/>
        <v>0</v>
      </c>
      <c r="BM496" s="570">
        <f t="shared" si="763"/>
        <v>0</v>
      </c>
      <c r="BN496" s="570">
        <f t="shared" si="763"/>
        <v>0</v>
      </c>
      <c r="BO496" s="570">
        <f t="shared" si="763"/>
        <v>0</v>
      </c>
      <c r="BP496" s="570">
        <f t="shared" si="763"/>
        <v>0</v>
      </c>
      <c r="BQ496" s="570">
        <f t="shared" si="760"/>
        <v>0</v>
      </c>
    </row>
    <row r="497" spans="1:69" s="325" customFormat="1" ht="12.75" x14ac:dyDescent="0.2">
      <c r="A497" s="610">
        <v>1920</v>
      </c>
      <c r="B497" s="349" t="s">
        <v>510</v>
      </c>
      <c r="C497" s="1177">
        <f>'I4 BO ASSETS'!N67</f>
        <v>0</v>
      </c>
      <c r="D497" s="570"/>
      <c r="E497" s="570"/>
      <c r="F497" s="570"/>
      <c r="G497" s="570"/>
      <c r="H497" s="570"/>
      <c r="I497" s="570"/>
      <c r="J497" s="570"/>
      <c r="K497" s="570"/>
      <c r="L497" s="570"/>
      <c r="M497" s="570"/>
      <c r="N497" s="570"/>
      <c r="O497" s="570"/>
      <c r="P497" s="570"/>
      <c r="Q497" s="570"/>
      <c r="R497" s="570"/>
      <c r="S497" s="570"/>
      <c r="T497" s="570"/>
      <c r="U497" s="570"/>
      <c r="V497" s="570"/>
      <c r="W497" s="570"/>
      <c r="X497" s="570"/>
      <c r="Y497" s="570"/>
      <c r="Z497" s="570"/>
      <c r="AA497" s="570"/>
      <c r="AB497" s="570"/>
      <c r="AC497" s="570"/>
      <c r="AD497" s="570"/>
      <c r="AE497" s="570"/>
      <c r="AF497" s="570"/>
      <c r="AG497" s="570"/>
      <c r="AH497" s="570"/>
      <c r="AI497" s="570"/>
      <c r="AJ497" s="570"/>
      <c r="AK497" s="570"/>
      <c r="AL497" s="570"/>
      <c r="AM497" s="570"/>
      <c r="AN497" s="570"/>
      <c r="AO497" s="570"/>
      <c r="AP497" s="570"/>
      <c r="AQ497" s="570"/>
      <c r="AR497" s="570"/>
      <c r="AS497" s="570"/>
      <c r="AT497" s="570"/>
      <c r="AU497" s="570"/>
      <c r="AV497" s="570"/>
      <c r="AW497" s="570">
        <f t="shared" ref="AW497:BP497" si="764">$C497*AW639</f>
        <v>0</v>
      </c>
      <c r="AX497" s="570">
        <f t="shared" si="764"/>
        <v>0</v>
      </c>
      <c r="AY497" s="570">
        <f t="shared" si="764"/>
        <v>0</v>
      </c>
      <c r="AZ497" s="570">
        <f t="shared" si="764"/>
        <v>0</v>
      </c>
      <c r="BA497" s="570">
        <f t="shared" si="764"/>
        <v>0</v>
      </c>
      <c r="BB497" s="570">
        <f t="shared" si="764"/>
        <v>0</v>
      </c>
      <c r="BC497" s="570">
        <f t="shared" si="764"/>
        <v>0</v>
      </c>
      <c r="BD497" s="570">
        <f t="shared" si="764"/>
        <v>0</v>
      </c>
      <c r="BE497" s="570">
        <f t="shared" si="764"/>
        <v>0</v>
      </c>
      <c r="BF497" s="570">
        <f t="shared" si="764"/>
        <v>0</v>
      </c>
      <c r="BG497" s="570">
        <f t="shared" si="764"/>
        <v>0</v>
      </c>
      <c r="BH497" s="570">
        <f t="shared" si="764"/>
        <v>0</v>
      </c>
      <c r="BI497" s="570">
        <f t="shared" si="764"/>
        <v>0</v>
      </c>
      <c r="BJ497" s="570">
        <f t="shared" si="764"/>
        <v>0</v>
      </c>
      <c r="BK497" s="570">
        <f t="shared" si="764"/>
        <v>0</v>
      </c>
      <c r="BL497" s="570">
        <f t="shared" si="764"/>
        <v>0</v>
      </c>
      <c r="BM497" s="570">
        <f t="shared" si="764"/>
        <v>0</v>
      </c>
      <c r="BN497" s="570">
        <f t="shared" si="764"/>
        <v>0</v>
      </c>
      <c r="BO497" s="570">
        <f t="shared" si="764"/>
        <v>0</v>
      </c>
      <c r="BP497" s="570">
        <f t="shared" si="764"/>
        <v>0</v>
      </c>
      <c r="BQ497" s="570">
        <f t="shared" si="760"/>
        <v>0</v>
      </c>
    </row>
    <row r="498" spans="1:69" s="325" customFormat="1" ht="12.75" x14ac:dyDescent="0.2">
      <c r="A498" s="610">
        <v>1925</v>
      </c>
      <c r="B498" s="349" t="s">
        <v>511</v>
      </c>
      <c r="C498" s="1177">
        <f>'I4 BO ASSETS'!N68</f>
        <v>0</v>
      </c>
      <c r="D498" s="570"/>
      <c r="E498" s="570"/>
      <c r="F498" s="570"/>
      <c r="G498" s="570"/>
      <c r="H498" s="570"/>
      <c r="I498" s="570"/>
      <c r="J498" s="570"/>
      <c r="K498" s="570"/>
      <c r="L498" s="570"/>
      <c r="M498" s="570"/>
      <c r="N498" s="570"/>
      <c r="O498" s="570"/>
      <c r="P498" s="570"/>
      <c r="Q498" s="570"/>
      <c r="R498" s="570"/>
      <c r="S498" s="570"/>
      <c r="T498" s="570"/>
      <c r="U498" s="570"/>
      <c r="V498" s="570"/>
      <c r="W498" s="570"/>
      <c r="X498" s="570"/>
      <c r="Y498" s="570"/>
      <c r="Z498" s="570"/>
      <c r="AA498" s="570"/>
      <c r="AB498" s="570"/>
      <c r="AC498" s="570"/>
      <c r="AD498" s="570"/>
      <c r="AE498" s="570"/>
      <c r="AF498" s="570"/>
      <c r="AG498" s="570"/>
      <c r="AH498" s="570"/>
      <c r="AI498" s="570"/>
      <c r="AJ498" s="570"/>
      <c r="AK498" s="570"/>
      <c r="AL498" s="570"/>
      <c r="AM498" s="570"/>
      <c r="AN498" s="570"/>
      <c r="AO498" s="570"/>
      <c r="AP498" s="570"/>
      <c r="AQ498" s="570"/>
      <c r="AR498" s="570"/>
      <c r="AS498" s="570"/>
      <c r="AT498" s="570"/>
      <c r="AU498" s="570"/>
      <c r="AV498" s="570"/>
      <c r="AW498" s="570">
        <f t="shared" ref="AW498:BP498" si="765">$C498*AW640</f>
        <v>0</v>
      </c>
      <c r="AX498" s="570">
        <f t="shared" si="765"/>
        <v>0</v>
      </c>
      <c r="AY498" s="570">
        <f t="shared" si="765"/>
        <v>0</v>
      </c>
      <c r="AZ498" s="570">
        <f t="shared" si="765"/>
        <v>0</v>
      </c>
      <c r="BA498" s="570">
        <f t="shared" si="765"/>
        <v>0</v>
      </c>
      <c r="BB498" s="570">
        <f t="shared" si="765"/>
        <v>0</v>
      </c>
      <c r="BC498" s="570">
        <f t="shared" si="765"/>
        <v>0</v>
      </c>
      <c r="BD498" s="570">
        <f t="shared" si="765"/>
        <v>0</v>
      </c>
      <c r="BE498" s="570">
        <f t="shared" si="765"/>
        <v>0</v>
      </c>
      <c r="BF498" s="570">
        <f t="shared" si="765"/>
        <v>0</v>
      </c>
      <c r="BG498" s="570">
        <f t="shared" si="765"/>
        <v>0</v>
      </c>
      <c r="BH498" s="570">
        <f t="shared" si="765"/>
        <v>0</v>
      </c>
      <c r="BI498" s="570">
        <f t="shared" si="765"/>
        <v>0</v>
      </c>
      <c r="BJ498" s="570">
        <f t="shared" si="765"/>
        <v>0</v>
      </c>
      <c r="BK498" s="570">
        <f t="shared" si="765"/>
        <v>0</v>
      </c>
      <c r="BL498" s="570">
        <f t="shared" si="765"/>
        <v>0</v>
      </c>
      <c r="BM498" s="570">
        <f t="shared" si="765"/>
        <v>0</v>
      </c>
      <c r="BN498" s="570">
        <f t="shared" si="765"/>
        <v>0</v>
      </c>
      <c r="BO498" s="570">
        <f t="shared" si="765"/>
        <v>0</v>
      </c>
      <c r="BP498" s="570">
        <f t="shared" si="765"/>
        <v>0</v>
      </c>
      <c r="BQ498" s="570">
        <f t="shared" si="760"/>
        <v>0</v>
      </c>
    </row>
    <row r="499" spans="1:69" s="325" customFormat="1" ht="12.75" x14ac:dyDescent="0.2">
      <c r="A499" s="610">
        <v>1930</v>
      </c>
      <c r="B499" s="349" t="s">
        <v>512</v>
      </c>
      <c r="C499" s="1177">
        <f>'I4 BO ASSETS'!N69</f>
        <v>0</v>
      </c>
      <c r="D499" s="570"/>
      <c r="E499" s="570"/>
      <c r="F499" s="570"/>
      <c r="G499" s="570"/>
      <c r="H499" s="570"/>
      <c r="I499" s="570"/>
      <c r="J499" s="570"/>
      <c r="K499" s="570"/>
      <c r="L499" s="570"/>
      <c r="M499" s="570"/>
      <c r="N499" s="570"/>
      <c r="O499" s="570"/>
      <c r="P499" s="570"/>
      <c r="Q499" s="570"/>
      <c r="R499" s="570"/>
      <c r="S499" s="570"/>
      <c r="T499" s="570"/>
      <c r="U499" s="570"/>
      <c r="V499" s="570"/>
      <c r="W499" s="570"/>
      <c r="X499" s="570"/>
      <c r="Y499" s="570"/>
      <c r="Z499" s="570"/>
      <c r="AA499" s="570"/>
      <c r="AB499" s="570"/>
      <c r="AC499" s="570"/>
      <c r="AD499" s="570"/>
      <c r="AE499" s="570"/>
      <c r="AF499" s="570"/>
      <c r="AG499" s="570"/>
      <c r="AH499" s="570"/>
      <c r="AI499" s="570"/>
      <c r="AJ499" s="570"/>
      <c r="AK499" s="570"/>
      <c r="AL499" s="570"/>
      <c r="AM499" s="570"/>
      <c r="AN499" s="570"/>
      <c r="AO499" s="570"/>
      <c r="AP499" s="570"/>
      <c r="AQ499" s="570"/>
      <c r="AR499" s="570"/>
      <c r="AS499" s="570"/>
      <c r="AT499" s="570"/>
      <c r="AU499" s="570"/>
      <c r="AV499" s="570"/>
      <c r="AW499" s="570">
        <f t="shared" ref="AW499:BP499" si="766">$C499*AW641</f>
        <v>0</v>
      </c>
      <c r="AX499" s="570">
        <f t="shared" si="766"/>
        <v>0</v>
      </c>
      <c r="AY499" s="570">
        <f t="shared" si="766"/>
        <v>0</v>
      </c>
      <c r="AZ499" s="570">
        <f t="shared" si="766"/>
        <v>0</v>
      </c>
      <c r="BA499" s="570">
        <f t="shared" si="766"/>
        <v>0</v>
      </c>
      <c r="BB499" s="570">
        <f t="shared" si="766"/>
        <v>0</v>
      </c>
      <c r="BC499" s="570">
        <f t="shared" si="766"/>
        <v>0</v>
      </c>
      <c r="BD499" s="570">
        <f t="shared" si="766"/>
        <v>0</v>
      </c>
      <c r="BE499" s="570">
        <f t="shared" si="766"/>
        <v>0</v>
      </c>
      <c r="BF499" s="570">
        <f t="shared" si="766"/>
        <v>0</v>
      </c>
      <c r="BG499" s="570">
        <f t="shared" si="766"/>
        <v>0</v>
      </c>
      <c r="BH499" s="570">
        <f t="shared" si="766"/>
        <v>0</v>
      </c>
      <c r="BI499" s="570">
        <f t="shared" si="766"/>
        <v>0</v>
      </c>
      <c r="BJ499" s="570">
        <f t="shared" si="766"/>
        <v>0</v>
      </c>
      <c r="BK499" s="570">
        <f t="shared" si="766"/>
        <v>0</v>
      </c>
      <c r="BL499" s="570">
        <f t="shared" si="766"/>
        <v>0</v>
      </c>
      <c r="BM499" s="570">
        <f t="shared" si="766"/>
        <v>0</v>
      </c>
      <c r="BN499" s="570">
        <f t="shared" si="766"/>
        <v>0</v>
      </c>
      <c r="BO499" s="570">
        <f t="shared" si="766"/>
        <v>0</v>
      </c>
      <c r="BP499" s="570">
        <f t="shared" si="766"/>
        <v>0</v>
      </c>
      <c r="BQ499" s="570">
        <f t="shared" si="760"/>
        <v>0</v>
      </c>
    </row>
    <row r="500" spans="1:69" s="325" customFormat="1" ht="12.75" x14ac:dyDescent="0.2">
      <c r="A500" s="610">
        <v>1935</v>
      </c>
      <c r="B500" s="349" t="s">
        <v>513</v>
      </c>
      <c r="C500" s="1177">
        <f>'I4 BO ASSETS'!N70</f>
        <v>0</v>
      </c>
      <c r="D500" s="570"/>
      <c r="E500" s="570"/>
      <c r="F500" s="570"/>
      <c r="G500" s="570"/>
      <c r="H500" s="570"/>
      <c r="I500" s="570"/>
      <c r="J500" s="570"/>
      <c r="K500" s="570"/>
      <c r="L500" s="570"/>
      <c r="M500" s="570"/>
      <c r="N500" s="570"/>
      <c r="O500" s="570"/>
      <c r="P500" s="570"/>
      <c r="Q500" s="570"/>
      <c r="R500" s="570"/>
      <c r="S500" s="570"/>
      <c r="T500" s="570"/>
      <c r="U500" s="570"/>
      <c r="V500" s="570"/>
      <c r="W500" s="570"/>
      <c r="X500" s="570"/>
      <c r="Y500" s="570"/>
      <c r="Z500" s="570"/>
      <c r="AA500" s="570"/>
      <c r="AB500" s="570"/>
      <c r="AC500" s="570"/>
      <c r="AD500" s="570"/>
      <c r="AE500" s="570"/>
      <c r="AF500" s="570"/>
      <c r="AG500" s="570"/>
      <c r="AH500" s="570"/>
      <c r="AI500" s="570"/>
      <c r="AJ500" s="570"/>
      <c r="AK500" s="570"/>
      <c r="AL500" s="570"/>
      <c r="AM500" s="570"/>
      <c r="AN500" s="570"/>
      <c r="AO500" s="570"/>
      <c r="AP500" s="570"/>
      <c r="AQ500" s="570"/>
      <c r="AR500" s="570"/>
      <c r="AS500" s="570"/>
      <c r="AT500" s="570"/>
      <c r="AU500" s="570"/>
      <c r="AV500" s="570"/>
      <c r="AW500" s="570">
        <f t="shared" ref="AW500:BP500" si="767">$C500*AW642</f>
        <v>0</v>
      </c>
      <c r="AX500" s="570">
        <f t="shared" si="767"/>
        <v>0</v>
      </c>
      <c r="AY500" s="570">
        <f t="shared" si="767"/>
        <v>0</v>
      </c>
      <c r="AZ500" s="570">
        <f t="shared" si="767"/>
        <v>0</v>
      </c>
      <c r="BA500" s="570">
        <f t="shared" si="767"/>
        <v>0</v>
      </c>
      <c r="BB500" s="570">
        <f t="shared" si="767"/>
        <v>0</v>
      </c>
      <c r="BC500" s="570">
        <f t="shared" si="767"/>
        <v>0</v>
      </c>
      <c r="BD500" s="570">
        <f t="shared" si="767"/>
        <v>0</v>
      </c>
      <c r="BE500" s="570">
        <f t="shared" si="767"/>
        <v>0</v>
      </c>
      <c r="BF500" s="570">
        <f t="shared" si="767"/>
        <v>0</v>
      </c>
      <c r="BG500" s="570">
        <f t="shared" si="767"/>
        <v>0</v>
      </c>
      <c r="BH500" s="570">
        <f t="shared" si="767"/>
        <v>0</v>
      </c>
      <c r="BI500" s="570">
        <f t="shared" si="767"/>
        <v>0</v>
      </c>
      <c r="BJ500" s="570">
        <f t="shared" si="767"/>
        <v>0</v>
      </c>
      <c r="BK500" s="570">
        <f t="shared" si="767"/>
        <v>0</v>
      </c>
      <c r="BL500" s="570">
        <f t="shared" si="767"/>
        <v>0</v>
      </c>
      <c r="BM500" s="570">
        <f t="shared" si="767"/>
        <v>0</v>
      </c>
      <c r="BN500" s="570">
        <f t="shared" si="767"/>
        <v>0</v>
      </c>
      <c r="BO500" s="570">
        <f t="shared" si="767"/>
        <v>0</v>
      </c>
      <c r="BP500" s="570">
        <f t="shared" si="767"/>
        <v>0</v>
      </c>
      <c r="BQ500" s="570">
        <f t="shared" si="760"/>
        <v>0</v>
      </c>
    </row>
    <row r="501" spans="1:69" s="325" customFormat="1" ht="12.75" x14ac:dyDescent="0.2">
      <c r="A501" s="610">
        <v>1940</v>
      </c>
      <c r="B501" s="349" t="s">
        <v>514</v>
      </c>
      <c r="C501" s="1177">
        <f>'I4 BO ASSETS'!N71</f>
        <v>0</v>
      </c>
      <c r="D501" s="570"/>
      <c r="E501" s="570"/>
      <c r="F501" s="570"/>
      <c r="G501" s="570"/>
      <c r="H501" s="570"/>
      <c r="I501" s="570"/>
      <c r="J501" s="570"/>
      <c r="K501" s="570"/>
      <c r="L501" s="570"/>
      <c r="M501" s="570"/>
      <c r="N501" s="570"/>
      <c r="O501" s="570"/>
      <c r="P501" s="570"/>
      <c r="Q501" s="570"/>
      <c r="R501" s="570"/>
      <c r="S501" s="570"/>
      <c r="T501" s="570"/>
      <c r="U501" s="570"/>
      <c r="V501" s="570"/>
      <c r="W501" s="570"/>
      <c r="X501" s="570"/>
      <c r="Y501" s="570"/>
      <c r="Z501" s="570"/>
      <c r="AA501" s="570"/>
      <c r="AB501" s="570"/>
      <c r="AC501" s="570"/>
      <c r="AD501" s="570"/>
      <c r="AE501" s="570"/>
      <c r="AF501" s="570"/>
      <c r="AG501" s="570"/>
      <c r="AH501" s="570"/>
      <c r="AI501" s="570"/>
      <c r="AJ501" s="570"/>
      <c r="AK501" s="570"/>
      <c r="AL501" s="570"/>
      <c r="AM501" s="570"/>
      <c r="AN501" s="570"/>
      <c r="AO501" s="570"/>
      <c r="AP501" s="570"/>
      <c r="AQ501" s="570"/>
      <c r="AR501" s="570"/>
      <c r="AS501" s="570"/>
      <c r="AT501" s="570"/>
      <c r="AU501" s="570"/>
      <c r="AV501" s="570"/>
      <c r="AW501" s="570">
        <f t="shared" ref="AW501:BP501" si="768">$C501*AW643</f>
        <v>0</v>
      </c>
      <c r="AX501" s="570">
        <f t="shared" si="768"/>
        <v>0</v>
      </c>
      <c r="AY501" s="570">
        <f t="shared" si="768"/>
        <v>0</v>
      </c>
      <c r="AZ501" s="570">
        <f t="shared" si="768"/>
        <v>0</v>
      </c>
      <c r="BA501" s="570">
        <f t="shared" si="768"/>
        <v>0</v>
      </c>
      <c r="BB501" s="570">
        <f t="shared" si="768"/>
        <v>0</v>
      </c>
      <c r="BC501" s="570">
        <f t="shared" si="768"/>
        <v>0</v>
      </c>
      <c r="BD501" s="570">
        <f t="shared" si="768"/>
        <v>0</v>
      </c>
      <c r="BE501" s="570">
        <f t="shared" si="768"/>
        <v>0</v>
      </c>
      <c r="BF501" s="570">
        <f t="shared" si="768"/>
        <v>0</v>
      </c>
      <c r="BG501" s="570">
        <f t="shared" si="768"/>
        <v>0</v>
      </c>
      <c r="BH501" s="570">
        <f t="shared" si="768"/>
        <v>0</v>
      </c>
      <c r="BI501" s="570">
        <f t="shared" si="768"/>
        <v>0</v>
      </c>
      <c r="BJ501" s="570">
        <f t="shared" si="768"/>
        <v>0</v>
      </c>
      <c r="BK501" s="570">
        <f t="shared" si="768"/>
        <v>0</v>
      </c>
      <c r="BL501" s="570">
        <f t="shared" si="768"/>
        <v>0</v>
      </c>
      <c r="BM501" s="570">
        <f t="shared" si="768"/>
        <v>0</v>
      </c>
      <c r="BN501" s="570">
        <f t="shared" si="768"/>
        <v>0</v>
      </c>
      <c r="BO501" s="570">
        <f t="shared" si="768"/>
        <v>0</v>
      </c>
      <c r="BP501" s="570">
        <f t="shared" si="768"/>
        <v>0</v>
      </c>
      <c r="BQ501" s="570">
        <f t="shared" si="760"/>
        <v>0</v>
      </c>
    </row>
    <row r="502" spans="1:69" s="325" customFormat="1" ht="12.75" x14ac:dyDescent="0.2">
      <c r="A502" s="610">
        <v>1945</v>
      </c>
      <c r="B502" s="349" t="s">
        <v>515</v>
      </c>
      <c r="C502" s="1177">
        <f>'I4 BO ASSETS'!N72</f>
        <v>0</v>
      </c>
      <c r="D502" s="570"/>
      <c r="E502" s="570"/>
      <c r="F502" s="570"/>
      <c r="G502" s="570"/>
      <c r="H502" s="570"/>
      <c r="I502" s="570"/>
      <c r="J502" s="570"/>
      <c r="K502" s="570"/>
      <c r="L502" s="570"/>
      <c r="M502" s="570"/>
      <c r="N502" s="570"/>
      <c r="O502" s="570"/>
      <c r="P502" s="570"/>
      <c r="Q502" s="570"/>
      <c r="R502" s="570"/>
      <c r="S502" s="570"/>
      <c r="T502" s="570"/>
      <c r="U502" s="570"/>
      <c r="V502" s="570"/>
      <c r="W502" s="570"/>
      <c r="X502" s="570"/>
      <c r="Y502" s="570"/>
      <c r="Z502" s="570"/>
      <c r="AA502" s="570"/>
      <c r="AB502" s="570"/>
      <c r="AC502" s="570"/>
      <c r="AD502" s="570"/>
      <c r="AE502" s="570"/>
      <c r="AF502" s="570"/>
      <c r="AG502" s="570"/>
      <c r="AH502" s="570"/>
      <c r="AI502" s="570"/>
      <c r="AJ502" s="570"/>
      <c r="AK502" s="570"/>
      <c r="AL502" s="570"/>
      <c r="AM502" s="570"/>
      <c r="AN502" s="570"/>
      <c r="AO502" s="570"/>
      <c r="AP502" s="570"/>
      <c r="AQ502" s="570"/>
      <c r="AR502" s="570"/>
      <c r="AS502" s="570"/>
      <c r="AT502" s="570"/>
      <c r="AU502" s="570"/>
      <c r="AV502" s="570"/>
      <c r="AW502" s="570">
        <f t="shared" ref="AW502:BP502" si="769">$C502*AW644</f>
        <v>0</v>
      </c>
      <c r="AX502" s="570">
        <f t="shared" si="769"/>
        <v>0</v>
      </c>
      <c r="AY502" s="570">
        <f t="shared" si="769"/>
        <v>0</v>
      </c>
      <c r="AZ502" s="570">
        <f t="shared" si="769"/>
        <v>0</v>
      </c>
      <c r="BA502" s="570">
        <f t="shared" si="769"/>
        <v>0</v>
      </c>
      <c r="BB502" s="570">
        <f t="shared" si="769"/>
        <v>0</v>
      </c>
      <c r="BC502" s="570">
        <f t="shared" si="769"/>
        <v>0</v>
      </c>
      <c r="BD502" s="570">
        <f t="shared" si="769"/>
        <v>0</v>
      </c>
      <c r="BE502" s="570">
        <f t="shared" si="769"/>
        <v>0</v>
      </c>
      <c r="BF502" s="570">
        <f t="shared" si="769"/>
        <v>0</v>
      </c>
      <c r="BG502" s="570">
        <f t="shared" si="769"/>
        <v>0</v>
      </c>
      <c r="BH502" s="570">
        <f t="shared" si="769"/>
        <v>0</v>
      </c>
      <c r="BI502" s="570">
        <f t="shared" si="769"/>
        <v>0</v>
      </c>
      <c r="BJ502" s="570">
        <f t="shared" si="769"/>
        <v>0</v>
      </c>
      <c r="BK502" s="570">
        <f t="shared" si="769"/>
        <v>0</v>
      </c>
      <c r="BL502" s="570">
        <f t="shared" si="769"/>
        <v>0</v>
      </c>
      <c r="BM502" s="570">
        <f t="shared" si="769"/>
        <v>0</v>
      </c>
      <c r="BN502" s="570">
        <f t="shared" si="769"/>
        <v>0</v>
      </c>
      <c r="BO502" s="570">
        <f t="shared" si="769"/>
        <v>0</v>
      </c>
      <c r="BP502" s="570">
        <f t="shared" si="769"/>
        <v>0</v>
      </c>
      <c r="BQ502" s="570">
        <f t="shared" si="760"/>
        <v>0</v>
      </c>
    </row>
    <row r="503" spans="1:69" s="325" customFormat="1" ht="12.75" x14ac:dyDescent="0.2">
      <c r="A503" s="610">
        <v>1950</v>
      </c>
      <c r="B503" s="349" t="s">
        <v>516</v>
      </c>
      <c r="C503" s="1177">
        <f>'I4 BO ASSETS'!N73</f>
        <v>0</v>
      </c>
      <c r="D503" s="570"/>
      <c r="E503" s="570"/>
      <c r="F503" s="570"/>
      <c r="G503" s="570"/>
      <c r="H503" s="570"/>
      <c r="I503" s="570"/>
      <c r="J503" s="570"/>
      <c r="K503" s="570"/>
      <c r="L503" s="570"/>
      <c r="M503" s="570"/>
      <c r="N503" s="570"/>
      <c r="O503" s="570"/>
      <c r="P503" s="570"/>
      <c r="Q503" s="570"/>
      <c r="R503" s="570"/>
      <c r="S503" s="570"/>
      <c r="T503" s="570"/>
      <c r="U503" s="570"/>
      <c r="V503" s="570"/>
      <c r="W503" s="570"/>
      <c r="X503" s="570"/>
      <c r="Y503" s="570"/>
      <c r="Z503" s="570"/>
      <c r="AA503" s="570"/>
      <c r="AB503" s="570"/>
      <c r="AC503" s="570"/>
      <c r="AD503" s="570"/>
      <c r="AE503" s="570"/>
      <c r="AF503" s="570"/>
      <c r="AG503" s="570"/>
      <c r="AH503" s="570"/>
      <c r="AI503" s="570"/>
      <c r="AJ503" s="570"/>
      <c r="AK503" s="570"/>
      <c r="AL503" s="570"/>
      <c r="AM503" s="570"/>
      <c r="AN503" s="570"/>
      <c r="AO503" s="570"/>
      <c r="AP503" s="570"/>
      <c r="AQ503" s="570"/>
      <c r="AR503" s="570"/>
      <c r="AS503" s="570"/>
      <c r="AT503" s="570"/>
      <c r="AU503" s="570"/>
      <c r="AV503" s="570"/>
      <c r="AW503" s="570">
        <f t="shared" ref="AW503:BP503" si="770">$C503*AW645</f>
        <v>0</v>
      </c>
      <c r="AX503" s="570">
        <f t="shared" si="770"/>
        <v>0</v>
      </c>
      <c r="AY503" s="570">
        <f t="shared" si="770"/>
        <v>0</v>
      </c>
      <c r="AZ503" s="570">
        <f t="shared" si="770"/>
        <v>0</v>
      </c>
      <c r="BA503" s="570">
        <f t="shared" si="770"/>
        <v>0</v>
      </c>
      <c r="BB503" s="570">
        <f t="shared" si="770"/>
        <v>0</v>
      </c>
      <c r="BC503" s="570">
        <f t="shared" si="770"/>
        <v>0</v>
      </c>
      <c r="BD503" s="570">
        <f t="shared" si="770"/>
        <v>0</v>
      </c>
      <c r="BE503" s="570">
        <f t="shared" si="770"/>
        <v>0</v>
      </c>
      <c r="BF503" s="570">
        <f t="shared" si="770"/>
        <v>0</v>
      </c>
      <c r="BG503" s="570">
        <f t="shared" si="770"/>
        <v>0</v>
      </c>
      <c r="BH503" s="570">
        <f t="shared" si="770"/>
        <v>0</v>
      </c>
      <c r="BI503" s="570">
        <f t="shared" si="770"/>
        <v>0</v>
      </c>
      <c r="BJ503" s="570">
        <f t="shared" si="770"/>
        <v>0</v>
      </c>
      <c r="BK503" s="570">
        <f t="shared" si="770"/>
        <v>0</v>
      </c>
      <c r="BL503" s="570">
        <f t="shared" si="770"/>
        <v>0</v>
      </c>
      <c r="BM503" s="570">
        <f t="shared" si="770"/>
        <v>0</v>
      </c>
      <c r="BN503" s="570">
        <f t="shared" si="770"/>
        <v>0</v>
      </c>
      <c r="BO503" s="570">
        <f t="shared" si="770"/>
        <v>0</v>
      </c>
      <c r="BP503" s="570">
        <f t="shared" si="770"/>
        <v>0</v>
      </c>
      <c r="BQ503" s="570">
        <f t="shared" si="760"/>
        <v>0</v>
      </c>
    </row>
    <row r="504" spans="1:69" s="325" customFormat="1" ht="12.75" x14ac:dyDescent="0.2">
      <c r="A504" s="610">
        <v>1955</v>
      </c>
      <c r="B504" s="349" t="s">
        <v>273</v>
      </c>
      <c r="C504" s="1177">
        <f>'I4 BO ASSETS'!N74</f>
        <v>0</v>
      </c>
      <c r="D504" s="570"/>
      <c r="E504" s="570"/>
      <c r="F504" s="570"/>
      <c r="G504" s="570"/>
      <c r="H504" s="570"/>
      <c r="I504" s="570"/>
      <c r="J504" s="570"/>
      <c r="K504" s="570"/>
      <c r="L504" s="570"/>
      <c r="M504" s="570"/>
      <c r="N504" s="570"/>
      <c r="O504" s="570"/>
      <c r="P504" s="570"/>
      <c r="Q504" s="570"/>
      <c r="R504" s="570"/>
      <c r="S504" s="570"/>
      <c r="T504" s="570"/>
      <c r="U504" s="570"/>
      <c r="V504" s="570"/>
      <c r="W504" s="570"/>
      <c r="X504" s="570"/>
      <c r="Y504" s="570"/>
      <c r="Z504" s="570"/>
      <c r="AA504" s="570"/>
      <c r="AB504" s="570"/>
      <c r="AC504" s="570"/>
      <c r="AD504" s="570"/>
      <c r="AE504" s="570"/>
      <c r="AF504" s="570"/>
      <c r="AG504" s="570"/>
      <c r="AH504" s="570"/>
      <c r="AI504" s="570"/>
      <c r="AJ504" s="570"/>
      <c r="AK504" s="570"/>
      <c r="AL504" s="570"/>
      <c r="AM504" s="570"/>
      <c r="AN504" s="570"/>
      <c r="AO504" s="570"/>
      <c r="AP504" s="570"/>
      <c r="AQ504" s="570"/>
      <c r="AR504" s="570"/>
      <c r="AS504" s="570"/>
      <c r="AT504" s="570"/>
      <c r="AU504" s="570"/>
      <c r="AV504" s="570"/>
      <c r="AW504" s="570">
        <f t="shared" ref="AW504:BP504" si="771">$C504*AW646</f>
        <v>0</v>
      </c>
      <c r="AX504" s="570">
        <f t="shared" si="771"/>
        <v>0</v>
      </c>
      <c r="AY504" s="570">
        <f t="shared" si="771"/>
        <v>0</v>
      </c>
      <c r="AZ504" s="570">
        <f t="shared" si="771"/>
        <v>0</v>
      </c>
      <c r="BA504" s="570">
        <f t="shared" si="771"/>
        <v>0</v>
      </c>
      <c r="BB504" s="570">
        <f t="shared" si="771"/>
        <v>0</v>
      </c>
      <c r="BC504" s="570">
        <f t="shared" si="771"/>
        <v>0</v>
      </c>
      <c r="BD504" s="570">
        <f t="shared" si="771"/>
        <v>0</v>
      </c>
      <c r="BE504" s="570">
        <f t="shared" si="771"/>
        <v>0</v>
      </c>
      <c r="BF504" s="570">
        <f t="shared" si="771"/>
        <v>0</v>
      </c>
      <c r="BG504" s="570">
        <f t="shared" si="771"/>
        <v>0</v>
      </c>
      <c r="BH504" s="570">
        <f t="shared" si="771"/>
        <v>0</v>
      </c>
      <c r="BI504" s="570">
        <f t="shared" si="771"/>
        <v>0</v>
      </c>
      <c r="BJ504" s="570">
        <f t="shared" si="771"/>
        <v>0</v>
      </c>
      <c r="BK504" s="570">
        <f t="shared" si="771"/>
        <v>0</v>
      </c>
      <c r="BL504" s="570">
        <f t="shared" si="771"/>
        <v>0</v>
      </c>
      <c r="BM504" s="570">
        <f t="shared" si="771"/>
        <v>0</v>
      </c>
      <c r="BN504" s="570">
        <f t="shared" si="771"/>
        <v>0</v>
      </c>
      <c r="BO504" s="570">
        <f t="shared" si="771"/>
        <v>0</v>
      </c>
      <c r="BP504" s="570">
        <f t="shared" si="771"/>
        <v>0</v>
      </c>
      <c r="BQ504" s="570">
        <f t="shared" si="760"/>
        <v>0</v>
      </c>
    </row>
    <row r="505" spans="1:69" s="325" customFormat="1" ht="12.75" x14ac:dyDescent="0.2">
      <c r="A505" s="610">
        <v>1960</v>
      </c>
      <c r="B505" s="349" t="s">
        <v>274</v>
      </c>
      <c r="C505" s="1177">
        <f>'I4 BO ASSETS'!N75</f>
        <v>0</v>
      </c>
      <c r="D505" s="570"/>
      <c r="E505" s="570"/>
      <c r="F505" s="570"/>
      <c r="G505" s="570"/>
      <c r="H505" s="570"/>
      <c r="I505" s="570"/>
      <c r="J505" s="570"/>
      <c r="K505" s="570"/>
      <c r="L505" s="570"/>
      <c r="M505" s="570"/>
      <c r="N505" s="570"/>
      <c r="O505" s="570"/>
      <c r="P505" s="570"/>
      <c r="Q505" s="570"/>
      <c r="R505" s="570"/>
      <c r="S505" s="570"/>
      <c r="T505" s="570"/>
      <c r="U505" s="570"/>
      <c r="V505" s="570"/>
      <c r="W505" s="570"/>
      <c r="X505" s="570"/>
      <c r="Y505" s="570"/>
      <c r="Z505" s="570"/>
      <c r="AA505" s="570"/>
      <c r="AB505" s="570"/>
      <c r="AC505" s="570"/>
      <c r="AD505" s="570"/>
      <c r="AE505" s="570"/>
      <c r="AF505" s="570"/>
      <c r="AG505" s="570"/>
      <c r="AH505" s="570"/>
      <c r="AI505" s="570"/>
      <c r="AJ505" s="570"/>
      <c r="AK505" s="570"/>
      <c r="AL505" s="570"/>
      <c r="AM505" s="570"/>
      <c r="AN505" s="570"/>
      <c r="AO505" s="570"/>
      <c r="AP505" s="570"/>
      <c r="AQ505" s="570"/>
      <c r="AR505" s="570"/>
      <c r="AS505" s="570"/>
      <c r="AT505" s="570"/>
      <c r="AU505" s="570"/>
      <c r="AV505" s="570"/>
      <c r="AW505" s="570">
        <f t="shared" ref="AW505:BP505" si="772">$C505*AW647</f>
        <v>0</v>
      </c>
      <c r="AX505" s="570">
        <f t="shared" si="772"/>
        <v>0</v>
      </c>
      <c r="AY505" s="570">
        <f t="shared" si="772"/>
        <v>0</v>
      </c>
      <c r="AZ505" s="570">
        <f t="shared" si="772"/>
        <v>0</v>
      </c>
      <c r="BA505" s="570">
        <f t="shared" si="772"/>
        <v>0</v>
      </c>
      <c r="BB505" s="570">
        <f t="shared" si="772"/>
        <v>0</v>
      </c>
      <c r="BC505" s="570">
        <f t="shared" si="772"/>
        <v>0</v>
      </c>
      <c r="BD505" s="570">
        <f t="shared" si="772"/>
        <v>0</v>
      </c>
      <c r="BE505" s="570">
        <f t="shared" si="772"/>
        <v>0</v>
      </c>
      <c r="BF505" s="570">
        <f t="shared" si="772"/>
        <v>0</v>
      </c>
      <c r="BG505" s="570">
        <f t="shared" si="772"/>
        <v>0</v>
      </c>
      <c r="BH505" s="570">
        <f t="shared" si="772"/>
        <v>0</v>
      </c>
      <c r="BI505" s="570">
        <f t="shared" si="772"/>
        <v>0</v>
      </c>
      <c r="BJ505" s="570">
        <f t="shared" si="772"/>
        <v>0</v>
      </c>
      <c r="BK505" s="570">
        <f t="shared" si="772"/>
        <v>0</v>
      </c>
      <c r="BL505" s="570">
        <f t="shared" si="772"/>
        <v>0</v>
      </c>
      <c r="BM505" s="570">
        <f t="shared" si="772"/>
        <v>0</v>
      </c>
      <c r="BN505" s="570">
        <f t="shared" si="772"/>
        <v>0</v>
      </c>
      <c r="BO505" s="570">
        <f t="shared" si="772"/>
        <v>0</v>
      </c>
      <c r="BP505" s="570">
        <f t="shared" si="772"/>
        <v>0</v>
      </c>
      <c r="BQ505" s="570">
        <f t="shared" si="760"/>
        <v>0</v>
      </c>
    </row>
    <row r="506" spans="1:69" s="325" customFormat="1" ht="25.5" x14ac:dyDescent="0.2">
      <c r="A506" s="610">
        <v>1970</v>
      </c>
      <c r="B506" s="349" t="s">
        <v>276</v>
      </c>
      <c r="C506" s="1177">
        <f>'I4 BO ASSETS'!N76</f>
        <v>0</v>
      </c>
      <c r="D506" s="570"/>
      <c r="E506" s="570"/>
      <c r="F506" s="570"/>
      <c r="G506" s="570"/>
      <c r="H506" s="570"/>
      <c r="I506" s="570"/>
      <c r="J506" s="570"/>
      <c r="K506" s="570"/>
      <c r="L506" s="570"/>
      <c r="M506" s="570"/>
      <c r="N506" s="570"/>
      <c r="O506" s="570"/>
      <c r="P506" s="570"/>
      <c r="Q506" s="570"/>
      <c r="R506" s="570"/>
      <c r="S506" s="570"/>
      <c r="T506" s="570"/>
      <c r="U506" s="570"/>
      <c r="V506" s="570"/>
      <c r="W506" s="570"/>
      <c r="X506" s="570"/>
      <c r="Y506" s="570"/>
      <c r="Z506" s="570"/>
      <c r="AA506" s="570"/>
      <c r="AB506" s="570"/>
      <c r="AC506" s="570"/>
      <c r="AD506" s="570"/>
      <c r="AE506" s="570"/>
      <c r="AF506" s="570"/>
      <c r="AG506" s="570"/>
      <c r="AH506" s="570"/>
      <c r="AI506" s="570"/>
      <c r="AJ506" s="570"/>
      <c r="AK506" s="570"/>
      <c r="AL506" s="570"/>
      <c r="AM506" s="570"/>
      <c r="AN506" s="570"/>
      <c r="AO506" s="570"/>
      <c r="AP506" s="570"/>
      <c r="AQ506" s="570"/>
      <c r="AR506" s="570"/>
      <c r="AS506" s="570"/>
      <c r="AT506" s="570"/>
      <c r="AU506" s="570"/>
      <c r="AV506" s="570"/>
      <c r="AW506" s="570">
        <f t="shared" ref="AW506:BP506" si="773">$C506*AW648</f>
        <v>0</v>
      </c>
      <c r="AX506" s="570">
        <f t="shared" si="773"/>
        <v>0</v>
      </c>
      <c r="AY506" s="570">
        <f t="shared" si="773"/>
        <v>0</v>
      </c>
      <c r="AZ506" s="570">
        <f t="shared" si="773"/>
        <v>0</v>
      </c>
      <c r="BA506" s="570">
        <f t="shared" si="773"/>
        <v>0</v>
      </c>
      <c r="BB506" s="570">
        <f t="shared" si="773"/>
        <v>0</v>
      </c>
      <c r="BC506" s="570">
        <f t="shared" si="773"/>
        <v>0</v>
      </c>
      <c r="BD506" s="570">
        <f t="shared" si="773"/>
        <v>0</v>
      </c>
      <c r="BE506" s="570">
        <f t="shared" si="773"/>
        <v>0</v>
      </c>
      <c r="BF506" s="570">
        <f t="shared" si="773"/>
        <v>0</v>
      </c>
      <c r="BG506" s="570">
        <f t="shared" si="773"/>
        <v>0</v>
      </c>
      <c r="BH506" s="570">
        <f t="shared" si="773"/>
        <v>0</v>
      </c>
      <c r="BI506" s="570">
        <f t="shared" si="773"/>
        <v>0</v>
      </c>
      <c r="BJ506" s="570">
        <f t="shared" si="773"/>
        <v>0</v>
      </c>
      <c r="BK506" s="570">
        <f t="shared" si="773"/>
        <v>0</v>
      </c>
      <c r="BL506" s="570">
        <f t="shared" si="773"/>
        <v>0</v>
      </c>
      <c r="BM506" s="570">
        <f t="shared" si="773"/>
        <v>0</v>
      </c>
      <c r="BN506" s="570">
        <f t="shared" si="773"/>
        <v>0</v>
      </c>
      <c r="BO506" s="570">
        <f t="shared" si="773"/>
        <v>0</v>
      </c>
      <c r="BP506" s="570">
        <f t="shared" si="773"/>
        <v>0</v>
      </c>
      <c r="BQ506" s="570">
        <f t="shared" si="760"/>
        <v>0</v>
      </c>
    </row>
    <row r="507" spans="1:69" s="325" customFormat="1" ht="25.5" x14ac:dyDescent="0.2">
      <c r="A507" s="610">
        <v>1975</v>
      </c>
      <c r="B507" s="349" t="s">
        <v>1546</v>
      </c>
      <c r="C507" s="1177">
        <f>'I4 BO ASSETS'!N77</f>
        <v>0</v>
      </c>
      <c r="D507" s="570"/>
      <c r="E507" s="570"/>
      <c r="F507" s="570"/>
      <c r="G507" s="570"/>
      <c r="H507" s="570"/>
      <c r="I507" s="570"/>
      <c r="J507" s="570"/>
      <c r="K507" s="570"/>
      <c r="L507" s="570"/>
      <c r="M507" s="570"/>
      <c r="N507" s="570"/>
      <c r="O507" s="570"/>
      <c r="P507" s="570"/>
      <c r="Q507" s="570"/>
      <c r="R507" s="570"/>
      <c r="S507" s="570"/>
      <c r="T507" s="570"/>
      <c r="U507" s="570"/>
      <c r="V507" s="570"/>
      <c r="W507" s="570"/>
      <c r="X507" s="570"/>
      <c r="Y507" s="570"/>
      <c r="Z507" s="570"/>
      <c r="AA507" s="570"/>
      <c r="AB507" s="570"/>
      <c r="AC507" s="570"/>
      <c r="AD507" s="570"/>
      <c r="AE507" s="570"/>
      <c r="AF507" s="570"/>
      <c r="AG507" s="570"/>
      <c r="AH507" s="570"/>
      <c r="AI507" s="570"/>
      <c r="AJ507" s="570"/>
      <c r="AK507" s="570"/>
      <c r="AL507" s="570"/>
      <c r="AM507" s="570"/>
      <c r="AN507" s="570"/>
      <c r="AO507" s="570"/>
      <c r="AP507" s="570"/>
      <c r="AQ507" s="570"/>
      <c r="AR507" s="570"/>
      <c r="AS507" s="570"/>
      <c r="AT507" s="570"/>
      <c r="AU507" s="570"/>
      <c r="AV507" s="570"/>
      <c r="AW507" s="570">
        <f t="shared" ref="AW507:BP507" si="774">$C507*AW649</f>
        <v>0</v>
      </c>
      <c r="AX507" s="570">
        <f t="shared" si="774"/>
        <v>0</v>
      </c>
      <c r="AY507" s="570">
        <f t="shared" si="774"/>
        <v>0</v>
      </c>
      <c r="AZ507" s="570">
        <f t="shared" si="774"/>
        <v>0</v>
      </c>
      <c r="BA507" s="570">
        <f t="shared" si="774"/>
        <v>0</v>
      </c>
      <c r="BB507" s="570">
        <f t="shared" si="774"/>
        <v>0</v>
      </c>
      <c r="BC507" s="570">
        <f t="shared" si="774"/>
        <v>0</v>
      </c>
      <c r="BD507" s="570">
        <f t="shared" si="774"/>
        <v>0</v>
      </c>
      <c r="BE507" s="570">
        <f t="shared" si="774"/>
        <v>0</v>
      </c>
      <c r="BF507" s="570">
        <f t="shared" si="774"/>
        <v>0</v>
      </c>
      <c r="BG507" s="570">
        <f t="shared" si="774"/>
        <v>0</v>
      </c>
      <c r="BH507" s="570">
        <f t="shared" si="774"/>
        <v>0</v>
      </c>
      <c r="BI507" s="570">
        <f t="shared" si="774"/>
        <v>0</v>
      </c>
      <c r="BJ507" s="570">
        <f t="shared" si="774"/>
        <v>0</v>
      </c>
      <c r="BK507" s="570">
        <f t="shared" si="774"/>
        <v>0</v>
      </c>
      <c r="BL507" s="570">
        <f t="shared" si="774"/>
        <v>0</v>
      </c>
      <c r="BM507" s="570">
        <f t="shared" si="774"/>
        <v>0</v>
      </c>
      <c r="BN507" s="570">
        <f t="shared" si="774"/>
        <v>0</v>
      </c>
      <c r="BO507" s="570">
        <f t="shared" si="774"/>
        <v>0</v>
      </c>
      <c r="BP507" s="570">
        <f t="shared" si="774"/>
        <v>0</v>
      </c>
      <c r="BQ507" s="570">
        <f t="shared" si="760"/>
        <v>0</v>
      </c>
    </row>
    <row r="508" spans="1:69" s="325" customFormat="1" ht="12.75" x14ac:dyDescent="0.2">
      <c r="A508" s="610">
        <v>1980</v>
      </c>
      <c r="B508" s="349" t="s">
        <v>1041</v>
      </c>
      <c r="C508" s="1177">
        <f>'I4 BO ASSETS'!N78</f>
        <v>0</v>
      </c>
      <c r="D508" s="570"/>
      <c r="E508" s="570"/>
      <c r="F508" s="570"/>
      <c r="G508" s="570"/>
      <c r="H508" s="570"/>
      <c r="I508" s="570"/>
      <c r="J508" s="570"/>
      <c r="K508" s="570"/>
      <c r="L508" s="570"/>
      <c r="M508" s="570"/>
      <c r="N508" s="570"/>
      <c r="O508" s="570"/>
      <c r="P508" s="570"/>
      <c r="Q508" s="570"/>
      <c r="R508" s="570"/>
      <c r="S508" s="570"/>
      <c r="T508" s="570"/>
      <c r="U508" s="570"/>
      <c r="V508" s="570"/>
      <c r="W508" s="570"/>
      <c r="X508" s="570"/>
      <c r="Y508" s="570"/>
      <c r="Z508" s="570"/>
      <c r="AA508" s="570"/>
      <c r="AB508" s="570"/>
      <c r="AC508" s="570"/>
      <c r="AD508" s="570"/>
      <c r="AE508" s="570"/>
      <c r="AF508" s="570"/>
      <c r="AG508" s="570"/>
      <c r="AH508" s="570"/>
      <c r="AI508" s="570"/>
      <c r="AJ508" s="570"/>
      <c r="AK508" s="570"/>
      <c r="AL508" s="570"/>
      <c r="AM508" s="570"/>
      <c r="AN508" s="570"/>
      <c r="AO508" s="570"/>
      <c r="AP508" s="570"/>
      <c r="AQ508" s="570"/>
      <c r="AR508" s="570"/>
      <c r="AS508" s="570"/>
      <c r="AT508" s="570"/>
      <c r="AU508" s="570"/>
      <c r="AV508" s="570"/>
      <c r="AW508" s="570">
        <f t="shared" ref="AW508:BP508" si="775">$C508*AW650</f>
        <v>0</v>
      </c>
      <c r="AX508" s="570">
        <f t="shared" si="775"/>
        <v>0</v>
      </c>
      <c r="AY508" s="570">
        <f t="shared" si="775"/>
        <v>0</v>
      </c>
      <c r="AZ508" s="570">
        <f t="shared" si="775"/>
        <v>0</v>
      </c>
      <c r="BA508" s="570">
        <f t="shared" si="775"/>
        <v>0</v>
      </c>
      <c r="BB508" s="570">
        <f t="shared" si="775"/>
        <v>0</v>
      </c>
      <c r="BC508" s="570">
        <f t="shared" si="775"/>
        <v>0</v>
      </c>
      <c r="BD508" s="570">
        <f t="shared" si="775"/>
        <v>0</v>
      </c>
      <c r="BE508" s="570">
        <f t="shared" si="775"/>
        <v>0</v>
      </c>
      <c r="BF508" s="570">
        <f t="shared" si="775"/>
        <v>0</v>
      </c>
      <c r="BG508" s="570">
        <f t="shared" si="775"/>
        <v>0</v>
      </c>
      <c r="BH508" s="570">
        <f t="shared" si="775"/>
        <v>0</v>
      </c>
      <c r="BI508" s="570">
        <f t="shared" si="775"/>
        <v>0</v>
      </c>
      <c r="BJ508" s="570">
        <f t="shared" si="775"/>
        <v>0</v>
      </c>
      <c r="BK508" s="570">
        <f t="shared" si="775"/>
        <v>0</v>
      </c>
      <c r="BL508" s="570">
        <f t="shared" si="775"/>
        <v>0</v>
      </c>
      <c r="BM508" s="570">
        <f t="shared" si="775"/>
        <v>0</v>
      </c>
      <c r="BN508" s="570">
        <f t="shared" si="775"/>
        <v>0</v>
      </c>
      <c r="BO508" s="570">
        <f t="shared" si="775"/>
        <v>0</v>
      </c>
      <c r="BP508" s="570">
        <f t="shared" si="775"/>
        <v>0</v>
      </c>
      <c r="BQ508" s="570">
        <f t="shared" si="760"/>
        <v>0</v>
      </c>
    </row>
    <row r="509" spans="1:69" s="325" customFormat="1" ht="12.75" x14ac:dyDescent="0.2">
      <c r="A509" s="610">
        <v>1990</v>
      </c>
      <c r="B509" s="349" t="s">
        <v>1043</v>
      </c>
      <c r="C509" s="1177">
        <f>'I4 BO ASSETS'!N79</f>
        <v>0</v>
      </c>
      <c r="D509" s="570"/>
      <c r="E509" s="570"/>
      <c r="F509" s="570"/>
      <c r="G509" s="570"/>
      <c r="H509" s="570"/>
      <c r="I509" s="570"/>
      <c r="J509" s="570"/>
      <c r="K509" s="570"/>
      <c r="L509" s="570"/>
      <c r="M509" s="570"/>
      <c r="N509" s="570"/>
      <c r="O509" s="570"/>
      <c r="P509" s="570"/>
      <c r="Q509" s="570"/>
      <c r="R509" s="570"/>
      <c r="S509" s="570"/>
      <c r="T509" s="570"/>
      <c r="U509" s="570"/>
      <c r="V509" s="570"/>
      <c r="W509" s="570"/>
      <c r="X509" s="570"/>
      <c r="Y509" s="570"/>
      <c r="Z509" s="570"/>
      <c r="AA509" s="570"/>
      <c r="AB509" s="570"/>
      <c r="AC509" s="570"/>
      <c r="AD509" s="570"/>
      <c r="AE509" s="570"/>
      <c r="AF509" s="570"/>
      <c r="AG509" s="570"/>
      <c r="AH509" s="570"/>
      <c r="AI509" s="570"/>
      <c r="AJ509" s="570"/>
      <c r="AK509" s="570"/>
      <c r="AL509" s="570"/>
      <c r="AM509" s="570"/>
      <c r="AN509" s="570"/>
      <c r="AO509" s="570"/>
      <c r="AP509" s="570"/>
      <c r="AQ509" s="570"/>
      <c r="AR509" s="570"/>
      <c r="AS509" s="570"/>
      <c r="AT509" s="570"/>
      <c r="AU509" s="570"/>
      <c r="AV509" s="570"/>
      <c r="AW509" s="570">
        <f t="shared" ref="AW509:BP509" si="776">$C509*AW651</f>
        <v>0</v>
      </c>
      <c r="AX509" s="570">
        <f t="shared" si="776"/>
        <v>0</v>
      </c>
      <c r="AY509" s="570">
        <f t="shared" si="776"/>
        <v>0</v>
      </c>
      <c r="AZ509" s="570">
        <f t="shared" si="776"/>
        <v>0</v>
      </c>
      <c r="BA509" s="570">
        <f t="shared" si="776"/>
        <v>0</v>
      </c>
      <c r="BB509" s="570">
        <f t="shared" si="776"/>
        <v>0</v>
      </c>
      <c r="BC509" s="570">
        <f t="shared" si="776"/>
        <v>0</v>
      </c>
      <c r="BD509" s="570">
        <f t="shared" si="776"/>
        <v>0</v>
      </c>
      <c r="BE509" s="570">
        <f t="shared" si="776"/>
        <v>0</v>
      </c>
      <c r="BF509" s="570">
        <f t="shared" si="776"/>
        <v>0</v>
      </c>
      <c r="BG509" s="570">
        <f t="shared" si="776"/>
        <v>0</v>
      </c>
      <c r="BH509" s="570">
        <f t="shared" si="776"/>
        <v>0</v>
      </c>
      <c r="BI509" s="570">
        <f t="shared" si="776"/>
        <v>0</v>
      </c>
      <c r="BJ509" s="570">
        <f t="shared" si="776"/>
        <v>0</v>
      </c>
      <c r="BK509" s="570">
        <f t="shared" si="776"/>
        <v>0</v>
      </c>
      <c r="BL509" s="570">
        <f t="shared" si="776"/>
        <v>0</v>
      </c>
      <c r="BM509" s="570">
        <f t="shared" si="776"/>
        <v>0</v>
      </c>
      <c r="BN509" s="570">
        <f t="shared" si="776"/>
        <v>0</v>
      </c>
      <c r="BO509" s="570">
        <f t="shared" si="776"/>
        <v>0</v>
      </c>
      <c r="BP509" s="570">
        <f t="shared" si="776"/>
        <v>0</v>
      </c>
      <c r="BQ509" s="570">
        <f t="shared" si="760"/>
        <v>0</v>
      </c>
    </row>
    <row r="510" spans="1:69" s="325" customFormat="1" ht="12.75" x14ac:dyDescent="0.2">
      <c r="A510" s="610">
        <v>2005</v>
      </c>
      <c r="B510" s="349" t="s">
        <v>1045</v>
      </c>
      <c r="C510" s="1177">
        <f>'I4 BO ASSETS'!N80</f>
        <v>0</v>
      </c>
      <c r="D510" s="570"/>
      <c r="E510" s="570"/>
      <c r="F510" s="570"/>
      <c r="G510" s="570"/>
      <c r="H510" s="570"/>
      <c r="I510" s="570"/>
      <c r="J510" s="570"/>
      <c r="K510" s="570"/>
      <c r="L510" s="570"/>
      <c r="M510" s="570"/>
      <c r="N510" s="570"/>
      <c r="O510" s="570"/>
      <c r="P510" s="570"/>
      <c r="Q510" s="570"/>
      <c r="R510" s="570"/>
      <c r="S510" s="570"/>
      <c r="T510" s="570"/>
      <c r="U510" s="570"/>
      <c r="V510" s="570"/>
      <c r="W510" s="570"/>
      <c r="X510" s="570"/>
      <c r="Y510" s="570"/>
      <c r="Z510" s="570"/>
      <c r="AA510" s="570"/>
      <c r="AB510" s="570"/>
      <c r="AC510" s="570"/>
      <c r="AD510" s="570"/>
      <c r="AE510" s="570"/>
      <c r="AF510" s="570"/>
      <c r="AG510" s="570"/>
      <c r="AH510" s="570"/>
      <c r="AI510" s="570"/>
      <c r="AJ510" s="570"/>
      <c r="AK510" s="570"/>
      <c r="AL510" s="570"/>
      <c r="AM510" s="570"/>
      <c r="AN510" s="570"/>
      <c r="AO510" s="570"/>
      <c r="AP510" s="570"/>
      <c r="AQ510" s="570"/>
      <c r="AR510" s="570"/>
      <c r="AS510" s="570"/>
      <c r="AT510" s="570"/>
      <c r="AU510" s="570"/>
      <c r="AV510" s="570"/>
      <c r="AW510" s="570">
        <f t="shared" ref="AW510:BP510" si="777">$C510*AW652</f>
        <v>0</v>
      </c>
      <c r="AX510" s="570">
        <f t="shared" si="777"/>
        <v>0</v>
      </c>
      <c r="AY510" s="570">
        <f t="shared" si="777"/>
        <v>0</v>
      </c>
      <c r="AZ510" s="570">
        <f t="shared" si="777"/>
        <v>0</v>
      </c>
      <c r="BA510" s="570">
        <f t="shared" si="777"/>
        <v>0</v>
      </c>
      <c r="BB510" s="570">
        <f t="shared" si="777"/>
        <v>0</v>
      </c>
      <c r="BC510" s="570">
        <f t="shared" si="777"/>
        <v>0</v>
      </c>
      <c r="BD510" s="570">
        <f t="shared" si="777"/>
        <v>0</v>
      </c>
      <c r="BE510" s="570">
        <f t="shared" si="777"/>
        <v>0</v>
      </c>
      <c r="BF510" s="570">
        <f t="shared" si="777"/>
        <v>0</v>
      </c>
      <c r="BG510" s="570">
        <f t="shared" si="777"/>
        <v>0</v>
      </c>
      <c r="BH510" s="570">
        <f t="shared" si="777"/>
        <v>0</v>
      </c>
      <c r="BI510" s="570">
        <f t="shared" si="777"/>
        <v>0</v>
      </c>
      <c r="BJ510" s="570">
        <f t="shared" si="777"/>
        <v>0</v>
      </c>
      <c r="BK510" s="570">
        <f t="shared" si="777"/>
        <v>0</v>
      </c>
      <c r="BL510" s="570">
        <f t="shared" si="777"/>
        <v>0</v>
      </c>
      <c r="BM510" s="570">
        <f t="shared" si="777"/>
        <v>0</v>
      </c>
      <c r="BN510" s="570">
        <f t="shared" si="777"/>
        <v>0</v>
      </c>
      <c r="BO510" s="570">
        <f t="shared" si="777"/>
        <v>0</v>
      </c>
      <c r="BP510" s="570">
        <f t="shared" si="777"/>
        <v>0</v>
      </c>
      <c r="BQ510" s="570">
        <f t="shared" si="760"/>
        <v>0</v>
      </c>
    </row>
    <row r="511" spans="1:69" s="1167" customFormat="1" ht="12.75" x14ac:dyDescent="0.2">
      <c r="A511" s="614">
        <v>2010</v>
      </c>
      <c r="B511" s="613" t="s">
        <v>1046</v>
      </c>
      <c r="C511" s="1177">
        <f>'I4 BO ASSETS'!N81</f>
        <v>0</v>
      </c>
      <c r="D511" s="570"/>
      <c r="E511" s="570"/>
      <c r="F511" s="570"/>
      <c r="G511" s="570"/>
      <c r="H511" s="570"/>
      <c r="I511" s="570"/>
      <c r="J511" s="570"/>
      <c r="K511" s="570"/>
      <c r="L511" s="570"/>
      <c r="M511" s="570"/>
      <c r="N511" s="570"/>
      <c r="O511" s="570"/>
      <c r="P511" s="570"/>
      <c r="Q511" s="570"/>
      <c r="R511" s="570"/>
      <c r="S511" s="570"/>
      <c r="T511" s="570"/>
      <c r="U511" s="570"/>
      <c r="V511" s="570"/>
      <c r="W511" s="570"/>
      <c r="X511" s="570"/>
      <c r="Y511" s="570"/>
      <c r="Z511" s="570"/>
      <c r="AA511" s="570"/>
      <c r="AB511" s="570"/>
      <c r="AC511" s="570"/>
      <c r="AD511" s="570"/>
      <c r="AE511" s="570"/>
      <c r="AF511" s="570"/>
      <c r="AG511" s="570"/>
      <c r="AH511" s="570"/>
      <c r="AI511" s="570"/>
      <c r="AJ511" s="570"/>
      <c r="AK511" s="570"/>
      <c r="AL511" s="570"/>
      <c r="AM511" s="570"/>
      <c r="AN511" s="570"/>
      <c r="AO511" s="570"/>
      <c r="AP511" s="570"/>
      <c r="AQ511" s="570"/>
      <c r="AR511" s="570"/>
      <c r="AS511" s="570"/>
      <c r="AT511" s="570"/>
      <c r="AU511" s="570"/>
      <c r="AV511" s="570"/>
      <c r="AW511" s="570">
        <f t="shared" ref="AW511:BP511" si="778">$C511*AW653</f>
        <v>0</v>
      </c>
      <c r="AX511" s="570">
        <f t="shared" si="778"/>
        <v>0</v>
      </c>
      <c r="AY511" s="570">
        <f t="shared" si="778"/>
        <v>0</v>
      </c>
      <c r="AZ511" s="570">
        <f t="shared" si="778"/>
        <v>0</v>
      </c>
      <c r="BA511" s="570">
        <f t="shared" si="778"/>
        <v>0</v>
      </c>
      <c r="BB511" s="570">
        <f t="shared" si="778"/>
        <v>0</v>
      </c>
      <c r="BC511" s="570">
        <f t="shared" si="778"/>
        <v>0</v>
      </c>
      <c r="BD511" s="570">
        <f t="shared" si="778"/>
        <v>0</v>
      </c>
      <c r="BE511" s="570">
        <f t="shared" si="778"/>
        <v>0</v>
      </c>
      <c r="BF511" s="570">
        <f t="shared" si="778"/>
        <v>0</v>
      </c>
      <c r="BG511" s="570">
        <f t="shared" si="778"/>
        <v>0</v>
      </c>
      <c r="BH511" s="570">
        <f t="shared" si="778"/>
        <v>0</v>
      </c>
      <c r="BI511" s="570">
        <f t="shared" si="778"/>
        <v>0</v>
      </c>
      <c r="BJ511" s="570">
        <f t="shared" si="778"/>
        <v>0</v>
      </c>
      <c r="BK511" s="570">
        <f t="shared" si="778"/>
        <v>0</v>
      </c>
      <c r="BL511" s="570">
        <f t="shared" si="778"/>
        <v>0</v>
      </c>
      <c r="BM511" s="570">
        <f t="shared" si="778"/>
        <v>0</v>
      </c>
      <c r="BN511" s="570">
        <f t="shared" si="778"/>
        <v>0</v>
      </c>
      <c r="BO511" s="570">
        <f t="shared" si="778"/>
        <v>0</v>
      </c>
      <c r="BP511" s="570">
        <f t="shared" si="778"/>
        <v>0</v>
      </c>
      <c r="BQ511" s="570">
        <f t="shared" si="760"/>
        <v>0</v>
      </c>
    </row>
    <row r="512" spans="1:69" s="1173" customFormat="1" ht="12.75" x14ac:dyDescent="0.2">
      <c r="A512" s="1168"/>
      <c r="B512" s="1180" t="s">
        <v>909</v>
      </c>
      <c r="C512" s="1181">
        <f>SUM(C492:C511)</f>
        <v>0</v>
      </c>
      <c r="D512" s="1171"/>
      <c r="E512" s="1171"/>
      <c r="F512" s="1172"/>
      <c r="G512" s="1171">
        <f t="shared" ref="G512:AB512" si="779">SUM(G492:G511)</f>
        <v>0</v>
      </c>
      <c r="H512" s="1171">
        <f t="shared" si="779"/>
        <v>0</v>
      </c>
      <c r="I512" s="1171">
        <f t="shared" si="779"/>
        <v>0</v>
      </c>
      <c r="J512" s="1171">
        <f t="shared" si="779"/>
        <v>0</v>
      </c>
      <c r="K512" s="1171">
        <f t="shared" si="779"/>
        <v>0</v>
      </c>
      <c r="L512" s="1171">
        <f t="shared" si="779"/>
        <v>0</v>
      </c>
      <c r="M512" s="1171">
        <f t="shared" si="779"/>
        <v>0</v>
      </c>
      <c r="N512" s="1171">
        <f t="shared" si="779"/>
        <v>0</v>
      </c>
      <c r="O512" s="1171">
        <f t="shared" si="779"/>
        <v>0</v>
      </c>
      <c r="P512" s="1171">
        <f t="shared" si="779"/>
        <v>0</v>
      </c>
      <c r="Q512" s="1171">
        <f t="shared" si="779"/>
        <v>0</v>
      </c>
      <c r="R512" s="1171">
        <f t="shared" ref="R512:AA512" si="780">SUM(R492:R511)</f>
        <v>0</v>
      </c>
      <c r="S512" s="1171">
        <f t="shared" si="780"/>
        <v>0</v>
      </c>
      <c r="T512" s="1171">
        <f t="shared" si="780"/>
        <v>0</v>
      </c>
      <c r="U512" s="1171">
        <f t="shared" si="780"/>
        <v>0</v>
      </c>
      <c r="V512" s="1171">
        <f t="shared" si="780"/>
        <v>0</v>
      </c>
      <c r="W512" s="1171">
        <f t="shared" si="780"/>
        <v>0</v>
      </c>
      <c r="X512" s="1171">
        <f t="shared" si="780"/>
        <v>0</v>
      </c>
      <c r="Y512" s="1171">
        <f t="shared" si="780"/>
        <v>0</v>
      </c>
      <c r="Z512" s="1171">
        <f t="shared" si="780"/>
        <v>0</v>
      </c>
      <c r="AA512" s="1171">
        <f t="shared" si="780"/>
        <v>0</v>
      </c>
      <c r="AB512" s="1171">
        <f t="shared" si="779"/>
        <v>0</v>
      </c>
      <c r="AC512" s="1171">
        <f t="shared" ref="AC512:AX512" si="781">SUM(AC492:AC511)</f>
        <v>0</v>
      </c>
      <c r="AD512" s="1171">
        <f t="shared" si="781"/>
        <v>0</v>
      </c>
      <c r="AE512" s="1171">
        <f t="shared" si="781"/>
        <v>0</v>
      </c>
      <c r="AF512" s="1171">
        <f t="shared" si="781"/>
        <v>0</v>
      </c>
      <c r="AG512" s="1171">
        <f t="shared" si="781"/>
        <v>0</v>
      </c>
      <c r="AH512" s="1171">
        <f t="shared" si="781"/>
        <v>0</v>
      </c>
      <c r="AI512" s="1171">
        <f t="shared" si="781"/>
        <v>0</v>
      </c>
      <c r="AJ512" s="1171">
        <f t="shared" si="781"/>
        <v>0</v>
      </c>
      <c r="AK512" s="1171">
        <f t="shared" si="781"/>
        <v>0</v>
      </c>
      <c r="AL512" s="1171">
        <f t="shared" si="781"/>
        <v>0</v>
      </c>
      <c r="AM512" s="1171">
        <f t="shared" si="781"/>
        <v>0</v>
      </c>
      <c r="AN512" s="1171">
        <f t="shared" si="781"/>
        <v>0</v>
      </c>
      <c r="AO512" s="1171">
        <f t="shared" si="781"/>
        <v>0</v>
      </c>
      <c r="AP512" s="1171">
        <f t="shared" si="781"/>
        <v>0</v>
      </c>
      <c r="AQ512" s="1171">
        <f t="shared" si="781"/>
        <v>0</v>
      </c>
      <c r="AR512" s="1171">
        <f t="shared" si="781"/>
        <v>0</v>
      </c>
      <c r="AS512" s="1171">
        <f t="shared" si="781"/>
        <v>0</v>
      </c>
      <c r="AT512" s="1171">
        <f t="shared" si="781"/>
        <v>0</v>
      </c>
      <c r="AU512" s="1171">
        <f t="shared" si="781"/>
        <v>0</v>
      </c>
      <c r="AV512" s="1171">
        <f t="shared" si="781"/>
        <v>0</v>
      </c>
      <c r="AW512" s="1171">
        <f t="shared" si="781"/>
        <v>0</v>
      </c>
      <c r="AX512" s="1171">
        <f t="shared" si="781"/>
        <v>0</v>
      </c>
      <c r="AY512" s="1171">
        <f t="shared" ref="AY512:BQ512" si="782">SUM(AY492:AY511)</f>
        <v>0</v>
      </c>
      <c r="AZ512" s="1171">
        <f t="shared" si="782"/>
        <v>0</v>
      </c>
      <c r="BA512" s="1171">
        <f t="shared" si="782"/>
        <v>0</v>
      </c>
      <c r="BB512" s="1171">
        <f t="shared" si="782"/>
        <v>0</v>
      </c>
      <c r="BC512" s="1171">
        <f t="shared" si="782"/>
        <v>0</v>
      </c>
      <c r="BD512" s="1171">
        <f t="shared" si="782"/>
        <v>0</v>
      </c>
      <c r="BE512" s="1171">
        <f t="shared" si="782"/>
        <v>0</v>
      </c>
      <c r="BF512" s="1171">
        <f t="shared" si="782"/>
        <v>0</v>
      </c>
      <c r="BG512" s="1171">
        <f t="shared" si="782"/>
        <v>0</v>
      </c>
      <c r="BH512" s="1171">
        <f t="shared" si="782"/>
        <v>0</v>
      </c>
      <c r="BI512" s="1171">
        <f t="shared" si="782"/>
        <v>0</v>
      </c>
      <c r="BJ512" s="1171">
        <f t="shared" si="782"/>
        <v>0</v>
      </c>
      <c r="BK512" s="1171">
        <f t="shared" si="782"/>
        <v>0</v>
      </c>
      <c r="BL512" s="1171">
        <f t="shared" si="782"/>
        <v>0</v>
      </c>
      <c r="BM512" s="1171">
        <f t="shared" si="782"/>
        <v>0</v>
      </c>
      <c r="BN512" s="1171">
        <f t="shared" si="782"/>
        <v>0</v>
      </c>
      <c r="BO512" s="1171">
        <f t="shared" si="782"/>
        <v>0</v>
      </c>
      <c r="BP512" s="1171">
        <f t="shared" si="782"/>
        <v>0</v>
      </c>
      <c r="BQ512" s="1171">
        <f t="shared" si="782"/>
        <v>0</v>
      </c>
    </row>
    <row r="513" spans="1:69" s="325" customFormat="1" ht="12.75" x14ac:dyDescent="0.2">
      <c r="A513" s="1185"/>
      <c r="B513" s="409"/>
      <c r="C513" s="1186"/>
      <c r="D513" s="570"/>
      <c r="E513" s="570"/>
      <c r="F513" s="570"/>
      <c r="AV513" s="410"/>
      <c r="BQ513" s="410"/>
    </row>
    <row r="514" spans="1:69" s="1097" customFormat="1" ht="13.5" thickBot="1" x14ac:dyDescent="0.25">
      <c r="A514" s="1098"/>
      <c r="B514" s="1095" t="s">
        <v>787</v>
      </c>
      <c r="C514" s="1099">
        <f t="shared" ref="C514:AH514" si="783">C490+C512</f>
        <v>0</v>
      </c>
      <c r="D514" s="1099">
        <f t="shared" si="783"/>
        <v>0</v>
      </c>
      <c r="E514" s="1099">
        <f t="shared" si="783"/>
        <v>0</v>
      </c>
      <c r="F514" s="1099">
        <f t="shared" si="783"/>
        <v>0</v>
      </c>
      <c r="G514" s="1099">
        <f t="shared" si="783"/>
        <v>0</v>
      </c>
      <c r="H514" s="1099">
        <f t="shared" si="783"/>
        <v>0</v>
      </c>
      <c r="I514" s="1099">
        <f t="shared" si="783"/>
        <v>0</v>
      </c>
      <c r="J514" s="1099">
        <f t="shared" si="783"/>
        <v>0</v>
      </c>
      <c r="K514" s="1099">
        <f t="shared" si="783"/>
        <v>0</v>
      </c>
      <c r="L514" s="1099">
        <f t="shared" si="783"/>
        <v>0</v>
      </c>
      <c r="M514" s="1099">
        <f t="shared" si="783"/>
        <v>0</v>
      </c>
      <c r="N514" s="1099">
        <f t="shared" si="783"/>
        <v>0</v>
      </c>
      <c r="O514" s="1099">
        <f t="shared" si="783"/>
        <v>0</v>
      </c>
      <c r="P514" s="1099">
        <f t="shared" si="783"/>
        <v>0</v>
      </c>
      <c r="Q514" s="1099">
        <f t="shared" si="783"/>
        <v>0</v>
      </c>
      <c r="R514" s="1099">
        <f t="shared" si="783"/>
        <v>0</v>
      </c>
      <c r="S514" s="1099">
        <f t="shared" si="783"/>
        <v>0</v>
      </c>
      <c r="T514" s="1099">
        <f t="shared" si="783"/>
        <v>0</v>
      </c>
      <c r="U514" s="1099">
        <f t="shared" si="783"/>
        <v>0</v>
      </c>
      <c r="V514" s="1099">
        <f t="shared" si="783"/>
        <v>0</v>
      </c>
      <c r="W514" s="1099">
        <f t="shared" si="783"/>
        <v>0</v>
      </c>
      <c r="X514" s="1099">
        <f t="shared" si="783"/>
        <v>0</v>
      </c>
      <c r="Y514" s="1099">
        <f t="shared" si="783"/>
        <v>0</v>
      </c>
      <c r="Z514" s="1099">
        <f t="shared" si="783"/>
        <v>0</v>
      </c>
      <c r="AA514" s="1099">
        <f t="shared" si="783"/>
        <v>0</v>
      </c>
      <c r="AB514" s="1099">
        <f t="shared" si="783"/>
        <v>0</v>
      </c>
      <c r="AC514" s="1099">
        <f t="shared" si="783"/>
        <v>0</v>
      </c>
      <c r="AD514" s="1099">
        <f t="shared" si="783"/>
        <v>0</v>
      </c>
      <c r="AE514" s="1099">
        <f t="shared" si="783"/>
        <v>0</v>
      </c>
      <c r="AF514" s="1099">
        <f t="shared" si="783"/>
        <v>0</v>
      </c>
      <c r="AG514" s="1099">
        <f t="shared" si="783"/>
        <v>0</v>
      </c>
      <c r="AH514" s="1099">
        <f t="shared" si="783"/>
        <v>0</v>
      </c>
      <c r="AI514" s="1099">
        <f t="shared" ref="AI514:BQ514" si="784">AI490+AI512</f>
        <v>0</v>
      </c>
      <c r="AJ514" s="1099">
        <f t="shared" si="784"/>
        <v>0</v>
      </c>
      <c r="AK514" s="1099">
        <f t="shared" si="784"/>
        <v>0</v>
      </c>
      <c r="AL514" s="1099">
        <f t="shared" si="784"/>
        <v>0</v>
      </c>
      <c r="AM514" s="1099">
        <f t="shared" si="784"/>
        <v>0</v>
      </c>
      <c r="AN514" s="1099">
        <f t="shared" si="784"/>
        <v>0</v>
      </c>
      <c r="AO514" s="1099">
        <f t="shared" si="784"/>
        <v>0</v>
      </c>
      <c r="AP514" s="1099">
        <f t="shared" si="784"/>
        <v>0</v>
      </c>
      <c r="AQ514" s="1099">
        <f t="shared" si="784"/>
        <v>0</v>
      </c>
      <c r="AR514" s="1099">
        <f t="shared" si="784"/>
        <v>0</v>
      </c>
      <c r="AS514" s="1099">
        <f t="shared" si="784"/>
        <v>0</v>
      </c>
      <c r="AT514" s="1099">
        <f t="shared" si="784"/>
        <v>0</v>
      </c>
      <c r="AU514" s="1099">
        <f t="shared" si="784"/>
        <v>0</v>
      </c>
      <c r="AV514" s="1099">
        <f t="shared" si="784"/>
        <v>0</v>
      </c>
      <c r="AW514" s="1099">
        <f t="shared" si="784"/>
        <v>0</v>
      </c>
      <c r="AX514" s="1099">
        <f t="shared" si="784"/>
        <v>0</v>
      </c>
      <c r="AY514" s="1099">
        <f t="shared" si="784"/>
        <v>0</v>
      </c>
      <c r="AZ514" s="1099">
        <f t="shared" si="784"/>
        <v>0</v>
      </c>
      <c r="BA514" s="1099">
        <f t="shared" si="784"/>
        <v>0</v>
      </c>
      <c r="BB514" s="1099">
        <f t="shared" si="784"/>
        <v>0</v>
      </c>
      <c r="BC514" s="1099">
        <f t="shared" si="784"/>
        <v>0</v>
      </c>
      <c r="BD514" s="1099">
        <f t="shared" si="784"/>
        <v>0</v>
      </c>
      <c r="BE514" s="1099">
        <f t="shared" si="784"/>
        <v>0</v>
      </c>
      <c r="BF514" s="1099">
        <f t="shared" si="784"/>
        <v>0</v>
      </c>
      <c r="BG514" s="1099">
        <f t="shared" si="784"/>
        <v>0</v>
      </c>
      <c r="BH514" s="1099">
        <f t="shared" si="784"/>
        <v>0</v>
      </c>
      <c r="BI514" s="1099">
        <f t="shared" si="784"/>
        <v>0</v>
      </c>
      <c r="BJ514" s="1099">
        <f t="shared" si="784"/>
        <v>0</v>
      </c>
      <c r="BK514" s="1099">
        <f t="shared" si="784"/>
        <v>0</v>
      </c>
      <c r="BL514" s="1099">
        <f t="shared" si="784"/>
        <v>0</v>
      </c>
      <c r="BM514" s="1099">
        <f t="shared" si="784"/>
        <v>0</v>
      </c>
      <c r="BN514" s="1099">
        <f t="shared" si="784"/>
        <v>0</v>
      </c>
      <c r="BO514" s="1099">
        <f t="shared" si="784"/>
        <v>0</v>
      </c>
      <c r="BP514" s="1099">
        <f t="shared" si="784"/>
        <v>0</v>
      </c>
      <c r="BQ514" s="1099">
        <f t="shared" si="784"/>
        <v>0</v>
      </c>
    </row>
    <row r="515" spans="1:69" s="325" customFormat="1" ht="13.5" thickTop="1" x14ac:dyDescent="0.2">
      <c r="A515" s="1185"/>
      <c r="B515" s="409"/>
      <c r="C515" s="1186"/>
      <c r="D515" s="570"/>
      <c r="E515" s="570"/>
      <c r="F515" s="570"/>
      <c r="AV515" s="410"/>
      <c r="BQ515" s="410"/>
    </row>
    <row r="516" spans="1:69" s="325" customFormat="1" ht="12.75" x14ac:dyDescent="0.2">
      <c r="A516" s="1185"/>
      <c r="B516" s="409"/>
      <c r="C516" s="1186"/>
      <c r="D516" s="570"/>
      <c r="E516" s="570"/>
      <c r="F516" s="570"/>
      <c r="AV516" s="410"/>
      <c r="BQ516" s="410"/>
    </row>
    <row r="517" spans="1:69" s="325" customFormat="1" ht="15.75" x14ac:dyDescent="0.25">
      <c r="A517" s="1489" t="s">
        <v>950</v>
      </c>
      <c r="B517" s="1141"/>
      <c r="C517" s="1188"/>
      <c r="D517" s="1141"/>
      <c r="E517" s="1141"/>
      <c r="F517" s="1141"/>
      <c r="G517" s="1141"/>
      <c r="H517" s="1141"/>
      <c r="I517" s="1141"/>
      <c r="AV517" s="410"/>
    </row>
    <row r="518" spans="1:69" s="325" customFormat="1" ht="12.75" x14ac:dyDescent="0.2">
      <c r="C518" s="1140"/>
      <c r="AV518" s="410"/>
    </row>
    <row r="519" spans="1:69" s="325" customFormat="1" ht="12.75" x14ac:dyDescent="0.2">
      <c r="A519" s="523"/>
      <c r="B519" s="1141"/>
      <c r="C519" s="1142"/>
      <c r="AV519" s="410"/>
    </row>
    <row r="520" spans="1:69" s="1143" customFormat="1" ht="25.5" x14ac:dyDescent="0.2">
      <c r="C520" s="1144"/>
      <c r="D520" s="1145"/>
      <c r="E520" s="1146"/>
      <c r="F520" s="1147"/>
      <c r="G520" s="1148" t="s">
        <v>1130</v>
      </c>
      <c r="H520" s="1148"/>
      <c r="I520" s="1148"/>
      <c r="J520" s="1148"/>
      <c r="K520" s="1148"/>
      <c r="L520" s="1148"/>
      <c r="M520" s="1148"/>
      <c r="N520" s="1148"/>
      <c r="O520" s="1148"/>
      <c r="P520" s="1148"/>
      <c r="Q520" s="1148"/>
      <c r="R520" s="1148"/>
      <c r="S520" s="1148"/>
      <c r="T520" s="1148"/>
      <c r="U520" s="1148"/>
      <c r="V520" s="1148"/>
      <c r="W520" s="1148"/>
      <c r="X520" s="1148"/>
      <c r="Y520" s="1148"/>
      <c r="Z520" s="1148"/>
      <c r="AA520" s="1149"/>
      <c r="AB520" s="1148" t="s">
        <v>1131</v>
      </c>
      <c r="AC520" s="1148"/>
      <c r="AD520" s="1148"/>
      <c r="AE520" s="1148"/>
      <c r="AF520" s="1148"/>
      <c r="AG520" s="1148"/>
      <c r="AH520" s="1148"/>
      <c r="AI520" s="1148"/>
      <c r="AJ520" s="1148"/>
      <c r="AK520" s="1148"/>
      <c r="AL520" s="1148"/>
      <c r="AM520" s="1148"/>
      <c r="AN520" s="1148"/>
      <c r="AO520" s="1148"/>
      <c r="AP520" s="1148"/>
      <c r="AQ520" s="1148"/>
      <c r="AR520" s="1148"/>
      <c r="AS520" s="1148"/>
      <c r="AT520" s="1148"/>
      <c r="AU520" s="1148"/>
      <c r="AV520" s="1149"/>
      <c r="AW520" s="1150" t="s">
        <v>1132</v>
      </c>
      <c r="AX520" s="1148"/>
      <c r="AY520" s="1148"/>
      <c r="AZ520" s="1148"/>
      <c r="BA520" s="1148"/>
      <c r="BB520" s="1148"/>
      <c r="BC520" s="1148"/>
      <c r="BD520" s="1148"/>
      <c r="BE520" s="1148"/>
      <c r="BF520" s="1148"/>
      <c r="BG520" s="1148"/>
      <c r="BH520" s="1148"/>
      <c r="BI520" s="1148"/>
      <c r="BJ520" s="1148"/>
      <c r="BK520" s="1148"/>
      <c r="BL520" s="1148"/>
      <c r="BM520" s="1148"/>
      <c r="BN520" s="1148"/>
      <c r="BO520" s="1148"/>
      <c r="BP520" s="1148"/>
      <c r="BQ520" s="1149"/>
    </row>
    <row r="521" spans="1:69" s="985" customFormat="1" ht="12.75" x14ac:dyDescent="0.2">
      <c r="A521" s="1151"/>
      <c r="B521" s="1151"/>
      <c r="C521" s="1152"/>
      <c r="D521" s="1153"/>
      <c r="E521" s="1154"/>
      <c r="F521" s="1155"/>
      <c r="G521" s="1156">
        <v>1</v>
      </c>
      <c r="H521" s="1156">
        <v>2</v>
      </c>
      <c r="I521" s="1156">
        <v>3</v>
      </c>
      <c r="J521" s="1156">
        <v>4</v>
      </c>
      <c r="K521" s="1156">
        <v>5</v>
      </c>
      <c r="L521" s="1156">
        <v>6</v>
      </c>
      <c r="M521" s="1156">
        <v>7</v>
      </c>
      <c r="N521" s="1156">
        <v>8</v>
      </c>
      <c r="O521" s="1156">
        <v>9</v>
      </c>
      <c r="P521" s="1156">
        <v>10</v>
      </c>
      <c r="Q521" s="1156">
        <v>11</v>
      </c>
      <c r="R521" s="1156">
        <v>12</v>
      </c>
      <c r="S521" s="1156">
        <v>13</v>
      </c>
      <c r="T521" s="1156">
        <v>14</v>
      </c>
      <c r="U521" s="1156">
        <v>15</v>
      </c>
      <c r="V521" s="1156">
        <v>16</v>
      </c>
      <c r="W521" s="1156">
        <v>17</v>
      </c>
      <c r="X521" s="1156">
        <v>18</v>
      </c>
      <c r="Y521" s="1156">
        <v>19</v>
      </c>
      <c r="Z521" s="1156">
        <v>20</v>
      </c>
      <c r="AA521" s="1157" t="s">
        <v>707</v>
      </c>
      <c r="AB521" s="1156">
        <v>1</v>
      </c>
      <c r="AC521" s="1156">
        <v>2</v>
      </c>
      <c r="AD521" s="1156">
        <v>3</v>
      </c>
      <c r="AE521" s="1156">
        <v>4</v>
      </c>
      <c r="AF521" s="1156">
        <v>5</v>
      </c>
      <c r="AG521" s="1156">
        <v>6</v>
      </c>
      <c r="AH521" s="1156">
        <v>7</v>
      </c>
      <c r="AI521" s="1156">
        <v>8</v>
      </c>
      <c r="AJ521" s="1156">
        <v>9</v>
      </c>
      <c r="AK521" s="1156">
        <v>10</v>
      </c>
      <c r="AL521" s="1156">
        <v>11</v>
      </c>
      <c r="AM521" s="1156">
        <v>12</v>
      </c>
      <c r="AN521" s="1156">
        <v>13</v>
      </c>
      <c r="AO521" s="1156">
        <v>14</v>
      </c>
      <c r="AP521" s="1156">
        <v>15</v>
      </c>
      <c r="AQ521" s="1156">
        <v>16</v>
      </c>
      <c r="AR521" s="1156">
        <v>17</v>
      </c>
      <c r="AS521" s="1156">
        <v>18</v>
      </c>
      <c r="AT521" s="1156">
        <v>19</v>
      </c>
      <c r="AU521" s="1156">
        <v>20</v>
      </c>
      <c r="AV521" s="1157" t="s">
        <v>707</v>
      </c>
      <c r="AW521" s="1158">
        <v>1</v>
      </c>
      <c r="AX521" s="1156">
        <v>2</v>
      </c>
      <c r="AY521" s="1156">
        <v>3</v>
      </c>
      <c r="AZ521" s="1156">
        <v>4</v>
      </c>
      <c r="BA521" s="1156">
        <v>5</v>
      </c>
      <c r="BB521" s="1156">
        <v>6</v>
      </c>
      <c r="BC521" s="1156">
        <v>7</v>
      </c>
      <c r="BD521" s="1156">
        <v>8</v>
      </c>
      <c r="BE521" s="1156">
        <v>9</v>
      </c>
      <c r="BF521" s="1156">
        <v>10</v>
      </c>
      <c r="BG521" s="1156">
        <v>11</v>
      </c>
      <c r="BH521" s="1156">
        <v>12</v>
      </c>
      <c r="BI521" s="1156">
        <v>13</v>
      </c>
      <c r="BJ521" s="1156">
        <v>14</v>
      </c>
      <c r="BK521" s="1156">
        <v>15</v>
      </c>
      <c r="BL521" s="1156">
        <v>16</v>
      </c>
      <c r="BM521" s="1156">
        <v>17</v>
      </c>
      <c r="BN521" s="1156">
        <v>18</v>
      </c>
      <c r="BO521" s="1156">
        <v>19</v>
      </c>
      <c r="BP521" s="1156">
        <v>20</v>
      </c>
      <c r="BQ521" s="1157" t="s">
        <v>707</v>
      </c>
    </row>
    <row r="522" spans="1:69" s="397" customFormat="1" ht="38.25" x14ac:dyDescent="0.2">
      <c r="A522" s="74" t="s">
        <v>1180</v>
      </c>
      <c r="B522" s="74" t="s">
        <v>637</v>
      </c>
      <c r="C522" s="1201" t="s">
        <v>1362</v>
      </c>
      <c r="D522" s="1160" t="s">
        <v>308</v>
      </c>
      <c r="E522" s="1161" t="s">
        <v>309</v>
      </c>
      <c r="F522" s="1162" t="s">
        <v>763</v>
      </c>
      <c r="G522" s="784" t="str">
        <f>IF('I2 LDC class'!$D$20="",'I2 LDC class'!$C$20,'I2 LDC class'!$D$20)</f>
        <v>Residential</v>
      </c>
      <c r="H522" s="784" t="str">
        <f>IF('I2 LDC class'!$D$21="",'I2 LDC class'!$C$21,'I2 LDC class'!$D$21)</f>
        <v>GS &lt;50</v>
      </c>
      <c r="I522" s="784" t="str">
        <f>IF('I2 LDC class'!$D$22="",'I2 LDC class'!$C$22,'I2 LDC class'!$D$22)</f>
        <v>GS&gt;50-Regular</v>
      </c>
      <c r="J522" s="784" t="str">
        <f>IF('I2 LDC class'!$D$23="",'I2 LDC class'!$C$23,'I2 LDC class'!$D$23)</f>
        <v>GS&gt; 50-TOU</v>
      </c>
      <c r="K522" s="784" t="str">
        <f>IF('I2 LDC class'!$D$24="",'I2 LDC class'!$C$24,'I2 LDC class'!$D$24)</f>
        <v>GS &gt;50-Intermediate</v>
      </c>
      <c r="L522" s="784" t="str">
        <f>IF('I2 LDC class'!$D$25="",'I2 LDC class'!$C$25,'I2 LDC class'!$D$25)</f>
        <v>Large Use &gt;5MW</v>
      </c>
      <c r="M522" s="784" t="str">
        <f>IF('I2 LDC class'!$D$26="",'I2 LDC class'!$C$26,'I2 LDC class'!$D$26)</f>
        <v>Street Light</v>
      </c>
      <c r="N522" s="784" t="str">
        <f>IF('I2 LDC class'!$D$27="",'I2 LDC class'!$C$27,'I2 LDC class'!$D$27)</f>
        <v>Sentinel</v>
      </c>
      <c r="O522" s="784" t="str">
        <f>IF('I2 LDC class'!$D$28="",'I2 LDC class'!$C$28,'I2 LDC class'!$D$28)</f>
        <v>Unmetered Scattered Load</v>
      </c>
      <c r="P522" s="784" t="str">
        <f>IF('I2 LDC class'!$D$29="",'I2 LDC class'!$C$29,'I2 LDC class'!$D$29)</f>
        <v>Embedded Distributor</v>
      </c>
      <c r="Q522" s="784" t="str">
        <f>IF('I2 LDC class'!$D$30="",'I2 LDC class'!$C$30,'I2 LDC class'!$D$30)</f>
        <v>Back-up/Standby Power</v>
      </c>
      <c r="R522" s="784" t="str">
        <f>IF('I2 LDC class'!$D$31="",'I2 LDC class'!$C$31,'I2 LDC class'!$D$31)</f>
        <v>Rate Class 1</v>
      </c>
      <c r="S522" s="784" t="str">
        <f>IF('I2 LDC class'!$D$32="",'I2 LDC class'!$C$32,'I2 LDC class'!$D$32)</f>
        <v>Rate class 2</v>
      </c>
      <c r="T522" s="784" t="str">
        <f>IF('I2 LDC class'!$D$33="",'I2 LDC class'!$C$33,'I2 LDC class'!$D$33)</f>
        <v>Rate class 3</v>
      </c>
      <c r="U522" s="784" t="str">
        <f>IF('I2 LDC class'!$D$34="",'I2 LDC class'!$C$34,'I2 LDC class'!$D$34)</f>
        <v>Rate class 4</v>
      </c>
      <c r="V522" s="784" t="str">
        <f>IF('I2 LDC class'!$D$35="",'I2 LDC class'!$C$35,'I2 LDC class'!$D$35)</f>
        <v>Rate class 5</v>
      </c>
      <c r="W522" s="784" t="str">
        <f>IF('I2 LDC class'!$D$36="",'I2 LDC class'!$C$36,'I2 LDC class'!$D$36)</f>
        <v>Rate class 6</v>
      </c>
      <c r="X522" s="784" t="str">
        <f>IF('I2 LDC class'!$D$37="",'I2 LDC class'!$C$37,'I2 LDC class'!$D$37)</f>
        <v>Rate class 7</v>
      </c>
      <c r="Y522" s="784" t="str">
        <f>IF('I2 LDC class'!$D$38="",'I2 LDC class'!$C$38,'I2 LDC class'!$D$38)</f>
        <v>Rate class 8</v>
      </c>
      <c r="Z522" s="784" t="str">
        <f>IF('I2 LDC class'!$D$39="",'I2 LDC class'!$C$39,'I2 LDC class'!$D$39)</f>
        <v>Rate class 9</v>
      </c>
      <c r="AA522" s="1164" t="s">
        <v>707</v>
      </c>
      <c r="AB522" s="784" t="str">
        <f>IF('I2 LDC class'!$D$20="",'I2 LDC class'!$C$20,'I2 LDC class'!$D$20)</f>
        <v>Residential</v>
      </c>
      <c r="AC522" s="784" t="str">
        <f>IF('I2 LDC class'!$D$21="",'I2 LDC class'!$C$21,'I2 LDC class'!$D$21)</f>
        <v>GS &lt;50</v>
      </c>
      <c r="AD522" s="784" t="str">
        <f>IF('I2 LDC class'!$D$22="",'I2 LDC class'!$C$22,'I2 LDC class'!$D$22)</f>
        <v>GS&gt;50-Regular</v>
      </c>
      <c r="AE522" s="784" t="str">
        <f>IF('I2 LDC class'!$D$23="",'I2 LDC class'!$C$23,'I2 LDC class'!$D$23)</f>
        <v>GS&gt; 50-TOU</v>
      </c>
      <c r="AF522" s="784" t="str">
        <f>IF('I2 LDC class'!$D$24="",'I2 LDC class'!$C$24,'I2 LDC class'!$D$24)</f>
        <v>GS &gt;50-Intermediate</v>
      </c>
      <c r="AG522" s="784" t="str">
        <f>IF('I2 LDC class'!$D$25="",'I2 LDC class'!$C$25,'I2 LDC class'!$D$25)</f>
        <v>Large Use &gt;5MW</v>
      </c>
      <c r="AH522" s="784" t="str">
        <f>IF('I2 LDC class'!$D$26="",'I2 LDC class'!$C$26,'I2 LDC class'!$D$26)</f>
        <v>Street Light</v>
      </c>
      <c r="AI522" s="784" t="str">
        <f>IF('I2 LDC class'!$D$27="",'I2 LDC class'!$C$27,'I2 LDC class'!$D$27)</f>
        <v>Sentinel</v>
      </c>
      <c r="AJ522" s="784" t="str">
        <f>IF('I2 LDC class'!$D$28="",'I2 LDC class'!$C$28,'I2 LDC class'!$D$28)</f>
        <v>Unmetered Scattered Load</v>
      </c>
      <c r="AK522" s="784" t="str">
        <f>IF('I2 LDC class'!$D$29="",'I2 LDC class'!$C$29,'I2 LDC class'!$D$29)</f>
        <v>Embedded Distributor</v>
      </c>
      <c r="AL522" s="784" t="str">
        <f>IF('I2 LDC class'!$D$30="",'I2 LDC class'!$C$30,'I2 LDC class'!$D$30)</f>
        <v>Back-up/Standby Power</v>
      </c>
      <c r="AM522" s="784" t="str">
        <f>IF('I2 LDC class'!$D$31="",'I2 LDC class'!$C$31,'I2 LDC class'!$D$31)</f>
        <v>Rate Class 1</v>
      </c>
      <c r="AN522" s="784" t="str">
        <f>IF('I2 LDC class'!$D$32="",'I2 LDC class'!$C$32,'I2 LDC class'!$D$32)</f>
        <v>Rate class 2</v>
      </c>
      <c r="AO522" s="784" t="str">
        <f>IF('I2 LDC class'!$D$33="",'I2 LDC class'!$C$33,'I2 LDC class'!$D$33)</f>
        <v>Rate class 3</v>
      </c>
      <c r="AP522" s="784" t="str">
        <f>IF('I2 LDC class'!$D$34="",'I2 LDC class'!$C$34,'I2 LDC class'!$D$34)</f>
        <v>Rate class 4</v>
      </c>
      <c r="AQ522" s="784" t="str">
        <f>IF('I2 LDC class'!$D$35="",'I2 LDC class'!$C$35,'I2 LDC class'!$D$35)</f>
        <v>Rate class 5</v>
      </c>
      <c r="AR522" s="784" t="str">
        <f>IF('I2 LDC class'!$D$36="",'I2 LDC class'!$C$36,'I2 LDC class'!$D$36)</f>
        <v>Rate class 6</v>
      </c>
      <c r="AS522" s="784" t="str">
        <f>IF('I2 LDC class'!$D$37="",'I2 LDC class'!$C$37,'I2 LDC class'!$D$37)</f>
        <v>Rate class 7</v>
      </c>
      <c r="AT522" s="784" t="str">
        <f>IF('I2 LDC class'!$D$38="",'I2 LDC class'!$C$38,'I2 LDC class'!$D$38)</f>
        <v>Rate class 8</v>
      </c>
      <c r="AU522" s="784" t="str">
        <f>IF('I2 LDC class'!$D$39="",'I2 LDC class'!$C$39,'I2 LDC class'!$D$39)</f>
        <v>Rate class 9</v>
      </c>
      <c r="AV522" s="1164" t="s">
        <v>707</v>
      </c>
      <c r="AW522" s="784" t="str">
        <f>IF('I2 LDC class'!$D$20="",'I2 LDC class'!$C$20,'I2 LDC class'!$D$20)</f>
        <v>Residential</v>
      </c>
      <c r="AX522" s="784" t="str">
        <f>IF('I2 LDC class'!$D$21="",'I2 LDC class'!$C$21,'I2 LDC class'!$D$21)</f>
        <v>GS &lt;50</v>
      </c>
      <c r="AY522" s="784" t="str">
        <f>IF('I2 LDC class'!$D$22="",'I2 LDC class'!$C$22,'I2 LDC class'!$D$22)</f>
        <v>GS&gt;50-Regular</v>
      </c>
      <c r="AZ522" s="784" t="str">
        <f>IF('I2 LDC class'!$D$23="",'I2 LDC class'!$C$23,'I2 LDC class'!$D$23)</f>
        <v>GS&gt; 50-TOU</v>
      </c>
      <c r="BA522" s="784" t="str">
        <f>IF('I2 LDC class'!$D$24="",'I2 LDC class'!$C$24,'I2 LDC class'!$D$24)</f>
        <v>GS &gt;50-Intermediate</v>
      </c>
      <c r="BB522" s="784" t="str">
        <f>IF('I2 LDC class'!$D$25="",'I2 LDC class'!$C$25,'I2 LDC class'!$D$25)</f>
        <v>Large Use &gt;5MW</v>
      </c>
      <c r="BC522" s="784" t="str">
        <f>IF('I2 LDC class'!$D$26="",'I2 LDC class'!$C$26,'I2 LDC class'!$D$26)</f>
        <v>Street Light</v>
      </c>
      <c r="BD522" s="784" t="str">
        <f>IF('I2 LDC class'!$D$27="",'I2 LDC class'!$C$27,'I2 LDC class'!$D$27)</f>
        <v>Sentinel</v>
      </c>
      <c r="BE522" s="784" t="str">
        <f>IF('I2 LDC class'!$D$28="",'I2 LDC class'!$C$28,'I2 LDC class'!$D$28)</f>
        <v>Unmetered Scattered Load</v>
      </c>
      <c r="BF522" s="784" t="str">
        <f>IF('I2 LDC class'!$D$29="",'I2 LDC class'!$C$29,'I2 LDC class'!$D$29)</f>
        <v>Embedded Distributor</v>
      </c>
      <c r="BG522" s="784" t="str">
        <f>IF('I2 LDC class'!$D$30="",'I2 LDC class'!$C$30,'I2 LDC class'!$D$30)</f>
        <v>Back-up/Standby Power</v>
      </c>
      <c r="BH522" s="784" t="str">
        <f>IF('I2 LDC class'!$D$31="",'I2 LDC class'!$C$31,'I2 LDC class'!$D$31)</f>
        <v>Rate Class 1</v>
      </c>
      <c r="BI522" s="784" t="str">
        <f>IF('I2 LDC class'!$D$32="",'I2 LDC class'!$C$32,'I2 LDC class'!$D$32)</f>
        <v>Rate class 2</v>
      </c>
      <c r="BJ522" s="784" t="str">
        <f>IF('I2 LDC class'!$D$33="",'I2 LDC class'!$C$33,'I2 LDC class'!$D$33)</f>
        <v>Rate class 3</v>
      </c>
      <c r="BK522" s="784" t="str">
        <f>IF('I2 LDC class'!$D$34="",'I2 LDC class'!$C$34,'I2 LDC class'!$D$34)</f>
        <v>Rate class 4</v>
      </c>
      <c r="BL522" s="784" t="str">
        <f>IF('I2 LDC class'!$D$35="",'I2 LDC class'!$C$35,'I2 LDC class'!$D$35)</f>
        <v>Rate class 5</v>
      </c>
      <c r="BM522" s="784" t="str">
        <f>IF('I2 LDC class'!$D$36="",'I2 LDC class'!$C$36,'I2 LDC class'!$D$36)</f>
        <v>Rate class 6</v>
      </c>
      <c r="BN522" s="784" t="str">
        <f>IF('I2 LDC class'!$D$37="",'I2 LDC class'!$C$37,'I2 LDC class'!$D$37)</f>
        <v>Rate class 7</v>
      </c>
      <c r="BO522" s="784" t="str">
        <f>IF('I2 LDC class'!$D$38="",'I2 LDC class'!$C$38,'I2 LDC class'!$D$38)</f>
        <v>Rate class 8</v>
      </c>
      <c r="BP522" s="784" t="str">
        <f>IF('I2 LDC class'!$D$39="",'I2 LDC class'!$C$39,'I2 LDC class'!$D$39)</f>
        <v>Rate class 9</v>
      </c>
      <c r="BQ522" s="1164" t="s">
        <v>707</v>
      </c>
    </row>
    <row r="523" spans="1:69" s="325" customFormat="1" ht="12.75" x14ac:dyDescent="0.2">
      <c r="A523" s="198">
        <v>1565</v>
      </c>
      <c r="B523" s="349" t="s">
        <v>649</v>
      </c>
      <c r="C523" s="1142">
        <f>'I4 BO ASSETS'!O17</f>
        <v>0</v>
      </c>
      <c r="D523" s="570">
        <f t="shared" ref="D523:E542" si="785">$C523*D592</f>
        <v>0</v>
      </c>
      <c r="E523" s="570">
        <f t="shared" si="785"/>
        <v>0</v>
      </c>
      <c r="F523" s="570">
        <f>D523+E523</f>
        <v>0</v>
      </c>
      <c r="G523" s="570">
        <f t="shared" ref="G523:Z523" si="786">$D523*G592</f>
        <v>0</v>
      </c>
      <c r="H523" s="570">
        <f t="shared" si="786"/>
        <v>0</v>
      </c>
      <c r="I523" s="570">
        <f t="shared" si="786"/>
        <v>0</v>
      </c>
      <c r="J523" s="570">
        <f t="shared" si="786"/>
        <v>0</v>
      </c>
      <c r="K523" s="570">
        <f t="shared" si="786"/>
        <v>0</v>
      </c>
      <c r="L523" s="570">
        <f t="shared" si="786"/>
        <v>0</v>
      </c>
      <c r="M523" s="570">
        <f t="shared" si="786"/>
        <v>0</v>
      </c>
      <c r="N523" s="570">
        <f t="shared" si="786"/>
        <v>0</v>
      </c>
      <c r="O523" s="570">
        <f t="shared" si="786"/>
        <v>0</v>
      </c>
      <c r="P523" s="570">
        <f t="shared" si="786"/>
        <v>0</v>
      </c>
      <c r="Q523" s="570">
        <f t="shared" si="786"/>
        <v>0</v>
      </c>
      <c r="R523" s="570">
        <f t="shared" si="786"/>
        <v>0</v>
      </c>
      <c r="S523" s="570">
        <f t="shared" si="786"/>
        <v>0</v>
      </c>
      <c r="T523" s="570">
        <f t="shared" si="786"/>
        <v>0</v>
      </c>
      <c r="U523" s="570">
        <f t="shared" si="786"/>
        <v>0</v>
      </c>
      <c r="V523" s="570">
        <f t="shared" si="786"/>
        <v>0</v>
      </c>
      <c r="W523" s="570">
        <f t="shared" si="786"/>
        <v>0</v>
      </c>
      <c r="X523" s="570">
        <f t="shared" si="786"/>
        <v>0</v>
      </c>
      <c r="Y523" s="570">
        <f t="shared" si="786"/>
        <v>0</v>
      </c>
      <c r="Z523" s="570">
        <f t="shared" si="786"/>
        <v>0</v>
      </c>
      <c r="AA523" s="570">
        <f>SUM(G523:Z523)</f>
        <v>0</v>
      </c>
      <c r="AB523" s="570">
        <f t="shared" ref="AB523:AU523" si="787">$E523*AB592</f>
        <v>0</v>
      </c>
      <c r="AC523" s="570">
        <f t="shared" si="787"/>
        <v>0</v>
      </c>
      <c r="AD523" s="570">
        <f t="shared" si="787"/>
        <v>0</v>
      </c>
      <c r="AE523" s="570">
        <f t="shared" si="787"/>
        <v>0</v>
      </c>
      <c r="AF523" s="570">
        <f t="shared" si="787"/>
        <v>0</v>
      </c>
      <c r="AG523" s="570">
        <f t="shared" si="787"/>
        <v>0</v>
      </c>
      <c r="AH523" s="570">
        <f t="shared" si="787"/>
        <v>0</v>
      </c>
      <c r="AI523" s="570">
        <f t="shared" si="787"/>
        <v>0</v>
      </c>
      <c r="AJ523" s="570">
        <f t="shared" si="787"/>
        <v>0</v>
      </c>
      <c r="AK523" s="570">
        <f t="shared" si="787"/>
        <v>0</v>
      </c>
      <c r="AL523" s="570">
        <f t="shared" si="787"/>
        <v>0</v>
      </c>
      <c r="AM523" s="570">
        <f t="shared" si="787"/>
        <v>0</v>
      </c>
      <c r="AN523" s="570">
        <f t="shared" si="787"/>
        <v>0</v>
      </c>
      <c r="AO523" s="570">
        <f t="shared" si="787"/>
        <v>0</v>
      </c>
      <c r="AP523" s="570">
        <f t="shared" si="787"/>
        <v>0</v>
      </c>
      <c r="AQ523" s="570">
        <f t="shared" si="787"/>
        <v>0</v>
      </c>
      <c r="AR523" s="570">
        <f t="shared" si="787"/>
        <v>0</v>
      </c>
      <c r="AS523" s="570">
        <f t="shared" si="787"/>
        <v>0</v>
      </c>
      <c r="AT523" s="570">
        <f t="shared" si="787"/>
        <v>0</v>
      </c>
      <c r="AU523" s="570">
        <f t="shared" si="787"/>
        <v>0</v>
      </c>
      <c r="AV523" s="570">
        <f>SUM(AB523:AU523)</f>
        <v>0</v>
      </c>
      <c r="AW523" s="570"/>
      <c r="AX523" s="570"/>
      <c r="AY523" s="570"/>
      <c r="AZ523" s="570"/>
      <c r="BA523" s="570"/>
      <c r="BB523" s="570"/>
      <c r="BC523" s="570"/>
      <c r="BD523" s="570"/>
      <c r="BE523" s="570"/>
      <c r="BF523" s="570"/>
      <c r="BG523" s="570"/>
      <c r="BH523" s="570"/>
      <c r="BI523" s="570"/>
      <c r="BJ523" s="570"/>
      <c r="BK523" s="570"/>
      <c r="BL523" s="570"/>
      <c r="BM523" s="570"/>
      <c r="BN523" s="570"/>
      <c r="BO523" s="570"/>
      <c r="BP523" s="570"/>
      <c r="BQ523" s="570"/>
    </row>
    <row r="524" spans="1:69" s="325" customFormat="1" ht="12.75" x14ac:dyDescent="0.2">
      <c r="A524" s="1165">
        <v>1805</v>
      </c>
      <c r="B524" s="349" t="s">
        <v>282</v>
      </c>
      <c r="C524" s="1142">
        <f>'I4 BO ASSETS'!O18</f>
        <v>0</v>
      </c>
      <c r="D524" s="570">
        <f t="shared" si="785"/>
        <v>0</v>
      </c>
      <c r="E524" s="570">
        <f t="shared" si="785"/>
        <v>0</v>
      </c>
      <c r="F524" s="570">
        <f t="shared" ref="F524:F562" si="788">D524+E524</f>
        <v>0</v>
      </c>
      <c r="G524" s="570">
        <f t="shared" ref="G524:Z524" si="789">$D524*G593</f>
        <v>0</v>
      </c>
      <c r="H524" s="570">
        <f t="shared" si="789"/>
        <v>0</v>
      </c>
      <c r="I524" s="570">
        <f t="shared" si="789"/>
        <v>0</v>
      </c>
      <c r="J524" s="570">
        <f t="shared" si="789"/>
        <v>0</v>
      </c>
      <c r="K524" s="570">
        <f t="shared" si="789"/>
        <v>0</v>
      </c>
      <c r="L524" s="570">
        <f t="shared" si="789"/>
        <v>0</v>
      </c>
      <c r="M524" s="570">
        <f t="shared" si="789"/>
        <v>0</v>
      </c>
      <c r="N524" s="570">
        <f t="shared" si="789"/>
        <v>0</v>
      </c>
      <c r="O524" s="570">
        <f t="shared" si="789"/>
        <v>0</v>
      </c>
      <c r="P524" s="570">
        <f t="shared" si="789"/>
        <v>0</v>
      </c>
      <c r="Q524" s="570">
        <f t="shared" si="789"/>
        <v>0</v>
      </c>
      <c r="R524" s="570">
        <f t="shared" si="789"/>
        <v>0</v>
      </c>
      <c r="S524" s="570">
        <f t="shared" si="789"/>
        <v>0</v>
      </c>
      <c r="T524" s="570">
        <f t="shared" si="789"/>
        <v>0</v>
      </c>
      <c r="U524" s="570">
        <f t="shared" si="789"/>
        <v>0</v>
      </c>
      <c r="V524" s="570">
        <f t="shared" si="789"/>
        <v>0</v>
      </c>
      <c r="W524" s="570">
        <f t="shared" si="789"/>
        <v>0</v>
      </c>
      <c r="X524" s="570">
        <f t="shared" si="789"/>
        <v>0</v>
      </c>
      <c r="Y524" s="570">
        <f t="shared" si="789"/>
        <v>0</v>
      </c>
      <c r="Z524" s="570">
        <f t="shared" si="789"/>
        <v>0</v>
      </c>
      <c r="AA524" s="570">
        <f t="shared" ref="AA524:AA562" si="790">SUM(G524:Z524)</f>
        <v>0</v>
      </c>
      <c r="AB524" s="570">
        <f t="shared" ref="AB524:AU524" si="791">$E524*AB593</f>
        <v>0</v>
      </c>
      <c r="AC524" s="570">
        <f t="shared" si="791"/>
        <v>0</v>
      </c>
      <c r="AD524" s="570">
        <f t="shared" si="791"/>
        <v>0</v>
      </c>
      <c r="AE524" s="570">
        <f t="shared" si="791"/>
        <v>0</v>
      </c>
      <c r="AF524" s="570">
        <f t="shared" si="791"/>
        <v>0</v>
      </c>
      <c r="AG524" s="570">
        <f t="shared" si="791"/>
        <v>0</v>
      </c>
      <c r="AH524" s="570">
        <f t="shared" si="791"/>
        <v>0</v>
      </c>
      <c r="AI524" s="570">
        <f t="shared" si="791"/>
        <v>0</v>
      </c>
      <c r="AJ524" s="570">
        <f t="shared" si="791"/>
        <v>0</v>
      </c>
      <c r="AK524" s="570">
        <f t="shared" si="791"/>
        <v>0</v>
      </c>
      <c r="AL524" s="570">
        <f t="shared" si="791"/>
        <v>0</v>
      </c>
      <c r="AM524" s="570">
        <f t="shared" si="791"/>
        <v>0</v>
      </c>
      <c r="AN524" s="570">
        <f t="shared" si="791"/>
        <v>0</v>
      </c>
      <c r="AO524" s="570">
        <f t="shared" si="791"/>
        <v>0</v>
      </c>
      <c r="AP524" s="570">
        <f t="shared" si="791"/>
        <v>0</v>
      </c>
      <c r="AQ524" s="570">
        <f t="shared" si="791"/>
        <v>0</v>
      </c>
      <c r="AR524" s="570">
        <f t="shared" si="791"/>
        <v>0</v>
      </c>
      <c r="AS524" s="570">
        <f t="shared" si="791"/>
        <v>0</v>
      </c>
      <c r="AT524" s="570">
        <f t="shared" si="791"/>
        <v>0</v>
      </c>
      <c r="AU524" s="570">
        <f t="shared" si="791"/>
        <v>0</v>
      </c>
      <c r="AV524" s="570">
        <f t="shared" ref="AV524:AV562" si="792">SUM(AB524:AU524)</f>
        <v>0</v>
      </c>
      <c r="AW524" s="570"/>
      <c r="AX524" s="570"/>
      <c r="AY524" s="570"/>
      <c r="AZ524" s="570"/>
      <c r="BA524" s="570"/>
      <c r="BB524" s="570"/>
      <c r="BC524" s="570"/>
      <c r="BD524" s="570"/>
      <c r="BE524" s="570"/>
      <c r="BF524" s="570"/>
      <c r="BG524" s="570"/>
      <c r="BH524" s="570"/>
      <c r="BI524" s="570"/>
      <c r="BJ524" s="570"/>
      <c r="BK524" s="570"/>
      <c r="BL524" s="570"/>
      <c r="BM524" s="570"/>
      <c r="BN524" s="570"/>
      <c r="BO524" s="570"/>
      <c r="BP524" s="570"/>
      <c r="BQ524" s="570"/>
    </row>
    <row r="525" spans="1:69" s="325" customFormat="1" ht="12.75" x14ac:dyDescent="0.2">
      <c r="A525" s="1165" t="s">
        <v>815</v>
      </c>
      <c r="B525" s="349" t="s">
        <v>340</v>
      </c>
      <c r="C525" s="1142">
        <f>'I4 BO ASSETS'!O19</f>
        <v>0</v>
      </c>
      <c r="D525" s="570">
        <f t="shared" si="785"/>
        <v>0</v>
      </c>
      <c r="E525" s="570">
        <f t="shared" si="785"/>
        <v>0</v>
      </c>
      <c r="F525" s="570">
        <f t="shared" si="788"/>
        <v>0</v>
      </c>
      <c r="G525" s="570">
        <f t="shared" ref="G525:Z525" si="793">$D525*G594</f>
        <v>0</v>
      </c>
      <c r="H525" s="570">
        <f t="shared" si="793"/>
        <v>0</v>
      </c>
      <c r="I525" s="570">
        <f t="shared" si="793"/>
        <v>0</v>
      </c>
      <c r="J525" s="570">
        <f t="shared" si="793"/>
        <v>0</v>
      </c>
      <c r="K525" s="570">
        <f t="shared" si="793"/>
        <v>0</v>
      </c>
      <c r="L525" s="570">
        <f t="shared" si="793"/>
        <v>0</v>
      </c>
      <c r="M525" s="570">
        <f t="shared" si="793"/>
        <v>0</v>
      </c>
      <c r="N525" s="570">
        <f t="shared" si="793"/>
        <v>0</v>
      </c>
      <c r="O525" s="570">
        <f t="shared" si="793"/>
        <v>0</v>
      </c>
      <c r="P525" s="570">
        <f t="shared" si="793"/>
        <v>0</v>
      </c>
      <c r="Q525" s="570">
        <f t="shared" si="793"/>
        <v>0</v>
      </c>
      <c r="R525" s="570">
        <f t="shared" si="793"/>
        <v>0</v>
      </c>
      <c r="S525" s="570">
        <f t="shared" si="793"/>
        <v>0</v>
      </c>
      <c r="T525" s="570">
        <f t="shared" si="793"/>
        <v>0</v>
      </c>
      <c r="U525" s="570">
        <f t="shared" si="793"/>
        <v>0</v>
      </c>
      <c r="V525" s="570">
        <f t="shared" si="793"/>
        <v>0</v>
      </c>
      <c r="W525" s="570">
        <f t="shared" si="793"/>
        <v>0</v>
      </c>
      <c r="X525" s="570">
        <f t="shared" si="793"/>
        <v>0</v>
      </c>
      <c r="Y525" s="570">
        <f t="shared" si="793"/>
        <v>0</v>
      </c>
      <c r="Z525" s="570">
        <f t="shared" si="793"/>
        <v>0</v>
      </c>
      <c r="AA525" s="570">
        <f t="shared" si="790"/>
        <v>0</v>
      </c>
      <c r="AB525" s="570">
        <f t="shared" ref="AB525:AU525" si="794">$E525*AB594</f>
        <v>0</v>
      </c>
      <c r="AC525" s="570">
        <f t="shared" si="794"/>
        <v>0</v>
      </c>
      <c r="AD525" s="570">
        <f t="shared" si="794"/>
        <v>0</v>
      </c>
      <c r="AE525" s="570">
        <f t="shared" si="794"/>
        <v>0</v>
      </c>
      <c r="AF525" s="570">
        <f t="shared" si="794"/>
        <v>0</v>
      </c>
      <c r="AG525" s="570">
        <f t="shared" si="794"/>
        <v>0</v>
      </c>
      <c r="AH525" s="570">
        <f t="shared" si="794"/>
        <v>0</v>
      </c>
      <c r="AI525" s="570">
        <f t="shared" si="794"/>
        <v>0</v>
      </c>
      <c r="AJ525" s="570">
        <f t="shared" si="794"/>
        <v>0</v>
      </c>
      <c r="AK525" s="570">
        <f t="shared" si="794"/>
        <v>0</v>
      </c>
      <c r="AL525" s="570">
        <f t="shared" si="794"/>
        <v>0</v>
      </c>
      <c r="AM525" s="570">
        <f t="shared" si="794"/>
        <v>0</v>
      </c>
      <c r="AN525" s="570">
        <f t="shared" si="794"/>
        <v>0</v>
      </c>
      <c r="AO525" s="570">
        <f t="shared" si="794"/>
        <v>0</v>
      </c>
      <c r="AP525" s="570">
        <f t="shared" si="794"/>
        <v>0</v>
      </c>
      <c r="AQ525" s="570">
        <f t="shared" si="794"/>
        <v>0</v>
      </c>
      <c r="AR525" s="570">
        <f t="shared" si="794"/>
        <v>0</v>
      </c>
      <c r="AS525" s="570">
        <f t="shared" si="794"/>
        <v>0</v>
      </c>
      <c r="AT525" s="570">
        <f t="shared" si="794"/>
        <v>0</v>
      </c>
      <c r="AU525" s="570">
        <f t="shared" si="794"/>
        <v>0</v>
      </c>
      <c r="AV525" s="570">
        <f t="shared" si="792"/>
        <v>0</v>
      </c>
      <c r="AW525" s="570"/>
      <c r="AX525" s="570"/>
      <c r="AY525" s="570"/>
      <c r="AZ525" s="570"/>
      <c r="BA525" s="570"/>
      <c r="BB525" s="570"/>
      <c r="BC525" s="570"/>
      <c r="BD525" s="570"/>
      <c r="BE525" s="570"/>
      <c r="BF525" s="570"/>
      <c r="BG525" s="570"/>
      <c r="BH525" s="570"/>
      <c r="BI525" s="570"/>
      <c r="BJ525" s="570"/>
      <c r="BK525" s="570"/>
      <c r="BL525" s="570"/>
      <c r="BM525" s="570"/>
      <c r="BN525" s="570"/>
      <c r="BO525" s="570"/>
      <c r="BP525" s="570"/>
      <c r="BQ525" s="570"/>
    </row>
    <row r="526" spans="1:69" s="325" customFormat="1" ht="12.75" x14ac:dyDescent="0.2">
      <c r="A526" s="1165" t="s">
        <v>816</v>
      </c>
      <c r="B526" s="349" t="s">
        <v>342</v>
      </c>
      <c r="C526" s="1142">
        <f>'I4 BO ASSETS'!O20</f>
        <v>0</v>
      </c>
      <c r="D526" s="570">
        <f t="shared" si="785"/>
        <v>0</v>
      </c>
      <c r="E526" s="570">
        <f t="shared" si="785"/>
        <v>0</v>
      </c>
      <c r="F526" s="570">
        <f t="shared" si="788"/>
        <v>0</v>
      </c>
      <c r="G526" s="570">
        <f t="shared" ref="G526:Z526" si="795">$D526*G595</f>
        <v>0</v>
      </c>
      <c r="H526" s="570">
        <f t="shared" si="795"/>
        <v>0</v>
      </c>
      <c r="I526" s="570">
        <f t="shared" si="795"/>
        <v>0</v>
      </c>
      <c r="J526" s="570">
        <f t="shared" si="795"/>
        <v>0</v>
      </c>
      <c r="K526" s="570">
        <f t="shared" si="795"/>
        <v>0</v>
      </c>
      <c r="L526" s="570">
        <f t="shared" si="795"/>
        <v>0</v>
      </c>
      <c r="M526" s="570">
        <f t="shared" si="795"/>
        <v>0</v>
      </c>
      <c r="N526" s="570">
        <f t="shared" si="795"/>
        <v>0</v>
      </c>
      <c r="O526" s="570">
        <f t="shared" si="795"/>
        <v>0</v>
      </c>
      <c r="P526" s="570">
        <f t="shared" si="795"/>
        <v>0</v>
      </c>
      <c r="Q526" s="570">
        <f t="shared" si="795"/>
        <v>0</v>
      </c>
      <c r="R526" s="570">
        <f t="shared" si="795"/>
        <v>0</v>
      </c>
      <c r="S526" s="570">
        <f t="shared" si="795"/>
        <v>0</v>
      </c>
      <c r="T526" s="570">
        <f t="shared" si="795"/>
        <v>0</v>
      </c>
      <c r="U526" s="570">
        <f t="shared" si="795"/>
        <v>0</v>
      </c>
      <c r="V526" s="570">
        <f t="shared" si="795"/>
        <v>0</v>
      </c>
      <c r="W526" s="570">
        <f t="shared" si="795"/>
        <v>0</v>
      </c>
      <c r="X526" s="570">
        <f t="shared" si="795"/>
        <v>0</v>
      </c>
      <c r="Y526" s="570">
        <f t="shared" si="795"/>
        <v>0</v>
      </c>
      <c r="Z526" s="570">
        <f t="shared" si="795"/>
        <v>0</v>
      </c>
      <c r="AA526" s="570">
        <f t="shared" si="790"/>
        <v>0</v>
      </c>
      <c r="AB526" s="570">
        <f t="shared" ref="AB526:AU526" si="796">$E526*AB595</f>
        <v>0</v>
      </c>
      <c r="AC526" s="570">
        <f t="shared" si="796"/>
        <v>0</v>
      </c>
      <c r="AD526" s="570">
        <f t="shared" si="796"/>
        <v>0</v>
      </c>
      <c r="AE526" s="570">
        <f t="shared" si="796"/>
        <v>0</v>
      </c>
      <c r="AF526" s="570">
        <f t="shared" si="796"/>
        <v>0</v>
      </c>
      <c r="AG526" s="570">
        <f t="shared" si="796"/>
        <v>0</v>
      </c>
      <c r="AH526" s="570">
        <f t="shared" si="796"/>
        <v>0</v>
      </c>
      <c r="AI526" s="570">
        <f t="shared" si="796"/>
        <v>0</v>
      </c>
      <c r="AJ526" s="570">
        <f t="shared" si="796"/>
        <v>0</v>
      </c>
      <c r="AK526" s="570">
        <f t="shared" si="796"/>
        <v>0</v>
      </c>
      <c r="AL526" s="570">
        <f t="shared" si="796"/>
        <v>0</v>
      </c>
      <c r="AM526" s="570">
        <f t="shared" si="796"/>
        <v>0</v>
      </c>
      <c r="AN526" s="570">
        <f t="shared" si="796"/>
        <v>0</v>
      </c>
      <c r="AO526" s="570">
        <f t="shared" si="796"/>
        <v>0</v>
      </c>
      <c r="AP526" s="570">
        <f t="shared" si="796"/>
        <v>0</v>
      </c>
      <c r="AQ526" s="570">
        <f t="shared" si="796"/>
        <v>0</v>
      </c>
      <c r="AR526" s="570">
        <f t="shared" si="796"/>
        <v>0</v>
      </c>
      <c r="AS526" s="570">
        <f t="shared" si="796"/>
        <v>0</v>
      </c>
      <c r="AT526" s="570">
        <f t="shared" si="796"/>
        <v>0</v>
      </c>
      <c r="AU526" s="570">
        <f t="shared" si="796"/>
        <v>0</v>
      </c>
      <c r="AV526" s="570">
        <f t="shared" si="792"/>
        <v>0</v>
      </c>
      <c r="AW526" s="570"/>
      <c r="AX526" s="570"/>
      <c r="AY526" s="570"/>
      <c r="AZ526" s="570"/>
      <c r="BA526" s="570"/>
      <c r="BB526" s="570"/>
      <c r="BC526" s="570"/>
      <c r="BD526" s="570"/>
      <c r="BE526" s="570"/>
      <c r="BF526" s="570"/>
      <c r="BG526" s="570"/>
      <c r="BH526" s="570"/>
      <c r="BI526" s="570"/>
      <c r="BJ526" s="570"/>
      <c r="BK526" s="570"/>
      <c r="BL526" s="570"/>
      <c r="BM526" s="570"/>
      <c r="BN526" s="570"/>
      <c r="BO526" s="570"/>
      <c r="BP526" s="570"/>
      <c r="BQ526" s="570"/>
    </row>
    <row r="527" spans="1:69" s="325" customFormat="1" ht="12.75" x14ac:dyDescent="0.2">
      <c r="A527" s="1165">
        <v>1806</v>
      </c>
      <c r="B527" s="349" t="s">
        <v>283</v>
      </c>
      <c r="C527" s="1142">
        <f>'I4 BO ASSETS'!O21</f>
        <v>0</v>
      </c>
      <c r="D527" s="570">
        <f t="shared" si="785"/>
        <v>0</v>
      </c>
      <c r="E527" s="570">
        <f t="shared" si="785"/>
        <v>0</v>
      </c>
      <c r="F527" s="570">
        <f t="shared" si="788"/>
        <v>0</v>
      </c>
      <c r="G527" s="570">
        <f t="shared" ref="G527:Z527" si="797">$D527*G596</f>
        <v>0</v>
      </c>
      <c r="H527" s="570">
        <f t="shared" si="797"/>
        <v>0</v>
      </c>
      <c r="I527" s="570">
        <f t="shared" si="797"/>
        <v>0</v>
      </c>
      <c r="J527" s="570">
        <f t="shared" si="797"/>
        <v>0</v>
      </c>
      <c r="K527" s="570">
        <f t="shared" si="797"/>
        <v>0</v>
      </c>
      <c r="L527" s="570">
        <f t="shared" si="797"/>
        <v>0</v>
      </c>
      <c r="M527" s="570">
        <f t="shared" si="797"/>
        <v>0</v>
      </c>
      <c r="N527" s="570">
        <f t="shared" si="797"/>
        <v>0</v>
      </c>
      <c r="O527" s="570">
        <f t="shared" si="797"/>
        <v>0</v>
      </c>
      <c r="P527" s="570">
        <f t="shared" si="797"/>
        <v>0</v>
      </c>
      <c r="Q527" s="570">
        <f t="shared" si="797"/>
        <v>0</v>
      </c>
      <c r="R527" s="570">
        <f t="shared" si="797"/>
        <v>0</v>
      </c>
      <c r="S527" s="570">
        <f t="shared" si="797"/>
        <v>0</v>
      </c>
      <c r="T527" s="570">
        <f t="shared" si="797"/>
        <v>0</v>
      </c>
      <c r="U527" s="570">
        <f t="shared" si="797"/>
        <v>0</v>
      </c>
      <c r="V527" s="570">
        <f t="shared" si="797"/>
        <v>0</v>
      </c>
      <c r="W527" s="570">
        <f t="shared" si="797"/>
        <v>0</v>
      </c>
      <c r="X527" s="570">
        <f t="shared" si="797"/>
        <v>0</v>
      </c>
      <c r="Y527" s="570">
        <f t="shared" si="797"/>
        <v>0</v>
      </c>
      <c r="Z527" s="570">
        <f t="shared" si="797"/>
        <v>0</v>
      </c>
      <c r="AA527" s="570">
        <f t="shared" si="790"/>
        <v>0</v>
      </c>
      <c r="AB527" s="570">
        <f t="shared" ref="AB527:AU527" si="798">$E527*AB596</f>
        <v>0</v>
      </c>
      <c r="AC527" s="570">
        <f t="shared" si="798"/>
        <v>0</v>
      </c>
      <c r="AD527" s="570">
        <f t="shared" si="798"/>
        <v>0</v>
      </c>
      <c r="AE527" s="570">
        <f t="shared" si="798"/>
        <v>0</v>
      </c>
      <c r="AF527" s="570">
        <f t="shared" si="798"/>
        <v>0</v>
      </c>
      <c r="AG527" s="570">
        <f t="shared" si="798"/>
        <v>0</v>
      </c>
      <c r="AH527" s="570">
        <f t="shared" si="798"/>
        <v>0</v>
      </c>
      <c r="AI527" s="570">
        <f t="shared" si="798"/>
        <v>0</v>
      </c>
      <c r="AJ527" s="570">
        <f t="shared" si="798"/>
        <v>0</v>
      </c>
      <c r="AK527" s="570">
        <f t="shared" si="798"/>
        <v>0</v>
      </c>
      <c r="AL527" s="570">
        <f t="shared" si="798"/>
        <v>0</v>
      </c>
      <c r="AM527" s="570">
        <f t="shared" si="798"/>
        <v>0</v>
      </c>
      <c r="AN527" s="570">
        <f t="shared" si="798"/>
        <v>0</v>
      </c>
      <c r="AO527" s="570">
        <f t="shared" si="798"/>
        <v>0</v>
      </c>
      <c r="AP527" s="570">
        <f t="shared" si="798"/>
        <v>0</v>
      </c>
      <c r="AQ527" s="570">
        <f t="shared" si="798"/>
        <v>0</v>
      </c>
      <c r="AR527" s="570">
        <f t="shared" si="798"/>
        <v>0</v>
      </c>
      <c r="AS527" s="570">
        <f t="shared" si="798"/>
        <v>0</v>
      </c>
      <c r="AT527" s="570">
        <f t="shared" si="798"/>
        <v>0</v>
      </c>
      <c r="AU527" s="570">
        <f t="shared" si="798"/>
        <v>0</v>
      </c>
      <c r="AV527" s="570">
        <f t="shared" si="792"/>
        <v>0</v>
      </c>
      <c r="AW527" s="570"/>
      <c r="AX527" s="570"/>
      <c r="AY527" s="570"/>
      <c r="AZ527" s="570"/>
      <c r="BA527" s="570"/>
      <c r="BB527" s="570"/>
      <c r="BC527" s="570"/>
      <c r="BD527" s="570"/>
      <c r="BE527" s="570"/>
      <c r="BF527" s="570"/>
      <c r="BG527" s="570"/>
      <c r="BH527" s="570"/>
      <c r="BI527" s="570"/>
      <c r="BJ527" s="570"/>
      <c r="BK527" s="570"/>
      <c r="BL527" s="570"/>
      <c r="BM527" s="570"/>
      <c r="BN527" s="570"/>
      <c r="BO527" s="570"/>
      <c r="BP527" s="570"/>
      <c r="BQ527" s="570"/>
    </row>
    <row r="528" spans="1:69" s="325" customFormat="1" ht="12.75" x14ac:dyDescent="0.2">
      <c r="A528" s="1165" t="s">
        <v>817</v>
      </c>
      <c r="B528" s="349" t="s">
        <v>341</v>
      </c>
      <c r="C528" s="1142">
        <f>'I4 BO ASSETS'!O22</f>
        <v>0</v>
      </c>
      <c r="D528" s="570">
        <f t="shared" si="785"/>
        <v>0</v>
      </c>
      <c r="E528" s="570">
        <f t="shared" si="785"/>
        <v>0</v>
      </c>
      <c r="F528" s="570">
        <f t="shared" si="788"/>
        <v>0</v>
      </c>
      <c r="G528" s="570">
        <f t="shared" ref="G528:Z528" si="799">$D528*G597</f>
        <v>0</v>
      </c>
      <c r="H528" s="570">
        <f t="shared" si="799"/>
        <v>0</v>
      </c>
      <c r="I528" s="570">
        <f t="shared" si="799"/>
        <v>0</v>
      </c>
      <c r="J528" s="570">
        <f t="shared" si="799"/>
        <v>0</v>
      </c>
      <c r="K528" s="570">
        <f t="shared" si="799"/>
        <v>0</v>
      </c>
      <c r="L528" s="570">
        <f t="shared" si="799"/>
        <v>0</v>
      </c>
      <c r="M528" s="570">
        <f t="shared" si="799"/>
        <v>0</v>
      </c>
      <c r="N528" s="570">
        <f t="shared" si="799"/>
        <v>0</v>
      </c>
      <c r="O528" s="570">
        <f t="shared" si="799"/>
        <v>0</v>
      </c>
      <c r="P528" s="570">
        <f t="shared" si="799"/>
        <v>0</v>
      </c>
      <c r="Q528" s="570">
        <f t="shared" si="799"/>
        <v>0</v>
      </c>
      <c r="R528" s="570">
        <f t="shared" si="799"/>
        <v>0</v>
      </c>
      <c r="S528" s="570">
        <f t="shared" si="799"/>
        <v>0</v>
      </c>
      <c r="T528" s="570">
        <f t="shared" si="799"/>
        <v>0</v>
      </c>
      <c r="U528" s="570">
        <f t="shared" si="799"/>
        <v>0</v>
      </c>
      <c r="V528" s="570">
        <f t="shared" si="799"/>
        <v>0</v>
      </c>
      <c r="W528" s="570">
        <f t="shared" si="799"/>
        <v>0</v>
      </c>
      <c r="X528" s="570">
        <f t="shared" si="799"/>
        <v>0</v>
      </c>
      <c r="Y528" s="570">
        <f t="shared" si="799"/>
        <v>0</v>
      </c>
      <c r="Z528" s="570">
        <f t="shared" si="799"/>
        <v>0</v>
      </c>
      <c r="AA528" s="570">
        <f t="shared" si="790"/>
        <v>0</v>
      </c>
      <c r="AB528" s="570">
        <f t="shared" ref="AB528:AU528" si="800">$E528*AB597</f>
        <v>0</v>
      </c>
      <c r="AC528" s="570">
        <f t="shared" si="800"/>
        <v>0</v>
      </c>
      <c r="AD528" s="570">
        <f t="shared" si="800"/>
        <v>0</v>
      </c>
      <c r="AE528" s="570">
        <f t="shared" si="800"/>
        <v>0</v>
      </c>
      <c r="AF528" s="570">
        <f t="shared" si="800"/>
        <v>0</v>
      </c>
      <c r="AG528" s="570">
        <f t="shared" si="800"/>
        <v>0</v>
      </c>
      <c r="AH528" s="570">
        <f t="shared" si="800"/>
        <v>0</v>
      </c>
      <c r="AI528" s="570">
        <f t="shared" si="800"/>
        <v>0</v>
      </c>
      <c r="AJ528" s="570">
        <f t="shared" si="800"/>
        <v>0</v>
      </c>
      <c r="AK528" s="570">
        <f t="shared" si="800"/>
        <v>0</v>
      </c>
      <c r="AL528" s="570">
        <f t="shared" si="800"/>
        <v>0</v>
      </c>
      <c r="AM528" s="570">
        <f t="shared" si="800"/>
        <v>0</v>
      </c>
      <c r="AN528" s="570">
        <f t="shared" si="800"/>
        <v>0</v>
      </c>
      <c r="AO528" s="570">
        <f t="shared" si="800"/>
        <v>0</v>
      </c>
      <c r="AP528" s="570">
        <f t="shared" si="800"/>
        <v>0</v>
      </c>
      <c r="AQ528" s="570">
        <f t="shared" si="800"/>
        <v>0</v>
      </c>
      <c r="AR528" s="570">
        <f t="shared" si="800"/>
        <v>0</v>
      </c>
      <c r="AS528" s="570">
        <f t="shared" si="800"/>
        <v>0</v>
      </c>
      <c r="AT528" s="570">
        <f t="shared" si="800"/>
        <v>0</v>
      </c>
      <c r="AU528" s="570">
        <f t="shared" si="800"/>
        <v>0</v>
      </c>
      <c r="AV528" s="570">
        <f t="shared" si="792"/>
        <v>0</v>
      </c>
      <c r="AW528" s="570"/>
      <c r="AX528" s="570"/>
      <c r="AY528" s="570"/>
      <c r="AZ528" s="570"/>
      <c r="BA528" s="570"/>
      <c r="BB528" s="570"/>
      <c r="BC528" s="570"/>
      <c r="BD528" s="570"/>
      <c r="BE528" s="570"/>
      <c r="BF528" s="570"/>
      <c r="BG528" s="570"/>
      <c r="BH528" s="570"/>
      <c r="BI528" s="570"/>
      <c r="BJ528" s="570"/>
      <c r="BK528" s="570"/>
      <c r="BL528" s="570"/>
      <c r="BM528" s="570"/>
      <c r="BN528" s="570"/>
      <c r="BO528" s="570"/>
      <c r="BP528" s="570"/>
      <c r="BQ528" s="570"/>
    </row>
    <row r="529" spans="1:69" s="325" customFormat="1" ht="12.75" x14ac:dyDescent="0.2">
      <c r="A529" s="1165" t="s">
        <v>818</v>
      </c>
      <c r="B529" s="349" t="s">
        <v>343</v>
      </c>
      <c r="C529" s="1142">
        <f>'I4 BO ASSETS'!O23</f>
        <v>0</v>
      </c>
      <c r="D529" s="570">
        <f t="shared" si="785"/>
        <v>0</v>
      </c>
      <c r="E529" s="570">
        <f t="shared" si="785"/>
        <v>0</v>
      </c>
      <c r="F529" s="570">
        <f t="shared" si="788"/>
        <v>0</v>
      </c>
      <c r="G529" s="570">
        <f t="shared" ref="G529:Z529" si="801">$D529*G598</f>
        <v>0</v>
      </c>
      <c r="H529" s="570">
        <f t="shared" si="801"/>
        <v>0</v>
      </c>
      <c r="I529" s="570">
        <f t="shared" si="801"/>
        <v>0</v>
      </c>
      <c r="J529" s="570">
        <f t="shared" si="801"/>
        <v>0</v>
      </c>
      <c r="K529" s="570">
        <f t="shared" si="801"/>
        <v>0</v>
      </c>
      <c r="L529" s="570">
        <f t="shared" si="801"/>
        <v>0</v>
      </c>
      <c r="M529" s="570">
        <f t="shared" si="801"/>
        <v>0</v>
      </c>
      <c r="N529" s="570">
        <f t="shared" si="801"/>
        <v>0</v>
      </c>
      <c r="O529" s="570">
        <f t="shared" si="801"/>
        <v>0</v>
      </c>
      <c r="P529" s="570">
        <f t="shared" si="801"/>
        <v>0</v>
      </c>
      <c r="Q529" s="570">
        <f t="shared" si="801"/>
        <v>0</v>
      </c>
      <c r="R529" s="570">
        <f t="shared" si="801"/>
        <v>0</v>
      </c>
      <c r="S529" s="570">
        <f t="shared" si="801"/>
        <v>0</v>
      </c>
      <c r="T529" s="570">
        <f t="shared" si="801"/>
        <v>0</v>
      </c>
      <c r="U529" s="570">
        <f t="shared" si="801"/>
        <v>0</v>
      </c>
      <c r="V529" s="570">
        <f t="shared" si="801"/>
        <v>0</v>
      </c>
      <c r="W529" s="570">
        <f t="shared" si="801"/>
        <v>0</v>
      </c>
      <c r="X529" s="570">
        <f t="shared" si="801"/>
        <v>0</v>
      </c>
      <c r="Y529" s="570">
        <f t="shared" si="801"/>
        <v>0</v>
      </c>
      <c r="Z529" s="570">
        <f t="shared" si="801"/>
        <v>0</v>
      </c>
      <c r="AA529" s="570">
        <f t="shared" si="790"/>
        <v>0</v>
      </c>
      <c r="AB529" s="570">
        <f t="shared" ref="AB529:AU529" si="802">$E529*AB598</f>
        <v>0</v>
      </c>
      <c r="AC529" s="570">
        <f t="shared" si="802"/>
        <v>0</v>
      </c>
      <c r="AD529" s="570">
        <f t="shared" si="802"/>
        <v>0</v>
      </c>
      <c r="AE529" s="570">
        <f t="shared" si="802"/>
        <v>0</v>
      </c>
      <c r="AF529" s="570">
        <f t="shared" si="802"/>
        <v>0</v>
      </c>
      <c r="AG529" s="570">
        <f t="shared" si="802"/>
        <v>0</v>
      </c>
      <c r="AH529" s="570">
        <f t="shared" si="802"/>
        <v>0</v>
      </c>
      <c r="AI529" s="570">
        <f t="shared" si="802"/>
        <v>0</v>
      </c>
      <c r="AJ529" s="570">
        <f t="shared" si="802"/>
        <v>0</v>
      </c>
      <c r="AK529" s="570">
        <f t="shared" si="802"/>
        <v>0</v>
      </c>
      <c r="AL529" s="570">
        <f t="shared" si="802"/>
        <v>0</v>
      </c>
      <c r="AM529" s="570">
        <f t="shared" si="802"/>
        <v>0</v>
      </c>
      <c r="AN529" s="570">
        <f t="shared" si="802"/>
        <v>0</v>
      </c>
      <c r="AO529" s="570">
        <f t="shared" si="802"/>
        <v>0</v>
      </c>
      <c r="AP529" s="570">
        <f t="shared" si="802"/>
        <v>0</v>
      </c>
      <c r="AQ529" s="570">
        <f t="shared" si="802"/>
        <v>0</v>
      </c>
      <c r="AR529" s="570">
        <f t="shared" si="802"/>
        <v>0</v>
      </c>
      <c r="AS529" s="570">
        <f t="shared" si="802"/>
        <v>0</v>
      </c>
      <c r="AT529" s="570">
        <f t="shared" si="802"/>
        <v>0</v>
      </c>
      <c r="AU529" s="570">
        <f t="shared" si="802"/>
        <v>0</v>
      </c>
      <c r="AV529" s="570">
        <f t="shared" si="792"/>
        <v>0</v>
      </c>
      <c r="AW529" s="570"/>
      <c r="AX529" s="570"/>
      <c r="AY529" s="570"/>
      <c r="AZ529" s="570"/>
      <c r="BA529" s="570"/>
      <c r="BB529" s="570"/>
      <c r="BC529" s="570"/>
      <c r="BD529" s="570"/>
      <c r="BE529" s="570"/>
      <c r="BF529" s="570"/>
      <c r="BG529" s="570"/>
      <c r="BH529" s="570"/>
      <c r="BI529" s="570"/>
      <c r="BJ529" s="570"/>
      <c r="BK529" s="570"/>
      <c r="BL529" s="570"/>
      <c r="BM529" s="570"/>
      <c r="BN529" s="570"/>
      <c r="BO529" s="570"/>
      <c r="BP529" s="570"/>
      <c r="BQ529" s="570"/>
    </row>
    <row r="530" spans="1:69" s="325" customFormat="1" ht="12.75" x14ac:dyDescent="0.2">
      <c r="A530" s="1165">
        <v>1808</v>
      </c>
      <c r="B530" s="349" t="s">
        <v>284</v>
      </c>
      <c r="C530" s="1142">
        <f>'I4 BO ASSETS'!O24</f>
        <v>0</v>
      </c>
      <c r="D530" s="570">
        <f t="shared" si="785"/>
        <v>0</v>
      </c>
      <c r="E530" s="570">
        <f t="shared" si="785"/>
        <v>0</v>
      </c>
      <c r="F530" s="570">
        <f t="shared" si="788"/>
        <v>0</v>
      </c>
      <c r="G530" s="570">
        <f t="shared" ref="G530:Z530" si="803">$D530*G599</f>
        <v>0</v>
      </c>
      <c r="H530" s="570">
        <f t="shared" si="803"/>
        <v>0</v>
      </c>
      <c r="I530" s="570">
        <f t="shared" si="803"/>
        <v>0</v>
      </c>
      <c r="J530" s="570">
        <f t="shared" si="803"/>
        <v>0</v>
      </c>
      <c r="K530" s="570">
        <f t="shared" si="803"/>
        <v>0</v>
      </c>
      <c r="L530" s="570">
        <f t="shared" si="803"/>
        <v>0</v>
      </c>
      <c r="M530" s="570">
        <f t="shared" si="803"/>
        <v>0</v>
      </c>
      <c r="N530" s="570">
        <f t="shared" si="803"/>
        <v>0</v>
      </c>
      <c r="O530" s="570">
        <f t="shared" si="803"/>
        <v>0</v>
      </c>
      <c r="P530" s="570">
        <f t="shared" si="803"/>
        <v>0</v>
      </c>
      <c r="Q530" s="570">
        <f t="shared" si="803"/>
        <v>0</v>
      </c>
      <c r="R530" s="570">
        <f t="shared" si="803"/>
        <v>0</v>
      </c>
      <c r="S530" s="570">
        <f t="shared" si="803"/>
        <v>0</v>
      </c>
      <c r="T530" s="570">
        <f t="shared" si="803"/>
        <v>0</v>
      </c>
      <c r="U530" s="570">
        <f t="shared" si="803"/>
        <v>0</v>
      </c>
      <c r="V530" s="570">
        <f t="shared" si="803"/>
        <v>0</v>
      </c>
      <c r="W530" s="570">
        <f t="shared" si="803"/>
        <v>0</v>
      </c>
      <c r="X530" s="570">
        <f t="shared" si="803"/>
        <v>0</v>
      </c>
      <c r="Y530" s="570">
        <f t="shared" si="803"/>
        <v>0</v>
      </c>
      <c r="Z530" s="570">
        <f t="shared" si="803"/>
        <v>0</v>
      </c>
      <c r="AA530" s="570">
        <f t="shared" si="790"/>
        <v>0</v>
      </c>
      <c r="AB530" s="570">
        <f t="shared" ref="AB530:AU530" si="804">$E530*AB599</f>
        <v>0</v>
      </c>
      <c r="AC530" s="570">
        <f t="shared" si="804"/>
        <v>0</v>
      </c>
      <c r="AD530" s="570">
        <f t="shared" si="804"/>
        <v>0</v>
      </c>
      <c r="AE530" s="570">
        <f t="shared" si="804"/>
        <v>0</v>
      </c>
      <c r="AF530" s="570">
        <f t="shared" si="804"/>
        <v>0</v>
      </c>
      <c r="AG530" s="570">
        <f t="shared" si="804"/>
        <v>0</v>
      </c>
      <c r="AH530" s="570">
        <f t="shared" si="804"/>
        <v>0</v>
      </c>
      <c r="AI530" s="570">
        <f t="shared" si="804"/>
        <v>0</v>
      </c>
      <c r="AJ530" s="570">
        <f t="shared" si="804"/>
        <v>0</v>
      </c>
      <c r="AK530" s="570">
        <f t="shared" si="804"/>
        <v>0</v>
      </c>
      <c r="AL530" s="570">
        <f t="shared" si="804"/>
        <v>0</v>
      </c>
      <c r="AM530" s="570">
        <f t="shared" si="804"/>
        <v>0</v>
      </c>
      <c r="AN530" s="570">
        <f t="shared" si="804"/>
        <v>0</v>
      </c>
      <c r="AO530" s="570">
        <f t="shared" si="804"/>
        <v>0</v>
      </c>
      <c r="AP530" s="570">
        <f t="shared" si="804"/>
        <v>0</v>
      </c>
      <c r="AQ530" s="570">
        <f t="shared" si="804"/>
        <v>0</v>
      </c>
      <c r="AR530" s="570">
        <f t="shared" si="804"/>
        <v>0</v>
      </c>
      <c r="AS530" s="570">
        <f t="shared" si="804"/>
        <v>0</v>
      </c>
      <c r="AT530" s="570">
        <f t="shared" si="804"/>
        <v>0</v>
      </c>
      <c r="AU530" s="570">
        <f t="shared" si="804"/>
        <v>0</v>
      </c>
      <c r="AV530" s="570">
        <f t="shared" si="792"/>
        <v>0</v>
      </c>
      <c r="AW530" s="570"/>
      <c r="AX530" s="570"/>
      <c r="AY530" s="570"/>
      <c r="AZ530" s="570"/>
      <c r="BA530" s="570"/>
      <c r="BB530" s="570"/>
      <c r="BC530" s="570"/>
      <c r="BD530" s="570"/>
      <c r="BE530" s="570"/>
      <c r="BF530" s="570"/>
      <c r="BG530" s="570"/>
      <c r="BH530" s="570"/>
      <c r="BI530" s="570"/>
      <c r="BJ530" s="570"/>
      <c r="BK530" s="570"/>
      <c r="BL530" s="570"/>
      <c r="BM530" s="570"/>
      <c r="BN530" s="570"/>
      <c r="BO530" s="570"/>
      <c r="BP530" s="570"/>
      <c r="BQ530" s="570"/>
    </row>
    <row r="531" spans="1:69" s="325" customFormat="1" ht="12.75" x14ac:dyDescent="0.2">
      <c r="A531" s="1165" t="s">
        <v>819</v>
      </c>
      <c r="B531" s="349" t="s">
        <v>344</v>
      </c>
      <c r="C531" s="1142">
        <f>'I4 BO ASSETS'!O25</f>
        <v>0</v>
      </c>
      <c r="D531" s="570">
        <f t="shared" si="785"/>
        <v>0</v>
      </c>
      <c r="E531" s="570">
        <f t="shared" si="785"/>
        <v>0</v>
      </c>
      <c r="F531" s="570">
        <f t="shared" si="788"/>
        <v>0</v>
      </c>
      <c r="G531" s="570">
        <f t="shared" ref="G531:Z531" si="805">$D531*G600</f>
        <v>0</v>
      </c>
      <c r="H531" s="570">
        <f t="shared" si="805"/>
        <v>0</v>
      </c>
      <c r="I531" s="570">
        <f t="shared" si="805"/>
        <v>0</v>
      </c>
      <c r="J531" s="570">
        <f t="shared" si="805"/>
        <v>0</v>
      </c>
      <c r="K531" s="570">
        <f t="shared" si="805"/>
        <v>0</v>
      </c>
      <c r="L531" s="570">
        <f t="shared" si="805"/>
        <v>0</v>
      </c>
      <c r="M531" s="570">
        <f t="shared" si="805"/>
        <v>0</v>
      </c>
      <c r="N531" s="570">
        <f t="shared" si="805"/>
        <v>0</v>
      </c>
      <c r="O531" s="570">
        <f t="shared" si="805"/>
        <v>0</v>
      </c>
      <c r="P531" s="570">
        <f t="shared" si="805"/>
        <v>0</v>
      </c>
      <c r="Q531" s="570">
        <f t="shared" si="805"/>
        <v>0</v>
      </c>
      <c r="R531" s="570">
        <f t="shared" si="805"/>
        <v>0</v>
      </c>
      <c r="S531" s="570">
        <f t="shared" si="805"/>
        <v>0</v>
      </c>
      <c r="T531" s="570">
        <f t="shared" si="805"/>
        <v>0</v>
      </c>
      <c r="U531" s="570">
        <f t="shared" si="805"/>
        <v>0</v>
      </c>
      <c r="V531" s="570">
        <f t="shared" si="805"/>
        <v>0</v>
      </c>
      <c r="W531" s="570">
        <f t="shared" si="805"/>
        <v>0</v>
      </c>
      <c r="X531" s="570">
        <f t="shared" si="805"/>
        <v>0</v>
      </c>
      <c r="Y531" s="570">
        <f t="shared" si="805"/>
        <v>0</v>
      </c>
      <c r="Z531" s="570">
        <f t="shared" si="805"/>
        <v>0</v>
      </c>
      <c r="AA531" s="570">
        <f t="shared" si="790"/>
        <v>0</v>
      </c>
      <c r="AB531" s="570">
        <f t="shared" ref="AB531:AU531" si="806">$E531*AB600</f>
        <v>0</v>
      </c>
      <c r="AC531" s="570">
        <f t="shared" si="806"/>
        <v>0</v>
      </c>
      <c r="AD531" s="570">
        <f t="shared" si="806"/>
        <v>0</v>
      </c>
      <c r="AE531" s="570">
        <f t="shared" si="806"/>
        <v>0</v>
      </c>
      <c r="AF531" s="570">
        <f t="shared" si="806"/>
        <v>0</v>
      </c>
      <c r="AG531" s="570">
        <f t="shared" si="806"/>
        <v>0</v>
      </c>
      <c r="AH531" s="570">
        <f t="shared" si="806"/>
        <v>0</v>
      </c>
      <c r="AI531" s="570">
        <f t="shared" si="806"/>
        <v>0</v>
      </c>
      <c r="AJ531" s="570">
        <f t="shared" si="806"/>
        <v>0</v>
      </c>
      <c r="AK531" s="570">
        <f t="shared" si="806"/>
        <v>0</v>
      </c>
      <c r="AL531" s="570">
        <f t="shared" si="806"/>
        <v>0</v>
      </c>
      <c r="AM531" s="570">
        <f t="shared" si="806"/>
        <v>0</v>
      </c>
      <c r="AN531" s="570">
        <f t="shared" si="806"/>
        <v>0</v>
      </c>
      <c r="AO531" s="570">
        <f t="shared" si="806"/>
        <v>0</v>
      </c>
      <c r="AP531" s="570">
        <f t="shared" si="806"/>
        <v>0</v>
      </c>
      <c r="AQ531" s="570">
        <f t="shared" si="806"/>
        <v>0</v>
      </c>
      <c r="AR531" s="570">
        <f t="shared" si="806"/>
        <v>0</v>
      </c>
      <c r="AS531" s="570">
        <f t="shared" si="806"/>
        <v>0</v>
      </c>
      <c r="AT531" s="570">
        <f t="shared" si="806"/>
        <v>0</v>
      </c>
      <c r="AU531" s="570">
        <f t="shared" si="806"/>
        <v>0</v>
      </c>
      <c r="AV531" s="570">
        <f t="shared" si="792"/>
        <v>0</v>
      </c>
      <c r="AW531" s="570"/>
      <c r="AX531" s="570"/>
      <c r="AY531" s="570"/>
      <c r="AZ531" s="570"/>
      <c r="BA531" s="570"/>
      <c r="BB531" s="570"/>
      <c r="BC531" s="570"/>
      <c r="BD531" s="570"/>
      <c r="BE531" s="570"/>
      <c r="BF531" s="570"/>
      <c r="BG531" s="570"/>
      <c r="BH531" s="570"/>
      <c r="BI531" s="570"/>
      <c r="BJ531" s="570"/>
      <c r="BK531" s="570"/>
      <c r="BL531" s="570"/>
      <c r="BM531" s="570"/>
      <c r="BN531" s="570"/>
      <c r="BO531" s="570"/>
      <c r="BP531" s="570"/>
      <c r="BQ531" s="570"/>
    </row>
    <row r="532" spans="1:69" s="325" customFormat="1" ht="12.75" x14ac:dyDescent="0.2">
      <c r="A532" s="1165" t="s">
        <v>820</v>
      </c>
      <c r="B532" s="349" t="s">
        <v>345</v>
      </c>
      <c r="C532" s="1142">
        <f>'I4 BO ASSETS'!O26</f>
        <v>0</v>
      </c>
      <c r="D532" s="570">
        <f t="shared" si="785"/>
        <v>0</v>
      </c>
      <c r="E532" s="570">
        <f t="shared" si="785"/>
        <v>0</v>
      </c>
      <c r="F532" s="570">
        <f t="shared" si="788"/>
        <v>0</v>
      </c>
      <c r="G532" s="570">
        <f t="shared" ref="G532:Z532" si="807">$D532*G601</f>
        <v>0</v>
      </c>
      <c r="H532" s="570">
        <f t="shared" si="807"/>
        <v>0</v>
      </c>
      <c r="I532" s="570">
        <f t="shared" si="807"/>
        <v>0</v>
      </c>
      <c r="J532" s="570">
        <f t="shared" si="807"/>
        <v>0</v>
      </c>
      <c r="K532" s="570">
        <f t="shared" si="807"/>
        <v>0</v>
      </c>
      <c r="L532" s="570">
        <f t="shared" si="807"/>
        <v>0</v>
      </c>
      <c r="M532" s="570">
        <f t="shared" si="807"/>
        <v>0</v>
      </c>
      <c r="N532" s="570">
        <f t="shared" si="807"/>
        <v>0</v>
      </c>
      <c r="O532" s="570">
        <f t="shared" si="807"/>
        <v>0</v>
      </c>
      <c r="P532" s="570">
        <f t="shared" si="807"/>
        <v>0</v>
      </c>
      <c r="Q532" s="570">
        <f t="shared" si="807"/>
        <v>0</v>
      </c>
      <c r="R532" s="570">
        <f t="shared" si="807"/>
        <v>0</v>
      </c>
      <c r="S532" s="570">
        <f t="shared" si="807"/>
        <v>0</v>
      </c>
      <c r="T532" s="570">
        <f t="shared" si="807"/>
        <v>0</v>
      </c>
      <c r="U532" s="570">
        <f t="shared" si="807"/>
        <v>0</v>
      </c>
      <c r="V532" s="570">
        <f t="shared" si="807"/>
        <v>0</v>
      </c>
      <c r="W532" s="570">
        <f t="shared" si="807"/>
        <v>0</v>
      </c>
      <c r="X532" s="570">
        <f t="shared" si="807"/>
        <v>0</v>
      </c>
      <c r="Y532" s="570">
        <f t="shared" si="807"/>
        <v>0</v>
      </c>
      <c r="Z532" s="570">
        <f t="shared" si="807"/>
        <v>0</v>
      </c>
      <c r="AA532" s="570">
        <f t="shared" si="790"/>
        <v>0</v>
      </c>
      <c r="AB532" s="570">
        <f t="shared" ref="AB532:AU532" si="808">$E532*AB601</f>
        <v>0</v>
      </c>
      <c r="AC532" s="570">
        <f t="shared" si="808"/>
        <v>0</v>
      </c>
      <c r="AD532" s="570">
        <f t="shared" si="808"/>
        <v>0</v>
      </c>
      <c r="AE532" s="570">
        <f t="shared" si="808"/>
        <v>0</v>
      </c>
      <c r="AF532" s="570">
        <f t="shared" si="808"/>
        <v>0</v>
      </c>
      <c r="AG532" s="570">
        <f t="shared" si="808"/>
        <v>0</v>
      </c>
      <c r="AH532" s="570">
        <f t="shared" si="808"/>
        <v>0</v>
      </c>
      <c r="AI532" s="570">
        <f t="shared" si="808"/>
        <v>0</v>
      </c>
      <c r="AJ532" s="570">
        <f t="shared" si="808"/>
        <v>0</v>
      </c>
      <c r="AK532" s="570">
        <f t="shared" si="808"/>
        <v>0</v>
      </c>
      <c r="AL532" s="570">
        <f t="shared" si="808"/>
        <v>0</v>
      </c>
      <c r="AM532" s="570">
        <f t="shared" si="808"/>
        <v>0</v>
      </c>
      <c r="AN532" s="570">
        <f t="shared" si="808"/>
        <v>0</v>
      </c>
      <c r="AO532" s="570">
        <f t="shared" si="808"/>
        <v>0</v>
      </c>
      <c r="AP532" s="570">
        <f t="shared" si="808"/>
        <v>0</v>
      </c>
      <c r="AQ532" s="570">
        <f t="shared" si="808"/>
        <v>0</v>
      </c>
      <c r="AR532" s="570">
        <f t="shared" si="808"/>
        <v>0</v>
      </c>
      <c r="AS532" s="570">
        <f t="shared" si="808"/>
        <v>0</v>
      </c>
      <c r="AT532" s="570">
        <f t="shared" si="808"/>
        <v>0</v>
      </c>
      <c r="AU532" s="570">
        <f t="shared" si="808"/>
        <v>0</v>
      </c>
      <c r="AV532" s="570">
        <f t="shared" si="792"/>
        <v>0</v>
      </c>
      <c r="AW532" s="570"/>
      <c r="AX532" s="570"/>
      <c r="AY532" s="570"/>
      <c r="AZ532" s="570"/>
      <c r="BA532" s="570"/>
      <c r="BB532" s="570"/>
      <c r="BC532" s="570"/>
      <c r="BD532" s="570"/>
      <c r="BE532" s="570"/>
      <c r="BF532" s="570"/>
      <c r="BG532" s="570"/>
      <c r="BH532" s="570"/>
      <c r="BI532" s="570"/>
      <c r="BJ532" s="570"/>
      <c r="BK532" s="570"/>
      <c r="BL532" s="570"/>
      <c r="BM532" s="570"/>
      <c r="BN532" s="570"/>
      <c r="BO532" s="570"/>
      <c r="BP532" s="570"/>
      <c r="BQ532" s="570"/>
    </row>
    <row r="533" spans="1:69" s="325" customFormat="1" ht="12.75" x14ac:dyDescent="0.2">
      <c r="A533" s="1165">
        <v>1810</v>
      </c>
      <c r="B533" s="349" t="s">
        <v>285</v>
      </c>
      <c r="C533" s="1142">
        <f>'I4 BO ASSETS'!O27</f>
        <v>0</v>
      </c>
      <c r="D533" s="570">
        <f t="shared" si="785"/>
        <v>0</v>
      </c>
      <c r="E533" s="570">
        <f t="shared" si="785"/>
        <v>0</v>
      </c>
      <c r="F533" s="570">
        <f t="shared" si="788"/>
        <v>0</v>
      </c>
      <c r="G533" s="570">
        <f t="shared" ref="G533:Z533" si="809">$D533*G602</f>
        <v>0</v>
      </c>
      <c r="H533" s="570">
        <f t="shared" si="809"/>
        <v>0</v>
      </c>
      <c r="I533" s="570">
        <f t="shared" si="809"/>
        <v>0</v>
      </c>
      <c r="J533" s="570">
        <f t="shared" si="809"/>
        <v>0</v>
      </c>
      <c r="K533" s="570">
        <f t="shared" si="809"/>
        <v>0</v>
      </c>
      <c r="L533" s="570">
        <f t="shared" si="809"/>
        <v>0</v>
      </c>
      <c r="M533" s="570">
        <f t="shared" si="809"/>
        <v>0</v>
      </c>
      <c r="N533" s="570">
        <f t="shared" si="809"/>
        <v>0</v>
      </c>
      <c r="O533" s="570">
        <f t="shared" si="809"/>
        <v>0</v>
      </c>
      <c r="P533" s="570">
        <f t="shared" si="809"/>
        <v>0</v>
      </c>
      <c r="Q533" s="570">
        <f t="shared" si="809"/>
        <v>0</v>
      </c>
      <c r="R533" s="570">
        <f t="shared" si="809"/>
        <v>0</v>
      </c>
      <c r="S533" s="570">
        <f t="shared" si="809"/>
        <v>0</v>
      </c>
      <c r="T533" s="570">
        <f t="shared" si="809"/>
        <v>0</v>
      </c>
      <c r="U533" s="570">
        <f t="shared" si="809"/>
        <v>0</v>
      </c>
      <c r="V533" s="570">
        <f t="shared" si="809"/>
        <v>0</v>
      </c>
      <c r="W533" s="570">
        <f t="shared" si="809"/>
        <v>0</v>
      </c>
      <c r="X533" s="570">
        <f t="shared" si="809"/>
        <v>0</v>
      </c>
      <c r="Y533" s="570">
        <f t="shared" si="809"/>
        <v>0</v>
      </c>
      <c r="Z533" s="570">
        <f t="shared" si="809"/>
        <v>0</v>
      </c>
      <c r="AA533" s="570">
        <f t="shared" si="790"/>
        <v>0</v>
      </c>
      <c r="AB533" s="570">
        <f t="shared" ref="AB533:AU533" si="810">$E533*AB602</f>
        <v>0</v>
      </c>
      <c r="AC533" s="570">
        <f t="shared" si="810"/>
        <v>0</v>
      </c>
      <c r="AD533" s="570">
        <f t="shared" si="810"/>
        <v>0</v>
      </c>
      <c r="AE533" s="570">
        <f t="shared" si="810"/>
        <v>0</v>
      </c>
      <c r="AF533" s="570">
        <f t="shared" si="810"/>
        <v>0</v>
      </c>
      <c r="AG533" s="570">
        <f t="shared" si="810"/>
        <v>0</v>
      </c>
      <c r="AH533" s="570">
        <f t="shared" si="810"/>
        <v>0</v>
      </c>
      <c r="AI533" s="570">
        <f t="shared" si="810"/>
        <v>0</v>
      </c>
      <c r="AJ533" s="570">
        <f t="shared" si="810"/>
        <v>0</v>
      </c>
      <c r="AK533" s="570">
        <f t="shared" si="810"/>
        <v>0</v>
      </c>
      <c r="AL533" s="570">
        <f t="shared" si="810"/>
        <v>0</v>
      </c>
      <c r="AM533" s="570">
        <f t="shared" si="810"/>
        <v>0</v>
      </c>
      <c r="AN533" s="570">
        <f t="shared" si="810"/>
        <v>0</v>
      </c>
      <c r="AO533" s="570">
        <f t="shared" si="810"/>
        <v>0</v>
      </c>
      <c r="AP533" s="570">
        <f t="shared" si="810"/>
        <v>0</v>
      </c>
      <c r="AQ533" s="570">
        <f t="shared" si="810"/>
        <v>0</v>
      </c>
      <c r="AR533" s="570">
        <f t="shared" si="810"/>
        <v>0</v>
      </c>
      <c r="AS533" s="570">
        <f t="shared" si="810"/>
        <v>0</v>
      </c>
      <c r="AT533" s="570">
        <f t="shared" si="810"/>
        <v>0</v>
      </c>
      <c r="AU533" s="570">
        <f t="shared" si="810"/>
        <v>0</v>
      </c>
      <c r="AV533" s="570">
        <f t="shared" si="792"/>
        <v>0</v>
      </c>
      <c r="AW533" s="570"/>
      <c r="AX533" s="570"/>
      <c r="AY533" s="570"/>
      <c r="AZ533" s="570"/>
      <c r="BA533" s="570"/>
      <c r="BB533" s="570"/>
      <c r="BC533" s="570"/>
      <c r="BD533" s="570"/>
      <c r="BE533" s="570"/>
      <c r="BF533" s="570"/>
      <c r="BG533" s="570"/>
      <c r="BH533" s="570"/>
      <c r="BI533" s="570"/>
      <c r="BJ533" s="570"/>
      <c r="BK533" s="570"/>
      <c r="BL533" s="570"/>
      <c r="BM533" s="570"/>
      <c r="BN533" s="570"/>
      <c r="BO533" s="570"/>
      <c r="BP533" s="570"/>
      <c r="BQ533" s="570"/>
    </row>
    <row r="534" spans="1:69" s="325" customFormat="1" ht="12.75" x14ac:dyDescent="0.2">
      <c r="A534" s="1165" t="s">
        <v>821</v>
      </c>
      <c r="B534" s="349" t="s">
        <v>363</v>
      </c>
      <c r="C534" s="1142">
        <f>'I4 BO ASSETS'!O28</f>
        <v>0</v>
      </c>
      <c r="D534" s="570">
        <f t="shared" si="785"/>
        <v>0</v>
      </c>
      <c r="E534" s="570">
        <f t="shared" si="785"/>
        <v>0</v>
      </c>
      <c r="F534" s="570">
        <f t="shared" si="788"/>
        <v>0</v>
      </c>
      <c r="G534" s="570">
        <f t="shared" ref="G534:Z534" si="811">$D534*G603</f>
        <v>0</v>
      </c>
      <c r="H534" s="570">
        <f t="shared" si="811"/>
        <v>0</v>
      </c>
      <c r="I534" s="570">
        <f t="shared" si="811"/>
        <v>0</v>
      </c>
      <c r="J534" s="570">
        <f t="shared" si="811"/>
        <v>0</v>
      </c>
      <c r="K534" s="570">
        <f t="shared" si="811"/>
        <v>0</v>
      </c>
      <c r="L534" s="570">
        <f t="shared" si="811"/>
        <v>0</v>
      </c>
      <c r="M534" s="570">
        <f t="shared" si="811"/>
        <v>0</v>
      </c>
      <c r="N534" s="570">
        <f t="shared" si="811"/>
        <v>0</v>
      </c>
      <c r="O534" s="570">
        <f t="shared" si="811"/>
        <v>0</v>
      </c>
      <c r="P534" s="570">
        <f t="shared" si="811"/>
        <v>0</v>
      </c>
      <c r="Q534" s="570">
        <f t="shared" si="811"/>
        <v>0</v>
      </c>
      <c r="R534" s="570">
        <f t="shared" si="811"/>
        <v>0</v>
      </c>
      <c r="S534" s="570">
        <f t="shared" si="811"/>
        <v>0</v>
      </c>
      <c r="T534" s="570">
        <f t="shared" si="811"/>
        <v>0</v>
      </c>
      <c r="U534" s="570">
        <f t="shared" si="811"/>
        <v>0</v>
      </c>
      <c r="V534" s="570">
        <f t="shared" si="811"/>
        <v>0</v>
      </c>
      <c r="W534" s="570">
        <f t="shared" si="811"/>
        <v>0</v>
      </c>
      <c r="X534" s="570">
        <f t="shared" si="811"/>
        <v>0</v>
      </c>
      <c r="Y534" s="570">
        <f t="shared" si="811"/>
        <v>0</v>
      </c>
      <c r="Z534" s="570">
        <f t="shared" si="811"/>
        <v>0</v>
      </c>
      <c r="AA534" s="570">
        <f t="shared" si="790"/>
        <v>0</v>
      </c>
      <c r="AB534" s="570">
        <f t="shared" ref="AB534:AU534" si="812">$E534*AB603</f>
        <v>0</v>
      </c>
      <c r="AC534" s="570">
        <f t="shared" si="812"/>
        <v>0</v>
      </c>
      <c r="AD534" s="570">
        <f t="shared" si="812"/>
        <v>0</v>
      </c>
      <c r="AE534" s="570">
        <f t="shared" si="812"/>
        <v>0</v>
      </c>
      <c r="AF534" s="570">
        <f t="shared" si="812"/>
        <v>0</v>
      </c>
      <c r="AG534" s="570">
        <f t="shared" si="812"/>
        <v>0</v>
      </c>
      <c r="AH534" s="570">
        <f t="shared" si="812"/>
        <v>0</v>
      </c>
      <c r="AI534" s="570">
        <f t="shared" si="812"/>
        <v>0</v>
      </c>
      <c r="AJ534" s="570">
        <f t="shared" si="812"/>
        <v>0</v>
      </c>
      <c r="AK534" s="570">
        <f t="shared" si="812"/>
        <v>0</v>
      </c>
      <c r="AL534" s="570">
        <f t="shared" si="812"/>
        <v>0</v>
      </c>
      <c r="AM534" s="570">
        <f t="shared" si="812"/>
        <v>0</v>
      </c>
      <c r="AN534" s="570">
        <f t="shared" si="812"/>
        <v>0</v>
      </c>
      <c r="AO534" s="570">
        <f t="shared" si="812"/>
        <v>0</v>
      </c>
      <c r="AP534" s="570">
        <f t="shared" si="812"/>
        <v>0</v>
      </c>
      <c r="AQ534" s="570">
        <f t="shared" si="812"/>
        <v>0</v>
      </c>
      <c r="AR534" s="570">
        <f t="shared" si="812"/>
        <v>0</v>
      </c>
      <c r="AS534" s="570">
        <f t="shared" si="812"/>
        <v>0</v>
      </c>
      <c r="AT534" s="570">
        <f t="shared" si="812"/>
        <v>0</v>
      </c>
      <c r="AU534" s="570">
        <f t="shared" si="812"/>
        <v>0</v>
      </c>
      <c r="AV534" s="570">
        <f t="shared" si="792"/>
        <v>0</v>
      </c>
      <c r="AW534" s="570"/>
      <c r="AX534" s="570"/>
      <c r="AY534" s="570"/>
      <c r="AZ534" s="570"/>
      <c r="BA534" s="570"/>
      <c r="BB534" s="570"/>
      <c r="BC534" s="570"/>
      <c r="BD534" s="570"/>
      <c r="BE534" s="570"/>
      <c r="BF534" s="570"/>
      <c r="BG534" s="570"/>
      <c r="BH534" s="570"/>
      <c r="BI534" s="570"/>
      <c r="BJ534" s="570"/>
      <c r="BK534" s="570"/>
      <c r="BL534" s="570"/>
      <c r="BM534" s="570"/>
      <c r="BN534" s="570"/>
      <c r="BO534" s="570"/>
      <c r="BP534" s="570"/>
      <c r="BQ534" s="570"/>
    </row>
    <row r="535" spans="1:69" s="325" customFormat="1" ht="12.75" x14ac:dyDescent="0.2">
      <c r="A535" s="1165" t="s">
        <v>822</v>
      </c>
      <c r="B535" s="349" t="s">
        <v>364</v>
      </c>
      <c r="C535" s="1142">
        <f>'I4 BO ASSETS'!O29</f>
        <v>0</v>
      </c>
      <c r="D535" s="570">
        <f t="shared" si="785"/>
        <v>0</v>
      </c>
      <c r="E535" s="570">
        <f t="shared" si="785"/>
        <v>0</v>
      </c>
      <c r="F535" s="570">
        <f t="shared" si="788"/>
        <v>0</v>
      </c>
      <c r="G535" s="570">
        <f t="shared" ref="G535:Z535" si="813">$D535*G604</f>
        <v>0</v>
      </c>
      <c r="H535" s="570">
        <f t="shared" si="813"/>
        <v>0</v>
      </c>
      <c r="I535" s="570">
        <f t="shared" si="813"/>
        <v>0</v>
      </c>
      <c r="J535" s="570">
        <f t="shared" si="813"/>
        <v>0</v>
      </c>
      <c r="K535" s="570">
        <f t="shared" si="813"/>
        <v>0</v>
      </c>
      <c r="L535" s="570">
        <f t="shared" si="813"/>
        <v>0</v>
      </c>
      <c r="M535" s="570">
        <f t="shared" si="813"/>
        <v>0</v>
      </c>
      <c r="N535" s="570">
        <f t="shared" si="813"/>
        <v>0</v>
      </c>
      <c r="O535" s="570">
        <f t="shared" si="813"/>
        <v>0</v>
      </c>
      <c r="P535" s="570">
        <f t="shared" si="813"/>
        <v>0</v>
      </c>
      <c r="Q535" s="570">
        <f t="shared" si="813"/>
        <v>0</v>
      </c>
      <c r="R535" s="570">
        <f t="shared" si="813"/>
        <v>0</v>
      </c>
      <c r="S535" s="570">
        <f t="shared" si="813"/>
        <v>0</v>
      </c>
      <c r="T535" s="570">
        <f t="shared" si="813"/>
        <v>0</v>
      </c>
      <c r="U535" s="570">
        <f t="shared" si="813"/>
        <v>0</v>
      </c>
      <c r="V535" s="570">
        <f t="shared" si="813"/>
        <v>0</v>
      </c>
      <c r="W535" s="570">
        <f t="shared" si="813"/>
        <v>0</v>
      </c>
      <c r="X535" s="570">
        <f t="shared" si="813"/>
        <v>0</v>
      </c>
      <c r="Y535" s="570">
        <f t="shared" si="813"/>
        <v>0</v>
      </c>
      <c r="Z535" s="570">
        <f t="shared" si="813"/>
        <v>0</v>
      </c>
      <c r="AA535" s="570">
        <f t="shared" si="790"/>
        <v>0</v>
      </c>
      <c r="AB535" s="570">
        <f t="shared" ref="AB535:AU535" si="814">$E535*AB604</f>
        <v>0</v>
      </c>
      <c r="AC535" s="570">
        <f t="shared" si="814"/>
        <v>0</v>
      </c>
      <c r="AD535" s="570">
        <f t="shared" si="814"/>
        <v>0</v>
      </c>
      <c r="AE535" s="570">
        <f t="shared" si="814"/>
        <v>0</v>
      </c>
      <c r="AF535" s="570">
        <f t="shared" si="814"/>
        <v>0</v>
      </c>
      <c r="AG535" s="570">
        <f t="shared" si="814"/>
        <v>0</v>
      </c>
      <c r="AH535" s="570">
        <f t="shared" si="814"/>
        <v>0</v>
      </c>
      <c r="AI535" s="570">
        <f t="shared" si="814"/>
        <v>0</v>
      </c>
      <c r="AJ535" s="570">
        <f t="shared" si="814"/>
        <v>0</v>
      </c>
      <c r="AK535" s="570">
        <f t="shared" si="814"/>
        <v>0</v>
      </c>
      <c r="AL535" s="570">
        <f t="shared" si="814"/>
        <v>0</v>
      </c>
      <c r="AM535" s="570">
        <f t="shared" si="814"/>
        <v>0</v>
      </c>
      <c r="AN535" s="570">
        <f t="shared" si="814"/>
        <v>0</v>
      </c>
      <c r="AO535" s="570">
        <f t="shared" si="814"/>
        <v>0</v>
      </c>
      <c r="AP535" s="570">
        <f t="shared" si="814"/>
        <v>0</v>
      </c>
      <c r="AQ535" s="570">
        <f t="shared" si="814"/>
        <v>0</v>
      </c>
      <c r="AR535" s="570">
        <f t="shared" si="814"/>
        <v>0</v>
      </c>
      <c r="AS535" s="570">
        <f t="shared" si="814"/>
        <v>0</v>
      </c>
      <c r="AT535" s="570">
        <f t="shared" si="814"/>
        <v>0</v>
      </c>
      <c r="AU535" s="570">
        <f t="shared" si="814"/>
        <v>0</v>
      </c>
      <c r="AV535" s="570">
        <f t="shared" si="792"/>
        <v>0</v>
      </c>
      <c r="AW535" s="570"/>
      <c r="AX535" s="570"/>
      <c r="AY535" s="570"/>
      <c r="AZ535" s="570"/>
      <c r="BA535" s="570"/>
      <c r="BB535" s="570"/>
      <c r="BC535" s="570"/>
      <c r="BD535" s="570"/>
      <c r="BE535" s="570"/>
      <c r="BF535" s="570"/>
      <c r="BG535" s="570"/>
      <c r="BH535" s="570"/>
      <c r="BI535" s="570"/>
      <c r="BJ535" s="570"/>
      <c r="BK535" s="570"/>
      <c r="BL535" s="570"/>
      <c r="BM535" s="570"/>
      <c r="BN535" s="570"/>
      <c r="BO535" s="570"/>
      <c r="BP535" s="570"/>
      <c r="BQ535" s="570"/>
    </row>
    <row r="536" spans="1:69" s="325" customFormat="1" ht="25.5" x14ac:dyDescent="0.2">
      <c r="A536" s="1165">
        <v>1815</v>
      </c>
      <c r="B536" s="349" t="s">
        <v>86</v>
      </c>
      <c r="C536" s="1142">
        <f>'I4 BO ASSETS'!O30</f>
        <v>0</v>
      </c>
      <c r="D536" s="570">
        <f t="shared" si="785"/>
        <v>0</v>
      </c>
      <c r="E536" s="570">
        <f t="shared" si="785"/>
        <v>0</v>
      </c>
      <c r="F536" s="570">
        <f t="shared" si="788"/>
        <v>0</v>
      </c>
      <c r="G536" s="570">
        <f t="shared" ref="G536:Z536" si="815">$D536*G605</f>
        <v>0</v>
      </c>
      <c r="H536" s="570">
        <f t="shared" si="815"/>
        <v>0</v>
      </c>
      <c r="I536" s="570">
        <f t="shared" si="815"/>
        <v>0</v>
      </c>
      <c r="J536" s="570">
        <f t="shared" si="815"/>
        <v>0</v>
      </c>
      <c r="K536" s="570">
        <f t="shared" si="815"/>
        <v>0</v>
      </c>
      <c r="L536" s="570">
        <f t="shared" si="815"/>
        <v>0</v>
      </c>
      <c r="M536" s="570">
        <f t="shared" si="815"/>
        <v>0</v>
      </c>
      <c r="N536" s="570">
        <f t="shared" si="815"/>
        <v>0</v>
      </c>
      <c r="O536" s="570">
        <f t="shared" si="815"/>
        <v>0</v>
      </c>
      <c r="P536" s="570">
        <f t="shared" si="815"/>
        <v>0</v>
      </c>
      <c r="Q536" s="570">
        <f t="shared" si="815"/>
        <v>0</v>
      </c>
      <c r="R536" s="570">
        <f t="shared" si="815"/>
        <v>0</v>
      </c>
      <c r="S536" s="570">
        <f t="shared" si="815"/>
        <v>0</v>
      </c>
      <c r="T536" s="570">
        <f t="shared" si="815"/>
        <v>0</v>
      </c>
      <c r="U536" s="570">
        <f t="shared" si="815"/>
        <v>0</v>
      </c>
      <c r="V536" s="570">
        <f t="shared" si="815"/>
        <v>0</v>
      </c>
      <c r="W536" s="570">
        <f t="shared" si="815"/>
        <v>0</v>
      </c>
      <c r="X536" s="570">
        <f t="shared" si="815"/>
        <v>0</v>
      </c>
      <c r="Y536" s="570">
        <f t="shared" si="815"/>
        <v>0</v>
      </c>
      <c r="Z536" s="570">
        <f t="shared" si="815"/>
        <v>0</v>
      </c>
      <c r="AA536" s="570">
        <f t="shared" si="790"/>
        <v>0</v>
      </c>
      <c r="AB536" s="570">
        <f t="shared" ref="AB536:AU536" si="816">$E536*AB605</f>
        <v>0</v>
      </c>
      <c r="AC536" s="570">
        <f t="shared" si="816"/>
        <v>0</v>
      </c>
      <c r="AD536" s="570">
        <f t="shared" si="816"/>
        <v>0</v>
      </c>
      <c r="AE536" s="570">
        <f t="shared" si="816"/>
        <v>0</v>
      </c>
      <c r="AF536" s="570">
        <f t="shared" si="816"/>
        <v>0</v>
      </c>
      <c r="AG536" s="570">
        <f t="shared" si="816"/>
        <v>0</v>
      </c>
      <c r="AH536" s="570">
        <f t="shared" si="816"/>
        <v>0</v>
      </c>
      <c r="AI536" s="570">
        <f t="shared" si="816"/>
        <v>0</v>
      </c>
      <c r="AJ536" s="570">
        <f t="shared" si="816"/>
        <v>0</v>
      </c>
      <c r="AK536" s="570">
        <f t="shared" si="816"/>
        <v>0</v>
      </c>
      <c r="AL536" s="570">
        <f t="shared" si="816"/>
        <v>0</v>
      </c>
      <c r="AM536" s="570">
        <f t="shared" si="816"/>
        <v>0</v>
      </c>
      <c r="AN536" s="570">
        <f t="shared" si="816"/>
        <v>0</v>
      </c>
      <c r="AO536" s="570">
        <f t="shared" si="816"/>
        <v>0</v>
      </c>
      <c r="AP536" s="570">
        <f t="shared" si="816"/>
        <v>0</v>
      </c>
      <c r="AQ536" s="570">
        <f t="shared" si="816"/>
        <v>0</v>
      </c>
      <c r="AR536" s="570">
        <f t="shared" si="816"/>
        <v>0</v>
      </c>
      <c r="AS536" s="570">
        <f t="shared" si="816"/>
        <v>0</v>
      </c>
      <c r="AT536" s="570">
        <f t="shared" si="816"/>
        <v>0</v>
      </c>
      <c r="AU536" s="570">
        <f t="shared" si="816"/>
        <v>0</v>
      </c>
      <c r="AV536" s="570">
        <f t="shared" si="792"/>
        <v>0</v>
      </c>
      <c r="AW536" s="570"/>
      <c r="AX536" s="570"/>
      <c r="AY536" s="570"/>
      <c r="AZ536" s="570"/>
      <c r="BA536" s="570"/>
      <c r="BB536" s="570"/>
      <c r="BC536" s="570"/>
      <c r="BD536" s="570"/>
      <c r="BE536" s="570"/>
      <c r="BF536" s="570"/>
      <c r="BG536" s="570"/>
      <c r="BH536" s="570"/>
      <c r="BI536" s="570"/>
      <c r="BJ536" s="570"/>
      <c r="BK536" s="570"/>
      <c r="BL536" s="570"/>
      <c r="BM536" s="570"/>
      <c r="BN536" s="570"/>
      <c r="BO536" s="570"/>
      <c r="BP536" s="570"/>
      <c r="BQ536" s="570"/>
    </row>
    <row r="537" spans="1:69" s="325" customFormat="1" ht="25.5" x14ac:dyDescent="0.2">
      <c r="A537" s="1165">
        <v>1820</v>
      </c>
      <c r="B537" s="349" t="s">
        <v>87</v>
      </c>
      <c r="C537" s="1142">
        <f>'I4 BO ASSETS'!O31</f>
        <v>0</v>
      </c>
      <c r="D537" s="570">
        <f t="shared" si="785"/>
        <v>0</v>
      </c>
      <c r="E537" s="570">
        <f t="shared" si="785"/>
        <v>0</v>
      </c>
      <c r="F537" s="570">
        <f t="shared" si="788"/>
        <v>0</v>
      </c>
      <c r="G537" s="570">
        <f t="shared" ref="G537:Z537" si="817">$D537*G606</f>
        <v>0</v>
      </c>
      <c r="H537" s="570">
        <f t="shared" si="817"/>
        <v>0</v>
      </c>
      <c r="I537" s="570">
        <f t="shared" si="817"/>
        <v>0</v>
      </c>
      <c r="J537" s="570">
        <f t="shared" si="817"/>
        <v>0</v>
      </c>
      <c r="K537" s="570">
        <f t="shared" si="817"/>
        <v>0</v>
      </c>
      <c r="L537" s="570">
        <f t="shared" si="817"/>
        <v>0</v>
      </c>
      <c r="M537" s="570">
        <f t="shared" si="817"/>
        <v>0</v>
      </c>
      <c r="N537" s="570">
        <f t="shared" si="817"/>
        <v>0</v>
      </c>
      <c r="O537" s="570">
        <f t="shared" si="817"/>
        <v>0</v>
      </c>
      <c r="P537" s="570">
        <f t="shared" si="817"/>
        <v>0</v>
      </c>
      <c r="Q537" s="570">
        <f t="shared" si="817"/>
        <v>0</v>
      </c>
      <c r="R537" s="570">
        <f t="shared" si="817"/>
        <v>0</v>
      </c>
      <c r="S537" s="570">
        <f t="shared" si="817"/>
        <v>0</v>
      </c>
      <c r="T537" s="570">
        <f t="shared" si="817"/>
        <v>0</v>
      </c>
      <c r="U537" s="570">
        <f t="shared" si="817"/>
        <v>0</v>
      </c>
      <c r="V537" s="570">
        <f t="shared" si="817"/>
        <v>0</v>
      </c>
      <c r="W537" s="570">
        <f t="shared" si="817"/>
        <v>0</v>
      </c>
      <c r="X537" s="570">
        <f t="shared" si="817"/>
        <v>0</v>
      </c>
      <c r="Y537" s="570">
        <f t="shared" si="817"/>
        <v>0</v>
      </c>
      <c r="Z537" s="570">
        <f t="shared" si="817"/>
        <v>0</v>
      </c>
      <c r="AA537" s="570">
        <f t="shared" si="790"/>
        <v>0</v>
      </c>
      <c r="AB537" s="570">
        <f t="shared" ref="AB537:AU537" si="818">$E537*AB606</f>
        <v>0</v>
      </c>
      <c r="AC537" s="570">
        <f t="shared" si="818"/>
        <v>0</v>
      </c>
      <c r="AD537" s="570">
        <f t="shared" si="818"/>
        <v>0</v>
      </c>
      <c r="AE537" s="570">
        <f t="shared" si="818"/>
        <v>0</v>
      </c>
      <c r="AF537" s="570">
        <f t="shared" si="818"/>
        <v>0</v>
      </c>
      <c r="AG537" s="570">
        <f t="shared" si="818"/>
        <v>0</v>
      </c>
      <c r="AH537" s="570">
        <f t="shared" si="818"/>
        <v>0</v>
      </c>
      <c r="AI537" s="570">
        <f t="shared" si="818"/>
        <v>0</v>
      </c>
      <c r="AJ537" s="570">
        <f t="shared" si="818"/>
        <v>0</v>
      </c>
      <c r="AK537" s="570">
        <f t="shared" si="818"/>
        <v>0</v>
      </c>
      <c r="AL537" s="570">
        <f t="shared" si="818"/>
        <v>0</v>
      </c>
      <c r="AM537" s="570">
        <f t="shared" si="818"/>
        <v>0</v>
      </c>
      <c r="AN537" s="570">
        <f t="shared" si="818"/>
        <v>0</v>
      </c>
      <c r="AO537" s="570">
        <f t="shared" si="818"/>
        <v>0</v>
      </c>
      <c r="AP537" s="570">
        <f t="shared" si="818"/>
        <v>0</v>
      </c>
      <c r="AQ537" s="570">
        <f t="shared" si="818"/>
        <v>0</v>
      </c>
      <c r="AR537" s="570">
        <f t="shared" si="818"/>
        <v>0</v>
      </c>
      <c r="AS537" s="570">
        <f t="shared" si="818"/>
        <v>0</v>
      </c>
      <c r="AT537" s="570">
        <f t="shared" si="818"/>
        <v>0</v>
      </c>
      <c r="AU537" s="570">
        <f t="shared" si="818"/>
        <v>0</v>
      </c>
      <c r="AV537" s="570">
        <f t="shared" si="792"/>
        <v>0</v>
      </c>
      <c r="AW537" s="570"/>
      <c r="AX537" s="570"/>
      <c r="AY537" s="570"/>
      <c r="AZ537" s="570"/>
      <c r="BA537" s="570"/>
      <c r="BB537" s="570"/>
      <c r="BC537" s="570"/>
      <c r="BD537" s="570"/>
      <c r="BE537" s="570"/>
      <c r="BF537" s="570"/>
      <c r="BG537" s="570"/>
      <c r="BH537" s="570"/>
      <c r="BI537" s="570"/>
      <c r="BJ537" s="570"/>
      <c r="BK537" s="570"/>
      <c r="BL537" s="570"/>
      <c r="BM537" s="570"/>
      <c r="BN537" s="570"/>
      <c r="BO537" s="570"/>
      <c r="BP537" s="570"/>
      <c r="BQ537" s="570"/>
    </row>
    <row r="538" spans="1:69" s="325" customFormat="1" ht="25.5" x14ac:dyDescent="0.2">
      <c r="A538" s="1165" t="s">
        <v>490</v>
      </c>
      <c r="B538" s="349" t="s">
        <v>1276</v>
      </c>
      <c r="C538" s="1142">
        <f>'I4 BO ASSETS'!O32</f>
        <v>0</v>
      </c>
      <c r="D538" s="570">
        <f t="shared" si="785"/>
        <v>0</v>
      </c>
      <c r="E538" s="570">
        <f t="shared" si="785"/>
        <v>0</v>
      </c>
      <c r="F538" s="570">
        <f>D538+E538</f>
        <v>0</v>
      </c>
      <c r="G538" s="570">
        <f t="shared" ref="G538:Z538" si="819">$D538*G607</f>
        <v>0</v>
      </c>
      <c r="H538" s="570">
        <f t="shared" si="819"/>
        <v>0</v>
      </c>
      <c r="I538" s="570">
        <f t="shared" si="819"/>
        <v>0</v>
      </c>
      <c r="J538" s="570">
        <f t="shared" si="819"/>
        <v>0</v>
      </c>
      <c r="K538" s="570">
        <f t="shared" si="819"/>
        <v>0</v>
      </c>
      <c r="L538" s="570">
        <f t="shared" si="819"/>
        <v>0</v>
      </c>
      <c r="M538" s="570">
        <f t="shared" si="819"/>
        <v>0</v>
      </c>
      <c r="N538" s="570">
        <f t="shared" si="819"/>
        <v>0</v>
      </c>
      <c r="O538" s="570">
        <f t="shared" si="819"/>
        <v>0</v>
      </c>
      <c r="P538" s="570">
        <f t="shared" si="819"/>
        <v>0</v>
      </c>
      <c r="Q538" s="570">
        <f t="shared" si="819"/>
        <v>0</v>
      </c>
      <c r="R538" s="570">
        <f t="shared" si="819"/>
        <v>0</v>
      </c>
      <c r="S538" s="570">
        <f t="shared" si="819"/>
        <v>0</v>
      </c>
      <c r="T538" s="570">
        <f t="shared" si="819"/>
        <v>0</v>
      </c>
      <c r="U538" s="570">
        <f t="shared" si="819"/>
        <v>0</v>
      </c>
      <c r="V538" s="570">
        <f t="shared" si="819"/>
        <v>0</v>
      </c>
      <c r="W538" s="570">
        <f t="shared" si="819"/>
        <v>0</v>
      </c>
      <c r="X538" s="570">
        <f t="shared" si="819"/>
        <v>0</v>
      </c>
      <c r="Y538" s="570">
        <f t="shared" si="819"/>
        <v>0</v>
      </c>
      <c r="Z538" s="570">
        <f t="shared" si="819"/>
        <v>0</v>
      </c>
      <c r="AA538" s="570">
        <f>SUM(G538:Z538)</f>
        <v>0</v>
      </c>
      <c r="AB538" s="570">
        <f t="shared" ref="AB538:AU538" si="820">$E538*AB607</f>
        <v>0</v>
      </c>
      <c r="AC538" s="570">
        <f t="shared" si="820"/>
        <v>0</v>
      </c>
      <c r="AD538" s="570">
        <f t="shared" si="820"/>
        <v>0</v>
      </c>
      <c r="AE538" s="570">
        <f t="shared" si="820"/>
        <v>0</v>
      </c>
      <c r="AF538" s="570">
        <f t="shared" si="820"/>
        <v>0</v>
      </c>
      <c r="AG538" s="570">
        <f t="shared" si="820"/>
        <v>0</v>
      </c>
      <c r="AH538" s="570">
        <f t="shared" si="820"/>
        <v>0</v>
      </c>
      <c r="AI538" s="570">
        <f t="shared" si="820"/>
        <v>0</v>
      </c>
      <c r="AJ538" s="570">
        <f t="shared" si="820"/>
        <v>0</v>
      </c>
      <c r="AK538" s="570">
        <f t="shared" si="820"/>
        <v>0</v>
      </c>
      <c r="AL538" s="570">
        <f t="shared" si="820"/>
        <v>0</v>
      </c>
      <c r="AM538" s="570">
        <f t="shared" si="820"/>
        <v>0</v>
      </c>
      <c r="AN538" s="570">
        <f t="shared" si="820"/>
        <v>0</v>
      </c>
      <c r="AO538" s="570">
        <f t="shared" si="820"/>
        <v>0</v>
      </c>
      <c r="AP538" s="570">
        <f t="shared" si="820"/>
        <v>0</v>
      </c>
      <c r="AQ538" s="570">
        <f t="shared" si="820"/>
        <v>0</v>
      </c>
      <c r="AR538" s="570">
        <f t="shared" si="820"/>
        <v>0</v>
      </c>
      <c r="AS538" s="570">
        <f t="shared" si="820"/>
        <v>0</v>
      </c>
      <c r="AT538" s="570">
        <f t="shared" si="820"/>
        <v>0</v>
      </c>
      <c r="AU538" s="570">
        <f t="shared" si="820"/>
        <v>0</v>
      </c>
      <c r="AV538" s="570">
        <f>SUM(AB538:AU538)</f>
        <v>0</v>
      </c>
      <c r="AW538" s="570"/>
      <c r="AX538" s="570"/>
      <c r="AY538" s="570"/>
      <c r="AZ538" s="570"/>
      <c r="BA538" s="570"/>
      <c r="BB538" s="570"/>
      <c r="BC538" s="570"/>
      <c r="BD538" s="570"/>
      <c r="BE538" s="570"/>
      <c r="BF538" s="570"/>
      <c r="BG538" s="570"/>
      <c r="BH538" s="570"/>
      <c r="BI538" s="570"/>
      <c r="BJ538" s="570"/>
      <c r="BK538" s="570"/>
      <c r="BL538" s="570"/>
      <c r="BM538" s="570"/>
      <c r="BN538" s="570"/>
      <c r="BO538" s="570"/>
      <c r="BP538" s="570"/>
      <c r="BQ538" s="570"/>
    </row>
    <row r="539" spans="1:69" s="325" customFormat="1" ht="25.5" x14ac:dyDescent="0.2">
      <c r="A539" s="1165" t="s">
        <v>491</v>
      </c>
      <c r="B539" s="349" t="s">
        <v>1278</v>
      </c>
      <c r="C539" s="1142">
        <f>'I4 BO ASSETS'!O33</f>
        <v>0</v>
      </c>
      <c r="D539" s="570">
        <f t="shared" si="785"/>
        <v>0</v>
      </c>
      <c r="E539" s="570">
        <f t="shared" si="785"/>
        <v>0</v>
      </c>
      <c r="F539" s="570">
        <f>D539+E539</f>
        <v>0</v>
      </c>
      <c r="G539" s="570">
        <f t="shared" ref="G539:Z539" si="821">$D539*G608</f>
        <v>0</v>
      </c>
      <c r="H539" s="570">
        <f t="shared" si="821"/>
        <v>0</v>
      </c>
      <c r="I539" s="570">
        <f t="shared" si="821"/>
        <v>0</v>
      </c>
      <c r="J539" s="570">
        <f t="shared" si="821"/>
        <v>0</v>
      </c>
      <c r="K539" s="570">
        <f t="shared" si="821"/>
        <v>0</v>
      </c>
      <c r="L539" s="570">
        <f t="shared" si="821"/>
        <v>0</v>
      </c>
      <c r="M539" s="570">
        <f t="shared" si="821"/>
        <v>0</v>
      </c>
      <c r="N539" s="570">
        <f t="shared" si="821"/>
        <v>0</v>
      </c>
      <c r="O539" s="570">
        <f t="shared" si="821"/>
        <v>0</v>
      </c>
      <c r="P539" s="570">
        <f t="shared" si="821"/>
        <v>0</v>
      </c>
      <c r="Q539" s="570">
        <f t="shared" si="821"/>
        <v>0</v>
      </c>
      <c r="R539" s="570">
        <f t="shared" si="821"/>
        <v>0</v>
      </c>
      <c r="S539" s="570">
        <f t="shared" si="821"/>
        <v>0</v>
      </c>
      <c r="T539" s="570">
        <f t="shared" si="821"/>
        <v>0</v>
      </c>
      <c r="U539" s="570">
        <f t="shared" si="821"/>
        <v>0</v>
      </c>
      <c r="V539" s="570">
        <f t="shared" si="821"/>
        <v>0</v>
      </c>
      <c r="W539" s="570">
        <f t="shared" si="821"/>
        <v>0</v>
      </c>
      <c r="X539" s="570">
        <f t="shared" si="821"/>
        <v>0</v>
      </c>
      <c r="Y539" s="570">
        <f t="shared" si="821"/>
        <v>0</v>
      </c>
      <c r="Z539" s="570">
        <f t="shared" si="821"/>
        <v>0</v>
      </c>
      <c r="AA539" s="570">
        <f>SUM(G539:Z539)</f>
        <v>0</v>
      </c>
      <c r="AB539" s="570">
        <f t="shared" ref="AB539:AU539" si="822">$E539*AB608</f>
        <v>0</v>
      </c>
      <c r="AC539" s="570">
        <f t="shared" si="822"/>
        <v>0</v>
      </c>
      <c r="AD539" s="570">
        <f t="shared" si="822"/>
        <v>0</v>
      </c>
      <c r="AE539" s="570">
        <f t="shared" si="822"/>
        <v>0</v>
      </c>
      <c r="AF539" s="570">
        <f t="shared" si="822"/>
        <v>0</v>
      </c>
      <c r="AG539" s="570">
        <f t="shared" si="822"/>
        <v>0</v>
      </c>
      <c r="AH539" s="570">
        <f t="shared" si="822"/>
        <v>0</v>
      </c>
      <c r="AI539" s="570">
        <f t="shared" si="822"/>
        <v>0</v>
      </c>
      <c r="AJ539" s="570">
        <f t="shared" si="822"/>
        <v>0</v>
      </c>
      <c r="AK539" s="570">
        <f t="shared" si="822"/>
        <v>0</v>
      </c>
      <c r="AL539" s="570">
        <f t="shared" si="822"/>
        <v>0</v>
      </c>
      <c r="AM539" s="570">
        <f t="shared" si="822"/>
        <v>0</v>
      </c>
      <c r="AN539" s="570">
        <f t="shared" si="822"/>
        <v>0</v>
      </c>
      <c r="AO539" s="570">
        <f t="shared" si="822"/>
        <v>0</v>
      </c>
      <c r="AP539" s="570">
        <f t="shared" si="822"/>
        <v>0</v>
      </c>
      <c r="AQ539" s="570">
        <f t="shared" si="822"/>
        <v>0</v>
      </c>
      <c r="AR539" s="570">
        <f t="shared" si="822"/>
        <v>0</v>
      </c>
      <c r="AS539" s="570">
        <f t="shared" si="822"/>
        <v>0</v>
      </c>
      <c r="AT539" s="570">
        <f t="shared" si="822"/>
        <v>0</v>
      </c>
      <c r="AU539" s="570">
        <f t="shared" si="822"/>
        <v>0</v>
      </c>
      <c r="AV539" s="570">
        <f>SUM(AB539:AU539)</f>
        <v>0</v>
      </c>
      <c r="AW539" s="570"/>
      <c r="AX539" s="570"/>
      <c r="AY539" s="570"/>
      <c r="AZ539" s="570"/>
      <c r="BA539" s="570"/>
      <c r="BB539" s="570"/>
      <c r="BC539" s="570"/>
      <c r="BD539" s="570"/>
      <c r="BE539" s="570"/>
      <c r="BF539" s="570"/>
      <c r="BG539" s="570"/>
      <c r="BH539" s="570"/>
      <c r="BI539" s="570"/>
      <c r="BJ539" s="570"/>
      <c r="BK539" s="570"/>
      <c r="BL539" s="570"/>
      <c r="BM539" s="570"/>
      <c r="BN539" s="570"/>
      <c r="BO539" s="570"/>
      <c r="BP539" s="570"/>
      <c r="BQ539" s="570"/>
    </row>
    <row r="540" spans="1:69" s="325" customFormat="1" ht="25.5" x14ac:dyDescent="0.2">
      <c r="A540" s="1165" t="s">
        <v>1268</v>
      </c>
      <c r="B540" s="349" t="s">
        <v>1269</v>
      </c>
      <c r="C540" s="1142">
        <f>'I4 BO ASSETS'!O34</f>
        <v>0</v>
      </c>
      <c r="D540" s="570">
        <f t="shared" si="785"/>
        <v>0</v>
      </c>
      <c r="E540" s="570">
        <f t="shared" si="785"/>
        <v>0</v>
      </c>
      <c r="F540" s="570">
        <f>D540+E540</f>
        <v>0</v>
      </c>
      <c r="G540" s="570">
        <f t="shared" ref="G540:Z540" si="823">$D540*G609</f>
        <v>0</v>
      </c>
      <c r="H540" s="570">
        <f t="shared" si="823"/>
        <v>0</v>
      </c>
      <c r="I540" s="570">
        <f t="shared" si="823"/>
        <v>0</v>
      </c>
      <c r="J540" s="570">
        <f t="shared" si="823"/>
        <v>0</v>
      </c>
      <c r="K540" s="570">
        <f t="shared" si="823"/>
        <v>0</v>
      </c>
      <c r="L540" s="570">
        <f t="shared" si="823"/>
        <v>0</v>
      </c>
      <c r="M540" s="570">
        <f t="shared" si="823"/>
        <v>0</v>
      </c>
      <c r="N540" s="570">
        <f t="shared" si="823"/>
        <v>0</v>
      </c>
      <c r="O540" s="570">
        <f t="shared" si="823"/>
        <v>0</v>
      </c>
      <c r="P540" s="570">
        <f t="shared" si="823"/>
        <v>0</v>
      </c>
      <c r="Q540" s="570">
        <f t="shared" si="823"/>
        <v>0</v>
      </c>
      <c r="R540" s="570">
        <f t="shared" si="823"/>
        <v>0</v>
      </c>
      <c r="S540" s="570">
        <f t="shared" si="823"/>
        <v>0</v>
      </c>
      <c r="T540" s="570">
        <f t="shared" si="823"/>
        <v>0</v>
      </c>
      <c r="U540" s="570">
        <f t="shared" si="823"/>
        <v>0</v>
      </c>
      <c r="V540" s="570">
        <f t="shared" si="823"/>
        <v>0</v>
      </c>
      <c r="W540" s="570">
        <f t="shared" si="823"/>
        <v>0</v>
      </c>
      <c r="X540" s="570">
        <f t="shared" si="823"/>
        <v>0</v>
      </c>
      <c r="Y540" s="570">
        <f t="shared" si="823"/>
        <v>0</v>
      </c>
      <c r="Z540" s="570">
        <f t="shared" si="823"/>
        <v>0</v>
      </c>
      <c r="AA540" s="570">
        <f>SUM(G540:Z540)</f>
        <v>0</v>
      </c>
      <c r="AB540" s="570">
        <f t="shared" ref="AB540:AU540" si="824">$E540*AB609</f>
        <v>0</v>
      </c>
      <c r="AC540" s="570">
        <f t="shared" si="824"/>
        <v>0</v>
      </c>
      <c r="AD540" s="570">
        <f t="shared" si="824"/>
        <v>0</v>
      </c>
      <c r="AE540" s="570">
        <f t="shared" si="824"/>
        <v>0</v>
      </c>
      <c r="AF540" s="570">
        <f t="shared" si="824"/>
        <v>0</v>
      </c>
      <c r="AG540" s="570">
        <f t="shared" si="824"/>
        <v>0</v>
      </c>
      <c r="AH540" s="570">
        <f t="shared" si="824"/>
        <v>0</v>
      </c>
      <c r="AI540" s="570">
        <f t="shared" si="824"/>
        <v>0</v>
      </c>
      <c r="AJ540" s="570">
        <f t="shared" si="824"/>
        <v>0</v>
      </c>
      <c r="AK540" s="570">
        <f t="shared" si="824"/>
        <v>0</v>
      </c>
      <c r="AL540" s="570">
        <f t="shared" si="824"/>
        <v>0</v>
      </c>
      <c r="AM540" s="570">
        <f t="shared" si="824"/>
        <v>0</v>
      </c>
      <c r="AN540" s="570">
        <f t="shared" si="824"/>
        <v>0</v>
      </c>
      <c r="AO540" s="570">
        <f t="shared" si="824"/>
        <v>0</v>
      </c>
      <c r="AP540" s="570">
        <f t="shared" si="824"/>
        <v>0</v>
      </c>
      <c r="AQ540" s="570">
        <f t="shared" si="824"/>
        <v>0</v>
      </c>
      <c r="AR540" s="570">
        <f t="shared" si="824"/>
        <v>0</v>
      </c>
      <c r="AS540" s="570">
        <f t="shared" si="824"/>
        <v>0</v>
      </c>
      <c r="AT540" s="570">
        <f t="shared" si="824"/>
        <v>0</v>
      </c>
      <c r="AU540" s="570">
        <f t="shared" si="824"/>
        <v>0</v>
      </c>
      <c r="AV540" s="570">
        <f>SUM(AB540:AU540)</f>
        <v>0</v>
      </c>
      <c r="AW540" s="570"/>
      <c r="AX540" s="570"/>
      <c r="AY540" s="570"/>
      <c r="AZ540" s="570"/>
      <c r="BA540" s="570"/>
      <c r="BB540" s="570"/>
      <c r="BC540" s="570"/>
      <c r="BD540" s="570"/>
      <c r="BE540" s="570"/>
      <c r="BF540" s="570"/>
      <c r="BG540" s="570"/>
      <c r="BH540" s="570"/>
      <c r="BI540" s="570"/>
      <c r="BJ540" s="570"/>
      <c r="BK540" s="570"/>
      <c r="BL540" s="570"/>
      <c r="BM540" s="570"/>
      <c r="BN540" s="570"/>
      <c r="BO540" s="570"/>
      <c r="BP540" s="570"/>
      <c r="BQ540" s="570"/>
    </row>
    <row r="541" spans="1:69" s="325" customFormat="1" ht="12.75" x14ac:dyDescent="0.2">
      <c r="A541" s="1165">
        <v>1825</v>
      </c>
      <c r="B541" s="349" t="s">
        <v>88</v>
      </c>
      <c r="C541" s="1142">
        <f>'I4 BO ASSETS'!O35</f>
        <v>0</v>
      </c>
      <c r="D541" s="570">
        <f t="shared" si="785"/>
        <v>0</v>
      </c>
      <c r="E541" s="570">
        <f t="shared" si="785"/>
        <v>0</v>
      </c>
      <c r="F541" s="570">
        <f t="shared" si="788"/>
        <v>0</v>
      </c>
      <c r="G541" s="570">
        <f t="shared" ref="G541:Z541" si="825">$D541*G610</f>
        <v>0</v>
      </c>
      <c r="H541" s="570">
        <f t="shared" si="825"/>
        <v>0</v>
      </c>
      <c r="I541" s="570">
        <f t="shared" si="825"/>
        <v>0</v>
      </c>
      <c r="J541" s="570">
        <f t="shared" si="825"/>
        <v>0</v>
      </c>
      <c r="K541" s="570">
        <f t="shared" si="825"/>
        <v>0</v>
      </c>
      <c r="L541" s="570">
        <f t="shared" si="825"/>
        <v>0</v>
      </c>
      <c r="M541" s="570">
        <f t="shared" si="825"/>
        <v>0</v>
      </c>
      <c r="N541" s="570">
        <f t="shared" si="825"/>
        <v>0</v>
      </c>
      <c r="O541" s="570">
        <f t="shared" si="825"/>
        <v>0</v>
      </c>
      <c r="P541" s="570">
        <f t="shared" si="825"/>
        <v>0</v>
      </c>
      <c r="Q541" s="570">
        <f t="shared" si="825"/>
        <v>0</v>
      </c>
      <c r="R541" s="570">
        <f t="shared" si="825"/>
        <v>0</v>
      </c>
      <c r="S541" s="570">
        <f t="shared" si="825"/>
        <v>0</v>
      </c>
      <c r="T541" s="570">
        <f t="shared" si="825"/>
        <v>0</v>
      </c>
      <c r="U541" s="570">
        <f t="shared" si="825"/>
        <v>0</v>
      </c>
      <c r="V541" s="570">
        <f t="shared" si="825"/>
        <v>0</v>
      </c>
      <c r="W541" s="570">
        <f t="shared" si="825"/>
        <v>0</v>
      </c>
      <c r="X541" s="570">
        <f t="shared" si="825"/>
        <v>0</v>
      </c>
      <c r="Y541" s="570">
        <f t="shared" si="825"/>
        <v>0</v>
      </c>
      <c r="Z541" s="570">
        <f t="shared" si="825"/>
        <v>0</v>
      </c>
      <c r="AA541" s="570">
        <f t="shared" si="790"/>
        <v>0</v>
      </c>
      <c r="AB541" s="570">
        <f t="shared" ref="AB541:AU541" si="826">$E541*AB610</f>
        <v>0</v>
      </c>
      <c r="AC541" s="570">
        <f t="shared" si="826"/>
        <v>0</v>
      </c>
      <c r="AD541" s="570">
        <f t="shared" si="826"/>
        <v>0</v>
      </c>
      <c r="AE541" s="570">
        <f t="shared" si="826"/>
        <v>0</v>
      </c>
      <c r="AF541" s="570">
        <f t="shared" si="826"/>
        <v>0</v>
      </c>
      <c r="AG541" s="570">
        <f t="shared" si="826"/>
        <v>0</v>
      </c>
      <c r="AH541" s="570">
        <f t="shared" si="826"/>
        <v>0</v>
      </c>
      <c r="AI541" s="570">
        <f t="shared" si="826"/>
        <v>0</v>
      </c>
      <c r="AJ541" s="570">
        <f t="shared" si="826"/>
        <v>0</v>
      </c>
      <c r="AK541" s="570">
        <f t="shared" si="826"/>
        <v>0</v>
      </c>
      <c r="AL541" s="570">
        <f t="shared" si="826"/>
        <v>0</v>
      </c>
      <c r="AM541" s="570">
        <f t="shared" si="826"/>
        <v>0</v>
      </c>
      <c r="AN541" s="570">
        <f t="shared" si="826"/>
        <v>0</v>
      </c>
      <c r="AO541" s="570">
        <f t="shared" si="826"/>
        <v>0</v>
      </c>
      <c r="AP541" s="570">
        <f t="shared" si="826"/>
        <v>0</v>
      </c>
      <c r="AQ541" s="570">
        <f t="shared" si="826"/>
        <v>0</v>
      </c>
      <c r="AR541" s="570">
        <f t="shared" si="826"/>
        <v>0</v>
      </c>
      <c r="AS541" s="570">
        <f t="shared" si="826"/>
        <v>0</v>
      </c>
      <c r="AT541" s="570">
        <f t="shared" si="826"/>
        <v>0</v>
      </c>
      <c r="AU541" s="570">
        <f t="shared" si="826"/>
        <v>0</v>
      </c>
      <c r="AV541" s="570">
        <f t="shared" si="792"/>
        <v>0</v>
      </c>
      <c r="AW541" s="570"/>
      <c r="AX541" s="570"/>
      <c r="AY541" s="570"/>
      <c r="AZ541" s="570"/>
      <c r="BA541" s="570"/>
      <c r="BB541" s="570"/>
      <c r="BC541" s="570"/>
      <c r="BD541" s="570"/>
      <c r="BE541" s="570"/>
      <c r="BF541" s="570"/>
      <c r="BG541" s="570"/>
      <c r="BH541" s="570"/>
      <c r="BI541" s="570"/>
      <c r="BJ541" s="570"/>
      <c r="BK541" s="570"/>
      <c r="BL541" s="570"/>
      <c r="BM541" s="570"/>
      <c r="BN541" s="570"/>
      <c r="BO541" s="570"/>
      <c r="BP541" s="570"/>
      <c r="BQ541" s="570"/>
    </row>
    <row r="542" spans="1:69" s="325" customFormat="1" ht="12.75" x14ac:dyDescent="0.2">
      <c r="A542" s="1165" t="s">
        <v>823</v>
      </c>
      <c r="B542" s="349" t="s">
        <v>365</v>
      </c>
      <c r="C542" s="1142">
        <f>'I4 BO ASSETS'!O36</f>
        <v>0</v>
      </c>
      <c r="D542" s="570">
        <f t="shared" si="785"/>
        <v>0</v>
      </c>
      <c r="E542" s="570">
        <f t="shared" si="785"/>
        <v>0</v>
      </c>
      <c r="F542" s="570">
        <f t="shared" si="788"/>
        <v>0</v>
      </c>
      <c r="G542" s="570">
        <f t="shared" ref="G542:Z542" si="827">$D542*G611</f>
        <v>0</v>
      </c>
      <c r="H542" s="570">
        <f t="shared" si="827"/>
        <v>0</v>
      </c>
      <c r="I542" s="570">
        <f t="shared" si="827"/>
        <v>0</v>
      </c>
      <c r="J542" s="570">
        <f t="shared" si="827"/>
        <v>0</v>
      </c>
      <c r="K542" s="570">
        <f t="shared" si="827"/>
        <v>0</v>
      </c>
      <c r="L542" s="570">
        <f t="shared" si="827"/>
        <v>0</v>
      </c>
      <c r="M542" s="570">
        <f t="shared" si="827"/>
        <v>0</v>
      </c>
      <c r="N542" s="570">
        <f t="shared" si="827"/>
        <v>0</v>
      </c>
      <c r="O542" s="570">
        <f t="shared" si="827"/>
        <v>0</v>
      </c>
      <c r="P542" s="570">
        <f t="shared" si="827"/>
        <v>0</v>
      </c>
      <c r="Q542" s="570">
        <f t="shared" si="827"/>
        <v>0</v>
      </c>
      <c r="R542" s="570">
        <f t="shared" si="827"/>
        <v>0</v>
      </c>
      <c r="S542" s="570">
        <f t="shared" si="827"/>
        <v>0</v>
      </c>
      <c r="T542" s="570">
        <f t="shared" si="827"/>
        <v>0</v>
      </c>
      <c r="U542" s="570">
        <f t="shared" si="827"/>
        <v>0</v>
      </c>
      <c r="V542" s="570">
        <f t="shared" si="827"/>
        <v>0</v>
      </c>
      <c r="W542" s="570">
        <f t="shared" si="827"/>
        <v>0</v>
      </c>
      <c r="X542" s="570">
        <f t="shared" si="827"/>
        <v>0</v>
      </c>
      <c r="Y542" s="570">
        <f t="shared" si="827"/>
        <v>0</v>
      </c>
      <c r="Z542" s="570">
        <f t="shared" si="827"/>
        <v>0</v>
      </c>
      <c r="AA542" s="570">
        <f t="shared" si="790"/>
        <v>0</v>
      </c>
      <c r="AB542" s="570">
        <f t="shared" ref="AB542:AU542" si="828">$E542*AB611</f>
        <v>0</v>
      </c>
      <c r="AC542" s="570">
        <f t="shared" si="828"/>
        <v>0</v>
      </c>
      <c r="AD542" s="570">
        <f t="shared" si="828"/>
        <v>0</v>
      </c>
      <c r="AE542" s="570">
        <f t="shared" si="828"/>
        <v>0</v>
      </c>
      <c r="AF542" s="570">
        <f t="shared" si="828"/>
        <v>0</v>
      </c>
      <c r="AG542" s="570">
        <f t="shared" si="828"/>
        <v>0</v>
      </c>
      <c r="AH542" s="570">
        <f t="shared" si="828"/>
        <v>0</v>
      </c>
      <c r="AI542" s="570">
        <f t="shared" si="828"/>
        <v>0</v>
      </c>
      <c r="AJ542" s="570">
        <f t="shared" si="828"/>
        <v>0</v>
      </c>
      <c r="AK542" s="570">
        <f t="shared" si="828"/>
        <v>0</v>
      </c>
      <c r="AL542" s="570">
        <f t="shared" si="828"/>
        <v>0</v>
      </c>
      <c r="AM542" s="570">
        <f t="shared" si="828"/>
        <v>0</v>
      </c>
      <c r="AN542" s="570">
        <f t="shared" si="828"/>
        <v>0</v>
      </c>
      <c r="AO542" s="570">
        <f t="shared" si="828"/>
        <v>0</v>
      </c>
      <c r="AP542" s="570">
        <f t="shared" si="828"/>
        <v>0</v>
      </c>
      <c r="AQ542" s="570">
        <f t="shared" si="828"/>
        <v>0</v>
      </c>
      <c r="AR542" s="570">
        <f t="shared" si="828"/>
        <v>0</v>
      </c>
      <c r="AS542" s="570">
        <f t="shared" si="828"/>
        <v>0</v>
      </c>
      <c r="AT542" s="570">
        <f t="shared" si="828"/>
        <v>0</v>
      </c>
      <c r="AU542" s="570">
        <f t="shared" si="828"/>
        <v>0</v>
      </c>
      <c r="AV542" s="570">
        <f t="shared" si="792"/>
        <v>0</v>
      </c>
      <c r="AW542" s="570"/>
      <c r="AX542" s="570"/>
      <c r="AY542" s="570"/>
      <c r="AZ542" s="570"/>
      <c r="BA542" s="570"/>
      <c r="BB542" s="570"/>
      <c r="BC542" s="570"/>
      <c r="BD542" s="570"/>
      <c r="BE542" s="570"/>
      <c r="BF542" s="570"/>
      <c r="BG542" s="570"/>
      <c r="BH542" s="570"/>
      <c r="BI542" s="570"/>
      <c r="BJ542" s="570"/>
      <c r="BK542" s="570"/>
      <c r="BL542" s="570"/>
      <c r="BM542" s="570"/>
      <c r="BN542" s="570"/>
      <c r="BO542" s="570"/>
      <c r="BP542" s="570"/>
      <c r="BQ542" s="570"/>
    </row>
    <row r="543" spans="1:69" s="325" customFormat="1" ht="12.75" x14ac:dyDescent="0.2">
      <c r="A543" s="1165" t="s">
        <v>824</v>
      </c>
      <c r="B543" s="349" t="s">
        <v>366</v>
      </c>
      <c r="C543" s="1142">
        <f>'I4 BO ASSETS'!O37</f>
        <v>0</v>
      </c>
      <c r="D543" s="570">
        <f t="shared" ref="D543:E562" si="829">$C543*D612</f>
        <v>0</v>
      </c>
      <c r="E543" s="570">
        <f t="shared" si="829"/>
        <v>0</v>
      </c>
      <c r="F543" s="570">
        <f t="shared" si="788"/>
        <v>0</v>
      </c>
      <c r="G543" s="570">
        <f t="shared" ref="G543:Z543" si="830">$D543*G612</f>
        <v>0</v>
      </c>
      <c r="H543" s="570">
        <f t="shared" si="830"/>
        <v>0</v>
      </c>
      <c r="I543" s="570">
        <f t="shared" si="830"/>
        <v>0</v>
      </c>
      <c r="J543" s="570">
        <f t="shared" si="830"/>
        <v>0</v>
      </c>
      <c r="K543" s="570">
        <f t="shared" si="830"/>
        <v>0</v>
      </c>
      <c r="L543" s="570">
        <f t="shared" si="830"/>
        <v>0</v>
      </c>
      <c r="M543" s="570">
        <f t="shared" si="830"/>
        <v>0</v>
      </c>
      <c r="N543" s="570">
        <f t="shared" si="830"/>
        <v>0</v>
      </c>
      <c r="O543" s="570">
        <f t="shared" si="830"/>
        <v>0</v>
      </c>
      <c r="P543" s="570">
        <f t="shared" si="830"/>
        <v>0</v>
      </c>
      <c r="Q543" s="570">
        <f t="shared" si="830"/>
        <v>0</v>
      </c>
      <c r="R543" s="570">
        <f t="shared" si="830"/>
        <v>0</v>
      </c>
      <c r="S543" s="570">
        <f t="shared" si="830"/>
        <v>0</v>
      </c>
      <c r="T543" s="570">
        <f t="shared" si="830"/>
        <v>0</v>
      </c>
      <c r="U543" s="570">
        <f t="shared" si="830"/>
        <v>0</v>
      </c>
      <c r="V543" s="570">
        <f t="shared" si="830"/>
        <v>0</v>
      </c>
      <c r="W543" s="570">
        <f t="shared" si="830"/>
        <v>0</v>
      </c>
      <c r="X543" s="570">
        <f t="shared" si="830"/>
        <v>0</v>
      </c>
      <c r="Y543" s="570">
        <f t="shared" si="830"/>
        <v>0</v>
      </c>
      <c r="Z543" s="570">
        <f t="shared" si="830"/>
        <v>0</v>
      </c>
      <c r="AA543" s="570">
        <f t="shared" si="790"/>
        <v>0</v>
      </c>
      <c r="AB543" s="570">
        <f t="shared" ref="AB543:AU543" si="831">$E543*AB612</f>
        <v>0</v>
      </c>
      <c r="AC543" s="570">
        <f t="shared" si="831"/>
        <v>0</v>
      </c>
      <c r="AD543" s="570">
        <f t="shared" si="831"/>
        <v>0</v>
      </c>
      <c r="AE543" s="570">
        <f t="shared" si="831"/>
        <v>0</v>
      </c>
      <c r="AF543" s="570">
        <f t="shared" si="831"/>
        <v>0</v>
      </c>
      <c r="AG543" s="570">
        <f t="shared" si="831"/>
        <v>0</v>
      </c>
      <c r="AH543" s="570">
        <f t="shared" si="831"/>
        <v>0</v>
      </c>
      <c r="AI543" s="570">
        <f t="shared" si="831"/>
        <v>0</v>
      </c>
      <c r="AJ543" s="570">
        <f t="shared" si="831"/>
        <v>0</v>
      </c>
      <c r="AK543" s="570">
        <f t="shared" si="831"/>
        <v>0</v>
      </c>
      <c r="AL543" s="570">
        <f t="shared" si="831"/>
        <v>0</v>
      </c>
      <c r="AM543" s="570">
        <f t="shared" si="831"/>
        <v>0</v>
      </c>
      <c r="AN543" s="570">
        <f t="shared" si="831"/>
        <v>0</v>
      </c>
      <c r="AO543" s="570">
        <f t="shared" si="831"/>
        <v>0</v>
      </c>
      <c r="AP543" s="570">
        <f t="shared" si="831"/>
        <v>0</v>
      </c>
      <c r="AQ543" s="570">
        <f t="shared" si="831"/>
        <v>0</v>
      </c>
      <c r="AR543" s="570">
        <f t="shared" si="831"/>
        <v>0</v>
      </c>
      <c r="AS543" s="570">
        <f t="shared" si="831"/>
        <v>0</v>
      </c>
      <c r="AT543" s="570">
        <f t="shared" si="831"/>
        <v>0</v>
      </c>
      <c r="AU543" s="570">
        <f t="shared" si="831"/>
        <v>0</v>
      </c>
      <c r="AV543" s="570">
        <f t="shared" si="792"/>
        <v>0</v>
      </c>
      <c r="AW543" s="570"/>
      <c r="AX543" s="570"/>
      <c r="AY543" s="570"/>
      <c r="AZ543" s="570"/>
      <c r="BA543" s="570"/>
      <c r="BB543" s="570"/>
      <c r="BC543" s="570"/>
      <c r="BD543" s="570"/>
      <c r="BE543" s="570"/>
      <c r="BF543" s="570"/>
      <c r="BG543" s="570"/>
      <c r="BH543" s="570"/>
      <c r="BI543" s="570"/>
      <c r="BJ543" s="570"/>
      <c r="BK543" s="570"/>
      <c r="BL543" s="570"/>
      <c r="BM543" s="570"/>
      <c r="BN543" s="570"/>
      <c r="BO543" s="570"/>
      <c r="BP543" s="570"/>
      <c r="BQ543" s="570"/>
    </row>
    <row r="544" spans="1:69" s="325" customFormat="1" ht="12.75" x14ac:dyDescent="0.2">
      <c r="A544" s="1165">
        <v>1830</v>
      </c>
      <c r="B544" s="349" t="s">
        <v>89</v>
      </c>
      <c r="C544" s="1142">
        <f>'I4 BO ASSETS'!O38</f>
        <v>0</v>
      </c>
      <c r="D544" s="570">
        <f t="shared" si="829"/>
        <v>0</v>
      </c>
      <c r="E544" s="570">
        <f t="shared" si="829"/>
        <v>0</v>
      </c>
      <c r="F544" s="570">
        <f t="shared" si="788"/>
        <v>0</v>
      </c>
      <c r="G544" s="570">
        <f t="shared" ref="G544:Z544" si="832">$D544*G613</f>
        <v>0</v>
      </c>
      <c r="H544" s="570">
        <f t="shared" si="832"/>
        <v>0</v>
      </c>
      <c r="I544" s="570">
        <f t="shared" si="832"/>
        <v>0</v>
      </c>
      <c r="J544" s="570">
        <f t="shared" si="832"/>
        <v>0</v>
      </c>
      <c r="K544" s="570">
        <f t="shared" si="832"/>
        <v>0</v>
      </c>
      <c r="L544" s="570">
        <f t="shared" si="832"/>
        <v>0</v>
      </c>
      <c r="M544" s="570">
        <f t="shared" si="832"/>
        <v>0</v>
      </c>
      <c r="N544" s="570">
        <f t="shared" si="832"/>
        <v>0</v>
      </c>
      <c r="O544" s="570">
        <f t="shared" si="832"/>
        <v>0</v>
      </c>
      <c r="P544" s="570">
        <f t="shared" si="832"/>
        <v>0</v>
      </c>
      <c r="Q544" s="570">
        <f t="shared" si="832"/>
        <v>0</v>
      </c>
      <c r="R544" s="570">
        <f t="shared" si="832"/>
        <v>0</v>
      </c>
      <c r="S544" s="570">
        <f t="shared" si="832"/>
        <v>0</v>
      </c>
      <c r="T544" s="570">
        <f t="shared" si="832"/>
        <v>0</v>
      </c>
      <c r="U544" s="570">
        <f t="shared" si="832"/>
        <v>0</v>
      </c>
      <c r="V544" s="570">
        <f t="shared" si="832"/>
        <v>0</v>
      </c>
      <c r="W544" s="570">
        <f t="shared" si="832"/>
        <v>0</v>
      </c>
      <c r="X544" s="570">
        <f t="shared" si="832"/>
        <v>0</v>
      </c>
      <c r="Y544" s="570">
        <f t="shared" si="832"/>
        <v>0</v>
      </c>
      <c r="Z544" s="570">
        <f t="shared" si="832"/>
        <v>0</v>
      </c>
      <c r="AA544" s="570">
        <f t="shared" si="790"/>
        <v>0</v>
      </c>
      <c r="AB544" s="570">
        <f t="shared" ref="AB544:AU544" si="833">$E544*AB613</f>
        <v>0</v>
      </c>
      <c r="AC544" s="570">
        <f t="shared" si="833"/>
        <v>0</v>
      </c>
      <c r="AD544" s="570">
        <f t="shared" si="833"/>
        <v>0</v>
      </c>
      <c r="AE544" s="570">
        <f t="shared" si="833"/>
        <v>0</v>
      </c>
      <c r="AF544" s="570">
        <f t="shared" si="833"/>
        <v>0</v>
      </c>
      <c r="AG544" s="570">
        <f t="shared" si="833"/>
        <v>0</v>
      </c>
      <c r="AH544" s="570">
        <f t="shared" si="833"/>
        <v>0</v>
      </c>
      <c r="AI544" s="570">
        <f t="shared" si="833"/>
        <v>0</v>
      </c>
      <c r="AJ544" s="570">
        <f t="shared" si="833"/>
        <v>0</v>
      </c>
      <c r="AK544" s="570">
        <f t="shared" si="833"/>
        <v>0</v>
      </c>
      <c r="AL544" s="570">
        <f t="shared" si="833"/>
        <v>0</v>
      </c>
      <c r="AM544" s="570">
        <f t="shared" si="833"/>
        <v>0</v>
      </c>
      <c r="AN544" s="570">
        <f t="shared" si="833"/>
        <v>0</v>
      </c>
      <c r="AO544" s="570">
        <f t="shared" si="833"/>
        <v>0</v>
      </c>
      <c r="AP544" s="570">
        <f t="shared" si="833"/>
        <v>0</v>
      </c>
      <c r="AQ544" s="570">
        <f t="shared" si="833"/>
        <v>0</v>
      </c>
      <c r="AR544" s="570">
        <f t="shared" si="833"/>
        <v>0</v>
      </c>
      <c r="AS544" s="570">
        <f t="shared" si="833"/>
        <v>0</v>
      </c>
      <c r="AT544" s="570">
        <f t="shared" si="833"/>
        <v>0</v>
      </c>
      <c r="AU544" s="570">
        <f t="shared" si="833"/>
        <v>0</v>
      </c>
      <c r="AV544" s="570">
        <f t="shared" si="792"/>
        <v>0</v>
      </c>
      <c r="AW544" s="570"/>
      <c r="AX544" s="570"/>
      <c r="AY544" s="570"/>
      <c r="AZ544" s="570"/>
      <c r="BA544" s="570"/>
      <c r="BB544" s="570"/>
      <c r="BC544" s="570"/>
      <c r="BD544" s="570"/>
      <c r="BE544" s="570"/>
      <c r="BF544" s="570"/>
      <c r="BG544" s="570"/>
      <c r="BH544" s="570"/>
      <c r="BI544" s="570"/>
      <c r="BJ544" s="570"/>
      <c r="BK544" s="570"/>
      <c r="BL544" s="570"/>
      <c r="BM544" s="570"/>
      <c r="BN544" s="570"/>
      <c r="BO544" s="570"/>
      <c r="BP544" s="570"/>
      <c r="BQ544" s="570"/>
    </row>
    <row r="545" spans="1:69" s="325" customFormat="1" ht="25.5" x14ac:dyDescent="0.2">
      <c r="A545" s="1165" t="s">
        <v>825</v>
      </c>
      <c r="B545" s="349" t="s">
        <v>367</v>
      </c>
      <c r="C545" s="1142">
        <f>'I4 BO ASSETS'!O39</f>
        <v>0</v>
      </c>
      <c r="D545" s="570">
        <f t="shared" si="829"/>
        <v>0</v>
      </c>
      <c r="E545" s="570">
        <f t="shared" si="829"/>
        <v>0</v>
      </c>
      <c r="F545" s="570">
        <f t="shared" si="788"/>
        <v>0</v>
      </c>
      <c r="G545" s="570">
        <f t="shared" ref="G545:Z545" si="834">$D545*G614</f>
        <v>0</v>
      </c>
      <c r="H545" s="570">
        <f t="shared" si="834"/>
        <v>0</v>
      </c>
      <c r="I545" s="570">
        <f t="shared" si="834"/>
        <v>0</v>
      </c>
      <c r="J545" s="570">
        <f t="shared" si="834"/>
        <v>0</v>
      </c>
      <c r="K545" s="570">
        <f t="shared" si="834"/>
        <v>0</v>
      </c>
      <c r="L545" s="570">
        <f t="shared" si="834"/>
        <v>0</v>
      </c>
      <c r="M545" s="570">
        <f t="shared" si="834"/>
        <v>0</v>
      </c>
      <c r="N545" s="570">
        <f t="shared" si="834"/>
        <v>0</v>
      </c>
      <c r="O545" s="570">
        <f t="shared" si="834"/>
        <v>0</v>
      </c>
      <c r="P545" s="570">
        <f t="shared" si="834"/>
        <v>0</v>
      </c>
      <c r="Q545" s="570">
        <f t="shared" si="834"/>
        <v>0</v>
      </c>
      <c r="R545" s="570">
        <f t="shared" si="834"/>
        <v>0</v>
      </c>
      <c r="S545" s="570">
        <f t="shared" si="834"/>
        <v>0</v>
      </c>
      <c r="T545" s="570">
        <f t="shared" si="834"/>
        <v>0</v>
      </c>
      <c r="U545" s="570">
        <f t="shared" si="834"/>
        <v>0</v>
      </c>
      <c r="V545" s="570">
        <f t="shared" si="834"/>
        <v>0</v>
      </c>
      <c r="W545" s="570">
        <f t="shared" si="834"/>
        <v>0</v>
      </c>
      <c r="X545" s="570">
        <f t="shared" si="834"/>
        <v>0</v>
      </c>
      <c r="Y545" s="570">
        <f t="shared" si="834"/>
        <v>0</v>
      </c>
      <c r="Z545" s="570">
        <f t="shared" si="834"/>
        <v>0</v>
      </c>
      <c r="AA545" s="570">
        <f t="shared" si="790"/>
        <v>0</v>
      </c>
      <c r="AB545" s="570">
        <f t="shared" ref="AB545:AU545" si="835">$E545*AB614</f>
        <v>0</v>
      </c>
      <c r="AC545" s="570">
        <f t="shared" si="835"/>
        <v>0</v>
      </c>
      <c r="AD545" s="570">
        <f t="shared" si="835"/>
        <v>0</v>
      </c>
      <c r="AE545" s="570">
        <f t="shared" si="835"/>
        <v>0</v>
      </c>
      <c r="AF545" s="570">
        <f t="shared" si="835"/>
        <v>0</v>
      </c>
      <c r="AG545" s="570">
        <f t="shared" si="835"/>
        <v>0</v>
      </c>
      <c r="AH545" s="570">
        <f t="shared" si="835"/>
        <v>0</v>
      </c>
      <c r="AI545" s="570">
        <f t="shared" si="835"/>
        <v>0</v>
      </c>
      <c r="AJ545" s="570">
        <f t="shared" si="835"/>
        <v>0</v>
      </c>
      <c r="AK545" s="570">
        <f t="shared" si="835"/>
        <v>0</v>
      </c>
      <c r="AL545" s="570">
        <f t="shared" si="835"/>
        <v>0</v>
      </c>
      <c r="AM545" s="570">
        <f t="shared" si="835"/>
        <v>0</v>
      </c>
      <c r="AN545" s="570">
        <f t="shared" si="835"/>
        <v>0</v>
      </c>
      <c r="AO545" s="570">
        <f t="shared" si="835"/>
        <v>0</v>
      </c>
      <c r="AP545" s="570">
        <f t="shared" si="835"/>
        <v>0</v>
      </c>
      <c r="AQ545" s="570">
        <f t="shared" si="835"/>
        <v>0</v>
      </c>
      <c r="AR545" s="570">
        <f t="shared" si="835"/>
        <v>0</v>
      </c>
      <c r="AS545" s="570">
        <f t="shared" si="835"/>
        <v>0</v>
      </c>
      <c r="AT545" s="570">
        <f t="shared" si="835"/>
        <v>0</v>
      </c>
      <c r="AU545" s="570">
        <f t="shared" si="835"/>
        <v>0</v>
      </c>
      <c r="AV545" s="570">
        <f t="shared" si="792"/>
        <v>0</v>
      </c>
      <c r="AW545" s="570"/>
      <c r="AX545" s="570"/>
      <c r="AY545" s="570"/>
      <c r="AZ545" s="570"/>
      <c r="BA545" s="570"/>
      <c r="BB545" s="570"/>
      <c r="BC545" s="570"/>
      <c r="BD545" s="570"/>
      <c r="BE545" s="570"/>
      <c r="BF545" s="570"/>
      <c r="BG545" s="570"/>
      <c r="BH545" s="570"/>
      <c r="BI545" s="570"/>
      <c r="BJ545" s="570"/>
      <c r="BK545" s="570"/>
      <c r="BL545" s="570"/>
      <c r="BM545" s="570"/>
      <c r="BN545" s="570"/>
      <c r="BO545" s="570"/>
      <c r="BP545" s="570"/>
      <c r="BQ545" s="570"/>
    </row>
    <row r="546" spans="1:69" s="325" customFormat="1" ht="12.75" x14ac:dyDescent="0.2">
      <c r="A546" s="1165" t="s">
        <v>826</v>
      </c>
      <c r="B546" s="349" t="s">
        <v>368</v>
      </c>
      <c r="C546" s="1142">
        <f>'I4 BO ASSETS'!O40</f>
        <v>0</v>
      </c>
      <c r="D546" s="570">
        <f t="shared" si="829"/>
        <v>0</v>
      </c>
      <c r="E546" s="570">
        <f t="shared" si="829"/>
        <v>0</v>
      </c>
      <c r="F546" s="570">
        <f t="shared" si="788"/>
        <v>0</v>
      </c>
      <c r="G546" s="570">
        <f t="shared" ref="G546:Z546" si="836">$D546*G615</f>
        <v>0</v>
      </c>
      <c r="H546" s="570">
        <f t="shared" si="836"/>
        <v>0</v>
      </c>
      <c r="I546" s="570">
        <f t="shared" si="836"/>
        <v>0</v>
      </c>
      <c r="J546" s="570">
        <f t="shared" si="836"/>
        <v>0</v>
      </c>
      <c r="K546" s="570">
        <f t="shared" si="836"/>
        <v>0</v>
      </c>
      <c r="L546" s="570">
        <f t="shared" si="836"/>
        <v>0</v>
      </c>
      <c r="M546" s="570">
        <f t="shared" si="836"/>
        <v>0</v>
      </c>
      <c r="N546" s="570">
        <f t="shared" si="836"/>
        <v>0</v>
      </c>
      <c r="O546" s="570">
        <f t="shared" si="836"/>
        <v>0</v>
      </c>
      <c r="P546" s="570">
        <f t="shared" si="836"/>
        <v>0</v>
      </c>
      <c r="Q546" s="570">
        <f t="shared" si="836"/>
        <v>0</v>
      </c>
      <c r="R546" s="570">
        <f t="shared" si="836"/>
        <v>0</v>
      </c>
      <c r="S546" s="570">
        <f t="shared" si="836"/>
        <v>0</v>
      </c>
      <c r="T546" s="570">
        <f t="shared" si="836"/>
        <v>0</v>
      </c>
      <c r="U546" s="570">
        <f t="shared" si="836"/>
        <v>0</v>
      </c>
      <c r="V546" s="570">
        <f t="shared" si="836"/>
        <v>0</v>
      </c>
      <c r="W546" s="570">
        <f t="shared" si="836"/>
        <v>0</v>
      </c>
      <c r="X546" s="570">
        <f t="shared" si="836"/>
        <v>0</v>
      </c>
      <c r="Y546" s="570">
        <f t="shared" si="836"/>
        <v>0</v>
      </c>
      <c r="Z546" s="570">
        <f t="shared" si="836"/>
        <v>0</v>
      </c>
      <c r="AA546" s="570">
        <f t="shared" si="790"/>
        <v>0</v>
      </c>
      <c r="AB546" s="570">
        <f t="shared" ref="AB546:AU546" si="837">$E546*AB615</f>
        <v>0</v>
      </c>
      <c r="AC546" s="570">
        <f t="shared" si="837"/>
        <v>0</v>
      </c>
      <c r="AD546" s="570">
        <f t="shared" si="837"/>
        <v>0</v>
      </c>
      <c r="AE546" s="570">
        <f t="shared" si="837"/>
        <v>0</v>
      </c>
      <c r="AF546" s="570">
        <f t="shared" si="837"/>
        <v>0</v>
      </c>
      <c r="AG546" s="570">
        <f t="shared" si="837"/>
        <v>0</v>
      </c>
      <c r="AH546" s="570">
        <f t="shared" si="837"/>
        <v>0</v>
      </c>
      <c r="AI546" s="570">
        <f t="shared" si="837"/>
        <v>0</v>
      </c>
      <c r="AJ546" s="570">
        <f t="shared" si="837"/>
        <v>0</v>
      </c>
      <c r="AK546" s="570">
        <f t="shared" si="837"/>
        <v>0</v>
      </c>
      <c r="AL546" s="570">
        <f t="shared" si="837"/>
        <v>0</v>
      </c>
      <c r="AM546" s="570">
        <f t="shared" si="837"/>
        <v>0</v>
      </c>
      <c r="AN546" s="570">
        <f t="shared" si="837"/>
        <v>0</v>
      </c>
      <c r="AO546" s="570">
        <f t="shared" si="837"/>
        <v>0</v>
      </c>
      <c r="AP546" s="570">
        <f t="shared" si="837"/>
        <v>0</v>
      </c>
      <c r="AQ546" s="570">
        <f t="shared" si="837"/>
        <v>0</v>
      </c>
      <c r="AR546" s="570">
        <f t="shared" si="837"/>
        <v>0</v>
      </c>
      <c r="AS546" s="570">
        <f t="shared" si="837"/>
        <v>0</v>
      </c>
      <c r="AT546" s="570">
        <f t="shared" si="837"/>
        <v>0</v>
      </c>
      <c r="AU546" s="570">
        <f t="shared" si="837"/>
        <v>0</v>
      </c>
      <c r="AV546" s="570">
        <f t="shared" si="792"/>
        <v>0</v>
      </c>
      <c r="AW546" s="570"/>
      <c r="AX546" s="570"/>
      <c r="AY546" s="570"/>
      <c r="AZ546" s="570"/>
      <c r="BA546" s="570"/>
      <c r="BB546" s="570"/>
      <c r="BC546" s="570"/>
      <c r="BD546" s="570"/>
      <c r="BE546" s="570"/>
      <c r="BF546" s="570"/>
      <c r="BG546" s="570"/>
      <c r="BH546" s="570"/>
      <c r="BI546" s="570"/>
      <c r="BJ546" s="570"/>
      <c r="BK546" s="570"/>
      <c r="BL546" s="570"/>
      <c r="BM546" s="570"/>
      <c r="BN546" s="570"/>
      <c r="BO546" s="570"/>
      <c r="BP546" s="570"/>
      <c r="BQ546" s="570"/>
    </row>
    <row r="547" spans="1:69" s="325" customFormat="1" ht="12.75" x14ac:dyDescent="0.2">
      <c r="A547" s="1165" t="s">
        <v>827</v>
      </c>
      <c r="B547" s="349" t="s">
        <v>391</v>
      </c>
      <c r="C547" s="1142">
        <f>'I4 BO ASSETS'!O41</f>
        <v>0</v>
      </c>
      <c r="D547" s="570">
        <f t="shared" si="829"/>
        <v>0</v>
      </c>
      <c r="E547" s="570">
        <f t="shared" si="829"/>
        <v>0</v>
      </c>
      <c r="F547" s="570">
        <f t="shared" si="788"/>
        <v>0</v>
      </c>
      <c r="G547" s="570">
        <f t="shared" ref="G547:Z547" si="838">$D547*G616</f>
        <v>0</v>
      </c>
      <c r="H547" s="570">
        <f t="shared" si="838"/>
        <v>0</v>
      </c>
      <c r="I547" s="570">
        <f t="shared" si="838"/>
        <v>0</v>
      </c>
      <c r="J547" s="570">
        <f t="shared" si="838"/>
        <v>0</v>
      </c>
      <c r="K547" s="570">
        <f t="shared" si="838"/>
        <v>0</v>
      </c>
      <c r="L547" s="570">
        <f t="shared" si="838"/>
        <v>0</v>
      </c>
      <c r="M547" s="570">
        <f t="shared" si="838"/>
        <v>0</v>
      </c>
      <c r="N547" s="570">
        <f t="shared" si="838"/>
        <v>0</v>
      </c>
      <c r="O547" s="570">
        <f t="shared" si="838"/>
        <v>0</v>
      </c>
      <c r="P547" s="570">
        <f t="shared" si="838"/>
        <v>0</v>
      </c>
      <c r="Q547" s="570">
        <f t="shared" si="838"/>
        <v>0</v>
      </c>
      <c r="R547" s="570">
        <f t="shared" si="838"/>
        <v>0</v>
      </c>
      <c r="S547" s="570">
        <f t="shared" si="838"/>
        <v>0</v>
      </c>
      <c r="T547" s="570">
        <f t="shared" si="838"/>
        <v>0</v>
      </c>
      <c r="U547" s="570">
        <f t="shared" si="838"/>
        <v>0</v>
      </c>
      <c r="V547" s="570">
        <f t="shared" si="838"/>
        <v>0</v>
      </c>
      <c r="W547" s="570">
        <f t="shared" si="838"/>
        <v>0</v>
      </c>
      <c r="X547" s="570">
        <f t="shared" si="838"/>
        <v>0</v>
      </c>
      <c r="Y547" s="570">
        <f t="shared" si="838"/>
        <v>0</v>
      </c>
      <c r="Z547" s="570">
        <f t="shared" si="838"/>
        <v>0</v>
      </c>
      <c r="AA547" s="570">
        <f t="shared" si="790"/>
        <v>0</v>
      </c>
      <c r="AB547" s="570">
        <f t="shared" ref="AB547:AU547" si="839">$E547*AB616</f>
        <v>0</v>
      </c>
      <c r="AC547" s="570">
        <f t="shared" si="839"/>
        <v>0</v>
      </c>
      <c r="AD547" s="570">
        <f t="shared" si="839"/>
        <v>0</v>
      </c>
      <c r="AE547" s="570">
        <f t="shared" si="839"/>
        <v>0</v>
      </c>
      <c r="AF547" s="570">
        <f t="shared" si="839"/>
        <v>0</v>
      </c>
      <c r="AG547" s="570">
        <f t="shared" si="839"/>
        <v>0</v>
      </c>
      <c r="AH547" s="570">
        <f t="shared" si="839"/>
        <v>0</v>
      </c>
      <c r="AI547" s="570">
        <f t="shared" si="839"/>
        <v>0</v>
      </c>
      <c r="AJ547" s="570">
        <f t="shared" si="839"/>
        <v>0</v>
      </c>
      <c r="AK547" s="570">
        <f t="shared" si="839"/>
        <v>0</v>
      </c>
      <c r="AL547" s="570">
        <f t="shared" si="839"/>
        <v>0</v>
      </c>
      <c r="AM547" s="570">
        <f t="shared" si="839"/>
        <v>0</v>
      </c>
      <c r="AN547" s="570">
        <f t="shared" si="839"/>
        <v>0</v>
      </c>
      <c r="AO547" s="570">
        <f t="shared" si="839"/>
        <v>0</v>
      </c>
      <c r="AP547" s="570">
        <f t="shared" si="839"/>
        <v>0</v>
      </c>
      <c r="AQ547" s="570">
        <f t="shared" si="839"/>
        <v>0</v>
      </c>
      <c r="AR547" s="570">
        <f t="shared" si="839"/>
        <v>0</v>
      </c>
      <c r="AS547" s="570">
        <f t="shared" si="839"/>
        <v>0</v>
      </c>
      <c r="AT547" s="570">
        <f t="shared" si="839"/>
        <v>0</v>
      </c>
      <c r="AU547" s="570">
        <f t="shared" si="839"/>
        <v>0</v>
      </c>
      <c r="AV547" s="570">
        <f t="shared" si="792"/>
        <v>0</v>
      </c>
      <c r="AW547" s="570"/>
      <c r="AX547" s="570"/>
      <c r="AY547" s="570"/>
      <c r="AZ547" s="570"/>
      <c r="BA547" s="570"/>
      <c r="BB547" s="570"/>
      <c r="BC547" s="570"/>
      <c r="BD547" s="570"/>
      <c r="BE547" s="570"/>
      <c r="BF547" s="570"/>
      <c r="BG547" s="570"/>
      <c r="BH547" s="570"/>
      <c r="BI547" s="570"/>
      <c r="BJ547" s="570"/>
      <c r="BK547" s="570"/>
      <c r="BL547" s="570"/>
      <c r="BM547" s="570"/>
      <c r="BN547" s="570"/>
      <c r="BO547" s="570"/>
      <c r="BP547" s="570"/>
      <c r="BQ547" s="570"/>
    </row>
    <row r="548" spans="1:69" s="325" customFormat="1" ht="12.75" x14ac:dyDescent="0.2">
      <c r="A548" s="1165">
        <v>1835</v>
      </c>
      <c r="B548" s="349" t="s">
        <v>75</v>
      </c>
      <c r="C548" s="1142">
        <f>'I4 BO ASSETS'!O42</f>
        <v>0</v>
      </c>
      <c r="D548" s="570">
        <f t="shared" si="829"/>
        <v>0</v>
      </c>
      <c r="E548" s="570">
        <f t="shared" si="829"/>
        <v>0</v>
      </c>
      <c r="F548" s="570">
        <f t="shared" si="788"/>
        <v>0</v>
      </c>
      <c r="G548" s="570">
        <f t="shared" ref="G548:Z548" si="840">$D548*G617</f>
        <v>0</v>
      </c>
      <c r="H548" s="570">
        <f t="shared" si="840"/>
        <v>0</v>
      </c>
      <c r="I548" s="570">
        <f t="shared" si="840"/>
        <v>0</v>
      </c>
      <c r="J548" s="570">
        <f t="shared" si="840"/>
        <v>0</v>
      </c>
      <c r="K548" s="570">
        <f t="shared" si="840"/>
        <v>0</v>
      </c>
      <c r="L548" s="570">
        <f t="shared" si="840"/>
        <v>0</v>
      </c>
      <c r="M548" s="570">
        <f t="shared" si="840"/>
        <v>0</v>
      </c>
      <c r="N548" s="570">
        <f t="shared" si="840"/>
        <v>0</v>
      </c>
      <c r="O548" s="570">
        <f t="shared" si="840"/>
        <v>0</v>
      </c>
      <c r="P548" s="570">
        <f t="shared" si="840"/>
        <v>0</v>
      </c>
      <c r="Q548" s="570">
        <f t="shared" si="840"/>
        <v>0</v>
      </c>
      <c r="R548" s="570">
        <f t="shared" si="840"/>
        <v>0</v>
      </c>
      <c r="S548" s="570">
        <f t="shared" si="840"/>
        <v>0</v>
      </c>
      <c r="T548" s="570">
        <f t="shared" si="840"/>
        <v>0</v>
      </c>
      <c r="U548" s="570">
        <f t="shared" si="840"/>
        <v>0</v>
      </c>
      <c r="V548" s="570">
        <f t="shared" si="840"/>
        <v>0</v>
      </c>
      <c r="W548" s="570">
        <f t="shared" si="840"/>
        <v>0</v>
      </c>
      <c r="X548" s="570">
        <f t="shared" si="840"/>
        <v>0</v>
      </c>
      <c r="Y548" s="570">
        <f t="shared" si="840"/>
        <v>0</v>
      </c>
      <c r="Z548" s="570">
        <f t="shared" si="840"/>
        <v>0</v>
      </c>
      <c r="AA548" s="570">
        <f t="shared" si="790"/>
        <v>0</v>
      </c>
      <c r="AB548" s="570">
        <f t="shared" ref="AB548:AU548" si="841">$E548*AB617</f>
        <v>0</v>
      </c>
      <c r="AC548" s="570">
        <f t="shared" si="841"/>
        <v>0</v>
      </c>
      <c r="AD548" s="570">
        <f t="shared" si="841"/>
        <v>0</v>
      </c>
      <c r="AE548" s="570">
        <f t="shared" si="841"/>
        <v>0</v>
      </c>
      <c r="AF548" s="570">
        <f t="shared" si="841"/>
        <v>0</v>
      </c>
      <c r="AG548" s="570">
        <f t="shared" si="841"/>
        <v>0</v>
      </c>
      <c r="AH548" s="570">
        <f t="shared" si="841"/>
        <v>0</v>
      </c>
      <c r="AI548" s="570">
        <f t="shared" si="841"/>
        <v>0</v>
      </c>
      <c r="AJ548" s="570">
        <f t="shared" si="841"/>
        <v>0</v>
      </c>
      <c r="AK548" s="570">
        <f t="shared" si="841"/>
        <v>0</v>
      </c>
      <c r="AL548" s="570">
        <f t="shared" si="841"/>
        <v>0</v>
      </c>
      <c r="AM548" s="570">
        <f t="shared" si="841"/>
        <v>0</v>
      </c>
      <c r="AN548" s="570">
        <f t="shared" si="841"/>
        <v>0</v>
      </c>
      <c r="AO548" s="570">
        <f t="shared" si="841"/>
        <v>0</v>
      </c>
      <c r="AP548" s="570">
        <f t="shared" si="841"/>
        <v>0</v>
      </c>
      <c r="AQ548" s="570">
        <f t="shared" si="841"/>
        <v>0</v>
      </c>
      <c r="AR548" s="570">
        <f t="shared" si="841"/>
        <v>0</v>
      </c>
      <c r="AS548" s="570">
        <f t="shared" si="841"/>
        <v>0</v>
      </c>
      <c r="AT548" s="570">
        <f t="shared" si="841"/>
        <v>0</v>
      </c>
      <c r="AU548" s="570">
        <f t="shared" si="841"/>
        <v>0</v>
      </c>
      <c r="AV548" s="570">
        <f t="shared" si="792"/>
        <v>0</v>
      </c>
      <c r="AW548" s="570"/>
      <c r="AX548" s="570"/>
      <c r="AY548" s="570"/>
      <c r="AZ548" s="570"/>
      <c r="BA548" s="570"/>
      <c r="BB548" s="570"/>
      <c r="BC548" s="570"/>
      <c r="BD548" s="570"/>
      <c r="BE548" s="570"/>
      <c r="BF548" s="570"/>
      <c r="BG548" s="570"/>
      <c r="BH548" s="570"/>
      <c r="BI548" s="570"/>
      <c r="BJ548" s="570"/>
      <c r="BK548" s="570"/>
      <c r="BL548" s="570"/>
      <c r="BM548" s="570"/>
      <c r="BN548" s="570"/>
      <c r="BO548" s="570"/>
      <c r="BP548" s="570"/>
      <c r="BQ548" s="570"/>
    </row>
    <row r="549" spans="1:69" s="325" customFormat="1" ht="25.5" x14ac:dyDescent="0.2">
      <c r="A549" s="1165" t="s">
        <v>828</v>
      </c>
      <c r="B549" s="349" t="s">
        <v>392</v>
      </c>
      <c r="C549" s="1142">
        <f>'I4 BO ASSETS'!O43</f>
        <v>0</v>
      </c>
      <c r="D549" s="570">
        <f t="shared" si="829"/>
        <v>0</v>
      </c>
      <c r="E549" s="570">
        <f t="shared" si="829"/>
        <v>0</v>
      </c>
      <c r="F549" s="570">
        <f t="shared" si="788"/>
        <v>0</v>
      </c>
      <c r="G549" s="570">
        <f t="shared" ref="G549:Z549" si="842">$D549*G618</f>
        <v>0</v>
      </c>
      <c r="H549" s="570">
        <f t="shared" si="842"/>
        <v>0</v>
      </c>
      <c r="I549" s="570">
        <f t="shared" si="842"/>
        <v>0</v>
      </c>
      <c r="J549" s="570">
        <f t="shared" si="842"/>
        <v>0</v>
      </c>
      <c r="K549" s="570">
        <f t="shared" si="842"/>
        <v>0</v>
      </c>
      <c r="L549" s="570">
        <f t="shared" si="842"/>
        <v>0</v>
      </c>
      <c r="M549" s="570">
        <f t="shared" si="842"/>
        <v>0</v>
      </c>
      <c r="N549" s="570">
        <f t="shared" si="842"/>
        <v>0</v>
      </c>
      <c r="O549" s="570">
        <f t="shared" si="842"/>
        <v>0</v>
      </c>
      <c r="P549" s="570">
        <f t="shared" si="842"/>
        <v>0</v>
      </c>
      <c r="Q549" s="570">
        <f t="shared" si="842"/>
        <v>0</v>
      </c>
      <c r="R549" s="570">
        <f t="shared" si="842"/>
        <v>0</v>
      </c>
      <c r="S549" s="570">
        <f t="shared" si="842"/>
        <v>0</v>
      </c>
      <c r="T549" s="570">
        <f t="shared" si="842"/>
        <v>0</v>
      </c>
      <c r="U549" s="570">
        <f t="shared" si="842"/>
        <v>0</v>
      </c>
      <c r="V549" s="570">
        <f t="shared" si="842"/>
        <v>0</v>
      </c>
      <c r="W549" s="570">
        <f t="shared" si="842"/>
        <v>0</v>
      </c>
      <c r="X549" s="570">
        <f t="shared" si="842"/>
        <v>0</v>
      </c>
      <c r="Y549" s="570">
        <f t="shared" si="842"/>
        <v>0</v>
      </c>
      <c r="Z549" s="570">
        <f t="shared" si="842"/>
        <v>0</v>
      </c>
      <c r="AA549" s="570">
        <f t="shared" si="790"/>
        <v>0</v>
      </c>
      <c r="AB549" s="570">
        <f t="shared" ref="AB549:AU549" si="843">$E549*AB618</f>
        <v>0</v>
      </c>
      <c r="AC549" s="570">
        <f t="shared" si="843"/>
        <v>0</v>
      </c>
      <c r="AD549" s="570">
        <f t="shared" si="843"/>
        <v>0</v>
      </c>
      <c r="AE549" s="570">
        <f t="shared" si="843"/>
        <v>0</v>
      </c>
      <c r="AF549" s="570">
        <f t="shared" si="843"/>
        <v>0</v>
      </c>
      <c r="AG549" s="570">
        <f t="shared" si="843"/>
        <v>0</v>
      </c>
      <c r="AH549" s="570">
        <f t="shared" si="843"/>
        <v>0</v>
      </c>
      <c r="AI549" s="570">
        <f t="shared" si="843"/>
        <v>0</v>
      </c>
      <c r="AJ549" s="570">
        <f t="shared" si="843"/>
        <v>0</v>
      </c>
      <c r="AK549" s="570">
        <f t="shared" si="843"/>
        <v>0</v>
      </c>
      <c r="AL549" s="570">
        <f t="shared" si="843"/>
        <v>0</v>
      </c>
      <c r="AM549" s="570">
        <f t="shared" si="843"/>
        <v>0</v>
      </c>
      <c r="AN549" s="570">
        <f t="shared" si="843"/>
        <v>0</v>
      </c>
      <c r="AO549" s="570">
        <f t="shared" si="843"/>
        <v>0</v>
      </c>
      <c r="AP549" s="570">
        <f t="shared" si="843"/>
        <v>0</v>
      </c>
      <c r="AQ549" s="570">
        <f t="shared" si="843"/>
        <v>0</v>
      </c>
      <c r="AR549" s="570">
        <f t="shared" si="843"/>
        <v>0</v>
      </c>
      <c r="AS549" s="570">
        <f t="shared" si="843"/>
        <v>0</v>
      </c>
      <c r="AT549" s="570">
        <f t="shared" si="843"/>
        <v>0</v>
      </c>
      <c r="AU549" s="570">
        <f t="shared" si="843"/>
        <v>0</v>
      </c>
      <c r="AV549" s="570">
        <f t="shared" si="792"/>
        <v>0</v>
      </c>
      <c r="AW549" s="570"/>
      <c r="AX549" s="570"/>
      <c r="AY549" s="570"/>
      <c r="AZ549" s="570"/>
      <c r="BA549" s="570"/>
      <c r="BB549" s="570"/>
      <c r="BC549" s="570"/>
      <c r="BD549" s="570"/>
      <c r="BE549" s="570"/>
      <c r="BF549" s="570"/>
      <c r="BG549" s="570"/>
      <c r="BH549" s="570"/>
      <c r="BI549" s="570"/>
      <c r="BJ549" s="570"/>
      <c r="BK549" s="570"/>
      <c r="BL549" s="570"/>
      <c r="BM549" s="570"/>
      <c r="BN549" s="570"/>
      <c r="BO549" s="570"/>
      <c r="BP549" s="570"/>
      <c r="BQ549" s="570"/>
    </row>
    <row r="550" spans="1:69" s="325" customFormat="1" ht="25.5" x14ac:dyDescent="0.2">
      <c r="A550" s="1165" t="s">
        <v>829</v>
      </c>
      <c r="B550" s="349" t="s">
        <v>393</v>
      </c>
      <c r="C550" s="1142">
        <f>'I4 BO ASSETS'!O44</f>
        <v>0</v>
      </c>
      <c r="D550" s="570">
        <f t="shared" si="829"/>
        <v>0</v>
      </c>
      <c r="E550" s="570">
        <f t="shared" si="829"/>
        <v>0</v>
      </c>
      <c r="F550" s="570">
        <f t="shared" si="788"/>
        <v>0</v>
      </c>
      <c r="G550" s="570">
        <f t="shared" ref="G550:Z550" si="844">$D550*G619</f>
        <v>0</v>
      </c>
      <c r="H550" s="570">
        <f t="shared" si="844"/>
        <v>0</v>
      </c>
      <c r="I550" s="570">
        <f t="shared" si="844"/>
        <v>0</v>
      </c>
      <c r="J550" s="570">
        <f t="shared" si="844"/>
        <v>0</v>
      </c>
      <c r="K550" s="570">
        <f t="shared" si="844"/>
        <v>0</v>
      </c>
      <c r="L550" s="570">
        <f t="shared" si="844"/>
        <v>0</v>
      </c>
      <c r="M550" s="570">
        <f t="shared" si="844"/>
        <v>0</v>
      </c>
      <c r="N550" s="570">
        <f t="shared" si="844"/>
        <v>0</v>
      </c>
      <c r="O550" s="570">
        <f t="shared" si="844"/>
        <v>0</v>
      </c>
      <c r="P550" s="570">
        <f t="shared" si="844"/>
        <v>0</v>
      </c>
      <c r="Q550" s="570">
        <f t="shared" si="844"/>
        <v>0</v>
      </c>
      <c r="R550" s="570">
        <f t="shared" si="844"/>
        <v>0</v>
      </c>
      <c r="S550" s="570">
        <f t="shared" si="844"/>
        <v>0</v>
      </c>
      <c r="T550" s="570">
        <f t="shared" si="844"/>
        <v>0</v>
      </c>
      <c r="U550" s="570">
        <f t="shared" si="844"/>
        <v>0</v>
      </c>
      <c r="V550" s="570">
        <f t="shared" si="844"/>
        <v>0</v>
      </c>
      <c r="W550" s="570">
        <f t="shared" si="844"/>
        <v>0</v>
      </c>
      <c r="X550" s="570">
        <f t="shared" si="844"/>
        <v>0</v>
      </c>
      <c r="Y550" s="570">
        <f t="shared" si="844"/>
        <v>0</v>
      </c>
      <c r="Z550" s="570">
        <f t="shared" si="844"/>
        <v>0</v>
      </c>
      <c r="AA550" s="570">
        <f t="shared" si="790"/>
        <v>0</v>
      </c>
      <c r="AB550" s="570">
        <f t="shared" ref="AB550:AU550" si="845">$E550*AB619</f>
        <v>0</v>
      </c>
      <c r="AC550" s="570">
        <f t="shared" si="845"/>
        <v>0</v>
      </c>
      <c r="AD550" s="570">
        <f t="shared" si="845"/>
        <v>0</v>
      </c>
      <c r="AE550" s="570">
        <f t="shared" si="845"/>
        <v>0</v>
      </c>
      <c r="AF550" s="570">
        <f t="shared" si="845"/>
        <v>0</v>
      </c>
      <c r="AG550" s="570">
        <f t="shared" si="845"/>
        <v>0</v>
      </c>
      <c r="AH550" s="570">
        <f t="shared" si="845"/>
        <v>0</v>
      </c>
      <c r="AI550" s="570">
        <f t="shared" si="845"/>
        <v>0</v>
      </c>
      <c r="AJ550" s="570">
        <f t="shared" si="845"/>
        <v>0</v>
      </c>
      <c r="AK550" s="570">
        <f t="shared" si="845"/>
        <v>0</v>
      </c>
      <c r="AL550" s="570">
        <f t="shared" si="845"/>
        <v>0</v>
      </c>
      <c r="AM550" s="570">
        <f t="shared" si="845"/>
        <v>0</v>
      </c>
      <c r="AN550" s="570">
        <f t="shared" si="845"/>
        <v>0</v>
      </c>
      <c r="AO550" s="570">
        <f t="shared" si="845"/>
        <v>0</v>
      </c>
      <c r="AP550" s="570">
        <f t="shared" si="845"/>
        <v>0</v>
      </c>
      <c r="AQ550" s="570">
        <f t="shared" si="845"/>
        <v>0</v>
      </c>
      <c r="AR550" s="570">
        <f t="shared" si="845"/>
        <v>0</v>
      </c>
      <c r="AS550" s="570">
        <f t="shared" si="845"/>
        <v>0</v>
      </c>
      <c r="AT550" s="570">
        <f t="shared" si="845"/>
        <v>0</v>
      </c>
      <c r="AU550" s="570">
        <f t="shared" si="845"/>
        <v>0</v>
      </c>
      <c r="AV550" s="570">
        <f t="shared" si="792"/>
        <v>0</v>
      </c>
      <c r="AW550" s="570"/>
      <c r="AX550" s="570"/>
      <c r="AY550" s="570"/>
      <c r="AZ550" s="570"/>
      <c r="BA550" s="570"/>
      <c r="BB550" s="570"/>
      <c r="BC550" s="570"/>
      <c r="BD550" s="570"/>
      <c r="BE550" s="570"/>
      <c r="BF550" s="570"/>
      <c r="BG550" s="570"/>
      <c r="BH550" s="570"/>
      <c r="BI550" s="570"/>
      <c r="BJ550" s="570"/>
      <c r="BK550" s="570"/>
      <c r="BL550" s="570"/>
      <c r="BM550" s="570"/>
      <c r="BN550" s="570"/>
      <c r="BO550" s="570"/>
      <c r="BP550" s="570"/>
      <c r="BQ550" s="570"/>
    </row>
    <row r="551" spans="1:69" s="325" customFormat="1" ht="25.5" x14ac:dyDescent="0.2">
      <c r="A551" s="1165" t="s">
        <v>830</v>
      </c>
      <c r="B551" s="349" t="s">
        <v>394</v>
      </c>
      <c r="C551" s="1142">
        <f>'I4 BO ASSETS'!O45</f>
        <v>0</v>
      </c>
      <c r="D551" s="570">
        <f t="shared" si="829"/>
        <v>0</v>
      </c>
      <c r="E551" s="570">
        <f t="shared" si="829"/>
        <v>0</v>
      </c>
      <c r="F551" s="570">
        <f t="shared" si="788"/>
        <v>0</v>
      </c>
      <c r="G551" s="570">
        <f t="shared" ref="G551:Z551" si="846">$D551*G620</f>
        <v>0</v>
      </c>
      <c r="H551" s="570">
        <f t="shared" si="846"/>
        <v>0</v>
      </c>
      <c r="I551" s="570">
        <f t="shared" si="846"/>
        <v>0</v>
      </c>
      <c r="J551" s="570">
        <f t="shared" si="846"/>
        <v>0</v>
      </c>
      <c r="K551" s="570">
        <f t="shared" si="846"/>
        <v>0</v>
      </c>
      <c r="L551" s="570">
        <f t="shared" si="846"/>
        <v>0</v>
      </c>
      <c r="M551" s="570">
        <f t="shared" si="846"/>
        <v>0</v>
      </c>
      <c r="N551" s="570">
        <f t="shared" si="846"/>
        <v>0</v>
      </c>
      <c r="O551" s="570">
        <f t="shared" si="846"/>
        <v>0</v>
      </c>
      <c r="P551" s="570">
        <f t="shared" si="846"/>
        <v>0</v>
      </c>
      <c r="Q551" s="570">
        <f t="shared" si="846"/>
        <v>0</v>
      </c>
      <c r="R551" s="570">
        <f t="shared" si="846"/>
        <v>0</v>
      </c>
      <c r="S551" s="570">
        <f t="shared" si="846"/>
        <v>0</v>
      </c>
      <c r="T551" s="570">
        <f t="shared" si="846"/>
        <v>0</v>
      </c>
      <c r="U551" s="570">
        <f t="shared" si="846"/>
        <v>0</v>
      </c>
      <c r="V551" s="570">
        <f t="shared" si="846"/>
        <v>0</v>
      </c>
      <c r="W551" s="570">
        <f t="shared" si="846"/>
        <v>0</v>
      </c>
      <c r="X551" s="570">
        <f t="shared" si="846"/>
        <v>0</v>
      </c>
      <c r="Y551" s="570">
        <f t="shared" si="846"/>
        <v>0</v>
      </c>
      <c r="Z551" s="570">
        <f t="shared" si="846"/>
        <v>0</v>
      </c>
      <c r="AA551" s="570">
        <f t="shared" si="790"/>
        <v>0</v>
      </c>
      <c r="AB551" s="570">
        <f t="shared" ref="AB551:AU551" si="847">$E551*AB620</f>
        <v>0</v>
      </c>
      <c r="AC551" s="570">
        <f t="shared" si="847"/>
        <v>0</v>
      </c>
      <c r="AD551" s="570">
        <f t="shared" si="847"/>
        <v>0</v>
      </c>
      <c r="AE551" s="570">
        <f t="shared" si="847"/>
        <v>0</v>
      </c>
      <c r="AF551" s="570">
        <f t="shared" si="847"/>
        <v>0</v>
      </c>
      <c r="AG551" s="570">
        <f t="shared" si="847"/>
        <v>0</v>
      </c>
      <c r="AH551" s="570">
        <f t="shared" si="847"/>
        <v>0</v>
      </c>
      <c r="AI551" s="570">
        <f t="shared" si="847"/>
        <v>0</v>
      </c>
      <c r="AJ551" s="570">
        <f t="shared" si="847"/>
        <v>0</v>
      </c>
      <c r="AK551" s="570">
        <f t="shared" si="847"/>
        <v>0</v>
      </c>
      <c r="AL551" s="570">
        <f t="shared" si="847"/>
        <v>0</v>
      </c>
      <c r="AM551" s="570">
        <f t="shared" si="847"/>
        <v>0</v>
      </c>
      <c r="AN551" s="570">
        <f t="shared" si="847"/>
        <v>0</v>
      </c>
      <c r="AO551" s="570">
        <f t="shared" si="847"/>
        <v>0</v>
      </c>
      <c r="AP551" s="570">
        <f t="shared" si="847"/>
        <v>0</v>
      </c>
      <c r="AQ551" s="570">
        <f t="shared" si="847"/>
        <v>0</v>
      </c>
      <c r="AR551" s="570">
        <f t="shared" si="847"/>
        <v>0</v>
      </c>
      <c r="AS551" s="570">
        <f t="shared" si="847"/>
        <v>0</v>
      </c>
      <c r="AT551" s="570">
        <f t="shared" si="847"/>
        <v>0</v>
      </c>
      <c r="AU551" s="570">
        <f t="shared" si="847"/>
        <v>0</v>
      </c>
      <c r="AV551" s="570">
        <f t="shared" si="792"/>
        <v>0</v>
      </c>
      <c r="AW551" s="570"/>
      <c r="AX551" s="570"/>
      <c r="AY551" s="570"/>
      <c r="AZ551" s="570"/>
      <c r="BA551" s="570"/>
      <c r="BB551" s="570"/>
      <c r="BC551" s="570"/>
      <c r="BD551" s="570"/>
      <c r="BE551" s="570"/>
      <c r="BF551" s="570"/>
      <c r="BG551" s="570"/>
      <c r="BH551" s="570"/>
      <c r="BI551" s="570"/>
      <c r="BJ551" s="570"/>
      <c r="BK551" s="570"/>
      <c r="BL551" s="570"/>
      <c r="BM551" s="570"/>
      <c r="BN551" s="570"/>
      <c r="BO551" s="570"/>
      <c r="BP551" s="570"/>
      <c r="BQ551" s="570"/>
    </row>
    <row r="552" spans="1:69" s="325" customFormat="1" ht="12.75" x14ac:dyDescent="0.2">
      <c r="A552" s="1165">
        <v>1840</v>
      </c>
      <c r="B552" s="349" t="s">
        <v>76</v>
      </c>
      <c r="C552" s="1142">
        <f>'I4 BO ASSETS'!O46</f>
        <v>0</v>
      </c>
      <c r="D552" s="570">
        <f t="shared" si="829"/>
        <v>0</v>
      </c>
      <c r="E552" s="570">
        <f t="shared" si="829"/>
        <v>0</v>
      </c>
      <c r="F552" s="570">
        <f t="shared" si="788"/>
        <v>0</v>
      </c>
      <c r="G552" s="570">
        <f t="shared" ref="G552:Z552" si="848">$D552*G621</f>
        <v>0</v>
      </c>
      <c r="H552" s="570">
        <f t="shared" si="848"/>
        <v>0</v>
      </c>
      <c r="I552" s="570">
        <f t="shared" si="848"/>
        <v>0</v>
      </c>
      <c r="J552" s="570">
        <f t="shared" si="848"/>
        <v>0</v>
      </c>
      <c r="K552" s="570">
        <f t="shared" si="848"/>
        <v>0</v>
      </c>
      <c r="L552" s="570">
        <f t="shared" si="848"/>
        <v>0</v>
      </c>
      <c r="M552" s="570">
        <f t="shared" si="848"/>
        <v>0</v>
      </c>
      <c r="N552" s="570">
        <f t="shared" si="848"/>
        <v>0</v>
      </c>
      <c r="O552" s="570">
        <f t="shared" si="848"/>
        <v>0</v>
      </c>
      <c r="P552" s="570">
        <f t="shared" si="848"/>
        <v>0</v>
      </c>
      <c r="Q552" s="570">
        <f t="shared" si="848"/>
        <v>0</v>
      </c>
      <c r="R552" s="570">
        <f t="shared" si="848"/>
        <v>0</v>
      </c>
      <c r="S552" s="570">
        <f t="shared" si="848"/>
        <v>0</v>
      </c>
      <c r="T552" s="570">
        <f t="shared" si="848"/>
        <v>0</v>
      </c>
      <c r="U552" s="570">
        <f t="shared" si="848"/>
        <v>0</v>
      </c>
      <c r="V552" s="570">
        <f t="shared" si="848"/>
        <v>0</v>
      </c>
      <c r="W552" s="570">
        <f t="shared" si="848"/>
        <v>0</v>
      </c>
      <c r="X552" s="570">
        <f t="shared" si="848"/>
        <v>0</v>
      </c>
      <c r="Y552" s="570">
        <f t="shared" si="848"/>
        <v>0</v>
      </c>
      <c r="Z552" s="570">
        <f t="shared" si="848"/>
        <v>0</v>
      </c>
      <c r="AA552" s="570">
        <f t="shared" si="790"/>
        <v>0</v>
      </c>
      <c r="AB552" s="570">
        <f t="shared" ref="AB552:AU552" si="849">$E552*AB621</f>
        <v>0</v>
      </c>
      <c r="AC552" s="570">
        <f t="shared" si="849"/>
        <v>0</v>
      </c>
      <c r="AD552" s="570">
        <f t="shared" si="849"/>
        <v>0</v>
      </c>
      <c r="AE552" s="570">
        <f t="shared" si="849"/>
        <v>0</v>
      </c>
      <c r="AF552" s="570">
        <f t="shared" si="849"/>
        <v>0</v>
      </c>
      <c r="AG552" s="570">
        <f t="shared" si="849"/>
        <v>0</v>
      </c>
      <c r="AH552" s="570">
        <f t="shared" si="849"/>
        <v>0</v>
      </c>
      <c r="AI552" s="570">
        <f t="shared" si="849"/>
        <v>0</v>
      </c>
      <c r="AJ552" s="570">
        <f t="shared" si="849"/>
        <v>0</v>
      </c>
      <c r="AK552" s="570">
        <f t="shared" si="849"/>
        <v>0</v>
      </c>
      <c r="AL552" s="570">
        <f t="shared" si="849"/>
        <v>0</v>
      </c>
      <c r="AM552" s="570">
        <f t="shared" si="849"/>
        <v>0</v>
      </c>
      <c r="AN552" s="570">
        <f t="shared" si="849"/>
        <v>0</v>
      </c>
      <c r="AO552" s="570">
        <f t="shared" si="849"/>
        <v>0</v>
      </c>
      <c r="AP552" s="570">
        <f t="shared" si="849"/>
        <v>0</v>
      </c>
      <c r="AQ552" s="570">
        <f t="shared" si="849"/>
        <v>0</v>
      </c>
      <c r="AR552" s="570">
        <f t="shared" si="849"/>
        <v>0</v>
      </c>
      <c r="AS552" s="570">
        <f t="shared" si="849"/>
        <v>0</v>
      </c>
      <c r="AT552" s="570">
        <f t="shared" si="849"/>
        <v>0</v>
      </c>
      <c r="AU552" s="570">
        <f t="shared" si="849"/>
        <v>0</v>
      </c>
      <c r="AV552" s="570">
        <f t="shared" si="792"/>
        <v>0</v>
      </c>
      <c r="AW552" s="570"/>
      <c r="AX552" s="570"/>
      <c r="AY552" s="570"/>
      <c r="AZ552" s="570"/>
      <c r="BA552" s="570"/>
      <c r="BB552" s="570"/>
      <c r="BC552" s="570"/>
      <c r="BD552" s="570"/>
      <c r="BE552" s="570"/>
      <c r="BF552" s="570"/>
      <c r="BG552" s="570"/>
      <c r="BH552" s="570"/>
      <c r="BI552" s="570"/>
      <c r="BJ552" s="570"/>
      <c r="BK552" s="570"/>
      <c r="BL552" s="570"/>
      <c r="BM552" s="570"/>
      <c r="BN552" s="570"/>
      <c r="BO552" s="570"/>
      <c r="BP552" s="570"/>
      <c r="BQ552" s="570"/>
    </row>
    <row r="553" spans="1:69" s="325" customFormat="1" ht="12.75" x14ac:dyDescent="0.2">
      <c r="A553" s="1165" t="s">
        <v>831</v>
      </c>
      <c r="B553" s="349" t="s">
        <v>395</v>
      </c>
      <c r="C553" s="1142">
        <f>'I4 BO ASSETS'!O47</f>
        <v>0</v>
      </c>
      <c r="D553" s="570">
        <f t="shared" si="829"/>
        <v>0</v>
      </c>
      <c r="E553" s="570">
        <f t="shared" si="829"/>
        <v>0</v>
      </c>
      <c r="F553" s="570">
        <f t="shared" si="788"/>
        <v>0</v>
      </c>
      <c r="G553" s="570">
        <f t="shared" ref="G553:Z553" si="850">$D553*G622</f>
        <v>0</v>
      </c>
      <c r="H553" s="570">
        <f t="shared" si="850"/>
        <v>0</v>
      </c>
      <c r="I553" s="570">
        <f t="shared" si="850"/>
        <v>0</v>
      </c>
      <c r="J553" s="570">
        <f t="shared" si="850"/>
        <v>0</v>
      </c>
      <c r="K553" s="570">
        <f t="shared" si="850"/>
        <v>0</v>
      </c>
      <c r="L553" s="570">
        <f t="shared" si="850"/>
        <v>0</v>
      </c>
      <c r="M553" s="570">
        <f t="shared" si="850"/>
        <v>0</v>
      </c>
      <c r="N553" s="570">
        <f t="shared" si="850"/>
        <v>0</v>
      </c>
      <c r="O553" s="570">
        <f t="shared" si="850"/>
        <v>0</v>
      </c>
      <c r="P553" s="570">
        <f t="shared" si="850"/>
        <v>0</v>
      </c>
      <c r="Q553" s="570">
        <f t="shared" si="850"/>
        <v>0</v>
      </c>
      <c r="R553" s="570">
        <f t="shared" si="850"/>
        <v>0</v>
      </c>
      <c r="S553" s="570">
        <f t="shared" si="850"/>
        <v>0</v>
      </c>
      <c r="T553" s="570">
        <f t="shared" si="850"/>
        <v>0</v>
      </c>
      <c r="U553" s="570">
        <f t="shared" si="850"/>
        <v>0</v>
      </c>
      <c r="V553" s="570">
        <f t="shared" si="850"/>
        <v>0</v>
      </c>
      <c r="W553" s="570">
        <f t="shared" si="850"/>
        <v>0</v>
      </c>
      <c r="X553" s="570">
        <f t="shared" si="850"/>
        <v>0</v>
      </c>
      <c r="Y553" s="570">
        <f t="shared" si="850"/>
        <v>0</v>
      </c>
      <c r="Z553" s="570">
        <f t="shared" si="850"/>
        <v>0</v>
      </c>
      <c r="AA553" s="570">
        <f t="shared" si="790"/>
        <v>0</v>
      </c>
      <c r="AB553" s="570">
        <f t="shared" ref="AB553:AU553" si="851">$E553*AB622</f>
        <v>0</v>
      </c>
      <c r="AC553" s="570">
        <f t="shared" si="851"/>
        <v>0</v>
      </c>
      <c r="AD553" s="570">
        <f t="shared" si="851"/>
        <v>0</v>
      </c>
      <c r="AE553" s="570">
        <f t="shared" si="851"/>
        <v>0</v>
      </c>
      <c r="AF553" s="570">
        <f t="shared" si="851"/>
        <v>0</v>
      </c>
      <c r="AG553" s="570">
        <f t="shared" si="851"/>
        <v>0</v>
      </c>
      <c r="AH553" s="570">
        <f t="shared" si="851"/>
        <v>0</v>
      </c>
      <c r="AI553" s="570">
        <f t="shared" si="851"/>
        <v>0</v>
      </c>
      <c r="AJ553" s="570">
        <f t="shared" si="851"/>
        <v>0</v>
      </c>
      <c r="AK553" s="570">
        <f t="shared" si="851"/>
        <v>0</v>
      </c>
      <c r="AL553" s="570">
        <f t="shared" si="851"/>
        <v>0</v>
      </c>
      <c r="AM553" s="570">
        <f t="shared" si="851"/>
        <v>0</v>
      </c>
      <c r="AN553" s="570">
        <f t="shared" si="851"/>
        <v>0</v>
      </c>
      <c r="AO553" s="570">
        <f t="shared" si="851"/>
        <v>0</v>
      </c>
      <c r="AP553" s="570">
        <f t="shared" si="851"/>
        <v>0</v>
      </c>
      <c r="AQ553" s="570">
        <f t="shared" si="851"/>
        <v>0</v>
      </c>
      <c r="AR553" s="570">
        <f t="shared" si="851"/>
        <v>0</v>
      </c>
      <c r="AS553" s="570">
        <f t="shared" si="851"/>
        <v>0</v>
      </c>
      <c r="AT553" s="570">
        <f t="shared" si="851"/>
        <v>0</v>
      </c>
      <c r="AU553" s="570">
        <f t="shared" si="851"/>
        <v>0</v>
      </c>
      <c r="AV553" s="570">
        <f t="shared" si="792"/>
        <v>0</v>
      </c>
      <c r="AW553" s="570"/>
      <c r="AX553" s="570"/>
      <c r="AY553" s="570"/>
      <c r="AZ553" s="570"/>
      <c r="BA553" s="570"/>
      <c r="BB553" s="570"/>
      <c r="BC553" s="570"/>
      <c r="BD553" s="570"/>
      <c r="BE553" s="570"/>
      <c r="BF553" s="570"/>
      <c r="BG553" s="570"/>
      <c r="BH553" s="570"/>
      <c r="BI553" s="570"/>
      <c r="BJ553" s="570"/>
      <c r="BK553" s="570"/>
      <c r="BL553" s="570"/>
      <c r="BM553" s="570"/>
      <c r="BN553" s="570"/>
      <c r="BO553" s="570"/>
      <c r="BP553" s="570"/>
      <c r="BQ553" s="570"/>
    </row>
    <row r="554" spans="1:69" s="325" customFormat="1" ht="12.75" x14ac:dyDescent="0.2">
      <c r="A554" s="1165" t="s">
        <v>832</v>
      </c>
      <c r="B554" s="349" t="s">
        <v>396</v>
      </c>
      <c r="C554" s="1142">
        <f>'I4 BO ASSETS'!O48</f>
        <v>0</v>
      </c>
      <c r="D554" s="570">
        <f t="shared" si="829"/>
        <v>0</v>
      </c>
      <c r="E554" s="570">
        <f t="shared" si="829"/>
        <v>0</v>
      </c>
      <c r="F554" s="570">
        <f t="shared" si="788"/>
        <v>0</v>
      </c>
      <c r="G554" s="570">
        <f t="shared" ref="G554:Z554" si="852">$D554*G623</f>
        <v>0</v>
      </c>
      <c r="H554" s="570">
        <f t="shared" si="852"/>
        <v>0</v>
      </c>
      <c r="I554" s="570">
        <f t="shared" si="852"/>
        <v>0</v>
      </c>
      <c r="J554" s="570">
        <f t="shared" si="852"/>
        <v>0</v>
      </c>
      <c r="K554" s="570">
        <f t="shared" si="852"/>
        <v>0</v>
      </c>
      <c r="L554" s="570">
        <f t="shared" si="852"/>
        <v>0</v>
      </c>
      <c r="M554" s="570">
        <f t="shared" si="852"/>
        <v>0</v>
      </c>
      <c r="N554" s="570">
        <f t="shared" si="852"/>
        <v>0</v>
      </c>
      <c r="O554" s="570">
        <f t="shared" si="852"/>
        <v>0</v>
      </c>
      <c r="P554" s="570">
        <f t="shared" si="852"/>
        <v>0</v>
      </c>
      <c r="Q554" s="570">
        <f t="shared" si="852"/>
        <v>0</v>
      </c>
      <c r="R554" s="570">
        <f t="shared" si="852"/>
        <v>0</v>
      </c>
      <c r="S554" s="570">
        <f t="shared" si="852"/>
        <v>0</v>
      </c>
      <c r="T554" s="570">
        <f t="shared" si="852"/>
        <v>0</v>
      </c>
      <c r="U554" s="570">
        <f t="shared" si="852"/>
        <v>0</v>
      </c>
      <c r="V554" s="570">
        <f t="shared" si="852"/>
        <v>0</v>
      </c>
      <c r="W554" s="570">
        <f t="shared" si="852"/>
        <v>0</v>
      </c>
      <c r="X554" s="570">
        <f t="shared" si="852"/>
        <v>0</v>
      </c>
      <c r="Y554" s="570">
        <f t="shared" si="852"/>
        <v>0</v>
      </c>
      <c r="Z554" s="570">
        <f t="shared" si="852"/>
        <v>0</v>
      </c>
      <c r="AA554" s="570">
        <f t="shared" si="790"/>
        <v>0</v>
      </c>
      <c r="AB554" s="570">
        <f t="shared" ref="AB554:AU554" si="853">$E554*AB623</f>
        <v>0</v>
      </c>
      <c r="AC554" s="570">
        <f t="shared" si="853"/>
        <v>0</v>
      </c>
      <c r="AD554" s="570">
        <f t="shared" si="853"/>
        <v>0</v>
      </c>
      <c r="AE554" s="570">
        <f t="shared" si="853"/>
        <v>0</v>
      </c>
      <c r="AF554" s="570">
        <f t="shared" si="853"/>
        <v>0</v>
      </c>
      <c r="AG554" s="570">
        <f t="shared" si="853"/>
        <v>0</v>
      </c>
      <c r="AH554" s="570">
        <f t="shared" si="853"/>
        <v>0</v>
      </c>
      <c r="AI554" s="570">
        <f t="shared" si="853"/>
        <v>0</v>
      </c>
      <c r="AJ554" s="570">
        <f t="shared" si="853"/>
        <v>0</v>
      </c>
      <c r="AK554" s="570">
        <f t="shared" si="853"/>
        <v>0</v>
      </c>
      <c r="AL554" s="570">
        <f t="shared" si="853"/>
        <v>0</v>
      </c>
      <c r="AM554" s="570">
        <f t="shared" si="853"/>
        <v>0</v>
      </c>
      <c r="AN554" s="570">
        <f t="shared" si="853"/>
        <v>0</v>
      </c>
      <c r="AO554" s="570">
        <f t="shared" si="853"/>
        <v>0</v>
      </c>
      <c r="AP554" s="570">
        <f t="shared" si="853"/>
        <v>0</v>
      </c>
      <c r="AQ554" s="570">
        <f t="shared" si="853"/>
        <v>0</v>
      </c>
      <c r="AR554" s="570">
        <f t="shared" si="853"/>
        <v>0</v>
      </c>
      <c r="AS554" s="570">
        <f t="shared" si="853"/>
        <v>0</v>
      </c>
      <c r="AT554" s="570">
        <f t="shared" si="853"/>
        <v>0</v>
      </c>
      <c r="AU554" s="570">
        <f t="shared" si="853"/>
        <v>0</v>
      </c>
      <c r="AV554" s="570">
        <f t="shared" si="792"/>
        <v>0</v>
      </c>
      <c r="AW554" s="570"/>
      <c r="AX554" s="570"/>
      <c r="AY554" s="570"/>
      <c r="AZ554" s="570"/>
      <c r="BA554" s="570"/>
      <c r="BB554" s="570"/>
      <c r="BC554" s="570"/>
      <c r="BD554" s="570"/>
      <c r="BE554" s="570"/>
      <c r="BF554" s="570"/>
      <c r="BG554" s="570"/>
      <c r="BH554" s="570"/>
      <c r="BI554" s="570"/>
      <c r="BJ554" s="570"/>
      <c r="BK554" s="570"/>
      <c r="BL554" s="570"/>
      <c r="BM554" s="570"/>
      <c r="BN554" s="570"/>
      <c r="BO554" s="570"/>
      <c r="BP554" s="570"/>
      <c r="BQ554" s="570"/>
    </row>
    <row r="555" spans="1:69" s="325" customFormat="1" ht="12.75" x14ac:dyDescent="0.2">
      <c r="A555" s="1165" t="s">
        <v>833</v>
      </c>
      <c r="B555" s="349" t="s">
        <v>397</v>
      </c>
      <c r="C555" s="1142">
        <f>'I4 BO ASSETS'!O49</f>
        <v>0</v>
      </c>
      <c r="D555" s="570">
        <f t="shared" si="829"/>
        <v>0</v>
      </c>
      <c r="E555" s="570">
        <f t="shared" si="829"/>
        <v>0</v>
      </c>
      <c r="F555" s="570">
        <f t="shared" si="788"/>
        <v>0</v>
      </c>
      <c r="G555" s="570">
        <f t="shared" ref="G555:Z555" si="854">$D555*G624</f>
        <v>0</v>
      </c>
      <c r="H555" s="570">
        <f t="shared" si="854"/>
        <v>0</v>
      </c>
      <c r="I555" s="570">
        <f t="shared" si="854"/>
        <v>0</v>
      </c>
      <c r="J555" s="570">
        <f t="shared" si="854"/>
        <v>0</v>
      </c>
      <c r="K555" s="570">
        <f t="shared" si="854"/>
        <v>0</v>
      </c>
      <c r="L555" s="570">
        <f t="shared" si="854"/>
        <v>0</v>
      </c>
      <c r="M555" s="570">
        <f t="shared" si="854"/>
        <v>0</v>
      </c>
      <c r="N555" s="570">
        <f t="shared" si="854"/>
        <v>0</v>
      </c>
      <c r="O555" s="570">
        <f t="shared" si="854"/>
        <v>0</v>
      </c>
      <c r="P555" s="570">
        <f t="shared" si="854"/>
        <v>0</v>
      </c>
      <c r="Q555" s="570">
        <f t="shared" si="854"/>
        <v>0</v>
      </c>
      <c r="R555" s="570">
        <f t="shared" si="854"/>
        <v>0</v>
      </c>
      <c r="S555" s="570">
        <f t="shared" si="854"/>
        <v>0</v>
      </c>
      <c r="T555" s="570">
        <f t="shared" si="854"/>
        <v>0</v>
      </c>
      <c r="U555" s="570">
        <f t="shared" si="854"/>
        <v>0</v>
      </c>
      <c r="V555" s="570">
        <f t="shared" si="854"/>
        <v>0</v>
      </c>
      <c r="W555" s="570">
        <f t="shared" si="854"/>
        <v>0</v>
      </c>
      <c r="X555" s="570">
        <f t="shared" si="854"/>
        <v>0</v>
      </c>
      <c r="Y555" s="570">
        <f t="shared" si="854"/>
        <v>0</v>
      </c>
      <c r="Z555" s="570">
        <f t="shared" si="854"/>
        <v>0</v>
      </c>
      <c r="AA555" s="570">
        <f t="shared" si="790"/>
        <v>0</v>
      </c>
      <c r="AB555" s="570">
        <f t="shared" ref="AB555:AU555" si="855">$E555*AB624</f>
        <v>0</v>
      </c>
      <c r="AC555" s="570">
        <f t="shared" si="855"/>
        <v>0</v>
      </c>
      <c r="AD555" s="570">
        <f t="shared" si="855"/>
        <v>0</v>
      </c>
      <c r="AE555" s="570">
        <f t="shared" si="855"/>
        <v>0</v>
      </c>
      <c r="AF555" s="570">
        <f t="shared" si="855"/>
        <v>0</v>
      </c>
      <c r="AG555" s="570">
        <f t="shared" si="855"/>
        <v>0</v>
      </c>
      <c r="AH555" s="570">
        <f t="shared" si="855"/>
        <v>0</v>
      </c>
      <c r="AI555" s="570">
        <f t="shared" si="855"/>
        <v>0</v>
      </c>
      <c r="AJ555" s="570">
        <f t="shared" si="855"/>
        <v>0</v>
      </c>
      <c r="AK555" s="570">
        <f t="shared" si="855"/>
        <v>0</v>
      </c>
      <c r="AL555" s="570">
        <f t="shared" si="855"/>
        <v>0</v>
      </c>
      <c r="AM555" s="570">
        <f t="shared" si="855"/>
        <v>0</v>
      </c>
      <c r="AN555" s="570">
        <f t="shared" si="855"/>
        <v>0</v>
      </c>
      <c r="AO555" s="570">
        <f t="shared" si="855"/>
        <v>0</v>
      </c>
      <c r="AP555" s="570">
        <f t="shared" si="855"/>
        <v>0</v>
      </c>
      <c r="AQ555" s="570">
        <f t="shared" si="855"/>
        <v>0</v>
      </c>
      <c r="AR555" s="570">
        <f t="shared" si="855"/>
        <v>0</v>
      </c>
      <c r="AS555" s="570">
        <f t="shared" si="855"/>
        <v>0</v>
      </c>
      <c r="AT555" s="570">
        <f t="shared" si="855"/>
        <v>0</v>
      </c>
      <c r="AU555" s="570">
        <f t="shared" si="855"/>
        <v>0</v>
      </c>
      <c r="AV555" s="570">
        <f t="shared" si="792"/>
        <v>0</v>
      </c>
      <c r="AW555" s="570"/>
      <c r="AX555" s="570"/>
      <c r="AY555" s="570"/>
      <c r="AZ555" s="570"/>
      <c r="BA555" s="570"/>
      <c r="BB555" s="570"/>
      <c r="BC555" s="570"/>
      <c r="BD555" s="570"/>
      <c r="BE555" s="570"/>
      <c r="BF555" s="570"/>
      <c r="BG555" s="570"/>
      <c r="BH555" s="570"/>
      <c r="BI555" s="570"/>
      <c r="BJ555" s="570"/>
      <c r="BK555" s="570"/>
      <c r="BL555" s="570"/>
      <c r="BM555" s="570"/>
      <c r="BN555" s="570"/>
      <c r="BO555" s="570"/>
      <c r="BP555" s="570"/>
      <c r="BQ555" s="570"/>
    </row>
    <row r="556" spans="1:69" s="325" customFormat="1" ht="12.75" x14ac:dyDescent="0.2">
      <c r="A556" s="1165">
        <v>1845</v>
      </c>
      <c r="B556" s="349" t="s">
        <v>84</v>
      </c>
      <c r="C556" s="1142">
        <f>'I4 BO ASSETS'!O50</f>
        <v>0</v>
      </c>
      <c r="D556" s="570">
        <f t="shared" si="829"/>
        <v>0</v>
      </c>
      <c r="E556" s="570">
        <f t="shared" si="829"/>
        <v>0</v>
      </c>
      <c r="F556" s="570">
        <f t="shared" si="788"/>
        <v>0</v>
      </c>
      <c r="G556" s="570">
        <f t="shared" ref="G556:Z556" si="856">$D556*G625</f>
        <v>0</v>
      </c>
      <c r="H556" s="570">
        <f t="shared" si="856"/>
        <v>0</v>
      </c>
      <c r="I556" s="570">
        <f t="shared" si="856"/>
        <v>0</v>
      </c>
      <c r="J556" s="570">
        <f t="shared" si="856"/>
        <v>0</v>
      </c>
      <c r="K556" s="570">
        <f t="shared" si="856"/>
        <v>0</v>
      </c>
      <c r="L556" s="570">
        <f t="shared" si="856"/>
        <v>0</v>
      </c>
      <c r="M556" s="570">
        <f t="shared" si="856"/>
        <v>0</v>
      </c>
      <c r="N556" s="570">
        <f t="shared" si="856"/>
        <v>0</v>
      </c>
      <c r="O556" s="570">
        <f t="shared" si="856"/>
        <v>0</v>
      </c>
      <c r="P556" s="570">
        <f t="shared" si="856"/>
        <v>0</v>
      </c>
      <c r="Q556" s="570">
        <f t="shared" si="856"/>
        <v>0</v>
      </c>
      <c r="R556" s="570">
        <f t="shared" si="856"/>
        <v>0</v>
      </c>
      <c r="S556" s="570">
        <f t="shared" si="856"/>
        <v>0</v>
      </c>
      <c r="T556" s="570">
        <f t="shared" si="856"/>
        <v>0</v>
      </c>
      <c r="U556" s="570">
        <f t="shared" si="856"/>
        <v>0</v>
      </c>
      <c r="V556" s="570">
        <f t="shared" si="856"/>
        <v>0</v>
      </c>
      <c r="W556" s="570">
        <f t="shared" si="856"/>
        <v>0</v>
      </c>
      <c r="X556" s="570">
        <f t="shared" si="856"/>
        <v>0</v>
      </c>
      <c r="Y556" s="570">
        <f t="shared" si="856"/>
        <v>0</v>
      </c>
      <c r="Z556" s="570">
        <f t="shared" si="856"/>
        <v>0</v>
      </c>
      <c r="AA556" s="570">
        <f t="shared" si="790"/>
        <v>0</v>
      </c>
      <c r="AB556" s="570">
        <f t="shared" ref="AB556:AU556" si="857">$E556*AB625</f>
        <v>0</v>
      </c>
      <c r="AC556" s="570">
        <f t="shared" si="857"/>
        <v>0</v>
      </c>
      <c r="AD556" s="570">
        <f t="shared" si="857"/>
        <v>0</v>
      </c>
      <c r="AE556" s="570">
        <f t="shared" si="857"/>
        <v>0</v>
      </c>
      <c r="AF556" s="570">
        <f t="shared" si="857"/>
        <v>0</v>
      </c>
      <c r="AG556" s="570">
        <f t="shared" si="857"/>
        <v>0</v>
      </c>
      <c r="AH556" s="570">
        <f t="shared" si="857"/>
        <v>0</v>
      </c>
      <c r="AI556" s="570">
        <f t="shared" si="857"/>
        <v>0</v>
      </c>
      <c r="AJ556" s="570">
        <f t="shared" si="857"/>
        <v>0</v>
      </c>
      <c r="AK556" s="570">
        <f t="shared" si="857"/>
        <v>0</v>
      </c>
      <c r="AL556" s="570">
        <f t="shared" si="857"/>
        <v>0</v>
      </c>
      <c r="AM556" s="570">
        <f t="shared" si="857"/>
        <v>0</v>
      </c>
      <c r="AN556" s="570">
        <f t="shared" si="857"/>
        <v>0</v>
      </c>
      <c r="AO556" s="570">
        <f t="shared" si="857"/>
        <v>0</v>
      </c>
      <c r="AP556" s="570">
        <f t="shared" si="857"/>
        <v>0</v>
      </c>
      <c r="AQ556" s="570">
        <f t="shared" si="857"/>
        <v>0</v>
      </c>
      <c r="AR556" s="570">
        <f t="shared" si="857"/>
        <v>0</v>
      </c>
      <c r="AS556" s="570">
        <f t="shared" si="857"/>
        <v>0</v>
      </c>
      <c r="AT556" s="570">
        <f t="shared" si="857"/>
        <v>0</v>
      </c>
      <c r="AU556" s="570">
        <f t="shared" si="857"/>
        <v>0</v>
      </c>
      <c r="AV556" s="570">
        <f t="shared" si="792"/>
        <v>0</v>
      </c>
      <c r="AW556" s="570"/>
      <c r="AX556" s="570"/>
      <c r="AY556" s="570"/>
      <c r="AZ556" s="570"/>
      <c r="BA556" s="570"/>
      <c r="BB556" s="570"/>
      <c r="BC556" s="570"/>
      <c r="BD556" s="570"/>
      <c r="BE556" s="570"/>
      <c r="BF556" s="570"/>
      <c r="BG556" s="570"/>
      <c r="BH556" s="570"/>
      <c r="BI556" s="570"/>
      <c r="BJ556" s="570"/>
      <c r="BK556" s="570"/>
      <c r="BL556" s="570"/>
      <c r="BM556" s="570"/>
      <c r="BN556" s="570"/>
      <c r="BO556" s="570"/>
      <c r="BP556" s="570"/>
      <c r="BQ556" s="570"/>
    </row>
    <row r="557" spans="1:69" s="325" customFormat="1" ht="25.5" x14ac:dyDescent="0.2">
      <c r="A557" s="1165" t="s">
        <v>834</v>
      </c>
      <c r="B557" s="349" t="s">
        <v>398</v>
      </c>
      <c r="C557" s="1142">
        <f>'I4 BO ASSETS'!O51</f>
        <v>0</v>
      </c>
      <c r="D557" s="570">
        <f t="shared" si="829"/>
        <v>0</v>
      </c>
      <c r="E557" s="570">
        <f t="shared" si="829"/>
        <v>0</v>
      </c>
      <c r="F557" s="570">
        <f t="shared" si="788"/>
        <v>0</v>
      </c>
      <c r="G557" s="570">
        <f t="shared" ref="G557:Z557" si="858">$D557*G626</f>
        <v>0</v>
      </c>
      <c r="H557" s="570">
        <f t="shared" si="858"/>
        <v>0</v>
      </c>
      <c r="I557" s="570">
        <f t="shared" si="858"/>
        <v>0</v>
      </c>
      <c r="J557" s="570">
        <f t="shared" si="858"/>
        <v>0</v>
      </c>
      <c r="K557" s="570">
        <f t="shared" si="858"/>
        <v>0</v>
      </c>
      <c r="L557" s="570">
        <f t="shared" si="858"/>
        <v>0</v>
      </c>
      <c r="M557" s="570">
        <f t="shared" si="858"/>
        <v>0</v>
      </c>
      <c r="N557" s="570">
        <f t="shared" si="858"/>
        <v>0</v>
      </c>
      <c r="O557" s="570">
        <f t="shared" si="858"/>
        <v>0</v>
      </c>
      <c r="P557" s="570">
        <f t="shared" si="858"/>
        <v>0</v>
      </c>
      <c r="Q557" s="570">
        <f t="shared" si="858"/>
        <v>0</v>
      </c>
      <c r="R557" s="570">
        <f t="shared" si="858"/>
        <v>0</v>
      </c>
      <c r="S557" s="570">
        <f t="shared" si="858"/>
        <v>0</v>
      </c>
      <c r="T557" s="570">
        <f t="shared" si="858"/>
        <v>0</v>
      </c>
      <c r="U557" s="570">
        <f t="shared" si="858"/>
        <v>0</v>
      </c>
      <c r="V557" s="570">
        <f t="shared" si="858"/>
        <v>0</v>
      </c>
      <c r="W557" s="570">
        <f t="shared" si="858"/>
        <v>0</v>
      </c>
      <c r="X557" s="570">
        <f t="shared" si="858"/>
        <v>0</v>
      </c>
      <c r="Y557" s="570">
        <f t="shared" si="858"/>
        <v>0</v>
      </c>
      <c r="Z557" s="570">
        <f t="shared" si="858"/>
        <v>0</v>
      </c>
      <c r="AA557" s="570">
        <f t="shared" si="790"/>
        <v>0</v>
      </c>
      <c r="AB557" s="570">
        <f t="shared" ref="AB557:AU557" si="859">$E557*AB626</f>
        <v>0</v>
      </c>
      <c r="AC557" s="570">
        <f t="shared" si="859"/>
        <v>0</v>
      </c>
      <c r="AD557" s="570">
        <f t="shared" si="859"/>
        <v>0</v>
      </c>
      <c r="AE557" s="570">
        <f t="shared" si="859"/>
        <v>0</v>
      </c>
      <c r="AF557" s="570">
        <f t="shared" si="859"/>
        <v>0</v>
      </c>
      <c r="AG557" s="570">
        <f t="shared" si="859"/>
        <v>0</v>
      </c>
      <c r="AH557" s="570">
        <f t="shared" si="859"/>
        <v>0</v>
      </c>
      <c r="AI557" s="570">
        <f t="shared" si="859"/>
        <v>0</v>
      </c>
      <c r="AJ557" s="570">
        <f t="shared" si="859"/>
        <v>0</v>
      </c>
      <c r="AK557" s="570">
        <f t="shared" si="859"/>
        <v>0</v>
      </c>
      <c r="AL557" s="570">
        <f t="shared" si="859"/>
        <v>0</v>
      </c>
      <c r="AM557" s="570">
        <f t="shared" si="859"/>
        <v>0</v>
      </c>
      <c r="AN557" s="570">
        <f t="shared" si="859"/>
        <v>0</v>
      </c>
      <c r="AO557" s="570">
        <f t="shared" si="859"/>
        <v>0</v>
      </c>
      <c r="AP557" s="570">
        <f t="shared" si="859"/>
        <v>0</v>
      </c>
      <c r="AQ557" s="570">
        <f t="shared" si="859"/>
        <v>0</v>
      </c>
      <c r="AR557" s="570">
        <f t="shared" si="859"/>
        <v>0</v>
      </c>
      <c r="AS557" s="570">
        <f t="shared" si="859"/>
        <v>0</v>
      </c>
      <c r="AT557" s="570">
        <f t="shared" si="859"/>
        <v>0</v>
      </c>
      <c r="AU557" s="570">
        <f t="shared" si="859"/>
        <v>0</v>
      </c>
      <c r="AV557" s="570">
        <f t="shared" si="792"/>
        <v>0</v>
      </c>
      <c r="AW557" s="570"/>
      <c r="AX557" s="570"/>
      <c r="AY557" s="570"/>
      <c r="AZ557" s="570"/>
      <c r="BA557" s="570"/>
      <c r="BB557" s="570"/>
      <c r="BC557" s="570"/>
      <c r="BD557" s="570"/>
      <c r="BE557" s="570"/>
      <c r="BF557" s="570"/>
      <c r="BG557" s="570"/>
      <c r="BH557" s="570"/>
      <c r="BI557" s="570"/>
      <c r="BJ557" s="570"/>
      <c r="BK557" s="570"/>
      <c r="BL557" s="570"/>
      <c r="BM557" s="570"/>
      <c r="BN557" s="570"/>
      <c r="BO557" s="570"/>
      <c r="BP557" s="570"/>
      <c r="BQ557" s="570"/>
    </row>
    <row r="558" spans="1:69" s="325" customFormat="1" ht="25.5" x14ac:dyDescent="0.2">
      <c r="A558" s="1165" t="s">
        <v>835</v>
      </c>
      <c r="B558" s="349" t="s">
        <v>399</v>
      </c>
      <c r="C558" s="1142">
        <f>'I4 BO ASSETS'!O52</f>
        <v>0</v>
      </c>
      <c r="D558" s="570">
        <f t="shared" si="829"/>
        <v>0</v>
      </c>
      <c r="E558" s="570">
        <f t="shared" si="829"/>
        <v>0</v>
      </c>
      <c r="F558" s="570">
        <f t="shared" si="788"/>
        <v>0</v>
      </c>
      <c r="G558" s="570">
        <f t="shared" ref="G558:Z558" si="860">$D558*G627</f>
        <v>0</v>
      </c>
      <c r="H558" s="570">
        <f t="shared" si="860"/>
        <v>0</v>
      </c>
      <c r="I558" s="570">
        <f t="shared" si="860"/>
        <v>0</v>
      </c>
      <c r="J558" s="570">
        <f t="shared" si="860"/>
        <v>0</v>
      </c>
      <c r="K558" s="570">
        <f t="shared" si="860"/>
        <v>0</v>
      </c>
      <c r="L558" s="570">
        <f t="shared" si="860"/>
        <v>0</v>
      </c>
      <c r="M558" s="570">
        <f t="shared" si="860"/>
        <v>0</v>
      </c>
      <c r="N558" s="570">
        <f t="shared" si="860"/>
        <v>0</v>
      </c>
      <c r="O558" s="570">
        <f t="shared" si="860"/>
        <v>0</v>
      </c>
      <c r="P558" s="570">
        <f t="shared" si="860"/>
        <v>0</v>
      </c>
      <c r="Q558" s="570">
        <f t="shared" si="860"/>
        <v>0</v>
      </c>
      <c r="R558" s="570">
        <f t="shared" si="860"/>
        <v>0</v>
      </c>
      <c r="S558" s="570">
        <f t="shared" si="860"/>
        <v>0</v>
      </c>
      <c r="T558" s="570">
        <f t="shared" si="860"/>
        <v>0</v>
      </c>
      <c r="U558" s="570">
        <f t="shared" si="860"/>
        <v>0</v>
      </c>
      <c r="V558" s="570">
        <f t="shared" si="860"/>
        <v>0</v>
      </c>
      <c r="W558" s="570">
        <f t="shared" si="860"/>
        <v>0</v>
      </c>
      <c r="X558" s="570">
        <f t="shared" si="860"/>
        <v>0</v>
      </c>
      <c r="Y558" s="570">
        <f t="shared" si="860"/>
        <v>0</v>
      </c>
      <c r="Z558" s="570">
        <f t="shared" si="860"/>
        <v>0</v>
      </c>
      <c r="AA558" s="570">
        <f t="shared" si="790"/>
        <v>0</v>
      </c>
      <c r="AB558" s="570">
        <f t="shared" ref="AB558:AU558" si="861">$E558*AB627</f>
        <v>0</v>
      </c>
      <c r="AC558" s="570">
        <f t="shared" si="861"/>
        <v>0</v>
      </c>
      <c r="AD558" s="570">
        <f t="shared" si="861"/>
        <v>0</v>
      </c>
      <c r="AE558" s="570">
        <f t="shared" si="861"/>
        <v>0</v>
      </c>
      <c r="AF558" s="570">
        <f t="shared" si="861"/>
        <v>0</v>
      </c>
      <c r="AG558" s="570">
        <f t="shared" si="861"/>
        <v>0</v>
      </c>
      <c r="AH558" s="570">
        <f t="shared" si="861"/>
        <v>0</v>
      </c>
      <c r="AI558" s="570">
        <f t="shared" si="861"/>
        <v>0</v>
      </c>
      <c r="AJ558" s="570">
        <f t="shared" si="861"/>
        <v>0</v>
      </c>
      <c r="AK558" s="570">
        <f t="shared" si="861"/>
        <v>0</v>
      </c>
      <c r="AL558" s="570">
        <f t="shared" si="861"/>
        <v>0</v>
      </c>
      <c r="AM558" s="570">
        <f t="shared" si="861"/>
        <v>0</v>
      </c>
      <c r="AN558" s="570">
        <f t="shared" si="861"/>
        <v>0</v>
      </c>
      <c r="AO558" s="570">
        <f t="shared" si="861"/>
        <v>0</v>
      </c>
      <c r="AP558" s="570">
        <f t="shared" si="861"/>
        <v>0</v>
      </c>
      <c r="AQ558" s="570">
        <f t="shared" si="861"/>
        <v>0</v>
      </c>
      <c r="AR558" s="570">
        <f t="shared" si="861"/>
        <v>0</v>
      </c>
      <c r="AS558" s="570">
        <f t="shared" si="861"/>
        <v>0</v>
      </c>
      <c r="AT558" s="570">
        <f t="shared" si="861"/>
        <v>0</v>
      </c>
      <c r="AU558" s="570">
        <f t="shared" si="861"/>
        <v>0</v>
      </c>
      <c r="AV558" s="570">
        <f t="shared" si="792"/>
        <v>0</v>
      </c>
      <c r="AW558" s="570"/>
      <c r="AX558" s="570"/>
      <c r="AY558" s="570"/>
      <c r="AZ558" s="570"/>
      <c r="BA558" s="570"/>
      <c r="BB558" s="570"/>
      <c r="BC558" s="570"/>
      <c r="BD558" s="570"/>
      <c r="BE558" s="570"/>
      <c r="BF558" s="570"/>
      <c r="BG558" s="570"/>
      <c r="BH558" s="570"/>
      <c r="BI558" s="570"/>
      <c r="BJ558" s="570"/>
      <c r="BK558" s="570"/>
      <c r="BL558" s="570"/>
      <c r="BM558" s="570"/>
      <c r="BN558" s="570"/>
      <c r="BO558" s="570"/>
      <c r="BP558" s="570"/>
      <c r="BQ558" s="570"/>
    </row>
    <row r="559" spans="1:69" s="325" customFormat="1" ht="25.5" x14ac:dyDescent="0.2">
      <c r="A559" s="1165" t="s">
        <v>836</v>
      </c>
      <c r="B559" s="349" t="s">
        <v>631</v>
      </c>
      <c r="C559" s="1142">
        <f>'I4 BO ASSETS'!O53</f>
        <v>0</v>
      </c>
      <c r="D559" s="570">
        <f t="shared" si="829"/>
        <v>0</v>
      </c>
      <c r="E559" s="570">
        <f t="shared" si="829"/>
        <v>0</v>
      </c>
      <c r="F559" s="570">
        <f t="shared" si="788"/>
        <v>0</v>
      </c>
      <c r="G559" s="570">
        <f t="shared" ref="G559:Z559" si="862">$D559*G628</f>
        <v>0</v>
      </c>
      <c r="H559" s="570">
        <f t="shared" si="862"/>
        <v>0</v>
      </c>
      <c r="I559" s="570">
        <f t="shared" si="862"/>
        <v>0</v>
      </c>
      <c r="J559" s="570">
        <f t="shared" si="862"/>
        <v>0</v>
      </c>
      <c r="K559" s="570">
        <f t="shared" si="862"/>
        <v>0</v>
      </c>
      <c r="L559" s="570">
        <f t="shared" si="862"/>
        <v>0</v>
      </c>
      <c r="M559" s="570">
        <f t="shared" si="862"/>
        <v>0</v>
      </c>
      <c r="N559" s="570">
        <f t="shared" si="862"/>
        <v>0</v>
      </c>
      <c r="O559" s="570">
        <f t="shared" si="862"/>
        <v>0</v>
      </c>
      <c r="P559" s="570">
        <f t="shared" si="862"/>
        <v>0</v>
      </c>
      <c r="Q559" s="570">
        <f t="shared" si="862"/>
        <v>0</v>
      </c>
      <c r="R559" s="570">
        <f t="shared" si="862"/>
        <v>0</v>
      </c>
      <c r="S559" s="570">
        <f t="shared" si="862"/>
        <v>0</v>
      </c>
      <c r="T559" s="570">
        <f t="shared" si="862"/>
        <v>0</v>
      </c>
      <c r="U559" s="570">
        <f t="shared" si="862"/>
        <v>0</v>
      </c>
      <c r="V559" s="570">
        <f t="shared" si="862"/>
        <v>0</v>
      </c>
      <c r="W559" s="570">
        <f t="shared" si="862"/>
        <v>0</v>
      </c>
      <c r="X559" s="570">
        <f t="shared" si="862"/>
        <v>0</v>
      </c>
      <c r="Y559" s="570">
        <f t="shared" si="862"/>
        <v>0</v>
      </c>
      <c r="Z559" s="570">
        <f t="shared" si="862"/>
        <v>0</v>
      </c>
      <c r="AA559" s="570">
        <f t="shared" si="790"/>
        <v>0</v>
      </c>
      <c r="AB559" s="570">
        <f t="shared" ref="AB559:AU559" si="863">$E559*AB628</f>
        <v>0</v>
      </c>
      <c r="AC559" s="570">
        <f t="shared" si="863"/>
        <v>0</v>
      </c>
      <c r="AD559" s="570">
        <f t="shared" si="863"/>
        <v>0</v>
      </c>
      <c r="AE559" s="570">
        <f t="shared" si="863"/>
        <v>0</v>
      </c>
      <c r="AF559" s="570">
        <f t="shared" si="863"/>
        <v>0</v>
      </c>
      <c r="AG559" s="570">
        <f t="shared" si="863"/>
        <v>0</v>
      </c>
      <c r="AH559" s="570">
        <f t="shared" si="863"/>
        <v>0</v>
      </c>
      <c r="AI559" s="570">
        <f t="shared" si="863"/>
        <v>0</v>
      </c>
      <c r="AJ559" s="570">
        <f t="shared" si="863"/>
        <v>0</v>
      </c>
      <c r="AK559" s="570">
        <f t="shared" si="863"/>
        <v>0</v>
      </c>
      <c r="AL559" s="570">
        <f t="shared" si="863"/>
        <v>0</v>
      </c>
      <c r="AM559" s="570">
        <f t="shared" si="863"/>
        <v>0</v>
      </c>
      <c r="AN559" s="570">
        <f t="shared" si="863"/>
        <v>0</v>
      </c>
      <c r="AO559" s="570">
        <f t="shared" si="863"/>
        <v>0</v>
      </c>
      <c r="AP559" s="570">
        <f t="shared" si="863"/>
        <v>0</v>
      </c>
      <c r="AQ559" s="570">
        <f t="shared" si="863"/>
        <v>0</v>
      </c>
      <c r="AR559" s="570">
        <f t="shared" si="863"/>
        <v>0</v>
      </c>
      <c r="AS559" s="570">
        <f t="shared" si="863"/>
        <v>0</v>
      </c>
      <c r="AT559" s="570">
        <f t="shared" si="863"/>
        <v>0</v>
      </c>
      <c r="AU559" s="570">
        <f t="shared" si="863"/>
        <v>0</v>
      </c>
      <c r="AV559" s="570">
        <f t="shared" si="792"/>
        <v>0</v>
      </c>
      <c r="AW559" s="570"/>
      <c r="AX559" s="570"/>
      <c r="AY559" s="570"/>
      <c r="AZ559" s="570"/>
      <c r="BA559" s="570"/>
      <c r="BB559" s="570"/>
      <c r="BC559" s="570"/>
      <c r="BD559" s="570"/>
      <c r="BE559" s="570"/>
      <c r="BF559" s="570"/>
      <c r="BG559" s="570"/>
      <c r="BH559" s="570"/>
      <c r="BI559" s="570"/>
      <c r="BJ559" s="570"/>
      <c r="BK559" s="570"/>
      <c r="BL559" s="570"/>
      <c r="BM559" s="570"/>
      <c r="BN559" s="570"/>
      <c r="BO559" s="570"/>
      <c r="BP559" s="570"/>
      <c r="BQ559" s="570"/>
    </row>
    <row r="560" spans="1:69" s="325" customFormat="1" ht="12.75" x14ac:dyDescent="0.2">
      <c r="A560" s="1165">
        <v>1850</v>
      </c>
      <c r="B560" s="349" t="s">
        <v>90</v>
      </c>
      <c r="C560" s="1142">
        <f>'I4 BO ASSETS'!O54</f>
        <v>0</v>
      </c>
      <c r="D560" s="570">
        <f t="shared" si="829"/>
        <v>0</v>
      </c>
      <c r="E560" s="570">
        <f t="shared" si="829"/>
        <v>0</v>
      </c>
      <c r="F560" s="570">
        <f t="shared" si="788"/>
        <v>0</v>
      </c>
      <c r="G560" s="570">
        <f t="shared" ref="G560:Z560" si="864">$D560*G629</f>
        <v>0</v>
      </c>
      <c r="H560" s="570">
        <f t="shared" si="864"/>
        <v>0</v>
      </c>
      <c r="I560" s="570">
        <f t="shared" si="864"/>
        <v>0</v>
      </c>
      <c r="J560" s="570">
        <f t="shared" si="864"/>
        <v>0</v>
      </c>
      <c r="K560" s="570">
        <f t="shared" si="864"/>
        <v>0</v>
      </c>
      <c r="L560" s="570">
        <f t="shared" si="864"/>
        <v>0</v>
      </c>
      <c r="M560" s="570">
        <f t="shared" si="864"/>
        <v>0</v>
      </c>
      <c r="N560" s="570">
        <f t="shared" si="864"/>
        <v>0</v>
      </c>
      <c r="O560" s="570">
        <f t="shared" si="864"/>
        <v>0</v>
      </c>
      <c r="P560" s="570">
        <f t="shared" si="864"/>
        <v>0</v>
      </c>
      <c r="Q560" s="570">
        <f t="shared" si="864"/>
        <v>0</v>
      </c>
      <c r="R560" s="570">
        <f t="shared" si="864"/>
        <v>0</v>
      </c>
      <c r="S560" s="570">
        <f t="shared" si="864"/>
        <v>0</v>
      </c>
      <c r="T560" s="570">
        <f t="shared" si="864"/>
        <v>0</v>
      </c>
      <c r="U560" s="570">
        <f t="shared" si="864"/>
        <v>0</v>
      </c>
      <c r="V560" s="570">
        <f t="shared" si="864"/>
        <v>0</v>
      </c>
      <c r="W560" s="570">
        <f t="shared" si="864"/>
        <v>0</v>
      </c>
      <c r="X560" s="570">
        <f t="shared" si="864"/>
        <v>0</v>
      </c>
      <c r="Y560" s="570">
        <f t="shared" si="864"/>
        <v>0</v>
      </c>
      <c r="Z560" s="570">
        <f t="shared" si="864"/>
        <v>0</v>
      </c>
      <c r="AA560" s="570">
        <f t="shared" si="790"/>
        <v>0</v>
      </c>
      <c r="AB560" s="570">
        <f t="shared" ref="AB560:AU560" si="865">$E560*AB629</f>
        <v>0</v>
      </c>
      <c r="AC560" s="570">
        <f t="shared" si="865"/>
        <v>0</v>
      </c>
      <c r="AD560" s="570">
        <f t="shared" si="865"/>
        <v>0</v>
      </c>
      <c r="AE560" s="570">
        <f t="shared" si="865"/>
        <v>0</v>
      </c>
      <c r="AF560" s="570">
        <f t="shared" si="865"/>
        <v>0</v>
      </c>
      <c r="AG560" s="570">
        <f t="shared" si="865"/>
        <v>0</v>
      </c>
      <c r="AH560" s="570">
        <f t="shared" si="865"/>
        <v>0</v>
      </c>
      <c r="AI560" s="570">
        <f t="shared" si="865"/>
        <v>0</v>
      </c>
      <c r="AJ560" s="570">
        <f t="shared" si="865"/>
        <v>0</v>
      </c>
      <c r="AK560" s="570">
        <f t="shared" si="865"/>
        <v>0</v>
      </c>
      <c r="AL560" s="570">
        <f t="shared" si="865"/>
        <v>0</v>
      </c>
      <c r="AM560" s="570">
        <f t="shared" si="865"/>
        <v>0</v>
      </c>
      <c r="AN560" s="570">
        <f t="shared" si="865"/>
        <v>0</v>
      </c>
      <c r="AO560" s="570">
        <f t="shared" si="865"/>
        <v>0</v>
      </c>
      <c r="AP560" s="570">
        <f t="shared" si="865"/>
        <v>0</v>
      </c>
      <c r="AQ560" s="570">
        <f t="shared" si="865"/>
        <v>0</v>
      </c>
      <c r="AR560" s="570">
        <f t="shared" si="865"/>
        <v>0</v>
      </c>
      <c r="AS560" s="570">
        <f t="shared" si="865"/>
        <v>0</v>
      </c>
      <c r="AT560" s="570">
        <f t="shared" si="865"/>
        <v>0</v>
      </c>
      <c r="AU560" s="570">
        <f t="shared" si="865"/>
        <v>0</v>
      </c>
      <c r="AV560" s="570">
        <f t="shared" si="792"/>
        <v>0</v>
      </c>
      <c r="AW560" s="570"/>
      <c r="AX560" s="570"/>
      <c r="AY560" s="570"/>
      <c r="AZ560" s="570"/>
      <c r="BA560" s="570"/>
      <c r="BB560" s="570"/>
      <c r="BC560" s="570"/>
      <c r="BD560" s="570"/>
      <c r="BE560" s="570"/>
      <c r="BF560" s="570"/>
      <c r="BG560" s="570"/>
      <c r="BH560" s="570"/>
      <c r="BI560" s="570"/>
      <c r="BJ560" s="570"/>
      <c r="BK560" s="570"/>
      <c r="BL560" s="570"/>
      <c r="BM560" s="570"/>
      <c r="BN560" s="570"/>
      <c r="BO560" s="570"/>
      <c r="BP560" s="570"/>
      <c r="BQ560" s="570"/>
    </row>
    <row r="561" spans="1:69" s="325" customFormat="1" ht="12.75" x14ac:dyDescent="0.2">
      <c r="A561" s="1165">
        <v>1855</v>
      </c>
      <c r="B561" s="349" t="s">
        <v>92</v>
      </c>
      <c r="C561" s="1142">
        <f>'I4 BO ASSETS'!O55</f>
        <v>0</v>
      </c>
      <c r="D561" s="570">
        <f t="shared" si="829"/>
        <v>0</v>
      </c>
      <c r="E561" s="570">
        <f t="shared" si="829"/>
        <v>0</v>
      </c>
      <c r="F561" s="570">
        <f t="shared" si="788"/>
        <v>0</v>
      </c>
      <c r="G561" s="570">
        <f t="shared" ref="G561:Z561" si="866">$D561*G630</f>
        <v>0</v>
      </c>
      <c r="H561" s="570">
        <f t="shared" si="866"/>
        <v>0</v>
      </c>
      <c r="I561" s="570">
        <f t="shared" si="866"/>
        <v>0</v>
      </c>
      <c r="J561" s="570">
        <f t="shared" si="866"/>
        <v>0</v>
      </c>
      <c r="K561" s="570">
        <f t="shared" si="866"/>
        <v>0</v>
      </c>
      <c r="L561" s="570">
        <f t="shared" si="866"/>
        <v>0</v>
      </c>
      <c r="M561" s="570">
        <f t="shared" si="866"/>
        <v>0</v>
      </c>
      <c r="N561" s="570">
        <f t="shared" si="866"/>
        <v>0</v>
      </c>
      <c r="O561" s="570">
        <f t="shared" si="866"/>
        <v>0</v>
      </c>
      <c r="P561" s="570">
        <f t="shared" si="866"/>
        <v>0</v>
      </c>
      <c r="Q561" s="570">
        <f t="shared" si="866"/>
        <v>0</v>
      </c>
      <c r="R561" s="570">
        <f t="shared" si="866"/>
        <v>0</v>
      </c>
      <c r="S561" s="570">
        <f t="shared" si="866"/>
        <v>0</v>
      </c>
      <c r="T561" s="570">
        <f t="shared" si="866"/>
        <v>0</v>
      </c>
      <c r="U561" s="570">
        <f t="shared" si="866"/>
        <v>0</v>
      </c>
      <c r="V561" s="570">
        <f t="shared" si="866"/>
        <v>0</v>
      </c>
      <c r="W561" s="570">
        <f t="shared" si="866"/>
        <v>0</v>
      </c>
      <c r="X561" s="570">
        <f t="shared" si="866"/>
        <v>0</v>
      </c>
      <c r="Y561" s="570">
        <f t="shared" si="866"/>
        <v>0</v>
      </c>
      <c r="Z561" s="570">
        <f t="shared" si="866"/>
        <v>0</v>
      </c>
      <c r="AA561" s="570">
        <f t="shared" si="790"/>
        <v>0</v>
      </c>
      <c r="AB561" s="570">
        <f t="shared" ref="AB561:AU561" si="867">$E561*AB630</f>
        <v>0</v>
      </c>
      <c r="AC561" s="570">
        <f t="shared" si="867"/>
        <v>0</v>
      </c>
      <c r="AD561" s="570">
        <f t="shared" si="867"/>
        <v>0</v>
      </c>
      <c r="AE561" s="570">
        <f t="shared" si="867"/>
        <v>0</v>
      </c>
      <c r="AF561" s="570">
        <f t="shared" si="867"/>
        <v>0</v>
      </c>
      <c r="AG561" s="570">
        <f t="shared" si="867"/>
        <v>0</v>
      </c>
      <c r="AH561" s="570">
        <f t="shared" si="867"/>
        <v>0</v>
      </c>
      <c r="AI561" s="570">
        <f t="shared" si="867"/>
        <v>0</v>
      </c>
      <c r="AJ561" s="570">
        <f t="shared" si="867"/>
        <v>0</v>
      </c>
      <c r="AK561" s="570">
        <f t="shared" si="867"/>
        <v>0</v>
      </c>
      <c r="AL561" s="570">
        <f t="shared" si="867"/>
        <v>0</v>
      </c>
      <c r="AM561" s="570">
        <f t="shared" si="867"/>
        <v>0</v>
      </c>
      <c r="AN561" s="570">
        <f t="shared" si="867"/>
        <v>0</v>
      </c>
      <c r="AO561" s="570">
        <f t="shared" si="867"/>
        <v>0</v>
      </c>
      <c r="AP561" s="570">
        <f t="shared" si="867"/>
        <v>0</v>
      </c>
      <c r="AQ561" s="570">
        <f t="shared" si="867"/>
        <v>0</v>
      </c>
      <c r="AR561" s="570">
        <f t="shared" si="867"/>
        <v>0</v>
      </c>
      <c r="AS561" s="570">
        <f t="shared" si="867"/>
        <v>0</v>
      </c>
      <c r="AT561" s="570">
        <f t="shared" si="867"/>
        <v>0</v>
      </c>
      <c r="AU561" s="570">
        <f t="shared" si="867"/>
        <v>0</v>
      </c>
      <c r="AV561" s="570">
        <f t="shared" si="792"/>
        <v>0</v>
      </c>
      <c r="AW561" s="570"/>
      <c r="AX561" s="570"/>
      <c r="AY561" s="570"/>
      <c r="AZ561" s="570"/>
      <c r="BA561" s="570"/>
      <c r="BB561" s="570"/>
      <c r="BC561" s="570"/>
      <c r="BD561" s="570"/>
      <c r="BE561" s="570"/>
      <c r="BF561" s="570"/>
      <c r="BG561" s="570"/>
      <c r="BH561" s="570"/>
      <c r="BI561" s="570"/>
      <c r="BJ561" s="570"/>
      <c r="BK561" s="570"/>
      <c r="BL561" s="570"/>
      <c r="BM561" s="570"/>
      <c r="BN561" s="570"/>
      <c r="BO561" s="570"/>
      <c r="BP561" s="570"/>
      <c r="BQ561" s="570"/>
    </row>
    <row r="562" spans="1:69" s="1167" customFormat="1" ht="12.75" x14ac:dyDescent="0.2">
      <c r="A562" s="1165">
        <v>1860</v>
      </c>
      <c r="B562" s="349" t="s">
        <v>93</v>
      </c>
      <c r="C562" s="1142">
        <f>'I4 BO ASSETS'!O56</f>
        <v>0</v>
      </c>
      <c r="D562" s="570">
        <f t="shared" si="829"/>
        <v>0</v>
      </c>
      <c r="E562" s="570">
        <f t="shared" si="829"/>
        <v>0</v>
      </c>
      <c r="F562" s="570">
        <f t="shared" si="788"/>
        <v>0</v>
      </c>
      <c r="G562" s="570">
        <f t="shared" ref="G562:Z562" si="868">$D562*G631</f>
        <v>0</v>
      </c>
      <c r="H562" s="570">
        <f t="shared" si="868"/>
        <v>0</v>
      </c>
      <c r="I562" s="570">
        <f t="shared" si="868"/>
        <v>0</v>
      </c>
      <c r="J562" s="570">
        <f t="shared" si="868"/>
        <v>0</v>
      </c>
      <c r="K562" s="570">
        <f t="shared" si="868"/>
        <v>0</v>
      </c>
      <c r="L562" s="570">
        <f t="shared" si="868"/>
        <v>0</v>
      </c>
      <c r="M562" s="570">
        <f t="shared" si="868"/>
        <v>0</v>
      </c>
      <c r="N562" s="570">
        <f t="shared" si="868"/>
        <v>0</v>
      </c>
      <c r="O562" s="570">
        <f t="shared" si="868"/>
        <v>0</v>
      </c>
      <c r="P562" s="570">
        <f t="shared" si="868"/>
        <v>0</v>
      </c>
      <c r="Q562" s="570">
        <f t="shared" si="868"/>
        <v>0</v>
      </c>
      <c r="R562" s="570">
        <f t="shared" si="868"/>
        <v>0</v>
      </c>
      <c r="S562" s="570">
        <f t="shared" si="868"/>
        <v>0</v>
      </c>
      <c r="T562" s="570">
        <f t="shared" si="868"/>
        <v>0</v>
      </c>
      <c r="U562" s="570">
        <f t="shared" si="868"/>
        <v>0</v>
      </c>
      <c r="V562" s="570">
        <f t="shared" si="868"/>
        <v>0</v>
      </c>
      <c r="W562" s="570">
        <f t="shared" si="868"/>
        <v>0</v>
      </c>
      <c r="X562" s="570">
        <f t="shared" si="868"/>
        <v>0</v>
      </c>
      <c r="Y562" s="570">
        <f t="shared" si="868"/>
        <v>0</v>
      </c>
      <c r="Z562" s="570">
        <f t="shared" si="868"/>
        <v>0</v>
      </c>
      <c r="AA562" s="570">
        <f t="shared" si="790"/>
        <v>0</v>
      </c>
      <c r="AB562" s="570">
        <f t="shared" ref="AB562:AU562" si="869">$E562*AB631</f>
        <v>0</v>
      </c>
      <c r="AC562" s="570">
        <f t="shared" si="869"/>
        <v>0</v>
      </c>
      <c r="AD562" s="570">
        <f t="shared" si="869"/>
        <v>0</v>
      </c>
      <c r="AE562" s="570">
        <f t="shared" si="869"/>
        <v>0</v>
      </c>
      <c r="AF562" s="570">
        <f t="shared" si="869"/>
        <v>0</v>
      </c>
      <c r="AG562" s="570">
        <f t="shared" si="869"/>
        <v>0</v>
      </c>
      <c r="AH562" s="570">
        <f t="shared" si="869"/>
        <v>0</v>
      </c>
      <c r="AI562" s="570">
        <f t="shared" si="869"/>
        <v>0</v>
      </c>
      <c r="AJ562" s="570">
        <f t="shared" si="869"/>
        <v>0</v>
      </c>
      <c r="AK562" s="570">
        <f t="shared" si="869"/>
        <v>0</v>
      </c>
      <c r="AL562" s="570">
        <f t="shared" si="869"/>
        <v>0</v>
      </c>
      <c r="AM562" s="570">
        <f t="shared" si="869"/>
        <v>0</v>
      </c>
      <c r="AN562" s="570">
        <f t="shared" si="869"/>
        <v>0</v>
      </c>
      <c r="AO562" s="570">
        <f t="shared" si="869"/>
        <v>0</v>
      </c>
      <c r="AP562" s="570">
        <f t="shared" si="869"/>
        <v>0</v>
      </c>
      <c r="AQ562" s="570">
        <f t="shared" si="869"/>
        <v>0</v>
      </c>
      <c r="AR562" s="570">
        <f t="shared" si="869"/>
        <v>0</v>
      </c>
      <c r="AS562" s="570">
        <f t="shared" si="869"/>
        <v>0</v>
      </c>
      <c r="AT562" s="570">
        <f t="shared" si="869"/>
        <v>0</v>
      </c>
      <c r="AU562" s="570">
        <f t="shared" si="869"/>
        <v>0</v>
      </c>
      <c r="AV562" s="570">
        <f t="shared" si="792"/>
        <v>0</v>
      </c>
      <c r="AW562" s="570"/>
      <c r="AX562" s="570"/>
      <c r="AY562" s="570"/>
      <c r="AZ562" s="570"/>
      <c r="BA562" s="570"/>
      <c r="BB562" s="570"/>
      <c r="BC562" s="570"/>
      <c r="BD562" s="570"/>
      <c r="BE562" s="570"/>
      <c r="BF562" s="570"/>
      <c r="BG562" s="570"/>
      <c r="BH562" s="570"/>
      <c r="BI562" s="570"/>
      <c r="BJ562" s="570"/>
      <c r="BK562" s="570"/>
      <c r="BL562" s="570"/>
      <c r="BM562" s="570"/>
      <c r="BN562" s="570"/>
      <c r="BO562" s="570"/>
      <c r="BP562" s="570"/>
      <c r="BQ562" s="570"/>
    </row>
    <row r="563" spans="1:69" s="1184" customFormat="1" ht="12.75" x14ac:dyDescent="0.2">
      <c r="A563" s="1179"/>
      <c r="B563" s="1180" t="s">
        <v>909</v>
      </c>
      <c r="C563" s="1181">
        <f>SUM(C523:C562)</f>
        <v>0</v>
      </c>
      <c r="D563" s="1182">
        <f>SUM(D523:D562)</f>
        <v>0</v>
      </c>
      <c r="E563" s="1182">
        <f>SUM(E523:E562)</f>
        <v>0</v>
      </c>
      <c r="F563" s="1183">
        <f>D563+E563</f>
        <v>0</v>
      </c>
      <c r="G563" s="1182">
        <f t="shared" ref="G563:AL563" si="870">SUM(G523:G562)</f>
        <v>0</v>
      </c>
      <c r="H563" s="1182">
        <f t="shared" si="870"/>
        <v>0</v>
      </c>
      <c r="I563" s="1182">
        <f t="shared" si="870"/>
        <v>0</v>
      </c>
      <c r="J563" s="1182">
        <f t="shared" si="870"/>
        <v>0</v>
      </c>
      <c r="K563" s="1182">
        <f t="shared" si="870"/>
        <v>0</v>
      </c>
      <c r="L563" s="1182">
        <f t="shared" si="870"/>
        <v>0</v>
      </c>
      <c r="M563" s="1182">
        <f t="shared" si="870"/>
        <v>0</v>
      </c>
      <c r="N563" s="1182">
        <f t="shared" si="870"/>
        <v>0</v>
      </c>
      <c r="O563" s="1182">
        <f t="shared" si="870"/>
        <v>0</v>
      </c>
      <c r="P563" s="1182">
        <f t="shared" si="870"/>
        <v>0</v>
      </c>
      <c r="Q563" s="1182">
        <f t="shared" si="870"/>
        <v>0</v>
      </c>
      <c r="R563" s="1182">
        <f t="shared" si="870"/>
        <v>0</v>
      </c>
      <c r="S563" s="1182">
        <f t="shared" si="870"/>
        <v>0</v>
      </c>
      <c r="T563" s="1182">
        <f t="shared" si="870"/>
        <v>0</v>
      </c>
      <c r="U563" s="1182">
        <f t="shared" si="870"/>
        <v>0</v>
      </c>
      <c r="V563" s="1182">
        <f t="shared" si="870"/>
        <v>0</v>
      </c>
      <c r="W563" s="1182">
        <f t="shared" si="870"/>
        <v>0</v>
      </c>
      <c r="X563" s="1182">
        <f t="shared" si="870"/>
        <v>0</v>
      </c>
      <c r="Y563" s="1182">
        <f t="shared" si="870"/>
        <v>0</v>
      </c>
      <c r="Z563" s="1182">
        <f t="shared" si="870"/>
        <v>0</v>
      </c>
      <c r="AA563" s="1182">
        <f t="shared" si="870"/>
        <v>0</v>
      </c>
      <c r="AB563" s="1182">
        <f t="shared" si="870"/>
        <v>0</v>
      </c>
      <c r="AC563" s="1182">
        <f t="shared" si="870"/>
        <v>0</v>
      </c>
      <c r="AD563" s="1182">
        <f t="shared" si="870"/>
        <v>0</v>
      </c>
      <c r="AE563" s="1182">
        <f t="shared" si="870"/>
        <v>0</v>
      </c>
      <c r="AF563" s="1182">
        <f t="shared" si="870"/>
        <v>0</v>
      </c>
      <c r="AG563" s="1182">
        <f t="shared" si="870"/>
        <v>0</v>
      </c>
      <c r="AH563" s="1182">
        <f t="shared" si="870"/>
        <v>0</v>
      </c>
      <c r="AI563" s="1182">
        <f t="shared" si="870"/>
        <v>0</v>
      </c>
      <c r="AJ563" s="1182">
        <f t="shared" si="870"/>
        <v>0</v>
      </c>
      <c r="AK563" s="1182">
        <f t="shared" si="870"/>
        <v>0</v>
      </c>
      <c r="AL563" s="1182">
        <f t="shared" si="870"/>
        <v>0</v>
      </c>
      <c r="AM563" s="1182">
        <f t="shared" ref="AM563:BQ563" si="871">SUM(AM523:AM562)</f>
        <v>0</v>
      </c>
      <c r="AN563" s="1182">
        <f t="shared" si="871"/>
        <v>0</v>
      </c>
      <c r="AO563" s="1182">
        <f t="shared" si="871"/>
        <v>0</v>
      </c>
      <c r="AP563" s="1182">
        <f t="shared" si="871"/>
        <v>0</v>
      </c>
      <c r="AQ563" s="1182">
        <f t="shared" si="871"/>
        <v>0</v>
      </c>
      <c r="AR563" s="1182">
        <f t="shared" si="871"/>
        <v>0</v>
      </c>
      <c r="AS563" s="1182">
        <f t="shared" si="871"/>
        <v>0</v>
      </c>
      <c r="AT563" s="1182">
        <f t="shared" si="871"/>
        <v>0</v>
      </c>
      <c r="AU563" s="1182">
        <f t="shared" si="871"/>
        <v>0</v>
      </c>
      <c r="AV563" s="1182">
        <f t="shared" si="871"/>
        <v>0</v>
      </c>
      <c r="AW563" s="1182">
        <f t="shared" si="871"/>
        <v>0</v>
      </c>
      <c r="AX563" s="1182">
        <f t="shared" si="871"/>
        <v>0</v>
      </c>
      <c r="AY563" s="1182">
        <f t="shared" si="871"/>
        <v>0</v>
      </c>
      <c r="AZ563" s="1182">
        <f t="shared" si="871"/>
        <v>0</v>
      </c>
      <c r="BA563" s="1182">
        <f t="shared" si="871"/>
        <v>0</v>
      </c>
      <c r="BB563" s="1182">
        <f t="shared" si="871"/>
        <v>0</v>
      </c>
      <c r="BC563" s="1182">
        <f t="shared" si="871"/>
        <v>0</v>
      </c>
      <c r="BD563" s="1182">
        <f t="shared" si="871"/>
        <v>0</v>
      </c>
      <c r="BE563" s="1182">
        <f t="shared" si="871"/>
        <v>0</v>
      </c>
      <c r="BF563" s="1182">
        <f t="shared" si="871"/>
        <v>0</v>
      </c>
      <c r="BG563" s="1182">
        <f t="shared" si="871"/>
        <v>0</v>
      </c>
      <c r="BH563" s="1182">
        <f t="shared" si="871"/>
        <v>0</v>
      </c>
      <c r="BI563" s="1182">
        <f t="shared" si="871"/>
        <v>0</v>
      </c>
      <c r="BJ563" s="1182">
        <f t="shared" si="871"/>
        <v>0</v>
      </c>
      <c r="BK563" s="1182">
        <f t="shared" si="871"/>
        <v>0</v>
      </c>
      <c r="BL563" s="1182">
        <f t="shared" si="871"/>
        <v>0</v>
      </c>
      <c r="BM563" s="1182">
        <f t="shared" si="871"/>
        <v>0</v>
      </c>
      <c r="BN563" s="1182">
        <f t="shared" si="871"/>
        <v>0</v>
      </c>
      <c r="BO563" s="1182">
        <f t="shared" si="871"/>
        <v>0</v>
      </c>
      <c r="BP563" s="1182">
        <f t="shared" si="871"/>
        <v>0</v>
      </c>
      <c r="BQ563" s="1182">
        <f t="shared" si="871"/>
        <v>0</v>
      </c>
    </row>
    <row r="564" spans="1:69" s="325" customFormat="1" ht="12.75" x14ac:dyDescent="0.2">
      <c r="A564" s="1231" t="s">
        <v>534</v>
      </c>
      <c r="B564" s="1174"/>
      <c r="C564" s="1175"/>
      <c r="D564" s="1176"/>
      <c r="E564" s="1176"/>
      <c r="F564" s="570"/>
      <c r="G564" s="570"/>
      <c r="H564" s="570"/>
      <c r="I564" s="570"/>
      <c r="J564" s="570"/>
      <c r="K564" s="570"/>
      <c r="L564" s="570"/>
      <c r="M564" s="570"/>
      <c r="N564" s="570"/>
      <c r="O564" s="570"/>
      <c r="P564" s="570"/>
      <c r="Q564" s="570"/>
      <c r="R564" s="570"/>
      <c r="S564" s="570"/>
      <c r="T564" s="570"/>
      <c r="U564" s="570"/>
      <c r="V564" s="570"/>
      <c r="W564" s="570"/>
      <c r="X564" s="570"/>
      <c r="Y564" s="570"/>
      <c r="Z564" s="570"/>
      <c r="AA564" s="570"/>
      <c r="AB564" s="570"/>
      <c r="AC564" s="570"/>
      <c r="AD564" s="570"/>
      <c r="AE564" s="570"/>
      <c r="AF564" s="570"/>
      <c r="AG564" s="570"/>
      <c r="AH564" s="570"/>
      <c r="AI564" s="570"/>
      <c r="AJ564" s="570"/>
      <c r="AK564" s="570"/>
      <c r="AL564" s="570"/>
      <c r="AM564" s="570"/>
      <c r="AN564" s="570"/>
      <c r="AO564" s="570"/>
      <c r="AP564" s="570"/>
      <c r="AQ564" s="570"/>
      <c r="AR564" s="570"/>
      <c r="AS564" s="570"/>
      <c r="AT564" s="570"/>
      <c r="AU564" s="570"/>
      <c r="AV564" s="570"/>
      <c r="AW564" s="570"/>
      <c r="AX564" s="570"/>
      <c r="AY564" s="570"/>
      <c r="AZ564" s="570"/>
      <c r="BA564" s="570"/>
      <c r="BB564" s="570"/>
      <c r="BC564" s="570"/>
      <c r="BD564" s="570"/>
      <c r="BE564" s="570"/>
      <c r="BF564" s="570"/>
      <c r="BG564" s="570"/>
      <c r="BH564" s="570"/>
      <c r="BI564" s="570"/>
      <c r="BJ564" s="570"/>
      <c r="BK564" s="570"/>
      <c r="BL564" s="570"/>
      <c r="BM564" s="570"/>
      <c r="BN564" s="570"/>
      <c r="BO564" s="570"/>
      <c r="BP564" s="570"/>
      <c r="BQ564" s="570"/>
    </row>
    <row r="565" spans="1:69" s="325" customFormat="1" ht="12.75" x14ac:dyDescent="0.2">
      <c r="A565" s="610">
        <v>1905</v>
      </c>
      <c r="B565" s="349" t="s">
        <v>282</v>
      </c>
      <c r="C565" s="1177">
        <f>'I4 BO ASSETS'!O62</f>
        <v>0</v>
      </c>
      <c r="D565" s="570"/>
      <c r="E565" s="570"/>
      <c r="F565" s="570"/>
      <c r="G565" s="570"/>
      <c r="H565" s="570"/>
      <c r="I565" s="570"/>
      <c r="J565" s="570"/>
      <c r="K565" s="570"/>
      <c r="L565" s="570"/>
      <c r="M565" s="570"/>
      <c r="N565" s="570"/>
      <c r="O565" s="570"/>
      <c r="P565" s="570"/>
      <c r="Q565" s="570"/>
      <c r="R565" s="570"/>
      <c r="S565" s="570"/>
      <c r="T565" s="570"/>
      <c r="U565" s="570"/>
      <c r="V565" s="570"/>
      <c r="W565" s="570"/>
      <c r="X565" s="570"/>
      <c r="Y565" s="570"/>
      <c r="Z565" s="570"/>
      <c r="AA565" s="570"/>
      <c r="AB565" s="570"/>
      <c r="AC565" s="570"/>
      <c r="AD565" s="570"/>
      <c r="AE565" s="570"/>
      <c r="AF565" s="570"/>
      <c r="AG565" s="570"/>
      <c r="AH565" s="570"/>
      <c r="AI565" s="570"/>
      <c r="AJ565" s="570"/>
      <c r="AK565" s="570"/>
      <c r="AL565" s="570"/>
      <c r="AM565" s="570"/>
      <c r="AN565" s="570"/>
      <c r="AO565" s="570"/>
      <c r="AP565" s="570"/>
      <c r="AQ565" s="570"/>
      <c r="AR565" s="570"/>
      <c r="AS565" s="570"/>
      <c r="AT565" s="570"/>
      <c r="AU565" s="570"/>
      <c r="AV565" s="570"/>
      <c r="AW565" s="570">
        <f t="shared" ref="AW565:BP565" si="872">$C565*AW634</f>
        <v>0</v>
      </c>
      <c r="AX565" s="570">
        <f t="shared" si="872"/>
        <v>0</v>
      </c>
      <c r="AY565" s="570">
        <f t="shared" si="872"/>
        <v>0</v>
      </c>
      <c r="AZ565" s="570">
        <f t="shared" si="872"/>
        <v>0</v>
      </c>
      <c r="BA565" s="570">
        <f t="shared" si="872"/>
        <v>0</v>
      </c>
      <c r="BB565" s="570">
        <f t="shared" si="872"/>
        <v>0</v>
      </c>
      <c r="BC565" s="570">
        <f t="shared" si="872"/>
        <v>0</v>
      </c>
      <c r="BD565" s="570">
        <f t="shared" si="872"/>
        <v>0</v>
      </c>
      <c r="BE565" s="570">
        <f t="shared" si="872"/>
        <v>0</v>
      </c>
      <c r="BF565" s="570">
        <f t="shared" si="872"/>
        <v>0</v>
      </c>
      <c r="BG565" s="570">
        <f t="shared" si="872"/>
        <v>0</v>
      </c>
      <c r="BH565" s="570">
        <f t="shared" si="872"/>
        <v>0</v>
      </c>
      <c r="BI565" s="570">
        <f t="shared" si="872"/>
        <v>0</v>
      </c>
      <c r="BJ565" s="570">
        <f t="shared" si="872"/>
        <v>0</v>
      </c>
      <c r="BK565" s="570">
        <f t="shared" si="872"/>
        <v>0</v>
      </c>
      <c r="BL565" s="570">
        <f t="shared" si="872"/>
        <v>0</v>
      </c>
      <c r="BM565" s="570">
        <f t="shared" si="872"/>
        <v>0</v>
      </c>
      <c r="BN565" s="570">
        <f t="shared" si="872"/>
        <v>0</v>
      </c>
      <c r="BO565" s="570">
        <f t="shared" si="872"/>
        <v>0</v>
      </c>
      <c r="BP565" s="570">
        <f t="shared" si="872"/>
        <v>0</v>
      </c>
      <c r="BQ565" s="570">
        <f>SUM(AW565:BP565)</f>
        <v>0</v>
      </c>
    </row>
    <row r="566" spans="1:69" s="325" customFormat="1" ht="12.75" x14ac:dyDescent="0.2">
      <c r="A566" s="610">
        <v>1906</v>
      </c>
      <c r="B566" s="349" t="s">
        <v>283</v>
      </c>
      <c r="C566" s="1177">
        <f>'I4 BO ASSETS'!O63</f>
        <v>0</v>
      </c>
      <c r="D566" s="570"/>
      <c r="E566" s="570"/>
      <c r="F566" s="570"/>
      <c r="G566" s="570"/>
      <c r="H566" s="570"/>
      <c r="I566" s="570"/>
      <c r="J566" s="570"/>
      <c r="K566" s="570"/>
      <c r="L566" s="570"/>
      <c r="M566" s="570"/>
      <c r="N566" s="570"/>
      <c r="O566" s="570"/>
      <c r="P566" s="570"/>
      <c r="Q566" s="570"/>
      <c r="R566" s="570"/>
      <c r="S566" s="570"/>
      <c r="T566" s="570"/>
      <c r="U566" s="570"/>
      <c r="V566" s="570"/>
      <c r="W566" s="570"/>
      <c r="X566" s="570"/>
      <c r="Y566" s="570"/>
      <c r="Z566" s="570"/>
      <c r="AA566" s="570"/>
      <c r="AB566" s="570"/>
      <c r="AC566" s="570"/>
      <c r="AD566" s="570"/>
      <c r="AE566" s="570"/>
      <c r="AF566" s="570"/>
      <c r="AG566" s="570"/>
      <c r="AH566" s="570"/>
      <c r="AI566" s="570"/>
      <c r="AJ566" s="570"/>
      <c r="AK566" s="570"/>
      <c r="AL566" s="570"/>
      <c r="AM566" s="570"/>
      <c r="AN566" s="570"/>
      <c r="AO566" s="570"/>
      <c r="AP566" s="570"/>
      <c r="AQ566" s="570"/>
      <c r="AR566" s="570"/>
      <c r="AS566" s="570"/>
      <c r="AT566" s="570"/>
      <c r="AU566" s="570"/>
      <c r="AV566" s="570"/>
      <c r="AW566" s="570">
        <f t="shared" ref="AW566:BP566" si="873">$C566*AW635</f>
        <v>0</v>
      </c>
      <c r="AX566" s="570">
        <f t="shared" si="873"/>
        <v>0</v>
      </c>
      <c r="AY566" s="570">
        <f t="shared" si="873"/>
        <v>0</v>
      </c>
      <c r="AZ566" s="570">
        <f t="shared" si="873"/>
        <v>0</v>
      </c>
      <c r="BA566" s="570">
        <f t="shared" si="873"/>
        <v>0</v>
      </c>
      <c r="BB566" s="570">
        <f t="shared" si="873"/>
        <v>0</v>
      </c>
      <c r="BC566" s="570">
        <f t="shared" si="873"/>
        <v>0</v>
      </c>
      <c r="BD566" s="570">
        <f t="shared" si="873"/>
        <v>0</v>
      </c>
      <c r="BE566" s="570">
        <f t="shared" si="873"/>
        <v>0</v>
      </c>
      <c r="BF566" s="570">
        <f t="shared" si="873"/>
        <v>0</v>
      </c>
      <c r="BG566" s="570">
        <f t="shared" si="873"/>
        <v>0</v>
      </c>
      <c r="BH566" s="570">
        <f t="shared" si="873"/>
        <v>0</v>
      </c>
      <c r="BI566" s="570">
        <f t="shared" si="873"/>
        <v>0</v>
      </c>
      <c r="BJ566" s="570">
        <f t="shared" si="873"/>
        <v>0</v>
      </c>
      <c r="BK566" s="570">
        <f t="shared" si="873"/>
        <v>0</v>
      </c>
      <c r="BL566" s="570">
        <f t="shared" si="873"/>
        <v>0</v>
      </c>
      <c r="BM566" s="570">
        <f t="shared" si="873"/>
        <v>0</v>
      </c>
      <c r="BN566" s="570">
        <f t="shared" si="873"/>
        <v>0</v>
      </c>
      <c r="BO566" s="570">
        <f t="shared" si="873"/>
        <v>0</v>
      </c>
      <c r="BP566" s="570">
        <f t="shared" si="873"/>
        <v>0</v>
      </c>
      <c r="BQ566" s="570">
        <f t="shared" ref="BQ566:BQ584" si="874">SUM(AW566:BP566)</f>
        <v>0</v>
      </c>
    </row>
    <row r="567" spans="1:69" s="325" customFormat="1" ht="12.75" x14ac:dyDescent="0.2">
      <c r="A567" s="610">
        <v>1908</v>
      </c>
      <c r="B567" s="349" t="s">
        <v>284</v>
      </c>
      <c r="C567" s="1177">
        <f>'I4 BO ASSETS'!O64</f>
        <v>0</v>
      </c>
      <c r="D567" s="570"/>
      <c r="E567" s="570"/>
      <c r="F567" s="570"/>
      <c r="G567" s="570"/>
      <c r="H567" s="570"/>
      <c r="I567" s="570"/>
      <c r="J567" s="570"/>
      <c r="K567" s="570"/>
      <c r="L567" s="570"/>
      <c r="M567" s="570"/>
      <c r="N567" s="570"/>
      <c r="O567" s="570"/>
      <c r="P567" s="570"/>
      <c r="Q567" s="570"/>
      <c r="R567" s="570"/>
      <c r="S567" s="570"/>
      <c r="T567" s="570"/>
      <c r="U567" s="570"/>
      <c r="V567" s="570"/>
      <c r="W567" s="570"/>
      <c r="X567" s="570"/>
      <c r="Y567" s="570"/>
      <c r="Z567" s="570"/>
      <c r="AA567" s="570"/>
      <c r="AB567" s="570"/>
      <c r="AC567" s="570"/>
      <c r="AD567" s="570"/>
      <c r="AE567" s="570"/>
      <c r="AF567" s="570"/>
      <c r="AG567" s="570"/>
      <c r="AH567" s="570"/>
      <c r="AI567" s="570"/>
      <c r="AJ567" s="570"/>
      <c r="AK567" s="570"/>
      <c r="AL567" s="570"/>
      <c r="AM567" s="570"/>
      <c r="AN567" s="570"/>
      <c r="AO567" s="570"/>
      <c r="AP567" s="570"/>
      <c r="AQ567" s="570"/>
      <c r="AR567" s="570"/>
      <c r="AS567" s="570"/>
      <c r="AT567" s="570"/>
      <c r="AU567" s="570"/>
      <c r="AV567" s="570"/>
      <c r="AW567" s="570">
        <f t="shared" ref="AW567:BP567" si="875">$C567*AW636</f>
        <v>0</v>
      </c>
      <c r="AX567" s="570">
        <f t="shared" si="875"/>
        <v>0</v>
      </c>
      <c r="AY567" s="570">
        <f t="shared" si="875"/>
        <v>0</v>
      </c>
      <c r="AZ567" s="570">
        <f t="shared" si="875"/>
        <v>0</v>
      </c>
      <c r="BA567" s="570">
        <f t="shared" si="875"/>
        <v>0</v>
      </c>
      <c r="BB567" s="570">
        <f t="shared" si="875"/>
        <v>0</v>
      </c>
      <c r="BC567" s="570">
        <f t="shared" si="875"/>
        <v>0</v>
      </c>
      <c r="BD567" s="570">
        <f t="shared" si="875"/>
        <v>0</v>
      </c>
      <c r="BE567" s="570">
        <f t="shared" si="875"/>
        <v>0</v>
      </c>
      <c r="BF567" s="570">
        <f t="shared" si="875"/>
        <v>0</v>
      </c>
      <c r="BG567" s="570">
        <f t="shared" si="875"/>
        <v>0</v>
      </c>
      <c r="BH567" s="570">
        <f t="shared" si="875"/>
        <v>0</v>
      </c>
      <c r="BI567" s="570">
        <f t="shared" si="875"/>
        <v>0</v>
      </c>
      <c r="BJ567" s="570">
        <f t="shared" si="875"/>
        <v>0</v>
      </c>
      <c r="BK567" s="570">
        <f t="shared" si="875"/>
        <v>0</v>
      </c>
      <c r="BL567" s="570">
        <f t="shared" si="875"/>
        <v>0</v>
      </c>
      <c r="BM567" s="570">
        <f t="shared" si="875"/>
        <v>0</v>
      </c>
      <c r="BN567" s="570">
        <f t="shared" si="875"/>
        <v>0</v>
      </c>
      <c r="BO567" s="570">
        <f t="shared" si="875"/>
        <v>0</v>
      </c>
      <c r="BP567" s="570">
        <f t="shared" si="875"/>
        <v>0</v>
      </c>
      <c r="BQ567" s="570">
        <f t="shared" si="874"/>
        <v>0</v>
      </c>
    </row>
    <row r="568" spans="1:69" s="325" customFormat="1" ht="12.75" x14ac:dyDescent="0.2">
      <c r="A568" s="610">
        <v>1910</v>
      </c>
      <c r="B568" s="349" t="s">
        <v>285</v>
      </c>
      <c r="C568" s="1177">
        <f>'I4 BO ASSETS'!O65</f>
        <v>0</v>
      </c>
      <c r="D568" s="570"/>
      <c r="E568" s="570"/>
      <c r="F568" s="570"/>
      <c r="G568" s="570"/>
      <c r="H568" s="570"/>
      <c r="I568" s="570"/>
      <c r="J568" s="570"/>
      <c r="K568" s="570"/>
      <c r="L568" s="570"/>
      <c r="M568" s="570"/>
      <c r="N568" s="570"/>
      <c r="O568" s="570"/>
      <c r="P568" s="570"/>
      <c r="Q568" s="570"/>
      <c r="R568" s="570"/>
      <c r="S568" s="570"/>
      <c r="T568" s="570"/>
      <c r="U568" s="570"/>
      <c r="V568" s="570"/>
      <c r="W568" s="570"/>
      <c r="X568" s="570"/>
      <c r="Y568" s="570"/>
      <c r="Z568" s="570"/>
      <c r="AA568" s="570"/>
      <c r="AB568" s="570"/>
      <c r="AC568" s="570"/>
      <c r="AD568" s="570"/>
      <c r="AE568" s="570"/>
      <c r="AF568" s="570"/>
      <c r="AG568" s="570"/>
      <c r="AH568" s="570"/>
      <c r="AI568" s="570"/>
      <c r="AJ568" s="570"/>
      <c r="AK568" s="570"/>
      <c r="AL568" s="570"/>
      <c r="AM568" s="570"/>
      <c r="AN568" s="570"/>
      <c r="AO568" s="570"/>
      <c r="AP568" s="570"/>
      <c r="AQ568" s="570"/>
      <c r="AR568" s="570"/>
      <c r="AS568" s="570"/>
      <c r="AT568" s="570"/>
      <c r="AU568" s="570"/>
      <c r="AV568" s="570"/>
      <c r="AW568" s="570">
        <f t="shared" ref="AW568:BP568" si="876">$C568*AW637</f>
        <v>0</v>
      </c>
      <c r="AX568" s="570">
        <f t="shared" si="876"/>
        <v>0</v>
      </c>
      <c r="AY568" s="570">
        <f t="shared" si="876"/>
        <v>0</v>
      </c>
      <c r="AZ568" s="570">
        <f t="shared" si="876"/>
        <v>0</v>
      </c>
      <c r="BA568" s="570">
        <f t="shared" si="876"/>
        <v>0</v>
      </c>
      <c r="BB568" s="570">
        <f t="shared" si="876"/>
        <v>0</v>
      </c>
      <c r="BC568" s="570">
        <f t="shared" si="876"/>
        <v>0</v>
      </c>
      <c r="BD568" s="570">
        <f t="shared" si="876"/>
        <v>0</v>
      </c>
      <c r="BE568" s="570">
        <f t="shared" si="876"/>
        <v>0</v>
      </c>
      <c r="BF568" s="570">
        <f t="shared" si="876"/>
        <v>0</v>
      </c>
      <c r="BG568" s="570">
        <f t="shared" si="876"/>
        <v>0</v>
      </c>
      <c r="BH568" s="570">
        <f t="shared" si="876"/>
        <v>0</v>
      </c>
      <c r="BI568" s="570">
        <f t="shared" si="876"/>
        <v>0</v>
      </c>
      <c r="BJ568" s="570">
        <f t="shared" si="876"/>
        <v>0</v>
      </c>
      <c r="BK568" s="570">
        <f t="shared" si="876"/>
        <v>0</v>
      </c>
      <c r="BL568" s="570">
        <f t="shared" si="876"/>
        <v>0</v>
      </c>
      <c r="BM568" s="570">
        <f t="shared" si="876"/>
        <v>0</v>
      </c>
      <c r="BN568" s="570">
        <f t="shared" si="876"/>
        <v>0</v>
      </c>
      <c r="BO568" s="570">
        <f t="shared" si="876"/>
        <v>0</v>
      </c>
      <c r="BP568" s="570">
        <f t="shared" si="876"/>
        <v>0</v>
      </c>
      <c r="BQ568" s="570">
        <f t="shared" si="874"/>
        <v>0</v>
      </c>
    </row>
    <row r="569" spans="1:69" s="325" customFormat="1" ht="12.75" x14ac:dyDescent="0.2">
      <c r="A569" s="610">
        <v>1915</v>
      </c>
      <c r="B569" s="349" t="s">
        <v>509</v>
      </c>
      <c r="C569" s="1177">
        <f>'I4 BO ASSETS'!O66</f>
        <v>0</v>
      </c>
      <c r="D569" s="570"/>
      <c r="E569" s="570"/>
      <c r="F569" s="570"/>
      <c r="G569" s="570"/>
      <c r="H569" s="570"/>
      <c r="I569" s="570"/>
      <c r="J569" s="570"/>
      <c r="K569" s="570"/>
      <c r="L569" s="570"/>
      <c r="M569" s="570"/>
      <c r="N569" s="570"/>
      <c r="O569" s="570"/>
      <c r="P569" s="570"/>
      <c r="Q569" s="570"/>
      <c r="R569" s="570"/>
      <c r="S569" s="570"/>
      <c r="T569" s="570"/>
      <c r="U569" s="570"/>
      <c r="V569" s="570"/>
      <c r="W569" s="570"/>
      <c r="X569" s="570"/>
      <c r="Y569" s="570"/>
      <c r="Z569" s="570"/>
      <c r="AA569" s="570"/>
      <c r="AB569" s="570"/>
      <c r="AC569" s="570"/>
      <c r="AD569" s="570"/>
      <c r="AE569" s="570"/>
      <c r="AF569" s="570"/>
      <c r="AG569" s="570"/>
      <c r="AH569" s="570"/>
      <c r="AI569" s="570"/>
      <c r="AJ569" s="570"/>
      <c r="AK569" s="570"/>
      <c r="AL569" s="570"/>
      <c r="AM569" s="570"/>
      <c r="AN569" s="570"/>
      <c r="AO569" s="570"/>
      <c r="AP569" s="570"/>
      <c r="AQ569" s="570"/>
      <c r="AR569" s="570"/>
      <c r="AS569" s="570"/>
      <c r="AT569" s="570"/>
      <c r="AU569" s="570"/>
      <c r="AV569" s="570"/>
      <c r="AW569" s="570">
        <f t="shared" ref="AW569:BP569" si="877">$C569*AW638</f>
        <v>0</v>
      </c>
      <c r="AX569" s="570">
        <f t="shared" si="877"/>
        <v>0</v>
      </c>
      <c r="AY569" s="570">
        <f t="shared" si="877"/>
        <v>0</v>
      </c>
      <c r="AZ569" s="570">
        <f t="shared" si="877"/>
        <v>0</v>
      </c>
      <c r="BA569" s="570">
        <f t="shared" si="877"/>
        <v>0</v>
      </c>
      <c r="BB569" s="570">
        <f t="shared" si="877"/>
        <v>0</v>
      </c>
      <c r="BC569" s="570">
        <f t="shared" si="877"/>
        <v>0</v>
      </c>
      <c r="BD569" s="570">
        <f t="shared" si="877"/>
        <v>0</v>
      </c>
      <c r="BE569" s="570">
        <f t="shared" si="877"/>
        <v>0</v>
      </c>
      <c r="BF569" s="570">
        <f t="shared" si="877"/>
        <v>0</v>
      </c>
      <c r="BG569" s="570">
        <f t="shared" si="877"/>
        <v>0</v>
      </c>
      <c r="BH569" s="570">
        <f t="shared" si="877"/>
        <v>0</v>
      </c>
      <c r="BI569" s="570">
        <f t="shared" si="877"/>
        <v>0</v>
      </c>
      <c r="BJ569" s="570">
        <f t="shared" si="877"/>
        <v>0</v>
      </c>
      <c r="BK569" s="570">
        <f t="shared" si="877"/>
        <v>0</v>
      </c>
      <c r="BL569" s="570">
        <f t="shared" si="877"/>
        <v>0</v>
      </c>
      <c r="BM569" s="570">
        <f t="shared" si="877"/>
        <v>0</v>
      </c>
      <c r="BN569" s="570">
        <f t="shared" si="877"/>
        <v>0</v>
      </c>
      <c r="BO569" s="570">
        <f t="shared" si="877"/>
        <v>0</v>
      </c>
      <c r="BP569" s="570">
        <f t="shared" si="877"/>
        <v>0</v>
      </c>
      <c r="BQ569" s="570">
        <f t="shared" si="874"/>
        <v>0</v>
      </c>
    </row>
    <row r="570" spans="1:69" s="325" customFormat="1" ht="12.75" x14ac:dyDescent="0.2">
      <c r="A570" s="610">
        <v>1920</v>
      </c>
      <c r="B570" s="349" t="s">
        <v>510</v>
      </c>
      <c r="C570" s="1177">
        <f>'I4 BO ASSETS'!O67</f>
        <v>0</v>
      </c>
      <c r="D570" s="570"/>
      <c r="E570" s="570"/>
      <c r="F570" s="570"/>
      <c r="G570" s="570"/>
      <c r="H570" s="570"/>
      <c r="I570" s="570"/>
      <c r="J570" s="570"/>
      <c r="K570" s="570"/>
      <c r="L570" s="570"/>
      <c r="M570" s="570"/>
      <c r="N570" s="570"/>
      <c r="O570" s="570"/>
      <c r="P570" s="570"/>
      <c r="Q570" s="570"/>
      <c r="R570" s="570"/>
      <c r="S570" s="570"/>
      <c r="T570" s="570"/>
      <c r="U570" s="570"/>
      <c r="V570" s="570"/>
      <c r="W570" s="570"/>
      <c r="X570" s="570"/>
      <c r="Y570" s="570"/>
      <c r="Z570" s="570"/>
      <c r="AA570" s="570"/>
      <c r="AB570" s="570"/>
      <c r="AC570" s="570"/>
      <c r="AD570" s="570"/>
      <c r="AE570" s="570"/>
      <c r="AF570" s="570"/>
      <c r="AG570" s="570"/>
      <c r="AH570" s="570"/>
      <c r="AI570" s="570"/>
      <c r="AJ570" s="570"/>
      <c r="AK570" s="570"/>
      <c r="AL570" s="570"/>
      <c r="AM570" s="570"/>
      <c r="AN570" s="570"/>
      <c r="AO570" s="570"/>
      <c r="AP570" s="570"/>
      <c r="AQ570" s="570"/>
      <c r="AR570" s="570"/>
      <c r="AS570" s="570"/>
      <c r="AT570" s="570"/>
      <c r="AU570" s="570"/>
      <c r="AV570" s="570"/>
      <c r="AW570" s="570">
        <f t="shared" ref="AW570:BP570" si="878">$C570*AW639</f>
        <v>0</v>
      </c>
      <c r="AX570" s="570">
        <f t="shared" si="878"/>
        <v>0</v>
      </c>
      <c r="AY570" s="570">
        <f t="shared" si="878"/>
        <v>0</v>
      </c>
      <c r="AZ570" s="570">
        <f t="shared" si="878"/>
        <v>0</v>
      </c>
      <c r="BA570" s="570">
        <f t="shared" si="878"/>
        <v>0</v>
      </c>
      <c r="BB570" s="570">
        <f t="shared" si="878"/>
        <v>0</v>
      </c>
      <c r="BC570" s="570">
        <f t="shared" si="878"/>
        <v>0</v>
      </c>
      <c r="BD570" s="570">
        <f t="shared" si="878"/>
        <v>0</v>
      </c>
      <c r="BE570" s="570">
        <f t="shared" si="878"/>
        <v>0</v>
      </c>
      <c r="BF570" s="570">
        <f t="shared" si="878"/>
        <v>0</v>
      </c>
      <c r="BG570" s="570">
        <f t="shared" si="878"/>
        <v>0</v>
      </c>
      <c r="BH570" s="570">
        <f t="shared" si="878"/>
        <v>0</v>
      </c>
      <c r="BI570" s="570">
        <f t="shared" si="878"/>
        <v>0</v>
      </c>
      <c r="BJ570" s="570">
        <f t="shared" si="878"/>
        <v>0</v>
      </c>
      <c r="BK570" s="570">
        <f t="shared" si="878"/>
        <v>0</v>
      </c>
      <c r="BL570" s="570">
        <f t="shared" si="878"/>
        <v>0</v>
      </c>
      <c r="BM570" s="570">
        <f t="shared" si="878"/>
        <v>0</v>
      </c>
      <c r="BN570" s="570">
        <f t="shared" si="878"/>
        <v>0</v>
      </c>
      <c r="BO570" s="570">
        <f t="shared" si="878"/>
        <v>0</v>
      </c>
      <c r="BP570" s="570">
        <f t="shared" si="878"/>
        <v>0</v>
      </c>
      <c r="BQ570" s="570">
        <f t="shared" si="874"/>
        <v>0</v>
      </c>
    </row>
    <row r="571" spans="1:69" s="325" customFormat="1" ht="12.75" x14ac:dyDescent="0.2">
      <c r="A571" s="610">
        <v>1925</v>
      </c>
      <c r="B571" s="349" t="s">
        <v>511</v>
      </c>
      <c r="C571" s="1177">
        <f>'I4 BO ASSETS'!O68</f>
        <v>0</v>
      </c>
      <c r="D571" s="570"/>
      <c r="E571" s="570"/>
      <c r="F571" s="570"/>
      <c r="G571" s="570"/>
      <c r="H571" s="570"/>
      <c r="I571" s="570"/>
      <c r="J571" s="570"/>
      <c r="K571" s="570"/>
      <c r="L571" s="570"/>
      <c r="M571" s="570"/>
      <c r="N571" s="570"/>
      <c r="O571" s="570"/>
      <c r="P571" s="570"/>
      <c r="Q571" s="570"/>
      <c r="R571" s="570"/>
      <c r="S571" s="570"/>
      <c r="T571" s="570"/>
      <c r="U571" s="570"/>
      <c r="V571" s="570"/>
      <c r="W571" s="570"/>
      <c r="X571" s="570"/>
      <c r="Y571" s="570"/>
      <c r="Z571" s="570"/>
      <c r="AA571" s="570"/>
      <c r="AB571" s="570"/>
      <c r="AC571" s="570"/>
      <c r="AD571" s="570"/>
      <c r="AE571" s="570"/>
      <c r="AF571" s="570"/>
      <c r="AG571" s="570"/>
      <c r="AH571" s="570"/>
      <c r="AI571" s="570"/>
      <c r="AJ571" s="570"/>
      <c r="AK571" s="570"/>
      <c r="AL571" s="570"/>
      <c r="AM571" s="570"/>
      <c r="AN571" s="570"/>
      <c r="AO571" s="570"/>
      <c r="AP571" s="570"/>
      <c r="AQ571" s="570"/>
      <c r="AR571" s="570"/>
      <c r="AS571" s="570"/>
      <c r="AT571" s="570"/>
      <c r="AU571" s="570"/>
      <c r="AV571" s="570"/>
      <c r="AW571" s="570">
        <f t="shared" ref="AW571:BP571" si="879">$C571*AW640</f>
        <v>0</v>
      </c>
      <c r="AX571" s="570">
        <f t="shared" si="879"/>
        <v>0</v>
      </c>
      <c r="AY571" s="570">
        <f t="shared" si="879"/>
        <v>0</v>
      </c>
      <c r="AZ571" s="570">
        <f t="shared" si="879"/>
        <v>0</v>
      </c>
      <c r="BA571" s="570">
        <f t="shared" si="879"/>
        <v>0</v>
      </c>
      <c r="BB571" s="570">
        <f t="shared" si="879"/>
        <v>0</v>
      </c>
      <c r="BC571" s="570">
        <f t="shared" si="879"/>
        <v>0</v>
      </c>
      <c r="BD571" s="570">
        <f t="shared" si="879"/>
        <v>0</v>
      </c>
      <c r="BE571" s="570">
        <f t="shared" si="879"/>
        <v>0</v>
      </c>
      <c r="BF571" s="570">
        <f t="shared" si="879"/>
        <v>0</v>
      </c>
      <c r="BG571" s="570">
        <f t="shared" si="879"/>
        <v>0</v>
      </c>
      <c r="BH571" s="570">
        <f t="shared" si="879"/>
        <v>0</v>
      </c>
      <c r="BI571" s="570">
        <f t="shared" si="879"/>
        <v>0</v>
      </c>
      <c r="BJ571" s="570">
        <f t="shared" si="879"/>
        <v>0</v>
      </c>
      <c r="BK571" s="570">
        <f t="shared" si="879"/>
        <v>0</v>
      </c>
      <c r="BL571" s="570">
        <f t="shared" si="879"/>
        <v>0</v>
      </c>
      <c r="BM571" s="570">
        <f t="shared" si="879"/>
        <v>0</v>
      </c>
      <c r="BN571" s="570">
        <f t="shared" si="879"/>
        <v>0</v>
      </c>
      <c r="BO571" s="570">
        <f t="shared" si="879"/>
        <v>0</v>
      </c>
      <c r="BP571" s="570">
        <f t="shared" si="879"/>
        <v>0</v>
      </c>
      <c r="BQ571" s="570">
        <f t="shared" si="874"/>
        <v>0</v>
      </c>
    </row>
    <row r="572" spans="1:69" s="325" customFormat="1" ht="12.75" x14ac:dyDescent="0.2">
      <c r="A572" s="610">
        <v>1930</v>
      </c>
      <c r="B572" s="349" t="s">
        <v>512</v>
      </c>
      <c r="C572" s="1177">
        <f>'I4 BO ASSETS'!O69</f>
        <v>0</v>
      </c>
      <c r="D572" s="570"/>
      <c r="E572" s="570"/>
      <c r="F572" s="570"/>
      <c r="G572" s="570"/>
      <c r="H572" s="570"/>
      <c r="I572" s="570"/>
      <c r="J572" s="570"/>
      <c r="K572" s="570"/>
      <c r="L572" s="570"/>
      <c r="M572" s="570"/>
      <c r="N572" s="570"/>
      <c r="O572" s="570"/>
      <c r="P572" s="570"/>
      <c r="Q572" s="570"/>
      <c r="R572" s="570"/>
      <c r="S572" s="570"/>
      <c r="T572" s="570"/>
      <c r="U572" s="570"/>
      <c r="V572" s="570"/>
      <c r="W572" s="570"/>
      <c r="X572" s="570"/>
      <c r="Y572" s="570"/>
      <c r="Z572" s="570"/>
      <c r="AA572" s="570"/>
      <c r="AB572" s="570"/>
      <c r="AC572" s="570"/>
      <c r="AD572" s="570"/>
      <c r="AE572" s="570"/>
      <c r="AF572" s="570"/>
      <c r="AG572" s="570"/>
      <c r="AH572" s="570"/>
      <c r="AI572" s="570"/>
      <c r="AJ572" s="570"/>
      <c r="AK572" s="570"/>
      <c r="AL572" s="570"/>
      <c r="AM572" s="570"/>
      <c r="AN572" s="570"/>
      <c r="AO572" s="570"/>
      <c r="AP572" s="570"/>
      <c r="AQ572" s="570"/>
      <c r="AR572" s="570"/>
      <c r="AS572" s="570"/>
      <c r="AT572" s="570"/>
      <c r="AU572" s="570"/>
      <c r="AV572" s="570"/>
      <c r="AW572" s="570">
        <f t="shared" ref="AW572:BP572" si="880">$C572*AW641</f>
        <v>0</v>
      </c>
      <c r="AX572" s="570">
        <f t="shared" si="880"/>
        <v>0</v>
      </c>
      <c r="AY572" s="570">
        <f t="shared" si="880"/>
        <v>0</v>
      </c>
      <c r="AZ572" s="570">
        <f t="shared" si="880"/>
        <v>0</v>
      </c>
      <c r="BA572" s="570">
        <f t="shared" si="880"/>
        <v>0</v>
      </c>
      <c r="BB572" s="570">
        <f t="shared" si="880"/>
        <v>0</v>
      </c>
      <c r="BC572" s="570">
        <f t="shared" si="880"/>
        <v>0</v>
      </c>
      <c r="BD572" s="570">
        <f t="shared" si="880"/>
        <v>0</v>
      </c>
      <c r="BE572" s="570">
        <f t="shared" si="880"/>
        <v>0</v>
      </c>
      <c r="BF572" s="570">
        <f t="shared" si="880"/>
        <v>0</v>
      </c>
      <c r="BG572" s="570">
        <f t="shared" si="880"/>
        <v>0</v>
      </c>
      <c r="BH572" s="570">
        <f t="shared" si="880"/>
        <v>0</v>
      </c>
      <c r="BI572" s="570">
        <f t="shared" si="880"/>
        <v>0</v>
      </c>
      <c r="BJ572" s="570">
        <f t="shared" si="880"/>
        <v>0</v>
      </c>
      <c r="BK572" s="570">
        <f t="shared" si="880"/>
        <v>0</v>
      </c>
      <c r="BL572" s="570">
        <f t="shared" si="880"/>
        <v>0</v>
      </c>
      <c r="BM572" s="570">
        <f t="shared" si="880"/>
        <v>0</v>
      </c>
      <c r="BN572" s="570">
        <f t="shared" si="880"/>
        <v>0</v>
      </c>
      <c r="BO572" s="570">
        <f t="shared" si="880"/>
        <v>0</v>
      </c>
      <c r="BP572" s="570">
        <f t="shared" si="880"/>
        <v>0</v>
      </c>
      <c r="BQ572" s="570">
        <f t="shared" si="874"/>
        <v>0</v>
      </c>
    </row>
    <row r="573" spans="1:69" s="325" customFormat="1" ht="12.75" x14ac:dyDescent="0.2">
      <c r="A573" s="610">
        <v>1935</v>
      </c>
      <c r="B573" s="349" t="s">
        <v>513</v>
      </c>
      <c r="C573" s="1177">
        <f>'I4 BO ASSETS'!O70</f>
        <v>0</v>
      </c>
      <c r="D573" s="570"/>
      <c r="E573" s="570"/>
      <c r="F573" s="570"/>
      <c r="G573" s="570"/>
      <c r="H573" s="570"/>
      <c r="I573" s="570"/>
      <c r="J573" s="570"/>
      <c r="K573" s="570"/>
      <c r="L573" s="570"/>
      <c r="M573" s="570"/>
      <c r="N573" s="570"/>
      <c r="O573" s="570"/>
      <c r="P573" s="570"/>
      <c r="Q573" s="570"/>
      <c r="R573" s="570"/>
      <c r="S573" s="570"/>
      <c r="T573" s="570"/>
      <c r="U573" s="570"/>
      <c r="V573" s="570"/>
      <c r="W573" s="570"/>
      <c r="X573" s="570"/>
      <c r="Y573" s="570"/>
      <c r="Z573" s="570"/>
      <c r="AA573" s="570"/>
      <c r="AB573" s="570"/>
      <c r="AC573" s="570"/>
      <c r="AD573" s="570"/>
      <c r="AE573" s="570"/>
      <c r="AF573" s="570"/>
      <c r="AG573" s="570"/>
      <c r="AH573" s="570"/>
      <c r="AI573" s="570"/>
      <c r="AJ573" s="570"/>
      <c r="AK573" s="570"/>
      <c r="AL573" s="570"/>
      <c r="AM573" s="570"/>
      <c r="AN573" s="570"/>
      <c r="AO573" s="570"/>
      <c r="AP573" s="570"/>
      <c r="AQ573" s="570"/>
      <c r="AR573" s="570"/>
      <c r="AS573" s="570"/>
      <c r="AT573" s="570"/>
      <c r="AU573" s="570"/>
      <c r="AV573" s="570"/>
      <c r="AW573" s="570">
        <f t="shared" ref="AW573:BP573" si="881">$C573*AW642</f>
        <v>0</v>
      </c>
      <c r="AX573" s="570">
        <f t="shared" si="881"/>
        <v>0</v>
      </c>
      <c r="AY573" s="570">
        <f t="shared" si="881"/>
        <v>0</v>
      </c>
      <c r="AZ573" s="570">
        <f t="shared" si="881"/>
        <v>0</v>
      </c>
      <c r="BA573" s="570">
        <f t="shared" si="881"/>
        <v>0</v>
      </c>
      <c r="BB573" s="570">
        <f t="shared" si="881"/>
        <v>0</v>
      </c>
      <c r="BC573" s="570">
        <f t="shared" si="881"/>
        <v>0</v>
      </c>
      <c r="BD573" s="570">
        <f t="shared" si="881"/>
        <v>0</v>
      </c>
      <c r="BE573" s="570">
        <f t="shared" si="881"/>
        <v>0</v>
      </c>
      <c r="BF573" s="570">
        <f t="shared" si="881"/>
        <v>0</v>
      </c>
      <c r="BG573" s="570">
        <f t="shared" si="881"/>
        <v>0</v>
      </c>
      <c r="BH573" s="570">
        <f t="shared" si="881"/>
        <v>0</v>
      </c>
      <c r="BI573" s="570">
        <f t="shared" si="881"/>
        <v>0</v>
      </c>
      <c r="BJ573" s="570">
        <f t="shared" si="881"/>
        <v>0</v>
      </c>
      <c r="BK573" s="570">
        <f t="shared" si="881"/>
        <v>0</v>
      </c>
      <c r="BL573" s="570">
        <f t="shared" si="881"/>
        <v>0</v>
      </c>
      <c r="BM573" s="570">
        <f t="shared" si="881"/>
        <v>0</v>
      </c>
      <c r="BN573" s="570">
        <f t="shared" si="881"/>
        <v>0</v>
      </c>
      <c r="BO573" s="570">
        <f t="shared" si="881"/>
        <v>0</v>
      </c>
      <c r="BP573" s="570">
        <f t="shared" si="881"/>
        <v>0</v>
      </c>
      <c r="BQ573" s="570">
        <f t="shared" si="874"/>
        <v>0</v>
      </c>
    </row>
    <row r="574" spans="1:69" s="325" customFormat="1" ht="12.75" x14ac:dyDescent="0.2">
      <c r="A574" s="610">
        <v>1940</v>
      </c>
      <c r="B574" s="349" t="s">
        <v>514</v>
      </c>
      <c r="C574" s="1177">
        <f>'I4 BO ASSETS'!O71</f>
        <v>0</v>
      </c>
      <c r="D574" s="570"/>
      <c r="E574" s="570"/>
      <c r="F574" s="570"/>
      <c r="G574" s="570"/>
      <c r="H574" s="570"/>
      <c r="I574" s="570"/>
      <c r="J574" s="570"/>
      <c r="K574" s="570"/>
      <c r="L574" s="570"/>
      <c r="M574" s="570"/>
      <c r="N574" s="570"/>
      <c r="O574" s="570"/>
      <c r="P574" s="570"/>
      <c r="Q574" s="570"/>
      <c r="R574" s="570"/>
      <c r="S574" s="570"/>
      <c r="T574" s="570"/>
      <c r="U574" s="570"/>
      <c r="V574" s="570"/>
      <c r="W574" s="570"/>
      <c r="X574" s="570"/>
      <c r="Y574" s="570"/>
      <c r="Z574" s="570"/>
      <c r="AA574" s="570"/>
      <c r="AB574" s="570"/>
      <c r="AC574" s="570"/>
      <c r="AD574" s="570"/>
      <c r="AE574" s="570"/>
      <c r="AF574" s="570"/>
      <c r="AG574" s="570"/>
      <c r="AH574" s="570"/>
      <c r="AI574" s="570"/>
      <c r="AJ574" s="570"/>
      <c r="AK574" s="570"/>
      <c r="AL574" s="570"/>
      <c r="AM574" s="570"/>
      <c r="AN574" s="570"/>
      <c r="AO574" s="570"/>
      <c r="AP574" s="570"/>
      <c r="AQ574" s="570"/>
      <c r="AR574" s="570"/>
      <c r="AS574" s="570"/>
      <c r="AT574" s="570"/>
      <c r="AU574" s="570"/>
      <c r="AV574" s="570"/>
      <c r="AW574" s="570">
        <f t="shared" ref="AW574:BP574" si="882">$C574*AW643</f>
        <v>0</v>
      </c>
      <c r="AX574" s="570">
        <f t="shared" si="882"/>
        <v>0</v>
      </c>
      <c r="AY574" s="570">
        <f t="shared" si="882"/>
        <v>0</v>
      </c>
      <c r="AZ574" s="570">
        <f t="shared" si="882"/>
        <v>0</v>
      </c>
      <c r="BA574" s="570">
        <f t="shared" si="882"/>
        <v>0</v>
      </c>
      <c r="BB574" s="570">
        <f t="shared" si="882"/>
        <v>0</v>
      </c>
      <c r="BC574" s="570">
        <f t="shared" si="882"/>
        <v>0</v>
      </c>
      <c r="BD574" s="570">
        <f t="shared" si="882"/>
        <v>0</v>
      </c>
      <c r="BE574" s="570">
        <f t="shared" si="882"/>
        <v>0</v>
      </c>
      <c r="BF574" s="570">
        <f t="shared" si="882"/>
        <v>0</v>
      </c>
      <c r="BG574" s="570">
        <f t="shared" si="882"/>
        <v>0</v>
      </c>
      <c r="BH574" s="570">
        <f t="shared" si="882"/>
        <v>0</v>
      </c>
      <c r="BI574" s="570">
        <f t="shared" si="882"/>
        <v>0</v>
      </c>
      <c r="BJ574" s="570">
        <f t="shared" si="882"/>
        <v>0</v>
      </c>
      <c r="BK574" s="570">
        <f t="shared" si="882"/>
        <v>0</v>
      </c>
      <c r="BL574" s="570">
        <f t="shared" si="882"/>
        <v>0</v>
      </c>
      <c r="BM574" s="570">
        <f t="shared" si="882"/>
        <v>0</v>
      </c>
      <c r="BN574" s="570">
        <f t="shared" si="882"/>
        <v>0</v>
      </c>
      <c r="BO574" s="570">
        <f t="shared" si="882"/>
        <v>0</v>
      </c>
      <c r="BP574" s="570">
        <f t="shared" si="882"/>
        <v>0</v>
      </c>
      <c r="BQ574" s="570">
        <f t="shared" si="874"/>
        <v>0</v>
      </c>
    </row>
    <row r="575" spans="1:69" s="325" customFormat="1" ht="12.75" x14ac:dyDescent="0.2">
      <c r="A575" s="610">
        <v>1945</v>
      </c>
      <c r="B575" s="349" t="s">
        <v>515</v>
      </c>
      <c r="C575" s="1177">
        <f>'I4 BO ASSETS'!O72</f>
        <v>0</v>
      </c>
      <c r="D575" s="570"/>
      <c r="E575" s="570"/>
      <c r="F575" s="570"/>
      <c r="G575" s="570"/>
      <c r="H575" s="570"/>
      <c r="I575" s="570"/>
      <c r="J575" s="570"/>
      <c r="K575" s="570"/>
      <c r="L575" s="570"/>
      <c r="M575" s="570"/>
      <c r="N575" s="570"/>
      <c r="O575" s="570"/>
      <c r="P575" s="570"/>
      <c r="Q575" s="570"/>
      <c r="R575" s="570"/>
      <c r="S575" s="570"/>
      <c r="T575" s="570"/>
      <c r="U575" s="570"/>
      <c r="V575" s="570"/>
      <c r="W575" s="570"/>
      <c r="X575" s="570"/>
      <c r="Y575" s="570"/>
      <c r="Z575" s="570"/>
      <c r="AA575" s="570"/>
      <c r="AB575" s="570"/>
      <c r="AC575" s="570"/>
      <c r="AD575" s="570"/>
      <c r="AE575" s="570"/>
      <c r="AF575" s="570"/>
      <c r="AG575" s="570"/>
      <c r="AH575" s="570"/>
      <c r="AI575" s="570"/>
      <c r="AJ575" s="570"/>
      <c r="AK575" s="570"/>
      <c r="AL575" s="570"/>
      <c r="AM575" s="570"/>
      <c r="AN575" s="570"/>
      <c r="AO575" s="570"/>
      <c r="AP575" s="570"/>
      <c r="AQ575" s="570"/>
      <c r="AR575" s="570"/>
      <c r="AS575" s="570"/>
      <c r="AT575" s="570"/>
      <c r="AU575" s="570"/>
      <c r="AV575" s="570"/>
      <c r="AW575" s="570">
        <f t="shared" ref="AW575:BP575" si="883">$C575*AW644</f>
        <v>0</v>
      </c>
      <c r="AX575" s="570">
        <f t="shared" si="883"/>
        <v>0</v>
      </c>
      <c r="AY575" s="570">
        <f t="shared" si="883"/>
        <v>0</v>
      </c>
      <c r="AZ575" s="570">
        <f t="shared" si="883"/>
        <v>0</v>
      </c>
      <c r="BA575" s="570">
        <f t="shared" si="883"/>
        <v>0</v>
      </c>
      <c r="BB575" s="570">
        <f t="shared" si="883"/>
        <v>0</v>
      </c>
      <c r="BC575" s="570">
        <f t="shared" si="883"/>
        <v>0</v>
      </c>
      <c r="BD575" s="570">
        <f t="shared" si="883"/>
        <v>0</v>
      </c>
      <c r="BE575" s="570">
        <f t="shared" si="883"/>
        <v>0</v>
      </c>
      <c r="BF575" s="570">
        <f t="shared" si="883"/>
        <v>0</v>
      </c>
      <c r="BG575" s="570">
        <f t="shared" si="883"/>
        <v>0</v>
      </c>
      <c r="BH575" s="570">
        <f t="shared" si="883"/>
        <v>0</v>
      </c>
      <c r="BI575" s="570">
        <f t="shared" si="883"/>
        <v>0</v>
      </c>
      <c r="BJ575" s="570">
        <f t="shared" si="883"/>
        <v>0</v>
      </c>
      <c r="BK575" s="570">
        <f t="shared" si="883"/>
        <v>0</v>
      </c>
      <c r="BL575" s="570">
        <f t="shared" si="883"/>
        <v>0</v>
      </c>
      <c r="BM575" s="570">
        <f t="shared" si="883"/>
        <v>0</v>
      </c>
      <c r="BN575" s="570">
        <f t="shared" si="883"/>
        <v>0</v>
      </c>
      <c r="BO575" s="570">
        <f t="shared" si="883"/>
        <v>0</v>
      </c>
      <c r="BP575" s="570">
        <f t="shared" si="883"/>
        <v>0</v>
      </c>
      <c r="BQ575" s="570">
        <f t="shared" si="874"/>
        <v>0</v>
      </c>
    </row>
    <row r="576" spans="1:69" s="325" customFormat="1" ht="12.75" x14ac:dyDescent="0.2">
      <c r="A576" s="610">
        <v>1950</v>
      </c>
      <c r="B576" s="349" t="s">
        <v>516</v>
      </c>
      <c r="C576" s="1177">
        <f>'I4 BO ASSETS'!O73</f>
        <v>0</v>
      </c>
      <c r="D576" s="570"/>
      <c r="E576" s="570"/>
      <c r="F576" s="570"/>
      <c r="G576" s="570"/>
      <c r="H576" s="570"/>
      <c r="I576" s="570"/>
      <c r="J576" s="570"/>
      <c r="K576" s="570"/>
      <c r="L576" s="570"/>
      <c r="M576" s="570"/>
      <c r="N576" s="570"/>
      <c r="O576" s="570"/>
      <c r="P576" s="570"/>
      <c r="Q576" s="570"/>
      <c r="R576" s="570"/>
      <c r="S576" s="570"/>
      <c r="T576" s="570"/>
      <c r="U576" s="570"/>
      <c r="V576" s="570"/>
      <c r="W576" s="570"/>
      <c r="X576" s="570"/>
      <c r="Y576" s="570"/>
      <c r="Z576" s="570"/>
      <c r="AA576" s="570"/>
      <c r="AB576" s="570"/>
      <c r="AC576" s="570"/>
      <c r="AD576" s="570"/>
      <c r="AE576" s="570"/>
      <c r="AF576" s="570"/>
      <c r="AG576" s="570"/>
      <c r="AH576" s="570"/>
      <c r="AI576" s="570"/>
      <c r="AJ576" s="570"/>
      <c r="AK576" s="570"/>
      <c r="AL576" s="570"/>
      <c r="AM576" s="570"/>
      <c r="AN576" s="570"/>
      <c r="AO576" s="570"/>
      <c r="AP576" s="570"/>
      <c r="AQ576" s="570"/>
      <c r="AR576" s="570"/>
      <c r="AS576" s="570"/>
      <c r="AT576" s="570"/>
      <c r="AU576" s="570"/>
      <c r="AV576" s="570"/>
      <c r="AW576" s="570">
        <f t="shared" ref="AW576:BP576" si="884">$C576*AW645</f>
        <v>0</v>
      </c>
      <c r="AX576" s="570">
        <f t="shared" si="884"/>
        <v>0</v>
      </c>
      <c r="AY576" s="570">
        <f t="shared" si="884"/>
        <v>0</v>
      </c>
      <c r="AZ576" s="570">
        <f t="shared" si="884"/>
        <v>0</v>
      </c>
      <c r="BA576" s="570">
        <f t="shared" si="884"/>
        <v>0</v>
      </c>
      <c r="BB576" s="570">
        <f t="shared" si="884"/>
        <v>0</v>
      </c>
      <c r="BC576" s="570">
        <f t="shared" si="884"/>
        <v>0</v>
      </c>
      <c r="BD576" s="570">
        <f t="shared" si="884"/>
        <v>0</v>
      </c>
      <c r="BE576" s="570">
        <f t="shared" si="884"/>
        <v>0</v>
      </c>
      <c r="BF576" s="570">
        <f t="shared" si="884"/>
        <v>0</v>
      </c>
      <c r="BG576" s="570">
        <f t="shared" si="884"/>
        <v>0</v>
      </c>
      <c r="BH576" s="570">
        <f t="shared" si="884"/>
        <v>0</v>
      </c>
      <c r="BI576" s="570">
        <f t="shared" si="884"/>
        <v>0</v>
      </c>
      <c r="BJ576" s="570">
        <f t="shared" si="884"/>
        <v>0</v>
      </c>
      <c r="BK576" s="570">
        <f t="shared" si="884"/>
        <v>0</v>
      </c>
      <c r="BL576" s="570">
        <f t="shared" si="884"/>
        <v>0</v>
      </c>
      <c r="BM576" s="570">
        <f t="shared" si="884"/>
        <v>0</v>
      </c>
      <c r="BN576" s="570">
        <f t="shared" si="884"/>
        <v>0</v>
      </c>
      <c r="BO576" s="570">
        <f t="shared" si="884"/>
        <v>0</v>
      </c>
      <c r="BP576" s="570">
        <f t="shared" si="884"/>
        <v>0</v>
      </c>
      <c r="BQ576" s="570">
        <f t="shared" si="874"/>
        <v>0</v>
      </c>
    </row>
    <row r="577" spans="1:69" s="325" customFormat="1" ht="12.75" x14ac:dyDescent="0.2">
      <c r="A577" s="610">
        <v>1955</v>
      </c>
      <c r="B577" s="349" t="s">
        <v>273</v>
      </c>
      <c r="C577" s="1177">
        <f>'I4 BO ASSETS'!O74</f>
        <v>0</v>
      </c>
      <c r="D577" s="570"/>
      <c r="E577" s="570"/>
      <c r="F577" s="570"/>
      <c r="G577" s="570"/>
      <c r="H577" s="570"/>
      <c r="I577" s="570"/>
      <c r="J577" s="570"/>
      <c r="K577" s="570"/>
      <c r="L577" s="570"/>
      <c r="M577" s="570"/>
      <c r="N577" s="570"/>
      <c r="O577" s="570"/>
      <c r="P577" s="570"/>
      <c r="Q577" s="570"/>
      <c r="R577" s="570"/>
      <c r="S577" s="570"/>
      <c r="T577" s="570"/>
      <c r="U577" s="570"/>
      <c r="V577" s="570"/>
      <c r="W577" s="570"/>
      <c r="X577" s="570"/>
      <c r="Y577" s="570"/>
      <c r="Z577" s="570"/>
      <c r="AA577" s="570"/>
      <c r="AB577" s="570"/>
      <c r="AC577" s="570"/>
      <c r="AD577" s="570"/>
      <c r="AE577" s="570"/>
      <c r="AF577" s="570"/>
      <c r="AG577" s="570"/>
      <c r="AH577" s="570"/>
      <c r="AI577" s="570"/>
      <c r="AJ577" s="570"/>
      <c r="AK577" s="570"/>
      <c r="AL577" s="570"/>
      <c r="AM577" s="570"/>
      <c r="AN577" s="570"/>
      <c r="AO577" s="570"/>
      <c r="AP577" s="570"/>
      <c r="AQ577" s="570"/>
      <c r="AR577" s="570"/>
      <c r="AS577" s="570"/>
      <c r="AT577" s="570"/>
      <c r="AU577" s="570"/>
      <c r="AV577" s="570"/>
      <c r="AW577" s="570">
        <f t="shared" ref="AW577:BP577" si="885">$C577*AW646</f>
        <v>0</v>
      </c>
      <c r="AX577" s="570">
        <f t="shared" si="885"/>
        <v>0</v>
      </c>
      <c r="AY577" s="570">
        <f t="shared" si="885"/>
        <v>0</v>
      </c>
      <c r="AZ577" s="570">
        <f t="shared" si="885"/>
        <v>0</v>
      </c>
      <c r="BA577" s="570">
        <f t="shared" si="885"/>
        <v>0</v>
      </c>
      <c r="BB577" s="570">
        <f t="shared" si="885"/>
        <v>0</v>
      </c>
      <c r="BC577" s="570">
        <f t="shared" si="885"/>
        <v>0</v>
      </c>
      <c r="BD577" s="570">
        <f t="shared" si="885"/>
        <v>0</v>
      </c>
      <c r="BE577" s="570">
        <f t="shared" si="885"/>
        <v>0</v>
      </c>
      <c r="BF577" s="570">
        <f t="shared" si="885"/>
        <v>0</v>
      </c>
      <c r="BG577" s="570">
        <f t="shared" si="885"/>
        <v>0</v>
      </c>
      <c r="BH577" s="570">
        <f t="shared" si="885"/>
        <v>0</v>
      </c>
      <c r="BI577" s="570">
        <f t="shared" si="885"/>
        <v>0</v>
      </c>
      <c r="BJ577" s="570">
        <f t="shared" si="885"/>
        <v>0</v>
      </c>
      <c r="BK577" s="570">
        <f t="shared" si="885"/>
        <v>0</v>
      </c>
      <c r="BL577" s="570">
        <f t="shared" si="885"/>
        <v>0</v>
      </c>
      <c r="BM577" s="570">
        <f t="shared" si="885"/>
        <v>0</v>
      </c>
      <c r="BN577" s="570">
        <f t="shared" si="885"/>
        <v>0</v>
      </c>
      <c r="BO577" s="570">
        <f t="shared" si="885"/>
        <v>0</v>
      </c>
      <c r="BP577" s="570">
        <f t="shared" si="885"/>
        <v>0</v>
      </c>
      <c r="BQ577" s="570">
        <f t="shared" si="874"/>
        <v>0</v>
      </c>
    </row>
    <row r="578" spans="1:69" s="325" customFormat="1" ht="12.75" x14ac:dyDescent="0.2">
      <c r="A578" s="610">
        <v>1960</v>
      </c>
      <c r="B578" s="349" t="s">
        <v>274</v>
      </c>
      <c r="C578" s="1177">
        <f>'I4 BO ASSETS'!O75</f>
        <v>0</v>
      </c>
      <c r="D578" s="570"/>
      <c r="E578" s="570"/>
      <c r="F578" s="570"/>
      <c r="G578" s="570"/>
      <c r="H578" s="570"/>
      <c r="I578" s="570"/>
      <c r="J578" s="570"/>
      <c r="K578" s="570"/>
      <c r="L578" s="570"/>
      <c r="M578" s="570"/>
      <c r="N578" s="570"/>
      <c r="O578" s="570"/>
      <c r="P578" s="570"/>
      <c r="Q578" s="570"/>
      <c r="R578" s="570"/>
      <c r="S578" s="570"/>
      <c r="T578" s="570"/>
      <c r="U578" s="570"/>
      <c r="V578" s="570"/>
      <c r="W578" s="570"/>
      <c r="X578" s="570"/>
      <c r="Y578" s="570"/>
      <c r="Z578" s="570"/>
      <c r="AA578" s="570"/>
      <c r="AB578" s="570"/>
      <c r="AC578" s="570"/>
      <c r="AD578" s="570"/>
      <c r="AE578" s="570"/>
      <c r="AF578" s="570"/>
      <c r="AG578" s="570"/>
      <c r="AH578" s="570"/>
      <c r="AI578" s="570"/>
      <c r="AJ578" s="570"/>
      <c r="AK578" s="570"/>
      <c r="AL578" s="570"/>
      <c r="AM578" s="570"/>
      <c r="AN578" s="570"/>
      <c r="AO578" s="570"/>
      <c r="AP578" s="570"/>
      <c r="AQ578" s="570"/>
      <c r="AR578" s="570"/>
      <c r="AS578" s="570"/>
      <c r="AT578" s="570"/>
      <c r="AU578" s="570"/>
      <c r="AV578" s="570"/>
      <c r="AW578" s="570">
        <f t="shared" ref="AW578:BP578" si="886">$C578*AW647</f>
        <v>0</v>
      </c>
      <c r="AX578" s="570">
        <f t="shared" si="886"/>
        <v>0</v>
      </c>
      <c r="AY578" s="570">
        <f t="shared" si="886"/>
        <v>0</v>
      </c>
      <c r="AZ578" s="570">
        <f t="shared" si="886"/>
        <v>0</v>
      </c>
      <c r="BA578" s="570">
        <f t="shared" si="886"/>
        <v>0</v>
      </c>
      <c r="BB578" s="570">
        <f t="shared" si="886"/>
        <v>0</v>
      </c>
      <c r="BC578" s="570">
        <f t="shared" si="886"/>
        <v>0</v>
      </c>
      <c r="BD578" s="570">
        <f t="shared" si="886"/>
        <v>0</v>
      </c>
      <c r="BE578" s="570">
        <f t="shared" si="886"/>
        <v>0</v>
      </c>
      <c r="BF578" s="570">
        <f t="shared" si="886"/>
        <v>0</v>
      </c>
      <c r="BG578" s="570">
        <f t="shared" si="886"/>
        <v>0</v>
      </c>
      <c r="BH578" s="570">
        <f t="shared" si="886"/>
        <v>0</v>
      </c>
      <c r="BI578" s="570">
        <f t="shared" si="886"/>
        <v>0</v>
      </c>
      <c r="BJ578" s="570">
        <f t="shared" si="886"/>
        <v>0</v>
      </c>
      <c r="BK578" s="570">
        <f t="shared" si="886"/>
        <v>0</v>
      </c>
      <c r="BL578" s="570">
        <f t="shared" si="886"/>
        <v>0</v>
      </c>
      <c r="BM578" s="570">
        <f t="shared" si="886"/>
        <v>0</v>
      </c>
      <c r="BN578" s="570">
        <f t="shared" si="886"/>
        <v>0</v>
      </c>
      <c r="BO578" s="570">
        <f t="shared" si="886"/>
        <v>0</v>
      </c>
      <c r="BP578" s="570">
        <f t="shared" si="886"/>
        <v>0</v>
      </c>
      <c r="BQ578" s="570">
        <f t="shared" si="874"/>
        <v>0</v>
      </c>
    </row>
    <row r="579" spans="1:69" s="325" customFormat="1" ht="25.5" x14ac:dyDescent="0.2">
      <c r="A579" s="610">
        <v>1970</v>
      </c>
      <c r="B579" s="349" t="s">
        <v>276</v>
      </c>
      <c r="C579" s="1177">
        <f>'I4 BO ASSETS'!O76</f>
        <v>0</v>
      </c>
      <c r="D579" s="570"/>
      <c r="E579" s="570"/>
      <c r="F579" s="570"/>
      <c r="G579" s="570"/>
      <c r="H579" s="570"/>
      <c r="I579" s="570"/>
      <c r="J579" s="570"/>
      <c r="K579" s="570"/>
      <c r="L579" s="570"/>
      <c r="M579" s="570"/>
      <c r="N579" s="570"/>
      <c r="O579" s="570"/>
      <c r="P579" s="570"/>
      <c r="Q579" s="570"/>
      <c r="R579" s="570"/>
      <c r="S579" s="570"/>
      <c r="T579" s="570"/>
      <c r="U579" s="570"/>
      <c r="V579" s="570"/>
      <c r="W579" s="570"/>
      <c r="X579" s="570"/>
      <c r="Y579" s="570"/>
      <c r="Z579" s="570"/>
      <c r="AA579" s="570"/>
      <c r="AB579" s="570"/>
      <c r="AC579" s="570"/>
      <c r="AD579" s="570"/>
      <c r="AE579" s="570"/>
      <c r="AF579" s="570"/>
      <c r="AG579" s="570"/>
      <c r="AH579" s="570"/>
      <c r="AI579" s="570"/>
      <c r="AJ579" s="570"/>
      <c r="AK579" s="570"/>
      <c r="AL579" s="570"/>
      <c r="AM579" s="570"/>
      <c r="AN579" s="570"/>
      <c r="AO579" s="570"/>
      <c r="AP579" s="570"/>
      <c r="AQ579" s="570"/>
      <c r="AR579" s="570"/>
      <c r="AS579" s="570"/>
      <c r="AT579" s="570"/>
      <c r="AU579" s="570"/>
      <c r="AV579" s="570"/>
      <c r="AW579" s="570">
        <f t="shared" ref="AW579:BP579" si="887">$C579*AW648</f>
        <v>0</v>
      </c>
      <c r="AX579" s="570">
        <f t="shared" si="887"/>
        <v>0</v>
      </c>
      <c r="AY579" s="570">
        <f t="shared" si="887"/>
        <v>0</v>
      </c>
      <c r="AZ579" s="570">
        <f t="shared" si="887"/>
        <v>0</v>
      </c>
      <c r="BA579" s="570">
        <f t="shared" si="887"/>
        <v>0</v>
      </c>
      <c r="BB579" s="570">
        <f t="shared" si="887"/>
        <v>0</v>
      </c>
      <c r="BC579" s="570">
        <f t="shared" si="887"/>
        <v>0</v>
      </c>
      <c r="BD579" s="570">
        <f t="shared" si="887"/>
        <v>0</v>
      </c>
      <c r="BE579" s="570">
        <f t="shared" si="887"/>
        <v>0</v>
      </c>
      <c r="BF579" s="570">
        <f t="shared" si="887"/>
        <v>0</v>
      </c>
      <c r="BG579" s="570">
        <f t="shared" si="887"/>
        <v>0</v>
      </c>
      <c r="BH579" s="570">
        <f t="shared" si="887"/>
        <v>0</v>
      </c>
      <c r="BI579" s="570">
        <f t="shared" si="887"/>
        <v>0</v>
      </c>
      <c r="BJ579" s="570">
        <f t="shared" si="887"/>
        <v>0</v>
      </c>
      <c r="BK579" s="570">
        <f t="shared" si="887"/>
        <v>0</v>
      </c>
      <c r="BL579" s="570">
        <f t="shared" si="887"/>
        <v>0</v>
      </c>
      <c r="BM579" s="570">
        <f t="shared" si="887"/>
        <v>0</v>
      </c>
      <c r="BN579" s="570">
        <f t="shared" si="887"/>
        <v>0</v>
      </c>
      <c r="BO579" s="570">
        <f t="shared" si="887"/>
        <v>0</v>
      </c>
      <c r="BP579" s="570">
        <f t="shared" si="887"/>
        <v>0</v>
      </c>
      <c r="BQ579" s="570">
        <f t="shared" si="874"/>
        <v>0</v>
      </c>
    </row>
    <row r="580" spans="1:69" s="325" customFormat="1" ht="25.5" x14ac:dyDescent="0.2">
      <c r="A580" s="610">
        <v>1975</v>
      </c>
      <c r="B580" s="349" t="s">
        <v>1546</v>
      </c>
      <c r="C580" s="1177">
        <f>'I4 BO ASSETS'!O77</f>
        <v>0</v>
      </c>
      <c r="D580" s="570"/>
      <c r="E580" s="570"/>
      <c r="F580" s="570"/>
      <c r="G580" s="570"/>
      <c r="H580" s="570"/>
      <c r="I580" s="570"/>
      <c r="J580" s="570"/>
      <c r="K580" s="570"/>
      <c r="L580" s="570"/>
      <c r="M580" s="570"/>
      <c r="N580" s="570"/>
      <c r="O580" s="570"/>
      <c r="P580" s="570"/>
      <c r="Q580" s="570"/>
      <c r="R580" s="570"/>
      <c r="S580" s="570"/>
      <c r="T580" s="570"/>
      <c r="U580" s="570"/>
      <c r="V580" s="570"/>
      <c r="W580" s="570"/>
      <c r="X580" s="570"/>
      <c r="Y580" s="570"/>
      <c r="Z580" s="570"/>
      <c r="AA580" s="570"/>
      <c r="AB580" s="570"/>
      <c r="AC580" s="570"/>
      <c r="AD580" s="570"/>
      <c r="AE580" s="570"/>
      <c r="AF580" s="570"/>
      <c r="AG580" s="570"/>
      <c r="AH580" s="570"/>
      <c r="AI580" s="570"/>
      <c r="AJ580" s="570"/>
      <c r="AK580" s="570"/>
      <c r="AL580" s="570"/>
      <c r="AM580" s="570"/>
      <c r="AN580" s="570"/>
      <c r="AO580" s="570"/>
      <c r="AP580" s="570"/>
      <c r="AQ580" s="570"/>
      <c r="AR580" s="570"/>
      <c r="AS580" s="570"/>
      <c r="AT580" s="570"/>
      <c r="AU580" s="570"/>
      <c r="AV580" s="570"/>
      <c r="AW580" s="570">
        <f t="shared" ref="AW580:BP580" si="888">$C580*AW649</f>
        <v>0</v>
      </c>
      <c r="AX580" s="570">
        <f t="shared" si="888"/>
        <v>0</v>
      </c>
      <c r="AY580" s="570">
        <f t="shared" si="888"/>
        <v>0</v>
      </c>
      <c r="AZ580" s="570">
        <f t="shared" si="888"/>
        <v>0</v>
      </c>
      <c r="BA580" s="570">
        <f t="shared" si="888"/>
        <v>0</v>
      </c>
      <c r="BB580" s="570">
        <f t="shared" si="888"/>
        <v>0</v>
      </c>
      <c r="BC580" s="570">
        <f t="shared" si="888"/>
        <v>0</v>
      </c>
      <c r="BD580" s="570">
        <f t="shared" si="888"/>
        <v>0</v>
      </c>
      <c r="BE580" s="570">
        <f t="shared" si="888"/>
        <v>0</v>
      </c>
      <c r="BF580" s="570">
        <f t="shared" si="888"/>
        <v>0</v>
      </c>
      <c r="BG580" s="570">
        <f t="shared" si="888"/>
        <v>0</v>
      </c>
      <c r="BH580" s="570">
        <f t="shared" si="888"/>
        <v>0</v>
      </c>
      <c r="BI580" s="570">
        <f t="shared" si="888"/>
        <v>0</v>
      </c>
      <c r="BJ580" s="570">
        <f t="shared" si="888"/>
        <v>0</v>
      </c>
      <c r="BK580" s="570">
        <f t="shared" si="888"/>
        <v>0</v>
      </c>
      <c r="BL580" s="570">
        <f t="shared" si="888"/>
        <v>0</v>
      </c>
      <c r="BM580" s="570">
        <f t="shared" si="888"/>
        <v>0</v>
      </c>
      <c r="BN580" s="570">
        <f t="shared" si="888"/>
        <v>0</v>
      </c>
      <c r="BO580" s="570">
        <f t="shared" si="888"/>
        <v>0</v>
      </c>
      <c r="BP580" s="570">
        <f t="shared" si="888"/>
        <v>0</v>
      </c>
      <c r="BQ580" s="570">
        <f t="shared" si="874"/>
        <v>0</v>
      </c>
    </row>
    <row r="581" spans="1:69" s="325" customFormat="1" ht="12.75" x14ac:dyDescent="0.2">
      <c r="A581" s="610">
        <v>1980</v>
      </c>
      <c r="B581" s="349" t="s">
        <v>1041</v>
      </c>
      <c r="C581" s="1177">
        <f>'I4 BO ASSETS'!O78</f>
        <v>0</v>
      </c>
      <c r="D581" s="570"/>
      <c r="E581" s="570"/>
      <c r="F581" s="570"/>
      <c r="G581" s="570"/>
      <c r="H581" s="570"/>
      <c r="I581" s="570"/>
      <c r="J581" s="570"/>
      <c r="K581" s="570"/>
      <c r="L581" s="570"/>
      <c r="M581" s="570"/>
      <c r="N581" s="570"/>
      <c r="O581" s="570"/>
      <c r="P581" s="570"/>
      <c r="Q581" s="570"/>
      <c r="R581" s="570"/>
      <c r="S581" s="570"/>
      <c r="T581" s="570"/>
      <c r="U581" s="570"/>
      <c r="V581" s="570"/>
      <c r="W581" s="570"/>
      <c r="X581" s="570"/>
      <c r="Y581" s="570"/>
      <c r="Z581" s="570"/>
      <c r="AA581" s="570"/>
      <c r="AB581" s="570"/>
      <c r="AC581" s="570"/>
      <c r="AD581" s="570"/>
      <c r="AE581" s="570"/>
      <c r="AF581" s="570"/>
      <c r="AG581" s="570"/>
      <c r="AH581" s="570"/>
      <c r="AI581" s="570"/>
      <c r="AJ581" s="570"/>
      <c r="AK581" s="570"/>
      <c r="AL581" s="570"/>
      <c r="AM581" s="570"/>
      <c r="AN581" s="570"/>
      <c r="AO581" s="570"/>
      <c r="AP581" s="570"/>
      <c r="AQ581" s="570"/>
      <c r="AR581" s="570"/>
      <c r="AS581" s="570"/>
      <c r="AT581" s="570"/>
      <c r="AU581" s="570"/>
      <c r="AV581" s="570"/>
      <c r="AW581" s="570">
        <f t="shared" ref="AW581:BP581" si="889">$C581*AW650</f>
        <v>0</v>
      </c>
      <c r="AX581" s="570">
        <f t="shared" si="889"/>
        <v>0</v>
      </c>
      <c r="AY581" s="570">
        <f t="shared" si="889"/>
        <v>0</v>
      </c>
      <c r="AZ581" s="570">
        <f t="shared" si="889"/>
        <v>0</v>
      </c>
      <c r="BA581" s="570">
        <f t="shared" si="889"/>
        <v>0</v>
      </c>
      <c r="BB581" s="570">
        <f t="shared" si="889"/>
        <v>0</v>
      </c>
      <c r="BC581" s="570">
        <f t="shared" si="889"/>
        <v>0</v>
      </c>
      <c r="BD581" s="570">
        <f t="shared" si="889"/>
        <v>0</v>
      </c>
      <c r="BE581" s="570">
        <f t="shared" si="889"/>
        <v>0</v>
      </c>
      <c r="BF581" s="570">
        <f t="shared" si="889"/>
        <v>0</v>
      </c>
      <c r="BG581" s="570">
        <f t="shared" si="889"/>
        <v>0</v>
      </c>
      <c r="BH581" s="570">
        <f t="shared" si="889"/>
        <v>0</v>
      </c>
      <c r="BI581" s="570">
        <f t="shared" si="889"/>
        <v>0</v>
      </c>
      <c r="BJ581" s="570">
        <f t="shared" si="889"/>
        <v>0</v>
      </c>
      <c r="BK581" s="570">
        <f t="shared" si="889"/>
        <v>0</v>
      </c>
      <c r="BL581" s="570">
        <f t="shared" si="889"/>
        <v>0</v>
      </c>
      <c r="BM581" s="570">
        <f t="shared" si="889"/>
        <v>0</v>
      </c>
      <c r="BN581" s="570">
        <f t="shared" si="889"/>
        <v>0</v>
      </c>
      <c r="BO581" s="570">
        <f t="shared" si="889"/>
        <v>0</v>
      </c>
      <c r="BP581" s="570">
        <f t="shared" si="889"/>
        <v>0</v>
      </c>
      <c r="BQ581" s="570">
        <f t="shared" si="874"/>
        <v>0</v>
      </c>
    </row>
    <row r="582" spans="1:69" s="325" customFormat="1" ht="12.75" x14ac:dyDescent="0.2">
      <c r="A582" s="610">
        <v>1990</v>
      </c>
      <c r="B582" s="349" t="s">
        <v>1043</v>
      </c>
      <c r="C582" s="1177">
        <f>'I4 BO ASSETS'!O79</f>
        <v>0</v>
      </c>
      <c r="D582" s="570"/>
      <c r="E582" s="570"/>
      <c r="F582" s="570"/>
      <c r="G582" s="570"/>
      <c r="H582" s="570"/>
      <c r="I582" s="570"/>
      <c r="J582" s="570"/>
      <c r="K582" s="570"/>
      <c r="L582" s="570"/>
      <c r="M582" s="570"/>
      <c r="N582" s="570"/>
      <c r="O582" s="570"/>
      <c r="P582" s="570"/>
      <c r="Q582" s="570"/>
      <c r="R582" s="570"/>
      <c r="S582" s="570"/>
      <c r="T582" s="570"/>
      <c r="U582" s="570"/>
      <c r="V582" s="570"/>
      <c r="W582" s="570"/>
      <c r="X582" s="570"/>
      <c r="Y582" s="570"/>
      <c r="Z582" s="570"/>
      <c r="AA582" s="570"/>
      <c r="AB582" s="570"/>
      <c r="AC582" s="570"/>
      <c r="AD582" s="570"/>
      <c r="AE582" s="570"/>
      <c r="AF582" s="570"/>
      <c r="AG582" s="570"/>
      <c r="AH582" s="570"/>
      <c r="AI582" s="570"/>
      <c r="AJ582" s="570"/>
      <c r="AK582" s="570"/>
      <c r="AL582" s="570"/>
      <c r="AM582" s="570"/>
      <c r="AN582" s="570"/>
      <c r="AO582" s="570"/>
      <c r="AP582" s="570"/>
      <c r="AQ582" s="570"/>
      <c r="AR582" s="570"/>
      <c r="AS582" s="570"/>
      <c r="AT582" s="570"/>
      <c r="AU582" s="570"/>
      <c r="AV582" s="570"/>
      <c r="AW582" s="570">
        <f t="shared" ref="AW582:BP582" si="890">$C582*AW651</f>
        <v>0</v>
      </c>
      <c r="AX582" s="570">
        <f t="shared" si="890"/>
        <v>0</v>
      </c>
      <c r="AY582" s="570">
        <f t="shared" si="890"/>
        <v>0</v>
      </c>
      <c r="AZ582" s="570">
        <f t="shared" si="890"/>
        <v>0</v>
      </c>
      <c r="BA582" s="570">
        <f t="shared" si="890"/>
        <v>0</v>
      </c>
      <c r="BB582" s="570">
        <f t="shared" si="890"/>
        <v>0</v>
      </c>
      <c r="BC582" s="570">
        <f t="shared" si="890"/>
        <v>0</v>
      </c>
      <c r="BD582" s="570">
        <f t="shared" si="890"/>
        <v>0</v>
      </c>
      <c r="BE582" s="570">
        <f t="shared" si="890"/>
        <v>0</v>
      </c>
      <c r="BF582" s="570">
        <f t="shared" si="890"/>
        <v>0</v>
      </c>
      <c r="BG582" s="570">
        <f t="shared" si="890"/>
        <v>0</v>
      </c>
      <c r="BH582" s="570">
        <f t="shared" si="890"/>
        <v>0</v>
      </c>
      <c r="BI582" s="570">
        <f t="shared" si="890"/>
        <v>0</v>
      </c>
      <c r="BJ582" s="570">
        <f t="shared" si="890"/>
        <v>0</v>
      </c>
      <c r="BK582" s="570">
        <f t="shared" si="890"/>
        <v>0</v>
      </c>
      <c r="BL582" s="570">
        <f t="shared" si="890"/>
        <v>0</v>
      </c>
      <c r="BM582" s="570">
        <f t="shared" si="890"/>
        <v>0</v>
      </c>
      <c r="BN582" s="570">
        <f t="shared" si="890"/>
        <v>0</v>
      </c>
      <c r="BO582" s="570">
        <f t="shared" si="890"/>
        <v>0</v>
      </c>
      <c r="BP582" s="570">
        <f t="shared" si="890"/>
        <v>0</v>
      </c>
      <c r="BQ582" s="570">
        <f t="shared" si="874"/>
        <v>0</v>
      </c>
    </row>
    <row r="583" spans="1:69" s="325" customFormat="1" ht="12.75" x14ac:dyDescent="0.2">
      <c r="A583" s="610">
        <v>2005</v>
      </c>
      <c r="B583" s="349" t="s">
        <v>1045</v>
      </c>
      <c r="C583" s="1177">
        <f>'I4 BO ASSETS'!O80</f>
        <v>0</v>
      </c>
      <c r="D583" s="570"/>
      <c r="E583" s="570"/>
      <c r="F583" s="570"/>
      <c r="G583" s="570"/>
      <c r="H583" s="570"/>
      <c r="I583" s="570"/>
      <c r="J583" s="570"/>
      <c r="K583" s="570"/>
      <c r="L583" s="570"/>
      <c r="M583" s="570"/>
      <c r="N583" s="570"/>
      <c r="O583" s="570"/>
      <c r="P583" s="570"/>
      <c r="Q583" s="570"/>
      <c r="R583" s="570"/>
      <c r="S583" s="570"/>
      <c r="T583" s="570"/>
      <c r="U583" s="570"/>
      <c r="V583" s="570"/>
      <c r="W583" s="570"/>
      <c r="X583" s="570"/>
      <c r="Y583" s="570"/>
      <c r="Z583" s="570"/>
      <c r="AA583" s="570"/>
      <c r="AB583" s="570"/>
      <c r="AC583" s="570"/>
      <c r="AD583" s="570"/>
      <c r="AE583" s="570"/>
      <c r="AF583" s="570"/>
      <c r="AG583" s="570"/>
      <c r="AH583" s="570"/>
      <c r="AI583" s="570"/>
      <c r="AJ583" s="570"/>
      <c r="AK583" s="570"/>
      <c r="AL583" s="570"/>
      <c r="AM583" s="570"/>
      <c r="AN583" s="570"/>
      <c r="AO583" s="570"/>
      <c r="AP583" s="570"/>
      <c r="AQ583" s="570"/>
      <c r="AR583" s="570"/>
      <c r="AS583" s="570"/>
      <c r="AT583" s="570"/>
      <c r="AU583" s="570"/>
      <c r="AV583" s="570"/>
      <c r="AW583" s="570">
        <f t="shared" ref="AW583:BP583" si="891">$C583*AW652</f>
        <v>0</v>
      </c>
      <c r="AX583" s="570">
        <f t="shared" si="891"/>
        <v>0</v>
      </c>
      <c r="AY583" s="570">
        <f t="shared" si="891"/>
        <v>0</v>
      </c>
      <c r="AZ583" s="570">
        <f t="shared" si="891"/>
        <v>0</v>
      </c>
      <c r="BA583" s="570">
        <f t="shared" si="891"/>
        <v>0</v>
      </c>
      <c r="BB583" s="570">
        <f t="shared" si="891"/>
        <v>0</v>
      </c>
      <c r="BC583" s="570">
        <f t="shared" si="891"/>
        <v>0</v>
      </c>
      <c r="BD583" s="570">
        <f t="shared" si="891"/>
        <v>0</v>
      </c>
      <c r="BE583" s="570">
        <f t="shared" si="891"/>
        <v>0</v>
      </c>
      <c r="BF583" s="570">
        <f t="shared" si="891"/>
        <v>0</v>
      </c>
      <c r="BG583" s="570">
        <f t="shared" si="891"/>
        <v>0</v>
      </c>
      <c r="BH583" s="570">
        <f t="shared" si="891"/>
        <v>0</v>
      </c>
      <c r="BI583" s="570">
        <f t="shared" si="891"/>
        <v>0</v>
      </c>
      <c r="BJ583" s="570">
        <f t="shared" si="891"/>
        <v>0</v>
      </c>
      <c r="BK583" s="570">
        <f t="shared" si="891"/>
        <v>0</v>
      </c>
      <c r="BL583" s="570">
        <f t="shared" si="891"/>
        <v>0</v>
      </c>
      <c r="BM583" s="570">
        <f t="shared" si="891"/>
        <v>0</v>
      </c>
      <c r="BN583" s="570">
        <f t="shared" si="891"/>
        <v>0</v>
      </c>
      <c r="BO583" s="570">
        <f t="shared" si="891"/>
        <v>0</v>
      </c>
      <c r="BP583" s="570">
        <f t="shared" si="891"/>
        <v>0</v>
      </c>
      <c r="BQ583" s="570">
        <f t="shared" si="874"/>
        <v>0</v>
      </c>
    </row>
    <row r="584" spans="1:69" s="1167" customFormat="1" ht="12.75" x14ac:dyDescent="0.2">
      <c r="A584" s="614">
        <v>2010</v>
      </c>
      <c r="B584" s="613" t="s">
        <v>1046</v>
      </c>
      <c r="C584" s="1177">
        <f>'I4 BO ASSETS'!O81</f>
        <v>0</v>
      </c>
      <c r="D584" s="570"/>
      <c r="E584" s="570"/>
      <c r="F584" s="570"/>
      <c r="G584" s="570"/>
      <c r="H584" s="570"/>
      <c r="I584" s="570"/>
      <c r="J584" s="570"/>
      <c r="K584" s="570"/>
      <c r="L584" s="570"/>
      <c r="M584" s="570"/>
      <c r="N584" s="570"/>
      <c r="O584" s="570"/>
      <c r="P584" s="570"/>
      <c r="Q584" s="570"/>
      <c r="R584" s="570"/>
      <c r="S584" s="570"/>
      <c r="T584" s="570"/>
      <c r="U584" s="570"/>
      <c r="V584" s="570"/>
      <c r="W584" s="570"/>
      <c r="X584" s="570"/>
      <c r="Y584" s="570"/>
      <c r="Z584" s="570"/>
      <c r="AA584" s="570"/>
      <c r="AB584" s="570"/>
      <c r="AC584" s="570"/>
      <c r="AD584" s="570"/>
      <c r="AE584" s="570"/>
      <c r="AF584" s="570"/>
      <c r="AG584" s="570"/>
      <c r="AH584" s="570"/>
      <c r="AI584" s="570"/>
      <c r="AJ584" s="570"/>
      <c r="AK584" s="570"/>
      <c r="AL584" s="570"/>
      <c r="AM584" s="570"/>
      <c r="AN584" s="570"/>
      <c r="AO584" s="570"/>
      <c r="AP584" s="570"/>
      <c r="AQ584" s="570"/>
      <c r="AR584" s="570"/>
      <c r="AS584" s="570"/>
      <c r="AT584" s="570"/>
      <c r="AU584" s="570"/>
      <c r="AV584" s="570"/>
      <c r="AW584" s="570">
        <f t="shared" ref="AW584:BP584" si="892">$C584*AW653</f>
        <v>0</v>
      </c>
      <c r="AX584" s="570">
        <f t="shared" si="892"/>
        <v>0</v>
      </c>
      <c r="AY584" s="570">
        <f t="shared" si="892"/>
        <v>0</v>
      </c>
      <c r="AZ584" s="570">
        <f t="shared" si="892"/>
        <v>0</v>
      </c>
      <c r="BA584" s="570">
        <f t="shared" si="892"/>
        <v>0</v>
      </c>
      <c r="BB584" s="570">
        <f t="shared" si="892"/>
        <v>0</v>
      </c>
      <c r="BC584" s="570">
        <f t="shared" si="892"/>
        <v>0</v>
      </c>
      <c r="BD584" s="570">
        <f t="shared" si="892"/>
        <v>0</v>
      </c>
      <c r="BE584" s="570">
        <f t="shared" si="892"/>
        <v>0</v>
      </c>
      <c r="BF584" s="570">
        <f t="shared" si="892"/>
        <v>0</v>
      </c>
      <c r="BG584" s="570">
        <f t="shared" si="892"/>
        <v>0</v>
      </c>
      <c r="BH584" s="570">
        <f t="shared" si="892"/>
        <v>0</v>
      </c>
      <c r="BI584" s="570">
        <f t="shared" si="892"/>
        <v>0</v>
      </c>
      <c r="BJ584" s="570">
        <f t="shared" si="892"/>
        <v>0</v>
      </c>
      <c r="BK584" s="570">
        <f t="shared" si="892"/>
        <v>0</v>
      </c>
      <c r="BL584" s="570">
        <f t="shared" si="892"/>
        <v>0</v>
      </c>
      <c r="BM584" s="570">
        <f t="shared" si="892"/>
        <v>0</v>
      </c>
      <c r="BN584" s="570">
        <f t="shared" si="892"/>
        <v>0</v>
      </c>
      <c r="BO584" s="570">
        <f t="shared" si="892"/>
        <v>0</v>
      </c>
      <c r="BP584" s="570">
        <f t="shared" si="892"/>
        <v>0</v>
      </c>
      <c r="BQ584" s="570">
        <f t="shared" si="874"/>
        <v>0</v>
      </c>
    </row>
    <row r="585" spans="1:69" s="1184" customFormat="1" ht="12.75" x14ac:dyDescent="0.2">
      <c r="A585" s="1179"/>
      <c r="B585" s="1180" t="s">
        <v>909</v>
      </c>
      <c r="C585" s="1181">
        <f>SUM(C565:C584)</f>
        <v>0</v>
      </c>
      <c r="D585" s="1182"/>
      <c r="E585" s="1182"/>
      <c r="F585" s="1183"/>
      <c r="G585" s="1182">
        <f t="shared" ref="G585:AB585" si="893">SUM(G565:G584)</f>
        <v>0</v>
      </c>
      <c r="H585" s="1182">
        <f t="shared" si="893"/>
        <v>0</v>
      </c>
      <c r="I585" s="1182">
        <f t="shared" si="893"/>
        <v>0</v>
      </c>
      <c r="J585" s="1182">
        <f t="shared" si="893"/>
        <v>0</v>
      </c>
      <c r="K585" s="1182">
        <f t="shared" si="893"/>
        <v>0</v>
      </c>
      <c r="L585" s="1182">
        <f t="shared" si="893"/>
        <v>0</v>
      </c>
      <c r="M585" s="1182">
        <f t="shared" si="893"/>
        <v>0</v>
      </c>
      <c r="N585" s="1182">
        <f t="shared" si="893"/>
        <v>0</v>
      </c>
      <c r="O585" s="1182">
        <f t="shared" si="893"/>
        <v>0</v>
      </c>
      <c r="P585" s="1182">
        <f t="shared" si="893"/>
        <v>0</v>
      </c>
      <c r="Q585" s="1182">
        <f t="shared" si="893"/>
        <v>0</v>
      </c>
      <c r="R585" s="1182">
        <f t="shared" ref="R585:AA585" si="894">SUM(R565:R584)</f>
        <v>0</v>
      </c>
      <c r="S585" s="1182">
        <f t="shared" si="894"/>
        <v>0</v>
      </c>
      <c r="T585" s="1182">
        <f t="shared" si="894"/>
        <v>0</v>
      </c>
      <c r="U585" s="1182">
        <f t="shared" si="894"/>
        <v>0</v>
      </c>
      <c r="V585" s="1182">
        <f t="shared" si="894"/>
        <v>0</v>
      </c>
      <c r="W585" s="1182">
        <f t="shared" si="894"/>
        <v>0</v>
      </c>
      <c r="X585" s="1182">
        <f t="shared" si="894"/>
        <v>0</v>
      </c>
      <c r="Y585" s="1182">
        <f t="shared" si="894"/>
        <v>0</v>
      </c>
      <c r="Z585" s="1182">
        <f t="shared" si="894"/>
        <v>0</v>
      </c>
      <c r="AA585" s="1182">
        <f t="shared" si="894"/>
        <v>0</v>
      </c>
      <c r="AB585" s="1182">
        <f t="shared" si="893"/>
        <v>0</v>
      </c>
      <c r="AC585" s="1182">
        <f t="shared" ref="AC585:AX585" si="895">SUM(AC565:AC584)</f>
        <v>0</v>
      </c>
      <c r="AD585" s="1182">
        <f t="shared" si="895"/>
        <v>0</v>
      </c>
      <c r="AE585" s="1182">
        <f t="shared" si="895"/>
        <v>0</v>
      </c>
      <c r="AF585" s="1182">
        <f t="shared" si="895"/>
        <v>0</v>
      </c>
      <c r="AG585" s="1182">
        <f t="shared" si="895"/>
        <v>0</v>
      </c>
      <c r="AH585" s="1182">
        <f t="shared" si="895"/>
        <v>0</v>
      </c>
      <c r="AI585" s="1182">
        <f t="shared" si="895"/>
        <v>0</v>
      </c>
      <c r="AJ585" s="1182">
        <f t="shared" si="895"/>
        <v>0</v>
      </c>
      <c r="AK585" s="1182">
        <f t="shared" si="895"/>
        <v>0</v>
      </c>
      <c r="AL585" s="1182">
        <f t="shared" si="895"/>
        <v>0</v>
      </c>
      <c r="AM585" s="1182">
        <f t="shared" si="895"/>
        <v>0</v>
      </c>
      <c r="AN585" s="1182">
        <f t="shared" si="895"/>
        <v>0</v>
      </c>
      <c r="AO585" s="1182">
        <f t="shared" si="895"/>
        <v>0</v>
      </c>
      <c r="AP585" s="1182">
        <f t="shared" si="895"/>
        <v>0</v>
      </c>
      <c r="AQ585" s="1182">
        <f t="shared" si="895"/>
        <v>0</v>
      </c>
      <c r="AR585" s="1182">
        <f t="shared" si="895"/>
        <v>0</v>
      </c>
      <c r="AS585" s="1182">
        <f t="shared" si="895"/>
        <v>0</v>
      </c>
      <c r="AT585" s="1182">
        <f t="shared" si="895"/>
        <v>0</v>
      </c>
      <c r="AU585" s="1182">
        <f t="shared" si="895"/>
        <v>0</v>
      </c>
      <c r="AV585" s="1182">
        <f t="shared" si="895"/>
        <v>0</v>
      </c>
      <c r="AW585" s="1182">
        <f t="shared" si="895"/>
        <v>0</v>
      </c>
      <c r="AX585" s="1182">
        <f t="shared" si="895"/>
        <v>0</v>
      </c>
      <c r="AY585" s="1182">
        <f t="shared" ref="AY585:BQ585" si="896">SUM(AY565:AY584)</f>
        <v>0</v>
      </c>
      <c r="AZ585" s="1182">
        <f t="shared" si="896"/>
        <v>0</v>
      </c>
      <c r="BA585" s="1182">
        <f t="shared" si="896"/>
        <v>0</v>
      </c>
      <c r="BB585" s="1182">
        <f t="shared" si="896"/>
        <v>0</v>
      </c>
      <c r="BC585" s="1182">
        <f t="shared" si="896"/>
        <v>0</v>
      </c>
      <c r="BD585" s="1182">
        <f t="shared" si="896"/>
        <v>0</v>
      </c>
      <c r="BE585" s="1182">
        <f t="shared" si="896"/>
        <v>0</v>
      </c>
      <c r="BF585" s="1182">
        <f t="shared" si="896"/>
        <v>0</v>
      </c>
      <c r="BG585" s="1182">
        <f t="shared" si="896"/>
        <v>0</v>
      </c>
      <c r="BH585" s="1182">
        <f t="shared" si="896"/>
        <v>0</v>
      </c>
      <c r="BI585" s="1182">
        <f t="shared" si="896"/>
        <v>0</v>
      </c>
      <c r="BJ585" s="1182">
        <f t="shared" si="896"/>
        <v>0</v>
      </c>
      <c r="BK585" s="1182">
        <f t="shared" si="896"/>
        <v>0</v>
      </c>
      <c r="BL585" s="1182">
        <f t="shared" si="896"/>
        <v>0</v>
      </c>
      <c r="BM585" s="1182">
        <f t="shared" si="896"/>
        <v>0</v>
      </c>
      <c r="BN585" s="1182">
        <f t="shared" si="896"/>
        <v>0</v>
      </c>
      <c r="BO585" s="1182">
        <f t="shared" si="896"/>
        <v>0</v>
      </c>
      <c r="BP585" s="1182">
        <f t="shared" si="896"/>
        <v>0</v>
      </c>
      <c r="BQ585" s="1182">
        <f t="shared" si="896"/>
        <v>0</v>
      </c>
    </row>
    <row r="586" spans="1:69" s="325" customFormat="1" ht="12.75" x14ac:dyDescent="0.2">
      <c r="A586" s="1185"/>
      <c r="B586" s="409"/>
      <c r="C586" s="1186"/>
      <c r="D586" s="570"/>
      <c r="E586" s="570"/>
      <c r="F586" s="570"/>
      <c r="AV586" s="410"/>
      <c r="BQ586" s="410"/>
    </row>
    <row r="587" spans="1:69" s="1097" customFormat="1" ht="13.5" thickBot="1" x14ac:dyDescent="0.25">
      <c r="A587" s="1098"/>
      <c r="B587" s="1095" t="s">
        <v>788</v>
      </c>
      <c r="C587" s="1099">
        <f t="shared" ref="C587:AH587" si="897">C563+C585</f>
        <v>0</v>
      </c>
      <c r="D587" s="1099">
        <f t="shared" si="897"/>
        <v>0</v>
      </c>
      <c r="E587" s="1099">
        <f t="shared" si="897"/>
        <v>0</v>
      </c>
      <c r="F587" s="1099">
        <f t="shared" si="897"/>
        <v>0</v>
      </c>
      <c r="G587" s="1099">
        <f t="shared" si="897"/>
        <v>0</v>
      </c>
      <c r="H587" s="1099">
        <f t="shared" si="897"/>
        <v>0</v>
      </c>
      <c r="I587" s="1099">
        <f t="shared" si="897"/>
        <v>0</v>
      </c>
      <c r="J587" s="1099">
        <f t="shared" si="897"/>
        <v>0</v>
      </c>
      <c r="K587" s="1099">
        <f t="shared" si="897"/>
        <v>0</v>
      </c>
      <c r="L587" s="1099">
        <f t="shared" si="897"/>
        <v>0</v>
      </c>
      <c r="M587" s="1099">
        <f t="shared" si="897"/>
        <v>0</v>
      </c>
      <c r="N587" s="1099">
        <f t="shared" si="897"/>
        <v>0</v>
      </c>
      <c r="O587" s="1099">
        <f t="shared" si="897"/>
        <v>0</v>
      </c>
      <c r="P587" s="1099">
        <f t="shared" si="897"/>
        <v>0</v>
      </c>
      <c r="Q587" s="1099">
        <f t="shared" si="897"/>
        <v>0</v>
      </c>
      <c r="R587" s="1099">
        <f t="shared" si="897"/>
        <v>0</v>
      </c>
      <c r="S587" s="1099">
        <f t="shared" si="897"/>
        <v>0</v>
      </c>
      <c r="T587" s="1099">
        <f t="shared" si="897"/>
        <v>0</v>
      </c>
      <c r="U587" s="1099">
        <f t="shared" si="897"/>
        <v>0</v>
      </c>
      <c r="V587" s="1099">
        <f t="shared" si="897"/>
        <v>0</v>
      </c>
      <c r="W587" s="1099">
        <f t="shared" si="897"/>
        <v>0</v>
      </c>
      <c r="X587" s="1099">
        <f t="shared" si="897"/>
        <v>0</v>
      </c>
      <c r="Y587" s="1099">
        <f t="shared" si="897"/>
        <v>0</v>
      </c>
      <c r="Z587" s="1099">
        <f t="shared" si="897"/>
        <v>0</v>
      </c>
      <c r="AA587" s="1099">
        <f t="shared" si="897"/>
        <v>0</v>
      </c>
      <c r="AB587" s="1099">
        <f t="shared" si="897"/>
        <v>0</v>
      </c>
      <c r="AC587" s="1099">
        <f t="shared" si="897"/>
        <v>0</v>
      </c>
      <c r="AD587" s="1099">
        <f t="shared" si="897"/>
        <v>0</v>
      </c>
      <c r="AE587" s="1099">
        <f t="shared" si="897"/>
        <v>0</v>
      </c>
      <c r="AF587" s="1099">
        <f t="shared" si="897"/>
        <v>0</v>
      </c>
      <c r="AG587" s="1099">
        <f t="shared" si="897"/>
        <v>0</v>
      </c>
      <c r="AH587" s="1099">
        <f t="shared" si="897"/>
        <v>0</v>
      </c>
      <c r="AI587" s="1099">
        <f t="shared" ref="AI587:BQ587" si="898">AI563+AI585</f>
        <v>0</v>
      </c>
      <c r="AJ587" s="1099">
        <f t="shared" si="898"/>
        <v>0</v>
      </c>
      <c r="AK587" s="1099">
        <f t="shared" si="898"/>
        <v>0</v>
      </c>
      <c r="AL587" s="1099">
        <f t="shared" si="898"/>
        <v>0</v>
      </c>
      <c r="AM587" s="1099">
        <f t="shared" si="898"/>
        <v>0</v>
      </c>
      <c r="AN587" s="1099">
        <f t="shared" si="898"/>
        <v>0</v>
      </c>
      <c r="AO587" s="1099">
        <f t="shared" si="898"/>
        <v>0</v>
      </c>
      <c r="AP587" s="1099">
        <f t="shared" si="898"/>
        <v>0</v>
      </c>
      <c r="AQ587" s="1099">
        <f t="shared" si="898"/>
        <v>0</v>
      </c>
      <c r="AR587" s="1099">
        <f t="shared" si="898"/>
        <v>0</v>
      </c>
      <c r="AS587" s="1099">
        <f t="shared" si="898"/>
        <v>0</v>
      </c>
      <c r="AT587" s="1099">
        <f t="shared" si="898"/>
        <v>0</v>
      </c>
      <c r="AU587" s="1099">
        <f t="shared" si="898"/>
        <v>0</v>
      </c>
      <c r="AV587" s="1099">
        <f t="shared" si="898"/>
        <v>0</v>
      </c>
      <c r="AW587" s="1099">
        <f t="shared" si="898"/>
        <v>0</v>
      </c>
      <c r="AX587" s="1099">
        <f t="shared" si="898"/>
        <v>0</v>
      </c>
      <c r="AY587" s="1099">
        <f t="shared" si="898"/>
        <v>0</v>
      </c>
      <c r="AZ587" s="1099">
        <f t="shared" si="898"/>
        <v>0</v>
      </c>
      <c r="BA587" s="1099">
        <f t="shared" si="898"/>
        <v>0</v>
      </c>
      <c r="BB587" s="1099">
        <f t="shared" si="898"/>
        <v>0</v>
      </c>
      <c r="BC587" s="1099">
        <f t="shared" si="898"/>
        <v>0</v>
      </c>
      <c r="BD587" s="1099">
        <f t="shared" si="898"/>
        <v>0</v>
      </c>
      <c r="BE587" s="1099">
        <f t="shared" si="898"/>
        <v>0</v>
      </c>
      <c r="BF587" s="1099">
        <f t="shared" si="898"/>
        <v>0</v>
      </c>
      <c r="BG587" s="1099">
        <f t="shared" si="898"/>
        <v>0</v>
      </c>
      <c r="BH587" s="1099">
        <f t="shared" si="898"/>
        <v>0</v>
      </c>
      <c r="BI587" s="1099">
        <f t="shared" si="898"/>
        <v>0</v>
      </c>
      <c r="BJ587" s="1099">
        <f t="shared" si="898"/>
        <v>0</v>
      </c>
      <c r="BK587" s="1099">
        <f t="shared" si="898"/>
        <v>0</v>
      </c>
      <c r="BL587" s="1099">
        <f t="shared" si="898"/>
        <v>0</v>
      </c>
      <c r="BM587" s="1099">
        <f t="shared" si="898"/>
        <v>0</v>
      </c>
      <c r="BN587" s="1099">
        <f t="shared" si="898"/>
        <v>0</v>
      </c>
      <c r="BO587" s="1099">
        <f t="shared" si="898"/>
        <v>0</v>
      </c>
      <c r="BP587" s="1099">
        <f t="shared" si="898"/>
        <v>0</v>
      </c>
      <c r="BQ587" s="1099">
        <f t="shared" si="898"/>
        <v>0</v>
      </c>
    </row>
    <row r="588" spans="1:69" s="325" customFormat="1" ht="13.5" thickTop="1" x14ac:dyDescent="0.2">
      <c r="A588" s="1185"/>
      <c r="B588" s="1190"/>
      <c r="C588" s="1191"/>
      <c r="D588" s="1191"/>
      <c r="E588" s="1191"/>
      <c r="F588" s="1191"/>
      <c r="G588" s="1191"/>
      <c r="H588" s="1191"/>
      <c r="I588" s="1191"/>
      <c r="J588" s="1191"/>
      <c r="K588" s="1191"/>
      <c r="L588" s="1191"/>
      <c r="M588" s="1191"/>
      <c r="N588" s="1191"/>
      <c r="O588" s="1191"/>
      <c r="P588" s="1191"/>
      <c r="Q588" s="1191"/>
      <c r="R588" s="1191"/>
      <c r="S588" s="1191"/>
      <c r="T588" s="1191"/>
      <c r="U588" s="1191"/>
      <c r="V588" s="1191"/>
      <c r="W588" s="1191"/>
      <c r="X588" s="1191"/>
      <c r="Y588" s="1191"/>
      <c r="Z588" s="1191"/>
      <c r="AA588" s="1191"/>
      <c r="AB588" s="1191"/>
      <c r="AC588" s="1191"/>
      <c r="AD588" s="1191"/>
      <c r="AE588" s="1191"/>
      <c r="AF588" s="1191"/>
      <c r="AG588" s="1191"/>
      <c r="AH588" s="1191"/>
      <c r="AI588" s="1191"/>
      <c r="AJ588" s="1191"/>
      <c r="AK588" s="1191"/>
      <c r="AL588" s="1191"/>
      <c r="AM588" s="1191"/>
      <c r="AN588" s="1191"/>
      <c r="AO588" s="1191"/>
      <c r="AP588" s="1191"/>
      <c r="AQ588" s="1191"/>
      <c r="AR588" s="1191"/>
      <c r="AS588" s="1191"/>
      <c r="AT588" s="1191"/>
      <c r="AU588" s="1191"/>
      <c r="AV588" s="1191"/>
      <c r="AW588" s="1191"/>
      <c r="AX588" s="1191"/>
      <c r="AY588" s="1191"/>
      <c r="AZ588" s="1191"/>
      <c r="BA588" s="1191"/>
      <c r="BB588" s="1191"/>
      <c r="BC588" s="1191"/>
      <c r="BD588" s="1191"/>
      <c r="BE588" s="1191"/>
      <c r="BF588" s="1191"/>
      <c r="BG588" s="1191"/>
      <c r="BH588" s="1191"/>
      <c r="BI588" s="1191"/>
      <c r="BJ588" s="1191"/>
      <c r="BK588" s="1191"/>
      <c r="BL588" s="1191"/>
      <c r="BM588" s="1191"/>
      <c r="BN588" s="1191"/>
      <c r="BO588" s="1191"/>
      <c r="BP588" s="1191"/>
      <c r="BQ588" s="1191"/>
    </row>
    <row r="589" spans="1:69" s="1091" customFormat="1" ht="25.5" x14ac:dyDescent="0.2">
      <c r="A589" s="1100"/>
      <c r="B589" s="1100"/>
      <c r="C589" s="1101"/>
      <c r="D589" s="1102"/>
      <c r="E589" s="1103"/>
      <c r="F589" s="1104"/>
      <c r="G589" s="1105" t="s">
        <v>1130</v>
      </c>
      <c r="H589" s="1105"/>
      <c r="I589" s="1105"/>
      <c r="J589" s="1105"/>
      <c r="K589" s="1105"/>
      <c r="L589" s="1105"/>
      <c r="M589" s="1105"/>
      <c r="N589" s="1105"/>
      <c r="O589" s="1105"/>
      <c r="P589" s="1105"/>
      <c r="Q589" s="1105"/>
      <c r="R589" s="1105"/>
      <c r="S589" s="1105"/>
      <c r="T589" s="1105"/>
      <c r="U589" s="1105"/>
      <c r="V589" s="1105"/>
      <c r="W589" s="1105"/>
      <c r="X589" s="1105"/>
      <c r="Y589" s="1105"/>
      <c r="Z589" s="1105"/>
      <c r="AA589" s="1105"/>
      <c r="AB589" s="1105" t="s">
        <v>1131</v>
      </c>
      <c r="AC589" s="1105"/>
      <c r="AD589" s="1105"/>
      <c r="AE589" s="1105"/>
      <c r="AF589" s="1105"/>
      <c r="AG589" s="1105"/>
      <c r="AH589" s="1105"/>
      <c r="AI589" s="1105"/>
      <c r="AJ589" s="1105"/>
      <c r="AK589" s="1105"/>
      <c r="AL589" s="1105"/>
      <c r="AM589" s="1105"/>
      <c r="AN589" s="1105"/>
      <c r="AO589" s="1105"/>
      <c r="AP589" s="1105"/>
      <c r="AQ589" s="1105"/>
      <c r="AR589" s="1105"/>
      <c r="AS589" s="1105"/>
      <c r="AT589" s="1105"/>
      <c r="AU589" s="1105"/>
      <c r="AV589" s="1106"/>
      <c r="AW589" s="1107" t="s">
        <v>1132</v>
      </c>
      <c r="AX589" s="1105"/>
      <c r="AY589" s="1105"/>
      <c r="AZ589" s="1105"/>
      <c r="BA589" s="1105"/>
      <c r="BB589" s="1105"/>
      <c r="BC589" s="1105"/>
      <c r="BD589" s="1105"/>
      <c r="BE589" s="1105"/>
      <c r="BF589" s="1105"/>
      <c r="BG589" s="1105"/>
      <c r="BH589" s="1105"/>
      <c r="BI589" s="1105"/>
      <c r="BJ589" s="1105"/>
      <c r="BK589" s="1105"/>
      <c r="BL589" s="1105"/>
      <c r="BM589" s="1105"/>
      <c r="BN589" s="1105"/>
      <c r="BO589" s="1105"/>
      <c r="BP589" s="1105"/>
      <c r="BQ589" s="1106"/>
    </row>
    <row r="590" spans="1:69" s="1092" customFormat="1" ht="13.5" thickBot="1" x14ac:dyDescent="0.25">
      <c r="A590" s="1108"/>
      <c r="B590" s="1108"/>
      <c r="C590" s="1109"/>
      <c r="D590" s="1110"/>
      <c r="E590" s="1111"/>
      <c r="F590" s="1112"/>
      <c r="G590" s="1113">
        <v>1</v>
      </c>
      <c r="H590" s="1113">
        <v>2</v>
      </c>
      <c r="I590" s="1113">
        <v>3</v>
      </c>
      <c r="J590" s="1113">
        <v>4</v>
      </c>
      <c r="K590" s="1113">
        <v>5</v>
      </c>
      <c r="L590" s="1113">
        <v>6</v>
      </c>
      <c r="M590" s="1113">
        <v>7</v>
      </c>
      <c r="N590" s="1113">
        <v>8</v>
      </c>
      <c r="O590" s="1113">
        <v>9</v>
      </c>
      <c r="P590" s="1113">
        <v>10</v>
      </c>
      <c r="Q590" s="1113">
        <v>11</v>
      </c>
      <c r="R590" s="1113">
        <v>12</v>
      </c>
      <c r="S590" s="1113">
        <v>13</v>
      </c>
      <c r="T590" s="1113">
        <v>14</v>
      </c>
      <c r="U590" s="1113">
        <v>15</v>
      </c>
      <c r="V590" s="1113">
        <v>16</v>
      </c>
      <c r="W590" s="1113">
        <v>17</v>
      </c>
      <c r="X590" s="1113">
        <v>18</v>
      </c>
      <c r="Y590" s="1113">
        <v>19</v>
      </c>
      <c r="Z590" s="1113">
        <v>20</v>
      </c>
      <c r="AA590" s="1113" t="s">
        <v>707</v>
      </c>
      <c r="AB590" s="1113">
        <v>1</v>
      </c>
      <c r="AC590" s="1113">
        <v>2</v>
      </c>
      <c r="AD590" s="1113">
        <v>3</v>
      </c>
      <c r="AE590" s="1113">
        <v>4</v>
      </c>
      <c r="AF590" s="1113">
        <v>5</v>
      </c>
      <c r="AG590" s="1113">
        <v>6</v>
      </c>
      <c r="AH590" s="1113">
        <v>7</v>
      </c>
      <c r="AI590" s="1113">
        <v>8</v>
      </c>
      <c r="AJ590" s="1113">
        <v>9</v>
      </c>
      <c r="AK590" s="1113">
        <v>10</v>
      </c>
      <c r="AL590" s="1113">
        <v>11</v>
      </c>
      <c r="AM590" s="1113">
        <v>12</v>
      </c>
      <c r="AN590" s="1113">
        <v>13</v>
      </c>
      <c r="AO590" s="1113">
        <v>14</v>
      </c>
      <c r="AP590" s="1113">
        <v>15</v>
      </c>
      <c r="AQ590" s="1113">
        <v>16</v>
      </c>
      <c r="AR590" s="1113">
        <v>17</v>
      </c>
      <c r="AS590" s="1113">
        <v>18</v>
      </c>
      <c r="AT590" s="1113">
        <v>19</v>
      </c>
      <c r="AU590" s="1113">
        <v>20</v>
      </c>
      <c r="AV590" s="1114" t="s">
        <v>707</v>
      </c>
      <c r="AW590" s="1115">
        <v>1</v>
      </c>
      <c r="AX590" s="1113">
        <v>2</v>
      </c>
      <c r="AY590" s="1113">
        <v>3</v>
      </c>
      <c r="AZ590" s="1113">
        <v>4</v>
      </c>
      <c r="BA590" s="1113">
        <v>5</v>
      </c>
      <c r="BB590" s="1113">
        <v>6</v>
      </c>
      <c r="BC590" s="1113">
        <v>7</v>
      </c>
      <c r="BD590" s="1113">
        <v>8</v>
      </c>
      <c r="BE590" s="1113">
        <v>9</v>
      </c>
      <c r="BF590" s="1113">
        <v>10</v>
      </c>
      <c r="BG590" s="1113">
        <v>11</v>
      </c>
      <c r="BH590" s="1113">
        <v>12</v>
      </c>
      <c r="BI590" s="1113">
        <v>13</v>
      </c>
      <c r="BJ590" s="1113">
        <v>14</v>
      </c>
      <c r="BK590" s="1113">
        <v>15</v>
      </c>
      <c r="BL590" s="1113">
        <v>16</v>
      </c>
      <c r="BM590" s="1113">
        <v>17</v>
      </c>
      <c r="BN590" s="1113">
        <v>18</v>
      </c>
      <c r="BO590" s="1113">
        <v>19</v>
      </c>
      <c r="BP590" s="1113">
        <v>20</v>
      </c>
      <c r="BQ590" s="1116" t="s">
        <v>707</v>
      </c>
    </row>
    <row r="591" spans="1:69" s="1093" customFormat="1" ht="39" thickBot="1" x14ac:dyDescent="0.25">
      <c r="A591" s="1232" t="s">
        <v>1180</v>
      </c>
      <c r="B591" s="1232" t="s">
        <v>637</v>
      </c>
      <c r="C591" s="1233"/>
      <c r="D591" s="1117" t="s">
        <v>308</v>
      </c>
      <c r="E591" s="1118" t="s">
        <v>309</v>
      </c>
      <c r="F591" s="1119" t="s">
        <v>763</v>
      </c>
      <c r="G591" s="1120" t="str">
        <f>IF('I2 LDC class'!$D$20="",'I2 LDC class'!$C$20,'I2 LDC class'!$D$20)</f>
        <v>Residential</v>
      </c>
      <c r="H591" s="1120" t="str">
        <f>IF('I2 LDC class'!$D$21="",'I2 LDC class'!$C$21,'I2 LDC class'!$D$21)</f>
        <v>GS &lt;50</v>
      </c>
      <c r="I591" s="1120" t="str">
        <f>IF('I2 LDC class'!$D$22="",'I2 LDC class'!$C$22,'I2 LDC class'!$D$22)</f>
        <v>GS&gt;50-Regular</v>
      </c>
      <c r="J591" s="1120" t="str">
        <f>IF('I2 LDC class'!$D$23="",'I2 LDC class'!$C$23,'I2 LDC class'!$D$23)</f>
        <v>GS&gt; 50-TOU</v>
      </c>
      <c r="K591" s="1120" t="str">
        <f>IF('I2 LDC class'!$D$24="",'I2 LDC class'!$C$24,'I2 LDC class'!$D$24)</f>
        <v>GS &gt;50-Intermediate</v>
      </c>
      <c r="L591" s="1120" t="str">
        <f>IF('I2 LDC class'!$D$25="",'I2 LDC class'!$C$25,'I2 LDC class'!$D$25)</f>
        <v>Large Use &gt;5MW</v>
      </c>
      <c r="M591" s="1120" t="str">
        <f>IF('I2 LDC class'!$D$26="",'I2 LDC class'!$C$26,'I2 LDC class'!$D$26)</f>
        <v>Street Light</v>
      </c>
      <c r="N591" s="1120" t="str">
        <f>IF('I2 LDC class'!$D$27="",'I2 LDC class'!$C$27,'I2 LDC class'!$D$27)</f>
        <v>Sentinel</v>
      </c>
      <c r="O591" s="1120" t="str">
        <f>IF('I2 LDC class'!$D$28="",'I2 LDC class'!$C$28,'I2 LDC class'!$D$28)</f>
        <v>Unmetered Scattered Load</v>
      </c>
      <c r="P591" s="1120" t="str">
        <f>IF('I2 LDC class'!$D$29="",'I2 LDC class'!$C$29,'I2 LDC class'!$D$29)</f>
        <v>Embedded Distributor</v>
      </c>
      <c r="Q591" s="1120" t="str">
        <f>IF('I2 LDC class'!$D$30="",'I2 LDC class'!$C$30,'I2 LDC class'!$D$30)</f>
        <v>Back-up/Standby Power</v>
      </c>
      <c r="R591" s="1120" t="str">
        <f>IF('I2 LDC class'!$D$31="",'I2 LDC class'!$C$31,'I2 LDC class'!$D$31)</f>
        <v>Rate Class 1</v>
      </c>
      <c r="S591" s="1120" t="str">
        <f>IF('I2 LDC class'!$D$32="",'I2 LDC class'!$C$32,'I2 LDC class'!$D$32)</f>
        <v>Rate class 2</v>
      </c>
      <c r="T591" s="1120" t="str">
        <f>IF('I2 LDC class'!$D$33="",'I2 LDC class'!$C$33,'I2 LDC class'!$D$33)</f>
        <v>Rate class 3</v>
      </c>
      <c r="U591" s="1120" t="str">
        <f>IF('I2 LDC class'!$D$34="",'I2 LDC class'!$C$34,'I2 LDC class'!$D$34)</f>
        <v>Rate class 4</v>
      </c>
      <c r="V591" s="1120" t="str">
        <f>IF('I2 LDC class'!$D$35="",'I2 LDC class'!$C$35,'I2 LDC class'!$D$35)</f>
        <v>Rate class 5</v>
      </c>
      <c r="W591" s="1120" t="str">
        <f>IF('I2 LDC class'!$D$36="",'I2 LDC class'!$C$36,'I2 LDC class'!$D$36)</f>
        <v>Rate class 6</v>
      </c>
      <c r="X591" s="1120" t="str">
        <f>IF('I2 LDC class'!$D$37="",'I2 LDC class'!$C$37,'I2 LDC class'!$D$37)</f>
        <v>Rate class 7</v>
      </c>
      <c r="Y591" s="1120" t="str">
        <f>IF('I2 LDC class'!$D$38="",'I2 LDC class'!$C$38,'I2 LDC class'!$D$38)</f>
        <v>Rate class 8</v>
      </c>
      <c r="Z591" s="1120" t="str">
        <f>IF('I2 LDC class'!$D$39="",'I2 LDC class'!$C$39,'I2 LDC class'!$D$39)</f>
        <v>Rate class 9</v>
      </c>
      <c r="AA591" s="1121" t="s">
        <v>707</v>
      </c>
      <c r="AB591" s="1120" t="str">
        <f>IF('I2 LDC class'!$D$20="",'I2 LDC class'!$C$20,'I2 LDC class'!$D$20)</f>
        <v>Residential</v>
      </c>
      <c r="AC591" s="1120" t="str">
        <f>IF('I2 LDC class'!$D$21="",'I2 LDC class'!$C$21,'I2 LDC class'!$D$21)</f>
        <v>GS &lt;50</v>
      </c>
      <c r="AD591" s="1120" t="str">
        <f>IF('I2 LDC class'!$D$22="",'I2 LDC class'!$C$22,'I2 LDC class'!$D$22)</f>
        <v>GS&gt;50-Regular</v>
      </c>
      <c r="AE591" s="1120" t="str">
        <f>IF('I2 LDC class'!$D$23="",'I2 LDC class'!$C$23,'I2 LDC class'!$D$23)</f>
        <v>GS&gt; 50-TOU</v>
      </c>
      <c r="AF591" s="1120" t="str">
        <f>IF('I2 LDC class'!$D$24="",'I2 LDC class'!$C$24,'I2 LDC class'!$D$24)</f>
        <v>GS &gt;50-Intermediate</v>
      </c>
      <c r="AG591" s="1120" t="str">
        <f>IF('I2 LDC class'!$D$25="",'I2 LDC class'!$C$25,'I2 LDC class'!$D$25)</f>
        <v>Large Use &gt;5MW</v>
      </c>
      <c r="AH591" s="1120" t="str">
        <f>IF('I2 LDC class'!$D$26="",'I2 LDC class'!$C$26,'I2 LDC class'!$D$26)</f>
        <v>Street Light</v>
      </c>
      <c r="AI591" s="1120" t="str">
        <f>IF('I2 LDC class'!$D$27="",'I2 LDC class'!$C$27,'I2 LDC class'!$D$27)</f>
        <v>Sentinel</v>
      </c>
      <c r="AJ591" s="1120" t="str">
        <f>IF('I2 LDC class'!$D$28="",'I2 LDC class'!$C$28,'I2 LDC class'!$D$28)</f>
        <v>Unmetered Scattered Load</v>
      </c>
      <c r="AK591" s="1120" t="str">
        <f>IF('I2 LDC class'!$D$29="",'I2 LDC class'!$C$29,'I2 LDC class'!$D$29)</f>
        <v>Embedded Distributor</v>
      </c>
      <c r="AL591" s="1120" t="str">
        <f>IF('I2 LDC class'!$D$30="",'I2 LDC class'!$C$30,'I2 LDC class'!$D$30)</f>
        <v>Back-up/Standby Power</v>
      </c>
      <c r="AM591" s="1120" t="str">
        <f>IF('I2 LDC class'!$D$31="",'I2 LDC class'!$C$31,'I2 LDC class'!$D$31)</f>
        <v>Rate Class 1</v>
      </c>
      <c r="AN591" s="1120" t="str">
        <f>IF('I2 LDC class'!$D$32="",'I2 LDC class'!$C$32,'I2 LDC class'!$D$32)</f>
        <v>Rate class 2</v>
      </c>
      <c r="AO591" s="1120" t="str">
        <f>IF('I2 LDC class'!$D$33="",'I2 LDC class'!$C$33,'I2 LDC class'!$D$33)</f>
        <v>Rate class 3</v>
      </c>
      <c r="AP591" s="1120" t="str">
        <f>IF('I2 LDC class'!$D$34="",'I2 LDC class'!$C$34,'I2 LDC class'!$D$34)</f>
        <v>Rate class 4</v>
      </c>
      <c r="AQ591" s="1120" t="str">
        <f>IF('I2 LDC class'!$D$35="",'I2 LDC class'!$C$35,'I2 LDC class'!$D$35)</f>
        <v>Rate class 5</v>
      </c>
      <c r="AR591" s="1120" t="str">
        <f>IF('I2 LDC class'!$D$36="",'I2 LDC class'!$C$36,'I2 LDC class'!$D$36)</f>
        <v>Rate class 6</v>
      </c>
      <c r="AS591" s="1120" t="str">
        <f>IF('I2 LDC class'!$D$37="",'I2 LDC class'!$C$37,'I2 LDC class'!$D$37)</f>
        <v>Rate class 7</v>
      </c>
      <c r="AT591" s="1120" t="str">
        <f>IF('I2 LDC class'!$D$38="",'I2 LDC class'!$C$38,'I2 LDC class'!$D$38)</f>
        <v>Rate class 8</v>
      </c>
      <c r="AU591" s="1120" t="str">
        <f>IF('I2 LDC class'!$D$39="",'I2 LDC class'!$C$39,'I2 LDC class'!$D$39)</f>
        <v>Rate class 9</v>
      </c>
      <c r="AV591" s="1122" t="s">
        <v>707</v>
      </c>
      <c r="AW591" s="1120" t="str">
        <f>IF('I2 LDC class'!$D$20="",'I2 LDC class'!$C$20,'I2 LDC class'!$D$20)</f>
        <v>Residential</v>
      </c>
      <c r="AX591" s="1120" t="str">
        <f>IF('I2 LDC class'!$D$21="",'I2 LDC class'!$C$21,'I2 LDC class'!$D$21)</f>
        <v>GS &lt;50</v>
      </c>
      <c r="AY591" s="1120" t="str">
        <f>IF('I2 LDC class'!$D$22="",'I2 LDC class'!$C$22,'I2 LDC class'!$D$22)</f>
        <v>GS&gt;50-Regular</v>
      </c>
      <c r="AZ591" s="1120" t="str">
        <f>IF('I2 LDC class'!$D$23="",'I2 LDC class'!$C$23,'I2 LDC class'!$D$23)</f>
        <v>GS&gt; 50-TOU</v>
      </c>
      <c r="BA591" s="1120" t="str">
        <f>IF('I2 LDC class'!$D$24="",'I2 LDC class'!$C$24,'I2 LDC class'!$D$24)</f>
        <v>GS &gt;50-Intermediate</v>
      </c>
      <c r="BB591" s="1120" t="str">
        <f>IF('I2 LDC class'!$D$25="",'I2 LDC class'!$C$25,'I2 LDC class'!$D$25)</f>
        <v>Large Use &gt;5MW</v>
      </c>
      <c r="BC591" s="1120" t="str">
        <f>IF('I2 LDC class'!$D$26="",'I2 LDC class'!$C$26,'I2 LDC class'!$D$26)</f>
        <v>Street Light</v>
      </c>
      <c r="BD591" s="1120" t="str">
        <f>IF('I2 LDC class'!$D$27="",'I2 LDC class'!$C$27,'I2 LDC class'!$D$27)</f>
        <v>Sentinel</v>
      </c>
      <c r="BE591" s="1120" t="str">
        <f>IF('I2 LDC class'!$D$28="",'I2 LDC class'!$C$28,'I2 LDC class'!$D$28)</f>
        <v>Unmetered Scattered Load</v>
      </c>
      <c r="BF591" s="1120" t="str">
        <f>IF('I2 LDC class'!$D$29="",'I2 LDC class'!$C$29,'I2 LDC class'!$D$29)</f>
        <v>Embedded Distributor</v>
      </c>
      <c r="BG591" s="1120" t="str">
        <f>IF('I2 LDC class'!$D$30="",'I2 LDC class'!$C$30,'I2 LDC class'!$D$30)</f>
        <v>Back-up/Standby Power</v>
      </c>
      <c r="BH591" s="1120" t="str">
        <f>IF('I2 LDC class'!$D$31="",'I2 LDC class'!$C$31,'I2 LDC class'!$D$31)</f>
        <v>Rate Class 1</v>
      </c>
      <c r="BI591" s="1120" t="str">
        <f>IF('I2 LDC class'!$D$32="",'I2 LDC class'!$C$32,'I2 LDC class'!$D$32)</f>
        <v>Rate class 2</v>
      </c>
      <c r="BJ591" s="1120" t="str">
        <f>IF('I2 LDC class'!$D$33="",'I2 LDC class'!$C$33,'I2 LDC class'!$D$33)</f>
        <v>Rate class 3</v>
      </c>
      <c r="BK591" s="1120" t="str">
        <f>IF('I2 LDC class'!$D$34="",'I2 LDC class'!$C$34,'I2 LDC class'!$D$34)</f>
        <v>Rate class 4</v>
      </c>
      <c r="BL591" s="1120" t="str">
        <f>IF('I2 LDC class'!$D$35="",'I2 LDC class'!$C$35,'I2 LDC class'!$D$35)</f>
        <v>Rate class 5</v>
      </c>
      <c r="BM591" s="1120" t="str">
        <f>IF('I2 LDC class'!$D$36="",'I2 LDC class'!$C$36,'I2 LDC class'!$D$36)</f>
        <v>Rate class 6</v>
      </c>
      <c r="BN591" s="1120" t="str">
        <f>IF('I2 LDC class'!$D$37="",'I2 LDC class'!$C$37,'I2 LDC class'!$D$37)</f>
        <v>Rate class 7</v>
      </c>
      <c r="BO591" s="1120" t="str">
        <f>IF('I2 LDC class'!$D$38="",'I2 LDC class'!$C$38,'I2 LDC class'!$D$38)</f>
        <v>Rate class 8</v>
      </c>
      <c r="BP591" s="1120" t="str">
        <f>IF('I2 LDC class'!$D$39="",'I2 LDC class'!$C$39,'I2 LDC class'!$D$39)</f>
        <v>Rate class 9</v>
      </c>
      <c r="BQ591" s="1123" t="s">
        <v>707</v>
      </c>
    </row>
    <row r="592" spans="1:69" s="208" customFormat="1" ht="12.75" x14ac:dyDescent="0.2">
      <c r="A592" s="1124">
        <v>1565</v>
      </c>
      <c r="B592" s="1125" t="s">
        <v>649</v>
      </c>
      <c r="C592" s="1126">
        <v>1</v>
      </c>
      <c r="D592" s="1127">
        <f t="shared" ref="D592:D628" si="899">C592-E592</f>
        <v>0</v>
      </c>
      <c r="E592" s="1127">
        <f>VLOOKUP($A592,'E1 Categorization'!$A$35:$E$116,5,FALSE)</f>
        <v>1</v>
      </c>
      <c r="F592" s="1127">
        <f t="shared" ref="F592:F628" si="900">D592+E592</f>
        <v>1</v>
      </c>
      <c r="G592" s="1128">
        <f>IF(ISERROR(VLOOKUP(VLOOKUP($A592, 'E4 TB Allocation Details'!$A$18:$L$214, MATCH("Demand ID", 'E4 TB Allocation Details'!$A$18:$L$18, 0),FALSE), 'E2 Allocators'!$B$15:$W$358, MATCH(G$17, 'E2 Allocators'!$B$15:$W$15, 0),FALSE)), 0, VLOOKUP(VLOOKUP($A592, 'E4 TB Allocation Details'!$A$18:$L$214, MATCH("Demand ID", 'E4 TB Allocation Details'!$A$18:$L$18, 0),FALSE), 'E2 Allocators'!$B$15:$W$358, MATCH(G$17, 'E2 Allocators'!$B$15:$W$15, 0),FALSE))</f>
        <v>0</v>
      </c>
      <c r="H592" s="1128">
        <f>IF(ISERROR(VLOOKUP(VLOOKUP($A592, 'E4 TB Allocation Details'!$A$18:$L$214, MATCH("Demand ID", 'E4 TB Allocation Details'!$A$18:$L$18, 0),FALSE), 'E2 Allocators'!$B$15:$W$358, MATCH(H$17, 'E2 Allocators'!$B$15:$W$15, 0),FALSE)), 0, VLOOKUP(VLOOKUP($A592, 'E4 TB Allocation Details'!$A$18:$L$214, MATCH("Demand ID", 'E4 TB Allocation Details'!$A$18:$L$18, 0),FALSE), 'E2 Allocators'!$B$15:$W$358, MATCH(H$17, 'E2 Allocators'!$B$15:$W$15, 0),FALSE))</f>
        <v>0</v>
      </c>
      <c r="I592" s="1128">
        <f>IF(ISERROR(VLOOKUP(VLOOKUP($A592, 'E4 TB Allocation Details'!$A$18:$L$214, MATCH("Demand ID", 'E4 TB Allocation Details'!$A$18:$L$18, 0),FALSE), 'E2 Allocators'!$B$15:$W$358, MATCH(I$17, 'E2 Allocators'!$B$15:$W$15, 0),FALSE)), 0, VLOOKUP(VLOOKUP($A592, 'E4 TB Allocation Details'!$A$18:$L$214, MATCH("Demand ID", 'E4 TB Allocation Details'!$A$18:$L$18, 0),FALSE), 'E2 Allocators'!$B$15:$W$358, MATCH(I$17, 'E2 Allocators'!$B$15:$W$15, 0),FALSE))</f>
        <v>0</v>
      </c>
      <c r="J592" s="1128">
        <f>IF(ISERROR(VLOOKUP(VLOOKUP($A592, 'E4 TB Allocation Details'!$A$18:$L$214, MATCH("Demand ID", 'E4 TB Allocation Details'!$A$18:$L$18, 0),FALSE), 'E2 Allocators'!$B$15:$W$358, MATCH(J$17, 'E2 Allocators'!$B$15:$W$15, 0),FALSE)), 0, VLOOKUP(VLOOKUP($A592, 'E4 TB Allocation Details'!$A$18:$L$214, MATCH("Demand ID", 'E4 TB Allocation Details'!$A$18:$L$18, 0),FALSE), 'E2 Allocators'!$B$15:$W$358, MATCH(J$17, 'E2 Allocators'!$B$15:$W$15, 0),FALSE))</f>
        <v>0</v>
      </c>
      <c r="K592" s="1128">
        <f>IF(ISERROR(VLOOKUP(VLOOKUP($A592, 'E4 TB Allocation Details'!$A$18:$L$214, MATCH("Demand ID", 'E4 TB Allocation Details'!$A$18:$L$18, 0),FALSE), 'E2 Allocators'!$B$15:$W$358, MATCH(K$17, 'E2 Allocators'!$B$15:$W$15, 0),FALSE)), 0, VLOOKUP(VLOOKUP($A592, 'E4 TB Allocation Details'!$A$18:$L$214, MATCH("Demand ID", 'E4 TB Allocation Details'!$A$18:$L$18, 0),FALSE), 'E2 Allocators'!$B$15:$W$358, MATCH(K$17, 'E2 Allocators'!$B$15:$W$15, 0),FALSE))</f>
        <v>0</v>
      </c>
      <c r="L592" s="1128">
        <f>IF(ISERROR(VLOOKUP(VLOOKUP($A592, 'E4 TB Allocation Details'!$A$18:$L$214, MATCH("Demand ID", 'E4 TB Allocation Details'!$A$18:$L$18, 0),FALSE), 'E2 Allocators'!$B$15:$W$358, MATCH(L$17, 'E2 Allocators'!$B$15:$W$15, 0),FALSE)), 0, VLOOKUP(VLOOKUP($A592, 'E4 TB Allocation Details'!$A$18:$L$214, MATCH("Demand ID", 'E4 TB Allocation Details'!$A$18:$L$18, 0),FALSE), 'E2 Allocators'!$B$15:$W$358, MATCH(L$17, 'E2 Allocators'!$B$15:$W$15, 0),FALSE))</f>
        <v>0</v>
      </c>
      <c r="M592" s="1128">
        <f>IF(ISERROR(VLOOKUP(VLOOKUP($A592, 'E4 TB Allocation Details'!$A$18:$L$214, MATCH("Demand ID", 'E4 TB Allocation Details'!$A$18:$L$18, 0),FALSE), 'E2 Allocators'!$B$15:$W$358, MATCH(M$17, 'E2 Allocators'!$B$15:$W$15, 0),FALSE)), 0, VLOOKUP(VLOOKUP($A592, 'E4 TB Allocation Details'!$A$18:$L$214, MATCH("Demand ID", 'E4 TB Allocation Details'!$A$18:$L$18, 0),FALSE), 'E2 Allocators'!$B$15:$W$358, MATCH(M$17, 'E2 Allocators'!$B$15:$W$15, 0),FALSE))</f>
        <v>0</v>
      </c>
      <c r="N592" s="1128">
        <f>IF(ISERROR(VLOOKUP(VLOOKUP($A592, 'E4 TB Allocation Details'!$A$18:$L$214, MATCH("Demand ID", 'E4 TB Allocation Details'!$A$18:$L$18, 0),FALSE), 'E2 Allocators'!$B$15:$W$358, MATCH(N$17, 'E2 Allocators'!$B$15:$W$15, 0),FALSE)), 0, VLOOKUP(VLOOKUP($A592, 'E4 TB Allocation Details'!$A$18:$L$214, MATCH("Demand ID", 'E4 TB Allocation Details'!$A$18:$L$18, 0),FALSE), 'E2 Allocators'!$B$15:$W$358, MATCH(N$17, 'E2 Allocators'!$B$15:$W$15, 0),FALSE))</f>
        <v>0</v>
      </c>
      <c r="O592" s="1128">
        <f>IF(ISERROR(VLOOKUP(VLOOKUP($A592, 'E4 TB Allocation Details'!$A$18:$L$214, MATCH("Demand ID", 'E4 TB Allocation Details'!$A$18:$L$18, 0),FALSE), 'E2 Allocators'!$B$15:$W$358, MATCH(O$17, 'E2 Allocators'!$B$15:$W$15, 0),FALSE)), 0, VLOOKUP(VLOOKUP($A592, 'E4 TB Allocation Details'!$A$18:$L$214, MATCH("Demand ID", 'E4 TB Allocation Details'!$A$18:$L$18, 0),FALSE), 'E2 Allocators'!$B$15:$W$358, MATCH(O$17, 'E2 Allocators'!$B$15:$W$15, 0),FALSE))</f>
        <v>0</v>
      </c>
      <c r="P592" s="1128">
        <f>IF(ISERROR(VLOOKUP(VLOOKUP($A592, 'E4 TB Allocation Details'!$A$18:$L$214, MATCH("Demand ID", 'E4 TB Allocation Details'!$A$18:$L$18, 0),FALSE), 'E2 Allocators'!$B$15:$W$358, MATCH(P$17, 'E2 Allocators'!$B$15:$W$15, 0),FALSE)), 0, VLOOKUP(VLOOKUP($A592, 'E4 TB Allocation Details'!$A$18:$L$214, MATCH("Demand ID", 'E4 TB Allocation Details'!$A$18:$L$18, 0),FALSE), 'E2 Allocators'!$B$15:$W$358, MATCH(P$17, 'E2 Allocators'!$B$15:$W$15, 0),FALSE))</f>
        <v>0</v>
      </c>
      <c r="Q592" s="1128">
        <f>IF(ISERROR(VLOOKUP(VLOOKUP($A592, 'E4 TB Allocation Details'!$A$18:$L$214, MATCH("Demand ID", 'E4 TB Allocation Details'!$A$18:$L$18, 0),FALSE), 'E2 Allocators'!$B$15:$W$358, MATCH(Q$17, 'E2 Allocators'!$B$15:$W$15, 0),FALSE)), 0, VLOOKUP(VLOOKUP($A592, 'E4 TB Allocation Details'!$A$18:$L$214, MATCH("Demand ID", 'E4 TB Allocation Details'!$A$18:$L$18, 0),FALSE), 'E2 Allocators'!$B$15:$W$358, MATCH(Q$17, 'E2 Allocators'!$B$15:$W$15, 0),FALSE))</f>
        <v>0</v>
      </c>
      <c r="R592" s="1128">
        <f>IF(ISERROR(VLOOKUP(VLOOKUP($A592, 'E4 TB Allocation Details'!$A$18:$L$214, MATCH("Demand ID", 'E4 TB Allocation Details'!$A$18:$L$18, 0),FALSE), 'E2 Allocators'!$B$15:$W$358, MATCH(R$17, 'E2 Allocators'!$B$15:$W$15, 0),FALSE)), 0, VLOOKUP(VLOOKUP($A592, 'E4 TB Allocation Details'!$A$18:$L$214, MATCH("Demand ID", 'E4 TB Allocation Details'!$A$18:$L$18, 0),FALSE), 'E2 Allocators'!$B$15:$W$358, MATCH(R$17, 'E2 Allocators'!$B$15:$W$15, 0),FALSE))</f>
        <v>0</v>
      </c>
      <c r="S592" s="1128">
        <f>IF(ISERROR(VLOOKUP(VLOOKUP($A592, 'E4 TB Allocation Details'!$A$18:$L$214, MATCH("Demand ID", 'E4 TB Allocation Details'!$A$18:$L$18, 0),FALSE), 'E2 Allocators'!$B$15:$W$358, MATCH(S$17, 'E2 Allocators'!$B$15:$W$15, 0),FALSE)), 0, VLOOKUP(VLOOKUP($A592, 'E4 TB Allocation Details'!$A$18:$L$214, MATCH("Demand ID", 'E4 TB Allocation Details'!$A$18:$L$18, 0),FALSE), 'E2 Allocators'!$B$15:$W$358, MATCH(S$17, 'E2 Allocators'!$B$15:$W$15, 0),FALSE))</f>
        <v>0</v>
      </c>
      <c r="T592" s="1128">
        <f>IF(ISERROR(VLOOKUP(VLOOKUP($A592, 'E4 TB Allocation Details'!$A$18:$L$214, MATCH("Demand ID", 'E4 TB Allocation Details'!$A$18:$L$18, 0),FALSE), 'E2 Allocators'!$B$15:$W$358, MATCH(T$17, 'E2 Allocators'!$B$15:$W$15, 0),FALSE)), 0, VLOOKUP(VLOOKUP($A592, 'E4 TB Allocation Details'!$A$18:$L$214, MATCH("Demand ID", 'E4 TB Allocation Details'!$A$18:$L$18, 0),FALSE), 'E2 Allocators'!$B$15:$W$358, MATCH(T$17, 'E2 Allocators'!$B$15:$W$15, 0),FALSE))</f>
        <v>0</v>
      </c>
      <c r="U592" s="1128">
        <f>IF(ISERROR(VLOOKUP(VLOOKUP($A592, 'E4 TB Allocation Details'!$A$18:$L$214, MATCH("Demand ID", 'E4 TB Allocation Details'!$A$18:$L$18, 0),FALSE), 'E2 Allocators'!$B$15:$W$358, MATCH(U$17, 'E2 Allocators'!$B$15:$W$15, 0),FALSE)), 0, VLOOKUP(VLOOKUP($A592, 'E4 TB Allocation Details'!$A$18:$L$214, MATCH("Demand ID", 'E4 TB Allocation Details'!$A$18:$L$18, 0),FALSE), 'E2 Allocators'!$B$15:$W$358, MATCH(U$17, 'E2 Allocators'!$B$15:$W$15, 0),FALSE))</f>
        <v>0</v>
      </c>
      <c r="V592" s="1128">
        <f>IF(ISERROR(VLOOKUP(VLOOKUP($A592, 'E4 TB Allocation Details'!$A$18:$L$214, MATCH("Demand ID", 'E4 TB Allocation Details'!$A$18:$L$18, 0),FALSE), 'E2 Allocators'!$B$15:$W$358, MATCH(V$17, 'E2 Allocators'!$B$15:$W$15, 0),FALSE)), 0, VLOOKUP(VLOOKUP($A592, 'E4 TB Allocation Details'!$A$18:$L$214, MATCH("Demand ID", 'E4 TB Allocation Details'!$A$18:$L$18, 0),FALSE), 'E2 Allocators'!$B$15:$W$358, MATCH(V$17, 'E2 Allocators'!$B$15:$W$15, 0),FALSE))</f>
        <v>0</v>
      </c>
      <c r="W592" s="1128">
        <f>IF(ISERROR(VLOOKUP(VLOOKUP($A592, 'E4 TB Allocation Details'!$A$18:$L$214, MATCH("Demand ID", 'E4 TB Allocation Details'!$A$18:$L$18, 0),FALSE), 'E2 Allocators'!$B$15:$W$358, MATCH(W$17, 'E2 Allocators'!$B$15:$W$15, 0),FALSE)), 0, VLOOKUP(VLOOKUP($A592, 'E4 TB Allocation Details'!$A$18:$L$214, MATCH("Demand ID", 'E4 TB Allocation Details'!$A$18:$L$18, 0),FALSE), 'E2 Allocators'!$B$15:$W$358, MATCH(W$17, 'E2 Allocators'!$B$15:$W$15, 0),FALSE))</f>
        <v>0</v>
      </c>
      <c r="X592" s="1128">
        <f>IF(ISERROR(VLOOKUP(VLOOKUP($A592, 'E4 TB Allocation Details'!$A$18:$L$214, MATCH("Demand ID", 'E4 TB Allocation Details'!$A$18:$L$18, 0),FALSE), 'E2 Allocators'!$B$15:$W$358, MATCH(X$17, 'E2 Allocators'!$B$15:$W$15, 0),FALSE)), 0, VLOOKUP(VLOOKUP($A592, 'E4 TB Allocation Details'!$A$18:$L$214, MATCH("Demand ID", 'E4 TB Allocation Details'!$A$18:$L$18, 0),FALSE), 'E2 Allocators'!$B$15:$W$358, MATCH(X$17, 'E2 Allocators'!$B$15:$W$15, 0),FALSE))</f>
        <v>0</v>
      </c>
      <c r="Y592" s="1128">
        <f>IF(ISERROR(VLOOKUP(VLOOKUP($A592, 'E4 TB Allocation Details'!$A$18:$L$214, MATCH("Demand ID", 'E4 TB Allocation Details'!$A$18:$L$18, 0),FALSE), 'E2 Allocators'!$B$15:$W$358, MATCH(Y$17, 'E2 Allocators'!$B$15:$W$15, 0),FALSE)), 0, VLOOKUP(VLOOKUP($A592, 'E4 TB Allocation Details'!$A$18:$L$214, MATCH("Demand ID", 'E4 TB Allocation Details'!$A$18:$L$18, 0),FALSE), 'E2 Allocators'!$B$15:$W$358, MATCH(Y$17, 'E2 Allocators'!$B$15:$W$15, 0),FALSE))</f>
        <v>0</v>
      </c>
      <c r="Z592" s="1128">
        <f>IF(ISERROR(VLOOKUP(VLOOKUP($A592, 'E4 TB Allocation Details'!$A$18:$L$214, MATCH("Demand ID", 'E4 TB Allocation Details'!$A$18:$L$18, 0),FALSE), 'E2 Allocators'!$B$15:$W$358, MATCH(Z$17, 'E2 Allocators'!$B$15:$W$15, 0),FALSE)), 0, VLOOKUP(VLOOKUP($A592, 'E4 TB Allocation Details'!$A$18:$L$214, MATCH("Demand ID", 'E4 TB Allocation Details'!$A$18:$L$18, 0),FALSE), 'E2 Allocators'!$B$15:$W$358, MATCH(Z$17, 'E2 Allocators'!$B$15:$W$15, 0),FALSE))</f>
        <v>0</v>
      </c>
      <c r="AA592" s="1129">
        <f>SUM(G592:Z592)</f>
        <v>0</v>
      </c>
      <c r="AB592" s="1128">
        <f>IF(ISERROR(VLOOKUP(VLOOKUP($A592, 'E4 TB Allocation Details'!$A$18:$L$214, MATCH("Customer ID", 'E4 TB Allocation Details'!$A$18:$L$18, 0),FALSE), 'E2 Allocators'!$B$15:$W$358, MATCH(AB$17, 'E2 Allocators'!$B$15:$W$15, 0),FALSE)), 0, VLOOKUP(VLOOKUP($A592, 'E4 TB Allocation Details'!$A$18:$L$214, MATCH("Customer ID", 'E4 TB Allocation Details'!$A$18:$L$18, 0),FALSE), 'E2 Allocators'!$B$15:$W$358, MATCH(AB$17, 'E2 Allocators'!$B$15:$W$15, 0),FALSE))</f>
        <v>0.6831783929742028</v>
      </c>
      <c r="AC592" s="1128">
        <f>IF(ISERROR(VLOOKUP(VLOOKUP($A592, 'E4 TB Allocation Details'!$A$18:$L$214, MATCH("Customer ID", 'E4 TB Allocation Details'!$A$18:$L$18, 0),FALSE), 'E2 Allocators'!$B$15:$W$358, MATCH(AC$17, 'E2 Allocators'!$B$15:$W$15, 0),FALSE)), 0, VLOOKUP(VLOOKUP($A592, 'E4 TB Allocation Details'!$A$18:$L$214, MATCH("Customer ID", 'E4 TB Allocation Details'!$A$18:$L$18, 0),FALSE), 'E2 Allocators'!$B$15:$W$358, MATCH(AC$17, 'E2 Allocators'!$B$15:$W$15, 0),FALSE))</f>
        <v>0.12986838405542828</v>
      </c>
      <c r="AD592" s="1128">
        <f>IF(ISERROR(VLOOKUP(VLOOKUP($A592, 'E4 TB Allocation Details'!$A$18:$L$214, MATCH("Customer ID", 'E4 TB Allocation Details'!$A$18:$L$18, 0),FALSE), 'E2 Allocators'!$B$15:$W$358, MATCH(AD$17, 'E2 Allocators'!$B$15:$W$15, 0),FALSE)), 0, VLOOKUP(VLOOKUP($A592, 'E4 TB Allocation Details'!$A$18:$L$214, MATCH("Customer ID", 'E4 TB Allocation Details'!$A$18:$L$18, 0),FALSE), 'E2 Allocators'!$B$15:$W$358, MATCH(AD$17, 'E2 Allocators'!$B$15:$W$15, 0),FALSE))</f>
        <v>0.16640804597077244</v>
      </c>
      <c r="AE592" s="1128">
        <f>IF(ISERROR(VLOOKUP(VLOOKUP($A592, 'E4 TB Allocation Details'!$A$18:$L$214, MATCH("Customer ID", 'E4 TB Allocation Details'!$A$18:$L$18, 0),FALSE), 'E2 Allocators'!$B$15:$W$358, MATCH(AE$17, 'E2 Allocators'!$B$15:$W$15, 0),FALSE)), 0, VLOOKUP(VLOOKUP($A592, 'E4 TB Allocation Details'!$A$18:$L$214, MATCH("Customer ID", 'E4 TB Allocation Details'!$A$18:$L$18, 0),FALSE), 'E2 Allocators'!$B$15:$W$358, MATCH(AE$17, 'E2 Allocators'!$B$15:$W$15, 0),FALSE))</f>
        <v>0</v>
      </c>
      <c r="AF592" s="1128">
        <f>IF(ISERROR(VLOOKUP(VLOOKUP($A592, 'E4 TB Allocation Details'!$A$18:$L$214, MATCH("Customer ID", 'E4 TB Allocation Details'!$A$18:$L$18, 0),FALSE), 'E2 Allocators'!$B$15:$W$358, MATCH(AF$17, 'E2 Allocators'!$B$15:$W$15, 0),FALSE)), 0, VLOOKUP(VLOOKUP($A592, 'E4 TB Allocation Details'!$A$18:$L$214, MATCH("Customer ID", 'E4 TB Allocation Details'!$A$18:$L$18, 0),FALSE), 'E2 Allocators'!$B$15:$W$358, MATCH(AF$17, 'E2 Allocators'!$B$15:$W$15, 0),FALSE))</f>
        <v>0</v>
      </c>
      <c r="AG592" s="1128">
        <f>IF(ISERROR(VLOOKUP(VLOOKUP($A592, 'E4 TB Allocation Details'!$A$18:$L$214, MATCH("Customer ID", 'E4 TB Allocation Details'!$A$18:$L$18, 0),FALSE), 'E2 Allocators'!$B$15:$W$358, MATCH(AG$17, 'E2 Allocators'!$B$15:$W$15, 0),FALSE)), 0, VLOOKUP(VLOOKUP($A592, 'E4 TB Allocation Details'!$A$18:$L$214, MATCH("Customer ID", 'E4 TB Allocation Details'!$A$18:$L$18, 0),FALSE), 'E2 Allocators'!$B$15:$W$358, MATCH(AG$17, 'E2 Allocators'!$B$15:$W$15, 0),FALSE))</f>
        <v>0</v>
      </c>
      <c r="AH592" s="1128">
        <f>IF(ISERROR(VLOOKUP(VLOOKUP($A592, 'E4 TB Allocation Details'!$A$18:$L$214, MATCH("Customer ID", 'E4 TB Allocation Details'!$A$18:$L$18, 0),FALSE), 'E2 Allocators'!$B$15:$W$358, MATCH(AH$17, 'E2 Allocators'!$B$15:$W$15, 0),FALSE)), 0, VLOOKUP(VLOOKUP($A592, 'E4 TB Allocation Details'!$A$18:$L$214, MATCH("Customer ID", 'E4 TB Allocation Details'!$A$18:$L$18, 0),FALSE), 'E2 Allocators'!$B$15:$W$358, MATCH(AH$17, 'E2 Allocators'!$B$15:$W$15, 0),FALSE))</f>
        <v>1.6717238980417215E-2</v>
      </c>
      <c r="AI592" s="1128">
        <f>IF(ISERROR(VLOOKUP(VLOOKUP($A592, 'E4 TB Allocation Details'!$A$18:$L$214, MATCH("Customer ID", 'E4 TB Allocation Details'!$A$18:$L$18, 0),FALSE), 'E2 Allocators'!$B$15:$W$358, MATCH(AI$17, 'E2 Allocators'!$B$15:$W$15, 0),FALSE)), 0, VLOOKUP(VLOOKUP($A592, 'E4 TB Allocation Details'!$A$18:$L$214, MATCH("Customer ID", 'E4 TB Allocation Details'!$A$18:$L$18, 0),FALSE), 'E2 Allocators'!$B$15:$W$358, MATCH(AI$17, 'E2 Allocators'!$B$15:$W$15, 0),FALSE))</f>
        <v>1.9927586952676788E-3</v>
      </c>
      <c r="AJ592" s="1128">
        <f>IF(ISERROR(VLOOKUP(VLOOKUP($A592, 'E4 TB Allocation Details'!$A$18:$L$214, MATCH("Customer ID", 'E4 TB Allocation Details'!$A$18:$L$18, 0),FALSE), 'E2 Allocators'!$B$15:$W$358, MATCH(AJ$17, 'E2 Allocators'!$B$15:$W$15, 0),FALSE)), 0, VLOOKUP(VLOOKUP($A592, 'E4 TB Allocation Details'!$A$18:$L$214, MATCH("Customer ID", 'E4 TB Allocation Details'!$A$18:$L$18, 0),FALSE), 'E2 Allocators'!$B$15:$W$358, MATCH(AJ$17, 'E2 Allocators'!$B$15:$W$15, 0),FALSE))</f>
        <v>1.8351793239117708E-3</v>
      </c>
      <c r="AK592" s="1128">
        <f>IF(ISERROR(VLOOKUP(VLOOKUP($A592, 'E4 TB Allocation Details'!$A$18:$L$214, MATCH("Customer ID", 'E4 TB Allocation Details'!$A$18:$L$18, 0),FALSE), 'E2 Allocators'!$B$15:$W$358, MATCH(AK$17, 'E2 Allocators'!$B$15:$W$15, 0),FALSE)), 0, VLOOKUP(VLOOKUP($A592, 'E4 TB Allocation Details'!$A$18:$L$214, MATCH("Customer ID", 'E4 TB Allocation Details'!$A$18:$L$18, 0),FALSE), 'E2 Allocators'!$B$15:$W$358, MATCH(AK$17, 'E2 Allocators'!$B$15:$W$15, 0),FALSE))</f>
        <v>0</v>
      </c>
      <c r="AL592" s="1128">
        <f>IF(ISERROR(VLOOKUP(VLOOKUP($A592, 'E4 TB Allocation Details'!$A$18:$L$214, MATCH("Customer ID", 'E4 TB Allocation Details'!$A$18:$L$18, 0),FALSE), 'E2 Allocators'!$B$15:$W$358, MATCH(AL$17, 'E2 Allocators'!$B$15:$W$15, 0),FALSE)), 0, VLOOKUP(VLOOKUP($A592, 'E4 TB Allocation Details'!$A$18:$L$214, MATCH("Customer ID", 'E4 TB Allocation Details'!$A$18:$L$18, 0),FALSE), 'E2 Allocators'!$B$15:$W$358, MATCH(AL$17, 'E2 Allocators'!$B$15:$W$15, 0),FALSE))</f>
        <v>0</v>
      </c>
      <c r="AM592" s="1128">
        <f>IF(ISERROR(VLOOKUP(VLOOKUP($A592, 'E4 TB Allocation Details'!$A$18:$L$214, MATCH("Customer ID", 'E4 TB Allocation Details'!$A$18:$L$18, 0),FALSE), 'E2 Allocators'!$B$15:$W$358, MATCH(AM$17, 'E2 Allocators'!$B$15:$W$15, 0),FALSE)), 0, VLOOKUP(VLOOKUP($A592, 'E4 TB Allocation Details'!$A$18:$L$214, MATCH("Customer ID", 'E4 TB Allocation Details'!$A$18:$L$18, 0),FALSE), 'E2 Allocators'!$B$15:$W$358, MATCH(AM$17, 'E2 Allocators'!$B$15:$W$15, 0),FALSE))</f>
        <v>0</v>
      </c>
      <c r="AN592" s="1128">
        <f>IF(ISERROR(VLOOKUP(VLOOKUP($A592, 'E4 TB Allocation Details'!$A$18:$L$214, MATCH("Customer ID", 'E4 TB Allocation Details'!$A$18:$L$18, 0),FALSE), 'E2 Allocators'!$B$15:$W$358, MATCH(AN$17, 'E2 Allocators'!$B$15:$W$15, 0),FALSE)), 0, VLOOKUP(VLOOKUP($A592, 'E4 TB Allocation Details'!$A$18:$L$214, MATCH("Customer ID", 'E4 TB Allocation Details'!$A$18:$L$18, 0),FALSE), 'E2 Allocators'!$B$15:$W$358, MATCH(AN$17, 'E2 Allocators'!$B$15:$W$15, 0),FALSE))</f>
        <v>0</v>
      </c>
      <c r="AO592" s="1128">
        <f>IF(ISERROR(VLOOKUP(VLOOKUP($A592, 'E4 TB Allocation Details'!$A$18:$L$214, MATCH("Customer ID", 'E4 TB Allocation Details'!$A$18:$L$18, 0),FALSE), 'E2 Allocators'!$B$15:$W$358, MATCH(AO$17, 'E2 Allocators'!$B$15:$W$15, 0),FALSE)), 0, VLOOKUP(VLOOKUP($A592, 'E4 TB Allocation Details'!$A$18:$L$214, MATCH("Customer ID", 'E4 TB Allocation Details'!$A$18:$L$18, 0),FALSE), 'E2 Allocators'!$B$15:$W$358, MATCH(AO$17, 'E2 Allocators'!$B$15:$W$15, 0),FALSE))</f>
        <v>0</v>
      </c>
      <c r="AP592" s="1128">
        <f>IF(ISERROR(VLOOKUP(VLOOKUP($A592, 'E4 TB Allocation Details'!$A$18:$L$214, MATCH("Customer ID", 'E4 TB Allocation Details'!$A$18:$L$18, 0),FALSE), 'E2 Allocators'!$B$15:$W$358, MATCH(AP$17, 'E2 Allocators'!$B$15:$W$15, 0),FALSE)), 0, VLOOKUP(VLOOKUP($A592, 'E4 TB Allocation Details'!$A$18:$L$214, MATCH("Customer ID", 'E4 TB Allocation Details'!$A$18:$L$18, 0),FALSE), 'E2 Allocators'!$B$15:$W$358, MATCH(AP$17, 'E2 Allocators'!$B$15:$W$15, 0),FALSE))</f>
        <v>0</v>
      </c>
      <c r="AQ592" s="1128">
        <f>IF(ISERROR(VLOOKUP(VLOOKUP($A592, 'E4 TB Allocation Details'!$A$18:$L$214, MATCH("Customer ID", 'E4 TB Allocation Details'!$A$18:$L$18, 0),FALSE), 'E2 Allocators'!$B$15:$W$358, MATCH(AQ$17, 'E2 Allocators'!$B$15:$W$15, 0),FALSE)), 0, VLOOKUP(VLOOKUP($A592, 'E4 TB Allocation Details'!$A$18:$L$214, MATCH("Customer ID", 'E4 TB Allocation Details'!$A$18:$L$18, 0),FALSE), 'E2 Allocators'!$B$15:$W$358, MATCH(AQ$17, 'E2 Allocators'!$B$15:$W$15, 0),FALSE))</f>
        <v>0</v>
      </c>
      <c r="AR592" s="1128">
        <f>IF(ISERROR(VLOOKUP(VLOOKUP($A592, 'E4 TB Allocation Details'!$A$18:$L$214, MATCH("Customer ID", 'E4 TB Allocation Details'!$A$18:$L$18, 0),FALSE), 'E2 Allocators'!$B$15:$W$358, MATCH(AR$17, 'E2 Allocators'!$B$15:$W$15, 0),FALSE)), 0, VLOOKUP(VLOOKUP($A592, 'E4 TB Allocation Details'!$A$18:$L$214, MATCH("Customer ID", 'E4 TB Allocation Details'!$A$18:$L$18, 0),FALSE), 'E2 Allocators'!$B$15:$W$358, MATCH(AR$17, 'E2 Allocators'!$B$15:$W$15, 0),FALSE))</f>
        <v>0</v>
      </c>
      <c r="AS592" s="1128">
        <f>IF(ISERROR(VLOOKUP(VLOOKUP($A592, 'E4 TB Allocation Details'!$A$18:$L$214, MATCH("Customer ID", 'E4 TB Allocation Details'!$A$18:$L$18, 0),FALSE), 'E2 Allocators'!$B$15:$W$358, MATCH(AS$17, 'E2 Allocators'!$B$15:$W$15, 0),FALSE)), 0, VLOOKUP(VLOOKUP($A592, 'E4 TB Allocation Details'!$A$18:$L$214, MATCH("Customer ID", 'E4 TB Allocation Details'!$A$18:$L$18, 0),FALSE), 'E2 Allocators'!$B$15:$W$358, MATCH(AS$17, 'E2 Allocators'!$B$15:$W$15, 0),FALSE))</f>
        <v>0</v>
      </c>
      <c r="AT592" s="1128">
        <f>IF(ISERROR(VLOOKUP(VLOOKUP($A592, 'E4 TB Allocation Details'!$A$18:$L$214, MATCH("Customer ID", 'E4 TB Allocation Details'!$A$18:$L$18, 0),FALSE), 'E2 Allocators'!$B$15:$W$358, MATCH(AT$17, 'E2 Allocators'!$B$15:$W$15, 0),FALSE)), 0, VLOOKUP(VLOOKUP($A592, 'E4 TB Allocation Details'!$A$18:$L$214, MATCH("Customer ID", 'E4 TB Allocation Details'!$A$18:$L$18, 0),FALSE), 'E2 Allocators'!$B$15:$W$358, MATCH(AT$17, 'E2 Allocators'!$B$15:$W$15, 0),FALSE))</f>
        <v>0</v>
      </c>
      <c r="AU592" s="1128">
        <f>IF(ISERROR(VLOOKUP(VLOOKUP($A592, 'E4 TB Allocation Details'!$A$18:$L$214, MATCH("Customer ID", 'E4 TB Allocation Details'!$A$18:$L$18, 0),FALSE), 'E2 Allocators'!$B$15:$W$358, MATCH(AU$17, 'E2 Allocators'!$B$15:$W$15, 0),FALSE)), 0, VLOOKUP(VLOOKUP($A592, 'E4 TB Allocation Details'!$A$18:$L$214, MATCH("Customer ID", 'E4 TB Allocation Details'!$A$18:$L$18, 0),FALSE), 'E2 Allocators'!$B$15:$W$358, MATCH(AU$17, 'E2 Allocators'!$B$15:$W$15, 0),FALSE))</f>
        <v>0</v>
      </c>
      <c r="AV592" s="1129">
        <f>SUM(AB592:AU592)</f>
        <v>1.0000000000000002</v>
      </c>
      <c r="AW592" s="1130"/>
      <c r="AX592" s="1130"/>
      <c r="AY592" s="1130"/>
      <c r="AZ592" s="1130"/>
      <c r="BA592" s="1130"/>
      <c r="BB592" s="1130"/>
      <c r="BC592" s="1130"/>
      <c r="BD592" s="1130"/>
      <c r="BE592" s="1130"/>
      <c r="BF592" s="1130"/>
      <c r="BG592" s="1130"/>
      <c r="BH592" s="1130"/>
      <c r="BI592" s="1130"/>
      <c r="BJ592" s="1130"/>
      <c r="BK592" s="1130"/>
      <c r="BL592" s="1130"/>
      <c r="BM592" s="1130"/>
      <c r="BN592" s="1130"/>
      <c r="BO592" s="1130"/>
      <c r="BP592" s="1130"/>
      <c r="BQ592" s="1131"/>
    </row>
    <row r="593" spans="1:69" s="208" customFormat="1" ht="12.75" x14ac:dyDescent="0.2">
      <c r="A593" s="1132">
        <v>1805</v>
      </c>
      <c r="B593" s="1125" t="s">
        <v>282</v>
      </c>
      <c r="C593" s="1126"/>
      <c r="D593" s="1127"/>
      <c r="E593" s="1127"/>
      <c r="F593" s="1127"/>
      <c r="G593" s="1128">
        <f>IF(ISERROR(VLOOKUP(VLOOKUP($A593, 'E4 TB Allocation Details'!$A$18:$L$214, MATCH("Demand ID", 'E4 TB Allocation Details'!$A$18:$L$18, 0),FALSE), 'E2 Allocators'!$B$15:$W$358, MATCH(G$17, 'E2 Allocators'!$B$15:$W$15, 0),FALSE)), 0, VLOOKUP(VLOOKUP($A593, 'E4 TB Allocation Details'!$A$18:$L$214, MATCH("Demand ID", 'E4 TB Allocation Details'!$A$18:$L$18, 0),FALSE), 'E2 Allocators'!$B$15:$W$358, MATCH(G$17, 'E2 Allocators'!$B$15:$W$15, 0),FALSE))</f>
        <v>0</v>
      </c>
      <c r="H593" s="1128">
        <f>IF(ISERROR(VLOOKUP(VLOOKUP($A593, 'E4 TB Allocation Details'!$A$18:$L$214, MATCH("Demand ID", 'E4 TB Allocation Details'!$A$18:$L$18, 0),FALSE), 'E2 Allocators'!$B$15:$W$358, MATCH(H$17, 'E2 Allocators'!$B$15:$W$15, 0),FALSE)), 0, VLOOKUP(VLOOKUP($A593, 'E4 TB Allocation Details'!$A$18:$L$214, MATCH("Demand ID", 'E4 TB Allocation Details'!$A$18:$L$18, 0),FALSE), 'E2 Allocators'!$B$15:$W$358, MATCH(H$17, 'E2 Allocators'!$B$15:$W$15, 0),FALSE))</f>
        <v>0</v>
      </c>
      <c r="I593" s="1128">
        <f>IF(ISERROR(VLOOKUP(VLOOKUP($A593, 'E4 TB Allocation Details'!$A$18:$L$214, MATCH("Demand ID", 'E4 TB Allocation Details'!$A$18:$L$18, 0),FALSE), 'E2 Allocators'!$B$15:$W$358, MATCH(I$17, 'E2 Allocators'!$B$15:$W$15, 0),FALSE)), 0, VLOOKUP(VLOOKUP($A593, 'E4 TB Allocation Details'!$A$18:$L$214, MATCH("Demand ID", 'E4 TB Allocation Details'!$A$18:$L$18, 0),FALSE), 'E2 Allocators'!$B$15:$W$358, MATCH(I$17, 'E2 Allocators'!$B$15:$W$15, 0),FALSE))</f>
        <v>0</v>
      </c>
      <c r="J593" s="1128">
        <f>IF(ISERROR(VLOOKUP(VLOOKUP($A593, 'E4 TB Allocation Details'!$A$18:$L$214, MATCH("Demand ID", 'E4 TB Allocation Details'!$A$18:$L$18, 0),FALSE), 'E2 Allocators'!$B$15:$W$358, MATCH(J$17, 'E2 Allocators'!$B$15:$W$15, 0),FALSE)), 0, VLOOKUP(VLOOKUP($A593, 'E4 TB Allocation Details'!$A$18:$L$214, MATCH("Demand ID", 'E4 TB Allocation Details'!$A$18:$L$18, 0),FALSE), 'E2 Allocators'!$B$15:$W$358, MATCH(J$17, 'E2 Allocators'!$B$15:$W$15, 0),FALSE))</f>
        <v>0</v>
      </c>
      <c r="K593" s="1128">
        <f>IF(ISERROR(VLOOKUP(VLOOKUP($A593, 'E4 TB Allocation Details'!$A$18:$L$214, MATCH("Demand ID", 'E4 TB Allocation Details'!$A$18:$L$18, 0),FALSE), 'E2 Allocators'!$B$15:$W$358, MATCH(K$17, 'E2 Allocators'!$B$15:$W$15, 0),FALSE)), 0, VLOOKUP(VLOOKUP($A593, 'E4 TB Allocation Details'!$A$18:$L$214, MATCH("Demand ID", 'E4 TB Allocation Details'!$A$18:$L$18, 0),FALSE), 'E2 Allocators'!$B$15:$W$358, MATCH(K$17, 'E2 Allocators'!$B$15:$W$15, 0),FALSE))</f>
        <v>0</v>
      </c>
      <c r="L593" s="1128">
        <f>IF(ISERROR(VLOOKUP(VLOOKUP($A593, 'E4 TB Allocation Details'!$A$18:$L$214, MATCH("Demand ID", 'E4 TB Allocation Details'!$A$18:$L$18, 0),FALSE), 'E2 Allocators'!$B$15:$W$358, MATCH(L$17, 'E2 Allocators'!$B$15:$W$15, 0),FALSE)), 0, VLOOKUP(VLOOKUP($A593, 'E4 TB Allocation Details'!$A$18:$L$214, MATCH("Demand ID", 'E4 TB Allocation Details'!$A$18:$L$18, 0),FALSE), 'E2 Allocators'!$B$15:$W$358, MATCH(L$17, 'E2 Allocators'!$B$15:$W$15, 0),FALSE))</f>
        <v>0</v>
      </c>
      <c r="M593" s="1128">
        <f>IF(ISERROR(VLOOKUP(VLOOKUP($A593, 'E4 TB Allocation Details'!$A$18:$L$214, MATCH("Demand ID", 'E4 TB Allocation Details'!$A$18:$L$18, 0),FALSE), 'E2 Allocators'!$B$15:$W$358, MATCH(M$17, 'E2 Allocators'!$B$15:$W$15, 0),FALSE)), 0, VLOOKUP(VLOOKUP($A593, 'E4 TB Allocation Details'!$A$18:$L$214, MATCH("Demand ID", 'E4 TB Allocation Details'!$A$18:$L$18, 0),FALSE), 'E2 Allocators'!$B$15:$W$358, MATCH(M$17, 'E2 Allocators'!$B$15:$W$15, 0),FALSE))</f>
        <v>0</v>
      </c>
      <c r="N593" s="1128">
        <f>IF(ISERROR(VLOOKUP(VLOOKUP($A593, 'E4 TB Allocation Details'!$A$18:$L$214, MATCH("Demand ID", 'E4 TB Allocation Details'!$A$18:$L$18, 0),FALSE), 'E2 Allocators'!$B$15:$W$358, MATCH(N$17, 'E2 Allocators'!$B$15:$W$15, 0),FALSE)), 0, VLOOKUP(VLOOKUP($A593, 'E4 TB Allocation Details'!$A$18:$L$214, MATCH("Demand ID", 'E4 TB Allocation Details'!$A$18:$L$18, 0),FALSE), 'E2 Allocators'!$B$15:$W$358, MATCH(N$17, 'E2 Allocators'!$B$15:$W$15, 0),FALSE))</f>
        <v>0</v>
      </c>
      <c r="O593" s="1128">
        <f>IF(ISERROR(VLOOKUP(VLOOKUP($A593, 'E4 TB Allocation Details'!$A$18:$L$214, MATCH("Demand ID", 'E4 TB Allocation Details'!$A$18:$L$18, 0),FALSE), 'E2 Allocators'!$B$15:$W$358, MATCH(O$17, 'E2 Allocators'!$B$15:$W$15, 0),FALSE)), 0, VLOOKUP(VLOOKUP($A593, 'E4 TB Allocation Details'!$A$18:$L$214, MATCH("Demand ID", 'E4 TB Allocation Details'!$A$18:$L$18, 0),FALSE), 'E2 Allocators'!$B$15:$W$358, MATCH(O$17, 'E2 Allocators'!$B$15:$W$15, 0),FALSE))</f>
        <v>0</v>
      </c>
      <c r="P593" s="1128">
        <f>IF(ISERROR(VLOOKUP(VLOOKUP($A593, 'E4 TB Allocation Details'!$A$18:$L$214, MATCH("Demand ID", 'E4 TB Allocation Details'!$A$18:$L$18, 0),FALSE), 'E2 Allocators'!$B$15:$W$358, MATCH(P$17, 'E2 Allocators'!$B$15:$W$15, 0),FALSE)), 0, VLOOKUP(VLOOKUP($A593, 'E4 TB Allocation Details'!$A$18:$L$214, MATCH("Demand ID", 'E4 TB Allocation Details'!$A$18:$L$18, 0),FALSE), 'E2 Allocators'!$B$15:$W$358, MATCH(P$17, 'E2 Allocators'!$B$15:$W$15, 0),FALSE))</f>
        <v>0</v>
      </c>
      <c r="Q593" s="1128">
        <f>IF(ISERROR(VLOOKUP(VLOOKUP($A593, 'E4 TB Allocation Details'!$A$18:$L$214, MATCH("Demand ID", 'E4 TB Allocation Details'!$A$18:$L$18, 0),FALSE), 'E2 Allocators'!$B$15:$W$358, MATCH(Q$17, 'E2 Allocators'!$B$15:$W$15, 0),FALSE)), 0, VLOOKUP(VLOOKUP($A593, 'E4 TB Allocation Details'!$A$18:$L$214, MATCH("Demand ID", 'E4 TB Allocation Details'!$A$18:$L$18, 0),FALSE), 'E2 Allocators'!$B$15:$W$358, MATCH(Q$17, 'E2 Allocators'!$B$15:$W$15, 0),FALSE))</f>
        <v>0</v>
      </c>
      <c r="R593" s="1128">
        <f>IF(ISERROR(VLOOKUP(VLOOKUP($A593, 'E4 TB Allocation Details'!$A$18:$L$214, MATCH("Demand ID", 'E4 TB Allocation Details'!$A$18:$L$18, 0),FALSE), 'E2 Allocators'!$B$15:$W$358, MATCH(R$17, 'E2 Allocators'!$B$15:$W$15, 0),FALSE)), 0, VLOOKUP(VLOOKUP($A593, 'E4 TB Allocation Details'!$A$18:$L$214, MATCH("Demand ID", 'E4 TB Allocation Details'!$A$18:$L$18, 0),FALSE), 'E2 Allocators'!$B$15:$W$358, MATCH(R$17, 'E2 Allocators'!$B$15:$W$15, 0),FALSE))</f>
        <v>0</v>
      </c>
      <c r="S593" s="1128">
        <f>IF(ISERROR(VLOOKUP(VLOOKUP($A593, 'E4 TB Allocation Details'!$A$18:$L$214, MATCH("Demand ID", 'E4 TB Allocation Details'!$A$18:$L$18, 0),FALSE), 'E2 Allocators'!$B$15:$W$358, MATCH(S$17, 'E2 Allocators'!$B$15:$W$15, 0),FALSE)), 0, VLOOKUP(VLOOKUP($A593, 'E4 TB Allocation Details'!$A$18:$L$214, MATCH("Demand ID", 'E4 TB Allocation Details'!$A$18:$L$18, 0),FALSE), 'E2 Allocators'!$B$15:$W$358, MATCH(S$17, 'E2 Allocators'!$B$15:$W$15, 0),FALSE))</f>
        <v>0</v>
      </c>
      <c r="T593" s="1128">
        <f>IF(ISERROR(VLOOKUP(VLOOKUP($A593, 'E4 TB Allocation Details'!$A$18:$L$214, MATCH("Demand ID", 'E4 TB Allocation Details'!$A$18:$L$18, 0),FALSE), 'E2 Allocators'!$B$15:$W$358, MATCH(T$17, 'E2 Allocators'!$B$15:$W$15, 0),FALSE)), 0, VLOOKUP(VLOOKUP($A593, 'E4 TB Allocation Details'!$A$18:$L$214, MATCH("Demand ID", 'E4 TB Allocation Details'!$A$18:$L$18, 0),FALSE), 'E2 Allocators'!$B$15:$W$358, MATCH(T$17, 'E2 Allocators'!$B$15:$W$15, 0),FALSE))</f>
        <v>0</v>
      </c>
      <c r="U593" s="1128">
        <f>IF(ISERROR(VLOOKUP(VLOOKUP($A593, 'E4 TB Allocation Details'!$A$18:$L$214, MATCH("Demand ID", 'E4 TB Allocation Details'!$A$18:$L$18, 0),FALSE), 'E2 Allocators'!$B$15:$W$358, MATCH(U$17, 'E2 Allocators'!$B$15:$W$15, 0),FALSE)), 0, VLOOKUP(VLOOKUP($A593, 'E4 TB Allocation Details'!$A$18:$L$214, MATCH("Demand ID", 'E4 TB Allocation Details'!$A$18:$L$18, 0),FALSE), 'E2 Allocators'!$B$15:$W$358, MATCH(U$17, 'E2 Allocators'!$B$15:$W$15, 0),FALSE))</f>
        <v>0</v>
      </c>
      <c r="V593" s="1128">
        <f>IF(ISERROR(VLOOKUP(VLOOKUP($A593, 'E4 TB Allocation Details'!$A$18:$L$214, MATCH("Demand ID", 'E4 TB Allocation Details'!$A$18:$L$18, 0),FALSE), 'E2 Allocators'!$B$15:$W$358, MATCH(V$17, 'E2 Allocators'!$B$15:$W$15, 0),FALSE)), 0, VLOOKUP(VLOOKUP($A593, 'E4 TB Allocation Details'!$A$18:$L$214, MATCH("Demand ID", 'E4 TB Allocation Details'!$A$18:$L$18, 0),FALSE), 'E2 Allocators'!$B$15:$W$358, MATCH(V$17, 'E2 Allocators'!$B$15:$W$15, 0),FALSE))</f>
        <v>0</v>
      </c>
      <c r="W593" s="1128">
        <f>IF(ISERROR(VLOOKUP(VLOOKUP($A593, 'E4 TB Allocation Details'!$A$18:$L$214, MATCH("Demand ID", 'E4 TB Allocation Details'!$A$18:$L$18, 0),FALSE), 'E2 Allocators'!$B$15:$W$358, MATCH(W$17, 'E2 Allocators'!$B$15:$W$15, 0),FALSE)), 0, VLOOKUP(VLOOKUP($A593, 'E4 TB Allocation Details'!$A$18:$L$214, MATCH("Demand ID", 'E4 TB Allocation Details'!$A$18:$L$18, 0),FALSE), 'E2 Allocators'!$B$15:$W$358, MATCH(W$17, 'E2 Allocators'!$B$15:$W$15, 0),FALSE))</f>
        <v>0</v>
      </c>
      <c r="X593" s="1128">
        <f>IF(ISERROR(VLOOKUP(VLOOKUP($A593, 'E4 TB Allocation Details'!$A$18:$L$214, MATCH("Demand ID", 'E4 TB Allocation Details'!$A$18:$L$18, 0),FALSE), 'E2 Allocators'!$B$15:$W$358, MATCH(X$17, 'E2 Allocators'!$B$15:$W$15, 0),FALSE)), 0, VLOOKUP(VLOOKUP($A593, 'E4 TB Allocation Details'!$A$18:$L$214, MATCH("Demand ID", 'E4 TB Allocation Details'!$A$18:$L$18, 0),FALSE), 'E2 Allocators'!$B$15:$W$358, MATCH(X$17, 'E2 Allocators'!$B$15:$W$15, 0),FALSE))</f>
        <v>0</v>
      </c>
      <c r="Y593" s="1128">
        <f>IF(ISERROR(VLOOKUP(VLOOKUP($A593, 'E4 TB Allocation Details'!$A$18:$L$214, MATCH("Demand ID", 'E4 TB Allocation Details'!$A$18:$L$18, 0),FALSE), 'E2 Allocators'!$B$15:$W$358, MATCH(Y$17, 'E2 Allocators'!$B$15:$W$15, 0),FALSE)), 0, VLOOKUP(VLOOKUP($A593, 'E4 TB Allocation Details'!$A$18:$L$214, MATCH("Demand ID", 'E4 TB Allocation Details'!$A$18:$L$18, 0),FALSE), 'E2 Allocators'!$B$15:$W$358, MATCH(Y$17, 'E2 Allocators'!$B$15:$W$15, 0),FALSE))</f>
        <v>0</v>
      </c>
      <c r="Z593" s="1128">
        <f>IF(ISERROR(VLOOKUP(VLOOKUP($A593, 'E4 TB Allocation Details'!$A$18:$L$214, MATCH("Demand ID", 'E4 TB Allocation Details'!$A$18:$L$18, 0),FALSE), 'E2 Allocators'!$B$15:$W$358, MATCH(Z$17, 'E2 Allocators'!$B$15:$W$15, 0),FALSE)), 0, VLOOKUP(VLOOKUP($A593, 'E4 TB Allocation Details'!$A$18:$L$214, MATCH("Demand ID", 'E4 TB Allocation Details'!$A$18:$L$18, 0),FALSE), 'E2 Allocators'!$B$15:$W$358, MATCH(Z$17, 'E2 Allocators'!$B$15:$W$15, 0),FALSE))</f>
        <v>0</v>
      </c>
      <c r="AA593" s="1133">
        <f t="shared" ref="AA593:AA631" si="901">SUM(G593:Z593)</f>
        <v>0</v>
      </c>
      <c r="AB593" s="1128">
        <f>IF(ISERROR(VLOOKUP(VLOOKUP($A593, 'E4 TB Allocation Details'!$A$18:$L$214, MATCH("Customer ID", 'E4 TB Allocation Details'!$A$18:$L$18, 0),FALSE), 'E2 Allocators'!$B$15:$W$358, MATCH(AB$17, 'E2 Allocators'!$B$15:$W$15, 0),FALSE)), 0, VLOOKUP(VLOOKUP($A593, 'E4 TB Allocation Details'!$A$18:$L$214, MATCH("Customer ID", 'E4 TB Allocation Details'!$A$18:$L$18, 0),FALSE), 'E2 Allocators'!$B$15:$W$358, MATCH(AB$17, 'E2 Allocators'!$B$15:$W$15, 0),FALSE))</f>
        <v>0</v>
      </c>
      <c r="AC593" s="1128">
        <f>IF(ISERROR(VLOOKUP(VLOOKUP($A593, 'E4 TB Allocation Details'!$A$18:$L$214, MATCH("Customer ID", 'E4 TB Allocation Details'!$A$18:$L$18, 0),FALSE), 'E2 Allocators'!$B$15:$W$358, MATCH(AC$17, 'E2 Allocators'!$B$15:$W$15, 0),FALSE)), 0, VLOOKUP(VLOOKUP($A593, 'E4 TB Allocation Details'!$A$18:$L$214, MATCH("Customer ID", 'E4 TB Allocation Details'!$A$18:$L$18, 0),FALSE), 'E2 Allocators'!$B$15:$W$358, MATCH(AC$17, 'E2 Allocators'!$B$15:$W$15, 0),FALSE))</f>
        <v>0</v>
      </c>
      <c r="AD593" s="1128">
        <f>IF(ISERROR(VLOOKUP(VLOOKUP($A593, 'E4 TB Allocation Details'!$A$18:$L$214, MATCH("Customer ID", 'E4 TB Allocation Details'!$A$18:$L$18, 0),FALSE), 'E2 Allocators'!$B$15:$W$358, MATCH(AD$17, 'E2 Allocators'!$B$15:$W$15, 0),FALSE)), 0, VLOOKUP(VLOOKUP($A593, 'E4 TB Allocation Details'!$A$18:$L$214, MATCH("Customer ID", 'E4 TB Allocation Details'!$A$18:$L$18, 0),FALSE), 'E2 Allocators'!$B$15:$W$358, MATCH(AD$17, 'E2 Allocators'!$B$15:$W$15, 0),FALSE))</f>
        <v>0</v>
      </c>
      <c r="AE593" s="1128">
        <f>IF(ISERROR(VLOOKUP(VLOOKUP($A593, 'E4 TB Allocation Details'!$A$18:$L$214, MATCH("Customer ID", 'E4 TB Allocation Details'!$A$18:$L$18, 0),FALSE), 'E2 Allocators'!$B$15:$W$358, MATCH(AE$17, 'E2 Allocators'!$B$15:$W$15, 0),FALSE)), 0, VLOOKUP(VLOOKUP($A593, 'E4 TB Allocation Details'!$A$18:$L$214, MATCH("Customer ID", 'E4 TB Allocation Details'!$A$18:$L$18, 0),FALSE), 'E2 Allocators'!$B$15:$W$358, MATCH(AE$17, 'E2 Allocators'!$B$15:$W$15, 0),FALSE))</f>
        <v>0</v>
      </c>
      <c r="AF593" s="1128">
        <f>IF(ISERROR(VLOOKUP(VLOOKUP($A593, 'E4 TB Allocation Details'!$A$18:$L$214, MATCH("Customer ID", 'E4 TB Allocation Details'!$A$18:$L$18, 0),FALSE), 'E2 Allocators'!$B$15:$W$358, MATCH(AF$17, 'E2 Allocators'!$B$15:$W$15, 0),FALSE)), 0, VLOOKUP(VLOOKUP($A593, 'E4 TB Allocation Details'!$A$18:$L$214, MATCH("Customer ID", 'E4 TB Allocation Details'!$A$18:$L$18, 0),FALSE), 'E2 Allocators'!$B$15:$W$358, MATCH(AF$17, 'E2 Allocators'!$B$15:$W$15, 0),FALSE))</f>
        <v>0</v>
      </c>
      <c r="AG593" s="1128">
        <f>IF(ISERROR(VLOOKUP(VLOOKUP($A593, 'E4 TB Allocation Details'!$A$18:$L$214, MATCH("Customer ID", 'E4 TB Allocation Details'!$A$18:$L$18, 0),FALSE), 'E2 Allocators'!$B$15:$W$358, MATCH(AG$17, 'E2 Allocators'!$B$15:$W$15, 0),FALSE)), 0, VLOOKUP(VLOOKUP($A593, 'E4 TB Allocation Details'!$A$18:$L$214, MATCH("Customer ID", 'E4 TB Allocation Details'!$A$18:$L$18, 0),FALSE), 'E2 Allocators'!$B$15:$W$358, MATCH(AG$17, 'E2 Allocators'!$B$15:$W$15, 0),FALSE))</f>
        <v>0</v>
      </c>
      <c r="AH593" s="1128">
        <f>IF(ISERROR(VLOOKUP(VLOOKUP($A593, 'E4 TB Allocation Details'!$A$18:$L$214, MATCH("Customer ID", 'E4 TB Allocation Details'!$A$18:$L$18, 0),FALSE), 'E2 Allocators'!$B$15:$W$358, MATCH(AH$17, 'E2 Allocators'!$B$15:$W$15, 0),FALSE)), 0, VLOOKUP(VLOOKUP($A593, 'E4 TB Allocation Details'!$A$18:$L$214, MATCH("Customer ID", 'E4 TB Allocation Details'!$A$18:$L$18, 0),FALSE), 'E2 Allocators'!$B$15:$W$358, MATCH(AH$17, 'E2 Allocators'!$B$15:$W$15, 0),FALSE))</f>
        <v>0</v>
      </c>
      <c r="AI593" s="1128">
        <f>IF(ISERROR(VLOOKUP(VLOOKUP($A593, 'E4 TB Allocation Details'!$A$18:$L$214, MATCH("Customer ID", 'E4 TB Allocation Details'!$A$18:$L$18, 0),FALSE), 'E2 Allocators'!$B$15:$W$358, MATCH(AI$17, 'E2 Allocators'!$B$15:$W$15, 0),FALSE)), 0, VLOOKUP(VLOOKUP($A593, 'E4 TB Allocation Details'!$A$18:$L$214, MATCH("Customer ID", 'E4 TB Allocation Details'!$A$18:$L$18, 0),FALSE), 'E2 Allocators'!$B$15:$W$358, MATCH(AI$17, 'E2 Allocators'!$B$15:$W$15, 0),FALSE))</f>
        <v>0</v>
      </c>
      <c r="AJ593" s="1128">
        <f>IF(ISERROR(VLOOKUP(VLOOKUP($A593, 'E4 TB Allocation Details'!$A$18:$L$214, MATCH("Customer ID", 'E4 TB Allocation Details'!$A$18:$L$18, 0),FALSE), 'E2 Allocators'!$B$15:$W$358, MATCH(AJ$17, 'E2 Allocators'!$B$15:$W$15, 0),FALSE)), 0, VLOOKUP(VLOOKUP($A593, 'E4 TB Allocation Details'!$A$18:$L$214, MATCH("Customer ID", 'E4 TB Allocation Details'!$A$18:$L$18, 0),FALSE), 'E2 Allocators'!$B$15:$W$358, MATCH(AJ$17, 'E2 Allocators'!$B$15:$W$15, 0),FALSE))</f>
        <v>0</v>
      </c>
      <c r="AK593" s="1128">
        <f>IF(ISERROR(VLOOKUP(VLOOKUP($A593, 'E4 TB Allocation Details'!$A$18:$L$214, MATCH("Customer ID", 'E4 TB Allocation Details'!$A$18:$L$18, 0),FALSE), 'E2 Allocators'!$B$15:$W$358, MATCH(AK$17, 'E2 Allocators'!$B$15:$W$15, 0),FALSE)), 0, VLOOKUP(VLOOKUP($A593, 'E4 TB Allocation Details'!$A$18:$L$214, MATCH("Customer ID", 'E4 TB Allocation Details'!$A$18:$L$18, 0),FALSE), 'E2 Allocators'!$B$15:$W$358, MATCH(AK$17, 'E2 Allocators'!$B$15:$W$15, 0),FALSE))</f>
        <v>0</v>
      </c>
      <c r="AL593" s="1128">
        <f>IF(ISERROR(VLOOKUP(VLOOKUP($A593, 'E4 TB Allocation Details'!$A$18:$L$214, MATCH("Customer ID", 'E4 TB Allocation Details'!$A$18:$L$18, 0),FALSE), 'E2 Allocators'!$B$15:$W$358, MATCH(AL$17, 'E2 Allocators'!$B$15:$W$15, 0),FALSE)), 0, VLOOKUP(VLOOKUP($A593, 'E4 TB Allocation Details'!$A$18:$L$214, MATCH("Customer ID", 'E4 TB Allocation Details'!$A$18:$L$18, 0),FALSE), 'E2 Allocators'!$B$15:$W$358, MATCH(AL$17, 'E2 Allocators'!$B$15:$W$15, 0),FALSE))</f>
        <v>0</v>
      </c>
      <c r="AM593" s="1128">
        <f>IF(ISERROR(VLOOKUP(VLOOKUP($A593, 'E4 TB Allocation Details'!$A$18:$L$214, MATCH("Customer ID", 'E4 TB Allocation Details'!$A$18:$L$18, 0),FALSE), 'E2 Allocators'!$B$15:$W$358, MATCH(AM$17, 'E2 Allocators'!$B$15:$W$15, 0),FALSE)), 0, VLOOKUP(VLOOKUP($A593, 'E4 TB Allocation Details'!$A$18:$L$214, MATCH("Customer ID", 'E4 TB Allocation Details'!$A$18:$L$18, 0),FALSE), 'E2 Allocators'!$B$15:$W$358, MATCH(AM$17, 'E2 Allocators'!$B$15:$W$15, 0),FALSE))</f>
        <v>0</v>
      </c>
      <c r="AN593" s="1128">
        <f>IF(ISERROR(VLOOKUP(VLOOKUP($A593, 'E4 TB Allocation Details'!$A$18:$L$214, MATCH("Customer ID", 'E4 TB Allocation Details'!$A$18:$L$18, 0),FALSE), 'E2 Allocators'!$B$15:$W$358, MATCH(AN$17, 'E2 Allocators'!$B$15:$W$15, 0),FALSE)), 0, VLOOKUP(VLOOKUP($A593, 'E4 TB Allocation Details'!$A$18:$L$214, MATCH("Customer ID", 'E4 TB Allocation Details'!$A$18:$L$18, 0),FALSE), 'E2 Allocators'!$B$15:$W$358, MATCH(AN$17, 'E2 Allocators'!$B$15:$W$15, 0),FALSE))</f>
        <v>0</v>
      </c>
      <c r="AO593" s="1128">
        <f>IF(ISERROR(VLOOKUP(VLOOKUP($A593, 'E4 TB Allocation Details'!$A$18:$L$214, MATCH("Customer ID", 'E4 TB Allocation Details'!$A$18:$L$18, 0),FALSE), 'E2 Allocators'!$B$15:$W$358, MATCH(AO$17, 'E2 Allocators'!$B$15:$W$15, 0),FALSE)), 0, VLOOKUP(VLOOKUP($A593, 'E4 TB Allocation Details'!$A$18:$L$214, MATCH("Customer ID", 'E4 TB Allocation Details'!$A$18:$L$18, 0),FALSE), 'E2 Allocators'!$B$15:$W$358, MATCH(AO$17, 'E2 Allocators'!$B$15:$W$15, 0),FALSE))</f>
        <v>0</v>
      </c>
      <c r="AP593" s="1128">
        <f>IF(ISERROR(VLOOKUP(VLOOKUP($A593, 'E4 TB Allocation Details'!$A$18:$L$214, MATCH("Customer ID", 'E4 TB Allocation Details'!$A$18:$L$18, 0),FALSE), 'E2 Allocators'!$B$15:$W$358, MATCH(AP$17, 'E2 Allocators'!$B$15:$W$15, 0),FALSE)), 0, VLOOKUP(VLOOKUP($A593, 'E4 TB Allocation Details'!$A$18:$L$214, MATCH("Customer ID", 'E4 TB Allocation Details'!$A$18:$L$18, 0),FALSE), 'E2 Allocators'!$B$15:$W$358, MATCH(AP$17, 'E2 Allocators'!$B$15:$W$15, 0),FALSE))</f>
        <v>0</v>
      </c>
      <c r="AQ593" s="1128">
        <f>IF(ISERROR(VLOOKUP(VLOOKUP($A593, 'E4 TB Allocation Details'!$A$18:$L$214, MATCH("Customer ID", 'E4 TB Allocation Details'!$A$18:$L$18, 0),FALSE), 'E2 Allocators'!$B$15:$W$358, MATCH(AQ$17, 'E2 Allocators'!$B$15:$W$15, 0),FALSE)), 0, VLOOKUP(VLOOKUP($A593, 'E4 TB Allocation Details'!$A$18:$L$214, MATCH("Customer ID", 'E4 TB Allocation Details'!$A$18:$L$18, 0),FALSE), 'E2 Allocators'!$B$15:$W$358, MATCH(AQ$17, 'E2 Allocators'!$B$15:$W$15, 0),FALSE))</f>
        <v>0</v>
      </c>
      <c r="AR593" s="1128">
        <f>IF(ISERROR(VLOOKUP(VLOOKUP($A593, 'E4 TB Allocation Details'!$A$18:$L$214, MATCH("Customer ID", 'E4 TB Allocation Details'!$A$18:$L$18, 0),FALSE), 'E2 Allocators'!$B$15:$W$358, MATCH(AR$17, 'E2 Allocators'!$B$15:$W$15, 0),FALSE)), 0, VLOOKUP(VLOOKUP($A593, 'E4 TB Allocation Details'!$A$18:$L$214, MATCH("Customer ID", 'E4 TB Allocation Details'!$A$18:$L$18, 0),FALSE), 'E2 Allocators'!$B$15:$W$358, MATCH(AR$17, 'E2 Allocators'!$B$15:$W$15, 0),FALSE))</f>
        <v>0</v>
      </c>
      <c r="AS593" s="1128">
        <f>IF(ISERROR(VLOOKUP(VLOOKUP($A593, 'E4 TB Allocation Details'!$A$18:$L$214, MATCH("Customer ID", 'E4 TB Allocation Details'!$A$18:$L$18, 0),FALSE), 'E2 Allocators'!$B$15:$W$358, MATCH(AS$17, 'E2 Allocators'!$B$15:$W$15, 0),FALSE)), 0, VLOOKUP(VLOOKUP($A593, 'E4 TB Allocation Details'!$A$18:$L$214, MATCH("Customer ID", 'E4 TB Allocation Details'!$A$18:$L$18, 0),FALSE), 'E2 Allocators'!$B$15:$W$358, MATCH(AS$17, 'E2 Allocators'!$B$15:$W$15, 0),FALSE))</f>
        <v>0</v>
      </c>
      <c r="AT593" s="1128">
        <f>IF(ISERROR(VLOOKUP(VLOOKUP($A593, 'E4 TB Allocation Details'!$A$18:$L$214, MATCH("Customer ID", 'E4 TB Allocation Details'!$A$18:$L$18, 0),FALSE), 'E2 Allocators'!$B$15:$W$358, MATCH(AT$17, 'E2 Allocators'!$B$15:$W$15, 0),FALSE)), 0, VLOOKUP(VLOOKUP($A593, 'E4 TB Allocation Details'!$A$18:$L$214, MATCH("Customer ID", 'E4 TB Allocation Details'!$A$18:$L$18, 0),FALSE), 'E2 Allocators'!$B$15:$W$358, MATCH(AT$17, 'E2 Allocators'!$B$15:$W$15, 0),FALSE))</f>
        <v>0</v>
      </c>
      <c r="AU593" s="1128">
        <f>IF(ISERROR(VLOOKUP(VLOOKUP($A593, 'E4 TB Allocation Details'!$A$18:$L$214, MATCH("Customer ID", 'E4 TB Allocation Details'!$A$18:$L$18, 0),FALSE), 'E2 Allocators'!$B$15:$W$358, MATCH(AU$17, 'E2 Allocators'!$B$15:$W$15, 0),FALSE)), 0, VLOOKUP(VLOOKUP($A593, 'E4 TB Allocation Details'!$A$18:$L$214, MATCH("Customer ID", 'E4 TB Allocation Details'!$A$18:$L$18, 0),FALSE), 'E2 Allocators'!$B$15:$W$358, MATCH(AU$17, 'E2 Allocators'!$B$15:$W$15, 0),FALSE))</f>
        <v>0</v>
      </c>
      <c r="AV593" s="1133">
        <f t="shared" ref="AV593:AV631" si="902">SUM(AB593:AU593)</f>
        <v>0</v>
      </c>
      <c r="AW593" s="1130"/>
      <c r="AX593" s="1130"/>
      <c r="AY593" s="1130"/>
      <c r="AZ593" s="1130"/>
      <c r="BA593" s="1130"/>
      <c r="BB593" s="1130"/>
      <c r="BC593" s="1130"/>
      <c r="BD593" s="1130"/>
      <c r="BE593" s="1130"/>
      <c r="BF593" s="1130"/>
      <c r="BG593" s="1130"/>
      <c r="BH593" s="1130"/>
      <c r="BI593" s="1130"/>
      <c r="BJ593" s="1130"/>
      <c r="BK593" s="1130"/>
      <c r="BL593" s="1130"/>
      <c r="BM593" s="1130"/>
      <c r="BN593" s="1130"/>
      <c r="BO593" s="1130"/>
      <c r="BP593" s="1130"/>
      <c r="BQ593" s="1131"/>
    </row>
    <row r="594" spans="1:69" s="208" customFormat="1" ht="12.75" x14ac:dyDescent="0.2">
      <c r="A594" s="1132" t="s">
        <v>815</v>
      </c>
      <c r="B594" s="1125" t="s">
        <v>340</v>
      </c>
      <c r="C594" s="1126">
        <v>1</v>
      </c>
      <c r="D594" s="1127">
        <f t="shared" si="899"/>
        <v>1</v>
      </c>
      <c r="E594" s="1127">
        <f>VLOOKUP($A594,'E1 Categorization'!$A$35:$E$116,5,FALSE)</f>
        <v>0</v>
      </c>
      <c r="F594" s="1127">
        <f t="shared" si="900"/>
        <v>1</v>
      </c>
      <c r="G594" s="1128">
        <f>IF(ISERROR(VLOOKUP(VLOOKUP($A594, 'E4 TB Allocation Details'!$A$18:$L$214, MATCH("Demand ID", 'E4 TB Allocation Details'!$A$18:$L$18, 0),FALSE), 'E2 Allocators'!$B$15:$W$358, MATCH(G$17, 'E2 Allocators'!$B$15:$W$15, 0),FALSE)), 0, VLOOKUP(VLOOKUP($A594, 'E4 TB Allocation Details'!$A$18:$L$214, MATCH("Demand ID", 'E4 TB Allocation Details'!$A$18:$L$18, 0),FALSE), 'E2 Allocators'!$B$15:$W$358, MATCH(G$17, 'E2 Allocators'!$B$15:$W$15, 0),FALSE))</f>
        <v>0.52282533389340868</v>
      </c>
      <c r="H594" s="1128">
        <f>IF(ISERROR(VLOOKUP(VLOOKUP($A594, 'E4 TB Allocation Details'!$A$18:$L$214, MATCH("Demand ID", 'E4 TB Allocation Details'!$A$18:$L$18, 0),FALSE), 'E2 Allocators'!$B$15:$W$358, MATCH(H$17, 'E2 Allocators'!$B$15:$W$15, 0),FALSE)), 0, VLOOKUP(VLOOKUP($A594, 'E4 TB Allocation Details'!$A$18:$L$214, MATCH("Demand ID", 'E4 TB Allocation Details'!$A$18:$L$18, 0),FALSE), 'E2 Allocators'!$B$15:$W$358, MATCH(H$17, 'E2 Allocators'!$B$15:$W$15, 0),FALSE))</f>
        <v>0.1498405492668726</v>
      </c>
      <c r="I594" s="1128">
        <f>IF(ISERROR(VLOOKUP(VLOOKUP($A594, 'E4 TB Allocation Details'!$A$18:$L$214, MATCH("Demand ID", 'E4 TB Allocation Details'!$A$18:$L$18, 0),FALSE), 'E2 Allocators'!$B$15:$W$358, MATCH(I$17, 'E2 Allocators'!$B$15:$W$15, 0),FALSE)), 0, VLOOKUP(VLOOKUP($A594, 'E4 TB Allocation Details'!$A$18:$L$214, MATCH("Demand ID", 'E4 TB Allocation Details'!$A$18:$L$18, 0),FALSE), 'E2 Allocators'!$B$15:$W$358, MATCH(I$17, 'E2 Allocators'!$B$15:$W$15, 0),FALSE))</f>
        <v>0.31506465267518041</v>
      </c>
      <c r="J594" s="1128">
        <f>IF(ISERROR(VLOOKUP(VLOOKUP($A594, 'E4 TB Allocation Details'!$A$18:$L$214, MATCH("Demand ID", 'E4 TB Allocation Details'!$A$18:$L$18, 0),FALSE), 'E2 Allocators'!$B$15:$W$358, MATCH(J$17, 'E2 Allocators'!$B$15:$W$15, 0),FALSE)), 0, VLOOKUP(VLOOKUP($A594, 'E4 TB Allocation Details'!$A$18:$L$214, MATCH("Demand ID", 'E4 TB Allocation Details'!$A$18:$L$18, 0),FALSE), 'E2 Allocators'!$B$15:$W$358, MATCH(J$17, 'E2 Allocators'!$B$15:$W$15, 0),FALSE))</f>
        <v>0</v>
      </c>
      <c r="K594" s="1128">
        <f>IF(ISERROR(VLOOKUP(VLOOKUP($A594, 'E4 TB Allocation Details'!$A$18:$L$214, MATCH("Demand ID", 'E4 TB Allocation Details'!$A$18:$L$18, 0),FALSE), 'E2 Allocators'!$B$15:$W$358, MATCH(K$17, 'E2 Allocators'!$B$15:$W$15, 0),FALSE)), 0, VLOOKUP(VLOOKUP($A594, 'E4 TB Allocation Details'!$A$18:$L$214, MATCH("Demand ID", 'E4 TB Allocation Details'!$A$18:$L$18, 0),FALSE), 'E2 Allocators'!$B$15:$W$358, MATCH(K$17, 'E2 Allocators'!$B$15:$W$15, 0),FALSE))</f>
        <v>0</v>
      </c>
      <c r="L594" s="1128">
        <f>IF(ISERROR(VLOOKUP(VLOOKUP($A594, 'E4 TB Allocation Details'!$A$18:$L$214, MATCH("Demand ID", 'E4 TB Allocation Details'!$A$18:$L$18, 0),FALSE), 'E2 Allocators'!$B$15:$W$358, MATCH(L$17, 'E2 Allocators'!$B$15:$W$15, 0),FALSE)), 0, VLOOKUP(VLOOKUP($A594, 'E4 TB Allocation Details'!$A$18:$L$214, MATCH("Demand ID", 'E4 TB Allocation Details'!$A$18:$L$18, 0),FALSE), 'E2 Allocators'!$B$15:$W$358, MATCH(L$17, 'E2 Allocators'!$B$15:$W$15, 0),FALSE))</f>
        <v>0</v>
      </c>
      <c r="M594" s="1128">
        <f>IF(ISERROR(VLOOKUP(VLOOKUP($A594, 'E4 TB Allocation Details'!$A$18:$L$214, MATCH("Demand ID", 'E4 TB Allocation Details'!$A$18:$L$18, 0),FALSE), 'E2 Allocators'!$B$15:$W$358, MATCH(M$17, 'E2 Allocators'!$B$15:$W$15, 0),FALSE)), 0, VLOOKUP(VLOOKUP($A594, 'E4 TB Allocation Details'!$A$18:$L$214, MATCH("Demand ID", 'E4 TB Allocation Details'!$A$18:$L$18, 0),FALSE), 'E2 Allocators'!$B$15:$W$358, MATCH(M$17, 'E2 Allocators'!$B$15:$W$15, 0),FALSE))</f>
        <v>1.0924689554858683E-2</v>
      </c>
      <c r="N594" s="1128">
        <f>IF(ISERROR(VLOOKUP(VLOOKUP($A594, 'E4 TB Allocation Details'!$A$18:$L$214, MATCH("Demand ID", 'E4 TB Allocation Details'!$A$18:$L$18, 0),FALSE), 'E2 Allocators'!$B$15:$W$358, MATCH(N$17, 'E2 Allocators'!$B$15:$W$15, 0),FALSE)), 0, VLOOKUP(VLOOKUP($A594, 'E4 TB Allocation Details'!$A$18:$L$214, MATCH("Demand ID", 'E4 TB Allocation Details'!$A$18:$L$18, 0),FALSE), 'E2 Allocators'!$B$15:$W$358, MATCH(N$17, 'E2 Allocators'!$B$15:$W$15, 0),FALSE))</f>
        <v>5.3696647729853961E-4</v>
      </c>
      <c r="O594" s="1128">
        <f>IF(ISERROR(VLOOKUP(VLOOKUP($A594, 'E4 TB Allocation Details'!$A$18:$L$214, MATCH("Demand ID", 'E4 TB Allocation Details'!$A$18:$L$18, 0),FALSE), 'E2 Allocators'!$B$15:$W$358, MATCH(O$17, 'E2 Allocators'!$B$15:$W$15, 0),FALSE)), 0, VLOOKUP(VLOOKUP($A594, 'E4 TB Allocation Details'!$A$18:$L$214, MATCH("Demand ID", 'E4 TB Allocation Details'!$A$18:$L$18, 0),FALSE), 'E2 Allocators'!$B$15:$W$358, MATCH(O$17, 'E2 Allocators'!$B$15:$W$15, 0),FALSE))</f>
        <v>8.0780813238105179E-4</v>
      </c>
      <c r="P594" s="1128">
        <f>IF(ISERROR(VLOOKUP(VLOOKUP($A594, 'E4 TB Allocation Details'!$A$18:$L$214, MATCH("Demand ID", 'E4 TB Allocation Details'!$A$18:$L$18, 0),FALSE), 'E2 Allocators'!$B$15:$W$358, MATCH(P$17, 'E2 Allocators'!$B$15:$W$15, 0),FALSE)), 0, VLOOKUP(VLOOKUP($A594, 'E4 TB Allocation Details'!$A$18:$L$214, MATCH("Demand ID", 'E4 TB Allocation Details'!$A$18:$L$18, 0),FALSE), 'E2 Allocators'!$B$15:$W$358, MATCH(P$17, 'E2 Allocators'!$B$15:$W$15, 0),FALSE))</f>
        <v>0</v>
      </c>
      <c r="Q594" s="1128">
        <f>IF(ISERROR(VLOOKUP(VLOOKUP($A594, 'E4 TB Allocation Details'!$A$18:$L$214, MATCH("Demand ID", 'E4 TB Allocation Details'!$A$18:$L$18, 0),FALSE), 'E2 Allocators'!$B$15:$W$358, MATCH(Q$17, 'E2 Allocators'!$B$15:$W$15, 0),FALSE)), 0, VLOOKUP(VLOOKUP($A594, 'E4 TB Allocation Details'!$A$18:$L$214, MATCH("Demand ID", 'E4 TB Allocation Details'!$A$18:$L$18, 0),FALSE), 'E2 Allocators'!$B$15:$W$358, MATCH(Q$17, 'E2 Allocators'!$B$15:$W$15, 0),FALSE))</f>
        <v>0</v>
      </c>
      <c r="R594" s="1128">
        <f>IF(ISERROR(VLOOKUP(VLOOKUP($A594, 'E4 TB Allocation Details'!$A$18:$L$214, MATCH("Demand ID", 'E4 TB Allocation Details'!$A$18:$L$18, 0),FALSE), 'E2 Allocators'!$B$15:$W$358, MATCH(R$17, 'E2 Allocators'!$B$15:$W$15, 0),FALSE)), 0, VLOOKUP(VLOOKUP($A594, 'E4 TB Allocation Details'!$A$18:$L$214, MATCH("Demand ID", 'E4 TB Allocation Details'!$A$18:$L$18, 0),FALSE), 'E2 Allocators'!$B$15:$W$358, MATCH(R$17, 'E2 Allocators'!$B$15:$W$15, 0),FALSE))</f>
        <v>0</v>
      </c>
      <c r="S594" s="1128">
        <f>IF(ISERROR(VLOOKUP(VLOOKUP($A594, 'E4 TB Allocation Details'!$A$18:$L$214, MATCH("Demand ID", 'E4 TB Allocation Details'!$A$18:$L$18, 0),FALSE), 'E2 Allocators'!$B$15:$W$358, MATCH(S$17, 'E2 Allocators'!$B$15:$W$15, 0),FALSE)), 0, VLOOKUP(VLOOKUP($A594, 'E4 TB Allocation Details'!$A$18:$L$214, MATCH("Demand ID", 'E4 TB Allocation Details'!$A$18:$L$18, 0),FALSE), 'E2 Allocators'!$B$15:$W$358, MATCH(S$17, 'E2 Allocators'!$B$15:$W$15, 0),FALSE))</f>
        <v>0</v>
      </c>
      <c r="T594" s="1128">
        <f>IF(ISERROR(VLOOKUP(VLOOKUP($A594, 'E4 TB Allocation Details'!$A$18:$L$214, MATCH("Demand ID", 'E4 TB Allocation Details'!$A$18:$L$18, 0),FALSE), 'E2 Allocators'!$B$15:$W$358, MATCH(T$17, 'E2 Allocators'!$B$15:$W$15, 0),FALSE)), 0, VLOOKUP(VLOOKUP($A594, 'E4 TB Allocation Details'!$A$18:$L$214, MATCH("Demand ID", 'E4 TB Allocation Details'!$A$18:$L$18, 0),FALSE), 'E2 Allocators'!$B$15:$W$358, MATCH(T$17, 'E2 Allocators'!$B$15:$W$15, 0),FALSE))</f>
        <v>0</v>
      </c>
      <c r="U594" s="1128">
        <f>IF(ISERROR(VLOOKUP(VLOOKUP($A594, 'E4 TB Allocation Details'!$A$18:$L$214, MATCH("Demand ID", 'E4 TB Allocation Details'!$A$18:$L$18, 0),FALSE), 'E2 Allocators'!$B$15:$W$358, MATCH(U$17, 'E2 Allocators'!$B$15:$W$15, 0),FALSE)), 0, VLOOKUP(VLOOKUP($A594, 'E4 TB Allocation Details'!$A$18:$L$214, MATCH("Demand ID", 'E4 TB Allocation Details'!$A$18:$L$18, 0),FALSE), 'E2 Allocators'!$B$15:$W$358, MATCH(U$17, 'E2 Allocators'!$B$15:$W$15, 0),FALSE))</f>
        <v>0</v>
      </c>
      <c r="V594" s="1128">
        <f>IF(ISERROR(VLOOKUP(VLOOKUP($A594, 'E4 TB Allocation Details'!$A$18:$L$214, MATCH("Demand ID", 'E4 TB Allocation Details'!$A$18:$L$18, 0),FALSE), 'E2 Allocators'!$B$15:$W$358, MATCH(V$17, 'E2 Allocators'!$B$15:$W$15, 0),FALSE)), 0, VLOOKUP(VLOOKUP($A594, 'E4 TB Allocation Details'!$A$18:$L$214, MATCH("Demand ID", 'E4 TB Allocation Details'!$A$18:$L$18, 0),FALSE), 'E2 Allocators'!$B$15:$W$358, MATCH(V$17, 'E2 Allocators'!$B$15:$W$15, 0),FALSE))</f>
        <v>0</v>
      </c>
      <c r="W594" s="1128">
        <f>IF(ISERROR(VLOOKUP(VLOOKUP($A594, 'E4 TB Allocation Details'!$A$18:$L$214, MATCH("Demand ID", 'E4 TB Allocation Details'!$A$18:$L$18, 0),FALSE), 'E2 Allocators'!$B$15:$W$358, MATCH(W$17, 'E2 Allocators'!$B$15:$W$15, 0),FALSE)), 0, VLOOKUP(VLOOKUP($A594, 'E4 TB Allocation Details'!$A$18:$L$214, MATCH("Demand ID", 'E4 TB Allocation Details'!$A$18:$L$18, 0),FALSE), 'E2 Allocators'!$B$15:$W$358, MATCH(W$17, 'E2 Allocators'!$B$15:$W$15, 0),FALSE))</f>
        <v>0</v>
      </c>
      <c r="X594" s="1128">
        <f>IF(ISERROR(VLOOKUP(VLOOKUP($A594, 'E4 TB Allocation Details'!$A$18:$L$214, MATCH("Demand ID", 'E4 TB Allocation Details'!$A$18:$L$18, 0),FALSE), 'E2 Allocators'!$B$15:$W$358, MATCH(X$17, 'E2 Allocators'!$B$15:$W$15, 0),FALSE)), 0, VLOOKUP(VLOOKUP($A594, 'E4 TB Allocation Details'!$A$18:$L$214, MATCH("Demand ID", 'E4 TB Allocation Details'!$A$18:$L$18, 0),FALSE), 'E2 Allocators'!$B$15:$W$358, MATCH(X$17, 'E2 Allocators'!$B$15:$W$15, 0),FALSE))</f>
        <v>0</v>
      </c>
      <c r="Y594" s="1128">
        <f>IF(ISERROR(VLOOKUP(VLOOKUP($A594, 'E4 TB Allocation Details'!$A$18:$L$214, MATCH("Demand ID", 'E4 TB Allocation Details'!$A$18:$L$18, 0),FALSE), 'E2 Allocators'!$B$15:$W$358, MATCH(Y$17, 'E2 Allocators'!$B$15:$W$15, 0),FALSE)), 0, VLOOKUP(VLOOKUP($A594, 'E4 TB Allocation Details'!$A$18:$L$214, MATCH("Demand ID", 'E4 TB Allocation Details'!$A$18:$L$18, 0),FALSE), 'E2 Allocators'!$B$15:$W$358, MATCH(Y$17, 'E2 Allocators'!$B$15:$W$15, 0),FALSE))</f>
        <v>0</v>
      </c>
      <c r="Z594" s="1128">
        <f>IF(ISERROR(VLOOKUP(VLOOKUP($A594, 'E4 TB Allocation Details'!$A$18:$L$214, MATCH("Demand ID", 'E4 TB Allocation Details'!$A$18:$L$18, 0),FALSE), 'E2 Allocators'!$B$15:$W$358, MATCH(Z$17, 'E2 Allocators'!$B$15:$W$15, 0),FALSE)), 0, VLOOKUP(VLOOKUP($A594, 'E4 TB Allocation Details'!$A$18:$L$214, MATCH("Demand ID", 'E4 TB Allocation Details'!$A$18:$L$18, 0),FALSE), 'E2 Allocators'!$B$15:$W$358, MATCH(Z$17, 'E2 Allocators'!$B$15:$W$15, 0),FALSE))</f>
        <v>0</v>
      </c>
      <c r="AA594" s="1133">
        <f t="shared" si="901"/>
        <v>1</v>
      </c>
      <c r="AB594" s="1128">
        <f>IF(ISERROR(VLOOKUP(VLOOKUP($A594, 'E4 TB Allocation Details'!$A$18:$L$214, MATCH("Customer ID", 'E4 TB Allocation Details'!$A$18:$L$18, 0),FALSE), 'E2 Allocators'!$B$15:$W$358, MATCH(AB$17, 'E2 Allocators'!$B$15:$W$15, 0),FALSE)), 0, VLOOKUP(VLOOKUP($A594, 'E4 TB Allocation Details'!$A$18:$L$214, MATCH("Customer ID", 'E4 TB Allocation Details'!$A$18:$L$18, 0),FALSE), 'E2 Allocators'!$B$15:$W$358, MATCH(AB$17, 'E2 Allocators'!$B$15:$W$15, 0),FALSE))</f>
        <v>0</v>
      </c>
      <c r="AC594" s="1128">
        <f>IF(ISERROR(VLOOKUP(VLOOKUP($A594, 'E4 TB Allocation Details'!$A$18:$L$214, MATCH("Customer ID", 'E4 TB Allocation Details'!$A$18:$L$18, 0),FALSE), 'E2 Allocators'!$B$15:$W$358, MATCH(AC$17, 'E2 Allocators'!$B$15:$W$15, 0),FALSE)), 0, VLOOKUP(VLOOKUP($A594, 'E4 TB Allocation Details'!$A$18:$L$214, MATCH("Customer ID", 'E4 TB Allocation Details'!$A$18:$L$18, 0),FALSE), 'E2 Allocators'!$B$15:$W$358, MATCH(AC$17, 'E2 Allocators'!$B$15:$W$15, 0),FALSE))</f>
        <v>0</v>
      </c>
      <c r="AD594" s="1128">
        <f>IF(ISERROR(VLOOKUP(VLOOKUP($A594, 'E4 TB Allocation Details'!$A$18:$L$214, MATCH("Customer ID", 'E4 TB Allocation Details'!$A$18:$L$18, 0),FALSE), 'E2 Allocators'!$B$15:$W$358, MATCH(AD$17, 'E2 Allocators'!$B$15:$W$15, 0),FALSE)), 0, VLOOKUP(VLOOKUP($A594, 'E4 TB Allocation Details'!$A$18:$L$214, MATCH("Customer ID", 'E4 TB Allocation Details'!$A$18:$L$18, 0),FALSE), 'E2 Allocators'!$B$15:$W$358, MATCH(AD$17, 'E2 Allocators'!$B$15:$W$15, 0),FALSE))</f>
        <v>0</v>
      </c>
      <c r="AE594" s="1128">
        <f>IF(ISERROR(VLOOKUP(VLOOKUP($A594, 'E4 TB Allocation Details'!$A$18:$L$214, MATCH("Customer ID", 'E4 TB Allocation Details'!$A$18:$L$18, 0),FALSE), 'E2 Allocators'!$B$15:$W$358, MATCH(AE$17, 'E2 Allocators'!$B$15:$W$15, 0),FALSE)), 0, VLOOKUP(VLOOKUP($A594, 'E4 TB Allocation Details'!$A$18:$L$214, MATCH("Customer ID", 'E4 TB Allocation Details'!$A$18:$L$18, 0),FALSE), 'E2 Allocators'!$B$15:$W$358, MATCH(AE$17, 'E2 Allocators'!$B$15:$W$15, 0),FALSE))</f>
        <v>0</v>
      </c>
      <c r="AF594" s="1128">
        <f>IF(ISERROR(VLOOKUP(VLOOKUP($A594, 'E4 TB Allocation Details'!$A$18:$L$214, MATCH("Customer ID", 'E4 TB Allocation Details'!$A$18:$L$18, 0),FALSE), 'E2 Allocators'!$B$15:$W$358, MATCH(AF$17, 'E2 Allocators'!$B$15:$W$15, 0),FALSE)), 0, VLOOKUP(VLOOKUP($A594, 'E4 TB Allocation Details'!$A$18:$L$214, MATCH("Customer ID", 'E4 TB Allocation Details'!$A$18:$L$18, 0),FALSE), 'E2 Allocators'!$B$15:$W$358, MATCH(AF$17, 'E2 Allocators'!$B$15:$W$15, 0),FALSE))</f>
        <v>0</v>
      </c>
      <c r="AG594" s="1128">
        <f>IF(ISERROR(VLOOKUP(VLOOKUP($A594, 'E4 TB Allocation Details'!$A$18:$L$214, MATCH("Customer ID", 'E4 TB Allocation Details'!$A$18:$L$18, 0),FALSE), 'E2 Allocators'!$B$15:$W$358, MATCH(AG$17, 'E2 Allocators'!$B$15:$W$15, 0),FALSE)), 0, VLOOKUP(VLOOKUP($A594, 'E4 TB Allocation Details'!$A$18:$L$214, MATCH("Customer ID", 'E4 TB Allocation Details'!$A$18:$L$18, 0),FALSE), 'E2 Allocators'!$B$15:$W$358, MATCH(AG$17, 'E2 Allocators'!$B$15:$W$15, 0),FALSE))</f>
        <v>0</v>
      </c>
      <c r="AH594" s="1128">
        <f>IF(ISERROR(VLOOKUP(VLOOKUP($A594, 'E4 TB Allocation Details'!$A$18:$L$214, MATCH("Customer ID", 'E4 TB Allocation Details'!$A$18:$L$18, 0),FALSE), 'E2 Allocators'!$B$15:$W$358, MATCH(AH$17, 'E2 Allocators'!$B$15:$W$15, 0),FALSE)), 0, VLOOKUP(VLOOKUP($A594, 'E4 TB Allocation Details'!$A$18:$L$214, MATCH("Customer ID", 'E4 TB Allocation Details'!$A$18:$L$18, 0),FALSE), 'E2 Allocators'!$B$15:$W$358, MATCH(AH$17, 'E2 Allocators'!$B$15:$W$15, 0),FALSE))</f>
        <v>0</v>
      </c>
      <c r="AI594" s="1128">
        <f>IF(ISERROR(VLOOKUP(VLOOKUP($A594, 'E4 TB Allocation Details'!$A$18:$L$214, MATCH("Customer ID", 'E4 TB Allocation Details'!$A$18:$L$18, 0),FALSE), 'E2 Allocators'!$B$15:$W$358, MATCH(AI$17, 'E2 Allocators'!$B$15:$W$15, 0),FALSE)), 0, VLOOKUP(VLOOKUP($A594, 'E4 TB Allocation Details'!$A$18:$L$214, MATCH("Customer ID", 'E4 TB Allocation Details'!$A$18:$L$18, 0),FALSE), 'E2 Allocators'!$B$15:$W$358, MATCH(AI$17, 'E2 Allocators'!$B$15:$W$15, 0),FALSE))</f>
        <v>0</v>
      </c>
      <c r="AJ594" s="1128">
        <f>IF(ISERROR(VLOOKUP(VLOOKUP($A594, 'E4 TB Allocation Details'!$A$18:$L$214, MATCH("Customer ID", 'E4 TB Allocation Details'!$A$18:$L$18, 0),FALSE), 'E2 Allocators'!$B$15:$W$358, MATCH(AJ$17, 'E2 Allocators'!$B$15:$W$15, 0),FALSE)), 0, VLOOKUP(VLOOKUP($A594, 'E4 TB Allocation Details'!$A$18:$L$214, MATCH("Customer ID", 'E4 TB Allocation Details'!$A$18:$L$18, 0),FALSE), 'E2 Allocators'!$B$15:$W$358, MATCH(AJ$17, 'E2 Allocators'!$B$15:$W$15, 0),FALSE))</f>
        <v>0</v>
      </c>
      <c r="AK594" s="1128">
        <f>IF(ISERROR(VLOOKUP(VLOOKUP($A594, 'E4 TB Allocation Details'!$A$18:$L$214, MATCH("Customer ID", 'E4 TB Allocation Details'!$A$18:$L$18, 0),FALSE), 'E2 Allocators'!$B$15:$W$358, MATCH(AK$17, 'E2 Allocators'!$B$15:$W$15, 0),FALSE)), 0, VLOOKUP(VLOOKUP($A594, 'E4 TB Allocation Details'!$A$18:$L$214, MATCH("Customer ID", 'E4 TB Allocation Details'!$A$18:$L$18, 0),FALSE), 'E2 Allocators'!$B$15:$W$358, MATCH(AK$17, 'E2 Allocators'!$B$15:$W$15, 0),FALSE))</f>
        <v>0</v>
      </c>
      <c r="AL594" s="1128">
        <f>IF(ISERROR(VLOOKUP(VLOOKUP($A594, 'E4 TB Allocation Details'!$A$18:$L$214, MATCH("Customer ID", 'E4 TB Allocation Details'!$A$18:$L$18, 0),FALSE), 'E2 Allocators'!$B$15:$W$358, MATCH(AL$17, 'E2 Allocators'!$B$15:$W$15, 0),FALSE)), 0, VLOOKUP(VLOOKUP($A594, 'E4 TB Allocation Details'!$A$18:$L$214, MATCH("Customer ID", 'E4 TB Allocation Details'!$A$18:$L$18, 0),FALSE), 'E2 Allocators'!$B$15:$W$358, MATCH(AL$17, 'E2 Allocators'!$B$15:$W$15, 0),FALSE))</f>
        <v>0</v>
      </c>
      <c r="AM594" s="1128">
        <f>IF(ISERROR(VLOOKUP(VLOOKUP($A594, 'E4 TB Allocation Details'!$A$18:$L$214, MATCH("Customer ID", 'E4 TB Allocation Details'!$A$18:$L$18, 0),FALSE), 'E2 Allocators'!$B$15:$W$358, MATCH(AM$17, 'E2 Allocators'!$B$15:$W$15, 0),FALSE)), 0, VLOOKUP(VLOOKUP($A594, 'E4 TB Allocation Details'!$A$18:$L$214, MATCH("Customer ID", 'E4 TB Allocation Details'!$A$18:$L$18, 0),FALSE), 'E2 Allocators'!$B$15:$W$358, MATCH(AM$17, 'E2 Allocators'!$B$15:$W$15, 0),FALSE))</f>
        <v>0</v>
      </c>
      <c r="AN594" s="1128">
        <f>IF(ISERROR(VLOOKUP(VLOOKUP($A594, 'E4 TB Allocation Details'!$A$18:$L$214, MATCH("Customer ID", 'E4 TB Allocation Details'!$A$18:$L$18, 0),FALSE), 'E2 Allocators'!$B$15:$W$358, MATCH(AN$17, 'E2 Allocators'!$B$15:$W$15, 0),FALSE)), 0, VLOOKUP(VLOOKUP($A594, 'E4 TB Allocation Details'!$A$18:$L$214, MATCH("Customer ID", 'E4 TB Allocation Details'!$A$18:$L$18, 0),FALSE), 'E2 Allocators'!$B$15:$W$358, MATCH(AN$17, 'E2 Allocators'!$B$15:$W$15, 0),FALSE))</f>
        <v>0</v>
      </c>
      <c r="AO594" s="1128">
        <f>IF(ISERROR(VLOOKUP(VLOOKUP($A594, 'E4 TB Allocation Details'!$A$18:$L$214, MATCH("Customer ID", 'E4 TB Allocation Details'!$A$18:$L$18, 0),FALSE), 'E2 Allocators'!$B$15:$W$358, MATCH(AO$17, 'E2 Allocators'!$B$15:$W$15, 0),FALSE)), 0, VLOOKUP(VLOOKUP($A594, 'E4 TB Allocation Details'!$A$18:$L$214, MATCH("Customer ID", 'E4 TB Allocation Details'!$A$18:$L$18, 0),FALSE), 'E2 Allocators'!$B$15:$W$358, MATCH(AO$17, 'E2 Allocators'!$B$15:$W$15, 0),FALSE))</f>
        <v>0</v>
      </c>
      <c r="AP594" s="1128">
        <f>IF(ISERROR(VLOOKUP(VLOOKUP($A594, 'E4 TB Allocation Details'!$A$18:$L$214, MATCH("Customer ID", 'E4 TB Allocation Details'!$A$18:$L$18, 0),FALSE), 'E2 Allocators'!$B$15:$W$358, MATCH(AP$17, 'E2 Allocators'!$B$15:$W$15, 0),FALSE)), 0, VLOOKUP(VLOOKUP($A594, 'E4 TB Allocation Details'!$A$18:$L$214, MATCH("Customer ID", 'E4 TB Allocation Details'!$A$18:$L$18, 0),FALSE), 'E2 Allocators'!$B$15:$W$358, MATCH(AP$17, 'E2 Allocators'!$B$15:$W$15, 0),FALSE))</f>
        <v>0</v>
      </c>
      <c r="AQ594" s="1128">
        <f>IF(ISERROR(VLOOKUP(VLOOKUP($A594, 'E4 TB Allocation Details'!$A$18:$L$214, MATCH("Customer ID", 'E4 TB Allocation Details'!$A$18:$L$18, 0),FALSE), 'E2 Allocators'!$B$15:$W$358, MATCH(AQ$17, 'E2 Allocators'!$B$15:$W$15, 0),FALSE)), 0, VLOOKUP(VLOOKUP($A594, 'E4 TB Allocation Details'!$A$18:$L$214, MATCH("Customer ID", 'E4 TB Allocation Details'!$A$18:$L$18, 0),FALSE), 'E2 Allocators'!$B$15:$W$358, MATCH(AQ$17, 'E2 Allocators'!$B$15:$W$15, 0),FALSE))</f>
        <v>0</v>
      </c>
      <c r="AR594" s="1128">
        <f>IF(ISERROR(VLOOKUP(VLOOKUP($A594, 'E4 TB Allocation Details'!$A$18:$L$214, MATCH("Customer ID", 'E4 TB Allocation Details'!$A$18:$L$18, 0),FALSE), 'E2 Allocators'!$B$15:$W$358, MATCH(AR$17, 'E2 Allocators'!$B$15:$W$15, 0),FALSE)), 0, VLOOKUP(VLOOKUP($A594, 'E4 TB Allocation Details'!$A$18:$L$214, MATCH("Customer ID", 'E4 TB Allocation Details'!$A$18:$L$18, 0),FALSE), 'E2 Allocators'!$B$15:$W$358, MATCH(AR$17, 'E2 Allocators'!$B$15:$W$15, 0),FALSE))</f>
        <v>0</v>
      </c>
      <c r="AS594" s="1128">
        <f>IF(ISERROR(VLOOKUP(VLOOKUP($A594, 'E4 TB Allocation Details'!$A$18:$L$214, MATCH("Customer ID", 'E4 TB Allocation Details'!$A$18:$L$18, 0),FALSE), 'E2 Allocators'!$B$15:$W$358, MATCH(AS$17, 'E2 Allocators'!$B$15:$W$15, 0),FALSE)), 0, VLOOKUP(VLOOKUP($A594, 'E4 TB Allocation Details'!$A$18:$L$214, MATCH("Customer ID", 'E4 TB Allocation Details'!$A$18:$L$18, 0),FALSE), 'E2 Allocators'!$B$15:$W$358, MATCH(AS$17, 'E2 Allocators'!$B$15:$W$15, 0),FALSE))</f>
        <v>0</v>
      </c>
      <c r="AT594" s="1128">
        <f>IF(ISERROR(VLOOKUP(VLOOKUP($A594, 'E4 TB Allocation Details'!$A$18:$L$214, MATCH("Customer ID", 'E4 TB Allocation Details'!$A$18:$L$18, 0),FALSE), 'E2 Allocators'!$B$15:$W$358, MATCH(AT$17, 'E2 Allocators'!$B$15:$W$15, 0),FALSE)), 0, VLOOKUP(VLOOKUP($A594, 'E4 TB Allocation Details'!$A$18:$L$214, MATCH("Customer ID", 'E4 TB Allocation Details'!$A$18:$L$18, 0),FALSE), 'E2 Allocators'!$B$15:$W$358, MATCH(AT$17, 'E2 Allocators'!$B$15:$W$15, 0),FALSE))</f>
        <v>0</v>
      </c>
      <c r="AU594" s="1128">
        <f>IF(ISERROR(VLOOKUP(VLOOKUP($A594, 'E4 TB Allocation Details'!$A$18:$L$214, MATCH("Customer ID", 'E4 TB Allocation Details'!$A$18:$L$18, 0),FALSE), 'E2 Allocators'!$B$15:$W$358, MATCH(AU$17, 'E2 Allocators'!$B$15:$W$15, 0),FALSE)), 0, VLOOKUP(VLOOKUP($A594, 'E4 TB Allocation Details'!$A$18:$L$214, MATCH("Customer ID", 'E4 TB Allocation Details'!$A$18:$L$18, 0),FALSE), 'E2 Allocators'!$B$15:$W$358, MATCH(AU$17, 'E2 Allocators'!$B$15:$W$15, 0),FALSE))</f>
        <v>0</v>
      </c>
      <c r="AV594" s="1133">
        <f t="shared" si="902"/>
        <v>0</v>
      </c>
      <c r="AW594" s="1130"/>
      <c r="AX594" s="1130"/>
      <c r="AY594" s="1130"/>
      <c r="AZ594" s="1130"/>
      <c r="BA594" s="1130"/>
      <c r="BB594" s="1130"/>
      <c r="BC594" s="1130"/>
      <c r="BD594" s="1130"/>
      <c r="BE594" s="1130"/>
      <c r="BF594" s="1130"/>
      <c r="BG594" s="1130"/>
      <c r="BH594" s="1130"/>
      <c r="BI594" s="1130"/>
      <c r="BJ594" s="1130"/>
      <c r="BK594" s="1130"/>
      <c r="BL594" s="1130"/>
      <c r="BM594" s="1130"/>
      <c r="BN594" s="1130"/>
      <c r="BO594" s="1130"/>
      <c r="BP594" s="1130"/>
      <c r="BQ594" s="1131"/>
    </row>
    <row r="595" spans="1:69" s="208" customFormat="1" ht="12.75" x14ac:dyDescent="0.2">
      <c r="A595" s="1132" t="s">
        <v>816</v>
      </c>
      <c r="B595" s="1125" t="s">
        <v>342</v>
      </c>
      <c r="C595" s="1126">
        <v>1</v>
      </c>
      <c r="D595" s="1127">
        <f t="shared" si="899"/>
        <v>1</v>
      </c>
      <c r="E595" s="1127">
        <f>VLOOKUP($A595,'E1 Categorization'!$A$35:$E$116,5,FALSE)</f>
        <v>0</v>
      </c>
      <c r="F595" s="1127">
        <f t="shared" si="900"/>
        <v>1</v>
      </c>
      <c r="G595" s="1128">
        <f>IF(ISERROR(VLOOKUP(VLOOKUP($A595, 'E4 TB Allocation Details'!$A$18:$L$214, MATCH("Demand ID", 'E4 TB Allocation Details'!$A$18:$L$18, 0),FALSE), 'E2 Allocators'!$B$15:$W$358, MATCH(G$17, 'E2 Allocators'!$B$15:$W$15, 0),FALSE)), 0, VLOOKUP(VLOOKUP($A595, 'E4 TB Allocation Details'!$A$18:$L$214, MATCH("Demand ID", 'E4 TB Allocation Details'!$A$18:$L$18, 0),FALSE), 'E2 Allocators'!$B$15:$W$358, MATCH(G$17, 'E2 Allocators'!$B$15:$W$15, 0),FALSE))</f>
        <v>0.52282533389340868</v>
      </c>
      <c r="H595" s="1128">
        <f>IF(ISERROR(VLOOKUP(VLOOKUP($A595, 'E4 TB Allocation Details'!$A$18:$L$214, MATCH("Demand ID", 'E4 TB Allocation Details'!$A$18:$L$18, 0),FALSE), 'E2 Allocators'!$B$15:$W$358, MATCH(H$17, 'E2 Allocators'!$B$15:$W$15, 0),FALSE)), 0, VLOOKUP(VLOOKUP($A595, 'E4 TB Allocation Details'!$A$18:$L$214, MATCH("Demand ID", 'E4 TB Allocation Details'!$A$18:$L$18, 0),FALSE), 'E2 Allocators'!$B$15:$W$358, MATCH(H$17, 'E2 Allocators'!$B$15:$W$15, 0),FALSE))</f>
        <v>0.1498405492668726</v>
      </c>
      <c r="I595" s="1128">
        <f>IF(ISERROR(VLOOKUP(VLOOKUP($A595, 'E4 TB Allocation Details'!$A$18:$L$214, MATCH("Demand ID", 'E4 TB Allocation Details'!$A$18:$L$18, 0),FALSE), 'E2 Allocators'!$B$15:$W$358, MATCH(I$17, 'E2 Allocators'!$B$15:$W$15, 0),FALSE)), 0, VLOOKUP(VLOOKUP($A595, 'E4 TB Allocation Details'!$A$18:$L$214, MATCH("Demand ID", 'E4 TB Allocation Details'!$A$18:$L$18, 0),FALSE), 'E2 Allocators'!$B$15:$W$358, MATCH(I$17, 'E2 Allocators'!$B$15:$W$15, 0),FALSE))</f>
        <v>0.31506465267518041</v>
      </c>
      <c r="J595" s="1128">
        <f>IF(ISERROR(VLOOKUP(VLOOKUP($A595, 'E4 TB Allocation Details'!$A$18:$L$214, MATCH("Demand ID", 'E4 TB Allocation Details'!$A$18:$L$18, 0),FALSE), 'E2 Allocators'!$B$15:$W$358, MATCH(J$17, 'E2 Allocators'!$B$15:$W$15, 0),FALSE)), 0, VLOOKUP(VLOOKUP($A595, 'E4 TB Allocation Details'!$A$18:$L$214, MATCH("Demand ID", 'E4 TB Allocation Details'!$A$18:$L$18, 0),FALSE), 'E2 Allocators'!$B$15:$W$358, MATCH(J$17, 'E2 Allocators'!$B$15:$W$15, 0),FALSE))</f>
        <v>0</v>
      </c>
      <c r="K595" s="1128">
        <f>IF(ISERROR(VLOOKUP(VLOOKUP($A595, 'E4 TB Allocation Details'!$A$18:$L$214, MATCH("Demand ID", 'E4 TB Allocation Details'!$A$18:$L$18, 0),FALSE), 'E2 Allocators'!$B$15:$W$358, MATCH(K$17, 'E2 Allocators'!$B$15:$W$15, 0),FALSE)), 0, VLOOKUP(VLOOKUP($A595, 'E4 TB Allocation Details'!$A$18:$L$214, MATCH("Demand ID", 'E4 TB Allocation Details'!$A$18:$L$18, 0),FALSE), 'E2 Allocators'!$B$15:$W$358, MATCH(K$17, 'E2 Allocators'!$B$15:$W$15, 0),FALSE))</f>
        <v>0</v>
      </c>
      <c r="L595" s="1128">
        <f>IF(ISERROR(VLOOKUP(VLOOKUP($A595, 'E4 TB Allocation Details'!$A$18:$L$214, MATCH("Demand ID", 'E4 TB Allocation Details'!$A$18:$L$18, 0),FALSE), 'E2 Allocators'!$B$15:$W$358, MATCH(L$17, 'E2 Allocators'!$B$15:$W$15, 0),FALSE)), 0, VLOOKUP(VLOOKUP($A595, 'E4 TB Allocation Details'!$A$18:$L$214, MATCH("Demand ID", 'E4 TB Allocation Details'!$A$18:$L$18, 0),FALSE), 'E2 Allocators'!$B$15:$W$358, MATCH(L$17, 'E2 Allocators'!$B$15:$W$15, 0),FALSE))</f>
        <v>0</v>
      </c>
      <c r="M595" s="1128">
        <f>IF(ISERROR(VLOOKUP(VLOOKUP($A595, 'E4 TB Allocation Details'!$A$18:$L$214, MATCH("Demand ID", 'E4 TB Allocation Details'!$A$18:$L$18, 0),FALSE), 'E2 Allocators'!$B$15:$W$358, MATCH(M$17, 'E2 Allocators'!$B$15:$W$15, 0),FALSE)), 0, VLOOKUP(VLOOKUP($A595, 'E4 TB Allocation Details'!$A$18:$L$214, MATCH("Demand ID", 'E4 TB Allocation Details'!$A$18:$L$18, 0),FALSE), 'E2 Allocators'!$B$15:$W$358, MATCH(M$17, 'E2 Allocators'!$B$15:$W$15, 0),FALSE))</f>
        <v>1.0924689554858683E-2</v>
      </c>
      <c r="N595" s="1128">
        <f>IF(ISERROR(VLOOKUP(VLOOKUP($A595, 'E4 TB Allocation Details'!$A$18:$L$214, MATCH("Demand ID", 'E4 TB Allocation Details'!$A$18:$L$18, 0),FALSE), 'E2 Allocators'!$B$15:$W$358, MATCH(N$17, 'E2 Allocators'!$B$15:$W$15, 0),FALSE)), 0, VLOOKUP(VLOOKUP($A595, 'E4 TB Allocation Details'!$A$18:$L$214, MATCH("Demand ID", 'E4 TB Allocation Details'!$A$18:$L$18, 0),FALSE), 'E2 Allocators'!$B$15:$W$358, MATCH(N$17, 'E2 Allocators'!$B$15:$W$15, 0),FALSE))</f>
        <v>5.3696647729853961E-4</v>
      </c>
      <c r="O595" s="1128">
        <f>IF(ISERROR(VLOOKUP(VLOOKUP($A595, 'E4 TB Allocation Details'!$A$18:$L$214, MATCH("Demand ID", 'E4 TB Allocation Details'!$A$18:$L$18, 0),FALSE), 'E2 Allocators'!$B$15:$W$358, MATCH(O$17, 'E2 Allocators'!$B$15:$W$15, 0),FALSE)), 0, VLOOKUP(VLOOKUP($A595, 'E4 TB Allocation Details'!$A$18:$L$214, MATCH("Demand ID", 'E4 TB Allocation Details'!$A$18:$L$18, 0),FALSE), 'E2 Allocators'!$B$15:$W$358, MATCH(O$17, 'E2 Allocators'!$B$15:$W$15, 0),FALSE))</f>
        <v>8.0780813238105179E-4</v>
      </c>
      <c r="P595" s="1128">
        <f>IF(ISERROR(VLOOKUP(VLOOKUP($A595, 'E4 TB Allocation Details'!$A$18:$L$214, MATCH("Demand ID", 'E4 TB Allocation Details'!$A$18:$L$18, 0),FALSE), 'E2 Allocators'!$B$15:$W$358, MATCH(P$17, 'E2 Allocators'!$B$15:$W$15, 0),FALSE)), 0, VLOOKUP(VLOOKUP($A595, 'E4 TB Allocation Details'!$A$18:$L$214, MATCH("Demand ID", 'E4 TB Allocation Details'!$A$18:$L$18, 0),FALSE), 'E2 Allocators'!$B$15:$W$358, MATCH(P$17, 'E2 Allocators'!$B$15:$W$15, 0),FALSE))</f>
        <v>0</v>
      </c>
      <c r="Q595" s="1128">
        <f>IF(ISERROR(VLOOKUP(VLOOKUP($A595, 'E4 TB Allocation Details'!$A$18:$L$214, MATCH("Demand ID", 'E4 TB Allocation Details'!$A$18:$L$18, 0),FALSE), 'E2 Allocators'!$B$15:$W$358, MATCH(Q$17, 'E2 Allocators'!$B$15:$W$15, 0),FALSE)), 0, VLOOKUP(VLOOKUP($A595, 'E4 TB Allocation Details'!$A$18:$L$214, MATCH("Demand ID", 'E4 TB Allocation Details'!$A$18:$L$18, 0),FALSE), 'E2 Allocators'!$B$15:$W$358, MATCH(Q$17, 'E2 Allocators'!$B$15:$W$15, 0),FALSE))</f>
        <v>0</v>
      </c>
      <c r="R595" s="1128">
        <f>IF(ISERROR(VLOOKUP(VLOOKUP($A595, 'E4 TB Allocation Details'!$A$18:$L$214, MATCH("Demand ID", 'E4 TB Allocation Details'!$A$18:$L$18, 0),FALSE), 'E2 Allocators'!$B$15:$W$358, MATCH(R$17, 'E2 Allocators'!$B$15:$W$15, 0),FALSE)), 0, VLOOKUP(VLOOKUP($A595, 'E4 TB Allocation Details'!$A$18:$L$214, MATCH("Demand ID", 'E4 TB Allocation Details'!$A$18:$L$18, 0),FALSE), 'E2 Allocators'!$B$15:$W$358, MATCH(R$17, 'E2 Allocators'!$B$15:$W$15, 0),FALSE))</f>
        <v>0</v>
      </c>
      <c r="S595" s="1128">
        <f>IF(ISERROR(VLOOKUP(VLOOKUP($A595, 'E4 TB Allocation Details'!$A$18:$L$214, MATCH("Demand ID", 'E4 TB Allocation Details'!$A$18:$L$18, 0),FALSE), 'E2 Allocators'!$B$15:$W$358, MATCH(S$17, 'E2 Allocators'!$B$15:$W$15, 0),FALSE)), 0, VLOOKUP(VLOOKUP($A595, 'E4 TB Allocation Details'!$A$18:$L$214, MATCH("Demand ID", 'E4 TB Allocation Details'!$A$18:$L$18, 0),FALSE), 'E2 Allocators'!$B$15:$W$358, MATCH(S$17, 'E2 Allocators'!$B$15:$W$15, 0),FALSE))</f>
        <v>0</v>
      </c>
      <c r="T595" s="1128">
        <f>IF(ISERROR(VLOOKUP(VLOOKUP($A595, 'E4 TB Allocation Details'!$A$18:$L$214, MATCH("Demand ID", 'E4 TB Allocation Details'!$A$18:$L$18, 0),FALSE), 'E2 Allocators'!$B$15:$W$358, MATCH(T$17, 'E2 Allocators'!$B$15:$W$15, 0),FALSE)), 0, VLOOKUP(VLOOKUP($A595, 'E4 TB Allocation Details'!$A$18:$L$214, MATCH("Demand ID", 'E4 TB Allocation Details'!$A$18:$L$18, 0),FALSE), 'E2 Allocators'!$B$15:$W$358, MATCH(T$17, 'E2 Allocators'!$B$15:$W$15, 0),FALSE))</f>
        <v>0</v>
      </c>
      <c r="U595" s="1128">
        <f>IF(ISERROR(VLOOKUP(VLOOKUP($A595, 'E4 TB Allocation Details'!$A$18:$L$214, MATCH("Demand ID", 'E4 TB Allocation Details'!$A$18:$L$18, 0),FALSE), 'E2 Allocators'!$B$15:$W$358, MATCH(U$17, 'E2 Allocators'!$B$15:$W$15, 0),FALSE)), 0, VLOOKUP(VLOOKUP($A595, 'E4 TB Allocation Details'!$A$18:$L$214, MATCH("Demand ID", 'E4 TB Allocation Details'!$A$18:$L$18, 0),FALSE), 'E2 Allocators'!$B$15:$W$358, MATCH(U$17, 'E2 Allocators'!$B$15:$W$15, 0),FALSE))</f>
        <v>0</v>
      </c>
      <c r="V595" s="1128">
        <f>IF(ISERROR(VLOOKUP(VLOOKUP($A595, 'E4 TB Allocation Details'!$A$18:$L$214, MATCH("Demand ID", 'E4 TB Allocation Details'!$A$18:$L$18, 0),FALSE), 'E2 Allocators'!$B$15:$W$358, MATCH(V$17, 'E2 Allocators'!$B$15:$W$15, 0),FALSE)), 0, VLOOKUP(VLOOKUP($A595, 'E4 TB Allocation Details'!$A$18:$L$214, MATCH("Demand ID", 'E4 TB Allocation Details'!$A$18:$L$18, 0),FALSE), 'E2 Allocators'!$B$15:$W$358, MATCH(V$17, 'E2 Allocators'!$B$15:$W$15, 0),FALSE))</f>
        <v>0</v>
      </c>
      <c r="W595" s="1128">
        <f>IF(ISERROR(VLOOKUP(VLOOKUP($A595, 'E4 TB Allocation Details'!$A$18:$L$214, MATCH("Demand ID", 'E4 TB Allocation Details'!$A$18:$L$18, 0),FALSE), 'E2 Allocators'!$B$15:$W$358, MATCH(W$17, 'E2 Allocators'!$B$15:$W$15, 0),FALSE)), 0, VLOOKUP(VLOOKUP($A595, 'E4 TB Allocation Details'!$A$18:$L$214, MATCH("Demand ID", 'E4 TB Allocation Details'!$A$18:$L$18, 0),FALSE), 'E2 Allocators'!$B$15:$W$358, MATCH(W$17, 'E2 Allocators'!$B$15:$W$15, 0),FALSE))</f>
        <v>0</v>
      </c>
      <c r="X595" s="1128">
        <f>IF(ISERROR(VLOOKUP(VLOOKUP($A595, 'E4 TB Allocation Details'!$A$18:$L$214, MATCH("Demand ID", 'E4 TB Allocation Details'!$A$18:$L$18, 0),FALSE), 'E2 Allocators'!$B$15:$W$358, MATCH(X$17, 'E2 Allocators'!$B$15:$W$15, 0),FALSE)), 0, VLOOKUP(VLOOKUP($A595, 'E4 TB Allocation Details'!$A$18:$L$214, MATCH("Demand ID", 'E4 TB Allocation Details'!$A$18:$L$18, 0),FALSE), 'E2 Allocators'!$B$15:$W$358, MATCH(X$17, 'E2 Allocators'!$B$15:$W$15, 0),FALSE))</f>
        <v>0</v>
      </c>
      <c r="Y595" s="1128">
        <f>IF(ISERROR(VLOOKUP(VLOOKUP($A595, 'E4 TB Allocation Details'!$A$18:$L$214, MATCH("Demand ID", 'E4 TB Allocation Details'!$A$18:$L$18, 0),FALSE), 'E2 Allocators'!$B$15:$W$358, MATCH(Y$17, 'E2 Allocators'!$B$15:$W$15, 0),FALSE)), 0, VLOOKUP(VLOOKUP($A595, 'E4 TB Allocation Details'!$A$18:$L$214, MATCH("Demand ID", 'E4 TB Allocation Details'!$A$18:$L$18, 0),FALSE), 'E2 Allocators'!$B$15:$W$358, MATCH(Y$17, 'E2 Allocators'!$B$15:$W$15, 0),FALSE))</f>
        <v>0</v>
      </c>
      <c r="Z595" s="1128">
        <f>IF(ISERROR(VLOOKUP(VLOOKUP($A595, 'E4 TB Allocation Details'!$A$18:$L$214, MATCH("Demand ID", 'E4 TB Allocation Details'!$A$18:$L$18, 0),FALSE), 'E2 Allocators'!$B$15:$W$358, MATCH(Z$17, 'E2 Allocators'!$B$15:$W$15, 0),FALSE)), 0, VLOOKUP(VLOOKUP($A595, 'E4 TB Allocation Details'!$A$18:$L$214, MATCH("Demand ID", 'E4 TB Allocation Details'!$A$18:$L$18, 0),FALSE), 'E2 Allocators'!$B$15:$W$358, MATCH(Z$17, 'E2 Allocators'!$B$15:$W$15, 0),FALSE))</f>
        <v>0</v>
      </c>
      <c r="AA595" s="1133">
        <f t="shared" si="901"/>
        <v>1</v>
      </c>
      <c r="AB595" s="1128">
        <f>IF(ISERROR(VLOOKUP(VLOOKUP($A595, 'E4 TB Allocation Details'!$A$18:$L$214, MATCH("Customer ID", 'E4 TB Allocation Details'!$A$18:$L$18, 0),FALSE), 'E2 Allocators'!$B$15:$W$358, MATCH(AB$17, 'E2 Allocators'!$B$15:$W$15, 0),FALSE)), 0, VLOOKUP(VLOOKUP($A595, 'E4 TB Allocation Details'!$A$18:$L$214, MATCH("Customer ID", 'E4 TB Allocation Details'!$A$18:$L$18, 0),FALSE), 'E2 Allocators'!$B$15:$W$358, MATCH(AB$17, 'E2 Allocators'!$B$15:$W$15, 0),FALSE))</f>
        <v>0</v>
      </c>
      <c r="AC595" s="1128">
        <f>IF(ISERROR(VLOOKUP(VLOOKUP($A595, 'E4 TB Allocation Details'!$A$18:$L$214, MATCH("Customer ID", 'E4 TB Allocation Details'!$A$18:$L$18, 0),FALSE), 'E2 Allocators'!$B$15:$W$358, MATCH(AC$17, 'E2 Allocators'!$B$15:$W$15, 0),FALSE)), 0, VLOOKUP(VLOOKUP($A595, 'E4 TB Allocation Details'!$A$18:$L$214, MATCH("Customer ID", 'E4 TB Allocation Details'!$A$18:$L$18, 0),FALSE), 'E2 Allocators'!$B$15:$W$358, MATCH(AC$17, 'E2 Allocators'!$B$15:$W$15, 0),FALSE))</f>
        <v>0</v>
      </c>
      <c r="AD595" s="1128">
        <f>IF(ISERROR(VLOOKUP(VLOOKUP($A595, 'E4 TB Allocation Details'!$A$18:$L$214, MATCH("Customer ID", 'E4 TB Allocation Details'!$A$18:$L$18, 0),FALSE), 'E2 Allocators'!$B$15:$W$358, MATCH(AD$17, 'E2 Allocators'!$B$15:$W$15, 0),FALSE)), 0, VLOOKUP(VLOOKUP($A595, 'E4 TB Allocation Details'!$A$18:$L$214, MATCH("Customer ID", 'E4 TB Allocation Details'!$A$18:$L$18, 0),FALSE), 'E2 Allocators'!$B$15:$W$358, MATCH(AD$17, 'E2 Allocators'!$B$15:$W$15, 0),FALSE))</f>
        <v>0</v>
      </c>
      <c r="AE595" s="1128">
        <f>IF(ISERROR(VLOOKUP(VLOOKUP($A595, 'E4 TB Allocation Details'!$A$18:$L$214, MATCH("Customer ID", 'E4 TB Allocation Details'!$A$18:$L$18, 0),FALSE), 'E2 Allocators'!$B$15:$W$358, MATCH(AE$17, 'E2 Allocators'!$B$15:$W$15, 0),FALSE)), 0, VLOOKUP(VLOOKUP($A595, 'E4 TB Allocation Details'!$A$18:$L$214, MATCH("Customer ID", 'E4 TB Allocation Details'!$A$18:$L$18, 0),FALSE), 'E2 Allocators'!$B$15:$W$358, MATCH(AE$17, 'E2 Allocators'!$B$15:$W$15, 0),FALSE))</f>
        <v>0</v>
      </c>
      <c r="AF595" s="1128">
        <f>IF(ISERROR(VLOOKUP(VLOOKUP($A595, 'E4 TB Allocation Details'!$A$18:$L$214, MATCH("Customer ID", 'E4 TB Allocation Details'!$A$18:$L$18, 0),FALSE), 'E2 Allocators'!$B$15:$W$358, MATCH(AF$17, 'E2 Allocators'!$B$15:$W$15, 0),FALSE)), 0, VLOOKUP(VLOOKUP($A595, 'E4 TB Allocation Details'!$A$18:$L$214, MATCH("Customer ID", 'E4 TB Allocation Details'!$A$18:$L$18, 0),FALSE), 'E2 Allocators'!$B$15:$W$358, MATCH(AF$17, 'E2 Allocators'!$B$15:$W$15, 0),FALSE))</f>
        <v>0</v>
      </c>
      <c r="AG595" s="1128">
        <f>IF(ISERROR(VLOOKUP(VLOOKUP($A595, 'E4 TB Allocation Details'!$A$18:$L$214, MATCH("Customer ID", 'E4 TB Allocation Details'!$A$18:$L$18, 0),FALSE), 'E2 Allocators'!$B$15:$W$358, MATCH(AG$17, 'E2 Allocators'!$B$15:$W$15, 0),FALSE)), 0, VLOOKUP(VLOOKUP($A595, 'E4 TB Allocation Details'!$A$18:$L$214, MATCH("Customer ID", 'E4 TB Allocation Details'!$A$18:$L$18, 0),FALSE), 'E2 Allocators'!$B$15:$W$358, MATCH(AG$17, 'E2 Allocators'!$B$15:$W$15, 0),FALSE))</f>
        <v>0</v>
      </c>
      <c r="AH595" s="1128">
        <f>IF(ISERROR(VLOOKUP(VLOOKUP($A595, 'E4 TB Allocation Details'!$A$18:$L$214, MATCH("Customer ID", 'E4 TB Allocation Details'!$A$18:$L$18, 0),FALSE), 'E2 Allocators'!$B$15:$W$358, MATCH(AH$17, 'E2 Allocators'!$B$15:$W$15, 0),FALSE)), 0, VLOOKUP(VLOOKUP($A595, 'E4 TB Allocation Details'!$A$18:$L$214, MATCH("Customer ID", 'E4 TB Allocation Details'!$A$18:$L$18, 0),FALSE), 'E2 Allocators'!$B$15:$W$358, MATCH(AH$17, 'E2 Allocators'!$B$15:$W$15, 0),FALSE))</f>
        <v>0</v>
      </c>
      <c r="AI595" s="1128">
        <f>IF(ISERROR(VLOOKUP(VLOOKUP($A595, 'E4 TB Allocation Details'!$A$18:$L$214, MATCH("Customer ID", 'E4 TB Allocation Details'!$A$18:$L$18, 0),FALSE), 'E2 Allocators'!$B$15:$W$358, MATCH(AI$17, 'E2 Allocators'!$B$15:$W$15, 0),FALSE)), 0, VLOOKUP(VLOOKUP($A595, 'E4 TB Allocation Details'!$A$18:$L$214, MATCH("Customer ID", 'E4 TB Allocation Details'!$A$18:$L$18, 0),FALSE), 'E2 Allocators'!$B$15:$W$358, MATCH(AI$17, 'E2 Allocators'!$B$15:$W$15, 0),FALSE))</f>
        <v>0</v>
      </c>
      <c r="AJ595" s="1128">
        <f>IF(ISERROR(VLOOKUP(VLOOKUP($A595, 'E4 TB Allocation Details'!$A$18:$L$214, MATCH("Customer ID", 'E4 TB Allocation Details'!$A$18:$L$18, 0),FALSE), 'E2 Allocators'!$B$15:$W$358, MATCH(AJ$17, 'E2 Allocators'!$B$15:$W$15, 0),FALSE)), 0, VLOOKUP(VLOOKUP($A595, 'E4 TB Allocation Details'!$A$18:$L$214, MATCH("Customer ID", 'E4 TB Allocation Details'!$A$18:$L$18, 0),FALSE), 'E2 Allocators'!$B$15:$W$358, MATCH(AJ$17, 'E2 Allocators'!$B$15:$W$15, 0),FALSE))</f>
        <v>0</v>
      </c>
      <c r="AK595" s="1128">
        <f>IF(ISERROR(VLOOKUP(VLOOKUP($A595, 'E4 TB Allocation Details'!$A$18:$L$214, MATCH("Customer ID", 'E4 TB Allocation Details'!$A$18:$L$18, 0),FALSE), 'E2 Allocators'!$B$15:$W$358, MATCH(AK$17, 'E2 Allocators'!$B$15:$W$15, 0),FALSE)), 0, VLOOKUP(VLOOKUP($A595, 'E4 TB Allocation Details'!$A$18:$L$214, MATCH("Customer ID", 'E4 TB Allocation Details'!$A$18:$L$18, 0),FALSE), 'E2 Allocators'!$B$15:$W$358, MATCH(AK$17, 'E2 Allocators'!$B$15:$W$15, 0),FALSE))</f>
        <v>0</v>
      </c>
      <c r="AL595" s="1128">
        <f>IF(ISERROR(VLOOKUP(VLOOKUP($A595, 'E4 TB Allocation Details'!$A$18:$L$214, MATCH("Customer ID", 'E4 TB Allocation Details'!$A$18:$L$18, 0),FALSE), 'E2 Allocators'!$B$15:$W$358, MATCH(AL$17, 'E2 Allocators'!$B$15:$W$15, 0),FALSE)), 0, VLOOKUP(VLOOKUP($A595, 'E4 TB Allocation Details'!$A$18:$L$214, MATCH("Customer ID", 'E4 TB Allocation Details'!$A$18:$L$18, 0),FALSE), 'E2 Allocators'!$B$15:$W$358, MATCH(AL$17, 'E2 Allocators'!$B$15:$W$15, 0),FALSE))</f>
        <v>0</v>
      </c>
      <c r="AM595" s="1128">
        <f>IF(ISERROR(VLOOKUP(VLOOKUP($A595, 'E4 TB Allocation Details'!$A$18:$L$214, MATCH("Customer ID", 'E4 TB Allocation Details'!$A$18:$L$18, 0),FALSE), 'E2 Allocators'!$B$15:$W$358, MATCH(AM$17, 'E2 Allocators'!$B$15:$W$15, 0),FALSE)), 0, VLOOKUP(VLOOKUP($A595, 'E4 TB Allocation Details'!$A$18:$L$214, MATCH("Customer ID", 'E4 TB Allocation Details'!$A$18:$L$18, 0),FALSE), 'E2 Allocators'!$B$15:$W$358, MATCH(AM$17, 'E2 Allocators'!$B$15:$W$15, 0),FALSE))</f>
        <v>0</v>
      </c>
      <c r="AN595" s="1128">
        <f>IF(ISERROR(VLOOKUP(VLOOKUP($A595, 'E4 TB Allocation Details'!$A$18:$L$214, MATCH("Customer ID", 'E4 TB Allocation Details'!$A$18:$L$18, 0),FALSE), 'E2 Allocators'!$B$15:$W$358, MATCH(AN$17, 'E2 Allocators'!$B$15:$W$15, 0),FALSE)), 0, VLOOKUP(VLOOKUP($A595, 'E4 TB Allocation Details'!$A$18:$L$214, MATCH("Customer ID", 'E4 TB Allocation Details'!$A$18:$L$18, 0),FALSE), 'E2 Allocators'!$B$15:$W$358, MATCH(AN$17, 'E2 Allocators'!$B$15:$W$15, 0),FALSE))</f>
        <v>0</v>
      </c>
      <c r="AO595" s="1128">
        <f>IF(ISERROR(VLOOKUP(VLOOKUP($A595, 'E4 TB Allocation Details'!$A$18:$L$214, MATCH("Customer ID", 'E4 TB Allocation Details'!$A$18:$L$18, 0),FALSE), 'E2 Allocators'!$B$15:$W$358, MATCH(AO$17, 'E2 Allocators'!$B$15:$W$15, 0),FALSE)), 0, VLOOKUP(VLOOKUP($A595, 'E4 TB Allocation Details'!$A$18:$L$214, MATCH("Customer ID", 'E4 TB Allocation Details'!$A$18:$L$18, 0),FALSE), 'E2 Allocators'!$B$15:$W$358, MATCH(AO$17, 'E2 Allocators'!$B$15:$W$15, 0),FALSE))</f>
        <v>0</v>
      </c>
      <c r="AP595" s="1128">
        <f>IF(ISERROR(VLOOKUP(VLOOKUP($A595, 'E4 TB Allocation Details'!$A$18:$L$214, MATCH("Customer ID", 'E4 TB Allocation Details'!$A$18:$L$18, 0),FALSE), 'E2 Allocators'!$B$15:$W$358, MATCH(AP$17, 'E2 Allocators'!$B$15:$W$15, 0),FALSE)), 0, VLOOKUP(VLOOKUP($A595, 'E4 TB Allocation Details'!$A$18:$L$214, MATCH("Customer ID", 'E4 TB Allocation Details'!$A$18:$L$18, 0),FALSE), 'E2 Allocators'!$B$15:$W$358, MATCH(AP$17, 'E2 Allocators'!$B$15:$W$15, 0),FALSE))</f>
        <v>0</v>
      </c>
      <c r="AQ595" s="1128">
        <f>IF(ISERROR(VLOOKUP(VLOOKUP($A595, 'E4 TB Allocation Details'!$A$18:$L$214, MATCH("Customer ID", 'E4 TB Allocation Details'!$A$18:$L$18, 0),FALSE), 'E2 Allocators'!$B$15:$W$358, MATCH(AQ$17, 'E2 Allocators'!$B$15:$W$15, 0),FALSE)), 0, VLOOKUP(VLOOKUP($A595, 'E4 TB Allocation Details'!$A$18:$L$214, MATCH("Customer ID", 'E4 TB Allocation Details'!$A$18:$L$18, 0),FALSE), 'E2 Allocators'!$B$15:$W$358, MATCH(AQ$17, 'E2 Allocators'!$B$15:$W$15, 0),FALSE))</f>
        <v>0</v>
      </c>
      <c r="AR595" s="1128">
        <f>IF(ISERROR(VLOOKUP(VLOOKUP($A595, 'E4 TB Allocation Details'!$A$18:$L$214, MATCH("Customer ID", 'E4 TB Allocation Details'!$A$18:$L$18, 0),FALSE), 'E2 Allocators'!$B$15:$W$358, MATCH(AR$17, 'E2 Allocators'!$B$15:$W$15, 0),FALSE)), 0, VLOOKUP(VLOOKUP($A595, 'E4 TB Allocation Details'!$A$18:$L$214, MATCH("Customer ID", 'E4 TB Allocation Details'!$A$18:$L$18, 0),FALSE), 'E2 Allocators'!$B$15:$W$358, MATCH(AR$17, 'E2 Allocators'!$B$15:$W$15, 0),FALSE))</f>
        <v>0</v>
      </c>
      <c r="AS595" s="1128">
        <f>IF(ISERROR(VLOOKUP(VLOOKUP($A595, 'E4 TB Allocation Details'!$A$18:$L$214, MATCH("Customer ID", 'E4 TB Allocation Details'!$A$18:$L$18, 0),FALSE), 'E2 Allocators'!$B$15:$W$358, MATCH(AS$17, 'E2 Allocators'!$B$15:$W$15, 0),FALSE)), 0, VLOOKUP(VLOOKUP($A595, 'E4 TB Allocation Details'!$A$18:$L$214, MATCH("Customer ID", 'E4 TB Allocation Details'!$A$18:$L$18, 0),FALSE), 'E2 Allocators'!$B$15:$W$358, MATCH(AS$17, 'E2 Allocators'!$B$15:$W$15, 0),FALSE))</f>
        <v>0</v>
      </c>
      <c r="AT595" s="1128">
        <f>IF(ISERROR(VLOOKUP(VLOOKUP($A595, 'E4 TB Allocation Details'!$A$18:$L$214, MATCH("Customer ID", 'E4 TB Allocation Details'!$A$18:$L$18, 0),FALSE), 'E2 Allocators'!$B$15:$W$358, MATCH(AT$17, 'E2 Allocators'!$B$15:$W$15, 0),FALSE)), 0, VLOOKUP(VLOOKUP($A595, 'E4 TB Allocation Details'!$A$18:$L$214, MATCH("Customer ID", 'E4 TB Allocation Details'!$A$18:$L$18, 0),FALSE), 'E2 Allocators'!$B$15:$W$358, MATCH(AT$17, 'E2 Allocators'!$B$15:$W$15, 0),FALSE))</f>
        <v>0</v>
      </c>
      <c r="AU595" s="1128">
        <f>IF(ISERROR(VLOOKUP(VLOOKUP($A595, 'E4 TB Allocation Details'!$A$18:$L$214, MATCH("Customer ID", 'E4 TB Allocation Details'!$A$18:$L$18, 0),FALSE), 'E2 Allocators'!$B$15:$W$358, MATCH(AU$17, 'E2 Allocators'!$B$15:$W$15, 0),FALSE)), 0, VLOOKUP(VLOOKUP($A595, 'E4 TB Allocation Details'!$A$18:$L$214, MATCH("Customer ID", 'E4 TB Allocation Details'!$A$18:$L$18, 0),FALSE), 'E2 Allocators'!$B$15:$W$358, MATCH(AU$17, 'E2 Allocators'!$B$15:$W$15, 0),FALSE))</f>
        <v>0</v>
      </c>
      <c r="AV595" s="1133">
        <f t="shared" si="902"/>
        <v>0</v>
      </c>
      <c r="AW595" s="1130"/>
      <c r="AX595" s="1130"/>
      <c r="AY595" s="1130"/>
      <c r="AZ595" s="1130"/>
      <c r="BA595" s="1130"/>
      <c r="BB595" s="1130"/>
      <c r="BC595" s="1130"/>
      <c r="BD595" s="1130"/>
      <c r="BE595" s="1130"/>
      <c r="BF595" s="1130"/>
      <c r="BG595" s="1130"/>
      <c r="BH595" s="1130"/>
      <c r="BI595" s="1130"/>
      <c r="BJ595" s="1130"/>
      <c r="BK595" s="1130"/>
      <c r="BL595" s="1130"/>
      <c r="BM595" s="1130"/>
      <c r="BN595" s="1130"/>
      <c r="BO595" s="1130"/>
      <c r="BP595" s="1130"/>
      <c r="BQ595" s="1131"/>
    </row>
    <row r="596" spans="1:69" s="208" customFormat="1" ht="12.75" x14ac:dyDescent="0.2">
      <c r="A596" s="1132">
        <v>1806</v>
      </c>
      <c r="B596" s="1125" t="s">
        <v>283</v>
      </c>
      <c r="C596" s="1126"/>
      <c r="D596" s="1127"/>
      <c r="E596" s="1127"/>
      <c r="F596" s="1127"/>
      <c r="G596" s="1128">
        <f>IF(ISERROR(VLOOKUP(VLOOKUP($A596, 'E4 TB Allocation Details'!$A$18:$L$214, MATCH("Demand ID", 'E4 TB Allocation Details'!$A$18:$L$18, 0),FALSE), 'E2 Allocators'!$B$15:$W$358, MATCH(G$17, 'E2 Allocators'!$B$15:$W$15, 0),FALSE)), 0, VLOOKUP(VLOOKUP($A596, 'E4 TB Allocation Details'!$A$18:$L$214, MATCH("Demand ID", 'E4 TB Allocation Details'!$A$18:$L$18, 0),FALSE), 'E2 Allocators'!$B$15:$W$358, MATCH(G$17, 'E2 Allocators'!$B$15:$W$15, 0),FALSE))</f>
        <v>0</v>
      </c>
      <c r="H596" s="1128">
        <f>IF(ISERROR(VLOOKUP(VLOOKUP($A596, 'E4 TB Allocation Details'!$A$18:$L$214, MATCH("Demand ID", 'E4 TB Allocation Details'!$A$18:$L$18, 0),FALSE), 'E2 Allocators'!$B$15:$W$358, MATCH(H$17, 'E2 Allocators'!$B$15:$W$15, 0),FALSE)), 0, VLOOKUP(VLOOKUP($A596, 'E4 TB Allocation Details'!$A$18:$L$214, MATCH("Demand ID", 'E4 TB Allocation Details'!$A$18:$L$18, 0),FALSE), 'E2 Allocators'!$B$15:$W$358, MATCH(H$17, 'E2 Allocators'!$B$15:$W$15, 0),FALSE))</f>
        <v>0</v>
      </c>
      <c r="I596" s="1128">
        <f>IF(ISERROR(VLOOKUP(VLOOKUP($A596, 'E4 TB Allocation Details'!$A$18:$L$214, MATCH("Demand ID", 'E4 TB Allocation Details'!$A$18:$L$18, 0),FALSE), 'E2 Allocators'!$B$15:$W$358, MATCH(I$17, 'E2 Allocators'!$B$15:$W$15, 0),FALSE)), 0, VLOOKUP(VLOOKUP($A596, 'E4 TB Allocation Details'!$A$18:$L$214, MATCH("Demand ID", 'E4 TB Allocation Details'!$A$18:$L$18, 0),FALSE), 'E2 Allocators'!$B$15:$W$358, MATCH(I$17, 'E2 Allocators'!$B$15:$W$15, 0),FALSE))</f>
        <v>0</v>
      </c>
      <c r="J596" s="1128">
        <f>IF(ISERROR(VLOOKUP(VLOOKUP($A596, 'E4 TB Allocation Details'!$A$18:$L$214, MATCH("Demand ID", 'E4 TB Allocation Details'!$A$18:$L$18, 0),FALSE), 'E2 Allocators'!$B$15:$W$358, MATCH(J$17, 'E2 Allocators'!$B$15:$W$15, 0),FALSE)), 0, VLOOKUP(VLOOKUP($A596, 'E4 TB Allocation Details'!$A$18:$L$214, MATCH("Demand ID", 'E4 TB Allocation Details'!$A$18:$L$18, 0),FALSE), 'E2 Allocators'!$B$15:$W$358, MATCH(J$17, 'E2 Allocators'!$B$15:$W$15, 0),FALSE))</f>
        <v>0</v>
      </c>
      <c r="K596" s="1128">
        <f>IF(ISERROR(VLOOKUP(VLOOKUP($A596, 'E4 TB Allocation Details'!$A$18:$L$214, MATCH("Demand ID", 'E4 TB Allocation Details'!$A$18:$L$18, 0),FALSE), 'E2 Allocators'!$B$15:$W$358, MATCH(K$17, 'E2 Allocators'!$B$15:$W$15, 0),FALSE)), 0, VLOOKUP(VLOOKUP($A596, 'E4 TB Allocation Details'!$A$18:$L$214, MATCH("Demand ID", 'E4 TB Allocation Details'!$A$18:$L$18, 0),FALSE), 'E2 Allocators'!$B$15:$W$358, MATCH(K$17, 'E2 Allocators'!$B$15:$W$15, 0),FALSE))</f>
        <v>0</v>
      </c>
      <c r="L596" s="1128">
        <f>IF(ISERROR(VLOOKUP(VLOOKUP($A596, 'E4 TB Allocation Details'!$A$18:$L$214, MATCH("Demand ID", 'E4 TB Allocation Details'!$A$18:$L$18, 0),FALSE), 'E2 Allocators'!$B$15:$W$358, MATCH(L$17, 'E2 Allocators'!$B$15:$W$15, 0),FALSE)), 0, VLOOKUP(VLOOKUP($A596, 'E4 TB Allocation Details'!$A$18:$L$214, MATCH("Demand ID", 'E4 TB Allocation Details'!$A$18:$L$18, 0),FALSE), 'E2 Allocators'!$B$15:$W$358, MATCH(L$17, 'E2 Allocators'!$B$15:$W$15, 0),FALSE))</f>
        <v>0</v>
      </c>
      <c r="M596" s="1128">
        <f>IF(ISERROR(VLOOKUP(VLOOKUP($A596, 'E4 TB Allocation Details'!$A$18:$L$214, MATCH("Demand ID", 'E4 TB Allocation Details'!$A$18:$L$18, 0),FALSE), 'E2 Allocators'!$B$15:$W$358, MATCH(M$17, 'E2 Allocators'!$B$15:$W$15, 0),FALSE)), 0, VLOOKUP(VLOOKUP($A596, 'E4 TB Allocation Details'!$A$18:$L$214, MATCH("Demand ID", 'E4 TB Allocation Details'!$A$18:$L$18, 0),FALSE), 'E2 Allocators'!$B$15:$W$358, MATCH(M$17, 'E2 Allocators'!$B$15:$W$15, 0),FALSE))</f>
        <v>0</v>
      </c>
      <c r="N596" s="1128">
        <f>IF(ISERROR(VLOOKUP(VLOOKUP($A596, 'E4 TB Allocation Details'!$A$18:$L$214, MATCH("Demand ID", 'E4 TB Allocation Details'!$A$18:$L$18, 0),FALSE), 'E2 Allocators'!$B$15:$W$358, MATCH(N$17, 'E2 Allocators'!$B$15:$W$15, 0),FALSE)), 0, VLOOKUP(VLOOKUP($A596, 'E4 TB Allocation Details'!$A$18:$L$214, MATCH("Demand ID", 'E4 TB Allocation Details'!$A$18:$L$18, 0),FALSE), 'E2 Allocators'!$B$15:$W$358, MATCH(N$17, 'E2 Allocators'!$B$15:$W$15, 0),FALSE))</f>
        <v>0</v>
      </c>
      <c r="O596" s="1128">
        <f>IF(ISERROR(VLOOKUP(VLOOKUP($A596, 'E4 TB Allocation Details'!$A$18:$L$214, MATCH("Demand ID", 'E4 TB Allocation Details'!$A$18:$L$18, 0),FALSE), 'E2 Allocators'!$B$15:$W$358, MATCH(O$17, 'E2 Allocators'!$B$15:$W$15, 0),FALSE)), 0, VLOOKUP(VLOOKUP($A596, 'E4 TB Allocation Details'!$A$18:$L$214, MATCH("Demand ID", 'E4 TB Allocation Details'!$A$18:$L$18, 0),FALSE), 'E2 Allocators'!$B$15:$W$358, MATCH(O$17, 'E2 Allocators'!$B$15:$W$15, 0),FALSE))</f>
        <v>0</v>
      </c>
      <c r="P596" s="1128">
        <f>IF(ISERROR(VLOOKUP(VLOOKUP($A596, 'E4 TB Allocation Details'!$A$18:$L$214, MATCH("Demand ID", 'E4 TB Allocation Details'!$A$18:$L$18, 0),FALSE), 'E2 Allocators'!$B$15:$W$358, MATCH(P$17, 'E2 Allocators'!$B$15:$W$15, 0),FALSE)), 0, VLOOKUP(VLOOKUP($A596, 'E4 TB Allocation Details'!$A$18:$L$214, MATCH("Demand ID", 'E4 TB Allocation Details'!$A$18:$L$18, 0),FALSE), 'E2 Allocators'!$B$15:$W$358, MATCH(P$17, 'E2 Allocators'!$B$15:$W$15, 0),FALSE))</f>
        <v>0</v>
      </c>
      <c r="Q596" s="1128">
        <f>IF(ISERROR(VLOOKUP(VLOOKUP($A596, 'E4 TB Allocation Details'!$A$18:$L$214, MATCH("Demand ID", 'E4 TB Allocation Details'!$A$18:$L$18, 0),FALSE), 'E2 Allocators'!$B$15:$W$358, MATCH(Q$17, 'E2 Allocators'!$B$15:$W$15, 0),FALSE)), 0, VLOOKUP(VLOOKUP($A596, 'E4 TB Allocation Details'!$A$18:$L$214, MATCH("Demand ID", 'E4 TB Allocation Details'!$A$18:$L$18, 0),FALSE), 'E2 Allocators'!$B$15:$W$358, MATCH(Q$17, 'E2 Allocators'!$B$15:$W$15, 0),FALSE))</f>
        <v>0</v>
      </c>
      <c r="R596" s="1128">
        <f>IF(ISERROR(VLOOKUP(VLOOKUP($A596, 'E4 TB Allocation Details'!$A$18:$L$214, MATCH("Demand ID", 'E4 TB Allocation Details'!$A$18:$L$18, 0),FALSE), 'E2 Allocators'!$B$15:$W$358, MATCH(R$17, 'E2 Allocators'!$B$15:$W$15, 0),FALSE)), 0, VLOOKUP(VLOOKUP($A596, 'E4 TB Allocation Details'!$A$18:$L$214, MATCH("Demand ID", 'E4 TB Allocation Details'!$A$18:$L$18, 0),FALSE), 'E2 Allocators'!$B$15:$W$358, MATCH(R$17, 'E2 Allocators'!$B$15:$W$15, 0),FALSE))</f>
        <v>0</v>
      </c>
      <c r="S596" s="1128">
        <f>IF(ISERROR(VLOOKUP(VLOOKUP($A596, 'E4 TB Allocation Details'!$A$18:$L$214, MATCH("Demand ID", 'E4 TB Allocation Details'!$A$18:$L$18, 0),FALSE), 'E2 Allocators'!$B$15:$W$358, MATCH(S$17, 'E2 Allocators'!$B$15:$W$15, 0),FALSE)), 0, VLOOKUP(VLOOKUP($A596, 'E4 TB Allocation Details'!$A$18:$L$214, MATCH("Demand ID", 'E4 TB Allocation Details'!$A$18:$L$18, 0),FALSE), 'E2 Allocators'!$B$15:$W$358, MATCH(S$17, 'E2 Allocators'!$B$15:$W$15, 0),FALSE))</f>
        <v>0</v>
      </c>
      <c r="T596" s="1128">
        <f>IF(ISERROR(VLOOKUP(VLOOKUP($A596, 'E4 TB Allocation Details'!$A$18:$L$214, MATCH("Demand ID", 'E4 TB Allocation Details'!$A$18:$L$18, 0),FALSE), 'E2 Allocators'!$B$15:$W$358, MATCH(T$17, 'E2 Allocators'!$B$15:$W$15, 0),FALSE)), 0, VLOOKUP(VLOOKUP($A596, 'E4 TB Allocation Details'!$A$18:$L$214, MATCH("Demand ID", 'E4 TB Allocation Details'!$A$18:$L$18, 0),FALSE), 'E2 Allocators'!$B$15:$W$358, MATCH(T$17, 'E2 Allocators'!$B$15:$W$15, 0),FALSE))</f>
        <v>0</v>
      </c>
      <c r="U596" s="1128">
        <f>IF(ISERROR(VLOOKUP(VLOOKUP($A596, 'E4 TB Allocation Details'!$A$18:$L$214, MATCH("Demand ID", 'E4 TB Allocation Details'!$A$18:$L$18, 0),FALSE), 'E2 Allocators'!$B$15:$W$358, MATCH(U$17, 'E2 Allocators'!$B$15:$W$15, 0),FALSE)), 0, VLOOKUP(VLOOKUP($A596, 'E4 TB Allocation Details'!$A$18:$L$214, MATCH("Demand ID", 'E4 TB Allocation Details'!$A$18:$L$18, 0),FALSE), 'E2 Allocators'!$B$15:$W$358, MATCH(U$17, 'E2 Allocators'!$B$15:$W$15, 0),FALSE))</f>
        <v>0</v>
      </c>
      <c r="V596" s="1128">
        <f>IF(ISERROR(VLOOKUP(VLOOKUP($A596, 'E4 TB Allocation Details'!$A$18:$L$214, MATCH("Demand ID", 'E4 TB Allocation Details'!$A$18:$L$18, 0),FALSE), 'E2 Allocators'!$B$15:$W$358, MATCH(V$17, 'E2 Allocators'!$B$15:$W$15, 0),FALSE)), 0, VLOOKUP(VLOOKUP($A596, 'E4 TB Allocation Details'!$A$18:$L$214, MATCH("Demand ID", 'E4 TB Allocation Details'!$A$18:$L$18, 0),FALSE), 'E2 Allocators'!$B$15:$W$358, MATCH(V$17, 'E2 Allocators'!$B$15:$W$15, 0),FALSE))</f>
        <v>0</v>
      </c>
      <c r="W596" s="1128">
        <f>IF(ISERROR(VLOOKUP(VLOOKUP($A596, 'E4 TB Allocation Details'!$A$18:$L$214, MATCH("Demand ID", 'E4 TB Allocation Details'!$A$18:$L$18, 0),FALSE), 'E2 Allocators'!$B$15:$W$358, MATCH(W$17, 'E2 Allocators'!$B$15:$W$15, 0),FALSE)), 0, VLOOKUP(VLOOKUP($A596, 'E4 TB Allocation Details'!$A$18:$L$214, MATCH("Demand ID", 'E4 TB Allocation Details'!$A$18:$L$18, 0),FALSE), 'E2 Allocators'!$B$15:$W$358, MATCH(W$17, 'E2 Allocators'!$B$15:$W$15, 0),FALSE))</f>
        <v>0</v>
      </c>
      <c r="X596" s="1128">
        <f>IF(ISERROR(VLOOKUP(VLOOKUP($A596, 'E4 TB Allocation Details'!$A$18:$L$214, MATCH("Demand ID", 'E4 TB Allocation Details'!$A$18:$L$18, 0),FALSE), 'E2 Allocators'!$B$15:$W$358, MATCH(X$17, 'E2 Allocators'!$B$15:$W$15, 0),FALSE)), 0, VLOOKUP(VLOOKUP($A596, 'E4 TB Allocation Details'!$A$18:$L$214, MATCH("Demand ID", 'E4 TB Allocation Details'!$A$18:$L$18, 0),FALSE), 'E2 Allocators'!$B$15:$W$358, MATCH(X$17, 'E2 Allocators'!$B$15:$W$15, 0),FALSE))</f>
        <v>0</v>
      </c>
      <c r="Y596" s="1128">
        <f>IF(ISERROR(VLOOKUP(VLOOKUP($A596, 'E4 TB Allocation Details'!$A$18:$L$214, MATCH("Demand ID", 'E4 TB Allocation Details'!$A$18:$L$18, 0),FALSE), 'E2 Allocators'!$B$15:$W$358, MATCH(Y$17, 'E2 Allocators'!$B$15:$W$15, 0),FALSE)), 0, VLOOKUP(VLOOKUP($A596, 'E4 TB Allocation Details'!$A$18:$L$214, MATCH("Demand ID", 'E4 TB Allocation Details'!$A$18:$L$18, 0),FALSE), 'E2 Allocators'!$B$15:$W$358, MATCH(Y$17, 'E2 Allocators'!$B$15:$W$15, 0),FALSE))</f>
        <v>0</v>
      </c>
      <c r="Z596" s="1128">
        <f>IF(ISERROR(VLOOKUP(VLOOKUP($A596, 'E4 TB Allocation Details'!$A$18:$L$214, MATCH("Demand ID", 'E4 TB Allocation Details'!$A$18:$L$18, 0),FALSE), 'E2 Allocators'!$B$15:$W$358, MATCH(Z$17, 'E2 Allocators'!$B$15:$W$15, 0),FALSE)), 0, VLOOKUP(VLOOKUP($A596, 'E4 TB Allocation Details'!$A$18:$L$214, MATCH("Demand ID", 'E4 TB Allocation Details'!$A$18:$L$18, 0),FALSE), 'E2 Allocators'!$B$15:$W$358, MATCH(Z$17, 'E2 Allocators'!$B$15:$W$15, 0),FALSE))</f>
        <v>0</v>
      </c>
      <c r="AA596" s="1133">
        <f t="shared" si="901"/>
        <v>0</v>
      </c>
      <c r="AB596" s="1128">
        <f>IF(ISERROR(VLOOKUP(VLOOKUP($A596, 'E4 TB Allocation Details'!$A$18:$L$214, MATCH("Customer ID", 'E4 TB Allocation Details'!$A$18:$L$18, 0),FALSE), 'E2 Allocators'!$B$15:$W$358, MATCH(AB$17, 'E2 Allocators'!$B$15:$W$15, 0),FALSE)), 0, VLOOKUP(VLOOKUP($A596, 'E4 TB Allocation Details'!$A$18:$L$214, MATCH("Customer ID", 'E4 TB Allocation Details'!$A$18:$L$18, 0),FALSE), 'E2 Allocators'!$B$15:$W$358, MATCH(AB$17, 'E2 Allocators'!$B$15:$W$15, 0),FALSE))</f>
        <v>0</v>
      </c>
      <c r="AC596" s="1128">
        <f>IF(ISERROR(VLOOKUP(VLOOKUP($A596, 'E4 TB Allocation Details'!$A$18:$L$214, MATCH("Customer ID", 'E4 TB Allocation Details'!$A$18:$L$18, 0),FALSE), 'E2 Allocators'!$B$15:$W$358, MATCH(AC$17, 'E2 Allocators'!$B$15:$W$15, 0),FALSE)), 0, VLOOKUP(VLOOKUP($A596, 'E4 TB Allocation Details'!$A$18:$L$214, MATCH("Customer ID", 'E4 TB Allocation Details'!$A$18:$L$18, 0),FALSE), 'E2 Allocators'!$B$15:$W$358, MATCH(AC$17, 'E2 Allocators'!$B$15:$W$15, 0),FALSE))</f>
        <v>0</v>
      </c>
      <c r="AD596" s="1128">
        <f>IF(ISERROR(VLOOKUP(VLOOKUP($A596, 'E4 TB Allocation Details'!$A$18:$L$214, MATCH("Customer ID", 'E4 TB Allocation Details'!$A$18:$L$18, 0),FALSE), 'E2 Allocators'!$B$15:$W$358, MATCH(AD$17, 'E2 Allocators'!$B$15:$W$15, 0),FALSE)), 0, VLOOKUP(VLOOKUP($A596, 'E4 TB Allocation Details'!$A$18:$L$214, MATCH("Customer ID", 'E4 TB Allocation Details'!$A$18:$L$18, 0),FALSE), 'E2 Allocators'!$B$15:$W$358, MATCH(AD$17, 'E2 Allocators'!$B$15:$W$15, 0),FALSE))</f>
        <v>0</v>
      </c>
      <c r="AE596" s="1128">
        <f>IF(ISERROR(VLOOKUP(VLOOKUP($A596, 'E4 TB Allocation Details'!$A$18:$L$214, MATCH("Customer ID", 'E4 TB Allocation Details'!$A$18:$L$18, 0),FALSE), 'E2 Allocators'!$B$15:$W$358, MATCH(AE$17, 'E2 Allocators'!$B$15:$W$15, 0),FALSE)), 0, VLOOKUP(VLOOKUP($A596, 'E4 TB Allocation Details'!$A$18:$L$214, MATCH("Customer ID", 'E4 TB Allocation Details'!$A$18:$L$18, 0),FALSE), 'E2 Allocators'!$B$15:$W$358, MATCH(AE$17, 'E2 Allocators'!$B$15:$W$15, 0),FALSE))</f>
        <v>0</v>
      </c>
      <c r="AF596" s="1128">
        <f>IF(ISERROR(VLOOKUP(VLOOKUP($A596, 'E4 TB Allocation Details'!$A$18:$L$214, MATCH("Customer ID", 'E4 TB Allocation Details'!$A$18:$L$18, 0),FALSE), 'E2 Allocators'!$B$15:$W$358, MATCH(AF$17, 'E2 Allocators'!$B$15:$W$15, 0),FALSE)), 0, VLOOKUP(VLOOKUP($A596, 'E4 TB Allocation Details'!$A$18:$L$214, MATCH("Customer ID", 'E4 TB Allocation Details'!$A$18:$L$18, 0),FALSE), 'E2 Allocators'!$B$15:$W$358, MATCH(AF$17, 'E2 Allocators'!$B$15:$W$15, 0),FALSE))</f>
        <v>0</v>
      </c>
      <c r="AG596" s="1128">
        <f>IF(ISERROR(VLOOKUP(VLOOKUP($A596, 'E4 TB Allocation Details'!$A$18:$L$214, MATCH("Customer ID", 'E4 TB Allocation Details'!$A$18:$L$18, 0),FALSE), 'E2 Allocators'!$B$15:$W$358, MATCH(AG$17, 'E2 Allocators'!$B$15:$W$15, 0),FALSE)), 0, VLOOKUP(VLOOKUP($A596, 'E4 TB Allocation Details'!$A$18:$L$214, MATCH("Customer ID", 'E4 TB Allocation Details'!$A$18:$L$18, 0),FALSE), 'E2 Allocators'!$B$15:$W$358, MATCH(AG$17, 'E2 Allocators'!$B$15:$W$15, 0),FALSE))</f>
        <v>0</v>
      </c>
      <c r="AH596" s="1128">
        <f>IF(ISERROR(VLOOKUP(VLOOKUP($A596, 'E4 TB Allocation Details'!$A$18:$L$214, MATCH("Customer ID", 'E4 TB Allocation Details'!$A$18:$L$18, 0),FALSE), 'E2 Allocators'!$B$15:$W$358, MATCH(AH$17, 'E2 Allocators'!$B$15:$W$15, 0),FALSE)), 0, VLOOKUP(VLOOKUP($A596, 'E4 TB Allocation Details'!$A$18:$L$214, MATCH("Customer ID", 'E4 TB Allocation Details'!$A$18:$L$18, 0),FALSE), 'E2 Allocators'!$B$15:$W$358, MATCH(AH$17, 'E2 Allocators'!$B$15:$W$15, 0),FALSE))</f>
        <v>0</v>
      </c>
      <c r="AI596" s="1128">
        <f>IF(ISERROR(VLOOKUP(VLOOKUP($A596, 'E4 TB Allocation Details'!$A$18:$L$214, MATCH("Customer ID", 'E4 TB Allocation Details'!$A$18:$L$18, 0),FALSE), 'E2 Allocators'!$B$15:$W$358, MATCH(AI$17, 'E2 Allocators'!$B$15:$W$15, 0),FALSE)), 0, VLOOKUP(VLOOKUP($A596, 'E4 TB Allocation Details'!$A$18:$L$214, MATCH("Customer ID", 'E4 TB Allocation Details'!$A$18:$L$18, 0),FALSE), 'E2 Allocators'!$B$15:$W$358, MATCH(AI$17, 'E2 Allocators'!$B$15:$W$15, 0),FALSE))</f>
        <v>0</v>
      </c>
      <c r="AJ596" s="1128">
        <f>IF(ISERROR(VLOOKUP(VLOOKUP($A596, 'E4 TB Allocation Details'!$A$18:$L$214, MATCH("Customer ID", 'E4 TB Allocation Details'!$A$18:$L$18, 0),FALSE), 'E2 Allocators'!$B$15:$W$358, MATCH(AJ$17, 'E2 Allocators'!$B$15:$W$15, 0),FALSE)), 0, VLOOKUP(VLOOKUP($A596, 'E4 TB Allocation Details'!$A$18:$L$214, MATCH("Customer ID", 'E4 TB Allocation Details'!$A$18:$L$18, 0),FALSE), 'E2 Allocators'!$B$15:$W$358, MATCH(AJ$17, 'E2 Allocators'!$B$15:$W$15, 0),FALSE))</f>
        <v>0</v>
      </c>
      <c r="AK596" s="1128">
        <f>IF(ISERROR(VLOOKUP(VLOOKUP($A596, 'E4 TB Allocation Details'!$A$18:$L$214, MATCH("Customer ID", 'E4 TB Allocation Details'!$A$18:$L$18, 0),FALSE), 'E2 Allocators'!$B$15:$W$358, MATCH(AK$17, 'E2 Allocators'!$B$15:$W$15, 0),FALSE)), 0, VLOOKUP(VLOOKUP($A596, 'E4 TB Allocation Details'!$A$18:$L$214, MATCH("Customer ID", 'E4 TB Allocation Details'!$A$18:$L$18, 0),FALSE), 'E2 Allocators'!$B$15:$W$358, MATCH(AK$17, 'E2 Allocators'!$B$15:$W$15, 0),FALSE))</f>
        <v>0</v>
      </c>
      <c r="AL596" s="1128">
        <f>IF(ISERROR(VLOOKUP(VLOOKUP($A596, 'E4 TB Allocation Details'!$A$18:$L$214, MATCH("Customer ID", 'E4 TB Allocation Details'!$A$18:$L$18, 0),FALSE), 'E2 Allocators'!$B$15:$W$358, MATCH(AL$17, 'E2 Allocators'!$B$15:$W$15, 0),FALSE)), 0, VLOOKUP(VLOOKUP($A596, 'E4 TB Allocation Details'!$A$18:$L$214, MATCH("Customer ID", 'E4 TB Allocation Details'!$A$18:$L$18, 0),FALSE), 'E2 Allocators'!$B$15:$W$358, MATCH(AL$17, 'E2 Allocators'!$B$15:$W$15, 0),FALSE))</f>
        <v>0</v>
      </c>
      <c r="AM596" s="1128">
        <f>IF(ISERROR(VLOOKUP(VLOOKUP($A596, 'E4 TB Allocation Details'!$A$18:$L$214, MATCH("Customer ID", 'E4 TB Allocation Details'!$A$18:$L$18, 0),FALSE), 'E2 Allocators'!$B$15:$W$358, MATCH(AM$17, 'E2 Allocators'!$B$15:$W$15, 0),FALSE)), 0, VLOOKUP(VLOOKUP($A596, 'E4 TB Allocation Details'!$A$18:$L$214, MATCH("Customer ID", 'E4 TB Allocation Details'!$A$18:$L$18, 0),FALSE), 'E2 Allocators'!$B$15:$W$358, MATCH(AM$17, 'E2 Allocators'!$B$15:$W$15, 0),FALSE))</f>
        <v>0</v>
      </c>
      <c r="AN596" s="1128">
        <f>IF(ISERROR(VLOOKUP(VLOOKUP($A596, 'E4 TB Allocation Details'!$A$18:$L$214, MATCH("Customer ID", 'E4 TB Allocation Details'!$A$18:$L$18, 0),FALSE), 'E2 Allocators'!$B$15:$W$358, MATCH(AN$17, 'E2 Allocators'!$B$15:$W$15, 0),FALSE)), 0, VLOOKUP(VLOOKUP($A596, 'E4 TB Allocation Details'!$A$18:$L$214, MATCH("Customer ID", 'E4 TB Allocation Details'!$A$18:$L$18, 0),FALSE), 'E2 Allocators'!$B$15:$W$358, MATCH(AN$17, 'E2 Allocators'!$B$15:$W$15, 0),FALSE))</f>
        <v>0</v>
      </c>
      <c r="AO596" s="1128">
        <f>IF(ISERROR(VLOOKUP(VLOOKUP($A596, 'E4 TB Allocation Details'!$A$18:$L$214, MATCH("Customer ID", 'E4 TB Allocation Details'!$A$18:$L$18, 0),FALSE), 'E2 Allocators'!$B$15:$W$358, MATCH(AO$17, 'E2 Allocators'!$B$15:$W$15, 0),FALSE)), 0, VLOOKUP(VLOOKUP($A596, 'E4 TB Allocation Details'!$A$18:$L$214, MATCH("Customer ID", 'E4 TB Allocation Details'!$A$18:$L$18, 0),FALSE), 'E2 Allocators'!$B$15:$W$358, MATCH(AO$17, 'E2 Allocators'!$B$15:$W$15, 0),FALSE))</f>
        <v>0</v>
      </c>
      <c r="AP596" s="1128">
        <f>IF(ISERROR(VLOOKUP(VLOOKUP($A596, 'E4 TB Allocation Details'!$A$18:$L$214, MATCH("Customer ID", 'E4 TB Allocation Details'!$A$18:$L$18, 0),FALSE), 'E2 Allocators'!$B$15:$W$358, MATCH(AP$17, 'E2 Allocators'!$B$15:$W$15, 0),FALSE)), 0, VLOOKUP(VLOOKUP($A596, 'E4 TB Allocation Details'!$A$18:$L$214, MATCH("Customer ID", 'E4 TB Allocation Details'!$A$18:$L$18, 0),FALSE), 'E2 Allocators'!$B$15:$W$358, MATCH(AP$17, 'E2 Allocators'!$B$15:$W$15, 0),FALSE))</f>
        <v>0</v>
      </c>
      <c r="AQ596" s="1128">
        <f>IF(ISERROR(VLOOKUP(VLOOKUP($A596, 'E4 TB Allocation Details'!$A$18:$L$214, MATCH("Customer ID", 'E4 TB Allocation Details'!$A$18:$L$18, 0),FALSE), 'E2 Allocators'!$B$15:$W$358, MATCH(AQ$17, 'E2 Allocators'!$B$15:$W$15, 0),FALSE)), 0, VLOOKUP(VLOOKUP($A596, 'E4 TB Allocation Details'!$A$18:$L$214, MATCH("Customer ID", 'E4 TB Allocation Details'!$A$18:$L$18, 0),FALSE), 'E2 Allocators'!$B$15:$W$358, MATCH(AQ$17, 'E2 Allocators'!$B$15:$W$15, 0),FALSE))</f>
        <v>0</v>
      </c>
      <c r="AR596" s="1128">
        <f>IF(ISERROR(VLOOKUP(VLOOKUP($A596, 'E4 TB Allocation Details'!$A$18:$L$214, MATCH("Customer ID", 'E4 TB Allocation Details'!$A$18:$L$18, 0),FALSE), 'E2 Allocators'!$B$15:$W$358, MATCH(AR$17, 'E2 Allocators'!$B$15:$W$15, 0),FALSE)), 0, VLOOKUP(VLOOKUP($A596, 'E4 TB Allocation Details'!$A$18:$L$214, MATCH("Customer ID", 'E4 TB Allocation Details'!$A$18:$L$18, 0),FALSE), 'E2 Allocators'!$B$15:$W$358, MATCH(AR$17, 'E2 Allocators'!$B$15:$W$15, 0),FALSE))</f>
        <v>0</v>
      </c>
      <c r="AS596" s="1128">
        <f>IF(ISERROR(VLOOKUP(VLOOKUP($A596, 'E4 TB Allocation Details'!$A$18:$L$214, MATCH("Customer ID", 'E4 TB Allocation Details'!$A$18:$L$18, 0),FALSE), 'E2 Allocators'!$B$15:$W$358, MATCH(AS$17, 'E2 Allocators'!$B$15:$W$15, 0),FALSE)), 0, VLOOKUP(VLOOKUP($A596, 'E4 TB Allocation Details'!$A$18:$L$214, MATCH("Customer ID", 'E4 TB Allocation Details'!$A$18:$L$18, 0),FALSE), 'E2 Allocators'!$B$15:$W$358, MATCH(AS$17, 'E2 Allocators'!$B$15:$W$15, 0),FALSE))</f>
        <v>0</v>
      </c>
      <c r="AT596" s="1128">
        <f>IF(ISERROR(VLOOKUP(VLOOKUP($A596, 'E4 TB Allocation Details'!$A$18:$L$214, MATCH("Customer ID", 'E4 TB Allocation Details'!$A$18:$L$18, 0),FALSE), 'E2 Allocators'!$B$15:$W$358, MATCH(AT$17, 'E2 Allocators'!$B$15:$W$15, 0),FALSE)), 0, VLOOKUP(VLOOKUP($A596, 'E4 TB Allocation Details'!$A$18:$L$214, MATCH("Customer ID", 'E4 TB Allocation Details'!$A$18:$L$18, 0),FALSE), 'E2 Allocators'!$B$15:$W$358, MATCH(AT$17, 'E2 Allocators'!$B$15:$W$15, 0),FALSE))</f>
        <v>0</v>
      </c>
      <c r="AU596" s="1128">
        <f>IF(ISERROR(VLOOKUP(VLOOKUP($A596, 'E4 TB Allocation Details'!$A$18:$L$214, MATCH("Customer ID", 'E4 TB Allocation Details'!$A$18:$L$18, 0),FALSE), 'E2 Allocators'!$B$15:$W$358, MATCH(AU$17, 'E2 Allocators'!$B$15:$W$15, 0),FALSE)), 0, VLOOKUP(VLOOKUP($A596, 'E4 TB Allocation Details'!$A$18:$L$214, MATCH("Customer ID", 'E4 TB Allocation Details'!$A$18:$L$18, 0),FALSE), 'E2 Allocators'!$B$15:$W$358, MATCH(AU$17, 'E2 Allocators'!$B$15:$W$15, 0),FALSE))</f>
        <v>0</v>
      </c>
      <c r="AV596" s="1133">
        <f t="shared" si="902"/>
        <v>0</v>
      </c>
      <c r="AW596" s="1130"/>
      <c r="AX596" s="1130"/>
      <c r="AY596" s="1130"/>
      <c r="AZ596" s="1130"/>
      <c r="BA596" s="1130"/>
      <c r="BB596" s="1130"/>
      <c r="BC596" s="1130"/>
      <c r="BD596" s="1130"/>
      <c r="BE596" s="1130"/>
      <c r="BF596" s="1130"/>
      <c r="BG596" s="1130"/>
      <c r="BH596" s="1130"/>
      <c r="BI596" s="1130"/>
      <c r="BJ596" s="1130"/>
      <c r="BK596" s="1130"/>
      <c r="BL596" s="1130"/>
      <c r="BM596" s="1130"/>
      <c r="BN596" s="1130"/>
      <c r="BO596" s="1130"/>
      <c r="BP596" s="1130"/>
      <c r="BQ596" s="1131"/>
    </row>
    <row r="597" spans="1:69" s="208" customFormat="1" ht="12.75" x14ac:dyDescent="0.2">
      <c r="A597" s="1132" t="s">
        <v>817</v>
      </c>
      <c r="B597" s="1125" t="s">
        <v>341</v>
      </c>
      <c r="C597" s="1126">
        <v>1</v>
      </c>
      <c r="D597" s="1127">
        <f t="shared" si="899"/>
        <v>1</v>
      </c>
      <c r="E597" s="1127">
        <f>VLOOKUP($A597,'E1 Categorization'!$A$35:$E$116,5,FALSE)</f>
        <v>0</v>
      </c>
      <c r="F597" s="1127">
        <f t="shared" si="900"/>
        <v>1</v>
      </c>
      <c r="G597" s="1128">
        <f>IF(ISERROR(VLOOKUP(VLOOKUP($A597, 'E4 TB Allocation Details'!$A$18:$L$214, MATCH("Demand ID", 'E4 TB Allocation Details'!$A$18:$L$18, 0),FALSE), 'E2 Allocators'!$B$15:$W$358, MATCH(G$17, 'E2 Allocators'!$B$15:$W$15, 0),FALSE)), 0, VLOOKUP(VLOOKUP($A597, 'E4 TB Allocation Details'!$A$18:$L$214, MATCH("Demand ID", 'E4 TB Allocation Details'!$A$18:$L$18, 0),FALSE), 'E2 Allocators'!$B$15:$W$358, MATCH(G$17, 'E2 Allocators'!$B$15:$W$15, 0),FALSE))</f>
        <v>0.52282533389340868</v>
      </c>
      <c r="H597" s="1128">
        <f>IF(ISERROR(VLOOKUP(VLOOKUP($A597, 'E4 TB Allocation Details'!$A$18:$L$214, MATCH("Demand ID", 'E4 TB Allocation Details'!$A$18:$L$18, 0),FALSE), 'E2 Allocators'!$B$15:$W$358, MATCH(H$17, 'E2 Allocators'!$B$15:$W$15, 0),FALSE)), 0, VLOOKUP(VLOOKUP($A597, 'E4 TB Allocation Details'!$A$18:$L$214, MATCH("Demand ID", 'E4 TB Allocation Details'!$A$18:$L$18, 0),FALSE), 'E2 Allocators'!$B$15:$W$358, MATCH(H$17, 'E2 Allocators'!$B$15:$W$15, 0),FALSE))</f>
        <v>0.1498405492668726</v>
      </c>
      <c r="I597" s="1128">
        <f>IF(ISERROR(VLOOKUP(VLOOKUP($A597, 'E4 TB Allocation Details'!$A$18:$L$214, MATCH("Demand ID", 'E4 TB Allocation Details'!$A$18:$L$18, 0),FALSE), 'E2 Allocators'!$B$15:$W$358, MATCH(I$17, 'E2 Allocators'!$B$15:$W$15, 0),FALSE)), 0, VLOOKUP(VLOOKUP($A597, 'E4 TB Allocation Details'!$A$18:$L$214, MATCH("Demand ID", 'E4 TB Allocation Details'!$A$18:$L$18, 0),FALSE), 'E2 Allocators'!$B$15:$W$358, MATCH(I$17, 'E2 Allocators'!$B$15:$W$15, 0),FALSE))</f>
        <v>0.31506465267518041</v>
      </c>
      <c r="J597" s="1128">
        <f>IF(ISERROR(VLOOKUP(VLOOKUP($A597, 'E4 TB Allocation Details'!$A$18:$L$214, MATCH("Demand ID", 'E4 TB Allocation Details'!$A$18:$L$18, 0),FALSE), 'E2 Allocators'!$B$15:$W$358, MATCH(J$17, 'E2 Allocators'!$B$15:$W$15, 0),FALSE)), 0, VLOOKUP(VLOOKUP($A597, 'E4 TB Allocation Details'!$A$18:$L$214, MATCH("Demand ID", 'E4 TB Allocation Details'!$A$18:$L$18, 0),FALSE), 'E2 Allocators'!$B$15:$W$358, MATCH(J$17, 'E2 Allocators'!$B$15:$W$15, 0),FALSE))</f>
        <v>0</v>
      </c>
      <c r="K597" s="1128">
        <f>IF(ISERROR(VLOOKUP(VLOOKUP($A597, 'E4 TB Allocation Details'!$A$18:$L$214, MATCH("Demand ID", 'E4 TB Allocation Details'!$A$18:$L$18, 0),FALSE), 'E2 Allocators'!$B$15:$W$358, MATCH(K$17, 'E2 Allocators'!$B$15:$W$15, 0),FALSE)), 0, VLOOKUP(VLOOKUP($A597, 'E4 TB Allocation Details'!$A$18:$L$214, MATCH("Demand ID", 'E4 TB Allocation Details'!$A$18:$L$18, 0),FALSE), 'E2 Allocators'!$B$15:$W$358, MATCH(K$17, 'E2 Allocators'!$B$15:$W$15, 0),FALSE))</f>
        <v>0</v>
      </c>
      <c r="L597" s="1128">
        <f>IF(ISERROR(VLOOKUP(VLOOKUP($A597, 'E4 TB Allocation Details'!$A$18:$L$214, MATCH("Demand ID", 'E4 TB Allocation Details'!$A$18:$L$18, 0),FALSE), 'E2 Allocators'!$B$15:$W$358, MATCH(L$17, 'E2 Allocators'!$B$15:$W$15, 0),FALSE)), 0, VLOOKUP(VLOOKUP($A597, 'E4 TB Allocation Details'!$A$18:$L$214, MATCH("Demand ID", 'E4 TB Allocation Details'!$A$18:$L$18, 0),FALSE), 'E2 Allocators'!$B$15:$W$358, MATCH(L$17, 'E2 Allocators'!$B$15:$W$15, 0),FALSE))</f>
        <v>0</v>
      </c>
      <c r="M597" s="1128">
        <f>IF(ISERROR(VLOOKUP(VLOOKUP($A597, 'E4 TB Allocation Details'!$A$18:$L$214, MATCH("Demand ID", 'E4 TB Allocation Details'!$A$18:$L$18, 0),FALSE), 'E2 Allocators'!$B$15:$W$358, MATCH(M$17, 'E2 Allocators'!$B$15:$W$15, 0),FALSE)), 0, VLOOKUP(VLOOKUP($A597, 'E4 TB Allocation Details'!$A$18:$L$214, MATCH("Demand ID", 'E4 TB Allocation Details'!$A$18:$L$18, 0),FALSE), 'E2 Allocators'!$B$15:$W$358, MATCH(M$17, 'E2 Allocators'!$B$15:$W$15, 0),FALSE))</f>
        <v>1.0924689554858683E-2</v>
      </c>
      <c r="N597" s="1128">
        <f>IF(ISERROR(VLOOKUP(VLOOKUP($A597, 'E4 TB Allocation Details'!$A$18:$L$214, MATCH("Demand ID", 'E4 TB Allocation Details'!$A$18:$L$18, 0),FALSE), 'E2 Allocators'!$B$15:$W$358, MATCH(N$17, 'E2 Allocators'!$B$15:$W$15, 0),FALSE)), 0, VLOOKUP(VLOOKUP($A597, 'E4 TB Allocation Details'!$A$18:$L$214, MATCH("Demand ID", 'E4 TB Allocation Details'!$A$18:$L$18, 0),FALSE), 'E2 Allocators'!$B$15:$W$358, MATCH(N$17, 'E2 Allocators'!$B$15:$W$15, 0),FALSE))</f>
        <v>5.3696647729853961E-4</v>
      </c>
      <c r="O597" s="1128">
        <f>IF(ISERROR(VLOOKUP(VLOOKUP($A597, 'E4 TB Allocation Details'!$A$18:$L$214, MATCH("Demand ID", 'E4 TB Allocation Details'!$A$18:$L$18, 0),FALSE), 'E2 Allocators'!$B$15:$W$358, MATCH(O$17, 'E2 Allocators'!$B$15:$W$15, 0),FALSE)), 0, VLOOKUP(VLOOKUP($A597, 'E4 TB Allocation Details'!$A$18:$L$214, MATCH("Demand ID", 'E4 TB Allocation Details'!$A$18:$L$18, 0),FALSE), 'E2 Allocators'!$B$15:$W$358, MATCH(O$17, 'E2 Allocators'!$B$15:$W$15, 0),FALSE))</f>
        <v>8.0780813238105179E-4</v>
      </c>
      <c r="P597" s="1128">
        <f>IF(ISERROR(VLOOKUP(VLOOKUP($A597, 'E4 TB Allocation Details'!$A$18:$L$214, MATCH("Demand ID", 'E4 TB Allocation Details'!$A$18:$L$18, 0),FALSE), 'E2 Allocators'!$B$15:$W$358, MATCH(P$17, 'E2 Allocators'!$B$15:$W$15, 0),FALSE)), 0, VLOOKUP(VLOOKUP($A597, 'E4 TB Allocation Details'!$A$18:$L$214, MATCH("Demand ID", 'E4 TB Allocation Details'!$A$18:$L$18, 0),FALSE), 'E2 Allocators'!$B$15:$W$358, MATCH(P$17, 'E2 Allocators'!$B$15:$W$15, 0),FALSE))</f>
        <v>0</v>
      </c>
      <c r="Q597" s="1128">
        <f>IF(ISERROR(VLOOKUP(VLOOKUP($A597, 'E4 TB Allocation Details'!$A$18:$L$214, MATCH("Demand ID", 'E4 TB Allocation Details'!$A$18:$L$18, 0),FALSE), 'E2 Allocators'!$B$15:$W$358, MATCH(Q$17, 'E2 Allocators'!$B$15:$W$15, 0),FALSE)), 0, VLOOKUP(VLOOKUP($A597, 'E4 TB Allocation Details'!$A$18:$L$214, MATCH("Demand ID", 'E4 TB Allocation Details'!$A$18:$L$18, 0),FALSE), 'E2 Allocators'!$B$15:$W$358, MATCH(Q$17, 'E2 Allocators'!$B$15:$W$15, 0),FALSE))</f>
        <v>0</v>
      </c>
      <c r="R597" s="1128">
        <f>IF(ISERROR(VLOOKUP(VLOOKUP($A597, 'E4 TB Allocation Details'!$A$18:$L$214, MATCH("Demand ID", 'E4 TB Allocation Details'!$A$18:$L$18, 0),FALSE), 'E2 Allocators'!$B$15:$W$358, MATCH(R$17, 'E2 Allocators'!$B$15:$W$15, 0),FALSE)), 0, VLOOKUP(VLOOKUP($A597, 'E4 TB Allocation Details'!$A$18:$L$214, MATCH("Demand ID", 'E4 TB Allocation Details'!$A$18:$L$18, 0),FALSE), 'E2 Allocators'!$B$15:$W$358, MATCH(R$17, 'E2 Allocators'!$B$15:$W$15, 0),FALSE))</f>
        <v>0</v>
      </c>
      <c r="S597" s="1128">
        <f>IF(ISERROR(VLOOKUP(VLOOKUP($A597, 'E4 TB Allocation Details'!$A$18:$L$214, MATCH("Demand ID", 'E4 TB Allocation Details'!$A$18:$L$18, 0),FALSE), 'E2 Allocators'!$B$15:$W$358, MATCH(S$17, 'E2 Allocators'!$B$15:$W$15, 0),FALSE)), 0, VLOOKUP(VLOOKUP($A597, 'E4 TB Allocation Details'!$A$18:$L$214, MATCH("Demand ID", 'E4 TB Allocation Details'!$A$18:$L$18, 0),FALSE), 'E2 Allocators'!$B$15:$W$358, MATCH(S$17, 'E2 Allocators'!$B$15:$W$15, 0),FALSE))</f>
        <v>0</v>
      </c>
      <c r="T597" s="1128">
        <f>IF(ISERROR(VLOOKUP(VLOOKUP($A597, 'E4 TB Allocation Details'!$A$18:$L$214, MATCH("Demand ID", 'E4 TB Allocation Details'!$A$18:$L$18, 0),FALSE), 'E2 Allocators'!$B$15:$W$358, MATCH(T$17, 'E2 Allocators'!$B$15:$W$15, 0),FALSE)), 0, VLOOKUP(VLOOKUP($A597, 'E4 TB Allocation Details'!$A$18:$L$214, MATCH("Demand ID", 'E4 TB Allocation Details'!$A$18:$L$18, 0),FALSE), 'E2 Allocators'!$B$15:$W$358, MATCH(T$17, 'E2 Allocators'!$B$15:$W$15, 0),FALSE))</f>
        <v>0</v>
      </c>
      <c r="U597" s="1128">
        <f>IF(ISERROR(VLOOKUP(VLOOKUP($A597, 'E4 TB Allocation Details'!$A$18:$L$214, MATCH("Demand ID", 'E4 TB Allocation Details'!$A$18:$L$18, 0),FALSE), 'E2 Allocators'!$B$15:$W$358, MATCH(U$17, 'E2 Allocators'!$B$15:$W$15, 0),FALSE)), 0, VLOOKUP(VLOOKUP($A597, 'E4 TB Allocation Details'!$A$18:$L$214, MATCH("Demand ID", 'E4 TB Allocation Details'!$A$18:$L$18, 0),FALSE), 'E2 Allocators'!$B$15:$W$358, MATCH(U$17, 'E2 Allocators'!$B$15:$W$15, 0),FALSE))</f>
        <v>0</v>
      </c>
      <c r="V597" s="1128">
        <f>IF(ISERROR(VLOOKUP(VLOOKUP($A597, 'E4 TB Allocation Details'!$A$18:$L$214, MATCH("Demand ID", 'E4 TB Allocation Details'!$A$18:$L$18, 0),FALSE), 'E2 Allocators'!$B$15:$W$358, MATCH(V$17, 'E2 Allocators'!$B$15:$W$15, 0),FALSE)), 0, VLOOKUP(VLOOKUP($A597, 'E4 TB Allocation Details'!$A$18:$L$214, MATCH("Demand ID", 'E4 TB Allocation Details'!$A$18:$L$18, 0),FALSE), 'E2 Allocators'!$B$15:$W$358, MATCH(V$17, 'E2 Allocators'!$B$15:$W$15, 0),FALSE))</f>
        <v>0</v>
      </c>
      <c r="W597" s="1128">
        <f>IF(ISERROR(VLOOKUP(VLOOKUP($A597, 'E4 TB Allocation Details'!$A$18:$L$214, MATCH("Demand ID", 'E4 TB Allocation Details'!$A$18:$L$18, 0),FALSE), 'E2 Allocators'!$B$15:$W$358, MATCH(W$17, 'E2 Allocators'!$B$15:$W$15, 0),FALSE)), 0, VLOOKUP(VLOOKUP($A597, 'E4 TB Allocation Details'!$A$18:$L$214, MATCH("Demand ID", 'E4 TB Allocation Details'!$A$18:$L$18, 0),FALSE), 'E2 Allocators'!$B$15:$W$358, MATCH(W$17, 'E2 Allocators'!$B$15:$W$15, 0),FALSE))</f>
        <v>0</v>
      </c>
      <c r="X597" s="1128">
        <f>IF(ISERROR(VLOOKUP(VLOOKUP($A597, 'E4 TB Allocation Details'!$A$18:$L$214, MATCH("Demand ID", 'E4 TB Allocation Details'!$A$18:$L$18, 0),FALSE), 'E2 Allocators'!$B$15:$W$358, MATCH(X$17, 'E2 Allocators'!$B$15:$W$15, 0),FALSE)), 0, VLOOKUP(VLOOKUP($A597, 'E4 TB Allocation Details'!$A$18:$L$214, MATCH("Demand ID", 'E4 TB Allocation Details'!$A$18:$L$18, 0),FALSE), 'E2 Allocators'!$B$15:$W$358, MATCH(X$17, 'E2 Allocators'!$B$15:$W$15, 0),FALSE))</f>
        <v>0</v>
      </c>
      <c r="Y597" s="1128">
        <f>IF(ISERROR(VLOOKUP(VLOOKUP($A597, 'E4 TB Allocation Details'!$A$18:$L$214, MATCH("Demand ID", 'E4 TB Allocation Details'!$A$18:$L$18, 0),FALSE), 'E2 Allocators'!$B$15:$W$358, MATCH(Y$17, 'E2 Allocators'!$B$15:$W$15, 0),FALSE)), 0, VLOOKUP(VLOOKUP($A597, 'E4 TB Allocation Details'!$A$18:$L$214, MATCH("Demand ID", 'E4 TB Allocation Details'!$A$18:$L$18, 0),FALSE), 'E2 Allocators'!$B$15:$W$358, MATCH(Y$17, 'E2 Allocators'!$B$15:$W$15, 0),FALSE))</f>
        <v>0</v>
      </c>
      <c r="Z597" s="1128">
        <f>IF(ISERROR(VLOOKUP(VLOOKUP($A597, 'E4 TB Allocation Details'!$A$18:$L$214, MATCH("Demand ID", 'E4 TB Allocation Details'!$A$18:$L$18, 0),FALSE), 'E2 Allocators'!$B$15:$W$358, MATCH(Z$17, 'E2 Allocators'!$B$15:$W$15, 0),FALSE)), 0, VLOOKUP(VLOOKUP($A597, 'E4 TB Allocation Details'!$A$18:$L$214, MATCH("Demand ID", 'E4 TB Allocation Details'!$A$18:$L$18, 0),FALSE), 'E2 Allocators'!$B$15:$W$358, MATCH(Z$17, 'E2 Allocators'!$B$15:$W$15, 0),FALSE))</f>
        <v>0</v>
      </c>
      <c r="AA597" s="1133">
        <f t="shared" si="901"/>
        <v>1</v>
      </c>
      <c r="AB597" s="1128">
        <f>IF(ISERROR(VLOOKUP(VLOOKUP($A597, 'E4 TB Allocation Details'!$A$18:$L$214, MATCH("Customer ID", 'E4 TB Allocation Details'!$A$18:$L$18, 0),FALSE), 'E2 Allocators'!$B$15:$W$358, MATCH(AB$17, 'E2 Allocators'!$B$15:$W$15, 0),FALSE)), 0, VLOOKUP(VLOOKUP($A597, 'E4 TB Allocation Details'!$A$18:$L$214, MATCH("Customer ID", 'E4 TB Allocation Details'!$A$18:$L$18, 0),FALSE), 'E2 Allocators'!$B$15:$W$358, MATCH(AB$17, 'E2 Allocators'!$B$15:$W$15, 0),FALSE))</f>
        <v>0</v>
      </c>
      <c r="AC597" s="1128">
        <f>IF(ISERROR(VLOOKUP(VLOOKUP($A597, 'E4 TB Allocation Details'!$A$18:$L$214, MATCH("Customer ID", 'E4 TB Allocation Details'!$A$18:$L$18, 0),FALSE), 'E2 Allocators'!$B$15:$W$358, MATCH(AC$17, 'E2 Allocators'!$B$15:$W$15, 0),FALSE)), 0, VLOOKUP(VLOOKUP($A597, 'E4 TB Allocation Details'!$A$18:$L$214, MATCH("Customer ID", 'E4 TB Allocation Details'!$A$18:$L$18, 0),FALSE), 'E2 Allocators'!$B$15:$W$358, MATCH(AC$17, 'E2 Allocators'!$B$15:$W$15, 0),FALSE))</f>
        <v>0</v>
      </c>
      <c r="AD597" s="1128">
        <f>IF(ISERROR(VLOOKUP(VLOOKUP($A597, 'E4 TB Allocation Details'!$A$18:$L$214, MATCH("Customer ID", 'E4 TB Allocation Details'!$A$18:$L$18, 0),FALSE), 'E2 Allocators'!$B$15:$W$358, MATCH(AD$17, 'E2 Allocators'!$B$15:$W$15, 0),FALSE)), 0, VLOOKUP(VLOOKUP($A597, 'E4 TB Allocation Details'!$A$18:$L$214, MATCH("Customer ID", 'E4 TB Allocation Details'!$A$18:$L$18, 0),FALSE), 'E2 Allocators'!$B$15:$W$358, MATCH(AD$17, 'E2 Allocators'!$B$15:$W$15, 0),FALSE))</f>
        <v>0</v>
      </c>
      <c r="AE597" s="1128">
        <f>IF(ISERROR(VLOOKUP(VLOOKUP($A597, 'E4 TB Allocation Details'!$A$18:$L$214, MATCH("Customer ID", 'E4 TB Allocation Details'!$A$18:$L$18, 0),FALSE), 'E2 Allocators'!$B$15:$W$358, MATCH(AE$17, 'E2 Allocators'!$B$15:$W$15, 0),FALSE)), 0, VLOOKUP(VLOOKUP($A597, 'E4 TB Allocation Details'!$A$18:$L$214, MATCH("Customer ID", 'E4 TB Allocation Details'!$A$18:$L$18, 0),FALSE), 'E2 Allocators'!$B$15:$W$358, MATCH(AE$17, 'E2 Allocators'!$B$15:$W$15, 0),FALSE))</f>
        <v>0</v>
      </c>
      <c r="AF597" s="1128">
        <f>IF(ISERROR(VLOOKUP(VLOOKUP($A597, 'E4 TB Allocation Details'!$A$18:$L$214, MATCH("Customer ID", 'E4 TB Allocation Details'!$A$18:$L$18, 0),FALSE), 'E2 Allocators'!$B$15:$W$358, MATCH(AF$17, 'E2 Allocators'!$B$15:$W$15, 0),FALSE)), 0, VLOOKUP(VLOOKUP($A597, 'E4 TB Allocation Details'!$A$18:$L$214, MATCH("Customer ID", 'E4 TB Allocation Details'!$A$18:$L$18, 0),FALSE), 'E2 Allocators'!$B$15:$W$358, MATCH(AF$17, 'E2 Allocators'!$B$15:$W$15, 0),FALSE))</f>
        <v>0</v>
      </c>
      <c r="AG597" s="1128">
        <f>IF(ISERROR(VLOOKUP(VLOOKUP($A597, 'E4 TB Allocation Details'!$A$18:$L$214, MATCH("Customer ID", 'E4 TB Allocation Details'!$A$18:$L$18, 0),FALSE), 'E2 Allocators'!$B$15:$W$358, MATCH(AG$17, 'E2 Allocators'!$B$15:$W$15, 0),FALSE)), 0, VLOOKUP(VLOOKUP($A597, 'E4 TB Allocation Details'!$A$18:$L$214, MATCH("Customer ID", 'E4 TB Allocation Details'!$A$18:$L$18, 0),FALSE), 'E2 Allocators'!$B$15:$W$358, MATCH(AG$17, 'E2 Allocators'!$B$15:$W$15, 0),FALSE))</f>
        <v>0</v>
      </c>
      <c r="AH597" s="1128">
        <f>IF(ISERROR(VLOOKUP(VLOOKUP($A597, 'E4 TB Allocation Details'!$A$18:$L$214, MATCH("Customer ID", 'E4 TB Allocation Details'!$A$18:$L$18, 0),FALSE), 'E2 Allocators'!$B$15:$W$358, MATCH(AH$17, 'E2 Allocators'!$B$15:$W$15, 0),FALSE)), 0, VLOOKUP(VLOOKUP($A597, 'E4 TB Allocation Details'!$A$18:$L$214, MATCH("Customer ID", 'E4 TB Allocation Details'!$A$18:$L$18, 0),FALSE), 'E2 Allocators'!$B$15:$W$358, MATCH(AH$17, 'E2 Allocators'!$B$15:$W$15, 0),FALSE))</f>
        <v>0</v>
      </c>
      <c r="AI597" s="1128">
        <f>IF(ISERROR(VLOOKUP(VLOOKUP($A597, 'E4 TB Allocation Details'!$A$18:$L$214, MATCH("Customer ID", 'E4 TB Allocation Details'!$A$18:$L$18, 0),FALSE), 'E2 Allocators'!$B$15:$W$358, MATCH(AI$17, 'E2 Allocators'!$B$15:$W$15, 0),FALSE)), 0, VLOOKUP(VLOOKUP($A597, 'E4 TB Allocation Details'!$A$18:$L$214, MATCH("Customer ID", 'E4 TB Allocation Details'!$A$18:$L$18, 0),FALSE), 'E2 Allocators'!$B$15:$W$358, MATCH(AI$17, 'E2 Allocators'!$B$15:$W$15, 0),FALSE))</f>
        <v>0</v>
      </c>
      <c r="AJ597" s="1128">
        <f>IF(ISERROR(VLOOKUP(VLOOKUP($A597, 'E4 TB Allocation Details'!$A$18:$L$214, MATCH("Customer ID", 'E4 TB Allocation Details'!$A$18:$L$18, 0),FALSE), 'E2 Allocators'!$B$15:$W$358, MATCH(AJ$17, 'E2 Allocators'!$B$15:$W$15, 0),FALSE)), 0, VLOOKUP(VLOOKUP($A597, 'E4 TB Allocation Details'!$A$18:$L$214, MATCH("Customer ID", 'E4 TB Allocation Details'!$A$18:$L$18, 0),FALSE), 'E2 Allocators'!$B$15:$W$358, MATCH(AJ$17, 'E2 Allocators'!$B$15:$W$15, 0),FALSE))</f>
        <v>0</v>
      </c>
      <c r="AK597" s="1128">
        <f>IF(ISERROR(VLOOKUP(VLOOKUP($A597, 'E4 TB Allocation Details'!$A$18:$L$214, MATCH("Customer ID", 'E4 TB Allocation Details'!$A$18:$L$18, 0),FALSE), 'E2 Allocators'!$B$15:$W$358, MATCH(AK$17, 'E2 Allocators'!$B$15:$W$15, 0),FALSE)), 0, VLOOKUP(VLOOKUP($A597, 'E4 TB Allocation Details'!$A$18:$L$214, MATCH("Customer ID", 'E4 TB Allocation Details'!$A$18:$L$18, 0),FALSE), 'E2 Allocators'!$B$15:$W$358, MATCH(AK$17, 'E2 Allocators'!$B$15:$W$15, 0),FALSE))</f>
        <v>0</v>
      </c>
      <c r="AL597" s="1128">
        <f>IF(ISERROR(VLOOKUP(VLOOKUP($A597, 'E4 TB Allocation Details'!$A$18:$L$214, MATCH("Customer ID", 'E4 TB Allocation Details'!$A$18:$L$18, 0),FALSE), 'E2 Allocators'!$B$15:$W$358, MATCH(AL$17, 'E2 Allocators'!$B$15:$W$15, 0),FALSE)), 0, VLOOKUP(VLOOKUP($A597, 'E4 TB Allocation Details'!$A$18:$L$214, MATCH("Customer ID", 'E4 TB Allocation Details'!$A$18:$L$18, 0),FALSE), 'E2 Allocators'!$B$15:$W$358, MATCH(AL$17, 'E2 Allocators'!$B$15:$W$15, 0),FALSE))</f>
        <v>0</v>
      </c>
      <c r="AM597" s="1128">
        <f>IF(ISERROR(VLOOKUP(VLOOKUP($A597, 'E4 TB Allocation Details'!$A$18:$L$214, MATCH("Customer ID", 'E4 TB Allocation Details'!$A$18:$L$18, 0),FALSE), 'E2 Allocators'!$B$15:$W$358, MATCH(AM$17, 'E2 Allocators'!$B$15:$W$15, 0),FALSE)), 0, VLOOKUP(VLOOKUP($A597, 'E4 TB Allocation Details'!$A$18:$L$214, MATCH("Customer ID", 'E4 TB Allocation Details'!$A$18:$L$18, 0),FALSE), 'E2 Allocators'!$B$15:$W$358, MATCH(AM$17, 'E2 Allocators'!$B$15:$W$15, 0),FALSE))</f>
        <v>0</v>
      </c>
      <c r="AN597" s="1128">
        <f>IF(ISERROR(VLOOKUP(VLOOKUP($A597, 'E4 TB Allocation Details'!$A$18:$L$214, MATCH("Customer ID", 'E4 TB Allocation Details'!$A$18:$L$18, 0),FALSE), 'E2 Allocators'!$B$15:$W$358, MATCH(AN$17, 'E2 Allocators'!$B$15:$W$15, 0),FALSE)), 0, VLOOKUP(VLOOKUP($A597, 'E4 TB Allocation Details'!$A$18:$L$214, MATCH("Customer ID", 'E4 TB Allocation Details'!$A$18:$L$18, 0),FALSE), 'E2 Allocators'!$B$15:$W$358, MATCH(AN$17, 'E2 Allocators'!$B$15:$W$15, 0),FALSE))</f>
        <v>0</v>
      </c>
      <c r="AO597" s="1128">
        <f>IF(ISERROR(VLOOKUP(VLOOKUP($A597, 'E4 TB Allocation Details'!$A$18:$L$214, MATCH("Customer ID", 'E4 TB Allocation Details'!$A$18:$L$18, 0),FALSE), 'E2 Allocators'!$B$15:$W$358, MATCH(AO$17, 'E2 Allocators'!$B$15:$W$15, 0),FALSE)), 0, VLOOKUP(VLOOKUP($A597, 'E4 TB Allocation Details'!$A$18:$L$214, MATCH("Customer ID", 'E4 TB Allocation Details'!$A$18:$L$18, 0),FALSE), 'E2 Allocators'!$B$15:$W$358, MATCH(AO$17, 'E2 Allocators'!$B$15:$W$15, 0),FALSE))</f>
        <v>0</v>
      </c>
      <c r="AP597" s="1128">
        <f>IF(ISERROR(VLOOKUP(VLOOKUP($A597, 'E4 TB Allocation Details'!$A$18:$L$214, MATCH("Customer ID", 'E4 TB Allocation Details'!$A$18:$L$18, 0),FALSE), 'E2 Allocators'!$B$15:$W$358, MATCH(AP$17, 'E2 Allocators'!$B$15:$W$15, 0),FALSE)), 0, VLOOKUP(VLOOKUP($A597, 'E4 TB Allocation Details'!$A$18:$L$214, MATCH("Customer ID", 'E4 TB Allocation Details'!$A$18:$L$18, 0),FALSE), 'E2 Allocators'!$B$15:$W$358, MATCH(AP$17, 'E2 Allocators'!$B$15:$W$15, 0),FALSE))</f>
        <v>0</v>
      </c>
      <c r="AQ597" s="1128">
        <f>IF(ISERROR(VLOOKUP(VLOOKUP($A597, 'E4 TB Allocation Details'!$A$18:$L$214, MATCH("Customer ID", 'E4 TB Allocation Details'!$A$18:$L$18, 0),FALSE), 'E2 Allocators'!$B$15:$W$358, MATCH(AQ$17, 'E2 Allocators'!$B$15:$W$15, 0),FALSE)), 0, VLOOKUP(VLOOKUP($A597, 'E4 TB Allocation Details'!$A$18:$L$214, MATCH("Customer ID", 'E4 TB Allocation Details'!$A$18:$L$18, 0),FALSE), 'E2 Allocators'!$B$15:$W$358, MATCH(AQ$17, 'E2 Allocators'!$B$15:$W$15, 0),FALSE))</f>
        <v>0</v>
      </c>
      <c r="AR597" s="1128">
        <f>IF(ISERROR(VLOOKUP(VLOOKUP($A597, 'E4 TB Allocation Details'!$A$18:$L$214, MATCH("Customer ID", 'E4 TB Allocation Details'!$A$18:$L$18, 0),FALSE), 'E2 Allocators'!$B$15:$W$358, MATCH(AR$17, 'E2 Allocators'!$B$15:$W$15, 0),FALSE)), 0, VLOOKUP(VLOOKUP($A597, 'E4 TB Allocation Details'!$A$18:$L$214, MATCH("Customer ID", 'E4 TB Allocation Details'!$A$18:$L$18, 0),FALSE), 'E2 Allocators'!$B$15:$W$358, MATCH(AR$17, 'E2 Allocators'!$B$15:$W$15, 0),FALSE))</f>
        <v>0</v>
      </c>
      <c r="AS597" s="1128">
        <f>IF(ISERROR(VLOOKUP(VLOOKUP($A597, 'E4 TB Allocation Details'!$A$18:$L$214, MATCH("Customer ID", 'E4 TB Allocation Details'!$A$18:$L$18, 0),FALSE), 'E2 Allocators'!$B$15:$W$358, MATCH(AS$17, 'E2 Allocators'!$B$15:$W$15, 0),FALSE)), 0, VLOOKUP(VLOOKUP($A597, 'E4 TB Allocation Details'!$A$18:$L$214, MATCH("Customer ID", 'E4 TB Allocation Details'!$A$18:$L$18, 0),FALSE), 'E2 Allocators'!$B$15:$W$358, MATCH(AS$17, 'E2 Allocators'!$B$15:$W$15, 0),FALSE))</f>
        <v>0</v>
      </c>
      <c r="AT597" s="1128">
        <f>IF(ISERROR(VLOOKUP(VLOOKUP($A597, 'E4 TB Allocation Details'!$A$18:$L$214, MATCH("Customer ID", 'E4 TB Allocation Details'!$A$18:$L$18, 0),FALSE), 'E2 Allocators'!$B$15:$W$358, MATCH(AT$17, 'E2 Allocators'!$B$15:$W$15, 0),FALSE)), 0, VLOOKUP(VLOOKUP($A597, 'E4 TB Allocation Details'!$A$18:$L$214, MATCH("Customer ID", 'E4 TB Allocation Details'!$A$18:$L$18, 0),FALSE), 'E2 Allocators'!$B$15:$W$358, MATCH(AT$17, 'E2 Allocators'!$B$15:$W$15, 0),FALSE))</f>
        <v>0</v>
      </c>
      <c r="AU597" s="1128">
        <f>IF(ISERROR(VLOOKUP(VLOOKUP($A597, 'E4 TB Allocation Details'!$A$18:$L$214, MATCH("Customer ID", 'E4 TB Allocation Details'!$A$18:$L$18, 0),FALSE), 'E2 Allocators'!$B$15:$W$358, MATCH(AU$17, 'E2 Allocators'!$B$15:$W$15, 0),FALSE)), 0, VLOOKUP(VLOOKUP($A597, 'E4 TB Allocation Details'!$A$18:$L$214, MATCH("Customer ID", 'E4 TB Allocation Details'!$A$18:$L$18, 0),FALSE), 'E2 Allocators'!$B$15:$W$358, MATCH(AU$17, 'E2 Allocators'!$B$15:$W$15, 0),FALSE))</f>
        <v>0</v>
      </c>
      <c r="AV597" s="1133">
        <f t="shared" si="902"/>
        <v>0</v>
      </c>
      <c r="AW597" s="1130"/>
      <c r="AX597" s="1130"/>
      <c r="AY597" s="1130"/>
      <c r="AZ597" s="1130"/>
      <c r="BA597" s="1130"/>
      <c r="BB597" s="1130"/>
      <c r="BC597" s="1130"/>
      <c r="BD597" s="1130"/>
      <c r="BE597" s="1130"/>
      <c r="BF597" s="1130"/>
      <c r="BG597" s="1130"/>
      <c r="BH597" s="1130"/>
      <c r="BI597" s="1130"/>
      <c r="BJ597" s="1130"/>
      <c r="BK597" s="1130"/>
      <c r="BL597" s="1130"/>
      <c r="BM597" s="1130"/>
      <c r="BN597" s="1130"/>
      <c r="BO597" s="1130"/>
      <c r="BP597" s="1130"/>
      <c r="BQ597" s="1131"/>
    </row>
    <row r="598" spans="1:69" s="208" customFormat="1" ht="12.75" x14ac:dyDescent="0.2">
      <c r="A598" s="1132" t="s">
        <v>818</v>
      </c>
      <c r="B598" s="1125" t="s">
        <v>343</v>
      </c>
      <c r="C598" s="1126">
        <v>1</v>
      </c>
      <c r="D598" s="1127">
        <f t="shared" si="899"/>
        <v>1</v>
      </c>
      <c r="E598" s="1127">
        <f>VLOOKUP($A598,'E1 Categorization'!$A$35:$E$116,5,FALSE)</f>
        <v>0</v>
      </c>
      <c r="F598" s="1127">
        <f t="shared" si="900"/>
        <v>1</v>
      </c>
      <c r="G598" s="1128">
        <f>IF(ISERROR(VLOOKUP(VLOOKUP($A598, 'E4 TB Allocation Details'!$A$18:$L$214, MATCH("Demand ID", 'E4 TB Allocation Details'!$A$18:$L$18, 0),FALSE), 'E2 Allocators'!$B$15:$W$358, MATCH(G$17, 'E2 Allocators'!$B$15:$W$15, 0),FALSE)), 0, VLOOKUP(VLOOKUP($A598, 'E4 TB Allocation Details'!$A$18:$L$214, MATCH("Demand ID", 'E4 TB Allocation Details'!$A$18:$L$18, 0),FALSE), 'E2 Allocators'!$B$15:$W$358, MATCH(G$17, 'E2 Allocators'!$B$15:$W$15, 0),FALSE))</f>
        <v>0.52282533389340868</v>
      </c>
      <c r="H598" s="1128">
        <f>IF(ISERROR(VLOOKUP(VLOOKUP($A598, 'E4 TB Allocation Details'!$A$18:$L$214, MATCH("Demand ID", 'E4 TB Allocation Details'!$A$18:$L$18, 0),FALSE), 'E2 Allocators'!$B$15:$W$358, MATCH(H$17, 'E2 Allocators'!$B$15:$W$15, 0),FALSE)), 0, VLOOKUP(VLOOKUP($A598, 'E4 TB Allocation Details'!$A$18:$L$214, MATCH("Demand ID", 'E4 TB Allocation Details'!$A$18:$L$18, 0),FALSE), 'E2 Allocators'!$B$15:$W$358, MATCH(H$17, 'E2 Allocators'!$B$15:$W$15, 0),FALSE))</f>
        <v>0.1498405492668726</v>
      </c>
      <c r="I598" s="1128">
        <f>IF(ISERROR(VLOOKUP(VLOOKUP($A598, 'E4 TB Allocation Details'!$A$18:$L$214, MATCH("Demand ID", 'E4 TB Allocation Details'!$A$18:$L$18, 0),FALSE), 'E2 Allocators'!$B$15:$W$358, MATCH(I$17, 'E2 Allocators'!$B$15:$W$15, 0),FALSE)), 0, VLOOKUP(VLOOKUP($A598, 'E4 TB Allocation Details'!$A$18:$L$214, MATCH("Demand ID", 'E4 TB Allocation Details'!$A$18:$L$18, 0),FALSE), 'E2 Allocators'!$B$15:$W$358, MATCH(I$17, 'E2 Allocators'!$B$15:$W$15, 0),FALSE))</f>
        <v>0.31506465267518041</v>
      </c>
      <c r="J598" s="1128">
        <f>IF(ISERROR(VLOOKUP(VLOOKUP($A598, 'E4 TB Allocation Details'!$A$18:$L$214, MATCH("Demand ID", 'E4 TB Allocation Details'!$A$18:$L$18, 0),FALSE), 'E2 Allocators'!$B$15:$W$358, MATCH(J$17, 'E2 Allocators'!$B$15:$W$15, 0),FALSE)), 0, VLOOKUP(VLOOKUP($A598, 'E4 TB Allocation Details'!$A$18:$L$214, MATCH("Demand ID", 'E4 TB Allocation Details'!$A$18:$L$18, 0),FALSE), 'E2 Allocators'!$B$15:$W$358, MATCH(J$17, 'E2 Allocators'!$B$15:$W$15, 0),FALSE))</f>
        <v>0</v>
      </c>
      <c r="K598" s="1128">
        <f>IF(ISERROR(VLOOKUP(VLOOKUP($A598, 'E4 TB Allocation Details'!$A$18:$L$214, MATCH("Demand ID", 'E4 TB Allocation Details'!$A$18:$L$18, 0),FALSE), 'E2 Allocators'!$B$15:$W$358, MATCH(K$17, 'E2 Allocators'!$B$15:$W$15, 0),FALSE)), 0, VLOOKUP(VLOOKUP($A598, 'E4 TB Allocation Details'!$A$18:$L$214, MATCH("Demand ID", 'E4 TB Allocation Details'!$A$18:$L$18, 0),FALSE), 'E2 Allocators'!$B$15:$W$358, MATCH(K$17, 'E2 Allocators'!$B$15:$W$15, 0),FALSE))</f>
        <v>0</v>
      </c>
      <c r="L598" s="1128">
        <f>IF(ISERROR(VLOOKUP(VLOOKUP($A598, 'E4 TB Allocation Details'!$A$18:$L$214, MATCH("Demand ID", 'E4 TB Allocation Details'!$A$18:$L$18, 0),FALSE), 'E2 Allocators'!$B$15:$W$358, MATCH(L$17, 'E2 Allocators'!$B$15:$W$15, 0),FALSE)), 0, VLOOKUP(VLOOKUP($A598, 'E4 TB Allocation Details'!$A$18:$L$214, MATCH("Demand ID", 'E4 TB Allocation Details'!$A$18:$L$18, 0),FALSE), 'E2 Allocators'!$B$15:$W$358, MATCH(L$17, 'E2 Allocators'!$B$15:$W$15, 0),FALSE))</f>
        <v>0</v>
      </c>
      <c r="M598" s="1128">
        <f>IF(ISERROR(VLOOKUP(VLOOKUP($A598, 'E4 TB Allocation Details'!$A$18:$L$214, MATCH("Demand ID", 'E4 TB Allocation Details'!$A$18:$L$18, 0),FALSE), 'E2 Allocators'!$B$15:$W$358, MATCH(M$17, 'E2 Allocators'!$B$15:$W$15, 0),FALSE)), 0, VLOOKUP(VLOOKUP($A598, 'E4 TB Allocation Details'!$A$18:$L$214, MATCH("Demand ID", 'E4 TB Allocation Details'!$A$18:$L$18, 0),FALSE), 'E2 Allocators'!$B$15:$W$358, MATCH(M$17, 'E2 Allocators'!$B$15:$W$15, 0),FALSE))</f>
        <v>1.0924689554858683E-2</v>
      </c>
      <c r="N598" s="1128">
        <f>IF(ISERROR(VLOOKUP(VLOOKUP($A598, 'E4 TB Allocation Details'!$A$18:$L$214, MATCH("Demand ID", 'E4 TB Allocation Details'!$A$18:$L$18, 0),FALSE), 'E2 Allocators'!$B$15:$W$358, MATCH(N$17, 'E2 Allocators'!$B$15:$W$15, 0),FALSE)), 0, VLOOKUP(VLOOKUP($A598, 'E4 TB Allocation Details'!$A$18:$L$214, MATCH("Demand ID", 'E4 TB Allocation Details'!$A$18:$L$18, 0),FALSE), 'E2 Allocators'!$B$15:$W$358, MATCH(N$17, 'E2 Allocators'!$B$15:$W$15, 0),FALSE))</f>
        <v>5.3696647729853961E-4</v>
      </c>
      <c r="O598" s="1128">
        <f>IF(ISERROR(VLOOKUP(VLOOKUP($A598, 'E4 TB Allocation Details'!$A$18:$L$214, MATCH("Demand ID", 'E4 TB Allocation Details'!$A$18:$L$18, 0),FALSE), 'E2 Allocators'!$B$15:$W$358, MATCH(O$17, 'E2 Allocators'!$B$15:$W$15, 0),FALSE)), 0, VLOOKUP(VLOOKUP($A598, 'E4 TB Allocation Details'!$A$18:$L$214, MATCH("Demand ID", 'E4 TB Allocation Details'!$A$18:$L$18, 0),FALSE), 'E2 Allocators'!$B$15:$W$358, MATCH(O$17, 'E2 Allocators'!$B$15:$W$15, 0),FALSE))</f>
        <v>8.0780813238105179E-4</v>
      </c>
      <c r="P598" s="1128">
        <f>IF(ISERROR(VLOOKUP(VLOOKUP($A598, 'E4 TB Allocation Details'!$A$18:$L$214, MATCH("Demand ID", 'E4 TB Allocation Details'!$A$18:$L$18, 0),FALSE), 'E2 Allocators'!$B$15:$W$358, MATCH(P$17, 'E2 Allocators'!$B$15:$W$15, 0),FALSE)), 0, VLOOKUP(VLOOKUP($A598, 'E4 TB Allocation Details'!$A$18:$L$214, MATCH("Demand ID", 'E4 TB Allocation Details'!$A$18:$L$18, 0),FALSE), 'E2 Allocators'!$B$15:$W$358, MATCH(P$17, 'E2 Allocators'!$B$15:$W$15, 0),FALSE))</f>
        <v>0</v>
      </c>
      <c r="Q598" s="1128">
        <f>IF(ISERROR(VLOOKUP(VLOOKUP($A598, 'E4 TB Allocation Details'!$A$18:$L$214, MATCH("Demand ID", 'E4 TB Allocation Details'!$A$18:$L$18, 0),FALSE), 'E2 Allocators'!$B$15:$W$358, MATCH(Q$17, 'E2 Allocators'!$B$15:$W$15, 0),FALSE)), 0, VLOOKUP(VLOOKUP($A598, 'E4 TB Allocation Details'!$A$18:$L$214, MATCH("Demand ID", 'E4 TB Allocation Details'!$A$18:$L$18, 0),FALSE), 'E2 Allocators'!$B$15:$W$358, MATCH(Q$17, 'E2 Allocators'!$B$15:$W$15, 0),FALSE))</f>
        <v>0</v>
      </c>
      <c r="R598" s="1128">
        <f>IF(ISERROR(VLOOKUP(VLOOKUP($A598, 'E4 TB Allocation Details'!$A$18:$L$214, MATCH("Demand ID", 'E4 TB Allocation Details'!$A$18:$L$18, 0),FALSE), 'E2 Allocators'!$B$15:$W$358, MATCH(R$17, 'E2 Allocators'!$B$15:$W$15, 0),FALSE)), 0, VLOOKUP(VLOOKUP($A598, 'E4 TB Allocation Details'!$A$18:$L$214, MATCH("Demand ID", 'E4 TB Allocation Details'!$A$18:$L$18, 0),FALSE), 'E2 Allocators'!$B$15:$W$358, MATCH(R$17, 'E2 Allocators'!$B$15:$W$15, 0),FALSE))</f>
        <v>0</v>
      </c>
      <c r="S598" s="1128">
        <f>IF(ISERROR(VLOOKUP(VLOOKUP($A598, 'E4 TB Allocation Details'!$A$18:$L$214, MATCH("Demand ID", 'E4 TB Allocation Details'!$A$18:$L$18, 0),FALSE), 'E2 Allocators'!$B$15:$W$358, MATCH(S$17, 'E2 Allocators'!$B$15:$W$15, 0),FALSE)), 0, VLOOKUP(VLOOKUP($A598, 'E4 TB Allocation Details'!$A$18:$L$214, MATCH("Demand ID", 'E4 TB Allocation Details'!$A$18:$L$18, 0),FALSE), 'E2 Allocators'!$B$15:$W$358, MATCH(S$17, 'E2 Allocators'!$B$15:$W$15, 0),FALSE))</f>
        <v>0</v>
      </c>
      <c r="T598" s="1128">
        <f>IF(ISERROR(VLOOKUP(VLOOKUP($A598, 'E4 TB Allocation Details'!$A$18:$L$214, MATCH("Demand ID", 'E4 TB Allocation Details'!$A$18:$L$18, 0),FALSE), 'E2 Allocators'!$B$15:$W$358, MATCH(T$17, 'E2 Allocators'!$B$15:$W$15, 0),FALSE)), 0, VLOOKUP(VLOOKUP($A598, 'E4 TB Allocation Details'!$A$18:$L$214, MATCH("Demand ID", 'E4 TB Allocation Details'!$A$18:$L$18, 0),FALSE), 'E2 Allocators'!$B$15:$W$358, MATCH(T$17, 'E2 Allocators'!$B$15:$W$15, 0),FALSE))</f>
        <v>0</v>
      </c>
      <c r="U598" s="1128">
        <f>IF(ISERROR(VLOOKUP(VLOOKUP($A598, 'E4 TB Allocation Details'!$A$18:$L$214, MATCH("Demand ID", 'E4 TB Allocation Details'!$A$18:$L$18, 0),FALSE), 'E2 Allocators'!$B$15:$W$358, MATCH(U$17, 'E2 Allocators'!$B$15:$W$15, 0),FALSE)), 0, VLOOKUP(VLOOKUP($A598, 'E4 TB Allocation Details'!$A$18:$L$214, MATCH("Demand ID", 'E4 TB Allocation Details'!$A$18:$L$18, 0),FALSE), 'E2 Allocators'!$B$15:$W$358, MATCH(U$17, 'E2 Allocators'!$B$15:$W$15, 0),FALSE))</f>
        <v>0</v>
      </c>
      <c r="V598" s="1128">
        <f>IF(ISERROR(VLOOKUP(VLOOKUP($A598, 'E4 TB Allocation Details'!$A$18:$L$214, MATCH("Demand ID", 'E4 TB Allocation Details'!$A$18:$L$18, 0),FALSE), 'E2 Allocators'!$B$15:$W$358, MATCH(V$17, 'E2 Allocators'!$B$15:$W$15, 0),FALSE)), 0, VLOOKUP(VLOOKUP($A598, 'E4 TB Allocation Details'!$A$18:$L$214, MATCH("Demand ID", 'E4 TB Allocation Details'!$A$18:$L$18, 0),FALSE), 'E2 Allocators'!$B$15:$W$358, MATCH(V$17, 'E2 Allocators'!$B$15:$W$15, 0),FALSE))</f>
        <v>0</v>
      </c>
      <c r="W598" s="1128">
        <f>IF(ISERROR(VLOOKUP(VLOOKUP($A598, 'E4 TB Allocation Details'!$A$18:$L$214, MATCH("Demand ID", 'E4 TB Allocation Details'!$A$18:$L$18, 0),FALSE), 'E2 Allocators'!$B$15:$W$358, MATCH(W$17, 'E2 Allocators'!$B$15:$W$15, 0),FALSE)), 0, VLOOKUP(VLOOKUP($A598, 'E4 TB Allocation Details'!$A$18:$L$214, MATCH("Demand ID", 'E4 TB Allocation Details'!$A$18:$L$18, 0),FALSE), 'E2 Allocators'!$B$15:$W$358, MATCH(W$17, 'E2 Allocators'!$B$15:$W$15, 0),FALSE))</f>
        <v>0</v>
      </c>
      <c r="X598" s="1128">
        <f>IF(ISERROR(VLOOKUP(VLOOKUP($A598, 'E4 TB Allocation Details'!$A$18:$L$214, MATCH("Demand ID", 'E4 TB Allocation Details'!$A$18:$L$18, 0),FALSE), 'E2 Allocators'!$B$15:$W$358, MATCH(X$17, 'E2 Allocators'!$B$15:$W$15, 0),FALSE)), 0, VLOOKUP(VLOOKUP($A598, 'E4 TB Allocation Details'!$A$18:$L$214, MATCH("Demand ID", 'E4 TB Allocation Details'!$A$18:$L$18, 0),FALSE), 'E2 Allocators'!$B$15:$W$358, MATCH(X$17, 'E2 Allocators'!$B$15:$W$15, 0),FALSE))</f>
        <v>0</v>
      </c>
      <c r="Y598" s="1128">
        <f>IF(ISERROR(VLOOKUP(VLOOKUP($A598, 'E4 TB Allocation Details'!$A$18:$L$214, MATCH("Demand ID", 'E4 TB Allocation Details'!$A$18:$L$18, 0),FALSE), 'E2 Allocators'!$B$15:$W$358, MATCH(Y$17, 'E2 Allocators'!$B$15:$W$15, 0),FALSE)), 0, VLOOKUP(VLOOKUP($A598, 'E4 TB Allocation Details'!$A$18:$L$214, MATCH("Demand ID", 'E4 TB Allocation Details'!$A$18:$L$18, 0),FALSE), 'E2 Allocators'!$B$15:$W$358, MATCH(Y$17, 'E2 Allocators'!$B$15:$W$15, 0),FALSE))</f>
        <v>0</v>
      </c>
      <c r="Z598" s="1128">
        <f>IF(ISERROR(VLOOKUP(VLOOKUP($A598, 'E4 TB Allocation Details'!$A$18:$L$214, MATCH("Demand ID", 'E4 TB Allocation Details'!$A$18:$L$18, 0),FALSE), 'E2 Allocators'!$B$15:$W$358, MATCH(Z$17, 'E2 Allocators'!$B$15:$W$15, 0),FALSE)), 0, VLOOKUP(VLOOKUP($A598, 'E4 TB Allocation Details'!$A$18:$L$214, MATCH("Demand ID", 'E4 TB Allocation Details'!$A$18:$L$18, 0),FALSE), 'E2 Allocators'!$B$15:$W$358, MATCH(Z$17, 'E2 Allocators'!$B$15:$W$15, 0),FALSE))</f>
        <v>0</v>
      </c>
      <c r="AA598" s="1133">
        <f t="shared" si="901"/>
        <v>1</v>
      </c>
      <c r="AB598" s="1128">
        <f>IF(ISERROR(VLOOKUP(VLOOKUP($A598, 'E4 TB Allocation Details'!$A$18:$L$214, MATCH("Customer ID", 'E4 TB Allocation Details'!$A$18:$L$18, 0),FALSE), 'E2 Allocators'!$B$15:$W$358, MATCH(AB$17, 'E2 Allocators'!$B$15:$W$15, 0),FALSE)), 0, VLOOKUP(VLOOKUP($A598, 'E4 TB Allocation Details'!$A$18:$L$214, MATCH("Customer ID", 'E4 TB Allocation Details'!$A$18:$L$18, 0),FALSE), 'E2 Allocators'!$B$15:$W$358, MATCH(AB$17, 'E2 Allocators'!$B$15:$W$15, 0),FALSE))</f>
        <v>0</v>
      </c>
      <c r="AC598" s="1128">
        <f>IF(ISERROR(VLOOKUP(VLOOKUP($A598, 'E4 TB Allocation Details'!$A$18:$L$214, MATCH("Customer ID", 'E4 TB Allocation Details'!$A$18:$L$18, 0),FALSE), 'E2 Allocators'!$B$15:$W$358, MATCH(AC$17, 'E2 Allocators'!$B$15:$W$15, 0),FALSE)), 0, VLOOKUP(VLOOKUP($A598, 'E4 TB Allocation Details'!$A$18:$L$214, MATCH("Customer ID", 'E4 TB Allocation Details'!$A$18:$L$18, 0),FALSE), 'E2 Allocators'!$B$15:$W$358, MATCH(AC$17, 'E2 Allocators'!$B$15:$W$15, 0),FALSE))</f>
        <v>0</v>
      </c>
      <c r="AD598" s="1128">
        <f>IF(ISERROR(VLOOKUP(VLOOKUP($A598, 'E4 TB Allocation Details'!$A$18:$L$214, MATCH("Customer ID", 'E4 TB Allocation Details'!$A$18:$L$18, 0),FALSE), 'E2 Allocators'!$B$15:$W$358, MATCH(AD$17, 'E2 Allocators'!$B$15:$W$15, 0),FALSE)), 0, VLOOKUP(VLOOKUP($A598, 'E4 TB Allocation Details'!$A$18:$L$214, MATCH("Customer ID", 'E4 TB Allocation Details'!$A$18:$L$18, 0),FALSE), 'E2 Allocators'!$B$15:$W$358, MATCH(AD$17, 'E2 Allocators'!$B$15:$W$15, 0),FALSE))</f>
        <v>0</v>
      </c>
      <c r="AE598" s="1128">
        <f>IF(ISERROR(VLOOKUP(VLOOKUP($A598, 'E4 TB Allocation Details'!$A$18:$L$214, MATCH("Customer ID", 'E4 TB Allocation Details'!$A$18:$L$18, 0),FALSE), 'E2 Allocators'!$B$15:$W$358, MATCH(AE$17, 'E2 Allocators'!$B$15:$W$15, 0),FALSE)), 0, VLOOKUP(VLOOKUP($A598, 'E4 TB Allocation Details'!$A$18:$L$214, MATCH("Customer ID", 'E4 TB Allocation Details'!$A$18:$L$18, 0),FALSE), 'E2 Allocators'!$B$15:$W$358, MATCH(AE$17, 'E2 Allocators'!$B$15:$W$15, 0),FALSE))</f>
        <v>0</v>
      </c>
      <c r="AF598" s="1128">
        <f>IF(ISERROR(VLOOKUP(VLOOKUP($A598, 'E4 TB Allocation Details'!$A$18:$L$214, MATCH("Customer ID", 'E4 TB Allocation Details'!$A$18:$L$18, 0),FALSE), 'E2 Allocators'!$B$15:$W$358, MATCH(AF$17, 'E2 Allocators'!$B$15:$W$15, 0),FALSE)), 0, VLOOKUP(VLOOKUP($A598, 'E4 TB Allocation Details'!$A$18:$L$214, MATCH("Customer ID", 'E4 TB Allocation Details'!$A$18:$L$18, 0),FALSE), 'E2 Allocators'!$B$15:$W$358, MATCH(AF$17, 'E2 Allocators'!$B$15:$W$15, 0),FALSE))</f>
        <v>0</v>
      </c>
      <c r="AG598" s="1128">
        <f>IF(ISERROR(VLOOKUP(VLOOKUP($A598, 'E4 TB Allocation Details'!$A$18:$L$214, MATCH("Customer ID", 'E4 TB Allocation Details'!$A$18:$L$18, 0),FALSE), 'E2 Allocators'!$B$15:$W$358, MATCH(AG$17, 'E2 Allocators'!$B$15:$W$15, 0),FALSE)), 0, VLOOKUP(VLOOKUP($A598, 'E4 TB Allocation Details'!$A$18:$L$214, MATCH("Customer ID", 'E4 TB Allocation Details'!$A$18:$L$18, 0),FALSE), 'E2 Allocators'!$B$15:$W$358, MATCH(AG$17, 'E2 Allocators'!$B$15:$W$15, 0),FALSE))</f>
        <v>0</v>
      </c>
      <c r="AH598" s="1128">
        <f>IF(ISERROR(VLOOKUP(VLOOKUP($A598, 'E4 TB Allocation Details'!$A$18:$L$214, MATCH("Customer ID", 'E4 TB Allocation Details'!$A$18:$L$18, 0),FALSE), 'E2 Allocators'!$B$15:$W$358, MATCH(AH$17, 'E2 Allocators'!$B$15:$W$15, 0),FALSE)), 0, VLOOKUP(VLOOKUP($A598, 'E4 TB Allocation Details'!$A$18:$L$214, MATCH("Customer ID", 'E4 TB Allocation Details'!$A$18:$L$18, 0),FALSE), 'E2 Allocators'!$B$15:$W$358, MATCH(AH$17, 'E2 Allocators'!$B$15:$W$15, 0),FALSE))</f>
        <v>0</v>
      </c>
      <c r="AI598" s="1128">
        <f>IF(ISERROR(VLOOKUP(VLOOKUP($A598, 'E4 TB Allocation Details'!$A$18:$L$214, MATCH("Customer ID", 'E4 TB Allocation Details'!$A$18:$L$18, 0),FALSE), 'E2 Allocators'!$B$15:$W$358, MATCH(AI$17, 'E2 Allocators'!$B$15:$W$15, 0),FALSE)), 0, VLOOKUP(VLOOKUP($A598, 'E4 TB Allocation Details'!$A$18:$L$214, MATCH("Customer ID", 'E4 TB Allocation Details'!$A$18:$L$18, 0),FALSE), 'E2 Allocators'!$B$15:$W$358, MATCH(AI$17, 'E2 Allocators'!$B$15:$W$15, 0),FALSE))</f>
        <v>0</v>
      </c>
      <c r="AJ598" s="1128">
        <f>IF(ISERROR(VLOOKUP(VLOOKUP($A598, 'E4 TB Allocation Details'!$A$18:$L$214, MATCH("Customer ID", 'E4 TB Allocation Details'!$A$18:$L$18, 0),FALSE), 'E2 Allocators'!$B$15:$W$358, MATCH(AJ$17, 'E2 Allocators'!$B$15:$W$15, 0),FALSE)), 0, VLOOKUP(VLOOKUP($A598, 'E4 TB Allocation Details'!$A$18:$L$214, MATCH("Customer ID", 'E4 TB Allocation Details'!$A$18:$L$18, 0),FALSE), 'E2 Allocators'!$B$15:$W$358, MATCH(AJ$17, 'E2 Allocators'!$B$15:$W$15, 0),FALSE))</f>
        <v>0</v>
      </c>
      <c r="AK598" s="1128">
        <f>IF(ISERROR(VLOOKUP(VLOOKUP($A598, 'E4 TB Allocation Details'!$A$18:$L$214, MATCH("Customer ID", 'E4 TB Allocation Details'!$A$18:$L$18, 0),FALSE), 'E2 Allocators'!$B$15:$W$358, MATCH(AK$17, 'E2 Allocators'!$B$15:$W$15, 0),FALSE)), 0, VLOOKUP(VLOOKUP($A598, 'E4 TB Allocation Details'!$A$18:$L$214, MATCH("Customer ID", 'E4 TB Allocation Details'!$A$18:$L$18, 0),FALSE), 'E2 Allocators'!$B$15:$W$358, MATCH(AK$17, 'E2 Allocators'!$B$15:$W$15, 0),FALSE))</f>
        <v>0</v>
      </c>
      <c r="AL598" s="1128">
        <f>IF(ISERROR(VLOOKUP(VLOOKUP($A598, 'E4 TB Allocation Details'!$A$18:$L$214, MATCH("Customer ID", 'E4 TB Allocation Details'!$A$18:$L$18, 0),FALSE), 'E2 Allocators'!$B$15:$W$358, MATCH(AL$17, 'E2 Allocators'!$B$15:$W$15, 0),FALSE)), 0, VLOOKUP(VLOOKUP($A598, 'E4 TB Allocation Details'!$A$18:$L$214, MATCH("Customer ID", 'E4 TB Allocation Details'!$A$18:$L$18, 0),FALSE), 'E2 Allocators'!$B$15:$W$358, MATCH(AL$17, 'E2 Allocators'!$B$15:$W$15, 0),FALSE))</f>
        <v>0</v>
      </c>
      <c r="AM598" s="1128">
        <f>IF(ISERROR(VLOOKUP(VLOOKUP($A598, 'E4 TB Allocation Details'!$A$18:$L$214, MATCH("Customer ID", 'E4 TB Allocation Details'!$A$18:$L$18, 0),FALSE), 'E2 Allocators'!$B$15:$W$358, MATCH(AM$17, 'E2 Allocators'!$B$15:$W$15, 0),FALSE)), 0, VLOOKUP(VLOOKUP($A598, 'E4 TB Allocation Details'!$A$18:$L$214, MATCH("Customer ID", 'E4 TB Allocation Details'!$A$18:$L$18, 0),FALSE), 'E2 Allocators'!$B$15:$W$358, MATCH(AM$17, 'E2 Allocators'!$B$15:$W$15, 0),FALSE))</f>
        <v>0</v>
      </c>
      <c r="AN598" s="1128">
        <f>IF(ISERROR(VLOOKUP(VLOOKUP($A598, 'E4 TB Allocation Details'!$A$18:$L$214, MATCH("Customer ID", 'E4 TB Allocation Details'!$A$18:$L$18, 0),FALSE), 'E2 Allocators'!$B$15:$W$358, MATCH(AN$17, 'E2 Allocators'!$B$15:$W$15, 0),FALSE)), 0, VLOOKUP(VLOOKUP($A598, 'E4 TB Allocation Details'!$A$18:$L$214, MATCH("Customer ID", 'E4 TB Allocation Details'!$A$18:$L$18, 0),FALSE), 'E2 Allocators'!$B$15:$W$358, MATCH(AN$17, 'E2 Allocators'!$B$15:$W$15, 0),FALSE))</f>
        <v>0</v>
      </c>
      <c r="AO598" s="1128">
        <f>IF(ISERROR(VLOOKUP(VLOOKUP($A598, 'E4 TB Allocation Details'!$A$18:$L$214, MATCH("Customer ID", 'E4 TB Allocation Details'!$A$18:$L$18, 0),FALSE), 'E2 Allocators'!$B$15:$W$358, MATCH(AO$17, 'E2 Allocators'!$B$15:$W$15, 0),FALSE)), 0, VLOOKUP(VLOOKUP($A598, 'E4 TB Allocation Details'!$A$18:$L$214, MATCH("Customer ID", 'E4 TB Allocation Details'!$A$18:$L$18, 0),FALSE), 'E2 Allocators'!$B$15:$W$358, MATCH(AO$17, 'E2 Allocators'!$B$15:$W$15, 0),FALSE))</f>
        <v>0</v>
      </c>
      <c r="AP598" s="1128">
        <f>IF(ISERROR(VLOOKUP(VLOOKUP($A598, 'E4 TB Allocation Details'!$A$18:$L$214, MATCH("Customer ID", 'E4 TB Allocation Details'!$A$18:$L$18, 0),FALSE), 'E2 Allocators'!$B$15:$W$358, MATCH(AP$17, 'E2 Allocators'!$B$15:$W$15, 0),FALSE)), 0, VLOOKUP(VLOOKUP($A598, 'E4 TB Allocation Details'!$A$18:$L$214, MATCH("Customer ID", 'E4 TB Allocation Details'!$A$18:$L$18, 0),FALSE), 'E2 Allocators'!$B$15:$W$358, MATCH(AP$17, 'E2 Allocators'!$B$15:$W$15, 0),FALSE))</f>
        <v>0</v>
      </c>
      <c r="AQ598" s="1128">
        <f>IF(ISERROR(VLOOKUP(VLOOKUP($A598, 'E4 TB Allocation Details'!$A$18:$L$214, MATCH("Customer ID", 'E4 TB Allocation Details'!$A$18:$L$18, 0),FALSE), 'E2 Allocators'!$B$15:$W$358, MATCH(AQ$17, 'E2 Allocators'!$B$15:$W$15, 0),FALSE)), 0, VLOOKUP(VLOOKUP($A598, 'E4 TB Allocation Details'!$A$18:$L$214, MATCH("Customer ID", 'E4 TB Allocation Details'!$A$18:$L$18, 0),FALSE), 'E2 Allocators'!$B$15:$W$358, MATCH(AQ$17, 'E2 Allocators'!$B$15:$W$15, 0),FALSE))</f>
        <v>0</v>
      </c>
      <c r="AR598" s="1128">
        <f>IF(ISERROR(VLOOKUP(VLOOKUP($A598, 'E4 TB Allocation Details'!$A$18:$L$214, MATCH("Customer ID", 'E4 TB Allocation Details'!$A$18:$L$18, 0),FALSE), 'E2 Allocators'!$B$15:$W$358, MATCH(AR$17, 'E2 Allocators'!$B$15:$W$15, 0),FALSE)), 0, VLOOKUP(VLOOKUP($A598, 'E4 TB Allocation Details'!$A$18:$L$214, MATCH("Customer ID", 'E4 TB Allocation Details'!$A$18:$L$18, 0),FALSE), 'E2 Allocators'!$B$15:$W$358, MATCH(AR$17, 'E2 Allocators'!$B$15:$W$15, 0),FALSE))</f>
        <v>0</v>
      </c>
      <c r="AS598" s="1128">
        <f>IF(ISERROR(VLOOKUP(VLOOKUP($A598, 'E4 TB Allocation Details'!$A$18:$L$214, MATCH("Customer ID", 'E4 TB Allocation Details'!$A$18:$L$18, 0),FALSE), 'E2 Allocators'!$B$15:$W$358, MATCH(AS$17, 'E2 Allocators'!$B$15:$W$15, 0),FALSE)), 0, VLOOKUP(VLOOKUP($A598, 'E4 TB Allocation Details'!$A$18:$L$214, MATCH("Customer ID", 'E4 TB Allocation Details'!$A$18:$L$18, 0),FALSE), 'E2 Allocators'!$B$15:$W$358, MATCH(AS$17, 'E2 Allocators'!$B$15:$W$15, 0),FALSE))</f>
        <v>0</v>
      </c>
      <c r="AT598" s="1128">
        <f>IF(ISERROR(VLOOKUP(VLOOKUP($A598, 'E4 TB Allocation Details'!$A$18:$L$214, MATCH("Customer ID", 'E4 TB Allocation Details'!$A$18:$L$18, 0),FALSE), 'E2 Allocators'!$B$15:$W$358, MATCH(AT$17, 'E2 Allocators'!$B$15:$W$15, 0),FALSE)), 0, VLOOKUP(VLOOKUP($A598, 'E4 TB Allocation Details'!$A$18:$L$214, MATCH("Customer ID", 'E4 TB Allocation Details'!$A$18:$L$18, 0),FALSE), 'E2 Allocators'!$B$15:$W$358, MATCH(AT$17, 'E2 Allocators'!$B$15:$W$15, 0),FALSE))</f>
        <v>0</v>
      </c>
      <c r="AU598" s="1128">
        <f>IF(ISERROR(VLOOKUP(VLOOKUP($A598, 'E4 TB Allocation Details'!$A$18:$L$214, MATCH("Customer ID", 'E4 TB Allocation Details'!$A$18:$L$18, 0),FALSE), 'E2 Allocators'!$B$15:$W$358, MATCH(AU$17, 'E2 Allocators'!$B$15:$W$15, 0),FALSE)), 0, VLOOKUP(VLOOKUP($A598, 'E4 TB Allocation Details'!$A$18:$L$214, MATCH("Customer ID", 'E4 TB Allocation Details'!$A$18:$L$18, 0),FALSE), 'E2 Allocators'!$B$15:$W$358, MATCH(AU$17, 'E2 Allocators'!$B$15:$W$15, 0),FALSE))</f>
        <v>0</v>
      </c>
      <c r="AV598" s="1133">
        <f t="shared" si="902"/>
        <v>0</v>
      </c>
      <c r="AW598" s="1130"/>
      <c r="AX598" s="1130"/>
      <c r="AY598" s="1130"/>
      <c r="AZ598" s="1130"/>
      <c r="BA598" s="1130"/>
      <c r="BB598" s="1130"/>
      <c r="BC598" s="1130"/>
      <c r="BD598" s="1130"/>
      <c r="BE598" s="1130"/>
      <c r="BF598" s="1130"/>
      <c r="BG598" s="1130"/>
      <c r="BH598" s="1130"/>
      <c r="BI598" s="1130"/>
      <c r="BJ598" s="1130"/>
      <c r="BK598" s="1130"/>
      <c r="BL598" s="1130"/>
      <c r="BM598" s="1130"/>
      <c r="BN598" s="1130"/>
      <c r="BO598" s="1130"/>
      <c r="BP598" s="1130"/>
      <c r="BQ598" s="1131"/>
    </row>
    <row r="599" spans="1:69" s="208" customFormat="1" ht="12.75" x14ac:dyDescent="0.2">
      <c r="A599" s="1132">
        <v>1808</v>
      </c>
      <c r="B599" s="1125" t="s">
        <v>284</v>
      </c>
      <c r="C599" s="1126"/>
      <c r="D599" s="1127"/>
      <c r="E599" s="1127"/>
      <c r="F599" s="1127"/>
      <c r="G599" s="1128">
        <f>IF(ISERROR(VLOOKUP(VLOOKUP($A599, 'E4 TB Allocation Details'!$A$18:$L$214, MATCH("Demand ID", 'E4 TB Allocation Details'!$A$18:$L$18, 0),FALSE), 'E2 Allocators'!$B$15:$W$358, MATCH(G$17, 'E2 Allocators'!$B$15:$W$15, 0),FALSE)), 0, VLOOKUP(VLOOKUP($A599, 'E4 TB Allocation Details'!$A$18:$L$214, MATCH("Demand ID", 'E4 TB Allocation Details'!$A$18:$L$18, 0),FALSE), 'E2 Allocators'!$B$15:$W$358, MATCH(G$17, 'E2 Allocators'!$B$15:$W$15, 0),FALSE))</f>
        <v>0</v>
      </c>
      <c r="H599" s="1128">
        <f>IF(ISERROR(VLOOKUP(VLOOKUP($A599, 'E4 TB Allocation Details'!$A$18:$L$214, MATCH("Demand ID", 'E4 TB Allocation Details'!$A$18:$L$18, 0),FALSE), 'E2 Allocators'!$B$15:$W$358, MATCH(H$17, 'E2 Allocators'!$B$15:$W$15, 0),FALSE)), 0, VLOOKUP(VLOOKUP($A599, 'E4 TB Allocation Details'!$A$18:$L$214, MATCH("Demand ID", 'E4 TB Allocation Details'!$A$18:$L$18, 0),FALSE), 'E2 Allocators'!$B$15:$W$358, MATCH(H$17, 'E2 Allocators'!$B$15:$W$15, 0),FALSE))</f>
        <v>0</v>
      </c>
      <c r="I599" s="1128">
        <f>IF(ISERROR(VLOOKUP(VLOOKUP($A599, 'E4 TB Allocation Details'!$A$18:$L$214, MATCH("Demand ID", 'E4 TB Allocation Details'!$A$18:$L$18, 0),FALSE), 'E2 Allocators'!$B$15:$W$358, MATCH(I$17, 'E2 Allocators'!$B$15:$W$15, 0),FALSE)), 0, VLOOKUP(VLOOKUP($A599, 'E4 TB Allocation Details'!$A$18:$L$214, MATCH("Demand ID", 'E4 TB Allocation Details'!$A$18:$L$18, 0),FALSE), 'E2 Allocators'!$B$15:$W$358, MATCH(I$17, 'E2 Allocators'!$B$15:$W$15, 0),FALSE))</f>
        <v>0</v>
      </c>
      <c r="J599" s="1128">
        <f>IF(ISERROR(VLOOKUP(VLOOKUP($A599, 'E4 TB Allocation Details'!$A$18:$L$214, MATCH("Demand ID", 'E4 TB Allocation Details'!$A$18:$L$18, 0),FALSE), 'E2 Allocators'!$B$15:$W$358, MATCH(J$17, 'E2 Allocators'!$B$15:$W$15, 0),FALSE)), 0, VLOOKUP(VLOOKUP($A599, 'E4 TB Allocation Details'!$A$18:$L$214, MATCH("Demand ID", 'E4 TB Allocation Details'!$A$18:$L$18, 0),FALSE), 'E2 Allocators'!$B$15:$W$358, MATCH(J$17, 'E2 Allocators'!$B$15:$W$15, 0),FALSE))</f>
        <v>0</v>
      </c>
      <c r="K599" s="1128">
        <f>IF(ISERROR(VLOOKUP(VLOOKUP($A599, 'E4 TB Allocation Details'!$A$18:$L$214, MATCH("Demand ID", 'E4 TB Allocation Details'!$A$18:$L$18, 0),FALSE), 'E2 Allocators'!$B$15:$W$358, MATCH(K$17, 'E2 Allocators'!$B$15:$W$15, 0),FALSE)), 0, VLOOKUP(VLOOKUP($A599, 'E4 TB Allocation Details'!$A$18:$L$214, MATCH("Demand ID", 'E4 TB Allocation Details'!$A$18:$L$18, 0),FALSE), 'E2 Allocators'!$B$15:$W$358, MATCH(K$17, 'E2 Allocators'!$B$15:$W$15, 0),FALSE))</f>
        <v>0</v>
      </c>
      <c r="L599" s="1128">
        <f>IF(ISERROR(VLOOKUP(VLOOKUP($A599, 'E4 TB Allocation Details'!$A$18:$L$214, MATCH("Demand ID", 'E4 TB Allocation Details'!$A$18:$L$18, 0),FALSE), 'E2 Allocators'!$B$15:$W$358, MATCH(L$17, 'E2 Allocators'!$B$15:$W$15, 0),FALSE)), 0, VLOOKUP(VLOOKUP($A599, 'E4 TB Allocation Details'!$A$18:$L$214, MATCH("Demand ID", 'E4 TB Allocation Details'!$A$18:$L$18, 0),FALSE), 'E2 Allocators'!$B$15:$W$358, MATCH(L$17, 'E2 Allocators'!$B$15:$W$15, 0),FALSE))</f>
        <v>0</v>
      </c>
      <c r="M599" s="1128">
        <f>IF(ISERROR(VLOOKUP(VLOOKUP($A599, 'E4 TB Allocation Details'!$A$18:$L$214, MATCH("Demand ID", 'E4 TB Allocation Details'!$A$18:$L$18, 0),FALSE), 'E2 Allocators'!$B$15:$W$358, MATCH(M$17, 'E2 Allocators'!$B$15:$W$15, 0),FALSE)), 0, VLOOKUP(VLOOKUP($A599, 'E4 TB Allocation Details'!$A$18:$L$214, MATCH("Demand ID", 'E4 TB Allocation Details'!$A$18:$L$18, 0),FALSE), 'E2 Allocators'!$B$15:$W$358, MATCH(M$17, 'E2 Allocators'!$B$15:$W$15, 0),FALSE))</f>
        <v>0</v>
      </c>
      <c r="N599" s="1128">
        <f>IF(ISERROR(VLOOKUP(VLOOKUP($A599, 'E4 TB Allocation Details'!$A$18:$L$214, MATCH("Demand ID", 'E4 TB Allocation Details'!$A$18:$L$18, 0),FALSE), 'E2 Allocators'!$B$15:$W$358, MATCH(N$17, 'E2 Allocators'!$B$15:$W$15, 0),FALSE)), 0, VLOOKUP(VLOOKUP($A599, 'E4 TB Allocation Details'!$A$18:$L$214, MATCH("Demand ID", 'E4 TB Allocation Details'!$A$18:$L$18, 0),FALSE), 'E2 Allocators'!$B$15:$W$358, MATCH(N$17, 'E2 Allocators'!$B$15:$W$15, 0),FALSE))</f>
        <v>0</v>
      </c>
      <c r="O599" s="1128">
        <f>IF(ISERROR(VLOOKUP(VLOOKUP($A599, 'E4 TB Allocation Details'!$A$18:$L$214, MATCH("Demand ID", 'E4 TB Allocation Details'!$A$18:$L$18, 0),FALSE), 'E2 Allocators'!$B$15:$W$358, MATCH(O$17, 'E2 Allocators'!$B$15:$W$15, 0),FALSE)), 0, VLOOKUP(VLOOKUP($A599, 'E4 TB Allocation Details'!$A$18:$L$214, MATCH("Demand ID", 'E4 TB Allocation Details'!$A$18:$L$18, 0),FALSE), 'E2 Allocators'!$B$15:$W$358, MATCH(O$17, 'E2 Allocators'!$B$15:$W$15, 0),FALSE))</f>
        <v>0</v>
      </c>
      <c r="P599" s="1128">
        <f>IF(ISERROR(VLOOKUP(VLOOKUP($A599, 'E4 TB Allocation Details'!$A$18:$L$214, MATCH("Demand ID", 'E4 TB Allocation Details'!$A$18:$L$18, 0),FALSE), 'E2 Allocators'!$B$15:$W$358, MATCH(P$17, 'E2 Allocators'!$B$15:$W$15, 0),FALSE)), 0, VLOOKUP(VLOOKUP($A599, 'E4 TB Allocation Details'!$A$18:$L$214, MATCH("Demand ID", 'E4 TB Allocation Details'!$A$18:$L$18, 0),FALSE), 'E2 Allocators'!$B$15:$W$358, MATCH(P$17, 'E2 Allocators'!$B$15:$W$15, 0),FALSE))</f>
        <v>0</v>
      </c>
      <c r="Q599" s="1128">
        <f>IF(ISERROR(VLOOKUP(VLOOKUP($A599, 'E4 TB Allocation Details'!$A$18:$L$214, MATCH("Demand ID", 'E4 TB Allocation Details'!$A$18:$L$18, 0),FALSE), 'E2 Allocators'!$B$15:$W$358, MATCH(Q$17, 'E2 Allocators'!$B$15:$W$15, 0),FALSE)), 0, VLOOKUP(VLOOKUP($A599, 'E4 TB Allocation Details'!$A$18:$L$214, MATCH("Demand ID", 'E4 TB Allocation Details'!$A$18:$L$18, 0),FALSE), 'E2 Allocators'!$B$15:$W$358, MATCH(Q$17, 'E2 Allocators'!$B$15:$W$15, 0),FALSE))</f>
        <v>0</v>
      </c>
      <c r="R599" s="1128">
        <f>IF(ISERROR(VLOOKUP(VLOOKUP($A599, 'E4 TB Allocation Details'!$A$18:$L$214, MATCH("Demand ID", 'E4 TB Allocation Details'!$A$18:$L$18, 0),FALSE), 'E2 Allocators'!$B$15:$W$358, MATCH(R$17, 'E2 Allocators'!$B$15:$W$15, 0),FALSE)), 0, VLOOKUP(VLOOKUP($A599, 'E4 TB Allocation Details'!$A$18:$L$214, MATCH("Demand ID", 'E4 TB Allocation Details'!$A$18:$L$18, 0),FALSE), 'E2 Allocators'!$B$15:$W$358, MATCH(R$17, 'E2 Allocators'!$B$15:$W$15, 0),FALSE))</f>
        <v>0</v>
      </c>
      <c r="S599" s="1128">
        <f>IF(ISERROR(VLOOKUP(VLOOKUP($A599, 'E4 TB Allocation Details'!$A$18:$L$214, MATCH("Demand ID", 'E4 TB Allocation Details'!$A$18:$L$18, 0),FALSE), 'E2 Allocators'!$B$15:$W$358, MATCH(S$17, 'E2 Allocators'!$B$15:$W$15, 0),FALSE)), 0, VLOOKUP(VLOOKUP($A599, 'E4 TB Allocation Details'!$A$18:$L$214, MATCH("Demand ID", 'E4 TB Allocation Details'!$A$18:$L$18, 0),FALSE), 'E2 Allocators'!$B$15:$W$358, MATCH(S$17, 'E2 Allocators'!$B$15:$W$15, 0),FALSE))</f>
        <v>0</v>
      </c>
      <c r="T599" s="1128">
        <f>IF(ISERROR(VLOOKUP(VLOOKUP($A599, 'E4 TB Allocation Details'!$A$18:$L$214, MATCH("Demand ID", 'E4 TB Allocation Details'!$A$18:$L$18, 0),FALSE), 'E2 Allocators'!$B$15:$W$358, MATCH(T$17, 'E2 Allocators'!$B$15:$W$15, 0),FALSE)), 0, VLOOKUP(VLOOKUP($A599, 'E4 TB Allocation Details'!$A$18:$L$214, MATCH("Demand ID", 'E4 TB Allocation Details'!$A$18:$L$18, 0),FALSE), 'E2 Allocators'!$B$15:$W$358, MATCH(T$17, 'E2 Allocators'!$B$15:$W$15, 0),FALSE))</f>
        <v>0</v>
      </c>
      <c r="U599" s="1128">
        <f>IF(ISERROR(VLOOKUP(VLOOKUP($A599, 'E4 TB Allocation Details'!$A$18:$L$214, MATCH("Demand ID", 'E4 TB Allocation Details'!$A$18:$L$18, 0),FALSE), 'E2 Allocators'!$B$15:$W$358, MATCH(U$17, 'E2 Allocators'!$B$15:$W$15, 0),FALSE)), 0, VLOOKUP(VLOOKUP($A599, 'E4 TB Allocation Details'!$A$18:$L$214, MATCH("Demand ID", 'E4 TB Allocation Details'!$A$18:$L$18, 0),FALSE), 'E2 Allocators'!$B$15:$W$358, MATCH(U$17, 'E2 Allocators'!$B$15:$W$15, 0),FALSE))</f>
        <v>0</v>
      </c>
      <c r="V599" s="1128">
        <f>IF(ISERROR(VLOOKUP(VLOOKUP($A599, 'E4 TB Allocation Details'!$A$18:$L$214, MATCH("Demand ID", 'E4 TB Allocation Details'!$A$18:$L$18, 0),FALSE), 'E2 Allocators'!$B$15:$W$358, MATCH(V$17, 'E2 Allocators'!$B$15:$W$15, 0),FALSE)), 0, VLOOKUP(VLOOKUP($A599, 'E4 TB Allocation Details'!$A$18:$L$214, MATCH("Demand ID", 'E4 TB Allocation Details'!$A$18:$L$18, 0),FALSE), 'E2 Allocators'!$B$15:$W$358, MATCH(V$17, 'E2 Allocators'!$B$15:$W$15, 0),FALSE))</f>
        <v>0</v>
      </c>
      <c r="W599" s="1128">
        <f>IF(ISERROR(VLOOKUP(VLOOKUP($A599, 'E4 TB Allocation Details'!$A$18:$L$214, MATCH("Demand ID", 'E4 TB Allocation Details'!$A$18:$L$18, 0),FALSE), 'E2 Allocators'!$B$15:$W$358, MATCH(W$17, 'E2 Allocators'!$B$15:$W$15, 0),FALSE)), 0, VLOOKUP(VLOOKUP($A599, 'E4 TB Allocation Details'!$A$18:$L$214, MATCH("Demand ID", 'E4 TB Allocation Details'!$A$18:$L$18, 0),FALSE), 'E2 Allocators'!$B$15:$W$358, MATCH(W$17, 'E2 Allocators'!$B$15:$W$15, 0),FALSE))</f>
        <v>0</v>
      </c>
      <c r="X599" s="1128">
        <f>IF(ISERROR(VLOOKUP(VLOOKUP($A599, 'E4 TB Allocation Details'!$A$18:$L$214, MATCH("Demand ID", 'E4 TB Allocation Details'!$A$18:$L$18, 0),FALSE), 'E2 Allocators'!$B$15:$W$358, MATCH(X$17, 'E2 Allocators'!$B$15:$W$15, 0),FALSE)), 0, VLOOKUP(VLOOKUP($A599, 'E4 TB Allocation Details'!$A$18:$L$214, MATCH("Demand ID", 'E4 TB Allocation Details'!$A$18:$L$18, 0),FALSE), 'E2 Allocators'!$B$15:$W$358, MATCH(X$17, 'E2 Allocators'!$B$15:$W$15, 0),FALSE))</f>
        <v>0</v>
      </c>
      <c r="Y599" s="1128">
        <f>IF(ISERROR(VLOOKUP(VLOOKUP($A599, 'E4 TB Allocation Details'!$A$18:$L$214, MATCH("Demand ID", 'E4 TB Allocation Details'!$A$18:$L$18, 0),FALSE), 'E2 Allocators'!$B$15:$W$358, MATCH(Y$17, 'E2 Allocators'!$B$15:$W$15, 0),FALSE)), 0, VLOOKUP(VLOOKUP($A599, 'E4 TB Allocation Details'!$A$18:$L$214, MATCH("Demand ID", 'E4 TB Allocation Details'!$A$18:$L$18, 0),FALSE), 'E2 Allocators'!$B$15:$W$358, MATCH(Y$17, 'E2 Allocators'!$B$15:$W$15, 0),FALSE))</f>
        <v>0</v>
      </c>
      <c r="Z599" s="1128">
        <f>IF(ISERROR(VLOOKUP(VLOOKUP($A599, 'E4 TB Allocation Details'!$A$18:$L$214, MATCH("Demand ID", 'E4 TB Allocation Details'!$A$18:$L$18, 0),FALSE), 'E2 Allocators'!$B$15:$W$358, MATCH(Z$17, 'E2 Allocators'!$B$15:$W$15, 0),FALSE)), 0, VLOOKUP(VLOOKUP($A599, 'E4 TB Allocation Details'!$A$18:$L$214, MATCH("Demand ID", 'E4 TB Allocation Details'!$A$18:$L$18, 0),FALSE), 'E2 Allocators'!$B$15:$W$358, MATCH(Z$17, 'E2 Allocators'!$B$15:$W$15, 0),FALSE))</f>
        <v>0</v>
      </c>
      <c r="AA599" s="1133">
        <f t="shared" si="901"/>
        <v>0</v>
      </c>
      <c r="AB599" s="1128">
        <f>IF(ISERROR(VLOOKUP(VLOOKUP($A599, 'E4 TB Allocation Details'!$A$18:$L$214, MATCH("Customer ID", 'E4 TB Allocation Details'!$A$18:$L$18, 0),FALSE), 'E2 Allocators'!$B$15:$W$358, MATCH(AB$17, 'E2 Allocators'!$B$15:$W$15, 0),FALSE)), 0, VLOOKUP(VLOOKUP($A599, 'E4 TB Allocation Details'!$A$18:$L$214, MATCH("Customer ID", 'E4 TB Allocation Details'!$A$18:$L$18, 0),FALSE), 'E2 Allocators'!$B$15:$W$358, MATCH(AB$17, 'E2 Allocators'!$B$15:$W$15, 0),FALSE))</f>
        <v>0</v>
      </c>
      <c r="AC599" s="1128">
        <f>IF(ISERROR(VLOOKUP(VLOOKUP($A599, 'E4 TB Allocation Details'!$A$18:$L$214, MATCH("Customer ID", 'E4 TB Allocation Details'!$A$18:$L$18, 0),FALSE), 'E2 Allocators'!$B$15:$W$358, MATCH(AC$17, 'E2 Allocators'!$B$15:$W$15, 0),FALSE)), 0, VLOOKUP(VLOOKUP($A599, 'E4 TB Allocation Details'!$A$18:$L$214, MATCH("Customer ID", 'E4 TB Allocation Details'!$A$18:$L$18, 0),FALSE), 'E2 Allocators'!$B$15:$W$358, MATCH(AC$17, 'E2 Allocators'!$B$15:$W$15, 0),FALSE))</f>
        <v>0</v>
      </c>
      <c r="AD599" s="1128">
        <f>IF(ISERROR(VLOOKUP(VLOOKUP($A599, 'E4 TB Allocation Details'!$A$18:$L$214, MATCH("Customer ID", 'E4 TB Allocation Details'!$A$18:$L$18, 0),FALSE), 'E2 Allocators'!$B$15:$W$358, MATCH(AD$17, 'E2 Allocators'!$B$15:$W$15, 0),FALSE)), 0, VLOOKUP(VLOOKUP($A599, 'E4 TB Allocation Details'!$A$18:$L$214, MATCH("Customer ID", 'E4 TB Allocation Details'!$A$18:$L$18, 0),FALSE), 'E2 Allocators'!$B$15:$W$358, MATCH(AD$17, 'E2 Allocators'!$B$15:$W$15, 0),FALSE))</f>
        <v>0</v>
      </c>
      <c r="AE599" s="1128">
        <f>IF(ISERROR(VLOOKUP(VLOOKUP($A599, 'E4 TB Allocation Details'!$A$18:$L$214, MATCH("Customer ID", 'E4 TB Allocation Details'!$A$18:$L$18, 0),FALSE), 'E2 Allocators'!$B$15:$W$358, MATCH(AE$17, 'E2 Allocators'!$B$15:$W$15, 0),FALSE)), 0, VLOOKUP(VLOOKUP($A599, 'E4 TB Allocation Details'!$A$18:$L$214, MATCH("Customer ID", 'E4 TB Allocation Details'!$A$18:$L$18, 0),FALSE), 'E2 Allocators'!$B$15:$W$358, MATCH(AE$17, 'E2 Allocators'!$B$15:$W$15, 0),FALSE))</f>
        <v>0</v>
      </c>
      <c r="AF599" s="1128">
        <f>IF(ISERROR(VLOOKUP(VLOOKUP($A599, 'E4 TB Allocation Details'!$A$18:$L$214, MATCH("Customer ID", 'E4 TB Allocation Details'!$A$18:$L$18, 0),FALSE), 'E2 Allocators'!$B$15:$W$358, MATCH(AF$17, 'E2 Allocators'!$B$15:$W$15, 0),FALSE)), 0, VLOOKUP(VLOOKUP($A599, 'E4 TB Allocation Details'!$A$18:$L$214, MATCH("Customer ID", 'E4 TB Allocation Details'!$A$18:$L$18, 0),FALSE), 'E2 Allocators'!$B$15:$W$358, MATCH(AF$17, 'E2 Allocators'!$B$15:$W$15, 0),FALSE))</f>
        <v>0</v>
      </c>
      <c r="AG599" s="1128">
        <f>IF(ISERROR(VLOOKUP(VLOOKUP($A599, 'E4 TB Allocation Details'!$A$18:$L$214, MATCH("Customer ID", 'E4 TB Allocation Details'!$A$18:$L$18, 0),FALSE), 'E2 Allocators'!$B$15:$W$358, MATCH(AG$17, 'E2 Allocators'!$B$15:$W$15, 0),FALSE)), 0, VLOOKUP(VLOOKUP($A599, 'E4 TB Allocation Details'!$A$18:$L$214, MATCH("Customer ID", 'E4 TB Allocation Details'!$A$18:$L$18, 0),FALSE), 'E2 Allocators'!$B$15:$W$358, MATCH(AG$17, 'E2 Allocators'!$B$15:$W$15, 0),FALSE))</f>
        <v>0</v>
      </c>
      <c r="AH599" s="1128">
        <f>IF(ISERROR(VLOOKUP(VLOOKUP($A599, 'E4 TB Allocation Details'!$A$18:$L$214, MATCH("Customer ID", 'E4 TB Allocation Details'!$A$18:$L$18, 0),FALSE), 'E2 Allocators'!$B$15:$W$358, MATCH(AH$17, 'E2 Allocators'!$B$15:$W$15, 0),FALSE)), 0, VLOOKUP(VLOOKUP($A599, 'E4 TB Allocation Details'!$A$18:$L$214, MATCH("Customer ID", 'E4 TB Allocation Details'!$A$18:$L$18, 0),FALSE), 'E2 Allocators'!$B$15:$W$358, MATCH(AH$17, 'E2 Allocators'!$B$15:$W$15, 0),FALSE))</f>
        <v>0</v>
      </c>
      <c r="AI599" s="1128">
        <f>IF(ISERROR(VLOOKUP(VLOOKUP($A599, 'E4 TB Allocation Details'!$A$18:$L$214, MATCH("Customer ID", 'E4 TB Allocation Details'!$A$18:$L$18, 0),FALSE), 'E2 Allocators'!$B$15:$W$358, MATCH(AI$17, 'E2 Allocators'!$B$15:$W$15, 0),FALSE)), 0, VLOOKUP(VLOOKUP($A599, 'E4 TB Allocation Details'!$A$18:$L$214, MATCH("Customer ID", 'E4 TB Allocation Details'!$A$18:$L$18, 0),FALSE), 'E2 Allocators'!$B$15:$W$358, MATCH(AI$17, 'E2 Allocators'!$B$15:$W$15, 0),FALSE))</f>
        <v>0</v>
      </c>
      <c r="AJ599" s="1128">
        <f>IF(ISERROR(VLOOKUP(VLOOKUP($A599, 'E4 TB Allocation Details'!$A$18:$L$214, MATCH("Customer ID", 'E4 TB Allocation Details'!$A$18:$L$18, 0),FALSE), 'E2 Allocators'!$B$15:$W$358, MATCH(AJ$17, 'E2 Allocators'!$B$15:$W$15, 0),FALSE)), 0, VLOOKUP(VLOOKUP($A599, 'E4 TB Allocation Details'!$A$18:$L$214, MATCH("Customer ID", 'E4 TB Allocation Details'!$A$18:$L$18, 0),FALSE), 'E2 Allocators'!$B$15:$W$358, MATCH(AJ$17, 'E2 Allocators'!$B$15:$W$15, 0),FALSE))</f>
        <v>0</v>
      </c>
      <c r="AK599" s="1128">
        <f>IF(ISERROR(VLOOKUP(VLOOKUP($A599, 'E4 TB Allocation Details'!$A$18:$L$214, MATCH("Customer ID", 'E4 TB Allocation Details'!$A$18:$L$18, 0),FALSE), 'E2 Allocators'!$B$15:$W$358, MATCH(AK$17, 'E2 Allocators'!$B$15:$W$15, 0),FALSE)), 0, VLOOKUP(VLOOKUP($A599, 'E4 TB Allocation Details'!$A$18:$L$214, MATCH("Customer ID", 'E4 TB Allocation Details'!$A$18:$L$18, 0),FALSE), 'E2 Allocators'!$B$15:$W$358, MATCH(AK$17, 'E2 Allocators'!$B$15:$W$15, 0),FALSE))</f>
        <v>0</v>
      </c>
      <c r="AL599" s="1128">
        <f>IF(ISERROR(VLOOKUP(VLOOKUP($A599, 'E4 TB Allocation Details'!$A$18:$L$214, MATCH("Customer ID", 'E4 TB Allocation Details'!$A$18:$L$18, 0),FALSE), 'E2 Allocators'!$B$15:$W$358, MATCH(AL$17, 'E2 Allocators'!$B$15:$W$15, 0),FALSE)), 0, VLOOKUP(VLOOKUP($A599, 'E4 TB Allocation Details'!$A$18:$L$214, MATCH("Customer ID", 'E4 TB Allocation Details'!$A$18:$L$18, 0),FALSE), 'E2 Allocators'!$B$15:$W$358, MATCH(AL$17, 'E2 Allocators'!$B$15:$W$15, 0),FALSE))</f>
        <v>0</v>
      </c>
      <c r="AM599" s="1128">
        <f>IF(ISERROR(VLOOKUP(VLOOKUP($A599, 'E4 TB Allocation Details'!$A$18:$L$214, MATCH("Customer ID", 'E4 TB Allocation Details'!$A$18:$L$18, 0),FALSE), 'E2 Allocators'!$B$15:$W$358, MATCH(AM$17, 'E2 Allocators'!$B$15:$W$15, 0),FALSE)), 0, VLOOKUP(VLOOKUP($A599, 'E4 TB Allocation Details'!$A$18:$L$214, MATCH("Customer ID", 'E4 TB Allocation Details'!$A$18:$L$18, 0),FALSE), 'E2 Allocators'!$B$15:$W$358, MATCH(AM$17, 'E2 Allocators'!$B$15:$W$15, 0),FALSE))</f>
        <v>0</v>
      </c>
      <c r="AN599" s="1128">
        <f>IF(ISERROR(VLOOKUP(VLOOKUP($A599, 'E4 TB Allocation Details'!$A$18:$L$214, MATCH("Customer ID", 'E4 TB Allocation Details'!$A$18:$L$18, 0),FALSE), 'E2 Allocators'!$B$15:$W$358, MATCH(AN$17, 'E2 Allocators'!$B$15:$W$15, 0),FALSE)), 0, VLOOKUP(VLOOKUP($A599, 'E4 TB Allocation Details'!$A$18:$L$214, MATCH("Customer ID", 'E4 TB Allocation Details'!$A$18:$L$18, 0),FALSE), 'E2 Allocators'!$B$15:$W$358, MATCH(AN$17, 'E2 Allocators'!$B$15:$W$15, 0),FALSE))</f>
        <v>0</v>
      </c>
      <c r="AO599" s="1128">
        <f>IF(ISERROR(VLOOKUP(VLOOKUP($A599, 'E4 TB Allocation Details'!$A$18:$L$214, MATCH("Customer ID", 'E4 TB Allocation Details'!$A$18:$L$18, 0),FALSE), 'E2 Allocators'!$B$15:$W$358, MATCH(AO$17, 'E2 Allocators'!$B$15:$W$15, 0),FALSE)), 0, VLOOKUP(VLOOKUP($A599, 'E4 TB Allocation Details'!$A$18:$L$214, MATCH("Customer ID", 'E4 TB Allocation Details'!$A$18:$L$18, 0),FALSE), 'E2 Allocators'!$B$15:$W$358, MATCH(AO$17, 'E2 Allocators'!$B$15:$W$15, 0),FALSE))</f>
        <v>0</v>
      </c>
      <c r="AP599" s="1128">
        <f>IF(ISERROR(VLOOKUP(VLOOKUP($A599, 'E4 TB Allocation Details'!$A$18:$L$214, MATCH("Customer ID", 'E4 TB Allocation Details'!$A$18:$L$18, 0),FALSE), 'E2 Allocators'!$B$15:$W$358, MATCH(AP$17, 'E2 Allocators'!$B$15:$W$15, 0),FALSE)), 0, VLOOKUP(VLOOKUP($A599, 'E4 TB Allocation Details'!$A$18:$L$214, MATCH("Customer ID", 'E4 TB Allocation Details'!$A$18:$L$18, 0),FALSE), 'E2 Allocators'!$B$15:$W$358, MATCH(AP$17, 'E2 Allocators'!$B$15:$W$15, 0),FALSE))</f>
        <v>0</v>
      </c>
      <c r="AQ599" s="1128">
        <f>IF(ISERROR(VLOOKUP(VLOOKUP($A599, 'E4 TB Allocation Details'!$A$18:$L$214, MATCH("Customer ID", 'E4 TB Allocation Details'!$A$18:$L$18, 0),FALSE), 'E2 Allocators'!$B$15:$W$358, MATCH(AQ$17, 'E2 Allocators'!$B$15:$W$15, 0),FALSE)), 0, VLOOKUP(VLOOKUP($A599, 'E4 TB Allocation Details'!$A$18:$L$214, MATCH("Customer ID", 'E4 TB Allocation Details'!$A$18:$L$18, 0),FALSE), 'E2 Allocators'!$B$15:$W$358, MATCH(AQ$17, 'E2 Allocators'!$B$15:$W$15, 0),FALSE))</f>
        <v>0</v>
      </c>
      <c r="AR599" s="1128">
        <f>IF(ISERROR(VLOOKUP(VLOOKUP($A599, 'E4 TB Allocation Details'!$A$18:$L$214, MATCH("Customer ID", 'E4 TB Allocation Details'!$A$18:$L$18, 0),FALSE), 'E2 Allocators'!$B$15:$W$358, MATCH(AR$17, 'E2 Allocators'!$B$15:$W$15, 0),FALSE)), 0, VLOOKUP(VLOOKUP($A599, 'E4 TB Allocation Details'!$A$18:$L$214, MATCH("Customer ID", 'E4 TB Allocation Details'!$A$18:$L$18, 0),FALSE), 'E2 Allocators'!$B$15:$W$358, MATCH(AR$17, 'E2 Allocators'!$B$15:$W$15, 0),FALSE))</f>
        <v>0</v>
      </c>
      <c r="AS599" s="1128">
        <f>IF(ISERROR(VLOOKUP(VLOOKUP($A599, 'E4 TB Allocation Details'!$A$18:$L$214, MATCH("Customer ID", 'E4 TB Allocation Details'!$A$18:$L$18, 0),FALSE), 'E2 Allocators'!$B$15:$W$358, MATCH(AS$17, 'E2 Allocators'!$B$15:$W$15, 0),FALSE)), 0, VLOOKUP(VLOOKUP($A599, 'E4 TB Allocation Details'!$A$18:$L$214, MATCH("Customer ID", 'E4 TB Allocation Details'!$A$18:$L$18, 0),FALSE), 'E2 Allocators'!$B$15:$W$358, MATCH(AS$17, 'E2 Allocators'!$B$15:$W$15, 0),FALSE))</f>
        <v>0</v>
      </c>
      <c r="AT599" s="1128">
        <f>IF(ISERROR(VLOOKUP(VLOOKUP($A599, 'E4 TB Allocation Details'!$A$18:$L$214, MATCH("Customer ID", 'E4 TB Allocation Details'!$A$18:$L$18, 0),FALSE), 'E2 Allocators'!$B$15:$W$358, MATCH(AT$17, 'E2 Allocators'!$B$15:$W$15, 0),FALSE)), 0, VLOOKUP(VLOOKUP($A599, 'E4 TB Allocation Details'!$A$18:$L$214, MATCH("Customer ID", 'E4 TB Allocation Details'!$A$18:$L$18, 0),FALSE), 'E2 Allocators'!$B$15:$W$358, MATCH(AT$17, 'E2 Allocators'!$B$15:$W$15, 0),FALSE))</f>
        <v>0</v>
      </c>
      <c r="AU599" s="1128">
        <f>IF(ISERROR(VLOOKUP(VLOOKUP($A599, 'E4 TB Allocation Details'!$A$18:$L$214, MATCH("Customer ID", 'E4 TB Allocation Details'!$A$18:$L$18, 0),FALSE), 'E2 Allocators'!$B$15:$W$358, MATCH(AU$17, 'E2 Allocators'!$B$15:$W$15, 0),FALSE)), 0, VLOOKUP(VLOOKUP($A599, 'E4 TB Allocation Details'!$A$18:$L$214, MATCH("Customer ID", 'E4 TB Allocation Details'!$A$18:$L$18, 0),FALSE), 'E2 Allocators'!$B$15:$W$358, MATCH(AU$17, 'E2 Allocators'!$B$15:$W$15, 0),FALSE))</f>
        <v>0</v>
      </c>
      <c r="AV599" s="1133">
        <f t="shared" si="902"/>
        <v>0</v>
      </c>
      <c r="AW599" s="1130"/>
      <c r="AX599" s="1130"/>
      <c r="AY599" s="1130"/>
      <c r="AZ599" s="1130"/>
      <c r="BA599" s="1130"/>
      <c r="BB599" s="1130"/>
      <c r="BC599" s="1130"/>
      <c r="BD599" s="1130"/>
      <c r="BE599" s="1130"/>
      <c r="BF599" s="1130"/>
      <c r="BG599" s="1130"/>
      <c r="BH599" s="1130"/>
      <c r="BI599" s="1130"/>
      <c r="BJ599" s="1130"/>
      <c r="BK599" s="1130"/>
      <c r="BL599" s="1130"/>
      <c r="BM599" s="1130"/>
      <c r="BN599" s="1130"/>
      <c r="BO599" s="1130"/>
      <c r="BP599" s="1130"/>
      <c r="BQ599" s="1131"/>
    </row>
    <row r="600" spans="1:69" s="208" customFormat="1" ht="12.75" x14ac:dyDescent="0.2">
      <c r="A600" s="1132" t="s">
        <v>819</v>
      </c>
      <c r="B600" s="1125" t="s">
        <v>344</v>
      </c>
      <c r="C600" s="1126">
        <v>1</v>
      </c>
      <c r="D600" s="1127">
        <f t="shared" si="899"/>
        <v>1</v>
      </c>
      <c r="E600" s="1127">
        <f>VLOOKUP($A600,'E1 Categorization'!$A$35:$E$116,5,FALSE)</f>
        <v>0</v>
      </c>
      <c r="F600" s="1127">
        <f t="shared" si="900"/>
        <v>1</v>
      </c>
      <c r="G600" s="1128">
        <f>IF(ISERROR(VLOOKUP(VLOOKUP($A600, 'E4 TB Allocation Details'!$A$18:$L$214, MATCH("Demand ID", 'E4 TB Allocation Details'!$A$18:$L$18, 0),FALSE), 'E2 Allocators'!$B$15:$W$358, MATCH(G$17, 'E2 Allocators'!$B$15:$W$15, 0),FALSE)), 0, VLOOKUP(VLOOKUP($A600, 'E4 TB Allocation Details'!$A$18:$L$214, MATCH("Demand ID", 'E4 TB Allocation Details'!$A$18:$L$18, 0),FALSE), 'E2 Allocators'!$B$15:$W$358, MATCH(G$17, 'E2 Allocators'!$B$15:$W$15, 0),FALSE))</f>
        <v>0.52282533389340868</v>
      </c>
      <c r="H600" s="1128">
        <f>IF(ISERROR(VLOOKUP(VLOOKUP($A600, 'E4 TB Allocation Details'!$A$18:$L$214, MATCH("Demand ID", 'E4 TB Allocation Details'!$A$18:$L$18, 0),FALSE), 'E2 Allocators'!$B$15:$W$358, MATCH(H$17, 'E2 Allocators'!$B$15:$W$15, 0),FALSE)), 0, VLOOKUP(VLOOKUP($A600, 'E4 TB Allocation Details'!$A$18:$L$214, MATCH("Demand ID", 'E4 TB Allocation Details'!$A$18:$L$18, 0),FALSE), 'E2 Allocators'!$B$15:$W$358, MATCH(H$17, 'E2 Allocators'!$B$15:$W$15, 0),FALSE))</f>
        <v>0.1498405492668726</v>
      </c>
      <c r="I600" s="1128">
        <f>IF(ISERROR(VLOOKUP(VLOOKUP($A600, 'E4 TB Allocation Details'!$A$18:$L$214, MATCH("Demand ID", 'E4 TB Allocation Details'!$A$18:$L$18, 0),FALSE), 'E2 Allocators'!$B$15:$W$358, MATCH(I$17, 'E2 Allocators'!$B$15:$W$15, 0),FALSE)), 0, VLOOKUP(VLOOKUP($A600, 'E4 TB Allocation Details'!$A$18:$L$214, MATCH("Demand ID", 'E4 TB Allocation Details'!$A$18:$L$18, 0),FALSE), 'E2 Allocators'!$B$15:$W$358, MATCH(I$17, 'E2 Allocators'!$B$15:$W$15, 0),FALSE))</f>
        <v>0.31506465267518041</v>
      </c>
      <c r="J600" s="1128">
        <f>IF(ISERROR(VLOOKUP(VLOOKUP($A600, 'E4 TB Allocation Details'!$A$18:$L$214, MATCH("Demand ID", 'E4 TB Allocation Details'!$A$18:$L$18, 0),FALSE), 'E2 Allocators'!$B$15:$W$358, MATCH(J$17, 'E2 Allocators'!$B$15:$W$15, 0),FALSE)), 0, VLOOKUP(VLOOKUP($A600, 'E4 TB Allocation Details'!$A$18:$L$214, MATCH("Demand ID", 'E4 TB Allocation Details'!$A$18:$L$18, 0),FALSE), 'E2 Allocators'!$B$15:$W$358, MATCH(J$17, 'E2 Allocators'!$B$15:$W$15, 0),FALSE))</f>
        <v>0</v>
      </c>
      <c r="K600" s="1128">
        <f>IF(ISERROR(VLOOKUP(VLOOKUP($A600, 'E4 TB Allocation Details'!$A$18:$L$214, MATCH("Demand ID", 'E4 TB Allocation Details'!$A$18:$L$18, 0),FALSE), 'E2 Allocators'!$B$15:$W$358, MATCH(K$17, 'E2 Allocators'!$B$15:$W$15, 0),FALSE)), 0, VLOOKUP(VLOOKUP($A600, 'E4 TB Allocation Details'!$A$18:$L$214, MATCH("Demand ID", 'E4 TB Allocation Details'!$A$18:$L$18, 0),FALSE), 'E2 Allocators'!$B$15:$W$358, MATCH(K$17, 'E2 Allocators'!$B$15:$W$15, 0),FALSE))</f>
        <v>0</v>
      </c>
      <c r="L600" s="1128">
        <f>IF(ISERROR(VLOOKUP(VLOOKUP($A600, 'E4 TB Allocation Details'!$A$18:$L$214, MATCH("Demand ID", 'E4 TB Allocation Details'!$A$18:$L$18, 0),FALSE), 'E2 Allocators'!$B$15:$W$358, MATCH(L$17, 'E2 Allocators'!$B$15:$W$15, 0),FALSE)), 0, VLOOKUP(VLOOKUP($A600, 'E4 TB Allocation Details'!$A$18:$L$214, MATCH("Demand ID", 'E4 TB Allocation Details'!$A$18:$L$18, 0),FALSE), 'E2 Allocators'!$B$15:$W$358, MATCH(L$17, 'E2 Allocators'!$B$15:$W$15, 0),FALSE))</f>
        <v>0</v>
      </c>
      <c r="M600" s="1128">
        <f>IF(ISERROR(VLOOKUP(VLOOKUP($A600, 'E4 TB Allocation Details'!$A$18:$L$214, MATCH("Demand ID", 'E4 TB Allocation Details'!$A$18:$L$18, 0),FALSE), 'E2 Allocators'!$B$15:$W$358, MATCH(M$17, 'E2 Allocators'!$B$15:$W$15, 0),FALSE)), 0, VLOOKUP(VLOOKUP($A600, 'E4 TB Allocation Details'!$A$18:$L$214, MATCH("Demand ID", 'E4 TB Allocation Details'!$A$18:$L$18, 0),FALSE), 'E2 Allocators'!$B$15:$W$358, MATCH(M$17, 'E2 Allocators'!$B$15:$W$15, 0),FALSE))</f>
        <v>1.0924689554858683E-2</v>
      </c>
      <c r="N600" s="1128">
        <f>IF(ISERROR(VLOOKUP(VLOOKUP($A600, 'E4 TB Allocation Details'!$A$18:$L$214, MATCH("Demand ID", 'E4 TB Allocation Details'!$A$18:$L$18, 0),FALSE), 'E2 Allocators'!$B$15:$W$358, MATCH(N$17, 'E2 Allocators'!$B$15:$W$15, 0),FALSE)), 0, VLOOKUP(VLOOKUP($A600, 'E4 TB Allocation Details'!$A$18:$L$214, MATCH("Demand ID", 'E4 TB Allocation Details'!$A$18:$L$18, 0),FALSE), 'E2 Allocators'!$B$15:$W$358, MATCH(N$17, 'E2 Allocators'!$B$15:$W$15, 0),FALSE))</f>
        <v>5.3696647729853961E-4</v>
      </c>
      <c r="O600" s="1128">
        <f>IF(ISERROR(VLOOKUP(VLOOKUP($A600, 'E4 TB Allocation Details'!$A$18:$L$214, MATCH("Demand ID", 'E4 TB Allocation Details'!$A$18:$L$18, 0),FALSE), 'E2 Allocators'!$B$15:$W$358, MATCH(O$17, 'E2 Allocators'!$B$15:$W$15, 0),FALSE)), 0, VLOOKUP(VLOOKUP($A600, 'E4 TB Allocation Details'!$A$18:$L$214, MATCH("Demand ID", 'E4 TB Allocation Details'!$A$18:$L$18, 0),FALSE), 'E2 Allocators'!$B$15:$W$358, MATCH(O$17, 'E2 Allocators'!$B$15:$W$15, 0),FALSE))</f>
        <v>8.0780813238105179E-4</v>
      </c>
      <c r="P600" s="1128">
        <f>IF(ISERROR(VLOOKUP(VLOOKUP($A600, 'E4 TB Allocation Details'!$A$18:$L$214, MATCH("Demand ID", 'E4 TB Allocation Details'!$A$18:$L$18, 0),FALSE), 'E2 Allocators'!$B$15:$W$358, MATCH(P$17, 'E2 Allocators'!$B$15:$W$15, 0),FALSE)), 0, VLOOKUP(VLOOKUP($A600, 'E4 TB Allocation Details'!$A$18:$L$214, MATCH("Demand ID", 'E4 TB Allocation Details'!$A$18:$L$18, 0),FALSE), 'E2 Allocators'!$B$15:$W$358, MATCH(P$17, 'E2 Allocators'!$B$15:$W$15, 0),FALSE))</f>
        <v>0</v>
      </c>
      <c r="Q600" s="1128">
        <f>IF(ISERROR(VLOOKUP(VLOOKUP($A600, 'E4 TB Allocation Details'!$A$18:$L$214, MATCH("Demand ID", 'E4 TB Allocation Details'!$A$18:$L$18, 0),FALSE), 'E2 Allocators'!$B$15:$W$358, MATCH(Q$17, 'E2 Allocators'!$B$15:$W$15, 0),FALSE)), 0, VLOOKUP(VLOOKUP($A600, 'E4 TB Allocation Details'!$A$18:$L$214, MATCH("Demand ID", 'E4 TB Allocation Details'!$A$18:$L$18, 0),FALSE), 'E2 Allocators'!$B$15:$W$358, MATCH(Q$17, 'E2 Allocators'!$B$15:$W$15, 0),FALSE))</f>
        <v>0</v>
      </c>
      <c r="R600" s="1128">
        <f>IF(ISERROR(VLOOKUP(VLOOKUP($A600, 'E4 TB Allocation Details'!$A$18:$L$214, MATCH("Demand ID", 'E4 TB Allocation Details'!$A$18:$L$18, 0),FALSE), 'E2 Allocators'!$B$15:$W$358, MATCH(R$17, 'E2 Allocators'!$B$15:$W$15, 0),FALSE)), 0, VLOOKUP(VLOOKUP($A600, 'E4 TB Allocation Details'!$A$18:$L$214, MATCH("Demand ID", 'E4 TB Allocation Details'!$A$18:$L$18, 0),FALSE), 'E2 Allocators'!$B$15:$W$358, MATCH(R$17, 'E2 Allocators'!$B$15:$W$15, 0),FALSE))</f>
        <v>0</v>
      </c>
      <c r="S600" s="1128">
        <f>IF(ISERROR(VLOOKUP(VLOOKUP($A600, 'E4 TB Allocation Details'!$A$18:$L$214, MATCH("Demand ID", 'E4 TB Allocation Details'!$A$18:$L$18, 0),FALSE), 'E2 Allocators'!$B$15:$W$358, MATCH(S$17, 'E2 Allocators'!$B$15:$W$15, 0),FALSE)), 0, VLOOKUP(VLOOKUP($A600, 'E4 TB Allocation Details'!$A$18:$L$214, MATCH("Demand ID", 'E4 TB Allocation Details'!$A$18:$L$18, 0),FALSE), 'E2 Allocators'!$B$15:$W$358, MATCH(S$17, 'E2 Allocators'!$B$15:$W$15, 0),FALSE))</f>
        <v>0</v>
      </c>
      <c r="T600" s="1128">
        <f>IF(ISERROR(VLOOKUP(VLOOKUP($A600, 'E4 TB Allocation Details'!$A$18:$L$214, MATCH("Demand ID", 'E4 TB Allocation Details'!$A$18:$L$18, 0),FALSE), 'E2 Allocators'!$B$15:$W$358, MATCH(T$17, 'E2 Allocators'!$B$15:$W$15, 0),FALSE)), 0, VLOOKUP(VLOOKUP($A600, 'E4 TB Allocation Details'!$A$18:$L$214, MATCH("Demand ID", 'E4 TB Allocation Details'!$A$18:$L$18, 0),FALSE), 'E2 Allocators'!$B$15:$W$358, MATCH(T$17, 'E2 Allocators'!$B$15:$W$15, 0),FALSE))</f>
        <v>0</v>
      </c>
      <c r="U600" s="1128">
        <f>IF(ISERROR(VLOOKUP(VLOOKUP($A600, 'E4 TB Allocation Details'!$A$18:$L$214, MATCH("Demand ID", 'E4 TB Allocation Details'!$A$18:$L$18, 0),FALSE), 'E2 Allocators'!$B$15:$W$358, MATCH(U$17, 'E2 Allocators'!$B$15:$W$15, 0),FALSE)), 0, VLOOKUP(VLOOKUP($A600, 'E4 TB Allocation Details'!$A$18:$L$214, MATCH("Demand ID", 'E4 TB Allocation Details'!$A$18:$L$18, 0),FALSE), 'E2 Allocators'!$B$15:$W$358, MATCH(U$17, 'E2 Allocators'!$B$15:$W$15, 0),FALSE))</f>
        <v>0</v>
      </c>
      <c r="V600" s="1128">
        <f>IF(ISERROR(VLOOKUP(VLOOKUP($A600, 'E4 TB Allocation Details'!$A$18:$L$214, MATCH("Demand ID", 'E4 TB Allocation Details'!$A$18:$L$18, 0),FALSE), 'E2 Allocators'!$B$15:$W$358, MATCH(V$17, 'E2 Allocators'!$B$15:$W$15, 0),FALSE)), 0, VLOOKUP(VLOOKUP($A600, 'E4 TB Allocation Details'!$A$18:$L$214, MATCH("Demand ID", 'E4 TB Allocation Details'!$A$18:$L$18, 0),FALSE), 'E2 Allocators'!$B$15:$W$358, MATCH(V$17, 'E2 Allocators'!$B$15:$W$15, 0),FALSE))</f>
        <v>0</v>
      </c>
      <c r="W600" s="1128">
        <f>IF(ISERROR(VLOOKUP(VLOOKUP($A600, 'E4 TB Allocation Details'!$A$18:$L$214, MATCH("Demand ID", 'E4 TB Allocation Details'!$A$18:$L$18, 0),FALSE), 'E2 Allocators'!$B$15:$W$358, MATCH(W$17, 'E2 Allocators'!$B$15:$W$15, 0),FALSE)), 0, VLOOKUP(VLOOKUP($A600, 'E4 TB Allocation Details'!$A$18:$L$214, MATCH("Demand ID", 'E4 TB Allocation Details'!$A$18:$L$18, 0),FALSE), 'E2 Allocators'!$B$15:$W$358, MATCH(W$17, 'E2 Allocators'!$B$15:$W$15, 0),FALSE))</f>
        <v>0</v>
      </c>
      <c r="X600" s="1128">
        <f>IF(ISERROR(VLOOKUP(VLOOKUP($A600, 'E4 TB Allocation Details'!$A$18:$L$214, MATCH("Demand ID", 'E4 TB Allocation Details'!$A$18:$L$18, 0),FALSE), 'E2 Allocators'!$B$15:$W$358, MATCH(X$17, 'E2 Allocators'!$B$15:$W$15, 0),FALSE)), 0, VLOOKUP(VLOOKUP($A600, 'E4 TB Allocation Details'!$A$18:$L$214, MATCH("Demand ID", 'E4 TB Allocation Details'!$A$18:$L$18, 0),FALSE), 'E2 Allocators'!$B$15:$W$358, MATCH(X$17, 'E2 Allocators'!$B$15:$W$15, 0),FALSE))</f>
        <v>0</v>
      </c>
      <c r="Y600" s="1128">
        <f>IF(ISERROR(VLOOKUP(VLOOKUP($A600, 'E4 TB Allocation Details'!$A$18:$L$214, MATCH("Demand ID", 'E4 TB Allocation Details'!$A$18:$L$18, 0),FALSE), 'E2 Allocators'!$B$15:$W$358, MATCH(Y$17, 'E2 Allocators'!$B$15:$W$15, 0),FALSE)), 0, VLOOKUP(VLOOKUP($A600, 'E4 TB Allocation Details'!$A$18:$L$214, MATCH("Demand ID", 'E4 TB Allocation Details'!$A$18:$L$18, 0),FALSE), 'E2 Allocators'!$B$15:$W$358, MATCH(Y$17, 'E2 Allocators'!$B$15:$W$15, 0),FALSE))</f>
        <v>0</v>
      </c>
      <c r="Z600" s="1128">
        <f>IF(ISERROR(VLOOKUP(VLOOKUP($A600, 'E4 TB Allocation Details'!$A$18:$L$214, MATCH("Demand ID", 'E4 TB Allocation Details'!$A$18:$L$18, 0),FALSE), 'E2 Allocators'!$B$15:$W$358, MATCH(Z$17, 'E2 Allocators'!$B$15:$W$15, 0),FALSE)), 0, VLOOKUP(VLOOKUP($A600, 'E4 TB Allocation Details'!$A$18:$L$214, MATCH("Demand ID", 'E4 TB Allocation Details'!$A$18:$L$18, 0),FALSE), 'E2 Allocators'!$B$15:$W$358, MATCH(Z$17, 'E2 Allocators'!$B$15:$W$15, 0),FALSE))</f>
        <v>0</v>
      </c>
      <c r="AA600" s="1133">
        <f t="shared" si="901"/>
        <v>1</v>
      </c>
      <c r="AB600" s="1128">
        <f>IF(ISERROR(VLOOKUP(VLOOKUP($A600, 'E4 TB Allocation Details'!$A$18:$L$214, MATCH("Customer ID", 'E4 TB Allocation Details'!$A$18:$L$18, 0),FALSE), 'E2 Allocators'!$B$15:$W$358, MATCH(AB$17, 'E2 Allocators'!$B$15:$W$15, 0),FALSE)), 0, VLOOKUP(VLOOKUP($A600, 'E4 TB Allocation Details'!$A$18:$L$214, MATCH("Customer ID", 'E4 TB Allocation Details'!$A$18:$L$18, 0),FALSE), 'E2 Allocators'!$B$15:$W$358, MATCH(AB$17, 'E2 Allocators'!$B$15:$W$15, 0),FALSE))</f>
        <v>0</v>
      </c>
      <c r="AC600" s="1128">
        <f>IF(ISERROR(VLOOKUP(VLOOKUP($A600, 'E4 TB Allocation Details'!$A$18:$L$214, MATCH("Customer ID", 'E4 TB Allocation Details'!$A$18:$L$18, 0),FALSE), 'E2 Allocators'!$B$15:$W$358, MATCH(AC$17, 'E2 Allocators'!$B$15:$W$15, 0),FALSE)), 0, VLOOKUP(VLOOKUP($A600, 'E4 TB Allocation Details'!$A$18:$L$214, MATCH("Customer ID", 'E4 TB Allocation Details'!$A$18:$L$18, 0),FALSE), 'E2 Allocators'!$B$15:$W$358, MATCH(AC$17, 'E2 Allocators'!$B$15:$W$15, 0),FALSE))</f>
        <v>0</v>
      </c>
      <c r="AD600" s="1128">
        <f>IF(ISERROR(VLOOKUP(VLOOKUP($A600, 'E4 TB Allocation Details'!$A$18:$L$214, MATCH("Customer ID", 'E4 TB Allocation Details'!$A$18:$L$18, 0),FALSE), 'E2 Allocators'!$B$15:$W$358, MATCH(AD$17, 'E2 Allocators'!$B$15:$W$15, 0),FALSE)), 0, VLOOKUP(VLOOKUP($A600, 'E4 TB Allocation Details'!$A$18:$L$214, MATCH("Customer ID", 'E4 TB Allocation Details'!$A$18:$L$18, 0),FALSE), 'E2 Allocators'!$B$15:$W$358, MATCH(AD$17, 'E2 Allocators'!$B$15:$W$15, 0),FALSE))</f>
        <v>0</v>
      </c>
      <c r="AE600" s="1128">
        <f>IF(ISERROR(VLOOKUP(VLOOKUP($A600, 'E4 TB Allocation Details'!$A$18:$L$214, MATCH("Customer ID", 'E4 TB Allocation Details'!$A$18:$L$18, 0),FALSE), 'E2 Allocators'!$B$15:$W$358, MATCH(AE$17, 'E2 Allocators'!$B$15:$W$15, 0),FALSE)), 0, VLOOKUP(VLOOKUP($A600, 'E4 TB Allocation Details'!$A$18:$L$214, MATCH("Customer ID", 'E4 TB Allocation Details'!$A$18:$L$18, 0),FALSE), 'E2 Allocators'!$B$15:$W$358, MATCH(AE$17, 'E2 Allocators'!$B$15:$W$15, 0),FALSE))</f>
        <v>0</v>
      </c>
      <c r="AF600" s="1128">
        <f>IF(ISERROR(VLOOKUP(VLOOKUP($A600, 'E4 TB Allocation Details'!$A$18:$L$214, MATCH("Customer ID", 'E4 TB Allocation Details'!$A$18:$L$18, 0),FALSE), 'E2 Allocators'!$B$15:$W$358, MATCH(AF$17, 'E2 Allocators'!$B$15:$W$15, 0),FALSE)), 0, VLOOKUP(VLOOKUP($A600, 'E4 TB Allocation Details'!$A$18:$L$214, MATCH("Customer ID", 'E4 TB Allocation Details'!$A$18:$L$18, 0),FALSE), 'E2 Allocators'!$B$15:$W$358, MATCH(AF$17, 'E2 Allocators'!$B$15:$W$15, 0),FALSE))</f>
        <v>0</v>
      </c>
      <c r="AG600" s="1128">
        <f>IF(ISERROR(VLOOKUP(VLOOKUP($A600, 'E4 TB Allocation Details'!$A$18:$L$214, MATCH("Customer ID", 'E4 TB Allocation Details'!$A$18:$L$18, 0),FALSE), 'E2 Allocators'!$B$15:$W$358, MATCH(AG$17, 'E2 Allocators'!$B$15:$W$15, 0),FALSE)), 0, VLOOKUP(VLOOKUP($A600, 'E4 TB Allocation Details'!$A$18:$L$214, MATCH("Customer ID", 'E4 TB Allocation Details'!$A$18:$L$18, 0),FALSE), 'E2 Allocators'!$B$15:$W$358, MATCH(AG$17, 'E2 Allocators'!$B$15:$W$15, 0),FALSE))</f>
        <v>0</v>
      </c>
      <c r="AH600" s="1128">
        <f>IF(ISERROR(VLOOKUP(VLOOKUP($A600, 'E4 TB Allocation Details'!$A$18:$L$214, MATCH("Customer ID", 'E4 TB Allocation Details'!$A$18:$L$18, 0),FALSE), 'E2 Allocators'!$B$15:$W$358, MATCH(AH$17, 'E2 Allocators'!$B$15:$W$15, 0),FALSE)), 0, VLOOKUP(VLOOKUP($A600, 'E4 TB Allocation Details'!$A$18:$L$214, MATCH("Customer ID", 'E4 TB Allocation Details'!$A$18:$L$18, 0),FALSE), 'E2 Allocators'!$B$15:$W$358, MATCH(AH$17, 'E2 Allocators'!$B$15:$W$15, 0),FALSE))</f>
        <v>0</v>
      </c>
      <c r="AI600" s="1128">
        <f>IF(ISERROR(VLOOKUP(VLOOKUP($A600, 'E4 TB Allocation Details'!$A$18:$L$214, MATCH("Customer ID", 'E4 TB Allocation Details'!$A$18:$L$18, 0),FALSE), 'E2 Allocators'!$B$15:$W$358, MATCH(AI$17, 'E2 Allocators'!$B$15:$W$15, 0),FALSE)), 0, VLOOKUP(VLOOKUP($A600, 'E4 TB Allocation Details'!$A$18:$L$214, MATCH("Customer ID", 'E4 TB Allocation Details'!$A$18:$L$18, 0),FALSE), 'E2 Allocators'!$B$15:$W$358, MATCH(AI$17, 'E2 Allocators'!$B$15:$W$15, 0),FALSE))</f>
        <v>0</v>
      </c>
      <c r="AJ600" s="1128">
        <f>IF(ISERROR(VLOOKUP(VLOOKUP($A600, 'E4 TB Allocation Details'!$A$18:$L$214, MATCH("Customer ID", 'E4 TB Allocation Details'!$A$18:$L$18, 0),FALSE), 'E2 Allocators'!$B$15:$W$358, MATCH(AJ$17, 'E2 Allocators'!$B$15:$W$15, 0),FALSE)), 0, VLOOKUP(VLOOKUP($A600, 'E4 TB Allocation Details'!$A$18:$L$214, MATCH("Customer ID", 'E4 TB Allocation Details'!$A$18:$L$18, 0),FALSE), 'E2 Allocators'!$B$15:$W$358, MATCH(AJ$17, 'E2 Allocators'!$B$15:$W$15, 0),FALSE))</f>
        <v>0</v>
      </c>
      <c r="AK600" s="1128">
        <f>IF(ISERROR(VLOOKUP(VLOOKUP($A600, 'E4 TB Allocation Details'!$A$18:$L$214, MATCH("Customer ID", 'E4 TB Allocation Details'!$A$18:$L$18, 0),FALSE), 'E2 Allocators'!$B$15:$W$358, MATCH(AK$17, 'E2 Allocators'!$B$15:$W$15, 0),FALSE)), 0, VLOOKUP(VLOOKUP($A600, 'E4 TB Allocation Details'!$A$18:$L$214, MATCH("Customer ID", 'E4 TB Allocation Details'!$A$18:$L$18, 0),FALSE), 'E2 Allocators'!$B$15:$W$358, MATCH(AK$17, 'E2 Allocators'!$B$15:$W$15, 0),FALSE))</f>
        <v>0</v>
      </c>
      <c r="AL600" s="1128">
        <f>IF(ISERROR(VLOOKUP(VLOOKUP($A600, 'E4 TB Allocation Details'!$A$18:$L$214, MATCH("Customer ID", 'E4 TB Allocation Details'!$A$18:$L$18, 0),FALSE), 'E2 Allocators'!$B$15:$W$358, MATCH(AL$17, 'E2 Allocators'!$B$15:$W$15, 0),FALSE)), 0, VLOOKUP(VLOOKUP($A600, 'E4 TB Allocation Details'!$A$18:$L$214, MATCH("Customer ID", 'E4 TB Allocation Details'!$A$18:$L$18, 0),FALSE), 'E2 Allocators'!$B$15:$W$358, MATCH(AL$17, 'E2 Allocators'!$B$15:$W$15, 0),FALSE))</f>
        <v>0</v>
      </c>
      <c r="AM600" s="1128">
        <f>IF(ISERROR(VLOOKUP(VLOOKUP($A600, 'E4 TB Allocation Details'!$A$18:$L$214, MATCH("Customer ID", 'E4 TB Allocation Details'!$A$18:$L$18, 0),FALSE), 'E2 Allocators'!$B$15:$W$358, MATCH(AM$17, 'E2 Allocators'!$B$15:$W$15, 0),FALSE)), 0, VLOOKUP(VLOOKUP($A600, 'E4 TB Allocation Details'!$A$18:$L$214, MATCH("Customer ID", 'E4 TB Allocation Details'!$A$18:$L$18, 0),FALSE), 'E2 Allocators'!$B$15:$W$358, MATCH(AM$17, 'E2 Allocators'!$B$15:$W$15, 0),FALSE))</f>
        <v>0</v>
      </c>
      <c r="AN600" s="1128">
        <f>IF(ISERROR(VLOOKUP(VLOOKUP($A600, 'E4 TB Allocation Details'!$A$18:$L$214, MATCH("Customer ID", 'E4 TB Allocation Details'!$A$18:$L$18, 0),FALSE), 'E2 Allocators'!$B$15:$W$358, MATCH(AN$17, 'E2 Allocators'!$B$15:$W$15, 0),FALSE)), 0, VLOOKUP(VLOOKUP($A600, 'E4 TB Allocation Details'!$A$18:$L$214, MATCH("Customer ID", 'E4 TB Allocation Details'!$A$18:$L$18, 0),FALSE), 'E2 Allocators'!$B$15:$W$358, MATCH(AN$17, 'E2 Allocators'!$B$15:$W$15, 0),FALSE))</f>
        <v>0</v>
      </c>
      <c r="AO600" s="1128">
        <f>IF(ISERROR(VLOOKUP(VLOOKUP($A600, 'E4 TB Allocation Details'!$A$18:$L$214, MATCH("Customer ID", 'E4 TB Allocation Details'!$A$18:$L$18, 0),FALSE), 'E2 Allocators'!$B$15:$W$358, MATCH(AO$17, 'E2 Allocators'!$B$15:$W$15, 0),FALSE)), 0, VLOOKUP(VLOOKUP($A600, 'E4 TB Allocation Details'!$A$18:$L$214, MATCH("Customer ID", 'E4 TB Allocation Details'!$A$18:$L$18, 0),FALSE), 'E2 Allocators'!$B$15:$W$358, MATCH(AO$17, 'E2 Allocators'!$B$15:$W$15, 0),FALSE))</f>
        <v>0</v>
      </c>
      <c r="AP600" s="1128">
        <f>IF(ISERROR(VLOOKUP(VLOOKUP($A600, 'E4 TB Allocation Details'!$A$18:$L$214, MATCH("Customer ID", 'E4 TB Allocation Details'!$A$18:$L$18, 0),FALSE), 'E2 Allocators'!$B$15:$W$358, MATCH(AP$17, 'E2 Allocators'!$B$15:$W$15, 0),FALSE)), 0, VLOOKUP(VLOOKUP($A600, 'E4 TB Allocation Details'!$A$18:$L$214, MATCH("Customer ID", 'E4 TB Allocation Details'!$A$18:$L$18, 0),FALSE), 'E2 Allocators'!$B$15:$W$358, MATCH(AP$17, 'E2 Allocators'!$B$15:$W$15, 0),FALSE))</f>
        <v>0</v>
      </c>
      <c r="AQ600" s="1128">
        <f>IF(ISERROR(VLOOKUP(VLOOKUP($A600, 'E4 TB Allocation Details'!$A$18:$L$214, MATCH("Customer ID", 'E4 TB Allocation Details'!$A$18:$L$18, 0),FALSE), 'E2 Allocators'!$B$15:$W$358, MATCH(AQ$17, 'E2 Allocators'!$B$15:$W$15, 0),FALSE)), 0, VLOOKUP(VLOOKUP($A600, 'E4 TB Allocation Details'!$A$18:$L$214, MATCH("Customer ID", 'E4 TB Allocation Details'!$A$18:$L$18, 0),FALSE), 'E2 Allocators'!$B$15:$W$358, MATCH(AQ$17, 'E2 Allocators'!$B$15:$W$15, 0),FALSE))</f>
        <v>0</v>
      </c>
      <c r="AR600" s="1128">
        <f>IF(ISERROR(VLOOKUP(VLOOKUP($A600, 'E4 TB Allocation Details'!$A$18:$L$214, MATCH("Customer ID", 'E4 TB Allocation Details'!$A$18:$L$18, 0),FALSE), 'E2 Allocators'!$B$15:$W$358, MATCH(AR$17, 'E2 Allocators'!$B$15:$W$15, 0),FALSE)), 0, VLOOKUP(VLOOKUP($A600, 'E4 TB Allocation Details'!$A$18:$L$214, MATCH("Customer ID", 'E4 TB Allocation Details'!$A$18:$L$18, 0),FALSE), 'E2 Allocators'!$B$15:$W$358, MATCH(AR$17, 'E2 Allocators'!$B$15:$W$15, 0),FALSE))</f>
        <v>0</v>
      </c>
      <c r="AS600" s="1128">
        <f>IF(ISERROR(VLOOKUP(VLOOKUP($A600, 'E4 TB Allocation Details'!$A$18:$L$214, MATCH("Customer ID", 'E4 TB Allocation Details'!$A$18:$L$18, 0),FALSE), 'E2 Allocators'!$B$15:$W$358, MATCH(AS$17, 'E2 Allocators'!$B$15:$W$15, 0),FALSE)), 0, VLOOKUP(VLOOKUP($A600, 'E4 TB Allocation Details'!$A$18:$L$214, MATCH("Customer ID", 'E4 TB Allocation Details'!$A$18:$L$18, 0),FALSE), 'E2 Allocators'!$B$15:$W$358, MATCH(AS$17, 'E2 Allocators'!$B$15:$W$15, 0),FALSE))</f>
        <v>0</v>
      </c>
      <c r="AT600" s="1128">
        <f>IF(ISERROR(VLOOKUP(VLOOKUP($A600, 'E4 TB Allocation Details'!$A$18:$L$214, MATCH("Customer ID", 'E4 TB Allocation Details'!$A$18:$L$18, 0),FALSE), 'E2 Allocators'!$B$15:$W$358, MATCH(AT$17, 'E2 Allocators'!$B$15:$W$15, 0),FALSE)), 0, VLOOKUP(VLOOKUP($A600, 'E4 TB Allocation Details'!$A$18:$L$214, MATCH("Customer ID", 'E4 TB Allocation Details'!$A$18:$L$18, 0),FALSE), 'E2 Allocators'!$B$15:$W$358, MATCH(AT$17, 'E2 Allocators'!$B$15:$W$15, 0),FALSE))</f>
        <v>0</v>
      </c>
      <c r="AU600" s="1128">
        <f>IF(ISERROR(VLOOKUP(VLOOKUP($A600, 'E4 TB Allocation Details'!$A$18:$L$214, MATCH("Customer ID", 'E4 TB Allocation Details'!$A$18:$L$18, 0),FALSE), 'E2 Allocators'!$B$15:$W$358, MATCH(AU$17, 'E2 Allocators'!$B$15:$W$15, 0),FALSE)), 0, VLOOKUP(VLOOKUP($A600, 'E4 TB Allocation Details'!$A$18:$L$214, MATCH("Customer ID", 'E4 TB Allocation Details'!$A$18:$L$18, 0),FALSE), 'E2 Allocators'!$B$15:$W$358, MATCH(AU$17, 'E2 Allocators'!$B$15:$W$15, 0),FALSE))</f>
        <v>0</v>
      </c>
      <c r="AV600" s="1133">
        <f t="shared" si="902"/>
        <v>0</v>
      </c>
      <c r="AW600" s="1130"/>
      <c r="AX600" s="1130"/>
      <c r="AY600" s="1130"/>
      <c r="AZ600" s="1130"/>
      <c r="BA600" s="1130"/>
      <c r="BB600" s="1130"/>
      <c r="BC600" s="1130"/>
      <c r="BD600" s="1130"/>
      <c r="BE600" s="1130"/>
      <c r="BF600" s="1130"/>
      <c r="BG600" s="1130"/>
      <c r="BH600" s="1130"/>
      <c r="BI600" s="1130"/>
      <c r="BJ600" s="1130"/>
      <c r="BK600" s="1130"/>
      <c r="BL600" s="1130"/>
      <c r="BM600" s="1130"/>
      <c r="BN600" s="1130"/>
      <c r="BO600" s="1130"/>
      <c r="BP600" s="1130"/>
      <c r="BQ600" s="1131"/>
    </row>
    <row r="601" spans="1:69" s="208" customFormat="1" ht="12.75" x14ac:dyDescent="0.2">
      <c r="A601" s="1132" t="s">
        <v>820</v>
      </c>
      <c r="B601" s="1125" t="s">
        <v>345</v>
      </c>
      <c r="C601" s="1126">
        <v>1</v>
      </c>
      <c r="D601" s="1127">
        <f t="shared" si="899"/>
        <v>1</v>
      </c>
      <c r="E601" s="1127">
        <f>VLOOKUP($A601,'E1 Categorization'!$A$35:$E$116,5,FALSE)</f>
        <v>0</v>
      </c>
      <c r="F601" s="1127">
        <f t="shared" si="900"/>
        <v>1</v>
      </c>
      <c r="G601" s="1128">
        <f>IF(ISERROR(VLOOKUP(VLOOKUP($A601, 'E4 TB Allocation Details'!$A$18:$L$214, MATCH("Demand ID", 'E4 TB Allocation Details'!$A$18:$L$18, 0),FALSE), 'E2 Allocators'!$B$15:$W$358, MATCH(G$17, 'E2 Allocators'!$B$15:$W$15, 0),FALSE)), 0, VLOOKUP(VLOOKUP($A601, 'E4 TB Allocation Details'!$A$18:$L$214, MATCH("Demand ID", 'E4 TB Allocation Details'!$A$18:$L$18, 0),FALSE), 'E2 Allocators'!$B$15:$W$358, MATCH(G$17, 'E2 Allocators'!$B$15:$W$15, 0),FALSE))</f>
        <v>0.52282533389340868</v>
      </c>
      <c r="H601" s="1128">
        <f>IF(ISERROR(VLOOKUP(VLOOKUP($A601, 'E4 TB Allocation Details'!$A$18:$L$214, MATCH("Demand ID", 'E4 TB Allocation Details'!$A$18:$L$18, 0),FALSE), 'E2 Allocators'!$B$15:$W$358, MATCH(H$17, 'E2 Allocators'!$B$15:$W$15, 0),FALSE)), 0, VLOOKUP(VLOOKUP($A601, 'E4 TB Allocation Details'!$A$18:$L$214, MATCH("Demand ID", 'E4 TB Allocation Details'!$A$18:$L$18, 0),FALSE), 'E2 Allocators'!$B$15:$W$358, MATCH(H$17, 'E2 Allocators'!$B$15:$W$15, 0),FALSE))</f>
        <v>0.1498405492668726</v>
      </c>
      <c r="I601" s="1128">
        <f>IF(ISERROR(VLOOKUP(VLOOKUP($A601, 'E4 TB Allocation Details'!$A$18:$L$214, MATCH("Demand ID", 'E4 TB Allocation Details'!$A$18:$L$18, 0),FALSE), 'E2 Allocators'!$B$15:$W$358, MATCH(I$17, 'E2 Allocators'!$B$15:$W$15, 0),FALSE)), 0, VLOOKUP(VLOOKUP($A601, 'E4 TB Allocation Details'!$A$18:$L$214, MATCH("Demand ID", 'E4 TB Allocation Details'!$A$18:$L$18, 0),FALSE), 'E2 Allocators'!$B$15:$W$358, MATCH(I$17, 'E2 Allocators'!$B$15:$W$15, 0),FALSE))</f>
        <v>0.31506465267518041</v>
      </c>
      <c r="J601" s="1128">
        <f>IF(ISERROR(VLOOKUP(VLOOKUP($A601, 'E4 TB Allocation Details'!$A$18:$L$214, MATCH("Demand ID", 'E4 TB Allocation Details'!$A$18:$L$18, 0),FALSE), 'E2 Allocators'!$B$15:$W$358, MATCH(J$17, 'E2 Allocators'!$B$15:$W$15, 0),FALSE)), 0, VLOOKUP(VLOOKUP($A601, 'E4 TB Allocation Details'!$A$18:$L$214, MATCH("Demand ID", 'E4 TB Allocation Details'!$A$18:$L$18, 0),FALSE), 'E2 Allocators'!$B$15:$W$358, MATCH(J$17, 'E2 Allocators'!$B$15:$W$15, 0),FALSE))</f>
        <v>0</v>
      </c>
      <c r="K601" s="1128">
        <f>IF(ISERROR(VLOOKUP(VLOOKUP($A601, 'E4 TB Allocation Details'!$A$18:$L$214, MATCH("Demand ID", 'E4 TB Allocation Details'!$A$18:$L$18, 0),FALSE), 'E2 Allocators'!$B$15:$W$358, MATCH(K$17, 'E2 Allocators'!$B$15:$W$15, 0),FALSE)), 0, VLOOKUP(VLOOKUP($A601, 'E4 TB Allocation Details'!$A$18:$L$214, MATCH("Demand ID", 'E4 TB Allocation Details'!$A$18:$L$18, 0),FALSE), 'E2 Allocators'!$B$15:$W$358, MATCH(K$17, 'E2 Allocators'!$B$15:$W$15, 0),FALSE))</f>
        <v>0</v>
      </c>
      <c r="L601" s="1128">
        <f>IF(ISERROR(VLOOKUP(VLOOKUP($A601, 'E4 TB Allocation Details'!$A$18:$L$214, MATCH("Demand ID", 'E4 TB Allocation Details'!$A$18:$L$18, 0),FALSE), 'E2 Allocators'!$B$15:$W$358, MATCH(L$17, 'E2 Allocators'!$B$15:$W$15, 0),FALSE)), 0, VLOOKUP(VLOOKUP($A601, 'E4 TB Allocation Details'!$A$18:$L$214, MATCH("Demand ID", 'E4 TB Allocation Details'!$A$18:$L$18, 0),FALSE), 'E2 Allocators'!$B$15:$W$358, MATCH(L$17, 'E2 Allocators'!$B$15:$W$15, 0),FALSE))</f>
        <v>0</v>
      </c>
      <c r="M601" s="1128">
        <f>IF(ISERROR(VLOOKUP(VLOOKUP($A601, 'E4 TB Allocation Details'!$A$18:$L$214, MATCH("Demand ID", 'E4 TB Allocation Details'!$A$18:$L$18, 0),FALSE), 'E2 Allocators'!$B$15:$W$358, MATCH(M$17, 'E2 Allocators'!$B$15:$W$15, 0),FALSE)), 0, VLOOKUP(VLOOKUP($A601, 'E4 TB Allocation Details'!$A$18:$L$214, MATCH("Demand ID", 'E4 TB Allocation Details'!$A$18:$L$18, 0),FALSE), 'E2 Allocators'!$B$15:$W$358, MATCH(M$17, 'E2 Allocators'!$B$15:$W$15, 0),FALSE))</f>
        <v>1.0924689554858683E-2</v>
      </c>
      <c r="N601" s="1128">
        <f>IF(ISERROR(VLOOKUP(VLOOKUP($A601, 'E4 TB Allocation Details'!$A$18:$L$214, MATCH("Demand ID", 'E4 TB Allocation Details'!$A$18:$L$18, 0),FALSE), 'E2 Allocators'!$B$15:$W$358, MATCH(N$17, 'E2 Allocators'!$B$15:$W$15, 0),FALSE)), 0, VLOOKUP(VLOOKUP($A601, 'E4 TB Allocation Details'!$A$18:$L$214, MATCH("Demand ID", 'E4 TB Allocation Details'!$A$18:$L$18, 0),FALSE), 'E2 Allocators'!$B$15:$W$358, MATCH(N$17, 'E2 Allocators'!$B$15:$W$15, 0),FALSE))</f>
        <v>5.3696647729853961E-4</v>
      </c>
      <c r="O601" s="1128">
        <f>IF(ISERROR(VLOOKUP(VLOOKUP($A601, 'E4 TB Allocation Details'!$A$18:$L$214, MATCH("Demand ID", 'E4 TB Allocation Details'!$A$18:$L$18, 0),FALSE), 'E2 Allocators'!$B$15:$W$358, MATCH(O$17, 'E2 Allocators'!$B$15:$W$15, 0),FALSE)), 0, VLOOKUP(VLOOKUP($A601, 'E4 TB Allocation Details'!$A$18:$L$214, MATCH("Demand ID", 'E4 TB Allocation Details'!$A$18:$L$18, 0),FALSE), 'E2 Allocators'!$B$15:$W$358, MATCH(O$17, 'E2 Allocators'!$B$15:$W$15, 0),FALSE))</f>
        <v>8.0780813238105179E-4</v>
      </c>
      <c r="P601" s="1128">
        <f>IF(ISERROR(VLOOKUP(VLOOKUP($A601, 'E4 TB Allocation Details'!$A$18:$L$214, MATCH("Demand ID", 'E4 TB Allocation Details'!$A$18:$L$18, 0),FALSE), 'E2 Allocators'!$B$15:$W$358, MATCH(P$17, 'E2 Allocators'!$B$15:$W$15, 0),FALSE)), 0, VLOOKUP(VLOOKUP($A601, 'E4 TB Allocation Details'!$A$18:$L$214, MATCH("Demand ID", 'E4 TB Allocation Details'!$A$18:$L$18, 0),FALSE), 'E2 Allocators'!$B$15:$W$358, MATCH(P$17, 'E2 Allocators'!$B$15:$W$15, 0),FALSE))</f>
        <v>0</v>
      </c>
      <c r="Q601" s="1128">
        <f>IF(ISERROR(VLOOKUP(VLOOKUP($A601, 'E4 TB Allocation Details'!$A$18:$L$214, MATCH("Demand ID", 'E4 TB Allocation Details'!$A$18:$L$18, 0),FALSE), 'E2 Allocators'!$B$15:$W$358, MATCH(Q$17, 'E2 Allocators'!$B$15:$W$15, 0),FALSE)), 0, VLOOKUP(VLOOKUP($A601, 'E4 TB Allocation Details'!$A$18:$L$214, MATCH("Demand ID", 'E4 TB Allocation Details'!$A$18:$L$18, 0),FALSE), 'E2 Allocators'!$B$15:$W$358, MATCH(Q$17, 'E2 Allocators'!$B$15:$W$15, 0),FALSE))</f>
        <v>0</v>
      </c>
      <c r="R601" s="1128">
        <f>IF(ISERROR(VLOOKUP(VLOOKUP($A601, 'E4 TB Allocation Details'!$A$18:$L$214, MATCH("Demand ID", 'E4 TB Allocation Details'!$A$18:$L$18, 0),FALSE), 'E2 Allocators'!$B$15:$W$358, MATCH(R$17, 'E2 Allocators'!$B$15:$W$15, 0),FALSE)), 0, VLOOKUP(VLOOKUP($A601, 'E4 TB Allocation Details'!$A$18:$L$214, MATCH("Demand ID", 'E4 TB Allocation Details'!$A$18:$L$18, 0),FALSE), 'E2 Allocators'!$B$15:$W$358, MATCH(R$17, 'E2 Allocators'!$B$15:$W$15, 0),FALSE))</f>
        <v>0</v>
      </c>
      <c r="S601" s="1128">
        <f>IF(ISERROR(VLOOKUP(VLOOKUP($A601, 'E4 TB Allocation Details'!$A$18:$L$214, MATCH("Demand ID", 'E4 TB Allocation Details'!$A$18:$L$18, 0),FALSE), 'E2 Allocators'!$B$15:$W$358, MATCH(S$17, 'E2 Allocators'!$B$15:$W$15, 0),FALSE)), 0, VLOOKUP(VLOOKUP($A601, 'E4 TB Allocation Details'!$A$18:$L$214, MATCH("Demand ID", 'E4 TB Allocation Details'!$A$18:$L$18, 0),FALSE), 'E2 Allocators'!$B$15:$W$358, MATCH(S$17, 'E2 Allocators'!$B$15:$W$15, 0),FALSE))</f>
        <v>0</v>
      </c>
      <c r="T601" s="1128">
        <f>IF(ISERROR(VLOOKUP(VLOOKUP($A601, 'E4 TB Allocation Details'!$A$18:$L$214, MATCH("Demand ID", 'E4 TB Allocation Details'!$A$18:$L$18, 0),FALSE), 'E2 Allocators'!$B$15:$W$358, MATCH(T$17, 'E2 Allocators'!$B$15:$W$15, 0),FALSE)), 0, VLOOKUP(VLOOKUP($A601, 'E4 TB Allocation Details'!$A$18:$L$214, MATCH("Demand ID", 'E4 TB Allocation Details'!$A$18:$L$18, 0),FALSE), 'E2 Allocators'!$B$15:$W$358, MATCH(T$17, 'E2 Allocators'!$B$15:$W$15, 0),FALSE))</f>
        <v>0</v>
      </c>
      <c r="U601" s="1128">
        <f>IF(ISERROR(VLOOKUP(VLOOKUP($A601, 'E4 TB Allocation Details'!$A$18:$L$214, MATCH("Demand ID", 'E4 TB Allocation Details'!$A$18:$L$18, 0),FALSE), 'E2 Allocators'!$B$15:$W$358, MATCH(U$17, 'E2 Allocators'!$B$15:$W$15, 0),FALSE)), 0, VLOOKUP(VLOOKUP($A601, 'E4 TB Allocation Details'!$A$18:$L$214, MATCH("Demand ID", 'E4 TB Allocation Details'!$A$18:$L$18, 0),FALSE), 'E2 Allocators'!$B$15:$W$358, MATCH(U$17, 'E2 Allocators'!$B$15:$W$15, 0),FALSE))</f>
        <v>0</v>
      </c>
      <c r="V601" s="1128">
        <f>IF(ISERROR(VLOOKUP(VLOOKUP($A601, 'E4 TB Allocation Details'!$A$18:$L$214, MATCH("Demand ID", 'E4 TB Allocation Details'!$A$18:$L$18, 0),FALSE), 'E2 Allocators'!$B$15:$W$358, MATCH(V$17, 'E2 Allocators'!$B$15:$W$15, 0),FALSE)), 0, VLOOKUP(VLOOKUP($A601, 'E4 TB Allocation Details'!$A$18:$L$214, MATCH("Demand ID", 'E4 TB Allocation Details'!$A$18:$L$18, 0),FALSE), 'E2 Allocators'!$B$15:$W$358, MATCH(V$17, 'E2 Allocators'!$B$15:$W$15, 0),FALSE))</f>
        <v>0</v>
      </c>
      <c r="W601" s="1128">
        <f>IF(ISERROR(VLOOKUP(VLOOKUP($A601, 'E4 TB Allocation Details'!$A$18:$L$214, MATCH("Demand ID", 'E4 TB Allocation Details'!$A$18:$L$18, 0),FALSE), 'E2 Allocators'!$B$15:$W$358, MATCH(W$17, 'E2 Allocators'!$B$15:$W$15, 0),FALSE)), 0, VLOOKUP(VLOOKUP($A601, 'E4 TB Allocation Details'!$A$18:$L$214, MATCH("Demand ID", 'E4 TB Allocation Details'!$A$18:$L$18, 0),FALSE), 'E2 Allocators'!$B$15:$W$358, MATCH(W$17, 'E2 Allocators'!$B$15:$W$15, 0),FALSE))</f>
        <v>0</v>
      </c>
      <c r="X601" s="1128">
        <f>IF(ISERROR(VLOOKUP(VLOOKUP($A601, 'E4 TB Allocation Details'!$A$18:$L$214, MATCH("Demand ID", 'E4 TB Allocation Details'!$A$18:$L$18, 0),FALSE), 'E2 Allocators'!$B$15:$W$358, MATCH(X$17, 'E2 Allocators'!$B$15:$W$15, 0),FALSE)), 0, VLOOKUP(VLOOKUP($A601, 'E4 TB Allocation Details'!$A$18:$L$214, MATCH("Demand ID", 'E4 TB Allocation Details'!$A$18:$L$18, 0),FALSE), 'E2 Allocators'!$B$15:$W$358, MATCH(X$17, 'E2 Allocators'!$B$15:$W$15, 0),FALSE))</f>
        <v>0</v>
      </c>
      <c r="Y601" s="1128">
        <f>IF(ISERROR(VLOOKUP(VLOOKUP($A601, 'E4 TB Allocation Details'!$A$18:$L$214, MATCH("Demand ID", 'E4 TB Allocation Details'!$A$18:$L$18, 0),FALSE), 'E2 Allocators'!$B$15:$W$358, MATCH(Y$17, 'E2 Allocators'!$B$15:$W$15, 0),FALSE)), 0, VLOOKUP(VLOOKUP($A601, 'E4 TB Allocation Details'!$A$18:$L$214, MATCH("Demand ID", 'E4 TB Allocation Details'!$A$18:$L$18, 0),FALSE), 'E2 Allocators'!$B$15:$W$358, MATCH(Y$17, 'E2 Allocators'!$B$15:$W$15, 0),FALSE))</f>
        <v>0</v>
      </c>
      <c r="Z601" s="1128">
        <f>IF(ISERROR(VLOOKUP(VLOOKUP($A601, 'E4 TB Allocation Details'!$A$18:$L$214, MATCH("Demand ID", 'E4 TB Allocation Details'!$A$18:$L$18, 0),FALSE), 'E2 Allocators'!$B$15:$W$358, MATCH(Z$17, 'E2 Allocators'!$B$15:$W$15, 0),FALSE)), 0, VLOOKUP(VLOOKUP($A601, 'E4 TB Allocation Details'!$A$18:$L$214, MATCH("Demand ID", 'E4 TB Allocation Details'!$A$18:$L$18, 0),FALSE), 'E2 Allocators'!$B$15:$W$358, MATCH(Z$17, 'E2 Allocators'!$B$15:$W$15, 0),FALSE))</f>
        <v>0</v>
      </c>
      <c r="AA601" s="1133">
        <f t="shared" si="901"/>
        <v>1</v>
      </c>
      <c r="AB601" s="1128">
        <f>IF(ISERROR(VLOOKUP(VLOOKUP($A601, 'E4 TB Allocation Details'!$A$18:$L$214, MATCH("Customer ID", 'E4 TB Allocation Details'!$A$18:$L$18, 0),FALSE), 'E2 Allocators'!$B$15:$W$358, MATCH(AB$17, 'E2 Allocators'!$B$15:$W$15, 0),FALSE)), 0, VLOOKUP(VLOOKUP($A601, 'E4 TB Allocation Details'!$A$18:$L$214, MATCH("Customer ID", 'E4 TB Allocation Details'!$A$18:$L$18, 0),FALSE), 'E2 Allocators'!$B$15:$W$358, MATCH(AB$17, 'E2 Allocators'!$B$15:$W$15, 0),FALSE))</f>
        <v>0</v>
      </c>
      <c r="AC601" s="1128">
        <f>IF(ISERROR(VLOOKUP(VLOOKUP($A601, 'E4 TB Allocation Details'!$A$18:$L$214, MATCH("Customer ID", 'E4 TB Allocation Details'!$A$18:$L$18, 0),FALSE), 'E2 Allocators'!$B$15:$W$358, MATCH(AC$17, 'E2 Allocators'!$B$15:$W$15, 0),FALSE)), 0, VLOOKUP(VLOOKUP($A601, 'E4 TB Allocation Details'!$A$18:$L$214, MATCH("Customer ID", 'E4 TB Allocation Details'!$A$18:$L$18, 0),FALSE), 'E2 Allocators'!$B$15:$W$358, MATCH(AC$17, 'E2 Allocators'!$B$15:$W$15, 0),FALSE))</f>
        <v>0</v>
      </c>
      <c r="AD601" s="1128">
        <f>IF(ISERROR(VLOOKUP(VLOOKUP($A601, 'E4 TB Allocation Details'!$A$18:$L$214, MATCH("Customer ID", 'E4 TB Allocation Details'!$A$18:$L$18, 0),FALSE), 'E2 Allocators'!$B$15:$W$358, MATCH(AD$17, 'E2 Allocators'!$B$15:$W$15, 0),FALSE)), 0, VLOOKUP(VLOOKUP($A601, 'E4 TB Allocation Details'!$A$18:$L$214, MATCH("Customer ID", 'E4 TB Allocation Details'!$A$18:$L$18, 0),FALSE), 'E2 Allocators'!$B$15:$W$358, MATCH(AD$17, 'E2 Allocators'!$B$15:$W$15, 0),FALSE))</f>
        <v>0</v>
      </c>
      <c r="AE601" s="1128">
        <f>IF(ISERROR(VLOOKUP(VLOOKUP($A601, 'E4 TB Allocation Details'!$A$18:$L$214, MATCH("Customer ID", 'E4 TB Allocation Details'!$A$18:$L$18, 0),FALSE), 'E2 Allocators'!$B$15:$W$358, MATCH(AE$17, 'E2 Allocators'!$B$15:$W$15, 0),FALSE)), 0, VLOOKUP(VLOOKUP($A601, 'E4 TB Allocation Details'!$A$18:$L$214, MATCH("Customer ID", 'E4 TB Allocation Details'!$A$18:$L$18, 0),FALSE), 'E2 Allocators'!$B$15:$W$358, MATCH(AE$17, 'E2 Allocators'!$B$15:$W$15, 0),FALSE))</f>
        <v>0</v>
      </c>
      <c r="AF601" s="1128">
        <f>IF(ISERROR(VLOOKUP(VLOOKUP($A601, 'E4 TB Allocation Details'!$A$18:$L$214, MATCH("Customer ID", 'E4 TB Allocation Details'!$A$18:$L$18, 0),FALSE), 'E2 Allocators'!$B$15:$W$358, MATCH(AF$17, 'E2 Allocators'!$B$15:$W$15, 0),FALSE)), 0, VLOOKUP(VLOOKUP($A601, 'E4 TB Allocation Details'!$A$18:$L$214, MATCH("Customer ID", 'E4 TB Allocation Details'!$A$18:$L$18, 0),FALSE), 'E2 Allocators'!$B$15:$W$358, MATCH(AF$17, 'E2 Allocators'!$B$15:$W$15, 0),FALSE))</f>
        <v>0</v>
      </c>
      <c r="AG601" s="1128">
        <f>IF(ISERROR(VLOOKUP(VLOOKUP($A601, 'E4 TB Allocation Details'!$A$18:$L$214, MATCH("Customer ID", 'E4 TB Allocation Details'!$A$18:$L$18, 0),FALSE), 'E2 Allocators'!$B$15:$W$358, MATCH(AG$17, 'E2 Allocators'!$B$15:$W$15, 0),FALSE)), 0, VLOOKUP(VLOOKUP($A601, 'E4 TB Allocation Details'!$A$18:$L$214, MATCH("Customer ID", 'E4 TB Allocation Details'!$A$18:$L$18, 0),FALSE), 'E2 Allocators'!$B$15:$W$358, MATCH(AG$17, 'E2 Allocators'!$B$15:$W$15, 0),FALSE))</f>
        <v>0</v>
      </c>
      <c r="AH601" s="1128">
        <f>IF(ISERROR(VLOOKUP(VLOOKUP($A601, 'E4 TB Allocation Details'!$A$18:$L$214, MATCH("Customer ID", 'E4 TB Allocation Details'!$A$18:$L$18, 0),FALSE), 'E2 Allocators'!$B$15:$W$358, MATCH(AH$17, 'E2 Allocators'!$B$15:$W$15, 0),FALSE)), 0, VLOOKUP(VLOOKUP($A601, 'E4 TB Allocation Details'!$A$18:$L$214, MATCH("Customer ID", 'E4 TB Allocation Details'!$A$18:$L$18, 0),FALSE), 'E2 Allocators'!$B$15:$W$358, MATCH(AH$17, 'E2 Allocators'!$B$15:$W$15, 0),FALSE))</f>
        <v>0</v>
      </c>
      <c r="AI601" s="1128">
        <f>IF(ISERROR(VLOOKUP(VLOOKUP($A601, 'E4 TB Allocation Details'!$A$18:$L$214, MATCH("Customer ID", 'E4 TB Allocation Details'!$A$18:$L$18, 0),FALSE), 'E2 Allocators'!$B$15:$W$358, MATCH(AI$17, 'E2 Allocators'!$B$15:$W$15, 0),FALSE)), 0, VLOOKUP(VLOOKUP($A601, 'E4 TB Allocation Details'!$A$18:$L$214, MATCH("Customer ID", 'E4 TB Allocation Details'!$A$18:$L$18, 0),FALSE), 'E2 Allocators'!$B$15:$W$358, MATCH(AI$17, 'E2 Allocators'!$B$15:$W$15, 0),FALSE))</f>
        <v>0</v>
      </c>
      <c r="AJ601" s="1128">
        <f>IF(ISERROR(VLOOKUP(VLOOKUP($A601, 'E4 TB Allocation Details'!$A$18:$L$214, MATCH("Customer ID", 'E4 TB Allocation Details'!$A$18:$L$18, 0),FALSE), 'E2 Allocators'!$B$15:$W$358, MATCH(AJ$17, 'E2 Allocators'!$B$15:$W$15, 0),FALSE)), 0, VLOOKUP(VLOOKUP($A601, 'E4 TB Allocation Details'!$A$18:$L$214, MATCH("Customer ID", 'E4 TB Allocation Details'!$A$18:$L$18, 0),FALSE), 'E2 Allocators'!$B$15:$W$358, MATCH(AJ$17, 'E2 Allocators'!$B$15:$W$15, 0),FALSE))</f>
        <v>0</v>
      </c>
      <c r="AK601" s="1128">
        <f>IF(ISERROR(VLOOKUP(VLOOKUP($A601, 'E4 TB Allocation Details'!$A$18:$L$214, MATCH("Customer ID", 'E4 TB Allocation Details'!$A$18:$L$18, 0),FALSE), 'E2 Allocators'!$B$15:$W$358, MATCH(AK$17, 'E2 Allocators'!$B$15:$W$15, 0),FALSE)), 0, VLOOKUP(VLOOKUP($A601, 'E4 TB Allocation Details'!$A$18:$L$214, MATCH("Customer ID", 'E4 TB Allocation Details'!$A$18:$L$18, 0),FALSE), 'E2 Allocators'!$B$15:$W$358, MATCH(AK$17, 'E2 Allocators'!$B$15:$W$15, 0),FALSE))</f>
        <v>0</v>
      </c>
      <c r="AL601" s="1128">
        <f>IF(ISERROR(VLOOKUP(VLOOKUP($A601, 'E4 TB Allocation Details'!$A$18:$L$214, MATCH("Customer ID", 'E4 TB Allocation Details'!$A$18:$L$18, 0),FALSE), 'E2 Allocators'!$B$15:$W$358, MATCH(AL$17, 'E2 Allocators'!$B$15:$W$15, 0),FALSE)), 0, VLOOKUP(VLOOKUP($A601, 'E4 TB Allocation Details'!$A$18:$L$214, MATCH("Customer ID", 'E4 TB Allocation Details'!$A$18:$L$18, 0),FALSE), 'E2 Allocators'!$B$15:$W$358, MATCH(AL$17, 'E2 Allocators'!$B$15:$W$15, 0),FALSE))</f>
        <v>0</v>
      </c>
      <c r="AM601" s="1128">
        <f>IF(ISERROR(VLOOKUP(VLOOKUP($A601, 'E4 TB Allocation Details'!$A$18:$L$214, MATCH("Customer ID", 'E4 TB Allocation Details'!$A$18:$L$18, 0),FALSE), 'E2 Allocators'!$B$15:$W$358, MATCH(AM$17, 'E2 Allocators'!$B$15:$W$15, 0),FALSE)), 0, VLOOKUP(VLOOKUP($A601, 'E4 TB Allocation Details'!$A$18:$L$214, MATCH("Customer ID", 'E4 TB Allocation Details'!$A$18:$L$18, 0),FALSE), 'E2 Allocators'!$B$15:$W$358, MATCH(AM$17, 'E2 Allocators'!$B$15:$W$15, 0),FALSE))</f>
        <v>0</v>
      </c>
      <c r="AN601" s="1128">
        <f>IF(ISERROR(VLOOKUP(VLOOKUP($A601, 'E4 TB Allocation Details'!$A$18:$L$214, MATCH("Customer ID", 'E4 TB Allocation Details'!$A$18:$L$18, 0),FALSE), 'E2 Allocators'!$B$15:$W$358, MATCH(AN$17, 'E2 Allocators'!$B$15:$W$15, 0),FALSE)), 0, VLOOKUP(VLOOKUP($A601, 'E4 TB Allocation Details'!$A$18:$L$214, MATCH("Customer ID", 'E4 TB Allocation Details'!$A$18:$L$18, 0),FALSE), 'E2 Allocators'!$B$15:$W$358, MATCH(AN$17, 'E2 Allocators'!$B$15:$W$15, 0),FALSE))</f>
        <v>0</v>
      </c>
      <c r="AO601" s="1128">
        <f>IF(ISERROR(VLOOKUP(VLOOKUP($A601, 'E4 TB Allocation Details'!$A$18:$L$214, MATCH("Customer ID", 'E4 TB Allocation Details'!$A$18:$L$18, 0),FALSE), 'E2 Allocators'!$B$15:$W$358, MATCH(AO$17, 'E2 Allocators'!$B$15:$W$15, 0),FALSE)), 0, VLOOKUP(VLOOKUP($A601, 'E4 TB Allocation Details'!$A$18:$L$214, MATCH("Customer ID", 'E4 TB Allocation Details'!$A$18:$L$18, 0),FALSE), 'E2 Allocators'!$B$15:$W$358, MATCH(AO$17, 'E2 Allocators'!$B$15:$W$15, 0),FALSE))</f>
        <v>0</v>
      </c>
      <c r="AP601" s="1128">
        <f>IF(ISERROR(VLOOKUP(VLOOKUP($A601, 'E4 TB Allocation Details'!$A$18:$L$214, MATCH("Customer ID", 'E4 TB Allocation Details'!$A$18:$L$18, 0),FALSE), 'E2 Allocators'!$B$15:$W$358, MATCH(AP$17, 'E2 Allocators'!$B$15:$W$15, 0),FALSE)), 0, VLOOKUP(VLOOKUP($A601, 'E4 TB Allocation Details'!$A$18:$L$214, MATCH("Customer ID", 'E4 TB Allocation Details'!$A$18:$L$18, 0),FALSE), 'E2 Allocators'!$B$15:$W$358, MATCH(AP$17, 'E2 Allocators'!$B$15:$W$15, 0),FALSE))</f>
        <v>0</v>
      </c>
      <c r="AQ601" s="1128">
        <f>IF(ISERROR(VLOOKUP(VLOOKUP($A601, 'E4 TB Allocation Details'!$A$18:$L$214, MATCH("Customer ID", 'E4 TB Allocation Details'!$A$18:$L$18, 0),FALSE), 'E2 Allocators'!$B$15:$W$358, MATCH(AQ$17, 'E2 Allocators'!$B$15:$W$15, 0),FALSE)), 0, VLOOKUP(VLOOKUP($A601, 'E4 TB Allocation Details'!$A$18:$L$214, MATCH("Customer ID", 'E4 TB Allocation Details'!$A$18:$L$18, 0),FALSE), 'E2 Allocators'!$B$15:$W$358, MATCH(AQ$17, 'E2 Allocators'!$B$15:$W$15, 0),FALSE))</f>
        <v>0</v>
      </c>
      <c r="AR601" s="1128">
        <f>IF(ISERROR(VLOOKUP(VLOOKUP($A601, 'E4 TB Allocation Details'!$A$18:$L$214, MATCH("Customer ID", 'E4 TB Allocation Details'!$A$18:$L$18, 0),FALSE), 'E2 Allocators'!$B$15:$W$358, MATCH(AR$17, 'E2 Allocators'!$B$15:$W$15, 0),FALSE)), 0, VLOOKUP(VLOOKUP($A601, 'E4 TB Allocation Details'!$A$18:$L$214, MATCH("Customer ID", 'E4 TB Allocation Details'!$A$18:$L$18, 0),FALSE), 'E2 Allocators'!$B$15:$W$358, MATCH(AR$17, 'E2 Allocators'!$B$15:$W$15, 0),FALSE))</f>
        <v>0</v>
      </c>
      <c r="AS601" s="1128">
        <f>IF(ISERROR(VLOOKUP(VLOOKUP($A601, 'E4 TB Allocation Details'!$A$18:$L$214, MATCH("Customer ID", 'E4 TB Allocation Details'!$A$18:$L$18, 0),FALSE), 'E2 Allocators'!$B$15:$W$358, MATCH(AS$17, 'E2 Allocators'!$B$15:$W$15, 0),FALSE)), 0, VLOOKUP(VLOOKUP($A601, 'E4 TB Allocation Details'!$A$18:$L$214, MATCH("Customer ID", 'E4 TB Allocation Details'!$A$18:$L$18, 0),FALSE), 'E2 Allocators'!$B$15:$W$358, MATCH(AS$17, 'E2 Allocators'!$B$15:$W$15, 0),FALSE))</f>
        <v>0</v>
      </c>
      <c r="AT601" s="1128">
        <f>IF(ISERROR(VLOOKUP(VLOOKUP($A601, 'E4 TB Allocation Details'!$A$18:$L$214, MATCH("Customer ID", 'E4 TB Allocation Details'!$A$18:$L$18, 0),FALSE), 'E2 Allocators'!$B$15:$W$358, MATCH(AT$17, 'E2 Allocators'!$B$15:$W$15, 0),FALSE)), 0, VLOOKUP(VLOOKUP($A601, 'E4 TB Allocation Details'!$A$18:$L$214, MATCH("Customer ID", 'E4 TB Allocation Details'!$A$18:$L$18, 0),FALSE), 'E2 Allocators'!$B$15:$W$358, MATCH(AT$17, 'E2 Allocators'!$B$15:$W$15, 0),FALSE))</f>
        <v>0</v>
      </c>
      <c r="AU601" s="1128">
        <f>IF(ISERROR(VLOOKUP(VLOOKUP($A601, 'E4 TB Allocation Details'!$A$18:$L$214, MATCH("Customer ID", 'E4 TB Allocation Details'!$A$18:$L$18, 0),FALSE), 'E2 Allocators'!$B$15:$W$358, MATCH(AU$17, 'E2 Allocators'!$B$15:$W$15, 0),FALSE)), 0, VLOOKUP(VLOOKUP($A601, 'E4 TB Allocation Details'!$A$18:$L$214, MATCH("Customer ID", 'E4 TB Allocation Details'!$A$18:$L$18, 0),FALSE), 'E2 Allocators'!$B$15:$W$358, MATCH(AU$17, 'E2 Allocators'!$B$15:$W$15, 0),FALSE))</f>
        <v>0</v>
      </c>
      <c r="AV601" s="1133">
        <f t="shared" si="902"/>
        <v>0</v>
      </c>
      <c r="AW601" s="1130"/>
      <c r="AX601" s="1130"/>
      <c r="AY601" s="1130"/>
      <c r="AZ601" s="1130"/>
      <c r="BA601" s="1130"/>
      <c r="BB601" s="1130"/>
      <c r="BC601" s="1130"/>
      <c r="BD601" s="1130"/>
      <c r="BE601" s="1130"/>
      <c r="BF601" s="1130"/>
      <c r="BG601" s="1130"/>
      <c r="BH601" s="1130"/>
      <c r="BI601" s="1130"/>
      <c r="BJ601" s="1130"/>
      <c r="BK601" s="1130"/>
      <c r="BL601" s="1130"/>
      <c r="BM601" s="1130"/>
      <c r="BN601" s="1130"/>
      <c r="BO601" s="1130"/>
      <c r="BP601" s="1130"/>
      <c r="BQ601" s="1131"/>
    </row>
    <row r="602" spans="1:69" s="208" customFormat="1" ht="12.75" x14ac:dyDescent="0.2">
      <c r="A602" s="1132">
        <v>1810</v>
      </c>
      <c r="B602" s="1125" t="s">
        <v>285</v>
      </c>
      <c r="C602" s="1126"/>
      <c r="D602" s="1127"/>
      <c r="E602" s="1127"/>
      <c r="F602" s="1127"/>
      <c r="G602" s="1128">
        <f>IF(ISERROR(VLOOKUP(VLOOKUP($A602, 'E4 TB Allocation Details'!$A$18:$L$214, MATCH("Demand ID", 'E4 TB Allocation Details'!$A$18:$L$18, 0),FALSE), 'E2 Allocators'!$B$15:$W$358, MATCH(G$17, 'E2 Allocators'!$B$15:$W$15, 0),FALSE)), 0, VLOOKUP(VLOOKUP($A602, 'E4 TB Allocation Details'!$A$18:$L$214, MATCH("Demand ID", 'E4 TB Allocation Details'!$A$18:$L$18, 0),FALSE), 'E2 Allocators'!$B$15:$W$358, MATCH(G$17, 'E2 Allocators'!$B$15:$W$15, 0),FALSE))</f>
        <v>0</v>
      </c>
      <c r="H602" s="1128">
        <f>IF(ISERROR(VLOOKUP(VLOOKUP($A602, 'E4 TB Allocation Details'!$A$18:$L$214, MATCH("Demand ID", 'E4 TB Allocation Details'!$A$18:$L$18, 0),FALSE), 'E2 Allocators'!$B$15:$W$358, MATCH(H$17, 'E2 Allocators'!$B$15:$W$15, 0),FALSE)), 0, VLOOKUP(VLOOKUP($A602, 'E4 TB Allocation Details'!$A$18:$L$214, MATCH("Demand ID", 'E4 TB Allocation Details'!$A$18:$L$18, 0),FALSE), 'E2 Allocators'!$B$15:$W$358, MATCH(H$17, 'E2 Allocators'!$B$15:$W$15, 0),FALSE))</f>
        <v>0</v>
      </c>
      <c r="I602" s="1128">
        <f>IF(ISERROR(VLOOKUP(VLOOKUP($A602, 'E4 TB Allocation Details'!$A$18:$L$214, MATCH("Demand ID", 'E4 TB Allocation Details'!$A$18:$L$18, 0),FALSE), 'E2 Allocators'!$B$15:$W$358, MATCH(I$17, 'E2 Allocators'!$B$15:$W$15, 0),FALSE)), 0, VLOOKUP(VLOOKUP($A602, 'E4 TB Allocation Details'!$A$18:$L$214, MATCH("Demand ID", 'E4 TB Allocation Details'!$A$18:$L$18, 0),FALSE), 'E2 Allocators'!$B$15:$W$358, MATCH(I$17, 'E2 Allocators'!$B$15:$W$15, 0),FALSE))</f>
        <v>0</v>
      </c>
      <c r="J602" s="1128">
        <f>IF(ISERROR(VLOOKUP(VLOOKUP($A602, 'E4 TB Allocation Details'!$A$18:$L$214, MATCH("Demand ID", 'E4 TB Allocation Details'!$A$18:$L$18, 0),FALSE), 'E2 Allocators'!$B$15:$W$358, MATCH(J$17, 'E2 Allocators'!$B$15:$W$15, 0),FALSE)), 0, VLOOKUP(VLOOKUP($A602, 'E4 TB Allocation Details'!$A$18:$L$214, MATCH("Demand ID", 'E4 TB Allocation Details'!$A$18:$L$18, 0),FALSE), 'E2 Allocators'!$B$15:$W$358, MATCH(J$17, 'E2 Allocators'!$B$15:$W$15, 0),FALSE))</f>
        <v>0</v>
      </c>
      <c r="K602" s="1128">
        <f>IF(ISERROR(VLOOKUP(VLOOKUP($A602, 'E4 TB Allocation Details'!$A$18:$L$214, MATCH("Demand ID", 'E4 TB Allocation Details'!$A$18:$L$18, 0),FALSE), 'E2 Allocators'!$B$15:$W$358, MATCH(K$17, 'E2 Allocators'!$B$15:$W$15, 0),FALSE)), 0, VLOOKUP(VLOOKUP($A602, 'E4 TB Allocation Details'!$A$18:$L$214, MATCH("Demand ID", 'E4 TB Allocation Details'!$A$18:$L$18, 0),FALSE), 'E2 Allocators'!$B$15:$W$358, MATCH(K$17, 'E2 Allocators'!$B$15:$W$15, 0),FALSE))</f>
        <v>0</v>
      </c>
      <c r="L602" s="1128">
        <f>IF(ISERROR(VLOOKUP(VLOOKUP($A602, 'E4 TB Allocation Details'!$A$18:$L$214, MATCH("Demand ID", 'E4 TB Allocation Details'!$A$18:$L$18, 0),FALSE), 'E2 Allocators'!$B$15:$W$358, MATCH(L$17, 'E2 Allocators'!$B$15:$W$15, 0),FALSE)), 0, VLOOKUP(VLOOKUP($A602, 'E4 TB Allocation Details'!$A$18:$L$214, MATCH("Demand ID", 'E4 TB Allocation Details'!$A$18:$L$18, 0),FALSE), 'E2 Allocators'!$B$15:$W$358, MATCH(L$17, 'E2 Allocators'!$B$15:$W$15, 0),FALSE))</f>
        <v>0</v>
      </c>
      <c r="M602" s="1128">
        <f>IF(ISERROR(VLOOKUP(VLOOKUP($A602, 'E4 TB Allocation Details'!$A$18:$L$214, MATCH("Demand ID", 'E4 TB Allocation Details'!$A$18:$L$18, 0),FALSE), 'E2 Allocators'!$B$15:$W$358, MATCH(M$17, 'E2 Allocators'!$B$15:$W$15, 0),FALSE)), 0, VLOOKUP(VLOOKUP($A602, 'E4 TB Allocation Details'!$A$18:$L$214, MATCH("Demand ID", 'E4 TB Allocation Details'!$A$18:$L$18, 0),FALSE), 'E2 Allocators'!$B$15:$W$358, MATCH(M$17, 'E2 Allocators'!$B$15:$W$15, 0),FALSE))</f>
        <v>0</v>
      </c>
      <c r="N602" s="1128">
        <f>IF(ISERROR(VLOOKUP(VLOOKUP($A602, 'E4 TB Allocation Details'!$A$18:$L$214, MATCH("Demand ID", 'E4 TB Allocation Details'!$A$18:$L$18, 0),FALSE), 'E2 Allocators'!$B$15:$W$358, MATCH(N$17, 'E2 Allocators'!$B$15:$W$15, 0),FALSE)), 0, VLOOKUP(VLOOKUP($A602, 'E4 TB Allocation Details'!$A$18:$L$214, MATCH("Demand ID", 'E4 TB Allocation Details'!$A$18:$L$18, 0),FALSE), 'E2 Allocators'!$B$15:$W$358, MATCH(N$17, 'E2 Allocators'!$B$15:$W$15, 0),FALSE))</f>
        <v>0</v>
      </c>
      <c r="O602" s="1128">
        <f>IF(ISERROR(VLOOKUP(VLOOKUP($A602, 'E4 TB Allocation Details'!$A$18:$L$214, MATCH("Demand ID", 'E4 TB Allocation Details'!$A$18:$L$18, 0),FALSE), 'E2 Allocators'!$B$15:$W$358, MATCH(O$17, 'E2 Allocators'!$B$15:$W$15, 0),FALSE)), 0, VLOOKUP(VLOOKUP($A602, 'E4 TB Allocation Details'!$A$18:$L$214, MATCH("Demand ID", 'E4 TB Allocation Details'!$A$18:$L$18, 0),FALSE), 'E2 Allocators'!$B$15:$W$358, MATCH(O$17, 'E2 Allocators'!$B$15:$W$15, 0),FALSE))</f>
        <v>0</v>
      </c>
      <c r="P602" s="1128">
        <f>IF(ISERROR(VLOOKUP(VLOOKUP($A602, 'E4 TB Allocation Details'!$A$18:$L$214, MATCH("Demand ID", 'E4 TB Allocation Details'!$A$18:$L$18, 0),FALSE), 'E2 Allocators'!$B$15:$W$358, MATCH(P$17, 'E2 Allocators'!$B$15:$W$15, 0),FALSE)), 0, VLOOKUP(VLOOKUP($A602, 'E4 TB Allocation Details'!$A$18:$L$214, MATCH("Demand ID", 'E4 TB Allocation Details'!$A$18:$L$18, 0),FALSE), 'E2 Allocators'!$B$15:$W$358, MATCH(P$17, 'E2 Allocators'!$B$15:$W$15, 0),FALSE))</f>
        <v>0</v>
      </c>
      <c r="Q602" s="1128">
        <f>IF(ISERROR(VLOOKUP(VLOOKUP($A602, 'E4 TB Allocation Details'!$A$18:$L$214, MATCH("Demand ID", 'E4 TB Allocation Details'!$A$18:$L$18, 0),FALSE), 'E2 Allocators'!$B$15:$W$358, MATCH(Q$17, 'E2 Allocators'!$B$15:$W$15, 0),FALSE)), 0, VLOOKUP(VLOOKUP($A602, 'E4 TB Allocation Details'!$A$18:$L$214, MATCH("Demand ID", 'E4 TB Allocation Details'!$A$18:$L$18, 0),FALSE), 'E2 Allocators'!$B$15:$W$358, MATCH(Q$17, 'E2 Allocators'!$B$15:$W$15, 0),FALSE))</f>
        <v>0</v>
      </c>
      <c r="R602" s="1128">
        <f>IF(ISERROR(VLOOKUP(VLOOKUP($A602, 'E4 TB Allocation Details'!$A$18:$L$214, MATCH("Demand ID", 'E4 TB Allocation Details'!$A$18:$L$18, 0),FALSE), 'E2 Allocators'!$B$15:$W$358, MATCH(R$17, 'E2 Allocators'!$B$15:$W$15, 0),FALSE)), 0, VLOOKUP(VLOOKUP($A602, 'E4 TB Allocation Details'!$A$18:$L$214, MATCH("Demand ID", 'E4 TB Allocation Details'!$A$18:$L$18, 0),FALSE), 'E2 Allocators'!$B$15:$W$358, MATCH(R$17, 'E2 Allocators'!$B$15:$W$15, 0),FALSE))</f>
        <v>0</v>
      </c>
      <c r="S602" s="1128">
        <f>IF(ISERROR(VLOOKUP(VLOOKUP($A602, 'E4 TB Allocation Details'!$A$18:$L$214, MATCH("Demand ID", 'E4 TB Allocation Details'!$A$18:$L$18, 0),FALSE), 'E2 Allocators'!$B$15:$W$358, MATCH(S$17, 'E2 Allocators'!$B$15:$W$15, 0),FALSE)), 0, VLOOKUP(VLOOKUP($A602, 'E4 TB Allocation Details'!$A$18:$L$214, MATCH("Demand ID", 'E4 TB Allocation Details'!$A$18:$L$18, 0),FALSE), 'E2 Allocators'!$B$15:$W$358, MATCH(S$17, 'E2 Allocators'!$B$15:$W$15, 0),FALSE))</f>
        <v>0</v>
      </c>
      <c r="T602" s="1128">
        <f>IF(ISERROR(VLOOKUP(VLOOKUP($A602, 'E4 TB Allocation Details'!$A$18:$L$214, MATCH("Demand ID", 'E4 TB Allocation Details'!$A$18:$L$18, 0),FALSE), 'E2 Allocators'!$B$15:$W$358, MATCH(T$17, 'E2 Allocators'!$B$15:$W$15, 0),FALSE)), 0, VLOOKUP(VLOOKUP($A602, 'E4 TB Allocation Details'!$A$18:$L$214, MATCH("Demand ID", 'E4 TB Allocation Details'!$A$18:$L$18, 0),FALSE), 'E2 Allocators'!$B$15:$W$358, MATCH(T$17, 'E2 Allocators'!$B$15:$W$15, 0),FALSE))</f>
        <v>0</v>
      </c>
      <c r="U602" s="1128">
        <f>IF(ISERROR(VLOOKUP(VLOOKUP($A602, 'E4 TB Allocation Details'!$A$18:$L$214, MATCH("Demand ID", 'E4 TB Allocation Details'!$A$18:$L$18, 0),FALSE), 'E2 Allocators'!$B$15:$W$358, MATCH(U$17, 'E2 Allocators'!$B$15:$W$15, 0),FALSE)), 0, VLOOKUP(VLOOKUP($A602, 'E4 TB Allocation Details'!$A$18:$L$214, MATCH("Demand ID", 'E4 TB Allocation Details'!$A$18:$L$18, 0),FALSE), 'E2 Allocators'!$B$15:$W$358, MATCH(U$17, 'E2 Allocators'!$B$15:$W$15, 0),FALSE))</f>
        <v>0</v>
      </c>
      <c r="V602" s="1128">
        <f>IF(ISERROR(VLOOKUP(VLOOKUP($A602, 'E4 TB Allocation Details'!$A$18:$L$214, MATCH("Demand ID", 'E4 TB Allocation Details'!$A$18:$L$18, 0),FALSE), 'E2 Allocators'!$B$15:$W$358, MATCH(V$17, 'E2 Allocators'!$B$15:$W$15, 0),FALSE)), 0, VLOOKUP(VLOOKUP($A602, 'E4 TB Allocation Details'!$A$18:$L$214, MATCH("Demand ID", 'E4 TB Allocation Details'!$A$18:$L$18, 0),FALSE), 'E2 Allocators'!$B$15:$W$358, MATCH(V$17, 'E2 Allocators'!$B$15:$W$15, 0),FALSE))</f>
        <v>0</v>
      </c>
      <c r="W602" s="1128">
        <f>IF(ISERROR(VLOOKUP(VLOOKUP($A602, 'E4 TB Allocation Details'!$A$18:$L$214, MATCH("Demand ID", 'E4 TB Allocation Details'!$A$18:$L$18, 0),FALSE), 'E2 Allocators'!$B$15:$W$358, MATCH(W$17, 'E2 Allocators'!$B$15:$W$15, 0),FALSE)), 0, VLOOKUP(VLOOKUP($A602, 'E4 TB Allocation Details'!$A$18:$L$214, MATCH("Demand ID", 'E4 TB Allocation Details'!$A$18:$L$18, 0),FALSE), 'E2 Allocators'!$B$15:$W$358, MATCH(W$17, 'E2 Allocators'!$B$15:$W$15, 0),FALSE))</f>
        <v>0</v>
      </c>
      <c r="X602" s="1128">
        <f>IF(ISERROR(VLOOKUP(VLOOKUP($A602, 'E4 TB Allocation Details'!$A$18:$L$214, MATCH("Demand ID", 'E4 TB Allocation Details'!$A$18:$L$18, 0),FALSE), 'E2 Allocators'!$B$15:$W$358, MATCH(X$17, 'E2 Allocators'!$B$15:$W$15, 0),FALSE)), 0, VLOOKUP(VLOOKUP($A602, 'E4 TB Allocation Details'!$A$18:$L$214, MATCH("Demand ID", 'E4 TB Allocation Details'!$A$18:$L$18, 0),FALSE), 'E2 Allocators'!$B$15:$W$358, MATCH(X$17, 'E2 Allocators'!$B$15:$W$15, 0),FALSE))</f>
        <v>0</v>
      </c>
      <c r="Y602" s="1128">
        <f>IF(ISERROR(VLOOKUP(VLOOKUP($A602, 'E4 TB Allocation Details'!$A$18:$L$214, MATCH("Demand ID", 'E4 TB Allocation Details'!$A$18:$L$18, 0),FALSE), 'E2 Allocators'!$B$15:$W$358, MATCH(Y$17, 'E2 Allocators'!$B$15:$W$15, 0),FALSE)), 0, VLOOKUP(VLOOKUP($A602, 'E4 TB Allocation Details'!$A$18:$L$214, MATCH("Demand ID", 'E4 TB Allocation Details'!$A$18:$L$18, 0),FALSE), 'E2 Allocators'!$B$15:$W$358, MATCH(Y$17, 'E2 Allocators'!$B$15:$W$15, 0),FALSE))</f>
        <v>0</v>
      </c>
      <c r="Z602" s="1128">
        <f>IF(ISERROR(VLOOKUP(VLOOKUP($A602, 'E4 TB Allocation Details'!$A$18:$L$214, MATCH("Demand ID", 'E4 TB Allocation Details'!$A$18:$L$18, 0),FALSE), 'E2 Allocators'!$B$15:$W$358, MATCH(Z$17, 'E2 Allocators'!$B$15:$W$15, 0),FALSE)), 0, VLOOKUP(VLOOKUP($A602, 'E4 TB Allocation Details'!$A$18:$L$214, MATCH("Demand ID", 'E4 TB Allocation Details'!$A$18:$L$18, 0),FALSE), 'E2 Allocators'!$B$15:$W$358, MATCH(Z$17, 'E2 Allocators'!$B$15:$W$15, 0),FALSE))</f>
        <v>0</v>
      </c>
      <c r="AA602" s="1133">
        <f t="shared" si="901"/>
        <v>0</v>
      </c>
      <c r="AB602" s="1128">
        <f>IF(ISERROR(VLOOKUP(VLOOKUP($A602, 'E4 TB Allocation Details'!$A$18:$L$214, MATCH("Customer ID", 'E4 TB Allocation Details'!$A$18:$L$18, 0),FALSE), 'E2 Allocators'!$B$15:$W$358, MATCH(AB$17, 'E2 Allocators'!$B$15:$W$15, 0),FALSE)), 0, VLOOKUP(VLOOKUP($A602, 'E4 TB Allocation Details'!$A$18:$L$214, MATCH("Customer ID", 'E4 TB Allocation Details'!$A$18:$L$18, 0),FALSE), 'E2 Allocators'!$B$15:$W$358, MATCH(AB$17, 'E2 Allocators'!$B$15:$W$15, 0),FALSE))</f>
        <v>0</v>
      </c>
      <c r="AC602" s="1128">
        <f>IF(ISERROR(VLOOKUP(VLOOKUP($A602, 'E4 TB Allocation Details'!$A$18:$L$214, MATCH("Customer ID", 'E4 TB Allocation Details'!$A$18:$L$18, 0),FALSE), 'E2 Allocators'!$B$15:$W$358, MATCH(AC$17, 'E2 Allocators'!$B$15:$W$15, 0),FALSE)), 0, VLOOKUP(VLOOKUP($A602, 'E4 TB Allocation Details'!$A$18:$L$214, MATCH("Customer ID", 'E4 TB Allocation Details'!$A$18:$L$18, 0),FALSE), 'E2 Allocators'!$B$15:$W$358, MATCH(AC$17, 'E2 Allocators'!$B$15:$W$15, 0),FALSE))</f>
        <v>0</v>
      </c>
      <c r="AD602" s="1128">
        <f>IF(ISERROR(VLOOKUP(VLOOKUP($A602, 'E4 TB Allocation Details'!$A$18:$L$214, MATCH("Customer ID", 'E4 TB Allocation Details'!$A$18:$L$18, 0),FALSE), 'E2 Allocators'!$B$15:$W$358, MATCH(AD$17, 'E2 Allocators'!$B$15:$W$15, 0),FALSE)), 0, VLOOKUP(VLOOKUP($A602, 'E4 TB Allocation Details'!$A$18:$L$214, MATCH("Customer ID", 'E4 TB Allocation Details'!$A$18:$L$18, 0),FALSE), 'E2 Allocators'!$B$15:$W$358, MATCH(AD$17, 'E2 Allocators'!$B$15:$W$15, 0),FALSE))</f>
        <v>0</v>
      </c>
      <c r="AE602" s="1128">
        <f>IF(ISERROR(VLOOKUP(VLOOKUP($A602, 'E4 TB Allocation Details'!$A$18:$L$214, MATCH("Customer ID", 'E4 TB Allocation Details'!$A$18:$L$18, 0),FALSE), 'E2 Allocators'!$B$15:$W$358, MATCH(AE$17, 'E2 Allocators'!$B$15:$W$15, 0),FALSE)), 0, VLOOKUP(VLOOKUP($A602, 'E4 TB Allocation Details'!$A$18:$L$214, MATCH("Customer ID", 'E4 TB Allocation Details'!$A$18:$L$18, 0),FALSE), 'E2 Allocators'!$B$15:$W$358, MATCH(AE$17, 'E2 Allocators'!$B$15:$W$15, 0),FALSE))</f>
        <v>0</v>
      </c>
      <c r="AF602" s="1128">
        <f>IF(ISERROR(VLOOKUP(VLOOKUP($A602, 'E4 TB Allocation Details'!$A$18:$L$214, MATCH("Customer ID", 'E4 TB Allocation Details'!$A$18:$L$18, 0),FALSE), 'E2 Allocators'!$B$15:$W$358, MATCH(AF$17, 'E2 Allocators'!$B$15:$W$15, 0),FALSE)), 0, VLOOKUP(VLOOKUP($A602, 'E4 TB Allocation Details'!$A$18:$L$214, MATCH("Customer ID", 'E4 TB Allocation Details'!$A$18:$L$18, 0),FALSE), 'E2 Allocators'!$B$15:$W$358, MATCH(AF$17, 'E2 Allocators'!$B$15:$W$15, 0),FALSE))</f>
        <v>0</v>
      </c>
      <c r="AG602" s="1128">
        <f>IF(ISERROR(VLOOKUP(VLOOKUP($A602, 'E4 TB Allocation Details'!$A$18:$L$214, MATCH("Customer ID", 'E4 TB Allocation Details'!$A$18:$L$18, 0),FALSE), 'E2 Allocators'!$B$15:$W$358, MATCH(AG$17, 'E2 Allocators'!$B$15:$W$15, 0),FALSE)), 0, VLOOKUP(VLOOKUP($A602, 'E4 TB Allocation Details'!$A$18:$L$214, MATCH("Customer ID", 'E4 TB Allocation Details'!$A$18:$L$18, 0),FALSE), 'E2 Allocators'!$B$15:$W$358, MATCH(AG$17, 'E2 Allocators'!$B$15:$W$15, 0),FALSE))</f>
        <v>0</v>
      </c>
      <c r="AH602" s="1128">
        <f>IF(ISERROR(VLOOKUP(VLOOKUP($A602, 'E4 TB Allocation Details'!$A$18:$L$214, MATCH("Customer ID", 'E4 TB Allocation Details'!$A$18:$L$18, 0),FALSE), 'E2 Allocators'!$B$15:$W$358, MATCH(AH$17, 'E2 Allocators'!$B$15:$W$15, 0),FALSE)), 0, VLOOKUP(VLOOKUP($A602, 'E4 TB Allocation Details'!$A$18:$L$214, MATCH("Customer ID", 'E4 TB Allocation Details'!$A$18:$L$18, 0),FALSE), 'E2 Allocators'!$B$15:$W$358, MATCH(AH$17, 'E2 Allocators'!$B$15:$W$15, 0),FALSE))</f>
        <v>0</v>
      </c>
      <c r="AI602" s="1128">
        <f>IF(ISERROR(VLOOKUP(VLOOKUP($A602, 'E4 TB Allocation Details'!$A$18:$L$214, MATCH("Customer ID", 'E4 TB Allocation Details'!$A$18:$L$18, 0),FALSE), 'E2 Allocators'!$B$15:$W$358, MATCH(AI$17, 'E2 Allocators'!$B$15:$W$15, 0),FALSE)), 0, VLOOKUP(VLOOKUP($A602, 'E4 TB Allocation Details'!$A$18:$L$214, MATCH("Customer ID", 'E4 TB Allocation Details'!$A$18:$L$18, 0),FALSE), 'E2 Allocators'!$B$15:$W$358, MATCH(AI$17, 'E2 Allocators'!$B$15:$W$15, 0),FALSE))</f>
        <v>0</v>
      </c>
      <c r="AJ602" s="1128">
        <f>IF(ISERROR(VLOOKUP(VLOOKUP($A602, 'E4 TB Allocation Details'!$A$18:$L$214, MATCH("Customer ID", 'E4 TB Allocation Details'!$A$18:$L$18, 0),FALSE), 'E2 Allocators'!$B$15:$W$358, MATCH(AJ$17, 'E2 Allocators'!$B$15:$W$15, 0),FALSE)), 0, VLOOKUP(VLOOKUP($A602, 'E4 TB Allocation Details'!$A$18:$L$214, MATCH("Customer ID", 'E4 TB Allocation Details'!$A$18:$L$18, 0),FALSE), 'E2 Allocators'!$B$15:$W$358, MATCH(AJ$17, 'E2 Allocators'!$B$15:$W$15, 0),FALSE))</f>
        <v>0</v>
      </c>
      <c r="AK602" s="1128">
        <f>IF(ISERROR(VLOOKUP(VLOOKUP($A602, 'E4 TB Allocation Details'!$A$18:$L$214, MATCH("Customer ID", 'E4 TB Allocation Details'!$A$18:$L$18, 0),FALSE), 'E2 Allocators'!$B$15:$W$358, MATCH(AK$17, 'E2 Allocators'!$B$15:$W$15, 0),FALSE)), 0, VLOOKUP(VLOOKUP($A602, 'E4 TB Allocation Details'!$A$18:$L$214, MATCH("Customer ID", 'E4 TB Allocation Details'!$A$18:$L$18, 0),FALSE), 'E2 Allocators'!$B$15:$W$358, MATCH(AK$17, 'E2 Allocators'!$B$15:$W$15, 0),FALSE))</f>
        <v>0</v>
      </c>
      <c r="AL602" s="1128">
        <f>IF(ISERROR(VLOOKUP(VLOOKUP($A602, 'E4 TB Allocation Details'!$A$18:$L$214, MATCH("Customer ID", 'E4 TB Allocation Details'!$A$18:$L$18, 0),FALSE), 'E2 Allocators'!$B$15:$W$358, MATCH(AL$17, 'E2 Allocators'!$B$15:$W$15, 0),FALSE)), 0, VLOOKUP(VLOOKUP($A602, 'E4 TB Allocation Details'!$A$18:$L$214, MATCH("Customer ID", 'E4 TB Allocation Details'!$A$18:$L$18, 0),FALSE), 'E2 Allocators'!$B$15:$W$358, MATCH(AL$17, 'E2 Allocators'!$B$15:$W$15, 0),FALSE))</f>
        <v>0</v>
      </c>
      <c r="AM602" s="1128">
        <f>IF(ISERROR(VLOOKUP(VLOOKUP($A602, 'E4 TB Allocation Details'!$A$18:$L$214, MATCH("Customer ID", 'E4 TB Allocation Details'!$A$18:$L$18, 0),FALSE), 'E2 Allocators'!$B$15:$W$358, MATCH(AM$17, 'E2 Allocators'!$B$15:$W$15, 0),FALSE)), 0, VLOOKUP(VLOOKUP($A602, 'E4 TB Allocation Details'!$A$18:$L$214, MATCH("Customer ID", 'E4 TB Allocation Details'!$A$18:$L$18, 0),FALSE), 'E2 Allocators'!$B$15:$W$358, MATCH(AM$17, 'E2 Allocators'!$B$15:$W$15, 0),FALSE))</f>
        <v>0</v>
      </c>
      <c r="AN602" s="1128">
        <f>IF(ISERROR(VLOOKUP(VLOOKUP($A602, 'E4 TB Allocation Details'!$A$18:$L$214, MATCH("Customer ID", 'E4 TB Allocation Details'!$A$18:$L$18, 0),FALSE), 'E2 Allocators'!$B$15:$W$358, MATCH(AN$17, 'E2 Allocators'!$B$15:$W$15, 0),FALSE)), 0, VLOOKUP(VLOOKUP($A602, 'E4 TB Allocation Details'!$A$18:$L$214, MATCH("Customer ID", 'E4 TB Allocation Details'!$A$18:$L$18, 0),FALSE), 'E2 Allocators'!$B$15:$W$358, MATCH(AN$17, 'E2 Allocators'!$B$15:$W$15, 0),FALSE))</f>
        <v>0</v>
      </c>
      <c r="AO602" s="1128">
        <f>IF(ISERROR(VLOOKUP(VLOOKUP($A602, 'E4 TB Allocation Details'!$A$18:$L$214, MATCH("Customer ID", 'E4 TB Allocation Details'!$A$18:$L$18, 0),FALSE), 'E2 Allocators'!$B$15:$W$358, MATCH(AO$17, 'E2 Allocators'!$B$15:$W$15, 0),FALSE)), 0, VLOOKUP(VLOOKUP($A602, 'E4 TB Allocation Details'!$A$18:$L$214, MATCH("Customer ID", 'E4 TB Allocation Details'!$A$18:$L$18, 0),FALSE), 'E2 Allocators'!$B$15:$W$358, MATCH(AO$17, 'E2 Allocators'!$B$15:$W$15, 0),FALSE))</f>
        <v>0</v>
      </c>
      <c r="AP602" s="1128">
        <f>IF(ISERROR(VLOOKUP(VLOOKUP($A602, 'E4 TB Allocation Details'!$A$18:$L$214, MATCH("Customer ID", 'E4 TB Allocation Details'!$A$18:$L$18, 0),FALSE), 'E2 Allocators'!$B$15:$W$358, MATCH(AP$17, 'E2 Allocators'!$B$15:$W$15, 0),FALSE)), 0, VLOOKUP(VLOOKUP($A602, 'E4 TB Allocation Details'!$A$18:$L$214, MATCH("Customer ID", 'E4 TB Allocation Details'!$A$18:$L$18, 0),FALSE), 'E2 Allocators'!$B$15:$W$358, MATCH(AP$17, 'E2 Allocators'!$B$15:$W$15, 0),FALSE))</f>
        <v>0</v>
      </c>
      <c r="AQ602" s="1128">
        <f>IF(ISERROR(VLOOKUP(VLOOKUP($A602, 'E4 TB Allocation Details'!$A$18:$L$214, MATCH("Customer ID", 'E4 TB Allocation Details'!$A$18:$L$18, 0),FALSE), 'E2 Allocators'!$B$15:$W$358, MATCH(AQ$17, 'E2 Allocators'!$B$15:$W$15, 0),FALSE)), 0, VLOOKUP(VLOOKUP($A602, 'E4 TB Allocation Details'!$A$18:$L$214, MATCH("Customer ID", 'E4 TB Allocation Details'!$A$18:$L$18, 0),FALSE), 'E2 Allocators'!$B$15:$W$358, MATCH(AQ$17, 'E2 Allocators'!$B$15:$W$15, 0),FALSE))</f>
        <v>0</v>
      </c>
      <c r="AR602" s="1128">
        <f>IF(ISERROR(VLOOKUP(VLOOKUP($A602, 'E4 TB Allocation Details'!$A$18:$L$214, MATCH("Customer ID", 'E4 TB Allocation Details'!$A$18:$L$18, 0),FALSE), 'E2 Allocators'!$B$15:$W$358, MATCH(AR$17, 'E2 Allocators'!$B$15:$W$15, 0),FALSE)), 0, VLOOKUP(VLOOKUP($A602, 'E4 TB Allocation Details'!$A$18:$L$214, MATCH("Customer ID", 'E4 TB Allocation Details'!$A$18:$L$18, 0),FALSE), 'E2 Allocators'!$B$15:$W$358, MATCH(AR$17, 'E2 Allocators'!$B$15:$W$15, 0),FALSE))</f>
        <v>0</v>
      </c>
      <c r="AS602" s="1128">
        <f>IF(ISERROR(VLOOKUP(VLOOKUP($A602, 'E4 TB Allocation Details'!$A$18:$L$214, MATCH("Customer ID", 'E4 TB Allocation Details'!$A$18:$L$18, 0),FALSE), 'E2 Allocators'!$B$15:$W$358, MATCH(AS$17, 'E2 Allocators'!$B$15:$W$15, 0),FALSE)), 0, VLOOKUP(VLOOKUP($A602, 'E4 TB Allocation Details'!$A$18:$L$214, MATCH("Customer ID", 'E4 TB Allocation Details'!$A$18:$L$18, 0),FALSE), 'E2 Allocators'!$B$15:$W$358, MATCH(AS$17, 'E2 Allocators'!$B$15:$W$15, 0),FALSE))</f>
        <v>0</v>
      </c>
      <c r="AT602" s="1128">
        <f>IF(ISERROR(VLOOKUP(VLOOKUP($A602, 'E4 TB Allocation Details'!$A$18:$L$214, MATCH("Customer ID", 'E4 TB Allocation Details'!$A$18:$L$18, 0),FALSE), 'E2 Allocators'!$B$15:$W$358, MATCH(AT$17, 'E2 Allocators'!$B$15:$W$15, 0),FALSE)), 0, VLOOKUP(VLOOKUP($A602, 'E4 TB Allocation Details'!$A$18:$L$214, MATCH("Customer ID", 'E4 TB Allocation Details'!$A$18:$L$18, 0),FALSE), 'E2 Allocators'!$B$15:$W$358, MATCH(AT$17, 'E2 Allocators'!$B$15:$W$15, 0),FALSE))</f>
        <v>0</v>
      </c>
      <c r="AU602" s="1128">
        <f>IF(ISERROR(VLOOKUP(VLOOKUP($A602, 'E4 TB Allocation Details'!$A$18:$L$214, MATCH("Customer ID", 'E4 TB Allocation Details'!$A$18:$L$18, 0),FALSE), 'E2 Allocators'!$B$15:$W$358, MATCH(AU$17, 'E2 Allocators'!$B$15:$W$15, 0),FALSE)), 0, VLOOKUP(VLOOKUP($A602, 'E4 TB Allocation Details'!$A$18:$L$214, MATCH("Customer ID", 'E4 TB Allocation Details'!$A$18:$L$18, 0),FALSE), 'E2 Allocators'!$B$15:$W$358, MATCH(AU$17, 'E2 Allocators'!$B$15:$W$15, 0),FALSE))</f>
        <v>0</v>
      </c>
      <c r="AV602" s="1133">
        <f t="shared" si="902"/>
        <v>0</v>
      </c>
      <c r="AW602" s="1130"/>
      <c r="AX602" s="1130"/>
      <c r="AY602" s="1130"/>
      <c r="AZ602" s="1130"/>
      <c r="BA602" s="1130"/>
      <c r="BB602" s="1130"/>
      <c r="BC602" s="1130"/>
      <c r="BD602" s="1130"/>
      <c r="BE602" s="1130"/>
      <c r="BF602" s="1130"/>
      <c r="BG602" s="1130"/>
      <c r="BH602" s="1130"/>
      <c r="BI602" s="1130"/>
      <c r="BJ602" s="1130"/>
      <c r="BK602" s="1130"/>
      <c r="BL602" s="1130"/>
      <c r="BM602" s="1130"/>
      <c r="BN602" s="1130"/>
      <c r="BO602" s="1130"/>
      <c r="BP602" s="1130"/>
      <c r="BQ602" s="1131"/>
    </row>
    <row r="603" spans="1:69" s="208" customFormat="1" ht="12.75" x14ac:dyDescent="0.2">
      <c r="A603" s="1132" t="s">
        <v>821</v>
      </c>
      <c r="B603" s="1125" t="s">
        <v>363</v>
      </c>
      <c r="C603" s="1126">
        <v>1</v>
      </c>
      <c r="D603" s="1127">
        <f t="shared" si="899"/>
        <v>1</v>
      </c>
      <c r="E603" s="1127">
        <f>VLOOKUP($A603,'E1 Categorization'!$A$35:$E$116,5,FALSE)</f>
        <v>0</v>
      </c>
      <c r="F603" s="1127">
        <f t="shared" si="900"/>
        <v>1</v>
      </c>
      <c r="G603" s="1128">
        <f>IF(ISERROR(VLOOKUP(VLOOKUP($A603, 'E4 TB Allocation Details'!$A$18:$L$214, MATCH("Demand ID", 'E4 TB Allocation Details'!$A$18:$L$18, 0),FALSE), 'E2 Allocators'!$B$15:$W$358, MATCH(G$17, 'E2 Allocators'!$B$15:$W$15, 0),FALSE)), 0, VLOOKUP(VLOOKUP($A603, 'E4 TB Allocation Details'!$A$18:$L$214, MATCH("Demand ID", 'E4 TB Allocation Details'!$A$18:$L$18, 0),FALSE), 'E2 Allocators'!$B$15:$W$358, MATCH(G$17, 'E2 Allocators'!$B$15:$W$15, 0),FALSE))</f>
        <v>0.52282533389340868</v>
      </c>
      <c r="H603" s="1128">
        <f>IF(ISERROR(VLOOKUP(VLOOKUP($A603, 'E4 TB Allocation Details'!$A$18:$L$214, MATCH("Demand ID", 'E4 TB Allocation Details'!$A$18:$L$18, 0),FALSE), 'E2 Allocators'!$B$15:$W$358, MATCH(H$17, 'E2 Allocators'!$B$15:$W$15, 0),FALSE)), 0, VLOOKUP(VLOOKUP($A603, 'E4 TB Allocation Details'!$A$18:$L$214, MATCH("Demand ID", 'E4 TB Allocation Details'!$A$18:$L$18, 0),FALSE), 'E2 Allocators'!$B$15:$W$358, MATCH(H$17, 'E2 Allocators'!$B$15:$W$15, 0),FALSE))</f>
        <v>0.1498405492668726</v>
      </c>
      <c r="I603" s="1128">
        <f>IF(ISERROR(VLOOKUP(VLOOKUP($A603, 'E4 TB Allocation Details'!$A$18:$L$214, MATCH("Demand ID", 'E4 TB Allocation Details'!$A$18:$L$18, 0),FALSE), 'E2 Allocators'!$B$15:$W$358, MATCH(I$17, 'E2 Allocators'!$B$15:$W$15, 0),FALSE)), 0, VLOOKUP(VLOOKUP($A603, 'E4 TB Allocation Details'!$A$18:$L$214, MATCH("Demand ID", 'E4 TB Allocation Details'!$A$18:$L$18, 0),FALSE), 'E2 Allocators'!$B$15:$W$358, MATCH(I$17, 'E2 Allocators'!$B$15:$W$15, 0),FALSE))</f>
        <v>0.31506465267518041</v>
      </c>
      <c r="J603" s="1128">
        <f>IF(ISERROR(VLOOKUP(VLOOKUP($A603, 'E4 TB Allocation Details'!$A$18:$L$214, MATCH("Demand ID", 'E4 TB Allocation Details'!$A$18:$L$18, 0),FALSE), 'E2 Allocators'!$B$15:$W$358, MATCH(J$17, 'E2 Allocators'!$B$15:$W$15, 0),FALSE)), 0, VLOOKUP(VLOOKUP($A603, 'E4 TB Allocation Details'!$A$18:$L$214, MATCH("Demand ID", 'E4 TB Allocation Details'!$A$18:$L$18, 0),FALSE), 'E2 Allocators'!$B$15:$W$358, MATCH(J$17, 'E2 Allocators'!$B$15:$W$15, 0),FALSE))</f>
        <v>0</v>
      </c>
      <c r="K603" s="1128">
        <f>IF(ISERROR(VLOOKUP(VLOOKUP($A603, 'E4 TB Allocation Details'!$A$18:$L$214, MATCH("Demand ID", 'E4 TB Allocation Details'!$A$18:$L$18, 0),FALSE), 'E2 Allocators'!$B$15:$W$358, MATCH(K$17, 'E2 Allocators'!$B$15:$W$15, 0),FALSE)), 0, VLOOKUP(VLOOKUP($A603, 'E4 TB Allocation Details'!$A$18:$L$214, MATCH("Demand ID", 'E4 TB Allocation Details'!$A$18:$L$18, 0),FALSE), 'E2 Allocators'!$B$15:$W$358, MATCH(K$17, 'E2 Allocators'!$B$15:$W$15, 0),FALSE))</f>
        <v>0</v>
      </c>
      <c r="L603" s="1128">
        <f>IF(ISERROR(VLOOKUP(VLOOKUP($A603, 'E4 TB Allocation Details'!$A$18:$L$214, MATCH("Demand ID", 'E4 TB Allocation Details'!$A$18:$L$18, 0),FALSE), 'E2 Allocators'!$B$15:$W$358, MATCH(L$17, 'E2 Allocators'!$B$15:$W$15, 0),FALSE)), 0, VLOOKUP(VLOOKUP($A603, 'E4 TB Allocation Details'!$A$18:$L$214, MATCH("Demand ID", 'E4 TB Allocation Details'!$A$18:$L$18, 0),FALSE), 'E2 Allocators'!$B$15:$W$358, MATCH(L$17, 'E2 Allocators'!$B$15:$W$15, 0),FALSE))</f>
        <v>0</v>
      </c>
      <c r="M603" s="1128">
        <f>IF(ISERROR(VLOOKUP(VLOOKUP($A603, 'E4 TB Allocation Details'!$A$18:$L$214, MATCH("Demand ID", 'E4 TB Allocation Details'!$A$18:$L$18, 0),FALSE), 'E2 Allocators'!$B$15:$W$358, MATCH(M$17, 'E2 Allocators'!$B$15:$W$15, 0),FALSE)), 0, VLOOKUP(VLOOKUP($A603, 'E4 TB Allocation Details'!$A$18:$L$214, MATCH("Demand ID", 'E4 TB Allocation Details'!$A$18:$L$18, 0),FALSE), 'E2 Allocators'!$B$15:$W$358, MATCH(M$17, 'E2 Allocators'!$B$15:$W$15, 0),FALSE))</f>
        <v>1.0924689554858683E-2</v>
      </c>
      <c r="N603" s="1128">
        <f>IF(ISERROR(VLOOKUP(VLOOKUP($A603, 'E4 TB Allocation Details'!$A$18:$L$214, MATCH("Demand ID", 'E4 TB Allocation Details'!$A$18:$L$18, 0),FALSE), 'E2 Allocators'!$B$15:$W$358, MATCH(N$17, 'E2 Allocators'!$B$15:$W$15, 0),FALSE)), 0, VLOOKUP(VLOOKUP($A603, 'E4 TB Allocation Details'!$A$18:$L$214, MATCH("Demand ID", 'E4 TB Allocation Details'!$A$18:$L$18, 0),FALSE), 'E2 Allocators'!$B$15:$W$358, MATCH(N$17, 'E2 Allocators'!$B$15:$W$15, 0),FALSE))</f>
        <v>5.3696647729853961E-4</v>
      </c>
      <c r="O603" s="1128">
        <f>IF(ISERROR(VLOOKUP(VLOOKUP($A603, 'E4 TB Allocation Details'!$A$18:$L$214, MATCH("Demand ID", 'E4 TB Allocation Details'!$A$18:$L$18, 0),FALSE), 'E2 Allocators'!$B$15:$W$358, MATCH(O$17, 'E2 Allocators'!$B$15:$W$15, 0),FALSE)), 0, VLOOKUP(VLOOKUP($A603, 'E4 TB Allocation Details'!$A$18:$L$214, MATCH("Demand ID", 'E4 TB Allocation Details'!$A$18:$L$18, 0),FALSE), 'E2 Allocators'!$B$15:$W$358, MATCH(O$17, 'E2 Allocators'!$B$15:$W$15, 0),FALSE))</f>
        <v>8.0780813238105179E-4</v>
      </c>
      <c r="P603" s="1128">
        <f>IF(ISERROR(VLOOKUP(VLOOKUP($A603, 'E4 TB Allocation Details'!$A$18:$L$214, MATCH("Demand ID", 'E4 TB Allocation Details'!$A$18:$L$18, 0),FALSE), 'E2 Allocators'!$B$15:$W$358, MATCH(P$17, 'E2 Allocators'!$B$15:$W$15, 0),FALSE)), 0, VLOOKUP(VLOOKUP($A603, 'E4 TB Allocation Details'!$A$18:$L$214, MATCH("Demand ID", 'E4 TB Allocation Details'!$A$18:$L$18, 0),FALSE), 'E2 Allocators'!$B$15:$W$358, MATCH(P$17, 'E2 Allocators'!$B$15:$W$15, 0),FALSE))</f>
        <v>0</v>
      </c>
      <c r="Q603" s="1128">
        <f>IF(ISERROR(VLOOKUP(VLOOKUP($A603, 'E4 TB Allocation Details'!$A$18:$L$214, MATCH("Demand ID", 'E4 TB Allocation Details'!$A$18:$L$18, 0),FALSE), 'E2 Allocators'!$B$15:$W$358, MATCH(Q$17, 'E2 Allocators'!$B$15:$W$15, 0),FALSE)), 0, VLOOKUP(VLOOKUP($A603, 'E4 TB Allocation Details'!$A$18:$L$214, MATCH("Demand ID", 'E4 TB Allocation Details'!$A$18:$L$18, 0),FALSE), 'E2 Allocators'!$B$15:$W$358, MATCH(Q$17, 'E2 Allocators'!$B$15:$W$15, 0),FALSE))</f>
        <v>0</v>
      </c>
      <c r="R603" s="1128">
        <f>IF(ISERROR(VLOOKUP(VLOOKUP($A603, 'E4 TB Allocation Details'!$A$18:$L$214, MATCH("Demand ID", 'E4 TB Allocation Details'!$A$18:$L$18, 0),FALSE), 'E2 Allocators'!$B$15:$W$358, MATCH(R$17, 'E2 Allocators'!$B$15:$W$15, 0),FALSE)), 0, VLOOKUP(VLOOKUP($A603, 'E4 TB Allocation Details'!$A$18:$L$214, MATCH("Demand ID", 'E4 TB Allocation Details'!$A$18:$L$18, 0),FALSE), 'E2 Allocators'!$B$15:$W$358, MATCH(R$17, 'E2 Allocators'!$B$15:$W$15, 0),FALSE))</f>
        <v>0</v>
      </c>
      <c r="S603" s="1128">
        <f>IF(ISERROR(VLOOKUP(VLOOKUP($A603, 'E4 TB Allocation Details'!$A$18:$L$214, MATCH("Demand ID", 'E4 TB Allocation Details'!$A$18:$L$18, 0),FALSE), 'E2 Allocators'!$B$15:$W$358, MATCH(S$17, 'E2 Allocators'!$B$15:$W$15, 0),FALSE)), 0, VLOOKUP(VLOOKUP($A603, 'E4 TB Allocation Details'!$A$18:$L$214, MATCH("Demand ID", 'E4 TB Allocation Details'!$A$18:$L$18, 0),FALSE), 'E2 Allocators'!$B$15:$W$358, MATCH(S$17, 'E2 Allocators'!$B$15:$W$15, 0),FALSE))</f>
        <v>0</v>
      </c>
      <c r="T603" s="1128">
        <f>IF(ISERROR(VLOOKUP(VLOOKUP($A603, 'E4 TB Allocation Details'!$A$18:$L$214, MATCH("Demand ID", 'E4 TB Allocation Details'!$A$18:$L$18, 0),FALSE), 'E2 Allocators'!$B$15:$W$358, MATCH(T$17, 'E2 Allocators'!$B$15:$W$15, 0),FALSE)), 0, VLOOKUP(VLOOKUP($A603, 'E4 TB Allocation Details'!$A$18:$L$214, MATCH("Demand ID", 'E4 TB Allocation Details'!$A$18:$L$18, 0),FALSE), 'E2 Allocators'!$B$15:$W$358, MATCH(T$17, 'E2 Allocators'!$B$15:$W$15, 0),FALSE))</f>
        <v>0</v>
      </c>
      <c r="U603" s="1128">
        <f>IF(ISERROR(VLOOKUP(VLOOKUP($A603, 'E4 TB Allocation Details'!$A$18:$L$214, MATCH("Demand ID", 'E4 TB Allocation Details'!$A$18:$L$18, 0),FALSE), 'E2 Allocators'!$B$15:$W$358, MATCH(U$17, 'E2 Allocators'!$B$15:$W$15, 0),FALSE)), 0, VLOOKUP(VLOOKUP($A603, 'E4 TB Allocation Details'!$A$18:$L$214, MATCH("Demand ID", 'E4 TB Allocation Details'!$A$18:$L$18, 0),FALSE), 'E2 Allocators'!$B$15:$W$358, MATCH(U$17, 'E2 Allocators'!$B$15:$W$15, 0),FALSE))</f>
        <v>0</v>
      </c>
      <c r="V603" s="1128">
        <f>IF(ISERROR(VLOOKUP(VLOOKUP($A603, 'E4 TB Allocation Details'!$A$18:$L$214, MATCH("Demand ID", 'E4 TB Allocation Details'!$A$18:$L$18, 0),FALSE), 'E2 Allocators'!$B$15:$W$358, MATCH(V$17, 'E2 Allocators'!$B$15:$W$15, 0),FALSE)), 0, VLOOKUP(VLOOKUP($A603, 'E4 TB Allocation Details'!$A$18:$L$214, MATCH("Demand ID", 'E4 TB Allocation Details'!$A$18:$L$18, 0),FALSE), 'E2 Allocators'!$B$15:$W$358, MATCH(V$17, 'E2 Allocators'!$B$15:$W$15, 0),FALSE))</f>
        <v>0</v>
      </c>
      <c r="W603" s="1128">
        <f>IF(ISERROR(VLOOKUP(VLOOKUP($A603, 'E4 TB Allocation Details'!$A$18:$L$214, MATCH("Demand ID", 'E4 TB Allocation Details'!$A$18:$L$18, 0),FALSE), 'E2 Allocators'!$B$15:$W$358, MATCH(W$17, 'E2 Allocators'!$B$15:$W$15, 0),FALSE)), 0, VLOOKUP(VLOOKUP($A603, 'E4 TB Allocation Details'!$A$18:$L$214, MATCH("Demand ID", 'E4 TB Allocation Details'!$A$18:$L$18, 0),FALSE), 'E2 Allocators'!$B$15:$W$358, MATCH(W$17, 'E2 Allocators'!$B$15:$W$15, 0),FALSE))</f>
        <v>0</v>
      </c>
      <c r="X603" s="1128">
        <f>IF(ISERROR(VLOOKUP(VLOOKUP($A603, 'E4 TB Allocation Details'!$A$18:$L$214, MATCH("Demand ID", 'E4 TB Allocation Details'!$A$18:$L$18, 0),FALSE), 'E2 Allocators'!$B$15:$W$358, MATCH(X$17, 'E2 Allocators'!$B$15:$W$15, 0),FALSE)), 0, VLOOKUP(VLOOKUP($A603, 'E4 TB Allocation Details'!$A$18:$L$214, MATCH("Demand ID", 'E4 TB Allocation Details'!$A$18:$L$18, 0),FALSE), 'E2 Allocators'!$B$15:$W$358, MATCH(X$17, 'E2 Allocators'!$B$15:$W$15, 0),FALSE))</f>
        <v>0</v>
      </c>
      <c r="Y603" s="1128">
        <f>IF(ISERROR(VLOOKUP(VLOOKUP($A603, 'E4 TB Allocation Details'!$A$18:$L$214, MATCH("Demand ID", 'E4 TB Allocation Details'!$A$18:$L$18, 0),FALSE), 'E2 Allocators'!$B$15:$W$358, MATCH(Y$17, 'E2 Allocators'!$B$15:$W$15, 0),FALSE)), 0, VLOOKUP(VLOOKUP($A603, 'E4 TB Allocation Details'!$A$18:$L$214, MATCH("Demand ID", 'E4 TB Allocation Details'!$A$18:$L$18, 0),FALSE), 'E2 Allocators'!$B$15:$W$358, MATCH(Y$17, 'E2 Allocators'!$B$15:$W$15, 0),FALSE))</f>
        <v>0</v>
      </c>
      <c r="Z603" s="1128">
        <f>IF(ISERROR(VLOOKUP(VLOOKUP($A603, 'E4 TB Allocation Details'!$A$18:$L$214, MATCH("Demand ID", 'E4 TB Allocation Details'!$A$18:$L$18, 0),FALSE), 'E2 Allocators'!$B$15:$W$358, MATCH(Z$17, 'E2 Allocators'!$B$15:$W$15, 0),FALSE)), 0, VLOOKUP(VLOOKUP($A603, 'E4 TB Allocation Details'!$A$18:$L$214, MATCH("Demand ID", 'E4 TB Allocation Details'!$A$18:$L$18, 0),FALSE), 'E2 Allocators'!$B$15:$W$358, MATCH(Z$17, 'E2 Allocators'!$B$15:$W$15, 0),FALSE))</f>
        <v>0</v>
      </c>
      <c r="AA603" s="1133">
        <f t="shared" si="901"/>
        <v>1</v>
      </c>
      <c r="AB603" s="1128">
        <f>IF(ISERROR(VLOOKUP(VLOOKUP($A603, 'E4 TB Allocation Details'!$A$18:$L$214, MATCH("Customer ID", 'E4 TB Allocation Details'!$A$18:$L$18, 0),FALSE), 'E2 Allocators'!$B$15:$W$358, MATCH(AB$17, 'E2 Allocators'!$B$15:$W$15, 0),FALSE)), 0, VLOOKUP(VLOOKUP($A603, 'E4 TB Allocation Details'!$A$18:$L$214, MATCH("Customer ID", 'E4 TB Allocation Details'!$A$18:$L$18, 0),FALSE), 'E2 Allocators'!$B$15:$W$358, MATCH(AB$17, 'E2 Allocators'!$B$15:$W$15, 0),FALSE))</f>
        <v>0</v>
      </c>
      <c r="AC603" s="1128">
        <f>IF(ISERROR(VLOOKUP(VLOOKUP($A603, 'E4 TB Allocation Details'!$A$18:$L$214, MATCH("Customer ID", 'E4 TB Allocation Details'!$A$18:$L$18, 0),FALSE), 'E2 Allocators'!$B$15:$W$358, MATCH(AC$17, 'E2 Allocators'!$B$15:$W$15, 0),FALSE)), 0, VLOOKUP(VLOOKUP($A603, 'E4 TB Allocation Details'!$A$18:$L$214, MATCH("Customer ID", 'E4 TB Allocation Details'!$A$18:$L$18, 0),FALSE), 'E2 Allocators'!$B$15:$W$358, MATCH(AC$17, 'E2 Allocators'!$B$15:$W$15, 0),FALSE))</f>
        <v>0</v>
      </c>
      <c r="AD603" s="1128">
        <f>IF(ISERROR(VLOOKUP(VLOOKUP($A603, 'E4 TB Allocation Details'!$A$18:$L$214, MATCH("Customer ID", 'E4 TB Allocation Details'!$A$18:$L$18, 0),FALSE), 'E2 Allocators'!$B$15:$W$358, MATCH(AD$17, 'E2 Allocators'!$B$15:$W$15, 0),FALSE)), 0, VLOOKUP(VLOOKUP($A603, 'E4 TB Allocation Details'!$A$18:$L$214, MATCH("Customer ID", 'E4 TB Allocation Details'!$A$18:$L$18, 0),FALSE), 'E2 Allocators'!$B$15:$W$358, MATCH(AD$17, 'E2 Allocators'!$B$15:$W$15, 0),FALSE))</f>
        <v>0</v>
      </c>
      <c r="AE603" s="1128">
        <f>IF(ISERROR(VLOOKUP(VLOOKUP($A603, 'E4 TB Allocation Details'!$A$18:$L$214, MATCH("Customer ID", 'E4 TB Allocation Details'!$A$18:$L$18, 0),FALSE), 'E2 Allocators'!$B$15:$W$358, MATCH(AE$17, 'E2 Allocators'!$B$15:$W$15, 0),FALSE)), 0, VLOOKUP(VLOOKUP($A603, 'E4 TB Allocation Details'!$A$18:$L$214, MATCH("Customer ID", 'E4 TB Allocation Details'!$A$18:$L$18, 0),FALSE), 'E2 Allocators'!$B$15:$W$358, MATCH(AE$17, 'E2 Allocators'!$B$15:$W$15, 0),FALSE))</f>
        <v>0</v>
      </c>
      <c r="AF603" s="1128">
        <f>IF(ISERROR(VLOOKUP(VLOOKUP($A603, 'E4 TB Allocation Details'!$A$18:$L$214, MATCH("Customer ID", 'E4 TB Allocation Details'!$A$18:$L$18, 0),FALSE), 'E2 Allocators'!$B$15:$W$358, MATCH(AF$17, 'E2 Allocators'!$B$15:$W$15, 0),FALSE)), 0, VLOOKUP(VLOOKUP($A603, 'E4 TB Allocation Details'!$A$18:$L$214, MATCH("Customer ID", 'E4 TB Allocation Details'!$A$18:$L$18, 0),FALSE), 'E2 Allocators'!$B$15:$W$358, MATCH(AF$17, 'E2 Allocators'!$B$15:$W$15, 0),FALSE))</f>
        <v>0</v>
      </c>
      <c r="AG603" s="1128">
        <f>IF(ISERROR(VLOOKUP(VLOOKUP($A603, 'E4 TB Allocation Details'!$A$18:$L$214, MATCH("Customer ID", 'E4 TB Allocation Details'!$A$18:$L$18, 0),FALSE), 'E2 Allocators'!$B$15:$W$358, MATCH(AG$17, 'E2 Allocators'!$B$15:$W$15, 0),FALSE)), 0, VLOOKUP(VLOOKUP($A603, 'E4 TB Allocation Details'!$A$18:$L$214, MATCH("Customer ID", 'E4 TB Allocation Details'!$A$18:$L$18, 0),FALSE), 'E2 Allocators'!$B$15:$W$358, MATCH(AG$17, 'E2 Allocators'!$B$15:$W$15, 0),FALSE))</f>
        <v>0</v>
      </c>
      <c r="AH603" s="1128">
        <f>IF(ISERROR(VLOOKUP(VLOOKUP($A603, 'E4 TB Allocation Details'!$A$18:$L$214, MATCH("Customer ID", 'E4 TB Allocation Details'!$A$18:$L$18, 0),FALSE), 'E2 Allocators'!$B$15:$W$358, MATCH(AH$17, 'E2 Allocators'!$B$15:$W$15, 0),FALSE)), 0, VLOOKUP(VLOOKUP($A603, 'E4 TB Allocation Details'!$A$18:$L$214, MATCH("Customer ID", 'E4 TB Allocation Details'!$A$18:$L$18, 0),FALSE), 'E2 Allocators'!$B$15:$W$358, MATCH(AH$17, 'E2 Allocators'!$B$15:$W$15, 0),FALSE))</f>
        <v>0</v>
      </c>
      <c r="AI603" s="1128">
        <f>IF(ISERROR(VLOOKUP(VLOOKUP($A603, 'E4 TB Allocation Details'!$A$18:$L$214, MATCH("Customer ID", 'E4 TB Allocation Details'!$A$18:$L$18, 0),FALSE), 'E2 Allocators'!$B$15:$W$358, MATCH(AI$17, 'E2 Allocators'!$B$15:$W$15, 0),FALSE)), 0, VLOOKUP(VLOOKUP($A603, 'E4 TB Allocation Details'!$A$18:$L$214, MATCH("Customer ID", 'E4 TB Allocation Details'!$A$18:$L$18, 0),FALSE), 'E2 Allocators'!$B$15:$W$358, MATCH(AI$17, 'E2 Allocators'!$B$15:$W$15, 0),FALSE))</f>
        <v>0</v>
      </c>
      <c r="AJ603" s="1128">
        <f>IF(ISERROR(VLOOKUP(VLOOKUP($A603, 'E4 TB Allocation Details'!$A$18:$L$214, MATCH("Customer ID", 'E4 TB Allocation Details'!$A$18:$L$18, 0),FALSE), 'E2 Allocators'!$B$15:$W$358, MATCH(AJ$17, 'E2 Allocators'!$B$15:$W$15, 0),FALSE)), 0, VLOOKUP(VLOOKUP($A603, 'E4 TB Allocation Details'!$A$18:$L$214, MATCH("Customer ID", 'E4 TB Allocation Details'!$A$18:$L$18, 0),FALSE), 'E2 Allocators'!$B$15:$W$358, MATCH(AJ$17, 'E2 Allocators'!$B$15:$W$15, 0),FALSE))</f>
        <v>0</v>
      </c>
      <c r="AK603" s="1128">
        <f>IF(ISERROR(VLOOKUP(VLOOKUP($A603, 'E4 TB Allocation Details'!$A$18:$L$214, MATCH("Customer ID", 'E4 TB Allocation Details'!$A$18:$L$18, 0),FALSE), 'E2 Allocators'!$B$15:$W$358, MATCH(AK$17, 'E2 Allocators'!$B$15:$W$15, 0),FALSE)), 0, VLOOKUP(VLOOKUP($A603, 'E4 TB Allocation Details'!$A$18:$L$214, MATCH("Customer ID", 'E4 TB Allocation Details'!$A$18:$L$18, 0),FALSE), 'E2 Allocators'!$B$15:$W$358, MATCH(AK$17, 'E2 Allocators'!$B$15:$W$15, 0),FALSE))</f>
        <v>0</v>
      </c>
      <c r="AL603" s="1128">
        <f>IF(ISERROR(VLOOKUP(VLOOKUP($A603, 'E4 TB Allocation Details'!$A$18:$L$214, MATCH("Customer ID", 'E4 TB Allocation Details'!$A$18:$L$18, 0),FALSE), 'E2 Allocators'!$B$15:$W$358, MATCH(AL$17, 'E2 Allocators'!$B$15:$W$15, 0),FALSE)), 0, VLOOKUP(VLOOKUP($A603, 'E4 TB Allocation Details'!$A$18:$L$214, MATCH("Customer ID", 'E4 TB Allocation Details'!$A$18:$L$18, 0),FALSE), 'E2 Allocators'!$B$15:$W$358, MATCH(AL$17, 'E2 Allocators'!$B$15:$W$15, 0),FALSE))</f>
        <v>0</v>
      </c>
      <c r="AM603" s="1128">
        <f>IF(ISERROR(VLOOKUP(VLOOKUP($A603, 'E4 TB Allocation Details'!$A$18:$L$214, MATCH("Customer ID", 'E4 TB Allocation Details'!$A$18:$L$18, 0),FALSE), 'E2 Allocators'!$B$15:$W$358, MATCH(AM$17, 'E2 Allocators'!$B$15:$W$15, 0),FALSE)), 0, VLOOKUP(VLOOKUP($A603, 'E4 TB Allocation Details'!$A$18:$L$214, MATCH("Customer ID", 'E4 TB Allocation Details'!$A$18:$L$18, 0),FALSE), 'E2 Allocators'!$B$15:$W$358, MATCH(AM$17, 'E2 Allocators'!$B$15:$W$15, 0),FALSE))</f>
        <v>0</v>
      </c>
      <c r="AN603" s="1128">
        <f>IF(ISERROR(VLOOKUP(VLOOKUP($A603, 'E4 TB Allocation Details'!$A$18:$L$214, MATCH("Customer ID", 'E4 TB Allocation Details'!$A$18:$L$18, 0),FALSE), 'E2 Allocators'!$B$15:$W$358, MATCH(AN$17, 'E2 Allocators'!$B$15:$W$15, 0),FALSE)), 0, VLOOKUP(VLOOKUP($A603, 'E4 TB Allocation Details'!$A$18:$L$214, MATCH("Customer ID", 'E4 TB Allocation Details'!$A$18:$L$18, 0),FALSE), 'E2 Allocators'!$B$15:$W$358, MATCH(AN$17, 'E2 Allocators'!$B$15:$W$15, 0),FALSE))</f>
        <v>0</v>
      </c>
      <c r="AO603" s="1128">
        <f>IF(ISERROR(VLOOKUP(VLOOKUP($A603, 'E4 TB Allocation Details'!$A$18:$L$214, MATCH("Customer ID", 'E4 TB Allocation Details'!$A$18:$L$18, 0),FALSE), 'E2 Allocators'!$B$15:$W$358, MATCH(AO$17, 'E2 Allocators'!$B$15:$W$15, 0),FALSE)), 0, VLOOKUP(VLOOKUP($A603, 'E4 TB Allocation Details'!$A$18:$L$214, MATCH("Customer ID", 'E4 TB Allocation Details'!$A$18:$L$18, 0),FALSE), 'E2 Allocators'!$B$15:$W$358, MATCH(AO$17, 'E2 Allocators'!$B$15:$W$15, 0),FALSE))</f>
        <v>0</v>
      </c>
      <c r="AP603" s="1128">
        <f>IF(ISERROR(VLOOKUP(VLOOKUP($A603, 'E4 TB Allocation Details'!$A$18:$L$214, MATCH("Customer ID", 'E4 TB Allocation Details'!$A$18:$L$18, 0),FALSE), 'E2 Allocators'!$B$15:$W$358, MATCH(AP$17, 'E2 Allocators'!$B$15:$W$15, 0),FALSE)), 0, VLOOKUP(VLOOKUP($A603, 'E4 TB Allocation Details'!$A$18:$L$214, MATCH("Customer ID", 'E4 TB Allocation Details'!$A$18:$L$18, 0),FALSE), 'E2 Allocators'!$B$15:$W$358, MATCH(AP$17, 'E2 Allocators'!$B$15:$W$15, 0),FALSE))</f>
        <v>0</v>
      </c>
      <c r="AQ603" s="1128">
        <f>IF(ISERROR(VLOOKUP(VLOOKUP($A603, 'E4 TB Allocation Details'!$A$18:$L$214, MATCH("Customer ID", 'E4 TB Allocation Details'!$A$18:$L$18, 0),FALSE), 'E2 Allocators'!$B$15:$W$358, MATCH(AQ$17, 'E2 Allocators'!$B$15:$W$15, 0),FALSE)), 0, VLOOKUP(VLOOKUP($A603, 'E4 TB Allocation Details'!$A$18:$L$214, MATCH("Customer ID", 'E4 TB Allocation Details'!$A$18:$L$18, 0),FALSE), 'E2 Allocators'!$B$15:$W$358, MATCH(AQ$17, 'E2 Allocators'!$B$15:$W$15, 0),FALSE))</f>
        <v>0</v>
      </c>
      <c r="AR603" s="1128">
        <f>IF(ISERROR(VLOOKUP(VLOOKUP($A603, 'E4 TB Allocation Details'!$A$18:$L$214, MATCH("Customer ID", 'E4 TB Allocation Details'!$A$18:$L$18, 0),FALSE), 'E2 Allocators'!$B$15:$W$358, MATCH(AR$17, 'E2 Allocators'!$B$15:$W$15, 0),FALSE)), 0, VLOOKUP(VLOOKUP($A603, 'E4 TB Allocation Details'!$A$18:$L$214, MATCH("Customer ID", 'E4 TB Allocation Details'!$A$18:$L$18, 0),FALSE), 'E2 Allocators'!$B$15:$W$358, MATCH(AR$17, 'E2 Allocators'!$B$15:$W$15, 0),FALSE))</f>
        <v>0</v>
      </c>
      <c r="AS603" s="1128">
        <f>IF(ISERROR(VLOOKUP(VLOOKUP($A603, 'E4 TB Allocation Details'!$A$18:$L$214, MATCH("Customer ID", 'E4 TB Allocation Details'!$A$18:$L$18, 0),FALSE), 'E2 Allocators'!$B$15:$W$358, MATCH(AS$17, 'E2 Allocators'!$B$15:$W$15, 0),FALSE)), 0, VLOOKUP(VLOOKUP($A603, 'E4 TB Allocation Details'!$A$18:$L$214, MATCH("Customer ID", 'E4 TB Allocation Details'!$A$18:$L$18, 0),FALSE), 'E2 Allocators'!$B$15:$W$358, MATCH(AS$17, 'E2 Allocators'!$B$15:$W$15, 0),FALSE))</f>
        <v>0</v>
      </c>
      <c r="AT603" s="1128">
        <f>IF(ISERROR(VLOOKUP(VLOOKUP($A603, 'E4 TB Allocation Details'!$A$18:$L$214, MATCH("Customer ID", 'E4 TB Allocation Details'!$A$18:$L$18, 0),FALSE), 'E2 Allocators'!$B$15:$W$358, MATCH(AT$17, 'E2 Allocators'!$B$15:$W$15, 0),FALSE)), 0, VLOOKUP(VLOOKUP($A603, 'E4 TB Allocation Details'!$A$18:$L$214, MATCH("Customer ID", 'E4 TB Allocation Details'!$A$18:$L$18, 0),FALSE), 'E2 Allocators'!$B$15:$W$358, MATCH(AT$17, 'E2 Allocators'!$B$15:$W$15, 0),FALSE))</f>
        <v>0</v>
      </c>
      <c r="AU603" s="1128">
        <f>IF(ISERROR(VLOOKUP(VLOOKUP($A603, 'E4 TB Allocation Details'!$A$18:$L$214, MATCH("Customer ID", 'E4 TB Allocation Details'!$A$18:$L$18, 0),FALSE), 'E2 Allocators'!$B$15:$W$358, MATCH(AU$17, 'E2 Allocators'!$B$15:$W$15, 0),FALSE)), 0, VLOOKUP(VLOOKUP($A603, 'E4 TB Allocation Details'!$A$18:$L$214, MATCH("Customer ID", 'E4 TB Allocation Details'!$A$18:$L$18, 0),FALSE), 'E2 Allocators'!$B$15:$W$358, MATCH(AU$17, 'E2 Allocators'!$B$15:$W$15, 0),FALSE))</f>
        <v>0</v>
      </c>
      <c r="AV603" s="1133">
        <f t="shared" si="902"/>
        <v>0</v>
      </c>
      <c r="AW603" s="1130"/>
      <c r="AX603" s="1130"/>
      <c r="AY603" s="1130"/>
      <c r="AZ603" s="1130"/>
      <c r="BA603" s="1130"/>
      <c r="BB603" s="1130"/>
      <c r="BC603" s="1130"/>
      <c r="BD603" s="1130"/>
      <c r="BE603" s="1130"/>
      <c r="BF603" s="1130"/>
      <c r="BG603" s="1130"/>
      <c r="BH603" s="1130"/>
      <c r="BI603" s="1130"/>
      <c r="BJ603" s="1130"/>
      <c r="BK603" s="1130"/>
      <c r="BL603" s="1130"/>
      <c r="BM603" s="1130"/>
      <c r="BN603" s="1130"/>
      <c r="BO603" s="1130"/>
      <c r="BP603" s="1130"/>
      <c r="BQ603" s="1131"/>
    </row>
    <row r="604" spans="1:69" s="208" customFormat="1" ht="12.75" x14ac:dyDescent="0.2">
      <c r="A604" s="1132" t="s">
        <v>822</v>
      </c>
      <c r="B604" s="1125" t="s">
        <v>364</v>
      </c>
      <c r="C604" s="1126">
        <v>1</v>
      </c>
      <c r="D604" s="1127">
        <f t="shared" si="899"/>
        <v>1</v>
      </c>
      <c r="E604" s="1127">
        <f>VLOOKUP($A604,'E1 Categorization'!$A$35:$E$116,5,FALSE)</f>
        <v>0</v>
      </c>
      <c r="F604" s="1127">
        <f t="shared" si="900"/>
        <v>1</v>
      </c>
      <c r="G604" s="1128">
        <f>IF(ISERROR(VLOOKUP(VLOOKUP($A604, 'E4 TB Allocation Details'!$A$18:$L$214, MATCH("Demand ID", 'E4 TB Allocation Details'!$A$18:$L$18, 0),FALSE), 'E2 Allocators'!$B$15:$W$358, MATCH(G$17, 'E2 Allocators'!$B$15:$W$15, 0),FALSE)), 0, VLOOKUP(VLOOKUP($A604, 'E4 TB Allocation Details'!$A$18:$L$214, MATCH("Demand ID", 'E4 TB Allocation Details'!$A$18:$L$18, 0),FALSE), 'E2 Allocators'!$B$15:$W$358, MATCH(G$17, 'E2 Allocators'!$B$15:$W$15, 0),FALSE))</f>
        <v>0.52282533389340868</v>
      </c>
      <c r="H604" s="1128">
        <f>IF(ISERROR(VLOOKUP(VLOOKUP($A604, 'E4 TB Allocation Details'!$A$18:$L$214, MATCH("Demand ID", 'E4 TB Allocation Details'!$A$18:$L$18, 0),FALSE), 'E2 Allocators'!$B$15:$W$358, MATCH(H$17, 'E2 Allocators'!$B$15:$W$15, 0),FALSE)), 0, VLOOKUP(VLOOKUP($A604, 'E4 TB Allocation Details'!$A$18:$L$214, MATCH("Demand ID", 'E4 TB Allocation Details'!$A$18:$L$18, 0),FALSE), 'E2 Allocators'!$B$15:$W$358, MATCH(H$17, 'E2 Allocators'!$B$15:$W$15, 0),FALSE))</f>
        <v>0.1498405492668726</v>
      </c>
      <c r="I604" s="1128">
        <f>IF(ISERROR(VLOOKUP(VLOOKUP($A604, 'E4 TB Allocation Details'!$A$18:$L$214, MATCH("Demand ID", 'E4 TB Allocation Details'!$A$18:$L$18, 0),FALSE), 'E2 Allocators'!$B$15:$W$358, MATCH(I$17, 'E2 Allocators'!$B$15:$W$15, 0),FALSE)), 0, VLOOKUP(VLOOKUP($A604, 'E4 TB Allocation Details'!$A$18:$L$214, MATCH("Demand ID", 'E4 TB Allocation Details'!$A$18:$L$18, 0),FALSE), 'E2 Allocators'!$B$15:$W$358, MATCH(I$17, 'E2 Allocators'!$B$15:$W$15, 0),FALSE))</f>
        <v>0.31506465267518041</v>
      </c>
      <c r="J604" s="1128">
        <f>IF(ISERROR(VLOOKUP(VLOOKUP($A604, 'E4 TB Allocation Details'!$A$18:$L$214, MATCH("Demand ID", 'E4 TB Allocation Details'!$A$18:$L$18, 0),FALSE), 'E2 Allocators'!$B$15:$W$358, MATCH(J$17, 'E2 Allocators'!$B$15:$W$15, 0),FALSE)), 0, VLOOKUP(VLOOKUP($A604, 'E4 TB Allocation Details'!$A$18:$L$214, MATCH("Demand ID", 'E4 TB Allocation Details'!$A$18:$L$18, 0),FALSE), 'E2 Allocators'!$B$15:$W$358, MATCH(J$17, 'E2 Allocators'!$B$15:$W$15, 0),FALSE))</f>
        <v>0</v>
      </c>
      <c r="K604" s="1128">
        <f>IF(ISERROR(VLOOKUP(VLOOKUP($A604, 'E4 TB Allocation Details'!$A$18:$L$214, MATCH("Demand ID", 'E4 TB Allocation Details'!$A$18:$L$18, 0),FALSE), 'E2 Allocators'!$B$15:$W$358, MATCH(K$17, 'E2 Allocators'!$B$15:$W$15, 0),FALSE)), 0, VLOOKUP(VLOOKUP($A604, 'E4 TB Allocation Details'!$A$18:$L$214, MATCH("Demand ID", 'E4 TB Allocation Details'!$A$18:$L$18, 0),FALSE), 'E2 Allocators'!$B$15:$W$358, MATCH(K$17, 'E2 Allocators'!$B$15:$W$15, 0),FALSE))</f>
        <v>0</v>
      </c>
      <c r="L604" s="1128">
        <f>IF(ISERROR(VLOOKUP(VLOOKUP($A604, 'E4 TB Allocation Details'!$A$18:$L$214, MATCH("Demand ID", 'E4 TB Allocation Details'!$A$18:$L$18, 0),FALSE), 'E2 Allocators'!$B$15:$W$358, MATCH(L$17, 'E2 Allocators'!$B$15:$W$15, 0),FALSE)), 0, VLOOKUP(VLOOKUP($A604, 'E4 TB Allocation Details'!$A$18:$L$214, MATCH("Demand ID", 'E4 TB Allocation Details'!$A$18:$L$18, 0),FALSE), 'E2 Allocators'!$B$15:$W$358, MATCH(L$17, 'E2 Allocators'!$B$15:$W$15, 0),FALSE))</f>
        <v>0</v>
      </c>
      <c r="M604" s="1128">
        <f>IF(ISERROR(VLOOKUP(VLOOKUP($A604, 'E4 TB Allocation Details'!$A$18:$L$214, MATCH("Demand ID", 'E4 TB Allocation Details'!$A$18:$L$18, 0),FALSE), 'E2 Allocators'!$B$15:$W$358, MATCH(M$17, 'E2 Allocators'!$B$15:$W$15, 0),FALSE)), 0, VLOOKUP(VLOOKUP($A604, 'E4 TB Allocation Details'!$A$18:$L$214, MATCH("Demand ID", 'E4 TB Allocation Details'!$A$18:$L$18, 0),FALSE), 'E2 Allocators'!$B$15:$W$358, MATCH(M$17, 'E2 Allocators'!$B$15:$W$15, 0),FALSE))</f>
        <v>1.0924689554858683E-2</v>
      </c>
      <c r="N604" s="1128">
        <f>IF(ISERROR(VLOOKUP(VLOOKUP($A604, 'E4 TB Allocation Details'!$A$18:$L$214, MATCH("Demand ID", 'E4 TB Allocation Details'!$A$18:$L$18, 0),FALSE), 'E2 Allocators'!$B$15:$W$358, MATCH(N$17, 'E2 Allocators'!$B$15:$W$15, 0),FALSE)), 0, VLOOKUP(VLOOKUP($A604, 'E4 TB Allocation Details'!$A$18:$L$214, MATCH("Demand ID", 'E4 TB Allocation Details'!$A$18:$L$18, 0),FALSE), 'E2 Allocators'!$B$15:$W$358, MATCH(N$17, 'E2 Allocators'!$B$15:$W$15, 0),FALSE))</f>
        <v>5.3696647729853961E-4</v>
      </c>
      <c r="O604" s="1128">
        <f>IF(ISERROR(VLOOKUP(VLOOKUP($A604, 'E4 TB Allocation Details'!$A$18:$L$214, MATCH("Demand ID", 'E4 TB Allocation Details'!$A$18:$L$18, 0),FALSE), 'E2 Allocators'!$B$15:$W$358, MATCH(O$17, 'E2 Allocators'!$B$15:$W$15, 0),FALSE)), 0, VLOOKUP(VLOOKUP($A604, 'E4 TB Allocation Details'!$A$18:$L$214, MATCH("Demand ID", 'E4 TB Allocation Details'!$A$18:$L$18, 0),FALSE), 'E2 Allocators'!$B$15:$W$358, MATCH(O$17, 'E2 Allocators'!$B$15:$W$15, 0),FALSE))</f>
        <v>8.0780813238105179E-4</v>
      </c>
      <c r="P604" s="1128">
        <f>IF(ISERROR(VLOOKUP(VLOOKUP($A604, 'E4 TB Allocation Details'!$A$18:$L$214, MATCH("Demand ID", 'E4 TB Allocation Details'!$A$18:$L$18, 0),FALSE), 'E2 Allocators'!$B$15:$W$358, MATCH(P$17, 'E2 Allocators'!$B$15:$W$15, 0),FALSE)), 0, VLOOKUP(VLOOKUP($A604, 'E4 TB Allocation Details'!$A$18:$L$214, MATCH("Demand ID", 'E4 TB Allocation Details'!$A$18:$L$18, 0),FALSE), 'E2 Allocators'!$B$15:$W$358, MATCH(P$17, 'E2 Allocators'!$B$15:$W$15, 0),FALSE))</f>
        <v>0</v>
      </c>
      <c r="Q604" s="1128">
        <f>IF(ISERROR(VLOOKUP(VLOOKUP($A604, 'E4 TB Allocation Details'!$A$18:$L$214, MATCH("Demand ID", 'E4 TB Allocation Details'!$A$18:$L$18, 0),FALSE), 'E2 Allocators'!$B$15:$W$358, MATCH(Q$17, 'E2 Allocators'!$B$15:$W$15, 0),FALSE)), 0, VLOOKUP(VLOOKUP($A604, 'E4 TB Allocation Details'!$A$18:$L$214, MATCH("Demand ID", 'E4 TB Allocation Details'!$A$18:$L$18, 0),FALSE), 'E2 Allocators'!$B$15:$W$358, MATCH(Q$17, 'E2 Allocators'!$B$15:$W$15, 0),FALSE))</f>
        <v>0</v>
      </c>
      <c r="R604" s="1128">
        <f>IF(ISERROR(VLOOKUP(VLOOKUP($A604, 'E4 TB Allocation Details'!$A$18:$L$214, MATCH("Demand ID", 'E4 TB Allocation Details'!$A$18:$L$18, 0),FALSE), 'E2 Allocators'!$B$15:$W$358, MATCH(R$17, 'E2 Allocators'!$B$15:$W$15, 0),FALSE)), 0, VLOOKUP(VLOOKUP($A604, 'E4 TB Allocation Details'!$A$18:$L$214, MATCH("Demand ID", 'E4 TB Allocation Details'!$A$18:$L$18, 0),FALSE), 'E2 Allocators'!$B$15:$W$358, MATCH(R$17, 'E2 Allocators'!$B$15:$W$15, 0),FALSE))</f>
        <v>0</v>
      </c>
      <c r="S604" s="1128">
        <f>IF(ISERROR(VLOOKUP(VLOOKUP($A604, 'E4 TB Allocation Details'!$A$18:$L$214, MATCH("Demand ID", 'E4 TB Allocation Details'!$A$18:$L$18, 0),FALSE), 'E2 Allocators'!$B$15:$W$358, MATCH(S$17, 'E2 Allocators'!$B$15:$W$15, 0),FALSE)), 0, VLOOKUP(VLOOKUP($A604, 'E4 TB Allocation Details'!$A$18:$L$214, MATCH("Demand ID", 'E4 TB Allocation Details'!$A$18:$L$18, 0),FALSE), 'E2 Allocators'!$B$15:$W$358, MATCH(S$17, 'E2 Allocators'!$B$15:$W$15, 0),FALSE))</f>
        <v>0</v>
      </c>
      <c r="T604" s="1128">
        <f>IF(ISERROR(VLOOKUP(VLOOKUP($A604, 'E4 TB Allocation Details'!$A$18:$L$214, MATCH("Demand ID", 'E4 TB Allocation Details'!$A$18:$L$18, 0),FALSE), 'E2 Allocators'!$B$15:$W$358, MATCH(T$17, 'E2 Allocators'!$B$15:$W$15, 0),FALSE)), 0, VLOOKUP(VLOOKUP($A604, 'E4 TB Allocation Details'!$A$18:$L$214, MATCH("Demand ID", 'E4 TB Allocation Details'!$A$18:$L$18, 0),FALSE), 'E2 Allocators'!$B$15:$W$358, MATCH(T$17, 'E2 Allocators'!$B$15:$W$15, 0),FALSE))</f>
        <v>0</v>
      </c>
      <c r="U604" s="1128">
        <f>IF(ISERROR(VLOOKUP(VLOOKUP($A604, 'E4 TB Allocation Details'!$A$18:$L$214, MATCH("Demand ID", 'E4 TB Allocation Details'!$A$18:$L$18, 0),FALSE), 'E2 Allocators'!$B$15:$W$358, MATCH(U$17, 'E2 Allocators'!$B$15:$W$15, 0),FALSE)), 0, VLOOKUP(VLOOKUP($A604, 'E4 TB Allocation Details'!$A$18:$L$214, MATCH("Demand ID", 'E4 TB Allocation Details'!$A$18:$L$18, 0),FALSE), 'E2 Allocators'!$B$15:$W$358, MATCH(U$17, 'E2 Allocators'!$B$15:$W$15, 0),FALSE))</f>
        <v>0</v>
      </c>
      <c r="V604" s="1128">
        <f>IF(ISERROR(VLOOKUP(VLOOKUP($A604, 'E4 TB Allocation Details'!$A$18:$L$214, MATCH("Demand ID", 'E4 TB Allocation Details'!$A$18:$L$18, 0),FALSE), 'E2 Allocators'!$B$15:$W$358, MATCH(V$17, 'E2 Allocators'!$B$15:$W$15, 0),FALSE)), 0, VLOOKUP(VLOOKUP($A604, 'E4 TB Allocation Details'!$A$18:$L$214, MATCH("Demand ID", 'E4 TB Allocation Details'!$A$18:$L$18, 0),FALSE), 'E2 Allocators'!$B$15:$W$358, MATCH(V$17, 'E2 Allocators'!$B$15:$W$15, 0),FALSE))</f>
        <v>0</v>
      </c>
      <c r="W604" s="1128">
        <f>IF(ISERROR(VLOOKUP(VLOOKUP($A604, 'E4 TB Allocation Details'!$A$18:$L$214, MATCH("Demand ID", 'E4 TB Allocation Details'!$A$18:$L$18, 0),FALSE), 'E2 Allocators'!$B$15:$W$358, MATCH(W$17, 'E2 Allocators'!$B$15:$W$15, 0),FALSE)), 0, VLOOKUP(VLOOKUP($A604, 'E4 TB Allocation Details'!$A$18:$L$214, MATCH("Demand ID", 'E4 TB Allocation Details'!$A$18:$L$18, 0),FALSE), 'E2 Allocators'!$B$15:$W$358, MATCH(W$17, 'E2 Allocators'!$B$15:$W$15, 0),FALSE))</f>
        <v>0</v>
      </c>
      <c r="X604" s="1128">
        <f>IF(ISERROR(VLOOKUP(VLOOKUP($A604, 'E4 TB Allocation Details'!$A$18:$L$214, MATCH("Demand ID", 'E4 TB Allocation Details'!$A$18:$L$18, 0),FALSE), 'E2 Allocators'!$B$15:$W$358, MATCH(X$17, 'E2 Allocators'!$B$15:$W$15, 0),FALSE)), 0, VLOOKUP(VLOOKUP($A604, 'E4 TB Allocation Details'!$A$18:$L$214, MATCH("Demand ID", 'E4 TB Allocation Details'!$A$18:$L$18, 0),FALSE), 'E2 Allocators'!$B$15:$W$358, MATCH(X$17, 'E2 Allocators'!$B$15:$W$15, 0),FALSE))</f>
        <v>0</v>
      </c>
      <c r="Y604" s="1128">
        <f>IF(ISERROR(VLOOKUP(VLOOKUP($A604, 'E4 TB Allocation Details'!$A$18:$L$214, MATCH("Demand ID", 'E4 TB Allocation Details'!$A$18:$L$18, 0),FALSE), 'E2 Allocators'!$B$15:$W$358, MATCH(Y$17, 'E2 Allocators'!$B$15:$W$15, 0),FALSE)), 0, VLOOKUP(VLOOKUP($A604, 'E4 TB Allocation Details'!$A$18:$L$214, MATCH("Demand ID", 'E4 TB Allocation Details'!$A$18:$L$18, 0),FALSE), 'E2 Allocators'!$B$15:$W$358, MATCH(Y$17, 'E2 Allocators'!$B$15:$W$15, 0),FALSE))</f>
        <v>0</v>
      </c>
      <c r="Z604" s="1128">
        <f>IF(ISERROR(VLOOKUP(VLOOKUP($A604, 'E4 TB Allocation Details'!$A$18:$L$214, MATCH("Demand ID", 'E4 TB Allocation Details'!$A$18:$L$18, 0),FALSE), 'E2 Allocators'!$B$15:$W$358, MATCH(Z$17, 'E2 Allocators'!$B$15:$W$15, 0),FALSE)), 0, VLOOKUP(VLOOKUP($A604, 'E4 TB Allocation Details'!$A$18:$L$214, MATCH("Demand ID", 'E4 TB Allocation Details'!$A$18:$L$18, 0),FALSE), 'E2 Allocators'!$B$15:$W$358, MATCH(Z$17, 'E2 Allocators'!$B$15:$W$15, 0),FALSE))</f>
        <v>0</v>
      </c>
      <c r="AA604" s="1133">
        <f t="shared" si="901"/>
        <v>1</v>
      </c>
      <c r="AB604" s="1128">
        <f>IF(ISERROR(VLOOKUP(VLOOKUP($A604, 'E4 TB Allocation Details'!$A$18:$L$214, MATCH("Customer ID", 'E4 TB Allocation Details'!$A$18:$L$18, 0),FALSE), 'E2 Allocators'!$B$15:$W$358, MATCH(AB$17, 'E2 Allocators'!$B$15:$W$15, 0),FALSE)), 0, VLOOKUP(VLOOKUP($A604, 'E4 TB Allocation Details'!$A$18:$L$214, MATCH("Customer ID", 'E4 TB Allocation Details'!$A$18:$L$18, 0),FALSE), 'E2 Allocators'!$B$15:$W$358, MATCH(AB$17, 'E2 Allocators'!$B$15:$W$15, 0),FALSE))</f>
        <v>0</v>
      </c>
      <c r="AC604" s="1128">
        <f>IF(ISERROR(VLOOKUP(VLOOKUP($A604, 'E4 TB Allocation Details'!$A$18:$L$214, MATCH("Customer ID", 'E4 TB Allocation Details'!$A$18:$L$18, 0),FALSE), 'E2 Allocators'!$B$15:$W$358, MATCH(AC$17, 'E2 Allocators'!$B$15:$W$15, 0),FALSE)), 0, VLOOKUP(VLOOKUP($A604, 'E4 TB Allocation Details'!$A$18:$L$214, MATCH("Customer ID", 'E4 TB Allocation Details'!$A$18:$L$18, 0),FALSE), 'E2 Allocators'!$B$15:$W$358, MATCH(AC$17, 'E2 Allocators'!$B$15:$W$15, 0),FALSE))</f>
        <v>0</v>
      </c>
      <c r="AD604" s="1128">
        <f>IF(ISERROR(VLOOKUP(VLOOKUP($A604, 'E4 TB Allocation Details'!$A$18:$L$214, MATCH("Customer ID", 'E4 TB Allocation Details'!$A$18:$L$18, 0),FALSE), 'E2 Allocators'!$B$15:$W$358, MATCH(AD$17, 'E2 Allocators'!$B$15:$W$15, 0),FALSE)), 0, VLOOKUP(VLOOKUP($A604, 'E4 TB Allocation Details'!$A$18:$L$214, MATCH("Customer ID", 'E4 TB Allocation Details'!$A$18:$L$18, 0),FALSE), 'E2 Allocators'!$B$15:$W$358, MATCH(AD$17, 'E2 Allocators'!$B$15:$W$15, 0),FALSE))</f>
        <v>0</v>
      </c>
      <c r="AE604" s="1128">
        <f>IF(ISERROR(VLOOKUP(VLOOKUP($A604, 'E4 TB Allocation Details'!$A$18:$L$214, MATCH("Customer ID", 'E4 TB Allocation Details'!$A$18:$L$18, 0),FALSE), 'E2 Allocators'!$B$15:$W$358, MATCH(AE$17, 'E2 Allocators'!$B$15:$W$15, 0),FALSE)), 0, VLOOKUP(VLOOKUP($A604, 'E4 TB Allocation Details'!$A$18:$L$214, MATCH("Customer ID", 'E4 TB Allocation Details'!$A$18:$L$18, 0),FALSE), 'E2 Allocators'!$B$15:$W$358, MATCH(AE$17, 'E2 Allocators'!$B$15:$W$15, 0),FALSE))</f>
        <v>0</v>
      </c>
      <c r="AF604" s="1128">
        <f>IF(ISERROR(VLOOKUP(VLOOKUP($A604, 'E4 TB Allocation Details'!$A$18:$L$214, MATCH("Customer ID", 'E4 TB Allocation Details'!$A$18:$L$18, 0),FALSE), 'E2 Allocators'!$B$15:$W$358, MATCH(AF$17, 'E2 Allocators'!$B$15:$W$15, 0),FALSE)), 0, VLOOKUP(VLOOKUP($A604, 'E4 TB Allocation Details'!$A$18:$L$214, MATCH("Customer ID", 'E4 TB Allocation Details'!$A$18:$L$18, 0),FALSE), 'E2 Allocators'!$B$15:$W$358, MATCH(AF$17, 'E2 Allocators'!$B$15:$W$15, 0),FALSE))</f>
        <v>0</v>
      </c>
      <c r="AG604" s="1128">
        <f>IF(ISERROR(VLOOKUP(VLOOKUP($A604, 'E4 TB Allocation Details'!$A$18:$L$214, MATCH("Customer ID", 'E4 TB Allocation Details'!$A$18:$L$18, 0),FALSE), 'E2 Allocators'!$B$15:$W$358, MATCH(AG$17, 'E2 Allocators'!$B$15:$W$15, 0),FALSE)), 0, VLOOKUP(VLOOKUP($A604, 'E4 TB Allocation Details'!$A$18:$L$214, MATCH("Customer ID", 'E4 TB Allocation Details'!$A$18:$L$18, 0),FALSE), 'E2 Allocators'!$B$15:$W$358, MATCH(AG$17, 'E2 Allocators'!$B$15:$W$15, 0),FALSE))</f>
        <v>0</v>
      </c>
      <c r="AH604" s="1128">
        <f>IF(ISERROR(VLOOKUP(VLOOKUP($A604, 'E4 TB Allocation Details'!$A$18:$L$214, MATCH("Customer ID", 'E4 TB Allocation Details'!$A$18:$L$18, 0),FALSE), 'E2 Allocators'!$B$15:$W$358, MATCH(AH$17, 'E2 Allocators'!$B$15:$W$15, 0),FALSE)), 0, VLOOKUP(VLOOKUP($A604, 'E4 TB Allocation Details'!$A$18:$L$214, MATCH("Customer ID", 'E4 TB Allocation Details'!$A$18:$L$18, 0),FALSE), 'E2 Allocators'!$B$15:$W$358, MATCH(AH$17, 'E2 Allocators'!$B$15:$W$15, 0),FALSE))</f>
        <v>0</v>
      </c>
      <c r="AI604" s="1128">
        <f>IF(ISERROR(VLOOKUP(VLOOKUP($A604, 'E4 TB Allocation Details'!$A$18:$L$214, MATCH("Customer ID", 'E4 TB Allocation Details'!$A$18:$L$18, 0),FALSE), 'E2 Allocators'!$B$15:$W$358, MATCH(AI$17, 'E2 Allocators'!$B$15:$W$15, 0),FALSE)), 0, VLOOKUP(VLOOKUP($A604, 'E4 TB Allocation Details'!$A$18:$L$214, MATCH("Customer ID", 'E4 TB Allocation Details'!$A$18:$L$18, 0),FALSE), 'E2 Allocators'!$B$15:$W$358, MATCH(AI$17, 'E2 Allocators'!$B$15:$W$15, 0),FALSE))</f>
        <v>0</v>
      </c>
      <c r="AJ604" s="1128">
        <f>IF(ISERROR(VLOOKUP(VLOOKUP($A604, 'E4 TB Allocation Details'!$A$18:$L$214, MATCH("Customer ID", 'E4 TB Allocation Details'!$A$18:$L$18, 0),FALSE), 'E2 Allocators'!$B$15:$W$358, MATCH(AJ$17, 'E2 Allocators'!$B$15:$W$15, 0),FALSE)), 0, VLOOKUP(VLOOKUP($A604, 'E4 TB Allocation Details'!$A$18:$L$214, MATCH("Customer ID", 'E4 TB Allocation Details'!$A$18:$L$18, 0),FALSE), 'E2 Allocators'!$B$15:$W$358, MATCH(AJ$17, 'E2 Allocators'!$B$15:$W$15, 0),FALSE))</f>
        <v>0</v>
      </c>
      <c r="AK604" s="1128">
        <f>IF(ISERROR(VLOOKUP(VLOOKUP($A604, 'E4 TB Allocation Details'!$A$18:$L$214, MATCH("Customer ID", 'E4 TB Allocation Details'!$A$18:$L$18, 0),FALSE), 'E2 Allocators'!$B$15:$W$358, MATCH(AK$17, 'E2 Allocators'!$B$15:$W$15, 0),FALSE)), 0, VLOOKUP(VLOOKUP($A604, 'E4 TB Allocation Details'!$A$18:$L$214, MATCH("Customer ID", 'E4 TB Allocation Details'!$A$18:$L$18, 0),FALSE), 'E2 Allocators'!$B$15:$W$358, MATCH(AK$17, 'E2 Allocators'!$B$15:$W$15, 0),FALSE))</f>
        <v>0</v>
      </c>
      <c r="AL604" s="1128">
        <f>IF(ISERROR(VLOOKUP(VLOOKUP($A604, 'E4 TB Allocation Details'!$A$18:$L$214, MATCH("Customer ID", 'E4 TB Allocation Details'!$A$18:$L$18, 0),FALSE), 'E2 Allocators'!$B$15:$W$358, MATCH(AL$17, 'E2 Allocators'!$B$15:$W$15, 0),FALSE)), 0, VLOOKUP(VLOOKUP($A604, 'E4 TB Allocation Details'!$A$18:$L$214, MATCH("Customer ID", 'E4 TB Allocation Details'!$A$18:$L$18, 0),FALSE), 'E2 Allocators'!$B$15:$W$358, MATCH(AL$17, 'E2 Allocators'!$B$15:$W$15, 0),FALSE))</f>
        <v>0</v>
      </c>
      <c r="AM604" s="1128">
        <f>IF(ISERROR(VLOOKUP(VLOOKUP($A604, 'E4 TB Allocation Details'!$A$18:$L$214, MATCH("Customer ID", 'E4 TB Allocation Details'!$A$18:$L$18, 0),FALSE), 'E2 Allocators'!$B$15:$W$358, MATCH(AM$17, 'E2 Allocators'!$B$15:$W$15, 0),FALSE)), 0, VLOOKUP(VLOOKUP($A604, 'E4 TB Allocation Details'!$A$18:$L$214, MATCH("Customer ID", 'E4 TB Allocation Details'!$A$18:$L$18, 0),FALSE), 'E2 Allocators'!$B$15:$W$358, MATCH(AM$17, 'E2 Allocators'!$B$15:$W$15, 0),FALSE))</f>
        <v>0</v>
      </c>
      <c r="AN604" s="1128">
        <f>IF(ISERROR(VLOOKUP(VLOOKUP($A604, 'E4 TB Allocation Details'!$A$18:$L$214, MATCH("Customer ID", 'E4 TB Allocation Details'!$A$18:$L$18, 0),FALSE), 'E2 Allocators'!$B$15:$W$358, MATCH(AN$17, 'E2 Allocators'!$B$15:$W$15, 0),FALSE)), 0, VLOOKUP(VLOOKUP($A604, 'E4 TB Allocation Details'!$A$18:$L$214, MATCH("Customer ID", 'E4 TB Allocation Details'!$A$18:$L$18, 0),FALSE), 'E2 Allocators'!$B$15:$W$358, MATCH(AN$17, 'E2 Allocators'!$B$15:$W$15, 0),FALSE))</f>
        <v>0</v>
      </c>
      <c r="AO604" s="1128">
        <f>IF(ISERROR(VLOOKUP(VLOOKUP($A604, 'E4 TB Allocation Details'!$A$18:$L$214, MATCH("Customer ID", 'E4 TB Allocation Details'!$A$18:$L$18, 0),FALSE), 'E2 Allocators'!$B$15:$W$358, MATCH(AO$17, 'E2 Allocators'!$B$15:$W$15, 0),FALSE)), 0, VLOOKUP(VLOOKUP($A604, 'E4 TB Allocation Details'!$A$18:$L$214, MATCH("Customer ID", 'E4 TB Allocation Details'!$A$18:$L$18, 0),FALSE), 'E2 Allocators'!$B$15:$W$358, MATCH(AO$17, 'E2 Allocators'!$B$15:$W$15, 0),FALSE))</f>
        <v>0</v>
      </c>
      <c r="AP604" s="1128">
        <f>IF(ISERROR(VLOOKUP(VLOOKUP($A604, 'E4 TB Allocation Details'!$A$18:$L$214, MATCH("Customer ID", 'E4 TB Allocation Details'!$A$18:$L$18, 0),FALSE), 'E2 Allocators'!$B$15:$W$358, MATCH(AP$17, 'E2 Allocators'!$B$15:$W$15, 0),FALSE)), 0, VLOOKUP(VLOOKUP($A604, 'E4 TB Allocation Details'!$A$18:$L$214, MATCH("Customer ID", 'E4 TB Allocation Details'!$A$18:$L$18, 0),FALSE), 'E2 Allocators'!$B$15:$W$358, MATCH(AP$17, 'E2 Allocators'!$B$15:$W$15, 0),FALSE))</f>
        <v>0</v>
      </c>
      <c r="AQ604" s="1128">
        <f>IF(ISERROR(VLOOKUP(VLOOKUP($A604, 'E4 TB Allocation Details'!$A$18:$L$214, MATCH("Customer ID", 'E4 TB Allocation Details'!$A$18:$L$18, 0),FALSE), 'E2 Allocators'!$B$15:$W$358, MATCH(AQ$17, 'E2 Allocators'!$B$15:$W$15, 0),FALSE)), 0, VLOOKUP(VLOOKUP($A604, 'E4 TB Allocation Details'!$A$18:$L$214, MATCH("Customer ID", 'E4 TB Allocation Details'!$A$18:$L$18, 0),FALSE), 'E2 Allocators'!$B$15:$W$358, MATCH(AQ$17, 'E2 Allocators'!$B$15:$W$15, 0),FALSE))</f>
        <v>0</v>
      </c>
      <c r="AR604" s="1128">
        <f>IF(ISERROR(VLOOKUP(VLOOKUP($A604, 'E4 TB Allocation Details'!$A$18:$L$214, MATCH("Customer ID", 'E4 TB Allocation Details'!$A$18:$L$18, 0),FALSE), 'E2 Allocators'!$B$15:$W$358, MATCH(AR$17, 'E2 Allocators'!$B$15:$W$15, 0),FALSE)), 0, VLOOKUP(VLOOKUP($A604, 'E4 TB Allocation Details'!$A$18:$L$214, MATCH("Customer ID", 'E4 TB Allocation Details'!$A$18:$L$18, 0),FALSE), 'E2 Allocators'!$B$15:$W$358, MATCH(AR$17, 'E2 Allocators'!$B$15:$W$15, 0),FALSE))</f>
        <v>0</v>
      </c>
      <c r="AS604" s="1128">
        <f>IF(ISERROR(VLOOKUP(VLOOKUP($A604, 'E4 TB Allocation Details'!$A$18:$L$214, MATCH("Customer ID", 'E4 TB Allocation Details'!$A$18:$L$18, 0),FALSE), 'E2 Allocators'!$B$15:$W$358, MATCH(AS$17, 'E2 Allocators'!$B$15:$W$15, 0),FALSE)), 0, VLOOKUP(VLOOKUP($A604, 'E4 TB Allocation Details'!$A$18:$L$214, MATCH("Customer ID", 'E4 TB Allocation Details'!$A$18:$L$18, 0),FALSE), 'E2 Allocators'!$B$15:$W$358, MATCH(AS$17, 'E2 Allocators'!$B$15:$W$15, 0),FALSE))</f>
        <v>0</v>
      </c>
      <c r="AT604" s="1128">
        <f>IF(ISERROR(VLOOKUP(VLOOKUP($A604, 'E4 TB Allocation Details'!$A$18:$L$214, MATCH("Customer ID", 'E4 TB Allocation Details'!$A$18:$L$18, 0),FALSE), 'E2 Allocators'!$B$15:$W$358, MATCH(AT$17, 'E2 Allocators'!$B$15:$W$15, 0),FALSE)), 0, VLOOKUP(VLOOKUP($A604, 'E4 TB Allocation Details'!$A$18:$L$214, MATCH("Customer ID", 'E4 TB Allocation Details'!$A$18:$L$18, 0),FALSE), 'E2 Allocators'!$B$15:$W$358, MATCH(AT$17, 'E2 Allocators'!$B$15:$W$15, 0),FALSE))</f>
        <v>0</v>
      </c>
      <c r="AU604" s="1128">
        <f>IF(ISERROR(VLOOKUP(VLOOKUP($A604, 'E4 TB Allocation Details'!$A$18:$L$214, MATCH("Customer ID", 'E4 TB Allocation Details'!$A$18:$L$18, 0),FALSE), 'E2 Allocators'!$B$15:$W$358, MATCH(AU$17, 'E2 Allocators'!$B$15:$W$15, 0),FALSE)), 0, VLOOKUP(VLOOKUP($A604, 'E4 TB Allocation Details'!$A$18:$L$214, MATCH("Customer ID", 'E4 TB Allocation Details'!$A$18:$L$18, 0),FALSE), 'E2 Allocators'!$B$15:$W$358, MATCH(AU$17, 'E2 Allocators'!$B$15:$W$15, 0),FALSE))</f>
        <v>0</v>
      </c>
      <c r="AV604" s="1133">
        <f t="shared" si="902"/>
        <v>0</v>
      </c>
      <c r="AW604" s="1130"/>
      <c r="AX604" s="1130"/>
      <c r="AY604" s="1130"/>
      <c r="AZ604" s="1130"/>
      <c r="BA604" s="1130"/>
      <c r="BB604" s="1130"/>
      <c r="BC604" s="1130"/>
      <c r="BD604" s="1130"/>
      <c r="BE604" s="1130"/>
      <c r="BF604" s="1130"/>
      <c r="BG604" s="1130"/>
      <c r="BH604" s="1130"/>
      <c r="BI604" s="1130"/>
      <c r="BJ604" s="1130"/>
      <c r="BK604" s="1130"/>
      <c r="BL604" s="1130"/>
      <c r="BM604" s="1130"/>
      <c r="BN604" s="1130"/>
      <c r="BO604" s="1130"/>
      <c r="BP604" s="1130"/>
      <c r="BQ604" s="1131"/>
    </row>
    <row r="605" spans="1:69" s="208" customFormat="1" ht="25.5" x14ac:dyDescent="0.2">
      <c r="A605" s="1132">
        <v>1815</v>
      </c>
      <c r="B605" s="1125" t="s">
        <v>86</v>
      </c>
      <c r="C605" s="1126">
        <v>1</v>
      </c>
      <c r="D605" s="1127">
        <f t="shared" si="899"/>
        <v>1</v>
      </c>
      <c r="E605" s="1127">
        <f>VLOOKUP($A605,'E1 Categorization'!$A$35:$E$116,5,FALSE)</f>
        <v>0</v>
      </c>
      <c r="F605" s="1127">
        <f t="shared" si="900"/>
        <v>1</v>
      </c>
      <c r="G605" s="1128">
        <f>IF(ISERROR(VLOOKUP(VLOOKUP($A605, 'E4 TB Allocation Details'!$A$18:$L$214, MATCH("Demand ID", 'E4 TB Allocation Details'!$A$18:$L$18, 0),FALSE), 'E2 Allocators'!$B$15:$W$358, MATCH(G$17, 'E2 Allocators'!$B$15:$W$15, 0),FALSE)), 0, VLOOKUP(VLOOKUP($A605, 'E4 TB Allocation Details'!$A$18:$L$214, MATCH("Demand ID", 'E4 TB Allocation Details'!$A$18:$L$18, 0),FALSE), 'E2 Allocators'!$B$15:$W$358, MATCH(G$17, 'E2 Allocators'!$B$15:$W$15, 0),FALSE))</f>
        <v>0.52282533389340868</v>
      </c>
      <c r="H605" s="1128">
        <f>IF(ISERROR(VLOOKUP(VLOOKUP($A605, 'E4 TB Allocation Details'!$A$18:$L$214, MATCH("Demand ID", 'E4 TB Allocation Details'!$A$18:$L$18, 0),FALSE), 'E2 Allocators'!$B$15:$W$358, MATCH(H$17, 'E2 Allocators'!$B$15:$W$15, 0),FALSE)), 0, VLOOKUP(VLOOKUP($A605, 'E4 TB Allocation Details'!$A$18:$L$214, MATCH("Demand ID", 'E4 TB Allocation Details'!$A$18:$L$18, 0),FALSE), 'E2 Allocators'!$B$15:$W$358, MATCH(H$17, 'E2 Allocators'!$B$15:$W$15, 0),FALSE))</f>
        <v>0.1498405492668726</v>
      </c>
      <c r="I605" s="1128">
        <f>IF(ISERROR(VLOOKUP(VLOOKUP($A605, 'E4 TB Allocation Details'!$A$18:$L$214, MATCH("Demand ID", 'E4 TB Allocation Details'!$A$18:$L$18, 0),FALSE), 'E2 Allocators'!$B$15:$W$358, MATCH(I$17, 'E2 Allocators'!$B$15:$W$15, 0),FALSE)), 0, VLOOKUP(VLOOKUP($A605, 'E4 TB Allocation Details'!$A$18:$L$214, MATCH("Demand ID", 'E4 TB Allocation Details'!$A$18:$L$18, 0),FALSE), 'E2 Allocators'!$B$15:$W$358, MATCH(I$17, 'E2 Allocators'!$B$15:$W$15, 0),FALSE))</f>
        <v>0.31506465267518041</v>
      </c>
      <c r="J605" s="1128">
        <f>IF(ISERROR(VLOOKUP(VLOOKUP($A605, 'E4 TB Allocation Details'!$A$18:$L$214, MATCH("Demand ID", 'E4 TB Allocation Details'!$A$18:$L$18, 0),FALSE), 'E2 Allocators'!$B$15:$W$358, MATCH(J$17, 'E2 Allocators'!$B$15:$W$15, 0),FALSE)), 0, VLOOKUP(VLOOKUP($A605, 'E4 TB Allocation Details'!$A$18:$L$214, MATCH("Demand ID", 'E4 TB Allocation Details'!$A$18:$L$18, 0),FALSE), 'E2 Allocators'!$B$15:$W$358, MATCH(J$17, 'E2 Allocators'!$B$15:$W$15, 0),FALSE))</f>
        <v>0</v>
      </c>
      <c r="K605" s="1128">
        <f>IF(ISERROR(VLOOKUP(VLOOKUP($A605, 'E4 TB Allocation Details'!$A$18:$L$214, MATCH("Demand ID", 'E4 TB Allocation Details'!$A$18:$L$18, 0),FALSE), 'E2 Allocators'!$B$15:$W$358, MATCH(K$17, 'E2 Allocators'!$B$15:$W$15, 0),FALSE)), 0, VLOOKUP(VLOOKUP($A605, 'E4 TB Allocation Details'!$A$18:$L$214, MATCH("Demand ID", 'E4 TB Allocation Details'!$A$18:$L$18, 0),FALSE), 'E2 Allocators'!$B$15:$W$358, MATCH(K$17, 'E2 Allocators'!$B$15:$W$15, 0),FALSE))</f>
        <v>0</v>
      </c>
      <c r="L605" s="1128">
        <f>IF(ISERROR(VLOOKUP(VLOOKUP($A605, 'E4 TB Allocation Details'!$A$18:$L$214, MATCH("Demand ID", 'E4 TB Allocation Details'!$A$18:$L$18, 0),FALSE), 'E2 Allocators'!$B$15:$W$358, MATCH(L$17, 'E2 Allocators'!$B$15:$W$15, 0),FALSE)), 0, VLOOKUP(VLOOKUP($A605, 'E4 TB Allocation Details'!$A$18:$L$214, MATCH("Demand ID", 'E4 TB Allocation Details'!$A$18:$L$18, 0),FALSE), 'E2 Allocators'!$B$15:$W$358, MATCH(L$17, 'E2 Allocators'!$B$15:$W$15, 0),FALSE))</f>
        <v>0</v>
      </c>
      <c r="M605" s="1128">
        <f>IF(ISERROR(VLOOKUP(VLOOKUP($A605, 'E4 TB Allocation Details'!$A$18:$L$214, MATCH("Demand ID", 'E4 TB Allocation Details'!$A$18:$L$18, 0),FALSE), 'E2 Allocators'!$B$15:$W$358, MATCH(M$17, 'E2 Allocators'!$B$15:$W$15, 0),FALSE)), 0, VLOOKUP(VLOOKUP($A605, 'E4 TB Allocation Details'!$A$18:$L$214, MATCH("Demand ID", 'E4 TB Allocation Details'!$A$18:$L$18, 0),FALSE), 'E2 Allocators'!$B$15:$W$358, MATCH(M$17, 'E2 Allocators'!$B$15:$W$15, 0),FALSE))</f>
        <v>1.0924689554858683E-2</v>
      </c>
      <c r="N605" s="1128">
        <f>IF(ISERROR(VLOOKUP(VLOOKUP($A605, 'E4 TB Allocation Details'!$A$18:$L$214, MATCH("Demand ID", 'E4 TB Allocation Details'!$A$18:$L$18, 0),FALSE), 'E2 Allocators'!$B$15:$W$358, MATCH(N$17, 'E2 Allocators'!$B$15:$W$15, 0),FALSE)), 0, VLOOKUP(VLOOKUP($A605, 'E4 TB Allocation Details'!$A$18:$L$214, MATCH("Demand ID", 'E4 TB Allocation Details'!$A$18:$L$18, 0),FALSE), 'E2 Allocators'!$B$15:$W$358, MATCH(N$17, 'E2 Allocators'!$B$15:$W$15, 0),FALSE))</f>
        <v>5.3696647729853961E-4</v>
      </c>
      <c r="O605" s="1128">
        <f>IF(ISERROR(VLOOKUP(VLOOKUP($A605, 'E4 TB Allocation Details'!$A$18:$L$214, MATCH("Demand ID", 'E4 TB Allocation Details'!$A$18:$L$18, 0),FALSE), 'E2 Allocators'!$B$15:$W$358, MATCH(O$17, 'E2 Allocators'!$B$15:$W$15, 0),FALSE)), 0, VLOOKUP(VLOOKUP($A605, 'E4 TB Allocation Details'!$A$18:$L$214, MATCH("Demand ID", 'E4 TB Allocation Details'!$A$18:$L$18, 0),FALSE), 'E2 Allocators'!$B$15:$W$358, MATCH(O$17, 'E2 Allocators'!$B$15:$W$15, 0),FALSE))</f>
        <v>8.0780813238105179E-4</v>
      </c>
      <c r="P605" s="1128">
        <f>IF(ISERROR(VLOOKUP(VLOOKUP($A605, 'E4 TB Allocation Details'!$A$18:$L$214, MATCH("Demand ID", 'E4 TB Allocation Details'!$A$18:$L$18, 0),FALSE), 'E2 Allocators'!$B$15:$W$358, MATCH(P$17, 'E2 Allocators'!$B$15:$W$15, 0),FALSE)), 0, VLOOKUP(VLOOKUP($A605, 'E4 TB Allocation Details'!$A$18:$L$214, MATCH("Demand ID", 'E4 TB Allocation Details'!$A$18:$L$18, 0),FALSE), 'E2 Allocators'!$B$15:$W$358, MATCH(P$17, 'E2 Allocators'!$B$15:$W$15, 0),FALSE))</f>
        <v>0</v>
      </c>
      <c r="Q605" s="1128">
        <f>IF(ISERROR(VLOOKUP(VLOOKUP($A605, 'E4 TB Allocation Details'!$A$18:$L$214, MATCH("Demand ID", 'E4 TB Allocation Details'!$A$18:$L$18, 0),FALSE), 'E2 Allocators'!$B$15:$W$358, MATCH(Q$17, 'E2 Allocators'!$B$15:$W$15, 0),FALSE)), 0, VLOOKUP(VLOOKUP($A605, 'E4 TB Allocation Details'!$A$18:$L$214, MATCH("Demand ID", 'E4 TB Allocation Details'!$A$18:$L$18, 0),FALSE), 'E2 Allocators'!$B$15:$W$358, MATCH(Q$17, 'E2 Allocators'!$B$15:$W$15, 0),FALSE))</f>
        <v>0</v>
      </c>
      <c r="R605" s="1128">
        <f>IF(ISERROR(VLOOKUP(VLOOKUP($A605, 'E4 TB Allocation Details'!$A$18:$L$214, MATCH("Demand ID", 'E4 TB Allocation Details'!$A$18:$L$18, 0),FALSE), 'E2 Allocators'!$B$15:$W$358, MATCH(R$17, 'E2 Allocators'!$B$15:$W$15, 0),FALSE)), 0, VLOOKUP(VLOOKUP($A605, 'E4 TB Allocation Details'!$A$18:$L$214, MATCH("Demand ID", 'E4 TB Allocation Details'!$A$18:$L$18, 0),FALSE), 'E2 Allocators'!$B$15:$W$358, MATCH(R$17, 'E2 Allocators'!$B$15:$W$15, 0),FALSE))</f>
        <v>0</v>
      </c>
      <c r="S605" s="1128">
        <f>IF(ISERROR(VLOOKUP(VLOOKUP($A605, 'E4 TB Allocation Details'!$A$18:$L$214, MATCH("Demand ID", 'E4 TB Allocation Details'!$A$18:$L$18, 0),FALSE), 'E2 Allocators'!$B$15:$W$358, MATCH(S$17, 'E2 Allocators'!$B$15:$W$15, 0),FALSE)), 0, VLOOKUP(VLOOKUP($A605, 'E4 TB Allocation Details'!$A$18:$L$214, MATCH("Demand ID", 'E4 TB Allocation Details'!$A$18:$L$18, 0),FALSE), 'E2 Allocators'!$B$15:$W$358, MATCH(S$17, 'E2 Allocators'!$B$15:$W$15, 0),FALSE))</f>
        <v>0</v>
      </c>
      <c r="T605" s="1128">
        <f>IF(ISERROR(VLOOKUP(VLOOKUP($A605, 'E4 TB Allocation Details'!$A$18:$L$214, MATCH("Demand ID", 'E4 TB Allocation Details'!$A$18:$L$18, 0),FALSE), 'E2 Allocators'!$B$15:$W$358, MATCH(T$17, 'E2 Allocators'!$B$15:$W$15, 0),FALSE)), 0, VLOOKUP(VLOOKUP($A605, 'E4 TB Allocation Details'!$A$18:$L$214, MATCH("Demand ID", 'E4 TB Allocation Details'!$A$18:$L$18, 0),FALSE), 'E2 Allocators'!$B$15:$W$358, MATCH(T$17, 'E2 Allocators'!$B$15:$W$15, 0),FALSE))</f>
        <v>0</v>
      </c>
      <c r="U605" s="1128">
        <f>IF(ISERROR(VLOOKUP(VLOOKUP($A605, 'E4 TB Allocation Details'!$A$18:$L$214, MATCH("Demand ID", 'E4 TB Allocation Details'!$A$18:$L$18, 0),FALSE), 'E2 Allocators'!$B$15:$W$358, MATCH(U$17, 'E2 Allocators'!$B$15:$W$15, 0),FALSE)), 0, VLOOKUP(VLOOKUP($A605, 'E4 TB Allocation Details'!$A$18:$L$214, MATCH("Demand ID", 'E4 TB Allocation Details'!$A$18:$L$18, 0),FALSE), 'E2 Allocators'!$B$15:$W$358, MATCH(U$17, 'E2 Allocators'!$B$15:$W$15, 0),FALSE))</f>
        <v>0</v>
      </c>
      <c r="V605" s="1128">
        <f>IF(ISERROR(VLOOKUP(VLOOKUP($A605, 'E4 TB Allocation Details'!$A$18:$L$214, MATCH("Demand ID", 'E4 TB Allocation Details'!$A$18:$L$18, 0),FALSE), 'E2 Allocators'!$B$15:$W$358, MATCH(V$17, 'E2 Allocators'!$B$15:$W$15, 0),FALSE)), 0, VLOOKUP(VLOOKUP($A605, 'E4 TB Allocation Details'!$A$18:$L$214, MATCH("Demand ID", 'E4 TB Allocation Details'!$A$18:$L$18, 0),FALSE), 'E2 Allocators'!$B$15:$W$358, MATCH(V$17, 'E2 Allocators'!$B$15:$W$15, 0),FALSE))</f>
        <v>0</v>
      </c>
      <c r="W605" s="1128">
        <f>IF(ISERROR(VLOOKUP(VLOOKUP($A605, 'E4 TB Allocation Details'!$A$18:$L$214, MATCH("Demand ID", 'E4 TB Allocation Details'!$A$18:$L$18, 0),FALSE), 'E2 Allocators'!$B$15:$W$358, MATCH(W$17, 'E2 Allocators'!$B$15:$W$15, 0),FALSE)), 0, VLOOKUP(VLOOKUP($A605, 'E4 TB Allocation Details'!$A$18:$L$214, MATCH("Demand ID", 'E4 TB Allocation Details'!$A$18:$L$18, 0),FALSE), 'E2 Allocators'!$B$15:$W$358, MATCH(W$17, 'E2 Allocators'!$B$15:$W$15, 0),FALSE))</f>
        <v>0</v>
      </c>
      <c r="X605" s="1128">
        <f>IF(ISERROR(VLOOKUP(VLOOKUP($A605, 'E4 TB Allocation Details'!$A$18:$L$214, MATCH("Demand ID", 'E4 TB Allocation Details'!$A$18:$L$18, 0),FALSE), 'E2 Allocators'!$B$15:$W$358, MATCH(X$17, 'E2 Allocators'!$B$15:$W$15, 0),FALSE)), 0, VLOOKUP(VLOOKUP($A605, 'E4 TB Allocation Details'!$A$18:$L$214, MATCH("Demand ID", 'E4 TB Allocation Details'!$A$18:$L$18, 0),FALSE), 'E2 Allocators'!$B$15:$W$358, MATCH(X$17, 'E2 Allocators'!$B$15:$W$15, 0),FALSE))</f>
        <v>0</v>
      </c>
      <c r="Y605" s="1128">
        <f>IF(ISERROR(VLOOKUP(VLOOKUP($A605, 'E4 TB Allocation Details'!$A$18:$L$214, MATCH("Demand ID", 'E4 TB Allocation Details'!$A$18:$L$18, 0),FALSE), 'E2 Allocators'!$B$15:$W$358, MATCH(Y$17, 'E2 Allocators'!$B$15:$W$15, 0),FALSE)), 0, VLOOKUP(VLOOKUP($A605, 'E4 TB Allocation Details'!$A$18:$L$214, MATCH("Demand ID", 'E4 TB Allocation Details'!$A$18:$L$18, 0),FALSE), 'E2 Allocators'!$B$15:$W$358, MATCH(Y$17, 'E2 Allocators'!$B$15:$W$15, 0),FALSE))</f>
        <v>0</v>
      </c>
      <c r="Z605" s="1128">
        <f>IF(ISERROR(VLOOKUP(VLOOKUP($A605, 'E4 TB Allocation Details'!$A$18:$L$214, MATCH("Demand ID", 'E4 TB Allocation Details'!$A$18:$L$18, 0),FALSE), 'E2 Allocators'!$B$15:$W$358, MATCH(Z$17, 'E2 Allocators'!$B$15:$W$15, 0),FALSE)), 0, VLOOKUP(VLOOKUP($A605, 'E4 TB Allocation Details'!$A$18:$L$214, MATCH("Demand ID", 'E4 TB Allocation Details'!$A$18:$L$18, 0),FALSE), 'E2 Allocators'!$B$15:$W$358, MATCH(Z$17, 'E2 Allocators'!$B$15:$W$15, 0),FALSE))</f>
        <v>0</v>
      </c>
      <c r="AA605" s="1133">
        <f t="shared" si="901"/>
        <v>1</v>
      </c>
      <c r="AB605" s="1128">
        <f>IF(ISERROR(VLOOKUP(VLOOKUP($A605, 'E4 TB Allocation Details'!$A$18:$L$214, MATCH("Customer ID", 'E4 TB Allocation Details'!$A$18:$L$18, 0),FALSE), 'E2 Allocators'!$B$15:$W$358, MATCH(AB$17, 'E2 Allocators'!$B$15:$W$15, 0),FALSE)), 0, VLOOKUP(VLOOKUP($A605, 'E4 TB Allocation Details'!$A$18:$L$214, MATCH("Customer ID", 'E4 TB Allocation Details'!$A$18:$L$18, 0),FALSE), 'E2 Allocators'!$B$15:$W$358, MATCH(AB$17, 'E2 Allocators'!$B$15:$W$15, 0),FALSE))</f>
        <v>0</v>
      </c>
      <c r="AC605" s="1128">
        <f>IF(ISERROR(VLOOKUP(VLOOKUP($A605, 'E4 TB Allocation Details'!$A$18:$L$214, MATCH("Customer ID", 'E4 TB Allocation Details'!$A$18:$L$18, 0),FALSE), 'E2 Allocators'!$B$15:$W$358, MATCH(AC$17, 'E2 Allocators'!$B$15:$W$15, 0),FALSE)), 0, VLOOKUP(VLOOKUP($A605, 'E4 TB Allocation Details'!$A$18:$L$214, MATCH("Customer ID", 'E4 TB Allocation Details'!$A$18:$L$18, 0),FALSE), 'E2 Allocators'!$B$15:$W$358, MATCH(AC$17, 'E2 Allocators'!$B$15:$W$15, 0),FALSE))</f>
        <v>0</v>
      </c>
      <c r="AD605" s="1128">
        <f>IF(ISERROR(VLOOKUP(VLOOKUP($A605, 'E4 TB Allocation Details'!$A$18:$L$214, MATCH("Customer ID", 'E4 TB Allocation Details'!$A$18:$L$18, 0),FALSE), 'E2 Allocators'!$B$15:$W$358, MATCH(AD$17, 'E2 Allocators'!$B$15:$W$15, 0),FALSE)), 0, VLOOKUP(VLOOKUP($A605, 'E4 TB Allocation Details'!$A$18:$L$214, MATCH("Customer ID", 'E4 TB Allocation Details'!$A$18:$L$18, 0),FALSE), 'E2 Allocators'!$B$15:$W$358, MATCH(AD$17, 'E2 Allocators'!$B$15:$W$15, 0),FALSE))</f>
        <v>0</v>
      </c>
      <c r="AE605" s="1128">
        <f>IF(ISERROR(VLOOKUP(VLOOKUP($A605, 'E4 TB Allocation Details'!$A$18:$L$214, MATCH("Customer ID", 'E4 TB Allocation Details'!$A$18:$L$18, 0),FALSE), 'E2 Allocators'!$B$15:$W$358, MATCH(AE$17, 'E2 Allocators'!$B$15:$W$15, 0),FALSE)), 0, VLOOKUP(VLOOKUP($A605, 'E4 TB Allocation Details'!$A$18:$L$214, MATCH("Customer ID", 'E4 TB Allocation Details'!$A$18:$L$18, 0),FALSE), 'E2 Allocators'!$B$15:$W$358, MATCH(AE$17, 'E2 Allocators'!$B$15:$W$15, 0),FALSE))</f>
        <v>0</v>
      </c>
      <c r="AF605" s="1128">
        <f>IF(ISERROR(VLOOKUP(VLOOKUP($A605, 'E4 TB Allocation Details'!$A$18:$L$214, MATCH("Customer ID", 'E4 TB Allocation Details'!$A$18:$L$18, 0),FALSE), 'E2 Allocators'!$B$15:$W$358, MATCH(AF$17, 'E2 Allocators'!$B$15:$W$15, 0),FALSE)), 0, VLOOKUP(VLOOKUP($A605, 'E4 TB Allocation Details'!$A$18:$L$214, MATCH("Customer ID", 'E4 TB Allocation Details'!$A$18:$L$18, 0),FALSE), 'E2 Allocators'!$B$15:$W$358, MATCH(AF$17, 'E2 Allocators'!$B$15:$W$15, 0),FALSE))</f>
        <v>0</v>
      </c>
      <c r="AG605" s="1128">
        <f>IF(ISERROR(VLOOKUP(VLOOKUP($A605, 'E4 TB Allocation Details'!$A$18:$L$214, MATCH("Customer ID", 'E4 TB Allocation Details'!$A$18:$L$18, 0),FALSE), 'E2 Allocators'!$B$15:$W$358, MATCH(AG$17, 'E2 Allocators'!$B$15:$W$15, 0),FALSE)), 0, VLOOKUP(VLOOKUP($A605, 'E4 TB Allocation Details'!$A$18:$L$214, MATCH("Customer ID", 'E4 TB Allocation Details'!$A$18:$L$18, 0),FALSE), 'E2 Allocators'!$B$15:$W$358, MATCH(AG$17, 'E2 Allocators'!$B$15:$W$15, 0),FALSE))</f>
        <v>0</v>
      </c>
      <c r="AH605" s="1128">
        <f>IF(ISERROR(VLOOKUP(VLOOKUP($A605, 'E4 TB Allocation Details'!$A$18:$L$214, MATCH("Customer ID", 'E4 TB Allocation Details'!$A$18:$L$18, 0),FALSE), 'E2 Allocators'!$B$15:$W$358, MATCH(AH$17, 'E2 Allocators'!$B$15:$W$15, 0),FALSE)), 0, VLOOKUP(VLOOKUP($A605, 'E4 TB Allocation Details'!$A$18:$L$214, MATCH("Customer ID", 'E4 TB Allocation Details'!$A$18:$L$18, 0),FALSE), 'E2 Allocators'!$B$15:$W$358, MATCH(AH$17, 'E2 Allocators'!$B$15:$W$15, 0),FALSE))</f>
        <v>0</v>
      </c>
      <c r="AI605" s="1128">
        <f>IF(ISERROR(VLOOKUP(VLOOKUP($A605, 'E4 TB Allocation Details'!$A$18:$L$214, MATCH("Customer ID", 'E4 TB Allocation Details'!$A$18:$L$18, 0),FALSE), 'E2 Allocators'!$B$15:$W$358, MATCH(AI$17, 'E2 Allocators'!$B$15:$W$15, 0),FALSE)), 0, VLOOKUP(VLOOKUP($A605, 'E4 TB Allocation Details'!$A$18:$L$214, MATCH("Customer ID", 'E4 TB Allocation Details'!$A$18:$L$18, 0),FALSE), 'E2 Allocators'!$B$15:$W$358, MATCH(AI$17, 'E2 Allocators'!$B$15:$W$15, 0),FALSE))</f>
        <v>0</v>
      </c>
      <c r="AJ605" s="1128">
        <f>IF(ISERROR(VLOOKUP(VLOOKUP($A605, 'E4 TB Allocation Details'!$A$18:$L$214, MATCH("Customer ID", 'E4 TB Allocation Details'!$A$18:$L$18, 0),FALSE), 'E2 Allocators'!$B$15:$W$358, MATCH(AJ$17, 'E2 Allocators'!$B$15:$W$15, 0),FALSE)), 0, VLOOKUP(VLOOKUP($A605, 'E4 TB Allocation Details'!$A$18:$L$214, MATCH("Customer ID", 'E4 TB Allocation Details'!$A$18:$L$18, 0),FALSE), 'E2 Allocators'!$B$15:$W$358, MATCH(AJ$17, 'E2 Allocators'!$B$15:$W$15, 0),FALSE))</f>
        <v>0</v>
      </c>
      <c r="AK605" s="1128">
        <f>IF(ISERROR(VLOOKUP(VLOOKUP($A605, 'E4 TB Allocation Details'!$A$18:$L$214, MATCH("Customer ID", 'E4 TB Allocation Details'!$A$18:$L$18, 0),FALSE), 'E2 Allocators'!$B$15:$W$358, MATCH(AK$17, 'E2 Allocators'!$B$15:$W$15, 0),FALSE)), 0, VLOOKUP(VLOOKUP($A605, 'E4 TB Allocation Details'!$A$18:$L$214, MATCH("Customer ID", 'E4 TB Allocation Details'!$A$18:$L$18, 0),FALSE), 'E2 Allocators'!$B$15:$W$358, MATCH(AK$17, 'E2 Allocators'!$B$15:$W$15, 0),FALSE))</f>
        <v>0</v>
      </c>
      <c r="AL605" s="1128">
        <f>IF(ISERROR(VLOOKUP(VLOOKUP($A605, 'E4 TB Allocation Details'!$A$18:$L$214, MATCH("Customer ID", 'E4 TB Allocation Details'!$A$18:$L$18, 0),FALSE), 'E2 Allocators'!$B$15:$W$358, MATCH(AL$17, 'E2 Allocators'!$B$15:$W$15, 0),FALSE)), 0, VLOOKUP(VLOOKUP($A605, 'E4 TB Allocation Details'!$A$18:$L$214, MATCH("Customer ID", 'E4 TB Allocation Details'!$A$18:$L$18, 0),FALSE), 'E2 Allocators'!$B$15:$W$358, MATCH(AL$17, 'E2 Allocators'!$B$15:$W$15, 0),FALSE))</f>
        <v>0</v>
      </c>
      <c r="AM605" s="1128">
        <f>IF(ISERROR(VLOOKUP(VLOOKUP($A605, 'E4 TB Allocation Details'!$A$18:$L$214, MATCH("Customer ID", 'E4 TB Allocation Details'!$A$18:$L$18, 0),FALSE), 'E2 Allocators'!$B$15:$W$358, MATCH(AM$17, 'E2 Allocators'!$B$15:$W$15, 0),FALSE)), 0, VLOOKUP(VLOOKUP($A605, 'E4 TB Allocation Details'!$A$18:$L$214, MATCH("Customer ID", 'E4 TB Allocation Details'!$A$18:$L$18, 0),FALSE), 'E2 Allocators'!$B$15:$W$358, MATCH(AM$17, 'E2 Allocators'!$B$15:$W$15, 0),FALSE))</f>
        <v>0</v>
      </c>
      <c r="AN605" s="1128">
        <f>IF(ISERROR(VLOOKUP(VLOOKUP($A605, 'E4 TB Allocation Details'!$A$18:$L$214, MATCH("Customer ID", 'E4 TB Allocation Details'!$A$18:$L$18, 0),FALSE), 'E2 Allocators'!$B$15:$W$358, MATCH(AN$17, 'E2 Allocators'!$B$15:$W$15, 0),FALSE)), 0, VLOOKUP(VLOOKUP($A605, 'E4 TB Allocation Details'!$A$18:$L$214, MATCH("Customer ID", 'E4 TB Allocation Details'!$A$18:$L$18, 0),FALSE), 'E2 Allocators'!$B$15:$W$358, MATCH(AN$17, 'E2 Allocators'!$B$15:$W$15, 0),FALSE))</f>
        <v>0</v>
      </c>
      <c r="AO605" s="1128">
        <f>IF(ISERROR(VLOOKUP(VLOOKUP($A605, 'E4 TB Allocation Details'!$A$18:$L$214, MATCH("Customer ID", 'E4 TB Allocation Details'!$A$18:$L$18, 0),FALSE), 'E2 Allocators'!$B$15:$W$358, MATCH(AO$17, 'E2 Allocators'!$B$15:$W$15, 0),FALSE)), 0, VLOOKUP(VLOOKUP($A605, 'E4 TB Allocation Details'!$A$18:$L$214, MATCH("Customer ID", 'E4 TB Allocation Details'!$A$18:$L$18, 0),FALSE), 'E2 Allocators'!$B$15:$W$358, MATCH(AO$17, 'E2 Allocators'!$B$15:$W$15, 0),FALSE))</f>
        <v>0</v>
      </c>
      <c r="AP605" s="1128">
        <f>IF(ISERROR(VLOOKUP(VLOOKUP($A605, 'E4 TB Allocation Details'!$A$18:$L$214, MATCH("Customer ID", 'E4 TB Allocation Details'!$A$18:$L$18, 0),FALSE), 'E2 Allocators'!$B$15:$W$358, MATCH(AP$17, 'E2 Allocators'!$B$15:$W$15, 0),FALSE)), 0, VLOOKUP(VLOOKUP($A605, 'E4 TB Allocation Details'!$A$18:$L$214, MATCH("Customer ID", 'E4 TB Allocation Details'!$A$18:$L$18, 0),FALSE), 'E2 Allocators'!$B$15:$W$358, MATCH(AP$17, 'E2 Allocators'!$B$15:$W$15, 0),FALSE))</f>
        <v>0</v>
      </c>
      <c r="AQ605" s="1128">
        <f>IF(ISERROR(VLOOKUP(VLOOKUP($A605, 'E4 TB Allocation Details'!$A$18:$L$214, MATCH("Customer ID", 'E4 TB Allocation Details'!$A$18:$L$18, 0),FALSE), 'E2 Allocators'!$B$15:$W$358, MATCH(AQ$17, 'E2 Allocators'!$B$15:$W$15, 0),FALSE)), 0, VLOOKUP(VLOOKUP($A605, 'E4 TB Allocation Details'!$A$18:$L$214, MATCH("Customer ID", 'E4 TB Allocation Details'!$A$18:$L$18, 0),FALSE), 'E2 Allocators'!$B$15:$W$358, MATCH(AQ$17, 'E2 Allocators'!$B$15:$W$15, 0),FALSE))</f>
        <v>0</v>
      </c>
      <c r="AR605" s="1128">
        <f>IF(ISERROR(VLOOKUP(VLOOKUP($A605, 'E4 TB Allocation Details'!$A$18:$L$214, MATCH("Customer ID", 'E4 TB Allocation Details'!$A$18:$L$18, 0),FALSE), 'E2 Allocators'!$B$15:$W$358, MATCH(AR$17, 'E2 Allocators'!$B$15:$W$15, 0),FALSE)), 0, VLOOKUP(VLOOKUP($A605, 'E4 TB Allocation Details'!$A$18:$L$214, MATCH("Customer ID", 'E4 TB Allocation Details'!$A$18:$L$18, 0),FALSE), 'E2 Allocators'!$B$15:$W$358, MATCH(AR$17, 'E2 Allocators'!$B$15:$W$15, 0),FALSE))</f>
        <v>0</v>
      </c>
      <c r="AS605" s="1128">
        <f>IF(ISERROR(VLOOKUP(VLOOKUP($A605, 'E4 TB Allocation Details'!$A$18:$L$214, MATCH("Customer ID", 'E4 TB Allocation Details'!$A$18:$L$18, 0),FALSE), 'E2 Allocators'!$B$15:$W$358, MATCH(AS$17, 'E2 Allocators'!$B$15:$W$15, 0),FALSE)), 0, VLOOKUP(VLOOKUP($A605, 'E4 TB Allocation Details'!$A$18:$L$214, MATCH("Customer ID", 'E4 TB Allocation Details'!$A$18:$L$18, 0),FALSE), 'E2 Allocators'!$B$15:$W$358, MATCH(AS$17, 'E2 Allocators'!$B$15:$W$15, 0),FALSE))</f>
        <v>0</v>
      </c>
      <c r="AT605" s="1128">
        <f>IF(ISERROR(VLOOKUP(VLOOKUP($A605, 'E4 TB Allocation Details'!$A$18:$L$214, MATCH("Customer ID", 'E4 TB Allocation Details'!$A$18:$L$18, 0),FALSE), 'E2 Allocators'!$B$15:$W$358, MATCH(AT$17, 'E2 Allocators'!$B$15:$W$15, 0),FALSE)), 0, VLOOKUP(VLOOKUP($A605, 'E4 TB Allocation Details'!$A$18:$L$214, MATCH("Customer ID", 'E4 TB Allocation Details'!$A$18:$L$18, 0),FALSE), 'E2 Allocators'!$B$15:$W$358, MATCH(AT$17, 'E2 Allocators'!$B$15:$W$15, 0),FALSE))</f>
        <v>0</v>
      </c>
      <c r="AU605" s="1128">
        <f>IF(ISERROR(VLOOKUP(VLOOKUP($A605, 'E4 TB Allocation Details'!$A$18:$L$214, MATCH("Customer ID", 'E4 TB Allocation Details'!$A$18:$L$18, 0),FALSE), 'E2 Allocators'!$B$15:$W$358, MATCH(AU$17, 'E2 Allocators'!$B$15:$W$15, 0),FALSE)), 0, VLOOKUP(VLOOKUP($A605, 'E4 TB Allocation Details'!$A$18:$L$214, MATCH("Customer ID", 'E4 TB Allocation Details'!$A$18:$L$18, 0),FALSE), 'E2 Allocators'!$B$15:$W$358, MATCH(AU$17, 'E2 Allocators'!$B$15:$W$15, 0),FALSE))</f>
        <v>0</v>
      </c>
      <c r="AV605" s="1133">
        <f t="shared" si="902"/>
        <v>0</v>
      </c>
      <c r="AW605" s="1130"/>
      <c r="AX605" s="1130"/>
      <c r="AY605" s="1130"/>
      <c r="AZ605" s="1130"/>
      <c r="BA605" s="1130"/>
      <c r="BB605" s="1130"/>
      <c r="BC605" s="1130"/>
      <c r="BD605" s="1130"/>
      <c r="BE605" s="1130"/>
      <c r="BF605" s="1130"/>
      <c r="BG605" s="1130"/>
      <c r="BH605" s="1130"/>
      <c r="BI605" s="1130"/>
      <c r="BJ605" s="1130"/>
      <c r="BK605" s="1130"/>
      <c r="BL605" s="1130"/>
      <c r="BM605" s="1130"/>
      <c r="BN605" s="1130"/>
      <c r="BO605" s="1130"/>
      <c r="BP605" s="1130"/>
      <c r="BQ605" s="1131"/>
    </row>
    <row r="606" spans="1:69" s="208" customFormat="1" ht="25.5" x14ac:dyDescent="0.2">
      <c r="A606" s="1132">
        <v>1820</v>
      </c>
      <c r="B606" s="1125" t="s">
        <v>87</v>
      </c>
      <c r="C606" s="1126"/>
      <c r="D606" s="1127"/>
      <c r="E606" s="1127"/>
      <c r="F606" s="1127"/>
      <c r="G606" s="1128">
        <f>IF(ISERROR(VLOOKUP(VLOOKUP($A606, 'E4 TB Allocation Details'!$A$18:$L$214, MATCH("Demand ID", 'E4 TB Allocation Details'!$A$18:$L$18, 0),FALSE), 'E2 Allocators'!$B$15:$W$358, MATCH(G$17, 'E2 Allocators'!$B$15:$W$15, 0),FALSE)), 0, VLOOKUP(VLOOKUP($A606, 'E4 TB Allocation Details'!$A$18:$L$214, MATCH("Demand ID", 'E4 TB Allocation Details'!$A$18:$L$18, 0),FALSE), 'E2 Allocators'!$B$15:$W$358, MATCH(G$17, 'E2 Allocators'!$B$15:$W$15, 0),FALSE))</f>
        <v>0.52282533389340868</v>
      </c>
      <c r="H606" s="1128">
        <f>IF(ISERROR(VLOOKUP(VLOOKUP($A606, 'E4 TB Allocation Details'!$A$18:$L$214, MATCH("Demand ID", 'E4 TB Allocation Details'!$A$18:$L$18, 0),FALSE), 'E2 Allocators'!$B$15:$W$358, MATCH(H$17, 'E2 Allocators'!$B$15:$W$15, 0),FALSE)), 0, VLOOKUP(VLOOKUP($A606, 'E4 TB Allocation Details'!$A$18:$L$214, MATCH("Demand ID", 'E4 TB Allocation Details'!$A$18:$L$18, 0),FALSE), 'E2 Allocators'!$B$15:$W$358, MATCH(H$17, 'E2 Allocators'!$B$15:$W$15, 0),FALSE))</f>
        <v>0.1498405492668726</v>
      </c>
      <c r="I606" s="1128">
        <f>IF(ISERROR(VLOOKUP(VLOOKUP($A606, 'E4 TB Allocation Details'!$A$18:$L$214, MATCH("Demand ID", 'E4 TB Allocation Details'!$A$18:$L$18, 0),FALSE), 'E2 Allocators'!$B$15:$W$358, MATCH(I$17, 'E2 Allocators'!$B$15:$W$15, 0),FALSE)), 0, VLOOKUP(VLOOKUP($A606, 'E4 TB Allocation Details'!$A$18:$L$214, MATCH("Demand ID", 'E4 TB Allocation Details'!$A$18:$L$18, 0),FALSE), 'E2 Allocators'!$B$15:$W$358, MATCH(I$17, 'E2 Allocators'!$B$15:$W$15, 0),FALSE))</f>
        <v>0.31506465267518041</v>
      </c>
      <c r="J606" s="1128">
        <f>IF(ISERROR(VLOOKUP(VLOOKUP($A606, 'E4 TB Allocation Details'!$A$18:$L$214, MATCH("Demand ID", 'E4 TB Allocation Details'!$A$18:$L$18, 0),FALSE), 'E2 Allocators'!$B$15:$W$358, MATCH(J$17, 'E2 Allocators'!$B$15:$W$15, 0),FALSE)), 0, VLOOKUP(VLOOKUP($A606, 'E4 TB Allocation Details'!$A$18:$L$214, MATCH("Demand ID", 'E4 TB Allocation Details'!$A$18:$L$18, 0),FALSE), 'E2 Allocators'!$B$15:$W$358, MATCH(J$17, 'E2 Allocators'!$B$15:$W$15, 0),FALSE))</f>
        <v>0</v>
      </c>
      <c r="K606" s="1128">
        <f>IF(ISERROR(VLOOKUP(VLOOKUP($A606, 'E4 TB Allocation Details'!$A$18:$L$214, MATCH("Demand ID", 'E4 TB Allocation Details'!$A$18:$L$18, 0),FALSE), 'E2 Allocators'!$B$15:$W$358, MATCH(K$17, 'E2 Allocators'!$B$15:$W$15, 0),FALSE)), 0, VLOOKUP(VLOOKUP($A606, 'E4 TB Allocation Details'!$A$18:$L$214, MATCH("Demand ID", 'E4 TB Allocation Details'!$A$18:$L$18, 0),FALSE), 'E2 Allocators'!$B$15:$W$358, MATCH(K$17, 'E2 Allocators'!$B$15:$W$15, 0),FALSE))</f>
        <v>0</v>
      </c>
      <c r="L606" s="1128">
        <f>IF(ISERROR(VLOOKUP(VLOOKUP($A606, 'E4 TB Allocation Details'!$A$18:$L$214, MATCH("Demand ID", 'E4 TB Allocation Details'!$A$18:$L$18, 0),FALSE), 'E2 Allocators'!$B$15:$W$358, MATCH(L$17, 'E2 Allocators'!$B$15:$W$15, 0),FALSE)), 0, VLOOKUP(VLOOKUP($A606, 'E4 TB Allocation Details'!$A$18:$L$214, MATCH("Demand ID", 'E4 TB Allocation Details'!$A$18:$L$18, 0),FALSE), 'E2 Allocators'!$B$15:$W$358, MATCH(L$17, 'E2 Allocators'!$B$15:$W$15, 0),FALSE))</f>
        <v>0</v>
      </c>
      <c r="M606" s="1128">
        <f>IF(ISERROR(VLOOKUP(VLOOKUP($A606, 'E4 TB Allocation Details'!$A$18:$L$214, MATCH("Demand ID", 'E4 TB Allocation Details'!$A$18:$L$18, 0),FALSE), 'E2 Allocators'!$B$15:$W$358, MATCH(M$17, 'E2 Allocators'!$B$15:$W$15, 0),FALSE)), 0, VLOOKUP(VLOOKUP($A606, 'E4 TB Allocation Details'!$A$18:$L$214, MATCH("Demand ID", 'E4 TB Allocation Details'!$A$18:$L$18, 0),FALSE), 'E2 Allocators'!$B$15:$W$358, MATCH(M$17, 'E2 Allocators'!$B$15:$W$15, 0),FALSE))</f>
        <v>1.0924689554858683E-2</v>
      </c>
      <c r="N606" s="1128">
        <f>IF(ISERROR(VLOOKUP(VLOOKUP($A606, 'E4 TB Allocation Details'!$A$18:$L$214, MATCH("Demand ID", 'E4 TB Allocation Details'!$A$18:$L$18, 0),FALSE), 'E2 Allocators'!$B$15:$W$358, MATCH(N$17, 'E2 Allocators'!$B$15:$W$15, 0),FALSE)), 0, VLOOKUP(VLOOKUP($A606, 'E4 TB Allocation Details'!$A$18:$L$214, MATCH("Demand ID", 'E4 TB Allocation Details'!$A$18:$L$18, 0),FALSE), 'E2 Allocators'!$B$15:$W$358, MATCH(N$17, 'E2 Allocators'!$B$15:$W$15, 0),FALSE))</f>
        <v>5.3696647729853961E-4</v>
      </c>
      <c r="O606" s="1128">
        <f>IF(ISERROR(VLOOKUP(VLOOKUP($A606, 'E4 TB Allocation Details'!$A$18:$L$214, MATCH("Demand ID", 'E4 TB Allocation Details'!$A$18:$L$18, 0),FALSE), 'E2 Allocators'!$B$15:$W$358, MATCH(O$17, 'E2 Allocators'!$B$15:$W$15, 0),FALSE)), 0, VLOOKUP(VLOOKUP($A606, 'E4 TB Allocation Details'!$A$18:$L$214, MATCH("Demand ID", 'E4 TB Allocation Details'!$A$18:$L$18, 0),FALSE), 'E2 Allocators'!$B$15:$W$358, MATCH(O$17, 'E2 Allocators'!$B$15:$W$15, 0),FALSE))</f>
        <v>8.0780813238105179E-4</v>
      </c>
      <c r="P606" s="1128">
        <f>IF(ISERROR(VLOOKUP(VLOOKUP($A606, 'E4 TB Allocation Details'!$A$18:$L$214, MATCH("Demand ID", 'E4 TB Allocation Details'!$A$18:$L$18, 0),FALSE), 'E2 Allocators'!$B$15:$W$358, MATCH(P$17, 'E2 Allocators'!$B$15:$W$15, 0),FALSE)), 0, VLOOKUP(VLOOKUP($A606, 'E4 TB Allocation Details'!$A$18:$L$214, MATCH("Demand ID", 'E4 TB Allocation Details'!$A$18:$L$18, 0),FALSE), 'E2 Allocators'!$B$15:$W$358, MATCH(P$17, 'E2 Allocators'!$B$15:$W$15, 0),FALSE))</f>
        <v>0</v>
      </c>
      <c r="Q606" s="1128">
        <f>IF(ISERROR(VLOOKUP(VLOOKUP($A606, 'E4 TB Allocation Details'!$A$18:$L$214, MATCH("Demand ID", 'E4 TB Allocation Details'!$A$18:$L$18, 0),FALSE), 'E2 Allocators'!$B$15:$W$358, MATCH(Q$17, 'E2 Allocators'!$B$15:$W$15, 0),FALSE)), 0, VLOOKUP(VLOOKUP($A606, 'E4 TB Allocation Details'!$A$18:$L$214, MATCH("Demand ID", 'E4 TB Allocation Details'!$A$18:$L$18, 0),FALSE), 'E2 Allocators'!$B$15:$W$358, MATCH(Q$17, 'E2 Allocators'!$B$15:$W$15, 0),FALSE))</f>
        <v>0</v>
      </c>
      <c r="R606" s="1128">
        <f>IF(ISERROR(VLOOKUP(VLOOKUP($A606, 'E4 TB Allocation Details'!$A$18:$L$214, MATCH("Demand ID", 'E4 TB Allocation Details'!$A$18:$L$18, 0),FALSE), 'E2 Allocators'!$B$15:$W$358, MATCH(R$17, 'E2 Allocators'!$B$15:$W$15, 0),FALSE)), 0, VLOOKUP(VLOOKUP($A606, 'E4 TB Allocation Details'!$A$18:$L$214, MATCH("Demand ID", 'E4 TB Allocation Details'!$A$18:$L$18, 0),FALSE), 'E2 Allocators'!$B$15:$W$358, MATCH(R$17, 'E2 Allocators'!$B$15:$W$15, 0),FALSE))</f>
        <v>0</v>
      </c>
      <c r="S606" s="1128">
        <f>IF(ISERROR(VLOOKUP(VLOOKUP($A606, 'E4 TB Allocation Details'!$A$18:$L$214, MATCH("Demand ID", 'E4 TB Allocation Details'!$A$18:$L$18, 0),FALSE), 'E2 Allocators'!$B$15:$W$358, MATCH(S$17, 'E2 Allocators'!$B$15:$W$15, 0),FALSE)), 0, VLOOKUP(VLOOKUP($A606, 'E4 TB Allocation Details'!$A$18:$L$214, MATCH("Demand ID", 'E4 TB Allocation Details'!$A$18:$L$18, 0),FALSE), 'E2 Allocators'!$B$15:$W$358, MATCH(S$17, 'E2 Allocators'!$B$15:$W$15, 0),FALSE))</f>
        <v>0</v>
      </c>
      <c r="T606" s="1128">
        <f>IF(ISERROR(VLOOKUP(VLOOKUP($A606, 'E4 TB Allocation Details'!$A$18:$L$214, MATCH("Demand ID", 'E4 TB Allocation Details'!$A$18:$L$18, 0),FALSE), 'E2 Allocators'!$B$15:$W$358, MATCH(T$17, 'E2 Allocators'!$B$15:$W$15, 0),FALSE)), 0, VLOOKUP(VLOOKUP($A606, 'E4 TB Allocation Details'!$A$18:$L$214, MATCH("Demand ID", 'E4 TB Allocation Details'!$A$18:$L$18, 0),FALSE), 'E2 Allocators'!$B$15:$W$358, MATCH(T$17, 'E2 Allocators'!$B$15:$W$15, 0),FALSE))</f>
        <v>0</v>
      </c>
      <c r="U606" s="1128">
        <f>IF(ISERROR(VLOOKUP(VLOOKUP($A606, 'E4 TB Allocation Details'!$A$18:$L$214, MATCH("Demand ID", 'E4 TB Allocation Details'!$A$18:$L$18, 0),FALSE), 'E2 Allocators'!$B$15:$W$358, MATCH(U$17, 'E2 Allocators'!$B$15:$W$15, 0),FALSE)), 0, VLOOKUP(VLOOKUP($A606, 'E4 TB Allocation Details'!$A$18:$L$214, MATCH("Demand ID", 'E4 TB Allocation Details'!$A$18:$L$18, 0),FALSE), 'E2 Allocators'!$B$15:$W$358, MATCH(U$17, 'E2 Allocators'!$B$15:$W$15, 0),FALSE))</f>
        <v>0</v>
      </c>
      <c r="V606" s="1128">
        <f>IF(ISERROR(VLOOKUP(VLOOKUP($A606, 'E4 TB Allocation Details'!$A$18:$L$214, MATCH("Demand ID", 'E4 TB Allocation Details'!$A$18:$L$18, 0),FALSE), 'E2 Allocators'!$B$15:$W$358, MATCH(V$17, 'E2 Allocators'!$B$15:$W$15, 0),FALSE)), 0, VLOOKUP(VLOOKUP($A606, 'E4 TB Allocation Details'!$A$18:$L$214, MATCH("Demand ID", 'E4 TB Allocation Details'!$A$18:$L$18, 0),FALSE), 'E2 Allocators'!$B$15:$W$358, MATCH(V$17, 'E2 Allocators'!$B$15:$W$15, 0),FALSE))</f>
        <v>0</v>
      </c>
      <c r="W606" s="1128">
        <f>IF(ISERROR(VLOOKUP(VLOOKUP($A606, 'E4 TB Allocation Details'!$A$18:$L$214, MATCH("Demand ID", 'E4 TB Allocation Details'!$A$18:$L$18, 0),FALSE), 'E2 Allocators'!$B$15:$W$358, MATCH(W$17, 'E2 Allocators'!$B$15:$W$15, 0),FALSE)), 0, VLOOKUP(VLOOKUP($A606, 'E4 TB Allocation Details'!$A$18:$L$214, MATCH("Demand ID", 'E4 TB Allocation Details'!$A$18:$L$18, 0),FALSE), 'E2 Allocators'!$B$15:$W$358, MATCH(W$17, 'E2 Allocators'!$B$15:$W$15, 0),FALSE))</f>
        <v>0</v>
      </c>
      <c r="X606" s="1128">
        <f>IF(ISERROR(VLOOKUP(VLOOKUP($A606, 'E4 TB Allocation Details'!$A$18:$L$214, MATCH("Demand ID", 'E4 TB Allocation Details'!$A$18:$L$18, 0),FALSE), 'E2 Allocators'!$B$15:$W$358, MATCH(X$17, 'E2 Allocators'!$B$15:$W$15, 0),FALSE)), 0, VLOOKUP(VLOOKUP($A606, 'E4 TB Allocation Details'!$A$18:$L$214, MATCH("Demand ID", 'E4 TB Allocation Details'!$A$18:$L$18, 0),FALSE), 'E2 Allocators'!$B$15:$W$358, MATCH(X$17, 'E2 Allocators'!$B$15:$W$15, 0),FALSE))</f>
        <v>0</v>
      </c>
      <c r="Y606" s="1128">
        <f>IF(ISERROR(VLOOKUP(VLOOKUP($A606, 'E4 TB Allocation Details'!$A$18:$L$214, MATCH("Demand ID", 'E4 TB Allocation Details'!$A$18:$L$18, 0),FALSE), 'E2 Allocators'!$B$15:$W$358, MATCH(Y$17, 'E2 Allocators'!$B$15:$W$15, 0),FALSE)), 0, VLOOKUP(VLOOKUP($A606, 'E4 TB Allocation Details'!$A$18:$L$214, MATCH("Demand ID", 'E4 TB Allocation Details'!$A$18:$L$18, 0),FALSE), 'E2 Allocators'!$B$15:$W$358, MATCH(Y$17, 'E2 Allocators'!$B$15:$W$15, 0),FALSE))</f>
        <v>0</v>
      </c>
      <c r="Z606" s="1128">
        <f>IF(ISERROR(VLOOKUP(VLOOKUP($A606, 'E4 TB Allocation Details'!$A$18:$L$214, MATCH("Demand ID", 'E4 TB Allocation Details'!$A$18:$L$18, 0),FALSE), 'E2 Allocators'!$B$15:$W$358, MATCH(Z$17, 'E2 Allocators'!$B$15:$W$15, 0),FALSE)), 0, VLOOKUP(VLOOKUP($A606, 'E4 TB Allocation Details'!$A$18:$L$214, MATCH("Demand ID", 'E4 TB Allocation Details'!$A$18:$L$18, 0),FALSE), 'E2 Allocators'!$B$15:$W$358, MATCH(Z$17, 'E2 Allocators'!$B$15:$W$15, 0),FALSE))</f>
        <v>0</v>
      </c>
      <c r="AA606" s="1133">
        <f t="shared" si="901"/>
        <v>1</v>
      </c>
      <c r="AB606" s="1128">
        <f>IF(ISERROR(VLOOKUP(VLOOKUP($A606, 'E4 TB Allocation Details'!$A$18:$L$214, MATCH("Customer ID", 'E4 TB Allocation Details'!$A$18:$L$18, 0),FALSE), 'E2 Allocators'!$B$15:$W$358, MATCH(AB$17, 'E2 Allocators'!$B$15:$W$15, 0),FALSE)), 0, VLOOKUP(VLOOKUP($A606, 'E4 TB Allocation Details'!$A$18:$L$214, MATCH("Customer ID", 'E4 TB Allocation Details'!$A$18:$L$18, 0),FALSE), 'E2 Allocators'!$B$15:$W$358, MATCH(AB$17, 'E2 Allocators'!$B$15:$W$15, 0),FALSE))</f>
        <v>0</v>
      </c>
      <c r="AC606" s="1128">
        <f>IF(ISERROR(VLOOKUP(VLOOKUP($A606, 'E4 TB Allocation Details'!$A$18:$L$214, MATCH("Customer ID", 'E4 TB Allocation Details'!$A$18:$L$18, 0),FALSE), 'E2 Allocators'!$B$15:$W$358, MATCH(AC$17, 'E2 Allocators'!$B$15:$W$15, 0),FALSE)), 0, VLOOKUP(VLOOKUP($A606, 'E4 TB Allocation Details'!$A$18:$L$214, MATCH("Customer ID", 'E4 TB Allocation Details'!$A$18:$L$18, 0),FALSE), 'E2 Allocators'!$B$15:$W$358, MATCH(AC$17, 'E2 Allocators'!$B$15:$W$15, 0),FALSE))</f>
        <v>0</v>
      </c>
      <c r="AD606" s="1128">
        <f>IF(ISERROR(VLOOKUP(VLOOKUP($A606, 'E4 TB Allocation Details'!$A$18:$L$214, MATCH("Customer ID", 'E4 TB Allocation Details'!$A$18:$L$18, 0),FALSE), 'E2 Allocators'!$B$15:$W$358, MATCH(AD$17, 'E2 Allocators'!$B$15:$W$15, 0),FALSE)), 0, VLOOKUP(VLOOKUP($A606, 'E4 TB Allocation Details'!$A$18:$L$214, MATCH("Customer ID", 'E4 TB Allocation Details'!$A$18:$L$18, 0),FALSE), 'E2 Allocators'!$B$15:$W$358, MATCH(AD$17, 'E2 Allocators'!$B$15:$W$15, 0),FALSE))</f>
        <v>0</v>
      </c>
      <c r="AE606" s="1128">
        <f>IF(ISERROR(VLOOKUP(VLOOKUP($A606, 'E4 TB Allocation Details'!$A$18:$L$214, MATCH("Customer ID", 'E4 TB Allocation Details'!$A$18:$L$18, 0),FALSE), 'E2 Allocators'!$B$15:$W$358, MATCH(AE$17, 'E2 Allocators'!$B$15:$W$15, 0),FALSE)), 0, VLOOKUP(VLOOKUP($A606, 'E4 TB Allocation Details'!$A$18:$L$214, MATCH("Customer ID", 'E4 TB Allocation Details'!$A$18:$L$18, 0),FALSE), 'E2 Allocators'!$B$15:$W$358, MATCH(AE$17, 'E2 Allocators'!$B$15:$W$15, 0),FALSE))</f>
        <v>0</v>
      </c>
      <c r="AF606" s="1128">
        <f>IF(ISERROR(VLOOKUP(VLOOKUP($A606, 'E4 TB Allocation Details'!$A$18:$L$214, MATCH("Customer ID", 'E4 TB Allocation Details'!$A$18:$L$18, 0),FALSE), 'E2 Allocators'!$B$15:$W$358, MATCH(AF$17, 'E2 Allocators'!$B$15:$W$15, 0),FALSE)), 0, VLOOKUP(VLOOKUP($A606, 'E4 TB Allocation Details'!$A$18:$L$214, MATCH("Customer ID", 'E4 TB Allocation Details'!$A$18:$L$18, 0),FALSE), 'E2 Allocators'!$B$15:$W$358, MATCH(AF$17, 'E2 Allocators'!$B$15:$W$15, 0),FALSE))</f>
        <v>0</v>
      </c>
      <c r="AG606" s="1128">
        <f>IF(ISERROR(VLOOKUP(VLOOKUP($A606, 'E4 TB Allocation Details'!$A$18:$L$214, MATCH("Customer ID", 'E4 TB Allocation Details'!$A$18:$L$18, 0),FALSE), 'E2 Allocators'!$B$15:$W$358, MATCH(AG$17, 'E2 Allocators'!$B$15:$W$15, 0),FALSE)), 0, VLOOKUP(VLOOKUP($A606, 'E4 TB Allocation Details'!$A$18:$L$214, MATCH("Customer ID", 'E4 TB Allocation Details'!$A$18:$L$18, 0),FALSE), 'E2 Allocators'!$B$15:$W$358, MATCH(AG$17, 'E2 Allocators'!$B$15:$W$15, 0),FALSE))</f>
        <v>0</v>
      </c>
      <c r="AH606" s="1128">
        <f>IF(ISERROR(VLOOKUP(VLOOKUP($A606, 'E4 TB Allocation Details'!$A$18:$L$214, MATCH("Customer ID", 'E4 TB Allocation Details'!$A$18:$L$18, 0),FALSE), 'E2 Allocators'!$B$15:$W$358, MATCH(AH$17, 'E2 Allocators'!$B$15:$W$15, 0),FALSE)), 0, VLOOKUP(VLOOKUP($A606, 'E4 TB Allocation Details'!$A$18:$L$214, MATCH("Customer ID", 'E4 TB Allocation Details'!$A$18:$L$18, 0),FALSE), 'E2 Allocators'!$B$15:$W$358, MATCH(AH$17, 'E2 Allocators'!$B$15:$W$15, 0),FALSE))</f>
        <v>0</v>
      </c>
      <c r="AI606" s="1128">
        <f>IF(ISERROR(VLOOKUP(VLOOKUP($A606, 'E4 TB Allocation Details'!$A$18:$L$214, MATCH("Customer ID", 'E4 TB Allocation Details'!$A$18:$L$18, 0),FALSE), 'E2 Allocators'!$B$15:$W$358, MATCH(AI$17, 'E2 Allocators'!$B$15:$W$15, 0),FALSE)), 0, VLOOKUP(VLOOKUP($A606, 'E4 TB Allocation Details'!$A$18:$L$214, MATCH("Customer ID", 'E4 TB Allocation Details'!$A$18:$L$18, 0),FALSE), 'E2 Allocators'!$B$15:$W$358, MATCH(AI$17, 'E2 Allocators'!$B$15:$W$15, 0),FALSE))</f>
        <v>0</v>
      </c>
      <c r="AJ606" s="1128">
        <f>IF(ISERROR(VLOOKUP(VLOOKUP($A606, 'E4 TB Allocation Details'!$A$18:$L$214, MATCH("Customer ID", 'E4 TB Allocation Details'!$A$18:$L$18, 0),FALSE), 'E2 Allocators'!$B$15:$W$358, MATCH(AJ$17, 'E2 Allocators'!$B$15:$W$15, 0),FALSE)), 0, VLOOKUP(VLOOKUP($A606, 'E4 TB Allocation Details'!$A$18:$L$214, MATCH("Customer ID", 'E4 TB Allocation Details'!$A$18:$L$18, 0),FALSE), 'E2 Allocators'!$B$15:$W$358, MATCH(AJ$17, 'E2 Allocators'!$B$15:$W$15, 0),FALSE))</f>
        <v>0</v>
      </c>
      <c r="AK606" s="1128">
        <f>IF(ISERROR(VLOOKUP(VLOOKUP($A606, 'E4 TB Allocation Details'!$A$18:$L$214, MATCH("Customer ID", 'E4 TB Allocation Details'!$A$18:$L$18, 0),FALSE), 'E2 Allocators'!$B$15:$W$358, MATCH(AK$17, 'E2 Allocators'!$B$15:$W$15, 0),FALSE)), 0, VLOOKUP(VLOOKUP($A606, 'E4 TB Allocation Details'!$A$18:$L$214, MATCH("Customer ID", 'E4 TB Allocation Details'!$A$18:$L$18, 0),FALSE), 'E2 Allocators'!$B$15:$W$358, MATCH(AK$17, 'E2 Allocators'!$B$15:$W$15, 0),FALSE))</f>
        <v>0</v>
      </c>
      <c r="AL606" s="1128">
        <f>IF(ISERROR(VLOOKUP(VLOOKUP($A606, 'E4 TB Allocation Details'!$A$18:$L$214, MATCH("Customer ID", 'E4 TB Allocation Details'!$A$18:$L$18, 0),FALSE), 'E2 Allocators'!$B$15:$W$358, MATCH(AL$17, 'E2 Allocators'!$B$15:$W$15, 0),FALSE)), 0, VLOOKUP(VLOOKUP($A606, 'E4 TB Allocation Details'!$A$18:$L$214, MATCH("Customer ID", 'E4 TB Allocation Details'!$A$18:$L$18, 0),FALSE), 'E2 Allocators'!$B$15:$W$358, MATCH(AL$17, 'E2 Allocators'!$B$15:$W$15, 0),FALSE))</f>
        <v>0</v>
      </c>
      <c r="AM606" s="1128">
        <f>IF(ISERROR(VLOOKUP(VLOOKUP($A606, 'E4 TB Allocation Details'!$A$18:$L$214, MATCH("Customer ID", 'E4 TB Allocation Details'!$A$18:$L$18, 0),FALSE), 'E2 Allocators'!$B$15:$W$358, MATCH(AM$17, 'E2 Allocators'!$B$15:$W$15, 0),FALSE)), 0, VLOOKUP(VLOOKUP($A606, 'E4 TB Allocation Details'!$A$18:$L$214, MATCH("Customer ID", 'E4 TB Allocation Details'!$A$18:$L$18, 0),FALSE), 'E2 Allocators'!$B$15:$W$358, MATCH(AM$17, 'E2 Allocators'!$B$15:$W$15, 0),FALSE))</f>
        <v>0</v>
      </c>
      <c r="AN606" s="1128">
        <f>IF(ISERROR(VLOOKUP(VLOOKUP($A606, 'E4 TB Allocation Details'!$A$18:$L$214, MATCH("Customer ID", 'E4 TB Allocation Details'!$A$18:$L$18, 0),FALSE), 'E2 Allocators'!$B$15:$W$358, MATCH(AN$17, 'E2 Allocators'!$B$15:$W$15, 0),FALSE)), 0, VLOOKUP(VLOOKUP($A606, 'E4 TB Allocation Details'!$A$18:$L$214, MATCH("Customer ID", 'E4 TB Allocation Details'!$A$18:$L$18, 0),FALSE), 'E2 Allocators'!$B$15:$W$358, MATCH(AN$17, 'E2 Allocators'!$B$15:$W$15, 0),FALSE))</f>
        <v>0</v>
      </c>
      <c r="AO606" s="1128">
        <f>IF(ISERROR(VLOOKUP(VLOOKUP($A606, 'E4 TB Allocation Details'!$A$18:$L$214, MATCH("Customer ID", 'E4 TB Allocation Details'!$A$18:$L$18, 0),FALSE), 'E2 Allocators'!$B$15:$W$358, MATCH(AO$17, 'E2 Allocators'!$B$15:$W$15, 0),FALSE)), 0, VLOOKUP(VLOOKUP($A606, 'E4 TB Allocation Details'!$A$18:$L$214, MATCH("Customer ID", 'E4 TB Allocation Details'!$A$18:$L$18, 0),FALSE), 'E2 Allocators'!$B$15:$W$358, MATCH(AO$17, 'E2 Allocators'!$B$15:$W$15, 0),FALSE))</f>
        <v>0</v>
      </c>
      <c r="AP606" s="1128">
        <f>IF(ISERROR(VLOOKUP(VLOOKUP($A606, 'E4 TB Allocation Details'!$A$18:$L$214, MATCH("Customer ID", 'E4 TB Allocation Details'!$A$18:$L$18, 0),FALSE), 'E2 Allocators'!$B$15:$W$358, MATCH(AP$17, 'E2 Allocators'!$B$15:$W$15, 0),FALSE)), 0, VLOOKUP(VLOOKUP($A606, 'E4 TB Allocation Details'!$A$18:$L$214, MATCH("Customer ID", 'E4 TB Allocation Details'!$A$18:$L$18, 0),FALSE), 'E2 Allocators'!$B$15:$W$358, MATCH(AP$17, 'E2 Allocators'!$B$15:$W$15, 0),FALSE))</f>
        <v>0</v>
      </c>
      <c r="AQ606" s="1128">
        <f>IF(ISERROR(VLOOKUP(VLOOKUP($A606, 'E4 TB Allocation Details'!$A$18:$L$214, MATCH("Customer ID", 'E4 TB Allocation Details'!$A$18:$L$18, 0),FALSE), 'E2 Allocators'!$B$15:$W$358, MATCH(AQ$17, 'E2 Allocators'!$B$15:$W$15, 0),FALSE)), 0, VLOOKUP(VLOOKUP($A606, 'E4 TB Allocation Details'!$A$18:$L$214, MATCH("Customer ID", 'E4 TB Allocation Details'!$A$18:$L$18, 0),FALSE), 'E2 Allocators'!$B$15:$W$358, MATCH(AQ$17, 'E2 Allocators'!$B$15:$W$15, 0),FALSE))</f>
        <v>0</v>
      </c>
      <c r="AR606" s="1128">
        <f>IF(ISERROR(VLOOKUP(VLOOKUP($A606, 'E4 TB Allocation Details'!$A$18:$L$214, MATCH("Customer ID", 'E4 TB Allocation Details'!$A$18:$L$18, 0),FALSE), 'E2 Allocators'!$B$15:$W$358, MATCH(AR$17, 'E2 Allocators'!$B$15:$W$15, 0),FALSE)), 0, VLOOKUP(VLOOKUP($A606, 'E4 TB Allocation Details'!$A$18:$L$214, MATCH("Customer ID", 'E4 TB Allocation Details'!$A$18:$L$18, 0),FALSE), 'E2 Allocators'!$B$15:$W$358, MATCH(AR$17, 'E2 Allocators'!$B$15:$W$15, 0),FALSE))</f>
        <v>0</v>
      </c>
      <c r="AS606" s="1128">
        <f>IF(ISERROR(VLOOKUP(VLOOKUP($A606, 'E4 TB Allocation Details'!$A$18:$L$214, MATCH("Customer ID", 'E4 TB Allocation Details'!$A$18:$L$18, 0),FALSE), 'E2 Allocators'!$B$15:$W$358, MATCH(AS$17, 'E2 Allocators'!$B$15:$W$15, 0),FALSE)), 0, VLOOKUP(VLOOKUP($A606, 'E4 TB Allocation Details'!$A$18:$L$214, MATCH("Customer ID", 'E4 TB Allocation Details'!$A$18:$L$18, 0),FALSE), 'E2 Allocators'!$B$15:$W$358, MATCH(AS$17, 'E2 Allocators'!$B$15:$W$15, 0),FALSE))</f>
        <v>0</v>
      </c>
      <c r="AT606" s="1128">
        <f>IF(ISERROR(VLOOKUP(VLOOKUP($A606, 'E4 TB Allocation Details'!$A$18:$L$214, MATCH("Customer ID", 'E4 TB Allocation Details'!$A$18:$L$18, 0),FALSE), 'E2 Allocators'!$B$15:$W$358, MATCH(AT$17, 'E2 Allocators'!$B$15:$W$15, 0),FALSE)), 0, VLOOKUP(VLOOKUP($A606, 'E4 TB Allocation Details'!$A$18:$L$214, MATCH("Customer ID", 'E4 TB Allocation Details'!$A$18:$L$18, 0),FALSE), 'E2 Allocators'!$B$15:$W$358, MATCH(AT$17, 'E2 Allocators'!$B$15:$W$15, 0),FALSE))</f>
        <v>0</v>
      </c>
      <c r="AU606" s="1128">
        <f>IF(ISERROR(VLOOKUP(VLOOKUP($A606, 'E4 TB Allocation Details'!$A$18:$L$214, MATCH("Customer ID", 'E4 TB Allocation Details'!$A$18:$L$18, 0),FALSE), 'E2 Allocators'!$B$15:$W$358, MATCH(AU$17, 'E2 Allocators'!$B$15:$W$15, 0),FALSE)), 0, VLOOKUP(VLOOKUP($A606, 'E4 TB Allocation Details'!$A$18:$L$214, MATCH("Customer ID", 'E4 TB Allocation Details'!$A$18:$L$18, 0),FALSE), 'E2 Allocators'!$B$15:$W$358, MATCH(AU$17, 'E2 Allocators'!$B$15:$W$15, 0),FALSE))</f>
        <v>0</v>
      </c>
      <c r="AV606" s="1133">
        <f t="shared" si="902"/>
        <v>0</v>
      </c>
      <c r="AW606" s="1130"/>
      <c r="AX606" s="1130"/>
      <c r="AY606" s="1130"/>
      <c r="AZ606" s="1130"/>
      <c r="BA606" s="1130"/>
      <c r="BB606" s="1130"/>
      <c r="BC606" s="1130"/>
      <c r="BD606" s="1130"/>
      <c r="BE606" s="1130"/>
      <c r="BF606" s="1130"/>
      <c r="BG606" s="1130"/>
      <c r="BH606" s="1130"/>
      <c r="BI606" s="1130"/>
      <c r="BJ606" s="1130"/>
      <c r="BK606" s="1130"/>
      <c r="BL606" s="1130"/>
      <c r="BM606" s="1130"/>
      <c r="BN606" s="1130"/>
      <c r="BO606" s="1130"/>
      <c r="BP606" s="1130"/>
      <c r="BQ606" s="1131"/>
    </row>
    <row r="607" spans="1:69" s="208" customFormat="1" ht="25.5" x14ac:dyDescent="0.2">
      <c r="A607" s="1132" t="s">
        <v>490</v>
      </c>
      <c r="B607" s="1125" t="s">
        <v>1276</v>
      </c>
      <c r="C607" s="1126">
        <v>1</v>
      </c>
      <c r="D607" s="1127">
        <f>C607-E607</f>
        <v>1</v>
      </c>
      <c r="E607" s="1127">
        <f>VLOOKUP($A607,'E1 Categorization'!$A$35:$E$116,5,FALSE)</f>
        <v>0</v>
      </c>
      <c r="F607" s="1127">
        <f>D607+E607</f>
        <v>1</v>
      </c>
      <c r="G607" s="1128">
        <f>IF(ISERROR(VLOOKUP(VLOOKUP($A607, 'E4 TB Allocation Details'!$A$18:$L$214, MATCH("Demand ID", 'E4 TB Allocation Details'!$A$18:$L$18, 0),FALSE), 'E2 Allocators'!$B$15:$W$358, MATCH(G$17, 'E2 Allocators'!$B$15:$W$15, 0),FALSE)), 0, VLOOKUP(VLOOKUP($A607, 'E4 TB Allocation Details'!$A$18:$L$214, MATCH("Demand ID", 'E4 TB Allocation Details'!$A$18:$L$18, 0),FALSE), 'E2 Allocators'!$B$15:$W$358, MATCH(G$17, 'E2 Allocators'!$B$15:$W$15, 0),FALSE))</f>
        <v>0.52282533389340868</v>
      </c>
      <c r="H607" s="1128">
        <f>IF(ISERROR(VLOOKUP(VLOOKUP($A607, 'E4 TB Allocation Details'!$A$18:$L$214, MATCH("Demand ID", 'E4 TB Allocation Details'!$A$18:$L$18, 0),FALSE), 'E2 Allocators'!$B$15:$W$358, MATCH(H$17, 'E2 Allocators'!$B$15:$W$15, 0),FALSE)), 0, VLOOKUP(VLOOKUP($A607, 'E4 TB Allocation Details'!$A$18:$L$214, MATCH("Demand ID", 'E4 TB Allocation Details'!$A$18:$L$18, 0),FALSE), 'E2 Allocators'!$B$15:$W$358, MATCH(H$17, 'E2 Allocators'!$B$15:$W$15, 0),FALSE))</f>
        <v>0.1498405492668726</v>
      </c>
      <c r="I607" s="1128">
        <f>IF(ISERROR(VLOOKUP(VLOOKUP($A607, 'E4 TB Allocation Details'!$A$18:$L$214, MATCH("Demand ID", 'E4 TB Allocation Details'!$A$18:$L$18, 0),FALSE), 'E2 Allocators'!$B$15:$W$358, MATCH(I$17, 'E2 Allocators'!$B$15:$W$15, 0),FALSE)), 0, VLOOKUP(VLOOKUP($A607, 'E4 TB Allocation Details'!$A$18:$L$214, MATCH("Demand ID", 'E4 TB Allocation Details'!$A$18:$L$18, 0),FALSE), 'E2 Allocators'!$B$15:$W$358, MATCH(I$17, 'E2 Allocators'!$B$15:$W$15, 0),FALSE))</f>
        <v>0.31506465267518041</v>
      </c>
      <c r="J607" s="1128">
        <f>IF(ISERROR(VLOOKUP(VLOOKUP($A607, 'E4 TB Allocation Details'!$A$18:$L$214, MATCH("Demand ID", 'E4 TB Allocation Details'!$A$18:$L$18, 0),FALSE), 'E2 Allocators'!$B$15:$W$358, MATCH(J$17, 'E2 Allocators'!$B$15:$W$15, 0),FALSE)), 0, VLOOKUP(VLOOKUP($A607, 'E4 TB Allocation Details'!$A$18:$L$214, MATCH("Demand ID", 'E4 TB Allocation Details'!$A$18:$L$18, 0),FALSE), 'E2 Allocators'!$B$15:$W$358, MATCH(J$17, 'E2 Allocators'!$B$15:$W$15, 0),FALSE))</f>
        <v>0</v>
      </c>
      <c r="K607" s="1128">
        <f>IF(ISERROR(VLOOKUP(VLOOKUP($A607, 'E4 TB Allocation Details'!$A$18:$L$214, MATCH("Demand ID", 'E4 TB Allocation Details'!$A$18:$L$18, 0),FALSE), 'E2 Allocators'!$B$15:$W$358, MATCH(K$17, 'E2 Allocators'!$B$15:$W$15, 0),FALSE)), 0, VLOOKUP(VLOOKUP($A607, 'E4 TB Allocation Details'!$A$18:$L$214, MATCH("Demand ID", 'E4 TB Allocation Details'!$A$18:$L$18, 0),FALSE), 'E2 Allocators'!$B$15:$W$358, MATCH(K$17, 'E2 Allocators'!$B$15:$W$15, 0),FALSE))</f>
        <v>0</v>
      </c>
      <c r="L607" s="1128">
        <f>IF(ISERROR(VLOOKUP(VLOOKUP($A607, 'E4 TB Allocation Details'!$A$18:$L$214, MATCH("Demand ID", 'E4 TB Allocation Details'!$A$18:$L$18, 0),FALSE), 'E2 Allocators'!$B$15:$W$358, MATCH(L$17, 'E2 Allocators'!$B$15:$W$15, 0),FALSE)), 0, VLOOKUP(VLOOKUP($A607, 'E4 TB Allocation Details'!$A$18:$L$214, MATCH("Demand ID", 'E4 TB Allocation Details'!$A$18:$L$18, 0),FALSE), 'E2 Allocators'!$B$15:$W$358, MATCH(L$17, 'E2 Allocators'!$B$15:$W$15, 0),FALSE))</f>
        <v>0</v>
      </c>
      <c r="M607" s="1128">
        <f>IF(ISERROR(VLOOKUP(VLOOKUP($A607, 'E4 TB Allocation Details'!$A$18:$L$214, MATCH("Demand ID", 'E4 TB Allocation Details'!$A$18:$L$18, 0),FALSE), 'E2 Allocators'!$B$15:$W$358, MATCH(M$17, 'E2 Allocators'!$B$15:$W$15, 0),FALSE)), 0, VLOOKUP(VLOOKUP($A607, 'E4 TB Allocation Details'!$A$18:$L$214, MATCH("Demand ID", 'E4 TB Allocation Details'!$A$18:$L$18, 0),FALSE), 'E2 Allocators'!$B$15:$W$358, MATCH(M$17, 'E2 Allocators'!$B$15:$W$15, 0),FALSE))</f>
        <v>1.0924689554858683E-2</v>
      </c>
      <c r="N607" s="1128">
        <f>IF(ISERROR(VLOOKUP(VLOOKUP($A607, 'E4 TB Allocation Details'!$A$18:$L$214, MATCH("Demand ID", 'E4 TB Allocation Details'!$A$18:$L$18, 0),FALSE), 'E2 Allocators'!$B$15:$W$358, MATCH(N$17, 'E2 Allocators'!$B$15:$W$15, 0),FALSE)), 0, VLOOKUP(VLOOKUP($A607, 'E4 TB Allocation Details'!$A$18:$L$214, MATCH("Demand ID", 'E4 TB Allocation Details'!$A$18:$L$18, 0),FALSE), 'E2 Allocators'!$B$15:$W$358, MATCH(N$17, 'E2 Allocators'!$B$15:$W$15, 0),FALSE))</f>
        <v>5.3696647729853961E-4</v>
      </c>
      <c r="O607" s="1128">
        <f>IF(ISERROR(VLOOKUP(VLOOKUP($A607, 'E4 TB Allocation Details'!$A$18:$L$214, MATCH("Demand ID", 'E4 TB Allocation Details'!$A$18:$L$18, 0),FALSE), 'E2 Allocators'!$B$15:$W$358, MATCH(O$17, 'E2 Allocators'!$B$15:$W$15, 0),FALSE)), 0, VLOOKUP(VLOOKUP($A607, 'E4 TB Allocation Details'!$A$18:$L$214, MATCH("Demand ID", 'E4 TB Allocation Details'!$A$18:$L$18, 0),FALSE), 'E2 Allocators'!$B$15:$W$358, MATCH(O$17, 'E2 Allocators'!$B$15:$W$15, 0),FALSE))</f>
        <v>8.0780813238105179E-4</v>
      </c>
      <c r="P607" s="1128">
        <f>IF(ISERROR(VLOOKUP(VLOOKUP($A607, 'E4 TB Allocation Details'!$A$18:$L$214, MATCH("Demand ID", 'E4 TB Allocation Details'!$A$18:$L$18, 0),FALSE), 'E2 Allocators'!$B$15:$W$358, MATCH(P$17, 'E2 Allocators'!$B$15:$W$15, 0),FALSE)), 0, VLOOKUP(VLOOKUP($A607, 'E4 TB Allocation Details'!$A$18:$L$214, MATCH("Demand ID", 'E4 TB Allocation Details'!$A$18:$L$18, 0),FALSE), 'E2 Allocators'!$B$15:$W$358, MATCH(P$17, 'E2 Allocators'!$B$15:$W$15, 0),FALSE))</f>
        <v>0</v>
      </c>
      <c r="Q607" s="1128">
        <f>IF(ISERROR(VLOOKUP(VLOOKUP($A607, 'E4 TB Allocation Details'!$A$18:$L$214, MATCH("Demand ID", 'E4 TB Allocation Details'!$A$18:$L$18, 0),FALSE), 'E2 Allocators'!$B$15:$W$358, MATCH(Q$17, 'E2 Allocators'!$B$15:$W$15, 0),FALSE)), 0, VLOOKUP(VLOOKUP($A607, 'E4 TB Allocation Details'!$A$18:$L$214, MATCH("Demand ID", 'E4 TB Allocation Details'!$A$18:$L$18, 0),FALSE), 'E2 Allocators'!$B$15:$W$358, MATCH(Q$17, 'E2 Allocators'!$B$15:$W$15, 0),FALSE))</f>
        <v>0</v>
      </c>
      <c r="R607" s="1128">
        <f>IF(ISERROR(VLOOKUP(VLOOKUP($A607, 'E4 TB Allocation Details'!$A$18:$L$214, MATCH("Demand ID", 'E4 TB Allocation Details'!$A$18:$L$18, 0),FALSE), 'E2 Allocators'!$B$15:$W$358, MATCH(R$17, 'E2 Allocators'!$B$15:$W$15, 0),FALSE)), 0, VLOOKUP(VLOOKUP($A607, 'E4 TB Allocation Details'!$A$18:$L$214, MATCH("Demand ID", 'E4 TB Allocation Details'!$A$18:$L$18, 0),FALSE), 'E2 Allocators'!$B$15:$W$358, MATCH(R$17, 'E2 Allocators'!$B$15:$W$15, 0),FALSE))</f>
        <v>0</v>
      </c>
      <c r="S607" s="1128">
        <f>IF(ISERROR(VLOOKUP(VLOOKUP($A607, 'E4 TB Allocation Details'!$A$18:$L$214, MATCH("Demand ID", 'E4 TB Allocation Details'!$A$18:$L$18, 0),FALSE), 'E2 Allocators'!$B$15:$W$358, MATCH(S$17, 'E2 Allocators'!$B$15:$W$15, 0),FALSE)), 0, VLOOKUP(VLOOKUP($A607, 'E4 TB Allocation Details'!$A$18:$L$214, MATCH("Demand ID", 'E4 TB Allocation Details'!$A$18:$L$18, 0),FALSE), 'E2 Allocators'!$B$15:$W$358, MATCH(S$17, 'E2 Allocators'!$B$15:$W$15, 0),FALSE))</f>
        <v>0</v>
      </c>
      <c r="T607" s="1128">
        <f>IF(ISERROR(VLOOKUP(VLOOKUP($A607, 'E4 TB Allocation Details'!$A$18:$L$214, MATCH("Demand ID", 'E4 TB Allocation Details'!$A$18:$L$18, 0),FALSE), 'E2 Allocators'!$B$15:$W$358, MATCH(T$17, 'E2 Allocators'!$B$15:$W$15, 0),FALSE)), 0, VLOOKUP(VLOOKUP($A607, 'E4 TB Allocation Details'!$A$18:$L$214, MATCH("Demand ID", 'E4 TB Allocation Details'!$A$18:$L$18, 0),FALSE), 'E2 Allocators'!$B$15:$W$358, MATCH(T$17, 'E2 Allocators'!$B$15:$W$15, 0),FALSE))</f>
        <v>0</v>
      </c>
      <c r="U607" s="1128">
        <f>IF(ISERROR(VLOOKUP(VLOOKUP($A607, 'E4 TB Allocation Details'!$A$18:$L$214, MATCH("Demand ID", 'E4 TB Allocation Details'!$A$18:$L$18, 0),FALSE), 'E2 Allocators'!$B$15:$W$358, MATCH(U$17, 'E2 Allocators'!$B$15:$W$15, 0),FALSE)), 0, VLOOKUP(VLOOKUP($A607, 'E4 TB Allocation Details'!$A$18:$L$214, MATCH("Demand ID", 'E4 TB Allocation Details'!$A$18:$L$18, 0),FALSE), 'E2 Allocators'!$B$15:$W$358, MATCH(U$17, 'E2 Allocators'!$B$15:$W$15, 0),FALSE))</f>
        <v>0</v>
      </c>
      <c r="V607" s="1128">
        <f>IF(ISERROR(VLOOKUP(VLOOKUP($A607, 'E4 TB Allocation Details'!$A$18:$L$214, MATCH("Demand ID", 'E4 TB Allocation Details'!$A$18:$L$18, 0),FALSE), 'E2 Allocators'!$B$15:$W$358, MATCH(V$17, 'E2 Allocators'!$B$15:$W$15, 0),FALSE)), 0, VLOOKUP(VLOOKUP($A607, 'E4 TB Allocation Details'!$A$18:$L$214, MATCH("Demand ID", 'E4 TB Allocation Details'!$A$18:$L$18, 0),FALSE), 'E2 Allocators'!$B$15:$W$358, MATCH(V$17, 'E2 Allocators'!$B$15:$W$15, 0),FALSE))</f>
        <v>0</v>
      </c>
      <c r="W607" s="1128">
        <f>IF(ISERROR(VLOOKUP(VLOOKUP($A607, 'E4 TB Allocation Details'!$A$18:$L$214, MATCH("Demand ID", 'E4 TB Allocation Details'!$A$18:$L$18, 0),FALSE), 'E2 Allocators'!$B$15:$W$358, MATCH(W$17, 'E2 Allocators'!$B$15:$W$15, 0),FALSE)), 0, VLOOKUP(VLOOKUP($A607, 'E4 TB Allocation Details'!$A$18:$L$214, MATCH("Demand ID", 'E4 TB Allocation Details'!$A$18:$L$18, 0),FALSE), 'E2 Allocators'!$B$15:$W$358, MATCH(W$17, 'E2 Allocators'!$B$15:$W$15, 0),FALSE))</f>
        <v>0</v>
      </c>
      <c r="X607" s="1128">
        <f>IF(ISERROR(VLOOKUP(VLOOKUP($A607, 'E4 TB Allocation Details'!$A$18:$L$214, MATCH("Demand ID", 'E4 TB Allocation Details'!$A$18:$L$18, 0),FALSE), 'E2 Allocators'!$B$15:$W$358, MATCH(X$17, 'E2 Allocators'!$B$15:$W$15, 0),FALSE)), 0, VLOOKUP(VLOOKUP($A607, 'E4 TB Allocation Details'!$A$18:$L$214, MATCH("Demand ID", 'E4 TB Allocation Details'!$A$18:$L$18, 0),FALSE), 'E2 Allocators'!$B$15:$W$358, MATCH(X$17, 'E2 Allocators'!$B$15:$W$15, 0),FALSE))</f>
        <v>0</v>
      </c>
      <c r="Y607" s="1128">
        <f>IF(ISERROR(VLOOKUP(VLOOKUP($A607, 'E4 TB Allocation Details'!$A$18:$L$214, MATCH("Demand ID", 'E4 TB Allocation Details'!$A$18:$L$18, 0),FALSE), 'E2 Allocators'!$B$15:$W$358, MATCH(Y$17, 'E2 Allocators'!$B$15:$W$15, 0),FALSE)), 0, VLOOKUP(VLOOKUP($A607, 'E4 TB Allocation Details'!$A$18:$L$214, MATCH("Demand ID", 'E4 TB Allocation Details'!$A$18:$L$18, 0),FALSE), 'E2 Allocators'!$B$15:$W$358, MATCH(Y$17, 'E2 Allocators'!$B$15:$W$15, 0),FALSE))</f>
        <v>0</v>
      </c>
      <c r="Z607" s="1128">
        <f>IF(ISERROR(VLOOKUP(VLOOKUP($A607, 'E4 TB Allocation Details'!$A$18:$L$214, MATCH("Demand ID", 'E4 TB Allocation Details'!$A$18:$L$18, 0),FALSE), 'E2 Allocators'!$B$15:$W$358, MATCH(Z$17, 'E2 Allocators'!$B$15:$W$15, 0),FALSE)), 0, VLOOKUP(VLOOKUP($A607, 'E4 TB Allocation Details'!$A$18:$L$214, MATCH("Demand ID", 'E4 TB Allocation Details'!$A$18:$L$18, 0),FALSE), 'E2 Allocators'!$B$15:$W$358, MATCH(Z$17, 'E2 Allocators'!$B$15:$W$15, 0),FALSE))</f>
        <v>0</v>
      </c>
      <c r="AA607" s="1133">
        <f>SUM(G607:Z607)</f>
        <v>1</v>
      </c>
      <c r="AB607" s="1128">
        <f>IF(ISERROR(VLOOKUP(VLOOKUP($A607, 'E4 TB Allocation Details'!$A$18:$L$214, MATCH("Customer ID", 'E4 TB Allocation Details'!$A$18:$L$18, 0),FALSE), 'E2 Allocators'!$B$15:$W$358, MATCH(AB$17, 'E2 Allocators'!$B$15:$W$15, 0),FALSE)), 0, VLOOKUP(VLOOKUP($A607, 'E4 TB Allocation Details'!$A$18:$L$214, MATCH("Customer ID", 'E4 TB Allocation Details'!$A$18:$L$18, 0),FALSE), 'E2 Allocators'!$B$15:$W$358, MATCH(AB$17, 'E2 Allocators'!$B$15:$W$15, 0),FALSE))</f>
        <v>0</v>
      </c>
      <c r="AC607" s="1128">
        <f>IF(ISERROR(VLOOKUP(VLOOKUP($A607, 'E4 TB Allocation Details'!$A$18:$L$214, MATCH("Customer ID", 'E4 TB Allocation Details'!$A$18:$L$18, 0),FALSE), 'E2 Allocators'!$B$15:$W$358, MATCH(AC$17, 'E2 Allocators'!$B$15:$W$15, 0),FALSE)), 0, VLOOKUP(VLOOKUP($A607, 'E4 TB Allocation Details'!$A$18:$L$214, MATCH("Customer ID", 'E4 TB Allocation Details'!$A$18:$L$18, 0),FALSE), 'E2 Allocators'!$B$15:$W$358, MATCH(AC$17, 'E2 Allocators'!$B$15:$W$15, 0),FALSE))</f>
        <v>0</v>
      </c>
      <c r="AD607" s="1128">
        <f>IF(ISERROR(VLOOKUP(VLOOKUP($A607, 'E4 TB Allocation Details'!$A$18:$L$214, MATCH("Customer ID", 'E4 TB Allocation Details'!$A$18:$L$18, 0),FALSE), 'E2 Allocators'!$B$15:$W$358, MATCH(AD$17, 'E2 Allocators'!$B$15:$W$15, 0),FALSE)), 0, VLOOKUP(VLOOKUP($A607, 'E4 TB Allocation Details'!$A$18:$L$214, MATCH("Customer ID", 'E4 TB Allocation Details'!$A$18:$L$18, 0),FALSE), 'E2 Allocators'!$B$15:$W$358, MATCH(AD$17, 'E2 Allocators'!$B$15:$W$15, 0),FALSE))</f>
        <v>0</v>
      </c>
      <c r="AE607" s="1128">
        <f>IF(ISERROR(VLOOKUP(VLOOKUP($A607, 'E4 TB Allocation Details'!$A$18:$L$214, MATCH("Customer ID", 'E4 TB Allocation Details'!$A$18:$L$18, 0),FALSE), 'E2 Allocators'!$B$15:$W$358, MATCH(AE$17, 'E2 Allocators'!$B$15:$W$15, 0),FALSE)), 0, VLOOKUP(VLOOKUP($A607, 'E4 TB Allocation Details'!$A$18:$L$214, MATCH("Customer ID", 'E4 TB Allocation Details'!$A$18:$L$18, 0),FALSE), 'E2 Allocators'!$B$15:$W$358, MATCH(AE$17, 'E2 Allocators'!$B$15:$W$15, 0),FALSE))</f>
        <v>0</v>
      </c>
      <c r="AF607" s="1128">
        <f>IF(ISERROR(VLOOKUP(VLOOKUP($A607, 'E4 TB Allocation Details'!$A$18:$L$214, MATCH("Customer ID", 'E4 TB Allocation Details'!$A$18:$L$18, 0),FALSE), 'E2 Allocators'!$B$15:$W$358, MATCH(AF$17, 'E2 Allocators'!$B$15:$W$15, 0),FALSE)), 0, VLOOKUP(VLOOKUP($A607, 'E4 TB Allocation Details'!$A$18:$L$214, MATCH("Customer ID", 'E4 TB Allocation Details'!$A$18:$L$18, 0),FALSE), 'E2 Allocators'!$B$15:$W$358, MATCH(AF$17, 'E2 Allocators'!$B$15:$W$15, 0),FALSE))</f>
        <v>0</v>
      </c>
      <c r="AG607" s="1128">
        <f>IF(ISERROR(VLOOKUP(VLOOKUP($A607, 'E4 TB Allocation Details'!$A$18:$L$214, MATCH("Customer ID", 'E4 TB Allocation Details'!$A$18:$L$18, 0),FALSE), 'E2 Allocators'!$B$15:$W$358, MATCH(AG$17, 'E2 Allocators'!$B$15:$W$15, 0),FALSE)), 0, VLOOKUP(VLOOKUP($A607, 'E4 TB Allocation Details'!$A$18:$L$214, MATCH("Customer ID", 'E4 TB Allocation Details'!$A$18:$L$18, 0),FALSE), 'E2 Allocators'!$B$15:$W$358, MATCH(AG$17, 'E2 Allocators'!$B$15:$W$15, 0),FALSE))</f>
        <v>0</v>
      </c>
      <c r="AH607" s="1128">
        <f>IF(ISERROR(VLOOKUP(VLOOKUP($A607, 'E4 TB Allocation Details'!$A$18:$L$214, MATCH("Customer ID", 'E4 TB Allocation Details'!$A$18:$L$18, 0),FALSE), 'E2 Allocators'!$B$15:$W$358, MATCH(AH$17, 'E2 Allocators'!$B$15:$W$15, 0),FALSE)), 0, VLOOKUP(VLOOKUP($A607, 'E4 TB Allocation Details'!$A$18:$L$214, MATCH("Customer ID", 'E4 TB Allocation Details'!$A$18:$L$18, 0),FALSE), 'E2 Allocators'!$B$15:$W$358, MATCH(AH$17, 'E2 Allocators'!$B$15:$W$15, 0),FALSE))</f>
        <v>0</v>
      </c>
      <c r="AI607" s="1128">
        <f>IF(ISERROR(VLOOKUP(VLOOKUP($A607, 'E4 TB Allocation Details'!$A$18:$L$214, MATCH("Customer ID", 'E4 TB Allocation Details'!$A$18:$L$18, 0),FALSE), 'E2 Allocators'!$B$15:$W$358, MATCH(AI$17, 'E2 Allocators'!$B$15:$W$15, 0),FALSE)), 0, VLOOKUP(VLOOKUP($A607, 'E4 TB Allocation Details'!$A$18:$L$214, MATCH("Customer ID", 'E4 TB Allocation Details'!$A$18:$L$18, 0),FALSE), 'E2 Allocators'!$B$15:$W$358, MATCH(AI$17, 'E2 Allocators'!$B$15:$W$15, 0),FALSE))</f>
        <v>0</v>
      </c>
      <c r="AJ607" s="1128">
        <f>IF(ISERROR(VLOOKUP(VLOOKUP($A607, 'E4 TB Allocation Details'!$A$18:$L$214, MATCH("Customer ID", 'E4 TB Allocation Details'!$A$18:$L$18, 0),FALSE), 'E2 Allocators'!$B$15:$W$358, MATCH(AJ$17, 'E2 Allocators'!$B$15:$W$15, 0),FALSE)), 0, VLOOKUP(VLOOKUP($A607, 'E4 TB Allocation Details'!$A$18:$L$214, MATCH("Customer ID", 'E4 TB Allocation Details'!$A$18:$L$18, 0),FALSE), 'E2 Allocators'!$B$15:$W$358, MATCH(AJ$17, 'E2 Allocators'!$B$15:$W$15, 0),FALSE))</f>
        <v>0</v>
      </c>
      <c r="AK607" s="1128">
        <f>IF(ISERROR(VLOOKUP(VLOOKUP($A607, 'E4 TB Allocation Details'!$A$18:$L$214, MATCH("Customer ID", 'E4 TB Allocation Details'!$A$18:$L$18, 0),FALSE), 'E2 Allocators'!$B$15:$W$358, MATCH(AK$17, 'E2 Allocators'!$B$15:$W$15, 0),FALSE)), 0, VLOOKUP(VLOOKUP($A607, 'E4 TB Allocation Details'!$A$18:$L$214, MATCH("Customer ID", 'E4 TB Allocation Details'!$A$18:$L$18, 0),FALSE), 'E2 Allocators'!$B$15:$W$358, MATCH(AK$17, 'E2 Allocators'!$B$15:$W$15, 0),FALSE))</f>
        <v>0</v>
      </c>
      <c r="AL607" s="1128">
        <f>IF(ISERROR(VLOOKUP(VLOOKUP($A607, 'E4 TB Allocation Details'!$A$18:$L$214, MATCH("Customer ID", 'E4 TB Allocation Details'!$A$18:$L$18, 0),FALSE), 'E2 Allocators'!$B$15:$W$358, MATCH(AL$17, 'E2 Allocators'!$B$15:$W$15, 0),FALSE)), 0, VLOOKUP(VLOOKUP($A607, 'E4 TB Allocation Details'!$A$18:$L$214, MATCH("Customer ID", 'E4 TB Allocation Details'!$A$18:$L$18, 0),FALSE), 'E2 Allocators'!$B$15:$W$358, MATCH(AL$17, 'E2 Allocators'!$B$15:$W$15, 0),FALSE))</f>
        <v>0</v>
      </c>
      <c r="AM607" s="1128">
        <f>IF(ISERROR(VLOOKUP(VLOOKUP($A607, 'E4 TB Allocation Details'!$A$18:$L$214, MATCH("Customer ID", 'E4 TB Allocation Details'!$A$18:$L$18, 0),FALSE), 'E2 Allocators'!$B$15:$W$358, MATCH(AM$17, 'E2 Allocators'!$B$15:$W$15, 0),FALSE)), 0, VLOOKUP(VLOOKUP($A607, 'E4 TB Allocation Details'!$A$18:$L$214, MATCH("Customer ID", 'E4 TB Allocation Details'!$A$18:$L$18, 0),FALSE), 'E2 Allocators'!$B$15:$W$358, MATCH(AM$17, 'E2 Allocators'!$B$15:$W$15, 0),FALSE))</f>
        <v>0</v>
      </c>
      <c r="AN607" s="1128">
        <f>IF(ISERROR(VLOOKUP(VLOOKUP($A607, 'E4 TB Allocation Details'!$A$18:$L$214, MATCH("Customer ID", 'E4 TB Allocation Details'!$A$18:$L$18, 0),FALSE), 'E2 Allocators'!$B$15:$W$358, MATCH(AN$17, 'E2 Allocators'!$B$15:$W$15, 0),FALSE)), 0, VLOOKUP(VLOOKUP($A607, 'E4 TB Allocation Details'!$A$18:$L$214, MATCH("Customer ID", 'E4 TB Allocation Details'!$A$18:$L$18, 0),FALSE), 'E2 Allocators'!$B$15:$W$358, MATCH(AN$17, 'E2 Allocators'!$B$15:$W$15, 0),FALSE))</f>
        <v>0</v>
      </c>
      <c r="AO607" s="1128">
        <f>IF(ISERROR(VLOOKUP(VLOOKUP($A607, 'E4 TB Allocation Details'!$A$18:$L$214, MATCH("Customer ID", 'E4 TB Allocation Details'!$A$18:$L$18, 0),FALSE), 'E2 Allocators'!$B$15:$W$358, MATCH(AO$17, 'E2 Allocators'!$B$15:$W$15, 0),FALSE)), 0, VLOOKUP(VLOOKUP($A607, 'E4 TB Allocation Details'!$A$18:$L$214, MATCH("Customer ID", 'E4 TB Allocation Details'!$A$18:$L$18, 0),FALSE), 'E2 Allocators'!$B$15:$W$358, MATCH(AO$17, 'E2 Allocators'!$B$15:$W$15, 0),FALSE))</f>
        <v>0</v>
      </c>
      <c r="AP607" s="1128">
        <f>IF(ISERROR(VLOOKUP(VLOOKUP($A607, 'E4 TB Allocation Details'!$A$18:$L$214, MATCH("Customer ID", 'E4 TB Allocation Details'!$A$18:$L$18, 0),FALSE), 'E2 Allocators'!$B$15:$W$358, MATCH(AP$17, 'E2 Allocators'!$B$15:$W$15, 0),FALSE)), 0, VLOOKUP(VLOOKUP($A607, 'E4 TB Allocation Details'!$A$18:$L$214, MATCH("Customer ID", 'E4 TB Allocation Details'!$A$18:$L$18, 0),FALSE), 'E2 Allocators'!$B$15:$W$358, MATCH(AP$17, 'E2 Allocators'!$B$15:$W$15, 0),FALSE))</f>
        <v>0</v>
      </c>
      <c r="AQ607" s="1128">
        <f>IF(ISERROR(VLOOKUP(VLOOKUP($A607, 'E4 TB Allocation Details'!$A$18:$L$214, MATCH("Customer ID", 'E4 TB Allocation Details'!$A$18:$L$18, 0),FALSE), 'E2 Allocators'!$B$15:$W$358, MATCH(AQ$17, 'E2 Allocators'!$B$15:$W$15, 0),FALSE)), 0, VLOOKUP(VLOOKUP($A607, 'E4 TB Allocation Details'!$A$18:$L$214, MATCH("Customer ID", 'E4 TB Allocation Details'!$A$18:$L$18, 0),FALSE), 'E2 Allocators'!$B$15:$W$358, MATCH(AQ$17, 'E2 Allocators'!$B$15:$W$15, 0),FALSE))</f>
        <v>0</v>
      </c>
      <c r="AR607" s="1128">
        <f>IF(ISERROR(VLOOKUP(VLOOKUP($A607, 'E4 TB Allocation Details'!$A$18:$L$214, MATCH("Customer ID", 'E4 TB Allocation Details'!$A$18:$L$18, 0),FALSE), 'E2 Allocators'!$B$15:$W$358, MATCH(AR$17, 'E2 Allocators'!$B$15:$W$15, 0),FALSE)), 0, VLOOKUP(VLOOKUP($A607, 'E4 TB Allocation Details'!$A$18:$L$214, MATCH("Customer ID", 'E4 TB Allocation Details'!$A$18:$L$18, 0),FALSE), 'E2 Allocators'!$B$15:$W$358, MATCH(AR$17, 'E2 Allocators'!$B$15:$W$15, 0),FALSE))</f>
        <v>0</v>
      </c>
      <c r="AS607" s="1128">
        <f>IF(ISERROR(VLOOKUP(VLOOKUP($A607, 'E4 TB Allocation Details'!$A$18:$L$214, MATCH("Customer ID", 'E4 TB Allocation Details'!$A$18:$L$18, 0),FALSE), 'E2 Allocators'!$B$15:$W$358, MATCH(AS$17, 'E2 Allocators'!$B$15:$W$15, 0),FALSE)), 0, VLOOKUP(VLOOKUP($A607, 'E4 TB Allocation Details'!$A$18:$L$214, MATCH("Customer ID", 'E4 TB Allocation Details'!$A$18:$L$18, 0),FALSE), 'E2 Allocators'!$B$15:$W$358, MATCH(AS$17, 'E2 Allocators'!$B$15:$W$15, 0),FALSE))</f>
        <v>0</v>
      </c>
      <c r="AT607" s="1128">
        <f>IF(ISERROR(VLOOKUP(VLOOKUP($A607, 'E4 TB Allocation Details'!$A$18:$L$214, MATCH("Customer ID", 'E4 TB Allocation Details'!$A$18:$L$18, 0),FALSE), 'E2 Allocators'!$B$15:$W$358, MATCH(AT$17, 'E2 Allocators'!$B$15:$W$15, 0),FALSE)), 0, VLOOKUP(VLOOKUP($A607, 'E4 TB Allocation Details'!$A$18:$L$214, MATCH("Customer ID", 'E4 TB Allocation Details'!$A$18:$L$18, 0),FALSE), 'E2 Allocators'!$B$15:$W$358, MATCH(AT$17, 'E2 Allocators'!$B$15:$W$15, 0),FALSE))</f>
        <v>0</v>
      </c>
      <c r="AU607" s="1128">
        <f>IF(ISERROR(VLOOKUP(VLOOKUP($A607, 'E4 TB Allocation Details'!$A$18:$L$214, MATCH("Customer ID", 'E4 TB Allocation Details'!$A$18:$L$18, 0),FALSE), 'E2 Allocators'!$B$15:$W$358, MATCH(AU$17, 'E2 Allocators'!$B$15:$W$15, 0),FALSE)), 0, VLOOKUP(VLOOKUP($A607, 'E4 TB Allocation Details'!$A$18:$L$214, MATCH("Customer ID", 'E4 TB Allocation Details'!$A$18:$L$18, 0),FALSE), 'E2 Allocators'!$B$15:$W$358, MATCH(AU$17, 'E2 Allocators'!$B$15:$W$15, 0),FALSE))</f>
        <v>0</v>
      </c>
      <c r="AV607" s="1133">
        <f>SUM(AB607:AU607)</f>
        <v>0</v>
      </c>
      <c r="AW607" s="1130"/>
      <c r="AX607" s="1130"/>
      <c r="AY607" s="1130"/>
      <c r="AZ607" s="1130"/>
      <c r="BA607" s="1130"/>
      <c r="BB607" s="1130"/>
      <c r="BC607" s="1130"/>
      <c r="BD607" s="1130"/>
      <c r="BE607" s="1130"/>
      <c r="BF607" s="1130"/>
      <c r="BG607" s="1130"/>
      <c r="BH607" s="1130"/>
      <c r="BI607" s="1130"/>
      <c r="BJ607" s="1130"/>
      <c r="BK607" s="1130"/>
      <c r="BL607" s="1130"/>
      <c r="BM607" s="1130"/>
      <c r="BN607" s="1130"/>
      <c r="BO607" s="1130"/>
      <c r="BP607" s="1130"/>
      <c r="BQ607" s="1131"/>
    </row>
    <row r="608" spans="1:69" s="208" customFormat="1" ht="25.5" x14ac:dyDescent="0.2">
      <c r="A608" s="1132" t="s">
        <v>491</v>
      </c>
      <c r="B608" s="1125" t="s">
        <v>1278</v>
      </c>
      <c r="C608" s="1126">
        <v>1</v>
      </c>
      <c r="D608" s="1127">
        <f>C608-E608</f>
        <v>1</v>
      </c>
      <c r="E608" s="1127">
        <f>VLOOKUP($A608,'E1 Categorization'!$A$35:$E$116,5,FALSE)</f>
        <v>0</v>
      </c>
      <c r="F608" s="1127">
        <f>D608+E608</f>
        <v>1</v>
      </c>
      <c r="G608" s="1128">
        <f>IF(ISERROR(VLOOKUP(VLOOKUP($A608, 'E4 TB Allocation Details'!$A$18:$L$214, MATCH("Demand ID", 'E4 TB Allocation Details'!$A$18:$L$18, 0),FALSE), 'E2 Allocators'!$B$15:$W$358, MATCH(G$17, 'E2 Allocators'!$B$15:$W$15, 0),FALSE)), 0, VLOOKUP(VLOOKUP($A608, 'E4 TB Allocation Details'!$A$18:$L$214, MATCH("Demand ID", 'E4 TB Allocation Details'!$A$18:$L$18, 0),FALSE), 'E2 Allocators'!$B$15:$W$358, MATCH(G$17, 'E2 Allocators'!$B$15:$W$15, 0),FALSE))</f>
        <v>0.44143342711961198</v>
      </c>
      <c r="H608" s="1128">
        <f>IF(ISERROR(VLOOKUP(VLOOKUP($A608, 'E4 TB Allocation Details'!$A$18:$L$214, MATCH("Demand ID", 'E4 TB Allocation Details'!$A$18:$L$18, 0),FALSE), 'E2 Allocators'!$B$15:$W$358, MATCH(H$17, 'E2 Allocators'!$B$15:$W$15, 0),FALSE)), 0, VLOOKUP(VLOOKUP($A608, 'E4 TB Allocation Details'!$A$18:$L$214, MATCH("Demand ID", 'E4 TB Allocation Details'!$A$18:$L$18, 0),FALSE), 'E2 Allocators'!$B$15:$W$358, MATCH(H$17, 'E2 Allocators'!$B$15:$W$15, 0),FALSE))</f>
        <v>0.18115270884179577</v>
      </c>
      <c r="I608" s="1128">
        <f>IF(ISERROR(VLOOKUP(VLOOKUP($A608, 'E4 TB Allocation Details'!$A$18:$L$214, MATCH("Demand ID", 'E4 TB Allocation Details'!$A$18:$L$18, 0),FALSE), 'E2 Allocators'!$B$15:$W$358, MATCH(I$17, 'E2 Allocators'!$B$15:$W$15, 0),FALSE)), 0, VLOOKUP(VLOOKUP($A608, 'E4 TB Allocation Details'!$A$18:$L$214, MATCH("Demand ID", 'E4 TB Allocation Details'!$A$18:$L$18, 0),FALSE), 'E2 Allocators'!$B$15:$W$358, MATCH(I$17, 'E2 Allocators'!$B$15:$W$15, 0),FALSE))</f>
        <v>0.36828506208325723</v>
      </c>
      <c r="J608" s="1128">
        <f>IF(ISERROR(VLOOKUP(VLOOKUP($A608, 'E4 TB Allocation Details'!$A$18:$L$214, MATCH("Demand ID", 'E4 TB Allocation Details'!$A$18:$L$18, 0),FALSE), 'E2 Allocators'!$B$15:$W$358, MATCH(J$17, 'E2 Allocators'!$B$15:$W$15, 0),FALSE)), 0, VLOOKUP(VLOOKUP($A608, 'E4 TB Allocation Details'!$A$18:$L$214, MATCH("Demand ID", 'E4 TB Allocation Details'!$A$18:$L$18, 0),FALSE), 'E2 Allocators'!$B$15:$W$358, MATCH(J$17, 'E2 Allocators'!$B$15:$W$15, 0),FALSE))</f>
        <v>0</v>
      </c>
      <c r="K608" s="1128">
        <f>IF(ISERROR(VLOOKUP(VLOOKUP($A608, 'E4 TB Allocation Details'!$A$18:$L$214, MATCH("Demand ID", 'E4 TB Allocation Details'!$A$18:$L$18, 0),FALSE), 'E2 Allocators'!$B$15:$W$358, MATCH(K$17, 'E2 Allocators'!$B$15:$W$15, 0),FALSE)), 0, VLOOKUP(VLOOKUP($A608, 'E4 TB Allocation Details'!$A$18:$L$214, MATCH("Demand ID", 'E4 TB Allocation Details'!$A$18:$L$18, 0),FALSE), 'E2 Allocators'!$B$15:$W$358, MATCH(K$17, 'E2 Allocators'!$B$15:$W$15, 0),FALSE))</f>
        <v>0</v>
      </c>
      <c r="L608" s="1128">
        <f>IF(ISERROR(VLOOKUP(VLOOKUP($A608, 'E4 TB Allocation Details'!$A$18:$L$214, MATCH("Demand ID", 'E4 TB Allocation Details'!$A$18:$L$18, 0),FALSE), 'E2 Allocators'!$B$15:$W$358, MATCH(L$17, 'E2 Allocators'!$B$15:$W$15, 0),FALSE)), 0, VLOOKUP(VLOOKUP($A608, 'E4 TB Allocation Details'!$A$18:$L$214, MATCH("Demand ID", 'E4 TB Allocation Details'!$A$18:$L$18, 0),FALSE), 'E2 Allocators'!$B$15:$W$358, MATCH(L$17, 'E2 Allocators'!$B$15:$W$15, 0),FALSE))</f>
        <v>0</v>
      </c>
      <c r="M608" s="1128">
        <f>IF(ISERROR(VLOOKUP(VLOOKUP($A608, 'E4 TB Allocation Details'!$A$18:$L$214, MATCH("Demand ID", 'E4 TB Allocation Details'!$A$18:$L$18, 0),FALSE), 'E2 Allocators'!$B$15:$W$358, MATCH(M$17, 'E2 Allocators'!$B$15:$W$15, 0),FALSE)), 0, VLOOKUP(VLOOKUP($A608, 'E4 TB Allocation Details'!$A$18:$L$214, MATCH("Demand ID", 'E4 TB Allocation Details'!$A$18:$L$18, 0),FALSE), 'E2 Allocators'!$B$15:$W$358, MATCH(M$17, 'E2 Allocators'!$B$15:$W$15, 0),FALSE))</f>
        <v>9.0373575198919223E-3</v>
      </c>
      <c r="N608" s="1128">
        <f>IF(ISERROR(VLOOKUP(VLOOKUP($A608, 'E4 TB Allocation Details'!$A$18:$L$214, MATCH("Demand ID", 'E4 TB Allocation Details'!$A$18:$L$18, 0),FALSE), 'E2 Allocators'!$B$15:$W$358, MATCH(N$17, 'E2 Allocators'!$B$15:$W$15, 0),FALSE)), 0, VLOOKUP(VLOOKUP($A608, 'E4 TB Allocation Details'!$A$18:$L$214, MATCH("Demand ID", 'E4 TB Allocation Details'!$A$18:$L$18, 0),FALSE), 'E2 Allocators'!$B$15:$W$358, MATCH(N$17, 'E2 Allocators'!$B$15:$W$15, 0),FALSE))</f>
        <v>0</v>
      </c>
      <c r="O608" s="1128">
        <f>IF(ISERROR(VLOOKUP(VLOOKUP($A608, 'E4 TB Allocation Details'!$A$18:$L$214, MATCH("Demand ID", 'E4 TB Allocation Details'!$A$18:$L$18, 0),FALSE), 'E2 Allocators'!$B$15:$W$358, MATCH(O$17, 'E2 Allocators'!$B$15:$W$15, 0),FALSE)), 0, VLOOKUP(VLOOKUP($A608, 'E4 TB Allocation Details'!$A$18:$L$214, MATCH("Demand ID", 'E4 TB Allocation Details'!$A$18:$L$18, 0),FALSE), 'E2 Allocators'!$B$15:$W$358, MATCH(O$17, 'E2 Allocators'!$B$15:$W$15, 0),FALSE))</f>
        <v>9.1444435443064826E-5</v>
      </c>
      <c r="P608" s="1128">
        <f>IF(ISERROR(VLOOKUP(VLOOKUP($A608, 'E4 TB Allocation Details'!$A$18:$L$214, MATCH("Demand ID", 'E4 TB Allocation Details'!$A$18:$L$18, 0),FALSE), 'E2 Allocators'!$B$15:$W$358, MATCH(P$17, 'E2 Allocators'!$B$15:$W$15, 0),FALSE)), 0, VLOOKUP(VLOOKUP($A608, 'E4 TB Allocation Details'!$A$18:$L$214, MATCH("Demand ID", 'E4 TB Allocation Details'!$A$18:$L$18, 0),FALSE), 'E2 Allocators'!$B$15:$W$358, MATCH(P$17, 'E2 Allocators'!$B$15:$W$15, 0),FALSE))</f>
        <v>0</v>
      </c>
      <c r="Q608" s="1128">
        <f>IF(ISERROR(VLOOKUP(VLOOKUP($A608, 'E4 TB Allocation Details'!$A$18:$L$214, MATCH("Demand ID", 'E4 TB Allocation Details'!$A$18:$L$18, 0),FALSE), 'E2 Allocators'!$B$15:$W$358, MATCH(Q$17, 'E2 Allocators'!$B$15:$W$15, 0),FALSE)), 0, VLOOKUP(VLOOKUP($A608, 'E4 TB Allocation Details'!$A$18:$L$214, MATCH("Demand ID", 'E4 TB Allocation Details'!$A$18:$L$18, 0),FALSE), 'E2 Allocators'!$B$15:$W$358, MATCH(Q$17, 'E2 Allocators'!$B$15:$W$15, 0),FALSE))</f>
        <v>0</v>
      </c>
      <c r="R608" s="1128">
        <f>IF(ISERROR(VLOOKUP(VLOOKUP($A608, 'E4 TB Allocation Details'!$A$18:$L$214, MATCH("Demand ID", 'E4 TB Allocation Details'!$A$18:$L$18, 0),FALSE), 'E2 Allocators'!$B$15:$W$358, MATCH(R$17, 'E2 Allocators'!$B$15:$W$15, 0),FALSE)), 0, VLOOKUP(VLOOKUP($A608, 'E4 TB Allocation Details'!$A$18:$L$214, MATCH("Demand ID", 'E4 TB Allocation Details'!$A$18:$L$18, 0),FALSE), 'E2 Allocators'!$B$15:$W$358, MATCH(R$17, 'E2 Allocators'!$B$15:$W$15, 0),FALSE))</f>
        <v>0</v>
      </c>
      <c r="S608" s="1128">
        <f>IF(ISERROR(VLOOKUP(VLOOKUP($A608, 'E4 TB Allocation Details'!$A$18:$L$214, MATCH("Demand ID", 'E4 TB Allocation Details'!$A$18:$L$18, 0),FALSE), 'E2 Allocators'!$B$15:$W$358, MATCH(S$17, 'E2 Allocators'!$B$15:$W$15, 0),FALSE)), 0, VLOOKUP(VLOOKUP($A608, 'E4 TB Allocation Details'!$A$18:$L$214, MATCH("Demand ID", 'E4 TB Allocation Details'!$A$18:$L$18, 0),FALSE), 'E2 Allocators'!$B$15:$W$358, MATCH(S$17, 'E2 Allocators'!$B$15:$W$15, 0),FALSE))</f>
        <v>0</v>
      </c>
      <c r="T608" s="1128">
        <f>IF(ISERROR(VLOOKUP(VLOOKUP($A608, 'E4 TB Allocation Details'!$A$18:$L$214, MATCH("Demand ID", 'E4 TB Allocation Details'!$A$18:$L$18, 0),FALSE), 'E2 Allocators'!$B$15:$W$358, MATCH(T$17, 'E2 Allocators'!$B$15:$W$15, 0),FALSE)), 0, VLOOKUP(VLOOKUP($A608, 'E4 TB Allocation Details'!$A$18:$L$214, MATCH("Demand ID", 'E4 TB Allocation Details'!$A$18:$L$18, 0),FALSE), 'E2 Allocators'!$B$15:$W$358, MATCH(T$17, 'E2 Allocators'!$B$15:$W$15, 0),FALSE))</f>
        <v>0</v>
      </c>
      <c r="U608" s="1128">
        <f>IF(ISERROR(VLOOKUP(VLOOKUP($A608, 'E4 TB Allocation Details'!$A$18:$L$214, MATCH("Demand ID", 'E4 TB Allocation Details'!$A$18:$L$18, 0),FALSE), 'E2 Allocators'!$B$15:$W$358, MATCH(U$17, 'E2 Allocators'!$B$15:$W$15, 0),FALSE)), 0, VLOOKUP(VLOOKUP($A608, 'E4 TB Allocation Details'!$A$18:$L$214, MATCH("Demand ID", 'E4 TB Allocation Details'!$A$18:$L$18, 0),FALSE), 'E2 Allocators'!$B$15:$W$358, MATCH(U$17, 'E2 Allocators'!$B$15:$W$15, 0),FALSE))</f>
        <v>0</v>
      </c>
      <c r="V608" s="1128">
        <f>IF(ISERROR(VLOOKUP(VLOOKUP($A608, 'E4 TB Allocation Details'!$A$18:$L$214, MATCH("Demand ID", 'E4 TB Allocation Details'!$A$18:$L$18, 0),FALSE), 'E2 Allocators'!$B$15:$W$358, MATCH(V$17, 'E2 Allocators'!$B$15:$W$15, 0),FALSE)), 0, VLOOKUP(VLOOKUP($A608, 'E4 TB Allocation Details'!$A$18:$L$214, MATCH("Demand ID", 'E4 TB Allocation Details'!$A$18:$L$18, 0),FALSE), 'E2 Allocators'!$B$15:$W$358, MATCH(V$17, 'E2 Allocators'!$B$15:$W$15, 0),FALSE))</f>
        <v>0</v>
      </c>
      <c r="W608" s="1128">
        <f>IF(ISERROR(VLOOKUP(VLOOKUP($A608, 'E4 TB Allocation Details'!$A$18:$L$214, MATCH("Demand ID", 'E4 TB Allocation Details'!$A$18:$L$18, 0),FALSE), 'E2 Allocators'!$B$15:$W$358, MATCH(W$17, 'E2 Allocators'!$B$15:$W$15, 0),FALSE)), 0, VLOOKUP(VLOOKUP($A608, 'E4 TB Allocation Details'!$A$18:$L$214, MATCH("Demand ID", 'E4 TB Allocation Details'!$A$18:$L$18, 0),FALSE), 'E2 Allocators'!$B$15:$W$358, MATCH(W$17, 'E2 Allocators'!$B$15:$W$15, 0),FALSE))</f>
        <v>0</v>
      </c>
      <c r="X608" s="1128">
        <f>IF(ISERROR(VLOOKUP(VLOOKUP($A608, 'E4 TB Allocation Details'!$A$18:$L$214, MATCH("Demand ID", 'E4 TB Allocation Details'!$A$18:$L$18, 0),FALSE), 'E2 Allocators'!$B$15:$W$358, MATCH(X$17, 'E2 Allocators'!$B$15:$W$15, 0),FALSE)), 0, VLOOKUP(VLOOKUP($A608, 'E4 TB Allocation Details'!$A$18:$L$214, MATCH("Demand ID", 'E4 TB Allocation Details'!$A$18:$L$18, 0),FALSE), 'E2 Allocators'!$B$15:$W$358, MATCH(X$17, 'E2 Allocators'!$B$15:$W$15, 0),FALSE))</f>
        <v>0</v>
      </c>
      <c r="Y608" s="1128">
        <f>IF(ISERROR(VLOOKUP(VLOOKUP($A608, 'E4 TB Allocation Details'!$A$18:$L$214, MATCH("Demand ID", 'E4 TB Allocation Details'!$A$18:$L$18, 0),FALSE), 'E2 Allocators'!$B$15:$W$358, MATCH(Y$17, 'E2 Allocators'!$B$15:$W$15, 0),FALSE)), 0, VLOOKUP(VLOOKUP($A608, 'E4 TB Allocation Details'!$A$18:$L$214, MATCH("Demand ID", 'E4 TB Allocation Details'!$A$18:$L$18, 0),FALSE), 'E2 Allocators'!$B$15:$W$358, MATCH(Y$17, 'E2 Allocators'!$B$15:$W$15, 0),FALSE))</f>
        <v>0</v>
      </c>
      <c r="Z608" s="1128">
        <f>IF(ISERROR(VLOOKUP(VLOOKUP($A608, 'E4 TB Allocation Details'!$A$18:$L$214, MATCH("Demand ID", 'E4 TB Allocation Details'!$A$18:$L$18, 0),FALSE), 'E2 Allocators'!$B$15:$W$358, MATCH(Z$17, 'E2 Allocators'!$B$15:$W$15, 0),FALSE)), 0, VLOOKUP(VLOOKUP($A608, 'E4 TB Allocation Details'!$A$18:$L$214, MATCH("Demand ID", 'E4 TB Allocation Details'!$A$18:$L$18, 0),FALSE), 'E2 Allocators'!$B$15:$W$358, MATCH(Z$17, 'E2 Allocators'!$B$15:$W$15, 0),FALSE))</f>
        <v>0</v>
      </c>
      <c r="AA608" s="1133">
        <f>SUM(G608:Z608)</f>
        <v>0.99999999999999989</v>
      </c>
      <c r="AB608" s="1747">
        <f>IF(ISERROR(VLOOKUP(VLOOKUP($A608, 'E4 TB Allocation Details'!$A$18:$L$214, MATCH("Customer ID", 'E4 TB Allocation Details'!$A$18:$L$18, 0),FALSE), 'E2 Allocators'!$B$15:$W$358, MATCH(AB$17, 'E2 Allocators'!$B$15:$W$15, 0),FALSE)), 0, VLOOKUP(VLOOKUP($A608, 'E4 TB Allocation Details'!$A$18:$L$214, MATCH("Customer ID", 'E4 TB Allocation Details'!$A$18:$L$18, 0),FALSE), 'E2 Allocators'!$B$15:$W$358, MATCH(AB$17, 'E2 Allocators'!$B$15:$W$15, 0),FALSE))</f>
        <v>0</v>
      </c>
      <c r="AC608" s="1128">
        <f>IF(ISERROR(VLOOKUP(VLOOKUP($A608, 'E4 TB Allocation Details'!$A$18:$L$214, MATCH("Customer ID", 'E4 TB Allocation Details'!$A$18:$L$18, 0),FALSE), 'E2 Allocators'!$B$15:$W$358, MATCH(AC$17, 'E2 Allocators'!$B$15:$W$15, 0),FALSE)), 0, VLOOKUP(VLOOKUP($A608, 'E4 TB Allocation Details'!$A$18:$L$214, MATCH("Customer ID", 'E4 TB Allocation Details'!$A$18:$L$18, 0),FALSE), 'E2 Allocators'!$B$15:$W$358, MATCH(AC$17, 'E2 Allocators'!$B$15:$W$15, 0),FALSE))</f>
        <v>0</v>
      </c>
      <c r="AD608" s="1128">
        <f>IF(ISERROR(VLOOKUP(VLOOKUP($A608, 'E4 TB Allocation Details'!$A$18:$L$214, MATCH("Customer ID", 'E4 TB Allocation Details'!$A$18:$L$18, 0),FALSE), 'E2 Allocators'!$B$15:$W$358, MATCH(AD$17, 'E2 Allocators'!$B$15:$W$15, 0),FALSE)), 0, VLOOKUP(VLOOKUP($A608, 'E4 TB Allocation Details'!$A$18:$L$214, MATCH("Customer ID", 'E4 TB Allocation Details'!$A$18:$L$18, 0),FALSE), 'E2 Allocators'!$B$15:$W$358, MATCH(AD$17, 'E2 Allocators'!$B$15:$W$15, 0),FALSE))</f>
        <v>0</v>
      </c>
      <c r="AE608" s="1128">
        <f>IF(ISERROR(VLOOKUP(VLOOKUP($A608, 'E4 TB Allocation Details'!$A$18:$L$214, MATCH("Customer ID", 'E4 TB Allocation Details'!$A$18:$L$18, 0),FALSE), 'E2 Allocators'!$B$15:$W$358, MATCH(AE$17, 'E2 Allocators'!$B$15:$W$15, 0),FALSE)), 0, VLOOKUP(VLOOKUP($A608, 'E4 TB Allocation Details'!$A$18:$L$214, MATCH("Customer ID", 'E4 TB Allocation Details'!$A$18:$L$18, 0),FALSE), 'E2 Allocators'!$B$15:$W$358, MATCH(AE$17, 'E2 Allocators'!$B$15:$W$15, 0),FALSE))</f>
        <v>0</v>
      </c>
      <c r="AF608" s="1128">
        <f>IF(ISERROR(VLOOKUP(VLOOKUP($A608, 'E4 TB Allocation Details'!$A$18:$L$214, MATCH("Customer ID", 'E4 TB Allocation Details'!$A$18:$L$18, 0),FALSE), 'E2 Allocators'!$B$15:$W$358, MATCH(AF$17, 'E2 Allocators'!$B$15:$W$15, 0),FALSE)), 0, VLOOKUP(VLOOKUP($A608, 'E4 TB Allocation Details'!$A$18:$L$214, MATCH("Customer ID", 'E4 TB Allocation Details'!$A$18:$L$18, 0),FALSE), 'E2 Allocators'!$B$15:$W$358, MATCH(AF$17, 'E2 Allocators'!$B$15:$W$15, 0),FALSE))</f>
        <v>0</v>
      </c>
      <c r="AG608" s="1128">
        <f>IF(ISERROR(VLOOKUP(VLOOKUP($A608, 'E4 TB Allocation Details'!$A$18:$L$214, MATCH("Customer ID", 'E4 TB Allocation Details'!$A$18:$L$18, 0),FALSE), 'E2 Allocators'!$B$15:$W$358, MATCH(AG$17, 'E2 Allocators'!$B$15:$W$15, 0),FALSE)), 0, VLOOKUP(VLOOKUP($A608, 'E4 TB Allocation Details'!$A$18:$L$214, MATCH("Customer ID", 'E4 TB Allocation Details'!$A$18:$L$18, 0),FALSE), 'E2 Allocators'!$B$15:$W$358, MATCH(AG$17, 'E2 Allocators'!$B$15:$W$15, 0),FALSE))</f>
        <v>0</v>
      </c>
      <c r="AH608" s="1128">
        <f>IF(ISERROR(VLOOKUP(VLOOKUP($A608, 'E4 TB Allocation Details'!$A$18:$L$214, MATCH("Customer ID", 'E4 TB Allocation Details'!$A$18:$L$18, 0),FALSE), 'E2 Allocators'!$B$15:$W$358, MATCH(AH$17, 'E2 Allocators'!$B$15:$W$15, 0),FALSE)), 0, VLOOKUP(VLOOKUP($A608, 'E4 TB Allocation Details'!$A$18:$L$214, MATCH("Customer ID", 'E4 TB Allocation Details'!$A$18:$L$18, 0),FALSE), 'E2 Allocators'!$B$15:$W$358, MATCH(AH$17, 'E2 Allocators'!$B$15:$W$15, 0),FALSE))</f>
        <v>0</v>
      </c>
      <c r="AI608" s="1128">
        <f>IF(ISERROR(VLOOKUP(VLOOKUP($A608, 'E4 TB Allocation Details'!$A$18:$L$214, MATCH("Customer ID", 'E4 TB Allocation Details'!$A$18:$L$18, 0),FALSE), 'E2 Allocators'!$B$15:$W$358, MATCH(AI$17, 'E2 Allocators'!$B$15:$W$15, 0),FALSE)), 0, VLOOKUP(VLOOKUP($A608, 'E4 TB Allocation Details'!$A$18:$L$214, MATCH("Customer ID", 'E4 TB Allocation Details'!$A$18:$L$18, 0),FALSE), 'E2 Allocators'!$B$15:$W$358, MATCH(AI$17, 'E2 Allocators'!$B$15:$W$15, 0),FALSE))</f>
        <v>0</v>
      </c>
      <c r="AJ608" s="1128">
        <f>IF(ISERROR(VLOOKUP(VLOOKUP($A608, 'E4 TB Allocation Details'!$A$18:$L$214, MATCH("Customer ID", 'E4 TB Allocation Details'!$A$18:$L$18, 0),FALSE), 'E2 Allocators'!$B$15:$W$358, MATCH(AJ$17, 'E2 Allocators'!$B$15:$W$15, 0),FALSE)), 0, VLOOKUP(VLOOKUP($A608, 'E4 TB Allocation Details'!$A$18:$L$214, MATCH("Customer ID", 'E4 TB Allocation Details'!$A$18:$L$18, 0),FALSE), 'E2 Allocators'!$B$15:$W$358, MATCH(AJ$17, 'E2 Allocators'!$B$15:$W$15, 0),FALSE))</f>
        <v>0</v>
      </c>
      <c r="AK608" s="1128">
        <f>IF(ISERROR(VLOOKUP(VLOOKUP($A608, 'E4 TB Allocation Details'!$A$18:$L$214, MATCH("Customer ID", 'E4 TB Allocation Details'!$A$18:$L$18, 0),FALSE), 'E2 Allocators'!$B$15:$W$358, MATCH(AK$17, 'E2 Allocators'!$B$15:$W$15, 0),FALSE)), 0, VLOOKUP(VLOOKUP($A608, 'E4 TB Allocation Details'!$A$18:$L$214, MATCH("Customer ID", 'E4 TB Allocation Details'!$A$18:$L$18, 0),FALSE), 'E2 Allocators'!$B$15:$W$358, MATCH(AK$17, 'E2 Allocators'!$B$15:$W$15, 0),FALSE))</f>
        <v>0</v>
      </c>
      <c r="AL608" s="1128">
        <f>IF(ISERROR(VLOOKUP(VLOOKUP($A608, 'E4 TB Allocation Details'!$A$18:$L$214, MATCH("Customer ID", 'E4 TB Allocation Details'!$A$18:$L$18, 0),FALSE), 'E2 Allocators'!$B$15:$W$358, MATCH(AL$17, 'E2 Allocators'!$B$15:$W$15, 0),FALSE)), 0, VLOOKUP(VLOOKUP($A608, 'E4 TB Allocation Details'!$A$18:$L$214, MATCH("Customer ID", 'E4 TB Allocation Details'!$A$18:$L$18, 0),FALSE), 'E2 Allocators'!$B$15:$W$358, MATCH(AL$17, 'E2 Allocators'!$B$15:$W$15, 0),FALSE))</f>
        <v>0</v>
      </c>
      <c r="AM608" s="1128">
        <f>IF(ISERROR(VLOOKUP(VLOOKUP($A608, 'E4 TB Allocation Details'!$A$18:$L$214, MATCH("Customer ID", 'E4 TB Allocation Details'!$A$18:$L$18, 0),FALSE), 'E2 Allocators'!$B$15:$W$358, MATCH(AM$17, 'E2 Allocators'!$B$15:$W$15, 0),FALSE)), 0, VLOOKUP(VLOOKUP($A608, 'E4 TB Allocation Details'!$A$18:$L$214, MATCH("Customer ID", 'E4 TB Allocation Details'!$A$18:$L$18, 0),FALSE), 'E2 Allocators'!$B$15:$W$358, MATCH(AM$17, 'E2 Allocators'!$B$15:$W$15, 0),FALSE))</f>
        <v>0</v>
      </c>
      <c r="AN608" s="1128">
        <f>IF(ISERROR(VLOOKUP(VLOOKUP($A608, 'E4 TB Allocation Details'!$A$18:$L$214, MATCH("Customer ID", 'E4 TB Allocation Details'!$A$18:$L$18, 0),FALSE), 'E2 Allocators'!$B$15:$W$358, MATCH(AN$17, 'E2 Allocators'!$B$15:$W$15, 0),FALSE)), 0, VLOOKUP(VLOOKUP($A608, 'E4 TB Allocation Details'!$A$18:$L$214, MATCH("Customer ID", 'E4 TB Allocation Details'!$A$18:$L$18, 0),FALSE), 'E2 Allocators'!$B$15:$W$358, MATCH(AN$17, 'E2 Allocators'!$B$15:$W$15, 0),FALSE))</f>
        <v>0</v>
      </c>
      <c r="AO608" s="1128">
        <f>IF(ISERROR(VLOOKUP(VLOOKUP($A608, 'E4 TB Allocation Details'!$A$18:$L$214, MATCH("Customer ID", 'E4 TB Allocation Details'!$A$18:$L$18, 0),FALSE), 'E2 Allocators'!$B$15:$W$358, MATCH(AO$17, 'E2 Allocators'!$B$15:$W$15, 0),FALSE)), 0, VLOOKUP(VLOOKUP($A608, 'E4 TB Allocation Details'!$A$18:$L$214, MATCH("Customer ID", 'E4 TB Allocation Details'!$A$18:$L$18, 0),FALSE), 'E2 Allocators'!$B$15:$W$358, MATCH(AO$17, 'E2 Allocators'!$B$15:$W$15, 0),FALSE))</f>
        <v>0</v>
      </c>
      <c r="AP608" s="1128">
        <f>IF(ISERROR(VLOOKUP(VLOOKUP($A608, 'E4 TB Allocation Details'!$A$18:$L$214, MATCH("Customer ID", 'E4 TB Allocation Details'!$A$18:$L$18, 0),FALSE), 'E2 Allocators'!$B$15:$W$358, MATCH(AP$17, 'E2 Allocators'!$B$15:$W$15, 0),FALSE)), 0, VLOOKUP(VLOOKUP($A608, 'E4 TB Allocation Details'!$A$18:$L$214, MATCH("Customer ID", 'E4 TB Allocation Details'!$A$18:$L$18, 0),FALSE), 'E2 Allocators'!$B$15:$W$358, MATCH(AP$17, 'E2 Allocators'!$B$15:$W$15, 0),FALSE))</f>
        <v>0</v>
      </c>
      <c r="AQ608" s="1128">
        <f>IF(ISERROR(VLOOKUP(VLOOKUP($A608, 'E4 TB Allocation Details'!$A$18:$L$214, MATCH("Customer ID", 'E4 TB Allocation Details'!$A$18:$L$18, 0),FALSE), 'E2 Allocators'!$B$15:$W$358, MATCH(AQ$17, 'E2 Allocators'!$B$15:$W$15, 0),FALSE)), 0, VLOOKUP(VLOOKUP($A608, 'E4 TB Allocation Details'!$A$18:$L$214, MATCH("Customer ID", 'E4 TB Allocation Details'!$A$18:$L$18, 0),FALSE), 'E2 Allocators'!$B$15:$W$358, MATCH(AQ$17, 'E2 Allocators'!$B$15:$W$15, 0),FALSE))</f>
        <v>0</v>
      </c>
      <c r="AR608" s="1128">
        <f>IF(ISERROR(VLOOKUP(VLOOKUP($A608, 'E4 TB Allocation Details'!$A$18:$L$214, MATCH("Customer ID", 'E4 TB Allocation Details'!$A$18:$L$18, 0),FALSE), 'E2 Allocators'!$B$15:$W$358, MATCH(AR$17, 'E2 Allocators'!$B$15:$W$15, 0),FALSE)), 0, VLOOKUP(VLOOKUP($A608, 'E4 TB Allocation Details'!$A$18:$L$214, MATCH("Customer ID", 'E4 TB Allocation Details'!$A$18:$L$18, 0),FALSE), 'E2 Allocators'!$B$15:$W$358, MATCH(AR$17, 'E2 Allocators'!$B$15:$W$15, 0),FALSE))</f>
        <v>0</v>
      </c>
      <c r="AS608" s="1128">
        <f>IF(ISERROR(VLOOKUP(VLOOKUP($A608, 'E4 TB Allocation Details'!$A$18:$L$214, MATCH("Customer ID", 'E4 TB Allocation Details'!$A$18:$L$18, 0),FALSE), 'E2 Allocators'!$B$15:$W$358, MATCH(AS$17, 'E2 Allocators'!$B$15:$W$15, 0),FALSE)), 0, VLOOKUP(VLOOKUP($A608, 'E4 TB Allocation Details'!$A$18:$L$214, MATCH("Customer ID", 'E4 TB Allocation Details'!$A$18:$L$18, 0),FALSE), 'E2 Allocators'!$B$15:$W$358, MATCH(AS$17, 'E2 Allocators'!$B$15:$W$15, 0),FALSE))</f>
        <v>0</v>
      </c>
      <c r="AT608" s="1128">
        <f>IF(ISERROR(VLOOKUP(VLOOKUP($A608, 'E4 TB Allocation Details'!$A$18:$L$214, MATCH("Customer ID", 'E4 TB Allocation Details'!$A$18:$L$18, 0),FALSE), 'E2 Allocators'!$B$15:$W$358, MATCH(AT$17, 'E2 Allocators'!$B$15:$W$15, 0),FALSE)), 0, VLOOKUP(VLOOKUP($A608, 'E4 TB Allocation Details'!$A$18:$L$214, MATCH("Customer ID", 'E4 TB Allocation Details'!$A$18:$L$18, 0),FALSE), 'E2 Allocators'!$B$15:$W$358, MATCH(AT$17, 'E2 Allocators'!$B$15:$W$15, 0),FALSE))</f>
        <v>0</v>
      </c>
      <c r="AU608" s="1128">
        <f>IF(ISERROR(VLOOKUP(VLOOKUP($A608, 'E4 TB Allocation Details'!$A$18:$L$214, MATCH("Customer ID", 'E4 TB Allocation Details'!$A$18:$L$18, 0),FALSE), 'E2 Allocators'!$B$15:$W$358, MATCH(AU$17, 'E2 Allocators'!$B$15:$W$15, 0),FALSE)), 0, VLOOKUP(VLOOKUP($A608, 'E4 TB Allocation Details'!$A$18:$L$214, MATCH("Customer ID", 'E4 TB Allocation Details'!$A$18:$L$18, 0),FALSE), 'E2 Allocators'!$B$15:$W$358, MATCH(AU$17, 'E2 Allocators'!$B$15:$W$15, 0),FALSE))</f>
        <v>0</v>
      </c>
      <c r="AV608" s="1133">
        <f>SUM(AB608:AU608)</f>
        <v>0</v>
      </c>
      <c r="AW608" s="1130"/>
      <c r="AX608" s="1130"/>
      <c r="AY608" s="1130"/>
      <c r="AZ608" s="1130"/>
      <c r="BA608" s="1130"/>
      <c r="BB608" s="1130"/>
      <c r="BC608" s="1130"/>
      <c r="BD608" s="1130"/>
      <c r="BE608" s="1130"/>
      <c r="BF608" s="1130"/>
      <c r="BG608" s="1130"/>
      <c r="BH608" s="1130"/>
      <c r="BI608" s="1130"/>
      <c r="BJ608" s="1130"/>
      <c r="BK608" s="1130"/>
      <c r="BL608" s="1130"/>
      <c r="BM608" s="1130"/>
      <c r="BN608" s="1130"/>
      <c r="BO608" s="1130"/>
      <c r="BP608" s="1130"/>
      <c r="BQ608" s="1131"/>
    </row>
    <row r="609" spans="1:69" s="208" customFormat="1" ht="25.5" x14ac:dyDescent="0.2">
      <c r="A609" s="1132" t="s">
        <v>1268</v>
      </c>
      <c r="B609" s="1125" t="s">
        <v>1269</v>
      </c>
      <c r="C609" s="1126">
        <v>1</v>
      </c>
      <c r="D609" s="1127">
        <f>C609-E609</f>
        <v>0</v>
      </c>
      <c r="E609" s="1127">
        <f>VLOOKUP($A609,'E1 Categorization'!$A$35:$E$116,5,FALSE)</f>
        <v>1</v>
      </c>
      <c r="F609" s="1127">
        <f>D609+E609</f>
        <v>1</v>
      </c>
      <c r="G609" s="1128">
        <f>IF(ISERROR(VLOOKUP(VLOOKUP($A609, 'E4 TB Allocation Details'!$A$18:$L$214, MATCH("Demand ID", 'E4 TB Allocation Details'!$A$18:$L$18, 0),FALSE), 'E2 Allocators'!$B$15:$W$358, MATCH(G$17, 'E2 Allocators'!$B$15:$W$15, 0),FALSE)), 0, VLOOKUP(VLOOKUP($A609, 'E4 TB Allocation Details'!$A$18:$L$214, MATCH("Demand ID", 'E4 TB Allocation Details'!$A$18:$L$18, 0),FALSE), 'E2 Allocators'!$B$15:$W$358, MATCH(G$17, 'E2 Allocators'!$B$15:$W$15, 0),FALSE))</f>
        <v>0</v>
      </c>
      <c r="H609" s="1128">
        <f>IF(ISERROR(VLOOKUP(VLOOKUP($A609, 'E4 TB Allocation Details'!$A$18:$L$214, MATCH("Demand ID", 'E4 TB Allocation Details'!$A$18:$L$18, 0),FALSE), 'E2 Allocators'!$B$15:$W$358, MATCH(H$17, 'E2 Allocators'!$B$15:$W$15, 0),FALSE)), 0, VLOOKUP(VLOOKUP($A609, 'E4 TB Allocation Details'!$A$18:$L$214, MATCH("Demand ID", 'E4 TB Allocation Details'!$A$18:$L$18, 0),FALSE), 'E2 Allocators'!$B$15:$W$358, MATCH(H$17, 'E2 Allocators'!$B$15:$W$15, 0),FALSE))</f>
        <v>0</v>
      </c>
      <c r="I609" s="1128">
        <f>IF(ISERROR(VLOOKUP(VLOOKUP($A609, 'E4 TB Allocation Details'!$A$18:$L$214, MATCH("Demand ID", 'E4 TB Allocation Details'!$A$18:$L$18, 0),FALSE), 'E2 Allocators'!$B$15:$W$358, MATCH(I$17, 'E2 Allocators'!$B$15:$W$15, 0),FALSE)), 0, VLOOKUP(VLOOKUP($A609, 'E4 TB Allocation Details'!$A$18:$L$214, MATCH("Demand ID", 'E4 TB Allocation Details'!$A$18:$L$18, 0),FALSE), 'E2 Allocators'!$B$15:$W$358, MATCH(I$17, 'E2 Allocators'!$B$15:$W$15, 0),FALSE))</f>
        <v>0</v>
      </c>
      <c r="J609" s="1128">
        <f>IF(ISERROR(VLOOKUP(VLOOKUP($A609, 'E4 TB Allocation Details'!$A$18:$L$214, MATCH("Demand ID", 'E4 TB Allocation Details'!$A$18:$L$18, 0),FALSE), 'E2 Allocators'!$B$15:$W$358, MATCH(J$17, 'E2 Allocators'!$B$15:$W$15, 0),FALSE)), 0, VLOOKUP(VLOOKUP($A609, 'E4 TB Allocation Details'!$A$18:$L$214, MATCH("Demand ID", 'E4 TB Allocation Details'!$A$18:$L$18, 0),FALSE), 'E2 Allocators'!$B$15:$W$358, MATCH(J$17, 'E2 Allocators'!$B$15:$W$15, 0),FALSE))</f>
        <v>0</v>
      </c>
      <c r="K609" s="1128">
        <f>IF(ISERROR(VLOOKUP(VLOOKUP($A609, 'E4 TB Allocation Details'!$A$18:$L$214, MATCH("Demand ID", 'E4 TB Allocation Details'!$A$18:$L$18, 0),FALSE), 'E2 Allocators'!$B$15:$W$358, MATCH(K$17, 'E2 Allocators'!$B$15:$W$15, 0),FALSE)), 0, VLOOKUP(VLOOKUP($A609, 'E4 TB Allocation Details'!$A$18:$L$214, MATCH("Demand ID", 'E4 TB Allocation Details'!$A$18:$L$18, 0),FALSE), 'E2 Allocators'!$B$15:$W$358, MATCH(K$17, 'E2 Allocators'!$B$15:$W$15, 0),FALSE))</f>
        <v>0</v>
      </c>
      <c r="L609" s="1128">
        <f>IF(ISERROR(VLOOKUP(VLOOKUP($A609, 'E4 TB Allocation Details'!$A$18:$L$214, MATCH("Demand ID", 'E4 TB Allocation Details'!$A$18:$L$18, 0),FALSE), 'E2 Allocators'!$B$15:$W$358, MATCH(L$17, 'E2 Allocators'!$B$15:$W$15, 0),FALSE)), 0, VLOOKUP(VLOOKUP($A609, 'E4 TB Allocation Details'!$A$18:$L$214, MATCH("Demand ID", 'E4 TB Allocation Details'!$A$18:$L$18, 0),FALSE), 'E2 Allocators'!$B$15:$W$358, MATCH(L$17, 'E2 Allocators'!$B$15:$W$15, 0),FALSE))</f>
        <v>0</v>
      </c>
      <c r="M609" s="1128">
        <f>IF(ISERROR(VLOOKUP(VLOOKUP($A609, 'E4 TB Allocation Details'!$A$18:$L$214, MATCH("Demand ID", 'E4 TB Allocation Details'!$A$18:$L$18, 0),FALSE), 'E2 Allocators'!$B$15:$W$358, MATCH(M$17, 'E2 Allocators'!$B$15:$W$15, 0),FALSE)), 0, VLOOKUP(VLOOKUP($A609, 'E4 TB Allocation Details'!$A$18:$L$214, MATCH("Demand ID", 'E4 TB Allocation Details'!$A$18:$L$18, 0),FALSE), 'E2 Allocators'!$B$15:$W$358, MATCH(M$17, 'E2 Allocators'!$B$15:$W$15, 0),FALSE))</f>
        <v>0</v>
      </c>
      <c r="N609" s="1128">
        <f>IF(ISERROR(VLOOKUP(VLOOKUP($A609, 'E4 TB Allocation Details'!$A$18:$L$214, MATCH("Demand ID", 'E4 TB Allocation Details'!$A$18:$L$18, 0),FALSE), 'E2 Allocators'!$B$15:$W$358, MATCH(N$17, 'E2 Allocators'!$B$15:$W$15, 0),FALSE)), 0, VLOOKUP(VLOOKUP($A609, 'E4 TB Allocation Details'!$A$18:$L$214, MATCH("Demand ID", 'E4 TB Allocation Details'!$A$18:$L$18, 0),FALSE), 'E2 Allocators'!$B$15:$W$358, MATCH(N$17, 'E2 Allocators'!$B$15:$W$15, 0),FALSE))</f>
        <v>0</v>
      </c>
      <c r="O609" s="1128">
        <f>IF(ISERROR(VLOOKUP(VLOOKUP($A609, 'E4 TB Allocation Details'!$A$18:$L$214, MATCH("Demand ID", 'E4 TB Allocation Details'!$A$18:$L$18, 0),FALSE), 'E2 Allocators'!$B$15:$W$358, MATCH(O$17, 'E2 Allocators'!$B$15:$W$15, 0),FALSE)), 0, VLOOKUP(VLOOKUP($A609, 'E4 TB Allocation Details'!$A$18:$L$214, MATCH("Demand ID", 'E4 TB Allocation Details'!$A$18:$L$18, 0),FALSE), 'E2 Allocators'!$B$15:$W$358, MATCH(O$17, 'E2 Allocators'!$B$15:$W$15, 0),FALSE))</f>
        <v>0</v>
      </c>
      <c r="P609" s="1128">
        <f>IF(ISERROR(VLOOKUP(VLOOKUP($A609, 'E4 TB Allocation Details'!$A$18:$L$214, MATCH("Demand ID", 'E4 TB Allocation Details'!$A$18:$L$18, 0),FALSE), 'E2 Allocators'!$B$15:$W$358, MATCH(P$17, 'E2 Allocators'!$B$15:$W$15, 0),FALSE)), 0, VLOOKUP(VLOOKUP($A609, 'E4 TB Allocation Details'!$A$18:$L$214, MATCH("Demand ID", 'E4 TB Allocation Details'!$A$18:$L$18, 0),FALSE), 'E2 Allocators'!$B$15:$W$358, MATCH(P$17, 'E2 Allocators'!$B$15:$W$15, 0),FALSE))</f>
        <v>0</v>
      </c>
      <c r="Q609" s="1128">
        <f>IF(ISERROR(VLOOKUP(VLOOKUP($A609, 'E4 TB Allocation Details'!$A$18:$L$214, MATCH("Demand ID", 'E4 TB Allocation Details'!$A$18:$L$18, 0),FALSE), 'E2 Allocators'!$B$15:$W$358, MATCH(Q$17, 'E2 Allocators'!$B$15:$W$15, 0),FALSE)), 0, VLOOKUP(VLOOKUP($A609, 'E4 TB Allocation Details'!$A$18:$L$214, MATCH("Demand ID", 'E4 TB Allocation Details'!$A$18:$L$18, 0),FALSE), 'E2 Allocators'!$B$15:$W$358, MATCH(Q$17, 'E2 Allocators'!$B$15:$W$15, 0),FALSE))</f>
        <v>0</v>
      </c>
      <c r="R609" s="1128">
        <f>IF(ISERROR(VLOOKUP(VLOOKUP($A609, 'E4 TB Allocation Details'!$A$18:$L$214, MATCH("Demand ID", 'E4 TB Allocation Details'!$A$18:$L$18, 0),FALSE), 'E2 Allocators'!$B$15:$W$358, MATCH(R$17, 'E2 Allocators'!$B$15:$W$15, 0),FALSE)), 0, VLOOKUP(VLOOKUP($A609, 'E4 TB Allocation Details'!$A$18:$L$214, MATCH("Demand ID", 'E4 TB Allocation Details'!$A$18:$L$18, 0),FALSE), 'E2 Allocators'!$B$15:$W$358, MATCH(R$17, 'E2 Allocators'!$B$15:$W$15, 0),FALSE))</f>
        <v>0</v>
      </c>
      <c r="S609" s="1128">
        <f>IF(ISERROR(VLOOKUP(VLOOKUP($A609, 'E4 TB Allocation Details'!$A$18:$L$214, MATCH("Demand ID", 'E4 TB Allocation Details'!$A$18:$L$18, 0),FALSE), 'E2 Allocators'!$B$15:$W$358, MATCH(S$17, 'E2 Allocators'!$B$15:$W$15, 0),FALSE)), 0, VLOOKUP(VLOOKUP($A609, 'E4 TB Allocation Details'!$A$18:$L$214, MATCH("Demand ID", 'E4 TB Allocation Details'!$A$18:$L$18, 0),FALSE), 'E2 Allocators'!$B$15:$W$358, MATCH(S$17, 'E2 Allocators'!$B$15:$W$15, 0),FALSE))</f>
        <v>0</v>
      </c>
      <c r="T609" s="1128">
        <f>IF(ISERROR(VLOOKUP(VLOOKUP($A609, 'E4 TB Allocation Details'!$A$18:$L$214, MATCH("Demand ID", 'E4 TB Allocation Details'!$A$18:$L$18, 0),FALSE), 'E2 Allocators'!$B$15:$W$358, MATCH(T$17, 'E2 Allocators'!$B$15:$W$15, 0),FALSE)), 0, VLOOKUP(VLOOKUP($A609, 'E4 TB Allocation Details'!$A$18:$L$214, MATCH("Demand ID", 'E4 TB Allocation Details'!$A$18:$L$18, 0),FALSE), 'E2 Allocators'!$B$15:$W$358, MATCH(T$17, 'E2 Allocators'!$B$15:$W$15, 0),FALSE))</f>
        <v>0</v>
      </c>
      <c r="U609" s="1128">
        <f>IF(ISERROR(VLOOKUP(VLOOKUP($A609, 'E4 TB Allocation Details'!$A$18:$L$214, MATCH("Demand ID", 'E4 TB Allocation Details'!$A$18:$L$18, 0),FALSE), 'E2 Allocators'!$B$15:$W$358, MATCH(U$17, 'E2 Allocators'!$B$15:$W$15, 0),FALSE)), 0, VLOOKUP(VLOOKUP($A609, 'E4 TB Allocation Details'!$A$18:$L$214, MATCH("Demand ID", 'E4 TB Allocation Details'!$A$18:$L$18, 0),FALSE), 'E2 Allocators'!$B$15:$W$358, MATCH(U$17, 'E2 Allocators'!$B$15:$W$15, 0),FALSE))</f>
        <v>0</v>
      </c>
      <c r="V609" s="1128">
        <f>IF(ISERROR(VLOOKUP(VLOOKUP($A609, 'E4 TB Allocation Details'!$A$18:$L$214, MATCH("Demand ID", 'E4 TB Allocation Details'!$A$18:$L$18, 0),FALSE), 'E2 Allocators'!$B$15:$W$358, MATCH(V$17, 'E2 Allocators'!$B$15:$W$15, 0),FALSE)), 0, VLOOKUP(VLOOKUP($A609, 'E4 TB Allocation Details'!$A$18:$L$214, MATCH("Demand ID", 'E4 TB Allocation Details'!$A$18:$L$18, 0),FALSE), 'E2 Allocators'!$B$15:$W$358, MATCH(V$17, 'E2 Allocators'!$B$15:$W$15, 0),FALSE))</f>
        <v>0</v>
      </c>
      <c r="W609" s="1128">
        <f>IF(ISERROR(VLOOKUP(VLOOKUP($A609, 'E4 TB Allocation Details'!$A$18:$L$214, MATCH("Demand ID", 'E4 TB Allocation Details'!$A$18:$L$18, 0),FALSE), 'E2 Allocators'!$B$15:$W$358, MATCH(W$17, 'E2 Allocators'!$B$15:$W$15, 0),FALSE)), 0, VLOOKUP(VLOOKUP($A609, 'E4 TB Allocation Details'!$A$18:$L$214, MATCH("Demand ID", 'E4 TB Allocation Details'!$A$18:$L$18, 0),FALSE), 'E2 Allocators'!$B$15:$W$358, MATCH(W$17, 'E2 Allocators'!$B$15:$W$15, 0),FALSE))</f>
        <v>0</v>
      </c>
      <c r="X609" s="1128">
        <f>IF(ISERROR(VLOOKUP(VLOOKUP($A609, 'E4 TB Allocation Details'!$A$18:$L$214, MATCH("Demand ID", 'E4 TB Allocation Details'!$A$18:$L$18, 0),FALSE), 'E2 Allocators'!$B$15:$W$358, MATCH(X$17, 'E2 Allocators'!$B$15:$W$15, 0),FALSE)), 0, VLOOKUP(VLOOKUP($A609, 'E4 TB Allocation Details'!$A$18:$L$214, MATCH("Demand ID", 'E4 TB Allocation Details'!$A$18:$L$18, 0),FALSE), 'E2 Allocators'!$B$15:$W$358, MATCH(X$17, 'E2 Allocators'!$B$15:$W$15, 0),FALSE))</f>
        <v>0</v>
      </c>
      <c r="Y609" s="1128">
        <f>IF(ISERROR(VLOOKUP(VLOOKUP($A609, 'E4 TB Allocation Details'!$A$18:$L$214, MATCH("Demand ID", 'E4 TB Allocation Details'!$A$18:$L$18, 0),FALSE), 'E2 Allocators'!$B$15:$W$358, MATCH(Y$17, 'E2 Allocators'!$B$15:$W$15, 0),FALSE)), 0, VLOOKUP(VLOOKUP($A609, 'E4 TB Allocation Details'!$A$18:$L$214, MATCH("Demand ID", 'E4 TB Allocation Details'!$A$18:$L$18, 0),FALSE), 'E2 Allocators'!$B$15:$W$358, MATCH(Y$17, 'E2 Allocators'!$B$15:$W$15, 0),FALSE))</f>
        <v>0</v>
      </c>
      <c r="Z609" s="1128">
        <f>IF(ISERROR(VLOOKUP(VLOOKUP($A609, 'E4 TB Allocation Details'!$A$18:$L$214, MATCH("Demand ID", 'E4 TB Allocation Details'!$A$18:$L$18, 0),FALSE), 'E2 Allocators'!$B$15:$W$358, MATCH(Z$17, 'E2 Allocators'!$B$15:$W$15, 0),FALSE)), 0, VLOOKUP(VLOOKUP($A609, 'E4 TB Allocation Details'!$A$18:$L$214, MATCH("Demand ID", 'E4 TB Allocation Details'!$A$18:$L$18, 0),FALSE), 'E2 Allocators'!$B$15:$W$358, MATCH(Z$17, 'E2 Allocators'!$B$15:$W$15, 0),FALSE))</f>
        <v>0</v>
      </c>
      <c r="AA609" s="1133">
        <f>SUM(G609:Z609)</f>
        <v>0</v>
      </c>
      <c r="AB609" s="1747">
        <f>IF(ISERROR(VLOOKUP(VLOOKUP($A609, 'E4 TB Allocation Details'!$A$18:$L$214, MATCH("Customer ID", 'E4 TB Allocation Details'!$A$18:$L$18, 0),FALSE), 'E2 Allocators'!$B$15:$W$358, MATCH(AB$17, 'E2 Allocators'!$B$15:$W$15, 0),FALSE)), 0, VLOOKUP(VLOOKUP($A609, 'E4 TB Allocation Details'!$A$18:$L$214, MATCH("Customer ID", 'E4 TB Allocation Details'!$A$18:$L$18, 0),FALSE), 'E2 Allocators'!$B$15:$W$358, MATCH(AB$17, 'E2 Allocators'!$B$15:$W$15, 0),FALSE))</f>
        <v>0.42869967634811895</v>
      </c>
      <c r="AC609" s="1747">
        <f>IF(ISERROR(VLOOKUP(VLOOKUP($A609, 'E4 TB Allocation Details'!$A$18:$L$214, MATCH("Customer ID", 'E4 TB Allocation Details'!$A$18:$L$18, 0),FALSE), 'E2 Allocators'!$B$15:$W$358, MATCH(AC$17, 'E2 Allocators'!$B$15:$W$15, 0),FALSE)), 0, VLOOKUP(VLOOKUP($A609, 'E4 TB Allocation Details'!$A$18:$L$214, MATCH("Customer ID", 'E4 TB Allocation Details'!$A$18:$L$18, 0),FALSE), 'E2 Allocators'!$B$15:$W$358, MATCH(AC$17, 'E2 Allocators'!$B$15:$W$15, 0),FALSE))</f>
        <v>0.15909250617672832</v>
      </c>
      <c r="AD609" s="1747">
        <f>IF(ISERROR(VLOOKUP(VLOOKUP($A609, 'E4 TB Allocation Details'!$A$18:$L$214, MATCH("Customer ID", 'E4 TB Allocation Details'!$A$18:$L$18, 0),FALSE), 'E2 Allocators'!$B$15:$W$358, MATCH(AD$17, 'E2 Allocators'!$B$15:$W$15, 0),FALSE)), 0, VLOOKUP(VLOOKUP($A609, 'E4 TB Allocation Details'!$A$18:$L$214, MATCH("Customer ID", 'E4 TB Allocation Details'!$A$18:$L$18, 0),FALSE), 'E2 Allocators'!$B$15:$W$358, MATCH(AD$17, 'E2 Allocators'!$B$15:$W$15, 0),FALSE))</f>
        <v>0.40179909282207876</v>
      </c>
      <c r="AE609" s="1747">
        <f>IF(ISERROR(VLOOKUP(VLOOKUP($A609, 'E4 TB Allocation Details'!$A$18:$L$214, MATCH("Customer ID", 'E4 TB Allocation Details'!$A$18:$L$18, 0),FALSE), 'E2 Allocators'!$B$15:$W$358, MATCH(AE$17, 'E2 Allocators'!$B$15:$W$15, 0),FALSE)), 0, VLOOKUP(VLOOKUP($A609, 'E4 TB Allocation Details'!$A$18:$L$214, MATCH("Customer ID", 'E4 TB Allocation Details'!$A$18:$L$18, 0),FALSE), 'E2 Allocators'!$B$15:$W$358, MATCH(AE$17, 'E2 Allocators'!$B$15:$W$15, 0),FALSE))</f>
        <v>0</v>
      </c>
      <c r="AF609" s="1747">
        <f>IF(ISERROR(VLOOKUP(VLOOKUP($A609, 'E4 TB Allocation Details'!$A$18:$L$214, MATCH("Customer ID", 'E4 TB Allocation Details'!$A$18:$L$18, 0),FALSE), 'E2 Allocators'!$B$15:$W$358, MATCH(AF$17, 'E2 Allocators'!$B$15:$W$15, 0),FALSE)), 0, VLOOKUP(VLOOKUP($A609, 'E4 TB Allocation Details'!$A$18:$L$214, MATCH("Customer ID", 'E4 TB Allocation Details'!$A$18:$L$18, 0),FALSE), 'E2 Allocators'!$B$15:$W$358, MATCH(AF$17, 'E2 Allocators'!$B$15:$W$15, 0),FALSE))</f>
        <v>0</v>
      </c>
      <c r="AG609" s="1747">
        <f>IF(ISERROR(VLOOKUP(VLOOKUP($A609, 'E4 TB Allocation Details'!$A$18:$L$214, MATCH("Customer ID", 'E4 TB Allocation Details'!$A$18:$L$18, 0),FALSE), 'E2 Allocators'!$B$15:$W$358, MATCH(AG$17, 'E2 Allocators'!$B$15:$W$15, 0),FALSE)), 0, VLOOKUP(VLOOKUP($A609, 'E4 TB Allocation Details'!$A$18:$L$214, MATCH("Customer ID", 'E4 TB Allocation Details'!$A$18:$L$18, 0),FALSE), 'E2 Allocators'!$B$15:$W$358, MATCH(AG$17, 'E2 Allocators'!$B$15:$W$15, 0),FALSE))</f>
        <v>0</v>
      </c>
      <c r="AH609" s="1747">
        <f>IF(ISERROR(VLOOKUP(VLOOKUP($A609, 'E4 TB Allocation Details'!$A$18:$L$214, MATCH("Customer ID", 'E4 TB Allocation Details'!$A$18:$L$18, 0),FALSE), 'E2 Allocators'!$B$15:$W$358, MATCH(AH$17, 'E2 Allocators'!$B$15:$W$15, 0),FALSE)), 0, VLOOKUP(VLOOKUP($A609, 'E4 TB Allocation Details'!$A$18:$L$214, MATCH("Customer ID", 'E4 TB Allocation Details'!$A$18:$L$18, 0),FALSE), 'E2 Allocators'!$B$15:$W$358, MATCH(AH$17, 'E2 Allocators'!$B$15:$W$15, 0),FALSE))</f>
        <v>8.6874105313834819E-3</v>
      </c>
      <c r="AI609" s="1747">
        <f>IF(ISERROR(VLOOKUP(VLOOKUP($A609, 'E4 TB Allocation Details'!$A$18:$L$214, MATCH("Customer ID", 'E4 TB Allocation Details'!$A$18:$L$18, 0),FALSE), 'E2 Allocators'!$B$15:$W$358, MATCH(AI$17, 'E2 Allocators'!$B$15:$W$15, 0),FALSE)), 0, VLOOKUP(VLOOKUP($A609, 'E4 TB Allocation Details'!$A$18:$L$214, MATCH("Customer ID", 'E4 TB Allocation Details'!$A$18:$L$18, 0),FALSE), 'E2 Allocators'!$B$15:$W$358, MATCH(AI$17, 'E2 Allocators'!$B$15:$W$15, 0),FALSE))</f>
        <v>4.2700052998838713E-4</v>
      </c>
      <c r="AJ609" s="1747">
        <f>IF(ISERROR(VLOOKUP(VLOOKUP($A609, 'E4 TB Allocation Details'!$A$18:$L$214, MATCH("Customer ID", 'E4 TB Allocation Details'!$A$18:$L$18, 0),FALSE), 'E2 Allocators'!$B$15:$W$358, MATCH(AJ$17, 'E2 Allocators'!$B$15:$W$15, 0),FALSE)), 0, VLOOKUP(VLOOKUP($A609, 'E4 TB Allocation Details'!$A$18:$L$214, MATCH("Customer ID", 'E4 TB Allocation Details'!$A$18:$L$18, 0),FALSE), 'E2 Allocators'!$B$15:$W$358, MATCH(AJ$17, 'E2 Allocators'!$B$15:$W$15, 0),FALSE))</f>
        <v>1.2943135917019943E-3</v>
      </c>
      <c r="AK609" s="1747">
        <f>IF(ISERROR(VLOOKUP(VLOOKUP($A609, 'E4 TB Allocation Details'!$A$18:$L$214, MATCH("Customer ID", 'E4 TB Allocation Details'!$A$18:$L$18, 0),FALSE), 'E2 Allocators'!$B$15:$W$358, MATCH(AK$17, 'E2 Allocators'!$B$15:$W$15, 0),FALSE)), 0, VLOOKUP(VLOOKUP($A609, 'E4 TB Allocation Details'!$A$18:$L$214, MATCH("Customer ID", 'E4 TB Allocation Details'!$A$18:$L$18, 0),FALSE), 'E2 Allocators'!$B$15:$W$358, MATCH(AK$17, 'E2 Allocators'!$B$15:$W$15, 0),FALSE))</f>
        <v>0</v>
      </c>
      <c r="AL609" s="1747">
        <f>IF(ISERROR(VLOOKUP(VLOOKUP($A609, 'E4 TB Allocation Details'!$A$18:$L$214, MATCH("Customer ID", 'E4 TB Allocation Details'!$A$18:$L$18, 0),FALSE), 'E2 Allocators'!$B$15:$W$358, MATCH(AL$17, 'E2 Allocators'!$B$15:$W$15, 0),FALSE)), 0, VLOOKUP(VLOOKUP($A609, 'E4 TB Allocation Details'!$A$18:$L$214, MATCH("Customer ID", 'E4 TB Allocation Details'!$A$18:$L$18, 0),FALSE), 'E2 Allocators'!$B$15:$W$358, MATCH(AL$17, 'E2 Allocators'!$B$15:$W$15, 0),FALSE))</f>
        <v>0</v>
      </c>
      <c r="AM609" s="1747">
        <f>IF(ISERROR(VLOOKUP(VLOOKUP($A609, 'E4 TB Allocation Details'!$A$18:$L$214, MATCH("Customer ID", 'E4 TB Allocation Details'!$A$18:$L$18, 0),FALSE), 'E2 Allocators'!$B$15:$W$358, MATCH(AM$17, 'E2 Allocators'!$B$15:$W$15, 0),FALSE)), 0, VLOOKUP(VLOOKUP($A609, 'E4 TB Allocation Details'!$A$18:$L$214, MATCH("Customer ID", 'E4 TB Allocation Details'!$A$18:$L$18, 0),FALSE), 'E2 Allocators'!$B$15:$W$358, MATCH(AM$17, 'E2 Allocators'!$B$15:$W$15, 0),FALSE))</f>
        <v>0</v>
      </c>
      <c r="AN609" s="1747">
        <f>IF(ISERROR(VLOOKUP(VLOOKUP($A609, 'E4 TB Allocation Details'!$A$18:$L$214, MATCH("Customer ID", 'E4 TB Allocation Details'!$A$18:$L$18, 0),FALSE), 'E2 Allocators'!$B$15:$W$358, MATCH(AN$17, 'E2 Allocators'!$B$15:$W$15, 0),FALSE)), 0, VLOOKUP(VLOOKUP($A609, 'E4 TB Allocation Details'!$A$18:$L$214, MATCH("Customer ID", 'E4 TB Allocation Details'!$A$18:$L$18, 0),FALSE), 'E2 Allocators'!$B$15:$W$358, MATCH(AN$17, 'E2 Allocators'!$B$15:$W$15, 0),FALSE))</f>
        <v>0</v>
      </c>
      <c r="AO609" s="1747">
        <f>IF(ISERROR(VLOOKUP(VLOOKUP($A609, 'E4 TB Allocation Details'!$A$18:$L$214, MATCH("Customer ID", 'E4 TB Allocation Details'!$A$18:$L$18, 0),FALSE), 'E2 Allocators'!$B$15:$W$358, MATCH(AO$17, 'E2 Allocators'!$B$15:$W$15, 0),FALSE)), 0, VLOOKUP(VLOOKUP($A609, 'E4 TB Allocation Details'!$A$18:$L$214, MATCH("Customer ID", 'E4 TB Allocation Details'!$A$18:$L$18, 0),FALSE), 'E2 Allocators'!$B$15:$W$358, MATCH(AO$17, 'E2 Allocators'!$B$15:$W$15, 0),FALSE))</f>
        <v>0</v>
      </c>
      <c r="AP609" s="1747">
        <f>IF(ISERROR(VLOOKUP(VLOOKUP($A609, 'E4 TB Allocation Details'!$A$18:$L$214, MATCH("Customer ID", 'E4 TB Allocation Details'!$A$18:$L$18, 0),FALSE), 'E2 Allocators'!$B$15:$W$358, MATCH(AP$17, 'E2 Allocators'!$B$15:$W$15, 0),FALSE)), 0, VLOOKUP(VLOOKUP($A609, 'E4 TB Allocation Details'!$A$18:$L$214, MATCH("Customer ID", 'E4 TB Allocation Details'!$A$18:$L$18, 0),FALSE), 'E2 Allocators'!$B$15:$W$358, MATCH(AP$17, 'E2 Allocators'!$B$15:$W$15, 0),FALSE))</f>
        <v>0</v>
      </c>
      <c r="AQ609" s="1747">
        <f>IF(ISERROR(VLOOKUP(VLOOKUP($A609, 'E4 TB Allocation Details'!$A$18:$L$214, MATCH("Customer ID", 'E4 TB Allocation Details'!$A$18:$L$18, 0),FALSE), 'E2 Allocators'!$B$15:$W$358, MATCH(AQ$17, 'E2 Allocators'!$B$15:$W$15, 0),FALSE)), 0, VLOOKUP(VLOOKUP($A609, 'E4 TB Allocation Details'!$A$18:$L$214, MATCH("Customer ID", 'E4 TB Allocation Details'!$A$18:$L$18, 0),FALSE), 'E2 Allocators'!$B$15:$W$358, MATCH(AQ$17, 'E2 Allocators'!$B$15:$W$15, 0),FALSE))</f>
        <v>0</v>
      </c>
      <c r="AR609" s="1747">
        <f>IF(ISERROR(VLOOKUP(VLOOKUP($A609, 'E4 TB Allocation Details'!$A$18:$L$214, MATCH("Customer ID", 'E4 TB Allocation Details'!$A$18:$L$18, 0),FALSE), 'E2 Allocators'!$B$15:$W$358, MATCH(AR$17, 'E2 Allocators'!$B$15:$W$15, 0),FALSE)), 0, VLOOKUP(VLOOKUP($A609, 'E4 TB Allocation Details'!$A$18:$L$214, MATCH("Customer ID", 'E4 TB Allocation Details'!$A$18:$L$18, 0),FALSE), 'E2 Allocators'!$B$15:$W$358, MATCH(AR$17, 'E2 Allocators'!$B$15:$W$15, 0),FALSE))</f>
        <v>0</v>
      </c>
      <c r="AS609" s="1747">
        <f>IF(ISERROR(VLOOKUP(VLOOKUP($A609, 'E4 TB Allocation Details'!$A$18:$L$214, MATCH("Customer ID", 'E4 TB Allocation Details'!$A$18:$L$18, 0),FALSE), 'E2 Allocators'!$B$15:$W$358, MATCH(AS$17, 'E2 Allocators'!$B$15:$W$15, 0),FALSE)), 0, VLOOKUP(VLOOKUP($A609, 'E4 TB Allocation Details'!$A$18:$L$214, MATCH("Customer ID", 'E4 TB Allocation Details'!$A$18:$L$18, 0),FALSE), 'E2 Allocators'!$B$15:$W$358, MATCH(AS$17, 'E2 Allocators'!$B$15:$W$15, 0),FALSE))</f>
        <v>0</v>
      </c>
      <c r="AT609" s="1747">
        <f>IF(ISERROR(VLOOKUP(VLOOKUP($A609, 'E4 TB Allocation Details'!$A$18:$L$214, MATCH("Customer ID", 'E4 TB Allocation Details'!$A$18:$L$18, 0),FALSE), 'E2 Allocators'!$B$15:$W$358, MATCH(AT$17, 'E2 Allocators'!$B$15:$W$15, 0),FALSE)), 0, VLOOKUP(VLOOKUP($A609, 'E4 TB Allocation Details'!$A$18:$L$214, MATCH("Customer ID", 'E4 TB Allocation Details'!$A$18:$L$18, 0),FALSE), 'E2 Allocators'!$B$15:$W$358, MATCH(AT$17, 'E2 Allocators'!$B$15:$W$15, 0),FALSE))</f>
        <v>0</v>
      </c>
      <c r="AU609" s="1747">
        <f>IF(ISERROR(VLOOKUP(VLOOKUP($A609, 'E4 TB Allocation Details'!$A$18:$L$214, MATCH("Customer ID", 'E4 TB Allocation Details'!$A$18:$L$18, 0),FALSE), 'E2 Allocators'!$B$15:$W$358, MATCH(AU$17, 'E2 Allocators'!$B$15:$W$15, 0),FALSE)), 0, VLOOKUP(VLOOKUP($A609, 'E4 TB Allocation Details'!$A$18:$L$214, MATCH("Customer ID", 'E4 TB Allocation Details'!$A$18:$L$18, 0),FALSE), 'E2 Allocators'!$B$15:$W$358, MATCH(AU$17, 'E2 Allocators'!$B$15:$W$15, 0),FALSE))</f>
        <v>0</v>
      </c>
      <c r="AV609" s="1133">
        <f>SUM(AB609:AU609)</f>
        <v>0.99999999999999978</v>
      </c>
      <c r="AW609" s="1130"/>
      <c r="AX609" s="1130"/>
      <c r="AY609" s="1130"/>
      <c r="AZ609" s="1130"/>
      <c r="BA609" s="1130"/>
      <c r="BB609" s="1130"/>
      <c r="BC609" s="1130"/>
      <c r="BD609" s="1130"/>
      <c r="BE609" s="1130"/>
      <c r="BF609" s="1130"/>
      <c r="BG609" s="1130"/>
      <c r="BH609" s="1130"/>
      <c r="BI609" s="1130"/>
      <c r="BJ609" s="1130"/>
      <c r="BK609" s="1130"/>
      <c r="BL609" s="1130"/>
      <c r="BM609" s="1130"/>
      <c r="BN609" s="1130"/>
      <c r="BO609" s="1130"/>
      <c r="BP609" s="1130"/>
      <c r="BQ609" s="1131"/>
    </row>
    <row r="610" spans="1:69" s="208" customFormat="1" ht="12.75" x14ac:dyDescent="0.2">
      <c r="A610" s="1132">
        <v>1825</v>
      </c>
      <c r="B610" s="1125" t="s">
        <v>88</v>
      </c>
      <c r="C610" s="1126"/>
      <c r="D610" s="1127"/>
      <c r="E610" s="1127"/>
      <c r="F610" s="1127"/>
      <c r="G610" s="1128">
        <f>IF(ISERROR(VLOOKUP(VLOOKUP($A610, 'E4 TB Allocation Details'!$A$18:$L$214, MATCH("Demand ID", 'E4 TB Allocation Details'!$A$18:$L$18, 0),FALSE), 'E2 Allocators'!$B$15:$W$358, MATCH(G$17, 'E2 Allocators'!$B$15:$W$15, 0),FALSE)), 0, VLOOKUP(VLOOKUP($A610, 'E4 TB Allocation Details'!$A$18:$L$214, MATCH("Demand ID", 'E4 TB Allocation Details'!$A$18:$L$18, 0),FALSE), 'E2 Allocators'!$B$15:$W$358, MATCH(G$17, 'E2 Allocators'!$B$15:$W$15, 0),FALSE))</f>
        <v>0</v>
      </c>
      <c r="H610" s="1128">
        <f>IF(ISERROR(VLOOKUP(VLOOKUP($A610, 'E4 TB Allocation Details'!$A$18:$L$214, MATCH("Demand ID", 'E4 TB Allocation Details'!$A$18:$L$18, 0),FALSE), 'E2 Allocators'!$B$15:$W$358, MATCH(H$17, 'E2 Allocators'!$B$15:$W$15, 0),FALSE)), 0, VLOOKUP(VLOOKUP($A610, 'E4 TB Allocation Details'!$A$18:$L$214, MATCH("Demand ID", 'E4 TB Allocation Details'!$A$18:$L$18, 0),FALSE), 'E2 Allocators'!$B$15:$W$358, MATCH(H$17, 'E2 Allocators'!$B$15:$W$15, 0),FALSE))</f>
        <v>0</v>
      </c>
      <c r="I610" s="1128">
        <f>IF(ISERROR(VLOOKUP(VLOOKUP($A610, 'E4 TB Allocation Details'!$A$18:$L$214, MATCH("Demand ID", 'E4 TB Allocation Details'!$A$18:$L$18, 0),FALSE), 'E2 Allocators'!$B$15:$W$358, MATCH(I$17, 'E2 Allocators'!$B$15:$W$15, 0),FALSE)), 0, VLOOKUP(VLOOKUP($A610, 'E4 TB Allocation Details'!$A$18:$L$214, MATCH("Demand ID", 'E4 TB Allocation Details'!$A$18:$L$18, 0),FALSE), 'E2 Allocators'!$B$15:$W$358, MATCH(I$17, 'E2 Allocators'!$B$15:$W$15, 0),FALSE))</f>
        <v>0</v>
      </c>
      <c r="J610" s="1128">
        <f>IF(ISERROR(VLOOKUP(VLOOKUP($A610, 'E4 TB Allocation Details'!$A$18:$L$214, MATCH("Demand ID", 'E4 TB Allocation Details'!$A$18:$L$18, 0),FALSE), 'E2 Allocators'!$B$15:$W$358, MATCH(J$17, 'E2 Allocators'!$B$15:$W$15, 0),FALSE)), 0, VLOOKUP(VLOOKUP($A610, 'E4 TB Allocation Details'!$A$18:$L$214, MATCH("Demand ID", 'E4 TB Allocation Details'!$A$18:$L$18, 0),FALSE), 'E2 Allocators'!$B$15:$W$358, MATCH(J$17, 'E2 Allocators'!$B$15:$W$15, 0),FALSE))</f>
        <v>0</v>
      </c>
      <c r="K610" s="1128">
        <f>IF(ISERROR(VLOOKUP(VLOOKUP($A610, 'E4 TB Allocation Details'!$A$18:$L$214, MATCH("Demand ID", 'E4 TB Allocation Details'!$A$18:$L$18, 0),FALSE), 'E2 Allocators'!$B$15:$W$358, MATCH(K$17, 'E2 Allocators'!$B$15:$W$15, 0),FALSE)), 0, VLOOKUP(VLOOKUP($A610, 'E4 TB Allocation Details'!$A$18:$L$214, MATCH("Demand ID", 'E4 TB Allocation Details'!$A$18:$L$18, 0),FALSE), 'E2 Allocators'!$B$15:$W$358, MATCH(K$17, 'E2 Allocators'!$B$15:$W$15, 0),FALSE))</f>
        <v>0</v>
      </c>
      <c r="L610" s="1128">
        <f>IF(ISERROR(VLOOKUP(VLOOKUP($A610, 'E4 TB Allocation Details'!$A$18:$L$214, MATCH("Demand ID", 'E4 TB Allocation Details'!$A$18:$L$18, 0),FALSE), 'E2 Allocators'!$B$15:$W$358, MATCH(L$17, 'E2 Allocators'!$B$15:$W$15, 0),FALSE)), 0, VLOOKUP(VLOOKUP($A610, 'E4 TB Allocation Details'!$A$18:$L$214, MATCH("Demand ID", 'E4 TB Allocation Details'!$A$18:$L$18, 0),FALSE), 'E2 Allocators'!$B$15:$W$358, MATCH(L$17, 'E2 Allocators'!$B$15:$W$15, 0),FALSE))</f>
        <v>0</v>
      </c>
      <c r="M610" s="1128">
        <f>IF(ISERROR(VLOOKUP(VLOOKUP($A610, 'E4 TB Allocation Details'!$A$18:$L$214, MATCH("Demand ID", 'E4 TB Allocation Details'!$A$18:$L$18, 0),FALSE), 'E2 Allocators'!$B$15:$W$358, MATCH(M$17, 'E2 Allocators'!$B$15:$W$15, 0),FALSE)), 0, VLOOKUP(VLOOKUP($A610, 'E4 TB Allocation Details'!$A$18:$L$214, MATCH("Demand ID", 'E4 TB Allocation Details'!$A$18:$L$18, 0),FALSE), 'E2 Allocators'!$B$15:$W$358, MATCH(M$17, 'E2 Allocators'!$B$15:$W$15, 0),FALSE))</f>
        <v>0</v>
      </c>
      <c r="N610" s="1128">
        <f>IF(ISERROR(VLOOKUP(VLOOKUP($A610, 'E4 TB Allocation Details'!$A$18:$L$214, MATCH("Demand ID", 'E4 TB Allocation Details'!$A$18:$L$18, 0),FALSE), 'E2 Allocators'!$B$15:$W$358, MATCH(N$17, 'E2 Allocators'!$B$15:$W$15, 0),FALSE)), 0, VLOOKUP(VLOOKUP($A610, 'E4 TB Allocation Details'!$A$18:$L$214, MATCH("Demand ID", 'E4 TB Allocation Details'!$A$18:$L$18, 0),FALSE), 'E2 Allocators'!$B$15:$W$358, MATCH(N$17, 'E2 Allocators'!$B$15:$W$15, 0),FALSE))</f>
        <v>0</v>
      </c>
      <c r="O610" s="1128">
        <f>IF(ISERROR(VLOOKUP(VLOOKUP($A610, 'E4 TB Allocation Details'!$A$18:$L$214, MATCH("Demand ID", 'E4 TB Allocation Details'!$A$18:$L$18, 0),FALSE), 'E2 Allocators'!$B$15:$W$358, MATCH(O$17, 'E2 Allocators'!$B$15:$W$15, 0),FALSE)), 0, VLOOKUP(VLOOKUP($A610, 'E4 TB Allocation Details'!$A$18:$L$214, MATCH("Demand ID", 'E4 TB Allocation Details'!$A$18:$L$18, 0),FALSE), 'E2 Allocators'!$B$15:$W$358, MATCH(O$17, 'E2 Allocators'!$B$15:$W$15, 0),FALSE))</f>
        <v>0</v>
      </c>
      <c r="P610" s="1128">
        <f>IF(ISERROR(VLOOKUP(VLOOKUP($A610, 'E4 TB Allocation Details'!$A$18:$L$214, MATCH("Demand ID", 'E4 TB Allocation Details'!$A$18:$L$18, 0),FALSE), 'E2 Allocators'!$B$15:$W$358, MATCH(P$17, 'E2 Allocators'!$B$15:$W$15, 0),FALSE)), 0, VLOOKUP(VLOOKUP($A610, 'E4 TB Allocation Details'!$A$18:$L$214, MATCH("Demand ID", 'E4 TB Allocation Details'!$A$18:$L$18, 0),FALSE), 'E2 Allocators'!$B$15:$W$358, MATCH(P$17, 'E2 Allocators'!$B$15:$W$15, 0),FALSE))</f>
        <v>0</v>
      </c>
      <c r="Q610" s="1128">
        <f>IF(ISERROR(VLOOKUP(VLOOKUP($A610, 'E4 TB Allocation Details'!$A$18:$L$214, MATCH("Demand ID", 'E4 TB Allocation Details'!$A$18:$L$18, 0),FALSE), 'E2 Allocators'!$B$15:$W$358, MATCH(Q$17, 'E2 Allocators'!$B$15:$W$15, 0),FALSE)), 0, VLOOKUP(VLOOKUP($A610, 'E4 TB Allocation Details'!$A$18:$L$214, MATCH("Demand ID", 'E4 TB Allocation Details'!$A$18:$L$18, 0),FALSE), 'E2 Allocators'!$B$15:$W$358, MATCH(Q$17, 'E2 Allocators'!$B$15:$W$15, 0),FALSE))</f>
        <v>0</v>
      </c>
      <c r="R610" s="1128">
        <f>IF(ISERROR(VLOOKUP(VLOOKUP($A610, 'E4 TB Allocation Details'!$A$18:$L$214, MATCH("Demand ID", 'E4 TB Allocation Details'!$A$18:$L$18, 0),FALSE), 'E2 Allocators'!$B$15:$W$358, MATCH(R$17, 'E2 Allocators'!$B$15:$W$15, 0),FALSE)), 0, VLOOKUP(VLOOKUP($A610, 'E4 TB Allocation Details'!$A$18:$L$214, MATCH("Demand ID", 'E4 TB Allocation Details'!$A$18:$L$18, 0),FALSE), 'E2 Allocators'!$B$15:$W$358, MATCH(R$17, 'E2 Allocators'!$B$15:$W$15, 0),FALSE))</f>
        <v>0</v>
      </c>
      <c r="S610" s="1128">
        <f>IF(ISERROR(VLOOKUP(VLOOKUP($A610, 'E4 TB Allocation Details'!$A$18:$L$214, MATCH("Demand ID", 'E4 TB Allocation Details'!$A$18:$L$18, 0),FALSE), 'E2 Allocators'!$B$15:$W$358, MATCH(S$17, 'E2 Allocators'!$B$15:$W$15, 0),FALSE)), 0, VLOOKUP(VLOOKUP($A610, 'E4 TB Allocation Details'!$A$18:$L$214, MATCH("Demand ID", 'E4 TB Allocation Details'!$A$18:$L$18, 0),FALSE), 'E2 Allocators'!$B$15:$W$358, MATCH(S$17, 'E2 Allocators'!$B$15:$W$15, 0),FALSE))</f>
        <v>0</v>
      </c>
      <c r="T610" s="1128">
        <f>IF(ISERROR(VLOOKUP(VLOOKUP($A610, 'E4 TB Allocation Details'!$A$18:$L$214, MATCH("Demand ID", 'E4 TB Allocation Details'!$A$18:$L$18, 0),FALSE), 'E2 Allocators'!$B$15:$W$358, MATCH(T$17, 'E2 Allocators'!$B$15:$W$15, 0),FALSE)), 0, VLOOKUP(VLOOKUP($A610, 'E4 TB Allocation Details'!$A$18:$L$214, MATCH("Demand ID", 'E4 TB Allocation Details'!$A$18:$L$18, 0),FALSE), 'E2 Allocators'!$B$15:$W$358, MATCH(T$17, 'E2 Allocators'!$B$15:$W$15, 0),FALSE))</f>
        <v>0</v>
      </c>
      <c r="U610" s="1128">
        <f>IF(ISERROR(VLOOKUP(VLOOKUP($A610, 'E4 TB Allocation Details'!$A$18:$L$214, MATCH("Demand ID", 'E4 TB Allocation Details'!$A$18:$L$18, 0),FALSE), 'E2 Allocators'!$B$15:$W$358, MATCH(U$17, 'E2 Allocators'!$B$15:$W$15, 0),FALSE)), 0, VLOOKUP(VLOOKUP($A610, 'E4 TB Allocation Details'!$A$18:$L$214, MATCH("Demand ID", 'E4 TB Allocation Details'!$A$18:$L$18, 0),FALSE), 'E2 Allocators'!$B$15:$W$358, MATCH(U$17, 'E2 Allocators'!$B$15:$W$15, 0),FALSE))</f>
        <v>0</v>
      </c>
      <c r="V610" s="1128">
        <f>IF(ISERROR(VLOOKUP(VLOOKUP($A610, 'E4 TB Allocation Details'!$A$18:$L$214, MATCH("Demand ID", 'E4 TB Allocation Details'!$A$18:$L$18, 0),FALSE), 'E2 Allocators'!$B$15:$W$358, MATCH(V$17, 'E2 Allocators'!$B$15:$W$15, 0),FALSE)), 0, VLOOKUP(VLOOKUP($A610, 'E4 TB Allocation Details'!$A$18:$L$214, MATCH("Demand ID", 'E4 TB Allocation Details'!$A$18:$L$18, 0),FALSE), 'E2 Allocators'!$B$15:$W$358, MATCH(V$17, 'E2 Allocators'!$B$15:$W$15, 0),FALSE))</f>
        <v>0</v>
      </c>
      <c r="W610" s="1128">
        <f>IF(ISERROR(VLOOKUP(VLOOKUP($A610, 'E4 TB Allocation Details'!$A$18:$L$214, MATCH("Demand ID", 'E4 TB Allocation Details'!$A$18:$L$18, 0),FALSE), 'E2 Allocators'!$B$15:$W$358, MATCH(W$17, 'E2 Allocators'!$B$15:$W$15, 0),FALSE)), 0, VLOOKUP(VLOOKUP($A610, 'E4 TB Allocation Details'!$A$18:$L$214, MATCH("Demand ID", 'E4 TB Allocation Details'!$A$18:$L$18, 0),FALSE), 'E2 Allocators'!$B$15:$W$358, MATCH(W$17, 'E2 Allocators'!$B$15:$W$15, 0),FALSE))</f>
        <v>0</v>
      </c>
      <c r="X610" s="1128">
        <f>IF(ISERROR(VLOOKUP(VLOOKUP($A610, 'E4 TB Allocation Details'!$A$18:$L$214, MATCH("Demand ID", 'E4 TB Allocation Details'!$A$18:$L$18, 0),FALSE), 'E2 Allocators'!$B$15:$W$358, MATCH(X$17, 'E2 Allocators'!$B$15:$W$15, 0),FALSE)), 0, VLOOKUP(VLOOKUP($A610, 'E4 TB Allocation Details'!$A$18:$L$214, MATCH("Demand ID", 'E4 TB Allocation Details'!$A$18:$L$18, 0),FALSE), 'E2 Allocators'!$B$15:$W$358, MATCH(X$17, 'E2 Allocators'!$B$15:$W$15, 0),FALSE))</f>
        <v>0</v>
      </c>
      <c r="Y610" s="1128">
        <f>IF(ISERROR(VLOOKUP(VLOOKUP($A610, 'E4 TB Allocation Details'!$A$18:$L$214, MATCH("Demand ID", 'E4 TB Allocation Details'!$A$18:$L$18, 0),FALSE), 'E2 Allocators'!$B$15:$W$358, MATCH(Y$17, 'E2 Allocators'!$B$15:$W$15, 0),FALSE)), 0, VLOOKUP(VLOOKUP($A610, 'E4 TB Allocation Details'!$A$18:$L$214, MATCH("Demand ID", 'E4 TB Allocation Details'!$A$18:$L$18, 0),FALSE), 'E2 Allocators'!$B$15:$W$358, MATCH(Y$17, 'E2 Allocators'!$B$15:$W$15, 0),FALSE))</f>
        <v>0</v>
      </c>
      <c r="Z610" s="1128">
        <f>IF(ISERROR(VLOOKUP(VLOOKUP($A610, 'E4 TB Allocation Details'!$A$18:$L$214, MATCH("Demand ID", 'E4 TB Allocation Details'!$A$18:$L$18, 0),FALSE), 'E2 Allocators'!$B$15:$W$358, MATCH(Z$17, 'E2 Allocators'!$B$15:$W$15, 0),FALSE)), 0, VLOOKUP(VLOOKUP($A610, 'E4 TB Allocation Details'!$A$18:$L$214, MATCH("Demand ID", 'E4 TB Allocation Details'!$A$18:$L$18, 0),FALSE), 'E2 Allocators'!$B$15:$W$358, MATCH(Z$17, 'E2 Allocators'!$B$15:$W$15, 0),FALSE))</f>
        <v>0</v>
      </c>
      <c r="AA610" s="1133">
        <f t="shared" si="901"/>
        <v>0</v>
      </c>
      <c r="AB610" s="1128">
        <f>IF(ISERROR(VLOOKUP(VLOOKUP($A610, 'E4 TB Allocation Details'!$A$18:$L$214, MATCH("Customer ID", 'E4 TB Allocation Details'!$A$18:$L$18, 0),FALSE), 'E2 Allocators'!$B$15:$W$358, MATCH(AB$17, 'E2 Allocators'!$B$15:$W$15, 0),FALSE)), 0, VLOOKUP(VLOOKUP($A610, 'E4 TB Allocation Details'!$A$18:$L$214, MATCH("Customer ID", 'E4 TB Allocation Details'!$A$18:$L$18, 0),FALSE), 'E2 Allocators'!$B$15:$W$358, MATCH(AB$17, 'E2 Allocators'!$B$15:$W$15, 0),FALSE))</f>
        <v>0</v>
      </c>
      <c r="AC610" s="1128">
        <f>IF(ISERROR(VLOOKUP(VLOOKUP($A610, 'E4 TB Allocation Details'!$A$18:$L$214, MATCH("Customer ID", 'E4 TB Allocation Details'!$A$18:$L$18, 0),FALSE), 'E2 Allocators'!$B$15:$W$358, MATCH(AC$17, 'E2 Allocators'!$B$15:$W$15, 0),FALSE)), 0, VLOOKUP(VLOOKUP($A610, 'E4 TB Allocation Details'!$A$18:$L$214, MATCH("Customer ID", 'E4 TB Allocation Details'!$A$18:$L$18, 0),FALSE), 'E2 Allocators'!$B$15:$W$358, MATCH(AC$17, 'E2 Allocators'!$B$15:$W$15, 0),FALSE))</f>
        <v>0</v>
      </c>
      <c r="AD610" s="1128">
        <f>IF(ISERROR(VLOOKUP(VLOOKUP($A610, 'E4 TB Allocation Details'!$A$18:$L$214, MATCH("Customer ID", 'E4 TB Allocation Details'!$A$18:$L$18, 0),FALSE), 'E2 Allocators'!$B$15:$W$358, MATCH(AD$17, 'E2 Allocators'!$B$15:$W$15, 0),FALSE)), 0, VLOOKUP(VLOOKUP($A610, 'E4 TB Allocation Details'!$A$18:$L$214, MATCH("Customer ID", 'E4 TB Allocation Details'!$A$18:$L$18, 0),FALSE), 'E2 Allocators'!$B$15:$W$358, MATCH(AD$17, 'E2 Allocators'!$B$15:$W$15, 0),FALSE))</f>
        <v>0</v>
      </c>
      <c r="AE610" s="1128">
        <f>IF(ISERROR(VLOOKUP(VLOOKUP($A610, 'E4 TB Allocation Details'!$A$18:$L$214, MATCH("Customer ID", 'E4 TB Allocation Details'!$A$18:$L$18, 0),FALSE), 'E2 Allocators'!$B$15:$W$358, MATCH(AE$17, 'E2 Allocators'!$B$15:$W$15, 0),FALSE)), 0, VLOOKUP(VLOOKUP($A610, 'E4 TB Allocation Details'!$A$18:$L$214, MATCH("Customer ID", 'E4 TB Allocation Details'!$A$18:$L$18, 0),FALSE), 'E2 Allocators'!$B$15:$W$358, MATCH(AE$17, 'E2 Allocators'!$B$15:$W$15, 0),FALSE))</f>
        <v>0</v>
      </c>
      <c r="AF610" s="1128">
        <f>IF(ISERROR(VLOOKUP(VLOOKUP($A610, 'E4 TB Allocation Details'!$A$18:$L$214, MATCH("Customer ID", 'E4 TB Allocation Details'!$A$18:$L$18, 0),FALSE), 'E2 Allocators'!$B$15:$W$358, MATCH(AF$17, 'E2 Allocators'!$B$15:$W$15, 0),FALSE)), 0, VLOOKUP(VLOOKUP($A610, 'E4 TB Allocation Details'!$A$18:$L$214, MATCH("Customer ID", 'E4 TB Allocation Details'!$A$18:$L$18, 0),FALSE), 'E2 Allocators'!$B$15:$W$358, MATCH(AF$17, 'E2 Allocators'!$B$15:$W$15, 0),FALSE))</f>
        <v>0</v>
      </c>
      <c r="AG610" s="1128">
        <f>IF(ISERROR(VLOOKUP(VLOOKUP($A610, 'E4 TB Allocation Details'!$A$18:$L$214, MATCH("Customer ID", 'E4 TB Allocation Details'!$A$18:$L$18, 0),FALSE), 'E2 Allocators'!$B$15:$W$358, MATCH(AG$17, 'E2 Allocators'!$B$15:$W$15, 0),FALSE)), 0, VLOOKUP(VLOOKUP($A610, 'E4 TB Allocation Details'!$A$18:$L$214, MATCH("Customer ID", 'E4 TB Allocation Details'!$A$18:$L$18, 0),FALSE), 'E2 Allocators'!$B$15:$W$358, MATCH(AG$17, 'E2 Allocators'!$B$15:$W$15, 0),FALSE))</f>
        <v>0</v>
      </c>
      <c r="AH610" s="1128">
        <f>IF(ISERROR(VLOOKUP(VLOOKUP($A610, 'E4 TB Allocation Details'!$A$18:$L$214, MATCH("Customer ID", 'E4 TB Allocation Details'!$A$18:$L$18, 0),FALSE), 'E2 Allocators'!$B$15:$W$358, MATCH(AH$17, 'E2 Allocators'!$B$15:$W$15, 0),FALSE)), 0, VLOOKUP(VLOOKUP($A610, 'E4 TB Allocation Details'!$A$18:$L$214, MATCH("Customer ID", 'E4 TB Allocation Details'!$A$18:$L$18, 0),FALSE), 'E2 Allocators'!$B$15:$W$358, MATCH(AH$17, 'E2 Allocators'!$B$15:$W$15, 0),FALSE))</f>
        <v>0</v>
      </c>
      <c r="AI610" s="1128">
        <f>IF(ISERROR(VLOOKUP(VLOOKUP($A610, 'E4 TB Allocation Details'!$A$18:$L$214, MATCH("Customer ID", 'E4 TB Allocation Details'!$A$18:$L$18, 0),FALSE), 'E2 Allocators'!$B$15:$W$358, MATCH(AI$17, 'E2 Allocators'!$B$15:$W$15, 0),FALSE)), 0, VLOOKUP(VLOOKUP($A610, 'E4 TB Allocation Details'!$A$18:$L$214, MATCH("Customer ID", 'E4 TB Allocation Details'!$A$18:$L$18, 0),FALSE), 'E2 Allocators'!$B$15:$W$358, MATCH(AI$17, 'E2 Allocators'!$B$15:$W$15, 0),FALSE))</f>
        <v>0</v>
      </c>
      <c r="AJ610" s="1128">
        <f>IF(ISERROR(VLOOKUP(VLOOKUP($A610, 'E4 TB Allocation Details'!$A$18:$L$214, MATCH("Customer ID", 'E4 TB Allocation Details'!$A$18:$L$18, 0),FALSE), 'E2 Allocators'!$B$15:$W$358, MATCH(AJ$17, 'E2 Allocators'!$B$15:$W$15, 0),FALSE)), 0, VLOOKUP(VLOOKUP($A610, 'E4 TB Allocation Details'!$A$18:$L$214, MATCH("Customer ID", 'E4 TB Allocation Details'!$A$18:$L$18, 0),FALSE), 'E2 Allocators'!$B$15:$W$358, MATCH(AJ$17, 'E2 Allocators'!$B$15:$W$15, 0),FALSE))</f>
        <v>0</v>
      </c>
      <c r="AK610" s="1128">
        <f>IF(ISERROR(VLOOKUP(VLOOKUP($A610, 'E4 TB Allocation Details'!$A$18:$L$214, MATCH("Customer ID", 'E4 TB Allocation Details'!$A$18:$L$18, 0),FALSE), 'E2 Allocators'!$B$15:$W$358, MATCH(AK$17, 'E2 Allocators'!$B$15:$W$15, 0),FALSE)), 0, VLOOKUP(VLOOKUP($A610, 'E4 TB Allocation Details'!$A$18:$L$214, MATCH("Customer ID", 'E4 TB Allocation Details'!$A$18:$L$18, 0),FALSE), 'E2 Allocators'!$B$15:$W$358, MATCH(AK$17, 'E2 Allocators'!$B$15:$W$15, 0),FALSE))</f>
        <v>0</v>
      </c>
      <c r="AL610" s="1128">
        <f>IF(ISERROR(VLOOKUP(VLOOKUP($A610, 'E4 TB Allocation Details'!$A$18:$L$214, MATCH("Customer ID", 'E4 TB Allocation Details'!$A$18:$L$18, 0),FALSE), 'E2 Allocators'!$B$15:$W$358, MATCH(AL$17, 'E2 Allocators'!$B$15:$W$15, 0),FALSE)), 0, VLOOKUP(VLOOKUP($A610, 'E4 TB Allocation Details'!$A$18:$L$214, MATCH("Customer ID", 'E4 TB Allocation Details'!$A$18:$L$18, 0),FALSE), 'E2 Allocators'!$B$15:$W$358, MATCH(AL$17, 'E2 Allocators'!$B$15:$W$15, 0),FALSE))</f>
        <v>0</v>
      </c>
      <c r="AM610" s="1128">
        <f>IF(ISERROR(VLOOKUP(VLOOKUP($A610, 'E4 TB Allocation Details'!$A$18:$L$214, MATCH("Customer ID", 'E4 TB Allocation Details'!$A$18:$L$18, 0),FALSE), 'E2 Allocators'!$B$15:$W$358, MATCH(AM$17, 'E2 Allocators'!$B$15:$W$15, 0),FALSE)), 0, VLOOKUP(VLOOKUP($A610, 'E4 TB Allocation Details'!$A$18:$L$214, MATCH("Customer ID", 'E4 TB Allocation Details'!$A$18:$L$18, 0),FALSE), 'E2 Allocators'!$B$15:$W$358, MATCH(AM$17, 'E2 Allocators'!$B$15:$W$15, 0),FALSE))</f>
        <v>0</v>
      </c>
      <c r="AN610" s="1128">
        <f>IF(ISERROR(VLOOKUP(VLOOKUP($A610, 'E4 TB Allocation Details'!$A$18:$L$214, MATCH("Customer ID", 'E4 TB Allocation Details'!$A$18:$L$18, 0),FALSE), 'E2 Allocators'!$B$15:$W$358, MATCH(AN$17, 'E2 Allocators'!$B$15:$W$15, 0),FALSE)), 0, VLOOKUP(VLOOKUP($A610, 'E4 TB Allocation Details'!$A$18:$L$214, MATCH("Customer ID", 'E4 TB Allocation Details'!$A$18:$L$18, 0),FALSE), 'E2 Allocators'!$B$15:$W$358, MATCH(AN$17, 'E2 Allocators'!$B$15:$W$15, 0),FALSE))</f>
        <v>0</v>
      </c>
      <c r="AO610" s="1128">
        <f>IF(ISERROR(VLOOKUP(VLOOKUP($A610, 'E4 TB Allocation Details'!$A$18:$L$214, MATCH("Customer ID", 'E4 TB Allocation Details'!$A$18:$L$18, 0),FALSE), 'E2 Allocators'!$B$15:$W$358, MATCH(AO$17, 'E2 Allocators'!$B$15:$W$15, 0),FALSE)), 0, VLOOKUP(VLOOKUP($A610, 'E4 TB Allocation Details'!$A$18:$L$214, MATCH("Customer ID", 'E4 TB Allocation Details'!$A$18:$L$18, 0),FALSE), 'E2 Allocators'!$B$15:$W$358, MATCH(AO$17, 'E2 Allocators'!$B$15:$W$15, 0),FALSE))</f>
        <v>0</v>
      </c>
      <c r="AP610" s="1128">
        <f>IF(ISERROR(VLOOKUP(VLOOKUP($A610, 'E4 TB Allocation Details'!$A$18:$L$214, MATCH("Customer ID", 'E4 TB Allocation Details'!$A$18:$L$18, 0),FALSE), 'E2 Allocators'!$B$15:$W$358, MATCH(AP$17, 'E2 Allocators'!$B$15:$W$15, 0),FALSE)), 0, VLOOKUP(VLOOKUP($A610, 'E4 TB Allocation Details'!$A$18:$L$214, MATCH("Customer ID", 'E4 TB Allocation Details'!$A$18:$L$18, 0),FALSE), 'E2 Allocators'!$B$15:$W$358, MATCH(AP$17, 'E2 Allocators'!$B$15:$W$15, 0),FALSE))</f>
        <v>0</v>
      </c>
      <c r="AQ610" s="1128">
        <f>IF(ISERROR(VLOOKUP(VLOOKUP($A610, 'E4 TB Allocation Details'!$A$18:$L$214, MATCH("Customer ID", 'E4 TB Allocation Details'!$A$18:$L$18, 0),FALSE), 'E2 Allocators'!$B$15:$W$358, MATCH(AQ$17, 'E2 Allocators'!$B$15:$W$15, 0),FALSE)), 0, VLOOKUP(VLOOKUP($A610, 'E4 TB Allocation Details'!$A$18:$L$214, MATCH("Customer ID", 'E4 TB Allocation Details'!$A$18:$L$18, 0),FALSE), 'E2 Allocators'!$B$15:$W$358, MATCH(AQ$17, 'E2 Allocators'!$B$15:$W$15, 0),FALSE))</f>
        <v>0</v>
      </c>
      <c r="AR610" s="1128">
        <f>IF(ISERROR(VLOOKUP(VLOOKUP($A610, 'E4 TB Allocation Details'!$A$18:$L$214, MATCH("Customer ID", 'E4 TB Allocation Details'!$A$18:$L$18, 0),FALSE), 'E2 Allocators'!$B$15:$W$358, MATCH(AR$17, 'E2 Allocators'!$B$15:$W$15, 0),FALSE)), 0, VLOOKUP(VLOOKUP($A610, 'E4 TB Allocation Details'!$A$18:$L$214, MATCH("Customer ID", 'E4 TB Allocation Details'!$A$18:$L$18, 0),FALSE), 'E2 Allocators'!$B$15:$W$358, MATCH(AR$17, 'E2 Allocators'!$B$15:$W$15, 0),FALSE))</f>
        <v>0</v>
      </c>
      <c r="AS610" s="1128">
        <f>IF(ISERROR(VLOOKUP(VLOOKUP($A610, 'E4 TB Allocation Details'!$A$18:$L$214, MATCH("Customer ID", 'E4 TB Allocation Details'!$A$18:$L$18, 0),FALSE), 'E2 Allocators'!$B$15:$W$358, MATCH(AS$17, 'E2 Allocators'!$B$15:$W$15, 0),FALSE)), 0, VLOOKUP(VLOOKUP($A610, 'E4 TB Allocation Details'!$A$18:$L$214, MATCH("Customer ID", 'E4 TB Allocation Details'!$A$18:$L$18, 0),FALSE), 'E2 Allocators'!$B$15:$W$358, MATCH(AS$17, 'E2 Allocators'!$B$15:$W$15, 0),FALSE))</f>
        <v>0</v>
      </c>
      <c r="AT610" s="1128">
        <f>IF(ISERROR(VLOOKUP(VLOOKUP($A610, 'E4 TB Allocation Details'!$A$18:$L$214, MATCH("Customer ID", 'E4 TB Allocation Details'!$A$18:$L$18, 0),FALSE), 'E2 Allocators'!$B$15:$W$358, MATCH(AT$17, 'E2 Allocators'!$B$15:$W$15, 0),FALSE)), 0, VLOOKUP(VLOOKUP($A610, 'E4 TB Allocation Details'!$A$18:$L$214, MATCH("Customer ID", 'E4 TB Allocation Details'!$A$18:$L$18, 0),FALSE), 'E2 Allocators'!$B$15:$W$358, MATCH(AT$17, 'E2 Allocators'!$B$15:$W$15, 0),FALSE))</f>
        <v>0</v>
      </c>
      <c r="AU610" s="1128">
        <f>IF(ISERROR(VLOOKUP(VLOOKUP($A610, 'E4 TB Allocation Details'!$A$18:$L$214, MATCH("Customer ID", 'E4 TB Allocation Details'!$A$18:$L$18, 0),FALSE), 'E2 Allocators'!$B$15:$W$358, MATCH(AU$17, 'E2 Allocators'!$B$15:$W$15, 0),FALSE)), 0, VLOOKUP(VLOOKUP($A610, 'E4 TB Allocation Details'!$A$18:$L$214, MATCH("Customer ID", 'E4 TB Allocation Details'!$A$18:$L$18, 0),FALSE), 'E2 Allocators'!$B$15:$W$358, MATCH(AU$17, 'E2 Allocators'!$B$15:$W$15, 0),FALSE))</f>
        <v>0</v>
      </c>
      <c r="AV610" s="1133">
        <f t="shared" si="902"/>
        <v>0</v>
      </c>
      <c r="AW610" s="1130"/>
      <c r="AX610" s="1130"/>
      <c r="AY610" s="1130"/>
      <c r="AZ610" s="1130"/>
      <c r="BA610" s="1130"/>
      <c r="BB610" s="1130"/>
      <c r="BC610" s="1130"/>
      <c r="BD610" s="1130"/>
      <c r="BE610" s="1130"/>
      <c r="BF610" s="1130"/>
      <c r="BG610" s="1130"/>
      <c r="BH610" s="1130"/>
      <c r="BI610" s="1130"/>
      <c r="BJ610" s="1130"/>
      <c r="BK610" s="1130"/>
      <c r="BL610" s="1130"/>
      <c r="BM610" s="1130"/>
      <c r="BN610" s="1130"/>
      <c r="BO610" s="1130"/>
      <c r="BP610" s="1130"/>
      <c r="BQ610" s="1131"/>
    </row>
    <row r="611" spans="1:69" s="208" customFormat="1" ht="12.75" x14ac:dyDescent="0.2">
      <c r="A611" s="1132" t="s">
        <v>823</v>
      </c>
      <c r="B611" s="1125" t="s">
        <v>365</v>
      </c>
      <c r="C611" s="1126">
        <v>1</v>
      </c>
      <c r="D611" s="1127">
        <f t="shared" si="899"/>
        <v>1</v>
      </c>
      <c r="E611" s="1127">
        <f>VLOOKUP($A611,'E1 Categorization'!$A$35:$E$116,5,FALSE)</f>
        <v>0</v>
      </c>
      <c r="F611" s="1127">
        <f t="shared" si="900"/>
        <v>1</v>
      </c>
      <c r="G611" s="1128">
        <f>IF(ISERROR(VLOOKUP(VLOOKUP($A611, 'E4 TB Allocation Details'!$A$18:$L$214, MATCH("Demand ID", 'E4 TB Allocation Details'!$A$18:$L$18, 0),FALSE), 'E2 Allocators'!$B$15:$W$358, MATCH(G$17, 'E2 Allocators'!$B$15:$W$15, 0),FALSE)), 0, VLOOKUP(VLOOKUP($A611, 'E4 TB Allocation Details'!$A$18:$L$214, MATCH("Demand ID", 'E4 TB Allocation Details'!$A$18:$L$18, 0),FALSE), 'E2 Allocators'!$B$15:$W$358, MATCH(G$17, 'E2 Allocators'!$B$15:$W$15, 0),FALSE))</f>
        <v>0.52282533389340868</v>
      </c>
      <c r="H611" s="1128">
        <f>IF(ISERROR(VLOOKUP(VLOOKUP($A611, 'E4 TB Allocation Details'!$A$18:$L$214, MATCH("Demand ID", 'E4 TB Allocation Details'!$A$18:$L$18, 0),FALSE), 'E2 Allocators'!$B$15:$W$358, MATCH(H$17, 'E2 Allocators'!$B$15:$W$15, 0),FALSE)), 0, VLOOKUP(VLOOKUP($A611, 'E4 TB Allocation Details'!$A$18:$L$214, MATCH("Demand ID", 'E4 TB Allocation Details'!$A$18:$L$18, 0),FALSE), 'E2 Allocators'!$B$15:$W$358, MATCH(H$17, 'E2 Allocators'!$B$15:$W$15, 0),FALSE))</f>
        <v>0.1498405492668726</v>
      </c>
      <c r="I611" s="1128">
        <f>IF(ISERROR(VLOOKUP(VLOOKUP($A611, 'E4 TB Allocation Details'!$A$18:$L$214, MATCH("Demand ID", 'E4 TB Allocation Details'!$A$18:$L$18, 0),FALSE), 'E2 Allocators'!$B$15:$W$358, MATCH(I$17, 'E2 Allocators'!$B$15:$W$15, 0),FALSE)), 0, VLOOKUP(VLOOKUP($A611, 'E4 TB Allocation Details'!$A$18:$L$214, MATCH("Demand ID", 'E4 TB Allocation Details'!$A$18:$L$18, 0),FALSE), 'E2 Allocators'!$B$15:$W$358, MATCH(I$17, 'E2 Allocators'!$B$15:$W$15, 0),FALSE))</f>
        <v>0.31506465267518041</v>
      </c>
      <c r="J611" s="1128">
        <f>IF(ISERROR(VLOOKUP(VLOOKUP($A611, 'E4 TB Allocation Details'!$A$18:$L$214, MATCH("Demand ID", 'E4 TB Allocation Details'!$A$18:$L$18, 0),FALSE), 'E2 Allocators'!$B$15:$W$358, MATCH(J$17, 'E2 Allocators'!$B$15:$W$15, 0),FALSE)), 0, VLOOKUP(VLOOKUP($A611, 'E4 TB Allocation Details'!$A$18:$L$214, MATCH("Demand ID", 'E4 TB Allocation Details'!$A$18:$L$18, 0),FALSE), 'E2 Allocators'!$B$15:$W$358, MATCH(J$17, 'E2 Allocators'!$B$15:$W$15, 0),FALSE))</f>
        <v>0</v>
      </c>
      <c r="K611" s="1128">
        <f>IF(ISERROR(VLOOKUP(VLOOKUP($A611, 'E4 TB Allocation Details'!$A$18:$L$214, MATCH("Demand ID", 'E4 TB Allocation Details'!$A$18:$L$18, 0),FALSE), 'E2 Allocators'!$B$15:$W$358, MATCH(K$17, 'E2 Allocators'!$B$15:$W$15, 0),FALSE)), 0, VLOOKUP(VLOOKUP($A611, 'E4 TB Allocation Details'!$A$18:$L$214, MATCH("Demand ID", 'E4 TB Allocation Details'!$A$18:$L$18, 0),FALSE), 'E2 Allocators'!$B$15:$W$358, MATCH(K$17, 'E2 Allocators'!$B$15:$W$15, 0),FALSE))</f>
        <v>0</v>
      </c>
      <c r="L611" s="1128">
        <f>IF(ISERROR(VLOOKUP(VLOOKUP($A611, 'E4 TB Allocation Details'!$A$18:$L$214, MATCH("Demand ID", 'E4 TB Allocation Details'!$A$18:$L$18, 0),FALSE), 'E2 Allocators'!$B$15:$W$358, MATCH(L$17, 'E2 Allocators'!$B$15:$W$15, 0),FALSE)), 0, VLOOKUP(VLOOKUP($A611, 'E4 TB Allocation Details'!$A$18:$L$214, MATCH("Demand ID", 'E4 TB Allocation Details'!$A$18:$L$18, 0),FALSE), 'E2 Allocators'!$B$15:$W$358, MATCH(L$17, 'E2 Allocators'!$B$15:$W$15, 0),FALSE))</f>
        <v>0</v>
      </c>
      <c r="M611" s="1128">
        <f>IF(ISERROR(VLOOKUP(VLOOKUP($A611, 'E4 TB Allocation Details'!$A$18:$L$214, MATCH("Demand ID", 'E4 TB Allocation Details'!$A$18:$L$18, 0),FALSE), 'E2 Allocators'!$B$15:$W$358, MATCH(M$17, 'E2 Allocators'!$B$15:$W$15, 0),FALSE)), 0, VLOOKUP(VLOOKUP($A611, 'E4 TB Allocation Details'!$A$18:$L$214, MATCH("Demand ID", 'E4 TB Allocation Details'!$A$18:$L$18, 0),FALSE), 'E2 Allocators'!$B$15:$W$358, MATCH(M$17, 'E2 Allocators'!$B$15:$W$15, 0),FALSE))</f>
        <v>1.0924689554858683E-2</v>
      </c>
      <c r="N611" s="1128">
        <f>IF(ISERROR(VLOOKUP(VLOOKUP($A611, 'E4 TB Allocation Details'!$A$18:$L$214, MATCH("Demand ID", 'E4 TB Allocation Details'!$A$18:$L$18, 0),FALSE), 'E2 Allocators'!$B$15:$W$358, MATCH(N$17, 'E2 Allocators'!$B$15:$W$15, 0),FALSE)), 0, VLOOKUP(VLOOKUP($A611, 'E4 TB Allocation Details'!$A$18:$L$214, MATCH("Demand ID", 'E4 TB Allocation Details'!$A$18:$L$18, 0),FALSE), 'E2 Allocators'!$B$15:$W$358, MATCH(N$17, 'E2 Allocators'!$B$15:$W$15, 0),FALSE))</f>
        <v>5.3696647729853961E-4</v>
      </c>
      <c r="O611" s="1128">
        <f>IF(ISERROR(VLOOKUP(VLOOKUP($A611, 'E4 TB Allocation Details'!$A$18:$L$214, MATCH("Demand ID", 'E4 TB Allocation Details'!$A$18:$L$18, 0),FALSE), 'E2 Allocators'!$B$15:$W$358, MATCH(O$17, 'E2 Allocators'!$B$15:$W$15, 0),FALSE)), 0, VLOOKUP(VLOOKUP($A611, 'E4 TB Allocation Details'!$A$18:$L$214, MATCH("Demand ID", 'E4 TB Allocation Details'!$A$18:$L$18, 0),FALSE), 'E2 Allocators'!$B$15:$W$358, MATCH(O$17, 'E2 Allocators'!$B$15:$W$15, 0),FALSE))</f>
        <v>8.0780813238105179E-4</v>
      </c>
      <c r="P611" s="1128">
        <f>IF(ISERROR(VLOOKUP(VLOOKUP($A611, 'E4 TB Allocation Details'!$A$18:$L$214, MATCH("Demand ID", 'E4 TB Allocation Details'!$A$18:$L$18, 0),FALSE), 'E2 Allocators'!$B$15:$W$358, MATCH(P$17, 'E2 Allocators'!$B$15:$W$15, 0),FALSE)), 0, VLOOKUP(VLOOKUP($A611, 'E4 TB Allocation Details'!$A$18:$L$214, MATCH("Demand ID", 'E4 TB Allocation Details'!$A$18:$L$18, 0),FALSE), 'E2 Allocators'!$B$15:$W$358, MATCH(P$17, 'E2 Allocators'!$B$15:$W$15, 0),FALSE))</f>
        <v>0</v>
      </c>
      <c r="Q611" s="1128">
        <f>IF(ISERROR(VLOOKUP(VLOOKUP($A611, 'E4 TB Allocation Details'!$A$18:$L$214, MATCH("Demand ID", 'E4 TB Allocation Details'!$A$18:$L$18, 0),FALSE), 'E2 Allocators'!$B$15:$W$358, MATCH(Q$17, 'E2 Allocators'!$B$15:$W$15, 0),FALSE)), 0, VLOOKUP(VLOOKUP($A611, 'E4 TB Allocation Details'!$A$18:$L$214, MATCH("Demand ID", 'E4 TB Allocation Details'!$A$18:$L$18, 0),FALSE), 'E2 Allocators'!$B$15:$W$358, MATCH(Q$17, 'E2 Allocators'!$B$15:$W$15, 0),FALSE))</f>
        <v>0</v>
      </c>
      <c r="R611" s="1128">
        <f>IF(ISERROR(VLOOKUP(VLOOKUP($A611, 'E4 TB Allocation Details'!$A$18:$L$214, MATCH("Demand ID", 'E4 TB Allocation Details'!$A$18:$L$18, 0),FALSE), 'E2 Allocators'!$B$15:$W$358, MATCH(R$17, 'E2 Allocators'!$B$15:$W$15, 0),FALSE)), 0, VLOOKUP(VLOOKUP($A611, 'E4 TB Allocation Details'!$A$18:$L$214, MATCH("Demand ID", 'E4 TB Allocation Details'!$A$18:$L$18, 0),FALSE), 'E2 Allocators'!$B$15:$W$358, MATCH(R$17, 'E2 Allocators'!$B$15:$W$15, 0),FALSE))</f>
        <v>0</v>
      </c>
      <c r="S611" s="1128">
        <f>IF(ISERROR(VLOOKUP(VLOOKUP($A611, 'E4 TB Allocation Details'!$A$18:$L$214, MATCH("Demand ID", 'E4 TB Allocation Details'!$A$18:$L$18, 0),FALSE), 'E2 Allocators'!$B$15:$W$358, MATCH(S$17, 'E2 Allocators'!$B$15:$W$15, 0),FALSE)), 0, VLOOKUP(VLOOKUP($A611, 'E4 TB Allocation Details'!$A$18:$L$214, MATCH("Demand ID", 'E4 TB Allocation Details'!$A$18:$L$18, 0),FALSE), 'E2 Allocators'!$B$15:$W$358, MATCH(S$17, 'E2 Allocators'!$B$15:$W$15, 0),FALSE))</f>
        <v>0</v>
      </c>
      <c r="T611" s="1128">
        <f>IF(ISERROR(VLOOKUP(VLOOKUP($A611, 'E4 TB Allocation Details'!$A$18:$L$214, MATCH("Demand ID", 'E4 TB Allocation Details'!$A$18:$L$18, 0),FALSE), 'E2 Allocators'!$B$15:$W$358, MATCH(T$17, 'E2 Allocators'!$B$15:$W$15, 0),FALSE)), 0, VLOOKUP(VLOOKUP($A611, 'E4 TB Allocation Details'!$A$18:$L$214, MATCH("Demand ID", 'E4 TB Allocation Details'!$A$18:$L$18, 0),FALSE), 'E2 Allocators'!$B$15:$W$358, MATCH(T$17, 'E2 Allocators'!$B$15:$W$15, 0),FALSE))</f>
        <v>0</v>
      </c>
      <c r="U611" s="1128">
        <f>IF(ISERROR(VLOOKUP(VLOOKUP($A611, 'E4 TB Allocation Details'!$A$18:$L$214, MATCH("Demand ID", 'E4 TB Allocation Details'!$A$18:$L$18, 0),FALSE), 'E2 Allocators'!$B$15:$W$358, MATCH(U$17, 'E2 Allocators'!$B$15:$W$15, 0),FALSE)), 0, VLOOKUP(VLOOKUP($A611, 'E4 TB Allocation Details'!$A$18:$L$214, MATCH("Demand ID", 'E4 TB Allocation Details'!$A$18:$L$18, 0),FALSE), 'E2 Allocators'!$B$15:$W$358, MATCH(U$17, 'E2 Allocators'!$B$15:$W$15, 0),FALSE))</f>
        <v>0</v>
      </c>
      <c r="V611" s="1128">
        <f>IF(ISERROR(VLOOKUP(VLOOKUP($A611, 'E4 TB Allocation Details'!$A$18:$L$214, MATCH("Demand ID", 'E4 TB Allocation Details'!$A$18:$L$18, 0),FALSE), 'E2 Allocators'!$B$15:$W$358, MATCH(V$17, 'E2 Allocators'!$B$15:$W$15, 0),FALSE)), 0, VLOOKUP(VLOOKUP($A611, 'E4 TB Allocation Details'!$A$18:$L$214, MATCH("Demand ID", 'E4 TB Allocation Details'!$A$18:$L$18, 0),FALSE), 'E2 Allocators'!$B$15:$W$358, MATCH(V$17, 'E2 Allocators'!$B$15:$W$15, 0),FALSE))</f>
        <v>0</v>
      </c>
      <c r="W611" s="1128">
        <f>IF(ISERROR(VLOOKUP(VLOOKUP($A611, 'E4 TB Allocation Details'!$A$18:$L$214, MATCH("Demand ID", 'E4 TB Allocation Details'!$A$18:$L$18, 0),FALSE), 'E2 Allocators'!$B$15:$W$358, MATCH(W$17, 'E2 Allocators'!$B$15:$W$15, 0),FALSE)), 0, VLOOKUP(VLOOKUP($A611, 'E4 TB Allocation Details'!$A$18:$L$214, MATCH("Demand ID", 'E4 TB Allocation Details'!$A$18:$L$18, 0),FALSE), 'E2 Allocators'!$B$15:$W$358, MATCH(W$17, 'E2 Allocators'!$B$15:$W$15, 0),FALSE))</f>
        <v>0</v>
      </c>
      <c r="X611" s="1128">
        <f>IF(ISERROR(VLOOKUP(VLOOKUP($A611, 'E4 TB Allocation Details'!$A$18:$L$214, MATCH("Demand ID", 'E4 TB Allocation Details'!$A$18:$L$18, 0),FALSE), 'E2 Allocators'!$B$15:$W$358, MATCH(X$17, 'E2 Allocators'!$B$15:$W$15, 0),FALSE)), 0, VLOOKUP(VLOOKUP($A611, 'E4 TB Allocation Details'!$A$18:$L$214, MATCH("Demand ID", 'E4 TB Allocation Details'!$A$18:$L$18, 0),FALSE), 'E2 Allocators'!$B$15:$W$358, MATCH(X$17, 'E2 Allocators'!$B$15:$W$15, 0),FALSE))</f>
        <v>0</v>
      </c>
      <c r="Y611" s="1128">
        <f>IF(ISERROR(VLOOKUP(VLOOKUP($A611, 'E4 TB Allocation Details'!$A$18:$L$214, MATCH("Demand ID", 'E4 TB Allocation Details'!$A$18:$L$18, 0),FALSE), 'E2 Allocators'!$B$15:$W$358, MATCH(Y$17, 'E2 Allocators'!$B$15:$W$15, 0),FALSE)), 0, VLOOKUP(VLOOKUP($A611, 'E4 TB Allocation Details'!$A$18:$L$214, MATCH("Demand ID", 'E4 TB Allocation Details'!$A$18:$L$18, 0),FALSE), 'E2 Allocators'!$B$15:$W$358, MATCH(Y$17, 'E2 Allocators'!$B$15:$W$15, 0),FALSE))</f>
        <v>0</v>
      </c>
      <c r="Z611" s="1128">
        <f>IF(ISERROR(VLOOKUP(VLOOKUP($A611, 'E4 TB Allocation Details'!$A$18:$L$214, MATCH("Demand ID", 'E4 TB Allocation Details'!$A$18:$L$18, 0),FALSE), 'E2 Allocators'!$B$15:$W$358, MATCH(Z$17, 'E2 Allocators'!$B$15:$W$15, 0),FALSE)), 0, VLOOKUP(VLOOKUP($A611, 'E4 TB Allocation Details'!$A$18:$L$214, MATCH("Demand ID", 'E4 TB Allocation Details'!$A$18:$L$18, 0),FALSE), 'E2 Allocators'!$B$15:$W$358, MATCH(Z$17, 'E2 Allocators'!$B$15:$W$15, 0),FALSE))</f>
        <v>0</v>
      </c>
      <c r="AA611" s="1133">
        <f t="shared" si="901"/>
        <v>1</v>
      </c>
      <c r="AB611" s="1128">
        <f>IF(ISERROR(VLOOKUP(VLOOKUP($A611, 'E4 TB Allocation Details'!$A$18:$L$214, MATCH("Customer ID", 'E4 TB Allocation Details'!$A$18:$L$18, 0),FALSE), 'E2 Allocators'!$B$15:$W$358, MATCH(AB$17, 'E2 Allocators'!$B$15:$W$15, 0),FALSE)), 0, VLOOKUP(VLOOKUP($A611, 'E4 TB Allocation Details'!$A$18:$L$214, MATCH("Customer ID", 'E4 TB Allocation Details'!$A$18:$L$18, 0),FALSE), 'E2 Allocators'!$B$15:$W$358, MATCH(AB$17, 'E2 Allocators'!$B$15:$W$15, 0),FALSE))</f>
        <v>0</v>
      </c>
      <c r="AC611" s="1128">
        <f>IF(ISERROR(VLOOKUP(VLOOKUP($A611, 'E4 TB Allocation Details'!$A$18:$L$214, MATCH("Customer ID", 'E4 TB Allocation Details'!$A$18:$L$18, 0),FALSE), 'E2 Allocators'!$B$15:$W$358, MATCH(AC$17, 'E2 Allocators'!$B$15:$W$15, 0),FALSE)), 0, VLOOKUP(VLOOKUP($A611, 'E4 TB Allocation Details'!$A$18:$L$214, MATCH("Customer ID", 'E4 TB Allocation Details'!$A$18:$L$18, 0),FALSE), 'E2 Allocators'!$B$15:$W$358, MATCH(AC$17, 'E2 Allocators'!$B$15:$W$15, 0),FALSE))</f>
        <v>0</v>
      </c>
      <c r="AD611" s="1128">
        <f>IF(ISERROR(VLOOKUP(VLOOKUP($A611, 'E4 TB Allocation Details'!$A$18:$L$214, MATCH("Customer ID", 'E4 TB Allocation Details'!$A$18:$L$18, 0),FALSE), 'E2 Allocators'!$B$15:$W$358, MATCH(AD$17, 'E2 Allocators'!$B$15:$W$15, 0),FALSE)), 0, VLOOKUP(VLOOKUP($A611, 'E4 TB Allocation Details'!$A$18:$L$214, MATCH("Customer ID", 'E4 TB Allocation Details'!$A$18:$L$18, 0),FALSE), 'E2 Allocators'!$B$15:$W$358, MATCH(AD$17, 'E2 Allocators'!$B$15:$W$15, 0),FALSE))</f>
        <v>0</v>
      </c>
      <c r="AE611" s="1128">
        <f>IF(ISERROR(VLOOKUP(VLOOKUP($A611, 'E4 TB Allocation Details'!$A$18:$L$214, MATCH("Customer ID", 'E4 TB Allocation Details'!$A$18:$L$18, 0),FALSE), 'E2 Allocators'!$B$15:$W$358, MATCH(AE$17, 'E2 Allocators'!$B$15:$W$15, 0),FALSE)), 0, VLOOKUP(VLOOKUP($A611, 'E4 TB Allocation Details'!$A$18:$L$214, MATCH("Customer ID", 'E4 TB Allocation Details'!$A$18:$L$18, 0),FALSE), 'E2 Allocators'!$B$15:$W$358, MATCH(AE$17, 'E2 Allocators'!$B$15:$W$15, 0),FALSE))</f>
        <v>0</v>
      </c>
      <c r="AF611" s="1128">
        <f>IF(ISERROR(VLOOKUP(VLOOKUP($A611, 'E4 TB Allocation Details'!$A$18:$L$214, MATCH("Customer ID", 'E4 TB Allocation Details'!$A$18:$L$18, 0),FALSE), 'E2 Allocators'!$B$15:$W$358, MATCH(AF$17, 'E2 Allocators'!$B$15:$W$15, 0),FALSE)), 0, VLOOKUP(VLOOKUP($A611, 'E4 TB Allocation Details'!$A$18:$L$214, MATCH("Customer ID", 'E4 TB Allocation Details'!$A$18:$L$18, 0),FALSE), 'E2 Allocators'!$B$15:$W$358, MATCH(AF$17, 'E2 Allocators'!$B$15:$W$15, 0),FALSE))</f>
        <v>0</v>
      </c>
      <c r="AG611" s="1128">
        <f>IF(ISERROR(VLOOKUP(VLOOKUP($A611, 'E4 TB Allocation Details'!$A$18:$L$214, MATCH("Customer ID", 'E4 TB Allocation Details'!$A$18:$L$18, 0),FALSE), 'E2 Allocators'!$B$15:$W$358, MATCH(AG$17, 'E2 Allocators'!$B$15:$W$15, 0),FALSE)), 0, VLOOKUP(VLOOKUP($A611, 'E4 TB Allocation Details'!$A$18:$L$214, MATCH("Customer ID", 'E4 TB Allocation Details'!$A$18:$L$18, 0),FALSE), 'E2 Allocators'!$B$15:$W$358, MATCH(AG$17, 'E2 Allocators'!$B$15:$W$15, 0),FALSE))</f>
        <v>0</v>
      </c>
      <c r="AH611" s="1128">
        <f>IF(ISERROR(VLOOKUP(VLOOKUP($A611, 'E4 TB Allocation Details'!$A$18:$L$214, MATCH("Customer ID", 'E4 TB Allocation Details'!$A$18:$L$18, 0),FALSE), 'E2 Allocators'!$B$15:$W$358, MATCH(AH$17, 'E2 Allocators'!$B$15:$W$15, 0),FALSE)), 0, VLOOKUP(VLOOKUP($A611, 'E4 TB Allocation Details'!$A$18:$L$214, MATCH("Customer ID", 'E4 TB Allocation Details'!$A$18:$L$18, 0),FALSE), 'E2 Allocators'!$B$15:$W$358, MATCH(AH$17, 'E2 Allocators'!$B$15:$W$15, 0),FALSE))</f>
        <v>0</v>
      </c>
      <c r="AI611" s="1128">
        <f>IF(ISERROR(VLOOKUP(VLOOKUP($A611, 'E4 TB Allocation Details'!$A$18:$L$214, MATCH("Customer ID", 'E4 TB Allocation Details'!$A$18:$L$18, 0),FALSE), 'E2 Allocators'!$B$15:$W$358, MATCH(AI$17, 'E2 Allocators'!$B$15:$W$15, 0),FALSE)), 0, VLOOKUP(VLOOKUP($A611, 'E4 TB Allocation Details'!$A$18:$L$214, MATCH("Customer ID", 'E4 TB Allocation Details'!$A$18:$L$18, 0),FALSE), 'E2 Allocators'!$B$15:$W$358, MATCH(AI$17, 'E2 Allocators'!$B$15:$W$15, 0),FALSE))</f>
        <v>0</v>
      </c>
      <c r="AJ611" s="1128">
        <f>IF(ISERROR(VLOOKUP(VLOOKUP($A611, 'E4 TB Allocation Details'!$A$18:$L$214, MATCH("Customer ID", 'E4 TB Allocation Details'!$A$18:$L$18, 0),FALSE), 'E2 Allocators'!$B$15:$W$358, MATCH(AJ$17, 'E2 Allocators'!$B$15:$W$15, 0),FALSE)), 0, VLOOKUP(VLOOKUP($A611, 'E4 TB Allocation Details'!$A$18:$L$214, MATCH("Customer ID", 'E4 TB Allocation Details'!$A$18:$L$18, 0),FALSE), 'E2 Allocators'!$B$15:$W$358, MATCH(AJ$17, 'E2 Allocators'!$B$15:$W$15, 0),FALSE))</f>
        <v>0</v>
      </c>
      <c r="AK611" s="1128">
        <f>IF(ISERROR(VLOOKUP(VLOOKUP($A611, 'E4 TB Allocation Details'!$A$18:$L$214, MATCH("Customer ID", 'E4 TB Allocation Details'!$A$18:$L$18, 0),FALSE), 'E2 Allocators'!$B$15:$W$358, MATCH(AK$17, 'E2 Allocators'!$B$15:$W$15, 0),FALSE)), 0, VLOOKUP(VLOOKUP($A611, 'E4 TB Allocation Details'!$A$18:$L$214, MATCH("Customer ID", 'E4 TB Allocation Details'!$A$18:$L$18, 0),FALSE), 'E2 Allocators'!$B$15:$W$358, MATCH(AK$17, 'E2 Allocators'!$B$15:$W$15, 0),FALSE))</f>
        <v>0</v>
      </c>
      <c r="AL611" s="1128">
        <f>IF(ISERROR(VLOOKUP(VLOOKUP($A611, 'E4 TB Allocation Details'!$A$18:$L$214, MATCH("Customer ID", 'E4 TB Allocation Details'!$A$18:$L$18, 0),FALSE), 'E2 Allocators'!$B$15:$W$358, MATCH(AL$17, 'E2 Allocators'!$B$15:$W$15, 0),FALSE)), 0, VLOOKUP(VLOOKUP($A611, 'E4 TB Allocation Details'!$A$18:$L$214, MATCH("Customer ID", 'E4 TB Allocation Details'!$A$18:$L$18, 0),FALSE), 'E2 Allocators'!$B$15:$W$358, MATCH(AL$17, 'E2 Allocators'!$B$15:$W$15, 0),FALSE))</f>
        <v>0</v>
      </c>
      <c r="AM611" s="1128">
        <f>IF(ISERROR(VLOOKUP(VLOOKUP($A611, 'E4 TB Allocation Details'!$A$18:$L$214, MATCH("Customer ID", 'E4 TB Allocation Details'!$A$18:$L$18, 0),FALSE), 'E2 Allocators'!$B$15:$W$358, MATCH(AM$17, 'E2 Allocators'!$B$15:$W$15, 0),FALSE)), 0, VLOOKUP(VLOOKUP($A611, 'E4 TB Allocation Details'!$A$18:$L$214, MATCH("Customer ID", 'E4 TB Allocation Details'!$A$18:$L$18, 0),FALSE), 'E2 Allocators'!$B$15:$W$358, MATCH(AM$17, 'E2 Allocators'!$B$15:$W$15, 0),FALSE))</f>
        <v>0</v>
      </c>
      <c r="AN611" s="1128">
        <f>IF(ISERROR(VLOOKUP(VLOOKUP($A611, 'E4 TB Allocation Details'!$A$18:$L$214, MATCH("Customer ID", 'E4 TB Allocation Details'!$A$18:$L$18, 0),FALSE), 'E2 Allocators'!$B$15:$W$358, MATCH(AN$17, 'E2 Allocators'!$B$15:$W$15, 0),FALSE)), 0, VLOOKUP(VLOOKUP($A611, 'E4 TB Allocation Details'!$A$18:$L$214, MATCH("Customer ID", 'E4 TB Allocation Details'!$A$18:$L$18, 0),FALSE), 'E2 Allocators'!$B$15:$W$358, MATCH(AN$17, 'E2 Allocators'!$B$15:$W$15, 0),FALSE))</f>
        <v>0</v>
      </c>
      <c r="AO611" s="1128">
        <f>IF(ISERROR(VLOOKUP(VLOOKUP($A611, 'E4 TB Allocation Details'!$A$18:$L$214, MATCH("Customer ID", 'E4 TB Allocation Details'!$A$18:$L$18, 0),FALSE), 'E2 Allocators'!$B$15:$W$358, MATCH(AO$17, 'E2 Allocators'!$B$15:$W$15, 0),FALSE)), 0, VLOOKUP(VLOOKUP($A611, 'E4 TB Allocation Details'!$A$18:$L$214, MATCH("Customer ID", 'E4 TB Allocation Details'!$A$18:$L$18, 0),FALSE), 'E2 Allocators'!$B$15:$W$358, MATCH(AO$17, 'E2 Allocators'!$B$15:$W$15, 0),FALSE))</f>
        <v>0</v>
      </c>
      <c r="AP611" s="1128">
        <f>IF(ISERROR(VLOOKUP(VLOOKUP($A611, 'E4 TB Allocation Details'!$A$18:$L$214, MATCH("Customer ID", 'E4 TB Allocation Details'!$A$18:$L$18, 0),FALSE), 'E2 Allocators'!$B$15:$W$358, MATCH(AP$17, 'E2 Allocators'!$B$15:$W$15, 0),FALSE)), 0, VLOOKUP(VLOOKUP($A611, 'E4 TB Allocation Details'!$A$18:$L$214, MATCH("Customer ID", 'E4 TB Allocation Details'!$A$18:$L$18, 0),FALSE), 'E2 Allocators'!$B$15:$W$358, MATCH(AP$17, 'E2 Allocators'!$B$15:$W$15, 0),FALSE))</f>
        <v>0</v>
      </c>
      <c r="AQ611" s="1128">
        <f>IF(ISERROR(VLOOKUP(VLOOKUP($A611, 'E4 TB Allocation Details'!$A$18:$L$214, MATCH("Customer ID", 'E4 TB Allocation Details'!$A$18:$L$18, 0),FALSE), 'E2 Allocators'!$B$15:$W$358, MATCH(AQ$17, 'E2 Allocators'!$B$15:$W$15, 0),FALSE)), 0, VLOOKUP(VLOOKUP($A611, 'E4 TB Allocation Details'!$A$18:$L$214, MATCH("Customer ID", 'E4 TB Allocation Details'!$A$18:$L$18, 0),FALSE), 'E2 Allocators'!$B$15:$W$358, MATCH(AQ$17, 'E2 Allocators'!$B$15:$W$15, 0),FALSE))</f>
        <v>0</v>
      </c>
      <c r="AR611" s="1128">
        <f>IF(ISERROR(VLOOKUP(VLOOKUP($A611, 'E4 TB Allocation Details'!$A$18:$L$214, MATCH("Customer ID", 'E4 TB Allocation Details'!$A$18:$L$18, 0),FALSE), 'E2 Allocators'!$B$15:$W$358, MATCH(AR$17, 'E2 Allocators'!$B$15:$W$15, 0),FALSE)), 0, VLOOKUP(VLOOKUP($A611, 'E4 TB Allocation Details'!$A$18:$L$214, MATCH("Customer ID", 'E4 TB Allocation Details'!$A$18:$L$18, 0),FALSE), 'E2 Allocators'!$B$15:$W$358, MATCH(AR$17, 'E2 Allocators'!$B$15:$W$15, 0),FALSE))</f>
        <v>0</v>
      </c>
      <c r="AS611" s="1128">
        <f>IF(ISERROR(VLOOKUP(VLOOKUP($A611, 'E4 TB Allocation Details'!$A$18:$L$214, MATCH("Customer ID", 'E4 TB Allocation Details'!$A$18:$L$18, 0),FALSE), 'E2 Allocators'!$B$15:$W$358, MATCH(AS$17, 'E2 Allocators'!$B$15:$W$15, 0),FALSE)), 0, VLOOKUP(VLOOKUP($A611, 'E4 TB Allocation Details'!$A$18:$L$214, MATCH("Customer ID", 'E4 TB Allocation Details'!$A$18:$L$18, 0),FALSE), 'E2 Allocators'!$B$15:$W$358, MATCH(AS$17, 'E2 Allocators'!$B$15:$W$15, 0),FALSE))</f>
        <v>0</v>
      </c>
      <c r="AT611" s="1128">
        <f>IF(ISERROR(VLOOKUP(VLOOKUP($A611, 'E4 TB Allocation Details'!$A$18:$L$214, MATCH("Customer ID", 'E4 TB Allocation Details'!$A$18:$L$18, 0),FALSE), 'E2 Allocators'!$B$15:$W$358, MATCH(AT$17, 'E2 Allocators'!$B$15:$W$15, 0),FALSE)), 0, VLOOKUP(VLOOKUP($A611, 'E4 TB Allocation Details'!$A$18:$L$214, MATCH("Customer ID", 'E4 TB Allocation Details'!$A$18:$L$18, 0),FALSE), 'E2 Allocators'!$B$15:$W$358, MATCH(AT$17, 'E2 Allocators'!$B$15:$W$15, 0),FALSE))</f>
        <v>0</v>
      </c>
      <c r="AU611" s="1128">
        <f>IF(ISERROR(VLOOKUP(VLOOKUP($A611, 'E4 TB Allocation Details'!$A$18:$L$214, MATCH("Customer ID", 'E4 TB Allocation Details'!$A$18:$L$18, 0),FALSE), 'E2 Allocators'!$B$15:$W$358, MATCH(AU$17, 'E2 Allocators'!$B$15:$W$15, 0),FALSE)), 0, VLOOKUP(VLOOKUP($A611, 'E4 TB Allocation Details'!$A$18:$L$214, MATCH("Customer ID", 'E4 TB Allocation Details'!$A$18:$L$18, 0),FALSE), 'E2 Allocators'!$B$15:$W$358, MATCH(AU$17, 'E2 Allocators'!$B$15:$W$15, 0),FALSE))</f>
        <v>0</v>
      </c>
      <c r="AV611" s="1133">
        <f t="shared" si="902"/>
        <v>0</v>
      </c>
      <c r="AW611" s="1130"/>
      <c r="AX611" s="1130"/>
      <c r="AY611" s="1130"/>
      <c r="AZ611" s="1130"/>
      <c r="BA611" s="1130"/>
      <c r="BB611" s="1130"/>
      <c r="BC611" s="1130"/>
      <c r="BD611" s="1130"/>
      <c r="BE611" s="1130"/>
      <c r="BF611" s="1130"/>
      <c r="BG611" s="1130"/>
      <c r="BH611" s="1130"/>
      <c r="BI611" s="1130"/>
      <c r="BJ611" s="1130"/>
      <c r="BK611" s="1130"/>
      <c r="BL611" s="1130"/>
      <c r="BM611" s="1130"/>
      <c r="BN611" s="1130"/>
      <c r="BO611" s="1130"/>
      <c r="BP611" s="1130"/>
      <c r="BQ611" s="1131"/>
    </row>
    <row r="612" spans="1:69" s="208" customFormat="1" ht="12.75" x14ac:dyDescent="0.2">
      <c r="A612" s="1132" t="s">
        <v>824</v>
      </c>
      <c r="B612" s="1125" t="s">
        <v>366</v>
      </c>
      <c r="C612" s="1126">
        <v>1</v>
      </c>
      <c r="D612" s="1127">
        <f t="shared" si="899"/>
        <v>1</v>
      </c>
      <c r="E612" s="1127">
        <f>VLOOKUP($A612,'E1 Categorization'!$A$35:$E$116,5,FALSE)</f>
        <v>0</v>
      </c>
      <c r="F612" s="1127">
        <f t="shared" si="900"/>
        <v>1</v>
      </c>
      <c r="G612" s="1128">
        <f>IF(ISERROR(VLOOKUP(VLOOKUP($A612, 'E4 TB Allocation Details'!$A$18:$L$214, MATCH("Demand ID", 'E4 TB Allocation Details'!$A$18:$L$18, 0),FALSE), 'E2 Allocators'!$B$15:$W$358, MATCH(G$17, 'E2 Allocators'!$B$15:$W$15, 0),FALSE)), 0, VLOOKUP(VLOOKUP($A612, 'E4 TB Allocation Details'!$A$18:$L$214, MATCH("Demand ID", 'E4 TB Allocation Details'!$A$18:$L$18, 0),FALSE), 'E2 Allocators'!$B$15:$W$358, MATCH(G$17, 'E2 Allocators'!$B$15:$W$15, 0),FALSE))</f>
        <v>0.52282533389340868</v>
      </c>
      <c r="H612" s="1128">
        <f>IF(ISERROR(VLOOKUP(VLOOKUP($A612, 'E4 TB Allocation Details'!$A$18:$L$214, MATCH("Demand ID", 'E4 TB Allocation Details'!$A$18:$L$18, 0),FALSE), 'E2 Allocators'!$B$15:$W$358, MATCH(H$17, 'E2 Allocators'!$B$15:$W$15, 0),FALSE)), 0, VLOOKUP(VLOOKUP($A612, 'E4 TB Allocation Details'!$A$18:$L$214, MATCH("Demand ID", 'E4 TB Allocation Details'!$A$18:$L$18, 0),FALSE), 'E2 Allocators'!$B$15:$W$358, MATCH(H$17, 'E2 Allocators'!$B$15:$W$15, 0),FALSE))</f>
        <v>0.1498405492668726</v>
      </c>
      <c r="I612" s="1128">
        <f>IF(ISERROR(VLOOKUP(VLOOKUP($A612, 'E4 TB Allocation Details'!$A$18:$L$214, MATCH("Demand ID", 'E4 TB Allocation Details'!$A$18:$L$18, 0),FALSE), 'E2 Allocators'!$B$15:$W$358, MATCH(I$17, 'E2 Allocators'!$B$15:$W$15, 0),FALSE)), 0, VLOOKUP(VLOOKUP($A612, 'E4 TB Allocation Details'!$A$18:$L$214, MATCH("Demand ID", 'E4 TB Allocation Details'!$A$18:$L$18, 0),FALSE), 'E2 Allocators'!$B$15:$W$358, MATCH(I$17, 'E2 Allocators'!$B$15:$W$15, 0),FALSE))</f>
        <v>0.31506465267518041</v>
      </c>
      <c r="J612" s="1128">
        <f>IF(ISERROR(VLOOKUP(VLOOKUP($A612, 'E4 TB Allocation Details'!$A$18:$L$214, MATCH("Demand ID", 'E4 TB Allocation Details'!$A$18:$L$18, 0),FALSE), 'E2 Allocators'!$B$15:$W$358, MATCH(J$17, 'E2 Allocators'!$B$15:$W$15, 0),FALSE)), 0, VLOOKUP(VLOOKUP($A612, 'E4 TB Allocation Details'!$A$18:$L$214, MATCH("Demand ID", 'E4 TB Allocation Details'!$A$18:$L$18, 0),FALSE), 'E2 Allocators'!$B$15:$W$358, MATCH(J$17, 'E2 Allocators'!$B$15:$W$15, 0),FALSE))</f>
        <v>0</v>
      </c>
      <c r="K612" s="1128">
        <f>IF(ISERROR(VLOOKUP(VLOOKUP($A612, 'E4 TB Allocation Details'!$A$18:$L$214, MATCH("Demand ID", 'E4 TB Allocation Details'!$A$18:$L$18, 0),FALSE), 'E2 Allocators'!$B$15:$W$358, MATCH(K$17, 'E2 Allocators'!$B$15:$W$15, 0),FALSE)), 0, VLOOKUP(VLOOKUP($A612, 'E4 TB Allocation Details'!$A$18:$L$214, MATCH("Demand ID", 'E4 TB Allocation Details'!$A$18:$L$18, 0),FALSE), 'E2 Allocators'!$B$15:$W$358, MATCH(K$17, 'E2 Allocators'!$B$15:$W$15, 0),FALSE))</f>
        <v>0</v>
      </c>
      <c r="L612" s="1128">
        <f>IF(ISERROR(VLOOKUP(VLOOKUP($A612, 'E4 TB Allocation Details'!$A$18:$L$214, MATCH("Demand ID", 'E4 TB Allocation Details'!$A$18:$L$18, 0),FALSE), 'E2 Allocators'!$B$15:$W$358, MATCH(L$17, 'E2 Allocators'!$B$15:$W$15, 0),FALSE)), 0, VLOOKUP(VLOOKUP($A612, 'E4 TB Allocation Details'!$A$18:$L$214, MATCH("Demand ID", 'E4 TB Allocation Details'!$A$18:$L$18, 0),FALSE), 'E2 Allocators'!$B$15:$W$358, MATCH(L$17, 'E2 Allocators'!$B$15:$W$15, 0),FALSE))</f>
        <v>0</v>
      </c>
      <c r="M612" s="1128">
        <f>IF(ISERROR(VLOOKUP(VLOOKUP($A612, 'E4 TB Allocation Details'!$A$18:$L$214, MATCH("Demand ID", 'E4 TB Allocation Details'!$A$18:$L$18, 0),FALSE), 'E2 Allocators'!$B$15:$W$358, MATCH(M$17, 'E2 Allocators'!$B$15:$W$15, 0),FALSE)), 0, VLOOKUP(VLOOKUP($A612, 'E4 TB Allocation Details'!$A$18:$L$214, MATCH("Demand ID", 'E4 TB Allocation Details'!$A$18:$L$18, 0),FALSE), 'E2 Allocators'!$B$15:$W$358, MATCH(M$17, 'E2 Allocators'!$B$15:$W$15, 0),FALSE))</f>
        <v>1.0924689554858683E-2</v>
      </c>
      <c r="N612" s="1128">
        <f>IF(ISERROR(VLOOKUP(VLOOKUP($A612, 'E4 TB Allocation Details'!$A$18:$L$214, MATCH("Demand ID", 'E4 TB Allocation Details'!$A$18:$L$18, 0),FALSE), 'E2 Allocators'!$B$15:$W$358, MATCH(N$17, 'E2 Allocators'!$B$15:$W$15, 0),FALSE)), 0, VLOOKUP(VLOOKUP($A612, 'E4 TB Allocation Details'!$A$18:$L$214, MATCH("Demand ID", 'E4 TB Allocation Details'!$A$18:$L$18, 0),FALSE), 'E2 Allocators'!$B$15:$W$358, MATCH(N$17, 'E2 Allocators'!$B$15:$W$15, 0),FALSE))</f>
        <v>5.3696647729853961E-4</v>
      </c>
      <c r="O612" s="1128">
        <f>IF(ISERROR(VLOOKUP(VLOOKUP($A612, 'E4 TB Allocation Details'!$A$18:$L$214, MATCH("Demand ID", 'E4 TB Allocation Details'!$A$18:$L$18, 0),FALSE), 'E2 Allocators'!$B$15:$W$358, MATCH(O$17, 'E2 Allocators'!$B$15:$W$15, 0),FALSE)), 0, VLOOKUP(VLOOKUP($A612, 'E4 TB Allocation Details'!$A$18:$L$214, MATCH("Demand ID", 'E4 TB Allocation Details'!$A$18:$L$18, 0),FALSE), 'E2 Allocators'!$B$15:$W$358, MATCH(O$17, 'E2 Allocators'!$B$15:$W$15, 0),FALSE))</f>
        <v>8.0780813238105179E-4</v>
      </c>
      <c r="P612" s="1128">
        <f>IF(ISERROR(VLOOKUP(VLOOKUP($A612, 'E4 TB Allocation Details'!$A$18:$L$214, MATCH("Demand ID", 'E4 TB Allocation Details'!$A$18:$L$18, 0),FALSE), 'E2 Allocators'!$B$15:$W$358, MATCH(P$17, 'E2 Allocators'!$B$15:$W$15, 0),FALSE)), 0, VLOOKUP(VLOOKUP($A612, 'E4 TB Allocation Details'!$A$18:$L$214, MATCH("Demand ID", 'E4 TB Allocation Details'!$A$18:$L$18, 0),FALSE), 'E2 Allocators'!$B$15:$W$358, MATCH(P$17, 'E2 Allocators'!$B$15:$W$15, 0),FALSE))</f>
        <v>0</v>
      </c>
      <c r="Q612" s="1128">
        <f>IF(ISERROR(VLOOKUP(VLOOKUP($A612, 'E4 TB Allocation Details'!$A$18:$L$214, MATCH("Demand ID", 'E4 TB Allocation Details'!$A$18:$L$18, 0),FALSE), 'E2 Allocators'!$B$15:$W$358, MATCH(Q$17, 'E2 Allocators'!$B$15:$W$15, 0),FALSE)), 0, VLOOKUP(VLOOKUP($A612, 'E4 TB Allocation Details'!$A$18:$L$214, MATCH("Demand ID", 'E4 TB Allocation Details'!$A$18:$L$18, 0),FALSE), 'E2 Allocators'!$B$15:$W$358, MATCH(Q$17, 'E2 Allocators'!$B$15:$W$15, 0),FALSE))</f>
        <v>0</v>
      </c>
      <c r="R612" s="1128">
        <f>IF(ISERROR(VLOOKUP(VLOOKUP($A612, 'E4 TB Allocation Details'!$A$18:$L$214, MATCH("Demand ID", 'E4 TB Allocation Details'!$A$18:$L$18, 0),FALSE), 'E2 Allocators'!$B$15:$W$358, MATCH(R$17, 'E2 Allocators'!$B$15:$W$15, 0),FALSE)), 0, VLOOKUP(VLOOKUP($A612, 'E4 TB Allocation Details'!$A$18:$L$214, MATCH("Demand ID", 'E4 TB Allocation Details'!$A$18:$L$18, 0),FALSE), 'E2 Allocators'!$B$15:$W$358, MATCH(R$17, 'E2 Allocators'!$B$15:$W$15, 0),FALSE))</f>
        <v>0</v>
      </c>
      <c r="S612" s="1128">
        <f>IF(ISERROR(VLOOKUP(VLOOKUP($A612, 'E4 TB Allocation Details'!$A$18:$L$214, MATCH("Demand ID", 'E4 TB Allocation Details'!$A$18:$L$18, 0),FALSE), 'E2 Allocators'!$B$15:$W$358, MATCH(S$17, 'E2 Allocators'!$B$15:$W$15, 0),FALSE)), 0, VLOOKUP(VLOOKUP($A612, 'E4 TB Allocation Details'!$A$18:$L$214, MATCH("Demand ID", 'E4 TB Allocation Details'!$A$18:$L$18, 0),FALSE), 'E2 Allocators'!$B$15:$W$358, MATCH(S$17, 'E2 Allocators'!$B$15:$W$15, 0),FALSE))</f>
        <v>0</v>
      </c>
      <c r="T612" s="1128">
        <f>IF(ISERROR(VLOOKUP(VLOOKUP($A612, 'E4 TB Allocation Details'!$A$18:$L$214, MATCH("Demand ID", 'E4 TB Allocation Details'!$A$18:$L$18, 0),FALSE), 'E2 Allocators'!$B$15:$W$358, MATCH(T$17, 'E2 Allocators'!$B$15:$W$15, 0),FALSE)), 0, VLOOKUP(VLOOKUP($A612, 'E4 TB Allocation Details'!$A$18:$L$214, MATCH("Demand ID", 'E4 TB Allocation Details'!$A$18:$L$18, 0),FALSE), 'E2 Allocators'!$B$15:$W$358, MATCH(T$17, 'E2 Allocators'!$B$15:$W$15, 0),FALSE))</f>
        <v>0</v>
      </c>
      <c r="U612" s="1128">
        <f>IF(ISERROR(VLOOKUP(VLOOKUP($A612, 'E4 TB Allocation Details'!$A$18:$L$214, MATCH("Demand ID", 'E4 TB Allocation Details'!$A$18:$L$18, 0),FALSE), 'E2 Allocators'!$B$15:$W$358, MATCH(U$17, 'E2 Allocators'!$B$15:$W$15, 0),FALSE)), 0, VLOOKUP(VLOOKUP($A612, 'E4 TB Allocation Details'!$A$18:$L$214, MATCH("Demand ID", 'E4 TB Allocation Details'!$A$18:$L$18, 0),FALSE), 'E2 Allocators'!$B$15:$W$358, MATCH(U$17, 'E2 Allocators'!$B$15:$W$15, 0),FALSE))</f>
        <v>0</v>
      </c>
      <c r="V612" s="1128">
        <f>IF(ISERROR(VLOOKUP(VLOOKUP($A612, 'E4 TB Allocation Details'!$A$18:$L$214, MATCH("Demand ID", 'E4 TB Allocation Details'!$A$18:$L$18, 0),FALSE), 'E2 Allocators'!$B$15:$W$358, MATCH(V$17, 'E2 Allocators'!$B$15:$W$15, 0),FALSE)), 0, VLOOKUP(VLOOKUP($A612, 'E4 TB Allocation Details'!$A$18:$L$214, MATCH("Demand ID", 'E4 TB Allocation Details'!$A$18:$L$18, 0),FALSE), 'E2 Allocators'!$B$15:$W$358, MATCH(V$17, 'E2 Allocators'!$B$15:$W$15, 0),FALSE))</f>
        <v>0</v>
      </c>
      <c r="W612" s="1128">
        <f>IF(ISERROR(VLOOKUP(VLOOKUP($A612, 'E4 TB Allocation Details'!$A$18:$L$214, MATCH("Demand ID", 'E4 TB Allocation Details'!$A$18:$L$18, 0),FALSE), 'E2 Allocators'!$B$15:$W$358, MATCH(W$17, 'E2 Allocators'!$B$15:$W$15, 0),FALSE)), 0, VLOOKUP(VLOOKUP($A612, 'E4 TB Allocation Details'!$A$18:$L$214, MATCH("Demand ID", 'E4 TB Allocation Details'!$A$18:$L$18, 0),FALSE), 'E2 Allocators'!$B$15:$W$358, MATCH(W$17, 'E2 Allocators'!$B$15:$W$15, 0),FALSE))</f>
        <v>0</v>
      </c>
      <c r="X612" s="1128">
        <f>IF(ISERROR(VLOOKUP(VLOOKUP($A612, 'E4 TB Allocation Details'!$A$18:$L$214, MATCH("Demand ID", 'E4 TB Allocation Details'!$A$18:$L$18, 0),FALSE), 'E2 Allocators'!$B$15:$W$358, MATCH(X$17, 'E2 Allocators'!$B$15:$W$15, 0),FALSE)), 0, VLOOKUP(VLOOKUP($A612, 'E4 TB Allocation Details'!$A$18:$L$214, MATCH("Demand ID", 'E4 TB Allocation Details'!$A$18:$L$18, 0),FALSE), 'E2 Allocators'!$B$15:$W$358, MATCH(X$17, 'E2 Allocators'!$B$15:$W$15, 0),FALSE))</f>
        <v>0</v>
      </c>
      <c r="Y612" s="1128">
        <f>IF(ISERROR(VLOOKUP(VLOOKUP($A612, 'E4 TB Allocation Details'!$A$18:$L$214, MATCH("Demand ID", 'E4 TB Allocation Details'!$A$18:$L$18, 0),FALSE), 'E2 Allocators'!$B$15:$W$358, MATCH(Y$17, 'E2 Allocators'!$B$15:$W$15, 0),FALSE)), 0, VLOOKUP(VLOOKUP($A612, 'E4 TB Allocation Details'!$A$18:$L$214, MATCH("Demand ID", 'E4 TB Allocation Details'!$A$18:$L$18, 0),FALSE), 'E2 Allocators'!$B$15:$W$358, MATCH(Y$17, 'E2 Allocators'!$B$15:$W$15, 0),FALSE))</f>
        <v>0</v>
      </c>
      <c r="Z612" s="1128">
        <f>IF(ISERROR(VLOOKUP(VLOOKUP($A612, 'E4 TB Allocation Details'!$A$18:$L$214, MATCH("Demand ID", 'E4 TB Allocation Details'!$A$18:$L$18, 0),FALSE), 'E2 Allocators'!$B$15:$W$358, MATCH(Z$17, 'E2 Allocators'!$B$15:$W$15, 0),FALSE)), 0, VLOOKUP(VLOOKUP($A612, 'E4 TB Allocation Details'!$A$18:$L$214, MATCH("Demand ID", 'E4 TB Allocation Details'!$A$18:$L$18, 0),FALSE), 'E2 Allocators'!$B$15:$W$358, MATCH(Z$17, 'E2 Allocators'!$B$15:$W$15, 0),FALSE))</f>
        <v>0</v>
      </c>
      <c r="AA612" s="1133">
        <f t="shared" si="901"/>
        <v>1</v>
      </c>
      <c r="AB612" s="1128">
        <f>IF(ISERROR(VLOOKUP(VLOOKUP($A612, 'E4 TB Allocation Details'!$A$18:$L$214, MATCH("Customer ID", 'E4 TB Allocation Details'!$A$18:$L$18, 0),FALSE), 'E2 Allocators'!$B$15:$W$358, MATCH(AB$17, 'E2 Allocators'!$B$15:$W$15, 0),FALSE)), 0, VLOOKUP(VLOOKUP($A612, 'E4 TB Allocation Details'!$A$18:$L$214, MATCH("Customer ID", 'E4 TB Allocation Details'!$A$18:$L$18, 0),FALSE), 'E2 Allocators'!$B$15:$W$358, MATCH(AB$17, 'E2 Allocators'!$B$15:$W$15, 0),FALSE))</f>
        <v>0</v>
      </c>
      <c r="AC612" s="1128">
        <f>IF(ISERROR(VLOOKUP(VLOOKUP($A612, 'E4 TB Allocation Details'!$A$18:$L$214, MATCH("Customer ID", 'E4 TB Allocation Details'!$A$18:$L$18, 0),FALSE), 'E2 Allocators'!$B$15:$W$358, MATCH(AC$17, 'E2 Allocators'!$B$15:$W$15, 0),FALSE)), 0, VLOOKUP(VLOOKUP($A612, 'E4 TB Allocation Details'!$A$18:$L$214, MATCH("Customer ID", 'E4 TB Allocation Details'!$A$18:$L$18, 0),FALSE), 'E2 Allocators'!$B$15:$W$358, MATCH(AC$17, 'E2 Allocators'!$B$15:$W$15, 0),FALSE))</f>
        <v>0</v>
      </c>
      <c r="AD612" s="1128">
        <f>IF(ISERROR(VLOOKUP(VLOOKUP($A612, 'E4 TB Allocation Details'!$A$18:$L$214, MATCH("Customer ID", 'E4 TB Allocation Details'!$A$18:$L$18, 0),FALSE), 'E2 Allocators'!$B$15:$W$358, MATCH(AD$17, 'E2 Allocators'!$B$15:$W$15, 0),FALSE)), 0, VLOOKUP(VLOOKUP($A612, 'E4 TB Allocation Details'!$A$18:$L$214, MATCH("Customer ID", 'E4 TB Allocation Details'!$A$18:$L$18, 0),FALSE), 'E2 Allocators'!$B$15:$W$358, MATCH(AD$17, 'E2 Allocators'!$B$15:$W$15, 0),FALSE))</f>
        <v>0</v>
      </c>
      <c r="AE612" s="1128">
        <f>IF(ISERROR(VLOOKUP(VLOOKUP($A612, 'E4 TB Allocation Details'!$A$18:$L$214, MATCH("Customer ID", 'E4 TB Allocation Details'!$A$18:$L$18, 0),FALSE), 'E2 Allocators'!$B$15:$W$358, MATCH(AE$17, 'E2 Allocators'!$B$15:$W$15, 0),FALSE)), 0, VLOOKUP(VLOOKUP($A612, 'E4 TB Allocation Details'!$A$18:$L$214, MATCH("Customer ID", 'E4 TB Allocation Details'!$A$18:$L$18, 0),FALSE), 'E2 Allocators'!$B$15:$W$358, MATCH(AE$17, 'E2 Allocators'!$B$15:$W$15, 0),FALSE))</f>
        <v>0</v>
      </c>
      <c r="AF612" s="1128">
        <f>IF(ISERROR(VLOOKUP(VLOOKUP($A612, 'E4 TB Allocation Details'!$A$18:$L$214, MATCH("Customer ID", 'E4 TB Allocation Details'!$A$18:$L$18, 0),FALSE), 'E2 Allocators'!$B$15:$W$358, MATCH(AF$17, 'E2 Allocators'!$B$15:$W$15, 0),FALSE)), 0, VLOOKUP(VLOOKUP($A612, 'E4 TB Allocation Details'!$A$18:$L$214, MATCH("Customer ID", 'E4 TB Allocation Details'!$A$18:$L$18, 0),FALSE), 'E2 Allocators'!$B$15:$W$358, MATCH(AF$17, 'E2 Allocators'!$B$15:$W$15, 0),FALSE))</f>
        <v>0</v>
      </c>
      <c r="AG612" s="1128">
        <f>IF(ISERROR(VLOOKUP(VLOOKUP($A612, 'E4 TB Allocation Details'!$A$18:$L$214, MATCH("Customer ID", 'E4 TB Allocation Details'!$A$18:$L$18, 0),FALSE), 'E2 Allocators'!$B$15:$W$358, MATCH(AG$17, 'E2 Allocators'!$B$15:$W$15, 0),FALSE)), 0, VLOOKUP(VLOOKUP($A612, 'E4 TB Allocation Details'!$A$18:$L$214, MATCH("Customer ID", 'E4 TB Allocation Details'!$A$18:$L$18, 0),FALSE), 'E2 Allocators'!$B$15:$W$358, MATCH(AG$17, 'E2 Allocators'!$B$15:$W$15, 0),FALSE))</f>
        <v>0</v>
      </c>
      <c r="AH612" s="1128">
        <f>IF(ISERROR(VLOOKUP(VLOOKUP($A612, 'E4 TB Allocation Details'!$A$18:$L$214, MATCH("Customer ID", 'E4 TB Allocation Details'!$A$18:$L$18, 0),FALSE), 'E2 Allocators'!$B$15:$W$358, MATCH(AH$17, 'E2 Allocators'!$B$15:$W$15, 0),FALSE)), 0, VLOOKUP(VLOOKUP($A612, 'E4 TB Allocation Details'!$A$18:$L$214, MATCH("Customer ID", 'E4 TB Allocation Details'!$A$18:$L$18, 0),FALSE), 'E2 Allocators'!$B$15:$W$358, MATCH(AH$17, 'E2 Allocators'!$B$15:$W$15, 0),FALSE))</f>
        <v>0</v>
      </c>
      <c r="AI612" s="1128">
        <f>IF(ISERROR(VLOOKUP(VLOOKUP($A612, 'E4 TB Allocation Details'!$A$18:$L$214, MATCH("Customer ID", 'E4 TB Allocation Details'!$A$18:$L$18, 0),FALSE), 'E2 Allocators'!$B$15:$W$358, MATCH(AI$17, 'E2 Allocators'!$B$15:$W$15, 0),FALSE)), 0, VLOOKUP(VLOOKUP($A612, 'E4 TB Allocation Details'!$A$18:$L$214, MATCH("Customer ID", 'E4 TB Allocation Details'!$A$18:$L$18, 0),FALSE), 'E2 Allocators'!$B$15:$W$358, MATCH(AI$17, 'E2 Allocators'!$B$15:$W$15, 0),FALSE))</f>
        <v>0</v>
      </c>
      <c r="AJ612" s="1128">
        <f>IF(ISERROR(VLOOKUP(VLOOKUP($A612, 'E4 TB Allocation Details'!$A$18:$L$214, MATCH("Customer ID", 'E4 TB Allocation Details'!$A$18:$L$18, 0),FALSE), 'E2 Allocators'!$B$15:$W$358, MATCH(AJ$17, 'E2 Allocators'!$B$15:$W$15, 0),FALSE)), 0, VLOOKUP(VLOOKUP($A612, 'E4 TB Allocation Details'!$A$18:$L$214, MATCH("Customer ID", 'E4 TB Allocation Details'!$A$18:$L$18, 0),FALSE), 'E2 Allocators'!$B$15:$W$358, MATCH(AJ$17, 'E2 Allocators'!$B$15:$W$15, 0),FALSE))</f>
        <v>0</v>
      </c>
      <c r="AK612" s="1128">
        <f>IF(ISERROR(VLOOKUP(VLOOKUP($A612, 'E4 TB Allocation Details'!$A$18:$L$214, MATCH("Customer ID", 'E4 TB Allocation Details'!$A$18:$L$18, 0),FALSE), 'E2 Allocators'!$B$15:$W$358, MATCH(AK$17, 'E2 Allocators'!$B$15:$W$15, 0),FALSE)), 0, VLOOKUP(VLOOKUP($A612, 'E4 TB Allocation Details'!$A$18:$L$214, MATCH("Customer ID", 'E4 TB Allocation Details'!$A$18:$L$18, 0),FALSE), 'E2 Allocators'!$B$15:$W$358, MATCH(AK$17, 'E2 Allocators'!$B$15:$W$15, 0),FALSE))</f>
        <v>0</v>
      </c>
      <c r="AL612" s="1128">
        <f>IF(ISERROR(VLOOKUP(VLOOKUP($A612, 'E4 TB Allocation Details'!$A$18:$L$214, MATCH("Customer ID", 'E4 TB Allocation Details'!$A$18:$L$18, 0),FALSE), 'E2 Allocators'!$B$15:$W$358, MATCH(AL$17, 'E2 Allocators'!$B$15:$W$15, 0),FALSE)), 0, VLOOKUP(VLOOKUP($A612, 'E4 TB Allocation Details'!$A$18:$L$214, MATCH("Customer ID", 'E4 TB Allocation Details'!$A$18:$L$18, 0),FALSE), 'E2 Allocators'!$B$15:$W$358, MATCH(AL$17, 'E2 Allocators'!$B$15:$W$15, 0),FALSE))</f>
        <v>0</v>
      </c>
      <c r="AM612" s="1128">
        <f>IF(ISERROR(VLOOKUP(VLOOKUP($A612, 'E4 TB Allocation Details'!$A$18:$L$214, MATCH("Customer ID", 'E4 TB Allocation Details'!$A$18:$L$18, 0),FALSE), 'E2 Allocators'!$B$15:$W$358, MATCH(AM$17, 'E2 Allocators'!$B$15:$W$15, 0),FALSE)), 0, VLOOKUP(VLOOKUP($A612, 'E4 TB Allocation Details'!$A$18:$L$214, MATCH("Customer ID", 'E4 TB Allocation Details'!$A$18:$L$18, 0),FALSE), 'E2 Allocators'!$B$15:$W$358, MATCH(AM$17, 'E2 Allocators'!$B$15:$W$15, 0),FALSE))</f>
        <v>0</v>
      </c>
      <c r="AN612" s="1128">
        <f>IF(ISERROR(VLOOKUP(VLOOKUP($A612, 'E4 TB Allocation Details'!$A$18:$L$214, MATCH("Customer ID", 'E4 TB Allocation Details'!$A$18:$L$18, 0),FALSE), 'E2 Allocators'!$B$15:$W$358, MATCH(AN$17, 'E2 Allocators'!$B$15:$W$15, 0),FALSE)), 0, VLOOKUP(VLOOKUP($A612, 'E4 TB Allocation Details'!$A$18:$L$214, MATCH("Customer ID", 'E4 TB Allocation Details'!$A$18:$L$18, 0),FALSE), 'E2 Allocators'!$B$15:$W$358, MATCH(AN$17, 'E2 Allocators'!$B$15:$W$15, 0),FALSE))</f>
        <v>0</v>
      </c>
      <c r="AO612" s="1128">
        <f>IF(ISERROR(VLOOKUP(VLOOKUP($A612, 'E4 TB Allocation Details'!$A$18:$L$214, MATCH("Customer ID", 'E4 TB Allocation Details'!$A$18:$L$18, 0),FALSE), 'E2 Allocators'!$B$15:$W$358, MATCH(AO$17, 'E2 Allocators'!$B$15:$W$15, 0),FALSE)), 0, VLOOKUP(VLOOKUP($A612, 'E4 TB Allocation Details'!$A$18:$L$214, MATCH("Customer ID", 'E4 TB Allocation Details'!$A$18:$L$18, 0),FALSE), 'E2 Allocators'!$B$15:$W$358, MATCH(AO$17, 'E2 Allocators'!$B$15:$W$15, 0),FALSE))</f>
        <v>0</v>
      </c>
      <c r="AP612" s="1128">
        <f>IF(ISERROR(VLOOKUP(VLOOKUP($A612, 'E4 TB Allocation Details'!$A$18:$L$214, MATCH("Customer ID", 'E4 TB Allocation Details'!$A$18:$L$18, 0),FALSE), 'E2 Allocators'!$B$15:$W$358, MATCH(AP$17, 'E2 Allocators'!$B$15:$W$15, 0),FALSE)), 0, VLOOKUP(VLOOKUP($A612, 'E4 TB Allocation Details'!$A$18:$L$214, MATCH("Customer ID", 'E4 TB Allocation Details'!$A$18:$L$18, 0),FALSE), 'E2 Allocators'!$B$15:$W$358, MATCH(AP$17, 'E2 Allocators'!$B$15:$W$15, 0),FALSE))</f>
        <v>0</v>
      </c>
      <c r="AQ612" s="1128">
        <f>IF(ISERROR(VLOOKUP(VLOOKUP($A612, 'E4 TB Allocation Details'!$A$18:$L$214, MATCH("Customer ID", 'E4 TB Allocation Details'!$A$18:$L$18, 0),FALSE), 'E2 Allocators'!$B$15:$W$358, MATCH(AQ$17, 'E2 Allocators'!$B$15:$W$15, 0),FALSE)), 0, VLOOKUP(VLOOKUP($A612, 'E4 TB Allocation Details'!$A$18:$L$214, MATCH("Customer ID", 'E4 TB Allocation Details'!$A$18:$L$18, 0),FALSE), 'E2 Allocators'!$B$15:$W$358, MATCH(AQ$17, 'E2 Allocators'!$B$15:$W$15, 0),FALSE))</f>
        <v>0</v>
      </c>
      <c r="AR612" s="1128">
        <f>IF(ISERROR(VLOOKUP(VLOOKUP($A612, 'E4 TB Allocation Details'!$A$18:$L$214, MATCH("Customer ID", 'E4 TB Allocation Details'!$A$18:$L$18, 0),FALSE), 'E2 Allocators'!$B$15:$W$358, MATCH(AR$17, 'E2 Allocators'!$B$15:$W$15, 0),FALSE)), 0, VLOOKUP(VLOOKUP($A612, 'E4 TB Allocation Details'!$A$18:$L$214, MATCH("Customer ID", 'E4 TB Allocation Details'!$A$18:$L$18, 0),FALSE), 'E2 Allocators'!$B$15:$W$358, MATCH(AR$17, 'E2 Allocators'!$B$15:$W$15, 0),FALSE))</f>
        <v>0</v>
      </c>
      <c r="AS612" s="1128">
        <f>IF(ISERROR(VLOOKUP(VLOOKUP($A612, 'E4 TB Allocation Details'!$A$18:$L$214, MATCH("Customer ID", 'E4 TB Allocation Details'!$A$18:$L$18, 0),FALSE), 'E2 Allocators'!$B$15:$W$358, MATCH(AS$17, 'E2 Allocators'!$B$15:$W$15, 0),FALSE)), 0, VLOOKUP(VLOOKUP($A612, 'E4 TB Allocation Details'!$A$18:$L$214, MATCH("Customer ID", 'E4 TB Allocation Details'!$A$18:$L$18, 0),FALSE), 'E2 Allocators'!$B$15:$W$358, MATCH(AS$17, 'E2 Allocators'!$B$15:$W$15, 0),FALSE))</f>
        <v>0</v>
      </c>
      <c r="AT612" s="1128">
        <f>IF(ISERROR(VLOOKUP(VLOOKUP($A612, 'E4 TB Allocation Details'!$A$18:$L$214, MATCH("Customer ID", 'E4 TB Allocation Details'!$A$18:$L$18, 0),FALSE), 'E2 Allocators'!$B$15:$W$358, MATCH(AT$17, 'E2 Allocators'!$B$15:$W$15, 0),FALSE)), 0, VLOOKUP(VLOOKUP($A612, 'E4 TB Allocation Details'!$A$18:$L$214, MATCH("Customer ID", 'E4 TB Allocation Details'!$A$18:$L$18, 0),FALSE), 'E2 Allocators'!$B$15:$W$358, MATCH(AT$17, 'E2 Allocators'!$B$15:$W$15, 0),FALSE))</f>
        <v>0</v>
      </c>
      <c r="AU612" s="1128">
        <f>IF(ISERROR(VLOOKUP(VLOOKUP($A612, 'E4 TB Allocation Details'!$A$18:$L$214, MATCH("Customer ID", 'E4 TB Allocation Details'!$A$18:$L$18, 0),FALSE), 'E2 Allocators'!$B$15:$W$358, MATCH(AU$17, 'E2 Allocators'!$B$15:$W$15, 0),FALSE)), 0, VLOOKUP(VLOOKUP($A612, 'E4 TB Allocation Details'!$A$18:$L$214, MATCH("Customer ID", 'E4 TB Allocation Details'!$A$18:$L$18, 0),FALSE), 'E2 Allocators'!$B$15:$W$358, MATCH(AU$17, 'E2 Allocators'!$B$15:$W$15, 0),FALSE))</f>
        <v>0</v>
      </c>
      <c r="AV612" s="1133">
        <f t="shared" si="902"/>
        <v>0</v>
      </c>
      <c r="AW612" s="1130"/>
      <c r="AX612" s="1130"/>
      <c r="AY612" s="1130"/>
      <c r="AZ612" s="1130"/>
      <c r="BA612" s="1130"/>
      <c r="BB612" s="1130"/>
      <c r="BC612" s="1130"/>
      <c r="BD612" s="1130"/>
      <c r="BE612" s="1130"/>
      <c r="BF612" s="1130"/>
      <c r="BG612" s="1130"/>
      <c r="BH612" s="1130"/>
      <c r="BI612" s="1130"/>
      <c r="BJ612" s="1130"/>
      <c r="BK612" s="1130"/>
      <c r="BL612" s="1130"/>
      <c r="BM612" s="1130"/>
      <c r="BN612" s="1130"/>
      <c r="BO612" s="1130"/>
      <c r="BP612" s="1130"/>
      <c r="BQ612" s="1131"/>
    </row>
    <row r="613" spans="1:69" s="208" customFormat="1" ht="12.75" x14ac:dyDescent="0.2">
      <c r="A613" s="1132">
        <v>1830</v>
      </c>
      <c r="B613" s="1125" t="s">
        <v>89</v>
      </c>
      <c r="C613" s="1126"/>
      <c r="D613" s="1127"/>
      <c r="E613" s="1127"/>
      <c r="F613" s="1127"/>
      <c r="G613" s="1128">
        <f>IF(ISERROR(VLOOKUP(VLOOKUP($A613, 'E4 TB Allocation Details'!$A$18:$L$214, MATCH("Demand ID", 'E4 TB Allocation Details'!$A$18:$L$18, 0),FALSE), 'E2 Allocators'!$B$15:$W$358, MATCH(G$17, 'E2 Allocators'!$B$15:$W$15, 0),FALSE)), 0, VLOOKUP(VLOOKUP($A613, 'E4 TB Allocation Details'!$A$18:$L$214, MATCH("Demand ID", 'E4 TB Allocation Details'!$A$18:$L$18, 0),FALSE), 'E2 Allocators'!$B$15:$W$358, MATCH(G$17, 'E2 Allocators'!$B$15:$W$15, 0),FALSE))</f>
        <v>0</v>
      </c>
      <c r="H613" s="1128">
        <f>IF(ISERROR(VLOOKUP(VLOOKUP($A613, 'E4 TB Allocation Details'!$A$18:$L$214, MATCH("Demand ID", 'E4 TB Allocation Details'!$A$18:$L$18, 0),FALSE), 'E2 Allocators'!$B$15:$W$358, MATCH(H$17, 'E2 Allocators'!$B$15:$W$15, 0),FALSE)), 0, VLOOKUP(VLOOKUP($A613, 'E4 TB Allocation Details'!$A$18:$L$214, MATCH("Demand ID", 'E4 TB Allocation Details'!$A$18:$L$18, 0),FALSE), 'E2 Allocators'!$B$15:$W$358, MATCH(H$17, 'E2 Allocators'!$B$15:$W$15, 0),FALSE))</f>
        <v>0</v>
      </c>
      <c r="I613" s="1128">
        <f>IF(ISERROR(VLOOKUP(VLOOKUP($A613, 'E4 TB Allocation Details'!$A$18:$L$214, MATCH("Demand ID", 'E4 TB Allocation Details'!$A$18:$L$18, 0),FALSE), 'E2 Allocators'!$B$15:$W$358, MATCH(I$17, 'E2 Allocators'!$B$15:$W$15, 0),FALSE)), 0, VLOOKUP(VLOOKUP($A613, 'E4 TB Allocation Details'!$A$18:$L$214, MATCH("Demand ID", 'E4 TB Allocation Details'!$A$18:$L$18, 0),FALSE), 'E2 Allocators'!$B$15:$W$358, MATCH(I$17, 'E2 Allocators'!$B$15:$W$15, 0),FALSE))</f>
        <v>0</v>
      </c>
      <c r="J613" s="1128">
        <f>IF(ISERROR(VLOOKUP(VLOOKUP($A613, 'E4 TB Allocation Details'!$A$18:$L$214, MATCH("Demand ID", 'E4 TB Allocation Details'!$A$18:$L$18, 0),FALSE), 'E2 Allocators'!$B$15:$W$358, MATCH(J$17, 'E2 Allocators'!$B$15:$W$15, 0),FALSE)), 0, VLOOKUP(VLOOKUP($A613, 'E4 TB Allocation Details'!$A$18:$L$214, MATCH("Demand ID", 'E4 TB Allocation Details'!$A$18:$L$18, 0),FALSE), 'E2 Allocators'!$B$15:$W$358, MATCH(J$17, 'E2 Allocators'!$B$15:$W$15, 0),FALSE))</f>
        <v>0</v>
      </c>
      <c r="K613" s="1128">
        <f>IF(ISERROR(VLOOKUP(VLOOKUP($A613, 'E4 TB Allocation Details'!$A$18:$L$214, MATCH("Demand ID", 'E4 TB Allocation Details'!$A$18:$L$18, 0),FALSE), 'E2 Allocators'!$B$15:$W$358, MATCH(K$17, 'E2 Allocators'!$B$15:$W$15, 0),FALSE)), 0, VLOOKUP(VLOOKUP($A613, 'E4 TB Allocation Details'!$A$18:$L$214, MATCH("Demand ID", 'E4 TB Allocation Details'!$A$18:$L$18, 0),FALSE), 'E2 Allocators'!$B$15:$W$358, MATCH(K$17, 'E2 Allocators'!$B$15:$W$15, 0),FALSE))</f>
        <v>0</v>
      </c>
      <c r="L613" s="1128">
        <f>IF(ISERROR(VLOOKUP(VLOOKUP($A613, 'E4 TB Allocation Details'!$A$18:$L$214, MATCH("Demand ID", 'E4 TB Allocation Details'!$A$18:$L$18, 0),FALSE), 'E2 Allocators'!$B$15:$W$358, MATCH(L$17, 'E2 Allocators'!$B$15:$W$15, 0),FALSE)), 0, VLOOKUP(VLOOKUP($A613, 'E4 TB Allocation Details'!$A$18:$L$214, MATCH("Demand ID", 'E4 TB Allocation Details'!$A$18:$L$18, 0),FALSE), 'E2 Allocators'!$B$15:$W$358, MATCH(L$17, 'E2 Allocators'!$B$15:$W$15, 0),FALSE))</f>
        <v>0</v>
      </c>
      <c r="M613" s="1128">
        <f>IF(ISERROR(VLOOKUP(VLOOKUP($A613, 'E4 TB Allocation Details'!$A$18:$L$214, MATCH("Demand ID", 'E4 TB Allocation Details'!$A$18:$L$18, 0),FALSE), 'E2 Allocators'!$B$15:$W$358, MATCH(M$17, 'E2 Allocators'!$B$15:$W$15, 0),FALSE)), 0, VLOOKUP(VLOOKUP($A613, 'E4 TB Allocation Details'!$A$18:$L$214, MATCH("Demand ID", 'E4 TB Allocation Details'!$A$18:$L$18, 0),FALSE), 'E2 Allocators'!$B$15:$W$358, MATCH(M$17, 'E2 Allocators'!$B$15:$W$15, 0),FALSE))</f>
        <v>0</v>
      </c>
      <c r="N613" s="1128">
        <f>IF(ISERROR(VLOOKUP(VLOOKUP($A613, 'E4 TB Allocation Details'!$A$18:$L$214, MATCH("Demand ID", 'E4 TB Allocation Details'!$A$18:$L$18, 0),FALSE), 'E2 Allocators'!$B$15:$W$358, MATCH(N$17, 'E2 Allocators'!$B$15:$W$15, 0),FALSE)), 0, VLOOKUP(VLOOKUP($A613, 'E4 TB Allocation Details'!$A$18:$L$214, MATCH("Demand ID", 'E4 TB Allocation Details'!$A$18:$L$18, 0),FALSE), 'E2 Allocators'!$B$15:$W$358, MATCH(N$17, 'E2 Allocators'!$B$15:$W$15, 0),FALSE))</f>
        <v>0</v>
      </c>
      <c r="O613" s="1128">
        <f>IF(ISERROR(VLOOKUP(VLOOKUP($A613, 'E4 TB Allocation Details'!$A$18:$L$214, MATCH("Demand ID", 'E4 TB Allocation Details'!$A$18:$L$18, 0),FALSE), 'E2 Allocators'!$B$15:$W$358, MATCH(O$17, 'E2 Allocators'!$B$15:$W$15, 0),FALSE)), 0, VLOOKUP(VLOOKUP($A613, 'E4 TB Allocation Details'!$A$18:$L$214, MATCH("Demand ID", 'E4 TB Allocation Details'!$A$18:$L$18, 0),FALSE), 'E2 Allocators'!$B$15:$W$358, MATCH(O$17, 'E2 Allocators'!$B$15:$W$15, 0),FALSE))</f>
        <v>0</v>
      </c>
      <c r="P613" s="1128">
        <f>IF(ISERROR(VLOOKUP(VLOOKUP($A613, 'E4 TB Allocation Details'!$A$18:$L$214, MATCH("Demand ID", 'E4 TB Allocation Details'!$A$18:$L$18, 0),FALSE), 'E2 Allocators'!$B$15:$W$358, MATCH(P$17, 'E2 Allocators'!$B$15:$W$15, 0),FALSE)), 0, VLOOKUP(VLOOKUP($A613, 'E4 TB Allocation Details'!$A$18:$L$214, MATCH("Demand ID", 'E4 TB Allocation Details'!$A$18:$L$18, 0),FALSE), 'E2 Allocators'!$B$15:$W$358, MATCH(P$17, 'E2 Allocators'!$B$15:$W$15, 0),FALSE))</f>
        <v>0</v>
      </c>
      <c r="Q613" s="1128">
        <f>IF(ISERROR(VLOOKUP(VLOOKUP($A613, 'E4 TB Allocation Details'!$A$18:$L$214, MATCH("Demand ID", 'E4 TB Allocation Details'!$A$18:$L$18, 0),FALSE), 'E2 Allocators'!$B$15:$W$358, MATCH(Q$17, 'E2 Allocators'!$B$15:$W$15, 0),FALSE)), 0, VLOOKUP(VLOOKUP($A613, 'E4 TB Allocation Details'!$A$18:$L$214, MATCH("Demand ID", 'E4 TB Allocation Details'!$A$18:$L$18, 0),FALSE), 'E2 Allocators'!$B$15:$W$358, MATCH(Q$17, 'E2 Allocators'!$B$15:$W$15, 0),FALSE))</f>
        <v>0</v>
      </c>
      <c r="R613" s="1128">
        <f>IF(ISERROR(VLOOKUP(VLOOKUP($A613, 'E4 TB Allocation Details'!$A$18:$L$214, MATCH("Demand ID", 'E4 TB Allocation Details'!$A$18:$L$18, 0),FALSE), 'E2 Allocators'!$B$15:$W$358, MATCH(R$17, 'E2 Allocators'!$B$15:$W$15, 0),FALSE)), 0, VLOOKUP(VLOOKUP($A613, 'E4 TB Allocation Details'!$A$18:$L$214, MATCH("Demand ID", 'E4 TB Allocation Details'!$A$18:$L$18, 0),FALSE), 'E2 Allocators'!$B$15:$W$358, MATCH(R$17, 'E2 Allocators'!$B$15:$W$15, 0),FALSE))</f>
        <v>0</v>
      </c>
      <c r="S613" s="1128">
        <f>IF(ISERROR(VLOOKUP(VLOOKUP($A613, 'E4 TB Allocation Details'!$A$18:$L$214, MATCH("Demand ID", 'E4 TB Allocation Details'!$A$18:$L$18, 0),FALSE), 'E2 Allocators'!$B$15:$W$358, MATCH(S$17, 'E2 Allocators'!$B$15:$W$15, 0),FALSE)), 0, VLOOKUP(VLOOKUP($A613, 'E4 TB Allocation Details'!$A$18:$L$214, MATCH("Demand ID", 'E4 TB Allocation Details'!$A$18:$L$18, 0),FALSE), 'E2 Allocators'!$B$15:$W$358, MATCH(S$17, 'E2 Allocators'!$B$15:$W$15, 0),FALSE))</f>
        <v>0</v>
      </c>
      <c r="T613" s="1128">
        <f>IF(ISERROR(VLOOKUP(VLOOKUP($A613, 'E4 TB Allocation Details'!$A$18:$L$214, MATCH("Demand ID", 'E4 TB Allocation Details'!$A$18:$L$18, 0),FALSE), 'E2 Allocators'!$B$15:$W$358, MATCH(T$17, 'E2 Allocators'!$B$15:$W$15, 0),FALSE)), 0, VLOOKUP(VLOOKUP($A613, 'E4 TB Allocation Details'!$A$18:$L$214, MATCH("Demand ID", 'E4 TB Allocation Details'!$A$18:$L$18, 0),FALSE), 'E2 Allocators'!$B$15:$W$358, MATCH(T$17, 'E2 Allocators'!$B$15:$W$15, 0),FALSE))</f>
        <v>0</v>
      </c>
      <c r="U613" s="1128">
        <f>IF(ISERROR(VLOOKUP(VLOOKUP($A613, 'E4 TB Allocation Details'!$A$18:$L$214, MATCH("Demand ID", 'E4 TB Allocation Details'!$A$18:$L$18, 0),FALSE), 'E2 Allocators'!$B$15:$W$358, MATCH(U$17, 'E2 Allocators'!$B$15:$W$15, 0),FALSE)), 0, VLOOKUP(VLOOKUP($A613, 'E4 TB Allocation Details'!$A$18:$L$214, MATCH("Demand ID", 'E4 TB Allocation Details'!$A$18:$L$18, 0),FALSE), 'E2 Allocators'!$B$15:$W$358, MATCH(U$17, 'E2 Allocators'!$B$15:$W$15, 0),FALSE))</f>
        <v>0</v>
      </c>
      <c r="V613" s="1128">
        <f>IF(ISERROR(VLOOKUP(VLOOKUP($A613, 'E4 TB Allocation Details'!$A$18:$L$214, MATCH("Demand ID", 'E4 TB Allocation Details'!$A$18:$L$18, 0),FALSE), 'E2 Allocators'!$B$15:$W$358, MATCH(V$17, 'E2 Allocators'!$B$15:$W$15, 0),FALSE)), 0, VLOOKUP(VLOOKUP($A613, 'E4 TB Allocation Details'!$A$18:$L$214, MATCH("Demand ID", 'E4 TB Allocation Details'!$A$18:$L$18, 0),FALSE), 'E2 Allocators'!$B$15:$W$358, MATCH(V$17, 'E2 Allocators'!$B$15:$W$15, 0),FALSE))</f>
        <v>0</v>
      </c>
      <c r="W613" s="1128">
        <f>IF(ISERROR(VLOOKUP(VLOOKUP($A613, 'E4 TB Allocation Details'!$A$18:$L$214, MATCH("Demand ID", 'E4 TB Allocation Details'!$A$18:$L$18, 0),FALSE), 'E2 Allocators'!$B$15:$W$358, MATCH(W$17, 'E2 Allocators'!$B$15:$W$15, 0),FALSE)), 0, VLOOKUP(VLOOKUP($A613, 'E4 TB Allocation Details'!$A$18:$L$214, MATCH("Demand ID", 'E4 TB Allocation Details'!$A$18:$L$18, 0),FALSE), 'E2 Allocators'!$B$15:$W$358, MATCH(W$17, 'E2 Allocators'!$B$15:$W$15, 0),FALSE))</f>
        <v>0</v>
      </c>
      <c r="X613" s="1128">
        <f>IF(ISERROR(VLOOKUP(VLOOKUP($A613, 'E4 TB Allocation Details'!$A$18:$L$214, MATCH("Demand ID", 'E4 TB Allocation Details'!$A$18:$L$18, 0),FALSE), 'E2 Allocators'!$B$15:$W$358, MATCH(X$17, 'E2 Allocators'!$B$15:$W$15, 0),FALSE)), 0, VLOOKUP(VLOOKUP($A613, 'E4 TB Allocation Details'!$A$18:$L$214, MATCH("Demand ID", 'E4 TB Allocation Details'!$A$18:$L$18, 0),FALSE), 'E2 Allocators'!$B$15:$W$358, MATCH(X$17, 'E2 Allocators'!$B$15:$W$15, 0),FALSE))</f>
        <v>0</v>
      </c>
      <c r="Y613" s="1128">
        <f>IF(ISERROR(VLOOKUP(VLOOKUP($A613, 'E4 TB Allocation Details'!$A$18:$L$214, MATCH("Demand ID", 'E4 TB Allocation Details'!$A$18:$L$18, 0),FALSE), 'E2 Allocators'!$B$15:$W$358, MATCH(Y$17, 'E2 Allocators'!$B$15:$W$15, 0),FALSE)), 0, VLOOKUP(VLOOKUP($A613, 'E4 TB Allocation Details'!$A$18:$L$214, MATCH("Demand ID", 'E4 TB Allocation Details'!$A$18:$L$18, 0),FALSE), 'E2 Allocators'!$B$15:$W$358, MATCH(Y$17, 'E2 Allocators'!$B$15:$W$15, 0),FALSE))</f>
        <v>0</v>
      </c>
      <c r="Z613" s="1128">
        <f>IF(ISERROR(VLOOKUP(VLOOKUP($A613, 'E4 TB Allocation Details'!$A$18:$L$214, MATCH("Demand ID", 'E4 TB Allocation Details'!$A$18:$L$18, 0),FALSE), 'E2 Allocators'!$B$15:$W$358, MATCH(Z$17, 'E2 Allocators'!$B$15:$W$15, 0),FALSE)), 0, VLOOKUP(VLOOKUP($A613, 'E4 TB Allocation Details'!$A$18:$L$214, MATCH("Demand ID", 'E4 TB Allocation Details'!$A$18:$L$18, 0),FALSE), 'E2 Allocators'!$B$15:$W$358, MATCH(Z$17, 'E2 Allocators'!$B$15:$W$15, 0),FALSE))</f>
        <v>0</v>
      </c>
      <c r="AA613" s="1133">
        <f t="shared" si="901"/>
        <v>0</v>
      </c>
      <c r="AB613" s="1128">
        <f>IF(ISERROR(VLOOKUP(VLOOKUP($A613, 'E4 TB Allocation Details'!$A$18:$L$214, MATCH("Customer ID", 'E4 TB Allocation Details'!$A$18:$L$18, 0),FALSE), 'E2 Allocators'!$B$15:$W$358, MATCH(AB$17, 'E2 Allocators'!$B$15:$W$15, 0),FALSE)), 0, VLOOKUP(VLOOKUP($A613, 'E4 TB Allocation Details'!$A$18:$L$214, MATCH("Customer ID", 'E4 TB Allocation Details'!$A$18:$L$18, 0),FALSE), 'E2 Allocators'!$B$15:$W$358, MATCH(AB$17, 'E2 Allocators'!$B$15:$W$15, 0),FALSE))</f>
        <v>0</v>
      </c>
      <c r="AC613" s="1128">
        <f>IF(ISERROR(VLOOKUP(VLOOKUP($A613, 'E4 TB Allocation Details'!$A$18:$L$214, MATCH("Customer ID", 'E4 TB Allocation Details'!$A$18:$L$18, 0),FALSE), 'E2 Allocators'!$B$15:$W$358, MATCH(AC$17, 'E2 Allocators'!$B$15:$W$15, 0),FALSE)), 0, VLOOKUP(VLOOKUP($A613, 'E4 TB Allocation Details'!$A$18:$L$214, MATCH("Customer ID", 'E4 TB Allocation Details'!$A$18:$L$18, 0),FALSE), 'E2 Allocators'!$B$15:$W$358, MATCH(AC$17, 'E2 Allocators'!$B$15:$W$15, 0),FALSE))</f>
        <v>0</v>
      </c>
      <c r="AD613" s="1128">
        <f>IF(ISERROR(VLOOKUP(VLOOKUP($A613, 'E4 TB Allocation Details'!$A$18:$L$214, MATCH("Customer ID", 'E4 TB Allocation Details'!$A$18:$L$18, 0),FALSE), 'E2 Allocators'!$B$15:$W$358, MATCH(AD$17, 'E2 Allocators'!$B$15:$W$15, 0),FALSE)), 0, VLOOKUP(VLOOKUP($A613, 'E4 TB Allocation Details'!$A$18:$L$214, MATCH("Customer ID", 'E4 TB Allocation Details'!$A$18:$L$18, 0),FALSE), 'E2 Allocators'!$B$15:$W$358, MATCH(AD$17, 'E2 Allocators'!$B$15:$W$15, 0),FALSE))</f>
        <v>0</v>
      </c>
      <c r="AE613" s="1128">
        <f>IF(ISERROR(VLOOKUP(VLOOKUP($A613, 'E4 TB Allocation Details'!$A$18:$L$214, MATCH("Customer ID", 'E4 TB Allocation Details'!$A$18:$L$18, 0),FALSE), 'E2 Allocators'!$B$15:$W$358, MATCH(AE$17, 'E2 Allocators'!$B$15:$W$15, 0),FALSE)), 0, VLOOKUP(VLOOKUP($A613, 'E4 TB Allocation Details'!$A$18:$L$214, MATCH("Customer ID", 'E4 TB Allocation Details'!$A$18:$L$18, 0),FALSE), 'E2 Allocators'!$B$15:$W$358, MATCH(AE$17, 'E2 Allocators'!$B$15:$W$15, 0),FALSE))</f>
        <v>0</v>
      </c>
      <c r="AF613" s="1128">
        <f>IF(ISERROR(VLOOKUP(VLOOKUP($A613, 'E4 TB Allocation Details'!$A$18:$L$214, MATCH("Customer ID", 'E4 TB Allocation Details'!$A$18:$L$18, 0),FALSE), 'E2 Allocators'!$B$15:$W$358, MATCH(AF$17, 'E2 Allocators'!$B$15:$W$15, 0),FALSE)), 0, VLOOKUP(VLOOKUP($A613, 'E4 TB Allocation Details'!$A$18:$L$214, MATCH("Customer ID", 'E4 TB Allocation Details'!$A$18:$L$18, 0),FALSE), 'E2 Allocators'!$B$15:$W$358, MATCH(AF$17, 'E2 Allocators'!$B$15:$W$15, 0),FALSE))</f>
        <v>0</v>
      </c>
      <c r="AG613" s="1128">
        <f>IF(ISERROR(VLOOKUP(VLOOKUP($A613, 'E4 TB Allocation Details'!$A$18:$L$214, MATCH("Customer ID", 'E4 TB Allocation Details'!$A$18:$L$18, 0),FALSE), 'E2 Allocators'!$B$15:$W$358, MATCH(AG$17, 'E2 Allocators'!$B$15:$W$15, 0),FALSE)), 0, VLOOKUP(VLOOKUP($A613, 'E4 TB Allocation Details'!$A$18:$L$214, MATCH("Customer ID", 'E4 TB Allocation Details'!$A$18:$L$18, 0),FALSE), 'E2 Allocators'!$B$15:$W$358, MATCH(AG$17, 'E2 Allocators'!$B$15:$W$15, 0),FALSE))</f>
        <v>0</v>
      </c>
      <c r="AH613" s="1128">
        <f>IF(ISERROR(VLOOKUP(VLOOKUP($A613, 'E4 TB Allocation Details'!$A$18:$L$214, MATCH("Customer ID", 'E4 TB Allocation Details'!$A$18:$L$18, 0),FALSE), 'E2 Allocators'!$B$15:$W$358, MATCH(AH$17, 'E2 Allocators'!$B$15:$W$15, 0),FALSE)), 0, VLOOKUP(VLOOKUP($A613, 'E4 TB Allocation Details'!$A$18:$L$214, MATCH("Customer ID", 'E4 TB Allocation Details'!$A$18:$L$18, 0),FALSE), 'E2 Allocators'!$B$15:$W$358, MATCH(AH$17, 'E2 Allocators'!$B$15:$W$15, 0),FALSE))</f>
        <v>0</v>
      </c>
      <c r="AI613" s="1128">
        <f>IF(ISERROR(VLOOKUP(VLOOKUP($A613, 'E4 TB Allocation Details'!$A$18:$L$214, MATCH("Customer ID", 'E4 TB Allocation Details'!$A$18:$L$18, 0),FALSE), 'E2 Allocators'!$B$15:$W$358, MATCH(AI$17, 'E2 Allocators'!$B$15:$W$15, 0),FALSE)), 0, VLOOKUP(VLOOKUP($A613, 'E4 TB Allocation Details'!$A$18:$L$214, MATCH("Customer ID", 'E4 TB Allocation Details'!$A$18:$L$18, 0),FALSE), 'E2 Allocators'!$B$15:$W$358, MATCH(AI$17, 'E2 Allocators'!$B$15:$W$15, 0),FALSE))</f>
        <v>0</v>
      </c>
      <c r="AJ613" s="1128">
        <f>IF(ISERROR(VLOOKUP(VLOOKUP($A613, 'E4 TB Allocation Details'!$A$18:$L$214, MATCH("Customer ID", 'E4 TB Allocation Details'!$A$18:$L$18, 0),FALSE), 'E2 Allocators'!$B$15:$W$358, MATCH(AJ$17, 'E2 Allocators'!$B$15:$W$15, 0),FALSE)), 0, VLOOKUP(VLOOKUP($A613, 'E4 TB Allocation Details'!$A$18:$L$214, MATCH("Customer ID", 'E4 TB Allocation Details'!$A$18:$L$18, 0),FALSE), 'E2 Allocators'!$B$15:$W$358, MATCH(AJ$17, 'E2 Allocators'!$B$15:$W$15, 0),FALSE))</f>
        <v>0</v>
      </c>
      <c r="AK613" s="1128">
        <f>IF(ISERROR(VLOOKUP(VLOOKUP($A613, 'E4 TB Allocation Details'!$A$18:$L$214, MATCH("Customer ID", 'E4 TB Allocation Details'!$A$18:$L$18, 0),FALSE), 'E2 Allocators'!$B$15:$W$358, MATCH(AK$17, 'E2 Allocators'!$B$15:$W$15, 0),FALSE)), 0, VLOOKUP(VLOOKUP($A613, 'E4 TB Allocation Details'!$A$18:$L$214, MATCH("Customer ID", 'E4 TB Allocation Details'!$A$18:$L$18, 0),FALSE), 'E2 Allocators'!$B$15:$W$358, MATCH(AK$17, 'E2 Allocators'!$B$15:$W$15, 0),FALSE))</f>
        <v>0</v>
      </c>
      <c r="AL613" s="1128">
        <f>IF(ISERROR(VLOOKUP(VLOOKUP($A613, 'E4 TB Allocation Details'!$A$18:$L$214, MATCH("Customer ID", 'E4 TB Allocation Details'!$A$18:$L$18, 0),FALSE), 'E2 Allocators'!$B$15:$W$358, MATCH(AL$17, 'E2 Allocators'!$B$15:$W$15, 0),FALSE)), 0, VLOOKUP(VLOOKUP($A613, 'E4 TB Allocation Details'!$A$18:$L$214, MATCH("Customer ID", 'E4 TB Allocation Details'!$A$18:$L$18, 0),FALSE), 'E2 Allocators'!$B$15:$W$358, MATCH(AL$17, 'E2 Allocators'!$B$15:$W$15, 0),FALSE))</f>
        <v>0</v>
      </c>
      <c r="AM613" s="1128">
        <f>IF(ISERROR(VLOOKUP(VLOOKUP($A613, 'E4 TB Allocation Details'!$A$18:$L$214, MATCH("Customer ID", 'E4 TB Allocation Details'!$A$18:$L$18, 0),FALSE), 'E2 Allocators'!$B$15:$W$358, MATCH(AM$17, 'E2 Allocators'!$B$15:$W$15, 0),FALSE)), 0, VLOOKUP(VLOOKUP($A613, 'E4 TB Allocation Details'!$A$18:$L$214, MATCH("Customer ID", 'E4 TB Allocation Details'!$A$18:$L$18, 0),FALSE), 'E2 Allocators'!$B$15:$W$358, MATCH(AM$17, 'E2 Allocators'!$B$15:$W$15, 0),FALSE))</f>
        <v>0</v>
      </c>
      <c r="AN613" s="1128">
        <f>IF(ISERROR(VLOOKUP(VLOOKUP($A613, 'E4 TB Allocation Details'!$A$18:$L$214, MATCH("Customer ID", 'E4 TB Allocation Details'!$A$18:$L$18, 0),FALSE), 'E2 Allocators'!$B$15:$W$358, MATCH(AN$17, 'E2 Allocators'!$B$15:$W$15, 0),FALSE)), 0, VLOOKUP(VLOOKUP($A613, 'E4 TB Allocation Details'!$A$18:$L$214, MATCH("Customer ID", 'E4 TB Allocation Details'!$A$18:$L$18, 0),FALSE), 'E2 Allocators'!$B$15:$W$358, MATCH(AN$17, 'E2 Allocators'!$B$15:$W$15, 0),FALSE))</f>
        <v>0</v>
      </c>
      <c r="AO613" s="1128">
        <f>IF(ISERROR(VLOOKUP(VLOOKUP($A613, 'E4 TB Allocation Details'!$A$18:$L$214, MATCH("Customer ID", 'E4 TB Allocation Details'!$A$18:$L$18, 0),FALSE), 'E2 Allocators'!$B$15:$W$358, MATCH(AO$17, 'E2 Allocators'!$B$15:$W$15, 0),FALSE)), 0, VLOOKUP(VLOOKUP($A613, 'E4 TB Allocation Details'!$A$18:$L$214, MATCH("Customer ID", 'E4 TB Allocation Details'!$A$18:$L$18, 0),FALSE), 'E2 Allocators'!$B$15:$W$358, MATCH(AO$17, 'E2 Allocators'!$B$15:$W$15, 0),FALSE))</f>
        <v>0</v>
      </c>
      <c r="AP613" s="1128">
        <f>IF(ISERROR(VLOOKUP(VLOOKUP($A613, 'E4 TB Allocation Details'!$A$18:$L$214, MATCH("Customer ID", 'E4 TB Allocation Details'!$A$18:$L$18, 0),FALSE), 'E2 Allocators'!$B$15:$W$358, MATCH(AP$17, 'E2 Allocators'!$B$15:$W$15, 0),FALSE)), 0, VLOOKUP(VLOOKUP($A613, 'E4 TB Allocation Details'!$A$18:$L$214, MATCH("Customer ID", 'E4 TB Allocation Details'!$A$18:$L$18, 0),FALSE), 'E2 Allocators'!$B$15:$W$358, MATCH(AP$17, 'E2 Allocators'!$B$15:$W$15, 0),FALSE))</f>
        <v>0</v>
      </c>
      <c r="AQ613" s="1128">
        <f>IF(ISERROR(VLOOKUP(VLOOKUP($A613, 'E4 TB Allocation Details'!$A$18:$L$214, MATCH("Customer ID", 'E4 TB Allocation Details'!$A$18:$L$18, 0),FALSE), 'E2 Allocators'!$B$15:$W$358, MATCH(AQ$17, 'E2 Allocators'!$B$15:$W$15, 0),FALSE)), 0, VLOOKUP(VLOOKUP($A613, 'E4 TB Allocation Details'!$A$18:$L$214, MATCH("Customer ID", 'E4 TB Allocation Details'!$A$18:$L$18, 0),FALSE), 'E2 Allocators'!$B$15:$W$358, MATCH(AQ$17, 'E2 Allocators'!$B$15:$W$15, 0),FALSE))</f>
        <v>0</v>
      </c>
      <c r="AR613" s="1128">
        <f>IF(ISERROR(VLOOKUP(VLOOKUP($A613, 'E4 TB Allocation Details'!$A$18:$L$214, MATCH("Customer ID", 'E4 TB Allocation Details'!$A$18:$L$18, 0),FALSE), 'E2 Allocators'!$B$15:$W$358, MATCH(AR$17, 'E2 Allocators'!$B$15:$W$15, 0),FALSE)), 0, VLOOKUP(VLOOKUP($A613, 'E4 TB Allocation Details'!$A$18:$L$214, MATCH("Customer ID", 'E4 TB Allocation Details'!$A$18:$L$18, 0),FALSE), 'E2 Allocators'!$B$15:$W$358, MATCH(AR$17, 'E2 Allocators'!$B$15:$W$15, 0),FALSE))</f>
        <v>0</v>
      </c>
      <c r="AS613" s="1128">
        <f>IF(ISERROR(VLOOKUP(VLOOKUP($A613, 'E4 TB Allocation Details'!$A$18:$L$214, MATCH("Customer ID", 'E4 TB Allocation Details'!$A$18:$L$18, 0),FALSE), 'E2 Allocators'!$B$15:$W$358, MATCH(AS$17, 'E2 Allocators'!$B$15:$W$15, 0),FALSE)), 0, VLOOKUP(VLOOKUP($A613, 'E4 TB Allocation Details'!$A$18:$L$214, MATCH("Customer ID", 'E4 TB Allocation Details'!$A$18:$L$18, 0),FALSE), 'E2 Allocators'!$B$15:$W$358, MATCH(AS$17, 'E2 Allocators'!$B$15:$W$15, 0),FALSE))</f>
        <v>0</v>
      </c>
      <c r="AT613" s="1128">
        <f>IF(ISERROR(VLOOKUP(VLOOKUP($A613, 'E4 TB Allocation Details'!$A$18:$L$214, MATCH("Customer ID", 'E4 TB Allocation Details'!$A$18:$L$18, 0),FALSE), 'E2 Allocators'!$B$15:$W$358, MATCH(AT$17, 'E2 Allocators'!$B$15:$W$15, 0),FALSE)), 0, VLOOKUP(VLOOKUP($A613, 'E4 TB Allocation Details'!$A$18:$L$214, MATCH("Customer ID", 'E4 TB Allocation Details'!$A$18:$L$18, 0),FALSE), 'E2 Allocators'!$B$15:$W$358, MATCH(AT$17, 'E2 Allocators'!$B$15:$W$15, 0),FALSE))</f>
        <v>0</v>
      </c>
      <c r="AU613" s="1128">
        <f>IF(ISERROR(VLOOKUP(VLOOKUP($A613, 'E4 TB Allocation Details'!$A$18:$L$214, MATCH("Customer ID", 'E4 TB Allocation Details'!$A$18:$L$18, 0),FALSE), 'E2 Allocators'!$B$15:$W$358, MATCH(AU$17, 'E2 Allocators'!$B$15:$W$15, 0),FALSE)), 0, VLOOKUP(VLOOKUP($A613, 'E4 TB Allocation Details'!$A$18:$L$214, MATCH("Customer ID", 'E4 TB Allocation Details'!$A$18:$L$18, 0),FALSE), 'E2 Allocators'!$B$15:$W$358, MATCH(AU$17, 'E2 Allocators'!$B$15:$W$15, 0),FALSE))</f>
        <v>0</v>
      </c>
      <c r="AV613" s="1133">
        <f t="shared" si="902"/>
        <v>0</v>
      </c>
      <c r="AW613" s="1130"/>
      <c r="AX613" s="1130"/>
      <c r="AY613" s="1130"/>
      <c r="AZ613" s="1130"/>
      <c r="BA613" s="1130"/>
      <c r="BB613" s="1130"/>
      <c r="BC613" s="1130"/>
      <c r="BD613" s="1130"/>
      <c r="BE613" s="1130"/>
      <c r="BF613" s="1130"/>
      <c r="BG613" s="1130"/>
      <c r="BH613" s="1130"/>
      <c r="BI613" s="1130"/>
      <c r="BJ613" s="1130"/>
      <c r="BK613" s="1130"/>
      <c r="BL613" s="1130"/>
      <c r="BM613" s="1130"/>
      <c r="BN613" s="1130"/>
      <c r="BO613" s="1130"/>
      <c r="BP613" s="1130"/>
      <c r="BQ613" s="1131"/>
    </row>
    <row r="614" spans="1:69" s="208" customFormat="1" ht="25.5" x14ac:dyDescent="0.2">
      <c r="A614" s="1132" t="s">
        <v>825</v>
      </c>
      <c r="B614" s="1125" t="s">
        <v>367</v>
      </c>
      <c r="C614" s="1126">
        <v>1</v>
      </c>
      <c r="D614" s="1127">
        <f t="shared" si="899"/>
        <v>1</v>
      </c>
      <c r="E614" s="1127">
        <f>VLOOKUP($A614,'E1 Categorization'!$A$35:$E$116,5,FALSE)</f>
        <v>0</v>
      </c>
      <c r="F614" s="1127">
        <f t="shared" si="900"/>
        <v>1</v>
      </c>
      <c r="G614" s="1128">
        <f>IF(ISERROR(VLOOKUP(VLOOKUP($A614, 'E4 TB Allocation Details'!$A$18:$L$214, MATCH("Demand ID", 'E4 TB Allocation Details'!$A$18:$L$18, 0),FALSE), 'E2 Allocators'!$B$15:$W$358, MATCH(G$17, 'E2 Allocators'!$B$15:$W$15, 0),FALSE)), 0, VLOOKUP(VLOOKUP($A614, 'E4 TB Allocation Details'!$A$18:$L$214, MATCH("Demand ID", 'E4 TB Allocation Details'!$A$18:$L$18, 0),FALSE), 'E2 Allocators'!$B$15:$W$358, MATCH(G$17, 'E2 Allocators'!$B$15:$W$15, 0),FALSE))</f>
        <v>0.52282533389340868</v>
      </c>
      <c r="H614" s="1128">
        <f>IF(ISERROR(VLOOKUP(VLOOKUP($A614, 'E4 TB Allocation Details'!$A$18:$L$214, MATCH("Demand ID", 'E4 TB Allocation Details'!$A$18:$L$18, 0),FALSE), 'E2 Allocators'!$B$15:$W$358, MATCH(H$17, 'E2 Allocators'!$B$15:$W$15, 0),FALSE)), 0, VLOOKUP(VLOOKUP($A614, 'E4 TB Allocation Details'!$A$18:$L$214, MATCH("Demand ID", 'E4 TB Allocation Details'!$A$18:$L$18, 0),FALSE), 'E2 Allocators'!$B$15:$W$358, MATCH(H$17, 'E2 Allocators'!$B$15:$W$15, 0),FALSE))</f>
        <v>0.1498405492668726</v>
      </c>
      <c r="I614" s="1128">
        <f>IF(ISERROR(VLOOKUP(VLOOKUP($A614, 'E4 TB Allocation Details'!$A$18:$L$214, MATCH("Demand ID", 'E4 TB Allocation Details'!$A$18:$L$18, 0),FALSE), 'E2 Allocators'!$B$15:$W$358, MATCH(I$17, 'E2 Allocators'!$B$15:$W$15, 0),FALSE)), 0, VLOOKUP(VLOOKUP($A614, 'E4 TB Allocation Details'!$A$18:$L$214, MATCH("Demand ID", 'E4 TB Allocation Details'!$A$18:$L$18, 0),FALSE), 'E2 Allocators'!$B$15:$W$358, MATCH(I$17, 'E2 Allocators'!$B$15:$W$15, 0),FALSE))</f>
        <v>0.31506465267518041</v>
      </c>
      <c r="J614" s="1128">
        <f>IF(ISERROR(VLOOKUP(VLOOKUP($A614, 'E4 TB Allocation Details'!$A$18:$L$214, MATCH("Demand ID", 'E4 TB Allocation Details'!$A$18:$L$18, 0),FALSE), 'E2 Allocators'!$B$15:$W$358, MATCH(J$17, 'E2 Allocators'!$B$15:$W$15, 0),FALSE)), 0, VLOOKUP(VLOOKUP($A614, 'E4 TB Allocation Details'!$A$18:$L$214, MATCH("Demand ID", 'E4 TB Allocation Details'!$A$18:$L$18, 0),FALSE), 'E2 Allocators'!$B$15:$W$358, MATCH(J$17, 'E2 Allocators'!$B$15:$W$15, 0),FALSE))</f>
        <v>0</v>
      </c>
      <c r="K614" s="1128">
        <f>IF(ISERROR(VLOOKUP(VLOOKUP($A614, 'E4 TB Allocation Details'!$A$18:$L$214, MATCH("Demand ID", 'E4 TB Allocation Details'!$A$18:$L$18, 0),FALSE), 'E2 Allocators'!$B$15:$W$358, MATCH(K$17, 'E2 Allocators'!$B$15:$W$15, 0),FALSE)), 0, VLOOKUP(VLOOKUP($A614, 'E4 TB Allocation Details'!$A$18:$L$214, MATCH("Demand ID", 'E4 TB Allocation Details'!$A$18:$L$18, 0),FALSE), 'E2 Allocators'!$B$15:$W$358, MATCH(K$17, 'E2 Allocators'!$B$15:$W$15, 0),FALSE))</f>
        <v>0</v>
      </c>
      <c r="L614" s="1128">
        <f>IF(ISERROR(VLOOKUP(VLOOKUP($A614, 'E4 TB Allocation Details'!$A$18:$L$214, MATCH("Demand ID", 'E4 TB Allocation Details'!$A$18:$L$18, 0),FALSE), 'E2 Allocators'!$B$15:$W$358, MATCH(L$17, 'E2 Allocators'!$B$15:$W$15, 0),FALSE)), 0, VLOOKUP(VLOOKUP($A614, 'E4 TB Allocation Details'!$A$18:$L$214, MATCH("Demand ID", 'E4 TB Allocation Details'!$A$18:$L$18, 0),FALSE), 'E2 Allocators'!$B$15:$W$358, MATCH(L$17, 'E2 Allocators'!$B$15:$W$15, 0),FALSE))</f>
        <v>0</v>
      </c>
      <c r="M614" s="1128">
        <f>IF(ISERROR(VLOOKUP(VLOOKUP($A614, 'E4 TB Allocation Details'!$A$18:$L$214, MATCH("Demand ID", 'E4 TB Allocation Details'!$A$18:$L$18, 0),FALSE), 'E2 Allocators'!$B$15:$W$358, MATCH(M$17, 'E2 Allocators'!$B$15:$W$15, 0),FALSE)), 0, VLOOKUP(VLOOKUP($A614, 'E4 TB Allocation Details'!$A$18:$L$214, MATCH("Demand ID", 'E4 TB Allocation Details'!$A$18:$L$18, 0),FALSE), 'E2 Allocators'!$B$15:$W$358, MATCH(M$17, 'E2 Allocators'!$B$15:$W$15, 0),FALSE))</f>
        <v>1.0924689554858683E-2</v>
      </c>
      <c r="N614" s="1128">
        <f>IF(ISERROR(VLOOKUP(VLOOKUP($A614, 'E4 TB Allocation Details'!$A$18:$L$214, MATCH("Demand ID", 'E4 TB Allocation Details'!$A$18:$L$18, 0),FALSE), 'E2 Allocators'!$B$15:$W$358, MATCH(N$17, 'E2 Allocators'!$B$15:$W$15, 0),FALSE)), 0, VLOOKUP(VLOOKUP($A614, 'E4 TB Allocation Details'!$A$18:$L$214, MATCH("Demand ID", 'E4 TB Allocation Details'!$A$18:$L$18, 0),FALSE), 'E2 Allocators'!$B$15:$W$358, MATCH(N$17, 'E2 Allocators'!$B$15:$W$15, 0),FALSE))</f>
        <v>5.3696647729853961E-4</v>
      </c>
      <c r="O614" s="1128">
        <f>IF(ISERROR(VLOOKUP(VLOOKUP($A614, 'E4 TB Allocation Details'!$A$18:$L$214, MATCH("Demand ID", 'E4 TB Allocation Details'!$A$18:$L$18, 0),FALSE), 'E2 Allocators'!$B$15:$W$358, MATCH(O$17, 'E2 Allocators'!$B$15:$W$15, 0),FALSE)), 0, VLOOKUP(VLOOKUP($A614, 'E4 TB Allocation Details'!$A$18:$L$214, MATCH("Demand ID", 'E4 TB Allocation Details'!$A$18:$L$18, 0),FALSE), 'E2 Allocators'!$B$15:$W$358, MATCH(O$17, 'E2 Allocators'!$B$15:$W$15, 0),FALSE))</f>
        <v>8.0780813238105179E-4</v>
      </c>
      <c r="P614" s="1128">
        <f>IF(ISERROR(VLOOKUP(VLOOKUP($A614, 'E4 TB Allocation Details'!$A$18:$L$214, MATCH("Demand ID", 'E4 TB Allocation Details'!$A$18:$L$18, 0),FALSE), 'E2 Allocators'!$B$15:$W$358, MATCH(P$17, 'E2 Allocators'!$B$15:$W$15, 0),FALSE)), 0, VLOOKUP(VLOOKUP($A614, 'E4 TB Allocation Details'!$A$18:$L$214, MATCH("Demand ID", 'E4 TB Allocation Details'!$A$18:$L$18, 0),FALSE), 'E2 Allocators'!$B$15:$W$358, MATCH(P$17, 'E2 Allocators'!$B$15:$W$15, 0),FALSE))</f>
        <v>0</v>
      </c>
      <c r="Q614" s="1128">
        <f>IF(ISERROR(VLOOKUP(VLOOKUP($A614, 'E4 TB Allocation Details'!$A$18:$L$214, MATCH("Demand ID", 'E4 TB Allocation Details'!$A$18:$L$18, 0),FALSE), 'E2 Allocators'!$B$15:$W$358, MATCH(Q$17, 'E2 Allocators'!$B$15:$W$15, 0),FALSE)), 0, VLOOKUP(VLOOKUP($A614, 'E4 TB Allocation Details'!$A$18:$L$214, MATCH("Demand ID", 'E4 TB Allocation Details'!$A$18:$L$18, 0),FALSE), 'E2 Allocators'!$B$15:$W$358, MATCH(Q$17, 'E2 Allocators'!$B$15:$W$15, 0),FALSE))</f>
        <v>0</v>
      </c>
      <c r="R614" s="1128">
        <f>IF(ISERROR(VLOOKUP(VLOOKUP($A614, 'E4 TB Allocation Details'!$A$18:$L$214, MATCH("Demand ID", 'E4 TB Allocation Details'!$A$18:$L$18, 0),FALSE), 'E2 Allocators'!$B$15:$W$358, MATCH(R$17, 'E2 Allocators'!$B$15:$W$15, 0),FALSE)), 0, VLOOKUP(VLOOKUP($A614, 'E4 TB Allocation Details'!$A$18:$L$214, MATCH("Demand ID", 'E4 TB Allocation Details'!$A$18:$L$18, 0),FALSE), 'E2 Allocators'!$B$15:$W$358, MATCH(R$17, 'E2 Allocators'!$B$15:$W$15, 0),FALSE))</f>
        <v>0</v>
      </c>
      <c r="S614" s="1128">
        <f>IF(ISERROR(VLOOKUP(VLOOKUP($A614, 'E4 TB Allocation Details'!$A$18:$L$214, MATCH("Demand ID", 'E4 TB Allocation Details'!$A$18:$L$18, 0),FALSE), 'E2 Allocators'!$B$15:$W$358, MATCH(S$17, 'E2 Allocators'!$B$15:$W$15, 0),FALSE)), 0, VLOOKUP(VLOOKUP($A614, 'E4 TB Allocation Details'!$A$18:$L$214, MATCH("Demand ID", 'E4 TB Allocation Details'!$A$18:$L$18, 0),FALSE), 'E2 Allocators'!$B$15:$W$358, MATCH(S$17, 'E2 Allocators'!$B$15:$W$15, 0),FALSE))</f>
        <v>0</v>
      </c>
      <c r="T614" s="1128">
        <f>IF(ISERROR(VLOOKUP(VLOOKUP($A614, 'E4 TB Allocation Details'!$A$18:$L$214, MATCH("Demand ID", 'E4 TB Allocation Details'!$A$18:$L$18, 0),FALSE), 'E2 Allocators'!$B$15:$W$358, MATCH(T$17, 'E2 Allocators'!$B$15:$W$15, 0),FALSE)), 0, VLOOKUP(VLOOKUP($A614, 'E4 TB Allocation Details'!$A$18:$L$214, MATCH("Demand ID", 'E4 TB Allocation Details'!$A$18:$L$18, 0),FALSE), 'E2 Allocators'!$B$15:$W$358, MATCH(T$17, 'E2 Allocators'!$B$15:$W$15, 0),FALSE))</f>
        <v>0</v>
      </c>
      <c r="U614" s="1128">
        <f>IF(ISERROR(VLOOKUP(VLOOKUP($A614, 'E4 TB Allocation Details'!$A$18:$L$214, MATCH("Demand ID", 'E4 TB Allocation Details'!$A$18:$L$18, 0),FALSE), 'E2 Allocators'!$B$15:$W$358, MATCH(U$17, 'E2 Allocators'!$B$15:$W$15, 0),FALSE)), 0, VLOOKUP(VLOOKUP($A614, 'E4 TB Allocation Details'!$A$18:$L$214, MATCH("Demand ID", 'E4 TB Allocation Details'!$A$18:$L$18, 0),FALSE), 'E2 Allocators'!$B$15:$W$358, MATCH(U$17, 'E2 Allocators'!$B$15:$W$15, 0),FALSE))</f>
        <v>0</v>
      </c>
      <c r="V614" s="1128">
        <f>IF(ISERROR(VLOOKUP(VLOOKUP($A614, 'E4 TB Allocation Details'!$A$18:$L$214, MATCH("Demand ID", 'E4 TB Allocation Details'!$A$18:$L$18, 0),FALSE), 'E2 Allocators'!$B$15:$W$358, MATCH(V$17, 'E2 Allocators'!$B$15:$W$15, 0),FALSE)), 0, VLOOKUP(VLOOKUP($A614, 'E4 TB Allocation Details'!$A$18:$L$214, MATCH("Demand ID", 'E4 TB Allocation Details'!$A$18:$L$18, 0),FALSE), 'E2 Allocators'!$B$15:$W$358, MATCH(V$17, 'E2 Allocators'!$B$15:$W$15, 0),FALSE))</f>
        <v>0</v>
      </c>
      <c r="W614" s="1128">
        <f>IF(ISERROR(VLOOKUP(VLOOKUP($A614, 'E4 TB Allocation Details'!$A$18:$L$214, MATCH("Demand ID", 'E4 TB Allocation Details'!$A$18:$L$18, 0),FALSE), 'E2 Allocators'!$B$15:$W$358, MATCH(W$17, 'E2 Allocators'!$B$15:$W$15, 0),FALSE)), 0, VLOOKUP(VLOOKUP($A614, 'E4 TB Allocation Details'!$A$18:$L$214, MATCH("Demand ID", 'E4 TB Allocation Details'!$A$18:$L$18, 0),FALSE), 'E2 Allocators'!$B$15:$W$358, MATCH(W$17, 'E2 Allocators'!$B$15:$W$15, 0),FALSE))</f>
        <v>0</v>
      </c>
      <c r="X614" s="1128">
        <f>IF(ISERROR(VLOOKUP(VLOOKUP($A614, 'E4 TB Allocation Details'!$A$18:$L$214, MATCH("Demand ID", 'E4 TB Allocation Details'!$A$18:$L$18, 0),FALSE), 'E2 Allocators'!$B$15:$W$358, MATCH(X$17, 'E2 Allocators'!$B$15:$W$15, 0),FALSE)), 0, VLOOKUP(VLOOKUP($A614, 'E4 TB Allocation Details'!$A$18:$L$214, MATCH("Demand ID", 'E4 TB Allocation Details'!$A$18:$L$18, 0),FALSE), 'E2 Allocators'!$B$15:$W$358, MATCH(X$17, 'E2 Allocators'!$B$15:$W$15, 0),FALSE))</f>
        <v>0</v>
      </c>
      <c r="Y614" s="1128">
        <f>IF(ISERROR(VLOOKUP(VLOOKUP($A614, 'E4 TB Allocation Details'!$A$18:$L$214, MATCH("Demand ID", 'E4 TB Allocation Details'!$A$18:$L$18, 0),FALSE), 'E2 Allocators'!$B$15:$W$358, MATCH(Y$17, 'E2 Allocators'!$B$15:$W$15, 0),FALSE)), 0, VLOOKUP(VLOOKUP($A614, 'E4 TB Allocation Details'!$A$18:$L$214, MATCH("Demand ID", 'E4 TB Allocation Details'!$A$18:$L$18, 0),FALSE), 'E2 Allocators'!$B$15:$W$358, MATCH(Y$17, 'E2 Allocators'!$B$15:$W$15, 0),FALSE))</f>
        <v>0</v>
      </c>
      <c r="Z614" s="1128">
        <f>IF(ISERROR(VLOOKUP(VLOOKUP($A614, 'E4 TB Allocation Details'!$A$18:$L$214, MATCH("Demand ID", 'E4 TB Allocation Details'!$A$18:$L$18, 0),FALSE), 'E2 Allocators'!$B$15:$W$358, MATCH(Z$17, 'E2 Allocators'!$B$15:$W$15, 0),FALSE)), 0, VLOOKUP(VLOOKUP($A614, 'E4 TB Allocation Details'!$A$18:$L$214, MATCH("Demand ID", 'E4 TB Allocation Details'!$A$18:$L$18, 0),FALSE), 'E2 Allocators'!$B$15:$W$358, MATCH(Z$17, 'E2 Allocators'!$B$15:$W$15, 0),FALSE))</f>
        <v>0</v>
      </c>
      <c r="AA614" s="1133">
        <f t="shared" si="901"/>
        <v>1</v>
      </c>
      <c r="AB614" s="1128">
        <f>IF(ISERROR(VLOOKUP(VLOOKUP($A614, 'E4 TB Allocation Details'!$A$18:$L$214, MATCH("Customer ID", 'E4 TB Allocation Details'!$A$18:$L$18, 0),FALSE), 'E2 Allocators'!$B$15:$W$358, MATCH(AB$17, 'E2 Allocators'!$B$15:$W$15, 0),FALSE)), 0, VLOOKUP(VLOOKUP($A614, 'E4 TB Allocation Details'!$A$18:$L$214, MATCH("Customer ID", 'E4 TB Allocation Details'!$A$18:$L$18, 0),FALSE), 'E2 Allocators'!$B$15:$W$358, MATCH(AB$17, 'E2 Allocators'!$B$15:$W$15, 0),FALSE))</f>
        <v>0</v>
      </c>
      <c r="AC614" s="1128">
        <f>IF(ISERROR(VLOOKUP(VLOOKUP($A614, 'E4 TB Allocation Details'!$A$18:$L$214, MATCH("Customer ID", 'E4 TB Allocation Details'!$A$18:$L$18, 0),FALSE), 'E2 Allocators'!$B$15:$W$358, MATCH(AC$17, 'E2 Allocators'!$B$15:$W$15, 0),FALSE)), 0, VLOOKUP(VLOOKUP($A614, 'E4 TB Allocation Details'!$A$18:$L$214, MATCH("Customer ID", 'E4 TB Allocation Details'!$A$18:$L$18, 0),FALSE), 'E2 Allocators'!$B$15:$W$358, MATCH(AC$17, 'E2 Allocators'!$B$15:$W$15, 0),FALSE))</f>
        <v>0</v>
      </c>
      <c r="AD614" s="1128">
        <f>IF(ISERROR(VLOOKUP(VLOOKUP($A614, 'E4 TB Allocation Details'!$A$18:$L$214, MATCH("Customer ID", 'E4 TB Allocation Details'!$A$18:$L$18, 0),FALSE), 'E2 Allocators'!$B$15:$W$358, MATCH(AD$17, 'E2 Allocators'!$B$15:$W$15, 0),FALSE)), 0, VLOOKUP(VLOOKUP($A614, 'E4 TB Allocation Details'!$A$18:$L$214, MATCH("Customer ID", 'E4 TB Allocation Details'!$A$18:$L$18, 0),FALSE), 'E2 Allocators'!$B$15:$W$358, MATCH(AD$17, 'E2 Allocators'!$B$15:$W$15, 0),FALSE))</f>
        <v>0</v>
      </c>
      <c r="AE614" s="1128">
        <f>IF(ISERROR(VLOOKUP(VLOOKUP($A614, 'E4 TB Allocation Details'!$A$18:$L$214, MATCH("Customer ID", 'E4 TB Allocation Details'!$A$18:$L$18, 0),FALSE), 'E2 Allocators'!$B$15:$W$358, MATCH(AE$17, 'E2 Allocators'!$B$15:$W$15, 0),FALSE)), 0, VLOOKUP(VLOOKUP($A614, 'E4 TB Allocation Details'!$A$18:$L$214, MATCH("Customer ID", 'E4 TB Allocation Details'!$A$18:$L$18, 0),FALSE), 'E2 Allocators'!$B$15:$W$358, MATCH(AE$17, 'E2 Allocators'!$B$15:$W$15, 0),FALSE))</f>
        <v>0</v>
      </c>
      <c r="AF614" s="1128">
        <f>IF(ISERROR(VLOOKUP(VLOOKUP($A614, 'E4 TB Allocation Details'!$A$18:$L$214, MATCH("Customer ID", 'E4 TB Allocation Details'!$A$18:$L$18, 0),FALSE), 'E2 Allocators'!$B$15:$W$358, MATCH(AF$17, 'E2 Allocators'!$B$15:$W$15, 0),FALSE)), 0, VLOOKUP(VLOOKUP($A614, 'E4 TB Allocation Details'!$A$18:$L$214, MATCH("Customer ID", 'E4 TB Allocation Details'!$A$18:$L$18, 0),FALSE), 'E2 Allocators'!$B$15:$W$358, MATCH(AF$17, 'E2 Allocators'!$B$15:$W$15, 0),FALSE))</f>
        <v>0</v>
      </c>
      <c r="AG614" s="1128">
        <f>IF(ISERROR(VLOOKUP(VLOOKUP($A614, 'E4 TB Allocation Details'!$A$18:$L$214, MATCH("Customer ID", 'E4 TB Allocation Details'!$A$18:$L$18, 0),FALSE), 'E2 Allocators'!$B$15:$W$358, MATCH(AG$17, 'E2 Allocators'!$B$15:$W$15, 0),FALSE)), 0, VLOOKUP(VLOOKUP($A614, 'E4 TB Allocation Details'!$A$18:$L$214, MATCH("Customer ID", 'E4 TB Allocation Details'!$A$18:$L$18, 0),FALSE), 'E2 Allocators'!$B$15:$W$358, MATCH(AG$17, 'E2 Allocators'!$B$15:$W$15, 0),FALSE))</f>
        <v>0</v>
      </c>
      <c r="AH614" s="1128">
        <f>IF(ISERROR(VLOOKUP(VLOOKUP($A614, 'E4 TB Allocation Details'!$A$18:$L$214, MATCH("Customer ID", 'E4 TB Allocation Details'!$A$18:$L$18, 0),FALSE), 'E2 Allocators'!$B$15:$W$358, MATCH(AH$17, 'E2 Allocators'!$B$15:$W$15, 0),FALSE)), 0, VLOOKUP(VLOOKUP($A614, 'E4 TB Allocation Details'!$A$18:$L$214, MATCH("Customer ID", 'E4 TB Allocation Details'!$A$18:$L$18, 0),FALSE), 'E2 Allocators'!$B$15:$W$358, MATCH(AH$17, 'E2 Allocators'!$B$15:$W$15, 0),FALSE))</f>
        <v>0</v>
      </c>
      <c r="AI614" s="1128">
        <f>IF(ISERROR(VLOOKUP(VLOOKUP($A614, 'E4 TB Allocation Details'!$A$18:$L$214, MATCH("Customer ID", 'E4 TB Allocation Details'!$A$18:$L$18, 0),FALSE), 'E2 Allocators'!$B$15:$W$358, MATCH(AI$17, 'E2 Allocators'!$B$15:$W$15, 0),FALSE)), 0, VLOOKUP(VLOOKUP($A614, 'E4 TB Allocation Details'!$A$18:$L$214, MATCH("Customer ID", 'E4 TB Allocation Details'!$A$18:$L$18, 0),FALSE), 'E2 Allocators'!$B$15:$W$358, MATCH(AI$17, 'E2 Allocators'!$B$15:$W$15, 0),FALSE))</f>
        <v>0</v>
      </c>
      <c r="AJ614" s="1128">
        <f>IF(ISERROR(VLOOKUP(VLOOKUP($A614, 'E4 TB Allocation Details'!$A$18:$L$214, MATCH("Customer ID", 'E4 TB Allocation Details'!$A$18:$L$18, 0),FALSE), 'E2 Allocators'!$B$15:$W$358, MATCH(AJ$17, 'E2 Allocators'!$B$15:$W$15, 0),FALSE)), 0, VLOOKUP(VLOOKUP($A614, 'E4 TB Allocation Details'!$A$18:$L$214, MATCH("Customer ID", 'E4 TB Allocation Details'!$A$18:$L$18, 0),FALSE), 'E2 Allocators'!$B$15:$W$358, MATCH(AJ$17, 'E2 Allocators'!$B$15:$W$15, 0),FALSE))</f>
        <v>0</v>
      </c>
      <c r="AK614" s="1128">
        <f>IF(ISERROR(VLOOKUP(VLOOKUP($A614, 'E4 TB Allocation Details'!$A$18:$L$214, MATCH("Customer ID", 'E4 TB Allocation Details'!$A$18:$L$18, 0),FALSE), 'E2 Allocators'!$B$15:$W$358, MATCH(AK$17, 'E2 Allocators'!$B$15:$W$15, 0),FALSE)), 0, VLOOKUP(VLOOKUP($A614, 'E4 TB Allocation Details'!$A$18:$L$214, MATCH("Customer ID", 'E4 TB Allocation Details'!$A$18:$L$18, 0),FALSE), 'E2 Allocators'!$B$15:$W$358, MATCH(AK$17, 'E2 Allocators'!$B$15:$W$15, 0),FALSE))</f>
        <v>0</v>
      </c>
      <c r="AL614" s="1128">
        <f>IF(ISERROR(VLOOKUP(VLOOKUP($A614, 'E4 TB Allocation Details'!$A$18:$L$214, MATCH("Customer ID", 'E4 TB Allocation Details'!$A$18:$L$18, 0),FALSE), 'E2 Allocators'!$B$15:$W$358, MATCH(AL$17, 'E2 Allocators'!$B$15:$W$15, 0),FALSE)), 0, VLOOKUP(VLOOKUP($A614, 'E4 TB Allocation Details'!$A$18:$L$214, MATCH("Customer ID", 'E4 TB Allocation Details'!$A$18:$L$18, 0),FALSE), 'E2 Allocators'!$B$15:$W$358, MATCH(AL$17, 'E2 Allocators'!$B$15:$W$15, 0),FALSE))</f>
        <v>0</v>
      </c>
      <c r="AM614" s="1128">
        <f>IF(ISERROR(VLOOKUP(VLOOKUP($A614, 'E4 TB Allocation Details'!$A$18:$L$214, MATCH("Customer ID", 'E4 TB Allocation Details'!$A$18:$L$18, 0),FALSE), 'E2 Allocators'!$B$15:$W$358, MATCH(AM$17, 'E2 Allocators'!$B$15:$W$15, 0),FALSE)), 0, VLOOKUP(VLOOKUP($A614, 'E4 TB Allocation Details'!$A$18:$L$214, MATCH("Customer ID", 'E4 TB Allocation Details'!$A$18:$L$18, 0),FALSE), 'E2 Allocators'!$B$15:$W$358, MATCH(AM$17, 'E2 Allocators'!$B$15:$W$15, 0),FALSE))</f>
        <v>0</v>
      </c>
      <c r="AN614" s="1128">
        <f>IF(ISERROR(VLOOKUP(VLOOKUP($A614, 'E4 TB Allocation Details'!$A$18:$L$214, MATCH("Customer ID", 'E4 TB Allocation Details'!$A$18:$L$18, 0),FALSE), 'E2 Allocators'!$B$15:$W$358, MATCH(AN$17, 'E2 Allocators'!$B$15:$W$15, 0),FALSE)), 0, VLOOKUP(VLOOKUP($A614, 'E4 TB Allocation Details'!$A$18:$L$214, MATCH("Customer ID", 'E4 TB Allocation Details'!$A$18:$L$18, 0),FALSE), 'E2 Allocators'!$B$15:$W$358, MATCH(AN$17, 'E2 Allocators'!$B$15:$W$15, 0),FALSE))</f>
        <v>0</v>
      </c>
      <c r="AO614" s="1128">
        <f>IF(ISERROR(VLOOKUP(VLOOKUP($A614, 'E4 TB Allocation Details'!$A$18:$L$214, MATCH("Customer ID", 'E4 TB Allocation Details'!$A$18:$L$18, 0),FALSE), 'E2 Allocators'!$B$15:$W$358, MATCH(AO$17, 'E2 Allocators'!$B$15:$W$15, 0),FALSE)), 0, VLOOKUP(VLOOKUP($A614, 'E4 TB Allocation Details'!$A$18:$L$214, MATCH("Customer ID", 'E4 TB Allocation Details'!$A$18:$L$18, 0),FALSE), 'E2 Allocators'!$B$15:$W$358, MATCH(AO$17, 'E2 Allocators'!$B$15:$W$15, 0),FALSE))</f>
        <v>0</v>
      </c>
      <c r="AP614" s="1128">
        <f>IF(ISERROR(VLOOKUP(VLOOKUP($A614, 'E4 TB Allocation Details'!$A$18:$L$214, MATCH("Customer ID", 'E4 TB Allocation Details'!$A$18:$L$18, 0),FALSE), 'E2 Allocators'!$B$15:$W$358, MATCH(AP$17, 'E2 Allocators'!$B$15:$W$15, 0),FALSE)), 0, VLOOKUP(VLOOKUP($A614, 'E4 TB Allocation Details'!$A$18:$L$214, MATCH("Customer ID", 'E4 TB Allocation Details'!$A$18:$L$18, 0),FALSE), 'E2 Allocators'!$B$15:$W$358, MATCH(AP$17, 'E2 Allocators'!$B$15:$W$15, 0),FALSE))</f>
        <v>0</v>
      </c>
      <c r="AQ614" s="1128">
        <f>IF(ISERROR(VLOOKUP(VLOOKUP($A614, 'E4 TB Allocation Details'!$A$18:$L$214, MATCH("Customer ID", 'E4 TB Allocation Details'!$A$18:$L$18, 0),FALSE), 'E2 Allocators'!$B$15:$W$358, MATCH(AQ$17, 'E2 Allocators'!$B$15:$W$15, 0),FALSE)), 0, VLOOKUP(VLOOKUP($A614, 'E4 TB Allocation Details'!$A$18:$L$214, MATCH("Customer ID", 'E4 TB Allocation Details'!$A$18:$L$18, 0),FALSE), 'E2 Allocators'!$B$15:$W$358, MATCH(AQ$17, 'E2 Allocators'!$B$15:$W$15, 0),FALSE))</f>
        <v>0</v>
      </c>
      <c r="AR614" s="1128">
        <f>IF(ISERROR(VLOOKUP(VLOOKUP($A614, 'E4 TB Allocation Details'!$A$18:$L$214, MATCH("Customer ID", 'E4 TB Allocation Details'!$A$18:$L$18, 0),FALSE), 'E2 Allocators'!$B$15:$W$358, MATCH(AR$17, 'E2 Allocators'!$B$15:$W$15, 0),FALSE)), 0, VLOOKUP(VLOOKUP($A614, 'E4 TB Allocation Details'!$A$18:$L$214, MATCH("Customer ID", 'E4 TB Allocation Details'!$A$18:$L$18, 0),FALSE), 'E2 Allocators'!$B$15:$W$358, MATCH(AR$17, 'E2 Allocators'!$B$15:$W$15, 0),FALSE))</f>
        <v>0</v>
      </c>
      <c r="AS614" s="1128">
        <f>IF(ISERROR(VLOOKUP(VLOOKUP($A614, 'E4 TB Allocation Details'!$A$18:$L$214, MATCH("Customer ID", 'E4 TB Allocation Details'!$A$18:$L$18, 0),FALSE), 'E2 Allocators'!$B$15:$W$358, MATCH(AS$17, 'E2 Allocators'!$B$15:$W$15, 0),FALSE)), 0, VLOOKUP(VLOOKUP($A614, 'E4 TB Allocation Details'!$A$18:$L$214, MATCH("Customer ID", 'E4 TB Allocation Details'!$A$18:$L$18, 0),FALSE), 'E2 Allocators'!$B$15:$W$358, MATCH(AS$17, 'E2 Allocators'!$B$15:$W$15, 0),FALSE))</f>
        <v>0</v>
      </c>
      <c r="AT614" s="1128">
        <f>IF(ISERROR(VLOOKUP(VLOOKUP($A614, 'E4 TB Allocation Details'!$A$18:$L$214, MATCH("Customer ID", 'E4 TB Allocation Details'!$A$18:$L$18, 0),FALSE), 'E2 Allocators'!$B$15:$W$358, MATCH(AT$17, 'E2 Allocators'!$B$15:$W$15, 0),FALSE)), 0, VLOOKUP(VLOOKUP($A614, 'E4 TB Allocation Details'!$A$18:$L$214, MATCH("Customer ID", 'E4 TB Allocation Details'!$A$18:$L$18, 0),FALSE), 'E2 Allocators'!$B$15:$W$358, MATCH(AT$17, 'E2 Allocators'!$B$15:$W$15, 0),FALSE))</f>
        <v>0</v>
      </c>
      <c r="AU614" s="1128">
        <f>IF(ISERROR(VLOOKUP(VLOOKUP($A614, 'E4 TB Allocation Details'!$A$18:$L$214, MATCH("Customer ID", 'E4 TB Allocation Details'!$A$18:$L$18, 0),FALSE), 'E2 Allocators'!$B$15:$W$358, MATCH(AU$17, 'E2 Allocators'!$B$15:$W$15, 0),FALSE)), 0, VLOOKUP(VLOOKUP($A614, 'E4 TB Allocation Details'!$A$18:$L$214, MATCH("Customer ID", 'E4 TB Allocation Details'!$A$18:$L$18, 0),FALSE), 'E2 Allocators'!$B$15:$W$358, MATCH(AU$17, 'E2 Allocators'!$B$15:$W$15, 0),FALSE))</f>
        <v>0</v>
      </c>
      <c r="AV614" s="1133">
        <f t="shared" si="902"/>
        <v>0</v>
      </c>
      <c r="AW614" s="1130"/>
      <c r="AX614" s="1130"/>
      <c r="AY614" s="1130"/>
      <c r="AZ614" s="1130"/>
      <c r="BA614" s="1130"/>
      <c r="BB614" s="1130"/>
      <c r="BC614" s="1130"/>
      <c r="BD614" s="1130"/>
      <c r="BE614" s="1130"/>
      <c r="BF614" s="1130"/>
      <c r="BG614" s="1130"/>
      <c r="BH614" s="1130"/>
      <c r="BI614" s="1130"/>
      <c r="BJ614" s="1130"/>
      <c r="BK614" s="1130"/>
      <c r="BL614" s="1130"/>
      <c r="BM614" s="1130"/>
      <c r="BN614" s="1130"/>
      <c r="BO614" s="1130"/>
      <c r="BP614" s="1130"/>
      <c r="BQ614" s="1131"/>
    </row>
    <row r="615" spans="1:69" s="208" customFormat="1" ht="12.75" x14ac:dyDescent="0.2">
      <c r="A615" s="1132" t="s">
        <v>826</v>
      </c>
      <c r="B615" s="1125" t="s">
        <v>368</v>
      </c>
      <c r="C615" s="1126">
        <v>1</v>
      </c>
      <c r="D615" s="1127">
        <f t="shared" si="899"/>
        <v>0.65</v>
      </c>
      <c r="E615" s="1127">
        <f>VLOOKUP($A615,'E1 Categorization'!$A$35:$E$116,5,FALSE)</f>
        <v>0.35</v>
      </c>
      <c r="F615" s="1127">
        <f t="shared" si="900"/>
        <v>1</v>
      </c>
      <c r="G615" s="1128">
        <f>IF(ISERROR(VLOOKUP(VLOOKUP($A615, 'E4 TB Allocation Details'!$A$18:$L$214, MATCH("Demand ID", 'E4 TB Allocation Details'!$A$18:$L$18, 0),FALSE), 'E2 Allocators'!$B$15:$W$358, MATCH(G$17, 'E2 Allocators'!$B$15:$W$15, 0),FALSE)), 0, VLOOKUP(VLOOKUP($A615, 'E4 TB Allocation Details'!$A$18:$L$214, MATCH("Demand ID", 'E4 TB Allocation Details'!$A$18:$L$18, 0),FALSE), 'E2 Allocators'!$B$15:$W$358, MATCH(G$17, 'E2 Allocators'!$B$15:$W$15, 0),FALSE))</f>
        <v>0.44143342711961198</v>
      </c>
      <c r="H615" s="1128">
        <f>IF(ISERROR(VLOOKUP(VLOOKUP($A615, 'E4 TB Allocation Details'!$A$18:$L$214, MATCH("Demand ID", 'E4 TB Allocation Details'!$A$18:$L$18, 0),FALSE), 'E2 Allocators'!$B$15:$W$358, MATCH(H$17, 'E2 Allocators'!$B$15:$W$15, 0),FALSE)), 0, VLOOKUP(VLOOKUP($A615, 'E4 TB Allocation Details'!$A$18:$L$214, MATCH("Demand ID", 'E4 TB Allocation Details'!$A$18:$L$18, 0),FALSE), 'E2 Allocators'!$B$15:$W$358, MATCH(H$17, 'E2 Allocators'!$B$15:$W$15, 0),FALSE))</f>
        <v>0.18115270884179577</v>
      </c>
      <c r="I615" s="1128">
        <f>IF(ISERROR(VLOOKUP(VLOOKUP($A615, 'E4 TB Allocation Details'!$A$18:$L$214, MATCH("Demand ID", 'E4 TB Allocation Details'!$A$18:$L$18, 0),FALSE), 'E2 Allocators'!$B$15:$W$358, MATCH(I$17, 'E2 Allocators'!$B$15:$W$15, 0),FALSE)), 0, VLOOKUP(VLOOKUP($A615, 'E4 TB Allocation Details'!$A$18:$L$214, MATCH("Demand ID", 'E4 TB Allocation Details'!$A$18:$L$18, 0),FALSE), 'E2 Allocators'!$B$15:$W$358, MATCH(I$17, 'E2 Allocators'!$B$15:$W$15, 0),FALSE))</f>
        <v>0.36828506208325723</v>
      </c>
      <c r="J615" s="1128">
        <f>IF(ISERROR(VLOOKUP(VLOOKUP($A615, 'E4 TB Allocation Details'!$A$18:$L$214, MATCH("Demand ID", 'E4 TB Allocation Details'!$A$18:$L$18, 0),FALSE), 'E2 Allocators'!$B$15:$W$358, MATCH(J$17, 'E2 Allocators'!$B$15:$W$15, 0),FALSE)), 0, VLOOKUP(VLOOKUP($A615, 'E4 TB Allocation Details'!$A$18:$L$214, MATCH("Demand ID", 'E4 TB Allocation Details'!$A$18:$L$18, 0),FALSE), 'E2 Allocators'!$B$15:$W$358, MATCH(J$17, 'E2 Allocators'!$B$15:$W$15, 0),FALSE))</f>
        <v>0</v>
      </c>
      <c r="K615" s="1128">
        <f>IF(ISERROR(VLOOKUP(VLOOKUP($A615, 'E4 TB Allocation Details'!$A$18:$L$214, MATCH("Demand ID", 'E4 TB Allocation Details'!$A$18:$L$18, 0),FALSE), 'E2 Allocators'!$B$15:$W$358, MATCH(K$17, 'E2 Allocators'!$B$15:$W$15, 0),FALSE)), 0, VLOOKUP(VLOOKUP($A615, 'E4 TB Allocation Details'!$A$18:$L$214, MATCH("Demand ID", 'E4 TB Allocation Details'!$A$18:$L$18, 0),FALSE), 'E2 Allocators'!$B$15:$W$358, MATCH(K$17, 'E2 Allocators'!$B$15:$W$15, 0),FALSE))</f>
        <v>0</v>
      </c>
      <c r="L615" s="1128">
        <f>IF(ISERROR(VLOOKUP(VLOOKUP($A615, 'E4 TB Allocation Details'!$A$18:$L$214, MATCH("Demand ID", 'E4 TB Allocation Details'!$A$18:$L$18, 0),FALSE), 'E2 Allocators'!$B$15:$W$358, MATCH(L$17, 'E2 Allocators'!$B$15:$W$15, 0),FALSE)), 0, VLOOKUP(VLOOKUP($A615, 'E4 TB Allocation Details'!$A$18:$L$214, MATCH("Demand ID", 'E4 TB Allocation Details'!$A$18:$L$18, 0),FALSE), 'E2 Allocators'!$B$15:$W$358, MATCH(L$17, 'E2 Allocators'!$B$15:$W$15, 0),FALSE))</f>
        <v>0</v>
      </c>
      <c r="M615" s="1128">
        <f>IF(ISERROR(VLOOKUP(VLOOKUP($A615, 'E4 TB Allocation Details'!$A$18:$L$214, MATCH("Demand ID", 'E4 TB Allocation Details'!$A$18:$L$18, 0),FALSE), 'E2 Allocators'!$B$15:$W$358, MATCH(M$17, 'E2 Allocators'!$B$15:$W$15, 0),FALSE)), 0, VLOOKUP(VLOOKUP($A615, 'E4 TB Allocation Details'!$A$18:$L$214, MATCH("Demand ID", 'E4 TB Allocation Details'!$A$18:$L$18, 0),FALSE), 'E2 Allocators'!$B$15:$W$358, MATCH(M$17, 'E2 Allocators'!$B$15:$W$15, 0),FALSE))</f>
        <v>9.0373575198919223E-3</v>
      </c>
      <c r="N615" s="1128">
        <f>IF(ISERROR(VLOOKUP(VLOOKUP($A615, 'E4 TB Allocation Details'!$A$18:$L$214, MATCH("Demand ID", 'E4 TB Allocation Details'!$A$18:$L$18, 0),FALSE), 'E2 Allocators'!$B$15:$W$358, MATCH(N$17, 'E2 Allocators'!$B$15:$W$15, 0),FALSE)), 0, VLOOKUP(VLOOKUP($A615, 'E4 TB Allocation Details'!$A$18:$L$214, MATCH("Demand ID", 'E4 TB Allocation Details'!$A$18:$L$18, 0),FALSE), 'E2 Allocators'!$B$15:$W$358, MATCH(N$17, 'E2 Allocators'!$B$15:$W$15, 0),FALSE))</f>
        <v>0</v>
      </c>
      <c r="O615" s="1128">
        <f>IF(ISERROR(VLOOKUP(VLOOKUP($A615, 'E4 TB Allocation Details'!$A$18:$L$214, MATCH("Demand ID", 'E4 TB Allocation Details'!$A$18:$L$18, 0),FALSE), 'E2 Allocators'!$B$15:$W$358, MATCH(O$17, 'E2 Allocators'!$B$15:$W$15, 0),FALSE)), 0, VLOOKUP(VLOOKUP($A615, 'E4 TB Allocation Details'!$A$18:$L$214, MATCH("Demand ID", 'E4 TB Allocation Details'!$A$18:$L$18, 0),FALSE), 'E2 Allocators'!$B$15:$W$358, MATCH(O$17, 'E2 Allocators'!$B$15:$W$15, 0),FALSE))</f>
        <v>9.1444435443064826E-5</v>
      </c>
      <c r="P615" s="1128">
        <f>IF(ISERROR(VLOOKUP(VLOOKUP($A615, 'E4 TB Allocation Details'!$A$18:$L$214, MATCH("Demand ID", 'E4 TB Allocation Details'!$A$18:$L$18, 0),FALSE), 'E2 Allocators'!$B$15:$W$358, MATCH(P$17, 'E2 Allocators'!$B$15:$W$15, 0),FALSE)), 0, VLOOKUP(VLOOKUP($A615, 'E4 TB Allocation Details'!$A$18:$L$214, MATCH("Demand ID", 'E4 TB Allocation Details'!$A$18:$L$18, 0),FALSE), 'E2 Allocators'!$B$15:$W$358, MATCH(P$17, 'E2 Allocators'!$B$15:$W$15, 0),FALSE))</f>
        <v>0</v>
      </c>
      <c r="Q615" s="1128">
        <f>IF(ISERROR(VLOOKUP(VLOOKUP($A615, 'E4 TB Allocation Details'!$A$18:$L$214, MATCH("Demand ID", 'E4 TB Allocation Details'!$A$18:$L$18, 0),FALSE), 'E2 Allocators'!$B$15:$W$358, MATCH(Q$17, 'E2 Allocators'!$B$15:$W$15, 0),FALSE)), 0, VLOOKUP(VLOOKUP($A615, 'E4 TB Allocation Details'!$A$18:$L$214, MATCH("Demand ID", 'E4 TB Allocation Details'!$A$18:$L$18, 0),FALSE), 'E2 Allocators'!$B$15:$W$358, MATCH(Q$17, 'E2 Allocators'!$B$15:$W$15, 0),FALSE))</f>
        <v>0</v>
      </c>
      <c r="R615" s="1128">
        <f>IF(ISERROR(VLOOKUP(VLOOKUP($A615, 'E4 TB Allocation Details'!$A$18:$L$214, MATCH("Demand ID", 'E4 TB Allocation Details'!$A$18:$L$18, 0),FALSE), 'E2 Allocators'!$B$15:$W$358, MATCH(R$17, 'E2 Allocators'!$B$15:$W$15, 0),FALSE)), 0, VLOOKUP(VLOOKUP($A615, 'E4 TB Allocation Details'!$A$18:$L$214, MATCH("Demand ID", 'E4 TB Allocation Details'!$A$18:$L$18, 0),FALSE), 'E2 Allocators'!$B$15:$W$358, MATCH(R$17, 'E2 Allocators'!$B$15:$W$15, 0),FALSE))</f>
        <v>0</v>
      </c>
      <c r="S615" s="1128">
        <f>IF(ISERROR(VLOOKUP(VLOOKUP($A615, 'E4 TB Allocation Details'!$A$18:$L$214, MATCH("Demand ID", 'E4 TB Allocation Details'!$A$18:$L$18, 0),FALSE), 'E2 Allocators'!$B$15:$W$358, MATCH(S$17, 'E2 Allocators'!$B$15:$W$15, 0),FALSE)), 0, VLOOKUP(VLOOKUP($A615, 'E4 TB Allocation Details'!$A$18:$L$214, MATCH("Demand ID", 'E4 TB Allocation Details'!$A$18:$L$18, 0),FALSE), 'E2 Allocators'!$B$15:$W$358, MATCH(S$17, 'E2 Allocators'!$B$15:$W$15, 0),FALSE))</f>
        <v>0</v>
      </c>
      <c r="T615" s="1128">
        <f>IF(ISERROR(VLOOKUP(VLOOKUP($A615, 'E4 TB Allocation Details'!$A$18:$L$214, MATCH("Demand ID", 'E4 TB Allocation Details'!$A$18:$L$18, 0),FALSE), 'E2 Allocators'!$B$15:$W$358, MATCH(T$17, 'E2 Allocators'!$B$15:$W$15, 0),FALSE)), 0, VLOOKUP(VLOOKUP($A615, 'E4 TB Allocation Details'!$A$18:$L$214, MATCH("Demand ID", 'E4 TB Allocation Details'!$A$18:$L$18, 0),FALSE), 'E2 Allocators'!$B$15:$W$358, MATCH(T$17, 'E2 Allocators'!$B$15:$W$15, 0),FALSE))</f>
        <v>0</v>
      </c>
      <c r="U615" s="1128">
        <f>IF(ISERROR(VLOOKUP(VLOOKUP($A615, 'E4 TB Allocation Details'!$A$18:$L$214, MATCH("Demand ID", 'E4 TB Allocation Details'!$A$18:$L$18, 0),FALSE), 'E2 Allocators'!$B$15:$W$358, MATCH(U$17, 'E2 Allocators'!$B$15:$W$15, 0),FALSE)), 0, VLOOKUP(VLOOKUP($A615, 'E4 TB Allocation Details'!$A$18:$L$214, MATCH("Demand ID", 'E4 TB Allocation Details'!$A$18:$L$18, 0),FALSE), 'E2 Allocators'!$B$15:$W$358, MATCH(U$17, 'E2 Allocators'!$B$15:$W$15, 0),FALSE))</f>
        <v>0</v>
      </c>
      <c r="V615" s="1128">
        <f>IF(ISERROR(VLOOKUP(VLOOKUP($A615, 'E4 TB Allocation Details'!$A$18:$L$214, MATCH("Demand ID", 'E4 TB Allocation Details'!$A$18:$L$18, 0),FALSE), 'E2 Allocators'!$B$15:$W$358, MATCH(V$17, 'E2 Allocators'!$B$15:$W$15, 0),FALSE)), 0, VLOOKUP(VLOOKUP($A615, 'E4 TB Allocation Details'!$A$18:$L$214, MATCH("Demand ID", 'E4 TB Allocation Details'!$A$18:$L$18, 0),FALSE), 'E2 Allocators'!$B$15:$W$358, MATCH(V$17, 'E2 Allocators'!$B$15:$W$15, 0),FALSE))</f>
        <v>0</v>
      </c>
      <c r="W615" s="1128">
        <f>IF(ISERROR(VLOOKUP(VLOOKUP($A615, 'E4 TB Allocation Details'!$A$18:$L$214, MATCH("Demand ID", 'E4 TB Allocation Details'!$A$18:$L$18, 0),FALSE), 'E2 Allocators'!$B$15:$W$358, MATCH(W$17, 'E2 Allocators'!$B$15:$W$15, 0),FALSE)), 0, VLOOKUP(VLOOKUP($A615, 'E4 TB Allocation Details'!$A$18:$L$214, MATCH("Demand ID", 'E4 TB Allocation Details'!$A$18:$L$18, 0),FALSE), 'E2 Allocators'!$B$15:$W$358, MATCH(W$17, 'E2 Allocators'!$B$15:$W$15, 0),FALSE))</f>
        <v>0</v>
      </c>
      <c r="X615" s="1128">
        <f>IF(ISERROR(VLOOKUP(VLOOKUP($A615, 'E4 TB Allocation Details'!$A$18:$L$214, MATCH("Demand ID", 'E4 TB Allocation Details'!$A$18:$L$18, 0),FALSE), 'E2 Allocators'!$B$15:$W$358, MATCH(X$17, 'E2 Allocators'!$B$15:$W$15, 0),FALSE)), 0, VLOOKUP(VLOOKUP($A615, 'E4 TB Allocation Details'!$A$18:$L$214, MATCH("Demand ID", 'E4 TB Allocation Details'!$A$18:$L$18, 0),FALSE), 'E2 Allocators'!$B$15:$W$358, MATCH(X$17, 'E2 Allocators'!$B$15:$W$15, 0),FALSE))</f>
        <v>0</v>
      </c>
      <c r="Y615" s="1128">
        <f>IF(ISERROR(VLOOKUP(VLOOKUP($A615, 'E4 TB Allocation Details'!$A$18:$L$214, MATCH("Demand ID", 'E4 TB Allocation Details'!$A$18:$L$18, 0),FALSE), 'E2 Allocators'!$B$15:$W$358, MATCH(Y$17, 'E2 Allocators'!$B$15:$W$15, 0),FALSE)), 0, VLOOKUP(VLOOKUP($A615, 'E4 TB Allocation Details'!$A$18:$L$214, MATCH("Demand ID", 'E4 TB Allocation Details'!$A$18:$L$18, 0),FALSE), 'E2 Allocators'!$B$15:$W$358, MATCH(Y$17, 'E2 Allocators'!$B$15:$W$15, 0),FALSE))</f>
        <v>0</v>
      </c>
      <c r="Z615" s="1128">
        <f>IF(ISERROR(VLOOKUP(VLOOKUP($A615, 'E4 TB Allocation Details'!$A$18:$L$214, MATCH("Demand ID", 'E4 TB Allocation Details'!$A$18:$L$18, 0),FALSE), 'E2 Allocators'!$B$15:$W$358, MATCH(Z$17, 'E2 Allocators'!$B$15:$W$15, 0),FALSE)), 0, VLOOKUP(VLOOKUP($A615, 'E4 TB Allocation Details'!$A$18:$L$214, MATCH("Demand ID", 'E4 TB Allocation Details'!$A$18:$L$18, 0),FALSE), 'E2 Allocators'!$B$15:$W$358, MATCH(Z$17, 'E2 Allocators'!$B$15:$W$15, 0),FALSE))</f>
        <v>0</v>
      </c>
      <c r="AA615" s="1133">
        <f t="shared" si="901"/>
        <v>0.99999999999999989</v>
      </c>
      <c r="AB615" s="1128">
        <f>IF(ISERROR(VLOOKUP(VLOOKUP($A615, 'E4 TB Allocation Details'!$A$18:$L$214, MATCH("Customer ID", 'E4 TB Allocation Details'!$A$18:$L$18, 0),FALSE), 'E2 Allocators'!$B$15:$W$358, MATCH(AB$17, 'E2 Allocators'!$B$15:$W$15, 0),FALSE)), 0, VLOOKUP(VLOOKUP($A615, 'E4 TB Allocation Details'!$A$18:$L$214, MATCH("Customer ID", 'E4 TB Allocation Details'!$A$18:$L$18, 0),FALSE), 'E2 Allocators'!$B$15:$W$358, MATCH(AB$17, 'E2 Allocators'!$B$15:$W$15, 0),FALSE))</f>
        <v>0.87383569192136679</v>
      </c>
      <c r="AC615" s="1128">
        <f>IF(ISERROR(VLOOKUP(VLOOKUP($A615, 'E4 TB Allocation Details'!$A$18:$L$214, MATCH("Customer ID", 'E4 TB Allocation Details'!$A$18:$L$18, 0),FALSE), 'E2 Allocators'!$B$15:$W$358, MATCH(AC$17, 'E2 Allocators'!$B$15:$W$15, 0),FALSE)), 0, VLOOKUP(VLOOKUP($A615, 'E4 TB Allocation Details'!$A$18:$L$214, MATCH("Customer ID", 'E4 TB Allocation Details'!$A$18:$L$18, 0),FALSE), 'E2 Allocators'!$B$15:$W$358, MATCH(AC$17, 'E2 Allocators'!$B$15:$W$15, 0),FALSE))</f>
        <v>8.4990303840778561E-2</v>
      </c>
      <c r="AD615" s="1128">
        <f>IF(ISERROR(VLOOKUP(VLOOKUP($A615, 'E4 TB Allocation Details'!$A$18:$L$214, MATCH("Customer ID", 'E4 TB Allocation Details'!$A$18:$L$18, 0),FALSE), 'E2 Allocators'!$B$15:$W$358, MATCH(AD$17, 'E2 Allocators'!$B$15:$W$15, 0),FALSE)), 0, VLOOKUP(VLOOKUP($A615, 'E4 TB Allocation Details'!$A$18:$L$214, MATCH("Customer ID", 'E4 TB Allocation Details'!$A$18:$L$18, 0),FALSE), 'E2 Allocators'!$B$15:$W$358, MATCH(AD$17, 'E2 Allocators'!$B$15:$W$15, 0),FALSE))</f>
        <v>1.0132368125986953E-2</v>
      </c>
      <c r="AE615" s="1128">
        <f>IF(ISERROR(VLOOKUP(VLOOKUP($A615, 'E4 TB Allocation Details'!$A$18:$L$214, MATCH("Customer ID", 'E4 TB Allocation Details'!$A$18:$L$18, 0),FALSE), 'E2 Allocators'!$B$15:$W$358, MATCH(AE$17, 'E2 Allocators'!$B$15:$W$15, 0),FALSE)), 0, VLOOKUP(VLOOKUP($A615, 'E4 TB Allocation Details'!$A$18:$L$214, MATCH("Customer ID", 'E4 TB Allocation Details'!$A$18:$L$18, 0),FALSE), 'E2 Allocators'!$B$15:$W$358, MATCH(AE$17, 'E2 Allocators'!$B$15:$W$15, 0),FALSE))</f>
        <v>0</v>
      </c>
      <c r="AF615" s="1128">
        <f>IF(ISERROR(VLOOKUP(VLOOKUP($A615, 'E4 TB Allocation Details'!$A$18:$L$214, MATCH("Customer ID", 'E4 TB Allocation Details'!$A$18:$L$18, 0),FALSE), 'E2 Allocators'!$B$15:$W$358, MATCH(AF$17, 'E2 Allocators'!$B$15:$W$15, 0),FALSE)), 0, VLOOKUP(VLOOKUP($A615, 'E4 TB Allocation Details'!$A$18:$L$214, MATCH("Customer ID", 'E4 TB Allocation Details'!$A$18:$L$18, 0),FALSE), 'E2 Allocators'!$B$15:$W$358, MATCH(AF$17, 'E2 Allocators'!$B$15:$W$15, 0),FALSE))</f>
        <v>0</v>
      </c>
      <c r="AG615" s="1128">
        <f>IF(ISERROR(VLOOKUP(VLOOKUP($A615, 'E4 TB Allocation Details'!$A$18:$L$214, MATCH("Customer ID", 'E4 TB Allocation Details'!$A$18:$L$18, 0),FALSE), 'E2 Allocators'!$B$15:$W$358, MATCH(AG$17, 'E2 Allocators'!$B$15:$W$15, 0),FALSE)), 0, VLOOKUP(VLOOKUP($A615, 'E4 TB Allocation Details'!$A$18:$L$214, MATCH("Customer ID", 'E4 TB Allocation Details'!$A$18:$L$18, 0),FALSE), 'E2 Allocators'!$B$15:$W$358, MATCH(AG$17, 'E2 Allocators'!$B$15:$W$15, 0),FALSE))</f>
        <v>0</v>
      </c>
      <c r="AH615" s="1128">
        <f>IF(ISERROR(VLOOKUP(VLOOKUP($A615, 'E4 TB Allocation Details'!$A$18:$L$214, MATCH("Customer ID", 'E4 TB Allocation Details'!$A$18:$L$18, 0),FALSE), 'E2 Allocators'!$B$15:$W$358, MATCH(AH$17, 'E2 Allocators'!$B$15:$W$15, 0),FALSE)), 0, VLOOKUP(VLOOKUP($A615, 'E4 TB Allocation Details'!$A$18:$L$214, MATCH("Customer ID", 'E4 TB Allocation Details'!$A$18:$L$18, 0),FALSE), 'E2 Allocators'!$B$15:$W$358, MATCH(AH$17, 'E2 Allocators'!$B$15:$W$15, 0),FALSE))</f>
        <v>1.788982228433663E-2</v>
      </c>
      <c r="AI615" s="1128">
        <f>IF(ISERROR(VLOOKUP(VLOOKUP($A615, 'E4 TB Allocation Details'!$A$18:$L$214, MATCH("Customer ID", 'E4 TB Allocation Details'!$A$18:$L$18, 0),FALSE), 'E2 Allocators'!$B$15:$W$358, MATCH(AI$17, 'E2 Allocators'!$B$15:$W$15, 0),FALSE)), 0, VLOOKUP(VLOOKUP($A615, 'E4 TB Allocation Details'!$A$18:$L$214, MATCH("Customer ID", 'E4 TB Allocation Details'!$A$18:$L$18, 0),FALSE), 'E2 Allocators'!$B$15:$W$358, MATCH(AI$17, 'E2 Allocators'!$B$15:$W$15, 0),FALSE))</f>
        <v>7.295305050710606E-3</v>
      </c>
      <c r="AJ615" s="1128">
        <f>IF(ISERROR(VLOOKUP(VLOOKUP($A615, 'E4 TB Allocation Details'!$A$18:$L$214, MATCH("Customer ID", 'E4 TB Allocation Details'!$A$18:$L$18, 0),FALSE), 'E2 Allocators'!$B$15:$W$358, MATCH(AJ$17, 'E2 Allocators'!$B$15:$W$15, 0),FALSE)), 0, VLOOKUP(VLOOKUP($A615, 'E4 TB Allocation Details'!$A$18:$L$214, MATCH("Customer ID", 'E4 TB Allocation Details'!$A$18:$L$18, 0),FALSE), 'E2 Allocators'!$B$15:$W$358, MATCH(AJ$17, 'E2 Allocators'!$B$15:$W$15, 0),FALSE))</f>
        <v>5.8565087768204594E-3</v>
      </c>
      <c r="AK615" s="1128">
        <f>IF(ISERROR(VLOOKUP(VLOOKUP($A615, 'E4 TB Allocation Details'!$A$18:$L$214, MATCH("Customer ID", 'E4 TB Allocation Details'!$A$18:$L$18, 0),FALSE), 'E2 Allocators'!$B$15:$W$358, MATCH(AK$17, 'E2 Allocators'!$B$15:$W$15, 0),FALSE)), 0, VLOOKUP(VLOOKUP($A615, 'E4 TB Allocation Details'!$A$18:$L$214, MATCH("Customer ID", 'E4 TB Allocation Details'!$A$18:$L$18, 0),FALSE), 'E2 Allocators'!$B$15:$W$358, MATCH(AK$17, 'E2 Allocators'!$B$15:$W$15, 0),FALSE))</f>
        <v>0</v>
      </c>
      <c r="AL615" s="1128">
        <f>IF(ISERROR(VLOOKUP(VLOOKUP($A615, 'E4 TB Allocation Details'!$A$18:$L$214, MATCH("Customer ID", 'E4 TB Allocation Details'!$A$18:$L$18, 0),FALSE), 'E2 Allocators'!$B$15:$W$358, MATCH(AL$17, 'E2 Allocators'!$B$15:$W$15, 0),FALSE)), 0, VLOOKUP(VLOOKUP($A615, 'E4 TB Allocation Details'!$A$18:$L$214, MATCH("Customer ID", 'E4 TB Allocation Details'!$A$18:$L$18, 0),FALSE), 'E2 Allocators'!$B$15:$W$358, MATCH(AL$17, 'E2 Allocators'!$B$15:$W$15, 0),FALSE))</f>
        <v>0</v>
      </c>
      <c r="AM615" s="1128">
        <f>IF(ISERROR(VLOOKUP(VLOOKUP($A615, 'E4 TB Allocation Details'!$A$18:$L$214, MATCH("Customer ID", 'E4 TB Allocation Details'!$A$18:$L$18, 0),FALSE), 'E2 Allocators'!$B$15:$W$358, MATCH(AM$17, 'E2 Allocators'!$B$15:$W$15, 0),FALSE)), 0, VLOOKUP(VLOOKUP($A615, 'E4 TB Allocation Details'!$A$18:$L$214, MATCH("Customer ID", 'E4 TB Allocation Details'!$A$18:$L$18, 0),FALSE), 'E2 Allocators'!$B$15:$W$358, MATCH(AM$17, 'E2 Allocators'!$B$15:$W$15, 0),FALSE))</f>
        <v>0</v>
      </c>
      <c r="AN615" s="1128">
        <f>IF(ISERROR(VLOOKUP(VLOOKUP($A615, 'E4 TB Allocation Details'!$A$18:$L$214, MATCH("Customer ID", 'E4 TB Allocation Details'!$A$18:$L$18, 0),FALSE), 'E2 Allocators'!$B$15:$W$358, MATCH(AN$17, 'E2 Allocators'!$B$15:$W$15, 0),FALSE)), 0, VLOOKUP(VLOOKUP($A615, 'E4 TB Allocation Details'!$A$18:$L$214, MATCH("Customer ID", 'E4 TB Allocation Details'!$A$18:$L$18, 0),FALSE), 'E2 Allocators'!$B$15:$W$358, MATCH(AN$17, 'E2 Allocators'!$B$15:$W$15, 0),FALSE))</f>
        <v>0</v>
      </c>
      <c r="AO615" s="1128">
        <f>IF(ISERROR(VLOOKUP(VLOOKUP($A615, 'E4 TB Allocation Details'!$A$18:$L$214, MATCH("Customer ID", 'E4 TB Allocation Details'!$A$18:$L$18, 0),FALSE), 'E2 Allocators'!$B$15:$W$358, MATCH(AO$17, 'E2 Allocators'!$B$15:$W$15, 0),FALSE)), 0, VLOOKUP(VLOOKUP($A615, 'E4 TB Allocation Details'!$A$18:$L$214, MATCH("Customer ID", 'E4 TB Allocation Details'!$A$18:$L$18, 0),FALSE), 'E2 Allocators'!$B$15:$W$358, MATCH(AO$17, 'E2 Allocators'!$B$15:$W$15, 0),FALSE))</f>
        <v>0</v>
      </c>
      <c r="AP615" s="1128">
        <f>IF(ISERROR(VLOOKUP(VLOOKUP($A615, 'E4 TB Allocation Details'!$A$18:$L$214, MATCH("Customer ID", 'E4 TB Allocation Details'!$A$18:$L$18, 0),FALSE), 'E2 Allocators'!$B$15:$W$358, MATCH(AP$17, 'E2 Allocators'!$B$15:$W$15, 0),FALSE)), 0, VLOOKUP(VLOOKUP($A615, 'E4 TB Allocation Details'!$A$18:$L$214, MATCH("Customer ID", 'E4 TB Allocation Details'!$A$18:$L$18, 0),FALSE), 'E2 Allocators'!$B$15:$W$358, MATCH(AP$17, 'E2 Allocators'!$B$15:$W$15, 0),FALSE))</f>
        <v>0</v>
      </c>
      <c r="AQ615" s="1128">
        <f>IF(ISERROR(VLOOKUP(VLOOKUP($A615, 'E4 TB Allocation Details'!$A$18:$L$214, MATCH("Customer ID", 'E4 TB Allocation Details'!$A$18:$L$18, 0),FALSE), 'E2 Allocators'!$B$15:$W$358, MATCH(AQ$17, 'E2 Allocators'!$B$15:$W$15, 0),FALSE)), 0, VLOOKUP(VLOOKUP($A615, 'E4 TB Allocation Details'!$A$18:$L$214, MATCH("Customer ID", 'E4 TB Allocation Details'!$A$18:$L$18, 0),FALSE), 'E2 Allocators'!$B$15:$W$358, MATCH(AQ$17, 'E2 Allocators'!$B$15:$W$15, 0),FALSE))</f>
        <v>0</v>
      </c>
      <c r="AR615" s="1128">
        <f>IF(ISERROR(VLOOKUP(VLOOKUP($A615, 'E4 TB Allocation Details'!$A$18:$L$214, MATCH("Customer ID", 'E4 TB Allocation Details'!$A$18:$L$18, 0),FALSE), 'E2 Allocators'!$B$15:$W$358, MATCH(AR$17, 'E2 Allocators'!$B$15:$W$15, 0),FALSE)), 0, VLOOKUP(VLOOKUP($A615, 'E4 TB Allocation Details'!$A$18:$L$214, MATCH("Customer ID", 'E4 TB Allocation Details'!$A$18:$L$18, 0),FALSE), 'E2 Allocators'!$B$15:$W$358, MATCH(AR$17, 'E2 Allocators'!$B$15:$W$15, 0),FALSE))</f>
        <v>0</v>
      </c>
      <c r="AS615" s="1128">
        <f>IF(ISERROR(VLOOKUP(VLOOKUP($A615, 'E4 TB Allocation Details'!$A$18:$L$214, MATCH("Customer ID", 'E4 TB Allocation Details'!$A$18:$L$18, 0),FALSE), 'E2 Allocators'!$B$15:$W$358, MATCH(AS$17, 'E2 Allocators'!$B$15:$W$15, 0),FALSE)), 0, VLOOKUP(VLOOKUP($A615, 'E4 TB Allocation Details'!$A$18:$L$214, MATCH("Customer ID", 'E4 TB Allocation Details'!$A$18:$L$18, 0),FALSE), 'E2 Allocators'!$B$15:$W$358, MATCH(AS$17, 'E2 Allocators'!$B$15:$W$15, 0),FALSE))</f>
        <v>0</v>
      </c>
      <c r="AT615" s="1128">
        <f>IF(ISERROR(VLOOKUP(VLOOKUP($A615, 'E4 TB Allocation Details'!$A$18:$L$214, MATCH("Customer ID", 'E4 TB Allocation Details'!$A$18:$L$18, 0),FALSE), 'E2 Allocators'!$B$15:$W$358, MATCH(AT$17, 'E2 Allocators'!$B$15:$W$15, 0),FALSE)), 0, VLOOKUP(VLOOKUP($A615, 'E4 TB Allocation Details'!$A$18:$L$214, MATCH("Customer ID", 'E4 TB Allocation Details'!$A$18:$L$18, 0),FALSE), 'E2 Allocators'!$B$15:$W$358, MATCH(AT$17, 'E2 Allocators'!$B$15:$W$15, 0),FALSE))</f>
        <v>0</v>
      </c>
      <c r="AU615" s="1128">
        <f>IF(ISERROR(VLOOKUP(VLOOKUP($A615, 'E4 TB Allocation Details'!$A$18:$L$214, MATCH("Customer ID", 'E4 TB Allocation Details'!$A$18:$L$18, 0),FALSE), 'E2 Allocators'!$B$15:$W$358, MATCH(AU$17, 'E2 Allocators'!$B$15:$W$15, 0),FALSE)), 0, VLOOKUP(VLOOKUP($A615, 'E4 TB Allocation Details'!$A$18:$L$214, MATCH("Customer ID", 'E4 TB Allocation Details'!$A$18:$L$18, 0),FALSE), 'E2 Allocators'!$B$15:$W$358, MATCH(AU$17, 'E2 Allocators'!$B$15:$W$15, 0),FALSE))</f>
        <v>0</v>
      </c>
      <c r="AV615" s="1133">
        <f t="shared" si="902"/>
        <v>1</v>
      </c>
      <c r="AW615" s="1130"/>
      <c r="AX615" s="1130"/>
      <c r="AY615" s="1130"/>
      <c r="AZ615" s="1130"/>
      <c r="BA615" s="1130"/>
      <c r="BB615" s="1130"/>
      <c r="BC615" s="1130"/>
      <c r="BD615" s="1130"/>
      <c r="BE615" s="1130"/>
      <c r="BF615" s="1130"/>
      <c r="BG615" s="1130"/>
      <c r="BH615" s="1130"/>
      <c r="BI615" s="1130"/>
      <c r="BJ615" s="1130"/>
      <c r="BK615" s="1130"/>
      <c r="BL615" s="1130"/>
      <c r="BM615" s="1130"/>
      <c r="BN615" s="1130"/>
      <c r="BO615" s="1130"/>
      <c r="BP615" s="1130"/>
      <c r="BQ615" s="1131"/>
    </row>
    <row r="616" spans="1:69" s="208" customFormat="1" ht="12.75" x14ac:dyDescent="0.2">
      <c r="A616" s="1132" t="s">
        <v>827</v>
      </c>
      <c r="B616" s="1125" t="s">
        <v>391</v>
      </c>
      <c r="C616" s="1126">
        <v>1</v>
      </c>
      <c r="D616" s="1127">
        <f t="shared" si="899"/>
        <v>0.65</v>
      </c>
      <c r="E616" s="1127">
        <f>VLOOKUP($A616,'E1 Categorization'!$A$35:$E$116,5,FALSE)</f>
        <v>0.35</v>
      </c>
      <c r="F616" s="1127">
        <f t="shared" si="900"/>
        <v>1</v>
      </c>
      <c r="G616" s="1128">
        <f>IF(ISERROR(VLOOKUP(VLOOKUP($A616, 'E4 TB Allocation Details'!$A$18:$L$214, MATCH("Demand ID", 'E4 TB Allocation Details'!$A$18:$L$18, 0),FALSE), 'E2 Allocators'!$B$15:$W$358, MATCH(G$17, 'E2 Allocators'!$B$15:$W$15, 0),FALSE)), 0, VLOOKUP(VLOOKUP($A616, 'E4 TB Allocation Details'!$A$18:$L$214, MATCH("Demand ID", 'E4 TB Allocation Details'!$A$18:$L$18, 0),FALSE), 'E2 Allocators'!$B$15:$W$358, MATCH(G$17, 'E2 Allocators'!$B$15:$W$15, 0),FALSE))</f>
        <v>0.48699884557737394</v>
      </c>
      <c r="H616" s="1128">
        <f>IF(ISERROR(VLOOKUP(VLOOKUP($A616, 'E4 TB Allocation Details'!$A$18:$L$214, MATCH("Demand ID", 'E4 TB Allocation Details'!$A$18:$L$18, 0),FALSE), 'E2 Allocators'!$B$15:$W$358, MATCH(H$17, 'E2 Allocators'!$B$15:$W$15, 0),FALSE)), 0, VLOOKUP(VLOOKUP($A616, 'E4 TB Allocation Details'!$A$18:$L$214, MATCH("Demand ID", 'E4 TB Allocation Details'!$A$18:$L$18, 0),FALSE), 'E2 Allocators'!$B$15:$W$358, MATCH(H$17, 'E2 Allocators'!$B$15:$W$15, 0),FALSE))</f>
        <v>0.19985156234048407</v>
      </c>
      <c r="I616" s="1128">
        <f>IF(ISERROR(VLOOKUP(VLOOKUP($A616, 'E4 TB Allocation Details'!$A$18:$L$214, MATCH("Demand ID", 'E4 TB Allocation Details'!$A$18:$L$18, 0),FALSE), 'E2 Allocators'!$B$15:$W$358, MATCH(I$17, 'E2 Allocators'!$B$15:$W$15, 0),FALSE)), 0, VLOOKUP(VLOOKUP($A616, 'E4 TB Allocation Details'!$A$18:$L$214, MATCH("Demand ID", 'E4 TB Allocation Details'!$A$18:$L$18, 0),FALSE), 'E2 Allocators'!$B$15:$W$358, MATCH(I$17, 'E2 Allocators'!$B$15:$W$15, 0),FALSE))</f>
        <v>0.3130487086153283</v>
      </c>
      <c r="J616" s="1128">
        <f>IF(ISERROR(VLOOKUP(VLOOKUP($A616, 'E4 TB Allocation Details'!$A$18:$L$214, MATCH("Demand ID", 'E4 TB Allocation Details'!$A$18:$L$18, 0),FALSE), 'E2 Allocators'!$B$15:$W$358, MATCH(J$17, 'E2 Allocators'!$B$15:$W$15, 0),FALSE)), 0, VLOOKUP(VLOOKUP($A616, 'E4 TB Allocation Details'!$A$18:$L$214, MATCH("Demand ID", 'E4 TB Allocation Details'!$A$18:$L$18, 0),FALSE), 'E2 Allocators'!$B$15:$W$358, MATCH(J$17, 'E2 Allocators'!$B$15:$W$15, 0),FALSE))</f>
        <v>0</v>
      </c>
      <c r="K616" s="1128">
        <f>IF(ISERROR(VLOOKUP(VLOOKUP($A616, 'E4 TB Allocation Details'!$A$18:$L$214, MATCH("Demand ID", 'E4 TB Allocation Details'!$A$18:$L$18, 0),FALSE), 'E2 Allocators'!$B$15:$W$358, MATCH(K$17, 'E2 Allocators'!$B$15:$W$15, 0),FALSE)), 0, VLOOKUP(VLOOKUP($A616, 'E4 TB Allocation Details'!$A$18:$L$214, MATCH("Demand ID", 'E4 TB Allocation Details'!$A$18:$L$18, 0),FALSE), 'E2 Allocators'!$B$15:$W$358, MATCH(K$17, 'E2 Allocators'!$B$15:$W$15, 0),FALSE))</f>
        <v>0</v>
      </c>
      <c r="L616" s="1128">
        <f>IF(ISERROR(VLOOKUP(VLOOKUP($A616, 'E4 TB Allocation Details'!$A$18:$L$214, MATCH("Demand ID", 'E4 TB Allocation Details'!$A$18:$L$18, 0),FALSE), 'E2 Allocators'!$B$15:$W$358, MATCH(L$17, 'E2 Allocators'!$B$15:$W$15, 0),FALSE)), 0, VLOOKUP(VLOOKUP($A616, 'E4 TB Allocation Details'!$A$18:$L$214, MATCH("Demand ID", 'E4 TB Allocation Details'!$A$18:$L$18, 0),FALSE), 'E2 Allocators'!$B$15:$W$358, MATCH(L$17, 'E2 Allocators'!$B$15:$W$15, 0),FALSE))</f>
        <v>0</v>
      </c>
      <c r="M616" s="1128">
        <f>IF(ISERROR(VLOOKUP(VLOOKUP($A616, 'E4 TB Allocation Details'!$A$18:$L$214, MATCH("Demand ID", 'E4 TB Allocation Details'!$A$18:$L$18, 0),FALSE), 'E2 Allocators'!$B$15:$W$358, MATCH(M$17, 'E2 Allocators'!$B$15:$W$15, 0),FALSE)), 0, VLOOKUP(VLOOKUP($A616, 'E4 TB Allocation Details'!$A$18:$L$214, MATCH("Demand ID", 'E4 TB Allocation Details'!$A$18:$L$18, 0),FALSE), 'E2 Allocators'!$B$15:$W$358, MATCH(M$17, 'E2 Allocators'!$B$15:$W$15, 0),FALSE))</f>
        <v>0</v>
      </c>
      <c r="N616" s="1128">
        <f>IF(ISERROR(VLOOKUP(VLOOKUP($A616, 'E4 TB Allocation Details'!$A$18:$L$214, MATCH("Demand ID", 'E4 TB Allocation Details'!$A$18:$L$18, 0),FALSE), 'E2 Allocators'!$B$15:$W$358, MATCH(N$17, 'E2 Allocators'!$B$15:$W$15, 0),FALSE)), 0, VLOOKUP(VLOOKUP($A616, 'E4 TB Allocation Details'!$A$18:$L$214, MATCH("Demand ID", 'E4 TB Allocation Details'!$A$18:$L$18, 0),FALSE), 'E2 Allocators'!$B$15:$W$358, MATCH(N$17, 'E2 Allocators'!$B$15:$W$15, 0),FALSE))</f>
        <v>0</v>
      </c>
      <c r="O616" s="1128">
        <f>IF(ISERROR(VLOOKUP(VLOOKUP($A616, 'E4 TB Allocation Details'!$A$18:$L$214, MATCH("Demand ID", 'E4 TB Allocation Details'!$A$18:$L$18, 0),FALSE), 'E2 Allocators'!$B$15:$W$358, MATCH(O$17, 'E2 Allocators'!$B$15:$W$15, 0),FALSE)), 0, VLOOKUP(VLOOKUP($A616, 'E4 TB Allocation Details'!$A$18:$L$214, MATCH("Demand ID", 'E4 TB Allocation Details'!$A$18:$L$18, 0),FALSE), 'E2 Allocators'!$B$15:$W$358, MATCH(O$17, 'E2 Allocators'!$B$15:$W$15, 0),FALSE))</f>
        <v>1.0088346681362758E-4</v>
      </c>
      <c r="P616" s="1128">
        <f>IF(ISERROR(VLOOKUP(VLOOKUP($A616, 'E4 TB Allocation Details'!$A$18:$L$214, MATCH("Demand ID", 'E4 TB Allocation Details'!$A$18:$L$18, 0),FALSE), 'E2 Allocators'!$B$15:$W$358, MATCH(P$17, 'E2 Allocators'!$B$15:$W$15, 0),FALSE)), 0, VLOOKUP(VLOOKUP($A616, 'E4 TB Allocation Details'!$A$18:$L$214, MATCH("Demand ID", 'E4 TB Allocation Details'!$A$18:$L$18, 0),FALSE), 'E2 Allocators'!$B$15:$W$358, MATCH(P$17, 'E2 Allocators'!$B$15:$W$15, 0),FALSE))</f>
        <v>0</v>
      </c>
      <c r="Q616" s="1128">
        <f>IF(ISERROR(VLOOKUP(VLOOKUP($A616, 'E4 TB Allocation Details'!$A$18:$L$214, MATCH("Demand ID", 'E4 TB Allocation Details'!$A$18:$L$18, 0),FALSE), 'E2 Allocators'!$B$15:$W$358, MATCH(Q$17, 'E2 Allocators'!$B$15:$W$15, 0),FALSE)), 0, VLOOKUP(VLOOKUP($A616, 'E4 TB Allocation Details'!$A$18:$L$214, MATCH("Demand ID", 'E4 TB Allocation Details'!$A$18:$L$18, 0),FALSE), 'E2 Allocators'!$B$15:$W$358, MATCH(Q$17, 'E2 Allocators'!$B$15:$W$15, 0),FALSE))</f>
        <v>0</v>
      </c>
      <c r="R616" s="1128">
        <f>IF(ISERROR(VLOOKUP(VLOOKUP($A616, 'E4 TB Allocation Details'!$A$18:$L$214, MATCH("Demand ID", 'E4 TB Allocation Details'!$A$18:$L$18, 0),FALSE), 'E2 Allocators'!$B$15:$W$358, MATCH(R$17, 'E2 Allocators'!$B$15:$W$15, 0),FALSE)), 0, VLOOKUP(VLOOKUP($A616, 'E4 TB Allocation Details'!$A$18:$L$214, MATCH("Demand ID", 'E4 TB Allocation Details'!$A$18:$L$18, 0),FALSE), 'E2 Allocators'!$B$15:$W$358, MATCH(R$17, 'E2 Allocators'!$B$15:$W$15, 0),FALSE))</f>
        <v>0</v>
      </c>
      <c r="S616" s="1128">
        <f>IF(ISERROR(VLOOKUP(VLOOKUP($A616, 'E4 TB Allocation Details'!$A$18:$L$214, MATCH("Demand ID", 'E4 TB Allocation Details'!$A$18:$L$18, 0),FALSE), 'E2 Allocators'!$B$15:$W$358, MATCH(S$17, 'E2 Allocators'!$B$15:$W$15, 0),FALSE)), 0, VLOOKUP(VLOOKUP($A616, 'E4 TB Allocation Details'!$A$18:$L$214, MATCH("Demand ID", 'E4 TB Allocation Details'!$A$18:$L$18, 0),FALSE), 'E2 Allocators'!$B$15:$W$358, MATCH(S$17, 'E2 Allocators'!$B$15:$W$15, 0),FALSE))</f>
        <v>0</v>
      </c>
      <c r="T616" s="1128">
        <f>IF(ISERROR(VLOOKUP(VLOOKUP($A616, 'E4 TB Allocation Details'!$A$18:$L$214, MATCH("Demand ID", 'E4 TB Allocation Details'!$A$18:$L$18, 0),FALSE), 'E2 Allocators'!$B$15:$W$358, MATCH(T$17, 'E2 Allocators'!$B$15:$W$15, 0),FALSE)), 0, VLOOKUP(VLOOKUP($A616, 'E4 TB Allocation Details'!$A$18:$L$214, MATCH("Demand ID", 'E4 TB Allocation Details'!$A$18:$L$18, 0),FALSE), 'E2 Allocators'!$B$15:$W$358, MATCH(T$17, 'E2 Allocators'!$B$15:$W$15, 0),FALSE))</f>
        <v>0</v>
      </c>
      <c r="U616" s="1128">
        <f>IF(ISERROR(VLOOKUP(VLOOKUP($A616, 'E4 TB Allocation Details'!$A$18:$L$214, MATCH("Demand ID", 'E4 TB Allocation Details'!$A$18:$L$18, 0),FALSE), 'E2 Allocators'!$B$15:$W$358, MATCH(U$17, 'E2 Allocators'!$B$15:$W$15, 0),FALSE)), 0, VLOOKUP(VLOOKUP($A616, 'E4 TB Allocation Details'!$A$18:$L$214, MATCH("Demand ID", 'E4 TB Allocation Details'!$A$18:$L$18, 0),FALSE), 'E2 Allocators'!$B$15:$W$358, MATCH(U$17, 'E2 Allocators'!$B$15:$W$15, 0),FALSE))</f>
        <v>0</v>
      </c>
      <c r="V616" s="1128">
        <f>IF(ISERROR(VLOOKUP(VLOOKUP($A616, 'E4 TB Allocation Details'!$A$18:$L$214, MATCH("Demand ID", 'E4 TB Allocation Details'!$A$18:$L$18, 0),FALSE), 'E2 Allocators'!$B$15:$W$358, MATCH(V$17, 'E2 Allocators'!$B$15:$W$15, 0),FALSE)), 0, VLOOKUP(VLOOKUP($A616, 'E4 TB Allocation Details'!$A$18:$L$214, MATCH("Demand ID", 'E4 TB Allocation Details'!$A$18:$L$18, 0),FALSE), 'E2 Allocators'!$B$15:$W$358, MATCH(V$17, 'E2 Allocators'!$B$15:$W$15, 0),FALSE))</f>
        <v>0</v>
      </c>
      <c r="W616" s="1128">
        <f>IF(ISERROR(VLOOKUP(VLOOKUP($A616, 'E4 TB Allocation Details'!$A$18:$L$214, MATCH("Demand ID", 'E4 TB Allocation Details'!$A$18:$L$18, 0),FALSE), 'E2 Allocators'!$B$15:$W$358, MATCH(W$17, 'E2 Allocators'!$B$15:$W$15, 0),FALSE)), 0, VLOOKUP(VLOOKUP($A616, 'E4 TB Allocation Details'!$A$18:$L$214, MATCH("Demand ID", 'E4 TB Allocation Details'!$A$18:$L$18, 0),FALSE), 'E2 Allocators'!$B$15:$W$358, MATCH(W$17, 'E2 Allocators'!$B$15:$W$15, 0),FALSE))</f>
        <v>0</v>
      </c>
      <c r="X616" s="1128">
        <f>IF(ISERROR(VLOOKUP(VLOOKUP($A616, 'E4 TB Allocation Details'!$A$18:$L$214, MATCH("Demand ID", 'E4 TB Allocation Details'!$A$18:$L$18, 0),FALSE), 'E2 Allocators'!$B$15:$W$358, MATCH(X$17, 'E2 Allocators'!$B$15:$W$15, 0),FALSE)), 0, VLOOKUP(VLOOKUP($A616, 'E4 TB Allocation Details'!$A$18:$L$214, MATCH("Demand ID", 'E4 TB Allocation Details'!$A$18:$L$18, 0),FALSE), 'E2 Allocators'!$B$15:$W$358, MATCH(X$17, 'E2 Allocators'!$B$15:$W$15, 0),FALSE))</f>
        <v>0</v>
      </c>
      <c r="Y616" s="1128">
        <f>IF(ISERROR(VLOOKUP(VLOOKUP($A616, 'E4 TB Allocation Details'!$A$18:$L$214, MATCH("Demand ID", 'E4 TB Allocation Details'!$A$18:$L$18, 0),FALSE), 'E2 Allocators'!$B$15:$W$358, MATCH(Y$17, 'E2 Allocators'!$B$15:$W$15, 0),FALSE)), 0, VLOOKUP(VLOOKUP($A616, 'E4 TB Allocation Details'!$A$18:$L$214, MATCH("Demand ID", 'E4 TB Allocation Details'!$A$18:$L$18, 0),FALSE), 'E2 Allocators'!$B$15:$W$358, MATCH(Y$17, 'E2 Allocators'!$B$15:$W$15, 0),FALSE))</f>
        <v>0</v>
      </c>
      <c r="Z616" s="1128">
        <f>IF(ISERROR(VLOOKUP(VLOOKUP($A616, 'E4 TB Allocation Details'!$A$18:$L$214, MATCH("Demand ID", 'E4 TB Allocation Details'!$A$18:$L$18, 0),FALSE), 'E2 Allocators'!$B$15:$W$358, MATCH(Z$17, 'E2 Allocators'!$B$15:$W$15, 0),FALSE)), 0, VLOOKUP(VLOOKUP($A616, 'E4 TB Allocation Details'!$A$18:$L$214, MATCH("Demand ID", 'E4 TB Allocation Details'!$A$18:$L$18, 0),FALSE), 'E2 Allocators'!$B$15:$W$358, MATCH(Z$17, 'E2 Allocators'!$B$15:$W$15, 0),FALSE))</f>
        <v>0</v>
      </c>
      <c r="AA616" s="1133">
        <f t="shared" si="901"/>
        <v>0.99999999999999989</v>
      </c>
      <c r="AB616" s="1128">
        <f>IF(ISERROR(VLOOKUP(VLOOKUP($A616, 'E4 TB Allocation Details'!$A$18:$L$214, MATCH("Customer ID", 'E4 TB Allocation Details'!$A$18:$L$18, 0),FALSE), 'E2 Allocators'!$B$15:$W$358, MATCH(AB$17, 'E2 Allocators'!$B$15:$W$15, 0),FALSE)), 0, VLOOKUP(VLOOKUP($A616, 'E4 TB Allocation Details'!$A$18:$L$214, MATCH("Customer ID", 'E4 TB Allocation Details'!$A$18:$L$18, 0),FALSE), 'E2 Allocators'!$B$15:$W$358, MATCH(AB$17, 'E2 Allocators'!$B$15:$W$15, 0),FALSE))</f>
        <v>0.73861359003785476</v>
      </c>
      <c r="AC616" s="1128">
        <f>IF(ISERROR(VLOOKUP(VLOOKUP($A616, 'E4 TB Allocation Details'!$A$18:$L$214, MATCH("Customer ID", 'E4 TB Allocation Details'!$A$18:$L$18, 0),FALSE), 'E2 Allocators'!$B$15:$W$358, MATCH(AC$17, 'E2 Allocators'!$B$15:$W$15, 0),FALSE)), 0, VLOOKUP(VLOOKUP($A616, 'E4 TB Allocation Details'!$A$18:$L$214, MATCH("Customer ID", 'E4 TB Allocation Details'!$A$18:$L$18, 0),FALSE), 'E2 Allocators'!$B$15:$W$358, MATCH(AC$17, 'E2 Allocators'!$B$15:$W$15, 0),FALSE))</f>
        <v>7.1838440588547645E-2</v>
      </c>
      <c r="AD616" s="1128">
        <f>IF(ISERROR(VLOOKUP(VLOOKUP($A616, 'E4 TB Allocation Details'!$A$18:$L$214, MATCH("Customer ID", 'E4 TB Allocation Details'!$A$18:$L$18, 0),FALSE), 'E2 Allocators'!$B$15:$W$358, MATCH(AD$17, 'E2 Allocators'!$B$15:$W$15, 0),FALSE)), 0, VLOOKUP(VLOOKUP($A616, 'E4 TB Allocation Details'!$A$18:$L$214, MATCH("Customer ID", 'E4 TB Allocation Details'!$A$18:$L$18, 0),FALSE), 'E2 Allocators'!$B$15:$W$358, MATCH(AD$17, 'E2 Allocators'!$B$15:$W$15, 0),FALSE))</f>
        <v>7.8621469313646559E-3</v>
      </c>
      <c r="AE616" s="1128">
        <f>IF(ISERROR(VLOOKUP(VLOOKUP($A616, 'E4 TB Allocation Details'!$A$18:$L$214, MATCH("Customer ID", 'E4 TB Allocation Details'!$A$18:$L$18, 0),FALSE), 'E2 Allocators'!$B$15:$W$358, MATCH(AE$17, 'E2 Allocators'!$B$15:$W$15, 0),FALSE)), 0, VLOOKUP(VLOOKUP($A616, 'E4 TB Allocation Details'!$A$18:$L$214, MATCH("Customer ID", 'E4 TB Allocation Details'!$A$18:$L$18, 0),FALSE), 'E2 Allocators'!$B$15:$W$358, MATCH(AE$17, 'E2 Allocators'!$B$15:$W$15, 0),FALSE))</f>
        <v>0</v>
      </c>
      <c r="AF616" s="1128">
        <f>IF(ISERROR(VLOOKUP(VLOOKUP($A616, 'E4 TB Allocation Details'!$A$18:$L$214, MATCH("Customer ID", 'E4 TB Allocation Details'!$A$18:$L$18, 0),FALSE), 'E2 Allocators'!$B$15:$W$358, MATCH(AF$17, 'E2 Allocators'!$B$15:$W$15, 0),FALSE)), 0, VLOOKUP(VLOOKUP($A616, 'E4 TB Allocation Details'!$A$18:$L$214, MATCH("Customer ID", 'E4 TB Allocation Details'!$A$18:$L$18, 0),FALSE), 'E2 Allocators'!$B$15:$W$358, MATCH(AF$17, 'E2 Allocators'!$B$15:$W$15, 0),FALSE))</f>
        <v>0</v>
      </c>
      <c r="AG616" s="1128">
        <f>IF(ISERROR(VLOOKUP(VLOOKUP($A616, 'E4 TB Allocation Details'!$A$18:$L$214, MATCH("Customer ID", 'E4 TB Allocation Details'!$A$18:$L$18, 0),FALSE), 'E2 Allocators'!$B$15:$W$358, MATCH(AG$17, 'E2 Allocators'!$B$15:$W$15, 0),FALSE)), 0, VLOOKUP(VLOOKUP($A616, 'E4 TB Allocation Details'!$A$18:$L$214, MATCH("Customer ID", 'E4 TB Allocation Details'!$A$18:$L$18, 0),FALSE), 'E2 Allocators'!$B$15:$W$358, MATCH(AG$17, 'E2 Allocators'!$B$15:$W$15, 0),FALSE))</f>
        <v>0</v>
      </c>
      <c r="AH616" s="1128">
        <f>IF(ISERROR(VLOOKUP(VLOOKUP($A616, 'E4 TB Allocation Details'!$A$18:$L$214, MATCH("Customer ID", 'E4 TB Allocation Details'!$A$18:$L$18, 0),FALSE), 'E2 Allocators'!$B$15:$W$358, MATCH(AH$17, 'E2 Allocators'!$B$15:$W$15, 0),FALSE)), 0, VLOOKUP(VLOOKUP($A616, 'E4 TB Allocation Details'!$A$18:$L$214, MATCH("Customer ID", 'E4 TB Allocation Details'!$A$18:$L$18, 0),FALSE), 'E2 Allocators'!$B$15:$W$358, MATCH(AH$17, 'E2 Allocators'!$B$15:$W$15, 0),FALSE))</f>
        <v>0.17056919203165413</v>
      </c>
      <c r="AI616" s="1128">
        <f>IF(ISERROR(VLOOKUP(VLOOKUP($A616, 'E4 TB Allocation Details'!$A$18:$L$214, MATCH("Customer ID", 'E4 TB Allocation Details'!$A$18:$L$18, 0),FALSE), 'E2 Allocators'!$B$15:$W$358, MATCH(AI$17, 'E2 Allocators'!$B$15:$W$15, 0),FALSE)), 0, VLOOKUP(VLOOKUP($A616, 'E4 TB Allocation Details'!$A$18:$L$214, MATCH("Customer ID", 'E4 TB Allocation Details'!$A$18:$L$18, 0),FALSE), 'E2 Allocators'!$B$15:$W$358, MATCH(AI$17, 'E2 Allocators'!$B$15:$W$15, 0),FALSE))</f>
        <v>6.1663897500899264E-3</v>
      </c>
      <c r="AJ616" s="1128">
        <f>IF(ISERROR(VLOOKUP(VLOOKUP($A616, 'E4 TB Allocation Details'!$A$18:$L$214, MATCH("Customer ID", 'E4 TB Allocation Details'!$A$18:$L$18, 0),FALSE), 'E2 Allocators'!$B$15:$W$358, MATCH(AJ$17, 'E2 Allocators'!$B$15:$W$15, 0),FALSE)), 0, VLOOKUP(VLOOKUP($A616, 'E4 TB Allocation Details'!$A$18:$L$214, MATCH("Customer ID", 'E4 TB Allocation Details'!$A$18:$L$18, 0),FALSE), 'E2 Allocators'!$B$15:$W$358, MATCH(AJ$17, 'E2 Allocators'!$B$15:$W$15, 0),FALSE))</f>
        <v>4.9502406604888579E-3</v>
      </c>
      <c r="AK616" s="1128">
        <f>IF(ISERROR(VLOOKUP(VLOOKUP($A616, 'E4 TB Allocation Details'!$A$18:$L$214, MATCH("Customer ID", 'E4 TB Allocation Details'!$A$18:$L$18, 0),FALSE), 'E2 Allocators'!$B$15:$W$358, MATCH(AK$17, 'E2 Allocators'!$B$15:$W$15, 0),FALSE)), 0, VLOOKUP(VLOOKUP($A616, 'E4 TB Allocation Details'!$A$18:$L$214, MATCH("Customer ID", 'E4 TB Allocation Details'!$A$18:$L$18, 0),FALSE), 'E2 Allocators'!$B$15:$W$358, MATCH(AK$17, 'E2 Allocators'!$B$15:$W$15, 0),FALSE))</f>
        <v>0</v>
      </c>
      <c r="AL616" s="1128">
        <f>IF(ISERROR(VLOOKUP(VLOOKUP($A616, 'E4 TB Allocation Details'!$A$18:$L$214, MATCH("Customer ID", 'E4 TB Allocation Details'!$A$18:$L$18, 0),FALSE), 'E2 Allocators'!$B$15:$W$358, MATCH(AL$17, 'E2 Allocators'!$B$15:$W$15, 0),FALSE)), 0, VLOOKUP(VLOOKUP($A616, 'E4 TB Allocation Details'!$A$18:$L$214, MATCH("Customer ID", 'E4 TB Allocation Details'!$A$18:$L$18, 0),FALSE), 'E2 Allocators'!$B$15:$W$358, MATCH(AL$17, 'E2 Allocators'!$B$15:$W$15, 0),FALSE))</f>
        <v>0</v>
      </c>
      <c r="AM616" s="1128">
        <f>IF(ISERROR(VLOOKUP(VLOOKUP($A616, 'E4 TB Allocation Details'!$A$18:$L$214, MATCH("Customer ID", 'E4 TB Allocation Details'!$A$18:$L$18, 0),FALSE), 'E2 Allocators'!$B$15:$W$358, MATCH(AM$17, 'E2 Allocators'!$B$15:$W$15, 0),FALSE)), 0, VLOOKUP(VLOOKUP($A616, 'E4 TB Allocation Details'!$A$18:$L$214, MATCH("Customer ID", 'E4 TB Allocation Details'!$A$18:$L$18, 0),FALSE), 'E2 Allocators'!$B$15:$W$358, MATCH(AM$17, 'E2 Allocators'!$B$15:$W$15, 0),FALSE))</f>
        <v>0</v>
      </c>
      <c r="AN616" s="1128">
        <f>IF(ISERROR(VLOOKUP(VLOOKUP($A616, 'E4 TB Allocation Details'!$A$18:$L$214, MATCH("Customer ID", 'E4 TB Allocation Details'!$A$18:$L$18, 0),FALSE), 'E2 Allocators'!$B$15:$W$358, MATCH(AN$17, 'E2 Allocators'!$B$15:$W$15, 0),FALSE)), 0, VLOOKUP(VLOOKUP($A616, 'E4 TB Allocation Details'!$A$18:$L$214, MATCH("Customer ID", 'E4 TB Allocation Details'!$A$18:$L$18, 0),FALSE), 'E2 Allocators'!$B$15:$W$358, MATCH(AN$17, 'E2 Allocators'!$B$15:$W$15, 0),FALSE))</f>
        <v>0</v>
      </c>
      <c r="AO616" s="1128">
        <f>IF(ISERROR(VLOOKUP(VLOOKUP($A616, 'E4 TB Allocation Details'!$A$18:$L$214, MATCH("Customer ID", 'E4 TB Allocation Details'!$A$18:$L$18, 0),FALSE), 'E2 Allocators'!$B$15:$W$358, MATCH(AO$17, 'E2 Allocators'!$B$15:$W$15, 0),FALSE)), 0, VLOOKUP(VLOOKUP($A616, 'E4 TB Allocation Details'!$A$18:$L$214, MATCH("Customer ID", 'E4 TB Allocation Details'!$A$18:$L$18, 0),FALSE), 'E2 Allocators'!$B$15:$W$358, MATCH(AO$17, 'E2 Allocators'!$B$15:$W$15, 0),FALSE))</f>
        <v>0</v>
      </c>
      <c r="AP616" s="1128">
        <f>IF(ISERROR(VLOOKUP(VLOOKUP($A616, 'E4 TB Allocation Details'!$A$18:$L$214, MATCH("Customer ID", 'E4 TB Allocation Details'!$A$18:$L$18, 0),FALSE), 'E2 Allocators'!$B$15:$W$358, MATCH(AP$17, 'E2 Allocators'!$B$15:$W$15, 0),FALSE)), 0, VLOOKUP(VLOOKUP($A616, 'E4 TB Allocation Details'!$A$18:$L$214, MATCH("Customer ID", 'E4 TB Allocation Details'!$A$18:$L$18, 0),FALSE), 'E2 Allocators'!$B$15:$W$358, MATCH(AP$17, 'E2 Allocators'!$B$15:$W$15, 0),FALSE))</f>
        <v>0</v>
      </c>
      <c r="AQ616" s="1128">
        <f>IF(ISERROR(VLOOKUP(VLOOKUP($A616, 'E4 TB Allocation Details'!$A$18:$L$214, MATCH("Customer ID", 'E4 TB Allocation Details'!$A$18:$L$18, 0),FALSE), 'E2 Allocators'!$B$15:$W$358, MATCH(AQ$17, 'E2 Allocators'!$B$15:$W$15, 0),FALSE)), 0, VLOOKUP(VLOOKUP($A616, 'E4 TB Allocation Details'!$A$18:$L$214, MATCH("Customer ID", 'E4 TB Allocation Details'!$A$18:$L$18, 0),FALSE), 'E2 Allocators'!$B$15:$W$358, MATCH(AQ$17, 'E2 Allocators'!$B$15:$W$15, 0),FALSE))</f>
        <v>0</v>
      </c>
      <c r="AR616" s="1128">
        <f>IF(ISERROR(VLOOKUP(VLOOKUP($A616, 'E4 TB Allocation Details'!$A$18:$L$214, MATCH("Customer ID", 'E4 TB Allocation Details'!$A$18:$L$18, 0),FALSE), 'E2 Allocators'!$B$15:$W$358, MATCH(AR$17, 'E2 Allocators'!$B$15:$W$15, 0),FALSE)), 0, VLOOKUP(VLOOKUP($A616, 'E4 TB Allocation Details'!$A$18:$L$214, MATCH("Customer ID", 'E4 TB Allocation Details'!$A$18:$L$18, 0),FALSE), 'E2 Allocators'!$B$15:$W$358, MATCH(AR$17, 'E2 Allocators'!$B$15:$W$15, 0),FALSE))</f>
        <v>0</v>
      </c>
      <c r="AS616" s="1128">
        <f>IF(ISERROR(VLOOKUP(VLOOKUP($A616, 'E4 TB Allocation Details'!$A$18:$L$214, MATCH("Customer ID", 'E4 TB Allocation Details'!$A$18:$L$18, 0),FALSE), 'E2 Allocators'!$B$15:$W$358, MATCH(AS$17, 'E2 Allocators'!$B$15:$W$15, 0),FALSE)), 0, VLOOKUP(VLOOKUP($A616, 'E4 TB Allocation Details'!$A$18:$L$214, MATCH("Customer ID", 'E4 TB Allocation Details'!$A$18:$L$18, 0),FALSE), 'E2 Allocators'!$B$15:$W$358, MATCH(AS$17, 'E2 Allocators'!$B$15:$W$15, 0),FALSE))</f>
        <v>0</v>
      </c>
      <c r="AT616" s="1128">
        <f>IF(ISERROR(VLOOKUP(VLOOKUP($A616, 'E4 TB Allocation Details'!$A$18:$L$214, MATCH("Customer ID", 'E4 TB Allocation Details'!$A$18:$L$18, 0),FALSE), 'E2 Allocators'!$B$15:$W$358, MATCH(AT$17, 'E2 Allocators'!$B$15:$W$15, 0),FALSE)), 0, VLOOKUP(VLOOKUP($A616, 'E4 TB Allocation Details'!$A$18:$L$214, MATCH("Customer ID", 'E4 TB Allocation Details'!$A$18:$L$18, 0),FALSE), 'E2 Allocators'!$B$15:$W$358, MATCH(AT$17, 'E2 Allocators'!$B$15:$W$15, 0),FALSE))</f>
        <v>0</v>
      </c>
      <c r="AU616" s="1128">
        <f>IF(ISERROR(VLOOKUP(VLOOKUP($A616, 'E4 TB Allocation Details'!$A$18:$L$214, MATCH("Customer ID", 'E4 TB Allocation Details'!$A$18:$L$18, 0),FALSE), 'E2 Allocators'!$B$15:$W$358, MATCH(AU$17, 'E2 Allocators'!$B$15:$W$15, 0),FALSE)), 0, VLOOKUP(VLOOKUP($A616, 'E4 TB Allocation Details'!$A$18:$L$214, MATCH("Customer ID", 'E4 TB Allocation Details'!$A$18:$L$18, 0),FALSE), 'E2 Allocators'!$B$15:$W$358, MATCH(AU$17, 'E2 Allocators'!$B$15:$W$15, 0),FALSE))</f>
        <v>0</v>
      </c>
      <c r="AV616" s="1133">
        <f t="shared" si="902"/>
        <v>0.99999999999999989</v>
      </c>
      <c r="AW616" s="1130"/>
      <c r="AX616" s="1130"/>
      <c r="AY616" s="1130"/>
      <c r="AZ616" s="1130"/>
      <c r="BA616" s="1130"/>
      <c r="BB616" s="1130"/>
      <c r="BC616" s="1130"/>
      <c r="BD616" s="1130"/>
      <c r="BE616" s="1130"/>
      <c r="BF616" s="1130"/>
      <c r="BG616" s="1130"/>
      <c r="BH616" s="1130"/>
      <c r="BI616" s="1130"/>
      <c r="BJ616" s="1130"/>
      <c r="BK616" s="1130"/>
      <c r="BL616" s="1130"/>
      <c r="BM616" s="1130"/>
      <c r="BN616" s="1130"/>
      <c r="BO616" s="1130"/>
      <c r="BP616" s="1130"/>
      <c r="BQ616" s="1131"/>
    </row>
    <row r="617" spans="1:69" s="208" customFormat="1" ht="12.75" x14ac:dyDescent="0.2">
      <c r="A617" s="1132">
        <v>1835</v>
      </c>
      <c r="B617" s="1125" t="s">
        <v>75</v>
      </c>
      <c r="C617" s="1126"/>
      <c r="D617" s="1127"/>
      <c r="E617" s="1127"/>
      <c r="F617" s="1127"/>
      <c r="G617" s="1128">
        <f>IF(ISERROR(VLOOKUP(VLOOKUP($A617, 'E4 TB Allocation Details'!$A$18:$L$214, MATCH("Demand ID", 'E4 TB Allocation Details'!$A$18:$L$18, 0),FALSE), 'E2 Allocators'!$B$15:$W$358, MATCH(G$17, 'E2 Allocators'!$B$15:$W$15, 0),FALSE)), 0, VLOOKUP(VLOOKUP($A617, 'E4 TB Allocation Details'!$A$18:$L$214, MATCH("Demand ID", 'E4 TB Allocation Details'!$A$18:$L$18, 0),FALSE), 'E2 Allocators'!$B$15:$W$358, MATCH(G$17, 'E2 Allocators'!$B$15:$W$15, 0),FALSE))</f>
        <v>0</v>
      </c>
      <c r="H617" s="1128">
        <f>IF(ISERROR(VLOOKUP(VLOOKUP($A617, 'E4 TB Allocation Details'!$A$18:$L$214, MATCH("Demand ID", 'E4 TB Allocation Details'!$A$18:$L$18, 0),FALSE), 'E2 Allocators'!$B$15:$W$358, MATCH(H$17, 'E2 Allocators'!$B$15:$W$15, 0),FALSE)), 0, VLOOKUP(VLOOKUP($A617, 'E4 TB Allocation Details'!$A$18:$L$214, MATCH("Demand ID", 'E4 TB Allocation Details'!$A$18:$L$18, 0),FALSE), 'E2 Allocators'!$B$15:$W$358, MATCH(H$17, 'E2 Allocators'!$B$15:$W$15, 0),FALSE))</f>
        <v>0</v>
      </c>
      <c r="I617" s="1128">
        <f>IF(ISERROR(VLOOKUP(VLOOKUP($A617, 'E4 TB Allocation Details'!$A$18:$L$214, MATCH("Demand ID", 'E4 TB Allocation Details'!$A$18:$L$18, 0),FALSE), 'E2 Allocators'!$B$15:$W$358, MATCH(I$17, 'E2 Allocators'!$B$15:$W$15, 0),FALSE)), 0, VLOOKUP(VLOOKUP($A617, 'E4 TB Allocation Details'!$A$18:$L$214, MATCH("Demand ID", 'E4 TB Allocation Details'!$A$18:$L$18, 0),FALSE), 'E2 Allocators'!$B$15:$W$358, MATCH(I$17, 'E2 Allocators'!$B$15:$W$15, 0),FALSE))</f>
        <v>0</v>
      </c>
      <c r="J617" s="1128">
        <f>IF(ISERROR(VLOOKUP(VLOOKUP($A617, 'E4 TB Allocation Details'!$A$18:$L$214, MATCH("Demand ID", 'E4 TB Allocation Details'!$A$18:$L$18, 0),FALSE), 'E2 Allocators'!$B$15:$W$358, MATCH(J$17, 'E2 Allocators'!$B$15:$W$15, 0),FALSE)), 0, VLOOKUP(VLOOKUP($A617, 'E4 TB Allocation Details'!$A$18:$L$214, MATCH("Demand ID", 'E4 TB Allocation Details'!$A$18:$L$18, 0),FALSE), 'E2 Allocators'!$B$15:$W$358, MATCH(J$17, 'E2 Allocators'!$B$15:$W$15, 0),FALSE))</f>
        <v>0</v>
      </c>
      <c r="K617" s="1128">
        <f>IF(ISERROR(VLOOKUP(VLOOKUP($A617, 'E4 TB Allocation Details'!$A$18:$L$214, MATCH("Demand ID", 'E4 TB Allocation Details'!$A$18:$L$18, 0),FALSE), 'E2 Allocators'!$B$15:$W$358, MATCH(K$17, 'E2 Allocators'!$B$15:$W$15, 0),FALSE)), 0, VLOOKUP(VLOOKUP($A617, 'E4 TB Allocation Details'!$A$18:$L$214, MATCH("Demand ID", 'E4 TB Allocation Details'!$A$18:$L$18, 0),FALSE), 'E2 Allocators'!$B$15:$W$358, MATCH(K$17, 'E2 Allocators'!$B$15:$W$15, 0),FALSE))</f>
        <v>0</v>
      </c>
      <c r="L617" s="1128">
        <f>IF(ISERROR(VLOOKUP(VLOOKUP($A617, 'E4 TB Allocation Details'!$A$18:$L$214, MATCH("Demand ID", 'E4 TB Allocation Details'!$A$18:$L$18, 0),FALSE), 'E2 Allocators'!$B$15:$W$358, MATCH(L$17, 'E2 Allocators'!$B$15:$W$15, 0),FALSE)), 0, VLOOKUP(VLOOKUP($A617, 'E4 TB Allocation Details'!$A$18:$L$214, MATCH("Demand ID", 'E4 TB Allocation Details'!$A$18:$L$18, 0),FALSE), 'E2 Allocators'!$B$15:$W$358, MATCH(L$17, 'E2 Allocators'!$B$15:$W$15, 0),FALSE))</f>
        <v>0</v>
      </c>
      <c r="M617" s="1128">
        <f>IF(ISERROR(VLOOKUP(VLOOKUP($A617, 'E4 TB Allocation Details'!$A$18:$L$214, MATCH("Demand ID", 'E4 TB Allocation Details'!$A$18:$L$18, 0),FALSE), 'E2 Allocators'!$B$15:$W$358, MATCH(M$17, 'E2 Allocators'!$B$15:$W$15, 0),FALSE)), 0, VLOOKUP(VLOOKUP($A617, 'E4 TB Allocation Details'!$A$18:$L$214, MATCH("Demand ID", 'E4 TB Allocation Details'!$A$18:$L$18, 0),FALSE), 'E2 Allocators'!$B$15:$W$358, MATCH(M$17, 'E2 Allocators'!$B$15:$W$15, 0),FALSE))</f>
        <v>0</v>
      </c>
      <c r="N617" s="1128">
        <f>IF(ISERROR(VLOOKUP(VLOOKUP($A617, 'E4 TB Allocation Details'!$A$18:$L$214, MATCH("Demand ID", 'E4 TB Allocation Details'!$A$18:$L$18, 0),FALSE), 'E2 Allocators'!$B$15:$W$358, MATCH(N$17, 'E2 Allocators'!$B$15:$W$15, 0),FALSE)), 0, VLOOKUP(VLOOKUP($A617, 'E4 TB Allocation Details'!$A$18:$L$214, MATCH("Demand ID", 'E4 TB Allocation Details'!$A$18:$L$18, 0),FALSE), 'E2 Allocators'!$B$15:$W$358, MATCH(N$17, 'E2 Allocators'!$B$15:$W$15, 0),FALSE))</f>
        <v>0</v>
      </c>
      <c r="O617" s="1128">
        <f>IF(ISERROR(VLOOKUP(VLOOKUP($A617, 'E4 TB Allocation Details'!$A$18:$L$214, MATCH("Demand ID", 'E4 TB Allocation Details'!$A$18:$L$18, 0),FALSE), 'E2 Allocators'!$B$15:$W$358, MATCH(O$17, 'E2 Allocators'!$B$15:$W$15, 0),FALSE)), 0, VLOOKUP(VLOOKUP($A617, 'E4 TB Allocation Details'!$A$18:$L$214, MATCH("Demand ID", 'E4 TB Allocation Details'!$A$18:$L$18, 0),FALSE), 'E2 Allocators'!$B$15:$W$358, MATCH(O$17, 'E2 Allocators'!$B$15:$W$15, 0),FALSE))</f>
        <v>0</v>
      </c>
      <c r="P617" s="1128">
        <f>IF(ISERROR(VLOOKUP(VLOOKUP($A617, 'E4 TB Allocation Details'!$A$18:$L$214, MATCH("Demand ID", 'E4 TB Allocation Details'!$A$18:$L$18, 0),FALSE), 'E2 Allocators'!$B$15:$W$358, MATCH(P$17, 'E2 Allocators'!$B$15:$W$15, 0),FALSE)), 0, VLOOKUP(VLOOKUP($A617, 'E4 TB Allocation Details'!$A$18:$L$214, MATCH("Demand ID", 'E4 TB Allocation Details'!$A$18:$L$18, 0),FALSE), 'E2 Allocators'!$B$15:$W$358, MATCH(P$17, 'E2 Allocators'!$B$15:$W$15, 0),FALSE))</f>
        <v>0</v>
      </c>
      <c r="Q617" s="1128">
        <f>IF(ISERROR(VLOOKUP(VLOOKUP($A617, 'E4 TB Allocation Details'!$A$18:$L$214, MATCH("Demand ID", 'E4 TB Allocation Details'!$A$18:$L$18, 0),FALSE), 'E2 Allocators'!$B$15:$W$358, MATCH(Q$17, 'E2 Allocators'!$B$15:$W$15, 0),FALSE)), 0, VLOOKUP(VLOOKUP($A617, 'E4 TB Allocation Details'!$A$18:$L$214, MATCH("Demand ID", 'E4 TB Allocation Details'!$A$18:$L$18, 0),FALSE), 'E2 Allocators'!$B$15:$W$358, MATCH(Q$17, 'E2 Allocators'!$B$15:$W$15, 0),FALSE))</f>
        <v>0</v>
      </c>
      <c r="R617" s="1128">
        <f>IF(ISERROR(VLOOKUP(VLOOKUP($A617, 'E4 TB Allocation Details'!$A$18:$L$214, MATCH("Demand ID", 'E4 TB Allocation Details'!$A$18:$L$18, 0),FALSE), 'E2 Allocators'!$B$15:$W$358, MATCH(R$17, 'E2 Allocators'!$B$15:$W$15, 0),FALSE)), 0, VLOOKUP(VLOOKUP($A617, 'E4 TB Allocation Details'!$A$18:$L$214, MATCH("Demand ID", 'E4 TB Allocation Details'!$A$18:$L$18, 0),FALSE), 'E2 Allocators'!$B$15:$W$358, MATCH(R$17, 'E2 Allocators'!$B$15:$W$15, 0),FALSE))</f>
        <v>0</v>
      </c>
      <c r="S617" s="1128">
        <f>IF(ISERROR(VLOOKUP(VLOOKUP($A617, 'E4 TB Allocation Details'!$A$18:$L$214, MATCH("Demand ID", 'E4 TB Allocation Details'!$A$18:$L$18, 0),FALSE), 'E2 Allocators'!$B$15:$W$358, MATCH(S$17, 'E2 Allocators'!$B$15:$W$15, 0),FALSE)), 0, VLOOKUP(VLOOKUP($A617, 'E4 TB Allocation Details'!$A$18:$L$214, MATCH("Demand ID", 'E4 TB Allocation Details'!$A$18:$L$18, 0),FALSE), 'E2 Allocators'!$B$15:$W$358, MATCH(S$17, 'E2 Allocators'!$B$15:$W$15, 0),FALSE))</f>
        <v>0</v>
      </c>
      <c r="T617" s="1128">
        <f>IF(ISERROR(VLOOKUP(VLOOKUP($A617, 'E4 TB Allocation Details'!$A$18:$L$214, MATCH("Demand ID", 'E4 TB Allocation Details'!$A$18:$L$18, 0),FALSE), 'E2 Allocators'!$B$15:$W$358, MATCH(T$17, 'E2 Allocators'!$B$15:$W$15, 0),FALSE)), 0, VLOOKUP(VLOOKUP($A617, 'E4 TB Allocation Details'!$A$18:$L$214, MATCH("Demand ID", 'E4 TB Allocation Details'!$A$18:$L$18, 0),FALSE), 'E2 Allocators'!$B$15:$W$358, MATCH(T$17, 'E2 Allocators'!$B$15:$W$15, 0),FALSE))</f>
        <v>0</v>
      </c>
      <c r="U617" s="1128">
        <f>IF(ISERROR(VLOOKUP(VLOOKUP($A617, 'E4 TB Allocation Details'!$A$18:$L$214, MATCH("Demand ID", 'E4 TB Allocation Details'!$A$18:$L$18, 0),FALSE), 'E2 Allocators'!$B$15:$W$358, MATCH(U$17, 'E2 Allocators'!$B$15:$W$15, 0),FALSE)), 0, VLOOKUP(VLOOKUP($A617, 'E4 TB Allocation Details'!$A$18:$L$214, MATCH("Demand ID", 'E4 TB Allocation Details'!$A$18:$L$18, 0),FALSE), 'E2 Allocators'!$B$15:$W$358, MATCH(U$17, 'E2 Allocators'!$B$15:$W$15, 0),FALSE))</f>
        <v>0</v>
      </c>
      <c r="V617" s="1128">
        <f>IF(ISERROR(VLOOKUP(VLOOKUP($A617, 'E4 TB Allocation Details'!$A$18:$L$214, MATCH("Demand ID", 'E4 TB Allocation Details'!$A$18:$L$18, 0),FALSE), 'E2 Allocators'!$B$15:$W$358, MATCH(V$17, 'E2 Allocators'!$B$15:$W$15, 0),FALSE)), 0, VLOOKUP(VLOOKUP($A617, 'E4 TB Allocation Details'!$A$18:$L$214, MATCH("Demand ID", 'E4 TB Allocation Details'!$A$18:$L$18, 0),FALSE), 'E2 Allocators'!$B$15:$W$358, MATCH(V$17, 'E2 Allocators'!$B$15:$W$15, 0),FALSE))</f>
        <v>0</v>
      </c>
      <c r="W617" s="1128">
        <f>IF(ISERROR(VLOOKUP(VLOOKUP($A617, 'E4 TB Allocation Details'!$A$18:$L$214, MATCH("Demand ID", 'E4 TB Allocation Details'!$A$18:$L$18, 0),FALSE), 'E2 Allocators'!$B$15:$W$358, MATCH(W$17, 'E2 Allocators'!$B$15:$W$15, 0),FALSE)), 0, VLOOKUP(VLOOKUP($A617, 'E4 TB Allocation Details'!$A$18:$L$214, MATCH("Demand ID", 'E4 TB Allocation Details'!$A$18:$L$18, 0),FALSE), 'E2 Allocators'!$B$15:$W$358, MATCH(W$17, 'E2 Allocators'!$B$15:$W$15, 0),FALSE))</f>
        <v>0</v>
      </c>
      <c r="X617" s="1128">
        <f>IF(ISERROR(VLOOKUP(VLOOKUP($A617, 'E4 TB Allocation Details'!$A$18:$L$214, MATCH("Demand ID", 'E4 TB Allocation Details'!$A$18:$L$18, 0),FALSE), 'E2 Allocators'!$B$15:$W$358, MATCH(X$17, 'E2 Allocators'!$B$15:$W$15, 0),FALSE)), 0, VLOOKUP(VLOOKUP($A617, 'E4 TB Allocation Details'!$A$18:$L$214, MATCH("Demand ID", 'E4 TB Allocation Details'!$A$18:$L$18, 0),FALSE), 'E2 Allocators'!$B$15:$W$358, MATCH(X$17, 'E2 Allocators'!$B$15:$W$15, 0),FALSE))</f>
        <v>0</v>
      </c>
      <c r="Y617" s="1128">
        <f>IF(ISERROR(VLOOKUP(VLOOKUP($A617, 'E4 TB Allocation Details'!$A$18:$L$214, MATCH("Demand ID", 'E4 TB Allocation Details'!$A$18:$L$18, 0),FALSE), 'E2 Allocators'!$B$15:$W$358, MATCH(Y$17, 'E2 Allocators'!$B$15:$W$15, 0),FALSE)), 0, VLOOKUP(VLOOKUP($A617, 'E4 TB Allocation Details'!$A$18:$L$214, MATCH("Demand ID", 'E4 TB Allocation Details'!$A$18:$L$18, 0),FALSE), 'E2 Allocators'!$B$15:$W$358, MATCH(Y$17, 'E2 Allocators'!$B$15:$W$15, 0),FALSE))</f>
        <v>0</v>
      </c>
      <c r="Z617" s="1128">
        <f>IF(ISERROR(VLOOKUP(VLOOKUP($A617, 'E4 TB Allocation Details'!$A$18:$L$214, MATCH("Demand ID", 'E4 TB Allocation Details'!$A$18:$L$18, 0),FALSE), 'E2 Allocators'!$B$15:$W$358, MATCH(Z$17, 'E2 Allocators'!$B$15:$W$15, 0),FALSE)), 0, VLOOKUP(VLOOKUP($A617, 'E4 TB Allocation Details'!$A$18:$L$214, MATCH("Demand ID", 'E4 TB Allocation Details'!$A$18:$L$18, 0),FALSE), 'E2 Allocators'!$B$15:$W$358, MATCH(Z$17, 'E2 Allocators'!$B$15:$W$15, 0),FALSE))</f>
        <v>0</v>
      </c>
      <c r="AA617" s="1133">
        <f t="shared" si="901"/>
        <v>0</v>
      </c>
      <c r="AB617" s="1128">
        <f>IF(ISERROR(VLOOKUP(VLOOKUP($A617, 'E4 TB Allocation Details'!$A$18:$L$214, MATCH("Customer ID", 'E4 TB Allocation Details'!$A$18:$L$18, 0),FALSE), 'E2 Allocators'!$B$15:$W$358, MATCH(AB$17, 'E2 Allocators'!$B$15:$W$15, 0),FALSE)), 0, VLOOKUP(VLOOKUP($A617, 'E4 TB Allocation Details'!$A$18:$L$214, MATCH("Customer ID", 'E4 TB Allocation Details'!$A$18:$L$18, 0),FALSE), 'E2 Allocators'!$B$15:$W$358, MATCH(AB$17, 'E2 Allocators'!$B$15:$W$15, 0),FALSE))</f>
        <v>0</v>
      </c>
      <c r="AC617" s="1128">
        <f>IF(ISERROR(VLOOKUP(VLOOKUP($A617, 'E4 TB Allocation Details'!$A$18:$L$214, MATCH("Customer ID", 'E4 TB Allocation Details'!$A$18:$L$18, 0),FALSE), 'E2 Allocators'!$B$15:$W$358, MATCH(AC$17, 'E2 Allocators'!$B$15:$W$15, 0),FALSE)), 0, VLOOKUP(VLOOKUP($A617, 'E4 TB Allocation Details'!$A$18:$L$214, MATCH("Customer ID", 'E4 TB Allocation Details'!$A$18:$L$18, 0),FALSE), 'E2 Allocators'!$B$15:$W$358, MATCH(AC$17, 'E2 Allocators'!$B$15:$W$15, 0),FALSE))</f>
        <v>0</v>
      </c>
      <c r="AD617" s="1128">
        <f>IF(ISERROR(VLOOKUP(VLOOKUP($A617, 'E4 TB Allocation Details'!$A$18:$L$214, MATCH("Customer ID", 'E4 TB Allocation Details'!$A$18:$L$18, 0),FALSE), 'E2 Allocators'!$B$15:$W$358, MATCH(AD$17, 'E2 Allocators'!$B$15:$W$15, 0),FALSE)), 0, VLOOKUP(VLOOKUP($A617, 'E4 TB Allocation Details'!$A$18:$L$214, MATCH("Customer ID", 'E4 TB Allocation Details'!$A$18:$L$18, 0),FALSE), 'E2 Allocators'!$B$15:$W$358, MATCH(AD$17, 'E2 Allocators'!$B$15:$W$15, 0),FALSE))</f>
        <v>0</v>
      </c>
      <c r="AE617" s="1128">
        <f>IF(ISERROR(VLOOKUP(VLOOKUP($A617, 'E4 TB Allocation Details'!$A$18:$L$214, MATCH("Customer ID", 'E4 TB Allocation Details'!$A$18:$L$18, 0),FALSE), 'E2 Allocators'!$B$15:$W$358, MATCH(AE$17, 'E2 Allocators'!$B$15:$W$15, 0),FALSE)), 0, VLOOKUP(VLOOKUP($A617, 'E4 TB Allocation Details'!$A$18:$L$214, MATCH("Customer ID", 'E4 TB Allocation Details'!$A$18:$L$18, 0),FALSE), 'E2 Allocators'!$B$15:$W$358, MATCH(AE$17, 'E2 Allocators'!$B$15:$W$15, 0),FALSE))</f>
        <v>0</v>
      </c>
      <c r="AF617" s="1128">
        <f>IF(ISERROR(VLOOKUP(VLOOKUP($A617, 'E4 TB Allocation Details'!$A$18:$L$214, MATCH("Customer ID", 'E4 TB Allocation Details'!$A$18:$L$18, 0),FALSE), 'E2 Allocators'!$B$15:$W$358, MATCH(AF$17, 'E2 Allocators'!$B$15:$W$15, 0),FALSE)), 0, VLOOKUP(VLOOKUP($A617, 'E4 TB Allocation Details'!$A$18:$L$214, MATCH("Customer ID", 'E4 TB Allocation Details'!$A$18:$L$18, 0),FALSE), 'E2 Allocators'!$B$15:$W$358, MATCH(AF$17, 'E2 Allocators'!$B$15:$W$15, 0),FALSE))</f>
        <v>0</v>
      </c>
      <c r="AG617" s="1128">
        <f>IF(ISERROR(VLOOKUP(VLOOKUP($A617, 'E4 TB Allocation Details'!$A$18:$L$214, MATCH("Customer ID", 'E4 TB Allocation Details'!$A$18:$L$18, 0),FALSE), 'E2 Allocators'!$B$15:$W$358, MATCH(AG$17, 'E2 Allocators'!$B$15:$W$15, 0),FALSE)), 0, VLOOKUP(VLOOKUP($A617, 'E4 TB Allocation Details'!$A$18:$L$214, MATCH("Customer ID", 'E4 TB Allocation Details'!$A$18:$L$18, 0),FALSE), 'E2 Allocators'!$B$15:$W$358, MATCH(AG$17, 'E2 Allocators'!$B$15:$W$15, 0),FALSE))</f>
        <v>0</v>
      </c>
      <c r="AH617" s="1128">
        <f>IF(ISERROR(VLOOKUP(VLOOKUP($A617, 'E4 TB Allocation Details'!$A$18:$L$214, MATCH("Customer ID", 'E4 TB Allocation Details'!$A$18:$L$18, 0),FALSE), 'E2 Allocators'!$B$15:$W$358, MATCH(AH$17, 'E2 Allocators'!$B$15:$W$15, 0),FALSE)), 0, VLOOKUP(VLOOKUP($A617, 'E4 TB Allocation Details'!$A$18:$L$214, MATCH("Customer ID", 'E4 TB Allocation Details'!$A$18:$L$18, 0),FALSE), 'E2 Allocators'!$B$15:$W$358, MATCH(AH$17, 'E2 Allocators'!$B$15:$W$15, 0),FALSE))</f>
        <v>0</v>
      </c>
      <c r="AI617" s="1128">
        <f>IF(ISERROR(VLOOKUP(VLOOKUP($A617, 'E4 TB Allocation Details'!$A$18:$L$214, MATCH("Customer ID", 'E4 TB Allocation Details'!$A$18:$L$18, 0),FALSE), 'E2 Allocators'!$B$15:$W$358, MATCH(AI$17, 'E2 Allocators'!$B$15:$W$15, 0),FALSE)), 0, VLOOKUP(VLOOKUP($A617, 'E4 TB Allocation Details'!$A$18:$L$214, MATCH("Customer ID", 'E4 TB Allocation Details'!$A$18:$L$18, 0),FALSE), 'E2 Allocators'!$B$15:$W$358, MATCH(AI$17, 'E2 Allocators'!$B$15:$W$15, 0),FALSE))</f>
        <v>0</v>
      </c>
      <c r="AJ617" s="1128">
        <f>IF(ISERROR(VLOOKUP(VLOOKUP($A617, 'E4 TB Allocation Details'!$A$18:$L$214, MATCH("Customer ID", 'E4 TB Allocation Details'!$A$18:$L$18, 0),FALSE), 'E2 Allocators'!$B$15:$W$358, MATCH(AJ$17, 'E2 Allocators'!$B$15:$W$15, 0),FALSE)), 0, VLOOKUP(VLOOKUP($A617, 'E4 TB Allocation Details'!$A$18:$L$214, MATCH("Customer ID", 'E4 TB Allocation Details'!$A$18:$L$18, 0),FALSE), 'E2 Allocators'!$B$15:$W$358, MATCH(AJ$17, 'E2 Allocators'!$B$15:$W$15, 0),FALSE))</f>
        <v>0</v>
      </c>
      <c r="AK617" s="1128">
        <f>IF(ISERROR(VLOOKUP(VLOOKUP($A617, 'E4 TB Allocation Details'!$A$18:$L$214, MATCH("Customer ID", 'E4 TB Allocation Details'!$A$18:$L$18, 0),FALSE), 'E2 Allocators'!$B$15:$W$358, MATCH(AK$17, 'E2 Allocators'!$B$15:$W$15, 0),FALSE)), 0, VLOOKUP(VLOOKUP($A617, 'E4 TB Allocation Details'!$A$18:$L$214, MATCH("Customer ID", 'E4 TB Allocation Details'!$A$18:$L$18, 0),FALSE), 'E2 Allocators'!$B$15:$W$358, MATCH(AK$17, 'E2 Allocators'!$B$15:$W$15, 0),FALSE))</f>
        <v>0</v>
      </c>
      <c r="AL617" s="1128">
        <f>IF(ISERROR(VLOOKUP(VLOOKUP($A617, 'E4 TB Allocation Details'!$A$18:$L$214, MATCH("Customer ID", 'E4 TB Allocation Details'!$A$18:$L$18, 0),FALSE), 'E2 Allocators'!$B$15:$W$358, MATCH(AL$17, 'E2 Allocators'!$B$15:$W$15, 0),FALSE)), 0, VLOOKUP(VLOOKUP($A617, 'E4 TB Allocation Details'!$A$18:$L$214, MATCH("Customer ID", 'E4 TB Allocation Details'!$A$18:$L$18, 0),FALSE), 'E2 Allocators'!$B$15:$W$358, MATCH(AL$17, 'E2 Allocators'!$B$15:$W$15, 0),FALSE))</f>
        <v>0</v>
      </c>
      <c r="AM617" s="1128">
        <f>IF(ISERROR(VLOOKUP(VLOOKUP($A617, 'E4 TB Allocation Details'!$A$18:$L$214, MATCH("Customer ID", 'E4 TB Allocation Details'!$A$18:$L$18, 0),FALSE), 'E2 Allocators'!$B$15:$W$358, MATCH(AM$17, 'E2 Allocators'!$B$15:$W$15, 0),FALSE)), 0, VLOOKUP(VLOOKUP($A617, 'E4 TB Allocation Details'!$A$18:$L$214, MATCH("Customer ID", 'E4 TB Allocation Details'!$A$18:$L$18, 0),FALSE), 'E2 Allocators'!$B$15:$W$358, MATCH(AM$17, 'E2 Allocators'!$B$15:$W$15, 0),FALSE))</f>
        <v>0</v>
      </c>
      <c r="AN617" s="1128">
        <f>IF(ISERROR(VLOOKUP(VLOOKUP($A617, 'E4 TB Allocation Details'!$A$18:$L$214, MATCH("Customer ID", 'E4 TB Allocation Details'!$A$18:$L$18, 0),FALSE), 'E2 Allocators'!$B$15:$W$358, MATCH(AN$17, 'E2 Allocators'!$B$15:$W$15, 0),FALSE)), 0, VLOOKUP(VLOOKUP($A617, 'E4 TB Allocation Details'!$A$18:$L$214, MATCH("Customer ID", 'E4 TB Allocation Details'!$A$18:$L$18, 0),FALSE), 'E2 Allocators'!$B$15:$W$358, MATCH(AN$17, 'E2 Allocators'!$B$15:$W$15, 0),FALSE))</f>
        <v>0</v>
      </c>
      <c r="AO617" s="1128">
        <f>IF(ISERROR(VLOOKUP(VLOOKUP($A617, 'E4 TB Allocation Details'!$A$18:$L$214, MATCH("Customer ID", 'E4 TB Allocation Details'!$A$18:$L$18, 0),FALSE), 'E2 Allocators'!$B$15:$W$358, MATCH(AO$17, 'E2 Allocators'!$B$15:$W$15, 0),FALSE)), 0, VLOOKUP(VLOOKUP($A617, 'E4 TB Allocation Details'!$A$18:$L$214, MATCH("Customer ID", 'E4 TB Allocation Details'!$A$18:$L$18, 0),FALSE), 'E2 Allocators'!$B$15:$W$358, MATCH(AO$17, 'E2 Allocators'!$B$15:$W$15, 0),FALSE))</f>
        <v>0</v>
      </c>
      <c r="AP617" s="1128">
        <f>IF(ISERROR(VLOOKUP(VLOOKUP($A617, 'E4 TB Allocation Details'!$A$18:$L$214, MATCH("Customer ID", 'E4 TB Allocation Details'!$A$18:$L$18, 0),FALSE), 'E2 Allocators'!$B$15:$W$358, MATCH(AP$17, 'E2 Allocators'!$B$15:$W$15, 0),FALSE)), 0, VLOOKUP(VLOOKUP($A617, 'E4 TB Allocation Details'!$A$18:$L$214, MATCH("Customer ID", 'E4 TB Allocation Details'!$A$18:$L$18, 0),FALSE), 'E2 Allocators'!$B$15:$W$358, MATCH(AP$17, 'E2 Allocators'!$B$15:$W$15, 0),FALSE))</f>
        <v>0</v>
      </c>
      <c r="AQ617" s="1128">
        <f>IF(ISERROR(VLOOKUP(VLOOKUP($A617, 'E4 TB Allocation Details'!$A$18:$L$214, MATCH("Customer ID", 'E4 TB Allocation Details'!$A$18:$L$18, 0),FALSE), 'E2 Allocators'!$B$15:$W$358, MATCH(AQ$17, 'E2 Allocators'!$B$15:$W$15, 0),FALSE)), 0, VLOOKUP(VLOOKUP($A617, 'E4 TB Allocation Details'!$A$18:$L$214, MATCH("Customer ID", 'E4 TB Allocation Details'!$A$18:$L$18, 0),FALSE), 'E2 Allocators'!$B$15:$W$358, MATCH(AQ$17, 'E2 Allocators'!$B$15:$W$15, 0),FALSE))</f>
        <v>0</v>
      </c>
      <c r="AR617" s="1128">
        <f>IF(ISERROR(VLOOKUP(VLOOKUP($A617, 'E4 TB Allocation Details'!$A$18:$L$214, MATCH("Customer ID", 'E4 TB Allocation Details'!$A$18:$L$18, 0),FALSE), 'E2 Allocators'!$B$15:$W$358, MATCH(AR$17, 'E2 Allocators'!$B$15:$W$15, 0),FALSE)), 0, VLOOKUP(VLOOKUP($A617, 'E4 TB Allocation Details'!$A$18:$L$214, MATCH("Customer ID", 'E4 TB Allocation Details'!$A$18:$L$18, 0),FALSE), 'E2 Allocators'!$B$15:$W$358, MATCH(AR$17, 'E2 Allocators'!$B$15:$W$15, 0),FALSE))</f>
        <v>0</v>
      </c>
      <c r="AS617" s="1128">
        <f>IF(ISERROR(VLOOKUP(VLOOKUP($A617, 'E4 TB Allocation Details'!$A$18:$L$214, MATCH("Customer ID", 'E4 TB Allocation Details'!$A$18:$L$18, 0),FALSE), 'E2 Allocators'!$B$15:$W$358, MATCH(AS$17, 'E2 Allocators'!$B$15:$W$15, 0),FALSE)), 0, VLOOKUP(VLOOKUP($A617, 'E4 TB Allocation Details'!$A$18:$L$214, MATCH("Customer ID", 'E4 TB Allocation Details'!$A$18:$L$18, 0),FALSE), 'E2 Allocators'!$B$15:$W$358, MATCH(AS$17, 'E2 Allocators'!$B$15:$W$15, 0),FALSE))</f>
        <v>0</v>
      </c>
      <c r="AT617" s="1128">
        <f>IF(ISERROR(VLOOKUP(VLOOKUP($A617, 'E4 TB Allocation Details'!$A$18:$L$214, MATCH("Customer ID", 'E4 TB Allocation Details'!$A$18:$L$18, 0),FALSE), 'E2 Allocators'!$B$15:$W$358, MATCH(AT$17, 'E2 Allocators'!$B$15:$W$15, 0),FALSE)), 0, VLOOKUP(VLOOKUP($A617, 'E4 TB Allocation Details'!$A$18:$L$214, MATCH("Customer ID", 'E4 TB Allocation Details'!$A$18:$L$18, 0),FALSE), 'E2 Allocators'!$B$15:$W$358, MATCH(AT$17, 'E2 Allocators'!$B$15:$W$15, 0),FALSE))</f>
        <v>0</v>
      </c>
      <c r="AU617" s="1128">
        <f>IF(ISERROR(VLOOKUP(VLOOKUP($A617, 'E4 TB Allocation Details'!$A$18:$L$214, MATCH("Customer ID", 'E4 TB Allocation Details'!$A$18:$L$18, 0),FALSE), 'E2 Allocators'!$B$15:$W$358, MATCH(AU$17, 'E2 Allocators'!$B$15:$W$15, 0),FALSE)), 0, VLOOKUP(VLOOKUP($A617, 'E4 TB Allocation Details'!$A$18:$L$214, MATCH("Customer ID", 'E4 TB Allocation Details'!$A$18:$L$18, 0),FALSE), 'E2 Allocators'!$B$15:$W$358, MATCH(AU$17, 'E2 Allocators'!$B$15:$W$15, 0),FALSE))</f>
        <v>0</v>
      </c>
      <c r="AV617" s="1133">
        <f t="shared" si="902"/>
        <v>0</v>
      </c>
      <c r="AW617" s="1130"/>
      <c r="AX617" s="1130"/>
      <c r="AY617" s="1130"/>
      <c r="AZ617" s="1130"/>
      <c r="BA617" s="1130"/>
      <c r="BB617" s="1130"/>
      <c r="BC617" s="1130"/>
      <c r="BD617" s="1130"/>
      <c r="BE617" s="1130"/>
      <c r="BF617" s="1130"/>
      <c r="BG617" s="1130"/>
      <c r="BH617" s="1130"/>
      <c r="BI617" s="1130"/>
      <c r="BJ617" s="1130"/>
      <c r="BK617" s="1130"/>
      <c r="BL617" s="1130"/>
      <c r="BM617" s="1130"/>
      <c r="BN617" s="1130"/>
      <c r="BO617" s="1130"/>
      <c r="BP617" s="1130"/>
      <c r="BQ617" s="1131"/>
    </row>
    <row r="618" spans="1:69" s="208" customFormat="1" ht="25.5" x14ac:dyDescent="0.2">
      <c r="A618" s="1132" t="s">
        <v>828</v>
      </c>
      <c r="B618" s="1125" t="s">
        <v>392</v>
      </c>
      <c r="C618" s="1126">
        <v>1</v>
      </c>
      <c r="D618" s="1127">
        <f t="shared" si="899"/>
        <v>1</v>
      </c>
      <c r="E618" s="1127">
        <f>VLOOKUP($A618,'E1 Categorization'!$A$35:$E$116,5,FALSE)</f>
        <v>0</v>
      </c>
      <c r="F618" s="1127">
        <f t="shared" si="900"/>
        <v>1</v>
      </c>
      <c r="G618" s="1128">
        <f>IF(ISERROR(VLOOKUP(VLOOKUP($A618, 'E4 TB Allocation Details'!$A$18:$L$214, MATCH("Demand ID", 'E4 TB Allocation Details'!$A$18:$L$18, 0),FALSE), 'E2 Allocators'!$B$15:$W$358, MATCH(G$17, 'E2 Allocators'!$B$15:$W$15, 0),FALSE)), 0, VLOOKUP(VLOOKUP($A618, 'E4 TB Allocation Details'!$A$18:$L$214, MATCH("Demand ID", 'E4 TB Allocation Details'!$A$18:$L$18, 0),FALSE), 'E2 Allocators'!$B$15:$W$358, MATCH(G$17, 'E2 Allocators'!$B$15:$W$15, 0),FALSE))</f>
        <v>0.52282533389340868</v>
      </c>
      <c r="H618" s="1128">
        <f>IF(ISERROR(VLOOKUP(VLOOKUP($A618, 'E4 TB Allocation Details'!$A$18:$L$214, MATCH("Demand ID", 'E4 TB Allocation Details'!$A$18:$L$18, 0),FALSE), 'E2 Allocators'!$B$15:$W$358, MATCH(H$17, 'E2 Allocators'!$B$15:$W$15, 0),FALSE)), 0, VLOOKUP(VLOOKUP($A618, 'E4 TB Allocation Details'!$A$18:$L$214, MATCH("Demand ID", 'E4 TB Allocation Details'!$A$18:$L$18, 0),FALSE), 'E2 Allocators'!$B$15:$W$358, MATCH(H$17, 'E2 Allocators'!$B$15:$W$15, 0),FALSE))</f>
        <v>0.1498405492668726</v>
      </c>
      <c r="I618" s="1128">
        <f>IF(ISERROR(VLOOKUP(VLOOKUP($A618, 'E4 TB Allocation Details'!$A$18:$L$214, MATCH("Demand ID", 'E4 TB Allocation Details'!$A$18:$L$18, 0),FALSE), 'E2 Allocators'!$B$15:$W$358, MATCH(I$17, 'E2 Allocators'!$B$15:$W$15, 0),FALSE)), 0, VLOOKUP(VLOOKUP($A618, 'E4 TB Allocation Details'!$A$18:$L$214, MATCH("Demand ID", 'E4 TB Allocation Details'!$A$18:$L$18, 0),FALSE), 'E2 Allocators'!$B$15:$W$358, MATCH(I$17, 'E2 Allocators'!$B$15:$W$15, 0),FALSE))</f>
        <v>0.31506465267518041</v>
      </c>
      <c r="J618" s="1128">
        <f>IF(ISERROR(VLOOKUP(VLOOKUP($A618, 'E4 TB Allocation Details'!$A$18:$L$214, MATCH("Demand ID", 'E4 TB Allocation Details'!$A$18:$L$18, 0),FALSE), 'E2 Allocators'!$B$15:$W$358, MATCH(J$17, 'E2 Allocators'!$B$15:$W$15, 0),FALSE)), 0, VLOOKUP(VLOOKUP($A618, 'E4 TB Allocation Details'!$A$18:$L$214, MATCH("Demand ID", 'E4 TB Allocation Details'!$A$18:$L$18, 0),FALSE), 'E2 Allocators'!$B$15:$W$358, MATCH(J$17, 'E2 Allocators'!$B$15:$W$15, 0),FALSE))</f>
        <v>0</v>
      </c>
      <c r="K618" s="1128">
        <f>IF(ISERROR(VLOOKUP(VLOOKUP($A618, 'E4 TB Allocation Details'!$A$18:$L$214, MATCH("Demand ID", 'E4 TB Allocation Details'!$A$18:$L$18, 0),FALSE), 'E2 Allocators'!$B$15:$W$358, MATCH(K$17, 'E2 Allocators'!$B$15:$W$15, 0),FALSE)), 0, VLOOKUP(VLOOKUP($A618, 'E4 TB Allocation Details'!$A$18:$L$214, MATCH("Demand ID", 'E4 TB Allocation Details'!$A$18:$L$18, 0),FALSE), 'E2 Allocators'!$B$15:$W$358, MATCH(K$17, 'E2 Allocators'!$B$15:$W$15, 0),FALSE))</f>
        <v>0</v>
      </c>
      <c r="L618" s="1128">
        <f>IF(ISERROR(VLOOKUP(VLOOKUP($A618, 'E4 TB Allocation Details'!$A$18:$L$214, MATCH("Demand ID", 'E4 TB Allocation Details'!$A$18:$L$18, 0),FALSE), 'E2 Allocators'!$B$15:$W$358, MATCH(L$17, 'E2 Allocators'!$B$15:$W$15, 0),FALSE)), 0, VLOOKUP(VLOOKUP($A618, 'E4 TB Allocation Details'!$A$18:$L$214, MATCH("Demand ID", 'E4 TB Allocation Details'!$A$18:$L$18, 0),FALSE), 'E2 Allocators'!$B$15:$W$358, MATCH(L$17, 'E2 Allocators'!$B$15:$W$15, 0),FALSE))</f>
        <v>0</v>
      </c>
      <c r="M618" s="1128">
        <f>IF(ISERROR(VLOOKUP(VLOOKUP($A618, 'E4 TB Allocation Details'!$A$18:$L$214, MATCH("Demand ID", 'E4 TB Allocation Details'!$A$18:$L$18, 0),FALSE), 'E2 Allocators'!$B$15:$W$358, MATCH(M$17, 'E2 Allocators'!$B$15:$W$15, 0),FALSE)), 0, VLOOKUP(VLOOKUP($A618, 'E4 TB Allocation Details'!$A$18:$L$214, MATCH("Demand ID", 'E4 TB Allocation Details'!$A$18:$L$18, 0),FALSE), 'E2 Allocators'!$B$15:$W$358, MATCH(M$17, 'E2 Allocators'!$B$15:$W$15, 0),FALSE))</f>
        <v>1.0924689554858683E-2</v>
      </c>
      <c r="N618" s="1128">
        <f>IF(ISERROR(VLOOKUP(VLOOKUP($A618, 'E4 TB Allocation Details'!$A$18:$L$214, MATCH("Demand ID", 'E4 TB Allocation Details'!$A$18:$L$18, 0),FALSE), 'E2 Allocators'!$B$15:$W$358, MATCH(N$17, 'E2 Allocators'!$B$15:$W$15, 0),FALSE)), 0, VLOOKUP(VLOOKUP($A618, 'E4 TB Allocation Details'!$A$18:$L$214, MATCH("Demand ID", 'E4 TB Allocation Details'!$A$18:$L$18, 0),FALSE), 'E2 Allocators'!$B$15:$W$358, MATCH(N$17, 'E2 Allocators'!$B$15:$W$15, 0),FALSE))</f>
        <v>5.3696647729853961E-4</v>
      </c>
      <c r="O618" s="1128">
        <f>IF(ISERROR(VLOOKUP(VLOOKUP($A618, 'E4 TB Allocation Details'!$A$18:$L$214, MATCH("Demand ID", 'E4 TB Allocation Details'!$A$18:$L$18, 0),FALSE), 'E2 Allocators'!$B$15:$W$358, MATCH(O$17, 'E2 Allocators'!$B$15:$W$15, 0),FALSE)), 0, VLOOKUP(VLOOKUP($A618, 'E4 TB Allocation Details'!$A$18:$L$214, MATCH("Demand ID", 'E4 TB Allocation Details'!$A$18:$L$18, 0),FALSE), 'E2 Allocators'!$B$15:$W$358, MATCH(O$17, 'E2 Allocators'!$B$15:$W$15, 0),FALSE))</f>
        <v>8.0780813238105179E-4</v>
      </c>
      <c r="P618" s="1128">
        <f>IF(ISERROR(VLOOKUP(VLOOKUP($A618, 'E4 TB Allocation Details'!$A$18:$L$214, MATCH("Demand ID", 'E4 TB Allocation Details'!$A$18:$L$18, 0),FALSE), 'E2 Allocators'!$B$15:$W$358, MATCH(P$17, 'E2 Allocators'!$B$15:$W$15, 0),FALSE)), 0, VLOOKUP(VLOOKUP($A618, 'E4 TB Allocation Details'!$A$18:$L$214, MATCH("Demand ID", 'E4 TB Allocation Details'!$A$18:$L$18, 0),FALSE), 'E2 Allocators'!$B$15:$W$358, MATCH(P$17, 'E2 Allocators'!$B$15:$W$15, 0),FALSE))</f>
        <v>0</v>
      </c>
      <c r="Q618" s="1128">
        <f>IF(ISERROR(VLOOKUP(VLOOKUP($A618, 'E4 TB Allocation Details'!$A$18:$L$214, MATCH("Demand ID", 'E4 TB Allocation Details'!$A$18:$L$18, 0),FALSE), 'E2 Allocators'!$B$15:$W$358, MATCH(Q$17, 'E2 Allocators'!$B$15:$W$15, 0),FALSE)), 0, VLOOKUP(VLOOKUP($A618, 'E4 TB Allocation Details'!$A$18:$L$214, MATCH("Demand ID", 'E4 TB Allocation Details'!$A$18:$L$18, 0),FALSE), 'E2 Allocators'!$B$15:$W$358, MATCH(Q$17, 'E2 Allocators'!$B$15:$W$15, 0),FALSE))</f>
        <v>0</v>
      </c>
      <c r="R618" s="1128">
        <f>IF(ISERROR(VLOOKUP(VLOOKUP($A618, 'E4 TB Allocation Details'!$A$18:$L$214, MATCH("Demand ID", 'E4 TB Allocation Details'!$A$18:$L$18, 0),FALSE), 'E2 Allocators'!$B$15:$W$358, MATCH(R$17, 'E2 Allocators'!$B$15:$W$15, 0),FALSE)), 0, VLOOKUP(VLOOKUP($A618, 'E4 TB Allocation Details'!$A$18:$L$214, MATCH("Demand ID", 'E4 TB Allocation Details'!$A$18:$L$18, 0),FALSE), 'E2 Allocators'!$B$15:$W$358, MATCH(R$17, 'E2 Allocators'!$B$15:$W$15, 0),FALSE))</f>
        <v>0</v>
      </c>
      <c r="S618" s="1128">
        <f>IF(ISERROR(VLOOKUP(VLOOKUP($A618, 'E4 TB Allocation Details'!$A$18:$L$214, MATCH("Demand ID", 'E4 TB Allocation Details'!$A$18:$L$18, 0),FALSE), 'E2 Allocators'!$B$15:$W$358, MATCH(S$17, 'E2 Allocators'!$B$15:$W$15, 0),FALSE)), 0, VLOOKUP(VLOOKUP($A618, 'E4 TB Allocation Details'!$A$18:$L$214, MATCH("Demand ID", 'E4 TB Allocation Details'!$A$18:$L$18, 0),FALSE), 'E2 Allocators'!$B$15:$W$358, MATCH(S$17, 'E2 Allocators'!$B$15:$W$15, 0),FALSE))</f>
        <v>0</v>
      </c>
      <c r="T618" s="1128">
        <f>IF(ISERROR(VLOOKUP(VLOOKUP($A618, 'E4 TB Allocation Details'!$A$18:$L$214, MATCH("Demand ID", 'E4 TB Allocation Details'!$A$18:$L$18, 0),FALSE), 'E2 Allocators'!$B$15:$W$358, MATCH(T$17, 'E2 Allocators'!$B$15:$W$15, 0),FALSE)), 0, VLOOKUP(VLOOKUP($A618, 'E4 TB Allocation Details'!$A$18:$L$214, MATCH("Demand ID", 'E4 TB Allocation Details'!$A$18:$L$18, 0),FALSE), 'E2 Allocators'!$B$15:$W$358, MATCH(T$17, 'E2 Allocators'!$B$15:$W$15, 0),FALSE))</f>
        <v>0</v>
      </c>
      <c r="U618" s="1128">
        <f>IF(ISERROR(VLOOKUP(VLOOKUP($A618, 'E4 TB Allocation Details'!$A$18:$L$214, MATCH("Demand ID", 'E4 TB Allocation Details'!$A$18:$L$18, 0),FALSE), 'E2 Allocators'!$B$15:$W$358, MATCH(U$17, 'E2 Allocators'!$B$15:$W$15, 0),FALSE)), 0, VLOOKUP(VLOOKUP($A618, 'E4 TB Allocation Details'!$A$18:$L$214, MATCH("Demand ID", 'E4 TB Allocation Details'!$A$18:$L$18, 0),FALSE), 'E2 Allocators'!$B$15:$W$358, MATCH(U$17, 'E2 Allocators'!$B$15:$W$15, 0),FALSE))</f>
        <v>0</v>
      </c>
      <c r="V618" s="1128">
        <f>IF(ISERROR(VLOOKUP(VLOOKUP($A618, 'E4 TB Allocation Details'!$A$18:$L$214, MATCH("Demand ID", 'E4 TB Allocation Details'!$A$18:$L$18, 0),FALSE), 'E2 Allocators'!$B$15:$W$358, MATCH(V$17, 'E2 Allocators'!$B$15:$W$15, 0),FALSE)), 0, VLOOKUP(VLOOKUP($A618, 'E4 TB Allocation Details'!$A$18:$L$214, MATCH("Demand ID", 'E4 TB Allocation Details'!$A$18:$L$18, 0),FALSE), 'E2 Allocators'!$B$15:$W$358, MATCH(V$17, 'E2 Allocators'!$B$15:$W$15, 0),FALSE))</f>
        <v>0</v>
      </c>
      <c r="W618" s="1128">
        <f>IF(ISERROR(VLOOKUP(VLOOKUP($A618, 'E4 TB Allocation Details'!$A$18:$L$214, MATCH("Demand ID", 'E4 TB Allocation Details'!$A$18:$L$18, 0),FALSE), 'E2 Allocators'!$B$15:$W$358, MATCH(W$17, 'E2 Allocators'!$B$15:$W$15, 0),FALSE)), 0, VLOOKUP(VLOOKUP($A618, 'E4 TB Allocation Details'!$A$18:$L$214, MATCH("Demand ID", 'E4 TB Allocation Details'!$A$18:$L$18, 0),FALSE), 'E2 Allocators'!$B$15:$W$358, MATCH(W$17, 'E2 Allocators'!$B$15:$W$15, 0),FALSE))</f>
        <v>0</v>
      </c>
      <c r="X618" s="1128">
        <f>IF(ISERROR(VLOOKUP(VLOOKUP($A618, 'E4 TB Allocation Details'!$A$18:$L$214, MATCH("Demand ID", 'E4 TB Allocation Details'!$A$18:$L$18, 0),FALSE), 'E2 Allocators'!$B$15:$W$358, MATCH(X$17, 'E2 Allocators'!$B$15:$W$15, 0),FALSE)), 0, VLOOKUP(VLOOKUP($A618, 'E4 TB Allocation Details'!$A$18:$L$214, MATCH("Demand ID", 'E4 TB Allocation Details'!$A$18:$L$18, 0),FALSE), 'E2 Allocators'!$B$15:$W$358, MATCH(X$17, 'E2 Allocators'!$B$15:$W$15, 0),FALSE))</f>
        <v>0</v>
      </c>
      <c r="Y618" s="1128">
        <f>IF(ISERROR(VLOOKUP(VLOOKUP($A618, 'E4 TB Allocation Details'!$A$18:$L$214, MATCH("Demand ID", 'E4 TB Allocation Details'!$A$18:$L$18, 0),FALSE), 'E2 Allocators'!$B$15:$W$358, MATCH(Y$17, 'E2 Allocators'!$B$15:$W$15, 0),FALSE)), 0, VLOOKUP(VLOOKUP($A618, 'E4 TB Allocation Details'!$A$18:$L$214, MATCH("Demand ID", 'E4 TB Allocation Details'!$A$18:$L$18, 0),FALSE), 'E2 Allocators'!$B$15:$W$358, MATCH(Y$17, 'E2 Allocators'!$B$15:$W$15, 0),FALSE))</f>
        <v>0</v>
      </c>
      <c r="Z618" s="1128">
        <f>IF(ISERROR(VLOOKUP(VLOOKUP($A618, 'E4 TB Allocation Details'!$A$18:$L$214, MATCH("Demand ID", 'E4 TB Allocation Details'!$A$18:$L$18, 0),FALSE), 'E2 Allocators'!$B$15:$W$358, MATCH(Z$17, 'E2 Allocators'!$B$15:$W$15, 0),FALSE)), 0, VLOOKUP(VLOOKUP($A618, 'E4 TB Allocation Details'!$A$18:$L$214, MATCH("Demand ID", 'E4 TB Allocation Details'!$A$18:$L$18, 0),FALSE), 'E2 Allocators'!$B$15:$W$358, MATCH(Z$17, 'E2 Allocators'!$B$15:$W$15, 0),FALSE))</f>
        <v>0</v>
      </c>
      <c r="AA618" s="1133">
        <f t="shared" si="901"/>
        <v>1</v>
      </c>
      <c r="AB618" s="1128">
        <f>IF(ISERROR(VLOOKUP(VLOOKUP($A618, 'E4 TB Allocation Details'!$A$18:$L$214, MATCH("Customer ID", 'E4 TB Allocation Details'!$A$18:$L$18, 0),FALSE), 'E2 Allocators'!$B$15:$W$358, MATCH(AB$17, 'E2 Allocators'!$B$15:$W$15, 0),FALSE)), 0, VLOOKUP(VLOOKUP($A618, 'E4 TB Allocation Details'!$A$18:$L$214, MATCH("Customer ID", 'E4 TB Allocation Details'!$A$18:$L$18, 0),FALSE), 'E2 Allocators'!$B$15:$W$358, MATCH(AB$17, 'E2 Allocators'!$B$15:$W$15, 0),FALSE))</f>
        <v>0</v>
      </c>
      <c r="AC618" s="1128">
        <f>IF(ISERROR(VLOOKUP(VLOOKUP($A618, 'E4 TB Allocation Details'!$A$18:$L$214, MATCH("Customer ID", 'E4 TB Allocation Details'!$A$18:$L$18, 0),FALSE), 'E2 Allocators'!$B$15:$W$358, MATCH(AC$17, 'E2 Allocators'!$B$15:$W$15, 0),FALSE)), 0, VLOOKUP(VLOOKUP($A618, 'E4 TB Allocation Details'!$A$18:$L$214, MATCH("Customer ID", 'E4 TB Allocation Details'!$A$18:$L$18, 0),FALSE), 'E2 Allocators'!$B$15:$W$358, MATCH(AC$17, 'E2 Allocators'!$B$15:$W$15, 0),FALSE))</f>
        <v>0</v>
      </c>
      <c r="AD618" s="1128">
        <f>IF(ISERROR(VLOOKUP(VLOOKUP($A618, 'E4 TB Allocation Details'!$A$18:$L$214, MATCH("Customer ID", 'E4 TB Allocation Details'!$A$18:$L$18, 0),FALSE), 'E2 Allocators'!$B$15:$W$358, MATCH(AD$17, 'E2 Allocators'!$B$15:$W$15, 0),FALSE)), 0, VLOOKUP(VLOOKUP($A618, 'E4 TB Allocation Details'!$A$18:$L$214, MATCH("Customer ID", 'E4 TB Allocation Details'!$A$18:$L$18, 0),FALSE), 'E2 Allocators'!$B$15:$W$358, MATCH(AD$17, 'E2 Allocators'!$B$15:$W$15, 0),FALSE))</f>
        <v>0</v>
      </c>
      <c r="AE618" s="1128">
        <f>IF(ISERROR(VLOOKUP(VLOOKUP($A618, 'E4 TB Allocation Details'!$A$18:$L$214, MATCH("Customer ID", 'E4 TB Allocation Details'!$A$18:$L$18, 0),FALSE), 'E2 Allocators'!$B$15:$W$358, MATCH(AE$17, 'E2 Allocators'!$B$15:$W$15, 0),FALSE)), 0, VLOOKUP(VLOOKUP($A618, 'E4 TB Allocation Details'!$A$18:$L$214, MATCH("Customer ID", 'E4 TB Allocation Details'!$A$18:$L$18, 0),FALSE), 'E2 Allocators'!$B$15:$W$358, MATCH(AE$17, 'E2 Allocators'!$B$15:$W$15, 0),FALSE))</f>
        <v>0</v>
      </c>
      <c r="AF618" s="1128">
        <f>IF(ISERROR(VLOOKUP(VLOOKUP($A618, 'E4 TB Allocation Details'!$A$18:$L$214, MATCH("Customer ID", 'E4 TB Allocation Details'!$A$18:$L$18, 0),FALSE), 'E2 Allocators'!$B$15:$W$358, MATCH(AF$17, 'E2 Allocators'!$B$15:$W$15, 0),FALSE)), 0, VLOOKUP(VLOOKUP($A618, 'E4 TB Allocation Details'!$A$18:$L$214, MATCH("Customer ID", 'E4 TB Allocation Details'!$A$18:$L$18, 0),FALSE), 'E2 Allocators'!$B$15:$W$358, MATCH(AF$17, 'E2 Allocators'!$B$15:$W$15, 0),FALSE))</f>
        <v>0</v>
      </c>
      <c r="AG618" s="1128">
        <f>IF(ISERROR(VLOOKUP(VLOOKUP($A618, 'E4 TB Allocation Details'!$A$18:$L$214, MATCH("Customer ID", 'E4 TB Allocation Details'!$A$18:$L$18, 0),FALSE), 'E2 Allocators'!$B$15:$W$358, MATCH(AG$17, 'E2 Allocators'!$B$15:$W$15, 0),FALSE)), 0, VLOOKUP(VLOOKUP($A618, 'E4 TB Allocation Details'!$A$18:$L$214, MATCH("Customer ID", 'E4 TB Allocation Details'!$A$18:$L$18, 0),FALSE), 'E2 Allocators'!$B$15:$W$358, MATCH(AG$17, 'E2 Allocators'!$B$15:$W$15, 0),FALSE))</f>
        <v>0</v>
      </c>
      <c r="AH618" s="1128">
        <f>IF(ISERROR(VLOOKUP(VLOOKUP($A618, 'E4 TB Allocation Details'!$A$18:$L$214, MATCH("Customer ID", 'E4 TB Allocation Details'!$A$18:$L$18, 0),FALSE), 'E2 Allocators'!$B$15:$W$358, MATCH(AH$17, 'E2 Allocators'!$B$15:$W$15, 0),FALSE)), 0, VLOOKUP(VLOOKUP($A618, 'E4 TB Allocation Details'!$A$18:$L$214, MATCH("Customer ID", 'E4 TB Allocation Details'!$A$18:$L$18, 0),FALSE), 'E2 Allocators'!$B$15:$W$358, MATCH(AH$17, 'E2 Allocators'!$B$15:$W$15, 0),FALSE))</f>
        <v>0</v>
      </c>
      <c r="AI618" s="1128">
        <f>IF(ISERROR(VLOOKUP(VLOOKUP($A618, 'E4 TB Allocation Details'!$A$18:$L$214, MATCH("Customer ID", 'E4 TB Allocation Details'!$A$18:$L$18, 0),FALSE), 'E2 Allocators'!$B$15:$W$358, MATCH(AI$17, 'E2 Allocators'!$B$15:$W$15, 0),FALSE)), 0, VLOOKUP(VLOOKUP($A618, 'E4 TB Allocation Details'!$A$18:$L$214, MATCH("Customer ID", 'E4 TB Allocation Details'!$A$18:$L$18, 0),FALSE), 'E2 Allocators'!$B$15:$W$358, MATCH(AI$17, 'E2 Allocators'!$B$15:$W$15, 0),FALSE))</f>
        <v>0</v>
      </c>
      <c r="AJ618" s="1128">
        <f>IF(ISERROR(VLOOKUP(VLOOKUP($A618, 'E4 TB Allocation Details'!$A$18:$L$214, MATCH("Customer ID", 'E4 TB Allocation Details'!$A$18:$L$18, 0),FALSE), 'E2 Allocators'!$B$15:$W$358, MATCH(AJ$17, 'E2 Allocators'!$B$15:$W$15, 0),FALSE)), 0, VLOOKUP(VLOOKUP($A618, 'E4 TB Allocation Details'!$A$18:$L$214, MATCH("Customer ID", 'E4 TB Allocation Details'!$A$18:$L$18, 0),FALSE), 'E2 Allocators'!$B$15:$W$358, MATCH(AJ$17, 'E2 Allocators'!$B$15:$W$15, 0),FALSE))</f>
        <v>0</v>
      </c>
      <c r="AK618" s="1128">
        <f>IF(ISERROR(VLOOKUP(VLOOKUP($A618, 'E4 TB Allocation Details'!$A$18:$L$214, MATCH("Customer ID", 'E4 TB Allocation Details'!$A$18:$L$18, 0),FALSE), 'E2 Allocators'!$B$15:$W$358, MATCH(AK$17, 'E2 Allocators'!$B$15:$W$15, 0),FALSE)), 0, VLOOKUP(VLOOKUP($A618, 'E4 TB Allocation Details'!$A$18:$L$214, MATCH("Customer ID", 'E4 TB Allocation Details'!$A$18:$L$18, 0),FALSE), 'E2 Allocators'!$B$15:$W$358, MATCH(AK$17, 'E2 Allocators'!$B$15:$W$15, 0),FALSE))</f>
        <v>0</v>
      </c>
      <c r="AL618" s="1128">
        <f>IF(ISERROR(VLOOKUP(VLOOKUP($A618, 'E4 TB Allocation Details'!$A$18:$L$214, MATCH("Customer ID", 'E4 TB Allocation Details'!$A$18:$L$18, 0),FALSE), 'E2 Allocators'!$B$15:$W$358, MATCH(AL$17, 'E2 Allocators'!$B$15:$W$15, 0),FALSE)), 0, VLOOKUP(VLOOKUP($A618, 'E4 TB Allocation Details'!$A$18:$L$214, MATCH("Customer ID", 'E4 TB Allocation Details'!$A$18:$L$18, 0),FALSE), 'E2 Allocators'!$B$15:$W$358, MATCH(AL$17, 'E2 Allocators'!$B$15:$W$15, 0),FALSE))</f>
        <v>0</v>
      </c>
      <c r="AM618" s="1128">
        <f>IF(ISERROR(VLOOKUP(VLOOKUP($A618, 'E4 TB Allocation Details'!$A$18:$L$214, MATCH("Customer ID", 'E4 TB Allocation Details'!$A$18:$L$18, 0),FALSE), 'E2 Allocators'!$B$15:$W$358, MATCH(AM$17, 'E2 Allocators'!$B$15:$W$15, 0),FALSE)), 0, VLOOKUP(VLOOKUP($A618, 'E4 TB Allocation Details'!$A$18:$L$214, MATCH("Customer ID", 'E4 TB Allocation Details'!$A$18:$L$18, 0),FALSE), 'E2 Allocators'!$B$15:$W$358, MATCH(AM$17, 'E2 Allocators'!$B$15:$W$15, 0),FALSE))</f>
        <v>0</v>
      </c>
      <c r="AN618" s="1128">
        <f>IF(ISERROR(VLOOKUP(VLOOKUP($A618, 'E4 TB Allocation Details'!$A$18:$L$214, MATCH("Customer ID", 'E4 TB Allocation Details'!$A$18:$L$18, 0),FALSE), 'E2 Allocators'!$B$15:$W$358, MATCH(AN$17, 'E2 Allocators'!$B$15:$W$15, 0),FALSE)), 0, VLOOKUP(VLOOKUP($A618, 'E4 TB Allocation Details'!$A$18:$L$214, MATCH("Customer ID", 'E4 TB Allocation Details'!$A$18:$L$18, 0),FALSE), 'E2 Allocators'!$B$15:$W$358, MATCH(AN$17, 'E2 Allocators'!$B$15:$W$15, 0),FALSE))</f>
        <v>0</v>
      </c>
      <c r="AO618" s="1128">
        <f>IF(ISERROR(VLOOKUP(VLOOKUP($A618, 'E4 TB Allocation Details'!$A$18:$L$214, MATCH("Customer ID", 'E4 TB Allocation Details'!$A$18:$L$18, 0),FALSE), 'E2 Allocators'!$B$15:$W$358, MATCH(AO$17, 'E2 Allocators'!$B$15:$W$15, 0),FALSE)), 0, VLOOKUP(VLOOKUP($A618, 'E4 TB Allocation Details'!$A$18:$L$214, MATCH("Customer ID", 'E4 TB Allocation Details'!$A$18:$L$18, 0),FALSE), 'E2 Allocators'!$B$15:$W$358, MATCH(AO$17, 'E2 Allocators'!$B$15:$W$15, 0),FALSE))</f>
        <v>0</v>
      </c>
      <c r="AP618" s="1128">
        <f>IF(ISERROR(VLOOKUP(VLOOKUP($A618, 'E4 TB Allocation Details'!$A$18:$L$214, MATCH("Customer ID", 'E4 TB Allocation Details'!$A$18:$L$18, 0),FALSE), 'E2 Allocators'!$B$15:$W$358, MATCH(AP$17, 'E2 Allocators'!$B$15:$W$15, 0),FALSE)), 0, VLOOKUP(VLOOKUP($A618, 'E4 TB Allocation Details'!$A$18:$L$214, MATCH("Customer ID", 'E4 TB Allocation Details'!$A$18:$L$18, 0),FALSE), 'E2 Allocators'!$B$15:$W$358, MATCH(AP$17, 'E2 Allocators'!$B$15:$W$15, 0),FALSE))</f>
        <v>0</v>
      </c>
      <c r="AQ618" s="1128">
        <f>IF(ISERROR(VLOOKUP(VLOOKUP($A618, 'E4 TB Allocation Details'!$A$18:$L$214, MATCH("Customer ID", 'E4 TB Allocation Details'!$A$18:$L$18, 0),FALSE), 'E2 Allocators'!$B$15:$W$358, MATCH(AQ$17, 'E2 Allocators'!$B$15:$W$15, 0),FALSE)), 0, VLOOKUP(VLOOKUP($A618, 'E4 TB Allocation Details'!$A$18:$L$214, MATCH("Customer ID", 'E4 TB Allocation Details'!$A$18:$L$18, 0),FALSE), 'E2 Allocators'!$B$15:$W$358, MATCH(AQ$17, 'E2 Allocators'!$B$15:$W$15, 0),FALSE))</f>
        <v>0</v>
      </c>
      <c r="AR618" s="1128">
        <f>IF(ISERROR(VLOOKUP(VLOOKUP($A618, 'E4 TB Allocation Details'!$A$18:$L$214, MATCH("Customer ID", 'E4 TB Allocation Details'!$A$18:$L$18, 0),FALSE), 'E2 Allocators'!$B$15:$W$358, MATCH(AR$17, 'E2 Allocators'!$B$15:$W$15, 0),FALSE)), 0, VLOOKUP(VLOOKUP($A618, 'E4 TB Allocation Details'!$A$18:$L$214, MATCH("Customer ID", 'E4 TB Allocation Details'!$A$18:$L$18, 0),FALSE), 'E2 Allocators'!$B$15:$W$358, MATCH(AR$17, 'E2 Allocators'!$B$15:$W$15, 0),FALSE))</f>
        <v>0</v>
      </c>
      <c r="AS618" s="1128">
        <f>IF(ISERROR(VLOOKUP(VLOOKUP($A618, 'E4 TB Allocation Details'!$A$18:$L$214, MATCH("Customer ID", 'E4 TB Allocation Details'!$A$18:$L$18, 0),FALSE), 'E2 Allocators'!$B$15:$W$358, MATCH(AS$17, 'E2 Allocators'!$B$15:$W$15, 0),FALSE)), 0, VLOOKUP(VLOOKUP($A618, 'E4 TB Allocation Details'!$A$18:$L$214, MATCH("Customer ID", 'E4 TB Allocation Details'!$A$18:$L$18, 0),FALSE), 'E2 Allocators'!$B$15:$W$358, MATCH(AS$17, 'E2 Allocators'!$B$15:$W$15, 0),FALSE))</f>
        <v>0</v>
      </c>
      <c r="AT618" s="1128">
        <f>IF(ISERROR(VLOOKUP(VLOOKUP($A618, 'E4 TB Allocation Details'!$A$18:$L$214, MATCH("Customer ID", 'E4 TB Allocation Details'!$A$18:$L$18, 0),FALSE), 'E2 Allocators'!$B$15:$W$358, MATCH(AT$17, 'E2 Allocators'!$B$15:$W$15, 0),FALSE)), 0, VLOOKUP(VLOOKUP($A618, 'E4 TB Allocation Details'!$A$18:$L$214, MATCH("Customer ID", 'E4 TB Allocation Details'!$A$18:$L$18, 0),FALSE), 'E2 Allocators'!$B$15:$W$358, MATCH(AT$17, 'E2 Allocators'!$B$15:$W$15, 0),FALSE))</f>
        <v>0</v>
      </c>
      <c r="AU618" s="1128">
        <f>IF(ISERROR(VLOOKUP(VLOOKUP($A618, 'E4 TB Allocation Details'!$A$18:$L$214, MATCH("Customer ID", 'E4 TB Allocation Details'!$A$18:$L$18, 0),FALSE), 'E2 Allocators'!$B$15:$W$358, MATCH(AU$17, 'E2 Allocators'!$B$15:$W$15, 0),FALSE)), 0, VLOOKUP(VLOOKUP($A618, 'E4 TB Allocation Details'!$A$18:$L$214, MATCH("Customer ID", 'E4 TB Allocation Details'!$A$18:$L$18, 0),FALSE), 'E2 Allocators'!$B$15:$W$358, MATCH(AU$17, 'E2 Allocators'!$B$15:$W$15, 0),FALSE))</f>
        <v>0</v>
      </c>
      <c r="AV618" s="1133">
        <f t="shared" si="902"/>
        <v>0</v>
      </c>
      <c r="AW618" s="1130"/>
      <c r="AX618" s="1130"/>
      <c r="AY618" s="1130"/>
      <c r="AZ618" s="1130"/>
      <c r="BA618" s="1130"/>
      <c r="BB618" s="1130"/>
      <c r="BC618" s="1130"/>
      <c r="BD618" s="1130"/>
      <c r="BE618" s="1130"/>
      <c r="BF618" s="1130"/>
      <c r="BG618" s="1130"/>
      <c r="BH618" s="1130"/>
      <c r="BI618" s="1130"/>
      <c r="BJ618" s="1130"/>
      <c r="BK618" s="1130"/>
      <c r="BL618" s="1130"/>
      <c r="BM618" s="1130"/>
      <c r="BN618" s="1130"/>
      <c r="BO618" s="1130"/>
      <c r="BP618" s="1130"/>
      <c r="BQ618" s="1131"/>
    </row>
    <row r="619" spans="1:69" s="208" customFormat="1" ht="25.5" x14ac:dyDescent="0.2">
      <c r="A619" s="1132" t="s">
        <v>829</v>
      </c>
      <c r="B619" s="1125" t="s">
        <v>393</v>
      </c>
      <c r="C619" s="1126">
        <v>1</v>
      </c>
      <c r="D619" s="1127">
        <f t="shared" si="899"/>
        <v>0.65</v>
      </c>
      <c r="E619" s="1127">
        <f>VLOOKUP($A619,'E1 Categorization'!$A$35:$E$116,5,FALSE)</f>
        <v>0.35</v>
      </c>
      <c r="F619" s="1127">
        <f t="shared" si="900"/>
        <v>1</v>
      </c>
      <c r="G619" s="1128">
        <f>IF(ISERROR(VLOOKUP(VLOOKUP($A619, 'E4 TB Allocation Details'!$A$18:$L$214, MATCH("Demand ID", 'E4 TB Allocation Details'!$A$18:$L$18, 0),FALSE), 'E2 Allocators'!$B$15:$W$358, MATCH(G$17, 'E2 Allocators'!$B$15:$W$15, 0),FALSE)), 0, VLOOKUP(VLOOKUP($A619, 'E4 TB Allocation Details'!$A$18:$L$214, MATCH("Demand ID", 'E4 TB Allocation Details'!$A$18:$L$18, 0),FALSE), 'E2 Allocators'!$B$15:$W$358, MATCH(G$17, 'E2 Allocators'!$B$15:$W$15, 0),FALSE))</f>
        <v>0.44143342711961198</v>
      </c>
      <c r="H619" s="1128">
        <f>IF(ISERROR(VLOOKUP(VLOOKUP($A619, 'E4 TB Allocation Details'!$A$18:$L$214, MATCH("Demand ID", 'E4 TB Allocation Details'!$A$18:$L$18, 0),FALSE), 'E2 Allocators'!$B$15:$W$358, MATCH(H$17, 'E2 Allocators'!$B$15:$W$15, 0),FALSE)), 0, VLOOKUP(VLOOKUP($A619, 'E4 TB Allocation Details'!$A$18:$L$214, MATCH("Demand ID", 'E4 TB Allocation Details'!$A$18:$L$18, 0),FALSE), 'E2 Allocators'!$B$15:$W$358, MATCH(H$17, 'E2 Allocators'!$B$15:$W$15, 0),FALSE))</f>
        <v>0.18115270884179577</v>
      </c>
      <c r="I619" s="1128">
        <f>IF(ISERROR(VLOOKUP(VLOOKUP($A619, 'E4 TB Allocation Details'!$A$18:$L$214, MATCH("Demand ID", 'E4 TB Allocation Details'!$A$18:$L$18, 0),FALSE), 'E2 Allocators'!$B$15:$W$358, MATCH(I$17, 'E2 Allocators'!$B$15:$W$15, 0),FALSE)), 0, VLOOKUP(VLOOKUP($A619, 'E4 TB Allocation Details'!$A$18:$L$214, MATCH("Demand ID", 'E4 TB Allocation Details'!$A$18:$L$18, 0),FALSE), 'E2 Allocators'!$B$15:$W$358, MATCH(I$17, 'E2 Allocators'!$B$15:$W$15, 0),FALSE))</f>
        <v>0.36828506208325723</v>
      </c>
      <c r="J619" s="1128">
        <f>IF(ISERROR(VLOOKUP(VLOOKUP($A619, 'E4 TB Allocation Details'!$A$18:$L$214, MATCH("Demand ID", 'E4 TB Allocation Details'!$A$18:$L$18, 0),FALSE), 'E2 Allocators'!$B$15:$W$358, MATCH(J$17, 'E2 Allocators'!$B$15:$W$15, 0),FALSE)), 0, VLOOKUP(VLOOKUP($A619, 'E4 TB Allocation Details'!$A$18:$L$214, MATCH("Demand ID", 'E4 TB Allocation Details'!$A$18:$L$18, 0),FALSE), 'E2 Allocators'!$B$15:$W$358, MATCH(J$17, 'E2 Allocators'!$B$15:$W$15, 0),FALSE))</f>
        <v>0</v>
      </c>
      <c r="K619" s="1128">
        <f>IF(ISERROR(VLOOKUP(VLOOKUP($A619, 'E4 TB Allocation Details'!$A$18:$L$214, MATCH("Demand ID", 'E4 TB Allocation Details'!$A$18:$L$18, 0),FALSE), 'E2 Allocators'!$B$15:$W$358, MATCH(K$17, 'E2 Allocators'!$B$15:$W$15, 0),FALSE)), 0, VLOOKUP(VLOOKUP($A619, 'E4 TB Allocation Details'!$A$18:$L$214, MATCH("Demand ID", 'E4 TB Allocation Details'!$A$18:$L$18, 0),FALSE), 'E2 Allocators'!$B$15:$W$358, MATCH(K$17, 'E2 Allocators'!$B$15:$W$15, 0),FALSE))</f>
        <v>0</v>
      </c>
      <c r="L619" s="1128">
        <f>IF(ISERROR(VLOOKUP(VLOOKUP($A619, 'E4 TB Allocation Details'!$A$18:$L$214, MATCH("Demand ID", 'E4 TB Allocation Details'!$A$18:$L$18, 0),FALSE), 'E2 Allocators'!$B$15:$W$358, MATCH(L$17, 'E2 Allocators'!$B$15:$W$15, 0),FALSE)), 0, VLOOKUP(VLOOKUP($A619, 'E4 TB Allocation Details'!$A$18:$L$214, MATCH("Demand ID", 'E4 TB Allocation Details'!$A$18:$L$18, 0),FALSE), 'E2 Allocators'!$B$15:$W$358, MATCH(L$17, 'E2 Allocators'!$B$15:$W$15, 0),FALSE))</f>
        <v>0</v>
      </c>
      <c r="M619" s="1128">
        <f>IF(ISERROR(VLOOKUP(VLOOKUP($A619, 'E4 TB Allocation Details'!$A$18:$L$214, MATCH("Demand ID", 'E4 TB Allocation Details'!$A$18:$L$18, 0),FALSE), 'E2 Allocators'!$B$15:$W$358, MATCH(M$17, 'E2 Allocators'!$B$15:$W$15, 0),FALSE)), 0, VLOOKUP(VLOOKUP($A619, 'E4 TB Allocation Details'!$A$18:$L$214, MATCH("Demand ID", 'E4 TB Allocation Details'!$A$18:$L$18, 0),FALSE), 'E2 Allocators'!$B$15:$W$358, MATCH(M$17, 'E2 Allocators'!$B$15:$W$15, 0),FALSE))</f>
        <v>9.0373575198919223E-3</v>
      </c>
      <c r="N619" s="1128">
        <f>IF(ISERROR(VLOOKUP(VLOOKUP($A619, 'E4 TB Allocation Details'!$A$18:$L$214, MATCH("Demand ID", 'E4 TB Allocation Details'!$A$18:$L$18, 0),FALSE), 'E2 Allocators'!$B$15:$W$358, MATCH(N$17, 'E2 Allocators'!$B$15:$W$15, 0),FALSE)), 0, VLOOKUP(VLOOKUP($A619, 'E4 TB Allocation Details'!$A$18:$L$214, MATCH("Demand ID", 'E4 TB Allocation Details'!$A$18:$L$18, 0),FALSE), 'E2 Allocators'!$B$15:$W$358, MATCH(N$17, 'E2 Allocators'!$B$15:$W$15, 0),FALSE))</f>
        <v>0</v>
      </c>
      <c r="O619" s="1128">
        <f>IF(ISERROR(VLOOKUP(VLOOKUP($A619, 'E4 TB Allocation Details'!$A$18:$L$214, MATCH("Demand ID", 'E4 TB Allocation Details'!$A$18:$L$18, 0),FALSE), 'E2 Allocators'!$B$15:$W$358, MATCH(O$17, 'E2 Allocators'!$B$15:$W$15, 0),FALSE)), 0, VLOOKUP(VLOOKUP($A619, 'E4 TB Allocation Details'!$A$18:$L$214, MATCH("Demand ID", 'E4 TB Allocation Details'!$A$18:$L$18, 0),FALSE), 'E2 Allocators'!$B$15:$W$358, MATCH(O$17, 'E2 Allocators'!$B$15:$W$15, 0),FALSE))</f>
        <v>9.1444435443064826E-5</v>
      </c>
      <c r="P619" s="1128">
        <f>IF(ISERROR(VLOOKUP(VLOOKUP($A619, 'E4 TB Allocation Details'!$A$18:$L$214, MATCH("Demand ID", 'E4 TB Allocation Details'!$A$18:$L$18, 0),FALSE), 'E2 Allocators'!$B$15:$W$358, MATCH(P$17, 'E2 Allocators'!$B$15:$W$15, 0),FALSE)), 0, VLOOKUP(VLOOKUP($A619, 'E4 TB Allocation Details'!$A$18:$L$214, MATCH("Demand ID", 'E4 TB Allocation Details'!$A$18:$L$18, 0),FALSE), 'E2 Allocators'!$B$15:$W$358, MATCH(P$17, 'E2 Allocators'!$B$15:$W$15, 0),FALSE))</f>
        <v>0</v>
      </c>
      <c r="Q619" s="1128">
        <f>IF(ISERROR(VLOOKUP(VLOOKUP($A619, 'E4 TB Allocation Details'!$A$18:$L$214, MATCH("Demand ID", 'E4 TB Allocation Details'!$A$18:$L$18, 0),FALSE), 'E2 Allocators'!$B$15:$W$358, MATCH(Q$17, 'E2 Allocators'!$B$15:$W$15, 0),FALSE)), 0, VLOOKUP(VLOOKUP($A619, 'E4 TB Allocation Details'!$A$18:$L$214, MATCH("Demand ID", 'E4 TB Allocation Details'!$A$18:$L$18, 0),FALSE), 'E2 Allocators'!$B$15:$W$358, MATCH(Q$17, 'E2 Allocators'!$B$15:$W$15, 0),FALSE))</f>
        <v>0</v>
      </c>
      <c r="R619" s="1128">
        <f>IF(ISERROR(VLOOKUP(VLOOKUP($A619, 'E4 TB Allocation Details'!$A$18:$L$214, MATCH("Demand ID", 'E4 TB Allocation Details'!$A$18:$L$18, 0),FALSE), 'E2 Allocators'!$B$15:$W$358, MATCH(R$17, 'E2 Allocators'!$B$15:$W$15, 0),FALSE)), 0, VLOOKUP(VLOOKUP($A619, 'E4 TB Allocation Details'!$A$18:$L$214, MATCH("Demand ID", 'E4 TB Allocation Details'!$A$18:$L$18, 0),FALSE), 'E2 Allocators'!$B$15:$W$358, MATCH(R$17, 'E2 Allocators'!$B$15:$W$15, 0),FALSE))</f>
        <v>0</v>
      </c>
      <c r="S619" s="1128">
        <f>IF(ISERROR(VLOOKUP(VLOOKUP($A619, 'E4 TB Allocation Details'!$A$18:$L$214, MATCH("Demand ID", 'E4 TB Allocation Details'!$A$18:$L$18, 0),FALSE), 'E2 Allocators'!$B$15:$W$358, MATCH(S$17, 'E2 Allocators'!$B$15:$W$15, 0),FALSE)), 0, VLOOKUP(VLOOKUP($A619, 'E4 TB Allocation Details'!$A$18:$L$214, MATCH("Demand ID", 'E4 TB Allocation Details'!$A$18:$L$18, 0),FALSE), 'E2 Allocators'!$B$15:$W$358, MATCH(S$17, 'E2 Allocators'!$B$15:$W$15, 0),FALSE))</f>
        <v>0</v>
      </c>
      <c r="T619" s="1128">
        <f>IF(ISERROR(VLOOKUP(VLOOKUP($A619, 'E4 TB Allocation Details'!$A$18:$L$214, MATCH("Demand ID", 'E4 TB Allocation Details'!$A$18:$L$18, 0),FALSE), 'E2 Allocators'!$B$15:$W$358, MATCH(T$17, 'E2 Allocators'!$B$15:$W$15, 0),FALSE)), 0, VLOOKUP(VLOOKUP($A619, 'E4 TB Allocation Details'!$A$18:$L$214, MATCH("Demand ID", 'E4 TB Allocation Details'!$A$18:$L$18, 0),FALSE), 'E2 Allocators'!$B$15:$W$358, MATCH(T$17, 'E2 Allocators'!$B$15:$W$15, 0),FALSE))</f>
        <v>0</v>
      </c>
      <c r="U619" s="1128">
        <f>IF(ISERROR(VLOOKUP(VLOOKUP($A619, 'E4 TB Allocation Details'!$A$18:$L$214, MATCH("Demand ID", 'E4 TB Allocation Details'!$A$18:$L$18, 0),FALSE), 'E2 Allocators'!$B$15:$W$358, MATCH(U$17, 'E2 Allocators'!$B$15:$W$15, 0),FALSE)), 0, VLOOKUP(VLOOKUP($A619, 'E4 TB Allocation Details'!$A$18:$L$214, MATCH("Demand ID", 'E4 TB Allocation Details'!$A$18:$L$18, 0),FALSE), 'E2 Allocators'!$B$15:$W$358, MATCH(U$17, 'E2 Allocators'!$B$15:$W$15, 0),FALSE))</f>
        <v>0</v>
      </c>
      <c r="V619" s="1128">
        <f>IF(ISERROR(VLOOKUP(VLOOKUP($A619, 'E4 TB Allocation Details'!$A$18:$L$214, MATCH("Demand ID", 'E4 TB Allocation Details'!$A$18:$L$18, 0),FALSE), 'E2 Allocators'!$B$15:$W$358, MATCH(V$17, 'E2 Allocators'!$B$15:$W$15, 0),FALSE)), 0, VLOOKUP(VLOOKUP($A619, 'E4 TB Allocation Details'!$A$18:$L$214, MATCH("Demand ID", 'E4 TB Allocation Details'!$A$18:$L$18, 0),FALSE), 'E2 Allocators'!$B$15:$W$358, MATCH(V$17, 'E2 Allocators'!$B$15:$W$15, 0),FALSE))</f>
        <v>0</v>
      </c>
      <c r="W619" s="1128">
        <f>IF(ISERROR(VLOOKUP(VLOOKUP($A619, 'E4 TB Allocation Details'!$A$18:$L$214, MATCH("Demand ID", 'E4 TB Allocation Details'!$A$18:$L$18, 0),FALSE), 'E2 Allocators'!$B$15:$W$358, MATCH(W$17, 'E2 Allocators'!$B$15:$W$15, 0),FALSE)), 0, VLOOKUP(VLOOKUP($A619, 'E4 TB Allocation Details'!$A$18:$L$214, MATCH("Demand ID", 'E4 TB Allocation Details'!$A$18:$L$18, 0),FALSE), 'E2 Allocators'!$B$15:$W$358, MATCH(W$17, 'E2 Allocators'!$B$15:$W$15, 0),FALSE))</f>
        <v>0</v>
      </c>
      <c r="X619" s="1128">
        <f>IF(ISERROR(VLOOKUP(VLOOKUP($A619, 'E4 TB Allocation Details'!$A$18:$L$214, MATCH("Demand ID", 'E4 TB Allocation Details'!$A$18:$L$18, 0),FALSE), 'E2 Allocators'!$B$15:$W$358, MATCH(X$17, 'E2 Allocators'!$B$15:$W$15, 0),FALSE)), 0, VLOOKUP(VLOOKUP($A619, 'E4 TB Allocation Details'!$A$18:$L$214, MATCH("Demand ID", 'E4 TB Allocation Details'!$A$18:$L$18, 0),FALSE), 'E2 Allocators'!$B$15:$W$358, MATCH(X$17, 'E2 Allocators'!$B$15:$W$15, 0),FALSE))</f>
        <v>0</v>
      </c>
      <c r="Y619" s="1128">
        <f>IF(ISERROR(VLOOKUP(VLOOKUP($A619, 'E4 TB Allocation Details'!$A$18:$L$214, MATCH("Demand ID", 'E4 TB Allocation Details'!$A$18:$L$18, 0),FALSE), 'E2 Allocators'!$B$15:$W$358, MATCH(Y$17, 'E2 Allocators'!$B$15:$W$15, 0),FALSE)), 0, VLOOKUP(VLOOKUP($A619, 'E4 TB Allocation Details'!$A$18:$L$214, MATCH("Demand ID", 'E4 TB Allocation Details'!$A$18:$L$18, 0),FALSE), 'E2 Allocators'!$B$15:$W$358, MATCH(Y$17, 'E2 Allocators'!$B$15:$W$15, 0),FALSE))</f>
        <v>0</v>
      </c>
      <c r="Z619" s="1128">
        <f>IF(ISERROR(VLOOKUP(VLOOKUP($A619, 'E4 TB Allocation Details'!$A$18:$L$214, MATCH("Demand ID", 'E4 TB Allocation Details'!$A$18:$L$18, 0),FALSE), 'E2 Allocators'!$B$15:$W$358, MATCH(Z$17, 'E2 Allocators'!$B$15:$W$15, 0),FALSE)), 0, VLOOKUP(VLOOKUP($A619, 'E4 TB Allocation Details'!$A$18:$L$214, MATCH("Demand ID", 'E4 TB Allocation Details'!$A$18:$L$18, 0),FALSE), 'E2 Allocators'!$B$15:$W$358, MATCH(Z$17, 'E2 Allocators'!$B$15:$W$15, 0),FALSE))</f>
        <v>0</v>
      </c>
      <c r="AA619" s="1133">
        <f t="shared" si="901"/>
        <v>0.99999999999999989</v>
      </c>
      <c r="AB619" s="1128">
        <f>IF(ISERROR(VLOOKUP(VLOOKUP($A619, 'E4 TB Allocation Details'!$A$18:$L$214, MATCH("Customer ID", 'E4 TB Allocation Details'!$A$18:$L$18, 0),FALSE), 'E2 Allocators'!$B$15:$W$358, MATCH(AB$17, 'E2 Allocators'!$B$15:$W$15, 0),FALSE)), 0, VLOOKUP(VLOOKUP($A619, 'E4 TB Allocation Details'!$A$18:$L$214, MATCH("Customer ID", 'E4 TB Allocation Details'!$A$18:$L$18, 0),FALSE), 'E2 Allocators'!$B$15:$W$358, MATCH(AB$17, 'E2 Allocators'!$B$15:$W$15, 0),FALSE))</f>
        <v>0.87383569192136679</v>
      </c>
      <c r="AC619" s="1128">
        <f>IF(ISERROR(VLOOKUP(VLOOKUP($A619, 'E4 TB Allocation Details'!$A$18:$L$214, MATCH("Customer ID", 'E4 TB Allocation Details'!$A$18:$L$18, 0),FALSE), 'E2 Allocators'!$B$15:$W$358, MATCH(AC$17, 'E2 Allocators'!$B$15:$W$15, 0),FALSE)), 0, VLOOKUP(VLOOKUP($A619, 'E4 TB Allocation Details'!$A$18:$L$214, MATCH("Customer ID", 'E4 TB Allocation Details'!$A$18:$L$18, 0),FALSE), 'E2 Allocators'!$B$15:$W$358, MATCH(AC$17, 'E2 Allocators'!$B$15:$W$15, 0),FALSE))</f>
        <v>8.4990303840778561E-2</v>
      </c>
      <c r="AD619" s="1128">
        <f>IF(ISERROR(VLOOKUP(VLOOKUP($A619, 'E4 TB Allocation Details'!$A$18:$L$214, MATCH("Customer ID", 'E4 TB Allocation Details'!$A$18:$L$18, 0),FALSE), 'E2 Allocators'!$B$15:$W$358, MATCH(AD$17, 'E2 Allocators'!$B$15:$W$15, 0),FALSE)), 0, VLOOKUP(VLOOKUP($A619, 'E4 TB Allocation Details'!$A$18:$L$214, MATCH("Customer ID", 'E4 TB Allocation Details'!$A$18:$L$18, 0),FALSE), 'E2 Allocators'!$B$15:$W$358, MATCH(AD$17, 'E2 Allocators'!$B$15:$W$15, 0),FALSE))</f>
        <v>1.0132368125986953E-2</v>
      </c>
      <c r="AE619" s="1128">
        <f>IF(ISERROR(VLOOKUP(VLOOKUP($A619, 'E4 TB Allocation Details'!$A$18:$L$214, MATCH("Customer ID", 'E4 TB Allocation Details'!$A$18:$L$18, 0),FALSE), 'E2 Allocators'!$B$15:$W$358, MATCH(AE$17, 'E2 Allocators'!$B$15:$W$15, 0),FALSE)), 0, VLOOKUP(VLOOKUP($A619, 'E4 TB Allocation Details'!$A$18:$L$214, MATCH("Customer ID", 'E4 TB Allocation Details'!$A$18:$L$18, 0),FALSE), 'E2 Allocators'!$B$15:$W$358, MATCH(AE$17, 'E2 Allocators'!$B$15:$W$15, 0),FALSE))</f>
        <v>0</v>
      </c>
      <c r="AF619" s="1128">
        <f>IF(ISERROR(VLOOKUP(VLOOKUP($A619, 'E4 TB Allocation Details'!$A$18:$L$214, MATCH("Customer ID", 'E4 TB Allocation Details'!$A$18:$L$18, 0),FALSE), 'E2 Allocators'!$B$15:$W$358, MATCH(AF$17, 'E2 Allocators'!$B$15:$W$15, 0),FALSE)), 0, VLOOKUP(VLOOKUP($A619, 'E4 TB Allocation Details'!$A$18:$L$214, MATCH("Customer ID", 'E4 TB Allocation Details'!$A$18:$L$18, 0),FALSE), 'E2 Allocators'!$B$15:$W$358, MATCH(AF$17, 'E2 Allocators'!$B$15:$W$15, 0),FALSE))</f>
        <v>0</v>
      </c>
      <c r="AG619" s="1128">
        <f>IF(ISERROR(VLOOKUP(VLOOKUP($A619, 'E4 TB Allocation Details'!$A$18:$L$214, MATCH("Customer ID", 'E4 TB Allocation Details'!$A$18:$L$18, 0),FALSE), 'E2 Allocators'!$B$15:$W$358, MATCH(AG$17, 'E2 Allocators'!$B$15:$W$15, 0),FALSE)), 0, VLOOKUP(VLOOKUP($A619, 'E4 TB Allocation Details'!$A$18:$L$214, MATCH("Customer ID", 'E4 TB Allocation Details'!$A$18:$L$18, 0),FALSE), 'E2 Allocators'!$B$15:$W$358, MATCH(AG$17, 'E2 Allocators'!$B$15:$W$15, 0),FALSE))</f>
        <v>0</v>
      </c>
      <c r="AH619" s="1128">
        <f>IF(ISERROR(VLOOKUP(VLOOKUP($A619, 'E4 TB Allocation Details'!$A$18:$L$214, MATCH("Customer ID", 'E4 TB Allocation Details'!$A$18:$L$18, 0),FALSE), 'E2 Allocators'!$B$15:$W$358, MATCH(AH$17, 'E2 Allocators'!$B$15:$W$15, 0),FALSE)), 0, VLOOKUP(VLOOKUP($A619, 'E4 TB Allocation Details'!$A$18:$L$214, MATCH("Customer ID", 'E4 TB Allocation Details'!$A$18:$L$18, 0),FALSE), 'E2 Allocators'!$B$15:$W$358, MATCH(AH$17, 'E2 Allocators'!$B$15:$W$15, 0),FALSE))</f>
        <v>1.788982228433663E-2</v>
      </c>
      <c r="AI619" s="1128">
        <f>IF(ISERROR(VLOOKUP(VLOOKUP($A619, 'E4 TB Allocation Details'!$A$18:$L$214, MATCH("Customer ID", 'E4 TB Allocation Details'!$A$18:$L$18, 0),FALSE), 'E2 Allocators'!$B$15:$W$358, MATCH(AI$17, 'E2 Allocators'!$B$15:$W$15, 0),FALSE)), 0, VLOOKUP(VLOOKUP($A619, 'E4 TB Allocation Details'!$A$18:$L$214, MATCH("Customer ID", 'E4 TB Allocation Details'!$A$18:$L$18, 0),FALSE), 'E2 Allocators'!$B$15:$W$358, MATCH(AI$17, 'E2 Allocators'!$B$15:$W$15, 0),FALSE))</f>
        <v>7.295305050710606E-3</v>
      </c>
      <c r="AJ619" s="1128">
        <f>IF(ISERROR(VLOOKUP(VLOOKUP($A619, 'E4 TB Allocation Details'!$A$18:$L$214, MATCH("Customer ID", 'E4 TB Allocation Details'!$A$18:$L$18, 0),FALSE), 'E2 Allocators'!$B$15:$W$358, MATCH(AJ$17, 'E2 Allocators'!$B$15:$W$15, 0),FALSE)), 0, VLOOKUP(VLOOKUP($A619, 'E4 TB Allocation Details'!$A$18:$L$214, MATCH("Customer ID", 'E4 TB Allocation Details'!$A$18:$L$18, 0),FALSE), 'E2 Allocators'!$B$15:$W$358, MATCH(AJ$17, 'E2 Allocators'!$B$15:$W$15, 0),FALSE))</f>
        <v>5.8565087768204594E-3</v>
      </c>
      <c r="AK619" s="1128">
        <f>IF(ISERROR(VLOOKUP(VLOOKUP($A619, 'E4 TB Allocation Details'!$A$18:$L$214, MATCH("Customer ID", 'E4 TB Allocation Details'!$A$18:$L$18, 0),FALSE), 'E2 Allocators'!$B$15:$W$358, MATCH(AK$17, 'E2 Allocators'!$B$15:$W$15, 0),FALSE)), 0, VLOOKUP(VLOOKUP($A619, 'E4 TB Allocation Details'!$A$18:$L$214, MATCH("Customer ID", 'E4 TB Allocation Details'!$A$18:$L$18, 0),FALSE), 'E2 Allocators'!$B$15:$W$358, MATCH(AK$17, 'E2 Allocators'!$B$15:$W$15, 0),FALSE))</f>
        <v>0</v>
      </c>
      <c r="AL619" s="1128">
        <f>IF(ISERROR(VLOOKUP(VLOOKUP($A619, 'E4 TB Allocation Details'!$A$18:$L$214, MATCH("Customer ID", 'E4 TB Allocation Details'!$A$18:$L$18, 0),FALSE), 'E2 Allocators'!$B$15:$W$358, MATCH(AL$17, 'E2 Allocators'!$B$15:$W$15, 0),FALSE)), 0, VLOOKUP(VLOOKUP($A619, 'E4 TB Allocation Details'!$A$18:$L$214, MATCH("Customer ID", 'E4 TB Allocation Details'!$A$18:$L$18, 0),FALSE), 'E2 Allocators'!$B$15:$W$358, MATCH(AL$17, 'E2 Allocators'!$B$15:$W$15, 0),FALSE))</f>
        <v>0</v>
      </c>
      <c r="AM619" s="1128">
        <f>IF(ISERROR(VLOOKUP(VLOOKUP($A619, 'E4 TB Allocation Details'!$A$18:$L$214, MATCH("Customer ID", 'E4 TB Allocation Details'!$A$18:$L$18, 0),FALSE), 'E2 Allocators'!$B$15:$W$358, MATCH(AM$17, 'E2 Allocators'!$B$15:$W$15, 0),FALSE)), 0, VLOOKUP(VLOOKUP($A619, 'E4 TB Allocation Details'!$A$18:$L$214, MATCH("Customer ID", 'E4 TB Allocation Details'!$A$18:$L$18, 0),FALSE), 'E2 Allocators'!$B$15:$W$358, MATCH(AM$17, 'E2 Allocators'!$B$15:$W$15, 0),FALSE))</f>
        <v>0</v>
      </c>
      <c r="AN619" s="1128">
        <f>IF(ISERROR(VLOOKUP(VLOOKUP($A619, 'E4 TB Allocation Details'!$A$18:$L$214, MATCH("Customer ID", 'E4 TB Allocation Details'!$A$18:$L$18, 0),FALSE), 'E2 Allocators'!$B$15:$W$358, MATCH(AN$17, 'E2 Allocators'!$B$15:$W$15, 0),FALSE)), 0, VLOOKUP(VLOOKUP($A619, 'E4 TB Allocation Details'!$A$18:$L$214, MATCH("Customer ID", 'E4 TB Allocation Details'!$A$18:$L$18, 0),FALSE), 'E2 Allocators'!$B$15:$W$358, MATCH(AN$17, 'E2 Allocators'!$B$15:$W$15, 0),FALSE))</f>
        <v>0</v>
      </c>
      <c r="AO619" s="1128">
        <f>IF(ISERROR(VLOOKUP(VLOOKUP($A619, 'E4 TB Allocation Details'!$A$18:$L$214, MATCH("Customer ID", 'E4 TB Allocation Details'!$A$18:$L$18, 0),FALSE), 'E2 Allocators'!$B$15:$W$358, MATCH(AO$17, 'E2 Allocators'!$B$15:$W$15, 0),FALSE)), 0, VLOOKUP(VLOOKUP($A619, 'E4 TB Allocation Details'!$A$18:$L$214, MATCH("Customer ID", 'E4 TB Allocation Details'!$A$18:$L$18, 0),FALSE), 'E2 Allocators'!$B$15:$W$358, MATCH(AO$17, 'E2 Allocators'!$B$15:$W$15, 0),FALSE))</f>
        <v>0</v>
      </c>
      <c r="AP619" s="1128">
        <f>IF(ISERROR(VLOOKUP(VLOOKUP($A619, 'E4 TB Allocation Details'!$A$18:$L$214, MATCH("Customer ID", 'E4 TB Allocation Details'!$A$18:$L$18, 0),FALSE), 'E2 Allocators'!$B$15:$W$358, MATCH(AP$17, 'E2 Allocators'!$B$15:$W$15, 0),FALSE)), 0, VLOOKUP(VLOOKUP($A619, 'E4 TB Allocation Details'!$A$18:$L$214, MATCH("Customer ID", 'E4 TB Allocation Details'!$A$18:$L$18, 0),FALSE), 'E2 Allocators'!$B$15:$W$358, MATCH(AP$17, 'E2 Allocators'!$B$15:$W$15, 0),FALSE))</f>
        <v>0</v>
      </c>
      <c r="AQ619" s="1128">
        <f>IF(ISERROR(VLOOKUP(VLOOKUP($A619, 'E4 TB Allocation Details'!$A$18:$L$214, MATCH("Customer ID", 'E4 TB Allocation Details'!$A$18:$L$18, 0),FALSE), 'E2 Allocators'!$B$15:$W$358, MATCH(AQ$17, 'E2 Allocators'!$B$15:$W$15, 0),FALSE)), 0, VLOOKUP(VLOOKUP($A619, 'E4 TB Allocation Details'!$A$18:$L$214, MATCH("Customer ID", 'E4 TB Allocation Details'!$A$18:$L$18, 0),FALSE), 'E2 Allocators'!$B$15:$W$358, MATCH(AQ$17, 'E2 Allocators'!$B$15:$W$15, 0),FALSE))</f>
        <v>0</v>
      </c>
      <c r="AR619" s="1128">
        <f>IF(ISERROR(VLOOKUP(VLOOKUP($A619, 'E4 TB Allocation Details'!$A$18:$L$214, MATCH("Customer ID", 'E4 TB Allocation Details'!$A$18:$L$18, 0),FALSE), 'E2 Allocators'!$B$15:$W$358, MATCH(AR$17, 'E2 Allocators'!$B$15:$W$15, 0),FALSE)), 0, VLOOKUP(VLOOKUP($A619, 'E4 TB Allocation Details'!$A$18:$L$214, MATCH("Customer ID", 'E4 TB Allocation Details'!$A$18:$L$18, 0),FALSE), 'E2 Allocators'!$B$15:$W$358, MATCH(AR$17, 'E2 Allocators'!$B$15:$W$15, 0),FALSE))</f>
        <v>0</v>
      </c>
      <c r="AS619" s="1128">
        <f>IF(ISERROR(VLOOKUP(VLOOKUP($A619, 'E4 TB Allocation Details'!$A$18:$L$214, MATCH("Customer ID", 'E4 TB Allocation Details'!$A$18:$L$18, 0),FALSE), 'E2 Allocators'!$B$15:$W$358, MATCH(AS$17, 'E2 Allocators'!$B$15:$W$15, 0),FALSE)), 0, VLOOKUP(VLOOKUP($A619, 'E4 TB Allocation Details'!$A$18:$L$214, MATCH("Customer ID", 'E4 TB Allocation Details'!$A$18:$L$18, 0),FALSE), 'E2 Allocators'!$B$15:$W$358, MATCH(AS$17, 'E2 Allocators'!$B$15:$W$15, 0),FALSE))</f>
        <v>0</v>
      </c>
      <c r="AT619" s="1128">
        <f>IF(ISERROR(VLOOKUP(VLOOKUP($A619, 'E4 TB Allocation Details'!$A$18:$L$214, MATCH("Customer ID", 'E4 TB Allocation Details'!$A$18:$L$18, 0),FALSE), 'E2 Allocators'!$B$15:$W$358, MATCH(AT$17, 'E2 Allocators'!$B$15:$W$15, 0),FALSE)), 0, VLOOKUP(VLOOKUP($A619, 'E4 TB Allocation Details'!$A$18:$L$214, MATCH("Customer ID", 'E4 TB Allocation Details'!$A$18:$L$18, 0),FALSE), 'E2 Allocators'!$B$15:$W$358, MATCH(AT$17, 'E2 Allocators'!$B$15:$W$15, 0),FALSE))</f>
        <v>0</v>
      </c>
      <c r="AU619" s="1128">
        <f>IF(ISERROR(VLOOKUP(VLOOKUP($A619, 'E4 TB Allocation Details'!$A$18:$L$214, MATCH("Customer ID", 'E4 TB Allocation Details'!$A$18:$L$18, 0),FALSE), 'E2 Allocators'!$B$15:$W$358, MATCH(AU$17, 'E2 Allocators'!$B$15:$W$15, 0),FALSE)), 0, VLOOKUP(VLOOKUP($A619, 'E4 TB Allocation Details'!$A$18:$L$214, MATCH("Customer ID", 'E4 TB Allocation Details'!$A$18:$L$18, 0),FALSE), 'E2 Allocators'!$B$15:$W$358, MATCH(AU$17, 'E2 Allocators'!$B$15:$W$15, 0),FALSE))</f>
        <v>0</v>
      </c>
      <c r="AV619" s="1133">
        <f t="shared" si="902"/>
        <v>1</v>
      </c>
      <c r="AW619" s="1130"/>
      <c r="AX619" s="1130"/>
      <c r="AY619" s="1130"/>
      <c r="AZ619" s="1130"/>
      <c r="BA619" s="1130"/>
      <c r="BB619" s="1130"/>
      <c r="BC619" s="1130"/>
      <c r="BD619" s="1130"/>
      <c r="BE619" s="1130"/>
      <c r="BF619" s="1130"/>
      <c r="BG619" s="1130"/>
      <c r="BH619" s="1130"/>
      <c r="BI619" s="1130"/>
      <c r="BJ619" s="1130"/>
      <c r="BK619" s="1130"/>
      <c r="BL619" s="1130"/>
      <c r="BM619" s="1130"/>
      <c r="BN619" s="1130"/>
      <c r="BO619" s="1130"/>
      <c r="BP619" s="1130"/>
      <c r="BQ619" s="1131"/>
    </row>
    <row r="620" spans="1:69" s="208" customFormat="1" ht="25.5" x14ac:dyDescent="0.2">
      <c r="A620" s="1132" t="s">
        <v>830</v>
      </c>
      <c r="B620" s="1125" t="s">
        <v>394</v>
      </c>
      <c r="C620" s="1126">
        <v>1</v>
      </c>
      <c r="D620" s="1127">
        <f t="shared" si="899"/>
        <v>0.65</v>
      </c>
      <c r="E620" s="1127">
        <f>VLOOKUP($A620,'E1 Categorization'!$A$35:$E$116,5,FALSE)</f>
        <v>0.35</v>
      </c>
      <c r="F620" s="1127">
        <f t="shared" si="900"/>
        <v>1</v>
      </c>
      <c r="G620" s="1128">
        <f>IF(ISERROR(VLOOKUP(VLOOKUP($A620, 'E4 TB Allocation Details'!$A$18:$L$214, MATCH("Demand ID", 'E4 TB Allocation Details'!$A$18:$L$18, 0),FALSE), 'E2 Allocators'!$B$15:$W$358, MATCH(G$17, 'E2 Allocators'!$B$15:$W$15, 0),FALSE)), 0, VLOOKUP(VLOOKUP($A620, 'E4 TB Allocation Details'!$A$18:$L$214, MATCH("Demand ID", 'E4 TB Allocation Details'!$A$18:$L$18, 0),FALSE), 'E2 Allocators'!$B$15:$W$358, MATCH(G$17, 'E2 Allocators'!$B$15:$W$15, 0),FALSE))</f>
        <v>0.48699884557737394</v>
      </c>
      <c r="H620" s="1128">
        <f>IF(ISERROR(VLOOKUP(VLOOKUP($A620, 'E4 TB Allocation Details'!$A$18:$L$214, MATCH("Demand ID", 'E4 TB Allocation Details'!$A$18:$L$18, 0),FALSE), 'E2 Allocators'!$B$15:$W$358, MATCH(H$17, 'E2 Allocators'!$B$15:$W$15, 0),FALSE)), 0, VLOOKUP(VLOOKUP($A620, 'E4 TB Allocation Details'!$A$18:$L$214, MATCH("Demand ID", 'E4 TB Allocation Details'!$A$18:$L$18, 0),FALSE), 'E2 Allocators'!$B$15:$W$358, MATCH(H$17, 'E2 Allocators'!$B$15:$W$15, 0),FALSE))</f>
        <v>0.19985156234048407</v>
      </c>
      <c r="I620" s="1128">
        <f>IF(ISERROR(VLOOKUP(VLOOKUP($A620, 'E4 TB Allocation Details'!$A$18:$L$214, MATCH("Demand ID", 'E4 TB Allocation Details'!$A$18:$L$18, 0),FALSE), 'E2 Allocators'!$B$15:$W$358, MATCH(I$17, 'E2 Allocators'!$B$15:$W$15, 0),FALSE)), 0, VLOOKUP(VLOOKUP($A620, 'E4 TB Allocation Details'!$A$18:$L$214, MATCH("Demand ID", 'E4 TB Allocation Details'!$A$18:$L$18, 0),FALSE), 'E2 Allocators'!$B$15:$W$358, MATCH(I$17, 'E2 Allocators'!$B$15:$W$15, 0),FALSE))</f>
        <v>0.3130487086153283</v>
      </c>
      <c r="J620" s="1128">
        <f>IF(ISERROR(VLOOKUP(VLOOKUP($A620, 'E4 TB Allocation Details'!$A$18:$L$214, MATCH("Demand ID", 'E4 TB Allocation Details'!$A$18:$L$18, 0),FALSE), 'E2 Allocators'!$B$15:$W$358, MATCH(J$17, 'E2 Allocators'!$B$15:$W$15, 0),FALSE)), 0, VLOOKUP(VLOOKUP($A620, 'E4 TB Allocation Details'!$A$18:$L$214, MATCH("Demand ID", 'E4 TB Allocation Details'!$A$18:$L$18, 0),FALSE), 'E2 Allocators'!$B$15:$W$358, MATCH(J$17, 'E2 Allocators'!$B$15:$W$15, 0),FALSE))</f>
        <v>0</v>
      </c>
      <c r="K620" s="1128">
        <f>IF(ISERROR(VLOOKUP(VLOOKUP($A620, 'E4 TB Allocation Details'!$A$18:$L$214, MATCH("Demand ID", 'E4 TB Allocation Details'!$A$18:$L$18, 0),FALSE), 'E2 Allocators'!$B$15:$W$358, MATCH(K$17, 'E2 Allocators'!$B$15:$W$15, 0),FALSE)), 0, VLOOKUP(VLOOKUP($A620, 'E4 TB Allocation Details'!$A$18:$L$214, MATCH("Demand ID", 'E4 TB Allocation Details'!$A$18:$L$18, 0),FALSE), 'E2 Allocators'!$B$15:$W$358, MATCH(K$17, 'E2 Allocators'!$B$15:$W$15, 0),FALSE))</f>
        <v>0</v>
      </c>
      <c r="L620" s="1128">
        <f>IF(ISERROR(VLOOKUP(VLOOKUP($A620, 'E4 TB Allocation Details'!$A$18:$L$214, MATCH("Demand ID", 'E4 TB Allocation Details'!$A$18:$L$18, 0),FALSE), 'E2 Allocators'!$B$15:$W$358, MATCH(L$17, 'E2 Allocators'!$B$15:$W$15, 0),FALSE)), 0, VLOOKUP(VLOOKUP($A620, 'E4 TB Allocation Details'!$A$18:$L$214, MATCH("Demand ID", 'E4 TB Allocation Details'!$A$18:$L$18, 0),FALSE), 'E2 Allocators'!$B$15:$W$358, MATCH(L$17, 'E2 Allocators'!$B$15:$W$15, 0),FALSE))</f>
        <v>0</v>
      </c>
      <c r="M620" s="1128">
        <f>IF(ISERROR(VLOOKUP(VLOOKUP($A620, 'E4 TB Allocation Details'!$A$18:$L$214, MATCH("Demand ID", 'E4 TB Allocation Details'!$A$18:$L$18, 0),FALSE), 'E2 Allocators'!$B$15:$W$358, MATCH(M$17, 'E2 Allocators'!$B$15:$W$15, 0),FALSE)), 0, VLOOKUP(VLOOKUP($A620, 'E4 TB Allocation Details'!$A$18:$L$214, MATCH("Demand ID", 'E4 TB Allocation Details'!$A$18:$L$18, 0),FALSE), 'E2 Allocators'!$B$15:$W$358, MATCH(M$17, 'E2 Allocators'!$B$15:$W$15, 0),FALSE))</f>
        <v>0</v>
      </c>
      <c r="N620" s="1128">
        <f>IF(ISERROR(VLOOKUP(VLOOKUP($A620, 'E4 TB Allocation Details'!$A$18:$L$214, MATCH("Demand ID", 'E4 TB Allocation Details'!$A$18:$L$18, 0),FALSE), 'E2 Allocators'!$B$15:$W$358, MATCH(N$17, 'E2 Allocators'!$B$15:$W$15, 0),FALSE)), 0, VLOOKUP(VLOOKUP($A620, 'E4 TB Allocation Details'!$A$18:$L$214, MATCH("Demand ID", 'E4 TB Allocation Details'!$A$18:$L$18, 0),FALSE), 'E2 Allocators'!$B$15:$W$358, MATCH(N$17, 'E2 Allocators'!$B$15:$W$15, 0),FALSE))</f>
        <v>0</v>
      </c>
      <c r="O620" s="1128">
        <f>IF(ISERROR(VLOOKUP(VLOOKUP($A620, 'E4 TB Allocation Details'!$A$18:$L$214, MATCH("Demand ID", 'E4 TB Allocation Details'!$A$18:$L$18, 0),FALSE), 'E2 Allocators'!$B$15:$W$358, MATCH(O$17, 'E2 Allocators'!$B$15:$W$15, 0),FALSE)), 0, VLOOKUP(VLOOKUP($A620, 'E4 TB Allocation Details'!$A$18:$L$214, MATCH("Demand ID", 'E4 TB Allocation Details'!$A$18:$L$18, 0),FALSE), 'E2 Allocators'!$B$15:$W$358, MATCH(O$17, 'E2 Allocators'!$B$15:$W$15, 0),FALSE))</f>
        <v>1.0088346681362758E-4</v>
      </c>
      <c r="P620" s="1128">
        <f>IF(ISERROR(VLOOKUP(VLOOKUP($A620, 'E4 TB Allocation Details'!$A$18:$L$214, MATCH("Demand ID", 'E4 TB Allocation Details'!$A$18:$L$18, 0),FALSE), 'E2 Allocators'!$B$15:$W$358, MATCH(P$17, 'E2 Allocators'!$B$15:$W$15, 0),FALSE)), 0, VLOOKUP(VLOOKUP($A620, 'E4 TB Allocation Details'!$A$18:$L$214, MATCH("Demand ID", 'E4 TB Allocation Details'!$A$18:$L$18, 0),FALSE), 'E2 Allocators'!$B$15:$W$358, MATCH(P$17, 'E2 Allocators'!$B$15:$W$15, 0),FALSE))</f>
        <v>0</v>
      </c>
      <c r="Q620" s="1128">
        <f>IF(ISERROR(VLOOKUP(VLOOKUP($A620, 'E4 TB Allocation Details'!$A$18:$L$214, MATCH("Demand ID", 'E4 TB Allocation Details'!$A$18:$L$18, 0),FALSE), 'E2 Allocators'!$B$15:$W$358, MATCH(Q$17, 'E2 Allocators'!$B$15:$W$15, 0),FALSE)), 0, VLOOKUP(VLOOKUP($A620, 'E4 TB Allocation Details'!$A$18:$L$214, MATCH("Demand ID", 'E4 TB Allocation Details'!$A$18:$L$18, 0),FALSE), 'E2 Allocators'!$B$15:$W$358, MATCH(Q$17, 'E2 Allocators'!$B$15:$W$15, 0),FALSE))</f>
        <v>0</v>
      </c>
      <c r="R620" s="1128">
        <f>IF(ISERROR(VLOOKUP(VLOOKUP($A620, 'E4 TB Allocation Details'!$A$18:$L$214, MATCH("Demand ID", 'E4 TB Allocation Details'!$A$18:$L$18, 0),FALSE), 'E2 Allocators'!$B$15:$W$358, MATCH(R$17, 'E2 Allocators'!$B$15:$W$15, 0),FALSE)), 0, VLOOKUP(VLOOKUP($A620, 'E4 TB Allocation Details'!$A$18:$L$214, MATCH("Demand ID", 'E4 TB Allocation Details'!$A$18:$L$18, 0),FALSE), 'E2 Allocators'!$B$15:$W$358, MATCH(R$17, 'E2 Allocators'!$B$15:$W$15, 0),FALSE))</f>
        <v>0</v>
      </c>
      <c r="S620" s="1128">
        <f>IF(ISERROR(VLOOKUP(VLOOKUP($A620, 'E4 TB Allocation Details'!$A$18:$L$214, MATCH("Demand ID", 'E4 TB Allocation Details'!$A$18:$L$18, 0),FALSE), 'E2 Allocators'!$B$15:$W$358, MATCH(S$17, 'E2 Allocators'!$B$15:$W$15, 0),FALSE)), 0, VLOOKUP(VLOOKUP($A620, 'E4 TB Allocation Details'!$A$18:$L$214, MATCH("Demand ID", 'E4 TB Allocation Details'!$A$18:$L$18, 0),FALSE), 'E2 Allocators'!$B$15:$W$358, MATCH(S$17, 'E2 Allocators'!$B$15:$W$15, 0),FALSE))</f>
        <v>0</v>
      </c>
      <c r="T620" s="1128">
        <f>IF(ISERROR(VLOOKUP(VLOOKUP($A620, 'E4 TB Allocation Details'!$A$18:$L$214, MATCH("Demand ID", 'E4 TB Allocation Details'!$A$18:$L$18, 0),FALSE), 'E2 Allocators'!$B$15:$W$358, MATCH(T$17, 'E2 Allocators'!$B$15:$W$15, 0),FALSE)), 0, VLOOKUP(VLOOKUP($A620, 'E4 TB Allocation Details'!$A$18:$L$214, MATCH("Demand ID", 'E4 TB Allocation Details'!$A$18:$L$18, 0),FALSE), 'E2 Allocators'!$B$15:$W$358, MATCH(T$17, 'E2 Allocators'!$B$15:$W$15, 0),FALSE))</f>
        <v>0</v>
      </c>
      <c r="U620" s="1128">
        <f>IF(ISERROR(VLOOKUP(VLOOKUP($A620, 'E4 TB Allocation Details'!$A$18:$L$214, MATCH("Demand ID", 'E4 TB Allocation Details'!$A$18:$L$18, 0),FALSE), 'E2 Allocators'!$B$15:$W$358, MATCH(U$17, 'E2 Allocators'!$B$15:$W$15, 0),FALSE)), 0, VLOOKUP(VLOOKUP($A620, 'E4 TB Allocation Details'!$A$18:$L$214, MATCH("Demand ID", 'E4 TB Allocation Details'!$A$18:$L$18, 0),FALSE), 'E2 Allocators'!$B$15:$W$358, MATCH(U$17, 'E2 Allocators'!$B$15:$W$15, 0),FALSE))</f>
        <v>0</v>
      </c>
      <c r="V620" s="1128">
        <f>IF(ISERROR(VLOOKUP(VLOOKUP($A620, 'E4 TB Allocation Details'!$A$18:$L$214, MATCH("Demand ID", 'E4 TB Allocation Details'!$A$18:$L$18, 0),FALSE), 'E2 Allocators'!$B$15:$W$358, MATCH(V$17, 'E2 Allocators'!$B$15:$W$15, 0),FALSE)), 0, VLOOKUP(VLOOKUP($A620, 'E4 TB Allocation Details'!$A$18:$L$214, MATCH("Demand ID", 'E4 TB Allocation Details'!$A$18:$L$18, 0),FALSE), 'E2 Allocators'!$B$15:$W$358, MATCH(V$17, 'E2 Allocators'!$B$15:$W$15, 0),FALSE))</f>
        <v>0</v>
      </c>
      <c r="W620" s="1128">
        <f>IF(ISERROR(VLOOKUP(VLOOKUP($A620, 'E4 TB Allocation Details'!$A$18:$L$214, MATCH("Demand ID", 'E4 TB Allocation Details'!$A$18:$L$18, 0),FALSE), 'E2 Allocators'!$B$15:$W$358, MATCH(W$17, 'E2 Allocators'!$B$15:$W$15, 0),FALSE)), 0, VLOOKUP(VLOOKUP($A620, 'E4 TB Allocation Details'!$A$18:$L$214, MATCH("Demand ID", 'E4 TB Allocation Details'!$A$18:$L$18, 0),FALSE), 'E2 Allocators'!$B$15:$W$358, MATCH(W$17, 'E2 Allocators'!$B$15:$W$15, 0),FALSE))</f>
        <v>0</v>
      </c>
      <c r="X620" s="1128">
        <f>IF(ISERROR(VLOOKUP(VLOOKUP($A620, 'E4 TB Allocation Details'!$A$18:$L$214, MATCH("Demand ID", 'E4 TB Allocation Details'!$A$18:$L$18, 0),FALSE), 'E2 Allocators'!$B$15:$W$358, MATCH(X$17, 'E2 Allocators'!$B$15:$W$15, 0),FALSE)), 0, VLOOKUP(VLOOKUP($A620, 'E4 TB Allocation Details'!$A$18:$L$214, MATCH("Demand ID", 'E4 TB Allocation Details'!$A$18:$L$18, 0),FALSE), 'E2 Allocators'!$B$15:$W$358, MATCH(X$17, 'E2 Allocators'!$B$15:$W$15, 0),FALSE))</f>
        <v>0</v>
      </c>
      <c r="Y620" s="1128">
        <f>IF(ISERROR(VLOOKUP(VLOOKUP($A620, 'E4 TB Allocation Details'!$A$18:$L$214, MATCH("Demand ID", 'E4 TB Allocation Details'!$A$18:$L$18, 0),FALSE), 'E2 Allocators'!$B$15:$W$358, MATCH(Y$17, 'E2 Allocators'!$B$15:$W$15, 0),FALSE)), 0, VLOOKUP(VLOOKUP($A620, 'E4 TB Allocation Details'!$A$18:$L$214, MATCH("Demand ID", 'E4 TB Allocation Details'!$A$18:$L$18, 0),FALSE), 'E2 Allocators'!$B$15:$W$358, MATCH(Y$17, 'E2 Allocators'!$B$15:$W$15, 0),FALSE))</f>
        <v>0</v>
      </c>
      <c r="Z620" s="1128">
        <f>IF(ISERROR(VLOOKUP(VLOOKUP($A620, 'E4 TB Allocation Details'!$A$18:$L$214, MATCH("Demand ID", 'E4 TB Allocation Details'!$A$18:$L$18, 0),FALSE), 'E2 Allocators'!$B$15:$W$358, MATCH(Z$17, 'E2 Allocators'!$B$15:$W$15, 0),FALSE)), 0, VLOOKUP(VLOOKUP($A620, 'E4 TB Allocation Details'!$A$18:$L$214, MATCH("Demand ID", 'E4 TB Allocation Details'!$A$18:$L$18, 0),FALSE), 'E2 Allocators'!$B$15:$W$358, MATCH(Z$17, 'E2 Allocators'!$B$15:$W$15, 0),FALSE))</f>
        <v>0</v>
      </c>
      <c r="AA620" s="1133">
        <f t="shared" si="901"/>
        <v>0.99999999999999989</v>
      </c>
      <c r="AB620" s="1128">
        <f>IF(ISERROR(VLOOKUP(VLOOKUP($A620, 'E4 TB Allocation Details'!$A$18:$L$214, MATCH("Customer ID", 'E4 TB Allocation Details'!$A$18:$L$18, 0),FALSE), 'E2 Allocators'!$B$15:$W$358, MATCH(AB$17, 'E2 Allocators'!$B$15:$W$15, 0),FALSE)), 0, VLOOKUP(VLOOKUP($A620, 'E4 TB Allocation Details'!$A$18:$L$214, MATCH("Customer ID", 'E4 TB Allocation Details'!$A$18:$L$18, 0),FALSE), 'E2 Allocators'!$B$15:$W$358, MATCH(AB$17, 'E2 Allocators'!$B$15:$W$15, 0),FALSE))</f>
        <v>0.73861359003785476</v>
      </c>
      <c r="AC620" s="1128">
        <f>IF(ISERROR(VLOOKUP(VLOOKUP($A620, 'E4 TB Allocation Details'!$A$18:$L$214, MATCH("Customer ID", 'E4 TB Allocation Details'!$A$18:$L$18, 0),FALSE), 'E2 Allocators'!$B$15:$W$358, MATCH(AC$17, 'E2 Allocators'!$B$15:$W$15, 0),FALSE)), 0, VLOOKUP(VLOOKUP($A620, 'E4 TB Allocation Details'!$A$18:$L$214, MATCH("Customer ID", 'E4 TB Allocation Details'!$A$18:$L$18, 0),FALSE), 'E2 Allocators'!$B$15:$W$358, MATCH(AC$17, 'E2 Allocators'!$B$15:$W$15, 0),FALSE))</f>
        <v>7.1838440588547645E-2</v>
      </c>
      <c r="AD620" s="1128">
        <f>IF(ISERROR(VLOOKUP(VLOOKUP($A620, 'E4 TB Allocation Details'!$A$18:$L$214, MATCH("Customer ID", 'E4 TB Allocation Details'!$A$18:$L$18, 0),FALSE), 'E2 Allocators'!$B$15:$W$358, MATCH(AD$17, 'E2 Allocators'!$B$15:$W$15, 0),FALSE)), 0, VLOOKUP(VLOOKUP($A620, 'E4 TB Allocation Details'!$A$18:$L$214, MATCH("Customer ID", 'E4 TB Allocation Details'!$A$18:$L$18, 0),FALSE), 'E2 Allocators'!$B$15:$W$358, MATCH(AD$17, 'E2 Allocators'!$B$15:$W$15, 0),FALSE))</f>
        <v>7.8621469313646559E-3</v>
      </c>
      <c r="AE620" s="1128">
        <f>IF(ISERROR(VLOOKUP(VLOOKUP($A620, 'E4 TB Allocation Details'!$A$18:$L$214, MATCH("Customer ID", 'E4 TB Allocation Details'!$A$18:$L$18, 0),FALSE), 'E2 Allocators'!$B$15:$W$358, MATCH(AE$17, 'E2 Allocators'!$B$15:$W$15, 0),FALSE)), 0, VLOOKUP(VLOOKUP($A620, 'E4 TB Allocation Details'!$A$18:$L$214, MATCH("Customer ID", 'E4 TB Allocation Details'!$A$18:$L$18, 0),FALSE), 'E2 Allocators'!$B$15:$W$358, MATCH(AE$17, 'E2 Allocators'!$B$15:$W$15, 0),FALSE))</f>
        <v>0</v>
      </c>
      <c r="AF620" s="1128">
        <f>IF(ISERROR(VLOOKUP(VLOOKUP($A620, 'E4 TB Allocation Details'!$A$18:$L$214, MATCH("Customer ID", 'E4 TB Allocation Details'!$A$18:$L$18, 0),FALSE), 'E2 Allocators'!$B$15:$W$358, MATCH(AF$17, 'E2 Allocators'!$B$15:$W$15, 0),FALSE)), 0, VLOOKUP(VLOOKUP($A620, 'E4 TB Allocation Details'!$A$18:$L$214, MATCH("Customer ID", 'E4 TB Allocation Details'!$A$18:$L$18, 0),FALSE), 'E2 Allocators'!$B$15:$W$358, MATCH(AF$17, 'E2 Allocators'!$B$15:$W$15, 0),FALSE))</f>
        <v>0</v>
      </c>
      <c r="AG620" s="1128">
        <f>IF(ISERROR(VLOOKUP(VLOOKUP($A620, 'E4 TB Allocation Details'!$A$18:$L$214, MATCH("Customer ID", 'E4 TB Allocation Details'!$A$18:$L$18, 0),FALSE), 'E2 Allocators'!$B$15:$W$358, MATCH(AG$17, 'E2 Allocators'!$B$15:$W$15, 0),FALSE)), 0, VLOOKUP(VLOOKUP($A620, 'E4 TB Allocation Details'!$A$18:$L$214, MATCH("Customer ID", 'E4 TB Allocation Details'!$A$18:$L$18, 0),FALSE), 'E2 Allocators'!$B$15:$W$358, MATCH(AG$17, 'E2 Allocators'!$B$15:$W$15, 0),FALSE))</f>
        <v>0</v>
      </c>
      <c r="AH620" s="1128">
        <f>IF(ISERROR(VLOOKUP(VLOOKUP($A620, 'E4 TB Allocation Details'!$A$18:$L$214, MATCH("Customer ID", 'E4 TB Allocation Details'!$A$18:$L$18, 0),FALSE), 'E2 Allocators'!$B$15:$W$358, MATCH(AH$17, 'E2 Allocators'!$B$15:$W$15, 0),FALSE)), 0, VLOOKUP(VLOOKUP($A620, 'E4 TB Allocation Details'!$A$18:$L$214, MATCH("Customer ID", 'E4 TB Allocation Details'!$A$18:$L$18, 0),FALSE), 'E2 Allocators'!$B$15:$W$358, MATCH(AH$17, 'E2 Allocators'!$B$15:$W$15, 0),FALSE))</f>
        <v>0.17056919203165413</v>
      </c>
      <c r="AI620" s="1128">
        <f>IF(ISERROR(VLOOKUP(VLOOKUP($A620, 'E4 TB Allocation Details'!$A$18:$L$214, MATCH("Customer ID", 'E4 TB Allocation Details'!$A$18:$L$18, 0),FALSE), 'E2 Allocators'!$B$15:$W$358, MATCH(AI$17, 'E2 Allocators'!$B$15:$W$15, 0),FALSE)), 0, VLOOKUP(VLOOKUP($A620, 'E4 TB Allocation Details'!$A$18:$L$214, MATCH("Customer ID", 'E4 TB Allocation Details'!$A$18:$L$18, 0),FALSE), 'E2 Allocators'!$B$15:$W$358, MATCH(AI$17, 'E2 Allocators'!$B$15:$W$15, 0),FALSE))</f>
        <v>6.1663897500899264E-3</v>
      </c>
      <c r="AJ620" s="1128">
        <f>IF(ISERROR(VLOOKUP(VLOOKUP($A620, 'E4 TB Allocation Details'!$A$18:$L$214, MATCH("Customer ID", 'E4 TB Allocation Details'!$A$18:$L$18, 0),FALSE), 'E2 Allocators'!$B$15:$W$358, MATCH(AJ$17, 'E2 Allocators'!$B$15:$W$15, 0),FALSE)), 0, VLOOKUP(VLOOKUP($A620, 'E4 TB Allocation Details'!$A$18:$L$214, MATCH("Customer ID", 'E4 TB Allocation Details'!$A$18:$L$18, 0),FALSE), 'E2 Allocators'!$B$15:$W$358, MATCH(AJ$17, 'E2 Allocators'!$B$15:$W$15, 0),FALSE))</f>
        <v>4.9502406604888579E-3</v>
      </c>
      <c r="AK620" s="1128">
        <f>IF(ISERROR(VLOOKUP(VLOOKUP($A620, 'E4 TB Allocation Details'!$A$18:$L$214, MATCH("Customer ID", 'E4 TB Allocation Details'!$A$18:$L$18, 0),FALSE), 'E2 Allocators'!$B$15:$W$358, MATCH(AK$17, 'E2 Allocators'!$B$15:$W$15, 0),FALSE)), 0, VLOOKUP(VLOOKUP($A620, 'E4 TB Allocation Details'!$A$18:$L$214, MATCH("Customer ID", 'E4 TB Allocation Details'!$A$18:$L$18, 0),FALSE), 'E2 Allocators'!$B$15:$W$358, MATCH(AK$17, 'E2 Allocators'!$B$15:$W$15, 0),FALSE))</f>
        <v>0</v>
      </c>
      <c r="AL620" s="1128">
        <f>IF(ISERROR(VLOOKUP(VLOOKUP($A620, 'E4 TB Allocation Details'!$A$18:$L$214, MATCH("Customer ID", 'E4 TB Allocation Details'!$A$18:$L$18, 0),FALSE), 'E2 Allocators'!$B$15:$W$358, MATCH(AL$17, 'E2 Allocators'!$B$15:$W$15, 0),FALSE)), 0, VLOOKUP(VLOOKUP($A620, 'E4 TB Allocation Details'!$A$18:$L$214, MATCH("Customer ID", 'E4 TB Allocation Details'!$A$18:$L$18, 0),FALSE), 'E2 Allocators'!$B$15:$W$358, MATCH(AL$17, 'E2 Allocators'!$B$15:$W$15, 0),FALSE))</f>
        <v>0</v>
      </c>
      <c r="AM620" s="1128">
        <f>IF(ISERROR(VLOOKUP(VLOOKUP($A620, 'E4 TB Allocation Details'!$A$18:$L$214, MATCH("Customer ID", 'E4 TB Allocation Details'!$A$18:$L$18, 0),FALSE), 'E2 Allocators'!$B$15:$W$358, MATCH(AM$17, 'E2 Allocators'!$B$15:$W$15, 0),FALSE)), 0, VLOOKUP(VLOOKUP($A620, 'E4 TB Allocation Details'!$A$18:$L$214, MATCH("Customer ID", 'E4 TB Allocation Details'!$A$18:$L$18, 0),FALSE), 'E2 Allocators'!$B$15:$W$358, MATCH(AM$17, 'E2 Allocators'!$B$15:$W$15, 0),FALSE))</f>
        <v>0</v>
      </c>
      <c r="AN620" s="1128">
        <f>IF(ISERROR(VLOOKUP(VLOOKUP($A620, 'E4 TB Allocation Details'!$A$18:$L$214, MATCH("Customer ID", 'E4 TB Allocation Details'!$A$18:$L$18, 0),FALSE), 'E2 Allocators'!$B$15:$W$358, MATCH(AN$17, 'E2 Allocators'!$B$15:$W$15, 0),FALSE)), 0, VLOOKUP(VLOOKUP($A620, 'E4 TB Allocation Details'!$A$18:$L$214, MATCH("Customer ID", 'E4 TB Allocation Details'!$A$18:$L$18, 0),FALSE), 'E2 Allocators'!$B$15:$W$358, MATCH(AN$17, 'E2 Allocators'!$B$15:$W$15, 0),FALSE))</f>
        <v>0</v>
      </c>
      <c r="AO620" s="1128">
        <f>IF(ISERROR(VLOOKUP(VLOOKUP($A620, 'E4 TB Allocation Details'!$A$18:$L$214, MATCH("Customer ID", 'E4 TB Allocation Details'!$A$18:$L$18, 0),FALSE), 'E2 Allocators'!$B$15:$W$358, MATCH(AO$17, 'E2 Allocators'!$B$15:$W$15, 0),FALSE)), 0, VLOOKUP(VLOOKUP($A620, 'E4 TB Allocation Details'!$A$18:$L$214, MATCH("Customer ID", 'E4 TB Allocation Details'!$A$18:$L$18, 0),FALSE), 'E2 Allocators'!$B$15:$W$358, MATCH(AO$17, 'E2 Allocators'!$B$15:$W$15, 0),FALSE))</f>
        <v>0</v>
      </c>
      <c r="AP620" s="1128">
        <f>IF(ISERROR(VLOOKUP(VLOOKUP($A620, 'E4 TB Allocation Details'!$A$18:$L$214, MATCH("Customer ID", 'E4 TB Allocation Details'!$A$18:$L$18, 0),FALSE), 'E2 Allocators'!$B$15:$W$358, MATCH(AP$17, 'E2 Allocators'!$B$15:$W$15, 0),FALSE)), 0, VLOOKUP(VLOOKUP($A620, 'E4 TB Allocation Details'!$A$18:$L$214, MATCH("Customer ID", 'E4 TB Allocation Details'!$A$18:$L$18, 0),FALSE), 'E2 Allocators'!$B$15:$W$358, MATCH(AP$17, 'E2 Allocators'!$B$15:$W$15, 0),FALSE))</f>
        <v>0</v>
      </c>
      <c r="AQ620" s="1128">
        <f>IF(ISERROR(VLOOKUP(VLOOKUP($A620, 'E4 TB Allocation Details'!$A$18:$L$214, MATCH("Customer ID", 'E4 TB Allocation Details'!$A$18:$L$18, 0),FALSE), 'E2 Allocators'!$B$15:$W$358, MATCH(AQ$17, 'E2 Allocators'!$B$15:$W$15, 0),FALSE)), 0, VLOOKUP(VLOOKUP($A620, 'E4 TB Allocation Details'!$A$18:$L$214, MATCH("Customer ID", 'E4 TB Allocation Details'!$A$18:$L$18, 0),FALSE), 'E2 Allocators'!$B$15:$W$358, MATCH(AQ$17, 'E2 Allocators'!$B$15:$W$15, 0),FALSE))</f>
        <v>0</v>
      </c>
      <c r="AR620" s="1128">
        <f>IF(ISERROR(VLOOKUP(VLOOKUP($A620, 'E4 TB Allocation Details'!$A$18:$L$214, MATCH("Customer ID", 'E4 TB Allocation Details'!$A$18:$L$18, 0),FALSE), 'E2 Allocators'!$B$15:$W$358, MATCH(AR$17, 'E2 Allocators'!$B$15:$W$15, 0),FALSE)), 0, VLOOKUP(VLOOKUP($A620, 'E4 TB Allocation Details'!$A$18:$L$214, MATCH("Customer ID", 'E4 TB Allocation Details'!$A$18:$L$18, 0),FALSE), 'E2 Allocators'!$B$15:$W$358, MATCH(AR$17, 'E2 Allocators'!$B$15:$W$15, 0),FALSE))</f>
        <v>0</v>
      </c>
      <c r="AS620" s="1128">
        <f>IF(ISERROR(VLOOKUP(VLOOKUP($A620, 'E4 TB Allocation Details'!$A$18:$L$214, MATCH("Customer ID", 'E4 TB Allocation Details'!$A$18:$L$18, 0),FALSE), 'E2 Allocators'!$B$15:$W$358, MATCH(AS$17, 'E2 Allocators'!$B$15:$W$15, 0),FALSE)), 0, VLOOKUP(VLOOKUP($A620, 'E4 TB Allocation Details'!$A$18:$L$214, MATCH("Customer ID", 'E4 TB Allocation Details'!$A$18:$L$18, 0),FALSE), 'E2 Allocators'!$B$15:$W$358, MATCH(AS$17, 'E2 Allocators'!$B$15:$W$15, 0),FALSE))</f>
        <v>0</v>
      </c>
      <c r="AT620" s="1128">
        <f>IF(ISERROR(VLOOKUP(VLOOKUP($A620, 'E4 TB Allocation Details'!$A$18:$L$214, MATCH("Customer ID", 'E4 TB Allocation Details'!$A$18:$L$18, 0),FALSE), 'E2 Allocators'!$B$15:$W$358, MATCH(AT$17, 'E2 Allocators'!$B$15:$W$15, 0),FALSE)), 0, VLOOKUP(VLOOKUP($A620, 'E4 TB Allocation Details'!$A$18:$L$214, MATCH("Customer ID", 'E4 TB Allocation Details'!$A$18:$L$18, 0),FALSE), 'E2 Allocators'!$B$15:$W$358, MATCH(AT$17, 'E2 Allocators'!$B$15:$W$15, 0),FALSE))</f>
        <v>0</v>
      </c>
      <c r="AU620" s="1128">
        <f>IF(ISERROR(VLOOKUP(VLOOKUP($A620, 'E4 TB Allocation Details'!$A$18:$L$214, MATCH("Customer ID", 'E4 TB Allocation Details'!$A$18:$L$18, 0),FALSE), 'E2 Allocators'!$B$15:$W$358, MATCH(AU$17, 'E2 Allocators'!$B$15:$W$15, 0),FALSE)), 0, VLOOKUP(VLOOKUP($A620, 'E4 TB Allocation Details'!$A$18:$L$214, MATCH("Customer ID", 'E4 TB Allocation Details'!$A$18:$L$18, 0),FALSE), 'E2 Allocators'!$B$15:$W$358, MATCH(AU$17, 'E2 Allocators'!$B$15:$W$15, 0),FALSE))</f>
        <v>0</v>
      </c>
      <c r="AV620" s="1133">
        <f t="shared" si="902"/>
        <v>0.99999999999999989</v>
      </c>
      <c r="AW620" s="1130"/>
      <c r="AX620" s="1130"/>
      <c r="AY620" s="1130"/>
      <c r="AZ620" s="1130"/>
      <c r="BA620" s="1130"/>
      <c r="BB620" s="1130"/>
      <c r="BC620" s="1130"/>
      <c r="BD620" s="1130"/>
      <c r="BE620" s="1130"/>
      <c r="BF620" s="1130"/>
      <c r="BG620" s="1130"/>
      <c r="BH620" s="1130"/>
      <c r="BI620" s="1130"/>
      <c r="BJ620" s="1130"/>
      <c r="BK620" s="1130"/>
      <c r="BL620" s="1130"/>
      <c r="BM620" s="1130"/>
      <c r="BN620" s="1130"/>
      <c r="BO620" s="1130"/>
      <c r="BP620" s="1130"/>
      <c r="BQ620" s="1131"/>
    </row>
    <row r="621" spans="1:69" s="208" customFormat="1" ht="12.75" x14ac:dyDescent="0.2">
      <c r="A621" s="1132">
        <v>1840</v>
      </c>
      <c r="B621" s="1125" t="s">
        <v>76</v>
      </c>
      <c r="C621" s="1126"/>
      <c r="D621" s="1127"/>
      <c r="E621" s="1127"/>
      <c r="F621" s="1127"/>
      <c r="G621" s="1128">
        <f>IF(ISERROR(VLOOKUP(VLOOKUP($A621, 'E4 TB Allocation Details'!$A$18:$L$214, MATCH("Demand ID", 'E4 TB Allocation Details'!$A$18:$L$18, 0),FALSE), 'E2 Allocators'!$B$15:$W$358, MATCH(G$17, 'E2 Allocators'!$B$15:$W$15, 0),FALSE)), 0, VLOOKUP(VLOOKUP($A621, 'E4 TB Allocation Details'!$A$18:$L$214, MATCH("Demand ID", 'E4 TB Allocation Details'!$A$18:$L$18, 0),FALSE), 'E2 Allocators'!$B$15:$W$358, MATCH(G$17, 'E2 Allocators'!$B$15:$W$15, 0),FALSE))</f>
        <v>0</v>
      </c>
      <c r="H621" s="1128">
        <f>IF(ISERROR(VLOOKUP(VLOOKUP($A621, 'E4 TB Allocation Details'!$A$18:$L$214, MATCH("Demand ID", 'E4 TB Allocation Details'!$A$18:$L$18, 0),FALSE), 'E2 Allocators'!$B$15:$W$358, MATCH(H$17, 'E2 Allocators'!$B$15:$W$15, 0),FALSE)), 0, VLOOKUP(VLOOKUP($A621, 'E4 TB Allocation Details'!$A$18:$L$214, MATCH("Demand ID", 'E4 TB Allocation Details'!$A$18:$L$18, 0),FALSE), 'E2 Allocators'!$B$15:$W$358, MATCH(H$17, 'E2 Allocators'!$B$15:$W$15, 0),FALSE))</f>
        <v>0</v>
      </c>
      <c r="I621" s="1128">
        <f>IF(ISERROR(VLOOKUP(VLOOKUP($A621, 'E4 TB Allocation Details'!$A$18:$L$214, MATCH("Demand ID", 'E4 TB Allocation Details'!$A$18:$L$18, 0),FALSE), 'E2 Allocators'!$B$15:$W$358, MATCH(I$17, 'E2 Allocators'!$B$15:$W$15, 0),FALSE)), 0, VLOOKUP(VLOOKUP($A621, 'E4 TB Allocation Details'!$A$18:$L$214, MATCH("Demand ID", 'E4 TB Allocation Details'!$A$18:$L$18, 0),FALSE), 'E2 Allocators'!$B$15:$W$358, MATCH(I$17, 'E2 Allocators'!$B$15:$W$15, 0),FALSE))</f>
        <v>0</v>
      </c>
      <c r="J621" s="1128">
        <f>IF(ISERROR(VLOOKUP(VLOOKUP($A621, 'E4 TB Allocation Details'!$A$18:$L$214, MATCH("Demand ID", 'E4 TB Allocation Details'!$A$18:$L$18, 0),FALSE), 'E2 Allocators'!$B$15:$W$358, MATCH(J$17, 'E2 Allocators'!$B$15:$W$15, 0),FALSE)), 0, VLOOKUP(VLOOKUP($A621, 'E4 TB Allocation Details'!$A$18:$L$214, MATCH("Demand ID", 'E4 TB Allocation Details'!$A$18:$L$18, 0),FALSE), 'E2 Allocators'!$B$15:$W$358, MATCH(J$17, 'E2 Allocators'!$B$15:$W$15, 0),FALSE))</f>
        <v>0</v>
      </c>
      <c r="K621" s="1128">
        <f>IF(ISERROR(VLOOKUP(VLOOKUP($A621, 'E4 TB Allocation Details'!$A$18:$L$214, MATCH("Demand ID", 'E4 TB Allocation Details'!$A$18:$L$18, 0),FALSE), 'E2 Allocators'!$B$15:$W$358, MATCH(K$17, 'E2 Allocators'!$B$15:$W$15, 0),FALSE)), 0, VLOOKUP(VLOOKUP($A621, 'E4 TB Allocation Details'!$A$18:$L$214, MATCH("Demand ID", 'E4 TB Allocation Details'!$A$18:$L$18, 0),FALSE), 'E2 Allocators'!$B$15:$W$358, MATCH(K$17, 'E2 Allocators'!$B$15:$W$15, 0),FALSE))</f>
        <v>0</v>
      </c>
      <c r="L621" s="1128">
        <f>IF(ISERROR(VLOOKUP(VLOOKUP($A621, 'E4 TB Allocation Details'!$A$18:$L$214, MATCH("Demand ID", 'E4 TB Allocation Details'!$A$18:$L$18, 0),FALSE), 'E2 Allocators'!$B$15:$W$358, MATCH(L$17, 'E2 Allocators'!$B$15:$W$15, 0),FALSE)), 0, VLOOKUP(VLOOKUP($A621, 'E4 TB Allocation Details'!$A$18:$L$214, MATCH("Demand ID", 'E4 TB Allocation Details'!$A$18:$L$18, 0),FALSE), 'E2 Allocators'!$B$15:$W$358, MATCH(L$17, 'E2 Allocators'!$B$15:$W$15, 0),FALSE))</f>
        <v>0</v>
      </c>
      <c r="M621" s="1128">
        <f>IF(ISERROR(VLOOKUP(VLOOKUP($A621, 'E4 TB Allocation Details'!$A$18:$L$214, MATCH("Demand ID", 'E4 TB Allocation Details'!$A$18:$L$18, 0),FALSE), 'E2 Allocators'!$B$15:$W$358, MATCH(M$17, 'E2 Allocators'!$B$15:$W$15, 0),FALSE)), 0, VLOOKUP(VLOOKUP($A621, 'E4 TB Allocation Details'!$A$18:$L$214, MATCH("Demand ID", 'E4 TB Allocation Details'!$A$18:$L$18, 0),FALSE), 'E2 Allocators'!$B$15:$W$358, MATCH(M$17, 'E2 Allocators'!$B$15:$W$15, 0),FALSE))</f>
        <v>0</v>
      </c>
      <c r="N621" s="1128">
        <f>IF(ISERROR(VLOOKUP(VLOOKUP($A621, 'E4 TB Allocation Details'!$A$18:$L$214, MATCH("Demand ID", 'E4 TB Allocation Details'!$A$18:$L$18, 0),FALSE), 'E2 Allocators'!$B$15:$W$358, MATCH(N$17, 'E2 Allocators'!$B$15:$W$15, 0),FALSE)), 0, VLOOKUP(VLOOKUP($A621, 'E4 TB Allocation Details'!$A$18:$L$214, MATCH("Demand ID", 'E4 TB Allocation Details'!$A$18:$L$18, 0),FALSE), 'E2 Allocators'!$B$15:$W$358, MATCH(N$17, 'E2 Allocators'!$B$15:$W$15, 0),FALSE))</f>
        <v>0</v>
      </c>
      <c r="O621" s="1128">
        <f>IF(ISERROR(VLOOKUP(VLOOKUP($A621, 'E4 TB Allocation Details'!$A$18:$L$214, MATCH("Demand ID", 'E4 TB Allocation Details'!$A$18:$L$18, 0),FALSE), 'E2 Allocators'!$B$15:$W$358, MATCH(O$17, 'E2 Allocators'!$B$15:$W$15, 0),FALSE)), 0, VLOOKUP(VLOOKUP($A621, 'E4 TB Allocation Details'!$A$18:$L$214, MATCH("Demand ID", 'E4 TB Allocation Details'!$A$18:$L$18, 0),FALSE), 'E2 Allocators'!$B$15:$W$358, MATCH(O$17, 'E2 Allocators'!$B$15:$W$15, 0),FALSE))</f>
        <v>0</v>
      </c>
      <c r="P621" s="1128">
        <f>IF(ISERROR(VLOOKUP(VLOOKUP($A621, 'E4 TB Allocation Details'!$A$18:$L$214, MATCH("Demand ID", 'E4 TB Allocation Details'!$A$18:$L$18, 0),FALSE), 'E2 Allocators'!$B$15:$W$358, MATCH(P$17, 'E2 Allocators'!$B$15:$W$15, 0),FALSE)), 0, VLOOKUP(VLOOKUP($A621, 'E4 TB Allocation Details'!$A$18:$L$214, MATCH("Demand ID", 'E4 TB Allocation Details'!$A$18:$L$18, 0),FALSE), 'E2 Allocators'!$B$15:$W$358, MATCH(P$17, 'E2 Allocators'!$B$15:$W$15, 0),FALSE))</f>
        <v>0</v>
      </c>
      <c r="Q621" s="1128">
        <f>IF(ISERROR(VLOOKUP(VLOOKUP($A621, 'E4 TB Allocation Details'!$A$18:$L$214, MATCH("Demand ID", 'E4 TB Allocation Details'!$A$18:$L$18, 0),FALSE), 'E2 Allocators'!$B$15:$W$358, MATCH(Q$17, 'E2 Allocators'!$B$15:$W$15, 0),FALSE)), 0, VLOOKUP(VLOOKUP($A621, 'E4 TB Allocation Details'!$A$18:$L$214, MATCH("Demand ID", 'E4 TB Allocation Details'!$A$18:$L$18, 0),FALSE), 'E2 Allocators'!$B$15:$W$358, MATCH(Q$17, 'E2 Allocators'!$B$15:$W$15, 0),FALSE))</f>
        <v>0</v>
      </c>
      <c r="R621" s="1128">
        <f>IF(ISERROR(VLOOKUP(VLOOKUP($A621, 'E4 TB Allocation Details'!$A$18:$L$214, MATCH("Demand ID", 'E4 TB Allocation Details'!$A$18:$L$18, 0),FALSE), 'E2 Allocators'!$B$15:$W$358, MATCH(R$17, 'E2 Allocators'!$B$15:$W$15, 0),FALSE)), 0, VLOOKUP(VLOOKUP($A621, 'E4 TB Allocation Details'!$A$18:$L$214, MATCH("Demand ID", 'E4 TB Allocation Details'!$A$18:$L$18, 0),FALSE), 'E2 Allocators'!$B$15:$W$358, MATCH(R$17, 'E2 Allocators'!$B$15:$W$15, 0),FALSE))</f>
        <v>0</v>
      </c>
      <c r="S621" s="1128">
        <f>IF(ISERROR(VLOOKUP(VLOOKUP($A621, 'E4 TB Allocation Details'!$A$18:$L$214, MATCH("Demand ID", 'E4 TB Allocation Details'!$A$18:$L$18, 0),FALSE), 'E2 Allocators'!$B$15:$W$358, MATCH(S$17, 'E2 Allocators'!$B$15:$W$15, 0),FALSE)), 0, VLOOKUP(VLOOKUP($A621, 'E4 TB Allocation Details'!$A$18:$L$214, MATCH("Demand ID", 'E4 TB Allocation Details'!$A$18:$L$18, 0),FALSE), 'E2 Allocators'!$B$15:$W$358, MATCH(S$17, 'E2 Allocators'!$B$15:$W$15, 0),FALSE))</f>
        <v>0</v>
      </c>
      <c r="T621" s="1128">
        <f>IF(ISERROR(VLOOKUP(VLOOKUP($A621, 'E4 TB Allocation Details'!$A$18:$L$214, MATCH("Demand ID", 'E4 TB Allocation Details'!$A$18:$L$18, 0),FALSE), 'E2 Allocators'!$B$15:$W$358, MATCH(T$17, 'E2 Allocators'!$B$15:$W$15, 0),FALSE)), 0, VLOOKUP(VLOOKUP($A621, 'E4 TB Allocation Details'!$A$18:$L$214, MATCH("Demand ID", 'E4 TB Allocation Details'!$A$18:$L$18, 0),FALSE), 'E2 Allocators'!$B$15:$W$358, MATCH(T$17, 'E2 Allocators'!$B$15:$W$15, 0),FALSE))</f>
        <v>0</v>
      </c>
      <c r="U621" s="1128">
        <f>IF(ISERROR(VLOOKUP(VLOOKUP($A621, 'E4 TB Allocation Details'!$A$18:$L$214, MATCH("Demand ID", 'E4 TB Allocation Details'!$A$18:$L$18, 0),FALSE), 'E2 Allocators'!$B$15:$W$358, MATCH(U$17, 'E2 Allocators'!$B$15:$W$15, 0),FALSE)), 0, VLOOKUP(VLOOKUP($A621, 'E4 TB Allocation Details'!$A$18:$L$214, MATCH("Demand ID", 'E4 TB Allocation Details'!$A$18:$L$18, 0),FALSE), 'E2 Allocators'!$B$15:$W$358, MATCH(U$17, 'E2 Allocators'!$B$15:$W$15, 0),FALSE))</f>
        <v>0</v>
      </c>
      <c r="V621" s="1128">
        <f>IF(ISERROR(VLOOKUP(VLOOKUP($A621, 'E4 TB Allocation Details'!$A$18:$L$214, MATCH("Demand ID", 'E4 TB Allocation Details'!$A$18:$L$18, 0),FALSE), 'E2 Allocators'!$B$15:$W$358, MATCH(V$17, 'E2 Allocators'!$B$15:$W$15, 0),FALSE)), 0, VLOOKUP(VLOOKUP($A621, 'E4 TB Allocation Details'!$A$18:$L$214, MATCH("Demand ID", 'E4 TB Allocation Details'!$A$18:$L$18, 0),FALSE), 'E2 Allocators'!$B$15:$W$358, MATCH(V$17, 'E2 Allocators'!$B$15:$W$15, 0),FALSE))</f>
        <v>0</v>
      </c>
      <c r="W621" s="1128">
        <f>IF(ISERROR(VLOOKUP(VLOOKUP($A621, 'E4 TB Allocation Details'!$A$18:$L$214, MATCH("Demand ID", 'E4 TB Allocation Details'!$A$18:$L$18, 0),FALSE), 'E2 Allocators'!$B$15:$W$358, MATCH(W$17, 'E2 Allocators'!$B$15:$W$15, 0),FALSE)), 0, VLOOKUP(VLOOKUP($A621, 'E4 TB Allocation Details'!$A$18:$L$214, MATCH("Demand ID", 'E4 TB Allocation Details'!$A$18:$L$18, 0),FALSE), 'E2 Allocators'!$B$15:$W$358, MATCH(W$17, 'E2 Allocators'!$B$15:$W$15, 0),FALSE))</f>
        <v>0</v>
      </c>
      <c r="X621" s="1128">
        <f>IF(ISERROR(VLOOKUP(VLOOKUP($A621, 'E4 TB Allocation Details'!$A$18:$L$214, MATCH("Demand ID", 'E4 TB Allocation Details'!$A$18:$L$18, 0),FALSE), 'E2 Allocators'!$B$15:$W$358, MATCH(X$17, 'E2 Allocators'!$B$15:$W$15, 0),FALSE)), 0, VLOOKUP(VLOOKUP($A621, 'E4 TB Allocation Details'!$A$18:$L$214, MATCH("Demand ID", 'E4 TB Allocation Details'!$A$18:$L$18, 0),FALSE), 'E2 Allocators'!$B$15:$W$358, MATCH(X$17, 'E2 Allocators'!$B$15:$W$15, 0),FALSE))</f>
        <v>0</v>
      </c>
      <c r="Y621" s="1128">
        <f>IF(ISERROR(VLOOKUP(VLOOKUP($A621, 'E4 TB Allocation Details'!$A$18:$L$214, MATCH("Demand ID", 'E4 TB Allocation Details'!$A$18:$L$18, 0),FALSE), 'E2 Allocators'!$B$15:$W$358, MATCH(Y$17, 'E2 Allocators'!$B$15:$W$15, 0),FALSE)), 0, VLOOKUP(VLOOKUP($A621, 'E4 TB Allocation Details'!$A$18:$L$214, MATCH("Demand ID", 'E4 TB Allocation Details'!$A$18:$L$18, 0),FALSE), 'E2 Allocators'!$B$15:$W$358, MATCH(Y$17, 'E2 Allocators'!$B$15:$W$15, 0),FALSE))</f>
        <v>0</v>
      </c>
      <c r="Z621" s="1128">
        <f>IF(ISERROR(VLOOKUP(VLOOKUP($A621, 'E4 TB Allocation Details'!$A$18:$L$214, MATCH("Demand ID", 'E4 TB Allocation Details'!$A$18:$L$18, 0),FALSE), 'E2 Allocators'!$B$15:$W$358, MATCH(Z$17, 'E2 Allocators'!$B$15:$W$15, 0),FALSE)), 0, VLOOKUP(VLOOKUP($A621, 'E4 TB Allocation Details'!$A$18:$L$214, MATCH("Demand ID", 'E4 TB Allocation Details'!$A$18:$L$18, 0),FALSE), 'E2 Allocators'!$B$15:$W$358, MATCH(Z$17, 'E2 Allocators'!$B$15:$W$15, 0),FALSE))</f>
        <v>0</v>
      </c>
      <c r="AA621" s="1133">
        <f t="shared" si="901"/>
        <v>0</v>
      </c>
      <c r="AB621" s="1128">
        <f>IF(ISERROR(VLOOKUP(VLOOKUP($A621, 'E4 TB Allocation Details'!$A$18:$L$214, MATCH("Customer ID", 'E4 TB Allocation Details'!$A$18:$L$18, 0),FALSE), 'E2 Allocators'!$B$15:$W$358, MATCH(AB$17, 'E2 Allocators'!$B$15:$W$15, 0),FALSE)), 0, VLOOKUP(VLOOKUP($A621, 'E4 TB Allocation Details'!$A$18:$L$214, MATCH("Customer ID", 'E4 TB Allocation Details'!$A$18:$L$18, 0),FALSE), 'E2 Allocators'!$B$15:$W$358, MATCH(AB$17, 'E2 Allocators'!$B$15:$W$15, 0),FALSE))</f>
        <v>0</v>
      </c>
      <c r="AC621" s="1128">
        <f>IF(ISERROR(VLOOKUP(VLOOKUP($A621, 'E4 TB Allocation Details'!$A$18:$L$214, MATCH("Customer ID", 'E4 TB Allocation Details'!$A$18:$L$18, 0),FALSE), 'E2 Allocators'!$B$15:$W$358, MATCH(AC$17, 'E2 Allocators'!$B$15:$W$15, 0),FALSE)), 0, VLOOKUP(VLOOKUP($A621, 'E4 TB Allocation Details'!$A$18:$L$214, MATCH("Customer ID", 'E4 TB Allocation Details'!$A$18:$L$18, 0),FALSE), 'E2 Allocators'!$B$15:$W$358, MATCH(AC$17, 'E2 Allocators'!$B$15:$W$15, 0),FALSE))</f>
        <v>0</v>
      </c>
      <c r="AD621" s="1128">
        <f>IF(ISERROR(VLOOKUP(VLOOKUP($A621, 'E4 TB Allocation Details'!$A$18:$L$214, MATCH("Customer ID", 'E4 TB Allocation Details'!$A$18:$L$18, 0),FALSE), 'E2 Allocators'!$B$15:$W$358, MATCH(AD$17, 'E2 Allocators'!$B$15:$W$15, 0),FALSE)), 0, VLOOKUP(VLOOKUP($A621, 'E4 TB Allocation Details'!$A$18:$L$214, MATCH("Customer ID", 'E4 TB Allocation Details'!$A$18:$L$18, 0),FALSE), 'E2 Allocators'!$B$15:$W$358, MATCH(AD$17, 'E2 Allocators'!$B$15:$W$15, 0),FALSE))</f>
        <v>0</v>
      </c>
      <c r="AE621" s="1128">
        <f>IF(ISERROR(VLOOKUP(VLOOKUP($A621, 'E4 TB Allocation Details'!$A$18:$L$214, MATCH("Customer ID", 'E4 TB Allocation Details'!$A$18:$L$18, 0),FALSE), 'E2 Allocators'!$B$15:$W$358, MATCH(AE$17, 'E2 Allocators'!$B$15:$W$15, 0),FALSE)), 0, VLOOKUP(VLOOKUP($A621, 'E4 TB Allocation Details'!$A$18:$L$214, MATCH("Customer ID", 'E4 TB Allocation Details'!$A$18:$L$18, 0),FALSE), 'E2 Allocators'!$B$15:$W$358, MATCH(AE$17, 'E2 Allocators'!$B$15:$W$15, 0),FALSE))</f>
        <v>0</v>
      </c>
      <c r="AF621" s="1128">
        <f>IF(ISERROR(VLOOKUP(VLOOKUP($A621, 'E4 TB Allocation Details'!$A$18:$L$214, MATCH("Customer ID", 'E4 TB Allocation Details'!$A$18:$L$18, 0),FALSE), 'E2 Allocators'!$B$15:$W$358, MATCH(AF$17, 'E2 Allocators'!$B$15:$W$15, 0),FALSE)), 0, VLOOKUP(VLOOKUP($A621, 'E4 TB Allocation Details'!$A$18:$L$214, MATCH("Customer ID", 'E4 TB Allocation Details'!$A$18:$L$18, 0),FALSE), 'E2 Allocators'!$B$15:$W$358, MATCH(AF$17, 'E2 Allocators'!$B$15:$W$15, 0),FALSE))</f>
        <v>0</v>
      </c>
      <c r="AG621" s="1128">
        <f>IF(ISERROR(VLOOKUP(VLOOKUP($A621, 'E4 TB Allocation Details'!$A$18:$L$214, MATCH("Customer ID", 'E4 TB Allocation Details'!$A$18:$L$18, 0),FALSE), 'E2 Allocators'!$B$15:$W$358, MATCH(AG$17, 'E2 Allocators'!$B$15:$W$15, 0),FALSE)), 0, VLOOKUP(VLOOKUP($A621, 'E4 TB Allocation Details'!$A$18:$L$214, MATCH("Customer ID", 'E4 TB Allocation Details'!$A$18:$L$18, 0),FALSE), 'E2 Allocators'!$B$15:$W$358, MATCH(AG$17, 'E2 Allocators'!$B$15:$W$15, 0),FALSE))</f>
        <v>0</v>
      </c>
      <c r="AH621" s="1128">
        <f>IF(ISERROR(VLOOKUP(VLOOKUP($A621, 'E4 TB Allocation Details'!$A$18:$L$214, MATCH("Customer ID", 'E4 TB Allocation Details'!$A$18:$L$18, 0),FALSE), 'E2 Allocators'!$B$15:$W$358, MATCH(AH$17, 'E2 Allocators'!$B$15:$W$15, 0),FALSE)), 0, VLOOKUP(VLOOKUP($A621, 'E4 TB Allocation Details'!$A$18:$L$214, MATCH("Customer ID", 'E4 TB Allocation Details'!$A$18:$L$18, 0),FALSE), 'E2 Allocators'!$B$15:$W$358, MATCH(AH$17, 'E2 Allocators'!$B$15:$W$15, 0),FALSE))</f>
        <v>0</v>
      </c>
      <c r="AI621" s="1128">
        <f>IF(ISERROR(VLOOKUP(VLOOKUP($A621, 'E4 TB Allocation Details'!$A$18:$L$214, MATCH("Customer ID", 'E4 TB Allocation Details'!$A$18:$L$18, 0),FALSE), 'E2 Allocators'!$B$15:$W$358, MATCH(AI$17, 'E2 Allocators'!$B$15:$W$15, 0),FALSE)), 0, VLOOKUP(VLOOKUP($A621, 'E4 TB Allocation Details'!$A$18:$L$214, MATCH("Customer ID", 'E4 TB Allocation Details'!$A$18:$L$18, 0),FALSE), 'E2 Allocators'!$B$15:$W$358, MATCH(AI$17, 'E2 Allocators'!$B$15:$W$15, 0),FALSE))</f>
        <v>0</v>
      </c>
      <c r="AJ621" s="1128">
        <f>IF(ISERROR(VLOOKUP(VLOOKUP($A621, 'E4 TB Allocation Details'!$A$18:$L$214, MATCH("Customer ID", 'E4 TB Allocation Details'!$A$18:$L$18, 0),FALSE), 'E2 Allocators'!$B$15:$W$358, MATCH(AJ$17, 'E2 Allocators'!$B$15:$W$15, 0),FALSE)), 0, VLOOKUP(VLOOKUP($A621, 'E4 TB Allocation Details'!$A$18:$L$214, MATCH("Customer ID", 'E4 TB Allocation Details'!$A$18:$L$18, 0),FALSE), 'E2 Allocators'!$B$15:$W$358, MATCH(AJ$17, 'E2 Allocators'!$B$15:$W$15, 0),FALSE))</f>
        <v>0</v>
      </c>
      <c r="AK621" s="1128">
        <f>IF(ISERROR(VLOOKUP(VLOOKUP($A621, 'E4 TB Allocation Details'!$A$18:$L$214, MATCH("Customer ID", 'E4 TB Allocation Details'!$A$18:$L$18, 0),FALSE), 'E2 Allocators'!$B$15:$W$358, MATCH(AK$17, 'E2 Allocators'!$B$15:$W$15, 0),FALSE)), 0, VLOOKUP(VLOOKUP($A621, 'E4 TB Allocation Details'!$A$18:$L$214, MATCH("Customer ID", 'E4 TB Allocation Details'!$A$18:$L$18, 0),FALSE), 'E2 Allocators'!$B$15:$W$358, MATCH(AK$17, 'E2 Allocators'!$B$15:$W$15, 0),FALSE))</f>
        <v>0</v>
      </c>
      <c r="AL621" s="1128">
        <f>IF(ISERROR(VLOOKUP(VLOOKUP($A621, 'E4 TB Allocation Details'!$A$18:$L$214, MATCH("Customer ID", 'E4 TB Allocation Details'!$A$18:$L$18, 0),FALSE), 'E2 Allocators'!$B$15:$W$358, MATCH(AL$17, 'E2 Allocators'!$B$15:$W$15, 0),FALSE)), 0, VLOOKUP(VLOOKUP($A621, 'E4 TB Allocation Details'!$A$18:$L$214, MATCH("Customer ID", 'E4 TB Allocation Details'!$A$18:$L$18, 0),FALSE), 'E2 Allocators'!$B$15:$W$358, MATCH(AL$17, 'E2 Allocators'!$B$15:$W$15, 0),FALSE))</f>
        <v>0</v>
      </c>
      <c r="AM621" s="1128">
        <f>IF(ISERROR(VLOOKUP(VLOOKUP($A621, 'E4 TB Allocation Details'!$A$18:$L$214, MATCH("Customer ID", 'E4 TB Allocation Details'!$A$18:$L$18, 0),FALSE), 'E2 Allocators'!$B$15:$W$358, MATCH(AM$17, 'E2 Allocators'!$B$15:$W$15, 0),FALSE)), 0, VLOOKUP(VLOOKUP($A621, 'E4 TB Allocation Details'!$A$18:$L$214, MATCH("Customer ID", 'E4 TB Allocation Details'!$A$18:$L$18, 0),FALSE), 'E2 Allocators'!$B$15:$W$358, MATCH(AM$17, 'E2 Allocators'!$B$15:$W$15, 0),FALSE))</f>
        <v>0</v>
      </c>
      <c r="AN621" s="1128">
        <f>IF(ISERROR(VLOOKUP(VLOOKUP($A621, 'E4 TB Allocation Details'!$A$18:$L$214, MATCH("Customer ID", 'E4 TB Allocation Details'!$A$18:$L$18, 0),FALSE), 'E2 Allocators'!$B$15:$W$358, MATCH(AN$17, 'E2 Allocators'!$B$15:$W$15, 0),FALSE)), 0, VLOOKUP(VLOOKUP($A621, 'E4 TB Allocation Details'!$A$18:$L$214, MATCH("Customer ID", 'E4 TB Allocation Details'!$A$18:$L$18, 0),FALSE), 'E2 Allocators'!$B$15:$W$358, MATCH(AN$17, 'E2 Allocators'!$B$15:$W$15, 0),FALSE))</f>
        <v>0</v>
      </c>
      <c r="AO621" s="1128">
        <f>IF(ISERROR(VLOOKUP(VLOOKUP($A621, 'E4 TB Allocation Details'!$A$18:$L$214, MATCH("Customer ID", 'E4 TB Allocation Details'!$A$18:$L$18, 0),FALSE), 'E2 Allocators'!$B$15:$W$358, MATCH(AO$17, 'E2 Allocators'!$B$15:$W$15, 0),FALSE)), 0, VLOOKUP(VLOOKUP($A621, 'E4 TB Allocation Details'!$A$18:$L$214, MATCH("Customer ID", 'E4 TB Allocation Details'!$A$18:$L$18, 0),FALSE), 'E2 Allocators'!$B$15:$W$358, MATCH(AO$17, 'E2 Allocators'!$B$15:$W$15, 0),FALSE))</f>
        <v>0</v>
      </c>
      <c r="AP621" s="1128">
        <f>IF(ISERROR(VLOOKUP(VLOOKUP($A621, 'E4 TB Allocation Details'!$A$18:$L$214, MATCH("Customer ID", 'E4 TB Allocation Details'!$A$18:$L$18, 0),FALSE), 'E2 Allocators'!$B$15:$W$358, MATCH(AP$17, 'E2 Allocators'!$B$15:$W$15, 0),FALSE)), 0, VLOOKUP(VLOOKUP($A621, 'E4 TB Allocation Details'!$A$18:$L$214, MATCH("Customer ID", 'E4 TB Allocation Details'!$A$18:$L$18, 0),FALSE), 'E2 Allocators'!$B$15:$W$358, MATCH(AP$17, 'E2 Allocators'!$B$15:$W$15, 0),FALSE))</f>
        <v>0</v>
      </c>
      <c r="AQ621" s="1128">
        <f>IF(ISERROR(VLOOKUP(VLOOKUP($A621, 'E4 TB Allocation Details'!$A$18:$L$214, MATCH("Customer ID", 'E4 TB Allocation Details'!$A$18:$L$18, 0),FALSE), 'E2 Allocators'!$B$15:$W$358, MATCH(AQ$17, 'E2 Allocators'!$B$15:$W$15, 0),FALSE)), 0, VLOOKUP(VLOOKUP($A621, 'E4 TB Allocation Details'!$A$18:$L$214, MATCH("Customer ID", 'E4 TB Allocation Details'!$A$18:$L$18, 0),FALSE), 'E2 Allocators'!$B$15:$W$358, MATCH(AQ$17, 'E2 Allocators'!$B$15:$W$15, 0),FALSE))</f>
        <v>0</v>
      </c>
      <c r="AR621" s="1128">
        <f>IF(ISERROR(VLOOKUP(VLOOKUP($A621, 'E4 TB Allocation Details'!$A$18:$L$214, MATCH("Customer ID", 'E4 TB Allocation Details'!$A$18:$L$18, 0),FALSE), 'E2 Allocators'!$B$15:$W$358, MATCH(AR$17, 'E2 Allocators'!$B$15:$W$15, 0),FALSE)), 0, VLOOKUP(VLOOKUP($A621, 'E4 TB Allocation Details'!$A$18:$L$214, MATCH("Customer ID", 'E4 TB Allocation Details'!$A$18:$L$18, 0),FALSE), 'E2 Allocators'!$B$15:$W$358, MATCH(AR$17, 'E2 Allocators'!$B$15:$W$15, 0),FALSE))</f>
        <v>0</v>
      </c>
      <c r="AS621" s="1128">
        <f>IF(ISERROR(VLOOKUP(VLOOKUP($A621, 'E4 TB Allocation Details'!$A$18:$L$214, MATCH("Customer ID", 'E4 TB Allocation Details'!$A$18:$L$18, 0),FALSE), 'E2 Allocators'!$B$15:$W$358, MATCH(AS$17, 'E2 Allocators'!$B$15:$W$15, 0),FALSE)), 0, VLOOKUP(VLOOKUP($A621, 'E4 TB Allocation Details'!$A$18:$L$214, MATCH("Customer ID", 'E4 TB Allocation Details'!$A$18:$L$18, 0),FALSE), 'E2 Allocators'!$B$15:$W$358, MATCH(AS$17, 'E2 Allocators'!$B$15:$W$15, 0),FALSE))</f>
        <v>0</v>
      </c>
      <c r="AT621" s="1128">
        <f>IF(ISERROR(VLOOKUP(VLOOKUP($A621, 'E4 TB Allocation Details'!$A$18:$L$214, MATCH("Customer ID", 'E4 TB Allocation Details'!$A$18:$L$18, 0),FALSE), 'E2 Allocators'!$B$15:$W$358, MATCH(AT$17, 'E2 Allocators'!$B$15:$W$15, 0),FALSE)), 0, VLOOKUP(VLOOKUP($A621, 'E4 TB Allocation Details'!$A$18:$L$214, MATCH("Customer ID", 'E4 TB Allocation Details'!$A$18:$L$18, 0),FALSE), 'E2 Allocators'!$B$15:$W$358, MATCH(AT$17, 'E2 Allocators'!$B$15:$W$15, 0),FALSE))</f>
        <v>0</v>
      </c>
      <c r="AU621" s="1128">
        <f>IF(ISERROR(VLOOKUP(VLOOKUP($A621, 'E4 TB Allocation Details'!$A$18:$L$214, MATCH("Customer ID", 'E4 TB Allocation Details'!$A$18:$L$18, 0),FALSE), 'E2 Allocators'!$B$15:$W$358, MATCH(AU$17, 'E2 Allocators'!$B$15:$W$15, 0),FALSE)), 0, VLOOKUP(VLOOKUP($A621, 'E4 TB Allocation Details'!$A$18:$L$214, MATCH("Customer ID", 'E4 TB Allocation Details'!$A$18:$L$18, 0),FALSE), 'E2 Allocators'!$B$15:$W$358, MATCH(AU$17, 'E2 Allocators'!$B$15:$W$15, 0),FALSE))</f>
        <v>0</v>
      </c>
      <c r="AV621" s="1133">
        <f t="shared" si="902"/>
        <v>0</v>
      </c>
      <c r="AW621" s="1130"/>
      <c r="AX621" s="1130"/>
      <c r="AY621" s="1130"/>
      <c r="AZ621" s="1130"/>
      <c r="BA621" s="1130"/>
      <c r="BB621" s="1130"/>
      <c r="BC621" s="1130"/>
      <c r="BD621" s="1130"/>
      <c r="BE621" s="1130"/>
      <c r="BF621" s="1130"/>
      <c r="BG621" s="1130"/>
      <c r="BH621" s="1130"/>
      <c r="BI621" s="1130"/>
      <c r="BJ621" s="1130"/>
      <c r="BK621" s="1130"/>
      <c r="BL621" s="1130"/>
      <c r="BM621" s="1130"/>
      <c r="BN621" s="1130"/>
      <c r="BO621" s="1130"/>
      <c r="BP621" s="1130"/>
      <c r="BQ621" s="1131"/>
    </row>
    <row r="622" spans="1:69" s="208" customFormat="1" ht="12.75" x14ac:dyDescent="0.2">
      <c r="A622" s="1132" t="s">
        <v>831</v>
      </c>
      <c r="B622" s="1125" t="s">
        <v>395</v>
      </c>
      <c r="C622" s="1126">
        <v>1</v>
      </c>
      <c r="D622" s="1127">
        <f t="shared" si="899"/>
        <v>1</v>
      </c>
      <c r="E622" s="1127">
        <f>VLOOKUP($A622,'E1 Categorization'!$A$35:$E$116,5,FALSE)</f>
        <v>0</v>
      </c>
      <c r="F622" s="1127">
        <f t="shared" si="900"/>
        <v>1</v>
      </c>
      <c r="G622" s="1128">
        <f>IF(ISERROR(VLOOKUP(VLOOKUP($A622, 'E4 TB Allocation Details'!$A$18:$L$214, MATCH("Demand ID", 'E4 TB Allocation Details'!$A$18:$L$18, 0),FALSE), 'E2 Allocators'!$B$15:$W$358, MATCH(G$17, 'E2 Allocators'!$B$15:$W$15, 0),FALSE)), 0, VLOOKUP(VLOOKUP($A622, 'E4 TB Allocation Details'!$A$18:$L$214, MATCH("Demand ID", 'E4 TB Allocation Details'!$A$18:$L$18, 0),FALSE), 'E2 Allocators'!$B$15:$W$358, MATCH(G$17, 'E2 Allocators'!$B$15:$W$15, 0),FALSE))</f>
        <v>0.52282533389340868</v>
      </c>
      <c r="H622" s="1128">
        <f>IF(ISERROR(VLOOKUP(VLOOKUP($A622, 'E4 TB Allocation Details'!$A$18:$L$214, MATCH("Demand ID", 'E4 TB Allocation Details'!$A$18:$L$18, 0),FALSE), 'E2 Allocators'!$B$15:$W$358, MATCH(H$17, 'E2 Allocators'!$B$15:$W$15, 0),FALSE)), 0, VLOOKUP(VLOOKUP($A622, 'E4 TB Allocation Details'!$A$18:$L$214, MATCH("Demand ID", 'E4 TB Allocation Details'!$A$18:$L$18, 0),FALSE), 'E2 Allocators'!$B$15:$W$358, MATCH(H$17, 'E2 Allocators'!$B$15:$W$15, 0),FALSE))</f>
        <v>0.1498405492668726</v>
      </c>
      <c r="I622" s="1128">
        <f>IF(ISERROR(VLOOKUP(VLOOKUP($A622, 'E4 TB Allocation Details'!$A$18:$L$214, MATCH("Demand ID", 'E4 TB Allocation Details'!$A$18:$L$18, 0),FALSE), 'E2 Allocators'!$B$15:$W$358, MATCH(I$17, 'E2 Allocators'!$B$15:$W$15, 0),FALSE)), 0, VLOOKUP(VLOOKUP($A622, 'E4 TB Allocation Details'!$A$18:$L$214, MATCH("Demand ID", 'E4 TB Allocation Details'!$A$18:$L$18, 0),FALSE), 'E2 Allocators'!$B$15:$W$358, MATCH(I$17, 'E2 Allocators'!$B$15:$W$15, 0),FALSE))</f>
        <v>0.31506465267518041</v>
      </c>
      <c r="J622" s="1128">
        <f>IF(ISERROR(VLOOKUP(VLOOKUP($A622, 'E4 TB Allocation Details'!$A$18:$L$214, MATCH("Demand ID", 'E4 TB Allocation Details'!$A$18:$L$18, 0),FALSE), 'E2 Allocators'!$B$15:$W$358, MATCH(J$17, 'E2 Allocators'!$B$15:$W$15, 0),FALSE)), 0, VLOOKUP(VLOOKUP($A622, 'E4 TB Allocation Details'!$A$18:$L$214, MATCH("Demand ID", 'E4 TB Allocation Details'!$A$18:$L$18, 0),FALSE), 'E2 Allocators'!$B$15:$W$358, MATCH(J$17, 'E2 Allocators'!$B$15:$W$15, 0),FALSE))</f>
        <v>0</v>
      </c>
      <c r="K622" s="1128">
        <f>IF(ISERROR(VLOOKUP(VLOOKUP($A622, 'E4 TB Allocation Details'!$A$18:$L$214, MATCH("Demand ID", 'E4 TB Allocation Details'!$A$18:$L$18, 0),FALSE), 'E2 Allocators'!$B$15:$W$358, MATCH(K$17, 'E2 Allocators'!$B$15:$W$15, 0),FALSE)), 0, VLOOKUP(VLOOKUP($A622, 'E4 TB Allocation Details'!$A$18:$L$214, MATCH("Demand ID", 'E4 TB Allocation Details'!$A$18:$L$18, 0),FALSE), 'E2 Allocators'!$B$15:$W$358, MATCH(K$17, 'E2 Allocators'!$B$15:$W$15, 0),FALSE))</f>
        <v>0</v>
      </c>
      <c r="L622" s="1128">
        <f>IF(ISERROR(VLOOKUP(VLOOKUP($A622, 'E4 TB Allocation Details'!$A$18:$L$214, MATCH("Demand ID", 'E4 TB Allocation Details'!$A$18:$L$18, 0),FALSE), 'E2 Allocators'!$B$15:$W$358, MATCH(L$17, 'E2 Allocators'!$B$15:$W$15, 0),FALSE)), 0, VLOOKUP(VLOOKUP($A622, 'E4 TB Allocation Details'!$A$18:$L$214, MATCH("Demand ID", 'E4 TB Allocation Details'!$A$18:$L$18, 0),FALSE), 'E2 Allocators'!$B$15:$W$358, MATCH(L$17, 'E2 Allocators'!$B$15:$W$15, 0),FALSE))</f>
        <v>0</v>
      </c>
      <c r="M622" s="1128">
        <f>IF(ISERROR(VLOOKUP(VLOOKUP($A622, 'E4 TB Allocation Details'!$A$18:$L$214, MATCH("Demand ID", 'E4 TB Allocation Details'!$A$18:$L$18, 0),FALSE), 'E2 Allocators'!$B$15:$W$358, MATCH(M$17, 'E2 Allocators'!$B$15:$W$15, 0),FALSE)), 0, VLOOKUP(VLOOKUP($A622, 'E4 TB Allocation Details'!$A$18:$L$214, MATCH("Demand ID", 'E4 TB Allocation Details'!$A$18:$L$18, 0),FALSE), 'E2 Allocators'!$B$15:$W$358, MATCH(M$17, 'E2 Allocators'!$B$15:$W$15, 0),FALSE))</f>
        <v>1.0924689554858683E-2</v>
      </c>
      <c r="N622" s="1128">
        <f>IF(ISERROR(VLOOKUP(VLOOKUP($A622, 'E4 TB Allocation Details'!$A$18:$L$214, MATCH("Demand ID", 'E4 TB Allocation Details'!$A$18:$L$18, 0),FALSE), 'E2 Allocators'!$B$15:$W$358, MATCH(N$17, 'E2 Allocators'!$B$15:$W$15, 0),FALSE)), 0, VLOOKUP(VLOOKUP($A622, 'E4 TB Allocation Details'!$A$18:$L$214, MATCH("Demand ID", 'E4 TB Allocation Details'!$A$18:$L$18, 0),FALSE), 'E2 Allocators'!$B$15:$W$358, MATCH(N$17, 'E2 Allocators'!$B$15:$W$15, 0),FALSE))</f>
        <v>5.3696647729853961E-4</v>
      </c>
      <c r="O622" s="1128">
        <f>IF(ISERROR(VLOOKUP(VLOOKUP($A622, 'E4 TB Allocation Details'!$A$18:$L$214, MATCH("Demand ID", 'E4 TB Allocation Details'!$A$18:$L$18, 0),FALSE), 'E2 Allocators'!$B$15:$W$358, MATCH(O$17, 'E2 Allocators'!$B$15:$W$15, 0),FALSE)), 0, VLOOKUP(VLOOKUP($A622, 'E4 TB Allocation Details'!$A$18:$L$214, MATCH("Demand ID", 'E4 TB Allocation Details'!$A$18:$L$18, 0),FALSE), 'E2 Allocators'!$B$15:$W$358, MATCH(O$17, 'E2 Allocators'!$B$15:$W$15, 0),FALSE))</f>
        <v>8.0780813238105179E-4</v>
      </c>
      <c r="P622" s="1128">
        <f>IF(ISERROR(VLOOKUP(VLOOKUP($A622, 'E4 TB Allocation Details'!$A$18:$L$214, MATCH("Demand ID", 'E4 TB Allocation Details'!$A$18:$L$18, 0),FALSE), 'E2 Allocators'!$B$15:$W$358, MATCH(P$17, 'E2 Allocators'!$B$15:$W$15, 0),FALSE)), 0, VLOOKUP(VLOOKUP($A622, 'E4 TB Allocation Details'!$A$18:$L$214, MATCH("Demand ID", 'E4 TB Allocation Details'!$A$18:$L$18, 0),FALSE), 'E2 Allocators'!$B$15:$W$358, MATCH(P$17, 'E2 Allocators'!$B$15:$W$15, 0),FALSE))</f>
        <v>0</v>
      </c>
      <c r="Q622" s="1128">
        <f>IF(ISERROR(VLOOKUP(VLOOKUP($A622, 'E4 TB Allocation Details'!$A$18:$L$214, MATCH("Demand ID", 'E4 TB Allocation Details'!$A$18:$L$18, 0),FALSE), 'E2 Allocators'!$B$15:$W$358, MATCH(Q$17, 'E2 Allocators'!$B$15:$W$15, 0),FALSE)), 0, VLOOKUP(VLOOKUP($A622, 'E4 TB Allocation Details'!$A$18:$L$214, MATCH("Demand ID", 'E4 TB Allocation Details'!$A$18:$L$18, 0),FALSE), 'E2 Allocators'!$B$15:$W$358, MATCH(Q$17, 'E2 Allocators'!$B$15:$W$15, 0),FALSE))</f>
        <v>0</v>
      </c>
      <c r="R622" s="1128">
        <f>IF(ISERROR(VLOOKUP(VLOOKUP($A622, 'E4 TB Allocation Details'!$A$18:$L$214, MATCH("Demand ID", 'E4 TB Allocation Details'!$A$18:$L$18, 0),FALSE), 'E2 Allocators'!$B$15:$W$358, MATCH(R$17, 'E2 Allocators'!$B$15:$W$15, 0),FALSE)), 0, VLOOKUP(VLOOKUP($A622, 'E4 TB Allocation Details'!$A$18:$L$214, MATCH("Demand ID", 'E4 TB Allocation Details'!$A$18:$L$18, 0),FALSE), 'E2 Allocators'!$B$15:$W$358, MATCH(R$17, 'E2 Allocators'!$B$15:$W$15, 0),FALSE))</f>
        <v>0</v>
      </c>
      <c r="S622" s="1128">
        <f>IF(ISERROR(VLOOKUP(VLOOKUP($A622, 'E4 TB Allocation Details'!$A$18:$L$214, MATCH("Demand ID", 'E4 TB Allocation Details'!$A$18:$L$18, 0),FALSE), 'E2 Allocators'!$B$15:$W$358, MATCH(S$17, 'E2 Allocators'!$B$15:$W$15, 0),FALSE)), 0, VLOOKUP(VLOOKUP($A622, 'E4 TB Allocation Details'!$A$18:$L$214, MATCH("Demand ID", 'E4 TB Allocation Details'!$A$18:$L$18, 0),FALSE), 'E2 Allocators'!$B$15:$W$358, MATCH(S$17, 'E2 Allocators'!$B$15:$W$15, 0),FALSE))</f>
        <v>0</v>
      </c>
      <c r="T622" s="1128">
        <f>IF(ISERROR(VLOOKUP(VLOOKUP($A622, 'E4 TB Allocation Details'!$A$18:$L$214, MATCH("Demand ID", 'E4 TB Allocation Details'!$A$18:$L$18, 0),FALSE), 'E2 Allocators'!$B$15:$W$358, MATCH(T$17, 'E2 Allocators'!$B$15:$W$15, 0),FALSE)), 0, VLOOKUP(VLOOKUP($A622, 'E4 TB Allocation Details'!$A$18:$L$214, MATCH("Demand ID", 'E4 TB Allocation Details'!$A$18:$L$18, 0),FALSE), 'E2 Allocators'!$B$15:$W$358, MATCH(T$17, 'E2 Allocators'!$B$15:$W$15, 0),FALSE))</f>
        <v>0</v>
      </c>
      <c r="U622" s="1128">
        <f>IF(ISERROR(VLOOKUP(VLOOKUP($A622, 'E4 TB Allocation Details'!$A$18:$L$214, MATCH("Demand ID", 'E4 TB Allocation Details'!$A$18:$L$18, 0),FALSE), 'E2 Allocators'!$B$15:$W$358, MATCH(U$17, 'E2 Allocators'!$B$15:$W$15, 0),FALSE)), 0, VLOOKUP(VLOOKUP($A622, 'E4 TB Allocation Details'!$A$18:$L$214, MATCH("Demand ID", 'E4 TB Allocation Details'!$A$18:$L$18, 0),FALSE), 'E2 Allocators'!$B$15:$W$358, MATCH(U$17, 'E2 Allocators'!$B$15:$W$15, 0),FALSE))</f>
        <v>0</v>
      </c>
      <c r="V622" s="1128">
        <f>IF(ISERROR(VLOOKUP(VLOOKUP($A622, 'E4 TB Allocation Details'!$A$18:$L$214, MATCH("Demand ID", 'E4 TB Allocation Details'!$A$18:$L$18, 0),FALSE), 'E2 Allocators'!$B$15:$W$358, MATCH(V$17, 'E2 Allocators'!$B$15:$W$15, 0),FALSE)), 0, VLOOKUP(VLOOKUP($A622, 'E4 TB Allocation Details'!$A$18:$L$214, MATCH("Demand ID", 'E4 TB Allocation Details'!$A$18:$L$18, 0),FALSE), 'E2 Allocators'!$B$15:$W$358, MATCH(V$17, 'E2 Allocators'!$B$15:$W$15, 0),FALSE))</f>
        <v>0</v>
      </c>
      <c r="W622" s="1128">
        <f>IF(ISERROR(VLOOKUP(VLOOKUP($A622, 'E4 TB Allocation Details'!$A$18:$L$214, MATCH("Demand ID", 'E4 TB Allocation Details'!$A$18:$L$18, 0),FALSE), 'E2 Allocators'!$B$15:$W$358, MATCH(W$17, 'E2 Allocators'!$B$15:$W$15, 0),FALSE)), 0, VLOOKUP(VLOOKUP($A622, 'E4 TB Allocation Details'!$A$18:$L$214, MATCH("Demand ID", 'E4 TB Allocation Details'!$A$18:$L$18, 0),FALSE), 'E2 Allocators'!$B$15:$W$358, MATCH(W$17, 'E2 Allocators'!$B$15:$W$15, 0),FALSE))</f>
        <v>0</v>
      </c>
      <c r="X622" s="1128">
        <f>IF(ISERROR(VLOOKUP(VLOOKUP($A622, 'E4 TB Allocation Details'!$A$18:$L$214, MATCH("Demand ID", 'E4 TB Allocation Details'!$A$18:$L$18, 0),FALSE), 'E2 Allocators'!$B$15:$W$358, MATCH(X$17, 'E2 Allocators'!$B$15:$W$15, 0),FALSE)), 0, VLOOKUP(VLOOKUP($A622, 'E4 TB Allocation Details'!$A$18:$L$214, MATCH("Demand ID", 'E4 TB Allocation Details'!$A$18:$L$18, 0),FALSE), 'E2 Allocators'!$B$15:$W$358, MATCH(X$17, 'E2 Allocators'!$B$15:$W$15, 0),FALSE))</f>
        <v>0</v>
      </c>
      <c r="Y622" s="1128">
        <f>IF(ISERROR(VLOOKUP(VLOOKUP($A622, 'E4 TB Allocation Details'!$A$18:$L$214, MATCH("Demand ID", 'E4 TB Allocation Details'!$A$18:$L$18, 0),FALSE), 'E2 Allocators'!$B$15:$W$358, MATCH(Y$17, 'E2 Allocators'!$B$15:$W$15, 0),FALSE)), 0, VLOOKUP(VLOOKUP($A622, 'E4 TB Allocation Details'!$A$18:$L$214, MATCH("Demand ID", 'E4 TB Allocation Details'!$A$18:$L$18, 0),FALSE), 'E2 Allocators'!$B$15:$W$358, MATCH(Y$17, 'E2 Allocators'!$B$15:$W$15, 0),FALSE))</f>
        <v>0</v>
      </c>
      <c r="Z622" s="1128">
        <f>IF(ISERROR(VLOOKUP(VLOOKUP($A622, 'E4 TB Allocation Details'!$A$18:$L$214, MATCH("Demand ID", 'E4 TB Allocation Details'!$A$18:$L$18, 0),FALSE), 'E2 Allocators'!$B$15:$W$358, MATCH(Z$17, 'E2 Allocators'!$B$15:$W$15, 0),FALSE)), 0, VLOOKUP(VLOOKUP($A622, 'E4 TB Allocation Details'!$A$18:$L$214, MATCH("Demand ID", 'E4 TB Allocation Details'!$A$18:$L$18, 0),FALSE), 'E2 Allocators'!$B$15:$W$358, MATCH(Z$17, 'E2 Allocators'!$B$15:$W$15, 0),FALSE))</f>
        <v>0</v>
      </c>
      <c r="AA622" s="1133">
        <f t="shared" si="901"/>
        <v>1</v>
      </c>
      <c r="AB622" s="1128">
        <f>IF(ISERROR(VLOOKUP(VLOOKUP($A622, 'E4 TB Allocation Details'!$A$18:$L$214, MATCH("Customer ID", 'E4 TB Allocation Details'!$A$18:$L$18, 0),FALSE), 'E2 Allocators'!$B$15:$W$358, MATCH(AB$17, 'E2 Allocators'!$B$15:$W$15, 0),FALSE)), 0, VLOOKUP(VLOOKUP($A622, 'E4 TB Allocation Details'!$A$18:$L$214, MATCH("Customer ID", 'E4 TB Allocation Details'!$A$18:$L$18, 0),FALSE), 'E2 Allocators'!$B$15:$W$358, MATCH(AB$17, 'E2 Allocators'!$B$15:$W$15, 0),FALSE))</f>
        <v>0</v>
      </c>
      <c r="AC622" s="1128">
        <f>IF(ISERROR(VLOOKUP(VLOOKUP($A622, 'E4 TB Allocation Details'!$A$18:$L$214, MATCH("Customer ID", 'E4 TB Allocation Details'!$A$18:$L$18, 0),FALSE), 'E2 Allocators'!$B$15:$W$358, MATCH(AC$17, 'E2 Allocators'!$B$15:$W$15, 0),FALSE)), 0, VLOOKUP(VLOOKUP($A622, 'E4 TB Allocation Details'!$A$18:$L$214, MATCH("Customer ID", 'E4 TB Allocation Details'!$A$18:$L$18, 0),FALSE), 'E2 Allocators'!$B$15:$W$358, MATCH(AC$17, 'E2 Allocators'!$B$15:$W$15, 0),FALSE))</f>
        <v>0</v>
      </c>
      <c r="AD622" s="1128">
        <f>IF(ISERROR(VLOOKUP(VLOOKUP($A622, 'E4 TB Allocation Details'!$A$18:$L$214, MATCH("Customer ID", 'E4 TB Allocation Details'!$A$18:$L$18, 0),FALSE), 'E2 Allocators'!$B$15:$W$358, MATCH(AD$17, 'E2 Allocators'!$B$15:$W$15, 0),FALSE)), 0, VLOOKUP(VLOOKUP($A622, 'E4 TB Allocation Details'!$A$18:$L$214, MATCH("Customer ID", 'E4 TB Allocation Details'!$A$18:$L$18, 0),FALSE), 'E2 Allocators'!$B$15:$W$358, MATCH(AD$17, 'E2 Allocators'!$B$15:$W$15, 0),FALSE))</f>
        <v>0</v>
      </c>
      <c r="AE622" s="1128">
        <f>IF(ISERROR(VLOOKUP(VLOOKUP($A622, 'E4 TB Allocation Details'!$A$18:$L$214, MATCH("Customer ID", 'E4 TB Allocation Details'!$A$18:$L$18, 0),FALSE), 'E2 Allocators'!$B$15:$W$358, MATCH(AE$17, 'E2 Allocators'!$B$15:$W$15, 0),FALSE)), 0, VLOOKUP(VLOOKUP($A622, 'E4 TB Allocation Details'!$A$18:$L$214, MATCH("Customer ID", 'E4 TB Allocation Details'!$A$18:$L$18, 0),FALSE), 'E2 Allocators'!$B$15:$W$358, MATCH(AE$17, 'E2 Allocators'!$B$15:$W$15, 0),FALSE))</f>
        <v>0</v>
      </c>
      <c r="AF622" s="1128">
        <f>IF(ISERROR(VLOOKUP(VLOOKUP($A622, 'E4 TB Allocation Details'!$A$18:$L$214, MATCH("Customer ID", 'E4 TB Allocation Details'!$A$18:$L$18, 0),FALSE), 'E2 Allocators'!$B$15:$W$358, MATCH(AF$17, 'E2 Allocators'!$B$15:$W$15, 0),FALSE)), 0, VLOOKUP(VLOOKUP($A622, 'E4 TB Allocation Details'!$A$18:$L$214, MATCH("Customer ID", 'E4 TB Allocation Details'!$A$18:$L$18, 0),FALSE), 'E2 Allocators'!$B$15:$W$358, MATCH(AF$17, 'E2 Allocators'!$B$15:$W$15, 0),FALSE))</f>
        <v>0</v>
      </c>
      <c r="AG622" s="1128">
        <f>IF(ISERROR(VLOOKUP(VLOOKUP($A622, 'E4 TB Allocation Details'!$A$18:$L$214, MATCH("Customer ID", 'E4 TB Allocation Details'!$A$18:$L$18, 0),FALSE), 'E2 Allocators'!$B$15:$W$358, MATCH(AG$17, 'E2 Allocators'!$B$15:$W$15, 0),FALSE)), 0, VLOOKUP(VLOOKUP($A622, 'E4 TB Allocation Details'!$A$18:$L$214, MATCH("Customer ID", 'E4 TB Allocation Details'!$A$18:$L$18, 0),FALSE), 'E2 Allocators'!$B$15:$W$358, MATCH(AG$17, 'E2 Allocators'!$B$15:$W$15, 0),FALSE))</f>
        <v>0</v>
      </c>
      <c r="AH622" s="1128">
        <f>IF(ISERROR(VLOOKUP(VLOOKUP($A622, 'E4 TB Allocation Details'!$A$18:$L$214, MATCH("Customer ID", 'E4 TB Allocation Details'!$A$18:$L$18, 0),FALSE), 'E2 Allocators'!$B$15:$W$358, MATCH(AH$17, 'E2 Allocators'!$B$15:$W$15, 0),FALSE)), 0, VLOOKUP(VLOOKUP($A622, 'E4 TB Allocation Details'!$A$18:$L$214, MATCH("Customer ID", 'E4 TB Allocation Details'!$A$18:$L$18, 0),FALSE), 'E2 Allocators'!$B$15:$W$358, MATCH(AH$17, 'E2 Allocators'!$B$15:$W$15, 0),FALSE))</f>
        <v>0</v>
      </c>
      <c r="AI622" s="1128">
        <f>IF(ISERROR(VLOOKUP(VLOOKUP($A622, 'E4 TB Allocation Details'!$A$18:$L$214, MATCH("Customer ID", 'E4 TB Allocation Details'!$A$18:$L$18, 0),FALSE), 'E2 Allocators'!$B$15:$W$358, MATCH(AI$17, 'E2 Allocators'!$B$15:$W$15, 0),FALSE)), 0, VLOOKUP(VLOOKUP($A622, 'E4 TB Allocation Details'!$A$18:$L$214, MATCH("Customer ID", 'E4 TB Allocation Details'!$A$18:$L$18, 0),FALSE), 'E2 Allocators'!$B$15:$W$358, MATCH(AI$17, 'E2 Allocators'!$B$15:$W$15, 0),FALSE))</f>
        <v>0</v>
      </c>
      <c r="AJ622" s="1128">
        <f>IF(ISERROR(VLOOKUP(VLOOKUP($A622, 'E4 TB Allocation Details'!$A$18:$L$214, MATCH("Customer ID", 'E4 TB Allocation Details'!$A$18:$L$18, 0),FALSE), 'E2 Allocators'!$B$15:$W$358, MATCH(AJ$17, 'E2 Allocators'!$B$15:$W$15, 0),FALSE)), 0, VLOOKUP(VLOOKUP($A622, 'E4 TB Allocation Details'!$A$18:$L$214, MATCH("Customer ID", 'E4 TB Allocation Details'!$A$18:$L$18, 0),FALSE), 'E2 Allocators'!$B$15:$W$358, MATCH(AJ$17, 'E2 Allocators'!$B$15:$W$15, 0),FALSE))</f>
        <v>0</v>
      </c>
      <c r="AK622" s="1128">
        <f>IF(ISERROR(VLOOKUP(VLOOKUP($A622, 'E4 TB Allocation Details'!$A$18:$L$214, MATCH("Customer ID", 'E4 TB Allocation Details'!$A$18:$L$18, 0),FALSE), 'E2 Allocators'!$B$15:$W$358, MATCH(AK$17, 'E2 Allocators'!$B$15:$W$15, 0),FALSE)), 0, VLOOKUP(VLOOKUP($A622, 'E4 TB Allocation Details'!$A$18:$L$214, MATCH("Customer ID", 'E4 TB Allocation Details'!$A$18:$L$18, 0),FALSE), 'E2 Allocators'!$B$15:$W$358, MATCH(AK$17, 'E2 Allocators'!$B$15:$W$15, 0),FALSE))</f>
        <v>0</v>
      </c>
      <c r="AL622" s="1128">
        <f>IF(ISERROR(VLOOKUP(VLOOKUP($A622, 'E4 TB Allocation Details'!$A$18:$L$214, MATCH("Customer ID", 'E4 TB Allocation Details'!$A$18:$L$18, 0),FALSE), 'E2 Allocators'!$B$15:$W$358, MATCH(AL$17, 'E2 Allocators'!$B$15:$W$15, 0),FALSE)), 0, VLOOKUP(VLOOKUP($A622, 'E4 TB Allocation Details'!$A$18:$L$214, MATCH("Customer ID", 'E4 TB Allocation Details'!$A$18:$L$18, 0),FALSE), 'E2 Allocators'!$B$15:$W$358, MATCH(AL$17, 'E2 Allocators'!$B$15:$W$15, 0),FALSE))</f>
        <v>0</v>
      </c>
      <c r="AM622" s="1128">
        <f>IF(ISERROR(VLOOKUP(VLOOKUP($A622, 'E4 TB Allocation Details'!$A$18:$L$214, MATCH("Customer ID", 'E4 TB Allocation Details'!$A$18:$L$18, 0),FALSE), 'E2 Allocators'!$B$15:$W$358, MATCH(AM$17, 'E2 Allocators'!$B$15:$W$15, 0),FALSE)), 0, VLOOKUP(VLOOKUP($A622, 'E4 TB Allocation Details'!$A$18:$L$214, MATCH("Customer ID", 'E4 TB Allocation Details'!$A$18:$L$18, 0),FALSE), 'E2 Allocators'!$B$15:$W$358, MATCH(AM$17, 'E2 Allocators'!$B$15:$W$15, 0),FALSE))</f>
        <v>0</v>
      </c>
      <c r="AN622" s="1128">
        <f>IF(ISERROR(VLOOKUP(VLOOKUP($A622, 'E4 TB Allocation Details'!$A$18:$L$214, MATCH("Customer ID", 'E4 TB Allocation Details'!$A$18:$L$18, 0),FALSE), 'E2 Allocators'!$B$15:$W$358, MATCH(AN$17, 'E2 Allocators'!$B$15:$W$15, 0),FALSE)), 0, VLOOKUP(VLOOKUP($A622, 'E4 TB Allocation Details'!$A$18:$L$214, MATCH("Customer ID", 'E4 TB Allocation Details'!$A$18:$L$18, 0),FALSE), 'E2 Allocators'!$B$15:$W$358, MATCH(AN$17, 'E2 Allocators'!$B$15:$W$15, 0),FALSE))</f>
        <v>0</v>
      </c>
      <c r="AO622" s="1128">
        <f>IF(ISERROR(VLOOKUP(VLOOKUP($A622, 'E4 TB Allocation Details'!$A$18:$L$214, MATCH("Customer ID", 'E4 TB Allocation Details'!$A$18:$L$18, 0),FALSE), 'E2 Allocators'!$B$15:$W$358, MATCH(AO$17, 'E2 Allocators'!$B$15:$W$15, 0),FALSE)), 0, VLOOKUP(VLOOKUP($A622, 'E4 TB Allocation Details'!$A$18:$L$214, MATCH("Customer ID", 'E4 TB Allocation Details'!$A$18:$L$18, 0),FALSE), 'E2 Allocators'!$B$15:$W$358, MATCH(AO$17, 'E2 Allocators'!$B$15:$W$15, 0),FALSE))</f>
        <v>0</v>
      </c>
      <c r="AP622" s="1128">
        <f>IF(ISERROR(VLOOKUP(VLOOKUP($A622, 'E4 TB Allocation Details'!$A$18:$L$214, MATCH("Customer ID", 'E4 TB Allocation Details'!$A$18:$L$18, 0),FALSE), 'E2 Allocators'!$B$15:$W$358, MATCH(AP$17, 'E2 Allocators'!$B$15:$W$15, 0),FALSE)), 0, VLOOKUP(VLOOKUP($A622, 'E4 TB Allocation Details'!$A$18:$L$214, MATCH("Customer ID", 'E4 TB Allocation Details'!$A$18:$L$18, 0),FALSE), 'E2 Allocators'!$B$15:$W$358, MATCH(AP$17, 'E2 Allocators'!$B$15:$W$15, 0),FALSE))</f>
        <v>0</v>
      </c>
      <c r="AQ622" s="1128">
        <f>IF(ISERROR(VLOOKUP(VLOOKUP($A622, 'E4 TB Allocation Details'!$A$18:$L$214, MATCH("Customer ID", 'E4 TB Allocation Details'!$A$18:$L$18, 0),FALSE), 'E2 Allocators'!$B$15:$W$358, MATCH(AQ$17, 'E2 Allocators'!$B$15:$W$15, 0),FALSE)), 0, VLOOKUP(VLOOKUP($A622, 'E4 TB Allocation Details'!$A$18:$L$214, MATCH("Customer ID", 'E4 TB Allocation Details'!$A$18:$L$18, 0),FALSE), 'E2 Allocators'!$B$15:$W$358, MATCH(AQ$17, 'E2 Allocators'!$B$15:$W$15, 0),FALSE))</f>
        <v>0</v>
      </c>
      <c r="AR622" s="1128">
        <f>IF(ISERROR(VLOOKUP(VLOOKUP($A622, 'E4 TB Allocation Details'!$A$18:$L$214, MATCH("Customer ID", 'E4 TB Allocation Details'!$A$18:$L$18, 0),FALSE), 'E2 Allocators'!$B$15:$W$358, MATCH(AR$17, 'E2 Allocators'!$B$15:$W$15, 0),FALSE)), 0, VLOOKUP(VLOOKUP($A622, 'E4 TB Allocation Details'!$A$18:$L$214, MATCH("Customer ID", 'E4 TB Allocation Details'!$A$18:$L$18, 0),FALSE), 'E2 Allocators'!$B$15:$W$358, MATCH(AR$17, 'E2 Allocators'!$B$15:$W$15, 0),FALSE))</f>
        <v>0</v>
      </c>
      <c r="AS622" s="1128">
        <f>IF(ISERROR(VLOOKUP(VLOOKUP($A622, 'E4 TB Allocation Details'!$A$18:$L$214, MATCH("Customer ID", 'E4 TB Allocation Details'!$A$18:$L$18, 0),FALSE), 'E2 Allocators'!$B$15:$W$358, MATCH(AS$17, 'E2 Allocators'!$B$15:$W$15, 0),FALSE)), 0, VLOOKUP(VLOOKUP($A622, 'E4 TB Allocation Details'!$A$18:$L$214, MATCH("Customer ID", 'E4 TB Allocation Details'!$A$18:$L$18, 0),FALSE), 'E2 Allocators'!$B$15:$W$358, MATCH(AS$17, 'E2 Allocators'!$B$15:$W$15, 0),FALSE))</f>
        <v>0</v>
      </c>
      <c r="AT622" s="1128">
        <f>IF(ISERROR(VLOOKUP(VLOOKUP($A622, 'E4 TB Allocation Details'!$A$18:$L$214, MATCH("Customer ID", 'E4 TB Allocation Details'!$A$18:$L$18, 0),FALSE), 'E2 Allocators'!$B$15:$W$358, MATCH(AT$17, 'E2 Allocators'!$B$15:$W$15, 0),FALSE)), 0, VLOOKUP(VLOOKUP($A622, 'E4 TB Allocation Details'!$A$18:$L$214, MATCH("Customer ID", 'E4 TB Allocation Details'!$A$18:$L$18, 0),FALSE), 'E2 Allocators'!$B$15:$W$358, MATCH(AT$17, 'E2 Allocators'!$B$15:$W$15, 0),FALSE))</f>
        <v>0</v>
      </c>
      <c r="AU622" s="1128">
        <f>IF(ISERROR(VLOOKUP(VLOOKUP($A622, 'E4 TB Allocation Details'!$A$18:$L$214, MATCH("Customer ID", 'E4 TB Allocation Details'!$A$18:$L$18, 0),FALSE), 'E2 Allocators'!$B$15:$W$358, MATCH(AU$17, 'E2 Allocators'!$B$15:$W$15, 0),FALSE)), 0, VLOOKUP(VLOOKUP($A622, 'E4 TB Allocation Details'!$A$18:$L$214, MATCH("Customer ID", 'E4 TB Allocation Details'!$A$18:$L$18, 0),FALSE), 'E2 Allocators'!$B$15:$W$358, MATCH(AU$17, 'E2 Allocators'!$B$15:$W$15, 0),FALSE))</f>
        <v>0</v>
      </c>
      <c r="AV622" s="1133">
        <f t="shared" si="902"/>
        <v>0</v>
      </c>
      <c r="AW622" s="1130"/>
      <c r="AX622" s="1130"/>
      <c r="AY622" s="1130"/>
      <c r="AZ622" s="1130"/>
      <c r="BA622" s="1130"/>
      <c r="BB622" s="1130"/>
      <c r="BC622" s="1130"/>
      <c r="BD622" s="1130"/>
      <c r="BE622" s="1130"/>
      <c r="BF622" s="1130"/>
      <c r="BG622" s="1130"/>
      <c r="BH622" s="1130"/>
      <c r="BI622" s="1130"/>
      <c r="BJ622" s="1130"/>
      <c r="BK622" s="1130"/>
      <c r="BL622" s="1130"/>
      <c r="BM622" s="1130"/>
      <c r="BN622" s="1130"/>
      <c r="BO622" s="1130"/>
      <c r="BP622" s="1130"/>
      <c r="BQ622" s="1131"/>
    </row>
    <row r="623" spans="1:69" s="208" customFormat="1" ht="12.75" x14ac:dyDescent="0.2">
      <c r="A623" s="1132" t="s">
        <v>832</v>
      </c>
      <c r="B623" s="1125" t="s">
        <v>396</v>
      </c>
      <c r="C623" s="1126">
        <v>1</v>
      </c>
      <c r="D623" s="1127">
        <f t="shared" si="899"/>
        <v>0.65</v>
      </c>
      <c r="E623" s="1127">
        <f>VLOOKUP($A623,'E1 Categorization'!$A$35:$E$116,5,FALSE)</f>
        <v>0.35</v>
      </c>
      <c r="F623" s="1127">
        <f t="shared" si="900"/>
        <v>1</v>
      </c>
      <c r="G623" s="1128">
        <f>IF(ISERROR(VLOOKUP(VLOOKUP($A623, 'E4 TB Allocation Details'!$A$18:$L$214, MATCH("Demand ID", 'E4 TB Allocation Details'!$A$18:$L$18, 0),FALSE), 'E2 Allocators'!$B$15:$W$358, MATCH(G$17, 'E2 Allocators'!$B$15:$W$15, 0),FALSE)), 0, VLOOKUP(VLOOKUP($A623, 'E4 TB Allocation Details'!$A$18:$L$214, MATCH("Demand ID", 'E4 TB Allocation Details'!$A$18:$L$18, 0),FALSE), 'E2 Allocators'!$B$15:$W$358, MATCH(G$17, 'E2 Allocators'!$B$15:$W$15, 0),FALSE))</f>
        <v>0.44143342711961198</v>
      </c>
      <c r="H623" s="1128">
        <f>IF(ISERROR(VLOOKUP(VLOOKUP($A623, 'E4 TB Allocation Details'!$A$18:$L$214, MATCH("Demand ID", 'E4 TB Allocation Details'!$A$18:$L$18, 0),FALSE), 'E2 Allocators'!$B$15:$W$358, MATCH(H$17, 'E2 Allocators'!$B$15:$W$15, 0),FALSE)), 0, VLOOKUP(VLOOKUP($A623, 'E4 TB Allocation Details'!$A$18:$L$214, MATCH("Demand ID", 'E4 TB Allocation Details'!$A$18:$L$18, 0),FALSE), 'E2 Allocators'!$B$15:$W$358, MATCH(H$17, 'E2 Allocators'!$B$15:$W$15, 0),FALSE))</f>
        <v>0.18115270884179577</v>
      </c>
      <c r="I623" s="1128">
        <f>IF(ISERROR(VLOOKUP(VLOOKUP($A623, 'E4 TB Allocation Details'!$A$18:$L$214, MATCH("Demand ID", 'E4 TB Allocation Details'!$A$18:$L$18, 0),FALSE), 'E2 Allocators'!$B$15:$W$358, MATCH(I$17, 'E2 Allocators'!$B$15:$W$15, 0),FALSE)), 0, VLOOKUP(VLOOKUP($A623, 'E4 TB Allocation Details'!$A$18:$L$214, MATCH("Demand ID", 'E4 TB Allocation Details'!$A$18:$L$18, 0),FALSE), 'E2 Allocators'!$B$15:$W$358, MATCH(I$17, 'E2 Allocators'!$B$15:$W$15, 0),FALSE))</f>
        <v>0.36828506208325723</v>
      </c>
      <c r="J623" s="1128">
        <f>IF(ISERROR(VLOOKUP(VLOOKUP($A623, 'E4 TB Allocation Details'!$A$18:$L$214, MATCH("Demand ID", 'E4 TB Allocation Details'!$A$18:$L$18, 0),FALSE), 'E2 Allocators'!$B$15:$W$358, MATCH(J$17, 'E2 Allocators'!$B$15:$W$15, 0),FALSE)), 0, VLOOKUP(VLOOKUP($A623, 'E4 TB Allocation Details'!$A$18:$L$214, MATCH("Demand ID", 'E4 TB Allocation Details'!$A$18:$L$18, 0),FALSE), 'E2 Allocators'!$B$15:$W$358, MATCH(J$17, 'E2 Allocators'!$B$15:$W$15, 0),FALSE))</f>
        <v>0</v>
      </c>
      <c r="K623" s="1128">
        <f>IF(ISERROR(VLOOKUP(VLOOKUP($A623, 'E4 TB Allocation Details'!$A$18:$L$214, MATCH("Demand ID", 'E4 TB Allocation Details'!$A$18:$L$18, 0),FALSE), 'E2 Allocators'!$B$15:$W$358, MATCH(K$17, 'E2 Allocators'!$B$15:$W$15, 0),FALSE)), 0, VLOOKUP(VLOOKUP($A623, 'E4 TB Allocation Details'!$A$18:$L$214, MATCH("Demand ID", 'E4 TB Allocation Details'!$A$18:$L$18, 0),FALSE), 'E2 Allocators'!$B$15:$W$358, MATCH(K$17, 'E2 Allocators'!$B$15:$W$15, 0),FALSE))</f>
        <v>0</v>
      </c>
      <c r="L623" s="1128">
        <f>IF(ISERROR(VLOOKUP(VLOOKUP($A623, 'E4 TB Allocation Details'!$A$18:$L$214, MATCH("Demand ID", 'E4 TB Allocation Details'!$A$18:$L$18, 0),FALSE), 'E2 Allocators'!$B$15:$W$358, MATCH(L$17, 'E2 Allocators'!$B$15:$W$15, 0),FALSE)), 0, VLOOKUP(VLOOKUP($A623, 'E4 TB Allocation Details'!$A$18:$L$214, MATCH("Demand ID", 'E4 TB Allocation Details'!$A$18:$L$18, 0),FALSE), 'E2 Allocators'!$B$15:$W$358, MATCH(L$17, 'E2 Allocators'!$B$15:$W$15, 0),FALSE))</f>
        <v>0</v>
      </c>
      <c r="M623" s="1128">
        <f>IF(ISERROR(VLOOKUP(VLOOKUP($A623, 'E4 TB Allocation Details'!$A$18:$L$214, MATCH("Demand ID", 'E4 TB Allocation Details'!$A$18:$L$18, 0),FALSE), 'E2 Allocators'!$B$15:$W$358, MATCH(M$17, 'E2 Allocators'!$B$15:$W$15, 0),FALSE)), 0, VLOOKUP(VLOOKUP($A623, 'E4 TB Allocation Details'!$A$18:$L$214, MATCH("Demand ID", 'E4 TB Allocation Details'!$A$18:$L$18, 0),FALSE), 'E2 Allocators'!$B$15:$W$358, MATCH(M$17, 'E2 Allocators'!$B$15:$W$15, 0),FALSE))</f>
        <v>9.0373575198919223E-3</v>
      </c>
      <c r="N623" s="1128">
        <f>IF(ISERROR(VLOOKUP(VLOOKUP($A623, 'E4 TB Allocation Details'!$A$18:$L$214, MATCH("Demand ID", 'E4 TB Allocation Details'!$A$18:$L$18, 0),FALSE), 'E2 Allocators'!$B$15:$W$358, MATCH(N$17, 'E2 Allocators'!$B$15:$W$15, 0),FALSE)), 0, VLOOKUP(VLOOKUP($A623, 'E4 TB Allocation Details'!$A$18:$L$214, MATCH("Demand ID", 'E4 TB Allocation Details'!$A$18:$L$18, 0),FALSE), 'E2 Allocators'!$B$15:$W$358, MATCH(N$17, 'E2 Allocators'!$B$15:$W$15, 0),FALSE))</f>
        <v>0</v>
      </c>
      <c r="O623" s="1128">
        <f>IF(ISERROR(VLOOKUP(VLOOKUP($A623, 'E4 TB Allocation Details'!$A$18:$L$214, MATCH("Demand ID", 'E4 TB Allocation Details'!$A$18:$L$18, 0),FALSE), 'E2 Allocators'!$B$15:$W$358, MATCH(O$17, 'E2 Allocators'!$B$15:$W$15, 0),FALSE)), 0, VLOOKUP(VLOOKUP($A623, 'E4 TB Allocation Details'!$A$18:$L$214, MATCH("Demand ID", 'E4 TB Allocation Details'!$A$18:$L$18, 0),FALSE), 'E2 Allocators'!$B$15:$W$358, MATCH(O$17, 'E2 Allocators'!$B$15:$W$15, 0),FALSE))</f>
        <v>9.1444435443064826E-5</v>
      </c>
      <c r="P623" s="1128">
        <f>IF(ISERROR(VLOOKUP(VLOOKUP($A623, 'E4 TB Allocation Details'!$A$18:$L$214, MATCH("Demand ID", 'E4 TB Allocation Details'!$A$18:$L$18, 0),FALSE), 'E2 Allocators'!$B$15:$W$358, MATCH(P$17, 'E2 Allocators'!$B$15:$W$15, 0),FALSE)), 0, VLOOKUP(VLOOKUP($A623, 'E4 TB Allocation Details'!$A$18:$L$214, MATCH("Demand ID", 'E4 TB Allocation Details'!$A$18:$L$18, 0),FALSE), 'E2 Allocators'!$B$15:$W$358, MATCH(P$17, 'E2 Allocators'!$B$15:$W$15, 0),FALSE))</f>
        <v>0</v>
      </c>
      <c r="Q623" s="1128">
        <f>IF(ISERROR(VLOOKUP(VLOOKUP($A623, 'E4 TB Allocation Details'!$A$18:$L$214, MATCH("Demand ID", 'E4 TB Allocation Details'!$A$18:$L$18, 0),FALSE), 'E2 Allocators'!$B$15:$W$358, MATCH(Q$17, 'E2 Allocators'!$B$15:$W$15, 0),FALSE)), 0, VLOOKUP(VLOOKUP($A623, 'E4 TB Allocation Details'!$A$18:$L$214, MATCH("Demand ID", 'E4 TB Allocation Details'!$A$18:$L$18, 0),FALSE), 'E2 Allocators'!$B$15:$W$358, MATCH(Q$17, 'E2 Allocators'!$B$15:$W$15, 0),FALSE))</f>
        <v>0</v>
      </c>
      <c r="R623" s="1128">
        <f>IF(ISERROR(VLOOKUP(VLOOKUP($A623, 'E4 TB Allocation Details'!$A$18:$L$214, MATCH("Demand ID", 'E4 TB Allocation Details'!$A$18:$L$18, 0),FALSE), 'E2 Allocators'!$B$15:$W$358, MATCH(R$17, 'E2 Allocators'!$B$15:$W$15, 0),FALSE)), 0, VLOOKUP(VLOOKUP($A623, 'E4 TB Allocation Details'!$A$18:$L$214, MATCH("Demand ID", 'E4 TB Allocation Details'!$A$18:$L$18, 0),FALSE), 'E2 Allocators'!$B$15:$W$358, MATCH(R$17, 'E2 Allocators'!$B$15:$W$15, 0),FALSE))</f>
        <v>0</v>
      </c>
      <c r="S623" s="1128">
        <f>IF(ISERROR(VLOOKUP(VLOOKUP($A623, 'E4 TB Allocation Details'!$A$18:$L$214, MATCH("Demand ID", 'E4 TB Allocation Details'!$A$18:$L$18, 0),FALSE), 'E2 Allocators'!$B$15:$W$358, MATCH(S$17, 'E2 Allocators'!$B$15:$W$15, 0),FALSE)), 0, VLOOKUP(VLOOKUP($A623, 'E4 TB Allocation Details'!$A$18:$L$214, MATCH("Demand ID", 'E4 TB Allocation Details'!$A$18:$L$18, 0),FALSE), 'E2 Allocators'!$B$15:$W$358, MATCH(S$17, 'E2 Allocators'!$B$15:$W$15, 0),FALSE))</f>
        <v>0</v>
      </c>
      <c r="T623" s="1128">
        <f>IF(ISERROR(VLOOKUP(VLOOKUP($A623, 'E4 TB Allocation Details'!$A$18:$L$214, MATCH("Demand ID", 'E4 TB Allocation Details'!$A$18:$L$18, 0),FALSE), 'E2 Allocators'!$B$15:$W$358, MATCH(T$17, 'E2 Allocators'!$B$15:$W$15, 0),FALSE)), 0, VLOOKUP(VLOOKUP($A623, 'E4 TB Allocation Details'!$A$18:$L$214, MATCH("Demand ID", 'E4 TB Allocation Details'!$A$18:$L$18, 0),FALSE), 'E2 Allocators'!$B$15:$W$358, MATCH(T$17, 'E2 Allocators'!$B$15:$W$15, 0),FALSE))</f>
        <v>0</v>
      </c>
      <c r="U623" s="1128">
        <f>IF(ISERROR(VLOOKUP(VLOOKUP($A623, 'E4 TB Allocation Details'!$A$18:$L$214, MATCH("Demand ID", 'E4 TB Allocation Details'!$A$18:$L$18, 0),FALSE), 'E2 Allocators'!$B$15:$W$358, MATCH(U$17, 'E2 Allocators'!$B$15:$W$15, 0),FALSE)), 0, VLOOKUP(VLOOKUP($A623, 'E4 TB Allocation Details'!$A$18:$L$214, MATCH("Demand ID", 'E4 TB Allocation Details'!$A$18:$L$18, 0),FALSE), 'E2 Allocators'!$B$15:$W$358, MATCH(U$17, 'E2 Allocators'!$B$15:$W$15, 0),FALSE))</f>
        <v>0</v>
      </c>
      <c r="V623" s="1128">
        <f>IF(ISERROR(VLOOKUP(VLOOKUP($A623, 'E4 TB Allocation Details'!$A$18:$L$214, MATCH("Demand ID", 'E4 TB Allocation Details'!$A$18:$L$18, 0),FALSE), 'E2 Allocators'!$B$15:$W$358, MATCH(V$17, 'E2 Allocators'!$B$15:$W$15, 0),FALSE)), 0, VLOOKUP(VLOOKUP($A623, 'E4 TB Allocation Details'!$A$18:$L$214, MATCH("Demand ID", 'E4 TB Allocation Details'!$A$18:$L$18, 0),FALSE), 'E2 Allocators'!$B$15:$W$358, MATCH(V$17, 'E2 Allocators'!$B$15:$W$15, 0),FALSE))</f>
        <v>0</v>
      </c>
      <c r="W623" s="1128">
        <f>IF(ISERROR(VLOOKUP(VLOOKUP($A623, 'E4 TB Allocation Details'!$A$18:$L$214, MATCH("Demand ID", 'E4 TB Allocation Details'!$A$18:$L$18, 0),FALSE), 'E2 Allocators'!$B$15:$W$358, MATCH(W$17, 'E2 Allocators'!$B$15:$W$15, 0),FALSE)), 0, VLOOKUP(VLOOKUP($A623, 'E4 TB Allocation Details'!$A$18:$L$214, MATCH("Demand ID", 'E4 TB Allocation Details'!$A$18:$L$18, 0),FALSE), 'E2 Allocators'!$B$15:$W$358, MATCH(W$17, 'E2 Allocators'!$B$15:$W$15, 0),FALSE))</f>
        <v>0</v>
      </c>
      <c r="X623" s="1128">
        <f>IF(ISERROR(VLOOKUP(VLOOKUP($A623, 'E4 TB Allocation Details'!$A$18:$L$214, MATCH("Demand ID", 'E4 TB Allocation Details'!$A$18:$L$18, 0),FALSE), 'E2 Allocators'!$B$15:$W$358, MATCH(X$17, 'E2 Allocators'!$B$15:$W$15, 0),FALSE)), 0, VLOOKUP(VLOOKUP($A623, 'E4 TB Allocation Details'!$A$18:$L$214, MATCH("Demand ID", 'E4 TB Allocation Details'!$A$18:$L$18, 0),FALSE), 'E2 Allocators'!$B$15:$W$358, MATCH(X$17, 'E2 Allocators'!$B$15:$W$15, 0),FALSE))</f>
        <v>0</v>
      </c>
      <c r="Y623" s="1128">
        <f>IF(ISERROR(VLOOKUP(VLOOKUP($A623, 'E4 TB Allocation Details'!$A$18:$L$214, MATCH("Demand ID", 'E4 TB Allocation Details'!$A$18:$L$18, 0),FALSE), 'E2 Allocators'!$B$15:$W$358, MATCH(Y$17, 'E2 Allocators'!$B$15:$W$15, 0),FALSE)), 0, VLOOKUP(VLOOKUP($A623, 'E4 TB Allocation Details'!$A$18:$L$214, MATCH("Demand ID", 'E4 TB Allocation Details'!$A$18:$L$18, 0),FALSE), 'E2 Allocators'!$B$15:$W$358, MATCH(Y$17, 'E2 Allocators'!$B$15:$W$15, 0),FALSE))</f>
        <v>0</v>
      </c>
      <c r="Z623" s="1128">
        <f>IF(ISERROR(VLOOKUP(VLOOKUP($A623, 'E4 TB Allocation Details'!$A$18:$L$214, MATCH("Demand ID", 'E4 TB Allocation Details'!$A$18:$L$18, 0),FALSE), 'E2 Allocators'!$B$15:$W$358, MATCH(Z$17, 'E2 Allocators'!$B$15:$W$15, 0),FALSE)), 0, VLOOKUP(VLOOKUP($A623, 'E4 TB Allocation Details'!$A$18:$L$214, MATCH("Demand ID", 'E4 TB Allocation Details'!$A$18:$L$18, 0),FALSE), 'E2 Allocators'!$B$15:$W$358, MATCH(Z$17, 'E2 Allocators'!$B$15:$W$15, 0),FALSE))</f>
        <v>0</v>
      </c>
      <c r="AA623" s="1133">
        <f t="shared" si="901"/>
        <v>0.99999999999999989</v>
      </c>
      <c r="AB623" s="1128">
        <f>IF(ISERROR(VLOOKUP(VLOOKUP($A623, 'E4 TB Allocation Details'!$A$18:$L$214, MATCH("Customer ID", 'E4 TB Allocation Details'!$A$18:$L$18, 0),FALSE), 'E2 Allocators'!$B$15:$W$358, MATCH(AB$17, 'E2 Allocators'!$B$15:$W$15, 0),FALSE)), 0, VLOOKUP(VLOOKUP($A623, 'E4 TB Allocation Details'!$A$18:$L$214, MATCH("Customer ID", 'E4 TB Allocation Details'!$A$18:$L$18, 0),FALSE), 'E2 Allocators'!$B$15:$W$358, MATCH(AB$17, 'E2 Allocators'!$B$15:$W$15, 0),FALSE))</f>
        <v>0.87383569192136679</v>
      </c>
      <c r="AC623" s="1128">
        <f>IF(ISERROR(VLOOKUP(VLOOKUP($A623, 'E4 TB Allocation Details'!$A$18:$L$214, MATCH("Customer ID", 'E4 TB Allocation Details'!$A$18:$L$18, 0),FALSE), 'E2 Allocators'!$B$15:$W$358, MATCH(AC$17, 'E2 Allocators'!$B$15:$W$15, 0),FALSE)), 0, VLOOKUP(VLOOKUP($A623, 'E4 TB Allocation Details'!$A$18:$L$214, MATCH("Customer ID", 'E4 TB Allocation Details'!$A$18:$L$18, 0),FALSE), 'E2 Allocators'!$B$15:$W$358, MATCH(AC$17, 'E2 Allocators'!$B$15:$W$15, 0),FALSE))</f>
        <v>8.4990303840778561E-2</v>
      </c>
      <c r="AD623" s="1128">
        <f>IF(ISERROR(VLOOKUP(VLOOKUP($A623, 'E4 TB Allocation Details'!$A$18:$L$214, MATCH("Customer ID", 'E4 TB Allocation Details'!$A$18:$L$18, 0),FALSE), 'E2 Allocators'!$B$15:$W$358, MATCH(AD$17, 'E2 Allocators'!$B$15:$W$15, 0),FALSE)), 0, VLOOKUP(VLOOKUP($A623, 'E4 TB Allocation Details'!$A$18:$L$214, MATCH("Customer ID", 'E4 TB Allocation Details'!$A$18:$L$18, 0),FALSE), 'E2 Allocators'!$B$15:$W$358, MATCH(AD$17, 'E2 Allocators'!$B$15:$W$15, 0),FALSE))</f>
        <v>1.0132368125986953E-2</v>
      </c>
      <c r="AE623" s="1128">
        <f>IF(ISERROR(VLOOKUP(VLOOKUP($A623, 'E4 TB Allocation Details'!$A$18:$L$214, MATCH("Customer ID", 'E4 TB Allocation Details'!$A$18:$L$18, 0),FALSE), 'E2 Allocators'!$B$15:$W$358, MATCH(AE$17, 'E2 Allocators'!$B$15:$W$15, 0),FALSE)), 0, VLOOKUP(VLOOKUP($A623, 'E4 TB Allocation Details'!$A$18:$L$214, MATCH("Customer ID", 'E4 TB Allocation Details'!$A$18:$L$18, 0),FALSE), 'E2 Allocators'!$B$15:$W$358, MATCH(AE$17, 'E2 Allocators'!$B$15:$W$15, 0),FALSE))</f>
        <v>0</v>
      </c>
      <c r="AF623" s="1128">
        <f>IF(ISERROR(VLOOKUP(VLOOKUP($A623, 'E4 TB Allocation Details'!$A$18:$L$214, MATCH("Customer ID", 'E4 TB Allocation Details'!$A$18:$L$18, 0),FALSE), 'E2 Allocators'!$B$15:$W$358, MATCH(AF$17, 'E2 Allocators'!$B$15:$W$15, 0),FALSE)), 0, VLOOKUP(VLOOKUP($A623, 'E4 TB Allocation Details'!$A$18:$L$214, MATCH("Customer ID", 'E4 TB Allocation Details'!$A$18:$L$18, 0),FALSE), 'E2 Allocators'!$B$15:$W$358, MATCH(AF$17, 'E2 Allocators'!$B$15:$W$15, 0),FALSE))</f>
        <v>0</v>
      </c>
      <c r="AG623" s="1128">
        <f>IF(ISERROR(VLOOKUP(VLOOKUP($A623, 'E4 TB Allocation Details'!$A$18:$L$214, MATCH("Customer ID", 'E4 TB Allocation Details'!$A$18:$L$18, 0),FALSE), 'E2 Allocators'!$B$15:$W$358, MATCH(AG$17, 'E2 Allocators'!$B$15:$W$15, 0),FALSE)), 0, VLOOKUP(VLOOKUP($A623, 'E4 TB Allocation Details'!$A$18:$L$214, MATCH("Customer ID", 'E4 TB Allocation Details'!$A$18:$L$18, 0),FALSE), 'E2 Allocators'!$B$15:$W$358, MATCH(AG$17, 'E2 Allocators'!$B$15:$W$15, 0),FALSE))</f>
        <v>0</v>
      </c>
      <c r="AH623" s="1128">
        <f>IF(ISERROR(VLOOKUP(VLOOKUP($A623, 'E4 TB Allocation Details'!$A$18:$L$214, MATCH("Customer ID", 'E4 TB Allocation Details'!$A$18:$L$18, 0),FALSE), 'E2 Allocators'!$B$15:$W$358, MATCH(AH$17, 'E2 Allocators'!$B$15:$W$15, 0),FALSE)), 0, VLOOKUP(VLOOKUP($A623, 'E4 TB Allocation Details'!$A$18:$L$214, MATCH("Customer ID", 'E4 TB Allocation Details'!$A$18:$L$18, 0),FALSE), 'E2 Allocators'!$B$15:$W$358, MATCH(AH$17, 'E2 Allocators'!$B$15:$W$15, 0),FALSE))</f>
        <v>1.788982228433663E-2</v>
      </c>
      <c r="AI623" s="1128">
        <f>IF(ISERROR(VLOOKUP(VLOOKUP($A623, 'E4 TB Allocation Details'!$A$18:$L$214, MATCH("Customer ID", 'E4 TB Allocation Details'!$A$18:$L$18, 0),FALSE), 'E2 Allocators'!$B$15:$W$358, MATCH(AI$17, 'E2 Allocators'!$B$15:$W$15, 0),FALSE)), 0, VLOOKUP(VLOOKUP($A623, 'E4 TB Allocation Details'!$A$18:$L$214, MATCH("Customer ID", 'E4 TB Allocation Details'!$A$18:$L$18, 0),FALSE), 'E2 Allocators'!$B$15:$W$358, MATCH(AI$17, 'E2 Allocators'!$B$15:$W$15, 0),FALSE))</f>
        <v>7.295305050710606E-3</v>
      </c>
      <c r="AJ623" s="1128">
        <f>IF(ISERROR(VLOOKUP(VLOOKUP($A623, 'E4 TB Allocation Details'!$A$18:$L$214, MATCH("Customer ID", 'E4 TB Allocation Details'!$A$18:$L$18, 0),FALSE), 'E2 Allocators'!$B$15:$W$358, MATCH(AJ$17, 'E2 Allocators'!$B$15:$W$15, 0),FALSE)), 0, VLOOKUP(VLOOKUP($A623, 'E4 TB Allocation Details'!$A$18:$L$214, MATCH("Customer ID", 'E4 TB Allocation Details'!$A$18:$L$18, 0),FALSE), 'E2 Allocators'!$B$15:$W$358, MATCH(AJ$17, 'E2 Allocators'!$B$15:$W$15, 0),FALSE))</f>
        <v>5.8565087768204594E-3</v>
      </c>
      <c r="AK623" s="1128">
        <f>IF(ISERROR(VLOOKUP(VLOOKUP($A623, 'E4 TB Allocation Details'!$A$18:$L$214, MATCH("Customer ID", 'E4 TB Allocation Details'!$A$18:$L$18, 0),FALSE), 'E2 Allocators'!$B$15:$W$358, MATCH(AK$17, 'E2 Allocators'!$B$15:$W$15, 0),FALSE)), 0, VLOOKUP(VLOOKUP($A623, 'E4 TB Allocation Details'!$A$18:$L$214, MATCH("Customer ID", 'E4 TB Allocation Details'!$A$18:$L$18, 0),FALSE), 'E2 Allocators'!$B$15:$W$358, MATCH(AK$17, 'E2 Allocators'!$B$15:$W$15, 0),FALSE))</f>
        <v>0</v>
      </c>
      <c r="AL623" s="1128">
        <f>IF(ISERROR(VLOOKUP(VLOOKUP($A623, 'E4 TB Allocation Details'!$A$18:$L$214, MATCH("Customer ID", 'E4 TB Allocation Details'!$A$18:$L$18, 0),FALSE), 'E2 Allocators'!$B$15:$W$358, MATCH(AL$17, 'E2 Allocators'!$B$15:$W$15, 0),FALSE)), 0, VLOOKUP(VLOOKUP($A623, 'E4 TB Allocation Details'!$A$18:$L$214, MATCH("Customer ID", 'E4 TB Allocation Details'!$A$18:$L$18, 0),FALSE), 'E2 Allocators'!$B$15:$W$358, MATCH(AL$17, 'E2 Allocators'!$B$15:$W$15, 0),FALSE))</f>
        <v>0</v>
      </c>
      <c r="AM623" s="1128">
        <f>IF(ISERROR(VLOOKUP(VLOOKUP($A623, 'E4 TB Allocation Details'!$A$18:$L$214, MATCH("Customer ID", 'E4 TB Allocation Details'!$A$18:$L$18, 0),FALSE), 'E2 Allocators'!$B$15:$W$358, MATCH(AM$17, 'E2 Allocators'!$B$15:$W$15, 0),FALSE)), 0, VLOOKUP(VLOOKUP($A623, 'E4 TB Allocation Details'!$A$18:$L$214, MATCH("Customer ID", 'E4 TB Allocation Details'!$A$18:$L$18, 0),FALSE), 'E2 Allocators'!$B$15:$W$358, MATCH(AM$17, 'E2 Allocators'!$B$15:$W$15, 0),FALSE))</f>
        <v>0</v>
      </c>
      <c r="AN623" s="1128">
        <f>IF(ISERROR(VLOOKUP(VLOOKUP($A623, 'E4 TB Allocation Details'!$A$18:$L$214, MATCH("Customer ID", 'E4 TB Allocation Details'!$A$18:$L$18, 0),FALSE), 'E2 Allocators'!$B$15:$W$358, MATCH(AN$17, 'E2 Allocators'!$B$15:$W$15, 0),FALSE)), 0, VLOOKUP(VLOOKUP($A623, 'E4 TB Allocation Details'!$A$18:$L$214, MATCH("Customer ID", 'E4 TB Allocation Details'!$A$18:$L$18, 0),FALSE), 'E2 Allocators'!$B$15:$W$358, MATCH(AN$17, 'E2 Allocators'!$B$15:$W$15, 0),FALSE))</f>
        <v>0</v>
      </c>
      <c r="AO623" s="1128">
        <f>IF(ISERROR(VLOOKUP(VLOOKUP($A623, 'E4 TB Allocation Details'!$A$18:$L$214, MATCH("Customer ID", 'E4 TB Allocation Details'!$A$18:$L$18, 0),FALSE), 'E2 Allocators'!$B$15:$W$358, MATCH(AO$17, 'E2 Allocators'!$B$15:$W$15, 0),FALSE)), 0, VLOOKUP(VLOOKUP($A623, 'E4 TB Allocation Details'!$A$18:$L$214, MATCH("Customer ID", 'E4 TB Allocation Details'!$A$18:$L$18, 0),FALSE), 'E2 Allocators'!$B$15:$W$358, MATCH(AO$17, 'E2 Allocators'!$B$15:$W$15, 0),FALSE))</f>
        <v>0</v>
      </c>
      <c r="AP623" s="1128">
        <f>IF(ISERROR(VLOOKUP(VLOOKUP($A623, 'E4 TB Allocation Details'!$A$18:$L$214, MATCH("Customer ID", 'E4 TB Allocation Details'!$A$18:$L$18, 0),FALSE), 'E2 Allocators'!$B$15:$W$358, MATCH(AP$17, 'E2 Allocators'!$B$15:$W$15, 0),FALSE)), 0, VLOOKUP(VLOOKUP($A623, 'E4 TB Allocation Details'!$A$18:$L$214, MATCH("Customer ID", 'E4 TB Allocation Details'!$A$18:$L$18, 0),FALSE), 'E2 Allocators'!$B$15:$W$358, MATCH(AP$17, 'E2 Allocators'!$B$15:$W$15, 0),FALSE))</f>
        <v>0</v>
      </c>
      <c r="AQ623" s="1128">
        <f>IF(ISERROR(VLOOKUP(VLOOKUP($A623, 'E4 TB Allocation Details'!$A$18:$L$214, MATCH("Customer ID", 'E4 TB Allocation Details'!$A$18:$L$18, 0),FALSE), 'E2 Allocators'!$B$15:$W$358, MATCH(AQ$17, 'E2 Allocators'!$B$15:$W$15, 0),FALSE)), 0, VLOOKUP(VLOOKUP($A623, 'E4 TB Allocation Details'!$A$18:$L$214, MATCH("Customer ID", 'E4 TB Allocation Details'!$A$18:$L$18, 0),FALSE), 'E2 Allocators'!$B$15:$W$358, MATCH(AQ$17, 'E2 Allocators'!$B$15:$W$15, 0),FALSE))</f>
        <v>0</v>
      </c>
      <c r="AR623" s="1128">
        <f>IF(ISERROR(VLOOKUP(VLOOKUP($A623, 'E4 TB Allocation Details'!$A$18:$L$214, MATCH("Customer ID", 'E4 TB Allocation Details'!$A$18:$L$18, 0),FALSE), 'E2 Allocators'!$B$15:$W$358, MATCH(AR$17, 'E2 Allocators'!$B$15:$W$15, 0),FALSE)), 0, VLOOKUP(VLOOKUP($A623, 'E4 TB Allocation Details'!$A$18:$L$214, MATCH("Customer ID", 'E4 TB Allocation Details'!$A$18:$L$18, 0),FALSE), 'E2 Allocators'!$B$15:$W$358, MATCH(AR$17, 'E2 Allocators'!$B$15:$W$15, 0),FALSE))</f>
        <v>0</v>
      </c>
      <c r="AS623" s="1128">
        <f>IF(ISERROR(VLOOKUP(VLOOKUP($A623, 'E4 TB Allocation Details'!$A$18:$L$214, MATCH("Customer ID", 'E4 TB Allocation Details'!$A$18:$L$18, 0),FALSE), 'E2 Allocators'!$B$15:$W$358, MATCH(AS$17, 'E2 Allocators'!$B$15:$W$15, 0),FALSE)), 0, VLOOKUP(VLOOKUP($A623, 'E4 TB Allocation Details'!$A$18:$L$214, MATCH("Customer ID", 'E4 TB Allocation Details'!$A$18:$L$18, 0),FALSE), 'E2 Allocators'!$B$15:$W$358, MATCH(AS$17, 'E2 Allocators'!$B$15:$W$15, 0),FALSE))</f>
        <v>0</v>
      </c>
      <c r="AT623" s="1128">
        <f>IF(ISERROR(VLOOKUP(VLOOKUP($A623, 'E4 TB Allocation Details'!$A$18:$L$214, MATCH("Customer ID", 'E4 TB Allocation Details'!$A$18:$L$18, 0),FALSE), 'E2 Allocators'!$B$15:$W$358, MATCH(AT$17, 'E2 Allocators'!$B$15:$W$15, 0),FALSE)), 0, VLOOKUP(VLOOKUP($A623, 'E4 TB Allocation Details'!$A$18:$L$214, MATCH("Customer ID", 'E4 TB Allocation Details'!$A$18:$L$18, 0),FALSE), 'E2 Allocators'!$B$15:$W$358, MATCH(AT$17, 'E2 Allocators'!$B$15:$W$15, 0),FALSE))</f>
        <v>0</v>
      </c>
      <c r="AU623" s="1128">
        <f>IF(ISERROR(VLOOKUP(VLOOKUP($A623, 'E4 TB Allocation Details'!$A$18:$L$214, MATCH("Customer ID", 'E4 TB Allocation Details'!$A$18:$L$18, 0),FALSE), 'E2 Allocators'!$B$15:$W$358, MATCH(AU$17, 'E2 Allocators'!$B$15:$W$15, 0),FALSE)), 0, VLOOKUP(VLOOKUP($A623, 'E4 TB Allocation Details'!$A$18:$L$214, MATCH("Customer ID", 'E4 TB Allocation Details'!$A$18:$L$18, 0),FALSE), 'E2 Allocators'!$B$15:$W$358, MATCH(AU$17, 'E2 Allocators'!$B$15:$W$15, 0),FALSE))</f>
        <v>0</v>
      </c>
      <c r="AV623" s="1133">
        <f t="shared" si="902"/>
        <v>1</v>
      </c>
      <c r="AW623" s="1130"/>
      <c r="AX623" s="1130"/>
      <c r="AY623" s="1130"/>
      <c r="AZ623" s="1130"/>
      <c r="BA623" s="1130"/>
      <c r="BB623" s="1130"/>
      <c r="BC623" s="1130"/>
      <c r="BD623" s="1130"/>
      <c r="BE623" s="1130"/>
      <c r="BF623" s="1130"/>
      <c r="BG623" s="1130"/>
      <c r="BH623" s="1130"/>
      <c r="BI623" s="1130"/>
      <c r="BJ623" s="1130"/>
      <c r="BK623" s="1130"/>
      <c r="BL623" s="1130"/>
      <c r="BM623" s="1130"/>
      <c r="BN623" s="1130"/>
      <c r="BO623" s="1130"/>
      <c r="BP623" s="1130"/>
      <c r="BQ623" s="1131"/>
    </row>
    <row r="624" spans="1:69" s="208" customFormat="1" ht="12.75" x14ac:dyDescent="0.2">
      <c r="A624" s="1132" t="s">
        <v>833</v>
      </c>
      <c r="B624" s="1125" t="s">
        <v>397</v>
      </c>
      <c r="C624" s="1126">
        <v>1</v>
      </c>
      <c r="D624" s="1127">
        <f t="shared" si="899"/>
        <v>0.65</v>
      </c>
      <c r="E624" s="1127">
        <f>VLOOKUP($A624,'E1 Categorization'!$A$35:$E$116,5,FALSE)</f>
        <v>0.35</v>
      </c>
      <c r="F624" s="1127">
        <f t="shared" si="900"/>
        <v>1</v>
      </c>
      <c r="G624" s="1128">
        <f>IF(ISERROR(VLOOKUP(VLOOKUP($A624, 'E4 TB Allocation Details'!$A$18:$L$214, MATCH("Demand ID", 'E4 TB Allocation Details'!$A$18:$L$18, 0),FALSE), 'E2 Allocators'!$B$15:$W$358, MATCH(G$17, 'E2 Allocators'!$B$15:$W$15, 0),FALSE)), 0, VLOOKUP(VLOOKUP($A624, 'E4 TB Allocation Details'!$A$18:$L$214, MATCH("Demand ID", 'E4 TB Allocation Details'!$A$18:$L$18, 0),FALSE), 'E2 Allocators'!$B$15:$W$358, MATCH(G$17, 'E2 Allocators'!$B$15:$W$15, 0),FALSE))</f>
        <v>0.48699884557737394</v>
      </c>
      <c r="H624" s="1128">
        <f>IF(ISERROR(VLOOKUP(VLOOKUP($A624, 'E4 TB Allocation Details'!$A$18:$L$214, MATCH("Demand ID", 'E4 TB Allocation Details'!$A$18:$L$18, 0),FALSE), 'E2 Allocators'!$B$15:$W$358, MATCH(H$17, 'E2 Allocators'!$B$15:$W$15, 0),FALSE)), 0, VLOOKUP(VLOOKUP($A624, 'E4 TB Allocation Details'!$A$18:$L$214, MATCH("Demand ID", 'E4 TB Allocation Details'!$A$18:$L$18, 0),FALSE), 'E2 Allocators'!$B$15:$W$358, MATCH(H$17, 'E2 Allocators'!$B$15:$W$15, 0),FALSE))</f>
        <v>0.19985156234048407</v>
      </c>
      <c r="I624" s="1128">
        <f>IF(ISERROR(VLOOKUP(VLOOKUP($A624, 'E4 TB Allocation Details'!$A$18:$L$214, MATCH("Demand ID", 'E4 TB Allocation Details'!$A$18:$L$18, 0),FALSE), 'E2 Allocators'!$B$15:$W$358, MATCH(I$17, 'E2 Allocators'!$B$15:$W$15, 0),FALSE)), 0, VLOOKUP(VLOOKUP($A624, 'E4 TB Allocation Details'!$A$18:$L$214, MATCH("Demand ID", 'E4 TB Allocation Details'!$A$18:$L$18, 0),FALSE), 'E2 Allocators'!$B$15:$W$358, MATCH(I$17, 'E2 Allocators'!$B$15:$W$15, 0),FALSE))</f>
        <v>0.3130487086153283</v>
      </c>
      <c r="J624" s="1128">
        <f>IF(ISERROR(VLOOKUP(VLOOKUP($A624, 'E4 TB Allocation Details'!$A$18:$L$214, MATCH("Demand ID", 'E4 TB Allocation Details'!$A$18:$L$18, 0),FALSE), 'E2 Allocators'!$B$15:$W$358, MATCH(J$17, 'E2 Allocators'!$B$15:$W$15, 0),FALSE)), 0, VLOOKUP(VLOOKUP($A624, 'E4 TB Allocation Details'!$A$18:$L$214, MATCH("Demand ID", 'E4 TB Allocation Details'!$A$18:$L$18, 0),FALSE), 'E2 Allocators'!$B$15:$W$358, MATCH(J$17, 'E2 Allocators'!$B$15:$W$15, 0),FALSE))</f>
        <v>0</v>
      </c>
      <c r="K624" s="1128">
        <f>IF(ISERROR(VLOOKUP(VLOOKUP($A624, 'E4 TB Allocation Details'!$A$18:$L$214, MATCH("Demand ID", 'E4 TB Allocation Details'!$A$18:$L$18, 0),FALSE), 'E2 Allocators'!$B$15:$W$358, MATCH(K$17, 'E2 Allocators'!$B$15:$W$15, 0),FALSE)), 0, VLOOKUP(VLOOKUP($A624, 'E4 TB Allocation Details'!$A$18:$L$214, MATCH("Demand ID", 'E4 TB Allocation Details'!$A$18:$L$18, 0),FALSE), 'E2 Allocators'!$B$15:$W$358, MATCH(K$17, 'E2 Allocators'!$B$15:$W$15, 0),FALSE))</f>
        <v>0</v>
      </c>
      <c r="L624" s="1128">
        <f>IF(ISERROR(VLOOKUP(VLOOKUP($A624, 'E4 TB Allocation Details'!$A$18:$L$214, MATCH("Demand ID", 'E4 TB Allocation Details'!$A$18:$L$18, 0),FALSE), 'E2 Allocators'!$B$15:$W$358, MATCH(L$17, 'E2 Allocators'!$B$15:$W$15, 0),FALSE)), 0, VLOOKUP(VLOOKUP($A624, 'E4 TB Allocation Details'!$A$18:$L$214, MATCH("Demand ID", 'E4 TB Allocation Details'!$A$18:$L$18, 0),FALSE), 'E2 Allocators'!$B$15:$W$358, MATCH(L$17, 'E2 Allocators'!$B$15:$W$15, 0),FALSE))</f>
        <v>0</v>
      </c>
      <c r="M624" s="1128">
        <f>IF(ISERROR(VLOOKUP(VLOOKUP($A624, 'E4 TB Allocation Details'!$A$18:$L$214, MATCH("Demand ID", 'E4 TB Allocation Details'!$A$18:$L$18, 0),FALSE), 'E2 Allocators'!$B$15:$W$358, MATCH(M$17, 'E2 Allocators'!$B$15:$W$15, 0),FALSE)), 0, VLOOKUP(VLOOKUP($A624, 'E4 TB Allocation Details'!$A$18:$L$214, MATCH("Demand ID", 'E4 TB Allocation Details'!$A$18:$L$18, 0),FALSE), 'E2 Allocators'!$B$15:$W$358, MATCH(M$17, 'E2 Allocators'!$B$15:$W$15, 0),FALSE))</f>
        <v>0</v>
      </c>
      <c r="N624" s="1128">
        <f>IF(ISERROR(VLOOKUP(VLOOKUP($A624, 'E4 TB Allocation Details'!$A$18:$L$214, MATCH("Demand ID", 'E4 TB Allocation Details'!$A$18:$L$18, 0),FALSE), 'E2 Allocators'!$B$15:$W$358, MATCH(N$17, 'E2 Allocators'!$B$15:$W$15, 0),FALSE)), 0, VLOOKUP(VLOOKUP($A624, 'E4 TB Allocation Details'!$A$18:$L$214, MATCH("Demand ID", 'E4 TB Allocation Details'!$A$18:$L$18, 0),FALSE), 'E2 Allocators'!$B$15:$W$358, MATCH(N$17, 'E2 Allocators'!$B$15:$W$15, 0),FALSE))</f>
        <v>0</v>
      </c>
      <c r="O624" s="1128">
        <f>IF(ISERROR(VLOOKUP(VLOOKUP($A624, 'E4 TB Allocation Details'!$A$18:$L$214, MATCH("Demand ID", 'E4 TB Allocation Details'!$A$18:$L$18, 0),FALSE), 'E2 Allocators'!$B$15:$W$358, MATCH(O$17, 'E2 Allocators'!$B$15:$W$15, 0),FALSE)), 0, VLOOKUP(VLOOKUP($A624, 'E4 TB Allocation Details'!$A$18:$L$214, MATCH("Demand ID", 'E4 TB Allocation Details'!$A$18:$L$18, 0),FALSE), 'E2 Allocators'!$B$15:$W$358, MATCH(O$17, 'E2 Allocators'!$B$15:$W$15, 0),FALSE))</f>
        <v>1.0088346681362758E-4</v>
      </c>
      <c r="P624" s="1128">
        <f>IF(ISERROR(VLOOKUP(VLOOKUP($A624, 'E4 TB Allocation Details'!$A$18:$L$214, MATCH("Demand ID", 'E4 TB Allocation Details'!$A$18:$L$18, 0),FALSE), 'E2 Allocators'!$B$15:$W$358, MATCH(P$17, 'E2 Allocators'!$B$15:$W$15, 0),FALSE)), 0, VLOOKUP(VLOOKUP($A624, 'E4 TB Allocation Details'!$A$18:$L$214, MATCH("Demand ID", 'E4 TB Allocation Details'!$A$18:$L$18, 0),FALSE), 'E2 Allocators'!$B$15:$W$358, MATCH(P$17, 'E2 Allocators'!$B$15:$W$15, 0),FALSE))</f>
        <v>0</v>
      </c>
      <c r="Q624" s="1128">
        <f>IF(ISERROR(VLOOKUP(VLOOKUP($A624, 'E4 TB Allocation Details'!$A$18:$L$214, MATCH("Demand ID", 'E4 TB Allocation Details'!$A$18:$L$18, 0),FALSE), 'E2 Allocators'!$B$15:$W$358, MATCH(Q$17, 'E2 Allocators'!$B$15:$W$15, 0),FALSE)), 0, VLOOKUP(VLOOKUP($A624, 'E4 TB Allocation Details'!$A$18:$L$214, MATCH("Demand ID", 'E4 TB Allocation Details'!$A$18:$L$18, 0),FALSE), 'E2 Allocators'!$B$15:$W$358, MATCH(Q$17, 'E2 Allocators'!$B$15:$W$15, 0),FALSE))</f>
        <v>0</v>
      </c>
      <c r="R624" s="1128">
        <f>IF(ISERROR(VLOOKUP(VLOOKUP($A624, 'E4 TB Allocation Details'!$A$18:$L$214, MATCH("Demand ID", 'E4 TB Allocation Details'!$A$18:$L$18, 0),FALSE), 'E2 Allocators'!$B$15:$W$358, MATCH(R$17, 'E2 Allocators'!$B$15:$W$15, 0),FALSE)), 0, VLOOKUP(VLOOKUP($A624, 'E4 TB Allocation Details'!$A$18:$L$214, MATCH("Demand ID", 'E4 TB Allocation Details'!$A$18:$L$18, 0),FALSE), 'E2 Allocators'!$B$15:$W$358, MATCH(R$17, 'E2 Allocators'!$B$15:$W$15, 0),FALSE))</f>
        <v>0</v>
      </c>
      <c r="S624" s="1128">
        <f>IF(ISERROR(VLOOKUP(VLOOKUP($A624, 'E4 TB Allocation Details'!$A$18:$L$214, MATCH("Demand ID", 'E4 TB Allocation Details'!$A$18:$L$18, 0),FALSE), 'E2 Allocators'!$B$15:$W$358, MATCH(S$17, 'E2 Allocators'!$B$15:$W$15, 0),FALSE)), 0, VLOOKUP(VLOOKUP($A624, 'E4 TB Allocation Details'!$A$18:$L$214, MATCH("Demand ID", 'E4 TB Allocation Details'!$A$18:$L$18, 0),FALSE), 'E2 Allocators'!$B$15:$W$358, MATCH(S$17, 'E2 Allocators'!$B$15:$W$15, 0),FALSE))</f>
        <v>0</v>
      </c>
      <c r="T624" s="1128">
        <f>IF(ISERROR(VLOOKUP(VLOOKUP($A624, 'E4 TB Allocation Details'!$A$18:$L$214, MATCH("Demand ID", 'E4 TB Allocation Details'!$A$18:$L$18, 0),FALSE), 'E2 Allocators'!$B$15:$W$358, MATCH(T$17, 'E2 Allocators'!$B$15:$W$15, 0),FALSE)), 0, VLOOKUP(VLOOKUP($A624, 'E4 TB Allocation Details'!$A$18:$L$214, MATCH("Demand ID", 'E4 TB Allocation Details'!$A$18:$L$18, 0),FALSE), 'E2 Allocators'!$B$15:$W$358, MATCH(T$17, 'E2 Allocators'!$B$15:$W$15, 0),FALSE))</f>
        <v>0</v>
      </c>
      <c r="U624" s="1128">
        <f>IF(ISERROR(VLOOKUP(VLOOKUP($A624, 'E4 TB Allocation Details'!$A$18:$L$214, MATCH("Demand ID", 'E4 TB Allocation Details'!$A$18:$L$18, 0),FALSE), 'E2 Allocators'!$B$15:$W$358, MATCH(U$17, 'E2 Allocators'!$B$15:$W$15, 0),FALSE)), 0, VLOOKUP(VLOOKUP($A624, 'E4 TB Allocation Details'!$A$18:$L$214, MATCH("Demand ID", 'E4 TB Allocation Details'!$A$18:$L$18, 0),FALSE), 'E2 Allocators'!$B$15:$W$358, MATCH(U$17, 'E2 Allocators'!$B$15:$W$15, 0),FALSE))</f>
        <v>0</v>
      </c>
      <c r="V624" s="1128">
        <f>IF(ISERROR(VLOOKUP(VLOOKUP($A624, 'E4 TB Allocation Details'!$A$18:$L$214, MATCH("Demand ID", 'E4 TB Allocation Details'!$A$18:$L$18, 0),FALSE), 'E2 Allocators'!$B$15:$W$358, MATCH(V$17, 'E2 Allocators'!$B$15:$W$15, 0),FALSE)), 0, VLOOKUP(VLOOKUP($A624, 'E4 TB Allocation Details'!$A$18:$L$214, MATCH("Demand ID", 'E4 TB Allocation Details'!$A$18:$L$18, 0),FALSE), 'E2 Allocators'!$B$15:$W$358, MATCH(V$17, 'E2 Allocators'!$B$15:$W$15, 0),FALSE))</f>
        <v>0</v>
      </c>
      <c r="W624" s="1128">
        <f>IF(ISERROR(VLOOKUP(VLOOKUP($A624, 'E4 TB Allocation Details'!$A$18:$L$214, MATCH("Demand ID", 'E4 TB Allocation Details'!$A$18:$L$18, 0),FALSE), 'E2 Allocators'!$B$15:$W$358, MATCH(W$17, 'E2 Allocators'!$B$15:$W$15, 0),FALSE)), 0, VLOOKUP(VLOOKUP($A624, 'E4 TB Allocation Details'!$A$18:$L$214, MATCH("Demand ID", 'E4 TB Allocation Details'!$A$18:$L$18, 0),FALSE), 'E2 Allocators'!$B$15:$W$358, MATCH(W$17, 'E2 Allocators'!$B$15:$W$15, 0),FALSE))</f>
        <v>0</v>
      </c>
      <c r="X624" s="1128">
        <f>IF(ISERROR(VLOOKUP(VLOOKUP($A624, 'E4 TB Allocation Details'!$A$18:$L$214, MATCH("Demand ID", 'E4 TB Allocation Details'!$A$18:$L$18, 0),FALSE), 'E2 Allocators'!$B$15:$W$358, MATCH(X$17, 'E2 Allocators'!$B$15:$W$15, 0),FALSE)), 0, VLOOKUP(VLOOKUP($A624, 'E4 TB Allocation Details'!$A$18:$L$214, MATCH("Demand ID", 'E4 TB Allocation Details'!$A$18:$L$18, 0),FALSE), 'E2 Allocators'!$B$15:$W$358, MATCH(X$17, 'E2 Allocators'!$B$15:$W$15, 0),FALSE))</f>
        <v>0</v>
      </c>
      <c r="Y624" s="1128">
        <f>IF(ISERROR(VLOOKUP(VLOOKUP($A624, 'E4 TB Allocation Details'!$A$18:$L$214, MATCH("Demand ID", 'E4 TB Allocation Details'!$A$18:$L$18, 0),FALSE), 'E2 Allocators'!$B$15:$W$358, MATCH(Y$17, 'E2 Allocators'!$B$15:$W$15, 0),FALSE)), 0, VLOOKUP(VLOOKUP($A624, 'E4 TB Allocation Details'!$A$18:$L$214, MATCH("Demand ID", 'E4 TB Allocation Details'!$A$18:$L$18, 0),FALSE), 'E2 Allocators'!$B$15:$W$358, MATCH(Y$17, 'E2 Allocators'!$B$15:$W$15, 0),FALSE))</f>
        <v>0</v>
      </c>
      <c r="Z624" s="1128">
        <f>IF(ISERROR(VLOOKUP(VLOOKUP($A624, 'E4 TB Allocation Details'!$A$18:$L$214, MATCH("Demand ID", 'E4 TB Allocation Details'!$A$18:$L$18, 0),FALSE), 'E2 Allocators'!$B$15:$W$358, MATCH(Z$17, 'E2 Allocators'!$B$15:$W$15, 0),FALSE)), 0, VLOOKUP(VLOOKUP($A624, 'E4 TB Allocation Details'!$A$18:$L$214, MATCH("Demand ID", 'E4 TB Allocation Details'!$A$18:$L$18, 0),FALSE), 'E2 Allocators'!$B$15:$W$358, MATCH(Z$17, 'E2 Allocators'!$B$15:$W$15, 0),FALSE))</f>
        <v>0</v>
      </c>
      <c r="AA624" s="1133">
        <f t="shared" si="901"/>
        <v>0.99999999999999989</v>
      </c>
      <c r="AB624" s="1128">
        <f>IF(ISERROR(VLOOKUP(VLOOKUP($A624, 'E4 TB Allocation Details'!$A$18:$L$214, MATCH("Customer ID", 'E4 TB Allocation Details'!$A$18:$L$18, 0),FALSE), 'E2 Allocators'!$B$15:$W$358, MATCH(AB$17, 'E2 Allocators'!$B$15:$W$15, 0),FALSE)), 0, VLOOKUP(VLOOKUP($A624, 'E4 TB Allocation Details'!$A$18:$L$214, MATCH("Customer ID", 'E4 TB Allocation Details'!$A$18:$L$18, 0),FALSE), 'E2 Allocators'!$B$15:$W$358, MATCH(AB$17, 'E2 Allocators'!$B$15:$W$15, 0),FALSE))</f>
        <v>0.73861359003785476</v>
      </c>
      <c r="AC624" s="1128">
        <f>IF(ISERROR(VLOOKUP(VLOOKUP($A624, 'E4 TB Allocation Details'!$A$18:$L$214, MATCH("Customer ID", 'E4 TB Allocation Details'!$A$18:$L$18, 0),FALSE), 'E2 Allocators'!$B$15:$W$358, MATCH(AC$17, 'E2 Allocators'!$B$15:$W$15, 0),FALSE)), 0, VLOOKUP(VLOOKUP($A624, 'E4 TB Allocation Details'!$A$18:$L$214, MATCH("Customer ID", 'E4 TB Allocation Details'!$A$18:$L$18, 0),FALSE), 'E2 Allocators'!$B$15:$W$358, MATCH(AC$17, 'E2 Allocators'!$B$15:$W$15, 0),FALSE))</f>
        <v>7.1838440588547645E-2</v>
      </c>
      <c r="AD624" s="1128">
        <f>IF(ISERROR(VLOOKUP(VLOOKUP($A624, 'E4 TB Allocation Details'!$A$18:$L$214, MATCH("Customer ID", 'E4 TB Allocation Details'!$A$18:$L$18, 0),FALSE), 'E2 Allocators'!$B$15:$W$358, MATCH(AD$17, 'E2 Allocators'!$B$15:$W$15, 0),FALSE)), 0, VLOOKUP(VLOOKUP($A624, 'E4 TB Allocation Details'!$A$18:$L$214, MATCH("Customer ID", 'E4 TB Allocation Details'!$A$18:$L$18, 0),FALSE), 'E2 Allocators'!$B$15:$W$358, MATCH(AD$17, 'E2 Allocators'!$B$15:$W$15, 0),FALSE))</f>
        <v>7.8621469313646559E-3</v>
      </c>
      <c r="AE624" s="1128">
        <f>IF(ISERROR(VLOOKUP(VLOOKUP($A624, 'E4 TB Allocation Details'!$A$18:$L$214, MATCH("Customer ID", 'E4 TB Allocation Details'!$A$18:$L$18, 0),FALSE), 'E2 Allocators'!$B$15:$W$358, MATCH(AE$17, 'E2 Allocators'!$B$15:$W$15, 0),FALSE)), 0, VLOOKUP(VLOOKUP($A624, 'E4 TB Allocation Details'!$A$18:$L$214, MATCH("Customer ID", 'E4 TB Allocation Details'!$A$18:$L$18, 0),FALSE), 'E2 Allocators'!$B$15:$W$358, MATCH(AE$17, 'E2 Allocators'!$B$15:$W$15, 0),FALSE))</f>
        <v>0</v>
      </c>
      <c r="AF624" s="1128">
        <f>IF(ISERROR(VLOOKUP(VLOOKUP($A624, 'E4 TB Allocation Details'!$A$18:$L$214, MATCH("Customer ID", 'E4 TB Allocation Details'!$A$18:$L$18, 0),FALSE), 'E2 Allocators'!$B$15:$W$358, MATCH(AF$17, 'E2 Allocators'!$B$15:$W$15, 0),FALSE)), 0, VLOOKUP(VLOOKUP($A624, 'E4 TB Allocation Details'!$A$18:$L$214, MATCH("Customer ID", 'E4 TB Allocation Details'!$A$18:$L$18, 0),FALSE), 'E2 Allocators'!$B$15:$W$358, MATCH(AF$17, 'E2 Allocators'!$B$15:$W$15, 0),FALSE))</f>
        <v>0</v>
      </c>
      <c r="AG624" s="1128">
        <f>IF(ISERROR(VLOOKUP(VLOOKUP($A624, 'E4 TB Allocation Details'!$A$18:$L$214, MATCH("Customer ID", 'E4 TB Allocation Details'!$A$18:$L$18, 0),FALSE), 'E2 Allocators'!$B$15:$W$358, MATCH(AG$17, 'E2 Allocators'!$B$15:$W$15, 0),FALSE)), 0, VLOOKUP(VLOOKUP($A624, 'E4 TB Allocation Details'!$A$18:$L$214, MATCH("Customer ID", 'E4 TB Allocation Details'!$A$18:$L$18, 0),FALSE), 'E2 Allocators'!$B$15:$W$358, MATCH(AG$17, 'E2 Allocators'!$B$15:$W$15, 0),FALSE))</f>
        <v>0</v>
      </c>
      <c r="AH624" s="1128">
        <f>IF(ISERROR(VLOOKUP(VLOOKUP($A624, 'E4 TB Allocation Details'!$A$18:$L$214, MATCH("Customer ID", 'E4 TB Allocation Details'!$A$18:$L$18, 0),FALSE), 'E2 Allocators'!$B$15:$W$358, MATCH(AH$17, 'E2 Allocators'!$B$15:$W$15, 0),FALSE)), 0, VLOOKUP(VLOOKUP($A624, 'E4 TB Allocation Details'!$A$18:$L$214, MATCH("Customer ID", 'E4 TB Allocation Details'!$A$18:$L$18, 0),FALSE), 'E2 Allocators'!$B$15:$W$358, MATCH(AH$17, 'E2 Allocators'!$B$15:$W$15, 0),FALSE))</f>
        <v>0.17056919203165413</v>
      </c>
      <c r="AI624" s="1128">
        <f>IF(ISERROR(VLOOKUP(VLOOKUP($A624, 'E4 TB Allocation Details'!$A$18:$L$214, MATCH("Customer ID", 'E4 TB Allocation Details'!$A$18:$L$18, 0),FALSE), 'E2 Allocators'!$B$15:$W$358, MATCH(AI$17, 'E2 Allocators'!$B$15:$W$15, 0),FALSE)), 0, VLOOKUP(VLOOKUP($A624, 'E4 TB Allocation Details'!$A$18:$L$214, MATCH("Customer ID", 'E4 TB Allocation Details'!$A$18:$L$18, 0),FALSE), 'E2 Allocators'!$B$15:$W$358, MATCH(AI$17, 'E2 Allocators'!$B$15:$W$15, 0),FALSE))</f>
        <v>6.1663897500899264E-3</v>
      </c>
      <c r="AJ624" s="1128">
        <f>IF(ISERROR(VLOOKUP(VLOOKUP($A624, 'E4 TB Allocation Details'!$A$18:$L$214, MATCH("Customer ID", 'E4 TB Allocation Details'!$A$18:$L$18, 0),FALSE), 'E2 Allocators'!$B$15:$W$358, MATCH(AJ$17, 'E2 Allocators'!$B$15:$W$15, 0),FALSE)), 0, VLOOKUP(VLOOKUP($A624, 'E4 TB Allocation Details'!$A$18:$L$214, MATCH("Customer ID", 'E4 TB Allocation Details'!$A$18:$L$18, 0),FALSE), 'E2 Allocators'!$B$15:$W$358, MATCH(AJ$17, 'E2 Allocators'!$B$15:$W$15, 0),FALSE))</f>
        <v>4.9502406604888579E-3</v>
      </c>
      <c r="AK624" s="1128">
        <f>IF(ISERROR(VLOOKUP(VLOOKUP($A624, 'E4 TB Allocation Details'!$A$18:$L$214, MATCH("Customer ID", 'E4 TB Allocation Details'!$A$18:$L$18, 0),FALSE), 'E2 Allocators'!$B$15:$W$358, MATCH(AK$17, 'E2 Allocators'!$B$15:$W$15, 0),FALSE)), 0, VLOOKUP(VLOOKUP($A624, 'E4 TB Allocation Details'!$A$18:$L$214, MATCH("Customer ID", 'E4 TB Allocation Details'!$A$18:$L$18, 0),FALSE), 'E2 Allocators'!$B$15:$W$358, MATCH(AK$17, 'E2 Allocators'!$B$15:$W$15, 0),FALSE))</f>
        <v>0</v>
      </c>
      <c r="AL624" s="1128">
        <f>IF(ISERROR(VLOOKUP(VLOOKUP($A624, 'E4 TB Allocation Details'!$A$18:$L$214, MATCH("Customer ID", 'E4 TB Allocation Details'!$A$18:$L$18, 0),FALSE), 'E2 Allocators'!$B$15:$W$358, MATCH(AL$17, 'E2 Allocators'!$B$15:$W$15, 0),FALSE)), 0, VLOOKUP(VLOOKUP($A624, 'E4 TB Allocation Details'!$A$18:$L$214, MATCH("Customer ID", 'E4 TB Allocation Details'!$A$18:$L$18, 0),FALSE), 'E2 Allocators'!$B$15:$W$358, MATCH(AL$17, 'E2 Allocators'!$B$15:$W$15, 0),FALSE))</f>
        <v>0</v>
      </c>
      <c r="AM624" s="1128">
        <f>IF(ISERROR(VLOOKUP(VLOOKUP($A624, 'E4 TB Allocation Details'!$A$18:$L$214, MATCH("Customer ID", 'E4 TB Allocation Details'!$A$18:$L$18, 0),FALSE), 'E2 Allocators'!$B$15:$W$358, MATCH(AM$17, 'E2 Allocators'!$B$15:$W$15, 0),FALSE)), 0, VLOOKUP(VLOOKUP($A624, 'E4 TB Allocation Details'!$A$18:$L$214, MATCH("Customer ID", 'E4 TB Allocation Details'!$A$18:$L$18, 0),FALSE), 'E2 Allocators'!$B$15:$W$358, MATCH(AM$17, 'E2 Allocators'!$B$15:$W$15, 0),FALSE))</f>
        <v>0</v>
      </c>
      <c r="AN624" s="1128">
        <f>IF(ISERROR(VLOOKUP(VLOOKUP($A624, 'E4 TB Allocation Details'!$A$18:$L$214, MATCH("Customer ID", 'E4 TB Allocation Details'!$A$18:$L$18, 0),FALSE), 'E2 Allocators'!$B$15:$W$358, MATCH(AN$17, 'E2 Allocators'!$B$15:$W$15, 0),FALSE)), 0, VLOOKUP(VLOOKUP($A624, 'E4 TB Allocation Details'!$A$18:$L$214, MATCH("Customer ID", 'E4 TB Allocation Details'!$A$18:$L$18, 0),FALSE), 'E2 Allocators'!$B$15:$W$358, MATCH(AN$17, 'E2 Allocators'!$B$15:$W$15, 0),FALSE))</f>
        <v>0</v>
      </c>
      <c r="AO624" s="1128">
        <f>IF(ISERROR(VLOOKUP(VLOOKUP($A624, 'E4 TB Allocation Details'!$A$18:$L$214, MATCH("Customer ID", 'E4 TB Allocation Details'!$A$18:$L$18, 0),FALSE), 'E2 Allocators'!$B$15:$W$358, MATCH(AO$17, 'E2 Allocators'!$B$15:$W$15, 0),FALSE)), 0, VLOOKUP(VLOOKUP($A624, 'E4 TB Allocation Details'!$A$18:$L$214, MATCH("Customer ID", 'E4 TB Allocation Details'!$A$18:$L$18, 0),FALSE), 'E2 Allocators'!$B$15:$W$358, MATCH(AO$17, 'E2 Allocators'!$B$15:$W$15, 0),FALSE))</f>
        <v>0</v>
      </c>
      <c r="AP624" s="1128">
        <f>IF(ISERROR(VLOOKUP(VLOOKUP($A624, 'E4 TB Allocation Details'!$A$18:$L$214, MATCH("Customer ID", 'E4 TB Allocation Details'!$A$18:$L$18, 0),FALSE), 'E2 Allocators'!$B$15:$W$358, MATCH(AP$17, 'E2 Allocators'!$B$15:$W$15, 0),FALSE)), 0, VLOOKUP(VLOOKUP($A624, 'E4 TB Allocation Details'!$A$18:$L$214, MATCH("Customer ID", 'E4 TB Allocation Details'!$A$18:$L$18, 0),FALSE), 'E2 Allocators'!$B$15:$W$358, MATCH(AP$17, 'E2 Allocators'!$B$15:$W$15, 0),FALSE))</f>
        <v>0</v>
      </c>
      <c r="AQ624" s="1128">
        <f>IF(ISERROR(VLOOKUP(VLOOKUP($A624, 'E4 TB Allocation Details'!$A$18:$L$214, MATCH("Customer ID", 'E4 TB Allocation Details'!$A$18:$L$18, 0),FALSE), 'E2 Allocators'!$B$15:$W$358, MATCH(AQ$17, 'E2 Allocators'!$B$15:$W$15, 0),FALSE)), 0, VLOOKUP(VLOOKUP($A624, 'E4 TB Allocation Details'!$A$18:$L$214, MATCH("Customer ID", 'E4 TB Allocation Details'!$A$18:$L$18, 0),FALSE), 'E2 Allocators'!$B$15:$W$358, MATCH(AQ$17, 'E2 Allocators'!$B$15:$W$15, 0),FALSE))</f>
        <v>0</v>
      </c>
      <c r="AR624" s="1128">
        <f>IF(ISERROR(VLOOKUP(VLOOKUP($A624, 'E4 TB Allocation Details'!$A$18:$L$214, MATCH("Customer ID", 'E4 TB Allocation Details'!$A$18:$L$18, 0),FALSE), 'E2 Allocators'!$B$15:$W$358, MATCH(AR$17, 'E2 Allocators'!$B$15:$W$15, 0),FALSE)), 0, VLOOKUP(VLOOKUP($A624, 'E4 TB Allocation Details'!$A$18:$L$214, MATCH("Customer ID", 'E4 TB Allocation Details'!$A$18:$L$18, 0),FALSE), 'E2 Allocators'!$B$15:$W$358, MATCH(AR$17, 'E2 Allocators'!$B$15:$W$15, 0),FALSE))</f>
        <v>0</v>
      </c>
      <c r="AS624" s="1128">
        <f>IF(ISERROR(VLOOKUP(VLOOKUP($A624, 'E4 TB Allocation Details'!$A$18:$L$214, MATCH("Customer ID", 'E4 TB Allocation Details'!$A$18:$L$18, 0),FALSE), 'E2 Allocators'!$B$15:$W$358, MATCH(AS$17, 'E2 Allocators'!$B$15:$W$15, 0),FALSE)), 0, VLOOKUP(VLOOKUP($A624, 'E4 TB Allocation Details'!$A$18:$L$214, MATCH("Customer ID", 'E4 TB Allocation Details'!$A$18:$L$18, 0),FALSE), 'E2 Allocators'!$B$15:$W$358, MATCH(AS$17, 'E2 Allocators'!$B$15:$W$15, 0),FALSE))</f>
        <v>0</v>
      </c>
      <c r="AT624" s="1128">
        <f>IF(ISERROR(VLOOKUP(VLOOKUP($A624, 'E4 TB Allocation Details'!$A$18:$L$214, MATCH("Customer ID", 'E4 TB Allocation Details'!$A$18:$L$18, 0),FALSE), 'E2 Allocators'!$B$15:$W$358, MATCH(AT$17, 'E2 Allocators'!$B$15:$W$15, 0),FALSE)), 0, VLOOKUP(VLOOKUP($A624, 'E4 TB Allocation Details'!$A$18:$L$214, MATCH("Customer ID", 'E4 TB Allocation Details'!$A$18:$L$18, 0),FALSE), 'E2 Allocators'!$B$15:$W$358, MATCH(AT$17, 'E2 Allocators'!$B$15:$W$15, 0),FALSE))</f>
        <v>0</v>
      </c>
      <c r="AU624" s="1128">
        <f>IF(ISERROR(VLOOKUP(VLOOKUP($A624, 'E4 TB Allocation Details'!$A$18:$L$214, MATCH("Customer ID", 'E4 TB Allocation Details'!$A$18:$L$18, 0),FALSE), 'E2 Allocators'!$B$15:$W$358, MATCH(AU$17, 'E2 Allocators'!$B$15:$W$15, 0),FALSE)), 0, VLOOKUP(VLOOKUP($A624, 'E4 TB Allocation Details'!$A$18:$L$214, MATCH("Customer ID", 'E4 TB Allocation Details'!$A$18:$L$18, 0),FALSE), 'E2 Allocators'!$B$15:$W$358, MATCH(AU$17, 'E2 Allocators'!$B$15:$W$15, 0),FALSE))</f>
        <v>0</v>
      </c>
      <c r="AV624" s="1133">
        <f t="shared" si="902"/>
        <v>0.99999999999999989</v>
      </c>
      <c r="AW624" s="1130"/>
      <c r="AX624" s="1130"/>
      <c r="AY624" s="1130"/>
      <c r="AZ624" s="1130"/>
      <c r="BA624" s="1130"/>
      <c r="BB624" s="1130"/>
      <c r="BC624" s="1130"/>
      <c r="BD624" s="1130"/>
      <c r="BE624" s="1130"/>
      <c r="BF624" s="1130"/>
      <c r="BG624" s="1130"/>
      <c r="BH624" s="1130"/>
      <c r="BI624" s="1130"/>
      <c r="BJ624" s="1130"/>
      <c r="BK624" s="1130"/>
      <c r="BL624" s="1130"/>
      <c r="BM624" s="1130"/>
      <c r="BN624" s="1130"/>
      <c r="BO624" s="1130"/>
      <c r="BP624" s="1130"/>
      <c r="BQ624" s="1131"/>
    </row>
    <row r="625" spans="1:69" s="208" customFormat="1" ht="12.75" x14ac:dyDescent="0.2">
      <c r="A625" s="1132">
        <v>1845</v>
      </c>
      <c r="B625" s="1125" t="s">
        <v>84</v>
      </c>
      <c r="C625" s="1126"/>
      <c r="D625" s="1127"/>
      <c r="E625" s="1127"/>
      <c r="F625" s="1127"/>
      <c r="G625" s="1128">
        <f>IF(ISERROR(VLOOKUP(VLOOKUP($A625, 'E4 TB Allocation Details'!$A$18:$L$214, MATCH("Demand ID", 'E4 TB Allocation Details'!$A$18:$L$18, 0),FALSE), 'E2 Allocators'!$B$15:$W$358, MATCH(G$17, 'E2 Allocators'!$B$15:$W$15, 0),FALSE)), 0, VLOOKUP(VLOOKUP($A625, 'E4 TB Allocation Details'!$A$18:$L$214, MATCH("Demand ID", 'E4 TB Allocation Details'!$A$18:$L$18, 0),FALSE), 'E2 Allocators'!$B$15:$W$358, MATCH(G$17, 'E2 Allocators'!$B$15:$W$15, 0),FALSE))</f>
        <v>0</v>
      </c>
      <c r="H625" s="1128">
        <f>IF(ISERROR(VLOOKUP(VLOOKUP($A625, 'E4 TB Allocation Details'!$A$18:$L$214, MATCH("Demand ID", 'E4 TB Allocation Details'!$A$18:$L$18, 0),FALSE), 'E2 Allocators'!$B$15:$W$358, MATCH(H$17, 'E2 Allocators'!$B$15:$W$15, 0),FALSE)), 0, VLOOKUP(VLOOKUP($A625, 'E4 TB Allocation Details'!$A$18:$L$214, MATCH("Demand ID", 'E4 TB Allocation Details'!$A$18:$L$18, 0),FALSE), 'E2 Allocators'!$B$15:$W$358, MATCH(H$17, 'E2 Allocators'!$B$15:$W$15, 0),FALSE))</f>
        <v>0</v>
      </c>
      <c r="I625" s="1128">
        <f>IF(ISERROR(VLOOKUP(VLOOKUP($A625, 'E4 TB Allocation Details'!$A$18:$L$214, MATCH("Demand ID", 'E4 TB Allocation Details'!$A$18:$L$18, 0),FALSE), 'E2 Allocators'!$B$15:$W$358, MATCH(I$17, 'E2 Allocators'!$B$15:$W$15, 0),FALSE)), 0, VLOOKUP(VLOOKUP($A625, 'E4 TB Allocation Details'!$A$18:$L$214, MATCH("Demand ID", 'E4 TB Allocation Details'!$A$18:$L$18, 0),FALSE), 'E2 Allocators'!$B$15:$W$358, MATCH(I$17, 'E2 Allocators'!$B$15:$W$15, 0),FALSE))</f>
        <v>0</v>
      </c>
      <c r="J625" s="1128">
        <f>IF(ISERROR(VLOOKUP(VLOOKUP($A625, 'E4 TB Allocation Details'!$A$18:$L$214, MATCH("Demand ID", 'E4 TB Allocation Details'!$A$18:$L$18, 0),FALSE), 'E2 Allocators'!$B$15:$W$358, MATCH(J$17, 'E2 Allocators'!$B$15:$W$15, 0),FALSE)), 0, VLOOKUP(VLOOKUP($A625, 'E4 TB Allocation Details'!$A$18:$L$214, MATCH("Demand ID", 'E4 TB Allocation Details'!$A$18:$L$18, 0),FALSE), 'E2 Allocators'!$B$15:$W$358, MATCH(J$17, 'E2 Allocators'!$B$15:$W$15, 0),FALSE))</f>
        <v>0</v>
      </c>
      <c r="K625" s="1128">
        <f>IF(ISERROR(VLOOKUP(VLOOKUP($A625, 'E4 TB Allocation Details'!$A$18:$L$214, MATCH("Demand ID", 'E4 TB Allocation Details'!$A$18:$L$18, 0),FALSE), 'E2 Allocators'!$B$15:$W$358, MATCH(K$17, 'E2 Allocators'!$B$15:$W$15, 0),FALSE)), 0, VLOOKUP(VLOOKUP($A625, 'E4 TB Allocation Details'!$A$18:$L$214, MATCH("Demand ID", 'E4 TB Allocation Details'!$A$18:$L$18, 0),FALSE), 'E2 Allocators'!$B$15:$W$358, MATCH(K$17, 'E2 Allocators'!$B$15:$W$15, 0),FALSE))</f>
        <v>0</v>
      </c>
      <c r="L625" s="1128">
        <f>IF(ISERROR(VLOOKUP(VLOOKUP($A625, 'E4 TB Allocation Details'!$A$18:$L$214, MATCH("Demand ID", 'E4 TB Allocation Details'!$A$18:$L$18, 0),FALSE), 'E2 Allocators'!$B$15:$W$358, MATCH(L$17, 'E2 Allocators'!$B$15:$W$15, 0),FALSE)), 0, VLOOKUP(VLOOKUP($A625, 'E4 TB Allocation Details'!$A$18:$L$214, MATCH("Demand ID", 'E4 TB Allocation Details'!$A$18:$L$18, 0),FALSE), 'E2 Allocators'!$B$15:$W$358, MATCH(L$17, 'E2 Allocators'!$B$15:$W$15, 0),FALSE))</f>
        <v>0</v>
      </c>
      <c r="M625" s="1128">
        <f>IF(ISERROR(VLOOKUP(VLOOKUP($A625, 'E4 TB Allocation Details'!$A$18:$L$214, MATCH("Demand ID", 'E4 TB Allocation Details'!$A$18:$L$18, 0),FALSE), 'E2 Allocators'!$B$15:$W$358, MATCH(M$17, 'E2 Allocators'!$B$15:$W$15, 0),FALSE)), 0, VLOOKUP(VLOOKUP($A625, 'E4 TB Allocation Details'!$A$18:$L$214, MATCH("Demand ID", 'E4 TB Allocation Details'!$A$18:$L$18, 0),FALSE), 'E2 Allocators'!$B$15:$W$358, MATCH(M$17, 'E2 Allocators'!$B$15:$W$15, 0),FALSE))</f>
        <v>0</v>
      </c>
      <c r="N625" s="1128">
        <f>IF(ISERROR(VLOOKUP(VLOOKUP($A625, 'E4 TB Allocation Details'!$A$18:$L$214, MATCH("Demand ID", 'E4 TB Allocation Details'!$A$18:$L$18, 0),FALSE), 'E2 Allocators'!$B$15:$W$358, MATCH(N$17, 'E2 Allocators'!$B$15:$W$15, 0),FALSE)), 0, VLOOKUP(VLOOKUP($A625, 'E4 TB Allocation Details'!$A$18:$L$214, MATCH("Demand ID", 'E4 TB Allocation Details'!$A$18:$L$18, 0),FALSE), 'E2 Allocators'!$B$15:$W$358, MATCH(N$17, 'E2 Allocators'!$B$15:$W$15, 0),FALSE))</f>
        <v>0</v>
      </c>
      <c r="O625" s="1128">
        <f>IF(ISERROR(VLOOKUP(VLOOKUP($A625, 'E4 TB Allocation Details'!$A$18:$L$214, MATCH("Demand ID", 'E4 TB Allocation Details'!$A$18:$L$18, 0),FALSE), 'E2 Allocators'!$B$15:$W$358, MATCH(O$17, 'E2 Allocators'!$B$15:$W$15, 0),FALSE)), 0, VLOOKUP(VLOOKUP($A625, 'E4 TB Allocation Details'!$A$18:$L$214, MATCH("Demand ID", 'E4 TB Allocation Details'!$A$18:$L$18, 0),FALSE), 'E2 Allocators'!$B$15:$W$358, MATCH(O$17, 'E2 Allocators'!$B$15:$W$15, 0),FALSE))</f>
        <v>0</v>
      </c>
      <c r="P625" s="1128">
        <f>IF(ISERROR(VLOOKUP(VLOOKUP($A625, 'E4 TB Allocation Details'!$A$18:$L$214, MATCH("Demand ID", 'E4 TB Allocation Details'!$A$18:$L$18, 0),FALSE), 'E2 Allocators'!$B$15:$W$358, MATCH(P$17, 'E2 Allocators'!$B$15:$W$15, 0),FALSE)), 0, VLOOKUP(VLOOKUP($A625, 'E4 TB Allocation Details'!$A$18:$L$214, MATCH("Demand ID", 'E4 TB Allocation Details'!$A$18:$L$18, 0),FALSE), 'E2 Allocators'!$B$15:$W$358, MATCH(P$17, 'E2 Allocators'!$B$15:$W$15, 0),FALSE))</f>
        <v>0</v>
      </c>
      <c r="Q625" s="1128">
        <f>IF(ISERROR(VLOOKUP(VLOOKUP($A625, 'E4 TB Allocation Details'!$A$18:$L$214, MATCH("Demand ID", 'E4 TB Allocation Details'!$A$18:$L$18, 0),FALSE), 'E2 Allocators'!$B$15:$W$358, MATCH(Q$17, 'E2 Allocators'!$B$15:$W$15, 0),FALSE)), 0, VLOOKUP(VLOOKUP($A625, 'E4 TB Allocation Details'!$A$18:$L$214, MATCH("Demand ID", 'E4 TB Allocation Details'!$A$18:$L$18, 0),FALSE), 'E2 Allocators'!$B$15:$W$358, MATCH(Q$17, 'E2 Allocators'!$B$15:$W$15, 0),FALSE))</f>
        <v>0</v>
      </c>
      <c r="R625" s="1128">
        <f>IF(ISERROR(VLOOKUP(VLOOKUP($A625, 'E4 TB Allocation Details'!$A$18:$L$214, MATCH("Demand ID", 'E4 TB Allocation Details'!$A$18:$L$18, 0),FALSE), 'E2 Allocators'!$B$15:$W$358, MATCH(R$17, 'E2 Allocators'!$B$15:$W$15, 0),FALSE)), 0, VLOOKUP(VLOOKUP($A625, 'E4 TB Allocation Details'!$A$18:$L$214, MATCH("Demand ID", 'E4 TB Allocation Details'!$A$18:$L$18, 0),FALSE), 'E2 Allocators'!$B$15:$W$358, MATCH(R$17, 'E2 Allocators'!$B$15:$W$15, 0),FALSE))</f>
        <v>0</v>
      </c>
      <c r="S625" s="1128">
        <f>IF(ISERROR(VLOOKUP(VLOOKUP($A625, 'E4 TB Allocation Details'!$A$18:$L$214, MATCH("Demand ID", 'E4 TB Allocation Details'!$A$18:$L$18, 0),FALSE), 'E2 Allocators'!$B$15:$W$358, MATCH(S$17, 'E2 Allocators'!$B$15:$W$15, 0),FALSE)), 0, VLOOKUP(VLOOKUP($A625, 'E4 TB Allocation Details'!$A$18:$L$214, MATCH("Demand ID", 'E4 TB Allocation Details'!$A$18:$L$18, 0),FALSE), 'E2 Allocators'!$B$15:$W$358, MATCH(S$17, 'E2 Allocators'!$B$15:$W$15, 0),FALSE))</f>
        <v>0</v>
      </c>
      <c r="T625" s="1128">
        <f>IF(ISERROR(VLOOKUP(VLOOKUP($A625, 'E4 TB Allocation Details'!$A$18:$L$214, MATCH("Demand ID", 'E4 TB Allocation Details'!$A$18:$L$18, 0),FALSE), 'E2 Allocators'!$B$15:$W$358, MATCH(T$17, 'E2 Allocators'!$B$15:$W$15, 0),FALSE)), 0, VLOOKUP(VLOOKUP($A625, 'E4 TB Allocation Details'!$A$18:$L$214, MATCH("Demand ID", 'E4 TB Allocation Details'!$A$18:$L$18, 0),FALSE), 'E2 Allocators'!$B$15:$W$358, MATCH(T$17, 'E2 Allocators'!$B$15:$W$15, 0),FALSE))</f>
        <v>0</v>
      </c>
      <c r="U625" s="1128">
        <f>IF(ISERROR(VLOOKUP(VLOOKUP($A625, 'E4 TB Allocation Details'!$A$18:$L$214, MATCH("Demand ID", 'E4 TB Allocation Details'!$A$18:$L$18, 0),FALSE), 'E2 Allocators'!$B$15:$W$358, MATCH(U$17, 'E2 Allocators'!$B$15:$W$15, 0),FALSE)), 0, VLOOKUP(VLOOKUP($A625, 'E4 TB Allocation Details'!$A$18:$L$214, MATCH("Demand ID", 'E4 TB Allocation Details'!$A$18:$L$18, 0),FALSE), 'E2 Allocators'!$B$15:$W$358, MATCH(U$17, 'E2 Allocators'!$B$15:$W$15, 0),FALSE))</f>
        <v>0</v>
      </c>
      <c r="V625" s="1128">
        <f>IF(ISERROR(VLOOKUP(VLOOKUP($A625, 'E4 TB Allocation Details'!$A$18:$L$214, MATCH("Demand ID", 'E4 TB Allocation Details'!$A$18:$L$18, 0),FALSE), 'E2 Allocators'!$B$15:$W$358, MATCH(V$17, 'E2 Allocators'!$B$15:$W$15, 0),FALSE)), 0, VLOOKUP(VLOOKUP($A625, 'E4 TB Allocation Details'!$A$18:$L$214, MATCH("Demand ID", 'E4 TB Allocation Details'!$A$18:$L$18, 0),FALSE), 'E2 Allocators'!$B$15:$W$358, MATCH(V$17, 'E2 Allocators'!$B$15:$W$15, 0),FALSE))</f>
        <v>0</v>
      </c>
      <c r="W625" s="1128">
        <f>IF(ISERROR(VLOOKUP(VLOOKUP($A625, 'E4 TB Allocation Details'!$A$18:$L$214, MATCH("Demand ID", 'E4 TB Allocation Details'!$A$18:$L$18, 0),FALSE), 'E2 Allocators'!$B$15:$W$358, MATCH(W$17, 'E2 Allocators'!$B$15:$W$15, 0),FALSE)), 0, VLOOKUP(VLOOKUP($A625, 'E4 TB Allocation Details'!$A$18:$L$214, MATCH("Demand ID", 'E4 TB Allocation Details'!$A$18:$L$18, 0),FALSE), 'E2 Allocators'!$B$15:$W$358, MATCH(W$17, 'E2 Allocators'!$B$15:$W$15, 0),FALSE))</f>
        <v>0</v>
      </c>
      <c r="X625" s="1128">
        <f>IF(ISERROR(VLOOKUP(VLOOKUP($A625, 'E4 TB Allocation Details'!$A$18:$L$214, MATCH("Demand ID", 'E4 TB Allocation Details'!$A$18:$L$18, 0),FALSE), 'E2 Allocators'!$B$15:$W$358, MATCH(X$17, 'E2 Allocators'!$B$15:$W$15, 0),FALSE)), 0, VLOOKUP(VLOOKUP($A625, 'E4 TB Allocation Details'!$A$18:$L$214, MATCH("Demand ID", 'E4 TB Allocation Details'!$A$18:$L$18, 0),FALSE), 'E2 Allocators'!$B$15:$W$358, MATCH(X$17, 'E2 Allocators'!$B$15:$W$15, 0),FALSE))</f>
        <v>0</v>
      </c>
      <c r="Y625" s="1128">
        <f>IF(ISERROR(VLOOKUP(VLOOKUP($A625, 'E4 TB Allocation Details'!$A$18:$L$214, MATCH("Demand ID", 'E4 TB Allocation Details'!$A$18:$L$18, 0),FALSE), 'E2 Allocators'!$B$15:$W$358, MATCH(Y$17, 'E2 Allocators'!$B$15:$W$15, 0),FALSE)), 0, VLOOKUP(VLOOKUP($A625, 'E4 TB Allocation Details'!$A$18:$L$214, MATCH("Demand ID", 'E4 TB Allocation Details'!$A$18:$L$18, 0),FALSE), 'E2 Allocators'!$B$15:$W$358, MATCH(Y$17, 'E2 Allocators'!$B$15:$W$15, 0),FALSE))</f>
        <v>0</v>
      </c>
      <c r="Z625" s="1128">
        <f>IF(ISERROR(VLOOKUP(VLOOKUP($A625, 'E4 TB Allocation Details'!$A$18:$L$214, MATCH("Demand ID", 'E4 TB Allocation Details'!$A$18:$L$18, 0),FALSE), 'E2 Allocators'!$B$15:$W$358, MATCH(Z$17, 'E2 Allocators'!$B$15:$W$15, 0),FALSE)), 0, VLOOKUP(VLOOKUP($A625, 'E4 TB Allocation Details'!$A$18:$L$214, MATCH("Demand ID", 'E4 TB Allocation Details'!$A$18:$L$18, 0),FALSE), 'E2 Allocators'!$B$15:$W$358, MATCH(Z$17, 'E2 Allocators'!$B$15:$W$15, 0),FALSE))</f>
        <v>0</v>
      </c>
      <c r="AA625" s="1133">
        <f t="shared" si="901"/>
        <v>0</v>
      </c>
      <c r="AB625" s="1128">
        <f>IF(ISERROR(VLOOKUP(VLOOKUP($A625, 'E4 TB Allocation Details'!$A$18:$L$214, MATCH("Customer ID", 'E4 TB Allocation Details'!$A$18:$L$18, 0),FALSE), 'E2 Allocators'!$B$15:$W$358, MATCH(AB$17, 'E2 Allocators'!$B$15:$W$15, 0),FALSE)), 0, VLOOKUP(VLOOKUP($A625, 'E4 TB Allocation Details'!$A$18:$L$214, MATCH("Customer ID", 'E4 TB Allocation Details'!$A$18:$L$18, 0),FALSE), 'E2 Allocators'!$B$15:$W$358, MATCH(AB$17, 'E2 Allocators'!$B$15:$W$15, 0),FALSE))</f>
        <v>0</v>
      </c>
      <c r="AC625" s="1128">
        <f>IF(ISERROR(VLOOKUP(VLOOKUP($A625, 'E4 TB Allocation Details'!$A$18:$L$214, MATCH("Customer ID", 'E4 TB Allocation Details'!$A$18:$L$18, 0),FALSE), 'E2 Allocators'!$B$15:$W$358, MATCH(AC$17, 'E2 Allocators'!$B$15:$W$15, 0),FALSE)), 0, VLOOKUP(VLOOKUP($A625, 'E4 TB Allocation Details'!$A$18:$L$214, MATCH("Customer ID", 'E4 TB Allocation Details'!$A$18:$L$18, 0),FALSE), 'E2 Allocators'!$B$15:$W$358, MATCH(AC$17, 'E2 Allocators'!$B$15:$W$15, 0),FALSE))</f>
        <v>0</v>
      </c>
      <c r="AD625" s="1128">
        <f>IF(ISERROR(VLOOKUP(VLOOKUP($A625, 'E4 TB Allocation Details'!$A$18:$L$214, MATCH("Customer ID", 'E4 TB Allocation Details'!$A$18:$L$18, 0),FALSE), 'E2 Allocators'!$B$15:$W$358, MATCH(AD$17, 'E2 Allocators'!$B$15:$W$15, 0),FALSE)), 0, VLOOKUP(VLOOKUP($A625, 'E4 TB Allocation Details'!$A$18:$L$214, MATCH("Customer ID", 'E4 TB Allocation Details'!$A$18:$L$18, 0),FALSE), 'E2 Allocators'!$B$15:$W$358, MATCH(AD$17, 'E2 Allocators'!$B$15:$W$15, 0),FALSE))</f>
        <v>0</v>
      </c>
      <c r="AE625" s="1128">
        <f>IF(ISERROR(VLOOKUP(VLOOKUP($A625, 'E4 TB Allocation Details'!$A$18:$L$214, MATCH("Customer ID", 'E4 TB Allocation Details'!$A$18:$L$18, 0),FALSE), 'E2 Allocators'!$B$15:$W$358, MATCH(AE$17, 'E2 Allocators'!$B$15:$W$15, 0),FALSE)), 0, VLOOKUP(VLOOKUP($A625, 'E4 TB Allocation Details'!$A$18:$L$214, MATCH("Customer ID", 'E4 TB Allocation Details'!$A$18:$L$18, 0),FALSE), 'E2 Allocators'!$B$15:$W$358, MATCH(AE$17, 'E2 Allocators'!$B$15:$W$15, 0),FALSE))</f>
        <v>0</v>
      </c>
      <c r="AF625" s="1128">
        <f>IF(ISERROR(VLOOKUP(VLOOKUP($A625, 'E4 TB Allocation Details'!$A$18:$L$214, MATCH("Customer ID", 'E4 TB Allocation Details'!$A$18:$L$18, 0),FALSE), 'E2 Allocators'!$B$15:$W$358, MATCH(AF$17, 'E2 Allocators'!$B$15:$W$15, 0),FALSE)), 0, VLOOKUP(VLOOKUP($A625, 'E4 TB Allocation Details'!$A$18:$L$214, MATCH("Customer ID", 'E4 TB Allocation Details'!$A$18:$L$18, 0),FALSE), 'E2 Allocators'!$B$15:$W$358, MATCH(AF$17, 'E2 Allocators'!$B$15:$W$15, 0),FALSE))</f>
        <v>0</v>
      </c>
      <c r="AG625" s="1128">
        <f>IF(ISERROR(VLOOKUP(VLOOKUP($A625, 'E4 TB Allocation Details'!$A$18:$L$214, MATCH("Customer ID", 'E4 TB Allocation Details'!$A$18:$L$18, 0),FALSE), 'E2 Allocators'!$B$15:$W$358, MATCH(AG$17, 'E2 Allocators'!$B$15:$W$15, 0),FALSE)), 0, VLOOKUP(VLOOKUP($A625, 'E4 TB Allocation Details'!$A$18:$L$214, MATCH("Customer ID", 'E4 TB Allocation Details'!$A$18:$L$18, 0),FALSE), 'E2 Allocators'!$B$15:$W$358, MATCH(AG$17, 'E2 Allocators'!$B$15:$W$15, 0),FALSE))</f>
        <v>0</v>
      </c>
      <c r="AH625" s="1128">
        <f>IF(ISERROR(VLOOKUP(VLOOKUP($A625, 'E4 TB Allocation Details'!$A$18:$L$214, MATCH("Customer ID", 'E4 TB Allocation Details'!$A$18:$L$18, 0),FALSE), 'E2 Allocators'!$B$15:$W$358, MATCH(AH$17, 'E2 Allocators'!$B$15:$W$15, 0),FALSE)), 0, VLOOKUP(VLOOKUP($A625, 'E4 TB Allocation Details'!$A$18:$L$214, MATCH("Customer ID", 'E4 TB Allocation Details'!$A$18:$L$18, 0),FALSE), 'E2 Allocators'!$B$15:$W$358, MATCH(AH$17, 'E2 Allocators'!$B$15:$W$15, 0),FALSE))</f>
        <v>0</v>
      </c>
      <c r="AI625" s="1128">
        <f>IF(ISERROR(VLOOKUP(VLOOKUP($A625, 'E4 TB Allocation Details'!$A$18:$L$214, MATCH("Customer ID", 'E4 TB Allocation Details'!$A$18:$L$18, 0),FALSE), 'E2 Allocators'!$B$15:$W$358, MATCH(AI$17, 'E2 Allocators'!$B$15:$W$15, 0),FALSE)), 0, VLOOKUP(VLOOKUP($A625, 'E4 TB Allocation Details'!$A$18:$L$214, MATCH("Customer ID", 'E4 TB Allocation Details'!$A$18:$L$18, 0),FALSE), 'E2 Allocators'!$B$15:$W$358, MATCH(AI$17, 'E2 Allocators'!$B$15:$W$15, 0),FALSE))</f>
        <v>0</v>
      </c>
      <c r="AJ625" s="1128">
        <f>IF(ISERROR(VLOOKUP(VLOOKUP($A625, 'E4 TB Allocation Details'!$A$18:$L$214, MATCH("Customer ID", 'E4 TB Allocation Details'!$A$18:$L$18, 0),FALSE), 'E2 Allocators'!$B$15:$W$358, MATCH(AJ$17, 'E2 Allocators'!$B$15:$W$15, 0),FALSE)), 0, VLOOKUP(VLOOKUP($A625, 'E4 TB Allocation Details'!$A$18:$L$214, MATCH("Customer ID", 'E4 TB Allocation Details'!$A$18:$L$18, 0),FALSE), 'E2 Allocators'!$B$15:$W$358, MATCH(AJ$17, 'E2 Allocators'!$B$15:$W$15, 0),FALSE))</f>
        <v>0</v>
      </c>
      <c r="AK625" s="1128">
        <f>IF(ISERROR(VLOOKUP(VLOOKUP($A625, 'E4 TB Allocation Details'!$A$18:$L$214, MATCH("Customer ID", 'E4 TB Allocation Details'!$A$18:$L$18, 0),FALSE), 'E2 Allocators'!$B$15:$W$358, MATCH(AK$17, 'E2 Allocators'!$B$15:$W$15, 0),FALSE)), 0, VLOOKUP(VLOOKUP($A625, 'E4 TB Allocation Details'!$A$18:$L$214, MATCH("Customer ID", 'E4 TB Allocation Details'!$A$18:$L$18, 0),FALSE), 'E2 Allocators'!$B$15:$W$358, MATCH(AK$17, 'E2 Allocators'!$B$15:$W$15, 0),FALSE))</f>
        <v>0</v>
      </c>
      <c r="AL625" s="1128">
        <f>IF(ISERROR(VLOOKUP(VLOOKUP($A625, 'E4 TB Allocation Details'!$A$18:$L$214, MATCH("Customer ID", 'E4 TB Allocation Details'!$A$18:$L$18, 0),FALSE), 'E2 Allocators'!$B$15:$W$358, MATCH(AL$17, 'E2 Allocators'!$B$15:$W$15, 0),FALSE)), 0, VLOOKUP(VLOOKUP($A625, 'E4 TB Allocation Details'!$A$18:$L$214, MATCH("Customer ID", 'E4 TB Allocation Details'!$A$18:$L$18, 0),FALSE), 'E2 Allocators'!$B$15:$W$358, MATCH(AL$17, 'E2 Allocators'!$B$15:$W$15, 0),FALSE))</f>
        <v>0</v>
      </c>
      <c r="AM625" s="1128">
        <f>IF(ISERROR(VLOOKUP(VLOOKUP($A625, 'E4 TB Allocation Details'!$A$18:$L$214, MATCH("Customer ID", 'E4 TB Allocation Details'!$A$18:$L$18, 0),FALSE), 'E2 Allocators'!$B$15:$W$358, MATCH(AM$17, 'E2 Allocators'!$B$15:$W$15, 0),FALSE)), 0, VLOOKUP(VLOOKUP($A625, 'E4 TB Allocation Details'!$A$18:$L$214, MATCH("Customer ID", 'E4 TB Allocation Details'!$A$18:$L$18, 0),FALSE), 'E2 Allocators'!$B$15:$W$358, MATCH(AM$17, 'E2 Allocators'!$B$15:$W$15, 0),FALSE))</f>
        <v>0</v>
      </c>
      <c r="AN625" s="1128">
        <f>IF(ISERROR(VLOOKUP(VLOOKUP($A625, 'E4 TB Allocation Details'!$A$18:$L$214, MATCH("Customer ID", 'E4 TB Allocation Details'!$A$18:$L$18, 0),FALSE), 'E2 Allocators'!$B$15:$W$358, MATCH(AN$17, 'E2 Allocators'!$B$15:$W$15, 0),FALSE)), 0, VLOOKUP(VLOOKUP($A625, 'E4 TB Allocation Details'!$A$18:$L$214, MATCH("Customer ID", 'E4 TB Allocation Details'!$A$18:$L$18, 0),FALSE), 'E2 Allocators'!$B$15:$W$358, MATCH(AN$17, 'E2 Allocators'!$B$15:$W$15, 0),FALSE))</f>
        <v>0</v>
      </c>
      <c r="AO625" s="1128">
        <f>IF(ISERROR(VLOOKUP(VLOOKUP($A625, 'E4 TB Allocation Details'!$A$18:$L$214, MATCH("Customer ID", 'E4 TB Allocation Details'!$A$18:$L$18, 0),FALSE), 'E2 Allocators'!$B$15:$W$358, MATCH(AO$17, 'E2 Allocators'!$B$15:$W$15, 0),FALSE)), 0, VLOOKUP(VLOOKUP($A625, 'E4 TB Allocation Details'!$A$18:$L$214, MATCH("Customer ID", 'E4 TB Allocation Details'!$A$18:$L$18, 0),FALSE), 'E2 Allocators'!$B$15:$W$358, MATCH(AO$17, 'E2 Allocators'!$B$15:$W$15, 0),FALSE))</f>
        <v>0</v>
      </c>
      <c r="AP625" s="1128">
        <f>IF(ISERROR(VLOOKUP(VLOOKUP($A625, 'E4 TB Allocation Details'!$A$18:$L$214, MATCH("Customer ID", 'E4 TB Allocation Details'!$A$18:$L$18, 0),FALSE), 'E2 Allocators'!$B$15:$W$358, MATCH(AP$17, 'E2 Allocators'!$B$15:$W$15, 0),FALSE)), 0, VLOOKUP(VLOOKUP($A625, 'E4 TB Allocation Details'!$A$18:$L$214, MATCH("Customer ID", 'E4 TB Allocation Details'!$A$18:$L$18, 0),FALSE), 'E2 Allocators'!$B$15:$W$358, MATCH(AP$17, 'E2 Allocators'!$B$15:$W$15, 0),FALSE))</f>
        <v>0</v>
      </c>
      <c r="AQ625" s="1128">
        <f>IF(ISERROR(VLOOKUP(VLOOKUP($A625, 'E4 TB Allocation Details'!$A$18:$L$214, MATCH("Customer ID", 'E4 TB Allocation Details'!$A$18:$L$18, 0),FALSE), 'E2 Allocators'!$B$15:$W$358, MATCH(AQ$17, 'E2 Allocators'!$B$15:$W$15, 0),FALSE)), 0, VLOOKUP(VLOOKUP($A625, 'E4 TB Allocation Details'!$A$18:$L$214, MATCH("Customer ID", 'E4 TB Allocation Details'!$A$18:$L$18, 0),FALSE), 'E2 Allocators'!$B$15:$W$358, MATCH(AQ$17, 'E2 Allocators'!$B$15:$W$15, 0),FALSE))</f>
        <v>0</v>
      </c>
      <c r="AR625" s="1128">
        <f>IF(ISERROR(VLOOKUP(VLOOKUP($A625, 'E4 TB Allocation Details'!$A$18:$L$214, MATCH("Customer ID", 'E4 TB Allocation Details'!$A$18:$L$18, 0),FALSE), 'E2 Allocators'!$B$15:$W$358, MATCH(AR$17, 'E2 Allocators'!$B$15:$W$15, 0),FALSE)), 0, VLOOKUP(VLOOKUP($A625, 'E4 TB Allocation Details'!$A$18:$L$214, MATCH("Customer ID", 'E4 TB Allocation Details'!$A$18:$L$18, 0),FALSE), 'E2 Allocators'!$B$15:$W$358, MATCH(AR$17, 'E2 Allocators'!$B$15:$W$15, 0),FALSE))</f>
        <v>0</v>
      </c>
      <c r="AS625" s="1128">
        <f>IF(ISERROR(VLOOKUP(VLOOKUP($A625, 'E4 TB Allocation Details'!$A$18:$L$214, MATCH("Customer ID", 'E4 TB Allocation Details'!$A$18:$L$18, 0),FALSE), 'E2 Allocators'!$B$15:$W$358, MATCH(AS$17, 'E2 Allocators'!$B$15:$W$15, 0),FALSE)), 0, VLOOKUP(VLOOKUP($A625, 'E4 TB Allocation Details'!$A$18:$L$214, MATCH("Customer ID", 'E4 TB Allocation Details'!$A$18:$L$18, 0),FALSE), 'E2 Allocators'!$B$15:$W$358, MATCH(AS$17, 'E2 Allocators'!$B$15:$W$15, 0),FALSE))</f>
        <v>0</v>
      </c>
      <c r="AT625" s="1128">
        <f>IF(ISERROR(VLOOKUP(VLOOKUP($A625, 'E4 TB Allocation Details'!$A$18:$L$214, MATCH("Customer ID", 'E4 TB Allocation Details'!$A$18:$L$18, 0),FALSE), 'E2 Allocators'!$B$15:$W$358, MATCH(AT$17, 'E2 Allocators'!$B$15:$W$15, 0),FALSE)), 0, VLOOKUP(VLOOKUP($A625, 'E4 TB Allocation Details'!$A$18:$L$214, MATCH("Customer ID", 'E4 TB Allocation Details'!$A$18:$L$18, 0),FALSE), 'E2 Allocators'!$B$15:$W$358, MATCH(AT$17, 'E2 Allocators'!$B$15:$W$15, 0),FALSE))</f>
        <v>0</v>
      </c>
      <c r="AU625" s="1128">
        <f>IF(ISERROR(VLOOKUP(VLOOKUP($A625, 'E4 TB Allocation Details'!$A$18:$L$214, MATCH("Customer ID", 'E4 TB Allocation Details'!$A$18:$L$18, 0),FALSE), 'E2 Allocators'!$B$15:$W$358, MATCH(AU$17, 'E2 Allocators'!$B$15:$W$15, 0),FALSE)), 0, VLOOKUP(VLOOKUP($A625, 'E4 TB Allocation Details'!$A$18:$L$214, MATCH("Customer ID", 'E4 TB Allocation Details'!$A$18:$L$18, 0),FALSE), 'E2 Allocators'!$B$15:$W$358, MATCH(AU$17, 'E2 Allocators'!$B$15:$W$15, 0),FALSE))</f>
        <v>0</v>
      </c>
      <c r="AV625" s="1133">
        <f t="shared" si="902"/>
        <v>0</v>
      </c>
      <c r="AW625" s="1130"/>
      <c r="AX625" s="1130"/>
      <c r="AY625" s="1130"/>
      <c r="AZ625" s="1130"/>
      <c r="BA625" s="1130"/>
      <c r="BB625" s="1130"/>
      <c r="BC625" s="1130"/>
      <c r="BD625" s="1130"/>
      <c r="BE625" s="1130"/>
      <c r="BF625" s="1130"/>
      <c r="BG625" s="1130"/>
      <c r="BH625" s="1130"/>
      <c r="BI625" s="1130"/>
      <c r="BJ625" s="1130"/>
      <c r="BK625" s="1130"/>
      <c r="BL625" s="1130"/>
      <c r="BM625" s="1130"/>
      <c r="BN625" s="1130"/>
      <c r="BO625" s="1130"/>
      <c r="BP625" s="1130"/>
      <c r="BQ625" s="1131"/>
    </row>
    <row r="626" spans="1:69" s="208" customFormat="1" ht="25.5" x14ac:dyDescent="0.2">
      <c r="A626" s="1132" t="s">
        <v>834</v>
      </c>
      <c r="B626" s="1125" t="s">
        <v>398</v>
      </c>
      <c r="C626" s="1126">
        <v>1</v>
      </c>
      <c r="D626" s="1127">
        <f t="shared" si="899"/>
        <v>1</v>
      </c>
      <c r="E626" s="1127">
        <f>VLOOKUP($A626,'E1 Categorization'!$A$35:$E$116,5,FALSE)</f>
        <v>0</v>
      </c>
      <c r="F626" s="1127">
        <f t="shared" si="900"/>
        <v>1</v>
      </c>
      <c r="G626" s="1128">
        <f>IF(ISERROR(VLOOKUP(VLOOKUP($A626, 'E4 TB Allocation Details'!$A$18:$L$214, MATCH("Demand ID", 'E4 TB Allocation Details'!$A$18:$L$18, 0),FALSE), 'E2 Allocators'!$B$15:$W$358, MATCH(G$17, 'E2 Allocators'!$B$15:$W$15, 0),FALSE)), 0, VLOOKUP(VLOOKUP($A626, 'E4 TB Allocation Details'!$A$18:$L$214, MATCH("Demand ID", 'E4 TB Allocation Details'!$A$18:$L$18, 0),FALSE), 'E2 Allocators'!$B$15:$W$358, MATCH(G$17, 'E2 Allocators'!$B$15:$W$15, 0),FALSE))</f>
        <v>0.52282533389340868</v>
      </c>
      <c r="H626" s="1128">
        <f>IF(ISERROR(VLOOKUP(VLOOKUP($A626, 'E4 TB Allocation Details'!$A$18:$L$214, MATCH("Demand ID", 'E4 TB Allocation Details'!$A$18:$L$18, 0),FALSE), 'E2 Allocators'!$B$15:$W$358, MATCH(H$17, 'E2 Allocators'!$B$15:$W$15, 0),FALSE)), 0, VLOOKUP(VLOOKUP($A626, 'E4 TB Allocation Details'!$A$18:$L$214, MATCH("Demand ID", 'E4 TB Allocation Details'!$A$18:$L$18, 0),FALSE), 'E2 Allocators'!$B$15:$W$358, MATCH(H$17, 'E2 Allocators'!$B$15:$W$15, 0),FALSE))</f>
        <v>0.1498405492668726</v>
      </c>
      <c r="I626" s="1128">
        <f>IF(ISERROR(VLOOKUP(VLOOKUP($A626, 'E4 TB Allocation Details'!$A$18:$L$214, MATCH("Demand ID", 'E4 TB Allocation Details'!$A$18:$L$18, 0),FALSE), 'E2 Allocators'!$B$15:$W$358, MATCH(I$17, 'E2 Allocators'!$B$15:$W$15, 0),FALSE)), 0, VLOOKUP(VLOOKUP($A626, 'E4 TB Allocation Details'!$A$18:$L$214, MATCH("Demand ID", 'E4 TB Allocation Details'!$A$18:$L$18, 0),FALSE), 'E2 Allocators'!$B$15:$W$358, MATCH(I$17, 'E2 Allocators'!$B$15:$W$15, 0),FALSE))</f>
        <v>0.31506465267518041</v>
      </c>
      <c r="J626" s="1128">
        <f>IF(ISERROR(VLOOKUP(VLOOKUP($A626, 'E4 TB Allocation Details'!$A$18:$L$214, MATCH("Demand ID", 'E4 TB Allocation Details'!$A$18:$L$18, 0),FALSE), 'E2 Allocators'!$B$15:$W$358, MATCH(J$17, 'E2 Allocators'!$B$15:$W$15, 0),FALSE)), 0, VLOOKUP(VLOOKUP($A626, 'E4 TB Allocation Details'!$A$18:$L$214, MATCH("Demand ID", 'E4 TB Allocation Details'!$A$18:$L$18, 0),FALSE), 'E2 Allocators'!$B$15:$W$358, MATCH(J$17, 'E2 Allocators'!$B$15:$W$15, 0),FALSE))</f>
        <v>0</v>
      </c>
      <c r="K626" s="1128">
        <f>IF(ISERROR(VLOOKUP(VLOOKUP($A626, 'E4 TB Allocation Details'!$A$18:$L$214, MATCH("Demand ID", 'E4 TB Allocation Details'!$A$18:$L$18, 0),FALSE), 'E2 Allocators'!$B$15:$W$358, MATCH(K$17, 'E2 Allocators'!$B$15:$W$15, 0),FALSE)), 0, VLOOKUP(VLOOKUP($A626, 'E4 TB Allocation Details'!$A$18:$L$214, MATCH("Demand ID", 'E4 TB Allocation Details'!$A$18:$L$18, 0),FALSE), 'E2 Allocators'!$B$15:$W$358, MATCH(K$17, 'E2 Allocators'!$B$15:$W$15, 0),FALSE))</f>
        <v>0</v>
      </c>
      <c r="L626" s="1128">
        <f>IF(ISERROR(VLOOKUP(VLOOKUP($A626, 'E4 TB Allocation Details'!$A$18:$L$214, MATCH("Demand ID", 'E4 TB Allocation Details'!$A$18:$L$18, 0),FALSE), 'E2 Allocators'!$B$15:$W$358, MATCH(L$17, 'E2 Allocators'!$B$15:$W$15, 0),FALSE)), 0, VLOOKUP(VLOOKUP($A626, 'E4 TB Allocation Details'!$A$18:$L$214, MATCH("Demand ID", 'E4 TB Allocation Details'!$A$18:$L$18, 0),FALSE), 'E2 Allocators'!$B$15:$W$358, MATCH(L$17, 'E2 Allocators'!$B$15:$W$15, 0),FALSE))</f>
        <v>0</v>
      </c>
      <c r="M626" s="1128">
        <f>IF(ISERROR(VLOOKUP(VLOOKUP($A626, 'E4 TB Allocation Details'!$A$18:$L$214, MATCH("Demand ID", 'E4 TB Allocation Details'!$A$18:$L$18, 0),FALSE), 'E2 Allocators'!$B$15:$W$358, MATCH(M$17, 'E2 Allocators'!$B$15:$W$15, 0),FALSE)), 0, VLOOKUP(VLOOKUP($A626, 'E4 TB Allocation Details'!$A$18:$L$214, MATCH("Demand ID", 'E4 TB Allocation Details'!$A$18:$L$18, 0),FALSE), 'E2 Allocators'!$B$15:$W$358, MATCH(M$17, 'E2 Allocators'!$B$15:$W$15, 0),FALSE))</f>
        <v>1.0924689554858683E-2</v>
      </c>
      <c r="N626" s="1128">
        <f>IF(ISERROR(VLOOKUP(VLOOKUP($A626, 'E4 TB Allocation Details'!$A$18:$L$214, MATCH("Demand ID", 'E4 TB Allocation Details'!$A$18:$L$18, 0),FALSE), 'E2 Allocators'!$B$15:$W$358, MATCH(N$17, 'E2 Allocators'!$B$15:$W$15, 0),FALSE)), 0, VLOOKUP(VLOOKUP($A626, 'E4 TB Allocation Details'!$A$18:$L$214, MATCH("Demand ID", 'E4 TB Allocation Details'!$A$18:$L$18, 0),FALSE), 'E2 Allocators'!$B$15:$W$358, MATCH(N$17, 'E2 Allocators'!$B$15:$W$15, 0),FALSE))</f>
        <v>5.3696647729853961E-4</v>
      </c>
      <c r="O626" s="1128">
        <f>IF(ISERROR(VLOOKUP(VLOOKUP($A626, 'E4 TB Allocation Details'!$A$18:$L$214, MATCH("Demand ID", 'E4 TB Allocation Details'!$A$18:$L$18, 0),FALSE), 'E2 Allocators'!$B$15:$W$358, MATCH(O$17, 'E2 Allocators'!$B$15:$W$15, 0),FALSE)), 0, VLOOKUP(VLOOKUP($A626, 'E4 TB Allocation Details'!$A$18:$L$214, MATCH("Demand ID", 'E4 TB Allocation Details'!$A$18:$L$18, 0),FALSE), 'E2 Allocators'!$B$15:$W$358, MATCH(O$17, 'E2 Allocators'!$B$15:$W$15, 0),FALSE))</f>
        <v>8.0780813238105179E-4</v>
      </c>
      <c r="P626" s="1128">
        <f>IF(ISERROR(VLOOKUP(VLOOKUP($A626, 'E4 TB Allocation Details'!$A$18:$L$214, MATCH("Demand ID", 'E4 TB Allocation Details'!$A$18:$L$18, 0),FALSE), 'E2 Allocators'!$B$15:$W$358, MATCH(P$17, 'E2 Allocators'!$B$15:$W$15, 0),FALSE)), 0, VLOOKUP(VLOOKUP($A626, 'E4 TB Allocation Details'!$A$18:$L$214, MATCH("Demand ID", 'E4 TB Allocation Details'!$A$18:$L$18, 0),FALSE), 'E2 Allocators'!$B$15:$W$358, MATCH(P$17, 'E2 Allocators'!$B$15:$W$15, 0),FALSE))</f>
        <v>0</v>
      </c>
      <c r="Q626" s="1128">
        <f>IF(ISERROR(VLOOKUP(VLOOKUP($A626, 'E4 TB Allocation Details'!$A$18:$L$214, MATCH("Demand ID", 'E4 TB Allocation Details'!$A$18:$L$18, 0),FALSE), 'E2 Allocators'!$B$15:$W$358, MATCH(Q$17, 'E2 Allocators'!$B$15:$W$15, 0),FALSE)), 0, VLOOKUP(VLOOKUP($A626, 'E4 TB Allocation Details'!$A$18:$L$214, MATCH("Demand ID", 'E4 TB Allocation Details'!$A$18:$L$18, 0),FALSE), 'E2 Allocators'!$B$15:$W$358, MATCH(Q$17, 'E2 Allocators'!$B$15:$W$15, 0),FALSE))</f>
        <v>0</v>
      </c>
      <c r="R626" s="1128">
        <f>IF(ISERROR(VLOOKUP(VLOOKUP($A626, 'E4 TB Allocation Details'!$A$18:$L$214, MATCH("Demand ID", 'E4 TB Allocation Details'!$A$18:$L$18, 0),FALSE), 'E2 Allocators'!$B$15:$W$358, MATCH(R$17, 'E2 Allocators'!$B$15:$W$15, 0),FALSE)), 0, VLOOKUP(VLOOKUP($A626, 'E4 TB Allocation Details'!$A$18:$L$214, MATCH("Demand ID", 'E4 TB Allocation Details'!$A$18:$L$18, 0),FALSE), 'E2 Allocators'!$B$15:$W$358, MATCH(R$17, 'E2 Allocators'!$B$15:$W$15, 0),FALSE))</f>
        <v>0</v>
      </c>
      <c r="S626" s="1128">
        <f>IF(ISERROR(VLOOKUP(VLOOKUP($A626, 'E4 TB Allocation Details'!$A$18:$L$214, MATCH("Demand ID", 'E4 TB Allocation Details'!$A$18:$L$18, 0),FALSE), 'E2 Allocators'!$B$15:$W$358, MATCH(S$17, 'E2 Allocators'!$B$15:$W$15, 0),FALSE)), 0, VLOOKUP(VLOOKUP($A626, 'E4 TB Allocation Details'!$A$18:$L$214, MATCH("Demand ID", 'E4 TB Allocation Details'!$A$18:$L$18, 0),FALSE), 'E2 Allocators'!$B$15:$W$358, MATCH(S$17, 'E2 Allocators'!$B$15:$W$15, 0),FALSE))</f>
        <v>0</v>
      </c>
      <c r="T626" s="1128">
        <f>IF(ISERROR(VLOOKUP(VLOOKUP($A626, 'E4 TB Allocation Details'!$A$18:$L$214, MATCH("Demand ID", 'E4 TB Allocation Details'!$A$18:$L$18, 0),FALSE), 'E2 Allocators'!$B$15:$W$358, MATCH(T$17, 'E2 Allocators'!$B$15:$W$15, 0),FALSE)), 0, VLOOKUP(VLOOKUP($A626, 'E4 TB Allocation Details'!$A$18:$L$214, MATCH("Demand ID", 'E4 TB Allocation Details'!$A$18:$L$18, 0),FALSE), 'E2 Allocators'!$B$15:$W$358, MATCH(T$17, 'E2 Allocators'!$B$15:$W$15, 0),FALSE))</f>
        <v>0</v>
      </c>
      <c r="U626" s="1128">
        <f>IF(ISERROR(VLOOKUP(VLOOKUP($A626, 'E4 TB Allocation Details'!$A$18:$L$214, MATCH("Demand ID", 'E4 TB Allocation Details'!$A$18:$L$18, 0),FALSE), 'E2 Allocators'!$B$15:$W$358, MATCH(U$17, 'E2 Allocators'!$B$15:$W$15, 0),FALSE)), 0, VLOOKUP(VLOOKUP($A626, 'E4 TB Allocation Details'!$A$18:$L$214, MATCH("Demand ID", 'E4 TB Allocation Details'!$A$18:$L$18, 0),FALSE), 'E2 Allocators'!$B$15:$W$358, MATCH(U$17, 'E2 Allocators'!$B$15:$W$15, 0),FALSE))</f>
        <v>0</v>
      </c>
      <c r="V626" s="1128">
        <f>IF(ISERROR(VLOOKUP(VLOOKUP($A626, 'E4 TB Allocation Details'!$A$18:$L$214, MATCH("Demand ID", 'E4 TB Allocation Details'!$A$18:$L$18, 0),FALSE), 'E2 Allocators'!$B$15:$W$358, MATCH(V$17, 'E2 Allocators'!$B$15:$W$15, 0),FALSE)), 0, VLOOKUP(VLOOKUP($A626, 'E4 TB Allocation Details'!$A$18:$L$214, MATCH("Demand ID", 'E4 TB Allocation Details'!$A$18:$L$18, 0),FALSE), 'E2 Allocators'!$B$15:$W$358, MATCH(V$17, 'E2 Allocators'!$B$15:$W$15, 0),FALSE))</f>
        <v>0</v>
      </c>
      <c r="W626" s="1128">
        <f>IF(ISERROR(VLOOKUP(VLOOKUP($A626, 'E4 TB Allocation Details'!$A$18:$L$214, MATCH("Demand ID", 'E4 TB Allocation Details'!$A$18:$L$18, 0),FALSE), 'E2 Allocators'!$B$15:$W$358, MATCH(W$17, 'E2 Allocators'!$B$15:$W$15, 0),FALSE)), 0, VLOOKUP(VLOOKUP($A626, 'E4 TB Allocation Details'!$A$18:$L$214, MATCH("Demand ID", 'E4 TB Allocation Details'!$A$18:$L$18, 0),FALSE), 'E2 Allocators'!$B$15:$W$358, MATCH(W$17, 'E2 Allocators'!$B$15:$W$15, 0),FALSE))</f>
        <v>0</v>
      </c>
      <c r="X626" s="1128">
        <f>IF(ISERROR(VLOOKUP(VLOOKUP($A626, 'E4 TB Allocation Details'!$A$18:$L$214, MATCH("Demand ID", 'E4 TB Allocation Details'!$A$18:$L$18, 0),FALSE), 'E2 Allocators'!$B$15:$W$358, MATCH(X$17, 'E2 Allocators'!$B$15:$W$15, 0),FALSE)), 0, VLOOKUP(VLOOKUP($A626, 'E4 TB Allocation Details'!$A$18:$L$214, MATCH("Demand ID", 'E4 TB Allocation Details'!$A$18:$L$18, 0),FALSE), 'E2 Allocators'!$B$15:$W$358, MATCH(X$17, 'E2 Allocators'!$B$15:$W$15, 0),FALSE))</f>
        <v>0</v>
      </c>
      <c r="Y626" s="1128">
        <f>IF(ISERROR(VLOOKUP(VLOOKUP($A626, 'E4 TB Allocation Details'!$A$18:$L$214, MATCH("Demand ID", 'E4 TB Allocation Details'!$A$18:$L$18, 0),FALSE), 'E2 Allocators'!$B$15:$W$358, MATCH(Y$17, 'E2 Allocators'!$B$15:$W$15, 0),FALSE)), 0, VLOOKUP(VLOOKUP($A626, 'E4 TB Allocation Details'!$A$18:$L$214, MATCH("Demand ID", 'E4 TB Allocation Details'!$A$18:$L$18, 0),FALSE), 'E2 Allocators'!$B$15:$W$358, MATCH(Y$17, 'E2 Allocators'!$B$15:$W$15, 0),FALSE))</f>
        <v>0</v>
      </c>
      <c r="Z626" s="1128">
        <f>IF(ISERROR(VLOOKUP(VLOOKUP($A626, 'E4 TB Allocation Details'!$A$18:$L$214, MATCH("Demand ID", 'E4 TB Allocation Details'!$A$18:$L$18, 0),FALSE), 'E2 Allocators'!$B$15:$W$358, MATCH(Z$17, 'E2 Allocators'!$B$15:$W$15, 0),FALSE)), 0, VLOOKUP(VLOOKUP($A626, 'E4 TB Allocation Details'!$A$18:$L$214, MATCH("Demand ID", 'E4 TB Allocation Details'!$A$18:$L$18, 0),FALSE), 'E2 Allocators'!$B$15:$W$358, MATCH(Z$17, 'E2 Allocators'!$B$15:$W$15, 0),FALSE))</f>
        <v>0</v>
      </c>
      <c r="AA626" s="1133">
        <f t="shared" si="901"/>
        <v>1</v>
      </c>
      <c r="AB626" s="1128">
        <f>IF(ISERROR(VLOOKUP(VLOOKUP($A626, 'E4 TB Allocation Details'!$A$18:$L$214, MATCH("Customer ID", 'E4 TB Allocation Details'!$A$18:$L$18, 0),FALSE), 'E2 Allocators'!$B$15:$W$358, MATCH(AB$17, 'E2 Allocators'!$B$15:$W$15, 0),FALSE)), 0, VLOOKUP(VLOOKUP($A626, 'E4 TB Allocation Details'!$A$18:$L$214, MATCH("Customer ID", 'E4 TB Allocation Details'!$A$18:$L$18, 0),FALSE), 'E2 Allocators'!$B$15:$W$358, MATCH(AB$17, 'E2 Allocators'!$B$15:$W$15, 0),FALSE))</f>
        <v>0</v>
      </c>
      <c r="AC626" s="1128">
        <f>IF(ISERROR(VLOOKUP(VLOOKUP($A626, 'E4 TB Allocation Details'!$A$18:$L$214, MATCH("Customer ID", 'E4 TB Allocation Details'!$A$18:$L$18, 0),FALSE), 'E2 Allocators'!$B$15:$W$358, MATCH(AC$17, 'E2 Allocators'!$B$15:$W$15, 0),FALSE)), 0, VLOOKUP(VLOOKUP($A626, 'E4 TB Allocation Details'!$A$18:$L$214, MATCH("Customer ID", 'E4 TB Allocation Details'!$A$18:$L$18, 0),FALSE), 'E2 Allocators'!$B$15:$W$358, MATCH(AC$17, 'E2 Allocators'!$B$15:$W$15, 0),FALSE))</f>
        <v>0</v>
      </c>
      <c r="AD626" s="1128">
        <f>IF(ISERROR(VLOOKUP(VLOOKUP($A626, 'E4 TB Allocation Details'!$A$18:$L$214, MATCH("Customer ID", 'E4 TB Allocation Details'!$A$18:$L$18, 0),FALSE), 'E2 Allocators'!$B$15:$W$358, MATCH(AD$17, 'E2 Allocators'!$B$15:$W$15, 0),FALSE)), 0, VLOOKUP(VLOOKUP($A626, 'E4 TB Allocation Details'!$A$18:$L$214, MATCH("Customer ID", 'E4 TB Allocation Details'!$A$18:$L$18, 0),FALSE), 'E2 Allocators'!$B$15:$W$358, MATCH(AD$17, 'E2 Allocators'!$B$15:$W$15, 0),FALSE))</f>
        <v>0</v>
      </c>
      <c r="AE626" s="1128">
        <f>IF(ISERROR(VLOOKUP(VLOOKUP($A626, 'E4 TB Allocation Details'!$A$18:$L$214, MATCH("Customer ID", 'E4 TB Allocation Details'!$A$18:$L$18, 0),FALSE), 'E2 Allocators'!$B$15:$W$358, MATCH(AE$17, 'E2 Allocators'!$B$15:$W$15, 0),FALSE)), 0, VLOOKUP(VLOOKUP($A626, 'E4 TB Allocation Details'!$A$18:$L$214, MATCH("Customer ID", 'E4 TB Allocation Details'!$A$18:$L$18, 0),FALSE), 'E2 Allocators'!$B$15:$W$358, MATCH(AE$17, 'E2 Allocators'!$B$15:$W$15, 0),FALSE))</f>
        <v>0</v>
      </c>
      <c r="AF626" s="1128">
        <f>IF(ISERROR(VLOOKUP(VLOOKUP($A626, 'E4 TB Allocation Details'!$A$18:$L$214, MATCH("Customer ID", 'E4 TB Allocation Details'!$A$18:$L$18, 0),FALSE), 'E2 Allocators'!$B$15:$W$358, MATCH(AF$17, 'E2 Allocators'!$B$15:$W$15, 0),FALSE)), 0, VLOOKUP(VLOOKUP($A626, 'E4 TB Allocation Details'!$A$18:$L$214, MATCH("Customer ID", 'E4 TB Allocation Details'!$A$18:$L$18, 0),FALSE), 'E2 Allocators'!$B$15:$W$358, MATCH(AF$17, 'E2 Allocators'!$B$15:$W$15, 0),FALSE))</f>
        <v>0</v>
      </c>
      <c r="AG626" s="1128">
        <f>IF(ISERROR(VLOOKUP(VLOOKUP($A626, 'E4 TB Allocation Details'!$A$18:$L$214, MATCH("Customer ID", 'E4 TB Allocation Details'!$A$18:$L$18, 0),FALSE), 'E2 Allocators'!$B$15:$W$358, MATCH(AG$17, 'E2 Allocators'!$B$15:$W$15, 0),FALSE)), 0, VLOOKUP(VLOOKUP($A626, 'E4 TB Allocation Details'!$A$18:$L$214, MATCH("Customer ID", 'E4 TB Allocation Details'!$A$18:$L$18, 0),FALSE), 'E2 Allocators'!$B$15:$W$358, MATCH(AG$17, 'E2 Allocators'!$B$15:$W$15, 0),FALSE))</f>
        <v>0</v>
      </c>
      <c r="AH626" s="1128">
        <f>IF(ISERROR(VLOOKUP(VLOOKUP($A626, 'E4 TB Allocation Details'!$A$18:$L$214, MATCH("Customer ID", 'E4 TB Allocation Details'!$A$18:$L$18, 0),FALSE), 'E2 Allocators'!$B$15:$W$358, MATCH(AH$17, 'E2 Allocators'!$B$15:$W$15, 0),FALSE)), 0, VLOOKUP(VLOOKUP($A626, 'E4 TB Allocation Details'!$A$18:$L$214, MATCH("Customer ID", 'E4 TB Allocation Details'!$A$18:$L$18, 0),FALSE), 'E2 Allocators'!$B$15:$W$358, MATCH(AH$17, 'E2 Allocators'!$B$15:$W$15, 0),FALSE))</f>
        <v>0</v>
      </c>
      <c r="AI626" s="1128">
        <f>IF(ISERROR(VLOOKUP(VLOOKUP($A626, 'E4 TB Allocation Details'!$A$18:$L$214, MATCH("Customer ID", 'E4 TB Allocation Details'!$A$18:$L$18, 0),FALSE), 'E2 Allocators'!$B$15:$W$358, MATCH(AI$17, 'E2 Allocators'!$B$15:$W$15, 0),FALSE)), 0, VLOOKUP(VLOOKUP($A626, 'E4 TB Allocation Details'!$A$18:$L$214, MATCH("Customer ID", 'E4 TB Allocation Details'!$A$18:$L$18, 0),FALSE), 'E2 Allocators'!$B$15:$W$358, MATCH(AI$17, 'E2 Allocators'!$B$15:$W$15, 0),FALSE))</f>
        <v>0</v>
      </c>
      <c r="AJ626" s="1128">
        <f>IF(ISERROR(VLOOKUP(VLOOKUP($A626, 'E4 TB Allocation Details'!$A$18:$L$214, MATCH("Customer ID", 'E4 TB Allocation Details'!$A$18:$L$18, 0),FALSE), 'E2 Allocators'!$B$15:$W$358, MATCH(AJ$17, 'E2 Allocators'!$B$15:$W$15, 0),FALSE)), 0, VLOOKUP(VLOOKUP($A626, 'E4 TB Allocation Details'!$A$18:$L$214, MATCH("Customer ID", 'E4 TB Allocation Details'!$A$18:$L$18, 0),FALSE), 'E2 Allocators'!$B$15:$W$358, MATCH(AJ$17, 'E2 Allocators'!$B$15:$W$15, 0),FALSE))</f>
        <v>0</v>
      </c>
      <c r="AK626" s="1128">
        <f>IF(ISERROR(VLOOKUP(VLOOKUP($A626, 'E4 TB Allocation Details'!$A$18:$L$214, MATCH("Customer ID", 'E4 TB Allocation Details'!$A$18:$L$18, 0),FALSE), 'E2 Allocators'!$B$15:$W$358, MATCH(AK$17, 'E2 Allocators'!$B$15:$W$15, 0),FALSE)), 0, VLOOKUP(VLOOKUP($A626, 'E4 TB Allocation Details'!$A$18:$L$214, MATCH("Customer ID", 'E4 TB Allocation Details'!$A$18:$L$18, 0),FALSE), 'E2 Allocators'!$B$15:$W$358, MATCH(AK$17, 'E2 Allocators'!$B$15:$W$15, 0),FALSE))</f>
        <v>0</v>
      </c>
      <c r="AL626" s="1128">
        <f>IF(ISERROR(VLOOKUP(VLOOKUP($A626, 'E4 TB Allocation Details'!$A$18:$L$214, MATCH("Customer ID", 'E4 TB Allocation Details'!$A$18:$L$18, 0),FALSE), 'E2 Allocators'!$B$15:$W$358, MATCH(AL$17, 'E2 Allocators'!$B$15:$W$15, 0),FALSE)), 0, VLOOKUP(VLOOKUP($A626, 'E4 TB Allocation Details'!$A$18:$L$214, MATCH("Customer ID", 'E4 TB Allocation Details'!$A$18:$L$18, 0),FALSE), 'E2 Allocators'!$B$15:$W$358, MATCH(AL$17, 'E2 Allocators'!$B$15:$W$15, 0),FALSE))</f>
        <v>0</v>
      </c>
      <c r="AM626" s="1128">
        <f>IF(ISERROR(VLOOKUP(VLOOKUP($A626, 'E4 TB Allocation Details'!$A$18:$L$214, MATCH("Customer ID", 'E4 TB Allocation Details'!$A$18:$L$18, 0),FALSE), 'E2 Allocators'!$B$15:$W$358, MATCH(AM$17, 'E2 Allocators'!$B$15:$W$15, 0),FALSE)), 0, VLOOKUP(VLOOKUP($A626, 'E4 TB Allocation Details'!$A$18:$L$214, MATCH("Customer ID", 'E4 TB Allocation Details'!$A$18:$L$18, 0),FALSE), 'E2 Allocators'!$B$15:$W$358, MATCH(AM$17, 'E2 Allocators'!$B$15:$W$15, 0),FALSE))</f>
        <v>0</v>
      </c>
      <c r="AN626" s="1128">
        <f>IF(ISERROR(VLOOKUP(VLOOKUP($A626, 'E4 TB Allocation Details'!$A$18:$L$214, MATCH("Customer ID", 'E4 TB Allocation Details'!$A$18:$L$18, 0),FALSE), 'E2 Allocators'!$B$15:$W$358, MATCH(AN$17, 'E2 Allocators'!$B$15:$W$15, 0),FALSE)), 0, VLOOKUP(VLOOKUP($A626, 'E4 TB Allocation Details'!$A$18:$L$214, MATCH("Customer ID", 'E4 TB Allocation Details'!$A$18:$L$18, 0),FALSE), 'E2 Allocators'!$B$15:$W$358, MATCH(AN$17, 'E2 Allocators'!$B$15:$W$15, 0),FALSE))</f>
        <v>0</v>
      </c>
      <c r="AO626" s="1128">
        <f>IF(ISERROR(VLOOKUP(VLOOKUP($A626, 'E4 TB Allocation Details'!$A$18:$L$214, MATCH("Customer ID", 'E4 TB Allocation Details'!$A$18:$L$18, 0),FALSE), 'E2 Allocators'!$B$15:$W$358, MATCH(AO$17, 'E2 Allocators'!$B$15:$W$15, 0),FALSE)), 0, VLOOKUP(VLOOKUP($A626, 'E4 TB Allocation Details'!$A$18:$L$214, MATCH("Customer ID", 'E4 TB Allocation Details'!$A$18:$L$18, 0),FALSE), 'E2 Allocators'!$B$15:$W$358, MATCH(AO$17, 'E2 Allocators'!$B$15:$W$15, 0),FALSE))</f>
        <v>0</v>
      </c>
      <c r="AP626" s="1128">
        <f>IF(ISERROR(VLOOKUP(VLOOKUP($A626, 'E4 TB Allocation Details'!$A$18:$L$214, MATCH("Customer ID", 'E4 TB Allocation Details'!$A$18:$L$18, 0),FALSE), 'E2 Allocators'!$B$15:$W$358, MATCH(AP$17, 'E2 Allocators'!$B$15:$W$15, 0),FALSE)), 0, VLOOKUP(VLOOKUP($A626, 'E4 TB Allocation Details'!$A$18:$L$214, MATCH("Customer ID", 'E4 TB Allocation Details'!$A$18:$L$18, 0),FALSE), 'E2 Allocators'!$B$15:$W$358, MATCH(AP$17, 'E2 Allocators'!$B$15:$W$15, 0),FALSE))</f>
        <v>0</v>
      </c>
      <c r="AQ626" s="1128">
        <f>IF(ISERROR(VLOOKUP(VLOOKUP($A626, 'E4 TB Allocation Details'!$A$18:$L$214, MATCH("Customer ID", 'E4 TB Allocation Details'!$A$18:$L$18, 0),FALSE), 'E2 Allocators'!$B$15:$W$358, MATCH(AQ$17, 'E2 Allocators'!$B$15:$W$15, 0),FALSE)), 0, VLOOKUP(VLOOKUP($A626, 'E4 TB Allocation Details'!$A$18:$L$214, MATCH("Customer ID", 'E4 TB Allocation Details'!$A$18:$L$18, 0),FALSE), 'E2 Allocators'!$B$15:$W$358, MATCH(AQ$17, 'E2 Allocators'!$B$15:$W$15, 0),FALSE))</f>
        <v>0</v>
      </c>
      <c r="AR626" s="1128">
        <f>IF(ISERROR(VLOOKUP(VLOOKUP($A626, 'E4 TB Allocation Details'!$A$18:$L$214, MATCH("Customer ID", 'E4 TB Allocation Details'!$A$18:$L$18, 0),FALSE), 'E2 Allocators'!$B$15:$W$358, MATCH(AR$17, 'E2 Allocators'!$B$15:$W$15, 0),FALSE)), 0, VLOOKUP(VLOOKUP($A626, 'E4 TB Allocation Details'!$A$18:$L$214, MATCH("Customer ID", 'E4 TB Allocation Details'!$A$18:$L$18, 0),FALSE), 'E2 Allocators'!$B$15:$W$358, MATCH(AR$17, 'E2 Allocators'!$B$15:$W$15, 0),FALSE))</f>
        <v>0</v>
      </c>
      <c r="AS626" s="1128">
        <f>IF(ISERROR(VLOOKUP(VLOOKUP($A626, 'E4 TB Allocation Details'!$A$18:$L$214, MATCH("Customer ID", 'E4 TB Allocation Details'!$A$18:$L$18, 0),FALSE), 'E2 Allocators'!$B$15:$W$358, MATCH(AS$17, 'E2 Allocators'!$B$15:$W$15, 0),FALSE)), 0, VLOOKUP(VLOOKUP($A626, 'E4 TB Allocation Details'!$A$18:$L$214, MATCH("Customer ID", 'E4 TB Allocation Details'!$A$18:$L$18, 0),FALSE), 'E2 Allocators'!$B$15:$W$358, MATCH(AS$17, 'E2 Allocators'!$B$15:$W$15, 0),FALSE))</f>
        <v>0</v>
      </c>
      <c r="AT626" s="1128">
        <f>IF(ISERROR(VLOOKUP(VLOOKUP($A626, 'E4 TB Allocation Details'!$A$18:$L$214, MATCH("Customer ID", 'E4 TB Allocation Details'!$A$18:$L$18, 0),FALSE), 'E2 Allocators'!$B$15:$W$358, MATCH(AT$17, 'E2 Allocators'!$B$15:$W$15, 0),FALSE)), 0, VLOOKUP(VLOOKUP($A626, 'E4 TB Allocation Details'!$A$18:$L$214, MATCH("Customer ID", 'E4 TB Allocation Details'!$A$18:$L$18, 0),FALSE), 'E2 Allocators'!$B$15:$W$358, MATCH(AT$17, 'E2 Allocators'!$B$15:$W$15, 0),FALSE))</f>
        <v>0</v>
      </c>
      <c r="AU626" s="1128">
        <f>IF(ISERROR(VLOOKUP(VLOOKUP($A626, 'E4 TB Allocation Details'!$A$18:$L$214, MATCH("Customer ID", 'E4 TB Allocation Details'!$A$18:$L$18, 0),FALSE), 'E2 Allocators'!$B$15:$W$358, MATCH(AU$17, 'E2 Allocators'!$B$15:$W$15, 0),FALSE)), 0, VLOOKUP(VLOOKUP($A626, 'E4 TB Allocation Details'!$A$18:$L$214, MATCH("Customer ID", 'E4 TB Allocation Details'!$A$18:$L$18, 0),FALSE), 'E2 Allocators'!$B$15:$W$358, MATCH(AU$17, 'E2 Allocators'!$B$15:$W$15, 0),FALSE))</f>
        <v>0</v>
      </c>
      <c r="AV626" s="1133">
        <f t="shared" si="902"/>
        <v>0</v>
      </c>
      <c r="AW626" s="1130"/>
      <c r="AX626" s="1130"/>
      <c r="AY626" s="1130"/>
      <c r="AZ626" s="1130"/>
      <c r="BA626" s="1130"/>
      <c r="BB626" s="1130"/>
      <c r="BC626" s="1130"/>
      <c r="BD626" s="1130"/>
      <c r="BE626" s="1130"/>
      <c r="BF626" s="1130"/>
      <c r="BG626" s="1130"/>
      <c r="BH626" s="1130"/>
      <c r="BI626" s="1130"/>
      <c r="BJ626" s="1130"/>
      <c r="BK626" s="1130"/>
      <c r="BL626" s="1130"/>
      <c r="BM626" s="1130"/>
      <c r="BN626" s="1130"/>
      <c r="BO626" s="1130"/>
      <c r="BP626" s="1130"/>
      <c r="BQ626" s="1131"/>
    </row>
    <row r="627" spans="1:69" s="208" customFormat="1" ht="25.5" x14ac:dyDescent="0.2">
      <c r="A627" s="1132" t="s">
        <v>835</v>
      </c>
      <c r="B627" s="1125" t="s">
        <v>399</v>
      </c>
      <c r="C627" s="1126">
        <v>1</v>
      </c>
      <c r="D627" s="1127">
        <f t="shared" si="899"/>
        <v>0.65</v>
      </c>
      <c r="E627" s="1127">
        <f>VLOOKUP($A627,'E1 Categorization'!$A$35:$E$116,5,FALSE)</f>
        <v>0.35</v>
      </c>
      <c r="F627" s="1127">
        <f t="shared" si="900"/>
        <v>1</v>
      </c>
      <c r="G627" s="1128">
        <f>IF(ISERROR(VLOOKUP(VLOOKUP($A627, 'E4 TB Allocation Details'!$A$18:$L$214, MATCH("Demand ID", 'E4 TB Allocation Details'!$A$18:$L$18, 0),FALSE), 'E2 Allocators'!$B$15:$W$358, MATCH(G$17, 'E2 Allocators'!$B$15:$W$15, 0),FALSE)), 0, VLOOKUP(VLOOKUP($A627, 'E4 TB Allocation Details'!$A$18:$L$214, MATCH("Demand ID", 'E4 TB Allocation Details'!$A$18:$L$18, 0),FALSE), 'E2 Allocators'!$B$15:$W$358, MATCH(G$17, 'E2 Allocators'!$B$15:$W$15, 0),FALSE))</f>
        <v>0.44143342711961198</v>
      </c>
      <c r="H627" s="1128">
        <f>IF(ISERROR(VLOOKUP(VLOOKUP($A627, 'E4 TB Allocation Details'!$A$18:$L$214, MATCH("Demand ID", 'E4 TB Allocation Details'!$A$18:$L$18, 0),FALSE), 'E2 Allocators'!$B$15:$W$358, MATCH(H$17, 'E2 Allocators'!$B$15:$W$15, 0),FALSE)), 0, VLOOKUP(VLOOKUP($A627, 'E4 TB Allocation Details'!$A$18:$L$214, MATCH("Demand ID", 'E4 TB Allocation Details'!$A$18:$L$18, 0),FALSE), 'E2 Allocators'!$B$15:$W$358, MATCH(H$17, 'E2 Allocators'!$B$15:$W$15, 0),FALSE))</f>
        <v>0.18115270884179577</v>
      </c>
      <c r="I627" s="1128">
        <f>IF(ISERROR(VLOOKUP(VLOOKUP($A627, 'E4 TB Allocation Details'!$A$18:$L$214, MATCH("Demand ID", 'E4 TB Allocation Details'!$A$18:$L$18, 0),FALSE), 'E2 Allocators'!$B$15:$W$358, MATCH(I$17, 'E2 Allocators'!$B$15:$W$15, 0),FALSE)), 0, VLOOKUP(VLOOKUP($A627, 'E4 TB Allocation Details'!$A$18:$L$214, MATCH("Demand ID", 'E4 TB Allocation Details'!$A$18:$L$18, 0),FALSE), 'E2 Allocators'!$B$15:$W$358, MATCH(I$17, 'E2 Allocators'!$B$15:$W$15, 0),FALSE))</f>
        <v>0.36828506208325723</v>
      </c>
      <c r="J627" s="1128">
        <f>IF(ISERROR(VLOOKUP(VLOOKUP($A627, 'E4 TB Allocation Details'!$A$18:$L$214, MATCH("Demand ID", 'E4 TB Allocation Details'!$A$18:$L$18, 0),FALSE), 'E2 Allocators'!$B$15:$W$358, MATCH(J$17, 'E2 Allocators'!$B$15:$W$15, 0),FALSE)), 0, VLOOKUP(VLOOKUP($A627, 'E4 TB Allocation Details'!$A$18:$L$214, MATCH("Demand ID", 'E4 TB Allocation Details'!$A$18:$L$18, 0),FALSE), 'E2 Allocators'!$B$15:$W$358, MATCH(J$17, 'E2 Allocators'!$B$15:$W$15, 0),FALSE))</f>
        <v>0</v>
      </c>
      <c r="K627" s="1128">
        <f>IF(ISERROR(VLOOKUP(VLOOKUP($A627, 'E4 TB Allocation Details'!$A$18:$L$214, MATCH("Demand ID", 'E4 TB Allocation Details'!$A$18:$L$18, 0),FALSE), 'E2 Allocators'!$B$15:$W$358, MATCH(K$17, 'E2 Allocators'!$B$15:$W$15, 0),FALSE)), 0, VLOOKUP(VLOOKUP($A627, 'E4 TB Allocation Details'!$A$18:$L$214, MATCH("Demand ID", 'E4 TB Allocation Details'!$A$18:$L$18, 0),FALSE), 'E2 Allocators'!$B$15:$W$358, MATCH(K$17, 'E2 Allocators'!$B$15:$W$15, 0),FALSE))</f>
        <v>0</v>
      </c>
      <c r="L627" s="1128">
        <f>IF(ISERROR(VLOOKUP(VLOOKUP($A627, 'E4 TB Allocation Details'!$A$18:$L$214, MATCH("Demand ID", 'E4 TB Allocation Details'!$A$18:$L$18, 0),FALSE), 'E2 Allocators'!$B$15:$W$358, MATCH(L$17, 'E2 Allocators'!$B$15:$W$15, 0),FALSE)), 0, VLOOKUP(VLOOKUP($A627, 'E4 TB Allocation Details'!$A$18:$L$214, MATCH("Demand ID", 'E4 TB Allocation Details'!$A$18:$L$18, 0),FALSE), 'E2 Allocators'!$B$15:$W$358, MATCH(L$17, 'E2 Allocators'!$B$15:$W$15, 0),FALSE))</f>
        <v>0</v>
      </c>
      <c r="M627" s="1128">
        <f>IF(ISERROR(VLOOKUP(VLOOKUP($A627, 'E4 TB Allocation Details'!$A$18:$L$214, MATCH("Demand ID", 'E4 TB Allocation Details'!$A$18:$L$18, 0),FALSE), 'E2 Allocators'!$B$15:$W$358, MATCH(M$17, 'E2 Allocators'!$B$15:$W$15, 0),FALSE)), 0, VLOOKUP(VLOOKUP($A627, 'E4 TB Allocation Details'!$A$18:$L$214, MATCH("Demand ID", 'E4 TB Allocation Details'!$A$18:$L$18, 0),FALSE), 'E2 Allocators'!$B$15:$W$358, MATCH(M$17, 'E2 Allocators'!$B$15:$W$15, 0),FALSE))</f>
        <v>9.0373575198919223E-3</v>
      </c>
      <c r="N627" s="1128">
        <f>IF(ISERROR(VLOOKUP(VLOOKUP($A627, 'E4 TB Allocation Details'!$A$18:$L$214, MATCH("Demand ID", 'E4 TB Allocation Details'!$A$18:$L$18, 0),FALSE), 'E2 Allocators'!$B$15:$W$358, MATCH(N$17, 'E2 Allocators'!$B$15:$W$15, 0),FALSE)), 0, VLOOKUP(VLOOKUP($A627, 'E4 TB Allocation Details'!$A$18:$L$214, MATCH("Demand ID", 'E4 TB Allocation Details'!$A$18:$L$18, 0),FALSE), 'E2 Allocators'!$B$15:$W$358, MATCH(N$17, 'E2 Allocators'!$B$15:$W$15, 0),FALSE))</f>
        <v>0</v>
      </c>
      <c r="O627" s="1128">
        <f>IF(ISERROR(VLOOKUP(VLOOKUP($A627, 'E4 TB Allocation Details'!$A$18:$L$214, MATCH("Demand ID", 'E4 TB Allocation Details'!$A$18:$L$18, 0),FALSE), 'E2 Allocators'!$B$15:$W$358, MATCH(O$17, 'E2 Allocators'!$B$15:$W$15, 0),FALSE)), 0, VLOOKUP(VLOOKUP($A627, 'E4 TB Allocation Details'!$A$18:$L$214, MATCH("Demand ID", 'E4 TB Allocation Details'!$A$18:$L$18, 0),FALSE), 'E2 Allocators'!$B$15:$W$358, MATCH(O$17, 'E2 Allocators'!$B$15:$W$15, 0),FALSE))</f>
        <v>9.1444435443064826E-5</v>
      </c>
      <c r="P627" s="1128">
        <f>IF(ISERROR(VLOOKUP(VLOOKUP($A627, 'E4 TB Allocation Details'!$A$18:$L$214, MATCH("Demand ID", 'E4 TB Allocation Details'!$A$18:$L$18, 0),FALSE), 'E2 Allocators'!$B$15:$W$358, MATCH(P$17, 'E2 Allocators'!$B$15:$W$15, 0),FALSE)), 0, VLOOKUP(VLOOKUP($A627, 'E4 TB Allocation Details'!$A$18:$L$214, MATCH("Demand ID", 'E4 TB Allocation Details'!$A$18:$L$18, 0),FALSE), 'E2 Allocators'!$B$15:$W$358, MATCH(P$17, 'E2 Allocators'!$B$15:$W$15, 0),FALSE))</f>
        <v>0</v>
      </c>
      <c r="Q627" s="1128">
        <f>IF(ISERROR(VLOOKUP(VLOOKUP($A627, 'E4 TB Allocation Details'!$A$18:$L$214, MATCH("Demand ID", 'E4 TB Allocation Details'!$A$18:$L$18, 0),FALSE), 'E2 Allocators'!$B$15:$W$358, MATCH(Q$17, 'E2 Allocators'!$B$15:$W$15, 0),FALSE)), 0, VLOOKUP(VLOOKUP($A627, 'E4 TB Allocation Details'!$A$18:$L$214, MATCH("Demand ID", 'E4 TB Allocation Details'!$A$18:$L$18, 0),FALSE), 'E2 Allocators'!$B$15:$W$358, MATCH(Q$17, 'E2 Allocators'!$B$15:$W$15, 0),FALSE))</f>
        <v>0</v>
      </c>
      <c r="R627" s="1128">
        <f>IF(ISERROR(VLOOKUP(VLOOKUP($A627, 'E4 TB Allocation Details'!$A$18:$L$214, MATCH("Demand ID", 'E4 TB Allocation Details'!$A$18:$L$18, 0),FALSE), 'E2 Allocators'!$B$15:$W$358, MATCH(R$17, 'E2 Allocators'!$B$15:$W$15, 0),FALSE)), 0, VLOOKUP(VLOOKUP($A627, 'E4 TB Allocation Details'!$A$18:$L$214, MATCH("Demand ID", 'E4 TB Allocation Details'!$A$18:$L$18, 0),FALSE), 'E2 Allocators'!$B$15:$W$358, MATCH(R$17, 'E2 Allocators'!$B$15:$W$15, 0),FALSE))</f>
        <v>0</v>
      </c>
      <c r="S627" s="1128">
        <f>IF(ISERROR(VLOOKUP(VLOOKUP($A627, 'E4 TB Allocation Details'!$A$18:$L$214, MATCH("Demand ID", 'E4 TB Allocation Details'!$A$18:$L$18, 0),FALSE), 'E2 Allocators'!$B$15:$W$358, MATCH(S$17, 'E2 Allocators'!$B$15:$W$15, 0),FALSE)), 0, VLOOKUP(VLOOKUP($A627, 'E4 TB Allocation Details'!$A$18:$L$214, MATCH("Demand ID", 'E4 TB Allocation Details'!$A$18:$L$18, 0),FALSE), 'E2 Allocators'!$B$15:$W$358, MATCH(S$17, 'E2 Allocators'!$B$15:$W$15, 0),FALSE))</f>
        <v>0</v>
      </c>
      <c r="T627" s="1128">
        <f>IF(ISERROR(VLOOKUP(VLOOKUP($A627, 'E4 TB Allocation Details'!$A$18:$L$214, MATCH("Demand ID", 'E4 TB Allocation Details'!$A$18:$L$18, 0),FALSE), 'E2 Allocators'!$B$15:$W$358, MATCH(T$17, 'E2 Allocators'!$B$15:$W$15, 0),FALSE)), 0, VLOOKUP(VLOOKUP($A627, 'E4 TB Allocation Details'!$A$18:$L$214, MATCH("Demand ID", 'E4 TB Allocation Details'!$A$18:$L$18, 0),FALSE), 'E2 Allocators'!$B$15:$W$358, MATCH(T$17, 'E2 Allocators'!$B$15:$W$15, 0),FALSE))</f>
        <v>0</v>
      </c>
      <c r="U627" s="1128">
        <f>IF(ISERROR(VLOOKUP(VLOOKUP($A627, 'E4 TB Allocation Details'!$A$18:$L$214, MATCH("Demand ID", 'E4 TB Allocation Details'!$A$18:$L$18, 0),FALSE), 'E2 Allocators'!$B$15:$W$358, MATCH(U$17, 'E2 Allocators'!$B$15:$W$15, 0),FALSE)), 0, VLOOKUP(VLOOKUP($A627, 'E4 TB Allocation Details'!$A$18:$L$214, MATCH("Demand ID", 'E4 TB Allocation Details'!$A$18:$L$18, 0),FALSE), 'E2 Allocators'!$B$15:$W$358, MATCH(U$17, 'E2 Allocators'!$B$15:$W$15, 0),FALSE))</f>
        <v>0</v>
      </c>
      <c r="V627" s="1128">
        <f>IF(ISERROR(VLOOKUP(VLOOKUP($A627, 'E4 TB Allocation Details'!$A$18:$L$214, MATCH("Demand ID", 'E4 TB Allocation Details'!$A$18:$L$18, 0),FALSE), 'E2 Allocators'!$B$15:$W$358, MATCH(V$17, 'E2 Allocators'!$B$15:$W$15, 0),FALSE)), 0, VLOOKUP(VLOOKUP($A627, 'E4 TB Allocation Details'!$A$18:$L$214, MATCH("Demand ID", 'E4 TB Allocation Details'!$A$18:$L$18, 0),FALSE), 'E2 Allocators'!$B$15:$W$358, MATCH(V$17, 'E2 Allocators'!$B$15:$W$15, 0),FALSE))</f>
        <v>0</v>
      </c>
      <c r="W627" s="1128">
        <f>IF(ISERROR(VLOOKUP(VLOOKUP($A627, 'E4 TB Allocation Details'!$A$18:$L$214, MATCH("Demand ID", 'E4 TB Allocation Details'!$A$18:$L$18, 0),FALSE), 'E2 Allocators'!$B$15:$W$358, MATCH(W$17, 'E2 Allocators'!$B$15:$W$15, 0),FALSE)), 0, VLOOKUP(VLOOKUP($A627, 'E4 TB Allocation Details'!$A$18:$L$214, MATCH("Demand ID", 'E4 TB Allocation Details'!$A$18:$L$18, 0),FALSE), 'E2 Allocators'!$B$15:$W$358, MATCH(W$17, 'E2 Allocators'!$B$15:$W$15, 0),FALSE))</f>
        <v>0</v>
      </c>
      <c r="X627" s="1128">
        <f>IF(ISERROR(VLOOKUP(VLOOKUP($A627, 'E4 TB Allocation Details'!$A$18:$L$214, MATCH("Demand ID", 'E4 TB Allocation Details'!$A$18:$L$18, 0),FALSE), 'E2 Allocators'!$B$15:$W$358, MATCH(X$17, 'E2 Allocators'!$B$15:$W$15, 0),FALSE)), 0, VLOOKUP(VLOOKUP($A627, 'E4 TB Allocation Details'!$A$18:$L$214, MATCH("Demand ID", 'E4 TB Allocation Details'!$A$18:$L$18, 0),FALSE), 'E2 Allocators'!$B$15:$W$358, MATCH(X$17, 'E2 Allocators'!$B$15:$W$15, 0),FALSE))</f>
        <v>0</v>
      </c>
      <c r="Y627" s="1128">
        <f>IF(ISERROR(VLOOKUP(VLOOKUP($A627, 'E4 TB Allocation Details'!$A$18:$L$214, MATCH("Demand ID", 'E4 TB Allocation Details'!$A$18:$L$18, 0),FALSE), 'E2 Allocators'!$B$15:$W$358, MATCH(Y$17, 'E2 Allocators'!$B$15:$W$15, 0),FALSE)), 0, VLOOKUP(VLOOKUP($A627, 'E4 TB Allocation Details'!$A$18:$L$214, MATCH("Demand ID", 'E4 TB Allocation Details'!$A$18:$L$18, 0),FALSE), 'E2 Allocators'!$B$15:$W$358, MATCH(Y$17, 'E2 Allocators'!$B$15:$W$15, 0),FALSE))</f>
        <v>0</v>
      </c>
      <c r="Z627" s="1128">
        <f>IF(ISERROR(VLOOKUP(VLOOKUP($A627, 'E4 TB Allocation Details'!$A$18:$L$214, MATCH("Demand ID", 'E4 TB Allocation Details'!$A$18:$L$18, 0),FALSE), 'E2 Allocators'!$B$15:$W$358, MATCH(Z$17, 'E2 Allocators'!$B$15:$W$15, 0),FALSE)), 0, VLOOKUP(VLOOKUP($A627, 'E4 TB Allocation Details'!$A$18:$L$214, MATCH("Demand ID", 'E4 TB Allocation Details'!$A$18:$L$18, 0),FALSE), 'E2 Allocators'!$B$15:$W$358, MATCH(Z$17, 'E2 Allocators'!$B$15:$W$15, 0),FALSE))</f>
        <v>0</v>
      </c>
      <c r="AA627" s="1133">
        <f t="shared" si="901"/>
        <v>0.99999999999999989</v>
      </c>
      <c r="AB627" s="1128">
        <f>IF(ISERROR(VLOOKUP(VLOOKUP($A627, 'E4 TB Allocation Details'!$A$18:$L$214, MATCH("Customer ID", 'E4 TB Allocation Details'!$A$18:$L$18, 0),FALSE), 'E2 Allocators'!$B$15:$W$358, MATCH(AB$17, 'E2 Allocators'!$B$15:$W$15, 0),FALSE)), 0, VLOOKUP(VLOOKUP($A627, 'E4 TB Allocation Details'!$A$18:$L$214, MATCH("Customer ID", 'E4 TB Allocation Details'!$A$18:$L$18, 0),FALSE), 'E2 Allocators'!$B$15:$W$358, MATCH(AB$17, 'E2 Allocators'!$B$15:$W$15, 0),FALSE))</f>
        <v>0.87383569192136679</v>
      </c>
      <c r="AC627" s="1128">
        <f>IF(ISERROR(VLOOKUP(VLOOKUP($A627, 'E4 TB Allocation Details'!$A$18:$L$214, MATCH("Customer ID", 'E4 TB Allocation Details'!$A$18:$L$18, 0),FALSE), 'E2 Allocators'!$B$15:$W$358, MATCH(AC$17, 'E2 Allocators'!$B$15:$W$15, 0),FALSE)), 0, VLOOKUP(VLOOKUP($A627, 'E4 TB Allocation Details'!$A$18:$L$214, MATCH("Customer ID", 'E4 TB Allocation Details'!$A$18:$L$18, 0),FALSE), 'E2 Allocators'!$B$15:$W$358, MATCH(AC$17, 'E2 Allocators'!$B$15:$W$15, 0),FALSE))</f>
        <v>8.4990303840778561E-2</v>
      </c>
      <c r="AD627" s="1128">
        <f>IF(ISERROR(VLOOKUP(VLOOKUP($A627, 'E4 TB Allocation Details'!$A$18:$L$214, MATCH("Customer ID", 'E4 TB Allocation Details'!$A$18:$L$18, 0),FALSE), 'E2 Allocators'!$B$15:$W$358, MATCH(AD$17, 'E2 Allocators'!$B$15:$W$15, 0),FALSE)), 0, VLOOKUP(VLOOKUP($A627, 'E4 TB Allocation Details'!$A$18:$L$214, MATCH("Customer ID", 'E4 TB Allocation Details'!$A$18:$L$18, 0),FALSE), 'E2 Allocators'!$B$15:$W$358, MATCH(AD$17, 'E2 Allocators'!$B$15:$W$15, 0),FALSE))</f>
        <v>1.0132368125986953E-2</v>
      </c>
      <c r="AE627" s="1128">
        <f>IF(ISERROR(VLOOKUP(VLOOKUP($A627, 'E4 TB Allocation Details'!$A$18:$L$214, MATCH("Customer ID", 'E4 TB Allocation Details'!$A$18:$L$18, 0),FALSE), 'E2 Allocators'!$B$15:$W$358, MATCH(AE$17, 'E2 Allocators'!$B$15:$W$15, 0),FALSE)), 0, VLOOKUP(VLOOKUP($A627, 'E4 TB Allocation Details'!$A$18:$L$214, MATCH("Customer ID", 'E4 TB Allocation Details'!$A$18:$L$18, 0),FALSE), 'E2 Allocators'!$B$15:$W$358, MATCH(AE$17, 'E2 Allocators'!$B$15:$W$15, 0),FALSE))</f>
        <v>0</v>
      </c>
      <c r="AF627" s="1128">
        <f>IF(ISERROR(VLOOKUP(VLOOKUP($A627, 'E4 TB Allocation Details'!$A$18:$L$214, MATCH("Customer ID", 'E4 TB Allocation Details'!$A$18:$L$18, 0),FALSE), 'E2 Allocators'!$B$15:$W$358, MATCH(AF$17, 'E2 Allocators'!$B$15:$W$15, 0),FALSE)), 0, VLOOKUP(VLOOKUP($A627, 'E4 TB Allocation Details'!$A$18:$L$214, MATCH("Customer ID", 'E4 TB Allocation Details'!$A$18:$L$18, 0),FALSE), 'E2 Allocators'!$B$15:$W$358, MATCH(AF$17, 'E2 Allocators'!$B$15:$W$15, 0),FALSE))</f>
        <v>0</v>
      </c>
      <c r="AG627" s="1128">
        <f>IF(ISERROR(VLOOKUP(VLOOKUP($A627, 'E4 TB Allocation Details'!$A$18:$L$214, MATCH("Customer ID", 'E4 TB Allocation Details'!$A$18:$L$18, 0),FALSE), 'E2 Allocators'!$B$15:$W$358, MATCH(AG$17, 'E2 Allocators'!$B$15:$W$15, 0),FALSE)), 0, VLOOKUP(VLOOKUP($A627, 'E4 TB Allocation Details'!$A$18:$L$214, MATCH("Customer ID", 'E4 TB Allocation Details'!$A$18:$L$18, 0),FALSE), 'E2 Allocators'!$B$15:$W$358, MATCH(AG$17, 'E2 Allocators'!$B$15:$W$15, 0),FALSE))</f>
        <v>0</v>
      </c>
      <c r="AH627" s="1128">
        <f>IF(ISERROR(VLOOKUP(VLOOKUP($A627, 'E4 TB Allocation Details'!$A$18:$L$214, MATCH("Customer ID", 'E4 TB Allocation Details'!$A$18:$L$18, 0),FALSE), 'E2 Allocators'!$B$15:$W$358, MATCH(AH$17, 'E2 Allocators'!$B$15:$W$15, 0),FALSE)), 0, VLOOKUP(VLOOKUP($A627, 'E4 TB Allocation Details'!$A$18:$L$214, MATCH("Customer ID", 'E4 TB Allocation Details'!$A$18:$L$18, 0),FALSE), 'E2 Allocators'!$B$15:$W$358, MATCH(AH$17, 'E2 Allocators'!$B$15:$W$15, 0),FALSE))</f>
        <v>1.788982228433663E-2</v>
      </c>
      <c r="AI627" s="1128">
        <f>IF(ISERROR(VLOOKUP(VLOOKUP($A627, 'E4 TB Allocation Details'!$A$18:$L$214, MATCH("Customer ID", 'E4 TB Allocation Details'!$A$18:$L$18, 0),FALSE), 'E2 Allocators'!$B$15:$W$358, MATCH(AI$17, 'E2 Allocators'!$B$15:$W$15, 0),FALSE)), 0, VLOOKUP(VLOOKUP($A627, 'E4 TB Allocation Details'!$A$18:$L$214, MATCH("Customer ID", 'E4 TB Allocation Details'!$A$18:$L$18, 0),FALSE), 'E2 Allocators'!$B$15:$W$358, MATCH(AI$17, 'E2 Allocators'!$B$15:$W$15, 0),FALSE))</f>
        <v>7.295305050710606E-3</v>
      </c>
      <c r="AJ627" s="1128">
        <f>IF(ISERROR(VLOOKUP(VLOOKUP($A627, 'E4 TB Allocation Details'!$A$18:$L$214, MATCH("Customer ID", 'E4 TB Allocation Details'!$A$18:$L$18, 0),FALSE), 'E2 Allocators'!$B$15:$W$358, MATCH(AJ$17, 'E2 Allocators'!$B$15:$W$15, 0),FALSE)), 0, VLOOKUP(VLOOKUP($A627, 'E4 TB Allocation Details'!$A$18:$L$214, MATCH("Customer ID", 'E4 TB Allocation Details'!$A$18:$L$18, 0),FALSE), 'E2 Allocators'!$B$15:$W$358, MATCH(AJ$17, 'E2 Allocators'!$B$15:$W$15, 0),FALSE))</f>
        <v>5.8565087768204594E-3</v>
      </c>
      <c r="AK627" s="1128">
        <f>IF(ISERROR(VLOOKUP(VLOOKUP($A627, 'E4 TB Allocation Details'!$A$18:$L$214, MATCH("Customer ID", 'E4 TB Allocation Details'!$A$18:$L$18, 0),FALSE), 'E2 Allocators'!$B$15:$W$358, MATCH(AK$17, 'E2 Allocators'!$B$15:$W$15, 0),FALSE)), 0, VLOOKUP(VLOOKUP($A627, 'E4 TB Allocation Details'!$A$18:$L$214, MATCH("Customer ID", 'E4 TB Allocation Details'!$A$18:$L$18, 0),FALSE), 'E2 Allocators'!$B$15:$W$358, MATCH(AK$17, 'E2 Allocators'!$B$15:$W$15, 0),FALSE))</f>
        <v>0</v>
      </c>
      <c r="AL627" s="1128">
        <f>IF(ISERROR(VLOOKUP(VLOOKUP($A627, 'E4 TB Allocation Details'!$A$18:$L$214, MATCH("Customer ID", 'E4 TB Allocation Details'!$A$18:$L$18, 0),FALSE), 'E2 Allocators'!$B$15:$W$358, MATCH(AL$17, 'E2 Allocators'!$B$15:$W$15, 0),FALSE)), 0, VLOOKUP(VLOOKUP($A627, 'E4 TB Allocation Details'!$A$18:$L$214, MATCH("Customer ID", 'E4 TB Allocation Details'!$A$18:$L$18, 0),FALSE), 'E2 Allocators'!$B$15:$W$358, MATCH(AL$17, 'E2 Allocators'!$B$15:$W$15, 0),FALSE))</f>
        <v>0</v>
      </c>
      <c r="AM627" s="1128">
        <f>IF(ISERROR(VLOOKUP(VLOOKUP($A627, 'E4 TB Allocation Details'!$A$18:$L$214, MATCH("Customer ID", 'E4 TB Allocation Details'!$A$18:$L$18, 0),FALSE), 'E2 Allocators'!$B$15:$W$358, MATCH(AM$17, 'E2 Allocators'!$B$15:$W$15, 0),FALSE)), 0, VLOOKUP(VLOOKUP($A627, 'E4 TB Allocation Details'!$A$18:$L$214, MATCH("Customer ID", 'E4 TB Allocation Details'!$A$18:$L$18, 0),FALSE), 'E2 Allocators'!$B$15:$W$358, MATCH(AM$17, 'E2 Allocators'!$B$15:$W$15, 0),FALSE))</f>
        <v>0</v>
      </c>
      <c r="AN627" s="1128">
        <f>IF(ISERROR(VLOOKUP(VLOOKUP($A627, 'E4 TB Allocation Details'!$A$18:$L$214, MATCH("Customer ID", 'E4 TB Allocation Details'!$A$18:$L$18, 0),FALSE), 'E2 Allocators'!$B$15:$W$358, MATCH(AN$17, 'E2 Allocators'!$B$15:$W$15, 0),FALSE)), 0, VLOOKUP(VLOOKUP($A627, 'E4 TB Allocation Details'!$A$18:$L$214, MATCH("Customer ID", 'E4 TB Allocation Details'!$A$18:$L$18, 0),FALSE), 'E2 Allocators'!$B$15:$W$358, MATCH(AN$17, 'E2 Allocators'!$B$15:$W$15, 0),FALSE))</f>
        <v>0</v>
      </c>
      <c r="AO627" s="1128">
        <f>IF(ISERROR(VLOOKUP(VLOOKUP($A627, 'E4 TB Allocation Details'!$A$18:$L$214, MATCH("Customer ID", 'E4 TB Allocation Details'!$A$18:$L$18, 0),FALSE), 'E2 Allocators'!$B$15:$W$358, MATCH(AO$17, 'E2 Allocators'!$B$15:$W$15, 0),FALSE)), 0, VLOOKUP(VLOOKUP($A627, 'E4 TB Allocation Details'!$A$18:$L$214, MATCH("Customer ID", 'E4 TB Allocation Details'!$A$18:$L$18, 0),FALSE), 'E2 Allocators'!$B$15:$W$358, MATCH(AO$17, 'E2 Allocators'!$B$15:$W$15, 0),FALSE))</f>
        <v>0</v>
      </c>
      <c r="AP627" s="1128">
        <f>IF(ISERROR(VLOOKUP(VLOOKUP($A627, 'E4 TB Allocation Details'!$A$18:$L$214, MATCH("Customer ID", 'E4 TB Allocation Details'!$A$18:$L$18, 0),FALSE), 'E2 Allocators'!$B$15:$W$358, MATCH(AP$17, 'E2 Allocators'!$B$15:$W$15, 0),FALSE)), 0, VLOOKUP(VLOOKUP($A627, 'E4 TB Allocation Details'!$A$18:$L$214, MATCH("Customer ID", 'E4 TB Allocation Details'!$A$18:$L$18, 0),FALSE), 'E2 Allocators'!$B$15:$W$358, MATCH(AP$17, 'E2 Allocators'!$B$15:$W$15, 0),FALSE))</f>
        <v>0</v>
      </c>
      <c r="AQ627" s="1128">
        <f>IF(ISERROR(VLOOKUP(VLOOKUP($A627, 'E4 TB Allocation Details'!$A$18:$L$214, MATCH("Customer ID", 'E4 TB Allocation Details'!$A$18:$L$18, 0),FALSE), 'E2 Allocators'!$B$15:$W$358, MATCH(AQ$17, 'E2 Allocators'!$B$15:$W$15, 0),FALSE)), 0, VLOOKUP(VLOOKUP($A627, 'E4 TB Allocation Details'!$A$18:$L$214, MATCH("Customer ID", 'E4 TB Allocation Details'!$A$18:$L$18, 0),FALSE), 'E2 Allocators'!$B$15:$W$358, MATCH(AQ$17, 'E2 Allocators'!$B$15:$W$15, 0),FALSE))</f>
        <v>0</v>
      </c>
      <c r="AR627" s="1128">
        <f>IF(ISERROR(VLOOKUP(VLOOKUP($A627, 'E4 TB Allocation Details'!$A$18:$L$214, MATCH("Customer ID", 'E4 TB Allocation Details'!$A$18:$L$18, 0),FALSE), 'E2 Allocators'!$B$15:$W$358, MATCH(AR$17, 'E2 Allocators'!$B$15:$W$15, 0),FALSE)), 0, VLOOKUP(VLOOKUP($A627, 'E4 TB Allocation Details'!$A$18:$L$214, MATCH("Customer ID", 'E4 TB Allocation Details'!$A$18:$L$18, 0),FALSE), 'E2 Allocators'!$B$15:$W$358, MATCH(AR$17, 'E2 Allocators'!$B$15:$W$15, 0),FALSE))</f>
        <v>0</v>
      </c>
      <c r="AS627" s="1128">
        <f>IF(ISERROR(VLOOKUP(VLOOKUP($A627, 'E4 TB Allocation Details'!$A$18:$L$214, MATCH("Customer ID", 'E4 TB Allocation Details'!$A$18:$L$18, 0),FALSE), 'E2 Allocators'!$B$15:$W$358, MATCH(AS$17, 'E2 Allocators'!$B$15:$W$15, 0),FALSE)), 0, VLOOKUP(VLOOKUP($A627, 'E4 TB Allocation Details'!$A$18:$L$214, MATCH("Customer ID", 'E4 TB Allocation Details'!$A$18:$L$18, 0),FALSE), 'E2 Allocators'!$B$15:$W$358, MATCH(AS$17, 'E2 Allocators'!$B$15:$W$15, 0),FALSE))</f>
        <v>0</v>
      </c>
      <c r="AT627" s="1128">
        <f>IF(ISERROR(VLOOKUP(VLOOKUP($A627, 'E4 TB Allocation Details'!$A$18:$L$214, MATCH("Customer ID", 'E4 TB Allocation Details'!$A$18:$L$18, 0),FALSE), 'E2 Allocators'!$B$15:$W$358, MATCH(AT$17, 'E2 Allocators'!$B$15:$W$15, 0),FALSE)), 0, VLOOKUP(VLOOKUP($A627, 'E4 TB Allocation Details'!$A$18:$L$214, MATCH("Customer ID", 'E4 TB Allocation Details'!$A$18:$L$18, 0),FALSE), 'E2 Allocators'!$B$15:$W$358, MATCH(AT$17, 'E2 Allocators'!$B$15:$W$15, 0),FALSE))</f>
        <v>0</v>
      </c>
      <c r="AU627" s="1128">
        <f>IF(ISERROR(VLOOKUP(VLOOKUP($A627, 'E4 TB Allocation Details'!$A$18:$L$214, MATCH("Customer ID", 'E4 TB Allocation Details'!$A$18:$L$18, 0),FALSE), 'E2 Allocators'!$B$15:$W$358, MATCH(AU$17, 'E2 Allocators'!$B$15:$W$15, 0),FALSE)), 0, VLOOKUP(VLOOKUP($A627, 'E4 TB Allocation Details'!$A$18:$L$214, MATCH("Customer ID", 'E4 TB Allocation Details'!$A$18:$L$18, 0),FALSE), 'E2 Allocators'!$B$15:$W$358, MATCH(AU$17, 'E2 Allocators'!$B$15:$W$15, 0),FALSE))</f>
        <v>0</v>
      </c>
      <c r="AV627" s="1133">
        <f t="shared" si="902"/>
        <v>1</v>
      </c>
      <c r="AW627" s="1130"/>
      <c r="AX627" s="1130"/>
      <c r="AY627" s="1130"/>
      <c r="AZ627" s="1130"/>
      <c r="BA627" s="1130"/>
      <c r="BB627" s="1130"/>
      <c r="BC627" s="1130"/>
      <c r="BD627" s="1130"/>
      <c r="BE627" s="1130"/>
      <c r="BF627" s="1130"/>
      <c r="BG627" s="1130"/>
      <c r="BH627" s="1130"/>
      <c r="BI627" s="1130"/>
      <c r="BJ627" s="1130"/>
      <c r="BK627" s="1130"/>
      <c r="BL627" s="1130"/>
      <c r="BM627" s="1130"/>
      <c r="BN627" s="1130"/>
      <c r="BO627" s="1130"/>
      <c r="BP627" s="1130"/>
      <c r="BQ627" s="1131"/>
    </row>
    <row r="628" spans="1:69" s="208" customFormat="1" ht="25.5" x14ac:dyDescent="0.2">
      <c r="A628" s="1132" t="s">
        <v>836</v>
      </c>
      <c r="B628" s="1125" t="s">
        <v>631</v>
      </c>
      <c r="C628" s="1126">
        <v>1</v>
      </c>
      <c r="D628" s="1127">
        <f t="shared" si="899"/>
        <v>0.65</v>
      </c>
      <c r="E628" s="1127">
        <f>VLOOKUP($A628,'E1 Categorization'!$A$35:$E$116,5,FALSE)</f>
        <v>0.35</v>
      </c>
      <c r="F628" s="1127">
        <f t="shared" si="900"/>
        <v>1</v>
      </c>
      <c r="G628" s="1128">
        <f>IF(ISERROR(VLOOKUP(VLOOKUP($A628, 'E4 TB Allocation Details'!$A$18:$L$214, MATCH("Demand ID", 'E4 TB Allocation Details'!$A$18:$L$18, 0),FALSE), 'E2 Allocators'!$B$15:$W$358, MATCH(G$17, 'E2 Allocators'!$B$15:$W$15, 0),FALSE)), 0, VLOOKUP(VLOOKUP($A628, 'E4 TB Allocation Details'!$A$18:$L$214, MATCH("Demand ID", 'E4 TB Allocation Details'!$A$18:$L$18, 0),FALSE), 'E2 Allocators'!$B$15:$W$358, MATCH(G$17, 'E2 Allocators'!$B$15:$W$15, 0),FALSE))</f>
        <v>0.48699884557737394</v>
      </c>
      <c r="H628" s="1128">
        <f>IF(ISERROR(VLOOKUP(VLOOKUP($A628, 'E4 TB Allocation Details'!$A$18:$L$214, MATCH("Demand ID", 'E4 TB Allocation Details'!$A$18:$L$18, 0),FALSE), 'E2 Allocators'!$B$15:$W$358, MATCH(H$17, 'E2 Allocators'!$B$15:$W$15, 0),FALSE)), 0, VLOOKUP(VLOOKUP($A628, 'E4 TB Allocation Details'!$A$18:$L$214, MATCH("Demand ID", 'E4 TB Allocation Details'!$A$18:$L$18, 0),FALSE), 'E2 Allocators'!$B$15:$W$358, MATCH(H$17, 'E2 Allocators'!$B$15:$W$15, 0),FALSE))</f>
        <v>0.19985156234048407</v>
      </c>
      <c r="I628" s="1128">
        <f>IF(ISERROR(VLOOKUP(VLOOKUP($A628, 'E4 TB Allocation Details'!$A$18:$L$214, MATCH("Demand ID", 'E4 TB Allocation Details'!$A$18:$L$18, 0),FALSE), 'E2 Allocators'!$B$15:$W$358, MATCH(I$17, 'E2 Allocators'!$B$15:$W$15, 0),FALSE)), 0, VLOOKUP(VLOOKUP($A628, 'E4 TB Allocation Details'!$A$18:$L$214, MATCH("Demand ID", 'E4 TB Allocation Details'!$A$18:$L$18, 0),FALSE), 'E2 Allocators'!$B$15:$W$358, MATCH(I$17, 'E2 Allocators'!$B$15:$W$15, 0),FALSE))</f>
        <v>0.3130487086153283</v>
      </c>
      <c r="J628" s="1128">
        <f>IF(ISERROR(VLOOKUP(VLOOKUP($A628, 'E4 TB Allocation Details'!$A$18:$L$214, MATCH("Demand ID", 'E4 TB Allocation Details'!$A$18:$L$18, 0),FALSE), 'E2 Allocators'!$B$15:$W$358, MATCH(J$17, 'E2 Allocators'!$B$15:$W$15, 0),FALSE)), 0, VLOOKUP(VLOOKUP($A628, 'E4 TB Allocation Details'!$A$18:$L$214, MATCH("Demand ID", 'E4 TB Allocation Details'!$A$18:$L$18, 0),FALSE), 'E2 Allocators'!$B$15:$W$358, MATCH(J$17, 'E2 Allocators'!$B$15:$W$15, 0),FALSE))</f>
        <v>0</v>
      </c>
      <c r="K628" s="1128">
        <f>IF(ISERROR(VLOOKUP(VLOOKUP($A628, 'E4 TB Allocation Details'!$A$18:$L$214, MATCH("Demand ID", 'E4 TB Allocation Details'!$A$18:$L$18, 0),FALSE), 'E2 Allocators'!$B$15:$W$358, MATCH(K$17, 'E2 Allocators'!$B$15:$W$15, 0),FALSE)), 0, VLOOKUP(VLOOKUP($A628, 'E4 TB Allocation Details'!$A$18:$L$214, MATCH("Demand ID", 'E4 TB Allocation Details'!$A$18:$L$18, 0),FALSE), 'E2 Allocators'!$B$15:$W$358, MATCH(K$17, 'E2 Allocators'!$B$15:$W$15, 0),FALSE))</f>
        <v>0</v>
      </c>
      <c r="L628" s="1128">
        <f>IF(ISERROR(VLOOKUP(VLOOKUP($A628, 'E4 TB Allocation Details'!$A$18:$L$214, MATCH("Demand ID", 'E4 TB Allocation Details'!$A$18:$L$18, 0),FALSE), 'E2 Allocators'!$B$15:$W$358, MATCH(L$17, 'E2 Allocators'!$B$15:$W$15, 0),FALSE)), 0, VLOOKUP(VLOOKUP($A628, 'E4 TB Allocation Details'!$A$18:$L$214, MATCH("Demand ID", 'E4 TB Allocation Details'!$A$18:$L$18, 0),FALSE), 'E2 Allocators'!$B$15:$W$358, MATCH(L$17, 'E2 Allocators'!$B$15:$W$15, 0),FALSE))</f>
        <v>0</v>
      </c>
      <c r="M628" s="1128">
        <f>IF(ISERROR(VLOOKUP(VLOOKUP($A628, 'E4 TB Allocation Details'!$A$18:$L$214, MATCH("Demand ID", 'E4 TB Allocation Details'!$A$18:$L$18, 0),FALSE), 'E2 Allocators'!$B$15:$W$358, MATCH(M$17, 'E2 Allocators'!$B$15:$W$15, 0),FALSE)), 0, VLOOKUP(VLOOKUP($A628, 'E4 TB Allocation Details'!$A$18:$L$214, MATCH("Demand ID", 'E4 TB Allocation Details'!$A$18:$L$18, 0),FALSE), 'E2 Allocators'!$B$15:$W$358, MATCH(M$17, 'E2 Allocators'!$B$15:$W$15, 0),FALSE))</f>
        <v>0</v>
      </c>
      <c r="N628" s="1128">
        <f>IF(ISERROR(VLOOKUP(VLOOKUP($A628, 'E4 TB Allocation Details'!$A$18:$L$214, MATCH("Demand ID", 'E4 TB Allocation Details'!$A$18:$L$18, 0),FALSE), 'E2 Allocators'!$B$15:$W$358, MATCH(N$17, 'E2 Allocators'!$B$15:$W$15, 0),FALSE)), 0, VLOOKUP(VLOOKUP($A628, 'E4 TB Allocation Details'!$A$18:$L$214, MATCH("Demand ID", 'E4 TB Allocation Details'!$A$18:$L$18, 0),FALSE), 'E2 Allocators'!$B$15:$W$358, MATCH(N$17, 'E2 Allocators'!$B$15:$W$15, 0),FALSE))</f>
        <v>0</v>
      </c>
      <c r="O628" s="1128">
        <f>IF(ISERROR(VLOOKUP(VLOOKUP($A628, 'E4 TB Allocation Details'!$A$18:$L$214, MATCH("Demand ID", 'E4 TB Allocation Details'!$A$18:$L$18, 0),FALSE), 'E2 Allocators'!$B$15:$W$358, MATCH(O$17, 'E2 Allocators'!$B$15:$W$15, 0),FALSE)), 0, VLOOKUP(VLOOKUP($A628, 'E4 TB Allocation Details'!$A$18:$L$214, MATCH("Demand ID", 'E4 TB Allocation Details'!$A$18:$L$18, 0),FALSE), 'E2 Allocators'!$B$15:$W$358, MATCH(O$17, 'E2 Allocators'!$B$15:$W$15, 0),FALSE))</f>
        <v>1.0088346681362758E-4</v>
      </c>
      <c r="P628" s="1128">
        <f>IF(ISERROR(VLOOKUP(VLOOKUP($A628, 'E4 TB Allocation Details'!$A$18:$L$214, MATCH("Demand ID", 'E4 TB Allocation Details'!$A$18:$L$18, 0),FALSE), 'E2 Allocators'!$B$15:$W$358, MATCH(P$17, 'E2 Allocators'!$B$15:$W$15, 0),FALSE)), 0, VLOOKUP(VLOOKUP($A628, 'E4 TB Allocation Details'!$A$18:$L$214, MATCH("Demand ID", 'E4 TB Allocation Details'!$A$18:$L$18, 0),FALSE), 'E2 Allocators'!$B$15:$W$358, MATCH(P$17, 'E2 Allocators'!$B$15:$W$15, 0),FALSE))</f>
        <v>0</v>
      </c>
      <c r="Q628" s="1128">
        <f>IF(ISERROR(VLOOKUP(VLOOKUP($A628, 'E4 TB Allocation Details'!$A$18:$L$214, MATCH("Demand ID", 'E4 TB Allocation Details'!$A$18:$L$18, 0),FALSE), 'E2 Allocators'!$B$15:$W$358, MATCH(Q$17, 'E2 Allocators'!$B$15:$W$15, 0),FALSE)), 0, VLOOKUP(VLOOKUP($A628, 'E4 TB Allocation Details'!$A$18:$L$214, MATCH("Demand ID", 'E4 TB Allocation Details'!$A$18:$L$18, 0),FALSE), 'E2 Allocators'!$B$15:$W$358, MATCH(Q$17, 'E2 Allocators'!$B$15:$W$15, 0),FALSE))</f>
        <v>0</v>
      </c>
      <c r="R628" s="1128">
        <f>IF(ISERROR(VLOOKUP(VLOOKUP($A628, 'E4 TB Allocation Details'!$A$18:$L$214, MATCH("Demand ID", 'E4 TB Allocation Details'!$A$18:$L$18, 0),FALSE), 'E2 Allocators'!$B$15:$W$358, MATCH(R$17, 'E2 Allocators'!$B$15:$W$15, 0),FALSE)), 0, VLOOKUP(VLOOKUP($A628, 'E4 TB Allocation Details'!$A$18:$L$214, MATCH("Demand ID", 'E4 TB Allocation Details'!$A$18:$L$18, 0),FALSE), 'E2 Allocators'!$B$15:$W$358, MATCH(R$17, 'E2 Allocators'!$B$15:$W$15, 0),FALSE))</f>
        <v>0</v>
      </c>
      <c r="S628" s="1128">
        <f>IF(ISERROR(VLOOKUP(VLOOKUP($A628, 'E4 TB Allocation Details'!$A$18:$L$214, MATCH("Demand ID", 'E4 TB Allocation Details'!$A$18:$L$18, 0),FALSE), 'E2 Allocators'!$B$15:$W$358, MATCH(S$17, 'E2 Allocators'!$B$15:$W$15, 0),FALSE)), 0, VLOOKUP(VLOOKUP($A628, 'E4 TB Allocation Details'!$A$18:$L$214, MATCH("Demand ID", 'E4 TB Allocation Details'!$A$18:$L$18, 0),FALSE), 'E2 Allocators'!$B$15:$W$358, MATCH(S$17, 'E2 Allocators'!$B$15:$W$15, 0),FALSE))</f>
        <v>0</v>
      </c>
      <c r="T628" s="1128">
        <f>IF(ISERROR(VLOOKUP(VLOOKUP($A628, 'E4 TB Allocation Details'!$A$18:$L$214, MATCH("Demand ID", 'E4 TB Allocation Details'!$A$18:$L$18, 0),FALSE), 'E2 Allocators'!$B$15:$W$358, MATCH(T$17, 'E2 Allocators'!$B$15:$W$15, 0),FALSE)), 0, VLOOKUP(VLOOKUP($A628, 'E4 TB Allocation Details'!$A$18:$L$214, MATCH("Demand ID", 'E4 TB Allocation Details'!$A$18:$L$18, 0),FALSE), 'E2 Allocators'!$B$15:$W$358, MATCH(T$17, 'E2 Allocators'!$B$15:$W$15, 0),FALSE))</f>
        <v>0</v>
      </c>
      <c r="U628" s="1128">
        <f>IF(ISERROR(VLOOKUP(VLOOKUP($A628, 'E4 TB Allocation Details'!$A$18:$L$214, MATCH("Demand ID", 'E4 TB Allocation Details'!$A$18:$L$18, 0),FALSE), 'E2 Allocators'!$B$15:$W$358, MATCH(U$17, 'E2 Allocators'!$B$15:$W$15, 0),FALSE)), 0, VLOOKUP(VLOOKUP($A628, 'E4 TB Allocation Details'!$A$18:$L$214, MATCH("Demand ID", 'E4 TB Allocation Details'!$A$18:$L$18, 0),FALSE), 'E2 Allocators'!$B$15:$W$358, MATCH(U$17, 'E2 Allocators'!$B$15:$W$15, 0),FALSE))</f>
        <v>0</v>
      </c>
      <c r="V628" s="1128">
        <f>IF(ISERROR(VLOOKUP(VLOOKUP($A628, 'E4 TB Allocation Details'!$A$18:$L$214, MATCH("Demand ID", 'E4 TB Allocation Details'!$A$18:$L$18, 0),FALSE), 'E2 Allocators'!$B$15:$W$358, MATCH(V$17, 'E2 Allocators'!$B$15:$W$15, 0),FALSE)), 0, VLOOKUP(VLOOKUP($A628, 'E4 TB Allocation Details'!$A$18:$L$214, MATCH("Demand ID", 'E4 TB Allocation Details'!$A$18:$L$18, 0),FALSE), 'E2 Allocators'!$B$15:$W$358, MATCH(V$17, 'E2 Allocators'!$B$15:$W$15, 0),FALSE))</f>
        <v>0</v>
      </c>
      <c r="W628" s="1128">
        <f>IF(ISERROR(VLOOKUP(VLOOKUP($A628, 'E4 TB Allocation Details'!$A$18:$L$214, MATCH("Demand ID", 'E4 TB Allocation Details'!$A$18:$L$18, 0),FALSE), 'E2 Allocators'!$B$15:$W$358, MATCH(W$17, 'E2 Allocators'!$B$15:$W$15, 0),FALSE)), 0, VLOOKUP(VLOOKUP($A628, 'E4 TB Allocation Details'!$A$18:$L$214, MATCH("Demand ID", 'E4 TB Allocation Details'!$A$18:$L$18, 0),FALSE), 'E2 Allocators'!$B$15:$W$358, MATCH(W$17, 'E2 Allocators'!$B$15:$W$15, 0),FALSE))</f>
        <v>0</v>
      </c>
      <c r="X628" s="1128">
        <f>IF(ISERROR(VLOOKUP(VLOOKUP($A628, 'E4 TB Allocation Details'!$A$18:$L$214, MATCH("Demand ID", 'E4 TB Allocation Details'!$A$18:$L$18, 0),FALSE), 'E2 Allocators'!$B$15:$W$358, MATCH(X$17, 'E2 Allocators'!$B$15:$W$15, 0),FALSE)), 0, VLOOKUP(VLOOKUP($A628, 'E4 TB Allocation Details'!$A$18:$L$214, MATCH("Demand ID", 'E4 TB Allocation Details'!$A$18:$L$18, 0),FALSE), 'E2 Allocators'!$B$15:$W$358, MATCH(X$17, 'E2 Allocators'!$B$15:$W$15, 0),FALSE))</f>
        <v>0</v>
      </c>
      <c r="Y628" s="1128">
        <f>IF(ISERROR(VLOOKUP(VLOOKUP($A628, 'E4 TB Allocation Details'!$A$18:$L$214, MATCH("Demand ID", 'E4 TB Allocation Details'!$A$18:$L$18, 0),FALSE), 'E2 Allocators'!$B$15:$W$358, MATCH(Y$17, 'E2 Allocators'!$B$15:$W$15, 0),FALSE)), 0, VLOOKUP(VLOOKUP($A628, 'E4 TB Allocation Details'!$A$18:$L$214, MATCH("Demand ID", 'E4 TB Allocation Details'!$A$18:$L$18, 0),FALSE), 'E2 Allocators'!$B$15:$W$358, MATCH(Y$17, 'E2 Allocators'!$B$15:$W$15, 0),FALSE))</f>
        <v>0</v>
      </c>
      <c r="Z628" s="1128">
        <f>IF(ISERROR(VLOOKUP(VLOOKUP($A628, 'E4 TB Allocation Details'!$A$18:$L$214, MATCH("Demand ID", 'E4 TB Allocation Details'!$A$18:$L$18, 0),FALSE), 'E2 Allocators'!$B$15:$W$358, MATCH(Z$17, 'E2 Allocators'!$B$15:$W$15, 0),FALSE)), 0, VLOOKUP(VLOOKUP($A628, 'E4 TB Allocation Details'!$A$18:$L$214, MATCH("Demand ID", 'E4 TB Allocation Details'!$A$18:$L$18, 0),FALSE), 'E2 Allocators'!$B$15:$W$358, MATCH(Z$17, 'E2 Allocators'!$B$15:$W$15, 0),FALSE))</f>
        <v>0</v>
      </c>
      <c r="AA628" s="1133">
        <f t="shared" si="901"/>
        <v>0.99999999999999989</v>
      </c>
      <c r="AB628" s="1128">
        <f>IF(ISERROR(VLOOKUP(VLOOKUP($A628, 'E4 TB Allocation Details'!$A$18:$L$214, MATCH("Customer ID", 'E4 TB Allocation Details'!$A$18:$L$18, 0),FALSE), 'E2 Allocators'!$B$15:$W$358, MATCH(AB$17, 'E2 Allocators'!$B$15:$W$15, 0),FALSE)), 0, VLOOKUP(VLOOKUP($A628, 'E4 TB Allocation Details'!$A$18:$L$214, MATCH("Customer ID", 'E4 TB Allocation Details'!$A$18:$L$18, 0),FALSE), 'E2 Allocators'!$B$15:$W$358, MATCH(AB$17, 'E2 Allocators'!$B$15:$W$15, 0),FALSE))</f>
        <v>0.73861359003785476</v>
      </c>
      <c r="AC628" s="1128">
        <f>IF(ISERROR(VLOOKUP(VLOOKUP($A628, 'E4 TB Allocation Details'!$A$18:$L$214, MATCH("Customer ID", 'E4 TB Allocation Details'!$A$18:$L$18, 0),FALSE), 'E2 Allocators'!$B$15:$W$358, MATCH(AC$17, 'E2 Allocators'!$B$15:$W$15, 0),FALSE)), 0, VLOOKUP(VLOOKUP($A628, 'E4 TB Allocation Details'!$A$18:$L$214, MATCH("Customer ID", 'E4 TB Allocation Details'!$A$18:$L$18, 0),FALSE), 'E2 Allocators'!$B$15:$W$358, MATCH(AC$17, 'E2 Allocators'!$B$15:$W$15, 0),FALSE))</f>
        <v>7.1838440588547645E-2</v>
      </c>
      <c r="AD628" s="1128">
        <f>IF(ISERROR(VLOOKUP(VLOOKUP($A628, 'E4 TB Allocation Details'!$A$18:$L$214, MATCH("Customer ID", 'E4 TB Allocation Details'!$A$18:$L$18, 0),FALSE), 'E2 Allocators'!$B$15:$W$358, MATCH(AD$17, 'E2 Allocators'!$B$15:$W$15, 0),FALSE)), 0, VLOOKUP(VLOOKUP($A628, 'E4 TB Allocation Details'!$A$18:$L$214, MATCH("Customer ID", 'E4 TB Allocation Details'!$A$18:$L$18, 0),FALSE), 'E2 Allocators'!$B$15:$W$358, MATCH(AD$17, 'E2 Allocators'!$B$15:$W$15, 0),FALSE))</f>
        <v>7.8621469313646559E-3</v>
      </c>
      <c r="AE628" s="1128">
        <f>IF(ISERROR(VLOOKUP(VLOOKUP($A628, 'E4 TB Allocation Details'!$A$18:$L$214, MATCH("Customer ID", 'E4 TB Allocation Details'!$A$18:$L$18, 0),FALSE), 'E2 Allocators'!$B$15:$W$358, MATCH(AE$17, 'E2 Allocators'!$B$15:$W$15, 0),FALSE)), 0, VLOOKUP(VLOOKUP($A628, 'E4 TB Allocation Details'!$A$18:$L$214, MATCH("Customer ID", 'E4 TB Allocation Details'!$A$18:$L$18, 0),FALSE), 'E2 Allocators'!$B$15:$W$358, MATCH(AE$17, 'E2 Allocators'!$B$15:$W$15, 0),FALSE))</f>
        <v>0</v>
      </c>
      <c r="AF628" s="1128">
        <f>IF(ISERROR(VLOOKUP(VLOOKUP($A628, 'E4 TB Allocation Details'!$A$18:$L$214, MATCH("Customer ID", 'E4 TB Allocation Details'!$A$18:$L$18, 0),FALSE), 'E2 Allocators'!$B$15:$W$358, MATCH(AF$17, 'E2 Allocators'!$B$15:$W$15, 0),FALSE)), 0, VLOOKUP(VLOOKUP($A628, 'E4 TB Allocation Details'!$A$18:$L$214, MATCH("Customer ID", 'E4 TB Allocation Details'!$A$18:$L$18, 0),FALSE), 'E2 Allocators'!$B$15:$W$358, MATCH(AF$17, 'E2 Allocators'!$B$15:$W$15, 0),FALSE))</f>
        <v>0</v>
      </c>
      <c r="AG628" s="1128">
        <f>IF(ISERROR(VLOOKUP(VLOOKUP($A628, 'E4 TB Allocation Details'!$A$18:$L$214, MATCH("Customer ID", 'E4 TB Allocation Details'!$A$18:$L$18, 0),FALSE), 'E2 Allocators'!$B$15:$W$358, MATCH(AG$17, 'E2 Allocators'!$B$15:$W$15, 0),FALSE)), 0, VLOOKUP(VLOOKUP($A628, 'E4 TB Allocation Details'!$A$18:$L$214, MATCH("Customer ID", 'E4 TB Allocation Details'!$A$18:$L$18, 0),FALSE), 'E2 Allocators'!$B$15:$W$358, MATCH(AG$17, 'E2 Allocators'!$B$15:$W$15, 0),FALSE))</f>
        <v>0</v>
      </c>
      <c r="AH628" s="1128">
        <f>IF(ISERROR(VLOOKUP(VLOOKUP($A628, 'E4 TB Allocation Details'!$A$18:$L$214, MATCH("Customer ID", 'E4 TB Allocation Details'!$A$18:$L$18, 0),FALSE), 'E2 Allocators'!$B$15:$W$358, MATCH(AH$17, 'E2 Allocators'!$B$15:$W$15, 0),FALSE)), 0, VLOOKUP(VLOOKUP($A628, 'E4 TB Allocation Details'!$A$18:$L$214, MATCH("Customer ID", 'E4 TB Allocation Details'!$A$18:$L$18, 0),FALSE), 'E2 Allocators'!$B$15:$W$358, MATCH(AH$17, 'E2 Allocators'!$B$15:$W$15, 0),FALSE))</f>
        <v>0.17056919203165413</v>
      </c>
      <c r="AI628" s="1128">
        <f>IF(ISERROR(VLOOKUP(VLOOKUP($A628, 'E4 TB Allocation Details'!$A$18:$L$214, MATCH("Customer ID", 'E4 TB Allocation Details'!$A$18:$L$18, 0),FALSE), 'E2 Allocators'!$B$15:$W$358, MATCH(AI$17, 'E2 Allocators'!$B$15:$W$15, 0),FALSE)), 0, VLOOKUP(VLOOKUP($A628, 'E4 TB Allocation Details'!$A$18:$L$214, MATCH("Customer ID", 'E4 TB Allocation Details'!$A$18:$L$18, 0),FALSE), 'E2 Allocators'!$B$15:$W$358, MATCH(AI$17, 'E2 Allocators'!$B$15:$W$15, 0),FALSE))</f>
        <v>6.1663897500899264E-3</v>
      </c>
      <c r="AJ628" s="1128">
        <f>IF(ISERROR(VLOOKUP(VLOOKUP($A628, 'E4 TB Allocation Details'!$A$18:$L$214, MATCH("Customer ID", 'E4 TB Allocation Details'!$A$18:$L$18, 0),FALSE), 'E2 Allocators'!$B$15:$W$358, MATCH(AJ$17, 'E2 Allocators'!$B$15:$W$15, 0),FALSE)), 0, VLOOKUP(VLOOKUP($A628, 'E4 TB Allocation Details'!$A$18:$L$214, MATCH("Customer ID", 'E4 TB Allocation Details'!$A$18:$L$18, 0),FALSE), 'E2 Allocators'!$B$15:$W$358, MATCH(AJ$17, 'E2 Allocators'!$B$15:$W$15, 0),FALSE))</f>
        <v>4.9502406604888579E-3</v>
      </c>
      <c r="AK628" s="1128">
        <f>IF(ISERROR(VLOOKUP(VLOOKUP($A628, 'E4 TB Allocation Details'!$A$18:$L$214, MATCH("Customer ID", 'E4 TB Allocation Details'!$A$18:$L$18, 0),FALSE), 'E2 Allocators'!$B$15:$W$358, MATCH(AK$17, 'E2 Allocators'!$B$15:$W$15, 0),FALSE)), 0, VLOOKUP(VLOOKUP($A628, 'E4 TB Allocation Details'!$A$18:$L$214, MATCH("Customer ID", 'E4 TB Allocation Details'!$A$18:$L$18, 0),FALSE), 'E2 Allocators'!$B$15:$W$358, MATCH(AK$17, 'E2 Allocators'!$B$15:$W$15, 0),FALSE))</f>
        <v>0</v>
      </c>
      <c r="AL628" s="1128">
        <f>IF(ISERROR(VLOOKUP(VLOOKUP($A628, 'E4 TB Allocation Details'!$A$18:$L$214, MATCH("Customer ID", 'E4 TB Allocation Details'!$A$18:$L$18, 0),FALSE), 'E2 Allocators'!$B$15:$W$358, MATCH(AL$17, 'E2 Allocators'!$B$15:$W$15, 0),FALSE)), 0, VLOOKUP(VLOOKUP($A628, 'E4 TB Allocation Details'!$A$18:$L$214, MATCH("Customer ID", 'E4 TB Allocation Details'!$A$18:$L$18, 0),FALSE), 'E2 Allocators'!$B$15:$W$358, MATCH(AL$17, 'E2 Allocators'!$B$15:$W$15, 0),FALSE))</f>
        <v>0</v>
      </c>
      <c r="AM628" s="1128">
        <f>IF(ISERROR(VLOOKUP(VLOOKUP($A628, 'E4 TB Allocation Details'!$A$18:$L$214, MATCH("Customer ID", 'E4 TB Allocation Details'!$A$18:$L$18, 0),FALSE), 'E2 Allocators'!$B$15:$W$358, MATCH(AM$17, 'E2 Allocators'!$B$15:$W$15, 0),FALSE)), 0, VLOOKUP(VLOOKUP($A628, 'E4 TB Allocation Details'!$A$18:$L$214, MATCH("Customer ID", 'E4 TB Allocation Details'!$A$18:$L$18, 0),FALSE), 'E2 Allocators'!$B$15:$W$358, MATCH(AM$17, 'E2 Allocators'!$B$15:$W$15, 0),FALSE))</f>
        <v>0</v>
      </c>
      <c r="AN628" s="1128">
        <f>IF(ISERROR(VLOOKUP(VLOOKUP($A628, 'E4 TB Allocation Details'!$A$18:$L$214, MATCH("Customer ID", 'E4 TB Allocation Details'!$A$18:$L$18, 0),FALSE), 'E2 Allocators'!$B$15:$W$358, MATCH(AN$17, 'E2 Allocators'!$B$15:$W$15, 0),FALSE)), 0, VLOOKUP(VLOOKUP($A628, 'E4 TB Allocation Details'!$A$18:$L$214, MATCH("Customer ID", 'E4 TB Allocation Details'!$A$18:$L$18, 0),FALSE), 'E2 Allocators'!$B$15:$W$358, MATCH(AN$17, 'E2 Allocators'!$B$15:$W$15, 0),FALSE))</f>
        <v>0</v>
      </c>
      <c r="AO628" s="1128">
        <f>IF(ISERROR(VLOOKUP(VLOOKUP($A628, 'E4 TB Allocation Details'!$A$18:$L$214, MATCH("Customer ID", 'E4 TB Allocation Details'!$A$18:$L$18, 0),FALSE), 'E2 Allocators'!$B$15:$W$358, MATCH(AO$17, 'E2 Allocators'!$B$15:$W$15, 0),FALSE)), 0, VLOOKUP(VLOOKUP($A628, 'E4 TB Allocation Details'!$A$18:$L$214, MATCH("Customer ID", 'E4 TB Allocation Details'!$A$18:$L$18, 0),FALSE), 'E2 Allocators'!$B$15:$W$358, MATCH(AO$17, 'E2 Allocators'!$B$15:$W$15, 0),FALSE))</f>
        <v>0</v>
      </c>
      <c r="AP628" s="1128">
        <f>IF(ISERROR(VLOOKUP(VLOOKUP($A628, 'E4 TB Allocation Details'!$A$18:$L$214, MATCH("Customer ID", 'E4 TB Allocation Details'!$A$18:$L$18, 0),FALSE), 'E2 Allocators'!$B$15:$W$358, MATCH(AP$17, 'E2 Allocators'!$B$15:$W$15, 0),FALSE)), 0, VLOOKUP(VLOOKUP($A628, 'E4 TB Allocation Details'!$A$18:$L$214, MATCH("Customer ID", 'E4 TB Allocation Details'!$A$18:$L$18, 0),FALSE), 'E2 Allocators'!$B$15:$W$358, MATCH(AP$17, 'E2 Allocators'!$B$15:$W$15, 0),FALSE))</f>
        <v>0</v>
      </c>
      <c r="AQ628" s="1128">
        <f>IF(ISERROR(VLOOKUP(VLOOKUP($A628, 'E4 TB Allocation Details'!$A$18:$L$214, MATCH("Customer ID", 'E4 TB Allocation Details'!$A$18:$L$18, 0),FALSE), 'E2 Allocators'!$B$15:$W$358, MATCH(AQ$17, 'E2 Allocators'!$B$15:$W$15, 0),FALSE)), 0, VLOOKUP(VLOOKUP($A628, 'E4 TB Allocation Details'!$A$18:$L$214, MATCH("Customer ID", 'E4 TB Allocation Details'!$A$18:$L$18, 0),FALSE), 'E2 Allocators'!$B$15:$W$358, MATCH(AQ$17, 'E2 Allocators'!$B$15:$W$15, 0),FALSE))</f>
        <v>0</v>
      </c>
      <c r="AR628" s="1128">
        <f>IF(ISERROR(VLOOKUP(VLOOKUP($A628, 'E4 TB Allocation Details'!$A$18:$L$214, MATCH("Customer ID", 'E4 TB Allocation Details'!$A$18:$L$18, 0),FALSE), 'E2 Allocators'!$B$15:$W$358, MATCH(AR$17, 'E2 Allocators'!$B$15:$W$15, 0),FALSE)), 0, VLOOKUP(VLOOKUP($A628, 'E4 TB Allocation Details'!$A$18:$L$214, MATCH("Customer ID", 'E4 TB Allocation Details'!$A$18:$L$18, 0),FALSE), 'E2 Allocators'!$B$15:$W$358, MATCH(AR$17, 'E2 Allocators'!$B$15:$W$15, 0),FALSE))</f>
        <v>0</v>
      </c>
      <c r="AS628" s="1128">
        <f>IF(ISERROR(VLOOKUP(VLOOKUP($A628, 'E4 TB Allocation Details'!$A$18:$L$214, MATCH("Customer ID", 'E4 TB Allocation Details'!$A$18:$L$18, 0),FALSE), 'E2 Allocators'!$B$15:$W$358, MATCH(AS$17, 'E2 Allocators'!$B$15:$W$15, 0),FALSE)), 0, VLOOKUP(VLOOKUP($A628, 'E4 TB Allocation Details'!$A$18:$L$214, MATCH("Customer ID", 'E4 TB Allocation Details'!$A$18:$L$18, 0),FALSE), 'E2 Allocators'!$B$15:$W$358, MATCH(AS$17, 'E2 Allocators'!$B$15:$W$15, 0),FALSE))</f>
        <v>0</v>
      </c>
      <c r="AT628" s="1128">
        <f>IF(ISERROR(VLOOKUP(VLOOKUP($A628, 'E4 TB Allocation Details'!$A$18:$L$214, MATCH("Customer ID", 'E4 TB Allocation Details'!$A$18:$L$18, 0),FALSE), 'E2 Allocators'!$B$15:$W$358, MATCH(AT$17, 'E2 Allocators'!$B$15:$W$15, 0),FALSE)), 0, VLOOKUP(VLOOKUP($A628, 'E4 TB Allocation Details'!$A$18:$L$214, MATCH("Customer ID", 'E4 TB Allocation Details'!$A$18:$L$18, 0),FALSE), 'E2 Allocators'!$B$15:$W$358, MATCH(AT$17, 'E2 Allocators'!$B$15:$W$15, 0),FALSE))</f>
        <v>0</v>
      </c>
      <c r="AU628" s="1128">
        <f>IF(ISERROR(VLOOKUP(VLOOKUP($A628, 'E4 TB Allocation Details'!$A$18:$L$214, MATCH("Customer ID", 'E4 TB Allocation Details'!$A$18:$L$18, 0),FALSE), 'E2 Allocators'!$B$15:$W$358, MATCH(AU$17, 'E2 Allocators'!$B$15:$W$15, 0),FALSE)), 0, VLOOKUP(VLOOKUP($A628, 'E4 TB Allocation Details'!$A$18:$L$214, MATCH("Customer ID", 'E4 TB Allocation Details'!$A$18:$L$18, 0),FALSE), 'E2 Allocators'!$B$15:$W$358, MATCH(AU$17, 'E2 Allocators'!$B$15:$W$15, 0),FALSE))</f>
        <v>0</v>
      </c>
      <c r="AV628" s="1133">
        <f t="shared" si="902"/>
        <v>0.99999999999999989</v>
      </c>
      <c r="AW628" s="1130"/>
      <c r="AX628" s="1130"/>
      <c r="AY628" s="1130"/>
      <c r="AZ628" s="1130"/>
      <c r="BA628" s="1130"/>
      <c r="BB628" s="1130"/>
      <c r="BC628" s="1130"/>
      <c r="BD628" s="1130"/>
      <c r="BE628" s="1130"/>
      <c r="BF628" s="1130"/>
      <c r="BG628" s="1130"/>
      <c r="BH628" s="1130"/>
      <c r="BI628" s="1130"/>
      <c r="BJ628" s="1130"/>
      <c r="BK628" s="1130"/>
      <c r="BL628" s="1130"/>
      <c r="BM628" s="1130"/>
      <c r="BN628" s="1130"/>
      <c r="BO628" s="1130"/>
      <c r="BP628" s="1130"/>
      <c r="BQ628" s="1131"/>
    </row>
    <row r="629" spans="1:69" s="208" customFormat="1" ht="12.75" x14ac:dyDescent="0.2">
      <c r="A629" s="1132">
        <v>1850</v>
      </c>
      <c r="B629" s="1125" t="s">
        <v>90</v>
      </c>
      <c r="C629" s="1126">
        <v>1</v>
      </c>
      <c r="D629" s="1127">
        <f>C629-E629</f>
        <v>0.7</v>
      </c>
      <c r="E629" s="1127">
        <f>VLOOKUP($A629,'E1 Categorization'!$A$35:$E$116,5,FALSE)</f>
        <v>0.3</v>
      </c>
      <c r="F629" s="1127">
        <f>D629+E629</f>
        <v>1</v>
      </c>
      <c r="G629" s="1128">
        <f>IF(ISERROR(VLOOKUP(VLOOKUP($A629, 'E4 TB Allocation Details'!$A$18:$L$214, MATCH("Demand ID", 'E4 TB Allocation Details'!$A$18:$L$18, 0),FALSE), 'E2 Allocators'!$B$15:$W$358, MATCH(G$17, 'E2 Allocators'!$B$15:$W$15, 0),FALSE)), 0, VLOOKUP(VLOOKUP($A629, 'E4 TB Allocation Details'!$A$18:$L$214, MATCH("Demand ID", 'E4 TB Allocation Details'!$A$18:$L$18, 0),FALSE), 'E2 Allocators'!$B$15:$W$358, MATCH(G$17, 'E2 Allocators'!$B$15:$W$15, 0),FALSE))</f>
        <v>0.48219129848061437</v>
      </c>
      <c r="H629" s="1128">
        <f>IF(ISERROR(VLOOKUP(VLOOKUP($A629, 'E4 TB Allocation Details'!$A$18:$L$214, MATCH("Demand ID", 'E4 TB Allocation Details'!$A$18:$L$18, 0),FALSE), 'E2 Allocators'!$B$15:$W$358, MATCH(H$17, 'E2 Allocators'!$B$15:$W$15, 0),FALSE)), 0, VLOOKUP(VLOOKUP($A629, 'E4 TB Allocation Details'!$A$18:$L$214, MATCH("Demand ID", 'E4 TB Allocation Details'!$A$18:$L$18, 0),FALSE), 'E2 Allocators'!$B$15:$W$358, MATCH(H$17, 'E2 Allocators'!$B$15:$W$15, 0),FALSE))</f>
        <v>0.1978786710142762</v>
      </c>
      <c r="I629" s="1128">
        <f>IF(ISERROR(VLOOKUP(VLOOKUP($A629, 'E4 TB Allocation Details'!$A$18:$L$214, MATCH("Demand ID", 'E4 TB Allocation Details'!$A$18:$L$18, 0),FALSE), 'E2 Allocators'!$B$15:$W$358, MATCH(I$17, 'E2 Allocators'!$B$15:$W$15, 0),FALSE)), 0, VLOOKUP(VLOOKUP($A629, 'E4 TB Allocation Details'!$A$18:$L$214, MATCH("Demand ID", 'E4 TB Allocation Details'!$A$18:$L$18, 0),FALSE), 'E2 Allocators'!$B$15:$W$358, MATCH(I$17, 'E2 Allocators'!$B$15:$W$15, 0),FALSE))</f>
        <v>0.30995835958490364</v>
      </c>
      <c r="J629" s="1128">
        <f>IF(ISERROR(VLOOKUP(VLOOKUP($A629, 'E4 TB Allocation Details'!$A$18:$L$214, MATCH("Demand ID", 'E4 TB Allocation Details'!$A$18:$L$18, 0),FALSE), 'E2 Allocators'!$B$15:$W$358, MATCH(J$17, 'E2 Allocators'!$B$15:$W$15, 0),FALSE)), 0, VLOOKUP(VLOOKUP($A629, 'E4 TB Allocation Details'!$A$18:$L$214, MATCH("Demand ID", 'E4 TB Allocation Details'!$A$18:$L$18, 0),FALSE), 'E2 Allocators'!$B$15:$W$358, MATCH(J$17, 'E2 Allocators'!$B$15:$W$15, 0),FALSE))</f>
        <v>0</v>
      </c>
      <c r="K629" s="1128">
        <f>IF(ISERROR(VLOOKUP(VLOOKUP($A629, 'E4 TB Allocation Details'!$A$18:$L$214, MATCH("Demand ID", 'E4 TB Allocation Details'!$A$18:$L$18, 0),FALSE), 'E2 Allocators'!$B$15:$W$358, MATCH(K$17, 'E2 Allocators'!$B$15:$W$15, 0),FALSE)), 0, VLOOKUP(VLOOKUP($A629, 'E4 TB Allocation Details'!$A$18:$L$214, MATCH("Demand ID", 'E4 TB Allocation Details'!$A$18:$L$18, 0),FALSE), 'E2 Allocators'!$B$15:$W$358, MATCH(K$17, 'E2 Allocators'!$B$15:$W$15, 0),FALSE))</f>
        <v>0</v>
      </c>
      <c r="L629" s="1128">
        <f>IF(ISERROR(VLOOKUP(VLOOKUP($A629, 'E4 TB Allocation Details'!$A$18:$L$214, MATCH("Demand ID", 'E4 TB Allocation Details'!$A$18:$L$18, 0),FALSE), 'E2 Allocators'!$B$15:$W$358, MATCH(L$17, 'E2 Allocators'!$B$15:$W$15, 0),FALSE)), 0, VLOOKUP(VLOOKUP($A629, 'E4 TB Allocation Details'!$A$18:$L$214, MATCH("Demand ID", 'E4 TB Allocation Details'!$A$18:$L$18, 0),FALSE), 'E2 Allocators'!$B$15:$W$358, MATCH(L$17, 'E2 Allocators'!$B$15:$W$15, 0),FALSE))</f>
        <v>0</v>
      </c>
      <c r="M629" s="1128">
        <f>IF(ISERROR(VLOOKUP(VLOOKUP($A629, 'E4 TB Allocation Details'!$A$18:$L$214, MATCH("Demand ID", 'E4 TB Allocation Details'!$A$18:$L$18, 0),FALSE), 'E2 Allocators'!$B$15:$W$358, MATCH(M$17, 'E2 Allocators'!$B$15:$W$15, 0),FALSE)), 0, VLOOKUP(VLOOKUP($A629, 'E4 TB Allocation Details'!$A$18:$L$214, MATCH("Demand ID", 'E4 TB Allocation Details'!$A$18:$L$18, 0),FALSE), 'E2 Allocators'!$B$15:$W$358, MATCH(M$17, 'E2 Allocators'!$B$15:$W$15, 0),FALSE))</f>
        <v>9.8717833531203041E-3</v>
      </c>
      <c r="N629" s="1128">
        <f>IF(ISERROR(VLOOKUP(VLOOKUP($A629, 'E4 TB Allocation Details'!$A$18:$L$214, MATCH("Demand ID", 'E4 TB Allocation Details'!$A$18:$L$18, 0),FALSE), 'E2 Allocators'!$B$15:$W$358, MATCH(N$17, 'E2 Allocators'!$B$15:$W$15, 0),FALSE)), 0, VLOOKUP(VLOOKUP($A629, 'E4 TB Allocation Details'!$A$18:$L$214, MATCH("Demand ID", 'E4 TB Allocation Details'!$A$18:$L$18, 0),FALSE), 'E2 Allocators'!$B$15:$W$358, MATCH(N$17, 'E2 Allocators'!$B$15:$W$15, 0),FALSE))</f>
        <v>0</v>
      </c>
      <c r="O629" s="1128">
        <f>IF(ISERROR(VLOOKUP(VLOOKUP($A629, 'E4 TB Allocation Details'!$A$18:$L$214, MATCH("Demand ID", 'E4 TB Allocation Details'!$A$18:$L$18, 0),FALSE), 'E2 Allocators'!$B$15:$W$358, MATCH(O$17, 'E2 Allocators'!$B$15:$W$15, 0),FALSE)), 0, VLOOKUP(VLOOKUP($A629, 'E4 TB Allocation Details'!$A$18:$L$214, MATCH("Demand ID", 'E4 TB Allocation Details'!$A$18:$L$18, 0),FALSE), 'E2 Allocators'!$B$15:$W$358, MATCH(O$17, 'E2 Allocators'!$B$15:$W$15, 0),FALSE))</f>
        <v>9.9887567085331738E-5</v>
      </c>
      <c r="P629" s="1128">
        <f>IF(ISERROR(VLOOKUP(VLOOKUP($A629, 'E4 TB Allocation Details'!$A$18:$L$214, MATCH("Demand ID", 'E4 TB Allocation Details'!$A$18:$L$18, 0),FALSE), 'E2 Allocators'!$B$15:$W$358, MATCH(P$17, 'E2 Allocators'!$B$15:$W$15, 0),FALSE)), 0, VLOOKUP(VLOOKUP($A629, 'E4 TB Allocation Details'!$A$18:$L$214, MATCH("Demand ID", 'E4 TB Allocation Details'!$A$18:$L$18, 0),FALSE), 'E2 Allocators'!$B$15:$W$358, MATCH(P$17, 'E2 Allocators'!$B$15:$W$15, 0),FALSE))</f>
        <v>0</v>
      </c>
      <c r="Q629" s="1128">
        <f>IF(ISERROR(VLOOKUP(VLOOKUP($A629, 'E4 TB Allocation Details'!$A$18:$L$214, MATCH("Demand ID", 'E4 TB Allocation Details'!$A$18:$L$18, 0),FALSE), 'E2 Allocators'!$B$15:$W$358, MATCH(Q$17, 'E2 Allocators'!$B$15:$W$15, 0),FALSE)), 0, VLOOKUP(VLOOKUP($A629, 'E4 TB Allocation Details'!$A$18:$L$214, MATCH("Demand ID", 'E4 TB Allocation Details'!$A$18:$L$18, 0),FALSE), 'E2 Allocators'!$B$15:$W$358, MATCH(Q$17, 'E2 Allocators'!$B$15:$W$15, 0),FALSE))</f>
        <v>0</v>
      </c>
      <c r="R629" s="1128">
        <f>IF(ISERROR(VLOOKUP(VLOOKUP($A629, 'E4 TB Allocation Details'!$A$18:$L$214, MATCH("Demand ID", 'E4 TB Allocation Details'!$A$18:$L$18, 0),FALSE), 'E2 Allocators'!$B$15:$W$358, MATCH(R$17, 'E2 Allocators'!$B$15:$W$15, 0),FALSE)), 0, VLOOKUP(VLOOKUP($A629, 'E4 TB Allocation Details'!$A$18:$L$214, MATCH("Demand ID", 'E4 TB Allocation Details'!$A$18:$L$18, 0),FALSE), 'E2 Allocators'!$B$15:$W$358, MATCH(R$17, 'E2 Allocators'!$B$15:$W$15, 0),FALSE))</f>
        <v>0</v>
      </c>
      <c r="S629" s="1128">
        <f>IF(ISERROR(VLOOKUP(VLOOKUP($A629, 'E4 TB Allocation Details'!$A$18:$L$214, MATCH("Demand ID", 'E4 TB Allocation Details'!$A$18:$L$18, 0),FALSE), 'E2 Allocators'!$B$15:$W$358, MATCH(S$17, 'E2 Allocators'!$B$15:$W$15, 0),FALSE)), 0, VLOOKUP(VLOOKUP($A629, 'E4 TB Allocation Details'!$A$18:$L$214, MATCH("Demand ID", 'E4 TB Allocation Details'!$A$18:$L$18, 0),FALSE), 'E2 Allocators'!$B$15:$W$358, MATCH(S$17, 'E2 Allocators'!$B$15:$W$15, 0),FALSE))</f>
        <v>0</v>
      </c>
      <c r="T629" s="1128">
        <f>IF(ISERROR(VLOOKUP(VLOOKUP($A629, 'E4 TB Allocation Details'!$A$18:$L$214, MATCH("Demand ID", 'E4 TB Allocation Details'!$A$18:$L$18, 0),FALSE), 'E2 Allocators'!$B$15:$W$358, MATCH(T$17, 'E2 Allocators'!$B$15:$W$15, 0),FALSE)), 0, VLOOKUP(VLOOKUP($A629, 'E4 TB Allocation Details'!$A$18:$L$214, MATCH("Demand ID", 'E4 TB Allocation Details'!$A$18:$L$18, 0),FALSE), 'E2 Allocators'!$B$15:$W$358, MATCH(T$17, 'E2 Allocators'!$B$15:$W$15, 0),FALSE))</f>
        <v>0</v>
      </c>
      <c r="U629" s="1128">
        <f>IF(ISERROR(VLOOKUP(VLOOKUP($A629, 'E4 TB Allocation Details'!$A$18:$L$214, MATCH("Demand ID", 'E4 TB Allocation Details'!$A$18:$L$18, 0),FALSE), 'E2 Allocators'!$B$15:$W$358, MATCH(U$17, 'E2 Allocators'!$B$15:$W$15, 0),FALSE)), 0, VLOOKUP(VLOOKUP($A629, 'E4 TB Allocation Details'!$A$18:$L$214, MATCH("Demand ID", 'E4 TB Allocation Details'!$A$18:$L$18, 0),FALSE), 'E2 Allocators'!$B$15:$W$358, MATCH(U$17, 'E2 Allocators'!$B$15:$W$15, 0),FALSE))</f>
        <v>0</v>
      </c>
      <c r="V629" s="1128">
        <f>IF(ISERROR(VLOOKUP(VLOOKUP($A629, 'E4 TB Allocation Details'!$A$18:$L$214, MATCH("Demand ID", 'E4 TB Allocation Details'!$A$18:$L$18, 0),FALSE), 'E2 Allocators'!$B$15:$W$358, MATCH(V$17, 'E2 Allocators'!$B$15:$W$15, 0),FALSE)), 0, VLOOKUP(VLOOKUP($A629, 'E4 TB Allocation Details'!$A$18:$L$214, MATCH("Demand ID", 'E4 TB Allocation Details'!$A$18:$L$18, 0),FALSE), 'E2 Allocators'!$B$15:$W$358, MATCH(V$17, 'E2 Allocators'!$B$15:$W$15, 0),FALSE))</f>
        <v>0</v>
      </c>
      <c r="W629" s="1128">
        <f>IF(ISERROR(VLOOKUP(VLOOKUP($A629, 'E4 TB Allocation Details'!$A$18:$L$214, MATCH("Demand ID", 'E4 TB Allocation Details'!$A$18:$L$18, 0),FALSE), 'E2 Allocators'!$B$15:$W$358, MATCH(W$17, 'E2 Allocators'!$B$15:$W$15, 0),FALSE)), 0, VLOOKUP(VLOOKUP($A629, 'E4 TB Allocation Details'!$A$18:$L$214, MATCH("Demand ID", 'E4 TB Allocation Details'!$A$18:$L$18, 0),FALSE), 'E2 Allocators'!$B$15:$W$358, MATCH(W$17, 'E2 Allocators'!$B$15:$W$15, 0),FALSE))</f>
        <v>0</v>
      </c>
      <c r="X629" s="1128">
        <f>IF(ISERROR(VLOOKUP(VLOOKUP($A629, 'E4 TB Allocation Details'!$A$18:$L$214, MATCH("Demand ID", 'E4 TB Allocation Details'!$A$18:$L$18, 0),FALSE), 'E2 Allocators'!$B$15:$W$358, MATCH(X$17, 'E2 Allocators'!$B$15:$W$15, 0),FALSE)), 0, VLOOKUP(VLOOKUP($A629, 'E4 TB Allocation Details'!$A$18:$L$214, MATCH("Demand ID", 'E4 TB Allocation Details'!$A$18:$L$18, 0),FALSE), 'E2 Allocators'!$B$15:$W$358, MATCH(X$17, 'E2 Allocators'!$B$15:$W$15, 0),FALSE))</f>
        <v>0</v>
      </c>
      <c r="Y629" s="1128">
        <f>IF(ISERROR(VLOOKUP(VLOOKUP($A629, 'E4 TB Allocation Details'!$A$18:$L$214, MATCH("Demand ID", 'E4 TB Allocation Details'!$A$18:$L$18, 0),FALSE), 'E2 Allocators'!$B$15:$W$358, MATCH(Y$17, 'E2 Allocators'!$B$15:$W$15, 0),FALSE)), 0, VLOOKUP(VLOOKUP($A629, 'E4 TB Allocation Details'!$A$18:$L$214, MATCH("Demand ID", 'E4 TB Allocation Details'!$A$18:$L$18, 0),FALSE), 'E2 Allocators'!$B$15:$W$358, MATCH(Y$17, 'E2 Allocators'!$B$15:$W$15, 0),FALSE))</f>
        <v>0</v>
      </c>
      <c r="Z629" s="1128">
        <f>IF(ISERROR(VLOOKUP(VLOOKUP($A629, 'E4 TB Allocation Details'!$A$18:$L$214, MATCH("Demand ID", 'E4 TB Allocation Details'!$A$18:$L$18, 0),FALSE), 'E2 Allocators'!$B$15:$W$358, MATCH(Z$17, 'E2 Allocators'!$B$15:$W$15, 0),FALSE)), 0, VLOOKUP(VLOOKUP($A629, 'E4 TB Allocation Details'!$A$18:$L$214, MATCH("Demand ID", 'E4 TB Allocation Details'!$A$18:$L$18, 0),FALSE), 'E2 Allocators'!$B$15:$W$358, MATCH(Z$17, 'E2 Allocators'!$B$15:$W$15, 0),FALSE))</f>
        <v>0</v>
      </c>
      <c r="AA629" s="1133">
        <f t="shared" si="901"/>
        <v>0.99999999999999989</v>
      </c>
      <c r="AB629" s="1128">
        <f>IF(ISERROR(VLOOKUP(VLOOKUP($A629, 'E4 TB Allocation Details'!$A$18:$L$214, MATCH("Customer ID", 'E4 TB Allocation Details'!$A$18:$L$18, 0),FALSE), 'E2 Allocators'!$B$15:$W$358, MATCH(AB$17, 'E2 Allocators'!$B$15:$W$15, 0),FALSE)), 0, VLOOKUP(VLOOKUP($A629, 'E4 TB Allocation Details'!$A$18:$L$214, MATCH("Customer ID", 'E4 TB Allocation Details'!$A$18:$L$18, 0),FALSE), 'E2 Allocators'!$B$15:$W$358, MATCH(AB$17, 'E2 Allocators'!$B$15:$W$15, 0),FALSE))</f>
        <v>0.87456232569087444</v>
      </c>
      <c r="AC629" s="1128">
        <f>IF(ISERROR(VLOOKUP(VLOOKUP($A629, 'E4 TB Allocation Details'!$A$18:$L$214, MATCH("Customer ID", 'E4 TB Allocation Details'!$A$18:$L$18, 0),FALSE), 'E2 Allocators'!$B$15:$W$358, MATCH(AC$17, 'E2 Allocators'!$B$15:$W$15, 0),FALSE)), 0, VLOOKUP(VLOOKUP($A629, 'E4 TB Allocation Details'!$A$18:$L$214, MATCH("Customer ID", 'E4 TB Allocation Details'!$A$18:$L$18, 0),FALSE), 'E2 Allocators'!$B$15:$W$358, MATCH(AC$17, 'E2 Allocators'!$B$15:$W$15, 0),FALSE))</f>
        <v>8.5060977109703562E-2</v>
      </c>
      <c r="AD629" s="1128">
        <f>IF(ISERROR(VLOOKUP(VLOOKUP($A629, 'E4 TB Allocation Details'!$A$18:$L$214, MATCH("Customer ID", 'E4 TB Allocation Details'!$A$18:$L$18, 0),FALSE), 'E2 Allocators'!$B$15:$W$358, MATCH(AD$17, 'E2 Allocators'!$B$15:$W$15, 0),FALSE)), 0, VLOOKUP(VLOOKUP($A629, 'E4 TB Allocation Details'!$A$18:$L$214, MATCH("Customer ID", 'E4 TB Allocation Details'!$A$18:$L$18, 0),FALSE), 'E2 Allocators'!$B$15:$W$358, MATCH(AD$17, 'E2 Allocators'!$B$15:$W$15, 0),FALSE))</f>
        <v>9.3092485678001758E-3</v>
      </c>
      <c r="AE629" s="1128">
        <f>IF(ISERROR(VLOOKUP(VLOOKUP($A629, 'E4 TB Allocation Details'!$A$18:$L$214, MATCH("Customer ID", 'E4 TB Allocation Details'!$A$18:$L$18, 0),FALSE), 'E2 Allocators'!$B$15:$W$358, MATCH(AE$17, 'E2 Allocators'!$B$15:$W$15, 0),FALSE)), 0, VLOOKUP(VLOOKUP($A629, 'E4 TB Allocation Details'!$A$18:$L$214, MATCH("Customer ID", 'E4 TB Allocation Details'!$A$18:$L$18, 0),FALSE), 'E2 Allocators'!$B$15:$W$358, MATCH(AE$17, 'E2 Allocators'!$B$15:$W$15, 0),FALSE))</f>
        <v>0</v>
      </c>
      <c r="AF629" s="1128">
        <f>IF(ISERROR(VLOOKUP(VLOOKUP($A629, 'E4 TB Allocation Details'!$A$18:$L$214, MATCH("Customer ID", 'E4 TB Allocation Details'!$A$18:$L$18, 0),FALSE), 'E2 Allocators'!$B$15:$W$358, MATCH(AF$17, 'E2 Allocators'!$B$15:$W$15, 0),FALSE)), 0, VLOOKUP(VLOOKUP($A629, 'E4 TB Allocation Details'!$A$18:$L$214, MATCH("Customer ID", 'E4 TB Allocation Details'!$A$18:$L$18, 0),FALSE), 'E2 Allocators'!$B$15:$W$358, MATCH(AF$17, 'E2 Allocators'!$B$15:$W$15, 0),FALSE))</f>
        <v>0</v>
      </c>
      <c r="AG629" s="1128">
        <f>IF(ISERROR(VLOOKUP(VLOOKUP($A629, 'E4 TB Allocation Details'!$A$18:$L$214, MATCH("Customer ID", 'E4 TB Allocation Details'!$A$18:$L$18, 0),FALSE), 'E2 Allocators'!$B$15:$W$358, MATCH(AG$17, 'E2 Allocators'!$B$15:$W$15, 0),FALSE)), 0, VLOOKUP(VLOOKUP($A629, 'E4 TB Allocation Details'!$A$18:$L$214, MATCH("Customer ID", 'E4 TB Allocation Details'!$A$18:$L$18, 0),FALSE), 'E2 Allocators'!$B$15:$W$358, MATCH(AG$17, 'E2 Allocators'!$B$15:$W$15, 0),FALSE))</f>
        <v>0</v>
      </c>
      <c r="AH629" s="1128">
        <f>IF(ISERROR(VLOOKUP(VLOOKUP($A629, 'E4 TB Allocation Details'!$A$18:$L$214, MATCH("Customer ID", 'E4 TB Allocation Details'!$A$18:$L$18, 0),FALSE), 'E2 Allocators'!$B$15:$W$358, MATCH(AH$17, 'E2 Allocators'!$B$15:$W$15, 0),FALSE)), 0, VLOOKUP(VLOOKUP($A629, 'E4 TB Allocation Details'!$A$18:$L$214, MATCH("Customer ID", 'E4 TB Allocation Details'!$A$18:$L$18, 0),FALSE), 'E2 Allocators'!$B$15:$W$358, MATCH(AH$17, 'E2 Allocators'!$B$15:$W$15, 0),FALSE))</f>
        <v>1.7904698478022087E-2</v>
      </c>
      <c r="AI629" s="1128">
        <f>IF(ISERROR(VLOOKUP(VLOOKUP($A629, 'E4 TB Allocation Details'!$A$18:$L$214, MATCH("Customer ID", 'E4 TB Allocation Details'!$A$18:$L$18, 0),FALSE), 'E2 Allocators'!$B$15:$W$358, MATCH(AI$17, 'E2 Allocators'!$B$15:$W$15, 0),FALSE)), 0, VLOOKUP(VLOOKUP($A629, 'E4 TB Allocation Details'!$A$18:$L$214, MATCH("Customer ID", 'E4 TB Allocation Details'!$A$18:$L$18, 0),FALSE), 'E2 Allocators'!$B$15:$W$358, MATCH(AI$17, 'E2 Allocators'!$B$15:$W$15, 0),FALSE))</f>
        <v>7.3013714257256276E-3</v>
      </c>
      <c r="AJ629" s="1128">
        <f>IF(ISERROR(VLOOKUP(VLOOKUP($A629, 'E4 TB Allocation Details'!$A$18:$L$214, MATCH("Customer ID", 'E4 TB Allocation Details'!$A$18:$L$18, 0),FALSE), 'E2 Allocators'!$B$15:$W$358, MATCH(AJ$17, 'E2 Allocators'!$B$15:$W$15, 0),FALSE)), 0, VLOOKUP(VLOOKUP($A629, 'E4 TB Allocation Details'!$A$18:$L$214, MATCH("Customer ID", 'E4 TB Allocation Details'!$A$18:$L$18, 0),FALSE), 'E2 Allocators'!$B$15:$W$358, MATCH(AJ$17, 'E2 Allocators'!$B$15:$W$15, 0),FALSE))</f>
        <v>5.8613787278741841E-3</v>
      </c>
      <c r="AK629" s="1128">
        <f>IF(ISERROR(VLOOKUP(VLOOKUP($A629, 'E4 TB Allocation Details'!$A$18:$L$214, MATCH("Customer ID", 'E4 TB Allocation Details'!$A$18:$L$18, 0),FALSE), 'E2 Allocators'!$B$15:$W$358, MATCH(AK$17, 'E2 Allocators'!$B$15:$W$15, 0),FALSE)), 0, VLOOKUP(VLOOKUP($A629, 'E4 TB Allocation Details'!$A$18:$L$214, MATCH("Customer ID", 'E4 TB Allocation Details'!$A$18:$L$18, 0),FALSE), 'E2 Allocators'!$B$15:$W$358, MATCH(AK$17, 'E2 Allocators'!$B$15:$W$15, 0),FALSE))</f>
        <v>0</v>
      </c>
      <c r="AL629" s="1128">
        <f>IF(ISERROR(VLOOKUP(VLOOKUP($A629, 'E4 TB Allocation Details'!$A$18:$L$214, MATCH("Customer ID", 'E4 TB Allocation Details'!$A$18:$L$18, 0),FALSE), 'E2 Allocators'!$B$15:$W$358, MATCH(AL$17, 'E2 Allocators'!$B$15:$W$15, 0),FALSE)), 0, VLOOKUP(VLOOKUP($A629, 'E4 TB Allocation Details'!$A$18:$L$214, MATCH("Customer ID", 'E4 TB Allocation Details'!$A$18:$L$18, 0),FALSE), 'E2 Allocators'!$B$15:$W$358, MATCH(AL$17, 'E2 Allocators'!$B$15:$W$15, 0),FALSE))</f>
        <v>0</v>
      </c>
      <c r="AM629" s="1128">
        <f>IF(ISERROR(VLOOKUP(VLOOKUP($A629, 'E4 TB Allocation Details'!$A$18:$L$214, MATCH("Customer ID", 'E4 TB Allocation Details'!$A$18:$L$18, 0),FALSE), 'E2 Allocators'!$B$15:$W$358, MATCH(AM$17, 'E2 Allocators'!$B$15:$W$15, 0),FALSE)), 0, VLOOKUP(VLOOKUP($A629, 'E4 TB Allocation Details'!$A$18:$L$214, MATCH("Customer ID", 'E4 TB Allocation Details'!$A$18:$L$18, 0),FALSE), 'E2 Allocators'!$B$15:$W$358, MATCH(AM$17, 'E2 Allocators'!$B$15:$W$15, 0),FALSE))</f>
        <v>0</v>
      </c>
      <c r="AN629" s="1128">
        <f>IF(ISERROR(VLOOKUP(VLOOKUP($A629, 'E4 TB Allocation Details'!$A$18:$L$214, MATCH("Customer ID", 'E4 TB Allocation Details'!$A$18:$L$18, 0),FALSE), 'E2 Allocators'!$B$15:$W$358, MATCH(AN$17, 'E2 Allocators'!$B$15:$W$15, 0),FALSE)), 0, VLOOKUP(VLOOKUP($A629, 'E4 TB Allocation Details'!$A$18:$L$214, MATCH("Customer ID", 'E4 TB Allocation Details'!$A$18:$L$18, 0),FALSE), 'E2 Allocators'!$B$15:$W$358, MATCH(AN$17, 'E2 Allocators'!$B$15:$W$15, 0),FALSE))</f>
        <v>0</v>
      </c>
      <c r="AO629" s="1128">
        <f>IF(ISERROR(VLOOKUP(VLOOKUP($A629, 'E4 TB Allocation Details'!$A$18:$L$214, MATCH("Customer ID", 'E4 TB Allocation Details'!$A$18:$L$18, 0),FALSE), 'E2 Allocators'!$B$15:$W$358, MATCH(AO$17, 'E2 Allocators'!$B$15:$W$15, 0),FALSE)), 0, VLOOKUP(VLOOKUP($A629, 'E4 TB Allocation Details'!$A$18:$L$214, MATCH("Customer ID", 'E4 TB Allocation Details'!$A$18:$L$18, 0),FALSE), 'E2 Allocators'!$B$15:$W$358, MATCH(AO$17, 'E2 Allocators'!$B$15:$W$15, 0),FALSE))</f>
        <v>0</v>
      </c>
      <c r="AP629" s="1128">
        <f>IF(ISERROR(VLOOKUP(VLOOKUP($A629, 'E4 TB Allocation Details'!$A$18:$L$214, MATCH("Customer ID", 'E4 TB Allocation Details'!$A$18:$L$18, 0),FALSE), 'E2 Allocators'!$B$15:$W$358, MATCH(AP$17, 'E2 Allocators'!$B$15:$W$15, 0),FALSE)), 0, VLOOKUP(VLOOKUP($A629, 'E4 TB Allocation Details'!$A$18:$L$214, MATCH("Customer ID", 'E4 TB Allocation Details'!$A$18:$L$18, 0),FALSE), 'E2 Allocators'!$B$15:$W$358, MATCH(AP$17, 'E2 Allocators'!$B$15:$W$15, 0),FALSE))</f>
        <v>0</v>
      </c>
      <c r="AQ629" s="1128">
        <f>IF(ISERROR(VLOOKUP(VLOOKUP($A629, 'E4 TB Allocation Details'!$A$18:$L$214, MATCH("Customer ID", 'E4 TB Allocation Details'!$A$18:$L$18, 0),FALSE), 'E2 Allocators'!$B$15:$W$358, MATCH(AQ$17, 'E2 Allocators'!$B$15:$W$15, 0),FALSE)), 0, VLOOKUP(VLOOKUP($A629, 'E4 TB Allocation Details'!$A$18:$L$214, MATCH("Customer ID", 'E4 TB Allocation Details'!$A$18:$L$18, 0),FALSE), 'E2 Allocators'!$B$15:$W$358, MATCH(AQ$17, 'E2 Allocators'!$B$15:$W$15, 0),FALSE))</f>
        <v>0</v>
      </c>
      <c r="AR629" s="1128">
        <f>IF(ISERROR(VLOOKUP(VLOOKUP($A629, 'E4 TB Allocation Details'!$A$18:$L$214, MATCH("Customer ID", 'E4 TB Allocation Details'!$A$18:$L$18, 0),FALSE), 'E2 Allocators'!$B$15:$W$358, MATCH(AR$17, 'E2 Allocators'!$B$15:$W$15, 0),FALSE)), 0, VLOOKUP(VLOOKUP($A629, 'E4 TB Allocation Details'!$A$18:$L$214, MATCH("Customer ID", 'E4 TB Allocation Details'!$A$18:$L$18, 0),FALSE), 'E2 Allocators'!$B$15:$W$358, MATCH(AR$17, 'E2 Allocators'!$B$15:$W$15, 0),FALSE))</f>
        <v>0</v>
      </c>
      <c r="AS629" s="1128">
        <f>IF(ISERROR(VLOOKUP(VLOOKUP($A629, 'E4 TB Allocation Details'!$A$18:$L$214, MATCH("Customer ID", 'E4 TB Allocation Details'!$A$18:$L$18, 0),FALSE), 'E2 Allocators'!$B$15:$W$358, MATCH(AS$17, 'E2 Allocators'!$B$15:$W$15, 0),FALSE)), 0, VLOOKUP(VLOOKUP($A629, 'E4 TB Allocation Details'!$A$18:$L$214, MATCH("Customer ID", 'E4 TB Allocation Details'!$A$18:$L$18, 0),FALSE), 'E2 Allocators'!$B$15:$W$358, MATCH(AS$17, 'E2 Allocators'!$B$15:$W$15, 0),FALSE))</f>
        <v>0</v>
      </c>
      <c r="AT629" s="1128">
        <f>IF(ISERROR(VLOOKUP(VLOOKUP($A629, 'E4 TB Allocation Details'!$A$18:$L$214, MATCH("Customer ID", 'E4 TB Allocation Details'!$A$18:$L$18, 0),FALSE), 'E2 Allocators'!$B$15:$W$358, MATCH(AT$17, 'E2 Allocators'!$B$15:$W$15, 0),FALSE)), 0, VLOOKUP(VLOOKUP($A629, 'E4 TB Allocation Details'!$A$18:$L$214, MATCH("Customer ID", 'E4 TB Allocation Details'!$A$18:$L$18, 0),FALSE), 'E2 Allocators'!$B$15:$W$358, MATCH(AT$17, 'E2 Allocators'!$B$15:$W$15, 0),FALSE))</f>
        <v>0</v>
      </c>
      <c r="AU629" s="1128">
        <f>IF(ISERROR(VLOOKUP(VLOOKUP($A629, 'E4 TB Allocation Details'!$A$18:$L$214, MATCH("Customer ID", 'E4 TB Allocation Details'!$A$18:$L$18, 0),FALSE), 'E2 Allocators'!$B$15:$W$358, MATCH(AU$17, 'E2 Allocators'!$B$15:$W$15, 0),FALSE)), 0, VLOOKUP(VLOOKUP($A629, 'E4 TB Allocation Details'!$A$18:$L$214, MATCH("Customer ID", 'E4 TB Allocation Details'!$A$18:$L$18, 0),FALSE), 'E2 Allocators'!$B$15:$W$358, MATCH(AU$17, 'E2 Allocators'!$B$15:$W$15, 0),FALSE))</f>
        <v>0</v>
      </c>
      <c r="AV629" s="1133">
        <f t="shared" si="902"/>
        <v>1.0000000000000002</v>
      </c>
      <c r="AW629" s="1130"/>
      <c r="AX629" s="1130"/>
      <c r="AY629" s="1130"/>
      <c r="AZ629" s="1130"/>
      <c r="BA629" s="1130"/>
      <c r="BB629" s="1130"/>
      <c r="BC629" s="1130"/>
      <c r="BD629" s="1130"/>
      <c r="BE629" s="1130"/>
      <c r="BF629" s="1130"/>
      <c r="BG629" s="1130"/>
      <c r="BH629" s="1130"/>
      <c r="BI629" s="1130"/>
      <c r="BJ629" s="1130"/>
      <c r="BK629" s="1130"/>
      <c r="BL629" s="1130"/>
      <c r="BM629" s="1130"/>
      <c r="BN629" s="1130"/>
      <c r="BO629" s="1130"/>
      <c r="BP629" s="1130"/>
      <c r="BQ629" s="1131"/>
    </row>
    <row r="630" spans="1:69" s="208" customFormat="1" ht="12.75" x14ac:dyDescent="0.2">
      <c r="A630" s="1132">
        <v>1855</v>
      </c>
      <c r="B630" s="1125" t="s">
        <v>92</v>
      </c>
      <c r="C630" s="1126">
        <v>1</v>
      </c>
      <c r="D630" s="1127">
        <f>C630-E630</f>
        <v>0</v>
      </c>
      <c r="E630" s="1127">
        <f>VLOOKUP($A630,'E1 Categorization'!$A$35:$E$116,5,FALSE)</f>
        <v>1</v>
      </c>
      <c r="F630" s="1127">
        <f>D630+E630</f>
        <v>1</v>
      </c>
      <c r="G630" s="1128">
        <f>IF(ISERROR(VLOOKUP(VLOOKUP($A630, 'E4 TB Allocation Details'!$A$18:$L$214, MATCH("Demand ID", 'E4 TB Allocation Details'!$A$18:$L$18, 0),FALSE), 'E2 Allocators'!$B$15:$W$358, MATCH(G$17, 'E2 Allocators'!$B$15:$W$15, 0),FALSE)), 0, VLOOKUP(VLOOKUP($A630, 'E4 TB Allocation Details'!$A$18:$L$214, MATCH("Demand ID", 'E4 TB Allocation Details'!$A$18:$L$18, 0),FALSE), 'E2 Allocators'!$B$15:$W$358, MATCH(G$17, 'E2 Allocators'!$B$15:$W$15, 0),FALSE))</f>
        <v>0</v>
      </c>
      <c r="H630" s="1128">
        <f>IF(ISERROR(VLOOKUP(VLOOKUP($A630, 'E4 TB Allocation Details'!$A$18:$L$214, MATCH("Demand ID", 'E4 TB Allocation Details'!$A$18:$L$18, 0),FALSE), 'E2 Allocators'!$B$15:$W$358, MATCH(H$17, 'E2 Allocators'!$B$15:$W$15, 0),FALSE)), 0, VLOOKUP(VLOOKUP($A630, 'E4 TB Allocation Details'!$A$18:$L$214, MATCH("Demand ID", 'E4 TB Allocation Details'!$A$18:$L$18, 0),FALSE), 'E2 Allocators'!$B$15:$W$358, MATCH(H$17, 'E2 Allocators'!$B$15:$W$15, 0),FALSE))</f>
        <v>0</v>
      </c>
      <c r="I630" s="1128">
        <f>IF(ISERROR(VLOOKUP(VLOOKUP($A630, 'E4 TB Allocation Details'!$A$18:$L$214, MATCH("Demand ID", 'E4 TB Allocation Details'!$A$18:$L$18, 0),FALSE), 'E2 Allocators'!$B$15:$W$358, MATCH(I$17, 'E2 Allocators'!$B$15:$W$15, 0),FALSE)), 0, VLOOKUP(VLOOKUP($A630, 'E4 TB Allocation Details'!$A$18:$L$214, MATCH("Demand ID", 'E4 TB Allocation Details'!$A$18:$L$18, 0),FALSE), 'E2 Allocators'!$B$15:$W$358, MATCH(I$17, 'E2 Allocators'!$B$15:$W$15, 0),FALSE))</f>
        <v>0</v>
      </c>
      <c r="J630" s="1128">
        <f>IF(ISERROR(VLOOKUP(VLOOKUP($A630, 'E4 TB Allocation Details'!$A$18:$L$214, MATCH("Demand ID", 'E4 TB Allocation Details'!$A$18:$L$18, 0),FALSE), 'E2 Allocators'!$B$15:$W$358, MATCH(J$17, 'E2 Allocators'!$B$15:$W$15, 0),FALSE)), 0, VLOOKUP(VLOOKUP($A630, 'E4 TB Allocation Details'!$A$18:$L$214, MATCH("Demand ID", 'E4 TB Allocation Details'!$A$18:$L$18, 0),FALSE), 'E2 Allocators'!$B$15:$W$358, MATCH(J$17, 'E2 Allocators'!$B$15:$W$15, 0),FALSE))</f>
        <v>0</v>
      </c>
      <c r="K630" s="1128">
        <f>IF(ISERROR(VLOOKUP(VLOOKUP($A630, 'E4 TB Allocation Details'!$A$18:$L$214, MATCH("Demand ID", 'E4 TB Allocation Details'!$A$18:$L$18, 0),FALSE), 'E2 Allocators'!$B$15:$W$358, MATCH(K$17, 'E2 Allocators'!$B$15:$W$15, 0),FALSE)), 0, VLOOKUP(VLOOKUP($A630, 'E4 TB Allocation Details'!$A$18:$L$214, MATCH("Demand ID", 'E4 TB Allocation Details'!$A$18:$L$18, 0),FALSE), 'E2 Allocators'!$B$15:$W$358, MATCH(K$17, 'E2 Allocators'!$B$15:$W$15, 0),FALSE))</f>
        <v>0</v>
      </c>
      <c r="L630" s="1128">
        <f>IF(ISERROR(VLOOKUP(VLOOKUP($A630, 'E4 TB Allocation Details'!$A$18:$L$214, MATCH("Demand ID", 'E4 TB Allocation Details'!$A$18:$L$18, 0),FALSE), 'E2 Allocators'!$B$15:$W$358, MATCH(L$17, 'E2 Allocators'!$B$15:$W$15, 0),FALSE)), 0, VLOOKUP(VLOOKUP($A630, 'E4 TB Allocation Details'!$A$18:$L$214, MATCH("Demand ID", 'E4 TB Allocation Details'!$A$18:$L$18, 0),FALSE), 'E2 Allocators'!$B$15:$W$358, MATCH(L$17, 'E2 Allocators'!$B$15:$W$15, 0),FALSE))</f>
        <v>0</v>
      </c>
      <c r="M630" s="1128">
        <f>IF(ISERROR(VLOOKUP(VLOOKUP($A630, 'E4 TB Allocation Details'!$A$18:$L$214, MATCH("Demand ID", 'E4 TB Allocation Details'!$A$18:$L$18, 0),FALSE), 'E2 Allocators'!$B$15:$W$358, MATCH(M$17, 'E2 Allocators'!$B$15:$W$15, 0),FALSE)), 0, VLOOKUP(VLOOKUP($A630, 'E4 TB Allocation Details'!$A$18:$L$214, MATCH("Demand ID", 'E4 TB Allocation Details'!$A$18:$L$18, 0),FALSE), 'E2 Allocators'!$B$15:$W$358, MATCH(M$17, 'E2 Allocators'!$B$15:$W$15, 0),FALSE))</f>
        <v>0</v>
      </c>
      <c r="N630" s="1128">
        <f>IF(ISERROR(VLOOKUP(VLOOKUP($A630, 'E4 TB Allocation Details'!$A$18:$L$214, MATCH("Demand ID", 'E4 TB Allocation Details'!$A$18:$L$18, 0),FALSE), 'E2 Allocators'!$B$15:$W$358, MATCH(N$17, 'E2 Allocators'!$B$15:$W$15, 0),FALSE)), 0, VLOOKUP(VLOOKUP($A630, 'E4 TB Allocation Details'!$A$18:$L$214, MATCH("Demand ID", 'E4 TB Allocation Details'!$A$18:$L$18, 0),FALSE), 'E2 Allocators'!$B$15:$W$358, MATCH(N$17, 'E2 Allocators'!$B$15:$W$15, 0),FALSE))</f>
        <v>0</v>
      </c>
      <c r="O630" s="1128">
        <f>IF(ISERROR(VLOOKUP(VLOOKUP($A630, 'E4 TB Allocation Details'!$A$18:$L$214, MATCH("Demand ID", 'E4 TB Allocation Details'!$A$18:$L$18, 0),FALSE), 'E2 Allocators'!$B$15:$W$358, MATCH(O$17, 'E2 Allocators'!$B$15:$W$15, 0),FALSE)), 0, VLOOKUP(VLOOKUP($A630, 'E4 TB Allocation Details'!$A$18:$L$214, MATCH("Demand ID", 'E4 TB Allocation Details'!$A$18:$L$18, 0),FALSE), 'E2 Allocators'!$B$15:$W$358, MATCH(O$17, 'E2 Allocators'!$B$15:$W$15, 0),FALSE))</f>
        <v>0</v>
      </c>
      <c r="P630" s="1128">
        <f>IF(ISERROR(VLOOKUP(VLOOKUP($A630, 'E4 TB Allocation Details'!$A$18:$L$214, MATCH("Demand ID", 'E4 TB Allocation Details'!$A$18:$L$18, 0),FALSE), 'E2 Allocators'!$B$15:$W$358, MATCH(P$17, 'E2 Allocators'!$B$15:$W$15, 0),FALSE)), 0, VLOOKUP(VLOOKUP($A630, 'E4 TB Allocation Details'!$A$18:$L$214, MATCH("Demand ID", 'E4 TB Allocation Details'!$A$18:$L$18, 0),FALSE), 'E2 Allocators'!$B$15:$W$358, MATCH(P$17, 'E2 Allocators'!$B$15:$W$15, 0),FALSE))</f>
        <v>0</v>
      </c>
      <c r="Q630" s="1128">
        <f>IF(ISERROR(VLOOKUP(VLOOKUP($A630, 'E4 TB Allocation Details'!$A$18:$L$214, MATCH("Demand ID", 'E4 TB Allocation Details'!$A$18:$L$18, 0),FALSE), 'E2 Allocators'!$B$15:$W$358, MATCH(Q$17, 'E2 Allocators'!$B$15:$W$15, 0),FALSE)), 0, VLOOKUP(VLOOKUP($A630, 'E4 TB Allocation Details'!$A$18:$L$214, MATCH("Demand ID", 'E4 TB Allocation Details'!$A$18:$L$18, 0),FALSE), 'E2 Allocators'!$B$15:$W$358, MATCH(Q$17, 'E2 Allocators'!$B$15:$W$15, 0),FALSE))</f>
        <v>0</v>
      </c>
      <c r="R630" s="1128">
        <f>IF(ISERROR(VLOOKUP(VLOOKUP($A630, 'E4 TB Allocation Details'!$A$18:$L$214, MATCH("Demand ID", 'E4 TB Allocation Details'!$A$18:$L$18, 0),FALSE), 'E2 Allocators'!$B$15:$W$358, MATCH(R$17, 'E2 Allocators'!$B$15:$W$15, 0),FALSE)), 0, VLOOKUP(VLOOKUP($A630, 'E4 TB Allocation Details'!$A$18:$L$214, MATCH("Demand ID", 'E4 TB Allocation Details'!$A$18:$L$18, 0),FALSE), 'E2 Allocators'!$B$15:$W$358, MATCH(R$17, 'E2 Allocators'!$B$15:$W$15, 0),FALSE))</f>
        <v>0</v>
      </c>
      <c r="S630" s="1128">
        <f>IF(ISERROR(VLOOKUP(VLOOKUP($A630, 'E4 TB Allocation Details'!$A$18:$L$214, MATCH("Demand ID", 'E4 TB Allocation Details'!$A$18:$L$18, 0),FALSE), 'E2 Allocators'!$B$15:$W$358, MATCH(S$17, 'E2 Allocators'!$B$15:$W$15, 0),FALSE)), 0, VLOOKUP(VLOOKUP($A630, 'E4 TB Allocation Details'!$A$18:$L$214, MATCH("Demand ID", 'E4 TB Allocation Details'!$A$18:$L$18, 0),FALSE), 'E2 Allocators'!$B$15:$W$358, MATCH(S$17, 'E2 Allocators'!$B$15:$W$15, 0),FALSE))</f>
        <v>0</v>
      </c>
      <c r="T630" s="1128">
        <f>IF(ISERROR(VLOOKUP(VLOOKUP($A630, 'E4 TB Allocation Details'!$A$18:$L$214, MATCH("Demand ID", 'E4 TB Allocation Details'!$A$18:$L$18, 0),FALSE), 'E2 Allocators'!$B$15:$W$358, MATCH(T$17, 'E2 Allocators'!$B$15:$W$15, 0),FALSE)), 0, VLOOKUP(VLOOKUP($A630, 'E4 TB Allocation Details'!$A$18:$L$214, MATCH("Demand ID", 'E4 TB Allocation Details'!$A$18:$L$18, 0),FALSE), 'E2 Allocators'!$B$15:$W$358, MATCH(T$17, 'E2 Allocators'!$B$15:$W$15, 0),FALSE))</f>
        <v>0</v>
      </c>
      <c r="U630" s="1128">
        <f>IF(ISERROR(VLOOKUP(VLOOKUP($A630, 'E4 TB Allocation Details'!$A$18:$L$214, MATCH("Demand ID", 'E4 TB Allocation Details'!$A$18:$L$18, 0),FALSE), 'E2 Allocators'!$B$15:$W$358, MATCH(U$17, 'E2 Allocators'!$B$15:$W$15, 0),FALSE)), 0, VLOOKUP(VLOOKUP($A630, 'E4 TB Allocation Details'!$A$18:$L$214, MATCH("Demand ID", 'E4 TB Allocation Details'!$A$18:$L$18, 0),FALSE), 'E2 Allocators'!$B$15:$W$358, MATCH(U$17, 'E2 Allocators'!$B$15:$W$15, 0),FALSE))</f>
        <v>0</v>
      </c>
      <c r="V630" s="1128">
        <f>IF(ISERROR(VLOOKUP(VLOOKUP($A630, 'E4 TB Allocation Details'!$A$18:$L$214, MATCH("Demand ID", 'E4 TB Allocation Details'!$A$18:$L$18, 0),FALSE), 'E2 Allocators'!$B$15:$W$358, MATCH(V$17, 'E2 Allocators'!$B$15:$W$15, 0),FALSE)), 0, VLOOKUP(VLOOKUP($A630, 'E4 TB Allocation Details'!$A$18:$L$214, MATCH("Demand ID", 'E4 TB Allocation Details'!$A$18:$L$18, 0),FALSE), 'E2 Allocators'!$B$15:$W$358, MATCH(V$17, 'E2 Allocators'!$B$15:$W$15, 0),FALSE))</f>
        <v>0</v>
      </c>
      <c r="W630" s="1128">
        <f>IF(ISERROR(VLOOKUP(VLOOKUP($A630, 'E4 TB Allocation Details'!$A$18:$L$214, MATCH("Demand ID", 'E4 TB Allocation Details'!$A$18:$L$18, 0),FALSE), 'E2 Allocators'!$B$15:$W$358, MATCH(W$17, 'E2 Allocators'!$B$15:$W$15, 0),FALSE)), 0, VLOOKUP(VLOOKUP($A630, 'E4 TB Allocation Details'!$A$18:$L$214, MATCH("Demand ID", 'E4 TB Allocation Details'!$A$18:$L$18, 0),FALSE), 'E2 Allocators'!$B$15:$W$358, MATCH(W$17, 'E2 Allocators'!$B$15:$W$15, 0),FALSE))</f>
        <v>0</v>
      </c>
      <c r="X630" s="1128">
        <f>IF(ISERROR(VLOOKUP(VLOOKUP($A630, 'E4 TB Allocation Details'!$A$18:$L$214, MATCH("Demand ID", 'E4 TB Allocation Details'!$A$18:$L$18, 0),FALSE), 'E2 Allocators'!$B$15:$W$358, MATCH(X$17, 'E2 Allocators'!$B$15:$W$15, 0),FALSE)), 0, VLOOKUP(VLOOKUP($A630, 'E4 TB Allocation Details'!$A$18:$L$214, MATCH("Demand ID", 'E4 TB Allocation Details'!$A$18:$L$18, 0),FALSE), 'E2 Allocators'!$B$15:$W$358, MATCH(X$17, 'E2 Allocators'!$B$15:$W$15, 0),FALSE))</f>
        <v>0</v>
      </c>
      <c r="Y630" s="1128">
        <f>IF(ISERROR(VLOOKUP(VLOOKUP($A630, 'E4 TB Allocation Details'!$A$18:$L$214, MATCH("Demand ID", 'E4 TB Allocation Details'!$A$18:$L$18, 0),FALSE), 'E2 Allocators'!$B$15:$W$358, MATCH(Y$17, 'E2 Allocators'!$B$15:$W$15, 0),FALSE)), 0, VLOOKUP(VLOOKUP($A630, 'E4 TB Allocation Details'!$A$18:$L$214, MATCH("Demand ID", 'E4 TB Allocation Details'!$A$18:$L$18, 0),FALSE), 'E2 Allocators'!$B$15:$W$358, MATCH(Y$17, 'E2 Allocators'!$B$15:$W$15, 0),FALSE))</f>
        <v>0</v>
      </c>
      <c r="Z630" s="1128">
        <f>IF(ISERROR(VLOOKUP(VLOOKUP($A630, 'E4 TB Allocation Details'!$A$18:$L$214, MATCH("Demand ID", 'E4 TB Allocation Details'!$A$18:$L$18, 0),FALSE), 'E2 Allocators'!$B$15:$W$358, MATCH(Z$17, 'E2 Allocators'!$B$15:$W$15, 0),FALSE)), 0, VLOOKUP(VLOOKUP($A630, 'E4 TB Allocation Details'!$A$18:$L$214, MATCH("Demand ID", 'E4 TB Allocation Details'!$A$18:$L$18, 0),FALSE), 'E2 Allocators'!$B$15:$W$358, MATCH(Z$17, 'E2 Allocators'!$B$15:$W$15, 0),FALSE))</f>
        <v>0</v>
      </c>
      <c r="AA630" s="1133">
        <f t="shared" si="901"/>
        <v>0</v>
      </c>
      <c r="AB630" s="1128">
        <f>IF(ISERROR(VLOOKUP(VLOOKUP($A630, 'E4 TB Allocation Details'!$A$18:$L$214, MATCH("Customer ID", 'E4 TB Allocation Details'!$A$18:$L$18, 0),FALSE), 'E2 Allocators'!$B$15:$W$358, MATCH(AB$17, 'E2 Allocators'!$B$15:$W$15, 0),FALSE)), 0, VLOOKUP(VLOOKUP($A630, 'E4 TB Allocation Details'!$A$18:$L$214, MATCH("Customer ID", 'E4 TB Allocation Details'!$A$18:$L$18, 0),FALSE), 'E2 Allocators'!$B$15:$W$358, MATCH(AB$17, 'E2 Allocators'!$B$15:$W$15, 0),FALSE))</f>
        <v>1</v>
      </c>
      <c r="AC630" s="1128">
        <f>IF(ISERROR(VLOOKUP(VLOOKUP($A630, 'E4 TB Allocation Details'!$A$18:$L$214, MATCH("Customer ID", 'E4 TB Allocation Details'!$A$18:$L$18, 0),FALSE), 'E2 Allocators'!$B$15:$W$358, MATCH(AC$17, 'E2 Allocators'!$B$15:$W$15, 0),FALSE)), 0, VLOOKUP(VLOOKUP($A630, 'E4 TB Allocation Details'!$A$18:$L$214, MATCH("Customer ID", 'E4 TB Allocation Details'!$A$18:$L$18, 0),FALSE), 'E2 Allocators'!$B$15:$W$358, MATCH(AC$17, 'E2 Allocators'!$B$15:$W$15, 0),FALSE))</f>
        <v>0</v>
      </c>
      <c r="AD630" s="1128">
        <f>IF(ISERROR(VLOOKUP(VLOOKUP($A630, 'E4 TB Allocation Details'!$A$18:$L$214, MATCH("Customer ID", 'E4 TB Allocation Details'!$A$18:$L$18, 0),FALSE), 'E2 Allocators'!$B$15:$W$358, MATCH(AD$17, 'E2 Allocators'!$B$15:$W$15, 0),FALSE)), 0, VLOOKUP(VLOOKUP($A630, 'E4 TB Allocation Details'!$A$18:$L$214, MATCH("Customer ID", 'E4 TB Allocation Details'!$A$18:$L$18, 0),FALSE), 'E2 Allocators'!$B$15:$W$358, MATCH(AD$17, 'E2 Allocators'!$B$15:$W$15, 0),FALSE))</f>
        <v>0</v>
      </c>
      <c r="AE630" s="1128">
        <f>IF(ISERROR(VLOOKUP(VLOOKUP($A630, 'E4 TB Allocation Details'!$A$18:$L$214, MATCH("Customer ID", 'E4 TB Allocation Details'!$A$18:$L$18, 0),FALSE), 'E2 Allocators'!$B$15:$W$358, MATCH(AE$17, 'E2 Allocators'!$B$15:$W$15, 0),FALSE)), 0, VLOOKUP(VLOOKUP($A630, 'E4 TB Allocation Details'!$A$18:$L$214, MATCH("Customer ID", 'E4 TB Allocation Details'!$A$18:$L$18, 0),FALSE), 'E2 Allocators'!$B$15:$W$358, MATCH(AE$17, 'E2 Allocators'!$B$15:$W$15, 0),FALSE))</f>
        <v>0</v>
      </c>
      <c r="AF630" s="1128">
        <f>IF(ISERROR(VLOOKUP(VLOOKUP($A630, 'E4 TB Allocation Details'!$A$18:$L$214, MATCH("Customer ID", 'E4 TB Allocation Details'!$A$18:$L$18, 0),FALSE), 'E2 Allocators'!$B$15:$W$358, MATCH(AF$17, 'E2 Allocators'!$B$15:$W$15, 0),FALSE)), 0, VLOOKUP(VLOOKUP($A630, 'E4 TB Allocation Details'!$A$18:$L$214, MATCH("Customer ID", 'E4 TB Allocation Details'!$A$18:$L$18, 0),FALSE), 'E2 Allocators'!$B$15:$W$358, MATCH(AF$17, 'E2 Allocators'!$B$15:$W$15, 0),FALSE))</f>
        <v>0</v>
      </c>
      <c r="AG630" s="1128">
        <f>IF(ISERROR(VLOOKUP(VLOOKUP($A630, 'E4 TB Allocation Details'!$A$18:$L$214, MATCH("Customer ID", 'E4 TB Allocation Details'!$A$18:$L$18, 0),FALSE), 'E2 Allocators'!$B$15:$W$358, MATCH(AG$17, 'E2 Allocators'!$B$15:$W$15, 0),FALSE)), 0, VLOOKUP(VLOOKUP($A630, 'E4 TB Allocation Details'!$A$18:$L$214, MATCH("Customer ID", 'E4 TB Allocation Details'!$A$18:$L$18, 0),FALSE), 'E2 Allocators'!$B$15:$W$358, MATCH(AG$17, 'E2 Allocators'!$B$15:$W$15, 0),FALSE))</f>
        <v>0</v>
      </c>
      <c r="AH630" s="1128">
        <f>IF(ISERROR(VLOOKUP(VLOOKUP($A630, 'E4 TB Allocation Details'!$A$18:$L$214, MATCH("Customer ID", 'E4 TB Allocation Details'!$A$18:$L$18, 0),FALSE), 'E2 Allocators'!$B$15:$W$358, MATCH(AH$17, 'E2 Allocators'!$B$15:$W$15, 0),FALSE)), 0, VLOOKUP(VLOOKUP($A630, 'E4 TB Allocation Details'!$A$18:$L$214, MATCH("Customer ID", 'E4 TB Allocation Details'!$A$18:$L$18, 0),FALSE), 'E2 Allocators'!$B$15:$W$358, MATCH(AH$17, 'E2 Allocators'!$B$15:$W$15, 0),FALSE))</f>
        <v>0</v>
      </c>
      <c r="AI630" s="1128">
        <f>IF(ISERROR(VLOOKUP(VLOOKUP($A630, 'E4 TB Allocation Details'!$A$18:$L$214, MATCH("Customer ID", 'E4 TB Allocation Details'!$A$18:$L$18, 0),FALSE), 'E2 Allocators'!$B$15:$W$358, MATCH(AI$17, 'E2 Allocators'!$B$15:$W$15, 0),FALSE)), 0, VLOOKUP(VLOOKUP($A630, 'E4 TB Allocation Details'!$A$18:$L$214, MATCH("Customer ID", 'E4 TB Allocation Details'!$A$18:$L$18, 0),FALSE), 'E2 Allocators'!$B$15:$W$358, MATCH(AI$17, 'E2 Allocators'!$B$15:$W$15, 0),FALSE))</f>
        <v>0</v>
      </c>
      <c r="AJ630" s="1128">
        <f>IF(ISERROR(VLOOKUP(VLOOKUP($A630, 'E4 TB Allocation Details'!$A$18:$L$214, MATCH("Customer ID", 'E4 TB Allocation Details'!$A$18:$L$18, 0),FALSE), 'E2 Allocators'!$B$15:$W$358, MATCH(AJ$17, 'E2 Allocators'!$B$15:$W$15, 0),FALSE)), 0, VLOOKUP(VLOOKUP($A630, 'E4 TB Allocation Details'!$A$18:$L$214, MATCH("Customer ID", 'E4 TB Allocation Details'!$A$18:$L$18, 0),FALSE), 'E2 Allocators'!$B$15:$W$358, MATCH(AJ$17, 'E2 Allocators'!$B$15:$W$15, 0),FALSE))</f>
        <v>0</v>
      </c>
      <c r="AK630" s="1128">
        <f>IF(ISERROR(VLOOKUP(VLOOKUP($A630, 'E4 TB Allocation Details'!$A$18:$L$214, MATCH("Customer ID", 'E4 TB Allocation Details'!$A$18:$L$18, 0),FALSE), 'E2 Allocators'!$B$15:$W$358, MATCH(AK$17, 'E2 Allocators'!$B$15:$W$15, 0),FALSE)), 0, VLOOKUP(VLOOKUP($A630, 'E4 TB Allocation Details'!$A$18:$L$214, MATCH("Customer ID", 'E4 TB Allocation Details'!$A$18:$L$18, 0),FALSE), 'E2 Allocators'!$B$15:$W$358, MATCH(AK$17, 'E2 Allocators'!$B$15:$W$15, 0),FALSE))</f>
        <v>0</v>
      </c>
      <c r="AL630" s="1128">
        <f>IF(ISERROR(VLOOKUP(VLOOKUP($A630, 'E4 TB Allocation Details'!$A$18:$L$214, MATCH("Customer ID", 'E4 TB Allocation Details'!$A$18:$L$18, 0),FALSE), 'E2 Allocators'!$B$15:$W$358, MATCH(AL$17, 'E2 Allocators'!$B$15:$W$15, 0),FALSE)), 0, VLOOKUP(VLOOKUP($A630, 'E4 TB Allocation Details'!$A$18:$L$214, MATCH("Customer ID", 'E4 TB Allocation Details'!$A$18:$L$18, 0),FALSE), 'E2 Allocators'!$B$15:$W$358, MATCH(AL$17, 'E2 Allocators'!$B$15:$W$15, 0),FALSE))</f>
        <v>0</v>
      </c>
      <c r="AM630" s="1128">
        <f>IF(ISERROR(VLOOKUP(VLOOKUP($A630, 'E4 TB Allocation Details'!$A$18:$L$214, MATCH("Customer ID", 'E4 TB Allocation Details'!$A$18:$L$18, 0),FALSE), 'E2 Allocators'!$B$15:$W$358, MATCH(AM$17, 'E2 Allocators'!$B$15:$W$15, 0),FALSE)), 0, VLOOKUP(VLOOKUP($A630, 'E4 TB Allocation Details'!$A$18:$L$214, MATCH("Customer ID", 'E4 TB Allocation Details'!$A$18:$L$18, 0),FALSE), 'E2 Allocators'!$B$15:$W$358, MATCH(AM$17, 'E2 Allocators'!$B$15:$W$15, 0),FALSE))</f>
        <v>0</v>
      </c>
      <c r="AN630" s="1128">
        <f>IF(ISERROR(VLOOKUP(VLOOKUP($A630, 'E4 TB Allocation Details'!$A$18:$L$214, MATCH("Customer ID", 'E4 TB Allocation Details'!$A$18:$L$18, 0),FALSE), 'E2 Allocators'!$B$15:$W$358, MATCH(AN$17, 'E2 Allocators'!$B$15:$W$15, 0),FALSE)), 0, VLOOKUP(VLOOKUP($A630, 'E4 TB Allocation Details'!$A$18:$L$214, MATCH("Customer ID", 'E4 TB Allocation Details'!$A$18:$L$18, 0),FALSE), 'E2 Allocators'!$B$15:$W$358, MATCH(AN$17, 'E2 Allocators'!$B$15:$W$15, 0),FALSE))</f>
        <v>0</v>
      </c>
      <c r="AO630" s="1128">
        <f>IF(ISERROR(VLOOKUP(VLOOKUP($A630, 'E4 TB Allocation Details'!$A$18:$L$214, MATCH("Customer ID", 'E4 TB Allocation Details'!$A$18:$L$18, 0),FALSE), 'E2 Allocators'!$B$15:$W$358, MATCH(AO$17, 'E2 Allocators'!$B$15:$W$15, 0),FALSE)), 0, VLOOKUP(VLOOKUP($A630, 'E4 TB Allocation Details'!$A$18:$L$214, MATCH("Customer ID", 'E4 TB Allocation Details'!$A$18:$L$18, 0),FALSE), 'E2 Allocators'!$B$15:$W$358, MATCH(AO$17, 'E2 Allocators'!$B$15:$W$15, 0),FALSE))</f>
        <v>0</v>
      </c>
      <c r="AP630" s="1128">
        <f>IF(ISERROR(VLOOKUP(VLOOKUP($A630, 'E4 TB Allocation Details'!$A$18:$L$214, MATCH("Customer ID", 'E4 TB Allocation Details'!$A$18:$L$18, 0),FALSE), 'E2 Allocators'!$B$15:$W$358, MATCH(AP$17, 'E2 Allocators'!$B$15:$W$15, 0),FALSE)), 0, VLOOKUP(VLOOKUP($A630, 'E4 TB Allocation Details'!$A$18:$L$214, MATCH("Customer ID", 'E4 TB Allocation Details'!$A$18:$L$18, 0),FALSE), 'E2 Allocators'!$B$15:$W$358, MATCH(AP$17, 'E2 Allocators'!$B$15:$W$15, 0),FALSE))</f>
        <v>0</v>
      </c>
      <c r="AQ630" s="1128">
        <f>IF(ISERROR(VLOOKUP(VLOOKUP($A630, 'E4 TB Allocation Details'!$A$18:$L$214, MATCH("Customer ID", 'E4 TB Allocation Details'!$A$18:$L$18, 0),FALSE), 'E2 Allocators'!$B$15:$W$358, MATCH(AQ$17, 'E2 Allocators'!$B$15:$W$15, 0),FALSE)), 0, VLOOKUP(VLOOKUP($A630, 'E4 TB Allocation Details'!$A$18:$L$214, MATCH("Customer ID", 'E4 TB Allocation Details'!$A$18:$L$18, 0),FALSE), 'E2 Allocators'!$B$15:$W$358, MATCH(AQ$17, 'E2 Allocators'!$B$15:$W$15, 0),FALSE))</f>
        <v>0</v>
      </c>
      <c r="AR630" s="1128">
        <f>IF(ISERROR(VLOOKUP(VLOOKUP($A630, 'E4 TB Allocation Details'!$A$18:$L$214, MATCH("Customer ID", 'E4 TB Allocation Details'!$A$18:$L$18, 0),FALSE), 'E2 Allocators'!$B$15:$W$358, MATCH(AR$17, 'E2 Allocators'!$B$15:$W$15, 0),FALSE)), 0, VLOOKUP(VLOOKUP($A630, 'E4 TB Allocation Details'!$A$18:$L$214, MATCH("Customer ID", 'E4 TB Allocation Details'!$A$18:$L$18, 0),FALSE), 'E2 Allocators'!$B$15:$W$358, MATCH(AR$17, 'E2 Allocators'!$B$15:$W$15, 0),FALSE))</f>
        <v>0</v>
      </c>
      <c r="AS630" s="1128">
        <f>IF(ISERROR(VLOOKUP(VLOOKUP($A630, 'E4 TB Allocation Details'!$A$18:$L$214, MATCH("Customer ID", 'E4 TB Allocation Details'!$A$18:$L$18, 0),FALSE), 'E2 Allocators'!$B$15:$W$358, MATCH(AS$17, 'E2 Allocators'!$B$15:$W$15, 0),FALSE)), 0, VLOOKUP(VLOOKUP($A630, 'E4 TB Allocation Details'!$A$18:$L$214, MATCH("Customer ID", 'E4 TB Allocation Details'!$A$18:$L$18, 0),FALSE), 'E2 Allocators'!$B$15:$W$358, MATCH(AS$17, 'E2 Allocators'!$B$15:$W$15, 0),FALSE))</f>
        <v>0</v>
      </c>
      <c r="AT630" s="1128">
        <f>IF(ISERROR(VLOOKUP(VLOOKUP($A630, 'E4 TB Allocation Details'!$A$18:$L$214, MATCH("Customer ID", 'E4 TB Allocation Details'!$A$18:$L$18, 0),FALSE), 'E2 Allocators'!$B$15:$W$358, MATCH(AT$17, 'E2 Allocators'!$B$15:$W$15, 0),FALSE)), 0, VLOOKUP(VLOOKUP($A630, 'E4 TB Allocation Details'!$A$18:$L$214, MATCH("Customer ID", 'E4 TB Allocation Details'!$A$18:$L$18, 0),FALSE), 'E2 Allocators'!$B$15:$W$358, MATCH(AT$17, 'E2 Allocators'!$B$15:$W$15, 0),FALSE))</f>
        <v>0</v>
      </c>
      <c r="AU630" s="1128">
        <f>IF(ISERROR(VLOOKUP(VLOOKUP($A630, 'E4 TB Allocation Details'!$A$18:$L$214, MATCH("Customer ID", 'E4 TB Allocation Details'!$A$18:$L$18, 0),FALSE), 'E2 Allocators'!$B$15:$W$358, MATCH(AU$17, 'E2 Allocators'!$B$15:$W$15, 0),FALSE)), 0, VLOOKUP(VLOOKUP($A630, 'E4 TB Allocation Details'!$A$18:$L$214, MATCH("Customer ID", 'E4 TB Allocation Details'!$A$18:$L$18, 0),FALSE), 'E2 Allocators'!$B$15:$W$358, MATCH(AU$17, 'E2 Allocators'!$B$15:$W$15, 0),FALSE))</f>
        <v>0</v>
      </c>
      <c r="AV630" s="1133">
        <f t="shared" si="902"/>
        <v>1</v>
      </c>
      <c r="AW630" s="1130"/>
      <c r="AX630" s="1130"/>
      <c r="AY630" s="1130"/>
      <c r="AZ630" s="1130"/>
      <c r="BA630" s="1130"/>
      <c r="BB630" s="1130"/>
      <c r="BC630" s="1130"/>
      <c r="BD630" s="1130"/>
      <c r="BE630" s="1130"/>
      <c r="BF630" s="1130"/>
      <c r="BG630" s="1130"/>
      <c r="BH630" s="1130"/>
      <c r="BI630" s="1130"/>
      <c r="BJ630" s="1130"/>
      <c r="BK630" s="1130"/>
      <c r="BL630" s="1130"/>
      <c r="BM630" s="1130"/>
      <c r="BN630" s="1130"/>
      <c r="BO630" s="1130"/>
      <c r="BP630" s="1130"/>
      <c r="BQ630" s="1131"/>
    </row>
    <row r="631" spans="1:69" s="208" customFormat="1" ht="13.5" thickBot="1" x14ac:dyDescent="0.25">
      <c r="A631" s="1132">
        <v>1860</v>
      </c>
      <c r="B631" s="1125" t="s">
        <v>93</v>
      </c>
      <c r="C631" s="1126">
        <v>1</v>
      </c>
      <c r="D631" s="1127">
        <f>C631-E631</f>
        <v>0</v>
      </c>
      <c r="E631" s="1127">
        <f>VLOOKUP($A631,'E1 Categorization'!$A$35:$E$116,5,FALSE)</f>
        <v>1</v>
      </c>
      <c r="F631" s="1127">
        <f>D631+E631</f>
        <v>1</v>
      </c>
      <c r="G631" s="1128">
        <f>IF(ISERROR(VLOOKUP(VLOOKUP($A631, 'E4 TB Allocation Details'!$A$18:$L$214, MATCH("Demand ID", 'E4 TB Allocation Details'!$A$18:$L$18, 0),FALSE), 'E2 Allocators'!$B$15:$W$358, MATCH(G$17, 'E2 Allocators'!$B$15:$W$15, 0),FALSE)), 0, VLOOKUP(VLOOKUP($A631, 'E4 TB Allocation Details'!$A$18:$L$214, MATCH("Demand ID", 'E4 TB Allocation Details'!$A$18:$L$18, 0),FALSE), 'E2 Allocators'!$B$15:$W$358, MATCH(G$17, 'E2 Allocators'!$B$15:$W$15, 0),FALSE))</f>
        <v>0</v>
      </c>
      <c r="H631" s="1128">
        <f>IF(ISERROR(VLOOKUP(VLOOKUP($A631, 'E4 TB Allocation Details'!$A$18:$L$214, MATCH("Demand ID", 'E4 TB Allocation Details'!$A$18:$L$18, 0),FALSE), 'E2 Allocators'!$B$15:$W$358, MATCH(H$17, 'E2 Allocators'!$B$15:$W$15, 0),FALSE)), 0, VLOOKUP(VLOOKUP($A631, 'E4 TB Allocation Details'!$A$18:$L$214, MATCH("Demand ID", 'E4 TB Allocation Details'!$A$18:$L$18, 0),FALSE), 'E2 Allocators'!$B$15:$W$358, MATCH(H$17, 'E2 Allocators'!$B$15:$W$15, 0),FALSE))</f>
        <v>0</v>
      </c>
      <c r="I631" s="1128">
        <f>IF(ISERROR(VLOOKUP(VLOOKUP($A631, 'E4 TB Allocation Details'!$A$18:$L$214, MATCH("Demand ID", 'E4 TB Allocation Details'!$A$18:$L$18, 0),FALSE), 'E2 Allocators'!$B$15:$W$358, MATCH(I$17, 'E2 Allocators'!$B$15:$W$15, 0),FALSE)), 0, VLOOKUP(VLOOKUP($A631, 'E4 TB Allocation Details'!$A$18:$L$214, MATCH("Demand ID", 'E4 TB Allocation Details'!$A$18:$L$18, 0),FALSE), 'E2 Allocators'!$B$15:$W$358, MATCH(I$17, 'E2 Allocators'!$B$15:$W$15, 0),FALSE))</f>
        <v>0</v>
      </c>
      <c r="J631" s="1128">
        <f>IF(ISERROR(VLOOKUP(VLOOKUP($A631, 'E4 TB Allocation Details'!$A$18:$L$214, MATCH("Demand ID", 'E4 TB Allocation Details'!$A$18:$L$18, 0),FALSE), 'E2 Allocators'!$B$15:$W$358, MATCH(J$17, 'E2 Allocators'!$B$15:$W$15, 0),FALSE)), 0, VLOOKUP(VLOOKUP($A631, 'E4 TB Allocation Details'!$A$18:$L$214, MATCH("Demand ID", 'E4 TB Allocation Details'!$A$18:$L$18, 0),FALSE), 'E2 Allocators'!$B$15:$W$358, MATCH(J$17, 'E2 Allocators'!$B$15:$W$15, 0),FALSE))</f>
        <v>0</v>
      </c>
      <c r="K631" s="1128">
        <f>IF(ISERROR(VLOOKUP(VLOOKUP($A631, 'E4 TB Allocation Details'!$A$18:$L$214, MATCH("Demand ID", 'E4 TB Allocation Details'!$A$18:$L$18, 0),FALSE), 'E2 Allocators'!$B$15:$W$358, MATCH(K$17, 'E2 Allocators'!$B$15:$W$15, 0),FALSE)), 0, VLOOKUP(VLOOKUP($A631, 'E4 TB Allocation Details'!$A$18:$L$214, MATCH("Demand ID", 'E4 TB Allocation Details'!$A$18:$L$18, 0),FALSE), 'E2 Allocators'!$B$15:$W$358, MATCH(K$17, 'E2 Allocators'!$B$15:$W$15, 0),FALSE))</f>
        <v>0</v>
      </c>
      <c r="L631" s="1128">
        <f>IF(ISERROR(VLOOKUP(VLOOKUP($A631, 'E4 TB Allocation Details'!$A$18:$L$214, MATCH("Demand ID", 'E4 TB Allocation Details'!$A$18:$L$18, 0),FALSE), 'E2 Allocators'!$B$15:$W$358, MATCH(L$17, 'E2 Allocators'!$B$15:$W$15, 0),FALSE)), 0, VLOOKUP(VLOOKUP($A631, 'E4 TB Allocation Details'!$A$18:$L$214, MATCH("Demand ID", 'E4 TB Allocation Details'!$A$18:$L$18, 0),FALSE), 'E2 Allocators'!$B$15:$W$358, MATCH(L$17, 'E2 Allocators'!$B$15:$W$15, 0),FALSE))</f>
        <v>0</v>
      </c>
      <c r="M631" s="1128">
        <f>IF(ISERROR(VLOOKUP(VLOOKUP($A631, 'E4 TB Allocation Details'!$A$18:$L$214, MATCH("Demand ID", 'E4 TB Allocation Details'!$A$18:$L$18, 0),FALSE), 'E2 Allocators'!$B$15:$W$358, MATCH(M$17, 'E2 Allocators'!$B$15:$W$15, 0),FALSE)), 0, VLOOKUP(VLOOKUP($A631, 'E4 TB Allocation Details'!$A$18:$L$214, MATCH("Demand ID", 'E4 TB Allocation Details'!$A$18:$L$18, 0),FALSE), 'E2 Allocators'!$B$15:$W$358, MATCH(M$17, 'E2 Allocators'!$B$15:$W$15, 0),FALSE))</f>
        <v>0</v>
      </c>
      <c r="N631" s="1128">
        <f>IF(ISERROR(VLOOKUP(VLOOKUP($A631, 'E4 TB Allocation Details'!$A$18:$L$214, MATCH("Demand ID", 'E4 TB Allocation Details'!$A$18:$L$18, 0),FALSE), 'E2 Allocators'!$B$15:$W$358, MATCH(N$17, 'E2 Allocators'!$B$15:$W$15, 0),FALSE)), 0, VLOOKUP(VLOOKUP($A631, 'E4 TB Allocation Details'!$A$18:$L$214, MATCH("Demand ID", 'E4 TB Allocation Details'!$A$18:$L$18, 0),FALSE), 'E2 Allocators'!$B$15:$W$358, MATCH(N$17, 'E2 Allocators'!$B$15:$W$15, 0),FALSE))</f>
        <v>0</v>
      </c>
      <c r="O631" s="1128">
        <f>IF(ISERROR(VLOOKUP(VLOOKUP($A631, 'E4 TB Allocation Details'!$A$18:$L$214, MATCH("Demand ID", 'E4 TB Allocation Details'!$A$18:$L$18, 0),FALSE), 'E2 Allocators'!$B$15:$W$358, MATCH(O$17, 'E2 Allocators'!$B$15:$W$15, 0),FALSE)), 0, VLOOKUP(VLOOKUP($A631, 'E4 TB Allocation Details'!$A$18:$L$214, MATCH("Demand ID", 'E4 TB Allocation Details'!$A$18:$L$18, 0),FALSE), 'E2 Allocators'!$B$15:$W$358, MATCH(O$17, 'E2 Allocators'!$B$15:$W$15, 0),FALSE))</f>
        <v>0</v>
      </c>
      <c r="P631" s="1128">
        <f>IF(ISERROR(VLOOKUP(VLOOKUP($A631, 'E4 TB Allocation Details'!$A$18:$L$214, MATCH("Demand ID", 'E4 TB Allocation Details'!$A$18:$L$18, 0),FALSE), 'E2 Allocators'!$B$15:$W$358, MATCH(P$17, 'E2 Allocators'!$B$15:$W$15, 0),FALSE)), 0, VLOOKUP(VLOOKUP($A631, 'E4 TB Allocation Details'!$A$18:$L$214, MATCH("Demand ID", 'E4 TB Allocation Details'!$A$18:$L$18, 0),FALSE), 'E2 Allocators'!$B$15:$W$358, MATCH(P$17, 'E2 Allocators'!$B$15:$W$15, 0),FALSE))</f>
        <v>0</v>
      </c>
      <c r="Q631" s="1128">
        <f>IF(ISERROR(VLOOKUP(VLOOKUP($A631, 'E4 TB Allocation Details'!$A$18:$L$214, MATCH("Demand ID", 'E4 TB Allocation Details'!$A$18:$L$18, 0),FALSE), 'E2 Allocators'!$B$15:$W$358, MATCH(Q$17, 'E2 Allocators'!$B$15:$W$15, 0),FALSE)), 0, VLOOKUP(VLOOKUP($A631, 'E4 TB Allocation Details'!$A$18:$L$214, MATCH("Demand ID", 'E4 TB Allocation Details'!$A$18:$L$18, 0),FALSE), 'E2 Allocators'!$B$15:$W$358, MATCH(Q$17, 'E2 Allocators'!$B$15:$W$15, 0),FALSE))</f>
        <v>0</v>
      </c>
      <c r="R631" s="1128">
        <f>IF(ISERROR(VLOOKUP(VLOOKUP($A631, 'E4 TB Allocation Details'!$A$18:$L$214, MATCH("Demand ID", 'E4 TB Allocation Details'!$A$18:$L$18, 0),FALSE), 'E2 Allocators'!$B$15:$W$358, MATCH(R$17, 'E2 Allocators'!$B$15:$W$15, 0),FALSE)), 0, VLOOKUP(VLOOKUP($A631, 'E4 TB Allocation Details'!$A$18:$L$214, MATCH("Demand ID", 'E4 TB Allocation Details'!$A$18:$L$18, 0),FALSE), 'E2 Allocators'!$B$15:$W$358, MATCH(R$17, 'E2 Allocators'!$B$15:$W$15, 0),FALSE))</f>
        <v>0</v>
      </c>
      <c r="S631" s="1128">
        <f>IF(ISERROR(VLOOKUP(VLOOKUP($A631, 'E4 TB Allocation Details'!$A$18:$L$214, MATCH("Demand ID", 'E4 TB Allocation Details'!$A$18:$L$18, 0),FALSE), 'E2 Allocators'!$B$15:$W$358, MATCH(S$17, 'E2 Allocators'!$B$15:$W$15, 0),FALSE)), 0, VLOOKUP(VLOOKUP($A631, 'E4 TB Allocation Details'!$A$18:$L$214, MATCH("Demand ID", 'E4 TB Allocation Details'!$A$18:$L$18, 0),FALSE), 'E2 Allocators'!$B$15:$W$358, MATCH(S$17, 'E2 Allocators'!$B$15:$W$15, 0),FALSE))</f>
        <v>0</v>
      </c>
      <c r="T631" s="1128">
        <f>IF(ISERROR(VLOOKUP(VLOOKUP($A631, 'E4 TB Allocation Details'!$A$18:$L$214, MATCH("Demand ID", 'E4 TB Allocation Details'!$A$18:$L$18, 0),FALSE), 'E2 Allocators'!$B$15:$W$358, MATCH(T$17, 'E2 Allocators'!$B$15:$W$15, 0),FALSE)), 0, VLOOKUP(VLOOKUP($A631, 'E4 TB Allocation Details'!$A$18:$L$214, MATCH("Demand ID", 'E4 TB Allocation Details'!$A$18:$L$18, 0),FALSE), 'E2 Allocators'!$B$15:$W$358, MATCH(T$17, 'E2 Allocators'!$B$15:$W$15, 0),FALSE))</f>
        <v>0</v>
      </c>
      <c r="U631" s="1128">
        <f>IF(ISERROR(VLOOKUP(VLOOKUP($A631, 'E4 TB Allocation Details'!$A$18:$L$214, MATCH("Demand ID", 'E4 TB Allocation Details'!$A$18:$L$18, 0),FALSE), 'E2 Allocators'!$B$15:$W$358, MATCH(U$17, 'E2 Allocators'!$B$15:$W$15, 0),FALSE)), 0, VLOOKUP(VLOOKUP($A631, 'E4 TB Allocation Details'!$A$18:$L$214, MATCH("Demand ID", 'E4 TB Allocation Details'!$A$18:$L$18, 0),FALSE), 'E2 Allocators'!$B$15:$W$358, MATCH(U$17, 'E2 Allocators'!$B$15:$W$15, 0),FALSE))</f>
        <v>0</v>
      </c>
      <c r="V631" s="1128">
        <f>IF(ISERROR(VLOOKUP(VLOOKUP($A631, 'E4 TB Allocation Details'!$A$18:$L$214, MATCH("Demand ID", 'E4 TB Allocation Details'!$A$18:$L$18, 0),FALSE), 'E2 Allocators'!$B$15:$W$358, MATCH(V$17, 'E2 Allocators'!$B$15:$W$15, 0),FALSE)), 0, VLOOKUP(VLOOKUP($A631, 'E4 TB Allocation Details'!$A$18:$L$214, MATCH("Demand ID", 'E4 TB Allocation Details'!$A$18:$L$18, 0),FALSE), 'E2 Allocators'!$B$15:$W$358, MATCH(V$17, 'E2 Allocators'!$B$15:$W$15, 0),FALSE))</f>
        <v>0</v>
      </c>
      <c r="W631" s="1128">
        <f>IF(ISERROR(VLOOKUP(VLOOKUP($A631, 'E4 TB Allocation Details'!$A$18:$L$214, MATCH("Demand ID", 'E4 TB Allocation Details'!$A$18:$L$18, 0),FALSE), 'E2 Allocators'!$B$15:$W$358, MATCH(W$17, 'E2 Allocators'!$B$15:$W$15, 0),FALSE)), 0, VLOOKUP(VLOOKUP($A631, 'E4 TB Allocation Details'!$A$18:$L$214, MATCH("Demand ID", 'E4 TB Allocation Details'!$A$18:$L$18, 0),FALSE), 'E2 Allocators'!$B$15:$W$358, MATCH(W$17, 'E2 Allocators'!$B$15:$W$15, 0),FALSE))</f>
        <v>0</v>
      </c>
      <c r="X631" s="1128">
        <f>IF(ISERROR(VLOOKUP(VLOOKUP($A631, 'E4 TB Allocation Details'!$A$18:$L$214, MATCH("Demand ID", 'E4 TB Allocation Details'!$A$18:$L$18, 0),FALSE), 'E2 Allocators'!$B$15:$W$358, MATCH(X$17, 'E2 Allocators'!$B$15:$W$15, 0),FALSE)), 0, VLOOKUP(VLOOKUP($A631, 'E4 TB Allocation Details'!$A$18:$L$214, MATCH("Demand ID", 'E4 TB Allocation Details'!$A$18:$L$18, 0),FALSE), 'E2 Allocators'!$B$15:$W$358, MATCH(X$17, 'E2 Allocators'!$B$15:$W$15, 0),FALSE))</f>
        <v>0</v>
      </c>
      <c r="Y631" s="1128">
        <f>IF(ISERROR(VLOOKUP(VLOOKUP($A631, 'E4 TB Allocation Details'!$A$18:$L$214, MATCH("Demand ID", 'E4 TB Allocation Details'!$A$18:$L$18, 0),FALSE), 'E2 Allocators'!$B$15:$W$358, MATCH(Y$17, 'E2 Allocators'!$B$15:$W$15, 0),FALSE)), 0, VLOOKUP(VLOOKUP($A631, 'E4 TB Allocation Details'!$A$18:$L$214, MATCH("Demand ID", 'E4 TB Allocation Details'!$A$18:$L$18, 0),FALSE), 'E2 Allocators'!$B$15:$W$358, MATCH(Y$17, 'E2 Allocators'!$B$15:$W$15, 0),FALSE))</f>
        <v>0</v>
      </c>
      <c r="Z631" s="1128">
        <f>IF(ISERROR(VLOOKUP(VLOOKUP($A631, 'E4 TB Allocation Details'!$A$18:$L$214, MATCH("Demand ID", 'E4 TB Allocation Details'!$A$18:$L$18, 0),FALSE), 'E2 Allocators'!$B$15:$W$358, MATCH(Z$17, 'E2 Allocators'!$B$15:$W$15, 0),FALSE)), 0, VLOOKUP(VLOOKUP($A631, 'E4 TB Allocation Details'!$A$18:$L$214, MATCH("Demand ID", 'E4 TB Allocation Details'!$A$18:$L$18, 0),FALSE), 'E2 Allocators'!$B$15:$W$358, MATCH(Z$17, 'E2 Allocators'!$B$15:$W$15, 0),FALSE))</f>
        <v>0</v>
      </c>
      <c r="AA631" s="1134">
        <f t="shared" si="901"/>
        <v>0</v>
      </c>
      <c r="AB631" s="1128">
        <f>IF(ISERROR(VLOOKUP(VLOOKUP($A631, 'E4 TB Allocation Details'!$A$18:$L$214, MATCH("Customer ID", 'E4 TB Allocation Details'!$A$18:$L$18, 0),FALSE), 'E2 Allocators'!$B$15:$W$358, MATCH(AB$17, 'E2 Allocators'!$B$15:$W$15, 0),FALSE)), 0, VLOOKUP(VLOOKUP($A631, 'E4 TB Allocation Details'!$A$18:$L$214, MATCH("Customer ID", 'E4 TB Allocation Details'!$A$18:$L$18, 0),FALSE), 'E2 Allocators'!$B$15:$W$358, MATCH(AB$17, 'E2 Allocators'!$B$15:$W$15, 0),FALSE))</f>
        <v>0.77108408830744068</v>
      </c>
      <c r="AC631" s="1128">
        <f>IF(ISERROR(VLOOKUP(VLOOKUP($A631, 'E4 TB Allocation Details'!$A$18:$L$214, MATCH("Customer ID", 'E4 TB Allocation Details'!$A$18:$L$18, 0),FALSE), 'E2 Allocators'!$B$15:$W$358, MATCH(AC$17, 'E2 Allocators'!$B$15:$W$15, 0),FALSE)), 0, VLOOKUP(VLOOKUP($A631, 'E4 TB Allocation Details'!$A$18:$L$214, MATCH("Customer ID", 'E4 TB Allocation Details'!$A$18:$L$18, 0),FALSE), 'E2 Allocators'!$B$15:$W$358, MATCH(AC$17, 'E2 Allocators'!$B$15:$W$15, 0),FALSE))</f>
        <v>0.18579290269828289</v>
      </c>
      <c r="AD631" s="1128">
        <f>IF(ISERROR(VLOOKUP(VLOOKUP($A631, 'E4 TB Allocation Details'!$A$18:$L$214, MATCH("Customer ID", 'E4 TB Allocation Details'!$A$18:$L$18, 0),FALSE), 'E2 Allocators'!$B$15:$W$358, MATCH(AD$17, 'E2 Allocators'!$B$15:$W$15, 0),FALSE)), 0, VLOOKUP(VLOOKUP($A631, 'E4 TB Allocation Details'!$A$18:$L$214, MATCH("Customer ID", 'E4 TB Allocation Details'!$A$18:$L$18, 0),FALSE), 'E2 Allocators'!$B$15:$W$358, MATCH(AD$17, 'E2 Allocators'!$B$15:$W$15, 0),FALSE))</f>
        <v>4.3123008994276367E-2</v>
      </c>
      <c r="AE631" s="1128">
        <f>IF(ISERROR(VLOOKUP(VLOOKUP($A631, 'E4 TB Allocation Details'!$A$18:$L$214, MATCH("Customer ID", 'E4 TB Allocation Details'!$A$18:$L$18, 0),FALSE), 'E2 Allocators'!$B$15:$W$358, MATCH(AE$17, 'E2 Allocators'!$B$15:$W$15, 0),FALSE)), 0, VLOOKUP(VLOOKUP($A631, 'E4 TB Allocation Details'!$A$18:$L$214, MATCH("Customer ID", 'E4 TB Allocation Details'!$A$18:$L$18, 0),FALSE), 'E2 Allocators'!$B$15:$W$358, MATCH(AE$17, 'E2 Allocators'!$B$15:$W$15, 0),FALSE))</f>
        <v>0</v>
      </c>
      <c r="AF631" s="1128">
        <f>IF(ISERROR(VLOOKUP(VLOOKUP($A631, 'E4 TB Allocation Details'!$A$18:$L$214, MATCH("Customer ID", 'E4 TB Allocation Details'!$A$18:$L$18, 0),FALSE), 'E2 Allocators'!$B$15:$W$358, MATCH(AF$17, 'E2 Allocators'!$B$15:$W$15, 0),FALSE)), 0, VLOOKUP(VLOOKUP($A631, 'E4 TB Allocation Details'!$A$18:$L$214, MATCH("Customer ID", 'E4 TB Allocation Details'!$A$18:$L$18, 0),FALSE), 'E2 Allocators'!$B$15:$W$358, MATCH(AF$17, 'E2 Allocators'!$B$15:$W$15, 0),FALSE))</f>
        <v>0</v>
      </c>
      <c r="AG631" s="1128">
        <f>IF(ISERROR(VLOOKUP(VLOOKUP($A631, 'E4 TB Allocation Details'!$A$18:$L$214, MATCH("Customer ID", 'E4 TB Allocation Details'!$A$18:$L$18, 0),FALSE), 'E2 Allocators'!$B$15:$W$358, MATCH(AG$17, 'E2 Allocators'!$B$15:$W$15, 0),FALSE)), 0, VLOOKUP(VLOOKUP($A631, 'E4 TB Allocation Details'!$A$18:$L$214, MATCH("Customer ID", 'E4 TB Allocation Details'!$A$18:$L$18, 0),FALSE), 'E2 Allocators'!$B$15:$W$358, MATCH(AG$17, 'E2 Allocators'!$B$15:$W$15, 0),FALSE))</f>
        <v>0</v>
      </c>
      <c r="AH631" s="1128">
        <f>IF(ISERROR(VLOOKUP(VLOOKUP($A631, 'E4 TB Allocation Details'!$A$18:$L$214, MATCH("Customer ID", 'E4 TB Allocation Details'!$A$18:$L$18, 0),FALSE), 'E2 Allocators'!$B$15:$W$358, MATCH(AH$17, 'E2 Allocators'!$B$15:$W$15, 0),FALSE)), 0, VLOOKUP(VLOOKUP($A631, 'E4 TB Allocation Details'!$A$18:$L$214, MATCH("Customer ID", 'E4 TB Allocation Details'!$A$18:$L$18, 0),FALSE), 'E2 Allocators'!$B$15:$W$358, MATCH(AH$17, 'E2 Allocators'!$B$15:$W$15, 0),FALSE))</f>
        <v>0</v>
      </c>
      <c r="AI631" s="1128">
        <f>IF(ISERROR(VLOOKUP(VLOOKUP($A631, 'E4 TB Allocation Details'!$A$18:$L$214, MATCH("Customer ID", 'E4 TB Allocation Details'!$A$18:$L$18, 0),FALSE), 'E2 Allocators'!$B$15:$W$358, MATCH(AI$17, 'E2 Allocators'!$B$15:$W$15, 0),FALSE)), 0, VLOOKUP(VLOOKUP($A631, 'E4 TB Allocation Details'!$A$18:$L$214, MATCH("Customer ID", 'E4 TB Allocation Details'!$A$18:$L$18, 0),FALSE), 'E2 Allocators'!$B$15:$W$358, MATCH(AI$17, 'E2 Allocators'!$B$15:$W$15, 0),FALSE))</f>
        <v>0</v>
      </c>
      <c r="AJ631" s="1128">
        <f>IF(ISERROR(VLOOKUP(VLOOKUP($A631, 'E4 TB Allocation Details'!$A$18:$L$214, MATCH("Customer ID", 'E4 TB Allocation Details'!$A$18:$L$18, 0),FALSE), 'E2 Allocators'!$B$15:$W$358, MATCH(AJ$17, 'E2 Allocators'!$B$15:$W$15, 0),FALSE)), 0, VLOOKUP(VLOOKUP($A631, 'E4 TB Allocation Details'!$A$18:$L$214, MATCH("Customer ID", 'E4 TB Allocation Details'!$A$18:$L$18, 0),FALSE), 'E2 Allocators'!$B$15:$W$358, MATCH(AJ$17, 'E2 Allocators'!$B$15:$W$15, 0),FALSE))</f>
        <v>0</v>
      </c>
      <c r="AK631" s="1128">
        <f>IF(ISERROR(VLOOKUP(VLOOKUP($A631, 'E4 TB Allocation Details'!$A$18:$L$214, MATCH("Customer ID", 'E4 TB Allocation Details'!$A$18:$L$18, 0),FALSE), 'E2 Allocators'!$B$15:$W$358, MATCH(AK$17, 'E2 Allocators'!$B$15:$W$15, 0),FALSE)), 0, VLOOKUP(VLOOKUP($A631, 'E4 TB Allocation Details'!$A$18:$L$214, MATCH("Customer ID", 'E4 TB Allocation Details'!$A$18:$L$18, 0),FALSE), 'E2 Allocators'!$B$15:$W$358, MATCH(AK$17, 'E2 Allocators'!$B$15:$W$15, 0),FALSE))</f>
        <v>0</v>
      </c>
      <c r="AL631" s="1128">
        <f>IF(ISERROR(VLOOKUP(VLOOKUP($A631, 'E4 TB Allocation Details'!$A$18:$L$214, MATCH("Customer ID", 'E4 TB Allocation Details'!$A$18:$L$18, 0),FALSE), 'E2 Allocators'!$B$15:$W$358, MATCH(AL$17, 'E2 Allocators'!$B$15:$W$15, 0),FALSE)), 0, VLOOKUP(VLOOKUP($A631, 'E4 TB Allocation Details'!$A$18:$L$214, MATCH("Customer ID", 'E4 TB Allocation Details'!$A$18:$L$18, 0),FALSE), 'E2 Allocators'!$B$15:$W$358, MATCH(AL$17, 'E2 Allocators'!$B$15:$W$15, 0),FALSE))</f>
        <v>0</v>
      </c>
      <c r="AM631" s="1128">
        <f>IF(ISERROR(VLOOKUP(VLOOKUP($A631, 'E4 TB Allocation Details'!$A$18:$L$214, MATCH("Customer ID", 'E4 TB Allocation Details'!$A$18:$L$18, 0),FALSE), 'E2 Allocators'!$B$15:$W$358, MATCH(AM$17, 'E2 Allocators'!$B$15:$W$15, 0),FALSE)), 0, VLOOKUP(VLOOKUP($A631, 'E4 TB Allocation Details'!$A$18:$L$214, MATCH("Customer ID", 'E4 TB Allocation Details'!$A$18:$L$18, 0),FALSE), 'E2 Allocators'!$B$15:$W$358, MATCH(AM$17, 'E2 Allocators'!$B$15:$W$15, 0),FALSE))</f>
        <v>0</v>
      </c>
      <c r="AN631" s="1128">
        <f>IF(ISERROR(VLOOKUP(VLOOKUP($A631, 'E4 TB Allocation Details'!$A$18:$L$214, MATCH("Customer ID", 'E4 TB Allocation Details'!$A$18:$L$18, 0),FALSE), 'E2 Allocators'!$B$15:$W$358, MATCH(AN$17, 'E2 Allocators'!$B$15:$W$15, 0),FALSE)), 0, VLOOKUP(VLOOKUP($A631, 'E4 TB Allocation Details'!$A$18:$L$214, MATCH("Customer ID", 'E4 TB Allocation Details'!$A$18:$L$18, 0),FALSE), 'E2 Allocators'!$B$15:$W$358, MATCH(AN$17, 'E2 Allocators'!$B$15:$W$15, 0),FALSE))</f>
        <v>0</v>
      </c>
      <c r="AO631" s="1128">
        <f>IF(ISERROR(VLOOKUP(VLOOKUP($A631, 'E4 TB Allocation Details'!$A$18:$L$214, MATCH("Customer ID", 'E4 TB Allocation Details'!$A$18:$L$18, 0),FALSE), 'E2 Allocators'!$B$15:$W$358, MATCH(AO$17, 'E2 Allocators'!$B$15:$W$15, 0),FALSE)), 0, VLOOKUP(VLOOKUP($A631, 'E4 TB Allocation Details'!$A$18:$L$214, MATCH("Customer ID", 'E4 TB Allocation Details'!$A$18:$L$18, 0),FALSE), 'E2 Allocators'!$B$15:$W$358, MATCH(AO$17, 'E2 Allocators'!$B$15:$W$15, 0),FALSE))</f>
        <v>0</v>
      </c>
      <c r="AP631" s="1128">
        <f>IF(ISERROR(VLOOKUP(VLOOKUP($A631, 'E4 TB Allocation Details'!$A$18:$L$214, MATCH("Customer ID", 'E4 TB Allocation Details'!$A$18:$L$18, 0),FALSE), 'E2 Allocators'!$B$15:$W$358, MATCH(AP$17, 'E2 Allocators'!$B$15:$W$15, 0),FALSE)), 0, VLOOKUP(VLOOKUP($A631, 'E4 TB Allocation Details'!$A$18:$L$214, MATCH("Customer ID", 'E4 TB Allocation Details'!$A$18:$L$18, 0),FALSE), 'E2 Allocators'!$B$15:$W$358, MATCH(AP$17, 'E2 Allocators'!$B$15:$W$15, 0),FALSE))</f>
        <v>0</v>
      </c>
      <c r="AQ631" s="1128">
        <f>IF(ISERROR(VLOOKUP(VLOOKUP($A631, 'E4 TB Allocation Details'!$A$18:$L$214, MATCH("Customer ID", 'E4 TB Allocation Details'!$A$18:$L$18, 0),FALSE), 'E2 Allocators'!$B$15:$W$358, MATCH(AQ$17, 'E2 Allocators'!$B$15:$W$15, 0),FALSE)), 0, VLOOKUP(VLOOKUP($A631, 'E4 TB Allocation Details'!$A$18:$L$214, MATCH("Customer ID", 'E4 TB Allocation Details'!$A$18:$L$18, 0),FALSE), 'E2 Allocators'!$B$15:$W$358, MATCH(AQ$17, 'E2 Allocators'!$B$15:$W$15, 0),FALSE))</f>
        <v>0</v>
      </c>
      <c r="AR631" s="1128">
        <f>IF(ISERROR(VLOOKUP(VLOOKUP($A631, 'E4 TB Allocation Details'!$A$18:$L$214, MATCH("Customer ID", 'E4 TB Allocation Details'!$A$18:$L$18, 0),FALSE), 'E2 Allocators'!$B$15:$W$358, MATCH(AR$17, 'E2 Allocators'!$B$15:$W$15, 0),FALSE)), 0, VLOOKUP(VLOOKUP($A631, 'E4 TB Allocation Details'!$A$18:$L$214, MATCH("Customer ID", 'E4 TB Allocation Details'!$A$18:$L$18, 0),FALSE), 'E2 Allocators'!$B$15:$W$358, MATCH(AR$17, 'E2 Allocators'!$B$15:$W$15, 0),FALSE))</f>
        <v>0</v>
      </c>
      <c r="AS631" s="1128">
        <f>IF(ISERROR(VLOOKUP(VLOOKUP($A631, 'E4 TB Allocation Details'!$A$18:$L$214, MATCH("Customer ID", 'E4 TB Allocation Details'!$A$18:$L$18, 0),FALSE), 'E2 Allocators'!$B$15:$W$358, MATCH(AS$17, 'E2 Allocators'!$B$15:$W$15, 0),FALSE)), 0, VLOOKUP(VLOOKUP($A631, 'E4 TB Allocation Details'!$A$18:$L$214, MATCH("Customer ID", 'E4 TB Allocation Details'!$A$18:$L$18, 0),FALSE), 'E2 Allocators'!$B$15:$W$358, MATCH(AS$17, 'E2 Allocators'!$B$15:$W$15, 0),FALSE))</f>
        <v>0</v>
      </c>
      <c r="AT631" s="1128">
        <f>IF(ISERROR(VLOOKUP(VLOOKUP($A631, 'E4 TB Allocation Details'!$A$18:$L$214, MATCH("Customer ID", 'E4 TB Allocation Details'!$A$18:$L$18, 0),FALSE), 'E2 Allocators'!$B$15:$W$358, MATCH(AT$17, 'E2 Allocators'!$B$15:$W$15, 0),FALSE)), 0, VLOOKUP(VLOOKUP($A631, 'E4 TB Allocation Details'!$A$18:$L$214, MATCH("Customer ID", 'E4 TB Allocation Details'!$A$18:$L$18, 0),FALSE), 'E2 Allocators'!$B$15:$W$358, MATCH(AT$17, 'E2 Allocators'!$B$15:$W$15, 0),FALSE))</f>
        <v>0</v>
      </c>
      <c r="AU631" s="1128">
        <f>IF(ISERROR(VLOOKUP(VLOOKUP($A631, 'E4 TB Allocation Details'!$A$18:$L$214, MATCH("Customer ID", 'E4 TB Allocation Details'!$A$18:$L$18, 0),FALSE), 'E2 Allocators'!$B$15:$W$358, MATCH(AU$17, 'E2 Allocators'!$B$15:$W$15, 0),FALSE)), 0, VLOOKUP(VLOOKUP($A631, 'E4 TB Allocation Details'!$A$18:$L$214, MATCH("Customer ID", 'E4 TB Allocation Details'!$A$18:$L$18, 0),FALSE), 'E2 Allocators'!$B$15:$W$358, MATCH(AU$17, 'E2 Allocators'!$B$15:$W$15, 0),FALSE))</f>
        <v>0</v>
      </c>
      <c r="AV631" s="1134">
        <f t="shared" si="902"/>
        <v>0.99999999999999989</v>
      </c>
      <c r="AW631" s="1130"/>
      <c r="AX631" s="1130"/>
      <c r="AY631" s="1130"/>
      <c r="AZ631" s="1130"/>
      <c r="BA631" s="1130"/>
      <c r="BB631" s="1130"/>
      <c r="BC631" s="1130"/>
      <c r="BD631" s="1130"/>
      <c r="BE631" s="1130"/>
      <c r="BF631" s="1130"/>
      <c r="BG631" s="1130"/>
      <c r="BH631" s="1130"/>
      <c r="BI631" s="1130"/>
      <c r="BJ631" s="1130"/>
      <c r="BK631" s="1130"/>
      <c r="BL631" s="1130"/>
      <c r="BM631" s="1130"/>
      <c r="BN631" s="1130"/>
      <c r="BO631" s="1130"/>
      <c r="BP631" s="1130"/>
      <c r="BQ631" s="1131"/>
    </row>
    <row r="632" spans="1:69" s="208" customFormat="1" ht="12.75" x14ac:dyDescent="0.2">
      <c r="A632" s="1132"/>
      <c r="B632" s="1125"/>
      <c r="C632" s="1126"/>
      <c r="D632" s="1127"/>
      <c r="E632" s="1127"/>
      <c r="F632" s="1127"/>
      <c r="G632" s="1128"/>
      <c r="H632" s="1128"/>
      <c r="I632" s="1128"/>
      <c r="J632" s="1128"/>
      <c r="K632" s="1128"/>
      <c r="L632" s="1128"/>
      <c r="M632" s="1128"/>
      <c r="N632" s="1128"/>
      <c r="O632" s="1128"/>
      <c r="P632" s="1128"/>
      <c r="Q632" s="1128"/>
      <c r="R632" s="1128"/>
      <c r="S632" s="1128"/>
      <c r="T632" s="1128"/>
      <c r="U632" s="1128"/>
      <c r="V632" s="1128"/>
      <c r="W632" s="1128"/>
      <c r="X632" s="1128"/>
      <c r="Y632" s="1128"/>
      <c r="Z632" s="1128"/>
      <c r="AA632" s="1128"/>
      <c r="AB632" s="1128"/>
      <c r="AC632" s="1128"/>
      <c r="AD632" s="1128"/>
      <c r="AE632" s="1128"/>
      <c r="AF632" s="1128"/>
      <c r="AG632" s="1128"/>
      <c r="AH632" s="1128"/>
      <c r="AI632" s="1128"/>
      <c r="AJ632" s="1128"/>
      <c r="AK632" s="1128"/>
      <c r="AL632" s="1128"/>
      <c r="AM632" s="1128"/>
      <c r="AN632" s="1128"/>
      <c r="AO632" s="1128"/>
      <c r="AP632" s="1128"/>
      <c r="AQ632" s="1128"/>
      <c r="AR632" s="1128"/>
      <c r="AS632" s="1128"/>
      <c r="AT632" s="1128"/>
      <c r="AU632" s="1128"/>
      <c r="AV632" s="1128"/>
      <c r="AW632" s="1130"/>
      <c r="AX632" s="1130"/>
      <c r="AY632" s="1130"/>
      <c r="AZ632" s="1130"/>
      <c r="BA632" s="1130"/>
      <c r="BB632" s="1130"/>
      <c r="BC632" s="1130"/>
      <c r="BD632" s="1130"/>
      <c r="BE632" s="1130"/>
      <c r="BF632" s="1130"/>
      <c r="BG632" s="1130"/>
      <c r="BH632" s="1130"/>
      <c r="BI632" s="1130"/>
      <c r="BJ632" s="1130"/>
      <c r="BK632" s="1130"/>
      <c r="BL632" s="1130"/>
      <c r="BM632" s="1130"/>
      <c r="BN632" s="1130"/>
      <c r="BO632" s="1130"/>
      <c r="BP632" s="1130"/>
      <c r="BQ632" s="1131"/>
    </row>
    <row r="633" spans="1:69" s="208" customFormat="1" ht="12.75" x14ac:dyDescent="0.2">
      <c r="A633" s="1135" t="s">
        <v>534</v>
      </c>
      <c r="B633" s="1135"/>
      <c r="C633" s="1136"/>
      <c r="D633" s="1137"/>
      <c r="E633" s="1137"/>
      <c r="F633" s="1130"/>
      <c r="G633" s="1130"/>
      <c r="H633" s="1130"/>
      <c r="I633" s="1130"/>
      <c r="J633" s="1130"/>
      <c r="K633" s="1130"/>
      <c r="L633" s="1130"/>
      <c r="M633" s="1130"/>
      <c r="N633" s="1130"/>
      <c r="O633" s="1130"/>
      <c r="P633" s="1130"/>
      <c r="Q633" s="1130"/>
      <c r="R633" s="1130"/>
      <c r="S633" s="1130"/>
      <c r="T633" s="1130"/>
      <c r="U633" s="1130"/>
      <c r="V633" s="1130"/>
      <c r="W633" s="1130"/>
      <c r="X633" s="1130"/>
      <c r="Y633" s="1130"/>
      <c r="Z633" s="1130"/>
      <c r="AA633" s="1130"/>
      <c r="AB633" s="1130"/>
      <c r="AC633" s="1130"/>
      <c r="AD633" s="1130"/>
      <c r="AE633" s="1130"/>
      <c r="AF633" s="1130"/>
      <c r="AG633" s="1130"/>
      <c r="AH633" s="1130"/>
      <c r="AI633" s="1130"/>
      <c r="AJ633" s="1130"/>
      <c r="AK633" s="1130"/>
      <c r="AL633" s="1130"/>
      <c r="AM633" s="1130"/>
      <c r="AN633" s="1130"/>
      <c r="AO633" s="1130"/>
      <c r="AP633" s="1130"/>
      <c r="AQ633" s="1130"/>
      <c r="AR633" s="1130"/>
      <c r="AS633" s="1130"/>
      <c r="AT633" s="1130"/>
      <c r="AU633" s="1130"/>
      <c r="AV633" s="1130"/>
      <c r="AW633" s="1130"/>
      <c r="AX633" s="1130"/>
      <c r="AY633" s="1130"/>
      <c r="AZ633" s="1130"/>
      <c r="BA633" s="1130"/>
      <c r="BB633" s="1130"/>
      <c r="BC633" s="1130"/>
      <c r="BD633" s="1130"/>
      <c r="BE633" s="1130"/>
      <c r="BF633" s="1130"/>
      <c r="BG633" s="1130"/>
      <c r="BH633" s="1130"/>
      <c r="BI633" s="1130"/>
      <c r="BJ633" s="1130"/>
      <c r="BK633" s="1130"/>
      <c r="BL633" s="1130"/>
      <c r="BM633" s="1130"/>
      <c r="BN633" s="1130"/>
      <c r="BO633" s="1130"/>
      <c r="BP633" s="1130"/>
      <c r="BQ633" s="1131"/>
    </row>
    <row r="634" spans="1:69" s="208" customFormat="1" ht="12.75" x14ac:dyDescent="0.2">
      <c r="A634" s="1138">
        <v>1905</v>
      </c>
      <c r="B634" s="1125" t="s">
        <v>282</v>
      </c>
      <c r="C634" s="1126">
        <v>1</v>
      </c>
      <c r="D634" s="1130"/>
      <c r="E634" s="1130"/>
      <c r="F634" s="1130"/>
      <c r="G634" s="1130"/>
      <c r="H634" s="1130"/>
      <c r="I634" s="1130"/>
      <c r="J634" s="1130"/>
      <c r="K634" s="1130"/>
      <c r="L634" s="1130"/>
      <c r="M634" s="1130"/>
      <c r="N634" s="1130"/>
      <c r="O634" s="1130"/>
      <c r="P634" s="1130"/>
      <c r="Q634" s="1130"/>
      <c r="R634" s="1130"/>
      <c r="S634" s="1130"/>
      <c r="T634" s="1130"/>
      <c r="U634" s="1130"/>
      <c r="V634" s="1130"/>
      <c r="W634" s="1130"/>
      <c r="X634" s="1130"/>
      <c r="Y634" s="1130"/>
      <c r="Z634" s="1130"/>
      <c r="AA634" s="1130"/>
      <c r="AB634" s="1130"/>
      <c r="AC634" s="1130"/>
      <c r="AD634" s="1130"/>
      <c r="AE634" s="1130"/>
      <c r="AF634" s="1130"/>
      <c r="AG634" s="1130"/>
      <c r="AH634" s="1130"/>
      <c r="AI634" s="1130"/>
      <c r="AJ634" s="1130"/>
      <c r="AK634" s="1130"/>
      <c r="AL634" s="1130"/>
      <c r="AM634" s="1130"/>
      <c r="AN634" s="1130"/>
      <c r="AO634" s="1130"/>
      <c r="AP634" s="1130"/>
      <c r="AQ634" s="1130"/>
      <c r="AR634" s="1130"/>
      <c r="AS634" s="1130"/>
      <c r="AT634" s="1130"/>
      <c r="AU634" s="1130"/>
      <c r="AV634" s="1130"/>
      <c r="AW634" s="1127">
        <f>IF(ISERROR(VLOOKUP(VLOOKUP($A634, 'E4 TB Allocation Details'!$A$18:$L$214, MATCH("A &amp; G ID", 'E4 TB Allocation Details'!$A$18:$L$18, 0),FALSE), 'E2 Allocators'!$B$15:$W$358, MATCH(AW$17, 'E2 Allocators'!$B$15:$W$15, 0),FALSE)), 0, VLOOKUP(VLOOKUP($A634, 'E4 TB Allocation Details'!$A$18:$L$214, MATCH("A &amp; G ID", 'E4 TB Allocation Details'!$A$18:$L$18, 0),FALSE), 'E2 Allocators'!$B$15:$W$358, MATCH(AW$17, 'E2 Allocators'!$B$15:$W$15, 0),FALSE))</f>
        <v>0.61867547666041722</v>
      </c>
      <c r="AX634" s="1127">
        <f>IF(ISERROR(VLOOKUP(VLOOKUP($A634, 'E4 TB Allocation Details'!$A$18:$L$214, MATCH("A &amp; G ID", 'E4 TB Allocation Details'!$A$18:$L$18, 0),FALSE), 'E2 Allocators'!$B$15:$W$358, MATCH(AX$17, 'E2 Allocators'!$B$15:$W$15, 0),FALSE)), 0, VLOOKUP(VLOOKUP($A634, 'E4 TB Allocation Details'!$A$18:$L$214, MATCH("A &amp; G ID", 'E4 TB Allocation Details'!$A$18:$L$18, 0),FALSE), 'E2 Allocators'!$B$15:$W$358, MATCH(AX$17, 'E2 Allocators'!$B$15:$W$15, 0),FALSE))</f>
        <v>0.14230975545877747</v>
      </c>
      <c r="AY634" s="1127">
        <f>IF(ISERROR(VLOOKUP(VLOOKUP($A634, 'E4 TB Allocation Details'!$A$18:$L$214, MATCH("A &amp; G ID", 'E4 TB Allocation Details'!$A$18:$L$18, 0),FALSE), 'E2 Allocators'!$B$15:$W$358, MATCH(AY$17, 'E2 Allocators'!$B$15:$W$15, 0),FALSE)), 0, VLOOKUP(VLOOKUP($A634, 'E4 TB Allocation Details'!$A$18:$L$214, MATCH("A &amp; G ID", 'E4 TB Allocation Details'!$A$18:$L$18, 0),FALSE), 'E2 Allocators'!$B$15:$W$358, MATCH(AY$17, 'E2 Allocators'!$B$15:$W$15, 0),FALSE))</f>
        <v>0.2213120499166509</v>
      </c>
      <c r="AZ634" s="1127">
        <f>IF(ISERROR(VLOOKUP(VLOOKUP($A634, 'E4 TB Allocation Details'!$A$18:$L$214, MATCH("A &amp; G ID", 'E4 TB Allocation Details'!$A$18:$L$18, 0),FALSE), 'E2 Allocators'!$B$15:$W$358, MATCH(AZ$17, 'E2 Allocators'!$B$15:$W$15, 0),FALSE)), 0, VLOOKUP(VLOOKUP($A634, 'E4 TB Allocation Details'!$A$18:$L$214, MATCH("A &amp; G ID", 'E4 TB Allocation Details'!$A$18:$L$18, 0),FALSE), 'E2 Allocators'!$B$15:$W$358, MATCH(AZ$17, 'E2 Allocators'!$B$15:$W$15, 0),FALSE))</f>
        <v>0</v>
      </c>
      <c r="BA634" s="1127">
        <f>IF(ISERROR(VLOOKUP(VLOOKUP($A634, 'E4 TB Allocation Details'!$A$18:$L$214, MATCH("A &amp; G ID", 'E4 TB Allocation Details'!$A$18:$L$18, 0),FALSE), 'E2 Allocators'!$B$15:$W$358, MATCH(BA$17, 'E2 Allocators'!$B$15:$W$15, 0),FALSE)), 0, VLOOKUP(VLOOKUP($A634, 'E4 TB Allocation Details'!$A$18:$L$214, MATCH("A &amp; G ID", 'E4 TB Allocation Details'!$A$18:$L$18, 0),FALSE), 'E2 Allocators'!$B$15:$W$358, MATCH(BA$17, 'E2 Allocators'!$B$15:$W$15, 0),FALSE))</f>
        <v>0</v>
      </c>
      <c r="BB634" s="1127">
        <f>IF(ISERROR(VLOOKUP(VLOOKUP($A634, 'E4 TB Allocation Details'!$A$18:$L$214, MATCH("A &amp; G ID", 'E4 TB Allocation Details'!$A$18:$L$18, 0),FALSE), 'E2 Allocators'!$B$15:$W$358, MATCH(BB$17, 'E2 Allocators'!$B$15:$W$15, 0),FALSE)), 0, VLOOKUP(VLOOKUP($A634, 'E4 TB Allocation Details'!$A$18:$L$214, MATCH("A &amp; G ID", 'E4 TB Allocation Details'!$A$18:$L$18, 0),FALSE), 'E2 Allocators'!$B$15:$W$358, MATCH(BB$17, 'E2 Allocators'!$B$15:$W$15, 0),FALSE))</f>
        <v>0</v>
      </c>
      <c r="BC634" s="1127">
        <f>IF(ISERROR(VLOOKUP(VLOOKUP($A634, 'E4 TB Allocation Details'!$A$18:$L$214, MATCH("A &amp; G ID", 'E4 TB Allocation Details'!$A$18:$L$18, 0),FALSE), 'E2 Allocators'!$B$15:$W$358, MATCH(BC$17, 'E2 Allocators'!$B$15:$W$15, 0),FALSE)), 0, VLOOKUP(VLOOKUP($A634, 'E4 TB Allocation Details'!$A$18:$L$214, MATCH("A &amp; G ID", 'E4 TB Allocation Details'!$A$18:$L$18, 0),FALSE), 'E2 Allocators'!$B$15:$W$358, MATCH(BC$17, 'E2 Allocators'!$B$15:$W$15, 0),FALSE))</f>
        <v>1.4485298945776187E-2</v>
      </c>
      <c r="BD634" s="1127">
        <f>IF(ISERROR(VLOOKUP(VLOOKUP($A634, 'E4 TB Allocation Details'!$A$18:$L$214, MATCH("A &amp; G ID", 'E4 TB Allocation Details'!$A$18:$L$18, 0),FALSE), 'E2 Allocators'!$B$15:$W$358, MATCH(BD$17, 'E2 Allocators'!$B$15:$W$15, 0),FALSE)), 0, VLOOKUP(VLOOKUP($A634, 'E4 TB Allocation Details'!$A$18:$L$214, MATCH("A &amp; G ID", 'E4 TB Allocation Details'!$A$18:$L$18, 0),FALSE), 'E2 Allocators'!$B$15:$W$358, MATCH(BD$17, 'E2 Allocators'!$B$15:$W$15, 0),FALSE))</f>
        <v>1.7490144853928846E-3</v>
      </c>
      <c r="BE634" s="1127">
        <f>IF(ISERROR(VLOOKUP(VLOOKUP($A634, 'E4 TB Allocation Details'!$A$18:$L$214, MATCH("A &amp; G ID", 'E4 TB Allocation Details'!$A$18:$L$18, 0),FALSE), 'E2 Allocators'!$B$15:$W$358, MATCH(BE$17, 'E2 Allocators'!$B$15:$W$15, 0),FALSE)), 0, VLOOKUP(VLOOKUP($A634, 'E4 TB Allocation Details'!$A$18:$L$214, MATCH("A &amp; G ID", 'E4 TB Allocation Details'!$A$18:$L$18, 0),FALSE), 'E2 Allocators'!$B$15:$W$358, MATCH(BE$17, 'E2 Allocators'!$B$15:$W$15, 0),FALSE))</f>
        <v>1.4684045329852872E-3</v>
      </c>
      <c r="BF634" s="1127">
        <f>IF(ISERROR(VLOOKUP(VLOOKUP($A634, 'E4 TB Allocation Details'!$A$18:$L$214, MATCH("A &amp; G ID", 'E4 TB Allocation Details'!$A$18:$L$18, 0),FALSE), 'E2 Allocators'!$B$15:$W$358, MATCH(BF$17, 'E2 Allocators'!$B$15:$W$15, 0),FALSE)), 0, VLOOKUP(VLOOKUP($A634, 'E4 TB Allocation Details'!$A$18:$L$214, MATCH("A &amp; G ID", 'E4 TB Allocation Details'!$A$18:$L$18, 0),FALSE), 'E2 Allocators'!$B$15:$W$358, MATCH(BF$17, 'E2 Allocators'!$B$15:$W$15, 0),FALSE))</f>
        <v>0</v>
      </c>
      <c r="BG634" s="1127">
        <f>IF(ISERROR(VLOOKUP(VLOOKUP($A634, 'E4 TB Allocation Details'!$A$18:$L$214, MATCH("A &amp; G ID", 'E4 TB Allocation Details'!$A$18:$L$18, 0),FALSE), 'E2 Allocators'!$B$15:$W$358, MATCH(BG$17, 'E2 Allocators'!$B$15:$W$15, 0),FALSE)), 0, VLOOKUP(VLOOKUP($A634, 'E4 TB Allocation Details'!$A$18:$L$214, MATCH("A &amp; G ID", 'E4 TB Allocation Details'!$A$18:$L$18, 0),FALSE), 'E2 Allocators'!$B$15:$W$358, MATCH(BG$17, 'E2 Allocators'!$B$15:$W$15, 0),FALSE))</f>
        <v>0</v>
      </c>
      <c r="BH634" s="1127">
        <f>IF(ISERROR(VLOOKUP(VLOOKUP($A634, 'E4 TB Allocation Details'!$A$18:$L$214, MATCH("A &amp; G ID", 'E4 TB Allocation Details'!$A$18:$L$18, 0),FALSE), 'E2 Allocators'!$B$15:$W$358, MATCH(BH$17, 'E2 Allocators'!$B$15:$W$15, 0),FALSE)), 0, VLOOKUP(VLOOKUP($A634, 'E4 TB Allocation Details'!$A$18:$L$214, MATCH("A &amp; G ID", 'E4 TB Allocation Details'!$A$18:$L$18, 0),FALSE), 'E2 Allocators'!$B$15:$W$358, MATCH(BH$17, 'E2 Allocators'!$B$15:$W$15, 0),FALSE))</f>
        <v>0</v>
      </c>
      <c r="BI634" s="1127">
        <f>IF(ISERROR(VLOOKUP(VLOOKUP($A634, 'E4 TB Allocation Details'!$A$18:$L$214, MATCH("A &amp; G ID", 'E4 TB Allocation Details'!$A$18:$L$18, 0),FALSE), 'E2 Allocators'!$B$15:$W$358, MATCH(BI$17, 'E2 Allocators'!$B$15:$W$15, 0),FALSE)), 0, VLOOKUP(VLOOKUP($A634, 'E4 TB Allocation Details'!$A$18:$L$214, MATCH("A &amp; G ID", 'E4 TB Allocation Details'!$A$18:$L$18, 0),FALSE), 'E2 Allocators'!$B$15:$W$358, MATCH(BI$17, 'E2 Allocators'!$B$15:$W$15, 0),FALSE))</f>
        <v>0</v>
      </c>
      <c r="BJ634" s="1127">
        <f>IF(ISERROR(VLOOKUP(VLOOKUP($A634, 'E4 TB Allocation Details'!$A$18:$L$214, MATCH("A &amp; G ID", 'E4 TB Allocation Details'!$A$18:$L$18, 0),FALSE), 'E2 Allocators'!$B$15:$W$358, MATCH(BJ$17, 'E2 Allocators'!$B$15:$W$15, 0),FALSE)), 0, VLOOKUP(VLOOKUP($A634, 'E4 TB Allocation Details'!$A$18:$L$214, MATCH("A &amp; G ID", 'E4 TB Allocation Details'!$A$18:$L$18, 0),FALSE), 'E2 Allocators'!$B$15:$W$358, MATCH(BJ$17, 'E2 Allocators'!$B$15:$W$15, 0),FALSE))</f>
        <v>0</v>
      </c>
      <c r="BK634" s="1127">
        <f>IF(ISERROR(VLOOKUP(VLOOKUP($A634, 'E4 TB Allocation Details'!$A$18:$L$214, MATCH("A &amp; G ID", 'E4 TB Allocation Details'!$A$18:$L$18, 0),FALSE), 'E2 Allocators'!$B$15:$W$358, MATCH(BK$17, 'E2 Allocators'!$B$15:$W$15, 0),FALSE)), 0, VLOOKUP(VLOOKUP($A634, 'E4 TB Allocation Details'!$A$18:$L$214, MATCH("A &amp; G ID", 'E4 TB Allocation Details'!$A$18:$L$18, 0),FALSE), 'E2 Allocators'!$B$15:$W$358, MATCH(BK$17, 'E2 Allocators'!$B$15:$W$15, 0),FALSE))</f>
        <v>0</v>
      </c>
      <c r="BL634" s="1127">
        <f>IF(ISERROR(VLOOKUP(VLOOKUP($A634, 'E4 TB Allocation Details'!$A$18:$L$214, MATCH("A &amp; G ID", 'E4 TB Allocation Details'!$A$18:$L$18, 0),FALSE), 'E2 Allocators'!$B$15:$W$358, MATCH(BL$17, 'E2 Allocators'!$B$15:$W$15, 0),FALSE)), 0, VLOOKUP(VLOOKUP($A634, 'E4 TB Allocation Details'!$A$18:$L$214, MATCH("A &amp; G ID", 'E4 TB Allocation Details'!$A$18:$L$18, 0),FALSE), 'E2 Allocators'!$B$15:$W$358, MATCH(BL$17, 'E2 Allocators'!$B$15:$W$15, 0),FALSE))</f>
        <v>0</v>
      </c>
      <c r="BM634" s="1127">
        <f>IF(ISERROR(VLOOKUP(VLOOKUP($A634, 'E4 TB Allocation Details'!$A$18:$L$214, MATCH("A &amp; G ID", 'E4 TB Allocation Details'!$A$18:$L$18, 0),FALSE), 'E2 Allocators'!$B$15:$W$358, MATCH(BM$17, 'E2 Allocators'!$B$15:$W$15, 0),FALSE)), 0, VLOOKUP(VLOOKUP($A634, 'E4 TB Allocation Details'!$A$18:$L$214, MATCH("A &amp; G ID", 'E4 TB Allocation Details'!$A$18:$L$18, 0),FALSE), 'E2 Allocators'!$B$15:$W$358, MATCH(BM$17, 'E2 Allocators'!$B$15:$W$15, 0),FALSE))</f>
        <v>0</v>
      </c>
      <c r="BN634" s="1127">
        <f>IF(ISERROR(VLOOKUP(VLOOKUP($A634, 'E4 TB Allocation Details'!$A$18:$L$214, MATCH("A &amp; G ID", 'E4 TB Allocation Details'!$A$18:$L$18, 0),FALSE), 'E2 Allocators'!$B$15:$W$358, MATCH(BN$17, 'E2 Allocators'!$B$15:$W$15, 0),FALSE)), 0, VLOOKUP(VLOOKUP($A634, 'E4 TB Allocation Details'!$A$18:$L$214, MATCH("A &amp; G ID", 'E4 TB Allocation Details'!$A$18:$L$18, 0),FALSE), 'E2 Allocators'!$B$15:$W$358, MATCH(BN$17, 'E2 Allocators'!$B$15:$W$15, 0),FALSE))</f>
        <v>0</v>
      </c>
      <c r="BO634" s="1127">
        <f>IF(ISERROR(VLOOKUP(VLOOKUP($A634, 'E4 TB Allocation Details'!$A$18:$L$214, MATCH("A &amp; G ID", 'E4 TB Allocation Details'!$A$18:$L$18, 0),FALSE), 'E2 Allocators'!$B$15:$W$358, MATCH(BO$17, 'E2 Allocators'!$B$15:$W$15, 0),FALSE)), 0, VLOOKUP(VLOOKUP($A634, 'E4 TB Allocation Details'!$A$18:$L$214, MATCH("A &amp; G ID", 'E4 TB Allocation Details'!$A$18:$L$18, 0),FALSE), 'E2 Allocators'!$B$15:$W$358, MATCH(BO$17, 'E2 Allocators'!$B$15:$W$15, 0),FALSE))</f>
        <v>0</v>
      </c>
      <c r="BP634" s="1127">
        <f>IF(ISERROR(VLOOKUP(VLOOKUP($A634, 'E4 TB Allocation Details'!$A$18:$L$214, MATCH("A &amp; G ID", 'E4 TB Allocation Details'!$A$18:$L$18, 0),FALSE), 'E2 Allocators'!$B$15:$W$358, MATCH(BP$17, 'E2 Allocators'!$B$15:$W$15, 0),FALSE)), 0, VLOOKUP(VLOOKUP($A634, 'E4 TB Allocation Details'!$A$18:$L$214, MATCH("A &amp; G ID", 'E4 TB Allocation Details'!$A$18:$L$18, 0),FALSE), 'E2 Allocators'!$B$15:$W$358, MATCH(BP$17, 'E2 Allocators'!$B$15:$W$15, 0),FALSE))</f>
        <v>0</v>
      </c>
      <c r="BQ634" s="1131">
        <f>SUM(AW634:BP634)</f>
        <v>0.99999999999999989</v>
      </c>
    </row>
    <row r="635" spans="1:69" s="208" customFormat="1" ht="12.75" x14ac:dyDescent="0.2">
      <c r="A635" s="1138">
        <v>1906</v>
      </c>
      <c r="B635" s="1125" t="s">
        <v>283</v>
      </c>
      <c r="C635" s="1126">
        <v>1</v>
      </c>
      <c r="D635" s="1130"/>
      <c r="E635" s="1130"/>
      <c r="F635" s="1130"/>
      <c r="G635" s="1130"/>
      <c r="H635" s="1130"/>
      <c r="I635" s="1130"/>
      <c r="J635" s="1130"/>
      <c r="K635" s="1130"/>
      <c r="L635" s="1130"/>
      <c r="M635" s="1130"/>
      <c r="N635" s="1130"/>
      <c r="O635" s="1130"/>
      <c r="P635" s="1130"/>
      <c r="Q635" s="1130"/>
      <c r="R635" s="1130"/>
      <c r="S635" s="1130"/>
      <c r="T635" s="1130"/>
      <c r="U635" s="1130"/>
      <c r="V635" s="1130"/>
      <c r="W635" s="1130"/>
      <c r="X635" s="1130"/>
      <c r="Y635" s="1130"/>
      <c r="Z635" s="1130"/>
      <c r="AA635" s="1130"/>
      <c r="AB635" s="1883"/>
      <c r="AC635" s="1883"/>
      <c r="AD635" s="1883"/>
      <c r="AE635" s="1883"/>
      <c r="AF635" s="1883"/>
      <c r="AG635" s="1883"/>
      <c r="AH635" s="1883"/>
      <c r="AI635" s="1883"/>
      <c r="AJ635" s="1883"/>
      <c r="AK635" s="1883"/>
      <c r="AL635" s="1883"/>
      <c r="AM635" s="1883"/>
      <c r="AN635" s="1883"/>
      <c r="AO635" s="1883"/>
      <c r="AP635" s="1883"/>
      <c r="AQ635" s="1883"/>
      <c r="AR635" s="1883"/>
      <c r="AS635" s="1883"/>
      <c r="AT635" s="1883"/>
      <c r="AU635" s="1883"/>
      <c r="AV635" s="1130"/>
      <c r="AW635" s="1127">
        <f>IF(ISERROR(VLOOKUP(VLOOKUP($A635, 'E4 TB Allocation Details'!$A$18:$L$214, MATCH("A &amp; G ID", 'E4 TB Allocation Details'!$A$18:$L$18, 0),FALSE), 'E2 Allocators'!$B$15:$W$358, MATCH(AW$17, 'E2 Allocators'!$B$15:$W$15, 0),FALSE)), 0, VLOOKUP(VLOOKUP($A635, 'E4 TB Allocation Details'!$A$18:$L$214, MATCH("A &amp; G ID", 'E4 TB Allocation Details'!$A$18:$L$18, 0),FALSE), 'E2 Allocators'!$B$15:$W$358, MATCH(AW$17, 'E2 Allocators'!$B$15:$W$15, 0),FALSE))</f>
        <v>0.61867547666041722</v>
      </c>
      <c r="AX635" s="1127">
        <f>IF(ISERROR(VLOOKUP(VLOOKUP($A635, 'E4 TB Allocation Details'!$A$18:$L$214, MATCH("A &amp; G ID", 'E4 TB Allocation Details'!$A$18:$L$18, 0),FALSE), 'E2 Allocators'!$B$15:$W$358, MATCH(AX$17, 'E2 Allocators'!$B$15:$W$15, 0),FALSE)), 0, VLOOKUP(VLOOKUP($A635, 'E4 TB Allocation Details'!$A$18:$L$214, MATCH("A &amp; G ID", 'E4 TB Allocation Details'!$A$18:$L$18, 0),FALSE), 'E2 Allocators'!$B$15:$W$358, MATCH(AX$17, 'E2 Allocators'!$B$15:$W$15, 0),FALSE))</f>
        <v>0.14230975545877747</v>
      </c>
      <c r="AY635" s="1127">
        <f>IF(ISERROR(VLOOKUP(VLOOKUP($A635, 'E4 TB Allocation Details'!$A$18:$L$214, MATCH("A &amp; G ID", 'E4 TB Allocation Details'!$A$18:$L$18, 0),FALSE), 'E2 Allocators'!$B$15:$W$358, MATCH(AY$17, 'E2 Allocators'!$B$15:$W$15, 0),FALSE)), 0, VLOOKUP(VLOOKUP($A635, 'E4 TB Allocation Details'!$A$18:$L$214, MATCH("A &amp; G ID", 'E4 TB Allocation Details'!$A$18:$L$18, 0),FALSE), 'E2 Allocators'!$B$15:$W$358, MATCH(AY$17, 'E2 Allocators'!$B$15:$W$15, 0),FALSE))</f>
        <v>0.2213120499166509</v>
      </c>
      <c r="AZ635" s="1127">
        <f>IF(ISERROR(VLOOKUP(VLOOKUP($A635, 'E4 TB Allocation Details'!$A$18:$L$214, MATCH("A &amp; G ID", 'E4 TB Allocation Details'!$A$18:$L$18, 0),FALSE), 'E2 Allocators'!$B$15:$W$358, MATCH(AZ$17, 'E2 Allocators'!$B$15:$W$15, 0),FALSE)), 0, VLOOKUP(VLOOKUP($A635, 'E4 TB Allocation Details'!$A$18:$L$214, MATCH("A &amp; G ID", 'E4 TB Allocation Details'!$A$18:$L$18, 0),FALSE), 'E2 Allocators'!$B$15:$W$358, MATCH(AZ$17, 'E2 Allocators'!$B$15:$W$15, 0),FALSE))</f>
        <v>0</v>
      </c>
      <c r="BA635" s="1127">
        <f>IF(ISERROR(VLOOKUP(VLOOKUP($A635, 'E4 TB Allocation Details'!$A$18:$L$214, MATCH("A &amp; G ID", 'E4 TB Allocation Details'!$A$18:$L$18, 0),FALSE), 'E2 Allocators'!$B$15:$W$358, MATCH(BA$17, 'E2 Allocators'!$B$15:$W$15, 0),FALSE)), 0, VLOOKUP(VLOOKUP($A635, 'E4 TB Allocation Details'!$A$18:$L$214, MATCH("A &amp; G ID", 'E4 TB Allocation Details'!$A$18:$L$18, 0),FALSE), 'E2 Allocators'!$B$15:$W$358, MATCH(BA$17, 'E2 Allocators'!$B$15:$W$15, 0),FALSE))</f>
        <v>0</v>
      </c>
      <c r="BB635" s="1127">
        <f>IF(ISERROR(VLOOKUP(VLOOKUP($A635, 'E4 TB Allocation Details'!$A$18:$L$214, MATCH("A &amp; G ID", 'E4 TB Allocation Details'!$A$18:$L$18, 0),FALSE), 'E2 Allocators'!$B$15:$W$358, MATCH(BB$17, 'E2 Allocators'!$B$15:$W$15, 0),FALSE)), 0, VLOOKUP(VLOOKUP($A635, 'E4 TB Allocation Details'!$A$18:$L$214, MATCH("A &amp; G ID", 'E4 TB Allocation Details'!$A$18:$L$18, 0),FALSE), 'E2 Allocators'!$B$15:$W$358, MATCH(BB$17, 'E2 Allocators'!$B$15:$W$15, 0),FALSE))</f>
        <v>0</v>
      </c>
      <c r="BC635" s="1127">
        <f>IF(ISERROR(VLOOKUP(VLOOKUP($A635, 'E4 TB Allocation Details'!$A$18:$L$214, MATCH("A &amp; G ID", 'E4 TB Allocation Details'!$A$18:$L$18, 0),FALSE), 'E2 Allocators'!$B$15:$W$358, MATCH(BC$17, 'E2 Allocators'!$B$15:$W$15, 0),FALSE)), 0, VLOOKUP(VLOOKUP($A635, 'E4 TB Allocation Details'!$A$18:$L$214, MATCH("A &amp; G ID", 'E4 TB Allocation Details'!$A$18:$L$18, 0),FALSE), 'E2 Allocators'!$B$15:$W$358, MATCH(BC$17, 'E2 Allocators'!$B$15:$W$15, 0),FALSE))</f>
        <v>1.4485298945776187E-2</v>
      </c>
      <c r="BD635" s="1127">
        <f>IF(ISERROR(VLOOKUP(VLOOKUP($A635, 'E4 TB Allocation Details'!$A$18:$L$214, MATCH("A &amp; G ID", 'E4 TB Allocation Details'!$A$18:$L$18, 0),FALSE), 'E2 Allocators'!$B$15:$W$358, MATCH(BD$17, 'E2 Allocators'!$B$15:$W$15, 0),FALSE)), 0, VLOOKUP(VLOOKUP($A635, 'E4 TB Allocation Details'!$A$18:$L$214, MATCH("A &amp; G ID", 'E4 TB Allocation Details'!$A$18:$L$18, 0),FALSE), 'E2 Allocators'!$B$15:$W$358, MATCH(BD$17, 'E2 Allocators'!$B$15:$W$15, 0),FALSE))</f>
        <v>1.7490144853928846E-3</v>
      </c>
      <c r="BE635" s="1127">
        <f>IF(ISERROR(VLOOKUP(VLOOKUP($A635, 'E4 TB Allocation Details'!$A$18:$L$214, MATCH("A &amp; G ID", 'E4 TB Allocation Details'!$A$18:$L$18, 0),FALSE), 'E2 Allocators'!$B$15:$W$358, MATCH(BE$17, 'E2 Allocators'!$B$15:$W$15, 0),FALSE)), 0, VLOOKUP(VLOOKUP($A635, 'E4 TB Allocation Details'!$A$18:$L$214, MATCH("A &amp; G ID", 'E4 TB Allocation Details'!$A$18:$L$18, 0),FALSE), 'E2 Allocators'!$B$15:$W$358, MATCH(BE$17, 'E2 Allocators'!$B$15:$W$15, 0),FALSE))</f>
        <v>1.4684045329852872E-3</v>
      </c>
      <c r="BF635" s="1127">
        <f>IF(ISERROR(VLOOKUP(VLOOKUP($A635, 'E4 TB Allocation Details'!$A$18:$L$214, MATCH("A &amp; G ID", 'E4 TB Allocation Details'!$A$18:$L$18, 0),FALSE), 'E2 Allocators'!$B$15:$W$358, MATCH(BF$17, 'E2 Allocators'!$B$15:$W$15, 0),FALSE)), 0, VLOOKUP(VLOOKUP($A635, 'E4 TB Allocation Details'!$A$18:$L$214, MATCH("A &amp; G ID", 'E4 TB Allocation Details'!$A$18:$L$18, 0),FALSE), 'E2 Allocators'!$B$15:$W$358, MATCH(BF$17, 'E2 Allocators'!$B$15:$W$15, 0),FALSE))</f>
        <v>0</v>
      </c>
      <c r="BG635" s="1127">
        <f>IF(ISERROR(VLOOKUP(VLOOKUP($A635, 'E4 TB Allocation Details'!$A$18:$L$214, MATCH("A &amp; G ID", 'E4 TB Allocation Details'!$A$18:$L$18, 0),FALSE), 'E2 Allocators'!$B$15:$W$358, MATCH(BG$17, 'E2 Allocators'!$B$15:$W$15, 0),FALSE)), 0, VLOOKUP(VLOOKUP($A635, 'E4 TB Allocation Details'!$A$18:$L$214, MATCH("A &amp; G ID", 'E4 TB Allocation Details'!$A$18:$L$18, 0),FALSE), 'E2 Allocators'!$B$15:$W$358, MATCH(BG$17, 'E2 Allocators'!$B$15:$W$15, 0),FALSE))</f>
        <v>0</v>
      </c>
      <c r="BH635" s="1127">
        <f>IF(ISERROR(VLOOKUP(VLOOKUP($A635, 'E4 TB Allocation Details'!$A$18:$L$214, MATCH("A &amp; G ID", 'E4 TB Allocation Details'!$A$18:$L$18, 0),FALSE), 'E2 Allocators'!$B$15:$W$358, MATCH(BH$17, 'E2 Allocators'!$B$15:$W$15, 0),FALSE)), 0, VLOOKUP(VLOOKUP($A635, 'E4 TB Allocation Details'!$A$18:$L$214, MATCH("A &amp; G ID", 'E4 TB Allocation Details'!$A$18:$L$18, 0),FALSE), 'E2 Allocators'!$B$15:$W$358, MATCH(BH$17, 'E2 Allocators'!$B$15:$W$15, 0),FALSE))</f>
        <v>0</v>
      </c>
      <c r="BI635" s="1127">
        <f>IF(ISERROR(VLOOKUP(VLOOKUP($A635, 'E4 TB Allocation Details'!$A$18:$L$214, MATCH("A &amp; G ID", 'E4 TB Allocation Details'!$A$18:$L$18, 0),FALSE), 'E2 Allocators'!$B$15:$W$358, MATCH(BI$17, 'E2 Allocators'!$B$15:$W$15, 0),FALSE)), 0, VLOOKUP(VLOOKUP($A635, 'E4 TB Allocation Details'!$A$18:$L$214, MATCH("A &amp; G ID", 'E4 TB Allocation Details'!$A$18:$L$18, 0),FALSE), 'E2 Allocators'!$B$15:$W$358, MATCH(BI$17, 'E2 Allocators'!$B$15:$W$15, 0),FALSE))</f>
        <v>0</v>
      </c>
      <c r="BJ635" s="1127">
        <f>IF(ISERROR(VLOOKUP(VLOOKUP($A635, 'E4 TB Allocation Details'!$A$18:$L$214, MATCH("A &amp; G ID", 'E4 TB Allocation Details'!$A$18:$L$18, 0),FALSE), 'E2 Allocators'!$B$15:$W$358, MATCH(BJ$17, 'E2 Allocators'!$B$15:$W$15, 0),FALSE)), 0, VLOOKUP(VLOOKUP($A635, 'E4 TB Allocation Details'!$A$18:$L$214, MATCH("A &amp; G ID", 'E4 TB Allocation Details'!$A$18:$L$18, 0),FALSE), 'E2 Allocators'!$B$15:$W$358, MATCH(BJ$17, 'E2 Allocators'!$B$15:$W$15, 0),FALSE))</f>
        <v>0</v>
      </c>
      <c r="BK635" s="1127">
        <f>IF(ISERROR(VLOOKUP(VLOOKUP($A635, 'E4 TB Allocation Details'!$A$18:$L$214, MATCH("A &amp; G ID", 'E4 TB Allocation Details'!$A$18:$L$18, 0),FALSE), 'E2 Allocators'!$B$15:$W$358, MATCH(BK$17, 'E2 Allocators'!$B$15:$W$15, 0),FALSE)), 0, VLOOKUP(VLOOKUP($A635, 'E4 TB Allocation Details'!$A$18:$L$214, MATCH("A &amp; G ID", 'E4 TB Allocation Details'!$A$18:$L$18, 0),FALSE), 'E2 Allocators'!$B$15:$W$358, MATCH(BK$17, 'E2 Allocators'!$B$15:$W$15, 0),FALSE))</f>
        <v>0</v>
      </c>
      <c r="BL635" s="1127">
        <f>IF(ISERROR(VLOOKUP(VLOOKUP($A635, 'E4 TB Allocation Details'!$A$18:$L$214, MATCH("A &amp; G ID", 'E4 TB Allocation Details'!$A$18:$L$18, 0),FALSE), 'E2 Allocators'!$B$15:$W$358, MATCH(BL$17, 'E2 Allocators'!$B$15:$W$15, 0),FALSE)), 0, VLOOKUP(VLOOKUP($A635, 'E4 TB Allocation Details'!$A$18:$L$214, MATCH("A &amp; G ID", 'E4 TB Allocation Details'!$A$18:$L$18, 0),FALSE), 'E2 Allocators'!$B$15:$W$358, MATCH(BL$17, 'E2 Allocators'!$B$15:$W$15, 0),FALSE))</f>
        <v>0</v>
      </c>
      <c r="BM635" s="1127">
        <f>IF(ISERROR(VLOOKUP(VLOOKUP($A635, 'E4 TB Allocation Details'!$A$18:$L$214, MATCH("A &amp; G ID", 'E4 TB Allocation Details'!$A$18:$L$18, 0),FALSE), 'E2 Allocators'!$B$15:$W$358, MATCH(BM$17, 'E2 Allocators'!$B$15:$W$15, 0),FALSE)), 0, VLOOKUP(VLOOKUP($A635, 'E4 TB Allocation Details'!$A$18:$L$214, MATCH("A &amp; G ID", 'E4 TB Allocation Details'!$A$18:$L$18, 0),FALSE), 'E2 Allocators'!$B$15:$W$358, MATCH(BM$17, 'E2 Allocators'!$B$15:$W$15, 0),FALSE))</f>
        <v>0</v>
      </c>
      <c r="BN635" s="1127">
        <f>IF(ISERROR(VLOOKUP(VLOOKUP($A635, 'E4 TB Allocation Details'!$A$18:$L$214, MATCH("A &amp; G ID", 'E4 TB Allocation Details'!$A$18:$L$18, 0),FALSE), 'E2 Allocators'!$B$15:$W$358, MATCH(BN$17, 'E2 Allocators'!$B$15:$W$15, 0),FALSE)), 0, VLOOKUP(VLOOKUP($A635, 'E4 TB Allocation Details'!$A$18:$L$214, MATCH("A &amp; G ID", 'E4 TB Allocation Details'!$A$18:$L$18, 0),FALSE), 'E2 Allocators'!$B$15:$W$358, MATCH(BN$17, 'E2 Allocators'!$B$15:$W$15, 0),FALSE))</f>
        <v>0</v>
      </c>
      <c r="BO635" s="1127">
        <f>IF(ISERROR(VLOOKUP(VLOOKUP($A635, 'E4 TB Allocation Details'!$A$18:$L$214, MATCH("A &amp; G ID", 'E4 TB Allocation Details'!$A$18:$L$18, 0),FALSE), 'E2 Allocators'!$B$15:$W$358, MATCH(BO$17, 'E2 Allocators'!$B$15:$W$15, 0),FALSE)), 0, VLOOKUP(VLOOKUP($A635, 'E4 TB Allocation Details'!$A$18:$L$214, MATCH("A &amp; G ID", 'E4 TB Allocation Details'!$A$18:$L$18, 0),FALSE), 'E2 Allocators'!$B$15:$W$358, MATCH(BO$17, 'E2 Allocators'!$B$15:$W$15, 0),FALSE))</f>
        <v>0</v>
      </c>
      <c r="BP635" s="1127">
        <f>IF(ISERROR(VLOOKUP(VLOOKUP($A635, 'E4 TB Allocation Details'!$A$18:$L$214, MATCH("A &amp; G ID", 'E4 TB Allocation Details'!$A$18:$L$18, 0),FALSE), 'E2 Allocators'!$B$15:$W$358, MATCH(BP$17, 'E2 Allocators'!$B$15:$W$15, 0),FALSE)), 0, VLOOKUP(VLOOKUP($A635, 'E4 TB Allocation Details'!$A$18:$L$214, MATCH("A &amp; G ID", 'E4 TB Allocation Details'!$A$18:$L$18, 0),FALSE), 'E2 Allocators'!$B$15:$W$358, MATCH(BP$17, 'E2 Allocators'!$B$15:$W$15, 0),FALSE))</f>
        <v>0</v>
      </c>
      <c r="BQ635" s="1131">
        <f t="shared" ref="BQ635:BQ653" si="903">SUM(AW635:BP635)</f>
        <v>0.99999999999999989</v>
      </c>
    </row>
    <row r="636" spans="1:69" s="208" customFormat="1" ht="12.75" x14ac:dyDescent="0.2">
      <c r="A636" s="1138">
        <v>1908</v>
      </c>
      <c r="B636" s="1125" t="s">
        <v>284</v>
      </c>
      <c r="C636" s="1126">
        <v>1</v>
      </c>
      <c r="D636" s="1130"/>
      <c r="E636" s="1130"/>
      <c r="F636" s="1130"/>
      <c r="G636" s="1130"/>
      <c r="H636" s="1130"/>
      <c r="I636" s="1130"/>
      <c r="J636" s="1130"/>
      <c r="K636" s="1130"/>
      <c r="L636" s="1130"/>
      <c r="M636" s="1130"/>
      <c r="N636" s="1130"/>
      <c r="O636" s="1130"/>
      <c r="P636" s="1130"/>
      <c r="Q636" s="1130"/>
      <c r="R636" s="1130"/>
      <c r="S636" s="1130"/>
      <c r="T636" s="1130"/>
      <c r="U636" s="1130"/>
      <c r="V636" s="1130"/>
      <c r="W636" s="1130"/>
      <c r="X636" s="1130"/>
      <c r="Y636" s="1130"/>
      <c r="Z636" s="1130"/>
      <c r="AA636" s="1130"/>
      <c r="AB636" s="1130"/>
      <c r="AC636" s="1130"/>
      <c r="AD636" s="1130"/>
      <c r="AE636" s="1130"/>
      <c r="AF636" s="1130"/>
      <c r="AG636" s="1130"/>
      <c r="AH636" s="1130"/>
      <c r="AI636" s="1130"/>
      <c r="AJ636" s="1130"/>
      <c r="AK636" s="1130"/>
      <c r="AL636" s="1130"/>
      <c r="AM636" s="1130"/>
      <c r="AN636" s="1130"/>
      <c r="AO636" s="1130"/>
      <c r="AP636" s="1130"/>
      <c r="AQ636" s="1130"/>
      <c r="AR636" s="1130"/>
      <c r="AS636" s="1130"/>
      <c r="AT636" s="1130"/>
      <c r="AU636" s="1130"/>
      <c r="AV636" s="1130"/>
      <c r="AW636" s="1127">
        <f>IF(ISERROR(VLOOKUP(VLOOKUP($A636, 'E4 TB Allocation Details'!$A$18:$L$214, MATCH("A &amp; G ID", 'E4 TB Allocation Details'!$A$18:$L$18, 0),FALSE), 'E2 Allocators'!$B$15:$W$358, MATCH(AW$17, 'E2 Allocators'!$B$15:$W$15, 0),FALSE)), 0, VLOOKUP(VLOOKUP($A636, 'E4 TB Allocation Details'!$A$18:$L$214, MATCH("A &amp; G ID", 'E4 TB Allocation Details'!$A$18:$L$18, 0),FALSE), 'E2 Allocators'!$B$15:$W$358, MATCH(AW$17, 'E2 Allocators'!$B$15:$W$15, 0),FALSE))</f>
        <v>0.61867547666041722</v>
      </c>
      <c r="AX636" s="1127">
        <f>IF(ISERROR(VLOOKUP(VLOOKUP($A636, 'E4 TB Allocation Details'!$A$18:$L$214, MATCH("A &amp; G ID", 'E4 TB Allocation Details'!$A$18:$L$18, 0),FALSE), 'E2 Allocators'!$B$15:$W$358, MATCH(AX$17, 'E2 Allocators'!$B$15:$W$15, 0),FALSE)), 0, VLOOKUP(VLOOKUP($A636, 'E4 TB Allocation Details'!$A$18:$L$214, MATCH("A &amp; G ID", 'E4 TB Allocation Details'!$A$18:$L$18, 0),FALSE), 'E2 Allocators'!$B$15:$W$358, MATCH(AX$17, 'E2 Allocators'!$B$15:$W$15, 0),FALSE))</f>
        <v>0.14230975545877747</v>
      </c>
      <c r="AY636" s="1127">
        <f>IF(ISERROR(VLOOKUP(VLOOKUP($A636, 'E4 TB Allocation Details'!$A$18:$L$214, MATCH("A &amp; G ID", 'E4 TB Allocation Details'!$A$18:$L$18, 0),FALSE), 'E2 Allocators'!$B$15:$W$358, MATCH(AY$17, 'E2 Allocators'!$B$15:$W$15, 0),FALSE)), 0, VLOOKUP(VLOOKUP($A636, 'E4 TB Allocation Details'!$A$18:$L$214, MATCH("A &amp; G ID", 'E4 TB Allocation Details'!$A$18:$L$18, 0),FALSE), 'E2 Allocators'!$B$15:$W$358, MATCH(AY$17, 'E2 Allocators'!$B$15:$W$15, 0),FALSE))</f>
        <v>0.2213120499166509</v>
      </c>
      <c r="AZ636" s="1127">
        <f>IF(ISERROR(VLOOKUP(VLOOKUP($A636, 'E4 TB Allocation Details'!$A$18:$L$214, MATCH("A &amp; G ID", 'E4 TB Allocation Details'!$A$18:$L$18, 0),FALSE), 'E2 Allocators'!$B$15:$W$358, MATCH(AZ$17, 'E2 Allocators'!$B$15:$W$15, 0),FALSE)), 0, VLOOKUP(VLOOKUP($A636, 'E4 TB Allocation Details'!$A$18:$L$214, MATCH("A &amp; G ID", 'E4 TB Allocation Details'!$A$18:$L$18, 0),FALSE), 'E2 Allocators'!$B$15:$W$358, MATCH(AZ$17, 'E2 Allocators'!$B$15:$W$15, 0),FALSE))</f>
        <v>0</v>
      </c>
      <c r="BA636" s="1127">
        <f>IF(ISERROR(VLOOKUP(VLOOKUP($A636, 'E4 TB Allocation Details'!$A$18:$L$214, MATCH("A &amp; G ID", 'E4 TB Allocation Details'!$A$18:$L$18, 0),FALSE), 'E2 Allocators'!$B$15:$W$358, MATCH(BA$17, 'E2 Allocators'!$B$15:$W$15, 0),FALSE)), 0, VLOOKUP(VLOOKUP($A636, 'E4 TB Allocation Details'!$A$18:$L$214, MATCH("A &amp; G ID", 'E4 TB Allocation Details'!$A$18:$L$18, 0),FALSE), 'E2 Allocators'!$B$15:$W$358, MATCH(BA$17, 'E2 Allocators'!$B$15:$W$15, 0),FALSE))</f>
        <v>0</v>
      </c>
      <c r="BB636" s="1127">
        <f>IF(ISERROR(VLOOKUP(VLOOKUP($A636, 'E4 TB Allocation Details'!$A$18:$L$214, MATCH("A &amp; G ID", 'E4 TB Allocation Details'!$A$18:$L$18, 0),FALSE), 'E2 Allocators'!$B$15:$W$358, MATCH(BB$17, 'E2 Allocators'!$B$15:$W$15, 0),FALSE)), 0, VLOOKUP(VLOOKUP($A636, 'E4 TB Allocation Details'!$A$18:$L$214, MATCH("A &amp; G ID", 'E4 TB Allocation Details'!$A$18:$L$18, 0),FALSE), 'E2 Allocators'!$B$15:$W$358, MATCH(BB$17, 'E2 Allocators'!$B$15:$W$15, 0),FALSE))</f>
        <v>0</v>
      </c>
      <c r="BC636" s="1127">
        <f>IF(ISERROR(VLOOKUP(VLOOKUP($A636, 'E4 TB Allocation Details'!$A$18:$L$214, MATCH("A &amp; G ID", 'E4 TB Allocation Details'!$A$18:$L$18, 0),FALSE), 'E2 Allocators'!$B$15:$W$358, MATCH(BC$17, 'E2 Allocators'!$B$15:$W$15, 0),FALSE)), 0, VLOOKUP(VLOOKUP($A636, 'E4 TB Allocation Details'!$A$18:$L$214, MATCH("A &amp; G ID", 'E4 TB Allocation Details'!$A$18:$L$18, 0),FALSE), 'E2 Allocators'!$B$15:$W$358, MATCH(BC$17, 'E2 Allocators'!$B$15:$W$15, 0),FALSE))</f>
        <v>1.4485298945776187E-2</v>
      </c>
      <c r="BD636" s="1127">
        <f>IF(ISERROR(VLOOKUP(VLOOKUP($A636, 'E4 TB Allocation Details'!$A$18:$L$214, MATCH("A &amp; G ID", 'E4 TB Allocation Details'!$A$18:$L$18, 0),FALSE), 'E2 Allocators'!$B$15:$W$358, MATCH(BD$17, 'E2 Allocators'!$B$15:$W$15, 0),FALSE)), 0, VLOOKUP(VLOOKUP($A636, 'E4 TB Allocation Details'!$A$18:$L$214, MATCH("A &amp; G ID", 'E4 TB Allocation Details'!$A$18:$L$18, 0),FALSE), 'E2 Allocators'!$B$15:$W$358, MATCH(BD$17, 'E2 Allocators'!$B$15:$W$15, 0),FALSE))</f>
        <v>1.7490144853928846E-3</v>
      </c>
      <c r="BE636" s="1127">
        <f>IF(ISERROR(VLOOKUP(VLOOKUP($A636, 'E4 TB Allocation Details'!$A$18:$L$214, MATCH("A &amp; G ID", 'E4 TB Allocation Details'!$A$18:$L$18, 0),FALSE), 'E2 Allocators'!$B$15:$W$358, MATCH(BE$17, 'E2 Allocators'!$B$15:$W$15, 0),FALSE)), 0, VLOOKUP(VLOOKUP($A636, 'E4 TB Allocation Details'!$A$18:$L$214, MATCH("A &amp; G ID", 'E4 TB Allocation Details'!$A$18:$L$18, 0),FALSE), 'E2 Allocators'!$B$15:$W$358, MATCH(BE$17, 'E2 Allocators'!$B$15:$W$15, 0),FALSE))</f>
        <v>1.4684045329852872E-3</v>
      </c>
      <c r="BF636" s="1127">
        <f>IF(ISERROR(VLOOKUP(VLOOKUP($A636, 'E4 TB Allocation Details'!$A$18:$L$214, MATCH("A &amp; G ID", 'E4 TB Allocation Details'!$A$18:$L$18, 0),FALSE), 'E2 Allocators'!$B$15:$W$358, MATCH(BF$17, 'E2 Allocators'!$B$15:$W$15, 0),FALSE)), 0, VLOOKUP(VLOOKUP($A636, 'E4 TB Allocation Details'!$A$18:$L$214, MATCH("A &amp; G ID", 'E4 TB Allocation Details'!$A$18:$L$18, 0),FALSE), 'E2 Allocators'!$B$15:$W$358, MATCH(BF$17, 'E2 Allocators'!$B$15:$W$15, 0),FALSE))</f>
        <v>0</v>
      </c>
      <c r="BG636" s="1127">
        <f>IF(ISERROR(VLOOKUP(VLOOKUP($A636, 'E4 TB Allocation Details'!$A$18:$L$214, MATCH("A &amp; G ID", 'E4 TB Allocation Details'!$A$18:$L$18, 0),FALSE), 'E2 Allocators'!$B$15:$W$358, MATCH(BG$17, 'E2 Allocators'!$B$15:$W$15, 0),FALSE)), 0, VLOOKUP(VLOOKUP($A636, 'E4 TB Allocation Details'!$A$18:$L$214, MATCH("A &amp; G ID", 'E4 TB Allocation Details'!$A$18:$L$18, 0),FALSE), 'E2 Allocators'!$B$15:$W$358, MATCH(BG$17, 'E2 Allocators'!$B$15:$W$15, 0),FALSE))</f>
        <v>0</v>
      </c>
      <c r="BH636" s="1127">
        <f>IF(ISERROR(VLOOKUP(VLOOKUP($A636, 'E4 TB Allocation Details'!$A$18:$L$214, MATCH("A &amp; G ID", 'E4 TB Allocation Details'!$A$18:$L$18, 0),FALSE), 'E2 Allocators'!$B$15:$W$358, MATCH(BH$17, 'E2 Allocators'!$B$15:$W$15, 0),FALSE)), 0, VLOOKUP(VLOOKUP($A636, 'E4 TB Allocation Details'!$A$18:$L$214, MATCH("A &amp; G ID", 'E4 TB Allocation Details'!$A$18:$L$18, 0),FALSE), 'E2 Allocators'!$B$15:$W$358, MATCH(BH$17, 'E2 Allocators'!$B$15:$W$15, 0),FALSE))</f>
        <v>0</v>
      </c>
      <c r="BI636" s="1127">
        <f>IF(ISERROR(VLOOKUP(VLOOKUP($A636, 'E4 TB Allocation Details'!$A$18:$L$214, MATCH("A &amp; G ID", 'E4 TB Allocation Details'!$A$18:$L$18, 0),FALSE), 'E2 Allocators'!$B$15:$W$358, MATCH(BI$17, 'E2 Allocators'!$B$15:$W$15, 0),FALSE)), 0, VLOOKUP(VLOOKUP($A636, 'E4 TB Allocation Details'!$A$18:$L$214, MATCH("A &amp; G ID", 'E4 TB Allocation Details'!$A$18:$L$18, 0),FALSE), 'E2 Allocators'!$B$15:$W$358, MATCH(BI$17, 'E2 Allocators'!$B$15:$W$15, 0),FALSE))</f>
        <v>0</v>
      </c>
      <c r="BJ636" s="1127">
        <f>IF(ISERROR(VLOOKUP(VLOOKUP($A636, 'E4 TB Allocation Details'!$A$18:$L$214, MATCH("A &amp; G ID", 'E4 TB Allocation Details'!$A$18:$L$18, 0),FALSE), 'E2 Allocators'!$B$15:$W$358, MATCH(BJ$17, 'E2 Allocators'!$B$15:$W$15, 0),FALSE)), 0, VLOOKUP(VLOOKUP($A636, 'E4 TB Allocation Details'!$A$18:$L$214, MATCH("A &amp; G ID", 'E4 TB Allocation Details'!$A$18:$L$18, 0),FALSE), 'E2 Allocators'!$B$15:$W$358, MATCH(BJ$17, 'E2 Allocators'!$B$15:$W$15, 0),FALSE))</f>
        <v>0</v>
      </c>
      <c r="BK636" s="1127">
        <f>IF(ISERROR(VLOOKUP(VLOOKUP($A636, 'E4 TB Allocation Details'!$A$18:$L$214, MATCH("A &amp; G ID", 'E4 TB Allocation Details'!$A$18:$L$18, 0),FALSE), 'E2 Allocators'!$B$15:$W$358, MATCH(BK$17, 'E2 Allocators'!$B$15:$W$15, 0),FALSE)), 0, VLOOKUP(VLOOKUP($A636, 'E4 TB Allocation Details'!$A$18:$L$214, MATCH("A &amp; G ID", 'E4 TB Allocation Details'!$A$18:$L$18, 0),FALSE), 'E2 Allocators'!$B$15:$W$358, MATCH(BK$17, 'E2 Allocators'!$B$15:$W$15, 0),FALSE))</f>
        <v>0</v>
      </c>
      <c r="BL636" s="1127">
        <f>IF(ISERROR(VLOOKUP(VLOOKUP($A636, 'E4 TB Allocation Details'!$A$18:$L$214, MATCH("A &amp; G ID", 'E4 TB Allocation Details'!$A$18:$L$18, 0),FALSE), 'E2 Allocators'!$B$15:$W$358, MATCH(BL$17, 'E2 Allocators'!$B$15:$W$15, 0),FALSE)), 0, VLOOKUP(VLOOKUP($A636, 'E4 TB Allocation Details'!$A$18:$L$214, MATCH("A &amp; G ID", 'E4 TB Allocation Details'!$A$18:$L$18, 0),FALSE), 'E2 Allocators'!$B$15:$W$358, MATCH(BL$17, 'E2 Allocators'!$B$15:$W$15, 0),FALSE))</f>
        <v>0</v>
      </c>
      <c r="BM636" s="1127">
        <f>IF(ISERROR(VLOOKUP(VLOOKUP($A636, 'E4 TB Allocation Details'!$A$18:$L$214, MATCH("A &amp; G ID", 'E4 TB Allocation Details'!$A$18:$L$18, 0),FALSE), 'E2 Allocators'!$B$15:$W$358, MATCH(BM$17, 'E2 Allocators'!$B$15:$W$15, 0),FALSE)), 0, VLOOKUP(VLOOKUP($A636, 'E4 TB Allocation Details'!$A$18:$L$214, MATCH("A &amp; G ID", 'E4 TB Allocation Details'!$A$18:$L$18, 0),FALSE), 'E2 Allocators'!$B$15:$W$358, MATCH(BM$17, 'E2 Allocators'!$B$15:$W$15, 0),FALSE))</f>
        <v>0</v>
      </c>
      <c r="BN636" s="1127">
        <f>IF(ISERROR(VLOOKUP(VLOOKUP($A636, 'E4 TB Allocation Details'!$A$18:$L$214, MATCH("A &amp; G ID", 'E4 TB Allocation Details'!$A$18:$L$18, 0),FALSE), 'E2 Allocators'!$B$15:$W$358, MATCH(BN$17, 'E2 Allocators'!$B$15:$W$15, 0),FALSE)), 0, VLOOKUP(VLOOKUP($A636, 'E4 TB Allocation Details'!$A$18:$L$214, MATCH("A &amp; G ID", 'E4 TB Allocation Details'!$A$18:$L$18, 0),FALSE), 'E2 Allocators'!$B$15:$W$358, MATCH(BN$17, 'E2 Allocators'!$B$15:$W$15, 0),FALSE))</f>
        <v>0</v>
      </c>
      <c r="BO636" s="1127">
        <f>IF(ISERROR(VLOOKUP(VLOOKUP($A636, 'E4 TB Allocation Details'!$A$18:$L$214, MATCH("A &amp; G ID", 'E4 TB Allocation Details'!$A$18:$L$18, 0),FALSE), 'E2 Allocators'!$B$15:$W$358, MATCH(BO$17, 'E2 Allocators'!$B$15:$W$15, 0),FALSE)), 0, VLOOKUP(VLOOKUP($A636, 'E4 TB Allocation Details'!$A$18:$L$214, MATCH("A &amp; G ID", 'E4 TB Allocation Details'!$A$18:$L$18, 0),FALSE), 'E2 Allocators'!$B$15:$W$358, MATCH(BO$17, 'E2 Allocators'!$B$15:$W$15, 0),FALSE))</f>
        <v>0</v>
      </c>
      <c r="BP636" s="1127">
        <f>IF(ISERROR(VLOOKUP(VLOOKUP($A636, 'E4 TB Allocation Details'!$A$18:$L$214, MATCH("A &amp; G ID", 'E4 TB Allocation Details'!$A$18:$L$18, 0),FALSE), 'E2 Allocators'!$B$15:$W$358, MATCH(BP$17, 'E2 Allocators'!$B$15:$W$15, 0),FALSE)), 0, VLOOKUP(VLOOKUP($A636, 'E4 TB Allocation Details'!$A$18:$L$214, MATCH("A &amp; G ID", 'E4 TB Allocation Details'!$A$18:$L$18, 0),FALSE), 'E2 Allocators'!$B$15:$W$358, MATCH(BP$17, 'E2 Allocators'!$B$15:$W$15, 0),FALSE))</f>
        <v>0</v>
      </c>
      <c r="BQ636" s="1131">
        <f t="shared" si="903"/>
        <v>0.99999999999999989</v>
      </c>
    </row>
    <row r="637" spans="1:69" s="208" customFormat="1" ht="12.75" x14ac:dyDescent="0.2">
      <c r="A637" s="1138">
        <v>1910</v>
      </c>
      <c r="B637" s="1125" t="s">
        <v>285</v>
      </c>
      <c r="C637" s="1126">
        <v>1</v>
      </c>
      <c r="D637" s="1130"/>
      <c r="E637" s="1130"/>
      <c r="F637" s="1130"/>
      <c r="G637" s="1130"/>
      <c r="H637" s="1130"/>
      <c r="I637" s="1130"/>
      <c r="J637" s="1130"/>
      <c r="K637" s="1130"/>
      <c r="L637" s="1130"/>
      <c r="M637" s="1130"/>
      <c r="N637" s="1130"/>
      <c r="O637" s="1130"/>
      <c r="P637" s="1130"/>
      <c r="Q637" s="1130"/>
      <c r="R637" s="1130"/>
      <c r="S637" s="1130"/>
      <c r="T637" s="1130"/>
      <c r="U637" s="1130"/>
      <c r="V637" s="1130"/>
      <c r="W637" s="1130"/>
      <c r="X637" s="1130"/>
      <c r="Y637" s="1130"/>
      <c r="Z637" s="1130"/>
      <c r="AA637" s="1130"/>
      <c r="AB637" s="1130"/>
      <c r="AC637" s="1130"/>
      <c r="AD637" s="1130"/>
      <c r="AE637" s="1130"/>
      <c r="AF637" s="1130"/>
      <c r="AG637" s="1130"/>
      <c r="AH637" s="1130"/>
      <c r="AI637" s="1130"/>
      <c r="AJ637" s="1130"/>
      <c r="AK637" s="1130"/>
      <c r="AL637" s="1130"/>
      <c r="AM637" s="1130"/>
      <c r="AN637" s="1130"/>
      <c r="AO637" s="1130"/>
      <c r="AP637" s="1130"/>
      <c r="AQ637" s="1130"/>
      <c r="AR637" s="1130"/>
      <c r="AS637" s="1130"/>
      <c r="AT637" s="1130"/>
      <c r="AU637" s="1130"/>
      <c r="AV637" s="1130"/>
      <c r="AW637" s="1127">
        <f>IF(ISERROR(VLOOKUP(VLOOKUP($A637, 'E4 TB Allocation Details'!$A$18:$L$214, MATCH("A &amp; G ID", 'E4 TB Allocation Details'!$A$18:$L$18, 0),FALSE), 'E2 Allocators'!$B$15:$W$358, MATCH(AW$17, 'E2 Allocators'!$B$15:$W$15, 0),FALSE)), 0, VLOOKUP(VLOOKUP($A637, 'E4 TB Allocation Details'!$A$18:$L$214, MATCH("A &amp; G ID", 'E4 TB Allocation Details'!$A$18:$L$18, 0),FALSE), 'E2 Allocators'!$B$15:$W$358, MATCH(AW$17, 'E2 Allocators'!$B$15:$W$15, 0),FALSE))</f>
        <v>0.61867547666041722</v>
      </c>
      <c r="AX637" s="1127">
        <f>IF(ISERROR(VLOOKUP(VLOOKUP($A637, 'E4 TB Allocation Details'!$A$18:$L$214, MATCH("A &amp; G ID", 'E4 TB Allocation Details'!$A$18:$L$18, 0),FALSE), 'E2 Allocators'!$B$15:$W$358, MATCH(AX$17, 'E2 Allocators'!$B$15:$W$15, 0),FALSE)), 0, VLOOKUP(VLOOKUP($A637, 'E4 TB Allocation Details'!$A$18:$L$214, MATCH("A &amp; G ID", 'E4 TB Allocation Details'!$A$18:$L$18, 0),FALSE), 'E2 Allocators'!$B$15:$W$358, MATCH(AX$17, 'E2 Allocators'!$B$15:$W$15, 0),FALSE))</f>
        <v>0.14230975545877747</v>
      </c>
      <c r="AY637" s="1127">
        <f>IF(ISERROR(VLOOKUP(VLOOKUP($A637, 'E4 TB Allocation Details'!$A$18:$L$214, MATCH("A &amp; G ID", 'E4 TB Allocation Details'!$A$18:$L$18, 0),FALSE), 'E2 Allocators'!$B$15:$W$358, MATCH(AY$17, 'E2 Allocators'!$B$15:$W$15, 0),FALSE)), 0, VLOOKUP(VLOOKUP($A637, 'E4 TB Allocation Details'!$A$18:$L$214, MATCH("A &amp; G ID", 'E4 TB Allocation Details'!$A$18:$L$18, 0),FALSE), 'E2 Allocators'!$B$15:$W$358, MATCH(AY$17, 'E2 Allocators'!$B$15:$W$15, 0),FALSE))</f>
        <v>0.2213120499166509</v>
      </c>
      <c r="AZ637" s="1127">
        <f>IF(ISERROR(VLOOKUP(VLOOKUP($A637, 'E4 TB Allocation Details'!$A$18:$L$214, MATCH("A &amp; G ID", 'E4 TB Allocation Details'!$A$18:$L$18, 0),FALSE), 'E2 Allocators'!$B$15:$W$358, MATCH(AZ$17, 'E2 Allocators'!$B$15:$W$15, 0),FALSE)), 0, VLOOKUP(VLOOKUP($A637, 'E4 TB Allocation Details'!$A$18:$L$214, MATCH("A &amp; G ID", 'E4 TB Allocation Details'!$A$18:$L$18, 0),FALSE), 'E2 Allocators'!$B$15:$W$358, MATCH(AZ$17, 'E2 Allocators'!$B$15:$W$15, 0),FALSE))</f>
        <v>0</v>
      </c>
      <c r="BA637" s="1127">
        <f>IF(ISERROR(VLOOKUP(VLOOKUP($A637, 'E4 TB Allocation Details'!$A$18:$L$214, MATCH("A &amp; G ID", 'E4 TB Allocation Details'!$A$18:$L$18, 0),FALSE), 'E2 Allocators'!$B$15:$W$358, MATCH(BA$17, 'E2 Allocators'!$B$15:$W$15, 0),FALSE)), 0, VLOOKUP(VLOOKUP($A637, 'E4 TB Allocation Details'!$A$18:$L$214, MATCH("A &amp; G ID", 'E4 TB Allocation Details'!$A$18:$L$18, 0),FALSE), 'E2 Allocators'!$B$15:$W$358, MATCH(BA$17, 'E2 Allocators'!$B$15:$W$15, 0),FALSE))</f>
        <v>0</v>
      </c>
      <c r="BB637" s="1127">
        <f>IF(ISERROR(VLOOKUP(VLOOKUP($A637, 'E4 TB Allocation Details'!$A$18:$L$214, MATCH("A &amp; G ID", 'E4 TB Allocation Details'!$A$18:$L$18, 0),FALSE), 'E2 Allocators'!$B$15:$W$358, MATCH(BB$17, 'E2 Allocators'!$B$15:$W$15, 0),FALSE)), 0, VLOOKUP(VLOOKUP($A637, 'E4 TB Allocation Details'!$A$18:$L$214, MATCH("A &amp; G ID", 'E4 TB Allocation Details'!$A$18:$L$18, 0),FALSE), 'E2 Allocators'!$B$15:$W$358, MATCH(BB$17, 'E2 Allocators'!$B$15:$W$15, 0),FALSE))</f>
        <v>0</v>
      </c>
      <c r="BC637" s="1127">
        <f>IF(ISERROR(VLOOKUP(VLOOKUP($A637, 'E4 TB Allocation Details'!$A$18:$L$214, MATCH("A &amp; G ID", 'E4 TB Allocation Details'!$A$18:$L$18, 0),FALSE), 'E2 Allocators'!$B$15:$W$358, MATCH(BC$17, 'E2 Allocators'!$B$15:$W$15, 0),FALSE)), 0, VLOOKUP(VLOOKUP($A637, 'E4 TB Allocation Details'!$A$18:$L$214, MATCH("A &amp; G ID", 'E4 TB Allocation Details'!$A$18:$L$18, 0),FALSE), 'E2 Allocators'!$B$15:$W$358, MATCH(BC$17, 'E2 Allocators'!$B$15:$W$15, 0),FALSE))</f>
        <v>1.4485298945776187E-2</v>
      </c>
      <c r="BD637" s="1127">
        <f>IF(ISERROR(VLOOKUP(VLOOKUP($A637, 'E4 TB Allocation Details'!$A$18:$L$214, MATCH("A &amp; G ID", 'E4 TB Allocation Details'!$A$18:$L$18, 0),FALSE), 'E2 Allocators'!$B$15:$W$358, MATCH(BD$17, 'E2 Allocators'!$B$15:$W$15, 0),FALSE)), 0, VLOOKUP(VLOOKUP($A637, 'E4 TB Allocation Details'!$A$18:$L$214, MATCH("A &amp; G ID", 'E4 TB Allocation Details'!$A$18:$L$18, 0),FALSE), 'E2 Allocators'!$B$15:$W$358, MATCH(BD$17, 'E2 Allocators'!$B$15:$W$15, 0),FALSE))</f>
        <v>1.7490144853928846E-3</v>
      </c>
      <c r="BE637" s="1127">
        <f>IF(ISERROR(VLOOKUP(VLOOKUP($A637, 'E4 TB Allocation Details'!$A$18:$L$214, MATCH("A &amp; G ID", 'E4 TB Allocation Details'!$A$18:$L$18, 0),FALSE), 'E2 Allocators'!$B$15:$W$358, MATCH(BE$17, 'E2 Allocators'!$B$15:$W$15, 0),FALSE)), 0, VLOOKUP(VLOOKUP($A637, 'E4 TB Allocation Details'!$A$18:$L$214, MATCH("A &amp; G ID", 'E4 TB Allocation Details'!$A$18:$L$18, 0),FALSE), 'E2 Allocators'!$B$15:$W$358, MATCH(BE$17, 'E2 Allocators'!$B$15:$W$15, 0),FALSE))</f>
        <v>1.4684045329852872E-3</v>
      </c>
      <c r="BF637" s="1127">
        <f>IF(ISERROR(VLOOKUP(VLOOKUP($A637, 'E4 TB Allocation Details'!$A$18:$L$214, MATCH("A &amp; G ID", 'E4 TB Allocation Details'!$A$18:$L$18, 0),FALSE), 'E2 Allocators'!$B$15:$W$358, MATCH(BF$17, 'E2 Allocators'!$B$15:$W$15, 0),FALSE)), 0, VLOOKUP(VLOOKUP($A637, 'E4 TB Allocation Details'!$A$18:$L$214, MATCH("A &amp; G ID", 'E4 TB Allocation Details'!$A$18:$L$18, 0),FALSE), 'E2 Allocators'!$B$15:$W$358, MATCH(BF$17, 'E2 Allocators'!$B$15:$W$15, 0),FALSE))</f>
        <v>0</v>
      </c>
      <c r="BG637" s="1127">
        <f>IF(ISERROR(VLOOKUP(VLOOKUP($A637, 'E4 TB Allocation Details'!$A$18:$L$214, MATCH("A &amp; G ID", 'E4 TB Allocation Details'!$A$18:$L$18, 0),FALSE), 'E2 Allocators'!$B$15:$W$358, MATCH(BG$17, 'E2 Allocators'!$B$15:$W$15, 0),FALSE)), 0, VLOOKUP(VLOOKUP($A637, 'E4 TB Allocation Details'!$A$18:$L$214, MATCH("A &amp; G ID", 'E4 TB Allocation Details'!$A$18:$L$18, 0),FALSE), 'E2 Allocators'!$B$15:$W$358, MATCH(BG$17, 'E2 Allocators'!$B$15:$W$15, 0),FALSE))</f>
        <v>0</v>
      </c>
      <c r="BH637" s="1127">
        <f>IF(ISERROR(VLOOKUP(VLOOKUP($A637, 'E4 TB Allocation Details'!$A$18:$L$214, MATCH("A &amp; G ID", 'E4 TB Allocation Details'!$A$18:$L$18, 0),FALSE), 'E2 Allocators'!$B$15:$W$358, MATCH(BH$17, 'E2 Allocators'!$B$15:$W$15, 0),FALSE)), 0, VLOOKUP(VLOOKUP($A637, 'E4 TB Allocation Details'!$A$18:$L$214, MATCH("A &amp; G ID", 'E4 TB Allocation Details'!$A$18:$L$18, 0),FALSE), 'E2 Allocators'!$B$15:$W$358, MATCH(BH$17, 'E2 Allocators'!$B$15:$W$15, 0),FALSE))</f>
        <v>0</v>
      </c>
      <c r="BI637" s="1127">
        <f>IF(ISERROR(VLOOKUP(VLOOKUP($A637, 'E4 TB Allocation Details'!$A$18:$L$214, MATCH("A &amp; G ID", 'E4 TB Allocation Details'!$A$18:$L$18, 0),FALSE), 'E2 Allocators'!$B$15:$W$358, MATCH(BI$17, 'E2 Allocators'!$B$15:$W$15, 0),FALSE)), 0, VLOOKUP(VLOOKUP($A637, 'E4 TB Allocation Details'!$A$18:$L$214, MATCH("A &amp; G ID", 'E4 TB Allocation Details'!$A$18:$L$18, 0),FALSE), 'E2 Allocators'!$B$15:$W$358, MATCH(BI$17, 'E2 Allocators'!$B$15:$W$15, 0),FALSE))</f>
        <v>0</v>
      </c>
      <c r="BJ637" s="1127">
        <f>IF(ISERROR(VLOOKUP(VLOOKUP($A637, 'E4 TB Allocation Details'!$A$18:$L$214, MATCH("A &amp; G ID", 'E4 TB Allocation Details'!$A$18:$L$18, 0),FALSE), 'E2 Allocators'!$B$15:$W$358, MATCH(BJ$17, 'E2 Allocators'!$B$15:$W$15, 0),FALSE)), 0, VLOOKUP(VLOOKUP($A637, 'E4 TB Allocation Details'!$A$18:$L$214, MATCH("A &amp; G ID", 'E4 TB Allocation Details'!$A$18:$L$18, 0),FALSE), 'E2 Allocators'!$B$15:$W$358, MATCH(BJ$17, 'E2 Allocators'!$B$15:$W$15, 0),FALSE))</f>
        <v>0</v>
      </c>
      <c r="BK637" s="1127">
        <f>IF(ISERROR(VLOOKUP(VLOOKUP($A637, 'E4 TB Allocation Details'!$A$18:$L$214, MATCH("A &amp; G ID", 'E4 TB Allocation Details'!$A$18:$L$18, 0),FALSE), 'E2 Allocators'!$B$15:$W$358, MATCH(BK$17, 'E2 Allocators'!$B$15:$W$15, 0),FALSE)), 0, VLOOKUP(VLOOKUP($A637, 'E4 TB Allocation Details'!$A$18:$L$214, MATCH("A &amp; G ID", 'E4 TB Allocation Details'!$A$18:$L$18, 0),FALSE), 'E2 Allocators'!$B$15:$W$358, MATCH(BK$17, 'E2 Allocators'!$B$15:$W$15, 0),FALSE))</f>
        <v>0</v>
      </c>
      <c r="BL637" s="1127">
        <f>IF(ISERROR(VLOOKUP(VLOOKUP($A637, 'E4 TB Allocation Details'!$A$18:$L$214, MATCH("A &amp; G ID", 'E4 TB Allocation Details'!$A$18:$L$18, 0),FALSE), 'E2 Allocators'!$B$15:$W$358, MATCH(BL$17, 'E2 Allocators'!$B$15:$W$15, 0),FALSE)), 0, VLOOKUP(VLOOKUP($A637, 'E4 TB Allocation Details'!$A$18:$L$214, MATCH("A &amp; G ID", 'E4 TB Allocation Details'!$A$18:$L$18, 0),FALSE), 'E2 Allocators'!$B$15:$W$358, MATCH(BL$17, 'E2 Allocators'!$B$15:$W$15, 0),FALSE))</f>
        <v>0</v>
      </c>
      <c r="BM637" s="1127">
        <f>IF(ISERROR(VLOOKUP(VLOOKUP($A637, 'E4 TB Allocation Details'!$A$18:$L$214, MATCH("A &amp; G ID", 'E4 TB Allocation Details'!$A$18:$L$18, 0),FALSE), 'E2 Allocators'!$B$15:$W$358, MATCH(BM$17, 'E2 Allocators'!$B$15:$W$15, 0),FALSE)), 0, VLOOKUP(VLOOKUP($A637, 'E4 TB Allocation Details'!$A$18:$L$214, MATCH("A &amp; G ID", 'E4 TB Allocation Details'!$A$18:$L$18, 0),FALSE), 'E2 Allocators'!$B$15:$W$358, MATCH(BM$17, 'E2 Allocators'!$B$15:$W$15, 0),FALSE))</f>
        <v>0</v>
      </c>
      <c r="BN637" s="1127">
        <f>IF(ISERROR(VLOOKUP(VLOOKUP($A637, 'E4 TB Allocation Details'!$A$18:$L$214, MATCH("A &amp; G ID", 'E4 TB Allocation Details'!$A$18:$L$18, 0),FALSE), 'E2 Allocators'!$B$15:$W$358, MATCH(BN$17, 'E2 Allocators'!$B$15:$W$15, 0),FALSE)), 0, VLOOKUP(VLOOKUP($A637, 'E4 TB Allocation Details'!$A$18:$L$214, MATCH("A &amp; G ID", 'E4 TB Allocation Details'!$A$18:$L$18, 0),FALSE), 'E2 Allocators'!$B$15:$W$358, MATCH(BN$17, 'E2 Allocators'!$B$15:$W$15, 0),FALSE))</f>
        <v>0</v>
      </c>
      <c r="BO637" s="1127">
        <f>IF(ISERROR(VLOOKUP(VLOOKUP($A637, 'E4 TB Allocation Details'!$A$18:$L$214, MATCH("A &amp; G ID", 'E4 TB Allocation Details'!$A$18:$L$18, 0),FALSE), 'E2 Allocators'!$B$15:$W$358, MATCH(BO$17, 'E2 Allocators'!$B$15:$W$15, 0),FALSE)), 0, VLOOKUP(VLOOKUP($A637, 'E4 TB Allocation Details'!$A$18:$L$214, MATCH("A &amp; G ID", 'E4 TB Allocation Details'!$A$18:$L$18, 0),FALSE), 'E2 Allocators'!$B$15:$W$358, MATCH(BO$17, 'E2 Allocators'!$B$15:$W$15, 0),FALSE))</f>
        <v>0</v>
      </c>
      <c r="BP637" s="1127">
        <f>IF(ISERROR(VLOOKUP(VLOOKUP($A637, 'E4 TB Allocation Details'!$A$18:$L$214, MATCH("A &amp; G ID", 'E4 TB Allocation Details'!$A$18:$L$18, 0),FALSE), 'E2 Allocators'!$B$15:$W$358, MATCH(BP$17, 'E2 Allocators'!$B$15:$W$15, 0),FALSE)), 0, VLOOKUP(VLOOKUP($A637, 'E4 TB Allocation Details'!$A$18:$L$214, MATCH("A &amp; G ID", 'E4 TB Allocation Details'!$A$18:$L$18, 0),FALSE), 'E2 Allocators'!$B$15:$W$358, MATCH(BP$17, 'E2 Allocators'!$B$15:$W$15, 0),FALSE))</f>
        <v>0</v>
      </c>
      <c r="BQ637" s="1131">
        <f t="shared" si="903"/>
        <v>0.99999999999999989</v>
      </c>
    </row>
    <row r="638" spans="1:69" s="208" customFormat="1" ht="12.75" x14ac:dyDescent="0.2">
      <c r="A638" s="1138">
        <v>1915</v>
      </c>
      <c r="B638" s="1125" t="s">
        <v>509</v>
      </c>
      <c r="C638" s="1126">
        <v>1</v>
      </c>
      <c r="D638" s="1130"/>
      <c r="E638" s="1130"/>
      <c r="F638" s="1130"/>
      <c r="G638" s="1130"/>
      <c r="H638" s="1130"/>
      <c r="I638" s="1130"/>
      <c r="J638" s="1130"/>
      <c r="K638" s="1130"/>
      <c r="L638" s="1130"/>
      <c r="M638" s="1130"/>
      <c r="N638" s="1130"/>
      <c r="O638" s="1130"/>
      <c r="P638" s="1130"/>
      <c r="Q638" s="1130"/>
      <c r="R638" s="1130"/>
      <c r="S638" s="1130"/>
      <c r="T638" s="1130"/>
      <c r="U638" s="1130"/>
      <c r="V638" s="1130"/>
      <c r="W638" s="1130"/>
      <c r="X638" s="1130"/>
      <c r="Y638" s="1130"/>
      <c r="Z638" s="1130"/>
      <c r="AA638" s="1130"/>
      <c r="AB638" s="1130"/>
      <c r="AC638" s="1130"/>
      <c r="AD638" s="1130"/>
      <c r="AE638" s="1130"/>
      <c r="AF638" s="1130"/>
      <c r="AG638" s="1130"/>
      <c r="AH638" s="1130"/>
      <c r="AI638" s="1130"/>
      <c r="AJ638" s="1130"/>
      <c r="AK638" s="1130"/>
      <c r="AL638" s="1130"/>
      <c r="AM638" s="1130"/>
      <c r="AN638" s="1130"/>
      <c r="AO638" s="1130"/>
      <c r="AP638" s="1130"/>
      <c r="AQ638" s="1130"/>
      <c r="AR638" s="1130"/>
      <c r="AS638" s="1130"/>
      <c r="AT638" s="1130"/>
      <c r="AU638" s="1130"/>
      <c r="AV638" s="1130"/>
      <c r="AW638" s="1127">
        <f>IF(ISERROR(VLOOKUP(VLOOKUP($A638, 'E4 TB Allocation Details'!$A$18:$L$214, MATCH("A &amp; G ID", 'E4 TB Allocation Details'!$A$18:$L$18, 0),FALSE), 'E2 Allocators'!$B$15:$W$358, MATCH(AW$17, 'E2 Allocators'!$B$15:$W$15, 0),FALSE)), 0, VLOOKUP(VLOOKUP($A638, 'E4 TB Allocation Details'!$A$18:$L$214, MATCH("A &amp; G ID", 'E4 TB Allocation Details'!$A$18:$L$18, 0),FALSE), 'E2 Allocators'!$B$15:$W$358, MATCH(AW$17, 'E2 Allocators'!$B$15:$W$15, 0),FALSE))</f>
        <v>0.61867547666041722</v>
      </c>
      <c r="AX638" s="1127">
        <f>IF(ISERROR(VLOOKUP(VLOOKUP($A638, 'E4 TB Allocation Details'!$A$18:$L$214, MATCH("A &amp; G ID", 'E4 TB Allocation Details'!$A$18:$L$18, 0),FALSE), 'E2 Allocators'!$B$15:$W$358, MATCH(AX$17, 'E2 Allocators'!$B$15:$W$15, 0),FALSE)), 0, VLOOKUP(VLOOKUP($A638, 'E4 TB Allocation Details'!$A$18:$L$214, MATCH("A &amp; G ID", 'E4 TB Allocation Details'!$A$18:$L$18, 0),FALSE), 'E2 Allocators'!$B$15:$W$358, MATCH(AX$17, 'E2 Allocators'!$B$15:$W$15, 0),FALSE))</f>
        <v>0.14230975545877747</v>
      </c>
      <c r="AY638" s="1127">
        <f>IF(ISERROR(VLOOKUP(VLOOKUP($A638, 'E4 TB Allocation Details'!$A$18:$L$214, MATCH("A &amp; G ID", 'E4 TB Allocation Details'!$A$18:$L$18, 0),FALSE), 'E2 Allocators'!$B$15:$W$358, MATCH(AY$17, 'E2 Allocators'!$B$15:$W$15, 0),FALSE)), 0, VLOOKUP(VLOOKUP($A638, 'E4 TB Allocation Details'!$A$18:$L$214, MATCH("A &amp; G ID", 'E4 TB Allocation Details'!$A$18:$L$18, 0),FALSE), 'E2 Allocators'!$B$15:$W$358, MATCH(AY$17, 'E2 Allocators'!$B$15:$W$15, 0),FALSE))</f>
        <v>0.2213120499166509</v>
      </c>
      <c r="AZ638" s="1127">
        <f>IF(ISERROR(VLOOKUP(VLOOKUP($A638, 'E4 TB Allocation Details'!$A$18:$L$214, MATCH("A &amp; G ID", 'E4 TB Allocation Details'!$A$18:$L$18, 0),FALSE), 'E2 Allocators'!$B$15:$W$358, MATCH(AZ$17, 'E2 Allocators'!$B$15:$W$15, 0),FALSE)), 0, VLOOKUP(VLOOKUP($A638, 'E4 TB Allocation Details'!$A$18:$L$214, MATCH("A &amp; G ID", 'E4 TB Allocation Details'!$A$18:$L$18, 0),FALSE), 'E2 Allocators'!$B$15:$W$358, MATCH(AZ$17, 'E2 Allocators'!$B$15:$W$15, 0),FALSE))</f>
        <v>0</v>
      </c>
      <c r="BA638" s="1127">
        <f>IF(ISERROR(VLOOKUP(VLOOKUP($A638, 'E4 TB Allocation Details'!$A$18:$L$214, MATCH("A &amp; G ID", 'E4 TB Allocation Details'!$A$18:$L$18, 0),FALSE), 'E2 Allocators'!$B$15:$W$358, MATCH(BA$17, 'E2 Allocators'!$B$15:$W$15, 0),FALSE)), 0, VLOOKUP(VLOOKUP($A638, 'E4 TB Allocation Details'!$A$18:$L$214, MATCH("A &amp; G ID", 'E4 TB Allocation Details'!$A$18:$L$18, 0),FALSE), 'E2 Allocators'!$B$15:$W$358, MATCH(BA$17, 'E2 Allocators'!$B$15:$W$15, 0),FALSE))</f>
        <v>0</v>
      </c>
      <c r="BB638" s="1127">
        <f>IF(ISERROR(VLOOKUP(VLOOKUP($A638, 'E4 TB Allocation Details'!$A$18:$L$214, MATCH("A &amp; G ID", 'E4 TB Allocation Details'!$A$18:$L$18, 0),FALSE), 'E2 Allocators'!$B$15:$W$358, MATCH(BB$17, 'E2 Allocators'!$B$15:$W$15, 0),FALSE)), 0, VLOOKUP(VLOOKUP($A638, 'E4 TB Allocation Details'!$A$18:$L$214, MATCH("A &amp; G ID", 'E4 TB Allocation Details'!$A$18:$L$18, 0),FALSE), 'E2 Allocators'!$B$15:$W$358, MATCH(BB$17, 'E2 Allocators'!$B$15:$W$15, 0),FALSE))</f>
        <v>0</v>
      </c>
      <c r="BC638" s="1127">
        <f>IF(ISERROR(VLOOKUP(VLOOKUP($A638, 'E4 TB Allocation Details'!$A$18:$L$214, MATCH("A &amp; G ID", 'E4 TB Allocation Details'!$A$18:$L$18, 0),FALSE), 'E2 Allocators'!$B$15:$W$358, MATCH(BC$17, 'E2 Allocators'!$B$15:$W$15, 0),FALSE)), 0, VLOOKUP(VLOOKUP($A638, 'E4 TB Allocation Details'!$A$18:$L$214, MATCH("A &amp; G ID", 'E4 TB Allocation Details'!$A$18:$L$18, 0),FALSE), 'E2 Allocators'!$B$15:$W$358, MATCH(BC$17, 'E2 Allocators'!$B$15:$W$15, 0),FALSE))</f>
        <v>1.4485298945776187E-2</v>
      </c>
      <c r="BD638" s="1127">
        <f>IF(ISERROR(VLOOKUP(VLOOKUP($A638, 'E4 TB Allocation Details'!$A$18:$L$214, MATCH("A &amp; G ID", 'E4 TB Allocation Details'!$A$18:$L$18, 0),FALSE), 'E2 Allocators'!$B$15:$W$358, MATCH(BD$17, 'E2 Allocators'!$B$15:$W$15, 0),FALSE)), 0, VLOOKUP(VLOOKUP($A638, 'E4 TB Allocation Details'!$A$18:$L$214, MATCH("A &amp; G ID", 'E4 TB Allocation Details'!$A$18:$L$18, 0),FALSE), 'E2 Allocators'!$B$15:$W$358, MATCH(BD$17, 'E2 Allocators'!$B$15:$W$15, 0),FALSE))</f>
        <v>1.7490144853928846E-3</v>
      </c>
      <c r="BE638" s="1127">
        <f>IF(ISERROR(VLOOKUP(VLOOKUP($A638, 'E4 TB Allocation Details'!$A$18:$L$214, MATCH("A &amp; G ID", 'E4 TB Allocation Details'!$A$18:$L$18, 0),FALSE), 'E2 Allocators'!$B$15:$W$358, MATCH(BE$17, 'E2 Allocators'!$B$15:$W$15, 0),FALSE)), 0, VLOOKUP(VLOOKUP($A638, 'E4 TB Allocation Details'!$A$18:$L$214, MATCH("A &amp; G ID", 'E4 TB Allocation Details'!$A$18:$L$18, 0),FALSE), 'E2 Allocators'!$B$15:$W$358, MATCH(BE$17, 'E2 Allocators'!$B$15:$W$15, 0),FALSE))</f>
        <v>1.4684045329852872E-3</v>
      </c>
      <c r="BF638" s="1127">
        <f>IF(ISERROR(VLOOKUP(VLOOKUP($A638, 'E4 TB Allocation Details'!$A$18:$L$214, MATCH("A &amp; G ID", 'E4 TB Allocation Details'!$A$18:$L$18, 0),FALSE), 'E2 Allocators'!$B$15:$W$358, MATCH(BF$17, 'E2 Allocators'!$B$15:$W$15, 0),FALSE)), 0, VLOOKUP(VLOOKUP($A638, 'E4 TB Allocation Details'!$A$18:$L$214, MATCH("A &amp; G ID", 'E4 TB Allocation Details'!$A$18:$L$18, 0),FALSE), 'E2 Allocators'!$B$15:$W$358, MATCH(BF$17, 'E2 Allocators'!$B$15:$W$15, 0),FALSE))</f>
        <v>0</v>
      </c>
      <c r="BG638" s="1127">
        <f>IF(ISERROR(VLOOKUP(VLOOKUP($A638, 'E4 TB Allocation Details'!$A$18:$L$214, MATCH("A &amp; G ID", 'E4 TB Allocation Details'!$A$18:$L$18, 0),FALSE), 'E2 Allocators'!$B$15:$W$358, MATCH(BG$17, 'E2 Allocators'!$B$15:$W$15, 0),FALSE)), 0, VLOOKUP(VLOOKUP($A638, 'E4 TB Allocation Details'!$A$18:$L$214, MATCH("A &amp; G ID", 'E4 TB Allocation Details'!$A$18:$L$18, 0),FALSE), 'E2 Allocators'!$B$15:$W$358, MATCH(BG$17, 'E2 Allocators'!$B$15:$W$15, 0),FALSE))</f>
        <v>0</v>
      </c>
      <c r="BH638" s="1127">
        <f>IF(ISERROR(VLOOKUP(VLOOKUP($A638, 'E4 TB Allocation Details'!$A$18:$L$214, MATCH("A &amp; G ID", 'E4 TB Allocation Details'!$A$18:$L$18, 0),FALSE), 'E2 Allocators'!$B$15:$W$358, MATCH(BH$17, 'E2 Allocators'!$B$15:$W$15, 0),FALSE)), 0, VLOOKUP(VLOOKUP($A638, 'E4 TB Allocation Details'!$A$18:$L$214, MATCH("A &amp; G ID", 'E4 TB Allocation Details'!$A$18:$L$18, 0),FALSE), 'E2 Allocators'!$B$15:$W$358, MATCH(BH$17, 'E2 Allocators'!$B$15:$W$15, 0),FALSE))</f>
        <v>0</v>
      </c>
      <c r="BI638" s="1127">
        <f>IF(ISERROR(VLOOKUP(VLOOKUP($A638, 'E4 TB Allocation Details'!$A$18:$L$214, MATCH("A &amp; G ID", 'E4 TB Allocation Details'!$A$18:$L$18, 0),FALSE), 'E2 Allocators'!$B$15:$W$358, MATCH(BI$17, 'E2 Allocators'!$B$15:$W$15, 0),FALSE)), 0, VLOOKUP(VLOOKUP($A638, 'E4 TB Allocation Details'!$A$18:$L$214, MATCH("A &amp; G ID", 'E4 TB Allocation Details'!$A$18:$L$18, 0),FALSE), 'E2 Allocators'!$B$15:$W$358, MATCH(BI$17, 'E2 Allocators'!$B$15:$W$15, 0),FALSE))</f>
        <v>0</v>
      </c>
      <c r="BJ638" s="1127">
        <f>IF(ISERROR(VLOOKUP(VLOOKUP($A638, 'E4 TB Allocation Details'!$A$18:$L$214, MATCH("A &amp; G ID", 'E4 TB Allocation Details'!$A$18:$L$18, 0),FALSE), 'E2 Allocators'!$B$15:$W$358, MATCH(BJ$17, 'E2 Allocators'!$B$15:$W$15, 0),FALSE)), 0, VLOOKUP(VLOOKUP($A638, 'E4 TB Allocation Details'!$A$18:$L$214, MATCH("A &amp; G ID", 'E4 TB Allocation Details'!$A$18:$L$18, 0),FALSE), 'E2 Allocators'!$B$15:$W$358, MATCH(BJ$17, 'E2 Allocators'!$B$15:$W$15, 0),FALSE))</f>
        <v>0</v>
      </c>
      <c r="BK638" s="1127">
        <f>IF(ISERROR(VLOOKUP(VLOOKUP($A638, 'E4 TB Allocation Details'!$A$18:$L$214, MATCH("A &amp; G ID", 'E4 TB Allocation Details'!$A$18:$L$18, 0),FALSE), 'E2 Allocators'!$B$15:$W$358, MATCH(BK$17, 'E2 Allocators'!$B$15:$W$15, 0),FALSE)), 0, VLOOKUP(VLOOKUP($A638, 'E4 TB Allocation Details'!$A$18:$L$214, MATCH("A &amp; G ID", 'E4 TB Allocation Details'!$A$18:$L$18, 0),FALSE), 'E2 Allocators'!$B$15:$W$358, MATCH(BK$17, 'E2 Allocators'!$B$15:$W$15, 0),FALSE))</f>
        <v>0</v>
      </c>
      <c r="BL638" s="1127">
        <f>IF(ISERROR(VLOOKUP(VLOOKUP($A638, 'E4 TB Allocation Details'!$A$18:$L$214, MATCH("A &amp; G ID", 'E4 TB Allocation Details'!$A$18:$L$18, 0),FALSE), 'E2 Allocators'!$B$15:$W$358, MATCH(BL$17, 'E2 Allocators'!$B$15:$W$15, 0),FALSE)), 0, VLOOKUP(VLOOKUP($A638, 'E4 TB Allocation Details'!$A$18:$L$214, MATCH("A &amp; G ID", 'E4 TB Allocation Details'!$A$18:$L$18, 0),FALSE), 'E2 Allocators'!$B$15:$W$358, MATCH(BL$17, 'E2 Allocators'!$B$15:$W$15, 0),FALSE))</f>
        <v>0</v>
      </c>
      <c r="BM638" s="1127">
        <f>IF(ISERROR(VLOOKUP(VLOOKUP($A638, 'E4 TB Allocation Details'!$A$18:$L$214, MATCH("A &amp; G ID", 'E4 TB Allocation Details'!$A$18:$L$18, 0),FALSE), 'E2 Allocators'!$B$15:$W$358, MATCH(BM$17, 'E2 Allocators'!$B$15:$W$15, 0),FALSE)), 0, VLOOKUP(VLOOKUP($A638, 'E4 TB Allocation Details'!$A$18:$L$214, MATCH("A &amp; G ID", 'E4 TB Allocation Details'!$A$18:$L$18, 0),FALSE), 'E2 Allocators'!$B$15:$W$358, MATCH(BM$17, 'E2 Allocators'!$B$15:$W$15, 0),FALSE))</f>
        <v>0</v>
      </c>
      <c r="BN638" s="1127">
        <f>IF(ISERROR(VLOOKUP(VLOOKUP($A638, 'E4 TB Allocation Details'!$A$18:$L$214, MATCH("A &amp; G ID", 'E4 TB Allocation Details'!$A$18:$L$18, 0),FALSE), 'E2 Allocators'!$B$15:$W$358, MATCH(BN$17, 'E2 Allocators'!$B$15:$W$15, 0),FALSE)), 0, VLOOKUP(VLOOKUP($A638, 'E4 TB Allocation Details'!$A$18:$L$214, MATCH("A &amp; G ID", 'E4 TB Allocation Details'!$A$18:$L$18, 0),FALSE), 'E2 Allocators'!$B$15:$W$358, MATCH(BN$17, 'E2 Allocators'!$B$15:$W$15, 0),FALSE))</f>
        <v>0</v>
      </c>
      <c r="BO638" s="1127">
        <f>IF(ISERROR(VLOOKUP(VLOOKUP($A638, 'E4 TB Allocation Details'!$A$18:$L$214, MATCH("A &amp; G ID", 'E4 TB Allocation Details'!$A$18:$L$18, 0),FALSE), 'E2 Allocators'!$B$15:$W$358, MATCH(BO$17, 'E2 Allocators'!$B$15:$W$15, 0),FALSE)), 0, VLOOKUP(VLOOKUP($A638, 'E4 TB Allocation Details'!$A$18:$L$214, MATCH("A &amp; G ID", 'E4 TB Allocation Details'!$A$18:$L$18, 0),FALSE), 'E2 Allocators'!$B$15:$W$358, MATCH(BO$17, 'E2 Allocators'!$B$15:$W$15, 0),FALSE))</f>
        <v>0</v>
      </c>
      <c r="BP638" s="1127">
        <f>IF(ISERROR(VLOOKUP(VLOOKUP($A638, 'E4 TB Allocation Details'!$A$18:$L$214, MATCH("A &amp; G ID", 'E4 TB Allocation Details'!$A$18:$L$18, 0),FALSE), 'E2 Allocators'!$B$15:$W$358, MATCH(BP$17, 'E2 Allocators'!$B$15:$W$15, 0),FALSE)), 0, VLOOKUP(VLOOKUP($A638, 'E4 TB Allocation Details'!$A$18:$L$214, MATCH("A &amp; G ID", 'E4 TB Allocation Details'!$A$18:$L$18, 0),FALSE), 'E2 Allocators'!$B$15:$W$358, MATCH(BP$17, 'E2 Allocators'!$B$15:$W$15, 0),FALSE))</f>
        <v>0</v>
      </c>
      <c r="BQ638" s="1131">
        <f t="shared" si="903"/>
        <v>0.99999999999999989</v>
      </c>
    </row>
    <row r="639" spans="1:69" s="208" customFormat="1" ht="12.75" x14ac:dyDescent="0.2">
      <c r="A639" s="1138">
        <v>1920</v>
      </c>
      <c r="B639" s="1125" t="s">
        <v>510</v>
      </c>
      <c r="C639" s="1126">
        <v>1</v>
      </c>
      <c r="D639" s="1130"/>
      <c r="E639" s="1130"/>
      <c r="F639" s="1130"/>
      <c r="G639" s="1130"/>
      <c r="H639" s="1130"/>
      <c r="I639" s="1130"/>
      <c r="J639" s="1130"/>
      <c r="K639" s="1130"/>
      <c r="L639" s="1130"/>
      <c r="M639" s="1130"/>
      <c r="N639" s="1130"/>
      <c r="O639" s="1130"/>
      <c r="P639" s="1130"/>
      <c r="Q639" s="1130"/>
      <c r="R639" s="1130"/>
      <c r="S639" s="1130"/>
      <c r="T639" s="1130"/>
      <c r="U639" s="1130"/>
      <c r="V639" s="1130"/>
      <c r="W639" s="1130"/>
      <c r="X639" s="1130"/>
      <c r="Y639" s="1130"/>
      <c r="Z639" s="1130"/>
      <c r="AA639" s="1130"/>
      <c r="AB639" s="1130"/>
      <c r="AC639" s="1130"/>
      <c r="AD639" s="1130"/>
      <c r="AE639" s="1130"/>
      <c r="AF639" s="1130"/>
      <c r="AG639" s="1130"/>
      <c r="AH639" s="1130"/>
      <c r="AI639" s="1130"/>
      <c r="AJ639" s="1130"/>
      <c r="AK639" s="1130"/>
      <c r="AL639" s="1130"/>
      <c r="AM639" s="1130"/>
      <c r="AN639" s="1130"/>
      <c r="AO639" s="1130"/>
      <c r="AP639" s="1130"/>
      <c r="AQ639" s="1130"/>
      <c r="AR639" s="1130"/>
      <c r="AS639" s="1130"/>
      <c r="AT639" s="1130"/>
      <c r="AU639" s="1130"/>
      <c r="AV639" s="1130"/>
      <c r="AW639" s="1127">
        <f>IF(ISERROR(VLOOKUP(VLOOKUP($A639, 'E4 TB Allocation Details'!$A$18:$L$214, MATCH("A &amp; G ID", 'E4 TB Allocation Details'!$A$18:$L$18, 0),FALSE), 'E2 Allocators'!$B$15:$W$358, MATCH(AW$17, 'E2 Allocators'!$B$15:$W$15, 0),FALSE)), 0, VLOOKUP(VLOOKUP($A639, 'E4 TB Allocation Details'!$A$18:$L$214, MATCH("A &amp; G ID", 'E4 TB Allocation Details'!$A$18:$L$18, 0),FALSE), 'E2 Allocators'!$B$15:$W$358, MATCH(AW$17, 'E2 Allocators'!$B$15:$W$15, 0),FALSE))</f>
        <v>0.61867547666041722</v>
      </c>
      <c r="AX639" s="1127">
        <f>IF(ISERROR(VLOOKUP(VLOOKUP($A639, 'E4 TB Allocation Details'!$A$18:$L$214, MATCH("A &amp; G ID", 'E4 TB Allocation Details'!$A$18:$L$18, 0),FALSE), 'E2 Allocators'!$B$15:$W$358, MATCH(AX$17, 'E2 Allocators'!$B$15:$W$15, 0),FALSE)), 0, VLOOKUP(VLOOKUP($A639, 'E4 TB Allocation Details'!$A$18:$L$214, MATCH("A &amp; G ID", 'E4 TB Allocation Details'!$A$18:$L$18, 0),FALSE), 'E2 Allocators'!$B$15:$W$358, MATCH(AX$17, 'E2 Allocators'!$B$15:$W$15, 0),FALSE))</f>
        <v>0.14230975545877747</v>
      </c>
      <c r="AY639" s="1127">
        <f>IF(ISERROR(VLOOKUP(VLOOKUP($A639, 'E4 TB Allocation Details'!$A$18:$L$214, MATCH("A &amp; G ID", 'E4 TB Allocation Details'!$A$18:$L$18, 0),FALSE), 'E2 Allocators'!$B$15:$W$358, MATCH(AY$17, 'E2 Allocators'!$B$15:$W$15, 0),FALSE)), 0, VLOOKUP(VLOOKUP($A639, 'E4 TB Allocation Details'!$A$18:$L$214, MATCH("A &amp; G ID", 'E4 TB Allocation Details'!$A$18:$L$18, 0),FALSE), 'E2 Allocators'!$B$15:$W$358, MATCH(AY$17, 'E2 Allocators'!$B$15:$W$15, 0),FALSE))</f>
        <v>0.2213120499166509</v>
      </c>
      <c r="AZ639" s="1127">
        <f>IF(ISERROR(VLOOKUP(VLOOKUP($A639, 'E4 TB Allocation Details'!$A$18:$L$214, MATCH("A &amp; G ID", 'E4 TB Allocation Details'!$A$18:$L$18, 0),FALSE), 'E2 Allocators'!$B$15:$W$358, MATCH(AZ$17, 'E2 Allocators'!$B$15:$W$15, 0),FALSE)), 0, VLOOKUP(VLOOKUP($A639, 'E4 TB Allocation Details'!$A$18:$L$214, MATCH("A &amp; G ID", 'E4 TB Allocation Details'!$A$18:$L$18, 0),FALSE), 'E2 Allocators'!$B$15:$W$358, MATCH(AZ$17, 'E2 Allocators'!$B$15:$W$15, 0),FALSE))</f>
        <v>0</v>
      </c>
      <c r="BA639" s="1127">
        <f>IF(ISERROR(VLOOKUP(VLOOKUP($A639, 'E4 TB Allocation Details'!$A$18:$L$214, MATCH("A &amp; G ID", 'E4 TB Allocation Details'!$A$18:$L$18, 0),FALSE), 'E2 Allocators'!$B$15:$W$358, MATCH(BA$17, 'E2 Allocators'!$B$15:$W$15, 0),FALSE)), 0, VLOOKUP(VLOOKUP($A639, 'E4 TB Allocation Details'!$A$18:$L$214, MATCH("A &amp; G ID", 'E4 TB Allocation Details'!$A$18:$L$18, 0),FALSE), 'E2 Allocators'!$B$15:$W$358, MATCH(BA$17, 'E2 Allocators'!$B$15:$W$15, 0),FALSE))</f>
        <v>0</v>
      </c>
      <c r="BB639" s="1127">
        <f>IF(ISERROR(VLOOKUP(VLOOKUP($A639, 'E4 TB Allocation Details'!$A$18:$L$214, MATCH("A &amp; G ID", 'E4 TB Allocation Details'!$A$18:$L$18, 0),FALSE), 'E2 Allocators'!$B$15:$W$358, MATCH(BB$17, 'E2 Allocators'!$B$15:$W$15, 0),FALSE)), 0, VLOOKUP(VLOOKUP($A639, 'E4 TB Allocation Details'!$A$18:$L$214, MATCH("A &amp; G ID", 'E4 TB Allocation Details'!$A$18:$L$18, 0),FALSE), 'E2 Allocators'!$B$15:$W$358, MATCH(BB$17, 'E2 Allocators'!$B$15:$W$15, 0),FALSE))</f>
        <v>0</v>
      </c>
      <c r="BC639" s="1127">
        <f>IF(ISERROR(VLOOKUP(VLOOKUP($A639, 'E4 TB Allocation Details'!$A$18:$L$214, MATCH("A &amp; G ID", 'E4 TB Allocation Details'!$A$18:$L$18, 0),FALSE), 'E2 Allocators'!$B$15:$W$358, MATCH(BC$17, 'E2 Allocators'!$B$15:$W$15, 0),FALSE)), 0, VLOOKUP(VLOOKUP($A639, 'E4 TB Allocation Details'!$A$18:$L$214, MATCH("A &amp; G ID", 'E4 TB Allocation Details'!$A$18:$L$18, 0),FALSE), 'E2 Allocators'!$B$15:$W$358, MATCH(BC$17, 'E2 Allocators'!$B$15:$W$15, 0),FALSE))</f>
        <v>1.4485298945776187E-2</v>
      </c>
      <c r="BD639" s="1127">
        <f>IF(ISERROR(VLOOKUP(VLOOKUP($A639, 'E4 TB Allocation Details'!$A$18:$L$214, MATCH("A &amp; G ID", 'E4 TB Allocation Details'!$A$18:$L$18, 0),FALSE), 'E2 Allocators'!$B$15:$W$358, MATCH(BD$17, 'E2 Allocators'!$B$15:$W$15, 0),FALSE)), 0, VLOOKUP(VLOOKUP($A639, 'E4 TB Allocation Details'!$A$18:$L$214, MATCH("A &amp; G ID", 'E4 TB Allocation Details'!$A$18:$L$18, 0),FALSE), 'E2 Allocators'!$B$15:$W$358, MATCH(BD$17, 'E2 Allocators'!$B$15:$W$15, 0),FALSE))</f>
        <v>1.7490144853928846E-3</v>
      </c>
      <c r="BE639" s="1127">
        <f>IF(ISERROR(VLOOKUP(VLOOKUP($A639, 'E4 TB Allocation Details'!$A$18:$L$214, MATCH("A &amp; G ID", 'E4 TB Allocation Details'!$A$18:$L$18, 0),FALSE), 'E2 Allocators'!$B$15:$W$358, MATCH(BE$17, 'E2 Allocators'!$B$15:$W$15, 0),FALSE)), 0, VLOOKUP(VLOOKUP($A639, 'E4 TB Allocation Details'!$A$18:$L$214, MATCH("A &amp; G ID", 'E4 TB Allocation Details'!$A$18:$L$18, 0),FALSE), 'E2 Allocators'!$B$15:$W$358, MATCH(BE$17, 'E2 Allocators'!$B$15:$W$15, 0),FALSE))</f>
        <v>1.4684045329852872E-3</v>
      </c>
      <c r="BF639" s="1127">
        <f>IF(ISERROR(VLOOKUP(VLOOKUP($A639, 'E4 TB Allocation Details'!$A$18:$L$214, MATCH("A &amp; G ID", 'E4 TB Allocation Details'!$A$18:$L$18, 0),FALSE), 'E2 Allocators'!$B$15:$W$358, MATCH(BF$17, 'E2 Allocators'!$B$15:$W$15, 0),FALSE)), 0, VLOOKUP(VLOOKUP($A639, 'E4 TB Allocation Details'!$A$18:$L$214, MATCH("A &amp; G ID", 'E4 TB Allocation Details'!$A$18:$L$18, 0),FALSE), 'E2 Allocators'!$B$15:$W$358, MATCH(BF$17, 'E2 Allocators'!$B$15:$W$15, 0),FALSE))</f>
        <v>0</v>
      </c>
      <c r="BG639" s="1127">
        <f>IF(ISERROR(VLOOKUP(VLOOKUP($A639, 'E4 TB Allocation Details'!$A$18:$L$214, MATCH("A &amp; G ID", 'E4 TB Allocation Details'!$A$18:$L$18, 0),FALSE), 'E2 Allocators'!$B$15:$W$358, MATCH(BG$17, 'E2 Allocators'!$B$15:$W$15, 0),FALSE)), 0, VLOOKUP(VLOOKUP($A639, 'E4 TB Allocation Details'!$A$18:$L$214, MATCH("A &amp; G ID", 'E4 TB Allocation Details'!$A$18:$L$18, 0),FALSE), 'E2 Allocators'!$B$15:$W$358, MATCH(BG$17, 'E2 Allocators'!$B$15:$W$15, 0),FALSE))</f>
        <v>0</v>
      </c>
      <c r="BH639" s="1127">
        <f>IF(ISERROR(VLOOKUP(VLOOKUP($A639, 'E4 TB Allocation Details'!$A$18:$L$214, MATCH("A &amp; G ID", 'E4 TB Allocation Details'!$A$18:$L$18, 0),FALSE), 'E2 Allocators'!$B$15:$W$358, MATCH(BH$17, 'E2 Allocators'!$B$15:$W$15, 0),FALSE)), 0, VLOOKUP(VLOOKUP($A639, 'E4 TB Allocation Details'!$A$18:$L$214, MATCH("A &amp; G ID", 'E4 TB Allocation Details'!$A$18:$L$18, 0),FALSE), 'E2 Allocators'!$B$15:$W$358, MATCH(BH$17, 'E2 Allocators'!$B$15:$W$15, 0),FALSE))</f>
        <v>0</v>
      </c>
      <c r="BI639" s="1127">
        <f>IF(ISERROR(VLOOKUP(VLOOKUP($A639, 'E4 TB Allocation Details'!$A$18:$L$214, MATCH("A &amp; G ID", 'E4 TB Allocation Details'!$A$18:$L$18, 0),FALSE), 'E2 Allocators'!$B$15:$W$358, MATCH(BI$17, 'E2 Allocators'!$B$15:$W$15, 0),FALSE)), 0, VLOOKUP(VLOOKUP($A639, 'E4 TB Allocation Details'!$A$18:$L$214, MATCH("A &amp; G ID", 'E4 TB Allocation Details'!$A$18:$L$18, 0),FALSE), 'E2 Allocators'!$B$15:$W$358, MATCH(BI$17, 'E2 Allocators'!$B$15:$W$15, 0),FALSE))</f>
        <v>0</v>
      </c>
      <c r="BJ639" s="1127">
        <f>IF(ISERROR(VLOOKUP(VLOOKUP($A639, 'E4 TB Allocation Details'!$A$18:$L$214, MATCH("A &amp; G ID", 'E4 TB Allocation Details'!$A$18:$L$18, 0),FALSE), 'E2 Allocators'!$B$15:$W$358, MATCH(BJ$17, 'E2 Allocators'!$B$15:$W$15, 0),FALSE)), 0, VLOOKUP(VLOOKUP($A639, 'E4 TB Allocation Details'!$A$18:$L$214, MATCH("A &amp; G ID", 'E4 TB Allocation Details'!$A$18:$L$18, 0),FALSE), 'E2 Allocators'!$B$15:$W$358, MATCH(BJ$17, 'E2 Allocators'!$B$15:$W$15, 0),FALSE))</f>
        <v>0</v>
      </c>
      <c r="BK639" s="1127">
        <f>IF(ISERROR(VLOOKUP(VLOOKUP($A639, 'E4 TB Allocation Details'!$A$18:$L$214, MATCH("A &amp; G ID", 'E4 TB Allocation Details'!$A$18:$L$18, 0),FALSE), 'E2 Allocators'!$B$15:$W$358, MATCH(BK$17, 'E2 Allocators'!$B$15:$W$15, 0),FALSE)), 0, VLOOKUP(VLOOKUP($A639, 'E4 TB Allocation Details'!$A$18:$L$214, MATCH("A &amp; G ID", 'E4 TB Allocation Details'!$A$18:$L$18, 0),FALSE), 'E2 Allocators'!$B$15:$W$358, MATCH(BK$17, 'E2 Allocators'!$B$15:$W$15, 0),FALSE))</f>
        <v>0</v>
      </c>
      <c r="BL639" s="1127">
        <f>IF(ISERROR(VLOOKUP(VLOOKUP($A639, 'E4 TB Allocation Details'!$A$18:$L$214, MATCH("A &amp; G ID", 'E4 TB Allocation Details'!$A$18:$L$18, 0),FALSE), 'E2 Allocators'!$B$15:$W$358, MATCH(BL$17, 'E2 Allocators'!$B$15:$W$15, 0),FALSE)), 0, VLOOKUP(VLOOKUP($A639, 'E4 TB Allocation Details'!$A$18:$L$214, MATCH("A &amp; G ID", 'E4 TB Allocation Details'!$A$18:$L$18, 0),FALSE), 'E2 Allocators'!$B$15:$W$358, MATCH(BL$17, 'E2 Allocators'!$B$15:$W$15, 0),FALSE))</f>
        <v>0</v>
      </c>
      <c r="BM639" s="1127">
        <f>IF(ISERROR(VLOOKUP(VLOOKUP($A639, 'E4 TB Allocation Details'!$A$18:$L$214, MATCH("A &amp; G ID", 'E4 TB Allocation Details'!$A$18:$L$18, 0),FALSE), 'E2 Allocators'!$B$15:$W$358, MATCH(BM$17, 'E2 Allocators'!$B$15:$W$15, 0),FALSE)), 0, VLOOKUP(VLOOKUP($A639, 'E4 TB Allocation Details'!$A$18:$L$214, MATCH("A &amp; G ID", 'E4 TB Allocation Details'!$A$18:$L$18, 0),FALSE), 'E2 Allocators'!$B$15:$W$358, MATCH(BM$17, 'E2 Allocators'!$B$15:$W$15, 0),FALSE))</f>
        <v>0</v>
      </c>
      <c r="BN639" s="1127">
        <f>IF(ISERROR(VLOOKUP(VLOOKUP($A639, 'E4 TB Allocation Details'!$A$18:$L$214, MATCH("A &amp; G ID", 'E4 TB Allocation Details'!$A$18:$L$18, 0),FALSE), 'E2 Allocators'!$B$15:$W$358, MATCH(BN$17, 'E2 Allocators'!$B$15:$W$15, 0),FALSE)), 0, VLOOKUP(VLOOKUP($A639, 'E4 TB Allocation Details'!$A$18:$L$214, MATCH("A &amp; G ID", 'E4 TB Allocation Details'!$A$18:$L$18, 0),FALSE), 'E2 Allocators'!$B$15:$W$358, MATCH(BN$17, 'E2 Allocators'!$B$15:$W$15, 0),FALSE))</f>
        <v>0</v>
      </c>
      <c r="BO639" s="1127">
        <f>IF(ISERROR(VLOOKUP(VLOOKUP($A639, 'E4 TB Allocation Details'!$A$18:$L$214, MATCH("A &amp; G ID", 'E4 TB Allocation Details'!$A$18:$L$18, 0),FALSE), 'E2 Allocators'!$B$15:$W$358, MATCH(BO$17, 'E2 Allocators'!$B$15:$W$15, 0),FALSE)), 0, VLOOKUP(VLOOKUP($A639, 'E4 TB Allocation Details'!$A$18:$L$214, MATCH("A &amp; G ID", 'E4 TB Allocation Details'!$A$18:$L$18, 0),FALSE), 'E2 Allocators'!$B$15:$W$358, MATCH(BO$17, 'E2 Allocators'!$B$15:$W$15, 0),FALSE))</f>
        <v>0</v>
      </c>
      <c r="BP639" s="1127">
        <f>IF(ISERROR(VLOOKUP(VLOOKUP($A639, 'E4 TB Allocation Details'!$A$18:$L$214, MATCH("A &amp; G ID", 'E4 TB Allocation Details'!$A$18:$L$18, 0),FALSE), 'E2 Allocators'!$B$15:$W$358, MATCH(BP$17, 'E2 Allocators'!$B$15:$W$15, 0),FALSE)), 0, VLOOKUP(VLOOKUP($A639, 'E4 TB Allocation Details'!$A$18:$L$214, MATCH("A &amp; G ID", 'E4 TB Allocation Details'!$A$18:$L$18, 0),FALSE), 'E2 Allocators'!$B$15:$W$358, MATCH(BP$17, 'E2 Allocators'!$B$15:$W$15, 0),FALSE))</f>
        <v>0</v>
      </c>
      <c r="BQ639" s="1131">
        <f t="shared" si="903"/>
        <v>0.99999999999999989</v>
      </c>
    </row>
    <row r="640" spans="1:69" s="208" customFormat="1" ht="12.75" x14ac:dyDescent="0.2">
      <c r="A640" s="1138">
        <v>1925</v>
      </c>
      <c r="B640" s="1125" t="s">
        <v>511</v>
      </c>
      <c r="C640" s="1126">
        <v>1</v>
      </c>
      <c r="D640" s="1130"/>
      <c r="E640" s="1130"/>
      <c r="F640" s="1130"/>
      <c r="G640" s="1130"/>
      <c r="H640" s="1130"/>
      <c r="I640" s="1130"/>
      <c r="J640" s="1130"/>
      <c r="K640" s="1130"/>
      <c r="L640" s="1130"/>
      <c r="M640" s="1130"/>
      <c r="N640" s="1130"/>
      <c r="O640" s="1130"/>
      <c r="P640" s="1130"/>
      <c r="Q640" s="1130"/>
      <c r="R640" s="1130"/>
      <c r="S640" s="1130"/>
      <c r="T640" s="1130"/>
      <c r="U640" s="1130"/>
      <c r="V640" s="1130"/>
      <c r="W640" s="1130"/>
      <c r="X640" s="1130"/>
      <c r="Y640" s="1130"/>
      <c r="Z640" s="1130"/>
      <c r="AA640" s="1130"/>
      <c r="AB640" s="1130"/>
      <c r="AC640" s="1130"/>
      <c r="AD640" s="1130"/>
      <c r="AE640" s="1130"/>
      <c r="AF640" s="1130"/>
      <c r="AG640" s="1130"/>
      <c r="AH640" s="1130"/>
      <c r="AI640" s="1130"/>
      <c r="AJ640" s="1130"/>
      <c r="AK640" s="1130"/>
      <c r="AL640" s="1130"/>
      <c r="AM640" s="1130"/>
      <c r="AN640" s="1130"/>
      <c r="AO640" s="1130"/>
      <c r="AP640" s="1130"/>
      <c r="AQ640" s="1130"/>
      <c r="AR640" s="1130"/>
      <c r="AS640" s="1130"/>
      <c r="AT640" s="1130"/>
      <c r="AU640" s="1130"/>
      <c r="AV640" s="1130"/>
      <c r="AW640" s="1127">
        <f>IF(ISERROR(VLOOKUP(VLOOKUP($A640, 'E4 TB Allocation Details'!$A$18:$L$214, MATCH("A &amp; G ID", 'E4 TB Allocation Details'!$A$18:$L$18, 0),FALSE), 'E2 Allocators'!$B$15:$W$358, MATCH(AW$17, 'E2 Allocators'!$B$15:$W$15, 0),FALSE)), 0, VLOOKUP(VLOOKUP($A640, 'E4 TB Allocation Details'!$A$18:$L$214, MATCH("A &amp; G ID", 'E4 TB Allocation Details'!$A$18:$L$18, 0),FALSE), 'E2 Allocators'!$B$15:$W$358, MATCH(AW$17, 'E2 Allocators'!$B$15:$W$15, 0),FALSE))</f>
        <v>0.61867547666041722</v>
      </c>
      <c r="AX640" s="1127">
        <f>IF(ISERROR(VLOOKUP(VLOOKUP($A640, 'E4 TB Allocation Details'!$A$18:$L$214, MATCH("A &amp; G ID", 'E4 TB Allocation Details'!$A$18:$L$18, 0),FALSE), 'E2 Allocators'!$B$15:$W$358, MATCH(AX$17, 'E2 Allocators'!$B$15:$W$15, 0),FALSE)), 0, VLOOKUP(VLOOKUP($A640, 'E4 TB Allocation Details'!$A$18:$L$214, MATCH("A &amp; G ID", 'E4 TB Allocation Details'!$A$18:$L$18, 0),FALSE), 'E2 Allocators'!$B$15:$W$358, MATCH(AX$17, 'E2 Allocators'!$B$15:$W$15, 0),FALSE))</f>
        <v>0.14230975545877747</v>
      </c>
      <c r="AY640" s="1127">
        <f>IF(ISERROR(VLOOKUP(VLOOKUP($A640, 'E4 TB Allocation Details'!$A$18:$L$214, MATCH("A &amp; G ID", 'E4 TB Allocation Details'!$A$18:$L$18, 0),FALSE), 'E2 Allocators'!$B$15:$W$358, MATCH(AY$17, 'E2 Allocators'!$B$15:$W$15, 0),FALSE)), 0, VLOOKUP(VLOOKUP($A640, 'E4 TB Allocation Details'!$A$18:$L$214, MATCH("A &amp; G ID", 'E4 TB Allocation Details'!$A$18:$L$18, 0),FALSE), 'E2 Allocators'!$B$15:$W$358, MATCH(AY$17, 'E2 Allocators'!$B$15:$W$15, 0),FALSE))</f>
        <v>0.2213120499166509</v>
      </c>
      <c r="AZ640" s="1127">
        <f>IF(ISERROR(VLOOKUP(VLOOKUP($A640, 'E4 TB Allocation Details'!$A$18:$L$214, MATCH("A &amp; G ID", 'E4 TB Allocation Details'!$A$18:$L$18, 0),FALSE), 'E2 Allocators'!$B$15:$W$358, MATCH(AZ$17, 'E2 Allocators'!$B$15:$W$15, 0),FALSE)), 0, VLOOKUP(VLOOKUP($A640, 'E4 TB Allocation Details'!$A$18:$L$214, MATCH("A &amp; G ID", 'E4 TB Allocation Details'!$A$18:$L$18, 0),FALSE), 'E2 Allocators'!$B$15:$W$358, MATCH(AZ$17, 'E2 Allocators'!$B$15:$W$15, 0),FALSE))</f>
        <v>0</v>
      </c>
      <c r="BA640" s="1127">
        <f>IF(ISERROR(VLOOKUP(VLOOKUP($A640, 'E4 TB Allocation Details'!$A$18:$L$214, MATCH("A &amp; G ID", 'E4 TB Allocation Details'!$A$18:$L$18, 0),FALSE), 'E2 Allocators'!$B$15:$W$358, MATCH(BA$17, 'E2 Allocators'!$B$15:$W$15, 0),FALSE)), 0, VLOOKUP(VLOOKUP($A640, 'E4 TB Allocation Details'!$A$18:$L$214, MATCH("A &amp; G ID", 'E4 TB Allocation Details'!$A$18:$L$18, 0),FALSE), 'E2 Allocators'!$B$15:$W$358, MATCH(BA$17, 'E2 Allocators'!$B$15:$W$15, 0),FALSE))</f>
        <v>0</v>
      </c>
      <c r="BB640" s="1127">
        <f>IF(ISERROR(VLOOKUP(VLOOKUP($A640, 'E4 TB Allocation Details'!$A$18:$L$214, MATCH("A &amp; G ID", 'E4 TB Allocation Details'!$A$18:$L$18, 0),FALSE), 'E2 Allocators'!$B$15:$W$358, MATCH(BB$17, 'E2 Allocators'!$B$15:$W$15, 0),FALSE)), 0, VLOOKUP(VLOOKUP($A640, 'E4 TB Allocation Details'!$A$18:$L$214, MATCH("A &amp; G ID", 'E4 TB Allocation Details'!$A$18:$L$18, 0),FALSE), 'E2 Allocators'!$B$15:$W$358, MATCH(BB$17, 'E2 Allocators'!$B$15:$W$15, 0),FALSE))</f>
        <v>0</v>
      </c>
      <c r="BC640" s="1127">
        <f>IF(ISERROR(VLOOKUP(VLOOKUP($A640, 'E4 TB Allocation Details'!$A$18:$L$214, MATCH("A &amp; G ID", 'E4 TB Allocation Details'!$A$18:$L$18, 0),FALSE), 'E2 Allocators'!$B$15:$W$358, MATCH(BC$17, 'E2 Allocators'!$B$15:$W$15, 0),FALSE)), 0, VLOOKUP(VLOOKUP($A640, 'E4 TB Allocation Details'!$A$18:$L$214, MATCH("A &amp; G ID", 'E4 TB Allocation Details'!$A$18:$L$18, 0),FALSE), 'E2 Allocators'!$B$15:$W$358, MATCH(BC$17, 'E2 Allocators'!$B$15:$W$15, 0),FALSE))</f>
        <v>1.4485298945776187E-2</v>
      </c>
      <c r="BD640" s="1127">
        <f>IF(ISERROR(VLOOKUP(VLOOKUP($A640, 'E4 TB Allocation Details'!$A$18:$L$214, MATCH("A &amp; G ID", 'E4 TB Allocation Details'!$A$18:$L$18, 0),FALSE), 'E2 Allocators'!$B$15:$W$358, MATCH(BD$17, 'E2 Allocators'!$B$15:$W$15, 0),FALSE)), 0, VLOOKUP(VLOOKUP($A640, 'E4 TB Allocation Details'!$A$18:$L$214, MATCH("A &amp; G ID", 'E4 TB Allocation Details'!$A$18:$L$18, 0),FALSE), 'E2 Allocators'!$B$15:$W$358, MATCH(BD$17, 'E2 Allocators'!$B$15:$W$15, 0),FALSE))</f>
        <v>1.7490144853928846E-3</v>
      </c>
      <c r="BE640" s="1127">
        <f>IF(ISERROR(VLOOKUP(VLOOKUP($A640, 'E4 TB Allocation Details'!$A$18:$L$214, MATCH("A &amp; G ID", 'E4 TB Allocation Details'!$A$18:$L$18, 0),FALSE), 'E2 Allocators'!$B$15:$W$358, MATCH(BE$17, 'E2 Allocators'!$B$15:$W$15, 0),FALSE)), 0, VLOOKUP(VLOOKUP($A640, 'E4 TB Allocation Details'!$A$18:$L$214, MATCH("A &amp; G ID", 'E4 TB Allocation Details'!$A$18:$L$18, 0),FALSE), 'E2 Allocators'!$B$15:$W$358, MATCH(BE$17, 'E2 Allocators'!$B$15:$W$15, 0),FALSE))</f>
        <v>1.4684045329852872E-3</v>
      </c>
      <c r="BF640" s="1127">
        <f>IF(ISERROR(VLOOKUP(VLOOKUP($A640, 'E4 TB Allocation Details'!$A$18:$L$214, MATCH("A &amp; G ID", 'E4 TB Allocation Details'!$A$18:$L$18, 0),FALSE), 'E2 Allocators'!$B$15:$W$358, MATCH(BF$17, 'E2 Allocators'!$B$15:$W$15, 0),FALSE)), 0, VLOOKUP(VLOOKUP($A640, 'E4 TB Allocation Details'!$A$18:$L$214, MATCH("A &amp; G ID", 'E4 TB Allocation Details'!$A$18:$L$18, 0),FALSE), 'E2 Allocators'!$B$15:$W$358, MATCH(BF$17, 'E2 Allocators'!$B$15:$W$15, 0),FALSE))</f>
        <v>0</v>
      </c>
      <c r="BG640" s="1127">
        <f>IF(ISERROR(VLOOKUP(VLOOKUP($A640, 'E4 TB Allocation Details'!$A$18:$L$214, MATCH("A &amp; G ID", 'E4 TB Allocation Details'!$A$18:$L$18, 0),FALSE), 'E2 Allocators'!$B$15:$W$358, MATCH(BG$17, 'E2 Allocators'!$B$15:$W$15, 0),FALSE)), 0, VLOOKUP(VLOOKUP($A640, 'E4 TB Allocation Details'!$A$18:$L$214, MATCH("A &amp; G ID", 'E4 TB Allocation Details'!$A$18:$L$18, 0),FALSE), 'E2 Allocators'!$B$15:$W$358, MATCH(BG$17, 'E2 Allocators'!$B$15:$W$15, 0),FALSE))</f>
        <v>0</v>
      </c>
      <c r="BH640" s="1127">
        <f>IF(ISERROR(VLOOKUP(VLOOKUP($A640, 'E4 TB Allocation Details'!$A$18:$L$214, MATCH("A &amp; G ID", 'E4 TB Allocation Details'!$A$18:$L$18, 0),FALSE), 'E2 Allocators'!$B$15:$W$358, MATCH(BH$17, 'E2 Allocators'!$B$15:$W$15, 0),FALSE)), 0, VLOOKUP(VLOOKUP($A640, 'E4 TB Allocation Details'!$A$18:$L$214, MATCH("A &amp; G ID", 'E4 TB Allocation Details'!$A$18:$L$18, 0),FALSE), 'E2 Allocators'!$B$15:$W$358, MATCH(BH$17, 'E2 Allocators'!$B$15:$W$15, 0),FALSE))</f>
        <v>0</v>
      </c>
      <c r="BI640" s="1127">
        <f>IF(ISERROR(VLOOKUP(VLOOKUP($A640, 'E4 TB Allocation Details'!$A$18:$L$214, MATCH("A &amp; G ID", 'E4 TB Allocation Details'!$A$18:$L$18, 0),FALSE), 'E2 Allocators'!$B$15:$W$358, MATCH(BI$17, 'E2 Allocators'!$B$15:$W$15, 0),FALSE)), 0, VLOOKUP(VLOOKUP($A640, 'E4 TB Allocation Details'!$A$18:$L$214, MATCH("A &amp; G ID", 'E4 TB Allocation Details'!$A$18:$L$18, 0),FALSE), 'E2 Allocators'!$B$15:$W$358, MATCH(BI$17, 'E2 Allocators'!$B$15:$W$15, 0),FALSE))</f>
        <v>0</v>
      </c>
      <c r="BJ640" s="1127">
        <f>IF(ISERROR(VLOOKUP(VLOOKUP($A640, 'E4 TB Allocation Details'!$A$18:$L$214, MATCH("A &amp; G ID", 'E4 TB Allocation Details'!$A$18:$L$18, 0),FALSE), 'E2 Allocators'!$B$15:$W$358, MATCH(BJ$17, 'E2 Allocators'!$B$15:$W$15, 0),FALSE)), 0, VLOOKUP(VLOOKUP($A640, 'E4 TB Allocation Details'!$A$18:$L$214, MATCH("A &amp; G ID", 'E4 TB Allocation Details'!$A$18:$L$18, 0),FALSE), 'E2 Allocators'!$B$15:$W$358, MATCH(BJ$17, 'E2 Allocators'!$B$15:$W$15, 0),FALSE))</f>
        <v>0</v>
      </c>
      <c r="BK640" s="1127">
        <f>IF(ISERROR(VLOOKUP(VLOOKUP($A640, 'E4 TB Allocation Details'!$A$18:$L$214, MATCH("A &amp; G ID", 'E4 TB Allocation Details'!$A$18:$L$18, 0),FALSE), 'E2 Allocators'!$B$15:$W$358, MATCH(BK$17, 'E2 Allocators'!$B$15:$W$15, 0),FALSE)), 0, VLOOKUP(VLOOKUP($A640, 'E4 TB Allocation Details'!$A$18:$L$214, MATCH("A &amp; G ID", 'E4 TB Allocation Details'!$A$18:$L$18, 0),FALSE), 'E2 Allocators'!$B$15:$W$358, MATCH(BK$17, 'E2 Allocators'!$B$15:$W$15, 0),FALSE))</f>
        <v>0</v>
      </c>
      <c r="BL640" s="1127">
        <f>IF(ISERROR(VLOOKUP(VLOOKUP($A640, 'E4 TB Allocation Details'!$A$18:$L$214, MATCH("A &amp; G ID", 'E4 TB Allocation Details'!$A$18:$L$18, 0),FALSE), 'E2 Allocators'!$B$15:$W$358, MATCH(BL$17, 'E2 Allocators'!$B$15:$W$15, 0),FALSE)), 0, VLOOKUP(VLOOKUP($A640, 'E4 TB Allocation Details'!$A$18:$L$214, MATCH("A &amp; G ID", 'E4 TB Allocation Details'!$A$18:$L$18, 0),FALSE), 'E2 Allocators'!$B$15:$W$358, MATCH(BL$17, 'E2 Allocators'!$B$15:$W$15, 0),FALSE))</f>
        <v>0</v>
      </c>
      <c r="BM640" s="1127">
        <f>IF(ISERROR(VLOOKUP(VLOOKUP($A640, 'E4 TB Allocation Details'!$A$18:$L$214, MATCH("A &amp; G ID", 'E4 TB Allocation Details'!$A$18:$L$18, 0),FALSE), 'E2 Allocators'!$B$15:$W$358, MATCH(BM$17, 'E2 Allocators'!$B$15:$W$15, 0),FALSE)), 0, VLOOKUP(VLOOKUP($A640, 'E4 TB Allocation Details'!$A$18:$L$214, MATCH("A &amp; G ID", 'E4 TB Allocation Details'!$A$18:$L$18, 0),FALSE), 'E2 Allocators'!$B$15:$W$358, MATCH(BM$17, 'E2 Allocators'!$B$15:$W$15, 0),FALSE))</f>
        <v>0</v>
      </c>
      <c r="BN640" s="1127">
        <f>IF(ISERROR(VLOOKUP(VLOOKUP($A640, 'E4 TB Allocation Details'!$A$18:$L$214, MATCH("A &amp; G ID", 'E4 TB Allocation Details'!$A$18:$L$18, 0),FALSE), 'E2 Allocators'!$B$15:$W$358, MATCH(BN$17, 'E2 Allocators'!$B$15:$W$15, 0),FALSE)), 0, VLOOKUP(VLOOKUP($A640, 'E4 TB Allocation Details'!$A$18:$L$214, MATCH("A &amp; G ID", 'E4 TB Allocation Details'!$A$18:$L$18, 0),FALSE), 'E2 Allocators'!$B$15:$W$358, MATCH(BN$17, 'E2 Allocators'!$B$15:$W$15, 0),FALSE))</f>
        <v>0</v>
      </c>
      <c r="BO640" s="1127">
        <f>IF(ISERROR(VLOOKUP(VLOOKUP($A640, 'E4 TB Allocation Details'!$A$18:$L$214, MATCH("A &amp; G ID", 'E4 TB Allocation Details'!$A$18:$L$18, 0),FALSE), 'E2 Allocators'!$B$15:$W$358, MATCH(BO$17, 'E2 Allocators'!$B$15:$W$15, 0),FALSE)), 0, VLOOKUP(VLOOKUP($A640, 'E4 TB Allocation Details'!$A$18:$L$214, MATCH("A &amp; G ID", 'E4 TB Allocation Details'!$A$18:$L$18, 0),FALSE), 'E2 Allocators'!$B$15:$W$358, MATCH(BO$17, 'E2 Allocators'!$B$15:$W$15, 0),FALSE))</f>
        <v>0</v>
      </c>
      <c r="BP640" s="1127">
        <f>IF(ISERROR(VLOOKUP(VLOOKUP($A640, 'E4 TB Allocation Details'!$A$18:$L$214, MATCH("A &amp; G ID", 'E4 TB Allocation Details'!$A$18:$L$18, 0),FALSE), 'E2 Allocators'!$B$15:$W$358, MATCH(BP$17, 'E2 Allocators'!$B$15:$W$15, 0),FALSE)), 0, VLOOKUP(VLOOKUP($A640, 'E4 TB Allocation Details'!$A$18:$L$214, MATCH("A &amp; G ID", 'E4 TB Allocation Details'!$A$18:$L$18, 0),FALSE), 'E2 Allocators'!$B$15:$W$358, MATCH(BP$17, 'E2 Allocators'!$B$15:$W$15, 0),FALSE))</f>
        <v>0</v>
      </c>
      <c r="BQ640" s="1131">
        <f t="shared" si="903"/>
        <v>0.99999999999999989</v>
      </c>
    </row>
    <row r="641" spans="1:69" s="208" customFormat="1" ht="12.75" x14ac:dyDescent="0.2">
      <c r="A641" s="1138">
        <v>1930</v>
      </c>
      <c r="B641" s="1125" t="s">
        <v>512</v>
      </c>
      <c r="C641" s="1126">
        <v>1</v>
      </c>
      <c r="D641" s="1130"/>
      <c r="E641" s="1130"/>
      <c r="F641" s="1130"/>
      <c r="G641" s="1130"/>
      <c r="H641" s="1130"/>
      <c r="I641" s="1130"/>
      <c r="J641" s="1130"/>
      <c r="K641" s="1130"/>
      <c r="L641" s="1130"/>
      <c r="M641" s="1130"/>
      <c r="N641" s="1130"/>
      <c r="O641" s="1130"/>
      <c r="P641" s="1130"/>
      <c r="Q641" s="1130"/>
      <c r="R641" s="1130"/>
      <c r="S641" s="1130"/>
      <c r="T641" s="1130"/>
      <c r="U641" s="1130"/>
      <c r="V641" s="1130"/>
      <c r="W641" s="1130"/>
      <c r="X641" s="1130"/>
      <c r="Y641" s="1130"/>
      <c r="Z641" s="1130"/>
      <c r="AA641" s="1130"/>
      <c r="AB641" s="1130"/>
      <c r="AC641" s="1130"/>
      <c r="AD641" s="1130"/>
      <c r="AE641" s="1130"/>
      <c r="AF641" s="1130"/>
      <c r="AG641" s="1130"/>
      <c r="AH641" s="1130"/>
      <c r="AI641" s="1130"/>
      <c r="AJ641" s="1130"/>
      <c r="AK641" s="1130"/>
      <c r="AL641" s="1130"/>
      <c r="AM641" s="1130"/>
      <c r="AN641" s="1130"/>
      <c r="AO641" s="1130"/>
      <c r="AP641" s="1130"/>
      <c r="AQ641" s="1130"/>
      <c r="AR641" s="1130"/>
      <c r="AS641" s="1130"/>
      <c r="AT641" s="1130"/>
      <c r="AU641" s="1130"/>
      <c r="AV641" s="1130"/>
      <c r="AW641" s="1127">
        <f>IF(ISERROR(VLOOKUP(VLOOKUP($A641, 'E4 TB Allocation Details'!$A$18:$L$214, MATCH("A &amp; G ID", 'E4 TB Allocation Details'!$A$18:$L$18, 0),FALSE), 'E2 Allocators'!$B$15:$W$358, MATCH(AW$17, 'E2 Allocators'!$B$15:$W$15, 0),FALSE)), 0, VLOOKUP(VLOOKUP($A641, 'E4 TB Allocation Details'!$A$18:$L$214, MATCH("A &amp; G ID", 'E4 TB Allocation Details'!$A$18:$L$18, 0),FALSE), 'E2 Allocators'!$B$15:$W$358, MATCH(AW$17, 'E2 Allocators'!$B$15:$W$15, 0),FALSE))</f>
        <v>0.61867547666041722</v>
      </c>
      <c r="AX641" s="1127">
        <f>IF(ISERROR(VLOOKUP(VLOOKUP($A641, 'E4 TB Allocation Details'!$A$18:$L$214, MATCH("A &amp; G ID", 'E4 TB Allocation Details'!$A$18:$L$18, 0),FALSE), 'E2 Allocators'!$B$15:$W$358, MATCH(AX$17, 'E2 Allocators'!$B$15:$W$15, 0),FALSE)), 0, VLOOKUP(VLOOKUP($A641, 'E4 TB Allocation Details'!$A$18:$L$214, MATCH("A &amp; G ID", 'E4 TB Allocation Details'!$A$18:$L$18, 0),FALSE), 'E2 Allocators'!$B$15:$W$358, MATCH(AX$17, 'E2 Allocators'!$B$15:$W$15, 0),FALSE))</f>
        <v>0.14230975545877747</v>
      </c>
      <c r="AY641" s="1127">
        <f>IF(ISERROR(VLOOKUP(VLOOKUP($A641, 'E4 TB Allocation Details'!$A$18:$L$214, MATCH("A &amp; G ID", 'E4 TB Allocation Details'!$A$18:$L$18, 0),FALSE), 'E2 Allocators'!$B$15:$W$358, MATCH(AY$17, 'E2 Allocators'!$B$15:$W$15, 0),FALSE)), 0, VLOOKUP(VLOOKUP($A641, 'E4 TB Allocation Details'!$A$18:$L$214, MATCH("A &amp; G ID", 'E4 TB Allocation Details'!$A$18:$L$18, 0),FALSE), 'E2 Allocators'!$B$15:$W$358, MATCH(AY$17, 'E2 Allocators'!$B$15:$W$15, 0),FALSE))</f>
        <v>0.2213120499166509</v>
      </c>
      <c r="AZ641" s="1127">
        <f>IF(ISERROR(VLOOKUP(VLOOKUP($A641, 'E4 TB Allocation Details'!$A$18:$L$214, MATCH("A &amp; G ID", 'E4 TB Allocation Details'!$A$18:$L$18, 0),FALSE), 'E2 Allocators'!$B$15:$W$358, MATCH(AZ$17, 'E2 Allocators'!$B$15:$W$15, 0),FALSE)), 0, VLOOKUP(VLOOKUP($A641, 'E4 TB Allocation Details'!$A$18:$L$214, MATCH("A &amp; G ID", 'E4 TB Allocation Details'!$A$18:$L$18, 0),FALSE), 'E2 Allocators'!$B$15:$W$358, MATCH(AZ$17, 'E2 Allocators'!$B$15:$W$15, 0),FALSE))</f>
        <v>0</v>
      </c>
      <c r="BA641" s="1127">
        <f>IF(ISERROR(VLOOKUP(VLOOKUP($A641, 'E4 TB Allocation Details'!$A$18:$L$214, MATCH("A &amp; G ID", 'E4 TB Allocation Details'!$A$18:$L$18, 0),FALSE), 'E2 Allocators'!$B$15:$W$358, MATCH(BA$17, 'E2 Allocators'!$B$15:$W$15, 0),FALSE)), 0, VLOOKUP(VLOOKUP($A641, 'E4 TB Allocation Details'!$A$18:$L$214, MATCH("A &amp; G ID", 'E4 TB Allocation Details'!$A$18:$L$18, 0),FALSE), 'E2 Allocators'!$B$15:$W$358, MATCH(BA$17, 'E2 Allocators'!$B$15:$W$15, 0),FALSE))</f>
        <v>0</v>
      </c>
      <c r="BB641" s="1127">
        <f>IF(ISERROR(VLOOKUP(VLOOKUP($A641, 'E4 TB Allocation Details'!$A$18:$L$214, MATCH("A &amp; G ID", 'E4 TB Allocation Details'!$A$18:$L$18, 0),FALSE), 'E2 Allocators'!$B$15:$W$358, MATCH(BB$17, 'E2 Allocators'!$B$15:$W$15, 0),FALSE)), 0, VLOOKUP(VLOOKUP($A641, 'E4 TB Allocation Details'!$A$18:$L$214, MATCH("A &amp; G ID", 'E4 TB Allocation Details'!$A$18:$L$18, 0),FALSE), 'E2 Allocators'!$B$15:$W$358, MATCH(BB$17, 'E2 Allocators'!$B$15:$W$15, 0),FALSE))</f>
        <v>0</v>
      </c>
      <c r="BC641" s="1127">
        <f>IF(ISERROR(VLOOKUP(VLOOKUP($A641, 'E4 TB Allocation Details'!$A$18:$L$214, MATCH("A &amp; G ID", 'E4 TB Allocation Details'!$A$18:$L$18, 0),FALSE), 'E2 Allocators'!$B$15:$W$358, MATCH(BC$17, 'E2 Allocators'!$B$15:$W$15, 0),FALSE)), 0, VLOOKUP(VLOOKUP($A641, 'E4 TB Allocation Details'!$A$18:$L$214, MATCH("A &amp; G ID", 'E4 TB Allocation Details'!$A$18:$L$18, 0),FALSE), 'E2 Allocators'!$B$15:$W$358, MATCH(BC$17, 'E2 Allocators'!$B$15:$W$15, 0),FALSE))</f>
        <v>1.4485298945776187E-2</v>
      </c>
      <c r="BD641" s="1127">
        <f>IF(ISERROR(VLOOKUP(VLOOKUP($A641, 'E4 TB Allocation Details'!$A$18:$L$214, MATCH("A &amp; G ID", 'E4 TB Allocation Details'!$A$18:$L$18, 0),FALSE), 'E2 Allocators'!$B$15:$W$358, MATCH(BD$17, 'E2 Allocators'!$B$15:$W$15, 0),FALSE)), 0, VLOOKUP(VLOOKUP($A641, 'E4 TB Allocation Details'!$A$18:$L$214, MATCH("A &amp; G ID", 'E4 TB Allocation Details'!$A$18:$L$18, 0),FALSE), 'E2 Allocators'!$B$15:$W$358, MATCH(BD$17, 'E2 Allocators'!$B$15:$W$15, 0),FALSE))</f>
        <v>1.7490144853928846E-3</v>
      </c>
      <c r="BE641" s="1127">
        <f>IF(ISERROR(VLOOKUP(VLOOKUP($A641, 'E4 TB Allocation Details'!$A$18:$L$214, MATCH("A &amp; G ID", 'E4 TB Allocation Details'!$A$18:$L$18, 0),FALSE), 'E2 Allocators'!$B$15:$W$358, MATCH(BE$17, 'E2 Allocators'!$B$15:$W$15, 0),FALSE)), 0, VLOOKUP(VLOOKUP($A641, 'E4 TB Allocation Details'!$A$18:$L$214, MATCH("A &amp; G ID", 'E4 TB Allocation Details'!$A$18:$L$18, 0),FALSE), 'E2 Allocators'!$B$15:$W$358, MATCH(BE$17, 'E2 Allocators'!$B$15:$W$15, 0),FALSE))</f>
        <v>1.4684045329852872E-3</v>
      </c>
      <c r="BF641" s="1127">
        <f>IF(ISERROR(VLOOKUP(VLOOKUP($A641, 'E4 TB Allocation Details'!$A$18:$L$214, MATCH("A &amp; G ID", 'E4 TB Allocation Details'!$A$18:$L$18, 0),FALSE), 'E2 Allocators'!$B$15:$W$358, MATCH(BF$17, 'E2 Allocators'!$B$15:$W$15, 0),FALSE)), 0, VLOOKUP(VLOOKUP($A641, 'E4 TB Allocation Details'!$A$18:$L$214, MATCH("A &amp; G ID", 'E4 TB Allocation Details'!$A$18:$L$18, 0),FALSE), 'E2 Allocators'!$B$15:$W$358, MATCH(BF$17, 'E2 Allocators'!$B$15:$W$15, 0),FALSE))</f>
        <v>0</v>
      </c>
      <c r="BG641" s="1127">
        <f>IF(ISERROR(VLOOKUP(VLOOKUP($A641, 'E4 TB Allocation Details'!$A$18:$L$214, MATCH("A &amp; G ID", 'E4 TB Allocation Details'!$A$18:$L$18, 0),FALSE), 'E2 Allocators'!$B$15:$W$358, MATCH(BG$17, 'E2 Allocators'!$B$15:$W$15, 0),FALSE)), 0, VLOOKUP(VLOOKUP($A641, 'E4 TB Allocation Details'!$A$18:$L$214, MATCH("A &amp; G ID", 'E4 TB Allocation Details'!$A$18:$L$18, 0),FALSE), 'E2 Allocators'!$B$15:$W$358, MATCH(BG$17, 'E2 Allocators'!$B$15:$W$15, 0),FALSE))</f>
        <v>0</v>
      </c>
      <c r="BH641" s="1127">
        <f>IF(ISERROR(VLOOKUP(VLOOKUP($A641, 'E4 TB Allocation Details'!$A$18:$L$214, MATCH("A &amp; G ID", 'E4 TB Allocation Details'!$A$18:$L$18, 0),FALSE), 'E2 Allocators'!$B$15:$W$358, MATCH(BH$17, 'E2 Allocators'!$B$15:$W$15, 0),FALSE)), 0, VLOOKUP(VLOOKUP($A641, 'E4 TB Allocation Details'!$A$18:$L$214, MATCH("A &amp; G ID", 'E4 TB Allocation Details'!$A$18:$L$18, 0),FALSE), 'E2 Allocators'!$B$15:$W$358, MATCH(BH$17, 'E2 Allocators'!$B$15:$W$15, 0),FALSE))</f>
        <v>0</v>
      </c>
      <c r="BI641" s="1127">
        <f>IF(ISERROR(VLOOKUP(VLOOKUP($A641, 'E4 TB Allocation Details'!$A$18:$L$214, MATCH("A &amp; G ID", 'E4 TB Allocation Details'!$A$18:$L$18, 0),FALSE), 'E2 Allocators'!$B$15:$W$358, MATCH(BI$17, 'E2 Allocators'!$B$15:$W$15, 0),FALSE)), 0, VLOOKUP(VLOOKUP($A641, 'E4 TB Allocation Details'!$A$18:$L$214, MATCH("A &amp; G ID", 'E4 TB Allocation Details'!$A$18:$L$18, 0),FALSE), 'E2 Allocators'!$B$15:$W$358, MATCH(BI$17, 'E2 Allocators'!$B$15:$W$15, 0),FALSE))</f>
        <v>0</v>
      </c>
      <c r="BJ641" s="1127">
        <f>IF(ISERROR(VLOOKUP(VLOOKUP($A641, 'E4 TB Allocation Details'!$A$18:$L$214, MATCH("A &amp; G ID", 'E4 TB Allocation Details'!$A$18:$L$18, 0),FALSE), 'E2 Allocators'!$B$15:$W$358, MATCH(BJ$17, 'E2 Allocators'!$B$15:$W$15, 0),FALSE)), 0, VLOOKUP(VLOOKUP($A641, 'E4 TB Allocation Details'!$A$18:$L$214, MATCH("A &amp; G ID", 'E4 TB Allocation Details'!$A$18:$L$18, 0),FALSE), 'E2 Allocators'!$B$15:$W$358, MATCH(BJ$17, 'E2 Allocators'!$B$15:$W$15, 0),FALSE))</f>
        <v>0</v>
      </c>
      <c r="BK641" s="1127">
        <f>IF(ISERROR(VLOOKUP(VLOOKUP($A641, 'E4 TB Allocation Details'!$A$18:$L$214, MATCH("A &amp; G ID", 'E4 TB Allocation Details'!$A$18:$L$18, 0),FALSE), 'E2 Allocators'!$B$15:$W$358, MATCH(BK$17, 'E2 Allocators'!$B$15:$W$15, 0),FALSE)), 0, VLOOKUP(VLOOKUP($A641, 'E4 TB Allocation Details'!$A$18:$L$214, MATCH("A &amp; G ID", 'E4 TB Allocation Details'!$A$18:$L$18, 0),FALSE), 'E2 Allocators'!$B$15:$W$358, MATCH(BK$17, 'E2 Allocators'!$B$15:$W$15, 0),FALSE))</f>
        <v>0</v>
      </c>
      <c r="BL641" s="1127">
        <f>IF(ISERROR(VLOOKUP(VLOOKUP($A641, 'E4 TB Allocation Details'!$A$18:$L$214, MATCH("A &amp; G ID", 'E4 TB Allocation Details'!$A$18:$L$18, 0),FALSE), 'E2 Allocators'!$B$15:$W$358, MATCH(BL$17, 'E2 Allocators'!$B$15:$W$15, 0),FALSE)), 0, VLOOKUP(VLOOKUP($A641, 'E4 TB Allocation Details'!$A$18:$L$214, MATCH("A &amp; G ID", 'E4 TB Allocation Details'!$A$18:$L$18, 0),FALSE), 'E2 Allocators'!$B$15:$W$358, MATCH(BL$17, 'E2 Allocators'!$B$15:$W$15, 0),FALSE))</f>
        <v>0</v>
      </c>
      <c r="BM641" s="1127">
        <f>IF(ISERROR(VLOOKUP(VLOOKUP($A641, 'E4 TB Allocation Details'!$A$18:$L$214, MATCH("A &amp; G ID", 'E4 TB Allocation Details'!$A$18:$L$18, 0),FALSE), 'E2 Allocators'!$B$15:$W$358, MATCH(BM$17, 'E2 Allocators'!$B$15:$W$15, 0),FALSE)), 0, VLOOKUP(VLOOKUP($A641, 'E4 TB Allocation Details'!$A$18:$L$214, MATCH("A &amp; G ID", 'E4 TB Allocation Details'!$A$18:$L$18, 0),FALSE), 'E2 Allocators'!$B$15:$W$358, MATCH(BM$17, 'E2 Allocators'!$B$15:$W$15, 0),FALSE))</f>
        <v>0</v>
      </c>
      <c r="BN641" s="1127">
        <f>IF(ISERROR(VLOOKUP(VLOOKUP($A641, 'E4 TB Allocation Details'!$A$18:$L$214, MATCH("A &amp; G ID", 'E4 TB Allocation Details'!$A$18:$L$18, 0),FALSE), 'E2 Allocators'!$B$15:$W$358, MATCH(BN$17, 'E2 Allocators'!$B$15:$W$15, 0),FALSE)), 0, VLOOKUP(VLOOKUP($A641, 'E4 TB Allocation Details'!$A$18:$L$214, MATCH("A &amp; G ID", 'E4 TB Allocation Details'!$A$18:$L$18, 0),FALSE), 'E2 Allocators'!$B$15:$W$358, MATCH(BN$17, 'E2 Allocators'!$B$15:$W$15, 0),FALSE))</f>
        <v>0</v>
      </c>
      <c r="BO641" s="1127">
        <f>IF(ISERROR(VLOOKUP(VLOOKUP($A641, 'E4 TB Allocation Details'!$A$18:$L$214, MATCH("A &amp; G ID", 'E4 TB Allocation Details'!$A$18:$L$18, 0),FALSE), 'E2 Allocators'!$B$15:$W$358, MATCH(BO$17, 'E2 Allocators'!$B$15:$W$15, 0),FALSE)), 0, VLOOKUP(VLOOKUP($A641, 'E4 TB Allocation Details'!$A$18:$L$214, MATCH("A &amp; G ID", 'E4 TB Allocation Details'!$A$18:$L$18, 0),FALSE), 'E2 Allocators'!$B$15:$W$358, MATCH(BO$17, 'E2 Allocators'!$B$15:$W$15, 0),FALSE))</f>
        <v>0</v>
      </c>
      <c r="BP641" s="1127">
        <f>IF(ISERROR(VLOOKUP(VLOOKUP($A641, 'E4 TB Allocation Details'!$A$18:$L$214, MATCH("A &amp; G ID", 'E4 TB Allocation Details'!$A$18:$L$18, 0),FALSE), 'E2 Allocators'!$B$15:$W$358, MATCH(BP$17, 'E2 Allocators'!$B$15:$W$15, 0),FALSE)), 0, VLOOKUP(VLOOKUP($A641, 'E4 TB Allocation Details'!$A$18:$L$214, MATCH("A &amp; G ID", 'E4 TB Allocation Details'!$A$18:$L$18, 0),FALSE), 'E2 Allocators'!$B$15:$W$358, MATCH(BP$17, 'E2 Allocators'!$B$15:$W$15, 0),FALSE))</f>
        <v>0</v>
      </c>
      <c r="BQ641" s="1131">
        <f t="shared" si="903"/>
        <v>0.99999999999999989</v>
      </c>
    </row>
    <row r="642" spans="1:69" s="208" customFormat="1" ht="12.75" x14ac:dyDescent="0.2">
      <c r="A642" s="1138">
        <v>1935</v>
      </c>
      <c r="B642" s="1125" t="s">
        <v>513</v>
      </c>
      <c r="C642" s="1126">
        <v>1</v>
      </c>
      <c r="D642" s="1130"/>
      <c r="E642" s="1130"/>
      <c r="F642" s="1130"/>
      <c r="G642" s="1130"/>
      <c r="H642" s="1130"/>
      <c r="I642" s="1130"/>
      <c r="J642" s="1130"/>
      <c r="K642" s="1130"/>
      <c r="L642" s="1130"/>
      <c r="M642" s="1130"/>
      <c r="N642" s="1130"/>
      <c r="O642" s="1130"/>
      <c r="P642" s="1130"/>
      <c r="Q642" s="1130"/>
      <c r="R642" s="1130"/>
      <c r="S642" s="1130"/>
      <c r="T642" s="1130"/>
      <c r="U642" s="1130"/>
      <c r="V642" s="1130"/>
      <c r="W642" s="1130"/>
      <c r="X642" s="1130"/>
      <c r="Y642" s="1130"/>
      <c r="Z642" s="1130"/>
      <c r="AA642" s="1130"/>
      <c r="AB642" s="1130"/>
      <c r="AC642" s="1130"/>
      <c r="AD642" s="1130"/>
      <c r="AE642" s="1130"/>
      <c r="AF642" s="1130"/>
      <c r="AG642" s="1130"/>
      <c r="AH642" s="1130"/>
      <c r="AI642" s="1130"/>
      <c r="AJ642" s="1130"/>
      <c r="AK642" s="1130"/>
      <c r="AL642" s="1130"/>
      <c r="AM642" s="1130"/>
      <c r="AN642" s="1130"/>
      <c r="AO642" s="1130"/>
      <c r="AP642" s="1130"/>
      <c r="AQ642" s="1130"/>
      <c r="AR642" s="1130"/>
      <c r="AS642" s="1130"/>
      <c r="AT642" s="1130"/>
      <c r="AU642" s="1130"/>
      <c r="AV642" s="1130"/>
      <c r="AW642" s="1127">
        <f>IF(ISERROR(VLOOKUP(VLOOKUP($A642, 'E4 TB Allocation Details'!$A$18:$L$214, MATCH("A &amp; G ID", 'E4 TB Allocation Details'!$A$18:$L$18, 0),FALSE), 'E2 Allocators'!$B$15:$W$358, MATCH(AW$17, 'E2 Allocators'!$B$15:$W$15, 0),FALSE)), 0, VLOOKUP(VLOOKUP($A642, 'E4 TB Allocation Details'!$A$18:$L$214, MATCH("A &amp; G ID", 'E4 TB Allocation Details'!$A$18:$L$18, 0),FALSE), 'E2 Allocators'!$B$15:$W$358, MATCH(AW$17, 'E2 Allocators'!$B$15:$W$15, 0),FALSE))</f>
        <v>0.61867547666041722</v>
      </c>
      <c r="AX642" s="1127">
        <f>IF(ISERROR(VLOOKUP(VLOOKUP($A642, 'E4 TB Allocation Details'!$A$18:$L$214, MATCH("A &amp; G ID", 'E4 TB Allocation Details'!$A$18:$L$18, 0),FALSE), 'E2 Allocators'!$B$15:$W$358, MATCH(AX$17, 'E2 Allocators'!$B$15:$W$15, 0),FALSE)), 0, VLOOKUP(VLOOKUP($A642, 'E4 TB Allocation Details'!$A$18:$L$214, MATCH("A &amp; G ID", 'E4 TB Allocation Details'!$A$18:$L$18, 0),FALSE), 'E2 Allocators'!$B$15:$W$358, MATCH(AX$17, 'E2 Allocators'!$B$15:$W$15, 0),FALSE))</f>
        <v>0.14230975545877747</v>
      </c>
      <c r="AY642" s="1127">
        <f>IF(ISERROR(VLOOKUP(VLOOKUP($A642, 'E4 TB Allocation Details'!$A$18:$L$214, MATCH("A &amp; G ID", 'E4 TB Allocation Details'!$A$18:$L$18, 0),FALSE), 'E2 Allocators'!$B$15:$W$358, MATCH(AY$17, 'E2 Allocators'!$B$15:$W$15, 0),FALSE)), 0, VLOOKUP(VLOOKUP($A642, 'E4 TB Allocation Details'!$A$18:$L$214, MATCH("A &amp; G ID", 'E4 TB Allocation Details'!$A$18:$L$18, 0),FALSE), 'E2 Allocators'!$B$15:$W$358, MATCH(AY$17, 'E2 Allocators'!$B$15:$W$15, 0),FALSE))</f>
        <v>0.2213120499166509</v>
      </c>
      <c r="AZ642" s="1127">
        <f>IF(ISERROR(VLOOKUP(VLOOKUP($A642, 'E4 TB Allocation Details'!$A$18:$L$214, MATCH("A &amp; G ID", 'E4 TB Allocation Details'!$A$18:$L$18, 0),FALSE), 'E2 Allocators'!$B$15:$W$358, MATCH(AZ$17, 'E2 Allocators'!$B$15:$W$15, 0),FALSE)), 0, VLOOKUP(VLOOKUP($A642, 'E4 TB Allocation Details'!$A$18:$L$214, MATCH("A &amp; G ID", 'E4 TB Allocation Details'!$A$18:$L$18, 0),FALSE), 'E2 Allocators'!$B$15:$W$358, MATCH(AZ$17, 'E2 Allocators'!$B$15:$W$15, 0),FALSE))</f>
        <v>0</v>
      </c>
      <c r="BA642" s="1127">
        <f>IF(ISERROR(VLOOKUP(VLOOKUP($A642, 'E4 TB Allocation Details'!$A$18:$L$214, MATCH("A &amp; G ID", 'E4 TB Allocation Details'!$A$18:$L$18, 0),FALSE), 'E2 Allocators'!$B$15:$W$358, MATCH(BA$17, 'E2 Allocators'!$B$15:$W$15, 0),FALSE)), 0, VLOOKUP(VLOOKUP($A642, 'E4 TB Allocation Details'!$A$18:$L$214, MATCH("A &amp; G ID", 'E4 TB Allocation Details'!$A$18:$L$18, 0),FALSE), 'E2 Allocators'!$B$15:$W$358, MATCH(BA$17, 'E2 Allocators'!$B$15:$W$15, 0),FALSE))</f>
        <v>0</v>
      </c>
      <c r="BB642" s="1127">
        <f>IF(ISERROR(VLOOKUP(VLOOKUP($A642, 'E4 TB Allocation Details'!$A$18:$L$214, MATCH("A &amp; G ID", 'E4 TB Allocation Details'!$A$18:$L$18, 0),FALSE), 'E2 Allocators'!$B$15:$W$358, MATCH(BB$17, 'E2 Allocators'!$B$15:$W$15, 0),FALSE)), 0, VLOOKUP(VLOOKUP($A642, 'E4 TB Allocation Details'!$A$18:$L$214, MATCH("A &amp; G ID", 'E4 TB Allocation Details'!$A$18:$L$18, 0),FALSE), 'E2 Allocators'!$B$15:$W$358, MATCH(BB$17, 'E2 Allocators'!$B$15:$W$15, 0),FALSE))</f>
        <v>0</v>
      </c>
      <c r="BC642" s="1127">
        <f>IF(ISERROR(VLOOKUP(VLOOKUP($A642, 'E4 TB Allocation Details'!$A$18:$L$214, MATCH("A &amp; G ID", 'E4 TB Allocation Details'!$A$18:$L$18, 0),FALSE), 'E2 Allocators'!$B$15:$W$358, MATCH(BC$17, 'E2 Allocators'!$B$15:$W$15, 0),FALSE)), 0, VLOOKUP(VLOOKUP($A642, 'E4 TB Allocation Details'!$A$18:$L$214, MATCH("A &amp; G ID", 'E4 TB Allocation Details'!$A$18:$L$18, 0),FALSE), 'E2 Allocators'!$B$15:$W$358, MATCH(BC$17, 'E2 Allocators'!$B$15:$W$15, 0),FALSE))</f>
        <v>1.4485298945776187E-2</v>
      </c>
      <c r="BD642" s="1127">
        <f>IF(ISERROR(VLOOKUP(VLOOKUP($A642, 'E4 TB Allocation Details'!$A$18:$L$214, MATCH("A &amp; G ID", 'E4 TB Allocation Details'!$A$18:$L$18, 0),FALSE), 'E2 Allocators'!$B$15:$W$358, MATCH(BD$17, 'E2 Allocators'!$B$15:$W$15, 0),FALSE)), 0, VLOOKUP(VLOOKUP($A642, 'E4 TB Allocation Details'!$A$18:$L$214, MATCH("A &amp; G ID", 'E4 TB Allocation Details'!$A$18:$L$18, 0),FALSE), 'E2 Allocators'!$B$15:$W$358, MATCH(BD$17, 'E2 Allocators'!$B$15:$W$15, 0),FALSE))</f>
        <v>1.7490144853928846E-3</v>
      </c>
      <c r="BE642" s="1127">
        <f>IF(ISERROR(VLOOKUP(VLOOKUP($A642, 'E4 TB Allocation Details'!$A$18:$L$214, MATCH("A &amp; G ID", 'E4 TB Allocation Details'!$A$18:$L$18, 0),FALSE), 'E2 Allocators'!$B$15:$W$358, MATCH(BE$17, 'E2 Allocators'!$B$15:$W$15, 0),FALSE)), 0, VLOOKUP(VLOOKUP($A642, 'E4 TB Allocation Details'!$A$18:$L$214, MATCH("A &amp; G ID", 'E4 TB Allocation Details'!$A$18:$L$18, 0),FALSE), 'E2 Allocators'!$B$15:$W$358, MATCH(BE$17, 'E2 Allocators'!$B$15:$W$15, 0),FALSE))</f>
        <v>1.4684045329852872E-3</v>
      </c>
      <c r="BF642" s="1127">
        <f>IF(ISERROR(VLOOKUP(VLOOKUP($A642, 'E4 TB Allocation Details'!$A$18:$L$214, MATCH("A &amp; G ID", 'E4 TB Allocation Details'!$A$18:$L$18, 0),FALSE), 'E2 Allocators'!$B$15:$W$358, MATCH(BF$17, 'E2 Allocators'!$B$15:$W$15, 0),FALSE)), 0, VLOOKUP(VLOOKUP($A642, 'E4 TB Allocation Details'!$A$18:$L$214, MATCH("A &amp; G ID", 'E4 TB Allocation Details'!$A$18:$L$18, 0),FALSE), 'E2 Allocators'!$B$15:$W$358, MATCH(BF$17, 'E2 Allocators'!$B$15:$W$15, 0),FALSE))</f>
        <v>0</v>
      </c>
      <c r="BG642" s="1127">
        <f>IF(ISERROR(VLOOKUP(VLOOKUP($A642, 'E4 TB Allocation Details'!$A$18:$L$214, MATCH("A &amp; G ID", 'E4 TB Allocation Details'!$A$18:$L$18, 0),FALSE), 'E2 Allocators'!$B$15:$W$358, MATCH(BG$17, 'E2 Allocators'!$B$15:$W$15, 0),FALSE)), 0, VLOOKUP(VLOOKUP($A642, 'E4 TB Allocation Details'!$A$18:$L$214, MATCH("A &amp; G ID", 'E4 TB Allocation Details'!$A$18:$L$18, 0),FALSE), 'E2 Allocators'!$B$15:$W$358, MATCH(BG$17, 'E2 Allocators'!$B$15:$W$15, 0),FALSE))</f>
        <v>0</v>
      </c>
      <c r="BH642" s="1127">
        <f>IF(ISERROR(VLOOKUP(VLOOKUP($A642, 'E4 TB Allocation Details'!$A$18:$L$214, MATCH("A &amp; G ID", 'E4 TB Allocation Details'!$A$18:$L$18, 0),FALSE), 'E2 Allocators'!$B$15:$W$358, MATCH(BH$17, 'E2 Allocators'!$B$15:$W$15, 0),FALSE)), 0, VLOOKUP(VLOOKUP($A642, 'E4 TB Allocation Details'!$A$18:$L$214, MATCH("A &amp; G ID", 'E4 TB Allocation Details'!$A$18:$L$18, 0),FALSE), 'E2 Allocators'!$B$15:$W$358, MATCH(BH$17, 'E2 Allocators'!$B$15:$W$15, 0),FALSE))</f>
        <v>0</v>
      </c>
      <c r="BI642" s="1127">
        <f>IF(ISERROR(VLOOKUP(VLOOKUP($A642, 'E4 TB Allocation Details'!$A$18:$L$214, MATCH("A &amp; G ID", 'E4 TB Allocation Details'!$A$18:$L$18, 0),FALSE), 'E2 Allocators'!$B$15:$W$358, MATCH(BI$17, 'E2 Allocators'!$B$15:$W$15, 0),FALSE)), 0, VLOOKUP(VLOOKUP($A642, 'E4 TB Allocation Details'!$A$18:$L$214, MATCH("A &amp; G ID", 'E4 TB Allocation Details'!$A$18:$L$18, 0),FALSE), 'E2 Allocators'!$B$15:$W$358, MATCH(BI$17, 'E2 Allocators'!$B$15:$W$15, 0),FALSE))</f>
        <v>0</v>
      </c>
      <c r="BJ642" s="1127">
        <f>IF(ISERROR(VLOOKUP(VLOOKUP($A642, 'E4 TB Allocation Details'!$A$18:$L$214, MATCH("A &amp; G ID", 'E4 TB Allocation Details'!$A$18:$L$18, 0),FALSE), 'E2 Allocators'!$B$15:$W$358, MATCH(BJ$17, 'E2 Allocators'!$B$15:$W$15, 0),FALSE)), 0, VLOOKUP(VLOOKUP($A642, 'E4 TB Allocation Details'!$A$18:$L$214, MATCH("A &amp; G ID", 'E4 TB Allocation Details'!$A$18:$L$18, 0),FALSE), 'E2 Allocators'!$B$15:$W$358, MATCH(BJ$17, 'E2 Allocators'!$B$15:$W$15, 0),FALSE))</f>
        <v>0</v>
      </c>
      <c r="BK642" s="1127">
        <f>IF(ISERROR(VLOOKUP(VLOOKUP($A642, 'E4 TB Allocation Details'!$A$18:$L$214, MATCH("A &amp; G ID", 'E4 TB Allocation Details'!$A$18:$L$18, 0),FALSE), 'E2 Allocators'!$B$15:$W$358, MATCH(BK$17, 'E2 Allocators'!$B$15:$W$15, 0),FALSE)), 0, VLOOKUP(VLOOKUP($A642, 'E4 TB Allocation Details'!$A$18:$L$214, MATCH("A &amp; G ID", 'E4 TB Allocation Details'!$A$18:$L$18, 0),FALSE), 'E2 Allocators'!$B$15:$W$358, MATCH(BK$17, 'E2 Allocators'!$B$15:$W$15, 0),FALSE))</f>
        <v>0</v>
      </c>
      <c r="BL642" s="1127">
        <f>IF(ISERROR(VLOOKUP(VLOOKUP($A642, 'E4 TB Allocation Details'!$A$18:$L$214, MATCH("A &amp; G ID", 'E4 TB Allocation Details'!$A$18:$L$18, 0),FALSE), 'E2 Allocators'!$B$15:$W$358, MATCH(BL$17, 'E2 Allocators'!$B$15:$W$15, 0),FALSE)), 0, VLOOKUP(VLOOKUP($A642, 'E4 TB Allocation Details'!$A$18:$L$214, MATCH("A &amp; G ID", 'E4 TB Allocation Details'!$A$18:$L$18, 0),FALSE), 'E2 Allocators'!$B$15:$W$358, MATCH(BL$17, 'E2 Allocators'!$B$15:$W$15, 0),FALSE))</f>
        <v>0</v>
      </c>
      <c r="BM642" s="1127">
        <f>IF(ISERROR(VLOOKUP(VLOOKUP($A642, 'E4 TB Allocation Details'!$A$18:$L$214, MATCH("A &amp; G ID", 'E4 TB Allocation Details'!$A$18:$L$18, 0),FALSE), 'E2 Allocators'!$B$15:$W$358, MATCH(BM$17, 'E2 Allocators'!$B$15:$W$15, 0),FALSE)), 0, VLOOKUP(VLOOKUP($A642, 'E4 TB Allocation Details'!$A$18:$L$214, MATCH("A &amp; G ID", 'E4 TB Allocation Details'!$A$18:$L$18, 0),FALSE), 'E2 Allocators'!$B$15:$W$358, MATCH(BM$17, 'E2 Allocators'!$B$15:$W$15, 0),FALSE))</f>
        <v>0</v>
      </c>
      <c r="BN642" s="1127">
        <f>IF(ISERROR(VLOOKUP(VLOOKUP($A642, 'E4 TB Allocation Details'!$A$18:$L$214, MATCH("A &amp; G ID", 'E4 TB Allocation Details'!$A$18:$L$18, 0),FALSE), 'E2 Allocators'!$B$15:$W$358, MATCH(BN$17, 'E2 Allocators'!$B$15:$W$15, 0),FALSE)), 0, VLOOKUP(VLOOKUP($A642, 'E4 TB Allocation Details'!$A$18:$L$214, MATCH("A &amp; G ID", 'E4 TB Allocation Details'!$A$18:$L$18, 0),FALSE), 'E2 Allocators'!$B$15:$W$358, MATCH(BN$17, 'E2 Allocators'!$B$15:$W$15, 0),FALSE))</f>
        <v>0</v>
      </c>
      <c r="BO642" s="1127">
        <f>IF(ISERROR(VLOOKUP(VLOOKUP($A642, 'E4 TB Allocation Details'!$A$18:$L$214, MATCH("A &amp; G ID", 'E4 TB Allocation Details'!$A$18:$L$18, 0),FALSE), 'E2 Allocators'!$B$15:$W$358, MATCH(BO$17, 'E2 Allocators'!$B$15:$W$15, 0),FALSE)), 0, VLOOKUP(VLOOKUP($A642, 'E4 TB Allocation Details'!$A$18:$L$214, MATCH("A &amp; G ID", 'E4 TB Allocation Details'!$A$18:$L$18, 0),FALSE), 'E2 Allocators'!$B$15:$W$358, MATCH(BO$17, 'E2 Allocators'!$B$15:$W$15, 0),FALSE))</f>
        <v>0</v>
      </c>
      <c r="BP642" s="1127">
        <f>IF(ISERROR(VLOOKUP(VLOOKUP($A642, 'E4 TB Allocation Details'!$A$18:$L$214, MATCH("A &amp; G ID", 'E4 TB Allocation Details'!$A$18:$L$18, 0),FALSE), 'E2 Allocators'!$B$15:$W$358, MATCH(BP$17, 'E2 Allocators'!$B$15:$W$15, 0),FALSE)), 0, VLOOKUP(VLOOKUP($A642, 'E4 TB Allocation Details'!$A$18:$L$214, MATCH("A &amp; G ID", 'E4 TB Allocation Details'!$A$18:$L$18, 0),FALSE), 'E2 Allocators'!$B$15:$W$358, MATCH(BP$17, 'E2 Allocators'!$B$15:$W$15, 0),FALSE))</f>
        <v>0</v>
      </c>
      <c r="BQ642" s="1131">
        <f t="shared" si="903"/>
        <v>0.99999999999999989</v>
      </c>
    </row>
    <row r="643" spans="1:69" s="208" customFormat="1" ht="12.75" x14ac:dyDescent="0.2">
      <c r="A643" s="1138">
        <v>1940</v>
      </c>
      <c r="B643" s="1125" t="s">
        <v>514</v>
      </c>
      <c r="C643" s="1126">
        <v>1</v>
      </c>
      <c r="D643" s="1130"/>
      <c r="E643" s="1130"/>
      <c r="F643" s="1130"/>
      <c r="G643" s="1130"/>
      <c r="H643" s="1130"/>
      <c r="I643" s="1130"/>
      <c r="J643" s="1130"/>
      <c r="K643" s="1130"/>
      <c r="L643" s="1130"/>
      <c r="M643" s="1130"/>
      <c r="N643" s="1130"/>
      <c r="O643" s="1130"/>
      <c r="P643" s="1130"/>
      <c r="Q643" s="1130"/>
      <c r="R643" s="1130"/>
      <c r="S643" s="1130"/>
      <c r="T643" s="1130"/>
      <c r="U643" s="1130"/>
      <c r="V643" s="1130"/>
      <c r="W643" s="1130"/>
      <c r="X643" s="1130"/>
      <c r="Y643" s="1130"/>
      <c r="Z643" s="1130"/>
      <c r="AA643" s="1130"/>
      <c r="AB643" s="1130"/>
      <c r="AC643" s="1130"/>
      <c r="AD643" s="1130"/>
      <c r="AE643" s="1130"/>
      <c r="AF643" s="1130"/>
      <c r="AG643" s="1130"/>
      <c r="AH643" s="1130"/>
      <c r="AI643" s="1130"/>
      <c r="AJ643" s="1130"/>
      <c r="AK643" s="1130"/>
      <c r="AL643" s="1130"/>
      <c r="AM643" s="1130"/>
      <c r="AN643" s="1130"/>
      <c r="AO643" s="1130"/>
      <c r="AP643" s="1130"/>
      <c r="AQ643" s="1130"/>
      <c r="AR643" s="1130"/>
      <c r="AS643" s="1130"/>
      <c r="AT643" s="1130"/>
      <c r="AU643" s="1130"/>
      <c r="AV643" s="1130"/>
      <c r="AW643" s="1127">
        <f>IF(ISERROR(VLOOKUP(VLOOKUP($A643, 'E4 TB Allocation Details'!$A$18:$L$214, MATCH("A &amp; G ID", 'E4 TB Allocation Details'!$A$18:$L$18, 0),FALSE), 'E2 Allocators'!$B$15:$W$358, MATCH(AW$17, 'E2 Allocators'!$B$15:$W$15, 0),FALSE)), 0, VLOOKUP(VLOOKUP($A643, 'E4 TB Allocation Details'!$A$18:$L$214, MATCH("A &amp; G ID", 'E4 TB Allocation Details'!$A$18:$L$18, 0),FALSE), 'E2 Allocators'!$B$15:$W$358, MATCH(AW$17, 'E2 Allocators'!$B$15:$W$15, 0),FALSE))</f>
        <v>0.61867547666041722</v>
      </c>
      <c r="AX643" s="1127">
        <f>IF(ISERROR(VLOOKUP(VLOOKUP($A643, 'E4 TB Allocation Details'!$A$18:$L$214, MATCH("A &amp; G ID", 'E4 TB Allocation Details'!$A$18:$L$18, 0),FALSE), 'E2 Allocators'!$B$15:$W$358, MATCH(AX$17, 'E2 Allocators'!$B$15:$W$15, 0),FALSE)), 0, VLOOKUP(VLOOKUP($A643, 'E4 TB Allocation Details'!$A$18:$L$214, MATCH("A &amp; G ID", 'E4 TB Allocation Details'!$A$18:$L$18, 0),FALSE), 'E2 Allocators'!$B$15:$W$358, MATCH(AX$17, 'E2 Allocators'!$B$15:$W$15, 0),FALSE))</f>
        <v>0.14230975545877747</v>
      </c>
      <c r="AY643" s="1127">
        <f>IF(ISERROR(VLOOKUP(VLOOKUP($A643, 'E4 TB Allocation Details'!$A$18:$L$214, MATCH("A &amp; G ID", 'E4 TB Allocation Details'!$A$18:$L$18, 0),FALSE), 'E2 Allocators'!$B$15:$W$358, MATCH(AY$17, 'E2 Allocators'!$B$15:$W$15, 0),FALSE)), 0, VLOOKUP(VLOOKUP($A643, 'E4 TB Allocation Details'!$A$18:$L$214, MATCH("A &amp; G ID", 'E4 TB Allocation Details'!$A$18:$L$18, 0),FALSE), 'E2 Allocators'!$B$15:$W$358, MATCH(AY$17, 'E2 Allocators'!$B$15:$W$15, 0),FALSE))</f>
        <v>0.2213120499166509</v>
      </c>
      <c r="AZ643" s="1127">
        <f>IF(ISERROR(VLOOKUP(VLOOKUP($A643, 'E4 TB Allocation Details'!$A$18:$L$214, MATCH("A &amp; G ID", 'E4 TB Allocation Details'!$A$18:$L$18, 0),FALSE), 'E2 Allocators'!$B$15:$W$358, MATCH(AZ$17, 'E2 Allocators'!$B$15:$W$15, 0),FALSE)), 0, VLOOKUP(VLOOKUP($A643, 'E4 TB Allocation Details'!$A$18:$L$214, MATCH("A &amp; G ID", 'E4 TB Allocation Details'!$A$18:$L$18, 0),FALSE), 'E2 Allocators'!$B$15:$W$358, MATCH(AZ$17, 'E2 Allocators'!$B$15:$W$15, 0),FALSE))</f>
        <v>0</v>
      </c>
      <c r="BA643" s="1127">
        <f>IF(ISERROR(VLOOKUP(VLOOKUP($A643, 'E4 TB Allocation Details'!$A$18:$L$214, MATCH("A &amp; G ID", 'E4 TB Allocation Details'!$A$18:$L$18, 0),FALSE), 'E2 Allocators'!$B$15:$W$358, MATCH(BA$17, 'E2 Allocators'!$B$15:$W$15, 0),FALSE)), 0, VLOOKUP(VLOOKUP($A643, 'E4 TB Allocation Details'!$A$18:$L$214, MATCH("A &amp; G ID", 'E4 TB Allocation Details'!$A$18:$L$18, 0),FALSE), 'E2 Allocators'!$B$15:$W$358, MATCH(BA$17, 'E2 Allocators'!$B$15:$W$15, 0),FALSE))</f>
        <v>0</v>
      </c>
      <c r="BB643" s="1127">
        <f>IF(ISERROR(VLOOKUP(VLOOKUP($A643, 'E4 TB Allocation Details'!$A$18:$L$214, MATCH("A &amp; G ID", 'E4 TB Allocation Details'!$A$18:$L$18, 0),FALSE), 'E2 Allocators'!$B$15:$W$358, MATCH(BB$17, 'E2 Allocators'!$B$15:$W$15, 0),FALSE)), 0, VLOOKUP(VLOOKUP($A643, 'E4 TB Allocation Details'!$A$18:$L$214, MATCH("A &amp; G ID", 'E4 TB Allocation Details'!$A$18:$L$18, 0),FALSE), 'E2 Allocators'!$B$15:$W$358, MATCH(BB$17, 'E2 Allocators'!$B$15:$W$15, 0),FALSE))</f>
        <v>0</v>
      </c>
      <c r="BC643" s="1127">
        <f>IF(ISERROR(VLOOKUP(VLOOKUP($A643, 'E4 TB Allocation Details'!$A$18:$L$214, MATCH("A &amp; G ID", 'E4 TB Allocation Details'!$A$18:$L$18, 0),FALSE), 'E2 Allocators'!$B$15:$W$358, MATCH(BC$17, 'E2 Allocators'!$B$15:$W$15, 0),FALSE)), 0, VLOOKUP(VLOOKUP($A643, 'E4 TB Allocation Details'!$A$18:$L$214, MATCH("A &amp; G ID", 'E4 TB Allocation Details'!$A$18:$L$18, 0),FALSE), 'E2 Allocators'!$B$15:$W$358, MATCH(BC$17, 'E2 Allocators'!$B$15:$W$15, 0),FALSE))</f>
        <v>1.4485298945776187E-2</v>
      </c>
      <c r="BD643" s="1127">
        <f>IF(ISERROR(VLOOKUP(VLOOKUP($A643, 'E4 TB Allocation Details'!$A$18:$L$214, MATCH("A &amp; G ID", 'E4 TB Allocation Details'!$A$18:$L$18, 0),FALSE), 'E2 Allocators'!$B$15:$W$358, MATCH(BD$17, 'E2 Allocators'!$B$15:$W$15, 0),FALSE)), 0, VLOOKUP(VLOOKUP($A643, 'E4 TB Allocation Details'!$A$18:$L$214, MATCH("A &amp; G ID", 'E4 TB Allocation Details'!$A$18:$L$18, 0),FALSE), 'E2 Allocators'!$B$15:$W$358, MATCH(BD$17, 'E2 Allocators'!$B$15:$W$15, 0),FALSE))</f>
        <v>1.7490144853928846E-3</v>
      </c>
      <c r="BE643" s="1127">
        <f>IF(ISERROR(VLOOKUP(VLOOKUP($A643, 'E4 TB Allocation Details'!$A$18:$L$214, MATCH("A &amp; G ID", 'E4 TB Allocation Details'!$A$18:$L$18, 0),FALSE), 'E2 Allocators'!$B$15:$W$358, MATCH(BE$17, 'E2 Allocators'!$B$15:$W$15, 0),FALSE)), 0, VLOOKUP(VLOOKUP($A643, 'E4 TB Allocation Details'!$A$18:$L$214, MATCH("A &amp; G ID", 'E4 TB Allocation Details'!$A$18:$L$18, 0),FALSE), 'E2 Allocators'!$B$15:$W$358, MATCH(BE$17, 'E2 Allocators'!$B$15:$W$15, 0),FALSE))</f>
        <v>1.4684045329852872E-3</v>
      </c>
      <c r="BF643" s="1127">
        <f>IF(ISERROR(VLOOKUP(VLOOKUP($A643, 'E4 TB Allocation Details'!$A$18:$L$214, MATCH("A &amp; G ID", 'E4 TB Allocation Details'!$A$18:$L$18, 0),FALSE), 'E2 Allocators'!$B$15:$W$358, MATCH(BF$17, 'E2 Allocators'!$B$15:$W$15, 0),FALSE)), 0, VLOOKUP(VLOOKUP($A643, 'E4 TB Allocation Details'!$A$18:$L$214, MATCH("A &amp; G ID", 'E4 TB Allocation Details'!$A$18:$L$18, 0),FALSE), 'E2 Allocators'!$B$15:$W$358, MATCH(BF$17, 'E2 Allocators'!$B$15:$W$15, 0),FALSE))</f>
        <v>0</v>
      </c>
      <c r="BG643" s="1127">
        <f>IF(ISERROR(VLOOKUP(VLOOKUP($A643, 'E4 TB Allocation Details'!$A$18:$L$214, MATCH("A &amp; G ID", 'E4 TB Allocation Details'!$A$18:$L$18, 0),FALSE), 'E2 Allocators'!$B$15:$W$358, MATCH(BG$17, 'E2 Allocators'!$B$15:$W$15, 0),FALSE)), 0, VLOOKUP(VLOOKUP($A643, 'E4 TB Allocation Details'!$A$18:$L$214, MATCH("A &amp; G ID", 'E4 TB Allocation Details'!$A$18:$L$18, 0),FALSE), 'E2 Allocators'!$B$15:$W$358, MATCH(BG$17, 'E2 Allocators'!$B$15:$W$15, 0),FALSE))</f>
        <v>0</v>
      </c>
      <c r="BH643" s="1127">
        <f>IF(ISERROR(VLOOKUP(VLOOKUP($A643, 'E4 TB Allocation Details'!$A$18:$L$214, MATCH("A &amp; G ID", 'E4 TB Allocation Details'!$A$18:$L$18, 0),FALSE), 'E2 Allocators'!$B$15:$W$358, MATCH(BH$17, 'E2 Allocators'!$B$15:$W$15, 0),FALSE)), 0, VLOOKUP(VLOOKUP($A643, 'E4 TB Allocation Details'!$A$18:$L$214, MATCH("A &amp; G ID", 'E4 TB Allocation Details'!$A$18:$L$18, 0),FALSE), 'E2 Allocators'!$B$15:$W$358, MATCH(BH$17, 'E2 Allocators'!$B$15:$W$15, 0),FALSE))</f>
        <v>0</v>
      </c>
      <c r="BI643" s="1127">
        <f>IF(ISERROR(VLOOKUP(VLOOKUP($A643, 'E4 TB Allocation Details'!$A$18:$L$214, MATCH("A &amp; G ID", 'E4 TB Allocation Details'!$A$18:$L$18, 0),FALSE), 'E2 Allocators'!$B$15:$W$358, MATCH(BI$17, 'E2 Allocators'!$B$15:$W$15, 0),FALSE)), 0, VLOOKUP(VLOOKUP($A643, 'E4 TB Allocation Details'!$A$18:$L$214, MATCH("A &amp; G ID", 'E4 TB Allocation Details'!$A$18:$L$18, 0),FALSE), 'E2 Allocators'!$B$15:$W$358, MATCH(BI$17, 'E2 Allocators'!$B$15:$W$15, 0),FALSE))</f>
        <v>0</v>
      </c>
      <c r="BJ643" s="1127">
        <f>IF(ISERROR(VLOOKUP(VLOOKUP($A643, 'E4 TB Allocation Details'!$A$18:$L$214, MATCH("A &amp; G ID", 'E4 TB Allocation Details'!$A$18:$L$18, 0),FALSE), 'E2 Allocators'!$B$15:$W$358, MATCH(BJ$17, 'E2 Allocators'!$B$15:$W$15, 0),FALSE)), 0, VLOOKUP(VLOOKUP($A643, 'E4 TB Allocation Details'!$A$18:$L$214, MATCH("A &amp; G ID", 'E4 TB Allocation Details'!$A$18:$L$18, 0),FALSE), 'E2 Allocators'!$B$15:$W$358, MATCH(BJ$17, 'E2 Allocators'!$B$15:$W$15, 0),FALSE))</f>
        <v>0</v>
      </c>
      <c r="BK643" s="1127">
        <f>IF(ISERROR(VLOOKUP(VLOOKUP($A643, 'E4 TB Allocation Details'!$A$18:$L$214, MATCH("A &amp; G ID", 'E4 TB Allocation Details'!$A$18:$L$18, 0),FALSE), 'E2 Allocators'!$B$15:$W$358, MATCH(BK$17, 'E2 Allocators'!$B$15:$W$15, 0),FALSE)), 0, VLOOKUP(VLOOKUP($A643, 'E4 TB Allocation Details'!$A$18:$L$214, MATCH("A &amp; G ID", 'E4 TB Allocation Details'!$A$18:$L$18, 0),FALSE), 'E2 Allocators'!$B$15:$W$358, MATCH(BK$17, 'E2 Allocators'!$B$15:$W$15, 0),FALSE))</f>
        <v>0</v>
      </c>
      <c r="BL643" s="1127">
        <f>IF(ISERROR(VLOOKUP(VLOOKUP($A643, 'E4 TB Allocation Details'!$A$18:$L$214, MATCH("A &amp; G ID", 'E4 TB Allocation Details'!$A$18:$L$18, 0),FALSE), 'E2 Allocators'!$B$15:$W$358, MATCH(BL$17, 'E2 Allocators'!$B$15:$W$15, 0),FALSE)), 0, VLOOKUP(VLOOKUP($A643, 'E4 TB Allocation Details'!$A$18:$L$214, MATCH("A &amp; G ID", 'E4 TB Allocation Details'!$A$18:$L$18, 0),FALSE), 'E2 Allocators'!$B$15:$W$358, MATCH(BL$17, 'E2 Allocators'!$B$15:$W$15, 0),FALSE))</f>
        <v>0</v>
      </c>
      <c r="BM643" s="1127">
        <f>IF(ISERROR(VLOOKUP(VLOOKUP($A643, 'E4 TB Allocation Details'!$A$18:$L$214, MATCH("A &amp; G ID", 'E4 TB Allocation Details'!$A$18:$L$18, 0),FALSE), 'E2 Allocators'!$B$15:$W$358, MATCH(BM$17, 'E2 Allocators'!$B$15:$W$15, 0),FALSE)), 0, VLOOKUP(VLOOKUP($A643, 'E4 TB Allocation Details'!$A$18:$L$214, MATCH("A &amp; G ID", 'E4 TB Allocation Details'!$A$18:$L$18, 0),FALSE), 'E2 Allocators'!$B$15:$W$358, MATCH(BM$17, 'E2 Allocators'!$B$15:$W$15, 0),FALSE))</f>
        <v>0</v>
      </c>
      <c r="BN643" s="1127">
        <f>IF(ISERROR(VLOOKUP(VLOOKUP($A643, 'E4 TB Allocation Details'!$A$18:$L$214, MATCH("A &amp; G ID", 'E4 TB Allocation Details'!$A$18:$L$18, 0),FALSE), 'E2 Allocators'!$B$15:$W$358, MATCH(BN$17, 'E2 Allocators'!$B$15:$W$15, 0),FALSE)), 0, VLOOKUP(VLOOKUP($A643, 'E4 TB Allocation Details'!$A$18:$L$214, MATCH("A &amp; G ID", 'E4 TB Allocation Details'!$A$18:$L$18, 0),FALSE), 'E2 Allocators'!$B$15:$W$358, MATCH(BN$17, 'E2 Allocators'!$B$15:$W$15, 0),FALSE))</f>
        <v>0</v>
      </c>
      <c r="BO643" s="1127">
        <f>IF(ISERROR(VLOOKUP(VLOOKUP($A643, 'E4 TB Allocation Details'!$A$18:$L$214, MATCH("A &amp; G ID", 'E4 TB Allocation Details'!$A$18:$L$18, 0),FALSE), 'E2 Allocators'!$B$15:$W$358, MATCH(BO$17, 'E2 Allocators'!$B$15:$W$15, 0),FALSE)), 0, VLOOKUP(VLOOKUP($A643, 'E4 TB Allocation Details'!$A$18:$L$214, MATCH("A &amp; G ID", 'E4 TB Allocation Details'!$A$18:$L$18, 0),FALSE), 'E2 Allocators'!$B$15:$W$358, MATCH(BO$17, 'E2 Allocators'!$B$15:$W$15, 0),FALSE))</f>
        <v>0</v>
      </c>
      <c r="BP643" s="1127">
        <f>IF(ISERROR(VLOOKUP(VLOOKUP($A643, 'E4 TB Allocation Details'!$A$18:$L$214, MATCH("A &amp; G ID", 'E4 TB Allocation Details'!$A$18:$L$18, 0),FALSE), 'E2 Allocators'!$B$15:$W$358, MATCH(BP$17, 'E2 Allocators'!$B$15:$W$15, 0),FALSE)), 0, VLOOKUP(VLOOKUP($A643, 'E4 TB Allocation Details'!$A$18:$L$214, MATCH("A &amp; G ID", 'E4 TB Allocation Details'!$A$18:$L$18, 0),FALSE), 'E2 Allocators'!$B$15:$W$358, MATCH(BP$17, 'E2 Allocators'!$B$15:$W$15, 0),FALSE))</f>
        <v>0</v>
      </c>
      <c r="BQ643" s="1131">
        <f t="shared" si="903"/>
        <v>0.99999999999999989</v>
      </c>
    </row>
    <row r="644" spans="1:69" s="208" customFormat="1" ht="12.75" x14ac:dyDescent="0.2">
      <c r="A644" s="1138">
        <v>1945</v>
      </c>
      <c r="B644" s="1125" t="s">
        <v>515</v>
      </c>
      <c r="C644" s="1126">
        <v>1</v>
      </c>
      <c r="D644" s="1130"/>
      <c r="E644" s="1130"/>
      <c r="F644" s="1130"/>
      <c r="G644" s="1130"/>
      <c r="H644" s="1130"/>
      <c r="I644" s="1130"/>
      <c r="J644" s="1130"/>
      <c r="K644" s="1130"/>
      <c r="L644" s="1130"/>
      <c r="M644" s="1130"/>
      <c r="N644" s="1130"/>
      <c r="O644" s="1130"/>
      <c r="P644" s="1130"/>
      <c r="Q644" s="1130"/>
      <c r="R644" s="1130"/>
      <c r="S644" s="1130"/>
      <c r="T644" s="1130"/>
      <c r="U644" s="1130"/>
      <c r="V644" s="1130"/>
      <c r="W644" s="1130"/>
      <c r="X644" s="1130"/>
      <c r="Y644" s="1130"/>
      <c r="Z644" s="1130"/>
      <c r="AA644" s="1130"/>
      <c r="AB644" s="1130"/>
      <c r="AC644" s="1130"/>
      <c r="AD644" s="1130"/>
      <c r="AE644" s="1130"/>
      <c r="AF644" s="1130"/>
      <c r="AG644" s="1130"/>
      <c r="AH644" s="1130"/>
      <c r="AI644" s="1130"/>
      <c r="AJ644" s="1130"/>
      <c r="AK644" s="1130"/>
      <c r="AL644" s="1130"/>
      <c r="AM644" s="1130"/>
      <c r="AN644" s="1130"/>
      <c r="AO644" s="1130"/>
      <c r="AP644" s="1130"/>
      <c r="AQ644" s="1130"/>
      <c r="AR644" s="1130"/>
      <c r="AS644" s="1130"/>
      <c r="AT644" s="1130"/>
      <c r="AU644" s="1130"/>
      <c r="AV644" s="1130"/>
      <c r="AW644" s="1127">
        <f>IF(ISERROR(VLOOKUP(VLOOKUP($A644, 'E4 TB Allocation Details'!$A$18:$L$214, MATCH("A &amp; G ID", 'E4 TB Allocation Details'!$A$18:$L$18, 0),FALSE), 'E2 Allocators'!$B$15:$W$358, MATCH(AW$17, 'E2 Allocators'!$B$15:$W$15, 0),FALSE)), 0, VLOOKUP(VLOOKUP($A644, 'E4 TB Allocation Details'!$A$18:$L$214, MATCH("A &amp; G ID", 'E4 TB Allocation Details'!$A$18:$L$18, 0),FALSE), 'E2 Allocators'!$B$15:$W$358, MATCH(AW$17, 'E2 Allocators'!$B$15:$W$15, 0),FALSE))</f>
        <v>0.61867547666041722</v>
      </c>
      <c r="AX644" s="1127">
        <f>IF(ISERROR(VLOOKUP(VLOOKUP($A644, 'E4 TB Allocation Details'!$A$18:$L$214, MATCH("A &amp; G ID", 'E4 TB Allocation Details'!$A$18:$L$18, 0),FALSE), 'E2 Allocators'!$B$15:$W$358, MATCH(AX$17, 'E2 Allocators'!$B$15:$W$15, 0),FALSE)), 0, VLOOKUP(VLOOKUP($A644, 'E4 TB Allocation Details'!$A$18:$L$214, MATCH("A &amp; G ID", 'E4 TB Allocation Details'!$A$18:$L$18, 0),FALSE), 'E2 Allocators'!$B$15:$W$358, MATCH(AX$17, 'E2 Allocators'!$B$15:$W$15, 0),FALSE))</f>
        <v>0.14230975545877747</v>
      </c>
      <c r="AY644" s="1127">
        <f>IF(ISERROR(VLOOKUP(VLOOKUP($A644, 'E4 TB Allocation Details'!$A$18:$L$214, MATCH("A &amp; G ID", 'E4 TB Allocation Details'!$A$18:$L$18, 0),FALSE), 'E2 Allocators'!$B$15:$W$358, MATCH(AY$17, 'E2 Allocators'!$B$15:$W$15, 0),FALSE)), 0, VLOOKUP(VLOOKUP($A644, 'E4 TB Allocation Details'!$A$18:$L$214, MATCH("A &amp; G ID", 'E4 TB Allocation Details'!$A$18:$L$18, 0),FALSE), 'E2 Allocators'!$B$15:$W$358, MATCH(AY$17, 'E2 Allocators'!$B$15:$W$15, 0),FALSE))</f>
        <v>0.2213120499166509</v>
      </c>
      <c r="AZ644" s="1127">
        <f>IF(ISERROR(VLOOKUP(VLOOKUP($A644, 'E4 TB Allocation Details'!$A$18:$L$214, MATCH("A &amp; G ID", 'E4 TB Allocation Details'!$A$18:$L$18, 0),FALSE), 'E2 Allocators'!$B$15:$W$358, MATCH(AZ$17, 'E2 Allocators'!$B$15:$W$15, 0),FALSE)), 0, VLOOKUP(VLOOKUP($A644, 'E4 TB Allocation Details'!$A$18:$L$214, MATCH("A &amp; G ID", 'E4 TB Allocation Details'!$A$18:$L$18, 0),FALSE), 'E2 Allocators'!$B$15:$W$358, MATCH(AZ$17, 'E2 Allocators'!$B$15:$W$15, 0),FALSE))</f>
        <v>0</v>
      </c>
      <c r="BA644" s="1127">
        <f>IF(ISERROR(VLOOKUP(VLOOKUP($A644, 'E4 TB Allocation Details'!$A$18:$L$214, MATCH("A &amp; G ID", 'E4 TB Allocation Details'!$A$18:$L$18, 0),FALSE), 'E2 Allocators'!$B$15:$W$358, MATCH(BA$17, 'E2 Allocators'!$B$15:$W$15, 0),FALSE)), 0, VLOOKUP(VLOOKUP($A644, 'E4 TB Allocation Details'!$A$18:$L$214, MATCH("A &amp; G ID", 'E4 TB Allocation Details'!$A$18:$L$18, 0),FALSE), 'E2 Allocators'!$B$15:$W$358, MATCH(BA$17, 'E2 Allocators'!$B$15:$W$15, 0),FALSE))</f>
        <v>0</v>
      </c>
      <c r="BB644" s="1127">
        <f>IF(ISERROR(VLOOKUP(VLOOKUP($A644, 'E4 TB Allocation Details'!$A$18:$L$214, MATCH("A &amp; G ID", 'E4 TB Allocation Details'!$A$18:$L$18, 0),FALSE), 'E2 Allocators'!$B$15:$W$358, MATCH(BB$17, 'E2 Allocators'!$B$15:$W$15, 0),FALSE)), 0, VLOOKUP(VLOOKUP($A644, 'E4 TB Allocation Details'!$A$18:$L$214, MATCH("A &amp; G ID", 'E4 TB Allocation Details'!$A$18:$L$18, 0),FALSE), 'E2 Allocators'!$B$15:$W$358, MATCH(BB$17, 'E2 Allocators'!$B$15:$W$15, 0),FALSE))</f>
        <v>0</v>
      </c>
      <c r="BC644" s="1127">
        <f>IF(ISERROR(VLOOKUP(VLOOKUP($A644, 'E4 TB Allocation Details'!$A$18:$L$214, MATCH("A &amp; G ID", 'E4 TB Allocation Details'!$A$18:$L$18, 0),FALSE), 'E2 Allocators'!$B$15:$W$358, MATCH(BC$17, 'E2 Allocators'!$B$15:$W$15, 0),FALSE)), 0, VLOOKUP(VLOOKUP($A644, 'E4 TB Allocation Details'!$A$18:$L$214, MATCH("A &amp; G ID", 'E4 TB Allocation Details'!$A$18:$L$18, 0),FALSE), 'E2 Allocators'!$B$15:$W$358, MATCH(BC$17, 'E2 Allocators'!$B$15:$W$15, 0),FALSE))</f>
        <v>1.4485298945776187E-2</v>
      </c>
      <c r="BD644" s="1127">
        <f>IF(ISERROR(VLOOKUP(VLOOKUP($A644, 'E4 TB Allocation Details'!$A$18:$L$214, MATCH("A &amp; G ID", 'E4 TB Allocation Details'!$A$18:$L$18, 0),FALSE), 'E2 Allocators'!$B$15:$W$358, MATCH(BD$17, 'E2 Allocators'!$B$15:$W$15, 0),FALSE)), 0, VLOOKUP(VLOOKUP($A644, 'E4 TB Allocation Details'!$A$18:$L$214, MATCH("A &amp; G ID", 'E4 TB Allocation Details'!$A$18:$L$18, 0),FALSE), 'E2 Allocators'!$B$15:$W$358, MATCH(BD$17, 'E2 Allocators'!$B$15:$W$15, 0),FALSE))</f>
        <v>1.7490144853928846E-3</v>
      </c>
      <c r="BE644" s="1127">
        <f>IF(ISERROR(VLOOKUP(VLOOKUP($A644, 'E4 TB Allocation Details'!$A$18:$L$214, MATCH("A &amp; G ID", 'E4 TB Allocation Details'!$A$18:$L$18, 0),FALSE), 'E2 Allocators'!$B$15:$W$358, MATCH(BE$17, 'E2 Allocators'!$B$15:$W$15, 0),FALSE)), 0, VLOOKUP(VLOOKUP($A644, 'E4 TB Allocation Details'!$A$18:$L$214, MATCH("A &amp; G ID", 'E4 TB Allocation Details'!$A$18:$L$18, 0),FALSE), 'E2 Allocators'!$B$15:$W$358, MATCH(BE$17, 'E2 Allocators'!$B$15:$W$15, 0),FALSE))</f>
        <v>1.4684045329852872E-3</v>
      </c>
      <c r="BF644" s="1127">
        <f>IF(ISERROR(VLOOKUP(VLOOKUP($A644, 'E4 TB Allocation Details'!$A$18:$L$214, MATCH("A &amp; G ID", 'E4 TB Allocation Details'!$A$18:$L$18, 0),FALSE), 'E2 Allocators'!$B$15:$W$358, MATCH(BF$17, 'E2 Allocators'!$B$15:$W$15, 0),FALSE)), 0, VLOOKUP(VLOOKUP($A644, 'E4 TB Allocation Details'!$A$18:$L$214, MATCH("A &amp; G ID", 'E4 TB Allocation Details'!$A$18:$L$18, 0),FALSE), 'E2 Allocators'!$B$15:$W$358, MATCH(BF$17, 'E2 Allocators'!$B$15:$W$15, 0),FALSE))</f>
        <v>0</v>
      </c>
      <c r="BG644" s="1127">
        <f>IF(ISERROR(VLOOKUP(VLOOKUP($A644, 'E4 TB Allocation Details'!$A$18:$L$214, MATCH("A &amp; G ID", 'E4 TB Allocation Details'!$A$18:$L$18, 0),FALSE), 'E2 Allocators'!$B$15:$W$358, MATCH(BG$17, 'E2 Allocators'!$B$15:$W$15, 0),FALSE)), 0, VLOOKUP(VLOOKUP($A644, 'E4 TB Allocation Details'!$A$18:$L$214, MATCH("A &amp; G ID", 'E4 TB Allocation Details'!$A$18:$L$18, 0),FALSE), 'E2 Allocators'!$B$15:$W$358, MATCH(BG$17, 'E2 Allocators'!$B$15:$W$15, 0),FALSE))</f>
        <v>0</v>
      </c>
      <c r="BH644" s="1127">
        <f>IF(ISERROR(VLOOKUP(VLOOKUP($A644, 'E4 TB Allocation Details'!$A$18:$L$214, MATCH("A &amp; G ID", 'E4 TB Allocation Details'!$A$18:$L$18, 0),FALSE), 'E2 Allocators'!$B$15:$W$358, MATCH(BH$17, 'E2 Allocators'!$B$15:$W$15, 0),FALSE)), 0, VLOOKUP(VLOOKUP($A644, 'E4 TB Allocation Details'!$A$18:$L$214, MATCH("A &amp; G ID", 'E4 TB Allocation Details'!$A$18:$L$18, 0),FALSE), 'E2 Allocators'!$B$15:$W$358, MATCH(BH$17, 'E2 Allocators'!$B$15:$W$15, 0),FALSE))</f>
        <v>0</v>
      </c>
      <c r="BI644" s="1127">
        <f>IF(ISERROR(VLOOKUP(VLOOKUP($A644, 'E4 TB Allocation Details'!$A$18:$L$214, MATCH("A &amp; G ID", 'E4 TB Allocation Details'!$A$18:$L$18, 0),FALSE), 'E2 Allocators'!$B$15:$W$358, MATCH(BI$17, 'E2 Allocators'!$B$15:$W$15, 0),FALSE)), 0, VLOOKUP(VLOOKUP($A644, 'E4 TB Allocation Details'!$A$18:$L$214, MATCH("A &amp; G ID", 'E4 TB Allocation Details'!$A$18:$L$18, 0),FALSE), 'E2 Allocators'!$B$15:$W$358, MATCH(BI$17, 'E2 Allocators'!$B$15:$W$15, 0),FALSE))</f>
        <v>0</v>
      </c>
      <c r="BJ644" s="1127">
        <f>IF(ISERROR(VLOOKUP(VLOOKUP($A644, 'E4 TB Allocation Details'!$A$18:$L$214, MATCH("A &amp; G ID", 'E4 TB Allocation Details'!$A$18:$L$18, 0),FALSE), 'E2 Allocators'!$B$15:$W$358, MATCH(BJ$17, 'E2 Allocators'!$B$15:$W$15, 0),FALSE)), 0, VLOOKUP(VLOOKUP($A644, 'E4 TB Allocation Details'!$A$18:$L$214, MATCH("A &amp; G ID", 'E4 TB Allocation Details'!$A$18:$L$18, 0),FALSE), 'E2 Allocators'!$B$15:$W$358, MATCH(BJ$17, 'E2 Allocators'!$B$15:$W$15, 0),FALSE))</f>
        <v>0</v>
      </c>
      <c r="BK644" s="1127">
        <f>IF(ISERROR(VLOOKUP(VLOOKUP($A644, 'E4 TB Allocation Details'!$A$18:$L$214, MATCH("A &amp; G ID", 'E4 TB Allocation Details'!$A$18:$L$18, 0),FALSE), 'E2 Allocators'!$B$15:$W$358, MATCH(BK$17, 'E2 Allocators'!$B$15:$W$15, 0),FALSE)), 0, VLOOKUP(VLOOKUP($A644, 'E4 TB Allocation Details'!$A$18:$L$214, MATCH("A &amp; G ID", 'E4 TB Allocation Details'!$A$18:$L$18, 0),FALSE), 'E2 Allocators'!$B$15:$W$358, MATCH(BK$17, 'E2 Allocators'!$B$15:$W$15, 0),FALSE))</f>
        <v>0</v>
      </c>
      <c r="BL644" s="1127">
        <f>IF(ISERROR(VLOOKUP(VLOOKUP($A644, 'E4 TB Allocation Details'!$A$18:$L$214, MATCH("A &amp; G ID", 'E4 TB Allocation Details'!$A$18:$L$18, 0),FALSE), 'E2 Allocators'!$B$15:$W$358, MATCH(BL$17, 'E2 Allocators'!$B$15:$W$15, 0),FALSE)), 0, VLOOKUP(VLOOKUP($A644, 'E4 TB Allocation Details'!$A$18:$L$214, MATCH("A &amp; G ID", 'E4 TB Allocation Details'!$A$18:$L$18, 0),FALSE), 'E2 Allocators'!$B$15:$W$358, MATCH(BL$17, 'E2 Allocators'!$B$15:$W$15, 0),FALSE))</f>
        <v>0</v>
      </c>
      <c r="BM644" s="1127">
        <f>IF(ISERROR(VLOOKUP(VLOOKUP($A644, 'E4 TB Allocation Details'!$A$18:$L$214, MATCH("A &amp; G ID", 'E4 TB Allocation Details'!$A$18:$L$18, 0),FALSE), 'E2 Allocators'!$B$15:$W$358, MATCH(BM$17, 'E2 Allocators'!$B$15:$W$15, 0),FALSE)), 0, VLOOKUP(VLOOKUP($A644, 'E4 TB Allocation Details'!$A$18:$L$214, MATCH("A &amp; G ID", 'E4 TB Allocation Details'!$A$18:$L$18, 0),FALSE), 'E2 Allocators'!$B$15:$W$358, MATCH(BM$17, 'E2 Allocators'!$B$15:$W$15, 0),FALSE))</f>
        <v>0</v>
      </c>
      <c r="BN644" s="1127">
        <f>IF(ISERROR(VLOOKUP(VLOOKUP($A644, 'E4 TB Allocation Details'!$A$18:$L$214, MATCH("A &amp; G ID", 'E4 TB Allocation Details'!$A$18:$L$18, 0),FALSE), 'E2 Allocators'!$B$15:$W$358, MATCH(BN$17, 'E2 Allocators'!$B$15:$W$15, 0),FALSE)), 0, VLOOKUP(VLOOKUP($A644, 'E4 TB Allocation Details'!$A$18:$L$214, MATCH("A &amp; G ID", 'E4 TB Allocation Details'!$A$18:$L$18, 0),FALSE), 'E2 Allocators'!$B$15:$W$358, MATCH(BN$17, 'E2 Allocators'!$B$15:$W$15, 0),FALSE))</f>
        <v>0</v>
      </c>
      <c r="BO644" s="1127">
        <f>IF(ISERROR(VLOOKUP(VLOOKUP($A644, 'E4 TB Allocation Details'!$A$18:$L$214, MATCH("A &amp; G ID", 'E4 TB Allocation Details'!$A$18:$L$18, 0),FALSE), 'E2 Allocators'!$B$15:$W$358, MATCH(BO$17, 'E2 Allocators'!$B$15:$W$15, 0),FALSE)), 0, VLOOKUP(VLOOKUP($A644, 'E4 TB Allocation Details'!$A$18:$L$214, MATCH("A &amp; G ID", 'E4 TB Allocation Details'!$A$18:$L$18, 0),FALSE), 'E2 Allocators'!$B$15:$W$358, MATCH(BO$17, 'E2 Allocators'!$B$15:$W$15, 0),FALSE))</f>
        <v>0</v>
      </c>
      <c r="BP644" s="1127">
        <f>IF(ISERROR(VLOOKUP(VLOOKUP($A644, 'E4 TB Allocation Details'!$A$18:$L$214, MATCH("A &amp; G ID", 'E4 TB Allocation Details'!$A$18:$L$18, 0),FALSE), 'E2 Allocators'!$B$15:$W$358, MATCH(BP$17, 'E2 Allocators'!$B$15:$W$15, 0),FALSE)), 0, VLOOKUP(VLOOKUP($A644, 'E4 TB Allocation Details'!$A$18:$L$214, MATCH("A &amp; G ID", 'E4 TB Allocation Details'!$A$18:$L$18, 0),FALSE), 'E2 Allocators'!$B$15:$W$358, MATCH(BP$17, 'E2 Allocators'!$B$15:$W$15, 0),FALSE))</f>
        <v>0</v>
      </c>
      <c r="BQ644" s="1131">
        <f t="shared" si="903"/>
        <v>0.99999999999999989</v>
      </c>
    </row>
    <row r="645" spans="1:69" s="208" customFormat="1" ht="12.75" x14ac:dyDescent="0.2">
      <c r="A645" s="1138">
        <v>1950</v>
      </c>
      <c r="B645" s="1125" t="s">
        <v>516</v>
      </c>
      <c r="C645" s="1126">
        <v>1</v>
      </c>
      <c r="D645" s="1130"/>
      <c r="E645" s="1130"/>
      <c r="F645" s="1130"/>
      <c r="G645" s="1130"/>
      <c r="H645" s="1130"/>
      <c r="I645" s="1130"/>
      <c r="J645" s="1130"/>
      <c r="K645" s="1130"/>
      <c r="L645" s="1130"/>
      <c r="M645" s="1130"/>
      <c r="N645" s="1130"/>
      <c r="O645" s="1130"/>
      <c r="P645" s="1130"/>
      <c r="Q645" s="1130"/>
      <c r="R645" s="1130"/>
      <c r="S645" s="1130"/>
      <c r="T645" s="1130"/>
      <c r="U645" s="1130"/>
      <c r="V645" s="1130"/>
      <c r="W645" s="1130"/>
      <c r="X645" s="1130"/>
      <c r="Y645" s="1130"/>
      <c r="Z645" s="1130"/>
      <c r="AA645" s="1130"/>
      <c r="AB645" s="1130"/>
      <c r="AC645" s="1130"/>
      <c r="AD645" s="1130"/>
      <c r="AE645" s="1130"/>
      <c r="AF645" s="1130"/>
      <c r="AG645" s="1130"/>
      <c r="AH645" s="1130"/>
      <c r="AI645" s="1130"/>
      <c r="AJ645" s="1130"/>
      <c r="AK645" s="1130"/>
      <c r="AL645" s="1130"/>
      <c r="AM645" s="1130"/>
      <c r="AN645" s="1130"/>
      <c r="AO645" s="1130"/>
      <c r="AP645" s="1130"/>
      <c r="AQ645" s="1130"/>
      <c r="AR645" s="1130"/>
      <c r="AS645" s="1130"/>
      <c r="AT645" s="1130"/>
      <c r="AU645" s="1130"/>
      <c r="AV645" s="1130"/>
      <c r="AW645" s="1127">
        <f>IF(ISERROR(VLOOKUP(VLOOKUP($A645, 'E4 TB Allocation Details'!$A$18:$L$214, MATCH("A &amp; G ID", 'E4 TB Allocation Details'!$A$18:$L$18, 0),FALSE), 'E2 Allocators'!$B$15:$W$358, MATCH(AW$17, 'E2 Allocators'!$B$15:$W$15, 0),FALSE)), 0, VLOOKUP(VLOOKUP($A645, 'E4 TB Allocation Details'!$A$18:$L$214, MATCH("A &amp; G ID", 'E4 TB Allocation Details'!$A$18:$L$18, 0),FALSE), 'E2 Allocators'!$B$15:$W$358, MATCH(AW$17, 'E2 Allocators'!$B$15:$W$15, 0),FALSE))</f>
        <v>0.61867547666041722</v>
      </c>
      <c r="AX645" s="1127">
        <f>IF(ISERROR(VLOOKUP(VLOOKUP($A645, 'E4 TB Allocation Details'!$A$18:$L$214, MATCH("A &amp; G ID", 'E4 TB Allocation Details'!$A$18:$L$18, 0),FALSE), 'E2 Allocators'!$B$15:$W$358, MATCH(AX$17, 'E2 Allocators'!$B$15:$W$15, 0),FALSE)), 0, VLOOKUP(VLOOKUP($A645, 'E4 TB Allocation Details'!$A$18:$L$214, MATCH("A &amp; G ID", 'E4 TB Allocation Details'!$A$18:$L$18, 0),FALSE), 'E2 Allocators'!$B$15:$W$358, MATCH(AX$17, 'E2 Allocators'!$B$15:$W$15, 0),FALSE))</f>
        <v>0.14230975545877747</v>
      </c>
      <c r="AY645" s="1127">
        <f>IF(ISERROR(VLOOKUP(VLOOKUP($A645, 'E4 TB Allocation Details'!$A$18:$L$214, MATCH("A &amp; G ID", 'E4 TB Allocation Details'!$A$18:$L$18, 0),FALSE), 'E2 Allocators'!$B$15:$W$358, MATCH(AY$17, 'E2 Allocators'!$B$15:$W$15, 0),FALSE)), 0, VLOOKUP(VLOOKUP($A645, 'E4 TB Allocation Details'!$A$18:$L$214, MATCH("A &amp; G ID", 'E4 TB Allocation Details'!$A$18:$L$18, 0),FALSE), 'E2 Allocators'!$B$15:$W$358, MATCH(AY$17, 'E2 Allocators'!$B$15:$W$15, 0),FALSE))</f>
        <v>0.2213120499166509</v>
      </c>
      <c r="AZ645" s="1127">
        <f>IF(ISERROR(VLOOKUP(VLOOKUP($A645, 'E4 TB Allocation Details'!$A$18:$L$214, MATCH("A &amp; G ID", 'E4 TB Allocation Details'!$A$18:$L$18, 0),FALSE), 'E2 Allocators'!$B$15:$W$358, MATCH(AZ$17, 'E2 Allocators'!$B$15:$W$15, 0),FALSE)), 0, VLOOKUP(VLOOKUP($A645, 'E4 TB Allocation Details'!$A$18:$L$214, MATCH("A &amp; G ID", 'E4 TB Allocation Details'!$A$18:$L$18, 0),FALSE), 'E2 Allocators'!$B$15:$W$358, MATCH(AZ$17, 'E2 Allocators'!$B$15:$W$15, 0),FALSE))</f>
        <v>0</v>
      </c>
      <c r="BA645" s="1127">
        <f>IF(ISERROR(VLOOKUP(VLOOKUP($A645, 'E4 TB Allocation Details'!$A$18:$L$214, MATCH("A &amp; G ID", 'E4 TB Allocation Details'!$A$18:$L$18, 0),FALSE), 'E2 Allocators'!$B$15:$W$358, MATCH(BA$17, 'E2 Allocators'!$B$15:$W$15, 0),FALSE)), 0, VLOOKUP(VLOOKUP($A645, 'E4 TB Allocation Details'!$A$18:$L$214, MATCH("A &amp; G ID", 'E4 TB Allocation Details'!$A$18:$L$18, 0),FALSE), 'E2 Allocators'!$B$15:$W$358, MATCH(BA$17, 'E2 Allocators'!$B$15:$W$15, 0),FALSE))</f>
        <v>0</v>
      </c>
      <c r="BB645" s="1127">
        <f>IF(ISERROR(VLOOKUP(VLOOKUP($A645, 'E4 TB Allocation Details'!$A$18:$L$214, MATCH("A &amp; G ID", 'E4 TB Allocation Details'!$A$18:$L$18, 0),FALSE), 'E2 Allocators'!$B$15:$W$358, MATCH(BB$17, 'E2 Allocators'!$B$15:$W$15, 0),FALSE)), 0, VLOOKUP(VLOOKUP($A645, 'E4 TB Allocation Details'!$A$18:$L$214, MATCH("A &amp; G ID", 'E4 TB Allocation Details'!$A$18:$L$18, 0),FALSE), 'E2 Allocators'!$B$15:$W$358, MATCH(BB$17, 'E2 Allocators'!$B$15:$W$15, 0),FALSE))</f>
        <v>0</v>
      </c>
      <c r="BC645" s="1127">
        <f>IF(ISERROR(VLOOKUP(VLOOKUP($A645, 'E4 TB Allocation Details'!$A$18:$L$214, MATCH("A &amp; G ID", 'E4 TB Allocation Details'!$A$18:$L$18, 0),FALSE), 'E2 Allocators'!$B$15:$W$358, MATCH(BC$17, 'E2 Allocators'!$B$15:$W$15, 0),FALSE)), 0, VLOOKUP(VLOOKUP($A645, 'E4 TB Allocation Details'!$A$18:$L$214, MATCH("A &amp; G ID", 'E4 TB Allocation Details'!$A$18:$L$18, 0),FALSE), 'E2 Allocators'!$B$15:$W$358, MATCH(BC$17, 'E2 Allocators'!$B$15:$W$15, 0),FALSE))</f>
        <v>1.4485298945776187E-2</v>
      </c>
      <c r="BD645" s="1127">
        <f>IF(ISERROR(VLOOKUP(VLOOKUP($A645, 'E4 TB Allocation Details'!$A$18:$L$214, MATCH("A &amp; G ID", 'E4 TB Allocation Details'!$A$18:$L$18, 0),FALSE), 'E2 Allocators'!$B$15:$W$358, MATCH(BD$17, 'E2 Allocators'!$B$15:$W$15, 0),FALSE)), 0, VLOOKUP(VLOOKUP($A645, 'E4 TB Allocation Details'!$A$18:$L$214, MATCH("A &amp; G ID", 'E4 TB Allocation Details'!$A$18:$L$18, 0),FALSE), 'E2 Allocators'!$B$15:$W$358, MATCH(BD$17, 'E2 Allocators'!$B$15:$W$15, 0),FALSE))</f>
        <v>1.7490144853928846E-3</v>
      </c>
      <c r="BE645" s="1127">
        <f>IF(ISERROR(VLOOKUP(VLOOKUP($A645, 'E4 TB Allocation Details'!$A$18:$L$214, MATCH("A &amp; G ID", 'E4 TB Allocation Details'!$A$18:$L$18, 0),FALSE), 'E2 Allocators'!$B$15:$W$358, MATCH(BE$17, 'E2 Allocators'!$B$15:$W$15, 0),FALSE)), 0, VLOOKUP(VLOOKUP($A645, 'E4 TB Allocation Details'!$A$18:$L$214, MATCH("A &amp; G ID", 'E4 TB Allocation Details'!$A$18:$L$18, 0),FALSE), 'E2 Allocators'!$B$15:$W$358, MATCH(BE$17, 'E2 Allocators'!$B$15:$W$15, 0),FALSE))</f>
        <v>1.4684045329852872E-3</v>
      </c>
      <c r="BF645" s="1127">
        <f>IF(ISERROR(VLOOKUP(VLOOKUP($A645, 'E4 TB Allocation Details'!$A$18:$L$214, MATCH("A &amp; G ID", 'E4 TB Allocation Details'!$A$18:$L$18, 0),FALSE), 'E2 Allocators'!$B$15:$W$358, MATCH(BF$17, 'E2 Allocators'!$B$15:$W$15, 0),FALSE)), 0, VLOOKUP(VLOOKUP($A645, 'E4 TB Allocation Details'!$A$18:$L$214, MATCH("A &amp; G ID", 'E4 TB Allocation Details'!$A$18:$L$18, 0),FALSE), 'E2 Allocators'!$B$15:$W$358, MATCH(BF$17, 'E2 Allocators'!$B$15:$W$15, 0),FALSE))</f>
        <v>0</v>
      </c>
      <c r="BG645" s="1127">
        <f>IF(ISERROR(VLOOKUP(VLOOKUP($A645, 'E4 TB Allocation Details'!$A$18:$L$214, MATCH("A &amp; G ID", 'E4 TB Allocation Details'!$A$18:$L$18, 0),FALSE), 'E2 Allocators'!$B$15:$W$358, MATCH(BG$17, 'E2 Allocators'!$B$15:$W$15, 0),FALSE)), 0, VLOOKUP(VLOOKUP($A645, 'E4 TB Allocation Details'!$A$18:$L$214, MATCH("A &amp; G ID", 'E4 TB Allocation Details'!$A$18:$L$18, 0),FALSE), 'E2 Allocators'!$B$15:$W$358, MATCH(BG$17, 'E2 Allocators'!$B$15:$W$15, 0),FALSE))</f>
        <v>0</v>
      </c>
      <c r="BH645" s="1127">
        <f>IF(ISERROR(VLOOKUP(VLOOKUP($A645, 'E4 TB Allocation Details'!$A$18:$L$214, MATCH("A &amp; G ID", 'E4 TB Allocation Details'!$A$18:$L$18, 0),FALSE), 'E2 Allocators'!$B$15:$W$358, MATCH(BH$17, 'E2 Allocators'!$B$15:$W$15, 0),FALSE)), 0, VLOOKUP(VLOOKUP($A645, 'E4 TB Allocation Details'!$A$18:$L$214, MATCH("A &amp; G ID", 'E4 TB Allocation Details'!$A$18:$L$18, 0),FALSE), 'E2 Allocators'!$B$15:$W$358, MATCH(BH$17, 'E2 Allocators'!$B$15:$W$15, 0),FALSE))</f>
        <v>0</v>
      </c>
      <c r="BI645" s="1127">
        <f>IF(ISERROR(VLOOKUP(VLOOKUP($A645, 'E4 TB Allocation Details'!$A$18:$L$214, MATCH("A &amp; G ID", 'E4 TB Allocation Details'!$A$18:$L$18, 0),FALSE), 'E2 Allocators'!$B$15:$W$358, MATCH(BI$17, 'E2 Allocators'!$B$15:$W$15, 0),FALSE)), 0, VLOOKUP(VLOOKUP($A645, 'E4 TB Allocation Details'!$A$18:$L$214, MATCH("A &amp; G ID", 'E4 TB Allocation Details'!$A$18:$L$18, 0),FALSE), 'E2 Allocators'!$B$15:$W$358, MATCH(BI$17, 'E2 Allocators'!$B$15:$W$15, 0),FALSE))</f>
        <v>0</v>
      </c>
      <c r="BJ645" s="1127">
        <f>IF(ISERROR(VLOOKUP(VLOOKUP($A645, 'E4 TB Allocation Details'!$A$18:$L$214, MATCH("A &amp; G ID", 'E4 TB Allocation Details'!$A$18:$L$18, 0),FALSE), 'E2 Allocators'!$B$15:$W$358, MATCH(BJ$17, 'E2 Allocators'!$B$15:$W$15, 0),FALSE)), 0, VLOOKUP(VLOOKUP($A645, 'E4 TB Allocation Details'!$A$18:$L$214, MATCH("A &amp; G ID", 'E4 TB Allocation Details'!$A$18:$L$18, 0),FALSE), 'E2 Allocators'!$B$15:$W$358, MATCH(BJ$17, 'E2 Allocators'!$B$15:$W$15, 0),FALSE))</f>
        <v>0</v>
      </c>
      <c r="BK645" s="1127">
        <f>IF(ISERROR(VLOOKUP(VLOOKUP($A645, 'E4 TB Allocation Details'!$A$18:$L$214, MATCH("A &amp; G ID", 'E4 TB Allocation Details'!$A$18:$L$18, 0),FALSE), 'E2 Allocators'!$B$15:$W$358, MATCH(BK$17, 'E2 Allocators'!$B$15:$W$15, 0),FALSE)), 0, VLOOKUP(VLOOKUP($A645, 'E4 TB Allocation Details'!$A$18:$L$214, MATCH("A &amp; G ID", 'E4 TB Allocation Details'!$A$18:$L$18, 0),FALSE), 'E2 Allocators'!$B$15:$W$358, MATCH(BK$17, 'E2 Allocators'!$B$15:$W$15, 0),FALSE))</f>
        <v>0</v>
      </c>
      <c r="BL645" s="1127">
        <f>IF(ISERROR(VLOOKUP(VLOOKUP($A645, 'E4 TB Allocation Details'!$A$18:$L$214, MATCH("A &amp; G ID", 'E4 TB Allocation Details'!$A$18:$L$18, 0),FALSE), 'E2 Allocators'!$B$15:$W$358, MATCH(BL$17, 'E2 Allocators'!$B$15:$W$15, 0),FALSE)), 0, VLOOKUP(VLOOKUP($A645, 'E4 TB Allocation Details'!$A$18:$L$214, MATCH("A &amp; G ID", 'E4 TB Allocation Details'!$A$18:$L$18, 0),FALSE), 'E2 Allocators'!$B$15:$W$358, MATCH(BL$17, 'E2 Allocators'!$B$15:$W$15, 0),FALSE))</f>
        <v>0</v>
      </c>
      <c r="BM645" s="1127">
        <f>IF(ISERROR(VLOOKUP(VLOOKUP($A645, 'E4 TB Allocation Details'!$A$18:$L$214, MATCH("A &amp; G ID", 'E4 TB Allocation Details'!$A$18:$L$18, 0),FALSE), 'E2 Allocators'!$B$15:$W$358, MATCH(BM$17, 'E2 Allocators'!$B$15:$W$15, 0),FALSE)), 0, VLOOKUP(VLOOKUP($A645, 'E4 TB Allocation Details'!$A$18:$L$214, MATCH("A &amp; G ID", 'E4 TB Allocation Details'!$A$18:$L$18, 0),FALSE), 'E2 Allocators'!$B$15:$W$358, MATCH(BM$17, 'E2 Allocators'!$B$15:$W$15, 0),FALSE))</f>
        <v>0</v>
      </c>
      <c r="BN645" s="1127">
        <f>IF(ISERROR(VLOOKUP(VLOOKUP($A645, 'E4 TB Allocation Details'!$A$18:$L$214, MATCH("A &amp; G ID", 'E4 TB Allocation Details'!$A$18:$L$18, 0),FALSE), 'E2 Allocators'!$B$15:$W$358, MATCH(BN$17, 'E2 Allocators'!$B$15:$W$15, 0),FALSE)), 0, VLOOKUP(VLOOKUP($A645, 'E4 TB Allocation Details'!$A$18:$L$214, MATCH("A &amp; G ID", 'E4 TB Allocation Details'!$A$18:$L$18, 0),FALSE), 'E2 Allocators'!$B$15:$W$358, MATCH(BN$17, 'E2 Allocators'!$B$15:$W$15, 0),FALSE))</f>
        <v>0</v>
      </c>
      <c r="BO645" s="1127">
        <f>IF(ISERROR(VLOOKUP(VLOOKUP($A645, 'E4 TB Allocation Details'!$A$18:$L$214, MATCH("A &amp; G ID", 'E4 TB Allocation Details'!$A$18:$L$18, 0),FALSE), 'E2 Allocators'!$B$15:$W$358, MATCH(BO$17, 'E2 Allocators'!$B$15:$W$15, 0),FALSE)), 0, VLOOKUP(VLOOKUP($A645, 'E4 TB Allocation Details'!$A$18:$L$214, MATCH("A &amp; G ID", 'E4 TB Allocation Details'!$A$18:$L$18, 0),FALSE), 'E2 Allocators'!$B$15:$W$358, MATCH(BO$17, 'E2 Allocators'!$B$15:$W$15, 0),FALSE))</f>
        <v>0</v>
      </c>
      <c r="BP645" s="1127">
        <f>IF(ISERROR(VLOOKUP(VLOOKUP($A645, 'E4 TB Allocation Details'!$A$18:$L$214, MATCH("A &amp; G ID", 'E4 TB Allocation Details'!$A$18:$L$18, 0),FALSE), 'E2 Allocators'!$B$15:$W$358, MATCH(BP$17, 'E2 Allocators'!$B$15:$W$15, 0),FALSE)), 0, VLOOKUP(VLOOKUP($A645, 'E4 TB Allocation Details'!$A$18:$L$214, MATCH("A &amp; G ID", 'E4 TB Allocation Details'!$A$18:$L$18, 0),FALSE), 'E2 Allocators'!$B$15:$W$358, MATCH(BP$17, 'E2 Allocators'!$B$15:$W$15, 0),FALSE))</f>
        <v>0</v>
      </c>
      <c r="BQ645" s="1131">
        <f t="shared" si="903"/>
        <v>0.99999999999999989</v>
      </c>
    </row>
    <row r="646" spans="1:69" s="208" customFormat="1" ht="12.75" x14ac:dyDescent="0.2">
      <c r="A646" s="1138">
        <v>1955</v>
      </c>
      <c r="B646" s="1125" t="s">
        <v>273</v>
      </c>
      <c r="C646" s="1126">
        <v>1</v>
      </c>
      <c r="D646" s="1130"/>
      <c r="E646" s="1130"/>
      <c r="F646" s="1130"/>
      <c r="G646" s="1130"/>
      <c r="H646" s="1130"/>
      <c r="I646" s="1130"/>
      <c r="J646" s="1130"/>
      <c r="K646" s="1130"/>
      <c r="L646" s="1130"/>
      <c r="M646" s="1130"/>
      <c r="N646" s="1130"/>
      <c r="O646" s="1130"/>
      <c r="P646" s="1130"/>
      <c r="Q646" s="1130"/>
      <c r="R646" s="1130"/>
      <c r="S646" s="1130"/>
      <c r="T646" s="1130"/>
      <c r="U646" s="1130"/>
      <c r="V646" s="1130"/>
      <c r="W646" s="1130"/>
      <c r="X646" s="1130"/>
      <c r="Y646" s="1130"/>
      <c r="Z646" s="1130"/>
      <c r="AA646" s="1130"/>
      <c r="AB646" s="1130"/>
      <c r="AC646" s="1130"/>
      <c r="AD646" s="1130"/>
      <c r="AE646" s="1130"/>
      <c r="AF646" s="1130"/>
      <c r="AG646" s="1130"/>
      <c r="AH646" s="1130"/>
      <c r="AI646" s="1130"/>
      <c r="AJ646" s="1130"/>
      <c r="AK646" s="1130"/>
      <c r="AL646" s="1130"/>
      <c r="AM646" s="1130"/>
      <c r="AN646" s="1130"/>
      <c r="AO646" s="1130"/>
      <c r="AP646" s="1130"/>
      <c r="AQ646" s="1130"/>
      <c r="AR646" s="1130"/>
      <c r="AS646" s="1130"/>
      <c r="AT646" s="1130"/>
      <c r="AU646" s="1130"/>
      <c r="AV646" s="1130"/>
      <c r="AW646" s="1127">
        <f>IF(ISERROR(VLOOKUP(VLOOKUP($A646, 'E4 TB Allocation Details'!$A$18:$L$214, MATCH("A &amp; G ID", 'E4 TB Allocation Details'!$A$18:$L$18, 0),FALSE), 'E2 Allocators'!$B$15:$W$358, MATCH(AW$17, 'E2 Allocators'!$B$15:$W$15, 0),FALSE)), 0, VLOOKUP(VLOOKUP($A646, 'E4 TB Allocation Details'!$A$18:$L$214, MATCH("A &amp; G ID", 'E4 TB Allocation Details'!$A$18:$L$18, 0),FALSE), 'E2 Allocators'!$B$15:$W$358, MATCH(AW$17, 'E2 Allocators'!$B$15:$W$15, 0),FALSE))</f>
        <v>0.61867547666041722</v>
      </c>
      <c r="AX646" s="1127">
        <f>IF(ISERROR(VLOOKUP(VLOOKUP($A646, 'E4 TB Allocation Details'!$A$18:$L$214, MATCH("A &amp; G ID", 'E4 TB Allocation Details'!$A$18:$L$18, 0),FALSE), 'E2 Allocators'!$B$15:$W$358, MATCH(AX$17, 'E2 Allocators'!$B$15:$W$15, 0),FALSE)), 0, VLOOKUP(VLOOKUP($A646, 'E4 TB Allocation Details'!$A$18:$L$214, MATCH("A &amp; G ID", 'E4 TB Allocation Details'!$A$18:$L$18, 0),FALSE), 'E2 Allocators'!$B$15:$W$358, MATCH(AX$17, 'E2 Allocators'!$B$15:$W$15, 0),FALSE))</f>
        <v>0.14230975545877747</v>
      </c>
      <c r="AY646" s="1127">
        <f>IF(ISERROR(VLOOKUP(VLOOKUP($A646, 'E4 TB Allocation Details'!$A$18:$L$214, MATCH("A &amp; G ID", 'E4 TB Allocation Details'!$A$18:$L$18, 0),FALSE), 'E2 Allocators'!$B$15:$W$358, MATCH(AY$17, 'E2 Allocators'!$B$15:$W$15, 0),FALSE)), 0, VLOOKUP(VLOOKUP($A646, 'E4 TB Allocation Details'!$A$18:$L$214, MATCH("A &amp; G ID", 'E4 TB Allocation Details'!$A$18:$L$18, 0),FALSE), 'E2 Allocators'!$B$15:$W$358, MATCH(AY$17, 'E2 Allocators'!$B$15:$W$15, 0),FALSE))</f>
        <v>0.2213120499166509</v>
      </c>
      <c r="AZ646" s="1127">
        <f>IF(ISERROR(VLOOKUP(VLOOKUP($A646, 'E4 TB Allocation Details'!$A$18:$L$214, MATCH("A &amp; G ID", 'E4 TB Allocation Details'!$A$18:$L$18, 0),FALSE), 'E2 Allocators'!$B$15:$W$358, MATCH(AZ$17, 'E2 Allocators'!$B$15:$W$15, 0),FALSE)), 0, VLOOKUP(VLOOKUP($A646, 'E4 TB Allocation Details'!$A$18:$L$214, MATCH("A &amp; G ID", 'E4 TB Allocation Details'!$A$18:$L$18, 0),FALSE), 'E2 Allocators'!$B$15:$W$358, MATCH(AZ$17, 'E2 Allocators'!$B$15:$W$15, 0),FALSE))</f>
        <v>0</v>
      </c>
      <c r="BA646" s="1127">
        <f>IF(ISERROR(VLOOKUP(VLOOKUP($A646, 'E4 TB Allocation Details'!$A$18:$L$214, MATCH("A &amp; G ID", 'E4 TB Allocation Details'!$A$18:$L$18, 0),FALSE), 'E2 Allocators'!$B$15:$W$358, MATCH(BA$17, 'E2 Allocators'!$B$15:$W$15, 0),FALSE)), 0, VLOOKUP(VLOOKUP($A646, 'E4 TB Allocation Details'!$A$18:$L$214, MATCH("A &amp; G ID", 'E4 TB Allocation Details'!$A$18:$L$18, 0),FALSE), 'E2 Allocators'!$B$15:$W$358, MATCH(BA$17, 'E2 Allocators'!$B$15:$W$15, 0),FALSE))</f>
        <v>0</v>
      </c>
      <c r="BB646" s="1127">
        <f>IF(ISERROR(VLOOKUP(VLOOKUP($A646, 'E4 TB Allocation Details'!$A$18:$L$214, MATCH("A &amp; G ID", 'E4 TB Allocation Details'!$A$18:$L$18, 0),FALSE), 'E2 Allocators'!$B$15:$W$358, MATCH(BB$17, 'E2 Allocators'!$B$15:$W$15, 0),FALSE)), 0, VLOOKUP(VLOOKUP($A646, 'E4 TB Allocation Details'!$A$18:$L$214, MATCH("A &amp; G ID", 'E4 TB Allocation Details'!$A$18:$L$18, 0),FALSE), 'E2 Allocators'!$B$15:$W$358, MATCH(BB$17, 'E2 Allocators'!$B$15:$W$15, 0),FALSE))</f>
        <v>0</v>
      </c>
      <c r="BC646" s="1127">
        <f>IF(ISERROR(VLOOKUP(VLOOKUP($A646, 'E4 TB Allocation Details'!$A$18:$L$214, MATCH("A &amp; G ID", 'E4 TB Allocation Details'!$A$18:$L$18, 0),FALSE), 'E2 Allocators'!$B$15:$W$358, MATCH(BC$17, 'E2 Allocators'!$B$15:$W$15, 0),FALSE)), 0, VLOOKUP(VLOOKUP($A646, 'E4 TB Allocation Details'!$A$18:$L$214, MATCH("A &amp; G ID", 'E4 TB Allocation Details'!$A$18:$L$18, 0),FALSE), 'E2 Allocators'!$B$15:$W$358, MATCH(BC$17, 'E2 Allocators'!$B$15:$W$15, 0),FALSE))</f>
        <v>1.4485298945776187E-2</v>
      </c>
      <c r="BD646" s="1127">
        <f>IF(ISERROR(VLOOKUP(VLOOKUP($A646, 'E4 TB Allocation Details'!$A$18:$L$214, MATCH("A &amp; G ID", 'E4 TB Allocation Details'!$A$18:$L$18, 0),FALSE), 'E2 Allocators'!$B$15:$W$358, MATCH(BD$17, 'E2 Allocators'!$B$15:$W$15, 0),FALSE)), 0, VLOOKUP(VLOOKUP($A646, 'E4 TB Allocation Details'!$A$18:$L$214, MATCH("A &amp; G ID", 'E4 TB Allocation Details'!$A$18:$L$18, 0),FALSE), 'E2 Allocators'!$B$15:$W$358, MATCH(BD$17, 'E2 Allocators'!$B$15:$W$15, 0),FALSE))</f>
        <v>1.7490144853928846E-3</v>
      </c>
      <c r="BE646" s="1127">
        <f>IF(ISERROR(VLOOKUP(VLOOKUP($A646, 'E4 TB Allocation Details'!$A$18:$L$214, MATCH("A &amp; G ID", 'E4 TB Allocation Details'!$A$18:$L$18, 0),FALSE), 'E2 Allocators'!$B$15:$W$358, MATCH(BE$17, 'E2 Allocators'!$B$15:$W$15, 0),FALSE)), 0, VLOOKUP(VLOOKUP($A646, 'E4 TB Allocation Details'!$A$18:$L$214, MATCH("A &amp; G ID", 'E4 TB Allocation Details'!$A$18:$L$18, 0),FALSE), 'E2 Allocators'!$B$15:$W$358, MATCH(BE$17, 'E2 Allocators'!$B$15:$W$15, 0),FALSE))</f>
        <v>1.4684045329852872E-3</v>
      </c>
      <c r="BF646" s="1127">
        <f>IF(ISERROR(VLOOKUP(VLOOKUP($A646, 'E4 TB Allocation Details'!$A$18:$L$214, MATCH("A &amp; G ID", 'E4 TB Allocation Details'!$A$18:$L$18, 0),FALSE), 'E2 Allocators'!$B$15:$W$358, MATCH(BF$17, 'E2 Allocators'!$B$15:$W$15, 0),FALSE)), 0, VLOOKUP(VLOOKUP($A646, 'E4 TB Allocation Details'!$A$18:$L$214, MATCH("A &amp; G ID", 'E4 TB Allocation Details'!$A$18:$L$18, 0),FALSE), 'E2 Allocators'!$B$15:$W$358, MATCH(BF$17, 'E2 Allocators'!$B$15:$W$15, 0),FALSE))</f>
        <v>0</v>
      </c>
      <c r="BG646" s="1127">
        <f>IF(ISERROR(VLOOKUP(VLOOKUP($A646, 'E4 TB Allocation Details'!$A$18:$L$214, MATCH("A &amp; G ID", 'E4 TB Allocation Details'!$A$18:$L$18, 0),FALSE), 'E2 Allocators'!$B$15:$W$358, MATCH(BG$17, 'E2 Allocators'!$B$15:$W$15, 0),FALSE)), 0, VLOOKUP(VLOOKUP($A646, 'E4 TB Allocation Details'!$A$18:$L$214, MATCH("A &amp; G ID", 'E4 TB Allocation Details'!$A$18:$L$18, 0),FALSE), 'E2 Allocators'!$B$15:$W$358, MATCH(BG$17, 'E2 Allocators'!$B$15:$W$15, 0),FALSE))</f>
        <v>0</v>
      </c>
      <c r="BH646" s="1127">
        <f>IF(ISERROR(VLOOKUP(VLOOKUP($A646, 'E4 TB Allocation Details'!$A$18:$L$214, MATCH("A &amp; G ID", 'E4 TB Allocation Details'!$A$18:$L$18, 0),FALSE), 'E2 Allocators'!$B$15:$W$358, MATCH(BH$17, 'E2 Allocators'!$B$15:$W$15, 0),FALSE)), 0, VLOOKUP(VLOOKUP($A646, 'E4 TB Allocation Details'!$A$18:$L$214, MATCH("A &amp; G ID", 'E4 TB Allocation Details'!$A$18:$L$18, 0),FALSE), 'E2 Allocators'!$B$15:$W$358, MATCH(BH$17, 'E2 Allocators'!$B$15:$W$15, 0),FALSE))</f>
        <v>0</v>
      </c>
      <c r="BI646" s="1127">
        <f>IF(ISERROR(VLOOKUP(VLOOKUP($A646, 'E4 TB Allocation Details'!$A$18:$L$214, MATCH("A &amp; G ID", 'E4 TB Allocation Details'!$A$18:$L$18, 0),FALSE), 'E2 Allocators'!$B$15:$W$358, MATCH(BI$17, 'E2 Allocators'!$B$15:$W$15, 0),FALSE)), 0, VLOOKUP(VLOOKUP($A646, 'E4 TB Allocation Details'!$A$18:$L$214, MATCH("A &amp; G ID", 'E4 TB Allocation Details'!$A$18:$L$18, 0),FALSE), 'E2 Allocators'!$B$15:$W$358, MATCH(BI$17, 'E2 Allocators'!$B$15:$W$15, 0),FALSE))</f>
        <v>0</v>
      </c>
      <c r="BJ646" s="1127">
        <f>IF(ISERROR(VLOOKUP(VLOOKUP($A646, 'E4 TB Allocation Details'!$A$18:$L$214, MATCH("A &amp; G ID", 'E4 TB Allocation Details'!$A$18:$L$18, 0),FALSE), 'E2 Allocators'!$B$15:$W$358, MATCH(BJ$17, 'E2 Allocators'!$B$15:$W$15, 0),FALSE)), 0, VLOOKUP(VLOOKUP($A646, 'E4 TB Allocation Details'!$A$18:$L$214, MATCH("A &amp; G ID", 'E4 TB Allocation Details'!$A$18:$L$18, 0),FALSE), 'E2 Allocators'!$B$15:$W$358, MATCH(BJ$17, 'E2 Allocators'!$B$15:$W$15, 0),FALSE))</f>
        <v>0</v>
      </c>
      <c r="BK646" s="1127">
        <f>IF(ISERROR(VLOOKUP(VLOOKUP($A646, 'E4 TB Allocation Details'!$A$18:$L$214, MATCH("A &amp; G ID", 'E4 TB Allocation Details'!$A$18:$L$18, 0),FALSE), 'E2 Allocators'!$B$15:$W$358, MATCH(BK$17, 'E2 Allocators'!$B$15:$W$15, 0),FALSE)), 0, VLOOKUP(VLOOKUP($A646, 'E4 TB Allocation Details'!$A$18:$L$214, MATCH("A &amp; G ID", 'E4 TB Allocation Details'!$A$18:$L$18, 0),FALSE), 'E2 Allocators'!$B$15:$W$358, MATCH(BK$17, 'E2 Allocators'!$B$15:$W$15, 0),FALSE))</f>
        <v>0</v>
      </c>
      <c r="BL646" s="1127">
        <f>IF(ISERROR(VLOOKUP(VLOOKUP($A646, 'E4 TB Allocation Details'!$A$18:$L$214, MATCH("A &amp; G ID", 'E4 TB Allocation Details'!$A$18:$L$18, 0),FALSE), 'E2 Allocators'!$B$15:$W$358, MATCH(BL$17, 'E2 Allocators'!$B$15:$W$15, 0),FALSE)), 0, VLOOKUP(VLOOKUP($A646, 'E4 TB Allocation Details'!$A$18:$L$214, MATCH("A &amp; G ID", 'E4 TB Allocation Details'!$A$18:$L$18, 0),FALSE), 'E2 Allocators'!$B$15:$W$358, MATCH(BL$17, 'E2 Allocators'!$B$15:$W$15, 0),FALSE))</f>
        <v>0</v>
      </c>
      <c r="BM646" s="1127">
        <f>IF(ISERROR(VLOOKUP(VLOOKUP($A646, 'E4 TB Allocation Details'!$A$18:$L$214, MATCH("A &amp; G ID", 'E4 TB Allocation Details'!$A$18:$L$18, 0),FALSE), 'E2 Allocators'!$B$15:$W$358, MATCH(BM$17, 'E2 Allocators'!$B$15:$W$15, 0),FALSE)), 0, VLOOKUP(VLOOKUP($A646, 'E4 TB Allocation Details'!$A$18:$L$214, MATCH("A &amp; G ID", 'E4 TB Allocation Details'!$A$18:$L$18, 0),FALSE), 'E2 Allocators'!$B$15:$W$358, MATCH(BM$17, 'E2 Allocators'!$B$15:$W$15, 0),FALSE))</f>
        <v>0</v>
      </c>
      <c r="BN646" s="1127">
        <f>IF(ISERROR(VLOOKUP(VLOOKUP($A646, 'E4 TB Allocation Details'!$A$18:$L$214, MATCH("A &amp; G ID", 'E4 TB Allocation Details'!$A$18:$L$18, 0),FALSE), 'E2 Allocators'!$B$15:$W$358, MATCH(BN$17, 'E2 Allocators'!$B$15:$W$15, 0),FALSE)), 0, VLOOKUP(VLOOKUP($A646, 'E4 TB Allocation Details'!$A$18:$L$214, MATCH("A &amp; G ID", 'E4 TB Allocation Details'!$A$18:$L$18, 0),FALSE), 'E2 Allocators'!$B$15:$W$358, MATCH(BN$17, 'E2 Allocators'!$B$15:$W$15, 0),FALSE))</f>
        <v>0</v>
      </c>
      <c r="BO646" s="1127">
        <f>IF(ISERROR(VLOOKUP(VLOOKUP($A646, 'E4 TB Allocation Details'!$A$18:$L$214, MATCH("A &amp; G ID", 'E4 TB Allocation Details'!$A$18:$L$18, 0),FALSE), 'E2 Allocators'!$B$15:$W$358, MATCH(BO$17, 'E2 Allocators'!$B$15:$W$15, 0),FALSE)), 0, VLOOKUP(VLOOKUP($A646, 'E4 TB Allocation Details'!$A$18:$L$214, MATCH("A &amp; G ID", 'E4 TB Allocation Details'!$A$18:$L$18, 0),FALSE), 'E2 Allocators'!$B$15:$W$358, MATCH(BO$17, 'E2 Allocators'!$B$15:$W$15, 0),FALSE))</f>
        <v>0</v>
      </c>
      <c r="BP646" s="1127">
        <f>IF(ISERROR(VLOOKUP(VLOOKUP($A646, 'E4 TB Allocation Details'!$A$18:$L$214, MATCH("A &amp; G ID", 'E4 TB Allocation Details'!$A$18:$L$18, 0),FALSE), 'E2 Allocators'!$B$15:$W$358, MATCH(BP$17, 'E2 Allocators'!$B$15:$W$15, 0),FALSE)), 0, VLOOKUP(VLOOKUP($A646, 'E4 TB Allocation Details'!$A$18:$L$214, MATCH("A &amp; G ID", 'E4 TB Allocation Details'!$A$18:$L$18, 0),FALSE), 'E2 Allocators'!$B$15:$W$358, MATCH(BP$17, 'E2 Allocators'!$B$15:$W$15, 0),FALSE))</f>
        <v>0</v>
      </c>
      <c r="BQ646" s="1131">
        <f t="shared" si="903"/>
        <v>0.99999999999999989</v>
      </c>
    </row>
    <row r="647" spans="1:69" s="208" customFormat="1" ht="12.75" x14ac:dyDescent="0.2">
      <c r="A647" s="1138">
        <v>1960</v>
      </c>
      <c r="B647" s="1125" t="s">
        <v>274</v>
      </c>
      <c r="C647" s="1126">
        <v>1</v>
      </c>
      <c r="D647" s="1130"/>
      <c r="E647" s="1130"/>
      <c r="F647" s="1130"/>
      <c r="G647" s="1130"/>
      <c r="H647" s="1130"/>
      <c r="I647" s="1130"/>
      <c r="J647" s="1130"/>
      <c r="K647" s="1130"/>
      <c r="L647" s="1130"/>
      <c r="M647" s="1130"/>
      <c r="N647" s="1130"/>
      <c r="O647" s="1130"/>
      <c r="P647" s="1130"/>
      <c r="Q647" s="1130"/>
      <c r="R647" s="1130"/>
      <c r="S647" s="1130"/>
      <c r="T647" s="1130"/>
      <c r="U647" s="1130"/>
      <c r="V647" s="1130"/>
      <c r="W647" s="1130"/>
      <c r="X647" s="1130"/>
      <c r="Y647" s="1130"/>
      <c r="Z647" s="1130"/>
      <c r="AA647" s="1130"/>
      <c r="AB647" s="1130"/>
      <c r="AC647" s="1130"/>
      <c r="AD647" s="1130"/>
      <c r="AE647" s="1130"/>
      <c r="AF647" s="1130"/>
      <c r="AG647" s="1130"/>
      <c r="AH647" s="1130"/>
      <c r="AI647" s="1130"/>
      <c r="AJ647" s="1130"/>
      <c r="AK647" s="1130"/>
      <c r="AL647" s="1130"/>
      <c r="AM647" s="1130"/>
      <c r="AN647" s="1130"/>
      <c r="AO647" s="1130"/>
      <c r="AP647" s="1130"/>
      <c r="AQ647" s="1130"/>
      <c r="AR647" s="1130"/>
      <c r="AS647" s="1130"/>
      <c r="AT647" s="1130"/>
      <c r="AU647" s="1130"/>
      <c r="AV647" s="1130"/>
      <c r="AW647" s="1127">
        <f>IF(ISERROR(VLOOKUP(VLOOKUP($A647, 'E4 TB Allocation Details'!$A$18:$L$214, MATCH("A &amp; G ID", 'E4 TB Allocation Details'!$A$18:$L$18, 0),FALSE), 'E2 Allocators'!$B$15:$W$358, MATCH(AW$17, 'E2 Allocators'!$B$15:$W$15, 0),FALSE)), 0, VLOOKUP(VLOOKUP($A647, 'E4 TB Allocation Details'!$A$18:$L$214, MATCH("A &amp; G ID", 'E4 TB Allocation Details'!$A$18:$L$18, 0),FALSE), 'E2 Allocators'!$B$15:$W$358, MATCH(AW$17, 'E2 Allocators'!$B$15:$W$15, 0),FALSE))</f>
        <v>0.61867547666041722</v>
      </c>
      <c r="AX647" s="1127">
        <f>IF(ISERROR(VLOOKUP(VLOOKUP($A647, 'E4 TB Allocation Details'!$A$18:$L$214, MATCH("A &amp; G ID", 'E4 TB Allocation Details'!$A$18:$L$18, 0),FALSE), 'E2 Allocators'!$B$15:$W$358, MATCH(AX$17, 'E2 Allocators'!$B$15:$W$15, 0),FALSE)), 0, VLOOKUP(VLOOKUP($A647, 'E4 TB Allocation Details'!$A$18:$L$214, MATCH("A &amp; G ID", 'E4 TB Allocation Details'!$A$18:$L$18, 0),FALSE), 'E2 Allocators'!$B$15:$W$358, MATCH(AX$17, 'E2 Allocators'!$B$15:$W$15, 0),FALSE))</f>
        <v>0.14230975545877747</v>
      </c>
      <c r="AY647" s="1127">
        <f>IF(ISERROR(VLOOKUP(VLOOKUP($A647, 'E4 TB Allocation Details'!$A$18:$L$214, MATCH("A &amp; G ID", 'E4 TB Allocation Details'!$A$18:$L$18, 0),FALSE), 'E2 Allocators'!$B$15:$W$358, MATCH(AY$17, 'E2 Allocators'!$B$15:$W$15, 0),FALSE)), 0, VLOOKUP(VLOOKUP($A647, 'E4 TB Allocation Details'!$A$18:$L$214, MATCH("A &amp; G ID", 'E4 TB Allocation Details'!$A$18:$L$18, 0),FALSE), 'E2 Allocators'!$B$15:$W$358, MATCH(AY$17, 'E2 Allocators'!$B$15:$W$15, 0),FALSE))</f>
        <v>0.2213120499166509</v>
      </c>
      <c r="AZ647" s="1127">
        <f>IF(ISERROR(VLOOKUP(VLOOKUP($A647, 'E4 TB Allocation Details'!$A$18:$L$214, MATCH("A &amp; G ID", 'E4 TB Allocation Details'!$A$18:$L$18, 0),FALSE), 'E2 Allocators'!$B$15:$W$358, MATCH(AZ$17, 'E2 Allocators'!$B$15:$W$15, 0),FALSE)), 0, VLOOKUP(VLOOKUP($A647, 'E4 TB Allocation Details'!$A$18:$L$214, MATCH("A &amp; G ID", 'E4 TB Allocation Details'!$A$18:$L$18, 0),FALSE), 'E2 Allocators'!$B$15:$W$358, MATCH(AZ$17, 'E2 Allocators'!$B$15:$W$15, 0),FALSE))</f>
        <v>0</v>
      </c>
      <c r="BA647" s="1127">
        <f>IF(ISERROR(VLOOKUP(VLOOKUP($A647, 'E4 TB Allocation Details'!$A$18:$L$214, MATCH("A &amp; G ID", 'E4 TB Allocation Details'!$A$18:$L$18, 0),FALSE), 'E2 Allocators'!$B$15:$W$358, MATCH(BA$17, 'E2 Allocators'!$B$15:$W$15, 0),FALSE)), 0, VLOOKUP(VLOOKUP($A647, 'E4 TB Allocation Details'!$A$18:$L$214, MATCH("A &amp; G ID", 'E4 TB Allocation Details'!$A$18:$L$18, 0),FALSE), 'E2 Allocators'!$B$15:$W$358, MATCH(BA$17, 'E2 Allocators'!$B$15:$W$15, 0),FALSE))</f>
        <v>0</v>
      </c>
      <c r="BB647" s="1127">
        <f>IF(ISERROR(VLOOKUP(VLOOKUP($A647, 'E4 TB Allocation Details'!$A$18:$L$214, MATCH("A &amp; G ID", 'E4 TB Allocation Details'!$A$18:$L$18, 0),FALSE), 'E2 Allocators'!$B$15:$W$358, MATCH(BB$17, 'E2 Allocators'!$B$15:$W$15, 0),FALSE)), 0, VLOOKUP(VLOOKUP($A647, 'E4 TB Allocation Details'!$A$18:$L$214, MATCH("A &amp; G ID", 'E4 TB Allocation Details'!$A$18:$L$18, 0),FALSE), 'E2 Allocators'!$B$15:$W$358, MATCH(BB$17, 'E2 Allocators'!$B$15:$W$15, 0),FALSE))</f>
        <v>0</v>
      </c>
      <c r="BC647" s="1127">
        <f>IF(ISERROR(VLOOKUP(VLOOKUP($A647, 'E4 TB Allocation Details'!$A$18:$L$214, MATCH("A &amp; G ID", 'E4 TB Allocation Details'!$A$18:$L$18, 0),FALSE), 'E2 Allocators'!$B$15:$W$358, MATCH(BC$17, 'E2 Allocators'!$B$15:$W$15, 0),FALSE)), 0, VLOOKUP(VLOOKUP($A647, 'E4 TB Allocation Details'!$A$18:$L$214, MATCH("A &amp; G ID", 'E4 TB Allocation Details'!$A$18:$L$18, 0),FALSE), 'E2 Allocators'!$B$15:$W$358, MATCH(BC$17, 'E2 Allocators'!$B$15:$W$15, 0),FALSE))</f>
        <v>1.4485298945776187E-2</v>
      </c>
      <c r="BD647" s="1127">
        <f>IF(ISERROR(VLOOKUP(VLOOKUP($A647, 'E4 TB Allocation Details'!$A$18:$L$214, MATCH("A &amp; G ID", 'E4 TB Allocation Details'!$A$18:$L$18, 0),FALSE), 'E2 Allocators'!$B$15:$W$358, MATCH(BD$17, 'E2 Allocators'!$B$15:$W$15, 0),FALSE)), 0, VLOOKUP(VLOOKUP($A647, 'E4 TB Allocation Details'!$A$18:$L$214, MATCH("A &amp; G ID", 'E4 TB Allocation Details'!$A$18:$L$18, 0),FALSE), 'E2 Allocators'!$B$15:$W$358, MATCH(BD$17, 'E2 Allocators'!$B$15:$W$15, 0),FALSE))</f>
        <v>1.7490144853928846E-3</v>
      </c>
      <c r="BE647" s="1127">
        <f>IF(ISERROR(VLOOKUP(VLOOKUP($A647, 'E4 TB Allocation Details'!$A$18:$L$214, MATCH("A &amp; G ID", 'E4 TB Allocation Details'!$A$18:$L$18, 0),FALSE), 'E2 Allocators'!$B$15:$W$358, MATCH(BE$17, 'E2 Allocators'!$B$15:$W$15, 0),FALSE)), 0, VLOOKUP(VLOOKUP($A647, 'E4 TB Allocation Details'!$A$18:$L$214, MATCH("A &amp; G ID", 'E4 TB Allocation Details'!$A$18:$L$18, 0),FALSE), 'E2 Allocators'!$B$15:$W$358, MATCH(BE$17, 'E2 Allocators'!$B$15:$W$15, 0),FALSE))</f>
        <v>1.4684045329852872E-3</v>
      </c>
      <c r="BF647" s="1127">
        <f>IF(ISERROR(VLOOKUP(VLOOKUP($A647, 'E4 TB Allocation Details'!$A$18:$L$214, MATCH("A &amp; G ID", 'E4 TB Allocation Details'!$A$18:$L$18, 0),FALSE), 'E2 Allocators'!$B$15:$W$358, MATCH(BF$17, 'E2 Allocators'!$B$15:$W$15, 0),FALSE)), 0, VLOOKUP(VLOOKUP($A647, 'E4 TB Allocation Details'!$A$18:$L$214, MATCH("A &amp; G ID", 'E4 TB Allocation Details'!$A$18:$L$18, 0),FALSE), 'E2 Allocators'!$B$15:$W$358, MATCH(BF$17, 'E2 Allocators'!$B$15:$W$15, 0),FALSE))</f>
        <v>0</v>
      </c>
      <c r="BG647" s="1127">
        <f>IF(ISERROR(VLOOKUP(VLOOKUP($A647, 'E4 TB Allocation Details'!$A$18:$L$214, MATCH("A &amp; G ID", 'E4 TB Allocation Details'!$A$18:$L$18, 0),FALSE), 'E2 Allocators'!$B$15:$W$358, MATCH(BG$17, 'E2 Allocators'!$B$15:$W$15, 0),FALSE)), 0, VLOOKUP(VLOOKUP($A647, 'E4 TB Allocation Details'!$A$18:$L$214, MATCH("A &amp; G ID", 'E4 TB Allocation Details'!$A$18:$L$18, 0),FALSE), 'E2 Allocators'!$B$15:$W$358, MATCH(BG$17, 'E2 Allocators'!$B$15:$W$15, 0),FALSE))</f>
        <v>0</v>
      </c>
      <c r="BH647" s="1127">
        <f>IF(ISERROR(VLOOKUP(VLOOKUP($A647, 'E4 TB Allocation Details'!$A$18:$L$214, MATCH("A &amp; G ID", 'E4 TB Allocation Details'!$A$18:$L$18, 0),FALSE), 'E2 Allocators'!$B$15:$W$358, MATCH(BH$17, 'E2 Allocators'!$B$15:$W$15, 0),FALSE)), 0, VLOOKUP(VLOOKUP($A647, 'E4 TB Allocation Details'!$A$18:$L$214, MATCH("A &amp; G ID", 'E4 TB Allocation Details'!$A$18:$L$18, 0),FALSE), 'E2 Allocators'!$B$15:$W$358, MATCH(BH$17, 'E2 Allocators'!$B$15:$W$15, 0),FALSE))</f>
        <v>0</v>
      </c>
      <c r="BI647" s="1127">
        <f>IF(ISERROR(VLOOKUP(VLOOKUP($A647, 'E4 TB Allocation Details'!$A$18:$L$214, MATCH("A &amp; G ID", 'E4 TB Allocation Details'!$A$18:$L$18, 0),FALSE), 'E2 Allocators'!$B$15:$W$358, MATCH(BI$17, 'E2 Allocators'!$B$15:$W$15, 0),FALSE)), 0, VLOOKUP(VLOOKUP($A647, 'E4 TB Allocation Details'!$A$18:$L$214, MATCH("A &amp; G ID", 'E4 TB Allocation Details'!$A$18:$L$18, 0),FALSE), 'E2 Allocators'!$B$15:$W$358, MATCH(BI$17, 'E2 Allocators'!$B$15:$W$15, 0),FALSE))</f>
        <v>0</v>
      </c>
      <c r="BJ647" s="1127">
        <f>IF(ISERROR(VLOOKUP(VLOOKUP($A647, 'E4 TB Allocation Details'!$A$18:$L$214, MATCH("A &amp; G ID", 'E4 TB Allocation Details'!$A$18:$L$18, 0),FALSE), 'E2 Allocators'!$B$15:$W$358, MATCH(BJ$17, 'E2 Allocators'!$B$15:$W$15, 0),FALSE)), 0, VLOOKUP(VLOOKUP($A647, 'E4 TB Allocation Details'!$A$18:$L$214, MATCH("A &amp; G ID", 'E4 TB Allocation Details'!$A$18:$L$18, 0),FALSE), 'E2 Allocators'!$B$15:$W$358, MATCH(BJ$17, 'E2 Allocators'!$B$15:$W$15, 0),FALSE))</f>
        <v>0</v>
      </c>
      <c r="BK647" s="1127">
        <f>IF(ISERROR(VLOOKUP(VLOOKUP($A647, 'E4 TB Allocation Details'!$A$18:$L$214, MATCH("A &amp; G ID", 'E4 TB Allocation Details'!$A$18:$L$18, 0),FALSE), 'E2 Allocators'!$B$15:$W$358, MATCH(BK$17, 'E2 Allocators'!$B$15:$W$15, 0),FALSE)), 0, VLOOKUP(VLOOKUP($A647, 'E4 TB Allocation Details'!$A$18:$L$214, MATCH("A &amp; G ID", 'E4 TB Allocation Details'!$A$18:$L$18, 0),FALSE), 'E2 Allocators'!$B$15:$W$358, MATCH(BK$17, 'E2 Allocators'!$B$15:$W$15, 0),FALSE))</f>
        <v>0</v>
      </c>
      <c r="BL647" s="1127">
        <f>IF(ISERROR(VLOOKUP(VLOOKUP($A647, 'E4 TB Allocation Details'!$A$18:$L$214, MATCH("A &amp; G ID", 'E4 TB Allocation Details'!$A$18:$L$18, 0),FALSE), 'E2 Allocators'!$B$15:$W$358, MATCH(BL$17, 'E2 Allocators'!$B$15:$W$15, 0),FALSE)), 0, VLOOKUP(VLOOKUP($A647, 'E4 TB Allocation Details'!$A$18:$L$214, MATCH("A &amp; G ID", 'E4 TB Allocation Details'!$A$18:$L$18, 0),FALSE), 'E2 Allocators'!$B$15:$W$358, MATCH(BL$17, 'E2 Allocators'!$B$15:$W$15, 0),FALSE))</f>
        <v>0</v>
      </c>
      <c r="BM647" s="1127">
        <f>IF(ISERROR(VLOOKUP(VLOOKUP($A647, 'E4 TB Allocation Details'!$A$18:$L$214, MATCH("A &amp; G ID", 'E4 TB Allocation Details'!$A$18:$L$18, 0),FALSE), 'E2 Allocators'!$B$15:$W$358, MATCH(BM$17, 'E2 Allocators'!$B$15:$W$15, 0),FALSE)), 0, VLOOKUP(VLOOKUP($A647, 'E4 TB Allocation Details'!$A$18:$L$214, MATCH("A &amp; G ID", 'E4 TB Allocation Details'!$A$18:$L$18, 0),FALSE), 'E2 Allocators'!$B$15:$W$358, MATCH(BM$17, 'E2 Allocators'!$B$15:$W$15, 0),FALSE))</f>
        <v>0</v>
      </c>
      <c r="BN647" s="1127">
        <f>IF(ISERROR(VLOOKUP(VLOOKUP($A647, 'E4 TB Allocation Details'!$A$18:$L$214, MATCH("A &amp; G ID", 'E4 TB Allocation Details'!$A$18:$L$18, 0),FALSE), 'E2 Allocators'!$B$15:$W$358, MATCH(BN$17, 'E2 Allocators'!$B$15:$W$15, 0),FALSE)), 0, VLOOKUP(VLOOKUP($A647, 'E4 TB Allocation Details'!$A$18:$L$214, MATCH("A &amp; G ID", 'E4 TB Allocation Details'!$A$18:$L$18, 0),FALSE), 'E2 Allocators'!$B$15:$W$358, MATCH(BN$17, 'E2 Allocators'!$B$15:$W$15, 0),FALSE))</f>
        <v>0</v>
      </c>
      <c r="BO647" s="1127">
        <f>IF(ISERROR(VLOOKUP(VLOOKUP($A647, 'E4 TB Allocation Details'!$A$18:$L$214, MATCH("A &amp; G ID", 'E4 TB Allocation Details'!$A$18:$L$18, 0),FALSE), 'E2 Allocators'!$B$15:$W$358, MATCH(BO$17, 'E2 Allocators'!$B$15:$W$15, 0),FALSE)), 0, VLOOKUP(VLOOKUP($A647, 'E4 TB Allocation Details'!$A$18:$L$214, MATCH("A &amp; G ID", 'E4 TB Allocation Details'!$A$18:$L$18, 0),FALSE), 'E2 Allocators'!$B$15:$W$358, MATCH(BO$17, 'E2 Allocators'!$B$15:$W$15, 0),FALSE))</f>
        <v>0</v>
      </c>
      <c r="BP647" s="1127">
        <f>IF(ISERROR(VLOOKUP(VLOOKUP($A647, 'E4 TB Allocation Details'!$A$18:$L$214, MATCH("A &amp; G ID", 'E4 TB Allocation Details'!$A$18:$L$18, 0),FALSE), 'E2 Allocators'!$B$15:$W$358, MATCH(BP$17, 'E2 Allocators'!$B$15:$W$15, 0),FALSE)), 0, VLOOKUP(VLOOKUP($A647, 'E4 TB Allocation Details'!$A$18:$L$214, MATCH("A &amp; G ID", 'E4 TB Allocation Details'!$A$18:$L$18, 0),FALSE), 'E2 Allocators'!$B$15:$W$358, MATCH(BP$17, 'E2 Allocators'!$B$15:$W$15, 0),FALSE))</f>
        <v>0</v>
      </c>
      <c r="BQ647" s="1131">
        <f t="shared" si="903"/>
        <v>0.99999999999999989</v>
      </c>
    </row>
    <row r="648" spans="1:69" s="208" customFormat="1" ht="25.5" x14ac:dyDescent="0.2">
      <c r="A648" s="1138">
        <v>1970</v>
      </c>
      <c r="B648" s="1125" t="s">
        <v>276</v>
      </c>
      <c r="C648" s="1126">
        <v>1</v>
      </c>
      <c r="D648" s="1130"/>
      <c r="E648" s="1130"/>
      <c r="F648" s="1130"/>
      <c r="G648" s="1130"/>
      <c r="H648" s="1130"/>
      <c r="I648" s="1130"/>
      <c r="J648" s="1130"/>
      <c r="K648" s="1130"/>
      <c r="L648" s="1130"/>
      <c r="M648" s="1130"/>
      <c r="N648" s="1130"/>
      <c r="O648" s="1130"/>
      <c r="P648" s="1130"/>
      <c r="Q648" s="1130"/>
      <c r="R648" s="1130"/>
      <c r="S648" s="1130"/>
      <c r="T648" s="1130"/>
      <c r="U648" s="1130"/>
      <c r="V648" s="1130"/>
      <c r="W648" s="1130"/>
      <c r="X648" s="1130"/>
      <c r="Y648" s="1130"/>
      <c r="Z648" s="1130"/>
      <c r="AA648" s="1130"/>
      <c r="AB648" s="1130"/>
      <c r="AC648" s="1130"/>
      <c r="AD648" s="1130"/>
      <c r="AE648" s="1130"/>
      <c r="AF648" s="1130"/>
      <c r="AG648" s="1130"/>
      <c r="AH648" s="1130"/>
      <c r="AI648" s="1130"/>
      <c r="AJ648" s="1130"/>
      <c r="AK648" s="1130"/>
      <c r="AL648" s="1130"/>
      <c r="AM648" s="1130"/>
      <c r="AN648" s="1130"/>
      <c r="AO648" s="1130"/>
      <c r="AP648" s="1130"/>
      <c r="AQ648" s="1130"/>
      <c r="AR648" s="1130"/>
      <c r="AS648" s="1130"/>
      <c r="AT648" s="1130"/>
      <c r="AU648" s="1130"/>
      <c r="AV648" s="1130"/>
      <c r="AW648" s="1127">
        <f>IF(ISERROR(VLOOKUP(VLOOKUP($A648, 'E4 TB Allocation Details'!$A$18:$L$214, MATCH("A &amp; G ID", 'E4 TB Allocation Details'!$A$18:$L$18, 0),FALSE), 'E2 Allocators'!$B$15:$W$358, MATCH(AW$17, 'E2 Allocators'!$B$15:$W$15, 0),FALSE)), 0, VLOOKUP(VLOOKUP($A648, 'E4 TB Allocation Details'!$A$18:$L$214, MATCH("A &amp; G ID", 'E4 TB Allocation Details'!$A$18:$L$18, 0),FALSE), 'E2 Allocators'!$B$15:$W$358, MATCH(AW$17, 'E2 Allocators'!$B$15:$W$15, 0),FALSE))</f>
        <v>0.61867547666041722</v>
      </c>
      <c r="AX648" s="1127">
        <f>IF(ISERROR(VLOOKUP(VLOOKUP($A648, 'E4 TB Allocation Details'!$A$18:$L$214, MATCH("A &amp; G ID", 'E4 TB Allocation Details'!$A$18:$L$18, 0),FALSE), 'E2 Allocators'!$B$15:$W$358, MATCH(AX$17, 'E2 Allocators'!$B$15:$W$15, 0),FALSE)), 0, VLOOKUP(VLOOKUP($A648, 'E4 TB Allocation Details'!$A$18:$L$214, MATCH("A &amp; G ID", 'E4 TB Allocation Details'!$A$18:$L$18, 0),FALSE), 'E2 Allocators'!$B$15:$W$358, MATCH(AX$17, 'E2 Allocators'!$B$15:$W$15, 0),FALSE))</f>
        <v>0.14230975545877747</v>
      </c>
      <c r="AY648" s="1127">
        <f>IF(ISERROR(VLOOKUP(VLOOKUP($A648, 'E4 TB Allocation Details'!$A$18:$L$214, MATCH("A &amp; G ID", 'E4 TB Allocation Details'!$A$18:$L$18, 0),FALSE), 'E2 Allocators'!$B$15:$W$358, MATCH(AY$17, 'E2 Allocators'!$B$15:$W$15, 0),FALSE)), 0, VLOOKUP(VLOOKUP($A648, 'E4 TB Allocation Details'!$A$18:$L$214, MATCH("A &amp; G ID", 'E4 TB Allocation Details'!$A$18:$L$18, 0),FALSE), 'E2 Allocators'!$B$15:$W$358, MATCH(AY$17, 'E2 Allocators'!$B$15:$W$15, 0),FALSE))</f>
        <v>0.2213120499166509</v>
      </c>
      <c r="AZ648" s="1127">
        <f>IF(ISERROR(VLOOKUP(VLOOKUP($A648, 'E4 TB Allocation Details'!$A$18:$L$214, MATCH("A &amp; G ID", 'E4 TB Allocation Details'!$A$18:$L$18, 0),FALSE), 'E2 Allocators'!$B$15:$W$358, MATCH(AZ$17, 'E2 Allocators'!$B$15:$W$15, 0),FALSE)), 0, VLOOKUP(VLOOKUP($A648, 'E4 TB Allocation Details'!$A$18:$L$214, MATCH("A &amp; G ID", 'E4 TB Allocation Details'!$A$18:$L$18, 0),FALSE), 'E2 Allocators'!$B$15:$W$358, MATCH(AZ$17, 'E2 Allocators'!$B$15:$W$15, 0),FALSE))</f>
        <v>0</v>
      </c>
      <c r="BA648" s="1127">
        <f>IF(ISERROR(VLOOKUP(VLOOKUP($A648, 'E4 TB Allocation Details'!$A$18:$L$214, MATCH("A &amp; G ID", 'E4 TB Allocation Details'!$A$18:$L$18, 0),FALSE), 'E2 Allocators'!$B$15:$W$358, MATCH(BA$17, 'E2 Allocators'!$B$15:$W$15, 0),FALSE)), 0, VLOOKUP(VLOOKUP($A648, 'E4 TB Allocation Details'!$A$18:$L$214, MATCH("A &amp; G ID", 'E4 TB Allocation Details'!$A$18:$L$18, 0),FALSE), 'E2 Allocators'!$B$15:$W$358, MATCH(BA$17, 'E2 Allocators'!$B$15:$W$15, 0),FALSE))</f>
        <v>0</v>
      </c>
      <c r="BB648" s="1127">
        <f>IF(ISERROR(VLOOKUP(VLOOKUP($A648, 'E4 TB Allocation Details'!$A$18:$L$214, MATCH("A &amp; G ID", 'E4 TB Allocation Details'!$A$18:$L$18, 0),FALSE), 'E2 Allocators'!$B$15:$W$358, MATCH(BB$17, 'E2 Allocators'!$B$15:$W$15, 0),FALSE)), 0, VLOOKUP(VLOOKUP($A648, 'E4 TB Allocation Details'!$A$18:$L$214, MATCH("A &amp; G ID", 'E4 TB Allocation Details'!$A$18:$L$18, 0),FALSE), 'E2 Allocators'!$B$15:$W$358, MATCH(BB$17, 'E2 Allocators'!$B$15:$W$15, 0),FALSE))</f>
        <v>0</v>
      </c>
      <c r="BC648" s="1127">
        <f>IF(ISERROR(VLOOKUP(VLOOKUP($A648, 'E4 TB Allocation Details'!$A$18:$L$214, MATCH("A &amp; G ID", 'E4 TB Allocation Details'!$A$18:$L$18, 0),FALSE), 'E2 Allocators'!$B$15:$W$358, MATCH(BC$17, 'E2 Allocators'!$B$15:$W$15, 0),FALSE)), 0, VLOOKUP(VLOOKUP($A648, 'E4 TB Allocation Details'!$A$18:$L$214, MATCH("A &amp; G ID", 'E4 TB Allocation Details'!$A$18:$L$18, 0),FALSE), 'E2 Allocators'!$B$15:$W$358, MATCH(BC$17, 'E2 Allocators'!$B$15:$W$15, 0),FALSE))</f>
        <v>1.4485298945776187E-2</v>
      </c>
      <c r="BD648" s="1127">
        <f>IF(ISERROR(VLOOKUP(VLOOKUP($A648, 'E4 TB Allocation Details'!$A$18:$L$214, MATCH("A &amp; G ID", 'E4 TB Allocation Details'!$A$18:$L$18, 0),FALSE), 'E2 Allocators'!$B$15:$W$358, MATCH(BD$17, 'E2 Allocators'!$B$15:$W$15, 0),FALSE)), 0, VLOOKUP(VLOOKUP($A648, 'E4 TB Allocation Details'!$A$18:$L$214, MATCH("A &amp; G ID", 'E4 TB Allocation Details'!$A$18:$L$18, 0),FALSE), 'E2 Allocators'!$B$15:$W$358, MATCH(BD$17, 'E2 Allocators'!$B$15:$W$15, 0),FALSE))</f>
        <v>1.7490144853928846E-3</v>
      </c>
      <c r="BE648" s="1127">
        <f>IF(ISERROR(VLOOKUP(VLOOKUP($A648, 'E4 TB Allocation Details'!$A$18:$L$214, MATCH("A &amp; G ID", 'E4 TB Allocation Details'!$A$18:$L$18, 0),FALSE), 'E2 Allocators'!$B$15:$W$358, MATCH(BE$17, 'E2 Allocators'!$B$15:$W$15, 0),FALSE)), 0, VLOOKUP(VLOOKUP($A648, 'E4 TB Allocation Details'!$A$18:$L$214, MATCH("A &amp; G ID", 'E4 TB Allocation Details'!$A$18:$L$18, 0),FALSE), 'E2 Allocators'!$B$15:$W$358, MATCH(BE$17, 'E2 Allocators'!$B$15:$W$15, 0),FALSE))</f>
        <v>1.4684045329852872E-3</v>
      </c>
      <c r="BF648" s="1127">
        <f>IF(ISERROR(VLOOKUP(VLOOKUP($A648, 'E4 TB Allocation Details'!$A$18:$L$214, MATCH("A &amp; G ID", 'E4 TB Allocation Details'!$A$18:$L$18, 0),FALSE), 'E2 Allocators'!$B$15:$W$358, MATCH(BF$17, 'E2 Allocators'!$B$15:$W$15, 0),FALSE)), 0, VLOOKUP(VLOOKUP($A648, 'E4 TB Allocation Details'!$A$18:$L$214, MATCH("A &amp; G ID", 'E4 TB Allocation Details'!$A$18:$L$18, 0),FALSE), 'E2 Allocators'!$B$15:$W$358, MATCH(BF$17, 'E2 Allocators'!$B$15:$W$15, 0),FALSE))</f>
        <v>0</v>
      </c>
      <c r="BG648" s="1127">
        <f>IF(ISERROR(VLOOKUP(VLOOKUP($A648, 'E4 TB Allocation Details'!$A$18:$L$214, MATCH("A &amp; G ID", 'E4 TB Allocation Details'!$A$18:$L$18, 0),FALSE), 'E2 Allocators'!$B$15:$W$358, MATCH(BG$17, 'E2 Allocators'!$B$15:$W$15, 0),FALSE)), 0, VLOOKUP(VLOOKUP($A648, 'E4 TB Allocation Details'!$A$18:$L$214, MATCH("A &amp; G ID", 'E4 TB Allocation Details'!$A$18:$L$18, 0),FALSE), 'E2 Allocators'!$B$15:$W$358, MATCH(BG$17, 'E2 Allocators'!$B$15:$W$15, 0),FALSE))</f>
        <v>0</v>
      </c>
      <c r="BH648" s="1127">
        <f>IF(ISERROR(VLOOKUP(VLOOKUP($A648, 'E4 TB Allocation Details'!$A$18:$L$214, MATCH("A &amp; G ID", 'E4 TB Allocation Details'!$A$18:$L$18, 0),FALSE), 'E2 Allocators'!$B$15:$W$358, MATCH(BH$17, 'E2 Allocators'!$B$15:$W$15, 0),FALSE)), 0, VLOOKUP(VLOOKUP($A648, 'E4 TB Allocation Details'!$A$18:$L$214, MATCH("A &amp; G ID", 'E4 TB Allocation Details'!$A$18:$L$18, 0),FALSE), 'E2 Allocators'!$B$15:$W$358, MATCH(BH$17, 'E2 Allocators'!$B$15:$W$15, 0),FALSE))</f>
        <v>0</v>
      </c>
      <c r="BI648" s="1127">
        <f>IF(ISERROR(VLOOKUP(VLOOKUP($A648, 'E4 TB Allocation Details'!$A$18:$L$214, MATCH("A &amp; G ID", 'E4 TB Allocation Details'!$A$18:$L$18, 0),FALSE), 'E2 Allocators'!$B$15:$W$358, MATCH(BI$17, 'E2 Allocators'!$B$15:$W$15, 0),FALSE)), 0, VLOOKUP(VLOOKUP($A648, 'E4 TB Allocation Details'!$A$18:$L$214, MATCH("A &amp; G ID", 'E4 TB Allocation Details'!$A$18:$L$18, 0),FALSE), 'E2 Allocators'!$B$15:$W$358, MATCH(BI$17, 'E2 Allocators'!$B$15:$W$15, 0),FALSE))</f>
        <v>0</v>
      </c>
      <c r="BJ648" s="1127">
        <f>IF(ISERROR(VLOOKUP(VLOOKUP($A648, 'E4 TB Allocation Details'!$A$18:$L$214, MATCH("A &amp; G ID", 'E4 TB Allocation Details'!$A$18:$L$18, 0),FALSE), 'E2 Allocators'!$B$15:$W$358, MATCH(BJ$17, 'E2 Allocators'!$B$15:$W$15, 0),FALSE)), 0, VLOOKUP(VLOOKUP($A648, 'E4 TB Allocation Details'!$A$18:$L$214, MATCH("A &amp; G ID", 'E4 TB Allocation Details'!$A$18:$L$18, 0),FALSE), 'E2 Allocators'!$B$15:$W$358, MATCH(BJ$17, 'E2 Allocators'!$B$15:$W$15, 0),FALSE))</f>
        <v>0</v>
      </c>
      <c r="BK648" s="1127">
        <f>IF(ISERROR(VLOOKUP(VLOOKUP($A648, 'E4 TB Allocation Details'!$A$18:$L$214, MATCH("A &amp; G ID", 'E4 TB Allocation Details'!$A$18:$L$18, 0),FALSE), 'E2 Allocators'!$B$15:$W$358, MATCH(BK$17, 'E2 Allocators'!$B$15:$W$15, 0),FALSE)), 0, VLOOKUP(VLOOKUP($A648, 'E4 TB Allocation Details'!$A$18:$L$214, MATCH("A &amp; G ID", 'E4 TB Allocation Details'!$A$18:$L$18, 0),FALSE), 'E2 Allocators'!$B$15:$W$358, MATCH(BK$17, 'E2 Allocators'!$B$15:$W$15, 0),FALSE))</f>
        <v>0</v>
      </c>
      <c r="BL648" s="1127">
        <f>IF(ISERROR(VLOOKUP(VLOOKUP($A648, 'E4 TB Allocation Details'!$A$18:$L$214, MATCH("A &amp; G ID", 'E4 TB Allocation Details'!$A$18:$L$18, 0),FALSE), 'E2 Allocators'!$B$15:$W$358, MATCH(BL$17, 'E2 Allocators'!$B$15:$W$15, 0),FALSE)), 0, VLOOKUP(VLOOKUP($A648, 'E4 TB Allocation Details'!$A$18:$L$214, MATCH("A &amp; G ID", 'E4 TB Allocation Details'!$A$18:$L$18, 0),FALSE), 'E2 Allocators'!$B$15:$W$358, MATCH(BL$17, 'E2 Allocators'!$B$15:$W$15, 0),FALSE))</f>
        <v>0</v>
      </c>
      <c r="BM648" s="1127">
        <f>IF(ISERROR(VLOOKUP(VLOOKUP($A648, 'E4 TB Allocation Details'!$A$18:$L$214, MATCH("A &amp; G ID", 'E4 TB Allocation Details'!$A$18:$L$18, 0),FALSE), 'E2 Allocators'!$B$15:$W$358, MATCH(BM$17, 'E2 Allocators'!$B$15:$W$15, 0),FALSE)), 0, VLOOKUP(VLOOKUP($A648, 'E4 TB Allocation Details'!$A$18:$L$214, MATCH("A &amp; G ID", 'E4 TB Allocation Details'!$A$18:$L$18, 0),FALSE), 'E2 Allocators'!$B$15:$W$358, MATCH(BM$17, 'E2 Allocators'!$B$15:$W$15, 0),FALSE))</f>
        <v>0</v>
      </c>
      <c r="BN648" s="1127">
        <f>IF(ISERROR(VLOOKUP(VLOOKUP($A648, 'E4 TB Allocation Details'!$A$18:$L$214, MATCH("A &amp; G ID", 'E4 TB Allocation Details'!$A$18:$L$18, 0),FALSE), 'E2 Allocators'!$B$15:$W$358, MATCH(BN$17, 'E2 Allocators'!$B$15:$W$15, 0),FALSE)), 0, VLOOKUP(VLOOKUP($A648, 'E4 TB Allocation Details'!$A$18:$L$214, MATCH("A &amp; G ID", 'E4 TB Allocation Details'!$A$18:$L$18, 0),FALSE), 'E2 Allocators'!$B$15:$W$358, MATCH(BN$17, 'E2 Allocators'!$B$15:$W$15, 0),FALSE))</f>
        <v>0</v>
      </c>
      <c r="BO648" s="1127">
        <f>IF(ISERROR(VLOOKUP(VLOOKUP($A648, 'E4 TB Allocation Details'!$A$18:$L$214, MATCH("A &amp; G ID", 'E4 TB Allocation Details'!$A$18:$L$18, 0),FALSE), 'E2 Allocators'!$B$15:$W$358, MATCH(BO$17, 'E2 Allocators'!$B$15:$W$15, 0),FALSE)), 0, VLOOKUP(VLOOKUP($A648, 'E4 TB Allocation Details'!$A$18:$L$214, MATCH("A &amp; G ID", 'E4 TB Allocation Details'!$A$18:$L$18, 0),FALSE), 'E2 Allocators'!$B$15:$W$358, MATCH(BO$17, 'E2 Allocators'!$B$15:$W$15, 0),FALSE))</f>
        <v>0</v>
      </c>
      <c r="BP648" s="1127">
        <f>IF(ISERROR(VLOOKUP(VLOOKUP($A648, 'E4 TB Allocation Details'!$A$18:$L$214, MATCH("A &amp; G ID", 'E4 TB Allocation Details'!$A$18:$L$18, 0),FALSE), 'E2 Allocators'!$B$15:$W$358, MATCH(BP$17, 'E2 Allocators'!$B$15:$W$15, 0),FALSE)), 0, VLOOKUP(VLOOKUP($A648, 'E4 TB Allocation Details'!$A$18:$L$214, MATCH("A &amp; G ID", 'E4 TB Allocation Details'!$A$18:$L$18, 0),FALSE), 'E2 Allocators'!$B$15:$W$358, MATCH(BP$17, 'E2 Allocators'!$B$15:$W$15, 0),FALSE))</f>
        <v>0</v>
      </c>
      <c r="BQ648" s="1131">
        <f t="shared" si="903"/>
        <v>0.99999999999999989</v>
      </c>
    </row>
    <row r="649" spans="1:69" s="208" customFormat="1" ht="25.5" x14ac:dyDescent="0.2">
      <c r="A649" s="1138">
        <v>1975</v>
      </c>
      <c r="B649" s="1125" t="s">
        <v>1546</v>
      </c>
      <c r="C649" s="1126">
        <v>1</v>
      </c>
      <c r="D649" s="1130"/>
      <c r="E649" s="1130"/>
      <c r="F649" s="1130"/>
      <c r="G649" s="1130"/>
      <c r="H649" s="1130"/>
      <c r="I649" s="1130"/>
      <c r="J649" s="1130"/>
      <c r="K649" s="1130"/>
      <c r="L649" s="1130"/>
      <c r="M649" s="1130"/>
      <c r="N649" s="1130"/>
      <c r="O649" s="1130"/>
      <c r="P649" s="1130"/>
      <c r="Q649" s="1130"/>
      <c r="R649" s="1130"/>
      <c r="S649" s="1130"/>
      <c r="T649" s="1130"/>
      <c r="U649" s="1130"/>
      <c r="V649" s="1130"/>
      <c r="W649" s="1130"/>
      <c r="X649" s="1130"/>
      <c r="Y649" s="1130"/>
      <c r="Z649" s="1130"/>
      <c r="AA649" s="1130"/>
      <c r="AB649" s="1130"/>
      <c r="AC649" s="1130"/>
      <c r="AD649" s="1130"/>
      <c r="AE649" s="1130"/>
      <c r="AF649" s="1130"/>
      <c r="AG649" s="1130"/>
      <c r="AH649" s="1130"/>
      <c r="AI649" s="1130"/>
      <c r="AJ649" s="1130"/>
      <c r="AK649" s="1130"/>
      <c r="AL649" s="1130"/>
      <c r="AM649" s="1130"/>
      <c r="AN649" s="1130"/>
      <c r="AO649" s="1130"/>
      <c r="AP649" s="1130"/>
      <c r="AQ649" s="1130"/>
      <c r="AR649" s="1130"/>
      <c r="AS649" s="1130"/>
      <c r="AT649" s="1130"/>
      <c r="AU649" s="1130"/>
      <c r="AV649" s="1130"/>
      <c r="AW649" s="1127">
        <f>IF(ISERROR(VLOOKUP(VLOOKUP($A649, 'E4 TB Allocation Details'!$A$18:$L$214, MATCH("A &amp; G ID", 'E4 TB Allocation Details'!$A$18:$L$18, 0),FALSE), 'E2 Allocators'!$B$15:$W$358, MATCH(AW$17, 'E2 Allocators'!$B$15:$W$15, 0),FALSE)), 0, VLOOKUP(VLOOKUP($A649, 'E4 TB Allocation Details'!$A$18:$L$214, MATCH("A &amp; G ID", 'E4 TB Allocation Details'!$A$18:$L$18, 0),FALSE), 'E2 Allocators'!$B$15:$W$358, MATCH(AW$17, 'E2 Allocators'!$B$15:$W$15, 0),FALSE))</f>
        <v>0.61867547666041722</v>
      </c>
      <c r="AX649" s="1127">
        <f>IF(ISERROR(VLOOKUP(VLOOKUP($A649, 'E4 TB Allocation Details'!$A$18:$L$214, MATCH("A &amp; G ID", 'E4 TB Allocation Details'!$A$18:$L$18, 0),FALSE), 'E2 Allocators'!$B$15:$W$358, MATCH(AX$17, 'E2 Allocators'!$B$15:$W$15, 0),FALSE)), 0, VLOOKUP(VLOOKUP($A649, 'E4 TB Allocation Details'!$A$18:$L$214, MATCH("A &amp; G ID", 'E4 TB Allocation Details'!$A$18:$L$18, 0),FALSE), 'E2 Allocators'!$B$15:$W$358, MATCH(AX$17, 'E2 Allocators'!$B$15:$W$15, 0),FALSE))</f>
        <v>0.14230975545877747</v>
      </c>
      <c r="AY649" s="1127">
        <f>IF(ISERROR(VLOOKUP(VLOOKUP($A649, 'E4 TB Allocation Details'!$A$18:$L$214, MATCH("A &amp; G ID", 'E4 TB Allocation Details'!$A$18:$L$18, 0),FALSE), 'E2 Allocators'!$B$15:$W$358, MATCH(AY$17, 'E2 Allocators'!$B$15:$W$15, 0),FALSE)), 0, VLOOKUP(VLOOKUP($A649, 'E4 TB Allocation Details'!$A$18:$L$214, MATCH("A &amp; G ID", 'E4 TB Allocation Details'!$A$18:$L$18, 0),FALSE), 'E2 Allocators'!$B$15:$W$358, MATCH(AY$17, 'E2 Allocators'!$B$15:$W$15, 0),FALSE))</f>
        <v>0.2213120499166509</v>
      </c>
      <c r="AZ649" s="1127">
        <f>IF(ISERROR(VLOOKUP(VLOOKUP($A649, 'E4 TB Allocation Details'!$A$18:$L$214, MATCH("A &amp; G ID", 'E4 TB Allocation Details'!$A$18:$L$18, 0),FALSE), 'E2 Allocators'!$B$15:$W$358, MATCH(AZ$17, 'E2 Allocators'!$B$15:$W$15, 0),FALSE)), 0, VLOOKUP(VLOOKUP($A649, 'E4 TB Allocation Details'!$A$18:$L$214, MATCH("A &amp; G ID", 'E4 TB Allocation Details'!$A$18:$L$18, 0),FALSE), 'E2 Allocators'!$B$15:$W$358, MATCH(AZ$17, 'E2 Allocators'!$B$15:$W$15, 0),FALSE))</f>
        <v>0</v>
      </c>
      <c r="BA649" s="1127">
        <f>IF(ISERROR(VLOOKUP(VLOOKUP($A649, 'E4 TB Allocation Details'!$A$18:$L$214, MATCH("A &amp; G ID", 'E4 TB Allocation Details'!$A$18:$L$18, 0),FALSE), 'E2 Allocators'!$B$15:$W$358, MATCH(BA$17, 'E2 Allocators'!$B$15:$W$15, 0),FALSE)), 0, VLOOKUP(VLOOKUP($A649, 'E4 TB Allocation Details'!$A$18:$L$214, MATCH("A &amp; G ID", 'E4 TB Allocation Details'!$A$18:$L$18, 0),FALSE), 'E2 Allocators'!$B$15:$W$358, MATCH(BA$17, 'E2 Allocators'!$B$15:$W$15, 0),FALSE))</f>
        <v>0</v>
      </c>
      <c r="BB649" s="1127">
        <f>IF(ISERROR(VLOOKUP(VLOOKUP($A649, 'E4 TB Allocation Details'!$A$18:$L$214, MATCH("A &amp; G ID", 'E4 TB Allocation Details'!$A$18:$L$18, 0),FALSE), 'E2 Allocators'!$B$15:$W$358, MATCH(BB$17, 'E2 Allocators'!$B$15:$W$15, 0),FALSE)), 0, VLOOKUP(VLOOKUP($A649, 'E4 TB Allocation Details'!$A$18:$L$214, MATCH("A &amp; G ID", 'E4 TB Allocation Details'!$A$18:$L$18, 0),FALSE), 'E2 Allocators'!$B$15:$W$358, MATCH(BB$17, 'E2 Allocators'!$B$15:$W$15, 0),FALSE))</f>
        <v>0</v>
      </c>
      <c r="BC649" s="1127">
        <f>IF(ISERROR(VLOOKUP(VLOOKUP($A649, 'E4 TB Allocation Details'!$A$18:$L$214, MATCH("A &amp; G ID", 'E4 TB Allocation Details'!$A$18:$L$18, 0),FALSE), 'E2 Allocators'!$B$15:$W$358, MATCH(BC$17, 'E2 Allocators'!$B$15:$W$15, 0),FALSE)), 0, VLOOKUP(VLOOKUP($A649, 'E4 TB Allocation Details'!$A$18:$L$214, MATCH("A &amp; G ID", 'E4 TB Allocation Details'!$A$18:$L$18, 0),FALSE), 'E2 Allocators'!$B$15:$W$358, MATCH(BC$17, 'E2 Allocators'!$B$15:$W$15, 0),FALSE))</f>
        <v>1.4485298945776187E-2</v>
      </c>
      <c r="BD649" s="1127">
        <f>IF(ISERROR(VLOOKUP(VLOOKUP($A649, 'E4 TB Allocation Details'!$A$18:$L$214, MATCH("A &amp; G ID", 'E4 TB Allocation Details'!$A$18:$L$18, 0),FALSE), 'E2 Allocators'!$B$15:$W$358, MATCH(BD$17, 'E2 Allocators'!$B$15:$W$15, 0),FALSE)), 0, VLOOKUP(VLOOKUP($A649, 'E4 TB Allocation Details'!$A$18:$L$214, MATCH("A &amp; G ID", 'E4 TB Allocation Details'!$A$18:$L$18, 0),FALSE), 'E2 Allocators'!$B$15:$W$358, MATCH(BD$17, 'E2 Allocators'!$B$15:$W$15, 0),FALSE))</f>
        <v>1.7490144853928846E-3</v>
      </c>
      <c r="BE649" s="1127">
        <f>IF(ISERROR(VLOOKUP(VLOOKUP($A649, 'E4 TB Allocation Details'!$A$18:$L$214, MATCH("A &amp; G ID", 'E4 TB Allocation Details'!$A$18:$L$18, 0),FALSE), 'E2 Allocators'!$B$15:$W$358, MATCH(BE$17, 'E2 Allocators'!$B$15:$W$15, 0),FALSE)), 0, VLOOKUP(VLOOKUP($A649, 'E4 TB Allocation Details'!$A$18:$L$214, MATCH("A &amp; G ID", 'E4 TB Allocation Details'!$A$18:$L$18, 0),FALSE), 'E2 Allocators'!$B$15:$W$358, MATCH(BE$17, 'E2 Allocators'!$B$15:$W$15, 0),FALSE))</f>
        <v>1.4684045329852872E-3</v>
      </c>
      <c r="BF649" s="1127">
        <f>IF(ISERROR(VLOOKUP(VLOOKUP($A649, 'E4 TB Allocation Details'!$A$18:$L$214, MATCH("A &amp; G ID", 'E4 TB Allocation Details'!$A$18:$L$18, 0),FALSE), 'E2 Allocators'!$B$15:$W$358, MATCH(BF$17, 'E2 Allocators'!$B$15:$W$15, 0),FALSE)), 0, VLOOKUP(VLOOKUP($A649, 'E4 TB Allocation Details'!$A$18:$L$214, MATCH("A &amp; G ID", 'E4 TB Allocation Details'!$A$18:$L$18, 0),FALSE), 'E2 Allocators'!$B$15:$W$358, MATCH(BF$17, 'E2 Allocators'!$B$15:$W$15, 0),FALSE))</f>
        <v>0</v>
      </c>
      <c r="BG649" s="1127">
        <f>IF(ISERROR(VLOOKUP(VLOOKUP($A649, 'E4 TB Allocation Details'!$A$18:$L$214, MATCH("A &amp; G ID", 'E4 TB Allocation Details'!$A$18:$L$18, 0),FALSE), 'E2 Allocators'!$B$15:$W$358, MATCH(BG$17, 'E2 Allocators'!$B$15:$W$15, 0),FALSE)), 0, VLOOKUP(VLOOKUP($A649, 'E4 TB Allocation Details'!$A$18:$L$214, MATCH("A &amp; G ID", 'E4 TB Allocation Details'!$A$18:$L$18, 0),FALSE), 'E2 Allocators'!$B$15:$W$358, MATCH(BG$17, 'E2 Allocators'!$B$15:$W$15, 0),FALSE))</f>
        <v>0</v>
      </c>
      <c r="BH649" s="1127">
        <f>IF(ISERROR(VLOOKUP(VLOOKUP($A649, 'E4 TB Allocation Details'!$A$18:$L$214, MATCH("A &amp; G ID", 'E4 TB Allocation Details'!$A$18:$L$18, 0),FALSE), 'E2 Allocators'!$B$15:$W$358, MATCH(BH$17, 'E2 Allocators'!$B$15:$W$15, 0),FALSE)), 0, VLOOKUP(VLOOKUP($A649, 'E4 TB Allocation Details'!$A$18:$L$214, MATCH("A &amp; G ID", 'E4 TB Allocation Details'!$A$18:$L$18, 0),FALSE), 'E2 Allocators'!$B$15:$W$358, MATCH(BH$17, 'E2 Allocators'!$B$15:$W$15, 0),FALSE))</f>
        <v>0</v>
      </c>
      <c r="BI649" s="1127">
        <f>IF(ISERROR(VLOOKUP(VLOOKUP($A649, 'E4 TB Allocation Details'!$A$18:$L$214, MATCH("A &amp; G ID", 'E4 TB Allocation Details'!$A$18:$L$18, 0),FALSE), 'E2 Allocators'!$B$15:$W$358, MATCH(BI$17, 'E2 Allocators'!$B$15:$W$15, 0),FALSE)), 0, VLOOKUP(VLOOKUP($A649, 'E4 TB Allocation Details'!$A$18:$L$214, MATCH("A &amp; G ID", 'E4 TB Allocation Details'!$A$18:$L$18, 0),FALSE), 'E2 Allocators'!$B$15:$W$358, MATCH(BI$17, 'E2 Allocators'!$B$15:$W$15, 0),FALSE))</f>
        <v>0</v>
      </c>
      <c r="BJ649" s="1127">
        <f>IF(ISERROR(VLOOKUP(VLOOKUP($A649, 'E4 TB Allocation Details'!$A$18:$L$214, MATCH("A &amp; G ID", 'E4 TB Allocation Details'!$A$18:$L$18, 0),FALSE), 'E2 Allocators'!$B$15:$W$358, MATCH(BJ$17, 'E2 Allocators'!$B$15:$W$15, 0),FALSE)), 0, VLOOKUP(VLOOKUP($A649, 'E4 TB Allocation Details'!$A$18:$L$214, MATCH("A &amp; G ID", 'E4 TB Allocation Details'!$A$18:$L$18, 0),FALSE), 'E2 Allocators'!$B$15:$W$358, MATCH(BJ$17, 'E2 Allocators'!$B$15:$W$15, 0),FALSE))</f>
        <v>0</v>
      </c>
      <c r="BK649" s="1127">
        <f>IF(ISERROR(VLOOKUP(VLOOKUP($A649, 'E4 TB Allocation Details'!$A$18:$L$214, MATCH("A &amp; G ID", 'E4 TB Allocation Details'!$A$18:$L$18, 0),FALSE), 'E2 Allocators'!$B$15:$W$358, MATCH(BK$17, 'E2 Allocators'!$B$15:$W$15, 0),FALSE)), 0, VLOOKUP(VLOOKUP($A649, 'E4 TB Allocation Details'!$A$18:$L$214, MATCH("A &amp; G ID", 'E4 TB Allocation Details'!$A$18:$L$18, 0),FALSE), 'E2 Allocators'!$B$15:$W$358, MATCH(BK$17, 'E2 Allocators'!$B$15:$W$15, 0),FALSE))</f>
        <v>0</v>
      </c>
      <c r="BL649" s="1127">
        <f>IF(ISERROR(VLOOKUP(VLOOKUP($A649, 'E4 TB Allocation Details'!$A$18:$L$214, MATCH("A &amp; G ID", 'E4 TB Allocation Details'!$A$18:$L$18, 0),FALSE), 'E2 Allocators'!$B$15:$W$358, MATCH(BL$17, 'E2 Allocators'!$B$15:$W$15, 0),FALSE)), 0, VLOOKUP(VLOOKUP($A649, 'E4 TB Allocation Details'!$A$18:$L$214, MATCH("A &amp; G ID", 'E4 TB Allocation Details'!$A$18:$L$18, 0),FALSE), 'E2 Allocators'!$B$15:$W$358, MATCH(BL$17, 'E2 Allocators'!$B$15:$W$15, 0),FALSE))</f>
        <v>0</v>
      </c>
      <c r="BM649" s="1127">
        <f>IF(ISERROR(VLOOKUP(VLOOKUP($A649, 'E4 TB Allocation Details'!$A$18:$L$214, MATCH("A &amp; G ID", 'E4 TB Allocation Details'!$A$18:$L$18, 0),FALSE), 'E2 Allocators'!$B$15:$W$358, MATCH(BM$17, 'E2 Allocators'!$B$15:$W$15, 0),FALSE)), 0, VLOOKUP(VLOOKUP($A649, 'E4 TB Allocation Details'!$A$18:$L$214, MATCH("A &amp; G ID", 'E4 TB Allocation Details'!$A$18:$L$18, 0),FALSE), 'E2 Allocators'!$B$15:$W$358, MATCH(BM$17, 'E2 Allocators'!$B$15:$W$15, 0),FALSE))</f>
        <v>0</v>
      </c>
      <c r="BN649" s="1127">
        <f>IF(ISERROR(VLOOKUP(VLOOKUP($A649, 'E4 TB Allocation Details'!$A$18:$L$214, MATCH("A &amp; G ID", 'E4 TB Allocation Details'!$A$18:$L$18, 0),FALSE), 'E2 Allocators'!$B$15:$W$358, MATCH(BN$17, 'E2 Allocators'!$B$15:$W$15, 0),FALSE)), 0, VLOOKUP(VLOOKUP($A649, 'E4 TB Allocation Details'!$A$18:$L$214, MATCH("A &amp; G ID", 'E4 TB Allocation Details'!$A$18:$L$18, 0),FALSE), 'E2 Allocators'!$B$15:$W$358, MATCH(BN$17, 'E2 Allocators'!$B$15:$W$15, 0),FALSE))</f>
        <v>0</v>
      </c>
      <c r="BO649" s="1127">
        <f>IF(ISERROR(VLOOKUP(VLOOKUP($A649, 'E4 TB Allocation Details'!$A$18:$L$214, MATCH("A &amp; G ID", 'E4 TB Allocation Details'!$A$18:$L$18, 0),FALSE), 'E2 Allocators'!$B$15:$W$358, MATCH(BO$17, 'E2 Allocators'!$B$15:$W$15, 0),FALSE)), 0, VLOOKUP(VLOOKUP($A649, 'E4 TB Allocation Details'!$A$18:$L$214, MATCH("A &amp; G ID", 'E4 TB Allocation Details'!$A$18:$L$18, 0),FALSE), 'E2 Allocators'!$B$15:$W$358, MATCH(BO$17, 'E2 Allocators'!$B$15:$W$15, 0),FALSE))</f>
        <v>0</v>
      </c>
      <c r="BP649" s="1127">
        <f>IF(ISERROR(VLOOKUP(VLOOKUP($A649, 'E4 TB Allocation Details'!$A$18:$L$214, MATCH("A &amp; G ID", 'E4 TB Allocation Details'!$A$18:$L$18, 0),FALSE), 'E2 Allocators'!$B$15:$W$358, MATCH(BP$17, 'E2 Allocators'!$B$15:$W$15, 0),FALSE)), 0, VLOOKUP(VLOOKUP($A649, 'E4 TB Allocation Details'!$A$18:$L$214, MATCH("A &amp; G ID", 'E4 TB Allocation Details'!$A$18:$L$18, 0),FALSE), 'E2 Allocators'!$B$15:$W$358, MATCH(BP$17, 'E2 Allocators'!$B$15:$W$15, 0),FALSE))</f>
        <v>0</v>
      </c>
      <c r="BQ649" s="1131">
        <f t="shared" si="903"/>
        <v>0.99999999999999989</v>
      </c>
    </row>
    <row r="650" spans="1:69" s="208" customFormat="1" ht="12.75" x14ac:dyDescent="0.2">
      <c r="A650" s="1138">
        <v>1980</v>
      </c>
      <c r="B650" s="1125" t="s">
        <v>1041</v>
      </c>
      <c r="C650" s="1126">
        <v>1</v>
      </c>
      <c r="D650" s="1130"/>
      <c r="E650" s="1130"/>
      <c r="F650" s="1130"/>
      <c r="G650" s="1130"/>
      <c r="H650" s="1130"/>
      <c r="I650" s="1130"/>
      <c r="J650" s="1130"/>
      <c r="K650" s="1130"/>
      <c r="L650" s="1130"/>
      <c r="M650" s="1130"/>
      <c r="N650" s="1130"/>
      <c r="O650" s="1130"/>
      <c r="P650" s="1130"/>
      <c r="Q650" s="1130"/>
      <c r="R650" s="1130"/>
      <c r="S650" s="1130"/>
      <c r="T650" s="1130"/>
      <c r="U650" s="1130"/>
      <c r="V650" s="1130"/>
      <c r="W650" s="1130"/>
      <c r="X650" s="1130"/>
      <c r="Y650" s="1130"/>
      <c r="Z650" s="1130"/>
      <c r="AA650" s="1130"/>
      <c r="AB650" s="1130"/>
      <c r="AC650" s="1130"/>
      <c r="AD650" s="1130"/>
      <c r="AE650" s="1130"/>
      <c r="AF650" s="1130"/>
      <c r="AG650" s="1130"/>
      <c r="AH650" s="1130"/>
      <c r="AI650" s="1130"/>
      <c r="AJ650" s="1130"/>
      <c r="AK650" s="1130"/>
      <c r="AL650" s="1130"/>
      <c r="AM650" s="1130"/>
      <c r="AN650" s="1130"/>
      <c r="AO650" s="1130"/>
      <c r="AP650" s="1130"/>
      <c r="AQ650" s="1130"/>
      <c r="AR650" s="1130"/>
      <c r="AS650" s="1130"/>
      <c r="AT650" s="1130"/>
      <c r="AU650" s="1130"/>
      <c r="AV650" s="1130"/>
      <c r="AW650" s="1127">
        <f>IF(ISERROR(VLOOKUP(VLOOKUP($A650, 'E4 TB Allocation Details'!$A$18:$L$214, MATCH("A &amp; G ID", 'E4 TB Allocation Details'!$A$18:$L$18, 0),FALSE), 'E2 Allocators'!$B$15:$W$358, MATCH(AW$17, 'E2 Allocators'!$B$15:$W$15, 0),FALSE)), 0, VLOOKUP(VLOOKUP($A650, 'E4 TB Allocation Details'!$A$18:$L$214, MATCH("A &amp; G ID", 'E4 TB Allocation Details'!$A$18:$L$18, 0),FALSE), 'E2 Allocators'!$B$15:$W$358, MATCH(AW$17, 'E2 Allocators'!$B$15:$W$15, 0),FALSE))</f>
        <v>0.61867547666041722</v>
      </c>
      <c r="AX650" s="1127">
        <f>IF(ISERROR(VLOOKUP(VLOOKUP($A650, 'E4 TB Allocation Details'!$A$18:$L$214, MATCH("A &amp; G ID", 'E4 TB Allocation Details'!$A$18:$L$18, 0),FALSE), 'E2 Allocators'!$B$15:$W$358, MATCH(AX$17, 'E2 Allocators'!$B$15:$W$15, 0),FALSE)), 0, VLOOKUP(VLOOKUP($A650, 'E4 TB Allocation Details'!$A$18:$L$214, MATCH("A &amp; G ID", 'E4 TB Allocation Details'!$A$18:$L$18, 0),FALSE), 'E2 Allocators'!$B$15:$W$358, MATCH(AX$17, 'E2 Allocators'!$B$15:$W$15, 0),FALSE))</f>
        <v>0.14230975545877747</v>
      </c>
      <c r="AY650" s="1127">
        <f>IF(ISERROR(VLOOKUP(VLOOKUP($A650, 'E4 TB Allocation Details'!$A$18:$L$214, MATCH("A &amp; G ID", 'E4 TB Allocation Details'!$A$18:$L$18, 0),FALSE), 'E2 Allocators'!$B$15:$W$358, MATCH(AY$17, 'E2 Allocators'!$B$15:$W$15, 0),FALSE)), 0, VLOOKUP(VLOOKUP($A650, 'E4 TB Allocation Details'!$A$18:$L$214, MATCH("A &amp; G ID", 'E4 TB Allocation Details'!$A$18:$L$18, 0),FALSE), 'E2 Allocators'!$B$15:$W$358, MATCH(AY$17, 'E2 Allocators'!$B$15:$W$15, 0),FALSE))</f>
        <v>0.2213120499166509</v>
      </c>
      <c r="AZ650" s="1127">
        <f>IF(ISERROR(VLOOKUP(VLOOKUP($A650, 'E4 TB Allocation Details'!$A$18:$L$214, MATCH("A &amp; G ID", 'E4 TB Allocation Details'!$A$18:$L$18, 0),FALSE), 'E2 Allocators'!$B$15:$W$358, MATCH(AZ$17, 'E2 Allocators'!$B$15:$W$15, 0),FALSE)), 0, VLOOKUP(VLOOKUP($A650, 'E4 TB Allocation Details'!$A$18:$L$214, MATCH("A &amp; G ID", 'E4 TB Allocation Details'!$A$18:$L$18, 0),FALSE), 'E2 Allocators'!$B$15:$W$358, MATCH(AZ$17, 'E2 Allocators'!$B$15:$W$15, 0),FALSE))</f>
        <v>0</v>
      </c>
      <c r="BA650" s="1127">
        <f>IF(ISERROR(VLOOKUP(VLOOKUP($A650, 'E4 TB Allocation Details'!$A$18:$L$214, MATCH("A &amp; G ID", 'E4 TB Allocation Details'!$A$18:$L$18, 0),FALSE), 'E2 Allocators'!$B$15:$W$358, MATCH(BA$17, 'E2 Allocators'!$B$15:$W$15, 0),FALSE)), 0, VLOOKUP(VLOOKUP($A650, 'E4 TB Allocation Details'!$A$18:$L$214, MATCH("A &amp; G ID", 'E4 TB Allocation Details'!$A$18:$L$18, 0),FALSE), 'E2 Allocators'!$B$15:$W$358, MATCH(BA$17, 'E2 Allocators'!$B$15:$W$15, 0),FALSE))</f>
        <v>0</v>
      </c>
      <c r="BB650" s="1127">
        <f>IF(ISERROR(VLOOKUP(VLOOKUP($A650, 'E4 TB Allocation Details'!$A$18:$L$214, MATCH("A &amp; G ID", 'E4 TB Allocation Details'!$A$18:$L$18, 0),FALSE), 'E2 Allocators'!$B$15:$W$358, MATCH(BB$17, 'E2 Allocators'!$B$15:$W$15, 0),FALSE)), 0, VLOOKUP(VLOOKUP($A650, 'E4 TB Allocation Details'!$A$18:$L$214, MATCH("A &amp; G ID", 'E4 TB Allocation Details'!$A$18:$L$18, 0),FALSE), 'E2 Allocators'!$B$15:$W$358, MATCH(BB$17, 'E2 Allocators'!$B$15:$W$15, 0),FALSE))</f>
        <v>0</v>
      </c>
      <c r="BC650" s="1127">
        <f>IF(ISERROR(VLOOKUP(VLOOKUP($A650, 'E4 TB Allocation Details'!$A$18:$L$214, MATCH("A &amp; G ID", 'E4 TB Allocation Details'!$A$18:$L$18, 0),FALSE), 'E2 Allocators'!$B$15:$W$358, MATCH(BC$17, 'E2 Allocators'!$B$15:$W$15, 0),FALSE)), 0, VLOOKUP(VLOOKUP($A650, 'E4 TB Allocation Details'!$A$18:$L$214, MATCH("A &amp; G ID", 'E4 TB Allocation Details'!$A$18:$L$18, 0),FALSE), 'E2 Allocators'!$B$15:$W$358, MATCH(BC$17, 'E2 Allocators'!$B$15:$W$15, 0),FALSE))</f>
        <v>1.4485298945776187E-2</v>
      </c>
      <c r="BD650" s="1127">
        <f>IF(ISERROR(VLOOKUP(VLOOKUP($A650, 'E4 TB Allocation Details'!$A$18:$L$214, MATCH("A &amp; G ID", 'E4 TB Allocation Details'!$A$18:$L$18, 0),FALSE), 'E2 Allocators'!$B$15:$W$358, MATCH(BD$17, 'E2 Allocators'!$B$15:$W$15, 0),FALSE)), 0, VLOOKUP(VLOOKUP($A650, 'E4 TB Allocation Details'!$A$18:$L$214, MATCH("A &amp; G ID", 'E4 TB Allocation Details'!$A$18:$L$18, 0),FALSE), 'E2 Allocators'!$B$15:$W$358, MATCH(BD$17, 'E2 Allocators'!$B$15:$W$15, 0),FALSE))</f>
        <v>1.7490144853928846E-3</v>
      </c>
      <c r="BE650" s="1127">
        <f>IF(ISERROR(VLOOKUP(VLOOKUP($A650, 'E4 TB Allocation Details'!$A$18:$L$214, MATCH("A &amp; G ID", 'E4 TB Allocation Details'!$A$18:$L$18, 0),FALSE), 'E2 Allocators'!$B$15:$W$358, MATCH(BE$17, 'E2 Allocators'!$B$15:$W$15, 0),FALSE)), 0, VLOOKUP(VLOOKUP($A650, 'E4 TB Allocation Details'!$A$18:$L$214, MATCH("A &amp; G ID", 'E4 TB Allocation Details'!$A$18:$L$18, 0),FALSE), 'E2 Allocators'!$B$15:$W$358, MATCH(BE$17, 'E2 Allocators'!$B$15:$W$15, 0),FALSE))</f>
        <v>1.4684045329852872E-3</v>
      </c>
      <c r="BF650" s="1127">
        <f>IF(ISERROR(VLOOKUP(VLOOKUP($A650, 'E4 TB Allocation Details'!$A$18:$L$214, MATCH("A &amp; G ID", 'E4 TB Allocation Details'!$A$18:$L$18, 0),FALSE), 'E2 Allocators'!$B$15:$W$358, MATCH(BF$17, 'E2 Allocators'!$B$15:$W$15, 0),FALSE)), 0, VLOOKUP(VLOOKUP($A650, 'E4 TB Allocation Details'!$A$18:$L$214, MATCH("A &amp; G ID", 'E4 TB Allocation Details'!$A$18:$L$18, 0),FALSE), 'E2 Allocators'!$B$15:$W$358, MATCH(BF$17, 'E2 Allocators'!$B$15:$W$15, 0),FALSE))</f>
        <v>0</v>
      </c>
      <c r="BG650" s="1127">
        <f>IF(ISERROR(VLOOKUP(VLOOKUP($A650, 'E4 TB Allocation Details'!$A$18:$L$214, MATCH("A &amp; G ID", 'E4 TB Allocation Details'!$A$18:$L$18, 0),FALSE), 'E2 Allocators'!$B$15:$W$358, MATCH(BG$17, 'E2 Allocators'!$B$15:$W$15, 0),FALSE)), 0, VLOOKUP(VLOOKUP($A650, 'E4 TB Allocation Details'!$A$18:$L$214, MATCH("A &amp; G ID", 'E4 TB Allocation Details'!$A$18:$L$18, 0),FALSE), 'E2 Allocators'!$B$15:$W$358, MATCH(BG$17, 'E2 Allocators'!$B$15:$W$15, 0),FALSE))</f>
        <v>0</v>
      </c>
      <c r="BH650" s="1127">
        <f>IF(ISERROR(VLOOKUP(VLOOKUP($A650, 'E4 TB Allocation Details'!$A$18:$L$214, MATCH("A &amp; G ID", 'E4 TB Allocation Details'!$A$18:$L$18, 0),FALSE), 'E2 Allocators'!$B$15:$W$358, MATCH(BH$17, 'E2 Allocators'!$B$15:$W$15, 0),FALSE)), 0, VLOOKUP(VLOOKUP($A650, 'E4 TB Allocation Details'!$A$18:$L$214, MATCH("A &amp; G ID", 'E4 TB Allocation Details'!$A$18:$L$18, 0),FALSE), 'E2 Allocators'!$B$15:$W$358, MATCH(BH$17, 'E2 Allocators'!$B$15:$W$15, 0),FALSE))</f>
        <v>0</v>
      </c>
      <c r="BI650" s="1127">
        <f>IF(ISERROR(VLOOKUP(VLOOKUP($A650, 'E4 TB Allocation Details'!$A$18:$L$214, MATCH("A &amp; G ID", 'E4 TB Allocation Details'!$A$18:$L$18, 0),FALSE), 'E2 Allocators'!$B$15:$W$358, MATCH(BI$17, 'E2 Allocators'!$B$15:$W$15, 0),FALSE)), 0, VLOOKUP(VLOOKUP($A650, 'E4 TB Allocation Details'!$A$18:$L$214, MATCH("A &amp; G ID", 'E4 TB Allocation Details'!$A$18:$L$18, 0),FALSE), 'E2 Allocators'!$B$15:$W$358, MATCH(BI$17, 'E2 Allocators'!$B$15:$W$15, 0),FALSE))</f>
        <v>0</v>
      </c>
      <c r="BJ650" s="1127">
        <f>IF(ISERROR(VLOOKUP(VLOOKUP($A650, 'E4 TB Allocation Details'!$A$18:$L$214, MATCH("A &amp; G ID", 'E4 TB Allocation Details'!$A$18:$L$18, 0),FALSE), 'E2 Allocators'!$B$15:$W$358, MATCH(BJ$17, 'E2 Allocators'!$B$15:$W$15, 0),FALSE)), 0, VLOOKUP(VLOOKUP($A650, 'E4 TB Allocation Details'!$A$18:$L$214, MATCH("A &amp; G ID", 'E4 TB Allocation Details'!$A$18:$L$18, 0),FALSE), 'E2 Allocators'!$B$15:$W$358, MATCH(BJ$17, 'E2 Allocators'!$B$15:$W$15, 0),FALSE))</f>
        <v>0</v>
      </c>
      <c r="BK650" s="1127">
        <f>IF(ISERROR(VLOOKUP(VLOOKUP($A650, 'E4 TB Allocation Details'!$A$18:$L$214, MATCH("A &amp; G ID", 'E4 TB Allocation Details'!$A$18:$L$18, 0),FALSE), 'E2 Allocators'!$B$15:$W$358, MATCH(BK$17, 'E2 Allocators'!$B$15:$W$15, 0),FALSE)), 0, VLOOKUP(VLOOKUP($A650, 'E4 TB Allocation Details'!$A$18:$L$214, MATCH("A &amp; G ID", 'E4 TB Allocation Details'!$A$18:$L$18, 0),FALSE), 'E2 Allocators'!$B$15:$W$358, MATCH(BK$17, 'E2 Allocators'!$B$15:$W$15, 0),FALSE))</f>
        <v>0</v>
      </c>
      <c r="BL650" s="1127">
        <f>IF(ISERROR(VLOOKUP(VLOOKUP($A650, 'E4 TB Allocation Details'!$A$18:$L$214, MATCH("A &amp; G ID", 'E4 TB Allocation Details'!$A$18:$L$18, 0),FALSE), 'E2 Allocators'!$B$15:$W$358, MATCH(BL$17, 'E2 Allocators'!$B$15:$W$15, 0),FALSE)), 0, VLOOKUP(VLOOKUP($A650, 'E4 TB Allocation Details'!$A$18:$L$214, MATCH("A &amp; G ID", 'E4 TB Allocation Details'!$A$18:$L$18, 0),FALSE), 'E2 Allocators'!$B$15:$W$358, MATCH(BL$17, 'E2 Allocators'!$B$15:$W$15, 0),FALSE))</f>
        <v>0</v>
      </c>
      <c r="BM650" s="1127">
        <f>IF(ISERROR(VLOOKUP(VLOOKUP($A650, 'E4 TB Allocation Details'!$A$18:$L$214, MATCH("A &amp; G ID", 'E4 TB Allocation Details'!$A$18:$L$18, 0),FALSE), 'E2 Allocators'!$B$15:$W$358, MATCH(BM$17, 'E2 Allocators'!$B$15:$W$15, 0),FALSE)), 0, VLOOKUP(VLOOKUP($A650, 'E4 TB Allocation Details'!$A$18:$L$214, MATCH("A &amp; G ID", 'E4 TB Allocation Details'!$A$18:$L$18, 0),FALSE), 'E2 Allocators'!$B$15:$W$358, MATCH(BM$17, 'E2 Allocators'!$B$15:$W$15, 0),FALSE))</f>
        <v>0</v>
      </c>
      <c r="BN650" s="1127">
        <f>IF(ISERROR(VLOOKUP(VLOOKUP($A650, 'E4 TB Allocation Details'!$A$18:$L$214, MATCH("A &amp; G ID", 'E4 TB Allocation Details'!$A$18:$L$18, 0),FALSE), 'E2 Allocators'!$B$15:$W$358, MATCH(BN$17, 'E2 Allocators'!$B$15:$W$15, 0),FALSE)), 0, VLOOKUP(VLOOKUP($A650, 'E4 TB Allocation Details'!$A$18:$L$214, MATCH("A &amp; G ID", 'E4 TB Allocation Details'!$A$18:$L$18, 0),FALSE), 'E2 Allocators'!$B$15:$W$358, MATCH(BN$17, 'E2 Allocators'!$B$15:$W$15, 0),FALSE))</f>
        <v>0</v>
      </c>
      <c r="BO650" s="1127">
        <f>IF(ISERROR(VLOOKUP(VLOOKUP($A650, 'E4 TB Allocation Details'!$A$18:$L$214, MATCH("A &amp; G ID", 'E4 TB Allocation Details'!$A$18:$L$18, 0),FALSE), 'E2 Allocators'!$B$15:$W$358, MATCH(BO$17, 'E2 Allocators'!$B$15:$W$15, 0),FALSE)), 0, VLOOKUP(VLOOKUP($A650, 'E4 TB Allocation Details'!$A$18:$L$214, MATCH("A &amp; G ID", 'E4 TB Allocation Details'!$A$18:$L$18, 0),FALSE), 'E2 Allocators'!$B$15:$W$358, MATCH(BO$17, 'E2 Allocators'!$B$15:$W$15, 0),FALSE))</f>
        <v>0</v>
      </c>
      <c r="BP650" s="1127">
        <f>IF(ISERROR(VLOOKUP(VLOOKUP($A650, 'E4 TB Allocation Details'!$A$18:$L$214, MATCH("A &amp; G ID", 'E4 TB Allocation Details'!$A$18:$L$18, 0),FALSE), 'E2 Allocators'!$B$15:$W$358, MATCH(BP$17, 'E2 Allocators'!$B$15:$W$15, 0),FALSE)), 0, VLOOKUP(VLOOKUP($A650, 'E4 TB Allocation Details'!$A$18:$L$214, MATCH("A &amp; G ID", 'E4 TB Allocation Details'!$A$18:$L$18, 0),FALSE), 'E2 Allocators'!$B$15:$W$358, MATCH(BP$17, 'E2 Allocators'!$B$15:$W$15, 0),FALSE))</f>
        <v>0</v>
      </c>
      <c r="BQ650" s="1131">
        <f t="shared" si="903"/>
        <v>0.99999999999999989</v>
      </c>
    </row>
    <row r="651" spans="1:69" s="208" customFormat="1" ht="12.75" x14ac:dyDescent="0.2">
      <c r="A651" s="1138">
        <v>1990</v>
      </c>
      <c r="B651" s="1125" t="s">
        <v>1043</v>
      </c>
      <c r="C651" s="1126">
        <v>1</v>
      </c>
      <c r="D651" s="1130"/>
      <c r="E651" s="1130"/>
      <c r="F651" s="1130"/>
      <c r="G651" s="1130"/>
      <c r="H651" s="1130"/>
      <c r="I651" s="1130"/>
      <c r="J651" s="1130"/>
      <c r="K651" s="1130"/>
      <c r="L651" s="1130"/>
      <c r="M651" s="1130"/>
      <c r="N651" s="1130"/>
      <c r="O651" s="1130"/>
      <c r="P651" s="1130"/>
      <c r="Q651" s="1130"/>
      <c r="R651" s="1130"/>
      <c r="S651" s="1130"/>
      <c r="T651" s="1130"/>
      <c r="U651" s="1130"/>
      <c r="V651" s="1130"/>
      <c r="W651" s="1130"/>
      <c r="X651" s="1130"/>
      <c r="Y651" s="1130"/>
      <c r="Z651" s="1130"/>
      <c r="AA651" s="1130"/>
      <c r="AB651" s="1130"/>
      <c r="AC651" s="1130"/>
      <c r="AD651" s="1130"/>
      <c r="AE651" s="1130"/>
      <c r="AF651" s="1130"/>
      <c r="AG651" s="1130"/>
      <c r="AH651" s="1130"/>
      <c r="AI651" s="1130"/>
      <c r="AJ651" s="1130"/>
      <c r="AK651" s="1130"/>
      <c r="AL651" s="1130"/>
      <c r="AM651" s="1130"/>
      <c r="AN651" s="1130"/>
      <c r="AO651" s="1130"/>
      <c r="AP651" s="1130"/>
      <c r="AQ651" s="1130"/>
      <c r="AR651" s="1130"/>
      <c r="AS651" s="1130"/>
      <c r="AT651" s="1130"/>
      <c r="AU651" s="1130"/>
      <c r="AV651" s="1130"/>
      <c r="AW651" s="1127">
        <f>IF(ISERROR(VLOOKUP(VLOOKUP($A651, 'E4 TB Allocation Details'!$A$18:$L$214, MATCH("A &amp; G ID", 'E4 TB Allocation Details'!$A$18:$L$18, 0),FALSE), 'E2 Allocators'!$B$15:$W$358, MATCH(AW$17, 'E2 Allocators'!$B$15:$W$15, 0),FALSE)), 0, VLOOKUP(VLOOKUP($A651, 'E4 TB Allocation Details'!$A$18:$L$214, MATCH("A &amp; G ID", 'E4 TB Allocation Details'!$A$18:$L$18, 0),FALSE), 'E2 Allocators'!$B$15:$W$358, MATCH(AW$17, 'E2 Allocators'!$B$15:$W$15, 0),FALSE))</f>
        <v>0.61867547666041722</v>
      </c>
      <c r="AX651" s="1127">
        <f>IF(ISERROR(VLOOKUP(VLOOKUP($A651, 'E4 TB Allocation Details'!$A$18:$L$214, MATCH("A &amp; G ID", 'E4 TB Allocation Details'!$A$18:$L$18, 0),FALSE), 'E2 Allocators'!$B$15:$W$358, MATCH(AX$17, 'E2 Allocators'!$B$15:$W$15, 0),FALSE)), 0, VLOOKUP(VLOOKUP($A651, 'E4 TB Allocation Details'!$A$18:$L$214, MATCH("A &amp; G ID", 'E4 TB Allocation Details'!$A$18:$L$18, 0),FALSE), 'E2 Allocators'!$B$15:$W$358, MATCH(AX$17, 'E2 Allocators'!$B$15:$W$15, 0),FALSE))</f>
        <v>0.14230975545877747</v>
      </c>
      <c r="AY651" s="1127">
        <f>IF(ISERROR(VLOOKUP(VLOOKUP($A651, 'E4 TB Allocation Details'!$A$18:$L$214, MATCH("A &amp; G ID", 'E4 TB Allocation Details'!$A$18:$L$18, 0),FALSE), 'E2 Allocators'!$B$15:$W$358, MATCH(AY$17, 'E2 Allocators'!$B$15:$W$15, 0),FALSE)), 0, VLOOKUP(VLOOKUP($A651, 'E4 TB Allocation Details'!$A$18:$L$214, MATCH("A &amp; G ID", 'E4 TB Allocation Details'!$A$18:$L$18, 0),FALSE), 'E2 Allocators'!$B$15:$W$358, MATCH(AY$17, 'E2 Allocators'!$B$15:$W$15, 0),FALSE))</f>
        <v>0.2213120499166509</v>
      </c>
      <c r="AZ651" s="1127">
        <f>IF(ISERROR(VLOOKUP(VLOOKUP($A651, 'E4 TB Allocation Details'!$A$18:$L$214, MATCH("A &amp; G ID", 'E4 TB Allocation Details'!$A$18:$L$18, 0),FALSE), 'E2 Allocators'!$B$15:$W$358, MATCH(AZ$17, 'E2 Allocators'!$B$15:$W$15, 0),FALSE)), 0, VLOOKUP(VLOOKUP($A651, 'E4 TB Allocation Details'!$A$18:$L$214, MATCH("A &amp; G ID", 'E4 TB Allocation Details'!$A$18:$L$18, 0),FALSE), 'E2 Allocators'!$B$15:$W$358, MATCH(AZ$17, 'E2 Allocators'!$B$15:$W$15, 0),FALSE))</f>
        <v>0</v>
      </c>
      <c r="BA651" s="1127">
        <f>IF(ISERROR(VLOOKUP(VLOOKUP($A651, 'E4 TB Allocation Details'!$A$18:$L$214, MATCH("A &amp; G ID", 'E4 TB Allocation Details'!$A$18:$L$18, 0),FALSE), 'E2 Allocators'!$B$15:$W$358, MATCH(BA$17, 'E2 Allocators'!$B$15:$W$15, 0),FALSE)), 0, VLOOKUP(VLOOKUP($A651, 'E4 TB Allocation Details'!$A$18:$L$214, MATCH("A &amp; G ID", 'E4 TB Allocation Details'!$A$18:$L$18, 0),FALSE), 'E2 Allocators'!$B$15:$W$358, MATCH(BA$17, 'E2 Allocators'!$B$15:$W$15, 0),FALSE))</f>
        <v>0</v>
      </c>
      <c r="BB651" s="1127">
        <f>IF(ISERROR(VLOOKUP(VLOOKUP($A651, 'E4 TB Allocation Details'!$A$18:$L$214, MATCH("A &amp; G ID", 'E4 TB Allocation Details'!$A$18:$L$18, 0),FALSE), 'E2 Allocators'!$B$15:$W$358, MATCH(BB$17, 'E2 Allocators'!$B$15:$W$15, 0),FALSE)), 0, VLOOKUP(VLOOKUP($A651, 'E4 TB Allocation Details'!$A$18:$L$214, MATCH("A &amp; G ID", 'E4 TB Allocation Details'!$A$18:$L$18, 0),FALSE), 'E2 Allocators'!$B$15:$W$358, MATCH(BB$17, 'E2 Allocators'!$B$15:$W$15, 0),FALSE))</f>
        <v>0</v>
      </c>
      <c r="BC651" s="1127">
        <f>IF(ISERROR(VLOOKUP(VLOOKUP($A651, 'E4 TB Allocation Details'!$A$18:$L$214, MATCH("A &amp; G ID", 'E4 TB Allocation Details'!$A$18:$L$18, 0),FALSE), 'E2 Allocators'!$B$15:$W$358, MATCH(BC$17, 'E2 Allocators'!$B$15:$W$15, 0),FALSE)), 0, VLOOKUP(VLOOKUP($A651, 'E4 TB Allocation Details'!$A$18:$L$214, MATCH("A &amp; G ID", 'E4 TB Allocation Details'!$A$18:$L$18, 0),FALSE), 'E2 Allocators'!$B$15:$W$358, MATCH(BC$17, 'E2 Allocators'!$B$15:$W$15, 0),FALSE))</f>
        <v>1.4485298945776187E-2</v>
      </c>
      <c r="BD651" s="1127">
        <f>IF(ISERROR(VLOOKUP(VLOOKUP($A651, 'E4 TB Allocation Details'!$A$18:$L$214, MATCH("A &amp; G ID", 'E4 TB Allocation Details'!$A$18:$L$18, 0),FALSE), 'E2 Allocators'!$B$15:$W$358, MATCH(BD$17, 'E2 Allocators'!$B$15:$W$15, 0),FALSE)), 0, VLOOKUP(VLOOKUP($A651, 'E4 TB Allocation Details'!$A$18:$L$214, MATCH("A &amp; G ID", 'E4 TB Allocation Details'!$A$18:$L$18, 0),FALSE), 'E2 Allocators'!$B$15:$W$358, MATCH(BD$17, 'E2 Allocators'!$B$15:$W$15, 0),FALSE))</f>
        <v>1.7490144853928846E-3</v>
      </c>
      <c r="BE651" s="1127">
        <f>IF(ISERROR(VLOOKUP(VLOOKUP($A651, 'E4 TB Allocation Details'!$A$18:$L$214, MATCH("A &amp; G ID", 'E4 TB Allocation Details'!$A$18:$L$18, 0),FALSE), 'E2 Allocators'!$B$15:$W$358, MATCH(BE$17, 'E2 Allocators'!$B$15:$W$15, 0),FALSE)), 0, VLOOKUP(VLOOKUP($A651, 'E4 TB Allocation Details'!$A$18:$L$214, MATCH("A &amp; G ID", 'E4 TB Allocation Details'!$A$18:$L$18, 0),FALSE), 'E2 Allocators'!$B$15:$W$358, MATCH(BE$17, 'E2 Allocators'!$B$15:$W$15, 0),FALSE))</f>
        <v>1.4684045329852872E-3</v>
      </c>
      <c r="BF651" s="1127">
        <f>IF(ISERROR(VLOOKUP(VLOOKUP($A651, 'E4 TB Allocation Details'!$A$18:$L$214, MATCH("A &amp; G ID", 'E4 TB Allocation Details'!$A$18:$L$18, 0),FALSE), 'E2 Allocators'!$B$15:$W$358, MATCH(BF$17, 'E2 Allocators'!$B$15:$W$15, 0),FALSE)), 0, VLOOKUP(VLOOKUP($A651, 'E4 TB Allocation Details'!$A$18:$L$214, MATCH("A &amp; G ID", 'E4 TB Allocation Details'!$A$18:$L$18, 0),FALSE), 'E2 Allocators'!$B$15:$W$358, MATCH(BF$17, 'E2 Allocators'!$B$15:$W$15, 0),FALSE))</f>
        <v>0</v>
      </c>
      <c r="BG651" s="1127">
        <f>IF(ISERROR(VLOOKUP(VLOOKUP($A651, 'E4 TB Allocation Details'!$A$18:$L$214, MATCH("A &amp; G ID", 'E4 TB Allocation Details'!$A$18:$L$18, 0),FALSE), 'E2 Allocators'!$B$15:$W$358, MATCH(BG$17, 'E2 Allocators'!$B$15:$W$15, 0),FALSE)), 0, VLOOKUP(VLOOKUP($A651, 'E4 TB Allocation Details'!$A$18:$L$214, MATCH("A &amp; G ID", 'E4 TB Allocation Details'!$A$18:$L$18, 0),FALSE), 'E2 Allocators'!$B$15:$W$358, MATCH(BG$17, 'E2 Allocators'!$B$15:$W$15, 0),FALSE))</f>
        <v>0</v>
      </c>
      <c r="BH651" s="1127">
        <f>IF(ISERROR(VLOOKUP(VLOOKUP($A651, 'E4 TB Allocation Details'!$A$18:$L$214, MATCH("A &amp; G ID", 'E4 TB Allocation Details'!$A$18:$L$18, 0),FALSE), 'E2 Allocators'!$B$15:$W$358, MATCH(BH$17, 'E2 Allocators'!$B$15:$W$15, 0),FALSE)), 0, VLOOKUP(VLOOKUP($A651, 'E4 TB Allocation Details'!$A$18:$L$214, MATCH("A &amp; G ID", 'E4 TB Allocation Details'!$A$18:$L$18, 0),FALSE), 'E2 Allocators'!$B$15:$W$358, MATCH(BH$17, 'E2 Allocators'!$B$15:$W$15, 0),FALSE))</f>
        <v>0</v>
      </c>
      <c r="BI651" s="1127">
        <f>IF(ISERROR(VLOOKUP(VLOOKUP($A651, 'E4 TB Allocation Details'!$A$18:$L$214, MATCH("A &amp; G ID", 'E4 TB Allocation Details'!$A$18:$L$18, 0),FALSE), 'E2 Allocators'!$B$15:$W$358, MATCH(BI$17, 'E2 Allocators'!$B$15:$W$15, 0),FALSE)), 0, VLOOKUP(VLOOKUP($A651, 'E4 TB Allocation Details'!$A$18:$L$214, MATCH("A &amp; G ID", 'E4 TB Allocation Details'!$A$18:$L$18, 0),FALSE), 'E2 Allocators'!$B$15:$W$358, MATCH(BI$17, 'E2 Allocators'!$B$15:$W$15, 0),FALSE))</f>
        <v>0</v>
      </c>
      <c r="BJ651" s="1127">
        <f>IF(ISERROR(VLOOKUP(VLOOKUP($A651, 'E4 TB Allocation Details'!$A$18:$L$214, MATCH("A &amp; G ID", 'E4 TB Allocation Details'!$A$18:$L$18, 0),FALSE), 'E2 Allocators'!$B$15:$W$358, MATCH(BJ$17, 'E2 Allocators'!$B$15:$W$15, 0),FALSE)), 0, VLOOKUP(VLOOKUP($A651, 'E4 TB Allocation Details'!$A$18:$L$214, MATCH("A &amp; G ID", 'E4 TB Allocation Details'!$A$18:$L$18, 0),FALSE), 'E2 Allocators'!$B$15:$W$358, MATCH(BJ$17, 'E2 Allocators'!$B$15:$W$15, 0),FALSE))</f>
        <v>0</v>
      </c>
      <c r="BK651" s="1127">
        <f>IF(ISERROR(VLOOKUP(VLOOKUP($A651, 'E4 TB Allocation Details'!$A$18:$L$214, MATCH("A &amp; G ID", 'E4 TB Allocation Details'!$A$18:$L$18, 0),FALSE), 'E2 Allocators'!$B$15:$W$358, MATCH(BK$17, 'E2 Allocators'!$B$15:$W$15, 0),FALSE)), 0, VLOOKUP(VLOOKUP($A651, 'E4 TB Allocation Details'!$A$18:$L$214, MATCH("A &amp; G ID", 'E4 TB Allocation Details'!$A$18:$L$18, 0),FALSE), 'E2 Allocators'!$B$15:$W$358, MATCH(BK$17, 'E2 Allocators'!$B$15:$W$15, 0),FALSE))</f>
        <v>0</v>
      </c>
      <c r="BL651" s="1127">
        <f>IF(ISERROR(VLOOKUP(VLOOKUP($A651, 'E4 TB Allocation Details'!$A$18:$L$214, MATCH("A &amp; G ID", 'E4 TB Allocation Details'!$A$18:$L$18, 0),FALSE), 'E2 Allocators'!$B$15:$W$358, MATCH(BL$17, 'E2 Allocators'!$B$15:$W$15, 0),FALSE)), 0, VLOOKUP(VLOOKUP($A651, 'E4 TB Allocation Details'!$A$18:$L$214, MATCH("A &amp; G ID", 'E4 TB Allocation Details'!$A$18:$L$18, 0),FALSE), 'E2 Allocators'!$B$15:$W$358, MATCH(BL$17, 'E2 Allocators'!$B$15:$W$15, 0),FALSE))</f>
        <v>0</v>
      </c>
      <c r="BM651" s="1127">
        <f>IF(ISERROR(VLOOKUP(VLOOKUP($A651, 'E4 TB Allocation Details'!$A$18:$L$214, MATCH("A &amp; G ID", 'E4 TB Allocation Details'!$A$18:$L$18, 0),FALSE), 'E2 Allocators'!$B$15:$W$358, MATCH(BM$17, 'E2 Allocators'!$B$15:$W$15, 0),FALSE)), 0, VLOOKUP(VLOOKUP($A651, 'E4 TB Allocation Details'!$A$18:$L$214, MATCH("A &amp; G ID", 'E4 TB Allocation Details'!$A$18:$L$18, 0),FALSE), 'E2 Allocators'!$B$15:$W$358, MATCH(BM$17, 'E2 Allocators'!$B$15:$W$15, 0),FALSE))</f>
        <v>0</v>
      </c>
      <c r="BN651" s="1127">
        <f>IF(ISERROR(VLOOKUP(VLOOKUP($A651, 'E4 TB Allocation Details'!$A$18:$L$214, MATCH("A &amp; G ID", 'E4 TB Allocation Details'!$A$18:$L$18, 0),FALSE), 'E2 Allocators'!$B$15:$W$358, MATCH(BN$17, 'E2 Allocators'!$B$15:$W$15, 0),FALSE)), 0, VLOOKUP(VLOOKUP($A651, 'E4 TB Allocation Details'!$A$18:$L$214, MATCH("A &amp; G ID", 'E4 TB Allocation Details'!$A$18:$L$18, 0),FALSE), 'E2 Allocators'!$B$15:$W$358, MATCH(BN$17, 'E2 Allocators'!$B$15:$W$15, 0),FALSE))</f>
        <v>0</v>
      </c>
      <c r="BO651" s="1127">
        <f>IF(ISERROR(VLOOKUP(VLOOKUP($A651, 'E4 TB Allocation Details'!$A$18:$L$214, MATCH("A &amp; G ID", 'E4 TB Allocation Details'!$A$18:$L$18, 0),FALSE), 'E2 Allocators'!$B$15:$W$358, MATCH(BO$17, 'E2 Allocators'!$B$15:$W$15, 0),FALSE)), 0, VLOOKUP(VLOOKUP($A651, 'E4 TB Allocation Details'!$A$18:$L$214, MATCH("A &amp; G ID", 'E4 TB Allocation Details'!$A$18:$L$18, 0),FALSE), 'E2 Allocators'!$B$15:$W$358, MATCH(BO$17, 'E2 Allocators'!$B$15:$W$15, 0),FALSE))</f>
        <v>0</v>
      </c>
      <c r="BP651" s="1127">
        <f>IF(ISERROR(VLOOKUP(VLOOKUP($A651, 'E4 TB Allocation Details'!$A$18:$L$214, MATCH("A &amp; G ID", 'E4 TB Allocation Details'!$A$18:$L$18, 0),FALSE), 'E2 Allocators'!$B$15:$W$358, MATCH(BP$17, 'E2 Allocators'!$B$15:$W$15, 0),FALSE)), 0, VLOOKUP(VLOOKUP($A651, 'E4 TB Allocation Details'!$A$18:$L$214, MATCH("A &amp; G ID", 'E4 TB Allocation Details'!$A$18:$L$18, 0),FALSE), 'E2 Allocators'!$B$15:$W$358, MATCH(BP$17, 'E2 Allocators'!$B$15:$W$15, 0),FALSE))</f>
        <v>0</v>
      </c>
      <c r="BQ651" s="1131">
        <f t="shared" si="903"/>
        <v>0.99999999999999989</v>
      </c>
    </row>
    <row r="652" spans="1:69" s="208" customFormat="1" ht="12.75" x14ac:dyDescent="0.2">
      <c r="A652" s="1138">
        <v>2005</v>
      </c>
      <c r="B652" s="1125" t="s">
        <v>1045</v>
      </c>
      <c r="C652" s="1126">
        <v>1</v>
      </c>
      <c r="D652" s="1130"/>
      <c r="E652" s="1130"/>
      <c r="F652" s="1130"/>
      <c r="G652" s="1130"/>
      <c r="H652" s="1130"/>
      <c r="I652" s="1130"/>
      <c r="J652" s="1130"/>
      <c r="K652" s="1130"/>
      <c r="L652" s="1130"/>
      <c r="M652" s="1130"/>
      <c r="N652" s="1130"/>
      <c r="O652" s="1130"/>
      <c r="P652" s="1130"/>
      <c r="Q652" s="1130"/>
      <c r="R652" s="1130"/>
      <c r="S652" s="1130"/>
      <c r="T652" s="1130"/>
      <c r="U652" s="1130"/>
      <c r="V652" s="1130"/>
      <c r="W652" s="1130"/>
      <c r="X652" s="1130"/>
      <c r="Y652" s="1130"/>
      <c r="Z652" s="1130"/>
      <c r="AA652" s="1130"/>
      <c r="AB652" s="1130"/>
      <c r="AC652" s="1130"/>
      <c r="AD652" s="1130"/>
      <c r="AE652" s="1130"/>
      <c r="AF652" s="1130"/>
      <c r="AG652" s="1130"/>
      <c r="AH652" s="1130"/>
      <c r="AI652" s="1130"/>
      <c r="AJ652" s="1130"/>
      <c r="AK652" s="1130"/>
      <c r="AL652" s="1130"/>
      <c r="AM652" s="1130"/>
      <c r="AN652" s="1130"/>
      <c r="AO652" s="1130"/>
      <c r="AP652" s="1130"/>
      <c r="AQ652" s="1130"/>
      <c r="AR652" s="1130"/>
      <c r="AS652" s="1130"/>
      <c r="AT652" s="1130"/>
      <c r="AU652" s="1130"/>
      <c r="AV652" s="1130"/>
      <c r="AW652" s="1127">
        <f>IF(ISERROR(VLOOKUP(VLOOKUP($A652, 'E4 TB Allocation Details'!$A$18:$L$214, MATCH("A &amp; G ID", 'E4 TB Allocation Details'!$A$18:$L$18, 0),FALSE), 'E2 Allocators'!$B$15:$W$358, MATCH(AW$17, 'E2 Allocators'!$B$15:$W$15, 0),FALSE)), 0, VLOOKUP(VLOOKUP($A652, 'E4 TB Allocation Details'!$A$18:$L$214, MATCH("A &amp; G ID", 'E4 TB Allocation Details'!$A$18:$L$18, 0),FALSE), 'E2 Allocators'!$B$15:$W$358, MATCH(AW$17, 'E2 Allocators'!$B$15:$W$15, 0),FALSE))</f>
        <v>0.61867547666041722</v>
      </c>
      <c r="AX652" s="1127">
        <f>IF(ISERROR(VLOOKUP(VLOOKUP($A652, 'E4 TB Allocation Details'!$A$18:$L$214, MATCH("A &amp; G ID", 'E4 TB Allocation Details'!$A$18:$L$18, 0),FALSE), 'E2 Allocators'!$B$15:$W$358, MATCH(AX$17, 'E2 Allocators'!$B$15:$W$15, 0),FALSE)), 0, VLOOKUP(VLOOKUP($A652, 'E4 TB Allocation Details'!$A$18:$L$214, MATCH("A &amp; G ID", 'E4 TB Allocation Details'!$A$18:$L$18, 0),FALSE), 'E2 Allocators'!$B$15:$W$358, MATCH(AX$17, 'E2 Allocators'!$B$15:$W$15, 0),FALSE))</f>
        <v>0.14230975545877747</v>
      </c>
      <c r="AY652" s="1127">
        <f>IF(ISERROR(VLOOKUP(VLOOKUP($A652, 'E4 TB Allocation Details'!$A$18:$L$214, MATCH("A &amp; G ID", 'E4 TB Allocation Details'!$A$18:$L$18, 0),FALSE), 'E2 Allocators'!$B$15:$W$358, MATCH(AY$17, 'E2 Allocators'!$B$15:$W$15, 0),FALSE)), 0, VLOOKUP(VLOOKUP($A652, 'E4 TB Allocation Details'!$A$18:$L$214, MATCH("A &amp; G ID", 'E4 TB Allocation Details'!$A$18:$L$18, 0),FALSE), 'E2 Allocators'!$B$15:$W$358, MATCH(AY$17, 'E2 Allocators'!$B$15:$W$15, 0),FALSE))</f>
        <v>0.2213120499166509</v>
      </c>
      <c r="AZ652" s="1127">
        <f>IF(ISERROR(VLOOKUP(VLOOKUP($A652, 'E4 TB Allocation Details'!$A$18:$L$214, MATCH("A &amp; G ID", 'E4 TB Allocation Details'!$A$18:$L$18, 0),FALSE), 'E2 Allocators'!$B$15:$W$358, MATCH(AZ$17, 'E2 Allocators'!$B$15:$W$15, 0),FALSE)), 0, VLOOKUP(VLOOKUP($A652, 'E4 TB Allocation Details'!$A$18:$L$214, MATCH("A &amp; G ID", 'E4 TB Allocation Details'!$A$18:$L$18, 0),FALSE), 'E2 Allocators'!$B$15:$W$358, MATCH(AZ$17, 'E2 Allocators'!$B$15:$W$15, 0),FALSE))</f>
        <v>0</v>
      </c>
      <c r="BA652" s="1127">
        <f>IF(ISERROR(VLOOKUP(VLOOKUP($A652, 'E4 TB Allocation Details'!$A$18:$L$214, MATCH("A &amp; G ID", 'E4 TB Allocation Details'!$A$18:$L$18, 0),FALSE), 'E2 Allocators'!$B$15:$W$358, MATCH(BA$17, 'E2 Allocators'!$B$15:$W$15, 0),FALSE)), 0, VLOOKUP(VLOOKUP($A652, 'E4 TB Allocation Details'!$A$18:$L$214, MATCH("A &amp; G ID", 'E4 TB Allocation Details'!$A$18:$L$18, 0),FALSE), 'E2 Allocators'!$B$15:$W$358, MATCH(BA$17, 'E2 Allocators'!$B$15:$W$15, 0),FALSE))</f>
        <v>0</v>
      </c>
      <c r="BB652" s="1127">
        <f>IF(ISERROR(VLOOKUP(VLOOKUP($A652, 'E4 TB Allocation Details'!$A$18:$L$214, MATCH("A &amp; G ID", 'E4 TB Allocation Details'!$A$18:$L$18, 0),FALSE), 'E2 Allocators'!$B$15:$W$358, MATCH(BB$17, 'E2 Allocators'!$B$15:$W$15, 0),FALSE)), 0, VLOOKUP(VLOOKUP($A652, 'E4 TB Allocation Details'!$A$18:$L$214, MATCH("A &amp; G ID", 'E4 TB Allocation Details'!$A$18:$L$18, 0),FALSE), 'E2 Allocators'!$B$15:$W$358, MATCH(BB$17, 'E2 Allocators'!$B$15:$W$15, 0),FALSE))</f>
        <v>0</v>
      </c>
      <c r="BC652" s="1127">
        <f>IF(ISERROR(VLOOKUP(VLOOKUP($A652, 'E4 TB Allocation Details'!$A$18:$L$214, MATCH("A &amp; G ID", 'E4 TB Allocation Details'!$A$18:$L$18, 0),FALSE), 'E2 Allocators'!$B$15:$W$358, MATCH(BC$17, 'E2 Allocators'!$B$15:$W$15, 0),FALSE)), 0, VLOOKUP(VLOOKUP($A652, 'E4 TB Allocation Details'!$A$18:$L$214, MATCH("A &amp; G ID", 'E4 TB Allocation Details'!$A$18:$L$18, 0),FALSE), 'E2 Allocators'!$B$15:$W$358, MATCH(BC$17, 'E2 Allocators'!$B$15:$W$15, 0),FALSE))</f>
        <v>1.4485298945776187E-2</v>
      </c>
      <c r="BD652" s="1127">
        <f>IF(ISERROR(VLOOKUP(VLOOKUP($A652, 'E4 TB Allocation Details'!$A$18:$L$214, MATCH("A &amp; G ID", 'E4 TB Allocation Details'!$A$18:$L$18, 0),FALSE), 'E2 Allocators'!$B$15:$W$358, MATCH(BD$17, 'E2 Allocators'!$B$15:$W$15, 0),FALSE)), 0, VLOOKUP(VLOOKUP($A652, 'E4 TB Allocation Details'!$A$18:$L$214, MATCH("A &amp; G ID", 'E4 TB Allocation Details'!$A$18:$L$18, 0),FALSE), 'E2 Allocators'!$B$15:$W$358, MATCH(BD$17, 'E2 Allocators'!$B$15:$W$15, 0),FALSE))</f>
        <v>1.7490144853928846E-3</v>
      </c>
      <c r="BE652" s="1127">
        <f>IF(ISERROR(VLOOKUP(VLOOKUP($A652, 'E4 TB Allocation Details'!$A$18:$L$214, MATCH("A &amp; G ID", 'E4 TB Allocation Details'!$A$18:$L$18, 0),FALSE), 'E2 Allocators'!$B$15:$W$358, MATCH(BE$17, 'E2 Allocators'!$B$15:$W$15, 0),FALSE)), 0, VLOOKUP(VLOOKUP($A652, 'E4 TB Allocation Details'!$A$18:$L$214, MATCH("A &amp; G ID", 'E4 TB Allocation Details'!$A$18:$L$18, 0),FALSE), 'E2 Allocators'!$B$15:$W$358, MATCH(BE$17, 'E2 Allocators'!$B$15:$W$15, 0),FALSE))</f>
        <v>1.4684045329852872E-3</v>
      </c>
      <c r="BF652" s="1127">
        <f>IF(ISERROR(VLOOKUP(VLOOKUP($A652, 'E4 TB Allocation Details'!$A$18:$L$214, MATCH("A &amp; G ID", 'E4 TB Allocation Details'!$A$18:$L$18, 0),FALSE), 'E2 Allocators'!$B$15:$W$358, MATCH(BF$17, 'E2 Allocators'!$B$15:$W$15, 0),FALSE)), 0, VLOOKUP(VLOOKUP($A652, 'E4 TB Allocation Details'!$A$18:$L$214, MATCH("A &amp; G ID", 'E4 TB Allocation Details'!$A$18:$L$18, 0),FALSE), 'E2 Allocators'!$B$15:$W$358, MATCH(BF$17, 'E2 Allocators'!$B$15:$W$15, 0),FALSE))</f>
        <v>0</v>
      </c>
      <c r="BG652" s="1127">
        <f>IF(ISERROR(VLOOKUP(VLOOKUP($A652, 'E4 TB Allocation Details'!$A$18:$L$214, MATCH("A &amp; G ID", 'E4 TB Allocation Details'!$A$18:$L$18, 0),FALSE), 'E2 Allocators'!$B$15:$W$358, MATCH(BG$17, 'E2 Allocators'!$B$15:$W$15, 0),FALSE)), 0, VLOOKUP(VLOOKUP($A652, 'E4 TB Allocation Details'!$A$18:$L$214, MATCH("A &amp; G ID", 'E4 TB Allocation Details'!$A$18:$L$18, 0),FALSE), 'E2 Allocators'!$B$15:$W$358, MATCH(BG$17, 'E2 Allocators'!$B$15:$W$15, 0),FALSE))</f>
        <v>0</v>
      </c>
      <c r="BH652" s="1127">
        <f>IF(ISERROR(VLOOKUP(VLOOKUP($A652, 'E4 TB Allocation Details'!$A$18:$L$214, MATCH("A &amp; G ID", 'E4 TB Allocation Details'!$A$18:$L$18, 0),FALSE), 'E2 Allocators'!$B$15:$W$358, MATCH(BH$17, 'E2 Allocators'!$B$15:$W$15, 0),FALSE)), 0, VLOOKUP(VLOOKUP($A652, 'E4 TB Allocation Details'!$A$18:$L$214, MATCH("A &amp; G ID", 'E4 TB Allocation Details'!$A$18:$L$18, 0),FALSE), 'E2 Allocators'!$B$15:$W$358, MATCH(BH$17, 'E2 Allocators'!$B$15:$W$15, 0),FALSE))</f>
        <v>0</v>
      </c>
      <c r="BI652" s="1127">
        <f>IF(ISERROR(VLOOKUP(VLOOKUP($A652, 'E4 TB Allocation Details'!$A$18:$L$214, MATCH("A &amp; G ID", 'E4 TB Allocation Details'!$A$18:$L$18, 0),FALSE), 'E2 Allocators'!$B$15:$W$358, MATCH(BI$17, 'E2 Allocators'!$B$15:$W$15, 0),FALSE)), 0, VLOOKUP(VLOOKUP($A652, 'E4 TB Allocation Details'!$A$18:$L$214, MATCH("A &amp; G ID", 'E4 TB Allocation Details'!$A$18:$L$18, 0),FALSE), 'E2 Allocators'!$B$15:$W$358, MATCH(BI$17, 'E2 Allocators'!$B$15:$W$15, 0),FALSE))</f>
        <v>0</v>
      </c>
      <c r="BJ652" s="1127">
        <f>IF(ISERROR(VLOOKUP(VLOOKUP($A652, 'E4 TB Allocation Details'!$A$18:$L$214, MATCH("A &amp; G ID", 'E4 TB Allocation Details'!$A$18:$L$18, 0),FALSE), 'E2 Allocators'!$B$15:$W$358, MATCH(BJ$17, 'E2 Allocators'!$B$15:$W$15, 0),FALSE)), 0, VLOOKUP(VLOOKUP($A652, 'E4 TB Allocation Details'!$A$18:$L$214, MATCH("A &amp; G ID", 'E4 TB Allocation Details'!$A$18:$L$18, 0),FALSE), 'E2 Allocators'!$B$15:$W$358, MATCH(BJ$17, 'E2 Allocators'!$B$15:$W$15, 0),FALSE))</f>
        <v>0</v>
      </c>
      <c r="BK652" s="1127">
        <f>IF(ISERROR(VLOOKUP(VLOOKUP($A652, 'E4 TB Allocation Details'!$A$18:$L$214, MATCH("A &amp; G ID", 'E4 TB Allocation Details'!$A$18:$L$18, 0),FALSE), 'E2 Allocators'!$B$15:$W$358, MATCH(BK$17, 'E2 Allocators'!$B$15:$W$15, 0),FALSE)), 0, VLOOKUP(VLOOKUP($A652, 'E4 TB Allocation Details'!$A$18:$L$214, MATCH("A &amp; G ID", 'E4 TB Allocation Details'!$A$18:$L$18, 0),FALSE), 'E2 Allocators'!$B$15:$W$358, MATCH(BK$17, 'E2 Allocators'!$B$15:$W$15, 0),FALSE))</f>
        <v>0</v>
      </c>
      <c r="BL652" s="1127">
        <f>IF(ISERROR(VLOOKUP(VLOOKUP($A652, 'E4 TB Allocation Details'!$A$18:$L$214, MATCH("A &amp; G ID", 'E4 TB Allocation Details'!$A$18:$L$18, 0),FALSE), 'E2 Allocators'!$B$15:$W$358, MATCH(BL$17, 'E2 Allocators'!$B$15:$W$15, 0),FALSE)), 0, VLOOKUP(VLOOKUP($A652, 'E4 TB Allocation Details'!$A$18:$L$214, MATCH("A &amp; G ID", 'E4 TB Allocation Details'!$A$18:$L$18, 0),FALSE), 'E2 Allocators'!$B$15:$W$358, MATCH(BL$17, 'E2 Allocators'!$B$15:$W$15, 0),FALSE))</f>
        <v>0</v>
      </c>
      <c r="BM652" s="1127">
        <f>IF(ISERROR(VLOOKUP(VLOOKUP($A652, 'E4 TB Allocation Details'!$A$18:$L$214, MATCH("A &amp; G ID", 'E4 TB Allocation Details'!$A$18:$L$18, 0),FALSE), 'E2 Allocators'!$B$15:$W$358, MATCH(BM$17, 'E2 Allocators'!$B$15:$W$15, 0),FALSE)), 0, VLOOKUP(VLOOKUP($A652, 'E4 TB Allocation Details'!$A$18:$L$214, MATCH("A &amp; G ID", 'E4 TB Allocation Details'!$A$18:$L$18, 0),FALSE), 'E2 Allocators'!$B$15:$W$358, MATCH(BM$17, 'E2 Allocators'!$B$15:$W$15, 0),FALSE))</f>
        <v>0</v>
      </c>
      <c r="BN652" s="1127">
        <f>IF(ISERROR(VLOOKUP(VLOOKUP($A652, 'E4 TB Allocation Details'!$A$18:$L$214, MATCH("A &amp; G ID", 'E4 TB Allocation Details'!$A$18:$L$18, 0),FALSE), 'E2 Allocators'!$B$15:$W$358, MATCH(BN$17, 'E2 Allocators'!$B$15:$W$15, 0),FALSE)), 0, VLOOKUP(VLOOKUP($A652, 'E4 TB Allocation Details'!$A$18:$L$214, MATCH("A &amp; G ID", 'E4 TB Allocation Details'!$A$18:$L$18, 0),FALSE), 'E2 Allocators'!$B$15:$W$358, MATCH(BN$17, 'E2 Allocators'!$B$15:$W$15, 0),FALSE))</f>
        <v>0</v>
      </c>
      <c r="BO652" s="1127">
        <f>IF(ISERROR(VLOOKUP(VLOOKUP($A652, 'E4 TB Allocation Details'!$A$18:$L$214, MATCH("A &amp; G ID", 'E4 TB Allocation Details'!$A$18:$L$18, 0),FALSE), 'E2 Allocators'!$B$15:$W$358, MATCH(BO$17, 'E2 Allocators'!$B$15:$W$15, 0),FALSE)), 0, VLOOKUP(VLOOKUP($A652, 'E4 TB Allocation Details'!$A$18:$L$214, MATCH("A &amp; G ID", 'E4 TB Allocation Details'!$A$18:$L$18, 0),FALSE), 'E2 Allocators'!$B$15:$W$358, MATCH(BO$17, 'E2 Allocators'!$B$15:$W$15, 0),FALSE))</f>
        <v>0</v>
      </c>
      <c r="BP652" s="1127">
        <f>IF(ISERROR(VLOOKUP(VLOOKUP($A652, 'E4 TB Allocation Details'!$A$18:$L$214, MATCH("A &amp; G ID", 'E4 TB Allocation Details'!$A$18:$L$18, 0),FALSE), 'E2 Allocators'!$B$15:$W$358, MATCH(BP$17, 'E2 Allocators'!$B$15:$W$15, 0),FALSE)), 0, VLOOKUP(VLOOKUP($A652, 'E4 TB Allocation Details'!$A$18:$L$214, MATCH("A &amp; G ID", 'E4 TB Allocation Details'!$A$18:$L$18, 0),FALSE), 'E2 Allocators'!$B$15:$W$358, MATCH(BP$17, 'E2 Allocators'!$B$15:$W$15, 0),FALSE))</f>
        <v>0</v>
      </c>
      <c r="BQ652" s="1131">
        <f t="shared" si="903"/>
        <v>0.99999999999999989</v>
      </c>
    </row>
    <row r="653" spans="1:69" s="208" customFormat="1" ht="13.5" thickBot="1" x14ac:dyDescent="0.25">
      <c r="A653" s="1138">
        <v>2010</v>
      </c>
      <c r="B653" s="1125" t="s">
        <v>1046</v>
      </c>
      <c r="C653" s="1126">
        <v>1</v>
      </c>
      <c r="D653" s="1130"/>
      <c r="E653" s="1130"/>
      <c r="F653" s="1130"/>
      <c r="G653" s="1130"/>
      <c r="H653" s="1130"/>
      <c r="I653" s="1130"/>
      <c r="J653" s="1130"/>
      <c r="K653" s="1130"/>
      <c r="L653" s="1130"/>
      <c r="M653" s="1130"/>
      <c r="N653" s="1130"/>
      <c r="O653" s="1130"/>
      <c r="P653" s="1130"/>
      <c r="Q653" s="1130"/>
      <c r="R653" s="1130"/>
      <c r="S653" s="1130"/>
      <c r="T653" s="1130"/>
      <c r="U653" s="1130"/>
      <c r="V653" s="1130"/>
      <c r="W653" s="1130"/>
      <c r="X653" s="1130"/>
      <c r="Y653" s="1130"/>
      <c r="Z653" s="1130"/>
      <c r="AA653" s="1130"/>
      <c r="AB653" s="1130"/>
      <c r="AC653" s="1130"/>
      <c r="AD653" s="1130"/>
      <c r="AE653" s="1130"/>
      <c r="AF653" s="1130"/>
      <c r="AG653" s="1130"/>
      <c r="AH653" s="1130"/>
      <c r="AI653" s="1130"/>
      <c r="AJ653" s="1130"/>
      <c r="AK653" s="1130"/>
      <c r="AL653" s="1130"/>
      <c r="AM653" s="1130"/>
      <c r="AN653" s="1130"/>
      <c r="AO653" s="1130"/>
      <c r="AP653" s="1130"/>
      <c r="AQ653" s="1130"/>
      <c r="AR653" s="1130"/>
      <c r="AS653" s="1130"/>
      <c r="AT653" s="1130"/>
      <c r="AU653" s="1130"/>
      <c r="AV653" s="1130"/>
      <c r="AW653" s="1127">
        <f>IF(ISERROR(VLOOKUP(VLOOKUP($A653, 'E4 TB Allocation Details'!$A$18:$L$214, MATCH("A &amp; G ID", 'E4 TB Allocation Details'!$A$18:$L$18, 0),FALSE), 'E2 Allocators'!$B$15:$W$358, MATCH(AW$17, 'E2 Allocators'!$B$15:$W$15, 0),FALSE)), 0, VLOOKUP(VLOOKUP($A653, 'E4 TB Allocation Details'!$A$18:$L$214, MATCH("A &amp; G ID", 'E4 TB Allocation Details'!$A$18:$L$18, 0),FALSE), 'E2 Allocators'!$B$15:$W$358, MATCH(AW$17, 'E2 Allocators'!$B$15:$W$15, 0),FALSE))</f>
        <v>0.61867547666041722</v>
      </c>
      <c r="AX653" s="1127">
        <f>IF(ISERROR(VLOOKUP(VLOOKUP($A653, 'E4 TB Allocation Details'!$A$18:$L$214, MATCH("A &amp; G ID", 'E4 TB Allocation Details'!$A$18:$L$18, 0),FALSE), 'E2 Allocators'!$B$15:$W$358, MATCH(AX$17, 'E2 Allocators'!$B$15:$W$15, 0),FALSE)), 0, VLOOKUP(VLOOKUP($A653, 'E4 TB Allocation Details'!$A$18:$L$214, MATCH("A &amp; G ID", 'E4 TB Allocation Details'!$A$18:$L$18, 0),FALSE), 'E2 Allocators'!$B$15:$W$358, MATCH(AX$17, 'E2 Allocators'!$B$15:$W$15, 0),FALSE))</f>
        <v>0.14230975545877747</v>
      </c>
      <c r="AY653" s="1127">
        <f>IF(ISERROR(VLOOKUP(VLOOKUP($A653, 'E4 TB Allocation Details'!$A$18:$L$214, MATCH("A &amp; G ID", 'E4 TB Allocation Details'!$A$18:$L$18, 0),FALSE), 'E2 Allocators'!$B$15:$W$358, MATCH(AY$17, 'E2 Allocators'!$B$15:$W$15, 0),FALSE)), 0, VLOOKUP(VLOOKUP($A653, 'E4 TB Allocation Details'!$A$18:$L$214, MATCH("A &amp; G ID", 'E4 TB Allocation Details'!$A$18:$L$18, 0),FALSE), 'E2 Allocators'!$B$15:$W$358, MATCH(AY$17, 'E2 Allocators'!$B$15:$W$15, 0),FALSE))</f>
        <v>0.2213120499166509</v>
      </c>
      <c r="AZ653" s="1127">
        <f>IF(ISERROR(VLOOKUP(VLOOKUP($A653, 'E4 TB Allocation Details'!$A$18:$L$214, MATCH("A &amp; G ID", 'E4 TB Allocation Details'!$A$18:$L$18, 0),FALSE), 'E2 Allocators'!$B$15:$W$358, MATCH(AZ$17, 'E2 Allocators'!$B$15:$W$15, 0),FALSE)), 0, VLOOKUP(VLOOKUP($A653, 'E4 TB Allocation Details'!$A$18:$L$214, MATCH("A &amp; G ID", 'E4 TB Allocation Details'!$A$18:$L$18, 0),FALSE), 'E2 Allocators'!$B$15:$W$358, MATCH(AZ$17, 'E2 Allocators'!$B$15:$W$15, 0),FALSE))</f>
        <v>0</v>
      </c>
      <c r="BA653" s="1127">
        <f>IF(ISERROR(VLOOKUP(VLOOKUP($A653, 'E4 TB Allocation Details'!$A$18:$L$214, MATCH("A &amp; G ID", 'E4 TB Allocation Details'!$A$18:$L$18, 0),FALSE), 'E2 Allocators'!$B$15:$W$358, MATCH(BA$17, 'E2 Allocators'!$B$15:$W$15, 0),FALSE)), 0, VLOOKUP(VLOOKUP($A653, 'E4 TB Allocation Details'!$A$18:$L$214, MATCH("A &amp; G ID", 'E4 TB Allocation Details'!$A$18:$L$18, 0),FALSE), 'E2 Allocators'!$B$15:$W$358, MATCH(BA$17, 'E2 Allocators'!$B$15:$W$15, 0),FALSE))</f>
        <v>0</v>
      </c>
      <c r="BB653" s="1127">
        <f>IF(ISERROR(VLOOKUP(VLOOKUP($A653, 'E4 TB Allocation Details'!$A$18:$L$214, MATCH("A &amp; G ID", 'E4 TB Allocation Details'!$A$18:$L$18, 0),FALSE), 'E2 Allocators'!$B$15:$W$358, MATCH(BB$17, 'E2 Allocators'!$B$15:$W$15, 0),FALSE)), 0, VLOOKUP(VLOOKUP($A653, 'E4 TB Allocation Details'!$A$18:$L$214, MATCH("A &amp; G ID", 'E4 TB Allocation Details'!$A$18:$L$18, 0),FALSE), 'E2 Allocators'!$B$15:$W$358, MATCH(BB$17, 'E2 Allocators'!$B$15:$W$15, 0),FALSE))</f>
        <v>0</v>
      </c>
      <c r="BC653" s="1127">
        <f>IF(ISERROR(VLOOKUP(VLOOKUP($A653, 'E4 TB Allocation Details'!$A$18:$L$214, MATCH("A &amp; G ID", 'E4 TB Allocation Details'!$A$18:$L$18, 0),FALSE), 'E2 Allocators'!$B$15:$W$358, MATCH(BC$17, 'E2 Allocators'!$B$15:$W$15, 0),FALSE)), 0, VLOOKUP(VLOOKUP($A653, 'E4 TB Allocation Details'!$A$18:$L$214, MATCH("A &amp; G ID", 'E4 TB Allocation Details'!$A$18:$L$18, 0),FALSE), 'E2 Allocators'!$B$15:$W$358, MATCH(BC$17, 'E2 Allocators'!$B$15:$W$15, 0),FALSE))</f>
        <v>1.4485298945776187E-2</v>
      </c>
      <c r="BD653" s="1127">
        <f>IF(ISERROR(VLOOKUP(VLOOKUP($A653, 'E4 TB Allocation Details'!$A$18:$L$214, MATCH("A &amp; G ID", 'E4 TB Allocation Details'!$A$18:$L$18, 0),FALSE), 'E2 Allocators'!$B$15:$W$358, MATCH(BD$17, 'E2 Allocators'!$B$15:$W$15, 0),FALSE)), 0, VLOOKUP(VLOOKUP($A653, 'E4 TB Allocation Details'!$A$18:$L$214, MATCH("A &amp; G ID", 'E4 TB Allocation Details'!$A$18:$L$18, 0),FALSE), 'E2 Allocators'!$B$15:$W$358, MATCH(BD$17, 'E2 Allocators'!$B$15:$W$15, 0),FALSE))</f>
        <v>1.7490144853928846E-3</v>
      </c>
      <c r="BE653" s="1127">
        <f>IF(ISERROR(VLOOKUP(VLOOKUP($A653, 'E4 TB Allocation Details'!$A$18:$L$214, MATCH("A &amp; G ID", 'E4 TB Allocation Details'!$A$18:$L$18, 0),FALSE), 'E2 Allocators'!$B$15:$W$358, MATCH(BE$17, 'E2 Allocators'!$B$15:$W$15, 0),FALSE)), 0, VLOOKUP(VLOOKUP($A653, 'E4 TB Allocation Details'!$A$18:$L$214, MATCH("A &amp; G ID", 'E4 TB Allocation Details'!$A$18:$L$18, 0),FALSE), 'E2 Allocators'!$B$15:$W$358, MATCH(BE$17, 'E2 Allocators'!$B$15:$W$15, 0),FALSE))</f>
        <v>1.4684045329852872E-3</v>
      </c>
      <c r="BF653" s="1127">
        <f>IF(ISERROR(VLOOKUP(VLOOKUP($A653, 'E4 TB Allocation Details'!$A$18:$L$214, MATCH("A &amp; G ID", 'E4 TB Allocation Details'!$A$18:$L$18, 0),FALSE), 'E2 Allocators'!$B$15:$W$358, MATCH(BF$17, 'E2 Allocators'!$B$15:$W$15, 0),FALSE)), 0, VLOOKUP(VLOOKUP($A653, 'E4 TB Allocation Details'!$A$18:$L$214, MATCH("A &amp; G ID", 'E4 TB Allocation Details'!$A$18:$L$18, 0),FALSE), 'E2 Allocators'!$B$15:$W$358, MATCH(BF$17, 'E2 Allocators'!$B$15:$W$15, 0),FALSE))</f>
        <v>0</v>
      </c>
      <c r="BG653" s="1127">
        <f>IF(ISERROR(VLOOKUP(VLOOKUP($A653, 'E4 TB Allocation Details'!$A$18:$L$214, MATCH("A &amp; G ID", 'E4 TB Allocation Details'!$A$18:$L$18, 0),FALSE), 'E2 Allocators'!$B$15:$W$358, MATCH(BG$17, 'E2 Allocators'!$B$15:$W$15, 0),FALSE)), 0, VLOOKUP(VLOOKUP($A653, 'E4 TB Allocation Details'!$A$18:$L$214, MATCH("A &amp; G ID", 'E4 TB Allocation Details'!$A$18:$L$18, 0),FALSE), 'E2 Allocators'!$B$15:$W$358, MATCH(BG$17, 'E2 Allocators'!$B$15:$W$15, 0),FALSE))</f>
        <v>0</v>
      </c>
      <c r="BH653" s="1127">
        <f>IF(ISERROR(VLOOKUP(VLOOKUP($A653, 'E4 TB Allocation Details'!$A$18:$L$214, MATCH("A &amp; G ID", 'E4 TB Allocation Details'!$A$18:$L$18, 0),FALSE), 'E2 Allocators'!$B$15:$W$358, MATCH(BH$17, 'E2 Allocators'!$B$15:$W$15, 0),FALSE)), 0, VLOOKUP(VLOOKUP($A653, 'E4 TB Allocation Details'!$A$18:$L$214, MATCH("A &amp; G ID", 'E4 TB Allocation Details'!$A$18:$L$18, 0),FALSE), 'E2 Allocators'!$B$15:$W$358, MATCH(BH$17, 'E2 Allocators'!$B$15:$W$15, 0),FALSE))</f>
        <v>0</v>
      </c>
      <c r="BI653" s="1127">
        <f>IF(ISERROR(VLOOKUP(VLOOKUP($A653, 'E4 TB Allocation Details'!$A$18:$L$214, MATCH("A &amp; G ID", 'E4 TB Allocation Details'!$A$18:$L$18, 0),FALSE), 'E2 Allocators'!$B$15:$W$358, MATCH(BI$17, 'E2 Allocators'!$B$15:$W$15, 0),FALSE)), 0, VLOOKUP(VLOOKUP($A653, 'E4 TB Allocation Details'!$A$18:$L$214, MATCH("A &amp; G ID", 'E4 TB Allocation Details'!$A$18:$L$18, 0),FALSE), 'E2 Allocators'!$B$15:$W$358, MATCH(BI$17, 'E2 Allocators'!$B$15:$W$15, 0),FALSE))</f>
        <v>0</v>
      </c>
      <c r="BJ653" s="1127">
        <f>IF(ISERROR(VLOOKUP(VLOOKUP($A653, 'E4 TB Allocation Details'!$A$18:$L$214, MATCH("A &amp; G ID", 'E4 TB Allocation Details'!$A$18:$L$18, 0),FALSE), 'E2 Allocators'!$B$15:$W$358, MATCH(BJ$17, 'E2 Allocators'!$B$15:$W$15, 0),FALSE)), 0, VLOOKUP(VLOOKUP($A653, 'E4 TB Allocation Details'!$A$18:$L$214, MATCH("A &amp; G ID", 'E4 TB Allocation Details'!$A$18:$L$18, 0),FALSE), 'E2 Allocators'!$B$15:$W$358, MATCH(BJ$17, 'E2 Allocators'!$B$15:$W$15, 0),FALSE))</f>
        <v>0</v>
      </c>
      <c r="BK653" s="1127">
        <f>IF(ISERROR(VLOOKUP(VLOOKUP($A653, 'E4 TB Allocation Details'!$A$18:$L$214, MATCH("A &amp; G ID", 'E4 TB Allocation Details'!$A$18:$L$18, 0),FALSE), 'E2 Allocators'!$B$15:$W$358, MATCH(BK$17, 'E2 Allocators'!$B$15:$W$15, 0),FALSE)), 0, VLOOKUP(VLOOKUP($A653, 'E4 TB Allocation Details'!$A$18:$L$214, MATCH("A &amp; G ID", 'E4 TB Allocation Details'!$A$18:$L$18, 0),FALSE), 'E2 Allocators'!$B$15:$W$358, MATCH(BK$17, 'E2 Allocators'!$B$15:$W$15, 0),FALSE))</f>
        <v>0</v>
      </c>
      <c r="BL653" s="1127">
        <f>IF(ISERROR(VLOOKUP(VLOOKUP($A653, 'E4 TB Allocation Details'!$A$18:$L$214, MATCH("A &amp; G ID", 'E4 TB Allocation Details'!$A$18:$L$18, 0),FALSE), 'E2 Allocators'!$B$15:$W$358, MATCH(BL$17, 'E2 Allocators'!$B$15:$W$15, 0),FALSE)), 0, VLOOKUP(VLOOKUP($A653, 'E4 TB Allocation Details'!$A$18:$L$214, MATCH("A &amp; G ID", 'E4 TB Allocation Details'!$A$18:$L$18, 0),FALSE), 'E2 Allocators'!$B$15:$W$358, MATCH(BL$17, 'E2 Allocators'!$B$15:$W$15, 0),FALSE))</f>
        <v>0</v>
      </c>
      <c r="BM653" s="1127">
        <f>IF(ISERROR(VLOOKUP(VLOOKUP($A653, 'E4 TB Allocation Details'!$A$18:$L$214, MATCH("A &amp; G ID", 'E4 TB Allocation Details'!$A$18:$L$18, 0),FALSE), 'E2 Allocators'!$B$15:$W$358, MATCH(BM$17, 'E2 Allocators'!$B$15:$W$15, 0),FALSE)), 0, VLOOKUP(VLOOKUP($A653, 'E4 TB Allocation Details'!$A$18:$L$214, MATCH("A &amp; G ID", 'E4 TB Allocation Details'!$A$18:$L$18, 0),FALSE), 'E2 Allocators'!$B$15:$W$358, MATCH(BM$17, 'E2 Allocators'!$B$15:$W$15, 0),FALSE))</f>
        <v>0</v>
      </c>
      <c r="BN653" s="1127">
        <f>IF(ISERROR(VLOOKUP(VLOOKUP($A653, 'E4 TB Allocation Details'!$A$18:$L$214, MATCH("A &amp; G ID", 'E4 TB Allocation Details'!$A$18:$L$18, 0),FALSE), 'E2 Allocators'!$B$15:$W$358, MATCH(BN$17, 'E2 Allocators'!$B$15:$W$15, 0),FALSE)), 0, VLOOKUP(VLOOKUP($A653, 'E4 TB Allocation Details'!$A$18:$L$214, MATCH("A &amp; G ID", 'E4 TB Allocation Details'!$A$18:$L$18, 0),FALSE), 'E2 Allocators'!$B$15:$W$358, MATCH(BN$17, 'E2 Allocators'!$B$15:$W$15, 0),FALSE))</f>
        <v>0</v>
      </c>
      <c r="BO653" s="1127">
        <f>IF(ISERROR(VLOOKUP(VLOOKUP($A653, 'E4 TB Allocation Details'!$A$18:$L$214, MATCH("A &amp; G ID", 'E4 TB Allocation Details'!$A$18:$L$18, 0),FALSE), 'E2 Allocators'!$B$15:$W$358, MATCH(BO$17, 'E2 Allocators'!$B$15:$W$15, 0),FALSE)), 0, VLOOKUP(VLOOKUP($A653, 'E4 TB Allocation Details'!$A$18:$L$214, MATCH("A &amp; G ID", 'E4 TB Allocation Details'!$A$18:$L$18, 0),FALSE), 'E2 Allocators'!$B$15:$W$358, MATCH(BO$17, 'E2 Allocators'!$B$15:$W$15, 0),FALSE))</f>
        <v>0</v>
      </c>
      <c r="BP653" s="1127">
        <f>IF(ISERROR(VLOOKUP(VLOOKUP($A653, 'E4 TB Allocation Details'!$A$18:$L$214, MATCH("A &amp; G ID", 'E4 TB Allocation Details'!$A$18:$L$18, 0),FALSE), 'E2 Allocators'!$B$15:$W$358, MATCH(BP$17, 'E2 Allocators'!$B$15:$W$15, 0),FALSE)), 0, VLOOKUP(VLOOKUP($A653, 'E4 TB Allocation Details'!$A$18:$L$214, MATCH("A &amp; G ID", 'E4 TB Allocation Details'!$A$18:$L$18, 0),FALSE), 'E2 Allocators'!$B$15:$W$358, MATCH(BP$17, 'E2 Allocators'!$B$15:$W$15, 0),FALSE))</f>
        <v>0</v>
      </c>
      <c r="BQ653" s="1139">
        <f t="shared" si="903"/>
        <v>0.99999999999999989</v>
      </c>
    </row>
    <row r="654" spans="1:69" s="325" customFormat="1" ht="12.75" x14ac:dyDescent="0.2">
      <c r="A654" s="1185"/>
      <c r="B654" s="409"/>
      <c r="C654" s="1186"/>
      <c r="D654" s="570"/>
      <c r="E654" s="570"/>
      <c r="F654" s="570"/>
      <c r="AV654" s="410"/>
      <c r="BQ654" s="410"/>
    </row>
    <row r="655" spans="1:69" s="1141" customFormat="1" ht="12.75" x14ac:dyDescent="0.2">
      <c r="A655" s="523"/>
      <c r="B655" s="1190"/>
      <c r="C655" s="1192"/>
      <c r="D655" s="1192"/>
      <c r="E655" s="1192"/>
      <c r="F655" s="1192"/>
      <c r="G655" s="1192"/>
      <c r="H655" s="1192"/>
      <c r="I655" s="1192"/>
      <c r="J655" s="1192"/>
      <c r="K655" s="1192"/>
      <c r="L655" s="1192"/>
      <c r="M655" s="1192"/>
      <c r="N655" s="1192"/>
      <c r="O655" s="1192"/>
      <c r="P655" s="1192"/>
      <c r="Q655" s="1192"/>
      <c r="R655" s="1192"/>
      <c r="S655" s="1192"/>
      <c r="T655" s="1192"/>
      <c r="U655" s="1192"/>
      <c r="V655" s="1192"/>
      <c r="W655" s="1192"/>
      <c r="X655" s="1192"/>
      <c r="Y655" s="1192"/>
      <c r="Z655" s="1192"/>
      <c r="AA655" s="1192"/>
      <c r="AB655" s="1192"/>
      <c r="AC655" s="1192"/>
      <c r="AD655" s="1192"/>
      <c r="AE655" s="1192"/>
      <c r="AF655" s="1192"/>
      <c r="AG655" s="1192"/>
      <c r="AH655" s="1192"/>
      <c r="AI655" s="1192"/>
      <c r="AJ655" s="1192"/>
      <c r="AK655" s="1192"/>
      <c r="AL655" s="1192"/>
      <c r="AM655" s="1192"/>
      <c r="AN655" s="1192"/>
      <c r="AO655" s="1192"/>
      <c r="AP655" s="1192"/>
      <c r="AQ655" s="1192"/>
      <c r="AR655" s="1192"/>
      <c r="AS655" s="1192"/>
      <c r="AT655" s="1192"/>
      <c r="AU655" s="1192"/>
      <c r="AV655" s="1192"/>
      <c r="AW655" s="1192"/>
      <c r="AX655" s="1192"/>
      <c r="AY655" s="1192"/>
      <c r="AZ655" s="1192"/>
      <c r="BA655" s="1192"/>
      <c r="BB655" s="1192"/>
      <c r="BC655" s="1192"/>
      <c r="BD655" s="1192"/>
      <c r="BE655" s="1192"/>
      <c r="BF655" s="1192"/>
      <c r="BG655" s="1192"/>
      <c r="BH655" s="1192"/>
      <c r="BI655" s="1192"/>
      <c r="BJ655" s="1192"/>
      <c r="BK655" s="1192"/>
      <c r="BL655" s="1192"/>
      <c r="BM655" s="1192"/>
      <c r="BN655" s="1192"/>
      <c r="BO655" s="1192"/>
      <c r="BP655" s="1192"/>
      <c r="BQ655" s="1192"/>
    </row>
    <row r="656" spans="1:69" s="325" customFormat="1" ht="12.75" x14ac:dyDescent="0.2">
      <c r="A656" s="1185"/>
      <c r="B656" s="409"/>
      <c r="C656" s="1186"/>
      <c r="D656" s="570"/>
      <c r="E656" s="570"/>
      <c r="F656" s="570"/>
      <c r="AV656" s="410"/>
      <c r="BQ656" s="410"/>
    </row>
    <row r="657" spans="1:69" s="1141" customFormat="1" ht="12.75" x14ac:dyDescent="0.2">
      <c r="A657" s="523"/>
      <c r="B657" s="1193"/>
      <c r="C657" s="1194"/>
      <c r="D657" s="1010"/>
      <c r="E657" s="1010"/>
      <c r="F657" s="1010"/>
      <c r="G657" s="519"/>
      <c r="H657" s="519"/>
      <c r="I657" s="519"/>
      <c r="J657" s="519"/>
      <c r="K657" s="519"/>
      <c r="L657" s="519"/>
      <c r="M657" s="519"/>
      <c r="N657" s="519"/>
      <c r="O657" s="519"/>
      <c r="P657" s="519"/>
      <c r="Q657" s="519"/>
      <c r="R657" s="519"/>
      <c r="S657" s="519"/>
      <c r="T657" s="519"/>
      <c r="U657" s="519"/>
      <c r="V657" s="519"/>
      <c r="W657" s="519"/>
      <c r="X657" s="519"/>
      <c r="Y657" s="519"/>
      <c r="Z657" s="519"/>
      <c r="AA657" s="519"/>
      <c r="AV657" s="525"/>
      <c r="BQ657" s="525"/>
    </row>
    <row r="658" spans="1:69" s="325" customFormat="1" ht="12.75" x14ac:dyDescent="0.2">
      <c r="A658" s="1185"/>
      <c r="B658" s="409"/>
      <c r="C658" s="1186"/>
      <c r="D658" s="570"/>
      <c r="E658" s="570"/>
      <c r="F658" s="570"/>
      <c r="AV658" s="410"/>
      <c r="BQ658" s="410"/>
    </row>
    <row r="659" spans="1:69" s="325" customFormat="1" ht="12.75" x14ac:dyDescent="0.2">
      <c r="A659" s="1185"/>
      <c r="B659" s="409"/>
      <c r="C659" s="1186"/>
      <c r="D659" s="570"/>
      <c r="E659" s="570"/>
      <c r="F659" s="570"/>
      <c r="AV659" s="410"/>
      <c r="BQ659" s="410"/>
    </row>
    <row r="660" spans="1:69" s="325" customFormat="1" ht="12.75" x14ac:dyDescent="0.2">
      <c r="A660" s="1185"/>
      <c r="B660" s="409"/>
      <c r="C660" s="1186"/>
      <c r="D660" s="570"/>
      <c r="E660" s="570"/>
      <c r="F660" s="570"/>
      <c r="AV660" s="410"/>
      <c r="BQ660" s="410"/>
    </row>
    <row r="661" spans="1:69" s="325" customFormat="1" ht="12.75" x14ac:dyDescent="0.2">
      <c r="A661" s="1185"/>
      <c r="B661" s="409"/>
      <c r="C661" s="1186"/>
      <c r="D661" s="570"/>
      <c r="E661" s="570"/>
      <c r="F661" s="570"/>
      <c r="AV661" s="410"/>
      <c r="BQ661" s="410"/>
    </row>
    <row r="662" spans="1:69" s="325" customFormat="1" ht="12.75" x14ac:dyDescent="0.2">
      <c r="A662" s="1185"/>
      <c r="B662" s="409"/>
      <c r="C662" s="1186"/>
      <c r="D662" s="570"/>
      <c r="E662" s="570"/>
      <c r="F662" s="570"/>
      <c r="AV662" s="410"/>
      <c r="BQ662" s="410"/>
    </row>
    <row r="663" spans="1:69" s="325" customFormat="1" ht="12.75" x14ac:dyDescent="0.2">
      <c r="A663" s="1185"/>
      <c r="B663" s="409"/>
      <c r="C663" s="1186"/>
      <c r="D663" s="570"/>
      <c r="E663" s="570"/>
      <c r="F663" s="570"/>
      <c r="AV663" s="410"/>
      <c r="BQ663" s="410"/>
    </row>
    <row r="664" spans="1:69" s="325" customFormat="1" ht="12.75" x14ac:dyDescent="0.2">
      <c r="A664" s="1185"/>
      <c r="B664" s="409"/>
      <c r="C664" s="1186"/>
      <c r="D664" s="570"/>
      <c r="E664" s="570"/>
      <c r="F664" s="570"/>
      <c r="AV664" s="410"/>
      <c r="BQ664" s="410"/>
    </row>
    <row r="665" spans="1:69" s="325" customFormat="1" ht="12.75" x14ac:dyDescent="0.2">
      <c r="A665" s="1185"/>
      <c r="B665" s="409"/>
      <c r="C665" s="1186"/>
      <c r="D665" s="570"/>
      <c r="E665" s="570"/>
      <c r="F665" s="570"/>
      <c r="AV665" s="410"/>
      <c r="BQ665" s="410"/>
    </row>
    <row r="666" spans="1:69" s="325" customFormat="1" ht="12.75" x14ac:dyDescent="0.2">
      <c r="A666" s="1185"/>
      <c r="B666" s="409"/>
      <c r="C666" s="1186"/>
      <c r="D666" s="570"/>
      <c r="E666" s="570"/>
      <c r="F666" s="570"/>
      <c r="AV666" s="410"/>
      <c r="BQ666" s="410"/>
    </row>
    <row r="667" spans="1:69" s="325" customFormat="1" ht="12.75" x14ac:dyDescent="0.2">
      <c r="A667" s="1185"/>
      <c r="B667" s="409"/>
      <c r="C667" s="1186"/>
      <c r="D667" s="570"/>
      <c r="E667" s="570"/>
      <c r="F667" s="570"/>
      <c r="AV667" s="410"/>
      <c r="BQ667" s="410"/>
    </row>
    <row r="668" spans="1:69" s="325" customFormat="1" ht="12.75" x14ac:dyDescent="0.2">
      <c r="A668" s="1185"/>
      <c r="B668" s="409"/>
      <c r="C668" s="1186"/>
      <c r="D668" s="570"/>
      <c r="E668" s="570"/>
      <c r="F668" s="570"/>
      <c r="AV668" s="410"/>
      <c r="BQ668" s="410"/>
    </row>
    <row r="669" spans="1:69" s="325" customFormat="1" ht="12.75" x14ac:dyDescent="0.2">
      <c r="A669" s="1185"/>
      <c r="B669" s="409"/>
      <c r="C669" s="1186"/>
      <c r="D669" s="570"/>
      <c r="E669" s="570"/>
      <c r="F669" s="570"/>
      <c r="AV669" s="410"/>
      <c r="BQ669" s="410"/>
    </row>
    <row r="670" spans="1:69" s="325" customFormat="1" ht="12.75" x14ac:dyDescent="0.2">
      <c r="A670" s="1185"/>
      <c r="B670" s="409"/>
      <c r="C670" s="1186"/>
      <c r="D670" s="570"/>
      <c r="E670" s="570"/>
      <c r="F670" s="570"/>
      <c r="AV670" s="410"/>
      <c r="BQ670" s="410"/>
    </row>
    <row r="671" spans="1:69" s="325" customFormat="1" ht="12.75" x14ac:dyDescent="0.2">
      <c r="A671" s="1185"/>
      <c r="B671" s="409"/>
      <c r="C671" s="1186"/>
      <c r="D671" s="570"/>
      <c r="E671" s="570"/>
      <c r="F671" s="570"/>
      <c r="AV671" s="410"/>
      <c r="BQ671" s="410"/>
    </row>
    <row r="672" spans="1:69" s="325" customFormat="1" ht="12.75" x14ac:dyDescent="0.2">
      <c r="A672" s="1185"/>
      <c r="B672" s="409"/>
      <c r="C672" s="1186"/>
      <c r="D672" s="570"/>
      <c r="E672" s="570"/>
      <c r="F672" s="570"/>
      <c r="AV672" s="410"/>
      <c r="BQ672" s="410"/>
    </row>
    <row r="673" spans="1:69" s="325" customFormat="1" ht="12.75" x14ac:dyDescent="0.2">
      <c r="A673" s="1185"/>
      <c r="B673" s="409"/>
      <c r="C673" s="1186"/>
      <c r="D673" s="570"/>
      <c r="E673" s="570"/>
      <c r="F673" s="570"/>
      <c r="AV673" s="410"/>
      <c r="BQ673" s="410"/>
    </row>
  </sheetData>
  <sheetProtection password="F8BD" sheet="1" objects="1" scenarios="1"/>
  <mergeCells count="4">
    <mergeCell ref="A1:F1"/>
    <mergeCell ref="A2:E2"/>
    <mergeCell ref="A3:E3"/>
    <mergeCell ref="A4:E4"/>
  </mergeCells>
  <phoneticPr fontId="0" type="noConversion"/>
  <conditionalFormatting sqref="G345:Q366 R131:AA150 R202:AA221 G272:Q292 G59:AA79 G130:Q150 G201:Q221 R273:AA292 R347:AA366 R565:AA584 R419:Z438 R492:AA511 G491:Q511 G564:Q584 G418:Q438 G88:AA128 G159:AA199 G230:AA270 AA418:AA438 G377:AA416 G450:AA489 G523:AA562 G304:AU343 G18:AA57 G592:AA653">
    <cfRule type="expression" dxfId="3" priority="1" stopIfTrue="1">
      <formula>ISERROR(R18)</formula>
    </cfRule>
  </conditionalFormatting>
  <conditionalFormatting sqref="R564:AA564 R491:AA491 R345:AA346 R418:Z418 R272:AA272 R201:AA201 R130:AA130">
    <cfRule type="expression" dxfId="2" priority="2" stopIfTrue="1">
      <formula>ISERROR(#REF!)</formula>
    </cfRule>
  </conditionalFormatting>
  <printOptions headings="1" gridLines="1"/>
  <pageMargins left="0" right="0" top="0" bottom="0" header="0" footer="0"/>
  <pageSetup scale="10" orientation="portrait" horizontalDpi="4294967294"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2">
    <tabColor indexed="34"/>
  </sheetPr>
  <dimension ref="A1:O204"/>
  <sheetViews>
    <sheetView topLeftCell="B16" workbookViewId="0">
      <selection activeCell="E24" sqref="E24"/>
    </sheetView>
  </sheetViews>
  <sheetFormatPr defaultColWidth="9.140625" defaultRowHeight="11.25" x14ac:dyDescent="0.2"/>
  <cols>
    <col min="1" max="1" width="11.140625" style="1423" customWidth="1"/>
    <col min="2" max="2" width="35.140625" style="2243" customWidth="1"/>
    <col min="3" max="4" width="13.42578125" style="1423" customWidth="1"/>
    <col min="5" max="5" width="13.42578125" style="2244" customWidth="1"/>
    <col min="6" max="16384" width="9.140625" style="1423"/>
  </cols>
  <sheetData>
    <row r="1" spans="1:15" ht="99.75" customHeight="1" x14ac:dyDescent="0.2">
      <c r="A1" s="2571"/>
      <c r="B1" s="2571"/>
      <c r="C1" s="2571"/>
      <c r="D1" s="2571"/>
      <c r="E1" s="2571"/>
      <c r="F1" s="2571"/>
    </row>
    <row r="2" spans="1:15" ht="18.75" customHeight="1" x14ac:dyDescent="0.3">
      <c r="A2" s="2572"/>
      <c r="B2" s="2572"/>
      <c r="C2" s="2572"/>
      <c r="D2" s="2572"/>
      <c r="E2" s="2572"/>
    </row>
    <row r="3" spans="1:15" ht="36.75" customHeight="1" x14ac:dyDescent="0.25">
      <c r="A3" s="2573"/>
      <c r="B3" s="2573"/>
      <c r="C3" s="2573"/>
      <c r="D3" s="2573"/>
      <c r="E3" s="2573"/>
      <c r="G3" s="2156"/>
    </row>
    <row r="4" spans="1:15" ht="18" x14ac:dyDescent="0.25">
      <c r="A4" s="2574" t="str">
        <f>'I1 Intro'!C11</f>
        <v>EB-2019-0037</v>
      </c>
      <c r="B4" s="2574"/>
      <c r="C4" s="2574"/>
      <c r="D4" s="2574"/>
      <c r="E4" s="2574"/>
    </row>
    <row r="5" spans="1:15" ht="21" customHeight="1" x14ac:dyDescent="0.3">
      <c r="A5" s="2157" t="str">
        <f>"Sheet E1 Categorization Worksheet  - "&amp;  'I2 LDC class'!$C$17</f>
        <v>Sheet E1 Categorization Worksheet  - Initial Application</v>
      </c>
      <c r="B5" s="2158"/>
      <c r="C5" s="2159"/>
      <c r="D5" s="2159"/>
      <c r="E5" s="2160"/>
    </row>
    <row r="6" spans="1:15" ht="6" customHeight="1" x14ac:dyDescent="0.2">
      <c r="A6" s="2011"/>
      <c r="B6" s="2011"/>
      <c r="C6" s="2161"/>
      <c r="D6" s="2161"/>
      <c r="E6" s="2011"/>
      <c r="F6" s="2011"/>
      <c r="G6" s="2011"/>
      <c r="H6" s="2011"/>
      <c r="I6" s="2011"/>
      <c r="J6" s="2011"/>
      <c r="K6" s="2011"/>
      <c r="L6" s="2011"/>
      <c r="M6" s="2011"/>
      <c r="N6" s="2011"/>
      <c r="O6" s="2011"/>
    </row>
    <row r="7" spans="1:15" x14ac:dyDescent="0.2">
      <c r="A7" s="2242"/>
    </row>
    <row r="8" spans="1:15" x14ac:dyDescent="0.2">
      <c r="A8" s="102"/>
    </row>
    <row r="9" spans="1:15" x14ac:dyDescent="0.2">
      <c r="A9" s="2245"/>
    </row>
    <row r="10" spans="1:15" x14ac:dyDescent="0.2">
      <c r="A10" s="102"/>
    </row>
    <row r="11" spans="1:15" ht="2.25" customHeight="1" x14ac:dyDescent="0.2">
      <c r="A11" s="2245"/>
    </row>
    <row r="12" spans="1:15" ht="2.25" customHeight="1" x14ac:dyDescent="0.2">
      <c r="C12" s="2022"/>
    </row>
    <row r="13" spans="1:15" ht="2.25" customHeight="1" x14ac:dyDescent="0.2"/>
    <row r="14" spans="1:15" ht="2.25" customHeight="1" x14ac:dyDescent="0.2">
      <c r="A14" s="2246"/>
    </row>
    <row r="15" spans="1:15" x14ac:dyDescent="0.2">
      <c r="A15" s="2068"/>
      <c r="B15" s="2068"/>
      <c r="C15" s="2060"/>
      <c r="D15" s="2060"/>
      <c r="E15" s="2247"/>
    </row>
    <row r="16" spans="1:15" ht="15.75" x14ac:dyDescent="0.2">
      <c r="A16" s="2248" t="s">
        <v>798</v>
      </c>
      <c r="B16" s="2249"/>
      <c r="C16" s="2250"/>
      <c r="F16" s="237"/>
    </row>
    <row r="17" spans="1:6" ht="12.75" x14ac:dyDescent="0.2">
      <c r="A17" s="2251"/>
      <c r="B17" s="2249"/>
      <c r="C17" s="2250"/>
      <c r="F17" s="237"/>
    </row>
    <row r="18" spans="1:6" ht="12.75" x14ac:dyDescent="0.2">
      <c r="A18" s="2252" t="s">
        <v>800</v>
      </c>
      <c r="B18" s="2253" t="s">
        <v>762</v>
      </c>
      <c r="C18" s="2254" t="s">
        <v>799</v>
      </c>
      <c r="F18" s="237"/>
    </row>
    <row r="19" spans="1:6" ht="37.5" customHeight="1" x14ac:dyDescent="0.2">
      <c r="A19" s="2255">
        <f>IF(ISERROR(B19/C19), "-", B19/C19)</f>
        <v>80.63484087102178</v>
      </c>
      <c r="B19" s="2256">
        <f>+'I6.2 Customer Data'!C21</f>
        <v>48139</v>
      </c>
      <c r="C19" s="2257">
        <f>'I5.1 Misc Data'!D15</f>
        <v>597</v>
      </c>
      <c r="F19" s="2258"/>
    </row>
    <row r="20" spans="1:6" ht="39" customHeight="1" x14ac:dyDescent="0.2">
      <c r="B20" s="2259"/>
      <c r="C20" s="2259"/>
      <c r="D20" s="2260"/>
      <c r="E20" s="1423"/>
      <c r="F20" s="2258"/>
    </row>
    <row r="21" spans="1:6" ht="34.5" customHeight="1" x14ac:dyDescent="0.2">
      <c r="A21" s="2261" t="s">
        <v>806</v>
      </c>
      <c r="B21" s="1423"/>
      <c r="D21" s="2259"/>
      <c r="E21" s="2262" t="s">
        <v>811</v>
      </c>
      <c r="F21" s="2260"/>
    </row>
    <row r="22" spans="1:6" ht="12.75" x14ac:dyDescent="0.2">
      <c r="A22" s="2263" t="s">
        <v>801</v>
      </c>
      <c r="B22" s="2264"/>
      <c r="C22" s="2265"/>
      <c r="D22" s="2263" t="s">
        <v>802</v>
      </c>
      <c r="E22" s="2266">
        <v>0.6</v>
      </c>
      <c r="F22" s="2267" t="s">
        <v>1245</v>
      </c>
    </row>
    <row r="23" spans="1:6" ht="12.75" x14ac:dyDescent="0.2">
      <c r="A23" s="2263" t="s">
        <v>803</v>
      </c>
      <c r="B23" s="2264"/>
      <c r="C23" s="2265"/>
      <c r="D23" s="2263" t="s">
        <v>812</v>
      </c>
      <c r="E23" s="2266">
        <v>0.4</v>
      </c>
      <c r="F23" s="2267" t="s">
        <v>1245</v>
      </c>
    </row>
    <row r="24" spans="1:6" ht="12.75" x14ac:dyDescent="0.2">
      <c r="A24" s="2263" t="s">
        <v>804</v>
      </c>
      <c r="B24" s="2264"/>
      <c r="C24" s="2265"/>
      <c r="D24" s="2263" t="s">
        <v>813</v>
      </c>
      <c r="E24" s="2266">
        <v>0.35</v>
      </c>
      <c r="F24" s="2267" t="s">
        <v>1548</v>
      </c>
    </row>
    <row r="25" spans="1:6" ht="12.75" x14ac:dyDescent="0.2">
      <c r="A25" s="2263" t="s">
        <v>804</v>
      </c>
      <c r="B25" s="2264"/>
      <c r="C25" s="2265"/>
      <c r="D25" s="2263" t="s">
        <v>813</v>
      </c>
      <c r="E25" s="2266">
        <v>0.3</v>
      </c>
      <c r="F25" s="2267" t="s">
        <v>1146</v>
      </c>
    </row>
    <row r="26" spans="1:6" x14ac:dyDescent="0.2">
      <c r="A26" s="2060"/>
      <c r="B26" s="2060"/>
      <c r="C26" s="2060"/>
      <c r="D26" s="2060"/>
      <c r="E26" s="2247"/>
    </row>
    <row r="27" spans="1:6" x14ac:dyDescent="0.2">
      <c r="A27" s="2060"/>
      <c r="B27" s="2060"/>
      <c r="C27" s="2060"/>
      <c r="D27" s="2060"/>
      <c r="E27" s="2247"/>
    </row>
    <row r="28" spans="1:6" x14ac:dyDescent="0.2">
      <c r="A28" s="2268"/>
      <c r="B28" s="2268"/>
      <c r="C28" s="2268"/>
      <c r="D28" s="2268"/>
      <c r="E28" s="2269"/>
    </row>
    <row r="29" spans="1:6" ht="15.75" x14ac:dyDescent="0.2">
      <c r="A29" s="2270" t="s">
        <v>797</v>
      </c>
      <c r="B29" s="2271"/>
      <c r="C29" s="2271"/>
      <c r="D29" s="2271"/>
      <c r="E29" s="2272"/>
    </row>
    <row r="31" spans="1:6" s="2273" customFormat="1" ht="25.5" customHeight="1" x14ac:dyDescent="0.2">
      <c r="E31" s="2274"/>
    </row>
    <row r="32" spans="1:6" ht="28.5" customHeight="1" x14ac:dyDescent="0.2">
      <c r="A32" s="2588" t="s">
        <v>335</v>
      </c>
      <c r="B32" s="2590" t="s">
        <v>318</v>
      </c>
      <c r="C32" s="2592" t="s">
        <v>336</v>
      </c>
      <c r="D32" s="2593"/>
      <c r="E32" s="2594"/>
    </row>
    <row r="33" spans="1:5" ht="31.5" customHeight="1" x14ac:dyDescent="0.2">
      <c r="A33" s="2589"/>
      <c r="B33" s="2591"/>
      <c r="C33" s="108" t="s">
        <v>308</v>
      </c>
      <c r="D33" s="108" t="s">
        <v>309</v>
      </c>
      <c r="E33" s="2275" t="s">
        <v>811</v>
      </c>
    </row>
    <row r="34" spans="1:5" s="2048" customFormat="1" ht="12.75" x14ac:dyDescent="0.2">
      <c r="A34" s="2276"/>
      <c r="B34" s="2277" t="s">
        <v>337</v>
      </c>
      <c r="C34" s="2278"/>
      <c r="D34" s="2278"/>
      <c r="E34" s="2279"/>
    </row>
    <row r="35" spans="1:5" ht="12.75" x14ac:dyDescent="0.2">
      <c r="A35" s="2280">
        <v>1805</v>
      </c>
      <c r="B35" s="2281" t="s">
        <v>282</v>
      </c>
      <c r="C35" s="2282" t="s">
        <v>698</v>
      </c>
      <c r="D35" s="2282"/>
      <c r="E35" s="2283">
        <v>0</v>
      </c>
    </row>
    <row r="36" spans="1:5" ht="12.75" x14ac:dyDescent="0.2">
      <c r="A36" s="2284" t="s">
        <v>815</v>
      </c>
      <c r="B36" s="2285" t="s">
        <v>340</v>
      </c>
      <c r="C36" s="2286" t="s">
        <v>697</v>
      </c>
      <c r="D36" s="2286"/>
      <c r="E36" s="2283">
        <v>0</v>
      </c>
    </row>
    <row r="37" spans="1:5" ht="12.75" x14ac:dyDescent="0.2">
      <c r="A37" s="2284" t="s">
        <v>816</v>
      </c>
      <c r="B37" s="2285" t="s">
        <v>342</v>
      </c>
      <c r="C37" s="2286" t="s">
        <v>698</v>
      </c>
      <c r="D37" s="2286"/>
      <c r="E37" s="2283">
        <v>0</v>
      </c>
    </row>
    <row r="38" spans="1:5" ht="12.75" x14ac:dyDescent="0.2">
      <c r="A38" s="2284">
        <v>1806</v>
      </c>
      <c r="B38" s="2285" t="s">
        <v>283</v>
      </c>
      <c r="C38" s="2286" t="s">
        <v>698</v>
      </c>
      <c r="D38" s="2286"/>
      <c r="E38" s="2283">
        <v>0</v>
      </c>
    </row>
    <row r="39" spans="1:5" ht="12.75" x14ac:dyDescent="0.2">
      <c r="A39" s="2284" t="s">
        <v>817</v>
      </c>
      <c r="B39" s="2285" t="s">
        <v>341</v>
      </c>
      <c r="C39" s="2286" t="s">
        <v>697</v>
      </c>
      <c r="D39" s="2286"/>
      <c r="E39" s="2283">
        <v>0</v>
      </c>
    </row>
    <row r="40" spans="1:5" ht="12.75" x14ac:dyDescent="0.2">
      <c r="A40" s="2284" t="s">
        <v>818</v>
      </c>
      <c r="B40" s="2285" t="s">
        <v>343</v>
      </c>
      <c r="C40" s="2286" t="s">
        <v>698</v>
      </c>
      <c r="D40" s="2286"/>
      <c r="E40" s="2283">
        <v>0</v>
      </c>
    </row>
    <row r="41" spans="1:5" ht="12.75" x14ac:dyDescent="0.2">
      <c r="A41" s="2284">
        <v>1808</v>
      </c>
      <c r="B41" s="2285" t="s">
        <v>284</v>
      </c>
      <c r="C41" s="2286" t="s">
        <v>698</v>
      </c>
      <c r="D41" s="2286"/>
      <c r="E41" s="2283">
        <v>0</v>
      </c>
    </row>
    <row r="42" spans="1:5" ht="12.75" x14ac:dyDescent="0.2">
      <c r="A42" s="2284" t="s">
        <v>819</v>
      </c>
      <c r="B42" s="2285" t="s">
        <v>344</v>
      </c>
      <c r="C42" s="2286" t="s">
        <v>697</v>
      </c>
      <c r="D42" s="2286"/>
      <c r="E42" s="2283">
        <v>0</v>
      </c>
    </row>
    <row r="43" spans="1:5" ht="12.75" x14ac:dyDescent="0.2">
      <c r="A43" s="2284" t="s">
        <v>820</v>
      </c>
      <c r="B43" s="2285" t="s">
        <v>345</v>
      </c>
      <c r="C43" s="2286" t="s">
        <v>698</v>
      </c>
      <c r="D43" s="2286"/>
      <c r="E43" s="2283">
        <v>0</v>
      </c>
    </row>
    <row r="44" spans="1:5" ht="12.75" x14ac:dyDescent="0.2">
      <c r="A44" s="2284">
        <v>1810</v>
      </c>
      <c r="B44" s="2285" t="s">
        <v>285</v>
      </c>
      <c r="C44" s="2286" t="s">
        <v>698</v>
      </c>
      <c r="D44" s="2286"/>
      <c r="E44" s="2283">
        <v>0</v>
      </c>
    </row>
    <row r="45" spans="1:5" ht="12.75" x14ac:dyDescent="0.2">
      <c r="A45" s="2284" t="s">
        <v>821</v>
      </c>
      <c r="B45" s="2285" t="s">
        <v>363</v>
      </c>
      <c r="C45" s="2286" t="s">
        <v>697</v>
      </c>
      <c r="D45" s="2286"/>
      <c r="E45" s="2283">
        <v>0</v>
      </c>
    </row>
    <row r="46" spans="1:5" ht="12.75" x14ac:dyDescent="0.2">
      <c r="A46" s="2284" t="s">
        <v>822</v>
      </c>
      <c r="B46" s="2285" t="s">
        <v>364</v>
      </c>
      <c r="C46" s="2286" t="s">
        <v>698</v>
      </c>
      <c r="D46" s="2286"/>
      <c r="E46" s="2283">
        <v>0</v>
      </c>
    </row>
    <row r="47" spans="1:5" ht="25.5" x14ac:dyDescent="0.2">
      <c r="A47" s="2284">
        <v>1815</v>
      </c>
      <c r="B47" s="2285" t="s">
        <v>86</v>
      </c>
      <c r="C47" s="2286" t="s">
        <v>697</v>
      </c>
      <c r="D47" s="2286"/>
      <c r="E47" s="2283">
        <v>0</v>
      </c>
    </row>
    <row r="48" spans="1:5" ht="25.5" x14ac:dyDescent="0.2">
      <c r="A48" s="2284">
        <v>1820</v>
      </c>
      <c r="B48" s="2285" t="s">
        <v>87</v>
      </c>
      <c r="C48" s="2286" t="s">
        <v>698</v>
      </c>
      <c r="D48" s="2286"/>
      <c r="E48" s="2283">
        <v>0</v>
      </c>
    </row>
    <row r="49" spans="1:5" ht="25.5" x14ac:dyDescent="0.2">
      <c r="A49" s="2284" t="s">
        <v>490</v>
      </c>
      <c r="B49" s="2285" t="s">
        <v>1276</v>
      </c>
      <c r="C49" s="2286" t="s">
        <v>698</v>
      </c>
      <c r="D49" s="2286"/>
      <c r="E49" s="2283">
        <v>0</v>
      </c>
    </row>
    <row r="50" spans="1:5" ht="25.5" x14ac:dyDescent="0.2">
      <c r="A50" s="2284" t="s">
        <v>491</v>
      </c>
      <c r="B50" s="2285" t="s">
        <v>1278</v>
      </c>
      <c r="C50" s="2286" t="s">
        <v>699</v>
      </c>
      <c r="D50" s="2286"/>
      <c r="E50" s="2283">
        <v>0</v>
      </c>
    </row>
    <row r="51" spans="1:5" ht="38.25" x14ac:dyDescent="0.2">
      <c r="A51" s="2284" t="s">
        <v>1268</v>
      </c>
      <c r="B51" s="2285" t="s">
        <v>1269</v>
      </c>
      <c r="C51" s="2286"/>
      <c r="D51" s="2286" t="s">
        <v>773</v>
      </c>
      <c r="E51" s="2283">
        <v>1</v>
      </c>
    </row>
    <row r="52" spans="1:5" ht="12.75" x14ac:dyDescent="0.2">
      <c r="A52" s="2284">
        <v>1825</v>
      </c>
      <c r="B52" s="2285" t="s">
        <v>88</v>
      </c>
      <c r="C52" s="2286" t="s">
        <v>698</v>
      </c>
      <c r="D52" s="2286"/>
      <c r="E52" s="2283">
        <v>0</v>
      </c>
    </row>
    <row r="53" spans="1:5" ht="12.75" x14ac:dyDescent="0.2">
      <c r="A53" s="2284" t="s">
        <v>823</v>
      </c>
      <c r="B53" s="2285" t="s">
        <v>365</v>
      </c>
      <c r="C53" s="2286" t="s">
        <v>697</v>
      </c>
      <c r="D53" s="2286"/>
      <c r="E53" s="2283">
        <v>0</v>
      </c>
    </row>
    <row r="54" spans="1:5" ht="12.75" x14ac:dyDescent="0.2">
      <c r="A54" s="2284" t="s">
        <v>824</v>
      </c>
      <c r="B54" s="2285" t="s">
        <v>366</v>
      </c>
      <c r="C54" s="2286" t="s">
        <v>698</v>
      </c>
      <c r="D54" s="2286"/>
      <c r="E54" s="2283">
        <v>0</v>
      </c>
    </row>
    <row r="55" spans="1:5" ht="12.75" x14ac:dyDescent="0.2">
      <c r="A55" s="2284">
        <v>1830</v>
      </c>
      <c r="B55" s="2285" t="s">
        <v>89</v>
      </c>
      <c r="C55" s="2286" t="s">
        <v>701</v>
      </c>
      <c r="D55" s="2286" t="s">
        <v>704</v>
      </c>
      <c r="E55" s="2287">
        <f>+IF($A$19&lt;30,$E$22,IF($A$19&gt;60,$E$24,$E$23))</f>
        <v>0.35</v>
      </c>
    </row>
    <row r="56" spans="1:5" ht="25.5" x14ac:dyDescent="0.2">
      <c r="A56" s="2284" t="s">
        <v>825</v>
      </c>
      <c r="B56" s="2285" t="s">
        <v>367</v>
      </c>
      <c r="C56" s="2286" t="s">
        <v>1417</v>
      </c>
      <c r="D56" s="2286" t="s">
        <v>331</v>
      </c>
      <c r="E56" s="2283">
        <v>0</v>
      </c>
    </row>
    <row r="57" spans="1:5" ht="12.75" x14ac:dyDescent="0.2">
      <c r="A57" s="2284" t="s">
        <v>826</v>
      </c>
      <c r="B57" s="2285" t="s">
        <v>368</v>
      </c>
      <c r="C57" s="2286" t="s">
        <v>699</v>
      </c>
      <c r="D57" s="2286" t="s">
        <v>703</v>
      </c>
      <c r="E57" s="2287">
        <f>+IF($A$19&lt;30,$E$22,IF($A$19&gt;60,$E$24,$E$23))</f>
        <v>0.35</v>
      </c>
    </row>
    <row r="58" spans="1:5" ht="12.75" x14ac:dyDescent="0.2">
      <c r="A58" s="2284" t="s">
        <v>827</v>
      </c>
      <c r="B58" s="2285" t="s">
        <v>391</v>
      </c>
      <c r="C58" s="2286" t="s">
        <v>700</v>
      </c>
      <c r="D58" s="2286" t="s">
        <v>702</v>
      </c>
      <c r="E58" s="2287">
        <f>+IF($A$19&lt;30,$E$22,IF($A$19&gt;60,$E$24,$E$23))</f>
        <v>0.35</v>
      </c>
    </row>
    <row r="59" spans="1:5" ht="12.75" x14ac:dyDescent="0.2">
      <c r="A59" s="2284">
        <v>1835</v>
      </c>
      <c r="B59" s="2285" t="s">
        <v>75</v>
      </c>
      <c r="C59" s="2286" t="s">
        <v>701</v>
      </c>
      <c r="D59" s="2286" t="s">
        <v>704</v>
      </c>
      <c r="E59" s="2287">
        <f>+IF($A$19&lt;30,$E$22,IF($A$19&gt;60,$E$24,$E$23))</f>
        <v>0.35</v>
      </c>
    </row>
    <row r="60" spans="1:5" ht="25.5" x14ac:dyDescent="0.2">
      <c r="A60" s="2284" t="s">
        <v>828</v>
      </c>
      <c r="B60" s="2285" t="s">
        <v>392</v>
      </c>
      <c r="C60" s="2286" t="s">
        <v>1417</v>
      </c>
      <c r="D60" s="2286" t="s">
        <v>331</v>
      </c>
      <c r="E60" s="2283">
        <v>0</v>
      </c>
    </row>
    <row r="61" spans="1:5" ht="25.5" x14ac:dyDescent="0.2">
      <c r="A61" s="2284" t="s">
        <v>829</v>
      </c>
      <c r="B61" s="2285" t="s">
        <v>393</v>
      </c>
      <c r="C61" s="2286" t="s">
        <v>699</v>
      </c>
      <c r="D61" s="2286" t="s">
        <v>703</v>
      </c>
      <c r="E61" s="2287">
        <f>+IF($A$19&lt;30,$E$22,IF($A$19&gt;60,$E$24,$E$23))</f>
        <v>0.35</v>
      </c>
    </row>
    <row r="62" spans="1:5" ht="25.5" x14ac:dyDescent="0.2">
      <c r="A62" s="2284" t="s">
        <v>830</v>
      </c>
      <c r="B62" s="2285" t="s">
        <v>394</v>
      </c>
      <c r="C62" s="2286" t="s">
        <v>700</v>
      </c>
      <c r="D62" s="2286" t="s">
        <v>702</v>
      </c>
      <c r="E62" s="2287">
        <f>+IF($A$19&lt;30,$E$22,IF($A$19&gt;60,$E$24,$E$23))</f>
        <v>0.35</v>
      </c>
    </row>
    <row r="63" spans="1:5" ht="12.75" x14ac:dyDescent="0.2">
      <c r="A63" s="2284">
        <v>1840</v>
      </c>
      <c r="B63" s="2285" t="s">
        <v>76</v>
      </c>
      <c r="C63" s="2286" t="s">
        <v>701</v>
      </c>
      <c r="D63" s="2286" t="s">
        <v>704</v>
      </c>
      <c r="E63" s="2287">
        <f>+IF($A$19&lt;30,$E$22,IF($A$19&gt;60,$E$24,$E$23))</f>
        <v>0.35</v>
      </c>
    </row>
    <row r="64" spans="1:5" ht="12.75" x14ac:dyDescent="0.2">
      <c r="A64" s="2284" t="s">
        <v>831</v>
      </c>
      <c r="B64" s="2285" t="s">
        <v>395</v>
      </c>
      <c r="C64" s="2286" t="s">
        <v>1417</v>
      </c>
      <c r="D64" s="2286"/>
      <c r="E64" s="2287">
        <v>0</v>
      </c>
    </row>
    <row r="65" spans="1:7" ht="12.75" x14ac:dyDescent="0.2">
      <c r="A65" s="2284" t="s">
        <v>832</v>
      </c>
      <c r="B65" s="2285" t="s">
        <v>396</v>
      </c>
      <c r="C65" s="2286" t="s">
        <v>699</v>
      </c>
      <c r="D65" s="2286" t="s">
        <v>703</v>
      </c>
      <c r="E65" s="2287">
        <f>+IF($A$19&lt;30,$E$22,IF($A$19&gt;60,$E$24,$E$23))</f>
        <v>0.35</v>
      </c>
    </row>
    <row r="66" spans="1:7" ht="12.75" x14ac:dyDescent="0.2">
      <c r="A66" s="2284" t="s">
        <v>833</v>
      </c>
      <c r="B66" s="2285" t="s">
        <v>397</v>
      </c>
      <c r="C66" s="2286" t="s">
        <v>700</v>
      </c>
      <c r="D66" s="2286" t="s">
        <v>702</v>
      </c>
      <c r="E66" s="2287">
        <f>+IF($A$19&lt;30,$E$22,IF($A$19&gt;60,$E$24,$E$23))</f>
        <v>0.35</v>
      </c>
    </row>
    <row r="67" spans="1:7" ht="12.75" x14ac:dyDescent="0.2">
      <c r="A67" s="2284">
        <v>1845</v>
      </c>
      <c r="B67" s="2285" t="s">
        <v>84</v>
      </c>
      <c r="C67" s="2286" t="s">
        <v>701</v>
      </c>
      <c r="D67" s="2286" t="s">
        <v>704</v>
      </c>
      <c r="E67" s="2287">
        <f>+IF($A$19&lt;30,$E$22,IF($A$19&gt;60,$E$24,$E$23))</f>
        <v>0.35</v>
      </c>
    </row>
    <row r="68" spans="1:7" ht="25.5" x14ac:dyDescent="0.2">
      <c r="A68" s="2284" t="s">
        <v>834</v>
      </c>
      <c r="B68" s="2285" t="s">
        <v>398</v>
      </c>
      <c r="C68" s="2286" t="s">
        <v>1417</v>
      </c>
      <c r="D68" s="2286" t="s">
        <v>331</v>
      </c>
      <c r="E68" s="2283">
        <v>0</v>
      </c>
    </row>
    <row r="69" spans="1:7" ht="25.5" x14ac:dyDescent="0.2">
      <c r="A69" s="2284" t="s">
        <v>835</v>
      </c>
      <c r="B69" s="2285" t="s">
        <v>399</v>
      </c>
      <c r="C69" s="2286" t="s">
        <v>699</v>
      </c>
      <c r="D69" s="2286" t="s">
        <v>703</v>
      </c>
      <c r="E69" s="2287">
        <f>+IF($A$19&lt;30,$E$22,IF($A$19&gt;60,$E$24,$E$23))</f>
        <v>0.35</v>
      </c>
    </row>
    <row r="70" spans="1:7" ht="25.5" x14ac:dyDescent="0.2">
      <c r="A70" s="2284" t="s">
        <v>836</v>
      </c>
      <c r="B70" s="2285" t="s">
        <v>631</v>
      </c>
      <c r="C70" s="2286" t="s">
        <v>700</v>
      </c>
      <c r="D70" s="2286" t="s">
        <v>702</v>
      </c>
      <c r="E70" s="2287">
        <f>+IF($A$19&lt;30,$E$22,IF($A$19&gt;60,$E$24,$E$23))</f>
        <v>0.35</v>
      </c>
    </row>
    <row r="71" spans="1:7" ht="12.75" x14ac:dyDescent="0.2">
      <c r="A71" s="2284">
        <v>1850</v>
      </c>
      <c r="B71" s="2285" t="s">
        <v>90</v>
      </c>
      <c r="C71" s="2286" t="s">
        <v>1059</v>
      </c>
      <c r="D71" s="2286" t="s">
        <v>1054</v>
      </c>
      <c r="E71" s="2287">
        <f>+IF($A$19&lt;30,$E$22,IF($A$19&gt;60,$E$25,$E$23))</f>
        <v>0.3</v>
      </c>
    </row>
    <row r="72" spans="1:7" ht="12.75" x14ac:dyDescent="0.2">
      <c r="A72" s="2284">
        <v>1855</v>
      </c>
      <c r="B72" s="2285" t="s">
        <v>92</v>
      </c>
      <c r="C72" s="1967"/>
      <c r="D72" s="1967" t="s">
        <v>1275</v>
      </c>
      <c r="E72" s="2288">
        <v>1</v>
      </c>
    </row>
    <row r="73" spans="1:7" ht="12.75" x14ac:dyDescent="0.2">
      <c r="A73" s="2284">
        <v>1860</v>
      </c>
      <c r="B73" s="2285" t="s">
        <v>93</v>
      </c>
      <c r="C73" s="1967"/>
      <c r="D73" s="1967" t="s">
        <v>774</v>
      </c>
      <c r="E73" s="2288">
        <v>1</v>
      </c>
      <c r="F73" s="2268"/>
      <c r="G73" s="2268"/>
    </row>
    <row r="74" spans="1:7" ht="12.75" x14ac:dyDescent="0.2">
      <c r="A74" s="2284"/>
      <c r="B74" s="2285" t="str">
        <f>'I3 TB Data'!B147</f>
        <v>blank row</v>
      </c>
      <c r="C74" s="1967"/>
      <c r="D74" s="1967"/>
      <c r="E74" s="2288"/>
      <c r="F74" s="2268"/>
      <c r="G74" s="2268"/>
    </row>
    <row r="75" spans="1:7" ht="25.5" x14ac:dyDescent="0.2">
      <c r="A75" s="2284">
        <v>1565</v>
      </c>
      <c r="B75" s="2285" t="s">
        <v>894</v>
      </c>
      <c r="C75" s="1967"/>
      <c r="D75" s="1967" t="s">
        <v>1271</v>
      </c>
      <c r="E75" s="2288">
        <v>1</v>
      </c>
      <c r="F75" s="2268"/>
      <c r="G75" s="2268"/>
    </row>
    <row r="76" spans="1:7" ht="12.75" x14ac:dyDescent="0.2">
      <c r="A76" s="2284"/>
      <c r="B76" s="2277" t="s">
        <v>0</v>
      </c>
      <c r="C76" s="2289"/>
      <c r="D76" s="2289"/>
      <c r="E76" s="2290"/>
    </row>
    <row r="77" spans="1:7" ht="25.5" x14ac:dyDescent="0.2">
      <c r="A77" s="2291" t="s">
        <v>1702</v>
      </c>
      <c r="B77" s="2285" t="s">
        <v>1581</v>
      </c>
      <c r="C77" s="2292" t="s">
        <v>1703</v>
      </c>
      <c r="D77" s="1967"/>
      <c r="E77" s="2293"/>
    </row>
    <row r="78" spans="1:7" ht="12.75" x14ac:dyDescent="0.2">
      <c r="A78" s="2294"/>
      <c r="B78" s="2294"/>
      <c r="C78" s="2295"/>
      <c r="D78" s="2295"/>
      <c r="E78" s="2296"/>
    </row>
    <row r="79" spans="1:7" ht="12.75" x14ac:dyDescent="0.2">
      <c r="A79" s="2284"/>
      <c r="B79" s="2277" t="s">
        <v>338</v>
      </c>
      <c r="C79" s="2297"/>
      <c r="D79" s="2297"/>
      <c r="E79" s="2298"/>
    </row>
    <row r="80" spans="1:7" ht="12.75" x14ac:dyDescent="0.2">
      <c r="A80" s="2284">
        <v>5005</v>
      </c>
      <c r="B80" s="2285" t="s">
        <v>985</v>
      </c>
      <c r="C80" s="1967" t="s">
        <v>915</v>
      </c>
      <c r="D80" s="1967" t="s">
        <v>916</v>
      </c>
      <c r="E80" s="2287">
        <f>+IF($A$19&lt;30,$E$22,IF($A$19&gt;60,$E$24,$E$23))</f>
        <v>0.35</v>
      </c>
    </row>
    <row r="81" spans="1:5" ht="12.75" x14ac:dyDescent="0.2">
      <c r="A81" s="2284">
        <v>5010</v>
      </c>
      <c r="B81" s="2285" t="s">
        <v>576</v>
      </c>
      <c r="C81" s="1967" t="s">
        <v>915</v>
      </c>
      <c r="D81" s="1967" t="s">
        <v>916</v>
      </c>
      <c r="E81" s="2287">
        <f>+IF($A$19&lt;30,$E$22,IF($A$19&gt;60,$E$24,$E$23))</f>
        <v>0.35</v>
      </c>
    </row>
    <row r="82" spans="1:5" ht="12.75" x14ac:dyDescent="0.2">
      <c r="A82" s="2284">
        <v>5012</v>
      </c>
      <c r="B82" s="2285" t="s">
        <v>976</v>
      </c>
      <c r="C82" s="1967" t="s">
        <v>1247</v>
      </c>
      <c r="D82" s="1967"/>
      <c r="E82" s="2288">
        <v>0</v>
      </c>
    </row>
    <row r="83" spans="1:5" ht="25.5" x14ac:dyDescent="0.2">
      <c r="A83" s="2284">
        <v>5014</v>
      </c>
      <c r="B83" s="2285" t="s">
        <v>977</v>
      </c>
      <c r="C83" s="1967" t="s">
        <v>1261</v>
      </c>
      <c r="D83" s="1967"/>
      <c r="E83" s="2288">
        <v>0</v>
      </c>
    </row>
    <row r="84" spans="1:5" ht="25.5" x14ac:dyDescent="0.2">
      <c r="A84" s="2284">
        <v>5015</v>
      </c>
      <c r="B84" s="2285" t="s">
        <v>978</v>
      </c>
      <c r="C84" s="1967" t="s">
        <v>1261</v>
      </c>
      <c r="D84" s="1967"/>
      <c r="E84" s="2288">
        <v>0</v>
      </c>
    </row>
    <row r="85" spans="1:5" ht="25.5" x14ac:dyDescent="0.2">
      <c r="A85" s="2284">
        <v>5016</v>
      </c>
      <c r="B85" s="2285" t="s">
        <v>979</v>
      </c>
      <c r="C85" s="1967" t="s">
        <v>1262</v>
      </c>
      <c r="D85" s="1967"/>
      <c r="E85" s="2288">
        <v>0</v>
      </c>
    </row>
    <row r="86" spans="1:5" ht="25.5" x14ac:dyDescent="0.2">
      <c r="A86" s="2284">
        <v>5017</v>
      </c>
      <c r="B86" s="2285" t="s">
        <v>552</v>
      </c>
      <c r="C86" s="1967" t="s">
        <v>1262</v>
      </c>
      <c r="D86" s="1967"/>
      <c r="E86" s="2288">
        <v>0</v>
      </c>
    </row>
    <row r="87" spans="1:5" ht="25.5" x14ac:dyDescent="0.2">
      <c r="A87" s="2284">
        <v>5020</v>
      </c>
      <c r="B87" s="2285" t="s">
        <v>553</v>
      </c>
      <c r="C87" s="2299" t="s">
        <v>1285</v>
      </c>
      <c r="D87" s="2299" t="s">
        <v>496</v>
      </c>
      <c r="E87" s="2287">
        <f>+IF($A$19&lt;30,$E$22,IF($A$19&gt;60,$E$24,$E$23))</f>
        <v>0.35</v>
      </c>
    </row>
    <row r="88" spans="1:5" ht="25.5" x14ac:dyDescent="0.2">
      <c r="A88" s="2284">
        <v>5025</v>
      </c>
      <c r="B88" s="2285" t="s">
        <v>1582</v>
      </c>
      <c r="C88" s="2299" t="s">
        <v>1285</v>
      </c>
      <c r="D88" s="2299" t="s">
        <v>496</v>
      </c>
      <c r="E88" s="2287">
        <f>+IF($A$19&lt;30,$E$22,IF($A$19&gt;60,$E$24,$E$23))</f>
        <v>0.35</v>
      </c>
    </row>
    <row r="89" spans="1:5" ht="25.5" x14ac:dyDescent="0.2">
      <c r="A89" s="2284">
        <v>5030</v>
      </c>
      <c r="B89" s="2285" t="s">
        <v>560</v>
      </c>
      <c r="C89" s="2299" t="s">
        <v>1285</v>
      </c>
      <c r="D89" s="2299"/>
      <c r="E89" s="2283">
        <v>0</v>
      </c>
    </row>
    <row r="90" spans="1:5" ht="25.5" x14ac:dyDescent="0.2">
      <c r="A90" s="2284">
        <v>5035</v>
      </c>
      <c r="B90" s="2285" t="s">
        <v>1405</v>
      </c>
      <c r="C90" s="2286" t="s">
        <v>468</v>
      </c>
      <c r="D90" s="2286" t="s">
        <v>500</v>
      </c>
      <c r="E90" s="2287">
        <f>+IF($A$19&lt;30,$E$22,IF($A$19&gt;60,$E$25,$E$23))</f>
        <v>0.3</v>
      </c>
    </row>
    <row r="91" spans="1:5" ht="25.5" x14ac:dyDescent="0.2">
      <c r="A91" s="2284">
        <v>5040</v>
      </c>
      <c r="B91" s="2285" t="s">
        <v>4</v>
      </c>
      <c r="C91" s="2286" t="s">
        <v>467</v>
      </c>
      <c r="D91" s="2286" t="s">
        <v>499</v>
      </c>
      <c r="E91" s="2287">
        <f>+IF($A$19&lt;30,$E$22,IF($A$19&gt;60,$E$24,$E$23))</f>
        <v>0.35</v>
      </c>
    </row>
    <row r="92" spans="1:5" ht="38.25" x14ac:dyDescent="0.2">
      <c r="A92" s="2284">
        <v>5045</v>
      </c>
      <c r="B92" s="2285" t="s">
        <v>1583</v>
      </c>
      <c r="C92" s="2286" t="s">
        <v>467</v>
      </c>
      <c r="D92" s="2286" t="s">
        <v>499</v>
      </c>
      <c r="E92" s="2287">
        <f>+IF($A$19&lt;30,$E$22,IF($A$19&gt;60,$E$24,$E$23))</f>
        <v>0.35</v>
      </c>
    </row>
    <row r="93" spans="1:5" ht="25.5" x14ac:dyDescent="0.2">
      <c r="A93" s="2284">
        <v>5050</v>
      </c>
      <c r="B93" s="2285" t="s">
        <v>537</v>
      </c>
      <c r="C93" s="2286" t="s">
        <v>467</v>
      </c>
      <c r="D93" s="2286"/>
      <c r="E93" s="2283">
        <v>0</v>
      </c>
    </row>
    <row r="94" spans="1:5" ht="25.5" x14ac:dyDescent="0.2">
      <c r="A94" s="2284">
        <v>5055</v>
      </c>
      <c r="B94" s="2285" t="s">
        <v>1413</v>
      </c>
      <c r="C94" s="2286" t="s">
        <v>468</v>
      </c>
      <c r="D94" s="2286" t="s">
        <v>500</v>
      </c>
      <c r="E94" s="2287">
        <f>+IF($A$19&lt;30,$E$22,IF($A$19&gt;60,$E$25,$E$23))</f>
        <v>0.3</v>
      </c>
    </row>
    <row r="95" spans="1:5" ht="12.75" x14ac:dyDescent="0.2">
      <c r="A95" s="2284">
        <v>5065</v>
      </c>
      <c r="B95" s="2285" t="s">
        <v>1577</v>
      </c>
      <c r="C95" s="1967"/>
      <c r="D95" s="1967" t="s">
        <v>774</v>
      </c>
      <c r="E95" s="2288">
        <v>1</v>
      </c>
    </row>
    <row r="96" spans="1:5" ht="12.75" x14ac:dyDescent="0.2">
      <c r="A96" s="2284">
        <v>5070</v>
      </c>
      <c r="B96" s="2285" t="s">
        <v>1578</v>
      </c>
      <c r="C96" s="1967"/>
      <c r="D96" s="1967" t="s">
        <v>704</v>
      </c>
      <c r="E96" s="2288">
        <v>1</v>
      </c>
    </row>
    <row r="97" spans="1:5" ht="25.5" x14ac:dyDescent="0.2">
      <c r="A97" s="2284">
        <v>5075</v>
      </c>
      <c r="B97" s="2285" t="s">
        <v>1579</v>
      </c>
      <c r="C97" s="1967"/>
      <c r="D97" s="1967" t="s">
        <v>704</v>
      </c>
      <c r="E97" s="2288">
        <v>1</v>
      </c>
    </row>
    <row r="98" spans="1:5" ht="12.75" x14ac:dyDescent="0.2">
      <c r="A98" s="2284">
        <v>5085</v>
      </c>
      <c r="B98" s="2285" t="s">
        <v>1560</v>
      </c>
      <c r="C98" s="1967" t="s">
        <v>915</v>
      </c>
      <c r="D98" s="1967" t="s">
        <v>916</v>
      </c>
      <c r="E98" s="2287">
        <f>+IF($A$19&lt;30,$E$22,IF($A$19&gt;60,$E$24,$E$23))</f>
        <v>0.35</v>
      </c>
    </row>
    <row r="99" spans="1:5" ht="25.5" x14ac:dyDescent="0.2">
      <c r="A99" s="2284">
        <v>5090</v>
      </c>
      <c r="B99" s="2285" t="s">
        <v>1561</v>
      </c>
      <c r="C99" s="2286" t="s">
        <v>467</v>
      </c>
      <c r="D99" s="2286" t="s">
        <v>499</v>
      </c>
      <c r="E99" s="2287">
        <f>+IF($A$19&lt;30,$E$22,IF($A$19&gt;60,$E$24,$E$23))</f>
        <v>0.35</v>
      </c>
    </row>
    <row r="100" spans="1:5" ht="25.5" x14ac:dyDescent="0.2">
      <c r="A100" s="2284">
        <v>5095</v>
      </c>
      <c r="B100" s="2285" t="s">
        <v>1562</v>
      </c>
      <c r="C100" s="2299" t="s">
        <v>1285</v>
      </c>
      <c r="D100" s="2299" t="s">
        <v>496</v>
      </c>
      <c r="E100" s="2287">
        <f>+IF($A$19&lt;30,$E$22,IF($A$19&gt;60,$E$24,$E$23))</f>
        <v>0.35</v>
      </c>
    </row>
    <row r="101" spans="1:5" ht="12.75" x14ac:dyDescent="0.2">
      <c r="A101" s="2284"/>
      <c r="B101" s="2285"/>
      <c r="C101" s="2300"/>
      <c r="D101" s="2300"/>
      <c r="E101" s="2301"/>
    </row>
    <row r="102" spans="1:5" ht="12.75" x14ac:dyDescent="0.2">
      <c r="A102" s="2284"/>
      <c r="B102" s="2277" t="s">
        <v>339</v>
      </c>
      <c r="C102" s="2289"/>
      <c r="D102" s="2289"/>
      <c r="E102" s="2302"/>
    </row>
    <row r="103" spans="1:5" ht="12.75" x14ac:dyDescent="0.2">
      <c r="A103" s="2284">
        <v>4751</v>
      </c>
      <c r="B103" s="2277"/>
      <c r="C103" s="2289"/>
      <c r="D103" s="2303" t="s">
        <v>1734</v>
      </c>
      <c r="E103" s="2302">
        <v>1</v>
      </c>
    </row>
    <row r="104" spans="1:5" ht="25.5" x14ac:dyDescent="0.2">
      <c r="A104" s="2284">
        <v>5105</v>
      </c>
      <c r="B104" s="2285" t="s">
        <v>1337</v>
      </c>
      <c r="C104" s="1967" t="s">
        <v>915</v>
      </c>
      <c r="D104" s="1967" t="s">
        <v>916</v>
      </c>
      <c r="E104" s="2287">
        <f>+IF($A$19&lt;30,$E$22,IF($A$19&gt;60,$E$24,$E$23))</f>
        <v>0.35</v>
      </c>
    </row>
    <row r="105" spans="1:5" ht="25.5" x14ac:dyDescent="0.2">
      <c r="A105" s="2284">
        <v>5110</v>
      </c>
      <c r="B105" s="2285" t="s">
        <v>1407</v>
      </c>
      <c r="C105" s="1967" t="s">
        <v>1247</v>
      </c>
      <c r="D105" s="1967"/>
      <c r="E105" s="2283">
        <v>0</v>
      </c>
    </row>
    <row r="106" spans="1:5" ht="25.5" x14ac:dyDescent="0.2">
      <c r="A106" s="2284">
        <v>5112</v>
      </c>
      <c r="B106" s="2285" t="s">
        <v>1371</v>
      </c>
      <c r="C106" s="2286" t="s">
        <v>1261</v>
      </c>
      <c r="D106" s="1967"/>
      <c r="E106" s="2283">
        <v>0</v>
      </c>
    </row>
    <row r="107" spans="1:5" ht="25.5" x14ac:dyDescent="0.2">
      <c r="A107" s="2284">
        <v>5114</v>
      </c>
      <c r="B107" s="2285" t="s">
        <v>7</v>
      </c>
      <c r="C107" s="2286" t="s">
        <v>1262</v>
      </c>
      <c r="D107" s="1967"/>
      <c r="E107" s="2283">
        <v>0</v>
      </c>
    </row>
    <row r="108" spans="1:5" ht="25.5" x14ac:dyDescent="0.2">
      <c r="A108" s="2284">
        <v>5120</v>
      </c>
      <c r="B108" s="2285" t="s">
        <v>8</v>
      </c>
      <c r="C108" s="2286" t="s">
        <v>1263</v>
      </c>
      <c r="D108" s="2286" t="s">
        <v>488</v>
      </c>
      <c r="E108" s="2287">
        <f>+IF($A$19&lt;30,$E$22,IF($A$19&gt;60,$E$24,$E$23))</f>
        <v>0.35</v>
      </c>
    </row>
    <row r="109" spans="1:5" ht="25.5" x14ac:dyDescent="0.2">
      <c r="A109" s="2284">
        <v>5125</v>
      </c>
      <c r="B109" s="2285" t="s">
        <v>1373</v>
      </c>
      <c r="C109" s="2286" t="s">
        <v>1264</v>
      </c>
      <c r="D109" s="2286" t="s">
        <v>489</v>
      </c>
      <c r="E109" s="2287">
        <f>+IF($A$19&lt;30,$E$22,IF($A$19&gt;60,$E$24,$E$23))</f>
        <v>0.35</v>
      </c>
    </row>
    <row r="110" spans="1:5" ht="12.75" x14ac:dyDescent="0.2">
      <c r="A110" s="2284">
        <v>5130</v>
      </c>
      <c r="B110" s="2285" t="s">
        <v>9</v>
      </c>
      <c r="C110" s="1967"/>
      <c r="D110" s="1967" t="s">
        <v>501</v>
      </c>
      <c r="E110" s="2283">
        <v>1</v>
      </c>
    </row>
    <row r="111" spans="1:5" ht="25.5" x14ac:dyDescent="0.2">
      <c r="A111" s="2284">
        <v>5135</v>
      </c>
      <c r="B111" s="2285" t="s">
        <v>10</v>
      </c>
      <c r="C111" s="2299" t="s">
        <v>1285</v>
      </c>
      <c r="D111" s="2299" t="s">
        <v>496</v>
      </c>
      <c r="E111" s="2287">
        <f>+IF($A$19&lt;30,$E$22,IF($A$19&gt;60,$E$24,$E$23))</f>
        <v>0.35</v>
      </c>
    </row>
    <row r="112" spans="1:5" ht="12.75" x14ac:dyDescent="0.2">
      <c r="A112" s="2284">
        <v>5145</v>
      </c>
      <c r="B112" s="2285" t="s">
        <v>11</v>
      </c>
      <c r="C112" s="2286" t="s">
        <v>1286</v>
      </c>
      <c r="D112" s="2286" t="s">
        <v>497</v>
      </c>
      <c r="E112" s="2287">
        <f>+IF($A$19&lt;30,$E$22,IF($A$19&gt;60,$E$24,$E$23))</f>
        <v>0.35</v>
      </c>
    </row>
    <row r="113" spans="1:5" ht="25.5" x14ac:dyDescent="0.2">
      <c r="A113" s="2284">
        <v>5150</v>
      </c>
      <c r="B113" s="2285" t="s">
        <v>12</v>
      </c>
      <c r="C113" s="2286" t="s">
        <v>466</v>
      </c>
      <c r="D113" s="2286" t="s">
        <v>498</v>
      </c>
      <c r="E113" s="2287">
        <f>+IF($A$19&lt;30,$E$22,IF($A$19&gt;60,$E$24,$E$23))</f>
        <v>0.35</v>
      </c>
    </row>
    <row r="114" spans="1:5" ht="12.75" x14ac:dyDescent="0.2">
      <c r="A114" s="2284">
        <v>5155</v>
      </c>
      <c r="B114" s="2285" t="s">
        <v>13</v>
      </c>
      <c r="C114" s="1967"/>
      <c r="D114" s="1967" t="s">
        <v>501</v>
      </c>
      <c r="E114" s="2283">
        <v>1</v>
      </c>
    </row>
    <row r="115" spans="1:5" ht="12.75" x14ac:dyDescent="0.2">
      <c r="A115" s="2284">
        <v>5160</v>
      </c>
      <c r="B115" s="2285" t="s">
        <v>14</v>
      </c>
      <c r="C115" s="2286" t="s">
        <v>468</v>
      </c>
      <c r="D115" s="2286" t="s">
        <v>500</v>
      </c>
      <c r="E115" s="2287">
        <f>+IF($A$19&lt;30,$E$22,IF($A$19&gt;60,$E$25,$E$23))</f>
        <v>0.3</v>
      </c>
    </row>
    <row r="116" spans="1:5" ht="12.75" x14ac:dyDescent="0.2">
      <c r="A116" s="2284">
        <v>5175</v>
      </c>
      <c r="B116" s="2285" t="s">
        <v>1521</v>
      </c>
      <c r="C116" s="1967"/>
      <c r="D116" s="1967" t="s">
        <v>502</v>
      </c>
      <c r="E116" s="2288">
        <v>1</v>
      </c>
    </row>
    <row r="117" spans="1:5" ht="12.75" x14ac:dyDescent="0.2">
      <c r="A117" s="2284">
        <v>5305</v>
      </c>
      <c r="B117" s="2285" t="s">
        <v>1531</v>
      </c>
      <c r="C117" s="1967"/>
      <c r="D117" s="1967" t="s">
        <v>1274</v>
      </c>
      <c r="E117" s="2288">
        <v>1</v>
      </c>
    </row>
    <row r="118" spans="1:5" ht="12.75" x14ac:dyDescent="0.2">
      <c r="A118" s="2284">
        <v>5310</v>
      </c>
      <c r="B118" s="2285" t="s">
        <v>286</v>
      </c>
      <c r="C118" s="1967"/>
      <c r="D118" s="1967" t="s">
        <v>775</v>
      </c>
      <c r="E118" s="2288">
        <v>1</v>
      </c>
    </row>
    <row r="119" spans="1:5" ht="12.75" x14ac:dyDescent="0.2">
      <c r="A119" s="2284">
        <v>5315</v>
      </c>
      <c r="B119" s="2285" t="s">
        <v>1136</v>
      </c>
      <c r="C119" s="1967"/>
      <c r="D119" s="1967" t="s">
        <v>1274</v>
      </c>
      <c r="E119" s="2288">
        <v>1</v>
      </c>
    </row>
    <row r="120" spans="1:5" ht="12.75" x14ac:dyDescent="0.2">
      <c r="A120" s="2284">
        <v>5320</v>
      </c>
      <c r="B120" s="2285" t="s">
        <v>1137</v>
      </c>
      <c r="C120" s="1967"/>
      <c r="D120" s="1967" t="s">
        <v>1274</v>
      </c>
      <c r="E120" s="2288">
        <v>1</v>
      </c>
    </row>
    <row r="121" spans="1:5" ht="12.75" x14ac:dyDescent="0.2">
      <c r="A121" s="2284">
        <v>5325</v>
      </c>
      <c r="B121" s="2285" t="s">
        <v>1138</v>
      </c>
      <c r="C121" s="1967"/>
      <c r="D121" s="1967" t="s">
        <v>1274</v>
      </c>
      <c r="E121" s="2288">
        <v>1</v>
      </c>
    </row>
    <row r="122" spans="1:5" ht="12.75" x14ac:dyDescent="0.2">
      <c r="A122" s="2284">
        <v>5330</v>
      </c>
      <c r="B122" s="2285" t="s">
        <v>1139</v>
      </c>
      <c r="C122" s="1967"/>
      <c r="D122" s="1967" t="s">
        <v>1274</v>
      </c>
      <c r="E122" s="2288">
        <v>1</v>
      </c>
    </row>
    <row r="123" spans="1:5" ht="12.75" x14ac:dyDescent="0.2">
      <c r="A123" s="2284">
        <v>5335</v>
      </c>
      <c r="B123" s="2285" t="s">
        <v>1140</v>
      </c>
      <c r="C123" s="1967"/>
      <c r="D123" s="1967" t="s">
        <v>1343</v>
      </c>
      <c r="E123" s="2288">
        <v>1</v>
      </c>
    </row>
    <row r="124" spans="1:5" ht="25.5" x14ac:dyDescent="0.2">
      <c r="A124" s="2284">
        <v>5340</v>
      </c>
      <c r="B124" s="2285" t="s">
        <v>1141</v>
      </c>
      <c r="C124" s="1967"/>
      <c r="D124" s="1967" t="s">
        <v>1274</v>
      </c>
      <c r="E124" s="2288">
        <v>1</v>
      </c>
    </row>
    <row r="125" spans="1:5" ht="12.75" x14ac:dyDescent="0.2">
      <c r="A125" s="2151"/>
      <c r="B125" s="599"/>
      <c r="C125" s="2151"/>
      <c r="D125" s="2151"/>
      <c r="E125" s="2304"/>
    </row>
    <row r="126" spans="1:5" ht="12.75" x14ac:dyDescent="0.2">
      <c r="A126" s="2151"/>
      <c r="B126" s="599"/>
      <c r="C126" s="2151"/>
      <c r="D126" s="2151"/>
      <c r="E126" s="2304"/>
    </row>
    <row r="127" spans="1:5" ht="12.75" x14ac:dyDescent="0.2">
      <c r="A127" s="2151"/>
      <c r="B127" s="599"/>
      <c r="C127" s="2151"/>
      <c r="D127" s="2151"/>
      <c r="E127" s="2304"/>
    </row>
    <row r="128" spans="1:5" ht="12.75" x14ac:dyDescent="0.2">
      <c r="A128" s="2151"/>
      <c r="B128" s="599"/>
      <c r="C128" s="2151"/>
      <c r="D128" s="2151"/>
      <c r="E128" s="2304"/>
    </row>
    <row r="129" spans="1:5" ht="12.75" x14ac:dyDescent="0.2">
      <c r="A129" s="2151"/>
      <c r="B129" s="599"/>
      <c r="C129" s="2151"/>
      <c r="D129" s="2151"/>
      <c r="E129" s="2304"/>
    </row>
    <row r="130" spans="1:5" ht="12.75" x14ac:dyDescent="0.2">
      <c r="A130" s="2151"/>
      <c r="B130" s="599"/>
      <c r="C130" s="2151"/>
      <c r="D130" s="2151"/>
      <c r="E130" s="2304"/>
    </row>
    <row r="131" spans="1:5" ht="12.75" x14ac:dyDescent="0.2">
      <c r="A131" s="2151"/>
      <c r="B131" s="599"/>
      <c r="C131" s="2151"/>
      <c r="D131" s="2151"/>
      <c r="E131" s="2304"/>
    </row>
    <row r="132" spans="1:5" ht="12.75" x14ac:dyDescent="0.2">
      <c r="A132" s="2151"/>
      <c r="B132" s="599"/>
      <c r="C132" s="2151"/>
      <c r="D132" s="2151"/>
      <c r="E132" s="2304"/>
    </row>
    <row r="133" spans="1:5" ht="12.75" x14ac:dyDescent="0.2">
      <c r="A133" s="2151"/>
      <c r="B133" s="599"/>
      <c r="C133" s="2151"/>
      <c r="D133" s="2151"/>
      <c r="E133" s="2304"/>
    </row>
    <row r="134" spans="1:5" ht="12.75" x14ac:dyDescent="0.2">
      <c r="A134" s="2151"/>
      <c r="B134" s="599"/>
      <c r="C134" s="2151"/>
      <c r="D134" s="2151"/>
      <c r="E134" s="2304"/>
    </row>
    <row r="135" spans="1:5" ht="12.75" x14ac:dyDescent="0.2">
      <c r="A135" s="2151"/>
      <c r="B135" s="599"/>
      <c r="C135" s="2151"/>
      <c r="D135" s="2151"/>
      <c r="E135" s="2304"/>
    </row>
    <row r="136" spans="1:5" ht="12.75" x14ac:dyDescent="0.2">
      <c r="A136" s="2151"/>
      <c r="B136" s="599"/>
      <c r="C136" s="2151"/>
      <c r="D136" s="2151"/>
      <c r="E136" s="2304"/>
    </row>
    <row r="137" spans="1:5" ht="12.75" x14ac:dyDescent="0.2">
      <c r="A137" s="2151"/>
      <c r="B137" s="599"/>
      <c r="C137" s="2151"/>
      <c r="D137" s="2151"/>
      <c r="E137" s="2304"/>
    </row>
    <row r="138" spans="1:5" ht="12.75" x14ac:dyDescent="0.2">
      <c r="A138" s="2151"/>
      <c r="B138" s="599"/>
      <c r="C138" s="2151"/>
      <c r="D138" s="2151"/>
      <c r="E138" s="2304"/>
    </row>
    <row r="139" spans="1:5" ht="12.75" x14ac:dyDescent="0.2">
      <c r="A139" s="2151"/>
      <c r="B139" s="599"/>
      <c r="C139" s="2151"/>
      <c r="D139" s="2151"/>
      <c r="E139" s="2304"/>
    </row>
    <row r="140" spans="1:5" ht="12.75" x14ac:dyDescent="0.2">
      <c r="A140" s="2151"/>
      <c r="B140" s="599"/>
      <c r="C140" s="2151"/>
      <c r="D140" s="2151"/>
      <c r="E140" s="2304"/>
    </row>
    <row r="141" spans="1:5" ht="12.75" x14ac:dyDescent="0.2">
      <c r="A141" s="2151"/>
      <c r="B141" s="599"/>
      <c r="C141" s="2151"/>
      <c r="D141" s="2151"/>
      <c r="E141" s="2304"/>
    </row>
    <row r="142" spans="1:5" ht="12.75" x14ac:dyDescent="0.2">
      <c r="A142" s="2151"/>
      <c r="B142" s="599"/>
      <c r="C142" s="2151"/>
      <c r="D142" s="2151"/>
      <c r="E142" s="2304"/>
    </row>
    <row r="143" spans="1:5" ht="12.75" x14ac:dyDescent="0.2">
      <c r="A143" s="2151"/>
      <c r="B143" s="599"/>
      <c r="C143" s="2151"/>
      <c r="D143" s="2151"/>
      <c r="E143" s="2304"/>
    </row>
    <row r="144" spans="1:5" ht="12.75" x14ac:dyDescent="0.2">
      <c r="A144" s="2151"/>
      <c r="B144" s="599"/>
      <c r="C144" s="2151"/>
      <c r="D144" s="2151"/>
      <c r="E144" s="2304"/>
    </row>
    <row r="145" spans="1:5" ht="12.75" x14ac:dyDescent="0.2">
      <c r="A145" s="2151"/>
      <c r="B145" s="599"/>
      <c r="C145" s="2151"/>
      <c r="D145" s="2151"/>
      <c r="E145" s="2304"/>
    </row>
    <row r="146" spans="1:5" ht="12.75" x14ac:dyDescent="0.2">
      <c r="A146" s="2151"/>
      <c r="B146" s="599"/>
      <c r="C146" s="2151"/>
      <c r="D146" s="2151"/>
      <c r="E146" s="2304"/>
    </row>
    <row r="147" spans="1:5" ht="12.75" x14ac:dyDescent="0.2">
      <c r="A147" s="2151"/>
      <c r="B147" s="599"/>
      <c r="C147" s="2151"/>
      <c r="D147" s="2151"/>
      <c r="E147" s="2304"/>
    </row>
    <row r="148" spans="1:5" ht="12.75" x14ac:dyDescent="0.2">
      <c r="A148" s="2151"/>
      <c r="B148" s="599"/>
      <c r="C148" s="2151"/>
      <c r="D148" s="2151"/>
      <c r="E148" s="2304"/>
    </row>
    <row r="149" spans="1:5" ht="12.75" x14ac:dyDescent="0.2">
      <c r="A149" s="2151"/>
      <c r="B149" s="599"/>
      <c r="C149" s="2151"/>
      <c r="D149" s="2151"/>
      <c r="E149" s="2304"/>
    </row>
    <row r="150" spans="1:5" ht="12.75" x14ac:dyDescent="0.2">
      <c r="A150" s="2151"/>
      <c r="B150" s="599"/>
      <c r="C150" s="2151"/>
      <c r="D150" s="2151"/>
      <c r="E150" s="2304"/>
    </row>
    <row r="151" spans="1:5" ht="12.75" x14ac:dyDescent="0.2">
      <c r="A151" s="2151"/>
      <c r="B151" s="599"/>
      <c r="C151" s="2151"/>
      <c r="D151" s="2151"/>
      <c r="E151" s="2304"/>
    </row>
    <row r="152" spans="1:5" ht="12.75" x14ac:dyDescent="0.2">
      <c r="A152" s="2151"/>
      <c r="B152" s="599"/>
      <c r="C152" s="2151"/>
      <c r="D152" s="2151"/>
      <c r="E152" s="2304"/>
    </row>
    <row r="153" spans="1:5" ht="12.75" x14ac:dyDescent="0.2">
      <c r="A153" s="2151"/>
      <c r="B153" s="599"/>
      <c r="C153" s="2151"/>
      <c r="D153" s="2151"/>
      <c r="E153" s="2304"/>
    </row>
    <row r="154" spans="1:5" ht="12.75" x14ac:dyDescent="0.2">
      <c r="A154" s="2151"/>
      <c r="B154" s="599"/>
      <c r="C154" s="2151"/>
      <c r="D154" s="2151"/>
      <c r="E154" s="2304"/>
    </row>
    <row r="155" spans="1:5" ht="12.75" x14ac:dyDescent="0.2">
      <c r="A155" s="2151"/>
      <c r="B155" s="599"/>
      <c r="C155" s="2151"/>
      <c r="D155" s="2151"/>
      <c r="E155" s="2304"/>
    </row>
    <row r="156" spans="1:5" ht="12.75" x14ac:dyDescent="0.2">
      <c r="A156" s="2151"/>
      <c r="B156" s="599"/>
      <c r="C156" s="2151"/>
      <c r="D156" s="2151"/>
      <c r="E156" s="2304"/>
    </row>
    <row r="157" spans="1:5" ht="12.75" x14ac:dyDescent="0.2">
      <c r="A157" s="2151"/>
      <c r="B157" s="599"/>
      <c r="C157" s="2151"/>
      <c r="D157" s="2151"/>
      <c r="E157" s="2304"/>
    </row>
    <row r="158" spans="1:5" ht="12.75" x14ac:dyDescent="0.2">
      <c r="A158" s="2151"/>
      <c r="B158" s="599"/>
      <c r="C158" s="2151"/>
      <c r="D158" s="2151"/>
      <c r="E158" s="2304"/>
    </row>
    <row r="159" spans="1:5" ht="12.75" x14ac:dyDescent="0.2">
      <c r="A159" s="2151"/>
      <c r="B159" s="599"/>
      <c r="C159" s="2151"/>
      <c r="D159" s="2151"/>
      <c r="E159" s="2304"/>
    </row>
    <row r="160" spans="1:5" ht="12.75" x14ac:dyDescent="0.2">
      <c r="A160" s="2151"/>
      <c r="B160" s="599"/>
      <c r="C160" s="2151"/>
      <c r="D160" s="2151"/>
      <c r="E160" s="2304"/>
    </row>
    <row r="161" spans="1:5" ht="12.75" x14ac:dyDescent="0.2">
      <c r="A161" s="2151"/>
      <c r="B161" s="599"/>
      <c r="C161" s="2151"/>
      <c r="D161" s="2151"/>
      <c r="E161" s="2304"/>
    </row>
    <row r="162" spans="1:5" ht="12.75" x14ac:dyDescent="0.2">
      <c r="A162" s="2151"/>
      <c r="B162" s="599"/>
      <c r="C162" s="2151"/>
      <c r="D162" s="2151"/>
      <c r="E162" s="2304"/>
    </row>
    <row r="163" spans="1:5" ht="12.75" x14ac:dyDescent="0.2">
      <c r="A163" s="2151"/>
      <c r="B163" s="599"/>
      <c r="C163" s="2151"/>
      <c r="D163" s="2151"/>
      <c r="E163" s="2304"/>
    </row>
    <row r="164" spans="1:5" x14ac:dyDescent="0.2">
      <c r="A164" s="2268"/>
      <c r="B164" s="2305"/>
      <c r="C164" s="2268"/>
      <c r="D164" s="2268"/>
      <c r="E164" s="2269"/>
    </row>
    <row r="165" spans="1:5" x14ac:dyDescent="0.2">
      <c r="A165" s="2268"/>
      <c r="B165" s="2305"/>
      <c r="C165" s="2268"/>
      <c r="D165" s="2268"/>
      <c r="E165" s="2269"/>
    </row>
    <row r="166" spans="1:5" x14ac:dyDescent="0.2">
      <c r="A166" s="2268"/>
      <c r="B166" s="2305"/>
      <c r="C166" s="2268"/>
      <c r="D166" s="2268"/>
      <c r="E166" s="2269"/>
    </row>
    <row r="167" spans="1:5" x14ac:dyDescent="0.2">
      <c r="A167" s="2268"/>
      <c r="B167" s="2305"/>
      <c r="C167" s="2268"/>
      <c r="D167" s="2268"/>
      <c r="E167" s="2269"/>
    </row>
    <row r="168" spans="1:5" x14ac:dyDescent="0.2">
      <c r="A168" s="2268"/>
      <c r="B168" s="2305"/>
      <c r="C168" s="2268"/>
      <c r="D168" s="2268"/>
      <c r="E168" s="2269"/>
    </row>
    <row r="169" spans="1:5" x14ac:dyDescent="0.2">
      <c r="A169" s="2268"/>
      <c r="B169" s="2305"/>
      <c r="C169" s="2268"/>
      <c r="D169" s="2268"/>
      <c r="E169" s="2269"/>
    </row>
    <row r="170" spans="1:5" x14ac:dyDescent="0.2">
      <c r="A170" s="2268"/>
      <c r="B170" s="2305"/>
      <c r="C170" s="2268"/>
      <c r="D170" s="2268"/>
      <c r="E170" s="2269"/>
    </row>
    <row r="171" spans="1:5" x14ac:dyDescent="0.2">
      <c r="A171" s="2268"/>
      <c r="B171" s="2305"/>
      <c r="C171" s="2268"/>
      <c r="D171" s="2268"/>
      <c r="E171" s="2269"/>
    </row>
    <row r="172" spans="1:5" x14ac:dyDescent="0.2">
      <c r="A172" s="2268"/>
      <c r="B172" s="2305"/>
      <c r="C172" s="2268"/>
      <c r="D172" s="2268"/>
      <c r="E172" s="2269"/>
    </row>
    <row r="173" spans="1:5" x14ac:dyDescent="0.2">
      <c r="A173" s="2268"/>
      <c r="B173" s="2305"/>
      <c r="C173" s="2268"/>
      <c r="D173" s="2268"/>
      <c r="E173" s="2269"/>
    </row>
    <row r="174" spans="1:5" x14ac:dyDescent="0.2">
      <c r="A174" s="2268"/>
      <c r="B174" s="2305"/>
      <c r="C174" s="2268"/>
      <c r="D174" s="2268"/>
      <c r="E174" s="2269"/>
    </row>
    <row r="175" spans="1:5" x14ac:dyDescent="0.2">
      <c r="A175" s="2268"/>
      <c r="B175" s="2305"/>
      <c r="C175" s="2268"/>
      <c r="D175" s="2268"/>
      <c r="E175" s="2269"/>
    </row>
    <row r="176" spans="1:5" x14ac:dyDescent="0.2">
      <c r="A176" s="2268"/>
      <c r="B176" s="2305"/>
      <c r="C176" s="2268"/>
      <c r="D176" s="2268"/>
      <c r="E176" s="2269"/>
    </row>
    <row r="177" spans="1:5" x14ac:dyDescent="0.2">
      <c r="A177" s="2268"/>
      <c r="B177" s="2305"/>
      <c r="C177" s="2268"/>
      <c r="D177" s="2268"/>
      <c r="E177" s="2269"/>
    </row>
    <row r="178" spans="1:5" x14ac:dyDescent="0.2">
      <c r="A178" s="2268"/>
      <c r="B178" s="2305"/>
      <c r="C178" s="2268"/>
      <c r="D178" s="2268"/>
      <c r="E178" s="2269"/>
    </row>
    <row r="179" spans="1:5" x14ac:dyDescent="0.2">
      <c r="A179" s="2268"/>
      <c r="B179" s="2305"/>
      <c r="C179" s="2268"/>
      <c r="D179" s="2268"/>
      <c r="E179" s="2269"/>
    </row>
    <row r="180" spans="1:5" x14ac:dyDescent="0.2">
      <c r="A180" s="2268"/>
      <c r="B180" s="2305"/>
      <c r="C180" s="2268"/>
      <c r="D180" s="2268"/>
      <c r="E180" s="2269"/>
    </row>
    <row r="181" spans="1:5" x14ac:dyDescent="0.2">
      <c r="A181" s="2268"/>
      <c r="B181" s="2305"/>
      <c r="C181" s="2268"/>
      <c r="D181" s="2268"/>
      <c r="E181" s="2269"/>
    </row>
    <row r="182" spans="1:5" x14ac:dyDescent="0.2">
      <c r="A182" s="2268"/>
      <c r="B182" s="2305"/>
      <c r="C182" s="2268"/>
      <c r="D182" s="2268"/>
      <c r="E182" s="2269"/>
    </row>
    <row r="183" spans="1:5" x14ac:dyDescent="0.2">
      <c r="A183" s="2268"/>
      <c r="B183" s="2305"/>
      <c r="C183" s="2268"/>
      <c r="D183" s="2268"/>
      <c r="E183" s="2269"/>
    </row>
    <row r="184" spans="1:5" x14ac:dyDescent="0.2">
      <c r="A184" s="2268"/>
      <c r="B184" s="2305"/>
      <c r="C184" s="2268"/>
      <c r="D184" s="2268"/>
      <c r="E184" s="2269"/>
    </row>
    <row r="185" spans="1:5" x14ac:dyDescent="0.2">
      <c r="A185" s="2268"/>
      <c r="B185" s="2305"/>
      <c r="C185" s="2268"/>
      <c r="D185" s="2268"/>
      <c r="E185" s="2269"/>
    </row>
    <row r="186" spans="1:5" x14ac:dyDescent="0.2">
      <c r="A186" s="2268"/>
      <c r="B186" s="2305"/>
      <c r="C186" s="2268"/>
      <c r="D186" s="2268"/>
      <c r="E186" s="2269"/>
    </row>
    <row r="187" spans="1:5" x14ac:dyDescent="0.2">
      <c r="A187" s="2268"/>
      <c r="B187" s="2305"/>
      <c r="C187" s="2268"/>
      <c r="D187" s="2268"/>
      <c r="E187" s="2269"/>
    </row>
    <row r="188" spans="1:5" x14ac:dyDescent="0.2">
      <c r="A188" s="2268"/>
      <c r="B188" s="2305"/>
      <c r="C188" s="2268"/>
      <c r="D188" s="2268"/>
      <c r="E188" s="2269"/>
    </row>
    <row r="189" spans="1:5" x14ac:dyDescent="0.2">
      <c r="A189" s="2268"/>
      <c r="B189" s="2305"/>
      <c r="C189" s="2268"/>
      <c r="D189" s="2268"/>
      <c r="E189" s="2269"/>
    </row>
    <row r="190" spans="1:5" x14ac:dyDescent="0.2">
      <c r="A190" s="2268"/>
      <c r="B190" s="2305"/>
      <c r="C190" s="2268"/>
      <c r="D190" s="2268"/>
      <c r="E190" s="2269"/>
    </row>
    <row r="191" spans="1:5" x14ac:dyDescent="0.2">
      <c r="A191" s="2268"/>
      <c r="B191" s="2305"/>
      <c r="C191" s="2268"/>
      <c r="D191" s="2268"/>
      <c r="E191" s="2269"/>
    </row>
    <row r="192" spans="1:5" x14ac:dyDescent="0.2">
      <c r="A192" s="2268"/>
      <c r="B192" s="2305"/>
      <c r="C192" s="2268"/>
      <c r="D192" s="2268"/>
      <c r="E192" s="2269"/>
    </row>
    <row r="193" spans="1:5" x14ac:dyDescent="0.2">
      <c r="A193" s="2268"/>
      <c r="B193" s="2305"/>
      <c r="C193" s="2268"/>
      <c r="D193" s="2268"/>
      <c r="E193" s="2269"/>
    </row>
    <row r="194" spans="1:5" x14ac:dyDescent="0.2">
      <c r="A194" s="2268"/>
      <c r="B194" s="2305"/>
      <c r="C194" s="2268"/>
      <c r="D194" s="2268"/>
      <c r="E194" s="2269"/>
    </row>
    <row r="195" spans="1:5" x14ac:dyDescent="0.2">
      <c r="A195" s="2268"/>
      <c r="B195" s="2305"/>
      <c r="C195" s="2268"/>
      <c r="D195" s="2268"/>
      <c r="E195" s="2269"/>
    </row>
    <row r="196" spans="1:5" x14ac:dyDescent="0.2">
      <c r="A196" s="2268"/>
      <c r="B196" s="2305"/>
      <c r="C196" s="2268"/>
      <c r="D196" s="2268"/>
      <c r="E196" s="2269"/>
    </row>
    <row r="197" spans="1:5" x14ac:dyDescent="0.2">
      <c r="A197" s="2268"/>
      <c r="B197" s="2305"/>
      <c r="C197" s="2268"/>
      <c r="D197" s="2268"/>
      <c r="E197" s="2269"/>
    </row>
    <row r="198" spans="1:5" x14ac:dyDescent="0.2">
      <c r="A198" s="2268"/>
      <c r="B198" s="2305"/>
      <c r="C198" s="2268"/>
      <c r="D198" s="2268"/>
      <c r="E198" s="2269"/>
    </row>
    <row r="199" spans="1:5" x14ac:dyDescent="0.2">
      <c r="A199" s="2268"/>
      <c r="B199" s="2305"/>
      <c r="C199" s="2268"/>
      <c r="D199" s="2268"/>
      <c r="E199" s="2269"/>
    </row>
    <row r="200" spans="1:5" x14ac:dyDescent="0.2">
      <c r="A200" s="2268"/>
      <c r="B200" s="2305"/>
      <c r="C200" s="2268"/>
      <c r="D200" s="2268"/>
      <c r="E200" s="2269"/>
    </row>
    <row r="201" spans="1:5" x14ac:dyDescent="0.2">
      <c r="A201" s="2268"/>
      <c r="B201" s="2305"/>
      <c r="C201" s="2268"/>
      <c r="D201" s="2268"/>
      <c r="E201" s="2269"/>
    </row>
    <row r="202" spans="1:5" x14ac:dyDescent="0.2">
      <c r="A202" s="2268"/>
      <c r="B202" s="2305"/>
      <c r="C202" s="2268"/>
      <c r="D202" s="2268"/>
      <c r="E202" s="2269"/>
    </row>
    <row r="203" spans="1:5" x14ac:dyDescent="0.2">
      <c r="A203" s="2268"/>
      <c r="B203" s="2305"/>
      <c r="C203" s="2268"/>
      <c r="D203" s="2268"/>
      <c r="E203" s="2269"/>
    </row>
    <row r="204" spans="1:5" x14ac:dyDescent="0.2">
      <c r="A204" s="2268"/>
      <c r="B204" s="2305"/>
      <c r="C204" s="2268"/>
      <c r="D204" s="2268"/>
      <c r="E204" s="2269"/>
    </row>
  </sheetData>
  <sheetProtection algorithmName="SHA-512" hashValue="Nhx2D+zuClO0VRrHcvvMsBxeRCv4KWpcOymd5rCNHeWm6nnRwiJ+FVrk+zEgRL/Zm4Tvz9u6eZzC5+33f4xxNQ==" saltValue="U/v0g2SNnXh68WPqDNOtlw==" spinCount="100000" sheet="1" objects="1" scenarios="1"/>
  <mergeCells count="7">
    <mergeCell ref="A32:A33"/>
    <mergeCell ref="B32:B33"/>
    <mergeCell ref="C32:E32"/>
    <mergeCell ref="A1:F1"/>
    <mergeCell ref="A2:E2"/>
    <mergeCell ref="A3:E3"/>
    <mergeCell ref="A4:E4"/>
  </mergeCells>
  <phoneticPr fontId="0" type="noConversion"/>
  <pageMargins left="0.15748031496062992" right="0.15748031496062992" top="0.19685039370078741" bottom="0.19685039370078741" header="0.11811023622047245" footer="0"/>
  <pageSetup orientation="portrait" horizontalDpi="4294967294"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indexed="42"/>
  </sheetPr>
  <dimension ref="A1:Q99"/>
  <sheetViews>
    <sheetView topLeftCell="A13" zoomScaleNormal="100" workbookViewId="0">
      <selection activeCell="K23" sqref="K23"/>
    </sheetView>
  </sheetViews>
  <sheetFormatPr defaultColWidth="9.140625" defaultRowHeight="11.25" x14ac:dyDescent="0.2"/>
  <cols>
    <col min="1" max="1" width="9.140625" style="37"/>
    <col min="2" max="2" width="9.140625" style="36"/>
    <col min="3" max="3" width="42.28515625" style="7" customWidth="1"/>
    <col min="4" max="4" width="30.5703125" style="7" customWidth="1"/>
    <col min="5" max="5" width="15" style="7" customWidth="1"/>
    <col min="6" max="6" width="5.42578125" style="7" customWidth="1"/>
    <col min="7" max="7" width="15.85546875" style="7" customWidth="1"/>
    <col min="8" max="16384" width="9.140625" style="7"/>
  </cols>
  <sheetData>
    <row r="1" spans="1:8" s="8" customFormat="1" ht="20.25" customHeight="1" x14ac:dyDescent="0.2">
      <c r="C1" s="2422"/>
      <c r="D1" s="2422"/>
      <c r="E1" s="30"/>
      <c r="F1" s="31"/>
      <c r="G1" s="31"/>
    </row>
    <row r="2" spans="1:8" s="8" customFormat="1" ht="78" customHeight="1" x14ac:dyDescent="0.3">
      <c r="C2" s="32"/>
    </row>
    <row r="3" spans="1:8" s="8" customFormat="1" ht="50.25" customHeight="1" x14ac:dyDescent="0.25">
      <c r="C3" s="33"/>
      <c r="G3" s="9"/>
    </row>
    <row r="4" spans="1:8" s="8" customFormat="1" ht="18" customHeight="1" x14ac:dyDescent="0.25">
      <c r="A4" s="294"/>
      <c r="C4" s="34" t="str">
        <f>'I1 Intro'!C11</f>
        <v>EB-2019-0037</v>
      </c>
    </row>
    <row r="5" spans="1:8" s="8" customFormat="1" ht="21" customHeight="1" x14ac:dyDescent="0.35">
      <c r="A5" s="1423"/>
      <c r="B5" s="2357"/>
      <c r="C5" s="2358" t="s">
        <v>868</v>
      </c>
      <c r="D5" s="2010" t="str">
        <f>C17</f>
        <v>Initial Application</v>
      </c>
      <c r="E5" s="1423"/>
      <c r="F5" s="1423"/>
      <c r="G5" s="1423"/>
      <c r="H5" s="1423"/>
    </row>
    <row r="6" spans="1:8" s="8" customFormat="1" ht="6" customHeight="1" x14ac:dyDescent="0.2">
      <c r="A6" s="2011"/>
      <c r="B6" s="2011"/>
      <c r="C6" s="2011"/>
      <c r="D6" s="2011"/>
      <c r="E6" s="2011"/>
      <c r="F6" s="1423"/>
      <c r="G6" s="1423"/>
      <c r="H6" s="1423"/>
    </row>
    <row r="7" spans="1:8" x14ac:dyDescent="0.2">
      <c r="A7" s="2359"/>
      <c r="B7" s="2360"/>
      <c r="C7" s="2268"/>
      <c r="D7" s="2268"/>
      <c r="E7" s="2268"/>
      <c r="F7" s="2268"/>
      <c r="G7" s="2268"/>
      <c r="H7" s="2268"/>
    </row>
    <row r="8" spans="1:8" x14ac:dyDescent="0.2">
      <c r="A8" s="2359"/>
      <c r="B8" s="2360"/>
      <c r="C8" s="2268"/>
      <c r="D8" s="2268"/>
      <c r="E8" s="2268"/>
      <c r="F8" s="2268"/>
      <c r="G8" s="2268"/>
      <c r="H8" s="2268"/>
    </row>
    <row r="9" spans="1:8" ht="12.75" x14ac:dyDescent="0.2">
      <c r="A9" s="136"/>
      <c r="B9" s="2360"/>
      <c r="C9" s="2421"/>
      <c r="D9" s="2421"/>
      <c r="E9" s="2421"/>
      <c r="F9" s="2421"/>
      <c r="G9" s="2421"/>
      <c r="H9" s="2268"/>
    </row>
    <row r="10" spans="1:8" x14ac:dyDescent="0.2">
      <c r="A10" s="2361"/>
      <c r="B10" s="2360"/>
      <c r="C10" s="2268"/>
      <c r="D10" s="2268"/>
      <c r="E10" s="2268"/>
      <c r="F10" s="2268"/>
      <c r="G10" s="2268"/>
      <c r="H10" s="2268"/>
    </row>
    <row r="11" spans="1:8" x14ac:dyDescent="0.2">
      <c r="A11" s="2362"/>
      <c r="B11" s="2086"/>
      <c r="C11" s="2268"/>
      <c r="D11" s="2268"/>
      <c r="E11" s="2268"/>
      <c r="F11" s="2268"/>
      <c r="G11" s="2268"/>
      <c r="H11" s="2268"/>
    </row>
    <row r="12" spans="1:8" x14ac:dyDescent="0.2">
      <c r="A12" s="2362"/>
      <c r="B12" s="2086"/>
      <c r="C12" s="2268"/>
      <c r="D12" s="2268"/>
      <c r="E12" s="2268"/>
      <c r="F12" s="2268"/>
      <c r="G12" s="2268"/>
      <c r="H12" s="2268"/>
    </row>
    <row r="13" spans="1:8" x14ac:dyDescent="0.2">
      <c r="A13" s="2362"/>
      <c r="B13" s="2086"/>
      <c r="C13" s="2268"/>
      <c r="D13" s="2268"/>
      <c r="E13" s="2268"/>
      <c r="F13" s="2268"/>
      <c r="G13" s="2268"/>
      <c r="H13" s="2268"/>
    </row>
    <row r="14" spans="1:8" ht="12" thickBot="1" x14ac:dyDescent="0.25">
      <c r="A14" s="2362"/>
      <c r="B14" s="2086"/>
      <c r="C14" s="84" t="s">
        <v>1611</v>
      </c>
      <c r="D14" s="2268"/>
      <c r="E14" s="2268"/>
      <c r="F14" s="2268"/>
      <c r="G14" s="2268"/>
      <c r="H14" s="2268"/>
    </row>
    <row r="15" spans="1:8" ht="18" customHeight="1" thickBot="1" x14ac:dyDescent="0.25">
      <c r="A15" s="40"/>
      <c r="C15" s="2427">
        <v>43759</v>
      </c>
      <c r="D15" s="2428"/>
      <c r="E15" s="2429"/>
    </row>
    <row r="16" spans="1:8" ht="15" customHeight="1" thickBot="1" x14ac:dyDescent="0.25">
      <c r="A16" s="2423"/>
      <c r="B16" s="2423"/>
      <c r="C16" s="1002" t="s">
        <v>1608</v>
      </c>
      <c r="D16" s="1893"/>
      <c r="E16" s="1893"/>
      <c r="F16" s="8"/>
      <c r="G16" s="47"/>
    </row>
    <row r="17" spans="1:17" ht="21" customHeight="1" thickBot="1" x14ac:dyDescent="0.25">
      <c r="A17" s="2423"/>
      <c r="B17" s="2423"/>
      <c r="C17" s="2424" t="s">
        <v>1795</v>
      </c>
      <c r="D17" s="2425"/>
      <c r="E17" s="2426"/>
      <c r="F17" s="8"/>
      <c r="G17" s="47"/>
    </row>
    <row r="18" spans="1:17" ht="12" thickBot="1" x14ac:dyDescent="0.25"/>
    <row r="19" spans="1:17" ht="13.5" customHeight="1" thickBot="1" x14ac:dyDescent="0.25">
      <c r="D19" s="41" t="s">
        <v>694</v>
      </c>
      <c r="E19" s="42" t="s">
        <v>646</v>
      </c>
      <c r="F19" s="48"/>
      <c r="G19" s="48"/>
    </row>
    <row r="20" spans="1:17" ht="13.5" customHeight="1" thickBot="1" x14ac:dyDescent="0.25">
      <c r="B20" s="43">
        <v>1</v>
      </c>
      <c r="C20" s="1961" t="s">
        <v>692</v>
      </c>
      <c r="D20" s="1961"/>
      <c r="E20" s="1748" t="s">
        <v>1172</v>
      </c>
      <c r="F20" s="48"/>
      <c r="G20" s="49"/>
      <c r="Q20" s="1422" t="s">
        <v>586</v>
      </c>
    </row>
    <row r="21" spans="1:17" ht="13.5" customHeight="1" thickBot="1" x14ac:dyDescent="0.25">
      <c r="B21" s="44">
        <v>2</v>
      </c>
      <c r="C21" s="1962" t="s">
        <v>759</v>
      </c>
      <c r="D21" s="1961"/>
      <c r="E21" s="1748" t="s">
        <v>1172</v>
      </c>
      <c r="G21" s="49"/>
      <c r="Q21" s="1422" t="s">
        <v>586</v>
      </c>
    </row>
    <row r="22" spans="1:17" ht="13.5" customHeight="1" thickBot="1" x14ac:dyDescent="0.25">
      <c r="B22" s="44">
        <v>3</v>
      </c>
      <c r="C22" s="1962" t="s">
        <v>1398</v>
      </c>
      <c r="D22" s="1749"/>
      <c r="E22" s="1748" t="s">
        <v>1172</v>
      </c>
      <c r="G22" s="48"/>
      <c r="Q22" s="1422" t="s">
        <v>586</v>
      </c>
    </row>
    <row r="23" spans="1:17" ht="13.5" customHeight="1" thickBot="1" x14ac:dyDescent="0.25">
      <c r="B23" s="44">
        <v>4</v>
      </c>
      <c r="C23" s="1962" t="s">
        <v>1399</v>
      </c>
      <c r="D23" s="1749"/>
      <c r="E23" s="1748" t="s">
        <v>1792</v>
      </c>
      <c r="G23" s="48"/>
      <c r="Q23" s="1422" t="s">
        <v>586</v>
      </c>
    </row>
    <row r="24" spans="1:17" ht="13.5" customHeight="1" thickBot="1" x14ac:dyDescent="0.25">
      <c r="B24" s="44">
        <v>5</v>
      </c>
      <c r="C24" s="1962" t="s">
        <v>1400</v>
      </c>
      <c r="D24" s="1749"/>
      <c r="E24" s="1748" t="s">
        <v>1792</v>
      </c>
      <c r="G24" s="48"/>
      <c r="Q24" s="1422" t="s">
        <v>586</v>
      </c>
    </row>
    <row r="25" spans="1:17" ht="13.5" customHeight="1" thickBot="1" x14ac:dyDescent="0.25">
      <c r="B25" s="44">
        <v>6</v>
      </c>
      <c r="C25" s="1962" t="s">
        <v>1167</v>
      </c>
      <c r="D25" s="1749"/>
      <c r="E25" s="1748" t="s">
        <v>1792</v>
      </c>
      <c r="G25" s="48"/>
      <c r="Q25" s="1422" t="s">
        <v>586</v>
      </c>
    </row>
    <row r="26" spans="1:17" ht="13.5" customHeight="1" thickBot="1" x14ac:dyDescent="0.25">
      <c r="B26" s="44">
        <v>7</v>
      </c>
      <c r="C26" s="1962" t="s">
        <v>760</v>
      </c>
      <c r="D26" s="1962"/>
      <c r="E26" s="1748" t="s">
        <v>1172</v>
      </c>
      <c r="G26" s="48"/>
      <c r="Q26" s="1422" t="s">
        <v>586</v>
      </c>
    </row>
    <row r="27" spans="1:17" ht="13.5" customHeight="1" thickBot="1" x14ac:dyDescent="0.25">
      <c r="B27" s="44">
        <v>8</v>
      </c>
      <c r="C27" s="1962" t="s">
        <v>1340</v>
      </c>
      <c r="D27" s="1749"/>
      <c r="E27" s="1748" t="s">
        <v>1172</v>
      </c>
      <c r="G27" s="48"/>
      <c r="Q27" s="1422" t="s">
        <v>586</v>
      </c>
    </row>
    <row r="28" spans="1:17" ht="13.5" customHeight="1" thickBot="1" x14ac:dyDescent="0.25">
      <c r="B28" s="44">
        <v>9</v>
      </c>
      <c r="C28" s="1962" t="s">
        <v>1341</v>
      </c>
      <c r="D28" s="1749"/>
      <c r="E28" s="1748" t="s">
        <v>1172</v>
      </c>
      <c r="G28" s="48"/>
      <c r="Q28" s="1422" t="s">
        <v>586</v>
      </c>
    </row>
    <row r="29" spans="1:17" ht="13.5" customHeight="1" thickBot="1" x14ac:dyDescent="0.25">
      <c r="B29" s="44">
        <v>10</v>
      </c>
      <c r="C29" s="1962" t="s">
        <v>761</v>
      </c>
      <c r="D29" s="1749"/>
      <c r="E29" s="1748" t="s">
        <v>1792</v>
      </c>
      <c r="G29" s="48"/>
      <c r="Q29" s="1422" t="s">
        <v>586</v>
      </c>
    </row>
    <row r="30" spans="1:17" ht="13.5" customHeight="1" thickBot="1" x14ac:dyDescent="0.25">
      <c r="B30" s="44">
        <v>11</v>
      </c>
      <c r="C30" s="1962" t="s">
        <v>1351</v>
      </c>
      <c r="D30" s="1749"/>
      <c r="E30" s="1748" t="s">
        <v>1792</v>
      </c>
      <c r="G30" s="48"/>
      <c r="Q30" s="1422" t="s">
        <v>586</v>
      </c>
    </row>
    <row r="31" spans="1:17" ht="13.5" customHeight="1" thickBot="1" x14ac:dyDescent="0.25">
      <c r="B31" s="44">
        <v>12</v>
      </c>
      <c r="C31" s="1871" t="s">
        <v>1352</v>
      </c>
      <c r="D31" s="1749"/>
      <c r="E31" s="1748" t="s">
        <v>1792</v>
      </c>
      <c r="G31" s="48"/>
      <c r="Q31" s="1422" t="s">
        <v>586</v>
      </c>
    </row>
    <row r="32" spans="1:17" ht="13.5" customHeight="1" thickBot="1" x14ac:dyDescent="0.25">
      <c r="B32" s="44">
        <v>13</v>
      </c>
      <c r="C32" s="1871" t="s">
        <v>750</v>
      </c>
      <c r="D32" s="1749"/>
      <c r="E32" s="1748" t="s">
        <v>1792</v>
      </c>
      <c r="G32" s="48"/>
      <c r="Q32" s="1422" t="s">
        <v>586</v>
      </c>
    </row>
    <row r="33" spans="1:17" ht="13.5" customHeight="1" thickBot="1" x14ac:dyDescent="0.25">
      <c r="B33" s="44">
        <v>14</v>
      </c>
      <c r="C33" s="1871" t="s">
        <v>751</v>
      </c>
      <c r="D33" s="1749"/>
      <c r="E33" s="1748" t="s">
        <v>1792</v>
      </c>
      <c r="G33" s="48"/>
      <c r="Q33" s="1422" t="s">
        <v>586</v>
      </c>
    </row>
    <row r="34" spans="1:17" ht="13.5" customHeight="1" thickBot="1" x14ac:dyDescent="0.25">
      <c r="B34" s="44">
        <v>15</v>
      </c>
      <c r="C34" s="1871" t="s">
        <v>752</v>
      </c>
      <c r="D34" s="1749"/>
      <c r="E34" s="1748" t="s">
        <v>1792</v>
      </c>
      <c r="G34" s="48"/>
      <c r="Q34" s="1422" t="s">
        <v>586</v>
      </c>
    </row>
    <row r="35" spans="1:17" ht="13.5" customHeight="1" thickBot="1" x14ac:dyDescent="0.25">
      <c r="B35" s="44">
        <v>16</v>
      </c>
      <c r="C35" s="1871" t="s">
        <v>1353</v>
      </c>
      <c r="D35" s="1749"/>
      <c r="E35" s="1748" t="s">
        <v>1792</v>
      </c>
      <c r="G35" s="48"/>
      <c r="Q35" s="1422" t="s">
        <v>586</v>
      </c>
    </row>
    <row r="36" spans="1:17" ht="13.5" customHeight="1" thickBot="1" x14ac:dyDescent="0.25">
      <c r="B36" s="44">
        <v>17</v>
      </c>
      <c r="C36" s="1871" t="s">
        <v>1354</v>
      </c>
      <c r="D36" s="1749"/>
      <c r="E36" s="1748" t="s">
        <v>1792</v>
      </c>
      <c r="G36" s="48"/>
      <c r="Q36" s="1422" t="s">
        <v>586</v>
      </c>
    </row>
    <row r="37" spans="1:17" ht="13.5" customHeight="1" thickBot="1" x14ac:dyDescent="0.25">
      <c r="B37" s="44">
        <v>18</v>
      </c>
      <c r="C37" s="1871" t="s">
        <v>1355</v>
      </c>
      <c r="D37" s="1749"/>
      <c r="E37" s="1748" t="s">
        <v>1792</v>
      </c>
      <c r="G37" s="48"/>
      <c r="Q37" s="1422" t="s">
        <v>586</v>
      </c>
    </row>
    <row r="38" spans="1:17" ht="13.5" customHeight="1" thickBot="1" x14ac:dyDescent="0.25">
      <c r="B38" s="44">
        <v>19</v>
      </c>
      <c r="C38" s="1871" t="s">
        <v>1356</v>
      </c>
      <c r="D38" s="1749"/>
      <c r="E38" s="1748" t="s">
        <v>1792</v>
      </c>
      <c r="G38" s="48"/>
      <c r="Q38" s="1422" t="s">
        <v>586</v>
      </c>
    </row>
    <row r="39" spans="1:17" ht="13.5" customHeight="1" thickBot="1" x14ac:dyDescent="0.25">
      <c r="B39" s="45">
        <v>20</v>
      </c>
      <c r="C39" s="1872" t="s">
        <v>91</v>
      </c>
      <c r="D39" s="1750"/>
      <c r="E39" s="1748" t="s">
        <v>1792</v>
      </c>
      <c r="F39" s="48"/>
      <c r="G39" s="48"/>
      <c r="Q39" s="1422" t="s">
        <v>586</v>
      </c>
    </row>
    <row r="40" spans="1:17" ht="15" customHeight="1" x14ac:dyDescent="0.2">
      <c r="C40" s="51"/>
      <c r="E40" s="36"/>
      <c r="G40" s="50"/>
      <c r="H40" s="50"/>
      <c r="I40" s="50"/>
      <c r="J40" s="50"/>
      <c r="K40" s="50"/>
    </row>
    <row r="41" spans="1:17" ht="15" customHeight="1" x14ac:dyDescent="0.2">
      <c r="C41" s="51"/>
      <c r="E41" s="36"/>
      <c r="G41" s="50"/>
      <c r="H41" s="50"/>
      <c r="I41" s="50"/>
      <c r="J41" s="50"/>
      <c r="K41" s="50"/>
    </row>
    <row r="42" spans="1:17" ht="15" customHeight="1" x14ac:dyDescent="0.2">
      <c r="C42" s="51"/>
      <c r="E42" s="36"/>
      <c r="G42" s="36"/>
    </row>
    <row r="43" spans="1:17" ht="15" customHeight="1" x14ac:dyDescent="0.2">
      <c r="C43" s="51"/>
      <c r="E43" s="36"/>
      <c r="G43" s="36"/>
    </row>
    <row r="44" spans="1:17" ht="15" customHeight="1" x14ac:dyDescent="0.25">
      <c r="A44" s="53" t="s">
        <v>869</v>
      </c>
      <c r="B44" s="52" t="s">
        <v>872</v>
      </c>
      <c r="C44" s="50"/>
      <c r="D44" s="50"/>
      <c r="E44" s="50"/>
      <c r="F44" s="2268"/>
      <c r="G44" s="2268"/>
      <c r="H44" s="2363"/>
      <c r="I44" s="2268"/>
      <c r="J44" s="2268"/>
      <c r="K44" s="2268"/>
      <c r="L44" s="2268"/>
    </row>
    <row r="45" spans="1:17" ht="15" customHeight="1" x14ac:dyDescent="0.2">
      <c r="B45" s="50"/>
      <c r="C45" s="50"/>
      <c r="D45" s="50"/>
      <c r="E45" s="50"/>
      <c r="F45" s="2268"/>
      <c r="G45" s="2268"/>
      <c r="H45" s="2363"/>
      <c r="I45" s="2268"/>
      <c r="J45" s="2268"/>
      <c r="K45" s="2268"/>
      <c r="L45" s="2268"/>
    </row>
    <row r="46" spans="1:17" ht="15" customHeight="1" x14ac:dyDescent="0.2">
      <c r="B46" s="50"/>
      <c r="C46" s="50"/>
      <c r="D46" s="50"/>
      <c r="E46" s="50"/>
      <c r="F46" s="2268"/>
      <c r="G46" s="2268"/>
      <c r="H46" s="2268"/>
      <c r="I46" s="2268"/>
      <c r="J46" s="2268"/>
      <c r="K46" s="2268"/>
      <c r="L46" s="2268"/>
    </row>
    <row r="47" spans="1:17" ht="15" customHeight="1" x14ac:dyDescent="0.2">
      <c r="B47" s="50"/>
      <c r="C47" s="50"/>
      <c r="D47" s="50"/>
      <c r="E47" s="50"/>
      <c r="F47" s="2268"/>
      <c r="G47" s="2268"/>
      <c r="H47" s="2268"/>
      <c r="I47" s="2268"/>
      <c r="J47" s="2268"/>
      <c r="K47" s="2268"/>
      <c r="L47" s="2268"/>
    </row>
    <row r="48" spans="1:17" ht="15" customHeight="1" x14ac:dyDescent="0.2">
      <c r="B48" s="50"/>
      <c r="C48" s="50"/>
      <c r="D48" s="50"/>
      <c r="E48" s="50"/>
      <c r="F48" s="2268"/>
      <c r="G48" s="2268"/>
      <c r="H48" s="2268"/>
      <c r="I48" s="2268"/>
      <c r="J48" s="2268"/>
      <c r="K48" s="2268"/>
      <c r="L48" s="2268"/>
    </row>
    <row r="49" spans="2:12" ht="15" customHeight="1" x14ac:dyDescent="0.2">
      <c r="B49" s="50"/>
      <c r="C49" s="50"/>
      <c r="D49" s="50"/>
      <c r="E49" s="50"/>
      <c r="F49" s="2268"/>
      <c r="G49" s="2268"/>
      <c r="H49" s="2268"/>
      <c r="I49" s="2268"/>
      <c r="J49" s="2268"/>
      <c r="K49" s="2268"/>
      <c r="L49" s="2268"/>
    </row>
    <row r="50" spans="2:12" ht="15" customHeight="1" x14ac:dyDescent="0.2">
      <c r="B50" s="50"/>
      <c r="C50" s="50"/>
      <c r="D50" s="50"/>
      <c r="E50" s="50"/>
      <c r="F50" s="2363"/>
      <c r="G50" s="2268"/>
      <c r="H50" s="2268"/>
      <c r="I50" s="2268"/>
      <c r="J50" s="2268"/>
      <c r="K50" s="2268"/>
      <c r="L50" s="2268"/>
    </row>
    <row r="51" spans="2:12" ht="15" customHeight="1" x14ac:dyDescent="0.2">
      <c r="B51" s="50"/>
      <c r="C51" s="50"/>
      <c r="D51" s="50"/>
      <c r="E51" s="50"/>
      <c r="F51" s="2268"/>
      <c r="G51" s="2360"/>
      <c r="H51" s="2268"/>
      <c r="I51" s="2268"/>
      <c r="J51" s="2268"/>
      <c r="K51" s="2268"/>
      <c r="L51" s="2268"/>
    </row>
    <row r="52" spans="2:12" ht="15" customHeight="1" x14ac:dyDescent="0.2">
      <c r="B52" s="50"/>
      <c r="C52" s="50"/>
      <c r="D52" s="50"/>
      <c r="E52" s="50"/>
      <c r="F52" s="2363"/>
      <c r="G52" s="2364"/>
      <c r="H52" s="2268"/>
      <c r="I52" s="2268"/>
      <c r="J52" s="2268"/>
      <c r="K52" s="2268"/>
      <c r="L52" s="2268"/>
    </row>
    <row r="53" spans="2:12" ht="15" customHeight="1" x14ac:dyDescent="0.2">
      <c r="B53" s="50"/>
      <c r="C53" s="50"/>
      <c r="D53" s="50"/>
      <c r="E53" s="50"/>
      <c r="F53" s="2268"/>
      <c r="G53" s="2268"/>
      <c r="H53" s="2268"/>
      <c r="I53" s="2268"/>
      <c r="J53" s="2268"/>
      <c r="K53" s="2268"/>
      <c r="L53" s="2268"/>
    </row>
    <row r="54" spans="2:12" ht="15" customHeight="1" x14ac:dyDescent="0.2">
      <c r="C54" s="51"/>
      <c r="F54" s="2268"/>
      <c r="G54" s="2268"/>
      <c r="H54" s="2268"/>
      <c r="I54" s="2268"/>
      <c r="J54" s="2268"/>
      <c r="K54" s="2268"/>
      <c r="L54" s="2268"/>
    </row>
    <row r="55" spans="2:12" ht="15" customHeight="1" x14ac:dyDescent="0.2">
      <c r="C55" s="51"/>
      <c r="F55" s="2268"/>
      <c r="G55" s="2268"/>
      <c r="H55" s="2268"/>
      <c r="I55" s="2268"/>
      <c r="J55" s="2268"/>
      <c r="K55" s="2268"/>
      <c r="L55" s="2268"/>
    </row>
    <row r="56" spans="2:12" ht="15" customHeight="1" x14ac:dyDescent="0.2">
      <c r="C56" s="51"/>
      <c r="F56" s="2268"/>
      <c r="G56" s="2268"/>
      <c r="H56" s="2268"/>
      <c r="I56" s="2268"/>
      <c r="J56" s="2268"/>
      <c r="K56" s="2268"/>
      <c r="L56" s="2268"/>
    </row>
    <row r="57" spans="2:12" ht="15" customHeight="1" x14ac:dyDescent="0.2">
      <c r="F57" s="2268"/>
      <c r="G57" s="2268"/>
      <c r="H57" s="2268"/>
      <c r="I57" s="2268"/>
      <c r="J57" s="2268"/>
      <c r="K57" s="2268"/>
      <c r="L57" s="2268"/>
    </row>
    <row r="58" spans="2:12" ht="15" customHeight="1" x14ac:dyDescent="0.2">
      <c r="F58" s="2268"/>
      <c r="G58" s="2268"/>
      <c r="H58" s="2268"/>
      <c r="I58" s="2268"/>
      <c r="J58" s="2268"/>
      <c r="K58" s="2268"/>
      <c r="L58" s="2268"/>
    </row>
    <row r="59" spans="2:12" ht="15" customHeight="1" x14ac:dyDescent="0.2">
      <c r="F59" s="2268"/>
      <c r="G59" s="2268"/>
      <c r="H59" s="2268"/>
      <c r="I59" s="2268"/>
      <c r="J59" s="2268"/>
      <c r="K59" s="2268"/>
      <c r="L59" s="2268"/>
    </row>
    <row r="60" spans="2:12" ht="15" customHeight="1" x14ac:dyDescent="0.2">
      <c r="F60" s="2268"/>
      <c r="G60" s="2268"/>
      <c r="H60" s="2268"/>
      <c r="I60" s="2268"/>
      <c r="J60" s="2268"/>
      <c r="K60" s="2268"/>
      <c r="L60" s="2268"/>
    </row>
    <row r="61" spans="2:12" ht="15" customHeight="1" x14ac:dyDescent="0.2">
      <c r="F61" s="2268"/>
      <c r="G61" s="2268"/>
      <c r="H61" s="2268"/>
      <c r="I61" s="2268"/>
      <c r="J61" s="2268"/>
      <c r="K61" s="2268"/>
      <c r="L61" s="2268"/>
    </row>
    <row r="62" spans="2:12" ht="15" customHeight="1" x14ac:dyDescent="0.2">
      <c r="F62" s="2268"/>
      <c r="G62" s="2268"/>
      <c r="H62" s="2268"/>
      <c r="I62" s="2268"/>
      <c r="J62" s="2268"/>
      <c r="K62" s="2268"/>
      <c r="L62" s="2268"/>
    </row>
    <row r="63" spans="2:12" ht="15" customHeight="1" x14ac:dyDescent="0.2">
      <c r="F63" s="2268"/>
      <c r="G63" s="2268"/>
      <c r="H63" s="2268"/>
      <c r="I63" s="2268"/>
      <c r="J63" s="2268"/>
      <c r="K63" s="2268"/>
      <c r="L63" s="2268"/>
    </row>
    <row r="64" spans="2:12" ht="15" customHeight="1" x14ac:dyDescent="0.2">
      <c r="F64" s="2268"/>
      <c r="G64" s="2268"/>
      <c r="H64" s="2268"/>
      <c r="I64" s="2268"/>
      <c r="J64" s="2268"/>
      <c r="K64" s="2268"/>
      <c r="L64" s="2268"/>
    </row>
    <row r="65" spans="6:12" ht="15" customHeight="1" x14ac:dyDescent="0.2">
      <c r="F65" s="2268"/>
      <c r="G65" s="2268"/>
      <c r="H65" s="2268"/>
      <c r="I65" s="2268"/>
      <c r="J65" s="2268"/>
      <c r="K65" s="2268"/>
      <c r="L65" s="2268"/>
    </row>
    <row r="66" spans="6:12" ht="15" customHeight="1" x14ac:dyDescent="0.2">
      <c r="F66" s="2268"/>
      <c r="G66" s="2268"/>
      <c r="H66" s="2268"/>
      <c r="I66" s="2268"/>
      <c r="J66" s="2268"/>
      <c r="K66" s="2268"/>
      <c r="L66" s="2268"/>
    </row>
    <row r="67" spans="6:12" ht="15" customHeight="1" x14ac:dyDescent="0.2">
      <c r="F67" s="2268"/>
      <c r="G67" s="2268"/>
      <c r="H67" s="2268"/>
      <c r="I67" s="2268"/>
      <c r="J67" s="2268"/>
      <c r="K67" s="2268"/>
      <c r="L67" s="2268"/>
    </row>
    <row r="68" spans="6:12" ht="15" customHeight="1" x14ac:dyDescent="0.2"/>
    <row r="69" spans="6:12" ht="15" customHeight="1" x14ac:dyDescent="0.2"/>
    <row r="70" spans="6:12" ht="15" customHeight="1" x14ac:dyDescent="0.2"/>
    <row r="71" spans="6:12" ht="15" customHeight="1" x14ac:dyDescent="0.2"/>
    <row r="72" spans="6:12" ht="15" customHeight="1" x14ac:dyDescent="0.2"/>
    <row r="73" spans="6:12" ht="15" customHeight="1" x14ac:dyDescent="0.2"/>
    <row r="74" spans="6:12" ht="15" customHeight="1" x14ac:dyDescent="0.2"/>
    <row r="75" spans="6:12" ht="15" customHeight="1" x14ac:dyDescent="0.2"/>
    <row r="76" spans="6:12" ht="15" customHeight="1" x14ac:dyDescent="0.2"/>
    <row r="77" spans="6:12" ht="15" customHeight="1" x14ac:dyDescent="0.2"/>
    <row r="78" spans="6:12" ht="15" customHeight="1" x14ac:dyDescent="0.2"/>
    <row r="79" spans="6:12" ht="15" customHeight="1" x14ac:dyDescent="0.2"/>
    <row r="80" spans="6:12"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sheetData>
  <sheetProtection password="F8BD" sheet="1" objects="1" scenarios="1"/>
  <dataConsolidate/>
  <mergeCells count="5">
    <mergeCell ref="C9:G9"/>
    <mergeCell ref="C1:D1"/>
    <mergeCell ref="A16:B17"/>
    <mergeCell ref="C17:E17"/>
    <mergeCell ref="C15:E15"/>
  </mergeCells>
  <phoneticPr fontId="0" type="noConversion"/>
  <dataValidations count="2">
    <dataValidation type="list" allowBlank="1" showInputMessage="1" showErrorMessage="1" sqref="G52 E20:E39" xr:uid="{00000000-0002-0000-0200-000000000000}">
      <formula1>"YES,NO"</formula1>
    </dataValidation>
    <dataValidation type="textLength" allowBlank="1" showInputMessage="1" showErrorMessage="1" errorTitle="Character Error" error="You may only enter a maximum of 40 characters in this cell.  Please revise." sqref="C17" xr:uid="{00000000-0002-0000-0200-000001000000}">
      <formula1>0</formula1>
      <formula2>40</formula2>
    </dataValidation>
  </dataValidations>
  <pageMargins left="0.75" right="0.75" top="1" bottom="1" header="0.5" footer="0.5"/>
  <pageSetup scale="74" orientation="portrait" r:id="rId1"/>
  <headerFooter alignWithMargins="0"/>
  <rowBreaks count="1" manualBreakCount="1">
    <brk id="62" max="5" man="1"/>
  </rowBreaks>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 r:id="rId4" name="Button 76">
              <controlPr defaultSize="0" print="0" autoFill="0" autoPict="0" macro="[0]!HideUnhide">
                <anchor moveWithCells="1" sizeWithCells="1">
                  <from>
                    <xdr:col>3</xdr:col>
                    <xdr:colOff>1933575</xdr:colOff>
                    <xdr:row>40</xdr:row>
                    <xdr:rowOff>19050</xdr:rowOff>
                  </from>
                  <to>
                    <xdr:col>5</xdr:col>
                    <xdr:colOff>19050</xdr:colOff>
                    <xdr:row>41</xdr:row>
                    <xdr:rowOff>104775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indexed="34"/>
  </sheetPr>
  <dimension ref="A1:Z183"/>
  <sheetViews>
    <sheetView topLeftCell="A64" zoomScale="70" zoomScaleNormal="70" workbookViewId="0">
      <selection activeCell="E93" sqref="E93"/>
    </sheetView>
  </sheetViews>
  <sheetFormatPr defaultColWidth="7.5703125" defaultRowHeight="11.25" x14ac:dyDescent="0.2"/>
  <cols>
    <col min="1" max="1" width="31.5703125" style="330" customWidth="1"/>
    <col min="2" max="2" width="11.5703125" style="928" customWidth="1"/>
    <col min="3" max="3" width="10.7109375" style="2310" customWidth="1"/>
    <col min="4" max="6" width="11.42578125" style="2229" customWidth="1"/>
    <col min="7" max="7" width="11.42578125" style="2229" hidden="1" customWidth="1"/>
    <col min="8" max="8" width="13.42578125" style="2229" hidden="1" customWidth="1"/>
    <col min="9" max="9" width="11.42578125" style="2229" hidden="1" customWidth="1"/>
    <col min="10" max="11" width="11.42578125" style="2229" customWidth="1"/>
    <col min="12" max="12" width="11" style="2229" bestFit="1" customWidth="1"/>
    <col min="13" max="13" width="11.28515625" style="2229" hidden="1" customWidth="1"/>
    <col min="14" max="14" width="11.28515625" style="84" hidden="1" customWidth="1"/>
    <col min="15" max="15" width="11" style="84" hidden="1" customWidth="1"/>
    <col min="16" max="23" width="10.7109375" style="84" hidden="1" customWidth="1"/>
    <col min="24" max="16384" width="7.5703125" style="84"/>
  </cols>
  <sheetData>
    <row r="1" spans="1:23" s="1423" customFormat="1" ht="96" customHeight="1" x14ac:dyDescent="0.2">
      <c r="A1" s="2571"/>
      <c r="B1" s="2571"/>
      <c r="C1" s="2571"/>
      <c r="D1" s="2571"/>
      <c r="E1" s="2571"/>
      <c r="F1" s="2571"/>
    </row>
    <row r="2" spans="1:23" s="1423" customFormat="1" ht="18.75" customHeight="1" x14ac:dyDescent="0.3">
      <c r="A2" s="2572"/>
      <c r="B2" s="2572"/>
      <c r="C2" s="2572"/>
      <c r="D2" s="2572"/>
      <c r="E2" s="2572"/>
    </row>
    <row r="3" spans="1:23" s="1423" customFormat="1" ht="43.5" customHeight="1" x14ac:dyDescent="0.25">
      <c r="A3" s="2573"/>
      <c r="B3" s="2573"/>
      <c r="C3" s="2573"/>
      <c r="D3" s="2573"/>
      <c r="E3" s="2573"/>
      <c r="G3" s="2156"/>
    </row>
    <row r="4" spans="1:23" s="1423" customFormat="1" ht="18" x14ac:dyDescent="0.25">
      <c r="A4" s="2574" t="str">
        <f>'I1 Intro'!C11</f>
        <v>EB-2019-0037</v>
      </c>
      <c r="B4" s="2574"/>
      <c r="C4" s="2574"/>
      <c r="D4" s="2574"/>
      <c r="E4" s="2574"/>
    </row>
    <row r="5" spans="1:23" s="1423" customFormat="1" ht="21" customHeight="1" x14ac:dyDescent="0.3">
      <c r="A5" s="2157" t="str">
        <f>"Sheet E2 Allocator Worksheet  - "&amp;  'I2 LDC class'!$C$17</f>
        <v>Sheet E2 Allocator Worksheet  - Initial Application</v>
      </c>
      <c r="B5" s="2158"/>
      <c r="C5" s="2159"/>
      <c r="D5" s="2159"/>
      <c r="E5" s="2160"/>
    </row>
    <row r="6" spans="1:23" s="1423" customFormat="1" ht="6" customHeight="1" x14ac:dyDescent="0.2">
      <c r="A6" s="2011"/>
      <c r="B6" s="2011"/>
      <c r="C6" s="2161"/>
      <c r="D6" s="2161"/>
      <c r="E6" s="2011"/>
      <c r="F6" s="2011"/>
      <c r="G6" s="2011"/>
      <c r="H6" s="2011"/>
      <c r="I6" s="2011"/>
      <c r="J6" s="2011"/>
      <c r="K6" s="2011"/>
      <c r="L6" s="2011"/>
      <c r="M6" s="2011"/>
      <c r="N6" s="2011"/>
      <c r="O6" s="2011"/>
    </row>
    <row r="7" spans="1:23" ht="15" x14ac:dyDescent="0.2">
      <c r="A7" s="2306"/>
      <c r="C7" s="2307"/>
      <c r="D7" s="2308"/>
      <c r="E7" s="2308"/>
      <c r="F7" s="2308"/>
      <c r="G7" s="2308"/>
    </row>
    <row r="8" spans="1:23" x14ac:dyDescent="0.2">
      <c r="A8" s="2309"/>
    </row>
    <row r="9" spans="1:23" s="2312" customFormat="1" x14ac:dyDescent="0.2">
      <c r="A9" s="2309"/>
      <c r="B9" s="928"/>
      <c r="C9" s="2310"/>
      <c r="D9" s="2311"/>
      <c r="E9" s="2311"/>
      <c r="F9" s="2311"/>
      <c r="G9" s="2311"/>
      <c r="H9" s="2311"/>
      <c r="I9" s="2311"/>
      <c r="J9" s="2311"/>
      <c r="K9" s="2311"/>
      <c r="L9" s="2311"/>
      <c r="M9" s="2311"/>
    </row>
    <row r="10" spans="1:23" s="2312" customFormat="1" ht="12.75" x14ac:dyDescent="0.2">
      <c r="A10" s="87"/>
      <c r="B10" s="928"/>
      <c r="C10" s="2313"/>
      <c r="D10" s="2311"/>
      <c r="E10" s="2311"/>
      <c r="F10" s="2311"/>
      <c r="G10" s="2311"/>
      <c r="H10" s="2311"/>
      <c r="I10" s="2311"/>
      <c r="J10" s="2311"/>
      <c r="K10" s="2311"/>
      <c r="L10" s="2311"/>
      <c r="M10" s="2311"/>
    </row>
    <row r="11" spans="1:23" s="2312" customFormat="1" x14ac:dyDescent="0.2">
      <c r="B11" s="928"/>
      <c r="C11" s="2310"/>
      <c r="D11" s="2311"/>
      <c r="E11" s="2311"/>
      <c r="F11" s="2311"/>
      <c r="G11" s="2311"/>
      <c r="H11" s="2311"/>
      <c r="I11" s="2311"/>
      <c r="J11" s="2311"/>
      <c r="K11" s="2311"/>
      <c r="L11" s="2311"/>
      <c r="M11" s="2311"/>
    </row>
    <row r="12" spans="1:23" s="2312" customFormat="1" ht="24.6" customHeight="1" x14ac:dyDescent="0.2">
      <c r="A12" s="87"/>
      <c r="B12" s="87"/>
      <c r="C12" s="87"/>
      <c r="D12" s="2311"/>
      <c r="E12" s="2311"/>
      <c r="F12" s="2311"/>
      <c r="G12" s="2311"/>
      <c r="H12" s="2311"/>
      <c r="I12" s="2311"/>
      <c r="J12" s="2311"/>
      <c r="K12" s="2311"/>
      <c r="L12" s="2311"/>
      <c r="M12" s="2311"/>
    </row>
    <row r="14" spans="1:23" s="2314" customFormat="1" ht="12.75" x14ac:dyDescent="0.2">
      <c r="A14" s="774"/>
      <c r="C14" s="2315"/>
      <c r="D14" s="2316">
        <v>1</v>
      </c>
      <c r="E14" s="2316">
        <v>2</v>
      </c>
      <c r="F14" s="2316">
        <v>3</v>
      </c>
      <c r="G14" s="2316">
        <v>4</v>
      </c>
      <c r="H14" s="2316">
        <v>5</v>
      </c>
      <c r="I14" s="2316">
        <v>6</v>
      </c>
      <c r="J14" s="2316">
        <v>7</v>
      </c>
      <c r="K14" s="2316">
        <v>8</v>
      </c>
      <c r="L14" s="2316">
        <v>9</v>
      </c>
      <c r="M14" s="2316">
        <v>10</v>
      </c>
      <c r="N14" s="2316">
        <v>11</v>
      </c>
      <c r="O14" s="2316">
        <v>12</v>
      </c>
      <c r="P14" s="2316">
        <v>13</v>
      </c>
      <c r="Q14" s="2316">
        <v>14</v>
      </c>
      <c r="R14" s="2316">
        <v>15</v>
      </c>
      <c r="S14" s="2316">
        <v>16</v>
      </c>
      <c r="T14" s="2316">
        <v>17</v>
      </c>
      <c r="U14" s="2316">
        <v>18</v>
      </c>
      <c r="V14" s="2316">
        <v>19</v>
      </c>
      <c r="W14" s="2316">
        <v>20</v>
      </c>
    </row>
    <row r="15" spans="1:23" s="2320" customFormat="1" ht="63.75" x14ac:dyDescent="0.2">
      <c r="A15" s="74" t="s">
        <v>974</v>
      </c>
      <c r="B15" s="74" t="s">
        <v>971</v>
      </c>
      <c r="C15" s="2317" t="s">
        <v>763</v>
      </c>
      <c r="D15" s="2318" t="str">
        <f>IF('I2 LDC class'!$D$20="",'I2 LDC class'!$C$20,'I2 LDC class'!$D$20)</f>
        <v>Residential</v>
      </c>
      <c r="E15" s="2318" t="str">
        <f>IF('I2 LDC class'!$D$21="",'I2 LDC class'!$C$21,'I2 LDC class'!$D$21)</f>
        <v>GS &lt;50</v>
      </c>
      <c r="F15" s="2318" t="str">
        <f>IF('I2 LDC class'!$D$22="",'I2 LDC class'!$C$22,'I2 LDC class'!$D$22)</f>
        <v>GS&gt;50-Regular</v>
      </c>
      <c r="G15" s="2318" t="str">
        <f>IF('I2 LDC class'!$D$23="",'I2 LDC class'!$C$23,'I2 LDC class'!$D$23)</f>
        <v>GS&gt; 50-TOU</v>
      </c>
      <c r="H15" s="2318" t="str">
        <f>IF('I2 LDC class'!$D$24="",'I2 LDC class'!$C$24,'I2 LDC class'!$D$24)</f>
        <v>GS &gt;50-Intermediate</v>
      </c>
      <c r="I15" s="2318" t="str">
        <f>IF('I2 LDC class'!$D$25="",'I2 LDC class'!$C$25,'I2 LDC class'!$D$25)</f>
        <v>Large Use &gt;5MW</v>
      </c>
      <c r="J15" s="2318" t="str">
        <f>IF('I2 LDC class'!$D$26="",'I2 LDC class'!$C$26,'I2 LDC class'!$D$26)</f>
        <v>Street Light</v>
      </c>
      <c r="K15" s="2318" t="str">
        <f>IF('I2 LDC class'!$D$27="",'I2 LDC class'!$C$27,'I2 LDC class'!$D$27)</f>
        <v>Sentinel</v>
      </c>
      <c r="L15" s="2318" t="str">
        <f>IF('I2 LDC class'!$D$28="",'I2 LDC class'!$C$28,'I2 LDC class'!$D$28)</f>
        <v>Unmetered Scattered Load</v>
      </c>
      <c r="M15" s="2318" t="str">
        <f>IF('I2 LDC class'!$D$29="",'I2 LDC class'!$C$29,'I2 LDC class'!$D$29)</f>
        <v>Embedded Distributor</v>
      </c>
      <c r="N15" s="2318" t="str">
        <f>IF('I2 LDC class'!$D$30="",'I2 LDC class'!$C$30,'I2 LDC class'!$D$30)</f>
        <v>Back-up/Standby Power</v>
      </c>
      <c r="O15" s="2318" t="str">
        <f>IF('I2 LDC class'!$D$31="",'I2 LDC class'!$C$31,'I2 LDC class'!$D$31)</f>
        <v>Rate Class 1</v>
      </c>
      <c r="P15" s="2318" t="str">
        <f>IF('I2 LDC class'!$D$32="",'I2 LDC class'!$C$32,'I2 LDC class'!$D$32)</f>
        <v>Rate class 2</v>
      </c>
      <c r="Q15" s="2318" t="str">
        <f>IF('I2 LDC class'!$D$33="",'I2 LDC class'!$C$33,'I2 LDC class'!$D$33)</f>
        <v>Rate class 3</v>
      </c>
      <c r="R15" s="2318" t="str">
        <f>IF('I2 LDC class'!$D$34="",'I2 LDC class'!$C$34,'I2 LDC class'!$D$34)</f>
        <v>Rate class 4</v>
      </c>
      <c r="S15" s="2318" t="str">
        <f>IF('I2 LDC class'!$D$35="",'I2 LDC class'!$C$35,'I2 LDC class'!$D$35)</f>
        <v>Rate class 5</v>
      </c>
      <c r="T15" s="2318" t="str">
        <f>IF('I2 LDC class'!$D$36="",'I2 LDC class'!$C$36,'I2 LDC class'!$D$36)</f>
        <v>Rate class 6</v>
      </c>
      <c r="U15" s="2318" t="str">
        <f>IF('I2 LDC class'!$D$37="",'I2 LDC class'!$C$37,'I2 LDC class'!$D$37)</f>
        <v>Rate class 7</v>
      </c>
      <c r="V15" s="2318" t="str">
        <f>IF('I2 LDC class'!$D$38="",'I2 LDC class'!$C$38,'I2 LDC class'!$D$38)</f>
        <v>Rate class 8</v>
      </c>
      <c r="W15" s="2319" t="str">
        <f>IF('I2 LDC class'!$D$39="",'I2 LDC class'!$C$39,'I2 LDC class'!$D$39)</f>
        <v>Rate class 9</v>
      </c>
    </row>
    <row r="17" spans="1:23" s="339" customFormat="1" ht="12.75" x14ac:dyDescent="0.2">
      <c r="A17" s="2321" t="s">
        <v>690</v>
      </c>
      <c r="B17" s="1273"/>
      <c r="C17" s="2322"/>
      <c r="D17" s="2323"/>
      <c r="E17" s="2323"/>
      <c r="F17" s="2323"/>
      <c r="G17" s="2323"/>
      <c r="H17" s="2323"/>
      <c r="I17" s="2323"/>
      <c r="J17" s="2323"/>
      <c r="K17" s="2323"/>
      <c r="L17" s="2323"/>
      <c r="M17" s="2324"/>
      <c r="N17" s="2201"/>
      <c r="O17" s="2201"/>
      <c r="P17" s="2201"/>
      <c r="Q17" s="2201"/>
      <c r="R17" s="2201"/>
      <c r="S17" s="2201"/>
      <c r="T17" s="2201"/>
      <c r="U17" s="2201"/>
      <c r="V17" s="2201"/>
      <c r="W17" s="2201"/>
    </row>
    <row r="18" spans="1:23" s="339" customFormat="1" ht="12.75" x14ac:dyDescent="0.2">
      <c r="A18" s="349"/>
      <c r="B18" s="1272"/>
      <c r="C18" s="2322"/>
      <c r="D18" s="2323"/>
      <c r="E18" s="2323"/>
      <c r="F18" s="2323"/>
      <c r="G18" s="2323"/>
      <c r="H18" s="2323"/>
      <c r="I18" s="2323"/>
      <c r="J18" s="2323"/>
      <c r="K18" s="2323"/>
      <c r="L18" s="2323"/>
      <c r="M18" s="2324"/>
      <c r="N18" s="2201"/>
      <c r="O18" s="2201"/>
      <c r="P18" s="2201"/>
      <c r="Q18" s="2201"/>
      <c r="R18" s="2201"/>
      <c r="S18" s="2201"/>
      <c r="T18" s="2201"/>
      <c r="U18" s="2201"/>
      <c r="V18" s="2201"/>
      <c r="W18" s="2201"/>
    </row>
    <row r="19" spans="1:23" s="339" customFormat="1" ht="12.75" x14ac:dyDescent="0.2">
      <c r="A19" s="349" t="s">
        <v>1239</v>
      </c>
      <c r="B19" s="1272"/>
      <c r="C19" s="2322"/>
      <c r="D19" s="2323"/>
      <c r="E19" s="2323"/>
      <c r="F19" s="2323"/>
      <c r="G19" s="2323"/>
      <c r="H19" s="2323"/>
      <c r="I19" s="2323"/>
      <c r="J19" s="2323"/>
      <c r="K19" s="2323"/>
      <c r="L19" s="2323"/>
      <c r="M19" s="2324"/>
      <c r="N19" s="2201"/>
      <c r="O19" s="2201"/>
      <c r="P19" s="2201"/>
      <c r="Q19" s="2201"/>
      <c r="R19" s="2201"/>
      <c r="S19" s="2201"/>
      <c r="T19" s="2201"/>
      <c r="U19" s="2201"/>
      <c r="V19" s="2201"/>
      <c r="W19" s="2201"/>
    </row>
    <row r="20" spans="1:23" s="2327" customFormat="1" ht="12.75" x14ac:dyDescent="0.2">
      <c r="A20" s="2325" t="s">
        <v>764</v>
      </c>
      <c r="B20" s="2326" t="s">
        <v>1227</v>
      </c>
      <c r="C20" s="1725">
        <f>IF(+SUM(D20:W20)=0,"-",+SUM(D20:W20))</f>
        <v>1</v>
      </c>
      <c r="D20" s="1241">
        <f>IF(ISERROR('I8 Demand Data'!D38/'I8 Demand Data'!$C38),"0",('I8 Demand Data'!D38/'I8 Demand Data'!$C38))</f>
        <v>0.53138211045994566</v>
      </c>
      <c r="E20" s="1241">
        <f>IF(ISERROR('I8 Demand Data'!E38/'I8 Demand Data'!$C38),"0",('I8 Demand Data'!E38/'I8 Demand Data'!$C38))</f>
        <v>0.1445475965598389</v>
      </c>
      <c r="F20" s="1241">
        <f>IF(ISERROR('I8 Demand Data'!F38/'I8 Demand Data'!$C38),"0",('I8 Demand Data'!F38/'I8 Demand Data'!$C38))</f>
        <v>0.31237490448618271</v>
      </c>
      <c r="G20" s="1241">
        <f>IF(ISERROR('I8 Demand Data'!G38/'I8 Demand Data'!$C38),"0",('I8 Demand Data'!G38/'I8 Demand Data'!$C38))</f>
        <v>0</v>
      </c>
      <c r="H20" s="1241">
        <f>IF(ISERROR('I8 Demand Data'!H38/'I8 Demand Data'!$C38),"0",('I8 Demand Data'!H38/'I8 Demand Data'!$C38))</f>
        <v>0</v>
      </c>
      <c r="I20" s="1241">
        <f>IF(ISERROR('I8 Demand Data'!I38/'I8 Demand Data'!$C38),"0",('I8 Demand Data'!I38/'I8 Demand Data'!$C38))</f>
        <v>0</v>
      </c>
      <c r="J20" s="1241">
        <f>IF(ISERROR('I8 Demand Data'!J38/'I8 Demand Data'!$C38),"0",('I8 Demand Data'!J38/'I8 Demand Data'!$C38))</f>
        <v>1.0432866222935757E-2</v>
      </c>
      <c r="K20" s="1241">
        <f>IF(ISERROR('I8 Demand Data'!K38/'I8 Demand Data'!$C38),"0",('I8 Demand Data'!K38/'I8 Demand Data'!$C38))</f>
        <v>5.1279255082953008E-4</v>
      </c>
      <c r="L20" s="1241">
        <f>IF(ISERROR('I8 Demand Data'!L38/'I8 Demand Data'!$C38),"0",('I8 Demand Data'!L38/'I8 Demand Data'!$C38))</f>
        <v>7.4972972026751965E-4</v>
      </c>
      <c r="M20" s="1241">
        <f>IF(ISERROR('I8 Demand Data'!M38/'I8 Demand Data'!$C38),"0",('I8 Demand Data'!M38/'I8 Demand Data'!$C38))</f>
        <v>0</v>
      </c>
      <c r="N20" s="1241">
        <f>IF(ISERROR('I8 Demand Data'!N38/'I8 Demand Data'!$C38),"0",('I8 Demand Data'!N38/'I8 Demand Data'!$C38))</f>
        <v>0</v>
      </c>
      <c r="O20" s="1241">
        <f>IF(ISERROR('I8 Demand Data'!O38/'I8 Demand Data'!$C38),"0",('I8 Demand Data'!O38/'I8 Demand Data'!$C38))</f>
        <v>0</v>
      </c>
      <c r="P20" s="1241">
        <f>IF(ISERROR('I8 Demand Data'!P38/'I8 Demand Data'!$C38),"0",('I8 Demand Data'!P38/'I8 Demand Data'!$C38))</f>
        <v>0</v>
      </c>
      <c r="Q20" s="1241">
        <f>IF(ISERROR('I8 Demand Data'!Q38/'I8 Demand Data'!$C38),"0",('I8 Demand Data'!Q38/'I8 Demand Data'!$C38))</f>
        <v>0</v>
      </c>
      <c r="R20" s="1241">
        <f>IF(ISERROR('I8 Demand Data'!R38/'I8 Demand Data'!$C38),"0",('I8 Demand Data'!R38/'I8 Demand Data'!$C38))</f>
        <v>0</v>
      </c>
      <c r="S20" s="1241">
        <f>IF(ISERROR('I8 Demand Data'!S38/'I8 Demand Data'!$C38),"0",('I8 Demand Data'!S38/'I8 Demand Data'!$C38))</f>
        <v>0</v>
      </c>
      <c r="T20" s="1241">
        <f>IF(ISERROR('I8 Demand Data'!T38/'I8 Demand Data'!$C38),"0",('I8 Demand Data'!T38/'I8 Demand Data'!$C38))</f>
        <v>0</v>
      </c>
      <c r="U20" s="1241">
        <f>IF(ISERROR('I8 Demand Data'!U38/'I8 Demand Data'!$C38),"0",('I8 Demand Data'!U38/'I8 Demand Data'!$C38))</f>
        <v>0</v>
      </c>
      <c r="V20" s="1241">
        <f>IF(ISERROR('I8 Demand Data'!V38/'I8 Demand Data'!$C38),"0",('I8 Demand Data'!V38/'I8 Demand Data'!$C38))</f>
        <v>0</v>
      </c>
      <c r="W20" s="1241">
        <f>IF(ISERROR('I8 Demand Data'!W38/'I8 Demand Data'!$C38),"0",('I8 Demand Data'!W38/'I8 Demand Data'!$C38))</f>
        <v>0</v>
      </c>
    </row>
    <row r="21" spans="1:23" s="2330" customFormat="1" ht="25.5" x14ac:dyDescent="0.2">
      <c r="A21" s="2328" t="s">
        <v>632</v>
      </c>
      <c r="B21" s="2329" t="s">
        <v>1418</v>
      </c>
      <c r="C21" s="1725">
        <f>IF(+SUM(D21:W21)=0,"-",+SUM(D21:W21))</f>
        <v>1</v>
      </c>
      <c r="D21" s="1241">
        <f>IF(ISERROR('I8 Demand Data'!D39/'I8 Demand Data'!$C39),"0",('I8 Demand Data'!D39/'I8 Demand Data'!$C39))</f>
        <v>0.53138211045994566</v>
      </c>
      <c r="E21" s="1241">
        <f>IF(ISERROR('I8 Demand Data'!E39/'I8 Demand Data'!$C39),"0",('I8 Demand Data'!E39/'I8 Demand Data'!$C39))</f>
        <v>0.1445475965598389</v>
      </c>
      <c r="F21" s="1241">
        <f>IF(ISERROR('I8 Demand Data'!F39/'I8 Demand Data'!$C39),"0",('I8 Demand Data'!F39/'I8 Demand Data'!$C39))</f>
        <v>0.31237490448618271</v>
      </c>
      <c r="G21" s="1241">
        <f>IF(ISERROR('I8 Demand Data'!G39/'I8 Demand Data'!$C39),"0",('I8 Demand Data'!G39/'I8 Demand Data'!$C39))</f>
        <v>0</v>
      </c>
      <c r="H21" s="1241">
        <f>IF(ISERROR('I8 Demand Data'!H39/'I8 Demand Data'!$C39),"0",('I8 Demand Data'!H39/'I8 Demand Data'!$C39))</f>
        <v>0</v>
      </c>
      <c r="I21" s="1241">
        <f>IF(ISERROR('I8 Demand Data'!I39/'I8 Demand Data'!$C39),"0",('I8 Demand Data'!I39/'I8 Demand Data'!$C39))</f>
        <v>0</v>
      </c>
      <c r="J21" s="1241">
        <f>IF(ISERROR('I8 Demand Data'!J39/'I8 Demand Data'!$C39),"0",('I8 Demand Data'!J39/'I8 Demand Data'!$C39))</f>
        <v>1.0432866222935757E-2</v>
      </c>
      <c r="K21" s="1241">
        <f>IF(ISERROR('I8 Demand Data'!K39/'I8 Demand Data'!$C39),"0",('I8 Demand Data'!K39/'I8 Demand Data'!$C39))</f>
        <v>5.1279255082953008E-4</v>
      </c>
      <c r="L21" s="1241">
        <f>IF(ISERROR('I8 Demand Data'!L39/'I8 Demand Data'!$C39),"0",('I8 Demand Data'!L39/'I8 Demand Data'!$C39))</f>
        <v>7.4972972026751965E-4</v>
      </c>
      <c r="M21" s="1241">
        <f>IF(ISERROR('I8 Demand Data'!M39/'I8 Demand Data'!$C39),"0",('I8 Demand Data'!M39/'I8 Demand Data'!$C39))</f>
        <v>0</v>
      </c>
      <c r="N21" s="1241">
        <f>IF(ISERROR('I8 Demand Data'!N39/'I8 Demand Data'!$C39),"0",('I8 Demand Data'!N39/'I8 Demand Data'!$C39))</f>
        <v>0</v>
      </c>
      <c r="O21" s="1241">
        <f>IF(ISERROR('I8 Demand Data'!O39/'I8 Demand Data'!$C39),"0",('I8 Demand Data'!O39/'I8 Demand Data'!$C39))</f>
        <v>0</v>
      </c>
      <c r="P21" s="1241">
        <f>IF(ISERROR('I8 Demand Data'!P39/'I8 Demand Data'!$C39),"0",('I8 Demand Data'!P39/'I8 Demand Data'!$C39))</f>
        <v>0</v>
      </c>
      <c r="Q21" s="1241">
        <f>IF(ISERROR('I8 Demand Data'!Q39/'I8 Demand Data'!$C39),"0",('I8 Demand Data'!Q39/'I8 Demand Data'!$C39))</f>
        <v>0</v>
      </c>
      <c r="R21" s="1241">
        <f>IF(ISERROR('I8 Demand Data'!R39/'I8 Demand Data'!$C39),"0",('I8 Demand Data'!R39/'I8 Demand Data'!$C39))</f>
        <v>0</v>
      </c>
      <c r="S21" s="1241">
        <f>IF(ISERROR('I8 Demand Data'!S39/'I8 Demand Data'!$C39),"0",('I8 Demand Data'!S39/'I8 Demand Data'!$C39))</f>
        <v>0</v>
      </c>
      <c r="T21" s="1241">
        <f>IF(ISERROR('I8 Demand Data'!T39/'I8 Demand Data'!$C39),"0",('I8 Demand Data'!T39/'I8 Demand Data'!$C39))</f>
        <v>0</v>
      </c>
      <c r="U21" s="1241">
        <f>IF(ISERROR('I8 Demand Data'!U39/'I8 Demand Data'!$C39),"0",('I8 Demand Data'!U39/'I8 Demand Data'!$C39))</f>
        <v>0</v>
      </c>
      <c r="V21" s="1241">
        <f>IF(ISERROR('I8 Demand Data'!V39/'I8 Demand Data'!$C39),"0",('I8 Demand Data'!V39/'I8 Demand Data'!$C39))</f>
        <v>0</v>
      </c>
      <c r="W21" s="1241">
        <f>IF(ISERROR('I8 Demand Data'!W39/'I8 Demand Data'!$C39),"0",('I8 Demand Data'!W39/'I8 Demand Data'!$C39))</f>
        <v>0</v>
      </c>
    </row>
    <row r="22" spans="1:23" s="2327" customFormat="1" ht="12.75" x14ac:dyDescent="0.2">
      <c r="A22" s="2325" t="s">
        <v>633</v>
      </c>
      <c r="B22" s="2326" t="s">
        <v>1228</v>
      </c>
      <c r="C22" s="1725">
        <f>IF(+SUM(D22:W22)=0,"-",+SUM(D22:W22))</f>
        <v>1</v>
      </c>
      <c r="D22" s="1241">
        <f>IF(ISERROR('I8 Demand Data'!D40/'I8 Demand Data'!$C40),"0",('I8 Demand Data'!D40/'I8 Demand Data'!$C40))</f>
        <v>0.53138211045994566</v>
      </c>
      <c r="E22" s="1241">
        <f>IF(ISERROR('I8 Demand Data'!E40/'I8 Demand Data'!$C40),"0",('I8 Demand Data'!E40/'I8 Demand Data'!$C40))</f>
        <v>0.1445475965598389</v>
      </c>
      <c r="F22" s="1241">
        <f>IF(ISERROR('I8 Demand Data'!F40/'I8 Demand Data'!$C40),"0",('I8 Demand Data'!F40/'I8 Demand Data'!$C40))</f>
        <v>0.31237490448618271</v>
      </c>
      <c r="G22" s="1241">
        <f>IF(ISERROR('I8 Demand Data'!G40/'I8 Demand Data'!$C40),"0",('I8 Demand Data'!G40/'I8 Demand Data'!$C40))</f>
        <v>0</v>
      </c>
      <c r="H22" s="1241">
        <f>IF(ISERROR('I8 Demand Data'!H40/'I8 Demand Data'!$C40),"0",('I8 Demand Data'!H40/'I8 Demand Data'!$C40))</f>
        <v>0</v>
      </c>
      <c r="I22" s="1241">
        <f>IF(ISERROR('I8 Demand Data'!I40/'I8 Demand Data'!$C40),"0",('I8 Demand Data'!I40/'I8 Demand Data'!$C40))</f>
        <v>0</v>
      </c>
      <c r="J22" s="1241">
        <f>IF(ISERROR('I8 Demand Data'!J40/'I8 Demand Data'!$C40),"0",('I8 Demand Data'!J40/'I8 Demand Data'!$C40))</f>
        <v>1.0432866222935757E-2</v>
      </c>
      <c r="K22" s="1241">
        <f>IF(ISERROR('I8 Demand Data'!K40/'I8 Demand Data'!$C40),"0",('I8 Demand Data'!K40/'I8 Demand Data'!$C40))</f>
        <v>5.1279255082953008E-4</v>
      </c>
      <c r="L22" s="1241">
        <f>IF(ISERROR('I8 Demand Data'!L40/'I8 Demand Data'!$C40),"0",('I8 Demand Data'!L40/'I8 Demand Data'!$C40))</f>
        <v>7.4972972026751965E-4</v>
      </c>
      <c r="M22" s="1241">
        <f>IF(ISERROR('I8 Demand Data'!M40/'I8 Demand Data'!$C40),"0",('I8 Demand Data'!M40/'I8 Demand Data'!$C40))</f>
        <v>0</v>
      </c>
      <c r="N22" s="1241">
        <f>IF(ISERROR('I8 Demand Data'!N40/'I8 Demand Data'!$C40),"0",('I8 Demand Data'!N40/'I8 Demand Data'!$C40))</f>
        <v>0</v>
      </c>
      <c r="O22" s="1241">
        <f>IF(ISERROR('I8 Demand Data'!O40/'I8 Demand Data'!$C40),"0",('I8 Demand Data'!O40/'I8 Demand Data'!$C40))</f>
        <v>0</v>
      </c>
      <c r="P22" s="1241">
        <f>IF(ISERROR('I8 Demand Data'!P40/'I8 Demand Data'!$C40),"0",('I8 Demand Data'!P40/'I8 Demand Data'!$C40))</f>
        <v>0</v>
      </c>
      <c r="Q22" s="1241">
        <f>IF(ISERROR('I8 Demand Data'!Q40/'I8 Demand Data'!$C40),"0",('I8 Demand Data'!Q40/'I8 Demand Data'!$C40))</f>
        <v>0</v>
      </c>
      <c r="R22" s="1241">
        <f>IF(ISERROR('I8 Demand Data'!R40/'I8 Demand Data'!$C40),"0",('I8 Demand Data'!R40/'I8 Demand Data'!$C40))</f>
        <v>0</v>
      </c>
      <c r="S22" s="1241">
        <f>IF(ISERROR('I8 Demand Data'!S40/'I8 Demand Data'!$C40),"0",('I8 Demand Data'!S40/'I8 Demand Data'!$C40))</f>
        <v>0</v>
      </c>
      <c r="T22" s="1241">
        <f>IF(ISERROR('I8 Demand Data'!T40/'I8 Demand Data'!$C40),"0",('I8 Demand Data'!T40/'I8 Demand Data'!$C40))</f>
        <v>0</v>
      </c>
      <c r="U22" s="1241">
        <f>IF(ISERROR('I8 Demand Data'!U40/'I8 Demand Data'!$C40),"0",('I8 Demand Data'!U40/'I8 Demand Data'!$C40))</f>
        <v>0</v>
      </c>
      <c r="V22" s="1241">
        <f>IF(ISERROR('I8 Demand Data'!V40/'I8 Demand Data'!$C40),"0",('I8 Demand Data'!V40/'I8 Demand Data'!$C40))</f>
        <v>0</v>
      </c>
      <c r="W22" s="1241">
        <f>IF(ISERROR('I8 Demand Data'!W40/'I8 Demand Data'!$C40),"0",('I8 Demand Data'!W40/'I8 Demand Data'!$C40))</f>
        <v>0</v>
      </c>
    </row>
    <row r="23" spans="1:23" s="339" customFormat="1" ht="12.75" x14ac:dyDescent="0.2">
      <c r="A23" s="349"/>
      <c r="B23" s="1272"/>
      <c r="C23" s="2331"/>
      <c r="D23" s="1241"/>
      <c r="E23" s="1241"/>
      <c r="F23" s="1241"/>
      <c r="G23" s="1241"/>
      <c r="H23" s="1241"/>
      <c r="I23" s="1241"/>
      <c r="J23" s="1241"/>
      <c r="K23" s="1241"/>
      <c r="L23" s="1241"/>
      <c r="M23" s="1241"/>
      <c r="N23" s="1241"/>
      <c r="O23" s="1241"/>
      <c r="P23" s="1241"/>
      <c r="Q23" s="1241"/>
      <c r="R23" s="1241"/>
      <c r="S23" s="1241"/>
      <c r="T23" s="1241"/>
      <c r="U23" s="1241"/>
      <c r="V23" s="1241"/>
      <c r="W23" s="1241"/>
    </row>
    <row r="24" spans="1:23" s="339" customFormat="1" ht="12.75" x14ac:dyDescent="0.2">
      <c r="A24" s="349" t="s">
        <v>1240</v>
      </c>
      <c r="B24" s="1273"/>
      <c r="C24" s="2322"/>
      <c r="D24" s="1242"/>
      <c r="E24" s="1242"/>
      <c r="F24" s="1242"/>
      <c r="G24" s="1242"/>
      <c r="H24" s="1242"/>
      <c r="I24" s="1242"/>
      <c r="J24" s="1242"/>
      <c r="K24" s="1242"/>
      <c r="L24" s="1242"/>
      <c r="M24" s="1242"/>
      <c r="N24" s="1242"/>
      <c r="O24" s="1242"/>
      <c r="P24" s="1242"/>
      <c r="Q24" s="1242"/>
      <c r="R24" s="1242"/>
      <c r="S24" s="1242"/>
      <c r="T24" s="1242"/>
      <c r="U24" s="1242"/>
      <c r="V24" s="1242"/>
      <c r="W24" s="1242"/>
    </row>
    <row r="25" spans="1:23" s="2327" customFormat="1" ht="12.75" x14ac:dyDescent="0.2">
      <c r="A25" s="2325" t="s">
        <v>764</v>
      </c>
      <c r="B25" s="2326" t="s">
        <v>1229</v>
      </c>
      <c r="C25" s="1725">
        <f>IF(+SUM(D25:W25)=0,"-",+SUM(D25:W25))</f>
        <v>1</v>
      </c>
      <c r="D25" s="1241">
        <f>IF(ISERROR('I8 Demand Data'!D43/'I8 Demand Data'!$C43),"0",('I8 Demand Data'!D43/'I8 Demand Data'!$C43))</f>
        <v>0.52282533389340868</v>
      </c>
      <c r="E25" s="1241">
        <f>IF(ISERROR('I8 Demand Data'!E43/'I8 Demand Data'!$C43),"0",('I8 Demand Data'!E43/'I8 Demand Data'!$C43))</f>
        <v>0.1498405492668726</v>
      </c>
      <c r="F25" s="1241">
        <f>IF(ISERROR('I8 Demand Data'!F43/'I8 Demand Data'!$C43),"0",('I8 Demand Data'!F43/'I8 Demand Data'!$C43))</f>
        <v>0.31506465267518041</v>
      </c>
      <c r="G25" s="1241">
        <f>IF(ISERROR('I8 Demand Data'!G43/'I8 Demand Data'!$C43),"0",('I8 Demand Data'!G43/'I8 Demand Data'!$C43))</f>
        <v>0</v>
      </c>
      <c r="H25" s="1241">
        <f>IF(ISERROR('I8 Demand Data'!H43/'I8 Demand Data'!$C43),"0",('I8 Demand Data'!H43/'I8 Demand Data'!$C43))</f>
        <v>0</v>
      </c>
      <c r="I25" s="1241">
        <f>IF(ISERROR('I8 Demand Data'!I43/'I8 Demand Data'!$C43),"0",('I8 Demand Data'!I43/'I8 Demand Data'!$C43))</f>
        <v>0</v>
      </c>
      <c r="J25" s="1241">
        <f>IF(ISERROR('I8 Demand Data'!J43/'I8 Demand Data'!$C43),"0",('I8 Demand Data'!J43/'I8 Demand Data'!$C43))</f>
        <v>1.0924689554858683E-2</v>
      </c>
      <c r="K25" s="1241">
        <f>IF(ISERROR('I8 Demand Data'!K43/'I8 Demand Data'!$C43),"0",('I8 Demand Data'!K43/'I8 Demand Data'!$C43))</f>
        <v>5.3696647729853961E-4</v>
      </c>
      <c r="L25" s="1241">
        <f>IF(ISERROR('I8 Demand Data'!L43/'I8 Demand Data'!$C43),"0",('I8 Demand Data'!L43/'I8 Demand Data'!$C43))</f>
        <v>8.0780813238105179E-4</v>
      </c>
      <c r="M25" s="1241">
        <f>IF(ISERROR('I8 Demand Data'!M43/'I8 Demand Data'!$C43),"0",('I8 Demand Data'!M43/'I8 Demand Data'!$C43))</f>
        <v>0</v>
      </c>
      <c r="N25" s="1241">
        <f>IF(ISERROR('I8 Demand Data'!N43/'I8 Demand Data'!$C43),"0",('I8 Demand Data'!N43/'I8 Demand Data'!$C43))</f>
        <v>0</v>
      </c>
      <c r="O25" s="1241">
        <f>IF(ISERROR('I8 Demand Data'!O43/'I8 Demand Data'!$C43),"0",('I8 Demand Data'!O43/'I8 Demand Data'!$C43))</f>
        <v>0</v>
      </c>
      <c r="P25" s="1241">
        <f>IF(ISERROR('I8 Demand Data'!P43/'I8 Demand Data'!$C43),"0",('I8 Demand Data'!P43/'I8 Demand Data'!$C43))</f>
        <v>0</v>
      </c>
      <c r="Q25" s="1241">
        <f>IF(ISERROR('I8 Demand Data'!Q43/'I8 Demand Data'!$C43),"0",('I8 Demand Data'!Q43/'I8 Demand Data'!$C43))</f>
        <v>0</v>
      </c>
      <c r="R25" s="1241">
        <f>IF(ISERROR('I8 Demand Data'!R43/'I8 Demand Data'!$C43),"0",('I8 Demand Data'!R43/'I8 Demand Data'!$C43))</f>
        <v>0</v>
      </c>
      <c r="S25" s="1241">
        <f>IF(ISERROR('I8 Demand Data'!S43/'I8 Demand Data'!$C43),"0",('I8 Demand Data'!S43/'I8 Demand Data'!$C43))</f>
        <v>0</v>
      </c>
      <c r="T25" s="1241">
        <f>IF(ISERROR('I8 Demand Data'!T43/'I8 Demand Data'!$C43),"0",('I8 Demand Data'!T43/'I8 Demand Data'!$C43))</f>
        <v>0</v>
      </c>
      <c r="U25" s="1241">
        <f>IF(ISERROR('I8 Demand Data'!U43/'I8 Demand Data'!$C43),"0",('I8 Demand Data'!U43/'I8 Demand Data'!$C43))</f>
        <v>0</v>
      </c>
      <c r="V25" s="1241">
        <f>IF(ISERROR('I8 Demand Data'!V43/'I8 Demand Data'!$C43),"0",('I8 Demand Data'!V43/'I8 Demand Data'!$C43))</f>
        <v>0</v>
      </c>
      <c r="W25" s="1241">
        <f>IF(ISERROR('I8 Demand Data'!W43/'I8 Demand Data'!$C43),"0",('I8 Demand Data'!W43/'I8 Demand Data'!$C43))</f>
        <v>0</v>
      </c>
    </row>
    <row r="26" spans="1:23" s="2327" customFormat="1" ht="25.5" x14ac:dyDescent="0.2">
      <c r="A26" s="2325" t="s">
        <v>632</v>
      </c>
      <c r="B26" s="2326" t="s">
        <v>1419</v>
      </c>
      <c r="C26" s="1725">
        <f>IF(+SUM(D26:W26)=0,"-",+SUM(D26:W26))</f>
        <v>1</v>
      </c>
      <c r="D26" s="1241">
        <f>IF(ISERROR('I8 Demand Data'!D44/'I8 Demand Data'!$C44),"0",('I8 Demand Data'!D44/'I8 Demand Data'!$C44))</f>
        <v>0.52282533389340868</v>
      </c>
      <c r="E26" s="1241">
        <f>IF(ISERROR('I8 Demand Data'!E44/'I8 Demand Data'!$C44),"0",('I8 Demand Data'!E44/'I8 Demand Data'!$C44))</f>
        <v>0.1498405492668726</v>
      </c>
      <c r="F26" s="1241">
        <f>IF(ISERROR('I8 Demand Data'!F44/'I8 Demand Data'!$C44),"0",('I8 Demand Data'!F44/'I8 Demand Data'!$C44))</f>
        <v>0.31506465267518041</v>
      </c>
      <c r="G26" s="1241">
        <f>IF(ISERROR('I8 Demand Data'!G44/'I8 Demand Data'!$C44),"0",('I8 Demand Data'!G44/'I8 Demand Data'!$C44))</f>
        <v>0</v>
      </c>
      <c r="H26" s="1241">
        <f>IF(ISERROR('I8 Demand Data'!H44/'I8 Demand Data'!$C44),"0",('I8 Demand Data'!H44/'I8 Demand Data'!$C44))</f>
        <v>0</v>
      </c>
      <c r="I26" s="1241">
        <f>IF(ISERROR('I8 Demand Data'!I44/'I8 Demand Data'!$C44),"0",('I8 Demand Data'!I44/'I8 Demand Data'!$C44))</f>
        <v>0</v>
      </c>
      <c r="J26" s="1241">
        <f>IF(ISERROR('I8 Demand Data'!J44/'I8 Demand Data'!$C44),"0",('I8 Demand Data'!J44/'I8 Demand Data'!$C44))</f>
        <v>1.0924689554858683E-2</v>
      </c>
      <c r="K26" s="1241">
        <f>IF(ISERROR('I8 Demand Data'!K44/'I8 Demand Data'!$C44),"0",('I8 Demand Data'!K44/'I8 Demand Data'!$C44))</f>
        <v>5.3696647729853961E-4</v>
      </c>
      <c r="L26" s="1241">
        <f>IF(ISERROR('I8 Demand Data'!L44/'I8 Demand Data'!$C44),"0",('I8 Demand Data'!L44/'I8 Demand Data'!$C44))</f>
        <v>8.0780813238105179E-4</v>
      </c>
      <c r="M26" s="1241">
        <f>IF(ISERROR('I8 Demand Data'!M44/'I8 Demand Data'!$C44),"0",('I8 Demand Data'!M44/'I8 Demand Data'!$C44))</f>
        <v>0</v>
      </c>
      <c r="N26" s="1241">
        <f>IF(ISERROR('I8 Demand Data'!N44/'I8 Demand Data'!$C44),"0",('I8 Demand Data'!N44/'I8 Demand Data'!$C44))</f>
        <v>0</v>
      </c>
      <c r="O26" s="1241">
        <f>IF(ISERROR('I8 Demand Data'!O44/'I8 Demand Data'!$C44),"0",('I8 Demand Data'!O44/'I8 Demand Data'!$C44))</f>
        <v>0</v>
      </c>
      <c r="P26" s="1241">
        <f>IF(ISERROR('I8 Demand Data'!P44/'I8 Demand Data'!$C44),"0",('I8 Demand Data'!P44/'I8 Demand Data'!$C44))</f>
        <v>0</v>
      </c>
      <c r="Q26" s="1241">
        <f>IF(ISERROR('I8 Demand Data'!Q44/'I8 Demand Data'!$C44),"0",('I8 Demand Data'!Q44/'I8 Demand Data'!$C44))</f>
        <v>0</v>
      </c>
      <c r="R26" s="1241">
        <f>IF(ISERROR('I8 Demand Data'!R44/'I8 Demand Data'!$C44),"0",('I8 Demand Data'!R44/'I8 Demand Data'!$C44))</f>
        <v>0</v>
      </c>
      <c r="S26" s="1241">
        <f>IF(ISERROR('I8 Demand Data'!S44/'I8 Demand Data'!$C44),"0",('I8 Demand Data'!S44/'I8 Demand Data'!$C44))</f>
        <v>0</v>
      </c>
      <c r="T26" s="1241">
        <f>IF(ISERROR('I8 Demand Data'!T44/'I8 Demand Data'!$C44),"0",('I8 Demand Data'!T44/'I8 Demand Data'!$C44))</f>
        <v>0</v>
      </c>
      <c r="U26" s="1241">
        <f>IF(ISERROR('I8 Demand Data'!U44/'I8 Demand Data'!$C44),"0",('I8 Demand Data'!U44/'I8 Demand Data'!$C44))</f>
        <v>0</v>
      </c>
      <c r="V26" s="1241">
        <f>IF(ISERROR('I8 Demand Data'!V44/'I8 Demand Data'!$C44),"0",('I8 Demand Data'!V44/'I8 Demand Data'!$C44))</f>
        <v>0</v>
      </c>
      <c r="W26" s="1241">
        <f>IF(ISERROR('I8 Demand Data'!W44/'I8 Demand Data'!$C44),"0",('I8 Demand Data'!W44/'I8 Demand Data'!$C44))</f>
        <v>0</v>
      </c>
    </row>
    <row r="27" spans="1:23" s="2327" customFormat="1" ht="12.75" x14ac:dyDescent="0.2">
      <c r="A27" s="2325" t="s">
        <v>633</v>
      </c>
      <c r="B27" s="2326" t="s">
        <v>1230</v>
      </c>
      <c r="C27" s="1725">
        <f>IF(+SUM(D27:W27)=0,"-",+SUM(D27:W27))</f>
        <v>1</v>
      </c>
      <c r="D27" s="1241">
        <f>IF(ISERROR('I8 Demand Data'!D45/'I8 Demand Data'!$C45),"0",('I8 Demand Data'!D45/'I8 Demand Data'!$C45))</f>
        <v>0.52282533389340868</v>
      </c>
      <c r="E27" s="1241">
        <f>IF(ISERROR('I8 Demand Data'!E45/'I8 Demand Data'!$C45),"0",('I8 Demand Data'!E45/'I8 Demand Data'!$C45))</f>
        <v>0.1498405492668726</v>
      </c>
      <c r="F27" s="1241">
        <f>IF(ISERROR('I8 Demand Data'!F45/'I8 Demand Data'!$C45),"0",('I8 Demand Data'!F45/'I8 Demand Data'!$C45))</f>
        <v>0.31506465267518041</v>
      </c>
      <c r="G27" s="1241">
        <f>IF(ISERROR('I8 Demand Data'!G45/'I8 Demand Data'!$C45),"0",('I8 Demand Data'!G45/'I8 Demand Data'!$C45))</f>
        <v>0</v>
      </c>
      <c r="H27" s="1241">
        <f>IF(ISERROR('I8 Demand Data'!H45/'I8 Demand Data'!$C45),"0",('I8 Demand Data'!H45/'I8 Demand Data'!$C45))</f>
        <v>0</v>
      </c>
      <c r="I27" s="1241">
        <f>IF(ISERROR('I8 Demand Data'!I45/'I8 Demand Data'!$C45),"0",('I8 Demand Data'!I45/'I8 Demand Data'!$C45))</f>
        <v>0</v>
      </c>
      <c r="J27" s="1241">
        <f>IF(ISERROR('I8 Demand Data'!J45/'I8 Demand Data'!$C45),"0",('I8 Demand Data'!J45/'I8 Demand Data'!$C45))</f>
        <v>1.0924689554858683E-2</v>
      </c>
      <c r="K27" s="1241">
        <f>IF(ISERROR('I8 Demand Data'!K45/'I8 Demand Data'!$C45),"0",('I8 Demand Data'!K45/'I8 Demand Data'!$C45))</f>
        <v>5.3696647729853961E-4</v>
      </c>
      <c r="L27" s="1241">
        <f>IF(ISERROR('I8 Demand Data'!L45/'I8 Demand Data'!$C45),"0",('I8 Demand Data'!L45/'I8 Demand Data'!$C45))</f>
        <v>8.0780813238105179E-4</v>
      </c>
      <c r="M27" s="1241">
        <f>IF(ISERROR('I8 Demand Data'!M45/'I8 Demand Data'!$C45),"0",('I8 Demand Data'!M45/'I8 Demand Data'!$C45))</f>
        <v>0</v>
      </c>
      <c r="N27" s="1241">
        <f>IF(ISERROR('I8 Demand Data'!N45/'I8 Demand Data'!$C45),"0",('I8 Demand Data'!N45/'I8 Demand Data'!$C45))</f>
        <v>0</v>
      </c>
      <c r="O27" s="1241">
        <f>IF(ISERROR('I8 Demand Data'!O45/'I8 Demand Data'!$C45),"0",('I8 Demand Data'!O45/'I8 Demand Data'!$C45))</f>
        <v>0</v>
      </c>
      <c r="P27" s="1241">
        <f>IF(ISERROR('I8 Demand Data'!P45/'I8 Demand Data'!$C45),"0",('I8 Demand Data'!P45/'I8 Demand Data'!$C45))</f>
        <v>0</v>
      </c>
      <c r="Q27" s="1241">
        <f>IF(ISERROR('I8 Demand Data'!Q45/'I8 Demand Data'!$C45),"0",('I8 Demand Data'!Q45/'I8 Demand Data'!$C45))</f>
        <v>0</v>
      </c>
      <c r="R27" s="1241">
        <f>IF(ISERROR('I8 Demand Data'!R45/'I8 Demand Data'!$C45),"0",('I8 Demand Data'!R45/'I8 Demand Data'!$C45))</f>
        <v>0</v>
      </c>
      <c r="S27" s="1241">
        <f>IF(ISERROR('I8 Demand Data'!S45/'I8 Demand Data'!$C45),"0",('I8 Demand Data'!S45/'I8 Demand Data'!$C45))</f>
        <v>0</v>
      </c>
      <c r="T27" s="1241">
        <f>IF(ISERROR('I8 Demand Data'!T45/'I8 Demand Data'!$C45),"0",('I8 Demand Data'!T45/'I8 Demand Data'!$C45))</f>
        <v>0</v>
      </c>
      <c r="U27" s="1241">
        <f>IF(ISERROR('I8 Demand Data'!U45/'I8 Demand Data'!$C45),"0",('I8 Demand Data'!U45/'I8 Demand Data'!$C45))</f>
        <v>0</v>
      </c>
      <c r="V27" s="1241">
        <f>IF(ISERROR('I8 Demand Data'!V45/'I8 Demand Data'!$C45),"0",('I8 Demand Data'!V45/'I8 Demand Data'!$C45))</f>
        <v>0</v>
      </c>
      <c r="W27" s="1241">
        <f>IF(ISERROR('I8 Demand Data'!W45/'I8 Demand Data'!$C45),"0",('I8 Demand Data'!W45/'I8 Demand Data'!$C45))</f>
        <v>0</v>
      </c>
    </row>
    <row r="28" spans="1:23" s="339" customFormat="1" ht="12.75" x14ac:dyDescent="0.2">
      <c r="A28" s="349"/>
      <c r="B28" s="1272"/>
      <c r="C28" s="2331"/>
      <c r="D28" s="1241"/>
      <c r="E28" s="1241"/>
      <c r="F28" s="1241"/>
      <c r="G28" s="1241"/>
      <c r="H28" s="1241"/>
      <c r="I28" s="1241"/>
      <c r="J28" s="1241"/>
      <c r="K28" s="1241"/>
      <c r="L28" s="1241"/>
      <c r="M28" s="1241"/>
      <c r="N28" s="1241"/>
      <c r="O28" s="1241"/>
      <c r="P28" s="1241"/>
      <c r="Q28" s="1241"/>
      <c r="R28" s="1241"/>
      <c r="S28" s="1241"/>
      <c r="T28" s="1241"/>
      <c r="U28" s="1241"/>
      <c r="V28" s="1241"/>
      <c r="W28" s="1241"/>
    </row>
    <row r="29" spans="1:23" s="339" customFormat="1" ht="12.75" x14ac:dyDescent="0.2">
      <c r="A29" s="349" t="s">
        <v>1241</v>
      </c>
      <c r="B29" s="1273"/>
      <c r="C29" s="2322"/>
      <c r="D29" s="1242"/>
      <c r="E29" s="1242"/>
      <c r="F29" s="1242"/>
      <c r="G29" s="1242"/>
      <c r="H29" s="1242"/>
      <c r="I29" s="1242"/>
      <c r="J29" s="1242"/>
      <c r="K29" s="1242"/>
      <c r="L29" s="1242"/>
      <c r="M29" s="1242"/>
      <c r="N29" s="1242"/>
      <c r="O29" s="1242"/>
      <c r="P29" s="1242"/>
      <c r="Q29" s="1242"/>
      <c r="R29" s="1242"/>
      <c r="S29" s="1242"/>
      <c r="T29" s="1242"/>
      <c r="U29" s="1242"/>
      <c r="V29" s="1242"/>
      <c r="W29" s="1242"/>
    </row>
    <row r="30" spans="1:23" s="2327" customFormat="1" ht="12.75" x14ac:dyDescent="0.2">
      <c r="A30" s="2325" t="s">
        <v>764</v>
      </c>
      <c r="B30" s="2326" t="s">
        <v>1231</v>
      </c>
      <c r="C30" s="1725">
        <f>IF(+SUM(D30:W30)=0,"-",+SUM(D30:W30))</f>
        <v>1</v>
      </c>
      <c r="D30" s="1241">
        <f>IF(ISERROR('I8 Demand Data'!D48/'I8 Demand Data'!$C48),"0",('I8 Demand Data'!D48/'I8 Demand Data'!$C48))</f>
        <v>0.46448457696677631</v>
      </c>
      <c r="E30" s="1241">
        <f>IF(ISERROR('I8 Demand Data'!E48/'I8 Demand Data'!$C48),"0",('I8 Demand Data'!E48/'I8 Demand Data'!$C48))</f>
        <v>0.1735381428724774</v>
      </c>
      <c r="F30" s="1241">
        <f>IF(ISERROR('I8 Demand Data'!F48/'I8 Demand Data'!$C48),"0",('I8 Demand Data'!F48/'I8 Demand Data'!$C48))</f>
        <v>0.35475089533970749</v>
      </c>
      <c r="G30" s="1241">
        <f>IF(ISERROR('I8 Demand Data'!G48/'I8 Demand Data'!$C48),"0",('I8 Demand Data'!G48/'I8 Demand Data'!$C48))</f>
        <v>0</v>
      </c>
      <c r="H30" s="1241">
        <f>IF(ISERROR('I8 Demand Data'!H48/'I8 Demand Data'!$C48),"0",('I8 Demand Data'!H48/'I8 Demand Data'!$C48))</f>
        <v>0</v>
      </c>
      <c r="I30" s="1241">
        <f>IF(ISERROR('I8 Demand Data'!I48/'I8 Demand Data'!$C48),"0",('I8 Demand Data'!I48/'I8 Demand Data'!$C48))</f>
        <v>0</v>
      </c>
      <c r="J30" s="1241">
        <f>IF(ISERROR('I8 Demand Data'!J48/'I8 Demand Data'!$C48),"0",('I8 Demand Data'!J48/'I8 Demand Data'!$C48))</f>
        <v>5.9797995981562962E-3</v>
      </c>
      <c r="K30" s="1241">
        <f>IF(ISERROR('I8 Demand Data'!K48/'I8 Demand Data'!$C48),"0",('I8 Demand Data'!K48/'I8 Demand Data'!$C48))</f>
        <v>2.9391699499096128E-4</v>
      </c>
      <c r="L30" s="1241">
        <f>IF(ISERROR('I8 Demand Data'!L48/'I8 Demand Data'!$C48),"0",('I8 Demand Data'!L48/'I8 Demand Data'!$C48))</f>
        <v>9.5266822789158662E-4</v>
      </c>
      <c r="M30" s="1241">
        <f>IF(ISERROR('I8 Demand Data'!M48/'I8 Demand Data'!$C48),"0",('I8 Demand Data'!M48/'I8 Demand Data'!$C48))</f>
        <v>0</v>
      </c>
      <c r="N30" s="1241">
        <f>IF(ISERROR('I8 Demand Data'!N48/'I8 Demand Data'!$C48),"0",('I8 Demand Data'!N48/'I8 Demand Data'!$C48))</f>
        <v>0</v>
      </c>
      <c r="O30" s="1241">
        <f>IF(ISERROR('I8 Demand Data'!O48/'I8 Demand Data'!$C48),"0",('I8 Demand Data'!O48/'I8 Demand Data'!$C48))</f>
        <v>0</v>
      </c>
      <c r="P30" s="1241">
        <f>IF(ISERROR('I8 Demand Data'!P48/'I8 Demand Data'!$C48),"0",('I8 Demand Data'!P48/'I8 Demand Data'!$C48))</f>
        <v>0</v>
      </c>
      <c r="Q30" s="1241">
        <f>IF(ISERROR('I8 Demand Data'!Q48/'I8 Demand Data'!$C48),"0",('I8 Demand Data'!Q48/'I8 Demand Data'!$C48))</f>
        <v>0</v>
      </c>
      <c r="R30" s="1241">
        <f>IF(ISERROR('I8 Demand Data'!R48/'I8 Demand Data'!$C48),"0",('I8 Demand Data'!R48/'I8 Demand Data'!$C48))</f>
        <v>0</v>
      </c>
      <c r="S30" s="1241">
        <f>IF(ISERROR('I8 Demand Data'!S48/'I8 Demand Data'!$C48),"0",('I8 Demand Data'!S48/'I8 Demand Data'!$C48))</f>
        <v>0</v>
      </c>
      <c r="T30" s="1241">
        <f>IF(ISERROR('I8 Demand Data'!T48/'I8 Demand Data'!$C48),"0",('I8 Demand Data'!T48/'I8 Demand Data'!$C48))</f>
        <v>0</v>
      </c>
      <c r="U30" s="1241">
        <f>IF(ISERROR('I8 Demand Data'!U48/'I8 Demand Data'!$C48),"0",('I8 Demand Data'!U48/'I8 Demand Data'!$C48))</f>
        <v>0</v>
      </c>
      <c r="V30" s="1241">
        <f>IF(ISERROR('I8 Demand Data'!V48/'I8 Demand Data'!$C48),"0",('I8 Demand Data'!V48/'I8 Demand Data'!$C48))</f>
        <v>0</v>
      </c>
      <c r="W30" s="1241">
        <f>IF(ISERROR('I8 Demand Data'!W48/'I8 Demand Data'!$C48),"0",('I8 Demand Data'!W48/'I8 Demand Data'!$C48))</f>
        <v>0</v>
      </c>
    </row>
    <row r="31" spans="1:23" s="2327" customFormat="1" ht="25.5" x14ac:dyDescent="0.2">
      <c r="A31" s="2325" t="s">
        <v>632</v>
      </c>
      <c r="B31" s="2326" t="s">
        <v>1420</v>
      </c>
      <c r="C31" s="1725">
        <f>IF(+SUM(D31:W31)=0,"-",+SUM(D31:W31))</f>
        <v>1</v>
      </c>
      <c r="D31" s="1241">
        <f>IF(ISERROR('I8 Demand Data'!D49/'I8 Demand Data'!$C49),"0",('I8 Demand Data'!D49/'I8 Demand Data'!$C49))</f>
        <v>0.46448457696677631</v>
      </c>
      <c r="E31" s="1241">
        <f>IF(ISERROR('I8 Demand Data'!E49/'I8 Demand Data'!$C49),"0",('I8 Demand Data'!E49/'I8 Demand Data'!$C49))</f>
        <v>0.1735381428724774</v>
      </c>
      <c r="F31" s="1241">
        <f>IF(ISERROR('I8 Demand Data'!F49/'I8 Demand Data'!$C49),"0",('I8 Demand Data'!F49/'I8 Demand Data'!$C49))</f>
        <v>0.35475089533970749</v>
      </c>
      <c r="G31" s="1241">
        <f>IF(ISERROR('I8 Demand Data'!G49/'I8 Demand Data'!$C49),"0",('I8 Demand Data'!G49/'I8 Demand Data'!$C49))</f>
        <v>0</v>
      </c>
      <c r="H31" s="1241">
        <f>IF(ISERROR('I8 Demand Data'!H49/'I8 Demand Data'!$C49),"0",('I8 Demand Data'!H49/'I8 Demand Data'!$C49))</f>
        <v>0</v>
      </c>
      <c r="I31" s="1241">
        <f>IF(ISERROR('I8 Demand Data'!I49/'I8 Demand Data'!$C49),"0",('I8 Demand Data'!I49/'I8 Demand Data'!$C49))</f>
        <v>0</v>
      </c>
      <c r="J31" s="1241">
        <f>IF(ISERROR('I8 Demand Data'!J49/'I8 Demand Data'!$C49),"0",('I8 Demand Data'!J49/'I8 Demand Data'!$C49))</f>
        <v>5.9797995981562962E-3</v>
      </c>
      <c r="K31" s="1241">
        <f>IF(ISERROR('I8 Demand Data'!K49/'I8 Demand Data'!$C49),"0",('I8 Demand Data'!K49/'I8 Demand Data'!$C49))</f>
        <v>2.9391699499096128E-4</v>
      </c>
      <c r="L31" s="1241">
        <f>IF(ISERROR('I8 Demand Data'!L49/'I8 Demand Data'!$C49),"0",('I8 Demand Data'!L49/'I8 Demand Data'!$C49))</f>
        <v>9.5266822789158662E-4</v>
      </c>
      <c r="M31" s="1241">
        <f>IF(ISERROR('I8 Demand Data'!M49/'I8 Demand Data'!$C49),"0",('I8 Demand Data'!M49/'I8 Demand Data'!$C49))</f>
        <v>0</v>
      </c>
      <c r="N31" s="1241">
        <f>IF(ISERROR('I8 Demand Data'!N49/'I8 Demand Data'!$C49),"0",('I8 Demand Data'!N49/'I8 Demand Data'!$C49))</f>
        <v>0</v>
      </c>
      <c r="O31" s="1241">
        <f>IF(ISERROR('I8 Demand Data'!O49/'I8 Demand Data'!$C49),"0",('I8 Demand Data'!O49/'I8 Demand Data'!$C49))</f>
        <v>0</v>
      </c>
      <c r="P31" s="1241">
        <f>IF(ISERROR('I8 Demand Data'!P49/'I8 Demand Data'!$C49),"0",('I8 Demand Data'!P49/'I8 Demand Data'!$C49))</f>
        <v>0</v>
      </c>
      <c r="Q31" s="1241">
        <f>IF(ISERROR('I8 Demand Data'!Q49/'I8 Demand Data'!$C49),"0",('I8 Demand Data'!Q49/'I8 Demand Data'!$C49))</f>
        <v>0</v>
      </c>
      <c r="R31" s="1241">
        <f>IF(ISERROR('I8 Demand Data'!R49/'I8 Demand Data'!$C49),"0",('I8 Demand Data'!R49/'I8 Demand Data'!$C49))</f>
        <v>0</v>
      </c>
      <c r="S31" s="1241">
        <f>IF(ISERROR('I8 Demand Data'!S49/'I8 Demand Data'!$C49),"0",('I8 Demand Data'!S49/'I8 Demand Data'!$C49))</f>
        <v>0</v>
      </c>
      <c r="T31" s="1241">
        <f>IF(ISERROR('I8 Demand Data'!T49/'I8 Demand Data'!$C49),"0",('I8 Demand Data'!T49/'I8 Demand Data'!$C49))</f>
        <v>0</v>
      </c>
      <c r="U31" s="1241">
        <f>IF(ISERROR('I8 Demand Data'!U49/'I8 Demand Data'!$C49),"0",('I8 Demand Data'!U49/'I8 Demand Data'!$C49))</f>
        <v>0</v>
      </c>
      <c r="V31" s="1241">
        <f>IF(ISERROR('I8 Demand Data'!V49/'I8 Demand Data'!$C49),"0",('I8 Demand Data'!V49/'I8 Demand Data'!$C49))</f>
        <v>0</v>
      </c>
      <c r="W31" s="1241">
        <f>IF(ISERROR('I8 Demand Data'!W49/'I8 Demand Data'!$C49),"0",('I8 Demand Data'!W49/'I8 Demand Data'!$C49))</f>
        <v>0</v>
      </c>
    </row>
    <row r="32" spans="1:23" s="2327" customFormat="1" ht="12.75" x14ac:dyDescent="0.2">
      <c r="A32" s="2325" t="s">
        <v>633</v>
      </c>
      <c r="B32" s="2326" t="s">
        <v>1232</v>
      </c>
      <c r="C32" s="1725">
        <f>IF(+SUM(D32:W32)=0,"-",+SUM(D32:W32))</f>
        <v>1</v>
      </c>
      <c r="D32" s="1241">
        <f>IF(ISERROR('I8 Demand Data'!D50/'I8 Demand Data'!$C50),"0",('I8 Demand Data'!D50/'I8 Demand Data'!$C50))</f>
        <v>0.46448457696677631</v>
      </c>
      <c r="E32" s="1241">
        <f>IF(ISERROR('I8 Demand Data'!E50/'I8 Demand Data'!$C50),"0",('I8 Demand Data'!E50/'I8 Demand Data'!$C50))</f>
        <v>0.1735381428724774</v>
      </c>
      <c r="F32" s="1241">
        <f>IF(ISERROR('I8 Demand Data'!F50/'I8 Demand Data'!$C50),"0",('I8 Demand Data'!F50/'I8 Demand Data'!$C50))</f>
        <v>0.35475089533970749</v>
      </c>
      <c r="G32" s="1241">
        <f>IF(ISERROR('I8 Demand Data'!G50/'I8 Demand Data'!$C50),"0",('I8 Demand Data'!G50/'I8 Demand Data'!$C50))</f>
        <v>0</v>
      </c>
      <c r="H32" s="1241">
        <f>IF(ISERROR('I8 Demand Data'!H50/'I8 Demand Data'!$C50),"0",('I8 Demand Data'!H50/'I8 Demand Data'!$C50))</f>
        <v>0</v>
      </c>
      <c r="I32" s="1241">
        <f>IF(ISERROR('I8 Demand Data'!I50/'I8 Demand Data'!$C50),"0",('I8 Demand Data'!I50/'I8 Demand Data'!$C50))</f>
        <v>0</v>
      </c>
      <c r="J32" s="1241">
        <f>IF(ISERROR('I8 Demand Data'!J50/'I8 Demand Data'!$C50),"0",('I8 Demand Data'!J50/'I8 Demand Data'!$C50))</f>
        <v>5.9797995981562962E-3</v>
      </c>
      <c r="K32" s="1241">
        <f>IF(ISERROR('I8 Demand Data'!K50/'I8 Demand Data'!$C50),"0",('I8 Demand Data'!K50/'I8 Demand Data'!$C50))</f>
        <v>2.9391699499096128E-4</v>
      </c>
      <c r="L32" s="1241">
        <f>IF(ISERROR('I8 Demand Data'!L50/'I8 Demand Data'!$C50),"0",('I8 Demand Data'!L50/'I8 Demand Data'!$C50))</f>
        <v>9.5266822789158662E-4</v>
      </c>
      <c r="M32" s="1241">
        <f>IF(ISERROR('I8 Demand Data'!M50/'I8 Demand Data'!$C50),"0",('I8 Demand Data'!M50/'I8 Demand Data'!$C50))</f>
        <v>0</v>
      </c>
      <c r="N32" s="1241">
        <f>IF(ISERROR('I8 Demand Data'!N50/'I8 Demand Data'!$C50),"0",('I8 Demand Data'!N50/'I8 Demand Data'!$C50))</f>
        <v>0</v>
      </c>
      <c r="O32" s="1241">
        <f>IF(ISERROR('I8 Demand Data'!O50/'I8 Demand Data'!$C50),"0",('I8 Demand Data'!O50/'I8 Demand Data'!$C50))</f>
        <v>0</v>
      </c>
      <c r="P32" s="1241">
        <f>IF(ISERROR('I8 Demand Data'!P50/'I8 Demand Data'!$C50),"0",('I8 Demand Data'!P50/'I8 Demand Data'!$C50))</f>
        <v>0</v>
      </c>
      <c r="Q32" s="1241">
        <f>IF(ISERROR('I8 Demand Data'!Q50/'I8 Demand Data'!$C50),"0",('I8 Demand Data'!Q50/'I8 Demand Data'!$C50))</f>
        <v>0</v>
      </c>
      <c r="R32" s="1241">
        <f>IF(ISERROR('I8 Demand Data'!R50/'I8 Demand Data'!$C50),"0",('I8 Demand Data'!R50/'I8 Demand Data'!$C50))</f>
        <v>0</v>
      </c>
      <c r="S32" s="1241">
        <f>IF(ISERROR('I8 Demand Data'!S50/'I8 Demand Data'!$C50),"0",('I8 Demand Data'!S50/'I8 Demand Data'!$C50))</f>
        <v>0</v>
      </c>
      <c r="T32" s="1241">
        <f>IF(ISERROR('I8 Demand Data'!T50/'I8 Demand Data'!$C50),"0",('I8 Demand Data'!T50/'I8 Demand Data'!$C50))</f>
        <v>0</v>
      </c>
      <c r="U32" s="1241">
        <f>IF(ISERROR('I8 Demand Data'!U50/'I8 Demand Data'!$C50),"0",('I8 Demand Data'!U50/'I8 Demand Data'!$C50))</f>
        <v>0</v>
      </c>
      <c r="V32" s="1241">
        <f>IF(ISERROR('I8 Demand Data'!V50/'I8 Demand Data'!$C50),"0",('I8 Demand Data'!V50/'I8 Demand Data'!$C50))</f>
        <v>0</v>
      </c>
      <c r="W32" s="1241">
        <f>IF(ISERROR('I8 Demand Data'!W50/'I8 Demand Data'!$C50),"0",('I8 Demand Data'!W50/'I8 Demand Data'!$C50))</f>
        <v>0</v>
      </c>
    </row>
    <row r="33" spans="1:23" s="339" customFormat="1" ht="12.75" x14ac:dyDescent="0.2">
      <c r="A33" s="349"/>
      <c r="B33" s="1273"/>
      <c r="C33" s="2332"/>
      <c r="D33" s="1243"/>
      <c r="E33" s="1243"/>
      <c r="F33" s="1243"/>
      <c r="G33" s="1243"/>
      <c r="H33" s="1243"/>
      <c r="I33" s="1243"/>
      <c r="J33" s="1243"/>
      <c r="K33" s="1243"/>
      <c r="L33" s="1243"/>
      <c r="M33" s="1243"/>
      <c r="N33" s="1243"/>
      <c r="O33" s="1243"/>
      <c r="P33" s="1243"/>
      <c r="Q33" s="1243"/>
      <c r="R33" s="1243"/>
      <c r="S33" s="1243"/>
      <c r="T33" s="1243"/>
      <c r="U33" s="1243"/>
      <c r="V33" s="1243"/>
      <c r="W33" s="1243"/>
    </row>
    <row r="34" spans="1:23" s="339" customFormat="1" ht="12.75" x14ac:dyDescent="0.2">
      <c r="A34" s="349" t="s">
        <v>1226</v>
      </c>
      <c r="B34" s="1273"/>
      <c r="C34" s="2332"/>
      <c r="D34" s="1243"/>
      <c r="E34" s="1243"/>
      <c r="F34" s="1243"/>
      <c r="G34" s="1243"/>
      <c r="H34" s="1243"/>
      <c r="I34" s="1243"/>
      <c r="J34" s="1243"/>
      <c r="K34" s="1243"/>
      <c r="L34" s="1243"/>
      <c r="M34" s="1243"/>
      <c r="N34" s="1243"/>
      <c r="O34" s="1243"/>
      <c r="P34" s="1243"/>
      <c r="Q34" s="1243"/>
      <c r="R34" s="1243"/>
      <c r="S34" s="1243"/>
      <c r="T34" s="1243"/>
      <c r="U34" s="1243"/>
      <c r="V34" s="1243"/>
      <c r="W34" s="1243"/>
    </row>
    <row r="35" spans="1:23" s="339" customFormat="1" ht="12.75" x14ac:dyDescent="0.2">
      <c r="A35" s="349" t="s">
        <v>1220</v>
      </c>
      <c r="B35" s="1272"/>
      <c r="C35" s="2322"/>
      <c r="D35" s="1242"/>
      <c r="E35" s="1242"/>
      <c r="F35" s="1242"/>
      <c r="G35" s="1242"/>
      <c r="H35" s="1242"/>
      <c r="I35" s="1242"/>
      <c r="J35" s="1242"/>
      <c r="K35" s="1242"/>
      <c r="L35" s="1242"/>
      <c r="M35" s="1242"/>
      <c r="N35" s="1242"/>
      <c r="O35" s="1242"/>
      <c r="P35" s="1242"/>
      <c r="Q35" s="1242"/>
      <c r="R35" s="1242"/>
      <c r="S35" s="1242"/>
      <c r="T35" s="1242"/>
      <c r="U35" s="1242"/>
      <c r="V35" s="1242"/>
      <c r="W35" s="1242"/>
    </row>
    <row r="36" spans="1:23" s="2327" customFormat="1" ht="12.75" x14ac:dyDescent="0.2">
      <c r="A36" s="2325" t="s">
        <v>634</v>
      </c>
      <c r="B36" s="2326" t="s">
        <v>1233</v>
      </c>
      <c r="C36" s="1725">
        <f>IF(+SUM(D36:W36)=0,"-",+SUM(D36:W36))</f>
        <v>1</v>
      </c>
      <c r="D36" s="1241">
        <f>IF(ISERROR('E3 PLCC'!C39/'E3 PLCC'!$B39),"0",('E3 PLCC'!C39/'E3 PLCC'!$B39))</f>
        <v>0.50319781378700146</v>
      </c>
      <c r="E36" s="1241">
        <f>IF(ISERROR('E3 PLCC'!D39/'E3 PLCC'!$B39),"0",('E3 PLCC'!D39/'E3 PLCC'!$B39))</f>
        <v>0.16993927488334704</v>
      </c>
      <c r="F36" s="1241">
        <f>IF(ISERROR('E3 PLCC'!E39/'E3 PLCC'!$B39),"0",('E3 PLCC'!E39/'E3 PLCC'!$B39))</f>
        <v>0.32676863286892205</v>
      </c>
      <c r="G36" s="1241">
        <f>IF(ISERROR('E3 PLCC'!F39/'E3 PLCC'!$B39),"0",('E3 PLCC'!F39/'E3 PLCC'!$B39))</f>
        <v>0</v>
      </c>
      <c r="H36" s="1241">
        <f>IF(ISERROR('E3 PLCC'!G39/'E3 PLCC'!$B39),"0",('E3 PLCC'!G39/'E3 PLCC'!$B39))</f>
        <v>0</v>
      </c>
      <c r="I36" s="1241">
        <f>IF(ISERROR('E3 PLCC'!H39/'E3 PLCC'!$B39),"0",('E3 PLCC'!H39/'E3 PLCC'!$B39))</f>
        <v>0</v>
      </c>
      <c r="J36" s="1241">
        <f>IF(ISERROR('E3 PLCC'!I39/'E3 PLCC'!$B39),"0",('E3 PLCC'!I39/'E3 PLCC'!$B39))</f>
        <v>0</v>
      </c>
      <c r="K36" s="1241">
        <f>IF(ISERROR('E3 PLCC'!J39/'E3 PLCC'!$B39),"0",('E3 PLCC'!J39/'E3 PLCC'!$B39))</f>
        <v>0</v>
      </c>
      <c r="L36" s="1241">
        <f>IF(ISERROR('E3 PLCC'!K39/'E3 PLCC'!$B39),"0",('E3 PLCC'!K39/'E3 PLCC'!$B39))</f>
        <v>9.4278460729406077E-5</v>
      </c>
      <c r="M36" s="1241">
        <f>IF(ISERROR('E3 PLCC'!L39/'E3 PLCC'!$B39),"0",('E3 PLCC'!L39/'E3 PLCC'!$B39))</f>
        <v>0</v>
      </c>
      <c r="N36" s="1241">
        <f>IF(ISERROR('E3 PLCC'!M39/'E3 PLCC'!$B39),"0",('E3 PLCC'!M39/'E3 PLCC'!$B39))</f>
        <v>0</v>
      </c>
      <c r="O36" s="1241">
        <f>IF(ISERROR('E3 PLCC'!N39/'E3 PLCC'!$B39),"0",('E3 PLCC'!N39/'E3 PLCC'!$B39))</f>
        <v>0</v>
      </c>
      <c r="P36" s="1241">
        <f>IF(ISERROR('E3 PLCC'!O39/'E3 PLCC'!$B39),"0",('E3 PLCC'!O39/'E3 PLCC'!$B39))</f>
        <v>0</v>
      </c>
      <c r="Q36" s="1241">
        <f>IF(ISERROR('E3 PLCC'!P39/'E3 PLCC'!$B39),"0",('E3 PLCC'!P39/'E3 PLCC'!$B39))</f>
        <v>0</v>
      </c>
      <c r="R36" s="1241">
        <f>IF(ISERROR('E3 PLCC'!Q39/'E3 PLCC'!$B39),"0",('E3 PLCC'!Q39/'E3 PLCC'!$B39))</f>
        <v>0</v>
      </c>
      <c r="S36" s="1241">
        <f>IF(ISERROR('E3 PLCC'!R39/'E3 PLCC'!$B39),"0",('E3 PLCC'!R39/'E3 PLCC'!$B39))</f>
        <v>0</v>
      </c>
      <c r="T36" s="1241">
        <f>IF(ISERROR('E3 PLCC'!S39/'E3 PLCC'!$B39),"0",('E3 PLCC'!S39/'E3 PLCC'!$B39))</f>
        <v>0</v>
      </c>
      <c r="U36" s="1241">
        <f>IF(ISERROR('E3 PLCC'!T39/'E3 PLCC'!$B39),"0",('E3 PLCC'!T39/'E3 PLCC'!$B39))</f>
        <v>0</v>
      </c>
      <c r="V36" s="1241">
        <f>IF(ISERROR('E3 PLCC'!U39/'E3 PLCC'!$B39),"0",('E3 PLCC'!U39/'E3 PLCC'!$B39))</f>
        <v>0</v>
      </c>
      <c r="W36" s="1241">
        <f>IF(ISERROR('E3 PLCC'!V39/'E3 PLCC'!$B39),"0",('E3 PLCC'!V39/'E3 PLCC'!$B39))</f>
        <v>0</v>
      </c>
    </row>
    <row r="37" spans="1:23" s="2327" customFormat="1" ht="12.75" x14ac:dyDescent="0.2">
      <c r="A37" s="2325" t="s">
        <v>765</v>
      </c>
      <c r="B37" s="2326" t="s">
        <v>1234</v>
      </c>
      <c r="C37" s="1725">
        <f>IF(+SUM(D37:W37)=0,"-",+SUM(D37:W37))</f>
        <v>1.0000000000000002</v>
      </c>
      <c r="D37" s="1241">
        <f>IF(ISERROR('E3 PLCC'!C40/'E3 PLCC'!$B40),"0",('E3 PLCC'!C40/'E3 PLCC'!$B40))</f>
        <v>0.45290461742875732</v>
      </c>
      <c r="E37" s="1241">
        <f>IF(ISERROR('E3 PLCC'!D40/'E3 PLCC'!$B40),"0",('E3 PLCC'!D40/'E3 PLCC'!$B40))</f>
        <v>0.17802534987932558</v>
      </c>
      <c r="F37" s="1241">
        <f>IF(ISERROR('E3 PLCC'!E40/'E3 PLCC'!$B40),"0",('E3 PLCC'!E40/'E3 PLCC'!$B40))</f>
        <v>0.36060736352703093</v>
      </c>
      <c r="G37" s="1241">
        <f>IF(ISERROR('E3 PLCC'!F40/'E3 PLCC'!$B40),"0",('E3 PLCC'!F40/'E3 PLCC'!$B40))</f>
        <v>0</v>
      </c>
      <c r="H37" s="1241">
        <f>IF(ISERROR('E3 PLCC'!G40/'E3 PLCC'!$B40),"0",('E3 PLCC'!G40/'E3 PLCC'!$B40))</f>
        <v>0</v>
      </c>
      <c r="I37" s="1241">
        <f>IF(ISERROR('E3 PLCC'!H40/'E3 PLCC'!$B40),"0",('E3 PLCC'!H40/'E3 PLCC'!$B40))</f>
        <v>0</v>
      </c>
      <c r="J37" s="1241">
        <f>IF(ISERROR('E3 PLCC'!I40/'E3 PLCC'!$B40),"0",('E3 PLCC'!I40/'E3 PLCC'!$B40))</f>
        <v>8.3582788304519019E-3</v>
      </c>
      <c r="K37" s="1241">
        <f>IF(ISERROR('E3 PLCC'!J40/'E3 PLCC'!$B40),"0",('E3 PLCC'!J40/'E3 PLCC'!$B40))</f>
        <v>0</v>
      </c>
      <c r="L37" s="1241">
        <f>IF(ISERROR('E3 PLCC'!K40/'E3 PLCC'!$B40),"0",('E3 PLCC'!K40/'E3 PLCC'!$B40))</f>
        <v>1.043903344344763E-4</v>
      </c>
      <c r="M37" s="1241">
        <f>IF(ISERROR('E3 PLCC'!L40/'E3 PLCC'!$B40),"0",('E3 PLCC'!L40/'E3 PLCC'!$B40))</f>
        <v>0</v>
      </c>
      <c r="N37" s="1241">
        <f>IF(ISERROR('E3 PLCC'!M40/'E3 PLCC'!$B40),"0",('E3 PLCC'!M40/'E3 PLCC'!$B40))</f>
        <v>0</v>
      </c>
      <c r="O37" s="1241">
        <f>IF(ISERROR('E3 PLCC'!N40/'E3 PLCC'!$B40),"0",('E3 PLCC'!N40/'E3 PLCC'!$B40))</f>
        <v>0</v>
      </c>
      <c r="P37" s="1241">
        <f>IF(ISERROR('E3 PLCC'!O40/'E3 PLCC'!$B40),"0",('E3 PLCC'!O40/'E3 PLCC'!$B40))</f>
        <v>0</v>
      </c>
      <c r="Q37" s="1241">
        <f>IF(ISERROR('E3 PLCC'!P40/'E3 PLCC'!$B40),"0",('E3 PLCC'!P40/'E3 PLCC'!$B40))</f>
        <v>0</v>
      </c>
      <c r="R37" s="1241">
        <f>IF(ISERROR('E3 PLCC'!Q40/'E3 PLCC'!$B40),"0",('E3 PLCC'!Q40/'E3 PLCC'!$B40))</f>
        <v>0</v>
      </c>
      <c r="S37" s="1241">
        <f>IF(ISERROR('E3 PLCC'!R40/'E3 PLCC'!$B40),"0",('E3 PLCC'!R40/'E3 PLCC'!$B40))</f>
        <v>0</v>
      </c>
      <c r="T37" s="1241">
        <f>IF(ISERROR('E3 PLCC'!S40/'E3 PLCC'!$B40),"0",('E3 PLCC'!S40/'E3 PLCC'!$B40))</f>
        <v>0</v>
      </c>
      <c r="U37" s="1241">
        <f>IF(ISERROR('E3 PLCC'!T40/'E3 PLCC'!$B40),"0",('E3 PLCC'!T40/'E3 PLCC'!$B40))</f>
        <v>0</v>
      </c>
      <c r="V37" s="1241">
        <f>IF(ISERROR('E3 PLCC'!U40/'E3 PLCC'!$B40),"0",('E3 PLCC'!U40/'E3 PLCC'!$B40))</f>
        <v>0</v>
      </c>
      <c r="W37" s="1241">
        <f>IF(ISERROR('E3 PLCC'!V40/'E3 PLCC'!$B40),"0",('E3 PLCC'!V40/'E3 PLCC'!$B40))</f>
        <v>0</v>
      </c>
    </row>
    <row r="38" spans="1:23" s="2327" customFormat="1" ht="12.75" x14ac:dyDescent="0.2">
      <c r="A38" s="2325" t="s">
        <v>1050</v>
      </c>
      <c r="B38" s="2326" t="s">
        <v>1051</v>
      </c>
      <c r="C38" s="1725">
        <f>IF(+SUM(D38:W38)=0,"-",+SUM(D38:W38))</f>
        <v>1.0000000000000002</v>
      </c>
      <c r="D38" s="1241">
        <f>IF(ISERROR('E3 PLCC'!C41/'E3 PLCC'!$B41),"0",('E3 PLCC'!C41/'E3 PLCC'!$B41))</f>
        <v>0.49376527381329122</v>
      </c>
      <c r="E38" s="1241">
        <f>IF(ISERROR('E3 PLCC'!D41/'E3 PLCC'!$B41),"0",('E3 PLCC'!D41/'E3 PLCC'!$B41))</f>
        <v>0.19408664042313375</v>
      </c>
      <c r="F38" s="1241">
        <f>IF(ISERROR('E3 PLCC'!E41/'E3 PLCC'!$B41),"0",('E3 PLCC'!E41/'E3 PLCC'!$B41))</f>
        <v>0.30292192202712631</v>
      </c>
      <c r="G38" s="1241">
        <f>IF(ISERROR('E3 PLCC'!F41/'E3 PLCC'!$B41),"0",('E3 PLCC'!F41/'E3 PLCC'!$B41))</f>
        <v>0</v>
      </c>
      <c r="H38" s="1241">
        <f>IF(ISERROR('E3 PLCC'!G41/'E3 PLCC'!$B41),"0",('E3 PLCC'!G41/'E3 PLCC'!$B41))</f>
        <v>0</v>
      </c>
      <c r="I38" s="1241">
        <f>IF(ISERROR('E3 PLCC'!H41/'E3 PLCC'!$B41),"0",('E3 PLCC'!H41/'E3 PLCC'!$B41))</f>
        <v>0</v>
      </c>
      <c r="J38" s="1241">
        <f>IF(ISERROR('E3 PLCC'!I41/'E3 PLCC'!$B41),"0",('E3 PLCC'!I41/'E3 PLCC'!$B41))</f>
        <v>9.1123553978230479E-3</v>
      </c>
      <c r="K38" s="1241">
        <f>IF(ISERROR('E3 PLCC'!J41/'E3 PLCC'!$B41),"0",('E3 PLCC'!J41/'E3 PLCC'!$B41))</f>
        <v>0</v>
      </c>
      <c r="L38" s="1241">
        <f>IF(ISERROR('E3 PLCC'!K41/'E3 PLCC'!$B41),"0",('E3 PLCC'!K41/'E3 PLCC'!$B41))</f>
        <v>1.1380833862575544E-4</v>
      </c>
      <c r="M38" s="1241">
        <f>IF(ISERROR('E3 PLCC'!L41/'E3 PLCC'!$B41),"0",('E3 PLCC'!L41/'E3 PLCC'!$B41))</f>
        <v>0</v>
      </c>
      <c r="N38" s="1241">
        <f>IF(ISERROR('E3 PLCC'!M41/'E3 PLCC'!$B41),"0",('E3 PLCC'!M41/'E3 PLCC'!$B41))</f>
        <v>0</v>
      </c>
      <c r="O38" s="1241">
        <f>IF(ISERROR('E3 PLCC'!N41/'E3 PLCC'!$B41),"0",('E3 PLCC'!N41/'E3 PLCC'!$B41))</f>
        <v>0</v>
      </c>
      <c r="P38" s="1241">
        <f>IF(ISERROR('E3 PLCC'!O41/'E3 PLCC'!$B41),"0",('E3 PLCC'!O41/'E3 PLCC'!$B41))</f>
        <v>0</v>
      </c>
      <c r="Q38" s="1241">
        <f>IF(ISERROR('E3 PLCC'!P41/'E3 PLCC'!$B41),"0",('E3 PLCC'!P41/'E3 PLCC'!$B41))</f>
        <v>0</v>
      </c>
      <c r="R38" s="1241">
        <f>IF(ISERROR('E3 PLCC'!Q41/'E3 PLCC'!$B41),"0",('E3 PLCC'!Q41/'E3 PLCC'!$B41))</f>
        <v>0</v>
      </c>
      <c r="S38" s="1241">
        <f>IF(ISERROR('E3 PLCC'!R41/'E3 PLCC'!$B41),"0",('E3 PLCC'!R41/'E3 PLCC'!$B41))</f>
        <v>0</v>
      </c>
      <c r="T38" s="1241">
        <f>IF(ISERROR('E3 PLCC'!S41/'E3 PLCC'!$B41),"0",('E3 PLCC'!S41/'E3 PLCC'!$B41))</f>
        <v>0</v>
      </c>
      <c r="U38" s="1241">
        <f>IF(ISERROR('E3 PLCC'!T41/'E3 PLCC'!$B41),"0",('E3 PLCC'!T41/'E3 PLCC'!$B41))</f>
        <v>0</v>
      </c>
      <c r="V38" s="1241">
        <f>IF(ISERROR('E3 PLCC'!U41/'E3 PLCC'!$B41),"0",('E3 PLCC'!U41/'E3 PLCC'!$B41))</f>
        <v>0</v>
      </c>
      <c r="W38" s="1241">
        <f>IF(ISERROR('E3 PLCC'!V41/'E3 PLCC'!$B41),"0",('E3 PLCC'!V41/'E3 PLCC'!$B41))</f>
        <v>0</v>
      </c>
    </row>
    <row r="39" spans="1:23" s="2327" customFormat="1" ht="12.75" x14ac:dyDescent="0.2">
      <c r="A39" s="2325" t="s">
        <v>766</v>
      </c>
      <c r="B39" s="2326" t="s">
        <v>1235</v>
      </c>
      <c r="C39" s="1725">
        <f>IF(+SUM(D39:W39)=0,"-",+SUM(D39:W39))</f>
        <v>1</v>
      </c>
      <c r="D39" s="1241">
        <f>IF(ISERROR('E3 PLCC'!C42/'E3 PLCC'!$B42),"0",('E3 PLCC'!C42/'E3 PLCC'!$B42))</f>
        <v>0.49830601532177626</v>
      </c>
      <c r="E39" s="1241">
        <f>IF(ISERROR('E3 PLCC'!D42/'E3 PLCC'!$B42),"0",('E3 PLCC'!D42/'E3 PLCC'!$B42))</f>
        <v>0.19587149106199211</v>
      </c>
      <c r="F39" s="1241">
        <f>IF(ISERROR('E3 PLCC'!E42/'E3 PLCC'!$B42),"0",('E3 PLCC'!E42/'E3 PLCC'!$B42))</f>
        <v>0.30570763867859496</v>
      </c>
      <c r="G39" s="1241">
        <f>IF(ISERROR('E3 PLCC'!F42/'E3 PLCC'!$B42),"0",('E3 PLCC'!F42/'E3 PLCC'!$B42))</f>
        <v>0</v>
      </c>
      <c r="H39" s="1241">
        <f>IF(ISERROR('E3 PLCC'!G42/'E3 PLCC'!$B42),"0",('E3 PLCC'!G42/'E3 PLCC'!$B42))</f>
        <v>0</v>
      </c>
      <c r="I39" s="1241">
        <f>IF(ISERROR('E3 PLCC'!H42/'E3 PLCC'!$B42),"0",('E3 PLCC'!H42/'E3 PLCC'!$B42))</f>
        <v>0</v>
      </c>
      <c r="J39" s="1241">
        <f>IF(ISERROR('E3 PLCC'!I42/'E3 PLCC'!$B42),"0",('E3 PLCC'!I42/'E3 PLCC'!$B42))</f>
        <v>0</v>
      </c>
      <c r="K39" s="1241">
        <f>IF(ISERROR('E3 PLCC'!J42/'E3 PLCC'!$B42),"0",('E3 PLCC'!J42/'E3 PLCC'!$B42))</f>
        <v>0</v>
      </c>
      <c r="L39" s="1241">
        <f>IF(ISERROR('E3 PLCC'!K42/'E3 PLCC'!$B42),"0",('E3 PLCC'!K42/'E3 PLCC'!$B42))</f>
        <v>1.1485493763669581E-4</v>
      </c>
      <c r="M39" s="1241">
        <f>IF(ISERROR('E3 PLCC'!L42/'E3 PLCC'!$B42),"0",('E3 PLCC'!L42/'E3 PLCC'!$B42))</f>
        <v>0</v>
      </c>
      <c r="N39" s="1241">
        <f>IF(ISERROR('E3 PLCC'!M42/'E3 PLCC'!$B42),"0",('E3 PLCC'!M42/'E3 PLCC'!$B42))</f>
        <v>0</v>
      </c>
      <c r="O39" s="1241">
        <f>IF(ISERROR('E3 PLCC'!N42/'E3 PLCC'!$B42),"0",('E3 PLCC'!N42/'E3 PLCC'!$B42))</f>
        <v>0</v>
      </c>
      <c r="P39" s="1241">
        <f>IF(ISERROR('E3 PLCC'!O42/'E3 PLCC'!$B42),"0",('E3 PLCC'!O42/'E3 PLCC'!$B42))</f>
        <v>0</v>
      </c>
      <c r="Q39" s="1241">
        <f>IF(ISERROR('E3 PLCC'!P42/'E3 PLCC'!$B42),"0",('E3 PLCC'!P42/'E3 PLCC'!$B42))</f>
        <v>0</v>
      </c>
      <c r="R39" s="1241">
        <f>IF(ISERROR('E3 PLCC'!Q42/'E3 PLCC'!$B42),"0",('E3 PLCC'!Q42/'E3 PLCC'!$B42))</f>
        <v>0</v>
      </c>
      <c r="S39" s="1241">
        <f>IF(ISERROR('E3 PLCC'!R42/'E3 PLCC'!$B42),"0",('E3 PLCC'!R42/'E3 PLCC'!$B42))</f>
        <v>0</v>
      </c>
      <c r="T39" s="1241">
        <f>IF(ISERROR('E3 PLCC'!S42/'E3 PLCC'!$B42),"0",('E3 PLCC'!S42/'E3 PLCC'!$B42))</f>
        <v>0</v>
      </c>
      <c r="U39" s="1241">
        <f>IF(ISERROR('E3 PLCC'!T42/'E3 PLCC'!$B42),"0",('E3 PLCC'!T42/'E3 PLCC'!$B42))</f>
        <v>0</v>
      </c>
      <c r="V39" s="1241">
        <f>IF(ISERROR('E3 PLCC'!U42/'E3 PLCC'!$B42),"0",('E3 PLCC'!U42/'E3 PLCC'!$B42))</f>
        <v>0</v>
      </c>
      <c r="W39" s="1241">
        <f>IF(ISERROR('E3 PLCC'!V42/'E3 PLCC'!$B42),"0",('E3 PLCC'!V42/'E3 PLCC'!$B42))</f>
        <v>0</v>
      </c>
    </row>
    <row r="40" spans="1:23" s="339" customFormat="1" ht="12.75" x14ac:dyDescent="0.2">
      <c r="A40" s="349"/>
      <c r="B40" s="1272"/>
      <c r="C40" s="1725"/>
      <c r="D40" s="1241"/>
      <c r="E40" s="1241"/>
      <c r="F40" s="1241"/>
      <c r="G40" s="1241"/>
      <c r="H40" s="1241"/>
      <c r="I40" s="1241"/>
      <c r="J40" s="1241"/>
      <c r="K40" s="1241"/>
      <c r="L40" s="1241"/>
      <c r="M40" s="1241"/>
      <c r="N40" s="1241"/>
      <c r="O40" s="1241"/>
      <c r="P40" s="1241"/>
      <c r="Q40" s="1241"/>
      <c r="R40" s="1241"/>
      <c r="S40" s="1241"/>
      <c r="T40" s="1241"/>
      <c r="U40" s="1241"/>
      <c r="V40" s="1241"/>
      <c r="W40" s="1241"/>
    </row>
    <row r="41" spans="1:23" s="339" customFormat="1" ht="12.75" x14ac:dyDescent="0.2">
      <c r="A41" s="349" t="s">
        <v>1076</v>
      </c>
      <c r="B41" s="1273"/>
      <c r="C41" s="1725"/>
      <c r="D41" s="1242"/>
      <c r="E41" s="1242"/>
      <c r="F41" s="1242"/>
      <c r="G41" s="1242"/>
      <c r="H41" s="1242"/>
      <c r="I41" s="1242"/>
      <c r="J41" s="1242"/>
      <c r="K41" s="1242"/>
      <c r="L41" s="1242"/>
      <c r="M41" s="1242"/>
      <c r="N41" s="1242"/>
      <c r="O41" s="1242"/>
      <c r="P41" s="1242"/>
      <c r="Q41" s="1242"/>
      <c r="R41" s="1242"/>
      <c r="S41" s="1242"/>
      <c r="T41" s="1242"/>
      <c r="U41" s="1242"/>
      <c r="V41" s="1242"/>
      <c r="W41" s="1242"/>
    </row>
    <row r="42" spans="1:23" s="2327" customFormat="1" ht="12.75" x14ac:dyDescent="0.2">
      <c r="A42" s="2325" t="s">
        <v>634</v>
      </c>
      <c r="B42" s="2326" t="s">
        <v>1236</v>
      </c>
      <c r="C42" s="1725">
        <f>IF(+SUM(D42:W42)=0,"-",+SUM(D42:W42))</f>
        <v>1</v>
      </c>
      <c r="D42" s="1241">
        <f>IF(ISERROR('E3 PLCC'!C52/'E3 PLCC'!$B52),"0",('E3 PLCC'!C52/'E3 PLCC'!$B52))</f>
        <v>0.49672132438536154</v>
      </c>
      <c r="E42" s="1241">
        <f>IF(ISERROR('E3 PLCC'!D52/'E3 PLCC'!$B52),"0",('E3 PLCC'!D52/'E3 PLCC'!$B52))</f>
        <v>0.17212354588642392</v>
      </c>
      <c r="F42" s="1241">
        <f>IF(ISERROR('E3 PLCC'!E52/'E3 PLCC'!$B52),"0",('E3 PLCC'!E52/'E3 PLCC'!$B52))</f>
        <v>0.33107321656587879</v>
      </c>
      <c r="G42" s="1241">
        <f>IF(ISERROR('E3 PLCC'!F52/'E3 PLCC'!$B52),"0",('E3 PLCC'!F52/'E3 PLCC'!$B52))</f>
        <v>0</v>
      </c>
      <c r="H42" s="1241">
        <f>IF(ISERROR('E3 PLCC'!G52/'E3 PLCC'!$B52),"0",('E3 PLCC'!G52/'E3 PLCC'!$B52))</f>
        <v>0</v>
      </c>
      <c r="I42" s="1241">
        <f>IF(ISERROR('E3 PLCC'!H52/'E3 PLCC'!$B52),"0",('E3 PLCC'!H52/'E3 PLCC'!$B52))</f>
        <v>0</v>
      </c>
      <c r="J42" s="1241">
        <f>IF(ISERROR('E3 PLCC'!I52/'E3 PLCC'!$B52),"0",('E3 PLCC'!I52/'E3 PLCC'!$B52))</f>
        <v>0</v>
      </c>
      <c r="K42" s="1241">
        <f>IF(ISERROR('E3 PLCC'!J52/'E3 PLCC'!$B52),"0",('E3 PLCC'!J52/'E3 PLCC'!$B52))</f>
        <v>0</v>
      </c>
      <c r="L42" s="1241">
        <f>IF(ISERROR('E3 PLCC'!K52/'E3 PLCC'!$B52),"0",('E3 PLCC'!K52/'E3 PLCC'!$B52))</f>
        <v>8.1913162335695599E-5</v>
      </c>
      <c r="M42" s="1241">
        <f>IF(ISERROR('E3 PLCC'!L52/'E3 PLCC'!$B52),"0",('E3 PLCC'!L52/'E3 PLCC'!$B52))</f>
        <v>0</v>
      </c>
      <c r="N42" s="1241">
        <f>IF(ISERROR('E3 PLCC'!M52/'E3 PLCC'!$B52),"0",('E3 PLCC'!M52/'E3 PLCC'!$B52))</f>
        <v>0</v>
      </c>
      <c r="O42" s="1241">
        <f>IF(ISERROR('E3 PLCC'!N52/'E3 PLCC'!$B52),"0",('E3 PLCC'!N52/'E3 PLCC'!$B52))</f>
        <v>0</v>
      </c>
      <c r="P42" s="1241">
        <f>IF(ISERROR('E3 PLCC'!O52/'E3 PLCC'!$B52),"0",('E3 PLCC'!O52/'E3 PLCC'!$B52))</f>
        <v>0</v>
      </c>
      <c r="Q42" s="1241">
        <f>IF(ISERROR('E3 PLCC'!P52/'E3 PLCC'!$B52),"0",('E3 PLCC'!P52/'E3 PLCC'!$B52))</f>
        <v>0</v>
      </c>
      <c r="R42" s="1241">
        <f>IF(ISERROR('E3 PLCC'!Q52/'E3 PLCC'!$B52),"0",('E3 PLCC'!Q52/'E3 PLCC'!$B52))</f>
        <v>0</v>
      </c>
      <c r="S42" s="1241">
        <f>IF(ISERROR('E3 PLCC'!R52/'E3 PLCC'!$B52),"0",('E3 PLCC'!R52/'E3 PLCC'!$B52))</f>
        <v>0</v>
      </c>
      <c r="T42" s="1241">
        <f>IF(ISERROR('E3 PLCC'!S52/'E3 PLCC'!$B52),"0",('E3 PLCC'!S52/'E3 PLCC'!$B52))</f>
        <v>0</v>
      </c>
      <c r="U42" s="1241">
        <f>IF(ISERROR('E3 PLCC'!T52/'E3 PLCC'!$B52),"0",('E3 PLCC'!T52/'E3 PLCC'!$B52))</f>
        <v>0</v>
      </c>
      <c r="V42" s="1241">
        <f>IF(ISERROR('E3 PLCC'!U52/'E3 PLCC'!$B52),"0",('E3 PLCC'!U52/'E3 PLCC'!$B52))</f>
        <v>0</v>
      </c>
      <c r="W42" s="1241">
        <f>IF(ISERROR('E3 PLCC'!V52/'E3 PLCC'!$B52),"0",('E3 PLCC'!V52/'E3 PLCC'!$B52))</f>
        <v>0</v>
      </c>
    </row>
    <row r="43" spans="1:23" s="2327" customFormat="1" ht="12.75" x14ac:dyDescent="0.2">
      <c r="A43" s="2325" t="s">
        <v>765</v>
      </c>
      <c r="B43" s="2326" t="s">
        <v>1237</v>
      </c>
      <c r="C43" s="1725">
        <f>IF(+SUM(D43:W43)=0,"-",+SUM(D43:W43))</f>
        <v>0.99999999999999989</v>
      </c>
      <c r="D43" s="1241">
        <f>IF(ISERROR('E3 PLCC'!C53/'E3 PLCC'!$B53),"0",('E3 PLCC'!C53/'E3 PLCC'!$B53))</f>
        <v>0.44143342711961198</v>
      </c>
      <c r="E43" s="1241">
        <f>IF(ISERROR('E3 PLCC'!D53/'E3 PLCC'!$B53),"0",('E3 PLCC'!D53/'E3 PLCC'!$B53))</f>
        <v>0.18115270884179577</v>
      </c>
      <c r="F43" s="1241">
        <f>IF(ISERROR('E3 PLCC'!E53/'E3 PLCC'!$B53),"0",('E3 PLCC'!E53/'E3 PLCC'!$B53))</f>
        <v>0.36828506208325723</v>
      </c>
      <c r="G43" s="1241">
        <f>IF(ISERROR('E3 PLCC'!F53/'E3 PLCC'!$B53),"0",('E3 PLCC'!F53/'E3 PLCC'!$B53))</f>
        <v>0</v>
      </c>
      <c r="H43" s="1241">
        <f>IF(ISERROR('E3 PLCC'!G53/'E3 PLCC'!$B53),"0",('E3 PLCC'!G53/'E3 PLCC'!$B53))</f>
        <v>0</v>
      </c>
      <c r="I43" s="1241">
        <f>IF(ISERROR('E3 PLCC'!H53/'E3 PLCC'!$B53),"0",('E3 PLCC'!H53/'E3 PLCC'!$B53))</f>
        <v>0</v>
      </c>
      <c r="J43" s="1241">
        <f>IF(ISERROR('E3 PLCC'!I53/'E3 PLCC'!$B53),"0",('E3 PLCC'!I53/'E3 PLCC'!$B53))</f>
        <v>9.0373575198919223E-3</v>
      </c>
      <c r="K43" s="1241">
        <f>IF(ISERROR('E3 PLCC'!J53/'E3 PLCC'!$B53),"0",('E3 PLCC'!J53/'E3 PLCC'!$B53))</f>
        <v>0</v>
      </c>
      <c r="L43" s="1241">
        <f>IF(ISERROR('E3 PLCC'!K53/'E3 PLCC'!$B53),"0",('E3 PLCC'!K53/'E3 PLCC'!$B53))</f>
        <v>9.1444435443064826E-5</v>
      </c>
      <c r="M43" s="1241">
        <f>IF(ISERROR('E3 PLCC'!L53/'E3 PLCC'!$B53),"0",('E3 PLCC'!L53/'E3 PLCC'!$B53))</f>
        <v>0</v>
      </c>
      <c r="N43" s="1241">
        <f>IF(ISERROR('E3 PLCC'!M53/'E3 PLCC'!$B53),"0",('E3 PLCC'!M53/'E3 PLCC'!$B53))</f>
        <v>0</v>
      </c>
      <c r="O43" s="1241">
        <f>IF(ISERROR('E3 PLCC'!N53/'E3 PLCC'!$B53),"0",('E3 PLCC'!N53/'E3 PLCC'!$B53))</f>
        <v>0</v>
      </c>
      <c r="P43" s="1241">
        <f>IF(ISERROR('E3 PLCC'!O53/'E3 PLCC'!$B53),"0",('E3 PLCC'!O53/'E3 PLCC'!$B53))</f>
        <v>0</v>
      </c>
      <c r="Q43" s="1241">
        <f>IF(ISERROR('E3 PLCC'!P53/'E3 PLCC'!$B53),"0",('E3 PLCC'!P53/'E3 PLCC'!$B53))</f>
        <v>0</v>
      </c>
      <c r="R43" s="1241">
        <f>IF(ISERROR('E3 PLCC'!Q53/'E3 PLCC'!$B53),"0",('E3 PLCC'!Q53/'E3 PLCC'!$B53))</f>
        <v>0</v>
      </c>
      <c r="S43" s="1241">
        <f>IF(ISERROR('E3 PLCC'!R53/'E3 PLCC'!$B53),"0",('E3 PLCC'!R53/'E3 PLCC'!$B53))</f>
        <v>0</v>
      </c>
      <c r="T43" s="1241">
        <f>IF(ISERROR('E3 PLCC'!S53/'E3 PLCC'!$B53),"0",('E3 PLCC'!S53/'E3 PLCC'!$B53))</f>
        <v>0</v>
      </c>
      <c r="U43" s="1241">
        <f>IF(ISERROR('E3 PLCC'!T53/'E3 PLCC'!$B53),"0",('E3 PLCC'!T53/'E3 PLCC'!$B53))</f>
        <v>0</v>
      </c>
      <c r="V43" s="1241">
        <f>IF(ISERROR('E3 PLCC'!U53/'E3 PLCC'!$B53),"0",('E3 PLCC'!U53/'E3 PLCC'!$B53))</f>
        <v>0</v>
      </c>
      <c r="W43" s="1241">
        <f>IF(ISERROR('E3 PLCC'!V53/'E3 PLCC'!$B53),"0",('E3 PLCC'!V53/'E3 PLCC'!$B53))</f>
        <v>0</v>
      </c>
    </row>
    <row r="44" spans="1:23" s="2327" customFormat="1" ht="12.75" x14ac:dyDescent="0.2">
      <c r="A44" s="2325" t="s">
        <v>1050</v>
      </c>
      <c r="B44" s="2326" t="s">
        <v>1052</v>
      </c>
      <c r="C44" s="1725">
        <f>IF(+SUM(D44:W44)=0,"-",+SUM(D44:W44))</f>
        <v>0.99999999999999989</v>
      </c>
      <c r="D44" s="1241">
        <f>IF(ISERROR('E3 PLCC'!C54/'E3 PLCC'!$B54),"0",('E3 PLCC'!C54/'E3 PLCC'!$B54))</f>
        <v>0.48219129848061437</v>
      </c>
      <c r="E44" s="1241">
        <f>IF(ISERROR('E3 PLCC'!D54/'E3 PLCC'!$B54),"0",('E3 PLCC'!D54/'E3 PLCC'!$B54))</f>
        <v>0.1978786710142762</v>
      </c>
      <c r="F44" s="1241">
        <f>IF(ISERROR('E3 PLCC'!E54/'E3 PLCC'!$B54),"0",('E3 PLCC'!E54/'E3 PLCC'!$B54))</f>
        <v>0.30995835958490364</v>
      </c>
      <c r="G44" s="1241">
        <f>IF(ISERROR('E3 PLCC'!F54/'E3 PLCC'!$B54),"0",('E3 PLCC'!F54/'E3 PLCC'!$B54))</f>
        <v>0</v>
      </c>
      <c r="H44" s="1241">
        <f>IF(ISERROR('E3 PLCC'!G54/'E3 PLCC'!$B54),"0",('E3 PLCC'!G54/'E3 PLCC'!$B54))</f>
        <v>0</v>
      </c>
      <c r="I44" s="1241">
        <f>IF(ISERROR('E3 PLCC'!H54/'E3 PLCC'!$B54),"0",('E3 PLCC'!H54/'E3 PLCC'!$B54))</f>
        <v>0</v>
      </c>
      <c r="J44" s="1241">
        <f>IF(ISERROR('E3 PLCC'!I54/'E3 PLCC'!$B54),"0",('E3 PLCC'!I54/'E3 PLCC'!$B54))</f>
        <v>9.8717833531203041E-3</v>
      </c>
      <c r="K44" s="1241">
        <f>IF(ISERROR('E3 PLCC'!J54/'E3 PLCC'!$B54),"0",('E3 PLCC'!J54/'E3 PLCC'!$B54))</f>
        <v>0</v>
      </c>
      <c r="L44" s="1241">
        <f>IF(ISERROR('E3 PLCC'!K54/'E3 PLCC'!$B54),"0",('E3 PLCC'!K54/'E3 PLCC'!$B54))</f>
        <v>9.9887567085331738E-5</v>
      </c>
      <c r="M44" s="1241">
        <f>IF(ISERROR('E3 PLCC'!L54/'E3 PLCC'!$B54),"0",('E3 PLCC'!L54/'E3 PLCC'!$B54))</f>
        <v>0</v>
      </c>
      <c r="N44" s="1241">
        <f>IF(ISERROR('E3 PLCC'!M54/'E3 PLCC'!$B54),"0",('E3 PLCC'!M54/'E3 PLCC'!$B54))</f>
        <v>0</v>
      </c>
      <c r="O44" s="1241">
        <f>IF(ISERROR('E3 PLCC'!N54/'E3 PLCC'!$B54),"0",('E3 PLCC'!N54/'E3 PLCC'!$B54))</f>
        <v>0</v>
      </c>
      <c r="P44" s="1241">
        <f>IF(ISERROR('E3 PLCC'!O54/'E3 PLCC'!$B54),"0",('E3 PLCC'!O54/'E3 PLCC'!$B54))</f>
        <v>0</v>
      </c>
      <c r="Q44" s="1241">
        <f>IF(ISERROR('E3 PLCC'!P54/'E3 PLCC'!$B54),"0",('E3 PLCC'!P54/'E3 PLCC'!$B54))</f>
        <v>0</v>
      </c>
      <c r="R44" s="1241">
        <f>IF(ISERROR('E3 PLCC'!Q54/'E3 PLCC'!$B54),"0",('E3 PLCC'!Q54/'E3 PLCC'!$B54))</f>
        <v>0</v>
      </c>
      <c r="S44" s="1241">
        <f>IF(ISERROR('E3 PLCC'!R54/'E3 PLCC'!$B54),"0",('E3 PLCC'!R54/'E3 PLCC'!$B54))</f>
        <v>0</v>
      </c>
      <c r="T44" s="1241">
        <f>IF(ISERROR('E3 PLCC'!S54/'E3 PLCC'!$B54),"0",('E3 PLCC'!S54/'E3 PLCC'!$B54))</f>
        <v>0</v>
      </c>
      <c r="U44" s="1241">
        <f>IF(ISERROR('E3 PLCC'!T54/'E3 PLCC'!$B54),"0",('E3 PLCC'!T54/'E3 PLCC'!$B54))</f>
        <v>0</v>
      </c>
      <c r="V44" s="1241">
        <f>IF(ISERROR('E3 PLCC'!U54/'E3 PLCC'!$B54),"0",('E3 PLCC'!U54/'E3 PLCC'!$B54))</f>
        <v>0</v>
      </c>
      <c r="W44" s="1241">
        <f>IF(ISERROR('E3 PLCC'!V54/'E3 PLCC'!$B54),"0",('E3 PLCC'!V54/'E3 PLCC'!$B54))</f>
        <v>0</v>
      </c>
    </row>
    <row r="45" spans="1:23" s="2327" customFormat="1" ht="12.75" x14ac:dyDescent="0.2">
      <c r="A45" s="2325" t="s">
        <v>766</v>
      </c>
      <c r="B45" s="2326" t="s">
        <v>1238</v>
      </c>
      <c r="C45" s="1725">
        <f>IF(+SUM(D45:W45)=0,"-",+SUM(D45:W45))</f>
        <v>0.99999999999999989</v>
      </c>
      <c r="D45" s="1241">
        <f>IF(ISERROR('E3 PLCC'!C55/'E3 PLCC'!$B55),"0",('E3 PLCC'!C55/'E3 PLCC'!$B55))</f>
        <v>0.48699884557737394</v>
      </c>
      <c r="E45" s="1241">
        <f>IF(ISERROR('E3 PLCC'!D55/'E3 PLCC'!$B55),"0",('E3 PLCC'!D55/'E3 PLCC'!$B55))</f>
        <v>0.19985156234048407</v>
      </c>
      <c r="F45" s="1241">
        <f>IF(ISERROR('E3 PLCC'!E55/'E3 PLCC'!$B55),"0",('E3 PLCC'!E55/'E3 PLCC'!$B55))</f>
        <v>0.3130487086153283</v>
      </c>
      <c r="G45" s="1241">
        <f>IF(ISERROR('E3 PLCC'!F55/'E3 PLCC'!$B55),"0",('E3 PLCC'!F55/'E3 PLCC'!$B55))</f>
        <v>0</v>
      </c>
      <c r="H45" s="1241">
        <f>IF(ISERROR('E3 PLCC'!G55/'E3 PLCC'!$B55),"0",('E3 PLCC'!G55/'E3 PLCC'!$B55))</f>
        <v>0</v>
      </c>
      <c r="I45" s="1241">
        <f>IF(ISERROR('E3 PLCC'!H55/'E3 PLCC'!$B55),"0",('E3 PLCC'!H55/'E3 PLCC'!$B55))</f>
        <v>0</v>
      </c>
      <c r="J45" s="1241">
        <f>IF(ISERROR('E3 PLCC'!I55/'E3 PLCC'!$B55),"0",('E3 PLCC'!I55/'E3 PLCC'!$B55))</f>
        <v>0</v>
      </c>
      <c r="K45" s="1241">
        <f>IF(ISERROR('E3 PLCC'!J55/'E3 PLCC'!$B55),"0",('E3 PLCC'!J55/'E3 PLCC'!$B55))</f>
        <v>0</v>
      </c>
      <c r="L45" s="1241">
        <f>IF(ISERROR('E3 PLCC'!K55/'E3 PLCC'!$B55),"0",('E3 PLCC'!K55/'E3 PLCC'!$B55))</f>
        <v>1.0088346681362758E-4</v>
      </c>
      <c r="M45" s="1241">
        <f>IF(ISERROR('E3 PLCC'!L55/'E3 PLCC'!$B55),"0",('E3 PLCC'!L55/'E3 PLCC'!$B55))</f>
        <v>0</v>
      </c>
      <c r="N45" s="1241">
        <f>IF(ISERROR('E3 PLCC'!M55/'E3 PLCC'!$B55),"0",('E3 PLCC'!M55/'E3 PLCC'!$B55))</f>
        <v>0</v>
      </c>
      <c r="O45" s="1241">
        <f>IF(ISERROR('E3 PLCC'!N55/'E3 PLCC'!$B55),"0",('E3 PLCC'!N55/'E3 PLCC'!$B55))</f>
        <v>0</v>
      </c>
      <c r="P45" s="1241">
        <f>IF(ISERROR('E3 PLCC'!O55/'E3 PLCC'!$B55),"0",('E3 PLCC'!O55/'E3 PLCC'!$B55))</f>
        <v>0</v>
      </c>
      <c r="Q45" s="1241">
        <f>IF(ISERROR('E3 PLCC'!P55/'E3 PLCC'!$B55),"0",('E3 PLCC'!P55/'E3 PLCC'!$B55))</f>
        <v>0</v>
      </c>
      <c r="R45" s="1241">
        <f>IF(ISERROR('E3 PLCC'!Q55/'E3 PLCC'!$B55),"0",('E3 PLCC'!Q55/'E3 PLCC'!$B55))</f>
        <v>0</v>
      </c>
      <c r="S45" s="1241">
        <f>IF(ISERROR('E3 PLCC'!R55/'E3 PLCC'!$B55),"0",('E3 PLCC'!R55/'E3 PLCC'!$B55))</f>
        <v>0</v>
      </c>
      <c r="T45" s="1241">
        <f>IF(ISERROR('E3 PLCC'!S55/'E3 PLCC'!$B55),"0",('E3 PLCC'!S55/'E3 PLCC'!$B55))</f>
        <v>0</v>
      </c>
      <c r="U45" s="1241">
        <f>IF(ISERROR('E3 PLCC'!T55/'E3 PLCC'!$B55),"0",('E3 PLCC'!T55/'E3 PLCC'!$B55))</f>
        <v>0</v>
      </c>
      <c r="V45" s="1241">
        <f>IF(ISERROR('E3 PLCC'!U55/'E3 PLCC'!$B55),"0",('E3 PLCC'!U55/'E3 PLCC'!$B55))</f>
        <v>0</v>
      </c>
      <c r="W45" s="1241">
        <f>IF(ISERROR('E3 PLCC'!V55/'E3 PLCC'!$B55),"0",('E3 PLCC'!V55/'E3 PLCC'!$B55))</f>
        <v>0</v>
      </c>
    </row>
    <row r="46" spans="1:23" s="339" customFormat="1" ht="12.75" x14ac:dyDescent="0.2">
      <c r="A46" s="349"/>
      <c r="B46" s="1272"/>
      <c r="C46" s="1725"/>
      <c r="D46" s="1241"/>
      <c r="E46" s="1241"/>
      <c r="F46" s="1241"/>
      <c r="G46" s="1241"/>
      <c r="H46" s="1241"/>
      <c r="I46" s="1241"/>
      <c r="J46" s="1241"/>
      <c r="K46" s="1241"/>
      <c r="L46" s="1241"/>
      <c r="M46" s="1241"/>
      <c r="N46" s="1241"/>
      <c r="O46" s="1241"/>
      <c r="P46" s="1241"/>
      <c r="Q46" s="1241"/>
      <c r="R46" s="1241"/>
      <c r="S46" s="1241"/>
      <c r="T46" s="1241"/>
      <c r="U46" s="1241"/>
      <c r="V46" s="1241"/>
      <c r="W46" s="1241"/>
    </row>
    <row r="47" spans="1:23" s="339" customFormat="1" ht="12.75" x14ac:dyDescent="0.2">
      <c r="A47" s="349" t="s">
        <v>1221</v>
      </c>
      <c r="B47" s="1273"/>
      <c r="C47" s="1725"/>
      <c r="D47" s="1241"/>
      <c r="E47" s="1241"/>
      <c r="F47" s="1241"/>
      <c r="G47" s="1241"/>
      <c r="H47" s="1241"/>
      <c r="I47" s="1241"/>
      <c r="J47" s="1241"/>
      <c r="K47" s="1241"/>
      <c r="L47" s="1241"/>
      <c r="M47" s="1241"/>
      <c r="N47" s="1241"/>
      <c r="O47" s="1241"/>
      <c r="P47" s="1241"/>
      <c r="Q47" s="1241"/>
      <c r="R47" s="1241"/>
      <c r="S47" s="1241"/>
      <c r="T47" s="1241"/>
      <c r="U47" s="1241"/>
      <c r="V47" s="1241"/>
      <c r="W47" s="1241"/>
    </row>
    <row r="48" spans="1:23" s="2327" customFormat="1" ht="12.75" x14ac:dyDescent="0.2">
      <c r="A48" s="2325" t="s">
        <v>634</v>
      </c>
      <c r="B48" s="2326" t="s">
        <v>1242</v>
      </c>
      <c r="C48" s="1725">
        <f>IF(+SUM(D48:W48)=0,"-",+SUM(D48:W48))</f>
        <v>1</v>
      </c>
      <c r="D48" s="1241">
        <f>IF(ISERROR('E3 PLCC'!C65/'E3 PLCC'!$B65),"0",('E3 PLCC'!C65/'E3 PLCC'!$B65))</f>
        <v>0.45340777535767918</v>
      </c>
      <c r="E48" s="1241">
        <f>IF(ISERROR('E3 PLCC'!D65/'E3 PLCC'!$B65),"0",('E3 PLCC'!D65/'E3 PLCC'!$B65))</f>
        <v>0.18243847939834346</v>
      </c>
      <c r="F48" s="1241">
        <f>IF(ISERROR('E3 PLCC'!E65/'E3 PLCC'!$B65),"0",('E3 PLCC'!E65/'E3 PLCC'!$B65))</f>
        <v>0.36407866392297261</v>
      </c>
      <c r="G48" s="1241">
        <f>IF(ISERROR('E3 PLCC'!F65/'E3 PLCC'!$B65),"0",('E3 PLCC'!F65/'E3 PLCC'!$B65))</f>
        <v>0</v>
      </c>
      <c r="H48" s="1241">
        <f>IF(ISERROR('E3 PLCC'!G65/'E3 PLCC'!$B65),"0",('E3 PLCC'!G65/'E3 PLCC'!$B65))</f>
        <v>0</v>
      </c>
      <c r="I48" s="1241">
        <f>IF(ISERROR('E3 PLCC'!H65/'E3 PLCC'!$B65),"0",('E3 PLCC'!H65/'E3 PLCC'!$B65))</f>
        <v>0</v>
      </c>
      <c r="J48" s="1241">
        <f>IF(ISERROR('E3 PLCC'!I65/'E3 PLCC'!$B65),"0",('E3 PLCC'!I65/'E3 PLCC'!$B65))</f>
        <v>0</v>
      </c>
      <c r="K48" s="1241">
        <f>IF(ISERROR('E3 PLCC'!J65/'E3 PLCC'!$B65),"0",('E3 PLCC'!J65/'E3 PLCC'!$B65))</f>
        <v>0</v>
      </c>
      <c r="L48" s="1241">
        <f>IF(ISERROR('E3 PLCC'!K65/'E3 PLCC'!$B65),"0",('E3 PLCC'!K65/'E3 PLCC'!$B65))</f>
        <v>7.5081321004724234E-5</v>
      </c>
      <c r="M48" s="1241">
        <f>IF(ISERROR('E3 PLCC'!L65/'E3 PLCC'!$B65),"0",('E3 PLCC'!L65/'E3 PLCC'!$B65))</f>
        <v>0</v>
      </c>
      <c r="N48" s="1241">
        <f>IF(ISERROR('E3 PLCC'!M65/'E3 PLCC'!$B65),"0",('E3 PLCC'!M65/'E3 PLCC'!$B65))</f>
        <v>0</v>
      </c>
      <c r="O48" s="1241">
        <f>IF(ISERROR('E3 PLCC'!N65/'E3 PLCC'!$B65),"0",('E3 PLCC'!N65/'E3 PLCC'!$B65))</f>
        <v>0</v>
      </c>
      <c r="P48" s="1241">
        <f>IF(ISERROR('E3 PLCC'!O65/'E3 PLCC'!$B65),"0",('E3 PLCC'!O65/'E3 PLCC'!$B65))</f>
        <v>0</v>
      </c>
      <c r="Q48" s="1241">
        <f>IF(ISERROR('E3 PLCC'!P65/'E3 PLCC'!$B65),"0",('E3 PLCC'!P65/'E3 PLCC'!$B65))</f>
        <v>0</v>
      </c>
      <c r="R48" s="1241">
        <f>IF(ISERROR('E3 PLCC'!Q65/'E3 PLCC'!$B65),"0",('E3 PLCC'!Q65/'E3 PLCC'!$B65))</f>
        <v>0</v>
      </c>
      <c r="S48" s="1241">
        <f>IF(ISERROR('E3 PLCC'!R65/'E3 PLCC'!$B65),"0",('E3 PLCC'!R65/'E3 PLCC'!$B65))</f>
        <v>0</v>
      </c>
      <c r="T48" s="1241">
        <f>IF(ISERROR('E3 PLCC'!S65/'E3 PLCC'!$B65),"0",('E3 PLCC'!S65/'E3 PLCC'!$B65))</f>
        <v>0</v>
      </c>
      <c r="U48" s="1241">
        <f>IF(ISERROR('E3 PLCC'!T65/'E3 PLCC'!$B65),"0",('E3 PLCC'!T65/'E3 PLCC'!$B65))</f>
        <v>0</v>
      </c>
      <c r="V48" s="1241">
        <f>IF(ISERROR('E3 PLCC'!U65/'E3 PLCC'!$B65),"0",('E3 PLCC'!U65/'E3 PLCC'!$B65))</f>
        <v>0</v>
      </c>
      <c r="W48" s="1241">
        <f>IF(ISERROR('E3 PLCC'!V65/'E3 PLCC'!$B65),"0",('E3 PLCC'!V65/'E3 PLCC'!$B65))</f>
        <v>0</v>
      </c>
    </row>
    <row r="49" spans="1:23" s="2327" customFormat="1" ht="12.75" x14ac:dyDescent="0.2">
      <c r="A49" s="2325" t="s">
        <v>765</v>
      </c>
      <c r="B49" s="2326" t="s">
        <v>1243</v>
      </c>
      <c r="C49" s="1725">
        <f>IF(+SUM(D49:W49)=0,"-",+SUM(D49:W49))</f>
        <v>0.99999999999999978</v>
      </c>
      <c r="D49" s="1241">
        <f>IF(ISERROR('E3 PLCC'!C66/'E3 PLCC'!$B66),"0",('E3 PLCC'!C66/'E3 PLCC'!$B66))</f>
        <v>0.38038399621010888</v>
      </c>
      <c r="E49" s="1241">
        <f>IF(ISERROR('E3 PLCC'!D66/'E3 PLCC'!$B66),"0",('E3 PLCC'!D66/'E3 PLCC'!$B66))</f>
        <v>0.19482460472151852</v>
      </c>
      <c r="F49" s="1241">
        <f>IF(ISERROR('E3 PLCC'!E66/'E3 PLCC'!$B66),"0",('E3 PLCC'!E66/'E3 PLCC'!$B66))</f>
        <v>0.41378069496507397</v>
      </c>
      <c r="G49" s="1241">
        <f>IF(ISERROR('E3 PLCC'!F66/'E3 PLCC'!$B66),"0",('E3 PLCC'!F66/'E3 PLCC'!$B66))</f>
        <v>0</v>
      </c>
      <c r="H49" s="1241">
        <f>IF(ISERROR('E3 PLCC'!G66/'E3 PLCC'!$B66),"0",('E3 PLCC'!G66/'E3 PLCC'!$B66))</f>
        <v>0</v>
      </c>
      <c r="I49" s="1241">
        <f>IF(ISERROR('E3 PLCC'!H66/'E3 PLCC'!$B66),"0",('E3 PLCC'!H66/'E3 PLCC'!$B66))</f>
        <v>0</v>
      </c>
      <c r="J49" s="1241">
        <f>IF(ISERROR('E3 PLCC'!I66/'E3 PLCC'!$B66),"0",('E3 PLCC'!I66/'E3 PLCC'!$B66))</f>
        <v>1.09250457398988E-2</v>
      </c>
      <c r="K49" s="1241">
        <f>IF(ISERROR('E3 PLCC'!J66/'E3 PLCC'!$B66),"0",('E3 PLCC'!J66/'E3 PLCC'!$B66))</f>
        <v>0</v>
      </c>
      <c r="L49" s="1241">
        <f>IF(ISERROR('E3 PLCC'!K66/'E3 PLCC'!$B66),"0",('E3 PLCC'!K66/'E3 PLCC'!$B66))</f>
        <v>8.5658363399603106E-5</v>
      </c>
      <c r="M49" s="1241">
        <f>IF(ISERROR('E3 PLCC'!L66/'E3 PLCC'!$B66),"0",('E3 PLCC'!L66/'E3 PLCC'!$B66))</f>
        <v>0</v>
      </c>
      <c r="N49" s="1241">
        <f>IF(ISERROR('E3 PLCC'!M66/'E3 PLCC'!$B66),"0",('E3 PLCC'!M66/'E3 PLCC'!$B66))</f>
        <v>0</v>
      </c>
      <c r="O49" s="1241">
        <f>IF(ISERROR('E3 PLCC'!N66/'E3 PLCC'!$B66),"0",('E3 PLCC'!N66/'E3 PLCC'!$B66))</f>
        <v>0</v>
      </c>
      <c r="P49" s="1241">
        <f>IF(ISERROR('E3 PLCC'!O66/'E3 PLCC'!$B66),"0",('E3 PLCC'!O66/'E3 PLCC'!$B66))</f>
        <v>0</v>
      </c>
      <c r="Q49" s="1241">
        <f>IF(ISERROR('E3 PLCC'!P66/'E3 PLCC'!$B66),"0",('E3 PLCC'!P66/'E3 PLCC'!$B66))</f>
        <v>0</v>
      </c>
      <c r="R49" s="1241">
        <f>IF(ISERROR('E3 PLCC'!Q66/'E3 PLCC'!$B66),"0",('E3 PLCC'!Q66/'E3 PLCC'!$B66))</f>
        <v>0</v>
      </c>
      <c r="S49" s="1241">
        <f>IF(ISERROR('E3 PLCC'!R66/'E3 PLCC'!$B66),"0",('E3 PLCC'!R66/'E3 PLCC'!$B66))</f>
        <v>0</v>
      </c>
      <c r="T49" s="1241">
        <f>IF(ISERROR('E3 PLCC'!S66/'E3 PLCC'!$B66),"0",('E3 PLCC'!S66/'E3 PLCC'!$B66))</f>
        <v>0</v>
      </c>
      <c r="U49" s="1241">
        <f>IF(ISERROR('E3 PLCC'!T66/'E3 PLCC'!$B66),"0",('E3 PLCC'!T66/'E3 PLCC'!$B66))</f>
        <v>0</v>
      </c>
      <c r="V49" s="1241">
        <f>IF(ISERROR('E3 PLCC'!U66/'E3 PLCC'!$B66),"0",('E3 PLCC'!U66/'E3 PLCC'!$B66))</f>
        <v>0</v>
      </c>
      <c r="W49" s="1241">
        <f>IF(ISERROR('E3 PLCC'!V66/'E3 PLCC'!$B66),"0",('E3 PLCC'!V66/'E3 PLCC'!$B66))</f>
        <v>0</v>
      </c>
    </row>
    <row r="50" spans="1:23" s="2327" customFormat="1" ht="12.75" x14ac:dyDescent="0.2">
      <c r="A50" s="2325" t="s">
        <v>1050</v>
      </c>
      <c r="B50" s="2326" t="s">
        <v>1053</v>
      </c>
      <c r="C50" s="1725">
        <f>IF(+SUM(D50:W50)=0,"-",+SUM(D50:W50))</f>
        <v>0.99999999999999989</v>
      </c>
      <c r="D50" s="1241">
        <f>IF(ISERROR('E3 PLCC'!C67/'E3 PLCC'!$B67),"0",('E3 PLCC'!C67/'E3 PLCC'!$B67))</f>
        <v>0.4203068337477664</v>
      </c>
      <c r="E50" s="1241">
        <f>IF(ISERROR('E3 PLCC'!D67/'E3 PLCC'!$B67),"0",('E3 PLCC'!D67/'E3 PLCC'!$B67))</f>
        <v>0.21527223427515332</v>
      </c>
      <c r="F50" s="1241">
        <f>IF(ISERROR('E3 PLCC'!E67/'E3 PLCC'!$B67),"0",('E3 PLCC'!E67/'E3 PLCC'!$B67))</f>
        <v>0.35225460998377878</v>
      </c>
      <c r="G50" s="1241">
        <f>IF(ISERROR('E3 PLCC'!F67/'E3 PLCC'!$B67),"0",('E3 PLCC'!F67/'E3 PLCC'!$B67))</f>
        <v>0</v>
      </c>
      <c r="H50" s="1241">
        <f>IF(ISERROR('E3 PLCC'!G67/'E3 PLCC'!$B67),"0",('E3 PLCC'!G67/'E3 PLCC'!$B67))</f>
        <v>0</v>
      </c>
      <c r="I50" s="1241">
        <f>IF(ISERROR('E3 PLCC'!H67/'E3 PLCC'!$B67),"0",('E3 PLCC'!H67/'E3 PLCC'!$B67))</f>
        <v>0</v>
      </c>
      <c r="J50" s="1241">
        <f>IF(ISERROR('E3 PLCC'!I67/'E3 PLCC'!$B67),"0",('E3 PLCC'!I67/'E3 PLCC'!$B67))</f>
        <v>1.2071673438516646E-2</v>
      </c>
      <c r="K50" s="1241">
        <f>IF(ISERROR('E3 PLCC'!J67/'E3 PLCC'!$B67),"0",('E3 PLCC'!J67/'E3 PLCC'!$B67))</f>
        <v>0</v>
      </c>
      <c r="L50" s="1241">
        <f>IF(ISERROR('E3 PLCC'!K67/'E3 PLCC'!$B67),"0",('E3 PLCC'!K67/'E3 PLCC'!$B67))</f>
        <v>9.464855478466617E-5</v>
      </c>
      <c r="M50" s="1241">
        <f>IF(ISERROR('E3 PLCC'!L67/'E3 PLCC'!$B67),"0",('E3 PLCC'!L67/'E3 PLCC'!$B67))</f>
        <v>0</v>
      </c>
      <c r="N50" s="1241">
        <f>IF(ISERROR('E3 PLCC'!M67/'E3 PLCC'!$B67),"0",('E3 PLCC'!M67/'E3 PLCC'!$B67))</f>
        <v>0</v>
      </c>
      <c r="O50" s="1241">
        <f>IF(ISERROR('E3 PLCC'!N67/'E3 PLCC'!$B67),"0",('E3 PLCC'!N67/'E3 PLCC'!$B67))</f>
        <v>0</v>
      </c>
      <c r="P50" s="1241">
        <f>IF(ISERROR('E3 PLCC'!O67/'E3 PLCC'!$B67),"0",('E3 PLCC'!O67/'E3 PLCC'!$B67))</f>
        <v>0</v>
      </c>
      <c r="Q50" s="1241">
        <f>IF(ISERROR('E3 PLCC'!P67/'E3 PLCC'!$B67),"0",('E3 PLCC'!P67/'E3 PLCC'!$B67))</f>
        <v>0</v>
      </c>
      <c r="R50" s="1241">
        <f>IF(ISERROR('E3 PLCC'!Q67/'E3 PLCC'!$B67),"0",('E3 PLCC'!Q67/'E3 PLCC'!$B67))</f>
        <v>0</v>
      </c>
      <c r="S50" s="1241">
        <f>IF(ISERROR('E3 PLCC'!R67/'E3 PLCC'!$B67),"0",('E3 PLCC'!R67/'E3 PLCC'!$B67))</f>
        <v>0</v>
      </c>
      <c r="T50" s="1241">
        <f>IF(ISERROR('E3 PLCC'!S67/'E3 PLCC'!$B67),"0",('E3 PLCC'!S67/'E3 PLCC'!$B67))</f>
        <v>0</v>
      </c>
      <c r="U50" s="1241">
        <f>IF(ISERROR('E3 PLCC'!T67/'E3 PLCC'!$B67),"0",('E3 PLCC'!T67/'E3 PLCC'!$B67))</f>
        <v>0</v>
      </c>
      <c r="V50" s="1241">
        <f>IF(ISERROR('E3 PLCC'!U67/'E3 PLCC'!$B67),"0",('E3 PLCC'!U67/'E3 PLCC'!$B67))</f>
        <v>0</v>
      </c>
      <c r="W50" s="1241">
        <f>IF(ISERROR('E3 PLCC'!V67/'E3 PLCC'!$B67),"0",('E3 PLCC'!V67/'E3 PLCC'!$B67))</f>
        <v>0</v>
      </c>
    </row>
    <row r="51" spans="1:23" s="2327" customFormat="1" ht="12.75" x14ac:dyDescent="0.2">
      <c r="A51" s="2325" t="s">
        <v>766</v>
      </c>
      <c r="B51" s="2326" t="s">
        <v>1244</v>
      </c>
      <c r="C51" s="1725">
        <f>IF(+SUM(D51:W51)=0,"-",+SUM(D51:W51))</f>
        <v>0.99999999999999989</v>
      </c>
      <c r="D51" s="1241">
        <f>IF(ISERROR('E3 PLCC'!C68/'E3 PLCC'!$B68),"0",('E3 PLCC'!C68/'E3 PLCC'!$B68))</f>
        <v>0.42544263834468443</v>
      </c>
      <c r="E51" s="1241">
        <f>IF(ISERROR('E3 PLCC'!D68/'E3 PLCC'!$B68),"0",('E3 PLCC'!D68/'E3 PLCC'!$B68))</f>
        <v>0.2179026843216606</v>
      </c>
      <c r="F51" s="1241">
        <f>IF(ISERROR('E3 PLCC'!E68/'E3 PLCC'!$B68),"0",('E3 PLCC'!E68/'E3 PLCC'!$B68))</f>
        <v>0.35655887225120109</v>
      </c>
      <c r="G51" s="1241">
        <f>IF(ISERROR('E3 PLCC'!F68/'E3 PLCC'!$B68),"0",('E3 PLCC'!F68/'E3 PLCC'!$B68))</f>
        <v>0</v>
      </c>
      <c r="H51" s="1241">
        <f>IF(ISERROR('E3 PLCC'!G68/'E3 PLCC'!$B68),"0",('E3 PLCC'!G68/'E3 PLCC'!$B68))</f>
        <v>0</v>
      </c>
      <c r="I51" s="1241">
        <f>IF(ISERROR('E3 PLCC'!H68/'E3 PLCC'!$B68),"0",('E3 PLCC'!H68/'E3 PLCC'!$B68))</f>
        <v>0</v>
      </c>
      <c r="J51" s="1241">
        <f>IF(ISERROR('E3 PLCC'!I68/'E3 PLCC'!$B68),"0",('E3 PLCC'!I68/'E3 PLCC'!$B68))</f>
        <v>0</v>
      </c>
      <c r="K51" s="1241">
        <f>IF(ISERROR('E3 PLCC'!J68/'E3 PLCC'!$B68),"0",('E3 PLCC'!J68/'E3 PLCC'!$B68))</f>
        <v>0</v>
      </c>
      <c r="L51" s="1241">
        <f>IF(ISERROR('E3 PLCC'!K68/'E3 PLCC'!$B68),"0",('E3 PLCC'!K68/'E3 PLCC'!$B68))</f>
        <v>9.5805082453798599E-5</v>
      </c>
      <c r="M51" s="1241">
        <f>IF(ISERROR('E3 PLCC'!L68/'E3 PLCC'!$B68),"0",('E3 PLCC'!L68/'E3 PLCC'!$B68))</f>
        <v>0</v>
      </c>
      <c r="N51" s="1241">
        <f>IF(ISERROR('E3 PLCC'!M68/'E3 PLCC'!$B68),"0",('E3 PLCC'!M68/'E3 PLCC'!$B68))</f>
        <v>0</v>
      </c>
      <c r="O51" s="1241">
        <f>IF(ISERROR('E3 PLCC'!N68/'E3 PLCC'!$B68),"0",('E3 PLCC'!N68/'E3 PLCC'!$B68))</f>
        <v>0</v>
      </c>
      <c r="P51" s="1241">
        <f>IF(ISERROR('E3 PLCC'!O68/'E3 PLCC'!$B68),"0",('E3 PLCC'!O68/'E3 PLCC'!$B68))</f>
        <v>0</v>
      </c>
      <c r="Q51" s="1241">
        <f>IF(ISERROR('E3 PLCC'!P68/'E3 PLCC'!$B68),"0",('E3 PLCC'!P68/'E3 PLCC'!$B68))</f>
        <v>0</v>
      </c>
      <c r="R51" s="1241">
        <f>IF(ISERROR('E3 PLCC'!Q68/'E3 PLCC'!$B68),"0",('E3 PLCC'!Q68/'E3 PLCC'!$B68))</f>
        <v>0</v>
      </c>
      <c r="S51" s="1241">
        <f>IF(ISERROR('E3 PLCC'!R68/'E3 PLCC'!$B68),"0",('E3 PLCC'!R68/'E3 PLCC'!$B68))</f>
        <v>0</v>
      </c>
      <c r="T51" s="1241">
        <f>IF(ISERROR('E3 PLCC'!S68/'E3 PLCC'!$B68),"0",('E3 PLCC'!S68/'E3 PLCC'!$B68))</f>
        <v>0</v>
      </c>
      <c r="U51" s="1241">
        <f>IF(ISERROR('E3 PLCC'!T68/'E3 PLCC'!$B68),"0",('E3 PLCC'!T68/'E3 PLCC'!$B68))</f>
        <v>0</v>
      </c>
      <c r="V51" s="1241">
        <f>IF(ISERROR('E3 PLCC'!U68/'E3 PLCC'!$B68),"0",('E3 PLCC'!U68/'E3 PLCC'!$B68))</f>
        <v>0</v>
      </c>
      <c r="W51" s="1241">
        <f>IF(ISERROR('E3 PLCC'!V68/'E3 PLCC'!$B68),"0",('E3 PLCC'!V68/'E3 PLCC'!$B68))</f>
        <v>0</v>
      </c>
    </row>
    <row r="52" spans="1:23" s="2327" customFormat="1" ht="12.75" x14ac:dyDescent="0.2">
      <c r="A52" s="2325"/>
      <c r="B52" s="2326"/>
      <c r="C52" s="1725"/>
      <c r="D52" s="1241"/>
      <c r="E52" s="1241"/>
      <c r="F52" s="1241"/>
      <c r="G52" s="1241"/>
      <c r="H52" s="1241"/>
      <c r="I52" s="1241"/>
      <c r="J52" s="1241"/>
      <c r="K52" s="1241"/>
      <c r="L52" s="1241"/>
      <c r="M52" s="1241"/>
      <c r="N52" s="1241"/>
      <c r="O52" s="1241"/>
      <c r="P52" s="1241"/>
      <c r="Q52" s="1241"/>
      <c r="R52" s="1241"/>
      <c r="S52" s="1241"/>
      <c r="T52" s="1241"/>
      <c r="U52" s="1241"/>
      <c r="V52" s="1241"/>
      <c r="W52" s="1241"/>
    </row>
    <row r="53" spans="1:23" s="339" customFormat="1" ht="12.75" x14ac:dyDescent="0.2">
      <c r="A53" s="2321" t="s">
        <v>972</v>
      </c>
      <c r="B53" s="1272"/>
      <c r="C53" s="2332"/>
      <c r="D53" s="1241"/>
      <c r="E53" s="1241"/>
      <c r="F53" s="1243"/>
      <c r="G53" s="1243"/>
      <c r="H53" s="1243"/>
      <c r="I53" s="1243"/>
      <c r="J53" s="1243"/>
      <c r="K53" s="1243"/>
      <c r="L53" s="1243"/>
      <c r="M53" s="1241"/>
      <c r="N53" s="1244"/>
      <c r="O53" s="1245"/>
      <c r="P53" s="1245"/>
      <c r="Q53" s="1245"/>
      <c r="R53" s="1245"/>
      <c r="S53" s="1245"/>
      <c r="T53" s="1245"/>
      <c r="U53" s="1245"/>
      <c r="V53" s="1246"/>
      <c r="W53" s="1246"/>
    </row>
    <row r="54" spans="1:23" s="339" customFormat="1" ht="12.75" x14ac:dyDescent="0.2">
      <c r="A54" s="349"/>
      <c r="B54" s="1272"/>
      <c r="C54" s="1725"/>
      <c r="D54" s="1241"/>
      <c r="E54" s="1241"/>
      <c r="F54" s="1243"/>
      <c r="G54" s="1243"/>
      <c r="H54" s="1243"/>
      <c r="I54" s="1243"/>
      <c r="J54" s="1243"/>
      <c r="K54" s="1243"/>
      <c r="L54" s="1243"/>
      <c r="M54" s="1241"/>
      <c r="N54" s="1244"/>
      <c r="O54" s="1245"/>
      <c r="P54" s="1245"/>
      <c r="Q54" s="1245"/>
      <c r="R54" s="1245"/>
      <c r="S54" s="1245"/>
      <c r="T54" s="1245"/>
      <c r="U54" s="1245"/>
      <c r="V54" s="1246"/>
      <c r="W54" s="1246"/>
    </row>
    <row r="55" spans="1:23" s="339" customFormat="1" ht="12.75" x14ac:dyDescent="0.2">
      <c r="A55" s="349" t="s">
        <v>917</v>
      </c>
      <c r="B55" s="1272" t="s">
        <v>915</v>
      </c>
      <c r="C55" s="1725">
        <f t="shared" ref="C55:C68" si="0">IF(+SUM(D55:W55)=0,"-",+SUM(D55:W55))</f>
        <v>0.99999999999999989</v>
      </c>
      <c r="D55" s="1241">
        <f>IF(ISERROR('O6 Source Data for E2'!D$88/'O6 Source Data for E2'!$C$88),"0.00%",'O6 Source Data for E2'!D$88/'O6 Source Data for E2'!$C$88)</f>
        <v>0.45453884951445733</v>
      </c>
      <c r="E55" s="1241">
        <f>IF(ISERROR('O6 Source Data for E2'!E$88/'O6 Source Data for E2'!$C$88),"0.00%",'O6 Source Data for E2'!E$88/'O6 Source Data for E2'!$C$88)</f>
        <v>0.18605601262554489</v>
      </c>
      <c r="F55" s="1241">
        <f>IF(ISERROR('O6 Source Data for E2'!F$88/'O6 Source Data for E2'!$C$88),"0.00%",'O6 Source Data for E2'!F$88/'O6 Source Data for E2'!$C$88)</f>
        <v>0.35111013035650501</v>
      </c>
      <c r="G55" s="1241">
        <f>IF(ISERROR('O6 Source Data for E2'!G$88/'O6 Source Data for E2'!$C$88),"0.00%",'O6 Source Data for E2'!G$88/'O6 Source Data for E2'!$C$88)</f>
        <v>0</v>
      </c>
      <c r="H55" s="1241">
        <f>IF(ISERROR('O6 Source Data for E2'!H$88/'O6 Source Data for E2'!$C$88),"0.00%",'O6 Source Data for E2'!H$88/'O6 Source Data for E2'!$C$88)</f>
        <v>0</v>
      </c>
      <c r="I55" s="1241">
        <f>IF(ISERROR('O6 Source Data for E2'!I$88/'O6 Source Data for E2'!$C$88),"0.00%",'O6 Source Data for E2'!I$88/'O6 Source Data for E2'!$C$88)</f>
        <v>0</v>
      </c>
      <c r="J55" s="1241">
        <f>IF(ISERROR('O6 Source Data for E2'!J$88/'O6 Source Data for E2'!$C$88),"0.00%",'O6 Source Data for E2'!J$88/'O6 Source Data for E2'!$C$88)</f>
        <v>8.1917759359234413E-3</v>
      </c>
      <c r="K55" s="1241">
        <f>IF(ISERROR('O6 Source Data for E2'!K$88/'O6 Source Data for E2'!$C$88),"0.00%",'O6 Source Data for E2'!K$88/'O6 Source Data for E2'!$C$88)</f>
        <v>3.9398629337805318E-6</v>
      </c>
      <c r="L55" s="1241">
        <f>IF(ISERROR('O6 Source Data for E2'!L$88/'O6 Source Data for E2'!$C$88),"0.00%",'O6 Source Data for E2'!L$88/'O6 Source Data for E2'!$C$88)</f>
        <v>9.9291704635527154E-5</v>
      </c>
      <c r="M55" s="1241">
        <f>IF(ISERROR('O6 Source Data for E2'!M$88/'O6 Source Data for E2'!$C$88),"0.00%",'O6 Source Data for E2'!M$88/'O6 Source Data for E2'!$C$88)</f>
        <v>0</v>
      </c>
      <c r="N55" s="1241">
        <f>IF(ISERROR('O6 Source Data for E2'!N$88/'O6 Source Data for E2'!$C$88),"0.00%",'O6 Source Data for E2'!N$88/'O6 Source Data for E2'!$C$88)</f>
        <v>0</v>
      </c>
      <c r="O55" s="1241">
        <f>IF(ISERROR('O6 Source Data for E2'!O$88/'O6 Source Data for E2'!$C$88),"0.00%",'O6 Source Data for E2'!O$88/'O6 Source Data for E2'!$C$88)</f>
        <v>0</v>
      </c>
      <c r="P55" s="1241">
        <f>IF(ISERROR('O6 Source Data for E2'!P$88/'O6 Source Data for E2'!$C$88),"0.00%",'O6 Source Data for E2'!P$88/'O6 Source Data for E2'!$C$88)</f>
        <v>0</v>
      </c>
      <c r="Q55" s="1241">
        <f>IF(ISERROR('O6 Source Data for E2'!Q$88/'O6 Source Data for E2'!$C$88),"0.00%",'O6 Source Data for E2'!Q$88/'O6 Source Data for E2'!$C$88)</f>
        <v>0</v>
      </c>
      <c r="R55" s="1241">
        <f>IF(ISERROR('O6 Source Data for E2'!R$88/'O6 Source Data for E2'!$C$88),"0.00%",'O6 Source Data for E2'!R$88/'O6 Source Data for E2'!$C$88)</f>
        <v>0</v>
      </c>
      <c r="S55" s="1241">
        <f>IF(ISERROR('O6 Source Data for E2'!S$88/'O6 Source Data for E2'!$C$88),"0.00%",'O6 Source Data for E2'!S$88/'O6 Source Data for E2'!$C$88)</f>
        <v>0</v>
      </c>
      <c r="T55" s="1241">
        <f>IF(ISERROR('O6 Source Data for E2'!T$88/'O6 Source Data for E2'!$C$88),"0.00%",'O6 Source Data for E2'!T$88/'O6 Source Data for E2'!$C$88)</f>
        <v>0</v>
      </c>
      <c r="U55" s="1241">
        <f>IF(ISERROR('O6 Source Data for E2'!U$88/'O6 Source Data for E2'!$C$88),"0.00%",'O6 Source Data for E2'!U$88/'O6 Source Data for E2'!$C$88)</f>
        <v>0</v>
      </c>
      <c r="V55" s="1241">
        <f>IF(ISERROR('O6 Source Data for E2'!V$88/'O6 Source Data for E2'!$C$88),"0.00%",'O6 Source Data for E2'!V$88/'O6 Source Data for E2'!$C$88)</f>
        <v>0</v>
      </c>
      <c r="W55" s="1241">
        <f>IF(ISERROR('O6 Source Data for E2'!W$88/'O6 Source Data for E2'!$C$88),"0.00%",'O6 Source Data for E2'!W$88/'O6 Source Data for E2'!$C$88)</f>
        <v>0</v>
      </c>
    </row>
    <row r="56" spans="1:23" s="339" customFormat="1" ht="12.75" x14ac:dyDescent="0.2">
      <c r="A56" s="349" t="s">
        <v>1246</v>
      </c>
      <c r="B56" s="1272" t="s">
        <v>1247</v>
      </c>
      <c r="C56" s="1725">
        <f t="shared" si="0"/>
        <v>1</v>
      </c>
      <c r="D56" s="1241">
        <f>IF(ISERROR('O6 Source Data for E2'!D$39/'O6 Source Data for E2'!$C$39),"0.00%",'O6 Source Data for E2'!D$39/'O6 Source Data for E2'!$C$39)</f>
        <v>0.52282533389340868</v>
      </c>
      <c r="E56" s="1241">
        <f>IF(ISERROR('O6 Source Data for E2'!E$39/'O6 Source Data for E2'!$C$39),"0.00%",'O6 Source Data for E2'!E$39/'O6 Source Data for E2'!$C$39)</f>
        <v>0.1498405492668726</v>
      </c>
      <c r="F56" s="1241">
        <f>IF(ISERROR('O6 Source Data for E2'!F$39/'O6 Source Data for E2'!$C$39),"0.00%",'O6 Source Data for E2'!F$39/'O6 Source Data for E2'!$C$39)</f>
        <v>0.31506465267518041</v>
      </c>
      <c r="G56" s="1241">
        <f>IF(ISERROR('O6 Source Data for E2'!G$39/'O6 Source Data for E2'!$C$39),"0.00%",'O6 Source Data for E2'!G$39/'O6 Source Data for E2'!$C$39)</f>
        <v>0</v>
      </c>
      <c r="H56" s="1241">
        <f>IF(ISERROR('O6 Source Data for E2'!H$39/'O6 Source Data for E2'!$C$39),"0.00%",'O6 Source Data for E2'!H$39/'O6 Source Data for E2'!$C$39)</f>
        <v>0</v>
      </c>
      <c r="I56" s="1241">
        <f>IF(ISERROR('O6 Source Data for E2'!I$39/'O6 Source Data for E2'!$C$39),"0.00%",'O6 Source Data for E2'!I$39/'O6 Source Data for E2'!$C$39)</f>
        <v>0</v>
      </c>
      <c r="J56" s="1241">
        <f>IF(ISERROR('O6 Source Data for E2'!J$39/'O6 Source Data for E2'!$C$39),"0.00%",'O6 Source Data for E2'!J$39/'O6 Source Data for E2'!$C$39)</f>
        <v>1.0924689554858683E-2</v>
      </c>
      <c r="K56" s="1241">
        <f>IF(ISERROR('O6 Source Data for E2'!K$39/'O6 Source Data for E2'!$C$39),"0.00%",'O6 Source Data for E2'!K$39/'O6 Source Data for E2'!$C$39)</f>
        <v>5.3696647729853961E-4</v>
      </c>
      <c r="L56" s="1241">
        <f>IF(ISERROR('O6 Source Data for E2'!L$39/'O6 Source Data for E2'!$C$39),"0.00%",'O6 Source Data for E2'!L$39/'O6 Source Data for E2'!$C$39)</f>
        <v>8.0780813238105168E-4</v>
      </c>
      <c r="M56" s="1241">
        <f>IF(ISERROR('O6 Source Data for E2'!M$39/'O6 Source Data for E2'!$C$39),"0.00%",'O6 Source Data for E2'!M$39/'O6 Source Data for E2'!$C$39)</f>
        <v>0</v>
      </c>
      <c r="N56" s="1241">
        <f>IF(ISERROR('O6 Source Data for E2'!N$39/'O6 Source Data for E2'!$C$39),"0.00%",'O6 Source Data for E2'!N$39/'O6 Source Data for E2'!$C$39)</f>
        <v>0</v>
      </c>
      <c r="O56" s="1241">
        <f>IF(ISERROR('O6 Source Data for E2'!O$39/'O6 Source Data for E2'!$C$39),"0.00%",'O6 Source Data for E2'!O$39/'O6 Source Data for E2'!$C$39)</f>
        <v>0</v>
      </c>
      <c r="P56" s="1241">
        <f>IF(ISERROR('O6 Source Data for E2'!P$39/'O6 Source Data for E2'!$C$39),"0.00%",'O6 Source Data for E2'!P$39/'O6 Source Data for E2'!$C$39)</f>
        <v>0</v>
      </c>
      <c r="Q56" s="1241">
        <f>IF(ISERROR('O6 Source Data for E2'!Q$39/'O6 Source Data for E2'!$C$39),"0.00%",'O6 Source Data for E2'!Q$39/'O6 Source Data for E2'!$C$39)</f>
        <v>0</v>
      </c>
      <c r="R56" s="1241">
        <f>IF(ISERROR('O6 Source Data for E2'!R$39/'O6 Source Data for E2'!$C$39),"0.00%",'O6 Source Data for E2'!R$39/'O6 Source Data for E2'!$C$39)</f>
        <v>0</v>
      </c>
      <c r="S56" s="1241">
        <f>IF(ISERROR('O6 Source Data for E2'!S$39/'O6 Source Data for E2'!$C$39),"0.00%",'O6 Source Data for E2'!S$39/'O6 Source Data for E2'!$C$39)</f>
        <v>0</v>
      </c>
      <c r="T56" s="1241">
        <f>IF(ISERROR('O6 Source Data for E2'!T$39/'O6 Source Data for E2'!$C$39),"0.00%",'O6 Source Data for E2'!T$39/'O6 Source Data for E2'!$C$39)</f>
        <v>0</v>
      </c>
      <c r="U56" s="1241">
        <f>IF(ISERROR('O6 Source Data for E2'!U$39/'O6 Source Data for E2'!$C$39),"0.00%",'O6 Source Data for E2'!U$39/'O6 Source Data for E2'!$C$39)</f>
        <v>0</v>
      </c>
      <c r="V56" s="1241">
        <f>IF(ISERROR('O6 Source Data for E2'!V$39/'O6 Source Data for E2'!$C$39),"0.00%",'O6 Source Data for E2'!V$39/'O6 Source Data for E2'!$C$39)</f>
        <v>0</v>
      </c>
      <c r="W56" s="1241">
        <f>IF(ISERROR('O6 Source Data for E2'!W$39/'O6 Source Data for E2'!$C$39),"0.00%",'O6 Source Data for E2'!W$39/'O6 Source Data for E2'!$C$39)</f>
        <v>0</v>
      </c>
    </row>
    <row r="57" spans="1:23" s="339" customFormat="1" ht="12.75" x14ac:dyDescent="0.2">
      <c r="A57" s="349" t="s">
        <v>1250</v>
      </c>
      <c r="B57" s="1272" t="s">
        <v>1261</v>
      </c>
      <c r="C57" s="1725" t="str">
        <f t="shared" si="0"/>
        <v>-</v>
      </c>
      <c r="D57" s="1241" t="str">
        <f>IF(ISERROR('O6 Source Data for E2'!D$45/'O6 Source Data for E2'!$C$45),"0.00%",'O6 Source Data for E2'!D$45/'O6 Source Data for E2'!$C$45)</f>
        <v>0.00%</v>
      </c>
      <c r="E57" s="1241" t="str">
        <f>IF(ISERROR('O6 Source Data for E2'!E$45/'O6 Source Data for E2'!$C$45),"0.00%",'O6 Source Data for E2'!E$45/'O6 Source Data for E2'!$C$45)</f>
        <v>0.00%</v>
      </c>
      <c r="F57" s="1241" t="str">
        <f>IF(ISERROR('O6 Source Data for E2'!F$45/'O6 Source Data for E2'!$C$45),"0.00%",'O6 Source Data for E2'!F$45/'O6 Source Data for E2'!$C$45)</f>
        <v>0.00%</v>
      </c>
      <c r="G57" s="1241" t="str">
        <f>IF(ISERROR('O6 Source Data for E2'!G$45/'O6 Source Data for E2'!$C$45),"0.00%",'O6 Source Data for E2'!G$45/'O6 Source Data for E2'!$C$45)</f>
        <v>0.00%</v>
      </c>
      <c r="H57" s="1241" t="str">
        <f>IF(ISERROR('O6 Source Data for E2'!H$45/'O6 Source Data for E2'!$C$45),"0.00%",'O6 Source Data for E2'!H$45/'O6 Source Data for E2'!$C$45)</f>
        <v>0.00%</v>
      </c>
      <c r="I57" s="1241" t="str">
        <f>IF(ISERROR('O6 Source Data for E2'!I$45/'O6 Source Data for E2'!$C$45),"0.00%",'O6 Source Data for E2'!I$45/'O6 Source Data for E2'!$C$45)</f>
        <v>0.00%</v>
      </c>
      <c r="J57" s="1241" t="str">
        <f>IF(ISERROR('O6 Source Data for E2'!J$45/'O6 Source Data for E2'!$C$45),"0.00%",'O6 Source Data for E2'!J$45/'O6 Source Data for E2'!$C$45)</f>
        <v>0.00%</v>
      </c>
      <c r="K57" s="1241" t="str">
        <f>IF(ISERROR('O6 Source Data for E2'!K$45/'O6 Source Data for E2'!$C$45),"0.00%",'O6 Source Data for E2'!K$45/'O6 Source Data for E2'!$C$45)</f>
        <v>0.00%</v>
      </c>
      <c r="L57" s="1241" t="str">
        <f>IF(ISERROR('O6 Source Data for E2'!L$45/'O6 Source Data for E2'!$C$45),"0.00%",'O6 Source Data for E2'!L$45/'O6 Source Data for E2'!$C$45)</f>
        <v>0.00%</v>
      </c>
      <c r="M57" s="1241" t="str">
        <f>IF(ISERROR('O6 Source Data for E2'!M$45/'O6 Source Data for E2'!$C$45),"0.00%",'O6 Source Data for E2'!M$45/'O6 Source Data for E2'!$C$45)</f>
        <v>0.00%</v>
      </c>
      <c r="N57" s="1241" t="str">
        <f>IF(ISERROR('O6 Source Data for E2'!N$45/'O6 Source Data for E2'!$C$45),"0.00%",'O6 Source Data for E2'!N$45/'O6 Source Data for E2'!$C$45)</f>
        <v>0.00%</v>
      </c>
      <c r="O57" s="1241" t="str">
        <f>IF(ISERROR('O6 Source Data for E2'!O$45/'O6 Source Data for E2'!$C$45),"0.00%",'O6 Source Data for E2'!O$45/'O6 Source Data for E2'!$C$45)</f>
        <v>0.00%</v>
      </c>
      <c r="P57" s="1241" t="str">
        <f>IF(ISERROR('O6 Source Data for E2'!P$45/'O6 Source Data for E2'!$C$45),"0.00%",'O6 Source Data for E2'!P$45/'O6 Source Data for E2'!$C$45)</f>
        <v>0.00%</v>
      </c>
      <c r="Q57" s="1241" t="str">
        <f>IF(ISERROR('O6 Source Data for E2'!Q$45/'O6 Source Data for E2'!$C$45),"0.00%",'O6 Source Data for E2'!Q$45/'O6 Source Data for E2'!$C$45)</f>
        <v>0.00%</v>
      </c>
      <c r="R57" s="1241" t="str">
        <f>IF(ISERROR('O6 Source Data for E2'!R$45/'O6 Source Data for E2'!$C$45),"0.00%",'O6 Source Data for E2'!R$45/'O6 Source Data for E2'!$C$45)</f>
        <v>0.00%</v>
      </c>
      <c r="S57" s="1241" t="str">
        <f>IF(ISERROR('O6 Source Data for E2'!S$45/'O6 Source Data for E2'!$C$45),"0.00%",'O6 Source Data for E2'!S$45/'O6 Source Data for E2'!$C$45)</f>
        <v>0.00%</v>
      </c>
      <c r="T57" s="1241" t="str">
        <f>IF(ISERROR('O6 Source Data for E2'!T$45/'O6 Source Data for E2'!$C$45),"0.00%",'O6 Source Data for E2'!T$45/'O6 Source Data for E2'!$C$45)</f>
        <v>0.00%</v>
      </c>
      <c r="U57" s="1241" t="str">
        <f>IF(ISERROR('O6 Source Data for E2'!U$45/'O6 Source Data for E2'!$C$45),"0.00%",'O6 Source Data for E2'!U$45/'O6 Source Data for E2'!$C$45)</f>
        <v>0.00%</v>
      </c>
      <c r="V57" s="1241" t="str">
        <f>IF(ISERROR('O6 Source Data for E2'!V$45/'O6 Source Data for E2'!$C$45),"0.00%",'O6 Source Data for E2'!V$45/'O6 Source Data for E2'!$C$45)</f>
        <v>0.00%</v>
      </c>
      <c r="W57" s="1241" t="str">
        <f>IF(ISERROR('O6 Source Data for E2'!W$45/'O6 Source Data for E2'!$C$45),"0.00%",'O6 Source Data for E2'!W$45/'O6 Source Data for E2'!$C$45)</f>
        <v>0.00%</v>
      </c>
    </row>
    <row r="58" spans="1:23" s="339" customFormat="1" ht="12.75" x14ac:dyDescent="0.2">
      <c r="A58" s="349" t="s">
        <v>1251</v>
      </c>
      <c r="B58" s="1272" t="s">
        <v>1262</v>
      </c>
      <c r="C58" s="1725">
        <f t="shared" si="0"/>
        <v>1</v>
      </c>
      <c r="D58" s="1241">
        <f>IF(ISERROR('O6 Source Data for E2'!D$50/'O6 Source Data for E2'!$C$50),"0.00%",'O6 Source Data for E2'!D$50/'O6 Source Data for E2'!$C$50)</f>
        <v>0.44143342711961203</v>
      </c>
      <c r="E58" s="1241">
        <f>IF(ISERROR('O6 Source Data for E2'!E$50/'O6 Source Data for E2'!$C$50),"0.00%",'O6 Source Data for E2'!E$50/'O6 Source Data for E2'!$C$50)</f>
        <v>0.1811527088417958</v>
      </c>
      <c r="F58" s="1241">
        <f>IF(ISERROR('O6 Source Data for E2'!F$50/'O6 Source Data for E2'!$C$50),"0.00%",'O6 Source Data for E2'!F$50/'O6 Source Data for E2'!$C$50)</f>
        <v>0.36828506208325729</v>
      </c>
      <c r="G58" s="1241">
        <f>IF(ISERROR('O6 Source Data for E2'!G$50/'O6 Source Data for E2'!$C$50),"0.00%",'O6 Source Data for E2'!G$50/'O6 Source Data for E2'!$C$50)</f>
        <v>0</v>
      </c>
      <c r="H58" s="1241">
        <f>IF(ISERROR('O6 Source Data for E2'!H$50/'O6 Source Data for E2'!$C$50),"0.00%",'O6 Source Data for E2'!H$50/'O6 Source Data for E2'!$C$50)</f>
        <v>0</v>
      </c>
      <c r="I58" s="1241">
        <f>IF(ISERROR('O6 Source Data for E2'!I$50/'O6 Source Data for E2'!$C$50),"0.00%",'O6 Source Data for E2'!I$50/'O6 Source Data for E2'!$C$50)</f>
        <v>0</v>
      </c>
      <c r="J58" s="1241">
        <f>IF(ISERROR('O6 Source Data for E2'!J$50/'O6 Source Data for E2'!$C$50),"0.00%",'O6 Source Data for E2'!J$50/'O6 Source Data for E2'!$C$50)</f>
        <v>9.0373575198919223E-3</v>
      </c>
      <c r="K58" s="1241">
        <f>IF(ISERROR('O6 Source Data for E2'!K$50/'O6 Source Data for E2'!$C$50),"0.00%",'O6 Source Data for E2'!K$50/'O6 Source Data for E2'!$C$50)</f>
        <v>0</v>
      </c>
      <c r="L58" s="1241">
        <f>IF(ISERROR('O6 Source Data for E2'!L$50/'O6 Source Data for E2'!$C$50),"0.00%",'O6 Source Data for E2'!L$50/'O6 Source Data for E2'!$C$50)</f>
        <v>9.1444435443064839E-5</v>
      </c>
      <c r="M58" s="1241">
        <f>IF(ISERROR('O6 Source Data for E2'!M$50/'O6 Source Data for E2'!$C$50),"0.00%",'O6 Source Data for E2'!M$50/'O6 Source Data for E2'!$C$50)</f>
        <v>0</v>
      </c>
      <c r="N58" s="1241">
        <f>IF(ISERROR('O6 Source Data for E2'!N$50/'O6 Source Data for E2'!$C$50),"0.00%",'O6 Source Data for E2'!N$50/'O6 Source Data for E2'!$C$50)</f>
        <v>0</v>
      </c>
      <c r="O58" s="1241">
        <f>IF(ISERROR('O6 Source Data for E2'!O$50/'O6 Source Data for E2'!$C$50),"0.00%",'O6 Source Data for E2'!O$50/'O6 Source Data for E2'!$C$50)</f>
        <v>0</v>
      </c>
      <c r="P58" s="1241">
        <f>IF(ISERROR('O6 Source Data for E2'!P$50/'O6 Source Data for E2'!$C$50),"0.00%",'O6 Source Data for E2'!P$50/'O6 Source Data for E2'!$C$50)</f>
        <v>0</v>
      </c>
      <c r="Q58" s="1241">
        <f>IF(ISERROR('O6 Source Data for E2'!Q$50/'O6 Source Data for E2'!$C$50),"0.00%",'O6 Source Data for E2'!Q$50/'O6 Source Data for E2'!$C$50)</f>
        <v>0</v>
      </c>
      <c r="R58" s="1241">
        <f>IF(ISERROR('O6 Source Data for E2'!R$50/'O6 Source Data for E2'!$C$50),"0.00%",'O6 Source Data for E2'!R$50/'O6 Source Data for E2'!$C$50)</f>
        <v>0</v>
      </c>
      <c r="S58" s="1241">
        <f>IF(ISERROR('O6 Source Data for E2'!S$50/'O6 Source Data for E2'!$C$50),"0.00%",'O6 Source Data for E2'!S$50/'O6 Source Data for E2'!$C$50)</f>
        <v>0</v>
      </c>
      <c r="T58" s="1241">
        <f>IF(ISERROR('O6 Source Data for E2'!T$50/'O6 Source Data for E2'!$C$50),"0.00%",'O6 Source Data for E2'!T$50/'O6 Source Data for E2'!$C$50)</f>
        <v>0</v>
      </c>
      <c r="U58" s="1241">
        <f>IF(ISERROR('O6 Source Data for E2'!U$50/'O6 Source Data for E2'!$C$50),"0.00%",'O6 Source Data for E2'!U$50/'O6 Source Data for E2'!$C$50)</f>
        <v>0</v>
      </c>
      <c r="V58" s="1241">
        <f>IF(ISERROR('O6 Source Data for E2'!V$50/'O6 Source Data for E2'!$C$50),"0.00%",'O6 Source Data for E2'!V$50/'O6 Source Data for E2'!$C$50)</f>
        <v>0</v>
      </c>
      <c r="W58" s="1241">
        <f>IF(ISERROR('O6 Source Data for E2'!W$50/'O6 Source Data for E2'!$C$50),"0.00%",'O6 Source Data for E2'!W$50/'O6 Source Data for E2'!$C$50)</f>
        <v>0</v>
      </c>
    </row>
    <row r="59" spans="1:23" s="339" customFormat="1" ht="25.5" x14ac:dyDescent="0.2">
      <c r="A59" s="349" t="s">
        <v>1248</v>
      </c>
      <c r="B59" s="1272" t="s">
        <v>1249</v>
      </c>
      <c r="C59" s="1725">
        <f t="shared" si="0"/>
        <v>1</v>
      </c>
      <c r="D59" s="1241">
        <f>IF(ISERROR('O6 Source Data for E2'!D$52/'O6 Source Data for E2'!$C$52),"0.00%",'O6 Source Data for E2'!D$52/'O6 Source Data for E2'!$C$52)</f>
        <v>0.44143342711961203</v>
      </c>
      <c r="E59" s="1241">
        <f>IF(ISERROR('O6 Source Data for E2'!E$52/'O6 Source Data for E2'!$C$52),"0.00%",'O6 Source Data for E2'!E$52/'O6 Source Data for E2'!$C$52)</f>
        <v>0.1811527088417958</v>
      </c>
      <c r="F59" s="1241">
        <f>IF(ISERROR('O6 Source Data for E2'!F$52/'O6 Source Data for E2'!$C$52),"0.00%",'O6 Source Data for E2'!F$52/'O6 Source Data for E2'!$C$52)</f>
        <v>0.36828506208325729</v>
      </c>
      <c r="G59" s="1241">
        <f>IF(ISERROR('O6 Source Data for E2'!G$52/'O6 Source Data for E2'!$C$52),"0.00%",'O6 Source Data for E2'!G$52/'O6 Source Data for E2'!$C$52)</f>
        <v>0</v>
      </c>
      <c r="H59" s="1241">
        <f>IF(ISERROR('O6 Source Data for E2'!H$52/'O6 Source Data for E2'!$C$52),"0.00%",'O6 Source Data for E2'!H$52/'O6 Source Data for E2'!$C$52)</f>
        <v>0</v>
      </c>
      <c r="I59" s="1241">
        <f>IF(ISERROR('O6 Source Data for E2'!I$52/'O6 Source Data for E2'!$C$52),"0.00%",'O6 Source Data for E2'!I$52/'O6 Source Data for E2'!$C$52)</f>
        <v>0</v>
      </c>
      <c r="J59" s="1241">
        <f>IF(ISERROR('O6 Source Data for E2'!J$52/'O6 Source Data for E2'!$C$52),"0.00%",'O6 Source Data for E2'!J$52/'O6 Source Data for E2'!$C$52)</f>
        <v>9.0373575198919223E-3</v>
      </c>
      <c r="K59" s="1241">
        <f>IF(ISERROR('O6 Source Data for E2'!K$52/'O6 Source Data for E2'!$C$52),"0.00%",'O6 Source Data for E2'!K$52/'O6 Source Data for E2'!$C$52)</f>
        <v>0</v>
      </c>
      <c r="L59" s="1241">
        <f>IF(ISERROR('O6 Source Data for E2'!L$52/'O6 Source Data for E2'!$C$52),"0.00%",'O6 Source Data for E2'!L$52/'O6 Source Data for E2'!$C$52)</f>
        <v>9.1444435443064839E-5</v>
      </c>
      <c r="M59" s="1241">
        <f>IF(ISERROR('O6 Source Data for E2'!M$52/'O6 Source Data for E2'!$C$52),"0.00%",'O6 Source Data for E2'!M$52/'O6 Source Data for E2'!$C$52)</f>
        <v>0</v>
      </c>
      <c r="N59" s="1241">
        <f>IF(ISERROR('O6 Source Data for E2'!N$52/'O6 Source Data for E2'!$C$52),"0.00%",'O6 Source Data for E2'!N$52/'O6 Source Data for E2'!$C$52)</f>
        <v>0</v>
      </c>
      <c r="O59" s="1241">
        <f>IF(ISERROR('O6 Source Data for E2'!O$52/'O6 Source Data for E2'!$C$52),"0.00%",'O6 Source Data for E2'!O$52/'O6 Source Data for E2'!$C$52)</f>
        <v>0</v>
      </c>
      <c r="P59" s="1241">
        <f>IF(ISERROR('O6 Source Data for E2'!P$52/'O6 Source Data for E2'!$C$52),"0.00%",'O6 Source Data for E2'!P$52/'O6 Source Data for E2'!$C$52)</f>
        <v>0</v>
      </c>
      <c r="Q59" s="1241">
        <f>IF(ISERROR('O6 Source Data for E2'!Q$52/'O6 Source Data for E2'!$C$52),"0.00%",'O6 Source Data for E2'!Q$52/'O6 Source Data for E2'!$C$52)</f>
        <v>0</v>
      </c>
      <c r="R59" s="1241">
        <f>IF(ISERROR('O6 Source Data for E2'!R$52/'O6 Source Data for E2'!$C$52),"0.00%",'O6 Source Data for E2'!R$52/'O6 Source Data for E2'!$C$52)</f>
        <v>0</v>
      </c>
      <c r="S59" s="1241">
        <f>IF(ISERROR('O6 Source Data for E2'!S$52/'O6 Source Data for E2'!$C$52),"0.00%",'O6 Source Data for E2'!S$52/'O6 Source Data for E2'!$C$52)</f>
        <v>0</v>
      </c>
      <c r="T59" s="1241">
        <f>IF(ISERROR('O6 Source Data for E2'!T$52/'O6 Source Data for E2'!$C$52),"0.00%",'O6 Source Data for E2'!T$52/'O6 Source Data for E2'!$C$52)</f>
        <v>0</v>
      </c>
      <c r="U59" s="1241">
        <f>IF(ISERROR('O6 Source Data for E2'!U$52/'O6 Source Data for E2'!$C$52),"0.00%",'O6 Source Data for E2'!U$52/'O6 Source Data for E2'!$C$52)</f>
        <v>0</v>
      </c>
      <c r="V59" s="1241">
        <f>IF(ISERROR('O6 Source Data for E2'!V$52/'O6 Source Data for E2'!$C$52),"0.00%",'O6 Source Data for E2'!V$52/'O6 Source Data for E2'!$C$52)</f>
        <v>0</v>
      </c>
      <c r="W59" s="1241">
        <f>IF(ISERROR('O6 Source Data for E2'!W$52/'O6 Source Data for E2'!$C$52),"0.00%",'O6 Source Data for E2'!W$52/'O6 Source Data for E2'!$C$52)</f>
        <v>0</v>
      </c>
    </row>
    <row r="60" spans="1:23" s="339" customFormat="1" ht="12.75" x14ac:dyDescent="0.2">
      <c r="A60" s="349" t="s">
        <v>1256</v>
      </c>
      <c r="B60" s="1272" t="s">
        <v>1263</v>
      </c>
      <c r="C60" s="1725">
        <f t="shared" si="0"/>
        <v>0.99999999999999989</v>
      </c>
      <c r="D60" s="1241">
        <f>IF(ISERROR('O6 Source Data for E2'!D$61/'O6 Source Data for E2'!$C$61),"0.00%",'O6 Source Data for E2'!D$61/'O6 Source Data for E2'!$C$61)</f>
        <v>0.44371169804250016</v>
      </c>
      <c r="E60" s="1241">
        <f>IF(ISERROR('O6 Source Data for E2'!E$61/'O6 Source Data for E2'!$C$61),"0.00%",'O6 Source Data for E2'!E$61/'O6 Source Data for E2'!$C$61)</f>
        <v>0.1820876515167302</v>
      </c>
      <c r="F60" s="1241">
        <f>IF(ISERROR('O6 Source Data for E2'!F$61/'O6 Source Data for E2'!$C$61),"0.00%",'O6 Source Data for E2'!F$61/'O6 Source Data for E2'!$C$61)</f>
        <v>0.36552324440986078</v>
      </c>
      <c r="G60" s="1241">
        <f>IF(ISERROR('O6 Source Data for E2'!G$61/'O6 Source Data for E2'!$C$61),"0.00%",'O6 Source Data for E2'!G$61/'O6 Source Data for E2'!$C$61)</f>
        <v>0</v>
      </c>
      <c r="H60" s="1241">
        <f>IF(ISERROR('O6 Source Data for E2'!H$61/'O6 Source Data for E2'!$C$61),"0.00%",'O6 Source Data for E2'!H$61/'O6 Source Data for E2'!$C$61)</f>
        <v>0</v>
      </c>
      <c r="I60" s="1241">
        <f>IF(ISERROR('O6 Source Data for E2'!I$61/'O6 Source Data for E2'!$C$61),"0.00%",'O6 Source Data for E2'!I$61/'O6 Source Data for E2'!$C$61)</f>
        <v>0</v>
      </c>
      <c r="J60" s="1241">
        <f>IF(ISERROR('O6 Source Data for E2'!J$61/'O6 Source Data for E2'!$C$61),"0.00%",'O6 Source Data for E2'!J$61/'O6 Source Data for E2'!$C$61)</f>
        <v>8.5854896438973261E-3</v>
      </c>
      <c r="K60" s="1241">
        <f>IF(ISERROR('O6 Source Data for E2'!K$61/'O6 Source Data for E2'!$C$61),"0.00%",'O6 Source Data for E2'!K$61/'O6 Source Data for E2'!$C$61)</f>
        <v>0</v>
      </c>
      <c r="L60" s="1241">
        <f>IF(ISERROR('O6 Source Data for E2'!L$61/'O6 Source Data for E2'!$C$61),"0.00%",'O6 Source Data for E2'!L$61/'O6 Source Data for E2'!$C$61)</f>
        <v>9.1916387011592958E-5</v>
      </c>
      <c r="M60" s="1241">
        <f>IF(ISERROR('O6 Source Data for E2'!M$61/'O6 Source Data for E2'!$C$61),"0.00%",'O6 Source Data for E2'!M$61/'O6 Source Data for E2'!$C$61)</f>
        <v>0</v>
      </c>
      <c r="N60" s="1241">
        <f>IF(ISERROR('O6 Source Data for E2'!N$61/'O6 Source Data for E2'!$C$61),"0.00%",'O6 Source Data for E2'!N$61/'O6 Source Data for E2'!$C$61)</f>
        <v>0</v>
      </c>
      <c r="O60" s="1241">
        <f>IF(ISERROR('O6 Source Data for E2'!O$61/'O6 Source Data for E2'!$C$61),"0.00%",'O6 Source Data for E2'!O$61/'O6 Source Data for E2'!$C$61)</f>
        <v>0</v>
      </c>
      <c r="P60" s="1241">
        <f>IF(ISERROR('O6 Source Data for E2'!P$61/'O6 Source Data for E2'!$C$61),"0.00%",'O6 Source Data for E2'!P$61/'O6 Source Data for E2'!$C$61)</f>
        <v>0</v>
      </c>
      <c r="Q60" s="1241">
        <f>IF(ISERROR('O6 Source Data for E2'!Q$61/'O6 Source Data for E2'!$C$61),"0.00%",'O6 Source Data for E2'!Q$61/'O6 Source Data for E2'!$C$61)</f>
        <v>0</v>
      </c>
      <c r="R60" s="1241">
        <f>IF(ISERROR('O6 Source Data for E2'!R$61/'O6 Source Data for E2'!$C$61),"0.00%",'O6 Source Data for E2'!R$61/'O6 Source Data for E2'!$C$61)</f>
        <v>0</v>
      </c>
      <c r="S60" s="1241">
        <f>IF(ISERROR('O6 Source Data for E2'!S$61/'O6 Source Data for E2'!$C$61),"0.00%",'O6 Source Data for E2'!S$61/'O6 Source Data for E2'!$C$61)</f>
        <v>0</v>
      </c>
      <c r="T60" s="1241">
        <f>IF(ISERROR('O6 Source Data for E2'!T$61/'O6 Source Data for E2'!$C$61),"0.00%",'O6 Source Data for E2'!T$61/'O6 Source Data for E2'!$C$61)</f>
        <v>0</v>
      </c>
      <c r="U60" s="1241">
        <f>IF(ISERROR('O6 Source Data for E2'!U$61/'O6 Source Data for E2'!$C$61),"0.00%",'O6 Source Data for E2'!U$61/'O6 Source Data for E2'!$C$61)</f>
        <v>0</v>
      </c>
      <c r="V60" s="1241">
        <f>IF(ISERROR('O6 Source Data for E2'!V$61/'O6 Source Data for E2'!$C$61),"0.00%",'O6 Source Data for E2'!V$61/'O6 Source Data for E2'!$C$61)</f>
        <v>0</v>
      </c>
      <c r="W60" s="1241">
        <f>IF(ISERROR('O6 Source Data for E2'!W$61/'O6 Source Data for E2'!$C$61),"0.00%",'O6 Source Data for E2'!W$61/'O6 Source Data for E2'!$C$61)</f>
        <v>0</v>
      </c>
    </row>
    <row r="61" spans="1:23" s="339" customFormat="1" ht="12.75" x14ac:dyDescent="0.2">
      <c r="A61" s="349" t="s">
        <v>1257</v>
      </c>
      <c r="B61" s="1272" t="s">
        <v>1264</v>
      </c>
      <c r="C61" s="1725">
        <f t="shared" si="0"/>
        <v>1.0000000000000002</v>
      </c>
      <c r="D61" s="1241">
        <f>IF(ISERROR('O6 Source Data for E2'!D$66/'O6 Source Data for E2'!$C$66),"0.00%",'O6 Source Data for E2'!D$66/'O6 Source Data for E2'!$C$66)</f>
        <v>0.44598996896538823</v>
      </c>
      <c r="E61" s="1241">
        <f>IF(ISERROR('O6 Source Data for E2'!E$66/'O6 Source Data for E2'!$C$66),"0.00%",'O6 Source Data for E2'!E$66/'O6 Source Data for E2'!$C$66)</f>
        <v>0.18302259419166461</v>
      </c>
      <c r="F61" s="1241">
        <f>IF(ISERROR('O6 Source Data for E2'!F$66/'O6 Source Data for E2'!$C$66),"0.00%",'O6 Source Data for E2'!F$66/'O6 Source Data for E2'!$C$66)</f>
        <v>0.36276142673646439</v>
      </c>
      <c r="G61" s="1241">
        <f>IF(ISERROR('O6 Source Data for E2'!G$66/'O6 Source Data for E2'!$C$66),"0.00%",'O6 Source Data for E2'!G$66/'O6 Source Data for E2'!$C$66)</f>
        <v>0</v>
      </c>
      <c r="H61" s="1241">
        <f>IF(ISERROR('O6 Source Data for E2'!H$66/'O6 Source Data for E2'!$C$66),"0.00%",'O6 Source Data for E2'!H$66/'O6 Source Data for E2'!$C$66)</f>
        <v>0</v>
      </c>
      <c r="I61" s="1241">
        <f>IF(ISERROR('O6 Source Data for E2'!I$66/'O6 Source Data for E2'!$C$66),"0.00%",'O6 Source Data for E2'!I$66/'O6 Source Data for E2'!$C$66)</f>
        <v>0</v>
      </c>
      <c r="J61" s="1241">
        <f>IF(ISERROR('O6 Source Data for E2'!J$66/'O6 Source Data for E2'!$C$66),"0.00%",'O6 Source Data for E2'!J$66/'O6 Source Data for E2'!$C$66)</f>
        <v>8.1336217679027316E-3</v>
      </c>
      <c r="K61" s="1241">
        <f>IF(ISERROR('O6 Source Data for E2'!K$66/'O6 Source Data for E2'!$C$66),"0.00%",'O6 Source Data for E2'!K$66/'O6 Source Data for E2'!$C$66)</f>
        <v>0</v>
      </c>
      <c r="L61" s="1241">
        <f>IF(ISERROR('O6 Source Data for E2'!L$66/'O6 Source Data for E2'!$C$66),"0.00%",'O6 Source Data for E2'!L$66/'O6 Source Data for E2'!$C$66)</f>
        <v>9.2388338580121104E-5</v>
      </c>
      <c r="M61" s="1241">
        <f>IF(ISERROR('O6 Source Data for E2'!M$66/'O6 Source Data for E2'!$C$66),"0.00%",'O6 Source Data for E2'!M$66/'O6 Source Data for E2'!$C$66)</f>
        <v>0</v>
      </c>
      <c r="N61" s="1241">
        <f>IF(ISERROR('O6 Source Data for E2'!N$66/'O6 Source Data for E2'!$C$66),"0.00%",'O6 Source Data for E2'!N$66/'O6 Source Data for E2'!$C$66)</f>
        <v>0</v>
      </c>
      <c r="O61" s="1241">
        <f>IF(ISERROR('O6 Source Data for E2'!O$66/'O6 Source Data for E2'!$C$66),"0.00%",'O6 Source Data for E2'!O$66/'O6 Source Data for E2'!$C$66)</f>
        <v>0</v>
      </c>
      <c r="P61" s="1241">
        <f>IF(ISERROR('O6 Source Data for E2'!P$66/'O6 Source Data for E2'!$C$66),"0.00%",'O6 Source Data for E2'!P$66/'O6 Source Data for E2'!$C$66)</f>
        <v>0</v>
      </c>
      <c r="Q61" s="1241">
        <f>IF(ISERROR('O6 Source Data for E2'!Q$66/'O6 Source Data for E2'!$C$66),"0.00%",'O6 Source Data for E2'!Q$66/'O6 Source Data for E2'!$C$66)</f>
        <v>0</v>
      </c>
      <c r="R61" s="1241">
        <f>IF(ISERROR('O6 Source Data for E2'!R$66/'O6 Source Data for E2'!$C$66),"0.00%",'O6 Source Data for E2'!R$66/'O6 Source Data for E2'!$C$66)</f>
        <v>0</v>
      </c>
      <c r="S61" s="1241">
        <f>IF(ISERROR('O6 Source Data for E2'!S$66/'O6 Source Data for E2'!$C$66),"0.00%",'O6 Source Data for E2'!S$66/'O6 Source Data for E2'!$C$66)</f>
        <v>0</v>
      </c>
      <c r="T61" s="1241">
        <f>IF(ISERROR('O6 Source Data for E2'!T$66/'O6 Source Data for E2'!$C$66),"0.00%",'O6 Source Data for E2'!T$66/'O6 Source Data for E2'!$C$66)</f>
        <v>0</v>
      </c>
      <c r="U61" s="1241">
        <f>IF(ISERROR('O6 Source Data for E2'!U$66/'O6 Source Data for E2'!$C$66),"0.00%",'O6 Source Data for E2'!U$66/'O6 Source Data for E2'!$C$66)</f>
        <v>0</v>
      </c>
      <c r="V61" s="1241">
        <f>IF(ISERROR('O6 Source Data for E2'!V$66/'O6 Source Data for E2'!$C$66),"0.00%",'O6 Source Data for E2'!V$66/'O6 Source Data for E2'!$C$66)</f>
        <v>0</v>
      </c>
      <c r="W61" s="1241">
        <f>IF(ISERROR('O6 Source Data for E2'!W$66/'O6 Source Data for E2'!$C$66),"0.00%",'O6 Source Data for E2'!W$66/'O6 Source Data for E2'!$C$66)</f>
        <v>0</v>
      </c>
    </row>
    <row r="62" spans="1:23" s="339" customFormat="1" ht="25.5" x14ac:dyDescent="0.2">
      <c r="A62" s="349" t="s">
        <v>1252</v>
      </c>
      <c r="B62" s="1272" t="s">
        <v>1285</v>
      </c>
      <c r="C62" s="1725">
        <f t="shared" si="0"/>
        <v>1.0000000000000002</v>
      </c>
      <c r="D62" s="1241">
        <f>IF(ISERROR('O6 Source Data for E2'!D$68/'O6 Source Data for E2'!$C$68),"0.00%",'O6 Source Data for E2'!D$68/'O6 Source Data for E2'!$C$68)</f>
        <v>0.44503990211945327</v>
      </c>
      <c r="E62" s="1241">
        <f>IF(ISERROR('O6 Source Data for E2'!E$68/'O6 Source Data for E2'!$C$68),"0.00%",'O6 Source Data for E2'!E$68/'O6 Source Data for E2'!$C$68)</f>
        <v>0.18263271165865183</v>
      </c>
      <c r="F62" s="1241">
        <f>IF(ISERROR('O6 Source Data for E2'!F$68/'O6 Source Data for E2'!$C$68),"0.00%",'O6 Source Data for E2'!F$68/'O6 Source Data for E2'!$C$68)</f>
        <v>0.36391313849280155</v>
      </c>
      <c r="G62" s="1241">
        <f>IF(ISERROR('O6 Source Data for E2'!G$68/'O6 Source Data for E2'!$C$68),"0.00%",'O6 Source Data for E2'!G$68/'O6 Source Data for E2'!$C$68)</f>
        <v>0</v>
      </c>
      <c r="H62" s="1241">
        <f>IF(ISERROR('O6 Source Data for E2'!H$68/'O6 Source Data for E2'!$C$68),"0.00%",'O6 Source Data for E2'!H$68/'O6 Source Data for E2'!$C$68)</f>
        <v>0</v>
      </c>
      <c r="I62" s="1241">
        <f>IF(ISERROR('O6 Source Data for E2'!I$68/'O6 Source Data for E2'!$C$68),"0.00%",'O6 Source Data for E2'!I$68/'O6 Source Data for E2'!$C$68)</f>
        <v>0</v>
      </c>
      <c r="J62" s="1241">
        <f>IF(ISERROR('O6 Source Data for E2'!J$68/'O6 Source Data for E2'!$C$68),"0.00%",'O6 Source Data for E2'!J$68/'O6 Source Data for E2'!$C$68)</f>
        <v>8.3220562000910318E-3</v>
      </c>
      <c r="K62" s="1241">
        <f>IF(ISERROR('O6 Source Data for E2'!K$68/'O6 Source Data for E2'!$C$68),"0.00%",'O6 Source Data for E2'!K$68/'O6 Source Data for E2'!$C$68)</f>
        <v>0</v>
      </c>
      <c r="L62" s="1241">
        <f>IF(ISERROR('O6 Source Data for E2'!L$68/'O6 Source Data for E2'!$C$68),"0.00%",'O6 Source Data for E2'!L$68/'O6 Source Data for E2'!$C$68)</f>
        <v>9.2191529002453671E-5</v>
      </c>
      <c r="M62" s="1241">
        <f>IF(ISERROR('O6 Source Data for E2'!M$68/'O6 Source Data for E2'!$C$68),"0.00%",'O6 Source Data for E2'!M$68/'O6 Source Data for E2'!$C$68)</f>
        <v>0</v>
      </c>
      <c r="N62" s="1241">
        <f>IF(ISERROR('O6 Source Data for E2'!N$68/'O6 Source Data for E2'!$C$68),"0.00%",'O6 Source Data for E2'!N$68/'O6 Source Data for E2'!$C$68)</f>
        <v>0</v>
      </c>
      <c r="O62" s="1241">
        <f>IF(ISERROR('O6 Source Data for E2'!O$68/'O6 Source Data for E2'!$C$68),"0.00%",'O6 Source Data for E2'!O$68/'O6 Source Data for E2'!$C$68)</f>
        <v>0</v>
      </c>
      <c r="P62" s="1241">
        <f>IF(ISERROR('O6 Source Data for E2'!P$68/'O6 Source Data for E2'!$C$68),"0.00%",'O6 Source Data for E2'!P$68/'O6 Source Data for E2'!$C$68)</f>
        <v>0</v>
      </c>
      <c r="Q62" s="1241">
        <f>IF(ISERROR('O6 Source Data for E2'!Q$68/'O6 Source Data for E2'!$C$68),"0.00%",'O6 Source Data for E2'!Q$68/'O6 Source Data for E2'!$C$68)</f>
        <v>0</v>
      </c>
      <c r="R62" s="1241">
        <f>IF(ISERROR('O6 Source Data for E2'!R$68/'O6 Source Data for E2'!$C$68),"0.00%",'O6 Source Data for E2'!R$68/'O6 Source Data for E2'!$C$68)</f>
        <v>0</v>
      </c>
      <c r="S62" s="1241">
        <f>IF(ISERROR('O6 Source Data for E2'!S$68/'O6 Source Data for E2'!$C$68),"0.00%",'O6 Source Data for E2'!S$68/'O6 Source Data for E2'!$C$68)</f>
        <v>0</v>
      </c>
      <c r="T62" s="1241">
        <f>IF(ISERROR('O6 Source Data for E2'!T$68/'O6 Source Data for E2'!$C$68),"0.00%",'O6 Source Data for E2'!T$68/'O6 Source Data for E2'!$C$68)</f>
        <v>0</v>
      </c>
      <c r="U62" s="1241">
        <f>IF(ISERROR('O6 Source Data for E2'!U$68/'O6 Source Data for E2'!$C$68),"0.00%",'O6 Source Data for E2'!U$68/'O6 Source Data for E2'!$C$68)</f>
        <v>0</v>
      </c>
      <c r="V62" s="1241">
        <f>IF(ISERROR('O6 Source Data for E2'!V$68/'O6 Source Data for E2'!$C$68),"0.00%",'O6 Source Data for E2'!V$68/'O6 Source Data for E2'!$C$68)</f>
        <v>0</v>
      </c>
      <c r="W62" s="1241">
        <f>IF(ISERROR('O6 Source Data for E2'!W$68/'O6 Source Data for E2'!$C$68),"0.00%",'O6 Source Data for E2'!W$68/'O6 Source Data for E2'!$C$68)</f>
        <v>0</v>
      </c>
    </row>
    <row r="63" spans="1:23" s="339" customFormat="1" ht="12.75" x14ac:dyDescent="0.2">
      <c r="A63" s="349" t="s">
        <v>1258</v>
      </c>
      <c r="B63" s="1272" t="s">
        <v>1286</v>
      </c>
      <c r="C63" s="1725">
        <f t="shared" si="0"/>
        <v>1</v>
      </c>
      <c r="D63" s="1241">
        <f>IF(ISERROR('O6 Source Data for E2'!D$73/'O6 Source Data for E2'!$C$73),"0.00%",'O6 Source Data for E2'!D$73/'O6 Source Data for E2'!$C$73)</f>
        <v>0.45282478173405249</v>
      </c>
      <c r="E63" s="1241">
        <f>IF(ISERROR('O6 Source Data for E2'!E$73/'O6 Source Data for E2'!$C$73),"0.00%",'O6 Source Data for E2'!E$73/'O6 Source Data for E2'!$C$73)</f>
        <v>0.18582742221646786</v>
      </c>
      <c r="F63" s="1241">
        <f>IF(ISERROR('O6 Source Data for E2'!F$73/'O6 Source Data for E2'!$C$73),"0.00%",'O6 Source Data for E2'!F$73/'O6 Source Data for E2'!$C$73)</f>
        <v>0.35447597371627504</v>
      </c>
      <c r="G63" s="1241">
        <f>IF(ISERROR('O6 Source Data for E2'!G$73/'O6 Source Data for E2'!$C$73),"0.00%",'O6 Source Data for E2'!G$73/'O6 Source Data for E2'!$C$73)</f>
        <v>0</v>
      </c>
      <c r="H63" s="1241">
        <f>IF(ISERROR('O6 Source Data for E2'!H$73/'O6 Source Data for E2'!$C$73),"0.00%",'O6 Source Data for E2'!H$73/'O6 Source Data for E2'!$C$73)</f>
        <v>0</v>
      </c>
      <c r="I63" s="1241">
        <f>IF(ISERROR('O6 Source Data for E2'!I$73/'O6 Source Data for E2'!$C$73),"0.00%",'O6 Source Data for E2'!I$73/'O6 Source Data for E2'!$C$73)</f>
        <v>0</v>
      </c>
      <c r="J63" s="1241">
        <f>IF(ISERROR('O6 Source Data for E2'!J$73/'O6 Source Data for E2'!$C$73),"0.00%",'O6 Source Data for E2'!J$73/'O6 Source Data for E2'!$C$73)</f>
        <v>6.7780181399189421E-3</v>
      </c>
      <c r="K63" s="1241">
        <f>IF(ISERROR('O6 Source Data for E2'!K$73/'O6 Source Data for E2'!$C$73),"0.00%",'O6 Source Data for E2'!K$73/'O6 Source Data for E2'!$C$73)</f>
        <v>0</v>
      </c>
      <c r="L63" s="1241">
        <f>IF(ISERROR('O6 Source Data for E2'!L$73/'O6 Source Data for E2'!$C$73),"0.00%",'O6 Source Data for E2'!L$73/'O6 Source Data for E2'!$C$73)</f>
        <v>9.3804193285705527E-5</v>
      </c>
      <c r="M63" s="1241">
        <f>IF(ISERROR('O6 Source Data for E2'!M$73/'O6 Source Data for E2'!$C$73),"0.00%",'O6 Source Data for E2'!M$73/'O6 Source Data for E2'!$C$73)</f>
        <v>0</v>
      </c>
      <c r="N63" s="1241">
        <f>IF(ISERROR('O6 Source Data for E2'!N$73/'O6 Source Data for E2'!$C$73),"0.00%",'O6 Source Data for E2'!N$73/'O6 Source Data for E2'!$C$73)</f>
        <v>0</v>
      </c>
      <c r="O63" s="1241">
        <f>IF(ISERROR('O6 Source Data for E2'!O$73/'O6 Source Data for E2'!$C$73),"0.00%",'O6 Source Data for E2'!O$73/'O6 Source Data for E2'!$C$73)</f>
        <v>0</v>
      </c>
      <c r="P63" s="1241">
        <f>IF(ISERROR('O6 Source Data for E2'!P$73/'O6 Source Data for E2'!$C$73),"0.00%",'O6 Source Data for E2'!P$73/'O6 Source Data for E2'!$C$73)</f>
        <v>0</v>
      </c>
      <c r="Q63" s="1241">
        <f>IF(ISERROR('O6 Source Data for E2'!Q$73/'O6 Source Data for E2'!$C$73),"0.00%",'O6 Source Data for E2'!Q$73/'O6 Source Data for E2'!$C$73)</f>
        <v>0</v>
      </c>
      <c r="R63" s="1241">
        <f>IF(ISERROR('O6 Source Data for E2'!R$73/'O6 Source Data for E2'!$C$73),"0.00%",'O6 Source Data for E2'!R$73/'O6 Source Data for E2'!$C$73)</f>
        <v>0</v>
      </c>
      <c r="S63" s="1241">
        <f>IF(ISERROR('O6 Source Data for E2'!S$73/'O6 Source Data for E2'!$C$73),"0.00%",'O6 Source Data for E2'!S$73/'O6 Source Data for E2'!$C$73)</f>
        <v>0</v>
      </c>
      <c r="T63" s="1241">
        <f>IF(ISERROR('O6 Source Data for E2'!T$73/'O6 Source Data for E2'!$C$73),"0.00%",'O6 Source Data for E2'!T$73/'O6 Source Data for E2'!$C$73)</f>
        <v>0</v>
      </c>
      <c r="U63" s="1241">
        <f>IF(ISERROR('O6 Source Data for E2'!U$73/'O6 Source Data for E2'!$C$73),"0.00%",'O6 Source Data for E2'!U$73/'O6 Source Data for E2'!$C$73)</f>
        <v>0</v>
      </c>
      <c r="V63" s="1241">
        <f>IF(ISERROR('O6 Source Data for E2'!V$73/'O6 Source Data for E2'!$C$73),"0.00%",'O6 Source Data for E2'!V$73/'O6 Source Data for E2'!$C$73)</f>
        <v>0</v>
      </c>
      <c r="W63" s="1241">
        <f>IF(ISERROR('O6 Source Data for E2'!W$73/'O6 Source Data for E2'!$C$73),"0.00%",'O6 Source Data for E2'!W$73/'O6 Source Data for E2'!$C$73)</f>
        <v>0</v>
      </c>
    </row>
    <row r="64" spans="1:23" s="339" customFormat="1" ht="12.75" x14ac:dyDescent="0.2">
      <c r="A64" s="349" t="s">
        <v>1259</v>
      </c>
      <c r="B64" s="1272" t="s">
        <v>466</v>
      </c>
      <c r="C64" s="1725">
        <f t="shared" si="0"/>
        <v>1.0000000000000002</v>
      </c>
      <c r="D64" s="1241">
        <f>IF(ISERROR('O6 Source Data for E2'!D$78/'O6 Source Data for E2'!$C$78),"0.00%",'O6 Source Data for E2'!D$78/'O6 Source Data for E2'!$C$78)</f>
        <v>0.46421613634849301</v>
      </c>
      <c r="E64" s="1241">
        <f>IF(ISERROR('O6 Source Data for E2'!E$78/'O6 Source Data for E2'!$C$78),"0.00%",'O6 Source Data for E2'!E$78/'O6 Source Data for E2'!$C$78)</f>
        <v>0.19050213559113996</v>
      </c>
      <c r="F64" s="1241">
        <f>IF(ISERROR('O6 Source Data for E2'!F$78/'O6 Source Data for E2'!$C$78),"0.00%",'O6 Source Data for E2'!F$78/'O6 Source Data for E2'!$C$78)</f>
        <v>0.34066688534929285</v>
      </c>
      <c r="G64" s="1241">
        <f>IF(ISERROR('O6 Source Data for E2'!G$78/'O6 Source Data for E2'!$C$78),"0.00%",'O6 Source Data for E2'!G$78/'O6 Source Data for E2'!$C$78)</f>
        <v>0</v>
      </c>
      <c r="H64" s="1241">
        <f>IF(ISERROR('O6 Source Data for E2'!H$78/'O6 Source Data for E2'!$C$78),"0.00%",'O6 Source Data for E2'!H$78/'O6 Source Data for E2'!$C$78)</f>
        <v>0</v>
      </c>
      <c r="I64" s="1241">
        <f>IF(ISERROR('O6 Source Data for E2'!I$78/'O6 Source Data for E2'!$C$78),"0.00%",'O6 Source Data for E2'!I$78/'O6 Source Data for E2'!$C$78)</f>
        <v>0</v>
      </c>
      <c r="J64" s="1241">
        <f>IF(ISERROR('O6 Source Data for E2'!J$78/'O6 Source Data for E2'!$C$78),"0.00%",'O6 Source Data for E2'!J$78/'O6 Source Data for E2'!$C$78)</f>
        <v>4.518678759945962E-3</v>
      </c>
      <c r="K64" s="1241">
        <f>IF(ISERROR('O6 Source Data for E2'!K$78/'O6 Source Data for E2'!$C$78),"0.00%",'O6 Source Data for E2'!K$78/'O6 Source Data for E2'!$C$78)</f>
        <v>0</v>
      </c>
      <c r="L64" s="1241">
        <f>IF(ISERROR('O6 Source Data for E2'!L$78/'O6 Source Data for E2'!$C$78),"0.00%",'O6 Source Data for E2'!L$78/'O6 Source Data for E2'!$C$78)</f>
        <v>9.6163951128346202E-5</v>
      </c>
      <c r="M64" s="1241">
        <f>IF(ISERROR('O6 Source Data for E2'!M$78/'O6 Source Data for E2'!$C$78),"0.00%",'O6 Source Data for E2'!M$78/'O6 Source Data for E2'!$C$78)</f>
        <v>0</v>
      </c>
      <c r="N64" s="1241">
        <f>IF(ISERROR('O6 Source Data for E2'!N$78/'O6 Source Data for E2'!$C$78),"0.00%",'O6 Source Data for E2'!N$78/'O6 Source Data for E2'!$C$78)</f>
        <v>0</v>
      </c>
      <c r="O64" s="1241">
        <f>IF(ISERROR('O6 Source Data for E2'!O$78/'O6 Source Data for E2'!$C$78),"0.00%",'O6 Source Data for E2'!O$78/'O6 Source Data for E2'!$C$78)</f>
        <v>0</v>
      </c>
      <c r="P64" s="1241">
        <f>IF(ISERROR('O6 Source Data for E2'!P$78/'O6 Source Data for E2'!$C$78),"0.00%",'O6 Source Data for E2'!P$78/'O6 Source Data for E2'!$C$78)</f>
        <v>0</v>
      </c>
      <c r="Q64" s="1241">
        <f>IF(ISERROR('O6 Source Data for E2'!Q$78/'O6 Source Data for E2'!$C$78),"0.00%",'O6 Source Data for E2'!Q$78/'O6 Source Data for E2'!$C$78)</f>
        <v>0</v>
      </c>
      <c r="R64" s="1241">
        <f>IF(ISERROR('O6 Source Data for E2'!R$78/'O6 Source Data for E2'!$C$78),"0.00%",'O6 Source Data for E2'!R$78/'O6 Source Data for E2'!$C$78)</f>
        <v>0</v>
      </c>
      <c r="S64" s="1241">
        <f>IF(ISERROR('O6 Source Data for E2'!S$78/'O6 Source Data for E2'!$C$78),"0.00%",'O6 Source Data for E2'!S$78/'O6 Source Data for E2'!$C$78)</f>
        <v>0</v>
      </c>
      <c r="T64" s="1241">
        <f>IF(ISERROR('O6 Source Data for E2'!T$78/'O6 Source Data for E2'!$C$78),"0.00%",'O6 Source Data for E2'!T$78/'O6 Source Data for E2'!$C$78)</f>
        <v>0</v>
      </c>
      <c r="U64" s="1241">
        <f>IF(ISERROR('O6 Source Data for E2'!U$78/'O6 Source Data for E2'!$C$78),"0.00%",'O6 Source Data for E2'!U$78/'O6 Source Data for E2'!$C$78)</f>
        <v>0</v>
      </c>
      <c r="V64" s="1241">
        <f>IF(ISERROR('O6 Source Data for E2'!V$78/'O6 Source Data for E2'!$C$78),"0.00%",'O6 Source Data for E2'!V$78/'O6 Source Data for E2'!$C$78)</f>
        <v>0</v>
      </c>
      <c r="W64" s="1241">
        <f>IF(ISERROR('O6 Source Data for E2'!W$78/'O6 Source Data for E2'!$C$78),"0.00%",'O6 Source Data for E2'!W$78/'O6 Source Data for E2'!$C$78)</f>
        <v>0</v>
      </c>
    </row>
    <row r="65" spans="1:23" s="339" customFormat="1" ht="25.5" x14ac:dyDescent="0.2">
      <c r="A65" s="349" t="s">
        <v>1254</v>
      </c>
      <c r="B65" s="1272" t="s">
        <v>467</v>
      </c>
      <c r="C65" s="1725">
        <f t="shared" si="0"/>
        <v>1.0000000000000002</v>
      </c>
      <c r="D65" s="1241">
        <f>IF(ISERROR('O6 Source Data for E2'!D$80/'O6 Source Data for E2'!$C$80),"0.00%",'O6 Source Data for E2'!D$80/'O6 Source Data for E2'!$C$80)</f>
        <v>0.45749198740480523</v>
      </c>
      <c r="E65" s="1241">
        <f>IF(ISERROR('O6 Source Data for E2'!E$80/'O6 Source Data for E2'!$C$80),"0.00%",'O6 Source Data for E2'!E$80/'O6 Source Data for E2'!$C$80)</f>
        <v>0.18774272109968893</v>
      </c>
      <c r="F65" s="1241">
        <f>IF(ISERROR('O6 Source Data for E2'!F$80/'O6 Source Data for E2'!$C$80),"0.00%",'O6 Source Data for E2'!F$80/'O6 Source Data for E2'!$C$80)</f>
        <v>0.34881818693711508</v>
      </c>
      <c r="G65" s="1241">
        <f>IF(ISERROR('O6 Source Data for E2'!G$80/'O6 Source Data for E2'!$C$80),"0.00%",'O6 Source Data for E2'!G$80/'O6 Source Data for E2'!$C$80)</f>
        <v>0</v>
      </c>
      <c r="H65" s="1241">
        <f>IF(ISERROR('O6 Source Data for E2'!H$80/'O6 Source Data for E2'!$C$80),"0.00%",'O6 Source Data for E2'!H$80/'O6 Source Data for E2'!$C$80)</f>
        <v>0</v>
      </c>
      <c r="I65" s="1241">
        <f>IF(ISERROR('O6 Source Data for E2'!I$80/'O6 Source Data for E2'!$C$80),"0.00%",'O6 Source Data for E2'!I$80/'O6 Source Data for E2'!$C$80)</f>
        <v>0</v>
      </c>
      <c r="J65" s="1241">
        <f>IF(ISERROR('O6 Source Data for E2'!J$80/'O6 Source Data for E2'!$C$80),"0.00%",'O6 Source Data for E2'!J$80/'O6 Source Data for E2'!$C$80)</f>
        <v>5.852333537580471E-3</v>
      </c>
      <c r="K65" s="1241">
        <f>IF(ISERROR('O6 Source Data for E2'!K$80/'O6 Source Data for E2'!$C$80),"0.00%",'O6 Source Data for E2'!K$80/'O6 Source Data for E2'!$C$80)</f>
        <v>0</v>
      </c>
      <c r="L65" s="1241">
        <f>IF(ISERROR('O6 Source Data for E2'!L$80/'O6 Source Data for E2'!$C$80),"0.00%",'O6 Source Data for E2'!L$80/'O6 Source Data for E2'!$C$80)</f>
        <v>9.4771020810398195E-5</v>
      </c>
      <c r="M65" s="1241">
        <f>IF(ISERROR('O6 Source Data for E2'!M$80/'O6 Source Data for E2'!$C$80),"0.00%",'O6 Source Data for E2'!M$80/'O6 Source Data for E2'!$C$80)</f>
        <v>0</v>
      </c>
      <c r="N65" s="1241">
        <f>IF(ISERROR('O6 Source Data for E2'!N$80/'O6 Source Data for E2'!$C$80),"0.00%",'O6 Source Data for E2'!N$80/'O6 Source Data for E2'!$C$80)</f>
        <v>0</v>
      </c>
      <c r="O65" s="1241">
        <f>IF(ISERROR('O6 Source Data for E2'!O$80/'O6 Source Data for E2'!$C$80),"0.00%",'O6 Source Data for E2'!O$80/'O6 Source Data for E2'!$C$80)</f>
        <v>0</v>
      </c>
      <c r="P65" s="1241">
        <f>IF(ISERROR('O6 Source Data for E2'!P$80/'O6 Source Data for E2'!$C$80),"0.00%",'O6 Source Data for E2'!P$80/'O6 Source Data for E2'!$C$80)</f>
        <v>0</v>
      </c>
      <c r="Q65" s="1241">
        <f>IF(ISERROR('O6 Source Data for E2'!Q$80/'O6 Source Data for E2'!$C$80),"0.00%",'O6 Source Data for E2'!Q$80/'O6 Source Data for E2'!$C$80)</f>
        <v>0</v>
      </c>
      <c r="R65" s="1241">
        <f>IF(ISERROR('O6 Source Data for E2'!R$80/'O6 Source Data for E2'!$C$80),"0.00%",'O6 Source Data for E2'!R$80/'O6 Source Data for E2'!$C$80)</f>
        <v>0</v>
      </c>
      <c r="S65" s="1241">
        <f>IF(ISERROR('O6 Source Data for E2'!S$80/'O6 Source Data for E2'!$C$80),"0.00%",'O6 Source Data for E2'!S$80/'O6 Source Data for E2'!$C$80)</f>
        <v>0</v>
      </c>
      <c r="T65" s="1241">
        <f>IF(ISERROR('O6 Source Data for E2'!T$80/'O6 Source Data for E2'!$C$80),"0.00%",'O6 Source Data for E2'!T$80/'O6 Source Data for E2'!$C$80)</f>
        <v>0</v>
      </c>
      <c r="U65" s="1241">
        <f>IF(ISERROR('O6 Source Data for E2'!U$80/'O6 Source Data for E2'!$C$80),"0.00%",'O6 Source Data for E2'!U$80/'O6 Source Data for E2'!$C$80)</f>
        <v>0</v>
      </c>
      <c r="V65" s="1241">
        <f>IF(ISERROR('O6 Source Data for E2'!V$80/'O6 Source Data for E2'!$C$80),"0.00%",'O6 Source Data for E2'!V$80/'O6 Source Data for E2'!$C$80)</f>
        <v>0</v>
      </c>
      <c r="W65" s="1241">
        <f>IF(ISERROR('O6 Source Data for E2'!W$80/'O6 Source Data for E2'!$C$80),"0.00%",'O6 Source Data for E2'!W$80/'O6 Source Data for E2'!$C$80)</f>
        <v>0</v>
      </c>
    </row>
    <row r="66" spans="1:23" s="339" customFormat="1" ht="12.75" x14ac:dyDescent="0.2">
      <c r="A66" s="349" t="s">
        <v>1253</v>
      </c>
      <c r="B66" s="1272" t="s">
        <v>468</v>
      </c>
      <c r="C66" s="1725">
        <f t="shared" si="0"/>
        <v>1</v>
      </c>
      <c r="D66" s="1241">
        <f>IF(ISERROR('O6 Source Data for E2'!D$82/'O6 Source Data for E2'!$C$82),"0.00%",'O6 Source Data for E2'!D$82/'O6 Source Data for E2'!$C$82)</f>
        <v>0.48219129848061443</v>
      </c>
      <c r="E66" s="1241">
        <f>IF(ISERROR('O6 Source Data for E2'!E$82/'O6 Source Data for E2'!$C$82),"0.00%",'O6 Source Data for E2'!E$82/'O6 Source Data for E2'!$C$82)</f>
        <v>0.1978786710142762</v>
      </c>
      <c r="F66" s="1241">
        <f>IF(ISERROR('O6 Source Data for E2'!F$82/'O6 Source Data for E2'!$C$82),"0.00%",'O6 Source Data for E2'!F$82/'O6 Source Data for E2'!$C$82)</f>
        <v>0.3099583595849037</v>
      </c>
      <c r="G66" s="1241">
        <f>IF(ISERROR('O6 Source Data for E2'!G$82/'O6 Source Data for E2'!$C$82),"0.00%",'O6 Source Data for E2'!G$82/'O6 Source Data for E2'!$C$82)</f>
        <v>0</v>
      </c>
      <c r="H66" s="1241">
        <f>IF(ISERROR('O6 Source Data for E2'!H$82/'O6 Source Data for E2'!$C$82),"0.00%",'O6 Source Data for E2'!H$82/'O6 Source Data for E2'!$C$82)</f>
        <v>0</v>
      </c>
      <c r="I66" s="1241">
        <f>IF(ISERROR('O6 Source Data for E2'!I$82/'O6 Source Data for E2'!$C$82),"0.00%",'O6 Source Data for E2'!I$82/'O6 Source Data for E2'!$C$82)</f>
        <v>0</v>
      </c>
      <c r="J66" s="1241">
        <f>IF(ISERROR('O6 Source Data for E2'!J$82/'O6 Source Data for E2'!$C$82),"0.00%",'O6 Source Data for E2'!J$82/'O6 Source Data for E2'!$C$82)</f>
        <v>9.8717833531203059E-3</v>
      </c>
      <c r="K66" s="1241">
        <f>IF(ISERROR('O6 Source Data for E2'!K$82/'O6 Source Data for E2'!$C$82),"0.00%",'O6 Source Data for E2'!K$82/'O6 Source Data for E2'!$C$82)</f>
        <v>0</v>
      </c>
      <c r="L66" s="1241">
        <f>IF(ISERROR('O6 Source Data for E2'!L$82/'O6 Source Data for E2'!$C$82),"0.00%",'O6 Source Data for E2'!L$82/'O6 Source Data for E2'!$C$82)</f>
        <v>9.9887567085331765E-5</v>
      </c>
      <c r="M66" s="1241">
        <f>IF(ISERROR('O6 Source Data for E2'!M$82/'O6 Source Data for E2'!$C$82),"0.00%",'O6 Source Data for E2'!M$82/'O6 Source Data for E2'!$C$82)</f>
        <v>0</v>
      </c>
      <c r="N66" s="1241">
        <f>IF(ISERROR('O6 Source Data for E2'!N$82/'O6 Source Data for E2'!$C$82),"0.00%",'O6 Source Data for E2'!N$82/'O6 Source Data for E2'!$C$82)</f>
        <v>0</v>
      </c>
      <c r="O66" s="1241">
        <f>IF(ISERROR('O6 Source Data for E2'!O$82/'O6 Source Data for E2'!$C$82),"0.00%",'O6 Source Data for E2'!O$82/'O6 Source Data for E2'!$C$82)</f>
        <v>0</v>
      </c>
      <c r="P66" s="1241">
        <f>IF(ISERROR('O6 Source Data for E2'!P$82/'O6 Source Data for E2'!$C$82),"0.00%",'O6 Source Data for E2'!P$82/'O6 Source Data for E2'!$C$82)</f>
        <v>0</v>
      </c>
      <c r="Q66" s="1241">
        <f>IF(ISERROR('O6 Source Data for E2'!Q$82/'O6 Source Data for E2'!$C$82),"0.00%",'O6 Source Data for E2'!Q$82/'O6 Source Data for E2'!$C$82)</f>
        <v>0</v>
      </c>
      <c r="R66" s="1241">
        <f>IF(ISERROR('O6 Source Data for E2'!R$82/'O6 Source Data for E2'!$C$82),"0.00%",'O6 Source Data for E2'!R$82/'O6 Source Data for E2'!$C$82)</f>
        <v>0</v>
      </c>
      <c r="S66" s="1241">
        <f>IF(ISERROR('O6 Source Data for E2'!S$82/'O6 Source Data for E2'!$C$82),"0.00%",'O6 Source Data for E2'!S$82/'O6 Source Data for E2'!$C$82)</f>
        <v>0</v>
      </c>
      <c r="T66" s="1241">
        <f>IF(ISERROR('O6 Source Data for E2'!T$82/'O6 Source Data for E2'!$C$82),"0.00%",'O6 Source Data for E2'!T$82/'O6 Source Data for E2'!$C$82)</f>
        <v>0</v>
      </c>
      <c r="U66" s="1241">
        <f>IF(ISERROR('O6 Source Data for E2'!U$82/'O6 Source Data for E2'!$C$82),"0.00%",'O6 Source Data for E2'!U$82/'O6 Source Data for E2'!$C$82)</f>
        <v>0</v>
      </c>
      <c r="V66" s="1241">
        <f>IF(ISERROR('O6 Source Data for E2'!V$82/'O6 Source Data for E2'!$C$82),"0.00%",'O6 Source Data for E2'!V$82/'O6 Source Data for E2'!$C$82)</f>
        <v>0</v>
      </c>
      <c r="W66" s="1241">
        <f>IF(ISERROR('O6 Source Data for E2'!W$82/'O6 Source Data for E2'!$C$82),"0.00%",'O6 Source Data for E2'!W$82/'O6 Source Data for E2'!$C$82)</f>
        <v>0</v>
      </c>
    </row>
    <row r="67" spans="1:23" s="339" customFormat="1" ht="12.75" x14ac:dyDescent="0.2">
      <c r="A67" s="349" t="s">
        <v>1260</v>
      </c>
      <c r="B67" s="1272" t="s">
        <v>469</v>
      </c>
      <c r="C67" s="1725" t="str">
        <f t="shared" si="0"/>
        <v>-</v>
      </c>
      <c r="D67" s="1241" t="str">
        <f>IF(ISERROR('O6 Source Data for E2'!D$86/'O6 Source Data for E2'!$C$86),"0.00%",'O6 Source Data for E2'!D$86/'O6 Source Data for E2'!$C$86)</f>
        <v>0.00%</v>
      </c>
      <c r="E67" s="1241" t="str">
        <f>IF(ISERROR('O6 Source Data for E2'!E$86/'O6 Source Data for E2'!$C$86),"0.00%",'O6 Source Data for E2'!E$86/'O6 Source Data for E2'!$C$86)</f>
        <v>0.00%</v>
      </c>
      <c r="F67" s="1241" t="str">
        <f>IF(ISERROR('O6 Source Data for E2'!F$86/'O6 Source Data for E2'!$C$86),"0.00%",'O6 Source Data for E2'!F$86/'O6 Source Data for E2'!$C$86)</f>
        <v>0.00%</v>
      </c>
      <c r="G67" s="1241" t="str">
        <f>IF(ISERROR('O6 Source Data for E2'!G$86/'O6 Source Data for E2'!$C$86),"0.00%",'O6 Source Data for E2'!G$86/'O6 Source Data for E2'!$C$86)</f>
        <v>0.00%</v>
      </c>
      <c r="H67" s="1241" t="str">
        <f>IF(ISERROR('O6 Source Data for E2'!H$86/'O6 Source Data for E2'!$C$86),"0.00%",'O6 Source Data for E2'!H$86/'O6 Source Data for E2'!$C$86)</f>
        <v>0.00%</v>
      </c>
      <c r="I67" s="1241" t="str">
        <f>IF(ISERROR('O6 Source Data for E2'!I$86/'O6 Source Data for E2'!$C$86),"0.00%",'O6 Source Data for E2'!I$86/'O6 Source Data for E2'!$C$86)</f>
        <v>0.00%</v>
      </c>
      <c r="J67" s="1241" t="str">
        <f>IF(ISERROR('O6 Source Data for E2'!J$86/'O6 Source Data for E2'!$C$86),"0.00%",'O6 Source Data for E2'!J$86/'O6 Source Data for E2'!$C$86)</f>
        <v>0.00%</v>
      </c>
      <c r="K67" s="1241" t="str">
        <f>IF(ISERROR('O6 Source Data for E2'!K$86/'O6 Source Data for E2'!$C$86),"0.00%",'O6 Source Data for E2'!K$86/'O6 Source Data for E2'!$C$86)</f>
        <v>0.00%</v>
      </c>
      <c r="L67" s="1241" t="str">
        <f>IF(ISERROR('O6 Source Data for E2'!L$86/'O6 Source Data for E2'!$C$86),"0.00%",'O6 Source Data for E2'!L$86/'O6 Source Data for E2'!$C$86)</f>
        <v>0.00%</v>
      </c>
      <c r="M67" s="1241" t="str">
        <f>IF(ISERROR('O6 Source Data for E2'!M$86/'O6 Source Data for E2'!$C$86),"0.00%",'O6 Source Data for E2'!M$86/'O6 Source Data for E2'!$C$86)</f>
        <v>0.00%</v>
      </c>
      <c r="N67" s="1241" t="str">
        <f>IF(ISERROR('O6 Source Data for E2'!N$86/'O6 Source Data for E2'!$C$86),"0.00%",'O6 Source Data for E2'!N$86/'O6 Source Data for E2'!$C$86)</f>
        <v>0.00%</v>
      </c>
      <c r="O67" s="1241" t="str">
        <f>IF(ISERROR('O6 Source Data for E2'!O$86/'O6 Source Data for E2'!$C$86),"0.00%",'O6 Source Data for E2'!O$86/'O6 Source Data for E2'!$C$86)</f>
        <v>0.00%</v>
      </c>
      <c r="P67" s="1241" t="str">
        <f>IF(ISERROR('O6 Source Data for E2'!P$86/'O6 Source Data for E2'!$C$86),"0.00%",'O6 Source Data for E2'!P$86/'O6 Source Data for E2'!$C$86)</f>
        <v>0.00%</v>
      </c>
      <c r="Q67" s="1241" t="str">
        <f>IF(ISERROR('O6 Source Data for E2'!Q$86/'O6 Source Data for E2'!$C$86),"0.00%",'O6 Source Data for E2'!Q$86/'O6 Source Data for E2'!$C$86)</f>
        <v>0.00%</v>
      </c>
      <c r="R67" s="1241" t="str">
        <f>IF(ISERROR('O6 Source Data for E2'!R$86/'O6 Source Data for E2'!$C$86),"0.00%",'O6 Source Data for E2'!R$86/'O6 Source Data for E2'!$C$86)</f>
        <v>0.00%</v>
      </c>
      <c r="S67" s="1241" t="str">
        <f>IF(ISERROR('O6 Source Data for E2'!S$86/'O6 Source Data for E2'!$C$86),"0.00%",'O6 Source Data for E2'!S$86/'O6 Source Data for E2'!$C$86)</f>
        <v>0.00%</v>
      </c>
      <c r="T67" s="1241" t="str">
        <f>IF(ISERROR('O6 Source Data for E2'!T$86/'O6 Source Data for E2'!$C$86),"0.00%",'O6 Source Data for E2'!T$86/'O6 Source Data for E2'!$C$86)</f>
        <v>0.00%</v>
      </c>
      <c r="U67" s="1241" t="str">
        <f>IF(ISERROR('O6 Source Data for E2'!U$86/'O6 Source Data for E2'!$C$86),"0.00%",'O6 Source Data for E2'!U$86/'O6 Source Data for E2'!$C$86)</f>
        <v>0.00%</v>
      </c>
      <c r="V67" s="1241" t="str">
        <f>IF(ISERROR('O6 Source Data for E2'!V$86/'O6 Source Data for E2'!$C$86),"0.00%",'O6 Source Data for E2'!V$86/'O6 Source Data for E2'!$C$86)</f>
        <v>0.00%</v>
      </c>
      <c r="W67" s="1241" t="str">
        <f>IF(ISERROR('O6 Source Data for E2'!W$86/'O6 Source Data for E2'!$C$86),"0.00%",'O6 Source Data for E2'!W$86/'O6 Source Data for E2'!$C$86)</f>
        <v>0.00%</v>
      </c>
    </row>
    <row r="68" spans="1:23" s="339" customFormat="1" ht="12.75" x14ac:dyDescent="0.2">
      <c r="A68" s="349" t="s">
        <v>1255</v>
      </c>
      <c r="B68" s="1272" t="s">
        <v>470</v>
      </c>
      <c r="C68" s="1725" t="str">
        <f t="shared" si="0"/>
        <v>-</v>
      </c>
      <c r="D68" s="1241" t="str">
        <f>IF(ISERROR('O6 Source Data for E2'!D$90/'O6 Source Data for E2'!$C$90),"0.00%",'O6 Source Data for E2'!D$90/'O6 Source Data for E2'!$C$90)</f>
        <v>0.00%</v>
      </c>
      <c r="E68" s="1241" t="str">
        <f>IF(ISERROR('O6 Source Data for E2'!E$90/'O6 Source Data for E2'!$C$90),"0.00%",'O6 Source Data for E2'!E$90/'O6 Source Data for E2'!$C$90)</f>
        <v>0.00%</v>
      </c>
      <c r="F68" s="1241" t="str">
        <f>IF(ISERROR('O6 Source Data for E2'!F$90/'O6 Source Data for E2'!$C$90),"0.00%",'O6 Source Data for E2'!F$90/'O6 Source Data for E2'!$C$90)</f>
        <v>0.00%</v>
      </c>
      <c r="G68" s="1241" t="str">
        <f>IF(ISERROR('O6 Source Data for E2'!G$90/'O6 Source Data for E2'!$C$90),"0.00%",'O6 Source Data for E2'!G$90/'O6 Source Data for E2'!$C$90)</f>
        <v>0.00%</v>
      </c>
      <c r="H68" s="1241" t="str">
        <f>IF(ISERROR('O6 Source Data for E2'!H$90/'O6 Source Data for E2'!$C$90),"0.00%",'O6 Source Data for E2'!H$90/'O6 Source Data for E2'!$C$90)</f>
        <v>0.00%</v>
      </c>
      <c r="I68" s="1241" t="str">
        <f>IF(ISERROR('O6 Source Data for E2'!I$90/'O6 Source Data for E2'!$C$90),"0.00%",'O6 Source Data for E2'!I$90/'O6 Source Data for E2'!$C$90)</f>
        <v>0.00%</v>
      </c>
      <c r="J68" s="1241" t="str">
        <f>IF(ISERROR('O6 Source Data for E2'!J$90/'O6 Source Data for E2'!$C$90),"0.00%",'O6 Source Data for E2'!J$90/'O6 Source Data for E2'!$C$90)</f>
        <v>0.00%</v>
      </c>
      <c r="K68" s="1241" t="str">
        <f>IF(ISERROR('O6 Source Data for E2'!K$90/'O6 Source Data for E2'!$C$90),"0.00%",'O6 Source Data for E2'!K$90/'O6 Source Data for E2'!$C$90)</f>
        <v>0.00%</v>
      </c>
      <c r="L68" s="1241" t="str">
        <f>IF(ISERROR('O6 Source Data for E2'!L$90/'O6 Source Data for E2'!$C$90),"0.00%",'O6 Source Data for E2'!L$90/'O6 Source Data for E2'!$C$90)</f>
        <v>0.00%</v>
      </c>
      <c r="M68" s="1241" t="str">
        <f>IF(ISERROR('O6 Source Data for E2'!M$90/'O6 Source Data for E2'!$C$90),"0.00%",'O6 Source Data for E2'!M$90/'O6 Source Data for E2'!$C$90)</f>
        <v>0.00%</v>
      </c>
      <c r="N68" s="1241" t="str">
        <f>IF(ISERROR('O6 Source Data for E2'!N$90/'O6 Source Data for E2'!$C$90),"0.00%",'O6 Source Data for E2'!N$90/'O6 Source Data for E2'!$C$90)</f>
        <v>0.00%</v>
      </c>
      <c r="O68" s="1241" t="str">
        <f>IF(ISERROR('O6 Source Data for E2'!O$90/'O6 Source Data for E2'!$C$90),"0.00%",'O6 Source Data for E2'!O$90/'O6 Source Data for E2'!$C$90)</f>
        <v>0.00%</v>
      </c>
      <c r="P68" s="1241" t="str">
        <f>IF(ISERROR('O6 Source Data for E2'!P$90/'O6 Source Data for E2'!$C$90),"0.00%",'O6 Source Data for E2'!P$90/'O6 Source Data for E2'!$C$90)</f>
        <v>0.00%</v>
      </c>
      <c r="Q68" s="1241" t="str">
        <f>IF(ISERROR('O6 Source Data for E2'!Q$90/'O6 Source Data for E2'!$C$90),"0.00%",'O6 Source Data for E2'!Q$90/'O6 Source Data for E2'!$C$90)</f>
        <v>0.00%</v>
      </c>
      <c r="R68" s="1241" t="str">
        <f>IF(ISERROR('O6 Source Data for E2'!R$90/'O6 Source Data for E2'!$C$90),"0.00%",'O6 Source Data for E2'!R$90/'O6 Source Data for E2'!$C$90)</f>
        <v>0.00%</v>
      </c>
      <c r="S68" s="1241" t="str">
        <f>IF(ISERROR('O6 Source Data for E2'!S$90/'O6 Source Data for E2'!$C$90),"0.00%",'O6 Source Data for E2'!S$90/'O6 Source Data for E2'!$C$90)</f>
        <v>0.00%</v>
      </c>
      <c r="T68" s="1241" t="str">
        <f>IF(ISERROR('O6 Source Data for E2'!T$90/'O6 Source Data for E2'!$C$90),"0.00%",'O6 Source Data for E2'!T$90/'O6 Source Data for E2'!$C$90)</f>
        <v>0.00%</v>
      </c>
      <c r="U68" s="1241" t="str">
        <f>IF(ISERROR('O6 Source Data for E2'!U$90/'O6 Source Data for E2'!$C$90),"0.00%",'O6 Source Data for E2'!U$90/'O6 Source Data for E2'!$C$90)</f>
        <v>0.00%</v>
      </c>
      <c r="V68" s="1241" t="str">
        <f>IF(ISERROR('O6 Source Data for E2'!V$90/'O6 Source Data for E2'!$C$90),"0.00%",'O6 Source Data for E2'!V$90/'O6 Source Data for E2'!$C$90)</f>
        <v>0.00%</v>
      </c>
      <c r="W68" s="1241" t="str">
        <f>IF(ISERROR('O6 Source Data for E2'!W$90/'O6 Source Data for E2'!$C$90),"0.00%",'O6 Source Data for E2'!W$90/'O6 Source Data for E2'!$C$90)</f>
        <v>0.00%</v>
      </c>
    </row>
    <row r="69" spans="1:23" s="339" customFormat="1" ht="12.75" x14ac:dyDescent="0.2">
      <c r="A69" s="349"/>
      <c r="B69" s="1273"/>
      <c r="C69" s="1725"/>
      <c r="D69" s="1243"/>
      <c r="E69" s="1243"/>
      <c r="F69" s="1243"/>
      <c r="G69" s="1243"/>
      <c r="H69" s="1243"/>
      <c r="I69" s="1243"/>
      <c r="J69" s="1243"/>
      <c r="K69" s="1243"/>
      <c r="L69" s="1243"/>
      <c r="M69" s="1243"/>
      <c r="N69" s="1247"/>
      <c r="O69" s="1247"/>
      <c r="P69" s="1247"/>
      <c r="Q69" s="1247"/>
      <c r="R69" s="1247"/>
      <c r="S69" s="1247"/>
      <c r="T69" s="1247"/>
      <c r="U69" s="1247"/>
      <c r="V69" s="1247"/>
      <c r="W69" s="1247"/>
    </row>
    <row r="70" spans="1:23" s="339" customFormat="1" ht="12.75" x14ac:dyDescent="0.2">
      <c r="A70" s="990" t="s">
        <v>1080</v>
      </c>
      <c r="B70" s="1273"/>
      <c r="C70" s="1725"/>
      <c r="D70" s="1243"/>
      <c r="E70" s="1243"/>
      <c r="F70" s="1243"/>
      <c r="G70" s="1243"/>
      <c r="H70" s="1243"/>
      <c r="I70" s="1243"/>
      <c r="J70" s="1243"/>
      <c r="K70" s="1243"/>
      <c r="L70" s="1243"/>
      <c r="M70" s="1243"/>
      <c r="N70" s="1247"/>
      <c r="O70" s="1247"/>
      <c r="P70" s="1247"/>
      <c r="Q70" s="1247"/>
      <c r="R70" s="1247"/>
      <c r="S70" s="1247"/>
      <c r="T70" s="1247"/>
      <c r="U70" s="1247"/>
      <c r="V70" s="1247"/>
      <c r="W70" s="1247"/>
    </row>
    <row r="71" spans="1:23" s="339" customFormat="1" ht="12.75" x14ac:dyDescent="0.2">
      <c r="A71" s="349"/>
      <c r="B71" s="1273"/>
      <c r="C71" s="1725"/>
      <c r="D71" s="1243"/>
      <c r="E71" s="1243"/>
      <c r="F71" s="1243"/>
      <c r="G71" s="1243"/>
      <c r="H71" s="1243"/>
      <c r="I71" s="1243"/>
      <c r="J71" s="1243"/>
      <c r="K71" s="1243"/>
      <c r="L71" s="1243"/>
      <c r="M71" s="1243"/>
      <c r="N71" s="1247"/>
      <c r="O71" s="1247"/>
      <c r="P71" s="1247"/>
      <c r="Q71" s="1247"/>
      <c r="R71" s="1247"/>
      <c r="S71" s="1247"/>
      <c r="T71" s="1247"/>
      <c r="U71" s="1247"/>
      <c r="V71" s="1247"/>
      <c r="W71" s="1247"/>
    </row>
    <row r="72" spans="1:23" s="339" customFormat="1" ht="12.75" x14ac:dyDescent="0.2">
      <c r="A72" s="349" t="s">
        <v>1181</v>
      </c>
      <c r="B72" s="1273"/>
      <c r="C72" s="1725"/>
      <c r="D72" s="1241"/>
      <c r="E72" s="1241"/>
      <c r="F72" s="1241"/>
      <c r="G72" s="1241"/>
      <c r="H72" s="1241"/>
      <c r="I72" s="1241"/>
      <c r="J72" s="1241"/>
      <c r="K72" s="1241"/>
      <c r="L72" s="1241"/>
      <c r="M72" s="1241"/>
      <c r="N72" s="1244"/>
      <c r="O72" s="1247"/>
      <c r="P72" s="1247"/>
      <c r="Q72" s="1247"/>
      <c r="R72" s="1247"/>
      <c r="S72" s="1247"/>
      <c r="T72" s="1247"/>
      <c r="U72" s="1247"/>
      <c r="V72" s="1247"/>
      <c r="W72" s="1247"/>
    </row>
    <row r="73" spans="1:23" s="339" customFormat="1" ht="12.75" x14ac:dyDescent="0.2">
      <c r="A73" s="349" t="s">
        <v>696</v>
      </c>
      <c r="B73" s="1272" t="s">
        <v>773</v>
      </c>
      <c r="C73" s="1725">
        <f>IF(+SUM(D73:W73)=0,"-",+SUM(D73:W73))</f>
        <v>0.99999999999999978</v>
      </c>
      <c r="D73" s="1241">
        <f>IF(ISERROR('I6.1 Revenue'!D$25/'I6.1 Revenue'!$C$25),0,'I6.1 Revenue'!D$25/'I6.1 Revenue'!$C$25)</f>
        <v>0.42869967634811895</v>
      </c>
      <c r="E73" s="1241">
        <f>IF(ISERROR('I6.1 Revenue'!E$25/'I6.1 Revenue'!$C$25),0,'I6.1 Revenue'!E$25/'I6.1 Revenue'!$C$25)</f>
        <v>0.15909250617672832</v>
      </c>
      <c r="F73" s="1241">
        <f>IF(ISERROR('I6.1 Revenue'!F$25/'I6.1 Revenue'!$C$25),0,'I6.1 Revenue'!F$25/'I6.1 Revenue'!$C$25)</f>
        <v>0.40179909282207876</v>
      </c>
      <c r="G73" s="1241">
        <f>IF(ISERROR('I6.1 Revenue'!G$25/'I6.1 Revenue'!$C$25),0,'I6.1 Revenue'!G$25/'I6.1 Revenue'!$C$25)</f>
        <v>0</v>
      </c>
      <c r="H73" s="1241">
        <f>IF(ISERROR('I6.1 Revenue'!H$25/'I6.1 Revenue'!$C$25),0,'I6.1 Revenue'!H$25/'I6.1 Revenue'!$C$25)</f>
        <v>0</v>
      </c>
      <c r="I73" s="1241">
        <f>IF(ISERROR('I6.1 Revenue'!I$25/'I6.1 Revenue'!$C$25),0,'I6.1 Revenue'!I$25/'I6.1 Revenue'!$C$25)</f>
        <v>0</v>
      </c>
      <c r="J73" s="1241">
        <f>IF(ISERROR('I6.1 Revenue'!J$25/'I6.1 Revenue'!$C$25),0,'I6.1 Revenue'!J$25/'I6.1 Revenue'!$C$25)</f>
        <v>8.6874105313834819E-3</v>
      </c>
      <c r="K73" s="1241">
        <f>IF(ISERROR('I6.1 Revenue'!K$25/'I6.1 Revenue'!$C$25),0,'I6.1 Revenue'!K$25/'I6.1 Revenue'!$C$25)</f>
        <v>4.2700052998838713E-4</v>
      </c>
      <c r="L73" s="1241">
        <f>IF(ISERROR('I6.1 Revenue'!L$25/'I6.1 Revenue'!$C$25),0,'I6.1 Revenue'!L$25/'I6.1 Revenue'!$C$25)</f>
        <v>1.2943135917019943E-3</v>
      </c>
      <c r="M73" s="1241">
        <f>IF(ISERROR('I6.1 Revenue'!M$25/'I6.1 Revenue'!$C$25),0,'I6.1 Revenue'!M$25/'I6.1 Revenue'!$C$25)</f>
        <v>0</v>
      </c>
      <c r="N73" s="1241">
        <f>IF(ISERROR('I6.1 Revenue'!N$25/'I6.1 Revenue'!$C$25),0,'I6.1 Revenue'!N$25/'I6.1 Revenue'!$C$25)</f>
        <v>0</v>
      </c>
      <c r="O73" s="1241">
        <f>IF(ISERROR('I6.1 Revenue'!O$25/'I6.1 Revenue'!$C$25),0,'I6.1 Revenue'!O$25/'I6.1 Revenue'!$C$25)</f>
        <v>0</v>
      </c>
      <c r="P73" s="1241">
        <f>IF(ISERROR('I6.1 Revenue'!P$25/'I6.1 Revenue'!$C$25),0,'I6.1 Revenue'!P$25/'I6.1 Revenue'!$C$25)</f>
        <v>0</v>
      </c>
      <c r="Q73" s="1241">
        <f>IF(ISERROR('I6.1 Revenue'!Q$25/'I6.1 Revenue'!$C$25),0,'I6.1 Revenue'!Q$25/'I6.1 Revenue'!$C$25)</f>
        <v>0</v>
      </c>
      <c r="R73" s="1241">
        <f>IF(ISERROR('I6.1 Revenue'!R$25/'I6.1 Revenue'!$C$25),0,'I6.1 Revenue'!R$25/'I6.1 Revenue'!$C$25)</f>
        <v>0</v>
      </c>
      <c r="S73" s="1241">
        <f>IF(ISERROR('I6.1 Revenue'!S$25/'I6.1 Revenue'!$C$25),0,'I6.1 Revenue'!S$25/'I6.1 Revenue'!$C$25)</f>
        <v>0</v>
      </c>
      <c r="T73" s="1241">
        <f>IF(ISERROR('I6.1 Revenue'!T$25/'I6.1 Revenue'!$C$25),0,'I6.1 Revenue'!T$25/'I6.1 Revenue'!$C$25)</f>
        <v>0</v>
      </c>
      <c r="U73" s="1241">
        <f>IF(ISERROR('I6.1 Revenue'!U$25/'I6.1 Revenue'!$C$25),0,'I6.1 Revenue'!U$25/'I6.1 Revenue'!$C$25)</f>
        <v>0</v>
      </c>
      <c r="V73" s="1241">
        <f>IF(ISERROR('I6.1 Revenue'!V$25/'I6.1 Revenue'!$C$25),0,'I6.1 Revenue'!V$25/'I6.1 Revenue'!$C$25)</f>
        <v>0</v>
      </c>
      <c r="W73" s="1241">
        <f>IF(ISERROR('I6.1 Revenue'!W$25/'I6.1 Revenue'!$C$25),0,'I6.1 Revenue'!W$25/'I6.1 Revenue'!$C$25)</f>
        <v>0</v>
      </c>
    </row>
    <row r="74" spans="1:23" s="339" customFormat="1" ht="12.75" x14ac:dyDescent="0.2">
      <c r="A74" s="349" t="s">
        <v>693</v>
      </c>
      <c r="B74" s="1273" t="s">
        <v>1184</v>
      </c>
      <c r="C74" s="1725">
        <f>IF(+SUM(D74:W74)=0,"-",+SUM(D74:W74))</f>
        <v>1</v>
      </c>
      <c r="D74" s="1241">
        <f>IF(ISERROR('I6.1 Revenue'!D$26/'I6.1 Revenue'!$C$26),0,'I6.1 Revenue'!D$26/'I6.1 Revenue'!$C$26)</f>
        <v>0</v>
      </c>
      <c r="E74" s="1241">
        <f>IF(ISERROR('I6.1 Revenue'!E$26/'I6.1 Revenue'!$C$26),0,'I6.1 Revenue'!E$26/'I6.1 Revenue'!$C$26)</f>
        <v>0</v>
      </c>
      <c r="F74" s="1241">
        <f>IF(ISERROR('I6.1 Revenue'!F$26/'I6.1 Revenue'!$C$26),0,'I6.1 Revenue'!F$26/'I6.1 Revenue'!$C$26)</f>
        <v>0.97519691079701787</v>
      </c>
      <c r="G74" s="1241">
        <f>IF(ISERROR('I6.1 Revenue'!G$26/'I6.1 Revenue'!$C$26),0,'I6.1 Revenue'!G$26/'I6.1 Revenue'!$C$26)</f>
        <v>0</v>
      </c>
      <c r="H74" s="1241">
        <f>IF(ISERROR('I6.1 Revenue'!H$26/'I6.1 Revenue'!$C$26),0,'I6.1 Revenue'!H$26/'I6.1 Revenue'!$C$26)</f>
        <v>0</v>
      </c>
      <c r="I74" s="1241">
        <f>IF(ISERROR('I6.1 Revenue'!I$26/'I6.1 Revenue'!$C$26),0,'I6.1 Revenue'!I$26/'I6.1 Revenue'!$C$26)</f>
        <v>0</v>
      </c>
      <c r="J74" s="1241">
        <f>IF(ISERROR('I6.1 Revenue'!J$26/'I6.1 Revenue'!$C$26),0,'I6.1 Revenue'!J$26/'I6.1 Revenue'!$C$26)</f>
        <v>2.365514759643763E-2</v>
      </c>
      <c r="K74" s="1241">
        <f>IF(ISERROR('I6.1 Revenue'!K$26/'I6.1 Revenue'!$C$26),0,'I6.1 Revenue'!K$26/'I6.1 Revenue'!$C$26)</f>
        <v>1.1479416065444754E-3</v>
      </c>
      <c r="L74" s="1241">
        <f>IF(ISERROR('I6.1 Revenue'!L$26/'I6.1 Revenue'!$C$26),0,'I6.1 Revenue'!L$26/'I6.1 Revenue'!$C$26)</f>
        <v>0</v>
      </c>
      <c r="M74" s="1241">
        <f>IF(ISERROR('I6.1 Revenue'!M$26/'I6.1 Revenue'!$C$26),0,'I6.1 Revenue'!M$26/'I6.1 Revenue'!$C$26)</f>
        <v>0</v>
      </c>
      <c r="N74" s="1241">
        <f>IF(ISERROR('I6.1 Revenue'!N$26/'I6.1 Revenue'!$C$26),0,'I6.1 Revenue'!N$26/'I6.1 Revenue'!$C$26)</f>
        <v>0</v>
      </c>
      <c r="O74" s="1241">
        <f>IF(ISERROR('I6.1 Revenue'!O$26/'I6.1 Revenue'!$C$26),0,'I6.1 Revenue'!O$26/'I6.1 Revenue'!$C$26)</f>
        <v>0</v>
      </c>
      <c r="P74" s="1241">
        <f>IF(ISERROR('I6.1 Revenue'!P$26/'I6.1 Revenue'!$C$26),0,'I6.1 Revenue'!P$26/'I6.1 Revenue'!$C$26)</f>
        <v>0</v>
      </c>
      <c r="Q74" s="1241">
        <f>IF(ISERROR('I6.1 Revenue'!Q$26/'I6.1 Revenue'!$C$26),0,'I6.1 Revenue'!Q$26/'I6.1 Revenue'!$C$26)</f>
        <v>0</v>
      </c>
      <c r="R74" s="1241">
        <f>IF(ISERROR('I6.1 Revenue'!R$26/'I6.1 Revenue'!$C$26),0,'I6.1 Revenue'!R$26/'I6.1 Revenue'!$C$26)</f>
        <v>0</v>
      </c>
      <c r="S74" s="1241">
        <f>IF(ISERROR('I6.1 Revenue'!S$26/'I6.1 Revenue'!$C$26),0,'I6.1 Revenue'!S$26/'I6.1 Revenue'!$C$26)</f>
        <v>0</v>
      </c>
      <c r="T74" s="1241">
        <f>IF(ISERROR('I6.1 Revenue'!T$26/'I6.1 Revenue'!$C$26),0,'I6.1 Revenue'!T$26/'I6.1 Revenue'!$C$26)</f>
        <v>0</v>
      </c>
      <c r="U74" s="1241">
        <f>IF(ISERROR('I6.1 Revenue'!U$26/'I6.1 Revenue'!$C$26),0,'I6.1 Revenue'!U$26/'I6.1 Revenue'!$C$26)</f>
        <v>0</v>
      </c>
      <c r="V74" s="1241">
        <f>IF(ISERROR('I6.1 Revenue'!V$26/'I6.1 Revenue'!$C$26),0,'I6.1 Revenue'!V$26/'I6.1 Revenue'!$C$26)</f>
        <v>0</v>
      </c>
      <c r="W74" s="1241">
        <f>IF(ISERROR('I6.1 Revenue'!W$26/'I6.1 Revenue'!$C$26),0,'I6.1 Revenue'!W$26/'I6.1 Revenue'!$C$26)</f>
        <v>0</v>
      </c>
    </row>
    <row r="75" spans="1:23" s="339" customFormat="1" ht="12.75" x14ac:dyDescent="0.2">
      <c r="A75" s="349" t="s">
        <v>1267</v>
      </c>
      <c r="B75" s="1273" t="s">
        <v>1266</v>
      </c>
      <c r="C75" s="1725" t="str">
        <f>IF(+SUM(D75:W75)=0,"-",+SUM(D75:W75))</f>
        <v>-</v>
      </c>
      <c r="D75" s="1241" t="str">
        <f>IF(ISERROR('I6.1 Revenue'!D$29/'I6.1 Revenue'!$C$29),"0.00%",'I6.1 Revenue'!D$29/'I6.1 Revenue'!$C$29)</f>
        <v>0.00%</v>
      </c>
      <c r="E75" s="1241" t="str">
        <f>IF(ISERROR('I6.1 Revenue'!E$29/'I6.1 Revenue'!$C$29),"0.00%",'I6.1 Revenue'!E$29/'I6.1 Revenue'!$C$29)</f>
        <v>0.00%</v>
      </c>
      <c r="F75" s="1241" t="str">
        <f>IF(ISERROR('I6.1 Revenue'!F$29/'I6.1 Revenue'!$C$29),"0.00%",'I6.1 Revenue'!F$29/'I6.1 Revenue'!$C$29)</f>
        <v>0.00%</v>
      </c>
      <c r="G75" s="1241" t="str">
        <f>IF(ISERROR('I6.1 Revenue'!G$29/'I6.1 Revenue'!$C$29),"0.00%",'I6.1 Revenue'!G$29/'I6.1 Revenue'!$C$29)</f>
        <v>0.00%</v>
      </c>
      <c r="H75" s="1241" t="str">
        <f>IF(ISERROR('I6.1 Revenue'!H$29/'I6.1 Revenue'!$C$29),"0.00%",'I6.1 Revenue'!H$29/'I6.1 Revenue'!$C$29)</f>
        <v>0.00%</v>
      </c>
      <c r="I75" s="1241" t="str">
        <f>IF(ISERROR('I6.1 Revenue'!I$29/'I6.1 Revenue'!$C$29),"0.00%",'I6.1 Revenue'!I$29/'I6.1 Revenue'!$C$29)</f>
        <v>0.00%</v>
      </c>
      <c r="J75" s="1241" t="str">
        <f>IF(ISERROR('I6.1 Revenue'!J$29/'I6.1 Revenue'!$C$29),"0.00%",'I6.1 Revenue'!J$29/'I6.1 Revenue'!$C$29)</f>
        <v>0.00%</v>
      </c>
      <c r="K75" s="1241" t="str">
        <f>IF(ISERROR('I6.1 Revenue'!K$29/'I6.1 Revenue'!$C$29),"0.00%",'I6.1 Revenue'!K$29/'I6.1 Revenue'!$C$29)</f>
        <v>0.00%</v>
      </c>
      <c r="L75" s="1241" t="str">
        <f>IF(ISERROR('I6.1 Revenue'!L$29/'I6.1 Revenue'!$C$29),"0.00%",'I6.1 Revenue'!L$29/'I6.1 Revenue'!$C$29)</f>
        <v>0.00%</v>
      </c>
      <c r="M75" s="1241" t="str">
        <f>IF(ISERROR('I6.1 Revenue'!M$29/'I6.1 Revenue'!$C$29),"0.00%",'I6.1 Revenue'!M$29/'I6.1 Revenue'!$C$29)</f>
        <v>0.00%</v>
      </c>
      <c r="N75" s="1241" t="str">
        <f>IF(ISERROR('I6.1 Revenue'!N$29/'I6.1 Revenue'!$C$29),"0.00%",'I6.1 Revenue'!N$29/'I6.1 Revenue'!$C$29)</f>
        <v>0.00%</v>
      </c>
      <c r="O75" s="1241" t="str">
        <f>IF(ISERROR('I6.1 Revenue'!O$29/'I6.1 Revenue'!$C$29),"0.00%",'I6.1 Revenue'!O$29/'I6.1 Revenue'!$C$29)</f>
        <v>0.00%</v>
      </c>
      <c r="P75" s="1241" t="str">
        <f>IF(ISERROR('I6.1 Revenue'!P$29/'I6.1 Revenue'!$C$29),"0.00%",'I6.1 Revenue'!P$29/'I6.1 Revenue'!$C$29)</f>
        <v>0.00%</v>
      </c>
      <c r="Q75" s="1241" t="str">
        <f>IF(ISERROR('I6.1 Revenue'!Q$29/'I6.1 Revenue'!$C$29),"0.00%",'I6.1 Revenue'!Q$29/'I6.1 Revenue'!$C$29)</f>
        <v>0.00%</v>
      </c>
      <c r="R75" s="1241" t="str">
        <f>IF(ISERROR('I6.1 Revenue'!R$29/'I6.1 Revenue'!$C$29),"0.00%",'I6.1 Revenue'!R$29/'I6.1 Revenue'!$C$29)</f>
        <v>0.00%</v>
      </c>
      <c r="S75" s="1241" t="str">
        <f>IF(ISERROR('I6.1 Revenue'!S$29/'I6.1 Revenue'!$C$29),"0.00%",'I6.1 Revenue'!S$29/'I6.1 Revenue'!$C$29)</f>
        <v>0.00%</v>
      </c>
      <c r="T75" s="1241" t="str">
        <f>IF(ISERROR('I6.1 Revenue'!T$29/'I6.1 Revenue'!$C$29),"0.00%",'I6.1 Revenue'!T$29/'I6.1 Revenue'!$C$29)</f>
        <v>0.00%</v>
      </c>
      <c r="U75" s="1241" t="str">
        <f>IF(ISERROR('I6.1 Revenue'!U$29/'I6.1 Revenue'!$C$29),"0.00%",'I6.1 Revenue'!U$29/'I6.1 Revenue'!$C$29)</f>
        <v>0.00%</v>
      </c>
      <c r="V75" s="1241" t="str">
        <f>IF(ISERROR('I6.1 Revenue'!V$29/'I6.1 Revenue'!$C$29),"0.00%",'I6.1 Revenue'!V$29/'I6.1 Revenue'!$C$29)</f>
        <v>0.00%</v>
      </c>
      <c r="W75" s="1241" t="str">
        <f>IF(ISERROR('I6.1 Revenue'!W$29/'I6.1 Revenue'!$C$29),"0.00%",'I6.1 Revenue'!W$29/'I6.1 Revenue'!$C$29)</f>
        <v>0.00%</v>
      </c>
    </row>
    <row r="76" spans="1:23" s="339" customFormat="1" ht="12.75" x14ac:dyDescent="0.2">
      <c r="A76" s="349"/>
      <c r="B76" s="1273"/>
      <c r="C76" s="1725"/>
      <c r="D76" s="1241"/>
      <c r="E76" s="1241"/>
      <c r="F76" s="1241"/>
      <c r="G76" s="1241"/>
      <c r="H76" s="1241"/>
      <c r="I76" s="1241"/>
      <c r="J76" s="1241"/>
      <c r="K76" s="1241"/>
      <c r="L76" s="1241"/>
      <c r="M76" s="1241"/>
      <c r="N76" s="1241"/>
      <c r="O76" s="1241"/>
      <c r="P76" s="1241"/>
      <c r="Q76" s="1241"/>
      <c r="R76" s="1241"/>
      <c r="S76" s="1241"/>
      <c r="T76" s="1241"/>
      <c r="U76" s="1241"/>
      <c r="V76" s="1241"/>
      <c r="W76" s="1241"/>
    </row>
    <row r="77" spans="1:23" s="339" customFormat="1" ht="12.75" x14ac:dyDescent="0.2">
      <c r="A77" s="349" t="s">
        <v>460</v>
      </c>
      <c r="B77" s="1273" t="s">
        <v>1081</v>
      </c>
      <c r="C77" s="1725">
        <f>IF(+SUM(D77:W77)=0,"-",+SUM(D77:W77))</f>
        <v>0.99999999999999989</v>
      </c>
      <c r="D77" s="1241">
        <f>IF(ISERROR('I6.1 Revenue'!D$41/'I6.1 Revenue'!$C$41),0,'I6.1 Revenue'!D$41/'I6.1 Revenue'!$C$41)</f>
        <v>0.60026343307557239</v>
      </c>
      <c r="E77" s="1241">
        <f>IF(ISERROR('I6.1 Revenue'!E$41/'I6.1 Revenue'!$C$41),0,'I6.1 Revenue'!E$41/'I6.1 Revenue'!$C$41)</f>
        <v>0.16212672232267761</v>
      </c>
      <c r="F77" s="1241">
        <f>IF(ISERROR('I6.1 Revenue'!F$41/'I6.1 Revenue'!$C$41),0,'I6.1 Revenue'!F$41/'I6.1 Revenue'!$C$41)</f>
        <v>0.20345683758380229</v>
      </c>
      <c r="G77" s="1241">
        <f>IF(ISERROR('I6.1 Revenue'!G$41/'I6.1 Revenue'!$C$41),0,'I6.1 Revenue'!G$41/'I6.1 Revenue'!$C$41)</f>
        <v>0</v>
      </c>
      <c r="H77" s="1241">
        <f>IF(ISERROR('I6.1 Revenue'!H$41/'I6.1 Revenue'!$C$41),0,'I6.1 Revenue'!H$41/'I6.1 Revenue'!$C$41)</f>
        <v>0</v>
      </c>
      <c r="I77" s="1241">
        <f>IF(ISERROR('I6.1 Revenue'!I$41/'I6.1 Revenue'!$C$41),0,'I6.1 Revenue'!I$41/'I6.1 Revenue'!$C$41)</f>
        <v>0</v>
      </c>
      <c r="J77" s="1241">
        <f>IF(ISERROR('I6.1 Revenue'!J$41/'I6.1 Revenue'!$C$41),0,'I6.1 Revenue'!J$41/'I6.1 Revenue'!$C$41)</f>
        <v>3.1199366305436287E-2</v>
      </c>
      <c r="K77" s="1241">
        <f>IF(ISERROR('I6.1 Revenue'!K$41/'I6.1 Revenue'!$C$41),0,'I6.1 Revenue'!K$41/'I6.1 Revenue'!$C$41)</f>
        <v>1.3268135939360588E-3</v>
      </c>
      <c r="L77" s="1241">
        <f>IF(ISERROR('I6.1 Revenue'!L$41/'I6.1 Revenue'!$C$41),0,'I6.1 Revenue'!L$41/'I6.1 Revenue'!$C$41)</f>
        <v>1.6268271185753435E-3</v>
      </c>
      <c r="M77" s="1241">
        <f>IF(ISERROR('I6.1 Revenue'!M$41/'I6.1 Revenue'!$C$41),0,'I6.1 Revenue'!M$41/'I6.1 Revenue'!$C$41)</f>
        <v>0</v>
      </c>
      <c r="N77" s="1241">
        <f>IF(ISERROR('I6.1 Revenue'!N$41/'I6.1 Revenue'!$C$41),0,'I6.1 Revenue'!N$41/'I6.1 Revenue'!$C$41)</f>
        <v>0</v>
      </c>
      <c r="O77" s="1241">
        <f>IF(ISERROR('I6.1 Revenue'!O$41/'I6.1 Revenue'!$C$41),0,'I6.1 Revenue'!O$41/'I6.1 Revenue'!$C$41)</f>
        <v>0</v>
      </c>
      <c r="P77" s="1241">
        <f>IF(ISERROR('I6.1 Revenue'!P$41/'I6.1 Revenue'!$C$41),0,'I6.1 Revenue'!P$41/'I6.1 Revenue'!$C$41)</f>
        <v>0</v>
      </c>
      <c r="Q77" s="1241">
        <f>IF(ISERROR('I6.1 Revenue'!Q$41/'I6.1 Revenue'!$C$41),0,'I6.1 Revenue'!Q$41/'I6.1 Revenue'!$C$41)</f>
        <v>0</v>
      </c>
      <c r="R77" s="1241">
        <f>IF(ISERROR('I6.1 Revenue'!R$41/'I6.1 Revenue'!$C$41),0,'I6.1 Revenue'!R$41/'I6.1 Revenue'!$C$41)</f>
        <v>0</v>
      </c>
      <c r="S77" s="1241">
        <f>IF(ISERROR('I6.1 Revenue'!S$41/'I6.1 Revenue'!$C$41),0,'I6.1 Revenue'!S$41/'I6.1 Revenue'!$C$41)</f>
        <v>0</v>
      </c>
      <c r="T77" s="1241">
        <f>IF(ISERROR('I6.1 Revenue'!T$41/'I6.1 Revenue'!$C$41),0,'I6.1 Revenue'!T$41/'I6.1 Revenue'!$C$41)</f>
        <v>0</v>
      </c>
      <c r="U77" s="1241">
        <f>IF(ISERROR('I6.1 Revenue'!U$41/'I6.1 Revenue'!$C$41),0,'I6.1 Revenue'!U$41/'I6.1 Revenue'!$C$41)</f>
        <v>0</v>
      </c>
      <c r="V77" s="1241">
        <f>IF(ISERROR('I6.1 Revenue'!V$41/'I6.1 Revenue'!$C$41),0,'I6.1 Revenue'!V$41/'I6.1 Revenue'!$C$41)</f>
        <v>0</v>
      </c>
      <c r="W77" s="1241">
        <f>IF(ISERROR('I6.1 Revenue'!W$41/'I6.1 Revenue'!$C$41),0,'I6.1 Revenue'!W$41/'I6.1 Revenue'!$C$41)</f>
        <v>0</v>
      </c>
    </row>
    <row r="78" spans="1:23" s="339" customFormat="1" ht="12.75" x14ac:dyDescent="0.2">
      <c r="A78" s="349" t="s">
        <v>1344</v>
      </c>
      <c r="B78" s="1273" t="s">
        <v>1343</v>
      </c>
      <c r="C78" s="1725">
        <f>IF(+SUM(D78:W78)=0,"-",+SUM(D78:W78))</f>
        <v>1</v>
      </c>
      <c r="D78" s="1241">
        <f>IF(ISERROR('I6.2 Customer Data'!D$14/'I6.2 Customer Data'!$C$14),0,'I6.2 Customer Data'!D$14/'I6.2 Customer Data'!$C$14)</f>
        <v>0.86882537235056001</v>
      </c>
      <c r="E78" s="1241">
        <f>IF(ISERROR('I6.2 Customer Data'!E$14/'I6.2 Customer Data'!$C$14),0,'I6.2 Customer Data'!E$14/'I6.2 Customer Data'!$C$14)</f>
        <v>9.7177385461100788E-2</v>
      </c>
      <c r="F78" s="1241">
        <f>IF(ISERROR('I6.2 Customer Data'!F$14/'I6.2 Customer Data'!$C$14),0,'I6.2 Customer Data'!F$14/'I6.2 Customer Data'!$C$14)</f>
        <v>3.3526233767873309E-2</v>
      </c>
      <c r="G78" s="1241">
        <f>IF(ISERROR('I6.2 Customer Data'!G$14/'I6.2 Customer Data'!$C$14),0,'I6.2 Customer Data'!G$14/'I6.2 Customer Data'!$C$14)</f>
        <v>0</v>
      </c>
      <c r="H78" s="1241">
        <f>IF(ISERROR('I6.2 Customer Data'!H$14/'I6.2 Customer Data'!$C$14),0,'I6.2 Customer Data'!H$14/'I6.2 Customer Data'!$C$14)</f>
        <v>0</v>
      </c>
      <c r="I78" s="1241">
        <f>IF(ISERROR('I6.2 Customer Data'!I$14/'I6.2 Customer Data'!$C$14),0,'I6.2 Customer Data'!I$14/'I6.2 Customer Data'!$C$14)</f>
        <v>0</v>
      </c>
      <c r="J78" s="1241">
        <f>IF(ISERROR('I6.2 Customer Data'!J$14/'I6.2 Customer Data'!$C$14),0,'I6.2 Customer Data'!J$14/'I6.2 Customer Data'!$C$14)</f>
        <v>0</v>
      </c>
      <c r="K78" s="1241">
        <f>IF(ISERROR('I6.2 Customer Data'!K$14/'I6.2 Customer Data'!$C$14),0,'I6.2 Customer Data'!K$14/'I6.2 Customer Data'!$C$14)</f>
        <v>3.7540620615868855E-6</v>
      </c>
      <c r="L78" s="1241">
        <f>IF(ISERROR('I6.2 Customer Data'!L$14/'I6.2 Customer Data'!$C$14),0,'I6.2 Customer Data'!L$14/'I6.2 Customer Data'!$C$14)</f>
        <v>4.6725435840441043E-4</v>
      </c>
      <c r="M78" s="1241">
        <f>IF(ISERROR('I6.2 Customer Data'!M$14/'I6.2 Customer Data'!$C$14),0,'I6.2 Customer Data'!M$14/'I6.2 Customer Data'!$C$14)</f>
        <v>0</v>
      </c>
      <c r="N78" s="1241">
        <f>IF(ISERROR('I6.2 Customer Data'!N$14/'I6.2 Customer Data'!$C$14),0,'I6.2 Customer Data'!N$14/'I6.2 Customer Data'!$C$14)</f>
        <v>0</v>
      </c>
      <c r="O78" s="1241">
        <f>IF(ISERROR('I6.2 Customer Data'!O$14/'I6.2 Customer Data'!$C$14),0,'I6.2 Customer Data'!O$14/'I6.2 Customer Data'!$C$14)</f>
        <v>0</v>
      </c>
      <c r="P78" s="1241">
        <f>IF(ISERROR('I6.2 Customer Data'!P$14/'I6.2 Customer Data'!$C$14),0,'I6.2 Customer Data'!P$14/'I6.2 Customer Data'!$C$14)</f>
        <v>0</v>
      </c>
      <c r="Q78" s="1241">
        <f>IF(ISERROR('I6.2 Customer Data'!Q$14/'I6.2 Customer Data'!$C$14),0,'I6.2 Customer Data'!Q$14/'I6.2 Customer Data'!$C$14)</f>
        <v>0</v>
      </c>
      <c r="R78" s="1241">
        <f>IF(ISERROR('I6.2 Customer Data'!R$14/'I6.2 Customer Data'!$C$14),0,'I6.2 Customer Data'!R$14/'I6.2 Customer Data'!$C$14)</f>
        <v>0</v>
      </c>
      <c r="S78" s="1241">
        <f>IF(ISERROR('I6.2 Customer Data'!S$14/'I6.2 Customer Data'!$C$14),0,'I6.2 Customer Data'!S$14/'I6.2 Customer Data'!$C$14)</f>
        <v>0</v>
      </c>
      <c r="T78" s="1241">
        <f>IF(ISERROR('I6.2 Customer Data'!T$14/'I6.2 Customer Data'!$C$14),0,'I6.2 Customer Data'!T$14/'I6.2 Customer Data'!$C$14)</f>
        <v>0</v>
      </c>
      <c r="U78" s="1241">
        <f>IF(ISERROR('I6.2 Customer Data'!U$14/'I6.2 Customer Data'!$C$14),0,'I6.2 Customer Data'!U$14/'I6.2 Customer Data'!$C$14)</f>
        <v>0</v>
      </c>
      <c r="V78" s="1241">
        <f>IF(ISERROR('I6.2 Customer Data'!V$14/'I6.2 Customer Data'!$C$14),0,'I6.2 Customer Data'!V$14/'I6.2 Customer Data'!$C$14)</f>
        <v>0</v>
      </c>
      <c r="W78" s="1241">
        <f>IF(ISERROR('I6.2 Customer Data'!W$14/'I6.2 Customer Data'!$C$14),0,'I6.2 Customer Data'!W$14/'I6.2 Customer Data'!$C$14)</f>
        <v>0</v>
      </c>
    </row>
    <row r="79" spans="1:23" s="339" customFormat="1" ht="25.5" x14ac:dyDescent="0.2">
      <c r="A79" s="349" t="s">
        <v>1345</v>
      </c>
      <c r="B79" s="1273" t="s">
        <v>1346</v>
      </c>
      <c r="C79" s="1725">
        <f>IF(+SUM(D79:W79)=0,"-",+SUM(D79:W79))</f>
        <v>1</v>
      </c>
      <c r="D79" s="1241">
        <f>IF(ISERROR('I6.2 Customer Data'!D$15/'I6.2 Customer Data'!$C$15),0,'I6.2 Customer Data'!D$15/'I6.2 Customer Data'!$C$15)</f>
        <v>0.70588117451795607</v>
      </c>
      <c r="E79" s="1241">
        <f>IF(ISERROR('I6.2 Customer Data'!E$15/'I6.2 Customer Data'!$C$15),0,'I6.2 Customer Data'!E$15/'I6.2 Customer Data'!$C$15)</f>
        <v>0.1430902397183641</v>
      </c>
      <c r="F79" s="1241">
        <f>IF(ISERROR('I6.2 Customer Data'!F$15/'I6.2 Customer Data'!$C$15),0,'I6.2 Customer Data'!F$15/'I6.2 Customer Data'!$C$15)</f>
        <v>0.14990788261909108</v>
      </c>
      <c r="G79" s="1241">
        <f>IF(ISERROR('I6.2 Customer Data'!G$15/'I6.2 Customer Data'!$C$15),0,'I6.2 Customer Data'!G$15/'I6.2 Customer Data'!$C$15)</f>
        <v>0</v>
      </c>
      <c r="H79" s="1241">
        <f>IF(ISERROR('I6.2 Customer Data'!H$15/'I6.2 Customer Data'!$C$15),0,'I6.2 Customer Data'!H$15/'I6.2 Customer Data'!$C$15)</f>
        <v>0</v>
      </c>
      <c r="I79" s="1241">
        <f>IF(ISERROR('I6.2 Customer Data'!I$15/'I6.2 Customer Data'!$C$15),0,'I6.2 Customer Data'!I$15/'I6.2 Customer Data'!$C$15)</f>
        <v>0</v>
      </c>
      <c r="J79" s="1241">
        <f>IF(ISERROR('I6.2 Customer Data'!J$15/'I6.2 Customer Data'!$C$15),0,'I6.2 Customer Data'!J$15/'I6.2 Customer Data'!$C$15)</f>
        <v>1.5949505048461389E-4</v>
      </c>
      <c r="K79" s="1241">
        <f>IF(ISERROR('I6.2 Customer Data'!K$15/'I6.2 Customer Data'!$C$15),0,'I6.2 Customer Data'!K$15/'I6.2 Customer Data'!$C$15)</f>
        <v>6.366960227880158E-4</v>
      </c>
      <c r="L79" s="1241">
        <f>IF(ISERROR('I6.2 Customer Data'!L$15/'I6.2 Customer Data'!$C$15),0,'I6.2 Customer Data'!L$15/'I6.2 Customer Data'!$C$15)</f>
        <v>3.2451207131611859E-4</v>
      </c>
      <c r="M79" s="1241">
        <f>IF(ISERROR('I6.2 Customer Data'!M$15/'I6.2 Customer Data'!$C$15),0,'I6.2 Customer Data'!M$15/'I6.2 Customer Data'!$C$15)</f>
        <v>0</v>
      </c>
      <c r="N79" s="1241">
        <f>IF(ISERROR('I6.2 Customer Data'!N$15/'I6.2 Customer Data'!$C$15),0,'I6.2 Customer Data'!N$15/'I6.2 Customer Data'!$C$15)</f>
        <v>0</v>
      </c>
      <c r="O79" s="1241">
        <f>IF(ISERROR('I6.2 Customer Data'!O$15/'I6.2 Customer Data'!$C$15),0,'I6.2 Customer Data'!O$15/'I6.2 Customer Data'!$C$15)</f>
        <v>0</v>
      </c>
      <c r="P79" s="1241">
        <f>IF(ISERROR('I6.2 Customer Data'!P$15/'I6.2 Customer Data'!$C$15),0,'I6.2 Customer Data'!P$15/'I6.2 Customer Data'!$C$15)</f>
        <v>0</v>
      </c>
      <c r="Q79" s="1241">
        <f>IF(ISERROR('I6.2 Customer Data'!Q$15/'I6.2 Customer Data'!$C$15),0,'I6.2 Customer Data'!Q$15/'I6.2 Customer Data'!$C$15)</f>
        <v>0</v>
      </c>
      <c r="R79" s="1241">
        <f>IF(ISERROR('I6.2 Customer Data'!R$15/'I6.2 Customer Data'!$C$15),0,'I6.2 Customer Data'!R$15/'I6.2 Customer Data'!$C$15)</f>
        <v>0</v>
      </c>
      <c r="S79" s="1241">
        <f>IF(ISERROR('I6.2 Customer Data'!S$15/'I6.2 Customer Data'!$C$15),0,'I6.2 Customer Data'!S$15/'I6.2 Customer Data'!$C$15)</f>
        <v>0</v>
      </c>
      <c r="T79" s="1241">
        <f>IF(ISERROR('I6.2 Customer Data'!T$15/'I6.2 Customer Data'!$C$15),0,'I6.2 Customer Data'!T$15/'I6.2 Customer Data'!$C$15)</f>
        <v>0</v>
      </c>
      <c r="U79" s="1241">
        <f>IF(ISERROR('I6.2 Customer Data'!U$15/'I6.2 Customer Data'!$C$15),0,'I6.2 Customer Data'!U$15/'I6.2 Customer Data'!$C$15)</f>
        <v>0</v>
      </c>
      <c r="V79" s="1241">
        <f>IF(ISERROR('I6.2 Customer Data'!V$15/'I6.2 Customer Data'!$C$15),0,'I6.2 Customer Data'!V$15/'I6.2 Customer Data'!$C$15)</f>
        <v>0</v>
      </c>
      <c r="W79" s="1241">
        <f>IF(ISERROR('I6.2 Customer Data'!W$15/'I6.2 Customer Data'!$C$15),0,'I6.2 Customer Data'!W$15/'I6.2 Customer Data'!$C$15)</f>
        <v>0</v>
      </c>
    </row>
    <row r="80" spans="1:23" s="339" customFormat="1" ht="12.75" x14ac:dyDescent="0.2">
      <c r="A80" s="349"/>
      <c r="B80" s="1273"/>
      <c r="C80" s="1725"/>
      <c r="D80" s="1241"/>
      <c r="E80" s="1241"/>
      <c r="F80" s="1241"/>
      <c r="G80" s="1241"/>
      <c r="H80" s="1241"/>
      <c r="I80" s="1241"/>
      <c r="J80" s="1241"/>
      <c r="K80" s="1241"/>
      <c r="L80" s="1241"/>
      <c r="M80" s="1241"/>
      <c r="N80" s="1241"/>
      <c r="O80" s="1241"/>
      <c r="P80" s="1241"/>
      <c r="Q80" s="1241"/>
      <c r="R80" s="1241"/>
      <c r="S80" s="1241"/>
      <c r="T80" s="1241"/>
      <c r="U80" s="1241"/>
      <c r="V80" s="1241"/>
      <c r="W80" s="1241"/>
    </row>
    <row r="81" spans="1:24" s="339" customFormat="1" ht="12.75" x14ac:dyDescent="0.2">
      <c r="A81" s="349" t="s">
        <v>332</v>
      </c>
      <c r="B81" s="1273" t="s">
        <v>838</v>
      </c>
      <c r="C81" s="1725">
        <f>IF(+SUM(D81:W81)=0,"-",+SUM(D81:W81))</f>
        <v>1</v>
      </c>
      <c r="D81" s="1241">
        <f>IF(ISERROR('I6.2 Customer Data'!D$17/'I6.2 Customer Data'!$C$17),0,'I6.2 Customer Data'!D$17/'I6.2 Customer Data'!$C$17)</f>
        <v>0.89576019443694299</v>
      </c>
      <c r="E81" s="1241">
        <f>IF(ISERROR('I6.2 Customer Data'!E$17/'I6.2 Customer Data'!$C$17),0,'I6.2 Customer Data'!E$17/'I6.2 Customer Data'!$C$17)</f>
        <v>8.7122707160514345E-2</v>
      </c>
      <c r="F81" s="1241">
        <f>IF(ISERROR('I6.2 Customer Data'!F$17/'I6.2 Customer Data'!$C$17),0,'I6.2 Customer Data'!F$17/'I6.2 Customer Data'!$C$17)</f>
        <v>1.0386588836494319E-2</v>
      </c>
      <c r="G81" s="1241">
        <f>IF(ISERROR('I6.2 Customer Data'!G$17/'I6.2 Customer Data'!$C$17),0,'I6.2 Customer Data'!G$17/'I6.2 Customer Data'!$C$17)</f>
        <v>0</v>
      </c>
      <c r="H81" s="1241">
        <f>IF(ISERROR('I6.2 Customer Data'!H$17/'I6.2 Customer Data'!$C$17),0,'I6.2 Customer Data'!H$17/'I6.2 Customer Data'!$C$17)</f>
        <v>0</v>
      </c>
      <c r="I81" s="1241">
        <f>IF(ISERROR('I6.2 Customer Data'!I$17/'I6.2 Customer Data'!$C$17),0,'I6.2 Customer Data'!I$17/'I6.2 Customer Data'!$C$17)</f>
        <v>0</v>
      </c>
      <c r="J81" s="1241">
        <f>IF(ISERROR('I6.2 Customer Data'!J$17/'I6.2 Customer Data'!$C$17),0,'I6.2 Customer Data'!J$17/'I6.2 Customer Data'!$C$17)</f>
        <v>4.1546355345977271E-5</v>
      </c>
      <c r="K81" s="1241">
        <f>IF(ISERROR('I6.2 Customer Data'!K$17/'I6.2 Customer Data'!$C$17),0,'I6.2 Customer Data'!K$17/'I6.2 Customer Data'!$C$17)</f>
        <v>3.2406157169862274E-3</v>
      </c>
      <c r="L81" s="1241">
        <f>IF(ISERROR('I6.2 Customer Data'!L$17/'I6.2 Customer Data'!$C$17),0,'I6.2 Customer Data'!L$17/'I6.2 Customer Data'!$C$17)</f>
        <v>3.4483474937161136E-3</v>
      </c>
      <c r="M81" s="1241">
        <f>IF(ISERROR('I6.2 Customer Data'!M$17/'I6.2 Customer Data'!$C$17),0,'I6.2 Customer Data'!M$17/'I6.2 Customer Data'!$C$17)</f>
        <v>0</v>
      </c>
      <c r="N81" s="1241">
        <f>IF(ISERROR('I6.2 Customer Data'!N$17/'I6.2 Customer Data'!$C$17),0,'I6.2 Customer Data'!N$17/'I6.2 Customer Data'!$C$17)</f>
        <v>0</v>
      </c>
      <c r="O81" s="1241">
        <f>IF(ISERROR('I6.2 Customer Data'!O$17/'I6.2 Customer Data'!$C$17),0,'I6.2 Customer Data'!O$17/'I6.2 Customer Data'!$C$17)</f>
        <v>0</v>
      </c>
      <c r="P81" s="1241">
        <f>IF(ISERROR('I6.2 Customer Data'!P$17/'I6.2 Customer Data'!$C$17),0,'I6.2 Customer Data'!P$17/'I6.2 Customer Data'!$C$17)</f>
        <v>0</v>
      </c>
      <c r="Q81" s="1241">
        <f>IF(ISERROR('I6.2 Customer Data'!Q$17/'I6.2 Customer Data'!$C$17),0,'I6.2 Customer Data'!Q$17/'I6.2 Customer Data'!$C$17)</f>
        <v>0</v>
      </c>
      <c r="R81" s="1241">
        <f>IF(ISERROR('I6.2 Customer Data'!R$17/'I6.2 Customer Data'!$C$17),0,'I6.2 Customer Data'!R$17/'I6.2 Customer Data'!$C$17)</f>
        <v>0</v>
      </c>
      <c r="S81" s="1241">
        <f>IF(ISERROR('I6.2 Customer Data'!S$17/'I6.2 Customer Data'!$C$17),0,'I6.2 Customer Data'!S$17/'I6.2 Customer Data'!$C$17)</f>
        <v>0</v>
      </c>
      <c r="T81" s="1241">
        <f>IF(ISERROR('I6.2 Customer Data'!T$17/'I6.2 Customer Data'!$C$17),0,'I6.2 Customer Data'!T$17/'I6.2 Customer Data'!$C$17)</f>
        <v>0</v>
      </c>
      <c r="U81" s="1241">
        <f>IF(ISERROR('I6.2 Customer Data'!U$17/'I6.2 Customer Data'!$C$17),0,'I6.2 Customer Data'!U$17/'I6.2 Customer Data'!$C$17)</f>
        <v>0</v>
      </c>
      <c r="V81" s="1241">
        <f>IF(ISERROR('I6.2 Customer Data'!V$17/'I6.2 Customer Data'!$C$17),0,'I6.2 Customer Data'!V$17/'I6.2 Customer Data'!$C$17)</f>
        <v>0</v>
      </c>
      <c r="W81" s="1241">
        <f>IF(ISERROR('I6.2 Customer Data'!W$17/'I6.2 Customer Data'!$C$17),0,'I6.2 Customer Data'!W$17/'I6.2 Customer Data'!$C$17)</f>
        <v>0</v>
      </c>
    </row>
    <row r="82" spans="1:24" s="339" customFormat="1" ht="25.5" x14ac:dyDescent="0.2">
      <c r="A82" s="349" t="s">
        <v>1182</v>
      </c>
      <c r="B82" s="1273" t="s">
        <v>1185</v>
      </c>
      <c r="C82" s="1725">
        <f>IF(+SUM(D82:W82)=0,"-",+SUM(D82:W82))</f>
        <v>1</v>
      </c>
      <c r="D82" s="1241">
        <f>IF(ISERROR('I6.2 Customer Data'!D19/'I6.2 Customer Data'!$C$19), 0, 'I6.2 Customer Data'!D19/'I6.2 Customer Data'!$C$19)</f>
        <v>0</v>
      </c>
      <c r="E82" s="1241">
        <f>IF(ISERROR('I6.2 Customer Data'!E19/'I6.2 Customer Data'!$C$19), 0, 'I6.2 Customer Data'!E19/'I6.2 Customer Data'!$C$19)</f>
        <v>0</v>
      </c>
      <c r="F82" s="1241">
        <f>IF(ISERROR('I6.2 Customer Data'!F19/'I6.2 Customer Data'!$C$19), 0, 'I6.2 Customer Data'!F19/'I6.2 Customer Data'!$C$19)</f>
        <v>0</v>
      </c>
      <c r="G82" s="1241">
        <f>IF(ISERROR('I6.2 Customer Data'!G19/'I6.2 Customer Data'!$C$19), 0, 'I6.2 Customer Data'!G19/'I6.2 Customer Data'!$C$19)</f>
        <v>0</v>
      </c>
      <c r="H82" s="1241">
        <f>IF(ISERROR('I6.2 Customer Data'!H19/'I6.2 Customer Data'!$C$19), 0, 'I6.2 Customer Data'!H19/'I6.2 Customer Data'!$C$19)</f>
        <v>0</v>
      </c>
      <c r="I82" s="1241">
        <f>IF(ISERROR('I6.2 Customer Data'!I19/'I6.2 Customer Data'!$C$19), 0, 'I6.2 Customer Data'!I19/'I6.2 Customer Data'!$C$19)</f>
        <v>0</v>
      </c>
      <c r="J82" s="1241">
        <f>IF(ISERROR('I6.2 Customer Data'!J19/'I6.2 Customer Data'!$C$19), 0, 'I6.2 Customer Data'!J19/'I6.2 Customer Data'!$C$19)</f>
        <v>0.93881399076081828</v>
      </c>
      <c r="K82" s="1241">
        <f>IF(ISERROR('I6.2 Customer Data'!K19/'I6.2 Customer Data'!$C$19), 0, 'I6.2 Customer Data'!K19/'I6.2 Customer Data'!$C$19)</f>
        <v>3.3939851041764869E-2</v>
      </c>
      <c r="L82" s="1241">
        <f>IF(ISERROR('I6.2 Customer Data'!L19/'I6.2 Customer Data'!$C$19), 0, 'I6.2 Customer Data'!L19/'I6.2 Customer Data'!$C$19)</f>
        <v>2.7246158197416801E-2</v>
      </c>
      <c r="M82" s="1241">
        <f>IF(ISERROR('I6.2 Customer Data'!M19/'I6.2 Customer Data'!$C$19), 0, 'I6.2 Customer Data'!M19/'I6.2 Customer Data'!$C$19)</f>
        <v>0</v>
      </c>
      <c r="N82" s="1241">
        <f>IF(ISERROR('I6.2 Customer Data'!N19/'I6.2 Customer Data'!$C$19), 0, 'I6.2 Customer Data'!N19/'I6.2 Customer Data'!$C$19)</f>
        <v>0</v>
      </c>
      <c r="O82" s="1241">
        <f>IF(ISERROR('I6.2 Customer Data'!O19/'I6.2 Customer Data'!$C$19), 0, 'I6.2 Customer Data'!O19/'I6.2 Customer Data'!$C$19)</f>
        <v>0</v>
      </c>
      <c r="P82" s="1241">
        <f>IF(ISERROR('I6.2 Customer Data'!P19/'I6.2 Customer Data'!$C$19), 0, 'I6.2 Customer Data'!P19/'I6.2 Customer Data'!$C$19)</f>
        <v>0</v>
      </c>
      <c r="Q82" s="1241">
        <f>IF(ISERROR('I6.2 Customer Data'!Q19/'I6.2 Customer Data'!$C$19), 0, 'I6.2 Customer Data'!Q19/'I6.2 Customer Data'!$C$19)</f>
        <v>0</v>
      </c>
      <c r="R82" s="1241">
        <f>IF(ISERROR('I6.2 Customer Data'!R19/'I6.2 Customer Data'!$C$19), 0, 'I6.2 Customer Data'!R19/'I6.2 Customer Data'!$C$19)</f>
        <v>0</v>
      </c>
      <c r="S82" s="1241">
        <f>IF(ISERROR('I6.2 Customer Data'!S19/'I6.2 Customer Data'!$C$19), 0, 'I6.2 Customer Data'!S19/'I6.2 Customer Data'!$C$19)</f>
        <v>0</v>
      </c>
      <c r="T82" s="1241">
        <f>IF(ISERROR('I6.2 Customer Data'!T19/'I6.2 Customer Data'!$C$19), 0, 'I6.2 Customer Data'!T19/'I6.2 Customer Data'!$C$19)</f>
        <v>0</v>
      </c>
      <c r="U82" s="1241">
        <f>IF(ISERROR('I6.2 Customer Data'!U19/'I6.2 Customer Data'!$C$19), 0, 'I6.2 Customer Data'!U19/'I6.2 Customer Data'!$C$19)</f>
        <v>0</v>
      </c>
      <c r="V82" s="1241">
        <f>IF(ISERROR('I6.2 Customer Data'!V19/'I6.2 Customer Data'!$C$19), 0, 'I6.2 Customer Data'!V19/'I6.2 Customer Data'!$C$19)</f>
        <v>0</v>
      </c>
      <c r="W82" s="1241">
        <f>IF(ISERROR('I6.2 Customer Data'!W19/'I6.2 Customer Data'!$C$19), 0, 'I6.2 Customer Data'!W19/'I6.2 Customer Data'!$C$19)</f>
        <v>0</v>
      </c>
      <c r="X82" s="2333"/>
    </row>
    <row r="83" spans="1:24" s="339" customFormat="1" ht="12.75" x14ac:dyDescent="0.2">
      <c r="A83" s="2334" t="s">
        <v>761</v>
      </c>
      <c r="B83" s="1273" t="s">
        <v>404</v>
      </c>
      <c r="C83" s="1725">
        <f>IF(+SUM(D83:W83)=0,"-",+SUM(D83:W83))</f>
        <v>1</v>
      </c>
      <c r="D83" s="1241">
        <v>0</v>
      </c>
      <c r="E83" s="1241">
        <v>0</v>
      </c>
      <c r="F83" s="1241">
        <v>0</v>
      </c>
      <c r="G83" s="1241"/>
      <c r="H83" s="1241">
        <v>0</v>
      </c>
      <c r="I83" s="1241">
        <v>0</v>
      </c>
      <c r="J83" s="1241">
        <v>0</v>
      </c>
      <c r="K83" s="1241"/>
      <c r="L83" s="1241">
        <v>0</v>
      </c>
      <c r="M83" s="1241">
        <v>1</v>
      </c>
      <c r="N83" s="1241">
        <v>0</v>
      </c>
      <c r="O83" s="1241">
        <v>0</v>
      </c>
      <c r="P83" s="1241">
        <v>0</v>
      </c>
      <c r="Q83" s="1241">
        <v>0</v>
      </c>
      <c r="R83" s="1241">
        <v>0</v>
      </c>
      <c r="S83" s="1241">
        <v>0</v>
      </c>
      <c r="T83" s="1241">
        <v>0</v>
      </c>
      <c r="U83" s="1241">
        <v>0</v>
      </c>
      <c r="V83" s="1241">
        <v>0</v>
      </c>
      <c r="W83" s="1241">
        <v>0</v>
      </c>
    </row>
    <row r="84" spans="1:24" s="339" customFormat="1" ht="12.75" hidden="1" x14ac:dyDescent="0.2">
      <c r="A84" s="349" t="s">
        <v>1270</v>
      </c>
      <c r="B84" s="1273" t="s">
        <v>1271</v>
      </c>
      <c r="C84" s="1725" t="str">
        <f>IF(+SUM(D84:W84)=0,"-",+SUM(D84:W84))</f>
        <v>-</v>
      </c>
      <c r="D84" s="1241" t="s">
        <v>579</v>
      </c>
      <c r="E84" s="1241" t="s">
        <v>579</v>
      </c>
      <c r="F84" s="1241" t="s">
        <v>579</v>
      </c>
      <c r="G84" s="1241" t="s">
        <v>579</v>
      </c>
      <c r="H84" s="1241" t="s">
        <v>579</v>
      </c>
      <c r="I84" s="1241" t="s">
        <v>579</v>
      </c>
      <c r="J84" s="1241" t="s">
        <v>579</v>
      </c>
      <c r="K84" s="1241" t="s">
        <v>579</v>
      </c>
      <c r="L84" s="1241" t="s">
        <v>579</v>
      </c>
      <c r="M84" s="1241" t="s">
        <v>579</v>
      </c>
      <c r="N84" s="1241" t="s">
        <v>579</v>
      </c>
      <c r="O84" s="1241" t="s">
        <v>579</v>
      </c>
      <c r="P84" s="1241" t="s">
        <v>579</v>
      </c>
      <c r="Q84" s="1241" t="s">
        <v>579</v>
      </c>
      <c r="R84" s="1241" t="s">
        <v>579</v>
      </c>
      <c r="S84" s="1241" t="s">
        <v>579</v>
      </c>
      <c r="T84" s="1241" t="s">
        <v>579</v>
      </c>
      <c r="U84" s="1241" t="s">
        <v>579</v>
      </c>
      <c r="V84" s="1241" t="s">
        <v>579</v>
      </c>
      <c r="W84" s="1241" t="s">
        <v>579</v>
      </c>
    </row>
    <row r="85" spans="1:24" s="339" customFormat="1" ht="12.75" x14ac:dyDescent="0.2">
      <c r="A85" s="349"/>
      <c r="B85" s="1273"/>
      <c r="C85" s="1725"/>
      <c r="D85" s="1241"/>
      <c r="E85" s="1241"/>
      <c r="F85" s="1241"/>
      <c r="G85" s="1241"/>
      <c r="H85" s="1241"/>
      <c r="I85" s="1241"/>
      <c r="J85" s="1241"/>
      <c r="K85" s="1241"/>
      <c r="L85" s="1241"/>
      <c r="M85" s="1241"/>
      <c r="N85" s="1241"/>
      <c r="O85" s="1241"/>
      <c r="P85" s="1241"/>
      <c r="Q85" s="1241"/>
      <c r="R85" s="1241"/>
      <c r="S85" s="1241"/>
      <c r="T85" s="1241"/>
      <c r="U85" s="1241"/>
      <c r="V85" s="1241"/>
      <c r="W85" s="1241"/>
    </row>
    <row r="86" spans="1:24" s="339" customFormat="1" ht="12.75" x14ac:dyDescent="0.2">
      <c r="A86" s="349" t="s">
        <v>768</v>
      </c>
      <c r="B86" s="1272" t="s">
        <v>704</v>
      </c>
      <c r="C86" s="1725">
        <f>IF(+SUM(D86:W86)=0,"-",+SUM(D86:W86))</f>
        <v>1</v>
      </c>
      <c r="D86" s="1241">
        <f>IF(ISERROR('E3 PLCC'!C19/'E3 PLCC'!$B19),"0",('E3 PLCC'!C19/'E3 PLCC'!$B19))</f>
        <v>0.73809523809523814</v>
      </c>
      <c r="E86" s="1241">
        <f>IF(ISERROR('E3 PLCC'!D19/'E3 PLCC'!$B19),"0",('E3 PLCC'!D19/'E3 PLCC'!$B19))</f>
        <v>7.1788025059053101E-2</v>
      </c>
      <c r="F86" s="1241">
        <f>IF(ISERROR('E3 PLCC'!E19/'E3 PLCC'!$B19),"0",('E3 PLCC'!E19/'E3 PLCC'!$B19))</f>
        <v>8.5584197733730438E-3</v>
      </c>
      <c r="G86" s="1241">
        <f>IF(ISERROR('E3 PLCC'!F19/'E3 PLCC'!$B19),"0",('E3 PLCC'!F19/'E3 PLCC'!$B19))</f>
        <v>0</v>
      </c>
      <c r="H86" s="1241">
        <f>IF(ISERROR('E3 PLCC'!G19/'E3 PLCC'!$B19),"0",('E3 PLCC'!G19/'E3 PLCC'!$B19))</f>
        <v>0</v>
      </c>
      <c r="I86" s="1241">
        <f>IF(ISERROR('E3 PLCC'!H19/'E3 PLCC'!$B19),"0",('E3 PLCC'!H19/'E3 PLCC'!$B19))</f>
        <v>0</v>
      </c>
      <c r="J86" s="1241">
        <f>IF(ISERROR('E3 PLCC'!I19/'E3 PLCC'!$B19),"0",('E3 PLCC'!I19/'E3 PLCC'!$B19))</f>
        <v>0.17044948820649755</v>
      </c>
      <c r="K86" s="1241">
        <f>IF(ISERROR('E3 PLCC'!J19/'E3 PLCC'!$B19),"0",('E3 PLCC'!J19/'E3 PLCC'!$B19))</f>
        <v>6.1620622368285917E-3</v>
      </c>
      <c r="L86" s="1241">
        <f>IF(ISERROR('E3 PLCC'!K19/'E3 PLCC'!$B19),"0",('E3 PLCC'!K19/'E3 PLCC'!$B19))</f>
        <v>4.9467666290096196E-3</v>
      </c>
      <c r="M86" s="1241">
        <f>IF(ISERROR('E3 PLCC'!L19/'E3 PLCC'!$B19),"0",('E3 PLCC'!L19/'E3 PLCC'!$B19))</f>
        <v>0</v>
      </c>
      <c r="N86" s="1241">
        <f>IF(ISERROR('E3 PLCC'!M19/'E3 PLCC'!$B19),"0",('E3 PLCC'!M19/'E3 PLCC'!$B19))</f>
        <v>0</v>
      </c>
      <c r="O86" s="1241">
        <f>IF(ISERROR('E3 PLCC'!N19/'E3 PLCC'!$B19),"0",('E3 PLCC'!N19/'E3 PLCC'!$B19))</f>
        <v>0</v>
      </c>
      <c r="P86" s="1241">
        <f>IF(ISERROR('E3 PLCC'!O19/'E3 PLCC'!$B19),"0",('E3 PLCC'!O19/'E3 PLCC'!$B19))</f>
        <v>0</v>
      </c>
      <c r="Q86" s="1241">
        <f>IF(ISERROR('E3 PLCC'!P19/'E3 PLCC'!$B19),"0",('E3 PLCC'!P19/'E3 PLCC'!$B19))</f>
        <v>0</v>
      </c>
      <c r="R86" s="1241">
        <f>IF(ISERROR('E3 PLCC'!Q19/'E3 PLCC'!$B19),"0",('E3 PLCC'!Q19/'E3 PLCC'!$B19))</f>
        <v>0</v>
      </c>
      <c r="S86" s="1241">
        <f>IF(ISERROR('E3 PLCC'!R19/'E3 PLCC'!$B19),"0",('E3 PLCC'!R19/'E3 PLCC'!$B19))</f>
        <v>0</v>
      </c>
      <c r="T86" s="1241">
        <f>IF(ISERROR('E3 PLCC'!S19/'E3 PLCC'!$B19),"0",('E3 PLCC'!S19/'E3 PLCC'!$B19))</f>
        <v>0</v>
      </c>
      <c r="U86" s="1241">
        <f>IF(ISERROR('E3 PLCC'!T19/'E3 PLCC'!$B19),"0",('E3 PLCC'!T19/'E3 PLCC'!$B19))</f>
        <v>0</v>
      </c>
      <c r="V86" s="1241">
        <f>IF(ISERROR('E3 PLCC'!U19/'E3 PLCC'!$B19),"0",('E3 PLCC'!U19/'E3 PLCC'!$B19))</f>
        <v>0</v>
      </c>
      <c r="W86" s="1241">
        <f>IF(ISERROR('E3 PLCC'!V19/'E3 PLCC'!$B19),"0",('E3 PLCC'!V19/'E3 PLCC'!$B19))</f>
        <v>0</v>
      </c>
    </row>
    <row r="87" spans="1:24" s="339" customFormat="1" ht="12.75" x14ac:dyDescent="0.2">
      <c r="A87" s="349" t="s">
        <v>769</v>
      </c>
      <c r="B87" s="1272" t="s">
        <v>796</v>
      </c>
      <c r="C87" s="1725">
        <f>IF(+SUM(D87:W87)=0,"-",+SUM(D87:W87))</f>
        <v>1</v>
      </c>
      <c r="D87" s="1241">
        <f>IF(ISERROR('E3 PLCC'!C20/'E3 PLCC'!$B20),"0",('E3 PLCC'!C20/'E3 PLCC'!$B20))</f>
        <v>0</v>
      </c>
      <c r="E87" s="1241">
        <f>IF(ISERROR('E3 PLCC'!D20/'E3 PLCC'!$B20),"0",('E3 PLCC'!D20/'E3 PLCC'!$B20))</f>
        <v>0</v>
      </c>
      <c r="F87" s="1241">
        <f>IF(ISERROR('E3 PLCC'!E20/'E3 PLCC'!$B20),"0",('E3 PLCC'!E20/'E3 PLCC'!$B20))</f>
        <v>0</v>
      </c>
      <c r="G87" s="1241">
        <f>IF(ISERROR('E3 PLCC'!F20/'E3 PLCC'!$B20),"0",('E3 PLCC'!F20/'E3 PLCC'!$B20))</f>
        <v>0</v>
      </c>
      <c r="H87" s="1241">
        <f>IF(ISERROR('E3 PLCC'!G20/'E3 PLCC'!$B20),"0",('E3 PLCC'!G20/'E3 PLCC'!$B20))</f>
        <v>0</v>
      </c>
      <c r="I87" s="1241">
        <f>IF(ISERROR('E3 PLCC'!H20/'E3 PLCC'!$B20),"0",('E3 PLCC'!H20/'E3 PLCC'!$B20))</f>
        <v>0</v>
      </c>
      <c r="J87" s="1241">
        <f>IF(ISERROR('E3 PLCC'!I20/'E3 PLCC'!$B20),"0",('E3 PLCC'!I20/'E3 PLCC'!$B20))</f>
        <v>0.93881399076081828</v>
      </c>
      <c r="K87" s="1241">
        <f>IF(ISERROR('E3 PLCC'!J20/'E3 PLCC'!$B20),"0",('E3 PLCC'!J20/'E3 PLCC'!$B20))</f>
        <v>3.3939851041764869E-2</v>
      </c>
      <c r="L87" s="1241">
        <f>IF(ISERROR('E3 PLCC'!K20/'E3 PLCC'!$B20),"0",('E3 PLCC'!K20/'E3 PLCC'!$B20))</f>
        <v>2.7246158197416801E-2</v>
      </c>
      <c r="M87" s="1241">
        <f>IF(ISERROR('E3 PLCC'!L20/'E3 PLCC'!$B20),"0",('E3 PLCC'!L20/'E3 PLCC'!$B20))</f>
        <v>0</v>
      </c>
      <c r="N87" s="1241">
        <f>IF(ISERROR('E3 PLCC'!M20/'E3 PLCC'!$B20),"0",('E3 PLCC'!M20/'E3 PLCC'!$B20))</f>
        <v>0</v>
      </c>
      <c r="O87" s="1241">
        <f>IF(ISERROR('E3 PLCC'!N20/'E3 PLCC'!$B20),"0",('E3 PLCC'!N20/'E3 PLCC'!$B20))</f>
        <v>0</v>
      </c>
      <c r="P87" s="1241">
        <f>IF(ISERROR('E3 PLCC'!O20/'E3 PLCC'!$B20),"0",('E3 PLCC'!O20/'E3 PLCC'!$B20))</f>
        <v>0</v>
      </c>
      <c r="Q87" s="1241">
        <f>IF(ISERROR('E3 PLCC'!P20/'E3 PLCC'!$B20),"0",('E3 PLCC'!P20/'E3 PLCC'!$B20))</f>
        <v>0</v>
      </c>
      <c r="R87" s="1241">
        <f>IF(ISERROR('E3 PLCC'!Q20/'E3 PLCC'!$B20),"0",('E3 PLCC'!Q20/'E3 PLCC'!$B20))</f>
        <v>0</v>
      </c>
      <c r="S87" s="1241">
        <f>IF(ISERROR('E3 PLCC'!R20/'E3 PLCC'!$B20),"0",('E3 PLCC'!R20/'E3 PLCC'!$B20))</f>
        <v>0</v>
      </c>
      <c r="T87" s="1241">
        <f>IF(ISERROR('E3 PLCC'!S20/'E3 PLCC'!$B20),"0",('E3 PLCC'!S20/'E3 PLCC'!$B20))</f>
        <v>0</v>
      </c>
      <c r="U87" s="1241">
        <f>IF(ISERROR('E3 PLCC'!T20/'E3 PLCC'!$B20),"0",('E3 PLCC'!T20/'E3 PLCC'!$B20))</f>
        <v>0</v>
      </c>
      <c r="V87" s="1241">
        <f>IF(ISERROR('E3 PLCC'!U20/'E3 PLCC'!$B20),"0",('E3 PLCC'!U20/'E3 PLCC'!$B20))</f>
        <v>0</v>
      </c>
      <c r="W87" s="1241">
        <f>IF(ISERROR('E3 PLCC'!V20/'E3 PLCC'!$B20),"0",('E3 PLCC'!V20/'E3 PLCC'!$B20))</f>
        <v>0</v>
      </c>
    </row>
    <row r="88" spans="1:24" s="339" customFormat="1" ht="12.75" x14ac:dyDescent="0.2">
      <c r="A88" s="349" t="s">
        <v>770</v>
      </c>
      <c r="B88" s="1272" t="s">
        <v>703</v>
      </c>
      <c r="C88" s="1725">
        <f>IF(+SUM(D88:W88)=0,"-",+SUM(D88:W88))</f>
        <v>1</v>
      </c>
      <c r="D88" s="1241">
        <f>IF(ISERROR('E3 PLCC'!C21/'E3 PLCC'!$B21),"0",('E3 PLCC'!C21/'E3 PLCC'!$B21))</f>
        <v>0.87383569192136679</v>
      </c>
      <c r="E88" s="1241">
        <f>IF(ISERROR('E3 PLCC'!D21/'E3 PLCC'!$B21),"0",('E3 PLCC'!D21/'E3 PLCC'!$B21))</f>
        <v>8.4990303840778561E-2</v>
      </c>
      <c r="F88" s="1241">
        <f>IF(ISERROR('E3 PLCC'!E21/'E3 PLCC'!$B21),"0",('E3 PLCC'!E21/'E3 PLCC'!$B21))</f>
        <v>1.0132368125986953E-2</v>
      </c>
      <c r="G88" s="1241">
        <f>IF(ISERROR('E3 PLCC'!F21/'E3 PLCC'!$B21),"0",('E3 PLCC'!F21/'E3 PLCC'!$B21))</f>
        <v>0</v>
      </c>
      <c r="H88" s="1241">
        <f>IF(ISERROR('E3 PLCC'!G21/'E3 PLCC'!$B21),"0",('E3 PLCC'!G21/'E3 PLCC'!$B21))</f>
        <v>0</v>
      </c>
      <c r="I88" s="1241">
        <f>IF(ISERROR('E3 PLCC'!H21/'E3 PLCC'!$B21),"0",('E3 PLCC'!H21/'E3 PLCC'!$B21))</f>
        <v>0</v>
      </c>
      <c r="J88" s="1241">
        <f>IF(ISERROR('E3 PLCC'!I21/'E3 PLCC'!$B21),"0",('E3 PLCC'!I21/'E3 PLCC'!$B21))</f>
        <v>1.788982228433663E-2</v>
      </c>
      <c r="K88" s="1241">
        <f>IF(ISERROR('E3 PLCC'!J21/'E3 PLCC'!$B21),"0",('E3 PLCC'!J21/'E3 PLCC'!$B21))</f>
        <v>7.295305050710606E-3</v>
      </c>
      <c r="L88" s="1241">
        <f>IF(ISERROR('E3 PLCC'!K21/'E3 PLCC'!$B21),"0",('E3 PLCC'!K21/'E3 PLCC'!$B21))</f>
        <v>5.8565087768204594E-3</v>
      </c>
      <c r="M88" s="1241">
        <f>IF(ISERROR('E3 PLCC'!L21/'E3 PLCC'!$B21),"0",('E3 PLCC'!L21/'E3 PLCC'!$B21))</f>
        <v>0</v>
      </c>
      <c r="N88" s="1241">
        <f>IF(ISERROR('E3 PLCC'!M21/'E3 PLCC'!$B21),"0",('E3 PLCC'!M21/'E3 PLCC'!$B21))</f>
        <v>0</v>
      </c>
      <c r="O88" s="1241">
        <f>IF(ISERROR('E3 PLCC'!N21/'E3 PLCC'!$B21),"0",('E3 PLCC'!N21/'E3 PLCC'!$B21))</f>
        <v>0</v>
      </c>
      <c r="P88" s="1241">
        <f>IF(ISERROR('E3 PLCC'!O21/'E3 PLCC'!$B21),"0",('E3 PLCC'!O21/'E3 PLCC'!$B21))</f>
        <v>0</v>
      </c>
      <c r="Q88" s="1241">
        <f>IF(ISERROR('E3 PLCC'!P21/'E3 PLCC'!$B21),"0",('E3 PLCC'!P21/'E3 PLCC'!$B21))</f>
        <v>0</v>
      </c>
      <c r="R88" s="1241">
        <f>IF(ISERROR('E3 PLCC'!Q21/'E3 PLCC'!$B21),"0",('E3 PLCC'!Q21/'E3 PLCC'!$B21))</f>
        <v>0</v>
      </c>
      <c r="S88" s="1241">
        <f>IF(ISERROR('E3 PLCC'!R21/'E3 PLCC'!$B21),"0",('E3 PLCC'!R21/'E3 PLCC'!$B21))</f>
        <v>0</v>
      </c>
      <c r="T88" s="1241">
        <f>IF(ISERROR('E3 PLCC'!S21/'E3 PLCC'!$B21),"0",('E3 PLCC'!S21/'E3 PLCC'!$B21))</f>
        <v>0</v>
      </c>
      <c r="U88" s="1241">
        <f>IF(ISERROR('E3 PLCC'!T21/'E3 PLCC'!$B21),"0",('E3 PLCC'!T21/'E3 PLCC'!$B21))</f>
        <v>0</v>
      </c>
      <c r="V88" s="1241">
        <f>IF(ISERROR('E3 PLCC'!U21/'E3 PLCC'!$B21),"0",('E3 PLCC'!U21/'E3 PLCC'!$B21))</f>
        <v>0</v>
      </c>
      <c r="W88" s="1241">
        <f>IF(ISERROR('E3 PLCC'!V21/'E3 PLCC'!$B21),"0",('E3 PLCC'!V21/'E3 PLCC'!$B21))</f>
        <v>0</v>
      </c>
      <c r="X88" s="2333"/>
    </row>
    <row r="89" spans="1:24" s="339" customFormat="1" ht="12.75" x14ac:dyDescent="0.2">
      <c r="A89" s="349" t="s">
        <v>1049</v>
      </c>
      <c r="B89" s="1272" t="s">
        <v>1054</v>
      </c>
      <c r="C89" s="1725">
        <f>IF(+SUM(D89:W89)=0,"-",+SUM(D89:W89))</f>
        <v>1.0000000000000002</v>
      </c>
      <c r="D89" s="1241">
        <f>IF(ISERROR('E3 PLCC'!C22/'E3 PLCC'!$B22),"0",('E3 PLCC'!C22/'E3 PLCC'!$B22))</f>
        <v>0.87456232569087444</v>
      </c>
      <c r="E89" s="1241">
        <f>IF(ISERROR('E3 PLCC'!D22/'E3 PLCC'!$B22),"0",('E3 PLCC'!D22/'E3 PLCC'!$B22))</f>
        <v>8.5060977109703562E-2</v>
      </c>
      <c r="F89" s="1241">
        <f>IF(ISERROR('E3 PLCC'!E22/'E3 PLCC'!$B22),"0",('E3 PLCC'!E22/'E3 PLCC'!$B22))</f>
        <v>9.3092485678001758E-3</v>
      </c>
      <c r="G89" s="1241">
        <f>IF(ISERROR('E3 PLCC'!F22/'E3 PLCC'!$B22),"0",('E3 PLCC'!F22/'E3 PLCC'!$B22))</f>
        <v>0</v>
      </c>
      <c r="H89" s="1241">
        <f>IF(ISERROR('E3 PLCC'!G22/'E3 PLCC'!$B22),"0",('E3 PLCC'!G22/'E3 PLCC'!$B22))</f>
        <v>0</v>
      </c>
      <c r="I89" s="1241">
        <f>IF(ISERROR('E3 PLCC'!H22/'E3 PLCC'!$B22),"0",('E3 PLCC'!H22/'E3 PLCC'!$B22))</f>
        <v>0</v>
      </c>
      <c r="J89" s="1241">
        <f>IF(ISERROR('E3 PLCC'!I22/'E3 PLCC'!$B22),"0",('E3 PLCC'!I22/'E3 PLCC'!$B22))</f>
        <v>1.7904698478022087E-2</v>
      </c>
      <c r="K89" s="1241">
        <f>IF(ISERROR('E3 PLCC'!J22/'E3 PLCC'!$B22),"0",('E3 PLCC'!J22/'E3 PLCC'!$B22))</f>
        <v>7.3013714257256276E-3</v>
      </c>
      <c r="L89" s="1241">
        <f>IF(ISERROR('E3 PLCC'!K22/'E3 PLCC'!$B22),"0",('E3 PLCC'!K22/'E3 PLCC'!$B22))</f>
        <v>5.8613787278741841E-3</v>
      </c>
      <c r="M89" s="1241">
        <f>IF(ISERROR('E3 PLCC'!L22/'E3 PLCC'!$B22),"0",('E3 PLCC'!L22/'E3 PLCC'!$B22))</f>
        <v>0</v>
      </c>
      <c r="N89" s="1241">
        <f>IF(ISERROR('E3 PLCC'!M22/'E3 PLCC'!$B22),"0",('E3 PLCC'!M22/'E3 PLCC'!$B22))</f>
        <v>0</v>
      </c>
      <c r="O89" s="1241">
        <f>IF(ISERROR('E3 PLCC'!N22/'E3 PLCC'!$B22),"0",('E3 PLCC'!N22/'E3 PLCC'!$B22))</f>
        <v>0</v>
      </c>
      <c r="P89" s="1241">
        <f>IF(ISERROR('E3 PLCC'!O22/'E3 PLCC'!$B22),"0",('E3 PLCC'!O22/'E3 PLCC'!$B22))</f>
        <v>0</v>
      </c>
      <c r="Q89" s="1241">
        <f>IF(ISERROR('E3 PLCC'!P22/'E3 PLCC'!$B22),"0",('E3 PLCC'!P22/'E3 PLCC'!$B22))</f>
        <v>0</v>
      </c>
      <c r="R89" s="1241">
        <f>IF(ISERROR('E3 PLCC'!Q22/'E3 PLCC'!$B22),"0",('E3 PLCC'!Q22/'E3 PLCC'!$B22))</f>
        <v>0</v>
      </c>
      <c r="S89" s="1241">
        <f>IF(ISERROR('E3 PLCC'!R22/'E3 PLCC'!$B22),"0",('E3 PLCC'!R22/'E3 PLCC'!$B22))</f>
        <v>0</v>
      </c>
      <c r="T89" s="1241">
        <f>IF(ISERROR('E3 PLCC'!S22/'E3 PLCC'!$B22),"0",('E3 PLCC'!S22/'E3 PLCC'!$B22))</f>
        <v>0</v>
      </c>
      <c r="U89" s="1241">
        <f>IF(ISERROR('E3 PLCC'!T22/'E3 PLCC'!$B22),"0",('E3 PLCC'!T22/'E3 PLCC'!$B22))</f>
        <v>0</v>
      </c>
      <c r="V89" s="1241">
        <f>IF(ISERROR('E3 PLCC'!U22/'E3 PLCC'!$B22),"0",('E3 PLCC'!U22/'E3 PLCC'!$B22))</f>
        <v>0</v>
      </c>
      <c r="W89" s="1241">
        <f>IF(ISERROR('E3 PLCC'!V22/'E3 PLCC'!$B22),"0",('E3 PLCC'!V22/'E3 PLCC'!$B22))</f>
        <v>0</v>
      </c>
      <c r="X89" s="2333"/>
    </row>
    <row r="90" spans="1:24" s="339" customFormat="1" ht="12.75" x14ac:dyDescent="0.2">
      <c r="A90" s="349" t="s">
        <v>771</v>
      </c>
      <c r="B90" s="1272" t="s">
        <v>702</v>
      </c>
      <c r="C90" s="1725">
        <f>IF(+SUM(D90:W90)=0,"-",+SUM(D90:W90))</f>
        <v>0.99999999999999989</v>
      </c>
      <c r="D90" s="1241">
        <f>IF(ISERROR('E3 PLCC'!C23/'E3 PLCC'!$B23),"0",('E3 PLCC'!C23/'E3 PLCC'!$B23))</f>
        <v>0.73861359003785476</v>
      </c>
      <c r="E90" s="1241">
        <f>IF(ISERROR('E3 PLCC'!D23/'E3 PLCC'!$B23),"0",('E3 PLCC'!D23/'E3 PLCC'!$B23))</f>
        <v>7.1838440588547645E-2</v>
      </c>
      <c r="F90" s="1241">
        <f>IF(ISERROR('E3 PLCC'!E23/'E3 PLCC'!$B23),"0",('E3 PLCC'!E23/'E3 PLCC'!$B23))</f>
        <v>7.8621469313646559E-3</v>
      </c>
      <c r="G90" s="1241">
        <f>IF(ISERROR('E3 PLCC'!F23/'E3 PLCC'!$B23),"0",('E3 PLCC'!F23/'E3 PLCC'!$B23))</f>
        <v>0</v>
      </c>
      <c r="H90" s="1241">
        <f>IF(ISERROR('E3 PLCC'!G23/'E3 PLCC'!$B23),"0",('E3 PLCC'!G23/'E3 PLCC'!$B23))</f>
        <v>0</v>
      </c>
      <c r="I90" s="1241">
        <f>IF(ISERROR('E3 PLCC'!H23/'E3 PLCC'!$B23),"0",('E3 PLCC'!H23/'E3 PLCC'!$B23))</f>
        <v>0</v>
      </c>
      <c r="J90" s="1241">
        <f>IF(ISERROR('E3 PLCC'!I23/'E3 PLCC'!$B23),"0",('E3 PLCC'!I23/'E3 PLCC'!$B23))</f>
        <v>0.17056919203165413</v>
      </c>
      <c r="K90" s="1241">
        <f>IF(ISERROR('E3 PLCC'!J23/'E3 PLCC'!$B23),"0",('E3 PLCC'!J23/'E3 PLCC'!$B23))</f>
        <v>6.1663897500899264E-3</v>
      </c>
      <c r="L90" s="1241">
        <f>IF(ISERROR('E3 PLCC'!K23/'E3 PLCC'!$B23),"0",('E3 PLCC'!K23/'E3 PLCC'!$B23))</f>
        <v>4.9502406604888579E-3</v>
      </c>
      <c r="M90" s="1241">
        <f>IF(ISERROR('E3 PLCC'!L23/'E3 PLCC'!$B23),"0",('E3 PLCC'!L23/'E3 PLCC'!$B23))</f>
        <v>0</v>
      </c>
      <c r="N90" s="1241">
        <f>IF(ISERROR('E3 PLCC'!M23/'E3 PLCC'!$B23),"0",('E3 PLCC'!M23/'E3 PLCC'!$B23))</f>
        <v>0</v>
      </c>
      <c r="O90" s="1241">
        <f>IF(ISERROR('E3 PLCC'!N23/'E3 PLCC'!$B23),"0",('E3 PLCC'!N23/'E3 PLCC'!$B23))</f>
        <v>0</v>
      </c>
      <c r="P90" s="1241">
        <f>IF(ISERROR('E3 PLCC'!O23/'E3 PLCC'!$B23),"0",('E3 PLCC'!O23/'E3 PLCC'!$B23))</f>
        <v>0</v>
      </c>
      <c r="Q90" s="1241">
        <f>IF(ISERROR('E3 PLCC'!P23/'E3 PLCC'!$B23),"0",('E3 PLCC'!P23/'E3 PLCC'!$B23))</f>
        <v>0</v>
      </c>
      <c r="R90" s="1241">
        <f>IF(ISERROR('E3 PLCC'!Q23/'E3 PLCC'!$B23),"0",('E3 PLCC'!Q23/'E3 PLCC'!$B23))</f>
        <v>0</v>
      </c>
      <c r="S90" s="1241">
        <f>IF(ISERROR('E3 PLCC'!R23/'E3 PLCC'!$B23),"0",('E3 PLCC'!R23/'E3 PLCC'!$B23))</f>
        <v>0</v>
      </c>
      <c r="T90" s="1241">
        <f>IF(ISERROR('E3 PLCC'!S23/'E3 PLCC'!$B23),"0",('E3 PLCC'!S23/'E3 PLCC'!$B23))</f>
        <v>0</v>
      </c>
      <c r="U90" s="1241">
        <f>IF(ISERROR('E3 PLCC'!T23/'E3 PLCC'!$B23),"0",('E3 PLCC'!T23/'E3 PLCC'!$B23))</f>
        <v>0</v>
      </c>
      <c r="V90" s="1241">
        <f>IF(ISERROR('E3 PLCC'!U23/'E3 PLCC'!$B23),"0",('E3 PLCC'!U23/'E3 PLCC'!$B23))</f>
        <v>0</v>
      </c>
      <c r="W90" s="1241">
        <f>IF(ISERROR('E3 PLCC'!V23/'E3 PLCC'!$B23),"0",('E3 PLCC'!V23/'E3 PLCC'!$B23))</f>
        <v>0</v>
      </c>
    </row>
    <row r="91" spans="1:24" s="339" customFormat="1" ht="12.75" x14ac:dyDescent="0.2">
      <c r="A91" s="349"/>
      <c r="B91" s="1272"/>
      <c r="C91" s="1725"/>
      <c r="D91" s="1241"/>
      <c r="E91" s="1241"/>
      <c r="F91" s="1241"/>
      <c r="G91" s="1241"/>
      <c r="H91" s="1241"/>
      <c r="I91" s="1241"/>
      <c r="J91" s="1241"/>
      <c r="K91" s="1241"/>
      <c r="L91" s="1241"/>
      <c r="M91" s="1241"/>
      <c r="N91" s="1241"/>
      <c r="O91" s="1241"/>
      <c r="P91" s="1241"/>
      <c r="Q91" s="1241"/>
      <c r="R91" s="1241"/>
      <c r="S91" s="1241"/>
      <c r="T91" s="1241"/>
      <c r="U91" s="1241"/>
      <c r="V91" s="1241"/>
      <c r="W91" s="1241"/>
    </row>
    <row r="92" spans="1:24" s="339" customFormat="1" ht="12.75" x14ac:dyDescent="0.2">
      <c r="A92" s="349" t="s">
        <v>1272</v>
      </c>
      <c r="B92" s="1272" t="s">
        <v>1275</v>
      </c>
      <c r="C92" s="1725">
        <f>IF(+SUM(D92:W92)=0,"-",+SUM(D92:W92))</f>
        <v>1</v>
      </c>
      <c r="D92" s="1241">
        <f>IF(ISERROR('I6.2 Customer Data'!D27/'I6.2 Customer Data'!$C$27), 0, 'I6.2 Customer Data'!D27/'I6.2 Customer Data'!$C$27)</f>
        <v>1</v>
      </c>
      <c r="E92" s="1241">
        <f>IF(ISERROR('I6.2 Customer Data'!E27/'I6.2 Customer Data'!$C$27), 0, 'I6.2 Customer Data'!E27/'I6.2 Customer Data'!$C$27)</f>
        <v>0</v>
      </c>
      <c r="F92" s="1241">
        <f>IF(ISERROR('I6.2 Customer Data'!F27/'I6.2 Customer Data'!$C$27), 0, 'I6.2 Customer Data'!F27/'I6.2 Customer Data'!$C$27)</f>
        <v>0</v>
      </c>
      <c r="G92" s="1241">
        <f>IF(ISERROR('I6.2 Customer Data'!G27/'I6.2 Customer Data'!$C$27), 0, 'I6.2 Customer Data'!G27/'I6.2 Customer Data'!$C$27)</f>
        <v>0</v>
      </c>
      <c r="H92" s="1241">
        <f>IF(ISERROR('I6.2 Customer Data'!H27/'I6.2 Customer Data'!$C$27), 0, 'I6.2 Customer Data'!H27/'I6.2 Customer Data'!$C$27)</f>
        <v>0</v>
      </c>
      <c r="I92" s="1241">
        <f>IF(ISERROR('I6.2 Customer Data'!I27/'I6.2 Customer Data'!$C$27), 0, 'I6.2 Customer Data'!I27/'I6.2 Customer Data'!$C$27)</f>
        <v>0</v>
      </c>
      <c r="J92" s="1241">
        <f>IF(ISERROR('I6.2 Customer Data'!J27/'I6.2 Customer Data'!$C$27), 0, 'I6.2 Customer Data'!J27/'I6.2 Customer Data'!$C$27)</f>
        <v>0</v>
      </c>
      <c r="K92" s="1241">
        <f>IF(ISERROR('I6.2 Customer Data'!K27/'I6.2 Customer Data'!$C$27), 0, 'I6.2 Customer Data'!K27/'I6.2 Customer Data'!$C$27)</f>
        <v>0</v>
      </c>
      <c r="L92" s="1241">
        <f>IF(ISERROR('I6.2 Customer Data'!L27/'I6.2 Customer Data'!$C$27), 0, 'I6.2 Customer Data'!L27/'I6.2 Customer Data'!$C$27)</f>
        <v>0</v>
      </c>
      <c r="M92" s="1241">
        <f>IF(ISERROR('I6.2 Customer Data'!M27/'I6.2 Customer Data'!$C$27), 0, 'I6.2 Customer Data'!M27/'I6.2 Customer Data'!$C$27)</f>
        <v>0</v>
      </c>
      <c r="N92" s="1241">
        <f>IF(ISERROR('I6.2 Customer Data'!N27/'I6.2 Customer Data'!$C$27), 0, 'I6.2 Customer Data'!N27/'I6.2 Customer Data'!$C$27)</f>
        <v>0</v>
      </c>
      <c r="O92" s="1241">
        <f>IF(ISERROR('I6.2 Customer Data'!O27/'I6.2 Customer Data'!$C$27), 0, 'I6.2 Customer Data'!O27/'I6.2 Customer Data'!$C$27)</f>
        <v>0</v>
      </c>
      <c r="P92" s="1241">
        <f>IF(ISERROR('I6.2 Customer Data'!P27/'I6.2 Customer Data'!$C$27), 0, 'I6.2 Customer Data'!P27/'I6.2 Customer Data'!$C$27)</f>
        <v>0</v>
      </c>
      <c r="Q92" s="1241">
        <f>IF(ISERROR('I6.2 Customer Data'!Q27/'I6.2 Customer Data'!$C$27), 0, 'I6.2 Customer Data'!Q27/'I6.2 Customer Data'!$C$27)</f>
        <v>0</v>
      </c>
      <c r="R92" s="1241">
        <f>IF(ISERROR('I6.2 Customer Data'!R27/'I6.2 Customer Data'!$C$27), 0, 'I6.2 Customer Data'!R27/'I6.2 Customer Data'!$C$27)</f>
        <v>0</v>
      </c>
      <c r="S92" s="1241">
        <f>IF(ISERROR('I6.2 Customer Data'!S27/'I6.2 Customer Data'!$C$27), 0, 'I6.2 Customer Data'!S27/'I6.2 Customer Data'!$C$27)</f>
        <v>0</v>
      </c>
      <c r="T92" s="1241">
        <f>IF(ISERROR('I6.2 Customer Data'!T27/'I6.2 Customer Data'!$C$27), 0, 'I6.2 Customer Data'!T27/'I6.2 Customer Data'!$C$27)</f>
        <v>0</v>
      </c>
      <c r="U92" s="1241">
        <f>IF(ISERROR('I6.2 Customer Data'!U27/'I6.2 Customer Data'!$C$27), 0, 'I6.2 Customer Data'!U27/'I6.2 Customer Data'!$C$27)</f>
        <v>0</v>
      </c>
      <c r="V92" s="1241">
        <f>IF(ISERROR('I6.2 Customer Data'!V27/'I6.2 Customer Data'!$C$27), 0, 'I6.2 Customer Data'!V27/'I6.2 Customer Data'!$C$27)</f>
        <v>0</v>
      </c>
      <c r="W92" s="1241">
        <f>IF(ISERROR('I6.2 Customer Data'!W27/'I6.2 Customer Data'!$C$27), 0, 'I6.2 Customer Data'!W27/'I6.2 Customer Data'!$C$27)</f>
        <v>0</v>
      </c>
      <c r="X92" s="2333"/>
    </row>
    <row r="93" spans="1:24" s="339" customFormat="1" ht="12.75" x14ac:dyDescent="0.2">
      <c r="A93" s="349" t="s">
        <v>772</v>
      </c>
      <c r="B93" s="1272" t="s">
        <v>774</v>
      </c>
      <c r="C93" s="1725">
        <f>IF(+SUM(D93:W93)=0,"-",+SUM(D93:W93))</f>
        <v>0.99999999999999989</v>
      </c>
      <c r="D93" s="1241">
        <f>IF(ISERROR('I6.2 Customer Data'!D28/'I6.2 Customer Data'!$C$28), 0, 'I6.2 Customer Data'!D28/'I6.2 Customer Data'!$C$28)</f>
        <v>0.77108408830744068</v>
      </c>
      <c r="E93" s="1241">
        <f>IF(ISERROR('I6.2 Customer Data'!E28/'I6.2 Customer Data'!$C$28), 0, 'I6.2 Customer Data'!E28/'I6.2 Customer Data'!$C$28)</f>
        <v>0.18579290269828289</v>
      </c>
      <c r="F93" s="1241">
        <f>IF(ISERROR('I6.2 Customer Data'!F28/'I6.2 Customer Data'!$C$28), 0, 'I6.2 Customer Data'!F28/'I6.2 Customer Data'!$C$28)</f>
        <v>4.3123008994276367E-2</v>
      </c>
      <c r="G93" s="1241">
        <f>IF(ISERROR('I6.2 Customer Data'!G28/'I6.2 Customer Data'!$C$28), 0, 'I6.2 Customer Data'!G28/'I6.2 Customer Data'!$C$28)</f>
        <v>0</v>
      </c>
      <c r="H93" s="1241">
        <f>IF(ISERROR('I6.2 Customer Data'!H28/'I6.2 Customer Data'!$C$28), 0, 'I6.2 Customer Data'!H28/'I6.2 Customer Data'!$C$28)</f>
        <v>0</v>
      </c>
      <c r="I93" s="1241">
        <f>IF(ISERROR('I6.2 Customer Data'!I28/'I6.2 Customer Data'!$C$28), 0, 'I6.2 Customer Data'!I28/'I6.2 Customer Data'!$C$28)</f>
        <v>0</v>
      </c>
      <c r="J93" s="1241">
        <f>IF(ISERROR('I6.2 Customer Data'!J28/'I6.2 Customer Data'!$C$28), 0, 'I6.2 Customer Data'!J28/'I6.2 Customer Data'!$C$28)</f>
        <v>0</v>
      </c>
      <c r="K93" s="1241">
        <f>IF(ISERROR('I6.2 Customer Data'!K28/'I6.2 Customer Data'!$C$28), 0, 'I6.2 Customer Data'!K28/'I6.2 Customer Data'!$C$28)</f>
        <v>0</v>
      </c>
      <c r="L93" s="1241">
        <f>IF(ISERROR('I6.2 Customer Data'!L28/'I6.2 Customer Data'!$C$28), 0, 'I6.2 Customer Data'!L28/'I6.2 Customer Data'!$C$28)</f>
        <v>0</v>
      </c>
      <c r="M93" s="1241">
        <f>IF(ISERROR('I6.2 Customer Data'!M28/'I6.2 Customer Data'!$C$28), 0, 'I6.2 Customer Data'!M28/'I6.2 Customer Data'!$C$28)</f>
        <v>0</v>
      </c>
      <c r="N93" s="1241">
        <f>IF(ISERROR('I6.2 Customer Data'!N28/'I6.2 Customer Data'!$C$28), 0, 'I6.2 Customer Data'!N28/'I6.2 Customer Data'!$C$28)</f>
        <v>0</v>
      </c>
      <c r="O93" s="1241">
        <f>IF(ISERROR('I6.2 Customer Data'!O28/'I6.2 Customer Data'!$C$28), 0, 'I6.2 Customer Data'!O28/'I6.2 Customer Data'!$C$28)</f>
        <v>0</v>
      </c>
      <c r="P93" s="1241">
        <f>IF(ISERROR('I6.2 Customer Data'!P28/'I6.2 Customer Data'!$C$28), 0, 'I6.2 Customer Data'!P28/'I6.2 Customer Data'!$C$28)</f>
        <v>0</v>
      </c>
      <c r="Q93" s="1241">
        <f>IF(ISERROR('I6.2 Customer Data'!Q28/'I6.2 Customer Data'!$C$28), 0, 'I6.2 Customer Data'!Q28/'I6.2 Customer Data'!$C$28)</f>
        <v>0</v>
      </c>
      <c r="R93" s="1241">
        <f>IF(ISERROR('I6.2 Customer Data'!R28/'I6.2 Customer Data'!$C$28), 0, 'I6.2 Customer Data'!R28/'I6.2 Customer Data'!$C$28)</f>
        <v>0</v>
      </c>
      <c r="S93" s="1241">
        <f>IF(ISERROR('I6.2 Customer Data'!S28/'I6.2 Customer Data'!$C$28), 0, 'I6.2 Customer Data'!S28/'I6.2 Customer Data'!$C$28)</f>
        <v>0</v>
      </c>
      <c r="T93" s="1241">
        <f>IF(ISERROR('I6.2 Customer Data'!T28/'I6.2 Customer Data'!$C$28), 0, 'I6.2 Customer Data'!T28/'I6.2 Customer Data'!$C$28)</f>
        <v>0</v>
      </c>
      <c r="U93" s="1241">
        <f>IF(ISERROR('I6.2 Customer Data'!U28/'I6.2 Customer Data'!$C$28), 0, 'I6.2 Customer Data'!U28/'I6.2 Customer Data'!$C$28)</f>
        <v>0</v>
      </c>
      <c r="V93" s="1241">
        <f>IF(ISERROR('I6.2 Customer Data'!V28/'I6.2 Customer Data'!$C$28), 0, 'I6.2 Customer Data'!V28/'I6.2 Customer Data'!$C$28)</f>
        <v>0</v>
      </c>
      <c r="W93" s="1241">
        <f>IF(ISERROR('I6.2 Customer Data'!W28/'I6.2 Customer Data'!$C$28), 0, 'I6.2 Customer Data'!W28/'I6.2 Customer Data'!$C$28)</f>
        <v>0</v>
      </c>
    </row>
    <row r="94" spans="1:24" s="2337" customFormat="1" ht="12.75" x14ac:dyDescent="0.2">
      <c r="A94" s="2335" t="s">
        <v>837</v>
      </c>
      <c r="B94" s="2336" t="s">
        <v>775</v>
      </c>
      <c r="C94" s="1725">
        <f>IF(+SUM(D94:W94)=0,"-",+SUM(D94:W94))</f>
        <v>0.99999999999999989</v>
      </c>
      <c r="D94" s="1241">
        <f>IF(ISERROR('I6.2 Customer Data'!D29/'I6.2 Customer Data'!$C$29), 0, 'I6.2 Customer Data'!D29/'I6.2 Customer Data'!$C$29)</f>
        <v>0.89648648648648643</v>
      </c>
      <c r="E94" s="1241">
        <f>IF(ISERROR('I6.2 Customer Data'!E29/'I6.2 Customer Data'!$C$29), 0, 'I6.2 Customer Data'!E29/'I6.2 Customer Data'!$C$29)</f>
        <v>8.719334719334719E-2</v>
      </c>
      <c r="F94" s="1241">
        <f>IF(ISERROR('I6.2 Customer Data'!F29/'I6.2 Customer Data'!$C$29), 0, 'I6.2 Customer Data'!F29/'I6.2 Customer Data'!$C$29)</f>
        <v>1.6320166320166321E-2</v>
      </c>
      <c r="G94" s="1241">
        <f>IF(ISERROR('I6.2 Customer Data'!G29/'I6.2 Customer Data'!$C$29), 0, 'I6.2 Customer Data'!G29/'I6.2 Customer Data'!$C$29)</f>
        <v>0</v>
      </c>
      <c r="H94" s="1241">
        <f>IF(ISERROR('I6.2 Customer Data'!H29/'I6.2 Customer Data'!$C$29), 0, 'I6.2 Customer Data'!H29/'I6.2 Customer Data'!$C$29)</f>
        <v>0</v>
      </c>
      <c r="I94" s="1241">
        <f>IF(ISERROR('I6.2 Customer Data'!I29/'I6.2 Customer Data'!$C$29), 0, 'I6.2 Customer Data'!I29/'I6.2 Customer Data'!$C$29)</f>
        <v>0</v>
      </c>
      <c r="J94" s="1241">
        <f>IF(ISERROR('I6.2 Customer Data'!J29/'I6.2 Customer Data'!$C$29), 0, 'I6.2 Customer Data'!J29/'I6.2 Customer Data'!$C$29)</f>
        <v>0</v>
      </c>
      <c r="K94" s="1241">
        <f>IF(ISERROR('I6.2 Customer Data'!K29/'I6.2 Customer Data'!$C$29), 0, 'I6.2 Customer Data'!K29/'I6.2 Customer Data'!$C$29)</f>
        <v>0</v>
      </c>
      <c r="L94" s="1241">
        <f>IF(ISERROR('I6.2 Customer Data'!L29/'I6.2 Customer Data'!$C$29), 0, 'I6.2 Customer Data'!L29/'I6.2 Customer Data'!$C$29)</f>
        <v>0</v>
      </c>
      <c r="M94" s="1241">
        <f>IF(ISERROR('I6.2 Customer Data'!M29/'I6.2 Customer Data'!$C$29), 0, 'I6.2 Customer Data'!M29/'I6.2 Customer Data'!$C$29)</f>
        <v>0</v>
      </c>
      <c r="N94" s="1241">
        <f>IF(ISERROR('I6.2 Customer Data'!N29/'I6.2 Customer Data'!$C$29), 0, 'I6.2 Customer Data'!N29/'I6.2 Customer Data'!$C$29)</f>
        <v>0</v>
      </c>
      <c r="O94" s="1241">
        <f>IF(ISERROR('I6.2 Customer Data'!O29/'I6.2 Customer Data'!$C$29), 0, 'I6.2 Customer Data'!O29/'I6.2 Customer Data'!$C$29)</f>
        <v>0</v>
      </c>
      <c r="P94" s="1241">
        <f>IF(ISERROR('I6.2 Customer Data'!P29/'I6.2 Customer Data'!$C$29), 0, 'I6.2 Customer Data'!P29/'I6.2 Customer Data'!$C$29)</f>
        <v>0</v>
      </c>
      <c r="Q94" s="1241">
        <f>IF(ISERROR('I6.2 Customer Data'!Q29/'I6.2 Customer Data'!$C$29), 0, 'I6.2 Customer Data'!Q29/'I6.2 Customer Data'!$C$29)</f>
        <v>0</v>
      </c>
      <c r="R94" s="1241">
        <f>IF(ISERROR('I6.2 Customer Data'!R29/'I6.2 Customer Data'!$C$29), 0, 'I6.2 Customer Data'!R29/'I6.2 Customer Data'!$C$29)</f>
        <v>0</v>
      </c>
      <c r="S94" s="1241">
        <f>IF(ISERROR('I6.2 Customer Data'!S29/'I6.2 Customer Data'!$C$29), 0, 'I6.2 Customer Data'!S29/'I6.2 Customer Data'!$C$29)</f>
        <v>0</v>
      </c>
      <c r="T94" s="1241">
        <f>IF(ISERROR('I6.2 Customer Data'!T29/'I6.2 Customer Data'!$C$29), 0, 'I6.2 Customer Data'!T29/'I6.2 Customer Data'!$C$29)</f>
        <v>0</v>
      </c>
      <c r="U94" s="1241">
        <f>IF(ISERROR('I6.2 Customer Data'!U29/'I6.2 Customer Data'!$C$29), 0, 'I6.2 Customer Data'!U29/'I6.2 Customer Data'!$C$29)</f>
        <v>0</v>
      </c>
      <c r="V94" s="1241">
        <f>IF(ISERROR('I6.2 Customer Data'!V29/'I6.2 Customer Data'!$C$29), 0, 'I6.2 Customer Data'!V29/'I6.2 Customer Data'!$C$29)</f>
        <v>0</v>
      </c>
      <c r="W94" s="1241">
        <f>IF(ISERROR('I6.2 Customer Data'!W29/'I6.2 Customer Data'!$C$29), 0, 'I6.2 Customer Data'!W29/'I6.2 Customer Data'!$C$29)</f>
        <v>0</v>
      </c>
      <c r="X94" s="2333"/>
    </row>
    <row r="95" spans="1:24" s="2337" customFormat="1" ht="12.75" x14ac:dyDescent="0.2">
      <c r="A95" s="2335" t="s">
        <v>1273</v>
      </c>
      <c r="B95" s="2336" t="s">
        <v>1274</v>
      </c>
      <c r="C95" s="1725">
        <f>IF(+SUM(D95:W95)=0,"-",+SUM(D95:W95))</f>
        <v>1</v>
      </c>
      <c r="D95" s="1241">
        <f>IF(ISERROR('I6.2 Customer Data'!D30/'I6.2 Customer Data'!$C$30), 0, 'I6.2 Customer Data'!D30/'I6.2 Customer Data'!$C$30)</f>
        <v>0.89576019443694299</v>
      </c>
      <c r="E95" s="1241">
        <f>IF(ISERROR('I6.2 Customer Data'!E30/'I6.2 Customer Data'!$C$30), 0, 'I6.2 Customer Data'!E30/'I6.2 Customer Data'!$C$30)</f>
        <v>8.7122707160514345E-2</v>
      </c>
      <c r="F95" s="1241">
        <f>IF(ISERROR('I6.2 Customer Data'!F30/'I6.2 Customer Data'!$C$30), 0, 'I6.2 Customer Data'!F30/'I6.2 Customer Data'!$C$30)</f>
        <v>1.0386588836494319E-2</v>
      </c>
      <c r="G95" s="1241">
        <f>IF(ISERROR('I6.2 Customer Data'!G30/'I6.2 Customer Data'!$C$30), 0, 'I6.2 Customer Data'!G30/'I6.2 Customer Data'!$C$30)</f>
        <v>0</v>
      </c>
      <c r="H95" s="1241">
        <f>IF(ISERROR('I6.2 Customer Data'!H30/'I6.2 Customer Data'!$C$30), 0, 'I6.2 Customer Data'!H30/'I6.2 Customer Data'!$C$30)</f>
        <v>0</v>
      </c>
      <c r="I95" s="1241">
        <f>IF(ISERROR('I6.2 Customer Data'!I30/'I6.2 Customer Data'!$C$30), 0, 'I6.2 Customer Data'!I30/'I6.2 Customer Data'!$C$30)</f>
        <v>0</v>
      </c>
      <c r="J95" s="1241">
        <f>IF(ISERROR('I6.2 Customer Data'!J30/'I6.2 Customer Data'!$C$30), 0, 'I6.2 Customer Data'!J30/'I6.2 Customer Data'!$C$30)</f>
        <v>4.1546355345977271E-5</v>
      </c>
      <c r="K95" s="1241">
        <f>IF(ISERROR('I6.2 Customer Data'!K30/'I6.2 Customer Data'!$C$30), 0, 'I6.2 Customer Data'!K30/'I6.2 Customer Data'!$C$30)</f>
        <v>3.2406157169862274E-3</v>
      </c>
      <c r="L95" s="1241">
        <f>IF(ISERROR('I6.2 Customer Data'!L30/'I6.2 Customer Data'!$C$30), 0, 'I6.2 Customer Data'!L30/'I6.2 Customer Data'!$C$30)</f>
        <v>3.4483474937161136E-3</v>
      </c>
      <c r="M95" s="1241">
        <f>IF(ISERROR('I6.2 Customer Data'!M30/'I6.2 Customer Data'!$C$30), 0, 'I6.2 Customer Data'!M30/'I6.2 Customer Data'!$C$30)</f>
        <v>0</v>
      </c>
      <c r="N95" s="1241">
        <f>IF(ISERROR('I6.2 Customer Data'!N30/'I6.2 Customer Data'!$C$30), 0, 'I6.2 Customer Data'!N30/'I6.2 Customer Data'!$C$30)</f>
        <v>0</v>
      </c>
      <c r="O95" s="1241">
        <f>IF(ISERROR('I6.2 Customer Data'!O30/'I6.2 Customer Data'!$C$30), 0, 'I6.2 Customer Data'!O30/'I6.2 Customer Data'!$C$30)</f>
        <v>0</v>
      </c>
      <c r="P95" s="1241">
        <f>IF(ISERROR('I6.2 Customer Data'!P30/'I6.2 Customer Data'!$C$30), 0, 'I6.2 Customer Data'!P30/'I6.2 Customer Data'!$C$30)</f>
        <v>0</v>
      </c>
      <c r="Q95" s="1241">
        <f>IF(ISERROR('I6.2 Customer Data'!Q30/'I6.2 Customer Data'!$C$30), 0, 'I6.2 Customer Data'!Q30/'I6.2 Customer Data'!$C$30)</f>
        <v>0</v>
      </c>
      <c r="R95" s="1241">
        <f>IF(ISERROR('I6.2 Customer Data'!R30/'I6.2 Customer Data'!$C$30), 0, 'I6.2 Customer Data'!R30/'I6.2 Customer Data'!$C$30)</f>
        <v>0</v>
      </c>
      <c r="S95" s="1241">
        <f>IF(ISERROR('I6.2 Customer Data'!S30/'I6.2 Customer Data'!$C$30), 0, 'I6.2 Customer Data'!S30/'I6.2 Customer Data'!$C$30)</f>
        <v>0</v>
      </c>
      <c r="T95" s="1241">
        <f>IF(ISERROR('I6.2 Customer Data'!T30/'I6.2 Customer Data'!$C$30), 0, 'I6.2 Customer Data'!T30/'I6.2 Customer Data'!$C$30)</f>
        <v>0</v>
      </c>
      <c r="U95" s="1241">
        <f>IF(ISERROR('I6.2 Customer Data'!U30/'I6.2 Customer Data'!$C$30), 0, 'I6.2 Customer Data'!U30/'I6.2 Customer Data'!$C$30)</f>
        <v>0</v>
      </c>
      <c r="V95" s="1241">
        <f>IF(ISERROR('I6.2 Customer Data'!V30/'I6.2 Customer Data'!$C$30), 0, 'I6.2 Customer Data'!V30/'I6.2 Customer Data'!$C$30)</f>
        <v>0</v>
      </c>
      <c r="W95" s="1241">
        <f>IF(ISERROR('I6.2 Customer Data'!W30/'I6.2 Customer Data'!$C$30), 0, 'I6.2 Customer Data'!W30/'I6.2 Customer Data'!$C$30)</f>
        <v>0</v>
      </c>
      <c r="X95" s="2333"/>
    </row>
    <row r="96" spans="1:24" s="339" customFormat="1" ht="12.75" x14ac:dyDescent="0.2">
      <c r="A96" s="349"/>
      <c r="B96" s="1272"/>
      <c r="C96" s="1725"/>
      <c r="D96" s="1241"/>
      <c r="E96" s="1241"/>
      <c r="F96" s="1241"/>
      <c r="G96" s="1241"/>
      <c r="H96" s="1241"/>
      <c r="I96" s="1241"/>
      <c r="J96" s="1241"/>
      <c r="K96" s="1241"/>
      <c r="L96" s="1241"/>
      <c r="M96" s="1241"/>
      <c r="N96" s="1241"/>
      <c r="O96" s="1241"/>
      <c r="P96" s="1241"/>
      <c r="Q96" s="1241"/>
      <c r="R96" s="1241"/>
      <c r="S96" s="1241"/>
      <c r="T96" s="1241"/>
      <c r="U96" s="1241"/>
      <c r="V96" s="1241"/>
      <c r="W96" s="1241"/>
    </row>
    <row r="97" spans="1:26" s="339" customFormat="1" ht="25.5" x14ac:dyDescent="0.2">
      <c r="A97" s="349" t="s">
        <v>973</v>
      </c>
      <c r="B97" s="640"/>
      <c r="C97" s="2332"/>
      <c r="D97" s="1241"/>
      <c r="E97" s="1241"/>
      <c r="F97" s="1243"/>
      <c r="G97" s="1243"/>
      <c r="H97" s="1243"/>
      <c r="I97" s="1243"/>
      <c r="J97" s="1243"/>
      <c r="K97" s="1243"/>
      <c r="L97" s="1243"/>
      <c r="M97" s="1241"/>
      <c r="N97" s="1244"/>
      <c r="O97" s="1245"/>
      <c r="P97" s="1245"/>
      <c r="Q97" s="1245"/>
      <c r="R97" s="1245"/>
      <c r="S97" s="1245"/>
      <c r="T97" s="1245"/>
      <c r="U97" s="1245"/>
      <c r="V97" s="1246"/>
      <c r="W97" s="1246"/>
    </row>
    <row r="98" spans="1:26" s="339" customFormat="1" ht="12.75" x14ac:dyDescent="0.2">
      <c r="A98" s="349"/>
      <c r="B98" s="640"/>
      <c r="C98" s="2332"/>
      <c r="D98" s="1241"/>
      <c r="E98" s="1241"/>
      <c r="F98" s="1243"/>
      <c r="G98" s="1243"/>
      <c r="H98" s="1243"/>
      <c r="I98" s="1243"/>
      <c r="J98" s="1243"/>
      <c r="K98" s="1243"/>
      <c r="L98" s="1243"/>
      <c r="M98" s="1241"/>
      <c r="N98" s="1244"/>
      <c r="O98" s="1245"/>
      <c r="P98" s="1245"/>
      <c r="Q98" s="1245"/>
      <c r="R98" s="1245"/>
      <c r="S98" s="1245"/>
      <c r="T98" s="1245"/>
      <c r="U98" s="1245"/>
      <c r="V98" s="1246"/>
      <c r="W98" s="1246"/>
    </row>
    <row r="99" spans="1:26" s="339" customFormat="1" ht="12.75" x14ac:dyDescent="0.2">
      <c r="A99" s="349" t="s">
        <v>918</v>
      </c>
      <c r="B99" s="1272" t="s">
        <v>916</v>
      </c>
      <c r="C99" s="1725">
        <f t="shared" ref="C99:C112" si="1">IF(+SUM(D99:W99)=0,"-",+SUM(D99:W99))</f>
        <v>1</v>
      </c>
      <c r="D99" s="1241">
        <f>IF(ISERROR('O6 Source Data for E2'!Y$88/'O6 Source Data for E2'!$X$88),"0.00%",'O6 Source Data for E2'!Y$88/'O6 Source Data for E2'!$X$88)</f>
        <v>0.89134694217801891</v>
      </c>
      <c r="E99" s="1241">
        <f>IF(ISERROR('O6 Source Data for E2'!Z$88/'O6 Source Data for E2'!$X$88),"0.00%",'O6 Source Data for E2'!Z$88/'O6 Source Data for E2'!$X$88)</f>
        <v>6.1830150457439038E-2</v>
      </c>
      <c r="F99" s="1241">
        <f>IF(ISERROR('O6 Source Data for E2'!AA$88/'O6 Source Data for E2'!$X$88),"0.00%",'O6 Source Data for E2'!AA$88/'O6 Source Data for E2'!$X$88)</f>
        <v>7.1761100993222851E-3</v>
      </c>
      <c r="G99" s="1241">
        <f>IF(ISERROR('O6 Source Data for E2'!AB$88/'O6 Source Data for E2'!$X$88),"0.00%",'O6 Source Data for E2'!AB$88/'O6 Source Data for E2'!$X$88)</f>
        <v>0</v>
      </c>
      <c r="H99" s="1241">
        <f>IF(ISERROR('O6 Source Data for E2'!AC$88/'O6 Source Data for E2'!$X$88),"0.00%",'O6 Source Data for E2'!AC$88/'O6 Source Data for E2'!$X$88)</f>
        <v>0</v>
      </c>
      <c r="I99" s="1241">
        <f>IF(ISERROR('O6 Source Data for E2'!AD$88/'O6 Source Data for E2'!$X$88),"0.00%",'O6 Source Data for E2'!AD$88/'O6 Source Data for E2'!$X$88)</f>
        <v>0</v>
      </c>
      <c r="J99" s="1241">
        <f>IF(ISERROR('O6 Source Data for E2'!AE$88/'O6 Source Data for E2'!$X$88),"0.00%",'O6 Source Data for E2'!AE$88/'O6 Source Data for E2'!$X$88)</f>
        <v>3.0078898446221788E-2</v>
      </c>
      <c r="K99" s="1241">
        <f>IF(ISERROR('O6 Source Data for E2'!AF$88/'O6 Source Data for E2'!$X$88),"0.00%",'O6 Source Data for E2'!AF$88/'O6 Source Data for E2'!$X$88)</f>
        <v>5.3073090521406898E-3</v>
      </c>
      <c r="L99" s="1241">
        <f>IF(ISERROR('O6 Source Data for E2'!AG$88/'O6 Source Data for E2'!$X$88),"0.00%",'O6 Source Data for E2'!AG$88/'O6 Source Data for E2'!$X$88)</f>
        <v>4.260589766857387E-3</v>
      </c>
      <c r="M99" s="1241">
        <f>IF(ISERROR('O6 Source Data for E2'!AH$88/'O6 Source Data for E2'!$X$88),"0.00%",'O6 Source Data for E2'!AH$88/'O6 Source Data for E2'!$X$88)</f>
        <v>0</v>
      </c>
      <c r="N99" s="1241">
        <f>IF(ISERROR('O6 Source Data for E2'!AI$88/'O6 Source Data for E2'!$X$88),"0.00%",'O6 Source Data for E2'!AI$88/'O6 Source Data for E2'!$X$88)</f>
        <v>0</v>
      </c>
      <c r="O99" s="1241">
        <f>IF(ISERROR('O6 Source Data for E2'!AJ$88/'O6 Source Data for E2'!$X$88),"0.00%",'O6 Source Data for E2'!AJ$88/'O6 Source Data for E2'!$X$88)</f>
        <v>0</v>
      </c>
      <c r="P99" s="1241">
        <f>IF(ISERROR('O6 Source Data for E2'!AK$88/'O6 Source Data for E2'!$X$88),"0.00%",'O6 Source Data for E2'!AK$88/'O6 Source Data for E2'!$X$88)</f>
        <v>0</v>
      </c>
      <c r="Q99" s="1241">
        <f>IF(ISERROR('O6 Source Data for E2'!AL$88/'O6 Source Data for E2'!$X$88),"0.00%",'O6 Source Data for E2'!AL$88/'O6 Source Data for E2'!$X$88)</f>
        <v>0</v>
      </c>
      <c r="R99" s="1241">
        <f>IF(ISERROR('O6 Source Data for E2'!AM$88/'O6 Source Data for E2'!$X$88),"0.00%",'O6 Source Data for E2'!AM$88/'O6 Source Data for E2'!$X$88)</f>
        <v>0</v>
      </c>
      <c r="S99" s="1241">
        <f>IF(ISERROR('O6 Source Data for E2'!AN$88/'O6 Source Data for E2'!$X$88),"0.00%",'O6 Source Data for E2'!AN$88/'O6 Source Data for E2'!$X$88)</f>
        <v>0</v>
      </c>
      <c r="T99" s="1241">
        <f>IF(ISERROR('O6 Source Data for E2'!AO$88/'O6 Source Data for E2'!$X$88),"0.00%",'O6 Source Data for E2'!AO$88/'O6 Source Data for E2'!$X$88)</f>
        <v>0</v>
      </c>
      <c r="U99" s="1241">
        <f>IF(ISERROR('O6 Source Data for E2'!AP$88/'O6 Source Data for E2'!$X$88),"0.00%",'O6 Source Data for E2'!AP$88/'O6 Source Data for E2'!$X$88)</f>
        <v>0</v>
      </c>
      <c r="V99" s="1241">
        <f>IF(ISERROR('O6 Source Data for E2'!AQ$88/'O6 Source Data for E2'!$X$88),"0.00%",'O6 Source Data for E2'!AQ$88/'O6 Source Data for E2'!$X$88)</f>
        <v>0</v>
      </c>
      <c r="W99" s="1241">
        <f>IF(ISERROR('O6 Source Data for E2'!AR$88/'O6 Source Data for E2'!$X$88),"0.00%",'O6 Source Data for E2'!AR$88/'O6 Source Data for E2'!$X$88)</f>
        <v>0</v>
      </c>
    </row>
    <row r="100" spans="1:26" s="339" customFormat="1" ht="12.75" x14ac:dyDescent="0.2">
      <c r="A100" s="349" t="s">
        <v>471</v>
      </c>
      <c r="B100" s="1272" t="s">
        <v>484</v>
      </c>
      <c r="C100" s="1725" t="str">
        <f t="shared" si="1"/>
        <v>-</v>
      </c>
      <c r="D100" s="1241" t="str">
        <f>IF(ISERROR('O6 Source Data for E2'!Y$39/'O6 Source Data for E2'!$X$39),"0.00%",'O6 Source Data for E2'!Y$39/'O6 Source Data for E2'!$X$39)</f>
        <v>0.00%</v>
      </c>
      <c r="E100" s="1241" t="str">
        <f>IF(ISERROR('O6 Source Data for E2'!Z$39/'O6 Source Data for E2'!$X$39),"0.00%",'O6 Source Data for E2'!Z$39/'O6 Source Data for E2'!$X$39)</f>
        <v>0.00%</v>
      </c>
      <c r="F100" s="1241" t="str">
        <f>IF(ISERROR('O6 Source Data for E2'!AA$39/'O6 Source Data for E2'!$X$39),"0.00%",'O6 Source Data for E2'!AA$39/'O6 Source Data for E2'!$X$39)</f>
        <v>0.00%</v>
      </c>
      <c r="G100" s="1241" t="str">
        <f>IF(ISERROR('O6 Source Data for E2'!AB$39/'O6 Source Data for E2'!$X$39),"0.00%",'O6 Source Data for E2'!AB$39/'O6 Source Data for E2'!$X$39)</f>
        <v>0.00%</v>
      </c>
      <c r="H100" s="1241" t="str">
        <f>IF(ISERROR('O6 Source Data for E2'!AC$39/'O6 Source Data for E2'!$X$39),"0.00%",'O6 Source Data for E2'!AC$39/'O6 Source Data for E2'!$X$39)</f>
        <v>0.00%</v>
      </c>
      <c r="I100" s="1241" t="str">
        <f>IF(ISERROR('O6 Source Data for E2'!AD$39/'O6 Source Data for E2'!$X$39),"0.00%",'O6 Source Data for E2'!AD$39/'O6 Source Data for E2'!$X$39)</f>
        <v>0.00%</v>
      </c>
      <c r="J100" s="1241" t="str">
        <f>IF(ISERROR('O6 Source Data for E2'!AE$39/'O6 Source Data for E2'!$X$39),"0.00%",'O6 Source Data for E2'!AE$39/'O6 Source Data for E2'!$X$39)</f>
        <v>0.00%</v>
      </c>
      <c r="K100" s="1241" t="str">
        <f>IF(ISERROR('O6 Source Data for E2'!AF$39/'O6 Source Data for E2'!$X$39),"0.00%",'O6 Source Data for E2'!AF$39/'O6 Source Data for E2'!$X$39)</f>
        <v>0.00%</v>
      </c>
      <c r="L100" s="1241" t="str">
        <f>IF(ISERROR('O6 Source Data for E2'!AG$39/'O6 Source Data for E2'!$X$39),"0.00%",'O6 Source Data for E2'!AG$39/'O6 Source Data for E2'!$X$39)</f>
        <v>0.00%</v>
      </c>
      <c r="M100" s="1241" t="str">
        <f>IF(ISERROR('O6 Source Data for E2'!AH$39/'O6 Source Data for E2'!$X$39),"0.00%",'O6 Source Data for E2'!AH$39/'O6 Source Data for E2'!$X$39)</f>
        <v>0.00%</v>
      </c>
      <c r="N100" s="1241" t="str">
        <f>IF(ISERROR('O6 Source Data for E2'!AI$39/'O6 Source Data for E2'!$X$39),"0.00%",'O6 Source Data for E2'!AI$39/'O6 Source Data for E2'!$X$39)</f>
        <v>0.00%</v>
      </c>
      <c r="O100" s="1241" t="str">
        <f>IF(ISERROR('O6 Source Data for E2'!AJ$39/'O6 Source Data for E2'!$X$39),"0.00%",'O6 Source Data for E2'!AJ$39/'O6 Source Data for E2'!$X$39)</f>
        <v>0.00%</v>
      </c>
      <c r="P100" s="1241" t="str">
        <f>IF(ISERROR('O6 Source Data for E2'!AK$39/'O6 Source Data for E2'!$X$39),"0.00%",'O6 Source Data for E2'!AK$39/'O6 Source Data for E2'!$X$39)</f>
        <v>0.00%</v>
      </c>
      <c r="Q100" s="1241" t="str">
        <f>IF(ISERROR('O6 Source Data for E2'!AL$39/'O6 Source Data for E2'!$X$39),"0.00%",'O6 Source Data for E2'!AL$39/'O6 Source Data for E2'!$X$39)</f>
        <v>0.00%</v>
      </c>
      <c r="R100" s="1241" t="str">
        <f>IF(ISERROR('O6 Source Data for E2'!AM$39/'O6 Source Data for E2'!$X$39),"0.00%",'O6 Source Data for E2'!AM$39/'O6 Source Data for E2'!$X$39)</f>
        <v>0.00%</v>
      </c>
      <c r="S100" s="1241" t="str">
        <f>IF(ISERROR('O6 Source Data for E2'!AN$39/'O6 Source Data for E2'!$X$39),"0.00%",'O6 Source Data for E2'!AN$39/'O6 Source Data for E2'!$X$39)</f>
        <v>0.00%</v>
      </c>
      <c r="T100" s="1241" t="str">
        <f>IF(ISERROR('O6 Source Data for E2'!AO$39/'O6 Source Data for E2'!$X$39),"0.00%",'O6 Source Data for E2'!AO$39/'O6 Source Data for E2'!$X$39)</f>
        <v>0.00%</v>
      </c>
      <c r="U100" s="1241" t="str">
        <f>IF(ISERROR('O6 Source Data for E2'!AP$39/'O6 Source Data for E2'!$X$39),"0.00%",'O6 Source Data for E2'!AP$39/'O6 Source Data for E2'!$X$39)</f>
        <v>0.00%</v>
      </c>
      <c r="V100" s="1241" t="str">
        <f>IF(ISERROR('O6 Source Data for E2'!AQ$39/'O6 Source Data for E2'!$X$39),"0.00%",'O6 Source Data for E2'!AQ$39/'O6 Source Data for E2'!$X$39)</f>
        <v>0.00%</v>
      </c>
      <c r="W100" s="1241" t="str">
        <f>IF(ISERROR('O6 Source Data for E2'!AR$39/'O6 Source Data for E2'!$X$39),"0.00%",'O6 Source Data for E2'!AR$39/'O6 Source Data for E2'!$X$39)</f>
        <v>0.00%</v>
      </c>
      <c r="X100" s="2338"/>
      <c r="Y100" s="2338"/>
      <c r="Z100" s="2338"/>
    </row>
    <row r="101" spans="1:26" s="339" customFormat="1" ht="12.75" x14ac:dyDescent="0.2">
      <c r="A101" s="349" t="s">
        <v>472</v>
      </c>
      <c r="B101" s="1272" t="s">
        <v>485</v>
      </c>
      <c r="C101" s="1725" t="str">
        <f t="shared" si="1"/>
        <v>-</v>
      </c>
      <c r="D101" s="1241" t="str">
        <f>IF(ISERROR('O6 Source Data for E2'!Y$45/'O6 Source Data for E2'!$X$45),"0.00%",'O6 Source Data for E2'!Y$45/'O6 Source Data for E2'!$X$45)</f>
        <v>0.00%</v>
      </c>
      <c r="E101" s="1241" t="str">
        <f>IF(ISERROR('O6 Source Data for E2'!Z$45/'O6 Source Data for E2'!$X$45),"0.00%",'O6 Source Data for E2'!Z$45/'O6 Source Data for E2'!$X$45)</f>
        <v>0.00%</v>
      </c>
      <c r="F101" s="1241" t="str">
        <f>IF(ISERROR('O6 Source Data for E2'!AA$45/'O6 Source Data for E2'!$X$45),"0.00%",'O6 Source Data for E2'!AA$45/'O6 Source Data for E2'!$X$45)</f>
        <v>0.00%</v>
      </c>
      <c r="G101" s="1241" t="str">
        <f>IF(ISERROR('O6 Source Data for E2'!AB$45/'O6 Source Data for E2'!$X$45),"0.00%",'O6 Source Data for E2'!AB$45/'O6 Source Data for E2'!$X$45)</f>
        <v>0.00%</v>
      </c>
      <c r="H101" s="1241" t="str">
        <f>IF(ISERROR('O6 Source Data for E2'!AC$45/'O6 Source Data for E2'!$X$45),"0.00%",'O6 Source Data for E2'!AC$45/'O6 Source Data for E2'!$X$45)</f>
        <v>0.00%</v>
      </c>
      <c r="I101" s="1241" t="str">
        <f>IF(ISERROR('O6 Source Data for E2'!AD$45/'O6 Source Data for E2'!$X$45),"0.00%",'O6 Source Data for E2'!AD$45/'O6 Source Data for E2'!$X$45)</f>
        <v>0.00%</v>
      </c>
      <c r="J101" s="1241" t="str">
        <f>IF(ISERROR('O6 Source Data for E2'!AE$45/'O6 Source Data for E2'!$X$45),"0.00%",'O6 Source Data for E2'!AE$45/'O6 Source Data for E2'!$X$45)</f>
        <v>0.00%</v>
      </c>
      <c r="K101" s="1241" t="str">
        <f>IF(ISERROR('O6 Source Data for E2'!AF$45/'O6 Source Data for E2'!$X$45),"0.00%",'O6 Source Data for E2'!AF$45/'O6 Source Data for E2'!$X$45)</f>
        <v>0.00%</v>
      </c>
      <c r="L101" s="1241" t="str">
        <f>IF(ISERROR('O6 Source Data for E2'!AG$45/'O6 Source Data for E2'!$X$45),"0.00%",'O6 Source Data for E2'!AG$45/'O6 Source Data for E2'!$X$45)</f>
        <v>0.00%</v>
      </c>
      <c r="M101" s="1241" t="str">
        <f>IF(ISERROR('O6 Source Data for E2'!AH$45/'O6 Source Data for E2'!$X$45),"0.00%",'O6 Source Data for E2'!AH$45/'O6 Source Data for E2'!$X$45)</f>
        <v>0.00%</v>
      </c>
      <c r="N101" s="1241" t="str">
        <f>IF(ISERROR('O6 Source Data for E2'!AI$45/'O6 Source Data for E2'!$X$45),"0.00%",'O6 Source Data for E2'!AI$45/'O6 Source Data for E2'!$X$45)</f>
        <v>0.00%</v>
      </c>
      <c r="O101" s="1241" t="str">
        <f>IF(ISERROR('O6 Source Data for E2'!AJ$45/'O6 Source Data for E2'!$X$45),"0.00%",'O6 Source Data for E2'!AJ$45/'O6 Source Data for E2'!$X$45)</f>
        <v>0.00%</v>
      </c>
      <c r="P101" s="1241" t="str">
        <f>IF(ISERROR('O6 Source Data for E2'!AK$45/'O6 Source Data for E2'!$X$45),"0.00%",'O6 Source Data for E2'!AK$45/'O6 Source Data for E2'!$X$45)</f>
        <v>0.00%</v>
      </c>
      <c r="Q101" s="1241" t="str">
        <f>IF(ISERROR('O6 Source Data for E2'!AL$45/'O6 Source Data for E2'!$X$45),"0.00%",'O6 Source Data for E2'!AL$45/'O6 Source Data for E2'!$X$45)</f>
        <v>0.00%</v>
      </c>
      <c r="R101" s="1241" t="str">
        <f>IF(ISERROR('O6 Source Data for E2'!AM$45/'O6 Source Data for E2'!$X$45),"0.00%",'O6 Source Data for E2'!AM$45/'O6 Source Data for E2'!$X$45)</f>
        <v>0.00%</v>
      </c>
      <c r="S101" s="1241" t="str">
        <f>IF(ISERROR('O6 Source Data for E2'!AN$45/'O6 Source Data for E2'!$X$45),"0.00%",'O6 Source Data for E2'!AN$45/'O6 Source Data for E2'!$X$45)</f>
        <v>0.00%</v>
      </c>
      <c r="T101" s="1241" t="str">
        <f>IF(ISERROR('O6 Source Data for E2'!AO$45/'O6 Source Data for E2'!$X$45),"0.00%",'O6 Source Data for E2'!AO$45/'O6 Source Data for E2'!$X$45)</f>
        <v>0.00%</v>
      </c>
      <c r="U101" s="1241" t="str">
        <f>IF(ISERROR('O6 Source Data for E2'!AP$45/'O6 Source Data for E2'!$X$45),"0.00%",'O6 Source Data for E2'!AP$45/'O6 Source Data for E2'!$X$45)</f>
        <v>0.00%</v>
      </c>
      <c r="V101" s="1241" t="str">
        <f>IF(ISERROR('O6 Source Data for E2'!AQ$45/'O6 Source Data for E2'!$X$45),"0.00%",'O6 Source Data for E2'!AQ$45/'O6 Source Data for E2'!$X$45)</f>
        <v>0.00%</v>
      </c>
      <c r="W101" s="1241" t="str">
        <f>IF(ISERROR('O6 Source Data for E2'!AR$45/'O6 Source Data for E2'!$X$45),"0.00%",'O6 Source Data for E2'!AR$45/'O6 Source Data for E2'!$X$45)</f>
        <v>0.00%</v>
      </c>
      <c r="X101" s="2338"/>
      <c r="Y101" s="2338"/>
      <c r="Z101" s="2338"/>
    </row>
    <row r="102" spans="1:26" s="339" customFormat="1" ht="12.75" x14ac:dyDescent="0.2">
      <c r="A102" s="349" t="s">
        <v>473</v>
      </c>
      <c r="B102" s="1272" t="s">
        <v>486</v>
      </c>
      <c r="C102" s="1725" t="str">
        <f t="shared" si="1"/>
        <v>-</v>
      </c>
      <c r="D102" s="1241" t="str">
        <f>IF(ISERROR('O6 Source Data for E2'!Y$50/'O6 Source Data for E2'!$X$50),"0.00%",'O6 Source Data for E2'!Y$50/'O6 Source Data for E2'!$X$50)</f>
        <v>0.00%</v>
      </c>
      <c r="E102" s="1241" t="str">
        <f>IF(ISERROR('O6 Source Data for E2'!Z$50/'O6 Source Data for E2'!$X$50),"0.00%",'O6 Source Data for E2'!Z$50/'O6 Source Data for E2'!$X$50)</f>
        <v>0.00%</v>
      </c>
      <c r="F102" s="1241" t="str">
        <f>IF(ISERROR('O6 Source Data for E2'!AA$50/'O6 Source Data for E2'!$X$50),"0.00%",'O6 Source Data for E2'!AA$50/'O6 Source Data for E2'!$X$50)</f>
        <v>0.00%</v>
      </c>
      <c r="G102" s="1241" t="str">
        <f>IF(ISERROR('O6 Source Data for E2'!AB$50/'O6 Source Data for E2'!$X$50),"0.00%",'O6 Source Data for E2'!AB$50/'O6 Source Data for E2'!$X$50)</f>
        <v>0.00%</v>
      </c>
      <c r="H102" s="1241" t="str">
        <f>IF(ISERROR('O6 Source Data for E2'!AC$50/'O6 Source Data for E2'!$X$50),"0.00%",'O6 Source Data for E2'!AC$50/'O6 Source Data for E2'!$X$50)</f>
        <v>0.00%</v>
      </c>
      <c r="I102" s="1241" t="str">
        <f>IF(ISERROR('O6 Source Data for E2'!AD$50/'O6 Source Data for E2'!$X$50),"0.00%",'O6 Source Data for E2'!AD$50/'O6 Source Data for E2'!$X$50)</f>
        <v>0.00%</v>
      </c>
      <c r="J102" s="1241" t="str">
        <f>IF(ISERROR('O6 Source Data for E2'!AE$50/'O6 Source Data for E2'!$X$50),"0.00%",'O6 Source Data for E2'!AE$50/'O6 Source Data for E2'!$X$50)</f>
        <v>0.00%</v>
      </c>
      <c r="K102" s="1241" t="str">
        <f>IF(ISERROR('O6 Source Data for E2'!AF$50/'O6 Source Data for E2'!$X$50),"0.00%",'O6 Source Data for E2'!AF$50/'O6 Source Data for E2'!$X$50)</f>
        <v>0.00%</v>
      </c>
      <c r="L102" s="1241" t="str">
        <f>IF(ISERROR('O6 Source Data for E2'!AG$50/'O6 Source Data for E2'!$X$50),"0.00%",'O6 Source Data for E2'!AG$50/'O6 Source Data for E2'!$X$50)</f>
        <v>0.00%</v>
      </c>
      <c r="M102" s="1241" t="str">
        <f>IF(ISERROR('O6 Source Data for E2'!AH$50/'O6 Source Data for E2'!$X$50),"0.00%",'O6 Source Data for E2'!AH$50/'O6 Source Data for E2'!$X$50)</f>
        <v>0.00%</v>
      </c>
      <c r="N102" s="1241" t="str">
        <f>IF(ISERROR('O6 Source Data for E2'!AI$50/'O6 Source Data for E2'!$X$50),"0.00%",'O6 Source Data for E2'!AI$50/'O6 Source Data for E2'!$X$50)</f>
        <v>0.00%</v>
      </c>
      <c r="O102" s="1241" t="str">
        <f>IF(ISERROR('O6 Source Data for E2'!AJ$50/'O6 Source Data for E2'!$X$50),"0.00%",'O6 Source Data for E2'!AJ$50/'O6 Source Data for E2'!$X$50)</f>
        <v>0.00%</v>
      </c>
      <c r="P102" s="1241" t="str">
        <f>IF(ISERROR('O6 Source Data for E2'!AK$50/'O6 Source Data for E2'!$X$50),"0.00%",'O6 Source Data for E2'!AK$50/'O6 Source Data for E2'!$X$50)</f>
        <v>0.00%</v>
      </c>
      <c r="Q102" s="1241" t="str">
        <f>IF(ISERROR('O6 Source Data for E2'!AL$50/'O6 Source Data for E2'!$X$50),"0.00%",'O6 Source Data for E2'!AL$50/'O6 Source Data for E2'!$X$50)</f>
        <v>0.00%</v>
      </c>
      <c r="R102" s="1241" t="str">
        <f>IF(ISERROR('O6 Source Data for E2'!AM$50/'O6 Source Data for E2'!$X$50),"0.00%",'O6 Source Data for E2'!AM$50/'O6 Source Data for E2'!$X$50)</f>
        <v>0.00%</v>
      </c>
      <c r="S102" s="1241" t="str">
        <f>IF(ISERROR('O6 Source Data for E2'!AN$50/'O6 Source Data for E2'!$X$50),"0.00%",'O6 Source Data for E2'!AN$50/'O6 Source Data for E2'!$X$50)</f>
        <v>0.00%</v>
      </c>
      <c r="T102" s="1241" t="str">
        <f>IF(ISERROR('O6 Source Data for E2'!AO$50/'O6 Source Data for E2'!$X$50),"0.00%",'O6 Source Data for E2'!AO$50/'O6 Source Data for E2'!$X$50)</f>
        <v>0.00%</v>
      </c>
      <c r="U102" s="1241" t="str">
        <f>IF(ISERROR('O6 Source Data for E2'!AP$50/'O6 Source Data for E2'!$X$50),"0.00%",'O6 Source Data for E2'!AP$50/'O6 Source Data for E2'!$X$50)</f>
        <v>0.00%</v>
      </c>
      <c r="V102" s="1241" t="str">
        <f>IF(ISERROR('O6 Source Data for E2'!AQ$50/'O6 Source Data for E2'!$X$50),"0.00%",'O6 Source Data for E2'!AQ$50/'O6 Source Data for E2'!$X$50)</f>
        <v>0.00%</v>
      </c>
      <c r="W102" s="1241" t="str">
        <f>IF(ISERROR('O6 Source Data for E2'!AR$50/'O6 Source Data for E2'!$X$50),"0.00%",'O6 Source Data for E2'!AR$50/'O6 Source Data for E2'!$X$50)</f>
        <v>0.00%</v>
      </c>
      <c r="X102" s="2338"/>
      <c r="Y102" s="2338"/>
      <c r="Z102" s="2338"/>
    </row>
    <row r="103" spans="1:26" s="339" customFormat="1" ht="25.5" x14ac:dyDescent="0.2">
      <c r="A103" s="349" t="s">
        <v>474</v>
      </c>
      <c r="B103" s="1272" t="s">
        <v>487</v>
      </c>
      <c r="C103" s="1725" t="str">
        <f t="shared" si="1"/>
        <v>-</v>
      </c>
      <c r="D103" s="1241" t="str">
        <f>IF(ISERROR('O6 Source Data for E2'!Y$52/'O6 Source Data for E2'!$X$52),"0.00%",'O6 Source Data for E2'!Y$52/'O6 Source Data for E2'!$X$52)</f>
        <v>0.00%</v>
      </c>
      <c r="E103" s="1241" t="str">
        <f>IF(ISERROR('O6 Source Data for E2'!Z$52/'O6 Source Data for E2'!$X$52),"0.00%",'O6 Source Data for E2'!Z$52/'O6 Source Data for E2'!$X$52)</f>
        <v>0.00%</v>
      </c>
      <c r="F103" s="1241" t="str">
        <f>IF(ISERROR('O6 Source Data for E2'!AA$52/'O6 Source Data for E2'!$X$52),"0.00%",'O6 Source Data for E2'!AA$52/'O6 Source Data for E2'!$X$52)</f>
        <v>0.00%</v>
      </c>
      <c r="G103" s="1241" t="str">
        <f>IF(ISERROR('O6 Source Data for E2'!AB$52/'O6 Source Data for E2'!$X$52),"0.00%",'O6 Source Data for E2'!AB$52/'O6 Source Data for E2'!$X$52)</f>
        <v>0.00%</v>
      </c>
      <c r="H103" s="1241" t="str">
        <f>IF(ISERROR('O6 Source Data for E2'!AC$52/'O6 Source Data for E2'!$X$52),"0.00%",'O6 Source Data for E2'!AC$52/'O6 Source Data for E2'!$X$52)</f>
        <v>0.00%</v>
      </c>
      <c r="I103" s="1241" t="str">
        <f>IF(ISERROR('O6 Source Data for E2'!AD$52/'O6 Source Data for E2'!$X$52),"0.00%",'O6 Source Data for E2'!AD$52/'O6 Source Data for E2'!$X$52)</f>
        <v>0.00%</v>
      </c>
      <c r="J103" s="1241" t="str">
        <f>IF(ISERROR('O6 Source Data for E2'!AE$52/'O6 Source Data for E2'!$X$52),"0.00%",'O6 Source Data for E2'!AE$52/'O6 Source Data for E2'!$X$52)</f>
        <v>0.00%</v>
      </c>
      <c r="K103" s="1241" t="str">
        <f>IF(ISERROR('O6 Source Data for E2'!AF$52/'O6 Source Data for E2'!$X$52),"0.00%",'O6 Source Data for E2'!AF$52/'O6 Source Data for E2'!$X$52)</f>
        <v>0.00%</v>
      </c>
      <c r="L103" s="1241" t="str">
        <f>IF(ISERROR('O6 Source Data for E2'!AG$52/'O6 Source Data for E2'!$X$52),"0.00%",'O6 Source Data for E2'!AG$52/'O6 Source Data for E2'!$X$52)</f>
        <v>0.00%</v>
      </c>
      <c r="M103" s="1241" t="str">
        <f>IF(ISERROR('O6 Source Data for E2'!AH$52/'O6 Source Data for E2'!$X$52),"0.00%",'O6 Source Data for E2'!AH$52/'O6 Source Data for E2'!$X$52)</f>
        <v>0.00%</v>
      </c>
      <c r="N103" s="1241" t="str">
        <f>IF(ISERROR('O6 Source Data for E2'!AI$52/'O6 Source Data for E2'!$X$52),"0.00%",'O6 Source Data for E2'!AI$52/'O6 Source Data for E2'!$X$52)</f>
        <v>0.00%</v>
      </c>
      <c r="O103" s="1241" t="str">
        <f>IF(ISERROR('O6 Source Data for E2'!AJ$52/'O6 Source Data for E2'!$X$52),"0.00%",'O6 Source Data for E2'!AJ$52/'O6 Source Data for E2'!$X$52)</f>
        <v>0.00%</v>
      </c>
      <c r="P103" s="1241" t="str">
        <f>IF(ISERROR('O6 Source Data for E2'!AK$52/'O6 Source Data for E2'!$X$52),"0.00%",'O6 Source Data for E2'!AK$52/'O6 Source Data for E2'!$X$52)</f>
        <v>0.00%</v>
      </c>
      <c r="Q103" s="1241" t="str">
        <f>IF(ISERROR('O6 Source Data for E2'!AL$52/'O6 Source Data for E2'!$X$52),"0.00%",'O6 Source Data for E2'!AL$52/'O6 Source Data for E2'!$X$52)</f>
        <v>0.00%</v>
      </c>
      <c r="R103" s="1241" t="str">
        <f>IF(ISERROR('O6 Source Data for E2'!AM$52/'O6 Source Data for E2'!$X$52),"0.00%",'O6 Source Data for E2'!AM$52/'O6 Source Data for E2'!$X$52)</f>
        <v>0.00%</v>
      </c>
      <c r="S103" s="1241" t="str">
        <f>IF(ISERROR('O6 Source Data for E2'!AN$52/'O6 Source Data for E2'!$X$52),"0.00%",'O6 Source Data for E2'!AN$52/'O6 Source Data for E2'!$X$52)</f>
        <v>0.00%</v>
      </c>
      <c r="T103" s="1241" t="str">
        <f>IF(ISERROR('O6 Source Data for E2'!AO$52/'O6 Source Data for E2'!$X$52),"0.00%",'O6 Source Data for E2'!AO$52/'O6 Source Data for E2'!$X$52)</f>
        <v>0.00%</v>
      </c>
      <c r="U103" s="1241" t="str">
        <f>IF(ISERROR('O6 Source Data for E2'!AP$52/'O6 Source Data for E2'!$X$52),"0.00%",'O6 Source Data for E2'!AP$52/'O6 Source Data for E2'!$X$52)</f>
        <v>0.00%</v>
      </c>
      <c r="V103" s="1241" t="str">
        <f>IF(ISERROR('O6 Source Data for E2'!AQ$52/'O6 Source Data for E2'!$X$52),"0.00%",'O6 Source Data for E2'!AQ$52/'O6 Source Data for E2'!$X$52)</f>
        <v>0.00%</v>
      </c>
      <c r="W103" s="1241" t="str">
        <f>IF(ISERROR('O6 Source Data for E2'!AR$52/'O6 Source Data for E2'!$X$52),"0.00%",'O6 Source Data for E2'!AR$52/'O6 Source Data for E2'!$X$52)</f>
        <v>0.00%</v>
      </c>
      <c r="X103" s="2338"/>
      <c r="Y103" s="2338"/>
      <c r="Z103" s="2338"/>
    </row>
    <row r="104" spans="1:26" s="339" customFormat="1" ht="12.75" x14ac:dyDescent="0.2">
      <c r="A104" s="349" t="s">
        <v>475</v>
      </c>
      <c r="B104" s="1272" t="s">
        <v>488</v>
      </c>
      <c r="C104" s="1725">
        <f t="shared" si="1"/>
        <v>1</v>
      </c>
      <c r="D104" s="1241">
        <f>IF(ISERROR('O6 Source Data for E2'!Y$61/'O6 Source Data for E2'!$X$61),"0.00%",'O6 Source Data for E2'!Y$61/'O6 Source Data for E2'!$X$61)</f>
        <v>0.86707458682719118</v>
      </c>
      <c r="E104" s="1241">
        <f>IF(ISERROR('O6 Source Data for E2'!Z$61/'O6 Source Data for E2'!$X$61),"0.00%",'O6 Source Data for E2'!Z$61/'O6 Source Data for E2'!$X$61)</f>
        <v>8.4332710678167014E-2</v>
      </c>
      <c r="F104" s="1241">
        <f>IF(ISERROR('O6 Source Data for E2'!AA$61/'O6 Source Data for E2'!$X$61),"0.00%",'O6 Source Data for E2'!AA$61/'O6 Source Data for E2'!$X$61)</f>
        <v>1.0018857066255837E-2</v>
      </c>
      <c r="G104" s="1241">
        <f>IF(ISERROR('O6 Source Data for E2'!AB$61/'O6 Source Data for E2'!$X$61),"0.00%",'O6 Source Data for E2'!AB$61/'O6 Source Data for E2'!$X$61)</f>
        <v>0</v>
      </c>
      <c r="H104" s="1241">
        <f>IF(ISERROR('O6 Source Data for E2'!AC$61/'O6 Source Data for E2'!$X$61),"0.00%",'O6 Source Data for E2'!AC$61/'O6 Source Data for E2'!$X$61)</f>
        <v>0</v>
      </c>
      <c r="I104" s="1241">
        <f>IF(ISERROR('O6 Source Data for E2'!AD$61/'O6 Source Data for E2'!$X$61),"0.00%",'O6 Source Data for E2'!AD$61/'O6 Source Data for E2'!$X$61)</f>
        <v>0</v>
      </c>
      <c r="J104" s="1241">
        <f>IF(ISERROR('O6 Source Data for E2'!AE$61/'O6 Source Data for E2'!$X$61),"0.00%",'O6 Source Data for E2'!AE$61/'O6 Source Data for E2'!$X$61)</f>
        <v>2.5523790771702512E-2</v>
      </c>
      <c r="K104" s="1241">
        <f>IF(ISERROR('O6 Source Data for E2'!AF$61/'O6 Source Data for E2'!$X$61),"0.00%",'O6 Source Data for E2'!AF$61/'O6 Source Data for E2'!$X$61)</f>
        <v>7.2388592856795731E-3</v>
      </c>
      <c r="L104" s="1241">
        <f>IF(ISERROR('O6 Source Data for E2'!AG$61/'O6 Source Data for E2'!$X$61),"0.00%",'O6 Source Data for E2'!AG$61/'O6 Source Data for E2'!$X$61)</f>
        <v>5.8111953710038794E-3</v>
      </c>
      <c r="M104" s="1241">
        <f>IF(ISERROR('O6 Source Data for E2'!AH$61/'O6 Source Data for E2'!$X$61),"0.00%",'O6 Source Data for E2'!AH$61/'O6 Source Data for E2'!$X$61)</f>
        <v>0</v>
      </c>
      <c r="N104" s="1241">
        <f>IF(ISERROR('O6 Source Data for E2'!AI$61/'O6 Source Data for E2'!$X$61),"0.00%",'O6 Source Data for E2'!AI$61/'O6 Source Data for E2'!$X$61)</f>
        <v>0</v>
      </c>
      <c r="O104" s="1241">
        <f>IF(ISERROR('O6 Source Data for E2'!AJ$61/'O6 Source Data for E2'!$X$61),"0.00%",'O6 Source Data for E2'!AJ$61/'O6 Source Data for E2'!$X$61)</f>
        <v>0</v>
      </c>
      <c r="P104" s="1241">
        <f>IF(ISERROR('O6 Source Data for E2'!AK$61/'O6 Source Data for E2'!$X$61),"0.00%",'O6 Source Data for E2'!AK$61/'O6 Source Data for E2'!$X$61)</f>
        <v>0</v>
      </c>
      <c r="Q104" s="1241">
        <f>IF(ISERROR('O6 Source Data for E2'!AL$61/'O6 Source Data for E2'!$X$61),"0.00%",'O6 Source Data for E2'!AL$61/'O6 Source Data for E2'!$X$61)</f>
        <v>0</v>
      </c>
      <c r="R104" s="1241">
        <f>IF(ISERROR('O6 Source Data for E2'!AM$61/'O6 Source Data for E2'!$X$61),"0.00%",'O6 Source Data for E2'!AM$61/'O6 Source Data for E2'!$X$61)</f>
        <v>0</v>
      </c>
      <c r="S104" s="1241">
        <f>IF(ISERROR('O6 Source Data for E2'!AN$61/'O6 Source Data for E2'!$X$61),"0.00%",'O6 Source Data for E2'!AN$61/'O6 Source Data for E2'!$X$61)</f>
        <v>0</v>
      </c>
      <c r="T104" s="1241">
        <f>IF(ISERROR('O6 Source Data for E2'!AO$61/'O6 Source Data for E2'!$X$61),"0.00%",'O6 Source Data for E2'!AO$61/'O6 Source Data for E2'!$X$61)</f>
        <v>0</v>
      </c>
      <c r="U104" s="1241">
        <f>IF(ISERROR('O6 Source Data for E2'!AP$61/'O6 Source Data for E2'!$X$61),"0.00%",'O6 Source Data for E2'!AP$61/'O6 Source Data for E2'!$X$61)</f>
        <v>0</v>
      </c>
      <c r="V104" s="1241">
        <f>IF(ISERROR('O6 Source Data for E2'!AQ$61/'O6 Source Data for E2'!$X$61),"0.00%",'O6 Source Data for E2'!AQ$61/'O6 Source Data for E2'!$X$61)</f>
        <v>0</v>
      </c>
      <c r="W104" s="1241">
        <f>IF(ISERROR('O6 Source Data for E2'!AR$61/'O6 Source Data for E2'!$X$61),"0.00%",'O6 Source Data for E2'!AR$61/'O6 Source Data for E2'!$X$61)</f>
        <v>0</v>
      </c>
      <c r="X104" s="2338"/>
      <c r="Y104" s="2338"/>
      <c r="Z104" s="2338"/>
    </row>
    <row r="105" spans="1:26" s="339" customFormat="1" ht="12.75" x14ac:dyDescent="0.2">
      <c r="A105" s="349" t="s">
        <v>476</v>
      </c>
      <c r="B105" s="1272" t="s">
        <v>489</v>
      </c>
      <c r="C105" s="1725">
        <f t="shared" si="1"/>
        <v>1</v>
      </c>
      <c r="D105" s="1241">
        <f>IF(ISERROR('O6 Source Data for E2'!Y$66/'O6 Source Data for E2'!$X$66),"0.00%",'O6 Source Data for E2'!Y$66/'O6 Source Data for E2'!$X$66)</f>
        <v>0.86031348173301558</v>
      </c>
      <c r="E105" s="1241">
        <f>IF(ISERROR('O6 Source Data for E2'!Z$66/'O6 Source Data for E2'!$X$66),"0.00%",'O6 Source Data for E2'!Z$66/'O6 Source Data for E2'!$X$66)</f>
        <v>8.3675117515555467E-2</v>
      </c>
      <c r="F105" s="1241">
        <f>IF(ISERROR('O6 Source Data for E2'!AA$66/'O6 Source Data for E2'!$X$66),"0.00%",'O6 Source Data for E2'!AA$66/'O6 Source Data for E2'!$X$66)</f>
        <v>9.9053460065247206E-3</v>
      </c>
      <c r="G105" s="1241">
        <f>IF(ISERROR('O6 Source Data for E2'!AB$66/'O6 Source Data for E2'!$X$66),"0.00%",'O6 Source Data for E2'!AB$66/'O6 Source Data for E2'!$X$66)</f>
        <v>0</v>
      </c>
      <c r="H105" s="1241">
        <f>IF(ISERROR('O6 Source Data for E2'!AC$66/'O6 Source Data for E2'!$X$66),"0.00%",'O6 Source Data for E2'!AC$66/'O6 Source Data for E2'!$X$66)</f>
        <v>0</v>
      </c>
      <c r="I105" s="1241">
        <f>IF(ISERROR('O6 Source Data for E2'!AD$66/'O6 Source Data for E2'!$X$66),"0.00%",'O6 Source Data for E2'!AD$66/'O6 Source Data for E2'!$X$66)</f>
        <v>0</v>
      </c>
      <c r="J105" s="1241">
        <f>IF(ISERROR('O6 Source Data for E2'!AE$66/'O6 Source Data for E2'!$X$66),"0.00%",'O6 Source Data for E2'!AE$66/'O6 Source Data for E2'!$X$66)</f>
        <v>3.3157759259068373E-2</v>
      </c>
      <c r="K105" s="1241">
        <f>IF(ISERROR('O6 Source Data for E2'!AF$66/'O6 Source Data for E2'!$X$66),"0.00%",'O6 Source Data for E2'!AF$66/'O6 Source Data for E2'!$X$66)</f>
        <v>7.1824135206485385E-3</v>
      </c>
      <c r="L105" s="1241">
        <f>IF(ISERROR('O6 Source Data for E2'!AG$66/'O6 Source Data for E2'!$X$66),"0.00%",'O6 Source Data for E2'!AG$66/'O6 Source Data for E2'!$X$66)</f>
        <v>5.7658819651872995E-3</v>
      </c>
      <c r="M105" s="1241">
        <f>IF(ISERROR('O6 Source Data for E2'!AH$66/'O6 Source Data for E2'!$X$66),"0.00%",'O6 Source Data for E2'!AH$66/'O6 Source Data for E2'!$X$66)</f>
        <v>0</v>
      </c>
      <c r="N105" s="1241">
        <f>IF(ISERROR('O6 Source Data for E2'!AI$66/'O6 Source Data for E2'!$X$66),"0.00%",'O6 Source Data for E2'!AI$66/'O6 Source Data for E2'!$X$66)</f>
        <v>0</v>
      </c>
      <c r="O105" s="1241">
        <f>IF(ISERROR('O6 Source Data for E2'!AJ$66/'O6 Source Data for E2'!$X$66),"0.00%",'O6 Source Data for E2'!AJ$66/'O6 Source Data for E2'!$X$66)</f>
        <v>0</v>
      </c>
      <c r="P105" s="1241">
        <f>IF(ISERROR('O6 Source Data for E2'!AK$66/'O6 Source Data for E2'!$X$66),"0.00%",'O6 Source Data for E2'!AK$66/'O6 Source Data for E2'!$X$66)</f>
        <v>0</v>
      </c>
      <c r="Q105" s="1241">
        <f>IF(ISERROR('O6 Source Data for E2'!AL$66/'O6 Source Data for E2'!$X$66),"0.00%",'O6 Source Data for E2'!AL$66/'O6 Source Data for E2'!$X$66)</f>
        <v>0</v>
      </c>
      <c r="R105" s="1241">
        <f>IF(ISERROR('O6 Source Data for E2'!AM$66/'O6 Source Data for E2'!$X$66),"0.00%",'O6 Source Data for E2'!AM$66/'O6 Source Data for E2'!$X$66)</f>
        <v>0</v>
      </c>
      <c r="S105" s="1241">
        <f>IF(ISERROR('O6 Source Data for E2'!AN$66/'O6 Source Data for E2'!$X$66),"0.00%",'O6 Source Data for E2'!AN$66/'O6 Source Data for E2'!$X$66)</f>
        <v>0</v>
      </c>
      <c r="T105" s="1241">
        <f>IF(ISERROR('O6 Source Data for E2'!AO$66/'O6 Source Data for E2'!$X$66),"0.00%",'O6 Source Data for E2'!AO$66/'O6 Source Data for E2'!$X$66)</f>
        <v>0</v>
      </c>
      <c r="U105" s="1241">
        <f>IF(ISERROR('O6 Source Data for E2'!AP$66/'O6 Source Data for E2'!$X$66),"0.00%",'O6 Source Data for E2'!AP$66/'O6 Source Data for E2'!$X$66)</f>
        <v>0</v>
      </c>
      <c r="V105" s="1241">
        <f>IF(ISERROR('O6 Source Data for E2'!AQ$66/'O6 Source Data for E2'!$X$66),"0.00%",'O6 Source Data for E2'!AQ$66/'O6 Source Data for E2'!$X$66)</f>
        <v>0</v>
      </c>
      <c r="W105" s="1241">
        <f>IF(ISERROR('O6 Source Data for E2'!AR$66/'O6 Source Data for E2'!$X$66),"0.00%",'O6 Source Data for E2'!AR$66/'O6 Source Data for E2'!$X$66)</f>
        <v>0</v>
      </c>
      <c r="X105" s="2338"/>
      <c r="Y105" s="2338"/>
      <c r="Z105" s="2338"/>
    </row>
    <row r="106" spans="1:26" s="339" customFormat="1" ht="25.5" x14ac:dyDescent="0.2">
      <c r="A106" s="349" t="s">
        <v>477</v>
      </c>
      <c r="B106" s="1272" t="s">
        <v>496</v>
      </c>
      <c r="C106" s="1725">
        <f t="shared" si="1"/>
        <v>1</v>
      </c>
      <c r="D106" s="1241">
        <f>IF(ISERROR('O6 Source Data for E2'!Y$68/'O6 Source Data for E2'!$X$68),"0.00%",'O6 Source Data for E2'!Y$68/'O6 Source Data for E2'!$X$68)</f>
        <v>0.86313294526886042</v>
      </c>
      <c r="E106" s="1241">
        <f>IF(ISERROR('O6 Source Data for E2'!Z$68/'O6 Source Data for E2'!$X$68),"0.00%",'O6 Source Data for E2'!Z$68/'O6 Source Data for E2'!$X$68)</f>
        <v>8.3949341908991004E-2</v>
      </c>
      <c r="F106" s="1241">
        <f>IF(ISERROR('O6 Source Data for E2'!AA$68/'O6 Source Data for E2'!$X$68),"0.00%",'O6 Source Data for E2'!AA$68/'O6 Source Data for E2'!$X$68)</f>
        <v>9.9526815070633354E-3</v>
      </c>
      <c r="G106" s="1241">
        <f>IF(ISERROR('O6 Source Data for E2'!AB$68/'O6 Source Data for E2'!$X$68),"0.00%",'O6 Source Data for E2'!AB$68/'O6 Source Data for E2'!$X$68)</f>
        <v>0</v>
      </c>
      <c r="H106" s="1241">
        <f>IF(ISERROR('O6 Source Data for E2'!AC$68/'O6 Source Data for E2'!$X$68),"0.00%",'O6 Source Data for E2'!AC$68/'O6 Source Data for E2'!$X$68)</f>
        <v>0</v>
      </c>
      <c r="I106" s="1241">
        <f>IF(ISERROR('O6 Source Data for E2'!AD$68/'O6 Source Data for E2'!$X$68),"0.00%",'O6 Source Data for E2'!AD$68/'O6 Source Data for E2'!$X$68)</f>
        <v>0</v>
      </c>
      <c r="J106" s="1241">
        <f>IF(ISERROR('O6 Source Data for E2'!AE$68/'O6 Source Data for E2'!$X$68),"0.00%",'O6 Source Data for E2'!AE$68/'O6 Source Data for E2'!$X$68)</f>
        <v>2.9974301010141275E-2</v>
      </c>
      <c r="K106" s="1241">
        <f>IF(ISERROR('O6 Source Data for E2'!AF$68/'O6 Source Data for E2'!$X$68),"0.00%",'O6 Source Data for E2'!AF$68/'O6 Source Data for E2'!$X$68)</f>
        <v>7.2059520951923608E-3</v>
      </c>
      <c r="L106" s="1241">
        <f>IF(ISERROR('O6 Source Data for E2'!AG$68/'O6 Source Data for E2'!$X$68),"0.00%",'O6 Source Data for E2'!AG$68/'O6 Source Data for E2'!$X$68)</f>
        <v>5.7847782097516457E-3</v>
      </c>
      <c r="M106" s="1241">
        <f>IF(ISERROR('O6 Source Data for E2'!AH$68/'O6 Source Data for E2'!$X$68),"0.00%",'O6 Source Data for E2'!AH$68/'O6 Source Data for E2'!$X$68)</f>
        <v>0</v>
      </c>
      <c r="N106" s="1241">
        <f>IF(ISERROR('O6 Source Data for E2'!AI$68/'O6 Source Data for E2'!$X$68),"0.00%",'O6 Source Data for E2'!AI$68/'O6 Source Data for E2'!$X$68)</f>
        <v>0</v>
      </c>
      <c r="O106" s="1241">
        <f>IF(ISERROR('O6 Source Data for E2'!AJ$68/'O6 Source Data for E2'!$X$68),"0.00%",'O6 Source Data for E2'!AJ$68/'O6 Source Data for E2'!$X$68)</f>
        <v>0</v>
      </c>
      <c r="P106" s="1241">
        <f>IF(ISERROR('O6 Source Data for E2'!AK$68/'O6 Source Data for E2'!$X$68),"0.00%",'O6 Source Data for E2'!AK$68/'O6 Source Data for E2'!$X$68)</f>
        <v>0</v>
      </c>
      <c r="Q106" s="1241">
        <f>IF(ISERROR('O6 Source Data for E2'!AL$68/'O6 Source Data for E2'!$X$68),"0.00%",'O6 Source Data for E2'!AL$68/'O6 Source Data for E2'!$X$68)</f>
        <v>0</v>
      </c>
      <c r="R106" s="1241">
        <f>IF(ISERROR('O6 Source Data for E2'!AM$68/'O6 Source Data for E2'!$X$68),"0.00%",'O6 Source Data for E2'!AM$68/'O6 Source Data for E2'!$X$68)</f>
        <v>0</v>
      </c>
      <c r="S106" s="1241">
        <f>IF(ISERROR('O6 Source Data for E2'!AN$68/'O6 Source Data for E2'!$X$68),"0.00%",'O6 Source Data for E2'!AN$68/'O6 Source Data for E2'!$X$68)</f>
        <v>0</v>
      </c>
      <c r="T106" s="1241">
        <f>IF(ISERROR('O6 Source Data for E2'!AO$68/'O6 Source Data for E2'!$X$68),"0.00%",'O6 Source Data for E2'!AO$68/'O6 Source Data for E2'!$X$68)</f>
        <v>0</v>
      </c>
      <c r="U106" s="1241">
        <f>IF(ISERROR('O6 Source Data for E2'!AP$68/'O6 Source Data for E2'!$X$68),"0.00%",'O6 Source Data for E2'!AP$68/'O6 Source Data for E2'!$X$68)</f>
        <v>0</v>
      </c>
      <c r="V106" s="1241">
        <f>IF(ISERROR('O6 Source Data for E2'!AQ$68/'O6 Source Data for E2'!$X$68),"0.00%",'O6 Source Data for E2'!AQ$68/'O6 Source Data for E2'!$X$68)</f>
        <v>0</v>
      </c>
      <c r="W106" s="1241">
        <f>IF(ISERROR('O6 Source Data for E2'!AR$68/'O6 Source Data for E2'!$X$68),"0.00%",'O6 Source Data for E2'!AR$68/'O6 Source Data for E2'!$X$68)</f>
        <v>0</v>
      </c>
      <c r="X106" s="2338"/>
      <c r="Y106" s="2338"/>
      <c r="Z106" s="2338"/>
    </row>
    <row r="107" spans="1:26" s="339" customFormat="1" ht="12.75" x14ac:dyDescent="0.2">
      <c r="A107" s="349" t="s">
        <v>478</v>
      </c>
      <c r="B107" s="1272" t="s">
        <v>497</v>
      </c>
      <c r="C107" s="1725">
        <f t="shared" si="1"/>
        <v>1</v>
      </c>
      <c r="D107" s="1241">
        <f>IF(ISERROR('O6 Source Data for E2'!Y$73/'O6 Source Data for E2'!$X$73),"0.00%",'O6 Source Data for E2'!Y$73/'O6 Source Data for E2'!$X$73)</f>
        <v>0.84003016645048878</v>
      </c>
      <c r="E107" s="1241">
        <f>IF(ISERROR('O6 Source Data for E2'!Z$73/'O6 Source Data for E2'!$X$73),"0.00%",'O6 Source Data for E2'!Z$73/'O6 Source Data for E2'!$X$73)</f>
        <v>8.1702338027720839E-2</v>
      </c>
      <c r="F107" s="1241">
        <f>IF(ISERROR('O6 Source Data for E2'!AA$73/'O6 Source Data for E2'!$X$73),"0.00%",'O6 Source Data for E2'!AA$73/'O6 Source Data for E2'!$X$73)</f>
        <v>9.5648128273313794E-3</v>
      </c>
      <c r="G107" s="1241">
        <f>IF(ISERROR('O6 Source Data for E2'!AB$73/'O6 Source Data for E2'!$X$73),"0.00%",'O6 Source Data for E2'!AB$73/'O6 Source Data for E2'!$X$73)</f>
        <v>0</v>
      </c>
      <c r="H107" s="1241">
        <f>IF(ISERROR('O6 Source Data for E2'!AC$73/'O6 Source Data for E2'!$X$73),"0.00%",'O6 Source Data for E2'!AC$73/'O6 Source Data for E2'!$X$73)</f>
        <v>0</v>
      </c>
      <c r="I107" s="1241">
        <f>IF(ISERROR('O6 Source Data for E2'!AD$73/'O6 Source Data for E2'!$X$73),"0.00%",'O6 Source Data for E2'!AD$73/'O6 Source Data for E2'!$X$73)</f>
        <v>0</v>
      </c>
      <c r="J107" s="1241">
        <f>IF(ISERROR('O6 Source Data for E2'!AE$73/'O6 Source Data for E2'!$X$73),"0.00%",'O6 Source Data for E2'!AE$73/'O6 Source Data for E2'!$X$73)</f>
        <v>5.6059664721166004E-2</v>
      </c>
      <c r="K107" s="1241">
        <f>IF(ISERROR('O6 Source Data for E2'!AF$73/'O6 Source Data for E2'!$X$73),"0.00%",'O6 Source Data for E2'!AF$73/'O6 Source Data for E2'!$X$73)</f>
        <v>7.0130762255554363E-3</v>
      </c>
      <c r="L107" s="1241">
        <f>IF(ISERROR('O6 Source Data for E2'!AG$73/'O6 Source Data for E2'!$X$73),"0.00%",'O6 Source Data for E2'!AG$73/'O6 Source Data for E2'!$X$73)</f>
        <v>5.6299417477375597E-3</v>
      </c>
      <c r="M107" s="1241">
        <f>IF(ISERROR('O6 Source Data for E2'!AH$73/'O6 Source Data for E2'!$X$73),"0.00%",'O6 Source Data for E2'!AH$73/'O6 Source Data for E2'!$X$73)</f>
        <v>0</v>
      </c>
      <c r="N107" s="1241">
        <f>IF(ISERROR('O6 Source Data for E2'!AI$73/'O6 Source Data for E2'!$X$73),"0.00%",'O6 Source Data for E2'!AI$73/'O6 Source Data for E2'!$X$73)</f>
        <v>0</v>
      </c>
      <c r="O107" s="1241">
        <f>IF(ISERROR('O6 Source Data for E2'!AJ$73/'O6 Source Data for E2'!$X$73),"0.00%",'O6 Source Data for E2'!AJ$73/'O6 Source Data for E2'!$X$73)</f>
        <v>0</v>
      </c>
      <c r="P107" s="1241">
        <f>IF(ISERROR('O6 Source Data for E2'!AK$73/'O6 Source Data for E2'!$X$73),"0.00%",'O6 Source Data for E2'!AK$73/'O6 Source Data for E2'!$X$73)</f>
        <v>0</v>
      </c>
      <c r="Q107" s="1241">
        <f>IF(ISERROR('O6 Source Data for E2'!AL$73/'O6 Source Data for E2'!$X$73),"0.00%",'O6 Source Data for E2'!AL$73/'O6 Source Data for E2'!$X$73)</f>
        <v>0</v>
      </c>
      <c r="R107" s="1241">
        <f>IF(ISERROR('O6 Source Data for E2'!AM$73/'O6 Source Data for E2'!$X$73),"0.00%",'O6 Source Data for E2'!AM$73/'O6 Source Data for E2'!$X$73)</f>
        <v>0</v>
      </c>
      <c r="S107" s="1241">
        <f>IF(ISERROR('O6 Source Data for E2'!AN$73/'O6 Source Data for E2'!$X$73),"0.00%",'O6 Source Data for E2'!AN$73/'O6 Source Data for E2'!$X$73)</f>
        <v>0</v>
      </c>
      <c r="T107" s="1241">
        <f>IF(ISERROR('O6 Source Data for E2'!AO$73/'O6 Source Data for E2'!$X$73),"0.00%",'O6 Source Data for E2'!AO$73/'O6 Source Data for E2'!$X$73)</f>
        <v>0</v>
      </c>
      <c r="U107" s="1241">
        <f>IF(ISERROR('O6 Source Data for E2'!AP$73/'O6 Source Data for E2'!$X$73),"0.00%",'O6 Source Data for E2'!AP$73/'O6 Source Data for E2'!$X$73)</f>
        <v>0</v>
      </c>
      <c r="V107" s="1241">
        <f>IF(ISERROR('O6 Source Data for E2'!AQ$73/'O6 Source Data for E2'!$X$73),"0.00%",'O6 Source Data for E2'!AQ$73/'O6 Source Data for E2'!$X$73)</f>
        <v>0</v>
      </c>
      <c r="W107" s="1241">
        <f>IF(ISERROR('O6 Source Data for E2'!AR$73/'O6 Source Data for E2'!$X$73),"0.00%",'O6 Source Data for E2'!AR$73/'O6 Source Data for E2'!$X$73)</f>
        <v>0</v>
      </c>
      <c r="X107" s="2338"/>
      <c r="Y107" s="2338"/>
      <c r="Z107" s="2338"/>
    </row>
    <row r="108" spans="1:26" s="339" customFormat="1" ht="12.75" x14ac:dyDescent="0.2">
      <c r="A108" s="349" t="s">
        <v>479</v>
      </c>
      <c r="B108" s="1272" t="s">
        <v>498</v>
      </c>
      <c r="C108" s="1725">
        <f t="shared" si="1"/>
        <v>1</v>
      </c>
      <c r="D108" s="1241">
        <f>IF(ISERROR('O6 Source Data for E2'!Y$78/'O6 Source Data for E2'!$X$78),"0.00%",'O6 Source Data for E2'!Y$78/'O6 Source Data for E2'!$X$78)</f>
        <v>0.80622464097961077</v>
      </c>
      <c r="E108" s="1241">
        <f>IF(ISERROR('O6 Source Data for E2'!Z$78/'O6 Source Data for E2'!$X$78),"0.00%",'O6 Source Data for E2'!Z$78/'O6 Source Data for E2'!$X$78)</f>
        <v>7.8414372214663089E-2</v>
      </c>
      <c r="F108" s="1241">
        <f>IF(ISERROR('O6 Source Data for E2'!AA$78/'O6 Source Data for E2'!$X$78),"0.00%",'O6 Source Data for E2'!AA$78/'O6 Source Data for E2'!$X$78)</f>
        <v>8.9972575286758026E-3</v>
      </c>
      <c r="G108" s="1241">
        <f>IF(ISERROR('O6 Source Data for E2'!AB$78/'O6 Source Data for E2'!$X$78),"0.00%",'O6 Source Data for E2'!AB$78/'O6 Source Data for E2'!$X$78)</f>
        <v>0</v>
      </c>
      <c r="H108" s="1241">
        <f>IF(ISERROR('O6 Source Data for E2'!AC$78/'O6 Source Data for E2'!$X$78),"0.00%",'O6 Source Data for E2'!AC$78/'O6 Source Data for E2'!$X$78)</f>
        <v>0</v>
      </c>
      <c r="I108" s="1241">
        <f>IF(ISERROR('O6 Source Data for E2'!AD$78/'O6 Source Data for E2'!$X$78),"0.00%",'O6 Source Data for E2'!AD$78/'O6 Source Data for E2'!$X$78)</f>
        <v>0</v>
      </c>
      <c r="J108" s="1241">
        <f>IF(ISERROR('O6 Source Data for E2'!AE$78/'O6 Source Data for E2'!$X$78),"0.00%",'O6 Source Data for E2'!AE$78/'O6 Source Data for E2'!$X$78)</f>
        <v>9.4229507157995371E-2</v>
      </c>
      <c r="K108" s="1241">
        <f>IF(ISERROR('O6 Source Data for E2'!AF$78/'O6 Source Data for E2'!$X$78),"0.00%",'O6 Source Data for E2'!AF$78/'O6 Source Data for E2'!$X$78)</f>
        <v>6.7308474004002658E-3</v>
      </c>
      <c r="L108" s="1241">
        <f>IF(ISERROR('O6 Source Data for E2'!AG$78/'O6 Source Data for E2'!$X$78),"0.00%",'O6 Source Data for E2'!AG$78/'O6 Source Data for E2'!$X$78)</f>
        <v>5.4033747186546573E-3</v>
      </c>
      <c r="M108" s="1241">
        <f>IF(ISERROR('O6 Source Data for E2'!AH$78/'O6 Source Data for E2'!$X$78),"0.00%",'O6 Source Data for E2'!AH$78/'O6 Source Data for E2'!$X$78)</f>
        <v>0</v>
      </c>
      <c r="N108" s="1241">
        <f>IF(ISERROR('O6 Source Data for E2'!AI$78/'O6 Source Data for E2'!$X$78),"0.00%",'O6 Source Data for E2'!AI$78/'O6 Source Data for E2'!$X$78)</f>
        <v>0</v>
      </c>
      <c r="O108" s="1241">
        <f>IF(ISERROR('O6 Source Data for E2'!AJ$78/'O6 Source Data for E2'!$X$78),"0.00%",'O6 Source Data for E2'!AJ$78/'O6 Source Data for E2'!$X$78)</f>
        <v>0</v>
      </c>
      <c r="P108" s="1241">
        <f>IF(ISERROR('O6 Source Data for E2'!AK$78/'O6 Source Data for E2'!$X$78),"0.00%",'O6 Source Data for E2'!AK$78/'O6 Source Data for E2'!$X$78)</f>
        <v>0</v>
      </c>
      <c r="Q108" s="1241">
        <f>IF(ISERROR('O6 Source Data for E2'!AL$78/'O6 Source Data for E2'!$X$78),"0.00%",'O6 Source Data for E2'!AL$78/'O6 Source Data for E2'!$X$78)</f>
        <v>0</v>
      </c>
      <c r="R108" s="1241">
        <f>IF(ISERROR('O6 Source Data for E2'!AM$78/'O6 Source Data for E2'!$X$78),"0.00%",'O6 Source Data for E2'!AM$78/'O6 Source Data for E2'!$X$78)</f>
        <v>0</v>
      </c>
      <c r="S108" s="1241">
        <f>IF(ISERROR('O6 Source Data for E2'!AN$78/'O6 Source Data for E2'!$X$78),"0.00%",'O6 Source Data for E2'!AN$78/'O6 Source Data for E2'!$X$78)</f>
        <v>0</v>
      </c>
      <c r="T108" s="1241">
        <f>IF(ISERROR('O6 Source Data for E2'!AO$78/'O6 Source Data for E2'!$X$78),"0.00%",'O6 Source Data for E2'!AO$78/'O6 Source Data for E2'!$X$78)</f>
        <v>0</v>
      </c>
      <c r="U108" s="1241">
        <f>IF(ISERROR('O6 Source Data for E2'!AP$78/'O6 Source Data for E2'!$X$78),"0.00%",'O6 Source Data for E2'!AP$78/'O6 Source Data for E2'!$X$78)</f>
        <v>0</v>
      </c>
      <c r="V108" s="1241">
        <f>IF(ISERROR('O6 Source Data for E2'!AQ$78/'O6 Source Data for E2'!$X$78),"0.00%",'O6 Source Data for E2'!AQ$78/'O6 Source Data for E2'!$X$78)</f>
        <v>0</v>
      </c>
      <c r="W108" s="1241">
        <f>IF(ISERROR('O6 Source Data for E2'!AR$78/'O6 Source Data for E2'!$X$78),"0.00%",'O6 Source Data for E2'!AR$78/'O6 Source Data for E2'!$X$78)</f>
        <v>0</v>
      </c>
      <c r="X108" s="2338"/>
      <c r="Y108" s="2338"/>
      <c r="Z108" s="2338"/>
    </row>
    <row r="109" spans="1:26" s="339" customFormat="1" ht="25.5" x14ac:dyDescent="0.2">
      <c r="A109" s="349" t="s">
        <v>480</v>
      </c>
      <c r="B109" s="1272" t="s">
        <v>499</v>
      </c>
      <c r="C109" s="1725">
        <f t="shared" si="1"/>
        <v>1</v>
      </c>
      <c r="D109" s="1241">
        <f>IF(ISERROR('O6 Source Data for E2'!Y$80/'O6 Source Data for E2'!$X$80),"0.00%",'O6 Source Data for E2'!Y$80/'O6 Source Data for E2'!$X$80)</f>
        <v>0.82617954503445035</v>
      </c>
      <c r="E109" s="1241">
        <f>IF(ISERROR('O6 Source Data for E2'!Z$80/'O6 Source Data for E2'!$X$80),"0.00%",'O6 Source Data for E2'!Z$80/'O6 Source Data for E2'!$X$80)</f>
        <v>8.0355210033962218E-2</v>
      </c>
      <c r="F109" s="1241">
        <f>IF(ISERROR('O6 Source Data for E2'!AA$80/'O6 Source Data for E2'!$X$80),"0.00%",'O6 Source Data for E2'!AA$80/'O6 Source Data for E2'!$X$80)</f>
        <v>9.3322770668351571E-3</v>
      </c>
      <c r="G109" s="1241">
        <f>IF(ISERROR('O6 Source Data for E2'!AB$80/'O6 Source Data for E2'!$X$80),"0.00%",'O6 Source Data for E2'!AB$80/'O6 Source Data for E2'!$X$80)</f>
        <v>0</v>
      </c>
      <c r="H109" s="1241">
        <f>IF(ISERROR('O6 Source Data for E2'!AC$80/'O6 Source Data for E2'!$X$80),"0.00%",'O6 Source Data for E2'!AC$80/'O6 Source Data for E2'!$X$80)</f>
        <v>0</v>
      </c>
      <c r="I109" s="1241">
        <f>IF(ISERROR('O6 Source Data for E2'!AD$80/'O6 Source Data for E2'!$X$80),"0.00%",'O6 Source Data for E2'!AD$80/'O6 Source Data for E2'!$X$80)</f>
        <v>0</v>
      </c>
      <c r="J109" s="1241">
        <f>IF(ISERROR('O6 Source Data for E2'!AE$80/'O6 Source Data for E2'!$X$80),"0.00%",'O6 Source Data for E2'!AE$80/'O6 Source Data for E2'!$X$80)</f>
        <v>7.169841104261554E-2</v>
      </c>
      <c r="K109" s="1241">
        <f>IF(ISERROR('O6 Source Data for E2'!AF$80/'O6 Source Data for E2'!$X$80),"0.00%",'O6 Source Data for E2'!AF$80/'O6 Source Data for E2'!$X$80)</f>
        <v>6.897442921370147E-3</v>
      </c>
      <c r="L109" s="1241">
        <f>IF(ISERROR('O6 Source Data for E2'!AG$80/'O6 Source Data for E2'!$X$80),"0.00%",'O6 Source Data for E2'!AG$80/'O6 Source Data for E2'!$X$80)</f>
        <v>5.5371139007665904E-3</v>
      </c>
      <c r="M109" s="1241">
        <f>IF(ISERROR('O6 Source Data for E2'!AH$80/'O6 Source Data for E2'!$X$80),"0.00%",'O6 Source Data for E2'!AH$80/'O6 Source Data for E2'!$X$80)</f>
        <v>0</v>
      </c>
      <c r="N109" s="1241">
        <f>IF(ISERROR('O6 Source Data for E2'!AI$80/'O6 Source Data for E2'!$X$80),"0.00%",'O6 Source Data for E2'!AI$80/'O6 Source Data for E2'!$X$80)</f>
        <v>0</v>
      </c>
      <c r="O109" s="1241">
        <f>IF(ISERROR('O6 Source Data for E2'!AJ$80/'O6 Source Data for E2'!$X$80),"0.00%",'O6 Source Data for E2'!AJ$80/'O6 Source Data for E2'!$X$80)</f>
        <v>0</v>
      </c>
      <c r="P109" s="1241">
        <f>IF(ISERROR('O6 Source Data for E2'!AK$80/'O6 Source Data for E2'!$X$80),"0.00%",'O6 Source Data for E2'!AK$80/'O6 Source Data for E2'!$X$80)</f>
        <v>0</v>
      </c>
      <c r="Q109" s="1241">
        <f>IF(ISERROR('O6 Source Data for E2'!AL$80/'O6 Source Data for E2'!$X$80),"0.00%",'O6 Source Data for E2'!AL$80/'O6 Source Data for E2'!$X$80)</f>
        <v>0</v>
      </c>
      <c r="R109" s="1241">
        <f>IF(ISERROR('O6 Source Data for E2'!AM$80/'O6 Source Data for E2'!$X$80),"0.00%",'O6 Source Data for E2'!AM$80/'O6 Source Data for E2'!$X$80)</f>
        <v>0</v>
      </c>
      <c r="S109" s="1241">
        <f>IF(ISERROR('O6 Source Data for E2'!AN$80/'O6 Source Data for E2'!$X$80),"0.00%",'O6 Source Data for E2'!AN$80/'O6 Source Data for E2'!$X$80)</f>
        <v>0</v>
      </c>
      <c r="T109" s="1241">
        <f>IF(ISERROR('O6 Source Data for E2'!AO$80/'O6 Source Data for E2'!$X$80),"0.00%",'O6 Source Data for E2'!AO$80/'O6 Source Data for E2'!$X$80)</f>
        <v>0</v>
      </c>
      <c r="U109" s="1241">
        <f>IF(ISERROR('O6 Source Data for E2'!AP$80/'O6 Source Data for E2'!$X$80),"0.00%",'O6 Source Data for E2'!AP$80/'O6 Source Data for E2'!$X$80)</f>
        <v>0</v>
      </c>
      <c r="V109" s="1241">
        <f>IF(ISERROR('O6 Source Data for E2'!AQ$80/'O6 Source Data for E2'!$X$80),"0.00%",'O6 Source Data for E2'!AQ$80/'O6 Source Data for E2'!$X$80)</f>
        <v>0</v>
      </c>
      <c r="W109" s="1241">
        <f>IF(ISERROR('O6 Source Data for E2'!AR$80/'O6 Source Data for E2'!$X$80),"0.00%",'O6 Source Data for E2'!AR$80/'O6 Source Data for E2'!$X$80)</f>
        <v>0</v>
      </c>
      <c r="X109" s="2338"/>
      <c r="Y109" s="2338"/>
      <c r="Z109" s="2338"/>
    </row>
    <row r="110" spans="1:26" s="339" customFormat="1" ht="12.75" x14ac:dyDescent="0.2">
      <c r="A110" s="349" t="s">
        <v>481</v>
      </c>
      <c r="B110" s="1272" t="s">
        <v>500</v>
      </c>
      <c r="C110" s="1725">
        <f t="shared" si="1"/>
        <v>0.99999999999999989</v>
      </c>
      <c r="D110" s="1241">
        <f>IF(ISERROR('O6 Source Data for E2'!Y$82/'O6 Source Data for E2'!$X$82),"0.00%",'O6 Source Data for E2'!Y$82/'O6 Source Data for E2'!$X$82)</f>
        <v>0.87456232569087433</v>
      </c>
      <c r="E110" s="1241">
        <f>IF(ISERROR('O6 Source Data for E2'!Z$82/'O6 Source Data for E2'!$X$82),"0.00%",'O6 Source Data for E2'!Z$82/'O6 Source Data for E2'!$X$82)</f>
        <v>8.5060977109703548E-2</v>
      </c>
      <c r="F110" s="1241">
        <f>IF(ISERROR('O6 Source Data for E2'!AA$82/'O6 Source Data for E2'!$X$82),"0.00%",'O6 Source Data for E2'!AA$82/'O6 Source Data for E2'!$X$82)</f>
        <v>9.3092485678001741E-3</v>
      </c>
      <c r="G110" s="1241">
        <f>IF(ISERROR('O6 Source Data for E2'!AB$82/'O6 Source Data for E2'!$X$82),"0.00%",'O6 Source Data for E2'!AB$82/'O6 Source Data for E2'!$X$82)</f>
        <v>0</v>
      </c>
      <c r="H110" s="1241">
        <f>IF(ISERROR('O6 Source Data for E2'!AC$82/'O6 Source Data for E2'!$X$82),"0.00%",'O6 Source Data for E2'!AC$82/'O6 Source Data for E2'!$X$82)</f>
        <v>0</v>
      </c>
      <c r="I110" s="1241">
        <f>IF(ISERROR('O6 Source Data for E2'!AD$82/'O6 Source Data for E2'!$X$82),"0.00%",'O6 Source Data for E2'!AD$82/'O6 Source Data for E2'!$X$82)</f>
        <v>0</v>
      </c>
      <c r="J110" s="1241">
        <f>IF(ISERROR('O6 Source Data for E2'!AE$82/'O6 Source Data for E2'!$X$82),"0.00%",'O6 Source Data for E2'!AE$82/'O6 Source Data for E2'!$X$82)</f>
        <v>1.7904698478022084E-2</v>
      </c>
      <c r="K110" s="1241">
        <f>IF(ISERROR('O6 Source Data for E2'!AF$82/'O6 Source Data for E2'!$X$82),"0.00%",'O6 Source Data for E2'!AF$82/'O6 Source Data for E2'!$X$82)</f>
        <v>7.3013714257256258E-3</v>
      </c>
      <c r="L110" s="1241">
        <f>IF(ISERROR('O6 Source Data for E2'!AG$82/'O6 Source Data for E2'!$X$82),"0.00%",'O6 Source Data for E2'!AG$82/'O6 Source Data for E2'!$X$82)</f>
        <v>5.8613787278741832E-3</v>
      </c>
      <c r="M110" s="1241">
        <f>IF(ISERROR('O6 Source Data for E2'!AH$82/'O6 Source Data for E2'!$X$82),"0.00%",'O6 Source Data for E2'!AH$82/'O6 Source Data for E2'!$X$82)</f>
        <v>0</v>
      </c>
      <c r="N110" s="1241">
        <f>IF(ISERROR('O6 Source Data for E2'!AI$82/'O6 Source Data for E2'!$X$82),"0.00%",'O6 Source Data for E2'!AI$82/'O6 Source Data for E2'!$X$82)</f>
        <v>0</v>
      </c>
      <c r="O110" s="1241">
        <f>IF(ISERROR('O6 Source Data for E2'!AJ$82/'O6 Source Data for E2'!$X$82),"0.00%",'O6 Source Data for E2'!AJ$82/'O6 Source Data for E2'!$X$82)</f>
        <v>0</v>
      </c>
      <c r="P110" s="1241">
        <f>IF(ISERROR('O6 Source Data for E2'!AK$82/'O6 Source Data for E2'!$X$82),"0.00%",'O6 Source Data for E2'!AK$82/'O6 Source Data for E2'!$X$82)</f>
        <v>0</v>
      </c>
      <c r="Q110" s="1241">
        <f>IF(ISERROR('O6 Source Data for E2'!AL$82/'O6 Source Data for E2'!$X$82),"0.00%",'O6 Source Data for E2'!AL$82/'O6 Source Data for E2'!$X$82)</f>
        <v>0</v>
      </c>
      <c r="R110" s="1241">
        <f>IF(ISERROR('O6 Source Data for E2'!AM$82/'O6 Source Data for E2'!$X$82),"0.00%",'O6 Source Data for E2'!AM$82/'O6 Source Data for E2'!$X$82)</f>
        <v>0</v>
      </c>
      <c r="S110" s="1241">
        <f>IF(ISERROR('O6 Source Data for E2'!AN$82/'O6 Source Data for E2'!$X$82),"0.00%",'O6 Source Data for E2'!AN$82/'O6 Source Data for E2'!$X$82)</f>
        <v>0</v>
      </c>
      <c r="T110" s="1241">
        <f>IF(ISERROR('O6 Source Data for E2'!AO$82/'O6 Source Data for E2'!$X$82),"0.00%",'O6 Source Data for E2'!AO$82/'O6 Source Data for E2'!$X$82)</f>
        <v>0</v>
      </c>
      <c r="U110" s="1241">
        <f>IF(ISERROR('O6 Source Data for E2'!AP$82/'O6 Source Data for E2'!$X$82),"0.00%",'O6 Source Data for E2'!AP$82/'O6 Source Data for E2'!$X$82)</f>
        <v>0</v>
      </c>
      <c r="V110" s="1241">
        <f>IF(ISERROR('O6 Source Data for E2'!AQ$82/'O6 Source Data for E2'!$X$82),"0.00%",'O6 Source Data for E2'!AQ$82/'O6 Source Data for E2'!$X$82)</f>
        <v>0</v>
      </c>
      <c r="W110" s="1241">
        <f>IF(ISERROR('O6 Source Data for E2'!AR$82/'O6 Source Data for E2'!$X$82),"0.00%",'O6 Source Data for E2'!AR$82/'O6 Source Data for E2'!$X$82)</f>
        <v>0</v>
      </c>
      <c r="X110" s="2338"/>
      <c r="Y110" s="2338"/>
      <c r="Z110" s="2338"/>
    </row>
    <row r="111" spans="1:26" s="339" customFormat="1" ht="12.75" x14ac:dyDescent="0.2">
      <c r="A111" s="349" t="s">
        <v>482</v>
      </c>
      <c r="B111" s="1272" t="s">
        <v>501</v>
      </c>
      <c r="C111" s="1725">
        <f t="shared" si="1"/>
        <v>1</v>
      </c>
      <c r="D111" s="1241">
        <f>IF(ISERROR('O6 Source Data for E2'!Y$86/'O6 Source Data for E2'!$X$86),"0.00%",'O6 Source Data for E2'!Y$86/'O6 Source Data for E2'!$X$86)</f>
        <v>1</v>
      </c>
      <c r="E111" s="1241">
        <f>IF(ISERROR('O6 Source Data for E2'!Z$86/'O6 Source Data for E2'!$X$86),"0.00%",'O6 Source Data for E2'!Z$86/'O6 Source Data for E2'!$X$86)</f>
        <v>0</v>
      </c>
      <c r="F111" s="1241">
        <f>IF(ISERROR('O6 Source Data for E2'!AA$86/'O6 Source Data for E2'!$X$86),"0.00%",'O6 Source Data for E2'!AA$86/'O6 Source Data for E2'!$X$86)</f>
        <v>0</v>
      </c>
      <c r="G111" s="1241">
        <f>IF(ISERROR('O6 Source Data for E2'!AB$86/'O6 Source Data for E2'!$X$86),"0.00%",'O6 Source Data for E2'!AB$86/'O6 Source Data for E2'!$X$86)</f>
        <v>0</v>
      </c>
      <c r="H111" s="1241">
        <f>IF(ISERROR('O6 Source Data for E2'!AC$86/'O6 Source Data for E2'!$X$86),"0.00%",'O6 Source Data for E2'!AC$86/'O6 Source Data for E2'!$X$86)</f>
        <v>0</v>
      </c>
      <c r="I111" s="1241">
        <f>IF(ISERROR('O6 Source Data for E2'!AD$86/'O6 Source Data for E2'!$X$86),"0.00%",'O6 Source Data for E2'!AD$86/'O6 Source Data for E2'!$X$86)</f>
        <v>0</v>
      </c>
      <c r="J111" s="1241">
        <f>IF(ISERROR('O6 Source Data for E2'!AE$86/'O6 Source Data for E2'!$X$86),"0.00%",'O6 Source Data for E2'!AE$86/'O6 Source Data for E2'!$X$86)</f>
        <v>0</v>
      </c>
      <c r="K111" s="1241">
        <f>IF(ISERROR('O6 Source Data for E2'!AF$86/'O6 Source Data for E2'!$X$86),"0.00%",'O6 Source Data for E2'!AF$86/'O6 Source Data for E2'!$X$86)</f>
        <v>0</v>
      </c>
      <c r="L111" s="1241">
        <f>IF(ISERROR('O6 Source Data for E2'!AG$86/'O6 Source Data for E2'!$X$86),"0.00%",'O6 Source Data for E2'!AG$86/'O6 Source Data for E2'!$X$86)</f>
        <v>0</v>
      </c>
      <c r="M111" s="1241">
        <f>IF(ISERROR('O6 Source Data for E2'!AH$86/'O6 Source Data for E2'!$X$86),"0.00%",'O6 Source Data for E2'!AH$86/'O6 Source Data for E2'!$X$86)</f>
        <v>0</v>
      </c>
      <c r="N111" s="1241">
        <f>IF(ISERROR('O6 Source Data for E2'!AI$86/'O6 Source Data for E2'!$X$86),"0.00%",'O6 Source Data for E2'!AI$86/'O6 Source Data for E2'!$X$86)</f>
        <v>0</v>
      </c>
      <c r="O111" s="1241">
        <f>IF(ISERROR('O6 Source Data for E2'!AJ$86/'O6 Source Data for E2'!$X$86),"0.00%",'O6 Source Data for E2'!AJ$86/'O6 Source Data for E2'!$X$86)</f>
        <v>0</v>
      </c>
      <c r="P111" s="1241">
        <f>IF(ISERROR('O6 Source Data for E2'!AK$86/'O6 Source Data for E2'!$X$86),"0.00%",'O6 Source Data for E2'!AK$86/'O6 Source Data for E2'!$X$86)</f>
        <v>0</v>
      </c>
      <c r="Q111" s="1241">
        <f>IF(ISERROR('O6 Source Data for E2'!AL$86/'O6 Source Data for E2'!$X$86),"0.00%",'O6 Source Data for E2'!AL$86/'O6 Source Data for E2'!$X$86)</f>
        <v>0</v>
      </c>
      <c r="R111" s="1241">
        <f>IF(ISERROR('O6 Source Data for E2'!AM$86/'O6 Source Data for E2'!$X$86),"0.00%",'O6 Source Data for E2'!AM$86/'O6 Source Data for E2'!$X$86)</f>
        <v>0</v>
      </c>
      <c r="S111" s="1241">
        <f>IF(ISERROR('O6 Source Data for E2'!AN$86/'O6 Source Data for E2'!$X$86),"0.00%",'O6 Source Data for E2'!AN$86/'O6 Source Data for E2'!$X$86)</f>
        <v>0</v>
      </c>
      <c r="T111" s="1241">
        <f>IF(ISERROR('O6 Source Data for E2'!AO$86/'O6 Source Data for E2'!$X$86),"0.00%",'O6 Source Data for E2'!AO$86/'O6 Source Data for E2'!$X$86)</f>
        <v>0</v>
      </c>
      <c r="U111" s="1241">
        <f>IF(ISERROR('O6 Source Data for E2'!AP$86/'O6 Source Data for E2'!$X$86),"0.00%",'O6 Source Data for E2'!AP$86/'O6 Source Data for E2'!$X$86)</f>
        <v>0</v>
      </c>
      <c r="V111" s="1241">
        <f>IF(ISERROR('O6 Source Data for E2'!AQ$86/'O6 Source Data for E2'!$X$86),"0.00%",'O6 Source Data for E2'!AQ$86/'O6 Source Data for E2'!$X$86)</f>
        <v>0</v>
      </c>
      <c r="W111" s="1241">
        <f>IF(ISERROR('O6 Source Data for E2'!AR$86/'O6 Source Data for E2'!$X$86),"0.00%",'O6 Source Data for E2'!AR$86/'O6 Source Data for E2'!$X$86)</f>
        <v>0</v>
      </c>
      <c r="X111" s="2338"/>
      <c r="Y111" s="2338"/>
      <c r="Z111" s="2338"/>
    </row>
    <row r="112" spans="1:26" s="339" customFormat="1" ht="12.75" x14ac:dyDescent="0.2">
      <c r="A112" s="349" t="s">
        <v>483</v>
      </c>
      <c r="B112" s="1272" t="s">
        <v>502</v>
      </c>
      <c r="C112" s="1725">
        <f t="shared" si="1"/>
        <v>0.99999999999999989</v>
      </c>
      <c r="D112" s="1241">
        <f>IF(ISERROR('O6 Source Data for E2'!Y$90/'O6 Source Data for E2'!$X$90),"0.00%",'O6 Source Data for E2'!Y$90/'O6 Source Data for E2'!$X$90)</f>
        <v>0.77108408830744068</v>
      </c>
      <c r="E112" s="1241">
        <f>IF(ISERROR('O6 Source Data for E2'!Z$90/'O6 Source Data for E2'!$X$90),"0.00%",'O6 Source Data for E2'!Z$90/'O6 Source Data for E2'!$X$90)</f>
        <v>0.18579290269828289</v>
      </c>
      <c r="F112" s="1241">
        <f>IF(ISERROR('O6 Source Data for E2'!AA$90/'O6 Source Data for E2'!$X$90),"0.00%",'O6 Source Data for E2'!AA$90/'O6 Source Data for E2'!$X$90)</f>
        <v>4.3123008994276367E-2</v>
      </c>
      <c r="G112" s="1241">
        <f>IF(ISERROR('O6 Source Data for E2'!AB$90/'O6 Source Data for E2'!$X$90),"0.00%",'O6 Source Data for E2'!AB$90/'O6 Source Data for E2'!$X$90)</f>
        <v>0</v>
      </c>
      <c r="H112" s="1241">
        <f>IF(ISERROR('O6 Source Data for E2'!AC$90/'O6 Source Data for E2'!$X$90),"0.00%",'O6 Source Data for E2'!AC$90/'O6 Source Data for E2'!$X$90)</f>
        <v>0</v>
      </c>
      <c r="I112" s="1241">
        <f>IF(ISERROR('O6 Source Data for E2'!AD$90/'O6 Source Data for E2'!$X$90),"0.00%",'O6 Source Data for E2'!AD$90/'O6 Source Data for E2'!$X$90)</f>
        <v>0</v>
      </c>
      <c r="J112" s="1241">
        <f>IF(ISERROR('O6 Source Data for E2'!AE$90/'O6 Source Data for E2'!$X$90),"0.00%",'O6 Source Data for E2'!AE$90/'O6 Source Data for E2'!$X$90)</f>
        <v>0</v>
      </c>
      <c r="K112" s="1241">
        <f>IF(ISERROR('O6 Source Data for E2'!AF$90/'O6 Source Data for E2'!$X$90),"0.00%",'O6 Source Data for E2'!AF$90/'O6 Source Data for E2'!$X$90)</f>
        <v>0</v>
      </c>
      <c r="L112" s="1241">
        <f>IF(ISERROR('O6 Source Data for E2'!AG$90/'O6 Source Data for E2'!$X$90),"0.00%",'O6 Source Data for E2'!AG$90/'O6 Source Data for E2'!$X$90)</f>
        <v>0</v>
      </c>
      <c r="M112" s="1241">
        <f>IF(ISERROR('O6 Source Data for E2'!AH$90/'O6 Source Data for E2'!$X$90),"0.00%",'O6 Source Data for E2'!AH$90/'O6 Source Data for E2'!$X$90)</f>
        <v>0</v>
      </c>
      <c r="N112" s="1241">
        <f>IF(ISERROR('O6 Source Data for E2'!AI$90/'O6 Source Data for E2'!$X$90),"0.00%",'O6 Source Data for E2'!AI$90/'O6 Source Data for E2'!$X$90)</f>
        <v>0</v>
      </c>
      <c r="O112" s="1241">
        <f>IF(ISERROR('O6 Source Data for E2'!AJ$90/'O6 Source Data for E2'!$X$90),"0.00%",'O6 Source Data for E2'!AJ$90/'O6 Source Data for E2'!$X$90)</f>
        <v>0</v>
      </c>
      <c r="P112" s="1241">
        <f>IF(ISERROR('O6 Source Data for E2'!AK$90/'O6 Source Data for E2'!$X$90),"0.00%",'O6 Source Data for E2'!AK$90/'O6 Source Data for E2'!$X$90)</f>
        <v>0</v>
      </c>
      <c r="Q112" s="1241">
        <f>IF(ISERROR('O6 Source Data for E2'!AL$90/'O6 Source Data for E2'!$X$90),"0.00%",'O6 Source Data for E2'!AL$90/'O6 Source Data for E2'!$X$90)</f>
        <v>0</v>
      </c>
      <c r="R112" s="1241">
        <f>IF(ISERROR('O6 Source Data for E2'!AM$90/'O6 Source Data for E2'!$X$90),"0.00%",'O6 Source Data for E2'!AM$90/'O6 Source Data for E2'!$X$90)</f>
        <v>0</v>
      </c>
      <c r="S112" s="1241">
        <f>IF(ISERROR('O6 Source Data for E2'!AN$90/'O6 Source Data for E2'!$X$90),"0.00%",'O6 Source Data for E2'!AN$90/'O6 Source Data for E2'!$X$90)</f>
        <v>0</v>
      </c>
      <c r="T112" s="1241">
        <f>IF(ISERROR('O6 Source Data for E2'!AO$90/'O6 Source Data for E2'!$X$90),"0.00%",'O6 Source Data for E2'!AO$90/'O6 Source Data for E2'!$X$90)</f>
        <v>0</v>
      </c>
      <c r="U112" s="1241">
        <f>IF(ISERROR('O6 Source Data for E2'!AP$90/'O6 Source Data for E2'!$X$90),"0.00%",'O6 Source Data for E2'!AP$90/'O6 Source Data for E2'!$X$90)</f>
        <v>0</v>
      </c>
      <c r="V112" s="1241">
        <f>IF(ISERROR('O6 Source Data for E2'!AQ$90/'O6 Source Data for E2'!$X$90),"0.00%",'O6 Source Data for E2'!AQ$90/'O6 Source Data for E2'!$X$90)</f>
        <v>0</v>
      </c>
      <c r="W112" s="1241">
        <f>IF(ISERROR('O6 Source Data for E2'!AR$90/'O6 Source Data for E2'!$X$90),"0.00%",'O6 Source Data for E2'!AR$90/'O6 Source Data for E2'!$X$90)</f>
        <v>0</v>
      </c>
      <c r="X112" s="2338"/>
      <c r="Y112" s="2338"/>
      <c r="Z112" s="2338"/>
    </row>
    <row r="113" spans="1:24" s="339" customFormat="1" ht="12.75" x14ac:dyDescent="0.2">
      <c r="A113" s="349"/>
      <c r="B113" s="1272"/>
      <c r="C113" s="1725"/>
      <c r="D113" s="1241"/>
      <c r="E113" s="1241"/>
      <c r="F113" s="1241"/>
      <c r="G113" s="1241"/>
      <c r="H113" s="1241"/>
      <c r="I113" s="1241"/>
      <c r="J113" s="1241"/>
      <c r="K113" s="1241"/>
      <c r="L113" s="1241"/>
      <c r="M113" s="1241"/>
      <c r="N113" s="1241"/>
      <c r="O113" s="1241"/>
      <c r="P113" s="1241"/>
      <c r="Q113" s="1241"/>
      <c r="R113" s="1241"/>
      <c r="S113" s="1241"/>
      <c r="T113" s="1241"/>
      <c r="U113" s="1241"/>
      <c r="V113" s="1241"/>
      <c r="W113" s="1241"/>
    </row>
    <row r="114" spans="1:24" s="339" customFormat="1" ht="12.75" x14ac:dyDescent="0.2">
      <c r="A114" s="1272" t="s">
        <v>1553</v>
      </c>
      <c r="B114" s="1272"/>
      <c r="C114" s="1725"/>
      <c r="D114" s="1241"/>
      <c r="E114" s="1241"/>
      <c r="F114" s="1241"/>
      <c r="G114" s="1241"/>
      <c r="H114" s="1241"/>
      <c r="I114" s="1241"/>
      <c r="J114" s="1241"/>
      <c r="K114" s="1241"/>
      <c r="L114" s="1241"/>
      <c r="M114" s="1241"/>
      <c r="N114" s="1241"/>
      <c r="O114" s="1241"/>
      <c r="P114" s="1241"/>
      <c r="Q114" s="1241"/>
      <c r="R114" s="1241"/>
      <c r="S114" s="1241"/>
      <c r="T114" s="1241"/>
      <c r="U114" s="1241"/>
      <c r="V114" s="1241"/>
      <c r="W114" s="1241"/>
    </row>
    <row r="115" spans="1:24" s="339" customFormat="1" ht="12.75" x14ac:dyDescent="0.2">
      <c r="A115" s="349" t="s">
        <v>1486</v>
      </c>
      <c r="B115" s="1272" t="s">
        <v>1186</v>
      </c>
      <c r="C115" s="1725">
        <f t="shared" ref="C115:C120" si="2">IF(+SUM(D115:W115)=0,"-",+SUM(D115:W115))</f>
        <v>1</v>
      </c>
      <c r="D115" s="1241">
        <f>IF(ISERROR('O6 Source Data for E2'!D$102/'O6 Source Data for E2'!$C$102),"0.00%",'O6 Source Data for E2'!D$102/'O6 Source Data for E2'!$C$102)</f>
        <v>0.62116329172223383</v>
      </c>
      <c r="E115" s="1241">
        <f>IF(ISERROR('O6 Source Data for E2'!E$102/'O6 Source Data for E2'!$C$102),"0.00%",'O6 Source Data for E2'!E$102/'O6 Source Data for E2'!$C$102)</f>
        <v>0.14162118151277875</v>
      </c>
      <c r="F115" s="1241">
        <f>IF(ISERROR('O6 Source Data for E2'!F$102/'O6 Source Data for E2'!$C$102),"0.00%",'O6 Source Data for E2'!F$102/'O6 Source Data for E2'!$C$102)</f>
        <v>0.220095930640585</v>
      </c>
      <c r="G115" s="1241">
        <f>IF(ISERROR('O6 Source Data for E2'!G$102/'O6 Source Data for E2'!$C$102),"0.00%",'O6 Source Data for E2'!G$102/'O6 Source Data for E2'!$C$102)</f>
        <v>0</v>
      </c>
      <c r="H115" s="1241">
        <f>IF(ISERROR('O6 Source Data for E2'!H$102/'O6 Source Data for E2'!$C$102),"0.00%",'O6 Source Data for E2'!H$102/'O6 Source Data for E2'!$C$102)</f>
        <v>0</v>
      </c>
      <c r="I115" s="1241">
        <f>IF(ISERROR('O6 Source Data for E2'!I$102/'O6 Source Data for E2'!$C$102),"0.00%",'O6 Source Data for E2'!I$102/'O6 Source Data for E2'!$C$102)</f>
        <v>0</v>
      </c>
      <c r="J115" s="1241">
        <f>IF(ISERROR('O6 Source Data for E2'!J$102/'O6 Source Data for E2'!$C$102),"0.00%",'O6 Source Data for E2'!J$102/'O6 Source Data for E2'!$C$102)</f>
        <v>1.3985078481083733E-2</v>
      </c>
      <c r="K115" s="1241">
        <f>IF(ISERROR('O6 Source Data for E2'!K$102/'O6 Source Data for E2'!$C$102),"0.00%",'O6 Source Data for E2'!K$102/'O6 Source Data for E2'!$C$102)</f>
        <v>1.7036347489175268E-3</v>
      </c>
      <c r="L115" s="1241">
        <f>IF(ISERROR('O6 Source Data for E2'!L$102/'O6 Source Data for E2'!$C$102),"0.00%",'O6 Source Data for E2'!L$102/'O6 Source Data for E2'!$C$102)</f>
        <v>1.4308828944011366E-3</v>
      </c>
      <c r="M115" s="1241">
        <f>IF(ISERROR('O6 Source Data for E2'!M$102/'O6 Source Data for E2'!$C$102),"0.00%",'O6 Source Data for E2'!M$102/'O6 Source Data for E2'!$C$102)</f>
        <v>0</v>
      </c>
      <c r="N115" s="1241">
        <f>IF(ISERROR('O6 Source Data for E2'!N$102/'O6 Source Data for E2'!$C$102),"0.00%",'O6 Source Data for E2'!N$102/'O6 Source Data for E2'!$C$102)</f>
        <v>0</v>
      </c>
      <c r="O115" s="1241">
        <f>IF(ISERROR('O6 Source Data for E2'!O$102/'O6 Source Data for E2'!$C$102),"0.00%",'O6 Source Data for E2'!O$102/'O6 Source Data for E2'!$C$102)</f>
        <v>0</v>
      </c>
      <c r="P115" s="1241">
        <f>IF(ISERROR('O6 Source Data for E2'!P$102/'O6 Source Data for E2'!$C$102),"0.00%",'O6 Source Data for E2'!P$102/'O6 Source Data for E2'!$C$102)</f>
        <v>0</v>
      </c>
      <c r="Q115" s="1241">
        <f>IF(ISERROR('O6 Source Data for E2'!Q$102/'O6 Source Data for E2'!$C$102),"0.00%",'O6 Source Data for E2'!Q$102/'O6 Source Data for E2'!$C$102)</f>
        <v>0</v>
      </c>
      <c r="R115" s="1241">
        <f>IF(ISERROR('O6 Source Data for E2'!R$102/'O6 Source Data for E2'!$C$102),"0.00%",'O6 Source Data for E2'!R$102/'O6 Source Data for E2'!$C$102)</f>
        <v>0</v>
      </c>
      <c r="S115" s="1241">
        <f>IF(ISERROR('O6 Source Data for E2'!S$102/'O6 Source Data for E2'!$C$102),"0.00%",'O6 Source Data for E2'!S$102/'O6 Source Data for E2'!$C$102)</f>
        <v>0</v>
      </c>
      <c r="T115" s="1241">
        <f>IF(ISERROR('O6 Source Data for E2'!T$102/'O6 Source Data for E2'!$C$102),"0.00%",'O6 Source Data for E2'!T$102/'O6 Source Data for E2'!$C$102)</f>
        <v>0</v>
      </c>
      <c r="U115" s="1241">
        <f>IF(ISERROR('O6 Source Data for E2'!U$102/'O6 Source Data for E2'!$C$102),"0.00%",'O6 Source Data for E2'!U$102/'O6 Source Data for E2'!$C$102)</f>
        <v>0</v>
      </c>
      <c r="V115" s="1241">
        <f>IF(ISERROR('O6 Source Data for E2'!V$102/'O6 Source Data for E2'!$C$102),"0.00%",'O6 Source Data for E2'!V$102/'O6 Source Data for E2'!$C$102)</f>
        <v>0</v>
      </c>
      <c r="W115" s="1241">
        <f>IF(ISERROR('O6 Source Data for E2'!W$102/'O6 Source Data for E2'!$C$102),"0.00%",'O6 Source Data for E2'!W$102/'O6 Source Data for E2'!$C$102)</f>
        <v>0</v>
      </c>
    </row>
    <row r="116" spans="1:24" s="339" customFormat="1" ht="25.5" x14ac:dyDescent="0.2">
      <c r="A116" s="349" t="s">
        <v>6</v>
      </c>
      <c r="B116" s="1272" t="s">
        <v>5</v>
      </c>
      <c r="C116" s="1725">
        <f t="shared" si="2"/>
        <v>0.99999999999999989</v>
      </c>
      <c r="D116" s="1241">
        <f>IF(ISERROR('O6 Source Data for E2'!D$103/'O6 Source Data for E2'!$C$103),"0.00%",'O6 Source Data for E2'!D$103/'O6 Source Data for E2'!$C$103)</f>
        <v>0.61867547666041722</v>
      </c>
      <c r="E116" s="1241">
        <f>IF(ISERROR('O6 Source Data for E2'!E$103/'O6 Source Data for E2'!$C$103),"0.00%",'O6 Source Data for E2'!E$103/'O6 Source Data for E2'!$C$103)</f>
        <v>0.14230975545877747</v>
      </c>
      <c r="F116" s="1241">
        <f>IF(ISERROR('O6 Source Data for E2'!F$103/'O6 Source Data for E2'!$C$103),"0.00%",'O6 Source Data for E2'!F$103/'O6 Source Data for E2'!$C$103)</f>
        <v>0.2213120499166509</v>
      </c>
      <c r="G116" s="1241">
        <f>IF(ISERROR('O6 Source Data for E2'!G$103/'O6 Source Data for E2'!$C$103),"0.00%",'O6 Source Data for E2'!G$103/'O6 Source Data for E2'!$C$103)</f>
        <v>0</v>
      </c>
      <c r="H116" s="1241">
        <f>IF(ISERROR('O6 Source Data for E2'!H$103/'O6 Source Data for E2'!$C$103),"0.00%",'O6 Source Data for E2'!H$103/'O6 Source Data for E2'!$C$103)</f>
        <v>0</v>
      </c>
      <c r="I116" s="1241">
        <f>IF(ISERROR('O6 Source Data for E2'!I$103/'O6 Source Data for E2'!$C$103),"0.00%",'O6 Source Data for E2'!I$103/'O6 Source Data for E2'!$C$103)</f>
        <v>0</v>
      </c>
      <c r="J116" s="1241">
        <f>IF(ISERROR('O6 Source Data for E2'!J$103/'O6 Source Data for E2'!$C$103),"0.00%",'O6 Source Data for E2'!J$103/'O6 Source Data for E2'!$C$103)</f>
        <v>1.4485298945776187E-2</v>
      </c>
      <c r="K116" s="1241">
        <f>IF(ISERROR('O6 Source Data for E2'!K$103/'O6 Source Data for E2'!$C$103),"0.00%",'O6 Source Data for E2'!K$103/'O6 Source Data for E2'!$C$103)</f>
        <v>1.7490144853928846E-3</v>
      </c>
      <c r="L116" s="1241">
        <f>IF(ISERROR('O6 Source Data for E2'!L$103/'O6 Source Data for E2'!$C$103),"0.00%",'O6 Source Data for E2'!L$103/'O6 Source Data for E2'!$C$103)</f>
        <v>1.4684045329852872E-3</v>
      </c>
      <c r="M116" s="1241">
        <f>IF(ISERROR('O6 Source Data for E2'!M$103/'O6 Source Data for E2'!$C$103),"0.00%",'O6 Source Data for E2'!M$103/'O6 Source Data for E2'!$C$103)</f>
        <v>0</v>
      </c>
      <c r="N116" s="1241">
        <f>IF(ISERROR('O6 Source Data for E2'!N$103/'O6 Source Data for E2'!$C$103),"0.00%",'O6 Source Data for E2'!N$103/'O6 Source Data for E2'!$C$103)</f>
        <v>0</v>
      </c>
      <c r="O116" s="1241">
        <f>IF(ISERROR('O6 Source Data for E2'!O$103/'O6 Source Data for E2'!$C$103),"0.00%",'O6 Source Data for E2'!O$103/'O6 Source Data for E2'!$C$103)</f>
        <v>0</v>
      </c>
      <c r="P116" s="1241">
        <f>IF(ISERROR('O6 Source Data for E2'!P$103/'O6 Source Data for E2'!$C$103),"0.00%",'O6 Source Data for E2'!P$103/'O6 Source Data for E2'!$C$103)</f>
        <v>0</v>
      </c>
      <c r="Q116" s="1241">
        <f>IF(ISERROR('O6 Source Data for E2'!Q$103/'O6 Source Data for E2'!$C$103),"0.00%",'O6 Source Data for E2'!Q$103/'O6 Source Data for E2'!$C$103)</f>
        <v>0</v>
      </c>
      <c r="R116" s="1241">
        <f>IF(ISERROR('O6 Source Data for E2'!R$103/'O6 Source Data for E2'!$C$103),"0.00%",'O6 Source Data for E2'!R$103/'O6 Source Data for E2'!$C$103)</f>
        <v>0</v>
      </c>
      <c r="S116" s="1241">
        <f>IF(ISERROR('O6 Source Data for E2'!S$103/'O6 Source Data for E2'!$C$103),"0.00%",'O6 Source Data for E2'!S$103/'O6 Source Data for E2'!$C$103)</f>
        <v>0</v>
      </c>
      <c r="T116" s="1241">
        <f>IF(ISERROR('O6 Source Data for E2'!T$103/'O6 Source Data for E2'!$C$103),"0.00%",'O6 Source Data for E2'!T$103/'O6 Source Data for E2'!$C$103)</f>
        <v>0</v>
      </c>
      <c r="U116" s="1241">
        <f>IF(ISERROR('O6 Source Data for E2'!U$103/'O6 Source Data for E2'!$C$103),"0.00%",'O6 Source Data for E2'!U$103/'O6 Source Data for E2'!$C$103)</f>
        <v>0</v>
      </c>
      <c r="V116" s="1241">
        <f>IF(ISERROR('O6 Source Data for E2'!V$103/'O6 Source Data for E2'!$C$103),"0.00%",'O6 Source Data for E2'!V$103/'O6 Source Data for E2'!$C$103)</f>
        <v>0</v>
      </c>
      <c r="W116" s="1241">
        <f>IF(ISERROR('O6 Source Data for E2'!W$103/'O6 Source Data for E2'!$C$103),"0.00%",'O6 Source Data for E2'!W$103/'O6 Source Data for E2'!$C$103)</f>
        <v>0</v>
      </c>
    </row>
    <row r="117" spans="1:24" s="339" customFormat="1" ht="12.75" x14ac:dyDescent="0.2">
      <c r="A117" s="349" t="s">
        <v>1558</v>
      </c>
      <c r="B117" s="2339" t="s">
        <v>1082</v>
      </c>
      <c r="C117" s="1725">
        <f t="shared" si="2"/>
        <v>1.0000000000000002</v>
      </c>
      <c r="D117" s="1241">
        <f>IF(ISERROR('O6 Source Data for E2'!D$163/'O6 Source Data for E2'!$C$163),"0.00%",'O6 Source Data for E2'!D$163/'O6 Source Data for E2'!$C$163)</f>
        <v>0.6831783929742028</v>
      </c>
      <c r="E117" s="1241">
        <f>IF(ISERROR('O6 Source Data for E2'!E$163/'O6 Source Data for E2'!$C$163),"0.00%",'O6 Source Data for E2'!E$163/'O6 Source Data for E2'!$C$163)</f>
        <v>0.12986838405542828</v>
      </c>
      <c r="F117" s="1241">
        <f>IF(ISERROR('O6 Source Data for E2'!F$163/'O6 Source Data for E2'!$C$163),"0.00%",'O6 Source Data for E2'!F$163/'O6 Source Data for E2'!$C$163)</f>
        <v>0.16640804597077244</v>
      </c>
      <c r="G117" s="1241">
        <f>IF(ISERROR('O6 Source Data for E2'!G$163/'O6 Source Data for E2'!$C$163),"0.00%",'O6 Source Data for E2'!G$163/'O6 Source Data for E2'!$C$163)</f>
        <v>0</v>
      </c>
      <c r="H117" s="1241">
        <f>IF(ISERROR('O6 Source Data for E2'!H$163/'O6 Source Data for E2'!$C$163),"0.00%",'O6 Source Data for E2'!H$163/'O6 Source Data for E2'!$C$163)</f>
        <v>0</v>
      </c>
      <c r="I117" s="1241">
        <f>IF(ISERROR('O6 Source Data for E2'!I$163/'O6 Source Data for E2'!$C$163),"0.00%",'O6 Source Data for E2'!I$163/'O6 Source Data for E2'!$C$163)</f>
        <v>0</v>
      </c>
      <c r="J117" s="1241">
        <f>IF(ISERROR('O6 Source Data for E2'!J$163/'O6 Source Data for E2'!$C$163),"0.00%",'O6 Source Data for E2'!J$163/'O6 Source Data for E2'!$C$163)</f>
        <v>1.6717238980417215E-2</v>
      </c>
      <c r="K117" s="1241">
        <f>IF(ISERROR('O6 Source Data for E2'!K$163/'O6 Source Data for E2'!$C$163),"0.00%",'O6 Source Data for E2'!K$163/'O6 Source Data for E2'!$C$163)</f>
        <v>1.9927586952676788E-3</v>
      </c>
      <c r="L117" s="1241">
        <f>IF(ISERROR('O6 Source Data for E2'!L$163/'O6 Source Data for E2'!$C$163),"0.00%",'O6 Source Data for E2'!L$163/'O6 Source Data for E2'!$C$163)</f>
        <v>1.8351793239117708E-3</v>
      </c>
      <c r="M117" s="1241">
        <f>IF(ISERROR('O6 Source Data for E2'!M$163/'O6 Source Data for E2'!$C$163),"0.00%",'O6 Source Data for E2'!M$163/'O6 Source Data for E2'!$C$163)</f>
        <v>0</v>
      </c>
      <c r="N117" s="1241">
        <f>IF(ISERROR('O6 Source Data for E2'!N$163/'O6 Source Data for E2'!$C$163),"0.00%",'O6 Source Data for E2'!N$163/'O6 Source Data for E2'!$C$163)</f>
        <v>0</v>
      </c>
      <c r="O117" s="1241">
        <f>IF(ISERROR('O6 Source Data for E2'!O$163/'O6 Source Data for E2'!$C$163),"0.00%",'O6 Source Data for E2'!O$163/'O6 Source Data for E2'!$C$163)</f>
        <v>0</v>
      </c>
      <c r="P117" s="1241">
        <f>IF(ISERROR('O6 Source Data for E2'!P$163/'O6 Source Data for E2'!$C$163),"0.00%",'O6 Source Data for E2'!P$163/'O6 Source Data for E2'!$C$163)</f>
        <v>0</v>
      </c>
      <c r="Q117" s="1241">
        <f>IF(ISERROR('O6 Source Data for E2'!Q$163/'O6 Source Data for E2'!$C$163),"0.00%",'O6 Source Data for E2'!Q$163/'O6 Source Data for E2'!$C$163)</f>
        <v>0</v>
      </c>
      <c r="R117" s="1241">
        <f>IF(ISERROR('O6 Source Data for E2'!R$163/'O6 Source Data for E2'!$C$163),"0.00%",'O6 Source Data for E2'!R$163/'O6 Source Data for E2'!$C$163)</f>
        <v>0</v>
      </c>
      <c r="S117" s="1241">
        <f>IF(ISERROR('O6 Source Data for E2'!S$163/'O6 Source Data for E2'!$C$163),"0.00%",'O6 Source Data for E2'!S$163/'O6 Source Data for E2'!$C$163)</f>
        <v>0</v>
      </c>
      <c r="T117" s="1241">
        <f>IF(ISERROR('O6 Source Data for E2'!T$163/'O6 Source Data for E2'!$C$163),"0.00%",'O6 Source Data for E2'!T$163/'O6 Source Data for E2'!$C$163)</f>
        <v>0</v>
      </c>
      <c r="U117" s="1241">
        <f>IF(ISERROR('O6 Source Data for E2'!U$163/'O6 Source Data for E2'!$C$163),"0.00%",'O6 Source Data for E2'!U$163/'O6 Source Data for E2'!$C$163)</f>
        <v>0</v>
      </c>
      <c r="V117" s="1241">
        <f>IF(ISERROR('O6 Source Data for E2'!V$163/'O6 Source Data for E2'!$C$163),"0.00%",'O6 Source Data for E2'!V$163/'O6 Source Data for E2'!$C$163)</f>
        <v>0</v>
      </c>
      <c r="W117" s="1241">
        <f>IF(ISERROR('O6 Source Data for E2'!W$163/'O6 Source Data for E2'!$C$163),"0.00%",'O6 Source Data for E2'!W$163/'O6 Source Data for E2'!$C$163)</f>
        <v>0</v>
      </c>
    </row>
    <row r="118" spans="1:24" s="339" customFormat="1" ht="12.75" x14ac:dyDescent="0.2">
      <c r="A118" s="349" t="s">
        <v>431</v>
      </c>
      <c r="B118" s="1272" t="s">
        <v>433</v>
      </c>
      <c r="C118" s="1725">
        <f t="shared" si="2"/>
        <v>1.0000000000000002</v>
      </c>
      <c r="D118" s="1241">
        <f>D117</f>
        <v>0.6831783929742028</v>
      </c>
      <c r="E118" s="1241">
        <f t="shared" ref="E118:W118" si="3">E117</f>
        <v>0.12986838405542828</v>
      </c>
      <c r="F118" s="1241">
        <f t="shared" si="3"/>
        <v>0.16640804597077244</v>
      </c>
      <c r="G118" s="1241">
        <f t="shared" si="3"/>
        <v>0</v>
      </c>
      <c r="H118" s="1241">
        <f t="shared" si="3"/>
        <v>0</v>
      </c>
      <c r="I118" s="1241">
        <f t="shared" si="3"/>
        <v>0</v>
      </c>
      <c r="J118" s="1241">
        <f t="shared" si="3"/>
        <v>1.6717238980417215E-2</v>
      </c>
      <c r="K118" s="1241">
        <f t="shared" si="3"/>
        <v>1.9927586952676788E-3</v>
      </c>
      <c r="L118" s="1241">
        <f t="shared" si="3"/>
        <v>1.8351793239117708E-3</v>
      </c>
      <c r="M118" s="1241">
        <f t="shared" si="3"/>
        <v>0</v>
      </c>
      <c r="N118" s="1241">
        <f t="shared" si="3"/>
        <v>0</v>
      </c>
      <c r="O118" s="1241">
        <f t="shared" si="3"/>
        <v>0</v>
      </c>
      <c r="P118" s="1241">
        <f t="shared" si="3"/>
        <v>0</v>
      </c>
      <c r="Q118" s="1241">
        <f t="shared" si="3"/>
        <v>0</v>
      </c>
      <c r="R118" s="1241">
        <f t="shared" si="3"/>
        <v>0</v>
      </c>
      <c r="S118" s="1241">
        <f t="shared" si="3"/>
        <v>0</v>
      </c>
      <c r="T118" s="1241">
        <f t="shared" si="3"/>
        <v>0</v>
      </c>
      <c r="U118" s="1241">
        <f t="shared" si="3"/>
        <v>0</v>
      </c>
      <c r="V118" s="1241">
        <f t="shared" si="3"/>
        <v>0</v>
      </c>
      <c r="W118" s="1241">
        <f t="shared" si="3"/>
        <v>0</v>
      </c>
      <c r="X118" s="1241"/>
    </row>
    <row r="119" spans="1:24" s="339" customFormat="1" ht="12.75" x14ac:dyDescent="0.2">
      <c r="A119" s="349" t="s">
        <v>1303</v>
      </c>
      <c r="B119" s="1273" t="s">
        <v>432</v>
      </c>
      <c r="C119" s="1725">
        <f t="shared" si="2"/>
        <v>1</v>
      </c>
      <c r="D119" s="1241">
        <f>IF(ISERROR('O6 Source Data for E2'!D105/'O6 Source Data for E2'!$C105*(1-'I5.1 Misc Data'!$D21)+'O6 Source Data for E2'!D106/'O6 Source Data for E2'!$C106*'I5.1 Misc Data'!$D21), 0, 'O6 Source Data for E2'!D105/'O6 Source Data for E2'!$C105*(1-'I5.1 Misc Data'!$D21)+'O6 Source Data for E2'!D106/'O6 Source Data for E2'!$C106*'I5.1 Misc Data'!$D21)</f>
        <v>0.5910031984340578</v>
      </c>
      <c r="E119" s="1241">
        <f>IF(ISERROR('O6 Source Data for E2'!E105/'O6 Source Data for E2'!$C105*(1-'I5.1 Misc Data'!$D21)+'O6 Source Data for E2'!E106/'O6 Source Data for E2'!$C106*'I5.1 Misc Data'!$D21), 0, 'O6 Source Data for E2'!E105/'O6 Source Data for E2'!$C105*(1-'I5.1 Misc Data'!$D21)+'O6 Source Data for E2'!E106/'O6 Source Data for E2'!$C106*'I5.1 Misc Data'!$D21)</f>
        <v>0.1482509773550264</v>
      </c>
      <c r="F119" s="1241">
        <f>IF(ISERROR('O6 Source Data for E2'!F105/'O6 Source Data for E2'!$C105*(1-'I5.1 Misc Data'!$D21)+'O6 Source Data for E2'!F106/'O6 Source Data for E2'!$C106*'I5.1 Misc Data'!$D21), 0, 'O6 Source Data for E2'!F105/'O6 Source Data for E2'!$C105*(1-'I5.1 Misc Data'!$D21)+'O6 Source Data for E2'!F106/'O6 Source Data for E2'!$C106*'I5.1 Misc Data'!$D21)</f>
        <v>0.23926179848098547</v>
      </c>
      <c r="G119" s="1241">
        <f>IF(ISERROR('O6 Source Data for E2'!G105/'O6 Source Data for E2'!$C105*(1-'I5.1 Misc Data'!$D21)+'O6 Source Data for E2'!G106/'O6 Source Data for E2'!$C106*'I5.1 Misc Data'!$D21), 0, 'O6 Source Data for E2'!G105/'O6 Source Data for E2'!$C105*(1-'I5.1 Misc Data'!$D21)+'O6 Source Data for E2'!G106/'O6 Source Data for E2'!$C106*'I5.1 Misc Data'!$D21)</f>
        <v>0</v>
      </c>
      <c r="H119" s="1241">
        <f>IF(ISERROR('O6 Source Data for E2'!H105/'O6 Source Data for E2'!$C105*(1-'I5.1 Misc Data'!$D21)+'O6 Source Data for E2'!H106/'O6 Source Data for E2'!$C106*'I5.1 Misc Data'!$D21), 0, 'O6 Source Data for E2'!H105/'O6 Source Data for E2'!$C105*(1-'I5.1 Misc Data'!$D21)+'O6 Source Data for E2'!H106/'O6 Source Data for E2'!$C106*'I5.1 Misc Data'!$D21)</f>
        <v>0</v>
      </c>
      <c r="I119" s="1241">
        <f>IF(ISERROR('O6 Source Data for E2'!I105/'O6 Source Data for E2'!$C105*(1-'I5.1 Misc Data'!$D21)+'O6 Source Data for E2'!I106/'O6 Source Data for E2'!$C106*'I5.1 Misc Data'!$D21), 0, 'O6 Source Data for E2'!I105/'O6 Source Data for E2'!$C105*(1-'I5.1 Misc Data'!$D21)+'O6 Source Data for E2'!I106/'O6 Source Data for E2'!$C106*'I5.1 Misc Data'!$D21)</f>
        <v>0</v>
      </c>
      <c r="J119" s="1241">
        <f>IF(ISERROR('O6 Source Data for E2'!J105/'O6 Source Data for E2'!$C105*(1-'I5.1 Misc Data'!$D21)+'O6 Source Data for E2'!J106/'O6 Source Data for E2'!$C106*'I5.1 Misc Data'!$D21), 0, 'O6 Source Data for E2'!J105/'O6 Source Data for E2'!$C105*(1-'I5.1 Misc Data'!$D21)+'O6 Source Data for E2'!J106/'O6 Source Data for E2'!$C106*'I5.1 Misc Data'!$D21)</f>
        <v>1.6892069889810707E-2</v>
      </c>
      <c r="K119" s="1241">
        <f>IF(ISERROR('O6 Source Data for E2'!K105/'O6 Source Data for E2'!$C105*(1-'I5.1 Misc Data'!$D21)+'O6 Source Data for E2'!K106/'O6 Source Data for E2'!$C106*'I5.1 Misc Data'!$D21), 0, 'O6 Source Data for E2'!K105/'O6 Source Data for E2'!$C105*(1-'I5.1 Misc Data'!$D21)+'O6 Source Data for E2'!K106/'O6 Source Data for E2'!$C106*'I5.1 Misc Data'!$D21)</f>
        <v>2.5138447322269881E-3</v>
      </c>
      <c r="L119" s="1241">
        <f>IF(ISERROR('O6 Source Data for E2'!L105/'O6 Source Data for E2'!$C105*(1-'I5.1 Misc Data'!$D21)+'O6 Source Data for E2'!L106/'O6 Source Data for E2'!$C106*'I5.1 Misc Data'!$D21), 0, 'O6 Source Data for E2'!L105/'O6 Source Data for E2'!$C105*(1-'I5.1 Misc Data'!$D21)+'O6 Source Data for E2'!L106/'O6 Source Data for E2'!$C106*'I5.1 Misc Data'!$D21)</f>
        <v>2.0781111078926333E-3</v>
      </c>
      <c r="M119" s="1241">
        <f>IF(ISERROR('O6 Source Data for E2'!M105/'O6 Source Data for E2'!$C105*(1-'I5.1 Misc Data'!$D21)+'O6 Source Data for E2'!M106/'O6 Source Data for E2'!$C106*'I5.1 Misc Data'!$D21), 0, 'O6 Source Data for E2'!M105/'O6 Source Data for E2'!$C105*(1-'I5.1 Misc Data'!$D21)+'O6 Source Data for E2'!M106/'O6 Source Data for E2'!$C106*'I5.1 Misc Data'!$D21)</f>
        <v>0</v>
      </c>
      <c r="N119" s="1241">
        <f>IF(ISERROR('O6 Source Data for E2'!N105/'O6 Source Data for E2'!$C105*(1-'I5.1 Misc Data'!$D21)+'O6 Source Data for E2'!N106/'O6 Source Data for E2'!$C106*'I5.1 Misc Data'!$D21), 0, 'O6 Source Data for E2'!N105/'O6 Source Data for E2'!$C105*(1-'I5.1 Misc Data'!$D21)+'O6 Source Data for E2'!N106/'O6 Source Data for E2'!$C106*'I5.1 Misc Data'!$D21)</f>
        <v>0</v>
      </c>
      <c r="O119" s="1241">
        <f>IF(ISERROR('O6 Source Data for E2'!O105/'O6 Source Data for E2'!$C105*(1-'I5.1 Misc Data'!$D21)+'O6 Source Data for E2'!O106/'O6 Source Data for E2'!$C106*'I5.1 Misc Data'!$D21), 0, 'O6 Source Data for E2'!O105/'O6 Source Data for E2'!$C105*(1-'I5.1 Misc Data'!$D21)+'O6 Source Data for E2'!O106/'O6 Source Data for E2'!$C106*'I5.1 Misc Data'!$D21)</f>
        <v>0</v>
      </c>
      <c r="P119" s="1241">
        <f>IF(ISERROR('O6 Source Data for E2'!P105/'O6 Source Data for E2'!$C105*(1-'I5.1 Misc Data'!$D21)+'O6 Source Data for E2'!P106/'O6 Source Data for E2'!$C106*'I5.1 Misc Data'!$D21), 0, 'O6 Source Data for E2'!P105/'O6 Source Data for E2'!$C105*(1-'I5.1 Misc Data'!$D21)+'O6 Source Data for E2'!P106/'O6 Source Data for E2'!$C106*'I5.1 Misc Data'!$D21)</f>
        <v>0</v>
      </c>
      <c r="Q119" s="1241">
        <f>IF(ISERROR('O6 Source Data for E2'!Q105/'O6 Source Data for E2'!$C105*(1-'I5.1 Misc Data'!$D21)+'O6 Source Data for E2'!Q106/'O6 Source Data for E2'!$C106*'I5.1 Misc Data'!$D21), 0, 'O6 Source Data for E2'!Q105/'O6 Source Data for E2'!$C105*(1-'I5.1 Misc Data'!$D21)+'O6 Source Data for E2'!Q106/'O6 Source Data for E2'!$C106*'I5.1 Misc Data'!$D21)</f>
        <v>0</v>
      </c>
      <c r="R119" s="1241">
        <f>IF(ISERROR('O6 Source Data for E2'!R105/'O6 Source Data for E2'!$C105*(1-'I5.1 Misc Data'!$D21)+'O6 Source Data for E2'!R106/'O6 Source Data for E2'!$C106*'I5.1 Misc Data'!$D21), 0, 'O6 Source Data for E2'!R105/'O6 Source Data for E2'!$C105*(1-'I5.1 Misc Data'!$D21)+'O6 Source Data for E2'!R106/'O6 Source Data for E2'!$C106*'I5.1 Misc Data'!$D21)</f>
        <v>0</v>
      </c>
      <c r="S119" s="1241">
        <f>IF(ISERROR('O6 Source Data for E2'!S105/'O6 Source Data for E2'!$C105*(1-'I5.1 Misc Data'!$D21)+'O6 Source Data for E2'!S106/'O6 Source Data for E2'!$C106*'I5.1 Misc Data'!$D21), 0, 'O6 Source Data for E2'!S105/'O6 Source Data for E2'!$C105*(1-'I5.1 Misc Data'!$D21)+'O6 Source Data for E2'!S106/'O6 Source Data for E2'!$C106*'I5.1 Misc Data'!$D21)</f>
        <v>0</v>
      </c>
      <c r="T119" s="1241">
        <f>IF(ISERROR('O6 Source Data for E2'!T105/'O6 Source Data for E2'!$C105*(1-'I5.1 Misc Data'!$D21)+'O6 Source Data for E2'!T106/'O6 Source Data for E2'!$C106*'I5.1 Misc Data'!$D21), 0, 'O6 Source Data for E2'!T105/'O6 Source Data for E2'!$C105*(1-'I5.1 Misc Data'!$D21)+'O6 Source Data for E2'!T106/'O6 Source Data for E2'!$C106*'I5.1 Misc Data'!$D21)</f>
        <v>0</v>
      </c>
      <c r="U119" s="1241">
        <f>IF(ISERROR('O6 Source Data for E2'!U105/'O6 Source Data for E2'!$C105*(1-'I5.1 Misc Data'!$D21)+'O6 Source Data for E2'!U106/'O6 Source Data for E2'!$C106*'I5.1 Misc Data'!$D21), 0, 'O6 Source Data for E2'!U105/'O6 Source Data for E2'!$C105*(1-'I5.1 Misc Data'!$D21)+'O6 Source Data for E2'!U106/'O6 Source Data for E2'!$C106*'I5.1 Misc Data'!$D21)</f>
        <v>0</v>
      </c>
      <c r="V119" s="1241">
        <f>IF(ISERROR('O6 Source Data for E2'!V105/'O6 Source Data for E2'!$C105*(1-'I5.1 Misc Data'!$D21)+'O6 Source Data for E2'!V106/'O6 Source Data for E2'!$C106*'I5.1 Misc Data'!$D21), 0, 'O6 Source Data for E2'!V105/'O6 Source Data for E2'!$C105*(1-'I5.1 Misc Data'!$D21)+'O6 Source Data for E2'!V106/'O6 Source Data for E2'!$C106*'I5.1 Misc Data'!$D21)</f>
        <v>0</v>
      </c>
      <c r="W119" s="1241">
        <f>IF(ISERROR('O6 Source Data for E2'!W105/'O6 Source Data for E2'!$C105*(1-'I5.1 Misc Data'!$D21)+'O6 Source Data for E2'!W106/'O6 Source Data for E2'!$C106*'I5.1 Misc Data'!$D21), 0, 'O6 Source Data for E2'!W105/'O6 Source Data for E2'!$C105*(1-'I5.1 Misc Data'!$D21)+'O6 Source Data for E2'!W106/'O6 Source Data for E2'!$C106*'I5.1 Misc Data'!$D21)</f>
        <v>0</v>
      </c>
      <c r="X119" s="1241"/>
    </row>
    <row r="120" spans="1:24" s="339" customFormat="1" ht="12.75" x14ac:dyDescent="0.2">
      <c r="A120" s="349" t="s">
        <v>447</v>
      </c>
      <c r="B120" s="1273" t="s">
        <v>446</v>
      </c>
      <c r="C120" s="1725">
        <f t="shared" si="2"/>
        <v>0.99999999999999967</v>
      </c>
      <c r="D120" s="1241">
        <f>IF(ISERROR('O6 Source Data for E2'!D254/'O6 Source Data for E2'!$C254), 0, 'O6 Source Data for E2'!D254/'O6 Source Data for E2'!$C254)</f>
        <v>0.6816324403420787</v>
      </c>
      <c r="E120" s="1241">
        <f>IF(ISERROR('O6 Source Data for E2'!E254/'O6 Source Data for E2'!$C254), 0, 'O6 Source Data for E2'!E254/'O6 Source Data for E2'!$C254)</f>
        <v>0.13016316961287225</v>
      </c>
      <c r="F120" s="1241">
        <f>IF(ISERROR('O6 Source Data for E2'!F254/'O6 Source Data for E2'!$C254), 0, 'O6 Source Data for E2'!F254/'O6 Source Data for E2'!$C254)</f>
        <v>0.16773861995529232</v>
      </c>
      <c r="G120" s="1241">
        <f>IF(ISERROR('O6 Source Data for E2'!G254/'O6 Source Data for E2'!$C254), 0, 'O6 Source Data for E2'!G254/'O6 Source Data for E2'!$C254)</f>
        <v>0</v>
      </c>
      <c r="H120" s="1241">
        <f>IF(ISERROR('O6 Source Data for E2'!H254/'O6 Source Data for E2'!$C254), 0, 'O6 Source Data for E2'!H254/'O6 Source Data for E2'!$C254)</f>
        <v>0</v>
      </c>
      <c r="I120" s="1241">
        <f>IF(ISERROR('O6 Source Data for E2'!I254/'O6 Source Data for E2'!$C254), 0, 'O6 Source Data for E2'!I254/'O6 Source Data for E2'!$C254)</f>
        <v>0</v>
      </c>
      <c r="J120" s="1241">
        <f>IF(ISERROR('O6 Source Data for E2'!J254/'O6 Source Data for E2'!$C254), 0, 'O6 Source Data for E2'!J254/'O6 Source Data for E2'!$C254)</f>
        <v>1.6654197956763529E-2</v>
      </c>
      <c r="K120" s="1241">
        <f>IF(ISERROR('O6 Source Data for E2'!K254/'O6 Source Data for E2'!$C254), 0, 'O6 Source Data for E2'!K254/'O6 Source Data for E2'!$C254)</f>
        <v>1.9860247534747265E-3</v>
      </c>
      <c r="L120" s="1241">
        <f>IF(ISERROR('O6 Source Data for E2'!L254/'O6 Source Data for E2'!$C254), 0, 'O6 Source Data for E2'!L254/'O6 Source Data for E2'!$C254)</f>
        <v>1.8255473795182509E-3</v>
      </c>
      <c r="M120" s="1241">
        <f>IF(ISERROR('O6 Source Data for E2'!M254/'O6 Source Data for E2'!$C254), 0, 'O6 Source Data for E2'!M254/'O6 Source Data for E2'!$C254)</f>
        <v>0</v>
      </c>
      <c r="N120" s="1241">
        <f>IF(ISERROR('O6 Source Data for E2'!N254/'O6 Source Data for E2'!$C254), 0, 'O6 Source Data for E2'!N254/'O6 Source Data for E2'!$C254)</f>
        <v>0</v>
      </c>
      <c r="O120" s="1241">
        <f>IF(ISERROR('O6 Source Data for E2'!O254/'O6 Source Data for E2'!$C254), 0, 'O6 Source Data for E2'!O254/'O6 Source Data for E2'!$C254)</f>
        <v>0</v>
      </c>
      <c r="P120" s="1241">
        <f>IF(ISERROR('O6 Source Data for E2'!P254/'O6 Source Data for E2'!$C254), 0, 'O6 Source Data for E2'!P254/'O6 Source Data for E2'!$C254)</f>
        <v>0</v>
      </c>
      <c r="Q120" s="1241">
        <f>IF(ISERROR('O6 Source Data for E2'!Q254/'O6 Source Data for E2'!$C254), 0, 'O6 Source Data for E2'!Q254/'O6 Source Data for E2'!$C254)</f>
        <v>0</v>
      </c>
      <c r="R120" s="1241">
        <f>IF(ISERROR('O6 Source Data for E2'!R254/'O6 Source Data for E2'!$C254), 0, 'O6 Source Data for E2'!R254/'O6 Source Data for E2'!$C254)</f>
        <v>0</v>
      </c>
      <c r="S120" s="1241">
        <f>IF(ISERROR('O6 Source Data for E2'!S254/'O6 Source Data for E2'!$C254), 0, 'O6 Source Data for E2'!S254/'O6 Source Data for E2'!$C254)</f>
        <v>0</v>
      </c>
      <c r="T120" s="1241">
        <f>IF(ISERROR('O6 Source Data for E2'!T254/'O6 Source Data for E2'!$C254), 0, 'O6 Source Data for E2'!T254/'O6 Source Data for E2'!$C254)</f>
        <v>0</v>
      </c>
      <c r="U120" s="1241">
        <f>IF(ISERROR('O6 Source Data for E2'!U254/'O6 Source Data for E2'!$C254), 0, 'O6 Source Data for E2'!U254/'O6 Source Data for E2'!$C254)</f>
        <v>0</v>
      </c>
      <c r="V120" s="1241">
        <f>IF(ISERROR('O6 Source Data for E2'!V254/'O6 Source Data for E2'!$C254), 0, 'O6 Source Data for E2'!V254/'O6 Source Data for E2'!$C254)</f>
        <v>0</v>
      </c>
      <c r="W120" s="1241">
        <f>IF(ISERROR('O6 Source Data for E2'!W254/'O6 Source Data for E2'!$C254), 0, 'O6 Source Data for E2'!W254/'O6 Source Data for E2'!$C254)</f>
        <v>0</v>
      </c>
      <c r="X120" s="1241"/>
    </row>
    <row r="121" spans="1:24" s="339" customFormat="1" ht="15" customHeight="1" x14ac:dyDescent="0.2">
      <c r="A121" s="349"/>
      <c r="B121" s="1272"/>
      <c r="C121" s="1725"/>
      <c r="D121" s="1241"/>
      <c r="E121" s="1241"/>
      <c r="F121" s="1241"/>
      <c r="G121" s="1241"/>
      <c r="H121" s="1241"/>
      <c r="I121" s="1241"/>
      <c r="J121" s="1241"/>
      <c r="K121" s="1241"/>
      <c r="L121" s="1241"/>
      <c r="M121" s="1241"/>
      <c r="N121" s="1241"/>
      <c r="O121" s="1241"/>
      <c r="P121" s="1241"/>
      <c r="Q121" s="1241"/>
      <c r="R121" s="1241"/>
      <c r="S121" s="1241"/>
      <c r="T121" s="1241"/>
      <c r="U121" s="1241"/>
      <c r="V121" s="1241"/>
      <c r="W121" s="1241"/>
      <c r="X121" s="1241"/>
    </row>
    <row r="122" spans="1:24" s="339" customFormat="1" ht="15" customHeight="1" x14ac:dyDescent="0.2">
      <c r="A122" s="2334" t="s">
        <v>1733</v>
      </c>
      <c r="B122" s="1272" t="s">
        <v>1734</v>
      </c>
      <c r="C122" s="2331"/>
      <c r="D122" s="1243">
        <f>IF(ISERROR(ccar/(ccar+'I6.2 Customer Data'!E21)),0,ccar/(ccar+'I6.2 Customer Data'!E21))</f>
        <v>0.91136003381591457</v>
      </c>
      <c r="E122" s="2340">
        <f>IF(ISERROR('I6.2 Customer Data'!E21/('I6.2 Customer Data'!E21+ccar)),0,'I6.2 Customer Data'!E21/('I6.2 Customer Data'!E21+ccar))</f>
        <v>8.8639966184085386E-2</v>
      </c>
      <c r="F122" s="2341">
        <v>0</v>
      </c>
      <c r="G122" s="2341">
        <v>0</v>
      </c>
      <c r="H122" s="2341">
        <v>0</v>
      </c>
      <c r="I122" s="2341">
        <v>0</v>
      </c>
      <c r="J122" s="2341">
        <v>0</v>
      </c>
      <c r="K122" s="2341">
        <v>0</v>
      </c>
      <c r="L122" s="2341">
        <v>0</v>
      </c>
      <c r="M122" s="2341">
        <v>0</v>
      </c>
      <c r="N122" s="2341">
        <v>0</v>
      </c>
      <c r="O122" s="2341">
        <v>0</v>
      </c>
      <c r="P122" s="2341">
        <v>0</v>
      </c>
      <c r="Q122" s="2341">
        <v>0</v>
      </c>
      <c r="R122" s="2341">
        <v>0</v>
      </c>
      <c r="S122" s="2341">
        <v>0</v>
      </c>
      <c r="T122" s="2341">
        <v>0</v>
      </c>
      <c r="U122" s="2341">
        <v>0</v>
      </c>
      <c r="V122" s="2341">
        <v>0</v>
      </c>
      <c r="W122" s="2341">
        <v>0</v>
      </c>
    </row>
    <row r="123" spans="1:24" s="339" customFormat="1" ht="15" customHeight="1" x14ac:dyDescent="0.2">
      <c r="A123" s="349"/>
      <c r="B123" s="1272"/>
      <c r="C123" s="2331"/>
      <c r="D123" s="2340"/>
      <c r="E123" s="2340"/>
      <c r="F123" s="2340"/>
      <c r="G123" s="2342"/>
      <c r="H123" s="2340"/>
      <c r="I123" s="2342"/>
      <c r="J123" s="2340"/>
      <c r="K123" s="2340"/>
      <c r="L123" s="2340"/>
      <c r="M123" s="2340"/>
      <c r="N123" s="2343"/>
      <c r="O123" s="929"/>
      <c r="P123" s="929"/>
      <c r="Q123" s="929"/>
      <c r="R123" s="929"/>
      <c r="S123" s="929"/>
      <c r="T123" s="929"/>
      <c r="U123" s="929"/>
      <c r="V123" s="929"/>
      <c r="W123" s="929"/>
    </row>
    <row r="124" spans="1:24" s="339" customFormat="1" ht="15" customHeight="1" x14ac:dyDescent="0.2">
      <c r="A124" s="349"/>
      <c r="B124" s="1273"/>
      <c r="C124" s="2332"/>
      <c r="D124" s="2340"/>
      <c r="E124" s="2342"/>
      <c r="F124" s="2340"/>
      <c r="G124" s="2342"/>
      <c r="H124" s="2340"/>
      <c r="I124" s="2342"/>
      <c r="J124" s="2342"/>
      <c r="K124" s="2342"/>
      <c r="L124" s="2342"/>
      <c r="M124" s="2340"/>
      <c r="N124" s="2343"/>
      <c r="O124" s="929"/>
      <c r="P124" s="929"/>
      <c r="Q124" s="929"/>
      <c r="R124" s="929"/>
      <c r="S124" s="929"/>
      <c r="T124" s="929"/>
      <c r="U124" s="929"/>
      <c r="V124" s="929"/>
      <c r="W124" s="929"/>
    </row>
    <row r="125" spans="1:24" s="339" customFormat="1" ht="15" customHeight="1" x14ac:dyDescent="0.2">
      <c r="A125" s="349"/>
      <c r="B125" s="1273"/>
      <c r="C125" s="2332"/>
      <c r="D125" s="2342"/>
      <c r="E125" s="2342"/>
      <c r="F125" s="2342"/>
      <c r="G125" s="2340"/>
      <c r="H125" s="2340"/>
      <c r="I125" s="2342"/>
      <c r="J125" s="2342"/>
      <c r="K125" s="2342"/>
      <c r="L125" s="2342"/>
      <c r="M125" s="2340"/>
      <c r="N125" s="2343"/>
      <c r="O125" s="929"/>
      <c r="P125" s="929"/>
      <c r="Q125" s="929"/>
      <c r="R125" s="929"/>
      <c r="S125" s="929"/>
      <c r="T125" s="929"/>
      <c r="U125" s="929"/>
      <c r="V125" s="929"/>
      <c r="W125" s="929"/>
    </row>
    <row r="126" spans="1:24" s="339" customFormat="1" ht="15" customHeight="1" x14ac:dyDescent="0.2">
      <c r="A126" s="349"/>
      <c r="B126" s="1273"/>
      <c r="C126" s="2332"/>
      <c r="D126" s="2342"/>
      <c r="E126" s="2342"/>
      <c r="F126" s="2342"/>
      <c r="G126" s="2340"/>
      <c r="H126" s="2340"/>
      <c r="I126" s="2342"/>
      <c r="J126" s="2342"/>
      <c r="K126" s="2342"/>
      <c r="L126" s="2342"/>
      <c r="M126" s="2340"/>
      <c r="N126" s="2343"/>
      <c r="O126" s="929"/>
      <c r="P126" s="929"/>
      <c r="Q126" s="929"/>
      <c r="R126" s="929"/>
      <c r="S126" s="929"/>
      <c r="T126" s="929"/>
      <c r="U126" s="929"/>
      <c r="V126" s="929"/>
      <c r="W126" s="929"/>
    </row>
    <row r="127" spans="1:24" s="339" customFormat="1" ht="15" customHeight="1" x14ac:dyDescent="0.2">
      <c r="A127" s="349"/>
      <c r="B127" s="1273"/>
      <c r="C127" s="2332"/>
      <c r="D127" s="2342"/>
      <c r="E127" s="2342"/>
      <c r="F127" s="2342"/>
      <c r="G127" s="2340"/>
      <c r="H127" s="2340"/>
      <c r="I127" s="2340"/>
      <c r="J127" s="2342"/>
      <c r="K127" s="2342"/>
      <c r="L127" s="2342"/>
      <c r="M127" s="2340"/>
      <c r="N127" s="2343"/>
      <c r="O127" s="929"/>
      <c r="P127" s="929"/>
      <c r="Q127" s="929"/>
      <c r="R127" s="929"/>
      <c r="S127" s="929"/>
      <c r="T127" s="929"/>
      <c r="U127" s="929"/>
      <c r="V127" s="929"/>
      <c r="W127" s="929"/>
    </row>
    <row r="128" spans="1:24" s="339" customFormat="1" ht="15" customHeight="1" x14ac:dyDescent="0.2">
      <c r="A128" s="349"/>
      <c r="B128" s="1273"/>
      <c r="C128" s="2332"/>
      <c r="D128" s="2342"/>
      <c r="E128" s="2340"/>
      <c r="F128" s="2342"/>
      <c r="G128" s="2340"/>
      <c r="H128" s="2340"/>
      <c r="I128" s="2340"/>
      <c r="J128" s="2342"/>
      <c r="K128" s="2342"/>
      <c r="L128" s="2342"/>
      <c r="M128" s="2340"/>
      <c r="N128" s="2343"/>
      <c r="O128" s="929"/>
      <c r="P128" s="929"/>
      <c r="Q128" s="929"/>
      <c r="R128" s="929"/>
      <c r="S128" s="929"/>
      <c r="T128" s="929"/>
      <c r="U128" s="929"/>
      <c r="V128" s="929"/>
      <c r="W128" s="929"/>
    </row>
    <row r="129" spans="1:23" s="339" customFormat="1" ht="15" customHeight="1" x14ac:dyDescent="0.2">
      <c r="A129" s="349"/>
      <c r="B129" s="1273"/>
      <c r="C129" s="2332"/>
      <c r="D129" s="2342"/>
      <c r="E129" s="2340"/>
      <c r="F129" s="2342"/>
      <c r="G129" s="2340"/>
      <c r="H129" s="2341"/>
      <c r="I129" s="2340"/>
      <c r="J129" s="2340"/>
      <c r="K129" s="2340"/>
      <c r="L129" s="2340"/>
      <c r="M129" s="2340"/>
      <c r="N129" s="2343"/>
      <c r="O129" s="929"/>
      <c r="P129" s="929"/>
      <c r="Q129" s="929"/>
      <c r="R129" s="929"/>
      <c r="S129" s="929"/>
      <c r="T129" s="929"/>
      <c r="U129" s="929"/>
      <c r="V129" s="929"/>
      <c r="W129" s="929"/>
    </row>
    <row r="130" spans="1:23" s="339" customFormat="1" ht="15" customHeight="1" x14ac:dyDescent="0.2">
      <c r="A130" s="349"/>
      <c r="B130" s="1273"/>
      <c r="C130" s="2332"/>
      <c r="D130" s="2340"/>
      <c r="E130" s="2340"/>
      <c r="F130" s="2342"/>
      <c r="G130" s="2340"/>
      <c r="H130" s="2340"/>
      <c r="I130" s="2340"/>
      <c r="J130" s="2340"/>
      <c r="K130" s="2340"/>
      <c r="L130" s="2340"/>
      <c r="M130" s="2340"/>
      <c r="N130" s="2343"/>
      <c r="O130" s="929"/>
      <c r="P130" s="929"/>
      <c r="Q130" s="929"/>
      <c r="R130" s="929"/>
      <c r="S130" s="929"/>
      <c r="T130" s="929"/>
      <c r="U130" s="929"/>
      <c r="V130" s="929"/>
      <c r="W130" s="929"/>
    </row>
    <row r="131" spans="1:23" s="339" customFormat="1" ht="15" customHeight="1" x14ac:dyDescent="0.2">
      <c r="A131" s="349"/>
      <c r="B131" s="1273"/>
      <c r="C131" s="2332"/>
      <c r="D131" s="2340"/>
      <c r="E131" s="2340"/>
      <c r="F131" s="2340"/>
      <c r="G131" s="2340"/>
      <c r="H131" s="2340"/>
      <c r="I131" s="2340"/>
      <c r="J131" s="2340"/>
      <c r="K131" s="2340"/>
      <c r="L131" s="2340"/>
      <c r="M131" s="2341"/>
      <c r="N131" s="929"/>
      <c r="O131" s="929"/>
      <c r="P131" s="929"/>
      <c r="Q131" s="929"/>
      <c r="R131" s="929"/>
      <c r="S131" s="929"/>
      <c r="T131" s="929"/>
      <c r="U131" s="929"/>
      <c r="V131" s="929"/>
      <c r="W131" s="929"/>
    </row>
    <row r="132" spans="1:23" s="339" customFormat="1" ht="15" customHeight="1" x14ac:dyDescent="0.2">
      <c r="A132" s="349"/>
      <c r="B132" s="1273"/>
      <c r="C132" s="2332"/>
      <c r="D132" s="2340"/>
      <c r="E132" s="2340"/>
      <c r="F132" s="2340"/>
      <c r="G132" s="2340"/>
      <c r="H132" s="2340"/>
      <c r="I132" s="2340"/>
      <c r="J132" s="2340"/>
      <c r="K132" s="2340"/>
      <c r="L132" s="2340"/>
      <c r="M132" s="2341"/>
      <c r="N132" s="929"/>
      <c r="O132" s="929"/>
      <c r="P132" s="929"/>
      <c r="Q132" s="929"/>
      <c r="R132" s="929"/>
      <c r="S132" s="929"/>
      <c r="T132" s="929"/>
      <c r="U132" s="929"/>
      <c r="V132" s="929"/>
      <c r="W132" s="929"/>
    </row>
    <row r="133" spans="1:23" s="339" customFormat="1" ht="15" customHeight="1" x14ac:dyDescent="0.2">
      <c r="A133" s="349"/>
      <c r="B133" s="1273"/>
      <c r="C133" s="2332"/>
      <c r="D133" s="2340"/>
      <c r="E133" s="2340"/>
      <c r="F133" s="2340"/>
      <c r="G133" s="2341"/>
      <c r="H133" s="2340"/>
      <c r="I133" s="2340"/>
      <c r="J133" s="2340"/>
      <c r="K133" s="2340"/>
      <c r="L133" s="2340"/>
      <c r="M133" s="2341"/>
      <c r="N133" s="929"/>
      <c r="O133" s="929"/>
      <c r="P133" s="929"/>
      <c r="Q133" s="929"/>
      <c r="R133" s="929"/>
      <c r="S133" s="929"/>
      <c r="T133" s="929"/>
      <c r="U133" s="929"/>
      <c r="V133" s="929"/>
      <c r="W133" s="929"/>
    </row>
    <row r="134" spans="1:23" s="339" customFormat="1" ht="15" customHeight="1" x14ac:dyDescent="0.2">
      <c r="A134" s="349"/>
      <c r="B134" s="1273"/>
      <c r="C134" s="2331"/>
      <c r="D134" s="2340"/>
      <c r="E134" s="2340"/>
      <c r="F134" s="2340"/>
      <c r="G134" s="2340"/>
      <c r="H134" s="2340"/>
      <c r="I134" s="2340"/>
      <c r="J134" s="2340"/>
      <c r="K134" s="2340"/>
      <c r="L134" s="2340"/>
      <c r="M134" s="2341"/>
      <c r="N134" s="929"/>
      <c r="O134" s="929"/>
      <c r="P134" s="929"/>
      <c r="Q134" s="929"/>
      <c r="R134" s="929"/>
      <c r="S134" s="929"/>
      <c r="T134" s="929"/>
      <c r="U134" s="929"/>
      <c r="V134" s="929"/>
      <c r="W134" s="929"/>
    </row>
    <row r="135" spans="1:23" s="339" customFormat="1" ht="15" customHeight="1" x14ac:dyDescent="0.2">
      <c r="A135" s="349"/>
      <c r="B135" s="1273"/>
      <c r="C135" s="2332"/>
      <c r="D135" s="2340"/>
      <c r="E135" s="2340"/>
      <c r="F135" s="2340"/>
      <c r="G135" s="2340"/>
      <c r="H135" s="2342"/>
      <c r="I135" s="2340"/>
      <c r="J135" s="2340"/>
      <c r="K135" s="2340"/>
      <c r="L135" s="2340"/>
      <c r="M135" s="2341"/>
      <c r="N135" s="929"/>
      <c r="O135" s="929"/>
      <c r="P135" s="929"/>
      <c r="Q135" s="929"/>
      <c r="R135" s="929"/>
      <c r="S135" s="929"/>
      <c r="T135" s="929"/>
      <c r="U135" s="929"/>
      <c r="V135" s="929"/>
      <c r="W135" s="929"/>
    </row>
    <row r="136" spans="1:23" s="339" customFormat="1" ht="12.75" x14ac:dyDescent="0.2">
      <c r="A136" s="349"/>
      <c r="B136" s="1273"/>
      <c r="C136" s="2331"/>
      <c r="D136" s="2340"/>
      <c r="E136" s="2341"/>
      <c r="F136" s="2341"/>
      <c r="G136" s="2341"/>
      <c r="H136" s="2341"/>
      <c r="I136" s="2341"/>
      <c r="J136" s="2341"/>
      <c r="K136" s="2341"/>
      <c r="L136" s="2341"/>
      <c r="M136" s="2341"/>
      <c r="N136" s="929"/>
      <c r="O136" s="929"/>
      <c r="P136" s="929"/>
      <c r="Q136" s="929"/>
      <c r="R136" s="929"/>
      <c r="S136" s="929"/>
      <c r="T136" s="929"/>
      <c r="U136" s="929"/>
      <c r="V136" s="929"/>
      <c r="W136" s="929"/>
    </row>
    <row r="137" spans="1:23" s="339" customFormat="1" ht="12.75" x14ac:dyDescent="0.2">
      <c r="A137" s="349"/>
      <c r="B137" s="1273"/>
      <c r="C137" s="2332"/>
      <c r="D137" s="2341"/>
      <c r="E137" s="2341"/>
      <c r="F137" s="2341"/>
      <c r="G137" s="2341"/>
      <c r="H137" s="2341"/>
      <c r="I137" s="2341"/>
      <c r="J137" s="2341"/>
      <c r="K137" s="2341"/>
      <c r="L137" s="2341"/>
      <c r="M137" s="2341"/>
      <c r="N137" s="929"/>
      <c r="O137" s="929"/>
      <c r="P137" s="929"/>
      <c r="Q137" s="929"/>
      <c r="R137" s="929"/>
      <c r="S137" s="929"/>
      <c r="T137" s="929"/>
      <c r="U137" s="929"/>
      <c r="V137" s="929"/>
      <c r="W137" s="929"/>
    </row>
    <row r="138" spans="1:23" s="339" customFormat="1" ht="12.75" x14ac:dyDescent="0.2">
      <c r="A138" s="349"/>
      <c r="B138" s="1273" t="s">
        <v>331</v>
      </c>
      <c r="C138" s="2332"/>
      <c r="D138" s="2341"/>
      <c r="E138" s="2341"/>
      <c r="F138" s="2341"/>
      <c r="G138" s="2341"/>
      <c r="H138" s="2341"/>
      <c r="I138" s="2341"/>
      <c r="J138" s="2341"/>
      <c r="K138" s="2341"/>
      <c r="L138" s="2341"/>
      <c r="M138" s="2341"/>
      <c r="N138" s="929"/>
      <c r="O138" s="929"/>
      <c r="P138" s="929"/>
      <c r="Q138" s="929"/>
      <c r="R138" s="929"/>
      <c r="S138" s="929"/>
      <c r="T138" s="929"/>
      <c r="U138" s="929"/>
      <c r="V138" s="929"/>
      <c r="W138" s="929"/>
    </row>
    <row r="139" spans="1:23" s="339" customFormat="1" ht="12.75" x14ac:dyDescent="0.2">
      <c r="A139" s="349"/>
      <c r="B139" s="1273" t="s">
        <v>331</v>
      </c>
      <c r="C139" s="2332"/>
      <c r="D139" s="2341"/>
      <c r="E139" s="2341"/>
      <c r="F139" s="2341"/>
      <c r="G139" s="2341"/>
      <c r="H139" s="2341"/>
      <c r="I139" s="2341"/>
      <c r="J139" s="2341"/>
      <c r="K139" s="2341"/>
      <c r="L139" s="2341"/>
      <c r="M139" s="2341"/>
      <c r="N139" s="929"/>
      <c r="O139" s="929"/>
      <c r="P139" s="929"/>
      <c r="Q139" s="929"/>
      <c r="R139" s="929"/>
      <c r="S139" s="929"/>
      <c r="T139" s="929"/>
      <c r="U139" s="929"/>
      <c r="V139" s="929"/>
      <c r="W139" s="929"/>
    </row>
    <row r="140" spans="1:23" s="339" customFormat="1" ht="12.75" x14ac:dyDescent="0.2">
      <c r="A140" s="349"/>
      <c r="B140" s="1273" t="s">
        <v>331</v>
      </c>
      <c r="C140" s="2332"/>
      <c r="D140" s="2341"/>
      <c r="E140" s="2341"/>
      <c r="F140" s="2341"/>
      <c r="G140" s="2341"/>
      <c r="H140" s="2341"/>
      <c r="I140" s="2341"/>
      <c r="J140" s="2341"/>
      <c r="K140" s="2341"/>
      <c r="L140" s="2341"/>
      <c r="M140" s="2341"/>
      <c r="N140" s="929"/>
      <c r="O140" s="929"/>
      <c r="P140" s="929"/>
      <c r="Q140" s="929"/>
      <c r="R140" s="929"/>
      <c r="S140" s="929"/>
      <c r="T140" s="929"/>
      <c r="U140" s="929"/>
      <c r="V140" s="929"/>
      <c r="W140" s="929"/>
    </row>
    <row r="141" spans="1:23" s="339" customFormat="1" ht="12.75" x14ac:dyDescent="0.2">
      <c r="A141" s="349"/>
      <c r="B141" s="1273"/>
      <c r="C141" s="2332"/>
      <c r="D141" s="2341"/>
      <c r="E141" s="2341"/>
      <c r="F141" s="2341"/>
      <c r="G141" s="2341"/>
      <c r="H141" s="2341"/>
      <c r="I141" s="2341"/>
      <c r="J141" s="2341"/>
      <c r="K141" s="2341"/>
      <c r="L141" s="2341"/>
      <c r="M141" s="2341"/>
      <c r="N141" s="929"/>
      <c r="O141" s="929"/>
      <c r="P141" s="929"/>
      <c r="Q141" s="929"/>
      <c r="R141" s="929"/>
      <c r="S141" s="929"/>
      <c r="T141" s="929"/>
      <c r="U141" s="929"/>
      <c r="V141" s="929"/>
      <c r="W141" s="929"/>
    </row>
    <row r="142" spans="1:23" s="339" customFormat="1" ht="12.75" x14ac:dyDescent="0.2">
      <c r="A142" s="349"/>
      <c r="B142" s="1273"/>
      <c r="C142" s="2332"/>
      <c r="D142" s="2341"/>
      <c r="E142" s="2341"/>
      <c r="F142" s="2341"/>
      <c r="G142" s="2341"/>
      <c r="H142" s="2341"/>
      <c r="I142" s="2341"/>
      <c r="J142" s="2341"/>
      <c r="K142" s="2341"/>
      <c r="L142" s="2341"/>
      <c r="M142" s="2341"/>
      <c r="N142" s="929"/>
      <c r="O142" s="929"/>
      <c r="P142" s="929"/>
      <c r="Q142" s="929"/>
      <c r="R142" s="929"/>
      <c r="S142" s="929"/>
      <c r="T142" s="929"/>
      <c r="U142" s="929"/>
      <c r="V142" s="929"/>
      <c r="W142" s="929"/>
    </row>
    <row r="143" spans="1:23" s="339" customFormat="1" ht="12.75" x14ac:dyDescent="0.2">
      <c r="A143" s="349"/>
      <c r="B143" s="1273"/>
      <c r="C143" s="2332"/>
      <c r="D143" s="2341"/>
      <c r="E143" s="2341"/>
      <c r="F143" s="2341"/>
      <c r="G143" s="2341"/>
      <c r="H143" s="2341"/>
      <c r="I143" s="2341"/>
      <c r="J143" s="2341"/>
      <c r="K143" s="2341"/>
      <c r="L143" s="2341"/>
      <c r="M143" s="2341"/>
      <c r="N143" s="929"/>
      <c r="O143" s="929"/>
      <c r="P143" s="929"/>
      <c r="Q143" s="929"/>
      <c r="R143" s="929"/>
      <c r="S143" s="929"/>
      <c r="T143" s="929"/>
      <c r="U143" s="929"/>
      <c r="V143" s="929"/>
      <c r="W143" s="929"/>
    </row>
    <row r="144" spans="1:23" s="339" customFormat="1" ht="12.75" x14ac:dyDescent="0.2">
      <c r="A144" s="349"/>
      <c r="B144" s="1273"/>
      <c r="C144" s="2332"/>
      <c r="D144" s="2341"/>
      <c r="E144" s="2341"/>
      <c r="F144" s="2341"/>
      <c r="G144" s="2341"/>
      <c r="H144" s="2341"/>
      <c r="I144" s="2341"/>
      <c r="J144" s="2341"/>
      <c r="K144" s="2341"/>
      <c r="L144" s="2341"/>
      <c r="M144" s="2341"/>
      <c r="N144" s="929"/>
      <c r="O144" s="929"/>
      <c r="P144" s="929"/>
      <c r="Q144" s="929"/>
      <c r="R144" s="929"/>
      <c r="S144" s="929"/>
      <c r="T144" s="929"/>
      <c r="U144" s="929"/>
      <c r="V144" s="929"/>
      <c r="W144" s="929"/>
    </row>
    <row r="145" spans="1:23" s="339" customFormat="1" ht="12.75" x14ac:dyDescent="0.2">
      <c r="A145" s="349"/>
      <c r="B145" s="1273"/>
      <c r="C145" s="2332"/>
      <c r="D145" s="2341"/>
      <c r="E145" s="2341"/>
      <c r="F145" s="2341"/>
      <c r="G145" s="2341"/>
      <c r="H145" s="2341"/>
      <c r="I145" s="2341"/>
      <c r="J145" s="2341"/>
      <c r="K145" s="2341"/>
      <c r="L145" s="2341"/>
      <c r="M145" s="2341"/>
      <c r="N145" s="929"/>
      <c r="O145" s="929"/>
      <c r="P145" s="929"/>
      <c r="Q145" s="929"/>
      <c r="R145" s="929"/>
      <c r="S145" s="929"/>
      <c r="T145" s="929"/>
      <c r="U145" s="929"/>
      <c r="V145" s="929"/>
      <c r="W145" s="929"/>
    </row>
    <row r="146" spans="1:23" s="339" customFormat="1" ht="12.75" x14ac:dyDescent="0.2">
      <c r="A146" s="349"/>
      <c r="B146" s="1273"/>
      <c r="C146" s="2332"/>
      <c r="D146" s="2341"/>
      <c r="E146" s="2341"/>
      <c r="F146" s="2341"/>
      <c r="G146" s="2341"/>
      <c r="H146" s="2341"/>
      <c r="I146" s="2341"/>
      <c r="J146" s="2341"/>
      <c r="K146" s="2341"/>
      <c r="L146" s="2341"/>
      <c r="M146" s="2341"/>
      <c r="N146" s="929"/>
      <c r="O146" s="929"/>
      <c r="P146" s="929"/>
      <c r="Q146" s="929"/>
      <c r="R146" s="929"/>
      <c r="S146" s="929"/>
      <c r="T146" s="929"/>
      <c r="U146" s="929"/>
      <c r="V146" s="929"/>
      <c r="W146" s="929"/>
    </row>
    <row r="147" spans="1:23" s="339" customFormat="1" ht="12.75" x14ac:dyDescent="0.2">
      <c r="A147" s="349"/>
      <c r="B147" s="1273"/>
      <c r="C147" s="2332"/>
      <c r="D147" s="2341"/>
      <c r="E147" s="2341"/>
      <c r="F147" s="2341"/>
      <c r="G147" s="2341"/>
      <c r="H147" s="2341"/>
      <c r="I147" s="2341"/>
      <c r="J147" s="2341"/>
      <c r="K147" s="2341"/>
      <c r="L147" s="2341"/>
      <c r="M147" s="2341"/>
      <c r="N147" s="929"/>
      <c r="O147" s="929"/>
      <c r="P147" s="929"/>
      <c r="Q147" s="929"/>
      <c r="R147" s="929"/>
      <c r="S147" s="929"/>
      <c r="T147" s="929"/>
      <c r="U147" s="929"/>
      <c r="V147" s="929"/>
      <c r="W147" s="929"/>
    </row>
    <row r="148" spans="1:23" s="339" customFormat="1" ht="12.75" x14ac:dyDescent="0.2">
      <c r="A148" s="349"/>
      <c r="B148" s="1273"/>
      <c r="C148" s="2332"/>
      <c r="D148" s="2341"/>
      <c r="E148" s="2341"/>
      <c r="F148" s="2341"/>
      <c r="G148" s="2341"/>
      <c r="H148" s="2341"/>
      <c r="I148" s="2341"/>
      <c r="J148" s="2341"/>
      <c r="K148" s="2341"/>
      <c r="L148" s="2341"/>
      <c r="M148" s="2341"/>
      <c r="N148" s="929"/>
      <c r="O148" s="929"/>
      <c r="P148" s="929"/>
      <c r="Q148" s="929"/>
      <c r="R148" s="929"/>
      <c r="S148" s="929"/>
      <c r="T148" s="929"/>
      <c r="U148" s="929"/>
      <c r="V148" s="929"/>
      <c r="W148" s="929"/>
    </row>
    <row r="149" spans="1:23" s="339" customFormat="1" ht="12.75" x14ac:dyDescent="0.2">
      <c r="A149" s="349"/>
      <c r="B149" s="1273"/>
      <c r="C149" s="2332"/>
      <c r="D149" s="2341"/>
      <c r="E149" s="2341"/>
      <c r="F149" s="2341"/>
      <c r="G149" s="2341"/>
      <c r="H149" s="2341"/>
      <c r="I149" s="2341"/>
      <c r="J149" s="2341"/>
      <c r="K149" s="2341"/>
      <c r="L149" s="2341"/>
      <c r="M149" s="2341"/>
      <c r="N149" s="929"/>
      <c r="O149" s="929"/>
      <c r="P149" s="929"/>
      <c r="Q149" s="929"/>
      <c r="R149" s="929"/>
      <c r="S149" s="929"/>
      <c r="T149" s="929"/>
      <c r="U149" s="929"/>
      <c r="V149" s="929"/>
      <c r="W149" s="929"/>
    </row>
    <row r="150" spans="1:23" s="339" customFormat="1" ht="12.75" x14ac:dyDescent="0.2">
      <c r="A150" s="349"/>
      <c r="B150" s="1273"/>
      <c r="C150" s="2332"/>
      <c r="D150" s="2341"/>
      <c r="E150" s="2341"/>
      <c r="F150" s="2341"/>
      <c r="G150" s="2341"/>
      <c r="H150" s="2341"/>
      <c r="I150" s="2341"/>
      <c r="J150" s="2341"/>
      <c r="K150" s="2341"/>
      <c r="L150" s="2341"/>
      <c r="M150" s="2341"/>
      <c r="N150" s="929"/>
      <c r="O150" s="929"/>
      <c r="P150" s="929"/>
      <c r="Q150" s="929"/>
      <c r="R150" s="929"/>
      <c r="S150" s="929"/>
      <c r="T150" s="929"/>
      <c r="U150" s="929"/>
      <c r="V150" s="929"/>
      <c r="W150" s="929"/>
    </row>
    <row r="151" spans="1:23" s="339" customFormat="1" ht="12.75" x14ac:dyDescent="0.2">
      <c r="A151" s="349"/>
      <c r="B151" s="1273"/>
      <c r="C151" s="2332"/>
      <c r="D151" s="2341"/>
      <c r="E151" s="2341"/>
      <c r="F151" s="2341"/>
      <c r="G151" s="2341"/>
      <c r="H151" s="2341"/>
      <c r="I151" s="2341"/>
      <c r="J151" s="2341"/>
      <c r="K151" s="2341"/>
      <c r="L151" s="2341"/>
      <c r="M151" s="2341"/>
      <c r="N151" s="929"/>
      <c r="O151" s="929"/>
      <c r="P151" s="929"/>
      <c r="Q151" s="929"/>
      <c r="R151" s="929"/>
      <c r="S151" s="929"/>
      <c r="T151" s="929"/>
      <c r="U151" s="929"/>
      <c r="V151" s="929"/>
      <c r="W151" s="929"/>
    </row>
    <row r="152" spans="1:23" s="339" customFormat="1" ht="12.75" x14ac:dyDescent="0.2">
      <c r="A152" s="349"/>
      <c r="B152" s="1273"/>
      <c r="C152" s="2332"/>
      <c r="D152" s="2341"/>
      <c r="E152" s="2341"/>
      <c r="F152" s="2341"/>
      <c r="G152" s="2341"/>
      <c r="H152" s="2341"/>
      <c r="I152" s="2341"/>
      <c r="J152" s="2341"/>
      <c r="K152" s="2341"/>
      <c r="L152" s="2341"/>
      <c r="M152" s="2341"/>
      <c r="N152" s="929"/>
      <c r="O152" s="929"/>
      <c r="P152" s="929"/>
      <c r="Q152" s="929"/>
      <c r="R152" s="929"/>
      <c r="S152" s="929"/>
      <c r="T152" s="929"/>
      <c r="U152" s="929"/>
      <c r="V152" s="929"/>
      <c r="W152" s="929"/>
    </row>
    <row r="153" spans="1:23" s="339" customFormat="1" ht="12.75" x14ac:dyDescent="0.2">
      <c r="A153" s="349"/>
      <c r="B153" s="1273"/>
      <c r="C153" s="2332"/>
      <c r="D153" s="2341"/>
      <c r="E153" s="2341"/>
      <c r="F153" s="2341"/>
      <c r="G153" s="2341"/>
      <c r="H153" s="2341"/>
      <c r="I153" s="2341"/>
      <c r="J153" s="2341"/>
      <c r="K153" s="2341"/>
      <c r="L153" s="2341"/>
      <c r="M153" s="2341"/>
      <c r="N153" s="929"/>
      <c r="O153" s="929"/>
      <c r="P153" s="929"/>
      <c r="Q153" s="929"/>
      <c r="R153" s="929"/>
      <c r="S153" s="929"/>
      <c r="T153" s="929"/>
      <c r="U153" s="929"/>
      <c r="V153" s="929"/>
      <c r="W153" s="929"/>
    </row>
    <row r="154" spans="1:23" s="339" customFormat="1" ht="12.75" x14ac:dyDescent="0.2">
      <c r="A154" s="349"/>
      <c r="B154" s="1273"/>
      <c r="C154" s="2332"/>
      <c r="D154" s="2341"/>
      <c r="E154" s="2341"/>
      <c r="F154" s="2341"/>
      <c r="G154" s="2341"/>
      <c r="H154" s="2341"/>
      <c r="I154" s="2341"/>
      <c r="J154" s="2341"/>
      <c r="K154" s="2341"/>
      <c r="L154" s="2341"/>
      <c r="M154" s="2341"/>
      <c r="N154" s="929"/>
      <c r="O154" s="929"/>
      <c r="P154" s="929"/>
      <c r="Q154" s="929"/>
      <c r="R154" s="929"/>
      <c r="S154" s="929"/>
      <c r="T154" s="929"/>
      <c r="U154" s="929"/>
      <c r="V154" s="929"/>
      <c r="W154" s="929"/>
    </row>
    <row r="155" spans="1:23" s="339" customFormat="1" ht="12.75" x14ac:dyDescent="0.2">
      <c r="A155" s="349"/>
      <c r="B155" s="1273"/>
      <c r="C155" s="2332"/>
      <c r="D155" s="2341"/>
      <c r="E155" s="2341"/>
      <c r="F155" s="2341"/>
      <c r="G155" s="2341"/>
      <c r="H155" s="2341"/>
      <c r="I155" s="2341"/>
      <c r="J155" s="2341"/>
      <c r="K155" s="2341"/>
      <c r="L155" s="2341"/>
      <c r="M155" s="2341"/>
      <c r="N155" s="929"/>
      <c r="O155" s="929"/>
      <c r="P155" s="929"/>
      <c r="Q155" s="929"/>
      <c r="R155" s="929"/>
      <c r="S155" s="929"/>
      <c r="T155" s="929"/>
      <c r="U155" s="929"/>
      <c r="V155" s="929"/>
      <c r="W155" s="929"/>
    </row>
    <row r="156" spans="1:23" s="339" customFormat="1" ht="11.25" customHeight="1" x14ac:dyDescent="0.2">
      <c r="A156" s="349"/>
      <c r="B156" s="1273"/>
      <c r="C156" s="2332"/>
      <c r="D156" s="2341"/>
      <c r="E156" s="2341"/>
      <c r="F156" s="2341"/>
      <c r="G156" s="2341"/>
      <c r="H156" s="2341"/>
      <c r="I156" s="2341"/>
      <c r="J156" s="2341"/>
      <c r="K156" s="2341"/>
      <c r="L156" s="2341"/>
      <c r="M156" s="2341"/>
      <c r="N156" s="929"/>
      <c r="O156" s="929"/>
      <c r="P156" s="929"/>
      <c r="Q156" s="929"/>
      <c r="R156" s="929"/>
      <c r="S156" s="929"/>
      <c r="T156" s="929"/>
      <c r="U156" s="929"/>
      <c r="V156" s="929"/>
      <c r="W156" s="929"/>
    </row>
    <row r="157" spans="1:23" s="339" customFormat="1" ht="12.75" x14ac:dyDescent="0.2">
      <c r="A157" s="349"/>
      <c r="B157" s="1273"/>
      <c r="C157" s="2332"/>
      <c r="D157" s="2341"/>
      <c r="E157" s="2341"/>
      <c r="F157" s="2341"/>
      <c r="G157" s="2341"/>
      <c r="H157" s="2341"/>
      <c r="I157" s="2341"/>
      <c r="J157" s="2341"/>
      <c r="K157" s="2341"/>
      <c r="L157" s="2341"/>
      <c r="M157" s="2341"/>
      <c r="N157" s="929"/>
      <c r="O157" s="929"/>
      <c r="P157" s="929"/>
      <c r="Q157" s="929"/>
      <c r="R157" s="929"/>
      <c r="S157" s="929"/>
      <c r="T157" s="929"/>
      <c r="U157" s="929"/>
      <c r="V157" s="929"/>
      <c r="W157" s="929"/>
    </row>
    <row r="158" spans="1:23" s="339" customFormat="1" ht="12.75" x14ac:dyDescent="0.2">
      <c r="A158" s="349"/>
      <c r="B158" s="1273"/>
      <c r="C158" s="2332"/>
      <c r="D158" s="2341"/>
      <c r="E158" s="2341"/>
      <c r="F158" s="2341"/>
      <c r="G158" s="2341"/>
      <c r="H158" s="2341"/>
      <c r="I158" s="2341"/>
      <c r="J158" s="2341"/>
      <c r="K158" s="2341"/>
      <c r="L158" s="2341"/>
      <c r="M158" s="2341"/>
      <c r="N158" s="929"/>
      <c r="O158" s="929"/>
      <c r="P158" s="929"/>
      <c r="Q158" s="929"/>
      <c r="R158" s="929"/>
      <c r="S158" s="929"/>
      <c r="T158" s="929"/>
      <c r="U158" s="929"/>
      <c r="V158" s="929"/>
      <c r="W158" s="929"/>
    </row>
    <row r="159" spans="1:23" s="339" customFormat="1" ht="12.75" x14ac:dyDescent="0.2">
      <c r="A159" s="349"/>
      <c r="B159" s="1273"/>
      <c r="C159" s="2332"/>
      <c r="D159" s="2341"/>
      <c r="E159" s="2341"/>
      <c r="F159" s="2341"/>
      <c r="G159" s="2341"/>
      <c r="H159" s="2341"/>
      <c r="I159" s="2341"/>
      <c r="J159" s="2341"/>
      <c r="K159" s="2341"/>
      <c r="L159" s="2341"/>
      <c r="M159" s="2341"/>
      <c r="N159" s="929"/>
      <c r="O159" s="929"/>
      <c r="P159" s="929"/>
      <c r="Q159" s="929"/>
      <c r="R159" s="929"/>
      <c r="S159" s="929"/>
      <c r="T159" s="929"/>
      <c r="U159" s="929"/>
      <c r="V159" s="929"/>
      <c r="W159" s="929"/>
    </row>
    <row r="160" spans="1:23" s="339" customFormat="1" ht="12.75" x14ac:dyDescent="0.2">
      <c r="A160" s="349"/>
      <c r="B160" s="1273"/>
      <c r="C160" s="2332"/>
      <c r="D160" s="2341"/>
      <c r="E160" s="2341"/>
      <c r="F160" s="2341"/>
      <c r="G160" s="2341"/>
      <c r="H160" s="2341"/>
      <c r="I160" s="2341"/>
      <c r="J160" s="2341"/>
      <c r="K160" s="2341"/>
      <c r="L160" s="2341"/>
      <c r="M160" s="2341"/>
      <c r="N160" s="929"/>
      <c r="O160" s="929"/>
      <c r="P160" s="929"/>
      <c r="Q160" s="929"/>
      <c r="R160" s="929"/>
      <c r="S160" s="929"/>
      <c r="T160" s="929"/>
      <c r="U160" s="929"/>
      <c r="V160" s="929"/>
      <c r="W160" s="929"/>
    </row>
    <row r="161" spans="4:23" x14ac:dyDescent="0.2">
      <c r="D161" s="2344"/>
      <c r="E161" s="2344"/>
      <c r="F161" s="2344"/>
      <c r="G161" s="2344"/>
      <c r="H161" s="2344"/>
      <c r="I161" s="2344"/>
      <c r="J161" s="2344"/>
      <c r="K161" s="2344"/>
      <c r="L161" s="2344"/>
      <c r="M161" s="2344"/>
      <c r="N161" s="80"/>
      <c r="O161" s="80"/>
      <c r="P161" s="80"/>
      <c r="Q161" s="80"/>
      <c r="R161" s="80"/>
      <c r="S161" s="80"/>
      <c r="T161" s="80"/>
      <c r="U161" s="80"/>
      <c r="V161" s="80"/>
      <c r="W161" s="80"/>
    </row>
    <row r="162" spans="4:23" x14ac:dyDescent="0.2">
      <c r="D162" s="2344"/>
      <c r="E162" s="2344"/>
      <c r="F162" s="2344"/>
      <c r="G162" s="2344"/>
      <c r="H162" s="2344"/>
      <c r="I162" s="2344"/>
      <c r="J162" s="2344"/>
      <c r="K162" s="2344"/>
      <c r="L162" s="2344"/>
      <c r="M162" s="2344"/>
      <c r="N162" s="80"/>
      <c r="O162" s="80"/>
      <c r="P162" s="80"/>
      <c r="Q162" s="80"/>
      <c r="R162" s="80"/>
      <c r="S162" s="80"/>
      <c r="T162" s="80"/>
      <c r="U162" s="80"/>
      <c r="V162" s="80"/>
      <c r="W162" s="80"/>
    </row>
    <row r="163" spans="4:23" x14ac:dyDescent="0.2">
      <c r="D163" s="2344"/>
      <c r="E163" s="2344"/>
      <c r="F163" s="2344"/>
      <c r="G163" s="2344"/>
      <c r="H163" s="2344"/>
      <c r="I163" s="2344"/>
      <c r="J163" s="2344"/>
      <c r="K163" s="2344"/>
      <c r="L163" s="2344"/>
      <c r="M163" s="2344"/>
      <c r="N163" s="80"/>
      <c r="O163" s="80"/>
      <c r="P163" s="80"/>
      <c r="Q163" s="80"/>
      <c r="R163" s="80"/>
      <c r="S163" s="80"/>
      <c r="T163" s="80"/>
      <c r="U163" s="80"/>
      <c r="V163" s="80"/>
      <c r="W163" s="80"/>
    </row>
    <row r="164" spans="4:23" x14ac:dyDescent="0.2">
      <c r="D164" s="2344"/>
      <c r="E164" s="2344"/>
      <c r="F164" s="2344"/>
      <c r="G164" s="2344"/>
      <c r="H164" s="2344"/>
      <c r="I164" s="2344"/>
      <c r="J164" s="2344"/>
      <c r="K164" s="2344"/>
      <c r="L164" s="2344"/>
      <c r="M164" s="2344"/>
      <c r="N164" s="80"/>
      <c r="O164" s="80"/>
      <c r="P164" s="80"/>
      <c r="Q164" s="80"/>
      <c r="R164" s="80"/>
      <c r="S164" s="80"/>
      <c r="T164" s="80"/>
      <c r="U164" s="80"/>
      <c r="V164" s="80"/>
      <c r="W164" s="80"/>
    </row>
    <row r="165" spans="4:23" x14ac:dyDescent="0.2">
      <c r="D165" s="2344"/>
      <c r="E165" s="2344"/>
      <c r="F165" s="2344"/>
      <c r="G165" s="2344"/>
      <c r="H165" s="2344"/>
      <c r="I165" s="2344"/>
      <c r="J165" s="2344"/>
      <c r="K165" s="2344"/>
      <c r="L165" s="2344"/>
      <c r="M165" s="2344"/>
      <c r="N165" s="80"/>
      <c r="O165" s="80"/>
      <c r="P165" s="80"/>
      <c r="Q165" s="80"/>
      <c r="R165" s="80"/>
      <c r="S165" s="80"/>
      <c r="T165" s="80"/>
      <c r="U165" s="80"/>
      <c r="V165" s="80"/>
      <c r="W165" s="80"/>
    </row>
    <row r="166" spans="4:23" x14ac:dyDescent="0.2">
      <c r="D166" s="2344"/>
      <c r="E166" s="2344"/>
      <c r="F166" s="2344"/>
      <c r="G166" s="2344"/>
      <c r="H166" s="2344"/>
      <c r="I166" s="2344"/>
      <c r="J166" s="2344"/>
      <c r="K166" s="2344"/>
      <c r="L166" s="2344"/>
      <c r="M166" s="2344"/>
      <c r="N166" s="80"/>
      <c r="O166" s="80"/>
      <c r="P166" s="80"/>
      <c r="Q166" s="80"/>
      <c r="R166" s="80"/>
      <c r="S166" s="80"/>
      <c r="T166" s="80"/>
      <c r="U166" s="80"/>
      <c r="V166" s="80"/>
      <c r="W166" s="80"/>
    </row>
    <row r="167" spans="4:23" x14ac:dyDescent="0.2">
      <c r="D167" s="2344"/>
      <c r="E167" s="2344"/>
      <c r="F167" s="2344"/>
      <c r="G167" s="2344"/>
      <c r="H167" s="2344"/>
      <c r="I167" s="2344"/>
      <c r="J167" s="2344"/>
      <c r="K167" s="2344"/>
      <c r="L167" s="2344"/>
      <c r="M167" s="2344"/>
      <c r="N167" s="80"/>
      <c r="O167" s="80"/>
      <c r="P167" s="80"/>
      <c r="Q167" s="80"/>
      <c r="R167" s="80"/>
      <c r="S167" s="80"/>
      <c r="T167" s="80"/>
      <c r="U167" s="80"/>
      <c r="V167" s="80"/>
      <c r="W167" s="80"/>
    </row>
    <row r="168" spans="4:23" x14ac:dyDescent="0.2">
      <c r="D168" s="2344"/>
      <c r="E168" s="2344"/>
      <c r="F168" s="2344"/>
      <c r="G168" s="2344"/>
      <c r="H168" s="2344"/>
      <c r="I168" s="2344"/>
      <c r="J168" s="2344"/>
      <c r="K168" s="2344"/>
      <c r="L168" s="2344"/>
      <c r="M168" s="2344"/>
      <c r="N168" s="80"/>
      <c r="O168" s="80"/>
      <c r="P168" s="80"/>
      <c r="Q168" s="80"/>
      <c r="R168" s="80"/>
      <c r="S168" s="80"/>
      <c r="T168" s="80"/>
      <c r="U168" s="80"/>
      <c r="V168" s="80"/>
      <c r="W168" s="80"/>
    </row>
    <row r="169" spans="4:23" x14ac:dyDescent="0.2">
      <c r="D169" s="2344"/>
      <c r="E169" s="2344"/>
      <c r="F169" s="2344"/>
      <c r="G169" s="2344"/>
      <c r="H169" s="2344"/>
      <c r="I169" s="2344"/>
      <c r="J169" s="2344"/>
      <c r="K169" s="2344"/>
      <c r="L169" s="2344"/>
      <c r="M169" s="2344"/>
      <c r="N169" s="80"/>
      <c r="O169" s="80"/>
      <c r="P169" s="80"/>
      <c r="Q169" s="80"/>
      <c r="R169" s="80"/>
      <c r="S169" s="80"/>
      <c r="T169" s="80"/>
      <c r="U169" s="80"/>
      <c r="V169" s="80"/>
      <c r="W169" s="80"/>
    </row>
    <row r="170" spans="4:23" x14ac:dyDescent="0.2">
      <c r="D170" s="2344"/>
      <c r="E170" s="2344"/>
      <c r="F170" s="2344"/>
      <c r="G170" s="2344"/>
      <c r="H170" s="2344"/>
      <c r="I170" s="2344"/>
      <c r="J170" s="2344"/>
      <c r="K170" s="2344"/>
      <c r="L170" s="2344"/>
      <c r="M170" s="2344"/>
      <c r="N170" s="80"/>
      <c r="O170" s="80"/>
      <c r="P170" s="80"/>
      <c r="Q170" s="80"/>
      <c r="R170" s="80"/>
      <c r="S170" s="80"/>
      <c r="T170" s="80"/>
      <c r="U170" s="80"/>
      <c r="V170" s="80"/>
      <c r="W170" s="80"/>
    </row>
    <row r="171" spans="4:23" x14ac:dyDescent="0.2">
      <c r="D171" s="2344"/>
      <c r="E171" s="2344"/>
      <c r="F171" s="2344"/>
      <c r="G171" s="2344"/>
      <c r="H171" s="2344"/>
      <c r="I171" s="2344"/>
      <c r="J171" s="2344"/>
      <c r="K171" s="2344"/>
      <c r="L171" s="2344"/>
      <c r="M171" s="2344"/>
      <c r="N171" s="80"/>
      <c r="O171" s="80"/>
      <c r="P171" s="80"/>
      <c r="Q171" s="80"/>
      <c r="R171" s="80"/>
      <c r="S171" s="80"/>
      <c r="T171" s="80"/>
      <c r="U171" s="80"/>
      <c r="V171" s="80"/>
      <c r="W171" s="80"/>
    </row>
    <row r="172" spans="4:23" x14ac:dyDescent="0.2">
      <c r="D172" s="2344"/>
      <c r="E172" s="2344"/>
      <c r="F172" s="2344"/>
      <c r="G172" s="2344"/>
      <c r="H172" s="2344"/>
      <c r="I172" s="2344"/>
      <c r="J172" s="2344"/>
      <c r="K172" s="2344"/>
      <c r="L172" s="2344"/>
      <c r="M172" s="2344"/>
      <c r="N172" s="80"/>
      <c r="O172" s="80"/>
      <c r="P172" s="80"/>
      <c r="Q172" s="80"/>
      <c r="R172" s="80"/>
      <c r="S172" s="80"/>
      <c r="T172" s="80"/>
      <c r="U172" s="80"/>
      <c r="V172" s="80"/>
      <c r="W172" s="80"/>
    </row>
    <row r="173" spans="4:23" x14ac:dyDescent="0.2">
      <c r="D173" s="2344"/>
      <c r="E173" s="2344"/>
      <c r="F173" s="2344"/>
      <c r="G173" s="2344"/>
      <c r="H173" s="2344"/>
      <c r="I173" s="2344"/>
      <c r="J173" s="2344"/>
      <c r="K173" s="2344"/>
      <c r="L173" s="2344"/>
      <c r="M173" s="2344"/>
      <c r="N173" s="80"/>
      <c r="O173" s="80"/>
      <c r="P173" s="80"/>
      <c r="Q173" s="80"/>
      <c r="R173" s="80"/>
      <c r="S173" s="80"/>
      <c r="T173" s="80"/>
      <c r="U173" s="80"/>
      <c r="V173" s="80"/>
      <c r="W173" s="80"/>
    </row>
    <row r="174" spans="4:23" x14ac:dyDescent="0.2">
      <c r="D174" s="2344"/>
      <c r="E174" s="2344"/>
      <c r="F174" s="2344"/>
      <c r="G174" s="2344"/>
      <c r="H174" s="2344"/>
      <c r="I174" s="2344"/>
      <c r="J174" s="2344"/>
      <c r="K174" s="2344"/>
      <c r="L174" s="2344"/>
      <c r="M174" s="2344"/>
      <c r="N174" s="80"/>
      <c r="O174" s="80"/>
      <c r="P174" s="80"/>
      <c r="Q174" s="80"/>
      <c r="R174" s="80"/>
      <c r="S174" s="80"/>
      <c r="T174" s="80"/>
      <c r="U174" s="80"/>
      <c r="V174" s="80"/>
      <c r="W174" s="80"/>
    </row>
    <row r="175" spans="4:23" x14ac:dyDescent="0.2">
      <c r="D175" s="2344"/>
      <c r="E175" s="2344"/>
      <c r="F175" s="2344"/>
      <c r="G175" s="2344"/>
      <c r="H175" s="2344"/>
      <c r="I175" s="2344"/>
      <c r="J175" s="2344"/>
      <c r="K175" s="2344"/>
      <c r="L175" s="2344"/>
      <c r="M175" s="2344"/>
      <c r="N175" s="80"/>
      <c r="O175" s="80"/>
      <c r="P175" s="80"/>
      <c r="Q175" s="80"/>
      <c r="R175" s="80"/>
      <c r="S175" s="80"/>
      <c r="T175" s="80"/>
      <c r="U175" s="80"/>
      <c r="V175" s="80"/>
      <c r="W175" s="80"/>
    </row>
    <row r="176" spans="4:23" x14ac:dyDescent="0.2">
      <c r="D176" s="2344"/>
      <c r="E176" s="2344"/>
      <c r="F176" s="2344"/>
      <c r="G176" s="2344"/>
      <c r="H176" s="2344"/>
      <c r="I176" s="2344"/>
      <c r="J176" s="2344"/>
      <c r="K176" s="2344"/>
      <c r="L176" s="2344"/>
      <c r="M176" s="2344"/>
      <c r="N176" s="80"/>
      <c r="O176" s="80"/>
      <c r="P176" s="80"/>
      <c r="Q176" s="80"/>
      <c r="R176" s="80"/>
      <c r="S176" s="80"/>
      <c r="T176" s="80"/>
      <c r="U176" s="80"/>
      <c r="V176" s="80"/>
      <c r="W176" s="80"/>
    </row>
    <row r="177" spans="4:23" x14ac:dyDescent="0.2">
      <c r="D177" s="2344"/>
      <c r="E177" s="2344"/>
      <c r="F177" s="2344"/>
      <c r="G177" s="2344"/>
      <c r="H177" s="2344"/>
      <c r="I177" s="2344"/>
      <c r="J177" s="2344"/>
      <c r="K177" s="2344"/>
      <c r="L177" s="2344"/>
      <c r="M177" s="2344"/>
      <c r="N177" s="80"/>
      <c r="O177" s="80"/>
      <c r="P177" s="80"/>
      <c r="Q177" s="80"/>
      <c r="R177" s="80"/>
      <c r="S177" s="80"/>
      <c r="T177" s="80"/>
      <c r="U177" s="80"/>
      <c r="V177" s="80"/>
      <c r="W177" s="80"/>
    </row>
    <row r="178" spans="4:23" x14ac:dyDescent="0.2">
      <c r="D178" s="2344"/>
      <c r="E178" s="2344"/>
      <c r="F178" s="2344"/>
      <c r="G178" s="2344"/>
      <c r="H178" s="2344"/>
      <c r="I178" s="2344"/>
      <c r="J178" s="2344"/>
      <c r="K178" s="2344"/>
      <c r="L178" s="2344"/>
      <c r="M178" s="2344"/>
      <c r="N178" s="80"/>
      <c r="O178" s="80"/>
      <c r="P178" s="80"/>
      <c r="Q178" s="80"/>
      <c r="R178" s="80"/>
      <c r="S178" s="80"/>
      <c r="T178" s="80"/>
      <c r="U178" s="80"/>
      <c r="V178" s="80"/>
      <c r="W178" s="80"/>
    </row>
    <row r="179" spans="4:23" x14ac:dyDescent="0.2">
      <c r="D179" s="2344"/>
      <c r="E179" s="2344"/>
      <c r="F179" s="2344"/>
      <c r="G179" s="2344"/>
      <c r="H179" s="2344"/>
      <c r="I179" s="2344"/>
      <c r="J179" s="2344"/>
      <c r="K179" s="2344"/>
      <c r="L179" s="2344"/>
      <c r="M179" s="2344"/>
      <c r="N179" s="80"/>
      <c r="O179" s="80"/>
      <c r="P179" s="80"/>
      <c r="Q179" s="80"/>
      <c r="R179" s="80"/>
      <c r="S179" s="80"/>
      <c r="T179" s="80"/>
      <c r="U179" s="80"/>
      <c r="V179" s="80"/>
      <c r="W179" s="80"/>
    </row>
    <row r="180" spans="4:23" x14ac:dyDescent="0.2">
      <c r="D180" s="2344"/>
      <c r="E180" s="2344"/>
      <c r="F180" s="2344"/>
      <c r="G180" s="2344"/>
      <c r="H180" s="2344"/>
      <c r="I180" s="2344"/>
      <c r="J180" s="2344"/>
      <c r="K180" s="2344"/>
      <c r="L180" s="2344"/>
      <c r="M180" s="2344"/>
      <c r="N180" s="80"/>
      <c r="O180" s="80"/>
      <c r="P180" s="80"/>
      <c r="Q180" s="80"/>
      <c r="R180" s="80"/>
      <c r="S180" s="80"/>
      <c r="T180" s="80"/>
      <c r="U180" s="80"/>
      <c r="V180" s="80"/>
      <c r="W180" s="80"/>
    </row>
    <row r="181" spans="4:23" x14ac:dyDescent="0.2">
      <c r="D181" s="2344"/>
      <c r="E181" s="2344"/>
      <c r="F181" s="2344"/>
      <c r="G181" s="2344"/>
      <c r="H181" s="2344"/>
      <c r="I181" s="2344"/>
      <c r="J181" s="2344"/>
      <c r="K181" s="2344"/>
      <c r="L181" s="2344"/>
      <c r="M181" s="2344"/>
      <c r="N181" s="80"/>
      <c r="O181" s="80"/>
      <c r="P181" s="80"/>
      <c r="Q181" s="80"/>
      <c r="R181" s="80"/>
      <c r="S181" s="80"/>
      <c r="T181" s="80"/>
      <c r="U181" s="80"/>
      <c r="V181" s="80"/>
      <c r="W181" s="80"/>
    </row>
    <row r="182" spans="4:23" x14ac:dyDescent="0.2">
      <c r="D182" s="2344"/>
      <c r="E182" s="2344"/>
      <c r="F182" s="2344"/>
      <c r="G182" s="2344"/>
      <c r="H182" s="2344"/>
      <c r="I182" s="2344"/>
      <c r="J182" s="2344"/>
      <c r="K182" s="2344"/>
      <c r="L182" s="2344"/>
      <c r="M182" s="2344"/>
      <c r="N182" s="80"/>
      <c r="O182" s="80"/>
      <c r="P182" s="80"/>
      <c r="Q182" s="80"/>
      <c r="R182" s="80"/>
      <c r="S182" s="80"/>
      <c r="T182" s="80"/>
      <c r="U182" s="80"/>
      <c r="V182" s="80"/>
      <c r="W182" s="80"/>
    </row>
    <row r="183" spans="4:23" x14ac:dyDescent="0.2">
      <c r="D183" s="2344"/>
      <c r="E183" s="2344"/>
      <c r="F183" s="2344"/>
      <c r="G183" s="2344"/>
      <c r="H183" s="2344"/>
      <c r="I183" s="2344"/>
      <c r="J183" s="2344"/>
      <c r="K183" s="2344"/>
      <c r="L183" s="2344"/>
      <c r="M183" s="2344"/>
      <c r="N183" s="80"/>
      <c r="O183" s="80"/>
      <c r="P183" s="80"/>
      <c r="Q183" s="80"/>
      <c r="R183" s="80"/>
      <c r="S183" s="80"/>
      <c r="T183" s="80"/>
      <c r="U183" s="80"/>
      <c r="V183" s="80"/>
      <c r="W183" s="80"/>
    </row>
  </sheetData>
  <sheetProtection password="F8BD" sheet="1" objects="1" scenarios="1"/>
  <mergeCells count="4">
    <mergeCell ref="A1:F1"/>
    <mergeCell ref="A2:E2"/>
    <mergeCell ref="A3:E3"/>
    <mergeCell ref="A4:E4"/>
  </mergeCells>
  <phoneticPr fontId="0" type="noConversion"/>
  <printOptions headings="1" gridLines="1"/>
  <pageMargins left="0" right="0" top="0" bottom="0" header="0.31496062992125984" footer="0"/>
  <pageSetup scale="80" orientation="portrait" horizontalDpi="4294967294"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indexed="34"/>
    <pageSetUpPr fitToPage="1"/>
  </sheetPr>
  <dimension ref="A1:X186"/>
  <sheetViews>
    <sheetView topLeftCell="A49" workbookViewId="0">
      <selection sqref="A1:F1"/>
    </sheetView>
  </sheetViews>
  <sheetFormatPr defaultColWidth="8.42578125" defaultRowHeight="11.25" x14ac:dyDescent="0.2"/>
  <cols>
    <col min="1" max="1" width="12.140625" style="1251" customWidth="1"/>
    <col min="2" max="2" width="15.7109375" style="1252" customWidth="1"/>
    <col min="3" max="5" width="15.7109375" style="1249" customWidth="1"/>
    <col min="6" max="8" width="15.7109375" style="1249" hidden="1" customWidth="1"/>
    <col min="9" max="11" width="15.7109375" style="1249" customWidth="1"/>
    <col min="12" max="22" width="15.7109375" style="1249" hidden="1" customWidth="1"/>
    <col min="23" max="23" width="8.42578125" style="1250" customWidth="1"/>
    <col min="24" max="16384" width="8.42578125" style="439"/>
  </cols>
  <sheetData>
    <row r="1" spans="1:23" s="8" customFormat="1" ht="103.5" customHeight="1" x14ac:dyDescent="0.2">
      <c r="A1" s="2439"/>
      <c r="B1" s="2439"/>
      <c r="C1" s="2439"/>
      <c r="D1" s="2439"/>
      <c r="E1" s="2439"/>
      <c r="F1" s="2439"/>
    </row>
    <row r="2" spans="1:23" s="8" customFormat="1" ht="18.75" customHeight="1" x14ac:dyDescent="0.3">
      <c r="A2" s="2473"/>
      <c r="B2" s="2473"/>
      <c r="C2" s="2473"/>
      <c r="D2" s="2473"/>
      <c r="E2" s="2473"/>
    </row>
    <row r="3" spans="1:23" s="8" customFormat="1" ht="43.5" customHeight="1" x14ac:dyDescent="0.25">
      <c r="A3" s="2474"/>
      <c r="B3" s="2474"/>
      <c r="C3" s="2474"/>
      <c r="D3" s="2474"/>
      <c r="E3" s="2474"/>
      <c r="G3" s="9"/>
    </row>
    <row r="4" spans="1:23" s="8" customFormat="1" ht="18" x14ac:dyDescent="0.25">
      <c r="A4" s="2475" t="str">
        <f>'I1 Intro'!C11</f>
        <v>EB-2019-0037</v>
      </c>
      <c r="B4" s="2475"/>
      <c r="C4" s="2475"/>
      <c r="D4" s="2475"/>
      <c r="E4" s="2475"/>
    </row>
    <row r="5" spans="1:23" s="8" customFormat="1" ht="21" customHeight="1" x14ac:dyDescent="0.3">
      <c r="A5" s="299" t="str">
        <f>"Sheet E3 Demand Allocator Worksheet  - "&amp;  'I2 LDC class'!$C$17</f>
        <v>Sheet E3 Demand Allocator Worksheet  - Initial Application</v>
      </c>
      <c r="B5" s="300"/>
      <c r="C5" s="480"/>
      <c r="D5" s="480"/>
      <c r="E5" s="301"/>
    </row>
    <row r="6" spans="1:23" s="8" customFormat="1" ht="6" customHeight="1" x14ac:dyDescent="0.2">
      <c r="A6" s="11"/>
      <c r="B6" s="11"/>
      <c r="C6" s="481"/>
      <c r="D6" s="481"/>
      <c r="E6" s="11"/>
      <c r="F6" s="11"/>
      <c r="G6" s="11"/>
      <c r="H6" s="11"/>
      <c r="I6" s="11"/>
      <c r="J6" s="11"/>
      <c r="K6" s="11"/>
      <c r="L6" s="11"/>
      <c r="M6" s="11"/>
      <c r="N6" s="11"/>
      <c r="O6" s="11"/>
    </row>
    <row r="7" spans="1:23" x14ac:dyDescent="0.2">
      <c r="A7" s="1254"/>
      <c r="B7" s="1255"/>
    </row>
    <row r="8" spans="1:23" x14ac:dyDescent="0.2">
      <c r="A8" s="313"/>
      <c r="B8" s="1248"/>
    </row>
    <row r="9" spans="1:23" x14ac:dyDescent="0.2">
      <c r="A9" s="522"/>
      <c r="B9" s="1248"/>
    </row>
    <row r="10" spans="1:23" ht="12.75" x14ac:dyDescent="0.2">
      <c r="C10" s="1253"/>
    </row>
    <row r="11" spans="1:23" x14ac:dyDescent="0.2">
      <c r="B11" s="1248"/>
    </row>
    <row r="12" spans="1:23" ht="12" thickBot="1" x14ac:dyDescent="0.25"/>
    <row r="13" spans="1:23" ht="15.75" x14ac:dyDescent="0.25">
      <c r="A13" s="2595" t="s">
        <v>666</v>
      </c>
      <c r="B13" s="2596"/>
    </row>
    <row r="14" spans="1:23" ht="16.5" thickBot="1" x14ac:dyDescent="0.3">
      <c r="A14" s="2597">
        <v>400</v>
      </c>
      <c r="B14" s="2598"/>
    </row>
    <row r="15" spans="1:23" x14ac:dyDescent="0.2">
      <c r="A15" s="1257"/>
      <c r="B15" s="1256"/>
    </row>
    <row r="16" spans="1:23" s="1258" customFormat="1" ht="19.5" customHeight="1" x14ac:dyDescent="0.2">
      <c r="B16" s="1259"/>
      <c r="C16" s="1269">
        <v>1</v>
      </c>
      <c r="D16" s="1269">
        <v>2</v>
      </c>
      <c r="E16" s="1269">
        <v>3</v>
      </c>
      <c r="F16" s="1269">
        <v>4</v>
      </c>
      <c r="G16" s="1269">
        <v>5</v>
      </c>
      <c r="H16" s="1269">
        <v>6</v>
      </c>
      <c r="I16" s="1269">
        <v>7</v>
      </c>
      <c r="J16" s="1269">
        <v>8</v>
      </c>
      <c r="K16" s="1269">
        <v>9</v>
      </c>
      <c r="L16" s="1269">
        <v>10</v>
      </c>
      <c r="M16" s="1269">
        <v>11</v>
      </c>
      <c r="N16" s="1269">
        <v>12</v>
      </c>
      <c r="O16" s="1269">
        <v>13</v>
      </c>
      <c r="P16" s="1269">
        <v>14</v>
      </c>
      <c r="Q16" s="1269">
        <v>15</v>
      </c>
      <c r="R16" s="1269">
        <v>16</v>
      </c>
      <c r="S16" s="1269">
        <v>17</v>
      </c>
      <c r="T16" s="1269">
        <v>18</v>
      </c>
      <c r="U16" s="1269">
        <v>19</v>
      </c>
      <c r="V16" s="1269">
        <v>20</v>
      </c>
      <c r="W16" s="1270"/>
    </row>
    <row r="17" spans="1:24" s="1261" customFormat="1" ht="38.25" x14ac:dyDescent="0.2">
      <c r="A17" s="783" t="s">
        <v>691</v>
      </c>
      <c r="B17" s="783" t="s">
        <v>763</v>
      </c>
      <c r="C17" s="1262" t="str">
        <f>IF('I2 LDC class'!$D$20="",'I2 LDC class'!$C$20,'I2 LDC class'!$D$20)</f>
        <v>Residential</v>
      </c>
      <c r="D17" s="1262" t="str">
        <f>IF('I2 LDC class'!$D$21="",'I2 LDC class'!$C$21,'I2 LDC class'!$D$21)</f>
        <v>GS &lt;50</v>
      </c>
      <c r="E17" s="1262" t="str">
        <f>IF('I2 LDC class'!$D$22="",'I2 LDC class'!$C$22,'I2 LDC class'!$D$22)</f>
        <v>GS&gt;50-Regular</v>
      </c>
      <c r="F17" s="1262" t="str">
        <f>IF('I2 LDC class'!$D$23="",'I2 LDC class'!$C$23,'I2 LDC class'!$D$23)</f>
        <v>GS&gt; 50-TOU</v>
      </c>
      <c r="G17" s="1262" t="str">
        <f>IF('I2 LDC class'!$D$24="",'I2 LDC class'!$C$24,'I2 LDC class'!$D$24)</f>
        <v>GS &gt;50-Intermediate</v>
      </c>
      <c r="H17" s="1262" t="str">
        <f>IF('I2 LDC class'!$D$25="",'I2 LDC class'!$C$25,'I2 LDC class'!$D$25)</f>
        <v>Large Use &gt;5MW</v>
      </c>
      <c r="I17" s="1262" t="str">
        <f>IF('I2 LDC class'!$D$26="",'I2 LDC class'!$C$26,'I2 LDC class'!$D$26)</f>
        <v>Street Light</v>
      </c>
      <c r="J17" s="1262" t="str">
        <f>IF('I2 LDC class'!$D$27="",'I2 LDC class'!$C$27,'I2 LDC class'!$D$27)</f>
        <v>Sentinel</v>
      </c>
      <c r="K17" s="1262" t="str">
        <f>IF('I2 LDC class'!$D$28="",'I2 LDC class'!$C$28,'I2 LDC class'!$D$28)</f>
        <v>Unmetered Scattered Load</v>
      </c>
      <c r="L17" s="1262" t="str">
        <f>IF('I2 LDC class'!$D$29="",'I2 LDC class'!$C$29,'I2 LDC class'!$D$29)</f>
        <v>Embedded Distributor</v>
      </c>
      <c r="M17" s="1262" t="str">
        <f>IF('I2 LDC class'!$D$30="",'I2 LDC class'!$C$30,'I2 LDC class'!$D$30)</f>
        <v>Back-up/Standby Power</v>
      </c>
      <c r="N17" s="1262" t="str">
        <f>IF('I2 LDC class'!$D$31="",'I2 LDC class'!$C$31,'I2 LDC class'!$D$31)</f>
        <v>Rate Class 1</v>
      </c>
      <c r="O17" s="1262" t="str">
        <f>IF('I2 LDC class'!$D$32="",'I2 LDC class'!$C$32,'I2 LDC class'!$D$32)</f>
        <v>Rate class 2</v>
      </c>
      <c r="P17" s="1262" t="str">
        <f>IF('I2 LDC class'!$D$33="",'I2 LDC class'!$C$33,'I2 LDC class'!$D$33)</f>
        <v>Rate class 3</v>
      </c>
      <c r="Q17" s="1262" t="str">
        <f>IF('I2 LDC class'!$D$34="",'I2 LDC class'!$C$34,'I2 LDC class'!$D$34)</f>
        <v>Rate class 4</v>
      </c>
      <c r="R17" s="1262" t="str">
        <f>IF('I2 LDC class'!$D$35="",'I2 LDC class'!$C$35,'I2 LDC class'!$D$35)</f>
        <v>Rate class 5</v>
      </c>
      <c r="S17" s="1262" t="str">
        <f>IF('I2 LDC class'!$D$36="",'I2 LDC class'!$C$36,'I2 LDC class'!$D$36)</f>
        <v>Rate class 6</v>
      </c>
      <c r="T17" s="1262" t="str">
        <f>IF('I2 LDC class'!$D$37="",'I2 LDC class'!$C$37,'I2 LDC class'!$D$37)</f>
        <v>Rate class 7</v>
      </c>
      <c r="U17" s="1262" t="str">
        <f>IF('I2 LDC class'!$D$38="",'I2 LDC class'!$C$38,'I2 LDC class'!$D$38)</f>
        <v>Rate class 8</v>
      </c>
      <c r="V17" s="1263" t="str">
        <f>IF('I2 LDC class'!$D$39="",'I2 LDC class'!$C$39,'I2 LDC class'!$D$39)</f>
        <v>Rate class 9</v>
      </c>
      <c r="W17" s="1260"/>
    </row>
    <row r="18" spans="1:24" s="2349" customFormat="1" ht="12.75" x14ac:dyDescent="0.2">
      <c r="A18" s="2345"/>
      <c r="B18" s="2346"/>
      <c r="C18" s="2347"/>
      <c r="D18" s="2347"/>
      <c r="E18" s="2347"/>
      <c r="F18" s="2347"/>
      <c r="G18" s="2347"/>
      <c r="H18" s="2347"/>
      <c r="I18" s="2347"/>
      <c r="J18" s="2347"/>
      <c r="K18" s="2347"/>
      <c r="L18" s="2347"/>
      <c r="M18" s="2347"/>
      <c r="N18" s="2347"/>
      <c r="O18" s="2347"/>
      <c r="P18" s="2347"/>
      <c r="Q18" s="2347"/>
      <c r="R18" s="2347"/>
      <c r="S18" s="2347"/>
      <c r="T18" s="2347"/>
      <c r="U18" s="2347"/>
      <c r="V18" s="2347"/>
      <c r="W18" s="2348"/>
    </row>
    <row r="19" spans="1:24" s="2349" customFormat="1" ht="12.75" x14ac:dyDescent="0.2">
      <c r="A19" s="2345" t="s">
        <v>704</v>
      </c>
      <c r="B19" s="2346">
        <f>SUM(C19:V19)</f>
        <v>58422</v>
      </c>
      <c r="C19" s="2350">
        <f>IF('I6.2 Customer Data'!D19 &gt; 0,'I6.2 Customer Data'!D19,'I6.2 Customer Data'!D21)</f>
        <v>43121</v>
      </c>
      <c r="D19" s="2350">
        <f>IF('I6.2 Customer Data'!E19 &gt; 0,'I6.2 Customer Data'!E19,'I6.2 Customer Data'!E21)</f>
        <v>4194</v>
      </c>
      <c r="E19" s="2350">
        <f>IF('I6.2 Customer Data'!F19 &gt; 0,'I6.2 Customer Data'!F19,'I6.2 Customer Data'!F21)</f>
        <v>500</v>
      </c>
      <c r="F19" s="2350">
        <f>IF('I6.2 Customer Data'!G19 &gt; 0,'I6.2 Customer Data'!G19,'I6.2 Customer Data'!G21)</f>
        <v>0</v>
      </c>
      <c r="G19" s="2350">
        <f>IF('I6.2 Customer Data'!H19 &gt; 0,'I6.2 Customer Data'!H19,'I6.2 Customer Data'!H21)</f>
        <v>0</v>
      </c>
      <c r="H19" s="2350">
        <f>IF('I6.2 Customer Data'!I19 &gt; 0,'I6.2 Customer Data'!I19,'I6.2 Customer Data'!I21)</f>
        <v>0</v>
      </c>
      <c r="I19" s="2350">
        <f>IF('I6.2 Customer Data'!J19 &gt; 0,'I6.2 Customer Data'!J19,'I6.2 Customer Data'!J21)</f>
        <v>9958</v>
      </c>
      <c r="J19" s="2350">
        <f>IF('I6.2 Customer Data'!K19 &gt; 0,'I6.2 Customer Data'!K19,'I6.2 Customer Data'!K21)</f>
        <v>360</v>
      </c>
      <c r="K19" s="2350">
        <f>IF('I6.2 Customer Data'!L19 &gt; 0,'I6.2 Customer Data'!L19,'I6.2 Customer Data'!L21)</f>
        <v>289</v>
      </c>
      <c r="L19" s="2350">
        <f>IF('I6.2 Customer Data'!M19 &gt; 0,'I6.2 Customer Data'!M19,'I6.2 Customer Data'!M21)</f>
        <v>0</v>
      </c>
      <c r="M19" s="2350">
        <f>IF('I6.2 Customer Data'!N19 &gt; 0,'I6.2 Customer Data'!N19,'I6.2 Customer Data'!N21)</f>
        <v>0</v>
      </c>
      <c r="N19" s="2350">
        <f>IF('I6.2 Customer Data'!O19 &gt; 0,'I6.2 Customer Data'!O19,'I6.2 Customer Data'!O21)</f>
        <v>0</v>
      </c>
      <c r="O19" s="2350">
        <f>IF('I6.2 Customer Data'!P19 &gt; 0,'I6.2 Customer Data'!P19,'I6.2 Customer Data'!P21)</f>
        <v>0</v>
      </c>
      <c r="P19" s="2350">
        <f>IF('I6.2 Customer Data'!Q19 &gt; 0,'I6.2 Customer Data'!Q19,'I6.2 Customer Data'!Q21)</f>
        <v>0</v>
      </c>
      <c r="Q19" s="2350">
        <f>IF('I6.2 Customer Data'!R19 &gt; 0,'I6.2 Customer Data'!R19,'I6.2 Customer Data'!R21)</f>
        <v>0</v>
      </c>
      <c r="R19" s="2350">
        <f>IF('I6.2 Customer Data'!S19 &gt; 0,'I6.2 Customer Data'!S19,'I6.2 Customer Data'!S21)</f>
        <v>0</v>
      </c>
      <c r="S19" s="2350">
        <f>IF('I6.2 Customer Data'!T19 &gt; 0,'I6.2 Customer Data'!T19,'I6.2 Customer Data'!T21)</f>
        <v>0</v>
      </c>
      <c r="T19" s="2350">
        <f>IF('I6.2 Customer Data'!U19 &gt; 0,'I6.2 Customer Data'!U19,'I6.2 Customer Data'!U21)</f>
        <v>0</v>
      </c>
      <c r="U19" s="2350">
        <f>IF('I6.2 Customer Data'!V19 &gt; 0,'I6.2 Customer Data'!V19,'I6.2 Customer Data'!V21)</f>
        <v>0</v>
      </c>
      <c r="V19" s="2350">
        <f>IF('I6.2 Customer Data'!W19 &gt; 0,'I6.2 Customer Data'!W19,'I6.2 Customer Data'!W21)</f>
        <v>0</v>
      </c>
      <c r="W19" s="2351"/>
      <c r="X19" s="2352"/>
    </row>
    <row r="20" spans="1:24" s="1261" customFormat="1" ht="12.75" x14ac:dyDescent="0.2">
      <c r="A20" s="1264" t="s">
        <v>796</v>
      </c>
      <c r="B20" s="1265">
        <f>SUM(C20:V20)</f>
        <v>10607</v>
      </c>
      <c r="C20" s="1267">
        <f>IF('I6.2 Customer Data'!D19 &gt; 0,'I6.2 Customer Data'!D19,'I6.2 Customer Data'!D22)</f>
        <v>0</v>
      </c>
      <c r="D20" s="1267">
        <f>IF('I6.2 Customer Data'!E19 &gt; 0,'I6.2 Customer Data'!E19,'I6.2 Customer Data'!E22)</f>
        <v>0</v>
      </c>
      <c r="E20" s="1267">
        <f>IF('I6.2 Customer Data'!F19 &gt; 0,'I6.2 Customer Data'!F19,'I6.2 Customer Data'!F22)</f>
        <v>0</v>
      </c>
      <c r="F20" s="1267">
        <f>IF('I6.2 Customer Data'!G19 &gt; 0,'I6.2 Customer Data'!G19,'I6.2 Customer Data'!G22)</f>
        <v>0</v>
      </c>
      <c r="G20" s="1267">
        <f>IF('I6.2 Customer Data'!H19 &gt; 0,'I6.2 Customer Data'!H19,'I6.2 Customer Data'!H22)</f>
        <v>0</v>
      </c>
      <c r="H20" s="1267">
        <f>IF('I6.2 Customer Data'!I19 &gt; 0,'I6.2 Customer Data'!I19,'I6.2 Customer Data'!I22)</f>
        <v>0</v>
      </c>
      <c r="I20" s="1267">
        <f>IF('I6.2 Customer Data'!J19 &gt; 0,'I6.2 Customer Data'!J19,'I6.2 Customer Data'!J22)</f>
        <v>9958</v>
      </c>
      <c r="J20" s="1267">
        <f>IF('I6.2 Customer Data'!K19 &gt; 0,'I6.2 Customer Data'!K19,'I6.2 Customer Data'!K22)</f>
        <v>360</v>
      </c>
      <c r="K20" s="1267">
        <f>IF('I6.2 Customer Data'!L19 &gt; 0,'I6.2 Customer Data'!L19,'I6.2 Customer Data'!L22)</f>
        <v>289</v>
      </c>
      <c r="L20" s="1267">
        <f>IF('I6.2 Customer Data'!M19 &gt; 0,'I6.2 Customer Data'!M19,'I6.2 Customer Data'!M22)</f>
        <v>0</v>
      </c>
      <c r="M20" s="1267">
        <f>IF('I6.2 Customer Data'!N19 &gt; 0,'I6.2 Customer Data'!N19,'I6.2 Customer Data'!N22)</f>
        <v>0</v>
      </c>
      <c r="N20" s="1267">
        <f>IF('I6.2 Customer Data'!O19 &gt; 0,'I6.2 Customer Data'!O19,'I6.2 Customer Data'!O22)</f>
        <v>0</v>
      </c>
      <c r="O20" s="1267">
        <f>IF('I6.2 Customer Data'!P19 &gt; 0,'I6.2 Customer Data'!P19,'I6.2 Customer Data'!P22)</f>
        <v>0</v>
      </c>
      <c r="P20" s="1267">
        <f>IF('I6.2 Customer Data'!Q19 &gt; 0,'I6.2 Customer Data'!Q19,'I6.2 Customer Data'!Q22)</f>
        <v>0</v>
      </c>
      <c r="Q20" s="1267">
        <f>IF('I6.2 Customer Data'!R19 &gt; 0,'I6.2 Customer Data'!R19,'I6.2 Customer Data'!R22)</f>
        <v>0</v>
      </c>
      <c r="R20" s="1267">
        <f>IF('I6.2 Customer Data'!S19 &gt; 0,'I6.2 Customer Data'!S19,'I6.2 Customer Data'!S22)</f>
        <v>0</v>
      </c>
      <c r="S20" s="1267">
        <f>IF('I6.2 Customer Data'!T19 &gt; 0,'I6.2 Customer Data'!T19,'I6.2 Customer Data'!T22)</f>
        <v>0</v>
      </c>
      <c r="T20" s="1267">
        <f>IF('I6.2 Customer Data'!U19 &gt; 0,'I6.2 Customer Data'!U19,'I6.2 Customer Data'!U22)</f>
        <v>0</v>
      </c>
      <c r="U20" s="1267">
        <f>IF('I6.2 Customer Data'!V19 &gt; 0,'I6.2 Customer Data'!V19,'I6.2 Customer Data'!V22)</f>
        <v>0</v>
      </c>
      <c r="V20" s="1267">
        <f>IF('I6.2 Customer Data'!W19 &gt; 0,'I6.2 Customer Data'!W19,'I6.2 Customer Data'!W22)</f>
        <v>0</v>
      </c>
      <c r="W20" s="1266"/>
    </row>
    <row r="21" spans="1:24" s="1261" customFormat="1" ht="12.75" x14ac:dyDescent="0.2">
      <c r="A21" s="1264" t="s">
        <v>703</v>
      </c>
      <c r="B21" s="1265">
        <f>SUM(C21:V21)</f>
        <v>49346.805582164634</v>
      </c>
      <c r="C21" s="1267">
        <f>IF('I6.2 Customer Data'!D19 &gt; 0,'I6.2 Customer Data'!D19,'I6.2 Customer Data'!D23)</f>
        <v>43121</v>
      </c>
      <c r="D21" s="1267">
        <f>IF('I6.2 Customer Data'!E19 &gt; 0,'I6.2 Customer Data'!E19,'I6.2 Customer Data'!E23)</f>
        <v>4194</v>
      </c>
      <c r="E21" s="1267">
        <f>IF('I6.2 Customer Data'!F19 &gt; 0,'I6.2 Customer Data'!F19,'I6.2 Customer Data'!F23)</f>
        <v>500</v>
      </c>
      <c r="F21" s="1267">
        <f>IF('I6.2 Customer Data'!G19 &gt; 0,'I6.2 Customer Data'!G19,'I6.2 Customer Data'!G23)</f>
        <v>0</v>
      </c>
      <c r="G21" s="1267">
        <f>IF('I6.2 Customer Data'!H19 &gt; 0,'I6.2 Customer Data'!H19,'I6.2 Customer Data'!H23)</f>
        <v>0</v>
      </c>
      <c r="H21" s="1267">
        <f>IF('I6.2 Customer Data'!I19 &gt; 0,'I6.2 Customer Data'!I19,'I6.2 Customer Data'!I23)</f>
        <v>0</v>
      </c>
      <c r="I21" s="1267">
        <f>'I6.2 Customer Data'!J23</f>
        <v>882.80558216463612</v>
      </c>
      <c r="J21" s="1267">
        <f>IF('I6.2 Customer Data'!K19 &gt; 0,'I6.2 Customer Data'!K19,'I6.2 Customer Data'!K23)</f>
        <v>360</v>
      </c>
      <c r="K21" s="1267">
        <f>IF('I6.2 Customer Data'!L19 &gt; 0,'I6.2 Customer Data'!L19,'I6.2 Customer Data'!L23)</f>
        <v>289</v>
      </c>
      <c r="L21" s="1267">
        <f>IF('I6.2 Customer Data'!M19 &gt; 0,'I6.2 Customer Data'!M19,'I6.2 Customer Data'!M23)</f>
        <v>0</v>
      </c>
      <c r="M21" s="1267">
        <f>IF('I6.2 Customer Data'!N19 &gt; 0,'I6.2 Customer Data'!N19,'I6.2 Customer Data'!N23)</f>
        <v>0</v>
      </c>
      <c r="N21" s="1267">
        <f>IF('I6.2 Customer Data'!O19 &gt; 0,'I6.2 Customer Data'!O19,'I6.2 Customer Data'!O23)</f>
        <v>0</v>
      </c>
      <c r="O21" s="1267">
        <f>IF('I6.2 Customer Data'!P19 &gt; 0,'I6.2 Customer Data'!P19,'I6.2 Customer Data'!P23)</f>
        <v>0</v>
      </c>
      <c r="P21" s="1267">
        <f>IF('I6.2 Customer Data'!Q19 &gt; 0,'I6.2 Customer Data'!Q19,'I6.2 Customer Data'!Q23)</f>
        <v>0</v>
      </c>
      <c r="Q21" s="1267">
        <f>IF('I6.2 Customer Data'!R19 &gt; 0,'I6.2 Customer Data'!R19,'I6.2 Customer Data'!R23)</f>
        <v>0</v>
      </c>
      <c r="R21" s="1267">
        <f>IF('I6.2 Customer Data'!S19 &gt; 0,'I6.2 Customer Data'!S19,'I6.2 Customer Data'!S23)</f>
        <v>0</v>
      </c>
      <c r="S21" s="1267">
        <f>IF('I6.2 Customer Data'!T19 &gt; 0,'I6.2 Customer Data'!T19,'I6.2 Customer Data'!T23)</f>
        <v>0</v>
      </c>
      <c r="T21" s="1267">
        <f>IF('I6.2 Customer Data'!U19 &gt; 0,'I6.2 Customer Data'!U19,'I6.2 Customer Data'!U23)</f>
        <v>0</v>
      </c>
      <c r="U21" s="1267">
        <f>IF('I6.2 Customer Data'!V19 &gt; 0,'I6.2 Customer Data'!V19,'I6.2 Customer Data'!V23)</f>
        <v>0</v>
      </c>
      <c r="V21" s="1267">
        <f>IF('I6.2 Customer Data'!W19 &gt; 0,'I6.2 Customer Data'!W19,'I6.2 Customer Data'!W23)</f>
        <v>0</v>
      </c>
      <c r="W21" s="1266"/>
    </row>
    <row r="22" spans="1:24" s="1261" customFormat="1" ht="12.75" x14ac:dyDescent="0.2">
      <c r="A22" s="1268" t="s">
        <v>1054</v>
      </c>
      <c r="B22" s="1265">
        <f>SUM(C22:V22)</f>
        <v>49305.805582164634</v>
      </c>
      <c r="C22" s="1267">
        <f>IF('I6.2 Customer Data'!D19 &gt; 0,'I6.2 Customer Data'!D19,'I6.2 Customer Data'!D24)</f>
        <v>43121</v>
      </c>
      <c r="D22" s="1267">
        <f>IF('I6.2 Customer Data'!E19 &gt; 0,'I6.2 Customer Data'!E19,'I6.2 Customer Data'!E24)</f>
        <v>4194</v>
      </c>
      <c r="E22" s="1267">
        <f>IF('I6.2 Customer Data'!F19 &gt; 0,'I6.2 Customer Data'!F19,'I6.2 Customer Data'!F24)</f>
        <v>459</v>
      </c>
      <c r="F22" s="1267">
        <f>IF('I6.2 Customer Data'!G19 &gt; 0,'I6.2 Customer Data'!G19,'I6.2 Customer Data'!G24)</f>
        <v>0</v>
      </c>
      <c r="G22" s="1267">
        <f>IF('I6.2 Customer Data'!H19 &gt; 0,'I6.2 Customer Data'!H19,'I6.2 Customer Data'!H24)</f>
        <v>0</v>
      </c>
      <c r="H22" s="1267">
        <f>IF('I6.2 Customer Data'!I19 &gt; 0,'I6.2 Customer Data'!I19,'I6.2 Customer Data'!I24)</f>
        <v>0</v>
      </c>
      <c r="I22" s="1959">
        <f>'I6.2 Customer Data'!J24</f>
        <v>882.80558216463612</v>
      </c>
      <c r="J22" s="1267">
        <f>IF('I6.2 Customer Data'!K19 &gt; 0,'I6.2 Customer Data'!K19,'I6.2 Customer Data'!K24)</f>
        <v>360</v>
      </c>
      <c r="K22" s="1267">
        <f>IF('I6.2 Customer Data'!L19 &gt; 0,'I6.2 Customer Data'!L19,'I6.2 Customer Data'!L24)</f>
        <v>289</v>
      </c>
      <c r="L22" s="1267">
        <f>IF('I6.2 Customer Data'!M19 &gt; 0,'I6.2 Customer Data'!M19,'I6.2 Customer Data'!M24)</f>
        <v>0</v>
      </c>
      <c r="M22" s="1267">
        <f>IF('I6.2 Customer Data'!N19 &gt; 0,'I6.2 Customer Data'!N19,'I6.2 Customer Data'!N24)</f>
        <v>0</v>
      </c>
      <c r="N22" s="1267">
        <f>IF('I6.2 Customer Data'!O19 &gt; 0,'I6.2 Customer Data'!O19,'I6.2 Customer Data'!O24)</f>
        <v>0</v>
      </c>
      <c r="O22" s="1267">
        <f>IF('I6.2 Customer Data'!P19 &gt; 0,'I6.2 Customer Data'!P19,'I6.2 Customer Data'!P24)</f>
        <v>0</v>
      </c>
      <c r="P22" s="1267">
        <f>IF('I6.2 Customer Data'!Q19 &gt; 0,'I6.2 Customer Data'!Q19,'I6.2 Customer Data'!Q24)</f>
        <v>0</v>
      </c>
      <c r="Q22" s="1267">
        <f>IF('I6.2 Customer Data'!R19 &gt; 0,'I6.2 Customer Data'!R19,'I6.2 Customer Data'!R24)</f>
        <v>0</v>
      </c>
      <c r="R22" s="1267">
        <f>IF('I6.2 Customer Data'!S19 &gt; 0,'I6.2 Customer Data'!S19,'I6.2 Customer Data'!S24)</f>
        <v>0</v>
      </c>
      <c r="S22" s="1267">
        <f>IF('I6.2 Customer Data'!T19 &gt; 0,'I6.2 Customer Data'!T19,'I6.2 Customer Data'!T24)</f>
        <v>0</v>
      </c>
      <c r="T22" s="1267">
        <f>IF('I6.2 Customer Data'!U19 &gt; 0,'I6.2 Customer Data'!U19,'I6.2 Customer Data'!U24)</f>
        <v>0</v>
      </c>
      <c r="U22" s="1267">
        <f>IF('I6.2 Customer Data'!V19 &gt; 0,'I6.2 Customer Data'!V19,'I6.2 Customer Data'!V24)</f>
        <v>0</v>
      </c>
      <c r="V22" s="1267">
        <f>IF('I6.2 Customer Data'!W19 &gt; 0,'I6.2 Customer Data'!W19,'I6.2 Customer Data'!W24)</f>
        <v>0</v>
      </c>
      <c r="W22" s="1266"/>
    </row>
    <row r="23" spans="1:24" s="1261" customFormat="1" ht="12.75" x14ac:dyDescent="0.2">
      <c r="A23" s="1264" t="s">
        <v>702</v>
      </c>
      <c r="B23" s="1265">
        <f>SUM(C23:V23)</f>
        <v>58381</v>
      </c>
      <c r="C23" s="1267">
        <f>IF('I6.2 Customer Data'!D19&gt;0,'I6.2 Customer Data'!D19,'I6.2 Customer Data'!D25)</f>
        <v>43121</v>
      </c>
      <c r="D23" s="1267">
        <f>IF('I6.2 Customer Data'!E19&gt;0,'I6.2 Customer Data'!E19,'I6.2 Customer Data'!E25)</f>
        <v>4194</v>
      </c>
      <c r="E23" s="1267">
        <f>IF('I6.2 Customer Data'!F19&gt;0,'I6.2 Customer Data'!F19,'I6.2 Customer Data'!F25)</f>
        <v>459</v>
      </c>
      <c r="F23" s="1267">
        <f>IF('I6.2 Customer Data'!G19&gt;0,'I6.2 Customer Data'!G19,'I6.2 Customer Data'!G25)</f>
        <v>0</v>
      </c>
      <c r="G23" s="1267">
        <f>IF('I6.2 Customer Data'!H19&gt;0,'I6.2 Customer Data'!H19,'I6.2 Customer Data'!H25)</f>
        <v>0</v>
      </c>
      <c r="H23" s="1267">
        <f>IF('I6.2 Customer Data'!I19&gt;0,'I6.2 Customer Data'!I19,'I6.2 Customer Data'!I25)</f>
        <v>0</v>
      </c>
      <c r="I23" s="1267">
        <f>IF('I6.2 Customer Data'!J19&gt;0,'I6.2 Customer Data'!J19,'I6.2 Customer Data'!J25)</f>
        <v>9958</v>
      </c>
      <c r="J23" s="1267">
        <f>IF('I6.2 Customer Data'!K19&gt;0,'I6.2 Customer Data'!K19,'I6.2 Customer Data'!K25)</f>
        <v>360</v>
      </c>
      <c r="K23" s="1267">
        <f>IF('I6.2 Customer Data'!L19&gt;0,'I6.2 Customer Data'!L19,'I6.2 Customer Data'!L25)</f>
        <v>289</v>
      </c>
      <c r="L23" s="1267">
        <f>IF('I6.2 Customer Data'!M19&gt;0,'I6.2 Customer Data'!M19,'I6.2 Customer Data'!M25)</f>
        <v>0</v>
      </c>
      <c r="M23" s="1267">
        <f>IF('I6.2 Customer Data'!N19&gt;0,'I6.2 Customer Data'!N19,'I6.2 Customer Data'!N25)</f>
        <v>0</v>
      </c>
      <c r="N23" s="1267">
        <f>IF('I6.2 Customer Data'!O19&gt;0,'I6.2 Customer Data'!O19,'I6.2 Customer Data'!O25)</f>
        <v>0</v>
      </c>
      <c r="O23" s="1267">
        <f>IF('I6.2 Customer Data'!P19&gt;0,'I6.2 Customer Data'!P19,'I6.2 Customer Data'!P25)</f>
        <v>0</v>
      </c>
      <c r="P23" s="1267">
        <f>IF('I6.2 Customer Data'!Q19&gt;0,'I6.2 Customer Data'!Q19,'I6.2 Customer Data'!Q25)</f>
        <v>0</v>
      </c>
      <c r="Q23" s="1267">
        <f>IF('I6.2 Customer Data'!R19&gt;0,'I6.2 Customer Data'!R19,'I6.2 Customer Data'!R25)</f>
        <v>0</v>
      </c>
      <c r="R23" s="1267">
        <f>IF('I6.2 Customer Data'!S19&gt;0,'I6.2 Customer Data'!S19,'I6.2 Customer Data'!S25)</f>
        <v>0</v>
      </c>
      <c r="S23" s="1267">
        <f>IF('I6.2 Customer Data'!T19&gt;0,'I6.2 Customer Data'!T19,'I6.2 Customer Data'!T25)</f>
        <v>0</v>
      </c>
      <c r="T23" s="1267">
        <f>IF('I6.2 Customer Data'!U19&gt;0,'I6.2 Customer Data'!U19,'I6.2 Customer Data'!U25)</f>
        <v>0</v>
      </c>
      <c r="U23" s="1267">
        <f>IF('I6.2 Customer Data'!V19&gt;0,'I6.2 Customer Data'!V19,'I6.2 Customer Data'!V25)</f>
        <v>0</v>
      </c>
      <c r="V23" s="1267">
        <f>IF('I6.2 Customer Data'!W19&gt;0,'I6.2 Customer Data'!W19,'I6.2 Customer Data'!W25)</f>
        <v>0</v>
      </c>
      <c r="W23" s="1266"/>
    </row>
    <row r="24" spans="1:24" s="1261" customFormat="1" ht="12.75" x14ac:dyDescent="0.2">
      <c r="A24" s="1264"/>
      <c r="B24" s="1265"/>
      <c r="C24" s="1267"/>
      <c r="D24" s="1267"/>
      <c r="E24" s="1267"/>
      <c r="F24" s="1267"/>
      <c r="G24" s="1267"/>
      <c r="H24" s="1267"/>
      <c r="I24" s="1267"/>
      <c r="J24" s="1267"/>
      <c r="K24" s="1267"/>
      <c r="L24" s="1267"/>
      <c r="M24" s="1267"/>
      <c r="N24" s="1267"/>
      <c r="O24" s="1267"/>
      <c r="P24" s="1267"/>
      <c r="Q24" s="1267"/>
      <c r="R24" s="1267"/>
      <c r="S24" s="1267"/>
      <c r="T24" s="1267"/>
      <c r="U24" s="1267"/>
      <c r="V24" s="1267"/>
      <c r="W24" s="1266"/>
    </row>
    <row r="25" spans="1:24" s="1261" customFormat="1" ht="12.75" x14ac:dyDescent="0.2">
      <c r="A25" s="1264" t="s">
        <v>662</v>
      </c>
      <c r="B25" s="1265">
        <f>SUM(C25:V25)</f>
        <v>23368.799999999999</v>
      </c>
      <c r="C25" s="1267">
        <f>C19*$A$14/1000</f>
        <v>17248.400000000001</v>
      </c>
      <c r="D25" s="1267">
        <f t="shared" ref="D25:V25" si="0">D19*$A$14/1000</f>
        <v>1677.6</v>
      </c>
      <c r="E25" s="1267">
        <f t="shared" si="0"/>
        <v>200</v>
      </c>
      <c r="F25" s="1267">
        <f t="shared" si="0"/>
        <v>0</v>
      </c>
      <c r="G25" s="1267">
        <f t="shared" si="0"/>
        <v>0</v>
      </c>
      <c r="H25" s="1267">
        <f t="shared" si="0"/>
        <v>0</v>
      </c>
      <c r="I25" s="1267">
        <f t="shared" si="0"/>
        <v>3983.2</v>
      </c>
      <c r="J25" s="1267">
        <f t="shared" si="0"/>
        <v>144</v>
      </c>
      <c r="K25" s="1267">
        <f t="shared" si="0"/>
        <v>115.6</v>
      </c>
      <c r="L25" s="1267">
        <f t="shared" si="0"/>
        <v>0</v>
      </c>
      <c r="M25" s="1267">
        <f t="shared" si="0"/>
        <v>0</v>
      </c>
      <c r="N25" s="1267">
        <f t="shared" si="0"/>
        <v>0</v>
      </c>
      <c r="O25" s="1267">
        <f t="shared" si="0"/>
        <v>0</v>
      </c>
      <c r="P25" s="1267">
        <f t="shared" si="0"/>
        <v>0</v>
      </c>
      <c r="Q25" s="1267">
        <f t="shared" si="0"/>
        <v>0</v>
      </c>
      <c r="R25" s="1267">
        <f t="shared" si="0"/>
        <v>0</v>
      </c>
      <c r="S25" s="1267">
        <f t="shared" si="0"/>
        <v>0</v>
      </c>
      <c r="T25" s="1267">
        <f t="shared" si="0"/>
        <v>0</v>
      </c>
      <c r="U25" s="1267">
        <f t="shared" si="0"/>
        <v>0</v>
      </c>
      <c r="V25" s="1267">
        <f t="shared" si="0"/>
        <v>0</v>
      </c>
      <c r="W25" s="1266"/>
    </row>
    <row r="26" spans="1:24" s="1261" customFormat="1" ht="12.75" x14ac:dyDescent="0.2">
      <c r="A26" s="1264" t="s">
        <v>663</v>
      </c>
      <c r="B26" s="1265">
        <f>SUM(C26:V26)</f>
        <v>4242.8</v>
      </c>
      <c r="C26" s="1267">
        <f>C20*$A$14/1000</f>
        <v>0</v>
      </c>
      <c r="D26" s="1267">
        <f t="shared" ref="D26:V26" si="1">D20*$A$14/1000</f>
        <v>0</v>
      </c>
      <c r="E26" s="1267">
        <f t="shared" si="1"/>
        <v>0</v>
      </c>
      <c r="F26" s="1267">
        <f t="shared" si="1"/>
        <v>0</v>
      </c>
      <c r="G26" s="1267">
        <f t="shared" si="1"/>
        <v>0</v>
      </c>
      <c r="H26" s="1267">
        <f t="shared" si="1"/>
        <v>0</v>
      </c>
      <c r="I26" s="1267">
        <f t="shared" si="1"/>
        <v>3983.2</v>
      </c>
      <c r="J26" s="1267">
        <f t="shared" si="1"/>
        <v>144</v>
      </c>
      <c r="K26" s="1267">
        <f t="shared" si="1"/>
        <v>115.6</v>
      </c>
      <c r="L26" s="1267">
        <f t="shared" si="1"/>
        <v>0</v>
      </c>
      <c r="M26" s="1267">
        <f t="shared" si="1"/>
        <v>0</v>
      </c>
      <c r="N26" s="1267">
        <f t="shared" si="1"/>
        <v>0</v>
      </c>
      <c r="O26" s="1267">
        <f t="shared" si="1"/>
        <v>0</v>
      </c>
      <c r="P26" s="1267">
        <f t="shared" si="1"/>
        <v>0</v>
      </c>
      <c r="Q26" s="1267">
        <f t="shared" si="1"/>
        <v>0</v>
      </c>
      <c r="R26" s="1267">
        <f t="shared" si="1"/>
        <v>0</v>
      </c>
      <c r="S26" s="1267">
        <f t="shared" si="1"/>
        <v>0</v>
      </c>
      <c r="T26" s="1267">
        <f t="shared" si="1"/>
        <v>0</v>
      </c>
      <c r="U26" s="1267">
        <f t="shared" si="1"/>
        <v>0</v>
      </c>
      <c r="V26" s="1267">
        <f t="shared" si="1"/>
        <v>0</v>
      </c>
      <c r="W26" s="1266"/>
    </row>
    <row r="27" spans="1:24" s="1261" customFormat="1" ht="12.75" x14ac:dyDescent="0.2">
      <c r="A27" s="1264" t="s">
        <v>664</v>
      </c>
      <c r="B27" s="1265">
        <f>SUM(C27:V27)</f>
        <v>19738.722232865854</v>
      </c>
      <c r="C27" s="1267">
        <f>C21*$A$14/1000</f>
        <v>17248.400000000001</v>
      </c>
      <c r="D27" s="1267">
        <f t="shared" ref="D27:V28" si="2">D21*$A$14/1000</f>
        <v>1677.6</v>
      </c>
      <c r="E27" s="1267">
        <f t="shared" si="2"/>
        <v>200</v>
      </c>
      <c r="F27" s="1267">
        <f t="shared" si="2"/>
        <v>0</v>
      </c>
      <c r="G27" s="1267">
        <f t="shared" si="2"/>
        <v>0</v>
      </c>
      <c r="H27" s="1267">
        <f t="shared" si="2"/>
        <v>0</v>
      </c>
      <c r="I27" s="1267">
        <f t="shared" si="2"/>
        <v>353.12223286585447</v>
      </c>
      <c r="J27" s="1267">
        <f t="shared" si="2"/>
        <v>144</v>
      </c>
      <c r="K27" s="1267">
        <f t="shared" si="2"/>
        <v>115.6</v>
      </c>
      <c r="L27" s="1267">
        <f t="shared" si="2"/>
        <v>0</v>
      </c>
      <c r="M27" s="1267">
        <f t="shared" si="2"/>
        <v>0</v>
      </c>
      <c r="N27" s="1267">
        <f t="shared" si="2"/>
        <v>0</v>
      </c>
      <c r="O27" s="1267">
        <f t="shared" si="2"/>
        <v>0</v>
      </c>
      <c r="P27" s="1267">
        <f t="shared" si="2"/>
        <v>0</v>
      </c>
      <c r="Q27" s="1267">
        <f t="shared" si="2"/>
        <v>0</v>
      </c>
      <c r="R27" s="1267">
        <f t="shared" si="2"/>
        <v>0</v>
      </c>
      <c r="S27" s="1267">
        <f t="shared" si="2"/>
        <v>0</v>
      </c>
      <c r="T27" s="1267">
        <f t="shared" si="2"/>
        <v>0</v>
      </c>
      <c r="U27" s="1267">
        <f t="shared" si="2"/>
        <v>0</v>
      </c>
      <c r="V27" s="1267">
        <f t="shared" si="2"/>
        <v>0</v>
      </c>
      <c r="W27" s="1266"/>
    </row>
    <row r="28" spans="1:24" s="1261" customFormat="1" ht="12.75" x14ac:dyDescent="0.2">
      <c r="A28" s="1264" t="s">
        <v>1055</v>
      </c>
      <c r="B28" s="1265">
        <f>SUM(C28:V28)</f>
        <v>19722.322232865852</v>
      </c>
      <c r="C28" s="1267">
        <f>C22*$A$14/1000</f>
        <v>17248.400000000001</v>
      </c>
      <c r="D28" s="1267">
        <f t="shared" si="2"/>
        <v>1677.6</v>
      </c>
      <c r="E28" s="1267">
        <f t="shared" si="2"/>
        <v>183.6</v>
      </c>
      <c r="F28" s="1267">
        <f t="shared" si="2"/>
        <v>0</v>
      </c>
      <c r="G28" s="1267">
        <f t="shared" si="2"/>
        <v>0</v>
      </c>
      <c r="H28" s="1267">
        <f t="shared" si="2"/>
        <v>0</v>
      </c>
      <c r="I28" s="1267">
        <f t="shared" si="2"/>
        <v>353.12223286585447</v>
      </c>
      <c r="J28" s="1267">
        <f t="shared" si="2"/>
        <v>144</v>
      </c>
      <c r="K28" s="1267">
        <f t="shared" si="2"/>
        <v>115.6</v>
      </c>
      <c r="L28" s="1267">
        <f t="shared" si="2"/>
        <v>0</v>
      </c>
      <c r="M28" s="1267">
        <f t="shared" si="2"/>
        <v>0</v>
      </c>
      <c r="N28" s="1267">
        <f t="shared" si="2"/>
        <v>0</v>
      </c>
      <c r="O28" s="1267">
        <f t="shared" si="2"/>
        <v>0</v>
      </c>
      <c r="P28" s="1267">
        <f t="shared" si="2"/>
        <v>0</v>
      </c>
      <c r="Q28" s="1267">
        <f t="shared" si="2"/>
        <v>0</v>
      </c>
      <c r="R28" s="1267">
        <f t="shared" si="2"/>
        <v>0</v>
      </c>
      <c r="S28" s="1267">
        <f t="shared" si="2"/>
        <v>0</v>
      </c>
      <c r="T28" s="1267">
        <f t="shared" si="2"/>
        <v>0</v>
      </c>
      <c r="U28" s="1267">
        <f t="shared" si="2"/>
        <v>0</v>
      </c>
      <c r="V28" s="1267">
        <f t="shared" si="2"/>
        <v>0</v>
      </c>
      <c r="W28" s="1266"/>
    </row>
    <row r="29" spans="1:24" s="1261" customFormat="1" ht="12.75" x14ac:dyDescent="0.2">
      <c r="A29" s="1264" t="s">
        <v>665</v>
      </c>
      <c r="B29" s="1265">
        <f>SUM(C29:V29)</f>
        <v>23352.399999999998</v>
      </c>
      <c r="C29" s="1267">
        <f>C23*$A$14/1000</f>
        <v>17248.400000000001</v>
      </c>
      <c r="D29" s="1267">
        <f t="shared" ref="D29:V29" si="3">D23*$A$14/1000</f>
        <v>1677.6</v>
      </c>
      <c r="E29" s="1267">
        <f t="shared" si="3"/>
        <v>183.6</v>
      </c>
      <c r="F29" s="1267">
        <f t="shared" si="3"/>
        <v>0</v>
      </c>
      <c r="G29" s="1267">
        <f t="shared" si="3"/>
        <v>0</v>
      </c>
      <c r="H29" s="1267">
        <f t="shared" si="3"/>
        <v>0</v>
      </c>
      <c r="I29" s="1267">
        <f t="shared" si="3"/>
        <v>3983.2</v>
      </c>
      <c r="J29" s="1267">
        <f t="shared" si="3"/>
        <v>144</v>
      </c>
      <c r="K29" s="1267">
        <f t="shared" si="3"/>
        <v>115.6</v>
      </c>
      <c r="L29" s="1267">
        <f t="shared" si="3"/>
        <v>0</v>
      </c>
      <c r="M29" s="1267">
        <f t="shared" si="3"/>
        <v>0</v>
      </c>
      <c r="N29" s="1267">
        <f t="shared" si="3"/>
        <v>0</v>
      </c>
      <c r="O29" s="1267">
        <f t="shared" si="3"/>
        <v>0</v>
      </c>
      <c r="P29" s="1267">
        <f t="shared" si="3"/>
        <v>0</v>
      </c>
      <c r="Q29" s="1267">
        <f t="shared" si="3"/>
        <v>0</v>
      </c>
      <c r="R29" s="1267">
        <f t="shared" si="3"/>
        <v>0</v>
      </c>
      <c r="S29" s="1267">
        <f t="shared" si="3"/>
        <v>0</v>
      </c>
      <c r="T29" s="1267">
        <f t="shared" si="3"/>
        <v>0</v>
      </c>
      <c r="U29" s="1267">
        <f t="shared" si="3"/>
        <v>0</v>
      </c>
      <c r="V29" s="1267">
        <f t="shared" si="3"/>
        <v>0</v>
      </c>
      <c r="W29" s="1266"/>
    </row>
    <row r="30" spans="1:24" s="1261" customFormat="1" ht="12.75" x14ac:dyDescent="0.2">
      <c r="A30" s="1264"/>
      <c r="B30" s="1265"/>
      <c r="C30" s="1267"/>
      <c r="D30" s="1267"/>
      <c r="E30" s="1267"/>
      <c r="F30" s="1267"/>
      <c r="G30" s="1267"/>
      <c r="H30" s="1267"/>
      <c r="I30" s="1267"/>
      <c r="J30" s="1267"/>
      <c r="K30" s="1267"/>
      <c r="L30" s="1267"/>
      <c r="M30" s="1267"/>
      <c r="N30" s="1267"/>
      <c r="O30" s="1267"/>
      <c r="P30" s="1267"/>
      <c r="Q30" s="1267"/>
      <c r="R30" s="1267"/>
      <c r="S30" s="1267"/>
      <c r="T30" s="1267"/>
      <c r="U30" s="1267"/>
      <c r="V30" s="1267"/>
      <c r="W30" s="1266"/>
    </row>
    <row r="31" spans="1:24" s="1261" customFormat="1" ht="12.75" x14ac:dyDescent="0.2">
      <c r="A31" s="1264"/>
      <c r="B31" s="1265"/>
      <c r="C31" s="1267"/>
      <c r="D31" s="1267"/>
      <c r="E31" s="1267"/>
      <c r="F31" s="1267"/>
      <c r="G31" s="1267"/>
      <c r="H31" s="1267"/>
      <c r="I31" s="1267"/>
      <c r="J31" s="1267"/>
      <c r="K31" s="1267"/>
      <c r="L31" s="1267"/>
      <c r="M31" s="1267"/>
      <c r="N31" s="1267"/>
      <c r="O31" s="1267"/>
      <c r="P31" s="1267"/>
      <c r="Q31" s="1267"/>
      <c r="R31" s="1267"/>
      <c r="S31" s="1267"/>
      <c r="T31" s="1267"/>
      <c r="U31" s="1267"/>
      <c r="V31" s="1267"/>
      <c r="W31" s="1266"/>
    </row>
    <row r="32" spans="1:24" s="1261" customFormat="1" ht="12.75" x14ac:dyDescent="0.2">
      <c r="A32" s="1264" t="s">
        <v>667</v>
      </c>
      <c r="B32" s="1265"/>
      <c r="C32" s="1267"/>
      <c r="D32" s="1267"/>
      <c r="E32" s="1267"/>
      <c r="F32" s="1267"/>
      <c r="G32" s="1267"/>
      <c r="H32" s="1267"/>
      <c r="I32" s="1267"/>
      <c r="J32" s="1267"/>
      <c r="K32" s="1267"/>
      <c r="L32" s="1267"/>
      <c r="M32" s="1267"/>
      <c r="N32" s="1267"/>
      <c r="O32" s="1267"/>
      <c r="P32" s="1267"/>
      <c r="Q32" s="1267"/>
      <c r="R32" s="1267"/>
      <c r="S32" s="1267"/>
      <c r="T32" s="1267"/>
      <c r="U32" s="1267"/>
      <c r="V32" s="1267"/>
      <c r="W32" s="1266"/>
    </row>
    <row r="33" spans="1:23" s="1261" customFormat="1" ht="12.75" x14ac:dyDescent="0.2">
      <c r="A33" s="1264" t="s">
        <v>1233</v>
      </c>
      <c r="B33" s="1265">
        <f>SUM(C33:V33)</f>
        <v>185110.29788266338</v>
      </c>
      <c r="C33" s="1267">
        <f>'I8 Demand Data'!D55</f>
        <v>92172.527044460832</v>
      </c>
      <c r="D33" s="1267">
        <f>'I8 Demand Data'!E55</f>
        <v>31128.379299222604</v>
      </c>
      <c r="E33" s="1267">
        <f>'I8 Demand Data'!F55</f>
        <v>59855.368654565173</v>
      </c>
      <c r="F33" s="1267">
        <f>'I8 Demand Data'!G55</f>
        <v>0</v>
      </c>
      <c r="G33" s="1267">
        <f>'I8 Demand Data'!H55</f>
        <v>0</v>
      </c>
      <c r="H33" s="1267">
        <f>'I8 Demand Data'!I55</f>
        <v>0</v>
      </c>
      <c r="I33" s="1267">
        <f>'I8 Demand Data'!J55</f>
        <v>1735.8344439293992</v>
      </c>
      <c r="J33" s="1267">
        <f>'I8 Demand Data'!K55</f>
        <v>85.319120680705723</v>
      </c>
      <c r="K33" s="1267">
        <f>'I8 Demand Data'!L55</f>
        <v>132.8693198046557</v>
      </c>
      <c r="L33" s="1267">
        <f>'I8 Demand Data'!M55</f>
        <v>0</v>
      </c>
      <c r="M33" s="1267">
        <f>'I8 Demand Data'!N55</f>
        <v>0</v>
      </c>
      <c r="N33" s="1267">
        <f>'I8 Demand Data'!O55</f>
        <v>0</v>
      </c>
      <c r="O33" s="1267">
        <f>'I8 Demand Data'!P55</f>
        <v>0</v>
      </c>
      <c r="P33" s="1267">
        <f>'I8 Demand Data'!Q55</f>
        <v>0</v>
      </c>
      <c r="Q33" s="1267">
        <f>'I8 Demand Data'!R55</f>
        <v>0</v>
      </c>
      <c r="R33" s="1267">
        <f>'I8 Demand Data'!S55</f>
        <v>0</v>
      </c>
      <c r="S33" s="1267">
        <f>'I8 Demand Data'!T55</f>
        <v>0</v>
      </c>
      <c r="T33" s="1267">
        <f>'I8 Demand Data'!U55</f>
        <v>0</v>
      </c>
      <c r="U33" s="1267">
        <f>'I8 Demand Data'!V55</f>
        <v>0</v>
      </c>
      <c r="V33" s="1267">
        <f>'I8 Demand Data'!W55</f>
        <v>0</v>
      </c>
      <c r="W33" s="1266"/>
    </row>
    <row r="34" spans="1:23" s="1261" customFormat="1" ht="12.75" x14ac:dyDescent="0.2">
      <c r="A34" s="1264" t="s">
        <v>1234</v>
      </c>
      <c r="B34" s="1265">
        <f>SUM(C34:V34)</f>
        <v>185110.29788266341</v>
      </c>
      <c r="C34" s="1267">
        <f>'I8 Demand Data'!D56</f>
        <v>92172.527044460832</v>
      </c>
      <c r="D34" s="1267">
        <f>'I8 Demand Data'!E56</f>
        <v>31128.379299222604</v>
      </c>
      <c r="E34" s="1267">
        <f>'I8 Demand Data'!F56</f>
        <v>59855.368654565202</v>
      </c>
      <c r="F34" s="1267">
        <f>'I8 Demand Data'!G56</f>
        <v>0</v>
      </c>
      <c r="G34" s="1267">
        <f>'I8 Demand Data'!H56</f>
        <v>0</v>
      </c>
      <c r="H34" s="1267">
        <f>'I8 Demand Data'!I56</f>
        <v>0</v>
      </c>
      <c r="I34" s="1267">
        <f>'I8 Demand Data'!J56</f>
        <v>1735.8344439293992</v>
      </c>
      <c r="J34" s="1267">
        <f>'I8 Demand Data'!K56</f>
        <v>85.319120680705723</v>
      </c>
      <c r="K34" s="1267">
        <f>'I8 Demand Data'!L56</f>
        <v>132.8693198046557</v>
      </c>
      <c r="L34" s="1267">
        <f>'I8 Demand Data'!M56</f>
        <v>0</v>
      </c>
      <c r="M34" s="1267">
        <f>'I8 Demand Data'!N56</f>
        <v>0</v>
      </c>
      <c r="N34" s="1267">
        <f>'I8 Demand Data'!O56</f>
        <v>0</v>
      </c>
      <c r="O34" s="1267">
        <f>'I8 Demand Data'!P56</f>
        <v>0</v>
      </c>
      <c r="P34" s="1267">
        <f>'I8 Demand Data'!Q56</f>
        <v>0</v>
      </c>
      <c r="Q34" s="1267">
        <f>'I8 Demand Data'!R56</f>
        <v>0</v>
      </c>
      <c r="R34" s="1267">
        <f>'I8 Demand Data'!S56</f>
        <v>0</v>
      </c>
      <c r="S34" s="1267">
        <f>'I8 Demand Data'!T56</f>
        <v>0</v>
      </c>
      <c r="T34" s="1267">
        <f>'I8 Demand Data'!U56</f>
        <v>0</v>
      </c>
      <c r="U34" s="1267">
        <f>'I8 Demand Data'!V56</f>
        <v>0</v>
      </c>
      <c r="V34" s="1267">
        <f>'I8 Demand Data'!W56</f>
        <v>0</v>
      </c>
      <c r="W34" s="1266"/>
    </row>
    <row r="35" spans="1:23" s="1261" customFormat="1" ht="12.75" x14ac:dyDescent="0.2">
      <c r="A35" s="1264" t="s">
        <v>1051</v>
      </c>
      <c r="B35" s="1265">
        <f>SUM(C35:V35)</f>
        <v>171404.01480231222</v>
      </c>
      <c r="C35" s="1267">
        <f>'I8 Demand Data'!D57</f>
        <v>92172.527044460832</v>
      </c>
      <c r="D35" s="1267">
        <f>'I8 Demand Data'!E57</f>
        <v>31128.379299222604</v>
      </c>
      <c r="E35" s="1267">
        <f>'I8 Demand Data'!F57</f>
        <v>46149.085574214012</v>
      </c>
      <c r="F35" s="1267">
        <f>'I8 Demand Data'!G57</f>
        <v>0</v>
      </c>
      <c r="G35" s="1267">
        <f>'I8 Demand Data'!H57</f>
        <v>0</v>
      </c>
      <c r="H35" s="1267">
        <f>'I8 Demand Data'!I57</f>
        <v>0</v>
      </c>
      <c r="I35" s="1267">
        <f>'I8 Demand Data'!J57</f>
        <v>1735.8344439293992</v>
      </c>
      <c r="J35" s="1267">
        <f>'I8 Demand Data'!K57</f>
        <v>85.319120680705723</v>
      </c>
      <c r="K35" s="1267">
        <f>'I8 Demand Data'!L57</f>
        <v>132.8693198046557</v>
      </c>
      <c r="L35" s="1267">
        <f>'I8 Demand Data'!M57</f>
        <v>0</v>
      </c>
      <c r="M35" s="1267">
        <f>'I8 Demand Data'!N57</f>
        <v>0</v>
      </c>
      <c r="N35" s="1267">
        <f>'I8 Demand Data'!O57</f>
        <v>0</v>
      </c>
      <c r="O35" s="1267">
        <f>'I8 Demand Data'!P57</f>
        <v>0</v>
      </c>
      <c r="P35" s="1267">
        <f>'I8 Demand Data'!Q57</f>
        <v>0</v>
      </c>
      <c r="Q35" s="1267">
        <f>'I8 Demand Data'!R57</f>
        <v>0</v>
      </c>
      <c r="R35" s="1267">
        <f>'I8 Demand Data'!S57</f>
        <v>0</v>
      </c>
      <c r="S35" s="1267">
        <f>'I8 Demand Data'!T57</f>
        <v>0</v>
      </c>
      <c r="T35" s="1267">
        <f>'I8 Demand Data'!U57</f>
        <v>0</v>
      </c>
      <c r="U35" s="1267">
        <f>'I8 Demand Data'!V57</f>
        <v>0</v>
      </c>
      <c r="V35" s="1267">
        <f>'I8 Demand Data'!W57</f>
        <v>0</v>
      </c>
      <c r="W35" s="1266"/>
    </row>
    <row r="36" spans="1:23" s="1261" customFormat="1" ht="12.75" x14ac:dyDescent="0.2">
      <c r="A36" s="1264" t="s">
        <v>1235</v>
      </c>
      <c r="B36" s="1265">
        <f>SUM(C36:V36)</f>
        <v>171404.01480231222</v>
      </c>
      <c r="C36" s="1267">
        <f>'I8 Demand Data'!D58</f>
        <v>92172.527044460832</v>
      </c>
      <c r="D36" s="1267">
        <f>'I8 Demand Data'!E58</f>
        <v>31128.379299222604</v>
      </c>
      <c r="E36" s="1267">
        <f>'I8 Demand Data'!F58</f>
        <v>46149.085574214012</v>
      </c>
      <c r="F36" s="1267">
        <f>'I8 Demand Data'!G58</f>
        <v>0</v>
      </c>
      <c r="G36" s="1267">
        <f>'I8 Demand Data'!H58</f>
        <v>0</v>
      </c>
      <c r="H36" s="1267">
        <f>'I8 Demand Data'!I58</f>
        <v>0</v>
      </c>
      <c r="I36" s="1267">
        <f>'I8 Demand Data'!J58</f>
        <v>1735.8344439293992</v>
      </c>
      <c r="J36" s="1267">
        <f>'I8 Demand Data'!K58</f>
        <v>85.319120680705723</v>
      </c>
      <c r="K36" s="1267">
        <f>'I8 Demand Data'!L58</f>
        <v>132.8693198046557</v>
      </c>
      <c r="L36" s="1267">
        <f>'I8 Demand Data'!M58</f>
        <v>0</v>
      </c>
      <c r="M36" s="1267">
        <f>'I8 Demand Data'!N58</f>
        <v>0</v>
      </c>
      <c r="N36" s="1267">
        <f>'I8 Demand Data'!O58</f>
        <v>0</v>
      </c>
      <c r="O36" s="1267">
        <f>'I8 Demand Data'!P58</f>
        <v>0</v>
      </c>
      <c r="P36" s="1267">
        <f>'I8 Demand Data'!Q58</f>
        <v>0</v>
      </c>
      <c r="Q36" s="1267">
        <f>'I8 Demand Data'!R58</f>
        <v>0</v>
      </c>
      <c r="R36" s="1267">
        <f>'I8 Demand Data'!S58</f>
        <v>0</v>
      </c>
      <c r="S36" s="1267">
        <f>'I8 Demand Data'!T58</f>
        <v>0</v>
      </c>
      <c r="T36" s="1267">
        <f>'I8 Demand Data'!U58</f>
        <v>0</v>
      </c>
      <c r="U36" s="1267">
        <f>'I8 Demand Data'!V58</f>
        <v>0</v>
      </c>
      <c r="V36" s="1267">
        <f>'I8 Demand Data'!W58</f>
        <v>0</v>
      </c>
      <c r="W36" s="1266"/>
    </row>
    <row r="37" spans="1:23" s="1261" customFormat="1" ht="12.75" x14ac:dyDescent="0.2">
      <c r="A37" s="1264"/>
      <c r="B37" s="1265"/>
      <c r="C37" s="1267"/>
      <c r="D37" s="1267"/>
      <c r="E37" s="1267"/>
      <c r="F37" s="1267"/>
      <c r="G37" s="1267"/>
      <c r="H37" s="1267"/>
      <c r="I37" s="1267"/>
      <c r="J37" s="1267"/>
      <c r="K37" s="1267"/>
      <c r="L37" s="1267"/>
      <c r="M37" s="1267"/>
      <c r="N37" s="1267"/>
      <c r="O37" s="1267"/>
      <c r="P37" s="1267"/>
      <c r="Q37" s="1267"/>
      <c r="R37" s="1267"/>
      <c r="S37" s="1267"/>
      <c r="T37" s="1267"/>
      <c r="U37" s="1267"/>
      <c r="V37" s="1267"/>
      <c r="W37" s="1266"/>
    </row>
    <row r="38" spans="1:23" s="1261" customFormat="1" ht="12.75" x14ac:dyDescent="0.2">
      <c r="A38" s="1264" t="s">
        <v>671</v>
      </c>
      <c r="B38" s="1265"/>
      <c r="C38" s="1267"/>
      <c r="D38" s="1267"/>
      <c r="E38" s="1267"/>
      <c r="F38" s="1267"/>
      <c r="G38" s="1267"/>
      <c r="H38" s="1267"/>
      <c r="I38" s="1267"/>
      <c r="J38" s="1267"/>
      <c r="K38" s="1267"/>
      <c r="L38" s="1267"/>
      <c r="M38" s="1267"/>
      <c r="N38" s="1267"/>
      <c r="O38" s="1267"/>
      <c r="P38" s="1267"/>
      <c r="Q38" s="1267"/>
      <c r="R38" s="1267"/>
      <c r="S38" s="1267"/>
      <c r="T38" s="1267"/>
      <c r="U38" s="1267"/>
      <c r="V38" s="1267"/>
      <c r="W38" s="1266"/>
    </row>
    <row r="39" spans="1:23" s="1261" customFormat="1" ht="12.75" x14ac:dyDescent="0.2">
      <c r="A39" s="1264" t="s">
        <v>668</v>
      </c>
      <c r="B39" s="1265">
        <f>SUM(C39:V39)</f>
        <v>183173.54431805326</v>
      </c>
      <c r="C39" s="1267">
        <f t="shared" ref="C39:V39" si="4">IF((C33-C26)&lt;0,0,(C33-C26))</f>
        <v>92172.527044460832</v>
      </c>
      <c r="D39" s="1267">
        <f t="shared" si="4"/>
        <v>31128.379299222604</v>
      </c>
      <c r="E39" s="1267">
        <f t="shared" si="4"/>
        <v>59855.368654565173</v>
      </c>
      <c r="F39" s="1267">
        <f t="shared" si="4"/>
        <v>0</v>
      </c>
      <c r="G39" s="1267">
        <f t="shared" si="4"/>
        <v>0</v>
      </c>
      <c r="H39" s="1267">
        <f t="shared" si="4"/>
        <v>0</v>
      </c>
      <c r="I39" s="1267">
        <f t="shared" si="4"/>
        <v>0</v>
      </c>
      <c r="J39" s="1267">
        <f t="shared" si="4"/>
        <v>0</v>
      </c>
      <c r="K39" s="1267">
        <f t="shared" si="4"/>
        <v>17.269319804655709</v>
      </c>
      <c r="L39" s="1267">
        <f t="shared" si="4"/>
        <v>0</v>
      </c>
      <c r="M39" s="1267">
        <f t="shared" si="4"/>
        <v>0</v>
      </c>
      <c r="N39" s="1267">
        <f t="shared" si="4"/>
        <v>0</v>
      </c>
      <c r="O39" s="1267">
        <f t="shared" si="4"/>
        <v>0</v>
      </c>
      <c r="P39" s="1267">
        <f t="shared" si="4"/>
        <v>0</v>
      </c>
      <c r="Q39" s="1267">
        <f t="shared" si="4"/>
        <v>0</v>
      </c>
      <c r="R39" s="1267">
        <f t="shared" si="4"/>
        <v>0</v>
      </c>
      <c r="S39" s="1267">
        <f t="shared" si="4"/>
        <v>0</v>
      </c>
      <c r="T39" s="1267">
        <f t="shared" si="4"/>
        <v>0</v>
      </c>
      <c r="U39" s="1267">
        <f t="shared" si="4"/>
        <v>0</v>
      </c>
      <c r="V39" s="1267">
        <f t="shared" si="4"/>
        <v>0</v>
      </c>
      <c r="W39" s="1266"/>
    </row>
    <row r="40" spans="1:23" s="1261" customFormat="1" ht="12.75" x14ac:dyDescent="0.2">
      <c r="A40" s="1264" t="s">
        <v>669</v>
      </c>
      <c r="B40" s="1265">
        <f>SUM(C40:V40)</f>
        <v>165430.2565291168</v>
      </c>
      <c r="C40" s="1267">
        <f t="shared" ref="C40:V41" si="5">IF((C34-C27)&lt;0,0,(C34-C27))</f>
        <v>74924.127044460824</v>
      </c>
      <c r="D40" s="1267">
        <f t="shared" si="5"/>
        <v>29450.779299222606</v>
      </c>
      <c r="E40" s="1267">
        <f t="shared" si="5"/>
        <v>59655.368654565202</v>
      </c>
      <c r="F40" s="1267">
        <f t="shared" si="5"/>
        <v>0</v>
      </c>
      <c r="G40" s="1267">
        <f t="shared" si="5"/>
        <v>0</v>
      </c>
      <c r="H40" s="1267">
        <f t="shared" si="5"/>
        <v>0</v>
      </c>
      <c r="I40" s="1267">
        <f t="shared" si="5"/>
        <v>1382.7122110635446</v>
      </c>
      <c r="J40" s="1267">
        <f t="shared" si="5"/>
        <v>0</v>
      </c>
      <c r="K40" s="1267">
        <f t="shared" si="5"/>
        <v>17.269319804655709</v>
      </c>
      <c r="L40" s="1267">
        <f t="shared" si="5"/>
        <v>0</v>
      </c>
      <c r="M40" s="1267">
        <f t="shared" si="5"/>
        <v>0</v>
      </c>
      <c r="N40" s="1267">
        <f t="shared" si="5"/>
        <v>0</v>
      </c>
      <c r="O40" s="1267">
        <f t="shared" si="5"/>
        <v>0</v>
      </c>
      <c r="P40" s="1267">
        <f t="shared" si="5"/>
        <v>0</v>
      </c>
      <c r="Q40" s="1267">
        <f t="shared" si="5"/>
        <v>0</v>
      </c>
      <c r="R40" s="1267">
        <f t="shared" si="5"/>
        <v>0</v>
      </c>
      <c r="S40" s="1267">
        <f t="shared" si="5"/>
        <v>0</v>
      </c>
      <c r="T40" s="1267">
        <f t="shared" si="5"/>
        <v>0</v>
      </c>
      <c r="U40" s="1267">
        <f t="shared" si="5"/>
        <v>0</v>
      </c>
      <c r="V40" s="1267">
        <f t="shared" si="5"/>
        <v>0</v>
      </c>
      <c r="W40" s="1266"/>
    </row>
    <row r="41" spans="1:23" s="1261" customFormat="1" ht="12.75" x14ac:dyDescent="0.2">
      <c r="A41" s="1264" t="s">
        <v>1056</v>
      </c>
      <c r="B41" s="1265">
        <f>SUM(C41:V41)</f>
        <v>151740.37344876563</v>
      </c>
      <c r="C41" s="1267">
        <f t="shared" si="5"/>
        <v>74924.127044460824</v>
      </c>
      <c r="D41" s="1267">
        <f t="shared" si="5"/>
        <v>29450.779299222606</v>
      </c>
      <c r="E41" s="1267">
        <f t="shared" si="5"/>
        <v>45965.485574214013</v>
      </c>
      <c r="F41" s="1267">
        <f t="shared" si="5"/>
        <v>0</v>
      </c>
      <c r="G41" s="1267">
        <f t="shared" si="5"/>
        <v>0</v>
      </c>
      <c r="H41" s="1267">
        <f t="shared" si="5"/>
        <v>0</v>
      </c>
      <c r="I41" s="1267">
        <f t="shared" si="5"/>
        <v>1382.7122110635446</v>
      </c>
      <c r="J41" s="1267">
        <f t="shared" si="5"/>
        <v>0</v>
      </c>
      <c r="K41" s="1267">
        <f t="shared" si="5"/>
        <v>17.269319804655709</v>
      </c>
      <c r="L41" s="1267">
        <f t="shared" si="5"/>
        <v>0</v>
      </c>
      <c r="M41" s="1267">
        <f t="shared" si="5"/>
        <v>0</v>
      </c>
      <c r="N41" s="1267">
        <f t="shared" si="5"/>
        <v>0</v>
      </c>
      <c r="O41" s="1267">
        <f t="shared" si="5"/>
        <v>0</v>
      </c>
      <c r="P41" s="1267">
        <f t="shared" si="5"/>
        <v>0</v>
      </c>
      <c r="Q41" s="1267">
        <f t="shared" si="5"/>
        <v>0</v>
      </c>
      <c r="R41" s="1267">
        <f t="shared" si="5"/>
        <v>0</v>
      </c>
      <c r="S41" s="1267">
        <f t="shared" si="5"/>
        <v>0</v>
      </c>
      <c r="T41" s="1267">
        <f t="shared" si="5"/>
        <v>0</v>
      </c>
      <c r="U41" s="1267">
        <f t="shared" si="5"/>
        <v>0</v>
      </c>
      <c r="V41" s="1267">
        <f t="shared" si="5"/>
        <v>0</v>
      </c>
      <c r="W41" s="1266"/>
    </row>
    <row r="42" spans="1:23" s="1261" customFormat="1" ht="12.75" x14ac:dyDescent="0.2">
      <c r="A42" s="1264" t="s">
        <v>670</v>
      </c>
      <c r="B42" s="1265">
        <f>SUM(C42:V42)</f>
        <v>150357.66123770209</v>
      </c>
      <c r="C42" s="1267">
        <f t="shared" ref="C42:V42" si="6">IF((C36-C29)&lt;0,0,(C36-C29))</f>
        <v>74924.127044460824</v>
      </c>
      <c r="D42" s="1267">
        <f t="shared" si="6"/>
        <v>29450.779299222606</v>
      </c>
      <c r="E42" s="1267">
        <f t="shared" si="6"/>
        <v>45965.485574214013</v>
      </c>
      <c r="F42" s="1267">
        <f t="shared" si="6"/>
        <v>0</v>
      </c>
      <c r="G42" s="1267">
        <f t="shared" si="6"/>
        <v>0</v>
      </c>
      <c r="H42" s="1267">
        <f t="shared" si="6"/>
        <v>0</v>
      </c>
      <c r="I42" s="1267">
        <f t="shared" si="6"/>
        <v>0</v>
      </c>
      <c r="J42" s="1267">
        <f t="shared" si="6"/>
        <v>0</v>
      </c>
      <c r="K42" s="1267">
        <f t="shared" si="6"/>
        <v>17.269319804655709</v>
      </c>
      <c r="L42" s="1267">
        <f t="shared" si="6"/>
        <v>0</v>
      </c>
      <c r="M42" s="1267">
        <f t="shared" si="6"/>
        <v>0</v>
      </c>
      <c r="N42" s="1267">
        <f t="shared" si="6"/>
        <v>0</v>
      </c>
      <c r="O42" s="1267">
        <f t="shared" si="6"/>
        <v>0</v>
      </c>
      <c r="P42" s="1267">
        <f t="shared" si="6"/>
        <v>0</v>
      </c>
      <c r="Q42" s="1267">
        <f t="shared" si="6"/>
        <v>0</v>
      </c>
      <c r="R42" s="1267">
        <f t="shared" si="6"/>
        <v>0</v>
      </c>
      <c r="S42" s="1267">
        <f t="shared" si="6"/>
        <v>0</v>
      </c>
      <c r="T42" s="1267">
        <f t="shared" si="6"/>
        <v>0</v>
      </c>
      <c r="U42" s="1267">
        <f t="shared" si="6"/>
        <v>0</v>
      </c>
      <c r="V42" s="1267">
        <f t="shared" si="6"/>
        <v>0</v>
      </c>
      <c r="W42" s="1266"/>
    </row>
    <row r="43" spans="1:23" s="1261" customFormat="1" ht="12.75" x14ac:dyDescent="0.2">
      <c r="A43" s="1264"/>
      <c r="B43" s="1265"/>
      <c r="C43" s="1267"/>
      <c r="D43" s="1267"/>
      <c r="E43" s="1267"/>
      <c r="F43" s="1267"/>
      <c r="G43" s="1267"/>
      <c r="H43" s="1267"/>
      <c r="I43" s="1267"/>
      <c r="J43" s="1267"/>
      <c r="K43" s="1267"/>
      <c r="L43" s="1267"/>
      <c r="M43" s="1267"/>
      <c r="N43" s="1267"/>
      <c r="O43" s="1267"/>
      <c r="P43" s="1267"/>
      <c r="Q43" s="1267"/>
      <c r="R43" s="1267"/>
      <c r="S43" s="1267"/>
      <c r="T43" s="1267"/>
      <c r="U43" s="1267"/>
      <c r="V43" s="1267"/>
      <c r="W43" s="1266"/>
    </row>
    <row r="44" spans="1:23" s="1261" customFormat="1" ht="12.75" x14ac:dyDescent="0.2">
      <c r="A44" s="1264" t="s">
        <v>1076</v>
      </c>
      <c r="B44" s="1265"/>
      <c r="C44" s="1267"/>
      <c r="D44" s="1267"/>
      <c r="E44" s="1267"/>
      <c r="F44" s="1267"/>
      <c r="G44" s="1267"/>
      <c r="H44" s="1267"/>
      <c r="I44" s="1267"/>
      <c r="J44" s="1267"/>
      <c r="K44" s="1267"/>
      <c r="L44" s="1267"/>
      <c r="M44" s="1267"/>
      <c r="N44" s="1267"/>
      <c r="O44" s="1267"/>
      <c r="P44" s="1267"/>
      <c r="Q44" s="1267"/>
      <c r="R44" s="1267"/>
      <c r="S44" s="1267"/>
      <c r="T44" s="1267"/>
      <c r="U44" s="1267"/>
      <c r="V44" s="1267"/>
      <c r="W44" s="1266"/>
    </row>
    <row r="45" spans="1:23" s="1261" customFormat="1" ht="12.75" x14ac:dyDescent="0.2">
      <c r="A45" s="1264"/>
      <c r="B45" s="1265"/>
      <c r="C45" s="1267"/>
      <c r="D45" s="1267"/>
      <c r="E45" s="1267"/>
      <c r="F45" s="1267"/>
      <c r="G45" s="1267"/>
      <c r="H45" s="1267"/>
      <c r="I45" s="1267"/>
      <c r="J45" s="1267"/>
      <c r="K45" s="1267"/>
      <c r="L45" s="1267"/>
      <c r="M45" s="1267"/>
      <c r="N45" s="1267"/>
      <c r="O45" s="1267"/>
      <c r="P45" s="1267"/>
      <c r="Q45" s="1267"/>
      <c r="R45" s="1267"/>
      <c r="S45" s="1267"/>
      <c r="T45" s="1267"/>
      <c r="U45" s="1267"/>
      <c r="V45" s="1267"/>
      <c r="W45" s="1266"/>
    </row>
    <row r="46" spans="1:23" s="1261" customFormat="1" ht="12.75" x14ac:dyDescent="0.2">
      <c r="A46" s="1264" t="s">
        <v>1236</v>
      </c>
      <c r="B46" s="1265">
        <f>SUM(C46:V46)</f>
        <v>688820.38525037549</v>
      </c>
      <c r="C46" s="1267">
        <f>'I8 Demand Data'!D61</f>
        <v>338312.60297932121</v>
      </c>
      <c r="D46" s="1267">
        <f>'I8 Demand Data'!E61</f>
        <v>117231.86016811726</v>
      </c>
      <c r="E46" s="1267">
        <f>'I8 Demand Data'!F61</f>
        <v>225491.1077388</v>
      </c>
      <c r="F46" s="1267">
        <f>'I8 Demand Data'!G61</f>
        <v>0</v>
      </c>
      <c r="G46" s="1267">
        <f>'I8 Demand Data'!H61</f>
        <v>0</v>
      </c>
      <c r="H46" s="1267">
        <f>'I8 Demand Data'!I61</f>
        <v>0</v>
      </c>
      <c r="I46" s="1267">
        <f>'I8 Demand Data'!J61</f>
        <v>6926.1903579878262</v>
      </c>
      <c r="J46" s="1267">
        <f>'I8 Demand Data'!K61</f>
        <v>340.43365891104702</v>
      </c>
      <c r="K46" s="1267">
        <f>'I8 Demand Data'!L61</f>
        <v>518.19034723815764</v>
      </c>
      <c r="L46" s="1267">
        <f>'I8 Demand Data'!M61</f>
        <v>0</v>
      </c>
      <c r="M46" s="1267">
        <f>'I8 Demand Data'!N61</f>
        <v>0</v>
      </c>
      <c r="N46" s="1267">
        <f>'I8 Demand Data'!O61</f>
        <v>0</v>
      </c>
      <c r="O46" s="1267">
        <f>'I8 Demand Data'!P61</f>
        <v>0</v>
      </c>
      <c r="P46" s="1267">
        <f>'I8 Demand Data'!Q61</f>
        <v>0</v>
      </c>
      <c r="Q46" s="1267">
        <f>'I8 Demand Data'!R61</f>
        <v>0</v>
      </c>
      <c r="R46" s="1267">
        <f>'I8 Demand Data'!S61</f>
        <v>0</v>
      </c>
      <c r="S46" s="1267">
        <f>'I8 Demand Data'!T61</f>
        <v>0</v>
      </c>
      <c r="T46" s="1267">
        <f>'I8 Demand Data'!U61</f>
        <v>0</v>
      </c>
      <c r="U46" s="1267">
        <f>'I8 Demand Data'!V61</f>
        <v>0</v>
      </c>
      <c r="V46" s="1267">
        <f>'I8 Demand Data'!W61</f>
        <v>0</v>
      </c>
      <c r="W46" s="1266"/>
    </row>
    <row r="47" spans="1:23" s="1261" customFormat="1" ht="12.75" x14ac:dyDescent="0.2">
      <c r="A47" s="1264" t="s">
        <v>1237</v>
      </c>
      <c r="B47" s="1265">
        <f>SUM(C47:V47)</f>
        <v>688820.38525037502</v>
      </c>
      <c r="C47" s="1267">
        <f>'I8 Demand Data'!D62</f>
        <v>338312.60297932121</v>
      </c>
      <c r="D47" s="1267">
        <f>'I8 Demand Data'!E62</f>
        <v>117231.86016811726</v>
      </c>
      <c r="E47" s="1267">
        <f>'I8 Demand Data'!F62</f>
        <v>225491.1077387995</v>
      </c>
      <c r="F47" s="1267">
        <f>'I8 Demand Data'!G62</f>
        <v>0</v>
      </c>
      <c r="G47" s="1267">
        <f>'I8 Demand Data'!H62</f>
        <v>0</v>
      </c>
      <c r="H47" s="1267">
        <f>'I8 Demand Data'!I62</f>
        <v>0</v>
      </c>
      <c r="I47" s="1267">
        <f>'I8 Demand Data'!J62</f>
        <v>6926.1903579878262</v>
      </c>
      <c r="J47" s="1267">
        <f>'I8 Demand Data'!K62</f>
        <v>340.43365891104702</v>
      </c>
      <c r="K47" s="1267">
        <f>'I8 Demand Data'!L62</f>
        <v>518.19034723815764</v>
      </c>
      <c r="L47" s="1267">
        <f>'I8 Demand Data'!M62</f>
        <v>0</v>
      </c>
      <c r="M47" s="1267">
        <f>'I8 Demand Data'!N62</f>
        <v>0</v>
      </c>
      <c r="N47" s="1267">
        <f>'I8 Demand Data'!O62</f>
        <v>0</v>
      </c>
      <c r="O47" s="1267">
        <f>'I8 Demand Data'!P62</f>
        <v>0</v>
      </c>
      <c r="P47" s="1267">
        <f>'I8 Demand Data'!Q62</f>
        <v>0</v>
      </c>
      <c r="Q47" s="1267">
        <f>'I8 Demand Data'!R62</f>
        <v>0</v>
      </c>
      <c r="R47" s="1267">
        <f>'I8 Demand Data'!S62</f>
        <v>0</v>
      </c>
      <c r="S47" s="1267">
        <f>'I8 Demand Data'!T62</f>
        <v>0</v>
      </c>
      <c r="T47" s="1267">
        <f>'I8 Demand Data'!U62</f>
        <v>0</v>
      </c>
      <c r="U47" s="1267">
        <f>'I8 Demand Data'!V62</f>
        <v>0</v>
      </c>
      <c r="V47" s="1267">
        <f>'I8 Demand Data'!W62</f>
        <v>0</v>
      </c>
      <c r="W47" s="1266"/>
    </row>
    <row r="48" spans="1:23" s="1261" customFormat="1" ht="12.75" x14ac:dyDescent="0.2">
      <c r="A48" s="1264" t="s">
        <v>1052</v>
      </c>
      <c r="B48" s="1265">
        <f>SUM(C48:V48)</f>
        <v>637185.16815553873</v>
      </c>
      <c r="C48" s="1267">
        <f>'I8 Demand Data'!D63</f>
        <v>338312.60297932121</v>
      </c>
      <c r="D48" s="1267">
        <f>'I8 Demand Data'!E63</f>
        <v>117231.86016811726</v>
      </c>
      <c r="E48" s="1267">
        <f>'I8 Demand Data'!F63</f>
        <v>173855.89064396324</v>
      </c>
      <c r="F48" s="1267">
        <f>'I8 Demand Data'!G63</f>
        <v>0</v>
      </c>
      <c r="G48" s="1267">
        <f>'I8 Demand Data'!H63</f>
        <v>0</v>
      </c>
      <c r="H48" s="1267">
        <f>'I8 Demand Data'!I63</f>
        <v>0</v>
      </c>
      <c r="I48" s="1267">
        <f>'I8 Demand Data'!J63</f>
        <v>6926.1903579878262</v>
      </c>
      <c r="J48" s="1267">
        <f>'I8 Demand Data'!K63</f>
        <v>340.43365891104702</v>
      </c>
      <c r="K48" s="1267">
        <f>'I8 Demand Data'!L63</f>
        <v>518.19034723815764</v>
      </c>
      <c r="L48" s="1267">
        <f>'I8 Demand Data'!M63</f>
        <v>0</v>
      </c>
      <c r="M48" s="1267">
        <f>'I8 Demand Data'!N63</f>
        <v>0</v>
      </c>
      <c r="N48" s="1267">
        <f>'I8 Demand Data'!O63</f>
        <v>0</v>
      </c>
      <c r="O48" s="1267">
        <f>'I8 Demand Data'!P63</f>
        <v>0</v>
      </c>
      <c r="P48" s="1267">
        <f>'I8 Demand Data'!Q63</f>
        <v>0</v>
      </c>
      <c r="Q48" s="1267">
        <f>'I8 Demand Data'!R63</f>
        <v>0</v>
      </c>
      <c r="R48" s="1267">
        <f>'I8 Demand Data'!S63</f>
        <v>0</v>
      </c>
      <c r="S48" s="1267">
        <f>'I8 Demand Data'!T63</f>
        <v>0</v>
      </c>
      <c r="T48" s="1267">
        <f>'I8 Demand Data'!U63</f>
        <v>0</v>
      </c>
      <c r="U48" s="1267">
        <f>'I8 Demand Data'!V63</f>
        <v>0</v>
      </c>
      <c r="V48" s="1267">
        <f>'I8 Demand Data'!W63</f>
        <v>0</v>
      </c>
      <c r="W48" s="1266"/>
    </row>
    <row r="49" spans="1:23" s="1261" customFormat="1" ht="12.75" x14ac:dyDescent="0.2">
      <c r="A49" s="1264" t="s">
        <v>1238</v>
      </c>
      <c r="B49" s="1265">
        <f>SUM(C49:V49)</f>
        <v>637185.16815553873</v>
      </c>
      <c r="C49" s="1267">
        <f>'I8 Demand Data'!D64</f>
        <v>338312.60297932121</v>
      </c>
      <c r="D49" s="1267">
        <f>'I8 Demand Data'!E64</f>
        <v>117231.86016811726</v>
      </c>
      <c r="E49" s="1267">
        <f>'I8 Demand Data'!F64</f>
        <v>173855.89064396324</v>
      </c>
      <c r="F49" s="1267">
        <f>'I8 Demand Data'!G64</f>
        <v>0</v>
      </c>
      <c r="G49" s="1267">
        <f>'I8 Demand Data'!H64</f>
        <v>0</v>
      </c>
      <c r="H49" s="1267">
        <f>'I8 Demand Data'!I64</f>
        <v>0</v>
      </c>
      <c r="I49" s="1267">
        <f>'I8 Demand Data'!J64</f>
        <v>6926.1903579878262</v>
      </c>
      <c r="J49" s="1267">
        <f>'I8 Demand Data'!K64</f>
        <v>340.43365891104702</v>
      </c>
      <c r="K49" s="1267">
        <f>'I8 Demand Data'!L64</f>
        <v>518.19034723815764</v>
      </c>
      <c r="L49" s="1267">
        <f>'I8 Demand Data'!M64</f>
        <v>0</v>
      </c>
      <c r="M49" s="1267">
        <f>'I8 Demand Data'!N64</f>
        <v>0</v>
      </c>
      <c r="N49" s="1267">
        <f>'I8 Demand Data'!O64</f>
        <v>0</v>
      </c>
      <c r="O49" s="1267">
        <f>'I8 Demand Data'!P64</f>
        <v>0</v>
      </c>
      <c r="P49" s="1267">
        <f>'I8 Demand Data'!Q64</f>
        <v>0</v>
      </c>
      <c r="Q49" s="1267">
        <f>'I8 Demand Data'!R64</f>
        <v>0</v>
      </c>
      <c r="R49" s="1267">
        <f>'I8 Demand Data'!S64</f>
        <v>0</v>
      </c>
      <c r="S49" s="1267">
        <f>'I8 Demand Data'!T64</f>
        <v>0</v>
      </c>
      <c r="T49" s="1267">
        <f>'I8 Demand Data'!U64</f>
        <v>0</v>
      </c>
      <c r="U49" s="1267">
        <f>'I8 Demand Data'!V64</f>
        <v>0</v>
      </c>
      <c r="V49" s="1267">
        <f>'I8 Demand Data'!W64</f>
        <v>0</v>
      </c>
      <c r="W49" s="1266"/>
    </row>
    <row r="50" spans="1:23" s="1261" customFormat="1" ht="12.75" x14ac:dyDescent="0.2">
      <c r="A50" s="1264"/>
      <c r="B50" s="1265"/>
      <c r="C50" s="1267"/>
      <c r="D50" s="1267"/>
      <c r="E50" s="1267"/>
      <c r="F50" s="1267"/>
      <c r="G50" s="1267"/>
      <c r="H50" s="1267"/>
      <c r="I50" s="1267"/>
      <c r="J50" s="1267"/>
      <c r="K50" s="1267"/>
      <c r="L50" s="1267"/>
      <c r="M50" s="1267"/>
      <c r="N50" s="1267"/>
      <c r="O50" s="1267"/>
      <c r="P50" s="1267"/>
      <c r="Q50" s="1267"/>
      <c r="R50" s="1267"/>
      <c r="S50" s="1267"/>
      <c r="T50" s="1267"/>
      <c r="U50" s="1267"/>
      <c r="V50" s="1267"/>
      <c r="W50" s="1266"/>
    </row>
    <row r="51" spans="1:23" s="1261" customFormat="1" ht="12.75" x14ac:dyDescent="0.2">
      <c r="A51" s="1264" t="s">
        <v>672</v>
      </c>
      <c r="B51" s="1265"/>
      <c r="C51" s="1267"/>
      <c r="D51" s="1267"/>
      <c r="E51" s="1267"/>
      <c r="F51" s="1267"/>
      <c r="G51" s="1267"/>
      <c r="H51" s="1267"/>
      <c r="I51" s="1267"/>
      <c r="J51" s="1267"/>
      <c r="K51" s="1267"/>
      <c r="L51" s="1267"/>
      <c r="M51" s="1267"/>
      <c r="N51" s="1267"/>
      <c r="O51" s="1267"/>
      <c r="P51" s="1267"/>
      <c r="Q51" s="1267"/>
      <c r="R51" s="1267"/>
      <c r="S51" s="1267"/>
      <c r="T51" s="1267"/>
      <c r="U51" s="1267"/>
      <c r="V51" s="1267"/>
      <c r="W51" s="1266"/>
    </row>
    <row r="52" spans="1:23" s="1261" customFormat="1" ht="12.75" x14ac:dyDescent="0.2">
      <c r="A52" s="1264" t="s">
        <v>673</v>
      </c>
      <c r="B52" s="1265">
        <f>SUM(C52:V52)</f>
        <v>681091.36123347667</v>
      </c>
      <c r="C52" s="1267">
        <f t="shared" ref="C52:V52" si="7">IF((C46-C26*4)&lt;0,0,(C46-C26*4))</f>
        <v>338312.60297932121</v>
      </c>
      <c r="D52" s="1267">
        <f t="shared" si="7"/>
        <v>117231.86016811726</v>
      </c>
      <c r="E52" s="1267">
        <f t="shared" si="7"/>
        <v>225491.1077388</v>
      </c>
      <c r="F52" s="1267">
        <f t="shared" si="7"/>
        <v>0</v>
      </c>
      <c r="G52" s="1267">
        <f t="shared" si="7"/>
        <v>0</v>
      </c>
      <c r="H52" s="1267">
        <f t="shared" si="7"/>
        <v>0</v>
      </c>
      <c r="I52" s="1267">
        <f t="shared" si="7"/>
        <v>0</v>
      </c>
      <c r="J52" s="1267">
        <f t="shared" si="7"/>
        <v>0</v>
      </c>
      <c r="K52" s="1267">
        <f t="shared" si="7"/>
        <v>55.790347238157665</v>
      </c>
      <c r="L52" s="1267">
        <f t="shared" si="7"/>
        <v>0</v>
      </c>
      <c r="M52" s="1267">
        <f t="shared" si="7"/>
        <v>0</v>
      </c>
      <c r="N52" s="1267">
        <f t="shared" si="7"/>
        <v>0</v>
      </c>
      <c r="O52" s="1267">
        <f t="shared" si="7"/>
        <v>0</v>
      </c>
      <c r="P52" s="1267">
        <f t="shared" si="7"/>
        <v>0</v>
      </c>
      <c r="Q52" s="1267">
        <f t="shared" si="7"/>
        <v>0</v>
      </c>
      <c r="R52" s="1267">
        <f t="shared" si="7"/>
        <v>0</v>
      </c>
      <c r="S52" s="1267">
        <f t="shared" si="7"/>
        <v>0</v>
      </c>
      <c r="T52" s="1267">
        <f t="shared" si="7"/>
        <v>0</v>
      </c>
      <c r="U52" s="1267">
        <f t="shared" si="7"/>
        <v>0</v>
      </c>
      <c r="V52" s="1267">
        <f t="shared" si="7"/>
        <v>0</v>
      </c>
      <c r="W52" s="1266"/>
    </row>
    <row r="53" spans="1:23" s="1261" customFormat="1" ht="12.75" x14ac:dyDescent="0.2">
      <c r="A53" s="1264" t="s">
        <v>674</v>
      </c>
      <c r="B53" s="1265">
        <f>SUM(C53:V53)</f>
        <v>610101.06266000052</v>
      </c>
      <c r="C53" s="1267">
        <f t="shared" ref="C53:V54" si="8">IF((C47-C27*4)&lt;0,0,(C47-C27*4))</f>
        <v>269319.00297932117</v>
      </c>
      <c r="D53" s="1267">
        <f t="shared" si="8"/>
        <v>110521.46016811726</v>
      </c>
      <c r="E53" s="1267">
        <f t="shared" si="8"/>
        <v>224691.1077387995</v>
      </c>
      <c r="F53" s="1267">
        <f t="shared" si="8"/>
        <v>0</v>
      </c>
      <c r="G53" s="1267">
        <f t="shared" si="8"/>
        <v>0</v>
      </c>
      <c r="H53" s="1267">
        <f t="shared" si="8"/>
        <v>0</v>
      </c>
      <c r="I53" s="1267">
        <f t="shared" si="8"/>
        <v>5513.7014265244088</v>
      </c>
      <c r="J53" s="1267">
        <f t="shared" si="8"/>
        <v>0</v>
      </c>
      <c r="K53" s="1267">
        <f t="shared" si="8"/>
        <v>55.790347238157665</v>
      </c>
      <c r="L53" s="1267">
        <f t="shared" si="8"/>
        <v>0</v>
      </c>
      <c r="M53" s="1267">
        <f t="shared" si="8"/>
        <v>0</v>
      </c>
      <c r="N53" s="1267">
        <f t="shared" si="8"/>
        <v>0</v>
      </c>
      <c r="O53" s="1267">
        <f t="shared" si="8"/>
        <v>0</v>
      </c>
      <c r="P53" s="1267">
        <f t="shared" si="8"/>
        <v>0</v>
      </c>
      <c r="Q53" s="1267">
        <f t="shared" si="8"/>
        <v>0</v>
      </c>
      <c r="R53" s="1267">
        <f t="shared" si="8"/>
        <v>0</v>
      </c>
      <c r="S53" s="1267">
        <f t="shared" si="8"/>
        <v>0</v>
      </c>
      <c r="T53" s="1267">
        <f t="shared" si="8"/>
        <v>0</v>
      </c>
      <c r="U53" s="1267">
        <f t="shared" si="8"/>
        <v>0</v>
      </c>
      <c r="V53" s="1267">
        <f t="shared" si="8"/>
        <v>0</v>
      </c>
      <c r="W53" s="1266"/>
    </row>
    <row r="54" spans="1:23" s="1261" customFormat="1" ht="12.75" x14ac:dyDescent="0.2">
      <c r="A54" s="1264" t="s">
        <v>1057</v>
      </c>
      <c r="B54" s="1265">
        <f>SUM(C54:V54)</f>
        <v>558531.44556516432</v>
      </c>
      <c r="C54" s="1267">
        <f t="shared" si="8"/>
        <v>269319.00297932117</v>
      </c>
      <c r="D54" s="1267">
        <f t="shared" si="8"/>
        <v>110521.46016811726</v>
      </c>
      <c r="E54" s="1267">
        <f t="shared" si="8"/>
        <v>173121.49064396325</v>
      </c>
      <c r="F54" s="1267">
        <f t="shared" si="8"/>
        <v>0</v>
      </c>
      <c r="G54" s="1267">
        <f t="shared" si="8"/>
        <v>0</v>
      </c>
      <c r="H54" s="1267">
        <f t="shared" si="8"/>
        <v>0</v>
      </c>
      <c r="I54" s="1267">
        <f t="shared" si="8"/>
        <v>5513.7014265244088</v>
      </c>
      <c r="J54" s="1267">
        <f t="shared" si="8"/>
        <v>0</v>
      </c>
      <c r="K54" s="1267">
        <f t="shared" si="8"/>
        <v>55.790347238157665</v>
      </c>
      <c r="L54" s="1267">
        <f t="shared" si="8"/>
        <v>0</v>
      </c>
      <c r="M54" s="1267">
        <f t="shared" si="8"/>
        <v>0</v>
      </c>
      <c r="N54" s="1267">
        <f t="shared" si="8"/>
        <v>0</v>
      </c>
      <c r="O54" s="1267">
        <f t="shared" si="8"/>
        <v>0</v>
      </c>
      <c r="P54" s="1267">
        <f t="shared" si="8"/>
        <v>0</v>
      </c>
      <c r="Q54" s="1267">
        <f t="shared" si="8"/>
        <v>0</v>
      </c>
      <c r="R54" s="1267">
        <f t="shared" si="8"/>
        <v>0</v>
      </c>
      <c r="S54" s="1267">
        <f t="shared" si="8"/>
        <v>0</v>
      </c>
      <c r="T54" s="1267">
        <f t="shared" si="8"/>
        <v>0</v>
      </c>
      <c r="U54" s="1267">
        <f t="shared" si="8"/>
        <v>0</v>
      </c>
      <c r="V54" s="1267">
        <f t="shared" si="8"/>
        <v>0</v>
      </c>
      <c r="W54" s="1266"/>
    </row>
    <row r="55" spans="1:23" s="1261" customFormat="1" ht="12.75" x14ac:dyDescent="0.2">
      <c r="A55" s="1264" t="s">
        <v>675</v>
      </c>
      <c r="B55" s="1265">
        <f>SUM(C55:V55)</f>
        <v>553017.74413863989</v>
      </c>
      <c r="C55" s="1267">
        <f t="shared" ref="C55:V55" si="9">IF((C49-C29*4)&lt;0,0,(C49-C29*4))</f>
        <v>269319.00297932117</v>
      </c>
      <c r="D55" s="1267">
        <f t="shared" si="9"/>
        <v>110521.46016811726</v>
      </c>
      <c r="E55" s="1267">
        <f t="shared" si="9"/>
        <v>173121.49064396325</v>
      </c>
      <c r="F55" s="1267">
        <f t="shared" si="9"/>
        <v>0</v>
      </c>
      <c r="G55" s="1267">
        <f t="shared" si="9"/>
        <v>0</v>
      </c>
      <c r="H55" s="1267">
        <f t="shared" si="9"/>
        <v>0</v>
      </c>
      <c r="I55" s="1267">
        <f t="shared" si="9"/>
        <v>0</v>
      </c>
      <c r="J55" s="1267">
        <f t="shared" si="9"/>
        <v>0</v>
      </c>
      <c r="K55" s="1267">
        <f t="shared" si="9"/>
        <v>55.790347238157665</v>
      </c>
      <c r="L55" s="1267">
        <f t="shared" si="9"/>
        <v>0</v>
      </c>
      <c r="M55" s="1267">
        <f t="shared" si="9"/>
        <v>0</v>
      </c>
      <c r="N55" s="1267">
        <f t="shared" si="9"/>
        <v>0</v>
      </c>
      <c r="O55" s="1267">
        <f t="shared" si="9"/>
        <v>0</v>
      </c>
      <c r="P55" s="1267">
        <f t="shared" si="9"/>
        <v>0</v>
      </c>
      <c r="Q55" s="1267">
        <f t="shared" si="9"/>
        <v>0</v>
      </c>
      <c r="R55" s="1267">
        <f t="shared" si="9"/>
        <v>0</v>
      </c>
      <c r="S55" s="1267">
        <f t="shared" si="9"/>
        <v>0</v>
      </c>
      <c r="T55" s="1267">
        <f t="shared" si="9"/>
        <v>0</v>
      </c>
      <c r="U55" s="1267">
        <f t="shared" si="9"/>
        <v>0</v>
      </c>
      <c r="V55" s="1267">
        <f t="shared" si="9"/>
        <v>0</v>
      </c>
      <c r="W55" s="1266"/>
    </row>
    <row r="56" spans="1:23" s="1261" customFormat="1" ht="12.75" x14ac:dyDescent="0.2">
      <c r="A56" s="1264"/>
      <c r="B56" s="1265"/>
      <c r="C56" s="1267"/>
      <c r="D56" s="1267"/>
      <c r="E56" s="1267"/>
      <c r="F56" s="1267"/>
      <c r="G56" s="1267"/>
      <c r="H56" s="1267"/>
      <c r="I56" s="1267"/>
      <c r="J56" s="1267"/>
      <c r="K56" s="1267"/>
      <c r="L56" s="1267"/>
      <c r="M56" s="1267"/>
      <c r="N56" s="1267"/>
      <c r="O56" s="1267"/>
      <c r="P56" s="1267"/>
      <c r="Q56" s="1267"/>
      <c r="R56" s="1267"/>
      <c r="S56" s="1267"/>
      <c r="T56" s="1267"/>
      <c r="U56" s="1267"/>
      <c r="V56" s="1267"/>
      <c r="W56" s="1266"/>
    </row>
    <row r="57" spans="1:23" s="1261" customFormat="1" ht="12.75" x14ac:dyDescent="0.2">
      <c r="A57" s="1264" t="s">
        <v>676</v>
      </c>
      <c r="B57" s="1265"/>
      <c r="C57" s="1267"/>
      <c r="D57" s="1267"/>
      <c r="E57" s="1267"/>
      <c r="F57" s="1267"/>
      <c r="G57" s="1267"/>
      <c r="H57" s="1267"/>
      <c r="I57" s="1267"/>
      <c r="J57" s="1267"/>
      <c r="K57" s="1267"/>
      <c r="L57" s="1267"/>
      <c r="M57" s="1267"/>
      <c r="N57" s="1267"/>
      <c r="O57" s="1267"/>
      <c r="P57" s="1267"/>
      <c r="Q57" s="1267"/>
      <c r="R57" s="1267"/>
      <c r="S57" s="1267"/>
      <c r="T57" s="1267"/>
      <c r="U57" s="1267"/>
      <c r="V57" s="1267"/>
      <c r="W57" s="1266"/>
    </row>
    <row r="58" spans="1:23" s="1261" customFormat="1" ht="12.75" x14ac:dyDescent="0.2">
      <c r="A58" s="1264"/>
      <c r="B58" s="1265"/>
      <c r="C58" s="1267"/>
      <c r="D58" s="1267"/>
      <c r="E58" s="1267"/>
      <c r="F58" s="1267"/>
      <c r="G58" s="1267"/>
      <c r="H58" s="1267"/>
      <c r="I58" s="1267"/>
      <c r="J58" s="1267"/>
      <c r="K58" s="1267"/>
      <c r="L58" s="1267"/>
      <c r="M58" s="1267"/>
      <c r="N58" s="1267"/>
      <c r="O58" s="1267"/>
      <c r="P58" s="1267"/>
      <c r="Q58" s="1267"/>
      <c r="R58" s="1267"/>
      <c r="S58" s="1267"/>
      <c r="T58" s="1267"/>
      <c r="U58" s="1267"/>
      <c r="V58" s="1267"/>
      <c r="W58" s="1266"/>
    </row>
    <row r="59" spans="1:23" s="1261" customFormat="1" ht="12.75" x14ac:dyDescent="0.2">
      <c r="A59" s="1264" t="s">
        <v>1242</v>
      </c>
      <c r="B59" s="1265">
        <f>SUM(C59:V59)</f>
        <v>1748098.2709802352</v>
      </c>
      <c r="C59" s="1267">
        <f>'I8 Demand Data'!D67</f>
        <v>782099.12598604243</v>
      </c>
      <c r="D59" s="1267">
        <f>'I8 Demand Data'!E67</f>
        <v>314694.59289953136</v>
      </c>
      <c r="E59" s="1267">
        <f>'I8 Demand Data'!F67</f>
        <v>628012.17870535213</v>
      </c>
      <c r="F59" s="1267">
        <f>'I8 Demand Data'!G67</f>
        <v>0</v>
      </c>
      <c r="G59" s="1267">
        <f>'I8 Demand Data'!H67</f>
        <v>0</v>
      </c>
      <c r="H59" s="1267">
        <f>'I8 Demand Data'!I67</f>
        <v>0</v>
      </c>
      <c r="I59" s="1267">
        <f>'I8 Demand Data'!J67</f>
        <v>20755.496153808825</v>
      </c>
      <c r="J59" s="1267">
        <f>'I8 Demand Data'!K67</f>
        <v>1020.1668064185355</v>
      </c>
      <c r="K59" s="1267">
        <f>'I8 Demand Data'!L67</f>
        <v>1516.710429081965</v>
      </c>
      <c r="L59" s="1267">
        <f>'I8 Demand Data'!M67</f>
        <v>0</v>
      </c>
      <c r="M59" s="1267">
        <f>'I8 Demand Data'!N67</f>
        <v>0</v>
      </c>
      <c r="N59" s="1267">
        <f>'I8 Demand Data'!O67</f>
        <v>0</v>
      </c>
      <c r="O59" s="1267">
        <f>'I8 Demand Data'!P67</f>
        <v>0</v>
      </c>
      <c r="P59" s="1267">
        <f>'I8 Demand Data'!Q67</f>
        <v>0</v>
      </c>
      <c r="Q59" s="1267">
        <f>'I8 Demand Data'!R67</f>
        <v>0</v>
      </c>
      <c r="R59" s="1267">
        <f>'I8 Demand Data'!S67</f>
        <v>0</v>
      </c>
      <c r="S59" s="1267">
        <f>'I8 Demand Data'!T67</f>
        <v>0</v>
      </c>
      <c r="T59" s="1267">
        <f>'I8 Demand Data'!U67</f>
        <v>0</v>
      </c>
      <c r="U59" s="1267">
        <f>'I8 Demand Data'!V67</f>
        <v>0</v>
      </c>
      <c r="V59" s="1267">
        <f>'I8 Demand Data'!W67</f>
        <v>0</v>
      </c>
      <c r="W59" s="1266"/>
    </row>
    <row r="60" spans="1:23" s="1261" customFormat="1" ht="12.75" x14ac:dyDescent="0.2">
      <c r="A60" s="1264" t="s">
        <v>1243</v>
      </c>
      <c r="B60" s="1265">
        <f>SUM(C60:V60)</f>
        <v>1748098.2709802352</v>
      </c>
      <c r="C60" s="1267">
        <f>'I8 Demand Data'!D68</f>
        <v>782099.12598604243</v>
      </c>
      <c r="D60" s="1267">
        <f>'I8 Demand Data'!E68</f>
        <v>314694.59289953136</v>
      </c>
      <c r="E60" s="1267">
        <f>'I8 Demand Data'!F68</f>
        <v>628012.17870535201</v>
      </c>
      <c r="F60" s="1267">
        <f>'I8 Demand Data'!G68</f>
        <v>0</v>
      </c>
      <c r="G60" s="1267">
        <f>'I8 Demand Data'!H68</f>
        <v>0</v>
      </c>
      <c r="H60" s="1267">
        <f>'I8 Demand Data'!I68</f>
        <v>0</v>
      </c>
      <c r="I60" s="1267">
        <f>'I8 Demand Data'!J68</f>
        <v>20755.496153808825</v>
      </c>
      <c r="J60" s="1267">
        <f>'I8 Demand Data'!K68</f>
        <v>1020.1668064185355</v>
      </c>
      <c r="K60" s="1267">
        <f>'I8 Demand Data'!L68</f>
        <v>1516.710429081965</v>
      </c>
      <c r="L60" s="1267">
        <f>'I8 Demand Data'!M68</f>
        <v>0</v>
      </c>
      <c r="M60" s="1267">
        <f>'I8 Demand Data'!N68</f>
        <v>0</v>
      </c>
      <c r="N60" s="1267">
        <f>'I8 Demand Data'!O68</f>
        <v>0</v>
      </c>
      <c r="O60" s="1267">
        <f>'I8 Demand Data'!P68</f>
        <v>0</v>
      </c>
      <c r="P60" s="1267">
        <f>'I8 Demand Data'!Q68</f>
        <v>0</v>
      </c>
      <c r="Q60" s="1267">
        <f>'I8 Demand Data'!R68</f>
        <v>0</v>
      </c>
      <c r="R60" s="1267">
        <f>'I8 Demand Data'!S68</f>
        <v>0</v>
      </c>
      <c r="S60" s="1267">
        <f>'I8 Demand Data'!T68</f>
        <v>0</v>
      </c>
      <c r="T60" s="1267">
        <f>'I8 Demand Data'!U68</f>
        <v>0</v>
      </c>
      <c r="U60" s="1267">
        <f>'I8 Demand Data'!V68</f>
        <v>0</v>
      </c>
      <c r="V60" s="1267">
        <f>'I8 Demand Data'!W68</f>
        <v>0</v>
      </c>
      <c r="W60" s="1266"/>
    </row>
    <row r="61" spans="1:23" s="1261" customFormat="1" ht="12.75" x14ac:dyDescent="0.2">
      <c r="A61" s="1264" t="s">
        <v>1053</v>
      </c>
      <c r="B61" s="1265">
        <f>SUM(C61:V61)</f>
        <v>1604289.7389683428</v>
      </c>
      <c r="C61" s="1267">
        <f>'I8 Demand Data'!D69</f>
        <v>782099.12598604243</v>
      </c>
      <c r="D61" s="1267">
        <f>'I8 Demand Data'!E69</f>
        <v>314694.59289953136</v>
      </c>
      <c r="E61" s="1267">
        <f>'I8 Demand Data'!F69</f>
        <v>484203.64669345971</v>
      </c>
      <c r="F61" s="1267">
        <f>'I8 Demand Data'!G69</f>
        <v>0</v>
      </c>
      <c r="G61" s="1267">
        <f>'I8 Demand Data'!H69</f>
        <v>0</v>
      </c>
      <c r="H61" s="1267">
        <f>'I8 Demand Data'!I69</f>
        <v>0</v>
      </c>
      <c r="I61" s="1267">
        <f>'I8 Demand Data'!J69</f>
        <v>20755.496153808825</v>
      </c>
      <c r="J61" s="1267">
        <f>'I8 Demand Data'!K69</f>
        <v>1020.1668064185355</v>
      </c>
      <c r="K61" s="1267">
        <f>'I8 Demand Data'!L69</f>
        <v>1516.710429081965</v>
      </c>
      <c r="L61" s="1267">
        <f>'I8 Demand Data'!M69</f>
        <v>0</v>
      </c>
      <c r="M61" s="1267">
        <f>'I8 Demand Data'!N69</f>
        <v>0</v>
      </c>
      <c r="N61" s="1267">
        <f>'I8 Demand Data'!O69</f>
        <v>0</v>
      </c>
      <c r="O61" s="1267">
        <f>'I8 Demand Data'!P69</f>
        <v>0</v>
      </c>
      <c r="P61" s="1267">
        <f>'I8 Demand Data'!Q69</f>
        <v>0</v>
      </c>
      <c r="Q61" s="1267">
        <f>'I8 Demand Data'!R69</f>
        <v>0</v>
      </c>
      <c r="R61" s="1267">
        <f>'I8 Demand Data'!S69</f>
        <v>0</v>
      </c>
      <c r="S61" s="1267">
        <f>'I8 Demand Data'!T69</f>
        <v>0</v>
      </c>
      <c r="T61" s="1267">
        <f>'I8 Demand Data'!U69</f>
        <v>0</v>
      </c>
      <c r="U61" s="1267">
        <f>'I8 Demand Data'!V69</f>
        <v>0</v>
      </c>
      <c r="V61" s="1267">
        <f>'I8 Demand Data'!W69</f>
        <v>0</v>
      </c>
      <c r="W61" s="1266"/>
    </row>
    <row r="62" spans="1:23" s="1261" customFormat="1" ht="12.75" x14ac:dyDescent="0.2">
      <c r="A62" s="1264" t="s">
        <v>1244</v>
      </c>
      <c r="B62" s="1265">
        <f>SUM(C62:V62)</f>
        <v>1604289.7389683428</v>
      </c>
      <c r="C62" s="1267">
        <f>'I8 Demand Data'!D70</f>
        <v>782099.12598604243</v>
      </c>
      <c r="D62" s="1267">
        <f>'I8 Demand Data'!E70</f>
        <v>314694.59289953136</v>
      </c>
      <c r="E62" s="1267">
        <f>'I8 Demand Data'!F70</f>
        <v>484203.64669345971</v>
      </c>
      <c r="F62" s="1267">
        <f>'I8 Demand Data'!G70</f>
        <v>0</v>
      </c>
      <c r="G62" s="1267">
        <f>'I8 Demand Data'!H70</f>
        <v>0</v>
      </c>
      <c r="H62" s="1267">
        <f>'I8 Demand Data'!I70</f>
        <v>0</v>
      </c>
      <c r="I62" s="1267">
        <f>'I8 Demand Data'!J70</f>
        <v>20755.496153808825</v>
      </c>
      <c r="J62" s="1267">
        <f>'I8 Demand Data'!K70</f>
        <v>1020.1668064185355</v>
      </c>
      <c r="K62" s="1267">
        <f>'I8 Demand Data'!L70</f>
        <v>1516.710429081965</v>
      </c>
      <c r="L62" s="1267">
        <f>'I8 Demand Data'!M70</f>
        <v>0</v>
      </c>
      <c r="M62" s="1267">
        <f>'I8 Demand Data'!N70</f>
        <v>0</v>
      </c>
      <c r="N62" s="1267">
        <f>'I8 Demand Data'!O70</f>
        <v>0</v>
      </c>
      <c r="O62" s="1267">
        <f>'I8 Demand Data'!P70</f>
        <v>0</v>
      </c>
      <c r="P62" s="1267">
        <f>'I8 Demand Data'!Q70</f>
        <v>0</v>
      </c>
      <c r="Q62" s="1267">
        <f>'I8 Demand Data'!R70</f>
        <v>0</v>
      </c>
      <c r="R62" s="1267">
        <f>'I8 Demand Data'!S70</f>
        <v>0</v>
      </c>
      <c r="S62" s="1267">
        <f>'I8 Demand Data'!T70</f>
        <v>0</v>
      </c>
      <c r="T62" s="1267">
        <f>'I8 Demand Data'!U70</f>
        <v>0</v>
      </c>
      <c r="U62" s="1267">
        <f>'I8 Demand Data'!V70</f>
        <v>0</v>
      </c>
      <c r="V62" s="1267">
        <f>'I8 Demand Data'!W70</f>
        <v>0</v>
      </c>
      <c r="W62" s="1266"/>
    </row>
    <row r="63" spans="1:23" s="1261" customFormat="1" ht="12.75" x14ac:dyDescent="0.2">
      <c r="A63" s="1264"/>
      <c r="B63" s="1265"/>
      <c r="C63" s="1267"/>
      <c r="D63" s="1267"/>
      <c r="E63" s="1267"/>
      <c r="F63" s="1267"/>
      <c r="G63" s="1267"/>
      <c r="H63" s="1267"/>
      <c r="I63" s="1267"/>
      <c r="J63" s="1267"/>
      <c r="K63" s="1267"/>
      <c r="L63" s="1267"/>
      <c r="M63" s="1267"/>
      <c r="N63" s="1267"/>
      <c r="O63" s="1267"/>
      <c r="P63" s="1267"/>
      <c r="Q63" s="1267"/>
      <c r="R63" s="1267"/>
      <c r="S63" s="1267"/>
      <c r="T63" s="1267"/>
      <c r="U63" s="1267"/>
      <c r="V63" s="1267"/>
      <c r="W63" s="1266"/>
    </row>
    <row r="64" spans="1:23" s="1261" customFormat="1" ht="12.75" x14ac:dyDescent="0.2">
      <c r="A64" s="1264" t="s">
        <v>677</v>
      </c>
      <c r="B64" s="1265"/>
      <c r="C64" s="1267"/>
      <c r="D64" s="1267"/>
      <c r="E64" s="1267"/>
      <c r="F64" s="1267"/>
      <c r="G64" s="1267"/>
      <c r="H64" s="1267"/>
      <c r="I64" s="1267"/>
      <c r="J64" s="1267"/>
      <c r="K64" s="1267"/>
      <c r="L64" s="1267"/>
      <c r="M64" s="1267"/>
      <c r="N64" s="1267"/>
      <c r="O64" s="1267"/>
      <c r="P64" s="1267"/>
      <c r="Q64" s="1267"/>
      <c r="R64" s="1267"/>
      <c r="S64" s="1267"/>
      <c r="T64" s="1267"/>
      <c r="U64" s="1267"/>
      <c r="V64" s="1267"/>
      <c r="W64" s="1266"/>
    </row>
    <row r="65" spans="1:23" s="1261" customFormat="1" ht="12.75" x14ac:dyDescent="0.2">
      <c r="A65" s="1264" t="s">
        <v>678</v>
      </c>
      <c r="B65" s="1265">
        <f>SUM(C65:V65)</f>
        <v>1724935.4080200079</v>
      </c>
      <c r="C65" s="1267">
        <f t="shared" ref="C65:V65" si="10">IF((C59-C26*12)&lt;0,0,(C59-C26*12))</f>
        <v>782099.12598604243</v>
      </c>
      <c r="D65" s="1267">
        <f t="shared" si="10"/>
        <v>314694.59289953136</v>
      </c>
      <c r="E65" s="1267">
        <f t="shared" si="10"/>
        <v>628012.17870535213</v>
      </c>
      <c r="F65" s="1267">
        <f t="shared" si="10"/>
        <v>0</v>
      </c>
      <c r="G65" s="1267">
        <f t="shared" si="10"/>
        <v>0</v>
      </c>
      <c r="H65" s="1267">
        <f t="shared" si="10"/>
        <v>0</v>
      </c>
      <c r="I65" s="1267">
        <f t="shared" si="10"/>
        <v>0</v>
      </c>
      <c r="J65" s="1267">
        <f t="shared" si="10"/>
        <v>0</v>
      </c>
      <c r="K65" s="1267">
        <f t="shared" si="10"/>
        <v>129.51042908196519</v>
      </c>
      <c r="L65" s="1267">
        <f t="shared" si="10"/>
        <v>0</v>
      </c>
      <c r="M65" s="1267">
        <f t="shared" si="10"/>
        <v>0</v>
      </c>
      <c r="N65" s="1267">
        <f t="shared" si="10"/>
        <v>0</v>
      </c>
      <c r="O65" s="1267">
        <f t="shared" si="10"/>
        <v>0</v>
      </c>
      <c r="P65" s="1267">
        <f t="shared" si="10"/>
        <v>0</v>
      </c>
      <c r="Q65" s="1267">
        <f t="shared" si="10"/>
        <v>0</v>
      </c>
      <c r="R65" s="1267">
        <f t="shared" si="10"/>
        <v>0</v>
      </c>
      <c r="S65" s="1267">
        <f t="shared" si="10"/>
        <v>0</v>
      </c>
      <c r="T65" s="1267">
        <f t="shared" si="10"/>
        <v>0</v>
      </c>
      <c r="U65" s="1267">
        <f t="shared" si="10"/>
        <v>0</v>
      </c>
      <c r="V65" s="1267">
        <f t="shared" si="10"/>
        <v>0</v>
      </c>
      <c r="W65" s="1266"/>
    </row>
    <row r="66" spans="1:23" s="1261" customFormat="1" ht="12.75" x14ac:dyDescent="0.2">
      <c r="A66" s="1264" t="s">
        <v>679</v>
      </c>
      <c r="B66" s="1265">
        <f>SUM(C66:V66)</f>
        <v>1511941.4373794266</v>
      </c>
      <c r="C66" s="1267">
        <f t="shared" ref="C66:V67" si="11">IF((C60-C27*12)&lt;0,0,(C60-C27*12))</f>
        <v>575118.32598604239</v>
      </c>
      <c r="D66" s="1267">
        <f t="shared" si="11"/>
        <v>294563.39289953135</v>
      </c>
      <c r="E66" s="1267">
        <f t="shared" si="11"/>
        <v>625612.17870535201</v>
      </c>
      <c r="F66" s="1267">
        <f t="shared" si="11"/>
        <v>0</v>
      </c>
      <c r="G66" s="1267">
        <f t="shared" si="11"/>
        <v>0</v>
      </c>
      <c r="H66" s="1267">
        <f t="shared" si="11"/>
        <v>0</v>
      </c>
      <c r="I66" s="1267">
        <f t="shared" si="11"/>
        <v>16518.029359418571</v>
      </c>
      <c r="J66" s="1267">
        <f t="shared" si="11"/>
        <v>0</v>
      </c>
      <c r="K66" s="1267">
        <f t="shared" si="11"/>
        <v>129.51042908196519</v>
      </c>
      <c r="L66" s="1267">
        <f t="shared" si="11"/>
        <v>0</v>
      </c>
      <c r="M66" s="1267">
        <f t="shared" si="11"/>
        <v>0</v>
      </c>
      <c r="N66" s="1267">
        <f t="shared" si="11"/>
        <v>0</v>
      </c>
      <c r="O66" s="1267">
        <f t="shared" si="11"/>
        <v>0</v>
      </c>
      <c r="P66" s="1267">
        <f t="shared" si="11"/>
        <v>0</v>
      </c>
      <c r="Q66" s="1267">
        <f t="shared" si="11"/>
        <v>0</v>
      </c>
      <c r="R66" s="1267">
        <f t="shared" si="11"/>
        <v>0</v>
      </c>
      <c r="S66" s="1267">
        <f t="shared" si="11"/>
        <v>0</v>
      </c>
      <c r="T66" s="1267">
        <f t="shared" si="11"/>
        <v>0</v>
      </c>
      <c r="U66" s="1267">
        <f t="shared" si="11"/>
        <v>0</v>
      </c>
      <c r="V66" s="1267">
        <f t="shared" si="11"/>
        <v>0</v>
      </c>
      <c r="W66" s="1266"/>
    </row>
    <row r="67" spans="1:23" s="1261" customFormat="1" ht="12.75" x14ac:dyDescent="0.2">
      <c r="A67" s="1264" t="s">
        <v>1058</v>
      </c>
      <c r="B67" s="1265">
        <f>SUM(C67:V67)</f>
        <v>1368329.7053675342</v>
      </c>
      <c r="C67" s="1267">
        <f t="shared" si="11"/>
        <v>575118.32598604239</v>
      </c>
      <c r="D67" s="1267">
        <f t="shared" si="11"/>
        <v>294563.39289953135</v>
      </c>
      <c r="E67" s="1267">
        <f t="shared" si="11"/>
        <v>482000.4466934597</v>
      </c>
      <c r="F67" s="1267">
        <f t="shared" si="11"/>
        <v>0</v>
      </c>
      <c r="G67" s="1267">
        <f t="shared" si="11"/>
        <v>0</v>
      </c>
      <c r="H67" s="1267">
        <f t="shared" si="11"/>
        <v>0</v>
      </c>
      <c r="I67" s="1267">
        <f t="shared" si="11"/>
        <v>16518.029359418571</v>
      </c>
      <c r="J67" s="1267">
        <f t="shared" si="11"/>
        <v>0</v>
      </c>
      <c r="K67" s="1267">
        <f t="shared" si="11"/>
        <v>129.51042908196519</v>
      </c>
      <c r="L67" s="1267">
        <f t="shared" si="11"/>
        <v>0</v>
      </c>
      <c r="M67" s="1267">
        <f t="shared" si="11"/>
        <v>0</v>
      </c>
      <c r="N67" s="1267">
        <f t="shared" si="11"/>
        <v>0</v>
      </c>
      <c r="O67" s="1267">
        <f t="shared" si="11"/>
        <v>0</v>
      </c>
      <c r="P67" s="1267">
        <f t="shared" si="11"/>
        <v>0</v>
      </c>
      <c r="Q67" s="1267">
        <f t="shared" si="11"/>
        <v>0</v>
      </c>
      <c r="R67" s="1267">
        <f t="shared" si="11"/>
        <v>0</v>
      </c>
      <c r="S67" s="1267">
        <f t="shared" si="11"/>
        <v>0</v>
      </c>
      <c r="T67" s="1267">
        <f t="shared" si="11"/>
        <v>0</v>
      </c>
      <c r="U67" s="1267">
        <f t="shared" si="11"/>
        <v>0</v>
      </c>
      <c r="V67" s="1267">
        <f t="shared" si="11"/>
        <v>0</v>
      </c>
      <c r="W67" s="1266"/>
    </row>
    <row r="68" spans="1:23" s="1261" customFormat="1" ht="12.75" x14ac:dyDescent="0.2">
      <c r="A68" s="1264" t="s">
        <v>680</v>
      </c>
      <c r="B68" s="1265">
        <f>SUM(C68:V68)</f>
        <v>1351811.6760081155</v>
      </c>
      <c r="C68" s="1267">
        <f t="shared" ref="C68:V68" si="12">IF((C62-C29*12)&lt;0,0,(C62-C29*12))</f>
        <v>575118.32598604239</v>
      </c>
      <c r="D68" s="1267">
        <f t="shared" si="12"/>
        <v>294563.39289953135</v>
      </c>
      <c r="E68" s="1267">
        <f t="shared" si="12"/>
        <v>482000.4466934597</v>
      </c>
      <c r="F68" s="1267">
        <f t="shared" si="12"/>
        <v>0</v>
      </c>
      <c r="G68" s="1267">
        <f t="shared" si="12"/>
        <v>0</v>
      </c>
      <c r="H68" s="1267">
        <f t="shared" si="12"/>
        <v>0</v>
      </c>
      <c r="I68" s="1267">
        <f t="shared" si="12"/>
        <v>0</v>
      </c>
      <c r="J68" s="1267">
        <f t="shared" si="12"/>
        <v>0</v>
      </c>
      <c r="K68" s="1267">
        <f t="shared" si="12"/>
        <v>129.51042908196519</v>
      </c>
      <c r="L68" s="1267">
        <f t="shared" si="12"/>
        <v>0</v>
      </c>
      <c r="M68" s="1267">
        <f t="shared" si="12"/>
        <v>0</v>
      </c>
      <c r="N68" s="1267">
        <f t="shared" si="12"/>
        <v>0</v>
      </c>
      <c r="O68" s="1267">
        <f t="shared" si="12"/>
        <v>0</v>
      </c>
      <c r="P68" s="1267">
        <f t="shared" si="12"/>
        <v>0</v>
      </c>
      <c r="Q68" s="1267">
        <f t="shared" si="12"/>
        <v>0</v>
      </c>
      <c r="R68" s="1267">
        <f t="shared" si="12"/>
        <v>0</v>
      </c>
      <c r="S68" s="1267">
        <f t="shared" si="12"/>
        <v>0</v>
      </c>
      <c r="T68" s="1267">
        <f t="shared" si="12"/>
        <v>0</v>
      </c>
      <c r="U68" s="1267">
        <f t="shared" si="12"/>
        <v>0</v>
      </c>
      <c r="V68" s="1267">
        <f t="shared" si="12"/>
        <v>0</v>
      </c>
      <c r="W68" s="1266"/>
    </row>
    <row r="69" spans="1:23" s="1261" customFormat="1" ht="12.75" x14ac:dyDescent="0.2">
      <c r="A69" s="1264"/>
      <c r="B69" s="1265"/>
      <c r="C69" s="1267"/>
      <c r="D69" s="1267"/>
      <c r="E69" s="1267"/>
      <c r="F69" s="1267"/>
      <c r="G69" s="1267"/>
      <c r="H69" s="1267"/>
      <c r="I69" s="1267"/>
      <c r="J69" s="1267"/>
      <c r="K69" s="1267"/>
      <c r="L69" s="1267"/>
      <c r="M69" s="1267"/>
      <c r="N69" s="1267"/>
      <c r="O69" s="1267"/>
      <c r="P69" s="1267"/>
      <c r="Q69" s="1267"/>
      <c r="R69" s="1267"/>
      <c r="S69" s="1267"/>
      <c r="T69" s="1267"/>
      <c r="U69" s="1267"/>
      <c r="V69" s="1267"/>
      <c r="W69" s="1266"/>
    </row>
    <row r="70" spans="1:23" s="1261" customFormat="1" ht="12.75" x14ac:dyDescent="0.2">
      <c r="A70" s="1264"/>
      <c r="B70" s="1265"/>
      <c r="C70" s="1267"/>
      <c r="D70" s="1267"/>
      <c r="E70" s="1267"/>
      <c r="F70" s="1267"/>
      <c r="G70" s="1267"/>
      <c r="H70" s="1267"/>
      <c r="I70" s="1267"/>
      <c r="J70" s="1267"/>
      <c r="K70" s="1267"/>
      <c r="L70" s="1267"/>
      <c r="M70" s="1267"/>
      <c r="N70" s="1267"/>
      <c r="O70" s="1267"/>
      <c r="P70" s="1267"/>
      <c r="Q70" s="1267"/>
      <c r="R70" s="1267"/>
      <c r="S70" s="1267"/>
      <c r="T70" s="1267"/>
      <c r="U70" s="1267"/>
      <c r="V70" s="1267"/>
      <c r="W70" s="1266"/>
    </row>
    <row r="71" spans="1:23" s="1261" customFormat="1" ht="12.75" x14ac:dyDescent="0.2">
      <c r="A71" s="1264"/>
      <c r="B71" s="1265"/>
      <c r="C71" s="1267"/>
      <c r="D71" s="1267"/>
      <c r="E71" s="1267"/>
      <c r="F71" s="1267"/>
      <c r="G71" s="1267"/>
      <c r="H71" s="1267"/>
      <c r="I71" s="1267"/>
      <c r="J71" s="1267"/>
      <c r="K71" s="1267"/>
      <c r="L71" s="1267"/>
      <c r="M71" s="1267"/>
      <c r="N71" s="1267"/>
      <c r="O71" s="1267"/>
      <c r="P71" s="1267"/>
      <c r="Q71" s="1267"/>
      <c r="R71" s="1267"/>
      <c r="S71" s="1267"/>
      <c r="T71" s="1267"/>
      <c r="U71" s="1267"/>
      <c r="V71" s="1267"/>
      <c r="W71" s="1266"/>
    </row>
    <row r="72" spans="1:23" s="1261" customFormat="1" ht="12.75" x14ac:dyDescent="0.2">
      <c r="A72" s="1264"/>
      <c r="B72" s="1265"/>
      <c r="C72" s="1267"/>
      <c r="D72" s="1267"/>
      <c r="E72" s="1267"/>
      <c r="F72" s="1267"/>
      <c r="G72" s="1267"/>
      <c r="H72" s="1267"/>
      <c r="I72" s="1267"/>
      <c r="J72" s="1267"/>
      <c r="K72" s="1267"/>
      <c r="L72" s="1267"/>
      <c r="M72" s="1267"/>
      <c r="N72" s="1267"/>
      <c r="O72" s="1267"/>
      <c r="P72" s="1267"/>
      <c r="Q72" s="1267"/>
      <c r="R72" s="1267"/>
      <c r="S72" s="1267"/>
      <c r="T72" s="1267"/>
      <c r="U72" s="1267"/>
      <c r="V72" s="1267"/>
      <c r="W72" s="1266"/>
    </row>
    <row r="73" spans="1:23" s="1261" customFormat="1" ht="12.75" x14ac:dyDescent="0.2">
      <c r="A73" s="1264"/>
      <c r="B73" s="1265"/>
      <c r="C73" s="1267"/>
      <c r="D73" s="1267"/>
      <c r="E73" s="1267"/>
      <c r="F73" s="1267"/>
      <c r="G73" s="1267"/>
      <c r="H73" s="1267"/>
      <c r="I73" s="1267"/>
      <c r="J73" s="1267"/>
      <c r="K73" s="1267"/>
      <c r="L73" s="1267"/>
      <c r="M73" s="1267"/>
      <c r="N73" s="1267"/>
      <c r="O73" s="1267"/>
      <c r="P73" s="1267"/>
      <c r="Q73" s="1267"/>
      <c r="R73" s="1267"/>
      <c r="S73" s="1267"/>
      <c r="T73" s="1267"/>
      <c r="U73" s="1267"/>
      <c r="V73" s="1267"/>
      <c r="W73" s="1266"/>
    </row>
    <row r="74" spans="1:23" s="1261" customFormat="1" ht="12.75" x14ac:dyDescent="0.2">
      <c r="A74" s="1264"/>
      <c r="B74" s="1265"/>
      <c r="C74" s="1267"/>
      <c r="D74" s="1267"/>
      <c r="E74" s="1267"/>
      <c r="F74" s="1267"/>
      <c r="G74" s="1267"/>
      <c r="H74" s="1267"/>
      <c r="I74" s="1267"/>
      <c r="J74" s="1267"/>
      <c r="K74" s="1267"/>
      <c r="L74" s="1267"/>
      <c r="M74" s="1267"/>
      <c r="N74" s="1267"/>
      <c r="O74" s="1267"/>
      <c r="P74" s="1267"/>
      <c r="Q74" s="1267"/>
      <c r="R74" s="1267"/>
      <c r="S74" s="1267"/>
      <c r="T74" s="1267"/>
      <c r="U74" s="1267"/>
      <c r="V74" s="1267"/>
      <c r="W74" s="1266"/>
    </row>
    <row r="75" spans="1:23" s="1261" customFormat="1" ht="12.75" x14ac:dyDescent="0.2">
      <c r="A75" s="1264"/>
      <c r="B75" s="1265"/>
      <c r="C75" s="1267"/>
      <c r="D75" s="1267"/>
      <c r="E75" s="1267"/>
      <c r="F75" s="1267"/>
      <c r="G75" s="1267"/>
      <c r="H75" s="1267"/>
      <c r="I75" s="1267"/>
      <c r="J75" s="1267"/>
      <c r="K75" s="1267"/>
      <c r="L75" s="1267"/>
      <c r="M75" s="1267"/>
      <c r="N75" s="1267"/>
      <c r="O75" s="1267"/>
      <c r="P75" s="1267"/>
      <c r="Q75" s="1267"/>
      <c r="R75" s="1267"/>
      <c r="S75" s="1267"/>
      <c r="T75" s="1267"/>
      <c r="U75" s="1267"/>
      <c r="V75" s="1267"/>
      <c r="W75" s="1266"/>
    </row>
    <row r="76" spans="1:23" s="1261" customFormat="1" ht="12.75" x14ac:dyDescent="0.2">
      <c r="A76" s="1264"/>
      <c r="B76" s="1265"/>
      <c r="C76" s="1267"/>
      <c r="D76" s="1267"/>
      <c r="E76" s="1267"/>
      <c r="F76" s="1267"/>
      <c r="G76" s="1267"/>
      <c r="H76" s="1267"/>
      <c r="I76" s="1267"/>
      <c r="J76" s="1267"/>
      <c r="K76" s="1267"/>
      <c r="L76" s="1267"/>
      <c r="M76" s="1267"/>
      <c r="N76" s="1267"/>
      <c r="O76" s="1267"/>
      <c r="P76" s="1267"/>
      <c r="Q76" s="1267"/>
      <c r="R76" s="1267"/>
      <c r="S76" s="1267"/>
      <c r="T76" s="1267"/>
      <c r="U76" s="1267"/>
      <c r="V76" s="1267"/>
      <c r="W76" s="1266"/>
    </row>
    <row r="77" spans="1:23" s="1261" customFormat="1" ht="12.75" x14ac:dyDescent="0.2">
      <c r="A77" s="1264"/>
      <c r="B77" s="1265"/>
      <c r="C77" s="1267"/>
      <c r="D77" s="1267"/>
      <c r="E77" s="1267"/>
      <c r="F77" s="1267"/>
      <c r="G77" s="1267"/>
      <c r="H77" s="1267"/>
      <c r="I77" s="1267"/>
      <c r="J77" s="1267"/>
      <c r="K77" s="1267"/>
      <c r="L77" s="1267"/>
      <c r="M77" s="1267"/>
      <c r="N77" s="1267"/>
      <c r="O77" s="1267"/>
      <c r="P77" s="1267"/>
      <c r="Q77" s="1267"/>
      <c r="R77" s="1267"/>
      <c r="S77" s="1267"/>
      <c r="T77" s="1267"/>
      <c r="U77" s="1267"/>
      <c r="V77" s="1267"/>
      <c r="W77" s="1266"/>
    </row>
    <row r="78" spans="1:23" s="1261" customFormat="1" ht="12.75" x14ac:dyDescent="0.2">
      <c r="A78" s="1264"/>
      <c r="B78" s="1265"/>
      <c r="C78" s="1267"/>
      <c r="D78" s="1267"/>
      <c r="E78" s="1267"/>
      <c r="F78" s="1267"/>
      <c r="G78" s="1267"/>
      <c r="H78" s="1267"/>
      <c r="I78" s="1267"/>
      <c r="J78" s="1267"/>
      <c r="K78" s="1267"/>
      <c r="L78" s="1267"/>
      <c r="M78" s="1267"/>
      <c r="N78" s="1267"/>
      <c r="O78" s="1267"/>
      <c r="P78" s="1267"/>
      <c r="Q78" s="1267"/>
      <c r="R78" s="1267"/>
      <c r="S78" s="1267"/>
      <c r="T78" s="1267"/>
      <c r="U78" s="1267"/>
      <c r="V78" s="1267"/>
      <c r="W78" s="1266"/>
    </row>
    <row r="79" spans="1:23" s="1261" customFormat="1" ht="12.75" x14ac:dyDescent="0.2">
      <c r="A79" s="1264"/>
      <c r="B79" s="1265"/>
      <c r="C79" s="1267"/>
      <c r="D79" s="1267"/>
      <c r="E79" s="1267"/>
      <c r="F79" s="1267"/>
      <c r="G79" s="1267"/>
      <c r="H79" s="1267"/>
      <c r="I79" s="1267"/>
      <c r="J79" s="1267"/>
      <c r="K79" s="1267"/>
      <c r="L79" s="1267"/>
      <c r="M79" s="1267"/>
      <c r="N79" s="1267"/>
      <c r="O79" s="1267"/>
      <c r="P79" s="1267"/>
      <c r="Q79" s="1267"/>
      <c r="R79" s="1267"/>
      <c r="S79" s="1267"/>
      <c r="T79" s="1267"/>
      <c r="U79" s="1267"/>
      <c r="V79" s="1267"/>
      <c r="W79" s="1266"/>
    </row>
    <row r="80" spans="1:23" s="1261" customFormat="1" ht="12.75" x14ac:dyDescent="0.2">
      <c r="A80" s="1264"/>
      <c r="B80" s="1265"/>
      <c r="C80" s="1267"/>
      <c r="D80" s="1267"/>
      <c r="E80" s="1267"/>
      <c r="F80" s="1267"/>
      <c r="G80" s="1267"/>
      <c r="H80" s="1267"/>
      <c r="I80" s="1267"/>
      <c r="J80" s="1267"/>
      <c r="K80" s="1267"/>
      <c r="L80" s="1267"/>
      <c r="M80" s="1267"/>
      <c r="N80" s="1267"/>
      <c r="O80" s="1267"/>
      <c r="P80" s="1267"/>
      <c r="Q80" s="1267"/>
      <c r="R80" s="1267"/>
      <c r="S80" s="1267"/>
      <c r="T80" s="1267"/>
      <c r="U80" s="1267"/>
      <c r="V80" s="1267"/>
      <c r="W80" s="1266"/>
    </row>
    <row r="81" spans="1:23" s="1261" customFormat="1" ht="12.75" x14ac:dyDescent="0.2">
      <c r="A81" s="1264"/>
      <c r="B81" s="1265"/>
      <c r="C81" s="1267"/>
      <c r="D81" s="1267"/>
      <c r="E81" s="1267"/>
      <c r="F81" s="1267"/>
      <c r="G81" s="1267"/>
      <c r="H81" s="1267"/>
      <c r="I81" s="1267"/>
      <c r="J81" s="1267"/>
      <c r="K81" s="1267"/>
      <c r="L81" s="1267"/>
      <c r="M81" s="1267"/>
      <c r="N81" s="1267"/>
      <c r="O81" s="1267"/>
      <c r="P81" s="1267"/>
      <c r="Q81" s="1267"/>
      <c r="R81" s="1267"/>
      <c r="S81" s="1267"/>
      <c r="T81" s="1267"/>
      <c r="U81" s="1267"/>
      <c r="V81" s="1267"/>
      <c r="W81" s="1266"/>
    </row>
    <row r="82" spans="1:23" s="1261" customFormat="1" ht="12.75" x14ac:dyDescent="0.2">
      <c r="A82" s="1264"/>
      <c r="B82" s="1265"/>
      <c r="C82" s="1267"/>
      <c r="D82" s="1267"/>
      <c r="E82" s="1267"/>
      <c r="F82" s="1267"/>
      <c r="G82" s="1267"/>
      <c r="H82" s="1267"/>
      <c r="I82" s="1267"/>
      <c r="J82" s="1267"/>
      <c r="K82" s="1267"/>
      <c r="L82" s="1267"/>
      <c r="M82" s="1267"/>
      <c r="N82" s="1267"/>
      <c r="O82" s="1267"/>
      <c r="P82" s="1267"/>
      <c r="Q82" s="1267"/>
      <c r="R82" s="1267"/>
      <c r="S82" s="1267"/>
      <c r="T82" s="1267"/>
      <c r="U82" s="1267"/>
      <c r="V82" s="1267"/>
      <c r="W82" s="1266"/>
    </row>
    <row r="83" spans="1:23" s="1261" customFormat="1" ht="12.75" x14ac:dyDescent="0.2">
      <c r="A83" s="1264"/>
      <c r="B83" s="1265"/>
      <c r="C83" s="1267"/>
      <c r="D83" s="1267"/>
      <c r="E83" s="1267"/>
      <c r="F83" s="1267"/>
      <c r="G83" s="1267"/>
      <c r="H83" s="1267"/>
      <c r="I83" s="1267"/>
      <c r="J83" s="1267"/>
      <c r="K83" s="1267"/>
      <c r="L83" s="1267"/>
      <c r="M83" s="1267"/>
      <c r="N83" s="1267"/>
      <c r="O83" s="1267"/>
      <c r="P83" s="1267"/>
      <c r="Q83" s="1267"/>
      <c r="R83" s="1267"/>
      <c r="S83" s="1267"/>
      <c r="T83" s="1267"/>
      <c r="U83" s="1267"/>
      <c r="V83" s="1267"/>
      <c r="W83" s="1266"/>
    </row>
    <row r="84" spans="1:23" s="1261" customFormat="1" ht="12.75" x14ac:dyDescent="0.2">
      <c r="A84" s="1264"/>
      <c r="B84" s="1265"/>
      <c r="C84" s="1267"/>
      <c r="D84" s="1267"/>
      <c r="E84" s="1267"/>
      <c r="F84" s="1267"/>
      <c r="G84" s="1267"/>
      <c r="H84" s="1267"/>
      <c r="I84" s="1267"/>
      <c r="J84" s="1267"/>
      <c r="K84" s="1267"/>
      <c r="L84" s="1267"/>
      <c r="M84" s="1267"/>
      <c r="N84" s="1267"/>
      <c r="O84" s="1267"/>
      <c r="P84" s="1267"/>
      <c r="Q84" s="1267"/>
      <c r="R84" s="1267"/>
      <c r="S84" s="1267"/>
      <c r="T84" s="1267"/>
      <c r="U84" s="1267"/>
      <c r="V84" s="1267"/>
      <c r="W84" s="1266"/>
    </row>
    <row r="85" spans="1:23" s="1261" customFormat="1" ht="12.75" x14ac:dyDescent="0.2">
      <c r="A85" s="1264"/>
      <c r="B85" s="1265"/>
      <c r="C85" s="1267"/>
      <c r="D85" s="1267"/>
      <c r="E85" s="1267"/>
      <c r="F85" s="1267"/>
      <c r="G85" s="1267"/>
      <c r="H85" s="1267"/>
      <c r="I85" s="1267"/>
      <c r="J85" s="1267"/>
      <c r="K85" s="1267"/>
      <c r="L85" s="1267"/>
      <c r="M85" s="1267"/>
      <c r="N85" s="1267"/>
      <c r="O85" s="1267"/>
      <c r="P85" s="1267"/>
      <c r="Q85" s="1267"/>
      <c r="R85" s="1267"/>
      <c r="S85" s="1267"/>
      <c r="T85" s="1267"/>
      <c r="U85" s="1267"/>
      <c r="V85" s="1267"/>
      <c r="W85" s="1266"/>
    </row>
    <row r="86" spans="1:23" s="1261" customFormat="1" ht="12.75" x14ac:dyDescent="0.2">
      <c r="A86" s="1264"/>
      <c r="B86" s="1265"/>
      <c r="C86" s="1267"/>
      <c r="D86" s="1267"/>
      <c r="E86" s="1267"/>
      <c r="F86" s="1267"/>
      <c r="G86" s="1267"/>
      <c r="H86" s="1267"/>
      <c r="I86" s="1267"/>
      <c r="J86" s="1267"/>
      <c r="K86" s="1267"/>
      <c r="L86" s="1267"/>
      <c r="M86" s="1267"/>
      <c r="N86" s="1267"/>
      <c r="O86" s="1267"/>
      <c r="P86" s="1267"/>
      <c r="Q86" s="1267"/>
      <c r="R86" s="1267"/>
      <c r="S86" s="1267"/>
      <c r="T86" s="1267"/>
      <c r="U86" s="1267"/>
      <c r="V86" s="1267"/>
      <c r="W86" s="1266"/>
    </row>
    <row r="87" spans="1:23" s="1261" customFormat="1" ht="12.75" x14ac:dyDescent="0.2">
      <c r="A87" s="1264"/>
      <c r="B87" s="1265"/>
      <c r="C87" s="1267"/>
      <c r="D87" s="1267"/>
      <c r="E87" s="1267"/>
      <c r="F87" s="1267"/>
      <c r="G87" s="1267"/>
      <c r="H87" s="1267"/>
      <c r="I87" s="1267"/>
      <c r="J87" s="1267"/>
      <c r="K87" s="1267"/>
      <c r="L87" s="1267"/>
      <c r="M87" s="1267"/>
      <c r="N87" s="1267"/>
      <c r="O87" s="1267"/>
      <c r="P87" s="1267"/>
      <c r="Q87" s="1267"/>
      <c r="R87" s="1267"/>
      <c r="S87" s="1267"/>
      <c r="T87" s="1267"/>
      <c r="U87" s="1267"/>
      <c r="V87" s="1267"/>
      <c r="W87" s="1266"/>
    </row>
    <row r="88" spans="1:23" s="1261" customFormat="1" ht="12.75" x14ac:dyDescent="0.2">
      <c r="A88" s="1264"/>
      <c r="B88" s="1265"/>
      <c r="C88" s="1267"/>
      <c r="D88" s="1267"/>
      <c r="E88" s="1267"/>
      <c r="F88" s="1267"/>
      <c r="G88" s="1267"/>
      <c r="H88" s="1267"/>
      <c r="I88" s="1267"/>
      <c r="J88" s="1267"/>
      <c r="K88" s="1267"/>
      <c r="L88" s="1267"/>
      <c r="M88" s="1267"/>
      <c r="N88" s="1267"/>
      <c r="O88" s="1267"/>
      <c r="P88" s="1267"/>
      <c r="Q88" s="1267"/>
      <c r="R88" s="1267"/>
      <c r="S88" s="1267"/>
      <c r="T88" s="1267"/>
      <c r="U88" s="1267"/>
      <c r="V88" s="1267"/>
      <c r="W88" s="1266"/>
    </row>
    <row r="89" spans="1:23" s="1261" customFormat="1" ht="12.75" x14ac:dyDescent="0.2">
      <c r="A89" s="1264"/>
      <c r="B89" s="1265"/>
      <c r="C89" s="1267"/>
      <c r="D89" s="1267"/>
      <c r="E89" s="1267"/>
      <c r="F89" s="1267"/>
      <c r="G89" s="1267"/>
      <c r="H89" s="1267"/>
      <c r="I89" s="1267"/>
      <c r="J89" s="1267"/>
      <c r="K89" s="1267"/>
      <c r="L89" s="1267"/>
      <c r="M89" s="1267"/>
      <c r="N89" s="1267"/>
      <c r="O89" s="1267"/>
      <c r="P89" s="1267"/>
      <c r="Q89" s="1267"/>
      <c r="R89" s="1267"/>
      <c r="S89" s="1267"/>
      <c r="T89" s="1267"/>
      <c r="U89" s="1267"/>
      <c r="V89" s="1267"/>
      <c r="W89" s="1266"/>
    </row>
    <row r="90" spans="1:23" s="1261" customFormat="1" ht="12.75" x14ac:dyDescent="0.2">
      <c r="A90" s="1264"/>
      <c r="B90" s="1265"/>
      <c r="C90" s="1267"/>
      <c r="D90" s="1267"/>
      <c r="E90" s="1267"/>
      <c r="F90" s="1267"/>
      <c r="G90" s="1267"/>
      <c r="H90" s="1267"/>
      <c r="I90" s="1267"/>
      <c r="J90" s="1267"/>
      <c r="K90" s="1267"/>
      <c r="L90" s="1267"/>
      <c r="M90" s="1267"/>
      <c r="N90" s="1267"/>
      <c r="O90" s="1267"/>
      <c r="P90" s="1267"/>
      <c r="Q90" s="1267"/>
      <c r="R90" s="1267"/>
      <c r="S90" s="1267"/>
      <c r="T90" s="1267"/>
      <c r="U90" s="1267"/>
      <c r="V90" s="1267"/>
      <c r="W90" s="1266"/>
    </row>
    <row r="91" spans="1:23" s="1261" customFormat="1" ht="12.75" x14ac:dyDescent="0.2">
      <c r="A91" s="1264"/>
      <c r="B91" s="1265"/>
      <c r="C91" s="1267"/>
      <c r="D91" s="1267"/>
      <c r="E91" s="1267"/>
      <c r="F91" s="1267"/>
      <c r="G91" s="1267"/>
      <c r="H91" s="1267"/>
      <c r="I91" s="1267"/>
      <c r="J91" s="1267"/>
      <c r="K91" s="1267"/>
      <c r="L91" s="1267"/>
      <c r="M91" s="1267"/>
      <c r="N91" s="1267"/>
      <c r="O91" s="1267"/>
      <c r="P91" s="1267"/>
      <c r="Q91" s="1267"/>
      <c r="R91" s="1267"/>
      <c r="S91" s="1267"/>
      <c r="T91" s="1267"/>
      <c r="U91" s="1267"/>
      <c r="V91" s="1267"/>
      <c r="W91" s="1266"/>
    </row>
    <row r="92" spans="1:23" s="1261" customFormat="1" ht="12.75" x14ac:dyDescent="0.2">
      <c r="A92" s="1264"/>
      <c r="B92" s="1265"/>
      <c r="C92" s="1267"/>
      <c r="D92" s="1267"/>
      <c r="E92" s="1267"/>
      <c r="F92" s="1267"/>
      <c r="G92" s="1267"/>
      <c r="H92" s="1267"/>
      <c r="I92" s="1267"/>
      <c r="J92" s="1267"/>
      <c r="K92" s="1267"/>
      <c r="L92" s="1267"/>
      <c r="M92" s="1267"/>
      <c r="N92" s="1267"/>
      <c r="O92" s="1267"/>
      <c r="P92" s="1267"/>
      <c r="Q92" s="1267"/>
      <c r="R92" s="1267"/>
      <c r="S92" s="1267"/>
      <c r="T92" s="1267"/>
      <c r="U92" s="1267"/>
      <c r="V92" s="1267"/>
      <c r="W92" s="1266"/>
    </row>
    <row r="93" spans="1:23" s="1261" customFormat="1" ht="12.75" x14ac:dyDescent="0.2">
      <c r="A93" s="1264"/>
      <c r="B93" s="1265"/>
      <c r="C93" s="1267"/>
      <c r="D93" s="1267"/>
      <c r="E93" s="1267"/>
      <c r="F93" s="1267"/>
      <c r="G93" s="1267"/>
      <c r="H93" s="1267"/>
      <c r="I93" s="1267"/>
      <c r="J93" s="1267"/>
      <c r="K93" s="1267"/>
      <c r="L93" s="1267"/>
      <c r="M93" s="1267"/>
      <c r="N93" s="1267"/>
      <c r="O93" s="1267"/>
      <c r="P93" s="1267"/>
      <c r="Q93" s="1267"/>
      <c r="R93" s="1267"/>
      <c r="S93" s="1267"/>
      <c r="T93" s="1267"/>
      <c r="U93" s="1267"/>
      <c r="V93" s="1267"/>
      <c r="W93" s="1266"/>
    </row>
    <row r="94" spans="1:23" s="1261" customFormat="1" ht="12.75" x14ac:dyDescent="0.2">
      <c r="A94" s="1264"/>
      <c r="B94" s="1265"/>
      <c r="C94" s="1267"/>
      <c r="D94" s="1267"/>
      <c r="E94" s="1267"/>
      <c r="F94" s="1267"/>
      <c r="G94" s="1267"/>
      <c r="H94" s="1267"/>
      <c r="I94" s="1267"/>
      <c r="J94" s="1267"/>
      <c r="K94" s="1267"/>
      <c r="L94" s="1267"/>
      <c r="M94" s="1267"/>
      <c r="N94" s="1267"/>
      <c r="O94" s="1267"/>
      <c r="P94" s="1267"/>
      <c r="Q94" s="1267"/>
      <c r="R94" s="1267"/>
      <c r="S94" s="1267"/>
      <c r="T94" s="1267"/>
      <c r="U94" s="1267"/>
      <c r="V94" s="1267"/>
      <c r="W94" s="1266"/>
    </row>
    <row r="95" spans="1:23" s="1261" customFormat="1" ht="12.75" x14ac:dyDescent="0.2">
      <c r="A95" s="1264"/>
      <c r="B95" s="1265"/>
      <c r="C95" s="1267"/>
      <c r="D95" s="1267"/>
      <c r="E95" s="1267"/>
      <c r="F95" s="1267"/>
      <c r="G95" s="1267"/>
      <c r="H95" s="1267"/>
      <c r="I95" s="1267"/>
      <c r="J95" s="1267"/>
      <c r="K95" s="1267"/>
      <c r="L95" s="1267"/>
      <c r="M95" s="1267"/>
      <c r="N95" s="1267"/>
      <c r="O95" s="1267"/>
      <c r="P95" s="1267"/>
      <c r="Q95" s="1267"/>
      <c r="R95" s="1267"/>
      <c r="S95" s="1267"/>
      <c r="T95" s="1267"/>
      <c r="U95" s="1267"/>
      <c r="V95" s="1267"/>
      <c r="W95" s="1266"/>
    </row>
    <row r="96" spans="1:23" s="1261" customFormat="1" ht="12.75" x14ac:dyDescent="0.2">
      <c r="A96" s="1264"/>
      <c r="B96" s="1265"/>
      <c r="C96" s="1267"/>
      <c r="D96" s="1267"/>
      <c r="E96" s="1267"/>
      <c r="F96" s="1267"/>
      <c r="G96" s="1267"/>
      <c r="H96" s="1267"/>
      <c r="I96" s="1267"/>
      <c r="J96" s="1267"/>
      <c r="K96" s="1267"/>
      <c r="L96" s="1267"/>
      <c r="M96" s="1267"/>
      <c r="N96" s="1267"/>
      <c r="O96" s="1267"/>
      <c r="P96" s="1267"/>
      <c r="Q96" s="1267"/>
      <c r="R96" s="1267"/>
      <c r="S96" s="1267"/>
      <c r="T96" s="1267"/>
      <c r="U96" s="1267"/>
      <c r="V96" s="1267"/>
      <c r="W96" s="1266"/>
    </row>
    <row r="97" spans="1:23" s="1261" customFormat="1" ht="12.75" x14ac:dyDescent="0.2">
      <c r="A97" s="1264"/>
      <c r="B97" s="1265"/>
      <c r="C97" s="1267"/>
      <c r="D97" s="1267"/>
      <c r="E97" s="1267"/>
      <c r="F97" s="1267"/>
      <c r="G97" s="1267"/>
      <c r="H97" s="1267"/>
      <c r="I97" s="1267"/>
      <c r="J97" s="1267"/>
      <c r="K97" s="1267"/>
      <c r="L97" s="1267"/>
      <c r="M97" s="1267"/>
      <c r="N97" s="1267"/>
      <c r="O97" s="1267"/>
      <c r="P97" s="1267"/>
      <c r="Q97" s="1267"/>
      <c r="R97" s="1267"/>
      <c r="S97" s="1267"/>
      <c r="T97" s="1267"/>
      <c r="U97" s="1267"/>
      <c r="V97" s="1267"/>
      <c r="W97" s="1266"/>
    </row>
    <row r="98" spans="1:23" s="1261" customFormat="1" ht="12.75" x14ac:dyDescent="0.2">
      <c r="A98" s="1264"/>
      <c r="B98" s="1265"/>
      <c r="C98" s="1267"/>
      <c r="D98" s="1267"/>
      <c r="E98" s="1267"/>
      <c r="F98" s="1267"/>
      <c r="G98" s="1267"/>
      <c r="H98" s="1267"/>
      <c r="I98" s="1267"/>
      <c r="J98" s="1267"/>
      <c r="K98" s="1267"/>
      <c r="L98" s="1267"/>
      <c r="M98" s="1267"/>
      <c r="N98" s="1267"/>
      <c r="O98" s="1267"/>
      <c r="P98" s="1267"/>
      <c r="Q98" s="1267"/>
      <c r="R98" s="1267"/>
      <c r="S98" s="1267"/>
      <c r="T98" s="1267"/>
      <c r="U98" s="1267"/>
      <c r="V98" s="1267"/>
      <c r="W98" s="1266"/>
    </row>
    <row r="99" spans="1:23" s="1261" customFormat="1" ht="12.75" x14ac:dyDescent="0.2">
      <c r="A99" s="1264"/>
      <c r="B99" s="1265"/>
      <c r="C99" s="1267"/>
      <c r="D99" s="1267"/>
      <c r="E99" s="1267"/>
      <c r="F99" s="1267"/>
      <c r="G99" s="1267"/>
      <c r="H99" s="1267"/>
      <c r="I99" s="1267"/>
      <c r="J99" s="1267"/>
      <c r="K99" s="1267"/>
      <c r="L99" s="1267"/>
      <c r="M99" s="1267"/>
      <c r="N99" s="1267"/>
      <c r="O99" s="1267"/>
      <c r="P99" s="1267"/>
      <c r="Q99" s="1267"/>
      <c r="R99" s="1267"/>
      <c r="S99" s="1267"/>
      <c r="T99" s="1267"/>
      <c r="U99" s="1267"/>
      <c r="V99" s="1267"/>
      <c r="W99" s="1266"/>
    </row>
    <row r="100" spans="1:23" s="1261" customFormat="1" ht="12.75" x14ac:dyDescent="0.2">
      <c r="A100" s="1264"/>
      <c r="B100" s="1265"/>
      <c r="C100" s="1267"/>
      <c r="D100" s="1267"/>
      <c r="E100" s="1267"/>
      <c r="F100" s="1267"/>
      <c r="G100" s="1267"/>
      <c r="H100" s="1267"/>
      <c r="I100" s="1267"/>
      <c r="J100" s="1267"/>
      <c r="K100" s="1267"/>
      <c r="L100" s="1267"/>
      <c r="M100" s="1267"/>
      <c r="N100" s="1267"/>
      <c r="O100" s="1267"/>
      <c r="P100" s="1267"/>
      <c r="Q100" s="1267"/>
      <c r="R100" s="1267"/>
      <c r="S100" s="1267"/>
      <c r="T100" s="1267"/>
      <c r="U100" s="1267"/>
      <c r="V100" s="1267"/>
      <c r="W100" s="1266"/>
    </row>
    <row r="101" spans="1:23" s="1261" customFormat="1" ht="12.75" x14ac:dyDescent="0.2">
      <c r="A101" s="1264"/>
      <c r="B101" s="1265"/>
      <c r="C101" s="1267"/>
      <c r="D101" s="1267"/>
      <c r="E101" s="1267"/>
      <c r="F101" s="1267"/>
      <c r="G101" s="1267"/>
      <c r="H101" s="1267"/>
      <c r="I101" s="1267"/>
      <c r="J101" s="1267"/>
      <c r="K101" s="1267"/>
      <c r="L101" s="1267"/>
      <c r="M101" s="1267"/>
      <c r="N101" s="1267"/>
      <c r="O101" s="1267"/>
      <c r="P101" s="1267"/>
      <c r="Q101" s="1267"/>
      <c r="R101" s="1267"/>
      <c r="S101" s="1267"/>
      <c r="T101" s="1267"/>
      <c r="U101" s="1267"/>
      <c r="V101" s="1267"/>
      <c r="W101" s="1266"/>
    </row>
    <row r="102" spans="1:23" s="1261" customFormat="1" ht="12.75" x14ac:dyDescent="0.2">
      <c r="A102" s="1264"/>
      <c r="B102" s="1265"/>
      <c r="C102" s="1267"/>
      <c r="D102" s="1267"/>
      <c r="E102" s="1267"/>
      <c r="F102" s="1267"/>
      <c r="G102" s="1267"/>
      <c r="H102" s="1267"/>
      <c r="I102" s="1267"/>
      <c r="J102" s="1267"/>
      <c r="K102" s="1267"/>
      <c r="L102" s="1267"/>
      <c r="M102" s="1267"/>
      <c r="N102" s="1267"/>
      <c r="O102" s="1267"/>
      <c r="P102" s="1267"/>
      <c r="Q102" s="1267"/>
      <c r="R102" s="1267"/>
      <c r="S102" s="1267"/>
      <c r="T102" s="1267"/>
      <c r="U102" s="1267"/>
      <c r="V102" s="1267"/>
      <c r="W102" s="1266"/>
    </row>
    <row r="103" spans="1:23" s="1261" customFormat="1" ht="12.75" x14ac:dyDescent="0.2">
      <c r="A103" s="1264"/>
      <c r="B103" s="1265"/>
      <c r="C103" s="1267"/>
      <c r="D103" s="1267"/>
      <c r="E103" s="1267"/>
      <c r="F103" s="1267"/>
      <c r="G103" s="1267"/>
      <c r="H103" s="1267"/>
      <c r="I103" s="1267"/>
      <c r="J103" s="1267"/>
      <c r="K103" s="1267"/>
      <c r="L103" s="1267"/>
      <c r="M103" s="1267"/>
      <c r="N103" s="1267"/>
      <c r="O103" s="1267"/>
      <c r="P103" s="1267"/>
      <c r="Q103" s="1267"/>
      <c r="R103" s="1267"/>
      <c r="S103" s="1267"/>
      <c r="T103" s="1267"/>
      <c r="U103" s="1267"/>
      <c r="V103" s="1267"/>
      <c r="W103" s="1266"/>
    </row>
    <row r="104" spans="1:23" s="1261" customFormat="1" ht="12.75" x14ac:dyDescent="0.2">
      <c r="A104" s="1264"/>
      <c r="B104" s="1265"/>
      <c r="C104" s="1267"/>
      <c r="D104" s="1267"/>
      <c r="E104" s="1267"/>
      <c r="F104" s="1267"/>
      <c r="G104" s="1267"/>
      <c r="H104" s="1267"/>
      <c r="I104" s="1267"/>
      <c r="J104" s="1267"/>
      <c r="K104" s="1267"/>
      <c r="L104" s="1267"/>
      <c r="M104" s="1267"/>
      <c r="N104" s="1267"/>
      <c r="O104" s="1267"/>
      <c r="P104" s="1267"/>
      <c r="Q104" s="1267"/>
      <c r="R104" s="1267"/>
      <c r="S104" s="1267"/>
      <c r="T104" s="1267"/>
      <c r="U104" s="1267"/>
      <c r="V104" s="1267"/>
      <c r="W104" s="1266"/>
    </row>
    <row r="105" spans="1:23" s="1261" customFormat="1" ht="12.75" x14ac:dyDescent="0.2">
      <c r="A105" s="1264"/>
      <c r="B105" s="1265"/>
      <c r="C105" s="1267"/>
      <c r="D105" s="1267"/>
      <c r="E105" s="1267"/>
      <c r="F105" s="1267"/>
      <c r="G105" s="1267"/>
      <c r="H105" s="1267"/>
      <c r="I105" s="1267"/>
      <c r="J105" s="1267"/>
      <c r="K105" s="1267"/>
      <c r="L105" s="1267"/>
      <c r="M105" s="1267"/>
      <c r="N105" s="1267"/>
      <c r="O105" s="1267"/>
      <c r="P105" s="1267"/>
      <c r="Q105" s="1267"/>
      <c r="R105" s="1267"/>
      <c r="S105" s="1267"/>
      <c r="T105" s="1267"/>
      <c r="U105" s="1267"/>
      <c r="V105" s="1267"/>
      <c r="W105" s="1266"/>
    </row>
    <row r="106" spans="1:23" s="1261" customFormat="1" ht="12.75" x14ac:dyDescent="0.2">
      <c r="A106" s="1264"/>
      <c r="B106" s="1265"/>
      <c r="C106" s="1267"/>
      <c r="D106" s="1267"/>
      <c r="E106" s="1267"/>
      <c r="F106" s="1267"/>
      <c r="G106" s="1267"/>
      <c r="H106" s="1267"/>
      <c r="I106" s="1267"/>
      <c r="J106" s="1267"/>
      <c r="K106" s="1267"/>
      <c r="L106" s="1267"/>
      <c r="M106" s="1267"/>
      <c r="N106" s="1267"/>
      <c r="O106" s="1267"/>
      <c r="P106" s="1267"/>
      <c r="Q106" s="1267"/>
      <c r="R106" s="1267"/>
      <c r="S106" s="1267"/>
      <c r="T106" s="1267"/>
      <c r="U106" s="1267"/>
      <c r="V106" s="1267"/>
      <c r="W106" s="1266"/>
    </row>
    <row r="107" spans="1:23" s="1261" customFormat="1" ht="12.75" x14ac:dyDescent="0.2">
      <c r="A107" s="1264"/>
      <c r="B107" s="1265"/>
      <c r="C107" s="1267"/>
      <c r="D107" s="1267"/>
      <c r="E107" s="1267"/>
      <c r="F107" s="1267"/>
      <c r="G107" s="1267"/>
      <c r="H107" s="1267"/>
      <c r="I107" s="1267"/>
      <c r="J107" s="1267"/>
      <c r="K107" s="1267"/>
      <c r="L107" s="1267"/>
      <c r="M107" s="1267"/>
      <c r="N107" s="1267"/>
      <c r="O107" s="1267"/>
      <c r="P107" s="1267"/>
      <c r="Q107" s="1267"/>
      <c r="R107" s="1267"/>
      <c r="S107" s="1267"/>
      <c r="T107" s="1267"/>
      <c r="U107" s="1267"/>
      <c r="V107" s="1267"/>
      <c r="W107" s="1266"/>
    </row>
    <row r="108" spans="1:23" s="1261" customFormat="1" ht="12.75" x14ac:dyDescent="0.2">
      <c r="A108" s="1264"/>
      <c r="B108" s="1265"/>
      <c r="C108" s="1267"/>
      <c r="D108" s="1267"/>
      <c r="E108" s="1267"/>
      <c r="F108" s="1267"/>
      <c r="G108" s="1267"/>
      <c r="H108" s="1267"/>
      <c r="I108" s="1267"/>
      <c r="J108" s="1267"/>
      <c r="K108" s="1267"/>
      <c r="L108" s="1267"/>
      <c r="M108" s="1267"/>
      <c r="N108" s="1267"/>
      <c r="O108" s="1267"/>
      <c r="P108" s="1267"/>
      <c r="Q108" s="1267"/>
      <c r="R108" s="1267"/>
      <c r="S108" s="1267"/>
      <c r="T108" s="1267"/>
      <c r="U108" s="1267"/>
      <c r="V108" s="1267"/>
      <c r="W108" s="1266"/>
    </row>
    <row r="109" spans="1:23" s="1261" customFormat="1" ht="12.75" x14ac:dyDescent="0.2">
      <c r="A109" s="1264"/>
      <c r="B109" s="1265"/>
      <c r="C109" s="1267"/>
      <c r="D109" s="1267"/>
      <c r="E109" s="1267"/>
      <c r="F109" s="1267"/>
      <c r="G109" s="1267"/>
      <c r="H109" s="1267"/>
      <c r="I109" s="1267"/>
      <c r="J109" s="1267"/>
      <c r="K109" s="1267"/>
      <c r="L109" s="1267"/>
      <c r="M109" s="1267"/>
      <c r="N109" s="1267"/>
      <c r="O109" s="1267"/>
      <c r="P109" s="1267"/>
      <c r="Q109" s="1267"/>
      <c r="R109" s="1267"/>
      <c r="S109" s="1267"/>
      <c r="T109" s="1267"/>
      <c r="U109" s="1267"/>
      <c r="V109" s="1267"/>
      <c r="W109" s="1266"/>
    </row>
    <row r="110" spans="1:23" s="1261" customFormat="1" ht="12.75" x14ac:dyDescent="0.2">
      <c r="A110" s="1264"/>
      <c r="B110" s="1265"/>
      <c r="C110" s="1267"/>
      <c r="D110" s="1267"/>
      <c r="E110" s="1267"/>
      <c r="F110" s="1267"/>
      <c r="G110" s="1267"/>
      <c r="H110" s="1267"/>
      <c r="I110" s="1267"/>
      <c r="J110" s="1267"/>
      <c r="K110" s="1267"/>
      <c r="L110" s="1267"/>
      <c r="M110" s="1267"/>
      <c r="N110" s="1267"/>
      <c r="O110" s="1267"/>
      <c r="P110" s="1267"/>
      <c r="Q110" s="1267"/>
      <c r="R110" s="1267"/>
      <c r="S110" s="1267"/>
      <c r="T110" s="1267"/>
      <c r="U110" s="1267"/>
      <c r="V110" s="1267"/>
      <c r="W110" s="1266"/>
    </row>
    <row r="111" spans="1:23" s="1261" customFormat="1" ht="12.75" x14ac:dyDescent="0.2">
      <c r="A111" s="1264"/>
      <c r="B111" s="1265"/>
      <c r="C111" s="1267"/>
      <c r="D111" s="1267"/>
      <c r="E111" s="1267"/>
      <c r="F111" s="1267"/>
      <c r="G111" s="1267"/>
      <c r="H111" s="1267"/>
      <c r="I111" s="1267"/>
      <c r="J111" s="1267"/>
      <c r="K111" s="1267"/>
      <c r="L111" s="1267"/>
      <c r="M111" s="1267"/>
      <c r="N111" s="1267"/>
      <c r="O111" s="1267"/>
      <c r="P111" s="1267"/>
      <c r="Q111" s="1267"/>
      <c r="R111" s="1267"/>
      <c r="S111" s="1267"/>
      <c r="T111" s="1267"/>
      <c r="U111" s="1267"/>
      <c r="V111" s="1267"/>
      <c r="W111" s="1266"/>
    </row>
    <row r="112" spans="1:23" s="1261" customFormat="1" ht="12.75" x14ac:dyDescent="0.2">
      <c r="A112" s="1264"/>
      <c r="B112" s="1265"/>
      <c r="C112" s="1267"/>
      <c r="D112" s="1267"/>
      <c r="E112" s="1267"/>
      <c r="F112" s="1267"/>
      <c r="G112" s="1267"/>
      <c r="H112" s="1267"/>
      <c r="I112" s="1267"/>
      <c r="J112" s="1267"/>
      <c r="K112" s="1267"/>
      <c r="L112" s="1267"/>
      <c r="M112" s="1267"/>
      <c r="N112" s="1267"/>
      <c r="O112" s="1267"/>
      <c r="P112" s="1267"/>
      <c r="Q112" s="1267"/>
      <c r="R112" s="1267"/>
      <c r="S112" s="1267"/>
      <c r="T112" s="1267"/>
      <c r="U112" s="1267"/>
      <c r="V112" s="1267"/>
      <c r="W112" s="1266"/>
    </row>
    <row r="113" spans="1:23" s="1261" customFormat="1" ht="12.75" x14ac:dyDescent="0.2">
      <c r="A113" s="1264"/>
      <c r="B113" s="1265"/>
      <c r="C113" s="1267"/>
      <c r="D113" s="1267"/>
      <c r="E113" s="1267"/>
      <c r="F113" s="1267"/>
      <c r="G113" s="1267"/>
      <c r="H113" s="1267"/>
      <c r="I113" s="1267"/>
      <c r="J113" s="1267"/>
      <c r="K113" s="1267"/>
      <c r="L113" s="1267"/>
      <c r="M113" s="1267"/>
      <c r="N113" s="1267"/>
      <c r="O113" s="1267"/>
      <c r="P113" s="1267"/>
      <c r="Q113" s="1267"/>
      <c r="R113" s="1267"/>
      <c r="S113" s="1267"/>
      <c r="T113" s="1267"/>
      <c r="U113" s="1267"/>
      <c r="V113" s="1267"/>
      <c r="W113" s="1266"/>
    </row>
    <row r="114" spans="1:23" s="1261" customFormat="1" ht="12.75" x14ac:dyDescent="0.2">
      <c r="A114" s="1264"/>
      <c r="B114" s="1265"/>
      <c r="C114" s="1267"/>
      <c r="D114" s="1267"/>
      <c r="E114" s="1267"/>
      <c r="F114" s="1267"/>
      <c r="G114" s="1267"/>
      <c r="H114" s="1267"/>
      <c r="I114" s="1267"/>
      <c r="J114" s="1267"/>
      <c r="K114" s="1267"/>
      <c r="L114" s="1267"/>
      <c r="M114" s="1267"/>
      <c r="N114" s="1267"/>
      <c r="O114" s="1267"/>
      <c r="P114" s="1267"/>
      <c r="Q114" s="1267"/>
      <c r="R114" s="1267"/>
      <c r="S114" s="1267"/>
      <c r="T114" s="1267"/>
      <c r="U114" s="1267"/>
      <c r="V114" s="1267"/>
      <c r="W114" s="1266"/>
    </row>
    <row r="115" spans="1:23" s="1261" customFormat="1" ht="12.75" x14ac:dyDescent="0.2">
      <c r="A115" s="1264"/>
      <c r="B115" s="1265"/>
      <c r="C115" s="1267"/>
      <c r="D115" s="1267"/>
      <c r="E115" s="1267"/>
      <c r="F115" s="1267"/>
      <c r="G115" s="1267"/>
      <c r="H115" s="1267"/>
      <c r="I115" s="1267"/>
      <c r="J115" s="1267"/>
      <c r="K115" s="1267"/>
      <c r="L115" s="1267"/>
      <c r="M115" s="1267"/>
      <c r="N115" s="1267"/>
      <c r="O115" s="1267"/>
      <c r="P115" s="1267"/>
      <c r="Q115" s="1267"/>
      <c r="R115" s="1267"/>
      <c r="S115" s="1267"/>
      <c r="T115" s="1267"/>
      <c r="U115" s="1267"/>
      <c r="V115" s="1267"/>
      <c r="W115" s="1266"/>
    </row>
    <row r="116" spans="1:23" s="1261" customFormat="1" ht="12.75" x14ac:dyDescent="0.2">
      <c r="A116" s="1264"/>
      <c r="B116" s="1265"/>
      <c r="C116" s="1267"/>
      <c r="D116" s="1267"/>
      <c r="E116" s="1267"/>
      <c r="F116" s="1267"/>
      <c r="G116" s="1267"/>
      <c r="H116" s="1267"/>
      <c r="I116" s="1267"/>
      <c r="J116" s="1267"/>
      <c r="K116" s="1267"/>
      <c r="L116" s="1267"/>
      <c r="M116" s="1267"/>
      <c r="N116" s="1267"/>
      <c r="O116" s="1267"/>
      <c r="P116" s="1267"/>
      <c r="Q116" s="1267"/>
      <c r="R116" s="1267"/>
      <c r="S116" s="1267"/>
      <c r="T116" s="1267"/>
      <c r="U116" s="1267"/>
      <c r="V116" s="1267"/>
      <c r="W116" s="1266"/>
    </row>
    <row r="117" spans="1:23" s="1261" customFormat="1" ht="12.75" x14ac:dyDescent="0.2">
      <c r="A117" s="1264"/>
      <c r="B117" s="1265"/>
      <c r="C117" s="1267"/>
      <c r="D117" s="1267"/>
      <c r="E117" s="1267"/>
      <c r="F117" s="1267"/>
      <c r="G117" s="1267"/>
      <c r="H117" s="1267"/>
      <c r="I117" s="1267"/>
      <c r="J117" s="1267"/>
      <c r="K117" s="1267"/>
      <c r="L117" s="1267"/>
      <c r="M117" s="1267"/>
      <c r="N117" s="1267"/>
      <c r="O117" s="1267"/>
      <c r="P117" s="1267"/>
      <c r="Q117" s="1267"/>
      <c r="R117" s="1267"/>
      <c r="S117" s="1267"/>
      <c r="T117" s="1267"/>
      <c r="U117" s="1267"/>
      <c r="V117" s="1267"/>
      <c r="W117" s="1266"/>
    </row>
    <row r="118" spans="1:23" s="1261" customFormat="1" ht="12.75" x14ac:dyDescent="0.2">
      <c r="A118" s="1264"/>
      <c r="B118" s="1265"/>
      <c r="C118" s="1267"/>
      <c r="D118" s="1267"/>
      <c r="E118" s="1267"/>
      <c r="F118" s="1267"/>
      <c r="G118" s="1267"/>
      <c r="H118" s="1267"/>
      <c r="I118" s="1267"/>
      <c r="J118" s="1267"/>
      <c r="K118" s="1267"/>
      <c r="L118" s="1267"/>
      <c r="M118" s="1267"/>
      <c r="N118" s="1267"/>
      <c r="O118" s="1267"/>
      <c r="P118" s="1267"/>
      <c r="Q118" s="1267"/>
      <c r="R118" s="1267"/>
      <c r="S118" s="1267"/>
      <c r="T118" s="1267"/>
      <c r="U118" s="1267"/>
      <c r="V118" s="1267"/>
      <c r="W118" s="1266"/>
    </row>
    <row r="119" spans="1:23" s="1261" customFormat="1" ht="12.75" x14ac:dyDescent="0.2">
      <c r="A119" s="1264"/>
      <c r="B119" s="1265"/>
      <c r="C119" s="1267"/>
      <c r="D119" s="1267"/>
      <c r="E119" s="1267"/>
      <c r="F119" s="1267"/>
      <c r="G119" s="1267"/>
      <c r="H119" s="1267"/>
      <c r="I119" s="1267"/>
      <c r="J119" s="1267"/>
      <c r="K119" s="1267"/>
      <c r="L119" s="1267"/>
      <c r="M119" s="1267"/>
      <c r="N119" s="1267"/>
      <c r="O119" s="1267"/>
      <c r="P119" s="1267"/>
      <c r="Q119" s="1267"/>
      <c r="R119" s="1267"/>
      <c r="S119" s="1267"/>
      <c r="T119" s="1267"/>
      <c r="U119" s="1267"/>
      <c r="V119" s="1267"/>
      <c r="W119" s="1266"/>
    </row>
    <row r="120" spans="1:23" s="1261" customFormat="1" ht="12.75" x14ac:dyDescent="0.2">
      <c r="A120" s="1264"/>
      <c r="B120" s="1265"/>
      <c r="C120" s="1267"/>
      <c r="D120" s="1267"/>
      <c r="E120" s="1267"/>
      <c r="F120" s="1267"/>
      <c r="G120" s="1267"/>
      <c r="H120" s="1267"/>
      <c r="I120" s="1267"/>
      <c r="J120" s="1267"/>
      <c r="K120" s="1267"/>
      <c r="L120" s="1267"/>
      <c r="M120" s="1267"/>
      <c r="N120" s="1267"/>
      <c r="O120" s="1267"/>
      <c r="P120" s="1267"/>
      <c r="Q120" s="1267"/>
      <c r="R120" s="1267"/>
      <c r="S120" s="1267"/>
      <c r="T120" s="1267"/>
      <c r="U120" s="1267"/>
      <c r="V120" s="1267"/>
      <c r="W120" s="1266"/>
    </row>
    <row r="121" spans="1:23" s="1261" customFormat="1" ht="12.75" x14ac:dyDescent="0.2">
      <c r="A121" s="1264"/>
      <c r="B121" s="1265"/>
      <c r="C121" s="1267"/>
      <c r="D121" s="1267"/>
      <c r="E121" s="1267"/>
      <c r="F121" s="1267"/>
      <c r="G121" s="1267"/>
      <c r="H121" s="1267"/>
      <c r="I121" s="1267"/>
      <c r="J121" s="1267"/>
      <c r="K121" s="1267"/>
      <c r="L121" s="1267"/>
      <c r="M121" s="1267"/>
      <c r="N121" s="1267"/>
      <c r="O121" s="1267"/>
      <c r="P121" s="1267"/>
      <c r="Q121" s="1267"/>
      <c r="R121" s="1267"/>
      <c r="S121" s="1267"/>
      <c r="T121" s="1267"/>
      <c r="U121" s="1267"/>
      <c r="V121" s="1267"/>
      <c r="W121" s="1266"/>
    </row>
    <row r="122" spans="1:23" s="1261" customFormat="1" ht="12.75" x14ac:dyDescent="0.2">
      <c r="A122" s="1264"/>
      <c r="B122" s="1265"/>
      <c r="C122" s="1267"/>
      <c r="D122" s="1267"/>
      <c r="E122" s="1267"/>
      <c r="F122" s="1267"/>
      <c r="G122" s="1267"/>
      <c r="H122" s="1267"/>
      <c r="I122" s="1267"/>
      <c r="J122" s="1267"/>
      <c r="K122" s="1267"/>
      <c r="L122" s="1267"/>
      <c r="M122" s="1267"/>
      <c r="N122" s="1267"/>
      <c r="O122" s="1267"/>
      <c r="P122" s="1267"/>
      <c r="Q122" s="1267"/>
      <c r="R122" s="1267"/>
      <c r="S122" s="1267"/>
      <c r="T122" s="1267"/>
      <c r="U122" s="1267"/>
      <c r="V122" s="1267"/>
      <c r="W122" s="1266"/>
    </row>
    <row r="123" spans="1:23" s="1261" customFormat="1" ht="12.75" x14ac:dyDescent="0.2">
      <c r="A123" s="1264"/>
      <c r="B123" s="1265"/>
      <c r="C123" s="1267"/>
      <c r="D123" s="1267"/>
      <c r="E123" s="1267"/>
      <c r="F123" s="1267"/>
      <c r="G123" s="1267"/>
      <c r="H123" s="1267"/>
      <c r="I123" s="1267"/>
      <c r="J123" s="1267"/>
      <c r="K123" s="1267"/>
      <c r="L123" s="1267"/>
      <c r="M123" s="1267"/>
      <c r="N123" s="1267"/>
      <c r="O123" s="1267"/>
      <c r="P123" s="1267"/>
      <c r="Q123" s="1267"/>
      <c r="R123" s="1267"/>
      <c r="S123" s="1267"/>
      <c r="T123" s="1267"/>
      <c r="U123" s="1267"/>
      <c r="V123" s="1267"/>
      <c r="W123" s="1266"/>
    </row>
    <row r="124" spans="1:23" s="1261" customFormat="1" ht="12.75" x14ac:dyDescent="0.2">
      <c r="A124" s="1264"/>
      <c r="B124" s="1265"/>
      <c r="C124" s="1267"/>
      <c r="D124" s="1267"/>
      <c r="E124" s="1267"/>
      <c r="F124" s="1267"/>
      <c r="G124" s="1267"/>
      <c r="H124" s="1267"/>
      <c r="I124" s="1267"/>
      <c r="J124" s="1267"/>
      <c r="K124" s="1267"/>
      <c r="L124" s="1267"/>
      <c r="M124" s="1267"/>
      <c r="N124" s="1267"/>
      <c r="O124" s="1267"/>
      <c r="P124" s="1267"/>
      <c r="Q124" s="1267"/>
      <c r="R124" s="1267"/>
      <c r="S124" s="1267"/>
      <c r="T124" s="1267"/>
      <c r="U124" s="1267"/>
      <c r="V124" s="1267"/>
      <c r="W124" s="1266"/>
    </row>
    <row r="125" spans="1:23" s="1261" customFormat="1" ht="12.75" x14ac:dyDescent="0.2">
      <c r="A125" s="1264"/>
      <c r="B125" s="1265"/>
      <c r="C125" s="1267"/>
      <c r="D125" s="1267"/>
      <c r="E125" s="1267"/>
      <c r="F125" s="1267"/>
      <c r="G125" s="1267"/>
      <c r="H125" s="1267"/>
      <c r="I125" s="1267"/>
      <c r="J125" s="1267"/>
      <c r="K125" s="1267"/>
      <c r="L125" s="1267"/>
      <c r="M125" s="1267"/>
      <c r="N125" s="1267"/>
      <c r="O125" s="1267"/>
      <c r="P125" s="1267"/>
      <c r="Q125" s="1267"/>
      <c r="R125" s="1267"/>
      <c r="S125" s="1267"/>
      <c r="T125" s="1267"/>
      <c r="U125" s="1267"/>
      <c r="V125" s="1267"/>
      <c r="W125" s="1266"/>
    </row>
    <row r="126" spans="1:23" s="1261" customFormat="1" ht="12.75" x14ac:dyDescent="0.2">
      <c r="A126" s="1264"/>
      <c r="B126" s="1265"/>
      <c r="C126" s="1267"/>
      <c r="D126" s="1267"/>
      <c r="E126" s="1267"/>
      <c r="F126" s="1267"/>
      <c r="G126" s="1267"/>
      <c r="H126" s="1267"/>
      <c r="I126" s="1267"/>
      <c r="J126" s="1267"/>
      <c r="K126" s="1267"/>
      <c r="L126" s="1267"/>
      <c r="M126" s="1267"/>
      <c r="N126" s="1267"/>
      <c r="O126" s="1267"/>
      <c r="P126" s="1267"/>
      <c r="Q126" s="1267"/>
      <c r="R126" s="1267"/>
      <c r="S126" s="1267"/>
      <c r="T126" s="1267"/>
      <c r="U126" s="1267"/>
      <c r="V126" s="1267"/>
      <c r="W126" s="1266"/>
    </row>
    <row r="127" spans="1:23" s="1261" customFormat="1" ht="12.75" x14ac:dyDescent="0.2">
      <c r="A127" s="1264"/>
      <c r="B127" s="1265"/>
      <c r="C127" s="1267"/>
      <c r="D127" s="1267"/>
      <c r="E127" s="1267"/>
      <c r="F127" s="1267"/>
      <c r="G127" s="1267"/>
      <c r="H127" s="1267"/>
      <c r="I127" s="1267"/>
      <c r="J127" s="1267"/>
      <c r="K127" s="1267"/>
      <c r="L127" s="1267"/>
      <c r="M127" s="1267"/>
      <c r="N127" s="1267"/>
      <c r="O127" s="1267"/>
      <c r="P127" s="1267"/>
      <c r="Q127" s="1267"/>
      <c r="R127" s="1267"/>
      <c r="S127" s="1267"/>
      <c r="T127" s="1267"/>
      <c r="U127" s="1267"/>
      <c r="V127" s="1267"/>
      <c r="W127" s="1266"/>
    </row>
    <row r="128" spans="1:23" s="1261" customFormat="1" ht="12.75" x14ac:dyDescent="0.2">
      <c r="A128" s="1264"/>
      <c r="B128" s="1265"/>
      <c r="C128" s="1267"/>
      <c r="D128" s="1267"/>
      <c r="E128" s="1267"/>
      <c r="F128" s="1267"/>
      <c r="G128" s="1267"/>
      <c r="H128" s="1267"/>
      <c r="I128" s="1267"/>
      <c r="J128" s="1267"/>
      <c r="K128" s="1267"/>
      <c r="L128" s="1267"/>
      <c r="M128" s="1267"/>
      <c r="N128" s="1267"/>
      <c r="O128" s="1267"/>
      <c r="P128" s="1267"/>
      <c r="Q128" s="1267"/>
      <c r="R128" s="1267"/>
      <c r="S128" s="1267"/>
      <c r="T128" s="1267"/>
      <c r="U128" s="1267"/>
      <c r="V128" s="1267"/>
      <c r="W128" s="1266"/>
    </row>
    <row r="129" spans="1:23" s="1261" customFormat="1" ht="12.75" x14ac:dyDescent="0.2">
      <c r="A129" s="1264"/>
      <c r="B129" s="1265"/>
      <c r="C129" s="1267"/>
      <c r="D129" s="1267"/>
      <c r="E129" s="1267"/>
      <c r="F129" s="1267"/>
      <c r="G129" s="1267"/>
      <c r="H129" s="1267"/>
      <c r="I129" s="1267"/>
      <c r="J129" s="1267"/>
      <c r="K129" s="1267"/>
      <c r="L129" s="1267"/>
      <c r="M129" s="1267"/>
      <c r="N129" s="1267"/>
      <c r="O129" s="1267"/>
      <c r="P129" s="1267"/>
      <c r="Q129" s="1267"/>
      <c r="R129" s="1267"/>
      <c r="S129" s="1267"/>
      <c r="T129" s="1267"/>
      <c r="U129" s="1267"/>
      <c r="V129" s="1267"/>
      <c r="W129" s="1266"/>
    </row>
    <row r="130" spans="1:23" s="1261" customFormat="1" ht="12.75" x14ac:dyDescent="0.2">
      <c r="A130" s="1264"/>
      <c r="B130" s="1265"/>
      <c r="C130" s="1267"/>
      <c r="D130" s="1267"/>
      <c r="E130" s="1267"/>
      <c r="F130" s="1267"/>
      <c r="G130" s="1267"/>
      <c r="H130" s="1267"/>
      <c r="I130" s="1267"/>
      <c r="J130" s="1267"/>
      <c r="K130" s="1267"/>
      <c r="L130" s="1267"/>
      <c r="M130" s="1267"/>
      <c r="N130" s="1267"/>
      <c r="O130" s="1267"/>
      <c r="P130" s="1267"/>
      <c r="Q130" s="1267"/>
      <c r="R130" s="1267"/>
      <c r="S130" s="1267"/>
      <c r="T130" s="1267"/>
      <c r="U130" s="1267"/>
      <c r="V130" s="1267"/>
      <c r="W130" s="1266"/>
    </row>
    <row r="131" spans="1:23" s="1261" customFormat="1" ht="12.75" x14ac:dyDescent="0.2">
      <c r="A131" s="1264"/>
      <c r="B131" s="1265"/>
      <c r="C131" s="1267"/>
      <c r="D131" s="1267"/>
      <c r="E131" s="1267"/>
      <c r="F131" s="1267"/>
      <c r="G131" s="1267"/>
      <c r="H131" s="1267"/>
      <c r="I131" s="1267"/>
      <c r="J131" s="1267"/>
      <c r="K131" s="1267"/>
      <c r="L131" s="1267"/>
      <c r="M131" s="1267"/>
      <c r="N131" s="1267"/>
      <c r="O131" s="1267"/>
      <c r="P131" s="1267"/>
      <c r="Q131" s="1267"/>
      <c r="R131" s="1267"/>
      <c r="S131" s="1267"/>
      <c r="T131" s="1267"/>
      <c r="U131" s="1267"/>
      <c r="V131" s="1267"/>
      <c r="W131" s="1266"/>
    </row>
    <row r="132" spans="1:23" s="1261" customFormat="1" ht="12.75" x14ac:dyDescent="0.2">
      <c r="A132" s="1264"/>
      <c r="B132" s="1265"/>
      <c r="C132" s="1267"/>
      <c r="D132" s="1267"/>
      <c r="E132" s="1267"/>
      <c r="F132" s="1267"/>
      <c r="G132" s="1267"/>
      <c r="H132" s="1267"/>
      <c r="I132" s="1267"/>
      <c r="J132" s="1267"/>
      <c r="K132" s="1267"/>
      <c r="L132" s="1267"/>
      <c r="M132" s="1267"/>
      <c r="N132" s="1267"/>
      <c r="O132" s="1267"/>
      <c r="P132" s="1267"/>
      <c r="Q132" s="1267"/>
      <c r="R132" s="1267"/>
      <c r="S132" s="1267"/>
      <c r="T132" s="1267"/>
      <c r="U132" s="1267"/>
      <c r="V132" s="1267"/>
      <c r="W132" s="1266"/>
    </row>
    <row r="133" spans="1:23" s="1261" customFormat="1" ht="12.75" x14ac:dyDescent="0.2">
      <c r="A133" s="1264"/>
      <c r="B133" s="1265"/>
      <c r="C133" s="1267"/>
      <c r="D133" s="1267"/>
      <c r="E133" s="1267"/>
      <c r="F133" s="1267"/>
      <c r="G133" s="1267"/>
      <c r="H133" s="1267"/>
      <c r="I133" s="1267"/>
      <c r="J133" s="1267"/>
      <c r="K133" s="1267"/>
      <c r="L133" s="1267"/>
      <c r="M133" s="1267"/>
      <c r="N133" s="1267"/>
      <c r="O133" s="1267"/>
      <c r="P133" s="1267"/>
      <c r="Q133" s="1267"/>
      <c r="R133" s="1267"/>
      <c r="S133" s="1267"/>
      <c r="T133" s="1267"/>
      <c r="U133" s="1267"/>
      <c r="V133" s="1267"/>
      <c r="W133" s="1266"/>
    </row>
    <row r="134" spans="1:23" s="1261" customFormat="1" ht="12.75" x14ac:dyDescent="0.2">
      <c r="A134" s="1264"/>
      <c r="B134" s="1265"/>
      <c r="C134" s="1267"/>
      <c r="D134" s="1267"/>
      <c r="E134" s="1267"/>
      <c r="F134" s="1267"/>
      <c r="G134" s="1267"/>
      <c r="H134" s="1267"/>
      <c r="I134" s="1267"/>
      <c r="J134" s="1267"/>
      <c r="K134" s="1267"/>
      <c r="L134" s="1267"/>
      <c r="M134" s="1267"/>
      <c r="N134" s="1267"/>
      <c r="O134" s="1267"/>
      <c r="P134" s="1267"/>
      <c r="Q134" s="1267"/>
      <c r="R134" s="1267"/>
      <c r="S134" s="1267"/>
      <c r="T134" s="1267"/>
      <c r="U134" s="1267"/>
      <c r="V134" s="1267"/>
      <c r="W134" s="1266"/>
    </row>
    <row r="135" spans="1:23" s="1261" customFormat="1" ht="12.75" x14ac:dyDescent="0.2">
      <c r="A135" s="1264"/>
      <c r="B135" s="1265"/>
      <c r="C135" s="1267"/>
      <c r="D135" s="1267"/>
      <c r="E135" s="1267"/>
      <c r="F135" s="1267"/>
      <c r="G135" s="1267"/>
      <c r="H135" s="1267"/>
      <c r="I135" s="1267"/>
      <c r="J135" s="1267"/>
      <c r="K135" s="1267"/>
      <c r="L135" s="1267"/>
      <c r="M135" s="1267"/>
      <c r="N135" s="1267"/>
      <c r="O135" s="1267"/>
      <c r="P135" s="1267"/>
      <c r="Q135" s="1267"/>
      <c r="R135" s="1267"/>
      <c r="S135" s="1267"/>
      <c r="T135" s="1267"/>
      <c r="U135" s="1267"/>
      <c r="V135" s="1267"/>
      <c r="W135" s="1266"/>
    </row>
    <row r="136" spans="1:23" s="1261" customFormat="1" ht="12.75" x14ac:dyDescent="0.2">
      <c r="A136" s="1264"/>
      <c r="B136" s="1265"/>
      <c r="C136" s="1267"/>
      <c r="D136" s="1267"/>
      <c r="E136" s="1267"/>
      <c r="F136" s="1267"/>
      <c r="G136" s="1267"/>
      <c r="H136" s="1267"/>
      <c r="I136" s="1267"/>
      <c r="J136" s="1267"/>
      <c r="K136" s="1267"/>
      <c r="L136" s="1267"/>
      <c r="M136" s="1267"/>
      <c r="N136" s="1267"/>
      <c r="O136" s="1267"/>
      <c r="P136" s="1267"/>
      <c r="Q136" s="1267"/>
      <c r="R136" s="1267"/>
      <c r="S136" s="1267"/>
      <c r="T136" s="1267"/>
      <c r="U136" s="1267"/>
      <c r="V136" s="1267"/>
      <c r="W136" s="1266"/>
    </row>
    <row r="137" spans="1:23" s="1261" customFormat="1" ht="12.75" x14ac:dyDescent="0.2">
      <c r="A137" s="1264"/>
      <c r="B137" s="1265"/>
      <c r="C137" s="1267"/>
      <c r="D137" s="1267"/>
      <c r="E137" s="1267"/>
      <c r="F137" s="1267"/>
      <c r="G137" s="1267"/>
      <c r="H137" s="1267"/>
      <c r="I137" s="1267"/>
      <c r="J137" s="1267"/>
      <c r="K137" s="1267"/>
      <c r="L137" s="1267"/>
      <c r="M137" s="1267"/>
      <c r="N137" s="1267"/>
      <c r="O137" s="1267"/>
      <c r="P137" s="1267"/>
      <c r="Q137" s="1267"/>
      <c r="R137" s="1267"/>
      <c r="S137" s="1267"/>
      <c r="T137" s="1267"/>
      <c r="U137" s="1267"/>
      <c r="V137" s="1267"/>
      <c r="W137" s="1266"/>
    </row>
    <row r="138" spans="1:23" s="1261" customFormat="1" ht="12.75" x14ac:dyDescent="0.2">
      <c r="A138" s="1264"/>
      <c r="B138" s="1265"/>
      <c r="C138" s="1267"/>
      <c r="D138" s="1267"/>
      <c r="E138" s="1267"/>
      <c r="F138" s="1267"/>
      <c r="G138" s="1267"/>
      <c r="H138" s="1267"/>
      <c r="I138" s="1267"/>
      <c r="J138" s="1267"/>
      <c r="K138" s="1267"/>
      <c r="L138" s="1267"/>
      <c r="M138" s="1267"/>
      <c r="N138" s="1267"/>
      <c r="O138" s="1267"/>
      <c r="P138" s="1267"/>
      <c r="Q138" s="1267"/>
      <c r="R138" s="1267"/>
      <c r="S138" s="1267"/>
      <c r="T138" s="1267"/>
      <c r="U138" s="1267"/>
      <c r="V138" s="1267"/>
      <c r="W138" s="1266"/>
    </row>
    <row r="139" spans="1:23" s="1261" customFormat="1" ht="12.75" x14ac:dyDescent="0.2">
      <c r="A139" s="1264"/>
      <c r="B139" s="1265"/>
      <c r="C139" s="1267"/>
      <c r="D139" s="1267"/>
      <c r="E139" s="1267"/>
      <c r="F139" s="1267"/>
      <c r="G139" s="1267"/>
      <c r="H139" s="1267"/>
      <c r="I139" s="1267"/>
      <c r="J139" s="1267"/>
      <c r="K139" s="1267"/>
      <c r="L139" s="1267"/>
      <c r="M139" s="1267"/>
      <c r="N139" s="1267"/>
      <c r="O139" s="1267"/>
      <c r="P139" s="1267"/>
      <c r="Q139" s="1267"/>
      <c r="R139" s="1267"/>
      <c r="S139" s="1267"/>
      <c r="T139" s="1267"/>
      <c r="U139" s="1267"/>
      <c r="V139" s="1267"/>
      <c r="W139" s="1266"/>
    </row>
    <row r="140" spans="1:23" s="1261" customFormat="1" ht="12.75" x14ac:dyDescent="0.2">
      <c r="A140" s="1264"/>
      <c r="B140" s="1265"/>
      <c r="C140" s="1267"/>
      <c r="D140" s="1267"/>
      <c r="E140" s="1267"/>
      <c r="F140" s="1267"/>
      <c r="G140" s="1267"/>
      <c r="H140" s="1267"/>
      <c r="I140" s="1267"/>
      <c r="J140" s="1267"/>
      <c r="K140" s="1267"/>
      <c r="L140" s="1267"/>
      <c r="M140" s="1267"/>
      <c r="N140" s="1267"/>
      <c r="O140" s="1267"/>
      <c r="P140" s="1267"/>
      <c r="Q140" s="1267"/>
      <c r="R140" s="1267"/>
      <c r="S140" s="1267"/>
      <c r="T140" s="1267"/>
      <c r="U140" s="1267"/>
      <c r="V140" s="1267"/>
      <c r="W140" s="1266"/>
    </row>
    <row r="141" spans="1:23" s="1261" customFormat="1" ht="12.75" x14ac:dyDescent="0.2">
      <c r="A141" s="1264"/>
      <c r="B141" s="1265"/>
      <c r="C141" s="1267"/>
      <c r="D141" s="1267"/>
      <c r="E141" s="1267"/>
      <c r="F141" s="1267"/>
      <c r="G141" s="1267"/>
      <c r="H141" s="1267"/>
      <c r="I141" s="1267"/>
      <c r="J141" s="1267"/>
      <c r="K141" s="1267"/>
      <c r="L141" s="1267"/>
      <c r="M141" s="1267"/>
      <c r="N141" s="1267"/>
      <c r="O141" s="1267"/>
      <c r="P141" s="1267"/>
      <c r="Q141" s="1267"/>
      <c r="R141" s="1267"/>
      <c r="S141" s="1267"/>
      <c r="T141" s="1267"/>
      <c r="U141" s="1267"/>
      <c r="V141" s="1267"/>
      <c r="W141" s="1266"/>
    </row>
    <row r="142" spans="1:23" s="1261" customFormat="1" ht="12.75" x14ac:dyDescent="0.2">
      <c r="A142" s="1264"/>
      <c r="B142" s="1265"/>
      <c r="C142" s="1267"/>
      <c r="D142" s="1267"/>
      <c r="E142" s="1267"/>
      <c r="F142" s="1267"/>
      <c r="G142" s="1267"/>
      <c r="H142" s="1267"/>
      <c r="I142" s="1267"/>
      <c r="J142" s="1267"/>
      <c r="K142" s="1267"/>
      <c r="L142" s="1267"/>
      <c r="M142" s="1267"/>
      <c r="N142" s="1267"/>
      <c r="O142" s="1267"/>
      <c r="P142" s="1267"/>
      <c r="Q142" s="1267"/>
      <c r="R142" s="1267"/>
      <c r="S142" s="1267"/>
      <c r="T142" s="1267"/>
      <c r="U142" s="1267"/>
      <c r="V142" s="1267"/>
      <c r="W142" s="1266"/>
    </row>
    <row r="143" spans="1:23" s="1261" customFormat="1" ht="12.75" x14ac:dyDescent="0.2">
      <c r="A143" s="1264"/>
      <c r="B143" s="1265"/>
      <c r="C143" s="1267"/>
      <c r="D143" s="1267"/>
      <c r="E143" s="1267"/>
      <c r="F143" s="1267"/>
      <c r="G143" s="1267"/>
      <c r="H143" s="1267"/>
      <c r="I143" s="1267"/>
      <c r="J143" s="1267"/>
      <c r="K143" s="1267"/>
      <c r="L143" s="1267"/>
      <c r="M143" s="1267"/>
      <c r="N143" s="1267"/>
      <c r="O143" s="1267"/>
      <c r="P143" s="1267"/>
      <c r="Q143" s="1267"/>
      <c r="R143" s="1267"/>
      <c r="S143" s="1267"/>
      <c r="T143" s="1267"/>
      <c r="U143" s="1267"/>
      <c r="V143" s="1267"/>
      <c r="W143" s="1266"/>
    </row>
    <row r="144" spans="1:23" s="1261" customFormat="1" ht="12.75" x14ac:dyDescent="0.2">
      <c r="A144" s="1264"/>
      <c r="B144" s="1265"/>
      <c r="C144" s="1267"/>
      <c r="D144" s="1267"/>
      <c r="E144" s="1267"/>
      <c r="F144" s="1267"/>
      <c r="G144" s="1267"/>
      <c r="H144" s="1267"/>
      <c r="I144" s="1267"/>
      <c r="J144" s="1267"/>
      <c r="K144" s="1267"/>
      <c r="L144" s="1267"/>
      <c r="M144" s="1267"/>
      <c r="N144" s="1267"/>
      <c r="O144" s="1267"/>
      <c r="P144" s="1267"/>
      <c r="Q144" s="1267"/>
      <c r="R144" s="1267"/>
      <c r="S144" s="1267"/>
      <c r="T144" s="1267"/>
      <c r="U144" s="1267"/>
      <c r="V144" s="1267"/>
      <c r="W144" s="1266"/>
    </row>
    <row r="145" spans="1:23" s="1261" customFormat="1" ht="12.75" x14ac:dyDescent="0.2">
      <c r="A145" s="1264"/>
      <c r="B145" s="1265"/>
      <c r="C145" s="1267"/>
      <c r="D145" s="1267"/>
      <c r="E145" s="1267"/>
      <c r="F145" s="1267"/>
      <c r="G145" s="1267"/>
      <c r="H145" s="1267"/>
      <c r="I145" s="1267"/>
      <c r="J145" s="1267"/>
      <c r="K145" s="1267"/>
      <c r="L145" s="1267"/>
      <c r="M145" s="1267"/>
      <c r="N145" s="1267"/>
      <c r="O145" s="1267"/>
      <c r="P145" s="1267"/>
      <c r="Q145" s="1267"/>
      <c r="R145" s="1267"/>
      <c r="S145" s="1267"/>
      <c r="T145" s="1267"/>
      <c r="U145" s="1267"/>
      <c r="V145" s="1267"/>
      <c r="W145" s="1266"/>
    </row>
    <row r="146" spans="1:23" s="1261" customFormat="1" ht="12.75" x14ac:dyDescent="0.2">
      <c r="A146" s="1264"/>
      <c r="B146" s="1265"/>
      <c r="C146" s="1267"/>
      <c r="D146" s="1267"/>
      <c r="E146" s="1267"/>
      <c r="F146" s="1267"/>
      <c r="G146" s="1267"/>
      <c r="H146" s="1267"/>
      <c r="I146" s="1267"/>
      <c r="J146" s="1267"/>
      <c r="K146" s="1267"/>
      <c r="L146" s="1267"/>
      <c r="M146" s="1267"/>
      <c r="N146" s="1267"/>
      <c r="O146" s="1267"/>
      <c r="P146" s="1267"/>
      <c r="Q146" s="1267"/>
      <c r="R146" s="1267"/>
      <c r="S146" s="1267"/>
      <c r="T146" s="1267"/>
      <c r="U146" s="1267"/>
      <c r="V146" s="1267"/>
      <c r="W146" s="1266"/>
    </row>
    <row r="147" spans="1:23" s="1261" customFormat="1" ht="12.75" x14ac:dyDescent="0.2">
      <c r="A147" s="1264"/>
      <c r="B147" s="1265"/>
      <c r="C147" s="1267"/>
      <c r="D147" s="1267"/>
      <c r="E147" s="1267"/>
      <c r="F147" s="1267"/>
      <c r="G147" s="1267"/>
      <c r="H147" s="1267"/>
      <c r="I147" s="1267"/>
      <c r="J147" s="1267"/>
      <c r="K147" s="1267"/>
      <c r="L147" s="1267"/>
      <c r="M147" s="1267"/>
      <c r="N147" s="1267"/>
      <c r="O147" s="1267"/>
      <c r="P147" s="1267"/>
      <c r="Q147" s="1267"/>
      <c r="R147" s="1267"/>
      <c r="S147" s="1267"/>
      <c r="T147" s="1267"/>
      <c r="U147" s="1267"/>
      <c r="V147" s="1267"/>
      <c r="W147" s="1266"/>
    </row>
    <row r="148" spans="1:23" s="1261" customFormat="1" ht="12.75" x14ac:dyDescent="0.2">
      <c r="A148" s="1264"/>
      <c r="B148" s="1265"/>
      <c r="C148" s="1267"/>
      <c r="D148" s="1267"/>
      <c r="E148" s="1267"/>
      <c r="F148" s="1267"/>
      <c r="G148" s="1267"/>
      <c r="H148" s="1267"/>
      <c r="I148" s="1267"/>
      <c r="J148" s="1267"/>
      <c r="K148" s="1267"/>
      <c r="L148" s="1267"/>
      <c r="M148" s="1267"/>
      <c r="N148" s="1267"/>
      <c r="O148" s="1267"/>
      <c r="P148" s="1267"/>
      <c r="Q148" s="1267"/>
      <c r="R148" s="1267"/>
      <c r="S148" s="1267"/>
      <c r="T148" s="1267"/>
      <c r="U148" s="1267"/>
      <c r="V148" s="1267"/>
      <c r="W148" s="1266"/>
    </row>
    <row r="149" spans="1:23" s="1261" customFormat="1" ht="12.75" x14ac:dyDescent="0.2">
      <c r="A149" s="1264"/>
      <c r="B149" s="1265"/>
      <c r="C149" s="1267"/>
      <c r="D149" s="1267"/>
      <c r="E149" s="1267"/>
      <c r="F149" s="1267"/>
      <c r="G149" s="1267"/>
      <c r="H149" s="1267"/>
      <c r="I149" s="1267"/>
      <c r="J149" s="1267"/>
      <c r="K149" s="1267"/>
      <c r="L149" s="1267"/>
      <c r="M149" s="1267"/>
      <c r="N149" s="1267"/>
      <c r="O149" s="1267"/>
      <c r="P149" s="1267"/>
      <c r="Q149" s="1267"/>
      <c r="R149" s="1267"/>
      <c r="S149" s="1267"/>
      <c r="T149" s="1267"/>
      <c r="U149" s="1267"/>
      <c r="V149" s="1267"/>
      <c r="W149" s="1266"/>
    </row>
    <row r="150" spans="1:23" s="1261" customFormat="1" ht="12.75" x14ac:dyDescent="0.2">
      <c r="A150" s="1264"/>
      <c r="B150" s="1265"/>
      <c r="C150" s="1267"/>
      <c r="D150" s="1267"/>
      <c r="E150" s="1267"/>
      <c r="F150" s="1267"/>
      <c r="G150" s="1267"/>
      <c r="H150" s="1267"/>
      <c r="I150" s="1267"/>
      <c r="J150" s="1267"/>
      <c r="K150" s="1267"/>
      <c r="L150" s="1267"/>
      <c r="M150" s="1267"/>
      <c r="N150" s="1267"/>
      <c r="O150" s="1267"/>
      <c r="P150" s="1267"/>
      <c r="Q150" s="1267"/>
      <c r="R150" s="1267"/>
      <c r="S150" s="1267"/>
      <c r="T150" s="1267"/>
      <c r="U150" s="1267"/>
      <c r="V150" s="1267"/>
      <c r="W150" s="1266"/>
    </row>
    <row r="151" spans="1:23" s="1261" customFormat="1" ht="12.75" x14ac:dyDescent="0.2">
      <c r="A151" s="1264"/>
      <c r="B151" s="1265"/>
      <c r="C151" s="1267"/>
      <c r="D151" s="1267"/>
      <c r="E151" s="1267"/>
      <c r="F151" s="1267"/>
      <c r="G151" s="1267"/>
      <c r="H151" s="1267"/>
      <c r="I151" s="1267"/>
      <c r="J151" s="1267"/>
      <c r="K151" s="1267"/>
      <c r="L151" s="1267"/>
      <c r="M151" s="1267"/>
      <c r="N151" s="1267"/>
      <c r="O151" s="1267"/>
      <c r="P151" s="1267"/>
      <c r="Q151" s="1267"/>
      <c r="R151" s="1267"/>
      <c r="S151" s="1267"/>
      <c r="T151" s="1267"/>
      <c r="U151" s="1267"/>
      <c r="V151" s="1267"/>
      <c r="W151" s="1266"/>
    </row>
    <row r="152" spans="1:23" s="1261" customFormat="1" ht="12.75" x14ac:dyDescent="0.2">
      <c r="A152" s="1264"/>
      <c r="B152" s="1265"/>
      <c r="C152" s="1267"/>
      <c r="D152" s="1267"/>
      <c r="E152" s="1267"/>
      <c r="F152" s="1267"/>
      <c r="G152" s="1267"/>
      <c r="H152" s="1267"/>
      <c r="I152" s="1267"/>
      <c r="J152" s="1267"/>
      <c r="K152" s="1267"/>
      <c r="L152" s="1267"/>
      <c r="M152" s="1267"/>
      <c r="N152" s="1267"/>
      <c r="O152" s="1267"/>
      <c r="P152" s="1267"/>
      <c r="Q152" s="1267"/>
      <c r="R152" s="1267"/>
      <c r="S152" s="1267"/>
      <c r="T152" s="1267"/>
      <c r="U152" s="1267"/>
      <c r="V152" s="1267"/>
      <c r="W152" s="1266"/>
    </row>
    <row r="153" spans="1:23" s="1261" customFormat="1" ht="12.75" x14ac:dyDescent="0.2">
      <c r="A153" s="1264"/>
      <c r="B153" s="1265"/>
      <c r="C153" s="1267"/>
      <c r="D153" s="1267"/>
      <c r="E153" s="1267"/>
      <c r="F153" s="1267"/>
      <c r="G153" s="1267"/>
      <c r="H153" s="1267"/>
      <c r="I153" s="1267"/>
      <c r="J153" s="1267"/>
      <c r="K153" s="1267"/>
      <c r="L153" s="1267"/>
      <c r="M153" s="1267"/>
      <c r="N153" s="1267"/>
      <c r="O153" s="1267"/>
      <c r="P153" s="1267"/>
      <c r="Q153" s="1267"/>
      <c r="R153" s="1267"/>
      <c r="S153" s="1267"/>
      <c r="T153" s="1267"/>
      <c r="U153" s="1267"/>
      <c r="V153" s="1267"/>
      <c r="W153" s="1266"/>
    </row>
    <row r="154" spans="1:23" s="1261" customFormat="1" ht="12.75" x14ac:dyDescent="0.2">
      <c r="A154" s="1264"/>
      <c r="B154" s="1265"/>
      <c r="C154" s="1267"/>
      <c r="D154" s="1267"/>
      <c r="E154" s="1267"/>
      <c r="F154" s="1267"/>
      <c r="G154" s="1267"/>
      <c r="H154" s="1267"/>
      <c r="I154" s="1267"/>
      <c r="J154" s="1267"/>
      <c r="K154" s="1267"/>
      <c r="L154" s="1267"/>
      <c r="M154" s="1267"/>
      <c r="N154" s="1267"/>
      <c r="O154" s="1267"/>
      <c r="P154" s="1267"/>
      <c r="Q154" s="1267"/>
      <c r="R154" s="1267"/>
      <c r="S154" s="1267"/>
      <c r="T154" s="1267"/>
      <c r="U154" s="1267"/>
      <c r="V154" s="1267"/>
      <c r="W154" s="1266"/>
    </row>
    <row r="155" spans="1:23" s="1261" customFormat="1" ht="12.75" x14ac:dyDescent="0.2">
      <c r="A155" s="1264"/>
      <c r="B155" s="1265"/>
      <c r="C155" s="1267"/>
      <c r="D155" s="1267"/>
      <c r="E155" s="1267"/>
      <c r="F155" s="1267"/>
      <c r="G155" s="1267"/>
      <c r="H155" s="1267"/>
      <c r="I155" s="1267"/>
      <c r="J155" s="1267"/>
      <c r="K155" s="1267"/>
      <c r="L155" s="1267"/>
      <c r="M155" s="1267"/>
      <c r="N155" s="1267"/>
      <c r="O155" s="1267"/>
      <c r="P155" s="1267"/>
      <c r="Q155" s="1267"/>
      <c r="R155" s="1267"/>
      <c r="S155" s="1267"/>
      <c r="T155" s="1267"/>
      <c r="U155" s="1267"/>
      <c r="V155" s="1267"/>
      <c r="W155" s="1266"/>
    </row>
    <row r="156" spans="1:23" s="1261" customFormat="1" ht="12.75" x14ac:dyDescent="0.2">
      <c r="A156" s="1264"/>
      <c r="B156" s="1265"/>
      <c r="C156" s="1267"/>
      <c r="D156" s="1267"/>
      <c r="E156" s="1267"/>
      <c r="F156" s="1267"/>
      <c r="G156" s="1267"/>
      <c r="H156" s="1267"/>
      <c r="I156" s="1267"/>
      <c r="J156" s="1267"/>
      <c r="K156" s="1267"/>
      <c r="L156" s="1267"/>
      <c r="M156" s="1267"/>
      <c r="N156" s="1267"/>
      <c r="O156" s="1267"/>
      <c r="P156" s="1267"/>
      <c r="Q156" s="1267"/>
      <c r="R156" s="1267"/>
      <c r="S156" s="1267"/>
      <c r="T156" s="1267"/>
      <c r="U156" s="1267"/>
      <c r="V156" s="1267"/>
      <c r="W156" s="1266"/>
    </row>
    <row r="157" spans="1:23" s="1261" customFormat="1" ht="12.75" x14ac:dyDescent="0.2">
      <c r="A157" s="1264"/>
      <c r="B157" s="1265"/>
      <c r="C157" s="1267"/>
      <c r="D157" s="1267"/>
      <c r="E157" s="1267"/>
      <c r="F157" s="1267"/>
      <c r="G157" s="1267"/>
      <c r="H157" s="1267"/>
      <c r="I157" s="1267"/>
      <c r="J157" s="1267"/>
      <c r="K157" s="1267"/>
      <c r="L157" s="1267"/>
      <c r="M157" s="1267"/>
      <c r="N157" s="1267"/>
      <c r="O157" s="1267"/>
      <c r="P157" s="1267"/>
      <c r="Q157" s="1267"/>
      <c r="R157" s="1267"/>
      <c r="S157" s="1267"/>
      <c r="T157" s="1267"/>
      <c r="U157" s="1267"/>
      <c r="V157" s="1267"/>
      <c r="W157" s="1266"/>
    </row>
    <row r="158" spans="1:23" s="1261" customFormat="1" ht="12.75" x14ac:dyDescent="0.2">
      <c r="A158" s="1264"/>
      <c r="B158" s="1265"/>
      <c r="C158" s="1267"/>
      <c r="D158" s="1267"/>
      <c r="E158" s="1267"/>
      <c r="F158" s="1267"/>
      <c r="G158" s="1267"/>
      <c r="H158" s="1267"/>
      <c r="I158" s="1267"/>
      <c r="J158" s="1267"/>
      <c r="K158" s="1267"/>
      <c r="L158" s="1267"/>
      <c r="M158" s="1267"/>
      <c r="N158" s="1267"/>
      <c r="O158" s="1267"/>
      <c r="P158" s="1267"/>
      <c r="Q158" s="1267"/>
      <c r="R158" s="1267"/>
      <c r="S158" s="1267"/>
      <c r="T158" s="1267"/>
      <c r="U158" s="1267"/>
      <c r="V158" s="1267"/>
      <c r="W158" s="1266"/>
    </row>
    <row r="159" spans="1:23" s="1261" customFormat="1" ht="12.75" x14ac:dyDescent="0.2">
      <c r="A159" s="1264"/>
      <c r="B159" s="1265"/>
      <c r="C159" s="1267"/>
      <c r="D159" s="1267"/>
      <c r="E159" s="1267"/>
      <c r="F159" s="1267"/>
      <c r="G159" s="1267"/>
      <c r="H159" s="1267"/>
      <c r="I159" s="1267"/>
      <c r="J159" s="1267"/>
      <c r="K159" s="1267"/>
      <c r="L159" s="1267"/>
      <c r="M159" s="1267"/>
      <c r="N159" s="1267"/>
      <c r="O159" s="1267"/>
      <c r="P159" s="1267"/>
      <c r="Q159" s="1267"/>
      <c r="R159" s="1267"/>
      <c r="S159" s="1267"/>
      <c r="T159" s="1267"/>
      <c r="U159" s="1267"/>
      <c r="V159" s="1267"/>
      <c r="W159" s="1266"/>
    </row>
    <row r="160" spans="1:23" s="1261" customFormat="1" ht="12.75" x14ac:dyDescent="0.2">
      <c r="A160" s="1264"/>
      <c r="B160" s="1265"/>
      <c r="C160" s="1267"/>
      <c r="D160" s="1267"/>
      <c r="E160" s="1267"/>
      <c r="F160" s="1267"/>
      <c r="G160" s="1267"/>
      <c r="H160" s="1267"/>
      <c r="I160" s="1267"/>
      <c r="J160" s="1267"/>
      <c r="K160" s="1267"/>
      <c r="L160" s="1267"/>
      <c r="M160" s="1267"/>
      <c r="N160" s="1267"/>
      <c r="O160" s="1267"/>
      <c r="P160" s="1267"/>
      <c r="Q160" s="1267"/>
      <c r="R160" s="1267"/>
      <c r="S160" s="1267"/>
      <c r="T160" s="1267"/>
      <c r="U160" s="1267"/>
      <c r="V160" s="1267"/>
      <c r="W160" s="1266"/>
    </row>
    <row r="161" spans="1:23" s="1261" customFormat="1" ht="12.75" x14ac:dyDescent="0.2">
      <c r="A161" s="1264"/>
      <c r="B161" s="1265"/>
      <c r="C161" s="1267"/>
      <c r="D161" s="1267"/>
      <c r="E161" s="1267"/>
      <c r="F161" s="1267"/>
      <c r="G161" s="1267"/>
      <c r="H161" s="1267"/>
      <c r="I161" s="1267"/>
      <c r="J161" s="1267"/>
      <c r="K161" s="1267"/>
      <c r="L161" s="1267"/>
      <c r="M161" s="1267"/>
      <c r="N161" s="1267"/>
      <c r="O161" s="1267"/>
      <c r="P161" s="1267"/>
      <c r="Q161" s="1267"/>
      <c r="R161" s="1267"/>
      <c r="S161" s="1267"/>
      <c r="T161" s="1267"/>
      <c r="U161" s="1267"/>
      <c r="V161" s="1267"/>
      <c r="W161" s="1266"/>
    </row>
    <row r="162" spans="1:23" s="1261" customFormat="1" ht="12.75" x14ac:dyDescent="0.2">
      <c r="A162" s="1264"/>
      <c r="B162" s="1265"/>
      <c r="C162" s="1267"/>
      <c r="D162" s="1267"/>
      <c r="E162" s="1267"/>
      <c r="F162" s="1267"/>
      <c r="G162" s="1267"/>
      <c r="H162" s="1267"/>
      <c r="I162" s="1267"/>
      <c r="J162" s="1267"/>
      <c r="K162" s="1267"/>
      <c r="L162" s="1267"/>
      <c r="M162" s="1267"/>
      <c r="N162" s="1267"/>
      <c r="O162" s="1267"/>
      <c r="P162" s="1267"/>
      <c r="Q162" s="1267"/>
      <c r="R162" s="1267"/>
      <c r="S162" s="1267"/>
      <c r="T162" s="1267"/>
      <c r="U162" s="1267"/>
      <c r="V162" s="1267"/>
      <c r="W162" s="1266"/>
    </row>
    <row r="163" spans="1:23" s="1261" customFormat="1" ht="12.75" x14ac:dyDescent="0.2">
      <c r="A163" s="1264"/>
      <c r="B163" s="1265"/>
      <c r="C163" s="1267"/>
      <c r="D163" s="1267"/>
      <c r="E163" s="1267"/>
      <c r="F163" s="1267"/>
      <c r="G163" s="1267"/>
      <c r="H163" s="1267"/>
      <c r="I163" s="1267"/>
      <c r="J163" s="1267"/>
      <c r="K163" s="1267"/>
      <c r="L163" s="1267"/>
      <c r="M163" s="1267"/>
      <c r="N163" s="1267"/>
      <c r="O163" s="1267"/>
      <c r="P163" s="1267"/>
      <c r="Q163" s="1267"/>
      <c r="R163" s="1267"/>
      <c r="S163" s="1267"/>
      <c r="T163" s="1267"/>
      <c r="U163" s="1267"/>
      <c r="V163" s="1267"/>
      <c r="W163" s="1266"/>
    </row>
    <row r="164" spans="1:23" s="1261" customFormat="1" ht="12.75" x14ac:dyDescent="0.2">
      <c r="A164" s="1264"/>
      <c r="B164" s="1265"/>
      <c r="C164" s="1267"/>
      <c r="D164" s="1267"/>
      <c r="E164" s="1267"/>
      <c r="F164" s="1267"/>
      <c r="G164" s="1267"/>
      <c r="H164" s="1267"/>
      <c r="I164" s="1267"/>
      <c r="J164" s="1267"/>
      <c r="K164" s="1267"/>
      <c r="L164" s="1267"/>
      <c r="M164" s="1267"/>
      <c r="N164" s="1267"/>
      <c r="O164" s="1267"/>
      <c r="P164" s="1267"/>
      <c r="Q164" s="1267"/>
      <c r="R164" s="1267"/>
      <c r="S164" s="1267"/>
      <c r="T164" s="1267"/>
      <c r="U164" s="1267"/>
      <c r="V164" s="1267"/>
      <c r="W164" s="1266"/>
    </row>
    <row r="165" spans="1:23" s="1261" customFormat="1" ht="12.75" x14ac:dyDescent="0.2">
      <c r="A165" s="1264"/>
      <c r="B165" s="1265"/>
      <c r="C165" s="1267"/>
      <c r="D165" s="1267"/>
      <c r="E165" s="1267"/>
      <c r="F165" s="1267"/>
      <c r="G165" s="1267"/>
      <c r="H165" s="1267"/>
      <c r="I165" s="1267"/>
      <c r="J165" s="1267"/>
      <c r="K165" s="1267"/>
      <c r="L165" s="1267"/>
      <c r="M165" s="1267"/>
      <c r="N165" s="1267"/>
      <c r="O165" s="1267"/>
      <c r="P165" s="1267"/>
      <c r="Q165" s="1267"/>
      <c r="R165" s="1267"/>
      <c r="S165" s="1267"/>
      <c r="T165" s="1267"/>
      <c r="U165" s="1267"/>
      <c r="V165" s="1267"/>
      <c r="W165" s="1266"/>
    </row>
    <row r="166" spans="1:23" s="1261" customFormat="1" ht="12.75" x14ac:dyDescent="0.2">
      <c r="A166" s="1264"/>
      <c r="B166" s="1265"/>
      <c r="C166" s="1267"/>
      <c r="D166" s="1267"/>
      <c r="E166" s="1267"/>
      <c r="F166" s="1267"/>
      <c r="G166" s="1267"/>
      <c r="H166" s="1267"/>
      <c r="I166" s="1267"/>
      <c r="J166" s="1267"/>
      <c r="K166" s="1267"/>
      <c r="L166" s="1267"/>
      <c r="M166" s="1267"/>
      <c r="N166" s="1267"/>
      <c r="O166" s="1267"/>
      <c r="P166" s="1267"/>
      <c r="Q166" s="1267"/>
      <c r="R166" s="1267"/>
      <c r="S166" s="1267"/>
      <c r="T166" s="1267"/>
      <c r="U166" s="1267"/>
      <c r="V166" s="1267"/>
      <c r="W166" s="1266"/>
    </row>
    <row r="167" spans="1:23" s="1261" customFormat="1" ht="12.75" x14ac:dyDescent="0.2">
      <c r="A167" s="1264"/>
      <c r="B167" s="1265"/>
      <c r="C167" s="1267"/>
      <c r="D167" s="1267"/>
      <c r="E167" s="1267"/>
      <c r="F167" s="1267"/>
      <c r="G167" s="1267"/>
      <c r="H167" s="1267"/>
      <c r="I167" s="1267"/>
      <c r="J167" s="1267"/>
      <c r="K167" s="1267"/>
      <c r="L167" s="1267"/>
      <c r="M167" s="1267"/>
      <c r="N167" s="1267"/>
      <c r="O167" s="1267"/>
      <c r="P167" s="1267"/>
      <c r="Q167" s="1267"/>
      <c r="R167" s="1267"/>
      <c r="S167" s="1267"/>
      <c r="T167" s="1267"/>
      <c r="U167" s="1267"/>
      <c r="V167" s="1267"/>
      <c r="W167" s="1266"/>
    </row>
    <row r="168" spans="1:23" s="1261" customFormat="1" ht="12.75" x14ac:dyDescent="0.2">
      <c r="A168" s="1264"/>
      <c r="B168" s="1265"/>
      <c r="C168" s="1267"/>
      <c r="D168" s="1267"/>
      <c r="E168" s="1267"/>
      <c r="F168" s="1267"/>
      <c r="G168" s="1267"/>
      <c r="H168" s="1267"/>
      <c r="I168" s="1267"/>
      <c r="J168" s="1267"/>
      <c r="K168" s="1267"/>
      <c r="L168" s="1267"/>
      <c r="M168" s="1267"/>
      <c r="N168" s="1267"/>
      <c r="O168" s="1267"/>
      <c r="P168" s="1267"/>
      <c r="Q168" s="1267"/>
      <c r="R168" s="1267"/>
      <c r="S168" s="1267"/>
      <c r="T168" s="1267"/>
      <c r="U168" s="1267"/>
      <c r="V168" s="1267"/>
      <c r="W168" s="1266"/>
    </row>
    <row r="169" spans="1:23" s="1261" customFormat="1" ht="12.75" x14ac:dyDescent="0.2">
      <c r="A169" s="1264"/>
      <c r="B169" s="1265"/>
      <c r="C169" s="1267"/>
      <c r="D169" s="1267"/>
      <c r="E169" s="1267"/>
      <c r="F169" s="1267"/>
      <c r="G169" s="1267"/>
      <c r="H169" s="1267"/>
      <c r="I169" s="1267"/>
      <c r="J169" s="1267"/>
      <c r="K169" s="1267"/>
      <c r="L169" s="1267"/>
      <c r="M169" s="1267"/>
      <c r="N169" s="1267"/>
      <c r="O169" s="1267"/>
      <c r="P169" s="1267"/>
      <c r="Q169" s="1267"/>
      <c r="R169" s="1267"/>
      <c r="S169" s="1267"/>
      <c r="T169" s="1267"/>
      <c r="U169" s="1267"/>
      <c r="V169" s="1267"/>
      <c r="W169" s="1266"/>
    </row>
    <row r="170" spans="1:23" s="1261" customFormat="1" ht="12.75" x14ac:dyDescent="0.2">
      <c r="A170" s="1264"/>
      <c r="B170" s="1265"/>
      <c r="C170" s="1267"/>
      <c r="D170" s="1267"/>
      <c r="E170" s="1267"/>
      <c r="F170" s="1267"/>
      <c r="G170" s="1267"/>
      <c r="H170" s="1267"/>
      <c r="I170" s="1267"/>
      <c r="J170" s="1267"/>
      <c r="K170" s="1267"/>
      <c r="L170" s="1267"/>
      <c r="M170" s="1267"/>
      <c r="N170" s="1267"/>
      <c r="O170" s="1267"/>
      <c r="P170" s="1267"/>
      <c r="Q170" s="1267"/>
      <c r="R170" s="1267"/>
      <c r="S170" s="1267"/>
      <c r="T170" s="1267"/>
      <c r="U170" s="1267"/>
      <c r="V170" s="1267"/>
      <c r="W170" s="1266"/>
    </row>
    <row r="171" spans="1:23" s="1261" customFormat="1" ht="12.75" x14ac:dyDescent="0.2">
      <c r="A171" s="1264"/>
      <c r="B171" s="1265"/>
      <c r="C171" s="1267"/>
      <c r="D171" s="1267"/>
      <c r="E171" s="1267"/>
      <c r="F171" s="1267"/>
      <c r="G171" s="1267"/>
      <c r="H171" s="1267"/>
      <c r="I171" s="1267"/>
      <c r="J171" s="1267"/>
      <c r="K171" s="1267"/>
      <c r="L171" s="1267"/>
      <c r="M171" s="1267"/>
      <c r="N171" s="1267"/>
      <c r="O171" s="1267"/>
      <c r="P171" s="1267"/>
      <c r="Q171" s="1267"/>
      <c r="R171" s="1267"/>
      <c r="S171" s="1267"/>
      <c r="T171" s="1267"/>
      <c r="U171" s="1267"/>
      <c r="V171" s="1267"/>
      <c r="W171" s="1266"/>
    </row>
    <row r="172" spans="1:23" s="1261" customFormat="1" ht="12.75" x14ac:dyDescent="0.2">
      <c r="A172" s="1264"/>
      <c r="B172" s="1265"/>
      <c r="C172" s="1267"/>
      <c r="D172" s="1267"/>
      <c r="E172" s="1267"/>
      <c r="F172" s="1267"/>
      <c r="G172" s="1267"/>
      <c r="H172" s="1267"/>
      <c r="I172" s="1267"/>
      <c r="J172" s="1267"/>
      <c r="K172" s="1267"/>
      <c r="L172" s="1267"/>
      <c r="M172" s="1267"/>
      <c r="N172" s="1267"/>
      <c r="O172" s="1267"/>
      <c r="P172" s="1267"/>
      <c r="Q172" s="1267"/>
      <c r="R172" s="1267"/>
      <c r="S172" s="1267"/>
      <c r="T172" s="1267"/>
      <c r="U172" s="1267"/>
      <c r="V172" s="1267"/>
      <c r="W172" s="1266"/>
    </row>
    <row r="173" spans="1:23" s="1261" customFormat="1" ht="12.75" x14ac:dyDescent="0.2">
      <c r="A173" s="1264"/>
      <c r="B173" s="1265"/>
      <c r="C173" s="1267"/>
      <c r="D173" s="1267"/>
      <c r="E173" s="1267"/>
      <c r="F173" s="1267"/>
      <c r="G173" s="1267"/>
      <c r="H173" s="1267"/>
      <c r="I173" s="1267"/>
      <c r="J173" s="1267"/>
      <c r="K173" s="1267"/>
      <c r="L173" s="1267"/>
      <c r="M173" s="1267"/>
      <c r="N173" s="1267"/>
      <c r="O173" s="1267"/>
      <c r="P173" s="1267"/>
      <c r="Q173" s="1267"/>
      <c r="R173" s="1267"/>
      <c r="S173" s="1267"/>
      <c r="T173" s="1267"/>
      <c r="U173" s="1267"/>
      <c r="V173" s="1267"/>
      <c r="W173" s="1266"/>
    </row>
    <row r="174" spans="1:23" s="1261" customFormat="1" ht="12.75" x14ac:dyDescent="0.2">
      <c r="A174" s="1264"/>
      <c r="B174" s="1265"/>
      <c r="C174" s="1267"/>
      <c r="D174" s="1267"/>
      <c r="E174" s="1267"/>
      <c r="F174" s="1267"/>
      <c r="G174" s="1267"/>
      <c r="H174" s="1267"/>
      <c r="I174" s="1267"/>
      <c r="J174" s="1267"/>
      <c r="K174" s="1267"/>
      <c r="L174" s="1267"/>
      <c r="M174" s="1267"/>
      <c r="N174" s="1267"/>
      <c r="O174" s="1267"/>
      <c r="P174" s="1267"/>
      <c r="Q174" s="1267"/>
      <c r="R174" s="1267"/>
      <c r="S174" s="1267"/>
      <c r="T174" s="1267"/>
      <c r="U174" s="1267"/>
      <c r="V174" s="1267"/>
      <c r="W174" s="1266"/>
    </row>
    <row r="175" spans="1:23" s="1261" customFormat="1" ht="12.75" x14ac:dyDescent="0.2">
      <c r="A175" s="1264"/>
      <c r="B175" s="1265"/>
      <c r="C175" s="1267"/>
      <c r="D175" s="1267"/>
      <c r="E175" s="1267"/>
      <c r="F175" s="1267"/>
      <c r="G175" s="1267"/>
      <c r="H175" s="1267"/>
      <c r="I175" s="1267"/>
      <c r="J175" s="1267"/>
      <c r="K175" s="1267"/>
      <c r="L175" s="1267"/>
      <c r="M175" s="1267"/>
      <c r="N175" s="1267"/>
      <c r="O175" s="1267"/>
      <c r="P175" s="1267"/>
      <c r="Q175" s="1267"/>
      <c r="R175" s="1267"/>
      <c r="S175" s="1267"/>
      <c r="T175" s="1267"/>
      <c r="U175" s="1267"/>
      <c r="V175" s="1267"/>
      <c r="W175" s="1266"/>
    </row>
    <row r="176" spans="1:23" s="1261" customFormat="1" ht="12.75" x14ac:dyDescent="0.2">
      <c r="A176" s="1264"/>
      <c r="B176" s="1265"/>
      <c r="C176" s="1267"/>
      <c r="D176" s="1267"/>
      <c r="E176" s="1267"/>
      <c r="F176" s="1267"/>
      <c r="G176" s="1267"/>
      <c r="H176" s="1267"/>
      <c r="I176" s="1267"/>
      <c r="J176" s="1267"/>
      <c r="K176" s="1267"/>
      <c r="L176" s="1267"/>
      <c r="M176" s="1267"/>
      <c r="N176" s="1267"/>
      <c r="O176" s="1267"/>
      <c r="P176" s="1267"/>
      <c r="Q176" s="1267"/>
      <c r="R176" s="1267"/>
      <c r="S176" s="1267"/>
      <c r="T176" s="1267"/>
      <c r="U176" s="1267"/>
      <c r="V176" s="1267"/>
      <c r="W176" s="1266"/>
    </row>
    <row r="177" spans="1:23" s="1261" customFormat="1" ht="12.75" x14ac:dyDescent="0.2">
      <c r="A177" s="1264"/>
      <c r="B177" s="1265"/>
      <c r="C177" s="1267"/>
      <c r="D177" s="1267"/>
      <c r="E177" s="1267"/>
      <c r="F177" s="1267"/>
      <c r="G177" s="1267"/>
      <c r="H177" s="1267"/>
      <c r="I177" s="1267"/>
      <c r="J177" s="1267"/>
      <c r="K177" s="1267"/>
      <c r="L177" s="1267"/>
      <c r="M177" s="1267"/>
      <c r="N177" s="1267"/>
      <c r="O177" s="1267"/>
      <c r="P177" s="1267"/>
      <c r="Q177" s="1267"/>
      <c r="R177" s="1267"/>
      <c r="S177" s="1267"/>
      <c r="T177" s="1267"/>
      <c r="U177" s="1267"/>
      <c r="V177" s="1267"/>
      <c r="W177" s="1266"/>
    </row>
    <row r="178" spans="1:23" s="1261" customFormat="1" ht="12.75" x14ac:dyDescent="0.2">
      <c r="A178" s="1264"/>
      <c r="B178" s="1265"/>
      <c r="C178" s="1267"/>
      <c r="D178" s="1267"/>
      <c r="E178" s="1267"/>
      <c r="F178" s="1267"/>
      <c r="G178" s="1267"/>
      <c r="H178" s="1267"/>
      <c r="I178" s="1267"/>
      <c r="J178" s="1267"/>
      <c r="K178" s="1267"/>
      <c r="L178" s="1267"/>
      <c r="M178" s="1267"/>
      <c r="N178" s="1267"/>
      <c r="O178" s="1267"/>
      <c r="P178" s="1267"/>
      <c r="Q178" s="1267"/>
      <c r="R178" s="1267"/>
      <c r="S178" s="1267"/>
      <c r="T178" s="1267"/>
      <c r="U178" s="1267"/>
      <c r="V178" s="1267"/>
      <c r="W178" s="1266"/>
    </row>
    <row r="179" spans="1:23" s="1261" customFormat="1" ht="12.75" x14ac:dyDescent="0.2">
      <c r="A179" s="1264"/>
      <c r="B179" s="1265"/>
      <c r="C179" s="1267"/>
      <c r="D179" s="1267"/>
      <c r="E179" s="1267"/>
      <c r="F179" s="1267"/>
      <c r="G179" s="1267"/>
      <c r="H179" s="1267"/>
      <c r="I179" s="1267"/>
      <c r="J179" s="1267"/>
      <c r="K179" s="1267"/>
      <c r="L179" s="1267"/>
      <c r="M179" s="1267"/>
      <c r="N179" s="1267"/>
      <c r="O179" s="1267"/>
      <c r="P179" s="1267"/>
      <c r="Q179" s="1267"/>
      <c r="R179" s="1267"/>
      <c r="S179" s="1267"/>
      <c r="T179" s="1267"/>
      <c r="U179" s="1267"/>
      <c r="V179" s="1267"/>
      <c r="W179" s="1266"/>
    </row>
    <row r="180" spans="1:23" s="1261" customFormat="1" ht="12.75" x14ac:dyDescent="0.2">
      <c r="A180" s="1264"/>
      <c r="B180" s="1265"/>
      <c r="C180" s="1267"/>
      <c r="D180" s="1267"/>
      <c r="E180" s="1267"/>
      <c r="F180" s="1267"/>
      <c r="G180" s="1267"/>
      <c r="H180" s="1267"/>
      <c r="I180" s="1267"/>
      <c r="J180" s="1267"/>
      <c r="K180" s="1267"/>
      <c r="L180" s="1267"/>
      <c r="M180" s="1267"/>
      <c r="N180" s="1267"/>
      <c r="O180" s="1267"/>
      <c r="P180" s="1267"/>
      <c r="Q180" s="1267"/>
      <c r="R180" s="1267"/>
      <c r="S180" s="1267"/>
      <c r="T180" s="1267"/>
      <c r="U180" s="1267"/>
      <c r="V180" s="1267"/>
      <c r="W180" s="1266"/>
    </row>
    <row r="181" spans="1:23" s="1261" customFormat="1" ht="12.75" x14ac:dyDescent="0.2">
      <c r="A181" s="1264"/>
      <c r="B181" s="1265"/>
      <c r="C181" s="1267"/>
      <c r="D181" s="1267"/>
      <c r="E181" s="1267"/>
      <c r="F181" s="1267"/>
      <c r="G181" s="1267"/>
      <c r="H181" s="1267"/>
      <c r="I181" s="1267"/>
      <c r="J181" s="1267"/>
      <c r="K181" s="1267"/>
      <c r="L181" s="1267"/>
      <c r="M181" s="1267"/>
      <c r="N181" s="1267"/>
      <c r="O181" s="1267"/>
      <c r="P181" s="1267"/>
      <c r="Q181" s="1267"/>
      <c r="R181" s="1267"/>
      <c r="S181" s="1267"/>
      <c r="T181" s="1267"/>
      <c r="U181" s="1267"/>
      <c r="V181" s="1267"/>
      <c r="W181" s="1266"/>
    </row>
    <row r="182" spans="1:23" s="1261" customFormat="1" ht="12.75" x14ac:dyDescent="0.2">
      <c r="A182" s="1264"/>
      <c r="B182" s="1265"/>
      <c r="C182" s="1267"/>
      <c r="D182" s="1267"/>
      <c r="E182" s="1267"/>
      <c r="F182" s="1267"/>
      <c r="G182" s="1267"/>
      <c r="H182" s="1267"/>
      <c r="I182" s="1267"/>
      <c r="J182" s="1267"/>
      <c r="K182" s="1267"/>
      <c r="L182" s="1267"/>
      <c r="M182" s="1267"/>
      <c r="N182" s="1267"/>
      <c r="O182" s="1267"/>
      <c r="P182" s="1267"/>
      <c r="Q182" s="1267"/>
      <c r="R182" s="1267"/>
      <c r="S182" s="1267"/>
      <c r="T182" s="1267"/>
      <c r="U182" s="1267"/>
      <c r="V182" s="1267"/>
      <c r="W182" s="1266"/>
    </row>
    <row r="183" spans="1:23" s="1261" customFormat="1" ht="12.75" x14ac:dyDescent="0.2">
      <c r="A183" s="1264"/>
      <c r="B183" s="1265"/>
      <c r="C183" s="1267"/>
      <c r="D183" s="1267"/>
      <c r="E183" s="1267"/>
      <c r="F183" s="1267"/>
      <c r="G183" s="1267"/>
      <c r="H183" s="1267"/>
      <c r="I183" s="1267"/>
      <c r="J183" s="1267"/>
      <c r="K183" s="1267"/>
      <c r="L183" s="1267"/>
      <c r="M183" s="1267"/>
      <c r="N183" s="1267"/>
      <c r="O183" s="1267"/>
      <c r="P183" s="1267"/>
      <c r="Q183" s="1267"/>
      <c r="R183" s="1267"/>
      <c r="S183" s="1267"/>
      <c r="T183" s="1267"/>
      <c r="U183" s="1267"/>
      <c r="V183" s="1267"/>
      <c r="W183" s="1266"/>
    </row>
    <row r="184" spans="1:23" s="1261" customFormat="1" ht="12.75" x14ac:dyDescent="0.2">
      <c r="A184" s="1264"/>
      <c r="B184" s="1265"/>
      <c r="C184" s="1267"/>
      <c r="D184" s="1267"/>
      <c r="E184" s="1267"/>
      <c r="F184" s="1267"/>
      <c r="G184" s="1267"/>
      <c r="H184" s="1267"/>
      <c r="I184" s="1267"/>
      <c r="J184" s="1267"/>
      <c r="K184" s="1267"/>
      <c r="L184" s="1267"/>
      <c r="M184" s="1267"/>
      <c r="N184" s="1267"/>
      <c r="O184" s="1267"/>
      <c r="P184" s="1267"/>
      <c r="Q184" s="1267"/>
      <c r="R184" s="1267"/>
      <c r="S184" s="1267"/>
      <c r="T184" s="1267"/>
      <c r="U184" s="1267"/>
      <c r="V184" s="1267"/>
      <c r="W184" s="1266"/>
    </row>
    <row r="185" spans="1:23" s="1261" customFormat="1" ht="12.75" x14ac:dyDescent="0.2">
      <c r="A185" s="1264"/>
      <c r="B185" s="1265"/>
      <c r="C185" s="1267"/>
      <c r="D185" s="1267"/>
      <c r="E185" s="1267"/>
      <c r="F185" s="1267"/>
      <c r="G185" s="1267"/>
      <c r="H185" s="1267"/>
      <c r="I185" s="1267"/>
      <c r="J185" s="1267"/>
      <c r="K185" s="1267"/>
      <c r="L185" s="1267"/>
      <c r="M185" s="1267"/>
      <c r="N185" s="1267"/>
      <c r="O185" s="1267"/>
      <c r="P185" s="1267"/>
      <c r="Q185" s="1267"/>
      <c r="R185" s="1267"/>
      <c r="S185" s="1267"/>
      <c r="T185" s="1267"/>
      <c r="U185" s="1267"/>
      <c r="V185" s="1267"/>
      <c r="W185" s="1266"/>
    </row>
    <row r="186" spans="1:23" s="1261" customFormat="1" ht="12.75" x14ac:dyDescent="0.2">
      <c r="A186" s="1264"/>
      <c r="B186" s="1265"/>
      <c r="C186" s="1267"/>
      <c r="D186" s="1267"/>
      <c r="E186" s="1267"/>
      <c r="F186" s="1267"/>
      <c r="G186" s="1267"/>
      <c r="H186" s="1267"/>
      <c r="I186" s="1267"/>
      <c r="J186" s="1267"/>
      <c r="K186" s="1267"/>
      <c r="L186" s="1267"/>
      <c r="M186" s="1267"/>
      <c r="N186" s="1267"/>
      <c r="O186" s="1267"/>
      <c r="P186" s="1267"/>
      <c r="Q186" s="1267"/>
      <c r="R186" s="1267"/>
      <c r="S186" s="1267"/>
      <c r="T186" s="1267"/>
      <c r="U186" s="1267"/>
      <c r="V186" s="1267"/>
      <c r="W186" s="1266"/>
    </row>
  </sheetData>
  <sheetProtection password="F8BD" sheet="1" objects="1" scenarios="1"/>
  <mergeCells count="6">
    <mergeCell ref="A13:B13"/>
    <mergeCell ref="A14:B14"/>
    <mergeCell ref="A1:F1"/>
    <mergeCell ref="A2:E2"/>
    <mergeCell ref="A3:E3"/>
    <mergeCell ref="A4:E4"/>
  </mergeCells>
  <phoneticPr fontId="0" type="noConversion"/>
  <printOptions headings="1" gridLines="1"/>
  <pageMargins left="0.75" right="0.75" top="1" bottom="1" header="0.5" footer="0.5"/>
  <pageSetup scale="19" orientation="landscape" horizontalDpi="300" verticalDpi="300"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indexed="34"/>
  </sheetPr>
  <dimension ref="A1:T503"/>
  <sheetViews>
    <sheetView topLeftCell="A191" zoomScale="90" zoomScaleNormal="90" workbookViewId="0">
      <selection activeCell="D87" sqref="D87:D121"/>
    </sheetView>
  </sheetViews>
  <sheetFormatPr defaultColWidth="9.140625" defaultRowHeight="13.15" customHeight="1" x14ac:dyDescent="0.2"/>
  <cols>
    <col min="1" max="1" width="14.140625" style="977" customWidth="1"/>
    <col min="2" max="2" width="25.85546875" style="977" customWidth="1"/>
    <col min="3" max="3" width="18.42578125" style="977" customWidth="1"/>
    <col min="4" max="4" width="15.28515625" style="977" customWidth="1"/>
    <col min="5" max="5" width="11.28515625" style="928" customWidth="1"/>
    <col min="6" max="6" width="10.28515625" style="928" customWidth="1"/>
    <col min="7" max="7" width="11.42578125" style="928" customWidth="1"/>
    <col min="8" max="8" width="6.42578125" style="336" customWidth="1"/>
    <col min="9" max="9" width="10.28515625" style="928" customWidth="1"/>
    <col min="10" max="10" width="11.5703125" style="928" customWidth="1"/>
    <col min="11" max="12" width="10.28515625" style="928" customWidth="1"/>
    <col min="13" max="13" width="9.140625" style="83"/>
    <col min="14" max="15" width="9.140625" style="928"/>
    <col min="16" max="16" width="11.7109375" style="928" customWidth="1"/>
    <col min="17" max="17" width="12.28515625" style="928" customWidth="1"/>
    <col min="18" max="16384" width="9.140625" style="928"/>
  </cols>
  <sheetData>
    <row r="1" spans="1:15" s="8" customFormat="1" ht="115.5" customHeight="1" x14ac:dyDescent="0.2">
      <c r="A1" s="2439"/>
      <c r="B1" s="2439"/>
      <c r="C1" s="2439"/>
      <c r="D1" s="2439"/>
      <c r="E1" s="2439"/>
      <c r="F1" s="2439"/>
    </row>
    <row r="2" spans="1:15" s="8" customFormat="1" ht="18.75" customHeight="1" x14ac:dyDescent="0.3">
      <c r="A2" s="2473"/>
      <c r="B2" s="2473"/>
      <c r="C2" s="2473"/>
      <c r="D2" s="2473"/>
      <c r="E2" s="2473"/>
    </row>
    <row r="3" spans="1:15" s="8" customFormat="1" ht="18.75" customHeight="1" x14ac:dyDescent="0.25">
      <c r="A3" s="2474"/>
      <c r="B3" s="2474"/>
      <c r="C3" s="2474"/>
      <c r="D3" s="2474"/>
      <c r="E3" s="2474"/>
      <c r="G3" s="9"/>
    </row>
    <row r="4" spans="1:15" s="8" customFormat="1" ht="18" x14ac:dyDescent="0.25">
      <c r="A4" s="2475" t="str">
        <f>'I1 Intro'!C11</f>
        <v>EB-2019-0037</v>
      </c>
      <c r="B4" s="2475"/>
      <c r="C4" s="2475"/>
      <c r="D4" s="2475"/>
      <c r="E4" s="2475"/>
    </row>
    <row r="5" spans="1:15" s="8" customFormat="1" ht="21" customHeight="1" x14ac:dyDescent="0.3">
      <c r="A5" s="299" t="str">
        <f>"Sheet E4 Trial Balance Allocation Detail Worksheet  - "&amp;  'I2 LDC class'!$C$17</f>
        <v>Sheet E4 Trial Balance Allocation Detail Worksheet  - Initial Application</v>
      </c>
      <c r="B5" s="300"/>
      <c r="C5" s="480"/>
      <c r="D5" s="480"/>
      <c r="E5" s="301"/>
    </row>
    <row r="6" spans="1:15" s="8" customFormat="1" ht="6" customHeight="1" x14ac:dyDescent="0.2">
      <c r="A6" s="11"/>
      <c r="B6" s="11"/>
      <c r="C6" s="481"/>
      <c r="D6" s="481"/>
      <c r="E6" s="11"/>
      <c r="F6" s="11"/>
      <c r="G6" s="11"/>
      <c r="H6" s="11"/>
      <c r="I6" s="11"/>
      <c r="J6" s="11"/>
      <c r="K6" s="11"/>
      <c r="L6" s="11"/>
      <c r="M6" s="11"/>
      <c r="N6" s="11"/>
      <c r="O6" s="11"/>
    </row>
    <row r="7" spans="1:15" ht="13.15" customHeight="1" x14ac:dyDescent="0.2">
      <c r="A7" s="2353"/>
      <c r="M7" s="928"/>
    </row>
    <row r="8" spans="1:15" ht="13.15" customHeight="1" x14ac:dyDescent="0.2">
      <c r="A8" s="2163"/>
      <c r="M8" s="928"/>
    </row>
    <row r="9" spans="1:15" ht="13.15" customHeight="1" x14ac:dyDescent="0.2">
      <c r="A9" s="2354"/>
      <c r="M9" s="928"/>
    </row>
    <row r="10" spans="1:15" ht="13.15" customHeight="1" x14ac:dyDescent="0.2">
      <c r="A10" s="2163"/>
      <c r="M10" s="928"/>
    </row>
    <row r="11" spans="1:15" ht="13.15" customHeight="1" x14ac:dyDescent="0.2">
      <c r="A11" s="2601" t="s">
        <v>688</v>
      </c>
      <c r="B11" s="2601"/>
      <c r="C11" s="2601"/>
      <c r="D11" s="2601"/>
      <c r="E11" s="2601"/>
      <c r="F11" s="2601"/>
      <c r="G11" s="2601"/>
      <c r="H11" s="2601"/>
      <c r="I11" s="2601"/>
      <c r="J11" s="2601"/>
      <c r="K11" s="2601"/>
      <c r="L11" s="2601"/>
      <c r="M11" s="928"/>
    </row>
    <row r="12" spans="1:15" ht="12.75" customHeight="1" x14ac:dyDescent="0.2">
      <c r="A12" s="2601"/>
      <c r="B12" s="2601"/>
      <c r="C12" s="2601"/>
      <c r="D12" s="2601"/>
      <c r="E12" s="2601"/>
      <c r="F12" s="2601"/>
      <c r="G12" s="2601"/>
      <c r="H12" s="2601"/>
      <c r="I12" s="2601"/>
      <c r="J12" s="2601"/>
      <c r="K12" s="2601"/>
      <c r="L12" s="2601"/>
      <c r="M12" s="928"/>
    </row>
    <row r="13" spans="1:15" ht="13.15" customHeight="1" x14ac:dyDescent="0.2">
      <c r="A13" s="2601"/>
      <c r="B13" s="2601"/>
      <c r="C13" s="2601"/>
      <c r="D13" s="2601"/>
      <c r="E13" s="2601"/>
      <c r="F13" s="2601"/>
      <c r="G13" s="2601"/>
      <c r="H13" s="2601"/>
      <c r="I13" s="2601"/>
      <c r="J13" s="2601"/>
      <c r="K13" s="2601"/>
      <c r="L13" s="2601"/>
      <c r="M13" s="928"/>
    </row>
    <row r="14" spans="1:15" ht="13.15" customHeight="1" x14ac:dyDescent="0.2">
      <c r="A14" s="2601"/>
      <c r="B14" s="2601"/>
      <c r="C14" s="2601"/>
      <c r="D14" s="2601"/>
      <c r="E14" s="2601"/>
      <c r="F14" s="2601"/>
      <c r="G14" s="2601"/>
      <c r="H14" s="2601"/>
      <c r="I14" s="2601"/>
      <c r="J14" s="2601"/>
      <c r="K14" s="2601"/>
      <c r="L14" s="2601"/>
      <c r="M14" s="928"/>
    </row>
    <row r="15" spans="1:15" ht="24.75" customHeight="1" x14ac:dyDescent="0.2">
      <c r="B15" s="330"/>
      <c r="C15" s="330"/>
      <c r="D15" s="330"/>
      <c r="M15" s="928"/>
    </row>
    <row r="16" spans="1:15" s="1273" customFormat="1" ht="13.15" customHeight="1" thickBot="1" x14ac:dyDescent="0.25">
      <c r="A16" s="1271"/>
      <c r="B16" s="1272"/>
      <c r="C16" s="1272"/>
      <c r="D16" s="1272"/>
      <c r="H16" s="340"/>
    </row>
    <row r="17" spans="1:20" s="1273" customFormat="1" ht="64.5" thickBot="1" x14ac:dyDescent="0.25">
      <c r="A17" s="1998" t="s">
        <v>316</v>
      </c>
      <c r="B17" s="973"/>
      <c r="C17" s="1998"/>
      <c r="D17" s="2000"/>
      <c r="E17" s="2355"/>
      <c r="F17" s="2599" t="s">
        <v>689</v>
      </c>
      <c r="G17" s="2600"/>
      <c r="H17" s="2489"/>
      <c r="I17" s="973" t="s">
        <v>330</v>
      </c>
      <c r="J17" s="973" t="s">
        <v>877</v>
      </c>
      <c r="K17" s="973" t="s">
        <v>878</v>
      </c>
      <c r="L17" s="973" t="s">
        <v>879</v>
      </c>
      <c r="M17" s="637"/>
      <c r="N17" s="637"/>
      <c r="O17" s="637"/>
      <c r="P17" s="637"/>
      <c r="Q17" s="637"/>
    </row>
    <row r="18" spans="1:20" s="1272" customFormat="1" ht="51.75" thickBot="1" x14ac:dyDescent="0.25">
      <c r="A18" s="973" t="s">
        <v>315</v>
      </c>
      <c r="B18" s="973" t="s">
        <v>318</v>
      </c>
      <c r="C18" s="973" t="s">
        <v>317</v>
      </c>
      <c r="D18" s="1274" t="s">
        <v>897</v>
      </c>
      <c r="E18" s="2356" t="s">
        <v>685</v>
      </c>
      <c r="F18" s="1303" t="s">
        <v>308</v>
      </c>
      <c r="G18" s="1304" t="s">
        <v>309</v>
      </c>
      <c r="H18" s="1305" t="s">
        <v>314</v>
      </c>
      <c r="I18" s="1999" t="s">
        <v>757</v>
      </c>
      <c r="J18" s="973" t="s">
        <v>758</v>
      </c>
      <c r="K18" s="973" t="s">
        <v>710</v>
      </c>
      <c r="L18" s="973" t="s">
        <v>709</v>
      </c>
      <c r="M18" s="197"/>
      <c r="N18" s="1280" t="s">
        <v>1554</v>
      </c>
      <c r="O18" s="1280" t="s">
        <v>1555</v>
      </c>
      <c r="P18" s="1280" t="s">
        <v>1556</v>
      </c>
      <c r="Q18" s="1280" t="s">
        <v>1557</v>
      </c>
    </row>
    <row r="19" spans="1:20" s="1273" customFormat="1" ht="38.25" x14ac:dyDescent="0.2">
      <c r="A19" s="1275">
        <v>1565</v>
      </c>
      <c r="B19" s="1275" t="s">
        <v>894</v>
      </c>
      <c r="C19" s="1275" t="s">
        <v>310</v>
      </c>
      <c r="D19" s="1281" t="s">
        <v>779</v>
      </c>
      <c r="E19" s="1282"/>
      <c r="F19" s="1293" t="str">
        <f>IF(Q19="", "", Q19)</f>
        <v/>
      </c>
      <c r="G19" s="1294" t="s">
        <v>1082</v>
      </c>
      <c r="H19" s="1295"/>
      <c r="I19" s="1283" t="str">
        <f>IF(ISERROR(F19), "", (F19))</f>
        <v/>
      </c>
      <c r="J19" s="1284" t="str">
        <f t="shared" ref="J19:J47" si="0">IF(ISBLANK(G19), "", (G19))</f>
        <v>O&amp;M</v>
      </c>
      <c r="K19" s="1285"/>
      <c r="L19" s="1284"/>
      <c r="M19" s="1277"/>
      <c r="N19" s="1286" t="str">
        <f>IF(AND(OR(E19="TCP", OR(E19="DCP", E19="BCP")), 'I8 Demand Data'!C14="1 CP"), 'E4 TB Allocation Details'!E19 &amp; 1, IF(AND(OR(E19="TCP", OR(E19="DCP", E19="BCP")), 'I8 Demand Data'!C14="4 CP"), 'E4 TB Allocation Details'!E19 &amp; 4, IF(AND(OR(E19="TCP", OR(E19="DCP", E19="BCP")), 'I8 Demand Data'!C14="12 CP"), 'E4 TB Allocation Details'!E19 &amp; 12, "")))</f>
        <v/>
      </c>
      <c r="O19" s="1286" t="str">
        <f>IF(AND(OR(E19="DNCP", OR(E19="SNCP", E19="PNCP")), 'I8 Demand Data'!C15="1 NCP"), E19 &amp; 1, IF(AND(OR(E19="DNCP", OR(E19="SNCP", E19="PNCP")), 'I8 Demand Data'!C15="4 NCP"), E19 &amp; 4, IF(AND(OR(E19="DNCP", OR(E19="SNCP", E19="PNCP")), 'I8 Demand Data'!C15="12 NCP"), E19 &amp; 12, "")))</f>
        <v/>
      </c>
      <c r="P19" s="1286" t="str">
        <f>IF(ISBLANK(E19), "", IF(ISERROR(SEARCH("cp",E19)), E19, ""))</f>
        <v/>
      </c>
      <c r="Q19" s="1286" t="str">
        <f>IF(AND(N19="",O19=""),P19,IF(AND(O19="",P19=""),N19,O19))</f>
        <v/>
      </c>
      <c r="R19" s="637"/>
      <c r="S19" s="637"/>
      <c r="T19" s="637"/>
    </row>
    <row r="20" spans="1:20" s="1273" customFormat="1" ht="25.5" x14ac:dyDescent="0.2">
      <c r="A20" s="1276">
        <v>1608</v>
      </c>
      <c r="B20" s="1276" t="s">
        <v>280</v>
      </c>
      <c r="C20" s="1276" t="s">
        <v>1567</v>
      </c>
      <c r="D20" s="347" t="s">
        <v>925</v>
      </c>
      <c r="E20" s="1287"/>
      <c r="F20" s="1296" t="str">
        <f t="shared" ref="F20:F57" si="1">IF(Q20="", "", Q20)</f>
        <v/>
      </c>
      <c r="G20" s="1297"/>
      <c r="H20" s="1298"/>
      <c r="I20" s="1288" t="str">
        <f t="shared" ref="I20:I47" si="2">IF(ISERROR(F20), "", (F20))</f>
        <v/>
      </c>
      <c r="J20" s="1288" t="str">
        <f t="shared" si="0"/>
        <v/>
      </c>
      <c r="K20" s="1288" t="s">
        <v>5</v>
      </c>
      <c r="L20" s="1288"/>
      <c r="M20" s="1277"/>
      <c r="N20" s="1280" t="str">
        <f>IF(AND(OR(E20="TCP", OR(E20="DCP", E20="BCP")), 'I8 Demand Data'!C14="1 CP"), 'E4 TB Allocation Details'!E20 &amp; 1, IF(AND(OR(E20="TCP", OR(E20="DCP", E20="BCP")), 'I8 Demand Data'!C14="4 CP"), 'E4 TB Allocation Details'!E20 &amp; 4, IF(AND(OR(E20="TCP", OR(E20="DCP", E20="BCP")), 'I8 Demand Data'!C14="12 CP"), 'E4 TB Allocation Details'!E20 &amp; 12, "")))</f>
        <v/>
      </c>
      <c r="O20" s="1280" t="str">
        <f>IF(AND(OR(E20="DNCP", OR(E20="SNCP", E20="PNCP")), 'I8 Demand Data'!C15="1 NCP"), E20 &amp; 1, IF(AND(OR(E20="DNCP", OR(E20="SNCP", E20="PNCP")), 'I8 Demand Data'!C15="4 NCP"), E20 &amp; 4, IF(AND(OR(E20="DNCP", OR(E20="SNCP", E20="PNCP")), 'I8 Demand Data'!C15="12 NCP"), E20 &amp; 12, "")))</f>
        <v/>
      </c>
      <c r="P20" s="1280" t="str">
        <f t="shared" ref="P20:P56" si="3">IF(ISBLANK(E20), "", IF(ISERROR(SEARCH("cp",E20)), E20, ""))</f>
        <v/>
      </c>
      <c r="Q20" s="1280" t="str">
        <f>IF(AND(N20="",O20=""),P20,IF(AND(O20="",P20=""),N20,O20))</f>
        <v/>
      </c>
      <c r="R20" s="637"/>
      <c r="S20" s="637"/>
      <c r="T20" s="637"/>
    </row>
    <row r="21" spans="1:20" s="1273" customFormat="1" ht="12.75" x14ac:dyDescent="0.2">
      <c r="A21" s="1275">
        <v>1805</v>
      </c>
      <c r="B21" s="1275" t="s">
        <v>282</v>
      </c>
      <c r="C21" s="1275"/>
      <c r="D21" s="1281" t="s">
        <v>779</v>
      </c>
      <c r="E21" s="1282" t="s">
        <v>776</v>
      </c>
      <c r="F21" s="1299" t="str">
        <f t="shared" si="1"/>
        <v/>
      </c>
      <c r="G21" s="1300"/>
      <c r="H21" s="1301"/>
      <c r="I21" s="1284" t="str">
        <f t="shared" si="2"/>
        <v/>
      </c>
      <c r="J21" s="1284" t="str">
        <f t="shared" si="0"/>
        <v/>
      </c>
      <c r="K21" s="1284"/>
      <c r="L21" s="1284"/>
      <c r="M21" s="1277"/>
      <c r="N21" s="1286" t="str">
        <f>IF(AND(OR(E21="TCP", OR(E21="DCP", E21="BCP")), 'I8 Demand Data'!C14="1 CP"), 'E4 TB Allocation Details'!E21 &amp; 1, IF(AND(OR(E21="TCP", OR(E21="DCP", E21="BCP")), 'I8 Demand Data'!C14="4 CP"), 'E4 TB Allocation Details'!E21 &amp; 4, IF(AND(OR(E21="TCP", OR(E21="DCP", E21="BCP")), 'I8 Demand Data'!C14="12 CP"), 'E4 TB Allocation Details'!E21 &amp; 12, "")))</f>
        <v/>
      </c>
      <c r="O21" s="1286" t="str">
        <f>IF(AND(OR(E21="DNCP", OR(E21="SNCP", E21="PNCP")), 'I8 Demand Data'!C15="1 NCP"), E21 &amp; 1, IF(AND(OR(E21="DNCP", OR(E21="SNCP", E21="PNCP")), 'I8 Demand Data'!C15="4 NCP"), E21 &amp; 4, IF(AND(OR(E21="DNCP", OR(E21="SNCP", E21="PNCP")), 'I8 Demand Data'!C15="12 NCP"), E21 &amp; 12, "")))</f>
        <v/>
      </c>
      <c r="P21" s="1286" t="str">
        <f t="shared" si="3"/>
        <v/>
      </c>
      <c r="Q21" s="1286" t="str">
        <f>IF(AND(N21="",O21=""),P21,IF(AND(O21="",P21=""),N21,O21))</f>
        <v/>
      </c>
      <c r="R21" s="637"/>
      <c r="S21" s="637"/>
      <c r="T21" s="637"/>
    </row>
    <row r="22" spans="1:20" s="1273" customFormat="1" ht="12.75" x14ac:dyDescent="0.2">
      <c r="A22" s="1276" t="s">
        <v>815</v>
      </c>
      <c r="B22" s="1276" t="s">
        <v>340</v>
      </c>
      <c r="C22" s="1276"/>
      <c r="D22" s="347" t="s">
        <v>779</v>
      </c>
      <c r="E22" s="1287" t="s">
        <v>697</v>
      </c>
      <c r="F22" s="1296" t="str">
        <f t="shared" si="1"/>
        <v>TCP4</v>
      </c>
      <c r="G22" s="1297"/>
      <c r="H22" s="1298"/>
      <c r="I22" s="1288" t="str">
        <f t="shared" si="2"/>
        <v>TCP4</v>
      </c>
      <c r="J22" s="1288" t="str">
        <f t="shared" si="0"/>
        <v/>
      </c>
      <c r="K22" s="1288"/>
      <c r="L22" s="1288"/>
      <c r="M22" s="1277"/>
      <c r="N22" s="1280" t="str">
        <f>IF(AND(OR(E22="TCP", OR(E22="DCP", E22="BCP")), 'I8 Demand Data'!C14="1 CP"), 'E4 TB Allocation Details'!E22 &amp; 1, IF(AND(OR(E22="TCP", OR(E22="DCP", E22="BCP")), 'I8 Demand Data'!C14="4 CP"), 'E4 TB Allocation Details'!E22 &amp; 4, IF(AND(OR(E22="TCP", OR(E22="DCP", E22="BCP")), 'I8 Demand Data'!C14="12 CP"), 'E4 TB Allocation Details'!E22 &amp; 12, "")))</f>
        <v>TCP4</v>
      </c>
      <c r="O22" s="1280" t="str">
        <f>IF(AND(OR(E22="DNCP", OR(E22="SNCP", E22="PNCP")), 'I8 Demand Data'!C15="1 NCP"), E22 &amp; 1, IF(AND(OR(E22="DNCP", OR(E22="SNCP", E22="PNCP")), 'I8 Demand Data'!C15="4 NCP"), E22 &amp; 4, IF(AND(OR(E22="DNCP", OR(E22="SNCP", E22="PNCP")), 'I8 Demand Data'!C15="12 NCP"), E22 &amp; 12, "")))</f>
        <v/>
      </c>
      <c r="P22" s="1280" t="str">
        <f t="shared" si="3"/>
        <v/>
      </c>
      <c r="Q22" s="1280" t="str">
        <f>IF(AND(N22="",O22=""),P22,IF(AND(O22="",P22=""),N22,O22))</f>
        <v>TCP4</v>
      </c>
      <c r="R22" s="637"/>
      <c r="S22" s="637"/>
      <c r="T22" s="637"/>
    </row>
    <row r="23" spans="1:20" s="1273" customFormat="1" ht="12.75" x14ac:dyDescent="0.2">
      <c r="A23" s="1275" t="s">
        <v>816</v>
      </c>
      <c r="B23" s="1275" t="s">
        <v>342</v>
      </c>
      <c r="C23" s="1275"/>
      <c r="D23" s="1281" t="s">
        <v>779</v>
      </c>
      <c r="E23" s="1282" t="s">
        <v>698</v>
      </c>
      <c r="F23" s="1299" t="str">
        <f t="shared" si="1"/>
        <v>DCP4</v>
      </c>
      <c r="G23" s="1300"/>
      <c r="H23" s="1301"/>
      <c r="I23" s="1284" t="str">
        <f t="shared" si="2"/>
        <v>DCP4</v>
      </c>
      <c r="J23" s="1284" t="str">
        <f t="shared" si="0"/>
        <v/>
      </c>
      <c r="K23" s="1284"/>
      <c r="L23" s="1284"/>
      <c r="M23" s="1277"/>
      <c r="N23" s="1286" t="str">
        <f>IF(AND(OR(E23="TCP", OR(E23="DCP", E23="BCP")), 'I8 Demand Data'!C14="1 CP"), 'E4 TB Allocation Details'!E23 &amp; 1, IF(AND(OR(E23="TCP", OR(E23="DCP", E23="BCP")), 'I8 Demand Data'!C14="4 CP"), 'E4 TB Allocation Details'!E23 &amp; 4, IF(AND(OR(E23="TCP", OR(E23="DCP", E23="BCP")), 'I8 Demand Data'!C14="12 CP"), 'E4 TB Allocation Details'!E23 &amp; 12, "")))</f>
        <v>DCP4</v>
      </c>
      <c r="O23" s="1286" t="str">
        <f>IF(AND(OR(E23="DNCP", OR(E23="SNCP", E23="PNCP")), 'I8 Demand Data'!C15="1 NCP"), E23 &amp; 1, IF(AND(OR(E23="DNCP", OR(E23="SNCP", E23="PNCP")), 'I8 Demand Data'!C15="4 NCP"), E23 &amp; 4, IF(AND(OR(E23="DNCP", OR(E23="SNCP", E23="PNCP")), 'I8 Demand Data'!C15="12 NCP"), E23 &amp; 12, "")))</f>
        <v/>
      </c>
      <c r="P23" s="1286" t="str">
        <f t="shared" si="3"/>
        <v/>
      </c>
      <c r="Q23" s="1286" t="str">
        <f t="shared" ref="Q23:Q81" si="4">IF(AND(N23="",O23=""),P23,IF(AND(O23="",P23=""),N23,O23))</f>
        <v>DCP4</v>
      </c>
      <c r="R23" s="637"/>
      <c r="S23" s="637"/>
      <c r="T23" s="637"/>
    </row>
    <row r="24" spans="1:20" s="1273" customFormat="1" ht="12.75" x14ac:dyDescent="0.2">
      <c r="A24" s="1276">
        <v>1806</v>
      </c>
      <c r="B24" s="1276" t="s">
        <v>283</v>
      </c>
      <c r="C24" s="1276"/>
      <c r="D24" s="347" t="s">
        <v>779</v>
      </c>
      <c r="E24" s="1287" t="s">
        <v>776</v>
      </c>
      <c r="F24" s="1296" t="str">
        <f t="shared" si="1"/>
        <v/>
      </c>
      <c r="G24" s="1297"/>
      <c r="H24" s="1298"/>
      <c r="I24" s="1288" t="str">
        <f t="shared" si="2"/>
        <v/>
      </c>
      <c r="J24" s="1288" t="str">
        <f t="shared" si="0"/>
        <v/>
      </c>
      <c r="K24" s="1288"/>
      <c r="L24" s="1288"/>
      <c r="M24" s="1277"/>
      <c r="N24" s="1280" t="str">
        <f>IF(AND(OR(E24="TCP", OR(E24="DCP", E24="BCP")), 'I8 Demand Data'!C14="1 CP"), 'E4 TB Allocation Details'!E24 &amp; 1, IF(AND(OR(E24="TCP", OR(E24="DCP", E24="BCP")), 'I8 Demand Data'!C14="4 CP"), 'E4 TB Allocation Details'!E24 &amp; 4, IF(AND(OR(E24="TCP", OR(E24="DCP", E24="BCP")), 'I8 Demand Data'!C14="12 CP"), 'E4 TB Allocation Details'!E24 &amp; 12, "")))</f>
        <v/>
      </c>
      <c r="O24" s="1280" t="str">
        <f>IF(AND(OR(E24="DNCP", OR(E24="SNCP", E24="PNCP")), 'I8 Demand Data'!C15="1 NCP"), E24 &amp; 1, IF(AND(OR(E24="DNCP", OR(E24="SNCP", E24="PNCP")), 'I8 Demand Data'!C15="4 NCP"), E24 &amp; 4, IF(AND(OR(E24="DNCP", OR(E24="SNCP", E24="PNCP")), 'I8 Demand Data'!C15="12 NCP"), E24 &amp; 12, "")))</f>
        <v/>
      </c>
      <c r="P24" s="1280" t="str">
        <f t="shared" si="3"/>
        <v/>
      </c>
      <c r="Q24" s="1280" t="str">
        <f t="shared" si="4"/>
        <v/>
      </c>
      <c r="R24" s="637"/>
      <c r="S24" s="637"/>
      <c r="T24" s="637"/>
    </row>
    <row r="25" spans="1:20" s="1273" customFormat="1" ht="12.75" x14ac:dyDescent="0.2">
      <c r="A25" s="1275" t="s">
        <v>817</v>
      </c>
      <c r="B25" s="1275" t="s">
        <v>341</v>
      </c>
      <c r="C25" s="1275"/>
      <c r="D25" s="1281" t="s">
        <v>779</v>
      </c>
      <c r="E25" s="1282" t="s">
        <v>697</v>
      </c>
      <c r="F25" s="1299" t="str">
        <f t="shared" si="1"/>
        <v>TCP4</v>
      </c>
      <c r="G25" s="1300"/>
      <c r="H25" s="1301"/>
      <c r="I25" s="1284" t="str">
        <f t="shared" si="2"/>
        <v>TCP4</v>
      </c>
      <c r="J25" s="1284" t="str">
        <f t="shared" si="0"/>
        <v/>
      </c>
      <c r="K25" s="1284"/>
      <c r="L25" s="1284"/>
      <c r="M25" s="1277"/>
      <c r="N25" s="1286" t="str">
        <f>IF(AND(OR(E25="TCP", OR(E25="DCP", E25="BCP")), 'I8 Demand Data'!C14="1 CP"), 'E4 TB Allocation Details'!E25 &amp; 1, IF(AND(OR(E25="TCP", OR(E25="DCP", E25="BCP")), 'I8 Demand Data'!C14="4 CP"), 'E4 TB Allocation Details'!E25 &amp; 4, IF(AND(OR(E25="TCP", OR(E25="DCP", E25="BCP")), 'I8 Demand Data'!C14="12 CP"), 'E4 TB Allocation Details'!E25 &amp; 12, "")))</f>
        <v>TCP4</v>
      </c>
      <c r="O25" s="1286" t="str">
        <f>IF(AND(OR(E25="DNCP", OR(E25="SNCP", E25="PNCP")), 'I8 Demand Data'!C15="1 NCP"), E25 &amp; 1, IF(AND(OR(E25="DNCP", OR(E25="SNCP", E25="PNCP")), 'I8 Demand Data'!C15="4 NCP"), E25 &amp; 4, IF(AND(OR(E25="DNCP", OR(E25="SNCP", E25="PNCP")), 'I8 Demand Data'!C15="12 NCP"), E25 &amp; 12, "")))</f>
        <v/>
      </c>
      <c r="P25" s="1286" t="str">
        <f t="shared" si="3"/>
        <v/>
      </c>
      <c r="Q25" s="1286" t="str">
        <f t="shared" si="4"/>
        <v>TCP4</v>
      </c>
      <c r="R25" s="637"/>
      <c r="S25" s="637"/>
      <c r="T25" s="637"/>
    </row>
    <row r="26" spans="1:20" s="1273" customFormat="1" ht="12.75" x14ac:dyDescent="0.2">
      <c r="A26" s="1276" t="s">
        <v>818</v>
      </c>
      <c r="B26" s="1276" t="s">
        <v>343</v>
      </c>
      <c r="C26" s="1276"/>
      <c r="D26" s="347" t="s">
        <v>779</v>
      </c>
      <c r="E26" s="1287" t="s">
        <v>698</v>
      </c>
      <c r="F26" s="1296" t="str">
        <f t="shared" si="1"/>
        <v>DCP4</v>
      </c>
      <c r="G26" s="1297"/>
      <c r="H26" s="1298"/>
      <c r="I26" s="1288" t="str">
        <f t="shared" si="2"/>
        <v>DCP4</v>
      </c>
      <c r="J26" s="1288" t="str">
        <f t="shared" si="0"/>
        <v/>
      </c>
      <c r="K26" s="1288"/>
      <c r="L26" s="1288"/>
      <c r="M26" s="1277"/>
      <c r="N26" s="1280" t="str">
        <f>IF(AND(OR(E26="TCP", OR(E26="DCP", E26="BCP")), 'I8 Demand Data'!C14="1 CP"), 'E4 TB Allocation Details'!E26 &amp; 1, IF(AND(OR(E26="TCP", OR(E26="DCP", E26="BCP")), 'I8 Demand Data'!C14="4 CP"), 'E4 TB Allocation Details'!E26 &amp; 4, IF(AND(OR(E26="TCP", OR(E26="DCP", E26="BCP")), 'I8 Demand Data'!C14="12 CP"), 'E4 TB Allocation Details'!E26 &amp; 12, "")))</f>
        <v>DCP4</v>
      </c>
      <c r="O26" s="1280" t="str">
        <f>IF(AND(OR(E26="DNCP", OR(E26="SNCP", E26="PNCP")), 'I8 Demand Data'!C15="1 NCP"), E26 &amp; 1, IF(AND(OR(E26="DNCP", OR(E26="SNCP", E26="PNCP")), 'I8 Demand Data'!C15="4 NCP"), E26 &amp; 4, IF(AND(OR(E26="DNCP", OR(E26="SNCP", E26="PNCP")), 'I8 Demand Data'!C15="12 NCP"), E26 &amp; 12, "")))</f>
        <v/>
      </c>
      <c r="P26" s="1280" t="str">
        <f t="shared" si="3"/>
        <v/>
      </c>
      <c r="Q26" s="1280" t="str">
        <f t="shared" si="4"/>
        <v>DCP4</v>
      </c>
      <c r="R26" s="637"/>
      <c r="S26" s="637"/>
      <c r="T26" s="637"/>
    </row>
    <row r="27" spans="1:20" s="1273" customFormat="1" ht="12.75" x14ac:dyDescent="0.2">
      <c r="A27" s="1275">
        <v>1808</v>
      </c>
      <c r="B27" s="1275" t="s">
        <v>284</v>
      </c>
      <c r="C27" s="1275"/>
      <c r="D27" s="1281" t="s">
        <v>779</v>
      </c>
      <c r="E27" s="1282" t="s">
        <v>776</v>
      </c>
      <c r="F27" s="1299" t="str">
        <f t="shared" si="1"/>
        <v/>
      </c>
      <c r="G27" s="1300"/>
      <c r="H27" s="1301"/>
      <c r="I27" s="1284" t="str">
        <f t="shared" si="2"/>
        <v/>
      </c>
      <c r="J27" s="1284" t="str">
        <f t="shared" si="0"/>
        <v/>
      </c>
      <c r="K27" s="1284"/>
      <c r="L27" s="1284"/>
      <c r="M27" s="1277"/>
      <c r="N27" s="1286" t="str">
        <f>IF(AND(OR(E27="TCP", OR(E27="DCP", E27="BCP")), 'I8 Demand Data'!C14="1 CP"), 'E4 TB Allocation Details'!E27 &amp; 1, IF(AND(OR(E27="TCP", OR(E27="DCP", E27="BCP")), 'I8 Demand Data'!C14="4 CP"), 'E4 TB Allocation Details'!E27 &amp; 4, IF(AND(OR(E27="TCP", OR(E27="DCP", E27="BCP")), 'I8 Demand Data'!C14="12 CP"), 'E4 TB Allocation Details'!E27 &amp; 12, "")))</f>
        <v/>
      </c>
      <c r="O27" s="1286" t="str">
        <f>IF(AND(OR(E27="DNCP", OR(E27="SNCP", E27="PNCP")), 'I8 Demand Data'!C15="1 NCP"), E27 &amp; 1, IF(AND(OR(E27="DNCP", OR(E27="SNCP", E27="PNCP")), 'I8 Demand Data'!C15="4 NCP"), E27 &amp; 4, IF(AND(OR(E27="DNCP", OR(E27="SNCP", E27="PNCP")), 'I8 Demand Data'!C15="12 NCP"), E27 &amp; 12, "")))</f>
        <v/>
      </c>
      <c r="P27" s="1286" t="str">
        <f t="shared" si="3"/>
        <v/>
      </c>
      <c r="Q27" s="1286" t="str">
        <f t="shared" si="4"/>
        <v/>
      </c>
      <c r="R27" s="637"/>
      <c r="S27" s="637"/>
      <c r="T27" s="637"/>
    </row>
    <row r="28" spans="1:20" s="1273" customFormat="1" ht="25.5" x14ac:dyDescent="0.2">
      <c r="A28" s="1276" t="s">
        <v>819</v>
      </c>
      <c r="B28" s="1276" t="s">
        <v>344</v>
      </c>
      <c r="C28" s="1276"/>
      <c r="D28" s="347" t="s">
        <v>779</v>
      </c>
      <c r="E28" s="1287" t="s">
        <v>697</v>
      </c>
      <c r="F28" s="1296" t="str">
        <f t="shared" si="1"/>
        <v>TCP4</v>
      </c>
      <c r="G28" s="1297"/>
      <c r="H28" s="1298"/>
      <c r="I28" s="1288" t="str">
        <f t="shared" si="2"/>
        <v>TCP4</v>
      </c>
      <c r="J28" s="1288" t="str">
        <f t="shared" si="0"/>
        <v/>
      </c>
      <c r="K28" s="1288"/>
      <c r="L28" s="1288"/>
      <c r="M28" s="1277"/>
      <c r="N28" s="1280" t="str">
        <f>IF(AND(OR(E28="TCP", OR(E28="DCP", E28="BCP")), 'I8 Demand Data'!C14="1 CP"), 'E4 TB Allocation Details'!E28 &amp; 1, IF(AND(OR(E28="TCP", OR(E28="DCP", E28="BCP")), 'I8 Demand Data'!C14="4 CP"), 'E4 TB Allocation Details'!E28 &amp; 4, IF(AND(OR(E28="TCP", OR(E28="DCP", E28="BCP")), 'I8 Demand Data'!C14="12 CP"), 'E4 TB Allocation Details'!E28 &amp; 12, "")))</f>
        <v>TCP4</v>
      </c>
      <c r="O28" s="1280" t="str">
        <f>IF(AND(OR(E28="DNCP", OR(E28="SNCP", E28="PNCP")), 'I8 Demand Data'!C15="1 NCP"), E28 &amp; 1, IF(AND(OR(E28="DNCP", OR(E28="SNCP", E28="PNCP")), 'I8 Demand Data'!C15="4 NCP"), E28 &amp; 4, IF(AND(OR(E28="DNCP", OR(E28="SNCP", E28="PNCP")), 'I8 Demand Data'!C15="12 NCP"), E28 &amp; 12, "")))</f>
        <v/>
      </c>
      <c r="P28" s="1280" t="str">
        <f t="shared" si="3"/>
        <v/>
      </c>
      <c r="Q28" s="1280" t="str">
        <f t="shared" si="4"/>
        <v>TCP4</v>
      </c>
      <c r="R28" s="637"/>
      <c r="S28" s="637"/>
      <c r="T28" s="637"/>
    </row>
    <row r="29" spans="1:20" s="1273" customFormat="1" ht="25.5" x14ac:dyDescent="0.2">
      <c r="A29" s="1275" t="s">
        <v>820</v>
      </c>
      <c r="B29" s="1275" t="s">
        <v>345</v>
      </c>
      <c r="C29" s="1275"/>
      <c r="D29" s="1281" t="s">
        <v>779</v>
      </c>
      <c r="E29" s="1282" t="s">
        <v>698</v>
      </c>
      <c r="F29" s="1299" t="str">
        <f t="shared" si="1"/>
        <v>DCP4</v>
      </c>
      <c r="G29" s="1300"/>
      <c r="H29" s="1301"/>
      <c r="I29" s="1284" t="str">
        <f t="shared" si="2"/>
        <v>DCP4</v>
      </c>
      <c r="J29" s="1284" t="str">
        <f t="shared" si="0"/>
        <v/>
      </c>
      <c r="K29" s="1284"/>
      <c r="L29" s="1284"/>
      <c r="M29" s="1277"/>
      <c r="N29" s="1286" t="str">
        <f>IF(AND(OR(E29="TCP", OR(E29="DCP", E29="BCP")), 'I8 Demand Data'!C14="1 CP"), 'E4 TB Allocation Details'!E29 &amp; 1, IF(AND(OR(E29="TCP", OR(E29="DCP", E29="BCP")), 'I8 Demand Data'!C14="4 CP"), 'E4 TB Allocation Details'!E29 &amp; 4, IF(AND(OR(E29="TCP", OR(E29="DCP", E29="BCP")), 'I8 Demand Data'!C14="12 CP"), 'E4 TB Allocation Details'!E29 &amp; 12, "")))</f>
        <v>DCP4</v>
      </c>
      <c r="O29" s="1286" t="str">
        <f>IF(AND(OR(E29="DNCP", OR(E29="SNCP", E29="PNCP")), 'I8 Demand Data'!C15="1 NCP"), E29 &amp; 1, IF(AND(OR(E29="DNCP", OR(E29="SNCP", E29="PNCP")), 'I8 Demand Data'!C15="4 NCP"), E29 &amp; 4, IF(AND(OR(E29="DNCP", OR(E29="SNCP", E29="PNCP")), 'I8 Demand Data'!C15="12 NCP"), E29 &amp; 12, "")))</f>
        <v/>
      </c>
      <c r="P29" s="1286" t="str">
        <f t="shared" si="3"/>
        <v/>
      </c>
      <c r="Q29" s="1286" t="str">
        <f t="shared" si="4"/>
        <v>DCP4</v>
      </c>
      <c r="R29" s="637"/>
      <c r="S29" s="637"/>
      <c r="T29" s="637"/>
    </row>
    <row r="30" spans="1:20" s="1273" customFormat="1" ht="12.75" x14ac:dyDescent="0.2">
      <c r="A30" s="1276">
        <v>1810</v>
      </c>
      <c r="B30" s="1276" t="s">
        <v>285</v>
      </c>
      <c r="C30" s="1276"/>
      <c r="D30" s="347" t="s">
        <v>779</v>
      </c>
      <c r="E30" s="1287" t="s">
        <v>776</v>
      </c>
      <c r="F30" s="1296" t="str">
        <f t="shared" si="1"/>
        <v/>
      </c>
      <c r="G30" s="1297"/>
      <c r="H30" s="1298"/>
      <c r="I30" s="1288" t="str">
        <f t="shared" si="2"/>
        <v/>
      </c>
      <c r="J30" s="1288" t="str">
        <f t="shared" si="0"/>
        <v/>
      </c>
      <c r="K30" s="1288"/>
      <c r="L30" s="1288"/>
      <c r="M30" s="1277"/>
      <c r="N30" s="1280" t="str">
        <f>IF(AND(OR(E30="TCP", OR(E30="DCP", E30="BCP")), 'I8 Demand Data'!C14="1 CP"), 'E4 TB Allocation Details'!E30 &amp; 1, IF(AND(OR(E30="TCP", OR(E30="DCP", E30="BCP")), 'I8 Demand Data'!C14="4 CP"), 'E4 TB Allocation Details'!E30 &amp; 4, IF(AND(OR(E30="TCP", OR(E30="DCP", E30="BCP")), 'I8 Demand Data'!C14="12 CP"), 'E4 TB Allocation Details'!E30 &amp; 12, "")))</f>
        <v/>
      </c>
      <c r="O30" s="1280" t="str">
        <f>IF(AND(OR(E30="DNCP", OR(E30="SNCP", E30="PNCP")), 'I8 Demand Data'!C15="1 NCP"), E30 &amp; 1, IF(AND(OR(E30="DNCP", OR(E30="SNCP", E30="PNCP")), 'I8 Demand Data'!C15="4 NCP"), E30 &amp; 4, IF(AND(OR(E30="DNCP", OR(E30="SNCP", E30="PNCP")), 'I8 Demand Data'!C15="12 NCP"), E30 &amp; 12, "")))</f>
        <v/>
      </c>
      <c r="P30" s="1280" t="str">
        <f t="shared" si="3"/>
        <v/>
      </c>
      <c r="Q30" s="1280" t="str">
        <f t="shared" si="4"/>
        <v/>
      </c>
      <c r="R30" s="637"/>
      <c r="S30" s="637"/>
      <c r="T30" s="637"/>
    </row>
    <row r="31" spans="1:20" s="1273" customFormat="1" ht="25.5" x14ac:dyDescent="0.2">
      <c r="A31" s="1275" t="s">
        <v>821</v>
      </c>
      <c r="B31" s="1275" t="s">
        <v>363</v>
      </c>
      <c r="C31" s="1275"/>
      <c r="D31" s="1281" t="s">
        <v>779</v>
      </c>
      <c r="E31" s="1282" t="s">
        <v>697</v>
      </c>
      <c r="F31" s="1299" t="str">
        <f t="shared" si="1"/>
        <v>TCP4</v>
      </c>
      <c r="G31" s="1300"/>
      <c r="H31" s="1301"/>
      <c r="I31" s="1284" t="str">
        <f t="shared" si="2"/>
        <v>TCP4</v>
      </c>
      <c r="J31" s="1284" t="str">
        <f t="shared" si="0"/>
        <v/>
      </c>
      <c r="K31" s="1284"/>
      <c r="L31" s="1284"/>
      <c r="M31" s="1277"/>
      <c r="N31" s="1286" t="str">
        <f>IF(AND(OR(E31="TCP", OR(E31="DCP", E31="BCP")), 'I8 Demand Data'!C14="1 CP"), 'E4 TB Allocation Details'!E31 &amp; 1, IF(AND(OR(E31="TCP", OR(E31="DCP", E31="BCP")), 'I8 Demand Data'!C14="4 CP"), 'E4 TB Allocation Details'!E31 &amp; 4, IF(AND(OR(E31="TCP", OR(E31="DCP", E31="BCP")), 'I8 Demand Data'!C14="12 CP"), 'E4 TB Allocation Details'!E31 &amp; 12, "")))</f>
        <v>TCP4</v>
      </c>
      <c r="O31" s="1286" t="str">
        <f>IF(AND(OR(E31="DNCP", OR(E31="SNCP", E31="PNCP")), 'I8 Demand Data'!C15="1 NCP"), E31 &amp; 1, IF(AND(OR(E31="DNCP", OR(E31="SNCP", E31="PNCP")), 'I8 Demand Data'!C15="4 NCP"), E31 &amp; 4, IF(AND(OR(E31="DNCP", OR(E31="SNCP", E31="PNCP")), 'I8 Demand Data'!C15="12 NCP"), E31 &amp; 12, "")))</f>
        <v/>
      </c>
      <c r="P31" s="1286" t="str">
        <f t="shared" si="3"/>
        <v/>
      </c>
      <c r="Q31" s="1286" t="str">
        <f t="shared" si="4"/>
        <v>TCP4</v>
      </c>
      <c r="R31" s="637"/>
      <c r="S31" s="637"/>
      <c r="T31" s="637"/>
    </row>
    <row r="32" spans="1:20" s="1273" customFormat="1" ht="25.5" x14ac:dyDescent="0.2">
      <c r="A32" s="1276" t="s">
        <v>822</v>
      </c>
      <c r="B32" s="1276" t="s">
        <v>364</v>
      </c>
      <c r="C32" s="1276"/>
      <c r="D32" s="347" t="s">
        <v>779</v>
      </c>
      <c r="E32" s="1287" t="s">
        <v>698</v>
      </c>
      <c r="F32" s="1296" t="str">
        <f t="shared" si="1"/>
        <v>DCP4</v>
      </c>
      <c r="G32" s="1297"/>
      <c r="H32" s="1298"/>
      <c r="I32" s="1288" t="str">
        <f t="shared" si="2"/>
        <v>DCP4</v>
      </c>
      <c r="J32" s="1288" t="str">
        <f t="shared" si="0"/>
        <v/>
      </c>
      <c r="K32" s="1288"/>
      <c r="L32" s="1288"/>
      <c r="M32" s="1277"/>
      <c r="N32" s="1280" t="str">
        <f>IF(AND(OR(E32="TCP", OR(E32="DCP", E32="BCP")), 'I8 Demand Data'!C14="1 CP"), 'E4 TB Allocation Details'!E32 &amp; 1, IF(AND(OR(E32="TCP", OR(E32="DCP", E32="BCP")), 'I8 Demand Data'!C14="4 CP"), 'E4 TB Allocation Details'!E32 &amp; 4, IF(AND(OR(E32="TCP", OR(E32="DCP", E32="BCP")), 'I8 Demand Data'!C14="12 CP"), 'E4 TB Allocation Details'!E32 &amp; 12, "")))</f>
        <v>DCP4</v>
      </c>
      <c r="O32" s="1280" t="str">
        <f>IF(AND(OR(E32="DNCP", OR(E32="SNCP", E32="PNCP")), 'I8 Demand Data'!C15="1 NCP"), E32 &amp; 1, IF(AND(OR(E32="DNCP", OR(E32="SNCP", E32="PNCP")), 'I8 Demand Data'!C15="4 NCP"), E32 &amp; 4, IF(AND(OR(E32="DNCP", OR(E32="SNCP", E32="PNCP")), 'I8 Demand Data'!C15="12 NCP"), E32 &amp; 12, "")))</f>
        <v/>
      </c>
      <c r="P32" s="1280" t="str">
        <f t="shared" si="3"/>
        <v/>
      </c>
      <c r="Q32" s="1280" t="str">
        <f t="shared" si="4"/>
        <v>DCP4</v>
      </c>
      <c r="R32" s="637"/>
      <c r="S32" s="637"/>
      <c r="T32" s="637"/>
    </row>
    <row r="33" spans="1:20" s="1273" customFormat="1" ht="38.25" x14ac:dyDescent="0.2">
      <c r="A33" s="1275">
        <v>1815</v>
      </c>
      <c r="B33" s="1275" t="s">
        <v>86</v>
      </c>
      <c r="C33" s="1275"/>
      <c r="D33" s="1281" t="s">
        <v>779</v>
      </c>
      <c r="E33" s="1282" t="s">
        <v>697</v>
      </c>
      <c r="F33" s="1299" t="str">
        <f t="shared" si="1"/>
        <v>TCP4</v>
      </c>
      <c r="G33" s="1300"/>
      <c r="H33" s="1301"/>
      <c r="I33" s="1284" t="str">
        <f t="shared" si="2"/>
        <v>TCP4</v>
      </c>
      <c r="J33" s="1284" t="str">
        <f t="shared" si="0"/>
        <v/>
      </c>
      <c r="K33" s="1284"/>
      <c r="L33" s="1284"/>
      <c r="M33" s="1277"/>
      <c r="N33" s="1286" t="str">
        <f>IF(AND(OR(E33="TCP", OR(E33="DCP", E33="BCP")), 'I8 Demand Data'!C14="1 CP"), 'E4 TB Allocation Details'!E33 &amp; 1, IF(AND(OR(E33="TCP", OR(E33="DCP", E33="BCP")), 'I8 Demand Data'!C14="4 CP"), 'E4 TB Allocation Details'!E33 &amp; 4, IF(AND(OR(E33="TCP", OR(E33="DCP", E33="BCP")), 'I8 Demand Data'!C14="12 CP"), 'E4 TB Allocation Details'!E33 &amp; 12, "")))</f>
        <v>TCP4</v>
      </c>
      <c r="O33" s="1286" t="str">
        <f>IF(AND(OR(E33="DNCP", OR(E33="SNCP", E33="PNCP")), 'I8 Demand Data'!C15="1 NCP"), E33 &amp; 1, IF(AND(OR(E33="DNCP", OR(E33="SNCP", E33="PNCP")), 'I8 Demand Data'!C15="4 NCP"), E33 &amp; 4, IF(AND(OR(E33="DNCP", OR(E33="SNCP", E33="PNCP")), 'I8 Demand Data'!C15="12 NCP"), E33 &amp; 12, "")))</f>
        <v/>
      </c>
      <c r="P33" s="1286" t="str">
        <f t="shared" si="3"/>
        <v/>
      </c>
      <c r="Q33" s="1286" t="str">
        <f t="shared" si="4"/>
        <v>TCP4</v>
      </c>
      <c r="R33" s="637"/>
      <c r="S33" s="637"/>
      <c r="T33" s="637"/>
    </row>
    <row r="34" spans="1:20" s="1273" customFormat="1" ht="38.25" x14ac:dyDescent="0.2">
      <c r="A34" s="1276">
        <v>1820</v>
      </c>
      <c r="B34" s="1276" t="s">
        <v>87</v>
      </c>
      <c r="C34" s="1276"/>
      <c r="D34" s="347" t="s">
        <v>779</v>
      </c>
      <c r="E34" s="1287" t="s">
        <v>698</v>
      </c>
      <c r="F34" s="1296" t="str">
        <f t="shared" si="1"/>
        <v>DCP4</v>
      </c>
      <c r="G34" s="1297"/>
      <c r="H34" s="1298"/>
      <c r="I34" s="1288" t="str">
        <f t="shared" si="2"/>
        <v>DCP4</v>
      </c>
      <c r="J34" s="1288" t="str">
        <f t="shared" si="0"/>
        <v/>
      </c>
      <c r="K34" s="1288"/>
      <c r="L34" s="1288"/>
      <c r="M34" s="1277"/>
      <c r="N34" s="1280" t="str">
        <f>IF(AND(OR(E34="TCP", OR(E34="DCP", E34="BCP")), 'I8 Demand Data'!C14="1 CP"), 'E4 TB Allocation Details'!E34 &amp; 1, IF(AND(OR(E34="TCP", OR(E34="DCP", E34="BCP")), 'I8 Demand Data'!C14="4 CP"), 'E4 TB Allocation Details'!E34 &amp; 4, IF(AND(OR(E34="TCP", OR(E34="DCP", E34="BCP")), 'I8 Demand Data'!C14="12 CP"), 'E4 TB Allocation Details'!E34 &amp; 12, "")))</f>
        <v>DCP4</v>
      </c>
      <c r="O34" s="1280" t="str">
        <f>IF(AND(OR(E34="DNCP", OR(E34="SNCP", E34="PNCP")), 'I8 Demand Data'!C15="1 NCP"), E34 &amp; 1, IF(AND(OR(E34="DNCP", OR(E34="SNCP", E34="PNCP")), 'I8 Demand Data'!C15="4 NCP"), E34 &amp; 4, IF(AND(OR(E34="DNCP", OR(E34="SNCP", E34="PNCP")), 'I8 Demand Data'!C15="12 NCP"), E34 &amp; 12, "")))</f>
        <v/>
      </c>
      <c r="P34" s="1280" t="str">
        <f t="shared" si="3"/>
        <v/>
      </c>
      <c r="Q34" s="1280" t="str">
        <f t="shared" si="4"/>
        <v>DCP4</v>
      </c>
      <c r="R34" s="637"/>
      <c r="S34" s="637"/>
      <c r="T34" s="637"/>
    </row>
    <row r="35" spans="1:20" s="1273" customFormat="1" ht="51" x14ac:dyDescent="0.2">
      <c r="A35" s="1275" t="s">
        <v>490</v>
      </c>
      <c r="B35" s="1275" t="s">
        <v>1276</v>
      </c>
      <c r="C35" s="1275"/>
      <c r="D35" s="1281" t="s">
        <v>779</v>
      </c>
      <c r="E35" s="1282" t="s">
        <v>698</v>
      </c>
      <c r="F35" s="1299" t="str">
        <f t="shared" si="1"/>
        <v>DCP4</v>
      </c>
      <c r="G35" s="1300"/>
      <c r="H35" s="1301"/>
      <c r="I35" s="1284" t="str">
        <f t="shared" si="2"/>
        <v>DCP4</v>
      </c>
      <c r="J35" s="1284" t="str">
        <f t="shared" si="0"/>
        <v/>
      </c>
      <c r="K35" s="1284"/>
      <c r="L35" s="1284"/>
      <c r="M35" s="1277"/>
      <c r="N35" s="1286" t="str">
        <f>IF(AND(OR(E35="TCP", OR(E35="DCP", E35="BCP")), 'I8 Demand Data'!C14="1 CP"), 'E4 TB Allocation Details'!E35 &amp; 1, IF(AND(OR(E35="TCP", OR(E35="DCP", E35="BCP")), 'I8 Demand Data'!C14="4 CP"), 'E4 TB Allocation Details'!E35 &amp; 4, IF(AND(OR(E35="TCP", OR(E35="DCP", E35="BCP")), 'I8 Demand Data'!C14="12 CP"), 'E4 TB Allocation Details'!E35 &amp; 12, "")))</f>
        <v>DCP4</v>
      </c>
      <c r="O35" s="1286" t="str">
        <f>IF(AND(OR(E35="DNCP", OR(E35="SNCP", E35="PNCP")), 'I8 Demand Data'!C15="1 NCP"), E35 &amp; 1, IF(AND(OR(E35="DNCP", OR(E35="SNCP", E35="PNCP")), 'I8 Demand Data'!C15="4 NCP"), E35 &amp; 4, IF(AND(OR(E35="DNCP", OR(E35="SNCP", E35="PNCP")), 'I8 Demand Data'!C15="12 NCP"), E35 &amp; 12, "")))</f>
        <v/>
      </c>
      <c r="P35" s="1286" t="str">
        <f>IF(ISBLANK(E35), "", IF(ISERROR(SEARCH("cp",E35)), E35, ""))</f>
        <v/>
      </c>
      <c r="Q35" s="1286" t="str">
        <f>IF(AND(N35="",O35=""),P35,IF(AND(O35="",P35=""),N35,O35))</f>
        <v>DCP4</v>
      </c>
      <c r="R35" s="637"/>
      <c r="S35" s="637"/>
      <c r="T35" s="637"/>
    </row>
    <row r="36" spans="1:20" s="1273" customFormat="1" ht="51" x14ac:dyDescent="0.2">
      <c r="A36" s="1276" t="s">
        <v>491</v>
      </c>
      <c r="B36" s="1276" t="s">
        <v>1278</v>
      </c>
      <c r="C36" s="1276"/>
      <c r="D36" s="347" t="s">
        <v>779</v>
      </c>
      <c r="E36" s="1287" t="s">
        <v>699</v>
      </c>
      <c r="F36" s="1296" t="str">
        <f t="shared" si="1"/>
        <v>PNCP4</v>
      </c>
      <c r="G36" s="1297"/>
      <c r="H36" s="1298"/>
      <c r="I36" s="1288" t="str">
        <f t="shared" si="2"/>
        <v>PNCP4</v>
      </c>
      <c r="J36" s="1288" t="str">
        <f t="shared" si="0"/>
        <v/>
      </c>
      <c r="K36" s="1288"/>
      <c r="L36" s="1288"/>
      <c r="M36" s="1277"/>
      <c r="N36" s="1280" t="str">
        <f>IF(AND(OR(E36="TCP", OR(E36="DCP", E36="BCP")), 'I8 Demand Data'!C14="1 CP"), 'E4 TB Allocation Details'!E36 &amp; 1, IF(AND(OR(E36="TCP", OR(E36="DCP", E36="BCP")), 'I8 Demand Data'!C14="4 CP"), 'E4 TB Allocation Details'!E36 &amp; 4, IF(AND(OR(E36="TCP", OR(E36="DCP", E36="BCP")), 'I8 Demand Data'!C14="12 CP"), 'E4 TB Allocation Details'!E36 &amp; 12, "")))</f>
        <v/>
      </c>
      <c r="O36" s="1280" t="str">
        <f>IF(AND(OR(E36="DNCP", OR(E36="SNCP", E36="PNCP")), 'I8 Demand Data'!C15="1 NCP"), E36 &amp; 1, IF(AND(OR(E36="DNCP", OR(E36="SNCP", E36="PNCP")), 'I8 Demand Data'!C15="4 NCP"), E36 &amp; 4, IF(AND(OR(E36="DNCP", OR(E36="SNCP", E36="PNCP")), 'I8 Demand Data'!C15="12 NCP"), E36 &amp; 12, "")))</f>
        <v>PNCP4</v>
      </c>
      <c r="P36" s="1280" t="str">
        <f>IF(ISBLANK(E36), "", IF(ISERROR(SEARCH("cp",E36)), E36, ""))</f>
        <v/>
      </c>
      <c r="Q36" s="1280" t="str">
        <f>IF(AND(N36="",O36=""),P36,IF(AND(O36="",P36=""),N36,O36))</f>
        <v>PNCP4</v>
      </c>
      <c r="R36" s="637"/>
      <c r="S36" s="637"/>
      <c r="T36" s="637"/>
    </row>
    <row r="37" spans="1:20" s="1273" customFormat="1" ht="51" x14ac:dyDescent="0.2">
      <c r="A37" s="1275" t="s">
        <v>1268</v>
      </c>
      <c r="B37" s="1275" t="s">
        <v>1269</v>
      </c>
      <c r="C37" s="1275"/>
      <c r="D37" s="1281" t="s">
        <v>779</v>
      </c>
      <c r="E37" s="1282"/>
      <c r="F37" s="1299"/>
      <c r="G37" s="1300" t="s">
        <v>773</v>
      </c>
      <c r="H37" s="1301"/>
      <c r="I37" s="1284"/>
      <c r="J37" s="1284" t="str">
        <f t="shared" si="0"/>
        <v>CEN</v>
      </c>
      <c r="K37" s="1284"/>
      <c r="L37" s="1284"/>
      <c r="M37" s="1277"/>
      <c r="N37" s="1286"/>
      <c r="O37" s="1286"/>
      <c r="P37" s="1286" t="str">
        <f>IF(ISBLANK(E37), "", IF(ISERROR(SEARCH("cp",E37)), E37, ""))</f>
        <v/>
      </c>
      <c r="Q37" s="1286"/>
      <c r="R37" s="637"/>
      <c r="S37" s="637"/>
      <c r="T37" s="637"/>
    </row>
    <row r="38" spans="1:20" s="1273" customFormat="1" ht="25.5" x14ac:dyDescent="0.2">
      <c r="A38" s="1276">
        <v>1825</v>
      </c>
      <c r="B38" s="1276" t="s">
        <v>88</v>
      </c>
      <c r="C38" s="1276"/>
      <c r="D38" s="347" t="s">
        <v>779</v>
      </c>
      <c r="E38" s="1287" t="s">
        <v>776</v>
      </c>
      <c r="F38" s="1296" t="str">
        <f t="shared" si="1"/>
        <v/>
      </c>
      <c r="G38" s="1297"/>
      <c r="H38" s="1298"/>
      <c r="I38" s="1288" t="str">
        <f t="shared" si="2"/>
        <v/>
      </c>
      <c r="J38" s="1288" t="str">
        <f t="shared" si="0"/>
        <v/>
      </c>
      <c r="K38" s="1288"/>
      <c r="L38" s="1288"/>
      <c r="M38" s="1277"/>
      <c r="N38" s="1280" t="str">
        <f>IF(AND(OR(E38="TCP", OR(E38="DCP", E38="BCP")), 'I8 Demand Data'!C14="1 CP"), 'E4 TB Allocation Details'!E38 &amp; 1, IF(AND(OR(E38="TCP", OR(E38="DCP", E38="BCP")), 'I8 Demand Data'!C14="4 CP"), 'E4 TB Allocation Details'!E38 &amp; 4, IF(AND(OR(E38="TCP", OR(E38="DCP", E38="BCP")), 'I8 Demand Data'!C14="12 CP"), 'E4 TB Allocation Details'!E38 &amp; 12, "")))</f>
        <v/>
      </c>
      <c r="O38" s="1280" t="str">
        <f>IF(AND(OR(E38="DNCP", OR(E38="SNCP", E38="PNCP")), 'I8 Demand Data'!C15="1 NCP"), E38 &amp; 1, IF(AND(OR(E38="DNCP", OR(E38="SNCP", E38="PNCP")), 'I8 Demand Data'!C15="4 NCP"), E38 &amp; 4, IF(AND(OR(E38="DNCP", OR(E38="SNCP", E38="PNCP")), 'I8 Demand Data'!C15="12 NCP"), E38 &amp; 12, "")))</f>
        <v/>
      </c>
      <c r="P38" s="1280" t="str">
        <f t="shared" si="3"/>
        <v/>
      </c>
      <c r="Q38" s="1280" t="str">
        <f t="shared" si="4"/>
        <v/>
      </c>
      <c r="R38" s="637"/>
      <c r="S38" s="637"/>
      <c r="T38" s="637"/>
    </row>
    <row r="39" spans="1:20" s="1273" customFormat="1" ht="25.5" x14ac:dyDescent="0.2">
      <c r="A39" s="1275" t="s">
        <v>823</v>
      </c>
      <c r="B39" s="1275" t="s">
        <v>365</v>
      </c>
      <c r="C39" s="1275"/>
      <c r="D39" s="1281" t="s">
        <v>779</v>
      </c>
      <c r="E39" s="1282" t="s">
        <v>697</v>
      </c>
      <c r="F39" s="1299" t="str">
        <f t="shared" si="1"/>
        <v>TCP4</v>
      </c>
      <c r="G39" s="1300"/>
      <c r="H39" s="1301"/>
      <c r="I39" s="1284" t="str">
        <f t="shared" si="2"/>
        <v>TCP4</v>
      </c>
      <c r="J39" s="1284" t="str">
        <f t="shared" si="0"/>
        <v/>
      </c>
      <c r="K39" s="1284"/>
      <c r="L39" s="1284"/>
      <c r="M39" s="1277"/>
      <c r="N39" s="1286" t="str">
        <f>IF(AND(OR(E39="TCP", OR(E39="DCP", E39="BCP")), 'I8 Demand Data'!C14="1 CP"), 'E4 TB Allocation Details'!E39 &amp; 1, IF(AND(OR(E39="TCP", OR(E39="DCP", E39="BCP")), 'I8 Demand Data'!C14="4 CP"), 'E4 TB Allocation Details'!E39 &amp; 4, IF(AND(OR(E39="TCP", OR(E39="DCP", E39="BCP")), 'I8 Demand Data'!C14="12 CP"), 'E4 TB Allocation Details'!E39 &amp; 12, "")))</f>
        <v>TCP4</v>
      </c>
      <c r="O39" s="1286" t="str">
        <f>IF(AND(OR(E39="DNCP", OR(E39="SNCP", E39="PNCP")), 'I8 Demand Data'!C15="1 NCP"), E39 &amp; 1, IF(AND(OR(E39="DNCP", OR(E39="SNCP", E39="PNCP")), 'I8 Demand Data'!C15="4 NCP"), E39 &amp; 4, IF(AND(OR(E39="DNCP", OR(E39="SNCP", E39="PNCP")), 'I8 Demand Data'!C15="12 NCP"), E39 &amp; 12, "")))</f>
        <v/>
      </c>
      <c r="P39" s="1286" t="str">
        <f t="shared" si="3"/>
        <v/>
      </c>
      <c r="Q39" s="1286" t="str">
        <f t="shared" si="4"/>
        <v>TCP4</v>
      </c>
      <c r="R39" s="637"/>
      <c r="S39" s="637"/>
      <c r="T39" s="637"/>
    </row>
    <row r="40" spans="1:20" s="1273" customFormat="1" ht="25.5" x14ac:dyDescent="0.2">
      <c r="A40" s="1276" t="s">
        <v>824</v>
      </c>
      <c r="B40" s="1276" t="s">
        <v>366</v>
      </c>
      <c r="C40" s="1276"/>
      <c r="D40" s="347" t="s">
        <v>779</v>
      </c>
      <c r="E40" s="1287" t="s">
        <v>698</v>
      </c>
      <c r="F40" s="1296" t="str">
        <f t="shared" si="1"/>
        <v>DCP4</v>
      </c>
      <c r="G40" s="1297"/>
      <c r="H40" s="1298"/>
      <c r="I40" s="1288" t="str">
        <f t="shared" si="2"/>
        <v>DCP4</v>
      </c>
      <c r="J40" s="1288" t="str">
        <f t="shared" si="0"/>
        <v/>
      </c>
      <c r="K40" s="1288"/>
      <c r="L40" s="1288"/>
      <c r="M40" s="1277"/>
      <c r="N40" s="1280" t="str">
        <f>IF(AND(OR(E40="TCP", OR(E40="DCP", E40="BCP")), 'I8 Demand Data'!C14="1 CP"), 'E4 TB Allocation Details'!E40 &amp; 1, IF(AND(OR(E40="TCP", OR(E40="DCP", E40="BCP")), 'I8 Demand Data'!C14="4 CP"), 'E4 TB Allocation Details'!E40 &amp; 4, IF(AND(OR(E40="TCP", OR(E40="DCP", E40="BCP")), 'I8 Demand Data'!C14="12 CP"), 'E4 TB Allocation Details'!E40 &amp; 12, "")))</f>
        <v>DCP4</v>
      </c>
      <c r="O40" s="1280" t="str">
        <f>IF(AND(OR(E40="DNCP", OR(E40="SNCP", E40="PNCP")), 'I8 Demand Data'!C15="1 NCP"), E40 &amp; 1, IF(AND(OR(E40="DNCP", OR(E40="SNCP", E40="PNCP")), 'I8 Demand Data'!C15="4 NCP"), E40 &amp; 4, IF(AND(OR(E40="DNCP", OR(E40="SNCP", E40="PNCP")), 'I8 Demand Data'!C15="12 NCP"), E40 &amp; 12, "")))</f>
        <v/>
      </c>
      <c r="P40" s="1280" t="str">
        <f t="shared" si="3"/>
        <v/>
      </c>
      <c r="Q40" s="1280" t="str">
        <f t="shared" si="4"/>
        <v>DCP4</v>
      </c>
      <c r="R40" s="637"/>
      <c r="S40" s="637"/>
      <c r="T40" s="637"/>
    </row>
    <row r="41" spans="1:20" s="1273" customFormat="1" ht="25.5" x14ac:dyDescent="0.2">
      <c r="A41" s="1275">
        <v>1830</v>
      </c>
      <c r="B41" s="1275" t="s">
        <v>89</v>
      </c>
      <c r="C41" s="1275"/>
      <c r="D41" s="1281" t="s">
        <v>779</v>
      </c>
      <c r="E41" s="1282" t="s">
        <v>777</v>
      </c>
      <c r="F41" s="1299" t="str">
        <f t="shared" si="1"/>
        <v/>
      </c>
      <c r="G41" s="1300"/>
      <c r="H41" s="1301"/>
      <c r="I41" s="1284" t="str">
        <f t="shared" si="2"/>
        <v/>
      </c>
      <c r="J41" s="1284" t="str">
        <f t="shared" si="0"/>
        <v/>
      </c>
      <c r="K41" s="1284"/>
      <c r="L41" s="1284"/>
      <c r="M41" s="1277"/>
      <c r="N41" s="1286" t="str">
        <f>IF(AND(OR(E41="TCP", OR(E41="DCP", E41="BCP")), 'I8 Demand Data'!C14="1 CP"), 'E4 TB Allocation Details'!E41 &amp; 1, IF(AND(OR(E41="TCP", OR(E41="DCP", E41="BCP")), 'I8 Demand Data'!C14="4 CP"), 'E4 TB Allocation Details'!E41 &amp; 4, IF(AND(OR(E41="TCP", OR(E41="DCP", E41="BCP")), 'I8 Demand Data'!C14="12 CP"), 'E4 TB Allocation Details'!E41 &amp; 12, "")))</f>
        <v/>
      </c>
      <c r="O41" s="1286" t="str">
        <f>IF(AND(OR(E41="DNCP", OR(E41="SNCP", E41="PNCP")), 'I8 Demand Data'!C15="1 NCP"), E41 &amp; 1, IF(AND(OR(E41="DNCP", OR(E41="SNCP", E41="PNCP")), 'I8 Demand Data'!C15="4 NCP"), E41 &amp; 4, IF(AND(OR(E41="DNCP", OR(E41="SNCP", E41="PNCP")), 'I8 Demand Data'!C15="12 NCP"), E41 &amp; 12, "")))</f>
        <v/>
      </c>
      <c r="P41" s="1286" t="str">
        <f t="shared" si="3"/>
        <v/>
      </c>
      <c r="Q41" s="1286" t="str">
        <f t="shared" si="4"/>
        <v/>
      </c>
      <c r="R41" s="637"/>
      <c r="S41" s="637"/>
      <c r="T41" s="637"/>
    </row>
    <row r="42" spans="1:20" s="1273" customFormat="1" ht="38.25" x14ac:dyDescent="0.2">
      <c r="A42" s="1276" t="s">
        <v>825</v>
      </c>
      <c r="B42" s="1276" t="s">
        <v>367</v>
      </c>
      <c r="C42" s="1276"/>
      <c r="D42" s="347" t="s">
        <v>779</v>
      </c>
      <c r="E42" s="1287" t="s">
        <v>1417</v>
      </c>
      <c r="F42" s="1296" t="str">
        <f t="shared" si="1"/>
        <v>BCP4</v>
      </c>
      <c r="G42" s="1297"/>
      <c r="H42" s="1298"/>
      <c r="I42" s="1288" t="str">
        <f t="shared" si="2"/>
        <v>BCP4</v>
      </c>
      <c r="J42" s="1288" t="str">
        <f t="shared" si="0"/>
        <v/>
      </c>
      <c r="K42" s="1288"/>
      <c r="L42" s="1288"/>
      <c r="M42" s="1277"/>
      <c r="N42" s="1280" t="str">
        <f>IF(AND(OR(E42="TCP", OR(E42="DCP", E42="BCP")), 'I8 Demand Data'!C14="1 CP"), 'E4 TB Allocation Details'!E42 &amp; 1, IF(AND(OR(E42="TCP", OR(E42="DCP", E42="BCP")), 'I8 Demand Data'!C14="4 CP"), 'E4 TB Allocation Details'!E42 &amp; 4, IF(AND(OR(E42="TCP", OR(E42="DCP", E42="BCP")), 'I8 Demand Data'!C14="12 CP"), 'E4 TB Allocation Details'!E42 &amp; 12, "")))</f>
        <v>BCP4</v>
      </c>
      <c r="O42" s="1280" t="str">
        <f>IF(AND(OR(E42="DNCP", OR(E42="SNCP", E42="PNCP")), 'I8 Demand Data'!C15="1 NCP"), E42 &amp; 1, IF(AND(OR(E42="DNCP", OR(E42="SNCP", E42="PNCP")), 'I8 Demand Data'!C15="4 NCP"), E42 &amp; 4, IF(AND(OR(E42="DNCP", OR(E42="SNCP", E42="PNCP")), 'I8 Demand Data'!C15="12 NCP"), E42 &amp; 12, "")))</f>
        <v/>
      </c>
      <c r="P42" s="1280" t="str">
        <f t="shared" si="3"/>
        <v/>
      </c>
      <c r="Q42" s="1280" t="str">
        <f t="shared" si="4"/>
        <v>BCP4</v>
      </c>
      <c r="R42" s="637"/>
      <c r="S42" s="637"/>
      <c r="T42" s="637"/>
    </row>
    <row r="43" spans="1:20" s="1273" customFormat="1" ht="25.5" x14ac:dyDescent="0.2">
      <c r="A43" s="1275" t="s">
        <v>826</v>
      </c>
      <c r="B43" s="1275" t="s">
        <v>368</v>
      </c>
      <c r="C43" s="1275"/>
      <c r="D43" s="1281" t="s">
        <v>779</v>
      </c>
      <c r="E43" s="1282" t="s">
        <v>699</v>
      </c>
      <c r="F43" s="1299" t="str">
        <f t="shared" si="1"/>
        <v>PNCP4</v>
      </c>
      <c r="G43" s="1300" t="s">
        <v>703</v>
      </c>
      <c r="H43" s="1301" t="s">
        <v>307</v>
      </c>
      <c r="I43" s="1284" t="str">
        <f t="shared" si="2"/>
        <v>PNCP4</v>
      </c>
      <c r="J43" s="1284" t="str">
        <f t="shared" si="0"/>
        <v>CCP</v>
      </c>
      <c r="K43" s="1284"/>
      <c r="L43" s="1284"/>
      <c r="M43" s="1277"/>
      <c r="N43" s="1286" t="str">
        <f>IF(AND(OR(E43="TCP", OR(E43="DCP", E43="BCP")), 'I8 Demand Data'!C14="1 CP"), 'E4 TB Allocation Details'!E43 &amp; 1, IF(AND(OR(E43="TCP", OR(E43="DCP", E43="BCP")), 'I8 Demand Data'!C14="4 CP"), 'E4 TB Allocation Details'!E43 &amp; 4, IF(AND(OR(E43="TCP", OR(E43="DCP", E43="BCP")), 'I8 Demand Data'!C14="12 CP"), 'E4 TB Allocation Details'!E43 &amp; 12, "")))</f>
        <v/>
      </c>
      <c r="O43" s="1286" t="str">
        <f>IF(AND(OR(E43="DNCP", OR(E43="SNCP", E43="PNCP")), 'I8 Demand Data'!C15="1 NCP"), E43 &amp; 1, IF(AND(OR(E43="DNCP", OR(E43="SNCP", E43="PNCP")), 'I8 Demand Data'!C15="4 NCP"), E43 &amp; 4, IF(AND(OR(E43="DNCP", OR(E43="SNCP", E43="PNCP")), 'I8 Demand Data'!C15="12 NCP"), E43 &amp; 12, "")))</f>
        <v>PNCP4</v>
      </c>
      <c r="P43" s="1286" t="str">
        <f t="shared" si="3"/>
        <v/>
      </c>
      <c r="Q43" s="1286" t="str">
        <f>IF(AND(N43="",O43=""),P43,IF(AND(O43="",P43=""),N43,O43))</f>
        <v>PNCP4</v>
      </c>
      <c r="R43" s="637"/>
      <c r="S43" s="637"/>
      <c r="T43" s="637"/>
    </row>
    <row r="44" spans="1:20" s="1273" customFormat="1" ht="25.5" x14ac:dyDescent="0.2">
      <c r="A44" s="1276" t="s">
        <v>827</v>
      </c>
      <c r="B44" s="1276" t="s">
        <v>391</v>
      </c>
      <c r="C44" s="1276"/>
      <c r="D44" s="347" t="s">
        <v>779</v>
      </c>
      <c r="E44" s="1287" t="s">
        <v>700</v>
      </c>
      <c r="F44" s="1296" t="str">
        <f t="shared" si="1"/>
        <v>SNCP4</v>
      </c>
      <c r="G44" s="1297" t="s">
        <v>702</v>
      </c>
      <c r="H44" s="1298" t="s">
        <v>307</v>
      </c>
      <c r="I44" s="1288" t="str">
        <f t="shared" si="2"/>
        <v>SNCP4</v>
      </c>
      <c r="J44" s="1288" t="str">
        <f t="shared" si="0"/>
        <v>CCS</v>
      </c>
      <c r="K44" s="1288"/>
      <c r="L44" s="1288"/>
      <c r="M44" s="1277"/>
      <c r="N44" s="1280" t="str">
        <f>IF(AND(OR(E44="TCP", OR(E44="DCP", E44="BCP")), 'I8 Demand Data'!C14="1 CP"), 'E4 TB Allocation Details'!E44 &amp; 1, IF(AND(OR(E44="TCP", OR(E44="DCP", E44="BCP")), 'I8 Demand Data'!C14="4 CP"), 'E4 TB Allocation Details'!E44 &amp; 4, IF(AND(OR(E44="TCP", OR(E44="DCP", E44="BCP")), 'I8 Demand Data'!C14="12 CP"), 'E4 TB Allocation Details'!E44 &amp; 12, "")))</f>
        <v/>
      </c>
      <c r="O44" s="1280" t="str">
        <f>IF(AND(OR(E44="DNCP", OR(E44="SNCP", E44="PNCP")), 'I8 Demand Data'!C15="1 NCP"), E44 &amp; 1, IF(AND(OR(E44="DNCP", OR(E44="SNCP", E44="PNCP")), 'I8 Demand Data'!C15="4 NCP"), E44 &amp; 4, IF(AND(OR(E44="DNCP", OR(E44="SNCP", E44="PNCP")), 'I8 Demand Data'!C15="12 NCP"), E44 &amp; 12, "")))</f>
        <v>SNCP4</v>
      </c>
      <c r="P44" s="1280" t="str">
        <f t="shared" si="3"/>
        <v/>
      </c>
      <c r="Q44" s="1280" t="str">
        <f t="shared" si="4"/>
        <v>SNCP4</v>
      </c>
      <c r="R44" s="637"/>
      <c r="S44" s="637"/>
      <c r="T44" s="637"/>
    </row>
    <row r="45" spans="1:20" s="1273" customFormat="1" ht="25.5" x14ac:dyDescent="0.2">
      <c r="A45" s="1275">
        <v>1835</v>
      </c>
      <c r="B45" s="1275" t="s">
        <v>75</v>
      </c>
      <c r="C45" s="1275"/>
      <c r="D45" s="1281" t="s">
        <v>779</v>
      </c>
      <c r="E45" s="1282" t="s">
        <v>777</v>
      </c>
      <c r="F45" s="1299" t="str">
        <f t="shared" si="1"/>
        <v/>
      </c>
      <c r="G45" s="1300"/>
      <c r="H45" s="1301"/>
      <c r="I45" s="1284" t="str">
        <f t="shared" si="2"/>
        <v/>
      </c>
      <c r="J45" s="1284" t="str">
        <f t="shared" si="0"/>
        <v/>
      </c>
      <c r="K45" s="1284"/>
      <c r="L45" s="1284"/>
      <c r="M45" s="1277"/>
      <c r="N45" s="1286" t="str">
        <f>IF(AND(OR(E45="TCP", OR(E45="DCP", E45="BCP")), 'I8 Demand Data'!C14="1 CP"), 'E4 TB Allocation Details'!E45 &amp; 1, IF(AND(OR(E45="TCP", OR(E45="DCP", E45="BCP")), 'I8 Demand Data'!C14="4 CP"), 'E4 TB Allocation Details'!E45 &amp; 4, IF(AND(OR(E45="TCP", OR(E45="DCP", E45="BCP")), 'I8 Demand Data'!C14="12 CP"), 'E4 TB Allocation Details'!E45 &amp; 12, "")))</f>
        <v/>
      </c>
      <c r="O45" s="1286" t="str">
        <f>IF(AND(OR(E45="DNCP", OR(E45="SNCP", E45="PNCP")), 'I8 Demand Data'!C15="1 NCP"), E45 &amp; 1, IF(AND(OR(E45="DNCP", OR(E45="SNCP", E45="PNCP")), 'I8 Demand Data'!C15="4 NCP"), E45 &amp; 4, IF(AND(OR(E45="DNCP", OR(E45="SNCP", E45="PNCP")), 'I8 Demand Data'!C15="12 NCP"), E45 &amp; 12, "")))</f>
        <v/>
      </c>
      <c r="P45" s="1286" t="str">
        <f t="shared" si="3"/>
        <v/>
      </c>
      <c r="Q45" s="1286" t="str">
        <f t="shared" si="4"/>
        <v/>
      </c>
      <c r="R45" s="637"/>
      <c r="S45" s="637"/>
      <c r="T45" s="637"/>
    </row>
    <row r="46" spans="1:20" s="1273" customFormat="1" ht="38.25" x14ac:dyDescent="0.2">
      <c r="A46" s="1276" t="s">
        <v>828</v>
      </c>
      <c r="B46" s="1276" t="s">
        <v>392</v>
      </c>
      <c r="C46" s="1276"/>
      <c r="D46" s="347" t="s">
        <v>779</v>
      </c>
      <c r="E46" s="1287" t="s">
        <v>1417</v>
      </c>
      <c r="F46" s="1296" t="str">
        <f t="shared" si="1"/>
        <v>BCP4</v>
      </c>
      <c r="G46" s="1297" t="s">
        <v>331</v>
      </c>
      <c r="H46" s="1298" t="s">
        <v>331</v>
      </c>
      <c r="I46" s="1288" t="str">
        <f t="shared" si="2"/>
        <v>BCP4</v>
      </c>
      <c r="J46" s="1288" t="str">
        <f t="shared" si="0"/>
        <v xml:space="preserve"> </v>
      </c>
      <c r="K46" s="1288"/>
      <c r="L46" s="1288"/>
      <c r="M46" s="1277"/>
      <c r="N46" s="1280" t="str">
        <f>IF(AND(OR(E46="TCP", OR(E46="DCP", E46="BCP")), 'I8 Demand Data'!C14="1 CP"), 'E4 TB Allocation Details'!E46 &amp; 1, IF(AND(OR(E46="TCP", OR(E46="DCP", E46="BCP")), 'I8 Demand Data'!C14="4 CP"), 'E4 TB Allocation Details'!E46 &amp; 4, IF(AND(OR(E46="TCP", OR(E46="DCP", E46="BCP")), 'I8 Demand Data'!C14="12 CP"), 'E4 TB Allocation Details'!E46 &amp; 12, "")))</f>
        <v>BCP4</v>
      </c>
      <c r="O46" s="1280" t="str">
        <f>IF(AND(OR(E46="DNCP", OR(E46="SNCP", E46="PNCP")), 'I8 Demand Data'!C15="1 NCP"), E46 &amp; 1, IF(AND(OR(E46="DNCP", OR(E46="SNCP", E46="PNCP")), 'I8 Demand Data'!C15="4 NCP"), E46 &amp; 4, IF(AND(OR(E46="DNCP", OR(E46="SNCP", E46="PNCP")), 'I8 Demand Data'!C15="12 NCP"), E46 &amp; 12, "")))</f>
        <v/>
      </c>
      <c r="P46" s="1280" t="str">
        <f t="shared" si="3"/>
        <v/>
      </c>
      <c r="Q46" s="1280" t="str">
        <f t="shared" si="4"/>
        <v>BCP4</v>
      </c>
      <c r="R46" s="637"/>
      <c r="S46" s="637"/>
      <c r="T46" s="637"/>
    </row>
    <row r="47" spans="1:20" s="1273" customFormat="1" ht="25.5" x14ac:dyDescent="0.2">
      <c r="A47" s="1275" t="s">
        <v>829</v>
      </c>
      <c r="B47" s="1275" t="s">
        <v>393</v>
      </c>
      <c r="C47" s="1275"/>
      <c r="D47" s="1281" t="s">
        <v>779</v>
      </c>
      <c r="E47" s="1282" t="s">
        <v>699</v>
      </c>
      <c r="F47" s="1299" t="str">
        <f t="shared" si="1"/>
        <v>PNCP4</v>
      </c>
      <c r="G47" s="1300" t="s">
        <v>703</v>
      </c>
      <c r="H47" s="1301" t="s">
        <v>307</v>
      </c>
      <c r="I47" s="1284" t="str">
        <f t="shared" si="2"/>
        <v>PNCP4</v>
      </c>
      <c r="J47" s="1284" t="str">
        <f t="shared" si="0"/>
        <v>CCP</v>
      </c>
      <c r="K47" s="1284"/>
      <c r="L47" s="1284"/>
      <c r="M47" s="1277"/>
      <c r="N47" s="1286" t="str">
        <f>IF(AND(OR(E47="TCP", OR(E47="DCP", E47="BCP")), 'I8 Demand Data'!C14="1 CP"), 'E4 TB Allocation Details'!E47 &amp; 1, IF(AND(OR(E47="TCP", OR(E47="DCP", E47="BCP")), 'I8 Demand Data'!C14="4 CP"), 'E4 TB Allocation Details'!E47 &amp; 4, IF(AND(OR(E47="TCP", OR(E47="DCP", E47="BCP")), 'I8 Demand Data'!C14="12 CP"), 'E4 TB Allocation Details'!E47 &amp; 12, "")))</f>
        <v/>
      </c>
      <c r="O47" s="1286" t="str">
        <f>IF(AND(OR(E47="DNCP", OR(E47="SNCP", E47="PNCP")), 'I8 Demand Data'!C15="1 NCP"), E47 &amp; 1, IF(AND(OR(E47="DNCP", OR(E47="SNCP", E47="PNCP")), 'I8 Demand Data'!C15="4 NCP"), E47 &amp; 4, IF(AND(OR(E47="DNCP", OR(E47="SNCP", E47="PNCP")), 'I8 Demand Data'!C15="12 NCP"), E47 &amp; 12, "")))</f>
        <v>PNCP4</v>
      </c>
      <c r="P47" s="1286" t="str">
        <f t="shared" si="3"/>
        <v/>
      </c>
      <c r="Q47" s="1286" t="str">
        <f t="shared" si="4"/>
        <v>PNCP4</v>
      </c>
      <c r="R47" s="637"/>
      <c r="S47" s="637"/>
      <c r="T47" s="637"/>
    </row>
    <row r="48" spans="1:20" s="1273" customFormat="1" ht="25.5" x14ac:dyDescent="0.2">
      <c r="A48" s="1276" t="s">
        <v>830</v>
      </c>
      <c r="B48" s="1276" t="s">
        <v>394</v>
      </c>
      <c r="C48" s="1276"/>
      <c r="D48" s="347" t="s">
        <v>779</v>
      </c>
      <c r="E48" s="1287" t="s">
        <v>700</v>
      </c>
      <c r="F48" s="1296" t="str">
        <f t="shared" si="1"/>
        <v>SNCP4</v>
      </c>
      <c r="G48" s="1297" t="s">
        <v>702</v>
      </c>
      <c r="H48" s="1298" t="s">
        <v>307</v>
      </c>
      <c r="I48" s="1288" t="str">
        <f t="shared" ref="I48:I59" si="5">IF(ISERROR(F48), "", (F48))</f>
        <v>SNCP4</v>
      </c>
      <c r="J48" s="1288" t="str">
        <f t="shared" ref="J48:J82" si="6">IF(ISBLANK(G48), "", (G48))</f>
        <v>CCS</v>
      </c>
      <c r="K48" s="1288"/>
      <c r="L48" s="1288"/>
      <c r="M48" s="1277"/>
      <c r="N48" s="1280" t="str">
        <f>IF(AND(OR(E48="TCP", OR(E48="DCP", E48="BCP")), 'I8 Demand Data'!C14="1 CP"), 'E4 TB Allocation Details'!E48 &amp; 1, IF(AND(OR(E48="TCP", OR(E48="DCP", E48="BCP")), 'I8 Demand Data'!C14="4 CP"), 'E4 TB Allocation Details'!E48 &amp; 4, IF(AND(OR(E48="TCP", OR(E48="DCP", E48="BCP")), 'I8 Demand Data'!C14="12 CP"), 'E4 TB Allocation Details'!E48 &amp; 12, "")))</f>
        <v/>
      </c>
      <c r="O48" s="1280" t="str">
        <f>IF(AND(OR(E48="DNCP", OR(E48="SNCP", E48="PNCP")), 'I8 Demand Data'!C15="1 NCP"), E48 &amp; 1, IF(AND(OR(E48="DNCP", OR(E48="SNCP", E48="PNCP")), 'I8 Demand Data'!C15="4 NCP"), E48 &amp; 4, IF(AND(OR(E48="DNCP", OR(E48="SNCP", E48="PNCP")), 'I8 Demand Data'!C15="12 NCP"), E48 &amp; 12, "")))</f>
        <v>SNCP4</v>
      </c>
      <c r="P48" s="1280" t="str">
        <f t="shared" si="3"/>
        <v/>
      </c>
      <c r="Q48" s="1280" t="str">
        <f t="shared" si="4"/>
        <v>SNCP4</v>
      </c>
      <c r="R48" s="637"/>
      <c r="S48" s="637"/>
      <c r="T48" s="637"/>
    </row>
    <row r="49" spans="1:20" s="1273" customFormat="1" ht="12.75" x14ac:dyDescent="0.2">
      <c r="A49" s="1275">
        <v>1840</v>
      </c>
      <c r="B49" s="1275" t="s">
        <v>76</v>
      </c>
      <c r="C49" s="1275"/>
      <c r="D49" s="1281" t="s">
        <v>779</v>
      </c>
      <c r="E49" s="1282" t="s">
        <v>777</v>
      </c>
      <c r="F49" s="1299" t="str">
        <f t="shared" si="1"/>
        <v/>
      </c>
      <c r="G49" s="1300"/>
      <c r="H49" s="1301"/>
      <c r="I49" s="1284" t="str">
        <f t="shared" si="5"/>
        <v/>
      </c>
      <c r="J49" s="1284" t="str">
        <f t="shared" si="6"/>
        <v/>
      </c>
      <c r="K49" s="1284"/>
      <c r="L49" s="1284"/>
      <c r="M49" s="1277"/>
      <c r="N49" s="1286" t="str">
        <f>IF(AND(OR(E49="TCP", OR(E49="DCP", E49="BCP")), 'I8 Demand Data'!C14="1 CP"), 'E4 TB Allocation Details'!E49 &amp; 1, IF(AND(OR(E49="TCP", OR(E49="DCP", E49="BCP")), 'I8 Demand Data'!C14="4 CP"), 'E4 TB Allocation Details'!E49 &amp; 4, IF(AND(OR(E49="TCP", OR(E49="DCP", E49="BCP")), 'I8 Demand Data'!C14="12 CP"), 'E4 TB Allocation Details'!E49 &amp; 12, "")))</f>
        <v/>
      </c>
      <c r="O49" s="1286" t="str">
        <f>IF(AND(OR(E49="DNCP", OR(E49="SNCP", E49="PNCP")), 'I8 Demand Data'!C15="1 NCP"), E49 &amp; 1, IF(AND(OR(E49="DNCP", OR(E49="SNCP", E49="PNCP")), 'I8 Demand Data'!C15="4 NCP"), E49 &amp; 4, IF(AND(OR(E49="DNCP", OR(E49="SNCP", E49="PNCP")), 'I8 Demand Data'!C15="12 NCP"), E49 &amp; 12, "")))</f>
        <v/>
      </c>
      <c r="P49" s="1286" t="str">
        <f t="shared" si="3"/>
        <v/>
      </c>
      <c r="Q49" s="1286" t="str">
        <f t="shared" si="4"/>
        <v/>
      </c>
      <c r="R49" s="637"/>
      <c r="S49" s="637"/>
      <c r="T49" s="637"/>
    </row>
    <row r="50" spans="1:20" s="1273" customFormat="1" ht="25.5" x14ac:dyDescent="0.2">
      <c r="A50" s="1276" t="s">
        <v>831</v>
      </c>
      <c r="B50" s="1276" t="s">
        <v>395</v>
      </c>
      <c r="C50" s="1276" t="s">
        <v>1570</v>
      </c>
      <c r="D50" s="347" t="s">
        <v>779</v>
      </c>
      <c r="E50" s="1287" t="s">
        <v>1417</v>
      </c>
      <c r="F50" s="1296" t="str">
        <f t="shared" si="1"/>
        <v>BCP4</v>
      </c>
      <c r="G50" s="1297"/>
      <c r="H50" s="1298"/>
      <c r="I50" s="1288" t="str">
        <f t="shared" si="5"/>
        <v>BCP4</v>
      </c>
      <c r="J50" s="1288" t="str">
        <f t="shared" si="6"/>
        <v/>
      </c>
      <c r="K50" s="1288"/>
      <c r="L50" s="1288"/>
      <c r="M50" s="1277"/>
      <c r="N50" s="1280" t="str">
        <f>IF(AND(OR(E50="TCP", OR(E50="DCP", E50="BCP")), 'I8 Demand Data'!C14="1 CP"), 'E4 TB Allocation Details'!E50 &amp; 1, IF(AND(OR(E50="TCP", OR(E50="DCP", E50="BCP")), 'I8 Demand Data'!C14="4 CP"), 'E4 TB Allocation Details'!E50 &amp; 4, IF(AND(OR(E50="TCP", OR(E50="DCP", E50="BCP")), 'I8 Demand Data'!C14="12 CP"), 'E4 TB Allocation Details'!E50 &amp; 12, "")))</f>
        <v>BCP4</v>
      </c>
      <c r="O50" s="1280" t="str">
        <f>IF(AND(OR(E50="DNCP", OR(E50="SNCP", E50="PNCP")), 'I8 Demand Data'!C15="1 NCP"), E50 &amp; 1, IF(AND(OR(E50="DNCP", OR(E50="SNCP", E50="PNCP")), 'I8 Demand Data'!C15="4 NCP"), E50 &amp; 4, IF(AND(OR(E50="DNCP", OR(E50="SNCP", E50="PNCP")), 'I8 Demand Data'!C15="12 NCP"), E50 &amp; 12, "")))</f>
        <v/>
      </c>
      <c r="P50" s="1280" t="str">
        <f t="shared" si="3"/>
        <v/>
      </c>
      <c r="Q50" s="1280" t="str">
        <f t="shared" si="4"/>
        <v>BCP4</v>
      </c>
      <c r="R50" s="637"/>
      <c r="S50" s="637"/>
      <c r="T50" s="637"/>
    </row>
    <row r="51" spans="1:20" s="1273" customFormat="1" ht="25.5" x14ac:dyDescent="0.2">
      <c r="A51" s="1275" t="s">
        <v>832</v>
      </c>
      <c r="B51" s="1275" t="s">
        <v>396</v>
      </c>
      <c r="C51" s="1275" t="s">
        <v>1570</v>
      </c>
      <c r="D51" s="1281" t="s">
        <v>779</v>
      </c>
      <c r="E51" s="1282" t="s">
        <v>699</v>
      </c>
      <c r="F51" s="1299" t="str">
        <f t="shared" si="1"/>
        <v>PNCP4</v>
      </c>
      <c r="G51" s="1300" t="s">
        <v>703</v>
      </c>
      <c r="H51" s="1301" t="s">
        <v>307</v>
      </c>
      <c r="I51" s="1284" t="str">
        <f t="shared" si="5"/>
        <v>PNCP4</v>
      </c>
      <c r="J51" s="1284" t="str">
        <f t="shared" si="6"/>
        <v>CCP</v>
      </c>
      <c r="K51" s="1284"/>
      <c r="L51" s="1284"/>
      <c r="M51" s="1277"/>
      <c r="N51" s="1286" t="str">
        <f>IF(AND(OR(E51="TCP", OR(E51="DCP", E51="BCP")), 'I8 Demand Data'!C14="1 CP"), 'E4 TB Allocation Details'!E51 &amp; 1, IF(AND(OR(E51="TCP", OR(E51="DCP", E51="BCP")), 'I8 Demand Data'!C14="4 CP"), 'E4 TB Allocation Details'!E51 &amp; 4, IF(AND(OR(E51="TCP", OR(E51="DCP", E51="BCP")), 'I8 Demand Data'!C14="12 CP"), 'E4 TB Allocation Details'!E51 &amp; 12, "")))</f>
        <v/>
      </c>
      <c r="O51" s="1286" t="str">
        <f>IF(AND(OR(E51="DNCP", OR(E51="SNCP", E51="PNCP")), 'I8 Demand Data'!C15="1 NCP"), E51 &amp; 1, IF(AND(OR(E51="DNCP", OR(E51="SNCP", E51="PNCP")), 'I8 Demand Data'!C15="4 NCP"), E51 &amp; 4, IF(AND(OR(E51="DNCP", OR(E51="SNCP", E51="PNCP")), 'I8 Demand Data'!C15="12 NCP"), E51 &amp; 12, "")))</f>
        <v>PNCP4</v>
      </c>
      <c r="P51" s="1286" t="str">
        <f t="shared" si="3"/>
        <v/>
      </c>
      <c r="Q51" s="1286" t="str">
        <f t="shared" si="4"/>
        <v>PNCP4</v>
      </c>
      <c r="R51" s="637"/>
      <c r="S51" s="637"/>
      <c r="T51" s="637"/>
    </row>
    <row r="52" spans="1:20" s="1273" customFormat="1" ht="25.5" x14ac:dyDescent="0.2">
      <c r="A52" s="1276" t="s">
        <v>833</v>
      </c>
      <c r="B52" s="1276" t="s">
        <v>397</v>
      </c>
      <c r="C52" s="1276" t="s">
        <v>1570</v>
      </c>
      <c r="D52" s="347" t="s">
        <v>779</v>
      </c>
      <c r="E52" s="1287" t="s">
        <v>700</v>
      </c>
      <c r="F52" s="1296" t="str">
        <f t="shared" si="1"/>
        <v>SNCP4</v>
      </c>
      <c r="G52" s="1297" t="s">
        <v>702</v>
      </c>
      <c r="H52" s="1298" t="s">
        <v>307</v>
      </c>
      <c r="I52" s="1288" t="str">
        <f t="shared" si="5"/>
        <v>SNCP4</v>
      </c>
      <c r="J52" s="1288" t="str">
        <f t="shared" si="6"/>
        <v>CCS</v>
      </c>
      <c r="K52" s="1288"/>
      <c r="L52" s="1288"/>
      <c r="M52" s="1277"/>
      <c r="N52" s="1280" t="str">
        <f>IF(AND(OR(E52="TCP", OR(E52="DCP", E52="BCP")), 'I8 Demand Data'!C14="1 CP"), 'E4 TB Allocation Details'!E52 &amp; 1, IF(AND(OR(E52="TCP", OR(E52="DCP", E52="BCP")), 'I8 Demand Data'!C14="4 CP"), 'E4 TB Allocation Details'!E52 &amp; 4, IF(AND(OR(E52="TCP", OR(E52="DCP", E52="BCP")), 'I8 Demand Data'!C14="12 CP"), 'E4 TB Allocation Details'!E52 &amp; 12, "")))</f>
        <v/>
      </c>
      <c r="O52" s="1280" t="str">
        <f>IF(AND(OR(E52="DNCP", OR(E52="SNCP", E52="PNCP")), 'I8 Demand Data'!C15="1 NCP"), E52 &amp; 1, IF(AND(OR(E52="DNCP", OR(E52="SNCP", E52="PNCP")), 'I8 Demand Data'!C15="4 NCP"), E52 &amp; 4, IF(AND(OR(E52="DNCP", OR(E52="SNCP", E52="PNCP")), 'I8 Demand Data'!C15="12 NCP"), E52 &amp; 12, "")))</f>
        <v>SNCP4</v>
      </c>
      <c r="P52" s="1280" t="str">
        <f t="shared" si="3"/>
        <v/>
      </c>
      <c r="Q52" s="1280" t="str">
        <f t="shared" si="4"/>
        <v>SNCP4</v>
      </c>
      <c r="R52" s="637"/>
      <c r="S52" s="637"/>
      <c r="T52" s="637"/>
    </row>
    <row r="53" spans="1:20" s="1273" customFormat="1" ht="25.5" x14ac:dyDescent="0.2">
      <c r="A53" s="1275">
        <v>1845</v>
      </c>
      <c r="B53" s="1275" t="s">
        <v>84</v>
      </c>
      <c r="C53" s="1275" t="s">
        <v>1570</v>
      </c>
      <c r="D53" s="1281" t="s">
        <v>779</v>
      </c>
      <c r="E53" s="1282" t="s">
        <v>777</v>
      </c>
      <c r="F53" s="1299" t="str">
        <f t="shared" si="1"/>
        <v/>
      </c>
      <c r="G53" s="1300"/>
      <c r="H53" s="1301"/>
      <c r="I53" s="1284" t="str">
        <f t="shared" si="5"/>
        <v/>
      </c>
      <c r="J53" s="1284" t="str">
        <f t="shared" si="6"/>
        <v/>
      </c>
      <c r="K53" s="1284"/>
      <c r="L53" s="1284"/>
      <c r="M53" s="1277"/>
      <c r="N53" s="1286" t="str">
        <f>IF(AND(OR(E53="TCP", OR(E53="DCP", E53="BCP")), 'I8 Demand Data'!C14="1 CP"), 'E4 TB Allocation Details'!E53 &amp; 1, IF(AND(OR(E53="TCP", OR(E53="DCP", E53="BCP")), 'I8 Demand Data'!C14="4 CP"), 'E4 TB Allocation Details'!E53 &amp; 4, IF(AND(OR(E53="TCP", OR(E53="DCP", E53="BCP")), 'I8 Demand Data'!C14="12 CP"), 'E4 TB Allocation Details'!E53 &amp; 12, "")))</f>
        <v/>
      </c>
      <c r="O53" s="1286" t="str">
        <f>IF(AND(OR(E53="DNCP", OR(E53="SNCP", E53="PNCP")), 'I8 Demand Data'!C15="1 NCP"), E53 &amp; 1, IF(AND(OR(E53="DNCP", OR(E53="SNCP", E53="PNCP")), 'I8 Demand Data'!C15="4 NCP"), E53 &amp; 4, IF(AND(OR(E53="DNCP", OR(E53="SNCP", E53="PNCP")), 'I8 Demand Data'!C15="12 NCP"), E53 &amp; 12, "")))</f>
        <v/>
      </c>
      <c r="P53" s="1286" t="str">
        <f t="shared" si="3"/>
        <v/>
      </c>
      <c r="Q53" s="1286" t="str">
        <f t="shared" si="4"/>
        <v/>
      </c>
      <c r="R53" s="637"/>
      <c r="S53" s="637"/>
      <c r="T53" s="637"/>
    </row>
    <row r="54" spans="1:20" s="1273" customFormat="1" ht="38.25" x14ac:dyDescent="0.2">
      <c r="A54" s="1276" t="s">
        <v>834</v>
      </c>
      <c r="B54" s="1276" t="s">
        <v>398</v>
      </c>
      <c r="C54" s="1276" t="s">
        <v>1571</v>
      </c>
      <c r="D54" s="347" t="s">
        <v>779</v>
      </c>
      <c r="E54" s="1287" t="s">
        <v>1417</v>
      </c>
      <c r="F54" s="1296" t="str">
        <f t="shared" si="1"/>
        <v>BCP4</v>
      </c>
      <c r="G54" s="1297" t="s">
        <v>331</v>
      </c>
      <c r="H54" s="1298" t="s">
        <v>331</v>
      </c>
      <c r="I54" s="1288" t="str">
        <f t="shared" si="5"/>
        <v>BCP4</v>
      </c>
      <c r="J54" s="1288" t="str">
        <f t="shared" si="6"/>
        <v xml:space="preserve"> </v>
      </c>
      <c r="K54" s="1288"/>
      <c r="L54" s="1288"/>
      <c r="M54" s="1277"/>
      <c r="N54" s="1280" t="str">
        <f>IF(AND(OR(E54="TCP", OR(E54="DCP", E54="BCP")), 'I8 Demand Data'!C14="1 CP"), 'E4 TB Allocation Details'!E54 &amp; 1, IF(AND(OR(E54="TCP", OR(E54="DCP", E54="BCP")), 'I8 Demand Data'!C14="4 CP"), 'E4 TB Allocation Details'!E54 &amp; 4, IF(AND(OR(E54="TCP", OR(E54="DCP", E54="BCP")), 'I8 Demand Data'!C14="12 CP"), 'E4 TB Allocation Details'!E54 &amp; 12, "")))</f>
        <v>BCP4</v>
      </c>
      <c r="O54" s="1280" t="str">
        <f>IF(AND(OR(E54="DNCP", OR(E54="SNCP", E54="PNCP")), 'I8 Demand Data'!C15="1 NCP"), E54 &amp; 1, IF(AND(OR(E54="DNCP", OR(E54="SNCP", E54="PNCP")), 'I8 Demand Data'!C15="4 NCP"), E54 &amp; 4, IF(AND(OR(E54="DNCP", OR(E54="SNCP", E54="PNCP")), 'I8 Demand Data'!C15="12 NCP"), E54 &amp; 12, "")))</f>
        <v/>
      </c>
      <c r="P54" s="1280" t="str">
        <f t="shared" si="3"/>
        <v/>
      </c>
      <c r="Q54" s="1280" t="str">
        <f t="shared" si="4"/>
        <v>BCP4</v>
      </c>
      <c r="R54" s="637"/>
      <c r="S54" s="637"/>
      <c r="T54" s="637"/>
    </row>
    <row r="55" spans="1:20" s="1273" customFormat="1" ht="25.5" x14ac:dyDescent="0.2">
      <c r="A55" s="1275" t="s">
        <v>835</v>
      </c>
      <c r="B55" s="1275" t="s">
        <v>399</v>
      </c>
      <c r="C55" s="1275" t="s">
        <v>1572</v>
      </c>
      <c r="D55" s="1281" t="s">
        <v>779</v>
      </c>
      <c r="E55" s="1282" t="s">
        <v>699</v>
      </c>
      <c r="F55" s="1299" t="str">
        <f t="shared" si="1"/>
        <v>PNCP4</v>
      </c>
      <c r="G55" s="1300" t="s">
        <v>703</v>
      </c>
      <c r="H55" s="1301" t="s">
        <v>307</v>
      </c>
      <c r="I55" s="1284" t="str">
        <f t="shared" si="5"/>
        <v>PNCP4</v>
      </c>
      <c r="J55" s="1284" t="str">
        <f t="shared" si="6"/>
        <v>CCP</v>
      </c>
      <c r="K55" s="1284"/>
      <c r="L55" s="1284"/>
      <c r="M55" s="1277"/>
      <c r="N55" s="1286" t="str">
        <f>IF(AND(OR(E55="TCP", OR(E55="DCP", E55="BCP")), 'I8 Demand Data'!C14="1 CP"), 'E4 TB Allocation Details'!E55 &amp; 1, IF(AND(OR(E55="TCP", OR(E55="DCP", E55="BCP")), 'I8 Demand Data'!C14="4 CP"), 'E4 TB Allocation Details'!E55 &amp; 4, IF(AND(OR(E55="TCP", OR(E55="DCP", E55="BCP")), 'I8 Demand Data'!C14="12 CP"), 'E4 TB Allocation Details'!E55 &amp; 12, "")))</f>
        <v/>
      </c>
      <c r="O55" s="1286" t="str">
        <f>IF(AND(OR(E55="DNCP", OR(E55="SNCP", E55="PNCP")), 'I8 Demand Data'!C15="1 NCP"), E55 &amp; 1, IF(AND(OR(E55="DNCP", OR(E55="SNCP", E55="PNCP")), 'I8 Demand Data'!C15="4 NCP"), E55 &amp; 4, IF(AND(OR(E55="DNCP", OR(E55="SNCP", E55="PNCP")), 'I8 Demand Data'!C15="12 NCP"), E55 &amp; 12, "")))</f>
        <v>PNCP4</v>
      </c>
      <c r="P55" s="1286" t="str">
        <f t="shared" si="3"/>
        <v/>
      </c>
      <c r="Q55" s="1286" t="str">
        <f t="shared" si="4"/>
        <v>PNCP4</v>
      </c>
      <c r="R55" s="637"/>
      <c r="S55" s="637"/>
      <c r="T55" s="637"/>
    </row>
    <row r="56" spans="1:20" s="1273" customFormat="1" ht="25.5" x14ac:dyDescent="0.2">
      <c r="A56" s="1276" t="s">
        <v>836</v>
      </c>
      <c r="B56" s="1276" t="s">
        <v>631</v>
      </c>
      <c r="C56" s="1276" t="s">
        <v>1567</v>
      </c>
      <c r="D56" s="347" t="s">
        <v>779</v>
      </c>
      <c r="E56" s="1287" t="s">
        <v>700</v>
      </c>
      <c r="F56" s="1296" t="str">
        <f t="shared" si="1"/>
        <v>SNCP4</v>
      </c>
      <c r="G56" s="1297" t="s">
        <v>702</v>
      </c>
      <c r="H56" s="1298" t="s">
        <v>307</v>
      </c>
      <c r="I56" s="1288" t="str">
        <f t="shared" si="5"/>
        <v>SNCP4</v>
      </c>
      <c r="J56" s="1288" t="str">
        <f t="shared" si="6"/>
        <v>CCS</v>
      </c>
      <c r="K56" s="1288"/>
      <c r="L56" s="1288"/>
      <c r="M56" s="1277"/>
      <c r="N56" s="1280" t="str">
        <f>IF(AND(OR(E56="TCP", OR(E56="DCP", E56="BCP")), 'I8 Demand Data'!C14="1 CP"), 'E4 TB Allocation Details'!E56 &amp; 1, IF(AND(OR(E56="TCP", OR(E56="DCP", E56="BCP")), 'I8 Demand Data'!C14="4 CP"), 'E4 TB Allocation Details'!E56 &amp; 4, IF(AND(OR(E56="TCP", OR(E56="DCP", E56="BCP")), 'I8 Demand Data'!C14="12 CP"), 'E4 TB Allocation Details'!E56 &amp; 12, "")))</f>
        <v/>
      </c>
      <c r="O56" s="1280" t="str">
        <f>IF(AND(OR(E56="DNCP", OR(E56="SNCP", E56="PNCP")), 'I8 Demand Data'!C15="1 NCP"), E56 &amp; 1, IF(AND(OR(E56="DNCP", OR(E56="SNCP", E56="PNCP")), 'I8 Demand Data'!C15="4 NCP"), E56 &amp; 4, IF(AND(OR(E56="DNCP", OR(E56="SNCP", E56="PNCP")), 'I8 Demand Data'!C15="12 NCP"), E56 &amp; 12, "")))</f>
        <v>SNCP4</v>
      </c>
      <c r="P56" s="1280" t="str">
        <f t="shared" si="3"/>
        <v/>
      </c>
      <c r="Q56" s="1280" t="str">
        <f t="shared" si="4"/>
        <v>SNCP4</v>
      </c>
      <c r="R56" s="637"/>
      <c r="S56" s="637"/>
      <c r="T56" s="637"/>
    </row>
    <row r="57" spans="1:20" s="1273" customFormat="1" ht="12.75" x14ac:dyDescent="0.2">
      <c r="A57" s="1275">
        <v>1850</v>
      </c>
      <c r="B57" s="1275" t="s">
        <v>90</v>
      </c>
      <c r="C57" s="1275" t="s">
        <v>1569</v>
      </c>
      <c r="D57" s="1281" t="s">
        <v>779</v>
      </c>
      <c r="E57" s="1282" t="s">
        <v>1059</v>
      </c>
      <c r="F57" s="1299" t="str">
        <f t="shared" si="1"/>
        <v>LTNCP4</v>
      </c>
      <c r="G57" s="1300" t="s">
        <v>1054</v>
      </c>
      <c r="H57" s="1301" t="s">
        <v>307</v>
      </c>
      <c r="I57" s="1284" t="str">
        <f t="shared" si="5"/>
        <v>LTNCP4</v>
      </c>
      <c r="J57" s="1284" t="str">
        <f t="shared" si="6"/>
        <v>CCLT</v>
      </c>
      <c r="K57" s="1284"/>
      <c r="L57" s="1284"/>
      <c r="M57" s="1277"/>
      <c r="N57" s="1286" t="str">
        <f>IF(AND(OR(E57="TCP", OR(E57="DCP", E57="BCP")), 'I8 Demand Data'!C14="1 CP"), 'E4 TB Allocation Details'!E57 &amp; 1, IF(AND(OR(E57="TCP", OR(E57="DCP", E57="BCP")), 'I8 Demand Data'!C14="4 CP"), 'E4 TB Allocation Details'!E57 &amp; 4, IF(AND(OR(E57="TCP", OR(E57="DCP", E57="BCP")), 'I8 Demand Data'!C14="12 CP"), 'E4 TB Allocation Details'!E57 &amp; 12, "")))</f>
        <v/>
      </c>
      <c r="O57" s="1286" t="str">
        <f>IF(AND(OR(E57="DNCP", OR(E57="SNCP", E57="PNCP", E57="LTNCP")), 'I8 Demand Data'!C15="1 NCP"), E57 &amp; 1, IF(AND(OR(E57="DNCP", OR(E57="SNCP", E57="PNCP", E57="LTNCP")), 'I8 Demand Data'!C15="4 NCP"), E57 &amp; 4, IF(AND(OR(E57="DNCP", OR(E57="SNCP", E57="PNCP", E57="LTNCP")), 'I8 Demand Data'!C15="12 NCP"), E57 &amp; 12, "")))</f>
        <v>LTNCP4</v>
      </c>
      <c r="P57" s="1286" t="str">
        <f t="shared" ref="P57:P83" si="7">IF(ISBLANK(E57), "", IF(ISERROR(SEARCH("cp",E57)), E57, ""))</f>
        <v/>
      </c>
      <c r="Q57" s="1286" t="str">
        <f t="shared" si="4"/>
        <v>LTNCP4</v>
      </c>
      <c r="R57" s="637"/>
      <c r="S57" s="637"/>
      <c r="T57" s="637"/>
    </row>
    <row r="58" spans="1:20" s="1273" customFormat="1" ht="25.5" x14ac:dyDescent="0.2">
      <c r="A58" s="1276">
        <v>1855</v>
      </c>
      <c r="B58" s="1276" t="s">
        <v>92</v>
      </c>
      <c r="C58" s="1276" t="s">
        <v>1563</v>
      </c>
      <c r="D58" s="347" t="s">
        <v>779</v>
      </c>
      <c r="E58" s="1287"/>
      <c r="F58" s="1296" t="str">
        <f t="shared" ref="F58:F67" si="8">IF(Q58="", "", Q58)</f>
        <v/>
      </c>
      <c r="G58" s="1297" t="s">
        <v>1275</v>
      </c>
      <c r="H58" s="1298"/>
      <c r="I58" s="1288" t="str">
        <f t="shared" si="5"/>
        <v/>
      </c>
      <c r="J58" s="1288" t="str">
        <f t="shared" si="6"/>
        <v>CWCS</v>
      </c>
      <c r="K58" s="1288"/>
      <c r="L58" s="1288"/>
      <c r="M58" s="1277"/>
      <c r="N58" s="1280" t="str">
        <f>IF(AND(OR(E58="TCP", OR(E58="DCP", E58="BCP")), 'I8 Demand Data'!C14="1 CP"), 'E4 TB Allocation Details'!E58 &amp; 1, IF(AND(OR(E58="TCP", OR(E58="DCP", E58="BCP")), 'I8 Demand Data'!C14="4 CP"), 'E4 TB Allocation Details'!E58 &amp; 4, IF(AND(OR(E58="TCP", OR(E58="DCP", E58="BCP")), 'I8 Demand Data'!C14="12 CP"), 'E4 TB Allocation Details'!E58 &amp; 12, "")))</f>
        <v/>
      </c>
      <c r="O58" s="1280" t="str">
        <f>IF(AND(OR(E58="DNCP", OR(E58="SNCP", E58="PNCP")), 'I8 Demand Data'!C15="1 NCP"), E58 &amp; 1, IF(AND(OR(E58="DNCP", OR(E58="SNCP", E58="PNCP")), 'I8 Demand Data'!C15="4 NCP"), E58 &amp; 4, IF(AND(OR(E58="DNCP", OR(E58="SNCP", E58="PNCP")), 'I8 Demand Data'!C15="12 NCP"), E58 &amp; 12, "")))</f>
        <v/>
      </c>
      <c r="P58" s="1280" t="str">
        <f t="shared" si="7"/>
        <v/>
      </c>
      <c r="Q58" s="1280" t="str">
        <f t="shared" si="4"/>
        <v/>
      </c>
      <c r="R58" s="637"/>
      <c r="S58" s="637"/>
      <c r="T58" s="637"/>
    </row>
    <row r="59" spans="1:20" s="1273" customFormat="1" ht="25.5" x14ac:dyDescent="0.2">
      <c r="A59" s="1275">
        <v>1860</v>
      </c>
      <c r="B59" s="1275" t="s">
        <v>93</v>
      </c>
      <c r="C59" s="1275" t="s">
        <v>1563</v>
      </c>
      <c r="D59" s="1281" t="s">
        <v>779</v>
      </c>
      <c r="E59" s="1282"/>
      <c r="F59" s="1299" t="str">
        <f t="shared" si="8"/>
        <v/>
      </c>
      <c r="G59" s="1300" t="s">
        <v>774</v>
      </c>
      <c r="H59" s="1301"/>
      <c r="I59" s="1284" t="str">
        <f t="shared" si="5"/>
        <v/>
      </c>
      <c r="J59" s="1284" t="str">
        <f t="shared" si="6"/>
        <v>CWMC</v>
      </c>
      <c r="K59" s="1284"/>
      <c r="L59" s="1284"/>
      <c r="M59" s="1277"/>
      <c r="N59" s="1286" t="str">
        <f>IF(AND(OR(E59="TCP", OR(E59="DCP", E59="BCP")), 'I8 Demand Data'!C14="1 CP"), 'E4 TB Allocation Details'!E59 &amp; 1, IF(AND(OR(E59="TCP", OR(E59="DCP", E59="BCP")), 'I8 Demand Data'!C14="4 CP"), 'E4 TB Allocation Details'!E59 &amp; 4, IF(AND(OR(E59="TCP", OR(E59="DCP", E59="BCP")), 'I8 Demand Data'!C14="12 CP"), 'E4 TB Allocation Details'!E59 &amp; 12, "")))</f>
        <v/>
      </c>
      <c r="O59" s="1286" t="str">
        <f>IF(AND(OR(E59="DNCP", OR(E59="SNCP", E59="PNCP")), 'I8 Demand Data'!C15="1 NCP"), E59 &amp; 1, IF(AND(OR(E59="DNCP", OR(E59="SNCP", E59="PNCP")), 'I8 Demand Data'!C15="4 NCP"), E59 &amp; 4, IF(AND(OR(E59="DNCP", OR(E59="SNCP", E59="PNCP")), 'I8 Demand Data'!C15="12 NCP"), E59 &amp; 12, "")))</f>
        <v/>
      </c>
      <c r="P59" s="1286" t="str">
        <f t="shared" si="7"/>
        <v/>
      </c>
      <c r="Q59" s="1286" t="str">
        <f t="shared" si="4"/>
        <v/>
      </c>
      <c r="R59" s="637"/>
      <c r="S59" s="637"/>
      <c r="T59" s="637"/>
    </row>
    <row r="60" spans="1:20" s="1273" customFormat="1" ht="12.75" x14ac:dyDescent="0.2">
      <c r="A60" s="1276"/>
      <c r="B60" s="1276"/>
      <c r="C60" s="1276"/>
      <c r="D60" s="347"/>
      <c r="E60" s="1287"/>
      <c r="F60" s="1296"/>
      <c r="G60" s="1300"/>
      <c r="H60" s="1298"/>
      <c r="I60" s="1288"/>
      <c r="J60" s="1284"/>
      <c r="K60" s="1288"/>
      <c r="L60" s="1288"/>
      <c r="M60" s="1277"/>
      <c r="N60" s="1280"/>
      <c r="O60" s="1280"/>
      <c r="P60" s="1280"/>
      <c r="Q60" s="1280"/>
      <c r="R60" s="637"/>
      <c r="S60" s="637"/>
      <c r="T60" s="637"/>
    </row>
    <row r="61" spans="1:20" s="1273" customFormat="1" ht="25.5" x14ac:dyDescent="0.2">
      <c r="A61" s="1275">
        <v>1905</v>
      </c>
      <c r="B61" s="1275" t="s">
        <v>282</v>
      </c>
      <c r="C61" s="1275" t="s">
        <v>1570</v>
      </c>
      <c r="D61" s="1281" t="s">
        <v>925</v>
      </c>
      <c r="E61" s="1282"/>
      <c r="F61" s="1299" t="str">
        <f t="shared" si="8"/>
        <v/>
      </c>
      <c r="G61" s="1300"/>
      <c r="H61" s="1301"/>
      <c r="I61" s="1284"/>
      <c r="J61" s="1284" t="str">
        <f t="shared" si="6"/>
        <v/>
      </c>
      <c r="K61" s="1284" t="s">
        <v>5</v>
      </c>
      <c r="L61" s="1284"/>
      <c r="M61" s="1277"/>
      <c r="N61" s="1286" t="str">
        <f>IF(AND(OR(E61="TCP", OR(E61="DCP", E61="BCP")), 'I8 Demand Data'!C14="1 CP"), 'E4 TB Allocation Details'!E61 &amp; 1, IF(AND(OR(E61="TCP", OR(E61="DCP", E61="BCP")), 'I8 Demand Data'!C14="4 CP"), 'E4 TB Allocation Details'!E61 &amp; 4, IF(AND(OR(E61="TCP", OR(E61="DCP", E61="BCP")), 'I8 Demand Data'!C14="12 CP"), 'E4 TB Allocation Details'!E61 &amp; 12, "")))</f>
        <v/>
      </c>
      <c r="O61" s="1286" t="str">
        <f>IF(AND(OR(E61="DNCP", OR(E61="SNCP", E61="PNCP")), 'I8 Demand Data'!C15="1 NCP"), E61 &amp; 1, IF(AND(OR(E61="DNCP", OR(E61="SNCP", E61="PNCP")), 'I8 Demand Data'!C15="4 NCP"), E61 &amp; 4, IF(AND(OR(E61="DNCP", OR(E61="SNCP", E61="PNCP")), 'I8 Demand Data'!C15="12 NCP"), E61 &amp; 12, "")))</f>
        <v/>
      </c>
      <c r="P61" s="1286" t="str">
        <f t="shared" si="7"/>
        <v/>
      </c>
      <c r="Q61" s="1286" t="str">
        <f t="shared" si="4"/>
        <v/>
      </c>
      <c r="R61" s="637"/>
      <c r="S61" s="637"/>
      <c r="T61" s="637"/>
    </row>
    <row r="62" spans="1:20" s="1273" customFormat="1" ht="25.5" x14ac:dyDescent="0.2">
      <c r="A62" s="1276">
        <v>1906</v>
      </c>
      <c r="B62" s="1276" t="s">
        <v>283</v>
      </c>
      <c r="C62" s="1276" t="s">
        <v>1570</v>
      </c>
      <c r="D62" s="347" t="s">
        <v>925</v>
      </c>
      <c r="E62" s="1287"/>
      <c r="F62" s="1296" t="str">
        <f t="shared" si="8"/>
        <v/>
      </c>
      <c r="G62" s="1297"/>
      <c r="H62" s="1298"/>
      <c r="I62" s="1288"/>
      <c r="J62" s="1288" t="str">
        <f t="shared" si="6"/>
        <v/>
      </c>
      <c r="K62" s="1288" t="s">
        <v>5</v>
      </c>
      <c r="L62" s="1288"/>
      <c r="M62" s="1277"/>
      <c r="N62" s="1280" t="str">
        <f>IF(AND(OR(E62="TCP", OR(E62="DCP", E62="BCP")), 'I8 Demand Data'!C14="1 CP"), 'E4 TB Allocation Details'!E62 &amp; 1, IF(AND(OR(E62="TCP", OR(E62="DCP", E62="BCP")), 'I8 Demand Data'!C14="4 CP"), 'E4 TB Allocation Details'!E62 &amp; 4, IF(AND(OR(E62="TCP", OR(E62="DCP", E62="BCP")), 'I8 Demand Data'!C14="12 CP"), 'E4 TB Allocation Details'!E62 &amp; 12, "")))</f>
        <v/>
      </c>
      <c r="O62" s="1280" t="str">
        <f>IF(AND(OR(E62="DNCP", OR(E62="SNCP", E62="PNCP")), 'I8 Demand Data'!C15="1 NCP"), E62 &amp; 1, IF(AND(OR(E62="DNCP", OR(E62="SNCP", E62="PNCP")), 'I8 Demand Data'!C15="4 NCP"), E62 &amp; 4, IF(AND(OR(E62="DNCP", OR(E62="SNCP", E62="PNCP")), 'I8 Demand Data'!C15="12 NCP"), E62 &amp; 12, "")))</f>
        <v/>
      </c>
      <c r="P62" s="1280" t="str">
        <f t="shared" si="7"/>
        <v/>
      </c>
      <c r="Q62" s="1280" t="str">
        <f t="shared" si="4"/>
        <v/>
      </c>
      <c r="R62" s="637"/>
      <c r="S62" s="637"/>
      <c r="T62" s="637"/>
    </row>
    <row r="63" spans="1:20" s="1273" customFormat="1" ht="12.75" x14ac:dyDescent="0.2">
      <c r="A63" s="1275">
        <v>1908</v>
      </c>
      <c r="B63" s="1275" t="s">
        <v>284</v>
      </c>
      <c r="C63" s="1275" t="s">
        <v>534</v>
      </c>
      <c r="D63" s="1281" t="s">
        <v>925</v>
      </c>
      <c r="E63" s="1282"/>
      <c r="F63" s="1299" t="str">
        <f t="shared" si="8"/>
        <v/>
      </c>
      <c r="G63" s="1300"/>
      <c r="H63" s="1301"/>
      <c r="I63" s="1284"/>
      <c r="J63" s="1284" t="str">
        <f t="shared" si="6"/>
        <v/>
      </c>
      <c r="K63" s="1284" t="s">
        <v>5</v>
      </c>
      <c r="L63" s="1284"/>
      <c r="M63" s="1277"/>
      <c r="N63" s="1286" t="str">
        <f>IF(AND(OR(E63="TCP", OR(E63="DCP", E63="BCP")), 'I8 Demand Data'!C14="1 CP"), 'E4 TB Allocation Details'!E63 &amp; 1, IF(AND(OR(E63="TCP", OR(E63="DCP", E63="BCP")), 'I8 Demand Data'!C14="4 CP"), 'E4 TB Allocation Details'!E63 &amp; 4, IF(AND(OR(E63="TCP", OR(E63="DCP", E63="BCP")), 'I8 Demand Data'!C14="12 CP"), 'E4 TB Allocation Details'!E63 &amp; 12, "")))</f>
        <v/>
      </c>
      <c r="O63" s="1286" t="str">
        <f>IF(AND(OR(E63="DNCP", OR(E63="SNCP", E63="PNCP")), 'I8 Demand Data'!C15="1 NCP"), E63 &amp; 1, IF(AND(OR(E63="DNCP", OR(E63="SNCP", E63="PNCP")), 'I8 Demand Data'!C15="4 NCP"), E63 &amp; 4, IF(AND(OR(E63="DNCP", OR(E63="SNCP", E63="PNCP")), 'I8 Demand Data'!C15="12 NCP"), E63 &amp; 12, "")))</f>
        <v/>
      </c>
      <c r="P63" s="1286" t="str">
        <f t="shared" si="7"/>
        <v/>
      </c>
      <c r="Q63" s="1286" t="str">
        <f t="shared" si="4"/>
        <v/>
      </c>
      <c r="R63" s="637"/>
      <c r="S63" s="637"/>
      <c r="T63" s="637"/>
    </row>
    <row r="64" spans="1:20" s="1273" customFormat="1" ht="12.75" x14ac:dyDescent="0.2">
      <c r="A64" s="1276">
        <v>1910</v>
      </c>
      <c r="B64" s="1276" t="s">
        <v>285</v>
      </c>
      <c r="C64" s="1276" t="s">
        <v>534</v>
      </c>
      <c r="D64" s="347" t="s">
        <v>925</v>
      </c>
      <c r="E64" s="1287"/>
      <c r="F64" s="1296" t="str">
        <f t="shared" si="8"/>
        <v/>
      </c>
      <c r="G64" s="1297"/>
      <c r="H64" s="1298"/>
      <c r="I64" s="1288"/>
      <c r="J64" s="1288" t="str">
        <f t="shared" si="6"/>
        <v/>
      </c>
      <c r="K64" s="1288" t="s">
        <v>5</v>
      </c>
      <c r="L64" s="1288"/>
      <c r="M64" s="1277"/>
      <c r="N64" s="1280" t="str">
        <f>IF(AND(OR(E64="TCP", OR(E64="DCP", E64="BCP")), 'I8 Demand Data'!C14="1 CP"), 'E4 TB Allocation Details'!E64 &amp; 1, IF(AND(OR(E64="TCP", OR(E64="DCP", E64="BCP")), 'I8 Demand Data'!C14="4 CP"), 'E4 TB Allocation Details'!E64 &amp; 4, IF(AND(OR(E64="TCP", OR(E64="DCP", E64="BCP")), 'I8 Demand Data'!C14="12 CP"), 'E4 TB Allocation Details'!E64 &amp; 12, "")))</f>
        <v/>
      </c>
      <c r="O64" s="1280" t="str">
        <f>IF(AND(OR(E64="DNCP", OR(E64="SNCP", E64="PNCP")), 'I8 Demand Data'!C15="1 NCP"), E64 &amp; 1, IF(AND(OR(E64="DNCP", OR(E64="SNCP", E64="PNCP")), 'I8 Demand Data'!C15="4 NCP"), E64 &amp; 4, IF(AND(OR(E64="DNCP", OR(E64="SNCP", E64="PNCP")), 'I8 Demand Data'!C15="12 NCP"), E64 &amp; 12, "")))</f>
        <v/>
      </c>
      <c r="P64" s="1280" t="str">
        <f t="shared" si="7"/>
        <v/>
      </c>
      <c r="Q64" s="1280" t="str">
        <f t="shared" si="4"/>
        <v/>
      </c>
      <c r="R64" s="637"/>
      <c r="S64" s="637"/>
      <c r="T64" s="637"/>
    </row>
    <row r="65" spans="1:20" s="1273" customFormat="1" ht="25.5" x14ac:dyDescent="0.2">
      <c r="A65" s="1275">
        <v>1915</v>
      </c>
      <c r="B65" s="1275" t="s">
        <v>509</v>
      </c>
      <c r="C65" s="1275" t="s">
        <v>1564</v>
      </c>
      <c r="D65" s="1281" t="s">
        <v>925</v>
      </c>
      <c r="E65" s="1282"/>
      <c r="F65" s="1299" t="str">
        <f t="shared" si="8"/>
        <v/>
      </c>
      <c r="G65" s="1300"/>
      <c r="H65" s="1301"/>
      <c r="I65" s="1284"/>
      <c r="J65" s="1284" t="str">
        <f t="shared" si="6"/>
        <v/>
      </c>
      <c r="K65" s="1284" t="s">
        <v>5</v>
      </c>
      <c r="L65" s="1284"/>
      <c r="M65" s="1277"/>
      <c r="N65" s="1286" t="str">
        <f>IF(AND(OR(E65="TCP", OR(E65="DCP", E65="BCP")), 'I8 Demand Data'!C14="1 CP"), 'E4 TB Allocation Details'!E65 &amp; 1, IF(AND(OR(E65="TCP", OR(E65="DCP", E65="BCP")), 'I8 Demand Data'!C14="4 CP"), 'E4 TB Allocation Details'!E65 &amp; 4, IF(AND(OR(E65="TCP", OR(E65="DCP", E65="BCP")), 'I8 Demand Data'!C14="12 CP"), 'E4 TB Allocation Details'!E65 &amp; 12, "")))</f>
        <v/>
      </c>
      <c r="O65" s="1286" t="str">
        <f>IF(AND(OR(E65="DNCP", OR(E65="SNCP", E65="PNCP")), 'I8 Demand Data'!C15="1 NCP"), E65 &amp; 1, IF(AND(OR(E65="DNCP", OR(E65="SNCP", E65="PNCP")), 'I8 Demand Data'!C15="4 NCP"), E65 &amp; 4, IF(AND(OR(E65="DNCP", OR(E65="SNCP", E65="PNCP")), 'I8 Demand Data'!C15="12 NCP"), E65 &amp; 12, "")))</f>
        <v/>
      </c>
      <c r="P65" s="1286" t="str">
        <f t="shared" si="7"/>
        <v/>
      </c>
      <c r="Q65" s="1286" t="str">
        <f t="shared" si="4"/>
        <v/>
      </c>
      <c r="R65" s="637"/>
      <c r="S65" s="637"/>
      <c r="T65" s="637"/>
    </row>
    <row r="66" spans="1:20" s="1273" customFormat="1" ht="25.5" x14ac:dyDescent="0.2">
      <c r="A66" s="1276">
        <v>1920</v>
      </c>
      <c r="B66" s="1276" t="s">
        <v>510</v>
      </c>
      <c r="C66" s="1276" t="s">
        <v>1566</v>
      </c>
      <c r="D66" s="347" t="s">
        <v>925</v>
      </c>
      <c r="E66" s="1287"/>
      <c r="F66" s="1296" t="str">
        <f t="shared" si="8"/>
        <v/>
      </c>
      <c r="G66" s="1297"/>
      <c r="H66" s="1298"/>
      <c r="I66" s="1288"/>
      <c r="J66" s="1288" t="str">
        <f t="shared" si="6"/>
        <v/>
      </c>
      <c r="K66" s="1288" t="s">
        <v>5</v>
      </c>
      <c r="L66" s="1288"/>
      <c r="M66" s="1277"/>
      <c r="N66" s="1280" t="str">
        <f>IF(AND(OR(E66="TCP", OR(E66="DCP", E66="BCP")), 'I8 Demand Data'!C14="1 CP"), 'E4 TB Allocation Details'!E66 &amp; 1, IF(AND(OR(E66="TCP", OR(E66="DCP", E66="BCP")), 'I8 Demand Data'!C14="4 CP"), 'E4 TB Allocation Details'!E66 &amp; 4, IF(AND(OR(E66="TCP", OR(E66="DCP", E66="BCP")), 'I8 Demand Data'!C14="12 CP"), 'E4 TB Allocation Details'!E66 &amp; 12, "")))</f>
        <v/>
      </c>
      <c r="O66" s="1280" t="str">
        <f>IF(AND(OR(E66="DNCP", OR(E66="SNCP", E66="PNCP")), 'I8 Demand Data'!C15="1 NCP"), E66 &amp; 1, IF(AND(OR(E66="DNCP", OR(E66="SNCP", E66="PNCP")), 'I8 Demand Data'!C15="4 NCP"), E66 &amp; 4, IF(AND(OR(E66="DNCP", OR(E66="SNCP", E66="PNCP")), 'I8 Demand Data'!C15="12 NCP"), E66 &amp; 12, "")))</f>
        <v/>
      </c>
      <c r="P66" s="1280" t="str">
        <f t="shared" si="7"/>
        <v/>
      </c>
      <c r="Q66" s="1280" t="str">
        <f t="shared" si="4"/>
        <v/>
      </c>
      <c r="R66" s="637"/>
      <c r="S66" s="637"/>
      <c r="T66" s="637"/>
    </row>
    <row r="67" spans="1:20" s="1273" customFormat="1" ht="12.75" x14ac:dyDescent="0.2">
      <c r="A67" s="1275">
        <v>1925</v>
      </c>
      <c r="B67" s="1275" t="s">
        <v>511</v>
      </c>
      <c r="C67" s="1275" t="s">
        <v>1566</v>
      </c>
      <c r="D67" s="1281" t="s">
        <v>925</v>
      </c>
      <c r="E67" s="1282"/>
      <c r="F67" s="1299" t="str">
        <f t="shared" si="8"/>
        <v/>
      </c>
      <c r="G67" s="1300"/>
      <c r="H67" s="1301"/>
      <c r="I67" s="1284"/>
      <c r="J67" s="1284" t="str">
        <f t="shared" si="6"/>
        <v/>
      </c>
      <c r="K67" s="1284" t="s">
        <v>5</v>
      </c>
      <c r="L67" s="1284"/>
      <c r="M67" s="1277"/>
      <c r="N67" s="1286" t="str">
        <f>IF(AND(OR(E67="TCP", OR(E67="DCP", E67="BCP")), 'I8 Demand Data'!C14="1 CP"), 'E4 TB Allocation Details'!E67 &amp; 1, IF(AND(OR(E67="TCP", OR(E67="DCP", E67="BCP")), 'I8 Demand Data'!C14="4 CP"), 'E4 TB Allocation Details'!E67 &amp; 4, IF(AND(OR(E67="TCP", OR(E67="DCP", E67="BCP")), 'I8 Demand Data'!C14="12 CP"), 'E4 TB Allocation Details'!E67 &amp; 12, "")))</f>
        <v/>
      </c>
      <c r="O67" s="1286" t="str">
        <f>IF(AND(OR(E67="DNCP", OR(E67="SNCP", E67="PNCP")), 'I8 Demand Data'!C15="1 NCP"), E67 &amp; 1, IF(AND(OR(E67="DNCP", OR(E67="SNCP", E67="PNCP")), 'I8 Demand Data'!C15="4 NCP"), E67 &amp; 4, IF(AND(OR(E67="DNCP", OR(E67="SNCP", E67="PNCP")), 'I8 Demand Data'!C15="12 NCP"), E67 &amp; 12, "")))</f>
        <v/>
      </c>
      <c r="P67" s="1286" t="str">
        <f t="shared" si="7"/>
        <v/>
      </c>
      <c r="Q67" s="1286" t="str">
        <f t="shared" si="4"/>
        <v/>
      </c>
      <c r="R67" s="637"/>
      <c r="S67" s="637"/>
      <c r="T67" s="637"/>
    </row>
    <row r="68" spans="1:20" s="1273" customFormat="1" ht="12.75" x14ac:dyDescent="0.2">
      <c r="A68" s="1276">
        <v>1930</v>
      </c>
      <c r="B68" s="1276" t="s">
        <v>512</v>
      </c>
      <c r="C68" s="1276" t="s">
        <v>1564</v>
      </c>
      <c r="D68" s="347" t="s">
        <v>925</v>
      </c>
      <c r="E68" s="1287"/>
      <c r="F68" s="1296"/>
      <c r="G68" s="1297"/>
      <c r="H68" s="1298"/>
      <c r="I68" s="1288"/>
      <c r="J68" s="1288" t="str">
        <f t="shared" si="6"/>
        <v/>
      </c>
      <c r="K68" s="1288" t="s">
        <v>5</v>
      </c>
      <c r="L68" s="1288"/>
      <c r="M68" s="1277"/>
      <c r="N68" s="1280" t="str">
        <f>IF(AND(OR(E68="TCP", OR(E68="DCP", E68="BCP")), 'I8 Demand Data'!C14="1 CP"), 'E4 TB Allocation Details'!E68 &amp; 1, IF(AND(OR(E68="TCP", OR(E68="DCP", E68="BCP")), 'I8 Demand Data'!C14="4 CP"), 'E4 TB Allocation Details'!E68 &amp; 4, IF(AND(OR(E68="TCP", OR(E68="DCP", E68="BCP")), 'I8 Demand Data'!C14="12 CP"), 'E4 TB Allocation Details'!E68 &amp; 12, "")))</f>
        <v/>
      </c>
      <c r="O68" s="1280" t="str">
        <f>IF(AND(OR(E68="DNCP", OR(E68="SNCP", E68="PNCP")), 'I8 Demand Data'!C15="1 NCP"), E68 &amp; 1, IF(AND(OR(E68="DNCP", OR(E68="SNCP", E68="PNCP")), 'I8 Demand Data'!C15="4 NCP"), E68 &amp; 4, IF(AND(OR(E68="DNCP", OR(E68="SNCP", E68="PNCP")), 'I8 Demand Data'!C15="12 NCP"), E68 &amp; 12, "")))</f>
        <v/>
      </c>
      <c r="P68" s="1280" t="str">
        <f t="shared" si="7"/>
        <v/>
      </c>
      <c r="Q68" s="1280" t="str">
        <f t="shared" si="4"/>
        <v/>
      </c>
      <c r="R68" s="637"/>
      <c r="S68" s="637"/>
      <c r="T68" s="637"/>
    </row>
    <row r="69" spans="1:20" s="1273" customFormat="1" ht="12.75" x14ac:dyDescent="0.2">
      <c r="A69" s="1275">
        <v>1935</v>
      </c>
      <c r="B69" s="1275" t="s">
        <v>513</v>
      </c>
      <c r="C69" s="1275" t="s">
        <v>1564</v>
      </c>
      <c r="D69" s="1281" t="s">
        <v>925</v>
      </c>
      <c r="E69" s="1282"/>
      <c r="F69" s="1299"/>
      <c r="G69" s="1300"/>
      <c r="H69" s="1301"/>
      <c r="I69" s="1284"/>
      <c r="J69" s="1284" t="str">
        <f t="shared" si="6"/>
        <v/>
      </c>
      <c r="K69" s="1284" t="s">
        <v>5</v>
      </c>
      <c r="L69" s="1284"/>
      <c r="M69" s="1277"/>
      <c r="N69" s="1286" t="str">
        <f>IF(AND(OR(E69="TCP", OR(E69="DCP", E69="BCP")), 'I8 Demand Data'!C14="1 CP"), 'E4 TB Allocation Details'!E69 &amp; 1, IF(AND(OR(E69="TCP", OR(E69="DCP", E69="BCP")), 'I8 Demand Data'!C14="4 CP"), 'E4 TB Allocation Details'!E69 &amp; 4, IF(AND(OR(E69="TCP", OR(E69="DCP", E69="BCP")), 'I8 Demand Data'!C14="12 CP"), 'E4 TB Allocation Details'!E69 &amp; 12, "")))</f>
        <v/>
      </c>
      <c r="O69" s="1286" t="str">
        <f>IF(AND(OR(E69="DNCP", OR(E69="SNCP", E69="PNCP")), 'I8 Demand Data'!C15="1 NCP"), E69 &amp; 1, IF(AND(OR(E69="DNCP", OR(E69="SNCP", E69="PNCP")), 'I8 Demand Data'!C15="4 NCP"), E69 &amp; 4, IF(AND(OR(E69="DNCP", OR(E69="SNCP", E69="PNCP")), 'I8 Demand Data'!C15="12 NCP"), E69 &amp; 12, "")))</f>
        <v/>
      </c>
      <c r="P69" s="1286" t="str">
        <f t="shared" si="7"/>
        <v/>
      </c>
      <c r="Q69" s="1286" t="str">
        <f t="shared" si="4"/>
        <v/>
      </c>
      <c r="R69" s="637"/>
      <c r="S69" s="637"/>
      <c r="T69" s="637"/>
    </row>
    <row r="70" spans="1:20" s="1273" customFormat="1" ht="25.5" x14ac:dyDescent="0.2">
      <c r="A70" s="1276">
        <v>1940</v>
      </c>
      <c r="B70" s="1276" t="s">
        <v>514</v>
      </c>
      <c r="C70" s="1276" t="s">
        <v>1564</v>
      </c>
      <c r="D70" s="347" t="s">
        <v>925</v>
      </c>
      <c r="E70" s="1287"/>
      <c r="F70" s="1296"/>
      <c r="G70" s="1297"/>
      <c r="H70" s="1298"/>
      <c r="I70" s="1288"/>
      <c r="J70" s="1288" t="str">
        <f t="shared" si="6"/>
        <v/>
      </c>
      <c r="K70" s="1288" t="s">
        <v>5</v>
      </c>
      <c r="L70" s="1288"/>
      <c r="M70" s="1277"/>
      <c r="N70" s="1280" t="str">
        <f>IF(AND(OR(E70="TCP", OR(E70="DCP", E70="BCP")), 'I8 Demand Data'!C14="1 CP"), 'E4 TB Allocation Details'!E70 &amp; 1, IF(AND(OR(E70="TCP", OR(E70="DCP", E70="BCP")), 'I8 Demand Data'!C14="4 CP"), 'E4 TB Allocation Details'!E70 &amp; 4, IF(AND(OR(E70="TCP", OR(E70="DCP", E70="BCP")), 'I8 Demand Data'!C14="12 CP"), 'E4 TB Allocation Details'!E70 &amp; 12, "")))</f>
        <v/>
      </c>
      <c r="O70" s="1280" t="str">
        <f>IF(AND(OR(E70="DNCP", OR(E70="SNCP", E70="PNCP")), 'I8 Demand Data'!C15="1 NCP"), E70 &amp; 1, IF(AND(OR(E70="DNCP", OR(E70="SNCP", E70="PNCP")), 'I8 Demand Data'!C15="4 NCP"), E70 &amp; 4, IF(AND(OR(E70="DNCP", OR(E70="SNCP", E70="PNCP")), 'I8 Demand Data'!C15="12 NCP"), E70 &amp; 12, "")))</f>
        <v/>
      </c>
      <c r="P70" s="1280" t="str">
        <f t="shared" si="7"/>
        <v/>
      </c>
      <c r="Q70" s="1280" t="str">
        <f t="shared" si="4"/>
        <v/>
      </c>
      <c r="R70" s="637"/>
      <c r="S70" s="637"/>
      <c r="T70" s="637"/>
    </row>
    <row r="71" spans="1:20" s="1273" customFormat="1" ht="25.5" x14ac:dyDescent="0.2">
      <c r="A71" s="1275">
        <v>1945</v>
      </c>
      <c r="B71" s="1275" t="s">
        <v>515</v>
      </c>
      <c r="C71" s="1275" t="s">
        <v>1564</v>
      </c>
      <c r="D71" s="1281" t="s">
        <v>925</v>
      </c>
      <c r="E71" s="1282"/>
      <c r="F71" s="1299"/>
      <c r="G71" s="1300"/>
      <c r="H71" s="1301"/>
      <c r="I71" s="1284"/>
      <c r="J71" s="1284" t="str">
        <f t="shared" si="6"/>
        <v/>
      </c>
      <c r="K71" s="1284" t="s">
        <v>5</v>
      </c>
      <c r="L71" s="1284"/>
      <c r="M71" s="1277"/>
      <c r="N71" s="1286" t="str">
        <f>IF(AND(OR(E71="TCP", OR(E71="DCP", E71="BCP")), 'I8 Demand Data'!C14="1 CP"), 'E4 TB Allocation Details'!E71 &amp; 1, IF(AND(OR(E71="TCP", OR(E71="DCP", E71="BCP")), 'I8 Demand Data'!C14="4 CP"), 'E4 TB Allocation Details'!E71 &amp; 4, IF(AND(OR(E71="TCP", OR(E71="DCP", E71="BCP")), 'I8 Demand Data'!C14="12 CP"), 'E4 TB Allocation Details'!E71 &amp; 12, "")))</f>
        <v/>
      </c>
      <c r="O71" s="1286" t="str">
        <f>IF(AND(OR(E71="DNCP", OR(E71="SNCP", E71="PNCP")), 'I8 Demand Data'!C15="1 NCP"), E71 &amp; 1, IF(AND(OR(E71="DNCP", OR(E71="SNCP", E71="PNCP")), 'I8 Demand Data'!C15="4 NCP"), E71 &amp; 4, IF(AND(OR(E71="DNCP", OR(E71="SNCP", E71="PNCP")), 'I8 Demand Data'!C15="12 NCP"), E71 &amp; 12, "")))</f>
        <v/>
      </c>
      <c r="P71" s="1286" t="str">
        <f t="shared" si="7"/>
        <v/>
      </c>
      <c r="Q71" s="1286" t="str">
        <f t="shared" si="4"/>
        <v/>
      </c>
      <c r="R71" s="637"/>
      <c r="S71" s="637"/>
      <c r="T71" s="637"/>
    </row>
    <row r="72" spans="1:20" s="1273" customFormat="1" ht="25.5" x14ac:dyDescent="0.2">
      <c r="A72" s="1276">
        <v>1950</v>
      </c>
      <c r="B72" s="1276" t="s">
        <v>516</v>
      </c>
      <c r="C72" s="1276" t="s">
        <v>1564</v>
      </c>
      <c r="D72" s="347" t="s">
        <v>925</v>
      </c>
      <c r="E72" s="1287"/>
      <c r="F72" s="1296"/>
      <c r="G72" s="1297"/>
      <c r="H72" s="1298"/>
      <c r="I72" s="1288"/>
      <c r="J72" s="1288" t="str">
        <f t="shared" si="6"/>
        <v/>
      </c>
      <c r="K72" s="1288" t="s">
        <v>5</v>
      </c>
      <c r="L72" s="1288"/>
      <c r="M72" s="1277"/>
      <c r="N72" s="1280" t="str">
        <f>IF(AND(OR(E72="TCP", OR(E72="DCP", E72="BCP")), 'I8 Demand Data'!C14="1 CP"), 'E4 TB Allocation Details'!E72 &amp; 1, IF(AND(OR(E72="TCP", OR(E72="DCP", E72="BCP")), 'I8 Demand Data'!C14="4 CP"), 'E4 TB Allocation Details'!E72 &amp; 4, IF(AND(OR(E72="TCP", OR(E72="DCP", E72="BCP")), 'I8 Demand Data'!C14="12 CP"), 'E4 TB Allocation Details'!E72 &amp; 12, "")))</f>
        <v/>
      </c>
      <c r="O72" s="1280" t="str">
        <f>IF(AND(OR(E72="DNCP", OR(E72="SNCP", E72="PNCP")), 'I8 Demand Data'!C15="1 NCP"), E72 &amp; 1, IF(AND(OR(E72="DNCP", OR(E72="SNCP", E72="PNCP")), 'I8 Demand Data'!C15="4 NCP"), E72 &amp; 4, IF(AND(OR(E72="DNCP", OR(E72="SNCP", E72="PNCP")), 'I8 Demand Data'!C15="12 NCP"), E72 &amp; 12, "")))</f>
        <v/>
      </c>
      <c r="P72" s="1280" t="str">
        <f t="shared" si="7"/>
        <v/>
      </c>
      <c r="Q72" s="1280" t="str">
        <f t="shared" si="4"/>
        <v/>
      </c>
      <c r="R72" s="637"/>
      <c r="S72" s="637"/>
      <c r="T72" s="637"/>
    </row>
    <row r="73" spans="1:20" s="1273" customFormat="1" ht="25.5" x14ac:dyDescent="0.2">
      <c r="A73" s="1275">
        <v>1955</v>
      </c>
      <c r="B73" s="1275" t="s">
        <v>273</v>
      </c>
      <c r="C73" s="1275" t="s">
        <v>1564</v>
      </c>
      <c r="D73" s="1281" t="s">
        <v>925</v>
      </c>
      <c r="E73" s="1282"/>
      <c r="F73" s="1299"/>
      <c r="G73" s="1300"/>
      <c r="H73" s="1301"/>
      <c r="I73" s="1284"/>
      <c r="J73" s="1284" t="str">
        <f t="shared" si="6"/>
        <v/>
      </c>
      <c r="K73" s="1284" t="s">
        <v>5</v>
      </c>
      <c r="L73" s="1284"/>
      <c r="M73" s="1277"/>
      <c r="N73" s="1286" t="str">
        <f>IF(AND(OR(E73="TCP", OR(E73="DCP", E73="BCP")), 'I8 Demand Data'!C14="1 CP"), 'E4 TB Allocation Details'!E73 &amp; 1, IF(AND(OR(E73="TCP", OR(E73="DCP", E73="BCP")), 'I8 Demand Data'!C14="4 CP"), 'E4 TB Allocation Details'!E73 &amp; 4, IF(AND(OR(E73="TCP", OR(E73="DCP", E73="BCP")), 'I8 Demand Data'!C14="12 CP"), 'E4 TB Allocation Details'!E73 &amp; 12, "")))</f>
        <v/>
      </c>
      <c r="O73" s="1286" t="str">
        <f>IF(AND(OR(E73="DNCP", OR(E73="SNCP", E73="PNCP")), 'I8 Demand Data'!C15="1 NCP"), E73 &amp; 1, IF(AND(OR(E73="DNCP", OR(E73="SNCP", E73="PNCP")), 'I8 Demand Data'!C15="4 NCP"), E73 &amp; 4, IF(AND(OR(E73="DNCP", OR(E73="SNCP", E73="PNCP")), 'I8 Demand Data'!C15="12 NCP"), E73 &amp; 12, "")))</f>
        <v/>
      </c>
      <c r="P73" s="1286" t="str">
        <f t="shared" si="7"/>
        <v/>
      </c>
      <c r="Q73" s="1286" t="str">
        <f t="shared" si="4"/>
        <v/>
      </c>
      <c r="R73" s="637"/>
      <c r="S73" s="637"/>
      <c r="T73" s="637"/>
    </row>
    <row r="74" spans="1:20" s="1273" customFormat="1" ht="12.75" x14ac:dyDescent="0.2">
      <c r="A74" s="1276">
        <v>1960</v>
      </c>
      <c r="B74" s="1276" t="s">
        <v>274</v>
      </c>
      <c r="C74" s="1276" t="s">
        <v>1564</v>
      </c>
      <c r="D74" s="347" t="s">
        <v>925</v>
      </c>
      <c r="E74" s="1287"/>
      <c r="F74" s="1296"/>
      <c r="G74" s="1297"/>
      <c r="H74" s="1298"/>
      <c r="I74" s="1288"/>
      <c r="J74" s="1288" t="str">
        <f t="shared" si="6"/>
        <v/>
      </c>
      <c r="K74" s="1288" t="s">
        <v>5</v>
      </c>
      <c r="L74" s="1288"/>
      <c r="M74" s="1277"/>
      <c r="N74" s="1280" t="str">
        <f>IF(AND(OR(E74="TCP", OR(E74="DCP", E74="BCP")), 'I8 Demand Data'!C14="1 CP"), 'E4 TB Allocation Details'!E74 &amp; 1, IF(AND(OR(E74="TCP", OR(E74="DCP", E74="BCP")), 'I8 Demand Data'!C14="4 CP"), 'E4 TB Allocation Details'!E74 &amp; 4, IF(AND(OR(E74="TCP", OR(E74="DCP", E74="BCP")), 'I8 Demand Data'!C14="12 CP"), 'E4 TB Allocation Details'!E74 &amp; 12, "")))</f>
        <v/>
      </c>
      <c r="O74" s="1280" t="str">
        <f>IF(AND(OR(E74="DNCP", OR(E74="SNCP", E74="PNCP")), 'I8 Demand Data'!C15="1 NCP"), E74 &amp; 1, IF(AND(OR(E74="DNCP", OR(E74="SNCP", E74="PNCP")), 'I8 Demand Data'!C15="4 NCP"), E74 &amp; 4, IF(AND(OR(E74="DNCP", OR(E74="SNCP", E74="PNCP")), 'I8 Demand Data'!C15="12 NCP"), E74 &amp; 12, "")))</f>
        <v/>
      </c>
      <c r="P74" s="1280" t="str">
        <f t="shared" si="7"/>
        <v/>
      </c>
      <c r="Q74" s="1280" t="str">
        <f t="shared" si="4"/>
        <v/>
      </c>
      <c r="R74" s="637"/>
      <c r="S74" s="637"/>
      <c r="T74" s="637"/>
    </row>
    <row r="75" spans="1:20" s="1273" customFormat="1" ht="38.25" x14ac:dyDescent="0.2">
      <c r="A75" s="1275">
        <v>1970</v>
      </c>
      <c r="B75" s="1275" t="s">
        <v>276</v>
      </c>
      <c r="C75" s="1275" t="s">
        <v>1567</v>
      </c>
      <c r="D75" s="1281" t="s">
        <v>925</v>
      </c>
      <c r="E75" s="1282"/>
      <c r="F75" s="1299"/>
      <c r="G75" s="1300"/>
      <c r="H75" s="1301"/>
      <c r="I75" s="1284"/>
      <c r="J75" s="1284" t="str">
        <f t="shared" si="6"/>
        <v/>
      </c>
      <c r="K75" s="1284" t="s">
        <v>5</v>
      </c>
      <c r="L75" s="1284"/>
      <c r="M75" s="1277"/>
      <c r="N75" s="1286" t="str">
        <f>IF(AND(OR(E75="TCP", OR(E75="DCP", E75="BCP")), 'I8 Demand Data'!C14="1 CP"), 'E4 TB Allocation Details'!E75 &amp; 1, IF(AND(OR(E75="TCP", OR(E75="DCP", E75="BCP")), 'I8 Demand Data'!C14="4 CP"), 'E4 TB Allocation Details'!E75 &amp; 4, IF(AND(OR(E75="TCP", OR(E75="DCP", E75="BCP")), 'I8 Demand Data'!C14="12 CP"), 'E4 TB Allocation Details'!E75 &amp; 12, "")))</f>
        <v/>
      </c>
      <c r="O75" s="1286" t="str">
        <f>IF(AND(OR(E75="DNCP", OR(E75="SNCP", E75="PNCP")), 'I8 Demand Data'!C15="1 NCP"), E75 &amp; 1, IF(AND(OR(E75="DNCP", OR(E75="SNCP", E75="PNCP")), 'I8 Demand Data'!C15="4 NCP"), E75 &amp; 4, IF(AND(OR(E75="DNCP", OR(E75="SNCP", E75="PNCP")), 'I8 Demand Data'!C15="12 NCP"), E75 &amp; 12, "")))</f>
        <v/>
      </c>
      <c r="P75" s="1286" t="str">
        <f t="shared" si="7"/>
        <v/>
      </c>
      <c r="Q75" s="1286" t="str">
        <f t="shared" si="4"/>
        <v/>
      </c>
      <c r="R75" s="637"/>
      <c r="S75" s="637"/>
      <c r="T75" s="637"/>
    </row>
    <row r="76" spans="1:20" s="1273" customFormat="1" ht="25.5" x14ac:dyDescent="0.2">
      <c r="A76" s="1276">
        <v>1975</v>
      </c>
      <c r="B76" s="1276" t="s">
        <v>1546</v>
      </c>
      <c r="C76" s="1276" t="s">
        <v>1567</v>
      </c>
      <c r="D76" s="347" t="s">
        <v>925</v>
      </c>
      <c r="E76" s="1287"/>
      <c r="F76" s="1296"/>
      <c r="G76" s="1297"/>
      <c r="H76" s="1298"/>
      <c r="I76" s="1288"/>
      <c r="J76" s="1288" t="str">
        <f t="shared" si="6"/>
        <v/>
      </c>
      <c r="K76" s="1288" t="s">
        <v>5</v>
      </c>
      <c r="L76" s="1288"/>
      <c r="M76" s="1277"/>
      <c r="N76" s="1280" t="str">
        <f>IF(AND(OR(E76="TCP", OR(E76="DCP", E76="BCP")), 'I8 Demand Data'!C14="1 CP"), 'E4 TB Allocation Details'!E76 &amp; 1, IF(AND(OR(E76="TCP", OR(E76="DCP", E76="BCP")), 'I8 Demand Data'!C14="4 CP"), 'E4 TB Allocation Details'!E76 &amp; 4, IF(AND(OR(E76="TCP", OR(E76="DCP", E76="BCP")), 'I8 Demand Data'!C14="12 CP"), 'E4 TB Allocation Details'!E76 &amp; 12, "")))</f>
        <v/>
      </c>
      <c r="O76" s="1280" t="str">
        <f>IF(AND(OR(E76="DNCP", OR(E76="SNCP", E76="PNCP")), 'I8 Demand Data'!C15="1 NCP"), E76 &amp; 1, IF(AND(OR(E76="DNCP", OR(E76="SNCP", E76="PNCP")), 'I8 Demand Data'!C15="4 NCP"), E76 &amp; 4, IF(AND(OR(E76="DNCP", OR(E76="SNCP", E76="PNCP")), 'I8 Demand Data'!C15="12 NCP"), E76 &amp; 12, "")))</f>
        <v/>
      </c>
      <c r="P76" s="1280" t="str">
        <f t="shared" si="7"/>
        <v/>
      </c>
      <c r="Q76" s="1280" t="str">
        <f t="shared" si="4"/>
        <v/>
      </c>
      <c r="R76" s="637"/>
      <c r="S76" s="637"/>
      <c r="T76" s="637"/>
    </row>
    <row r="77" spans="1:20" s="1273" customFormat="1" ht="25.5" x14ac:dyDescent="0.2">
      <c r="A77" s="1275">
        <v>1980</v>
      </c>
      <c r="B77" s="1275" t="s">
        <v>1041</v>
      </c>
      <c r="C77" s="1275" t="s">
        <v>1567</v>
      </c>
      <c r="D77" s="1281" t="s">
        <v>925</v>
      </c>
      <c r="E77" s="1282"/>
      <c r="F77" s="1299"/>
      <c r="G77" s="1300"/>
      <c r="H77" s="1301"/>
      <c r="I77" s="1284"/>
      <c r="J77" s="1284" t="str">
        <f t="shared" si="6"/>
        <v/>
      </c>
      <c r="K77" s="1284" t="s">
        <v>5</v>
      </c>
      <c r="L77" s="1284"/>
      <c r="M77" s="1277"/>
      <c r="N77" s="1286" t="str">
        <f>IF(AND(OR(E77="TCP", OR(E77="DCP", E77="BCP")), 'I8 Demand Data'!C14="1 CP"), 'E4 TB Allocation Details'!E77 &amp; 1, IF(AND(OR(E77="TCP", OR(E77="DCP", E77="BCP")), 'I8 Demand Data'!C14="4 CP"), 'E4 TB Allocation Details'!E77 &amp; 4, IF(AND(OR(E77="TCP", OR(E77="DCP", E77="BCP")), 'I8 Demand Data'!C14="12 CP"), 'E4 TB Allocation Details'!E77 &amp; 12, "")))</f>
        <v/>
      </c>
      <c r="O77" s="1286" t="str">
        <f>IF(AND(OR(E77="DNCP", OR(E77="SNCP", E77="PNCP")), 'I8 Demand Data'!C15="1 NCP"), E77 &amp; 1, IF(AND(OR(E77="DNCP", OR(E77="SNCP", E77="PNCP")), 'I8 Demand Data'!C15="4 NCP"), E77 &amp; 4, IF(AND(OR(E77="DNCP", OR(E77="SNCP", E77="PNCP")), 'I8 Demand Data'!C15="12 NCP"), E77 &amp; 12, "")))</f>
        <v/>
      </c>
      <c r="P77" s="1286" t="str">
        <f t="shared" si="7"/>
        <v/>
      </c>
      <c r="Q77" s="1286" t="str">
        <f t="shared" si="4"/>
        <v/>
      </c>
      <c r="R77" s="637"/>
      <c r="S77" s="637"/>
      <c r="T77" s="637"/>
    </row>
    <row r="78" spans="1:20" s="1273" customFormat="1" ht="25.5" x14ac:dyDescent="0.2">
      <c r="A78" s="1276">
        <v>1990</v>
      </c>
      <c r="B78" s="1276" t="s">
        <v>1043</v>
      </c>
      <c r="C78" s="1276" t="s">
        <v>1567</v>
      </c>
      <c r="D78" s="347" t="s">
        <v>925</v>
      </c>
      <c r="E78" s="1287"/>
      <c r="F78" s="1296"/>
      <c r="G78" s="1297"/>
      <c r="H78" s="1298" t="s">
        <v>331</v>
      </c>
      <c r="I78" s="1288"/>
      <c r="J78" s="1288" t="str">
        <f t="shared" si="6"/>
        <v/>
      </c>
      <c r="K78" s="1288" t="s">
        <v>5</v>
      </c>
      <c r="L78" s="1288"/>
      <c r="M78" s="1277"/>
      <c r="N78" s="1280" t="str">
        <f>IF(AND(OR(E78="TCP", OR(E78="DCP", E78="BCP")), 'I8 Demand Data'!C14="1 CP"), 'E4 TB Allocation Details'!E78 &amp; 1, IF(AND(OR(E78="TCP", OR(E78="DCP", E78="BCP")), 'I8 Demand Data'!C14="4 CP"), 'E4 TB Allocation Details'!E78 &amp; 4, IF(AND(OR(E78="TCP", OR(E78="DCP", E78="BCP")), 'I8 Demand Data'!C14="12 CP"), 'E4 TB Allocation Details'!E78 &amp; 12, "")))</f>
        <v/>
      </c>
      <c r="O78" s="1280" t="str">
        <f>IF(AND(OR(E78="DNCP", OR(E78="SNCP", E78="PNCP")), 'I8 Demand Data'!C15="1 NCP"), E78 &amp; 1, IF(AND(OR(E78="DNCP", OR(E78="SNCP", E78="PNCP")), 'I8 Demand Data'!C15="4 NCP"), E78 &amp; 4, IF(AND(OR(E78="DNCP", OR(E78="SNCP", E78="PNCP")), 'I8 Demand Data'!C15="12 NCP"), E78 &amp; 12, "")))</f>
        <v/>
      </c>
      <c r="P78" s="1280" t="str">
        <f t="shared" si="7"/>
        <v/>
      </c>
      <c r="Q78" s="1280" t="str">
        <f t="shared" si="4"/>
        <v/>
      </c>
      <c r="R78" s="637"/>
      <c r="S78" s="637"/>
      <c r="T78" s="637"/>
    </row>
    <row r="79" spans="1:20" s="1273" customFormat="1" ht="25.5" x14ac:dyDescent="0.2">
      <c r="A79" s="1275">
        <v>1995</v>
      </c>
      <c r="B79" s="1275" t="s">
        <v>1044</v>
      </c>
      <c r="C79" s="1275" t="s">
        <v>1568</v>
      </c>
      <c r="D79" s="1281" t="s">
        <v>930</v>
      </c>
      <c r="E79" s="1282"/>
      <c r="F79" s="1299" t="s">
        <v>1597</v>
      </c>
      <c r="G79" s="1300" t="s">
        <v>686</v>
      </c>
      <c r="H79" s="1301"/>
      <c r="I79" s="1284" t="s">
        <v>1597</v>
      </c>
      <c r="J79" s="1284" t="str">
        <f t="shared" si="6"/>
        <v>Breakout</v>
      </c>
      <c r="K79" s="1284"/>
      <c r="L79" s="1284"/>
      <c r="M79" s="1277"/>
      <c r="N79" s="1286" t="str">
        <f>IF(AND(OR(E79="TCP", OR(E79="DCP", E79="BCP")), 'I8 Demand Data'!C14="1 CP"), 'E4 TB Allocation Details'!E79 &amp; 1, IF(AND(OR(E79="TCP", OR(E79="DCP", E79="BCP")), 'I8 Demand Data'!C14="4 CP"), 'E4 TB Allocation Details'!E79 &amp; 4, IF(AND(OR(E79="TCP", OR(E79="DCP", E79="BCP")), 'I8 Demand Data'!C14="12 CP"), 'E4 TB Allocation Details'!E79 &amp; 12, "")))</f>
        <v/>
      </c>
      <c r="O79" s="1286" t="str">
        <f>IF(AND(OR(E79="DNCP", OR(E79="SNCP", E79="PNCP")), 'I8 Demand Data'!C15="1 NCP"), E79 &amp; 1, IF(AND(OR(E79="DNCP", OR(E79="SNCP", E79="PNCP")), 'I8 Demand Data'!C15="4 NCP"), E79 &amp; 4, IF(AND(OR(E79="DNCP", OR(E79="SNCP", E79="PNCP")), 'I8 Demand Data'!C15="12 NCP"), E79 &amp; 12, "")))</f>
        <v/>
      </c>
      <c r="P79" s="1286" t="str">
        <f t="shared" si="7"/>
        <v/>
      </c>
      <c r="Q79" s="1286" t="str">
        <f t="shared" si="4"/>
        <v/>
      </c>
      <c r="R79" s="637"/>
      <c r="S79" s="637"/>
      <c r="T79" s="637"/>
    </row>
    <row r="80" spans="1:20" s="1273" customFormat="1" ht="25.5" x14ac:dyDescent="0.2">
      <c r="A80" s="1276">
        <v>2005</v>
      </c>
      <c r="B80" s="1276" t="s">
        <v>1045</v>
      </c>
      <c r="C80" s="1276" t="s">
        <v>1567</v>
      </c>
      <c r="D80" s="347" t="s">
        <v>925</v>
      </c>
      <c r="E80" s="1287"/>
      <c r="F80" s="1296" t="s">
        <v>331</v>
      </c>
      <c r="G80" s="1297"/>
      <c r="H80" s="1298" t="s">
        <v>331</v>
      </c>
      <c r="I80" s="1288" t="s">
        <v>331</v>
      </c>
      <c r="J80" s="1288" t="str">
        <f t="shared" si="6"/>
        <v/>
      </c>
      <c r="K80" s="1288" t="s">
        <v>5</v>
      </c>
      <c r="L80" s="1288"/>
      <c r="M80" s="1277"/>
      <c r="N80" s="1280" t="str">
        <f>IF(AND(OR(E80="TCP", OR(E80="DCP", E80="BCP")), 'I8 Demand Data'!C14="1 CP"), 'E4 TB Allocation Details'!E80 &amp; 1, IF(AND(OR(E80="TCP", OR(E80="DCP", E80="BCP")), 'I8 Demand Data'!C14="4 CP"), 'E4 TB Allocation Details'!E80 &amp; 4, IF(AND(OR(E80="TCP", OR(E80="DCP", E80="BCP")), 'I8 Demand Data'!C14="12 CP"), 'E4 TB Allocation Details'!E80 &amp; 12, "")))</f>
        <v/>
      </c>
      <c r="O80" s="1280" t="str">
        <f>IF(AND(OR(E80="DNCP", OR(E80="SNCP", E80="PNCP")), 'I8 Demand Data'!C15="1 NCP"), E80 &amp; 1, IF(AND(OR(E80="DNCP", OR(E80="SNCP", E80="PNCP")), 'I8 Demand Data'!C15="4 NCP"), E80 &amp; 4, IF(AND(OR(E80="DNCP", OR(E80="SNCP", E80="PNCP")), 'I8 Demand Data'!C15="12 NCP"), E80 &amp; 12, "")))</f>
        <v/>
      </c>
      <c r="P80" s="1280" t="str">
        <f t="shared" si="7"/>
        <v/>
      </c>
      <c r="Q80" s="1280" t="str">
        <f t="shared" si="4"/>
        <v/>
      </c>
      <c r="R80" s="637"/>
      <c r="S80" s="637"/>
      <c r="T80" s="637"/>
    </row>
    <row r="81" spans="1:20" s="1273" customFormat="1" ht="25.5" x14ac:dyDescent="0.2">
      <c r="A81" s="1275">
        <v>2010</v>
      </c>
      <c r="B81" s="1275" t="s">
        <v>1046</v>
      </c>
      <c r="C81" s="1275" t="s">
        <v>1567</v>
      </c>
      <c r="D81" s="1281" t="s">
        <v>925</v>
      </c>
      <c r="E81" s="1282"/>
      <c r="F81" s="1299" t="s">
        <v>331</v>
      </c>
      <c r="G81" s="1300"/>
      <c r="H81" s="1301" t="s">
        <v>331</v>
      </c>
      <c r="I81" s="1284" t="s">
        <v>331</v>
      </c>
      <c r="J81" s="1284" t="str">
        <f t="shared" si="6"/>
        <v/>
      </c>
      <c r="K81" s="1284" t="s">
        <v>5</v>
      </c>
      <c r="L81" s="1284"/>
      <c r="M81" s="1277"/>
      <c r="N81" s="1286" t="str">
        <f>IF(AND(OR(E81="TCP", OR(E81="DCP", E81="BCP")), 'I8 Demand Data'!C14="1 CP"), 'E4 TB Allocation Details'!E81 &amp; 1, IF(AND(OR(E81="TCP", OR(E81="DCP", E81="BCP")), 'I8 Demand Data'!C14="4 CP"), 'E4 TB Allocation Details'!E81 &amp; 4, IF(AND(OR(E81="TCP", OR(E81="DCP", E81="BCP")), 'I8 Demand Data'!C14="12 CP"), 'E4 TB Allocation Details'!E81 &amp; 12, "")))</f>
        <v/>
      </c>
      <c r="O81" s="1286" t="str">
        <f>IF(AND(OR(E81="DNCP", OR(E81="SNCP", E81="PNCP")), 'I8 Demand Data'!C15="1 NCP"), E81 &amp; 1, IF(AND(OR(E81="DNCP", OR(E81="SNCP", E81="PNCP")), 'I8 Demand Data'!C15="4 NCP"), E81 &amp; 4, IF(AND(OR(E81="DNCP", OR(E81="SNCP", E81="PNCP")), 'I8 Demand Data'!C15="12 NCP"), E81 &amp; 12, "")))</f>
        <v/>
      </c>
      <c r="P81" s="1286" t="str">
        <f t="shared" si="7"/>
        <v/>
      </c>
      <c r="Q81" s="1286" t="str">
        <f t="shared" si="4"/>
        <v/>
      </c>
      <c r="R81" s="637"/>
      <c r="S81" s="637"/>
      <c r="T81" s="637"/>
    </row>
    <row r="82" spans="1:20" s="1273" customFormat="1" ht="51" x14ac:dyDescent="0.2">
      <c r="A82" s="1276">
        <v>2105</v>
      </c>
      <c r="B82" s="1276" t="s">
        <v>1581</v>
      </c>
      <c r="C82" s="1276" t="s">
        <v>0</v>
      </c>
      <c r="D82" s="347" t="s">
        <v>778</v>
      </c>
      <c r="E82" s="1287"/>
      <c r="F82" s="1296" t="s">
        <v>1597</v>
      </c>
      <c r="G82" s="1297" t="s">
        <v>686</v>
      </c>
      <c r="H82" s="1298"/>
      <c r="I82" s="1288" t="s">
        <v>1597</v>
      </c>
      <c r="J82" s="1288" t="str">
        <f t="shared" si="6"/>
        <v>Breakout</v>
      </c>
      <c r="K82" s="1288"/>
      <c r="L82" s="1288"/>
      <c r="M82" s="1277"/>
      <c r="N82" s="1280" t="str">
        <f>IF(AND(OR(E82="TCP", OR(E82="DCP", E82="BCP")), 'I8 Demand Data'!C14="1 CP"), 'E4 TB Allocation Details'!E82 &amp; 1, IF(AND(OR(E82="TCP", OR(E82="DCP", E82="BCP")), 'I8 Demand Data'!C14="4 CP"), 'E4 TB Allocation Details'!E82 &amp; 4, IF(AND(OR(E82="TCP", OR(E82="DCP", E82="BCP")), 'I8 Demand Data'!C14="12 CP"), 'E4 TB Allocation Details'!E82 &amp; 12, "")))</f>
        <v/>
      </c>
      <c r="O82" s="1280" t="str">
        <f>IF(AND(OR(E82="DNCP", OR(E82="SNCP", E82="PNCP")), 'I8 Demand Data'!C15="1 NCP"), E82 &amp; 1, IF(AND(OR(E82="DNCP", OR(E82="SNCP", E82="PNCP")), 'I8 Demand Data'!C15="4 NCP"), E82 &amp; 4, IF(AND(OR(E82="DNCP", OR(E82="SNCP", E82="PNCP")), 'I8 Demand Data'!C15="12 NCP"), E82 &amp; 12, "")))</f>
        <v/>
      </c>
      <c r="P82" s="1280" t="str">
        <f t="shared" si="7"/>
        <v/>
      </c>
      <c r="Q82" s="1280" t="str">
        <f>IF(AND(N82="",O82=""),P82,IF(AND(O82="",P82=""),N82,O82))</f>
        <v/>
      </c>
      <c r="R82" s="637"/>
      <c r="S82" s="637"/>
      <c r="T82" s="637"/>
    </row>
    <row r="83" spans="1:20" s="1273" customFormat="1" ht="38.25" x14ac:dyDescent="0.2">
      <c r="A83" s="1275">
        <v>2120</v>
      </c>
      <c r="B83" s="1275" t="s">
        <v>97</v>
      </c>
      <c r="C83" s="1275" t="s">
        <v>0</v>
      </c>
      <c r="D83" s="1281" t="s">
        <v>778</v>
      </c>
      <c r="E83" s="1282"/>
      <c r="F83" s="1299" t="s">
        <v>1597</v>
      </c>
      <c r="G83" s="1300" t="s">
        <v>686</v>
      </c>
      <c r="H83" s="1301"/>
      <c r="I83" s="1284" t="s">
        <v>1597</v>
      </c>
      <c r="J83" s="1284" t="str">
        <f>IF(ISBLANK(G83), "", (G83))</f>
        <v>Breakout</v>
      </c>
      <c r="K83" s="1284"/>
      <c r="L83" s="1284"/>
      <c r="M83" s="1277"/>
      <c r="N83" s="1286" t="str">
        <f>IF(AND(OR(E83="TCP", OR(E83="DCP", E83="BCP")), 'I8 Demand Data'!C14="1 CP"), 'E4 TB Allocation Details'!E83 &amp; 1, IF(AND(OR(E83="TCP", OR(E83="DCP", E83="BCP")), 'I8 Demand Data'!C14="4 CP"), 'E4 TB Allocation Details'!E83 &amp; 4, IF(AND(OR(E83="TCP", OR(E83="DCP", E83="BCP")), 'I8 Demand Data'!C14="12 CP"), 'E4 TB Allocation Details'!E83 &amp; 12, "")))</f>
        <v/>
      </c>
      <c r="O83" s="1286" t="str">
        <f>IF(AND(OR(E83="DNCP", OR(E83="SNCP", E83="PNCP")), 'I8 Demand Data'!C15="1 NCP"), E83 &amp; 1, IF(AND(OR(E83="DNCP", OR(E83="SNCP", E83="PNCP")), 'I8 Demand Data'!C15="4 NCP"), E83 &amp; 4, IF(AND(OR(E83="DNCP", OR(E83="SNCP", E83="PNCP")), 'I8 Demand Data'!C15="12 NCP"), E83 &amp; 12, "")))</f>
        <v/>
      </c>
      <c r="P83" s="1286" t="str">
        <f t="shared" si="7"/>
        <v/>
      </c>
      <c r="Q83" s="1286" t="str">
        <f>IF(AND(N83="",O83=""),P83,IF(AND(O83="",P83=""),N83,O83))</f>
        <v/>
      </c>
      <c r="R83" s="637"/>
      <c r="S83" s="637"/>
      <c r="T83" s="637"/>
    </row>
    <row r="84" spans="1:20" s="1273" customFormat="1" ht="25.5" x14ac:dyDescent="0.2">
      <c r="A84" s="1276">
        <v>3046</v>
      </c>
      <c r="B84" s="1276" t="s">
        <v>943</v>
      </c>
      <c r="C84" s="1276" t="s">
        <v>55</v>
      </c>
      <c r="D84" s="347" t="s">
        <v>933</v>
      </c>
      <c r="E84" s="1287"/>
      <c r="F84" s="1296"/>
      <c r="G84" s="1297"/>
      <c r="H84" s="1298"/>
      <c r="I84" s="1288"/>
      <c r="J84" s="1288" t="str">
        <f>IF(ISBLANK(G84), "", (G84))</f>
        <v/>
      </c>
      <c r="K84" s="1288"/>
      <c r="L84" s="1288" t="s">
        <v>1186</v>
      </c>
      <c r="M84" s="1277"/>
      <c r="N84" s="1897" t="str">
        <f>IF(AND(OR(E84="TCP", OR(E84="DCP", E84="BCP")), 'I8 Demand Data'!C14="1 CP"), 'E4 TB Allocation Details'!E84 &amp; 1, IF(AND(OR(E84="TCP", OR(E84="DCP", E84="BCP")), 'I8 Demand Data'!C14="4 CP"), 'E4 TB Allocation Details'!E84 &amp; 4, IF(AND(OR(E84="TCP", OR(E84="DCP", E84="BCP")), 'I8 Demand Data'!C14="12 CP"), 'E4 TB Allocation Details'!E84 &amp; 12, "")))</f>
        <v/>
      </c>
      <c r="O84" s="1897" t="str">
        <f>IF(AND(OR(E84="DNCP", OR(E84="SNCP", E84="PNCP")), 'I8 Demand Data'!C15="1 NCP"), E84 &amp; 1, IF(AND(OR(E84="DNCP", OR(E84="SNCP", E84="PNCP")), 'I8 Demand Data'!C15="4 NCP"), E84 &amp; 4, IF(AND(OR(E84="DNCP", OR(E84="SNCP", E84="PNCP")), 'I8 Demand Data'!C15="12 NCP"), E84 &amp; 12, "")))</f>
        <v/>
      </c>
      <c r="P84" s="1897" t="str">
        <f>IF(ISBLANK(E84), "", IF(ISERROR(SEARCH("cp",E84)), E84, ""))</f>
        <v/>
      </c>
      <c r="Q84" s="1897" t="str">
        <f t="shared" ref="Q84:Q121" si="9">IF(AND(N84="",O84=""),P84,IF(AND(O84="",P84=""),N84,O84))</f>
        <v/>
      </c>
      <c r="R84" s="637"/>
      <c r="S84" s="637"/>
      <c r="T84" s="637"/>
    </row>
    <row r="85" spans="1:20" ht="13.15" customHeight="1" x14ac:dyDescent="0.2">
      <c r="A85" s="1899"/>
      <c r="B85" s="1899" t="s">
        <v>1615</v>
      </c>
      <c r="C85" s="1899"/>
      <c r="D85" s="1899"/>
      <c r="E85" s="1900"/>
      <c r="F85" s="1901"/>
      <c r="G85" s="1901"/>
      <c r="H85" s="1902"/>
      <c r="I85" s="1901"/>
      <c r="J85" s="1901"/>
      <c r="K85" s="1901"/>
      <c r="L85" s="1901"/>
      <c r="M85" s="1903"/>
      <c r="N85" s="1901"/>
      <c r="O85" s="1901"/>
      <c r="P85" s="1901"/>
      <c r="Q85" s="1901"/>
    </row>
    <row r="86" spans="1:20" s="1273" customFormat="1" ht="25.5" x14ac:dyDescent="0.2">
      <c r="A86" s="1275">
        <v>4080</v>
      </c>
      <c r="B86" s="1275" t="s">
        <v>1595</v>
      </c>
      <c r="C86" s="1275" t="s">
        <v>1595</v>
      </c>
      <c r="D86" s="1281" t="s">
        <v>1081</v>
      </c>
      <c r="E86" s="1282"/>
      <c r="F86" s="1299"/>
      <c r="G86" s="1300"/>
      <c r="H86" s="1301"/>
      <c r="I86" s="1284"/>
      <c r="J86" s="1284" t="str">
        <f>IF(ISBLANK(G86), "", (G86))</f>
        <v/>
      </c>
      <c r="K86" s="1284" t="s">
        <v>1081</v>
      </c>
      <c r="L86" s="1284"/>
      <c r="M86" s="1277"/>
      <c r="N86" s="1898" t="str">
        <f>IF(AND(OR(E86="TCP", OR(E86="DCP", E86="BCP")), 'I8 Demand Data'!C14="1 CP"), 'E4 TB Allocation Details'!E86 &amp; 1, IF(AND(OR(E86="TCP", OR(E86="DCP", E86="BCP")), 'I8 Demand Data'!C14="4 CP"), 'E4 TB Allocation Details'!E86 &amp; 4, IF(AND(OR(E86="TCP", OR(E86="DCP", E86="BCP")), 'I8 Demand Data'!C14="12 CP"), 'E4 TB Allocation Details'!E86 &amp; 12, "")))</f>
        <v/>
      </c>
      <c r="O86" s="1898" t="str">
        <f>IF(AND(OR(E86="DNCP", OR(E86="SNCP", E86="PNCP")), 'I8 Demand Data'!C15="1 NCP"), E86 &amp; 1, IF(AND(OR(E86="DNCP", OR(E86="SNCP", E86="PNCP")), 'I8 Demand Data'!C15="4 NCP"), E86 &amp; 4, IF(AND(OR(E86="DNCP", OR(E86="SNCP", E86="PNCP")), 'I8 Demand Data'!C15="12 NCP"), E86 &amp; 12, "")))</f>
        <v/>
      </c>
      <c r="P86" s="1898" t="str">
        <f>IF(ISBLANK(E86), "", IF(ISERROR(SEARCH("cp",E86)), E86, ""))</f>
        <v/>
      </c>
      <c r="Q86" s="1898" t="str">
        <f>IF(AND(N86="",O86=""),P86,IF(AND(O86="",P86=""),N86,O86))</f>
        <v/>
      </c>
      <c r="R86" s="637"/>
      <c r="S86" s="637"/>
      <c r="T86" s="637"/>
    </row>
    <row r="87" spans="1:20" s="1273" customFormat="1" ht="25.5" x14ac:dyDescent="0.2">
      <c r="A87" s="1275">
        <v>4082</v>
      </c>
      <c r="B87" s="1275" t="s">
        <v>1596</v>
      </c>
      <c r="C87" s="1275" t="s">
        <v>597</v>
      </c>
      <c r="D87" s="1281" t="s">
        <v>926</v>
      </c>
      <c r="E87" s="1282"/>
      <c r="F87" s="1299"/>
      <c r="G87" s="1300"/>
      <c r="H87" s="1301"/>
      <c r="I87" s="1284"/>
      <c r="J87" s="1284" t="str">
        <f t="shared" ref="J87:J123" si="10">IF(ISBLANK(G87), "", (G87))</f>
        <v/>
      </c>
      <c r="K87" s="1284"/>
      <c r="L87" s="1284" t="str">
        <f>'I3 TB Data'!I271</f>
        <v>OM&amp;A</v>
      </c>
      <c r="M87" s="1277"/>
      <c r="N87" s="1286" t="str">
        <f>IF(AND(OR(E87="TCP", OR(E87="DCP", E87="BCP")), 'I8 Demand Data'!C14="1 CP"), 'E4 TB Allocation Details'!E87 &amp; 1, IF(AND(OR(E87="TCP", OR(E87="DCP", E87="BCP")), 'I8 Demand Data'!C14="4 CP"), 'E4 TB Allocation Details'!E87 &amp; 4, IF(AND(OR(E87="TCP", OR(E87="DCP", E87="BCP")), 'I8 Demand Data'!C14="12 CP"), 'E4 TB Allocation Details'!E87 &amp; 12, "")))</f>
        <v/>
      </c>
      <c r="O87" s="1286" t="str">
        <f>IF(AND(OR(E87="DNCP", OR(E87="SNCP", E87="PNCP")), 'I8 Demand Data'!C15="1 NCP"), E87 &amp; 1, IF(AND(OR(E87="DNCP", OR(E87="SNCP", E87="PNCP")), 'I8 Demand Data'!C15="4 NCP"), E87 &amp; 4, IF(AND(OR(E87="DNCP", OR(E87="SNCP", E87="PNCP")), 'I8 Demand Data'!C15="12 NCP"), E87 &amp; 12, "")))</f>
        <v/>
      </c>
      <c r="P87" s="1286" t="str">
        <f>IF(ISBLANK(E87), "", IF(ISERROR(SEARCH("cp",E87)), E87, ""))</f>
        <v/>
      </c>
      <c r="Q87" s="1286" t="str">
        <f t="shared" si="9"/>
        <v/>
      </c>
      <c r="R87" s="637"/>
      <c r="S87" s="637"/>
      <c r="T87" s="637"/>
    </row>
    <row r="88" spans="1:20" s="1273" customFormat="1" ht="25.5" x14ac:dyDescent="0.2">
      <c r="A88" s="1276">
        <v>4084</v>
      </c>
      <c r="B88" s="1276" t="s">
        <v>517</v>
      </c>
      <c r="C88" s="1276" t="s">
        <v>597</v>
      </c>
      <c r="D88" s="347" t="s">
        <v>926</v>
      </c>
      <c r="E88" s="1287"/>
      <c r="F88" s="1296"/>
      <c r="G88" s="1297"/>
      <c r="H88" s="1298"/>
      <c r="I88" s="1288"/>
      <c r="J88" s="1288" t="str">
        <f t="shared" si="10"/>
        <v/>
      </c>
      <c r="K88" s="1288"/>
      <c r="L88" s="1288" t="str">
        <f>'I3 TB Data'!I272</f>
        <v>OM&amp;A</v>
      </c>
      <c r="M88" s="1277"/>
      <c r="N88" s="1280" t="str">
        <f>IF(AND(OR(E88="TCP", OR(E88="DCP", E88="BCP")), 'I8 Demand Data'!C14="1 CP"), 'E4 TB Allocation Details'!E88 &amp; 1, IF(AND(OR(E88="TCP", OR(E88="DCP", E88="BCP")), 'I8 Demand Data'!C14="4 CP"), 'E4 TB Allocation Details'!E88 &amp; 4, IF(AND(OR(E88="TCP", OR(E88="DCP", E88="BCP")), 'I8 Demand Data'!C14="12 CP"), 'E4 TB Allocation Details'!E88 &amp; 12, "")))</f>
        <v/>
      </c>
      <c r="O88" s="1280" t="str">
        <f>IF(AND(OR(E88="DNCP", OR(E88="SNCP", E88="PNCP")), 'I8 Demand Data'!C15="1 NCP"), E88 &amp; 1, IF(AND(OR(E88="DNCP", OR(E88="SNCP", E88="PNCP")), 'I8 Demand Data'!C15="4 NCP"), E88 &amp; 4, IF(AND(OR(E88="DNCP", OR(E88="SNCP", E88="PNCP")), 'I8 Demand Data'!C15="12 NCP"), E88 &amp; 12, "")))</f>
        <v/>
      </c>
      <c r="P88" s="1280" t="str">
        <f>IF(ISBLANK(E88), "", IF(ISERROR(SEARCH("cp",E88)), E88, ""))</f>
        <v/>
      </c>
      <c r="Q88" s="1280" t="str">
        <f t="shared" si="9"/>
        <v/>
      </c>
      <c r="R88" s="637"/>
      <c r="S88" s="637"/>
      <c r="T88" s="637"/>
    </row>
    <row r="89" spans="1:20" s="1273" customFormat="1" ht="25.5" x14ac:dyDescent="0.2">
      <c r="A89" s="1275">
        <v>4086</v>
      </c>
      <c r="B89" s="1275" t="s">
        <v>403</v>
      </c>
      <c r="C89" s="1275" t="s">
        <v>597</v>
      </c>
      <c r="D89" s="1281" t="s">
        <v>926</v>
      </c>
      <c r="E89" s="1282"/>
      <c r="F89" s="1299"/>
      <c r="G89" s="1300"/>
      <c r="H89" s="1301"/>
      <c r="I89" s="1284"/>
      <c r="J89" s="1284"/>
      <c r="K89" s="1284"/>
      <c r="L89" s="1284" t="str">
        <f>'I3 TB Data'!I273</f>
        <v>CCA</v>
      </c>
      <c r="M89" s="1277"/>
      <c r="N89" s="1286"/>
      <c r="O89" s="1286"/>
      <c r="P89" s="1286"/>
      <c r="Q89" s="1286"/>
      <c r="R89" s="637"/>
      <c r="S89" s="637"/>
      <c r="T89" s="637"/>
    </row>
    <row r="90" spans="1:20" s="1273" customFormat="1" ht="25.5" x14ac:dyDescent="0.2">
      <c r="A90" s="1275">
        <v>4090</v>
      </c>
      <c r="B90" s="1275" t="s">
        <v>522</v>
      </c>
      <c r="C90" s="1275" t="s">
        <v>597</v>
      </c>
      <c r="D90" s="1281" t="s">
        <v>926</v>
      </c>
      <c r="E90" s="1282"/>
      <c r="F90" s="1299"/>
      <c r="G90" s="1300"/>
      <c r="H90" s="1301"/>
      <c r="I90" s="1284"/>
      <c r="J90" s="1284" t="str">
        <f t="shared" si="10"/>
        <v/>
      </c>
      <c r="K90" s="1284"/>
      <c r="L90" s="1284" t="str">
        <f>'I3 TB Data'!I274</f>
        <v>OM&amp;A</v>
      </c>
      <c r="M90" s="1277"/>
      <c r="N90" s="1286" t="str">
        <f>IF(AND(OR(E90="TCP", OR(E90="DCP", E90="BCP")), 'I8 Demand Data'!C14="1 CP"), 'E4 TB Allocation Details'!E90 &amp; 1, IF(AND(OR(E90="TCP", OR(E90="DCP", E90="BCP")), 'I8 Demand Data'!C14="4 CP"), 'E4 TB Allocation Details'!E90 &amp; 4, IF(AND(OR(E90="TCP", OR(E90="DCP", E90="BCP")), 'I8 Demand Data'!C14="12 CP"), 'E4 TB Allocation Details'!E90 &amp; 12, "")))</f>
        <v/>
      </c>
      <c r="O90" s="1286" t="str">
        <f>IF(AND(OR(E90="DNCP", OR(E90="SNCP", E90="PNCP")), 'I8 Demand Data'!C15="1 NCP"), E90 &amp; 1, IF(AND(OR(E90="DNCP", OR(E90="SNCP", E90="PNCP")), 'I8 Demand Data'!C15="4 NCP"), E90 &amp; 4, IF(AND(OR(E90="DNCP", OR(E90="SNCP", E90="PNCP")), 'I8 Demand Data'!C15="12 NCP"), E90 &amp; 12, "")))</f>
        <v/>
      </c>
      <c r="P90" s="1286" t="str">
        <f>IF(ISBLANK(E90), "", IF(ISERROR(SEARCH("cp",E90)), E90, ""))</f>
        <v/>
      </c>
      <c r="Q90" s="1286" t="str">
        <f t="shared" si="9"/>
        <v/>
      </c>
      <c r="R90" s="637"/>
      <c r="S90" s="637"/>
      <c r="T90" s="637"/>
    </row>
    <row r="91" spans="1:20" s="1273" customFormat="1" ht="25.5" x14ac:dyDescent="0.2">
      <c r="A91" s="1276">
        <v>4205</v>
      </c>
      <c r="B91" s="1276" t="s">
        <v>525</v>
      </c>
      <c r="C91" s="1276" t="s">
        <v>597</v>
      </c>
      <c r="D91" s="347" t="s">
        <v>926</v>
      </c>
      <c r="E91" s="1287"/>
      <c r="F91" s="1296"/>
      <c r="G91" s="1297"/>
      <c r="H91" s="1298"/>
      <c r="I91" s="1288"/>
      <c r="J91" s="1288" t="str">
        <f t="shared" si="10"/>
        <v/>
      </c>
      <c r="K91" s="1288"/>
      <c r="L91" s="1288" t="str">
        <f>'I3 TB Data'!I277</f>
        <v>OM&amp;A</v>
      </c>
      <c r="M91" s="1277"/>
      <c r="N91" s="1280" t="str">
        <f>IF(AND(OR(E91="TCP", OR(E91="DCP", E91="BCP")), 'I8 Demand Data'!C14="1 CP"), 'E4 TB Allocation Details'!E91 &amp; 1, IF(AND(OR(E91="TCP", OR(E91="DCP", E91="BCP")), 'I8 Demand Data'!C14="4 CP"), 'E4 TB Allocation Details'!E91 &amp; 4, IF(AND(OR(E91="TCP", OR(E91="DCP", E91="BCP")), 'I8 Demand Data'!C14="12 CP"), 'E4 TB Allocation Details'!E91 &amp; 12, "")))</f>
        <v/>
      </c>
      <c r="O91" s="1280" t="str">
        <f>IF(AND(OR(E91="DNCP", OR(E91="SNCP", E91="PNCP")), 'I8 Demand Data'!C15="1 NCP"), E91 &amp; 1, IF(AND(OR(E91="DNCP", OR(E91="SNCP", E91="PNCP")), 'I8 Demand Data'!C15="4 NCP"), E91 &amp; 4, IF(AND(OR(E91="DNCP", OR(E91="SNCP", E91="PNCP")), 'I8 Demand Data'!C15="12 NCP"), E91 &amp; 12, "")))</f>
        <v/>
      </c>
      <c r="P91" s="1280" t="str">
        <f t="shared" ref="P91:P129" si="11">IF(ISBLANK(E91), "", IF(ISERROR(SEARCH("cp",E91)), E91, ""))</f>
        <v/>
      </c>
      <c r="Q91" s="1280" t="str">
        <f t="shared" si="9"/>
        <v/>
      </c>
      <c r="R91" s="637"/>
      <c r="S91" s="637"/>
      <c r="T91" s="637"/>
    </row>
    <row r="92" spans="1:20" s="1273" customFormat="1" ht="25.5" x14ac:dyDescent="0.2">
      <c r="A92" s="1275">
        <v>4210</v>
      </c>
      <c r="B92" s="1275" t="s">
        <v>526</v>
      </c>
      <c r="C92" s="1275" t="s">
        <v>597</v>
      </c>
      <c r="D92" s="1281" t="s">
        <v>926</v>
      </c>
      <c r="E92" s="1282"/>
      <c r="F92" s="1299"/>
      <c r="G92" s="1300"/>
      <c r="H92" s="1301"/>
      <c r="I92" s="1284"/>
      <c r="J92" s="1284" t="str">
        <f t="shared" si="10"/>
        <v/>
      </c>
      <c r="K92" s="1284"/>
      <c r="L92" s="1284" t="str">
        <f>'I3 TB Data'!I278</f>
        <v>POLE</v>
      </c>
      <c r="M92" s="1277"/>
      <c r="N92" s="1286" t="str">
        <f>IF(AND(OR(E92="TCP", OR(E92="DCP", E92="BCP")), 'I8 Demand Data'!C14="1 CP"), 'E4 TB Allocation Details'!E92 &amp; 1, IF(AND(OR(E92="TCP", OR(E92="DCP", E92="BCP")), 'I8 Demand Data'!C14="4 CP"), 'E4 TB Allocation Details'!E92 &amp; 4, IF(AND(OR(E92="TCP", OR(E92="DCP", E92="BCP")), 'I8 Demand Data'!C14="12 CP"), 'E4 TB Allocation Details'!E92 &amp; 12, "")))</f>
        <v/>
      </c>
      <c r="O92" s="1286" t="str">
        <f>IF(AND(OR(E92="DNCP", OR(E92="SNCP", E92="PNCP")), 'I8 Demand Data'!C15="1 NCP"), E92 &amp; 1, IF(AND(OR(E92="DNCP", OR(E92="SNCP", E92="PNCP")), 'I8 Demand Data'!C15="4 NCP"), E92 &amp; 4, IF(AND(OR(E92="DNCP", OR(E92="SNCP", E92="PNCP")), 'I8 Demand Data'!C15="12 NCP"), E92 &amp; 12, "")))</f>
        <v/>
      </c>
      <c r="P92" s="1286" t="str">
        <f t="shared" si="11"/>
        <v/>
      </c>
      <c r="Q92" s="1286" t="str">
        <f t="shared" si="9"/>
        <v/>
      </c>
      <c r="R92" s="637"/>
      <c r="S92" s="637"/>
      <c r="T92" s="637"/>
    </row>
    <row r="93" spans="1:20" s="1273" customFormat="1" ht="25.5" x14ac:dyDescent="0.2">
      <c r="A93" s="1276">
        <v>4215</v>
      </c>
      <c r="B93" s="1276" t="s">
        <v>527</v>
      </c>
      <c r="C93" s="1276" t="s">
        <v>597</v>
      </c>
      <c r="D93" s="347" t="s">
        <v>926</v>
      </c>
      <c r="E93" s="1287"/>
      <c r="F93" s="1296"/>
      <c r="G93" s="1297"/>
      <c r="H93" s="1298"/>
      <c r="I93" s="1288"/>
      <c r="J93" s="1288" t="str">
        <f t="shared" si="10"/>
        <v/>
      </c>
      <c r="K93" s="1288"/>
      <c r="L93" s="1288" t="str">
        <f>'I3 TB Data'!I279</f>
        <v>OM&amp;A</v>
      </c>
      <c r="M93" s="1277"/>
      <c r="N93" s="1280" t="str">
        <f>IF(AND(OR(E93="TCP", OR(E93="DCP", E93="BCP")), 'I8 Demand Data'!C14="1 CP"), 'E4 TB Allocation Details'!E93 &amp; 1, IF(AND(OR(E93="TCP", OR(E93="DCP", E93="BCP")), 'I8 Demand Data'!C14="4 CP"), 'E4 TB Allocation Details'!E93 &amp; 4, IF(AND(OR(E93="TCP", OR(E93="DCP", E93="BCP")), 'I8 Demand Data'!C14="12 CP"), 'E4 TB Allocation Details'!E93 &amp; 12, "")))</f>
        <v/>
      </c>
      <c r="O93" s="1280" t="str">
        <f>IF(AND(OR(E93="DNCP", OR(E93="SNCP", E93="PNCP")), 'I8 Demand Data'!C15="1 NCP"), E93 &amp; 1, IF(AND(OR(E93="DNCP", OR(E93="SNCP", E93="PNCP")), 'I8 Demand Data'!C15="4 NCP"), E93 &amp; 4, IF(AND(OR(E93="DNCP", OR(E93="SNCP", E93="PNCP")), 'I8 Demand Data'!C15="12 NCP"), E93 &amp; 12, "")))</f>
        <v/>
      </c>
      <c r="P93" s="1280" t="str">
        <f t="shared" si="11"/>
        <v/>
      </c>
      <c r="Q93" s="1280" t="str">
        <f t="shared" si="9"/>
        <v/>
      </c>
      <c r="R93" s="637"/>
      <c r="S93" s="637"/>
      <c r="T93" s="637"/>
    </row>
    <row r="94" spans="1:20" s="1273" customFormat="1" ht="25.5" x14ac:dyDescent="0.2">
      <c r="A94" s="1275">
        <v>4220</v>
      </c>
      <c r="B94" s="1275" t="s">
        <v>528</v>
      </c>
      <c r="C94" s="1275" t="s">
        <v>597</v>
      </c>
      <c r="D94" s="1289" t="s">
        <v>926</v>
      </c>
      <c r="E94" s="1282"/>
      <c r="F94" s="1299"/>
      <c r="G94" s="1300"/>
      <c r="H94" s="1301"/>
      <c r="I94" s="1284"/>
      <c r="J94" s="1284" t="str">
        <f t="shared" si="10"/>
        <v/>
      </c>
      <c r="K94" s="1284"/>
      <c r="L94" s="1284" t="str">
        <f>'I3 TB Data'!I280</f>
        <v>OM&amp;A</v>
      </c>
      <c r="M94" s="1277"/>
      <c r="N94" s="1286" t="str">
        <f>IF(AND(OR(E94="TCP", OR(E94="DCP", E94="BCP")), 'I8 Demand Data'!C14="1 CP"), 'E4 TB Allocation Details'!E94 &amp; 1, IF(AND(OR(E94="TCP", OR(E94="DCP", E94="BCP")), 'I8 Demand Data'!C14="4 CP"), 'E4 TB Allocation Details'!E94 &amp; 4, IF(AND(OR(E94="TCP", OR(E94="DCP", E94="BCP")), 'I8 Demand Data'!C14="12 CP"), 'E4 TB Allocation Details'!E94 &amp; 12, "")))</f>
        <v/>
      </c>
      <c r="O94" s="1286" t="str">
        <f>IF(AND(OR(E94="DNCP", OR(E94="SNCP", E94="PNCP")), 'I8 Demand Data'!C15="1 NCP"), E94 &amp; 1, IF(AND(OR(E94="DNCP", OR(E94="SNCP", E94="PNCP")), 'I8 Demand Data'!C15="4 NCP"), E94 &amp; 4, IF(AND(OR(E94="DNCP", OR(E94="SNCP", E94="PNCP")), 'I8 Demand Data'!C15="12 NCP"), E94 &amp; 12, "")))</f>
        <v/>
      </c>
      <c r="P94" s="1286" t="str">
        <f t="shared" si="11"/>
        <v/>
      </c>
      <c r="Q94" s="1286" t="str">
        <f t="shared" si="9"/>
        <v/>
      </c>
      <c r="R94" s="637"/>
      <c r="S94" s="637"/>
      <c r="T94" s="637"/>
    </row>
    <row r="95" spans="1:20" s="1273" customFormat="1" ht="25.5" x14ac:dyDescent="0.2">
      <c r="A95" s="1276">
        <v>4225</v>
      </c>
      <c r="B95" s="1276" t="s">
        <v>529</v>
      </c>
      <c r="C95" s="1276" t="s">
        <v>529</v>
      </c>
      <c r="D95" s="347" t="s">
        <v>926</v>
      </c>
      <c r="E95" s="1287"/>
      <c r="F95" s="1296"/>
      <c r="G95" s="1297"/>
      <c r="H95" s="1298"/>
      <c r="I95" s="1288"/>
      <c r="J95" s="1288" t="str">
        <f t="shared" si="10"/>
        <v/>
      </c>
      <c r="K95" s="1288"/>
      <c r="L95" s="1288" t="str">
        <f>'I3 TB Data'!I281</f>
        <v>LPHA</v>
      </c>
      <c r="M95" s="1277"/>
      <c r="N95" s="1280" t="str">
        <f>IF(AND(OR(E95="TCP", OR(E95="DCP", E95="BCP")), 'I8 Demand Data'!C14="1 CP"), 'E4 TB Allocation Details'!E95 &amp; 1, IF(AND(OR(E95="TCP", OR(E95="DCP", E95="BCP")), 'I8 Demand Data'!C14="4 CP"), 'E4 TB Allocation Details'!E95 &amp; 4, IF(AND(OR(E95="TCP", OR(E95="DCP", E95="BCP")), 'I8 Demand Data'!C14="12 CP"), 'E4 TB Allocation Details'!E95 &amp; 12, "")))</f>
        <v/>
      </c>
      <c r="O95" s="1280" t="str">
        <f>IF(AND(OR(E95="DNCP", OR(E95="SNCP", E95="PNCP")), 'I8 Demand Data'!C15="1 NCP"), E95 &amp; 1, IF(AND(OR(E95="DNCP", OR(E95="SNCP", E95="PNCP")), 'I8 Demand Data'!C15="4 NCP"), E95 &amp; 4, IF(AND(OR(E95="DNCP", OR(E95="SNCP", E95="PNCP")), 'I8 Demand Data'!C15="12 NCP"), E95 &amp; 12, "")))</f>
        <v/>
      </c>
      <c r="P95" s="1280" t="str">
        <f t="shared" si="11"/>
        <v/>
      </c>
      <c r="Q95" s="1280" t="str">
        <f t="shared" si="9"/>
        <v/>
      </c>
      <c r="R95" s="637"/>
      <c r="S95" s="637"/>
      <c r="T95" s="637"/>
    </row>
    <row r="96" spans="1:20" s="1279" customFormat="1" ht="25.5" x14ac:dyDescent="0.2">
      <c r="A96" s="1275">
        <v>4235</v>
      </c>
      <c r="B96" s="1275" t="s">
        <v>531</v>
      </c>
      <c r="C96" s="1275" t="s">
        <v>1547</v>
      </c>
      <c r="D96" s="1289" t="s">
        <v>926</v>
      </c>
      <c r="E96" s="1282"/>
      <c r="F96" s="1299"/>
      <c r="G96" s="1300"/>
      <c r="H96" s="1301"/>
      <c r="I96" s="1284"/>
      <c r="J96" s="1284" t="str">
        <f t="shared" si="10"/>
        <v/>
      </c>
      <c r="K96" s="1284"/>
      <c r="L96" s="1284"/>
      <c r="M96" s="1302"/>
      <c r="N96" s="1286" t="str">
        <f>IF(AND(OR(E96="TCP", OR(E96="DCP", E96="BCP")), 'I8 Demand Data'!C14="1 CP"), 'E4 TB Allocation Details'!E96 &amp; 1, IF(AND(OR(E96="TCP", OR(E96="DCP", E96="BCP")), 'I8 Demand Data'!C14="4 CP"), 'E4 TB Allocation Details'!E96 &amp; 4, IF(AND(OR(E96="TCP", OR(E96="DCP", E96="BCP")), 'I8 Demand Data'!C14="12 CP"), 'E4 TB Allocation Details'!E96 &amp; 12, "")))</f>
        <v/>
      </c>
      <c r="O96" s="1286" t="str">
        <f>IF(AND(OR(E96="DNCP", OR(E96="SNCP", E96="PNCP")), 'I8 Demand Data'!C15="1 NCP"), E96 &amp; 1, IF(AND(OR(E96="DNCP", OR(E96="SNCP", E96="PNCP")), 'I8 Demand Data'!C15="4 NCP"), E96 &amp; 4, IF(AND(OR(E96="DNCP", OR(E96="SNCP", E96="PNCP")), 'I8 Demand Data'!C15="12 NCP"), E96 &amp; 12, "")))</f>
        <v/>
      </c>
      <c r="P96" s="1286" t="str">
        <f t="shared" si="11"/>
        <v/>
      </c>
      <c r="Q96" s="1286" t="str">
        <f t="shared" si="9"/>
        <v/>
      </c>
      <c r="R96" s="1278"/>
      <c r="S96" s="1278"/>
      <c r="T96" s="1278"/>
    </row>
    <row r="97" spans="1:20" s="1279" customFormat="1" ht="25.5" x14ac:dyDescent="0.2">
      <c r="A97" s="1276" t="s">
        <v>1300</v>
      </c>
      <c r="B97" s="1276" t="s">
        <v>1302</v>
      </c>
      <c r="C97" s="1276" t="s">
        <v>1547</v>
      </c>
      <c r="D97" s="347" t="s">
        <v>926</v>
      </c>
      <c r="E97" s="1287"/>
      <c r="F97" s="1296"/>
      <c r="G97" s="1297"/>
      <c r="H97" s="1298"/>
      <c r="I97" s="1288"/>
      <c r="J97" s="1288"/>
      <c r="K97" s="1288"/>
      <c r="L97" s="1288" t="str">
        <f>'I3 TB Data'!I284</f>
        <v>CWNB</v>
      </c>
      <c r="M97" s="1302"/>
      <c r="N97" s="1280"/>
      <c r="O97" s="1280"/>
      <c r="P97" s="1280"/>
      <c r="Q97" s="1280"/>
      <c r="R97" s="1278"/>
      <c r="S97" s="1278"/>
      <c r="T97" s="1278"/>
    </row>
    <row r="98" spans="1:20" s="1279" customFormat="1" ht="25.5" x14ac:dyDescent="0.2">
      <c r="A98" s="1275" t="s">
        <v>430</v>
      </c>
      <c r="B98" s="1275" t="s">
        <v>1301</v>
      </c>
      <c r="C98" s="1275" t="s">
        <v>1547</v>
      </c>
      <c r="D98" s="1281" t="s">
        <v>926</v>
      </c>
      <c r="E98" s="1282"/>
      <c r="F98" s="1299"/>
      <c r="G98" s="1300"/>
      <c r="H98" s="1301"/>
      <c r="I98" s="1284"/>
      <c r="J98" s="1284"/>
      <c r="K98" s="1284"/>
      <c r="L98" s="1284" t="str">
        <f>'I3 TB Data'!I285</f>
        <v>OM&amp;A</v>
      </c>
      <c r="M98" s="1302"/>
      <c r="N98" s="1286"/>
      <c r="O98" s="1286"/>
      <c r="P98" s="1286"/>
      <c r="Q98" s="1286"/>
      <c r="R98" s="1278"/>
      <c r="S98" s="1278"/>
      <c r="T98" s="1278"/>
    </row>
    <row r="99" spans="1:20" s="1273" customFormat="1" ht="25.5" x14ac:dyDescent="0.2">
      <c r="A99" s="1276">
        <v>4240</v>
      </c>
      <c r="B99" s="1276" t="s">
        <v>532</v>
      </c>
      <c r="C99" s="1276" t="s">
        <v>597</v>
      </c>
      <c r="D99" s="347" t="s">
        <v>926</v>
      </c>
      <c r="E99" s="1287"/>
      <c r="F99" s="1296"/>
      <c r="G99" s="1297"/>
      <c r="H99" s="1298"/>
      <c r="I99" s="1288"/>
      <c r="J99" s="1288" t="str">
        <f t="shared" si="10"/>
        <v/>
      </c>
      <c r="K99" s="1288"/>
      <c r="L99" s="1288" t="str">
        <f>'I3 TB Data'!I286</f>
        <v>OM&amp;A</v>
      </c>
      <c r="M99" s="1277"/>
      <c r="N99" s="1280" t="str">
        <f>IF(AND(OR(E99="TCP", OR(E99="DCP", E99="BCP")), 'I8 Demand Data'!C14="1 CP"), 'E4 TB Allocation Details'!E99 &amp; 1, IF(AND(OR(E99="TCP", OR(E99="DCP", E99="BCP")), 'I8 Demand Data'!C14="4 CP"), 'E4 TB Allocation Details'!E99 &amp; 4, IF(AND(OR(E99="TCP", OR(E99="DCP", E99="BCP")), 'I8 Demand Data'!C14="12 CP"), 'E4 TB Allocation Details'!E99 &amp; 12, "")))</f>
        <v/>
      </c>
      <c r="O99" s="1280" t="str">
        <f>IF(AND(OR(E99="DNCP", OR(E99="SNCP", E99="PNCP")), 'I8 Demand Data'!C15="1 NCP"), E99 &amp; 1, IF(AND(OR(E99="DNCP", OR(E99="SNCP", E99="PNCP")), 'I8 Demand Data'!C15="4 NCP"), E99 &amp; 4, IF(AND(OR(E99="DNCP", OR(E99="SNCP", E99="PNCP")), 'I8 Demand Data'!C15="12 NCP"), E99 &amp; 12, "")))</f>
        <v/>
      </c>
      <c r="P99" s="1280" t="str">
        <f t="shared" si="11"/>
        <v/>
      </c>
      <c r="Q99" s="1280" t="str">
        <f t="shared" si="9"/>
        <v/>
      </c>
      <c r="R99" s="637"/>
      <c r="S99" s="637"/>
      <c r="T99" s="637"/>
    </row>
    <row r="100" spans="1:20" s="1273" customFormat="1" ht="38.25" x14ac:dyDescent="0.2">
      <c r="A100" s="1275">
        <v>4245</v>
      </c>
      <c r="B100" s="1275" t="s">
        <v>533</v>
      </c>
      <c r="C100" s="1275" t="s">
        <v>597</v>
      </c>
      <c r="D100" s="1281" t="s">
        <v>926</v>
      </c>
      <c r="E100" s="1282"/>
      <c r="F100" s="1299"/>
      <c r="G100" s="1300"/>
      <c r="H100" s="1301"/>
      <c r="I100" s="1284"/>
      <c r="J100" s="1284" t="str">
        <f t="shared" si="10"/>
        <v/>
      </c>
      <c r="K100" s="1284"/>
      <c r="L100" s="1284" t="str">
        <f>'I3 TB Data'!I287</f>
        <v>OM&amp;A</v>
      </c>
      <c r="M100" s="1277"/>
      <c r="N100" s="1286" t="str">
        <f>IF(AND(OR(E100="TCP", OR(E100="DCP", E100="BCP")), 'I8 Demand Data'!C14="1 CP"), 'E4 TB Allocation Details'!E100 &amp; 1, IF(AND(OR(E100="TCP", OR(E100="DCP", E100="BCP")), 'I8 Demand Data'!C14="4 CP"), 'E4 TB Allocation Details'!E100 &amp; 4, IF(AND(OR(E100="TCP", OR(E100="DCP", E100="BCP")), 'I8 Demand Data'!C14="12 CP"), 'E4 TB Allocation Details'!E100 &amp; 12, "")))</f>
        <v/>
      </c>
      <c r="O100" s="1286" t="str">
        <f>IF(AND(OR(E100="DNCP", OR(E100="SNCP", E100="PNCP")), 'I8 Demand Data'!C15="1 NCP"), E100 &amp; 1, IF(AND(OR(E100="DNCP", OR(E100="SNCP", E100="PNCP")), 'I8 Demand Data'!C15="4 NCP"), E100 &amp; 4, IF(AND(OR(E100="DNCP", OR(E100="SNCP", E100="PNCP")), 'I8 Demand Data'!C15="12 NCP"), E100 &amp; 12, "")))</f>
        <v/>
      </c>
      <c r="P100" s="1286" t="str">
        <f t="shared" si="11"/>
        <v/>
      </c>
      <c r="Q100" s="1286" t="str">
        <f t="shared" si="9"/>
        <v/>
      </c>
      <c r="R100" s="637"/>
      <c r="S100" s="637"/>
      <c r="T100" s="637"/>
    </row>
    <row r="101" spans="1:20" s="1273" customFormat="1" ht="25.5" x14ac:dyDescent="0.2">
      <c r="A101" s="1276">
        <v>4305</v>
      </c>
      <c r="B101" s="1276" t="s">
        <v>1395</v>
      </c>
      <c r="C101" s="1276" t="s">
        <v>960</v>
      </c>
      <c r="D101" s="347" t="s">
        <v>926</v>
      </c>
      <c r="E101" s="1287"/>
      <c r="F101" s="1296"/>
      <c r="G101" s="1297"/>
      <c r="H101" s="1298"/>
      <c r="I101" s="1288"/>
      <c r="J101" s="1288" t="str">
        <f t="shared" si="10"/>
        <v/>
      </c>
      <c r="K101" s="1288"/>
      <c r="L101" s="1288" t="str">
        <f>'I3 TB Data'!I288</f>
        <v>OM&amp;A</v>
      </c>
      <c r="M101" s="1277"/>
      <c r="N101" s="1280" t="str">
        <f>IF(AND(OR(E101="TCP", OR(E101="DCP", E101="BCP")), 'I8 Demand Data'!C14="1 CP"), 'E4 TB Allocation Details'!E101 &amp; 1, IF(AND(OR(E101="TCP", OR(E101="DCP", E101="BCP")), 'I8 Demand Data'!C14="4 CP"), 'E4 TB Allocation Details'!E101 &amp; 4, IF(AND(OR(E101="TCP", OR(E101="DCP", E101="BCP")), 'I8 Demand Data'!C14="12 CP"), 'E4 TB Allocation Details'!E101 &amp; 12, "")))</f>
        <v/>
      </c>
      <c r="O101" s="1280" t="str">
        <f>IF(AND(OR(E101="DNCP", OR(E101="SNCP", E101="PNCP")), 'I8 Demand Data'!C15="1 NCP"), E101 &amp; 1, IF(AND(OR(E101="DNCP", OR(E101="SNCP", E101="PNCP")), 'I8 Demand Data'!C15="4 NCP"), E101 &amp; 4, IF(AND(OR(E101="DNCP", OR(E101="SNCP", E101="PNCP")), 'I8 Demand Data'!C15="12 NCP"), E101 &amp; 12, "")))</f>
        <v/>
      </c>
      <c r="P101" s="1280" t="str">
        <f t="shared" si="11"/>
        <v/>
      </c>
      <c r="Q101" s="1280" t="str">
        <f t="shared" si="9"/>
        <v/>
      </c>
      <c r="R101" s="637"/>
      <c r="S101" s="637"/>
      <c r="T101" s="637"/>
    </row>
    <row r="102" spans="1:20" s="1273" customFormat="1" ht="25.5" x14ac:dyDescent="0.2">
      <c r="A102" s="1275">
        <v>4310</v>
      </c>
      <c r="B102" s="1275" t="s">
        <v>1396</v>
      </c>
      <c r="C102" s="1275" t="s">
        <v>960</v>
      </c>
      <c r="D102" s="1281" t="s">
        <v>926</v>
      </c>
      <c r="E102" s="1282"/>
      <c r="F102" s="1299"/>
      <c r="G102" s="1300"/>
      <c r="H102" s="1301"/>
      <c r="I102" s="1284"/>
      <c r="J102" s="1284" t="str">
        <f t="shared" si="10"/>
        <v/>
      </c>
      <c r="K102" s="1284"/>
      <c r="L102" s="1284" t="str">
        <f>'I3 TB Data'!I289</f>
        <v>OM&amp;A</v>
      </c>
      <c r="M102" s="1277"/>
      <c r="N102" s="1286" t="str">
        <f>IF(AND(OR(E102="TCP", OR(E102="DCP", E102="BCP")), 'I8 Demand Data'!C14="1 CP"), 'E4 TB Allocation Details'!E102 &amp; 1, IF(AND(OR(E102="TCP", OR(E102="DCP", E102="BCP")), 'I8 Demand Data'!C14="4 CP"), 'E4 TB Allocation Details'!E102 &amp; 4, IF(AND(OR(E102="TCP", OR(E102="DCP", E102="BCP")), 'I8 Demand Data'!C14="12 CP"), 'E4 TB Allocation Details'!E102 &amp; 12, "")))</f>
        <v/>
      </c>
      <c r="O102" s="1286" t="str">
        <f>IF(AND(OR(E102="DNCP", OR(E102="SNCP", E102="PNCP")), 'I8 Demand Data'!C15="1 NCP"), E102 &amp; 1, IF(AND(OR(E102="DNCP", OR(E102="SNCP", E102="PNCP")), 'I8 Demand Data'!C15="4 NCP"), E102 &amp; 4, IF(AND(OR(E102="DNCP", OR(E102="SNCP", E102="PNCP")), 'I8 Demand Data'!C15="12 NCP"), E102 &amp; 12, "")))</f>
        <v/>
      </c>
      <c r="P102" s="1286" t="str">
        <f t="shared" si="11"/>
        <v/>
      </c>
      <c r="Q102" s="1286" t="str">
        <f t="shared" si="9"/>
        <v/>
      </c>
      <c r="R102" s="637"/>
      <c r="S102" s="637"/>
      <c r="T102" s="637"/>
    </row>
    <row r="103" spans="1:20" s="1273" customFormat="1" ht="25.5" x14ac:dyDescent="0.2">
      <c r="A103" s="1276">
        <v>4315</v>
      </c>
      <c r="B103" s="1276" t="s">
        <v>1397</v>
      </c>
      <c r="C103" s="1276" t="s">
        <v>960</v>
      </c>
      <c r="D103" s="347" t="s">
        <v>926</v>
      </c>
      <c r="E103" s="1287"/>
      <c r="F103" s="1296"/>
      <c r="G103" s="1297"/>
      <c r="H103" s="1298"/>
      <c r="I103" s="1288"/>
      <c r="J103" s="1288" t="str">
        <f t="shared" si="10"/>
        <v/>
      </c>
      <c r="K103" s="1288"/>
      <c r="L103" s="1288" t="str">
        <f>'I3 TB Data'!I290</f>
        <v>OM&amp;A</v>
      </c>
      <c r="M103" s="1277"/>
      <c r="N103" s="1280" t="str">
        <f>IF(AND(OR(E103="TCP", OR(E103="DCP", E103="BCP")), 'I8 Demand Data'!C14="1 CP"), 'E4 TB Allocation Details'!E103 &amp; 1, IF(AND(OR(E103="TCP", OR(E103="DCP", E103="BCP")), 'I8 Demand Data'!C14="4 CP"), 'E4 TB Allocation Details'!E103 &amp; 4, IF(AND(OR(E103="TCP", OR(E103="DCP", E103="BCP")), 'I8 Demand Data'!C14="12 CP"), 'E4 TB Allocation Details'!E103 &amp; 12, "")))</f>
        <v/>
      </c>
      <c r="O103" s="1280" t="str">
        <f>IF(AND(OR(E103="DNCP", OR(E103="SNCP", E103="PNCP")), 'I8 Demand Data'!C15="1 NCP"), E103 &amp; 1, IF(AND(OR(E103="DNCP", OR(E103="SNCP", E103="PNCP")), 'I8 Demand Data'!C15="4 NCP"), E103 &amp; 4, IF(AND(OR(E103="DNCP", OR(E103="SNCP", E103="PNCP")), 'I8 Demand Data'!C15="12 NCP"), E103 &amp; 12, "")))</f>
        <v/>
      </c>
      <c r="P103" s="1280" t="str">
        <f t="shared" si="11"/>
        <v/>
      </c>
      <c r="Q103" s="1280" t="str">
        <f t="shared" si="9"/>
        <v/>
      </c>
      <c r="R103" s="637"/>
      <c r="S103" s="637"/>
      <c r="T103" s="637"/>
    </row>
    <row r="104" spans="1:20" s="1273" customFormat="1" ht="25.5" x14ac:dyDescent="0.2">
      <c r="A104" s="1275">
        <v>4320</v>
      </c>
      <c r="B104" s="1275" t="s">
        <v>1401</v>
      </c>
      <c r="C104" s="1275" t="s">
        <v>960</v>
      </c>
      <c r="D104" s="1281" t="s">
        <v>926</v>
      </c>
      <c r="E104" s="1282"/>
      <c r="F104" s="1299"/>
      <c r="G104" s="1300"/>
      <c r="H104" s="1301"/>
      <c r="I104" s="1284"/>
      <c r="J104" s="1284" t="str">
        <f t="shared" si="10"/>
        <v/>
      </c>
      <c r="K104" s="1284"/>
      <c r="L104" s="1284" t="str">
        <f>'I3 TB Data'!I291</f>
        <v>OM&amp;A</v>
      </c>
      <c r="M104" s="1277"/>
      <c r="N104" s="1286" t="str">
        <f>IF(AND(OR(E104="TCP", OR(E104="DCP", E104="BCP")), 'I8 Demand Data'!C14="1 CP"), 'E4 TB Allocation Details'!E104 &amp; 1, IF(AND(OR(E104="TCP", OR(E104="DCP", E104="BCP")), 'I8 Demand Data'!C14="4 CP"), 'E4 TB Allocation Details'!E104 &amp; 4, IF(AND(OR(E104="TCP", OR(E104="DCP", E104="BCP")), 'I8 Demand Data'!C14="12 CP"), 'E4 TB Allocation Details'!E104 &amp; 12, "")))</f>
        <v/>
      </c>
      <c r="O104" s="1286" t="str">
        <f>IF(AND(OR(E104="DNCP", OR(E104="SNCP", E104="PNCP")), 'I8 Demand Data'!C15="1 NCP"), E104 &amp; 1, IF(AND(OR(E104="DNCP", OR(E104="SNCP", E104="PNCP")), 'I8 Demand Data'!C15="4 NCP"), E104 &amp; 4, IF(AND(OR(E104="DNCP", OR(E104="SNCP", E104="PNCP")), 'I8 Demand Data'!C15="12 NCP"), E104 &amp; 12, "")))</f>
        <v/>
      </c>
      <c r="P104" s="1286" t="str">
        <f t="shared" si="11"/>
        <v/>
      </c>
      <c r="Q104" s="1286" t="str">
        <f t="shared" si="9"/>
        <v/>
      </c>
      <c r="R104" s="637"/>
      <c r="S104" s="637"/>
      <c r="T104" s="637"/>
    </row>
    <row r="105" spans="1:20" s="1273" customFormat="1" ht="38.25" x14ac:dyDescent="0.2">
      <c r="A105" s="1276">
        <v>4325</v>
      </c>
      <c r="B105" s="1276" t="s">
        <v>1387</v>
      </c>
      <c r="C105" s="1276" t="s">
        <v>960</v>
      </c>
      <c r="D105" s="347" t="s">
        <v>926</v>
      </c>
      <c r="E105" s="1287"/>
      <c r="F105" s="1296"/>
      <c r="G105" s="1297"/>
      <c r="H105" s="1298"/>
      <c r="I105" s="1288"/>
      <c r="J105" s="1288" t="str">
        <f t="shared" si="10"/>
        <v/>
      </c>
      <c r="K105" s="1288"/>
      <c r="L105" s="1288" t="str">
        <f>'I3 TB Data'!I293</f>
        <v>O&amp;M</v>
      </c>
      <c r="M105" s="1277"/>
      <c r="N105" s="1280" t="str">
        <f>IF(AND(OR(E105="TCP", OR(E105="DCP", E105="BCP")), 'I8 Demand Data'!C14="1 CP"), 'E4 TB Allocation Details'!E105 &amp; 1, IF(AND(OR(E105="TCP", OR(E105="DCP", E105="BCP")), 'I8 Demand Data'!C14="4 CP"), 'E4 TB Allocation Details'!E105 &amp; 4, IF(AND(OR(E105="TCP", OR(E105="DCP", E105="BCP")), 'I8 Demand Data'!C14="12 CP"), 'E4 TB Allocation Details'!E105 &amp; 12, "")))</f>
        <v/>
      </c>
      <c r="O105" s="1280" t="str">
        <f>IF(AND(OR(E105="DNCP", OR(E105="SNCP", E105="PNCP")), 'I8 Demand Data'!C15="1 NCP"), E105 &amp; 1, IF(AND(OR(E105="DNCP", OR(E105="SNCP", E105="PNCP")), 'I8 Demand Data'!C15="4 NCP"), E105 &amp; 4, IF(AND(OR(E105="DNCP", OR(E105="SNCP", E105="PNCP")), 'I8 Demand Data'!C15="12 NCP"), E105 &amp; 12, "")))</f>
        <v/>
      </c>
      <c r="P105" s="1280" t="str">
        <f t="shared" si="11"/>
        <v/>
      </c>
      <c r="Q105" s="1280" t="str">
        <f t="shared" si="9"/>
        <v/>
      </c>
      <c r="R105" s="637"/>
      <c r="S105" s="637"/>
      <c r="T105" s="637"/>
    </row>
    <row r="106" spans="1:20" s="1273" customFormat="1" ht="38.25" x14ac:dyDescent="0.2">
      <c r="A106" s="1275">
        <v>4330</v>
      </c>
      <c r="B106" s="1275" t="s">
        <v>1388</v>
      </c>
      <c r="C106" s="1275" t="s">
        <v>960</v>
      </c>
      <c r="D106" s="1281" t="s">
        <v>926</v>
      </c>
      <c r="E106" s="1282"/>
      <c r="F106" s="1299"/>
      <c r="G106" s="1300"/>
      <c r="H106" s="1301"/>
      <c r="I106" s="1284"/>
      <c r="J106" s="1284" t="str">
        <f t="shared" si="10"/>
        <v/>
      </c>
      <c r="K106" s="1284"/>
      <c r="L106" s="1284" t="str">
        <f>'I3 TB Data'!I294</f>
        <v>OM&amp;A</v>
      </c>
      <c r="M106" s="1277"/>
      <c r="N106" s="1286" t="str">
        <f>IF(AND(OR(E106="TCP", OR(E106="DCP", E106="BCP")), 'I8 Demand Data'!C14="1 CP"), 'E4 TB Allocation Details'!E106 &amp; 1, IF(AND(OR(E106="TCP", OR(E106="DCP", E106="BCP")), 'I8 Demand Data'!C14="4 CP"), 'E4 TB Allocation Details'!E106 &amp; 4, IF(AND(OR(E106="TCP", OR(E106="DCP", E106="BCP")), 'I8 Demand Data'!C14="12 CP"), 'E4 TB Allocation Details'!E106 &amp; 12, "")))</f>
        <v/>
      </c>
      <c r="O106" s="1286" t="str">
        <f>IF(AND(OR(E106="DNCP", OR(E106="SNCP", E106="PNCP")), 'I8 Demand Data'!C15="1 NCP"), E106 &amp; 1, IF(AND(OR(E106="DNCP", OR(E106="SNCP", E106="PNCP")), 'I8 Demand Data'!C15="4 NCP"), E106 &amp; 4, IF(AND(OR(E106="DNCP", OR(E106="SNCP", E106="PNCP")), 'I8 Demand Data'!C15="12 NCP"), E106 &amp; 12, "")))</f>
        <v/>
      </c>
      <c r="P106" s="1286" t="str">
        <f t="shared" si="11"/>
        <v/>
      </c>
      <c r="Q106" s="1286" t="str">
        <f t="shared" si="9"/>
        <v/>
      </c>
      <c r="R106" s="637"/>
      <c r="S106" s="637"/>
      <c r="T106" s="637"/>
    </row>
    <row r="107" spans="1:20" s="1273" customFormat="1" ht="38.25" x14ac:dyDescent="0.2">
      <c r="A107" s="1276">
        <v>4335</v>
      </c>
      <c r="B107" s="1276" t="s">
        <v>1391</v>
      </c>
      <c r="C107" s="1276" t="s">
        <v>960</v>
      </c>
      <c r="D107" s="347" t="s">
        <v>926</v>
      </c>
      <c r="E107" s="1287"/>
      <c r="F107" s="1296"/>
      <c r="G107" s="1297"/>
      <c r="H107" s="1298"/>
      <c r="I107" s="1288"/>
      <c r="J107" s="1288" t="str">
        <f t="shared" si="10"/>
        <v/>
      </c>
      <c r="K107" s="1288"/>
      <c r="L107" s="1288" t="str">
        <f>'I3 TB Data'!I295</f>
        <v>OM&amp;A</v>
      </c>
      <c r="M107" s="1277"/>
      <c r="N107" s="1280" t="str">
        <f>IF(AND(OR(E107="TCP", OR(E107="DCP", E107="BCP")), 'I8 Demand Data'!C14="1 CP"), 'E4 TB Allocation Details'!E107 &amp; 1, IF(AND(OR(E107="TCP", OR(E107="DCP", E107="BCP")), 'I8 Demand Data'!C14="4 CP"), 'E4 TB Allocation Details'!E107 &amp; 4, IF(AND(OR(E107="TCP", OR(E107="DCP", E107="BCP")), 'I8 Demand Data'!C14="12 CP"), 'E4 TB Allocation Details'!E107 &amp; 12, "")))</f>
        <v/>
      </c>
      <c r="O107" s="1280" t="str">
        <f>IF(AND(OR(E107="DNCP", OR(E107="SNCP", E107="PNCP")), 'I8 Demand Data'!C15="1 NCP"), E107 &amp; 1, IF(AND(OR(E107="DNCP", OR(E107="SNCP", E107="PNCP")), 'I8 Demand Data'!C15="4 NCP"), E107 &amp; 4, IF(AND(OR(E107="DNCP", OR(E107="SNCP", E107="PNCP")), 'I8 Demand Data'!C15="12 NCP"), E107 &amp; 12, "")))</f>
        <v/>
      </c>
      <c r="P107" s="1280" t="str">
        <f t="shared" si="11"/>
        <v/>
      </c>
      <c r="Q107" s="1280" t="str">
        <f t="shared" si="9"/>
        <v/>
      </c>
      <c r="R107" s="637"/>
      <c r="S107" s="637"/>
      <c r="T107" s="637"/>
    </row>
    <row r="108" spans="1:20" s="1273" customFormat="1" ht="38.25" x14ac:dyDescent="0.2">
      <c r="A108" s="1275">
        <v>4340</v>
      </c>
      <c r="B108" s="1275" t="s">
        <v>1392</v>
      </c>
      <c r="C108" s="1275" t="s">
        <v>960</v>
      </c>
      <c r="D108" s="1281" t="s">
        <v>926</v>
      </c>
      <c r="E108" s="1282"/>
      <c r="F108" s="1299"/>
      <c r="G108" s="1300"/>
      <c r="H108" s="1301"/>
      <c r="I108" s="1284"/>
      <c r="J108" s="1284" t="str">
        <f t="shared" si="10"/>
        <v/>
      </c>
      <c r="K108" s="1284"/>
      <c r="L108" s="1284" t="str">
        <f>'I3 TB Data'!I296</f>
        <v>OM&amp;A</v>
      </c>
      <c r="M108" s="1277"/>
      <c r="N108" s="1286" t="str">
        <f>IF(AND(OR(E108="TCP", OR(E108="DCP", E108="BCP")), 'I8 Demand Data'!C14="1 CP"), 'E4 TB Allocation Details'!E108 &amp; 1, IF(AND(OR(E108="TCP", OR(E108="DCP", E108="BCP")), 'I8 Demand Data'!C14="4 CP"), 'E4 TB Allocation Details'!E108 &amp; 4, IF(AND(OR(E108="TCP", OR(E108="DCP", E108="BCP")), 'I8 Demand Data'!C14="12 CP"), 'E4 TB Allocation Details'!E108 &amp; 12, "")))</f>
        <v/>
      </c>
      <c r="O108" s="1286" t="str">
        <f>IF(AND(OR(E108="DNCP", OR(E108="SNCP", E108="PNCP")), 'I8 Demand Data'!C15="1 NCP"), E108 &amp; 1, IF(AND(OR(E108="DNCP", OR(E108="SNCP", E108="PNCP")), 'I8 Demand Data'!C15="4 NCP"), E108 &amp; 4, IF(AND(OR(E108="DNCP", OR(E108="SNCP", E108="PNCP")), 'I8 Demand Data'!C15="12 NCP"), E108 &amp; 12, "")))</f>
        <v/>
      </c>
      <c r="P108" s="1286" t="str">
        <f t="shared" si="11"/>
        <v/>
      </c>
      <c r="Q108" s="1286" t="str">
        <f t="shared" si="9"/>
        <v/>
      </c>
      <c r="R108" s="637"/>
      <c r="S108" s="637"/>
      <c r="T108" s="637"/>
    </row>
    <row r="109" spans="1:20" s="1273" customFormat="1" ht="25.5" x14ac:dyDescent="0.2">
      <c r="A109" s="1276">
        <v>4345</v>
      </c>
      <c r="B109" s="1276" t="s">
        <v>1393</v>
      </c>
      <c r="C109" s="1276" t="s">
        <v>960</v>
      </c>
      <c r="D109" s="347" t="s">
        <v>926</v>
      </c>
      <c r="E109" s="1287"/>
      <c r="F109" s="1296"/>
      <c r="G109" s="1297"/>
      <c r="H109" s="1298"/>
      <c r="I109" s="1288"/>
      <c r="J109" s="1288" t="str">
        <f t="shared" si="10"/>
        <v/>
      </c>
      <c r="K109" s="1288"/>
      <c r="L109" s="1288" t="str">
        <f>'I3 TB Data'!I297</f>
        <v>OM&amp;A</v>
      </c>
      <c r="M109" s="1277"/>
      <c r="N109" s="1280" t="str">
        <f>IF(AND(OR(E109="TCP", OR(E109="DCP", E109="BCP")), 'I8 Demand Data'!C14="1 CP"), 'E4 TB Allocation Details'!E109 &amp; 1, IF(AND(OR(E109="TCP", OR(E109="DCP", E109="BCP")), 'I8 Demand Data'!C14="4 CP"), 'E4 TB Allocation Details'!E109 &amp; 4, IF(AND(OR(E109="TCP", OR(E109="DCP", E109="BCP")), 'I8 Demand Data'!C14="12 CP"), 'E4 TB Allocation Details'!E109 &amp; 12, "")))</f>
        <v/>
      </c>
      <c r="O109" s="1280" t="str">
        <f>IF(AND(OR(E109="DNCP", OR(E109="SNCP", E109="PNCP")), 'I8 Demand Data'!C15="1 NCP"), E109 &amp; 1, IF(AND(OR(E109="DNCP", OR(E109="SNCP", E109="PNCP")), 'I8 Demand Data'!C15="4 NCP"), E109 &amp; 4, IF(AND(OR(E109="DNCP", OR(E109="SNCP", E109="PNCP")), 'I8 Demand Data'!C15="12 NCP"), E109 &amp; 12, "")))</f>
        <v/>
      </c>
      <c r="P109" s="1280" t="str">
        <f t="shared" si="11"/>
        <v/>
      </c>
      <c r="Q109" s="1280" t="str">
        <f t="shared" si="9"/>
        <v/>
      </c>
      <c r="R109" s="637"/>
      <c r="S109" s="637"/>
      <c r="T109" s="637"/>
    </row>
    <row r="110" spans="1:20" s="1273" customFormat="1" ht="25.5" x14ac:dyDescent="0.2">
      <c r="A110" s="1275">
        <v>4350</v>
      </c>
      <c r="B110" s="1275" t="s">
        <v>1394</v>
      </c>
      <c r="C110" s="1275" t="s">
        <v>960</v>
      </c>
      <c r="D110" s="1281" t="s">
        <v>926</v>
      </c>
      <c r="E110" s="1282"/>
      <c r="F110" s="1299"/>
      <c r="G110" s="1300"/>
      <c r="H110" s="1301"/>
      <c r="I110" s="1284"/>
      <c r="J110" s="1284" t="str">
        <f t="shared" si="10"/>
        <v/>
      </c>
      <c r="K110" s="1284"/>
      <c r="L110" s="1284" t="str">
        <f>'I3 TB Data'!I298</f>
        <v>OM&amp;A</v>
      </c>
      <c r="M110" s="1277"/>
      <c r="N110" s="1286" t="str">
        <f>IF(AND(OR(E110="TCP", OR(E110="DCP", E110="BCP")), 'I8 Demand Data'!C14="1 CP"), 'E4 TB Allocation Details'!E110 &amp; 1, IF(AND(OR(E110="TCP", OR(E110="DCP", E110="BCP")), 'I8 Demand Data'!C14="4 CP"), 'E4 TB Allocation Details'!E110 &amp; 4, IF(AND(OR(E110="TCP", OR(E110="DCP", E110="BCP")), 'I8 Demand Data'!C14="12 CP"), 'E4 TB Allocation Details'!E110 &amp; 12, "")))</f>
        <v/>
      </c>
      <c r="O110" s="1286" t="str">
        <f>IF(AND(OR(E110="DNCP", OR(E110="SNCP", E110="PNCP")), 'I8 Demand Data'!C15="1 NCP"), E110 &amp; 1, IF(AND(OR(E110="DNCP", OR(E110="SNCP", E110="PNCP")), 'I8 Demand Data'!C15="4 NCP"), E110 &amp; 4, IF(AND(OR(E110="DNCP", OR(E110="SNCP", E110="PNCP")), 'I8 Demand Data'!C15="12 NCP"), E110 &amp; 12, "")))</f>
        <v/>
      </c>
      <c r="P110" s="1286" t="str">
        <f t="shared" si="11"/>
        <v/>
      </c>
      <c r="Q110" s="1286" t="str">
        <f t="shared" si="9"/>
        <v/>
      </c>
      <c r="R110" s="637"/>
      <c r="S110" s="637"/>
      <c r="T110" s="637"/>
    </row>
    <row r="111" spans="1:20" s="1273" customFormat="1" ht="25.5" x14ac:dyDescent="0.2">
      <c r="A111" s="1276">
        <v>4355</v>
      </c>
      <c r="B111" s="1276" t="s">
        <v>980</v>
      </c>
      <c r="C111" s="1276" t="s">
        <v>960</v>
      </c>
      <c r="D111" s="347" t="s">
        <v>926</v>
      </c>
      <c r="E111" s="1287"/>
      <c r="F111" s="1296"/>
      <c r="G111" s="1297"/>
      <c r="H111" s="1298"/>
      <c r="I111" s="1288"/>
      <c r="J111" s="1288" t="str">
        <f t="shared" si="10"/>
        <v/>
      </c>
      <c r="K111" s="1288"/>
      <c r="L111" s="1288" t="str">
        <f>'I3 TB Data'!I299</f>
        <v>O&amp;M</v>
      </c>
      <c r="M111" s="1277"/>
      <c r="N111" s="1280" t="str">
        <f>IF(AND(OR(E111="TCP", OR(E111="DCP", E111="BCP")), 'I8 Demand Data'!C14="1 CP"), 'E4 TB Allocation Details'!E111 &amp; 1, IF(AND(OR(E111="TCP", OR(E111="DCP", E111="BCP")), 'I8 Demand Data'!C14="4 CP"), 'E4 TB Allocation Details'!E111 &amp; 4, IF(AND(OR(E111="TCP", OR(E111="DCP", E111="BCP")), 'I8 Demand Data'!C14="12 CP"), 'E4 TB Allocation Details'!E111 &amp; 12, "")))</f>
        <v/>
      </c>
      <c r="O111" s="1280" t="str">
        <f>IF(AND(OR(E111="DNCP", OR(E111="SNCP", E111="PNCP")), 'I8 Demand Data'!C15="1 NCP"), E111 &amp; 1, IF(AND(OR(E111="DNCP", OR(E111="SNCP", E111="PNCP")), 'I8 Demand Data'!C15="4 NCP"), E111 &amp; 4, IF(AND(OR(E111="DNCP", OR(E111="SNCP", E111="PNCP")), 'I8 Demand Data'!C15="12 NCP"), E111 &amp; 12, "")))</f>
        <v/>
      </c>
      <c r="P111" s="1280" t="str">
        <f t="shared" si="11"/>
        <v/>
      </c>
      <c r="Q111" s="1280" t="str">
        <f t="shared" si="9"/>
        <v/>
      </c>
      <c r="R111" s="637"/>
      <c r="S111" s="637"/>
      <c r="T111" s="637"/>
    </row>
    <row r="112" spans="1:20" s="1273" customFormat="1" ht="25.5" x14ac:dyDescent="0.2">
      <c r="A112" s="1275">
        <v>4360</v>
      </c>
      <c r="B112" s="1275" t="s">
        <v>961</v>
      </c>
      <c r="C112" s="1275" t="s">
        <v>960</v>
      </c>
      <c r="D112" s="1281" t="s">
        <v>926</v>
      </c>
      <c r="E112" s="1282"/>
      <c r="F112" s="1299"/>
      <c r="G112" s="1300"/>
      <c r="H112" s="1301"/>
      <c r="I112" s="1284"/>
      <c r="J112" s="1284" t="str">
        <f t="shared" si="10"/>
        <v/>
      </c>
      <c r="K112" s="1284"/>
      <c r="L112" s="1284" t="str">
        <f>'I3 TB Data'!I300</f>
        <v>OM&amp;A</v>
      </c>
      <c r="M112" s="1277"/>
      <c r="N112" s="1286" t="str">
        <f>IF(AND(OR(E112="TCP", OR(E112="DCP", E112="BCP")), 'I8 Demand Data'!C14="1 CP"), 'E4 TB Allocation Details'!E112 &amp; 1, IF(AND(OR(E112="TCP", OR(E112="DCP", E112="BCP")), 'I8 Demand Data'!C14="4 CP"), 'E4 TB Allocation Details'!E112 &amp; 4, IF(AND(OR(E112="TCP", OR(E112="DCP", E112="BCP")), 'I8 Demand Data'!C14="12 CP"), 'E4 TB Allocation Details'!E112 &amp; 12, "")))</f>
        <v/>
      </c>
      <c r="O112" s="1286" t="str">
        <f>IF(AND(OR(E112="DNCP", OR(E112="SNCP", E112="PNCP")), 'I8 Demand Data'!C15="1 NCP"), E112 &amp; 1, IF(AND(OR(E112="DNCP", OR(E112="SNCP", E112="PNCP")), 'I8 Demand Data'!C15="4 NCP"), E112 &amp; 4, IF(AND(OR(E112="DNCP", OR(E112="SNCP", E112="PNCP")), 'I8 Demand Data'!C15="12 NCP"), E112 &amp; 12, "")))</f>
        <v/>
      </c>
      <c r="P112" s="1286" t="str">
        <f t="shared" si="11"/>
        <v/>
      </c>
      <c r="Q112" s="1286" t="str">
        <f t="shared" si="9"/>
        <v/>
      </c>
      <c r="R112" s="637"/>
      <c r="S112" s="637"/>
      <c r="T112" s="637"/>
    </row>
    <row r="113" spans="1:20" s="1273" customFormat="1" ht="25.5" x14ac:dyDescent="0.2">
      <c r="A113" s="1276">
        <v>4365</v>
      </c>
      <c r="B113" s="1276" t="s">
        <v>962</v>
      </c>
      <c r="C113" s="1276" t="s">
        <v>960</v>
      </c>
      <c r="D113" s="347" t="s">
        <v>926</v>
      </c>
      <c r="E113" s="1287"/>
      <c r="F113" s="1296"/>
      <c r="G113" s="1297"/>
      <c r="H113" s="1298"/>
      <c r="I113" s="1288"/>
      <c r="J113" s="1288" t="str">
        <f t="shared" si="10"/>
        <v/>
      </c>
      <c r="K113" s="1288"/>
      <c r="L113" s="1288" t="str">
        <f>'I3 TB Data'!I301</f>
        <v>OM&amp;A</v>
      </c>
      <c r="M113" s="1277"/>
      <c r="N113" s="1280" t="str">
        <f>IF(AND(OR(E113="TCP", OR(E113="DCP", E113="BCP")), 'I8 Demand Data'!C14="1 CP"), 'E4 TB Allocation Details'!E113 &amp; 1, IF(AND(OR(E113="TCP", OR(E113="DCP", E113="BCP")), 'I8 Demand Data'!C14="4 CP"), 'E4 TB Allocation Details'!E113 &amp; 4, IF(AND(OR(E113="TCP", OR(E113="DCP", E113="BCP")), 'I8 Demand Data'!C14="12 CP"), 'E4 TB Allocation Details'!E113 &amp; 12, "")))</f>
        <v/>
      </c>
      <c r="O113" s="1280" t="str">
        <f>IF(AND(OR(E113="DNCP", OR(E113="SNCP", E113="PNCP")), 'I8 Demand Data'!C15="1 NCP"), E113 &amp; 1, IF(AND(OR(E113="DNCP", OR(E113="SNCP", E113="PNCP")), 'I8 Demand Data'!C15="4 NCP"), E113 &amp; 4, IF(AND(OR(E113="DNCP", OR(E113="SNCP", E113="PNCP")), 'I8 Demand Data'!C15="12 NCP"), E113 &amp; 12, "")))</f>
        <v/>
      </c>
      <c r="P113" s="1280" t="str">
        <f t="shared" si="11"/>
        <v/>
      </c>
      <c r="Q113" s="1280" t="str">
        <f t="shared" si="9"/>
        <v/>
      </c>
      <c r="R113" s="637"/>
      <c r="S113" s="637"/>
      <c r="T113" s="637"/>
    </row>
    <row r="114" spans="1:20" s="1273" customFormat="1" ht="25.5" x14ac:dyDescent="0.2">
      <c r="A114" s="1275">
        <v>4370</v>
      </c>
      <c r="B114" s="1275" t="s">
        <v>1402</v>
      </c>
      <c r="C114" s="1275" t="s">
        <v>960</v>
      </c>
      <c r="D114" s="1281" t="s">
        <v>926</v>
      </c>
      <c r="E114" s="1282"/>
      <c r="F114" s="1299"/>
      <c r="G114" s="1300"/>
      <c r="H114" s="1301"/>
      <c r="I114" s="1284"/>
      <c r="J114" s="1284" t="str">
        <f t="shared" si="10"/>
        <v/>
      </c>
      <c r="K114" s="1284"/>
      <c r="L114" s="1284" t="str">
        <f>'I3 TB Data'!I302</f>
        <v>OM&amp;A</v>
      </c>
      <c r="M114" s="1277"/>
      <c r="N114" s="1286" t="str">
        <f>IF(AND(OR(E114="TCP", OR(E114="DCP", E114="BCP")), 'I8 Demand Data'!C14="1 CP"), 'E4 TB Allocation Details'!E114 &amp; 1, IF(AND(OR(E114="TCP", OR(E114="DCP", E114="BCP")), 'I8 Demand Data'!C14="4 CP"), 'E4 TB Allocation Details'!E114 &amp; 4, IF(AND(OR(E114="TCP", OR(E114="DCP", E114="BCP")), 'I8 Demand Data'!C14="12 CP"), 'E4 TB Allocation Details'!E114 &amp; 12, "")))</f>
        <v/>
      </c>
      <c r="O114" s="1286" t="str">
        <f>IF(AND(OR(E114="DNCP", OR(E114="SNCP", E114="PNCP")), 'I8 Demand Data'!C15="1 NCP"), E114 &amp; 1, IF(AND(OR(E114="DNCP", OR(E114="SNCP", E114="PNCP")), 'I8 Demand Data'!C15="4 NCP"), E114 &amp; 4, IF(AND(OR(E114="DNCP", OR(E114="SNCP", E114="PNCP")), 'I8 Demand Data'!C15="12 NCP"), E114 &amp; 12, "")))</f>
        <v/>
      </c>
      <c r="P114" s="1286" t="str">
        <f t="shared" si="11"/>
        <v/>
      </c>
      <c r="Q114" s="1286" t="str">
        <f t="shared" si="9"/>
        <v/>
      </c>
      <c r="R114" s="637"/>
      <c r="S114" s="637"/>
      <c r="T114" s="637"/>
    </row>
    <row r="115" spans="1:20" s="1273" customFormat="1" ht="25.5" x14ac:dyDescent="0.2">
      <c r="A115" s="1275">
        <v>4375</v>
      </c>
      <c r="B115" s="1275" t="s">
        <v>1403</v>
      </c>
      <c r="C115" s="1275" t="s">
        <v>960</v>
      </c>
      <c r="D115" s="1281" t="s">
        <v>926</v>
      </c>
      <c r="E115" s="1282"/>
      <c r="F115" s="1299"/>
      <c r="G115" s="1300"/>
      <c r="H115" s="1301"/>
      <c r="I115" s="1284"/>
      <c r="J115" s="1284" t="str">
        <f>IF(ISBLANK(G115), "", (G115))</f>
        <v/>
      </c>
      <c r="K115" s="1284"/>
      <c r="L115" s="1284" t="str">
        <f>'I3 TB Data'!I303</f>
        <v>O&amp;M</v>
      </c>
      <c r="M115" s="1277"/>
      <c r="N115" s="1286"/>
      <c r="O115" s="1286"/>
      <c r="P115" s="1286"/>
      <c r="Q115" s="1286"/>
      <c r="R115" s="637"/>
      <c r="S115" s="637"/>
      <c r="T115" s="637"/>
    </row>
    <row r="116" spans="1:20" s="1273" customFormat="1" ht="25.5" x14ac:dyDescent="0.2">
      <c r="A116" s="1275">
        <v>4380</v>
      </c>
      <c r="B116" s="1275" t="s">
        <v>1375</v>
      </c>
      <c r="C116" s="1275" t="s">
        <v>960</v>
      </c>
      <c r="D116" s="1281" t="s">
        <v>926</v>
      </c>
      <c r="E116" s="1282"/>
      <c r="F116" s="1299"/>
      <c r="G116" s="1300"/>
      <c r="H116" s="1301"/>
      <c r="I116" s="1284"/>
      <c r="J116" s="1284" t="str">
        <f>IF(ISBLANK(G116), "", (G116))</f>
        <v/>
      </c>
      <c r="K116" s="1284"/>
      <c r="L116" s="1284" t="str">
        <f>'I3 TB Data'!I304</f>
        <v>OM&amp;A</v>
      </c>
      <c r="M116" s="1277"/>
      <c r="N116" s="1286"/>
      <c r="O116" s="1286"/>
      <c r="P116" s="1286"/>
      <c r="Q116" s="1286"/>
      <c r="R116" s="637"/>
      <c r="S116" s="637"/>
      <c r="T116" s="637"/>
    </row>
    <row r="117" spans="1:20" s="1273" customFormat="1" ht="25.5" x14ac:dyDescent="0.2">
      <c r="A117" s="1276">
        <v>4390</v>
      </c>
      <c r="B117" s="1276" t="s">
        <v>1377</v>
      </c>
      <c r="C117" s="1276" t="s">
        <v>960</v>
      </c>
      <c r="D117" s="347" t="s">
        <v>926</v>
      </c>
      <c r="E117" s="1287"/>
      <c r="F117" s="1296"/>
      <c r="G117" s="1297"/>
      <c r="H117" s="1298"/>
      <c r="I117" s="1288"/>
      <c r="J117" s="1288" t="str">
        <f t="shared" si="10"/>
        <v/>
      </c>
      <c r="K117" s="1288"/>
      <c r="L117" s="1288" t="str">
        <f>'I3 TB Data'!I306</f>
        <v>OM&amp;A</v>
      </c>
      <c r="M117" s="1277"/>
      <c r="N117" s="1280" t="str">
        <f>IF(AND(OR(E117="TCP", OR(E117="DCP", E117="BCP")), 'I8 Demand Data'!C14="1 CP"), 'E4 TB Allocation Details'!E117 &amp; 1, IF(AND(OR(E117="TCP", OR(E117="DCP", E117="BCP")), 'I8 Demand Data'!C14="4 CP"), 'E4 TB Allocation Details'!E117 &amp; 4, IF(AND(OR(E117="TCP", OR(E117="DCP", E117="BCP")), 'I8 Demand Data'!C14="12 CP"), 'E4 TB Allocation Details'!E117 &amp; 12, "")))</f>
        <v/>
      </c>
      <c r="O117" s="1280" t="str">
        <f>IF(AND(OR(E117="DNCP", OR(E117="SNCP", E117="PNCP")), 'I8 Demand Data'!C15="1 NCP"), E117 &amp; 1, IF(AND(OR(E117="DNCP", OR(E117="SNCP", E117="PNCP")), 'I8 Demand Data'!C15="4 NCP"), E117 &amp; 4, IF(AND(OR(E117="DNCP", OR(E117="SNCP", E117="PNCP")), 'I8 Demand Data'!C15="12 NCP"), E117 &amp; 12, "")))</f>
        <v/>
      </c>
      <c r="P117" s="1280" t="str">
        <f t="shared" si="11"/>
        <v/>
      </c>
      <c r="Q117" s="1280" t="str">
        <f t="shared" si="9"/>
        <v/>
      </c>
      <c r="R117" s="637"/>
      <c r="S117" s="637"/>
      <c r="T117" s="637"/>
    </row>
    <row r="118" spans="1:20" s="1273" customFormat="1" ht="25.5" x14ac:dyDescent="0.2">
      <c r="A118" s="1275">
        <v>4395</v>
      </c>
      <c r="B118" s="1275" t="s">
        <v>1435</v>
      </c>
      <c r="C118" s="1275" t="s">
        <v>960</v>
      </c>
      <c r="D118" s="1281" t="s">
        <v>926</v>
      </c>
      <c r="E118" s="1282"/>
      <c r="F118" s="1299"/>
      <c r="G118" s="1300"/>
      <c r="H118" s="1301"/>
      <c r="I118" s="1284"/>
      <c r="J118" s="1284" t="str">
        <f t="shared" si="10"/>
        <v/>
      </c>
      <c r="K118" s="1284"/>
      <c r="L118" s="1284" t="str">
        <f>'I3 TB Data'!I307</f>
        <v>OM&amp;A</v>
      </c>
      <c r="M118" s="1277"/>
      <c r="N118" s="1286" t="str">
        <f>IF(AND(OR(E118="TCP", OR(E118="DCP", E118="BCP")), 'I8 Demand Data'!C14="1 CP"), 'E4 TB Allocation Details'!E118 &amp; 1, IF(AND(OR(E118="TCP", OR(E118="DCP", E118="BCP")), 'I8 Demand Data'!C14="4 CP"), 'E4 TB Allocation Details'!E118 &amp; 4, IF(AND(OR(E118="TCP", OR(E118="DCP", E118="BCP")), 'I8 Demand Data'!C14="12 CP"), 'E4 TB Allocation Details'!E118 &amp; 12, "")))</f>
        <v/>
      </c>
      <c r="O118" s="1286" t="str">
        <f>IF(AND(OR(E118="DNCP", OR(E118="SNCP", E118="PNCP")), 'I8 Demand Data'!C15="1 NCP"), E118 &amp; 1, IF(AND(OR(E118="DNCP", OR(E118="SNCP", E118="PNCP")), 'I8 Demand Data'!C15="4 NCP"), E118 &amp; 4, IF(AND(OR(E118="DNCP", OR(E118="SNCP", E118="PNCP")), 'I8 Demand Data'!C15="12 NCP"), E118 &amp; 12, "")))</f>
        <v/>
      </c>
      <c r="P118" s="1286" t="str">
        <f t="shared" si="11"/>
        <v/>
      </c>
      <c r="Q118" s="1286" t="str">
        <f t="shared" si="9"/>
        <v/>
      </c>
      <c r="R118" s="637"/>
      <c r="S118" s="637"/>
      <c r="T118" s="637"/>
    </row>
    <row r="119" spans="1:20" s="1273" customFormat="1" ht="38.25" x14ac:dyDescent="0.2">
      <c r="A119" s="1276">
        <v>4398</v>
      </c>
      <c r="B119" s="1276" t="s">
        <v>982</v>
      </c>
      <c r="C119" s="1276" t="s">
        <v>960</v>
      </c>
      <c r="D119" s="347" t="s">
        <v>926</v>
      </c>
      <c r="E119" s="1287"/>
      <c r="F119" s="1296"/>
      <c r="G119" s="1297"/>
      <c r="H119" s="1298"/>
      <c r="I119" s="1288"/>
      <c r="J119" s="1288" t="str">
        <f t="shared" si="10"/>
        <v/>
      </c>
      <c r="K119" s="1288"/>
      <c r="L119" s="1288" t="str">
        <f>'I3 TB Data'!I308</f>
        <v>OM&amp;A</v>
      </c>
      <c r="M119" s="1277"/>
      <c r="N119" s="1280" t="str">
        <f>IF(AND(OR(E119="TCP", OR(E119="DCP", E119="BCP")), 'I8 Demand Data'!C14="1 CP"), 'E4 TB Allocation Details'!E119 &amp; 1, IF(AND(OR(E119="TCP", OR(E119="DCP", E119="BCP")), 'I8 Demand Data'!C14="4 CP"), 'E4 TB Allocation Details'!E119 &amp; 4, IF(AND(OR(E119="TCP", OR(E119="DCP", E119="BCP")), 'I8 Demand Data'!C14="12 CP"), 'E4 TB Allocation Details'!E119 &amp; 12, "")))</f>
        <v/>
      </c>
      <c r="O119" s="1280" t="str">
        <f>IF(AND(OR(E119="DNCP", OR(E119="SNCP", E119="PNCP")), 'I8 Demand Data'!C15="1 NCP"), E119 &amp; 1, IF(AND(OR(E119="DNCP", OR(E119="SNCP", E119="PNCP")), 'I8 Demand Data'!C15="4 NCP"), E119 &amp; 4, IF(AND(OR(E119="DNCP", OR(E119="SNCP", E119="PNCP")), 'I8 Demand Data'!C15="12 NCP"), E119 &amp; 12, "")))</f>
        <v/>
      </c>
      <c r="P119" s="1280" t="str">
        <f t="shared" si="11"/>
        <v/>
      </c>
      <c r="Q119" s="1280" t="str">
        <f t="shared" si="9"/>
        <v/>
      </c>
      <c r="R119" s="637"/>
      <c r="S119" s="637"/>
      <c r="T119" s="637"/>
    </row>
    <row r="120" spans="1:20" s="1273" customFormat="1" ht="25.5" x14ac:dyDescent="0.2">
      <c r="A120" s="1275">
        <v>4405</v>
      </c>
      <c r="B120" s="1275" t="s">
        <v>983</v>
      </c>
      <c r="C120" s="1275" t="s">
        <v>960</v>
      </c>
      <c r="D120" s="1281" t="s">
        <v>926</v>
      </c>
      <c r="E120" s="1282"/>
      <c r="F120" s="1299"/>
      <c r="G120" s="1300"/>
      <c r="H120" s="1301"/>
      <c r="I120" s="1284"/>
      <c r="J120" s="1284" t="str">
        <f t="shared" si="10"/>
        <v/>
      </c>
      <c r="K120" s="1284"/>
      <c r="L120" s="1284" t="str">
        <f>'I3 TB Data'!I309</f>
        <v>OM&amp;A</v>
      </c>
      <c r="M120" s="1277"/>
      <c r="N120" s="1286" t="str">
        <f>IF(AND(OR(E120="TCP", OR(E120="DCP", E120="BCP")), 'I8 Demand Data'!C14="1 CP"), 'E4 TB Allocation Details'!E120 &amp; 1, IF(AND(OR(E120="TCP", OR(E120="DCP", E120="BCP")), 'I8 Demand Data'!C14="4 CP"), 'E4 TB Allocation Details'!E120 &amp; 4, IF(AND(OR(E120="TCP", OR(E120="DCP", E120="BCP")), 'I8 Demand Data'!C14="12 CP"), 'E4 TB Allocation Details'!E120 &amp; 12, "")))</f>
        <v/>
      </c>
      <c r="O120" s="1286" t="str">
        <f>IF(AND(OR(E120="DNCP", OR(E120="SNCP", E120="PNCP")), 'I8 Demand Data'!C15="1 NCP"), E120 &amp; 1, IF(AND(OR(E120="DNCP", OR(E120="SNCP", E120="PNCP")), 'I8 Demand Data'!C15="4 NCP"), E120 &amp; 4, IF(AND(OR(E120="DNCP", OR(E120="SNCP", E120="PNCP")), 'I8 Demand Data'!C15="12 NCP"), E120 &amp; 12, "")))</f>
        <v/>
      </c>
      <c r="P120" s="1286" t="str">
        <f t="shared" si="11"/>
        <v/>
      </c>
      <c r="Q120" s="1286" t="str">
        <f t="shared" si="9"/>
        <v/>
      </c>
      <c r="R120" s="637"/>
      <c r="S120" s="637"/>
      <c r="T120" s="637"/>
    </row>
    <row r="121" spans="1:20" s="1273" customFormat="1" ht="25.5" x14ac:dyDescent="0.2">
      <c r="A121" s="1276">
        <v>4415</v>
      </c>
      <c r="B121" s="1276" t="s">
        <v>984</v>
      </c>
      <c r="C121" s="1276" t="s">
        <v>960</v>
      </c>
      <c r="D121" s="347" t="s">
        <v>926</v>
      </c>
      <c r="E121" s="1287"/>
      <c r="F121" s="1296"/>
      <c r="G121" s="1297"/>
      <c r="H121" s="1298"/>
      <c r="I121" s="1288"/>
      <c r="J121" s="1288" t="str">
        <f t="shared" si="10"/>
        <v/>
      </c>
      <c r="K121" s="1288"/>
      <c r="L121" s="1288" t="str">
        <f>'I3 TB Data'!I310</f>
        <v>OM&amp;A</v>
      </c>
      <c r="M121" s="1277"/>
      <c r="N121" s="1280" t="str">
        <f>IF(AND(OR(E121="TCP", OR(E121="DCP", E121="BCP")), 'I8 Demand Data'!C14="1 CP"), 'E4 TB Allocation Details'!E121 &amp; 1, IF(AND(OR(E121="TCP", OR(E121="DCP", E121="BCP")), 'I8 Demand Data'!C14="4 CP"), 'E4 TB Allocation Details'!E121 &amp; 4, IF(AND(OR(E121="TCP", OR(E121="DCP", E121="BCP")), 'I8 Demand Data'!C14="12 CP"), 'E4 TB Allocation Details'!E121 &amp; 12, "")))</f>
        <v/>
      </c>
      <c r="O121" s="1280" t="str">
        <f>IF(AND(OR(E121="DNCP", OR(E121="SNCP", E121="PNCP")), 'I8 Demand Data'!C15="1 NCP"), E121 &amp; 1, IF(AND(OR(E121="DNCP", OR(E121="SNCP", E121="PNCP")), 'I8 Demand Data'!C15="4 NCP"), E121 &amp; 4, IF(AND(OR(E121="DNCP", OR(E121="SNCP", E121="PNCP")), 'I8 Demand Data'!C15="12 NCP"), E121 &amp; 12, "")))</f>
        <v/>
      </c>
      <c r="P121" s="1280" t="str">
        <f t="shared" si="11"/>
        <v/>
      </c>
      <c r="Q121" s="1280" t="str">
        <f t="shared" si="9"/>
        <v/>
      </c>
      <c r="R121" s="637"/>
      <c r="S121" s="637"/>
      <c r="T121" s="637"/>
    </row>
    <row r="122" spans="1:20" s="1273" customFormat="1" ht="38.25" x14ac:dyDescent="0.2">
      <c r="A122" s="1275">
        <v>4705</v>
      </c>
      <c r="B122" s="1275" t="s">
        <v>1360</v>
      </c>
      <c r="C122" s="1275" t="s">
        <v>47</v>
      </c>
      <c r="D122" s="1281" t="s">
        <v>931</v>
      </c>
      <c r="E122" s="1282"/>
      <c r="F122" s="1299" t="str">
        <f t="shared" ref="F122:F144" si="12">IF(Q122="", "", Q122)</f>
        <v/>
      </c>
      <c r="G122" s="1300"/>
      <c r="H122" s="1301"/>
      <c r="I122" s="1284" t="str">
        <f t="shared" ref="I122:I144" si="13">IF(ISERROR(F122), "", (F122))</f>
        <v/>
      </c>
      <c r="J122" s="1284" t="str">
        <f t="shared" si="10"/>
        <v/>
      </c>
      <c r="K122" s="1284" t="s">
        <v>773</v>
      </c>
      <c r="L122" s="1284"/>
      <c r="M122" s="1277"/>
      <c r="N122" s="1286" t="str">
        <f>IF(AND(OR(E122="TCP", OR(E122="DCP", E122="BCP")), 'I8 Demand Data'!C14="1 CP"), 'E4 TB Allocation Details'!E122 &amp; 1, IF(AND(OR(E122="TCP", OR(E122="DCP", E122="BCP")), 'I8 Demand Data'!C14="4 CP"), 'E4 TB Allocation Details'!E122 &amp; 4, IF(AND(OR(E122="TCP", OR(E122="DCP", E122="BCP")), 'I8 Demand Data'!C14="12 CP"), 'E4 TB Allocation Details'!E122 &amp; 12, "")))</f>
        <v/>
      </c>
      <c r="O122" s="1286" t="str">
        <f>IF(AND(OR(E122="DNCP", OR(E122="SNCP", E122="PNCP")), 'I8 Demand Data'!C15="1 NCP"), E122 &amp; 1, IF(AND(OR(E122="DNCP", OR(E122="SNCP", E122="PNCP")), 'I8 Demand Data'!C15="4 NCP"), E122 &amp; 4, IF(AND(OR(E122="DNCP", OR(E122="SNCP", E122="PNCP")), 'I8 Demand Data'!C15="12 NCP"), E122 &amp; 12, "")))</f>
        <v/>
      </c>
      <c r="P122" s="1286" t="str">
        <f t="shared" si="11"/>
        <v/>
      </c>
      <c r="Q122" s="1286" t="str">
        <f t="shared" ref="Q122:Q134" si="14">IF(AND(N122="",O122=""),P122,IF(AND(O122="",P122=""),N122,O122))</f>
        <v/>
      </c>
      <c r="R122" s="637"/>
      <c r="S122" s="637"/>
      <c r="T122" s="637"/>
    </row>
    <row r="123" spans="1:20" s="1273" customFormat="1" ht="38.25" x14ac:dyDescent="0.2">
      <c r="A123" s="1276">
        <v>4708</v>
      </c>
      <c r="B123" s="1276" t="s">
        <v>1361</v>
      </c>
      <c r="C123" s="1276" t="s">
        <v>47</v>
      </c>
      <c r="D123" s="347" t="s">
        <v>931</v>
      </c>
      <c r="E123" s="1287"/>
      <c r="F123" s="1296" t="str">
        <f t="shared" si="12"/>
        <v/>
      </c>
      <c r="G123" s="1297"/>
      <c r="H123" s="1298"/>
      <c r="I123" s="1288" t="str">
        <f t="shared" si="13"/>
        <v/>
      </c>
      <c r="J123" s="1288" t="str">
        <f t="shared" si="10"/>
        <v/>
      </c>
      <c r="K123" s="1288" t="s">
        <v>773</v>
      </c>
      <c r="L123" s="1288"/>
      <c r="M123" s="1277"/>
      <c r="N123" s="1280" t="str">
        <f>IF(AND(OR(E123="TCP", OR(E123="DCP", E123="BCP")), 'I8 Demand Data'!C14="1 CP"), 'E4 TB Allocation Details'!E123 &amp; 1, IF(AND(OR(E123="TCP", OR(E123="DCP", E123="BCP")), 'I8 Demand Data'!C14="4 CP"), 'E4 TB Allocation Details'!E123 &amp; 4, IF(AND(OR(E123="TCP", OR(E123="DCP", E123="BCP")), 'I8 Demand Data'!C14="12 CP"), 'E4 TB Allocation Details'!E123 &amp; 12, "")))</f>
        <v/>
      </c>
      <c r="O123" s="1280" t="str">
        <f>IF(AND(OR(E123="DNCP", OR(E123="SNCP", E123="PNCP")), 'I8 Demand Data'!C15="1 NCP"), E123 &amp; 1, IF(AND(OR(E123="DNCP", OR(E123="SNCP", E123="PNCP")), 'I8 Demand Data'!C15="4 NCP"), E123 &amp; 4, IF(AND(OR(E123="DNCP", OR(E123="SNCP", E123="PNCP")), 'I8 Demand Data'!C15="12 NCP"), E123 &amp; 12, "")))</f>
        <v/>
      </c>
      <c r="P123" s="1280" t="str">
        <f t="shared" si="11"/>
        <v/>
      </c>
      <c r="Q123" s="1280" t="str">
        <f t="shared" si="14"/>
        <v/>
      </c>
      <c r="R123" s="637"/>
      <c r="S123" s="637"/>
      <c r="T123" s="637"/>
    </row>
    <row r="124" spans="1:20" s="1273" customFormat="1" ht="38.25" x14ac:dyDescent="0.2">
      <c r="A124" s="1275">
        <v>4710</v>
      </c>
      <c r="B124" s="1275" t="s">
        <v>1384</v>
      </c>
      <c r="C124" s="1275" t="s">
        <v>47</v>
      </c>
      <c r="D124" s="1281" t="s">
        <v>931</v>
      </c>
      <c r="E124" s="1282"/>
      <c r="F124" s="1299" t="str">
        <f t="shared" si="12"/>
        <v/>
      </c>
      <c r="G124" s="1300"/>
      <c r="H124" s="1301"/>
      <c r="I124" s="1284" t="str">
        <f t="shared" si="13"/>
        <v/>
      </c>
      <c r="J124" s="1284" t="str">
        <f t="shared" ref="J124:J165" si="15">IF(ISBLANK(G124), "", (G124))</f>
        <v/>
      </c>
      <c r="K124" s="1284" t="s">
        <v>773</v>
      </c>
      <c r="L124" s="1284"/>
      <c r="M124" s="1277"/>
      <c r="N124" s="1286" t="str">
        <f>IF(AND(OR(E124="TCP", OR(E124="DCP", E124="BCP")), 'I8 Demand Data'!C14="1 CP"), 'E4 TB Allocation Details'!E124 &amp; 1, IF(AND(OR(E124="TCP", OR(E124="DCP", E124="BCP")), 'I8 Demand Data'!C14="4 CP"), 'E4 TB Allocation Details'!E124 &amp; 4, IF(AND(OR(E124="TCP", OR(E124="DCP", E124="BCP")), 'I8 Demand Data'!C14="12 CP"), 'E4 TB Allocation Details'!E124 &amp; 12, "")))</f>
        <v/>
      </c>
      <c r="O124" s="1286" t="str">
        <f>IF(AND(OR(E124="DNCP", OR(E124="SNCP", E124="PNCP")), 'I8 Demand Data'!C15="1 NCP"), E124 &amp; 1, IF(AND(OR(E124="DNCP", OR(E124="SNCP", E124="PNCP")), 'I8 Demand Data'!C15="4 NCP"), E124 &amp; 4, IF(AND(OR(E124="DNCP", OR(E124="SNCP", E124="PNCP")), 'I8 Demand Data'!C15="12 NCP"), E124 &amp; 12, "")))</f>
        <v/>
      </c>
      <c r="P124" s="1286" t="str">
        <f t="shared" si="11"/>
        <v/>
      </c>
      <c r="Q124" s="1286" t="str">
        <f t="shared" si="14"/>
        <v/>
      </c>
      <c r="R124" s="637"/>
      <c r="S124" s="637"/>
      <c r="T124" s="637"/>
    </row>
    <row r="125" spans="1:20" s="1273" customFormat="1" ht="38.25" x14ac:dyDescent="0.2">
      <c r="A125" s="1276">
        <v>4712</v>
      </c>
      <c r="B125" s="1276" t="s">
        <v>1385</v>
      </c>
      <c r="C125" s="1276" t="s">
        <v>47</v>
      </c>
      <c r="D125" s="347" t="s">
        <v>931</v>
      </c>
      <c r="E125" s="1287"/>
      <c r="F125" s="1296" t="str">
        <f t="shared" si="12"/>
        <v/>
      </c>
      <c r="G125" s="1297"/>
      <c r="H125" s="1298"/>
      <c r="I125" s="1288" t="str">
        <f t="shared" si="13"/>
        <v/>
      </c>
      <c r="J125" s="1288" t="str">
        <f t="shared" si="15"/>
        <v/>
      </c>
      <c r="K125" s="1288" t="s">
        <v>773</v>
      </c>
      <c r="L125" s="1288"/>
      <c r="M125" s="1277"/>
      <c r="N125" s="1280" t="str">
        <f>IF(AND(OR(E125="TCP", OR(E125="DCP", E125="BCP")), 'I8 Demand Data'!C14="1 CP"), 'E4 TB Allocation Details'!E125 &amp; 1, IF(AND(OR(E125="TCP", OR(E125="DCP", E125="BCP")), 'I8 Demand Data'!C14="4 CP"), 'E4 TB Allocation Details'!E125 &amp; 4, IF(AND(OR(E125="TCP", OR(E125="DCP", E125="BCP")), 'I8 Demand Data'!C14="12 CP"), 'E4 TB Allocation Details'!E125 &amp; 12, "")))</f>
        <v/>
      </c>
      <c r="O125" s="1280" t="str">
        <f>IF(AND(OR(E125="DNCP", OR(E125="SNCP", E125="PNCP")), 'I8 Demand Data'!C15="1 NCP"), E125 &amp; 1, IF(AND(OR(E125="DNCP", OR(E125="SNCP", E125="PNCP")), 'I8 Demand Data'!C15="4 NCP"), E125 &amp; 4, IF(AND(OR(E125="DNCP", OR(E125="SNCP", E125="PNCP")), 'I8 Demand Data'!C15="12 NCP"), E125 &amp; 12, "")))</f>
        <v/>
      </c>
      <c r="P125" s="1280" t="str">
        <f t="shared" si="11"/>
        <v/>
      </c>
      <c r="Q125" s="1280" t="str">
        <f t="shared" si="14"/>
        <v/>
      </c>
      <c r="R125" s="637"/>
      <c r="S125" s="637"/>
      <c r="T125" s="637"/>
    </row>
    <row r="126" spans="1:20" s="1273" customFormat="1" ht="38.25" x14ac:dyDescent="0.2">
      <c r="A126" s="1275">
        <v>4714</v>
      </c>
      <c r="B126" s="1275" t="s">
        <v>1386</v>
      </c>
      <c r="C126" s="1275" t="s">
        <v>47</v>
      </c>
      <c r="D126" s="1281" t="s">
        <v>931</v>
      </c>
      <c r="E126" s="1282"/>
      <c r="F126" s="1299" t="str">
        <f t="shared" si="12"/>
        <v/>
      </c>
      <c r="G126" s="1300"/>
      <c r="H126" s="1301"/>
      <c r="I126" s="1284" t="str">
        <f t="shared" si="13"/>
        <v/>
      </c>
      <c r="J126" s="1284" t="str">
        <f t="shared" si="15"/>
        <v/>
      </c>
      <c r="K126" s="1284" t="s">
        <v>773</v>
      </c>
      <c r="L126" s="1284"/>
      <c r="M126" s="1277"/>
      <c r="N126" s="1286" t="str">
        <f>IF(AND(OR(E126="TCP", OR(E126="DCP", E126="BCP")), 'I8 Demand Data'!C14="1 CP"), 'E4 TB Allocation Details'!E126 &amp; 1, IF(AND(OR(E126="TCP", OR(E126="DCP", E126="BCP")), 'I8 Demand Data'!C14="4 CP"), 'E4 TB Allocation Details'!E126 &amp; 4, IF(AND(OR(E126="TCP", OR(E126="DCP", E126="BCP")), 'I8 Demand Data'!C14="12 CP"), 'E4 TB Allocation Details'!E126 &amp; 12, "")))</f>
        <v/>
      </c>
      <c r="O126" s="1286" t="str">
        <f>IF(AND(OR(E126="DNCP", OR(E126="SNCP", E126="PNCP")), 'I8 Demand Data'!C15="1 NCP"), E126 &amp; 1, IF(AND(OR(E126="DNCP", OR(E126="SNCP", E126="PNCP")), 'I8 Demand Data'!C15="4 NCP"), E126 &amp; 4, IF(AND(OR(E126="DNCP", OR(E126="SNCP", E126="PNCP")), 'I8 Demand Data'!C15="12 NCP"), E126 &amp; 12, "")))</f>
        <v/>
      </c>
      <c r="P126" s="1286" t="str">
        <f t="shared" si="11"/>
        <v/>
      </c>
      <c r="Q126" s="1286" t="str">
        <f t="shared" si="14"/>
        <v/>
      </c>
      <c r="R126" s="637"/>
      <c r="S126" s="637"/>
      <c r="T126" s="637"/>
    </row>
    <row r="127" spans="1:20" s="1273" customFormat="1" ht="25.5" x14ac:dyDescent="0.2">
      <c r="A127" s="1276">
        <v>4715</v>
      </c>
      <c r="B127" s="1276" t="s">
        <v>571</v>
      </c>
      <c r="C127" s="1276" t="s">
        <v>313</v>
      </c>
      <c r="D127" s="347" t="s">
        <v>931</v>
      </c>
      <c r="E127" s="1287"/>
      <c r="F127" s="1296" t="str">
        <f t="shared" si="12"/>
        <v/>
      </c>
      <c r="G127" s="1297"/>
      <c r="H127" s="1298"/>
      <c r="I127" s="1288" t="str">
        <f t="shared" si="13"/>
        <v/>
      </c>
      <c r="J127" s="1288" t="str">
        <f t="shared" si="15"/>
        <v/>
      </c>
      <c r="K127" s="1288" t="s">
        <v>773</v>
      </c>
      <c r="L127" s="1288"/>
      <c r="M127" s="1277"/>
      <c r="N127" s="1280" t="str">
        <f>IF(AND(OR(E127="TCP", OR(E127="DCP", E127="BCP")), 'I8 Demand Data'!C14="1 CP"), 'E4 TB Allocation Details'!E127 &amp; 1, IF(AND(OR(E127="TCP", OR(E127="DCP", E127="BCP")), 'I8 Demand Data'!C14="4 CP"), 'E4 TB Allocation Details'!E127 &amp; 4, IF(AND(OR(E127="TCP", OR(E127="DCP", E127="BCP")), 'I8 Demand Data'!C14="12 CP"), 'E4 TB Allocation Details'!E127 &amp; 12, "")))</f>
        <v/>
      </c>
      <c r="O127" s="1280" t="str">
        <f>IF(AND(OR(E127="DNCP", OR(E127="SNCP", E127="PNCP")), 'I8 Demand Data'!C15="1 NCP"), E127 &amp; 1, IF(AND(OR(E127="DNCP", OR(E127="SNCP", E127="PNCP")), 'I8 Demand Data'!C15="4 NCP"), E127 &amp; 4, IF(AND(OR(E127="DNCP", OR(E127="SNCP", E127="PNCP")), 'I8 Demand Data'!C15="12 NCP"), E127 &amp; 12, "")))</f>
        <v/>
      </c>
      <c r="P127" s="1280" t="str">
        <f t="shared" si="11"/>
        <v/>
      </c>
      <c r="Q127" s="1280" t="str">
        <f t="shared" si="14"/>
        <v/>
      </c>
      <c r="R127" s="637"/>
      <c r="S127" s="637"/>
      <c r="T127" s="637"/>
    </row>
    <row r="128" spans="1:20" s="1273" customFormat="1" ht="38.25" x14ac:dyDescent="0.2">
      <c r="A128" s="1275">
        <v>4716</v>
      </c>
      <c r="B128" s="1275" t="s">
        <v>572</v>
      </c>
      <c r="C128" s="1275" t="s">
        <v>47</v>
      </c>
      <c r="D128" s="1281" t="s">
        <v>931</v>
      </c>
      <c r="E128" s="1282"/>
      <c r="F128" s="1299" t="str">
        <f t="shared" si="12"/>
        <v/>
      </c>
      <c r="G128" s="1300"/>
      <c r="H128" s="1301"/>
      <c r="I128" s="1284" t="str">
        <f t="shared" si="13"/>
        <v/>
      </c>
      <c r="J128" s="1284" t="str">
        <f t="shared" si="15"/>
        <v/>
      </c>
      <c r="K128" s="1284" t="s">
        <v>773</v>
      </c>
      <c r="L128" s="1284"/>
      <c r="M128" s="1277"/>
      <c r="N128" s="1286" t="str">
        <f>IF(AND(OR(E128="TCP", OR(E128="DCP", E128="BCP")), 'I8 Demand Data'!C14="1 CP"), 'E4 TB Allocation Details'!E128 &amp; 1, IF(AND(OR(E128="TCP", OR(E128="DCP", E128="BCP")), 'I8 Demand Data'!C14="4 CP"), 'E4 TB Allocation Details'!E128 &amp; 4, IF(AND(OR(E128="TCP", OR(E128="DCP", E128="BCP")), 'I8 Demand Data'!C14="12 CP"), 'E4 TB Allocation Details'!E128 &amp; 12, "")))</f>
        <v/>
      </c>
      <c r="O128" s="1286" t="str">
        <f>IF(AND(OR(E128="DNCP", OR(E128="SNCP", E128="PNCP")), 'I8 Demand Data'!C15="1 NCP"), E128 &amp; 1, IF(AND(OR(E128="DNCP", OR(E128="SNCP", E128="PNCP")), 'I8 Demand Data'!C15="4 NCP"), E128 &amp; 4, IF(AND(OR(E128="DNCP", OR(E128="SNCP", E128="PNCP")), 'I8 Demand Data'!C15="12 NCP"), E128 &amp; 12, "")))</f>
        <v/>
      </c>
      <c r="P128" s="1286" t="str">
        <f t="shared" si="11"/>
        <v/>
      </c>
      <c r="Q128" s="1286" t="str">
        <f t="shared" si="14"/>
        <v/>
      </c>
      <c r="R128" s="637"/>
      <c r="S128" s="637"/>
      <c r="T128" s="637"/>
    </row>
    <row r="129" spans="1:20" s="1273" customFormat="1" ht="38.25" x14ac:dyDescent="0.2">
      <c r="A129" s="1276">
        <v>4730</v>
      </c>
      <c r="B129" s="1276" t="s">
        <v>575</v>
      </c>
      <c r="C129" s="1276" t="s">
        <v>47</v>
      </c>
      <c r="D129" s="347" t="s">
        <v>931</v>
      </c>
      <c r="E129" s="1287"/>
      <c r="F129" s="1296" t="str">
        <f t="shared" si="12"/>
        <v/>
      </c>
      <c r="G129" s="1297"/>
      <c r="H129" s="1298"/>
      <c r="I129" s="1288" t="str">
        <f t="shared" si="13"/>
        <v/>
      </c>
      <c r="J129" s="1288" t="str">
        <f t="shared" si="15"/>
        <v/>
      </c>
      <c r="K129" s="1288" t="s">
        <v>773</v>
      </c>
      <c r="L129" s="1288"/>
      <c r="M129" s="1277"/>
      <c r="N129" s="1280" t="str">
        <f>IF(AND(OR(E129="TCP", OR(E129="DCP", E129="BCP")), 'I8 Demand Data'!C14="1 CP"), 'E4 TB Allocation Details'!E129 &amp; 1, IF(AND(OR(E129="TCP", OR(E129="DCP", E129="BCP")), 'I8 Demand Data'!C14="4 CP"), 'E4 TB Allocation Details'!E129 &amp; 4, IF(AND(OR(E129="TCP", OR(E129="DCP", E129="BCP")), 'I8 Demand Data'!C14="12 CP"), 'E4 TB Allocation Details'!E129 &amp; 12, "")))</f>
        <v/>
      </c>
      <c r="O129" s="1280" t="str">
        <f>IF(AND(OR(E129="DNCP", OR(E129="SNCP", E129="PNCP")), 'I8 Demand Data'!C15="1 NCP"), E129 &amp; 1, IF(AND(OR(E129="DNCP", OR(E129="SNCP", E129="PNCP")), 'I8 Demand Data'!C15="4 NCP"), E129 &amp; 4, IF(AND(OR(E129="DNCP", OR(E129="SNCP", E129="PNCP")), 'I8 Demand Data'!C15="12 NCP"), E129 &amp; 12, "")))</f>
        <v/>
      </c>
      <c r="P129" s="1280" t="str">
        <f t="shared" si="11"/>
        <v/>
      </c>
      <c r="Q129" s="1280" t="str">
        <f t="shared" si="14"/>
        <v/>
      </c>
      <c r="R129" s="637"/>
      <c r="S129" s="637"/>
      <c r="T129" s="637"/>
    </row>
    <row r="130" spans="1:20" s="1273" customFormat="1" ht="38.25" x14ac:dyDescent="0.2">
      <c r="A130" s="1275">
        <v>4750</v>
      </c>
      <c r="B130" s="1275" t="s">
        <v>448</v>
      </c>
      <c r="C130" s="1275" t="s">
        <v>47</v>
      </c>
      <c r="D130" s="1281" t="s">
        <v>931</v>
      </c>
      <c r="E130" s="1282"/>
      <c r="F130" s="1299" t="str">
        <f>IF(Q130="", "", Q130)</f>
        <v/>
      </c>
      <c r="G130" s="1300"/>
      <c r="H130" s="1301"/>
      <c r="I130" s="1284" t="str">
        <f>IF(ISERROR(F130), "", (F130))</f>
        <v/>
      </c>
      <c r="J130" s="1284" t="str">
        <f>IF(ISBLANK(G130), "", (G130))</f>
        <v/>
      </c>
      <c r="K130" s="1284" t="s">
        <v>773</v>
      </c>
      <c r="L130" s="1284"/>
      <c r="M130" s="1277"/>
      <c r="N130" s="1286"/>
      <c r="O130" s="1286"/>
      <c r="P130" s="1286"/>
      <c r="Q130" s="1286"/>
      <c r="R130" s="637"/>
      <c r="S130" s="637"/>
      <c r="T130" s="637"/>
    </row>
    <row r="131" spans="1:20" s="1273" customFormat="1" ht="38.25" x14ac:dyDescent="0.2">
      <c r="A131" s="1275">
        <v>4751</v>
      </c>
      <c r="B131" s="1275" t="s">
        <v>1641</v>
      </c>
      <c r="C131" s="1275" t="s">
        <v>47</v>
      </c>
      <c r="D131" s="1281" t="s">
        <v>931</v>
      </c>
      <c r="E131" s="1282"/>
      <c r="F131" s="1299" t="str">
        <f t="shared" ref="F131" si="16">IF(Q131="", "", Q131)</f>
        <v/>
      </c>
      <c r="G131" s="1300" t="s">
        <v>1734</v>
      </c>
      <c r="H131" s="1301"/>
      <c r="I131" s="1284" t="str">
        <f t="shared" ref="I131" si="17">IF(ISERROR(F131), "", (F131))</f>
        <v/>
      </c>
      <c r="J131" s="1284" t="str">
        <f t="shared" ref="J131" si="18">IF(ISBLANK(G131), "", (G131))</f>
        <v>4751 C</v>
      </c>
      <c r="K131" s="1284"/>
      <c r="L131" s="1284"/>
      <c r="M131" s="1277"/>
      <c r="N131" s="1286" t="str">
        <f>IF(AND(OR(E131="TCP", OR(E131="DCP", E131="BCP")), 'I8 Demand Data'!C23="1 CP"), 'E4 TB Allocation Details'!E131 &amp; 1, IF(AND(OR(E131="TCP", OR(E131="DCP", E131="BCP")), 'I8 Demand Data'!C23="4 CP"), 'E4 TB Allocation Details'!E131 &amp; 4, IF(AND(OR(E131="TCP", OR(E131="DCP", E131="BCP")), 'I8 Demand Data'!C23="12 CP"), 'E4 TB Allocation Details'!E131 &amp; 12, "")))</f>
        <v/>
      </c>
      <c r="O131" s="1286" t="str">
        <f>IF(AND(OR(E131="DNCP", OR(E131="SNCP", E131="PNCP")), 'I8 Demand Data'!C24="1 NCP"), E131 &amp; 1, IF(AND(OR(E131="DNCP", OR(E131="SNCP", E131="PNCP")), 'I8 Demand Data'!C24="4 NCP"), E131 &amp; 4, IF(AND(OR(E131="DNCP", OR(E131="SNCP", E131="PNCP")), 'I8 Demand Data'!C24="12 NCP"), E131 &amp; 12, "")))</f>
        <v/>
      </c>
      <c r="P131" s="1286" t="str">
        <f t="shared" ref="P131" si="19">IF(ISBLANK(E131), "", IF(ISERROR(SEARCH("cp",E131)), E131, ""))</f>
        <v/>
      </c>
      <c r="Q131" s="1286" t="str">
        <f t="shared" ref="Q131" si="20">IF(AND(N131="",O131=""),P131,IF(AND(O131="",P131=""),N131,O131))</f>
        <v/>
      </c>
      <c r="R131" s="637"/>
      <c r="S131" s="637"/>
      <c r="T131" s="637"/>
    </row>
    <row r="132" spans="1:20" s="1273" customFormat="1" ht="25.5" x14ac:dyDescent="0.2">
      <c r="A132" s="1276">
        <v>5005</v>
      </c>
      <c r="B132" s="1276" t="s">
        <v>985</v>
      </c>
      <c r="C132" s="1276" t="s">
        <v>563</v>
      </c>
      <c r="D132" s="347" t="s">
        <v>927</v>
      </c>
      <c r="E132" s="1287" t="s">
        <v>915</v>
      </c>
      <c r="F132" s="1296" t="str">
        <f t="shared" si="12"/>
        <v>1815-1855 D</v>
      </c>
      <c r="G132" s="1297" t="s">
        <v>916</v>
      </c>
      <c r="H132" s="1298" t="s">
        <v>307</v>
      </c>
      <c r="I132" s="1288" t="str">
        <f t="shared" si="13"/>
        <v>1815-1855 D</v>
      </c>
      <c r="J132" s="1288" t="str">
        <f t="shared" si="15"/>
        <v>1815-1855 C</v>
      </c>
      <c r="K132" s="1288"/>
      <c r="L132" s="1288"/>
      <c r="M132" s="1277"/>
      <c r="N132" s="1280" t="str">
        <f>IF(AND(OR(E132="TCP", OR(E132="DCP", E132="BCP")), 'I8 Demand Data'!C14="1 CP"), 'E4 TB Allocation Details'!E132 &amp; 1, IF(AND(OR(E132="TCP", OR(E132="DCP", E132="BCP")), 'I8 Demand Data'!C14="4 CP"), 'E4 TB Allocation Details'!E132 &amp; 4, IF(AND(OR(E132="TCP", OR(E132="DCP", E132="BCP")), 'I8 Demand Data'!C14="12 CP"), 'E4 TB Allocation Details'!E132 &amp; 12, "")))</f>
        <v/>
      </c>
      <c r="O132" s="1280" t="str">
        <f>IF(AND(OR(E132="DNCP", OR(E132="SNCP", E132="PNCP")), 'I8 Demand Data'!C15="1 NCP"), E132 &amp; 1, IF(AND(OR(E132="DNCP", OR(E132="SNCP", E132="PNCP")), 'I8 Demand Data'!C15="4 NCP"), E132 &amp; 4, IF(AND(OR(E132="DNCP", OR(E132="SNCP", E132="PNCP")), 'I8 Demand Data'!C15="12 NCP"), E132 &amp; 12, "")))</f>
        <v/>
      </c>
      <c r="P132" s="1280" t="str">
        <f t="shared" ref="P132:P166" si="21">IF(ISBLANK(E132), "", IF(ISERROR(SEARCH("cp",E132)), E132, ""))</f>
        <v>1815-1855 D</v>
      </c>
      <c r="Q132" s="1280" t="str">
        <f t="shared" si="14"/>
        <v>1815-1855 D</v>
      </c>
      <c r="R132" s="637"/>
      <c r="S132" s="637"/>
      <c r="T132" s="637"/>
    </row>
    <row r="133" spans="1:20" s="1273" customFormat="1" ht="25.5" x14ac:dyDescent="0.2">
      <c r="A133" s="1275">
        <v>5010</v>
      </c>
      <c r="B133" s="1275" t="s">
        <v>576</v>
      </c>
      <c r="C133" s="1275" t="s">
        <v>563</v>
      </c>
      <c r="D133" s="1281" t="s">
        <v>927</v>
      </c>
      <c r="E133" s="1282" t="s">
        <v>915</v>
      </c>
      <c r="F133" s="1299" t="str">
        <f t="shared" si="12"/>
        <v>1815-1855 D</v>
      </c>
      <c r="G133" s="1300" t="s">
        <v>916</v>
      </c>
      <c r="H133" s="1301" t="s">
        <v>307</v>
      </c>
      <c r="I133" s="1284" t="str">
        <f t="shared" si="13"/>
        <v>1815-1855 D</v>
      </c>
      <c r="J133" s="1284" t="str">
        <f t="shared" si="15"/>
        <v>1815-1855 C</v>
      </c>
      <c r="K133" s="1284"/>
      <c r="L133" s="1284"/>
      <c r="M133" s="1277"/>
      <c r="N133" s="1286" t="str">
        <f>IF(AND(OR(E133="TCP", OR(E133="DCP", E133="BCP")), 'I8 Demand Data'!C14="1 CP"), 'E4 TB Allocation Details'!E133 &amp; 1, IF(AND(OR(E133="TCP", OR(E133="DCP", E133="BCP")), 'I8 Demand Data'!C14="4 CP"), 'E4 TB Allocation Details'!E133 &amp; 4, IF(AND(OR(E133="TCP", OR(E133="DCP", E133="BCP")), 'I8 Demand Data'!C14="12 CP"), 'E4 TB Allocation Details'!E133 &amp; 12, "")))</f>
        <v/>
      </c>
      <c r="O133" s="1286" t="str">
        <f>IF(AND(OR(E133="DNCP", OR(E133="SNCP", E133="PNCP")), 'I8 Demand Data'!C15="1 NCP"), E133 &amp; 1, IF(AND(OR(E133="DNCP", OR(E133="SNCP", E133="PNCP")), 'I8 Demand Data'!C15="4 NCP"), E133 &amp; 4, IF(AND(OR(E133="DNCP", OR(E133="SNCP", E133="PNCP")), 'I8 Demand Data'!C15="12 NCP"), E133 &amp; 12, "")))</f>
        <v/>
      </c>
      <c r="P133" s="1286" t="str">
        <f t="shared" si="21"/>
        <v>1815-1855 D</v>
      </c>
      <c r="Q133" s="1286" t="str">
        <f t="shared" si="14"/>
        <v>1815-1855 D</v>
      </c>
      <c r="R133" s="637"/>
      <c r="S133" s="637"/>
      <c r="T133" s="637"/>
    </row>
    <row r="134" spans="1:20" s="1273" customFormat="1" ht="25.5" x14ac:dyDescent="0.2">
      <c r="A134" s="1276">
        <v>5012</v>
      </c>
      <c r="B134" s="1276" t="s">
        <v>976</v>
      </c>
      <c r="C134" s="1276" t="s">
        <v>563</v>
      </c>
      <c r="D134" s="347" t="s">
        <v>927</v>
      </c>
      <c r="E134" s="1287" t="s">
        <v>1247</v>
      </c>
      <c r="F134" s="1296" t="str">
        <f t="shared" si="12"/>
        <v>1808 D</v>
      </c>
      <c r="G134" s="1297" t="s">
        <v>484</v>
      </c>
      <c r="H134" s="1298"/>
      <c r="I134" s="1288" t="str">
        <f t="shared" si="13"/>
        <v>1808 D</v>
      </c>
      <c r="J134" s="1288" t="str">
        <f t="shared" si="15"/>
        <v>1808 C</v>
      </c>
      <c r="K134" s="1288"/>
      <c r="L134" s="1288"/>
      <c r="M134" s="1277"/>
      <c r="N134" s="1280" t="str">
        <f>IF(AND(OR(E134="TCP", OR(E134="DCP", E134="BCP")), 'I8 Demand Data'!C14="1 CP"), 'E4 TB Allocation Details'!E134 &amp; 1, IF(AND(OR(E134="TCP", OR(E134="DCP", E134="BCP")), 'I8 Demand Data'!C14="4 CP"), 'E4 TB Allocation Details'!E134 &amp; 4, IF(AND(OR(E134="TCP", OR(E134="DCP", E134="BCP")), 'I8 Demand Data'!C14="12 CP"), 'E4 TB Allocation Details'!E134 &amp; 12, "")))</f>
        <v/>
      </c>
      <c r="O134" s="1280" t="str">
        <f>IF(AND(OR(E134="DNCP", OR(E134="SNCP", E134="PNCP")), 'I8 Demand Data'!C15="1 NCP"), E134 &amp; 1, IF(AND(OR(E134="DNCP", OR(E134="SNCP", E134="PNCP")), 'I8 Demand Data'!C15="4 NCP"), E134 &amp; 4, IF(AND(OR(E134="DNCP", OR(E134="SNCP", E134="PNCP")), 'I8 Demand Data'!C15="12 NCP"), E134 &amp; 12, "")))</f>
        <v/>
      </c>
      <c r="P134" s="1280" t="str">
        <f t="shared" si="21"/>
        <v>1808 D</v>
      </c>
      <c r="Q134" s="1280" t="str">
        <f t="shared" si="14"/>
        <v>1808 D</v>
      </c>
      <c r="R134" s="637"/>
      <c r="S134" s="637"/>
      <c r="T134" s="637"/>
    </row>
    <row r="135" spans="1:20" s="1273" customFormat="1" ht="38.25" x14ac:dyDescent="0.2">
      <c r="A135" s="1275">
        <v>5014</v>
      </c>
      <c r="B135" s="1275" t="s">
        <v>977</v>
      </c>
      <c r="C135" s="1275" t="s">
        <v>563</v>
      </c>
      <c r="D135" s="1281" t="s">
        <v>927</v>
      </c>
      <c r="E135" s="1282" t="s">
        <v>1261</v>
      </c>
      <c r="F135" s="1299" t="str">
        <f t="shared" si="12"/>
        <v>1815 D</v>
      </c>
      <c r="G135" s="1300" t="s">
        <v>485</v>
      </c>
      <c r="H135" s="1301"/>
      <c r="I135" s="1284" t="str">
        <f t="shared" si="13"/>
        <v>1815 D</v>
      </c>
      <c r="J135" s="1284" t="str">
        <f t="shared" si="15"/>
        <v>1815 C</v>
      </c>
      <c r="K135" s="1284"/>
      <c r="L135" s="1284"/>
      <c r="M135" s="1277"/>
      <c r="N135" s="1286" t="str">
        <f>IF(AND(OR(E135="TCP", OR(E135="DCP", E135="BCP")), 'I8 Demand Data'!C14="1 CP"), 'E4 TB Allocation Details'!E135 &amp; 1, IF(AND(OR(E135="TCP", OR(E135="DCP", E135="BCP")), 'I8 Demand Data'!C14="4 CP"), 'E4 TB Allocation Details'!E135 &amp; 4, IF(AND(OR(E135="TCP", OR(E135="DCP", E135="BCP")), 'I8 Demand Data'!C14="12 CP"), 'E4 TB Allocation Details'!E135 &amp; 12, "")))</f>
        <v/>
      </c>
      <c r="O135" s="1286" t="str">
        <f>IF(AND(OR(E135="DNCP", OR(E135="SNCP", E135="PNCP")), 'I8 Demand Data'!C15="1 NCP"), E135 &amp; 1, IF(AND(OR(E135="DNCP", OR(E135="SNCP", E135="PNCP")), 'I8 Demand Data'!C15="4 NCP"), E135 &amp; 4, IF(AND(OR(E135="DNCP", OR(E135="SNCP", E135="PNCP")), 'I8 Demand Data'!C15="12 NCP"), E135 &amp; 12, "")))</f>
        <v/>
      </c>
      <c r="P135" s="1286" t="str">
        <f t="shared" si="21"/>
        <v>1815 D</v>
      </c>
      <c r="Q135" s="1286" t="str">
        <f>IF(AND(N135="",O135=""),P135,IF(AND(O135="",P135=""),N135,O135))</f>
        <v>1815 D</v>
      </c>
      <c r="R135" s="637"/>
      <c r="S135" s="637"/>
      <c r="T135" s="637"/>
    </row>
    <row r="136" spans="1:20" s="1273" customFormat="1" ht="38.25" x14ac:dyDescent="0.2">
      <c r="A136" s="1276">
        <v>5015</v>
      </c>
      <c r="B136" s="1276" t="s">
        <v>978</v>
      </c>
      <c r="C136" s="1276" t="s">
        <v>563</v>
      </c>
      <c r="D136" s="347" t="s">
        <v>927</v>
      </c>
      <c r="E136" s="1287" t="s">
        <v>1261</v>
      </c>
      <c r="F136" s="1296" t="str">
        <f t="shared" si="12"/>
        <v>1815 D</v>
      </c>
      <c r="G136" s="1297" t="s">
        <v>485</v>
      </c>
      <c r="H136" s="1298"/>
      <c r="I136" s="1288" t="str">
        <f t="shared" si="13"/>
        <v>1815 D</v>
      </c>
      <c r="J136" s="1288" t="str">
        <f t="shared" si="15"/>
        <v>1815 C</v>
      </c>
      <c r="K136" s="1288"/>
      <c r="L136" s="1288"/>
      <c r="M136" s="1277"/>
      <c r="N136" s="1280" t="str">
        <f>IF(AND(OR(E136="TCP", OR(E136="DCP", E136="BCP")), 'I8 Demand Data'!C14="1 CP"), 'E4 TB Allocation Details'!E136 &amp; 1, IF(AND(OR(E136="TCP", OR(E136="DCP", E136="BCP")), 'I8 Demand Data'!C14="4 CP"), 'E4 TB Allocation Details'!E136 &amp; 4, IF(AND(OR(E136="TCP", OR(E136="DCP", E136="BCP")), 'I8 Demand Data'!C14="12 CP"), 'E4 TB Allocation Details'!E136 &amp; 12, "")))</f>
        <v/>
      </c>
      <c r="O136" s="1280" t="str">
        <f>IF(AND(OR(E136="DNCP", OR(E136="SNCP", E136="PNCP")), 'I8 Demand Data'!C15="1 NCP"), E136 &amp; 1, IF(AND(OR(E136="DNCP", OR(E136="SNCP", E136="PNCP")), 'I8 Demand Data'!C15="4 NCP"), E136 &amp; 4, IF(AND(OR(E136="DNCP", OR(E136="SNCP", E136="PNCP")), 'I8 Demand Data'!C15="12 NCP"), E136 &amp; 12, "")))</f>
        <v/>
      </c>
      <c r="P136" s="1280" t="str">
        <f t="shared" si="21"/>
        <v>1815 D</v>
      </c>
      <c r="Q136" s="1280" t="str">
        <f t="shared" ref="Q136:Q142" si="22">IF(AND(N136="",O136=""),P136,IF(AND(O136="",P136=""),N136,O136))</f>
        <v>1815 D</v>
      </c>
      <c r="R136" s="637"/>
      <c r="S136" s="637"/>
      <c r="T136" s="637"/>
    </row>
    <row r="137" spans="1:20" s="1273" customFormat="1" ht="38.25" x14ac:dyDescent="0.2">
      <c r="A137" s="1275">
        <v>5016</v>
      </c>
      <c r="B137" s="1275" t="s">
        <v>979</v>
      </c>
      <c r="C137" s="1275" t="s">
        <v>563</v>
      </c>
      <c r="D137" s="1281" t="s">
        <v>927</v>
      </c>
      <c r="E137" s="1282" t="s">
        <v>1262</v>
      </c>
      <c r="F137" s="1299" t="str">
        <f t="shared" si="12"/>
        <v>1820 D</v>
      </c>
      <c r="G137" s="1300" t="s">
        <v>486</v>
      </c>
      <c r="H137" s="1301" t="s">
        <v>331</v>
      </c>
      <c r="I137" s="1284" t="str">
        <f t="shared" si="13"/>
        <v>1820 D</v>
      </c>
      <c r="J137" s="1284" t="str">
        <f t="shared" si="15"/>
        <v>1820 C</v>
      </c>
      <c r="K137" s="1284"/>
      <c r="L137" s="1284"/>
      <c r="M137" s="1277"/>
      <c r="N137" s="1286" t="str">
        <f>IF(AND(OR(E137="TCP", OR(E137="DCP", E137="BCP")), 'I8 Demand Data'!C14="1 CP"), 'E4 TB Allocation Details'!E137 &amp; 1, IF(AND(OR(E137="TCP", OR(E137="DCP", E137="BCP")), 'I8 Demand Data'!C14="4 CP"), 'E4 TB Allocation Details'!E137 &amp; 4, IF(AND(OR(E137="TCP", OR(E137="DCP", E137="BCP")), 'I8 Demand Data'!C14="12 CP"), 'E4 TB Allocation Details'!E137 &amp; 12, "")))</f>
        <v/>
      </c>
      <c r="O137" s="1286" t="str">
        <f>IF(AND(OR(E137="DNCP", OR(E137="SNCP", E137="PNCP")), 'I8 Demand Data'!C15="1 NCP"), E137 &amp; 1, IF(AND(OR(E137="DNCP", OR(E137="SNCP", E137="PNCP")), 'I8 Demand Data'!C15="4 NCP"), E137 &amp; 4, IF(AND(OR(E137="DNCP", OR(E137="SNCP", E137="PNCP")), 'I8 Demand Data'!C15="12 NCP"), E137 &amp; 12, "")))</f>
        <v/>
      </c>
      <c r="P137" s="1286" t="str">
        <f t="shared" si="21"/>
        <v>1820 D</v>
      </c>
      <c r="Q137" s="1286" t="str">
        <f t="shared" si="22"/>
        <v>1820 D</v>
      </c>
      <c r="R137" s="637"/>
      <c r="S137" s="637"/>
      <c r="T137" s="637"/>
    </row>
    <row r="138" spans="1:20" s="1273" customFormat="1" ht="38.25" x14ac:dyDescent="0.2">
      <c r="A138" s="1276">
        <v>5017</v>
      </c>
      <c r="B138" s="1276" t="s">
        <v>552</v>
      </c>
      <c r="C138" s="1276" t="s">
        <v>563</v>
      </c>
      <c r="D138" s="347" t="s">
        <v>927</v>
      </c>
      <c r="E138" s="1287" t="s">
        <v>1262</v>
      </c>
      <c r="F138" s="1296" t="str">
        <f t="shared" si="12"/>
        <v>1820 D</v>
      </c>
      <c r="G138" s="1297" t="s">
        <v>486</v>
      </c>
      <c r="H138" s="1298" t="s">
        <v>331</v>
      </c>
      <c r="I138" s="1288" t="str">
        <f t="shared" si="13"/>
        <v>1820 D</v>
      </c>
      <c r="J138" s="1288" t="str">
        <f t="shared" si="15"/>
        <v>1820 C</v>
      </c>
      <c r="K138" s="1288"/>
      <c r="L138" s="1288"/>
      <c r="M138" s="1277"/>
      <c r="N138" s="1280" t="str">
        <f>IF(AND(OR(E138="TCP", OR(E138="DCP", E138="BCP")), 'I8 Demand Data'!C14="1 CP"), 'E4 TB Allocation Details'!E138 &amp; 1, IF(AND(OR(E138="TCP", OR(E138="DCP", E138="BCP")), 'I8 Demand Data'!C14="4 CP"), 'E4 TB Allocation Details'!E138 &amp; 4, IF(AND(OR(E138="TCP", OR(E138="DCP", E138="BCP")), 'I8 Demand Data'!C14="12 CP"), 'E4 TB Allocation Details'!E138 &amp; 12, "")))</f>
        <v/>
      </c>
      <c r="O138" s="1280" t="str">
        <f>IF(AND(OR(E138="DNCP", OR(E138="SNCP", E138="PNCP")), 'I8 Demand Data'!C15="1 NCP"), E138 &amp; 1, IF(AND(OR(E138="DNCP", OR(E138="SNCP", E138="PNCP")), 'I8 Demand Data'!C15="4 NCP"), E138 &amp; 4, IF(AND(OR(E138="DNCP", OR(E138="SNCP", E138="PNCP")), 'I8 Demand Data'!C15="12 NCP"), E138 &amp; 12, "")))</f>
        <v/>
      </c>
      <c r="P138" s="1280" t="str">
        <f t="shared" si="21"/>
        <v>1820 D</v>
      </c>
      <c r="Q138" s="1280" t="str">
        <f t="shared" si="22"/>
        <v>1820 D</v>
      </c>
      <c r="R138" s="637"/>
      <c r="S138" s="637"/>
      <c r="T138" s="637"/>
    </row>
    <row r="139" spans="1:20" s="1273" customFormat="1" ht="38.25" x14ac:dyDescent="0.2">
      <c r="A139" s="1275">
        <v>5020</v>
      </c>
      <c r="B139" s="1275" t="s">
        <v>553</v>
      </c>
      <c r="C139" s="1275" t="s">
        <v>563</v>
      </c>
      <c r="D139" s="1281" t="s">
        <v>927</v>
      </c>
      <c r="E139" s="1282" t="s">
        <v>1285</v>
      </c>
      <c r="F139" s="1299" t="str">
        <f t="shared" si="12"/>
        <v>1830 &amp; 1835 D</v>
      </c>
      <c r="G139" s="1300" t="s">
        <v>496</v>
      </c>
      <c r="H139" s="1301" t="s">
        <v>307</v>
      </c>
      <c r="I139" s="1284" t="str">
        <f t="shared" si="13"/>
        <v>1830 &amp; 1835 D</v>
      </c>
      <c r="J139" s="1284" t="str">
        <f t="shared" si="15"/>
        <v>1830 &amp; 1835 C</v>
      </c>
      <c r="K139" s="1284"/>
      <c r="L139" s="1284"/>
      <c r="M139" s="1277"/>
      <c r="N139" s="1286" t="str">
        <f>IF(AND(OR(E139="TCP", OR(E139="DCP", E139="BCP")), 'I8 Demand Data'!C14="1 CP"), 'E4 TB Allocation Details'!E139 &amp; 1, IF(AND(OR(E139="TCP", OR(E139="DCP", E139="BCP")), 'I8 Demand Data'!C14="4 CP"), 'E4 TB Allocation Details'!E139 &amp; 4, IF(AND(OR(E139="TCP", OR(E139="DCP", E139="BCP")), 'I8 Demand Data'!C14="12 CP"), 'E4 TB Allocation Details'!E139 &amp; 12, "")))</f>
        <v/>
      </c>
      <c r="O139" s="1286" t="str">
        <f>IF(AND(OR(E139="DNCP", OR(E139="SNCP", E139="PNCP")), 'I8 Demand Data'!C15="1 NCP"), E139 &amp; 1, IF(AND(OR(E139="DNCP", OR(E139="SNCP", E139="PNCP")), 'I8 Demand Data'!C15="4 NCP"), E139 &amp; 4, IF(AND(OR(E139="DNCP", OR(E139="SNCP", E139="PNCP")), 'I8 Demand Data'!C15="12 NCP"), E139 &amp; 12, "")))</f>
        <v/>
      </c>
      <c r="P139" s="1286" t="str">
        <f t="shared" si="21"/>
        <v>1830 &amp; 1835 D</v>
      </c>
      <c r="Q139" s="1286" t="str">
        <f t="shared" si="22"/>
        <v>1830 &amp; 1835 D</v>
      </c>
      <c r="R139" s="637"/>
      <c r="S139" s="637"/>
      <c r="T139" s="637"/>
    </row>
    <row r="140" spans="1:20" s="1273" customFormat="1" ht="51" x14ac:dyDescent="0.2">
      <c r="A140" s="1276">
        <v>5025</v>
      </c>
      <c r="B140" s="1276" t="s">
        <v>1582</v>
      </c>
      <c r="C140" s="1276" t="s">
        <v>563</v>
      </c>
      <c r="D140" s="347" t="s">
        <v>927</v>
      </c>
      <c r="E140" s="1287" t="s">
        <v>1285</v>
      </c>
      <c r="F140" s="1296" t="str">
        <f t="shared" si="12"/>
        <v>1830 &amp; 1835 D</v>
      </c>
      <c r="G140" s="1297" t="s">
        <v>496</v>
      </c>
      <c r="H140" s="1298" t="s">
        <v>307</v>
      </c>
      <c r="I140" s="1288" t="str">
        <f t="shared" si="13"/>
        <v>1830 &amp; 1835 D</v>
      </c>
      <c r="J140" s="1288" t="str">
        <f t="shared" si="15"/>
        <v>1830 &amp; 1835 C</v>
      </c>
      <c r="K140" s="1288"/>
      <c r="L140" s="1288"/>
      <c r="M140" s="1277"/>
      <c r="N140" s="1280" t="str">
        <f>IF(AND(OR(E140="TCP", OR(E140="DCP", E140="BCP")), 'I8 Demand Data'!C14="1 CP"), 'E4 TB Allocation Details'!E140 &amp; 1, IF(AND(OR(E140="TCP", OR(E140="DCP", E140="BCP")), 'I8 Demand Data'!C14="4 CP"), 'E4 TB Allocation Details'!E140 &amp; 4, IF(AND(OR(E140="TCP", OR(E140="DCP", E140="BCP")), 'I8 Demand Data'!C14="12 CP"), 'E4 TB Allocation Details'!E140 &amp; 12, "")))</f>
        <v/>
      </c>
      <c r="O140" s="1280" t="str">
        <f>IF(AND(OR(E140="DNCP", OR(E140="SNCP", E140="PNCP")), 'I8 Demand Data'!C15="1 NCP"), E140 &amp; 1, IF(AND(OR(E140="DNCP", OR(E140="SNCP", E140="PNCP")), 'I8 Demand Data'!C15="4 NCP"), E140 &amp; 4, IF(AND(OR(E140="DNCP", OR(E140="SNCP", E140="PNCP")), 'I8 Demand Data'!C15="12 NCP"), E140 &amp; 12, "")))</f>
        <v/>
      </c>
      <c r="P140" s="1280" t="str">
        <f t="shared" si="21"/>
        <v>1830 &amp; 1835 D</v>
      </c>
      <c r="Q140" s="1280" t="str">
        <f t="shared" si="22"/>
        <v>1830 &amp; 1835 D</v>
      </c>
      <c r="R140" s="637"/>
      <c r="S140" s="637"/>
      <c r="T140" s="637"/>
    </row>
    <row r="141" spans="1:20" s="1273" customFormat="1" ht="25.5" x14ac:dyDescent="0.2">
      <c r="A141" s="1275">
        <v>5030</v>
      </c>
      <c r="B141" s="1275" t="s">
        <v>560</v>
      </c>
      <c r="C141" s="1275" t="s">
        <v>563</v>
      </c>
      <c r="D141" s="1281" t="s">
        <v>927</v>
      </c>
      <c r="E141" s="1282" t="s">
        <v>1285</v>
      </c>
      <c r="F141" s="1299" t="str">
        <f t="shared" si="12"/>
        <v>1830 &amp; 1835 D</v>
      </c>
      <c r="G141" s="1300" t="s">
        <v>496</v>
      </c>
      <c r="H141" s="1301" t="s">
        <v>331</v>
      </c>
      <c r="I141" s="1284" t="str">
        <f t="shared" si="13"/>
        <v>1830 &amp; 1835 D</v>
      </c>
      <c r="J141" s="1284" t="str">
        <f t="shared" si="15"/>
        <v>1830 &amp; 1835 C</v>
      </c>
      <c r="K141" s="1284"/>
      <c r="L141" s="1284"/>
      <c r="M141" s="1277"/>
      <c r="N141" s="1286" t="str">
        <f>IF(AND(OR(E141="TCP", OR(E141="DCP", E141="BCP")), 'I8 Demand Data'!C14="1 CP"), 'E4 TB Allocation Details'!E141 &amp; 1, IF(AND(OR(E141="TCP", OR(E141="DCP", E141="BCP")), 'I8 Demand Data'!C14="4 CP"), 'E4 TB Allocation Details'!E141 &amp; 4, IF(AND(OR(E141="TCP", OR(E141="DCP", E141="BCP")), 'I8 Demand Data'!C14="12 CP"), 'E4 TB Allocation Details'!E141 &amp; 12, "")))</f>
        <v/>
      </c>
      <c r="O141" s="1286" t="str">
        <f>IF(AND(OR(E141="DNCP", OR(E141="SNCP", E141="PNCP")), 'I8 Demand Data'!C15="1 NCP"), E141 &amp; 1, IF(AND(OR(E141="DNCP", OR(E141="SNCP", E141="PNCP")), 'I8 Demand Data'!C15="4 NCP"), E141 &amp; 4, IF(AND(OR(E141="DNCP", OR(E141="SNCP", E141="PNCP")), 'I8 Demand Data'!C15="12 NCP"), E141 &amp; 12, "")))</f>
        <v/>
      </c>
      <c r="P141" s="1286" t="str">
        <f t="shared" si="21"/>
        <v>1830 &amp; 1835 D</v>
      </c>
      <c r="Q141" s="1286" t="str">
        <f t="shared" si="22"/>
        <v>1830 &amp; 1835 D</v>
      </c>
      <c r="R141" s="637"/>
      <c r="S141" s="637"/>
      <c r="T141" s="637"/>
    </row>
    <row r="142" spans="1:20" s="1273" customFormat="1" ht="25.5" x14ac:dyDescent="0.2">
      <c r="A142" s="1276">
        <v>5035</v>
      </c>
      <c r="B142" s="1276" t="s">
        <v>1405</v>
      </c>
      <c r="C142" s="1276" t="s">
        <v>563</v>
      </c>
      <c r="D142" s="347" t="s">
        <v>927</v>
      </c>
      <c r="E142" s="1287" t="s">
        <v>468</v>
      </c>
      <c r="F142" s="1296" t="str">
        <f t="shared" si="12"/>
        <v>1850 D</v>
      </c>
      <c r="G142" s="1297" t="s">
        <v>500</v>
      </c>
      <c r="H142" s="1298" t="s">
        <v>307</v>
      </c>
      <c r="I142" s="1288" t="str">
        <f t="shared" si="13"/>
        <v>1850 D</v>
      </c>
      <c r="J142" s="1288" t="str">
        <f t="shared" si="15"/>
        <v>1850 C</v>
      </c>
      <c r="K142" s="1288"/>
      <c r="L142" s="1288"/>
      <c r="M142" s="1277"/>
      <c r="N142" s="1280" t="str">
        <f>IF(AND(OR(E142="TCP", OR(E142="DCP", E142="BCP")), 'I8 Demand Data'!C14="1 CP"), 'E4 TB Allocation Details'!E142 &amp; 1, IF(AND(OR(E142="TCP", OR(E142="DCP", E142="BCP")), 'I8 Demand Data'!C14="4 CP"), 'E4 TB Allocation Details'!E142 &amp; 4, IF(AND(OR(E142="TCP", OR(E142="DCP", E142="BCP")), 'I8 Demand Data'!C14="12 CP"), 'E4 TB Allocation Details'!E142 &amp; 12, "")))</f>
        <v/>
      </c>
      <c r="O142" s="1280" t="str">
        <f>IF(AND(OR(E142="DNCP", OR(E142="SNCP", E142="PNCP")), 'I8 Demand Data'!C15="1 NCP"), E142 &amp; 1, IF(AND(OR(E142="DNCP", OR(E142="SNCP", E142="PNCP")), 'I8 Demand Data'!C15="4 NCP"), E142 &amp; 4, IF(AND(OR(E142="DNCP", OR(E142="SNCP", E142="PNCP")), 'I8 Demand Data'!C15="12 NCP"), E142 &amp; 12, "")))</f>
        <v/>
      </c>
      <c r="P142" s="1280" t="str">
        <f t="shared" si="21"/>
        <v>1850 D</v>
      </c>
      <c r="Q142" s="1280" t="str">
        <f t="shared" si="22"/>
        <v>1850 D</v>
      </c>
      <c r="R142" s="637"/>
      <c r="S142" s="637"/>
      <c r="T142" s="637"/>
    </row>
    <row r="143" spans="1:20" s="1273" customFormat="1" ht="38.25" x14ac:dyDescent="0.2">
      <c r="A143" s="1275">
        <v>5040</v>
      </c>
      <c r="B143" s="1275" t="s">
        <v>4</v>
      </c>
      <c r="C143" s="1275" t="s">
        <v>563</v>
      </c>
      <c r="D143" s="1281" t="s">
        <v>927</v>
      </c>
      <c r="E143" s="1282" t="s">
        <v>467</v>
      </c>
      <c r="F143" s="1299" t="str">
        <f t="shared" si="12"/>
        <v>1840 &amp; 1845 D</v>
      </c>
      <c r="G143" s="1300" t="s">
        <v>499</v>
      </c>
      <c r="H143" s="1301" t="s">
        <v>307</v>
      </c>
      <c r="I143" s="1284" t="str">
        <f t="shared" si="13"/>
        <v>1840 &amp; 1845 D</v>
      </c>
      <c r="J143" s="1284" t="str">
        <f t="shared" si="15"/>
        <v>1840 &amp; 1845 C</v>
      </c>
      <c r="K143" s="1284"/>
      <c r="L143" s="1284"/>
      <c r="M143" s="1277"/>
      <c r="N143" s="1286" t="str">
        <f>IF(AND(OR(E143="TCP", OR(E143="DCP", E143="BCP")), 'I8 Demand Data'!C14="1 CP"), 'E4 TB Allocation Details'!E143 &amp; 1, IF(AND(OR(E143="TCP", OR(E143="DCP", E143="BCP")), 'I8 Demand Data'!C14="4 CP"), 'E4 TB Allocation Details'!E143 &amp; 4, IF(AND(OR(E143="TCP", OR(E143="DCP", E143="BCP")), 'I8 Demand Data'!C14="12 CP"), 'E4 TB Allocation Details'!E143 &amp; 12, "")))</f>
        <v/>
      </c>
      <c r="O143" s="1286" t="str">
        <f>IF(AND(OR(E143="DNCP", OR(E143="SNCP", E143="PNCP")), 'I8 Demand Data'!C15="1 NCP"), E143 &amp; 1, IF(AND(OR(E143="DNCP", OR(E143="SNCP", E143="PNCP")), 'I8 Demand Data'!C15="4 NCP"), E143 &amp; 4, IF(AND(OR(E143="DNCP", OR(E143="SNCP", E143="PNCP")), 'I8 Demand Data'!C15="12 NCP"), E143 &amp; 12, "")))</f>
        <v/>
      </c>
      <c r="P143" s="1286" t="str">
        <f t="shared" si="21"/>
        <v>1840 &amp; 1845 D</v>
      </c>
      <c r="Q143" s="1286" t="str">
        <f>IF(AND(N143="",O143=""),P143,IF(AND(O143="",P143=""),N143,O143))</f>
        <v>1840 &amp; 1845 D</v>
      </c>
      <c r="R143" s="637"/>
      <c r="S143" s="637"/>
      <c r="T143" s="637"/>
    </row>
    <row r="144" spans="1:20" s="1273" customFormat="1" ht="51" x14ac:dyDescent="0.2">
      <c r="A144" s="1276">
        <v>5045</v>
      </c>
      <c r="B144" s="1276" t="s">
        <v>1583</v>
      </c>
      <c r="C144" s="1276" t="s">
        <v>563</v>
      </c>
      <c r="D144" s="347" t="s">
        <v>927</v>
      </c>
      <c r="E144" s="1287" t="s">
        <v>467</v>
      </c>
      <c r="F144" s="1296" t="str">
        <f t="shared" si="12"/>
        <v>1840 &amp; 1845 D</v>
      </c>
      <c r="G144" s="1297" t="s">
        <v>499</v>
      </c>
      <c r="H144" s="1298" t="s">
        <v>307</v>
      </c>
      <c r="I144" s="1288" t="str">
        <f t="shared" si="13"/>
        <v>1840 &amp; 1845 D</v>
      </c>
      <c r="J144" s="1288" t="str">
        <f t="shared" si="15"/>
        <v>1840 &amp; 1845 C</v>
      </c>
      <c r="K144" s="1288"/>
      <c r="L144" s="1288"/>
      <c r="M144" s="1277"/>
      <c r="N144" s="1280" t="str">
        <f>IF(AND(OR(E144="TCP", OR(E144="DCP", E144="BCP")), 'I8 Demand Data'!C14="1 CP"), 'E4 TB Allocation Details'!E144 &amp; 1, IF(AND(OR(E144="TCP", OR(E144="DCP", E144="BCP")), 'I8 Demand Data'!C14="4 CP"), 'E4 TB Allocation Details'!E144 &amp; 4, IF(AND(OR(E144="TCP", OR(E144="DCP", E144="BCP")), 'I8 Demand Data'!C14="12 CP"), 'E4 TB Allocation Details'!E144 &amp; 12, "")))</f>
        <v/>
      </c>
      <c r="O144" s="1280" t="str">
        <f>IF(AND(OR(E144="DNCP", OR(E144="SNCP", E144="PNCP")), 'I8 Demand Data'!C15="1 NCP"), E144 &amp; 1, IF(AND(OR(E144="DNCP", OR(E144="SNCP", E144="PNCP")), 'I8 Demand Data'!C15="4 NCP"), E144 &amp; 4, IF(AND(OR(E144="DNCP", OR(E144="SNCP", E144="PNCP")), 'I8 Demand Data'!C15="12 NCP"), E144 &amp; 12, "")))</f>
        <v/>
      </c>
      <c r="P144" s="1280" t="str">
        <f t="shared" si="21"/>
        <v>1840 &amp; 1845 D</v>
      </c>
      <c r="Q144" s="1280" t="str">
        <f t="shared" ref="Q144:Q194" si="23">IF(AND(N144="",O144=""),P144,IF(AND(O144="",P144=""),N144,O144))</f>
        <v>1840 &amp; 1845 D</v>
      </c>
      <c r="R144" s="637"/>
      <c r="S144" s="637"/>
      <c r="T144" s="637"/>
    </row>
    <row r="145" spans="1:20" s="1273" customFormat="1" ht="38.25" x14ac:dyDescent="0.2">
      <c r="A145" s="1275">
        <v>5050</v>
      </c>
      <c r="B145" s="1275" t="s">
        <v>537</v>
      </c>
      <c r="C145" s="1275" t="s">
        <v>563</v>
      </c>
      <c r="D145" s="1281" t="s">
        <v>927</v>
      </c>
      <c r="E145" s="1282" t="s">
        <v>467</v>
      </c>
      <c r="F145" s="1299" t="str">
        <f t="shared" ref="F145:F166" si="24">IF(Q145="", "", Q145)</f>
        <v>1840 &amp; 1845 D</v>
      </c>
      <c r="G145" s="1300" t="s">
        <v>499</v>
      </c>
      <c r="H145" s="1301" t="s">
        <v>331</v>
      </c>
      <c r="I145" s="1284" t="str">
        <f t="shared" ref="I145:I166" si="25">IF(ISERROR(F145), "", (F145))</f>
        <v>1840 &amp; 1845 D</v>
      </c>
      <c r="J145" s="1284" t="str">
        <f t="shared" si="15"/>
        <v>1840 &amp; 1845 C</v>
      </c>
      <c r="K145" s="1284"/>
      <c r="L145" s="1284"/>
      <c r="M145" s="1277"/>
      <c r="N145" s="1286" t="str">
        <f>IF(AND(OR(E145="TCP", OR(E145="DCP", E145="BCP")), 'I8 Demand Data'!C14="1 CP"), 'E4 TB Allocation Details'!E145 &amp; 1, IF(AND(OR(E145="TCP", OR(E145="DCP", E145="BCP")), 'I8 Demand Data'!C14="4 CP"), 'E4 TB Allocation Details'!E145 &amp; 4, IF(AND(OR(E145="TCP", OR(E145="DCP", E145="BCP")), 'I8 Demand Data'!C14="12 CP"), 'E4 TB Allocation Details'!E145 &amp; 12, "")))</f>
        <v/>
      </c>
      <c r="O145" s="1286" t="str">
        <f>IF(AND(OR(E145="DNCP", OR(E145="SNCP", E145="PNCP")), 'I8 Demand Data'!C15="1 NCP"), E145 &amp; 1, IF(AND(OR(E145="DNCP", OR(E145="SNCP", E145="PNCP")), 'I8 Demand Data'!C15="4 NCP"), E145 &amp; 4, IF(AND(OR(E145="DNCP", OR(E145="SNCP", E145="PNCP")), 'I8 Demand Data'!C15="12 NCP"), E145 &amp; 12, "")))</f>
        <v/>
      </c>
      <c r="P145" s="1286" t="str">
        <f t="shared" si="21"/>
        <v>1840 &amp; 1845 D</v>
      </c>
      <c r="Q145" s="1286" t="str">
        <f t="shared" si="23"/>
        <v>1840 &amp; 1845 D</v>
      </c>
      <c r="R145" s="637"/>
      <c r="S145" s="637"/>
      <c r="T145" s="637"/>
    </row>
    <row r="146" spans="1:20" s="1273" customFormat="1" ht="25.5" x14ac:dyDescent="0.2">
      <c r="A146" s="1276">
        <v>5055</v>
      </c>
      <c r="B146" s="1276" t="s">
        <v>1413</v>
      </c>
      <c r="C146" s="1276" t="s">
        <v>563</v>
      </c>
      <c r="D146" s="347" t="s">
        <v>927</v>
      </c>
      <c r="E146" s="1287" t="s">
        <v>468</v>
      </c>
      <c r="F146" s="1296" t="str">
        <f t="shared" si="24"/>
        <v>1850 D</v>
      </c>
      <c r="G146" s="1297" t="s">
        <v>500</v>
      </c>
      <c r="H146" s="1298" t="s">
        <v>307</v>
      </c>
      <c r="I146" s="1288" t="str">
        <f t="shared" si="25"/>
        <v>1850 D</v>
      </c>
      <c r="J146" s="1288" t="str">
        <f t="shared" si="15"/>
        <v>1850 C</v>
      </c>
      <c r="K146" s="1288"/>
      <c r="L146" s="1288"/>
      <c r="M146" s="1277"/>
      <c r="N146" s="1280" t="str">
        <f>IF(AND(OR(E146="TCP", OR(E146="DCP", E146="BCP")), 'I8 Demand Data'!C14="1 CP"), 'E4 TB Allocation Details'!E146 &amp; 1, IF(AND(OR(E146="TCP", OR(E146="DCP", E146="BCP")), 'I8 Demand Data'!C14="4 CP"), 'E4 TB Allocation Details'!E146 &amp; 4, IF(AND(OR(E146="TCP", OR(E146="DCP", E146="BCP")), 'I8 Demand Data'!C14="12 CP"), 'E4 TB Allocation Details'!E146 &amp; 12, "")))</f>
        <v/>
      </c>
      <c r="O146" s="1280" t="str">
        <f>IF(AND(OR(E146="DNCP", OR(E146="SNCP", E146="PNCP")), 'I8 Demand Data'!C15="1 NCP"), E146 &amp; 1, IF(AND(OR(E146="DNCP", OR(E146="SNCP", E146="PNCP")), 'I8 Demand Data'!C15="4 NCP"), E146 &amp; 4, IF(AND(OR(E146="DNCP", OR(E146="SNCP", E146="PNCP")), 'I8 Demand Data'!C15="12 NCP"), E146 &amp; 12, "")))</f>
        <v/>
      </c>
      <c r="P146" s="1280" t="str">
        <f t="shared" si="21"/>
        <v>1850 D</v>
      </c>
      <c r="Q146" s="1280" t="str">
        <f t="shared" si="23"/>
        <v>1850 D</v>
      </c>
      <c r="R146" s="637"/>
      <c r="S146" s="637"/>
      <c r="T146" s="637"/>
    </row>
    <row r="147" spans="1:20" s="1273" customFormat="1" ht="25.5" x14ac:dyDescent="0.2">
      <c r="A147" s="1275">
        <v>5065</v>
      </c>
      <c r="B147" s="1275" t="s">
        <v>1577</v>
      </c>
      <c r="C147" s="1275" t="s">
        <v>563</v>
      </c>
      <c r="D147" s="1281" t="s">
        <v>928</v>
      </c>
      <c r="E147" s="1282" t="s">
        <v>331</v>
      </c>
      <c r="F147" s="1299" t="str">
        <f t="shared" si="24"/>
        <v xml:space="preserve"> </v>
      </c>
      <c r="G147" s="1300" t="s">
        <v>774</v>
      </c>
      <c r="H147" s="1301"/>
      <c r="I147" s="1284" t="str">
        <f t="shared" si="25"/>
        <v xml:space="preserve"> </v>
      </c>
      <c r="J147" s="1284" t="str">
        <f t="shared" si="15"/>
        <v>CWMC</v>
      </c>
      <c r="K147" s="1284"/>
      <c r="L147" s="1284"/>
      <c r="M147" s="1277"/>
      <c r="N147" s="1286" t="str">
        <f>IF(AND(OR(E147="TCP", OR(E147="DCP", E147="BCP")), 'I8 Demand Data'!C14="1 CP"), 'E4 TB Allocation Details'!E147 &amp; 1, IF(AND(OR(E147="TCP", OR(E147="DCP", E147="BCP")), 'I8 Demand Data'!C14="4 CP"), 'E4 TB Allocation Details'!E147 &amp; 4, IF(AND(OR(E147="TCP", OR(E147="DCP", E147="BCP")), 'I8 Demand Data'!C14="12 CP"), 'E4 TB Allocation Details'!E147 &amp; 12, "")))</f>
        <v/>
      </c>
      <c r="O147" s="1286" t="str">
        <f>IF(AND(OR(E147="DNCP", OR(E147="SNCP", E147="PNCP")), 'I8 Demand Data'!C15="1 NCP"), E147 &amp; 1, IF(AND(OR(E147="DNCP", OR(E147="SNCP", E147="PNCP")), 'I8 Demand Data'!C15="4 NCP"), E147 &amp; 4, IF(AND(OR(E147="DNCP", OR(E147="SNCP", E147="PNCP")), 'I8 Demand Data'!C15="12 NCP"), E147 &amp; 12, "")))</f>
        <v/>
      </c>
      <c r="P147" s="1286" t="str">
        <f t="shared" si="21"/>
        <v xml:space="preserve"> </v>
      </c>
      <c r="Q147" s="1286" t="str">
        <f t="shared" si="23"/>
        <v xml:space="preserve"> </v>
      </c>
      <c r="R147" s="637"/>
      <c r="S147" s="637"/>
      <c r="T147" s="637"/>
    </row>
    <row r="148" spans="1:20" s="1273" customFormat="1" ht="25.5" x14ac:dyDescent="0.2">
      <c r="A148" s="1276">
        <v>5070</v>
      </c>
      <c r="B148" s="1276" t="s">
        <v>1578</v>
      </c>
      <c r="C148" s="1276" t="s">
        <v>563</v>
      </c>
      <c r="D148" s="347" t="s">
        <v>928</v>
      </c>
      <c r="E148" s="1287"/>
      <c r="F148" s="1296" t="str">
        <f t="shared" si="24"/>
        <v/>
      </c>
      <c r="G148" s="1297" t="s">
        <v>704</v>
      </c>
      <c r="H148" s="1298"/>
      <c r="I148" s="1288" t="str">
        <f t="shared" si="25"/>
        <v/>
      </c>
      <c r="J148" s="1288" t="str">
        <f t="shared" si="15"/>
        <v>CCA</v>
      </c>
      <c r="K148" s="1288"/>
      <c r="L148" s="1288"/>
      <c r="M148" s="1277"/>
      <c r="N148" s="1280" t="str">
        <f>IF(AND(OR(E148="TCP", OR(E148="DCP", E148="BCP")), 'I8 Demand Data'!C14="1 CP"), 'E4 TB Allocation Details'!E148 &amp; 1, IF(AND(OR(E148="TCP", OR(E148="DCP", E148="BCP")), 'I8 Demand Data'!C14="4 CP"), 'E4 TB Allocation Details'!E148 &amp; 4, IF(AND(OR(E148="TCP", OR(E148="DCP", E148="BCP")), 'I8 Demand Data'!C14="12 CP"), 'E4 TB Allocation Details'!E148 &amp; 12, "")))</f>
        <v/>
      </c>
      <c r="O148" s="1280" t="str">
        <f>IF(AND(OR(E148="DNCP", OR(E148="SNCP", E148="PNCP")), 'I8 Demand Data'!C15="1 NCP"), E148 &amp; 1, IF(AND(OR(E148="DNCP", OR(E148="SNCP", E148="PNCP")), 'I8 Demand Data'!C15="4 NCP"), E148 &amp; 4, IF(AND(OR(E148="DNCP", OR(E148="SNCP", E148="PNCP")), 'I8 Demand Data'!C15="12 NCP"), E148 &amp; 12, "")))</f>
        <v/>
      </c>
      <c r="P148" s="1280" t="str">
        <f t="shared" si="21"/>
        <v/>
      </c>
      <c r="Q148" s="1280" t="str">
        <f t="shared" si="23"/>
        <v/>
      </c>
      <c r="R148" s="637"/>
      <c r="S148" s="637"/>
      <c r="T148" s="637"/>
    </row>
    <row r="149" spans="1:20" s="1273" customFormat="1" ht="25.5" x14ac:dyDescent="0.2">
      <c r="A149" s="1275">
        <v>5075</v>
      </c>
      <c r="B149" s="1275" t="s">
        <v>1579</v>
      </c>
      <c r="C149" s="1275" t="s">
        <v>563</v>
      </c>
      <c r="D149" s="1281" t="s">
        <v>928</v>
      </c>
      <c r="E149" s="1282"/>
      <c r="F149" s="1299" t="str">
        <f t="shared" si="24"/>
        <v/>
      </c>
      <c r="G149" s="1300" t="s">
        <v>704</v>
      </c>
      <c r="H149" s="1301"/>
      <c r="I149" s="1284" t="str">
        <f t="shared" si="25"/>
        <v/>
      </c>
      <c r="J149" s="1284" t="str">
        <f t="shared" si="15"/>
        <v>CCA</v>
      </c>
      <c r="K149" s="1284"/>
      <c r="L149" s="1284"/>
      <c r="M149" s="1277"/>
      <c r="N149" s="1286" t="str">
        <f>IF(AND(OR(E149="TCP", OR(E149="DCP", E149="BCP")), 'I8 Demand Data'!C14="1 CP"), 'E4 TB Allocation Details'!E149 &amp; 1, IF(AND(OR(E149="TCP", OR(E149="DCP", E149="BCP")), 'I8 Demand Data'!C14="4 CP"), 'E4 TB Allocation Details'!E149 &amp; 4, IF(AND(OR(E149="TCP", OR(E149="DCP", E149="BCP")), 'I8 Demand Data'!C14="12 CP"), 'E4 TB Allocation Details'!E149 &amp; 12, "")))</f>
        <v/>
      </c>
      <c r="O149" s="1286" t="str">
        <f>IF(AND(OR(E149="DNCP", OR(E149="SNCP", E149="PNCP")), 'I8 Demand Data'!C15="1 NCP"), E149 &amp; 1, IF(AND(OR(E149="DNCP", OR(E149="SNCP", E149="PNCP")), 'I8 Demand Data'!C15="4 NCP"), E149 &amp; 4, IF(AND(OR(E149="DNCP", OR(E149="SNCP", E149="PNCP")), 'I8 Demand Data'!C15="12 NCP"), E149 &amp; 12, "")))</f>
        <v/>
      </c>
      <c r="P149" s="1286" t="str">
        <f t="shared" si="21"/>
        <v/>
      </c>
      <c r="Q149" s="1286" t="str">
        <f t="shared" si="23"/>
        <v/>
      </c>
      <c r="R149" s="637"/>
      <c r="S149" s="637"/>
      <c r="T149" s="637"/>
    </row>
    <row r="150" spans="1:20" s="1273" customFormat="1" ht="25.5" x14ac:dyDescent="0.2">
      <c r="A150" s="1276">
        <v>5085</v>
      </c>
      <c r="B150" s="1276" t="s">
        <v>1560</v>
      </c>
      <c r="C150" s="1276" t="s">
        <v>563</v>
      </c>
      <c r="D150" s="347" t="s">
        <v>927</v>
      </c>
      <c r="E150" s="1287" t="s">
        <v>915</v>
      </c>
      <c r="F150" s="1296" t="str">
        <f t="shared" si="24"/>
        <v>1815-1855 D</v>
      </c>
      <c r="G150" s="1297" t="s">
        <v>916</v>
      </c>
      <c r="H150" s="1298" t="s">
        <v>307</v>
      </c>
      <c r="I150" s="1288" t="str">
        <f t="shared" si="25"/>
        <v>1815-1855 D</v>
      </c>
      <c r="J150" s="1288" t="str">
        <f t="shared" si="15"/>
        <v>1815-1855 C</v>
      </c>
      <c r="K150" s="1288"/>
      <c r="L150" s="1288"/>
      <c r="M150" s="1277"/>
      <c r="N150" s="1280" t="str">
        <f>IF(AND(OR(E150="TCP", OR(E150="DCP", E150="BCP")), 'I8 Demand Data'!C14="1 CP"), 'E4 TB Allocation Details'!E150 &amp; 1, IF(AND(OR(E150="TCP", OR(E150="DCP", E150="BCP")), 'I8 Demand Data'!C14="4 CP"), 'E4 TB Allocation Details'!E150 &amp; 4, IF(AND(OR(E150="TCP", OR(E150="DCP", E150="BCP")), 'I8 Demand Data'!C14="12 CP"), 'E4 TB Allocation Details'!E150 &amp; 12, "")))</f>
        <v/>
      </c>
      <c r="O150" s="1280" t="str">
        <f>IF(AND(OR(E150="DNCP", OR(E150="SNCP", E150="PNCP")), 'I8 Demand Data'!C15="1 NCP"), E150 &amp; 1, IF(AND(OR(E150="DNCP", OR(E150="SNCP", E150="PNCP")), 'I8 Demand Data'!C15="4 NCP"), E150 &amp; 4, IF(AND(OR(E150="DNCP", OR(E150="SNCP", E150="PNCP")), 'I8 Demand Data'!C15="12 NCP"), E150 &amp; 12, "")))</f>
        <v/>
      </c>
      <c r="P150" s="1280" t="str">
        <f t="shared" si="21"/>
        <v>1815-1855 D</v>
      </c>
      <c r="Q150" s="1280" t="str">
        <f t="shared" si="23"/>
        <v>1815-1855 D</v>
      </c>
      <c r="R150" s="637"/>
      <c r="S150" s="637"/>
      <c r="T150" s="637"/>
    </row>
    <row r="151" spans="1:20" s="1273" customFormat="1" ht="38.25" x14ac:dyDescent="0.2">
      <c r="A151" s="1275">
        <v>5090</v>
      </c>
      <c r="B151" s="1275" t="s">
        <v>1561</v>
      </c>
      <c r="C151" s="1275" t="s">
        <v>563</v>
      </c>
      <c r="D151" s="1281" t="s">
        <v>927</v>
      </c>
      <c r="E151" s="1282" t="s">
        <v>467</v>
      </c>
      <c r="F151" s="1299" t="str">
        <f t="shared" si="24"/>
        <v>1840 &amp; 1845 D</v>
      </c>
      <c r="G151" s="1300" t="s">
        <v>499</v>
      </c>
      <c r="H151" s="1301" t="s">
        <v>307</v>
      </c>
      <c r="I151" s="1284" t="str">
        <f t="shared" si="25"/>
        <v>1840 &amp; 1845 D</v>
      </c>
      <c r="J151" s="1284" t="str">
        <f t="shared" si="15"/>
        <v>1840 &amp; 1845 C</v>
      </c>
      <c r="K151" s="1284"/>
      <c r="L151" s="1284"/>
      <c r="M151" s="1277"/>
      <c r="N151" s="1286" t="str">
        <f>IF(AND(OR(E151="TCP", OR(E151="DCP", E151="BCP")), 'I8 Demand Data'!C14="1 CP"), 'E4 TB Allocation Details'!E151 &amp; 1, IF(AND(OR(E151="TCP", OR(E151="DCP", E151="BCP")), 'I8 Demand Data'!C14="4 CP"), 'E4 TB Allocation Details'!E151 &amp; 4, IF(AND(OR(E151="TCP", OR(E151="DCP", E151="BCP")), 'I8 Demand Data'!C14="12 CP"), 'E4 TB Allocation Details'!E151 &amp; 12, "")))</f>
        <v/>
      </c>
      <c r="O151" s="1286" t="str">
        <f>IF(AND(OR(E151="DNCP", OR(E151="SNCP", E151="PNCP")), 'I8 Demand Data'!C15="1 NCP"), E151 &amp; 1, IF(AND(OR(E151="DNCP", OR(E151="SNCP", E151="PNCP")), 'I8 Demand Data'!C15="4 NCP"), E151 &amp; 4, IF(AND(OR(E151="DNCP", OR(E151="SNCP", E151="PNCP")), 'I8 Demand Data'!C15="12 NCP"), E151 &amp; 12, "")))</f>
        <v/>
      </c>
      <c r="P151" s="1286" t="str">
        <f t="shared" si="21"/>
        <v>1840 &amp; 1845 D</v>
      </c>
      <c r="Q151" s="1286" t="str">
        <f t="shared" si="23"/>
        <v>1840 &amp; 1845 D</v>
      </c>
      <c r="R151" s="637"/>
      <c r="S151" s="637"/>
      <c r="T151" s="637"/>
    </row>
    <row r="152" spans="1:20" s="1273" customFormat="1" ht="38.25" x14ac:dyDescent="0.2">
      <c r="A152" s="1276">
        <v>5095</v>
      </c>
      <c r="B152" s="1276" t="s">
        <v>1562</v>
      </c>
      <c r="C152" s="1276" t="s">
        <v>563</v>
      </c>
      <c r="D152" s="347" t="s">
        <v>927</v>
      </c>
      <c r="E152" s="1287" t="s">
        <v>1285</v>
      </c>
      <c r="F152" s="1296" t="str">
        <f t="shared" si="24"/>
        <v>1830 &amp; 1835 D</v>
      </c>
      <c r="G152" s="1297" t="s">
        <v>496</v>
      </c>
      <c r="H152" s="1298" t="s">
        <v>307</v>
      </c>
      <c r="I152" s="1288" t="str">
        <f t="shared" si="25"/>
        <v>1830 &amp; 1835 D</v>
      </c>
      <c r="J152" s="1288" t="str">
        <f t="shared" si="15"/>
        <v>1830 &amp; 1835 C</v>
      </c>
      <c r="K152" s="1288"/>
      <c r="L152" s="1288"/>
      <c r="M152" s="1277"/>
      <c r="N152" s="1280" t="str">
        <f>IF(AND(OR(E152="TCP", OR(E152="DCP", E152="BCP")), 'I8 Demand Data'!C14="1 CP"), 'E4 TB Allocation Details'!E152 &amp; 1, IF(AND(OR(E152="TCP", OR(E152="DCP", E152="BCP")), 'I8 Demand Data'!C14="4 CP"), 'E4 TB Allocation Details'!E152 &amp; 4, IF(AND(OR(E152="TCP", OR(E152="DCP", E152="BCP")), 'I8 Demand Data'!C14="12 CP"), 'E4 TB Allocation Details'!E152 &amp; 12, "")))</f>
        <v/>
      </c>
      <c r="O152" s="1280" t="str">
        <f>IF(AND(OR(E152="DNCP", OR(E152="SNCP", E152="PNCP")), 'I8 Demand Data'!C15="1 NCP"), E152 &amp; 1, IF(AND(OR(E152="DNCP", OR(E152="SNCP", E152="PNCP")), 'I8 Demand Data'!C15="4 NCP"), E152 &amp; 4, IF(AND(OR(E152="DNCP", OR(E152="SNCP", E152="PNCP")), 'I8 Demand Data'!C15="12 NCP"), E152 &amp; 12, "")))</f>
        <v/>
      </c>
      <c r="P152" s="1280" t="str">
        <f t="shared" si="21"/>
        <v>1830 &amp; 1835 D</v>
      </c>
      <c r="Q152" s="1280" t="str">
        <f t="shared" si="23"/>
        <v>1830 &amp; 1835 D</v>
      </c>
      <c r="R152" s="637"/>
      <c r="S152" s="637"/>
      <c r="T152" s="637"/>
    </row>
    <row r="153" spans="1:20" s="1273" customFormat="1" ht="25.5" x14ac:dyDescent="0.2">
      <c r="A153" s="1275">
        <v>5096</v>
      </c>
      <c r="B153" s="1275" t="s">
        <v>1406</v>
      </c>
      <c r="C153" s="1275" t="s">
        <v>563</v>
      </c>
      <c r="D153" s="1281" t="s">
        <v>927</v>
      </c>
      <c r="E153" s="1282"/>
      <c r="F153" s="1299" t="str">
        <f t="shared" si="24"/>
        <v/>
      </c>
      <c r="G153" s="1300"/>
      <c r="H153" s="1301" t="s">
        <v>331</v>
      </c>
      <c r="I153" s="1284" t="str">
        <f t="shared" si="25"/>
        <v/>
      </c>
      <c r="J153" s="1284" t="str">
        <f t="shared" si="15"/>
        <v/>
      </c>
      <c r="K153" s="1284" t="s">
        <v>1082</v>
      </c>
      <c r="L153" s="1284"/>
      <c r="M153" s="1277"/>
      <c r="N153" s="1286" t="str">
        <f>IF(AND(OR(E153="TCP", OR(E153="DCP", E153="BCP")), 'I8 Demand Data'!C14="1 CP"), 'E4 TB Allocation Details'!E153 &amp; 1, IF(AND(OR(E153="TCP", OR(E153="DCP", E153="BCP")), 'I8 Demand Data'!C14="4 CP"), 'E4 TB Allocation Details'!E153 &amp; 4, IF(AND(OR(E153="TCP", OR(E153="DCP", E153="BCP")), 'I8 Demand Data'!C14="12 CP"), 'E4 TB Allocation Details'!E153 &amp; 12, "")))</f>
        <v/>
      </c>
      <c r="O153" s="1286" t="str">
        <f>IF(AND(OR(E153="DNCP", OR(E153="SNCP", E153="PNCP")), 'I8 Demand Data'!C15="1 NCP"), E153 &amp; 1, IF(AND(OR(E153="DNCP", OR(E153="SNCP", E153="PNCP")), 'I8 Demand Data'!C15="4 NCP"), E153 &amp; 4, IF(AND(OR(E153="DNCP", OR(E153="SNCP", E153="PNCP")), 'I8 Demand Data'!C15="12 NCP"), E153 &amp; 12, "")))</f>
        <v/>
      </c>
      <c r="P153" s="1286" t="str">
        <f t="shared" si="21"/>
        <v/>
      </c>
      <c r="Q153" s="1286" t="str">
        <f t="shared" si="23"/>
        <v/>
      </c>
      <c r="R153" s="637"/>
      <c r="S153" s="637"/>
      <c r="T153" s="637"/>
    </row>
    <row r="154" spans="1:20" s="1273" customFormat="1" ht="25.5" x14ac:dyDescent="0.2">
      <c r="A154" s="1276">
        <v>5105</v>
      </c>
      <c r="B154" s="1276" t="s">
        <v>1337</v>
      </c>
      <c r="C154" s="1276" t="s">
        <v>1559</v>
      </c>
      <c r="D154" s="347" t="s">
        <v>927</v>
      </c>
      <c r="E154" s="1287" t="s">
        <v>915</v>
      </c>
      <c r="F154" s="1296" t="str">
        <f t="shared" si="24"/>
        <v>1815-1855 D</v>
      </c>
      <c r="G154" s="1297" t="s">
        <v>916</v>
      </c>
      <c r="H154" s="1298" t="s">
        <v>307</v>
      </c>
      <c r="I154" s="1288" t="str">
        <f t="shared" si="25"/>
        <v>1815-1855 D</v>
      </c>
      <c r="J154" s="1288" t="str">
        <f t="shared" si="15"/>
        <v>1815-1855 C</v>
      </c>
      <c r="K154" s="1288"/>
      <c r="L154" s="1288"/>
      <c r="M154" s="1277"/>
      <c r="N154" s="1280" t="str">
        <f>IF(AND(OR(E154="TCP", OR(E154="DCP", E154="BCP")), 'I8 Demand Data'!C14="1 CP"), 'E4 TB Allocation Details'!E154 &amp; 1, IF(AND(OR(E154="TCP", OR(E154="DCP", E154="BCP")), 'I8 Demand Data'!C14="4 CP"), 'E4 TB Allocation Details'!E154 &amp; 4, IF(AND(OR(E154="TCP", OR(E154="DCP", E154="BCP")), 'I8 Demand Data'!C14="12 CP"), 'E4 TB Allocation Details'!E154 &amp; 12, "")))</f>
        <v/>
      </c>
      <c r="O154" s="1280" t="str">
        <f>IF(AND(OR(E154="DNCP", OR(E154="SNCP", E154="PNCP")), 'I8 Demand Data'!C15="1 NCP"), E154 &amp; 1, IF(AND(OR(E154="DNCP", OR(E154="SNCP", E154="PNCP")), 'I8 Demand Data'!C15="4 NCP"), E154 &amp; 4, IF(AND(OR(E154="DNCP", OR(E154="SNCP", E154="PNCP")), 'I8 Demand Data'!C15="12 NCP"), E154 &amp; 12, "")))</f>
        <v/>
      </c>
      <c r="P154" s="1280" t="str">
        <f t="shared" si="21"/>
        <v>1815-1855 D</v>
      </c>
      <c r="Q154" s="1280" t="str">
        <f t="shared" si="23"/>
        <v>1815-1855 D</v>
      </c>
      <c r="R154" s="637"/>
      <c r="S154" s="637"/>
      <c r="T154" s="637"/>
    </row>
    <row r="155" spans="1:20" s="1273" customFormat="1" ht="38.25" x14ac:dyDescent="0.2">
      <c r="A155" s="1275">
        <v>5110</v>
      </c>
      <c r="B155" s="1275" t="s">
        <v>1407</v>
      </c>
      <c r="C155" s="1275" t="s">
        <v>1559</v>
      </c>
      <c r="D155" s="1281" t="s">
        <v>927</v>
      </c>
      <c r="E155" s="1282" t="s">
        <v>1247</v>
      </c>
      <c r="F155" s="1299" t="str">
        <f t="shared" si="24"/>
        <v>1808 D</v>
      </c>
      <c r="G155" s="1300" t="s">
        <v>484</v>
      </c>
      <c r="H155" s="1301" t="s">
        <v>331</v>
      </c>
      <c r="I155" s="1284" t="str">
        <f t="shared" si="25"/>
        <v>1808 D</v>
      </c>
      <c r="J155" s="1284" t="str">
        <f t="shared" si="15"/>
        <v>1808 C</v>
      </c>
      <c r="K155" s="1284"/>
      <c r="L155" s="1284"/>
      <c r="M155" s="1277"/>
      <c r="N155" s="1286" t="str">
        <f>IF(AND(OR(E155="TCP", OR(E155="DCP", E155="BCP")), 'I8 Demand Data'!C14="1 CP"), 'E4 TB Allocation Details'!E155 &amp; 1, IF(AND(OR(E155="TCP", OR(E155="DCP", E155="BCP")), 'I8 Demand Data'!C14="4 CP"), 'E4 TB Allocation Details'!E155 &amp; 4, IF(AND(OR(E155="TCP", OR(E155="DCP", E155="BCP")), 'I8 Demand Data'!C14="12 CP"), 'E4 TB Allocation Details'!E155 &amp; 12, "")))</f>
        <v/>
      </c>
      <c r="O155" s="1286" t="str">
        <f>IF(AND(OR(E155="DNCP", OR(E155="SNCP", E155="PNCP")), 'I8 Demand Data'!C15="1 NCP"), E155 &amp; 1, IF(AND(OR(E155="DNCP", OR(E155="SNCP", E155="PNCP")), 'I8 Demand Data'!C15="4 NCP"), E155 &amp; 4, IF(AND(OR(E155="DNCP", OR(E155="SNCP", E155="PNCP")), 'I8 Demand Data'!C15="12 NCP"), E155 &amp; 12, "")))</f>
        <v/>
      </c>
      <c r="P155" s="1286" t="str">
        <f t="shared" si="21"/>
        <v>1808 D</v>
      </c>
      <c r="Q155" s="1286" t="str">
        <f t="shared" si="23"/>
        <v>1808 D</v>
      </c>
      <c r="R155" s="637"/>
      <c r="S155" s="637"/>
      <c r="T155" s="637"/>
    </row>
    <row r="156" spans="1:20" s="1273" customFormat="1" ht="38.25" x14ac:dyDescent="0.2">
      <c r="A156" s="1276">
        <v>5112</v>
      </c>
      <c r="B156" s="1276" t="s">
        <v>1371</v>
      </c>
      <c r="C156" s="1276" t="s">
        <v>1559</v>
      </c>
      <c r="D156" s="347" t="s">
        <v>927</v>
      </c>
      <c r="E156" s="1287" t="s">
        <v>1261</v>
      </c>
      <c r="F156" s="1296" t="str">
        <f t="shared" si="24"/>
        <v>1815 D</v>
      </c>
      <c r="G156" s="1297" t="s">
        <v>485</v>
      </c>
      <c r="H156" s="1298"/>
      <c r="I156" s="1288" t="str">
        <f t="shared" si="25"/>
        <v>1815 D</v>
      </c>
      <c r="J156" s="1288" t="str">
        <f t="shared" si="15"/>
        <v>1815 C</v>
      </c>
      <c r="K156" s="1288"/>
      <c r="L156" s="1288"/>
      <c r="M156" s="1277"/>
      <c r="N156" s="1280" t="str">
        <f>IF(AND(OR(E156="TCP", OR(E156="DCP", E156="BCP")), 'I8 Demand Data'!C14="1 CP"), 'E4 TB Allocation Details'!E156 &amp; 1, IF(AND(OR(E156="TCP", OR(E156="DCP", E156="BCP")), 'I8 Demand Data'!C14="4 CP"), 'E4 TB Allocation Details'!E156 &amp; 4, IF(AND(OR(E156="TCP", OR(E156="DCP", E156="BCP")), 'I8 Demand Data'!C14="12 CP"), 'E4 TB Allocation Details'!E156 &amp; 12, "")))</f>
        <v/>
      </c>
      <c r="O156" s="1280" t="str">
        <f>IF(AND(OR(E156="DNCP", OR(E156="SNCP", E156="PNCP")), 'I8 Demand Data'!C15="1 NCP"), E156 &amp; 1, IF(AND(OR(E156="DNCP", OR(E156="SNCP", E156="PNCP")), 'I8 Demand Data'!C15="4 NCP"), E156 &amp; 4, IF(AND(OR(E156="DNCP", OR(E156="SNCP", E156="PNCP")), 'I8 Demand Data'!C15="12 NCP"), E156 &amp; 12, "")))</f>
        <v/>
      </c>
      <c r="P156" s="1280" t="str">
        <f t="shared" si="21"/>
        <v>1815 D</v>
      </c>
      <c r="Q156" s="1280" t="str">
        <f t="shared" si="23"/>
        <v>1815 D</v>
      </c>
      <c r="R156" s="637"/>
      <c r="S156" s="637"/>
      <c r="T156" s="637"/>
    </row>
    <row r="157" spans="1:20" s="1273" customFormat="1" ht="38.25" x14ac:dyDescent="0.2">
      <c r="A157" s="1275">
        <v>5114</v>
      </c>
      <c r="B157" s="1275" t="s">
        <v>7</v>
      </c>
      <c r="C157" s="1275" t="s">
        <v>1559</v>
      </c>
      <c r="D157" s="1281" t="s">
        <v>927</v>
      </c>
      <c r="E157" s="1282" t="s">
        <v>1262</v>
      </c>
      <c r="F157" s="1299" t="str">
        <f t="shared" si="24"/>
        <v>1820 D</v>
      </c>
      <c r="G157" s="1300" t="s">
        <v>486</v>
      </c>
      <c r="H157" s="1301" t="s">
        <v>331</v>
      </c>
      <c r="I157" s="1284" t="str">
        <f t="shared" si="25"/>
        <v>1820 D</v>
      </c>
      <c r="J157" s="1284" t="str">
        <f t="shared" si="15"/>
        <v>1820 C</v>
      </c>
      <c r="K157" s="1284"/>
      <c r="L157" s="1284"/>
      <c r="M157" s="1277"/>
      <c r="N157" s="1286" t="str">
        <f>IF(AND(OR(E157="TCP", OR(E157="DCP", E157="BCP")), 'I8 Demand Data'!C14="1 CP"), 'E4 TB Allocation Details'!E157 &amp; 1, IF(AND(OR(E157="TCP", OR(E157="DCP", E157="BCP")), 'I8 Demand Data'!C14="4 CP"), 'E4 TB Allocation Details'!E157 &amp; 4, IF(AND(OR(E157="TCP", OR(E157="DCP", E157="BCP")), 'I8 Demand Data'!C14="12 CP"), 'E4 TB Allocation Details'!E157 &amp; 12, "")))</f>
        <v/>
      </c>
      <c r="O157" s="1286" t="str">
        <f>IF(AND(OR(E157="DNCP", OR(E157="SNCP", E157="PNCP")), 'I8 Demand Data'!C15="1 NCP"), E157 &amp; 1, IF(AND(OR(E157="DNCP", OR(E157="SNCP", E157="PNCP")), 'I8 Demand Data'!C15="4 NCP"), E157 &amp; 4, IF(AND(OR(E157="DNCP", OR(E157="SNCP", E157="PNCP")), 'I8 Demand Data'!C15="12 NCP"), E157 &amp; 12, "")))</f>
        <v/>
      </c>
      <c r="P157" s="1286" t="str">
        <f t="shared" si="21"/>
        <v>1820 D</v>
      </c>
      <c r="Q157" s="1286" t="str">
        <f t="shared" si="23"/>
        <v>1820 D</v>
      </c>
      <c r="R157" s="637"/>
      <c r="S157" s="637"/>
      <c r="T157" s="637"/>
    </row>
    <row r="158" spans="1:20" s="1273" customFormat="1" ht="25.5" x14ac:dyDescent="0.2">
      <c r="A158" s="1276">
        <v>5120</v>
      </c>
      <c r="B158" s="1276" t="s">
        <v>8</v>
      </c>
      <c r="C158" s="1276" t="s">
        <v>1559</v>
      </c>
      <c r="D158" s="347" t="s">
        <v>927</v>
      </c>
      <c r="E158" s="1287" t="s">
        <v>1263</v>
      </c>
      <c r="F158" s="1296" t="str">
        <f t="shared" si="24"/>
        <v>1830 D</v>
      </c>
      <c r="G158" s="1297" t="s">
        <v>488</v>
      </c>
      <c r="H158" s="1298" t="s">
        <v>307</v>
      </c>
      <c r="I158" s="1288" t="str">
        <f t="shared" si="25"/>
        <v>1830 D</v>
      </c>
      <c r="J158" s="1288" t="str">
        <f t="shared" si="15"/>
        <v>1830 C</v>
      </c>
      <c r="K158" s="1288"/>
      <c r="L158" s="1288"/>
      <c r="M158" s="1277"/>
      <c r="N158" s="1280" t="str">
        <f>IF(AND(OR(E158="TCP", OR(E158="DCP", E158="BCP")), 'I8 Demand Data'!C14="1 CP"), 'E4 TB Allocation Details'!E158 &amp; 1, IF(AND(OR(E158="TCP", OR(E158="DCP", E158="BCP")), 'I8 Demand Data'!C14="4 CP"), 'E4 TB Allocation Details'!E158 &amp; 4, IF(AND(OR(E158="TCP", OR(E158="DCP", E158="BCP")), 'I8 Demand Data'!C14="12 CP"), 'E4 TB Allocation Details'!E158 &amp; 12, "")))</f>
        <v/>
      </c>
      <c r="O158" s="1280" t="str">
        <f>IF(AND(OR(E158="DNCP", OR(E158="SNCP", E158="PNCP")), 'I8 Demand Data'!C15="1 NCP"), E158 &amp; 1, IF(AND(OR(E158="DNCP", OR(E158="SNCP", E158="PNCP")), 'I8 Demand Data'!C15="4 NCP"), E158 &amp; 4, IF(AND(OR(E158="DNCP", OR(E158="SNCP", E158="PNCP")), 'I8 Demand Data'!C15="12 NCP"), E158 &amp; 12, "")))</f>
        <v/>
      </c>
      <c r="P158" s="1280" t="str">
        <f t="shared" si="21"/>
        <v>1830 D</v>
      </c>
      <c r="Q158" s="1280" t="str">
        <f t="shared" si="23"/>
        <v>1830 D</v>
      </c>
      <c r="R158" s="637"/>
      <c r="S158" s="637"/>
      <c r="T158" s="637"/>
    </row>
    <row r="159" spans="1:20" s="1273" customFormat="1" ht="25.5" x14ac:dyDescent="0.2">
      <c r="A159" s="1275">
        <v>5125</v>
      </c>
      <c r="B159" s="1275" t="s">
        <v>1373</v>
      </c>
      <c r="C159" s="1275" t="s">
        <v>1559</v>
      </c>
      <c r="D159" s="1281" t="s">
        <v>927</v>
      </c>
      <c r="E159" s="1282" t="s">
        <v>1264</v>
      </c>
      <c r="F159" s="1299" t="str">
        <f t="shared" si="24"/>
        <v>1835 D</v>
      </c>
      <c r="G159" s="1300" t="s">
        <v>489</v>
      </c>
      <c r="H159" s="1301" t="s">
        <v>307</v>
      </c>
      <c r="I159" s="1284" t="str">
        <f t="shared" si="25"/>
        <v>1835 D</v>
      </c>
      <c r="J159" s="1284" t="str">
        <f t="shared" si="15"/>
        <v>1835 C</v>
      </c>
      <c r="K159" s="1284"/>
      <c r="L159" s="1284"/>
      <c r="M159" s="1277"/>
      <c r="N159" s="1286" t="str">
        <f>IF(AND(OR(E159="TCP", OR(E159="DCP", E159="BCP")), 'I8 Demand Data'!C14="1 CP"), 'E4 TB Allocation Details'!E159 &amp; 1, IF(AND(OR(E159="TCP", OR(E159="DCP", E159="BCP")), 'I8 Demand Data'!C14="4 CP"), 'E4 TB Allocation Details'!E159 &amp; 4, IF(AND(OR(E159="TCP", OR(E159="DCP", E159="BCP")), 'I8 Demand Data'!C14="12 CP"), 'E4 TB Allocation Details'!E159 &amp; 12, "")))</f>
        <v/>
      </c>
      <c r="O159" s="1286" t="str">
        <f>IF(AND(OR(E159="DNCP", OR(E159="SNCP", E159="PNCP")), 'I8 Demand Data'!C15="1 NCP"), E159 &amp; 1, IF(AND(OR(E159="DNCP", OR(E159="SNCP", E159="PNCP")), 'I8 Demand Data'!C15="4 NCP"), E159 &amp; 4, IF(AND(OR(E159="DNCP", OR(E159="SNCP", E159="PNCP")), 'I8 Demand Data'!C15="12 NCP"), E159 &amp; 12, "")))</f>
        <v/>
      </c>
      <c r="P159" s="1286" t="str">
        <f t="shared" si="21"/>
        <v>1835 D</v>
      </c>
      <c r="Q159" s="1286" t="str">
        <f t="shared" si="23"/>
        <v>1835 D</v>
      </c>
      <c r="R159" s="637"/>
      <c r="S159" s="637"/>
      <c r="T159" s="637"/>
    </row>
    <row r="160" spans="1:20" s="1273" customFormat="1" ht="25.5" x14ac:dyDescent="0.2">
      <c r="A160" s="1276">
        <v>5130</v>
      </c>
      <c r="B160" s="1276" t="s">
        <v>9</v>
      </c>
      <c r="C160" s="1276" t="s">
        <v>1559</v>
      </c>
      <c r="D160" s="347" t="s">
        <v>927</v>
      </c>
      <c r="E160" s="1287" t="s">
        <v>469</v>
      </c>
      <c r="F160" s="1296" t="str">
        <f t="shared" si="24"/>
        <v>1855 D</v>
      </c>
      <c r="G160" s="1297" t="s">
        <v>501</v>
      </c>
      <c r="H160" s="1298" t="s">
        <v>331</v>
      </c>
      <c r="I160" s="1288" t="str">
        <f t="shared" si="25"/>
        <v>1855 D</v>
      </c>
      <c r="J160" s="1288" t="str">
        <f t="shared" si="15"/>
        <v>1855 C</v>
      </c>
      <c r="K160" s="1288"/>
      <c r="L160" s="1288"/>
      <c r="M160" s="1277"/>
      <c r="N160" s="1280" t="str">
        <f>IF(AND(OR(E160="TCP", OR(E160="DCP", E160="BCP")), 'I8 Demand Data'!C14="1 CP"), 'E4 TB Allocation Details'!E160 &amp; 1, IF(AND(OR(E160="TCP", OR(E160="DCP", E160="BCP")), 'I8 Demand Data'!C14="4 CP"), 'E4 TB Allocation Details'!E160 &amp; 4, IF(AND(OR(E160="TCP", OR(E160="DCP", E160="BCP")), 'I8 Demand Data'!C14="12 CP"), 'E4 TB Allocation Details'!E160 &amp; 12, "")))</f>
        <v/>
      </c>
      <c r="O160" s="1280" t="str">
        <f>IF(AND(OR(E160="DNCP", OR(E160="SNCP", E160="PNCP")), 'I8 Demand Data'!C15="1 NCP"), E160 &amp; 1, IF(AND(OR(E160="DNCP", OR(E160="SNCP", E160="PNCP")), 'I8 Demand Data'!C15="4 NCP"), E160 &amp; 4, IF(AND(OR(E160="DNCP", OR(E160="SNCP", E160="PNCP")), 'I8 Demand Data'!C15="12 NCP"), E160 &amp; 12, "")))</f>
        <v/>
      </c>
      <c r="P160" s="1280" t="str">
        <f t="shared" si="21"/>
        <v>1855 D</v>
      </c>
      <c r="Q160" s="1280" t="str">
        <f>IF(AND(N160="",O160=""),P160,IF(AND(O160="",P160=""),N160,O160))</f>
        <v>1855 D</v>
      </c>
      <c r="R160" s="637"/>
      <c r="S160" s="637"/>
      <c r="T160" s="637"/>
    </row>
    <row r="161" spans="1:20" s="1273" customFormat="1" ht="38.25" x14ac:dyDescent="0.2">
      <c r="A161" s="1275">
        <v>5135</v>
      </c>
      <c r="B161" s="1275" t="s">
        <v>10</v>
      </c>
      <c r="C161" s="1275" t="s">
        <v>1559</v>
      </c>
      <c r="D161" s="1281" t="s">
        <v>927</v>
      </c>
      <c r="E161" s="1282" t="s">
        <v>1285</v>
      </c>
      <c r="F161" s="1299" t="str">
        <f t="shared" si="24"/>
        <v>1830 &amp; 1835 D</v>
      </c>
      <c r="G161" s="1300" t="s">
        <v>496</v>
      </c>
      <c r="H161" s="1301" t="s">
        <v>307</v>
      </c>
      <c r="I161" s="1284" t="str">
        <f t="shared" si="25"/>
        <v>1830 &amp; 1835 D</v>
      </c>
      <c r="J161" s="1284" t="str">
        <f t="shared" si="15"/>
        <v>1830 &amp; 1835 C</v>
      </c>
      <c r="K161" s="1284"/>
      <c r="L161" s="1284"/>
      <c r="M161" s="1277"/>
      <c r="N161" s="1286" t="str">
        <f>IF(AND(OR(E161="TCP", OR(E161="DCP", E161="BCP")), 'I8 Demand Data'!C14="1 CP"), 'E4 TB Allocation Details'!E161 &amp; 1, IF(AND(OR(E161="TCP", OR(E161="DCP", E161="BCP")), 'I8 Demand Data'!C14="4 CP"), 'E4 TB Allocation Details'!E161 &amp; 4, IF(AND(OR(E161="TCP", OR(E161="DCP", E161="BCP")), 'I8 Demand Data'!C14="12 CP"), 'E4 TB Allocation Details'!E161 &amp; 12, "")))</f>
        <v/>
      </c>
      <c r="O161" s="1286" t="str">
        <f>IF(AND(OR(E161="DNCP", OR(E161="SNCP", E161="PNCP")), 'I8 Demand Data'!C15="1 NCP"), E161 &amp; 1, IF(AND(OR(E161="DNCP", OR(E161="SNCP", E161="PNCP")), 'I8 Demand Data'!C15="4 NCP"), E161 &amp; 4, IF(AND(OR(E161="DNCP", OR(E161="SNCP", E161="PNCP")), 'I8 Demand Data'!C15="12 NCP"), E161 &amp; 12, "")))</f>
        <v/>
      </c>
      <c r="P161" s="1286" t="str">
        <f t="shared" si="21"/>
        <v>1830 &amp; 1835 D</v>
      </c>
      <c r="Q161" s="1286" t="str">
        <f t="shared" si="23"/>
        <v>1830 &amp; 1835 D</v>
      </c>
      <c r="R161" s="637"/>
      <c r="S161" s="637"/>
      <c r="T161" s="637"/>
    </row>
    <row r="162" spans="1:20" s="1273" customFormat="1" ht="25.5" x14ac:dyDescent="0.2">
      <c r="A162" s="1276">
        <v>5145</v>
      </c>
      <c r="B162" s="1276" t="s">
        <v>11</v>
      </c>
      <c r="C162" s="1276" t="s">
        <v>1559</v>
      </c>
      <c r="D162" s="347" t="s">
        <v>927</v>
      </c>
      <c r="E162" s="1287" t="s">
        <v>1286</v>
      </c>
      <c r="F162" s="1296" t="str">
        <f t="shared" si="24"/>
        <v>1840 D</v>
      </c>
      <c r="G162" s="1297" t="s">
        <v>497</v>
      </c>
      <c r="H162" s="1298" t="s">
        <v>307</v>
      </c>
      <c r="I162" s="1288" t="str">
        <f t="shared" si="25"/>
        <v>1840 D</v>
      </c>
      <c r="J162" s="1288" t="str">
        <f t="shared" si="15"/>
        <v>1840 C</v>
      </c>
      <c r="K162" s="1288"/>
      <c r="L162" s="1288"/>
      <c r="M162" s="1277"/>
      <c r="N162" s="1280" t="str">
        <f>IF(AND(OR(E162="TCP", OR(E162="DCP", E162="BCP")), 'I8 Demand Data'!C14="1 CP"), 'E4 TB Allocation Details'!E162 &amp; 1, IF(AND(OR(E162="TCP", OR(E162="DCP", E162="BCP")), 'I8 Demand Data'!C14="4 CP"), 'E4 TB Allocation Details'!E162 &amp; 4, IF(AND(OR(E162="TCP", OR(E162="DCP", E162="BCP")), 'I8 Demand Data'!C14="12 CP"), 'E4 TB Allocation Details'!E162 &amp; 12, "")))</f>
        <v/>
      </c>
      <c r="O162" s="1280" t="str">
        <f>IF(AND(OR(E162="DNCP", OR(E162="SNCP", E162="PNCP")), 'I8 Demand Data'!C15="1 NCP"), E162 &amp; 1, IF(AND(OR(E162="DNCP", OR(E162="SNCP", E162="PNCP")), 'I8 Demand Data'!C15="4 NCP"), E162 &amp; 4, IF(AND(OR(E162="DNCP", OR(E162="SNCP", E162="PNCP")), 'I8 Demand Data'!C15="12 NCP"), E162 &amp; 12, "")))</f>
        <v/>
      </c>
      <c r="P162" s="1280" t="str">
        <f t="shared" si="21"/>
        <v>1840 D</v>
      </c>
      <c r="Q162" s="1280" t="str">
        <f t="shared" si="23"/>
        <v>1840 D</v>
      </c>
      <c r="R162" s="637"/>
      <c r="S162" s="637"/>
      <c r="T162" s="637"/>
    </row>
    <row r="163" spans="1:20" s="1273" customFormat="1" ht="38.25" x14ac:dyDescent="0.2">
      <c r="A163" s="1275">
        <v>5150</v>
      </c>
      <c r="B163" s="1275" t="s">
        <v>12</v>
      </c>
      <c r="C163" s="1275" t="s">
        <v>1559</v>
      </c>
      <c r="D163" s="1281" t="s">
        <v>927</v>
      </c>
      <c r="E163" s="1282" t="s">
        <v>466</v>
      </c>
      <c r="F163" s="1299" t="str">
        <f t="shared" si="24"/>
        <v>1845 D</v>
      </c>
      <c r="G163" s="1300" t="s">
        <v>498</v>
      </c>
      <c r="H163" s="1301" t="s">
        <v>307</v>
      </c>
      <c r="I163" s="1284" t="str">
        <f t="shared" si="25"/>
        <v>1845 D</v>
      </c>
      <c r="J163" s="1284" t="str">
        <f t="shared" si="15"/>
        <v>1845 C</v>
      </c>
      <c r="K163" s="1284"/>
      <c r="L163" s="1284"/>
      <c r="M163" s="1277"/>
      <c r="N163" s="1286" t="str">
        <f>IF(AND(OR(E163="TCP", OR(E163="DCP", E163="BCP")), 'I8 Demand Data'!C14="1 CP"), 'E4 TB Allocation Details'!E163 &amp; 1, IF(AND(OR(E163="TCP", OR(E163="DCP", E163="BCP")), 'I8 Demand Data'!C14="4 CP"), 'E4 TB Allocation Details'!E163 &amp; 4, IF(AND(OR(E163="TCP", OR(E163="DCP", E163="BCP")), 'I8 Demand Data'!C14="12 CP"), 'E4 TB Allocation Details'!E163 &amp; 12, "")))</f>
        <v/>
      </c>
      <c r="O163" s="1286" t="str">
        <f>IF(AND(OR(E163="DNCP", OR(E163="SNCP", E163="PNCP")), 'I8 Demand Data'!C15="1 NCP"), E163 &amp; 1, IF(AND(OR(E163="DNCP", OR(E163="SNCP", E163="PNCP")), 'I8 Demand Data'!C15="4 NCP"), E163 &amp; 4, IF(AND(OR(E163="DNCP", OR(E163="SNCP", E163="PNCP")), 'I8 Demand Data'!C15="12 NCP"), E163 &amp; 12, "")))</f>
        <v/>
      </c>
      <c r="P163" s="1286" t="str">
        <f t="shared" si="21"/>
        <v>1845 D</v>
      </c>
      <c r="Q163" s="1286" t="str">
        <f t="shared" si="23"/>
        <v>1845 D</v>
      </c>
      <c r="R163" s="637"/>
      <c r="S163" s="637"/>
      <c r="T163" s="637"/>
    </row>
    <row r="164" spans="1:20" s="1273" customFormat="1" ht="25.5" x14ac:dyDescent="0.2">
      <c r="A164" s="1276">
        <v>5155</v>
      </c>
      <c r="B164" s="1276" t="s">
        <v>13</v>
      </c>
      <c r="C164" s="1276" t="s">
        <v>1559</v>
      </c>
      <c r="D164" s="347" t="s">
        <v>927</v>
      </c>
      <c r="E164" s="1287" t="s">
        <v>469</v>
      </c>
      <c r="F164" s="1296" t="str">
        <f t="shared" si="24"/>
        <v>1855 D</v>
      </c>
      <c r="G164" s="1297" t="s">
        <v>501</v>
      </c>
      <c r="H164" s="1298" t="s">
        <v>331</v>
      </c>
      <c r="I164" s="1288" t="str">
        <f t="shared" si="25"/>
        <v>1855 D</v>
      </c>
      <c r="J164" s="1288" t="str">
        <f t="shared" si="15"/>
        <v>1855 C</v>
      </c>
      <c r="K164" s="1288"/>
      <c r="L164" s="1288"/>
      <c r="M164" s="1277"/>
      <c r="N164" s="1280" t="str">
        <f>IF(AND(OR(E164="TCP", OR(E164="DCP", E164="BCP")), 'I8 Demand Data'!C14="1 CP"), 'E4 TB Allocation Details'!E164 &amp; 1, IF(AND(OR(E164="TCP", OR(E164="DCP", E164="BCP")), 'I8 Demand Data'!C14="4 CP"), 'E4 TB Allocation Details'!E164 &amp; 4, IF(AND(OR(E164="TCP", OR(E164="DCP", E164="BCP")), 'I8 Demand Data'!C14="12 CP"), 'E4 TB Allocation Details'!E164 &amp; 12, "")))</f>
        <v/>
      </c>
      <c r="O164" s="1280" t="str">
        <f>IF(AND(OR(E164="DNCP", OR(E164="SNCP", E164="PNCP")), 'I8 Demand Data'!C15="1 NCP"), E164 &amp; 1, IF(AND(OR(E164="DNCP", OR(E164="SNCP", E164="PNCP")), 'I8 Demand Data'!C15="4 NCP"), E164 &amp; 4, IF(AND(OR(E164="DNCP", OR(E164="SNCP", E164="PNCP")), 'I8 Demand Data'!C15="12 NCP"), E164 &amp; 12, "")))</f>
        <v/>
      </c>
      <c r="P164" s="1280" t="str">
        <f t="shared" si="21"/>
        <v>1855 D</v>
      </c>
      <c r="Q164" s="1280" t="str">
        <f t="shared" si="23"/>
        <v>1855 D</v>
      </c>
      <c r="R164" s="637"/>
      <c r="S164" s="637"/>
      <c r="T164" s="637"/>
    </row>
    <row r="165" spans="1:20" s="1273" customFormat="1" ht="25.5" x14ac:dyDescent="0.2">
      <c r="A165" s="1275">
        <v>5160</v>
      </c>
      <c r="B165" s="1275" t="s">
        <v>14</v>
      </c>
      <c r="C165" s="1275" t="s">
        <v>1559</v>
      </c>
      <c r="D165" s="1281" t="s">
        <v>927</v>
      </c>
      <c r="E165" s="1282" t="s">
        <v>468</v>
      </c>
      <c r="F165" s="1299" t="str">
        <f t="shared" si="24"/>
        <v>1850 D</v>
      </c>
      <c r="G165" s="1300" t="s">
        <v>500</v>
      </c>
      <c r="H165" s="1301" t="s">
        <v>307</v>
      </c>
      <c r="I165" s="1284" t="str">
        <f t="shared" si="25"/>
        <v>1850 D</v>
      </c>
      <c r="J165" s="1284" t="str">
        <f t="shared" si="15"/>
        <v>1850 C</v>
      </c>
      <c r="K165" s="1284"/>
      <c r="L165" s="1284"/>
      <c r="M165" s="1277"/>
      <c r="N165" s="1286" t="str">
        <f>IF(AND(OR(E165="TCP", OR(E165="DCP", E165="BCP")), 'I8 Demand Data'!C14="1 CP"), 'E4 TB Allocation Details'!E165 &amp; 1, IF(AND(OR(E165="TCP", OR(E165="DCP", E165="BCP")), 'I8 Demand Data'!C14="4 CP"), 'E4 TB Allocation Details'!E165 &amp; 4, IF(AND(OR(E165="TCP", OR(E165="DCP", E165="BCP")), 'I8 Demand Data'!C14="12 CP"), 'E4 TB Allocation Details'!E165 &amp; 12, "")))</f>
        <v/>
      </c>
      <c r="O165" s="1286" t="str">
        <f>IF(AND(OR(E165="DNCP", OR(E165="SNCP", E165="PNCP", E165="LTNCP")), 'I8 Demand Data'!C15="1 NCP"), E165 &amp; 1, IF(AND(OR(E165="DNCP", OR(E165="SNCP", E165="PNCP", E165="LTNCP")), 'I8 Demand Data'!C15="4 NCP"), E165 &amp; 4, IF(AND(OR(E165="DNCP", OR(E165="SNCP", E165="PNCP", E165="LTNCP")), 'I8 Demand Data'!C15="12 NCP"), E165 &amp; 12, "")))</f>
        <v/>
      </c>
      <c r="P165" s="1286" t="str">
        <f t="shared" si="21"/>
        <v>1850 D</v>
      </c>
      <c r="Q165" s="1286" t="str">
        <f t="shared" si="23"/>
        <v>1850 D</v>
      </c>
      <c r="R165" s="637"/>
      <c r="S165" s="637"/>
      <c r="T165" s="637"/>
    </row>
    <row r="166" spans="1:20" s="1273" customFormat="1" ht="25.5" x14ac:dyDescent="0.2">
      <c r="A166" s="1276">
        <v>5175</v>
      </c>
      <c r="B166" s="1276" t="s">
        <v>1521</v>
      </c>
      <c r="C166" s="1276" t="s">
        <v>1559</v>
      </c>
      <c r="D166" s="347" t="s">
        <v>928</v>
      </c>
      <c r="E166" s="1287" t="s">
        <v>470</v>
      </c>
      <c r="F166" s="1296" t="str">
        <f t="shared" si="24"/>
        <v>1860 D</v>
      </c>
      <c r="G166" s="1297" t="s">
        <v>502</v>
      </c>
      <c r="H166" s="1298"/>
      <c r="I166" s="1288" t="str">
        <f t="shared" si="25"/>
        <v>1860 D</v>
      </c>
      <c r="J166" s="1288" t="str">
        <f t="shared" ref="J166:J208" si="26">IF(ISBLANK(G166), "", (G166))</f>
        <v>1860 C</v>
      </c>
      <c r="K166" s="1288"/>
      <c r="L166" s="1288"/>
      <c r="M166" s="1277"/>
      <c r="N166" s="1280" t="str">
        <f>IF(AND(OR(E166="TCP", OR(E166="DCP", E166="BCP")), 'I8 Demand Data'!C14="1 CP"), 'E4 TB Allocation Details'!E166 &amp; 1, IF(AND(OR(E166="TCP", OR(E166="DCP", E166="BCP")), 'I8 Demand Data'!C14="4 CP"), 'E4 TB Allocation Details'!E166 &amp; 4, IF(AND(OR(E166="TCP", OR(E166="DCP", E166="BCP")), 'I8 Demand Data'!C14="12 CP"), 'E4 TB Allocation Details'!E166 &amp; 12, "")))</f>
        <v/>
      </c>
      <c r="O166" s="1280" t="str">
        <f>IF(AND(OR(E166="DNCP", OR(E166="SNCP", E166="PNCP")), 'I8 Demand Data'!C15="1 NCP"), E166 &amp; 1, IF(AND(OR(E166="DNCP", OR(E166="SNCP", E166="PNCP")), 'I8 Demand Data'!C15="4 NCP"), E166 &amp; 4, IF(AND(OR(E166="DNCP", OR(E166="SNCP", E166="PNCP")), 'I8 Demand Data'!C15="12 NCP"), E166 &amp; 12, "")))</f>
        <v/>
      </c>
      <c r="P166" s="1280" t="str">
        <f t="shared" si="21"/>
        <v>1860 D</v>
      </c>
      <c r="Q166" s="1280" t="str">
        <f t="shared" si="23"/>
        <v>1860 D</v>
      </c>
      <c r="R166" s="637"/>
      <c r="S166" s="637"/>
      <c r="T166" s="637"/>
    </row>
    <row r="167" spans="1:20" s="1273" customFormat="1" ht="38.25" x14ac:dyDescent="0.2">
      <c r="A167" s="1275">
        <v>5305</v>
      </c>
      <c r="B167" s="1275" t="s">
        <v>1531</v>
      </c>
      <c r="C167" s="1275" t="s">
        <v>564</v>
      </c>
      <c r="D167" s="1281" t="s">
        <v>928</v>
      </c>
      <c r="E167" s="1282" t="s">
        <v>331</v>
      </c>
      <c r="F167" s="1299"/>
      <c r="G167" s="1300" t="s">
        <v>1274</v>
      </c>
      <c r="H167" s="1301"/>
      <c r="I167" s="1284"/>
      <c r="J167" s="1284" t="str">
        <f>IF(ISBLANK(G167), "", (G167))</f>
        <v>CWNB</v>
      </c>
      <c r="K167" s="1284"/>
      <c r="L167" s="1284"/>
      <c r="M167" s="1277"/>
      <c r="N167" s="1286" t="str">
        <f>IF(AND(OR(E167="TCP", OR(E167="DCP", E167="BCP")), 'I8 Demand Data'!C14="1 CP"), 'E4 TB Allocation Details'!E167 &amp; 1, IF(AND(OR(E167="TCP", OR(E167="DCP", E167="BCP")), 'I8 Demand Data'!C14="4 CP"), 'E4 TB Allocation Details'!E167 &amp; 4, IF(AND(OR(E167="TCP", OR(E167="DCP", E167="BCP")), 'I8 Demand Data'!C14="12 CP"), 'E4 TB Allocation Details'!E167 &amp; 12, "")))</f>
        <v/>
      </c>
      <c r="O167" s="1286" t="str">
        <f>IF(AND(OR(E167="DNCP", OR(E167="SNCP", E167="PNCP")), 'I8 Demand Data'!C15="1 NCP"), E167 &amp; 1, IF(AND(OR(E167="DNCP", OR(E167="SNCP", E167="PNCP")), 'I8 Demand Data'!C15="4 NCP"), E167 &amp; 4, IF(AND(OR(E167="DNCP", OR(E167="SNCP", E167="PNCP")), 'I8 Demand Data'!C15="12 NCP"), E167 &amp; 12, "")))</f>
        <v/>
      </c>
      <c r="P167" s="1286" t="str">
        <f t="shared" ref="P167:P214" si="27">IF(ISBLANK(E167), "", IF(ISERROR(SEARCH("cp",E167)), E167, ""))</f>
        <v xml:space="preserve"> </v>
      </c>
      <c r="Q167" s="1286" t="str">
        <f t="shared" si="23"/>
        <v xml:space="preserve"> </v>
      </c>
      <c r="R167" s="637"/>
      <c r="S167" s="637"/>
      <c r="T167" s="637"/>
    </row>
    <row r="168" spans="1:20" s="1273" customFormat="1" ht="38.25" x14ac:dyDescent="0.2">
      <c r="A168" s="1276">
        <v>5310</v>
      </c>
      <c r="B168" s="1276" t="s">
        <v>286</v>
      </c>
      <c r="C168" s="1276" t="s">
        <v>564</v>
      </c>
      <c r="D168" s="347" t="s">
        <v>928</v>
      </c>
      <c r="E168" s="1287"/>
      <c r="F168" s="1296"/>
      <c r="G168" s="1297" t="s">
        <v>775</v>
      </c>
      <c r="H168" s="1298"/>
      <c r="I168" s="1288"/>
      <c r="J168" s="1288" t="str">
        <f t="shared" si="26"/>
        <v>CWMR</v>
      </c>
      <c r="K168" s="1288"/>
      <c r="L168" s="1288"/>
      <c r="M168" s="1277"/>
      <c r="N168" s="1280" t="str">
        <f>IF(AND(OR(E168="TCP", OR(E168="DCP", E168="BCP")), 'I8 Demand Data'!C14="1 CP"), 'E4 TB Allocation Details'!E168 &amp; 1, IF(AND(OR(E168="TCP", OR(E168="DCP", E168="BCP")), 'I8 Demand Data'!C14="4 CP"), 'E4 TB Allocation Details'!E168 &amp; 4, IF(AND(OR(E168="TCP", OR(E168="DCP", E168="BCP")), 'I8 Demand Data'!C14="12 CP"), 'E4 TB Allocation Details'!E168 &amp; 12, "")))</f>
        <v/>
      </c>
      <c r="O168" s="1280" t="str">
        <f>IF(AND(OR(E168="DNCP", OR(E168="SNCP", E168="PNCP")), 'I8 Demand Data'!C15="1 NCP"), E168 &amp; 1, IF(AND(OR(E168="DNCP", OR(E168="SNCP", E168="PNCP")), 'I8 Demand Data'!C15="4 NCP"), E168 &amp; 4, IF(AND(OR(E168="DNCP", OR(E168="SNCP", E168="PNCP")), 'I8 Demand Data'!C15="12 NCP"), E168 &amp; 12, "")))</f>
        <v/>
      </c>
      <c r="P168" s="1280" t="str">
        <f t="shared" si="27"/>
        <v/>
      </c>
      <c r="Q168" s="1280" t="str">
        <f t="shared" si="23"/>
        <v/>
      </c>
      <c r="R168" s="637"/>
      <c r="S168" s="637"/>
      <c r="T168" s="637"/>
    </row>
    <row r="169" spans="1:20" s="1273" customFormat="1" ht="38.25" x14ac:dyDescent="0.2">
      <c r="A169" s="1275">
        <v>5315</v>
      </c>
      <c r="B169" s="1275" t="s">
        <v>1136</v>
      </c>
      <c r="C169" s="1275" t="s">
        <v>564</v>
      </c>
      <c r="D169" s="1281" t="s">
        <v>928</v>
      </c>
      <c r="E169" s="1282" t="s">
        <v>331</v>
      </c>
      <c r="F169" s="1299"/>
      <c r="G169" s="1300" t="s">
        <v>1274</v>
      </c>
      <c r="H169" s="1301"/>
      <c r="I169" s="1284"/>
      <c r="J169" s="1284" t="str">
        <f>IF(ISBLANK(G169), "", (G169))</f>
        <v>CWNB</v>
      </c>
      <c r="K169" s="1284"/>
      <c r="L169" s="1284"/>
      <c r="M169" s="1277"/>
      <c r="N169" s="1286" t="str">
        <f>IF(AND(OR(E169="TCP", OR(E169="DCP", E169="BCP")), 'I8 Demand Data'!C14="1 CP"), 'E4 TB Allocation Details'!E169 &amp; 1, IF(AND(OR(E169="TCP", OR(E169="DCP", E169="BCP")), 'I8 Demand Data'!C14="4 CP"), 'E4 TB Allocation Details'!E169 &amp; 4, IF(AND(OR(E169="TCP", OR(E169="DCP", E169="BCP")), 'I8 Demand Data'!C14="12 CP"), 'E4 TB Allocation Details'!E169 &amp; 12, "")))</f>
        <v/>
      </c>
      <c r="O169" s="1286" t="str">
        <f>IF(AND(OR(E169="DNCP", OR(E169="SNCP", E169="PNCP")), 'I8 Demand Data'!C15="1 NCP"), E169 &amp; 1, IF(AND(OR(E169="DNCP", OR(E169="SNCP", E169="PNCP")), 'I8 Demand Data'!C15="4 NCP"), E169 &amp; 4, IF(AND(OR(E169="DNCP", OR(E169="SNCP", E169="PNCP")), 'I8 Demand Data'!C15="12 NCP"), E169 &amp; 12, "")))</f>
        <v/>
      </c>
      <c r="P169" s="1286" t="str">
        <f t="shared" si="27"/>
        <v xml:space="preserve"> </v>
      </c>
      <c r="Q169" s="1286" t="str">
        <f t="shared" si="23"/>
        <v xml:space="preserve"> </v>
      </c>
      <c r="R169" s="637"/>
      <c r="S169" s="637"/>
      <c r="T169" s="637"/>
    </row>
    <row r="170" spans="1:20" s="1273" customFormat="1" ht="38.25" x14ac:dyDescent="0.2">
      <c r="A170" s="1276">
        <v>5320</v>
      </c>
      <c r="B170" s="1276" t="s">
        <v>1137</v>
      </c>
      <c r="C170" s="1276" t="s">
        <v>564</v>
      </c>
      <c r="D170" s="347" t="s">
        <v>928</v>
      </c>
      <c r="E170" s="1287"/>
      <c r="F170" s="1296"/>
      <c r="G170" s="1297" t="s">
        <v>1274</v>
      </c>
      <c r="H170" s="1298"/>
      <c r="I170" s="1288"/>
      <c r="J170" s="1288" t="str">
        <f t="shared" si="26"/>
        <v>CWNB</v>
      </c>
      <c r="K170" s="1288"/>
      <c r="L170" s="1288"/>
      <c r="M170" s="1277"/>
      <c r="N170" s="1280" t="str">
        <f>IF(AND(OR(E170="TCP", OR(E170="DCP", E170="BCP")), 'I8 Demand Data'!C14="1 CP"), 'E4 TB Allocation Details'!E170 &amp; 1, IF(AND(OR(E170="TCP", OR(E170="DCP", E170="BCP")), 'I8 Demand Data'!C14="4 CP"), 'E4 TB Allocation Details'!E170 &amp; 4, IF(AND(OR(E170="TCP", OR(E170="DCP", E170="BCP")), 'I8 Demand Data'!C14="12 CP"), 'E4 TB Allocation Details'!E170 &amp; 12, "")))</f>
        <v/>
      </c>
      <c r="O170" s="1280" t="str">
        <f>IF(AND(OR(E170="DNCP", OR(E170="SNCP", E170="PNCP")), 'I8 Demand Data'!C15="1 NCP"), E170 &amp; 1, IF(AND(OR(E170="DNCP", OR(E170="SNCP", E170="PNCP")), 'I8 Demand Data'!C15="4 NCP"), E170 &amp; 4, IF(AND(OR(E170="DNCP", OR(E170="SNCP", E170="PNCP")), 'I8 Demand Data'!C15="12 NCP"), E170 &amp; 12, "")))</f>
        <v/>
      </c>
      <c r="P170" s="1280" t="str">
        <f t="shared" si="27"/>
        <v/>
      </c>
      <c r="Q170" s="1280" t="str">
        <f t="shared" si="23"/>
        <v/>
      </c>
      <c r="R170" s="637"/>
      <c r="S170" s="637"/>
      <c r="T170" s="637"/>
    </row>
    <row r="171" spans="1:20" s="1273" customFormat="1" ht="38.25" x14ac:dyDescent="0.2">
      <c r="A171" s="1275">
        <v>5325</v>
      </c>
      <c r="B171" s="1275" t="s">
        <v>1138</v>
      </c>
      <c r="C171" s="1275" t="s">
        <v>564</v>
      </c>
      <c r="D171" s="1281" t="s">
        <v>928</v>
      </c>
      <c r="E171" s="1282"/>
      <c r="F171" s="1299"/>
      <c r="G171" s="1300" t="s">
        <v>1274</v>
      </c>
      <c r="H171" s="1301"/>
      <c r="I171" s="1284"/>
      <c r="J171" s="1284" t="str">
        <f t="shared" si="26"/>
        <v>CWNB</v>
      </c>
      <c r="K171" s="1284"/>
      <c r="L171" s="1284"/>
      <c r="M171" s="1277"/>
      <c r="N171" s="1286" t="str">
        <f>IF(AND(OR(E171="TCP", OR(E171="DCP", E171="BCP")), 'I8 Demand Data'!C14="1 CP"), 'E4 TB Allocation Details'!E171 &amp; 1, IF(AND(OR(E171="TCP", OR(E171="DCP", E171="BCP")), 'I8 Demand Data'!C14="4 CP"), 'E4 TB Allocation Details'!E171 &amp; 4, IF(AND(OR(E171="TCP", OR(E171="DCP", E171="BCP")), 'I8 Demand Data'!C14="12 CP"), 'E4 TB Allocation Details'!E171 &amp; 12, "")))</f>
        <v/>
      </c>
      <c r="O171" s="1286" t="str">
        <f>IF(AND(OR(E171="DNCP", OR(E171="SNCP", E171="PNCP")), 'I8 Demand Data'!C15="1 NCP"), E171 &amp; 1, IF(AND(OR(E171="DNCP", OR(E171="SNCP", E171="PNCP")), 'I8 Demand Data'!C15="4 NCP"), E171 &amp; 4, IF(AND(OR(E171="DNCP", OR(E171="SNCP", E171="PNCP")), 'I8 Demand Data'!C15="12 NCP"), E171 &amp; 12, "")))</f>
        <v/>
      </c>
      <c r="P171" s="1286" t="str">
        <f t="shared" si="27"/>
        <v/>
      </c>
      <c r="Q171" s="1286" t="str">
        <f t="shared" si="23"/>
        <v/>
      </c>
      <c r="R171" s="637"/>
      <c r="S171" s="637"/>
      <c r="T171" s="637"/>
    </row>
    <row r="172" spans="1:20" s="1273" customFormat="1" ht="38.25" x14ac:dyDescent="0.2">
      <c r="A172" s="1276">
        <v>5330</v>
      </c>
      <c r="B172" s="1276" t="s">
        <v>1139</v>
      </c>
      <c r="C172" s="1276" t="s">
        <v>564</v>
      </c>
      <c r="D172" s="347" t="s">
        <v>928</v>
      </c>
      <c r="E172" s="1287"/>
      <c r="F172" s="1296"/>
      <c r="G172" s="1297" t="s">
        <v>1274</v>
      </c>
      <c r="H172" s="1298"/>
      <c r="I172" s="1288"/>
      <c r="J172" s="1288" t="str">
        <f t="shared" si="26"/>
        <v>CWNB</v>
      </c>
      <c r="K172" s="1288"/>
      <c r="L172" s="1288"/>
      <c r="M172" s="1277"/>
      <c r="N172" s="1280" t="str">
        <f>IF(AND(OR(E172="TCP", OR(E172="DCP", E172="BCP")), 'I8 Demand Data'!C14="1 CP"), 'E4 TB Allocation Details'!E172 &amp; 1, IF(AND(OR(E172="TCP", OR(E172="DCP", E172="BCP")), 'I8 Demand Data'!C14="4 CP"), 'E4 TB Allocation Details'!E172 &amp; 4, IF(AND(OR(E172="TCP", OR(E172="DCP", E172="BCP")), 'I8 Demand Data'!C14="12 CP"), 'E4 TB Allocation Details'!E172 &amp; 12, "")))</f>
        <v/>
      </c>
      <c r="O172" s="1280" t="str">
        <f>IF(AND(OR(E172="DNCP", OR(E172="SNCP", E172="PNCP")), 'I8 Demand Data'!C15="1 NCP"), E172 &amp; 1, IF(AND(OR(E172="DNCP", OR(E172="SNCP", E172="PNCP")), 'I8 Demand Data'!C15="4 NCP"), E172 &amp; 4, IF(AND(OR(E172="DNCP", OR(E172="SNCP", E172="PNCP")), 'I8 Demand Data'!C15="12 NCP"), E172 &amp; 12, "")))</f>
        <v/>
      </c>
      <c r="P172" s="1280" t="str">
        <f t="shared" si="27"/>
        <v/>
      </c>
      <c r="Q172" s="1280" t="str">
        <f t="shared" si="23"/>
        <v/>
      </c>
      <c r="R172" s="637"/>
      <c r="S172" s="637"/>
      <c r="T172" s="637"/>
    </row>
    <row r="173" spans="1:20" s="1273" customFormat="1" ht="25.5" x14ac:dyDescent="0.2">
      <c r="A173" s="1275">
        <v>5335</v>
      </c>
      <c r="B173" s="1275" t="s">
        <v>1140</v>
      </c>
      <c r="C173" s="1275" t="s">
        <v>54</v>
      </c>
      <c r="D173" s="1281" t="s">
        <v>928</v>
      </c>
      <c r="E173" s="1282"/>
      <c r="F173" s="1299"/>
      <c r="G173" s="1300" t="s">
        <v>1343</v>
      </c>
      <c r="H173" s="1301"/>
      <c r="I173" s="1284"/>
      <c r="J173" s="1284" t="str">
        <f t="shared" si="26"/>
        <v>BDHA</v>
      </c>
      <c r="K173" s="1284"/>
      <c r="L173" s="1284"/>
      <c r="M173" s="1277"/>
      <c r="N173" s="1286" t="str">
        <f>IF(AND(OR(E173="TCP", OR(E173="DCP", E173="BCP")), 'I8 Demand Data'!C14="1 CP"), 'E4 TB Allocation Details'!E173 &amp; 1, IF(AND(OR(E173="TCP", OR(E173="DCP", E173="BCP")), 'I8 Demand Data'!C14="4 CP"), 'E4 TB Allocation Details'!E173 &amp; 4, IF(AND(OR(E173="TCP", OR(E173="DCP", E173="BCP")), 'I8 Demand Data'!C14="12 CP"), 'E4 TB Allocation Details'!E173 &amp; 12, "")))</f>
        <v/>
      </c>
      <c r="O173" s="1286" t="str">
        <f>IF(AND(OR(E173="DNCP", OR(E173="SNCP", E173="PNCP")), 'I8 Demand Data'!C15="1 NCP"), E173 &amp; 1, IF(AND(OR(E173="DNCP", OR(E173="SNCP", E173="PNCP")), 'I8 Demand Data'!C15="4 NCP"), E173 &amp; 4, IF(AND(OR(E173="DNCP", OR(E173="SNCP", E173="PNCP")), 'I8 Demand Data'!C15="12 NCP"), E173 &amp; 12, "")))</f>
        <v/>
      </c>
      <c r="P173" s="1286" t="str">
        <f t="shared" si="27"/>
        <v/>
      </c>
      <c r="Q173" s="1286" t="str">
        <f t="shared" si="23"/>
        <v/>
      </c>
      <c r="R173" s="637"/>
      <c r="S173" s="637"/>
      <c r="T173" s="637"/>
    </row>
    <row r="174" spans="1:20" s="1273" customFormat="1" ht="38.25" x14ac:dyDescent="0.2">
      <c r="A174" s="1276">
        <v>5340</v>
      </c>
      <c r="B174" s="1276" t="s">
        <v>1141</v>
      </c>
      <c r="C174" s="1276" t="s">
        <v>564</v>
      </c>
      <c r="D174" s="347" t="s">
        <v>928</v>
      </c>
      <c r="E174" s="1287"/>
      <c r="F174" s="1296"/>
      <c r="G174" s="1297" t="s">
        <v>1274</v>
      </c>
      <c r="H174" s="1298"/>
      <c r="I174" s="1288"/>
      <c r="J174" s="1288" t="str">
        <f t="shared" si="26"/>
        <v>CWNB</v>
      </c>
      <c r="K174" s="1288"/>
      <c r="L174" s="1288"/>
      <c r="M174" s="1277"/>
      <c r="N174" s="1280" t="str">
        <f>IF(AND(OR(E174="TCP", OR(E174="DCP", E174="BCP")), 'I8 Demand Data'!C14="1 CP"), 'E4 TB Allocation Details'!E174 &amp; 1, IF(AND(OR(E174="TCP", OR(E174="DCP", E174="BCP")), 'I8 Demand Data'!C14="4 CP"), 'E4 TB Allocation Details'!E174 &amp; 4, IF(AND(OR(E174="TCP", OR(E174="DCP", E174="BCP")), 'I8 Demand Data'!C14="12 CP"), 'E4 TB Allocation Details'!E174 &amp; 12, "")))</f>
        <v/>
      </c>
      <c r="O174" s="1280" t="str">
        <f>IF(AND(OR(E174="DNCP", OR(E174="SNCP", E174="PNCP")), 'I8 Demand Data'!C15="1 NCP"), E174 &amp; 1, IF(AND(OR(E174="DNCP", OR(E174="SNCP", E174="PNCP")), 'I8 Demand Data'!C15="4 NCP"), E174 &amp; 4, IF(AND(OR(E174="DNCP", OR(E174="SNCP", E174="PNCP")), 'I8 Demand Data'!C15="12 NCP"), E174 &amp; 12, "")))</f>
        <v/>
      </c>
      <c r="P174" s="1280" t="str">
        <f t="shared" si="27"/>
        <v/>
      </c>
      <c r="Q174" s="1280" t="str">
        <f t="shared" si="23"/>
        <v/>
      </c>
      <c r="R174" s="637"/>
      <c r="S174" s="637"/>
      <c r="T174" s="637"/>
    </row>
    <row r="175" spans="1:20" s="1273" customFormat="1" ht="38.25" x14ac:dyDescent="0.2">
      <c r="A175" s="1275">
        <v>5405</v>
      </c>
      <c r="B175" s="1275" t="s">
        <v>1531</v>
      </c>
      <c r="C175" s="1275" t="s">
        <v>561</v>
      </c>
      <c r="D175" s="1281" t="s">
        <v>929</v>
      </c>
      <c r="E175" s="1282"/>
      <c r="F175" s="1299"/>
      <c r="G175" s="1300"/>
      <c r="H175" s="1301"/>
      <c r="I175" s="1284"/>
      <c r="J175" s="1284" t="str">
        <f t="shared" si="26"/>
        <v/>
      </c>
      <c r="K175" s="1284" t="s">
        <v>1082</v>
      </c>
      <c r="L175" s="1284"/>
      <c r="M175" s="1277"/>
      <c r="N175" s="1286" t="str">
        <f>IF(AND(OR(E175="TCP", OR(E175="DCP", E175="BCP")), 'I8 Demand Data'!C14="1 CP"), 'E4 TB Allocation Details'!E175 &amp; 1, IF(AND(OR(E175="TCP", OR(E175="DCP", E175="BCP")), 'I8 Demand Data'!C14="4 CP"), 'E4 TB Allocation Details'!E175 &amp; 4, IF(AND(OR(E175="TCP", OR(E175="DCP", E175="BCP")), 'I8 Demand Data'!C14="12 CP"), 'E4 TB Allocation Details'!E175 &amp; 12, "")))</f>
        <v/>
      </c>
      <c r="O175" s="1286" t="str">
        <f>IF(AND(OR(E175="DNCP", OR(E175="SNCP", E175="PNCP")), 'I8 Demand Data'!C15="1 NCP"), E175 &amp; 1, IF(AND(OR(E175="DNCP", OR(E175="SNCP", E175="PNCP")), 'I8 Demand Data'!C15="4 NCP"), E175 &amp; 4, IF(AND(OR(E175="DNCP", OR(E175="SNCP", E175="PNCP")), 'I8 Demand Data'!C15="12 NCP"), E175 &amp; 12, "")))</f>
        <v/>
      </c>
      <c r="P175" s="1286" t="str">
        <f t="shared" si="27"/>
        <v/>
      </c>
      <c r="Q175" s="1286" t="str">
        <f t="shared" si="23"/>
        <v/>
      </c>
      <c r="R175" s="637"/>
      <c r="S175" s="637"/>
      <c r="T175" s="637"/>
    </row>
    <row r="176" spans="1:20" s="1273" customFormat="1" ht="38.25" x14ac:dyDescent="0.2">
      <c r="A176" s="1276">
        <v>5410</v>
      </c>
      <c r="B176" s="1276" t="s">
        <v>1142</v>
      </c>
      <c r="C176" s="1276" t="s">
        <v>561</v>
      </c>
      <c r="D176" s="347" t="s">
        <v>929</v>
      </c>
      <c r="E176" s="1287"/>
      <c r="F176" s="1296"/>
      <c r="G176" s="1297"/>
      <c r="H176" s="1298"/>
      <c r="I176" s="1288"/>
      <c r="J176" s="1288" t="str">
        <f t="shared" si="26"/>
        <v/>
      </c>
      <c r="K176" s="1288" t="s">
        <v>1082</v>
      </c>
      <c r="L176" s="1288"/>
      <c r="M176" s="1277"/>
      <c r="N176" s="1280" t="str">
        <f>IF(AND(OR(E176="TCP", OR(E176="DCP", E176="BCP")), 'I8 Demand Data'!C14="1 CP"), 'E4 TB Allocation Details'!E176 &amp; 1, IF(AND(OR(E176="TCP", OR(E176="DCP", E176="BCP")), 'I8 Demand Data'!C14="4 CP"), 'E4 TB Allocation Details'!E176 &amp; 4, IF(AND(OR(E176="TCP", OR(E176="DCP", E176="BCP")), 'I8 Demand Data'!C14="12 CP"), 'E4 TB Allocation Details'!E176 &amp; 12, "")))</f>
        <v/>
      </c>
      <c r="O176" s="1280" t="str">
        <f>IF(AND(OR(E176="DNCP", OR(E176="SNCP", E176="PNCP")), 'I8 Demand Data'!C15="1 NCP"), E176 &amp; 1, IF(AND(OR(E176="DNCP", OR(E176="SNCP", E176="PNCP")), 'I8 Demand Data'!C15="4 NCP"), E176 &amp; 4, IF(AND(OR(E176="DNCP", OR(E176="SNCP", E176="PNCP")), 'I8 Demand Data'!C15="12 NCP"), E176 &amp; 12, "")))</f>
        <v/>
      </c>
      <c r="P176" s="1280" t="str">
        <f t="shared" si="27"/>
        <v/>
      </c>
      <c r="Q176" s="1280" t="str">
        <f t="shared" si="23"/>
        <v/>
      </c>
      <c r="R176" s="637"/>
      <c r="S176" s="637"/>
      <c r="T176" s="637"/>
    </row>
    <row r="177" spans="1:20" s="1273" customFormat="1" ht="38.25" x14ac:dyDescent="0.2">
      <c r="A177" s="1275">
        <v>5415</v>
      </c>
      <c r="B177" s="1275" t="s">
        <v>36</v>
      </c>
      <c r="C177" s="1275" t="s">
        <v>45</v>
      </c>
      <c r="D177" s="1281" t="s">
        <v>929</v>
      </c>
      <c r="E177" s="1282"/>
      <c r="F177" s="1299"/>
      <c r="G177" s="1300" t="s">
        <v>331</v>
      </c>
      <c r="H177" s="1301"/>
      <c r="I177" s="1284"/>
      <c r="J177" s="1284" t="str">
        <f t="shared" si="26"/>
        <v xml:space="preserve"> </v>
      </c>
      <c r="K177" s="1284" t="s">
        <v>1082</v>
      </c>
      <c r="L177" s="1284"/>
      <c r="M177" s="1277"/>
      <c r="N177" s="1286" t="str">
        <f>IF(AND(OR(E177="TCP", OR(E177="DCP", E177="BCP")), 'I8 Demand Data'!C14="1 CP"), 'E4 TB Allocation Details'!E177 &amp; 1, IF(AND(OR(E177="TCP", OR(E177="DCP", E177="BCP")), 'I8 Demand Data'!C14="4 CP"), 'E4 TB Allocation Details'!E177 &amp; 4, IF(AND(OR(E177="TCP", OR(E177="DCP", E177="BCP")), 'I8 Demand Data'!C14="12 CP"), 'E4 TB Allocation Details'!E177 &amp; 12, "")))</f>
        <v/>
      </c>
      <c r="O177" s="1286" t="str">
        <f>IF(AND(OR(E177="DNCP", OR(E177="SNCP", E177="PNCP")), 'I8 Demand Data'!C15="1 NCP"), E177 &amp; 1, IF(AND(OR(E177="DNCP", OR(E177="SNCP", E177="PNCP")), 'I8 Demand Data'!C15="4 NCP"), E177 &amp; 4, IF(AND(OR(E177="DNCP", OR(E177="SNCP", E177="PNCP")), 'I8 Demand Data'!C15="12 NCP"), E177 &amp; 12, "")))</f>
        <v/>
      </c>
      <c r="P177" s="1286" t="str">
        <f t="shared" si="27"/>
        <v/>
      </c>
      <c r="Q177" s="1286" t="str">
        <f t="shared" si="23"/>
        <v/>
      </c>
      <c r="R177" s="637"/>
      <c r="S177" s="637"/>
      <c r="T177" s="637"/>
    </row>
    <row r="178" spans="1:20" s="1273" customFormat="1" ht="38.25" x14ac:dyDescent="0.2">
      <c r="A178" s="1276">
        <v>5420</v>
      </c>
      <c r="B178" s="1276" t="s">
        <v>37</v>
      </c>
      <c r="C178" s="1276" t="s">
        <v>561</v>
      </c>
      <c r="D178" s="347" t="s">
        <v>929</v>
      </c>
      <c r="E178" s="1287"/>
      <c r="F178" s="1296"/>
      <c r="G178" s="1297" t="s">
        <v>331</v>
      </c>
      <c r="H178" s="1298"/>
      <c r="I178" s="1288"/>
      <c r="J178" s="1288" t="str">
        <f t="shared" si="26"/>
        <v xml:space="preserve"> </v>
      </c>
      <c r="K178" s="1288" t="s">
        <v>5</v>
      </c>
      <c r="L178" s="1288"/>
      <c r="M178" s="1277"/>
      <c r="N178" s="1280" t="str">
        <f>IF(AND(OR(E178="TCP", OR(E178="DCP", E178="BCP")), 'I8 Demand Data'!C14="1 CP"), 'E4 TB Allocation Details'!E178 &amp; 1, IF(AND(OR(E178="TCP", OR(E178="DCP", E178="BCP")), 'I8 Demand Data'!C14="4 CP"), 'E4 TB Allocation Details'!E178 &amp; 4, IF(AND(OR(E178="TCP", OR(E178="DCP", E178="BCP")), 'I8 Demand Data'!C14="12 CP"), 'E4 TB Allocation Details'!E178 &amp; 12, "")))</f>
        <v/>
      </c>
      <c r="O178" s="1280" t="str">
        <f>IF(AND(OR(E178="DNCP", OR(E178="SNCP", E178="PNCP")), 'I8 Demand Data'!C15="1 NCP"), E178 &amp; 1, IF(AND(OR(E178="DNCP", OR(E178="SNCP", E178="PNCP")), 'I8 Demand Data'!C15="4 NCP"), E178 &amp; 4, IF(AND(OR(E178="DNCP", OR(E178="SNCP", E178="PNCP")), 'I8 Demand Data'!C15="12 NCP"), E178 &amp; 12, "")))</f>
        <v/>
      </c>
      <c r="P178" s="1280" t="str">
        <f t="shared" si="27"/>
        <v/>
      </c>
      <c r="Q178" s="1280" t="str">
        <f t="shared" si="23"/>
        <v/>
      </c>
      <c r="R178" s="637"/>
      <c r="S178" s="637"/>
      <c r="T178" s="637"/>
    </row>
    <row r="179" spans="1:20" s="1273" customFormat="1" ht="38.25" x14ac:dyDescent="0.2">
      <c r="A179" s="1275">
        <v>5425</v>
      </c>
      <c r="B179" s="1275" t="s">
        <v>38</v>
      </c>
      <c r="C179" s="1275" t="s">
        <v>561</v>
      </c>
      <c r="D179" s="1281" t="s">
        <v>929</v>
      </c>
      <c r="E179" s="1282"/>
      <c r="F179" s="1299"/>
      <c r="G179" s="1300" t="s">
        <v>331</v>
      </c>
      <c r="H179" s="1301"/>
      <c r="I179" s="1284"/>
      <c r="J179" s="1284" t="str">
        <f t="shared" si="26"/>
        <v xml:space="preserve"> </v>
      </c>
      <c r="K179" s="1284" t="s">
        <v>1082</v>
      </c>
      <c r="L179" s="1284"/>
      <c r="M179" s="1277"/>
      <c r="N179" s="1286" t="str">
        <f>IF(AND(OR(E179="TCP", OR(E179="DCP", E179="BCP")), 'I8 Demand Data'!C14="1 CP"), 'E4 TB Allocation Details'!E179 &amp; 1, IF(AND(OR(E179="TCP", OR(E179="DCP", E179="BCP")), 'I8 Demand Data'!C14="4 CP"), 'E4 TB Allocation Details'!E179 &amp; 4, IF(AND(OR(E179="TCP", OR(E179="DCP", E179="BCP")), 'I8 Demand Data'!C14="12 CP"), 'E4 TB Allocation Details'!E179 &amp; 12, "")))</f>
        <v/>
      </c>
      <c r="O179" s="1286" t="str">
        <f>IF(AND(OR(E179="DNCP", OR(E179="SNCP", E179="PNCP")), 'I8 Demand Data'!C15="1 NCP"), E179 &amp; 1, IF(AND(OR(E179="DNCP", OR(E179="SNCP", E179="PNCP")), 'I8 Demand Data'!C15="4 NCP"), E179 &amp; 4, IF(AND(OR(E179="DNCP", OR(E179="SNCP", E179="PNCP")), 'I8 Demand Data'!C15="12 NCP"), E179 &amp; 12, "")))</f>
        <v/>
      </c>
      <c r="P179" s="1286" t="str">
        <f t="shared" si="27"/>
        <v/>
      </c>
      <c r="Q179" s="1286" t="str">
        <f t="shared" si="23"/>
        <v/>
      </c>
      <c r="R179" s="637"/>
      <c r="S179" s="637"/>
      <c r="T179" s="637"/>
    </row>
    <row r="180" spans="1:20" s="1273" customFormat="1" ht="25.5" x14ac:dyDescent="0.2">
      <c r="A180" s="1276">
        <v>5505</v>
      </c>
      <c r="B180" s="1276" t="s">
        <v>1531</v>
      </c>
      <c r="C180" s="1276" t="s">
        <v>48</v>
      </c>
      <c r="D180" s="347" t="s">
        <v>929</v>
      </c>
      <c r="E180" s="1287"/>
      <c r="F180" s="1296"/>
      <c r="G180" s="1297" t="s">
        <v>331</v>
      </c>
      <c r="H180" s="1298"/>
      <c r="I180" s="1288"/>
      <c r="J180" s="1288" t="str">
        <f t="shared" si="26"/>
        <v xml:space="preserve"> </v>
      </c>
      <c r="K180" s="1288" t="s">
        <v>1082</v>
      </c>
      <c r="L180" s="1288"/>
      <c r="M180" s="1277"/>
      <c r="N180" s="1280" t="str">
        <f>IF(AND(OR(E180="TCP", OR(E180="DCP", E180="BCP")), 'I8 Demand Data'!C14="1 CP"), 'E4 TB Allocation Details'!E180 &amp; 1, IF(AND(OR(E180="TCP", OR(E180="DCP", E180="BCP")), 'I8 Demand Data'!C14="4 CP"), 'E4 TB Allocation Details'!E180 &amp; 4, IF(AND(OR(E180="TCP", OR(E180="DCP", E180="BCP")), 'I8 Demand Data'!C14="12 CP"), 'E4 TB Allocation Details'!E180 &amp; 12, "")))</f>
        <v/>
      </c>
      <c r="O180" s="1280" t="str">
        <f>IF(AND(OR(E180="DNCP", OR(E180="SNCP", E180="PNCP")), 'I8 Demand Data'!C15="1 NCP"), E180 &amp; 1, IF(AND(OR(E180="DNCP", OR(E180="SNCP", E180="PNCP")), 'I8 Demand Data'!C15="4 NCP"), E180 &amp; 4, IF(AND(OR(E180="DNCP", OR(E180="SNCP", E180="PNCP")), 'I8 Demand Data'!C15="12 NCP"), E180 &amp; 12, "")))</f>
        <v/>
      </c>
      <c r="P180" s="1280" t="str">
        <f t="shared" si="27"/>
        <v/>
      </c>
      <c r="Q180" s="1280" t="str">
        <f t="shared" si="23"/>
        <v/>
      </c>
      <c r="R180" s="637"/>
      <c r="S180" s="637"/>
      <c r="T180" s="637"/>
    </row>
    <row r="181" spans="1:20" s="1273" customFormat="1" ht="25.5" x14ac:dyDescent="0.2">
      <c r="A181" s="1275">
        <v>5510</v>
      </c>
      <c r="B181" s="1275" t="s">
        <v>1584</v>
      </c>
      <c r="C181" s="1275" t="s">
        <v>48</v>
      </c>
      <c r="D181" s="1281" t="s">
        <v>929</v>
      </c>
      <c r="E181" s="1282"/>
      <c r="F181" s="1299"/>
      <c r="G181" s="1300" t="s">
        <v>331</v>
      </c>
      <c r="H181" s="1301"/>
      <c r="I181" s="1284"/>
      <c r="J181" s="1284" t="str">
        <f t="shared" si="26"/>
        <v xml:space="preserve"> </v>
      </c>
      <c r="K181" s="1284" t="s">
        <v>1082</v>
      </c>
      <c r="L181" s="1284"/>
      <c r="M181" s="1277"/>
      <c r="N181" s="1286" t="str">
        <f>IF(AND(OR(E181="TCP", OR(E181="DCP", E181="BCP")), 'I8 Demand Data'!C14="1 CP"), 'E4 TB Allocation Details'!E181 &amp; 1, IF(AND(OR(E181="TCP", OR(E181="DCP", E181="BCP")), 'I8 Demand Data'!C14="4 CP"), 'E4 TB Allocation Details'!E181 &amp; 4, IF(AND(OR(E181="TCP", OR(E181="DCP", E181="BCP")), 'I8 Demand Data'!C14="12 CP"), 'E4 TB Allocation Details'!E181 &amp; 12, "")))</f>
        <v/>
      </c>
      <c r="O181" s="1286" t="str">
        <f>IF(AND(OR(E181="DNCP", OR(E181="SNCP", E181="PNCP")), 'I8 Demand Data'!C15="1 NCP"), E181 &amp; 1, IF(AND(OR(E181="DNCP", OR(E181="SNCP", E181="PNCP")), 'I8 Demand Data'!C15="4 NCP"), E181 &amp; 4, IF(AND(OR(E181="DNCP", OR(E181="SNCP", E181="PNCP")), 'I8 Demand Data'!C15="12 NCP"), E181 &amp; 12, "")))</f>
        <v/>
      </c>
      <c r="P181" s="1286" t="str">
        <f t="shared" si="27"/>
        <v/>
      </c>
      <c r="Q181" s="1286" t="str">
        <f t="shared" si="23"/>
        <v/>
      </c>
      <c r="R181" s="637"/>
      <c r="S181" s="637"/>
      <c r="T181" s="637"/>
    </row>
    <row r="182" spans="1:20" s="1273" customFormat="1" ht="25.5" x14ac:dyDescent="0.2">
      <c r="A182" s="1276">
        <v>5515</v>
      </c>
      <c r="B182" s="1276" t="s">
        <v>1585</v>
      </c>
      <c r="C182" s="1276" t="s">
        <v>3</v>
      </c>
      <c r="D182" s="347" t="s">
        <v>929</v>
      </c>
      <c r="E182" s="1287"/>
      <c r="F182" s="1296"/>
      <c r="G182" s="1297" t="s">
        <v>331</v>
      </c>
      <c r="H182" s="1298"/>
      <c r="I182" s="1288"/>
      <c r="J182" s="1288" t="str">
        <f t="shared" si="26"/>
        <v xml:space="preserve"> </v>
      </c>
      <c r="K182" s="1288" t="s">
        <v>1082</v>
      </c>
      <c r="L182" s="1288"/>
      <c r="M182" s="1277"/>
      <c r="N182" s="1280" t="str">
        <f>IF(AND(OR(E182="TCP", OR(E182="DCP", E182="BCP")), 'I8 Demand Data'!C14="1 CP"), 'E4 TB Allocation Details'!E182 &amp; 1, IF(AND(OR(E182="TCP", OR(E182="DCP", E182="BCP")), 'I8 Demand Data'!C14="4 CP"), 'E4 TB Allocation Details'!E182 &amp; 4, IF(AND(OR(E182="TCP", OR(E182="DCP", E182="BCP")), 'I8 Demand Data'!C14="12 CP"), 'E4 TB Allocation Details'!E182 &amp; 12, "")))</f>
        <v/>
      </c>
      <c r="O182" s="1280" t="str">
        <f>IF(AND(OR(E182="DNCP", OR(E182="SNCP", E182="PNCP")), 'I8 Demand Data'!C15="1 NCP"), E182 &amp; 1, IF(AND(OR(E182="DNCP", OR(E182="SNCP", E182="PNCP")), 'I8 Demand Data'!C15="4 NCP"), E182 &amp; 4, IF(AND(OR(E182="DNCP", OR(E182="SNCP", E182="PNCP")), 'I8 Demand Data'!C15="12 NCP"), E182 &amp; 12, "")))</f>
        <v/>
      </c>
      <c r="P182" s="1280" t="str">
        <f t="shared" si="27"/>
        <v/>
      </c>
      <c r="Q182" s="1280" t="str">
        <f t="shared" si="23"/>
        <v/>
      </c>
      <c r="R182" s="637"/>
      <c r="S182" s="637"/>
      <c r="T182" s="637"/>
    </row>
    <row r="183" spans="1:20" s="1273" customFormat="1" ht="25.5" x14ac:dyDescent="0.2">
      <c r="A183" s="1275">
        <v>5520</v>
      </c>
      <c r="B183" s="1275" t="s">
        <v>1586</v>
      </c>
      <c r="C183" s="1275" t="s">
        <v>48</v>
      </c>
      <c r="D183" s="1281" t="s">
        <v>929</v>
      </c>
      <c r="E183" s="1282"/>
      <c r="F183" s="1299"/>
      <c r="G183" s="1300" t="s">
        <v>331</v>
      </c>
      <c r="H183" s="1301"/>
      <c r="I183" s="1284"/>
      <c r="J183" s="1284" t="str">
        <f t="shared" si="26"/>
        <v xml:space="preserve"> </v>
      </c>
      <c r="K183" s="1284" t="s">
        <v>1082</v>
      </c>
      <c r="L183" s="1284"/>
      <c r="M183" s="1277"/>
      <c r="N183" s="1286" t="str">
        <f>IF(AND(OR(E183="TCP", OR(E183="DCP", E183="BCP")), 'I8 Demand Data'!C14="1 CP"), 'E4 TB Allocation Details'!E183 &amp; 1, IF(AND(OR(E183="TCP", OR(E183="DCP", E183="BCP")), 'I8 Demand Data'!C14="4 CP"), 'E4 TB Allocation Details'!E183 &amp; 4, IF(AND(OR(E183="TCP", OR(E183="DCP", E183="BCP")), 'I8 Demand Data'!C14="12 CP"), 'E4 TB Allocation Details'!E183 &amp; 12, "")))</f>
        <v/>
      </c>
      <c r="O183" s="1286" t="str">
        <f>IF(AND(OR(E183="DNCP", OR(E183="SNCP", E183="PNCP")), 'I8 Demand Data'!C15="1 NCP"), E183 &amp; 1, IF(AND(OR(E183="DNCP", OR(E183="SNCP", E183="PNCP")), 'I8 Demand Data'!C15="4 NCP"), E183 &amp; 4, IF(AND(OR(E183="DNCP", OR(E183="SNCP", E183="PNCP")), 'I8 Demand Data'!C15="12 NCP"), E183 &amp; 12, "")))</f>
        <v/>
      </c>
      <c r="P183" s="1286" t="str">
        <f t="shared" si="27"/>
        <v/>
      </c>
      <c r="Q183" s="1286" t="str">
        <f t="shared" si="23"/>
        <v/>
      </c>
      <c r="R183" s="637"/>
      <c r="S183" s="637"/>
      <c r="T183" s="637"/>
    </row>
    <row r="184" spans="1:20" s="1273" customFormat="1" ht="38.25" x14ac:dyDescent="0.2">
      <c r="A184" s="1276">
        <v>5605</v>
      </c>
      <c r="B184" s="1276" t="s">
        <v>1587</v>
      </c>
      <c r="C184" s="1276" t="s">
        <v>562</v>
      </c>
      <c r="D184" s="347" t="s">
        <v>929</v>
      </c>
      <c r="E184" s="1287"/>
      <c r="F184" s="1296"/>
      <c r="G184" s="1297" t="s">
        <v>331</v>
      </c>
      <c r="H184" s="1298"/>
      <c r="I184" s="1288"/>
      <c r="J184" s="1288" t="str">
        <f t="shared" si="26"/>
        <v xml:space="preserve"> </v>
      </c>
      <c r="K184" s="1288" t="s">
        <v>1082</v>
      </c>
      <c r="L184" s="1288"/>
      <c r="M184" s="1277"/>
      <c r="N184" s="1280" t="str">
        <f>IF(AND(OR(E184="TCP", OR(E184="DCP", E184="BCP")), 'I8 Demand Data'!C14="1 CP"), 'E4 TB Allocation Details'!E184 &amp; 1, IF(AND(OR(E184="TCP", OR(E184="DCP", E184="BCP")), 'I8 Demand Data'!C14="4 CP"), 'E4 TB Allocation Details'!E184 &amp; 4, IF(AND(OR(E184="TCP", OR(E184="DCP", E184="BCP")), 'I8 Demand Data'!C14="12 CP"), 'E4 TB Allocation Details'!E184 &amp; 12, "")))</f>
        <v/>
      </c>
      <c r="O184" s="1280" t="str">
        <f>IF(AND(OR(E184="DNCP", OR(E184="SNCP", E184="PNCP")), 'I8 Demand Data'!C15="1 NCP"), E184 &amp; 1, IF(AND(OR(E184="DNCP", OR(E184="SNCP", E184="PNCP")), 'I8 Demand Data'!C15="4 NCP"), E184 &amp; 4, IF(AND(OR(E184="DNCP", OR(E184="SNCP", E184="PNCP")), 'I8 Demand Data'!C15="12 NCP"), E184 &amp; 12, "")))</f>
        <v/>
      </c>
      <c r="P184" s="1280" t="str">
        <f t="shared" si="27"/>
        <v/>
      </c>
      <c r="Q184" s="1280" t="str">
        <f t="shared" si="23"/>
        <v/>
      </c>
      <c r="R184" s="637"/>
      <c r="S184" s="637"/>
      <c r="T184" s="637"/>
    </row>
    <row r="185" spans="1:20" s="1273" customFormat="1" ht="38.25" x14ac:dyDescent="0.2">
      <c r="A185" s="1275">
        <v>5610</v>
      </c>
      <c r="B185" s="1275" t="s">
        <v>1588</v>
      </c>
      <c r="C185" s="1275" t="s">
        <v>562</v>
      </c>
      <c r="D185" s="1281" t="s">
        <v>929</v>
      </c>
      <c r="E185" s="1282"/>
      <c r="F185" s="1299"/>
      <c r="G185" s="1300" t="s">
        <v>331</v>
      </c>
      <c r="H185" s="1301"/>
      <c r="I185" s="1284"/>
      <c r="J185" s="1284" t="str">
        <f t="shared" si="26"/>
        <v xml:space="preserve"> </v>
      </c>
      <c r="K185" s="1284" t="s">
        <v>1082</v>
      </c>
      <c r="L185" s="1284"/>
      <c r="M185" s="1277"/>
      <c r="N185" s="1286" t="str">
        <f>IF(AND(OR(E185="TCP", OR(E185="DCP", E185="BCP")), 'I8 Demand Data'!C14="1 CP"), 'E4 TB Allocation Details'!E185 &amp; 1, IF(AND(OR(E185="TCP", OR(E185="DCP", E185="BCP")), 'I8 Demand Data'!C14="4 CP"), 'E4 TB Allocation Details'!E185 &amp; 4, IF(AND(OR(E185="TCP", OR(E185="DCP", E185="BCP")), 'I8 Demand Data'!C14="12 CP"), 'E4 TB Allocation Details'!E185 &amp; 12, "")))</f>
        <v/>
      </c>
      <c r="O185" s="1286" t="str">
        <f>IF(AND(OR(E185="DNCP", OR(E185="SNCP", E185="PNCP")), 'I8 Demand Data'!C15="1 NCP"), E185 &amp; 1, IF(AND(OR(E185="DNCP", OR(E185="SNCP", E185="PNCP")), 'I8 Demand Data'!C15="4 NCP"), E185 &amp; 4, IF(AND(OR(E185="DNCP", OR(E185="SNCP", E185="PNCP")), 'I8 Demand Data'!C15="12 NCP"), E185 &amp; 12, "")))</f>
        <v/>
      </c>
      <c r="P185" s="1286" t="str">
        <f t="shared" si="27"/>
        <v/>
      </c>
      <c r="Q185" s="1286" t="str">
        <f t="shared" si="23"/>
        <v/>
      </c>
      <c r="R185" s="637"/>
      <c r="S185" s="637"/>
      <c r="T185" s="637"/>
    </row>
    <row r="186" spans="1:20" s="1273" customFormat="1" ht="38.25" x14ac:dyDescent="0.2">
      <c r="A186" s="1276">
        <v>5615</v>
      </c>
      <c r="B186" s="1276" t="s">
        <v>1589</v>
      </c>
      <c r="C186" s="1276" t="s">
        <v>562</v>
      </c>
      <c r="D186" s="347" t="s">
        <v>929</v>
      </c>
      <c r="E186" s="1287"/>
      <c r="F186" s="1296"/>
      <c r="G186" s="1297" t="s">
        <v>331</v>
      </c>
      <c r="H186" s="1298"/>
      <c r="I186" s="1288"/>
      <c r="J186" s="1288" t="str">
        <f t="shared" si="26"/>
        <v xml:space="preserve"> </v>
      </c>
      <c r="K186" s="1288" t="s">
        <v>1082</v>
      </c>
      <c r="L186" s="1288"/>
      <c r="M186" s="1277"/>
      <c r="N186" s="1280" t="str">
        <f>IF(AND(OR(E186="TCP", OR(E186="DCP", E186="BCP")), 'I8 Demand Data'!C14="1 CP"), 'E4 TB Allocation Details'!E186 &amp; 1, IF(AND(OR(E186="TCP", OR(E186="DCP", E186="BCP")), 'I8 Demand Data'!C14="4 CP"), 'E4 TB Allocation Details'!E186 &amp; 4, IF(AND(OR(E186="TCP", OR(E186="DCP", E186="BCP")), 'I8 Demand Data'!C14="12 CP"), 'E4 TB Allocation Details'!E186 &amp; 12, "")))</f>
        <v/>
      </c>
      <c r="O186" s="1280" t="str">
        <f>IF(AND(OR(E186="DNCP", OR(E186="SNCP", E186="PNCP")), 'I8 Demand Data'!C15="1 NCP"), E186 &amp; 1, IF(AND(OR(E186="DNCP", OR(E186="SNCP", E186="PNCP")), 'I8 Demand Data'!C15="4 NCP"), E186 &amp; 4, IF(AND(OR(E186="DNCP", OR(E186="SNCP", E186="PNCP")), 'I8 Demand Data'!C15="12 NCP"), E186 &amp; 12, "")))</f>
        <v/>
      </c>
      <c r="P186" s="1280" t="str">
        <f t="shared" si="27"/>
        <v/>
      </c>
      <c r="Q186" s="1280" t="str">
        <f t="shared" si="23"/>
        <v/>
      </c>
      <c r="R186" s="637"/>
      <c r="S186" s="637"/>
      <c r="T186" s="637"/>
    </row>
    <row r="187" spans="1:20" s="1273" customFormat="1" ht="38.25" x14ac:dyDescent="0.2">
      <c r="A187" s="1275">
        <v>5620</v>
      </c>
      <c r="B187" s="1275" t="s">
        <v>296</v>
      </c>
      <c r="C187" s="1275" t="s">
        <v>562</v>
      </c>
      <c r="D187" s="1281" t="s">
        <v>929</v>
      </c>
      <c r="E187" s="1282"/>
      <c r="F187" s="1299"/>
      <c r="G187" s="1300" t="s">
        <v>331</v>
      </c>
      <c r="H187" s="1301"/>
      <c r="I187" s="1284"/>
      <c r="J187" s="1284" t="str">
        <f t="shared" si="26"/>
        <v xml:space="preserve"> </v>
      </c>
      <c r="K187" s="1284" t="s">
        <v>1082</v>
      </c>
      <c r="L187" s="1284"/>
      <c r="M187" s="1277"/>
      <c r="N187" s="1286" t="str">
        <f>IF(AND(OR(E187="TCP", OR(E187="DCP", E187="BCP")), 'I8 Demand Data'!C14="1 CP"), 'E4 TB Allocation Details'!E187 &amp; 1, IF(AND(OR(E187="TCP", OR(E187="DCP", E187="BCP")), 'I8 Demand Data'!C14="4 CP"), 'E4 TB Allocation Details'!E187 &amp; 4, IF(AND(OR(E187="TCP", OR(E187="DCP", E187="BCP")), 'I8 Demand Data'!C14="12 CP"), 'E4 TB Allocation Details'!E187 &amp; 12, "")))</f>
        <v/>
      </c>
      <c r="O187" s="1286" t="str">
        <f>IF(AND(OR(E187="DNCP", OR(E187="SNCP", E187="PNCP")), 'I8 Demand Data'!C15="1 NCP"), E187 &amp; 1, IF(AND(OR(E187="DNCP", OR(E187="SNCP", E187="PNCP")), 'I8 Demand Data'!C15="4 NCP"), E187 &amp; 4, IF(AND(OR(E187="DNCP", OR(E187="SNCP", E187="PNCP")), 'I8 Demand Data'!C15="12 NCP"), E187 &amp; 12, "")))</f>
        <v/>
      </c>
      <c r="P187" s="1286" t="str">
        <f t="shared" si="27"/>
        <v/>
      </c>
      <c r="Q187" s="1286" t="str">
        <f t="shared" si="23"/>
        <v/>
      </c>
      <c r="R187" s="637"/>
      <c r="S187" s="637"/>
      <c r="T187" s="637"/>
    </row>
    <row r="188" spans="1:20" s="1273" customFormat="1" ht="38.25" x14ac:dyDescent="0.2">
      <c r="A188" s="1276">
        <v>5625</v>
      </c>
      <c r="B188" s="1276" t="s">
        <v>1135</v>
      </c>
      <c r="C188" s="1276" t="s">
        <v>562</v>
      </c>
      <c r="D188" s="347" t="s">
        <v>929</v>
      </c>
      <c r="E188" s="1287"/>
      <c r="F188" s="1296"/>
      <c r="G188" s="1297" t="s">
        <v>331</v>
      </c>
      <c r="H188" s="1298"/>
      <c r="I188" s="1288"/>
      <c r="J188" s="1288" t="str">
        <f t="shared" si="26"/>
        <v xml:space="preserve"> </v>
      </c>
      <c r="K188" s="1288" t="s">
        <v>1082</v>
      </c>
      <c r="L188" s="1288"/>
      <c r="M188" s="1277"/>
      <c r="N188" s="1280" t="str">
        <f>IF(AND(OR(E188="TCP", OR(E188="DCP", E188="BCP")), 'I8 Demand Data'!C14="1 CP"), 'E4 TB Allocation Details'!E188 &amp; 1, IF(AND(OR(E188="TCP", OR(E188="DCP", E188="BCP")), 'I8 Demand Data'!C14="4 CP"), 'E4 TB Allocation Details'!E188 &amp; 4, IF(AND(OR(E188="TCP", OR(E188="DCP", E188="BCP")), 'I8 Demand Data'!C14="12 CP"), 'E4 TB Allocation Details'!E188 &amp; 12, "")))</f>
        <v/>
      </c>
      <c r="O188" s="1280" t="str">
        <f>IF(AND(OR(E188="DNCP", OR(E188="SNCP", E188="PNCP")), 'I8 Demand Data'!C15="1 NCP"), E188 &amp; 1, IF(AND(OR(E188="DNCP", OR(E188="SNCP", E188="PNCP")), 'I8 Demand Data'!C15="4 NCP"), E188 &amp; 4, IF(AND(OR(E188="DNCP", OR(E188="SNCP", E188="PNCP")), 'I8 Demand Data'!C15="12 NCP"), E188 &amp; 12, "")))</f>
        <v/>
      </c>
      <c r="P188" s="1280" t="str">
        <f t="shared" si="27"/>
        <v/>
      </c>
      <c r="Q188" s="1280" t="str">
        <f t="shared" si="23"/>
        <v/>
      </c>
      <c r="R188" s="637"/>
      <c r="S188" s="637"/>
      <c r="T188" s="637"/>
    </row>
    <row r="189" spans="1:20" s="1273" customFormat="1" ht="38.25" x14ac:dyDescent="0.2">
      <c r="A189" s="1275">
        <v>5630</v>
      </c>
      <c r="B189" s="1275" t="s">
        <v>297</v>
      </c>
      <c r="C189" s="1275" t="s">
        <v>562</v>
      </c>
      <c r="D189" s="1281" t="s">
        <v>929</v>
      </c>
      <c r="E189" s="1282"/>
      <c r="F189" s="1299"/>
      <c r="G189" s="1300" t="s">
        <v>331</v>
      </c>
      <c r="H189" s="1301"/>
      <c r="I189" s="1284"/>
      <c r="J189" s="1284" t="str">
        <f t="shared" si="26"/>
        <v xml:space="preserve"> </v>
      </c>
      <c r="K189" s="1284" t="s">
        <v>1082</v>
      </c>
      <c r="L189" s="1284"/>
      <c r="M189" s="1277"/>
      <c r="N189" s="1286" t="str">
        <f>IF(AND(OR(E189="TCP", OR(E189="DCP", E189="BCP")), 'I8 Demand Data'!C14="1 CP"), 'E4 TB Allocation Details'!E189 &amp; 1, IF(AND(OR(E189="TCP", OR(E189="DCP", E189="BCP")), 'I8 Demand Data'!C14="4 CP"), 'E4 TB Allocation Details'!E189 &amp; 4, IF(AND(OR(E189="TCP", OR(E189="DCP", E189="BCP")), 'I8 Demand Data'!C14="12 CP"), 'E4 TB Allocation Details'!E189 &amp; 12, "")))</f>
        <v/>
      </c>
      <c r="O189" s="1286" t="str">
        <f>IF(AND(OR(E189="DNCP", OR(E189="SNCP", E189="PNCP")), 'I8 Demand Data'!C15="1 NCP"), E189 &amp; 1, IF(AND(OR(E189="DNCP", OR(E189="SNCP", E189="PNCP")), 'I8 Demand Data'!C15="4 NCP"), E189 &amp; 4, IF(AND(OR(E189="DNCP", OR(E189="SNCP", E189="PNCP")), 'I8 Demand Data'!C15="12 NCP"), E189 &amp; 12, "")))</f>
        <v/>
      </c>
      <c r="P189" s="1286" t="str">
        <f t="shared" si="27"/>
        <v/>
      </c>
      <c r="Q189" s="1286" t="str">
        <f t="shared" si="23"/>
        <v/>
      </c>
      <c r="R189" s="637"/>
      <c r="S189" s="637"/>
      <c r="T189" s="637"/>
    </row>
    <row r="190" spans="1:20" s="1273" customFormat="1" ht="25.5" x14ac:dyDescent="0.2">
      <c r="A190" s="1276">
        <v>5635</v>
      </c>
      <c r="B190" s="1276" t="s">
        <v>298</v>
      </c>
      <c r="C190" s="1276" t="s">
        <v>50</v>
      </c>
      <c r="D190" s="347" t="s">
        <v>929</v>
      </c>
      <c r="E190" s="1287"/>
      <c r="F190" s="1296"/>
      <c r="G190" s="1297" t="s">
        <v>651</v>
      </c>
      <c r="H190" s="1298"/>
      <c r="I190" s="1288"/>
      <c r="J190" s="1288" t="str">
        <f t="shared" si="26"/>
        <v xml:space="preserve">  </v>
      </c>
      <c r="K190" s="1288" t="s">
        <v>5</v>
      </c>
      <c r="L190" s="1288"/>
      <c r="M190" s="1277"/>
      <c r="N190" s="1280" t="str">
        <f>IF(AND(OR(E190="TCP", OR(E190="DCP", E190="BCP")), 'I8 Demand Data'!C14="1 CP"), 'E4 TB Allocation Details'!E190 &amp; 1, IF(AND(OR(E190="TCP", OR(E190="DCP", E190="BCP")), 'I8 Demand Data'!C14="4 CP"), 'E4 TB Allocation Details'!E190 &amp; 4, IF(AND(OR(E190="TCP", OR(E190="DCP", E190="BCP")), 'I8 Demand Data'!C14="12 CP"), 'E4 TB Allocation Details'!E190 &amp; 12, "")))</f>
        <v/>
      </c>
      <c r="O190" s="1280" t="str">
        <f>IF(AND(OR(E190="DNCP", OR(E190="SNCP", E190="PNCP")), 'I8 Demand Data'!C15="1 NCP"), E190 &amp; 1, IF(AND(OR(E190="DNCP", OR(E190="SNCP", E190="PNCP")), 'I8 Demand Data'!C15="4 NCP"), E190 &amp; 4, IF(AND(OR(E190="DNCP", OR(E190="SNCP", E190="PNCP")), 'I8 Demand Data'!C15="12 NCP"), E190 &amp; 12, "")))</f>
        <v/>
      </c>
      <c r="P190" s="1280" t="str">
        <f t="shared" si="27"/>
        <v/>
      </c>
      <c r="Q190" s="1280" t="str">
        <f t="shared" si="23"/>
        <v/>
      </c>
      <c r="R190" s="637"/>
      <c r="S190" s="637"/>
      <c r="T190" s="637"/>
    </row>
    <row r="191" spans="1:20" s="1273" customFormat="1" ht="38.25" x14ac:dyDescent="0.2">
      <c r="A191" s="1275">
        <v>5640</v>
      </c>
      <c r="B191" s="1275" t="s">
        <v>299</v>
      </c>
      <c r="C191" s="1275" t="s">
        <v>562</v>
      </c>
      <c r="D191" s="1281" t="s">
        <v>929</v>
      </c>
      <c r="E191" s="1282"/>
      <c r="F191" s="1299"/>
      <c r="G191" s="1300" t="s">
        <v>331</v>
      </c>
      <c r="H191" s="1301"/>
      <c r="I191" s="1284"/>
      <c r="J191" s="1284" t="str">
        <f t="shared" si="26"/>
        <v xml:space="preserve"> </v>
      </c>
      <c r="K191" s="1284" t="s">
        <v>1082</v>
      </c>
      <c r="L191" s="1284"/>
      <c r="M191" s="1277"/>
      <c r="N191" s="1286" t="str">
        <f>IF(AND(OR(E191="TCP", OR(E191="DCP", E191="BCP")), 'I8 Demand Data'!C14="1 CP"), 'E4 TB Allocation Details'!E191 &amp; 1, IF(AND(OR(E191="TCP", OR(E191="DCP", E191="BCP")), 'I8 Demand Data'!C14="4 CP"), 'E4 TB Allocation Details'!E191 &amp; 4, IF(AND(OR(E191="TCP", OR(E191="DCP", E191="BCP")), 'I8 Demand Data'!C14="12 CP"), 'E4 TB Allocation Details'!E191 &amp; 12, "")))</f>
        <v/>
      </c>
      <c r="O191" s="1286" t="str">
        <f>IF(AND(OR(E191="DNCP", OR(E191="SNCP", E191="PNCP")), 'I8 Demand Data'!C15="1 NCP"), E191 &amp; 1, IF(AND(OR(E191="DNCP", OR(E191="SNCP", E191="PNCP")), 'I8 Demand Data'!C15="4 NCP"), E191 &amp; 4, IF(AND(OR(E191="DNCP", OR(E191="SNCP", E191="PNCP")), 'I8 Demand Data'!C15="12 NCP"), E191 &amp; 12, "")))</f>
        <v/>
      </c>
      <c r="P191" s="1286" t="str">
        <f t="shared" si="27"/>
        <v/>
      </c>
      <c r="Q191" s="1286" t="str">
        <f t="shared" si="23"/>
        <v/>
      </c>
      <c r="R191" s="637"/>
      <c r="S191" s="637"/>
      <c r="T191" s="637"/>
    </row>
    <row r="192" spans="1:20" s="1273" customFormat="1" ht="38.25" x14ac:dyDescent="0.2">
      <c r="A192" s="1276">
        <v>5645</v>
      </c>
      <c r="B192" s="1276" t="s">
        <v>300</v>
      </c>
      <c r="C192" s="1276" t="s">
        <v>562</v>
      </c>
      <c r="D192" s="347" t="s">
        <v>929</v>
      </c>
      <c r="E192" s="1287"/>
      <c r="F192" s="1296"/>
      <c r="G192" s="1297" t="s">
        <v>331</v>
      </c>
      <c r="H192" s="1298"/>
      <c r="I192" s="1288"/>
      <c r="J192" s="1288" t="str">
        <f t="shared" si="26"/>
        <v xml:space="preserve"> </v>
      </c>
      <c r="K192" s="1288" t="s">
        <v>1082</v>
      </c>
      <c r="L192" s="1288"/>
      <c r="M192" s="1277"/>
      <c r="N192" s="1280" t="str">
        <f>IF(AND(OR(E192="TCP", OR(E192="DCP", E192="BCP")), 'I8 Demand Data'!C14="1 CP"), 'E4 TB Allocation Details'!E192 &amp; 1, IF(AND(OR(E192="TCP", OR(E192="DCP", E192="BCP")), 'I8 Demand Data'!C14="4 CP"), 'E4 TB Allocation Details'!E192 &amp; 4, IF(AND(OR(E192="TCP", OR(E192="DCP", E192="BCP")), 'I8 Demand Data'!C14="12 CP"), 'E4 TB Allocation Details'!E192 &amp; 12, "")))</f>
        <v/>
      </c>
      <c r="O192" s="1280" t="str">
        <f>IF(AND(OR(E192="DNCP", OR(E192="SNCP", E192="PNCP")), 'I8 Demand Data'!C15="1 NCP"), E192 &amp; 1, IF(AND(OR(E192="DNCP", OR(E192="SNCP", E192="PNCP")), 'I8 Demand Data'!C15="4 NCP"), E192 &amp; 4, IF(AND(OR(E192="DNCP", OR(E192="SNCP", E192="PNCP")), 'I8 Demand Data'!C15="12 NCP"), E192 &amp; 12, "")))</f>
        <v/>
      </c>
      <c r="P192" s="1280" t="str">
        <f t="shared" si="27"/>
        <v/>
      </c>
      <c r="Q192" s="1280" t="str">
        <f t="shared" si="23"/>
        <v/>
      </c>
      <c r="R192" s="637"/>
      <c r="S192" s="637"/>
      <c r="T192" s="637"/>
    </row>
    <row r="193" spans="1:20" s="1273" customFormat="1" ht="38.25" x14ac:dyDescent="0.2">
      <c r="A193" s="1275">
        <v>5650</v>
      </c>
      <c r="B193" s="1275" t="s">
        <v>301</v>
      </c>
      <c r="C193" s="1275" t="s">
        <v>562</v>
      </c>
      <c r="D193" s="1281" t="s">
        <v>929</v>
      </c>
      <c r="E193" s="1282"/>
      <c r="F193" s="1299"/>
      <c r="G193" s="1300" t="s">
        <v>331</v>
      </c>
      <c r="H193" s="1301"/>
      <c r="I193" s="1284"/>
      <c r="J193" s="1284" t="str">
        <f t="shared" si="26"/>
        <v xml:space="preserve"> </v>
      </c>
      <c r="K193" s="1284" t="s">
        <v>1082</v>
      </c>
      <c r="L193" s="1284"/>
      <c r="M193" s="1277"/>
      <c r="N193" s="1286" t="str">
        <f>IF(AND(OR(E193="TCP", OR(E193="DCP", E193="BCP")), 'I8 Demand Data'!C14="1 CP"), 'E4 TB Allocation Details'!E193 &amp; 1, IF(AND(OR(E193="TCP", OR(E193="DCP", E193="BCP")), 'I8 Demand Data'!C14="4 CP"), 'E4 TB Allocation Details'!E193 &amp; 4, IF(AND(OR(E193="TCP", OR(E193="DCP", E193="BCP")), 'I8 Demand Data'!C14="12 CP"), 'E4 TB Allocation Details'!E193 &amp; 12, "")))</f>
        <v/>
      </c>
      <c r="O193" s="1286" t="str">
        <f>IF(AND(OR(E193="DNCP", OR(E193="SNCP", E193="PNCP")), 'I8 Demand Data'!C15="1 NCP"), E193 &amp; 1, IF(AND(OR(E193="DNCP", OR(E193="SNCP", E193="PNCP")), 'I8 Demand Data'!C15="4 NCP"), E193 &amp; 4, IF(AND(OR(E193="DNCP", OR(E193="SNCP", E193="PNCP")), 'I8 Demand Data'!C15="12 NCP"), E193 &amp; 12, "")))</f>
        <v/>
      </c>
      <c r="P193" s="1286" t="str">
        <f t="shared" si="27"/>
        <v/>
      </c>
      <c r="Q193" s="1286" t="str">
        <f t="shared" si="23"/>
        <v/>
      </c>
      <c r="R193" s="637"/>
      <c r="S193" s="637"/>
      <c r="T193" s="637"/>
    </row>
    <row r="194" spans="1:20" s="1273" customFormat="1" ht="38.25" x14ac:dyDescent="0.2">
      <c r="A194" s="1276">
        <v>5655</v>
      </c>
      <c r="B194" s="1276" t="s">
        <v>302</v>
      </c>
      <c r="C194" s="1276" t="s">
        <v>562</v>
      </c>
      <c r="D194" s="347" t="s">
        <v>929</v>
      </c>
      <c r="E194" s="1287"/>
      <c r="F194" s="1296"/>
      <c r="G194" s="1297" t="s">
        <v>331</v>
      </c>
      <c r="H194" s="1298"/>
      <c r="I194" s="1288"/>
      <c r="J194" s="1288" t="str">
        <f t="shared" si="26"/>
        <v xml:space="preserve"> </v>
      </c>
      <c r="K194" s="1288" t="s">
        <v>1082</v>
      </c>
      <c r="L194" s="1288"/>
      <c r="M194" s="1277"/>
      <c r="N194" s="1280" t="str">
        <f>IF(AND(OR(E194="TCP", OR(E194="DCP", E194="BCP")), 'I8 Demand Data'!C14="1 CP"), 'E4 TB Allocation Details'!E194 &amp; 1, IF(AND(OR(E194="TCP", OR(E194="DCP", E194="BCP")), 'I8 Demand Data'!C14="4 CP"), 'E4 TB Allocation Details'!E194 &amp; 4, IF(AND(OR(E194="TCP", OR(E194="DCP", E194="BCP")), 'I8 Demand Data'!C14="12 CP"), 'E4 TB Allocation Details'!E194 &amp; 12, "")))</f>
        <v/>
      </c>
      <c r="O194" s="1280" t="str">
        <f>IF(AND(OR(E194="DNCP", OR(E194="SNCP", E194="PNCP")), 'I8 Demand Data'!C15="1 NCP"), E194 &amp; 1, IF(AND(OR(E194="DNCP", OR(E194="SNCP", E194="PNCP")), 'I8 Demand Data'!C15="4 NCP"), E194 &amp; 4, IF(AND(OR(E194="DNCP", OR(E194="SNCP", E194="PNCP")), 'I8 Demand Data'!C15="12 NCP"), E194 &amp; 12, "")))</f>
        <v/>
      </c>
      <c r="P194" s="1280" t="str">
        <f t="shared" si="27"/>
        <v/>
      </c>
      <c r="Q194" s="1280" t="str">
        <f t="shared" si="23"/>
        <v/>
      </c>
      <c r="R194" s="637"/>
      <c r="S194" s="637"/>
      <c r="T194" s="637"/>
    </row>
    <row r="195" spans="1:20" s="1273" customFormat="1" ht="25.5" x14ac:dyDescent="0.2">
      <c r="A195" s="1275">
        <v>5660</v>
      </c>
      <c r="B195" s="1275" t="s">
        <v>303</v>
      </c>
      <c r="C195" s="1275" t="s">
        <v>3</v>
      </c>
      <c r="D195" s="1281" t="s">
        <v>929</v>
      </c>
      <c r="E195" s="1282"/>
      <c r="F195" s="1299"/>
      <c r="G195" s="1300" t="s">
        <v>331</v>
      </c>
      <c r="H195" s="1301"/>
      <c r="I195" s="1284"/>
      <c r="J195" s="1284" t="str">
        <f t="shared" si="26"/>
        <v xml:space="preserve"> </v>
      </c>
      <c r="K195" s="1284" t="s">
        <v>1082</v>
      </c>
      <c r="L195" s="1284"/>
      <c r="M195" s="1277"/>
      <c r="N195" s="1286" t="str">
        <f>IF(AND(OR(E195="TCP", OR(E195="DCP", E195="BCP")), 'I8 Demand Data'!C14="1 CP"), 'E4 TB Allocation Details'!E195 &amp; 1, IF(AND(OR(E195="TCP", OR(E195="DCP", E195="BCP")), 'I8 Demand Data'!C14="4 CP"), 'E4 TB Allocation Details'!E195 &amp; 4, IF(AND(OR(E195="TCP", OR(E195="DCP", E195="BCP")), 'I8 Demand Data'!C14="12 CP"), 'E4 TB Allocation Details'!E195 &amp; 12, "")))</f>
        <v/>
      </c>
      <c r="O195" s="1286" t="str">
        <f>IF(AND(OR(E195="DNCP", OR(E195="SNCP", E195="PNCP")), 'I8 Demand Data'!C15="1 NCP"), E195 &amp; 1, IF(AND(OR(E195="DNCP", OR(E195="SNCP", E195="PNCP")), 'I8 Demand Data'!C15="4 NCP"), E195 &amp; 4, IF(AND(OR(E195="DNCP", OR(E195="SNCP", E195="PNCP")), 'I8 Demand Data'!C15="12 NCP"), E195 &amp; 12, "")))</f>
        <v/>
      </c>
      <c r="P195" s="1286" t="str">
        <f t="shared" si="27"/>
        <v/>
      </c>
      <c r="Q195" s="1286" t="str">
        <f t="shared" ref="Q195:Q214" si="28">IF(AND(N195="",O195=""),P195,IF(AND(O195="",P195=""),N195,O195))</f>
        <v/>
      </c>
      <c r="R195" s="637"/>
      <c r="S195" s="637"/>
      <c r="T195" s="637"/>
    </row>
    <row r="196" spans="1:20" s="1273" customFormat="1" ht="38.25" x14ac:dyDescent="0.2">
      <c r="A196" s="1276">
        <v>5665</v>
      </c>
      <c r="B196" s="1276" t="s">
        <v>304</v>
      </c>
      <c r="C196" s="1276" t="s">
        <v>562</v>
      </c>
      <c r="D196" s="347" t="s">
        <v>929</v>
      </c>
      <c r="E196" s="1287"/>
      <c r="F196" s="1296"/>
      <c r="G196" s="1297" t="s">
        <v>331</v>
      </c>
      <c r="H196" s="1298"/>
      <c r="I196" s="1288"/>
      <c r="J196" s="1288" t="str">
        <f t="shared" si="26"/>
        <v xml:space="preserve"> </v>
      </c>
      <c r="K196" s="1288" t="s">
        <v>1082</v>
      </c>
      <c r="L196" s="1288"/>
      <c r="M196" s="1277"/>
      <c r="N196" s="1280" t="str">
        <f>IF(AND(OR(E196="TCP", OR(E196="DCP", E196="BCP")), 'I8 Demand Data'!C14="1 CP"), 'E4 TB Allocation Details'!E196 &amp; 1, IF(AND(OR(E196="TCP", OR(E196="DCP", E196="BCP")), 'I8 Demand Data'!C14="4 CP"), 'E4 TB Allocation Details'!E196 &amp; 4, IF(AND(OR(E196="TCP", OR(E196="DCP", E196="BCP")), 'I8 Demand Data'!C14="12 CP"), 'E4 TB Allocation Details'!E196 &amp; 12, "")))</f>
        <v/>
      </c>
      <c r="O196" s="1280" t="str">
        <f>IF(AND(OR(E196="DNCP", OR(E196="SNCP", E196="PNCP")), 'I8 Demand Data'!C15="1 NCP"), E196 &amp; 1, IF(AND(OR(E196="DNCP", OR(E196="SNCP", E196="PNCP")), 'I8 Demand Data'!C15="4 NCP"), E196 &amp; 4, IF(AND(OR(E196="DNCP", OR(E196="SNCP", E196="PNCP")), 'I8 Demand Data'!C15="12 NCP"), E196 &amp; 12, "")))</f>
        <v/>
      </c>
      <c r="P196" s="1280" t="str">
        <f t="shared" si="27"/>
        <v/>
      </c>
      <c r="Q196" s="1280" t="str">
        <f t="shared" si="28"/>
        <v/>
      </c>
      <c r="R196" s="637"/>
      <c r="S196" s="637"/>
      <c r="T196" s="637"/>
    </row>
    <row r="197" spans="1:20" s="1273" customFormat="1" ht="38.25" x14ac:dyDescent="0.2">
      <c r="A197" s="1275">
        <v>5670</v>
      </c>
      <c r="B197" s="1275" t="s">
        <v>305</v>
      </c>
      <c r="C197" s="1275" t="s">
        <v>562</v>
      </c>
      <c r="D197" s="1281" t="s">
        <v>929</v>
      </c>
      <c r="E197" s="1282"/>
      <c r="F197" s="1299"/>
      <c r="G197" s="1300" t="s">
        <v>331</v>
      </c>
      <c r="H197" s="1301"/>
      <c r="I197" s="1284"/>
      <c r="J197" s="1284" t="str">
        <f t="shared" si="26"/>
        <v xml:space="preserve"> </v>
      </c>
      <c r="K197" s="1284" t="s">
        <v>1082</v>
      </c>
      <c r="L197" s="1284"/>
      <c r="M197" s="1277"/>
      <c r="N197" s="1286" t="str">
        <f>IF(AND(OR(E197="TCP", OR(E197="DCP", E197="BCP")), 'I8 Demand Data'!C14="1 CP"), 'E4 TB Allocation Details'!E197 &amp; 1, IF(AND(OR(E197="TCP", OR(E197="DCP", E197="BCP")), 'I8 Demand Data'!C14="4 CP"), 'E4 TB Allocation Details'!E197 &amp; 4, IF(AND(OR(E197="TCP", OR(E197="DCP", E197="BCP")), 'I8 Demand Data'!C14="12 CP"), 'E4 TB Allocation Details'!E197 &amp; 12, "")))</f>
        <v/>
      </c>
      <c r="O197" s="1286" t="str">
        <f>IF(AND(OR(E197="DNCP", OR(E197="SNCP", E197="PNCP")), 'I8 Demand Data'!C15="1 NCP"), E197 &amp; 1, IF(AND(OR(E197="DNCP", OR(E197="SNCP", E197="PNCP")), 'I8 Demand Data'!C15="4 NCP"), E197 &amp; 4, IF(AND(OR(E197="DNCP", OR(E197="SNCP", E197="PNCP")), 'I8 Demand Data'!C15="12 NCP"), E197 &amp; 12, "")))</f>
        <v/>
      </c>
      <c r="P197" s="1286" t="str">
        <f t="shared" si="27"/>
        <v/>
      </c>
      <c r="Q197" s="1286" t="str">
        <f t="shared" si="28"/>
        <v/>
      </c>
      <c r="R197" s="637"/>
      <c r="S197" s="637"/>
      <c r="T197" s="637"/>
    </row>
    <row r="198" spans="1:20" s="1273" customFormat="1" ht="38.25" x14ac:dyDescent="0.2">
      <c r="A198" s="1276">
        <v>5675</v>
      </c>
      <c r="B198" s="1276" t="s">
        <v>306</v>
      </c>
      <c r="C198" s="1276" t="s">
        <v>562</v>
      </c>
      <c r="D198" s="347" t="s">
        <v>929</v>
      </c>
      <c r="E198" s="1287"/>
      <c r="F198" s="1296"/>
      <c r="G198" s="1297" t="s">
        <v>331</v>
      </c>
      <c r="H198" s="1298"/>
      <c r="I198" s="1288"/>
      <c r="J198" s="1288" t="str">
        <f t="shared" si="26"/>
        <v xml:space="preserve"> </v>
      </c>
      <c r="K198" s="1288" t="s">
        <v>1082</v>
      </c>
      <c r="L198" s="1288"/>
      <c r="M198" s="1277"/>
      <c r="N198" s="1280" t="str">
        <f>IF(AND(OR(E198="TCP", OR(E198="DCP", E198="BCP")), 'I8 Demand Data'!C14="1 CP"), 'E4 TB Allocation Details'!E198 &amp; 1, IF(AND(OR(E198="TCP", OR(E198="DCP", E198="BCP")), 'I8 Demand Data'!C14="4 CP"), 'E4 TB Allocation Details'!E198 &amp; 4, IF(AND(OR(E198="TCP", OR(E198="DCP", E198="BCP")), 'I8 Demand Data'!C14="12 CP"), 'E4 TB Allocation Details'!E198 &amp; 12, "")))</f>
        <v/>
      </c>
      <c r="O198" s="1280" t="str">
        <f>IF(AND(OR(E198="DNCP", OR(E198="SNCP", E198="PNCP")), 'I8 Demand Data'!C15="1 NCP"), E198 &amp; 1, IF(AND(OR(E198="DNCP", OR(E198="SNCP", E198="PNCP")), 'I8 Demand Data'!C15="4 NCP"), E198 &amp; 4, IF(AND(OR(E198="DNCP", OR(E198="SNCP", E198="PNCP")), 'I8 Demand Data'!C15="12 NCP"), E198 &amp; 12, "")))</f>
        <v/>
      </c>
      <c r="P198" s="1280" t="str">
        <f t="shared" si="27"/>
        <v/>
      </c>
      <c r="Q198" s="1280" t="str">
        <f t="shared" si="28"/>
        <v/>
      </c>
      <c r="R198" s="637"/>
      <c r="S198" s="637"/>
      <c r="T198" s="637"/>
    </row>
    <row r="199" spans="1:20" s="1273" customFormat="1" ht="38.25" x14ac:dyDescent="0.2">
      <c r="A199" s="1275">
        <v>5680</v>
      </c>
      <c r="B199" s="1275" t="s">
        <v>1378</v>
      </c>
      <c r="C199" s="1275" t="s">
        <v>562</v>
      </c>
      <c r="D199" s="1281" t="s">
        <v>929</v>
      </c>
      <c r="E199" s="1282"/>
      <c r="F199" s="1299"/>
      <c r="G199" s="1300" t="s">
        <v>331</v>
      </c>
      <c r="H199" s="1301"/>
      <c r="I199" s="1284"/>
      <c r="J199" s="1284" t="str">
        <f t="shared" si="26"/>
        <v xml:space="preserve"> </v>
      </c>
      <c r="K199" s="1284" t="s">
        <v>1082</v>
      </c>
      <c r="L199" s="1284"/>
      <c r="M199" s="1277"/>
      <c r="N199" s="1286" t="str">
        <f>IF(AND(OR(E199="TCP", OR(E199="DCP", E199="BCP")), 'I8 Demand Data'!C14="1 CP"), 'E4 TB Allocation Details'!E199 &amp; 1, IF(AND(OR(E199="TCP", OR(E199="DCP", E199="BCP")), 'I8 Demand Data'!C14="4 CP"), 'E4 TB Allocation Details'!E199 &amp; 4, IF(AND(OR(E199="TCP", OR(E199="DCP", E199="BCP")), 'I8 Demand Data'!C14="12 CP"), 'E4 TB Allocation Details'!E199 &amp; 12, "")))</f>
        <v/>
      </c>
      <c r="O199" s="1286" t="str">
        <f>IF(AND(OR(E199="DNCP", OR(E199="SNCP", E199="PNCP")), 'I8 Demand Data'!C15="1 NCP"), E199 &amp; 1, IF(AND(OR(E199="DNCP", OR(E199="SNCP", E199="PNCP")), 'I8 Demand Data'!C15="4 NCP"), E199 &amp; 4, IF(AND(OR(E199="DNCP", OR(E199="SNCP", E199="PNCP")), 'I8 Demand Data'!C15="12 NCP"), E199 &amp; 12, "")))</f>
        <v/>
      </c>
      <c r="P199" s="1286" t="str">
        <f t="shared" si="27"/>
        <v/>
      </c>
      <c r="Q199" s="1286" t="str">
        <f t="shared" si="28"/>
        <v/>
      </c>
      <c r="R199" s="637"/>
      <c r="S199" s="637"/>
      <c r="T199" s="637"/>
    </row>
    <row r="200" spans="1:20" s="1273" customFormat="1" ht="38.25" x14ac:dyDescent="0.2">
      <c r="A200" s="1276">
        <v>5685</v>
      </c>
      <c r="B200" s="1276" t="s">
        <v>1379</v>
      </c>
      <c r="C200" s="1276" t="s">
        <v>47</v>
      </c>
      <c r="D200" s="347" t="s">
        <v>931</v>
      </c>
      <c r="E200" s="1287"/>
      <c r="F200" s="1296"/>
      <c r="G200" s="1297"/>
      <c r="H200" s="1298"/>
      <c r="I200" s="1288"/>
      <c r="J200" s="1288" t="str">
        <f t="shared" si="26"/>
        <v/>
      </c>
      <c r="K200" s="1288" t="s">
        <v>5</v>
      </c>
      <c r="L200" s="1288"/>
      <c r="M200" s="1277"/>
      <c r="N200" s="1280" t="str">
        <f>IF(AND(OR(E200="TCP", OR(E200="DCP", E200="BCP")), 'I8 Demand Data'!C14="1 CP"), 'E4 TB Allocation Details'!E200 &amp; 1, IF(AND(OR(E200="TCP", OR(E200="DCP", E200="BCP")), 'I8 Demand Data'!C14="4 CP"), 'E4 TB Allocation Details'!E200 &amp; 4, IF(AND(OR(E200="TCP", OR(E200="DCP", E200="BCP")), 'I8 Demand Data'!C14="12 CP"), 'E4 TB Allocation Details'!E200 &amp; 12, "")))</f>
        <v/>
      </c>
      <c r="O200" s="1280" t="str">
        <f>IF(AND(OR(E200="DNCP", OR(E200="SNCP", E200="PNCP")), 'I8 Demand Data'!C15="1 NCP"), E200 &amp; 1, IF(AND(OR(E200="DNCP", OR(E200="SNCP", E200="PNCP")), 'I8 Demand Data'!C15="4 NCP"), E200 &amp; 4, IF(AND(OR(E200="DNCP", OR(E200="SNCP", E200="PNCP")), 'I8 Demand Data'!C15="12 NCP"), E200 &amp; 12, "")))</f>
        <v/>
      </c>
      <c r="P200" s="1280" t="str">
        <f t="shared" si="27"/>
        <v/>
      </c>
      <c r="Q200" s="1280" t="str">
        <f t="shared" si="28"/>
        <v/>
      </c>
      <c r="R200" s="637"/>
      <c r="S200" s="637"/>
      <c r="T200" s="637"/>
    </row>
    <row r="201" spans="1:20" s="1273" customFormat="1" ht="38.25" x14ac:dyDescent="0.2">
      <c r="A201" s="1275">
        <v>5705</v>
      </c>
      <c r="B201" s="1275" t="s">
        <v>981</v>
      </c>
      <c r="C201" s="1275" t="s">
        <v>1437</v>
      </c>
      <c r="D201" s="1281" t="s">
        <v>936</v>
      </c>
      <c r="E201" s="1282" t="s">
        <v>1128</v>
      </c>
      <c r="F201" s="1299" t="s">
        <v>1597</v>
      </c>
      <c r="G201" s="1300" t="s">
        <v>687</v>
      </c>
      <c r="H201" s="1301"/>
      <c r="I201" s="1284"/>
      <c r="J201" s="1284" t="str">
        <f t="shared" si="26"/>
        <v xml:space="preserve">Breakout </v>
      </c>
      <c r="K201" s="1284"/>
      <c r="L201" s="1284"/>
      <c r="M201" s="1277"/>
      <c r="N201" s="1286" t="str">
        <f>IF(AND(OR(E201="TCP", OR(E201="DCP", E201="BCP")), 'I8 Demand Data'!C14="1 CP"), 'E4 TB Allocation Details'!E201 &amp; 1, IF(AND(OR(E201="TCP", OR(E201="DCP", E201="BCP")), 'I8 Demand Data'!C14="4 CP"), 'E4 TB Allocation Details'!E201 &amp; 4, IF(AND(OR(E201="TCP", OR(E201="DCP", E201="BCP")), 'I8 Demand Data'!C14="12 CP"), 'E4 TB Allocation Details'!E201 &amp; 12, "")))</f>
        <v/>
      </c>
      <c r="O201" s="1286" t="str">
        <f>IF(AND(OR(E201="DNCP", OR(E201="SNCP", E201="PNCP")), 'I8 Demand Data'!C15="1 NCP"), E201 &amp; 1, IF(AND(OR(E201="DNCP", OR(E201="SNCP", E201="PNCP")), 'I8 Demand Data'!C15="4 NCP"), E201 &amp; 4, IF(AND(OR(E201="DNCP", OR(E201="SNCP", E201="PNCP")), 'I8 Demand Data'!C15="12 NCP"), E201 &amp; 12, "")))</f>
        <v/>
      </c>
      <c r="P201" s="1286" t="str">
        <f t="shared" si="27"/>
        <v>PRORATED</v>
      </c>
      <c r="Q201" s="1286" t="str">
        <f t="shared" si="28"/>
        <v>PRORATED</v>
      </c>
      <c r="R201" s="637"/>
      <c r="S201" s="637"/>
      <c r="T201" s="637"/>
    </row>
    <row r="202" spans="1:20" s="1273" customFormat="1" ht="25.5" x14ac:dyDescent="0.2">
      <c r="A202" s="1276">
        <v>5710</v>
      </c>
      <c r="B202" s="1276" t="s">
        <v>1380</v>
      </c>
      <c r="C202" s="1276" t="s">
        <v>1437</v>
      </c>
      <c r="D202" s="347" t="s">
        <v>936</v>
      </c>
      <c r="E202" s="1287" t="s">
        <v>1128</v>
      </c>
      <c r="F202" s="1296" t="s">
        <v>1597</v>
      </c>
      <c r="G202" s="1297" t="s">
        <v>687</v>
      </c>
      <c r="H202" s="1298"/>
      <c r="I202" s="1288"/>
      <c r="J202" s="1288" t="str">
        <f t="shared" si="26"/>
        <v xml:space="preserve">Breakout </v>
      </c>
      <c r="K202" s="1288"/>
      <c r="L202" s="1288"/>
      <c r="M202" s="1277"/>
      <c r="N202" s="1280" t="str">
        <f>IF(AND(OR(E202="TCP", OR(E202="DCP", E202="BCP")), 'I8 Demand Data'!C14="1 CP"), 'E4 TB Allocation Details'!E202 &amp; 1, IF(AND(OR(E202="TCP", OR(E202="DCP", E202="BCP")), 'I8 Demand Data'!C14="4 CP"), 'E4 TB Allocation Details'!E202 &amp; 4, IF(AND(OR(E202="TCP", OR(E202="DCP", E202="BCP")), 'I8 Demand Data'!C14="12 CP"), 'E4 TB Allocation Details'!E202 &amp; 12, "")))</f>
        <v/>
      </c>
      <c r="O202" s="1280" t="str">
        <f>IF(AND(OR(E202="DNCP", OR(E202="SNCP", E202="PNCP")), 'I8 Demand Data'!C15="1 NCP"), E202 &amp; 1, IF(AND(OR(E202="DNCP", OR(E202="SNCP", E202="PNCP")), 'I8 Demand Data'!C15="4 NCP"), E202 &amp; 4, IF(AND(OR(E202="DNCP", OR(E202="SNCP", E202="PNCP")), 'I8 Demand Data'!C15="12 NCP"), E202 &amp; 12, "")))</f>
        <v/>
      </c>
      <c r="P202" s="1280" t="str">
        <f t="shared" si="27"/>
        <v>PRORATED</v>
      </c>
      <c r="Q202" s="1280" t="str">
        <f t="shared" si="28"/>
        <v>PRORATED</v>
      </c>
      <c r="R202" s="637"/>
      <c r="S202" s="637"/>
      <c r="T202" s="637"/>
    </row>
    <row r="203" spans="1:20" s="1273" customFormat="1" ht="38.25" x14ac:dyDescent="0.2">
      <c r="A203" s="1275">
        <v>5715</v>
      </c>
      <c r="B203" s="1275" t="s">
        <v>1381</v>
      </c>
      <c r="C203" s="1275" t="s">
        <v>1437</v>
      </c>
      <c r="D203" s="1281" t="s">
        <v>936</v>
      </c>
      <c r="E203" s="1282" t="s">
        <v>1128</v>
      </c>
      <c r="F203" s="1299" t="s">
        <v>1597</v>
      </c>
      <c r="G203" s="1300" t="s">
        <v>687</v>
      </c>
      <c r="H203" s="1301" t="s">
        <v>331</v>
      </c>
      <c r="I203" s="1284"/>
      <c r="J203" s="1284" t="str">
        <f t="shared" si="26"/>
        <v xml:space="preserve">Breakout </v>
      </c>
      <c r="K203" s="1284"/>
      <c r="L203" s="1284"/>
      <c r="M203" s="1277"/>
      <c r="N203" s="1286" t="str">
        <f>IF(AND(OR(E203="TCP", OR(E203="DCP", E203="BCP")), 'I8 Demand Data'!C14="1 CP"), 'E4 TB Allocation Details'!E203 &amp; 1, IF(AND(OR(E203="TCP", OR(E203="DCP", E203="BCP")), 'I8 Demand Data'!C14="4 CP"), 'E4 TB Allocation Details'!E203 &amp; 4, IF(AND(OR(E203="TCP", OR(E203="DCP", E203="BCP")), 'I8 Demand Data'!C14="12 CP"), 'E4 TB Allocation Details'!E203 &amp; 12, "")))</f>
        <v/>
      </c>
      <c r="O203" s="1286" t="str">
        <f>IF(AND(OR(E203="DNCP", OR(E203="SNCP", E203="PNCP")), 'I8 Demand Data'!C15="1 NCP"), E203 &amp; 1, IF(AND(OR(E203="DNCP", OR(E203="SNCP", E203="PNCP")), 'I8 Demand Data'!C15="4 NCP"), E203 &amp; 4, IF(AND(OR(E203="DNCP", OR(E203="SNCP", E203="PNCP")), 'I8 Demand Data'!C15="12 NCP"), E203 &amp; 12, "")))</f>
        <v/>
      </c>
      <c r="P203" s="1286" t="str">
        <f t="shared" si="27"/>
        <v>PRORATED</v>
      </c>
      <c r="Q203" s="1286" t="str">
        <f t="shared" si="28"/>
        <v>PRORATED</v>
      </c>
      <c r="R203" s="637"/>
      <c r="S203" s="637"/>
      <c r="T203" s="637"/>
    </row>
    <row r="204" spans="1:20" s="1273" customFormat="1" ht="38.25" x14ac:dyDescent="0.2">
      <c r="A204" s="1276">
        <v>5720</v>
      </c>
      <c r="B204" s="1276" t="s">
        <v>1382</v>
      </c>
      <c r="C204" s="1276" t="s">
        <v>895</v>
      </c>
      <c r="D204" s="347" t="s">
        <v>936</v>
      </c>
      <c r="E204" s="1287" t="s">
        <v>1128</v>
      </c>
      <c r="F204" s="1296" t="s">
        <v>1597</v>
      </c>
      <c r="G204" s="1297" t="s">
        <v>687</v>
      </c>
      <c r="H204" s="1298" t="s">
        <v>331</v>
      </c>
      <c r="I204" s="1288"/>
      <c r="J204" s="1288" t="str">
        <f t="shared" si="26"/>
        <v xml:space="preserve">Breakout </v>
      </c>
      <c r="K204" s="1288"/>
      <c r="L204" s="1288"/>
      <c r="M204" s="1277"/>
      <c r="N204" s="1280" t="str">
        <f>IF(AND(OR(E204="TCP", OR(E204="DCP", E204="BCP")), 'I8 Demand Data'!C14="1 CP"), 'E4 TB Allocation Details'!E204 &amp; 1, IF(AND(OR(E204="TCP", OR(E204="DCP", E204="BCP")), 'I8 Demand Data'!C14="4 CP"), 'E4 TB Allocation Details'!E204 &amp; 4, IF(AND(OR(E204="TCP", OR(E204="DCP", E204="BCP")), 'I8 Demand Data'!C14="12 CP"), 'E4 TB Allocation Details'!E204 &amp; 12, "")))</f>
        <v/>
      </c>
      <c r="O204" s="1280" t="str">
        <f>IF(AND(OR(E204="DNCP", OR(E204="SNCP", E204="PNCP")), 'I8 Demand Data'!C15="1 NCP"), E204 &amp; 1, IF(AND(OR(E204="DNCP", OR(E204="SNCP", E204="PNCP")), 'I8 Demand Data'!C15="4 NCP"), E204 &amp; 4, IF(AND(OR(E204="DNCP", OR(E204="SNCP", E204="PNCP")), 'I8 Demand Data'!C15="12 NCP"), E204 &amp; 12, "")))</f>
        <v/>
      </c>
      <c r="P204" s="1280" t="str">
        <f t="shared" si="27"/>
        <v>PRORATED</v>
      </c>
      <c r="Q204" s="1280" t="str">
        <f t="shared" si="28"/>
        <v>PRORATED</v>
      </c>
      <c r="R204" s="637"/>
      <c r="S204" s="637"/>
      <c r="T204" s="637"/>
    </row>
    <row r="205" spans="1:20" s="1273" customFormat="1" ht="38.25" x14ac:dyDescent="0.2">
      <c r="A205" s="1275">
        <v>5730</v>
      </c>
      <c r="B205" s="1275" t="s">
        <v>35</v>
      </c>
      <c r="C205" s="1275" t="s">
        <v>1437</v>
      </c>
      <c r="D205" s="1281" t="s">
        <v>936</v>
      </c>
      <c r="E205" s="1282" t="s">
        <v>331</v>
      </c>
      <c r="F205" s="1299" t="str">
        <f t="shared" ref="F205:F214" si="29">IF(Q205="", "", Q205)</f>
        <v xml:space="preserve"> </v>
      </c>
      <c r="G205" s="1300" t="s">
        <v>331</v>
      </c>
      <c r="H205" s="1301"/>
      <c r="I205" s="1284" t="str">
        <f t="shared" ref="I205:I214" si="30">IF(ISERROR(F205), "", (F205))</f>
        <v xml:space="preserve"> </v>
      </c>
      <c r="J205" s="1284" t="str">
        <f t="shared" si="26"/>
        <v xml:space="preserve"> </v>
      </c>
      <c r="K205" s="1284" t="s">
        <v>1082</v>
      </c>
      <c r="L205" s="1284"/>
      <c r="M205" s="1277"/>
      <c r="N205" s="1286" t="str">
        <f>IF(AND(OR(E205="TCP", OR(E205="DCP", E205="BCP")), 'I8 Demand Data'!C14="1 CP"), 'E4 TB Allocation Details'!E205 &amp; 1, IF(AND(OR(E205="TCP", OR(E205="DCP", E205="BCP")), 'I8 Demand Data'!C14="4 CP"), 'E4 TB Allocation Details'!E205 &amp; 4, IF(AND(OR(E205="TCP", OR(E205="DCP", E205="BCP")), 'I8 Demand Data'!C14="12 CP"), 'E4 TB Allocation Details'!E205 &amp; 12, "")))</f>
        <v/>
      </c>
      <c r="O205" s="1286" t="str">
        <f>IF(AND(OR(E205="DNCP", OR(E205="SNCP", E205="PNCP")), 'I8 Demand Data'!C15="1 NCP"), E205 &amp; 1, IF(AND(OR(E205="DNCP", OR(E205="SNCP", E205="PNCP")), 'I8 Demand Data'!C15="4 NCP"), E205 &amp; 4, IF(AND(OR(E205="DNCP", OR(E205="SNCP", E205="PNCP")), 'I8 Demand Data'!C15="12 NCP"), E205 &amp; 12, "")))</f>
        <v/>
      </c>
      <c r="P205" s="1286" t="str">
        <f t="shared" si="27"/>
        <v xml:space="preserve"> </v>
      </c>
      <c r="Q205" s="1286" t="str">
        <f t="shared" si="28"/>
        <v xml:space="preserve"> </v>
      </c>
      <c r="R205" s="637"/>
      <c r="S205" s="637"/>
      <c r="T205" s="637"/>
    </row>
    <row r="206" spans="1:20" s="1273" customFormat="1" ht="25.5" x14ac:dyDescent="0.2">
      <c r="A206" s="1276">
        <v>5735</v>
      </c>
      <c r="B206" s="1276" t="s">
        <v>39</v>
      </c>
      <c r="C206" s="1276" t="s">
        <v>1437</v>
      </c>
      <c r="D206" s="347" t="s">
        <v>936</v>
      </c>
      <c r="E206" s="1287" t="s">
        <v>331</v>
      </c>
      <c r="F206" s="1296" t="str">
        <f t="shared" si="29"/>
        <v xml:space="preserve"> </v>
      </c>
      <c r="G206" s="1297" t="s">
        <v>331</v>
      </c>
      <c r="H206" s="1298" t="s">
        <v>331</v>
      </c>
      <c r="I206" s="1288" t="str">
        <f t="shared" si="30"/>
        <v xml:space="preserve"> </v>
      </c>
      <c r="J206" s="1288" t="str">
        <f t="shared" si="26"/>
        <v xml:space="preserve"> </v>
      </c>
      <c r="K206" s="1288" t="s">
        <v>1082</v>
      </c>
      <c r="L206" s="1288"/>
      <c r="M206" s="1277"/>
      <c r="N206" s="1280" t="str">
        <f>IF(AND(OR(E206="TCP", OR(E206="DCP", E206="BCP")), 'I8 Demand Data'!C14="1 CP"), 'E4 TB Allocation Details'!E206 &amp; 1, IF(AND(OR(E206="TCP", OR(E206="DCP", E206="BCP")), 'I8 Demand Data'!C14="4 CP"), 'E4 TB Allocation Details'!E206 &amp; 4, IF(AND(OR(E206="TCP", OR(E206="DCP", E206="BCP")), 'I8 Demand Data'!C14="12 CP"), 'E4 TB Allocation Details'!E206 &amp; 12, "")))</f>
        <v/>
      </c>
      <c r="O206" s="1280" t="str">
        <f>IF(AND(OR(E206="DNCP", OR(E206="SNCP", E206="PNCP")), 'I8 Demand Data'!C15="1 NCP"), E206 &amp; 1, IF(AND(OR(E206="DNCP", OR(E206="SNCP", E206="PNCP")), 'I8 Demand Data'!C15="4 NCP"), E206 &amp; 4, IF(AND(OR(E206="DNCP", OR(E206="SNCP", E206="PNCP")), 'I8 Demand Data'!C15="12 NCP"), E206 &amp; 12, "")))</f>
        <v/>
      </c>
      <c r="P206" s="1280" t="str">
        <f t="shared" si="27"/>
        <v xml:space="preserve"> </v>
      </c>
      <c r="Q206" s="1280" t="str">
        <f t="shared" si="28"/>
        <v xml:space="preserve"> </v>
      </c>
      <c r="R206" s="637"/>
      <c r="S206" s="637"/>
      <c r="T206" s="637"/>
    </row>
    <row r="207" spans="1:20" s="1273" customFormat="1" ht="25.5" x14ac:dyDescent="0.2">
      <c r="A207" s="1275">
        <v>5740</v>
      </c>
      <c r="B207" s="1275" t="s">
        <v>40</v>
      </c>
      <c r="C207" s="1275" t="s">
        <v>1437</v>
      </c>
      <c r="D207" s="1281" t="s">
        <v>936</v>
      </c>
      <c r="E207" s="1282" t="s">
        <v>331</v>
      </c>
      <c r="F207" s="1299" t="str">
        <f t="shared" si="29"/>
        <v xml:space="preserve"> </v>
      </c>
      <c r="G207" s="1300" t="s">
        <v>331</v>
      </c>
      <c r="H207" s="1301"/>
      <c r="I207" s="1284" t="str">
        <f t="shared" si="30"/>
        <v xml:space="preserve"> </v>
      </c>
      <c r="J207" s="1284" t="str">
        <f t="shared" si="26"/>
        <v xml:space="preserve"> </v>
      </c>
      <c r="K207" s="1284" t="s">
        <v>1082</v>
      </c>
      <c r="L207" s="1284"/>
      <c r="M207" s="1277"/>
      <c r="N207" s="1286" t="str">
        <f>IF(AND(OR(E207="TCP", OR(E207="DCP", E207="BCP")), 'I8 Demand Data'!C14="1 CP"), 'E4 TB Allocation Details'!E207 &amp; 1, IF(AND(OR(E207="TCP", OR(E207="DCP", E207="BCP")), 'I8 Demand Data'!C14="4 CP"), 'E4 TB Allocation Details'!E207 &amp; 4, IF(AND(OR(E207="TCP", OR(E207="DCP", E207="BCP")), 'I8 Demand Data'!C14="12 CP"), 'E4 TB Allocation Details'!E207 &amp; 12, "")))</f>
        <v/>
      </c>
      <c r="O207" s="1286" t="str">
        <f>IF(AND(OR(E207="DNCP", OR(E207="SNCP", E207="PNCP")), 'I8 Demand Data'!C15="1 NCP"), E207 &amp; 1, IF(AND(OR(E207="DNCP", OR(E207="SNCP", E207="PNCP")), 'I8 Demand Data'!C15="4 NCP"), E207 &amp; 4, IF(AND(OR(E207="DNCP", OR(E207="SNCP", E207="PNCP")), 'I8 Demand Data'!C15="12 NCP"), E207 &amp; 12, "")))</f>
        <v/>
      </c>
      <c r="P207" s="1286" t="str">
        <f t="shared" si="27"/>
        <v xml:space="preserve"> </v>
      </c>
      <c r="Q207" s="1286" t="str">
        <f t="shared" si="28"/>
        <v xml:space="preserve"> </v>
      </c>
      <c r="R207" s="637"/>
      <c r="S207" s="637"/>
      <c r="T207" s="637"/>
    </row>
    <row r="208" spans="1:20" s="1273" customFormat="1" ht="25.5" x14ac:dyDescent="0.2">
      <c r="A208" s="1276">
        <v>6005</v>
      </c>
      <c r="B208" s="1276" t="s">
        <v>41</v>
      </c>
      <c r="C208" s="1276" t="s">
        <v>1436</v>
      </c>
      <c r="D208" s="347" t="s">
        <v>1390</v>
      </c>
      <c r="E208" s="1287"/>
      <c r="F208" s="1296" t="str">
        <f t="shared" si="29"/>
        <v/>
      </c>
      <c r="G208" s="1297"/>
      <c r="H208" s="1298"/>
      <c r="I208" s="1288" t="str">
        <f t="shared" si="30"/>
        <v/>
      </c>
      <c r="J208" s="1288" t="str">
        <f t="shared" si="26"/>
        <v/>
      </c>
      <c r="K208" s="1288" t="s">
        <v>1186</v>
      </c>
      <c r="L208" s="1288"/>
      <c r="M208" s="1277"/>
      <c r="N208" s="1280" t="str">
        <f>IF(AND(OR(E208="TCP", OR(E208="DCP", E208="BCP")), 'I8 Demand Data'!C14="1 CP"), 'E4 TB Allocation Details'!E208 &amp; 1, IF(AND(OR(E208="TCP", OR(E208="DCP", E208="BCP")), 'I8 Demand Data'!C14="4 CP"), 'E4 TB Allocation Details'!E208 &amp; 4, IF(AND(OR(E208="TCP", OR(E208="DCP", E208="BCP")), 'I8 Demand Data'!C14="12 CP"), 'E4 TB Allocation Details'!E208 &amp; 12, "")))</f>
        <v/>
      </c>
      <c r="O208" s="1280" t="str">
        <f>IF(AND(OR(E208="DNCP", OR(E208="SNCP", E208="PNCP")), 'I8 Demand Data'!C15="1 NCP"), E208 &amp; 1, IF(AND(OR(E208="DNCP", OR(E208="SNCP", E208="PNCP")), 'I8 Demand Data'!C15="4 NCP"), E208 &amp; 4, IF(AND(OR(E208="DNCP", OR(E208="SNCP", E208="PNCP")), 'I8 Demand Data'!C15="12 NCP"), E208 &amp; 12, "")))</f>
        <v/>
      </c>
      <c r="P208" s="1280" t="str">
        <f t="shared" si="27"/>
        <v/>
      </c>
      <c r="Q208" s="1280" t="str">
        <f t="shared" si="28"/>
        <v/>
      </c>
      <c r="R208" s="637"/>
      <c r="S208" s="637"/>
      <c r="T208" s="637"/>
    </row>
    <row r="209" spans="1:20" s="1273" customFormat="1" ht="25.5" x14ac:dyDescent="0.2">
      <c r="A209" s="1275">
        <v>6105</v>
      </c>
      <c r="B209" s="1275" t="s">
        <v>544</v>
      </c>
      <c r="C209" s="1275" t="s">
        <v>48</v>
      </c>
      <c r="D209" s="1281" t="s">
        <v>929</v>
      </c>
      <c r="E209" s="1282"/>
      <c r="F209" s="1299" t="str">
        <f t="shared" si="29"/>
        <v/>
      </c>
      <c r="G209" s="1300" t="s">
        <v>331</v>
      </c>
      <c r="H209" s="1301" t="s">
        <v>331</v>
      </c>
      <c r="I209" s="1284" t="str">
        <f t="shared" si="30"/>
        <v/>
      </c>
      <c r="J209" s="1284" t="str">
        <f t="shared" ref="J209:J214" si="31">IF(ISBLANK(G209), "", (G209))</f>
        <v xml:space="preserve"> </v>
      </c>
      <c r="K209" s="1284" t="s">
        <v>1186</v>
      </c>
      <c r="L209" s="1284"/>
      <c r="M209" s="1277"/>
      <c r="N209" s="1286" t="str">
        <f>IF(AND(OR(E209="TCP", OR(E209="DCP", E209="BCP")), 'I8 Demand Data'!C14="1 CP"), 'E4 TB Allocation Details'!E209 &amp; 1, IF(AND(OR(E209="TCP", OR(E209="DCP", E209="BCP")), 'I8 Demand Data'!C14="4 CP"), 'E4 TB Allocation Details'!E209 &amp; 4, IF(AND(OR(E209="TCP", OR(E209="DCP", E209="BCP")), 'I8 Demand Data'!C14="12 CP"), 'E4 TB Allocation Details'!E209 &amp; 12, "")))</f>
        <v/>
      </c>
      <c r="O209" s="1286" t="str">
        <f>IF(AND(OR(E209="DNCP", OR(E209="SNCP", E209="PNCP")), 'I8 Demand Data'!C15="1 NCP"), E209 &amp; 1, IF(AND(OR(E209="DNCP", OR(E209="SNCP", E209="PNCP")), 'I8 Demand Data'!C15="4 NCP"), E209 &amp; 4, IF(AND(OR(E209="DNCP", OR(E209="SNCP", E209="PNCP")), 'I8 Demand Data'!C15="12 NCP"), E209 &amp; 12, "")))</f>
        <v/>
      </c>
      <c r="P209" s="1286" t="str">
        <f t="shared" si="27"/>
        <v/>
      </c>
      <c r="Q209" s="1286" t="str">
        <f t="shared" si="28"/>
        <v/>
      </c>
      <c r="R209" s="637"/>
      <c r="S209" s="637"/>
      <c r="T209" s="637"/>
    </row>
    <row r="210" spans="1:20" s="1273" customFormat="1" ht="38.25" x14ac:dyDescent="0.2">
      <c r="A210" s="1276">
        <v>6110</v>
      </c>
      <c r="B210" s="1276" t="s">
        <v>545</v>
      </c>
      <c r="C210" s="1276" t="s">
        <v>896</v>
      </c>
      <c r="D210" s="347" t="s">
        <v>1177</v>
      </c>
      <c r="E210" s="1287"/>
      <c r="F210" s="1296" t="str">
        <f t="shared" si="29"/>
        <v/>
      </c>
      <c r="G210" s="1297"/>
      <c r="H210" s="1298" t="s">
        <v>331</v>
      </c>
      <c r="I210" s="1288" t="str">
        <f t="shared" si="30"/>
        <v/>
      </c>
      <c r="J210" s="1288" t="str">
        <f t="shared" si="31"/>
        <v/>
      </c>
      <c r="K210" s="1288" t="s">
        <v>1186</v>
      </c>
      <c r="L210" s="1288"/>
      <c r="M210" s="1277"/>
      <c r="N210" s="1280" t="str">
        <f>IF(AND(OR(E210="TCP", OR(E210="DCP", E210="BCP")), 'I8 Demand Data'!C14="1 CP"), 'E4 TB Allocation Details'!E210 &amp; 1, IF(AND(OR(E210="TCP", OR(E210="DCP", E210="BCP")), 'I8 Demand Data'!C14="4 CP"), 'E4 TB Allocation Details'!E210 &amp; 4, IF(AND(OR(E210="TCP", OR(E210="DCP", E210="BCP")), 'I8 Demand Data'!C14="12 CP"), 'E4 TB Allocation Details'!E210 &amp; 12, "")))</f>
        <v/>
      </c>
      <c r="O210" s="1280" t="str">
        <f>IF(AND(OR(E210="DNCP", OR(E210="SNCP", E210="PNCP")), 'I8 Demand Data'!C15="1 NCP"), E210 &amp; 1, IF(AND(OR(E210="DNCP", OR(E210="SNCP", E210="PNCP")), 'I8 Demand Data'!C15="4 NCP"), E210 &amp; 4, IF(AND(OR(E210="DNCP", OR(E210="SNCP", E210="PNCP")), 'I8 Demand Data'!C15="12 NCP"), E210 &amp; 12, "")))</f>
        <v/>
      </c>
      <c r="P210" s="1280" t="str">
        <f t="shared" si="27"/>
        <v/>
      </c>
      <c r="Q210" s="1280" t="str">
        <f t="shared" si="28"/>
        <v/>
      </c>
      <c r="R210" s="637"/>
      <c r="S210" s="637"/>
      <c r="T210" s="637"/>
    </row>
    <row r="211" spans="1:20" s="1273" customFormat="1" ht="25.5" x14ac:dyDescent="0.2">
      <c r="A211" s="1275" t="s">
        <v>1638</v>
      </c>
      <c r="B211" s="1275" t="s">
        <v>1642</v>
      </c>
      <c r="C211" s="1275" t="s">
        <v>967</v>
      </c>
      <c r="D211" s="1290" t="s">
        <v>929</v>
      </c>
      <c r="E211" s="1282"/>
      <c r="F211" s="1299" t="str">
        <f t="shared" si="29"/>
        <v/>
      </c>
      <c r="G211" s="1300" t="s">
        <v>331</v>
      </c>
      <c r="H211" s="1301" t="s">
        <v>331</v>
      </c>
      <c r="I211" s="1284" t="str">
        <f t="shared" si="30"/>
        <v/>
      </c>
      <c r="J211" s="1284" t="str">
        <f t="shared" si="31"/>
        <v xml:space="preserve"> </v>
      </c>
      <c r="K211" s="1284" t="s">
        <v>1082</v>
      </c>
      <c r="L211" s="1284"/>
      <c r="M211" s="1277"/>
      <c r="N211" s="1286" t="str">
        <f>IF(AND(OR(E211="TCP", OR(E211="DCP", E211="BCP")), 'I8 Demand Data'!C14="1 CP"), 'E4 TB Allocation Details'!E211 &amp; 1, IF(AND(OR(E211="TCP", OR(E211="DCP", E211="BCP")), 'I8 Demand Data'!C14="4 CP"), 'E4 TB Allocation Details'!E211 &amp; 4, IF(AND(OR(E211="TCP", OR(E211="DCP", E211="BCP")), 'I8 Demand Data'!C14="12 CP"), 'E4 TB Allocation Details'!E211 &amp; 12, "")))</f>
        <v/>
      </c>
      <c r="O211" s="1286" t="str">
        <f>IF(AND(OR(E211="DNCP", OR(E211="SNCP", E211="PNCP")), 'I8 Demand Data'!C15="1 NCP"), E211 &amp; 1, IF(AND(OR(E211="DNCP", OR(E211="SNCP", E211="PNCP")), 'I8 Demand Data'!C15="4 NCP"), E211 &amp; 4, IF(AND(OR(E211="DNCP", OR(E211="SNCP", E211="PNCP")), 'I8 Demand Data'!C15="12 NCP"), E211 &amp; 12, "")))</f>
        <v/>
      </c>
      <c r="P211" s="1286" t="str">
        <f t="shared" si="27"/>
        <v/>
      </c>
      <c r="Q211" s="1286" t="str">
        <f t="shared" si="28"/>
        <v/>
      </c>
      <c r="R211" s="637"/>
      <c r="S211" s="637"/>
      <c r="T211" s="637"/>
    </row>
    <row r="212" spans="1:20" s="1273" customFormat="1" ht="25.5" x14ac:dyDescent="0.2">
      <c r="A212" s="1276">
        <v>6210</v>
      </c>
      <c r="B212" s="1276" t="s">
        <v>993</v>
      </c>
      <c r="C212" s="1276" t="s">
        <v>50</v>
      </c>
      <c r="D212" s="347" t="s">
        <v>929</v>
      </c>
      <c r="E212" s="1287"/>
      <c r="F212" s="1296" t="str">
        <f t="shared" si="29"/>
        <v/>
      </c>
      <c r="G212" s="1297" t="s">
        <v>331</v>
      </c>
      <c r="H212" s="1298"/>
      <c r="I212" s="1288" t="str">
        <f t="shared" si="30"/>
        <v/>
      </c>
      <c r="J212" s="1288" t="str">
        <f t="shared" si="31"/>
        <v xml:space="preserve"> </v>
      </c>
      <c r="K212" s="1288" t="s">
        <v>1082</v>
      </c>
      <c r="L212" s="1288"/>
      <c r="M212" s="1277"/>
      <c r="N212" s="1280" t="str">
        <f>IF(AND(OR(E212="TCP", OR(E212="DCP", E212="BCP")), 'I8 Demand Data'!C14="1 CP"), 'E4 TB Allocation Details'!E212 &amp; 1, IF(AND(OR(E212="TCP", OR(E212="DCP", E212="BCP")), 'I8 Demand Data'!C14="4 CP"), 'E4 TB Allocation Details'!E212 &amp; 4, IF(AND(OR(E212="TCP", OR(E212="DCP", E212="BCP")), 'I8 Demand Data'!C14="12 CP"), 'E4 TB Allocation Details'!E212 &amp; 12, "")))</f>
        <v/>
      </c>
      <c r="O212" s="1280" t="str">
        <f>IF(AND(OR(E212="DNCP", OR(E212="SNCP", E212="PNCP")), 'I8 Demand Data'!C15="1 NCP"), E212 &amp; 1, IF(AND(OR(E212="DNCP", OR(E212="SNCP", E212="PNCP")), 'I8 Demand Data'!C15="4 NCP"), E212 &amp; 4, IF(AND(OR(E212="DNCP", OR(E212="SNCP", E212="PNCP")), 'I8 Demand Data'!C15="12 NCP"), E212 &amp; 12, "")))</f>
        <v/>
      </c>
      <c r="P212" s="1280" t="str">
        <f t="shared" si="27"/>
        <v/>
      </c>
      <c r="Q212" s="1280" t="str">
        <f t="shared" si="28"/>
        <v/>
      </c>
      <c r="R212" s="637"/>
      <c r="S212" s="637"/>
      <c r="T212" s="637"/>
    </row>
    <row r="213" spans="1:20" s="1273" customFormat="1" ht="25.5" x14ac:dyDescent="0.2">
      <c r="A213" s="1275">
        <v>6215</v>
      </c>
      <c r="B213" s="1275" t="s">
        <v>994</v>
      </c>
      <c r="C213" s="1275" t="s">
        <v>48</v>
      </c>
      <c r="D213" s="1281" t="s">
        <v>929</v>
      </c>
      <c r="E213" s="1282"/>
      <c r="F213" s="1299" t="str">
        <f t="shared" si="29"/>
        <v/>
      </c>
      <c r="G213" s="1300" t="s">
        <v>331</v>
      </c>
      <c r="H213" s="1301"/>
      <c r="I213" s="1284" t="str">
        <f t="shared" si="30"/>
        <v/>
      </c>
      <c r="J213" s="1284" t="str">
        <f t="shared" si="31"/>
        <v xml:space="preserve"> </v>
      </c>
      <c r="K213" s="1284" t="s">
        <v>1082</v>
      </c>
      <c r="L213" s="1284"/>
      <c r="M213" s="1277"/>
      <c r="N213" s="1286" t="str">
        <f>IF(AND(OR(E213="TCP", OR(E213="DCP", E213="BCP")), 'I8 Demand Data'!C14="1 CP"), 'E4 TB Allocation Details'!E213 &amp; 1, IF(AND(OR(E213="TCP", OR(E213="DCP", E213="BCP")), 'I8 Demand Data'!C14="4 CP"), 'E4 TB Allocation Details'!E213 &amp; 4, IF(AND(OR(E213="TCP", OR(E213="DCP", E213="BCP")), 'I8 Demand Data'!C14="12 CP"), 'E4 TB Allocation Details'!E213 &amp; 12, "")))</f>
        <v/>
      </c>
      <c r="O213" s="1286" t="str">
        <f>IF(AND(OR(E213="DNCP", OR(E213="SNCP", E213="PNCP")), 'I8 Demand Data'!C15="1 NCP"), E213 &amp; 1, IF(AND(OR(E213="DNCP", OR(E213="SNCP", E213="PNCP")), 'I8 Demand Data'!C15="4 NCP"), E213 &amp; 4, IF(AND(OR(E213="DNCP", OR(E213="SNCP", E213="PNCP")), 'I8 Demand Data'!C15="12 NCP"), E213 &amp; 12, "")))</f>
        <v/>
      </c>
      <c r="P213" s="1286" t="str">
        <f t="shared" si="27"/>
        <v/>
      </c>
      <c r="Q213" s="1286" t="str">
        <f t="shared" si="28"/>
        <v/>
      </c>
      <c r="R213" s="637"/>
      <c r="S213" s="637"/>
      <c r="T213" s="637"/>
    </row>
    <row r="214" spans="1:20" s="1273" customFormat="1" ht="26.25" thickBot="1" x14ac:dyDescent="0.25">
      <c r="A214" s="1665">
        <v>6225</v>
      </c>
      <c r="B214" s="1665" t="s">
        <v>995</v>
      </c>
      <c r="C214" s="1665" t="s">
        <v>48</v>
      </c>
      <c r="D214" s="1666" t="s">
        <v>929</v>
      </c>
      <c r="E214" s="1667"/>
      <c r="F214" s="1668" t="str">
        <f t="shared" si="29"/>
        <v/>
      </c>
      <c r="G214" s="1669" t="s">
        <v>331</v>
      </c>
      <c r="H214" s="1670"/>
      <c r="I214" s="1671" t="str">
        <f t="shared" si="30"/>
        <v/>
      </c>
      <c r="J214" s="1671" t="str">
        <f t="shared" si="31"/>
        <v xml:space="preserve"> </v>
      </c>
      <c r="K214" s="1671" t="s">
        <v>1082</v>
      </c>
      <c r="L214" s="1671"/>
      <c r="M214" s="1277"/>
      <c r="N214" s="1280" t="str">
        <f>IF(AND(OR(E214="TCP", OR(E214="DCP", E214="BCP")), 'I8 Demand Data'!C14="1 CP"), 'E4 TB Allocation Details'!E214 &amp; 1, IF(AND(OR(E214="TCP", OR(E214="DCP", E214="BCP")), 'I8 Demand Data'!C14="4 CP"), 'E4 TB Allocation Details'!E214 &amp; 4, IF(AND(OR(E214="TCP", OR(E214="DCP", E214="BCP")), 'I8 Demand Data'!C14="12 CP"), 'E4 TB Allocation Details'!E214 &amp; 12, "")))</f>
        <v/>
      </c>
      <c r="O214" s="1280" t="str">
        <f>IF(AND(OR(E214="DNCP", OR(E214="SNCP", E214="PNCP")), 'I8 Demand Data'!C15="1 NCP"), E214 &amp; 1, IF(AND(OR(E214="DNCP", OR(E214="SNCP", E214="PNCP")), 'I8 Demand Data'!C15="4 NCP"), E214 &amp; 4, IF(AND(OR(E214="DNCP", OR(E214="SNCP", E214="PNCP")), 'I8 Demand Data'!C15="12 NCP"), E214 &amp; 12, "")))</f>
        <v/>
      </c>
      <c r="P214" s="1280" t="str">
        <f t="shared" si="27"/>
        <v/>
      </c>
      <c r="Q214" s="1280" t="str">
        <f t="shared" si="28"/>
        <v/>
      </c>
      <c r="R214" s="637"/>
      <c r="S214" s="637"/>
      <c r="T214" s="637"/>
    </row>
    <row r="215" spans="1:20" s="1273" customFormat="1" ht="12.75" x14ac:dyDescent="0.2">
      <c r="A215" s="197"/>
      <c r="B215" s="197"/>
      <c r="C215" s="197"/>
      <c r="D215" s="347"/>
      <c r="E215" s="1277"/>
      <c r="F215" s="1277"/>
      <c r="G215" s="1277"/>
      <c r="H215" s="1277"/>
      <c r="I215" s="1277"/>
      <c r="J215" s="1277"/>
      <c r="K215" s="1277"/>
      <c r="L215" s="1277"/>
      <c r="M215" s="1277"/>
      <c r="N215" s="1277"/>
      <c r="O215" s="1277"/>
      <c r="P215" s="1277"/>
      <c r="Q215" s="1277"/>
      <c r="R215" s="637"/>
      <c r="S215" s="637"/>
      <c r="T215" s="637"/>
    </row>
    <row r="216" spans="1:20" s="1273" customFormat="1" ht="12.75" x14ac:dyDescent="0.2">
      <c r="A216" s="197"/>
      <c r="B216" s="197"/>
      <c r="C216" s="197"/>
      <c r="D216" s="347"/>
      <c r="E216" s="1277"/>
      <c r="F216" s="1277"/>
      <c r="G216" s="1277"/>
      <c r="H216" s="1277"/>
      <c r="I216" s="1277"/>
      <c r="J216" s="1277"/>
      <c r="K216" s="1277"/>
      <c r="L216" s="1277"/>
      <c r="M216" s="1277"/>
      <c r="N216" s="1277"/>
      <c r="O216" s="1277"/>
      <c r="P216" s="1277"/>
      <c r="Q216" s="1277"/>
      <c r="R216" s="637"/>
      <c r="S216" s="637"/>
      <c r="T216" s="637"/>
    </row>
    <row r="217" spans="1:20" s="1273" customFormat="1" ht="12.75" x14ac:dyDescent="0.2">
      <c r="A217" s="197"/>
      <c r="B217" s="197"/>
      <c r="C217" s="197"/>
      <c r="D217" s="347"/>
      <c r="E217" s="1277"/>
      <c r="F217" s="1277"/>
      <c r="G217" s="1277"/>
      <c r="H217" s="1277"/>
      <c r="I217" s="1277"/>
      <c r="J217" s="1277"/>
      <c r="K217" s="1277"/>
      <c r="L217" s="1277"/>
      <c r="M217" s="1277"/>
      <c r="N217" s="1277"/>
      <c r="O217" s="1277"/>
      <c r="P217" s="1277"/>
      <c r="Q217" s="1277"/>
      <c r="R217" s="637"/>
      <c r="S217" s="637"/>
      <c r="T217" s="637"/>
    </row>
    <row r="218" spans="1:20" s="1273" customFormat="1" ht="12.75" x14ac:dyDescent="0.2">
      <c r="A218" s="197"/>
      <c r="B218" s="197"/>
      <c r="C218" s="197"/>
      <c r="D218" s="347"/>
      <c r="E218" s="1277"/>
      <c r="F218" s="1277"/>
      <c r="G218" s="1277"/>
      <c r="H218" s="1277"/>
      <c r="I218" s="1277"/>
      <c r="J218" s="1277"/>
      <c r="K218" s="1277"/>
      <c r="L218" s="1277"/>
      <c r="M218" s="1277"/>
      <c r="N218" s="1277"/>
      <c r="O218" s="1277"/>
      <c r="P218" s="1277"/>
      <c r="Q218" s="1277"/>
      <c r="R218" s="637"/>
      <c r="S218" s="637"/>
      <c r="T218" s="637"/>
    </row>
    <row r="219" spans="1:20" s="1273" customFormat="1" ht="12.75" x14ac:dyDescent="0.2">
      <c r="A219" s="197"/>
      <c r="B219" s="197"/>
      <c r="C219" s="197"/>
      <c r="D219" s="347"/>
      <c r="E219" s="1277"/>
      <c r="F219" s="1277"/>
      <c r="G219" s="1277"/>
      <c r="H219" s="1277"/>
      <c r="I219" s="1277"/>
      <c r="J219" s="1277"/>
      <c r="K219" s="1277"/>
      <c r="L219" s="1277"/>
      <c r="M219" s="1277"/>
      <c r="N219" s="1277"/>
      <c r="O219" s="1277"/>
      <c r="P219" s="1277"/>
      <c r="Q219" s="1277"/>
      <c r="R219" s="637"/>
      <c r="S219" s="637"/>
      <c r="T219" s="637"/>
    </row>
    <row r="220" spans="1:20" s="1273" customFormat="1" ht="12.75" x14ac:dyDescent="0.2">
      <c r="A220" s="197"/>
      <c r="B220" s="197"/>
      <c r="C220" s="197"/>
      <c r="D220" s="347"/>
      <c r="E220" s="1277"/>
      <c r="F220" s="1277"/>
      <c r="G220" s="1277"/>
      <c r="H220" s="1277"/>
      <c r="I220" s="1277"/>
      <c r="J220" s="1277"/>
      <c r="K220" s="1277"/>
      <c r="L220" s="1277"/>
      <c r="M220" s="1291"/>
      <c r="N220" s="1277"/>
      <c r="O220" s="1277"/>
      <c r="P220" s="1277"/>
      <c r="Q220" s="1277"/>
      <c r="R220" s="637"/>
      <c r="S220" s="637"/>
      <c r="T220" s="637"/>
    </row>
    <row r="221" spans="1:20" s="1273" customFormat="1" ht="12.75" x14ac:dyDescent="0.2">
      <c r="A221" s="197"/>
      <c r="B221" s="197"/>
      <c r="C221" s="197"/>
      <c r="D221" s="347"/>
      <c r="E221" s="1277"/>
      <c r="F221" s="1277"/>
      <c r="G221" s="1277"/>
      <c r="H221" s="1277"/>
      <c r="I221" s="1277"/>
      <c r="J221" s="1277"/>
      <c r="K221" s="1277"/>
      <c r="L221" s="1277"/>
      <c r="M221" s="1291"/>
      <c r="N221" s="1277"/>
      <c r="O221" s="1277"/>
      <c r="P221" s="1277"/>
      <c r="Q221" s="1277"/>
      <c r="R221" s="637"/>
      <c r="S221" s="637"/>
      <c r="T221" s="637"/>
    </row>
    <row r="222" spans="1:20" s="1273" customFormat="1" ht="12.75" x14ac:dyDescent="0.2">
      <c r="A222" s="197"/>
      <c r="B222" s="197"/>
      <c r="C222" s="197"/>
      <c r="D222" s="347"/>
      <c r="E222" s="1277"/>
      <c r="F222" s="1277"/>
      <c r="G222" s="1277"/>
      <c r="H222" s="1277"/>
      <c r="I222" s="1277"/>
      <c r="J222" s="1277"/>
      <c r="K222" s="1277"/>
      <c r="L222" s="1277"/>
      <c r="M222" s="1291"/>
      <c r="N222" s="1277"/>
      <c r="O222" s="1277"/>
      <c r="P222" s="1277"/>
      <c r="Q222" s="1277"/>
      <c r="R222" s="637"/>
      <c r="S222" s="637"/>
      <c r="T222" s="637"/>
    </row>
    <row r="223" spans="1:20" s="1273" customFormat="1" ht="12.75" x14ac:dyDescent="0.2">
      <c r="A223" s="197"/>
      <c r="B223" s="197"/>
      <c r="C223" s="197"/>
      <c r="D223" s="347"/>
      <c r="E223" s="1277"/>
      <c r="F223" s="1277"/>
      <c r="G223" s="1277"/>
      <c r="H223" s="1277"/>
      <c r="I223" s="1277"/>
      <c r="J223" s="1277"/>
      <c r="K223" s="1277"/>
      <c r="L223" s="1277"/>
      <c r="M223" s="1291"/>
      <c r="N223" s="1277"/>
      <c r="O223" s="1277"/>
      <c r="P223" s="1277"/>
      <c r="Q223" s="1277"/>
      <c r="R223" s="637"/>
      <c r="S223" s="637"/>
      <c r="T223" s="637"/>
    </row>
    <row r="224" spans="1:20" s="1273" customFormat="1" ht="12.75" x14ac:dyDescent="0.2">
      <c r="A224" s="197"/>
      <c r="B224" s="197"/>
      <c r="C224" s="197"/>
      <c r="D224" s="347"/>
      <c r="E224" s="1277"/>
      <c r="F224" s="1277"/>
      <c r="G224" s="1277"/>
      <c r="H224" s="1277"/>
      <c r="I224" s="1277"/>
      <c r="J224" s="1277"/>
      <c r="K224" s="1277"/>
      <c r="L224" s="1277"/>
      <c r="M224" s="1291"/>
      <c r="N224" s="1277"/>
      <c r="O224" s="1277"/>
      <c r="P224" s="1277"/>
      <c r="Q224" s="1277"/>
      <c r="R224" s="637"/>
      <c r="S224" s="637"/>
      <c r="T224" s="637"/>
    </row>
    <row r="225" spans="1:20" s="1273" customFormat="1" ht="12.75" x14ac:dyDescent="0.2">
      <c r="A225" s="197"/>
      <c r="B225" s="197"/>
      <c r="C225" s="197"/>
      <c r="D225" s="347"/>
      <c r="E225" s="1277"/>
      <c r="F225" s="1277"/>
      <c r="G225" s="1277"/>
      <c r="H225" s="1277"/>
      <c r="I225" s="1277"/>
      <c r="J225" s="1277"/>
      <c r="K225" s="1277"/>
      <c r="L225" s="1277"/>
      <c r="M225" s="1291"/>
      <c r="N225" s="1277"/>
      <c r="O225" s="1277"/>
      <c r="P225" s="1277"/>
      <c r="Q225" s="1277"/>
      <c r="R225" s="637"/>
      <c r="S225" s="637"/>
      <c r="T225" s="637"/>
    </row>
    <row r="226" spans="1:20" s="1273" customFormat="1" ht="12.75" x14ac:dyDescent="0.2">
      <c r="A226" s="197"/>
      <c r="B226" s="197"/>
      <c r="C226" s="197"/>
      <c r="D226" s="347"/>
      <c r="E226" s="1277"/>
      <c r="F226" s="1277"/>
      <c r="G226" s="1277"/>
      <c r="H226" s="1277"/>
      <c r="I226" s="1277"/>
      <c r="J226" s="1277"/>
      <c r="K226" s="1277"/>
      <c r="L226" s="1277"/>
      <c r="M226" s="1291"/>
      <c r="N226" s="1277"/>
      <c r="O226" s="1277"/>
      <c r="P226" s="1277"/>
      <c r="Q226" s="1277"/>
      <c r="R226" s="637"/>
      <c r="S226" s="637"/>
      <c r="T226" s="637"/>
    </row>
    <row r="227" spans="1:20" s="1273" customFormat="1" ht="12.75" x14ac:dyDescent="0.2">
      <c r="A227" s="197"/>
      <c r="B227" s="197"/>
      <c r="C227" s="197"/>
      <c r="D227" s="347"/>
      <c r="E227" s="1277"/>
      <c r="F227" s="1277"/>
      <c r="G227" s="1277"/>
      <c r="H227" s="1277"/>
      <c r="I227" s="1277"/>
      <c r="J227" s="1277"/>
      <c r="K227" s="1277"/>
      <c r="L227" s="1277"/>
      <c r="M227" s="1291"/>
      <c r="N227" s="1277"/>
      <c r="O227" s="1277"/>
      <c r="P227" s="1277"/>
      <c r="Q227" s="1277"/>
      <c r="R227" s="637"/>
      <c r="S227" s="637"/>
      <c r="T227" s="637"/>
    </row>
    <row r="228" spans="1:20" s="1273" customFormat="1" ht="12.75" x14ac:dyDescent="0.2">
      <c r="A228" s="197"/>
      <c r="B228" s="197"/>
      <c r="C228" s="197"/>
      <c r="D228" s="347"/>
      <c r="E228" s="1277"/>
      <c r="F228" s="1277"/>
      <c r="G228" s="1277"/>
      <c r="H228" s="1277"/>
      <c r="I228" s="1277"/>
      <c r="J228" s="1277"/>
      <c r="K228" s="1277"/>
      <c r="L228" s="1277"/>
      <c r="M228" s="1291"/>
      <c r="N228" s="1277"/>
      <c r="O228" s="1277"/>
      <c r="P228" s="1277"/>
      <c r="Q228" s="1277"/>
      <c r="R228" s="637"/>
      <c r="S228" s="637"/>
      <c r="T228" s="637"/>
    </row>
    <row r="229" spans="1:20" s="1273" customFormat="1" ht="12.75" x14ac:dyDescent="0.2">
      <c r="A229" s="197"/>
      <c r="B229" s="197"/>
      <c r="C229" s="197"/>
      <c r="D229" s="347"/>
      <c r="E229" s="1277"/>
      <c r="F229" s="1277"/>
      <c r="G229" s="1277"/>
      <c r="H229" s="1277"/>
      <c r="I229" s="1277"/>
      <c r="J229" s="1277"/>
      <c r="K229" s="1277"/>
      <c r="L229" s="1277"/>
      <c r="M229" s="1291"/>
      <c r="N229" s="1277"/>
      <c r="O229" s="1277"/>
      <c r="P229" s="1277"/>
      <c r="Q229" s="1277"/>
      <c r="R229" s="637"/>
      <c r="S229" s="637"/>
      <c r="T229" s="637"/>
    </row>
    <row r="230" spans="1:20" s="1273" customFormat="1" ht="12.75" x14ac:dyDescent="0.2">
      <c r="A230" s="197"/>
      <c r="B230" s="197"/>
      <c r="C230" s="197"/>
      <c r="D230" s="347"/>
      <c r="E230" s="1277"/>
      <c r="F230" s="1277"/>
      <c r="G230" s="1277"/>
      <c r="H230" s="1277"/>
      <c r="I230" s="1277"/>
      <c r="J230" s="1277"/>
      <c r="K230" s="1277"/>
      <c r="L230" s="1277"/>
      <c r="M230" s="1291"/>
      <c r="N230" s="1277"/>
      <c r="O230" s="1277"/>
      <c r="P230" s="1277"/>
      <c r="Q230" s="1277"/>
      <c r="R230" s="637"/>
      <c r="S230" s="637"/>
      <c r="T230" s="637"/>
    </row>
    <row r="231" spans="1:20" s="1273" customFormat="1" ht="12.75" x14ac:dyDescent="0.2">
      <c r="A231" s="197"/>
      <c r="B231" s="197"/>
      <c r="C231" s="197"/>
      <c r="D231" s="347"/>
      <c r="E231" s="1277"/>
      <c r="F231" s="1277"/>
      <c r="G231" s="1277"/>
      <c r="H231" s="1277"/>
      <c r="I231" s="1277"/>
      <c r="J231" s="1277"/>
      <c r="K231" s="1277"/>
      <c r="L231" s="1277"/>
      <c r="M231" s="1291"/>
      <c r="N231" s="1277"/>
      <c r="O231" s="1277"/>
      <c r="P231" s="1277"/>
      <c r="Q231" s="1277"/>
      <c r="R231" s="637"/>
      <c r="S231" s="637"/>
      <c r="T231" s="637"/>
    </row>
    <row r="232" spans="1:20" s="1273" customFormat="1" ht="12.75" x14ac:dyDescent="0.2">
      <c r="A232" s="197"/>
      <c r="B232" s="197"/>
      <c r="C232" s="197"/>
      <c r="D232" s="347"/>
      <c r="E232" s="1277"/>
      <c r="F232" s="1277"/>
      <c r="G232" s="1277"/>
      <c r="H232" s="1277"/>
      <c r="I232" s="1277"/>
      <c r="J232" s="1277"/>
      <c r="K232" s="1277"/>
      <c r="L232" s="1277"/>
      <c r="M232" s="1291"/>
      <c r="N232" s="1277"/>
      <c r="O232" s="1277"/>
      <c r="P232" s="1277"/>
      <c r="Q232" s="1277"/>
      <c r="R232" s="637"/>
      <c r="S232" s="637"/>
      <c r="T232" s="637"/>
    </row>
    <row r="233" spans="1:20" s="1273" customFormat="1" ht="12.75" x14ac:dyDescent="0.2">
      <c r="A233" s="197"/>
      <c r="B233" s="197"/>
      <c r="C233" s="197"/>
      <c r="D233" s="347"/>
      <c r="E233" s="1277"/>
      <c r="F233" s="1277"/>
      <c r="G233" s="1277"/>
      <c r="H233" s="1277"/>
      <c r="I233" s="1277"/>
      <c r="J233" s="1277"/>
      <c r="K233" s="1277"/>
      <c r="L233" s="1277"/>
      <c r="M233" s="1291"/>
      <c r="N233" s="1277"/>
      <c r="O233" s="1277"/>
      <c r="P233" s="1277"/>
      <c r="Q233" s="1277"/>
      <c r="R233" s="637"/>
      <c r="S233" s="637"/>
      <c r="T233" s="637"/>
    </row>
    <row r="234" spans="1:20" s="1273" customFormat="1" ht="12.75" x14ac:dyDescent="0.2">
      <c r="A234" s="197"/>
      <c r="B234" s="197"/>
      <c r="C234" s="197"/>
      <c r="D234" s="347"/>
      <c r="E234" s="1277"/>
      <c r="F234" s="1277"/>
      <c r="G234" s="1277"/>
      <c r="H234" s="1277"/>
      <c r="I234" s="1277"/>
      <c r="J234" s="1277"/>
      <c r="K234" s="1277"/>
      <c r="L234" s="1277"/>
      <c r="M234" s="1291"/>
      <c r="N234" s="1277"/>
      <c r="O234" s="1277"/>
      <c r="P234" s="1277"/>
      <c r="Q234" s="1277"/>
      <c r="R234" s="637"/>
      <c r="S234" s="637"/>
      <c r="T234" s="637"/>
    </row>
    <row r="235" spans="1:20" s="1273" customFormat="1" ht="12.75" x14ac:dyDescent="0.2">
      <c r="A235" s="197"/>
      <c r="B235" s="197"/>
      <c r="C235" s="197"/>
      <c r="D235" s="347"/>
      <c r="E235" s="1277"/>
      <c r="F235" s="1277"/>
      <c r="G235" s="1277"/>
      <c r="H235" s="1277"/>
      <c r="I235" s="1277"/>
      <c r="J235" s="1277"/>
      <c r="K235" s="1277"/>
      <c r="L235" s="1277"/>
      <c r="M235" s="1291"/>
      <c r="N235" s="1277"/>
      <c r="O235" s="1277"/>
      <c r="P235" s="1277"/>
      <c r="Q235" s="1277"/>
      <c r="R235" s="637"/>
      <c r="S235" s="637"/>
      <c r="T235" s="637"/>
    </row>
    <row r="236" spans="1:20" s="1273" customFormat="1" ht="12.75" x14ac:dyDescent="0.2">
      <c r="A236" s="197"/>
      <c r="B236" s="197"/>
      <c r="C236" s="197"/>
      <c r="D236" s="347"/>
      <c r="E236" s="1277"/>
      <c r="F236" s="1277"/>
      <c r="G236" s="1277"/>
      <c r="H236" s="1277"/>
      <c r="I236" s="1277"/>
      <c r="J236" s="1277"/>
      <c r="K236" s="1277"/>
      <c r="L236" s="1277"/>
      <c r="M236" s="1291"/>
      <c r="N236" s="1277"/>
      <c r="O236" s="1277"/>
      <c r="P236" s="1277"/>
      <c r="Q236" s="1277"/>
      <c r="R236" s="637"/>
      <c r="S236" s="637"/>
      <c r="T236" s="637"/>
    </row>
    <row r="237" spans="1:20" s="1273" customFormat="1" ht="12.75" x14ac:dyDescent="0.2">
      <c r="A237" s="197"/>
      <c r="B237" s="197"/>
      <c r="C237" s="197"/>
      <c r="D237" s="347"/>
      <c r="E237" s="1277"/>
      <c r="F237" s="1277"/>
      <c r="G237" s="1277"/>
      <c r="H237" s="1277"/>
      <c r="I237" s="1277"/>
      <c r="J237" s="1277"/>
      <c r="K237" s="1277"/>
      <c r="L237" s="1277"/>
      <c r="M237" s="1291"/>
      <c r="N237" s="1277"/>
      <c r="O237" s="1277"/>
      <c r="P237" s="1277"/>
      <c r="Q237" s="1277"/>
      <c r="R237" s="637"/>
      <c r="S237" s="637"/>
      <c r="T237" s="637"/>
    </row>
    <row r="238" spans="1:20" s="1273" customFormat="1" ht="12.75" x14ac:dyDescent="0.2">
      <c r="A238" s="197"/>
      <c r="B238" s="197"/>
      <c r="C238" s="197"/>
      <c r="D238" s="347"/>
      <c r="E238" s="1277"/>
      <c r="F238" s="1277"/>
      <c r="G238" s="1277"/>
      <c r="H238" s="1277"/>
      <c r="I238" s="1277"/>
      <c r="J238" s="1277"/>
      <c r="K238" s="1277"/>
      <c r="L238" s="1277"/>
      <c r="M238" s="1291"/>
      <c r="N238" s="1277"/>
      <c r="O238" s="1277"/>
      <c r="P238" s="1277"/>
      <c r="Q238" s="1277"/>
      <c r="R238" s="637"/>
      <c r="S238" s="637"/>
      <c r="T238" s="637"/>
    </row>
    <row r="239" spans="1:20" s="1273" customFormat="1" ht="12.75" x14ac:dyDescent="0.2">
      <c r="A239" s="197"/>
      <c r="B239" s="197"/>
      <c r="C239" s="197"/>
      <c r="D239" s="347"/>
      <c r="E239" s="1277"/>
      <c r="F239" s="1277"/>
      <c r="G239" s="1277"/>
      <c r="H239" s="1277"/>
      <c r="I239" s="1277"/>
      <c r="J239" s="1277"/>
      <c r="K239" s="1277"/>
      <c r="L239" s="1277"/>
      <c r="M239" s="1291"/>
      <c r="N239" s="1277"/>
      <c r="O239" s="1277"/>
      <c r="P239" s="1277"/>
      <c r="Q239" s="1277"/>
      <c r="R239" s="637"/>
      <c r="S239" s="637"/>
      <c r="T239" s="637"/>
    </row>
    <row r="240" spans="1:20" s="1273" customFormat="1" ht="12.75" x14ac:dyDescent="0.2">
      <c r="A240" s="1272"/>
      <c r="B240" s="1272"/>
      <c r="C240" s="1272"/>
      <c r="D240" s="524"/>
      <c r="E240" s="340"/>
      <c r="F240" s="340"/>
      <c r="G240" s="340"/>
      <c r="H240" s="340"/>
      <c r="I240" s="340"/>
      <c r="J240" s="340"/>
      <c r="K240" s="340"/>
      <c r="L240" s="340"/>
      <c r="M240" s="1292"/>
      <c r="N240" s="340"/>
      <c r="O240" s="340"/>
      <c r="P240" s="340"/>
      <c r="Q240" s="340"/>
    </row>
    <row r="241" spans="1:17" s="1273" customFormat="1" ht="12.75" x14ac:dyDescent="0.2">
      <c r="A241" s="1272"/>
      <c r="B241" s="1272"/>
      <c r="C241" s="1272"/>
      <c r="D241" s="524"/>
      <c r="E241" s="340"/>
      <c r="F241" s="340"/>
      <c r="G241" s="340"/>
      <c r="H241" s="340"/>
      <c r="I241" s="340"/>
      <c r="J241" s="340"/>
      <c r="K241" s="340"/>
      <c r="L241" s="340"/>
      <c r="M241" s="1292"/>
      <c r="N241" s="340"/>
      <c r="O241" s="340"/>
      <c r="P241" s="340"/>
      <c r="Q241" s="340"/>
    </row>
    <row r="242" spans="1:17" s="1273" customFormat="1" ht="12.75" x14ac:dyDescent="0.2">
      <c r="A242" s="1272"/>
      <c r="B242" s="1272"/>
      <c r="C242" s="1272"/>
      <c r="D242" s="524"/>
      <c r="E242" s="340"/>
      <c r="F242" s="340"/>
      <c r="G242" s="340"/>
      <c r="H242" s="340"/>
      <c r="I242" s="340"/>
      <c r="J242" s="340"/>
      <c r="K242" s="340"/>
      <c r="L242" s="340"/>
      <c r="M242" s="1292"/>
      <c r="N242" s="340"/>
      <c r="O242" s="340"/>
      <c r="P242" s="340"/>
      <c r="Q242" s="340"/>
    </row>
    <row r="243" spans="1:17" s="1273" customFormat="1" ht="12.75" x14ac:dyDescent="0.2">
      <c r="A243" s="1272"/>
      <c r="B243" s="1272"/>
      <c r="C243" s="1272"/>
      <c r="D243" s="524"/>
      <c r="E243" s="340"/>
      <c r="F243" s="340"/>
      <c r="G243" s="340"/>
      <c r="H243" s="340"/>
      <c r="I243" s="340"/>
      <c r="J243" s="340"/>
      <c r="K243" s="340"/>
      <c r="L243" s="340"/>
      <c r="M243" s="1292"/>
      <c r="N243" s="340"/>
      <c r="O243" s="340"/>
      <c r="P243" s="340"/>
      <c r="Q243" s="340"/>
    </row>
    <row r="244" spans="1:17" s="1273" customFormat="1" ht="12.75" x14ac:dyDescent="0.2">
      <c r="A244" s="1272"/>
      <c r="B244" s="1272"/>
      <c r="C244" s="1272"/>
      <c r="D244" s="524"/>
      <c r="E244" s="340"/>
      <c r="F244" s="340"/>
      <c r="G244" s="340"/>
      <c r="H244" s="340"/>
      <c r="I244" s="340"/>
      <c r="J244" s="340"/>
      <c r="K244" s="340"/>
      <c r="L244" s="340"/>
      <c r="M244" s="1292"/>
      <c r="N244" s="340"/>
      <c r="O244" s="340"/>
      <c r="P244" s="340"/>
      <c r="Q244" s="340"/>
    </row>
    <row r="245" spans="1:17" s="1273" customFormat="1" ht="12.75" x14ac:dyDescent="0.2">
      <c r="A245" s="1272"/>
      <c r="B245" s="1272"/>
      <c r="C245" s="1272"/>
      <c r="D245" s="524"/>
      <c r="E245" s="340"/>
      <c r="F245" s="340"/>
      <c r="G245" s="340"/>
      <c r="H245" s="340"/>
      <c r="I245" s="340"/>
      <c r="J245" s="340"/>
      <c r="K245" s="340"/>
      <c r="L245" s="340"/>
      <c r="M245" s="1292"/>
      <c r="N245" s="340"/>
      <c r="O245" s="340"/>
      <c r="P245" s="340"/>
      <c r="Q245" s="340"/>
    </row>
    <row r="246" spans="1:17" s="1273" customFormat="1" ht="12.75" x14ac:dyDescent="0.2">
      <c r="A246" s="1272"/>
      <c r="B246" s="1272"/>
      <c r="C246" s="1272"/>
      <c r="D246" s="524"/>
      <c r="E246" s="340"/>
      <c r="F246" s="340"/>
      <c r="G246" s="340"/>
      <c r="H246" s="340"/>
      <c r="I246" s="340"/>
      <c r="J246" s="340"/>
      <c r="K246" s="340"/>
      <c r="L246" s="340"/>
      <c r="M246" s="1292"/>
      <c r="N246" s="340"/>
      <c r="O246" s="340"/>
      <c r="P246" s="340"/>
      <c r="Q246" s="340"/>
    </row>
    <row r="247" spans="1:17" s="1273" customFormat="1" ht="12.75" x14ac:dyDescent="0.2">
      <c r="A247" s="1272"/>
      <c r="B247" s="1272"/>
      <c r="C247" s="1272"/>
      <c r="D247" s="524"/>
      <c r="E247" s="340"/>
      <c r="F247" s="340"/>
      <c r="G247" s="340"/>
      <c r="H247" s="340"/>
      <c r="I247" s="340"/>
      <c r="J247" s="340"/>
      <c r="K247" s="340"/>
      <c r="L247" s="340"/>
      <c r="M247" s="1292"/>
      <c r="N247" s="340"/>
      <c r="O247" s="340"/>
      <c r="P247" s="340"/>
      <c r="Q247" s="340"/>
    </row>
    <row r="248" spans="1:17" s="1273" customFormat="1" ht="12.75" x14ac:dyDescent="0.2">
      <c r="A248" s="1272"/>
      <c r="B248" s="1272"/>
      <c r="C248" s="1272"/>
      <c r="D248" s="524"/>
      <c r="E248" s="340"/>
      <c r="F248" s="340"/>
      <c r="G248" s="340"/>
      <c r="H248" s="340"/>
      <c r="I248" s="340"/>
      <c r="J248" s="340"/>
      <c r="K248" s="340"/>
      <c r="L248" s="340"/>
      <c r="M248" s="1292"/>
      <c r="N248" s="340"/>
      <c r="O248" s="340"/>
      <c r="P248" s="340"/>
      <c r="Q248" s="340"/>
    </row>
    <row r="249" spans="1:17" s="1273" customFormat="1" ht="12.75" x14ac:dyDescent="0.2">
      <c r="A249" s="1272"/>
      <c r="B249" s="1272"/>
      <c r="C249" s="1272"/>
      <c r="D249" s="524"/>
      <c r="E249" s="340"/>
      <c r="F249" s="340"/>
      <c r="G249" s="340"/>
      <c r="H249" s="340"/>
      <c r="I249" s="340"/>
      <c r="J249" s="340"/>
      <c r="K249" s="340"/>
      <c r="L249" s="340"/>
      <c r="M249" s="1292"/>
      <c r="N249" s="340"/>
      <c r="O249" s="340"/>
      <c r="P249" s="340"/>
      <c r="Q249" s="340"/>
    </row>
    <row r="250" spans="1:17" s="1273" customFormat="1" ht="12.75" x14ac:dyDescent="0.2">
      <c r="A250" s="1272"/>
      <c r="B250" s="1272"/>
      <c r="C250" s="1272"/>
      <c r="D250" s="524"/>
      <c r="E250" s="340"/>
      <c r="F250" s="340"/>
      <c r="G250" s="340"/>
      <c r="H250" s="340"/>
      <c r="I250" s="340"/>
      <c r="J250" s="340"/>
      <c r="K250" s="340"/>
      <c r="L250" s="340"/>
      <c r="M250" s="1292"/>
      <c r="N250" s="340"/>
      <c r="O250" s="340"/>
      <c r="P250" s="340"/>
      <c r="Q250" s="340"/>
    </row>
    <row r="251" spans="1:17" s="1273" customFormat="1" ht="12.75" x14ac:dyDescent="0.2">
      <c r="A251" s="1272"/>
      <c r="B251" s="1272"/>
      <c r="C251" s="1272"/>
      <c r="D251" s="524"/>
      <c r="E251" s="340"/>
      <c r="F251" s="340"/>
      <c r="G251" s="340"/>
      <c r="H251" s="340"/>
      <c r="I251" s="340"/>
      <c r="J251" s="340"/>
      <c r="K251" s="340"/>
      <c r="L251" s="340"/>
      <c r="M251" s="1292"/>
      <c r="N251" s="340"/>
      <c r="O251" s="340"/>
      <c r="P251" s="340"/>
      <c r="Q251" s="340"/>
    </row>
    <row r="252" spans="1:17" s="1273" customFormat="1" ht="12.75" x14ac:dyDescent="0.2">
      <c r="A252" s="1272"/>
      <c r="B252" s="1272"/>
      <c r="C252" s="1272"/>
      <c r="D252" s="524"/>
      <c r="E252" s="340"/>
      <c r="F252" s="340"/>
      <c r="G252" s="340"/>
      <c r="H252" s="340"/>
      <c r="I252" s="340"/>
      <c r="J252" s="340"/>
      <c r="K252" s="340"/>
      <c r="L252" s="340"/>
      <c r="M252" s="1292"/>
      <c r="N252" s="340"/>
      <c r="O252" s="340"/>
      <c r="P252" s="340"/>
      <c r="Q252" s="340"/>
    </row>
    <row r="253" spans="1:17" s="1273" customFormat="1" ht="12.75" x14ac:dyDescent="0.2">
      <c r="A253" s="1272"/>
      <c r="B253" s="1272"/>
      <c r="C253" s="1272"/>
      <c r="D253" s="524"/>
      <c r="E253" s="340"/>
      <c r="F253" s="340"/>
      <c r="G253" s="340"/>
      <c r="H253" s="340"/>
      <c r="I253" s="340"/>
      <c r="J253" s="340"/>
      <c r="K253" s="340"/>
      <c r="L253" s="340"/>
      <c r="M253" s="1292"/>
      <c r="N253" s="340"/>
      <c r="O253" s="340"/>
      <c r="P253" s="340"/>
      <c r="Q253" s="340"/>
    </row>
    <row r="254" spans="1:17" s="1273" customFormat="1" ht="12.75" x14ac:dyDescent="0.2">
      <c r="A254" s="1272"/>
      <c r="B254" s="1272"/>
      <c r="C254" s="1272"/>
      <c r="D254" s="524"/>
      <c r="E254" s="340"/>
      <c r="F254" s="340"/>
      <c r="G254" s="340"/>
      <c r="H254" s="340"/>
      <c r="I254" s="340"/>
      <c r="J254" s="340"/>
      <c r="K254" s="340"/>
      <c r="L254" s="340"/>
      <c r="M254" s="1292"/>
      <c r="N254" s="340"/>
      <c r="O254" s="340"/>
      <c r="P254" s="340"/>
      <c r="Q254" s="340"/>
    </row>
    <row r="255" spans="1:17" s="1273" customFormat="1" ht="12.75" x14ac:dyDescent="0.2">
      <c r="A255" s="1272"/>
      <c r="B255" s="1272"/>
      <c r="C255" s="1272"/>
      <c r="D255" s="524"/>
      <c r="E255" s="340"/>
      <c r="F255" s="340"/>
      <c r="G255" s="340"/>
      <c r="H255" s="340"/>
      <c r="I255" s="340"/>
      <c r="J255" s="340"/>
      <c r="K255" s="340"/>
      <c r="L255" s="340"/>
      <c r="M255" s="1292"/>
      <c r="N255" s="340"/>
      <c r="O255" s="340"/>
      <c r="P255" s="340"/>
      <c r="Q255" s="340"/>
    </row>
    <row r="256" spans="1:17" s="1273" customFormat="1" ht="12.75" x14ac:dyDescent="0.2">
      <c r="A256" s="1272"/>
      <c r="B256" s="1272"/>
      <c r="C256" s="1272"/>
      <c r="D256" s="524"/>
      <c r="E256" s="340"/>
      <c r="F256" s="340"/>
      <c r="G256" s="340"/>
      <c r="H256" s="340"/>
      <c r="I256" s="340"/>
      <c r="J256" s="340"/>
      <c r="K256" s="340"/>
      <c r="L256" s="340"/>
      <c r="M256" s="1292"/>
      <c r="N256" s="340"/>
      <c r="O256" s="340"/>
      <c r="P256" s="340"/>
      <c r="Q256" s="340"/>
    </row>
    <row r="257" spans="1:17" s="1273" customFormat="1" ht="12.75" x14ac:dyDescent="0.2">
      <c r="A257" s="1272"/>
      <c r="B257" s="1272"/>
      <c r="C257" s="1272"/>
      <c r="D257" s="524"/>
      <c r="E257" s="340"/>
      <c r="F257" s="340"/>
      <c r="G257" s="340"/>
      <c r="H257" s="340"/>
      <c r="I257" s="340"/>
      <c r="J257" s="340"/>
      <c r="K257" s="340"/>
      <c r="L257" s="340"/>
      <c r="M257" s="1292"/>
      <c r="N257" s="340"/>
      <c r="O257" s="340"/>
      <c r="P257" s="340"/>
      <c r="Q257" s="340"/>
    </row>
    <row r="258" spans="1:17" s="1273" customFormat="1" ht="12.75" x14ac:dyDescent="0.2">
      <c r="A258" s="1272"/>
      <c r="B258" s="1272"/>
      <c r="C258" s="1272"/>
      <c r="D258" s="1272"/>
      <c r="H258" s="340"/>
      <c r="M258" s="346"/>
    </row>
    <row r="259" spans="1:17" s="1273" customFormat="1" ht="12.75" x14ac:dyDescent="0.2">
      <c r="A259" s="1272"/>
      <c r="B259" s="1272"/>
      <c r="C259" s="1272"/>
      <c r="D259" s="1272"/>
      <c r="H259" s="340"/>
      <c r="M259" s="346"/>
    </row>
    <row r="260" spans="1:17" s="1273" customFormat="1" ht="12.75" x14ac:dyDescent="0.2">
      <c r="A260" s="1272"/>
      <c r="B260" s="1272"/>
      <c r="C260" s="1272"/>
      <c r="D260" s="1272"/>
      <c r="H260" s="340"/>
      <c r="M260" s="346"/>
    </row>
    <row r="261" spans="1:17" s="1273" customFormat="1" ht="12.75" x14ac:dyDescent="0.2">
      <c r="A261" s="1272"/>
      <c r="B261" s="1272"/>
      <c r="C261" s="1272"/>
      <c r="D261" s="1272"/>
      <c r="H261" s="340"/>
      <c r="M261" s="346"/>
    </row>
    <row r="262" spans="1:17" s="1273" customFormat="1" ht="12.75" x14ac:dyDescent="0.2">
      <c r="A262" s="1272"/>
      <c r="B262" s="1272"/>
      <c r="C262" s="1272"/>
      <c r="D262" s="1272"/>
      <c r="H262" s="340"/>
      <c r="M262" s="346"/>
    </row>
    <row r="263" spans="1:17" s="1273" customFormat="1" ht="12.75" x14ac:dyDescent="0.2">
      <c r="A263" s="1272"/>
      <c r="B263" s="1272"/>
      <c r="C263" s="1272"/>
      <c r="D263" s="1272"/>
      <c r="H263" s="340"/>
      <c r="M263" s="346"/>
    </row>
    <row r="264" spans="1:17" s="1273" customFormat="1" ht="12.75" x14ac:dyDescent="0.2">
      <c r="A264" s="1272"/>
      <c r="B264" s="1272"/>
      <c r="C264" s="1272"/>
      <c r="D264" s="1272"/>
      <c r="H264" s="340"/>
      <c r="M264" s="346"/>
    </row>
    <row r="265" spans="1:17" s="1273" customFormat="1" ht="12.75" x14ac:dyDescent="0.2">
      <c r="A265" s="1272"/>
      <c r="B265" s="1272"/>
      <c r="C265" s="1272"/>
      <c r="D265" s="1272"/>
      <c r="H265" s="340"/>
      <c r="M265" s="346"/>
    </row>
    <row r="266" spans="1:17" s="1273" customFormat="1" ht="12.75" x14ac:dyDescent="0.2">
      <c r="A266" s="1272"/>
      <c r="B266" s="1272"/>
      <c r="C266" s="1272"/>
      <c r="D266" s="1272"/>
      <c r="H266" s="340"/>
      <c r="M266" s="346"/>
    </row>
    <row r="267" spans="1:17" s="1273" customFormat="1" ht="12.75" x14ac:dyDescent="0.2">
      <c r="A267" s="1272"/>
      <c r="B267" s="1272"/>
      <c r="C267" s="1272"/>
      <c r="D267" s="1272"/>
      <c r="H267" s="340"/>
      <c r="M267" s="346"/>
    </row>
    <row r="268" spans="1:17" s="1273" customFormat="1" ht="12.75" x14ac:dyDescent="0.2">
      <c r="A268" s="1272"/>
      <c r="B268" s="1272"/>
      <c r="C268" s="1272"/>
      <c r="D268" s="1272"/>
      <c r="H268" s="340"/>
      <c r="M268" s="346"/>
    </row>
    <row r="269" spans="1:17" s="1273" customFormat="1" ht="12.75" x14ac:dyDescent="0.2">
      <c r="A269" s="1272"/>
      <c r="B269" s="1272"/>
      <c r="C269" s="1272"/>
      <c r="D269" s="1272"/>
      <c r="H269" s="340"/>
      <c r="M269" s="346"/>
    </row>
    <row r="270" spans="1:17" s="1273" customFormat="1" ht="12.75" x14ac:dyDescent="0.2">
      <c r="A270" s="1272"/>
      <c r="B270" s="1272"/>
      <c r="C270" s="1272"/>
      <c r="D270" s="1272"/>
      <c r="H270" s="340"/>
      <c r="M270" s="346"/>
    </row>
    <row r="271" spans="1:17" s="1273" customFormat="1" ht="12.75" x14ac:dyDescent="0.2">
      <c r="A271" s="1272"/>
      <c r="B271" s="1272"/>
      <c r="C271" s="1272"/>
      <c r="D271" s="1272"/>
      <c r="H271" s="340"/>
      <c r="M271" s="346"/>
    </row>
    <row r="272" spans="1:17" s="1273" customFormat="1" ht="12.75" x14ac:dyDescent="0.2">
      <c r="A272" s="1272"/>
      <c r="B272" s="1272"/>
      <c r="C272" s="1272"/>
      <c r="D272" s="1272"/>
      <c r="H272" s="340"/>
      <c r="M272" s="346"/>
    </row>
    <row r="273" spans="1:13" s="1273" customFormat="1" ht="12.75" x14ac:dyDescent="0.2">
      <c r="A273" s="1272"/>
      <c r="B273" s="1272"/>
      <c r="C273" s="1272"/>
      <c r="D273" s="1272"/>
      <c r="H273" s="340"/>
      <c r="M273" s="346"/>
    </row>
    <row r="274" spans="1:13" s="1273" customFormat="1" ht="12.75" x14ac:dyDescent="0.2">
      <c r="A274" s="1272"/>
      <c r="B274" s="1272"/>
      <c r="C274" s="1272"/>
      <c r="D274" s="1272"/>
      <c r="H274" s="340"/>
      <c r="M274" s="346"/>
    </row>
    <row r="275" spans="1:13" s="1273" customFormat="1" ht="12.75" x14ac:dyDescent="0.2">
      <c r="A275" s="1272"/>
      <c r="B275" s="1272"/>
      <c r="C275" s="1272"/>
      <c r="D275" s="1272"/>
      <c r="H275" s="340"/>
      <c r="M275" s="346"/>
    </row>
    <row r="276" spans="1:13" s="1273" customFormat="1" ht="12.75" x14ac:dyDescent="0.2">
      <c r="A276" s="1272"/>
      <c r="B276" s="1272"/>
      <c r="C276" s="1272"/>
      <c r="D276" s="1272"/>
      <c r="H276" s="340"/>
      <c r="M276" s="346"/>
    </row>
    <row r="277" spans="1:13" s="1273" customFormat="1" ht="12.75" x14ac:dyDescent="0.2">
      <c r="A277" s="1272"/>
      <c r="B277" s="1272"/>
      <c r="C277" s="1272"/>
      <c r="D277" s="1272"/>
      <c r="H277" s="340"/>
      <c r="M277" s="346"/>
    </row>
    <row r="278" spans="1:13" s="1273" customFormat="1" ht="12.75" x14ac:dyDescent="0.2">
      <c r="A278" s="1272"/>
      <c r="B278" s="1272"/>
      <c r="C278" s="1272"/>
      <c r="D278" s="1272"/>
      <c r="H278" s="340"/>
      <c r="M278" s="346"/>
    </row>
    <row r="279" spans="1:13" s="1273" customFormat="1" ht="12.75" x14ac:dyDescent="0.2">
      <c r="A279" s="1272"/>
      <c r="B279" s="1272"/>
      <c r="C279" s="1272"/>
      <c r="D279" s="1272"/>
      <c r="H279" s="340"/>
      <c r="M279" s="346"/>
    </row>
    <row r="280" spans="1:13" s="1273" customFormat="1" ht="12.75" x14ac:dyDescent="0.2">
      <c r="A280" s="1272"/>
      <c r="B280" s="1272"/>
      <c r="C280" s="1272"/>
      <c r="D280" s="1272"/>
      <c r="H280" s="340"/>
      <c r="M280" s="346"/>
    </row>
    <row r="281" spans="1:13" s="1273" customFormat="1" ht="12.75" x14ac:dyDescent="0.2">
      <c r="A281" s="1272"/>
      <c r="B281" s="1272"/>
      <c r="C281" s="1272"/>
      <c r="D281" s="1272"/>
      <c r="H281" s="340"/>
      <c r="M281" s="346"/>
    </row>
    <row r="282" spans="1:13" s="1273" customFormat="1" ht="12.75" x14ac:dyDescent="0.2">
      <c r="A282" s="1272"/>
      <c r="B282" s="1272"/>
      <c r="C282" s="1272"/>
      <c r="D282" s="1272"/>
      <c r="H282" s="340"/>
      <c r="M282" s="346"/>
    </row>
    <row r="283" spans="1:13" s="1273" customFormat="1" ht="12.75" x14ac:dyDescent="0.2">
      <c r="A283" s="1272"/>
      <c r="B283" s="1272"/>
      <c r="C283" s="1272"/>
      <c r="D283" s="1272"/>
      <c r="H283" s="340"/>
      <c r="M283" s="346"/>
    </row>
    <row r="284" spans="1:13" s="1273" customFormat="1" ht="12.75" x14ac:dyDescent="0.2">
      <c r="A284" s="1272"/>
      <c r="B284" s="1272"/>
      <c r="C284" s="1272"/>
      <c r="D284" s="1272"/>
      <c r="H284" s="340"/>
      <c r="M284" s="346"/>
    </row>
    <row r="285" spans="1:13" s="1273" customFormat="1" ht="12.75" x14ac:dyDescent="0.2">
      <c r="A285" s="1272"/>
      <c r="B285" s="1272"/>
      <c r="C285" s="1272"/>
      <c r="D285" s="1272"/>
      <c r="H285" s="340"/>
      <c r="M285" s="346"/>
    </row>
    <row r="286" spans="1:13" s="1273" customFormat="1" ht="12.75" x14ac:dyDescent="0.2">
      <c r="A286" s="1272"/>
      <c r="B286" s="1272"/>
      <c r="C286" s="1272"/>
      <c r="D286" s="1272"/>
      <c r="H286" s="340"/>
      <c r="M286" s="346"/>
    </row>
    <row r="287" spans="1:13" s="1273" customFormat="1" ht="12.75" x14ac:dyDescent="0.2">
      <c r="A287" s="1272"/>
      <c r="B287" s="1272"/>
      <c r="C287" s="1272"/>
      <c r="D287" s="1272"/>
      <c r="H287" s="340"/>
      <c r="M287" s="346"/>
    </row>
    <row r="288" spans="1:13" s="1273" customFormat="1" ht="12.75" x14ac:dyDescent="0.2">
      <c r="A288" s="1272"/>
      <c r="B288" s="1272"/>
      <c r="C288" s="1272"/>
      <c r="D288" s="1272"/>
      <c r="H288" s="340"/>
      <c r="M288" s="346"/>
    </row>
    <row r="289" spans="1:13" s="1273" customFormat="1" ht="12.75" x14ac:dyDescent="0.2">
      <c r="A289" s="1272"/>
      <c r="B289" s="1272"/>
      <c r="C289" s="1272"/>
      <c r="D289" s="1272"/>
      <c r="H289" s="340"/>
      <c r="M289" s="346"/>
    </row>
    <row r="290" spans="1:13" s="1273" customFormat="1" ht="12.75" x14ac:dyDescent="0.2">
      <c r="A290" s="1272"/>
      <c r="B290" s="1272"/>
      <c r="C290" s="1272"/>
      <c r="D290" s="1272"/>
      <c r="H290" s="340"/>
      <c r="M290" s="346"/>
    </row>
    <row r="291" spans="1:13" s="1273" customFormat="1" ht="12.75" x14ac:dyDescent="0.2">
      <c r="A291" s="1272"/>
      <c r="B291" s="1272"/>
      <c r="C291" s="1272"/>
      <c r="D291" s="1272"/>
      <c r="H291" s="340"/>
      <c r="M291" s="346"/>
    </row>
    <row r="292" spans="1:13" s="1273" customFormat="1" ht="12.75" x14ac:dyDescent="0.2">
      <c r="A292" s="1272"/>
      <c r="B292" s="1272"/>
      <c r="C292" s="1272"/>
      <c r="D292" s="1272"/>
      <c r="H292" s="340"/>
      <c r="M292" s="346"/>
    </row>
    <row r="293" spans="1:13" s="1273" customFormat="1" ht="12.75" x14ac:dyDescent="0.2">
      <c r="A293" s="1272"/>
      <c r="B293" s="1272"/>
      <c r="C293" s="1272"/>
      <c r="D293" s="1272"/>
      <c r="H293" s="340"/>
      <c r="M293" s="346"/>
    </row>
    <row r="294" spans="1:13" s="1273" customFormat="1" ht="12.75" x14ac:dyDescent="0.2">
      <c r="A294" s="1272"/>
      <c r="B294" s="1272"/>
      <c r="C294" s="1272"/>
      <c r="D294" s="1272"/>
      <c r="H294" s="340"/>
      <c r="M294" s="346"/>
    </row>
    <row r="295" spans="1:13" s="1273" customFormat="1" ht="12.75" x14ac:dyDescent="0.2">
      <c r="A295" s="1272"/>
      <c r="B295" s="1272"/>
      <c r="C295" s="1272"/>
      <c r="D295" s="1272"/>
      <c r="H295" s="340"/>
      <c r="M295" s="346"/>
    </row>
    <row r="296" spans="1:13" s="1273" customFormat="1" ht="12.75" x14ac:dyDescent="0.2">
      <c r="A296" s="1272"/>
      <c r="B296" s="1272"/>
      <c r="C296" s="1272"/>
      <c r="D296" s="1272"/>
      <c r="H296" s="340"/>
      <c r="M296" s="346"/>
    </row>
    <row r="297" spans="1:13" s="1273" customFormat="1" ht="12.75" x14ac:dyDescent="0.2">
      <c r="A297" s="1272"/>
      <c r="B297" s="1272"/>
      <c r="C297" s="1272"/>
      <c r="D297" s="1272"/>
      <c r="H297" s="340"/>
      <c r="M297" s="346"/>
    </row>
    <row r="298" spans="1:13" s="1273" customFormat="1" ht="12.75" x14ac:dyDescent="0.2">
      <c r="A298" s="1272"/>
      <c r="B298" s="1272"/>
      <c r="C298" s="1272"/>
      <c r="D298" s="1272"/>
      <c r="H298" s="340"/>
      <c r="M298" s="346"/>
    </row>
    <row r="299" spans="1:13" s="1273" customFormat="1" ht="12.75" x14ac:dyDescent="0.2">
      <c r="A299" s="1272"/>
      <c r="B299" s="1272"/>
      <c r="C299" s="1272"/>
      <c r="D299" s="1272"/>
      <c r="H299" s="340"/>
      <c r="M299" s="346"/>
    </row>
    <row r="300" spans="1:13" s="1273" customFormat="1" ht="12.75" x14ac:dyDescent="0.2">
      <c r="A300" s="1272"/>
      <c r="B300" s="1272"/>
      <c r="C300" s="1272"/>
      <c r="D300" s="1272"/>
      <c r="H300" s="340"/>
      <c r="M300" s="346"/>
    </row>
    <row r="301" spans="1:13" s="1273" customFormat="1" ht="12.75" x14ac:dyDescent="0.2">
      <c r="A301" s="1272"/>
      <c r="B301" s="1272"/>
      <c r="C301" s="1272"/>
      <c r="D301" s="1272"/>
      <c r="H301" s="340"/>
      <c r="M301" s="346"/>
    </row>
    <row r="302" spans="1:13" s="1273" customFormat="1" ht="12.75" x14ac:dyDescent="0.2">
      <c r="A302" s="1272"/>
      <c r="B302" s="1272"/>
      <c r="C302" s="1272"/>
      <c r="D302" s="1272"/>
      <c r="H302" s="340"/>
      <c r="M302" s="346"/>
    </row>
    <row r="303" spans="1:13" s="1273" customFormat="1" ht="12.75" x14ac:dyDescent="0.2">
      <c r="A303" s="1272"/>
      <c r="B303" s="1272"/>
      <c r="C303" s="1272"/>
      <c r="D303" s="1272"/>
      <c r="H303" s="340"/>
      <c r="M303" s="346"/>
    </row>
    <row r="304" spans="1:13" s="1273" customFormat="1" ht="12.75" x14ac:dyDescent="0.2">
      <c r="A304" s="1272"/>
      <c r="B304" s="1272"/>
      <c r="C304" s="1272"/>
      <c r="D304" s="1272"/>
      <c r="H304" s="340"/>
      <c r="M304" s="346"/>
    </row>
    <row r="305" spans="1:13" s="1273" customFormat="1" ht="12.75" x14ac:dyDescent="0.2">
      <c r="A305" s="1272"/>
      <c r="B305" s="1272"/>
      <c r="C305" s="1272"/>
      <c r="D305" s="1272"/>
      <c r="H305" s="340"/>
      <c r="M305" s="346"/>
    </row>
    <row r="306" spans="1:13" s="1273" customFormat="1" ht="12.75" x14ac:dyDescent="0.2">
      <c r="A306" s="1272"/>
      <c r="B306" s="1272"/>
      <c r="C306" s="1272"/>
      <c r="D306" s="1272"/>
      <c r="H306" s="340"/>
      <c r="M306" s="346"/>
    </row>
    <row r="307" spans="1:13" s="1273" customFormat="1" ht="12.75" x14ac:dyDescent="0.2">
      <c r="A307" s="1272"/>
      <c r="B307" s="1272"/>
      <c r="C307" s="1272"/>
      <c r="D307" s="1272"/>
      <c r="H307" s="340"/>
      <c r="M307" s="346"/>
    </row>
    <row r="308" spans="1:13" s="1273" customFormat="1" ht="12.75" x14ac:dyDescent="0.2">
      <c r="A308" s="1272"/>
      <c r="B308" s="1272"/>
      <c r="C308" s="1272"/>
      <c r="D308" s="1272"/>
      <c r="H308" s="340"/>
      <c r="M308" s="346"/>
    </row>
    <row r="309" spans="1:13" s="1273" customFormat="1" ht="12.75" x14ac:dyDescent="0.2">
      <c r="A309" s="1272"/>
      <c r="B309" s="1272"/>
      <c r="C309" s="1272"/>
      <c r="D309" s="1272"/>
      <c r="H309" s="340"/>
      <c r="M309" s="346"/>
    </row>
    <row r="310" spans="1:13" s="1273" customFormat="1" ht="12.75" x14ac:dyDescent="0.2">
      <c r="A310" s="1272"/>
      <c r="B310" s="1272"/>
      <c r="C310" s="1272"/>
      <c r="D310" s="1272"/>
      <c r="H310" s="340"/>
      <c r="M310" s="346"/>
    </row>
    <row r="311" spans="1:13" s="1273" customFormat="1" ht="12.75" x14ac:dyDescent="0.2">
      <c r="A311" s="1272"/>
      <c r="B311" s="1272"/>
      <c r="C311" s="1272"/>
      <c r="D311" s="1272"/>
      <c r="H311" s="340"/>
      <c r="M311" s="346"/>
    </row>
    <row r="312" spans="1:13" s="1273" customFormat="1" ht="12.75" x14ac:dyDescent="0.2">
      <c r="A312" s="1272"/>
      <c r="B312" s="1272"/>
      <c r="C312" s="1272"/>
      <c r="D312" s="1272"/>
      <c r="H312" s="340"/>
      <c r="M312" s="346"/>
    </row>
    <row r="313" spans="1:13" s="1273" customFormat="1" ht="12.75" x14ac:dyDescent="0.2">
      <c r="A313" s="1272"/>
      <c r="B313" s="1272"/>
      <c r="C313" s="1272"/>
      <c r="D313" s="1272"/>
      <c r="H313" s="340"/>
      <c r="M313" s="346"/>
    </row>
    <row r="314" spans="1:13" s="1273" customFormat="1" ht="12.75" x14ac:dyDescent="0.2">
      <c r="A314" s="1272"/>
      <c r="B314" s="1272"/>
      <c r="C314" s="1272"/>
      <c r="D314" s="1272"/>
      <c r="H314" s="340"/>
      <c r="M314" s="346"/>
    </row>
    <row r="315" spans="1:13" s="1273" customFormat="1" ht="12.75" x14ac:dyDescent="0.2">
      <c r="A315" s="1272"/>
      <c r="B315" s="1272"/>
      <c r="C315" s="1272"/>
      <c r="D315" s="1272"/>
      <c r="H315" s="340"/>
      <c r="M315" s="346"/>
    </row>
    <row r="316" spans="1:13" s="1273" customFormat="1" ht="12.75" x14ac:dyDescent="0.2">
      <c r="A316" s="1272"/>
      <c r="B316" s="1272"/>
      <c r="C316" s="1272"/>
      <c r="D316" s="1272"/>
      <c r="H316" s="340"/>
      <c r="M316" s="346"/>
    </row>
    <row r="317" spans="1:13" s="1273" customFormat="1" ht="12.75" x14ac:dyDescent="0.2">
      <c r="A317" s="1272"/>
      <c r="B317" s="1272"/>
      <c r="C317" s="1272"/>
      <c r="D317" s="1272"/>
      <c r="H317" s="340"/>
      <c r="M317" s="346"/>
    </row>
    <row r="318" spans="1:13" s="1273" customFormat="1" ht="12.75" x14ac:dyDescent="0.2">
      <c r="A318" s="1272"/>
      <c r="B318" s="1272"/>
      <c r="C318" s="1272"/>
      <c r="D318" s="1272"/>
      <c r="H318" s="340"/>
      <c r="M318" s="346"/>
    </row>
    <row r="319" spans="1:13" s="1273" customFormat="1" ht="12.75" x14ac:dyDescent="0.2">
      <c r="A319" s="1272"/>
      <c r="B319" s="1272"/>
      <c r="C319" s="1272"/>
      <c r="D319" s="1272"/>
      <c r="H319" s="340"/>
      <c r="M319" s="346"/>
    </row>
    <row r="320" spans="1:13" s="1273" customFormat="1" ht="12.75" x14ac:dyDescent="0.2">
      <c r="A320" s="1272"/>
      <c r="B320" s="1272"/>
      <c r="C320" s="1272"/>
      <c r="D320" s="1272"/>
      <c r="H320" s="340"/>
      <c r="M320" s="346"/>
    </row>
    <row r="321" spans="1:13" s="1273" customFormat="1" ht="12.75" x14ac:dyDescent="0.2">
      <c r="A321" s="1272"/>
      <c r="B321" s="1272"/>
      <c r="C321" s="1272"/>
      <c r="D321" s="1272"/>
      <c r="H321" s="340"/>
      <c r="M321" s="346"/>
    </row>
    <row r="322" spans="1:13" s="1273" customFormat="1" ht="12.75" x14ac:dyDescent="0.2">
      <c r="A322" s="1272"/>
      <c r="B322" s="1272"/>
      <c r="C322" s="1272"/>
      <c r="D322" s="1272"/>
      <c r="H322" s="340"/>
      <c r="M322" s="346"/>
    </row>
    <row r="323" spans="1:13" s="1273" customFormat="1" ht="12.75" x14ac:dyDescent="0.2">
      <c r="A323" s="1272"/>
      <c r="B323" s="1272"/>
      <c r="C323" s="1272"/>
      <c r="D323" s="1272"/>
      <c r="H323" s="340"/>
      <c r="M323" s="346"/>
    </row>
    <row r="324" spans="1:13" s="1273" customFormat="1" ht="12.75" x14ac:dyDescent="0.2">
      <c r="A324" s="1272"/>
      <c r="B324" s="1272"/>
      <c r="C324" s="1272"/>
      <c r="D324" s="1272"/>
      <c r="H324" s="340"/>
      <c r="M324" s="346"/>
    </row>
    <row r="325" spans="1:13" s="1273" customFormat="1" ht="12.75" x14ac:dyDescent="0.2">
      <c r="A325" s="1272"/>
      <c r="B325" s="1272"/>
      <c r="C325" s="1272"/>
      <c r="D325" s="1272"/>
      <c r="H325" s="340"/>
      <c r="M325" s="346"/>
    </row>
    <row r="326" spans="1:13" s="1273" customFormat="1" ht="12.75" x14ac:dyDescent="0.2">
      <c r="A326" s="1272"/>
      <c r="B326" s="1272"/>
      <c r="C326" s="1272"/>
      <c r="D326" s="1272"/>
      <c r="H326" s="340"/>
      <c r="M326" s="346"/>
    </row>
    <row r="327" spans="1:13" s="1273" customFormat="1" ht="12.75" x14ac:dyDescent="0.2">
      <c r="A327" s="1272"/>
      <c r="B327" s="1272"/>
      <c r="C327" s="1272"/>
      <c r="D327" s="1272"/>
      <c r="H327" s="340"/>
      <c r="M327" s="346"/>
    </row>
    <row r="328" spans="1:13" s="1273" customFormat="1" ht="12.75" x14ac:dyDescent="0.2">
      <c r="A328" s="1272"/>
      <c r="B328" s="1272"/>
      <c r="C328" s="1272"/>
      <c r="D328" s="1272"/>
      <c r="H328" s="340"/>
      <c r="M328" s="346"/>
    </row>
    <row r="329" spans="1:13" s="1273" customFormat="1" ht="12.75" x14ac:dyDescent="0.2">
      <c r="A329" s="1272"/>
      <c r="B329" s="1272"/>
      <c r="C329" s="1272"/>
      <c r="D329" s="1272"/>
      <c r="H329" s="340"/>
      <c r="M329" s="346"/>
    </row>
    <row r="330" spans="1:13" s="1273" customFormat="1" ht="12.75" x14ac:dyDescent="0.2">
      <c r="A330" s="1272"/>
      <c r="B330" s="1272"/>
      <c r="C330" s="1272"/>
      <c r="D330" s="1272"/>
      <c r="H330" s="340"/>
      <c r="M330" s="346"/>
    </row>
    <row r="331" spans="1:13" s="1273" customFormat="1" ht="12.75" x14ac:dyDescent="0.2">
      <c r="A331" s="1272"/>
      <c r="B331" s="1272"/>
      <c r="C331" s="1272"/>
      <c r="D331" s="1272"/>
      <c r="H331" s="340"/>
      <c r="M331" s="346"/>
    </row>
    <row r="332" spans="1:13" s="1273" customFormat="1" ht="12.75" x14ac:dyDescent="0.2">
      <c r="A332" s="1272"/>
      <c r="B332" s="1272"/>
      <c r="C332" s="1272"/>
      <c r="D332" s="1272"/>
      <c r="H332" s="340"/>
      <c r="M332" s="346"/>
    </row>
    <row r="333" spans="1:13" s="1273" customFormat="1" ht="12.75" x14ac:dyDescent="0.2">
      <c r="A333" s="1272"/>
      <c r="B333" s="1272"/>
      <c r="C333" s="1272"/>
      <c r="D333" s="1272"/>
      <c r="H333" s="340"/>
      <c r="M333" s="346"/>
    </row>
    <row r="334" spans="1:13" s="1273" customFormat="1" ht="12.75" x14ac:dyDescent="0.2">
      <c r="A334" s="1272"/>
      <c r="B334" s="1272"/>
      <c r="C334" s="1272"/>
      <c r="D334" s="1272"/>
      <c r="H334" s="340"/>
      <c r="M334" s="346"/>
    </row>
    <row r="335" spans="1:13" s="1273" customFormat="1" ht="12.75" x14ac:dyDescent="0.2">
      <c r="A335" s="1272"/>
      <c r="B335" s="1272"/>
      <c r="C335" s="1272"/>
      <c r="D335" s="1272"/>
      <c r="H335" s="340"/>
      <c r="M335" s="346"/>
    </row>
    <row r="336" spans="1:13" s="1273" customFormat="1" ht="12.75" x14ac:dyDescent="0.2">
      <c r="A336" s="1272"/>
      <c r="B336" s="1272"/>
      <c r="C336" s="1272"/>
      <c r="D336" s="1272"/>
      <c r="H336" s="340"/>
      <c r="M336" s="346"/>
    </row>
    <row r="337" spans="1:13" s="1273" customFormat="1" ht="12.75" x14ac:dyDescent="0.2">
      <c r="A337" s="1272"/>
      <c r="B337" s="1272"/>
      <c r="C337" s="1272"/>
      <c r="D337" s="1272"/>
      <c r="H337" s="340"/>
      <c r="M337" s="346"/>
    </row>
    <row r="338" spans="1:13" s="1273" customFormat="1" ht="12.75" x14ac:dyDescent="0.2">
      <c r="A338" s="1272"/>
      <c r="B338" s="1272"/>
      <c r="C338" s="1272"/>
      <c r="D338" s="1272"/>
      <c r="H338" s="340"/>
      <c r="M338" s="346"/>
    </row>
    <row r="339" spans="1:13" s="1273" customFormat="1" ht="12.75" x14ac:dyDescent="0.2">
      <c r="A339" s="1272"/>
      <c r="B339" s="1272"/>
      <c r="C339" s="1272"/>
      <c r="D339" s="1272"/>
      <c r="H339" s="340"/>
      <c r="M339" s="346"/>
    </row>
    <row r="340" spans="1:13" s="1273" customFormat="1" ht="12.75" x14ac:dyDescent="0.2">
      <c r="A340" s="1272"/>
      <c r="B340" s="1272"/>
      <c r="C340" s="1272"/>
      <c r="D340" s="1272"/>
      <c r="H340" s="340"/>
      <c r="M340" s="346"/>
    </row>
    <row r="341" spans="1:13" s="1273" customFormat="1" ht="12.75" x14ac:dyDescent="0.2">
      <c r="A341" s="1272"/>
      <c r="B341" s="1272"/>
      <c r="C341" s="1272"/>
      <c r="D341" s="1272"/>
      <c r="H341" s="340"/>
      <c r="M341" s="346"/>
    </row>
    <row r="342" spans="1:13" s="1273" customFormat="1" ht="12.75" x14ac:dyDescent="0.2">
      <c r="A342" s="1272"/>
      <c r="B342" s="1272"/>
      <c r="C342" s="1272"/>
      <c r="D342" s="1272"/>
      <c r="H342" s="340"/>
      <c r="M342" s="346"/>
    </row>
    <row r="343" spans="1:13" s="1273" customFormat="1" ht="12.75" x14ac:dyDescent="0.2">
      <c r="A343" s="1272"/>
      <c r="B343" s="1272"/>
      <c r="C343" s="1272"/>
      <c r="D343" s="1272"/>
      <c r="H343" s="340"/>
      <c r="M343" s="346"/>
    </row>
    <row r="344" spans="1:13" s="1273" customFormat="1" ht="12.75" x14ac:dyDescent="0.2">
      <c r="A344" s="1272"/>
      <c r="B344" s="1272"/>
      <c r="C344" s="1272"/>
      <c r="D344" s="1272"/>
      <c r="H344" s="340"/>
      <c r="M344" s="346"/>
    </row>
    <row r="345" spans="1:13" s="1273" customFormat="1" ht="12.75" x14ac:dyDescent="0.2">
      <c r="A345" s="1272"/>
      <c r="B345" s="1272"/>
      <c r="C345" s="1272"/>
      <c r="D345" s="1272"/>
      <c r="H345" s="340"/>
      <c r="M345" s="346"/>
    </row>
    <row r="346" spans="1:13" s="1273" customFormat="1" ht="12.75" x14ac:dyDescent="0.2">
      <c r="A346" s="1272"/>
      <c r="B346" s="1272"/>
      <c r="C346" s="1272"/>
      <c r="D346" s="1272"/>
      <c r="H346" s="340"/>
      <c r="M346" s="346"/>
    </row>
    <row r="347" spans="1:13" s="1273" customFormat="1" ht="12.75" x14ac:dyDescent="0.2">
      <c r="A347" s="1272"/>
      <c r="B347" s="1272"/>
      <c r="C347" s="1272"/>
      <c r="D347" s="1272"/>
      <c r="H347" s="340"/>
      <c r="M347" s="346"/>
    </row>
    <row r="348" spans="1:13" s="1273" customFormat="1" ht="12.75" x14ac:dyDescent="0.2">
      <c r="A348" s="1272"/>
      <c r="B348" s="1272"/>
      <c r="C348" s="1272"/>
      <c r="D348" s="1272"/>
      <c r="H348" s="340"/>
      <c r="M348" s="346"/>
    </row>
    <row r="349" spans="1:13" s="1273" customFormat="1" ht="12.75" x14ac:dyDescent="0.2">
      <c r="A349" s="1272"/>
      <c r="B349" s="1272"/>
      <c r="C349" s="1272"/>
      <c r="D349" s="1272"/>
      <c r="H349" s="340"/>
      <c r="M349" s="346"/>
    </row>
    <row r="350" spans="1:13" s="1273" customFormat="1" ht="12.75" x14ac:dyDescent="0.2">
      <c r="A350" s="1272"/>
      <c r="B350" s="1272"/>
      <c r="C350" s="1272"/>
      <c r="D350" s="1272"/>
      <c r="H350" s="340"/>
      <c r="M350" s="346"/>
    </row>
    <row r="351" spans="1:13" s="1273" customFormat="1" ht="12.75" x14ac:dyDescent="0.2">
      <c r="A351" s="1272"/>
      <c r="B351" s="1272"/>
      <c r="C351" s="1272"/>
      <c r="D351" s="1272"/>
      <c r="H351" s="340"/>
      <c r="M351" s="346"/>
    </row>
    <row r="352" spans="1:13" s="1273" customFormat="1" ht="12.75" x14ac:dyDescent="0.2">
      <c r="A352" s="1272"/>
      <c r="B352" s="1272"/>
      <c r="C352" s="1272"/>
      <c r="D352" s="1272"/>
      <c r="H352" s="340"/>
      <c r="M352" s="346"/>
    </row>
    <row r="353" spans="1:13" s="1273" customFormat="1" ht="12.75" x14ac:dyDescent="0.2">
      <c r="A353" s="1272"/>
      <c r="B353" s="1272"/>
      <c r="C353" s="1272"/>
      <c r="D353" s="1272"/>
      <c r="H353" s="340"/>
      <c r="M353" s="346"/>
    </row>
    <row r="354" spans="1:13" s="1273" customFormat="1" ht="12.75" x14ac:dyDescent="0.2">
      <c r="A354" s="1272"/>
      <c r="B354" s="1272"/>
      <c r="C354" s="1272"/>
      <c r="D354" s="1272"/>
      <c r="H354" s="340"/>
      <c r="M354" s="346"/>
    </row>
    <row r="355" spans="1:13" s="1273" customFormat="1" ht="12.75" x14ac:dyDescent="0.2">
      <c r="A355" s="1272"/>
      <c r="B355" s="1272"/>
      <c r="C355" s="1272"/>
      <c r="D355" s="1272"/>
      <c r="H355" s="340"/>
      <c r="M355" s="346"/>
    </row>
    <row r="356" spans="1:13" s="1273" customFormat="1" ht="12.75" x14ac:dyDescent="0.2">
      <c r="A356" s="1272"/>
      <c r="B356" s="1272"/>
      <c r="C356" s="1272"/>
      <c r="D356" s="1272"/>
      <c r="H356" s="340"/>
      <c r="M356" s="346"/>
    </row>
    <row r="357" spans="1:13" s="1273" customFormat="1" ht="12.75" x14ac:dyDescent="0.2">
      <c r="A357" s="1272"/>
      <c r="B357" s="1272"/>
      <c r="C357" s="1272"/>
      <c r="D357" s="1272"/>
      <c r="H357" s="340"/>
      <c r="M357" s="346"/>
    </row>
    <row r="358" spans="1:13" s="1273" customFormat="1" ht="12.75" x14ac:dyDescent="0.2">
      <c r="A358" s="1272"/>
      <c r="B358" s="1272"/>
      <c r="C358" s="1272"/>
      <c r="D358" s="1272"/>
      <c r="H358" s="340"/>
      <c r="M358" s="346"/>
    </row>
    <row r="359" spans="1:13" s="1273" customFormat="1" ht="12.75" x14ac:dyDescent="0.2">
      <c r="A359" s="1272"/>
      <c r="B359" s="1272"/>
      <c r="C359" s="1272"/>
      <c r="D359" s="1272"/>
      <c r="H359" s="340"/>
      <c r="M359" s="346"/>
    </row>
    <row r="360" spans="1:13" s="1273" customFormat="1" ht="12.75" x14ac:dyDescent="0.2">
      <c r="A360" s="1272"/>
      <c r="B360" s="1272"/>
      <c r="C360" s="1272"/>
      <c r="D360" s="1272"/>
      <c r="H360" s="340"/>
      <c r="M360" s="346"/>
    </row>
    <row r="361" spans="1:13" s="1273" customFormat="1" ht="12.75" x14ac:dyDescent="0.2">
      <c r="A361" s="1272"/>
      <c r="B361" s="1272"/>
      <c r="C361" s="1272"/>
      <c r="D361" s="1272"/>
      <c r="H361" s="340"/>
      <c r="M361" s="346"/>
    </row>
    <row r="362" spans="1:13" s="1273" customFormat="1" ht="12.75" x14ac:dyDescent="0.2">
      <c r="A362" s="1272"/>
      <c r="B362" s="1272"/>
      <c r="C362" s="1272"/>
      <c r="D362" s="1272"/>
      <c r="H362" s="340"/>
      <c r="M362" s="346"/>
    </row>
    <row r="363" spans="1:13" s="1273" customFormat="1" ht="12.75" x14ac:dyDescent="0.2">
      <c r="A363" s="1272"/>
      <c r="B363" s="1272"/>
      <c r="C363" s="1272"/>
      <c r="D363" s="1272"/>
      <c r="H363" s="340"/>
      <c r="M363" s="346"/>
    </row>
    <row r="364" spans="1:13" s="1273" customFormat="1" ht="12.75" x14ac:dyDescent="0.2">
      <c r="A364" s="1272"/>
      <c r="B364" s="1272"/>
      <c r="C364" s="1272"/>
      <c r="D364" s="1272"/>
      <c r="H364" s="340"/>
      <c r="M364" s="346"/>
    </row>
    <row r="365" spans="1:13" s="1273" customFormat="1" ht="12.75" x14ac:dyDescent="0.2">
      <c r="A365" s="1272"/>
      <c r="B365" s="1272"/>
      <c r="C365" s="1272"/>
      <c r="D365" s="1272"/>
      <c r="H365" s="340"/>
      <c r="M365" s="346"/>
    </row>
    <row r="366" spans="1:13" s="1273" customFormat="1" ht="13.15" customHeight="1" x14ac:dyDescent="0.2">
      <c r="A366" s="1272"/>
      <c r="B366" s="1272"/>
      <c r="C366" s="1272"/>
      <c r="D366" s="1272"/>
      <c r="H366" s="340"/>
      <c r="M366" s="346"/>
    </row>
    <row r="367" spans="1:13" s="1273" customFormat="1" ht="13.15" customHeight="1" x14ac:dyDescent="0.2">
      <c r="A367" s="1272"/>
      <c r="B367" s="1272"/>
      <c r="C367" s="1272"/>
      <c r="D367" s="1272"/>
      <c r="H367" s="340"/>
      <c r="M367" s="346"/>
    </row>
    <row r="368" spans="1:13" s="1273" customFormat="1" ht="13.15" customHeight="1" x14ac:dyDescent="0.2">
      <c r="A368" s="1272"/>
      <c r="B368" s="1272"/>
      <c r="C368" s="1272"/>
      <c r="D368" s="1272"/>
      <c r="H368" s="340"/>
      <c r="M368" s="346"/>
    </row>
    <row r="369" spans="1:13" s="1273" customFormat="1" ht="13.15" customHeight="1" x14ac:dyDescent="0.2">
      <c r="A369" s="1272"/>
      <c r="B369" s="1272"/>
      <c r="C369" s="1272"/>
      <c r="D369" s="1272"/>
      <c r="H369" s="340"/>
      <c r="M369" s="346"/>
    </row>
    <row r="370" spans="1:13" s="1273" customFormat="1" ht="13.15" customHeight="1" x14ac:dyDescent="0.2">
      <c r="A370" s="1272"/>
      <c r="B370" s="1272"/>
      <c r="C370" s="1272"/>
      <c r="D370" s="1272"/>
      <c r="H370" s="340"/>
      <c r="M370" s="346"/>
    </row>
    <row r="371" spans="1:13" s="1273" customFormat="1" ht="13.15" customHeight="1" x14ac:dyDescent="0.2">
      <c r="A371" s="1272"/>
      <c r="B371" s="1272"/>
      <c r="C371" s="1272"/>
      <c r="D371" s="1272"/>
      <c r="H371" s="340"/>
      <c r="M371" s="346"/>
    </row>
    <row r="372" spans="1:13" s="1273" customFormat="1" ht="13.15" customHeight="1" x14ac:dyDescent="0.2">
      <c r="A372" s="1272"/>
      <c r="B372" s="1272"/>
      <c r="C372" s="1272"/>
      <c r="D372" s="1272"/>
      <c r="H372" s="340"/>
      <c r="M372" s="346"/>
    </row>
    <row r="373" spans="1:13" s="1273" customFormat="1" ht="13.15" customHeight="1" x14ac:dyDescent="0.2">
      <c r="A373" s="1272"/>
      <c r="B373" s="1272"/>
      <c r="C373" s="1272"/>
      <c r="D373" s="1272"/>
      <c r="H373" s="340"/>
      <c r="M373" s="346"/>
    </row>
    <row r="374" spans="1:13" s="1273" customFormat="1" ht="13.15" customHeight="1" x14ac:dyDescent="0.2">
      <c r="A374" s="1272"/>
      <c r="B374" s="1272"/>
      <c r="C374" s="1272"/>
      <c r="D374" s="1272"/>
      <c r="H374" s="340"/>
      <c r="M374" s="346"/>
    </row>
    <row r="375" spans="1:13" s="1273" customFormat="1" ht="13.15" customHeight="1" x14ac:dyDescent="0.2">
      <c r="A375" s="1272"/>
      <c r="B375" s="1272"/>
      <c r="C375" s="1272"/>
      <c r="D375" s="1272"/>
      <c r="H375" s="340"/>
      <c r="M375" s="346"/>
    </row>
    <row r="376" spans="1:13" s="1273" customFormat="1" ht="13.15" customHeight="1" x14ac:dyDescent="0.2">
      <c r="A376" s="1272"/>
      <c r="B376" s="1272"/>
      <c r="C376" s="1272"/>
      <c r="D376" s="1272"/>
      <c r="H376" s="340"/>
      <c r="M376" s="346"/>
    </row>
    <row r="377" spans="1:13" s="1273" customFormat="1" ht="13.15" customHeight="1" x14ac:dyDescent="0.2">
      <c r="A377" s="1272"/>
      <c r="B377" s="1272"/>
      <c r="C377" s="1272"/>
      <c r="D377" s="1272"/>
      <c r="H377" s="340"/>
      <c r="M377" s="346"/>
    </row>
    <row r="378" spans="1:13" s="1273" customFormat="1" ht="13.15" customHeight="1" x14ac:dyDescent="0.2">
      <c r="A378" s="1272"/>
      <c r="B378" s="1272"/>
      <c r="C378" s="1272"/>
      <c r="D378" s="1272"/>
      <c r="H378" s="340"/>
      <c r="M378" s="346"/>
    </row>
    <row r="379" spans="1:13" s="1273" customFormat="1" ht="13.15" customHeight="1" x14ac:dyDescent="0.2">
      <c r="A379" s="1272"/>
      <c r="B379" s="1272"/>
      <c r="C379" s="1272"/>
      <c r="D379" s="1272"/>
      <c r="H379" s="340"/>
      <c r="M379" s="346"/>
    </row>
    <row r="380" spans="1:13" s="1273" customFormat="1" ht="13.15" customHeight="1" x14ac:dyDescent="0.2">
      <c r="A380" s="1272"/>
      <c r="B380" s="1272"/>
      <c r="C380" s="1272"/>
      <c r="D380" s="1272"/>
      <c r="H380" s="340"/>
      <c r="M380" s="346"/>
    </row>
    <row r="381" spans="1:13" s="1273" customFormat="1" ht="13.15" customHeight="1" x14ac:dyDescent="0.2">
      <c r="A381" s="1272"/>
      <c r="B381" s="1272"/>
      <c r="C381" s="1272"/>
      <c r="D381" s="1272"/>
      <c r="H381" s="340"/>
      <c r="M381" s="346"/>
    </row>
    <row r="382" spans="1:13" s="1273" customFormat="1" ht="13.15" customHeight="1" x14ac:dyDescent="0.2">
      <c r="A382" s="1272"/>
      <c r="B382" s="1272"/>
      <c r="C382" s="1272"/>
      <c r="D382" s="1272"/>
      <c r="H382" s="340"/>
      <c r="M382" s="346"/>
    </row>
    <row r="383" spans="1:13" s="1273" customFormat="1" ht="13.15" customHeight="1" x14ac:dyDescent="0.2">
      <c r="A383" s="1272"/>
      <c r="B383" s="1272"/>
      <c r="C383" s="1272"/>
      <c r="D383" s="1272"/>
      <c r="H383" s="340"/>
      <c r="M383" s="346"/>
    </row>
    <row r="384" spans="1:13" s="1273" customFormat="1" ht="13.15" customHeight="1" x14ac:dyDescent="0.2">
      <c r="A384" s="1272"/>
      <c r="B384" s="1272"/>
      <c r="C384" s="1272"/>
      <c r="D384" s="1272"/>
      <c r="H384" s="340"/>
      <c r="M384" s="346"/>
    </row>
    <row r="385" spans="1:13" s="1273" customFormat="1" ht="13.15" customHeight="1" x14ac:dyDescent="0.2">
      <c r="A385" s="1272"/>
      <c r="B385" s="1272"/>
      <c r="C385" s="1272"/>
      <c r="D385" s="1272"/>
      <c r="H385" s="340"/>
      <c r="M385" s="346"/>
    </row>
    <row r="386" spans="1:13" s="1273" customFormat="1" ht="13.15" customHeight="1" x14ac:dyDescent="0.2">
      <c r="A386" s="1272"/>
      <c r="B386" s="1272"/>
      <c r="C386" s="1272"/>
      <c r="D386" s="1272"/>
      <c r="H386" s="340"/>
      <c r="M386" s="346"/>
    </row>
    <row r="387" spans="1:13" s="1273" customFormat="1" ht="13.15" customHeight="1" x14ac:dyDescent="0.2">
      <c r="A387" s="1272"/>
      <c r="B387" s="1272"/>
      <c r="C387" s="1272"/>
      <c r="D387" s="1272"/>
      <c r="H387" s="340"/>
      <c r="M387" s="346"/>
    </row>
    <row r="388" spans="1:13" s="1273" customFormat="1" ht="13.15" customHeight="1" x14ac:dyDescent="0.2">
      <c r="A388" s="1272"/>
      <c r="B388" s="1272"/>
      <c r="C388" s="1272"/>
      <c r="D388" s="1272"/>
      <c r="H388" s="340"/>
      <c r="M388" s="346"/>
    </row>
    <row r="389" spans="1:13" s="1273" customFormat="1" ht="13.15" customHeight="1" x14ac:dyDescent="0.2">
      <c r="A389" s="1272"/>
      <c r="B389" s="1272"/>
      <c r="C389" s="1272"/>
      <c r="D389" s="1272"/>
      <c r="H389" s="340"/>
      <c r="M389" s="346"/>
    </row>
    <row r="390" spans="1:13" s="1273" customFormat="1" ht="13.15" customHeight="1" x14ac:dyDescent="0.2">
      <c r="A390" s="1272"/>
      <c r="B390" s="1272"/>
      <c r="C390" s="1272"/>
      <c r="D390" s="1272"/>
      <c r="H390" s="340"/>
      <c r="M390" s="346"/>
    </row>
    <row r="391" spans="1:13" s="1273" customFormat="1" ht="13.15" customHeight="1" x14ac:dyDescent="0.2">
      <c r="A391" s="1272"/>
      <c r="B391" s="1272"/>
      <c r="C391" s="1272"/>
      <c r="D391" s="1272"/>
      <c r="H391" s="340"/>
      <c r="M391" s="346"/>
    </row>
    <row r="392" spans="1:13" s="1273" customFormat="1" ht="13.15" customHeight="1" x14ac:dyDescent="0.2">
      <c r="A392" s="1272"/>
      <c r="B392" s="1272"/>
      <c r="C392" s="1272"/>
      <c r="D392" s="1272"/>
      <c r="H392" s="340"/>
      <c r="M392" s="346"/>
    </row>
    <row r="393" spans="1:13" s="1273" customFormat="1" ht="13.15" customHeight="1" x14ac:dyDescent="0.2">
      <c r="A393" s="1272"/>
      <c r="B393" s="1272"/>
      <c r="C393" s="1272"/>
      <c r="D393" s="1272"/>
      <c r="H393" s="340"/>
      <c r="M393" s="346"/>
    </row>
    <row r="394" spans="1:13" s="1273" customFormat="1" ht="13.15" customHeight="1" x14ac:dyDescent="0.2">
      <c r="A394" s="1272"/>
      <c r="B394" s="1272"/>
      <c r="C394" s="1272"/>
      <c r="D394" s="1272"/>
      <c r="H394" s="340"/>
      <c r="M394" s="346"/>
    </row>
    <row r="395" spans="1:13" s="1273" customFormat="1" ht="13.15" customHeight="1" x14ac:dyDescent="0.2">
      <c r="A395" s="1272"/>
      <c r="B395" s="1272"/>
      <c r="C395" s="1272"/>
      <c r="D395" s="1272"/>
      <c r="H395" s="340"/>
      <c r="M395" s="346"/>
    </row>
    <row r="396" spans="1:13" s="1273" customFormat="1" ht="13.15" customHeight="1" x14ac:dyDescent="0.2">
      <c r="A396" s="1272"/>
      <c r="B396" s="1272"/>
      <c r="C396" s="1272"/>
      <c r="D396" s="1272"/>
      <c r="H396" s="340"/>
      <c r="M396" s="346"/>
    </row>
    <row r="397" spans="1:13" s="1273" customFormat="1" ht="13.15" customHeight="1" x14ac:dyDescent="0.2">
      <c r="A397" s="1272"/>
      <c r="B397" s="1272"/>
      <c r="C397" s="1272"/>
      <c r="D397" s="1272"/>
      <c r="H397" s="340"/>
      <c r="M397" s="346"/>
    </row>
    <row r="398" spans="1:13" s="1273" customFormat="1" ht="13.15" customHeight="1" x14ac:dyDescent="0.2">
      <c r="A398" s="1272"/>
      <c r="B398" s="1272"/>
      <c r="C398" s="1272"/>
      <c r="D398" s="1272"/>
      <c r="H398" s="340"/>
      <c r="M398" s="346"/>
    </row>
    <row r="399" spans="1:13" s="1273" customFormat="1" ht="13.15" customHeight="1" x14ac:dyDescent="0.2">
      <c r="A399" s="1272"/>
      <c r="B399" s="1272"/>
      <c r="C399" s="1272"/>
      <c r="D399" s="1272"/>
      <c r="H399" s="340"/>
      <c r="M399" s="346"/>
    </row>
    <row r="400" spans="1:13" s="1273" customFormat="1" ht="13.15" customHeight="1" x14ac:dyDescent="0.2">
      <c r="A400" s="1272"/>
      <c r="B400" s="1272"/>
      <c r="C400" s="1272"/>
      <c r="D400" s="1272"/>
      <c r="H400" s="340"/>
      <c r="M400" s="346"/>
    </row>
    <row r="401" spans="1:13" s="1273" customFormat="1" ht="13.15" customHeight="1" x14ac:dyDescent="0.2">
      <c r="A401" s="1272"/>
      <c r="B401" s="1272"/>
      <c r="C401" s="1272"/>
      <c r="D401" s="1272"/>
      <c r="H401" s="340"/>
      <c r="M401" s="346"/>
    </row>
    <row r="402" spans="1:13" s="1273" customFormat="1" ht="13.15" customHeight="1" x14ac:dyDescent="0.2">
      <c r="A402" s="1272"/>
      <c r="B402" s="1272"/>
      <c r="C402" s="1272"/>
      <c r="D402" s="1272"/>
      <c r="H402" s="340"/>
      <c r="M402" s="346"/>
    </row>
    <row r="403" spans="1:13" s="1273" customFormat="1" ht="13.15" customHeight="1" x14ac:dyDescent="0.2">
      <c r="A403" s="1272"/>
      <c r="B403" s="1272"/>
      <c r="C403" s="1272"/>
      <c r="D403" s="1272"/>
      <c r="H403" s="340"/>
      <c r="M403" s="346"/>
    </row>
    <row r="404" spans="1:13" s="1273" customFormat="1" ht="13.15" customHeight="1" x14ac:dyDescent="0.2">
      <c r="A404" s="1272"/>
      <c r="B404" s="1272"/>
      <c r="C404" s="1272"/>
      <c r="D404" s="1272"/>
      <c r="H404" s="340"/>
      <c r="M404" s="346"/>
    </row>
    <row r="405" spans="1:13" s="1273" customFormat="1" ht="13.15" customHeight="1" x14ac:dyDescent="0.2">
      <c r="A405" s="1272"/>
      <c r="B405" s="1272"/>
      <c r="C405" s="1272"/>
      <c r="D405" s="1272"/>
      <c r="H405" s="340"/>
      <c r="M405" s="346"/>
    </row>
    <row r="406" spans="1:13" s="1273" customFormat="1" ht="13.15" customHeight="1" x14ac:dyDescent="0.2">
      <c r="A406" s="1272"/>
      <c r="B406" s="1272"/>
      <c r="C406" s="1272"/>
      <c r="D406" s="1272"/>
      <c r="H406" s="340"/>
      <c r="M406" s="346"/>
    </row>
    <row r="407" spans="1:13" s="1273" customFormat="1" ht="13.15" customHeight="1" x14ac:dyDescent="0.2">
      <c r="A407" s="1272"/>
      <c r="B407" s="1272"/>
      <c r="C407" s="1272"/>
      <c r="D407" s="1272"/>
      <c r="H407" s="340"/>
      <c r="M407" s="346"/>
    </row>
    <row r="408" spans="1:13" s="1273" customFormat="1" ht="13.15" customHeight="1" x14ac:dyDescent="0.2">
      <c r="A408" s="1272"/>
      <c r="B408" s="1272"/>
      <c r="C408" s="1272"/>
      <c r="D408" s="1272"/>
      <c r="H408" s="340"/>
      <c r="M408" s="346"/>
    </row>
    <row r="409" spans="1:13" s="1273" customFormat="1" ht="13.15" customHeight="1" x14ac:dyDescent="0.2">
      <c r="A409" s="1272"/>
      <c r="B409" s="1272"/>
      <c r="C409" s="1272"/>
      <c r="D409" s="1272"/>
      <c r="H409" s="340"/>
      <c r="M409" s="346"/>
    </row>
    <row r="410" spans="1:13" s="1273" customFormat="1" ht="13.15" customHeight="1" x14ac:dyDescent="0.2">
      <c r="A410" s="1272"/>
      <c r="B410" s="1272"/>
      <c r="C410" s="1272"/>
      <c r="D410" s="1272"/>
      <c r="H410" s="340"/>
      <c r="M410" s="346"/>
    </row>
    <row r="411" spans="1:13" s="1273" customFormat="1" ht="13.15" customHeight="1" x14ac:dyDescent="0.2">
      <c r="A411" s="1272"/>
      <c r="B411" s="1272"/>
      <c r="C411" s="1272"/>
      <c r="D411" s="1272"/>
      <c r="H411" s="340"/>
      <c r="M411" s="346"/>
    </row>
    <row r="412" spans="1:13" s="1273" customFormat="1" ht="13.15" customHeight="1" x14ac:dyDescent="0.2">
      <c r="A412" s="1272"/>
      <c r="B412" s="1272"/>
      <c r="C412" s="1272"/>
      <c r="D412" s="1272"/>
      <c r="H412" s="340"/>
      <c r="M412" s="346"/>
    </row>
    <row r="413" spans="1:13" s="1273" customFormat="1" ht="13.15" customHeight="1" x14ac:dyDescent="0.2">
      <c r="A413" s="1272"/>
      <c r="B413" s="1272"/>
      <c r="C413" s="1272"/>
      <c r="D413" s="1272"/>
      <c r="H413" s="340"/>
      <c r="M413" s="346"/>
    </row>
    <row r="414" spans="1:13" s="1273" customFormat="1" ht="13.15" customHeight="1" x14ac:dyDescent="0.2">
      <c r="A414" s="1272"/>
      <c r="B414" s="1272"/>
      <c r="C414" s="1272"/>
      <c r="D414" s="1272"/>
      <c r="H414" s="340"/>
      <c r="M414" s="346"/>
    </row>
    <row r="415" spans="1:13" s="1273" customFormat="1" ht="13.15" customHeight="1" x14ac:dyDescent="0.2">
      <c r="A415" s="1272"/>
      <c r="B415" s="1272"/>
      <c r="C415" s="1272"/>
      <c r="D415" s="1272"/>
      <c r="H415" s="340"/>
      <c r="M415" s="346"/>
    </row>
    <row r="416" spans="1:13" s="1273" customFormat="1" ht="13.15" customHeight="1" x14ac:dyDescent="0.2">
      <c r="A416" s="1272"/>
      <c r="B416" s="1272"/>
      <c r="C416" s="1272"/>
      <c r="D416" s="1272"/>
      <c r="H416" s="340"/>
      <c r="M416" s="346"/>
    </row>
    <row r="417" spans="1:13" s="1273" customFormat="1" ht="13.15" customHeight="1" x14ac:dyDescent="0.2">
      <c r="A417" s="1272"/>
      <c r="B417" s="1272"/>
      <c r="C417" s="1272"/>
      <c r="D417" s="1272"/>
      <c r="H417" s="340"/>
      <c r="M417" s="346"/>
    </row>
    <row r="418" spans="1:13" s="1273" customFormat="1" ht="13.15" customHeight="1" x14ac:dyDescent="0.2">
      <c r="A418" s="1272"/>
      <c r="B418" s="1272"/>
      <c r="C418" s="1272"/>
      <c r="D418" s="1272"/>
      <c r="H418" s="340"/>
      <c r="M418" s="346"/>
    </row>
    <row r="419" spans="1:13" s="1273" customFormat="1" ht="13.15" customHeight="1" x14ac:dyDescent="0.2">
      <c r="A419" s="1272"/>
      <c r="B419" s="1272"/>
      <c r="C419" s="1272"/>
      <c r="D419" s="1272"/>
      <c r="H419" s="340"/>
      <c r="M419" s="346"/>
    </row>
    <row r="420" spans="1:13" s="1273" customFormat="1" ht="13.15" customHeight="1" x14ac:dyDescent="0.2">
      <c r="A420" s="1272"/>
      <c r="B420" s="1272"/>
      <c r="C420" s="1272"/>
      <c r="D420" s="1272"/>
      <c r="H420" s="340"/>
      <c r="M420" s="346"/>
    </row>
    <row r="421" spans="1:13" s="1273" customFormat="1" ht="13.15" customHeight="1" x14ac:dyDescent="0.2">
      <c r="A421" s="1272"/>
      <c r="B421" s="1272"/>
      <c r="C421" s="1272"/>
      <c r="D421" s="1272"/>
      <c r="H421" s="340"/>
      <c r="M421" s="346"/>
    </row>
    <row r="422" spans="1:13" s="1273" customFormat="1" ht="13.15" customHeight="1" x14ac:dyDescent="0.2">
      <c r="A422" s="1272"/>
      <c r="B422" s="1272"/>
      <c r="C422" s="1272"/>
      <c r="D422" s="1272"/>
      <c r="H422" s="340"/>
      <c r="M422" s="346"/>
    </row>
    <row r="423" spans="1:13" s="1273" customFormat="1" ht="13.15" customHeight="1" x14ac:dyDescent="0.2">
      <c r="A423" s="1272"/>
      <c r="B423" s="1272"/>
      <c r="C423" s="1272"/>
      <c r="D423" s="1272"/>
      <c r="H423" s="340"/>
      <c r="M423" s="346"/>
    </row>
    <row r="424" spans="1:13" s="1273" customFormat="1" ht="13.15" customHeight="1" x14ac:dyDescent="0.2">
      <c r="A424" s="1272"/>
      <c r="B424" s="1272"/>
      <c r="C424" s="1272"/>
      <c r="D424" s="1272"/>
      <c r="H424" s="340"/>
      <c r="M424" s="346"/>
    </row>
    <row r="425" spans="1:13" s="1273" customFormat="1" ht="13.15" customHeight="1" x14ac:dyDescent="0.2">
      <c r="A425" s="1272"/>
      <c r="B425" s="1272"/>
      <c r="C425" s="1272"/>
      <c r="D425" s="1272"/>
      <c r="H425" s="340"/>
      <c r="M425" s="346"/>
    </row>
    <row r="426" spans="1:13" s="1273" customFormat="1" ht="13.15" customHeight="1" x14ac:dyDescent="0.2">
      <c r="A426" s="1272"/>
      <c r="B426" s="1272"/>
      <c r="C426" s="1272"/>
      <c r="D426" s="1272"/>
      <c r="H426" s="340"/>
      <c r="M426" s="346"/>
    </row>
    <row r="427" spans="1:13" s="1273" customFormat="1" ht="13.15" customHeight="1" x14ac:dyDescent="0.2">
      <c r="A427" s="1272"/>
      <c r="B427" s="1272"/>
      <c r="C427" s="1272"/>
      <c r="D427" s="1272"/>
      <c r="H427" s="340"/>
      <c r="M427" s="346"/>
    </row>
    <row r="428" spans="1:13" s="1273" customFormat="1" ht="13.15" customHeight="1" x14ac:dyDescent="0.2">
      <c r="A428" s="1272"/>
      <c r="B428" s="1272"/>
      <c r="C428" s="1272"/>
      <c r="D428" s="1272"/>
      <c r="H428" s="340"/>
      <c r="M428" s="346"/>
    </row>
    <row r="429" spans="1:13" s="1273" customFormat="1" ht="13.15" customHeight="1" x14ac:dyDescent="0.2">
      <c r="A429" s="1272"/>
      <c r="B429" s="1272"/>
      <c r="C429" s="1272"/>
      <c r="D429" s="1272"/>
      <c r="H429" s="340"/>
      <c r="M429" s="346"/>
    </row>
    <row r="430" spans="1:13" s="1273" customFormat="1" ht="13.15" customHeight="1" x14ac:dyDescent="0.2">
      <c r="A430" s="1272"/>
      <c r="B430" s="1272"/>
      <c r="C430" s="1272"/>
      <c r="D430" s="1272"/>
      <c r="H430" s="340"/>
      <c r="M430" s="346"/>
    </row>
    <row r="431" spans="1:13" s="1273" customFormat="1" ht="13.15" customHeight="1" x14ac:dyDescent="0.2">
      <c r="A431" s="1272"/>
      <c r="B431" s="1272"/>
      <c r="C431" s="1272"/>
      <c r="D431" s="1272"/>
      <c r="H431" s="340"/>
      <c r="M431" s="346"/>
    </row>
    <row r="432" spans="1:13" s="1273" customFormat="1" ht="13.15" customHeight="1" x14ac:dyDescent="0.2">
      <c r="A432" s="1272"/>
      <c r="B432" s="1272"/>
      <c r="C432" s="1272"/>
      <c r="D432" s="1272"/>
      <c r="H432" s="340"/>
      <c r="M432" s="346"/>
    </row>
    <row r="433" spans="1:13" s="1273" customFormat="1" ht="13.15" customHeight="1" x14ac:dyDescent="0.2">
      <c r="A433" s="1272"/>
      <c r="B433" s="1272"/>
      <c r="C433" s="1272"/>
      <c r="D433" s="1272"/>
      <c r="H433" s="340"/>
      <c r="M433" s="346"/>
    </row>
    <row r="434" spans="1:13" s="1273" customFormat="1" ht="13.15" customHeight="1" x14ac:dyDescent="0.2">
      <c r="A434" s="1272"/>
      <c r="B434" s="1272"/>
      <c r="C434" s="1272"/>
      <c r="D434" s="1272"/>
      <c r="H434" s="340"/>
      <c r="M434" s="346"/>
    </row>
    <row r="435" spans="1:13" s="1273" customFormat="1" ht="13.15" customHeight="1" x14ac:dyDescent="0.2">
      <c r="A435" s="1272"/>
      <c r="B435" s="1272"/>
      <c r="C435" s="1272"/>
      <c r="D435" s="1272"/>
      <c r="H435" s="340"/>
      <c r="M435" s="346"/>
    </row>
    <row r="436" spans="1:13" s="1273" customFormat="1" ht="13.15" customHeight="1" x14ac:dyDescent="0.2">
      <c r="A436" s="1272"/>
      <c r="B436" s="1272"/>
      <c r="C436" s="1272"/>
      <c r="D436" s="1272"/>
      <c r="H436" s="340"/>
      <c r="M436" s="346"/>
    </row>
    <row r="437" spans="1:13" s="1273" customFormat="1" ht="13.15" customHeight="1" x14ac:dyDescent="0.2">
      <c r="A437" s="1272"/>
      <c r="B437" s="1272"/>
      <c r="C437" s="1272"/>
      <c r="D437" s="1272"/>
      <c r="H437" s="340"/>
      <c r="M437" s="346"/>
    </row>
    <row r="438" spans="1:13" s="1273" customFormat="1" ht="13.15" customHeight="1" x14ac:dyDescent="0.2">
      <c r="A438" s="1272"/>
      <c r="B438" s="1272"/>
      <c r="C438" s="1272"/>
      <c r="D438" s="1272"/>
      <c r="H438" s="340"/>
      <c r="M438" s="346"/>
    </row>
    <row r="439" spans="1:13" s="1273" customFormat="1" ht="13.15" customHeight="1" x14ac:dyDescent="0.2">
      <c r="A439" s="1272"/>
      <c r="B439" s="1272"/>
      <c r="C439" s="1272"/>
      <c r="D439" s="1272"/>
      <c r="H439" s="340"/>
      <c r="M439" s="346"/>
    </row>
    <row r="440" spans="1:13" s="1273" customFormat="1" ht="13.15" customHeight="1" x14ac:dyDescent="0.2">
      <c r="A440" s="1272"/>
      <c r="B440" s="1272"/>
      <c r="C440" s="1272"/>
      <c r="D440" s="1272"/>
      <c r="H440" s="340"/>
      <c r="M440" s="346"/>
    </row>
    <row r="441" spans="1:13" s="1273" customFormat="1" ht="13.15" customHeight="1" x14ac:dyDescent="0.2">
      <c r="A441" s="1272"/>
      <c r="B441" s="1272"/>
      <c r="C441" s="1272"/>
      <c r="D441" s="1272"/>
      <c r="H441" s="340"/>
      <c r="M441" s="346"/>
    </row>
    <row r="442" spans="1:13" s="1273" customFormat="1" ht="13.15" customHeight="1" x14ac:dyDescent="0.2">
      <c r="A442" s="1272"/>
      <c r="B442" s="1272"/>
      <c r="C442" s="1272"/>
      <c r="D442" s="1272"/>
      <c r="H442" s="340"/>
      <c r="M442" s="346"/>
    </row>
    <row r="443" spans="1:13" s="1273" customFormat="1" ht="13.15" customHeight="1" x14ac:dyDescent="0.2">
      <c r="A443" s="1272"/>
      <c r="B443" s="1272"/>
      <c r="C443" s="1272"/>
      <c r="D443" s="1272"/>
      <c r="H443" s="340"/>
      <c r="M443" s="346"/>
    </row>
    <row r="444" spans="1:13" s="1273" customFormat="1" ht="13.15" customHeight="1" x14ac:dyDescent="0.2">
      <c r="A444" s="1272"/>
      <c r="B444" s="1272"/>
      <c r="C444" s="1272"/>
      <c r="D444" s="1272"/>
      <c r="H444" s="340"/>
      <c r="M444" s="346"/>
    </row>
    <row r="445" spans="1:13" s="1273" customFormat="1" ht="13.15" customHeight="1" x14ac:dyDescent="0.2">
      <c r="A445" s="1272"/>
      <c r="B445" s="1272"/>
      <c r="C445" s="1272"/>
      <c r="D445" s="1272"/>
      <c r="H445" s="340"/>
      <c r="M445" s="346"/>
    </row>
    <row r="446" spans="1:13" s="1273" customFormat="1" ht="13.15" customHeight="1" x14ac:dyDescent="0.2">
      <c r="A446" s="1272"/>
      <c r="B446" s="1272"/>
      <c r="C446" s="1272"/>
      <c r="D446" s="1272"/>
      <c r="H446" s="340"/>
      <c r="M446" s="346"/>
    </row>
    <row r="447" spans="1:13" s="1273" customFormat="1" ht="13.15" customHeight="1" x14ac:dyDescent="0.2">
      <c r="A447" s="1272"/>
      <c r="B447" s="1272"/>
      <c r="C447" s="1272"/>
      <c r="D447" s="1272"/>
      <c r="H447" s="340"/>
      <c r="M447" s="346"/>
    </row>
    <row r="448" spans="1:13" s="1273" customFormat="1" ht="13.15" customHeight="1" x14ac:dyDescent="0.2">
      <c r="A448" s="1272"/>
      <c r="B448" s="1272"/>
      <c r="C448" s="1272"/>
      <c r="D448" s="1272"/>
      <c r="H448" s="340"/>
      <c r="M448" s="346"/>
    </row>
    <row r="449" spans="1:13" s="1273" customFormat="1" ht="13.15" customHeight="1" x14ac:dyDescent="0.2">
      <c r="A449" s="1272"/>
      <c r="B449" s="1272"/>
      <c r="C449" s="1272"/>
      <c r="D449" s="1272"/>
      <c r="H449" s="340"/>
      <c r="M449" s="346"/>
    </row>
    <row r="450" spans="1:13" s="1273" customFormat="1" ht="13.15" customHeight="1" x14ac:dyDescent="0.2">
      <c r="A450" s="1272"/>
      <c r="B450" s="1272"/>
      <c r="C450" s="1272"/>
      <c r="D450" s="1272"/>
      <c r="H450" s="340"/>
      <c r="M450" s="346"/>
    </row>
    <row r="451" spans="1:13" s="1273" customFormat="1" ht="13.15" customHeight="1" x14ac:dyDescent="0.2">
      <c r="A451" s="1272"/>
      <c r="B451" s="1272"/>
      <c r="C451" s="1272"/>
      <c r="D451" s="1272"/>
      <c r="H451" s="340"/>
      <c r="M451" s="346"/>
    </row>
    <row r="452" spans="1:13" s="1273" customFormat="1" ht="13.15" customHeight="1" x14ac:dyDescent="0.2">
      <c r="A452" s="1272"/>
      <c r="B452" s="1272"/>
      <c r="C452" s="1272"/>
      <c r="D452" s="1272"/>
      <c r="H452" s="340"/>
      <c r="M452" s="346"/>
    </row>
    <row r="453" spans="1:13" s="1273" customFormat="1" ht="13.15" customHeight="1" x14ac:dyDescent="0.2">
      <c r="A453" s="1272"/>
      <c r="B453" s="1272"/>
      <c r="C453" s="1272"/>
      <c r="D453" s="1272"/>
      <c r="H453" s="340"/>
      <c r="M453" s="346"/>
    </row>
    <row r="454" spans="1:13" s="1273" customFormat="1" ht="13.15" customHeight="1" x14ac:dyDescent="0.2">
      <c r="A454" s="1272"/>
      <c r="B454" s="1272"/>
      <c r="C454" s="1272"/>
      <c r="D454" s="1272"/>
      <c r="H454" s="340"/>
      <c r="M454" s="346"/>
    </row>
    <row r="455" spans="1:13" s="1273" customFormat="1" ht="13.15" customHeight="1" x14ac:dyDescent="0.2">
      <c r="A455" s="1272"/>
      <c r="B455" s="1272"/>
      <c r="C455" s="1272"/>
      <c r="D455" s="1272"/>
      <c r="H455" s="340"/>
      <c r="M455" s="346"/>
    </row>
    <row r="456" spans="1:13" s="1273" customFormat="1" ht="13.15" customHeight="1" x14ac:dyDescent="0.2">
      <c r="A456" s="1272"/>
      <c r="B456" s="1272"/>
      <c r="C456" s="1272"/>
      <c r="D456" s="1272"/>
      <c r="H456" s="340"/>
      <c r="M456" s="346"/>
    </row>
    <row r="457" spans="1:13" s="1273" customFormat="1" ht="13.15" customHeight="1" x14ac:dyDescent="0.2">
      <c r="A457" s="1272"/>
      <c r="B457" s="1272"/>
      <c r="C457" s="1272"/>
      <c r="D457" s="1272"/>
      <c r="H457" s="340"/>
      <c r="M457" s="346"/>
    </row>
    <row r="458" spans="1:13" s="1273" customFormat="1" ht="13.15" customHeight="1" x14ac:dyDescent="0.2">
      <c r="A458" s="1272"/>
      <c r="B458" s="1272"/>
      <c r="C458" s="1272"/>
      <c r="D458" s="1272"/>
      <c r="H458" s="340"/>
      <c r="M458" s="346"/>
    </row>
    <row r="459" spans="1:13" s="1273" customFormat="1" ht="13.15" customHeight="1" x14ac:dyDescent="0.2">
      <c r="A459" s="1272"/>
      <c r="B459" s="1272"/>
      <c r="C459" s="1272"/>
      <c r="D459" s="1272"/>
      <c r="H459" s="340"/>
      <c r="M459" s="346"/>
    </row>
    <row r="460" spans="1:13" s="1273" customFormat="1" ht="13.15" customHeight="1" x14ac:dyDescent="0.2">
      <c r="A460" s="1272"/>
      <c r="B460" s="1272"/>
      <c r="C460" s="1272"/>
      <c r="D460" s="1272"/>
      <c r="H460" s="340"/>
      <c r="M460" s="346"/>
    </row>
    <row r="461" spans="1:13" s="1273" customFormat="1" ht="13.15" customHeight="1" x14ac:dyDescent="0.2">
      <c r="A461" s="1272"/>
      <c r="B461" s="1272"/>
      <c r="C461" s="1272"/>
      <c r="D461" s="1272"/>
      <c r="H461" s="340"/>
      <c r="M461" s="346"/>
    </row>
    <row r="462" spans="1:13" s="1273" customFormat="1" ht="13.15" customHeight="1" x14ac:dyDescent="0.2">
      <c r="A462" s="1272"/>
      <c r="B462" s="1272"/>
      <c r="C462" s="1272"/>
      <c r="D462" s="1272"/>
      <c r="H462" s="340"/>
      <c r="M462" s="346"/>
    </row>
    <row r="463" spans="1:13" s="1273" customFormat="1" ht="13.15" customHeight="1" x14ac:dyDescent="0.2">
      <c r="A463" s="1272"/>
      <c r="B463" s="1272"/>
      <c r="C463" s="1272"/>
      <c r="D463" s="1272"/>
      <c r="H463" s="340"/>
      <c r="M463" s="346"/>
    </row>
    <row r="464" spans="1:13" s="1273" customFormat="1" ht="13.15" customHeight="1" x14ac:dyDescent="0.2">
      <c r="A464" s="1272"/>
      <c r="B464" s="1272"/>
      <c r="C464" s="1272"/>
      <c r="D464" s="1272"/>
      <c r="H464" s="340"/>
      <c r="M464" s="346"/>
    </row>
    <row r="465" spans="1:13" s="1273" customFormat="1" ht="13.15" customHeight="1" x14ac:dyDescent="0.2">
      <c r="A465" s="1272"/>
      <c r="B465" s="1272"/>
      <c r="C465" s="1272"/>
      <c r="D465" s="1272"/>
      <c r="H465" s="340"/>
      <c r="M465" s="346"/>
    </row>
    <row r="466" spans="1:13" s="1273" customFormat="1" ht="13.15" customHeight="1" x14ac:dyDescent="0.2">
      <c r="A466" s="1272"/>
      <c r="B466" s="1272"/>
      <c r="C466" s="1272"/>
      <c r="D466" s="1272"/>
      <c r="H466" s="340"/>
      <c r="M466" s="346"/>
    </row>
    <row r="467" spans="1:13" s="1273" customFormat="1" ht="13.15" customHeight="1" x14ac:dyDescent="0.2">
      <c r="A467" s="1272"/>
      <c r="B467" s="1272"/>
      <c r="C467" s="1272"/>
      <c r="D467" s="1272"/>
      <c r="H467" s="340"/>
      <c r="M467" s="346"/>
    </row>
    <row r="468" spans="1:13" s="1273" customFormat="1" ht="13.15" customHeight="1" x14ac:dyDescent="0.2">
      <c r="A468" s="1272"/>
      <c r="B468" s="1272"/>
      <c r="C468" s="1272"/>
      <c r="D468" s="1272"/>
      <c r="H468" s="340"/>
      <c r="M468" s="346"/>
    </row>
    <row r="469" spans="1:13" s="1273" customFormat="1" ht="13.15" customHeight="1" x14ac:dyDescent="0.2">
      <c r="A469" s="1272"/>
      <c r="B469" s="1272"/>
      <c r="C469" s="1272"/>
      <c r="D469" s="1272"/>
      <c r="H469" s="340"/>
      <c r="M469" s="346"/>
    </row>
    <row r="470" spans="1:13" s="1273" customFormat="1" ht="13.15" customHeight="1" x14ac:dyDescent="0.2">
      <c r="A470" s="1272"/>
      <c r="B470" s="1272"/>
      <c r="C470" s="1272"/>
      <c r="D470" s="1272"/>
      <c r="H470" s="340"/>
      <c r="M470" s="346"/>
    </row>
    <row r="471" spans="1:13" s="1273" customFormat="1" ht="13.15" customHeight="1" x14ac:dyDescent="0.2">
      <c r="A471" s="1272"/>
      <c r="B471" s="1272"/>
      <c r="C471" s="1272"/>
      <c r="D471" s="1272"/>
      <c r="H471" s="340"/>
      <c r="M471" s="346"/>
    </row>
    <row r="472" spans="1:13" s="1273" customFormat="1" ht="13.15" customHeight="1" x14ac:dyDescent="0.2">
      <c r="A472" s="1272"/>
      <c r="B472" s="1272"/>
      <c r="C472" s="1272"/>
      <c r="D472" s="1272"/>
      <c r="H472" s="340"/>
      <c r="M472" s="346"/>
    </row>
    <row r="473" spans="1:13" s="1273" customFormat="1" ht="13.15" customHeight="1" x14ac:dyDescent="0.2">
      <c r="A473" s="1272"/>
      <c r="B473" s="1272"/>
      <c r="C473" s="1272"/>
      <c r="D473" s="1272"/>
      <c r="H473" s="340"/>
      <c r="M473" s="346"/>
    </row>
    <row r="474" spans="1:13" s="1273" customFormat="1" ht="13.15" customHeight="1" x14ac:dyDescent="0.2">
      <c r="A474" s="1272"/>
      <c r="B474" s="1272"/>
      <c r="C474" s="1272"/>
      <c r="D474" s="1272"/>
      <c r="H474" s="340"/>
      <c r="M474" s="346"/>
    </row>
    <row r="475" spans="1:13" s="1273" customFormat="1" ht="13.15" customHeight="1" x14ac:dyDescent="0.2">
      <c r="A475" s="1272"/>
      <c r="B475" s="1272"/>
      <c r="C475" s="1272"/>
      <c r="D475" s="1272"/>
      <c r="H475" s="340"/>
      <c r="M475" s="346"/>
    </row>
    <row r="476" spans="1:13" s="1273" customFormat="1" ht="13.15" customHeight="1" x14ac:dyDescent="0.2">
      <c r="A476" s="1272"/>
      <c r="B476" s="1272"/>
      <c r="C476" s="1272"/>
      <c r="D476" s="1272"/>
      <c r="H476" s="340"/>
      <c r="M476" s="346"/>
    </row>
    <row r="477" spans="1:13" s="1273" customFormat="1" ht="13.15" customHeight="1" x14ac:dyDescent="0.2">
      <c r="A477" s="1272"/>
      <c r="B477" s="1272"/>
      <c r="C477" s="1272"/>
      <c r="D477" s="1272"/>
      <c r="H477" s="340"/>
      <c r="M477" s="346"/>
    </row>
    <row r="478" spans="1:13" s="1273" customFormat="1" ht="13.15" customHeight="1" x14ac:dyDescent="0.2">
      <c r="A478" s="1272"/>
      <c r="B478" s="1272"/>
      <c r="C478" s="1272"/>
      <c r="D478" s="1272"/>
      <c r="H478" s="340"/>
      <c r="M478" s="346"/>
    </row>
    <row r="479" spans="1:13" s="1273" customFormat="1" ht="13.15" customHeight="1" x14ac:dyDescent="0.2">
      <c r="A479" s="1272"/>
      <c r="B479" s="1272"/>
      <c r="C479" s="1272"/>
      <c r="D479" s="1272"/>
      <c r="H479" s="340"/>
      <c r="M479" s="346"/>
    </row>
    <row r="480" spans="1:13" s="1273" customFormat="1" ht="13.15" customHeight="1" x14ac:dyDescent="0.2">
      <c r="A480" s="1272"/>
      <c r="B480" s="1272"/>
      <c r="C480" s="1272"/>
      <c r="D480" s="1272"/>
      <c r="H480" s="340"/>
      <c r="M480" s="346"/>
    </row>
    <row r="481" spans="1:13" s="1273" customFormat="1" ht="13.15" customHeight="1" x14ac:dyDescent="0.2">
      <c r="A481" s="1272"/>
      <c r="B481" s="1272"/>
      <c r="C481" s="1272"/>
      <c r="D481" s="1272"/>
      <c r="H481" s="340"/>
      <c r="M481" s="346"/>
    </row>
    <row r="482" spans="1:13" s="1273" customFormat="1" ht="13.15" customHeight="1" x14ac:dyDescent="0.2">
      <c r="A482" s="1272"/>
      <c r="B482" s="1272"/>
      <c r="C482" s="1272"/>
      <c r="D482" s="1272"/>
      <c r="H482" s="340"/>
      <c r="M482" s="346"/>
    </row>
    <row r="483" spans="1:13" s="1273" customFormat="1" ht="13.15" customHeight="1" x14ac:dyDescent="0.2">
      <c r="A483" s="1272"/>
      <c r="B483" s="1272"/>
      <c r="C483" s="1272"/>
      <c r="D483" s="1272"/>
      <c r="H483" s="340"/>
      <c r="M483" s="346"/>
    </row>
    <row r="484" spans="1:13" s="1273" customFormat="1" ht="13.15" customHeight="1" x14ac:dyDescent="0.2">
      <c r="A484" s="1272"/>
      <c r="B484" s="1272"/>
      <c r="C484" s="1272"/>
      <c r="D484" s="1272"/>
      <c r="H484" s="340"/>
      <c r="M484" s="346"/>
    </row>
    <row r="485" spans="1:13" s="1273" customFormat="1" ht="13.15" customHeight="1" x14ac:dyDescent="0.2">
      <c r="A485" s="1272"/>
      <c r="B485" s="1272"/>
      <c r="C485" s="1272"/>
      <c r="D485" s="1272"/>
      <c r="H485" s="340"/>
      <c r="M485" s="346"/>
    </row>
    <row r="486" spans="1:13" s="1273" customFormat="1" ht="13.15" customHeight="1" x14ac:dyDescent="0.2">
      <c r="A486" s="1272"/>
      <c r="B486" s="1272"/>
      <c r="C486" s="1272"/>
      <c r="D486" s="1272"/>
      <c r="H486" s="340"/>
      <c r="M486" s="346"/>
    </row>
    <row r="487" spans="1:13" s="1273" customFormat="1" ht="13.15" customHeight="1" x14ac:dyDescent="0.2">
      <c r="A487" s="1272"/>
      <c r="B487" s="1272"/>
      <c r="C487" s="1272"/>
      <c r="D487" s="1272"/>
      <c r="H487" s="340"/>
      <c r="M487" s="346"/>
    </row>
    <row r="488" spans="1:13" s="1273" customFormat="1" ht="13.15" customHeight="1" x14ac:dyDescent="0.2">
      <c r="A488" s="1272"/>
      <c r="B488" s="1272"/>
      <c r="C488" s="1272"/>
      <c r="D488" s="1272"/>
      <c r="H488" s="340"/>
      <c r="M488" s="346"/>
    </row>
    <row r="489" spans="1:13" s="1273" customFormat="1" ht="13.15" customHeight="1" x14ac:dyDescent="0.2">
      <c r="A489" s="1272"/>
      <c r="B489" s="1272"/>
      <c r="C489" s="1272"/>
      <c r="D489" s="1272"/>
      <c r="H489" s="340"/>
      <c r="M489" s="346"/>
    </row>
    <row r="490" spans="1:13" s="1273" customFormat="1" ht="13.15" customHeight="1" x14ac:dyDescent="0.2">
      <c r="A490" s="1272"/>
      <c r="B490" s="1272"/>
      <c r="C490" s="1272"/>
      <c r="D490" s="1272"/>
      <c r="H490" s="340"/>
      <c r="M490" s="346"/>
    </row>
    <row r="491" spans="1:13" s="1273" customFormat="1" ht="13.15" customHeight="1" x14ac:dyDescent="0.2">
      <c r="A491" s="1272"/>
      <c r="B491" s="1272"/>
      <c r="C491" s="1272"/>
      <c r="D491" s="1272"/>
      <c r="H491" s="340"/>
      <c r="M491" s="346"/>
    </row>
    <row r="492" spans="1:13" s="1273" customFormat="1" ht="13.15" customHeight="1" x14ac:dyDescent="0.2">
      <c r="A492" s="1272"/>
      <c r="B492" s="1272"/>
      <c r="C492" s="1272"/>
      <c r="D492" s="1272"/>
      <c r="H492" s="340"/>
      <c r="M492" s="346"/>
    </row>
    <row r="493" spans="1:13" s="1273" customFormat="1" ht="13.15" customHeight="1" x14ac:dyDescent="0.2">
      <c r="A493" s="1272"/>
      <c r="B493" s="1272"/>
      <c r="C493" s="1272"/>
      <c r="D493" s="1272"/>
      <c r="H493" s="340"/>
      <c r="M493" s="346"/>
    </row>
    <row r="494" spans="1:13" s="1273" customFormat="1" ht="13.15" customHeight="1" x14ac:dyDescent="0.2">
      <c r="A494" s="1272"/>
      <c r="B494" s="1272"/>
      <c r="C494" s="1272"/>
      <c r="D494" s="1272"/>
      <c r="H494" s="340"/>
      <c r="M494" s="346"/>
    </row>
    <row r="495" spans="1:13" s="1273" customFormat="1" ht="13.15" customHeight="1" x14ac:dyDescent="0.2">
      <c r="A495" s="1272"/>
      <c r="B495" s="1272"/>
      <c r="C495" s="1272"/>
      <c r="D495" s="1272"/>
      <c r="H495" s="340"/>
      <c r="M495" s="346"/>
    </row>
    <row r="496" spans="1:13" s="1273" customFormat="1" ht="13.15" customHeight="1" x14ac:dyDescent="0.2">
      <c r="A496" s="1272"/>
      <c r="B496" s="1272"/>
      <c r="C496" s="1272"/>
      <c r="D496" s="1272"/>
      <c r="H496" s="340"/>
      <c r="M496" s="346"/>
    </row>
    <row r="497" spans="1:13" s="1273" customFormat="1" ht="13.15" customHeight="1" x14ac:dyDescent="0.2">
      <c r="A497" s="1272"/>
      <c r="B497" s="1272"/>
      <c r="C497" s="1272"/>
      <c r="D497" s="1272"/>
      <c r="H497" s="340"/>
      <c r="M497" s="346"/>
    </row>
    <row r="498" spans="1:13" s="1273" customFormat="1" ht="13.15" customHeight="1" x14ac:dyDescent="0.2">
      <c r="A498" s="1272"/>
      <c r="B498" s="1272"/>
      <c r="C498" s="1272"/>
      <c r="D498" s="1272"/>
      <c r="H498" s="340"/>
      <c r="M498" s="346"/>
    </row>
    <row r="499" spans="1:13" s="1273" customFormat="1" ht="13.15" customHeight="1" x14ac:dyDescent="0.2">
      <c r="A499" s="1272"/>
      <c r="B499" s="1272"/>
      <c r="C499" s="1272"/>
      <c r="D499" s="1272"/>
      <c r="H499" s="340"/>
      <c r="M499" s="346"/>
    </row>
    <row r="500" spans="1:13" s="1273" customFormat="1" ht="13.15" customHeight="1" x14ac:dyDescent="0.2">
      <c r="A500" s="1272"/>
      <c r="B500" s="1272"/>
      <c r="C500" s="1272"/>
      <c r="D500" s="1272"/>
      <c r="H500" s="340"/>
      <c r="M500" s="346"/>
    </row>
    <row r="501" spans="1:13" s="1273" customFormat="1" ht="13.15" customHeight="1" x14ac:dyDescent="0.2">
      <c r="A501" s="1272"/>
      <c r="B501" s="1272"/>
      <c r="C501" s="1272"/>
      <c r="D501" s="1272"/>
      <c r="H501" s="340"/>
      <c r="M501" s="346"/>
    </row>
    <row r="502" spans="1:13" s="1273" customFormat="1" ht="13.15" customHeight="1" x14ac:dyDescent="0.2">
      <c r="A502" s="1272"/>
      <c r="B502" s="1272"/>
      <c r="C502" s="1272"/>
      <c r="D502" s="1272"/>
      <c r="H502" s="340"/>
      <c r="M502" s="346"/>
    </row>
    <row r="503" spans="1:13" s="1273" customFormat="1" ht="13.15" customHeight="1" x14ac:dyDescent="0.2">
      <c r="A503" s="1272"/>
      <c r="B503" s="1272"/>
      <c r="C503" s="1272"/>
      <c r="D503" s="1272"/>
      <c r="H503" s="340"/>
      <c r="M503" s="346"/>
    </row>
  </sheetData>
  <mergeCells count="6">
    <mergeCell ref="F17:H17"/>
    <mergeCell ref="A1:F1"/>
    <mergeCell ref="A2:E2"/>
    <mergeCell ref="A3:E3"/>
    <mergeCell ref="A4:E4"/>
    <mergeCell ref="A11:L14"/>
  </mergeCells>
  <phoneticPr fontId="0" type="noConversion"/>
  <conditionalFormatting sqref="C94:C98">
    <cfRule type="expression" dxfId="1" priority="2" stopIfTrue="1">
      <formula>#REF!="NO"</formula>
    </cfRule>
  </conditionalFormatting>
  <printOptions gridLines="1"/>
  <pageMargins left="0.39370078740157483" right="0.39370078740157483" top="0.39370078740157483" bottom="0.39370078740157483" header="0.19685039370078741" footer="0.19685039370078741"/>
  <pageSetup scale="85" orientation="portrait"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indexed="34"/>
  </sheetPr>
  <dimension ref="A1:W256"/>
  <sheetViews>
    <sheetView topLeftCell="A235" workbookViewId="0">
      <selection activeCell="K94" sqref="K94"/>
    </sheetView>
  </sheetViews>
  <sheetFormatPr defaultColWidth="9.140625" defaultRowHeight="11.25" x14ac:dyDescent="0.2"/>
  <cols>
    <col min="1" max="1" width="9.140625" style="64"/>
    <col min="2" max="2" width="37" style="328" customWidth="1"/>
    <col min="3" max="3" width="18.28515625" style="62" customWidth="1"/>
    <col min="4" max="4" width="19.28515625" style="62" customWidth="1"/>
    <col min="5" max="5" width="12" style="62" customWidth="1"/>
    <col min="6" max="6" width="17" style="62" customWidth="1"/>
    <col min="7" max="7" width="15.5703125" style="62" customWidth="1"/>
    <col min="8" max="8" width="12" style="62" customWidth="1"/>
    <col min="9" max="9" width="16.5703125" style="57" bestFit="1" customWidth="1"/>
    <col min="10" max="10" width="12" style="57" customWidth="1"/>
    <col min="11" max="12" width="12" style="54" customWidth="1"/>
    <col min="13" max="20" width="0" style="1" hidden="1" customWidth="1"/>
    <col min="21" max="22" width="9.140625" style="54"/>
    <col min="23" max="23" width="0" style="54" hidden="1" customWidth="1"/>
    <col min="24" max="16384" width="9.140625" style="54"/>
  </cols>
  <sheetData>
    <row r="1" spans="1:23" s="8" customFormat="1" ht="96" customHeight="1" x14ac:dyDescent="0.2">
      <c r="A1" s="2439"/>
      <c r="B1" s="2439"/>
      <c r="C1" s="2439"/>
      <c r="D1" s="2439"/>
      <c r="E1" s="2439"/>
      <c r="F1" s="2439"/>
      <c r="W1" s="1622"/>
    </row>
    <row r="2" spans="1:23" s="8" customFormat="1" ht="18.75" customHeight="1" x14ac:dyDescent="0.3">
      <c r="A2" s="2473"/>
      <c r="B2" s="2473"/>
      <c r="C2" s="2473"/>
      <c r="D2" s="2473"/>
      <c r="E2" s="2473"/>
      <c r="W2" s="1622"/>
    </row>
    <row r="3" spans="1:23" s="8" customFormat="1" ht="44.25" customHeight="1" x14ac:dyDescent="0.25">
      <c r="A3" s="2474"/>
      <c r="B3" s="2474"/>
      <c r="C3" s="2474"/>
      <c r="D3" s="2474"/>
      <c r="E3" s="2474"/>
      <c r="G3" s="9"/>
      <c r="W3" s="1622"/>
    </row>
    <row r="4" spans="1:23" s="8" customFormat="1" ht="18" x14ac:dyDescent="0.25">
      <c r="A4" s="2475" t="str">
        <f>'I1 Intro'!C11</f>
        <v>EB-2019-0037</v>
      </c>
      <c r="B4" s="2475"/>
      <c r="C4" s="2475"/>
      <c r="D4" s="2475"/>
      <c r="E4" s="2475"/>
      <c r="W4" s="1622"/>
    </row>
    <row r="5" spans="1:23" s="8" customFormat="1" ht="21" customHeight="1" x14ac:dyDescent="0.3">
      <c r="A5" s="299" t="str">
        <f>"Sheet E5 Reconciliation Worksheet  - "&amp;  'I2 LDC class'!$C$17</f>
        <v>Sheet E5 Reconciliation Worksheet  - Initial Application</v>
      </c>
      <c r="B5" s="300"/>
      <c r="C5" s="480"/>
      <c r="D5" s="480"/>
      <c r="E5" s="301"/>
      <c r="W5" s="1622"/>
    </row>
    <row r="6" spans="1:23" s="8" customFormat="1" ht="6" customHeight="1" x14ac:dyDescent="0.2">
      <c r="A6" s="11"/>
      <c r="B6" s="11"/>
      <c r="C6" s="481"/>
      <c r="D6" s="481"/>
      <c r="E6" s="11"/>
      <c r="F6" s="11"/>
      <c r="G6" s="11"/>
      <c r="H6" s="11"/>
      <c r="I6" s="11"/>
      <c r="J6" s="11"/>
      <c r="K6" s="11"/>
      <c r="L6" s="11"/>
      <c r="M6" s="11"/>
      <c r="N6" s="11"/>
      <c r="O6" s="11"/>
      <c r="W6" s="1622"/>
    </row>
    <row r="7" spans="1:23" x14ac:dyDescent="0.2">
      <c r="A7" s="927"/>
      <c r="B7" s="1240"/>
      <c r="M7" s="54"/>
      <c r="N7" s="54"/>
      <c r="O7" s="54"/>
      <c r="P7" s="54"/>
      <c r="Q7" s="54"/>
      <c r="R7" s="54"/>
      <c r="S7" s="54"/>
      <c r="T7" s="54"/>
      <c r="W7" s="1624"/>
    </row>
    <row r="8" spans="1:23" x14ac:dyDescent="0.2">
      <c r="A8" s="63"/>
      <c r="B8" s="1240"/>
      <c r="M8" s="54"/>
      <c r="N8" s="54"/>
      <c r="O8" s="54"/>
      <c r="P8" s="54"/>
      <c r="Q8" s="54"/>
      <c r="R8" s="54"/>
      <c r="S8" s="54"/>
      <c r="T8" s="54"/>
      <c r="W8" s="1624"/>
    </row>
    <row r="9" spans="1:23" x14ac:dyDescent="0.2">
      <c r="A9" s="362"/>
      <c r="B9" s="1240"/>
      <c r="M9" s="54"/>
      <c r="N9" s="54"/>
      <c r="O9" s="54"/>
      <c r="P9" s="54"/>
      <c r="Q9" s="54"/>
      <c r="R9" s="54"/>
      <c r="S9" s="54"/>
      <c r="T9" s="54"/>
      <c r="W9" s="1624"/>
    </row>
    <row r="10" spans="1:23" x14ac:dyDescent="0.2">
      <c r="A10" s="63"/>
      <c r="B10" s="1240"/>
      <c r="M10" s="54"/>
      <c r="N10" s="54"/>
      <c r="O10" s="54"/>
      <c r="P10" s="54"/>
      <c r="Q10" s="54"/>
      <c r="R10" s="54"/>
      <c r="S10" s="54"/>
      <c r="T10" s="54"/>
      <c r="W10" s="1624"/>
    </row>
    <row r="11" spans="1:23" ht="3" customHeight="1" x14ac:dyDescent="0.2">
      <c r="A11" s="362"/>
      <c r="B11" s="1240"/>
      <c r="M11" s="54"/>
      <c r="N11" s="54"/>
      <c r="O11" s="54"/>
      <c r="P11" s="54"/>
      <c r="Q11" s="54"/>
      <c r="R11" s="54"/>
      <c r="S11" s="54"/>
      <c r="T11" s="54"/>
      <c r="W11" s="1624"/>
    </row>
    <row r="12" spans="1:23" ht="3" customHeight="1" x14ac:dyDescent="0.2">
      <c r="C12" s="976"/>
      <c r="D12" s="976"/>
      <c r="E12" s="976"/>
      <c r="F12" s="976"/>
      <c r="G12" s="976"/>
      <c r="M12" s="54"/>
      <c r="N12" s="54"/>
      <c r="O12" s="54"/>
      <c r="P12" s="54"/>
      <c r="Q12" s="54"/>
      <c r="R12" s="54"/>
      <c r="S12" s="54"/>
      <c r="T12" s="54"/>
      <c r="W12" s="1624"/>
    </row>
    <row r="13" spans="1:23" ht="3" customHeight="1" x14ac:dyDescent="0.2">
      <c r="M13" s="54"/>
      <c r="N13" s="54"/>
      <c r="O13" s="54"/>
      <c r="P13" s="54"/>
      <c r="Q13" s="54"/>
      <c r="R13" s="54"/>
      <c r="S13" s="54"/>
      <c r="T13" s="54"/>
      <c r="W13" s="1624"/>
    </row>
    <row r="14" spans="1:23" ht="3" customHeight="1" x14ac:dyDescent="0.2">
      <c r="A14" s="1306"/>
      <c r="M14" s="54"/>
      <c r="N14" s="54"/>
      <c r="O14" s="54"/>
      <c r="P14" s="54"/>
      <c r="Q14" s="54"/>
      <c r="R14" s="54"/>
      <c r="S14" s="54"/>
      <c r="T14" s="54"/>
      <c r="W14" s="1624"/>
    </row>
    <row r="15" spans="1:23" ht="3" customHeight="1" x14ac:dyDescent="0.2">
      <c r="A15" s="1306"/>
      <c r="M15" s="54"/>
      <c r="N15" s="54"/>
      <c r="O15" s="54"/>
      <c r="P15" s="54"/>
      <c r="Q15" s="54"/>
      <c r="R15" s="54"/>
      <c r="S15" s="54"/>
      <c r="T15" s="54"/>
      <c r="W15" s="1624"/>
    </row>
    <row r="16" spans="1:23" ht="3" customHeight="1" x14ac:dyDescent="0.2">
      <c r="A16" s="514"/>
      <c r="B16" s="977"/>
      <c r="C16" s="514"/>
      <c r="D16" s="514"/>
      <c r="E16" s="1307"/>
      <c r="F16" s="514"/>
      <c r="G16" s="1307"/>
      <c r="H16" s="1307"/>
      <c r="M16" s="54"/>
      <c r="N16" s="54"/>
      <c r="O16" s="54"/>
      <c r="P16" s="54"/>
      <c r="Q16" s="54"/>
      <c r="R16" s="54"/>
      <c r="S16" s="54"/>
      <c r="T16" s="54"/>
      <c r="W16" s="1624"/>
    </row>
    <row r="17" spans="1:23" ht="12" thickBot="1" x14ac:dyDescent="0.25">
      <c r="A17" s="514"/>
      <c r="B17" s="977"/>
      <c r="C17" s="514"/>
      <c r="D17" s="514"/>
      <c r="E17" s="1307"/>
      <c r="F17" s="514"/>
      <c r="G17" s="1307"/>
      <c r="H17" s="1307"/>
      <c r="M17" s="54"/>
      <c r="N17" s="54"/>
      <c r="O17" s="54"/>
      <c r="P17" s="54"/>
      <c r="Q17" s="54"/>
      <c r="R17" s="54"/>
      <c r="S17" s="54"/>
      <c r="T17" s="54"/>
      <c r="W17" s="1624"/>
    </row>
    <row r="18" spans="1:23" s="1309" customFormat="1" ht="45.75" thickBot="1" x14ac:dyDescent="0.25">
      <c r="A18" s="1310" t="s">
        <v>315</v>
      </c>
      <c r="B18" s="1310" t="s">
        <v>318</v>
      </c>
      <c r="C18" s="984" t="s">
        <v>319</v>
      </c>
      <c r="D18" s="984" t="s">
        <v>882</v>
      </c>
      <c r="E18" s="984" t="s">
        <v>814</v>
      </c>
      <c r="F18" s="983" t="s">
        <v>334</v>
      </c>
      <c r="G18" s="1311" t="s">
        <v>650</v>
      </c>
      <c r="H18" s="1312" t="s">
        <v>506</v>
      </c>
      <c r="I18" s="1313" t="s">
        <v>520</v>
      </c>
      <c r="J18" s="1314" t="s">
        <v>521</v>
      </c>
      <c r="K18" s="1315" t="s">
        <v>519</v>
      </c>
      <c r="L18" s="1314" t="s">
        <v>521</v>
      </c>
      <c r="M18" s="4"/>
      <c r="N18" s="4"/>
      <c r="O18" s="4"/>
      <c r="P18" s="1308"/>
      <c r="Q18" s="1308"/>
      <c r="R18" s="1308"/>
      <c r="S18" s="1308"/>
      <c r="T18" s="1308"/>
      <c r="W18" s="1645"/>
    </row>
    <row r="19" spans="1:23" ht="25.5" x14ac:dyDescent="0.2">
      <c r="A19" s="1316">
        <v>1565</v>
      </c>
      <c r="B19" s="990" t="s">
        <v>894</v>
      </c>
      <c r="C19" s="988">
        <f>+'I3 TB Data'!H84</f>
        <v>0</v>
      </c>
      <c r="D19" s="988"/>
      <c r="E19" s="988">
        <f>+SUM(C19:D19)</f>
        <v>0</v>
      </c>
      <c r="F19" s="1325" t="s">
        <v>331</v>
      </c>
      <c r="G19" s="988">
        <f t="shared" ref="G19:G50" si="0">+IF((F19=" "),0,E19)</f>
        <v>0</v>
      </c>
      <c r="H19" s="1326">
        <f t="shared" ref="H19:H50" si="1">+IF((F19=" "),E19,0)</f>
        <v>0</v>
      </c>
      <c r="I19" s="1001">
        <f>+'O5 Details by Class &amp; Accounts'!E19</f>
        <v>0</v>
      </c>
      <c r="J19" s="1921">
        <f>+G19+H19-I19</f>
        <v>0</v>
      </c>
      <c r="K19" s="1327">
        <f>+'O4 Summary by Class &amp; Accounts'!D19</f>
        <v>0</v>
      </c>
      <c r="L19" s="1921">
        <f>+H19-K19</f>
        <v>0</v>
      </c>
      <c r="M19" s="1328"/>
      <c r="N19" s="1328"/>
      <c r="O19" s="1328"/>
      <c r="P19" s="1329"/>
      <c r="Q19" s="1329"/>
      <c r="R19" s="1329"/>
      <c r="S19" s="1329"/>
      <c r="T19" s="1329"/>
      <c r="U19" s="1330" t="s">
        <v>331</v>
      </c>
      <c r="W19" s="1625" t="s">
        <v>1271</v>
      </c>
    </row>
    <row r="20" spans="1:23" ht="12.75" x14ac:dyDescent="0.2">
      <c r="A20" s="1841">
        <v>1608</v>
      </c>
      <c r="B20" s="1807" t="s">
        <v>280</v>
      </c>
      <c r="C20" s="988">
        <f>+'I3 TB Data'!H105</f>
        <v>0</v>
      </c>
      <c r="D20" s="988"/>
      <c r="E20" s="988">
        <f>+SUM(C20:D20)</f>
        <v>0</v>
      </c>
      <c r="F20" s="1325" t="s">
        <v>331</v>
      </c>
      <c r="G20" s="988">
        <f t="shared" si="0"/>
        <v>0</v>
      </c>
      <c r="H20" s="1326">
        <f t="shared" si="1"/>
        <v>0</v>
      </c>
      <c r="I20" s="1001">
        <f>+'O5 Details by Class &amp; Accounts'!E20</f>
        <v>0</v>
      </c>
      <c r="J20" s="1921">
        <f t="shared" ref="J20:J57" si="2">+G20+H20-I20</f>
        <v>0</v>
      </c>
      <c r="K20" s="1327">
        <f>+'O4 Summary by Class &amp; Accounts'!D20</f>
        <v>0</v>
      </c>
      <c r="L20" s="1921">
        <f t="shared" ref="L20:L57" si="3">+H20-K20</f>
        <v>0</v>
      </c>
      <c r="M20" s="1842"/>
      <c r="N20" s="1842"/>
      <c r="O20" s="1842"/>
      <c r="P20" s="1329"/>
      <c r="Q20" s="1329"/>
      <c r="R20" s="1329"/>
      <c r="S20" s="1329"/>
      <c r="T20" s="1329"/>
      <c r="U20" s="1330" t="s">
        <v>331</v>
      </c>
      <c r="W20" s="1625" t="s">
        <v>5</v>
      </c>
    </row>
    <row r="21" spans="1:23" ht="12.75" x14ac:dyDescent="0.2">
      <c r="A21" s="1318">
        <v>1805</v>
      </c>
      <c r="B21" s="990" t="s">
        <v>282</v>
      </c>
      <c r="C21" s="1331"/>
      <c r="D21" s="988">
        <f>+'I4 BO ASSETS'!F18</f>
        <v>0</v>
      </c>
      <c r="E21" s="988">
        <f t="shared" ref="E21:E80" si="4">+SUM(C21:D21)</f>
        <v>0</v>
      </c>
      <c r="F21" s="1332" t="s">
        <v>331</v>
      </c>
      <c r="G21" s="988">
        <f t="shared" si="0"/>
        <v>0</v>
      </c>
      <c r="H21" s="1326">
        <f t="shared" si="1"/>
        <v>0</v>
      </c>
      <c r="I21" s="1001">
        <f>+'O5 Details by Class &amp; Accounts'!E21</f>
        <v>0</v>
      </c>
      <c r="J21" s="1921">
        <f t="shared" si="2"/>
        <v>0</v>
      </c>
      <c r="K21" s="1327">
        <f>+'O4 Summary by Class &amp; Accounts'!D21</f>
        <v>0</v>
      </c>
      <c r="L21" s="1921">
        <f t="shared" si="3"/>
        <v>0</v>
      </c>
      <c r="M21" s="1329"/>
      <c r="N21" s="1329"/>
      <c r="O21" s="1329"/>
      <c r="P21" s="1329"/>
      <c r="Q21" s="1329"/>
      <c r="R21" s="1329"/>
      <c r="S21" s="1329"/>
      <c r="T21" s="1329"/>
      <c r="U21" s="1333" t="s">
        <v>331</v>
      </c>
      <c r="W21" s="1625" t="e">
        <v>#N/A</v>
      </c>
    </row>
    <row r="22" spans="1:23" ht="12.75" x14ac:dyDescent="0.2">
      <c r="A22" s="1318" t="s">
        <v>815</v>
      </c>
      <c r="B22" s="990" t="s">
        <v>340</v>
      </c>
      <c r="C22" s="1331"/>
      <c r="D22" s="988">
        <f>+'I4 BO ASSETS'!F19</f>
        <v>0</v>
      </c>
      <c r="E22" s="988">
        <f t="shared" si="4"/>
        <v>0</v>
      </c>
      <c r="F22" s="1332" t="s">
        <v>331</v>
      </c>
      <c r="G22" s="988">
        <f t="shared" si="0"/>
        <v>0</v>
      </c>
      <c r="H22" s="1326">
        <f t="shared" si="1"/>
        <v>0</v>
      </c>
      <c r="I22" s="1001">
        <f>+'O5 Details by Class &amp; Accounts'!E22</f>
        <v>0</v>
      </c>
      <c r="J22" s="1921">
        <f t="shared" si="2"/>
        <v>0</v>
      </c>
      <c r="K22" s="1327">
        <f>+'O4 Summary by Class &amp; Accounts'!D22</f>
        <v>0</v>
      </c>
      <c r="L22" s="1921">
        <f t="shared" si="3"/>
        <v>0</v>
      </c>
      <c r="M22" s="1329"/>
      <c r="N22" s="1329"/>
      <c r="O22" s="1329"/>
      <c r="P22" s="1329"/>
      <c r="Q22" s="1329"/>
      <c r="R22" s="1329"/>
      <c r="S22" s="1329"/>
      <c r="T22" s="1329"/>
      <c r="U22" s="1333" t="s">
        <v>331</v>
      </c>
      <c r="W22" s="1625" t="s">
        <v>697</v>
      </c>
    </row>
    <row r="23" spans="1:23" ht="12.75" x14ac:dyDescent="0.2">
      <c r="A23" s="1318" t="s">
        <v>816</v>
      </c>
      <c r="B23" s="990" t="s">
        <v>342</v>
      </c>
      <c r="C23" s="1331"/>
      <c r="D23" s="988">
        <f>+'I4 BO ASSETS'!F20</f>
        <v>0</v>
      </c>
      <c r="E23" s="988">
        <f t="shared" si="4"/>
        <v>0</v>
      </c>
      <c r="F23" s="1332" t="s">
        <v>331</v>
      </c>
      <c r="G23" s="988">
        <f t="shared" si="0"/>
        <v>0</v>
      </c>
      <c r="H23" s="1326">
        <f t="shared" si="1"/>
        <v>0</v>
      </c>
      <c r="I23" s="1001">
        <f>+'O5 Details by Class &amp; Accounts'!E23</f>
        <v>0</v>
      </c>
      <c r="J23" s="1921">
        <f t="shared" si="2"/>
        <v>0</v>
      </c>
      <c r="K23" s="1327">
        <f>+'O4 Summary by Class &amp; Accounts'!D23</f>
        <v>0</v>
      </c>
      <c r="L23" s="1921">
        <f t="shared" si="3"/>
        <v>0</v>
      </c>
      <c r="M23" s="1329"/>
      <c r="N23" s="1329"/>
      <c r="O23" s="1329"/>
      <c r="P23" s="1329"/>
      <c r="Q23" s="1329"/>
      <c r="R23" s="1329"/>
      <c r="S23" s="1329"/>
      <c r="T23" s="1329"/>
      <c r="U23" s="1333" t="s">
        <v>331</v>
      </c>
      <c r="W23" s="1625" t="s">
        <v>698</v>
      </c>
    </row>
    <row r="24" spans="1:23" ht="12.75" x14ac:dyDescent="0.2">
      <c r="A24" s="1318">
        <v>1806</v>
      </c>
      <c r="B24" s="990" t="s">
        <v>283</v>
      </c>
      <c r="C24" s="1331"/>
      <c r="D24" s="988">
        <f>+'I4 BO ASSETS'!F21</f>
        <v>0</v>
      </c>
      <c r="E24" s="988">
        <f t="shared" si="4"/>
        <v>0</v>
      </c>
      <c r="F24" s="1332" t="s">
        <v>331</v>
      </c>
      <c r="G24" s="988">
        <f t="shared" si="0"/>
        <v>0</v>
      </c>
      <c r="H24" s="1326">
        <f t="shared" si="1"/>
        <v>0</v>
      </c>
      <c r="I24" s="1001">
        <f>+'O5 Details by Class &amp; Accounts'!E24</f>
        <v>0</v>
      </c>
      <c r="J24" s="1921">
        <f t="shared" si="2"/>
        <v>0</v>
      </c>
      <c r="K24" s="1327">
        <f>+'O4 Summary by Class &amp; Accounts'!D24</f>
        <v>0</v>
      </c>
      <c r="L24" s="1921">
        <f t="shared" si="3"/>
        <v>0</v>
      </c>
      <c r="M24" s="1329"/>
      <c r="N24" s="1329"/>
      <c r="O24" s="1329"/>
      <c r="P24" s="1329"/>
      <c r="Q24" s="1329"/>
      <c r="R24" s="1329"/>
      <c r="S24" s="1329"/>
      <c r="T24" s="1329"/>
      <c r="U24" s="1333" t="s">
        <v>331</v>
      </c>
      <c r="W24" s="1625" t="e">
        <v>#N/A</v>
      </c>
    </row>
    <row r="25" spans="1:23" ht="12.75" x14ac:dyDescent="0.2">
      <c r="A25" s="1318" t="s">
        <v>817</v>
      </c>
      <c r="B25" s="990" t="s">
        <v>341</v>
      </c>
      <c r="C25" s="1331"/>
      <c r="D25" s="988">
        <f>+'I4 BO ASSETS'!F22</f>
        <v>0</v>
      </c>
      <c r="E25" s="988">
        <f t="shared" si="4"/>
        <v>0</v>
      </c>
      <c r="F25" s="1332" t="s">
        <v>331</v>
      </c>
      <c r="G25" s="988">
        <f t="shared" si="0"/>
        <v>0</v>
      </c>
      <c r="H25" s="1326">
        <f t="shared" si="1"/>
        <v>0</v>
      </c>
      <c r="I25" s="1001">
        <f>+'O5 Details by Class &amp; Accounts'!E25</f>
        <v>0</v>
      </c>
      <c r="J25" s="1921">
        <f t="shared" si="2"/>
        <v>0</v>
      </c>
      <c r="K25" s="1327">
        <f>+'O4 Summary by Class &amp; Accounts'!D25</f>
        <v>0</v>
      </c>
      <c r="L25" s="1921">
        <f t="shared" si="3"/>
        <v>0</v>
      </c>
      <c r="M25" s="1329"/>
      <c r="N25" s="1329"/>
      <c r="O25" s="1329"/>
      <c r="P25" s="1329"/>
      <c r="Q25" s="1329"/>
      <c r="R25" s="1329"/>
      <c r="S25" s="1329"/>
      <c r="T25" s="1329"/>
      <c r="U25" s="1333" t="s">
        <v>331</v>
      </c>
      <c r="W25" s="1625" t="s">
        <v>697</v>
      </c>
    </row>
    <row r="26" spans="1:23" ht="12.75" x14ac:dyDescent="0.2">
      <c r="A26" s="1318" t="s">
        <v>818</v>
      </c>
      <c r="B26" s="990" t="s">
        <v>343</v>
      </c>
      <c r="C26" s="1331"/>
      <c r="D26" s="988">
        <f>+'I4 BO ASSETS'!F23</f>
        <v>0</v>
      </c>
      <c r="E26" s="988">
        <f t="shared" si="4"/>
        <v>0</v>
      </c>
      <c r="F26" s="1332" t="s">
        <v>331</v>
      </c>
      <c r="G26" s="988">
        <f t="shared" si="0"/>
        <v>0</v>
      </c>
      <c r="H26" s="1326">
        <f t="shared" si="1"/>
        <v>0</v>
      </c>
      <c r="I26" s="1001">
        <f>+'O5 Details by Class &amp; Accounts'!E26</f>
        <v>0</v>
      </c>
      <c r="J26" s="1921">
        <f t="shared" si="2"/>
        <v>0</v>
      </c>
      <c r="K26" s="1327">
        <f>+'O4 Summary by Class &amp; Accounts'!D26</f>
        <v>0</v>
      </c>
      <c r="L26" s="1921">
        <f t="shared" si="3"/>
        <v>0</v>
      </c>
      <c r="M26" s="1329"/>
      <c r="N26" s="1329"/>
      <c r="O26" s="1329"/>
      <c r="P26" s="1329"/>
      <c r="Q26" s="1329"/>
      <c r="R26" s="1329"/>
      <c r="S26" s="1329"/>
      <c r="T26" s="1329"/>
      <c r="U26" s="1333" t="s">
        <v>331</v>
      </c>
      <c r="W26" s="1625" t="s">
        <v>698</v>
      </c>
    </row>
    <row r="27" spans="1:23" ht="12.75" x14ac:dyDescent="0.2">
      <c r="A27" s="1318">
        <v>1808</v>
      </c>
      <c r="B27" s="990" t="s">
        <v>284</v>
      </c>
      <c r="C27" s="1331"/>
      <c r="D27" s="988">
        <f>+'I4 BO ASSETS'!F24</f>
        <v>0</v>
      </c>
      <c r="E27" s="988">
        <f t="shared" si="4"/>
        <v>0</v>
      </c>
      <c r="F27" s="1332" t="s">
        <v>331</v>
      </c>
      <c r="G27" s="988">
        <f t="shared" si="0"/>
        <v>0</v>
      </c>
      <c r="H27" s="1326">
        <f t="shared" si="1"/>
        <v>0</v>
      </c>
      <c r="I27" s="1001">
        <f>+'O5 Details by Class &amp; Accounts'!E27</f>
        <v>0</v>
      </c>
      <c r="J27" s="1921">
        <f t="shared" si="2"/>
        <v>0</v>
      </c>
      <c r="K27" s="1327">
        <f>+'O4 Summary by Class &amp; Accounts'!D27</f>
        <v>0</v>
      </c>
      <c r="L27" s="1921">
        <f t="shared" si="3"/>
        <v>0</v>
      </c>
      <c r="M27" s="1329"/>
      <c r="N27" s="1329"/>
      <c r="O27" s="1329"/>
      <c r="P27" s="1329"/>
      <c r="Q27" s="1329"/>
      <c r="R27" s="1329"/>
      <c r="S27" s="1329"/>
      <c r="T27" s="1329"/>
      <c r="U27" s="1333" t="s">
        <v>331</v>
      </c>
      <c r="W27" s="1625" t="e">
        <v>#N/A</v>
      </c>
    </row>
    <row r="28" spans="1:23" ht="12.75" x14ac:dyDescent="0.2">
      <c r="A28" s="1318" t="s">
        <v>819</v>
      </c>
      <c r="B28" s="990" t="s">
        <v>344</v>
      </c>
      <c r="C28" s="1331"/>
      <c r="D28" s="988">
        <f>+'I4 BO ASSETS'!F25</f>
        <v>0</v>
      </c>
      <c r="E28" s="988">
        <f t="shared" si="4"/>
        <v>0</v>
      </c>
      <c r="F28" s="1332" t="s">
        <v>331</v>
      </c>
      <c r="G28" s="988">
        <f t="shared" si="0"/>
        <v>0</v>
      </c>
      <c r="H28" s="1326">
        <f t="shared" si="1"/>
        <v>0</v>
      </c>
      <c r="I28" s="1001">
        <f>+'O5 Details by Class &amp; Accounts'!E28</f>
        <v>0</v>
      </c>
      <c r="J28" s="1921">
        <f t="shared" si="2"/>
        <v>0</v>
      </c>
      <c r="K28" s="1327">
        <f>+'O4 Summary by Class &amp; Accounts'!D28</f>
        <v>0</v>
      </c>
      <c r="L28" s="1921">
        <f t="shared" si="3"/>
        <v>0</v>
      </c>
      <c r="M28" s="1329"/>
      <c r="N28" s="1329"/>
      <c r="O28" s="1329"/>
      <c r="P28" s="1329"/>
      <c r="Q28" s="1329"/>
      <c r="R28" s="1329"/>
      <c r="S28" s="1329"/>
      <c r="T28" s="1329"/>
      <c r="U28" s="1333" t="s">
        <v>331</v>
      </c>
      <c r="W28" s="1625" t="s">
        <v>697</v>
      </c>
    </row>
    <row r="29" spans="1:23" ht="12.75" x14ac:dyDescent="0.2">
      <c r="A29" s="1318" t="s">
        <v>820</v>
      </c>
      <c r="B29" s="990" t="s">
        <v>345</v>
      </c>
      <c r="C29" s="1331"/>
      <c r="D29" s="988">
        <f>+'I4 BO ASSETS'!F26</f>
        <v>2987642</v>
      </c>
      <c r="E29" s="988">
        <f t="shared" si="4"/>
        <v>2987642</v>
      </c>
      <c r="F29" s="1332" t="s">
        <v>331</v>
      </c>
      <c r="G29" s="988">
        <f t="shared" si="0"/>
        <v>0</v>
      </c>
      <c r="H29" s="1326">
        <f t="shared" si="1"/>
        <v>2987642</v>
      </c>
      <c r="I29" s="1001">
        <f>+'O5 Details by Class &amp; Accounts'!E29</f>
        <v>2987642</v>
      </c>
      <c r="J29" s="1921">
        <f t="shared" si="2"/>
        <v>0</v>
      </c>
      <c r="K29" s="1327">
        <f>+'O4 Summary by Class &amp; Accounts'!D29</f>
        <v>2987642</v>
      </c>
      <c r="L29" s="1921">
        <f t="shared" si="3"/>
        <v>0</v>
      </c>
      <c r="M29" s="1329"/>
      <c r="N29" s="1329"/>
      <c r="O29" s="1329"/>
      <c r="P29" s="1329"/>
      <c r="Q29" s="1329"/>
      <c r="R29" s="1329"/>
      <c r="S29" s="1329"/>
      <c r="T29" s="1329"/>
      <c r="U29" s="1333" t="s">
        <v>331</v>
      </c>
      <c r="W29" s="1625" t="s">
        <v>698</v>
      </c>
    </row>
    <row r="30" spans="1:23" ht="12.75" x14ac:dyDescent="0.2">
      <c r="A30" s="1318">
        <v>1810</v>
      </c>
      <c r="B30" s="990" t="s">
        <v>285</v>
      </c>
      <c r="C30" s="1331"/>
      <c r="D30" s="988">
        <f>+'I4 BO ASSETS'!F27</f>
        <v>0</v>
      </c>
      <c r="E30" s="988">
        <f t="shared" si="4"/>
        <v>0</v>
      </c>
      <c r="F30" s="1332" t="s">
        <v>651</v>
      </c>
      <c r="G30" s="988">
        <f t="shared" si="0"/>
        <v>0</v>
      </c>
      <c r="H30" s="1326">
        <f t="shared" si="1"/>
        <v>0</v>
      </c>
      <c r="I30" s="1001">
        <f>+'O5 Details by Class &amp; Accounts'!E30</f>
        <v>0</v>
      </c>
      <c r="J30" s="1921">
        <f t="shared" si="2"/>
        <v>0</v>
      </c>
      <c r="K30" s="1327">
        <f>+'O4 Summary by Class &amp; Accounts'!D30</f>
        <v>0</v>
      </c>
      <c r="L30" s="1921">
        <f t="shared" si="3"/>
        <v>0</v>
      </c>
      <c r="M30" s="1329"/>
      <c r="N30" s="1329"/>
      <c r="O30" s="1329"/>
      <c r="P30" s="1329"/>
      <c r="Q30" s="1329"/>
      <c r="R30" s="1329"/>
      <c r="S30" s="1329"/>
      <c r="T30" s="1329"/>
      <c r="U30" s="1333" t="s">
        <v>651</v>
      </c>
      <c r="W30" s="1625" t="e">
        <v>#N/A</v>
      </c>
    </row>
    <row r="31" spans="1:23" ht="12.75" x14ac:dyDescent="0.2">
      <c r="A31" s="1318" t="s">
        <v>821</v>
      </c>
      <c r="B31" s="990" t="s">
        <v>363</v>
      </c>
      <c r="C31" s="1331"/>
      <c r="D31" s="988">
        <f>+'I4 BO ASSETS'!F28</f>
        <v>0</v>
      </c>
      <c r="E31" s="988">
        <f t="shared" si="4"/>
        <v>0</v>
      </c>
      <c r="F31" s="1332" t="s">
        <v>331</v>
      </c>
      <c r="G31" s="988">
        <f t="shared" si="0"/>
        <v>0</v>
      </c>
      <c r="H31" s="1326">
        <f t="shared" si="1"/>
        <v>0</v>
      </c>
      <c r="I31" s="1001">
        <f>+'O5 Details by Class &amp; Accounts'!E31</f>
        <v>0</v>
      </c>
      <c r="J31" s="1921">
        <f t="shared" si="2"/>
        <v>0</v>
      </c>
      <c r="K31" s="1327">
        <f>+'O4 Summary by Class &amp; Accounts'!D31</f>
        <v>0</v>
      </c>
      <c r="L31" s="1921">
        <f t="shared" si="3"/>
        <v>0</v>
      </c>
      <c r="M31" s="1329"/>
      <c r="N31" s="1329"/>
      <c r="O31" s="1329"/>
      <c r="P31" s="1329"/>
      <c r="Q31" s="1329"/>
      <c r="R31" s="1329"/>
      <c r="S31" s="1329"/>
      <c r="T31" s="1329"/>
      <c r="U31" s="1333"/>
      <c r="W31" s="1625" t="s">
        <v>697</v>
      </c>
    </row>
    <row r="32" spans="1:23" ht="12.75" x14ac:dyDescent="0.2">
      <c r="A32" s="1318" t="s">
        <v>822</v>
      </c>
      <c r="B32" s="990" t="s">
        <v>364</v>
      </c>
      <c r="C32" s="1331"/>
      <c r="D32" s="988">
        <f>+'I4 BO ASSETS'!F29</f>
        <v>0</v>
      </c>
      <c r="E32" s="988">
        <f t="shared" si="4"/>
        <v>0</v>
      </c>
      <c r="F32" s="1332" t="s">
        <v>331</v>
      </c>
      <c r="G32" s="988">
        <f t="shared" si="0"/>
        <v>0</v>
      </c>
      <c r="H32" s="1326">
        <f t="shared" si="1"/>
        <v>0</v>
      </c>
      <c r="I32" s="1001">
        <f>+'O5 Details by Class &amp; Accounts'!E32</f>
        <v>0</v>
      </c>
      <c r="J32" s="1921">
        <f t="shared" si="2"/>
        <v>0</v>
      </c>
      <c r="K32" s="1327">
        <f>+'O4 Summary by Class &amp; Accounts'!D32</f>
        <v>0</v>
      </c>
      <c r="L32" s="1921">
        <f t="shared" si="3"/>
        <v>0</v>
      </c>
      <c r="M32" s="1329"/>
      <c r="N32" s="1329"/>
      <c r="O32" s="1329"/>
      <c r="P32" s="1329"/>
      <c r="Q32" s="1329"/>
      <c r="R32" s="1329"/>
      <c r="S32" s="1329"/>
      <c r="T32" s="1329"/>
      <c r="U32" s="1333" t="s">
        <v>331</v>
      </c>
      <c r="W32" s="1625" t="s">
        <v>698</v>
      </c>
    </row>
    <row r="33" spans="1:23" ht="25.5" x14ac:dyDescent="0.2">
      <c r="A33" s="1318">
        <v>1815</v>
      </c>
      <c r="B33" s="990" t="s">
        <v>86</v>
      </c>
      <c r="C33" s="1331"/>
      <c r="D33" s="988">
        <f>+'I4 BO ASSETS'!F30</f>
        <v>0</v>
      </c>
      <c r="E33" s="988">
        <f t="shared" si="4"/>
        <v>0</v>
      </c>
      <c r="F33" s="1332" t="s">
        <v>331</v>
      </c>
      <c r="G33" s="988">
        <f t="shared" si="0"/>
        <v>0</v>
      </c>
      <c r="H33" s="1326">
        <f t="shared" si="1"/>
        <v>0</v>
      </c>
      <c r="I33" s="1001">
        <f>+'O5 Details by Class &amp; Accounts'!E33</f>
        <v>0</v>
      </c>
      <c r="J33" s="1921">
        <f t="shared" si="2"/>
        <v>0</v>
      </c>
      <c r="K33" s="1327">
        <f>+'O4 Summary by Class &amp; Accounts'!D33</f>
        <v>0</v>
      </c>
      <c r="L33" s="1921">
        <f t="shared" si="3"/>
        <v>0</v>
      </c>
      <c r="M33" s="1329"/>
      <c r="N33" s="1329"/>
      <c r="O33" s="1329"/>
      <c r="P33" s="1329"/>
      <c r="Q33" s="1329"/>
      <c r="R33" s="1329"/>
      <c r="S33" s="1329"/>
      <c r="T33" s="1329"/>
      <c r="U33" s="1333" t="s">
        <v>331</v>
      </c>
      <c r="W33" s="1625" t="s">
        <v>697</v>
      </c>
    </row>
    <row r="34" spans="1:23" ht="25.5" x14ac:dyDescent="0.2">
      <c r="A34" s="1318">
        <v>1820</v>
      </c>
      <c r="B34" s="990" t="s">
        <v>87</v>
      </c>
      <c r="C34" s="1331"/>
      <c r="D34" s="988">
        <f>+'I4 BO ASSETS'!F31</f>
        <v>0</v>
      </c>
      <c r="E34" s="988">
        <f t="shared" si="4"/>
        <v>0</v>
      </c>
      <c r="F34" s="1332" t="s">
        <v>331</v>
      </c>
      <c r="G34" s="988">
        <f t="shared" si="0"/>
        <v>0</v>
      </c>
      <c r="H34" s="1326">
        <f t="shared" si="1"/>
        <v>0</v>
      </c>
      <c r="I34" s="1001">
        <f>+'O5 Details by Class &amp; Accounts'!E34</f>
        <v>0</v>
      </c>
      <c r="J34" s="1921">
        <f t="shared" si="2"/>
        <v>0</v>
      </c>
      <c r="K34" s="1327">
        <f>+'O4 Summary by Class &amp; Accounts'!D34</f>
        <v>0</v>
      </c>
      <c r="L34" s="1921">
        <f t="shared" si="3"/>
        <v>0</v>
      </c>
      <c r="M34" s="1329"/>
      <c r="N34" s="1329"/>
      <c r="O34" s="1329"/>
      <c r="P34" s="1329"/>
      <c r="Q34" s="1329"/>
      <c r="R34" s="1329"/>
      <c r="S34" s="1329"/>
      <c r="T34" s="1329"/>
      <c r="U34" s="1333" t="s">
        <v>331</v>
      </c>
      <c r="W34" s="1625" t="e">
        <v>#N/A</v>
      </c>
    </row>
    <row r="35" spans="1:23" ht="25.5" x14ac:dyDescent="0.2">
      <c r="A35" s="1318" t="s">
        <v>490</v>
      </c>
      <c r="B35" s="990" t="s">
        <v>1276</v>
      </c>
      <c r="C35" s="1331"/>
      <c r="D35" s="988">
        <f>+'I4 BO ASSETS'!F32</f>
        <v>0</v>
      </c>
      <c r="E35" s="988">
        <f>+SUM(C35:D35)</f>
        <v>0</v>
      </c>
      <c r="F35" s="1332" t="s">
        <v>331</v>
      </c>
      <c r="G35" s="988">
        <f t="shared" si="0"/>
        <v>0</v>
      </c>
      <c r="H35" s="1326">
        <f t="shared" si="1"/>
        <v>0</v>
      </c>
      <c r="I35" s="1001">
        <f>+'O5 Details by Class &amp; Accounts'!E35</f>
        <v>0</v>
      </c>
      <c r="J35" s="1921">
        <f t="shared" si="2"/>
        <v>0</v>
      </c>
      <c r="K35" s="1327">
        <f>+'O4 Summary by Class &amp; Accounts'!D35</f>
        <v>0</v>
      </c>
      <c r="L35" s="1921">
        <f t="shared" si="3"/>
        <v>0</v>
      </c>
      <c r="M35" s="1334"/>
      <c r="N35" s="1334"/>
      <c r="O35" s="1334"/>
      <c r="P35" s="1334"/>
      <c r="Q35" s="1334"/>
      <c r="R35" s="1334"/>
      <c r="S35" s="1334"/>
      <c r="T35" s="1334"/>
      <c r="U35" s="1333" t="s">
        <v>331</v>
      </c>
      <c r="W35" s="1625" t="s">
        <v>698</v>
      </c>
    </row>
    <row r="36" spans="1:23" ht="25.5" x14ac:dyDescent="0.2">
      <c r="A36" s="1318" t="s">
        <v>491</v>
      </c>
      <c r="B36" s="990" t="s">
        <v>1278</v>
      </c>
      <c r="C36" s="1331"/>
      <c r="D36" s="988">
        <f>+'I4 BO ASSETS'!F33</f>
        <v>23641120</v>
      </c>
      <c r="E36" s="988">
        <f>+SUM(C36:D36)</f>
        <v>23641120</v>
      </c>
      <c r="F36" s="1332" t="s">
        <v>331</v>
      </c>
      <c r="G36" s="988">
        <f t="shared" si="0"/>
        <v>0</v>
      </c>
      <c r="H36" s="1326">
        <f t="shared" si="1"/>
        <v>23641120</v>
      </c>
      <c r="I36" s="1001">
        <f>+'O5 Details by Class &amp; Accounts'!E36</f>
        <v>23641120</v>
      </c>
      <c r="J36" s="1921">
        <f t="shared" si="2"/>
        <v>0</v>
      </c>
      <c r="K36" s="1327">
        <f>+'O4 Summary by Class &amp; Accounts'!D36</f>
        <v>23641119.999999996</v>
      </c>
      <c r="L36" s="1921">
        <f t="shared" si="3"/>
        <v>0</v>
      </c>
      <c r="M36" s="1334"/>
      <c r="N36" s="1334"/>
      <c r="O36" s="1334"/>
      <c r="P36" s="1334"/>
      <c r="Q36" s="1334"/>
      <c r="R36" s="1334"/>
      <c r="S36" s="1334"/>
      <c r="T36" s="1334"/>
      <c r="U36" s="1333" t="s">
        <v>331</v>
      </c>
      <c r="W36" s="1625" t="s">
        <v>699</v>
      </c>
    </row>
    <row r="37" spans="1:23" ht="25.5" x14ac:dyDescent="0.2">
      <c r="A37" s="1318" t="s">
        <v>1268</v>
      </c>
      <c r="B37" s="990" t="s">
        <v>1269</v>
      </c>
      <c r="C37" s="1331"/>
      <c r="D37" s="988">
        <f>+'I4 BO ASSETS'!F34</f>
        <v>0</v>
      </c>
      <c r="E37" s="988">
        <f>+SUM(C37:D37)</f>
        <v>0</v>
      </c>
      <c r="F37" s="1332" t="s">
        <v>331</v>
      </c>
      <c r="G37" s="988">
        <f t="shared" si="0"/>
        <v>0</v>
      </c>
      <c r="H37" s="1326">
        <f t="shared" si="1"/>
        <v>0</v>
      </c>
      <c r="I37" s="1001">
        <f>+'O5 Details by Class &amp; Accounts'!E37</f>
        <v>0</v>
      </c>
      <c r="J37" s="1921">
        <f>+G37+H37-I37</f>
        <v>0</v>
      </c>
      <c r="K37" s="1327">
        <f>+'O4 Summary by Class &amp; Accounts'!D37</f>
        <v>0</v>
      </c>
      <c r="L37" s="1921">
        <f>+H37-K37</f>
        <v>0</v>
      </c>
      <c r="M37" s="1334"/>
      <c r="N37" s="1334"/>
      <c r="O37" s="1334"/>
      <c r="P37" s="1334"/>
      <c r="Q37" s="1334"/>
      <c r="R37" s="1334"/>
      <c r="S37" s="1334"/>
      <c r="T37" s="1334"/>
      <c r="U37" s="1333"/>
      <c r="W37" s="1625" t="s">
        <v>773</v>
      </c>
    </row>
    <row r="38" spans="1:23" ht="12.75" x14ac:dyDescent="0.2">
      <c r="A38" s="1318">
        <v>1825</v>
      </c>
      <c r="B38" s="990" t="s">
        <v>88</v>
      </c>
      <c r="C38" s="1331"/>
      <c r="D38" s="988">
        <f>+'I4 BO ASSETS'!F35</f>
        <v>0</v>
      </c>
      <c r="E38" s="988">
        <f t="shared" si="4"/>
        <v>0</v>
      </c>
      <c r="F38" s="1332" t="s">
        <v>331</v>
      </c>
      <c r="G38" s="988">
        <f t="shared" si="0"/>
        <v>0</v>
      </c>
      <c r="H38" s="1326">
        <f t="shared" si="1"/>
        <v>0</v>
      </c>
      <c r="I38" s="1001">
        <f>+'O5 Details by Class &amp; Accounts'!E38</f>
        <v>0</v>
      </c>
      <c r="J38" s="1921">
        <f t="shared" si="2"/>
        <v>0</v>
      </c>
      <c r="K38" s="1327">
        <f>+'O4 Summary by Class &amp; Accounts'!D38</f>
        <v>0</v>
      </c>
      <c r="L38" s="1921">
        <f t="shared" si="3"/>
        <v>0</v>
      </c>
      <c r="M38" s="1329"/>
      <c r="N38" s="1329"/>
      <c r="O38" s="1329"/>
      <c r="P38" s="1329"/>
      <c r="Q38" s="1329"/>
      <c r="R38" s="1329"/>
      <c r="S38" s="1329"/>
      <c r="T38" s="1329"/>
      <c r="U38" s="1333" t="s">
        <v>331</v>
      </c>
      <c r="W38" s="1625" t="e">
        <v>#N/A</v>
      </c>
    </row>
    <row r="39" spans="1:23" ht="12.75" x14ac:dyDescent="0.2">
      <c r="A39" s="1318" t="s">
        <v>823</v>
      </c>
      <c r="B39" s="990" t="s">
        <v>365</v>
      </c>
      <c r="C39" s="1331"/>
      <c r="D39" s="988">
        <f>+'I4 BO ASSETS'!F36</f>
        <v>0</v>
      </c>
      <c r="E39" s="988">
        <f t="shared" si="4"/>
        <v>0</v>
      </c>
      <c r="F39" s="1332" t="s">
        <v>331</v>
      </c>
      <c r="G39" s="988">
        <f t="shared" si="0"/>
        <v>0</v>
      </c>
      <c r="H39" s="1326">
        <f t="shared" si="1"/>
        <v>0</v>
      </c>
      <c r="I39" s="1001">
        <f>+'O5 Details by Class &amp; Accounts'!E39</f>
        <v>0</v>
      </c>
      <c r="J39" s="1921">
        <f t="shared" si="2"/>
        <v>0</v>
      </c>
      <c r="K39" s="1327">
        <f>+'O4 Summary by Class &amp; Accounts'!D39</f>
        <v>0</v>
      </c>
      <c r="L39" s="1921">
        <f t="shared" si="3"/>
        <v>0</v>
      </c>
      <c r="M39" s="1329"/>
      <c r="N39" s="1329"/>
      <c r="O39" s="1329"/>
      <c r="P39" s="1329"/>
      <c r="Q39" s="1329"/>
      <c r="R39" s="1329"/>
      <c r="S39" s="1329"/>
      <c r="T39" s="1329"/>
      <c r="U39" s="1333" t="s">
        <v>331</v>
      </c>
      <c r="W39" s="1625" t="s">
        <v>697</v>
      </c>
    </row>
    <row r="40" spans="1:23" ht="12.75" x14ac:dyDescent="0.2">
      <c r="A40" s="1318" t="s">
        <v>824</v>
      </c>
      <c r="B40" s="990" t="s">
        <v>366</v>
      </c>
      <c r="C40" s="1331"/>
      <c r="D40" s="988">
        <f>+'I4 BO ASSETS'!F37</f>
        <v>881028</v>
      </c>
      <c r="E40" s="988">
        <f t="shared" si="4"/>
        <v>881028</v>
      </c>
      <c r="F40" s="1332" t="s">
        <v>331</v>
      </c>
      <c r="G40" s="988">
        <f t="shared" si="0"/>
        <v>0</v>
      </c>
      <c r="H40" s="1326">
        <f t="shared" si="1"/>
        <v>881028</v>
      </c>
      <c r="I40" s="1001">
        <f>+'O5 Details by Class &amp; Accounts'!E40</f>
        <v>881028</v>
      </c>
      <c r="J40" s="1921">
        <f t="shared" si="2"/>
        <v>0</v>
      </c>
      <c r="K40" s="1327">
        <f>+'O4 Summary by Class &amp; Accounts'!D40</f>
        <v>881028</v>
      </c>
      <c r="L40" s="1921">
        <f t="shared" si="3"/>
        <v>0</v>
      </c>
      <c r="M40" s="1329"/>
      <c r="N40" s="1329"/>
      <c r="O40" s="1329"/>
      <c r="P40" s="1329"/>
      <c r="Q40" s="1329"/>
      <c r="R40" s="1329"/>
      <c r="S40" s="1329"/>
      <c r="T40" s="1329"/>
      <c r="U40" s="1333" t="s">
        <v>331</v>
      </c>
      <c r="W40" s="1625" t="s">
        <v>698</v>
      </c>
    </row>
    <row r="41" spans="1:23" ht="12.75" x14ac:dyDescent="0.2">
      <c r="A41" s="1318">
        <v>1830</v>
      </c>
      <c r="B41" s="990" t="s">
        <v>89</v>
      </c>
      <c r="C41" s="1331"/>
      <c r="D41" s="988">
        <f>+'I4 BO ASSETS'!F38</f>
        <v>0</v>
      </c>
      <c r="E41" s="988">
        <f t="shared" si="4"/>
        <v>0</v>
      </c>
      <c r="F41" s="1332" t="s">
        <v>331</v>
      </c>
      <c r="G41" s="988">
        <f t="shared" si="0"/>
        <v>0</v>
      </c>
      <c r="H41" s="1326">
        <f t="shared" si="1"/>
        <v>0</v>
      </c>
      <c r="I41" s="1001">
        <f>+'O5 Details by Class &amp; Accounts'!E41</f>
        <v>0</v>
      </c>
      <c r="J41" s="1921">
        <f t="shared" si="2"/>
        <v>0</v>
      </c>
      <c r="K41" s="1327">
        <f>+'O4 Summary by Class &amp; Accounts'!D41</f>
        <v>0</v>
      </c>
      <c r="L41" s="1921">
        <f t="shared" si="3"/>
        <v>0</v>
      </c>
      <c r="M41" s="1329"/>
      <c r="N41" s="1329"/>
      <c r="O41" s="1329"/>
      <c r="P41" s="1329"/>
      <c r="Q41" s="1329"/>
      <c r="R41" s="1329"/>
      <c r="S41" s="1329"/>
      <c r="T41" s="1329"/>
      <c r="U41" s="1333" t="s">
        <v>331</v>
      </c>
      <c r="W41" s="1625" t="e">
        <v>#N/A</v>
      </c>
    </row>
    <row r="42" spans="1:23" ht="25.5" x14ac:dyDescent="0.2">
      <c r="A42" s="1318" t="s">
        <v>825</v>
      </c>
      <c r="B42" s="990" t="s">
        <v>367</v>
      </c>
      <c r="C42" s="1331"/>
      <c r="D42" s="988">
        <f>+'I4 BO ASSETS'!F39</f>
        <v>0</v>
      </c>
      <c r="E42" s="988">
        <f t="shared" si="4"/>
        <v>0</v>
      </c>
      <c r="F42" s="1332" t="s">
        <v>331</v>
      </c>
      <c r="G42" s="988">
        <f t="shared" si="0"/>
        <v>0</v>
      </c>
      <c r="H42" s="1326">
        <f t="shared" si="1"/>
        <v>0</v>
      </c>
      <c r="I42" s="1001">
        <f>+'O5 Details by Class &amp; Accounts'!E42</f>
        <v>0</v>
      </c>
      <c r="J42" s="1921">
        <f t="shared" si="2"/>
        <v>0</v>
      </c>
      <c r="K42" s="1327">
        <f>+'O4 Summary by Class &amp; Accounts'!D42</f>
        <v>0</v>
      </c>
      <c r="L42" s="1921">
        <f t="shared" si="3"/>
        <v>0</v>
      </c>
      <c r="M42" s="1329"/>
      <c r="N42" s="1329"/>
      <c r="O42" s="1329"/>
      <c r="P42" s="1329"/>
      <c r="Q42" s="1329"/>
      <c r="R42" s="1329"/>
      <c r="S42" s="1329"/>
      <c r="T42" s="1329"/>
      <c r="U42" s="1333" t="s">
        <v>331</v>
      </c>
      <c r="W42" s="1625" t="s">
        <v>1417</v>
      </c>
    </row>
    <row r="43" spans="1:23" ht="12.75" x14ac:dyDescent="0.2">
      <c r="A43" s="1318" t="s">
        <v>826</v>
      </c>
      <c r="B43" s="990" t="s">
        <v>368</v>
      </c>
      <c r="C43" s="1331"/>
      <c r="D43" s="988">
        <f>+'I4 BO ASSETS'!F40</f>
        <v>27983833.079999998</v>
      </c>
      <c r="E43" s="988">
        <f t="shared" si="4"/>
        <v>27983833.079999998</v>
      </c>
      <c r="F43" s="1332" t="s">
        <v>331</v>
      </c>
      <c r="G43" s="988">
        <f t="shared" si="0"/>
        <v>0</v>
      </c>
      <c r="H43" s="1326">
        <f t="shared" si="1"/>
        <v>27983833.079999998</v>
      </c>
      <c r="I43" s="1001">
        <f>+'O5 Details by Class &amp; Accounts'!E43</f>
        <v>27983833.079999998</v>
      </c>
      <c r="J43" s="1921">
        <f t="shared" si="2"/>
        <v>0</v>
      </c>
      <c r="K43" s="1327">
        <f>+'O4 Summary by Class &amp; Accounts'!D43</f>
        <v>27983833.079999998</v>
      </c>
      <c r="L43" s="1921">
        <f t="shared" si="3"/>
        <v>0</v>
      </c>
      <c r="M43" s="1329"/>
      <c r="N43" s="1329"/>
      <c r="O43" s="1329"/>
      <c r="P43" s="1329"/>
      <c r="Q43" s="1329"/>
      <c r="R43" s="1329"/>
      <c r="S43" s="1329"/>
      <c r="T43" s="1329"/>
      <c r="U43" s="1333" t="s">
        <v>331</v>
      </c>
      <c r="W43" s="1625" t="s">
        <v>699</v>
      </c>
    </row>
    <row r="44" spans="1:23" ht="12.75" x14ac:dyDescent="0.2">
      <c r="A44" s="1318" t="s">
        <v>827</v>
      </c>
      <c r="B44" s="990" t="s">
        <v>391</v>
      </c>
      <c r="C44" s="1331"/>
      <c r="D44" s="988">
        <f>+'I4 BO ASSETS'!F41</f>
        <v>1472833.3200000012</v>
      </c>
      <c r="E44" s="988">
        <f t="shared" si="4"/>
        <v>1472833.3200000012</v>
      </c>
      <c r="F44" s="1332" t="s">
        <v>331</v>
      </c>
      <c r="G44" s="988">
        <f t="shared" si="0"/>
        <v>0</v>
      </c>
      <c r="H44" s="1326">
        <f t="shared" si="1"/>
        <v>1472833.3200000012</v>
      </c>
      <c r="I44" s="1001">
        <f>+'O5 Details by Class &amp; Accounts'!E44</f>
        <v>1472833.3200000012</v>
      </c>
      <c r="J44" s="1921">
        <f t="shared" si="2"/>
        <v>0</v>
      </c>
      <c r="K44" s="1327">
        <f>+'O4 Summary by Class &amp; Accounts'!D44</f>
        <v>1472833.3200000012</v>
      </c>
      <c r="L44" s="1921">
        <f t="shared" si="3"/>
        <v>0</v>
      </c>
      <c r="M44" s="1329"/>
      <c r="N44" s="1329"/>
      <c r="O44" s="1329"/>
      <c r="P44" s="1329"/>
      <c r="Q44" s="1329"/>
      <c r="R44" s="1329"/>
      <c r="S44" s="1329"/>
      <c r="T44" s="1329"/>
      <c r="U44" s="1333" t="s">
        <v>331</v>
      </c>
      <c r="W44" s="1625" t="s">
        <v>700</v>
      </c>
    </row>
    <row r="45" spans="1:23" ht="12.75" x14ac:dyDescent="0.2">
      <c r="A45" s="1318">
        <v>1835</v>
      </c>
      <c r="B45" s="990" t="s">
        <v>75</v>
      </c>
      <c r="C45" s="1331"/>
      <c r="D45" s="988">
        <f>+'I4 BO ASSETS'!F42</f>
        <v>0</v>
      </c>
      <c r="E45" s="988">
        <f t="shared" si="4"/>
        <v>0</v>
      </c>
      <c r="F45" s="1332" t="s">
        <v>331</v>
      </c>
      <c r="G45" s="988">
        <f t="shared" si="0"/>
        <v>0</v>
      </c>
      <c r="H45" s="1326">
        <f t="shared" si="1"/>
        <v>0</v>
      </c>
      <c r="I45" s="1001">
        <f>+'O5 Details by Class &amp; Accounts'!E45</f>
        <v>0</v>
      </c>
      <c r="J45" s="1921">
        <f t="shared" si="2"/>
        <v>0</v>
      </c>
      <c r="K45" s="1327">
        <f>+'O4 Summary by Class &amp; Accounts'!D45</f>
        <v>0</v>
      </c>
      <c r="L45" s="1921">
        <f t="shared" si="3"/>
        <v>0</v>
      </c>
      <c r="M45" s="1329"/>
      <c r="N45" s="1329"/>
      <c r="O45" s="1329"/>
      <c r="P45" s="1329"/>
      <c r="Q45" s="1329"/>
      <c r="R45" s="1329"/>
      <c r="S45" s="1329"/>
      <c r="T45" s="1329"/>
      <c r="U45" s="1333" t="s">
        <v>331</v>
      </c>
      <c r="W45" s="1625" t="e">
        <v>#N/A</v>
      </c>
    </row>
    <row r="46" spans="1:23" ht="25.5" x14ac:dyDescent="0.2">
      <c r="A46" s="1318" t="s">
        <v>828</v>
      </c>
      <c r="B46" s="990" t="s">
        <v>392</v>
      </c>
      <c r="C46" s="1331"/>
      <c r="D46" s="988">
        <f>+'I4 BO ASSETS'!F43</f>
        <v>0</v>
      </c>
      <c r="E46" s="988">
        <f t="shared" si="4"/>
        <v>0</v>
      </c>
      <c r="F46" s="1332" t="s">
        <v>331</v>
      </c>
      <c r="G46" s="988">
        <f t="shared" si="0"/>
        <v>0</v>
      </c>
      <c r="H46" s="1326">
        <f t="shared" si="1"/>
        <v>0</v>
      </c>
      <c r="I46" s="1001">
        <f>+'O5 Details by Class &amp; Accounts'!E46</f>
        <v>0</v>
      </c>
      <c r="J46" s="1921">
        <f t="shared" si="2"/>
        <v>0</v>
      </c>
      <c r="K46" s="1327">
        <f>+'O4 Summary by Class &amp; Accounts'!D46</f>
        <v>0</v>
      </c>
      <c r="L46" s="1921">
        <f t="shared" si="3"/>
        <v>0</v>
      </c>
      <c r="M46" s="1329"/>
      <c r="N46" s="1329"/>
      <c r="O46" s="1329"/>
      <c r="P46" s="1329"/>
      <c r="Q46" s="1329"/>
      <c r="R46" s="1329"/>
      <c r="S46" s="1329"/>
      <c r="T46" s="1329"/>
      <c r="U46" s="1333" t="s">
        <v>331</v>
      </c>
      <c r="W46" s="1625" t="s">
        <v>1417</v>
      </c>
    </row>
    <row r="47" spans="1:23" ht="25.5" x14ac:dyDescent="0.2">
      <c r="A47" s="1318" t="s">
        <v>829</v>
      </c>
      <c r="B47" s="990" t="s">
        <v>393</v>
      </c>
      <c r="C47" s="1331"/>
      <c r="D47" s="988">
        <f>+'I4 BO ASSETS'!F44</f>
        <v>37062674.185500003</v>
      </c>
      <c r="E47" s="988">
        <f t="shared" si="4"/>
        <v>37062674.185500003</v>
      </c>
      <c r="F47" s="1332" t="s">
        <v>331</v>
      </c>
      <c r="G47" s="988">
        <f t="shared" si="0"/>
        <v>0</v>
      </c>
      <c r="H47" s="1326">
        <f t="shared" si="1"/>
        <v>37062674.185500003</v>
      </c>
      <c r="I47" s="1001">
        <f>+'O5 Details by Class &amp; Accounts'!E47</f>
        <v>37062674.185500003</v>
      </c>
      <c r="J47" s="1921">
        <f t="shared" si="2"/>
        <v>0</v>
      </c>
      <c r="K47" s="1327">
        <f>+'O4 Summary by Class &amp; Accounts'!D47</f>
        <v>37062674.185499996</v>
      </c>
      <c r="L47" s="1921">
        <f t="shared" si="3"/>
        <v>0</v>
      </c>
      <c r="M47" s="1329"/>
      <c r="N47" s="1329"/>
      <c r="O47" s="1329"/>
      <c r="P47" s="1329"/>
      <c r="Q47" s="1329"/>
      <c r="R47" s="1329"/>
      <c r="S47" s="1329"/>
      <c r="T47" s="1329"/>
      <c r="U47" s="1333" t="s">
        <v>331</v>
      </c>
      <c r="W47" s="1625" t="s">
        <v>699</v>
      </c>
    </row>
    <row r="48" spans="1:23" ht="25.5" x14ac:dyDescent="0.2">
      <c r="A48" s="1318" t="s">
        <v>830</v>
      </c>
      <c r="B48" s="990" t="s">
        <v>394</v>
      </c>
      <c r="C48" s="1331"/>
      <c r="D48" s="988">
        <f>+'I4 BO ASSETS'!F45</f>
        <v>4118074.9094999991</v>
      </c>
      <c r="E48" s="988">
        <f t="shared" si="4"/>
        <v>4118074.9094999991</v>
      </c>
      <c r="F48" s="1332" t="s">
        <v>331</v>
      </c>
      <c r="G48" s="988">
        <f t="shared" si="0"/>
        <v>0</v>
      </c>
      <c r="H48" s="1326">
        <f t="shared" si="1"/>
        <v>4118074.9094999991</v>
      </c>
      <c r="I48" s="1001">
        <f>+'O5 Details by Class &amp; Accounts'!E48</f>
        <v>4118074.9094999991</v>
      </c>
      <c r="J48" s="1921">
        <f t="shared" si="2"/>
        <v>0</v>
      </c>
      <c r="K48" s="1327">
        <f>+'O4 Summary by Class &amp; Accounts'!D48</f>
        <v>4118074.9094999982</v>
      </c>
      <c r="L48" s="1921">
        <f t="shared" si="3"/>
        <v>0</v>
      </c>
      <c r="M48" s="1329"/>
      <c r="N48" s="1329"/>
      <c r="O48" s="1329"/>
      <c r="P48" s="1329"/>
      <c r="Q48" s="1329"/>
      <c r="R48" s="1329"/>
      <c r="S48" s="1329"/>
      <c r="T48" s="1329"/>
      <c r="U48" s="1333" t="s">
        <v>331</v>
      </c>
      <c r="W48" s="1625" t="s">
        <v>700</v>
      </c>
    </row>
    <row r="49" spans="1:23" ht="12.75" x14ac:dyDescent="0.2">
      <c r="A49" s="1318">
        <v>1840</v>
      </c>
      <c r="B49" s="990" t="s">
        <v>76</v>
      </c>
      <c r="C49" s="1331"/>
      <c r="D49" s="988">
        <f>+'I4 BO ASSETS'!F46</f>
        <v>0</v>
      </c>
      <c r="E49" s="988">
        <f t="shared" si="4"/>
        <v>0</v>
      </c>
      <c r="F49" s="1332" t="s">
        <v>331</v>
      </c>
      <c r="G49" s="988">
        <f t="shared" si="0"/>
        <v>0</v>
      </c>
      <c r="H49" s="1326">
        <f t="shared" si="1"/>
        <v>0</v>
      </c>
      <c r="I49" s="1001">
        <f>+'O5 Details by Class &amp; Accounts'!E49</f>
        <v>0</v>
      </c>
      <c r="J49" s="1921">
        <f t="shared" si="2"/>
        <v>0</v>
      </c>
      <c r="K49" s="1327">
        <f>+'O4 Summary by Class &amp; Accounts'!D49</f>
        <v>0</v>
      </c>
      <c r="L49" s="1921">
        <f t="shared" si="3"/>
        <v>0</v>
      </c>
      <c r="M49" s="1329"/>
      <c r="N49" s="1329"/>
      <c r="O49" s="1329"/>
      <c r="P49" s="1329"/>
      <c r="Q49" s="1329"/>
      <c r="R49" s="1329"/>
      <c r="S49" s="1329"/>
      <c r="T49" s="1329"/>
      <c r="U49" s="1333" t="s">
        <v>331</v>
      </c>
      <c r="W49" s="1625" t="e">
        <v>#N/A</v>
      </c>
    </row>
    <row r="50" spans="1:23" ht="12.75" x14ac:dyDescent="0.2">
      <c r="A50" s="1318" t="s">
        <v>831</v>
      </c>
      <c r="B50" s="990" t="s">
        <v>395</v>
      </c>
      <c r="C50" s="1331"/>
      <c r="D50" s="988">
        <f>+'I4 BO ASSETS'!F47</f>
        <v>0</v>
      </c>
      <c r="E50" s="988">
        <f t="shared" si="4"/>
        <v>0</v>
      </c>
      <c r="F50" s="1332" t="s">
        <v>331</v>
      </c>
      <c r="G50" s="988">
        <f t="shared" si="0"/>
        <v>0</v>
      </c>
      <c r="H50" s="1326">
        <f t="shared" si="1"/>
        <v>0</v>
      </c>
      <c r="I50" s="1001">
        <f>+'O5 Details by Class &amp; Accounts'!E50</f>
        <v>0</v>
      </c>
      <c r="J50" s="1921">
        <f t="shared" si="2"/>
        <v>0</v>
      </c>
      <c r="K50" s="1327">
        <f>+'O4 Summary by Class &amp; Accounts'!D50</f>
        <v>0</v>
      </c>
      <c r="L50" s="1921">
        <f t="shared" si="3"/>
        <v>0</v>
      </c>
      <c r="M50" s="1329"/>
      <c r="N50" s="1329"/>
      <c r="O50" s="1329"/>
      <c r="P50" s="1329"/>
      <c r="Q50" s="1329"/>
      <c r="R50" s="1329"/>
      <c r="S50" s="1329"/>
      <c r="T50" s="1329"/>
      <c r="U50" s="1333" t="s">
        <v>331</v>
      </c>
      <c r="W50" s="1625" t="s">
        <v>1417</v>
      </c>
    </row>
    <row r="51" spans="1:23" ht="12.75" x14ac:dyDescent="0.2">
      <c r="A51" s="1318" t="s">
        <v>832</v>
      </c>
      <c r="B51" s="990" t="s">
        <v>396</v>
      </c>
      <c r="C51" s="1331"/>
      <c r="D51" s="988">
        <f>+'I4 BO ASSETS'!F48</f>
        <v>18940274.98875</v>
      </c>
      <c r="E51" s="988">
        <f t="shared" si="4"/>
        <v>18940274.98875</v>
      </c>
      <c r="F51" s="1332" t="s">
        <v>331</v>
      </c>
      <c r="G51" s="988">
        <f t="shared" ref="G51:G82" si="5">+IF((F51=" "),0,E51)</f>
        <v>0</v>
      </c>
      <c r="H51" s="1326">
        <f t="shared" ref="H51:H82" si="6">+IF((F51=" "),E51,0)</f>
        <v>18940274.98875</v>
      </c>
      <c r="I51" s="1001">
        <f>+'O5 Details by Class &amp; Accounts'!E51</f>
        <v>18940274.98875</v>
      </c>
      <c r="J51" s="1921">
        <f t="shared" si="2"/>
        <v>0</v>
      </c>
      <c r="K51" s="1327">
        <f>+'O4 Summary by Class &amp; Accounts'!D51</f>
        <v>18940274.98875</v>
      </c>
      <c r="L51" s="1921">
        <f t="shared" si="3"/>
        <v>0</v>
      </c>
      <c r="M51" s="1329"/>
      <c r="N51" s="1329"/>
      <c r="O51" s="1329"/>
      <c r="P51" s="1329"/>
      <c r="Q51" s="1329"/>
      <c r="R51" s="1329"/>
      <c r="S51" s="1329"/>
      <c r="T51" s="1329"/>
      <c r="U51" s="1333" t="s">
        <v>331</v>
      </c>
      <c r="W51" s="1625" t="s">
        <v>699</v>
      </c>
    </row>
    <row r="52" spans="1:23" ht="12.75" x14ac:dyDescent="0.2">
      <c r="A52" s="1318" t="s">
        <v>833</v>
      </c>
      <c r="B52" s="990" t="s">
        <v>397</v>
      </c>
      <c r="C52" s="1331"/>
      <c r="D52" s="988">
        <f>+'I4 BO ASSETS'!F49</f>
        <v>6313424.9962499999</v>
      </c>
      <c r="E52" s="988">
        <f t="shared" si="4"/>
        <v>6313424.9962499999</v>
      </c>
      <c r="F52" s="1332" t="s">
        <v>331</v>
      </c>
      <c r="G52" s="988">
        <f t="shared" si="5"/>
        <v>0</v>
      </c>
      <c r="H52" s="1326">
        <f t="shared" si="6"/>
        <v>6313424.9962499999</v>
      </c>
      <c r="I52" s="1001">
        <f>+'O5 Details by Class &amp; Accounts'!E52</f>
        <v>6313424.9962499999</v>
      </c>
      <c r="J52" s="1921">
        <f t="shared" si="2"/>
        <v>0</v>
      </c>
      <c r="K52" s="1327">
        <f>+'O4 Summary by Class &amp; Accounts'!D52</f>
        <v>6313424.9962499999</v>
      </c>
      <c r="L52" s="1921">
        <f t="shared" si="3"/>
        <v>0</v>
      </c>
      <c r="M52" s="1329"/>
      <c r="N52" s="1329"/>
      <c r="O52" s="1329"/>
      <c r="P52" s="1329"/>
      <c r="Q52" s="1329"/>
      <c r="R52" s="1329"/>
      <c r="S52" s="1329"/>
      <c r="T52" s="1329"/>
      <c r="U52" s="1333" t="s">
        <v>331</v>
      </c>
      <c r="W52" s="1625" t="s">
        <v>700</v>
      </c>
    </row>
    <row r="53" spans="1:23" ht="12.75" x14ac:dyDescent="0.2">
      <c r="A53" s="1318">
        <v>1845</v>
      </c>
      <c r="B53" s="990" t="s">
        <v>84</v>
      </c>
      <c r="C53" s="1331"/>
      <c r="D53" s="988">
        <f>+'I4 BO ASSETS'!F50</f>
        <v>0</v>
      </c>
      <c r="E53" s="988">
        <f t="shared" si="4"/>
        <v>0</v>
      </c>
      <c r="F53" s="1332" t="s">
        <v>331</v>
      </c>
      <c r="G53" s="988">
        <f t="shared" si="5"/>
        <v>0</v>
      </c>
      <c r="H53" s="1326">
        <f t="shared" si="6"/>
        <v>0</v>
      </c>
      <c r="I53" s="1001">
        <f>+'O5 Details by Class &amp; Accounts'!E53</f>
        <v>0</v>
      </c>
      <c r="J53" s="1921">
        <f t="shared" si="2"/>
        <v>0</v>
      </c>
      <c r="K53" s="1327">
        <f>+'O4 Summary by Class &amp; Accounts'!D53</f>
        <v>0</v>
      </c>
      <c r="L53" s="1921">
        <f t="shared" si="3"/>
        <v>0</v>
      </c>
      <c r="M53" s="1329"/>
      <c r="N53" s="1329"/>
      <c r="O53" s="1329"/>
      <c r="P53" s="1329"/>
      <c r="Q53" s="1329"/>
      <c r="R53" s="1329"/>
      <c r="S53" s="1329"/>
      <c r="T53" s="1329"/>
      <c r="U53" s="1333" t="s">
        <v>331</v>
      </c>
      <c r="W53" s="1625" t="e">
        <v>#N/A</v>
      </c>
    </row>
    <row r="54" spans="1:23" ht="25.5" x14ac:dyDescent="0.2">
      <c r="A54" s="1318" t="s">
        <v>834</v>
      </c>
      <c r="B54" s="990" t="s">
        <v>398</v>
      </c>
      <c r="C54" s="1331"/>
      <c r="D54" s="988">
        <f>+'I4 BO ASSETS'!F51</f>
        <v>0</v>
      </c>
      <c r="E54" s="988">
        <f t="shared" si="4"/>
        <v>0</v>
      </c>
      <c r="F54" s="1332" t="s">
        <v>331</v>
      </c>
      <c r="G54" s="988">
        <f t="shared" si="5"/>
        <v>0</v>
      </c>
      <c r="H54" s="1326">
        <f t="shared" si="6"/>
        <v>0</v>
      </c>
      <c r="I54" s="1001">
        <f>+'O5 Details by Class &amp; Accounts'!E54</f>
        <v>0</v>
      </c>
      <c r="J54" s="1921">
        <f t="shared" si="2"/>
        <v>0</v>
      </c>
      <c r="K54" s="1327">
        <f>+'O4 Summary by Class &amp; Accounts'!D54</f>
        <v>0</v>
      </c>
      <c r="L54" s="1921">
        <f t="shared" si="3"/>
        <v>0</v>
      </c>
      <c r="M54" s="1329"/>
      <c r="N54" s="1329"/>
      <c r="O54" s="1329"/>
      <c r="P54" s="1329"/>
      <c r="Q54" s="1329"/>
      <c r="R54" s="1329"/>
      <c r="S54" s="1329"/>
      <c r="T54" s="1329"/>
      <c r="U54" s="1333" t="s">
        <v>331</v>
      </c>
      <c r="W54" s="1625" t="s">
        <v>1417</v>
      </c>
    </row>
    <row r="55" spans="1:23" ht="25.5" x14ac:dyDescent="0.2">
      <c r="A55" s="1318" t="s">
        <v>835</v>
      </c>
      <c r="B55" s="990" t="s">
        <v>399</v>
      </c>
      <c r="C55" s="1331"/>
      <c r="D55" s="988">
        <f>+'I4 BO ASSETS'!F52</f>
        <v>8764247.5474999994</v>
      </c>
      <c r="E55" s="988">
        <f t="shared" si="4"/>
        <v>8764247.5474999994</v>
      </c>
      <c r="F55" s="1332" t="s">
        <v>331</v>
      </c>
      <c r="G55" s="988">
        <f t="shared" si="5"/>
        <v>0</v>
      </c>
      <c r="H55" s="1326">
        <f t="shared" si="6"/>
        <v>8764247.5474999994</v>
      </c>
      <c r="I55" s="1001">
        <f>+'O5 Details by Class &amp; Accounts'!E55</f>
        <v>8764247.5474999994</v>
      </c>
      <c r="J55" s="1921">
        <f t="shared" si="2"/>
        <v>0</v>
      </c>
      <c r="K55" s="1327">
        <f>+'O4 Summary by Class &amp; Accounts'!D55</f>
        <v>8764247.5474999994</v>
      </c>
      <c r="L55" s="1921">
        <f t="shared" si="3"/>
        <v>0</v>
      </c>
      <c r="M55" s="1329"/>
      <c r="N55" s="1329"/>
      <c r="O55" s="1329"/>
      <c r="P55" s="1329"/>
      <c r="Q55" s="1329"/>
      <c r="R55" s="1329"/>
      <c r="S55" s="1329"/>
      <c r="T55" s="1329"/>
      <c r="U55" s="1333" t="s">
        <v>331</v>
      </c>
      <c r="W55" s="1625" t="s">
        <v>699</v>
      </c>
    </row>
    <row r="56" spans="1:23" ht="25.5" x14ac:dyDescent="0.2">
      <c r="A56" s="1318" t="s">
        <v>836</v>
      </c>
      <c r="B56" s="990" t="s">
        <v>631</v>
      </c>
      <c r="C56" s="1331"/>
      <c r="D56" s="988">
        <f>+'I4 BO ASSETS'!F53</f>
        <v>8764247.5474999994</v>
      </c>
      <c r="E56" s="988">
        <f t="shared" si="4"/>
        <v>8764247.5474999994</v>
      </c>
      <c r="F56" s="1332" t="s">
        <v>331</v>
      </c>
      <c r="G56" s="988">
        <f t="shared" si="5"/>
        <v>0</v>
      </c>
      <c r="H56" s="1326">
        <f t="shared" si="6"/>
        <v>8764247.5474999994</v>
      </c>
      <c r="I56" s="1001">
        <f>+'O5 Details by Class &amp; Accounts'!E56</f>
        <v>8764247.5474999994</v>
      </c>
      <c r="J56" s="1921">
        <f t="shared" si="2"/>
        <v>0</v>
      </c>
      <c r="K56" s="1327">
        <f>+'O4 Summary by Class &amp; Accounts'!D56</f>
        <v>8764247.5474999994</v>
      </c>
      <c r="L56" s="1921">
        <f t="shared" si="3"/>
        <v>0</v>
      </c>
      <c r="M56" s="1329"/>
      <c r="N56" s="1329"/>
      <c r="O56" s="1329"/>
      <c r="P56" s="1329"/>
      <c r="Q56" s="1329"/>
      <c r="R56" s="1329"/>
      <c r="S56" s="1329"/>
      <c r="T56" s="1329"/>
      <c r="U56" s="1333" t="s">
        <v>331</v>
      </c>
      <c r="W56" s="1625" t="s">
        <v>700</v>
      </c>
    </row>
    <row r="57" spans="1:23" ht="12.75" x14ac:dyDescent="0.2">
      <c r="A57" s="1318">
        <v>1850</v>
      </c>
      <c r="B57" s="990" t="s">
        <v>90</v>
      </c>
      <c r="C57" s="1331"/>
      <c r="D57" s="988">
        <f>+'I4 BO ASSETS'!F54</f>
        <v>31187118.965</v>
      </c>
      <c r="E57" s="988">
        <f t="shared" si="4"/>
        <v>31187118.965</v>
      </c>
      <c r="F57" s="1332" t="s">
        <v>331</v>
      </c>
      <c r="G57" s="988">
        <f t="shared" si="5"/>
        <v>0</v>
      </c>
      <c r="H57" s="1326">
        <f t="shared" si="6"/>
        <v>31187118.965</v>
      </c>
      <c r="I57" s="1001">
        <f>+'O5 Details by Class &amp; Accounts'!E57</f>
        <v>31187118.965</v>
      </c>
      <c r="J57" s="1921">
        <f t="shared" si="2"/>
        <v>0</v>
      </c>
      <c r="K57" s="1327">
        <f>+'O4 Summary by Class &amp; Accounts'!D57</f>
        <v>31187118.965</v>
      </c>
      <c r="L57" s="1921">
        <f t="shared" si="3"/>
        <v>0</v>
      </c>
      <c r="M57" s="1329"/>
      <c r="N57" s="1329"/>
      <c r="O57" s="1329"/>
      <c r="P57" s="1329"/>
      <c r="Q57" s="1329"/>
      <c r="R57" s="1329"/>
      <c r="S57" s="1329"/>
      <c r="T57" s="1329"/>
      <c r="U57" s="1333" t="s">
        <v>331</v>
      </c>
      <c r="W57" s="1625" t="s">
        <v>1059</v>
      </c>
    </row>
    <row r="58" spans="1:23" ht="12.75" x14ac:dyDescent="0.2">
      <c r="A58" s="1318">
        <v>1855</v>
      </c>
      <c r="B58" s="990" t="s">
        <v>92</v>
      </c>
      <c r="C58" s="1331"/>
      <c r="D58" s="988">
        <f>+'I4 BO ASSETS'!F55</f>
        <v>16846078.960000001</v>
      </c>
      <c r="E58" s="988">
        <f t="shared" si="4"/>
        <v>16846078.960000001</v>
      </c>
      <c r="F58" s="1335" t="s">
        <v>331</v>
      </c>
      <c r="G58" s="988">
        <f t="shared" si="5"/>
        <v>0</v>
      </c>
      <c r="H58" s="1326">
        <f t="shared" si="6"/>
        <v>16846078.960000001</v>
      </c>
      <c r="I58" s="1001">
        <f>+'O5 Details by Class &amp; Accounts'!E58</f>
        <v>16846078.960000001</v>
      </c>
      <c r="J58" s="1921">
        <f t="shared" ref="J58:J82" si="7">+G58+H58-I58</f>
        <v>0</v>
      </c>
      <c r="K58" s="1327">
        <f>+'O4 Summary by Class &amp; Accounts'!D58</f>
        <v>16846078.960000001</v>
      </c>
      <c r="L58" s="1921">
        <f t="shared" ref="L58:L82" si="8">+H58-K58</f>
        <v>0</v>
      </c>
      <c r="M58" s="1336"/>
      <c r="N58" s="1336"/>
      <c r="O58" s="1336"/>
      <c r="P58" s="1329"/>
      <c r="Q58" s="1329"/>
      <c r="R58" s="1329"/>
      <c r="S58" s="1329"/>
      <c r="T58" s="1329"/>
      <c r="U58" s="1337" t="s">
        <v>331</v>
      </c>
      <c r="W58" s="1625" t="s">
        <v>1275</v>
      </c>
    </row>
    <row r="59" spans="1:23" ht="12.75" x14ac:dyDescent="0.2">
      <c r="A59" s="1318">
        <v>1860</v>
      </c>
      <c r="B59" s="990" t="s">
        <v>93</v>
      </c>
      <c r="C59" s="1331"/>
      <c r="D59" s="988">
        <f>+'I4 BO ASSETS'!F56</f>
        <v>9261664</v>
      </c>
      <c r="E59" s="988">
        <f t="shared" si="4"/>
        <v>9261664</v>
      </c>
      <c r="F59" s="1335" t="s">
        <v>331</v>
      </c>
      <c r="G59" s="988">
        <f t="shared" si="5"/>
        <v>0</v>
      </c>
      <c r="H59" s="1326">
        <f t="shared" si="6"/>
        <v>9261664</v>
      </c>
      <c r="I59" s="1001">
        <f>+'O5 Details by Class &amp; Accounts'!E59</f>
        <v>9261664</v>
      </c>
      <c r="J59" s="1921">
        <f t="shared" si="7"/>
        <v>0</v>
      </c>
      <c r="K59" s="1327">
        <f>+'O4 Summary by Class &amp; Accounts'!D59</f>
        <v>9261664</v>
      </c>
      <c r="L59" s="1921">
        <f t="shared" si="8"/>
        <v>0</v>
      </c>
      <c r="M59" s="1336"/>
      <c r="N59" s="1336"/>
      <c r="O59" s="1336"/>
      <c r="P59" s="1329"/>
      <c r="Q59" s="1329"/>
      <c r="R59" s="1329"/>
      <c r="S59" s="1329"/>
      <c r="T59" s="1329"/>
      <c r="U59" s="1337" t="s">
        <v>331</v>
      </c>
      <c r="W59" s="1625" t="s">
        <v>774</v>
      </c>
    </row>
    <row r="60" spans="1:23" ht="12.75" x14ac:dyDescent="0.2">
      <c r="A60" s="1841">
        <v>1905</v>
      </c>
      <c r="B60" s="1807" t="s">
        <v>282</v>
      </c>
      <c r="C60" s="988">
        <v>0</v>
      </c>
      <c r="D60" s="988">
        <f>+'I4 BO ASSETS'!F62</f>
        <v>940079</v>
      </c>
      <c r="E60" s="988">
        <f t="shared" ref="E60:E70" si="9">+SUM(C60:D60)</f>
        <v>940079</v>
      </c>
      <c r="F60" s="1325" t="s">
        <v>331</v>
      </c>
      <c r="G60" s="988">
        <f t="shared" si="5"/>
        <v>0</v>
      </c>
      <c r="H60" s="1326">
        <f t="shared" si="6"/>
        <v>940079</v>
      </c>
      <c r="I60" s="1001">
        <f>+'O5 Details by Class &amp; Accounts'!E60</f>
        <v>940079</v>
      </c>
      <c r="J60" s="1921">
        <f t="shared" si="7"/>
        <v>0</v>
      </c>
      <c r="K60" s="1327">
        <f>+'O4 Summary by Class &amp; Accounts'!D60</f>
        <v>940079</v>
      </c>
      <c r="L60" s="1921">
        <f t="shared" si="8"/>
        <v>0</v>
      </c>
      <c r="M60" s="1842"/>
      <c r="N60" s="1842"/>
      <c r="O60" s="1842"/>
      <c r="P60" s="1329"/>
      <c r="Q60" s="1329"/>
      <c r="R60" s="1329"/>
      <c r="S60" s="1329"/>
      <c r="T60" s="1329"/>
      <c r="U60" s="1330" t="s">
        <v>331</v>
      </c>
      <c r="W60" s="1625" t="s">
        <v>5</v>
      </c>
    </row>
    <row r="61" spans="1:23" ht="12.75" x14ac:dyDescent="0.2">
      <c r="A61" s="1841">
        <v>1906</v>
      </c>
      <c r="B61" s="1807" t="s">
        <v>283</v>
      </c>
      <c r="C61" s="988">
        <v>0</v>
      </c>
      <c r="D61" s="988">
        <f>+'I4 BO ASSETS'!F63</f>
        <v>65314</v>
      </c>
      <c r="E61" s="988">
        <f t="shared" si="9"/>
        <v>65314</v>
      </c>
      <c r="F61" s="1325" t="s">
        <v>331</v>
      </c>
      <c r="G61" s="988">
        <f t="shared" si="5"/>
        <v>0</v>
      </c>
      <c r="H61" s="1326">
        <f t="shared" si="6"/>
        <v>65314</v>
      </c>
      <c r="I61" s="1001">
        <f>+'O5 Details by Class &amp; Accounts'!E61</f>
        <v>65314</v>
      </c>
      <c r="J61" s="1921">
        <f t="shared" si="7"/>
        <v>0</v>
      </c>
      <c r="K61" s="1327">
        <f>+'O4 Summary by Class &amp; Accounts'!D61</f>
        <v>65313.999999999993</v>
      </c>
      <c r="L61" s="1921">
        <f t="shared" si="8"/>
        <v>0</v>
      </c>
      <c r="M61" s="1842"/>
      <c r="N61" s="1842"/>
      <c r="O61" s="1842"/>
      <c r="P61" s="1329"/>
      <c r="Q61" s="1329"/>
      <c r="R61" s="1329"/>
      <c r="S61" s="1329"/>
      <c r="T61" s="1329"/>
      <c r="U61" s="1330" t="s">
        <v>331</v>
      </c>
      <c r="W61" s="1625" t="s">
        <v>5</v>
      </c>
    </row>
    <row r="62" spans="1:23" ht="12.75" x14ac:dyDescent="0.2">
      <c r="A62" s="1841">
        <v>1908</v>
      </c>
      <c r="B62" s="1807" t="s">
        <v>284</v>
      </c>
      <c r="C62" s="988">
        <v>0</v>
      </c>
      <c r="D62" s="988">
        <f>+'I4 BO ASSETS'!F64</f>
        <v>12223707</v>
      </c>
      <c r="E62" s="988">
        <f t="shared" si="9"/>
        <v>12223707</v>
      </c>
      <c r="F62" s="1325" t="s">
        <v>331</v>
      </c>
      <c r="G62" s="988">
        <f t="shared" si="5"/>
        <v>0</v>
      </c>
      <c r="H62" s="1326">
        <f t="shared" si="6"/>
        <v>12223707</v>
      </c>
      <c r="I62" s="1001">
        <f>+'O5 Details by Class &amp; Accounts'!E62</f>
        <v>12223707</v>
      </c>
      <c r="J62" s="1921">
        <f t="shared" si="7"/>
        <v>0</v>
      </c>
      <c r="K62" s="1327">
        <f>+'O4 Summary by Class &amp; Accounts'!D62</f>
        <v>12223707</v>
      </c>
      <c r="L62" s="1921">
        <f t="shared" si="8"/>
        <v>0</v>
      </c>
      <c r="M62" s="1842"/>
      <c r="N62" s="1842"/>
      <c r="O62" s="1842"/>
      <c r="P62" s="1329"/>
      <c r="Q62" s="1329"/>
      <c r="R62" s="1329"/>
      <c r="S62" s="1329"/>
      <c r="T62" s="1329"/>
      <c r="U62" s="1330" t="s">
        <v>331</v>
      </c>
      <c r="W62" s="1625" t="s">
        <v>5</v>
      </c>
    </row>
    <row r="63" spans="1:23" ht="12.75" x14ac:dyDescent="0.2">
      <c r="A63" s="1841">
        <v>1910</v>
      </c>
      <c r="B63" s="1807" t="s">
        <v>285</v>
      </c>
      <c r="C63" s="988">
        <v>0</v>
      </c>
      <c r="D63" s="988">
        <f>+'I4 BO ASSETS'!F65</f>
        <v>0</v>
      </c>
      <c r="E63" s="988">
        <f t="shared" si="9"/>
        <v>0</v>
      </c>
      <c r="F63" s="1325" t="s">
        <v>331</v>
      </c>
      <c r="G63" s="988">
        <f t="shared" si="5"/>
        <v>0</v>
      </c>
      <c r="H63" s="1326">
        <f t="shared" si="6"/>
        <v>0</v>
      </c>
      <c r="I63" s="1001">
        <f>+'O5 Details by Class &amp; Accounts'!E63</f>
        <v>0</v>
      </c>
      <c r="J63" s="1921">
        <f t="shared" si="7"/>
        <v>0</v>
      </c>
      <c r="K63" s="1327">
        <f>+'O4 Summary by Class &amp; Accounts'!D63</f>
        <v>0</v>
      </c>
      <c r="L63" s="1921">
        <f t="shared" si="8"/>
        <v>0</v>
      </c>
      <c r="M63" s="1842"/>
      <c r="N63" s="1842"/>
      <c r="O63" s="1842"/>
      <c r="P63" s="1329"/>
      <c r="Q63" s="1329"/>
      <c r="R63" s="1329"/>
      <c r="S63" s="1329"/>
      <c r="T63" s="1329"/>
      <c r="U63" s="1330" t="s">
        <v>331</v>
      </c>
      <c r="W63" s="1625" t="s">
        <v>5</v>
      </c>
    </row>
    <row r="64" spans="1:23" ht="12.75" x14ac:dyDescent="0.2">
      <c r="A64" s="1841">
        <v>1915</v>
      </c>
      <c r="B64" s="1807" t="s">
        <v>509</v>
      </c>
      <c r="C64" s="988">
        <v>0</v>
      </c>
      <c r="D64" s="988">
        <f>+'I4 BO ASSETS'!F66</f>
        <v>90616</v>
      </c>
      <c r="E64" s="988">
        <f t="shared" si="9"/>
        <v>90616</v>
      </c>
      <c r="F64" s="1325" t="s">
        <v>331</v>
      </c>
      <c r="G64" s="988">
        <f t="shared" si="5"/>
        <v>0</v>
      </c>
      <c r="H64" s="1326">
        <f t="shared" si="6"/>
        <v>90616</v>
      </c>
      <c r="I64" s="1001">
        <f>+'O5 Details by Class &amp; Accounts'!E64</f>
        <v>90616</v>
      </c>
      <c r="J64" s="1921">
        <f t="shared" si="7"/>
        <v>0</v>
      </c>
      <c r="K64" s="1327">
        <f>+'O4 Summary by Class &amp; Accounts'!D64</f>
        <v>90615.999999999985</v>
      </c>
      <c r="L64" s="1921">
        <f t="shared" si="8"/>
        <v>0</v>
      </c>
      <c r="M64" s="1842"/>
      <c r="N64" s="1842"/>
      <c r="O64" s="1842"/>
      <c r="P64" s="1329"/>
      <c r="Q64" s="1329"/>
      <c r="R64" s="1329"/>
      <c r="S64" s="1329"/>
      <c r="T64" s="1329"/>
      <c r="U64" s="1330" t="s">
        <v>331</v>
      </c>
      <c r="W64" s="1625" t="s">
        <v>5</v>
      </c>
    </row>
    <row r="65" spans="1:23" ht="12.75" x14ac:dyDescent="0.2">
      <c r="A65" s="1841">
        <v>1920</v>
      </c>
      <c r="B65" s="1807" t="s">
        <v>510</v>
      </c>
      <c r="C65" s="988">
        <v>0</v>
      </c>
      <c r="D65" s="988">
        <f>+'I4 BO ASSETS'!F67</f>
        <v>762482</v>
      </c>
      <c r="E65" s="988">
        <f t="shared" si="9"/>
        <v>762482</v>
      </c>
      <c r="F65" s="1325" t="s">
        <v>331</v>
      </c>
      <c r="G65" s="988">
        <f t="shared" si="5"/>
        <v>0</v>
      </c>
      <c r="H65" s="1326">
        <f t="shared" si="6"/>
        <v>762482</v>
      </c>
      <c r="I65" s="1001">
        <f>+'O5 Details by Class &amp; Accounts'!E65</f>
        <v>762482</v>
      </c>
      <c r="J65" s="1921">
        <f t="shared" si="7"/>
        <v>0</v>
      </c>
      <c r="K65" s="1327">
        <f>+'O4 Summary by Class &amp; Accounts'!D65</f>
        <v>762481.99999999988</v>
      </c>
      <c r="L65" s="1921">
        <f t="shared" si="8"/>
        <v>0</v>
      </c>
      <c r="M65" s="1842"/>
      <c r="N65" s="1842"/>
      <c r="O65" s="1842"/>
      <c r="P65" s="1329"/>
      <c r="Q65" s="1329"/>
      <c r="R65" s="1329"/>
      <c r="S65" s="1329"/>
      <c r="T65" s="1329"/>
      <c r="U65" s="1330" t="s">
        <v>331</v>
      </c>
      <c r="W65" s="1625" t="s">
        <v>5</v>
      </c>
    </row>
    <row r="66" spans="1:23" ht="12.75" x14ac:dyDescent="0.2">
      <c r="A66" s="1841">
        <v>1925</v>
      </c>
      <c r="B66" s="1807" t="s">
        <v>511</v>
      </c>
      <c r="C66" s="988">
        <v>0</v>
      </c>
      <c r="D66" s="988">
        <f>+'I4 BO ASSETS'!F68</f>
        <v>3178640</v>
      </c>
      <c r="E66" s="988">
        <f t="shared" si="9"/>
        <v>3178640</v>
      </c>
      <c r="F66" s="1325" t="s">
        <v>331</v>
      </c>
      <c r="G66" s="988">
        <f t="shared" si="5"/>
        <v>0</v>
      </c>
      <c r="H66" s="1326">
        <f t="shared" si="6"/>
        <v>3178640</v>
      </c>
      <c r="I66" s="1001">
        <f>+'O5 Details by Class &amp; Accounts'!E66</f>
        <v>3178640</v>
      </c>
      <c r="J66" s="1921">
        <f t="shared" si="7"/>
        <v>0</v>
      </c>
      <c r="K66" s="1327">
        <f>+'O4 Summary by Class &amp; Accounts'!D66</f>
        <v>3178640</v>
      </c>
      <c r="L66" s="1921">
        <f t="shared" si="8"/>
        <v>0</v>
      </c>
      <c r="M66" s="1842"/>
      <c r="N66" s="1842"/>
      <c r="O66" s="1842"/>
      <c r="P66" s="1329"/>
      <c r="Q66" s="1329"/>
      <c r="R66" s="1329"/>
      <c r="S66" s="1329"/>
      <c r="T66" s="1329"/>
      <c r="U66" s="1330" t="s">
        <v>331</v>
      </c>
      <c r="W66" s="1625" t="s">
        <v>5</v>
      </c>
    </row>
    <row r="67" spans="1:23" ht="12.75" x14ac:dyDescent="0.2">
      <c r="A67" s="1841">
        <v>1930</v>
      </c>
      <c r="B67" s="1807" t="s">
        <v>512</v>
      </c>
      <c r="C67" s="988">
        <v>0</v>
      </c>
      <c r="D67" s="988">
        <f>+'I4 BO ASSETS'!F69</f>
        <v>6650783</v>
      </c>
      <c r="E67" s="988">
        <f t="shared" si="9"/>
        <v>6650783</v>
      </c>
      <c r="F67" s="1325" t="s">
        <v>331</v>
      </c>
      <c r="G67" s="988">
        <f t="shared" si="5"/>
        <v>0</v>
      </c>
      <c r="H67" s="1326">
        <f t="shared" si="6"/>
        <v>6650783</v>
      </c>
      <c r="I67" s="1001">
        <f>+'O5 Details by Class &amp; Accounts'!E67</f>
        <v>6650783</v>
      </c>
      <c r="J67" s="1921">
        <f t="shared" si="7"/>
        <v>0</v>
      </c>
      <c r="K67" s="1327">
        <f>+'O4 Summary by Class &amp; Accounts'!D67</f>
        <v>6650782.9999999991</v>
      </c>
      <c r="L67" s="1921">
        <f t="shared" si="8"/>
        <v>0</v>
      </c>
      <c r="M67" s="1842"/>
      <c r="N67" s="1842"/>
      <c r="O67" s="1842"/>
      <c r="P67" s="1329"/>
      <c r="Q67" s="1329"/>
      <c r="R67" s="1329"/>
      <c r="S67" s="1329"/>
      <c r="T67" s="1329"/>
      <c r="U67" s="1330" t="s">
        <v>331</v>
      </c>
      <c r="W67" s="1625" t="s">
        <v>5</v>
      </c>
    </row>
    <row r="68" spans="1:23" ht="12.75" x14ac:dyDescent="0.2">
      <c r="A68" s="1841">
        <v>1935</v>
      </c>
      <c r="B68" s="1807" t="s">
        <v>513</v>
      </c>
      <c r="C68" s="988">
        <v>0</v>
      </c>
      <c r="D68" s="988">
        <f>+'I4 BO ASSETS'!F70</f>
        <v>0</v>
      </c>
      <c r="E68" s="988">
        <f t="shared" si="9"/>
        <v>0</v>
      </c>
      <c r="F68" s="1325" t="s">
        <v>331</v>
      </c>
      <c r="G68" s="988">
        <f t="shared" si="5"/>
        <v>0</v>
      </c>
      <c r="H68" s="1326">
        <f t="shared" si="6"/>
        <v>0</v>
      </c>
      <c r="I68" s="1001">
        <f>+'O5 Details by Class &amp; Accounts'!E68</f>
        <v>0</v>
      </c>
      <c r="J68" s="1921">
        <f t="shared" si="7"/>
        <v>0</v>
      </c>
      <c r="K68" s="1327">
        <f>+'O4 Summary by Class &amp; Accounts'!D68</f>
        <v>0</v>
      </c>
      <c r="L68" s="1921">
        <f t="shared" si="8"/>
        <v>0</v>
      </c>
      <c r="M68" s="1842"/>
      <c r="N68" s="1842"/>
      <c r="O68" s="1842"/>
      <c r="P68" s="1329"/>
      <c r="Q68" s="1329"/>
      <c r="R68" s="1329"/>
      <c r="S68" s="1329"/>
      <c r="T68" s="1329"/>
      <c r="U68" s="1330" t="s">
        <v>331</v>
      </c>
      <c r="W68" s="1625" t="s">
        <v>5</v>
      </c>
    </row>
    <row r="69" spans="1:23" ht="12.75" x14ac:dyDescent="0.2">
      <c r="A69" s="1841">
        <v>1940</v>
      </c>
      <c r="B69" s="1807" t="s">
        <v>514</v>
      </c>
      <c r="C69" s="988">
        <v>0</v>
      </c>
      <c r="D69" s="988">
        <f>+'I4 BO ASSETS'!F71</f>
        <v>2659604</v>
      </c>
      <c r="E69" s="988">
        <f t="shared" si="9"/>
        <v>2659604</v>
      </c>
      <c r="F69" s="1325" t="s">
        <v>331</v>
      </c>
      <c r="G69" s="988">
        <f t="shared" si="5"/>
        <v>0</v>
      </c>
      <c r="H69" s="1326">
        <f t="shared" si="6"/>
        <v>2659604</v>
      </c>
      <c r="I69" s="1001">
        <f>+'O5 Details by Class &amp; Accounts'!E69</f>
        <v>2659604</v>
      </c>
      <c r="J69" s="1921">
        <f t="shared" si="7"/>
        <v>0</v>
      </c>
      <c r="K69" s="1327">
        <f>+'O4 Summary by Class &amp; Accounts'!D69</f>
        <v>2659604</v>
      </c>
      <c r="L69" s="1921">
        <f t="shared" si="8"/>
        <v>0</v>
      </c>
      <c r="M69" s="1842"/>
      <c r="N69" s="1842"/>
      <c r="O69" s="1842"/>
      <c r="P69" s="1329"/>
      <c r="Q69" s="1329"/>
      <c r="R69" s="1329"/>
      <c r="S69" s="1329"/>
      <c r="T69" s="1329"/>
      <c r="U69" s="1330" t="s">
        <v>331</v>
      </c>
      <c r="W69" s="1625" t="s">
        <v>5</v>
      </c>
    </row>
    <row r="70" spans="1:23" ht="12.75" x14ac:dyDescent="0.2">
      <c r="A70" s="1841">
        <v>1945</v>
      </c>
      <c r="B70" s="1807" t="s">
        <v>515</v>
      </c>
      <c r="C70" s="988">
        <v>0</v>
      </c>
      <c r="D70" s="988">
        <f>+'I4 BO ASSETS'!F72</f>
        <v>0</v>
      </c>
      <c r="E70" s="988">
        <f t="shared" si="9"/>
        <v>0</v>
      </c>
      <c r="F70" s="1325" t="s">
        <v>331</v>
      </c>
      <c r="G70" s="988">
        <f t="shared" si="5"/>
        <v>0</v>
      </c>
      <c r="H70" s="1326">
        <f t="shared" si="6"/>
        <v>0</v>
      </c>
      <c r="I70" s="1001">
        <f>+'O5 Details by Class &amp; Accounts'!E70</f>
        <v>0</v>
      </c>
      <c r="J70" s="1921">
        <f t="shared" si="7"/>
        <v>0</v>
      </c>
      <c r="K70" s="1327">
        <f>+'O4 Summary by Class &amp; Accounts'!D70</f>
        <v>0</v>
      </c>
      <c r="L70" s="1921">
        <f t="shared" si="8"/>
        <v>0</v>
      </c>
      <c r="M70" s="1842"/>
      <c r="N70" s="1842"/>
      <c r="O70" s="1842"/>
      <c r="P70" s="1329"/>
      <c r="Q70" s="1329"/>
      <c r="R70" s="1329"/>
      <c r="S70" s="1329"/>
      <c r="T70" s="1329"/>
      <c r="U70" s="1330" t="s">
        <v>331</v>
      </c>
      <c r="W70" s="1625" t="s">
        <v>5</v>
      </c>
    </row>
    <row r="71" spans="1:23" ht="12.75" x14ac:dyDescent="0.2">
      <c r="A71" s="1841">
        <v>1950</v>
      </c>
      <c r="B71" s="1807" t="s">
        <v>516</v>
      </c>
      <c r="C71" s="988">
        <v>0</v>
      </c>
      <c r="D71" s="988">
        <f>+'I4 BO ASSETS'!F73</f>
        <v>0</v>
      </c>
      <c r="E71" s="988">
        <f t="shared" si="4"/>
        <v>0</v>
      </c>
      <c r="F71" s="1325" t="s">
        <v>331</v>
      </c>
      <c r="G71" s="988">
        <f t="shared" si="5"/>
        <v>0</v>
      </c>
      <c r="H71" s="1326">
        <f t="shared" si="6"/>
        <v>0</v>
      </c>
      <c r="I71" s="1001">
        <f>+'O5 Details by Class &amp; Accounts'!E71</f>
        <v>0</v>
      </c>
      <c r="J71" s="1921">
        <f t="shared" si="7"/>
        <v>0</v>
      </c>
      <c r="K71" s="1327">
        <f>+'O4 Summary by Class &amp; Accounts'!D71</f>
        <v>0</v>
      </c>
      <c r="L71" s="1921">
        <f t="shared" si="8"/>
        <v>0</v>
      </c>
      <c r="M71" s="1842"/>
      <c r="N71" s="1842"/>
      <c r="O71" s="1842"/>
      <c r="P71" s="1329"/>
      <c r="Q71" s="1329"/>
      <c r="R71" s="1329"/>
      <c r="S71" s="1329"/>
      <c r="T71" s="1329"/>
      <c r="U71" s="1330" t="s">
        <v>331</v>
      </c>
      <c r="W71" s="1625" t="s">
        <v>5</v>
      </c>
    </row>
    <row r="72" spans="1:23" ht="12.75" x14ac:dyDescent="0.2">
      <c r="A72" s="1841">
        <v>1955</v>
      </c>
      <c r="B72" s="1807" t="s">
        <v>273</v>
      </c>
      <c r="C72" s="988">
        <v>0</v>
      </c>
      <c r="D72" s="988">
        <f>+'I4 BO ASSETS'!F74</f>
        <v>2407599</v>
      </c>
      <c r="E72" s="988">
        <f t="shared" si="4"/>
        <v>2407599</v>
      </c>
      <c r="F72" s="1325" t="s">
        <v>331</v>
      </c>
      <c r="G72" s="988">
        <f t="shared" si="5"/>
        <v>0</v>
      </c>
      <c r="H72" s="1326">
        <f t="shared" si="6"/>
        <v>2407599</v>
      </c>
      <c r="I72" s="1001">
        <f>+'O5 Details by Class &amp; Accounts'!E72</f>
        <v>2407599</v>
      </c>
      <c r="J72" s="1921">
        <f t="shared" si="7"/>
        <v>0</v>
      </c>
      <c r="K72" s="1327">
        <f>+'O4 Summary by Class &amp; Accounts'!D72</f>
        <v>2407598.9999999995</v>
      </c>
      <c r="L72" s="1921">
        <f t="shared" si="8"/>
        <v>0</v>
      </c>
      <c r="M72" s="1842"/>
      <c r="N72" s="1842"/>
      <c r="O72" s="1842"/>
      <c r="P72" s="1329"/>
      <c r="Q72" s="1329"/>
      <c r="R72" s="1329"/>
      <c r="S72" s="1329"/>
      <c r="T72" s="1329"/>
      <c r="U72" s="1330" t="s">
        <v>331</v>
      </c>
      <c r="W72" s="1625" t="s">
        <v>5</v>
      </c>
    </row>
    <row r="73" spans="1:23" ht="12.75" x14ac:dyDescent="0.2">
      <c r="A73" s="1841">
        <v>1960</v>
      </c>
      <c r="B73" s="1807" t="s">
        <v>274</v>
      </c>
      <c r="C73" s="988">
        <v>0</v>
      </c>
      <c r="D73" s="988">
        <f>+'I4 BO ASSETS'!F75</f>
        <v>0</v>
      </c>
      <c r="E73" s="988">
        <f t="shared" si="4"/>
        <v>0</v>
      </c>
      <c r="F73" s="1325" t="s">
        <v>331</v>
      </c>
      <c r="G73" s="988">
        <f t="shared" si="5"/>
        <v>0</v>
      </c>
      <c r="H73" s="1326">
        <f t="shared" si="6"/>
        <v>0</v>
      </c>
      <c r="I73" s="1001">
        <f>+'O5 Details by Class &amp; Accounts'!E73</f>
        <v>0</v>
      </c>
      <c r="J73" s="1921">
        <f t="shared" si="7"/>
        <v>0</v>
      </c>
      <c r="K73" s="1327">
        <f>+'O4 Summary by Class &amp; Accounts'!D73</f>
        <v>0</v>
      </c>
      <c r="L73" s="1921">
        <f t="shared" si="8"/>
        <v>0</v>
      </c>
      <c r="M73" s="1842"/>
      <c r="N73" s="1842"/>
      <c r="O73" s="1842"/>
      <c r="P73" s="1329"/>
      <c r="Q73" s="1329"/>
      <c r="R73" s="1329"/>
      <c r="S73" s="1329"/>
      <c r="T73" s="1329"/>
      <c r="U73" s="1330" t="s">
        <v>331</v>
      </c>
      <c r="W73" s="1625" t="s">
        <v>5</v>
      </c>
    </row>
    <row r="74" spans="1:23" ht="25.5" x14ac:dyDescent="0.2">
      <c r="A74" s="1841">
        <v>1970</v>
      </c>
      <c r="B74" s="1807" t="s">
        <v>276</v>
      </c>
      <c r="C74" s="988">
        <v>0</v>
      </c>
      <c r="D74" s="988">
        <f>+'I4 BO ASSETS'!F76</f>
        <v>0</v>
      </c>
      <c r="E74" s="988">
        <f t="shared" si="4"/>
        <v>0</v>
      </c>
      <c r="F74" s="1325" t="s">
        <v>331</v>
      </c>
      <c r="G74" s="988">
        <f t="shared" si="5"/>
        <v>0</v>
      </c>
      <c r="H74" s="1326">
        <f t="shared" si="6"/>
        <v>0</v>
      </c>
      <c r="I74" s="1001">
        <f>+'O5 Details by Class &amp; Accounts'!E74</f>
        <v>0</v>
      </c>
      <c r="J74" s="1921">
        <f t="shared" si="7"/>
        <v>0</v>
      </c>
      <c r="K74" s="1327">
        <f>+'O4 Summary by Class &amp; Accounts'!D74</f>
        <v>0</v>
      </c>
      <c r="L74" s="1921">
        <f t="shared" si="8"/>
        <v>0</v>
      </c>
      <c r="M74" s="1842"/>
      <c r="N74" s="1842"/>
      <c r="O74" s="1842"/>
      <c r="P74" s="1329"/>
      <c r="Q74" s="1329"/>
      <c r="R74" s="1329"/>
      <c r="S74" s="1329"/>
      <c r="T74" s="1329"/>
      <c r="U74" s="1330" t="s">
        <v>331</v>
      </c>
      <c r="W74" s="1625" t="s">
        <v>5</v>
      </c>
    </row>
    <row r="75" spans="1:23" ht="25.5" x14ac:dyDescent="0.2">
      <c r="A75" s="1841">
        <v>1975</v>
      </c>
      <c r="B75" s="1807" t="s">
        <v>1546</v>
      </c>
      <c r="C75" s="988">
        <v>0</v>
      </c>
      <c r="D75" s="988">
        <f>+'I4 BO ASSETS'!F77</f>
        <v>0</v>
      </c>
      <c r="E75" s="988">
        <f t="shared" si="4"/>
        <v>0</v>
      </c>
      <c r="F75" s="1325" t="s">
        <v>331</v>
      </c>
      <c r="G75" s="988">
        <f t="shared" si="5"/>
        <v>0</v>
      </c>
      <c r="H75" s="1326">
        <f t="shared" si="6"/>
        <v>0</v>
      </c>
      <c r="I75" s="1001">
        <f>+'O5 Details by Class &amp; Accounts'!E75</f>
        <v>0</v>
      </c>
      <c r="J75" s="1921">
        <f t="shared" si="7"/>
        <v>0</v>
      </c>
      <c r="K75" s="1327">
        <f>+'O4 Summary by Class &amp; Accounts'!D75</f>
        <v>0</v>
      </c>
      <c r="L75" s="1921">
        <f t="shared" si="8"/>
        <v>0</v>
      </c>
      <c r="M75" s="1842"/>
      <c r="N75" s="1842"/>
      <c r="O75" s="1842"/>
      <c r="P75" s="1329"/>
      <c r="Q75" s="1329"/>
      <c r="R75" s="1329"/>
      <c r="S75" s="1329"/>
      <c r="T75" s="1329"/>
      <c r="U75" s="1330" t="s">
        <v>331</v>
      </c>
      <c r="W75" s="1625" t="s">
        <v>5</v>
      </c>
    </row>
    <row r="76" spans="1:23" ht="12.75" x14ac:dyDescent="0.2">
      <c r="A76" s="1841">
        <v>1980</v>
      </c>
      <c r="B76" s="1807" t="s">
        <v>1041</v>
      </c>
      <c r="C76" s="988">
        <v>0</v>
      </c>
      <c r="D76" s="988">
        <f>+'I4 BO ASSETS'!F78</f>
        <v>2608457</v>
      </c>
      <c r="E76" s="988">
        <f t="shared" si="4"/>
        <v>2608457</v>
      </c>
      <c r="F76" s="1325" t="s">
        <v>331</v>
      </c>
      <c r="G76" s="988">
        <f t="shared" si="5"/>
        <v>0</v>
      </c>
      <c r="H76" s="1326">
        <f t="shared" si="6"/>
        <v>2608457</v>
      </c>
      <c r="I76" s="1001">
        <f>+'O5 Details by Class &amp; Accounts'!E76</f>
        <v>2608457</v>
      </c>
      <c r="J76" s="1921">
        <f t="shared" si="7"/>
        <v>0</v>
      </c>
      <c r="K76" s="1327">
        <f>+'O4 Summary by Class &amp; Accounts'!D76</f>
        <v>2608457</v>
      </c>
      <c r="L76" s="1921">
        <f t="shared" si="8"/>
        <v>0</v>
      </c>
      <c r="M76" s="1842"/>
      <c r="N76" s="1842"/>
      <c r="O76" s="1842"/>
      <c r="P76" s="1329"/>
      <c r="Q76" s="1329"/>
      <c r="R76" s="1329"/>
      <c r="S76" s="1329"/>
      <c r="T76" s="1329"/>
      <c r="U76" s="1330" t="s">
        <v>331</v>
      </c>
      <c r="W76" s="1625" t="s">
        <v>5</v>
      </c>
    </row>
    <row r="77" spans="1:23" ht="12.75" x14ac:dyDescent="0.2">
      <c r="A77" s="1841">
        <v>1990</v>
      </c>
      <c r="B77" s="1807" t="s">
        <v>1043</v>
      </c>
      <c r="C77" s="988">
        <v>0</v>
      </c>
      <c r="D77" s="988">
        <f>'I4 BO ASSETS'!F79</f>
        <v>47668</v>
      </c>
      <c r="E77" s="988">
        <f>+SUM(C77:D77)</f>
        <v>47668</v>
      </c>
      <c r="F77" s="1325" t="s">
        <v>331</v>
      </c>
      <c r="G77" s="988">
        <f t="shared" si="5"/>
        <v>0</v>
      </c>
      <c r="H77" s="1326">
        <f t="shared" si="6"/>
        <v>47668</v>
      </c>
      <c r="I77" s="1001">
        <f>+'O5 Details by Class &amp; Accounts'!E77</f>
        <v>47668</v>
      </c>
      <c r="J77" s="1921">
        <f t="shared" si="7"/>
        <v>0</v>
      </c>
      <c r="K77" s="1327">
        <f>+'O4 Summary by Class &amp; Accounts'!D77</f>
        <v>47668</v>
      </c>
      <c r="L77" s="1921">
        <f t="shared" si="8"/>
        <v>0</v>
      </c>
      <c r="M77" s="1842"/>
      <c r="N77" s="1842"/>
      <c r="O77" s="1842"/>
      <c r="P77" s="1329"/>
      <c r="Q77" s="1329"/>
      <c r="R77" s="1329"/>
      <c r="S77" s="1329"/>
      <c r="T77" s="1329"/>
      <c r="U77" s="1330" t="s">
        <v>331</v>
      </c>
      <c r="W77" s="1625" t="s">
        <v>5</v>
      </c>
    </row>
    <row r="78" spans="1:23" ht="12.75" x14ac:dyDescent="0.2">
      <c r="A78" s="1316">
        <v>1995</v>
      </c>
      <c r="B78" s="990" t="s">
        <v>1044</v>
      </c>
      <c r="C78" s="988">
        <f>+'I3 TB Data'!H171</f>
        <v>-7302139</v>
      </c>
      <c r="D78" s="1001">
        <f>0</f>
        <v>0</v>
      </c>
      <c r="E78" s="988">
        <f>+SUM(C78:D78)</f>
        <v>-7302139</v>
      </c>
      <c r="F78" s="1325" t="s">
        <v>331</v>
      </c>
      <c r="G78" s="988">
        <f t="shared" si="5"/>
        <v>0</v>
      </c>
      <c r="H78" s="1326">
        <f t="shared" si="6"/>
        <v>-7302139</v>
      </c>
      <c r="I78" s="1001">
        <f>+'O5 Details by Class &amp; Accounts'!E78</f>
        <v>-7302139</v>
      </c>
      <c r="J78" s="1921">
        <f t="shared" si="7"/>
        <v>0</v>
      </c>
      <c r="K78" s="1327">
        <f>+'O4 Summary by Class &amp; Accounts'!D78</f>
        <v>-7302139.4650000008</v>
      </c>
      <c r="L78" s="1921">
        <f t="shared" si="8"/>
        <v>0.46500000078231096</v>
      </c>
      <c r="M78" s="1328"/>
      <c r="N78" s="1328"/>
      <c r="O78" s="1328"/>
      <c r="P78" s="1329"/>
      <c r="Q78" s="1329"/>
      <c r="R78" s="1329"/>
      <c r="S78" s="1329"/>
      <c r="T78" s="1329"/>
      <c r="U78" s="1330" t="s">
        <v>331</v>
      </c>
      <c r="W78" s="1625" t="s">
        <v>1597</v>
      </c>
    </row>
    <row r="79" spans="1:23" ht="12.75" x14ac:dyDescent="0.2">
      <c r="A79" s="1841">
        <v>2005</v>
      </c>
      <c r="B79" s="1807" t="s">
        <v>1045</v>
      </c>
      <c r="C79" s="988">
        <v>0</v>
      </c>
      <c r="D79" s="1001">
        <f>'I4 BO ASSETS'!F80</f>
        <v>0</v>
      </c>
      <c r="E79" s="988">
        <f>+SUM(C79:D79)</f>
        <v>0</v>
      </c>
      <c r="F79" s="1325" t="s">
        <v>331</v>
      </c>
      <c r="G79" s="988">
        <f t="shared" si="5"/>
        <v>0</v>
      </c>
      <c r="H79" s="1326">
        <f t="shared" si="6"/>
        <v>0</v>
      </c>
      <c r="I79" s="1001">
        <f>+'O5 Details by Class &amp; Accounts'!E79</f>
        <v>0</v>
      </c>
      <c r="J79" s="1921">
        <f t="shared" si="7"/>
        <v>0</v>
      </c>
      <c r="K79" s="1327">
        <f>+'O4 Summary by Class &amp; Accounts'!D79</f>
        <v>0</v>
      </c>
      <c r="L79" s="1921">
        <f t="shared" si="8"/>
        <v>0</v>
      </c>
      <c r="M79" s="1842"/>
      <c r="N79" s="1842"/>
      <c r="O79" s="1842"/>
      <c r="P79" s="1329"/>
      <c r="Q79" s="1329"/>
      <c r="R79" s="1329"/>
      <c r="S79" s="1329"/>
      <c r="T79" s="1329"/>
      <c r="U79" s="1330" t="s">
        <v>331</v>
      </c>
      <c r="W79" s="1625" t="s">
        <v>5</v>
      </c>
    </row>
    <row r="80" spans="1:23" ht="12.75" x14ac:dyDescent="0.2">
      <c r="A80" s="1841">
        <v>2010</v>
      </c>
      <c r="B80" s="1807" t="s">
        <v>1046</v>
      </c>
      <c r="C80" s="988">
        <v>0</v>
      </c>
      <c r="D80" s="1001">
        <f>'I4 BO ASSETS'!F81</f>
        <v>0</v>
      </c>
      <c r="E80" s="988">
        <f t="shared" si="4"/>
        <v>0</v>
      </c>
      <c r="F80" s="1325" t="s">
        <v>331</v>
      </c>
      <c r="G80" s="988">
        <f t="shared" si="5"/>
        <v>0</v>
      </c>
      <c r="H80" s="1326">
        <f t="shared" si="6"/>
        <v>0</v>
      </c>
      <c r="I80" s="1001">
        <f>+'O5 Details by Class &amp; Accounts'!E80</f>
        <v>0</v>
      </c>
      <c r="J80" s="1921">
        <f t="shared" si="7"/>
        <v>0</v>
      </c>
      <c r="K80" s="1327">
        <f>+'O4 Summary by Class &amp; Accounts'!D80</f>
        <v>0</v>
      </c>
      <c r="L80" s="1921">
        <f t="shared" si="8"/>
        <v>0</v>
      </c>
      <c r="M80" s="1842"/>
      <c r="N80" s="1842"/>
      <c r="O80" s="1842"/>
      <c r="P80" s="1329"/>
      <c r="Q80" s="1329"/>
      <c r="R80" s="1329"/>
      <c r="S80" s="1329"/>
      <c r="T80" s="1329"/>
      <c r="U80" s="1330" t="s">
        <v>331</v>
      </c>
      <c r="W80" s="1625" t="s">
        <v>5</v>
      </c>
    </row>
    <row r="81" spans="1:23" ht="25.5" x14ac:dyDescent="0.2">
      <c r="A81" s="1841">
        <v>2105</v>
      </c>
      <c r="B81" s="1807" t="s">
        <v>1581</v>
      </c>
      <c r="C81" s="988">
        <f>+'I3 TB Data'!H183</f>
        <v>633492</v>
      </c>
      <c r="D81" s="988"/>
      <c r="E81" s="988">
        <f>+SUM(C81:D81)</f>
        <v>633492</v>
      </c>
      <c r="F81" s="1325" t="s">
        <v>331</v>
      </c>
      <c r="G81" s="988">
        <f t="shared" si="5"/>
        <v>0</v>
      </c>
      <c r="H81" s="1326">
        <f t="shared" si="6"/>
        <v>633492</v>
      </c>
      <c r="I81" s="1001">
        <f>+'O5 Details by Class &amp; Accounts'!E81</f>
        <v>633492</v>
      </c>
      <c r="J81" s="1921">
        <f t="shared" si="7"/>
        <v>0</v>
      </c>
      <c r="K81" s="1327">
        <f>+'O4 Summary by Class &amp; Accounts'!D81</f>
        <v>633492.20499999984</v>
      </c>
      <c r="L81" s="1921">
        <f t="shared" si="8"/>
        <v>-0.20499999984167516</v>
      </c>
      <c r="M81" s="1334"/>
      <c r="N81" s="1334"/>
      <c r="O81" s="1334"/>
      <c r="P81" s="1334"/>
      <c r="Q81" s="1334"/>
      <c r="R81" s="1334"/>
      <c r="S81" s="1334"/>
      <c r="T81" s="1334"/>
      <c r="U81" s="1330" t="s">
        <v>331</v>
      </c>
      <c r="W81" s="1625" t="s">
        <v>1597</v>
      </c>
    </row>
    <row r="82" spans="1:23" ht="25.5" x14ac:dyDescent="0.2">
      <c r="A82" s="1841">
        <v>2120</v>
      </c>
      <c r="B82" s="1807" t="s">
        <v>97</v>
      </c>
      <c r="C82" s="988">
        <f>+'I3 TB Data'!H184</f>
        <v>-126614278.82287093</v>
      </c>
      <c r="D82" s="988"/>
      <c r="E82" s="988">
        <f>+SUM(C82:D82)</f>
        <v>-126614278.82287093</v>
      </c>
      <c r="F82" s="1325" t="s">
        <v>331</v>
      </c>
      <c r="G82" s="988">
        <f t="shared" si="5"/>
        <v>0</v>
      </c>
      <c r="H82" s="1326">
        <f t="shared" si="6"/>
        <v>-126614278.82287093</v>
      </c>
      <c r="I82" s="1001">
        <f>+'O5 Details by Class &amp; Accounts'!E82</f>
        <v>-126614278.82287093</v>
      </c>
      <c r="J82" s="1921">
        <f t="shared" si="7"/>
        <v>0</v>
      </c>
      <c r="K82" s="1327">
        <f>+'O4 Summary by Class &amp; Accounts'!D82</f>
        <v>-126614278.32377419</v>
      </c>
      <c r="L82" s="1921">
        <f t="shared" si="8"/>
        <v>-0.49909673631191254</v>
      </c>
      <c r="M82" s="1842"/>
      <c r="N82" s="1842"/>
      <c r="O82" s="1842"/>
      <c r="P82" s="1329"/>
      <c r="Q82" s="1329"/>
      <c r="R82" s="1329"/>
      <c r="S82" s="1329"/>
      <c r="T82" s="1329"/>
      <c r="U82" s="1330" t="s">
        <v>331</v>
      </c>
      <c r="W82" s="1625" t="s">
        <v>1597</v>
      </c>
    </row>
    <row r="83" spans="1:23" ht="12.75" x14ac:dyDescent="0.2">
      <c r="A83" s="1319">
        <v>3046</v>
      </c>
      <c r="B83" s="993" t="s">
        <v>943</v>
      </c>
      <c r="C83" s="988">
        <f>+'I3 TB Data'!H246</f>
        <v>-3590632.6924934597</v>
      </c>
      <c r="D83" s="988"/>
      <c r="E83" s="988">
        <f>+SUM(C83:D83)</f>
        <v>-3590632.6924934597</v>
      </c>
      <c r="F83" s="1325" t="s">
        <v>331</v>
      </c>
      <c r="G83" s="988">
        <f t="shared" ref="G83:G118" si="10">+IF((F83=" "),0,E83)</f>
        <v>0</v>
      </c>
      <c r="H83" s="1326">
        <f t="shared" ref="H83:H118" si="11">+IF((F83=" "),E83,0)</f>
        <v>-3590632.6924934597</v>
      </c>
      <c r="I83" s="1001">
        <f>+'O5 Details by Class &amp; Accounts'!E83</f>
        <v>-3590632.6924934597</v>
      </c>
      <c r="J83" s="1921">
        <f t="shared" ref="J83:J89" si="12">+G83+H83-I83</f>
        <v>0</v>
      </c>
      <c r="K83" s="1327">
        <f>+'O4 Summary by Class &amp; Accounts'!D83</f>
        <v>-3590632.6924934597</v>
      </c>
      <c r="L83" s="1921">
        <f t="shared" ref="L83:L89" si="13">+H83-K83</f>
        <v>0</v>
      </c>
      <c r="M83" s="1329"/>
      <c r="N83" s="1329"/>
      <c r="O83" s="1329"/>
      <c r="P83" s="1329"/>
      <c r="Q83" s="1329"/>
      <c r="R83" s="1329"/>
      <c r="S83" s="1329"/>
      <c r="T83" s="1329"/>
      <c r="U83" s="1330"/>
      <c r="W83" s="1625" t="s">
        <v>1186</v>
      </c>
    </row>
    <row r="84" spans="1:23" x14ac:dyDescent="0.2">
      <c r="B84" s="328" t="s">
        <v>1615</v>
      </c>
      <c r="J84" s="1922"/>
      <c r="L84" s="1923"/>
    </row>
    <row r="85" spans="1:23" ht="12.75" x14ac:dyDescent="0.2">
      <c r="A85" s="1320">
        <v>4080</v>
      </c>
      <c r="B85" s="995" t="s">
        <v>1595</v>
      </c>
      <c r="C85" s="988">
        <f>+'I3 TB Data'!H270</f>
        <v>-23197535.6434526</v>
      </c>
      <c r="D85" s="988"/>
      <c r="E85" s="988">
        <f>+SUM(C85:D85)</f>
        <v>-23197535.6434526</v>
      </c>
      <c r="F85" s="1325" t="s">
        <v>331</v>
      </c>
      <c r="G85" s="988">
        <f>+IF((F85=" "),0,E85)</f>
        <v>0</v>
      </c>
      <c r="H85" s="1326">
        <f>+IF((F85=" "),E85,0)</f>
        <v>-23197535.6434526</v>
      </c>
      <c r="I85" s="1001">
        <f>+'O5 Details by Class &amp; Accounts'!E85</f>
        <v>-23197535.6434526</v>
      </c>
      <c r="J85" s="1921">
        <f>+G85+H85-I85</f>
        <v>0</v>
      </c>
      <c r="K85" s="1327">
        <f>+'O4 Summary by Class &amp; Accounts'!D85</f>
        <v>-23197535.6434526</v>
      </c>
      <c r="L85" s="1921">
        <f>+H85-K85</f>
        <v>0</v>
      </c>
      <c r="M85" s="1338"/>
      <c r="N85" s="1338"/>
      <c r="O85" s="1338"/>
      <c r="P85" s="1329"/>
      <c r="Q85" s="1329"/>
      <c r="R85" s="1329"/>
      <c r="S85" s="1329"/>
      <c r="T85" s="1329"/>
      <c r="U85" s="1330" t="s">
        <v>331</v>
      </c>
      <c r="W85" s="1625" t="s">
        <v>1081</v>
      </c>
    </row>
    <row r="86" spans="1:23" ht="12.75" x14ac:dyDescent="0.2">
      <c r="A86" s="1320">
        <v>4082</v>
      </c>
      <c r="B86" s="995" t="s">
        <v>1596</v>
      </c>
      <c r="C86" s="988">
        <f>+'I3 TB Data'!H271</f>
        <v>-35915</v>
      </c>
      <c r="D86" s="988"/>
      <c r="E86" s="988">
        <f t="shared" ref="E86:E118" si="14">+SUM(C86:D86)</f>
        <v>-35915</v>
      </c>
      <c r="F86" s="1325" t="s">
        <v>331</v>
      </c>
      <c r="G86" s="988">
        <f t="shared" si="10"/>
        <v>0</v>
      </c>
      <c r="H86" s="1326">
        <f t="shared" si="11"/>
        <v>-35915</v>
      </c>
      <c r="I86" s="1001">
        <f>+'O5 Details by Class &amp; Accounts'!E86</f>
        <v>-35915</v>
      </c>
      <c r="J86" s="1921">
        <f t="shared" si="12"/>
        <v>0</v>
      </c>
      <c r="K86" s="1327">
        <f>+'O4 Summary by Class &amp; Accounts'!D86</f>
        <v>-35914.999999999993</v>
      </c>
      <c r="L86" s="1921">
        <f t="shared" si="13"/>
        <v>0</v>
      </c>
      <c r="M86" s="1338"/>
      <c r="N86" s="1338"/>
      <c r="O86" s="1338"/>
      <c r="P86" s="1329"/>
      <c r="Q86" s="1329"/>
      <c r="R86" s="1329"/>
      <c r="S86" s="1329"/>
      <c r="T86" s="1329"/>
      <c r="U86" s="1330" t="s">
        <v>331</v>
      </c>
      <c r="W86" s="1625" t="s">
        <v>1274</v>
      </c>
    </row>
    <row r="87" spans="1:23" ht="25.5" x14ac:dyDescent="0.2">
      <c r="A87" s="1320">
        <v>4084</v>
      </c>
      <c r="B87" s="995" t="s">
        <v>517</v>
      </c>
      <c r="C87" s="988">
        <f>+'I3 TB Data'!H272</f>
        <v>-930</v>
      </c>
      <c r="D87" s="988"/>
      <c r="E87" s="988">
        <f t="shared" si="14"/>
        <v>-930</v>
      </c>
      <c r="F87" s="1325" t="s">
        <v>331</v>
      </c>
      <c r="G87" s="988">
        <f t="shared" si="10"/>
        <v>0</v>
      </c>
      <c r="H87" s="1326">
        <f t="shared" si="11"/>
        <v>-930</v>
      </c>
      <c r="I87" s="1001">
        <f>+'O5 Details by Class &amp; Accounts'!E87</f>
        <v>-930</v>
      </c>
      <c r="J87" s="1921">
        <f t="shared" si="12"/>
        <v>0</v>
      </c>
      <c r="K87" s="1327">
        <f>+'O4 Summary by Class &amp; Accounts'!D87</f>
        <v>-929.99999999999966</v>
      </c>
      <c r="L87" s="1921">
        <f t="shared" si="13"/>
        <v>0</v>
      </c>
      <c r="M87" s="1338"/>
      <c r="N87" s="1338"/>
      <c r="O87" s="1338"/>
      <c r="P87" s="1329"/>
      <c r="Q87" s="1329"/>
      <c r="R87" s="1329"/>
      <c r="S87" s="1329"/>
      <c r="T87" s="1329"/>
      <c r="U87" s="1330" t="s">
        <v>651</v>
      </c>
      <c r="W87" s="1625" t="s">
        <v>1274</v>
      </c>
    </row>
    <row r="88" spans="1:23" ht="12.75" x14ac:dyDescent="0.2">
      <c r="A88" s="1320">
        <v>4086</v>
      </c>
      <c r="B88" s="995" t="s">
        <v>403</v>
      </c>
      <c r="C88" s="988">
        <f>+'I3 TB Data'!H273</f>
        <v>-140473</v>
      </c>
      <c r="D88" s="988"/>
      <c r="E88" s="988">
        <f>+SUM(C88:D88)</f>
        <v>-140473</v>
      </c>
      <c r="F88" s="1325" t="s">
        <v>331</v>
      </c>
      <c r="G88" s="988">
        <f>+IF((F88=" "),0,E88)</f>
        <v>0</v>
      </c>
      <c r="H88" s="1326">
        <f>+IF((F88=" "),E88,0)</f>
        <v>-140473</v>
      </c>
      <c r="I88" s="1001">
        <f>+'O5 Details by Class &amp; Accounts'!E88</f>
        <v>-140473</v>
      </c>
      <c r="J88" s="1921">
        <f>+G88+H88-I88</f>
        <v>0</v>
      </c>
      <c r="K88" s="1327">
        <f>+'O4 Summary by Class &amp; Accounts'!D88</f>
        <v>-140473</v>
      </c>
      <c r="L88" s="1921">
        <f>+H88-K88</f>
        <v>0</v>
      </c>
      <c r="M88" s="1338"/>
      <c r="N88" s="1338"/>
      <c r="O88" s="1338"/>
      <c r="P88" s="1329"/>
      <c r="Q88" s="1329"/>
      <c r="R88" s="1329"/>
      <c r="S88" s="1329"/>
      <c r="T88" s="1329"/>
      <c r="U88" s="1330" t="s">
        <v>331</v>
      </c>
      <c r="W88" s="1625"/>
    </row>
    <row r="89" spans="1:23" ht="12.75" customHeight="1" x14ac:dyDescent="0.2">
      <c r="A89" s="1320">
        <v>4090</v>
      </c>
      <c r="B89" s="995" t="s">
        <v>522</v>
      </c>
      <c r="C89" s="988">
        <f>+'I3 TB Data'!H274</f>
        <v>0</v>
      </c>
      <c r="D89" s="988"/>
      <c r="E89" s="988">
        <f t="shared" si="14"/>
        <v>0</v>
      </c>
      <c r="F89" s="1325" t="s">
        <v>331</v>
      </c>
      <c r="G89" s="988">
        <f t="shared" si="10"/>
        <v>0</v>
      </c>
      <c r="H89" s="1326">
        <f t="shared" si="11"/>
        <v>0</v>
      </c>
      <c r="I89" s="1001">
        <f>+'O5 Details by Class &amp; Accounts'!E89</f>
        <v>0</v>
      </c>
      <c r="J89" s="1921">
        <f t="shared" si="12"/>
        <v>0</v>
      </c>
      <c r="K89" s="1327">
        <f>+'O4 Summary by Class &amp; Accounts'!D89</f>
        <v>0</v>
      </c>
      <c r="L89" s="1921">
        <f t="shared" si="13"/>
        <v>0</v>
      </c>
      <c r="M89" s="1338"/>
      <c r="N89" s="1338"/>
      <c r="O89" s="1338"/>
      <c r="P89" s="1329"/>
      <c r="Q89" s="1329"/>
      <c r="R89" s="1329"/>
      <c r="S89" s="1329"/>
      <c r="T89" s="1329"/>
      <c r="U89" s="1330" t="s">
        <v>331</v>
      </c>
      <c r="W89" s="1625" t="s">
        <v>1274</v>
      </c>
    </row>
    <row r="90" spans="1:23" ht="12.75" x14ac:dyDescent="0.2">
      <c r="A90" s="1320">
        <v>4205</v>
      </c>
      <c r="B90" s="995" t="s">
        <v>525</v>
      </c>
      <c r="C90" s="988">
        <f>+'I3 TB Data'!H277</f>
        <v>0</v>
      </c>
      <c r="D90" s="988"/>
      <c r="E90" s="988">
        <f t="shared" si="14"/>
        <v>0</v>
      </c>
      <c r="F90" s="1325" t="s">
        <v>331</v>
      </c>
      <c r="G90" s="988">
        <f t="shared" si="10"/>
        <v>0</v>
      </c>
      <c r="H90" s="1326">
        <f t="shared" si="11"/>
        <v>0</v>
      </c>
      <c r="I90" s="1001">
        <f>+'O5 Details by Class &amp; Accounts'!E90</f>
        <v>0</v>
      </c>
      <c r="J90" s="1921">
        <f t="shared" ref="J90:J126" si="15">+G90+H90-I90</f>
        <v>0</v>
      </c>
      <c r="K90" s="1327">
        <f>+'O4 Summary by Class &amp; Accounts'!D90</f>
        <v>0</v>
      </c>
      <c r="L90" s="1921">
        <f t="shared" ref="L90:L126" si="16">+H90-K90</f>
        <v>0</v>
      </c>
      <c r="M90" s="1338"/>
      <c r="N90" s="1338"/>
      <c r="O90" s="1338"/>
      <c r="P90" s="1329"/>
      <c r="Q90" s="1329"/>
      <c r="R90" s="1329"/>
      <c r="S90" s="1329"/>
      <c r="T90" s="1329"/>
      <c r="U90" s="1330" t="s">
        <v>331</v>
      </c>
      <c r="W90" s="1625" t="s">
        <v>1186</v>
      </c>
    </row>
    <row r="91" spans="1:23" ht="12.75" x14ac:dyDescent="0.2">
      <c r="A91" s="1320">
        <v>4210</v>
      </c>
      <c r="B91" s="995" t="s">
        <v>526</v>
      </c>
      <c r="C91" s="988">
        <f>+'I3 TB Data'!H278</f>
        <v>-1110954.7392</v>
      </c>
      <c r="D91" s="988"/>
      <c r="E91" s="988">
        <f t="shared" si="14"/>
        <v>-1110954.7392</v>
      </c>
      <c r="F91" s="1325" t="s">
        <v>331</v>
      </c>
      <c r="G91" s="988">
        <f t="shared" si="10"/>
        <v>0</v>
      </c>
      <c r="H91" s="1326">
        <f t="shared" si="11"/>
        <v>-1110954.7392</v>
      </c>
      <c r="I91" s="1001">
        <f>+'O5 Details by Class &amp; Accounts'!E91</f>
        <v>-1110954.7392</v>
      </c>
      <c r="J91" s="1921">
        <f t="shared" si="15"/>
        <v>0</v>
      </c>
      <c r="K91" s="1327">
        <f>+'O4 Summary by Class &amp; Accounts'!D91</f>
        <v>-1110954.7391999997</v>
      </c>
      <c r="L91" s="1921">
        <f t="shared" si="16"/>
        <v>0</v>
      </c>
      <c r="M91" s="1338"/>
      <c r="N91" s="1338"/>
      <c r="O91" s="1338"/>
      <c r="P91" s="1329"/>
      <c r="Q91" s="1329"/>
      <c r="R91" s="1329"/>
      <c r="S91" s="1329"/>
      <c r="T91" s="1329"/>
      <c r="U91" s="1330" t="s">
        <v>331</v>
      </c>
      <c r="W91" s="1625" t="s">
        <v>1186</v>
      </c>
    </row>
    <row r="92" spans="1:23" ht="12.75" x14ac:dyDescent="0.2">
      <c r="A92" s="1320">
        <v>4215</v>
      </c>
      <c r="B92" s="995" t="s">
        <v>527</v>
      </c>
      <c r="C92" s="988">
        <f>+'I3 TB Data'!H279</f>
        <v>0</v>
      </c>
      <c r="D92" s="988"/>
      <c r="E92" s="988">
        <f t="shared" si="14"/>
        <v>0</v>
      </c>
      <c r="F92" s="1325" t="s">
        <v>331</v>
      </c>
      <c r="G92" s="988">
        <f t="shared" si="10"/>
        <v>0</v>
      </c>
      <c r="H92" s="1326">
        <f t="shared" si="11"/>
        <v>0</v>
      </c>
      <c r="I92" s="1001">
        <f>+'O5 Details by Class &amp; Accounts'!E92</f>
        <v>0</v>
      </c>
      <c r="J92" s="1921">
        <f t="shared" si="15"/>
        <v>0</v>
      </c>
      <c r="K92" s="1327">
        <f>+'O4 Summary by Class &amp; Accounts'!D92</f>
        <v>0</v>
      </c>
      <c r="L92" s="1921">
        <f t="shared" si="16"/>
        <v>0</v>
      </c>
      <c r="M92" s="1338"/>
      <c r="N92" s="1338"/>
      <c r="O92" s="1338"/>
      <c r="P92" s="1329"/>
      <c r="Q92" s="1329"/>
      <c r="R92" s="1329"/>
      <c r="S92" s="1329"/>
      <c r="T92" s="1329"/>
      <c r="U92" s="1330" t="s">
        <v>331</v>
      </c>
      <c r="W92" s="1625" t="s">
        <v>1186</v>
      </c>
    </row>
    <row r="93" spans="1:23" ht="12.75" x14ac:dyDescent="0.2">
      <c r="A93" s="1320">
        <v>4220</v>
      </c>
      <c r="B93" s="995" t="s">
        <v>528</v>
      </c>
      <c r="C93" s="988">
        <f>+'I3 TB Data'!H280</f>
        <v>0</v>
      </c>
      <c r="D93" s="988"/>
      <c r="E93" s="988">
        <f t="shared" si="14"/>
        <v>0</v>
      </c>
      <c r="F93" s="1325" t="s">
        <v>331</v>
      </c>
      <c r="G93" s="988">
        <f t="shared" si="10"/>
        <v>0</v>
      </c>
      <c r="H93" s="1326">
        <f t="shared" si="11"/>
        <v>0</v>
      </c>
      <c r="I93" s="1001">
        <f>+'O5 Details by Class &amp; Accounts'!E93</f>
        <v>0</v>
      </c>
      <c r="J93" s="1921">
        <f t="shared" si="15"/>
        <v>0</v>
      </c>
      <c r="K93" s="1327">
        <f>+'O4 Summary by Class &amp; Accounts'!D93</f>
        <v>0</v>
      </c>
      <c r="L93" s="1921">
        <f t="shared" si="16"/>
        <v>0</v>
      </c>
      <c r="M93" s="1338"/>
      <c r="N93" s="1338"/>
      <c r="O93" s="1338"/>
      <c r="P93" s="1329"/>
      <c r="Q93" s="1329"/>
      <c r="R93" s="1329"/>
      <c r="S93" s="1329"/>
      <c r="T93" s="1329"/>
      <c r="U93" s="1330" t="s">
        <v>331</v>
      </c>
      <c r="W93" s="1625" t="s">
        <v>1186</v>
      </c>
    </row>
    <row r="94" spans="1:23" ht="12.75" x14ac:dyDescent="0.2">
      <c r="A94" s="1320">
        <v>4225</v>
      </c>
      <c r="B94" s="995" t="s">
        <v>529</v>
      </c>
      <c r="C94" s="988">
        <f>+'I3 TB Data'!H281</f>
        <v>-156800</v>
      </c>
      <c r="D94" s="988"/>
      <c r="E94" s="988">
        <f t="shared" si="14"/>
        <v>-156800</v>
      </c>
      <c r="F94" s="1325" t="s">
        <v>331</v>
      </c>
      <c r="G94" s="988">
        <f t="shared" si="10"/>
        <v>0</v>
      </c>
      <c r="H94" s="1326">
        <f t="shared" si="11"/>
        <v>-156800</v>
      </c>
      <c r="I94" s="1001">
        <f>+'O5 Details by Class &amp; Accounts'!E94</f>
        <v>-156800</v>
      </c>
      <c r="J94" s="1921">
        <f t="shared" si="15"/>
        <v>0</v>
      </c>
      <c r="K94" s="1327">
        <f>+'O4 Summary by Class &amp; Accounts'!D94</f>
        <v>-156800</v>
      </c>
      <c r="L94" s="1921">
        <f t="shared" si="16"/>
        <v>0</v>
      </c>
      <c r="M94" s="1338"/>
      <c r="N94" s="1338"/>
      <c r="O94" s="1338"/>
      <c r="P94" s="1329"/>
      <c r="Q94" s="1329"/>
      <c r="R94" s="1329"/>
      <c r="S94" s="1329"/>
      <c r="T94" s="1329"/>
      <c r="U94" s="1330" t="s">
        <v>331</v>
      </c>
      <c r="W94" s="1625" t="s">
        <v>1346</v>
      </c>
    </row>
    <row r="95" spans="1:23" ht="12.75" x14ac:dyDescent="0.2">
      <c r="A95" s="1320">
        <v>4235</v>
      </c>
      <c r="B95" s="995" t="s">
        <v>531</v>
      </c>
      <c r="C95" s="988">
        <f>+'I3 TB Data'!H283</f>
        <v>0</v>
      </c>
      <c r="D95" s="988"/>
      <c r="E95" s="988">
        <f t="shared" si="14"/>
        <v>0</v>
      </c>
      <c r="F95" s="1339" t="s">
        <v>331</v>
      </c>
      <c r="G95" s="988">
        <f t="shared" si="10"/>
        <v>0</v>
      </c>
      <c r="H95" s="1326">
        <f t="shared" si="11"/>
        <v>0</v>
      </c>
      <c r="I95" s="1001">
        <f>+'O5 Details by Class &amp; Accounts'!E95</f>
        <v>0</v>
      </c>
      <c r="J95" s="1921">
        <f t="shared" si="15"/>
        <v>0</v>
      </c>
      <c r="K95" s="1327">
        <f>+'O4 Summary by Class &amp; Accounts'!D95</f>
        <v>0</v>
      </c>
      <c r="L95" s="1921">
        <f t="shared" si="16"/>
        <v>0</v>
      </c>
      <c r="M95" s="1338"/>
      <c r="N95" s="1338"/>
      <c r="O95" s="1338"/>
      <c r="P95" s="1329"/>
      <c r="Q95" s="1329"/>
      <c r="R95" s="1329"/>
      <c r="S95" s="1329"/>
      <c r="T95" s="1329"/>
      <c r="U95" s="1340" t="s">
        <v>331</v>
      </c>
      <c r="W95" s="1625" t="s">
        <v>1274</v>
      </c>
    </row>
    <row r="96" spans="1:23" ht="12.75" x14ac:dyDescent="0.2">
      <c r="A96" s="1319">
        <v>4240</v>
      </c>
      <c r="B96" s="993" t="s">
        <v>532</v>
      </c>
      <c r="C96" s="988">
        <f>+'I3 TB Data'!H286</f>
        <v>0</v>
      </c>
      <c r="D96" s="988"/>
      <c r="E96" s="988">
        <f t="shared" si="14"/>
        <v>0</v>
      </c>
      <c r="F96" s="1325" t="s">
        <v>331</v>
      </c>
      <c r="G96" s="988">
        <f t="shared" si="10"/>
        <v>0</v>
      </c>
      <c r="H96" s="1326">
        <f t="shared" si="11"/>
        <v>0</v>
      </c>
      <c r="I96" s="1001">
        <f>+'O5 Details by Class &amp; Accounts'!E98</f>
        <v>0</v>
      </c>
      <c r="J96" s="1921">
        <f t="shared" si="15"/>
        <v>0</v>
      </c>
      <c r="K96" s="1327">
        <f>+'O4 Summary by Class &amp; Accounts'!D98</f>
        <v>0</v>
      </c>
      <c r="L96" s="1921">
        <f t="shared" si="16"/>
        <v>0</v>
      </c>
      <c r="M96" s="1341"/>
      <c r="N96" s="1341"/>
      <c r="O96" s="1341"/>
      <c r="P96" s="1329"/>
      <c r="Q96" s="1329"/>
      <c r="R96" s="1329"/>
      <c r="S96" s="1329"/>
      <c r="T96" s="1329"/>
      <c r="U96" s="1330" t="s">
        <v>331</v>
      </c>
      <c r="W96" s="1625" t="s">
        <v>1186</v>
      </c>
    </row>
    <row r="97" spans="1:23" ht="25.5" x14ac:dyDescent="0.2">
      <c r="A97" s="1320">
        <v>4245</v>
      </c>
      <c r="B97" s="995" t="s">
        <v>533</v>
      </c>
      <c r="C97" s="988">
        <f>+'I3 TB Data'!H287</f>
        <v>-207802.02615000005</v>
      </c>
      <c r="D97" s="988"/>
      <c r="E97" s="988">
        <f t="shared" si="14"/>
        <v>-207802.02615000005</v>
      </c>
      <c r="F97" s="1325" t="s">
        <v>331</v>
      </c>
      <c r="G97" s="988">
        <f t="shared" si="10"/>
        <v>0</v>
      </c>
      <c r="H97" s="1326">
        <f t="shared" si="11"/>
        <v>-207802.02615000005</v>
      </c>
      <c r="I97" s="1001">
        <f>+'O5 Details by Class &amp; Accounts'!E99</f>
        <v>-207802.02615000005</v>
      </c>
      <c r="J97" s="1921">
        <f t="shared" si="15"/>
        <v>0</v>
      </c>
      <c r="K97" s="1327">
        <f>+'O4 Summary by Class &amp; Accounts'!D99</f>
        <v>-207802.02614999999</v>
      </c>
      <c r="L97" s="1921">
        <f t="shared" si="16"/>
        <v>0</v>
      </c>
      <c r="M97" s="1338"/>
      <c r="N97" s="1338"/>
      <c r="O97" s="1338"/>
      <c r="P97" s="1329"/>
      <c r="Q97" s="1329"/>
      <c r="R97" s="1329"/>
      <c r="S97" s="1329"/>
      <c r="T97" s="1329"/>
      <c r="U97" s="1330" t="s">
        <v>331</v>
      </c>
      <c r="W97" s="1625" t="s">
        <v>1186</v>
      </c>
    </row>
    <row r="98" spans="1:23" ht="12.75" x14ac:dyDescent="0.2">
      <c r="A98" s="1319">
        <v>4305</v>
      </c>
      <c r="B98" s="993" t="s">
        <v>1395</v>
      </c>
      <c r="C98" s="988">
        <f>+'I3 TB Data'!H288</f>
        <v>0</v>
      </c>
      <c r="D98" s="988"/>
      <c r="E98" s="988">
        <f t="shared" si="14"/>
        <v>0</v>
      </c>
      <c r="F98" s="1325" t="s">
        <v>331</v>
      </c>
      <c r="G98" s="988">
        <f t="shared" si="10"/>
        <v>0</v>
      </c>
      <c r="H98" s="1326">
        <f t="shared" si="11"/>
        <v>0</v>
      </c>
      <c r="I98" s="1001">
        <f>+'O5 Details by Class &amp; Accounts'!E100</f>
        <v>0</v>
      </c>
      <c r="J98" s="1921">
        <f t="shared" si="15"/>
        <v>0</v>
      </c>
      <c r="K98" s="1327">
        <f>+'O4 Summary by Class &amp; Accounts'!D100</f>
        <v>0</v>
      </c>
      <c r="L98" s="1921">
        <f t="shared" si="16"/>
        <v>0</v>
      </c>
      <c r="M98" s="1341"/>
      <c r="N98" s="1341"/>
      <c r="O98" s="1341"/>
      <c r="P98" s="1329"/>
      <c r="Q98" s="1329"/>
      <c r="R98" s="1329"/>
      <c r="S98" s="1329"/>
      <c r="T98" s="1329"/>
      <c r="U98" s="1330" t="s">
        <v>331</v>
      </c>
      <c r="W98" s="1625" t="s">
        <v>1186</v>
      </c>
    </row>
    <row r="99" spans="1:23" ht="12.75" x14ac:dyDescent="0.2">
      <c r="A99" s="1319">
        <v>4310</v>
      </c>
      <c r="B99" s="993" t="s">
        <v>1396</v>
      </c>
      <c r="C99" s="988">
        <f>+'I3 TB Data'!H289</f>
        <v>531690</v>
      </c>
      <c r="D99" s="988"/>
      <c r="E99" s="988">
        <f t="shared" si="14"/>
        <v>531690</v>
      </c>
      <c r="F99" s="1325" t="s">
        <v>331</v>
      </c>
      <c r="G99" s="988">
        <f t="shared" si="10"/>
        <v>0</v>
      </c>
      <c r="H99" s="1326">
        <f t="shared" si="11"/>
        <v>531690</v>
      </c>
      <c r="I99" s="1001">
        <f>+'O5 Details by Class &amp; Accounts'!E101</f>
        <v>531690</v>
      </c>
      <c r="J99" s="1921">
        <f t="shared" si="15"/>
        <v>0</v>
      </c>
      <c r="K99" s="1327">
        <f>+'O4 Summary by Class &amp; Accounts'!D101</f>
        <v>531689.99999999988</v>
      </c>
      <c r="L99" s="1921">
        <f t="shared" si="16"/>
        <v>0</v>
      </c>
      <c r="M99" s="1341"/>
      <c r="N99" s="1341"/>
      <c r="O99" s="1341"/>
      <c r="P99" s="1329"/>
      <c r="Q99" s="1329"/>
      <c r="R99" s="1329"/>
      <c r="S99" s="1329"/>
      <c r="T99" s="1329"/>
      <c r="U99" s="1330" t="s">
        <v>331</v>
      </c>
      <c r="W99" s="1625" t="s">
        <v>1186</v>
      </c>
    </row>
    <row r="100" spans="1:23" ht="25.5" x14ac:dyDescent="0.2">
      <c r="A100" s="1320">
        <v>4315</v>
      </c>
      <c r="B100" s="995" t="s">
        <v>1397</v>
      </c>
      <c r="C100" s="988">
        <f>+'I3 TB Data'!H290</f>
        <v>0</v>
      </c>
      <c r="D100" s="988"/>
      <c r="E100" s="988">
        <f t="shared" si="14"/>
        <v>0</v>
      </c>
      <c r="F100" s="1325" t="s">
        <v>331</v>
      </c>
      <c r="G100" s="988">
        <f t="shared" si="10"/>
        <v>0</v>
      </c>
      <c r="H100" s="1326">
        <f t="shared" si="11"/>
        <v>0</v>
      </c>
      <c r="I100" s="1001">
        <f>+'O5 Details by Class &amp; Accounts'!E102</f>
        <v>0</v>
      </c>
      <c r="J100" s="1921">
        <f t="shared" si="15"/>
        <v>0</v>
      </c>
      <c r="K100" s="1327">
        <f>+'O4 Summary by Class &amp; Accounts'!D102</f>
        <v>0</v>
      </c>
      <c r="L100" s="1921">
        <f t="shared" si="16"/>
        <v>0</v>
      </c>
      <c r="M100" s="1338"/>
      <c r="N100" s="1338"/>
      <c r="O100" s="1338"/>
      <c r="P100" s="1329"/>
      <c r="Q100" s="1329"/>
      <c r="R100" s="1329"/>
      <c r="S100" s="1329"/>
      <c r="T100" s="1329"/>
      <c r="U100" s="1330" t="s">
        <v>331</v>
      </c>
      <c r="W100" s="1625" t="s">
        <v>1186</v>
      </c>
    </row>
    <row r="101" spans="1:23" ht="25.5" x14ac:dyDescent="0.2">
      <c r="A101" s="1320">
        <v>4320</v>
      </c>
      <c r="B101" s="995" t="s">
        <v>1401</v>
      </c>
      <c r="C101" s="988">
        <f>+'I3 TB Data'!H291</f>
        <v>0</v>
      </c>
      <c r="D101" s="988"/>
      <c r="E101" s="988">
        <f t="shared" si="14"/>
        <v>0</v>
      </c>
      <c r="F101" s="1325" t="s">
        <v>331</v>
      </c>
      <c r="G101" s="988">
        <f t="shared" si="10"/>
        <v>0</v>
      </c>
      <c r="H101" s="1326">
        <f t="shared" si="11"/>
        <v>0</v>
      </c>
      <c r="I101" s="1001">
        <f>+'O5 Details by Class &amp; Accounts'!E103</f>
        <v>0</v>
      </c>
      <c r="J101" s="1921">
        <f t="shared" si="15"/>
        <v>0</v>
      </c>
      <c r="K101" s="1327">
        <f>+'O4 Summary by Class &amp; Accounts'!D103</f>
        <v>0</v>
      </c>
      <c r="L101" s="1921">
        <f t="shared" si="16"/>
        <v>0</v>
      </c>
      <c r="M101" s="1338"/>
      <c r="N101" s="1338"/>
      <c r="O101" s="1338"/>
      <c r="P101" s="1329"/>
      <c r="Q101" s="1329"/>
      <c r="R101" s="1329"/>
      <c r="S101" s="1329"/>
      <c r="T101" s="1329"/>
      <c r="U101" s="1330" t="s">
        <v>331</v>
      </c>
      <c r="W101" s="1625" t="s">
        <v>1186</v>
      </c>
    </row>
    <row r="102" spans="1:23" ht="25.5" x14ac:dyDescent="0.2">
      <c r="A102" s="1320">
        <v>4325</v>
      </c>
      <c r="B102" s="995" t="s">
        <v>1387</v>
      </c>
      <c r="C102" s="988">
        <f>+'I3 TB Data'!H293</f>
        <v>0</v>
      </c>
      <c r="D102" s="988"/>
      <c r="E102" s="988">
        <f t="shared" si="14"/>
        <v>0</v>
      </c>
      <c r="F102" s="1325" t="s">
        <v>331</v>
      </c>
      <c r="G102" s="988">
        <f t="shared" si="10"/>
        <v>0</v>
      </c>
      <c r="H102" s="1326">
        <f t="shared" si="11"/>
        <v>0</v>
      </c>
      <c r="I102" s="1001">
        <f>+'O5 Details by Class &amp; Accounts'!E104</f>
        <v>0</v>
      </c>
      <c r="J102" s="1921">
        <f t="shared" si="15"/>
        <v>0</v>
      </c>
      <c r="K102" s="1327">
        <f>+'O4 Summary by Class &amp; Accounts'!D104</f>
        <v>0</v>
      </c>
      <c r="L102" s="1921">
        <f t="shared" si="16"/>
        <v>0</v>
      </c>
      <c r="M102" s="1338"/>
      <c r="N102" s="1338"/>
      <c r="O102" s="1338"/>
      <c r="P102" s="1329"/>
      <c r="Q102" s="1329"/>
      <c r="R102" s="1329"/>
      <c r="S102" s="1329"/>
      <c r="T102" s="1329"/>
      <c r="U102" s="1330" t="s">
        <v>331</v>
      </c>
      <c r="W102" s="1625" t="s">
        <v>1186</v>
      </c>
    </row>
    <row r="103" spans="1:23" ht="25.5" x14ac:dyDescent="0.2">
      <c r="A103" s="1320">
        <v>4330</v>
      </c>
      <c r="B103" s="995" t="s">
        <v>1388</v>
      </c>
      <c r="C103" s="988">
        <f>+'I3 TB Data'!H294</f>
        <v>0</v>
      </c>
      <c r="D103" s="988"/>
      <c r="E103" s="988">
        <f t="shared" si="14"/>
        <v>0</v>
      </c>
      <c r="F103" s="1325" t="s">
        <v>331</v>
      </c>
      <c r="G103" s="988">
        <f t="shared" si="10"/>
        <v>0</v>
      </c>
      <c r="H103" s="1326">
        <f t="shared" si="11"/>
        <v>0</v>
      </c>
      <c r="I103" s="1001">
        <f>+'O5 Details by Class &amp; Accounts'!E105</f>
        <v>0</v>
      </c>
      <c r="J103" s="1921">
        <f t="shared" si="15"/>
        <v>0</v>
      </c>
      <c r="K103" s="1327">
        <f>+'O4 Summary by Class &amp; Accounts'!D105</f>
        <v>0</v>
      </c>
      <c r="L103" s="1921">
        <f t="shared" si="16"/>
        <v>0</v>
      </c>
      <c r="M103" s="1338"/>
      <c r="N103" s="1338"/>
      <c r="O103" s="1338"/>
      <c r="P103" s="1329"/>
      <c r="Q103" s="1329"/>
      <c r="R103" s="1329"/>
      <c r="S103" s="1329"/>
      <c r="T103" s="1329"/>
      <c r="U103" s="1330" t="s">
        <v>331</v>
      </c>
      <c r="W103" s="1625" t="s">
        <v>1186</v>
      </c>
    </row>
    <row r="104" spans="1:23" ht="25.5" x14ac:dyDescent="0.2">
      <c r="A104" s="1320">
        <v>4335</v>
      </c>
      <c r="B104" s="995" t="s">
        <v>1391</v>
      </c>
      <c r="C104" s="988">
        <f>+'I3 TB Data'!H295</f>
        <v>0</v>
      </c>
      <c r="D104" s="988"/>
      <c r="E104" s="988">
        <f t="shared" si="14"/>
        <v>0</v>
      </c>
      <c r="F104" s="1325" t="s">
        <v>331</v>
      </c>
      <c r="G104" s="988">
        <f t="shared" si="10"/>
        <v>0</v>
      </c>
      <c r="H104" s="1326">
        <f t="shared" si="11"/>
        <v>0</v>
      </c>
      <c r="I104" s="1001">
        <f>+'O5 Details by Class &amp; Accounts'!E106</f>
        <v>0</v>
      </c>
      <c r="J104" s="1921">
        <f t="shared" si="15"/>
        <v>0</v>
      </c>
      <c r="K104" s="1327">
        <f>+'O4 Summary by Class &amp; Accounts'!D106</f>
        <v>0</v>
      </c>
      <c r="L104" s="1921">
        <f t="shared" si="16"/>
        <v>0</v>
      </c>
      <c r="M104" s="1338"/>
      <c r="N104" s="1338"/>
      <c r="O104" s="1338"/>
      <c r="P104" s="1329"/>
      <c r="Q104" s="1329"/>
      <c r="R104" s="1329"/>
      <c r="S104" s="1329"/>
      <c r="T104" s="1329"/>
      <c r="U104" s="1330" t="s">
        <v>331</v>
      </c>
      <c r="W104" s="1625" t="s">
        <v>1186</v>
      </c>
    </row>
    <row r="105" spans="1:23" ht="25.5" x14ac:dyDescent="0.2">
      <c r="A105" s="1320">
        <v>4340</v>
      </c>
      <c r="B105" s="995" t="s">
        <v>1392</v>
      </c>
      <c r="C105" s="988">
        <f>+'I3 TB Data'!H296</f>
        <v>0</v>
      </c>
      <c r="D105" s="988"/>
      <c r="E105" s="988">
        <f t="shared" si="14"/>
        <v>0</v>
      </c>
      <c r="F105" s="1325" t="s">
        <v>331</v>
      </c>
      <c r="G105" s="988">
        <f t="shared" si="10"/>
        <v>0</v>
      </c>
      <c r="H105" s="1326">
        <f t="shared" si="11"/>
        <v>0</v>
      </c>
      <c r="I105" s="1001">
        <f>+'O5 Details by Class &amp; Accounts'!E107</f>
        <v>0</v>
      </c>
      <c r="J105" s="1921">
        <f t="shared" si="15"/>
        <v>0</v>
      </c>
      <c r="K105" s="1327">
        <f>+'O4 Summary by Class &amp; Accounts'!D107</f>
        <v>0</v>
      </c>
      <c r="L105" s="1921">
        <f t="shared" si="16"/>
        <v>0</v>
      </c>
      <c r="M105" s="1338"/>
      <c r="N105" s="1338"/>
      <c r="O105" s="1338"/>
      <c r="P105" s="1329"/>
      <c r="Q105" s="1329"/>
      <c r="R105" s="1329"/>
      <c r="S105" s="1329"/>
      <c r="T105" s="1329"/>
      <c r="U105" s="1330" t="s">
        <v>331</v>
      </c>
      <c r="W105" s="1625" t="s">
        <v>1186</v>
      </c>
    </row>
    <row r="106" spans="1:23" ht="25.5" x14ac:dyDescent="0.2">
      <c r="A106" s="1320">
        <v>4345</v>
      </c>
      <c r="B106" s="995" t="s">
        <v>1393</v>
      </c>
      <c r="C106" s="988">
        <f>+'I3 TB Data'!H297</f>
        <v>0</v>
      </c>
      <c r="D106" s="988"/>
      <c r="E106" s="988">
        <f t="shared" si="14"/>
        <v>0</v>
      </c>
      <c r="F106" s="1325" t="s">
        <v>331</v>
      </c>
      <c r="G106" s="988">
        <f t="shared" si="10"/>
        <v>0</v>
      </c>
      <c r="H106" s="1326">
        <f t="shared" si="11"/>
        <v>0</v>
      </c>
      <c r="I106" s="1001">
        <f>+'O5 Details by Class &amp; Accounts'!E108</f>
        <v>0</v>
      </c>
      <c r="J106" s="1921">
        <f t="shared" si="15"/>
        <v>0</v>
      </c>
      <c r="K106" s="1327">
        <f>+'O4 Summary by Class &amp; Accounts'!D108</f>
        <v>0</v>
      </c>
      <c r="L106" s="1921">
        <f t="shared" si="16"/>
        <v>0</v>
      </c>
      <c r="M106" s="1338"/>
      <c r="N106" s="1338"/>
      <c r="O106" s="1338"/>
      <c r="P106" s="1329"/>
      <c r="Q106" s="1329"/>
      <c r="R106" s="1329"/>
      <c r="S106" s="1329"/>
      <c r="T106" s="1329"/>
      <c r="U106" s="1330" t="s">
        <v>331</v>
      </c>
      <c r="W106" s="1625" t="s">
        <v>1186</v>
      </c>
    </row>
    <row r="107" spans="1:23" ht="25.5" x14ac:dyDescent="0.2">
      <c r="A107" s="1320">
        <v>4350</v>
      </c>
      <c r="B107" s="995" t="s">
        <v>1394</v>
      </c>
      <c r="C107" s="988">
        <f>+'I3 TB Data'!H298</f>
        <v>0</v>
      </c>
      <c r="D107" s="988"/>
      <c r="E107" s="988">
        <f t="shared" si="14"/>
        <v>0</v>
      </c>
      <c r="F107" s="1325" t="s">
        <v>331</v>
      </c>
      <c r="G107" s="988">
        <f t="shared" si="10"/>
        <v>0</v>
      </c>
      <c r="H107" s="1326">
        <f t="shared" si="11"/>
        <v>0</v>
      </c>
      <c r="I107" s="1001">
        <f>+'O5 Details by Class &amp; Accounts'!E109</f>
        <v>0</v>
      </c>
      <c r="J107" s="1921">
        <f t="shared" si="15"/>
        <v>0</v>
      </c>
      <c r="K107" s="1327">
        <f>+'O4 Summary by Class &amp; Accounts'!D109</f>
        <v>0</v>
      </c>
      <c r="L107" s="1921">
        <f t="shared" si="16"/>
        <v>0</v>
      </c>
      <c r="M107" s="1338"/>
      <c r="N107" s="1338"/>
      <c r="O107" s="1338"/>
      <c r="P107" s="1329"/>
      <c r="Q107" s="1329"/>
      <c r="R107" s="1329"/>
      <c r="S107" s="1329"/>
      <c r="T107" s="1329"/>
      <c r="U107" s="1330" t="s">
        <v>331</v>
      </c>
      <c r="W107" s="1625" t="s">
        <v>1186</v>
      </c>
    </row>
    <row r="108" spans="1:23" ht="25.5" x14ac:dyDescent="0.2">
      <c r="A108" s="1320">
        <v>4355</v>
      </c>
      <c r="B108" s="995" t="s">
        <v>980</v>
      </c>
      <c r="C108" s="988">
        <f>+'I3 TB Data'!H299</f>
        <v>0</v>
      </c>
      <c r="D108" s="988"/>
      <c r="E108" s="988">
        <f t="shared" si="14"/>
        <v>0</v>
      </c>
      <c r="F108" s="1325" t="s">
        <v>331</v>
      </c>
      <c r="G108" s="988">
        <f t="shared" si="10"/>
        <v>0</v>
      </c>
      <c r="H108" s="1326">
        <f t="shared" si="11"/>
        <v>0</v>
      </c>
      <c r="I108" s="1001">
        <f>+'O5 Details by Class &amp; Accounts'!E110</f>
        <v>0</v>
      </c>
      <c r="J108" s="1921">
        <f t="shared" si="15"/>
        <v>0</v>
      </c>
      <c r="K108" s="1327">
        <f>+'O4 Summary by Class &amp; Accounts'!D110</f>
        <v>0</v>
      </c>
      <c r="L108" s="1921">
        <f t="shared" si="16"/>
        <v>0</v>
      </c>
      <c r="M108" s="1338"/>
      <c r="N108" s="1338"/>
      <c r="O108" s="1338"/>
      <c r="P108" s="1329"/>
      <c r="Q108" s="1329"/>
      <c r="R108" s="1329"/>
      <c r="S108" s="1329"/>
      <c r="T108" s="1329"/>
      <c r="U108" s="1330" t="s">
        <v>331</v>
      </c>
      <c r="W108" s="1625" t="s">
        <v>1186</v>
      </c>
    </row>
    <row r="109" spans="1:23" ht="25.5" x14ac:dyDescent="0.2">
      <c r="A109" s="1320">
        <v>4360</v>
      </c>
      <c r="B109" s="995" t="s">
        <v>961</v>
      </c>
      <c r="C109" s="988">
        <f>+'I3 TB Data'!H300</f>
        <v>0</v>
      </c>
      <c r="D109" s="988"/>
      <c r="E109" s="988">
        <f t="shared" si="14"/>
        <v>0</v>
      </c>
      <c r="F109" s="1325" t="s">
        <v>331</v>
      </c>
      <c r="G109" s="988">
        <f t="shared" si="10"/>
        <v>0</v>
      </c>
      <c r="H109" s="1326">
        <f t="shared" si="11"/>
        <v>0</v>
      </c>
      <c r="I109" s="1001">
        <f>+'O5 Details by Class &amp; Accounts'!E111</f>
        <v>0</v>
      </c>
      <c r="J109" s="1921">
        <f t="shared" si="15"/>
        <v>0</v>
      </c>
      <c r="K109" s="1327">
        <f>+'O4 Summary by Class &amp; Accounts'!D111</f>
        <v>0</v>
      </c>
      <c r="L109" s="1921">
        <f t="shared" si="16"/>
        <v>0</v>
      </c>
      <c r="M109" s="1338"/>
      <c r="N109" s="1338"/>
      <c r="O109" s="1338"/>
      <c r="P109" s="1329"/>
      <c r="Q109" s="1329"/>
      <c r="R109" s="1329"/>
      <c r="S109" s="1329"/>
      <c r="T109" s="1329"/>
      <c r="U109" s="1330" t="s">
        <v>331</v>
      </c>
      <c r="W109" s="1625" t="s">
        <v>1186</v>
      </c>
    </row>
    <row r="110" spans="1:23" ht="25.5" x14ac:dyDescent="0.2">
      <c r="A110" s="1320">
        <v>4365</v>
      </c>
      <c r="B110" s="995" t="s">
        <v>962</v>
      </c>
      <c r="C110" s="988">
        <f>+'I3 TB Data'!H301</f>
        <v>0</v>
      </c>
      <c r="D110" s="988"/>
      <c r="E110" s="988">
        <f t="shared" si="14"/>
        <v>0</v>
      </c>
      <c r="F110" s="1325" t="s">
        <v>331</v>
      </c>
      <c r="G110" s="988">
        <f t="shared" si="10"/>
        <v>0</v>
      </c>
      <c r="H110" s="1326">
        <f t="shared" si="11"/>
        <v>0</v>
      </c>
      <c r="I110" s="1001">
        <f>+'O5 Details by Class &amp; Accounts'!E112</f>
        <v>0</v>
      </c>
      <c r="J110" s="1921">
        <f t="shared" si="15"/>
        <v>0</v>
      </c>
      <c r="K110" s="1327">
        <f>+'O4 Summary by Class &amp; Accounts'!D112</f>
        <v>0</v>
      </c>
      <c r="L110" s="1921">
        <f t="shared" si="16"/>
        <v>0</v>
      </c>
      <c r="M110" s="1338"/>
      <c r="N110" s="1338"/>
      <c r="O110" s="1338"/>
      <c r="P110" s="1329"/>
      <c r="Q110" s="1329"/>
      <c r="R110" s="1329"/>
      <c r="S110" s="1329"/>
      <c r="T110" s="1329"/>
      <c r="U110" s="1330" t="s">
        <v>331</v>
      </c>
      <c r="W110" s="1625" t="s">
        <v>1186</v>
      </c>
    </row>
    <row r="111" spans="1:23" ht="25.5" x14ac:dyDescent="0.2">
      <c r="A111" s="1320">
        <v>4370</v>
      </c>
      <c r="B111" s="995" t="s">
        <v>1402</v>
      </c>
      <c r="C111" s="988">
        <f>+'I3 TB Data'!H302</f>
        <v>0</v>
      </c>
      <c r="D111" s="988"/>
      <c r="E111" s="988">
        <f t="shared" si="14"/>
        <v>0</v>
      </c>
      <c r="F111" s="1325" t="s">
        <v>331</v>
      </c>
      <c r="G111" s="988">
        <f t="shared" si="10"/>
        <v>0</v>
      </c>
      <c r="H111" s="1326">
        <f t="shared" si="11"/>
        <v>0</v>
      </c>
      <c r="I111" s="1001">
        <f>+'O5 Details by Class &amp; Accounts'!E113</f>
        <v>0</v>
      </c>
      <c r="J111" s="1921">
        <f t="shared" si="15"/>
        <v>0</v>
      </c>
      <c r="K111" s="1327">
        <f>+'O4 Summary by Class &amp; Accounts'!D113</f>
        <v>0</v>
      </c>
      <c r="L111" s="1921">
        <f t="shared" si="16"/>
        <v>0</v>
      </c>
      <c r="M111" s="1338"/>
      <c r="N111" s="1338"/>
      <c r="O111" s="1338"/>
      <c r="P111" s="1329"/>
      <c r="Q111" s="1329"/>
      <c r="R111" s="1329"/>
      <c r="S111" s="1329"/>
      <c r="T111" s="1329"/>
      <c r="U111" s="1330" t="s">
        <v>331</v>
      </c>
      <c r="W111" s="1625" t="s">
        <v>1186</v>
      </c>
    </row>
    <row r="112" spans="1:23" ht="12.75" x14ac:dyDescent="0.2">
      <c r="A112" s="1320">
        <v>4375</v>
      </c>
      <c r="B112" s="995" t="s">
        <v>1403</v>
      </c>
      <c r="C112" s="988">
        <f>+'I3 TB Data'!H303</f>
        <v>-2495805</v>
      </c>
      <c r="D112" s="988"/>
      <c r="E112" s="988">
        <f>+SUM(C112:D112)</f>
        <v>-2495805</v>
      </c>
      <c r="F112" s="1325" t="s">
        <v>331</v>
      </c>
      <c r="G112" s="988">
        <f>+IF((F112=" "),0,E112)</f>
        <v>0</v>
      </c>
      <c r="H112" s="1326">
        <f>+IF((F112=" "),E112,0)</f>
        <v>-2495805</v>
      </c>
      <c r="I112" s="1001">
        <f>+'O5 Details by Class &amp; Accounts'!E114</f>
        <v>-2495805</v>
      </c>
      <c r="J112" s="1921">
        <f>+G112+H112-I112</f>
        <v>0</v>
      </c>
      <c r="K112" s="1327">
        <f>+'O4 Summary by Class &amp; Accounts'!D114</f>
        <v>-2495805.0000000009</v>
      </c>
      <c r="L112" s="1921">
        <f>+H112-K112</f>
        <v>0</v>
      </c>
      <c r="M112" s="1338"/>
      <c r="N112" s="1338"/>
      <c r="O112" s="1338"/>
      <c r="P112" s="1329"/>
      <c r="Q112" s="1329"/>
      <c r="R112" s="1329"/>
      <c r="S112" s="1329"/>
      <c r="T112" s="1329"/>
      <c r="U112" s="1330" t="s">
        <v>331</v>
      </c>
      <c r="W112" s="1625"/>
    </row>
    <row r="113" spans="1:23" ht="12.75" x14ac:dyDescent="0.2">
      <c r="A113" s="1320">
        <v>4380</v>
      </c>
      <c r="B113" s="995" t="s">
        <v>1375</v>
      </c>
      <c r="C113" s="988">
        <f>+'I3 TB Data'!H304</f>
        <v>2495805</v>
      </c>
      <c r="D113" s="988"/>
      <c r="E113" s="988">
        <f>+SUM(C113:D113)</f>
        <v>2495805</v>
      </c>
      <c r="F113" s="1325" t="s">
        <v>331</v>
      </c>
      <c r="G113" s="988">
        <f>+IF((F113=" "),0,E113)</f>
        <v>0</v>
      </c>
      <c r="H113" s="1326">
        <f>+IF((F113=" "),E113,0)</f>
        <v>2495805</v>
      </c>
      <c r="I113" s="1001">
        <f>+'O5 Details by Class &amp; Accounts'!E115</f>
        <v>2495805</v>
      </c>
      <c r="J113" s="1921">
        <f>+G113+H113-I113</f>
        <v>0</v>
      </c>
      <c r="K113" s="1327">
        <f>+'O4 Summary by Class &amp; Accounts'!D115</f>
        <v>2495804.9999999995</v>
      </c>
      <c r="L113" s="1921">
        <f>+H113-K113</f>
        <v>0</v>
      </c>
      <c r="M113" s="1338"/>
      <c r="N113" s="1338"/>
      <c r="O113" s="1338"/>
      <c r="P113" s="1329"/>
      <c r="Q113" s="1329"/>
      <c r="R113" s="1329"/>
      <c r="S113" s="1329"/>
      <c r="T113" s="1329"/>
      <c r="U113" s="1330" t="s">
        <v>331</v>
      </c>
      <c r="W113" s="1625"/>
    </row>
    <row r="114" spans="1:23" ht="12.75" x14ac:dyDescent="0.2">
      <c r="A114" s="1320">
        <v>4390</v>
      </c>
      <c r="B114" s="995" t="s">
        <v>1377</v>
      </c>
      <c r="C114" s="988">
        <f>+'I3 TB Data'!H306</f>
        <v>-153000</v>
      </c>
      <c r="D114" s="988"/>
      <c r="E114" s="988">
        <f t="shared" si="14"/>
        <v>-153000</v>
      </c>
      <c r="F114" s="1325" t="s">
        <v>331</v>
      </c>
      <c r="G114" s="988">
        <f t="shared" si="10"/>
        <v>0</v>
      </c>
      <c r="H114" s="1326">
        <f t="shared" si="11"/>
        <v>-153000</v>
      </c>
      <c r="I114" s="1001">
        <f>+'O5 Details by Class &amp; Accounts'!E116</f>
        <v>-153000</v>
      </c>
      <c r="J114" s="1921">
        <f t="shared" si="15"/>
        <v>0</v>
      </c>
      <c r="K114" s="1327">
        <f>+'O4 Summary by Class &amp; Accounts'!D116</f>
        <v>-152999.99999999997</v>
      </c>
      <c r="L114" s="1921">
        <f t="shared" si="16"/>
        <v>0</v>
      </c>
      <c r="M114" s="1338"/>
      <c r="N114" s="1338"/>
      <c r="O114" s="1338"/>
      <c r="P114" s="1329"/>
      <c r="Q114" s="1329"/>
      <c r="R114" s="1329"/>
      <c r="S114" s="1329"/>
      <c r="T114" s="1329"/>
      <c r="U114" s="1330" t="s">
        <v>331</v>
      </c>
      <c r="W114" s="1625" t="s">
        <v>1186</v>
      </c>
    </row>
    <row r="115" spans="1:23" ht="12.75" x14ac:dyDescent="0.2">
      <c r="A115" s="1320">
        <v>4395</v>
      </c>
      <c r="B115" s="995" t="s">
        <v>1435</v>
      </c>
      <c r="C115" s="988">
        <f>+'I3 TB Data'!H307</f>
        <v>0</v>
      </c>
      <c r="D115" s="988"/>
      <c r="E115" s="988">
        <f t="shared" si="14"/>
        <v>0</v>
      </c>
      <c r="F115" s="1325" t="s">
        <v>331</v>
      </c>
      <c r="G115" s="988">
        <f t="shared" si="10"/>
        <v>0</v>
      </c>
      <c r="H115" s="1326">
        <f t="shared" si="11"/>
        <v>0</v>
      </c>
      <c r="I115" s="1001">
        <f>+'O5 Details by Class &amp; Accounts'!E117</f>
        <v>0</v>
      </c>
      <c r="J115" s="1921">
        <f t="shared" si="15"/>
        <v>0</v>
      </c>
      <c r="K115" s="1327">
        <f>+'O4 Summary by Class &amp; Accounts'!D117</f>
        <v>0</v>
      </c>
      <c r="L115" s="1921">
        <f t="shared" si="16"/>
        <v>0</v>
      </c>
      <c r="M115" s="1338"/>
      <c r="N115" s="1338"/>
      <c r="O115" s="1338"/>
      <c r="P115" s="1329"/>
      <c r="Q115" s="1329"/>
      <c r="R115" s="1329"/>
      <c r="S115" s="1329"/>
      <c r="T115" s="1329"/>
      <c r="U115" s="1330" t="s">
        <v>331</v>
      </c>
      <c r="W115" s="1625" t="s">
        <v>1186</v>
      </c>
    </row>
    <row r="116" spans="1:23" ht="25.5" x14ac:dyDescent="0.2">
      <c r="A116" s="1320">
        <v>4398</v>
      </c>
      <c r="B116" s="995" t="s">
        <v>982</v>
      </c>
      <c r="C116" s="988">
        <f>+'I3 TB Data'!H308</f>
        <v>0</v>
      </c>
      <c r="D116" s="988"/>
      <c r="E116" s="988">
        <f t="shared" si="14"/>
        <v>0</v>
      </c>
      <c r="F116" s="1325" t="s">
        <v>331</v>
      </c>
      <c r="G116" s="988">
        <f t="shared" si="10"/>
        <v>0</v>
      </c>
      <c r="H116" s="1326">
        <f t="shared" si="11"/>
        <v>0</v>
      </c>
      <c r="I116" s="1001">
        <f>+'O5 Details by Class &amp; Accounts'!E118</f>
        <v>0</v>
      </c>
      <c r="J116" s="1921">
        <f t="shared" si="15"/>
        <v>0</v>
      </c>
      <c r="K116" s="1327">
        <f>+'O4 Summary by Class &amp; Accounts'!D118</f>
        <v>0</v>
      </c>
      <c r="L116" s="1921">
        <f t="shared" si="16"/>
        <v>0</v>
      </c>
      <c r="M116" s="1338"/>
      <c r="N116" s="1338"/>
      <c r="O116" s="1338"/>
      <c r="P116" s="1329"/>
      <c r="Q116" s="1329"/>
      <c r="R116" s="1329"/>
      <c r="S116" s="1329"/>
      <c r="T116" s="1329"/>
      <c r="U116" s="1330" t="s">
        <v>331</v>
      </c>
      <c r="W116" s="1625" t="s">
        <v>1186</v>
      </c>
    </row>
    <row r="117" spans="1:23" ht="12.75" x14ac:dyDescent="0.2">
      <c r="A117" s="1320">
        <v>4405</v>
      </c>
      <c r="B117" s="995" t="s">
        <v>983</v>
      </c>
      <c r="C117" s="988">
        <f>+'I3 TB Data'!H309</f>
        <v>-60000</v>
      </c>
      <c r="D117" s="988"/>
      <c r="E117" s="988">
        <f t="shared" si="14"/>
        <v>-60000</v>
      </c>
      <c r="F117" s="1325" t="s">
        <v>331</v>
      </c>
      <c r="G117" s="988">
        <f t="shared" si="10"/>
        <v>0</v>
      </c>
      <c r="H117" s="1326">
        <f t="shared" si="11"/>
        <v>-60000</v>
      </c>
      <c r="I117" s="1001">
        <f>+'O5 Details by Class &amp; Accounts'!E119</f>
        <v>-60000</v>
      </c>
      <c r="J117" s="1921">
        <f t="shared" si="15"/>
        <v>0</v>
      </c>
      <c r="K117" s="1327">
        <f>+'O4 Summary by Class &amp; Accounts'!D119</f>
        <v>-59999.999999999985</v>
      </c>
      <c r="L117" s="1921">
        <f t="shared" si="16"/>
        <v>0</v>
      </c>
      <c r="M117" s="1338"/>
      <c r="N117" s="1338"/>
      <c r="O117" s="1338"/>
      <c r="P117" s="1329"/>
      <c r="Q117" s="1329"/>
      <c r="R117" s="1329"/>
      <c r="S117" s="1329"/>
      <c r="T117" s="1329"/>
      <c r="U117" s="1330" t="s">
        <v>331</v>
      </c>
      <c r="W117" s="1625" t="s">
        <v>1186</v>
      </c>
    </row>
    <row r="118" spans="1:23" ht="25.5" x14ac:dyDescent="0.2">
      <c r="A118" s="1320">
        <v>4415</v>
      </c>
      <c r="B118" s="995" t="s">
        <v>984</v>
      </c>
      <c r="C118" s="988">
        <f>+'I3 TB Data'!H310</f>
        <v>0</v>
      </c>
      <c r="D118" s="988"/>
      <c r="E118" s="988">
        <f t="shared" si="14"/>
        <v>0</v>
      </c>
      <c r="F118" s="1325"/>
      <c r="G118" s="988">
        <f t="shared" si="10"/>
        <v>0</v>
      </c>
      <c r="H118" s="1326">
        <f t="shared" si="11"/>
        <v>0</v>
      </c>
      <c r="I118" s="1001">
        <f>+'O5 Details by Class &amp; Accounts'!E120</f>
        <v>0</v>
      </c>
      <c r="J118" s="1921">
        <f t="shared" si="15"/>
        <v>0</v>
      </c>
      <c r="K118" s="1327">
        <f>+'O4 Summary by Class &amp; Accounts'!D120</f>
        <v>0</v>
      </c>
      <c r="L118" s="1921">
        <f t="shared" si="16"/>
        <v>0</v>
      </c>
      <c r="M118" s="1338"/>
      <c r="N118" s="1338"/>
      <c r="O118" s="1338"/>
      <c r="P118" s="1329"/>
      <c r="Q118" s="1329"/>
      <c r="R118" s="1329"/>
      <c r="S118" s="1329"/>
      <c r="T118" s="1329"/>
      <c r="U118" s="1330" t="s">
        <v>331</v>
      </c>
      <c r="W118" s="1625" t="s">
        <v>1186</v>
      </c>
    </row>
    <row r="119" spans="1:23" ht="12.75" x14ac:dyDescent="0.2">
      <c r="A119" s="1321">
        <v>4705</v>
      </c>
      <c r="B119" s="1322" t="s">
        <v>1360</v>
      </c>
      <c r="C119" s="988">
        <f>+'I3 TB Data'!H332</f>
        <v>111137437</v>
      </c>
      <c r="D119" s="988"/>
      <c r="E119" s="988">
        <f t="shared" ref="E119:E151" si="17">+SUM(C119:D119)</f>
        <v>111137437</v>
      </c>
      <c r="F119" s="1325"/>
      <c r="G119" s="988">
        <f t="shared" ref="G119:G129" si="18">IF((F119=""),0,E119)</f>
        <v>0</v>
      </c>
      <c r="H119" s="1326">
        <f t="shared" ref="H119:H129" si="19">+IF((F119=""),E119,0)</f>
        <v>111137437</v>
      </c>
      <c r="I119" s="1001">
        <f>+'O5 Details by Class &amp; Accounts'!E121</f>
        <v>111137437</v>
      </c>
      <c r="J119" s="1921">
        <f t="shared" si="15"/>
        <v>0</v>
      </c>
      <c r="K119" s="1327">
        <f>+'O4 Summary by Class &amp; Accounts'!D121</f>
        <v>111137437</v>
      </c>
      <c r="L119" s="1921">
        <f t="shared" si="16"/>
        <v>0</v>
      </c>
      <c r="M119" s="1329"/>
      <c r="N119" s="1329"/>
      <c r="O119" s="1329"/>
      <c r="P119" s="1329"/>
      <c r="Q119" s="1329"/>
      <c r="R119" s="1329"/>
      <c r="S119" s="1329"/>
      <c r="T119" s="1329"/>
      <c r="U119" s="1330"/>
      <c r="W119" s="1625" t="s">
        <v>1266</v>
      </c>
    </row>
    <row r="120" spans="1:23" ht="12.75" x14ac:dyDescent="0.2">
      <c r="A120" s="1321">
        <v>4708</v>
      </c>
      <c r="B120" s="1322" t="s">
        <v>1361</v>
      </c>
      <c r="C120" s="988">
        <f>+'I3 TB Data'!H333</f>
        <v>3503480.34</v>
      </c>
      <c r="D120" s="988"/>
      <c r="E120" s="988">
        <f t="shared" si="17"/>
        <v>3503480.34</v>
      </c>
      <c r="F120" s="1325"/>
      <c r="G120" s="988">
        <f t="shared" si="18"/>
        <v>0</v>
      </c>
      <c r="H120" s="1326">
        <f t="shared" si="19"/>
        <v>3503480.34</v>
      </c>
      <c r="I120" s="1001">
        <f>+'O5 Details by Class &amp; Accounts'!E122</f>
        <v>3503480.34</v>
      </c>
      <c r="J120" s="1921">
        <f t="shared" si="15"/>
        <v>0</v>
      </c>
      <c r="K120" s="1327">
        <f>+'O4 Summary by Class &amp; Accounts'!D122</f>
        <v>3503480.34</v>
      </c>
      <c r="L120" s="1921">
        <f t="shared" si="16"/>
        <v>0</v>
      </c>
      <c r="M120" s="1329"/>
      <c r="N120" s="1329"/>
      <c r="O120" s="1329"/>
      <c r="P120" s="1329"/>
      <c r="Q120" s="1329"/>
      <c r="R120" s="1329"/>
      <c r="S120" s="1329"/>
      <c r="T120" s="1329"/>
      <c r="U120" s="1330"/>
      <c r="W120" s="1625" t="s">
        <v>1266</v>
      </c>
    </row>
    <row r="121" spans="1:23" ht="12.75" x14ac:dyDescent="0.2">
      <c r="A121" s="1321">
        <v>4710</v>
      </c>
      <c r="B121" s="1322" t="s">
        <v>1384</v>
      </c>
      <c r="C121" s="988">
        <f>+'I3 TB Data'!H334</f>
        <v>-25646560.809999999</v>
      </c>
      <c r="D121" s="988"/>
      <c r="E121" s="988">
        <f t="shared" si="17"/>
        <v>-25646560.809999999</v>
      </c>
      <c r="F121" s="1325"/>
      <c r="G121" s="988">
        <f t="shared" si="18"/>
        <v>0</v>
      </c>
      <c r="H121" s="1326">
        <f t="shared" si="19"/>
        <v>-25646560.809999999</v>
      </c>
      <c r="I121" s="1001">
        <f>+'O5 Details by Class &amp; Accounts'!E123</f>
        <v>-25646560.809999999</v>
      </c>
      <c r="J121" s="1921">
        <f t="shared" si="15"/>
        <v>0</v>
      </c>
      <c r="K121" s="1327">
        <f>+'O4 Summary by Class &amp; Accounts'!D123</f>
        <v>-25646560.809999995</v>
      </c>
      <c r="L121" s="1921">
        <f t="shared" si="16"/>
        <v>0</v>
      </c>
      <c r="M121" s="1329"/>
      <c r="N121" s="1329"/>
      <c r="O121" s="1329"/>
      <c r="P121" s="1329"/>
      <c r="Q121" s="1329"/>
      <c r="R121" s="1329"/>
      <c r="S121" s="1329"/>
      <c r="T121" s="1329"/>
      <c r="U121" s="1330"/>
      <c r="W121" s="1625" t="s">
        <v>1266</v>
      </c>
    </row>
    <row r="122" spans="1:23" ht="12.75" x14ac:dyDescent="0.2">
      <c r="A122" s="1321">
        <v>4712</v>
      </c>
      <c r="B122" s="1322" t="s">
        <v>1385</v>
      </c>
      <c r="C122" s="988">
        <f>+'I3 TB Data'!H335</f>
        <v>0</v>
      </c>
      <c r="D122" s="988"/>
      <c r="E122" s="988">
        <f t="shared" si="17"/>
        <v>0</v>
      </c>
      <c r="F122" s="1325"/>
      <c r="G122" s="988">
        <f t="shared" si="18"/>
        <v>0</v>
      </c>
      <c r="H122" s="1326">
        <f t="shared" si="19"/>
        <v>0</v>
      </c>
      <c r="I122" s="1001">
        <f>+'O5 Details by Class &amp; Accounts'!E124</f>
        <v>0</v>
      </c>
      <c r="J122" s="1921">
        <f t="shared" si="15"/>
        <v>0</v>
      </c>
      <c r="K122" s="1327">
        <f>+'O4 Summary by Class &amp; Accounts'!D124</f>
        <v>0</v>
      </c>
      <c r="L122" s="1921">
        <f t="shared" si="16"/>
        <v>0</v>
      </c>
      <c r="M122" s="1329"/>
      <c r="N122" s="1329"/>
      <c r="O122" s="1329"/>
      <c r="P122" s="1329"/>
      <c r="Q122" s="1329"/>
      <c r="R122" s="1329"/>
      <c r="S122" s="1329"/>
      <c r="T122" s="1329"/>
      <c r="U122" s="1330"/>
      <c r="W122" s="1625" t="s">
        <v>1266</v>
      </c>
    </row>
    <row r="123" spans="1:23" ht="12.75" x14ac:dyDescent="0.2">
      <c r="A123" s="1321">
        <v>4714</v>
      </c>
      <c r="B123" s="1322" t="s">
        <v>1386</v>
      </c>
      <c r="C123" s="988">
        <f>+'I3 TB Data'!H336</f>
        <v>6101746.46</v>
      </c>
      <c r="D123" s="988"/>
      <c r="E123" s="988">
        <f t="shared" si="17"/>
        <v>6101746.46</v>
      </c>
      <c r="F123" s="1325"/>
      <c r="G123" s="988">
        <f t="shared" si="18"/>
        <v>0</v>
      </c>
      <c r="H123" s="1326">
        <f t="shared" si="19"/>
        <v>6101746.46</v>
      </c>
      <c r="I123" s="1001">
        <f>+'O5 Details by Class &amp; Accounts'!E125</f>
        <v>6101746.46</v>
      </c>
      <c r="J123" s="1921">
        <f t="shared" si="15"/>
        <v>0</v>
      </c>
      <c r="K123" s="1327">
        <f>+'O4 Summary by Class &amp; Accounts'!D125</f>
        <v>6101746.46</v>
      </c>
      <c r="L123" s="1921">
        <f t="shared" si="16"/>
        <v>0</v>
      </c>
      <c r="M123" s="1329"/>
      <c r="N123" s="1329"/>
      <c r="O123" s="1329"/>
      <c r="P123" s="1329"/>
      <c r="Q123" s="1329"/>
      <c r="R123" s="1329"/>
      <c r="S123" s="1329"/>
      <c r="T123" s="1329"/>
      <c r="U123" s="1330"/>
      <c r="W123" s="1625" t="s">
        <v>773</v>
      </c>
    </row>
    <row r="124" spans="1:23" ht="12.75" x14ac:dyDescent="0.2">
      <c r="A124" s="1321">
        <v>4715</v>
      </c>
      <c r="B124" s="1322" t="s">
        <v>571</v>
      </c>
      <c r="C124" s="988">
        <f>+'I3 TB Data'!H337</f>
        <v>0</v>
      </c>
      <c r="D124" s="988"/>
      <c r="E124" s="988">
        <f t="shared" si="17"/>
        <v>0</v>
      </c>
      <c r="F124" s="1325"/>
      <c r="G124" s="988">
        <f t="shared" si="18"/>
        <v>0</v>
      </c>
      <c r="H124" s="1326">
        <f t="shared" si="19"/>
        <v>0</v>
      </c>
      <c r="I124" s="1001">
        <f>+'O5 Details by Class &amp; Accounts'!E126</f>
        <v>0</v>
      </c>
      <c r="J124" s="1921">
        <f t="shared" si="15"/>
        <v>0</v>
      </c>
      <c r="K124" s="1327">
        <f>+'O4 Summary by Class &amp; Accounts'!D126</f>
        <v>0</v>
      </c>
      <c r="L124" s="1921">
        <f t="shared" si="16"/>
        <v>0</v>
      </c>
      <c r="M124" s="1329"/>
      <c r="N124" s="1329"/>
      <c r="O124" s="1329"/>
      <c r="P124" s="1329"/>
      <c r="Q124" s="1329"/>
      <c r="R124" s="1329"/>
      <c r="S124" s="1329"/>
      <c r="T124" s="1329"/>
      <c r="U124" s="1330"/>
      <c r="W124" s="1625" t="s">
        <v>1266</v>
      </c>
    </row>
    <row r="125" spans="1:23" ht="12.75" x14ac:dyDescent="0.2">
      <c r="A125" s="1321">
        <v>4716</v>
      </c>
      <c r="B125" s="1322" t="s">
        <v>572</v>
      </c>
      <c r="C125" s="988">
        <f>+'I3 TB Data'!H338</f>
        <v>4792474.8899999997</v>
      </c>
      <c r="D125" s="988"/>
      <c r="E125" s="988">
        <f t="shared" si="17"/>
        <v>4792474.8899999997</v>
      </c>
      <c r="F125" s="1325"/>
      <c r="G125" s="988">
        <f t="shared" si="18"/>
        <v>0</v>
      </c>
      <c r="H125" s="1326">
        <f t="shared" si="19"/>
        <v>4792474.8899999997</v>
      </c>
      <c r="I125" s="1001">
        <f>+'O5 Details by Class &amp; Accounts'!E127</f>
        <v>4792474.8899999997</v>
      </c>
      <c r="J125" s="1921">
        <f t="shared" si="15"/>
        <v>0</v>
      </c>
      <c r="K125" s="1327">
        <f>+'O4 Summary by Class &amp; Accounts'!D127</f>
        <v>4792474.8899999987</v>
      </c>
      <c r="L125" s="1921">
        <f t="shared" si="16"/>
        <v>0</v>
      </c>
      <c r="M125" s="1329"/>
      <c r="N125" s="1329"/>
      <c r="O125" s="1329"/>
      <c r="P125" s="1329"/>
      <c r="Q125" s="1329"/>
      <c r="R125" s="1329"/>
      <c r="S125" s="1329"/>
      <c r="T125" s="1329"/>
      <c r="U125" s="1330"/>
      <c r="W125" s="1625" t="s">
        <v>773</v>
      </c>
    </row>
    <row r="126" spans="1:23" ht="12.75" x14ac:dyDescent="0.2">
      <c r="A126" s="1321">
        <v>4730</v>
      </c>
      <c r="B126" s="1322" t="s">
        <v>575</v>
      </c>
      <c r="C126" s="988">
        <f>+'I3 TB Data'!H341</f>
        <v>0</v>
      </c>
      <c r="D126" s="988"/>
      <c r="E126" s="988">
        <f t="shared" si="17"/>
        <v>0</v>
      </c>
      <c r="F126" s="1325"/>
      <c r="G126" s="988">
        <f t="shared" si="18"/>
        <v>0</v>
      </c>
      <c r="H126" s="1326">
        <f t="shared" si="19"/>
        <v>0</v>
      </c>
      <c r="I126" s="1001">
        <f>+'O5 Details by Class &amp; Accounts'!E128</f>
        <v>0</v>
      </c>
      <c r="J126" s="1921">
        <f t="shared" si="15"/>
        <v>0</v>
      </c>
      <c r="K126" s="1327">
        <f>+'O4 Summary by Class &amp; Accounts'!D128</f>
        <v>0</v>
      </c>
      <c r="L126" s="1921">
        <f t="shared" si="16"/>
        <v>0</v>
      </c>
      <c r="M126" s="1329"/>
      <c r="N126" s="1329"/>
      <c r="O126" s="1329"/>
      <c r="P126" s="1329"/>
      <c r="Q126" s="1329"/>
      <c r="R126" s="1329"/>
      <c r="S126" s="1329"/>
      <c r="T126" s="1329"/>
      <c r="U126" s="1330"/>
      <c r="W126" s="1625" t="s">
        <v>1266</v>
      </c>
    </row>
    <row r="127" spans="1:23" ht="12.75" x14ac:dyDescent="0.2">
      <c r="A127" s="1321">
        <v>4750</v>
      </c>
      <c r="B127" s="1322" t="s">
        <v>448</v>
      </c>
      <c r="C127" s="988">
        <f>+'I3 TB Data'!H342</f>
        <v>383278.95</v>
      </c>
      <c r="D127" s="988"/>
      <c r="E127" s="988">
        <f>+SUM(C127:D127)</f>
        <v>383278.95</v>
      </c>
      <c r="F127" s="1325"/>
      <c r="G127" s="988">
        <f>IF((F127=""),0,E127)</f>
        <v>0</v>
      </c>
      <c r="H127" s="1326">
        <f>+IF((F127=""),E127,0)</f>
        <v>383278.95</v>
      </c>
      <c r="I127" s="1001">
        <f>+'O5 Details by Class &amp; Accounts'!E129</f>
        <v>383278.95</v>
      </c>
      <c r="J127" s="1921">
        <f>+G127+H127-I127</f>
        <v>0</v>
      </c>
      <c r="K127" s="1327">
        <f>+'O4 Summary by Class &amp; Accounts'!D129</f>
        <v>383278.9499999999</v>
      </c>
      <c r="L127" s="1921">
        <f>+H127-K127</f>
        <v>0</v>
      </c>
      <c r="M127" s="1329"/>
      <c r="N127" s="1329"/>
      <c r="O127" s="1329"/>
      <c r="P127" s="1329"/>
      <c r="Q127" s="1329"/>
      <c r="R127" s="1329"/>
      <c r="S127" s="1329"/>
      <c r="T127" s="1329"/>
      <c r="U127" s="1330"/>
      <c r="W127" s="1625"/>
    </row>
    <row r="128" spans="1:23" ht="12.75" x14ac:dyDescent="0.2">
      <c r="A128" s="1321">
        <v>4751</v>
      </c>
      <c r="B128" s="1912" t="s">
        <v>1641</v>
      </c>
      <c r="C128" s="988">
        <f>+'I3 TB Data'!H343</f>
        <v>323633.32</v>
      </c>
      <c r="D128" s="988"/>
      <c r="E128" s="988">
        <f>+SUM(C128:D128)</f>
        <v>323633.32</v>
      </c>
      <c r="F128" s="1325"/>
      <c r="G128" s="988">
        <f>IF((F128=""),0,E128)</f>
        <v>0</v>
      </c>
      <c r="H128" s="1326">
        <f>+IF((F128=""),E128,0)</f>
        <v>323633.32</v>
      </c>
      <c r="I128" s="1001">
        <f>+'O5 Details by Class &amp; Accounts'!E130</f>
        <v>323633.32</v>
      </c>
      <c r="J128" s="1921">
        <f>+G128+H128-I128</f>
        <v>0</v>
      </c>
      <c r="K128" s="1327">
        <f>+'O4 Summary by Class &amp; Accounts'!D130</f>
        <v>323633.32</v>
      </c>
      <c r="L128" s="1921">
        <f>+H128-K128</f>
        <v>0</v>
      </c>
      <c r="M128" s="1329"/>
      <c r="N128" s="1329"/>
      <c r="O128" s="1329"/>
      <c r="P128" s="1329"/>
      <c r="Q128" s="1329"/>
      <c r="R128" s="1329"/>
      <c r="S128" s="1329"/>
      <c r="T128" s="1329"/>
      <c r="U128" s="1330"/>
      <c r="W128" s="1625"/>
    </row>
    <row r="129" spans="1:23" ht="12.75" x14ac:dyDescent="0.2">
      <c r="A129" s="1316">
        <v>5005</v>
      </c>
      <c r="B129" s="990" t="s">
        <v>985</v>
      </c>
      <c r="C129" s="988">
        <f>+'I3 TB Data'!H364</f>
        <v>1535733.07</v>
      </c>
      <c r="D129" s="988"/>
      <c r="E129" s="988">
        <f t="shared" si="17"/>
        <v>1535733.07</v>
      </c>
      <c r="F129" s="1325"/>
      <c r="G129" s="988">
        <f t="shared" si="18"/>
        <v>0</v>
      </c>
      <c r="H129" s="1326">
        <f t="shared" si="19"/>
        <v>1535733.07</v>
      </c>
      <c r="I129" s="1001">
        <f>+'O5 Details by Class &amp; Accounts'!E131</f>
        <v>1535733.07</v>
      </c>
      <c r="J129" s="1921">
        <f t="shared" ref="J129:J163" si="20">+G129+H129-I129</f>
        <v>0</v>
      </c>
      <c r="K129" s="1327">
        <f>+'O4 Summary by Class &amp; Accounts'!D131</f>
        <v>1535733.07</v>
      </c>
      <c r="L129" s="1921">
        <f t="shared" ref="L129:L163" si="21">+H129-K129</f>
        <v>0</v>
      </c>
      <c r="M129" s="1328"/>
      <c r="N129" s="1328"/>
      <c r="O129" s="1328"/>
      <c r="P129" s="1329"/>
      <c r="Q129" s="1329"/>
      <c r="R129" s="1329"/>
      <c r="S129" s="1329"/>
      <c r="T129" s="1329"/>
      <c r="U129" s="1330" t="s">
        <v>331</v>
      </c>
      <c r="W129" s="1625" t="s">
        <v>108</v>
      </c>
    </row>
    <row r="130" spans="1:23" ht="12.75" x14ac:dyDescent="0.2">
      <c r="A130" s="1316">
        <v>5010</v>
      </c>
      <c r="B130" s="990" t="s">
        <v>576</v>
      </c>
      <c r="C130" s="988">
        <f>+'I3 TB Data'!H365</f>
        <v>732336.78</v>
      </c>
      <c r="D130" s="988"/>
      <c r="E130" s="988">
        <f t="shared" si="17"/>
        <v>732336.78</v>
      </c>
      <c r="F130" s="1325" t="s">
        <v>331</v>
      </c>
      <c r="G130" s="988">
        <f t="shared" ref="G130:G160" si="22">+IF((F130=" "),0,E130)</f>
        <v>0</v>
      </c>
      <c r="H130" s="1326">
        <f t="shared" ref="H130:H160" si="23">+IF((F130=" "),E130,0)</f>
        <v>732336.78</v>
      </c>
      <c r="I130" s="1001">
        <f>+'O5 Details by Class &amp; Accounts'!E132</f>
        <v>732336.78</v>
      </c>
      <c r="J130" s="1921">
        <f t="shared" si="20"/>
        <v>0</v>
      </c>
      <c r="K130" s="1327">
        <f>+'O4 Summary by Class &amp; Accounts'!D132</f>
        <v>732336.77999999991</v>
      </c>
      <c r="L130" s="1921">
        <f t="shared" si="21"/>
        <v>0</v>
      </c>
      <c r="M130" s="1328"/>
      <c r="N130" s="1328"/>
      <c r="O130" s="1328"/>
      <c r="P130" s="1329"/>
      <c r="Q130" s="1329"/>
      <c r="R130" s="1329"/>
      <c r="S130" s="1329"/>
      <c r="T130" s="1329"/>
      <c r="U130" s="1330" t="s">
        <v>331</v>
      </c>
      <c r="W130" s="1625" t="s">
        <v>108</v>
      </c>
    </row>
    <row r="131" spans="1:23" ht="12.75" x14ac:dyDescent="0.2">
      <c r="A131" s="1316">
        <v>5012</v>
      </c>
      <c r="B131" s="990" t="s">
        <v>976</v>
      </c>
      <c r="C131" s="988">
        <f>+'I3 TB Data'!H366</f>
        <v>444919.23</v>
      </c>
      <c r="D131" s="988"/>
      <c r="E131" s="988">
        <f t="shared" si="17"/>
        <v>444919.23</v>
      </c>
      <c r="F131" s="1325" t="s">
        <v>331</v>
      </c>
      <c r="G131" s="988">
        <f t="shared" si="22"/>
        <v>0</v>
      </c>
      <c r="H131" s="1326">
        <f t="shared" si="23"/>
        <v>444919.23</v>
      </c>
      <c r="I131" s="1001">
        <f>+'O5 Details by Class &amp; Accounts'!E133</f>
        <v>444919.23</v>
      </c>
      <c r="J131" s="1921">
        <f t="shared" si="20"/>
        <v>0</v>
      </c>
      <c r="K131" s="1327">
        <f>+'O4 Summary by Class &amp; Accounts'!D133</f>
        <v>444919.23</v>
      </c>
      <c r="L131" s="1921">
        <f t="shared" si="21"/>
        <v>0</v>
      </c>
      <c r="M131" s="1328"/>
      <c r="N131" s="1328"/>
      <c r="O131" s="1328"/>
      <c r="P131" s="1329"/>
      <c r="Q131" s="1329"/>
      <c r="R131" s="1329"/>
      <c r="S131" s="1329"/>
      <c r="T131" s="1329"/>
      <c r="U131" s="1330" t="s">
        <v>331</v>
      </c>
      <c r="W131" s="1625">
        <v>1808</v>
      </c>
    </row>
    <row r="132" spans="1:23" ht="25.5" x14ac:dyDescent="0.2">
      <c r="A132" s="1316">
        <v>5014</v>
      </c>
      <c r="B132" s="990" t="s">
        <v>977</v>
      </c>
      <c r="C132" s="988">
        <f>+'I3 TB Data'!H367</f>
        <v>0</v>
      </c>
      <c r="D132" s="988"/>
      <c r="E132" s="988">
        <f t="shared" si="17"/>
        <v>0</v>
      </c>
      <c r="F132" s="1325" t="s">
        <v>331</v>
      </c>
      <c r="G132" s="988">
        <f t="shared" si="22"/>
        <v>0</v>
      </c>
      <c r="H132" s="1326">
        <f t="shared" si="23"/>
        <v>0</v>
      </c>
      <c r="I132" s="1001">
        <f>+'O5 Details by Class &amp; Accounts'!E134</f>
        <v>0</v>
      </c>
      <c r="J132" s="1921">
        <f t="shared" si="20"/>
        <v>0</v>
      </c>
      <c r="K132" s="1327">
        <f>+'O4 Summary by Class &amp; Accounts'!D134</f>
        <v>0</v>
      </c>
      <c r="L132" s="1921">
        <f t="shared" si="21"/>
        <v>0</v>
      </c>
      <c r="M132" s="1328"/>
      <c r="N132" s="1328"/>
      <c r="O132" s="1328"/>
      <c r="P132" s="1329"/>
      <c r="Q132" s="1329"/>
      <c r="R132" s="1329"/>
      <c r="S132" s="1329"/>
      <c r="T132" s="1329"/>
      <c r="U132" s="1330" t="s">
        <v>331</v>
      </c>
      <c r="W132" s="1625">
        <v>1815</v>
      </c>
    </row>
    <row r="133" spans="1:23" ht="25.5" x14ac:dyDescent="0.2">
      <c r="A133" s="1316">
        <v>5015</v>
      </c>
      <c r="B133" s="990" t="s">
        <v>978</v>
      </c>
      <c r="C133" s="988">
        <f>+'I3 TB Data'!H368</f>
        <v>0</v>
      </c>
      <c r="D133" s="988"/>
      <c r="E133" s="988">
        <f t="shared" si="17"/>
        <v>0</v>
      </c>
      <c r="F133" s="1325" t="s">
        <v>331</v>
      </c>
      <c r="G133" s="988">
        <f t="shared" si="22"/>
        <v>0</v>
      </c>
      <c r="H133" s="1326">
        <f t="shared" si="23"/>
        <v>0</v>
      </c>
      <c r="I133" s="1001">
        <f>+'O5 Details by Class &amp; Accounts'!E135</f>
        <v>0</v>
      </c>
      <c r="J133" s="1921">
        <f t="shared" si="20"/>
        <v>0</v>
      </c>
      <c r="K133" s="1327">
        <f>+'O4 Summary by Class &amp; Accounts'!D135</f>
        <v>0</v>
      </c>
      <c r="L133" s="1921">
        <f t="shared" si="21"/>
        <v>0</v>
      </c>
      <c r="M133" s="1328"/>
      <c r="N133" s="1328"/>
      <c r="O133" s="1328"/>
      <c r="P133" s="1329"/>
      <c r="Q133" s="1329"/>
      <c r="R133" s="1329"/>
      <c r="S133" s="1329"/>
      <c r="T133" s="1329"/>
      <c r="U133" s="1330" t="s">
        <v>331</v>
      </c>
      <c r="W133" s="1625">
        <v>1815</v>
      </c>
    </row>
    <row r="134" spans="1:23" ht="25.5" x14ac:dyDescent="0.2">
      <c r="A134" s="1316">
        <v>5016</v>
      </c>
      <c r="B134" s="990" t="s">
        <v>979</v>
      </c>
      <c r="C134" s="988">
        <f>+'I3 TB Data'!H369</f>
        <v>406230.81</v>
      </c>
      <c r="D134" s="988"/>
      <c r="E134" s="988">
        <f t="shared" si="17"/>
        <v>406230.81</v>
      </c>
      <c r="F134" s="1325" t="s">
        <v>331</v>
      </c>
      <c r="G134" s="988">
        <f t="shared" si="22"/>
        <v>0</v>
      </c>
      <c r="H134" s="1326">
        <f t="shared" si="23"/>
        <v>406230.81</v>
      </c>
      <c r="I134" s="1001">
        <f>+'O5 Details by Class &amp; Accounts'!E136</f>
        <v>406230.81</v>
      </c>
      <c r="J134" s="1921">
        <f t="shared" si="20"/>
        <v>0</v>
      </c>
      <c r="K134" s="1327">
        <f>+'O4 Summary by Class &amp; Accounts'!D136</f>
        <v>406230.81000000006</v>
      </c>
      <c r="L134" s="1921">
        <f t="shared" si="21"/>
        <v>0</v>
      </c>
      <c r="M134" s="1328"/>
      <c r="N134" s="1328"/>
      <c r="O134" s="1328"/>
      <c r="P134" s="1329"/>
      <c r="Q134" s="1329"/>
      <c r="R134" s="1329"/>
      <c r="S134" s="1329"/>
      <c r="T134" s="1329"/>
      <c r="U134" s="1330" t="s">
        <v>331</v>
      </c>
      <c r="W134" s="1625">
        <v>1820</v>
      </c>
    </row>
    <row r="135" spans="1:23" ht="25.5" x14ac:dyDescent="0.2">
      <c r="A135" s="1316">
        <v>5017</v>
      </c>
      <c r="B135" s="990" t="s">
        <v>552</v>
      </c>
      <c r="C135" s="988">
        <f>+'I3 TB Data'!H370</f>
        <v>235278.02</v>
      </c>
      <c r="D135" s="988"/>
      <c r="E135" s="988">
        <f t="shared" si="17"/>
        <v>235278.02</v>
      </c>
      <c r="F135" s="1325" t="s">
        <v>331</v>
      </c>
      <c r="G135" s="988">
        <f t="shared" si="22"/>
        <v>0</v>
      </c>
      <c r="H135" s="1326">
        <f t="shared" si="23"/>
        <v>235278.02</v>
      </c>
      <c r="I135" s="1001">
        <f>+'O5 Details by Class &amp; Accounts'!E137</f>
        <v>235278.02</v>
      </c>
      <c r="J135" s="1921">
        <f t="shared" si="20"/>
        <v>0</v>
      </c>
      <c r="K135" s="1327">
        <f>+'O4 Summary by Class &amp; Accounts'!D137</f>
        <v>235278.02000000002</v>
      </c>
      <c r="L135" s="1921">
        <f t="shared" si="21"/>
        <v>0</v>
      </c>
      <c r="M135" s="1328"/>
      <c r="N135" s="1328"/>
      <c r="O135" s="1328"/>
      <c r="P135" s="1329"/>
      <c r="Q135" s="1329"/>
      <c r="R135" s="1329"/>
      <c r="S135" s="1329"/>
      <c r="T135" s="1329"/>
      <c r="U135" s="1330" t="s">
        <v>331</v>
      </c>
      <c r="W135" s="1625">
        <v>1820</v>
      </c>
    </row>
    <row r="136" spans="1:23" ht="25.5" x14ac:dyDescent="0.2">
      <c r="A136" s="1316">
        <v>5020</v>
      </c>
      <c r="B136" s="990" t="s">
        <v>553</v>
      </c>
      <c r="C136" s="988">
        <f>+'I3 TB Data'!H371</f>
        <v>199964.99</v>
      </c>
      <c r="D136" s="988"/>
      <c r="E136" s="988">
        <f t="shared" si="17"/>
        <v>199964.99</v>
      </c>
      <c r="F136" s="1325" t="s">
        <v>331</v>
      </c>
      <c r="G136" s="988">
        <f t="shared" si="22"/>
        <v>0</v>
      </c>
      <c r="H136" s="1326">
        <f t="shared" si="23"/>
        <v>199964.99</v>
      </c>
      <c r="I136" s="1001">
        <f>+'O5 Details by Class &amp; Accounts'!E138</f>
        <v>199964.99</v>
      </c>
      <c r="J136" s="1921">
        <f t="shared" si="20"/>
        <v>0</v>
      </c>
      <c r="K136" s="1327">
        <f>+'O4 Summary by Class &amp; Accounts'!D138</f>
        <v>199964.99000000002</v>
      </c>
      <c r="L136" s="1921">
        <f t="shared" si="21"/>
        <v>0</v>
      </c>
      <c r="M136" s="1328"/>
      <c r="N136" s="1328"/>
      <c r="O136" s="1328"/>
      <c r="P136" s="1329"/>
      <c r="Q136" s="1329"/>
      <c r="R136" s="1329"/>
      <c r="S136" s="1329"/>
      <c r="T136" s="1329"/>
      <c r="U136" s="1330" t="s">
        <v>331</v>
      </c>
      <c r="W136" s="1625" t="s">
        <v>504</v>
      </c>
    </row>
    <row r="137" spans="1:23" ht="25.5" x14ac:dyDescent="0.2">
      <c r="A137" s="1316">
        <v>5025</v>
      </c>
      <c r="B137" s="990" t="s">
        <v>1582</v>
      </c>
      <c r="C137" s="988">
        <f>+'I3 TB Data'!H372</f>
        <v>395667.35</v>
      </c>
      <c r="D137" s="988"/>
      <c r="E137" s="988">
        <f t="shared" si="17"/>
        <v>395667.35</v>
      </c>
      <c r="F137" s="1325" t="s">
        <v>331</v>
      </c>
      <c r="G137" s="988">
        <f t="shared" si="22"/>
        <v>0</v>
      </c>
      <c r="H137" s="1326">
        <f t="shared" si="23"/>
        <v>395667.35</v>
      </c>
      <c r="I137" s="1001">
        <f>+'O5 Details by Class &amp; Accounts'!E139</f>
        <v>395667.35</v>
      </c>
      <c r="J137" s="1921">
        <f t="shared" si="20"/>
        <v>0</v>
      </c>
      <c r="K137" s="1327">
        <f>+'O4 Summary by Class &amp; Accounts'!D139</f>
        <v>395667.35000000003</v>
      </c>
      <c r="L137" s="1921">
        <f t="shared" si="21"/>
        <v>0</v>
      </c>
      <c r="M137" s="1328"/>
      <c r="N137" s="1328"/>
      <c r="O137" s="1328"/>
      <c r="P137" s="1329"/>
      <c r="Q137" s="1329"/>
      <c r="R137" s="1329"/>
      <c r="S137" s="1329"/>
      <c r="T137" s="1329"/>
      <c r="U137" s="1330" t="s">
        <v>331</v>
      </c>
      <c r="W137" s="1625" t="s">
        <v>504</v>
      </c>
    </row>
    <row r="138" spans="1:23" ht="25.5" x14ac:dyDescent="0.2">
      <c r="A138" s="1316">
        <v>5030</v>
      </c>
      <c r="B138" s="990" t="s">
        <v>560</v>
      </c>
      <c r="C138" s="988">
        <f>+'I3 TB Data'!H373</f>
        <v>53304.09</v>
      </c>
      <c r="D138" s="988"/>
      <c r="E138" s="988">
        <f t="shared" si="17"/>
        <v>53304.09</v>
      </c>
      <c r="F138" s="1325" t="s">
        <v>331</v>
      </c>
      <c r="G138" s="988">
        <f t="shared" si="22"/>
        <v>0</v>
      </c>
      <c r="H138" s="1326">
        <f t="shared" si="23"/>
        <v>53304.09</v>
      </c>
      <c r="I138" s="1001">
        <f>+'O5 Details by Class &amp; Accounts'!E140</f>
        <v>53304.09</v>
      </c>
      <c r="J138" s="1921">
        <f t="shared" si="20"/>
        <v>0</v>
      </c>
      <c r="K138" s="1327">
        <f>+'O4 Summary by Class &amp; Accounts'!D140</f>
        <v>53304.090000000011</v>
      </c>
      <c r="L138" s="1921">
        <f t="shared" si="21"/>
        <v>0</v>
      </c>
      <c r="M138" s="1328"/>
      <c r="N138" s="1328"/>
      <c r="O138" s="1328"/>
      <c r="P138" s="1329"/>
      <c r="Q138" s="1329"/>
      <c r="R138" s="1329"/>
      <c r="S138" s="1329"/>
      <c r="T138" s="1329"/>
      <c r="U138" s="1330" t="s">
        <v>331</v>
      </c>
      <c r="W138" s="1625" t="s">
        <v>504</v>
      </c>
    </row>
    <row r="139" spans="1:23" ht="25.5" x14ac:dyDescent="0.2">
      <c r="A139" s="1316">
        <v>5035</v>
      </c>
      <c r="B139" s="990" t="s">
        <v>1405</v>
      </c>
      <c r="C139" s="988">
        <f>+'I3 TB Data'!H374</f>
        <v>144714.79</v>
      </c>
      <c r="D139" s="988"/>
      <c r="E139" s="988">
        <f t="shared" si="17"/>
        <v>144714.79</v>
      </c>
      <c r="F139" s="1325" t="s">
        <v>331</v>
      </c>
      <c r="G139" s="988">
        <f t="shared" si="22"/>
        <v>0</v>
      </c>
      <c r="H139" s="1326">
        <f t="shared" si="23"/>
        <v>144714.79</v>
      </c>
      <c r="I139" s="1001">
        <f>+'O5 Details by Class &amp; Accounts'!E141</f>
        <v>144714.79</v>
      </c>
      <c r="J139" s="1921">
        <f t="shared" si="20"/>
        <v>0</v>
      </c>
      <c r="K139" s="1327">
        <f>+'O4 Summary by Class &amp; Accounts'!D141</f>
        <v>144714.79</v>
      </c>
      <c r="L139" s="1921">
        <f t="shared" si="21"/>
        <v>0</v>
      </c>
      <c r="M139" s="1328"/>
      <c r="N139" s="1328"/>
      <c r="O139" s="1328"/>
      <c r="P139" s="1329"/>
      <c r="Q139" s="1329"/>
      <c r="R139" s="1329"/>
      <c r="S139" s="1329"/>
      <c r="T139" s="1329"/>
      <c r="U139" s="1330" t="s">
        <v>331</v>
      </c>
      <c r="W139" s="1625">
        <v>1850</v>
      </c>
    </row>
    <row r="140" spans="1:23" ht="25.5" x14ac:dyDescent="0.2">
      <c r="A140" s="1316">
        <v>5040</v>
      </c>
      <c r="B140" s="990" t="s">
        <v>4</v>
      </c>
      <c r="C140" s="988">
        <f>+'I3 TB Data'!H375</f>
        <v>15605.69</v>
      </c>
      <c r="D140" s="988"/>
      <c r="E140" s="988">
        <f t="shared" si="17"/>
        <v>15605.69</v>
      </c>
      <c r="F140" s="1325" t="s">
        <v>331</v>
      </c>
      <c r="G140" s="988">
        <f t="shared" si="22"/>
        <v>0</v>
      </c>
      <c r="H140" s="1326">
        <f t="shared" si="23"/>
        <v>15605.69</v>
      </c>
      <c r="I140" s="1001">
        <f>+'O5 Details by Class &amp; Accounts'!E142</f>
        <v>15605.69</v>
      </c>
      <c r="J140" s="1921">
        <f t="shared" si="20"/>
        <v>0</v>
      </c>
      <c r="K140" s="1327">
        <f>+'O4 Summary by Class &amp; Accounts'!D142</f>
        <v>15605.690000000002</v>
      </c>
      <c r="L140" s="1921">
        <f t="shared" si="21"/>
        <v>0</v>
      </c>
      <c r="M140" s="1328"/>
      <c r="N140" s="1328"/>
      <c r="O140" s="1328"/>
      <c r="P140" s="1329"/>
      <c r="Q140" s="1329"/>
      <c r="R140" s="1329"/>
      <c r="S140" s="1329"/>
      <c r="T140" s="1329"/>
      <c r="U140" s="1330" t="s">
        <v>331</v>
      </c>
      <c r="W140" s="1625" t="s">
        <v>505</v>
      </c>
    </row>
    <row r="141" spans="1:23" ht="25.5" x14ac:dyDescent="0.2">
      <c r="A141" s="1316">
        <v>5045</v>
      </c>
      <c r="B141" s="990" t="s">
        <v>1583</v>
      </c>
      <c r="C141" s="988">
        <f>+'I3 TB Data'!H376</f>
        <v>5728.74</v>
      </c>
      <c r="D141" s="988"/>
      <c r="E141" s="988">
        <f t="shared" si="17"/>
        <v>5728.74</v>
      </c>
      <c r="F141" s="1325" t="s">
        <v>331</v>
      </c>
      <c r="G141" s="988">
        <f t="shared" si="22"/>
        <v>0</v>
      </c>
      <c r="H141" s="1326">
        <f t="shared" si="23"/>
        <v>5728.74</v>
      </c>
      <c r="I141" s="1001">
        <f>+'O5 Details by Class &amp; Accounts'!E143</f>
        <v>5728.74</v>
      </c>
      <c r="J141" s="1921">
        <f t="shared" si="20"/>
        <v>0</v>
      </c>
      <c r="K141" s="1327">
        <f>+'O4 Summary by Class &amp; Accounts'!D143</f>
        <v>5728.74</v>
      </c>
      <c r="L141" s="1921">
        <f t="shared" si="21"/>
        <v>0</v>
      </c>
      <c r="M141" s="1328"/>
      <c r="N141" s="1328"/>
      <c r="O141" s="1328"/>
      <c r="P141" s="1329"/>
      <c r="Q141" s="1329"/>
      <c r="R141" s="1329"/>
      <c r="S141" s="1329"/>
      <c r="T141" s="1329"/>
      <c r="U141" s="1330" t="s">
        <v>331</v>
      </c>
      <c r="W141" s="1625" t="s">
        <v>505</v>
      </c>
    </row>
    <row r="142" spans="1:23" ht="25.5" x14ac:dyDescent="0.2">
      <c r="A142" s="1316">
        <v>5050</v>
      </c>
      <c r="B142" s="990" t="s">
        <v>537</v>
      </c>
      <c r="C142" s="988">
        <f>+'I3 TB Data'!H377</f>
        <v>449.92</v>
      </c>
      <c r="D142" s="988"/>
      <c r="E142" s="988">
        <f t="shared" si="17"/>
        <v>449.92</v>
      </c>
      <c r="F142" s="1325" t="s">
        <v>331</v>
      </c>
      <c r="G142" s="988">
        <f t="shared" si="22"/>
        <v>0</v>
      </c>
      <c r="H142" s="1326">
        <f t="shared" si="23"/>
        <v>449.92</v>
      </c>
      <c r="I142" s="1001">
        <f>+'O5 Details by Class &amp; Accounts'!E144</f>
        <v>449.92</v>
      </c>
      <c r="J142" s="1921">
        <f t="shared" si="20"/>
        <v>0</v>
      </c>
      <c r="K142" s="1327">
        <f>+'O4 Summary by Class &amp; Accounts'!D144</f>
        <v>449.92000000000007</v>
      </c>
      <c r="L142" s="1921">
        <f t="shared" si="21"/>
        <v>0</v>
      </c>
      <c r="M142" s="1328"/>
      <c r="N142" s="1328"/>
      <c r="O142" s="1328"/>
      <c r="P142" s="1329"/>
      <c r="Q142" s="1329"/>
      <c r="R142" s="1329"/>
      <c r="S142" s="1329"/>
      <c r="T142" s="1329"/>
      <c r="U142" s="1330" t="s">
        <v>331</v>
      </c>
      <c r="W142" s="1625" t="s">
        <v>505</v>
      </c>
    </row>
    <row r="143" spans="1:23" ht="25.5" x14ac:dyDescent="0.2">
      <c r="A143" s="1316">
        <v>5055</v>
      </c>
      <c r="B143" s="990" t="s">
        <v>1413</v>
      </c>
      <c r="C143" s="988">
        <f>+'I3 TB Data'!H378</f>
        <v>117886.27</v>
      </c>
      <c r="D143" s="988"/>
      <c r="E143" s="988">
        <f t="shared" si="17"/>
        <v>117886.27</v>
      </c>
      <c r="F143" s="1325" t="s">
        <v>331</v>
      </c>
      <c r="G143" s="988">
        <f t="shared" si="22"/>
        <v>0</v>
      </c>
      <c r="H143" s="1326">
        <f t="shared" si="23"/>
        <v>117886.27</v>
      </c>
      <c r="I143" s="1001">
        <f>+'O5 Details by Class &amp; Accounts'!E145</f>
        <v>117886.27</v>
      </c>
      <c r="J143" s="1921">
        <f t="shared" si="20"/>
        <v>0</v>
      </c>
      <c r="K143" s="1327">
        <f>+'O4 Summary by Class &amp; Accounts'!D145</f>
        <v>117886.26999999997</v>
      </c>
      <c r="L143" s="1921">
        <f t="shared" si="21"/>
        <v>0</v>
      </c>
      <c r="M143" s="1328"/>
      <c r="N143" s="1328"/>
      <c r="O143" s="1328"/>
      <c r="P143" s="1329"/>
      <c r="Q143" s="1329"/>
      <c r="R143" s="1329"/>
      <c r="S143" s="1329"/>
      <c r="T143" s="1329"/>
      <c r="U143" s="1330" t="s">
        <v>331</v>
      </c>
      <c r="W143" s="1625">
        <v>1850</v>
      </c>
    </row>
    <row r="144" spans="1:23" ht="12.75" x14ac:dyDescent="0.2">
      <c r="A144" s="1316">
        <v>5065</v>
      </c>
      <c r="B144" s="990" t="s">
        <v>1577</v>
      </c>
      <c r="C144" s="988">
        <f>+'I3 TB Data'!H380</f>
        <v>766462.95</v>
      </c>
      <c r="D144" s="988"/>
      <c r="E144" s="988">
        <f t="shared" si="17"/>
        <v>766462.95</v>
      </c>
      <c r="F144" s="1325" t="s">
        <v>331</v>
      </c>
      <c r="G144" s="988">
        <f t="shared" si="22"/>
        <v>0</v>
      </c>
      <c r="H144" s="1326">
        <f t="shared" si="23"/>
        <v>766462.95</v>
      </c>
      <c r="I144" s="1001">
        <f>+'O5 Details by Class &amp; Accounts'!E146</f>
        <v>766462.95</v>
      </c>
      <c r="J144" s="1921">
        <f t="shared" si="20"/>
        <v>0</v>
      </c>
      <c r="K144" s="1327">
        <f>+'O4 Summary by Class &amp; Accounts'!D146</f>
        <v>766462.95</v>
      </c>
      <c r="L144" s="1921">
        <f t="shared" si="21"/>
        <v>0</v>
      </c>
      <c r="M144" s="1328"/>
      <c r="N144" s="1328"/>
      <c r="O144" s="1328"/>
      <c r="P144" s="1329"/>
      <c r="Q144" s="1329"/>
      <c r="R144" s="1329"/>
      <c r="S144" s="1329"/>
      <c r="T144" s="1329"/>
      <c r="U144" s="1330" t="s">
        <v>331</v>
      </c>
      <c r="W144" s="1625" t="s">
        <v>774</v>
      </c>
    </row>
    <row r="145" spans="1:23" ht="12.75" x14ac:dyDescent="0.2">
      <c r="A145" s="1316">
        <v>5070</v>
      </c>
      <c r="B145" s="990" t="s">
        <v>1578</v>
      </c>
      <c r="C145" s="988">
        <f>+'I3 TB Data'!H381</f>
        <v>406645.83</v>
      </c>
      <c r="D145" s="988"/>
      <c r="E145" s="988">
        <f t="shared" si="17"/>
        <v>406645.83</v>
      </c>
      <c r="F145" s="1325" t="s">
        <v>331</v>
      </c>
      <c r="G145" s="988">
        <f t="shared" si="22"/>
        <v>0</v>
      </c>
      <c r="H145" s="1326">
        <f t="shared" si="23"/>
        <v>406645.83</v>
      </c>
      <c r="I145" s="1001">
        <f>+'O5 Details by Class &amp; Accounts'!E147</f>
        <v>406645.83</v>
      </c>
      <c r="J145" s="1921">
        <f t="shared" si="20"/>
        <v>0</v>
      </c>
      <c r="K145" s="1327">
        <f>+'O4 Summary by Class &amp; Accounts'!D147</f>
        <v>406645.82999999996</v>
      </c>
      <c r="L145" s="1921">
        <f t="shared" si="21"/>
        <v>0</v>
      </c>
      <c r="M145" s="1328"/>
      <c r="N145" s="1328"/>
      <c r="O145" s="1328"/>
      <c r="P145" s="1329"/>
      <c r="Q145" s="1329"/>
      <c r="R145" s="1329"/>
      <c r="S145" s="1329"/>
      <c r="T145" s="1329"/>
      <c r="U145" s="1330" t="s">
        <v>331</v>
      </c>
      <c r="W145" s="1625" t="s">
        <v>704</v>
      </c>
    </row>
    <row r="146" spans="1:23" ht="25.5" x14ac:dyDescent="0.2">
      <c r="A146" s="1316">
        <v>5075</v>
      </c>
      <c r="B146" s="990" t="s">
        <v>1579</v>
      </c>
      <c r="C146" s="988">
        <f>+'I3 TB Data'!H382</f>
        <v>79972.61</v>
      </c>
      <c r="D146" s="988"/>
      <c r="E146" s="988">
        <f t="shared" si="17"/>
        <v>79972.61</v>
      </c>
      <c r="F146" s="1325" t="s">
        <v>331</v>
      </c>
      <c r="G146" s="988">
        <f t="shared" si="22"/>
        <v>0</v>
      </c>
      <c r="H146" s="1326">
        <f t="shared" si="23"/>
        <v>79972.61</v>
      </c>
      <c r="I146" s="1001">
        <f>+'O5 Details by Class &amp; Accounts'!E148</f>
        <v>79972.61</v>
      </c>
      <c r="J146" s="1921">
        <f t="shared" si="20"/>
        <v>0</v>
      </c>
      <c r="K146" s="1327">
        <f>+'O4 Summary by Class &amp; Accounts'!D148</f>
        <v>79972.610000000015</v>
      </c>
      <c r="L146" s="1921">
        <f t="shared" si="21"/>
        <v>0</v>
      </c>
      <c r="M146" s="1328"/>
      <c r="N146" s="1328"/>
      <c r="O146" s="1328"/>
      <c r="P146" s="1329"/>
      <c r="Q146" s="1329"/>
      <c r="R146" s="1329"/>
      <c r="S146" s="1329"/>
      <c r="T146" s="1329"/>
      <c r="U146" s="1330" t="s">
        <v>331</v>
      </c>
      <c r="W146" s="1625" t="s">
        <v>704</v>
      </c>
    </row>
    <row r="147" spans="1:23" ht="12.75" x14ac:dyDescent="0.2">
      <c r="A147" s="1316">
        <v>5085</v>
      </c>
      <c r="B147" s="990" t="s">
        <v>1560</v>
      </c>
      <c r="C147" s="988">
        <f>+'I3 TB Data'!H383</f>
        <v>982193.62</v>
      </c>
      <c r="D147" s="988"/>
      <c r="E147" s="988">
        <f t="shared" si="17"/>
        <v>982193.62</v>
      </c>
      <c r="F147" s="1325" t="s">
        <v>331</v>
      </c>
      <c r="G147" s="988">
        <f t="shared" si="22"/>
        <v>0</v>
      </c>
      <c r="H147" s="1326">
        <f t="shared" si="23"/>
        <v>982193.62</v>
      </c>
      <c r="I147" s="1001">
        <f>+'O5 Details by Class &amp; Accounts'!E149</f>
        <v>982193.62</v>
      </c>
      <c r="J147" s="1921">
        <f t="shared" si="20"/>
        <v>0</v>
      </c>
      <c r="K147" s="1327">
        <f>+'O4 Summary by Class &amp; Accounts'!D149</f>
        <v>982193.62000000011</v>
      </c>
      <c r="L147" s="1921">
        <f t="shared" si="21"/>
        <v>0</v>
      </c>
      <c r="M147" s="1328"/>
      <c r="N147" s="1328"/>
      <c r="O147" s="1328"/>
      <c r="P147" s="1329"/>
      <c r="Q147" s="1329"/>
      <c r="R147" s="1329"/>
      <c r="S147" s="1329"/>
      <c r="T147" s="1329"/>
      <c r="U147" s="1330" t="s">
        <v>331</v>
      </c>
      <c r="W147" s="1625" t="s">
        <v>108</v>
      </c>
    </row>
    <row r="148" spans="1:23" ht="25.5" x14ac:dyDescent="0.2">
      <c r="A148" s="1316">
        <v>5090</v>
      </c>
      <c r="B148" s="990" t="s">
        <v>1561</v>
      </c>
      <c r="C148" s="988">
        <f>+'I3 TB Data'!H384</f>
        <v>0</v>
      </c>
      <c r="D148" s="988"/>
      <c r="E148" s="988">
        <f t="shared" si="17"/>
        <v>0</v>
      </c>
      <c r="F148" s="1325" t="s">
        <v>331</v>
      </c>
      <c r="G148" s="988">
        <f t="shared" si="22"/>
        <v>0</v>
      </c>
      <c r="H148" s="1326">
        <f t="shared" si="23"/>
        <v>0</v>
      </c>
      <c r="I148" s="1001">
        <f>+'O5 Details by Class &amp; Accounts'!E150</f>
        <v>0</v>
      </c>
      <c r="J148" s="1921">
        <f t="shared" si="20"/>
        <v>0</v>
      </c>
      <c r="K148" s="1327">
        <f>+'O4 Summary by Class &amp; Accounts'!D150</f>
        <v>0</v>
      </c>
      <c r="L148" s="1921">
        <f t="shared" si="21"/>
        <v>0</v>
      </c>
      <c r="M148" s="1328"/>
      <c r="N148" s="1328"/>
      <c r="O148" s="1328"/>
      <c r="P148" s="1329"/>
      <c r="Q148" s="1329"/>
      <c r="R148" s="1329"/>
      <c r="S148" s="1329"/>
      <c r="T148" s="1329"/>
      <c r="U148" s="1330" t="s">
        <v>331</v>
      </c>
      <c r="W148" s="1625" t="s">
        <v>505</v>
      </c>
    </row>
    <row r="149" spans="1:23" ht="25.5" x14ac:dyDescent="0.2">
      <c r="A149" s="1316">
        <v>5095</v>
      </c>
      <c r="B149" s="990" t="s">
        <v>1562</v>
      </c>
      <c r="C149" s="988">
        <f>+'I3 TB Data'!H385</f>
        <v>161636.31</v>
      </c>
      <c r="D149" s="988"/>
      <c r="E149" s="988">
        <f t="shared" si="17"/>
        <v>161636.31</v>
      </c>
      <c r="F149" s="1325" t="s">
        <v>331</v>
      </c>
      <c r="G149" s="988">
        <f t="shared" si="22"/>
        <v>0</v>
      </c>
      <c r="H149" s="1326">
        <f t="shared" si="23"/>
        <v>161636.31</v>
      </c>
      <c r="I149" s="1001">
        <f>+'O5 Details by Class &amp; Accounts'!E151</f>
        <v>161636.31</v>
      </c>
      <c r="J149" s="1921">
        <f t="shared" si="20"/>
        <v>0</v>
      </c>
      <c r="K149" s="1327">
        <f>+'O4 Summary by Class &amp; Accounts'!D151</f>
        <v>161636.31000000003</v>
      </c>
      <c r="L149" s="1921">
        <f t="shared" si="21"/>
        <v>0</v>
      </c>
      <c r="M149" s="1328"/>
      <c r="N149" s="1328"/>
      <c r="O149" s="1328"/>
      <c r="P149" s="1329"/>
      <c r="Q149" s="1329"/>
      <c r="R149" s="1329"/>
      <c r="S149" s="1329"/>
      <c r="T149" s="1329"/>
      <c r="U149" s="1330" t="s">
        <v>331</v>
      </c>
      <c r="W149" s="1625" t="s">
        <v>504</v>
      </c>
    </row>
    <row r="150" spans="1:23" ht="12.75" x14ac:dyDescent="0.2">
      <c r="A150" s="1841">
        <v>5096</v>
      </c>
      <c r="B150" s="1807" t="s">
        <v>1406</v>
      </c>
      <c r="C150" s="988">
        <f>+'I3 TB Data'!H386</f>
        <v>0</v>
      </c>
      <c r="D150" s="988"/>
      <c r="E150" s="988">
        <f t="shared" si="17"/>
        <v>0</v>
      </c>
      <c r="F150" s="1325" t="s">
        <v>331</v>
      </c>
      <c r="G150" s="988">
        <f t="shared" si="22"/>
        <v>0</v>
      </c>
      <c r="H150" s="1326">
        <f t="shared" si="23"/>
        <v>0</v>
      </c>
      <c r="I150" s="1001">
        <f>+'O5 Details by Class &amp; Accounts'!E152</f>
        <v>0</v>
      </c>
      <c r="J150" s="1921">
        <f t="shared" si="20"/>
        <v>0</v>
      </c>
      <c r="K150" s="1327">
        <f>+'O4 Summary by Class &amp; Accounts'!D152</f>
        <v>0</v>
      </c>
      <c r="L150" s="1921">
        <f t="shared" si="21"/>
        <v>0</v>
      </c>
      <c r="M150" s="1842"/>
      <c r="N150" s="1842"/>
      <c r="O150" s="1842"/>
      <c r="P150" s="1329"/>
      <c r="Q150" s="1329"/>
      <c r="R150" s="1329"/>
      <c r="S150" s="1329"/>
      <c r="T150" s="1329"/>
      <c r="U150" s="1330" t="s">
        <v>331</v>
      </c>
      <c r="W150" s="1625" t="s">
        <v>1082</v>
      </c>
    </row>
    <row r="151" spans="1:23" ht="12.75" x14ac:dyDescent="0.2">
      <c r="A151" s="1316">
        <v>5105</v>
      </c>
      <c r="B151" s="990" t="s">
        <v>1337</v>
      </c>
      <c r="C151" s="988">
        <f>+'I3 TB Data'!H387</f>
        <v>0</v>
      </c>
      <c r="D151" s="988"/>
      <c r="E151" s="988">
        <f t="shared" si="17"/>
        <v>0</v>
      </c>
      <c r="F151" s="1325" t="s">
        <v>331</v>
      </c>
      <c r="G151" s="988">
        <f t="shared" si="22"/>
        <v>0</v>
      </c>
      <c r="H151" s="1326">
        <f t="shared" si="23"/>
        <v>0</v>
      </c>
      <c r="I151" s="1001">
        <f>+'O5 Details by Class &amp; Accounts'!E153</f>
        <v>0</v>
      </c>
      <c r="J151" s="1921">
        <f t="shared" si="20"/>
        <v>0</v>
      </c>
      <c r="K151" s="1327">
        <f>+'O4 Summary by Class &amp; Accounts'!D153</f>
        <v>0</v>
      </c>
      <c r="L151" s="1921">
        <f t="shared" si="21"/>
        <v>0</v>
      </c>
      <c r="M151" s="1328"/>
      <c r="N151" s="1328"/>
      <c r="O151" s="1328"/>
      <c r="P151" s="1329"/>
      <c r="Q151" s="1329"/>
      <c r="R151" s="1329"/>
      <c r="S151" s="1329"/>
      <c r="T151" s="1329"/>
      <c r="U151" s="1330" t="s">
        <v>331</v>
      </c>
      <c r="W151" s="1625" t="s">
        <v>108</v>
      </c>
    </row>
    <row r="152" spans="1:23" ht="25.5" x14ac:dyDescent="0.2">
      <c r="A152" s="1316">
        <v>5110</v>
      </c>
      <c r="B152" s="990" t="s">
        <v>1407</v>
      </c>
      <c r="C152" s="988">
        <f>+'I3 TB Data'!H388</f>
        <v>142978.14000000001</v>
      </c>
      <c r="D152" s="988"/>
      <c r="E152" s="988">
        <f t="shared" ref="E152:E202" si="24">+SUM(C152:D152)</f>
        <v>142978.14000000001</v>
      </c>
      <c r="F152" s="1325" t="s">
        <v>331</v>
      </c>
      <c r="G152" s="988">
        <f t="shared" si="22"/>
        <v>0</v>
      </c>
      <c r="H152" s="1326">
        <f t="shared" si="23"/>
        <v>142978.14000000001</v>
      </c>
      <c r="I152" s="1001">
        <f>+'O5 Details by Class &amp; Accounts'!E154</f>
        <v>142978.14000000001</v>
      </c>
      <c r="J152" s="1921">
        <f t="shared" si="20"/>
        <v>0</v>
      </c>
      <c r="K152" s="1327">
        <f>+'O4 Summary by Class &amp; Accounts'!D154</f>
        <v>142978.14000000001</v>
      </c>
      <c r="L152" s="1921">
        <f t="shared" si="21"/>
        <v>0</v>
      </c>
      <c r="M152" s="1328"/>
      <c r="N152" s="1328"/>
      <c r="O152" s="1328"/>
      <c r="P152" s="1329"/>
      <c r="Q152" s="1329"/>
      <c r="R152" s="1329"/>
      <c r="S152" s="1329"/>
      <c r="T152" s="1329"/>
      <c r="U152" s="1330" t="s">
        <v>331</v>
      </c>
      <c r="W152" s="1625">
        <v>1808</v>
      </c>
    </row>
    <row r="153" spans="1:23" ht="25.5" x14ac:dyDescent="0.2">
      <c r="A153" s="1316">
        <v>5112</v>
      </c>
      <c r="B153" s="990" t="s">
        <v>1371</v>
      </c>
      <c r="C153" s="988">
        <f>+'I3 TB Data'!H389</f>
        <v>0</v>
      </c>
      <c r="D153" s="988"/>
      <c r="E153" s="988">
        <f t="shared" si="24"/>
        <v>0</v>
      </c>
      <c r="F153" s="1325" t="s">
        <v>331</v>
      </c>
      <c r="G153" s="988">
        <f t="shared" si="22"/>
        <v>0</v>
      </c>
      <c r="H153" s="1326">
        <f t="shared" si="23"/>
        <v>0</v>
      </c>
      <c r="I153" s="1001">
        <f>+'O5 Details by Class &amp; Accounts'!E155</f>
        <v>0</v>
      </c>
      <c r="J153" s="1921">
        <f t="shared" si="20"/>
        <v>0</v>
      </c>
      <c r="K153" s="1327">
        <f>+'O4 Summary by Class &amp; Accounts'!D155</f>
        <v>0</v>
      </c>
      <c r="L153" s="1921">
        <f t="shared" si="21"/>
        <v>0</v>
      </c>
      <c r="M153" s="1328"/>
      <c r="N153" s="1328"/>
      <c r="O153" s="1328"/>
      <c r="P153" s="1329"/>
      <c r="Q153" s="1329"/>
      <c r="R153" s="1329"/>
      <c r="S153" s="1329"/>
      <c r="T153" s="1329"/>
      <c r="U153" s="1330" t="s">
        <v>331</v>
      </c>
      <c r="W153" s="1625">
        <v>1815</v>
      </c>
    </row>
    <row r="154" spans="1:23" ht="25.5" x14ac:dyDescent="0.2">
      <c r="A154" s="1316">
        <v>5114</v>
      </c>
      <c r="B154" s="990" t="s">
        <v>7</v>
      </c>
      <c r="C154" s="988">
        <f>+'I3 TB Data'!H390</f>
        <v>125515.55</v>
      </c>
      <c r="D154" s="988"/>
      <c r="E154" s="988">
        <f t="shared" si="24"/>
        <v>125515.55</v>
      </c>
      <c r="F154" s="1325" t="s">
        <v>331</v>
      </c>
      <c r="G154" s="988">
        <f t="shared" si="22"/>
        <v>0</v>
      </c>
      <c r="H154" s="1326">
        <f t="shared" si="23"/>
        <v>125515.55</v>
      </c>
      <c r="I154" s="1001">
        <f>+'O5 Details by Class &amp; Accounts'!E156</f>
        <v>125515.55</v>
      </c>
      <c r="J154" s="1921">
        <f t="shared" si="20"/>
        <v>0</v>
      </c>
      <c r="K154" s="1327">
        <f>+'O4 Summary by Class &amp; Accounts'!D156</f>
        <v>125515.55</v>
      </c>
      <c r="L154" s="1921">
        <f t="shared" si="21"/>
        <v>0</v>
      </c>
      <c r="M154" s="1328"/>
      <c r="N154" s="1328"/>
      <c r="O154" s="1328"/>
      <c r="P154" s="1329"/>
      <c r="Q154" s="1329"/>
      <c r="R154" s="1329"/>
      <c r="S154" s="1329"/>
      <c r="T154" s="1329"/>
      <c r="U154" s="1330" t="s">
        <v>331</v>
      </c>
      <c r="W154" s="1625">
        <v>1820</v>
      </c>
    </row>
    <row r="155" spans="1:23" ht="25.5" x14ac:dyDescent="0.2">
      <c r="A155" s="1316">
        <v>5120</v>
      </c>
      <c r="B155" s="990" t="s">
        <v>8</v>
      </c>
      <c r="C155" s="988">
        <f>+'I3 TB Data'!H391</f>
        <v>146997.37</v>
      </c>
      <c r="D155" s="988"/>
      <c r="E155" s="988">
        <f t="shared" si="24"/>
        <v>146997.37</v>
      </c>
      <c r="F155" s="1325" t="s">
        <v>331</v>
      </c>
      <c r="G155" s="988">
        <f t="shared" si="22"/>
        <v>0</v>
      </c>
      <c r="H155" s="1326">
        <f t="shared" si="23"/>
        <v>146997.37</v>
      </c>
      <c r="I155" s="1001">
        <f>+'O5 Details by Class &amp; Accounts'!E157</f>
        <v>146997.37</v>
      </c>
      <c r="J155" s="1921">
        <f t="shared" si="20"/>
        <v>0</v>
      </c>
      <c r="K155" s="1327">
        <f>+'O4 Summary by Class &amp; Accounts'!D157</f>
        <v>146997.37000000002</v>
      </c>
      <c r="L155" s="1921">
        <f t="shared" si="21"/>
        <v>0</v>
      </c>
      <c r="M155" s="1328"/>
      <c r="N155" s="1328"/>
      <c r="O155" s="1328"/>
      <c r="P155" s="1329"/>
      <c r="Q155" s="1329"/>
      <c r="R155" s="1329"/>
      <c r="S155" s="1329"/>
      <c r="T155" s="1329"/>
      <c r="U155" s="1330" t="s">
        <v>331</v>
      </c>
      <c r="W155" s="1625">
        <v>1830</v>
      </c>
    </row>
    <row r="156" spans="1:23" ht="25.5" x14ac:dyDescent="0.2">
      <c r="A156" s="1316">
        <v>5125</v>
      </c>
      <c r="B156" s="990" t="s">
        <v>1373</v>
      </c>
      <c r="C156" s="988">
        <f>+'I3 TB Data'!H392</f>
        <v>284862.49</v>
      </c>
      <c r="D156" s="988"/>
      <c r="E156" s="988">
        <f t="shared" si="24"/>
        <v>284862.49</v>
      </c>
      <c r="F156" s="1325" t="s">
        <v>331</v>
      </c>
      <c r="G156" s="988">
        <f t="shared" si="22"/>
        <v>0</v>
      </c>
      <c r="H156" s="1326">
        <f t="shared" si="23"/>
        <v>284862.49</v>
      </c>
      <c r="I156" s="1001">
        <f>+'O5 Details by Class &amp; Accounts'!E158</f>
        <v>284862.49</v>
      </c>
      <c r="J156" s="1921">
        <f t="shared" si="20"/>
        <v>0</v>
      </c>
      <c r="K156" s="1327">
        <f>+'O4 Summary by Class &amp; Accounts'!D158</f>
        <v>284862.49000000005</v>
      </c>
      <c r="L156" s="1921">
        <f t="shared" si="21"/>
        <v>0</v>
      </c>
      <c r="M156" s="1328"/>
      <c r="N156" s="1328"/>
      <c r="O156" s="1328"/>
      <c r="P156" s="1329"/>
      <c r="Q156" s="1329"/>
      <c r="R156" s="1329"/>
      <c r="S156" s="1329"/>
      <c r="T156" s="1329"/>
      <c r="U156" s="1330" t="s">
        <v>331</v>
      </c>
      <c r="W156" s="1625">
        <v>1835</v>
      </c>
    </row>
    <row r="157" spans="1:23" ht="12.75" x14ac:dyDescent="0.2">
      <c r="A157" s="1316">
        <v>5130</v>
      </c>
      <c r="B157" s="990" t="s">
        <v>9</v>
      </c>
      <c r="C157" s="988">
        <f>+'I3 TB Data'!H393</f>
        <v>291476.53999999998</v>
      </c>
      <c r="D157" s="988"/>
      <c r="E157" s="988">
        <f t="shared" si="24"/>
        <v>291476.53999999998</v>
      </c>
      <c r="F157" s="1325" t="s">
        <v>331</v>
      </c>
      <c r="G157" s="988">
        <f t="shared" si="22"/>
        <v>0</v>
      </c>
      <c r="H157" s="1326">
        <f t="shared" si="23"/>
        <v>291476.53999999998</v>
      </c>
      <c r="I157" s="1001">
        <f>+'O5 Details by Class &amp; Accounts'!E159</f>
        <v>291476.53999999998</v>
      </c>
      <c r="J157" s="1921">
        <f t="shared" si="20"/>
        <v>0</v>
      </c>
      <c r="K157" s="1327">
        <f>+'O4 Summary by Class &amp; Accounts'!D159</f>
        <v>291476.53999999998</v>
      </c>
      <c r="L157" s="1921">
        <f t="shared" si="21"/>
        <v>0</v>
      </c>
      <c r="M157" s="1328"/>
      <c r="N157" s="1328"/>
      <c r="O157" s="1328"/>
      <c r="P157" s="1329"/>
      <c r="Q157" s="1329"/>
      <c r="R157" s="1329"/>
      <c r="S157" s="1329"/>
      <c r="T157" s="1329"/>
      <c r="U157" s="1330" t="s">
        <v>331</v>
      </c>
      <c r="W157" s="1625">
        <v>1855</v>
      </c>
    </row>
    <row r="158" spans="1:23" ht="25.5" x14ac:dyDescent="0.2">
      <c r="A158" s="1316">
        <v>5135</v>
      </c>
      <c r="B158" s="990" t="s">
        <v>10</v>
      </c>
      <c r="C158" s="988">
        <f>+'I3 TB Data'!H394</f>
        <v>521438.89</v>
      </c>
      <c r="D158" s="988"/>
      <c r="E158" s="988">
        <f t="shared" si="24"/>
        <v>521438.89</v>
      </c>
      <c r="F158" s="1325" t="s">
        <v>331</v>
      </c>
      <c r="G158" s="988">
        <f t="shared" si="22"/>
        <v>0</v>
      </c>
      <c r="H158" s="1326">
        <f t="shared" si="23"/>
        <v>521438.89</v>
      </c>
      <c r="I158" s="1001">
        <f>+'O5 Details by Class &amp; Accounts'!E160</f>
        <v>521438.89</v>
      </c>
      <c r="J158" s="1921">
        <f t="shared" si="20"/>
        <v>0</v>
      </c>
      <c r="K158" s="1327">
        <f>+'O4 Summary by Class &amp; Accounts'!D160</f>
        <v>521438.89000000007</v>
      </c>
      <c r="L158" s="1921">
        <f t="shared" si="21"/>
        <v>0</v>
      </c>
      <c r="M158" s="1328"/>
      <c r="N158" s="1328"/>
      <c r="O158" s="1328"/>
      <c r="P158" s="1329"/>
      <c r="Q158" s="1329"/>
      <c r="R158" s="1329"/>
      <c r="S158" s="1329"/>
      <c r="T158" s="1329"/>
      <c r="U158" s="1330" t="s">
        <v>331</v>
      </c>
      <c r="W158" s="1625" t="s">
        <v>504</v>
      </c>
    </row>
    <row r="159" spans="1:23" ht="12.75" x14ac:dyDescent="0.2">
      <c r="A159" s="1316">
        <v>5145</v>
      </c>
      <c r="B159" s="990" t="s">
        <v>11</v>
      </c>
      <c r="C159" s="988">
        <f>+'I3 TB Data'!H395</f>
        <v>111486.53</v>
      </c>
      <c r="D159" s="988"/>
      <c r="E159" s="988">
        <f t="shared" si="24"/>
        <v>111486.53</v>
      </c>
      <c r="F159" s="1325" t="s">
        <v>331</v>
      </c>
      <c r="G159" s="988">
        <f t="shared" si="22"/>
        <v>0</v>
      </c>
      <c r="H159" s="1326">
        <f t="shared" si="23"/>
        <v>111486.53</v>
      </c>
      <c r="I159" s="1001">
        <f>+'O5 Details by Class &amp; Accounts'!E161</f>
        <v>111486.53</v>
      </c>
      <c r="J159" s="1921">
        <f t="shared" si="20"/>
        <v>0</v>
      </c>
      <c r="K159" s="1327">
        <f>+'O4 Summary by Class &amp; Accounts'!D161</f>
        <v>111486.53</v>
      </c>
      <c r="L159" s="1921">
        <f t="shared" si="21"/>
        <v>0</v>
      </c>
      <c r="M159" s="1328"/>
      <c r="N159" s="1328"/>
      <c r="O159" s="1328"/>
      <c r="P159" s="1329"/>
      <c r="Q159" s="1329"/>
      <c r="R159" s="1329"/>
      <c r="S159" s="1329"/>
      <c r="T159" s="1329"/>
      <c r="U159" s="1330" t="s">
        <v>331</v>
      </c>
      <c r="W159" s="1625">
        <v>1840</v>
      </c>
    </row>
    <row r="160" spans="1:23" ht="25.5" x14ac:dyDescent="0.2">
      <c r="A160" s="1316">
        <v>5150</v>
      </c>
      <c r="B160" s="990" t="s">
        <v>12</v>
      </c>
      <c r="C160" s="988">
        <f>+'I3 TB Data'!H396</f>
        <v>48767.05</v>
      </c>
      <c r="D160" s="988"/>
      <c r="E160" s="988">
        <f t="shared" si="24"/>
        <v>48767.05</v>
      </c>
      <c r="F160" s="1325" t="s">
        <v>331</v>
      </c>
      <c r="G160" s="988">
        <f t="shared" si="22"/>
        <v>0</v>
      </c>
      <c r="H160" s="1326">
        <f t="shared" si="23"/>
        <v>48767.05</v>
      </c>
      <c r="I160" s="1001">
        <f>+'O5 Details by Class &amp; Accounts'!E162</f>
        <v>48767.05</v>
      </c>
      <c r="J160" s="1921">
        <f t="shared" si="20"/>
        <v>0</v>
      </c>
      <c r="K160" s="1327">
        <f>+'O4 Summary by Class &amp; Accounts'!D162</f>
        <v>48767.05</v>
      </c>
      <c r="L160" s="1921">
        <f t="shared" si="21"/>
        <v>0</v>
      </c>
      <c r="M160" s="1328"/>
      <c r="N160" s="1328"/>
      <c r="O160" s="1328"/>
      <c r="P160" s="1329"/>
      <c r="Q160" s="1329"/>
      <c r="R160" s="1329"/>
      <c r="S160" s="1329"/>
      <c r="T160" s="1329"/>
      <c r="U160" s="1330" t="s">
        <v>331</v>
      </c>
      <c r="W160" s="1625">
        <v>1845</v>
      </c>
    </row>
    <row r="161" spans="1:23" ht="12.75" x14ac:dyDescent="0.2">
      <c r="A161" s="1316">
        <v>5155</v>
      </c>
      <c r="B161" s="990" t="s">
        <v>13</v>
      </c>
      <c r="C161" s="988">
        <f>+'I3 TB Data'!H397</f>
        <v>142806.51</v>
      </c>
      <c r="D161" s="988"/>
      <c r="E161" s="988">
        <f t="shared" si="24"/>
        <v>142806.51</v>
      </c>
      <c r="F161" s="1325" t="s">
        <v>331</v>
      </c>
      <c r="G161" s="988">
        <f t="shared" ref="G161:G192" si="25">+IF((F161=" "),0,E161)</f>
        <v>0</v>
      </c>
      <c r="H161" s="1326">
        <f t="shared" ref="H161:H192" si="26">+IF((F161=" "),E161,0)</f>
        <v>142806.51</v>
      </c>
      <c r="I161" s="1001">
        <f>+'O5 Details by Class &amp; Accounts'!E163</f>
        <v>142806.51</v>
      </c>
      <c r="J161" s="1921">
        <f t="shared" si="20"/>
        <v>0</v>
      </c>
      <c r="K161" s="1327">
        <f>+'O4 Summary by Class &amp; Accounts'!D163</f>
        <v>142806.51</v>
      </c>
      <c r="L161" s="1921">
        <f t="shared" si="21"/>
        <v>0</v>
      </c>
      <c r="M161" s="1328"/>
      <c r="N161" s="1328"/>
      <c r="O161" s="1328"/>
      <c r="P161" s="1329"/>
      <c r="Q161" s="1329"/>
      <c r="R161" s="1329"/>
      <c r="S161" s="1329"/>
      <c r="T161" s="1329"/>
      <c r="U161" s="1330" t="s">
        <v>331</v>
      </c>
      <c r="W161" s="1625">
        <v>1855</v>
      </c>
    </row>
    <row r="162" spans="1:23" ht="12.75" x14ac:dyDescent="0.2">
      <c r="A162" s="1316">
        <v>5160</v>
      </c>
      <c r="B162" s="990" t="s">
        <v>14</v>
      </c>
      <c r="C162" s="988">
        <f>+'I3 TB Data'!H398</f>
        <v>151223.14000000001</v>
      </c>
      <c r="D162" s="988"/>
      <c r="E162" s="988">
        <f t="shared" si="24"/>
        <v>151223.14000000001</v>
      </c>
      <c r="F162" s="1325" t="s">
        <v>331</v>
      </c>
      <c r="G162" s="988">
        <f t="shared" si="25"/>
        <v>0</v>
      </c>
      <c r="H162" s="1326">
        <f t="shared" si="26"/>
        <v>151223.14000000001</v>
      </c>
      <c r="I162" s="1001">
        <f>+'O5 Details by Class &amp; Accounts'!E164</f>
        <v>151223.14000000001</v>
      </c>
      <c r="J162" s="1921">
        <f t="shared" si="20"/>
        <v>0</v>
      </c>
      <c r="K162" s="1327">
        <f>+'O4 Summary by Class &amp; Accounts'!D164</f>
        <v>151223.14000000001</v>
      </c>
      <c r="L162" s="1921">
        <f t="shared" si="21"/>
        <v>0</v>
      </c>
      <c r="M162" s="1328"/>
      <c r="N162" s="1328"/>
      <c r="O162" s="1328"/>
      <c r="P162" s="1329"/>
      <c r="Q162" s="1329"/>
      <c r="R162" s="1329"/>
      <c r="S162" s="1329"/>
      <c r="T162" s="1329"/>
      <c r="U162" s="1330" t="s">
        <v>331</v>
      </c>
      <c r="W162" s="1625">
        <v>1850</v>
      </c>
    </row>
    <row r="163" spans="1:23" ht="12.75" x14ac:dyDescent="0.2">
      <c r="A163" s="1323">
        <v>5175</v>
      </c>
      <c r="B163" s="997" t="s">
        <v>1521</v>
      </c>
      <c r="C163" s="988">
        <f>+'I3 TB Data'!H402</f>
        <v>3167.88</v>
      </c>
      <c r="D163" s="988"/>
      <c r="E163" s="988">
        <f t="shared" si="24"/>
        <v>3167.88</v>
      </c>
      <c r="F163" s="1325" t="s">
        <v>331</v>
      </c>
      <c r="G163" s="988">
        <f t="shared" si="25"/>
        <v>0</v>
      </c>
      <c r="H163" s="1326">
        <f t="shared" si="26"/>
        <v>3167.88</v>
      </c>
      <c r="I163" s="1001">
        <f>+'O5 Details by Class &amp; Accounts'!E165</f>
        <v>3167.88</v>
      </c>
      <c r="J163" s="1921">
        <f t="shared" si="20"/>
        <v>0</v>
      </c>
      <c r="K163" s="1327">
        <f>+'O4 Summary by Class &amp; Accounts'!D165</f>
        <v>3167.88</v>
      </c>
      <c r="L163" s="1921">
        <f t="shared" si="21"/>
        <v>0</v>
      </c>
      <c r="M163" s="1336"/>
      <c r="N163" s="1336"/>
      <c r="O163" s="1336"/>
      <c r="P163" s="1329"/>
      <c r="Q163" s="1329"/>
      <c r="R163" s="1329"/>
      <c r="S163" s="1329"/>
      <c r="T163" s="1329"/>
      <c r="U163" s="1330" t="s">
        <v>331</v>
      </c>
      <c r="W163" s="1625">
        <v>1860</v>
      </c>
    </row>
    <row r="164" spans="1:23" ht="12.75" x14ac:dyDescent="0.2">
      <c r="A164" s="1323">
        <v>5305</v>
      </c>
      <c r="B164" s="997" t="s">
        <v>1531</v>
      </c>
      <c r="C164" s="988">
        <f>+'I3 TB Data'!H412</f>
        <v>244067.01</v>
      </c>
      <c r="D164" s="988"/>
      <c r="E164" s="988">
        <f t="shared" si="24"/>
        <v>244067.01</v>
      </c>
      <c r="F164" s="1325" t="s">
        <v>331</v>
      </c>
      <c r="G164" s="988">
        <f t="shared" si="25"/>
        <v>0</v>
      </c>
      <c r="H164" s="1326">
        <f t="shared" si="26"/>
        <v>244067.01</v>
      </c>
      <c r="I164" s="1001">
        <f>+'O5 Details by Class &amp; Accounts'!E166</f>
        <v>244067.01</v>
      </c>
      <c r="J164" s="1921">
        <f t="shared" ref="J164:J211" si="27">+G164+H164-I164</f>
        <v>0</v>
      </c>
      <c r="K164" s="1327">
        <f>+'O4 Summary by Class &amp; Accounts'!D166</f>
        <v>244067.00999999998</v>
      </c>
      <c r="L164" s="1921">
        <f t="shared" ref="L164:L211" si="28">+H164-K164</f>
        <v>0</v>
      </c>
      <c r="M164" s="1336"/>
      <c r="N164" s="1336"/>
      <c r="O164" s="1336"/>
      <c r="P164" s="1329"/>
      <c r="Q164" s="1329"/>
      <c r="R164" s="1329"/>
      <c r="S164" s="1329"/>
      <c r="T164" s="1329"/>
      <c r="U164" s="1330" t="s">
        <v>331</v>
      </c>
      <c r="W164" s="1625" t="s">
        <v>1274</v>
      </c>
    </row>
    <row r="165" spans="1:23" ht="12.75" x14ac:dyDescent="0.2">
      <c r="A165" s="1323">
        <v>5310</v>
      </c>
      <c r="B165" s="997" t="s">
        <v>286</v>
      </c>
      <c r="C165" s="988">
        <f>+'I3 TB Data'!H413</f>
        <v>16362.99</v>
      </c>
      <c r="D165" s="988"/>
      <c r="E165" s="988">
        <f t="shared" si="24"/>
        <v>16362.99</v>
      </c>
      <c r="F165" s="1325" t="s">
        <v>331</v>
      </c>
      <c r="G165" s="988">
        <f t="shared" si="25"/>
        <v>0</v>
      </c>
      <c r="H165" s="1326">
        <f t="shared" si="26"/>
        <v>16362.99</v>
      </c>
      <c r="I165" s="1001">
        <f>+'O5 Details by Class &amp; Accounts'!E167</f>
        <v>16362.99</v>
      </c>
      <c r="J165" s="1921">
        <f t="shared" si="27"/>
        <v>0</v>
      </c>
      <c r="K165" s="1327">
        <f>+'O4 Summary by Class &amp; Accounts'!D167</f>
        <v>16362.989999999998</v>
      </c>
      <c r="L165" s="1921">
        <f t="shared" si="28"/>
        <v>0</v>
      </c>
      <c r="M165" s="1336"/>
      <c r="N165" s="1336"/>
      <c r="O165" s="1336"/>
      <c r="P165" s="1329"/>
      <c r="Q165" s="1329"/>
      <c r="R165" s="1329"/>
      <c r="S165" s="1329"/>
      <c r="T165" s="1329"/>
      <c r="U165" s="1330" t="s">
        <v>331</v>
      </c>
      <c r="W165" s="1625" t="s">
        <v>775</v>
      </c>
    </row>
    <row r="166" spans="1:23" ht="12.75" x14ac:dyDescent="0.2">
      <c r="A166" s="1323">
        <v>5315</v>
      </c>
      <c r="B166" s="997" t="s">
        <v>1136</v>
      </c>
      <c r="C166" s="988">
        <f>+'I3 TB Data'!H414</f>
        <v>1667786.05</v>
      </c>
      <c r="D166" s="988"/>
      <c r="E166" s="988">
        <f t="shared" si="24"/>
        <v>1667786.05</v>
      </c>
      <c r="F166" s="1325" t="s">
        <v>331</v>
      </c>
      <c r="G166" s="988">
        <f t="shared" si="25"/>
        <v>0</v>
      </c>
      <c r="H166" s="1326">
        <f t="shared" si="26"/>
        <v>1667786.05</v>
      </c>
      <c r="I166" s="1001">
        <f>+'O5 Details by Class &amp; Accounts'!E168</f>
        <v>1667786.05</v>
      </c>
      <c r="J166" s="1921">
        <f t="shared" si="27"/>
        <v>0</v>
      </c>
      <c r="K166" s="1327">
        <f>+'O4 Summary by Class &amp; Accounts'!D168</f>
        <v>1667786.0499999998</v>
      </c>
      <c r="L166" s="1921">
        <f t="shared" si="28"/>
        <v>0</v>
      </c>
      <c r="M166" s="1336"/>
      <c r="N166" s="1336"/>
      <c r="O166" s="1336"/>
      <c r="P166" s="1329"/>
      <c r="Q166" s="1329"/>
      <c r="R166" s="1329"/>
      <c r="S166" s="1329"/>
      <c r="T166" s="1329"/>
      <c r="U166" s="1330" t="s">
        <v>331</v>
      </c>
      <c r="W166" s="1625" t="s">
        <v>1274</v>
      </c>
    </row>
    <row r="167" spans="1:23" ht="12.75" x14ac:dyDescent="0.2">
      <c r="A167" s="1323">
        <v>5320</v>
      </c>
      <c r="B167" s="997" t="s">
        <v>1137</v>
      </c>
      <c r="C167" s="988">
        <f>+'I3 TB Data'!H415</f>
        <v>211376.9</v>
      </c>
      <c r="D167" s="988"/>
      <c r="E167" s="988">
        <f t="shared" si="24"/>
        <v>211376.9</v>
      </c>
      <c r="F167" s="1325" t="s">
        <v>331</v>
      </c>
      <c r="G167" s="988">
        <f t="shared" si="25"/>
        <v>0</v>
      </c>
      <c r="H167" s="1326">
        <f t="shared" si="26"/>
        <v>211376.9</v>
      </c>
      <c r="I167" s="1001">
        <f>+'O5 Details by Class &amp; Accounts'!E169</f>
        <v>211376.9</v>
      </c>
      <c r="J167" s="1921">
        <f t="shared" si="27"/>
        <v>0</v>
      </c>
      <c r="K167" s="1327">
        <f>+'O4 Summary by Class &amp; Accounts'!D169</f>
        <v>211376.9</v>
      </c>
      <c r="L167" s="1921">
        <f t="shared" si="28"/>
        <v>0</v>
      </c>
      <c r="M167" s="1336"/>
      <c r="N167" s="1336"/>
      <c r="O167" s="1336"/>
      <c r="P167" s="1329"/>
      <c r="Q167" s="1329"/>
      <c r="R167" s="1329"/>
      <c r="S167" s="1329"/>
      <c r="T167" s="1329"/>
      <c r="U167" s="1330" t="s">
        <v>331</v>
      </c>
      <c r="W167" s="1625" t="s">
        <v>1274</v>
      </c>
    </row>
    <row r="168" spans="1:23" ht="12.75" x14ac:dyDescent="0.2">
      <c r="A168" s="1323">
        <v>5325</v>
      </c>
      <c r="B168" s="997" t="s">
        <v>1138</v>
      </c>
      <c r="C168" s="988">
        <f>+'I3 TB Data'!H416</f>
        <v>0</v>
      </c>
      <c r="D168" s="988"/>
      <c r="E168" s="988">
        <f t="shared" si="24"/>
        <v>0</v>
      </c>
      <c r="F168" s="1325" t="s">
        <v>331</v>
      </c>
      <c r="G168" s="988">
        <f t="shared" si="25"/>
        <v>0</v>
      </c>
      <c r="H168" s="1326">
        <f t="shared" si="26"/>
        <v>0</v>
      </c>
      <c r="I168" s="1001">
        <f>+'O5 Details by Class &amp; Accounts'!E170</f>
        <v>0</v>
      </c>
      <c r="J168" s="1921">
        <f t="shared" si="27"/>
        <v>0</v>
      </c>
      <c r="K168" s="1327">
        <f>+'O4 Summary by Class &amp; Accounts'!D170</f>
        <v>0</v>
      </c>
      <c r="L168" s="1921">
        <f t="shared" si="28"/>
        <v>0</v>
      </c>
      <c r="M168" s="1336"/>
      <c r="N168" s="1336"/>
      <c r="O168" s="1336"/>
      <c r="P168" s="1329"/>
      <c r="Q168" s="1329"/>
      <c r="R168" s="1329"/>
      <c r="S168" s="1329"/>
      <c r="T168" s="1329"/>
      <c r="U168" s="1330" t="s">
        <v>331</v>
      </c>
      <c r="W168" s="1625" t="s">
        <v>1274</v>
      </c>
    </row>
    <row r="169" spans="1:23" ht="12.75" x14ac:dyDescent="0.2">
      <c r="A169" s="1323">
        <v>5330</v>
      </c>
      <c r="B169" s="997" t="s">
        <v>1139</v>
      </c>
      <c r="C169" s="988">
        <f>+'I3 TB Data'!H417</f>
        <v>0</v>
      </c>
      <c r="D169" s="988"/>
      <c r="E169" s="988">
        <f t="shared" si="24"/>
        <v>0</v>
      </c>
      <c r="F169" s="1325" t="s">
        <v>331</v>
      </c>
      <c r="G169" s="988">
        <f t="shared" si="25"/>
        <v>0</v>
      </c>
      <c r="H169" s="1326">
        <f t="shared" si="26"/>
        <v>0</v>
      </c>
      <c r="I169" s="1001">
        <f>+'O5 Details by Class &amp; Accounts'!E171</f>
        <v>0</v>
      </c>
      <c r="J169" s="1921">
        <f t="shared" si="27"/>
        <v>0</v>
      </c>
      <c r="K169" s="1327">
        <f>+'O4 Summary by Class &amp; Accounts'!D171</f>
        <v>0</v>
      </c>
      <c r="L169" s="1921">
        <f t="shared" si="28"/>
        <v>0</v>
      </c>
      <c r="M169" s="1336"/>
      <c r="N169" s="1336"/>
      <c r="O169" s="1336"/>
      <c r="P169" s="1329"/>
      <c r="Q169" s="1329"/>
      <c r="R169" s="1329"/>
      <c r="S169" s="1329"/>
      <c r="T169" s="1329"/>
      <c r="U169" s="1330" t="s">
        <v>331</v>
      </c>
      <c r="W169" s="1625" t="s">
        <v>1274</v>
      </c>
    </row>
    <row r="170" spans="1:23" ht="12.75" x14ac:dyDescent="0.2">
      <c r="A170" s="1323">
        <v>5335</v>
      </c>
      <c r="B170" s="997" t="s">
        <v>1140</v>
      </c>
      <c r="C170" s="988">
        <f>+'I3 TB Data'!H418</f>
        <v>242414.71</v>
      </c>
      <c r="D170" s="988"/>
      <c r="E170" s="988">
        <f t="shared" si="24"/>
        <v>242414.71</v>
      </c>
      <c r="F170" s="1325" t="s">
        <v>331</v>
      </c>
      <c r="G170" s="988">
        <f t="shared" si="25"/>
        <v>0</v>
      </c>
      <c r="H170" s="1326">
        <f t="shared" si="26"/>
        <v>242414.71</v>
      </c>
      <c r="I170" s="1001">
        <f>+'O5 Details by Class &amp; Accounts'!E172</f>
        <v>242414.71</v>
      </c>
      <c r="J170" s="1921">
        <f t="shared" si="27"/>
        <v>0</v>
      </c>
      <c r="K170" s="1327">
        <f>+'O4 Summary by Class &amp; Accounts'!D172</f>
        <v>242414.71</v>
      </c>
      <c r="L170" s="1921">
        <f t="shared" si="28"/>
        <v>0</v>
      </c>
      <c r="M170" s="1336"/>
      <c r="N170" s="1336"/>
      <c r="O170" s="1336"/>
      <c r="P170" s="1329"/>
      <c r="Q170" s="1329"/>
      <c r="R170" s="1329"/>
      <c r="S170" s="1329"/>
      <c r="T170" s="1329"/>
      <c r="U170" s="1330" t="s">
        <v>331</v>
      </c>
      <c r="W170" s="1625" t="s">
        <v>1343</v>
      </c>
    </row>
    <row r="171" spans="1:23" ht="25.5" x14ac:dyDescent="0.2">
      <c r="A171" s="1323">
        <v>5340</v>
      </c>
      <c r="B171" s="997" t="s">
        <v>1141</v>
      </c>
      <c r="C171" s="988">
        <f>+'I3 TB Data'!H419</f>
        <v>74810.149999999994</v>
      </c>
      <c r="D171" s="988"/>
      <c r="E171" s="988">
        <f t="shared" si="24"/>
        <v>74810.149999999994</v>
      </c>
      <c r="F171" s="1325" t="s">
        <v>331</v>
      </c>
      <c r="G171" s="988">
        <f t="shared" si="25"/>
        <v>0</v>
      </c>
      <c r="H171" s="1326">
        <f t="shared" si="26"/>
        <v>74810.149999999994</v>
      </c>
      <c r="I171" s="1001">
        <f>+'O5 Details by Class &amp; Accounts'!E173</f>
        <v>74810.149999999994</v>
      </c>
      <c r="J171" s="1921">
        <f t="shared" si="27"/>
        <v>0</v>
      </c>
      <c r="K171" s="1327">
        <f>+'O4 Summary by Class &amp; Accounts'!D173</f>
        <v>74810.149999999994</v>
      </c>
      <c r="L171" s="1921">
        <f t="shared" si="28"/>
        <v>0</v>
      </c>
      <c r="M171" s="1336"/>
      <c r="N171" s="1336"/>
      <c r="O171" s="1336"/>
      <c r="P171" s="1329"/>
      <c r="Q171" s="1329"/>
      <c r="R171" s="1329"/>
      <c r="S171" s="1329"/>
      <c r="T171" s="1329"/>
      <c r="U171" s="1330" t="s">
        <v>331</v>
      </c>
      <c r="W171" s="1625" t="s">
        <v>1274</v>
      </c>
    </row>
    <row r="172" spans="1:23" ht="12.75" x14ac:dyDescent="0.2">
      <c r="A172" s="1841">
        <v>5405</v>
      </c>
      <c r="B172" s="1807" t="s">
        <v>1531</v>
      </c>
      <c r="C172" s="988">
        <f>+'I3 TB Data'!H420</f>
        <v>0</v>
      </c>
      <c r="D172" s="988"/>
      <c r="E172" s="988">
        <f t="shared" si="24"/>
        <v>0</v>
      </c>
      <c r="F172" s="1325" t="s">
        <v>331</v>
      </c>
      <c r="G172" s="988">
        <f t="shared" si="25"/>
        <v>0</v>
      </c>
      <c r="H172" s="1326">
        <f t="shared" si="26"/>
        <v>0</v>
      </c>
      <c r="I172" s="1001">
        <f>+'O5 Details by Class &amp; Accounts'!E174</f>
        <v>0</v>
      </c>
      <c r="J172" s="1921">
        <f t="shared" si="27"/>
        <v>0</v>
      </c>
      <c r="K172" s="1327">
        <f>+'O4 Summary by Class &amp; Accounts'!D174</f>
        <v>0</v>
      </c>
      <c r="L172" s="1921">
        <f t="shared" si="28"/>
        <v>0</v>
      </c>
      <c r="M172" s="1842"/>
      <c r="N172" s="1842"/>
      <c r="O172" s="1842"/>
      <c r="P172" s="1329"/>
      <c r="Q172" s="1329"/>
      <c r="R172" s="1329"/>
      <c r="S172" s="1329"/>
      <c r="T172" s="1329"/>
      <c r="U172" s="1330" t="s">
        <v>331</v>
      </c>
      <c r="W172" s="1625" t="s">
        <v>1082</v>
      </c>
    </row>
    <row r="173" spans="1:23" ht="12.75" x14ac:dyDescent="0.2">
      <c r="A173" s="1841">
        <v>5410</v>
      </c>
      <c r="B173" s="1807" t="s">
        <v>1142</v>
      </c>
      <c r="C173" s="988">
        <f>+'I3 TB Data'!H421</f>
        <v>0</v>
      </c>
      <c r="D173" s="988"/>
      <c r="E173" s="988">
        <f t="shared" si="24"/>
        <v>0</v>
      </c>
      <c r="F173" s="1325" t="s">
        <v>331</v>
      </c>
      <c r="G173" s="988">
        <f t="shared" si="25"/>
        <v>0</v>
      </c>
      <c r="H173" s="1326">
        <f t="shared" si="26"/>
        <v>0</v>
      </c>
      <c r="I173" s="1001">
        <f>+'O5 Details by Class &amp; Accounts'!E175</f>
        <v>0</v>
      </c>
      <c r="J173" s="1921">
        <f t="shared" si="27"/>
        <v>0</v>
      </c>
      <c r="K173" s="1327">
        <f>+'O4 Summary by Class &amp; Accounts'!D175</f>
        <v>0</v>
      </c>
      <c r="L173" s="1921">
        <f t="shared" si="28"/>
        <v>0</v>
      </c>
      <c r="M173" s="1842"/>
      <c r="N173" s="1842"/>
      <c r="O173" s="1842"/>
      <c r="P173" s="1329"/>
      <c r="Q173" s="1329"/>
      <c r="R173" s="1329"/>
      <c r="S173" s="1329"/>
      <c r="T173" s="1329"/>
      <c r="U173" s="1330" t="s">
        <v>331</v>
      </c>
      <c r="W173" s="1625" t="s">
        <v>1082</v>
      </c>
    </row>
    <row r="174" spans="1:23" ht="12.75" x14ac:dyDescent="0.2">
      <c r="A174" s="1841">
        <v>5415</v>
      </c>
      <c r="B174" s="1807" t="s">
        <v>36</v>
      </c>
      <c r="C174" s="988">
        <f>+'I3 TB Data'!H422</f>
        <v>0</v>
      </c>
      <c r="D174" s="988"/>
      <c r="E174" s="988">
        <f t="shared" si="24"/>
        <v>0</v>
      </c>
      <c r="F174" s="1325" t="s">
        <v>331</v>
      </c>
      <c r="G174" s="988">
        <f t="shared" si="25"/>
        <v>0</v>
      </c>
      <c r="H174" s="1326">
        <f t="shared" si="26"/>
        <v>0</v>
      </c>
      <c r="I174" s="1001">
        <f>+'O5 Details by Class &amp; Accounts'!E176</f>
        <v>0</v>
      </c>
      <c r="J174" s="1921">
        <f t="shared" si="27"/>
        <v>0</v>
      </c>
      <c r="K174" s="1327">
        <f>+'O4 Summary by Class &amp; Accounts'!D176</f>
        <v>0</v>
      </c>
      <c r="L174" s="1921">
        <f t="shared" si="28"/>
        <v>0</v>
      </c>
      <c r="M174" s="1842"/>
      <c r="N174" s="1842"/>
      <c r="O174" s="1842"/>
      <c r="P174" s="1329"/>
      <c r="Q174" s="1329"/>
      <c r="R174" s="1329"/>
      <c r="S174" s="1329"/>
      <c r="T174" s="1329"/>
      <c r="U174" s="1330" t="s">
        <v>331</v>
      </c>
      <c r="W174" s="1625" t="s">
        <v>1271</v>
      </c>
    </row>
    <row r="175" spans="1:23" ht="12.75" x14ac:dyDescent="0.2">
      <c r="A175" s="1841">
        <v>5420</v>
      </c>
      <c r="B175" s="1807" t="s">
        <v>37</v>
      </c>
      <c r="C175" s="988">
        <f>+'I3 TB Data'!H423</f>
        <v>0</v>
      </c>
      <c r="D175" s="988"/>
      <c r="E175" s="988">
        <f t="shared" si="24"/>
        <v>0</v>
      </c>
      <c r="F175" s="1325" t="s">
        <v>331</v>
      </c>
      <c r="G175" s="988">
        <f t="shared" si="25"/>
        <v>0</v>
      </c>
      <c r="H175" s="1326">
        <f t="shared" si="26"/>
        <v>0</v>
      </c>
      <c r="I175" s="1001">
        <f>+'O5 Details by Class &amp; Accounts'!E177</f>
        <v>0</v>
      </c>
      <c r="J175" s="1921">
        <f t="shared" si="27"/>
        <v>0</v>
      </c>
      <c r="K175" s="1327">
        <f>+'O4 Summary by Class &amp; Accounts'!D177</f>
        <v>0</v>
      </c>
      <c r="L175" s="1921">
        <f t="shared" si="28"/>
        <v>0</v>
      </c>
      <c r="M175" s="1842"/>
      <c r="N175" s="1842"/>
      <c r="O175" s="1842"/>
      <c r="P175" s="1329"/>
      <c r="Q175" s="1329"/>
      <c r="R175" s="1329"/>
      <c r="S175" s="1329"/>
      <c r="T175" s="1329"/>
      <c r="U175" s="1330" t="s">
        <v>331</v>
      </c>
      <c r="W175" s="1625" t="s">
        <v>5</v>
      </c>
    </row>
    <row r="176" spans="1:23" ht="25.5" x14ac:dyDescent="0.2">
      <c r="A176" s="1841">
        <v>5425</v>
      </c>
      <c r="B176" s="1807" t="s">
        <v>38</v>
      </c>
      <c r="C176" s="988">
        <f>+'I3 TB Data'!H424</f>
        <v>0</v>
      </c>
      <c r="D176" s="988"/>
      <c r="E176" s="988">
        <f t="shared" si="24"/>
        <v>0</v>
      </c>
      <c r="F176" s="1325" t="s">
        <v>331</v>
      </c>
      <c r="G176" s="988">
        <f t="shared" si="25"/>
        <v>0</v>
      </c>
      <c r="H176" s="1326">
        <f t="shared" si="26"/>
        <v>0</v>
      </c>
      <c r="I176" s="1001">
        <f>+'O5 Details by Class &amp; Accounts'!E178</f>
        <v>0</v>
      </c>
      <c r="J176" s="1921">
        <f t="shared" si="27"/>
        <v>0</v>
      </c>
      <c r="K176" s="1327">
        <f>+'O4 Summary by Class &amp; Accounts'!D178</f>
        <v>0</v>
      </c>
      <c r="L176" s="1921">
        <f t="shared" si="28"/>
        <v>0</v>
      </c>
      <c r="M176" s="1842"/>
      <c r="N176" s="1842"/>
      <c r="O176" s="1842"/>
      <c r="P176" s="1329"/>
      <c r="Q176" s="1329"/>
      <c r="R176" s="1329"/>
      <c r="S176" s="1329"/>
      <c r="T176" s="1329"/>
      <c r="U176" s="1330" t="s">
        <v>331</v>
      </c>
      <c r="W176" s="1625" t="s">
        <v>1082</v>
      </c>
    </row>
    <row r="177" spans="1:23" ht="12.75" x14ac:dyDescent="0.2">
      <c r="A177" s="1841">
        <v>5505</v>
      </c>
      <c r="B177" s="1807" t="s">
        <v>1531</v>
      </c>
      <c r="C177" s="988">
        <f>+'I3 TB Data'!H425</f>
        <v>0</v>
      </c>
      <c r="D177" s="988"/>
      <c r="E177" s="988">
        <f t="shared" si="24"/>
        <v>0</v>
      </c>
      <c r="F177" s="1325" t="s">
        <v>331</v>
      </c>
      <c r="G177" s="988">
        <f t="shared" si="25"/>
        <v>0</v>
      </c>
      <c r="H177" s="1326">
        <f t="shared" si="26"/>
        <v>0</v>
      </c>
      <c r="I177" s="1001">
        <f>+'O5 Details by Class &amp; Accounts'!E179</f>
        <v>0</v>
      </c>
      <c r="J177" s="1921">
        <f t="shared" si="27"/>
        <v>0</v>
      </c>
      <c r="K177" s="1327">
        <f>+'O4 Summary by Class &amp; Accounts'!D179</f>
        <v>0</v>
      </c>
      <c r="L177" s="1921">
        <f t="shared" si="28"/>
        <v>0</v>
      </c>
      <c r="M177" s="1842"/>
      <c r="N177" s="1842"/>
      <c r="O177" s="1842"/>
      <c r="P177" s="1329"/>
      <c r="Q177" s="1329"/>
      <c r="R177" s="1329"/>
      <c r="S177" s="1329"/>
      <c r="T177" s="1329"/>
      <c r="U177" s="1330" t="s">
        <v>331</v>
      </c>
      <c r="W177" s="1625" t="s">
        <v>1082</v>
      </c>
    </row>
    <row r="178" spans="1:23" ht="12.75" x14ac:dyDescent="0.2">
      <c r="A178" s="1841">
        <v>5510</v>
      </c>
      <c r="B178" s="1807" t="s">
        <v>1584</v>
      </c>
      <c r="C178" s="988">
        <f>+'I3 TB Data'!H426</f>
        <v>0</v>
      </c>
      <c r="D178" s="988"/>
      <c r="E178" s="988">
        <f t="shared" si="24"/>
        <v>0</v>
      </c>
      <c r="F178" s="1325" t="s">
        <v>331</v>
      </c>
      <c r="G178" s="988">
        <f t="shared" si="25"/>
        <v>0</v>
      </c>
      <c r="H178" s="1326">
        <f t="shared" si="26"/>
        <v>0</v>
      </c>
      <c r="I178" s="1001">
        <f>+'O5 Details by Class &amp; Accounts'!E180</f>
        <v>0</v>
      </c>
      <c r="J178" s="1921">
        <f t="shared" si="27"/>
        <v>0</v>
      </c>
      <c r="K178" s="1327">
        <f>+'O4 Summary by Class &amp; Accounts'!D180</f>
        <v>0</v>
      </c>
      <c r="L178" s="1921">
        <f t="shared" si="28"/>
        <v>0</v>
      </c>
      <c r="M178" s="1842"/>
      <c r="N178" s="1842"/>
      <c r="O178" s="1842"/>
      <c r="P178" s="1329"/>
      <c r="Q178" s="1329"/>
      <c r="R178" s="1329"/>
      <c r="S178" s="1329"/>
      <c r="T178" s="1329"/>
      <c r="U178" s="1330" t="s">
        <v>331</v>
      </c>
      <c r="W178" s="1625" t="s">
        <v>1082</v>
      </c>
    </row>
    <row r="179" spans="1:23" ht="12.75" x14ac:dyDescent="0.2">
      <c r="A179" s="1841">
        <v>5515</v>
      </c>
      <c r="B179" s="1807" t="s">
        <v>1585</v>
      </c>
      <c r="C179" s="988">
        <f>+'I3 TB Data'!H427</f>
        <v>0</v>
      </c>
      <c r="D179" s="988"/>
      <c r="E179" s="988">
        <f t="shared" si="24"/>
        <v>0</v>
      </c>
      <c r="F179" s="1325" t="s">
        <v>331</v>
      </c>
      <c r="G179" s="988">
        <f t="shared" si="25"/>
        <v>0</v>
      </c>
      <c r="H179" s="1326">
        <f t="shared" si="26"/>
        <v>0</v>
      </c>
      <c r="I179" s="1001">
        <f>+'O5 Details by Class &amp; Accounts'!E181</f>
        <v>0</v>
      </c>
      <c r="J179" s="1921">
        <f t="shared" si="27"/>
        <v>0</v>
      </c>
      <c r="K179" s="1327">
        <f>+'O4 Summary by Class &amp; Accounts'!D181</f>
        <v>0</v>
      </c>
      <c r="L179" s="1921">
        <f t="shared" si="28"/>
        <v>0</v>
      </c>
      <c r="M179" s="1842"/>
      <c r="N179" s="1842"/>
      <c r="O179" s="1842"/>
      <c r="P179" s="1329"/>
      <c r="Q179" s="1329"/>
      <c r="R179" s="1329"/>
      <c r="S179" s="1329"/>
      <c r="T179" s="1329"/>
      <c r="U179" s="1330" t="s">
        <v>331</v>
      </c>
      <c r="W179" s="1625" t="s">
        <v>1082</v>
      </c>
    </row>
    <row r="180" spans="1:23" ht="12.75" x14ac:dyDescent="0.2">
      <c r="A180" s="1841">
        <v>5520</v>
      </c>
      <c r="B180" s="1807" t="s">
        <v>1586</v>
      </c>
      <c r="C180" s="988">
        <f>+'I3 TB Data'!H428</f>
        <v>0</v>
      </c>
      <c r="D180" s="988"/>
      <c r="E180" s="988">
        <f t="shared" si="24"/>
        <v>0</v>
      </c>
      <c r="F180" s="1325" t="s">
        <v>331</v>
      </c>
      <c r="G180" s="988">
        <f t="shared" si="25"/>
        <v>0</v>
      </c>
      <c r="H180" s="1326">
        <f t="shared" si="26"/>
        <v>0</v>
      </c>
      <c r="I180" s="1001">
        <f>+'O5 Details by Class &amp; Accounts'!E182</f>
        <v>0</v>
      </c>
      <c r="J180" s="1921">
        <f t="shared" si="27"/>
        <v>0</v>
      </c>
      <c r="K180" s="1327">
        <f>+'O4 Summary by Class &amp; Accounts'!D182</f>
        <v>0</v>
      </c>
      <c r="L180" s="1921">
        <f t="shared" si="28"/>
        <v>0</v>
      </c>
      <c r="M180" s="1842"/>
      <c r="N180" s="1842"/>
      <c r="O180" s="1842"/>
      <c r="P180" s="1329"/>
      <c r="Q180" s="1329"/>
      <c r="R180" s="1329"/>
      <c r="S180" s="1329"/>
      <c r="T180" s="1329"/>
      <c r="U180" s="1330" t="s">
        <v>331</v>
      </c>
      <c r="W180" s="1625" t="s">
        <v>1082</v>
      </c>
    </row>
    <row r="181" spans="1:23" ht="12.75" x14ac:dyDescent="0.2">
      <c r="A181" s="1841">
        <v>5605</v>
      </c>
      <c r="B181" s="1807" t="s">
        <v>1587</v>
      </c>
      <c r="C181" s="988">
        <f>+'I3 TB Data'!H429</f>
        <v>1151572.6599999999</v>
      </c>
      <c r="D181" s="988"/>
      <c r="E181" s="988">
        <f t="shared" si="24"/>
        <v>1151572.6599999999</v>
      </c>
      <c r="F181" s="1325" t="s">
        <v>331</v>
      </c>
      <c r="G181" s="988">
        <f t="shared" si="25"/>
        <v>0</v>
      </c>
      <c r="H181" s="1326">
        <f t="shared" si="26"/>
        <v>1151572.6599999999</v>
      </c>
      <c r="I181" s="1001">
        <f>+'O5 Details by Class &amp; Accounts'!E183</f>
        <v>1151572.6599999999</v>
      </c>
      <c r="J181" s="1921">
        <f t="shared" si="27"/>
        <v>0</v>
      </c>
      <c r="K181" s="1327">
        <f>+'O4 Summary by Class &amp; Accounts'!D183</f>
        <v>1151572.6600000004</v>
      </c>
      <c r="L181" s="1921">
        <f t="shared" si="28"/>
        <v>0</v>
      </c>
      <c r="M181" s="1842"/>
      <c r="N181" s="1842"/>
      <c r="O181" s="1842"/>
      <c r="P181" s="1329"/>
      <c r="Q181" s="1329"/>
      <c r="R181" s="1329"/>
      <c r="S181" s="1329"/>
      <c r="T181" s="1329"/>
      <c r="U181" s="1330" t="s">
        <v>331</v>
      </c>
      <c r="W181" s="1625" t="s">
        <v>1082</v>
      </c>
    </row>
    <row r="182" spans="1:23" ht="12.75" x14ac:dyDescent="0.2">
      <c r="A182" s="1841">
        <v>5610</v>
      </c>
      <c r="B182" s="1807" t="s">
        <v>1588</v>
      </c>
      <c r="C182" s="988">
        <f>+'I3 TB Data'!H430</f>
        <v>727902.53</v>
      </c>
      <c r="D182" s="988"/>
      <c r="E182" s="988">
        <f t="shared" si="24"/>
        <v>727902.53</v>
      </c>
      <c r="F182" s="1325" t="s">
        <v>331</v>
      </c>
      <c r="G182" s="988">
        <f t="shared" si="25"/>
        <v>0</v>
      </c>
      <c r="H182" s="1326">
        <f t="shared" si="26"/>
        <v>727902.53</v>
      </c>
      <c r="I182" s="1001">
        <f>+'O5 Details by Class &amp; Accounts'!E184</f>
        <v>727902.53</v>
      </c>
      <c r="J182" s="1921">
        <f t="shared" si="27"/>
        <v>0</v>
      </c>
      <c r="K182" s="1327">
        <f>+'O4 Summary by Class &amp; Accounts'!D184</f>
        <v>727902.53000000014</v>
      </c>
      <c r="L182" s="1921">
        <f t="shared" si="28"/>
        <v>0</v>
      </c>
      <c r="M182" s="1842"/>
      <c r="N182" s="1842"/>
      <c r="O182" s="1842"/>
      <c r="P182" s="1329"/>
      <c r="Q182" s="1329"/>
      <c r="R182" s="1329"/>
      <c r="S182" s="1329"/>
      <c r="T182" s="1329"/>
      <c r="U182" s="1330" t="s">
        <v>331</v>
      </c>
      <c r="W182" s="1625" t="s">
        <v>1082</v>
      </c>
    </row>
    <row r="183" spans="1:23" ht="25.5" x14ac:dyDescent="0.2">
      <c r="A183" s="1841">
        <v>5615</v>
      </c>
      <c r="B183" s="1807" t="s">
        <v>1589</v>
      </c>
      <c r="C183" s="988">
        <f>+'I3 TB Data'!H431</f>
        <v>551909.44999999995</v>
      </c>
      <c r="D183" s="988"/>
      <c r="E183" s="988">
        <f t="shared" si="24"/>
        <v>551909.44999999995</v>
      </c>
      <c r="F183" s="1325" t="s">
        <v>331</v>
      </c>
      <c r="G183" s="988">
        <f t="shared" si="25"/>
        <v>0</v>
      </c>
      <c r="H183" s="1326">
        <f t="shared" si="26"/>
        <v>551909.44999999995</v>
      </c>
      <c r="I183" s="1001">
        <f>+'O5 Details by Class &amp; Accounts'!E185</f>
        <v>551909.44999999995</v>
      </c>
      <c r="J183" s="1921">
        <f t="shared" si="27"/>
        <v>0</v>
      </c>
      <c r="K183" s="1327">
        <f>+'O4 Summary by Class &amp; Accounts'!D185</f>
        <v>551909.44999999995</v>
      </c>
      <c r="L183" s="1921">
        <f t="shared" si="28"/>
        <v>0</v>
      </c>
      <c r="M183" s="1842"/>
      <c r="N183" s="1842"/>
      <c r="O183" s="1842"/>
      <c r="P183" s="1329"/>
      <c r="Q183" s="1329"/>
      <c r="R183" s="1329"/>
      <c r="S183" s="1329"/>
      <c r="T183" s="1329"/>
      <c r="U183" s="1330" t="s">
        <v>331</v>
      </c>
      <c r="W183" s="1625" t="s">
        <v>1082</v>
      </c>
    </row>
    <row r="184" spans="1:23" ht="12.75" x14ac:dyDescent="0.2">
      <c r="A184" s="1841">
        <v>5620</v>
      </c>
      <c r="B184" s="1807" t="s">
        <v>296</v>
      </c>
      <c r="C184" s="988">
        <f>+'I3 TB Data'!H432</f>
        <v>73635.89</v>
      </c>
      <c r="D184" s="988"/>
      <c r="E184" s="988">
        <f t="shared" si="24"/>
        <v>73635.89</v>
      </c>
      <c r="F184" s="1325" t="s">
        <v>331</v>
      </c>
      <c r="G184" s="988">
        <f t="shared" si="25"/>
        <v>0</v>
      </c>
      <c r="H184" s="1326">
        <f t="shared" si="26"/>
        <v>73635.89</v>
      </c>
      <c r="I184" s="1001">
        <f>+'O5 Details by Class &amp; Accounts'!E186</f>
        <v>73635.89</v>
      </c>
      <c r="J184" s="1921">
        <f t="shared" si="27"/>
        <v>0</v>
      </c>
      <c r="K184" s="1327">
        <f>+'O4 Summary by Class &amp; Accounts'!D186</f>
        <v>73635.890000000014</v>
      </c>
      <c r="L184" s="1921">
        <f t="shared" si="28"/>
        <v>0</v>
      </c>
      <c r="M184" s="1842"/>
      <c r="N184" s="1842"/>
      <c r="O184" s="1842"/>
      <c r="P184" s="1329"/>
      <c r="Q184" s="1329"/>
      <c r="R184" s="1329"/>
      <c r="S184" s="1329"/>
      <c r="T184" s="1329"/>
      <c r="U184" s="1330" t="s">
        <v>331</v>
      </c>
      <c r="W184" s="1625" t="s">
        <v>1082</v>
      </c>
    </row>
    <row r="185" spans="1:23" ht="12.75" x14ac:dyDescent="0.2">
      <c r="A185" s="1841">
        <v>5625</v>
      </c>
      <c r="B185" s="1807" t="s">
        <v>1135</v>
      </c>
      <c r="C185" s="988">
        <f>+'I3 TB Data'!H433</f>
        <v>0</v>
      </c>
      <c r="D185" s="988"/>
      <c r="E185" s="988">
        <f t="shared" si="24"/>
        <v>0</v>
      </c>
      <c r="F185" s="1325" t="s">
        <v>331</v>
      </c>
      <c r="G185" s="988">
        <f t="shared" si="25"/>
        <v>0</v>
      </c>
      <c r="H185" s="1326">
        <f t="shared" si="26"/>
        <v>0</v>
      </c>
      <c r="I185" s="1001">
        <f>+'O5 Details by Class &amp; Accounts'!E187</f>
        <v>0</v>
      </c>
      <c r="J185" s="1921">
        <f t="shared" si="27"/>
        <v>0</v>
      </c>
      <c r="K185" s="1327">
        <f>+'O4 Summary by Class &amp; Accounts'!D187</f>
        <v>0</v>
      </c>
      <c r="L185" s="1921">
        <f t="shared" si="28"/>
        <v>0</v>
      </c>
      <c r="M185" s="1842"/>
      <c r="N185" s="1842"/>
      <c r="O185" s="1842"/>
      <c r="P185" s="1329"/>
      <c r="Q185" s="1329"/>
      <c r="R185" s="1329"/>
      <c r="S185" s="1329"/>
      <c r="T185" s="1329"/>
      <c r="U185" s="1330" t="s">
        <v>331</v>
      </c>
      <c r="W185" s="1625" t="s">
        <v>1082</v>
      </c>
    </row>
    <row r="186" spans="1:23" ht="12.75" x14ac:dyDescent="0.2">
      <c r="A186" s="1841">
        <v>5630</v>
      </c>
      <c r="B186" s="1807" t="s">
        <v>297</v>
      </c>
      <c r="C186" s="988">
        <f>+'I3 TB Data'!H434</f>
        <v>45573.97</v>
      </c>
      <c r="D186" s="988"/>
      <c r="E186" s="988">
        <f t="shared" si="24"/>
        <v>45573.97</v>
      </c>
      <c r="F186" s="1325" t="s">
        <v>331</v>
      </c>
      <c r="G186" s="988">
        <f t="shared" si="25"/>
        <v>0</v>
      </c>
      <c r="H186" s="1326">
        <f t="shared" si="26"/>
        <v>45573.97</v>
      </c>
      <c r="I186" s="1001">
        <f>+'O5 Details by Class &amp; Accounts'!E188</f>
        <v>45573.97</v>
      </c>
      <c r="J186" s="1921">
        <f t="shared" si="27"/>
        <v>0</v>
      </c>
      <c r="K186" s="1327">
        <f>+'O4 Summary by Class &amp; Accounts'!D188</f>
        <v>45573.970000000008</v>
      </c>
      <c r="L186" s="1921">
        <f t="shared" si="28"/>
        <v>0</v>
      </c>
      <c r="M186" s="1842"/>
      <c r="N186" s="1842"/>
      <c r="O186" s="1842"/>
      <c r="P186" s="1329"/>
      <c r="Q186" s="1329"/>
      <c r="R186" s="1329"/>
      <c r="S186" s="1329"/>
      <c r="T186" s="1329"/>
      <c r="U186" s="1330" t="s">
        <v>331</v>
      </c>
      <c r="W186" s="1625" t="s">
        <v>1082</v>
      </c>
    </row>
    <row r="187" spans="1:23" ht="12.75" x14ac:dyDescent="0.2">
      <c r="A187" s="1841">
        <v>5635</v>
      </c>
      <c r="B187" s="1807" t="s">
        <v>298</v>
      </c>
      <c r="C187" s="988">
        <f>+'I3 TB Data'!H435</f>
        <v>137180.54999999999</v>
      </c>
      <c r="D187" s="988"/>
      <c r="E187" s="988">
        <f t="shared" si="24"/>
        <v>137180.54999999999</v>
      </c>
      <c r="F187" s="1325" t="s">
        <v>331</v>
      </c>
      <c r="G187" s="988">
        <f t="shared" si="25"/>
        <v>0</v>
      </c>
      <c r="H187" s="1326">
        <f t="shared" si="26"/>
        <v>137180.54999999999</v>
      </c>
      <c r="I187" s="1001">
        <f>+'O5 Details by Class &amp; Accounts'!E189</f>
        <v>137180.54999999999</v>
      </c>
      <c r="J187" s="1921">
        <f t="shared" si="27"/>
        <v>0</v>
      </c>
      <c r="K187" s="1327">
        <f>+'O4 Summary by Class &amp; Accounts'!D189</f>
        <v>137180.54999999999</v>
      </c>
      <c r="L187" s="1921">
        <f t="shared" si="28"/>
        <v>0</v>
      </c>
      <c r="M187" s="1842"/>
      <c r="N187" s="1842"/>
      <c r="O187" s="1842"/>
      <c r="P187" s="1329"/>
      <c r="Q187" s="1329"/>
      <c r="R187" s="1329"/>
      <c r="S187" s="1329"/>
      <c r="T187" s="1329"/>
      <c r="U187" s="1330" t="s">
        <v>331</v>
      </c>
      <c r="W187" s="1625" t="s">
        <v>5</v>
      </c>
    </row>
    <row r="188" spans="1:23" ht="12.75" x14ac:dyDescent="0.2">
      <c r="A188" s="1841">
        <v>5640</v>
      </c>
      <c r="B188" s="1807" t="s">
        <v>299</v>
      </c>
      <c r="C188" s="988">
        <f>+'I3 TB Data'!H436</f>
        <v>0</v>
      </c>
      <c r="D188" s="988"/>
      <c r="E188" s="988">
        <f t="shared" si="24"/>
        <v>0</v>
      </c>
      <c r="F188" s="1325" t="s">
        <v>331</v>
      </c>
      <c r="G188" s="988">
        <f t="shared" si="25"/>
        <v>0</v>
      </c>
      <c r="H188" s="1326">
        <f t="shared" si="26"/>
        <v>0</v>
      </c>
      <c r="I188" s="1001">
        <f>+'O5 Details by Class &amp; Accounts'!E190</f>
        <v>0</v>
      </c>
      <c r="J188" s="1921">
        <f t="shared" si="27"/>
        <v>0</v>
      </c>
      <c r="K188" s="1327">
        <f>+'O4 Summary by Class &amp; Accounts'!D190</f>
        <v>0</v>
      </c>
      <c r="L188" s="1921">
        <f t="shared" si="28"/>
        <v>0</v>
      </c>
      <c r="M188" s="1842"/>
      <c r="N188" s="1842"/>
      <c r="O188" s="1842"/>
      <c r="P188" s="1329"/>
      <c r="Q188" s="1329"/>
      <c r="R188" s="1329"/>
      <c r="S188" s="1329"/>
      <c r="T188" s="1329"/>
      <c r="U188" s="1330" t="s">
        <v>331</v>
      </c>
      <c r="W188" s="1625" t="s">
        <v>1082</v>
      </c>
    </row>
    <row r="189" spans="1:23" ht="12.75" x14ac:dyDescent="0.2">
      <c r="A189" s="1841">
        <v>5645</v>
      </c>
      <c r="B189" s="1807" t="s">
        <v>300</v>
      </c>
      <c r="C189" s="988">
        <f>+'I3 TB Data'!H437</f>
        <v>346943.93</v>
      </c>
      <c r="D189" s="988"/>
      <c r="E189" s="988">
        <f t="shared" si="24"/>
        <v>346943.93</v>
      </c>
      <c r="F189" s="1325" t="s">
        <v>331</v>
      </c>
      <c r="G189" s="988">
        <f t="shared" si="25"/>
        <v>0</v>
      </c>
      <c r="H189" s="1326">
        <f t="shared" si="26"/>
        <v>346943.93</v>
      </c>
      <c r="I189" s="1001">
        <f>+'O5 Details by Class &amp; Accounts'!E191</f>
        <v>346943.93</v>
      </c>
      <c r="J189" s="1921">
        <f t="shared" si="27"/>
        <v>0</v>
      </c>
      <c r="K189" s="1327">
        <f>+'O4 Summary by Class &amp; Accounts'!D191</f>
        <v>346943.93000000005</v>
      </c>
      <c r="L189" s="1921">
        <f t="shared" si="28"/>
        <v>0</v>
      </c>
      <c r="M189" s="1842"/>
      <c r="N189" s="1842"/>
      <c r="O189" s="1842"/>
      <c r="P189" s="1329"/>
      <c r="Q189" s="1329"/>
      <c r="R189" s="1329"/>
      <c r="S189" s="1329"/>
      <c r="T189" s="1329"/>
      <c r="U189" s="1330" t="s">
        <v>331</v>
      </c>
      <c r="W189" s="1625" t="s">
        <v>1082</v>
      </c>
    </row>
    <row r="190" spans="1:23" ht="12.75" x14ac:dyDescent="0.2">
      <c r="A190" s="1841">
        <v>5650</v>
      </c>
      <c r="B190" s="1807" t="s">
        <v>301</v>
      </c>
      <c r="C190" s="988">
        <f>+'I3 TB Data'!H438</f>
        <v>0</v>
      </c>
      <c r="D190" s="988"/>
      <c r="E190" s="988">
        <f t="shared" si="24"/>
        <v>0</v>
      </c>
      <c r="F190" s="1325" t="s">
        <v>331</v>
      </c>
      <c r="G190" s="988">
        <f t="shared" si="25"/>
        <v>0</v>
      </c>
      <c r="H190" s="1326">
        <f t="shared" si="26"/>
        <v>0</v>
      </c>
      <c r="I190" s="1001">
        <f>+'O5 Details by Class &amp; Accounts'!E192</f>
        <v>0</v>
      </c>
      <c r="J190" s="1921">
        <f t="shared" si="27"/>
        <v>0</v>
      </c>
      <c r="K190" s="1327">
        <f>+'O4 Summary by Class &amp; Accounts'!D192</f>
        <v>0</v>
      </c>
      <c r="L190" s="1921">
        <f t="shared" si="28"/>
        <v>0</v>
      </c>
      <c r="M190" s="1842"/>
      <c r="N190" s="1842"/>
      <c r="O190" s="1842"/>
      <c r="P190" s="1329"/>
      <c r="Q190" s="1329"/>
      <c r="R190" s="1329"/>
      <c r="S190" s="1329"/>
      <c r="T190" s="1329"/>
      <c r="U190" s="1330" t="s">
        <v>331</v>
      </c>
      <c r="W190" s="1625" t="s">
        <v>1082</v>
      </c>
    </row>
    <row r="191" spans="1:23" ht="12.75" x14ac:dyDescent="0.2">
      <c r="A191" s="1841">
        <v>5655</v>
      </c>
      <c r="B191" s="1807" t="s">
        <v>302</v>
      </c>
      <c r="C191" s="988">
        <f>+'I3 TB Data'!H439</f>
        <v>672532.1</v>
      </c>
      <c r="D191" s="988"/>
      <c r="E191" s="988">
        <f t="shared" si="24"/>
        <v>672532.1</v>
      </c>
      <c r="F191" s="1325" t="s">
        <v>331</v>
      </c>
      <c r="G191" s="988">
        <f t="shared" si="25"/>
        <v>0</v>
      </c>
      <c r="H191" s="1326">
        <f t="shared" si="26"/>
        <v>672532.1</v>
      </c>
      <c r="I191" s="1001">
        <f>+'O5 Details by Class &amp; Accounts'!E193</f>
        <v>672532.1</v>
      </c>
      <c r="J191" s="1921">
        <f t="shared" si="27"/>
        <v>0</v>
      </c>
      <c r="K191" s="1327">
        <f>+'O4 Summary by Class &amp; Accounts'!D193</f>
        <v>672532.1</v>
      </c>
      <c r="L191" s="1921">
        <f t="shared" si="28"/>
        <v>0</v>
      </c>
      <c r="M191" s="1842"/>
      <c r="N191" s="1842"/>
      <c r="O191" s="1842"/>
      <c r="P191" s="1329"/>
      <c r="Q191" s="1329"/>
      <c r="R191" s="1329"/>
      <c r="S191" s="1329"/>
      <c r="T191" s="1329"/>
      <c r="U191" s="1330" t="s">
        <v>331</v>
      </c>
      <c r="W191" s="1625" t="s">
        <v>1082</v>
      </c>
    </row>
    <row r="192" spans="1:23" ht="12.75" x14ac:dyDescent="0.2">
      <c r="A192" s="1841">
        <v>5660</v>
      </c>
      <c r="B192" s="1807" t="s">
        <v>303</v>
      </c>
      <c r="C192" s="988">
        <f>+'I3 TB Data'!H440</f>
        <v>533787.49</v>
      </c>
      <c r="D192" s="988"/>
      <c r="E192" s="988">
        <f t="shared" si="24"/>
        <v>533787.49</v>
      </c>
      <c r="F192" s="1325" t="s">
        <v>331</v>
      </c>
      <c r="G192" s="988">
        <f t="shared" si="25"/>
        <v>0</v>
      </c>
      <c r="H192" s="1326">
        <f t="shared" si="26"/>
        <v>533787.49</v>
      </c>
      <c r="I192" s="1001">
        <f>+'O5 Details by Class &amp; Accounts'!E194</f>
        <v>533787.49</v>
      </c>
      <c r="J192" s="1921">
        <f t="shared" si="27"/>
        <v>0</v>
      </c>
      <c r="K192" s="1327">
        <f>+'O4 Summary by Class &amp; Accounts'!D194</f>
        <v>533787.49000000022</v>
      </c>
      <c r="L192" s="1921">
        <f t="shared" si="28"/>
        <v>0</v>
      </c>
      <c r="M192" s="1842"/>
      <c r="N192" s="1842"/>
      <c r="O192" s="1842"/>
      <c r="P192" s="1329"/>
      <c r="Q192" s="1329"/>
      <c r="R192" s="1329"/>
      <c r="S192" s="1329"/>
      <c r="T192" s="1329"/>
      <c r="U192" s="1330" t="s">
        <v>331</v>
      </c>
      <c r="W192" s="1625" t="s">
        <v>1082</v>
      </c>
    </row>
    <row r="193" spans="1:23" ht="12.75" x14ac:dyDescent="0.2">
      <c r="A193" s="1841">
        <v>5665</v>
      </c>
      <c r="B193" s="1807" t="s">
        <v>304</v>
      </c>
      <c r="C193" s="988">
        <f>+'I3 TB Data'!H441</f>
        <v>305291.27</v>
      </c>
      <c r="D193" s="988"/>
      <c r="E193" s="988">
        <f t="shared" si="24"/>
        <v>305291.27</v>
      </c>
      <c r="F193" s="1325" t="s">
        <v>331</v>
      </c>
      <c r="G193" s="988">
        <f t="shared" ref="G193:G211" si="29">+IF((F193=" "),0,E193)</f>
        <v>0</v>
      </c>
      <c r="H193" s="1326">
        <f t="shared" ref="H193:H211" si="30">+IF((F193=" "),E193,0)</f>
        <v>305291.27</v>
      </c>
      <c r="I193" s="1001">
        <f>+'O5 Details by Class &amp; Accounts'!E195</f>
        <v>305291.27</v>
      </c>
      <c r="J193" s="1921">
        <f t="shared" si="27"/>
        <v>0</v>
      </c>
      <c r="K193" s="1327">
        <f>+'O4 Summary by Class &amp; Accounts'!D195</f>
        <v>305291.27000000008</v>
      </c>
      <c r="L193" s="1921">
        <f t="shared" si="28"/>
        <v>0</v>
      </c>
      <c r="M193" s="1842"/>
      <c r="N193" s="1842"/>
      <c r="O193" s="1842"/>
      <c r="P193" s="1329"/>
      <c r="Q193" s="1329"/>
      <c r="R193" s="1329"/>
      <c r="S193" s="1329"/>
      <c r="T193" s="1329"/>
      <c r="U193" s="1330" t="s">
        <v>331</v>
      </c>
      <c r="W193" s="1625" t="s">
        <v>1082</v>
      </c>
    </row>
    <row r="194" spans="1:23" ht="12.75" x14ac:dyDescent="0.2">
      <c r="A194" s="1841">
        <v>5670</v>
      </c>
      <c r="B194" s="1807" t="s">
        <v>305</v>
      </c>
      <c r="C194" s="988">
        <f>+'I3 TB Data'!H442</f>
        <v>0</v>
      </c>
      <c r="D194" s="988"/>
      <c r="E194" s="988">
        <f t="shared" si="24"/>
        <v>0</v>
      </c>
      <c r="F194" s="1325" t="s">
        <v>331</v>
      </c>
      <c r="G194" s="988">
        <f t="shared" si="29"/>
        <v>0</v>
      </c>
      <c r="H194" s="1326">
        <f t="shared" si="30"/>
        <v>0</v>
      </c>
      <c r="I194" s="1001">
        <f>+'O5 Details by Class &amp; Accounts'!E196</f>
        <v>0</v>
      </c>
      <c r="J194" s="1921">
        <f t="shared" si="27"/>
        <v>0</v>
      </c>
      <c r="K194" s="1327">
        <f>+'O4 Summary by Class &amp; Accounts'!D196</f>
        <v>0</v>
      </c>
      <c r="L194" s="1921">
        <f t="shared" si="28"/>
        <v>0</v>
      </c>
      <c r="M194" s="1842"/>
      <c r="N194" s="1842"/>
      <c r="O194" s="1842"/>
      <c r="P194" s="1329"/>
      <c r="Q194" s="1329"/>
      <c r="R194" s="1329"/>
      <c r="S194" s="1329"/>
      <c r="T194" s="1329"/>
      <c r="U194" s="1330" t="s">
        <v>331</v>
      </c>
      <c r="W194" s="1625" t="s">
        <v>1082</v>
      </c>
    </row>
    <row r="195" spans="1:23" ht="12.75" x14ac:dyDescent="0.2">
      <c r="A195" s="1841">
        <v>5675</v>
      </c>
      <c r="B195" s="1807" t="s">
        <v>306</v>
      </c>
      <c r="C195" s="988">
        <f>+'I3 TB Data'!H443</f>
        <v>545497.09</v>
      </c>
      <c r="D195" s="988"/>
      <c r="E195" s="988">
        <f t="shared" si="24"/>
        <v>545497.09</v>
      </c>
      <c r="F195" s="1325" t="s">
        <v>331</v>
      </c>
      <c r="G195" s="988">
        <f t="shared" si="29"/>
        <v>0</v>
      </c>
      <c r="H195" s="1326">
        <f t="shared" si="30"/>
        <v>545497.09</v>
      </c>
      <c r="I195" s="1001">
        <f>+'O5 Details by Class &amp; Accounts'!E197</f>
        <v>545497.09</v>
      </c>
      <c r="J195" s="1921">
        <f t="shared" si="27"/>
        <v>0</v>
      </c>
      <c r="K195" s="1327">
        <f>+'O4 Summary by Class &amp; Accounts'!D197</f>
        <v>545497.09000000008</v>
      </c>
      <c r="L195" s="1921">
        <f t="shared" si="28"/>
        <v>0</v>
      </c>
      <c r="M195" s="1842"/>
      <c r="N195" s="1842"/>
      <c r="O195" s="1842"/>
      <c r="P195" s="1329"/>
      <c r="Q195" s="1329"/>
      <c r="R195" s="1329"/>
      <c r="S195" s="1329"/>
      <c r="T195" s="1329"/>
      <c r="U195" s="1330" t="s">
        <v>331</v>
      </c>
      <c r="W195" s="1625" t="s">
        <v>1082</v>
      </c>
    </row>
    <row r="196" spans="1:23" ht="12.75" x14ac:dyDescent="0.2">
      <c r="A196" s="1841">
        <v>5680</v>
      </c>
      <c r="B196" s="1807" t="s">
        <v>1378</v>
      </c>
      <c r="C196" s="988">
        <f>+'I3 TB Data'!H444</f>
        <v>0</v>
      </c>
      <c r="D196" s="988"/>
      <c r="E196" s="988">
        <f t="shared" si="24"/>
        <v>0</v>
      </c>
      <c r="F196" s="1325" t="s">
        <v>331</v>
      </c>
      <c r="G196" s="988">
        <f t="shared" si="29"/>
        <v>0</v>
      </c>
      <c r="H196" s="1326">
        <f t="shared" si="30"/>
        <v>0</v>
      </c>
      <c r="I196" s="1001">
        <f>+'O5 Details by Class &amp; Accounts'!E198</f>
        <v>0</v>
      </c>
      <c r="J196" s="1921">
        <f t="shared" si="27"/>
        <v>0</v>
      </c>
      <c r="K196" s="1327">
        <f>+'O4 Summary by Class &amp; Accounts'!D198</f>
        <v>0</v>
      </c>
      <c r="L196" s="1921">
        <f t="shared" si="28"/>
        <v>0</v>
      </c>
      <c r="M196" s="1842"/>
      <c r="N196" s="1842"/>
      <c r="O196" s="1842"/>
      <c r="P196" s="1329"/>
      <c r="Q196" s="1329"/>
      <c r="R196" s="1329"/>
      <c r="S196" s="1329"/>
      <c r="T196" s="1329"/>
      <c r="U196" s="1330" t="s">
        <v>331</v>
      </c>
      <c r="W196" s="1625" t="s">
        <v>1082</v>
      </c>
    </row>
    <row r="197" spans="1:23" ht="25.5" x14ac:dyDescent="0.2">
      <c r="A197" s="1324">
        <v>5685</v>
      </c>
      <c r="B197" s="999" t="s">
        <v>1379</v>
      </c>
      <c r="C197" s="988">
        <f>+'I3 TB Data'!H446</f>
        <v>0</v>
      </c>
      <c r="D197" s="988"/>
      <c r="E197" s="988">
        <f t="shared" si="24"/>
        <v>0</v>
      </c>
      <c r="F197" s="1325" t="s">
        <v>331</v>
      </c>
      <c r="G197" s="988">
        <f t="shared" si="29"/>
        <v>0</v>
      </c>
      <c r="H197" s="1326">
        <f t="shared" si="30"/>
        <v>0</v>
      </c>
      <c r="I197" s="1001">
        <f>+'O5 Details by Class &amp; Accounts'!E199</f>
        <v>0</v>
      </c>
      <c r="J197" s="1921">
        <f t="shared" si="27"/>
        <v>0</v>
      </c>
      <c r="K197" s="1327">
        <f>+'O4 Summary by Class &amp; Accounts'!D199</f>
        <v>0</v>
      </c>
      <c r="L197" s="1921">
        <f t="shared" si="28"/>
        <v>0</v>
      </c>
      <c r="M197" s="1329"/>
      <c r="N197" s="1329"/>
      <c r="O197" s="1329"/>
      <c r="P197" s="1329"/>
      <c r="Q197" s="1329"/>
      <c r="R197" s="1329"/>
      <c r="S197" s="1329"/>
      <c r="T197" s="1329"/>
      <c r="U197" s="1330" t="s">
        <v>331</v>
      </c>
      <c r="W197" s="1625" t="s">
        <v>1186</v>
      </c>
    </row>
    <row r="198" spans="1:23" ht="25.5" x14ac:dyDescent="0.2">
      <c r="A198" s="1316">
        <v>5705</v>
      </c>
      <c r="B198" s="990" t="s">
        <v>981</v>
      </c>
      <c r="C198" s="988">
        <f>+'I3 TB Data'!H447</f>
        <v>4333631.5818918431</v>
      </c>
      <c r="D198" s="988"/>
      <c r="E198" s="988">
        <f t="shared" si="24"/>
        <v>4333631.5818918431</v>
      </c>
      <c r="F198" s="1325" t="s">
        <v>331</v>
      </c>
      <c r="G198" s="988">
        <f t="shared" si="29"/>
        <v>0</v>
      </c>
      <c r="H198" s="1326">
        <f t="shared" si="30"/>
        <v>4333631.5818918431</v>
      </c>
      <c r="I198" s="1001">
        <f>+'O5 Details by Class &amp; Accounts'!E200</f>
        <v>4333631.5818918431</v>
      </c>
      <c r="J198" s="1921">
        <f t="shared" si="27"/>
        <v>0</v>
      </c>
      <c r="K198" s="1327">
        <f>+'O4 Summary by Class &amp; Accounts'!D200</f>
        <v>4333630.568933486</v>
      </c>
      <c r="L198" s="1921">
        <f t="shared" si="28"/>
        <v>1.0129583571106195</v>
      </c>
      <c r="M198" s="1328"/>
      <c r="N198" s="1328"/>
      <c r="O198" s="1328"/>
      <c r="P198" s="1329"/>
      <c r="Q198" s="1329"/>
      <c r="R198" s="1329"/>
      <c r="S198" s="1329"/>
      <c r="T198" s="1329"/>
      <c r="U198" s="1330" t="s">
        <v>331</v>
      </c>
      <c r="W198" s="1625" t="s">
        <v>1597</v>
      </c>
    </row>
    <row r="199" spans="1:23" ht="25.5" x14ac:dyDescent="0.2">
      <c r="A199" s="1316">
        <v>5710</v>
      </c>
      <c r="B199" s="990" t="s">
        <v>1380</v>
      </c>
      <c r="C199" s="988">
        <f>+'I3 TB Data'!H448</f>
        <v>0</v>
      </c>
      <c r="D199" s="988"/>
      <c r="E199" s="988">
        <f t="shared" si="24"/>
        <v>0</v>
      </c>
      <c r="F199" s="1325" t="s">
        <v>331</v>
      </c>
      <c r="G199" s="988">
        <f t="shared" si="29"/>
        <v>0</v>
      </c>
      <c r="H199" s="1326">
        <f t="shared" si="30"/>
        <v>0</v>
      </c>
      <c r="I199" s="1001">
        <f>+'O5 Details by Class &amp; Accounts'!E201</f>
        <v>0</v>
      </c>
      <c r="J199" s="1921">
        <f t="shared" si="27"/>
        <v>0</v>
      </c>
      <c r="K199" s="1327">
        <f>+'O4 Summary by Class &amp; Accounts'!D201</f>
        <v>0</v>
      </c>
      <c r="L199" s="1921">
        <f t="shared" si="28"/>
        <v>0</v>
      </c>
      <c r="M199" s="1328"/>
      <c r="N199" s="1328"/>
      <c r="O199" s="1328"/>
      <c r="P199" s="1329"/>
      <c r="Q199" s="1329"/>
      <c r="R199" s="1329"/>
      <c r="S199" s="1329"/>
      <c r="T199" s="1329"/>
      <c r="U199" s="1330" t="s">
        <v>331</v>
      </c>
      <c r="W199" s="1625" t="s">
        <v>1597</v>
      </c>
    </row>
    <row r="200" spans="1:23" ht="25.5" x14ac:dyDescent="0.2">
      <c r="A200" s="1841">
        <v>5715</v>
      </c>
      <c r="B200" s="1807" t="s">
        <v>1381</v>
      </c>
      <c r="C200" s="988">
        <f>+'I3 TB Data'!H449</f>
        <v>0</v>
      </c>
      <c r="D200" s="988"/>
      <c r="E200" s="988">
        <f t="shared" si="24"/>
        <v>0</v>
      </c>
      <c r="F200" s="1325" t="s">
        <v>331</v>
      </c>
      <c r="G200" s="988">
        <f t="shared" si="29"/>
        <v>0</v>
      </c>
      <c r="H200" s="1326">
        <f t="shared" si="30"/>
        <v>0</v>
      </c>
      <c r="I200" s="1001">
        <f>+'O5 Details by Class &amp; Accounts'!E202</f>
        <v>0</v>
      </c>
      <c r="J200" s="1921">
        <f t="shared" si="27"/>
        <v>0</v>
      </c>
      <c r="K200" s="1327">
        <f>+'O4 Summary by Class &amp; Accounts'!D202</f>
        <v>0</v>
      </c>
      <c r="L200" s="1921">
        <f t="shared" si="28"/>
        <v>0</v>
      </c>
      <c r="M200" s="1842"/>
      <c r="N200" s="1842"/>
      <c r="O200" s="1842"/>
      <c r="P200" s="1329"/>
      <c r="Q200" s="1329"/>
      <c r="R200" s="1329"/>
      <c r="S200" s="1329"/>
      <c r="T200" s="1329"/>
      <c r="U200" s="1330" t="s">
        <v>331</v>
      </c>
      <c r="W200" s="1625" t="s">
        <v>1597</v>
      </c>
    </row>
    <row r="201" spans="1:23" ht="25.5" x14ac:dyDescent="0.2">
      <c r="A201" s="1319">
        <v>5720</v>
      </c>
      <c r="B201" s="993" t="s">
        <v>1382</v>
      </c>
      <c r="C201" s="988">
        <f>+'I3 TB Data'!H450</f>
        <v>0</v>
      </c>
      <c r="D201" s="988"/>
      <c r="E201" s="988">
        <f t="shared" si="24"/>
        <v>0</v>
      </c>
      <c r="F201" s="1325" t="s">
        <v>331</v>
      </c>
      <c r="G201" s="988">
        <f t="shared" si="29"/>
        <v>0</v>
      </c>
      <c r="H201" s="1326">
        <f t="shared" si="30"/>
        <v>0</v>
      </c>
      <c r="I201" s="1001">
        <f>+'O5 Details by Class &amp; Accounts'!E203</f>
        <v>0</v>
      </c>
      <c r="J201" s="1921">
        <f t="shared" si="27"/>
        <v>0</v>
      </c>
      <c r="K201" s="1327">
        <f>+'O4 Summary by Class &amp; Accounts'!D203</f>
        <v>0</v>
      </c>
      <c r="L201" s="1921">
        <f t="shared" si="28"/>
        <v>0</v>
      </c>
      <c r="M201" s="1341"/>
      <c r="N201" s="1341"/>
      <c r="O201" s="1341"/>
      <c r="P201" s="1329"/>
      <c r="Q201" s="1329"/>
      <c r="R201" s="1329"/>
      <c r="S201" s="1329"/>
      <c r="T201" s="1329"/>
      <c r="U201" s="1330" t="s">
        <v>331</v>
      </c>
      <c r="W201" s="1625" t="s">
        <v>1597</v>
      </c>
    </row>
    <row r="202" spans="1:23" ht="25.5" x14ac:dyDescent="0.2">
      <c r="A202" s="1841">
        <v>5730</v>
      </c>
      <c r="B202" s="1807" t="s">
        <v>35</v>
      </c>
      <c r="C202" s="988">
        <f>+'I3 TB Data'!H452</f>
        <v>0</v>
      </c>
      <c r="D202" s="988"/>
      <c r="E202" s="988">
        <f t="shared" si="24"/>
        <v>0</v>
      </c>
      <c r="F202" s="1325" t="s">
        <v>331</v>
      </c>
      <c r="G202" s="988">
        <f t="shared" si="29"/>
        <v>0</v>
      </c>
      <c r="H202" s="1326">
        <f t="shared" si="30"/>
        <v>0</v>
      </c>
      <c r="I202" s="1001">
        <f>+'O5 Details by Class &amp; Accounts'!E204</f>
        <v>0</v>
      </c>
      <c r="J202" s="1921">
        <f t="shared" si="27"/>
        <v>0</v>
      </c>
      <c r="K202" s="1327">
        <f>+'O4 Summary by Class &amp; Accounts'!D204</f>
        <v>0</v>
      </c>
      <c r="L202" s="1921">
        <f t="shared" si="28"/>
        <v>0</v>
      </c>
      <c r="M202" s="1842"/>
      <c r="N202" s="1842"/>
      <c r="O202" s="1842"/>
      <c r="P202" s="1329"/>
      <c r="Q202" s="1329"/>
      <c r="R202" s="1329"/>
      <c r="S202" s="1329"/>
      <c r="T202" s="1329"/>
      <c r="U202" s="1330" t="s">
        <v>331</v>
      </c>
      <c r="W202" s="1625" t="s">
        <v>1082</v>
      </c>
    </row>
    <row r="203" spans="1:23" ht="25.5" x14ac:dyDescent="0.2">
      <c r="A203" s="1841">
        <v>5735</v>
      </c>
      <c r="B203" s="1807" t="s">
        <v>39</v>
      </c>
      <c r="C203" s="988">
        <f>+'I3 TB Data'!H453</f>
        <v>0</v>
      </c>
      <c r="D203" s="988"/>
      <c r="E203" s="988">
        <f t="shared" ref="E203:E211" si="31">+SUM(C203:D203)</f>
        <v>0</v>
      </c>
      <c r="F203" s="1325" t="s">
        <v>331</v>
      </c>
      <c r="G203" s="988">
        <f t="shared" si="29"/>
        <v>0</v>
      </c>
      <c r="H203" s="1326">
        <f t="shared" si="30"/>
        <v>0</v>
      </c>
      <c r="I203" s="1001">
        <f>+'O5 Details by Class &amp; Accounts'!E205</f>
        <v>0</v>
      </c>
      <c r="J203" s="1921">
        <f t="shared" si="27"/>
        <v>0</v>
      </c>
      <c r="K203" s="1327">
        <f>+'O4 Summary by Class &amp; Accounts'!D205</f>
        <v>0</v>
      </c>
      <c r="L203" s="1921">
        <f t="shared" si="28"/>
        <v>0</v>
      </c>
      <c r="M203" s="1842"/>
      <c r="N203" s="1842"/>
      <c r="O203" s="1842"/>
      <c r="P203" s="1329"/>
      <c r="Q203" s="1329"/>
      <c r="R203" s="1329"/>
      <c r="S203" s="1329"/>
      <c r="T203" s="1329"/>
      <c r="U203" s="1330" t="s">
        <v>331</v>
      </c>
      <c r="W203" s="1625" t="s">
        <v>1082</v>
      </c>
    </row>
    <row r="204" spans="1:23" ht="12.75" x14ac:dyDescent="0.2">
      <c r="A204" s="1841">
        <v>5740</v>
      </c>
      <c r="B204" s="1807" t="s">
        <v>40</v>
      </c>
      <c r="C204" s="988">
        <f>+'I3 TB Data'!H454</f>
        <v>0</v>
      </c>
      <c r="D204" s="988"/>
      <c r="E204" s="988">
        <f t="shared" si="31"/>
        <v>0</v>
      </c>
      <c r="F204" s="1325" t="s">
        <v>331</v>
      </c>
      <c r="G204" s="988">
        <f t="shared" si="29"/>
        <v>0</v>
      </c>
      <c r="H204" s="1326">
        <f t="shared" si="30"/>
        <v>0</v>
      </c>
      <c r="I204" s="1001">
        <f>+'O5 Details by Class &amp; Accounts'!E206</f>
        <v>0</v>
      </c>
      <c r="J204" s="1921">
        <f t="shared" si="27"/>
        <v>0</v>
      </c>
      <c r="K204" s="1327">
        <f>+'O4 Summary by Class &amp; Accounts'!D206</f>
        <v>0</v>
      </c>
      <c r="L204" s="1921">
        <f t="shared" si="28"/>
        <v>0</v>
      </c>
      <c r="M204" s="1842"/>
      <c r="N204" s="1842"/>
      <c r="O204" s="1842"/>
      <c r="P204" s="1329"/>
      <c r="Q204" s="1329"/>
      <c r="R204" s="1329"/>
      <c r="S204" s="1329"/>
      <c r="T204" s="1329"/>
      <c r="U204" s="1330" t="s">
        <v>331</v>
      </c>
      <c r="W204" s="1625" t="s">
        <v>1082</v>
      </c>
    </row>
    <row r="205" spans="1:23" ht="12.75" x14ac:dyDescent="0.2">
      <c r="A205" s="1841">
        <v>6005</v>
      </c>
      <c r="B205" s="1807" t="s">
        <v>41</v>
      </c>
      <c r="C205" s="988">
        <f>+'I3 TB Data'!H455</f>
        <v>1974426.5451093731</v>
      </c>
      <c r="D205" s="988"/>
      <c r="E205" s="988">
        <f t="shared" si="31"/>
        <v>1974426.5451093731</v>
      </c>
      <c r="F205" s="1325" t="s">
        <v>331</v>
      </c>
      <c r="G205" s="988">
        <f t="shared" si="29"/>
        <v>0</v>
      </c>
      <c r="H205" s="1326">
        <f t="shared" si="30"/>
        <v>1974426.5451093731</v>
      </c>
      <c r="I205" s="1001">
        <f>+'O5 Details by Class &amp; Accounts'!E207</f>
        <v>1974426.5451093731</v>
      </c>
      <c r="J205" s="1921">
        <f t="shared" si="27"/>
        <v>0</v>
      </c>
      <c r="K205" s="1327">
        <f>+'O4 Summary by Class &amp; Accounts'!D207</f>
        <v>1974426.5451093731</v>
      </c>
      <c r="L205" s="1921">
        <f t="shared" si="28"/>
        <v>0</v>
      </c>
      <c r="M205" s="1842"/>
      <c r="N205" s="1842"/>
      <c r="O205" s="1842"/>
      <c r="P205" s="1329"/>
      <c r="Q205" s="1329"/>
      <c r="R205" s="1329"/>
      <c r="S205" s="1329"/>
      <c r="T205" s="1329"/>
      <c r="U205" s="1330"/>
      <c r="W205" s="1625" t="s">
        <v>1186</v>
      </c>
    </row>
    <row r="206" spans="1:23" ht="12.75" x14ac:dyDescent="0.2">
      <c r="A206" s="1319">
        <v>6105</v>
      </c>
      <c r="B206" s="993" t="s">
        <v>544</v>
      </c>
      <c r="C206" s="988">
        <f>+'I3 TB Data'!H465</f>
        <v>268803</v>
      </c>
      <c r="D206" s="988"/>
      <c r="E206" s="988">
        <f t="shared" si="31"/>
        <v>268803</v>
      </c>
      <c r="F206" s="1325" t="s">
        <v>331</v>
      </c>
      <c r="G206" s="988">
        <f t="shared" si="29"/>
        <v>0</v>
      </c>
      <c r="H206" s="1326">
        <f t="shared" si="30"/>
        <v>268803</v>
      </c>
      <c r="I206" s="1001">
        <f>+'O5 Details by Class &amp; Accounts'!E208</f>
        <v>268803</v>
      </c>
      <c r="J206" s="1921">
        <f t="shared" si="27"/>
        <v>0</v>
      </c>
      <c r="K206" s="1327">
        <f>+'O4 Summary by Class &amp; Accounts'!D208</f>
        <v>268802.99999999994</v>
      </c>
      <c r="L206" s="1921">
        <f t="shared" si="28"/>
        <v>0</v>
      </c>
      <c r="M206" s="1341"/>
      <c r="N206" s="1341"/>
      <c r="O206" s="1341"/>
      <c r="P206" s="1329"/>
      <c r="Q206" s="1329"/>
      <c r="R206" s="1329"/>
      <c r="S206" s="1329"/>
      <c r="T206" s="1329"/>
      <c r="U206" s="1330" t="s">
        <v>331</v>
      </c>
      <c r="W206" s="1625" t="s">
        <v>1186</v>
      </c>
    </row>
    <row r="207" spans="1:23" ht="12.75" x14ac:dyDescent="0.2">
      <c r="A207" s="1319">
        <v>6110</v>
      </c>
      <c r="B207" s="993" t="s">
        <v>545</v>
      </c>
      <c r="C207" s="988">
        <f>+'I3 TB Data'!H466</f>
        <v>300043.09105330595</v>
      </c>
      <c r="D207" s="988"/>
      <c r="E207" s="988">
        <f t="shared" si="31"/>
        <v>300043.09105330595</v>
      </c>
      <c r="F207" s="1325" t="s">
        <v>331</v>
      </c>
      <c r="G207" s="988">
        <f t="shared" si="29"/>
        <v>0</v>
      </c>
      <c r="H207" s="1326">
        <f t="shared" si="30"/>
        <v>300043.09105330595</v>
      </c>
      <c r="I207" s="1001">
        <f>+'O5 Details by Class &amp; Accounts'!E209</f>
        <v>300043.09105330595</v>
      </c>
      <c r="J207" s="1921">
        <f t="shared" si="27"/>
        <v>0</v>
      </c>
      <c r="K207" s="1327">
        <f>+'O4 Summary by Class &amp; Accounts'!D209</f>
        <v>300043.09105330595</v>
      </c>
      <c r="L207" s="1921">
        <f t="shared" si="28"/>
        <v>0</v>
      </c>
      <c r="M207" s="1341"/>
      <c r="N207" s="1341"/>
      <c r="O207" s="1341"/>
      <c r="P207" s="1329"/>
      <c r="Q207" s="1329"/>
      <c r="R207" s="1329"/>
      <c r="S207" s="1329"/>
      <c r="T207" s="1329"/>
      <c r="U207" s="1330"/>
      <c r="W207" s="1625" t="s">
        <v>1186</v>
      </c>
    </row>
    <row r="208" spans="1:23" ht="12.75" x14ac:dyDescent="0.2">
      <c r="A208" s="1917" t="s">
        <v>1638</v>
      </c>
      <c r="B208" s="1914" t="s">
        <v>1643</v>
      </c>
      <c r="C208" s="988">
        <f>+'I3 TB Data'!H469</f>
        <v>33681.1</v>
      </c>
      <c r="D208" s="988"/>
      <c r="E208" s="988">
        <f t="shared" si="31"/>
        <v>33681.1</v>
      </c>
      <c r="F208" s="1325" t="s">
        <v>331</v>
      </c>
      <c r="G208" s="988">
        <f t="shared" si="29"/>
        <v>0</v>
      </c>
      <c r="H208" s="1326">
        <f t="shared" si="30"/>
        <v>33681.1</v>
      </c>
      <c r="I208" s="1001">
        <f>+'O5 Details by Class &amp; Accounts'!E210</f>
        <v>33681.1</v>
      </c>
      <c r="J208" s="1921">
        <f t="shared" si="27"/>
        <v>0</v>
      </c>
      <c r="K208" s="1327">
        <f>+'O4 Summary by Class &amp; Accounts'!D210</f>
        <v>33681.100000000006</v>
      </c>
      <c r="L208" s="1921">
        <f t="shared" si="28"/>
        <v>0</v>
      </c>
      <c r="M208" s="1341"/>
      <c r="N208" s="1341"/>
      <c r="O208" s="1341"/>
      <c r="P208" s="1329"/>
      <c r="Q208" s="1329"/>
      <c r="R208" s="1329"/>
      <c r="S208" s="1329"/>
      <c r="T208" s="1329"/>
      <c r="U208" s="1330" t="s">
        <v>331</v>
      </c>
      <c r="W208" s="1625" t="s">
        <v>1082</v>
      </c>
    </row>
    <row r="209" spans="1:23" ht="12.75" x14ac:dyDescent="0.2">
      <c r="A209" s="1841">
        <v>6210</v>
      </c>
      <c r="B209" s="1807" t="s">
        <v>993</v>
      </c>
      <c r="C209" s="988">
        <f>+'I3 TB Data'!H470</f>
        <v>0</v>
      </c>
      <c r="D209" s="988"/>
      <c r="E209" s="988">
        <f t="shared" si="31"/>
        <v>0</v>
      </c>
      <c r="F209" s="1325" t="s">
        <v>331</v>
      </c>
      <c r="G209" s="988">
        <f t="shared" si="29"/>
        <v>0</v>
      </c>
      <c r="H209" s="1326">
        <f t="shared" si="30"/>
        <v>0</v>
      </c>
      <c r="I209" s="1001">
        <f>+'O5 Details by Class &amp; Accounts'!E211</f>
        <v>0</v>
      </c>
      <c r="J209" s="1921">
        <f t="shared" si="27"/>
        <v>0</v>
      </c>
      <c r="K209" s="1327">
        <f>+'O4 Summary by Class &amp; Accounts'!D211</f>
        <v>0</v>
      </c>
      <c r="L209" s="1921">
        <f t="shared" si="28"/>
        <v>0</v>
      </c>
      <c r="M209" s="1842"/>
      <c r="N209" s="1842"/>
      <c r="O209" s="1842"/>
      <c r="P209" s="1329"/>
      <c r="Q209" s="1329"/>
      <c r="R209" s="1329"/>
      <c r="S209" s="1329"/>
      <c r="T209" s="1329"/>
      <c r="U209" s="1330" t="s">
        <v>331</v>
      </c>
      <c r="W209" s="1625" t="s">
        <v>1082</v>
      </c>
    </row>
    <row r="210" spans="1:23" ht="12.75" x14ac:dyDescent="0.2">
      <c r="A210" s="1841">
        <v>6215</v>
      </c>
      <c r="B210" s="1807" t="s">
        <v>994</v>
      </c>
      <c r="C210" s="988">
        <f>+'I3 TB Data'!H471</f>
        <v>0</v>
      </c>
      <c r="D210" s="988"/>
      <c r="E210" s="988">
        <f t="shared" si="31"/>
        <v>0</v>
      </c>
      <c r="F210" s="1325" t="s">
        <v>331</v>
      </c>
      <c r="G210" s="988">
        <f t="shared" si="29"/>
        <v>0</v>
      </c>
      <c r="H210" s="1326">
        <f t="shared" si="30"/>
        <v>0</v>
      </c>
      <c r="I210" s="1001">
        <f>+'O5 Details by Class &amp; Accounts'!E212</f>
        <v>0</v>
      </c>
      <c r="J210" s="1921">
        <f t="shared" si="27"/>
        <v>0</v>
      </c>
      <c r="K210" s="1327">
        <f>+'O4 Summary by Class &amp; Accounts'!D212</f>
        <v>0</v>
      </c>
      <c r="L210" s="1921">
        <f t="shared" si="28"/>
        <v>0</v>
      </c>
      <c r="M210" s="1842"/>
      <c r="N210" s="1842"/>
      <c r="O210" s="1842"/>
      <c r="P210" s="1329"/>
      <c r="Q210" s="1329"/>
      <c r="R210" s="1329"/>
      <c r="S210" s="1329"/>
      <c r="T210" s="1329"/>
      <c r="U210" s="1330" t="s">
        <v>331</v>
      </c>
      <c r="W210" s="1625" t="s">
        <v>1082</v>
      </c>
    </row>
    <row r="211" spans="1:23" ht="13.5" thickBot="1" x14ac:dyDescent="0.25">
      <c r="A211" s="1841">
        <v>6225</v>
      </c>
      <c r="B211" s="1807" t="s">
        <v>995</v>
      </c>
      <c r="C211" s="988">
        <f>+'I3 TB Data'!H472</f>
        <v>0</v>
      </c>
      <c r="D211" s="988"/>
      <c r="E211" s="988">
        <f t="shared" si="31"/>
        <v>0</v>
      </c>
      <c r="F211" s="1325" t="s">
        <v>331</v>
      </c>
      <c r="G211" s="988">
        <f t="shared" si="29"/>
        <v>0</v>
      </c>
      <c r="H211" s="1326">
        <f t="shared" si="30"/>
        <v>0</v>
      </c>
      <c r="I211" s="1001">
        <f>+'O5 Details by Class &amp; Accounts'!E213</f>
        <v>0</v>
      </c>
      <c r="J211" s="1921">
        <f t="shared" si="27"/>
        <v>0</v>
      </c>
      <c r="K211" s="1327">
        <f>+'O4 Summary by Class &amp; Accounts'!D213</f>
        <v>0</v>
      </c>
      <c r="L211" s="1921">
        <f t="shared" si="28"/>
        <v>0</v>
      </c>
      <c r="M211" s="1842"/>
      <c r="N211" s="1842"/>
      <c r="O211" s="1842"/>
      <c r="P211" s="1329"/>
      <c r="Q211" s="1329"/>
      <c r="R211" s="1329"/>
      <c r="S211" s="1329"/>
      <c r="T211" s="1329"/>
      <c r="U211" s="1330" t="s">
        <v>331</v>
      </c>
      <c r="W211" s="1625" t="s">
        <v>1082</v>
      </c>
    </row>
    <row r="212" spans="1:23" s="39" customFormat="1" ht="15.75" x14ac:dyDescent="0.25">
      <c r="A212" s="1352"/>
      <c r="B212" s="1360" t="s">
        <v>763</v>
      </c>
      <c r="C212" s="1353">
        <f>IF(ISERROR(SUM(C16:C211)), "-", SUM(C16:C211))</f>
        <v>-37695107.556112431</v>
      </c>
      <c r="D212" s="1353">
        <f>SUM(D16:D211)</f>
        <v>229859211.5</v>
      </c>
      <c r="E212" s="1354">
        <f>IF(ISERROR(SUM(E19:E211)), "-", SUM(E19:E211))</f>
        <v>192164103.94388753</v>
      </c>
      <c r="F212" s="1355"/>
      <c r="G212" s="1353">
        <f>SUM(G19:G211)</f>
        <v>0</v>
      </c>
      <c r="H212" s="1356">
        <f>IF(ISERROR(SUM(H19:H211)), "-", SUM(H19:H211))</f>
        <v>192164103.94388753</v>
      </c>
      <c r="I212" s="1357">
        <f>SUM(I19:I211)</f>
        <v>192164103.94388753</v>
      </c>
      <c r="J212" s="1358">
        <f>IF(ISERROR(SUM(J19:J211)), "-", SUM(J19:J211))</f>
        <v>0</v>
      </c>
      <c r="K212" s="1359">
        <f>IF(ISERROR(SUM(K19:K211)), "-", SUM(K19:K211))</f>
        <v>192164103.17002594</v>
      </c>
      <c r="L212" s="1358">
        <f>IF(ISERROR(SUM(L19:L211)), "-", SUM(L19:L211))</f>
        <v>0.77386162173934281</v>
      </c>
      <c r="M212" s="1343"/>
      <c r="N212" s="1343"/>
      <c r="O212" s="1343"/>
      <c r="P212" s="1343"/>
      <c r="Q212" s="1343"/>
      <c r="R212" s="1343"/>
      <c r="S212" s="1343"/>
      <c r="T212" s="1343"/>
      <c r="U212" s="66"/>
      <c r="W212" s="1634"/>
    </row>
    <row r="213" spans="1:23" s="39" customFormat="1" ht="13.5" thickBot="1" x14ac:dyDescent="0.25">
      <c r="A213" s="1344"/>
      <c r="B213" s="1345"/>
      <c r="C213" s="1346"/>
      <c r="D213" s="1346"/>
      <c r="E213" s="1347" t="s">
        <v>331</v>
      </c>
      <c r="F213" s="1342" t="s">
        <v>753</v>
      </c>
      <c r="G213" s="1346">
        <f>IF(ISERROR(+G212+H212), "-", +G212+H212)</f>
        <v>192164103.94388753</v>
      </c>
      <c r="H213" s="1348"/>
      <c r="I213" s="1349"/>
      <c r="J213" s="1350"/>
      <c r="K213" s="1351"/>
      <c r="L213" s="1350"/>
      <c r="M213" s="1343"/>
      <c r="N213" s="1343"/>
      <c r="O213" s="1343"/>
      <c r="P213" s="1343"/>
      <c r="Q213" s="1343"/>
      <c r="R213" s="1343"/>
      <c r="S213" s="1343"/>
      <c r="T213" s="1343"/>
      <c r="U213" s="66"/>
    </row>
    <row r="214" spans="1:23" ht="12.75" x14ac:dyDescent="0.2">
      <c r="A214" s="610"/>
      <c r="B214" s="349"/>
      <c r="C214" s="1317"/>
      <c r="D214" s="1317"/>
      <c r="E214" s="1317"/>
      <c r="F214" s="523"/>
      <c r="G214" s="1317"/>
      <c r="H214" s="1317"/>
      <c r="I214" s="497"/>
      <c r="J214" s="497"/>
      <c r="K214" s="325"/>
      <c r="L214" s="325"/>
    </row>
    <row r="215" spans="1:23" ht="12.75" x14ac:dyDescent="0.2">
      <c r="A215" s="610"/>
      <c r="B215" s="349"/>
      <c r="C215" s="1317"/>
      <c r="D215" s="1317"/>
      <c r="E215" s="1317"/>
      <c r="F215" s="523"/>
      <c r="G215" s="1317"/>
      <c r="H215" s="1317"/>
      <c r="I215" s="497"/>
      <c r="J215" s="497"/>
      <c r="K215" s="325"/>
      <c r="L215" s="325"/>
    </row>
    <row r="216" spans="1:23" ht="12.75" x14ac:dyDescent="0.2">
      <c r="A216" s="1185"/>
      <c r="B216" s="409"/>
      <c r="C216" s="976"/>
      <c r="D216" s="976"/>
      <c r="E216" s="976"/>
      <c r="F216" s="976"/>
      <c r="G216" s="976"/>
      <c r="H216" s="976"/>
      <c r="I216" s="474"/>
      <c r="J216" s="497"/>
      <c r="K216" s="325"/>
      <c r="L216" s="325"/>
    </row>
    <row r="217" spans="1:23" s="1557" customFormat="1" ht="12.75" x14ac:dyDescent="0.2">
      <c r="A217" s="1552"/>
      <c r="B217" s="1553"/>
      <c r="C217" s="1554"/>
      <c r="D217" s="1554"/>
      <c r="E217" s="1554"/>
      <c r="F217" s="1554"/>
      <c r="G217" s="1554"/>
      <c r="H217" s="1554"/>
      <c r="I217" s="1555"/>
      <c r="J217" s="1555"/>
      <c r="K217" s="1556"/>
      <c r="L217" s="1556"/>
    </row>
    <row r="219" spans="1:23" ht="24" x14ac:dyDescent="0.2">
      <c r="A219" s="1185"/>
      <c r="B219" s="1521" t="s">
        <v>269</v>
      </c>
      <c r="C219" s="1516" t="str">
        <f t="shared" ref="C219:J219" si="32">E18</f>
        <v>Adjusted TB</v>
      </c>
      <c r="D219" s="1516" t="str">
        <f t="shared" si="32"/>
        <v>Excluded from COSS</v>
      </c>
      <c r="E219" s="1516" t="str">
        <f t="shared" si="32"/>
        <v>Excluded</v>
      </c>
      <c r="F219" s="1516" t="str">
        <f t="shared" si="32"/>
        <v>Included</v>
      </c>
      <c r="G219" s="1516" t="str">
        <f t="shared" si="32"/>
        <v>Balance in O5</v>
      </c>
      <c r="H219" s="1516" t="str">
        <f t="shared" si="32"/>
        <v>Difference</v>
      </c>
      <c r="I219" s="1516" t="str">
        <f t="shared" si="32"/>
        <v>Balance in O4 Summary</v>
      </c>
      <c r="J219" s="1516" t="str">
        <f t="shared" si="32"/>
        <v>Difference</v>
      </c>
      <c r="K219" s="1514"/>
      <c r="L219" s="1514"/>
      <c r="M219" s="1516">
        <f t="shared" ref="M219:T219" si="33">O18</f>
        <v>0</v>
      </c>
      <c r="N219" s="1516">
        <f t="shared" si="33"/>
        <v>0</v>
      </c>
      <c r="O219" s="1516">
        <f t="shared" si="33"/>
        <v>0</v>
      </c>
      <c r="P219" s="1516">
        <f t="shared" si="33"/>
        <v>0</v>
      </c>
      <c r="Q219" s="1516">
        <f t="shared" si="33"/>
        <v>0</v>
      </c>
      <c r="R219" s="1516">
        <f t="shared" si="33"/>
        <v>0</v>
      </c>
      <c r="S219" s="1516">
        <f t="shared" si="33"/>
        <v>0</v>
      </c>
      <c r="T219" s="1516">
        <f t="shared" si="33"/>
        <v>0</v>
      </c>
    </row>
    <row r="220" spans="1:23" ht="12.75" x14ac:dyDescent="0.2">
      <c r="A220" s="1185"/>
      <c r="B220" s="197">
        <v>1808</v>
      </c>
      <c r="C220" s="1547">
        <f t="shared" ref="C220:C253" si="34">SUMIF($W$19:$W$211, $B220, E$19:E$211)</f>
        <v>587897.37</v>
      </c>
      <c r="D220" s="1547">
        <f t="shared" ref="D220:D253" si="35">SUMIF($W$19:$W$211, $B220, F$19:F$211)</f>
        <v>0</v>
      </c>
      <c r="E220" s="1547">
        <f t="shared" ref="E220:E253" si="36">SUMIF($W$19:$W$211, $B220, G$19:G$211)</f>
        <v>0</v>
      </c>
      <c r="F220" s="1547">
        <f t="shared" ref="F220:F253" si="37">SUMIF($W$19:$W$211, $B220, H$19:H$211)</f>
        <v>587897.37</v>
      </c>
      <c r="G220" s="1547">
        <f t="shared" ref="G220:G253" si="38">SUMIF($W$19:$W$211, $B220, I$19:I$211)</f>
        <v>587897.37</v>
      </c>
      <c r="H220" s="1547">
        <f t="shared" ref="H220:H253" si="39">SUMIF($W$19:$W$211, $B220, J$19:J$211)</f>
        <v>0</v>
      </c>
      <c r="I220" s="1547">
        <f t="shared" ref="I220:I253" si="40">SUMIF($W$19:$W$211, $B220, K$19:K$211)</f>
        <v>587897.37</v>
      </c>
      <c r="J220" s="1547">
        <f t="shared" ref="J220:J253" si="41">SUMIF($W$19:$W$211, $B220, L$19:L$211)</f>
        <v>0</v>
      </c>
      <c r="K220" s="1531"/>
      <c r="L220" s="1531"/>
    </row>
    <row r="221" spans="1:23" ht="12.75" x14ac:dyDescent="0.2">
      <c r="A221" s="1185"/>
      <c r="B221" s="197">
        <v>1815</v>
      </c>
      <c r="C221" s="1547">
        <f t="shared" si="34"/>
        <v>0</v>
      </c>
      <c r="D221" s="1547">
        <f t="shared" si="35"/>
        <v>0</v>
      </c>
      <c r="E221" s="1547">
        <f t="shared" si="36"/>
        <v>0</v>
      </c>
      <c r="F221" s="1547">
        <f t="shared" si="37"/>
        <v>0</v>
      </c>
      <c r="G221" s="1547">
        <f t="shared" si="38"/>
        <v>0</v>
      </c>
      <c r="H221" s="1547">
        <f t="shared" si="39"/>
        <v>0</v>
      </c>
      <c r="I221" s="1547">
        <f t="shared" si="40"/>
        <v>0</v>
      </c>
      <c r="J221" s="1547">
        <f t="shared" si="41"/>
        <v>0</v>
      </c>
      <c r="K221" s="325"/>
      <c r="L221" s="325"/>
    </row>
    <row r="222" spans="1:23" ht="12.75" x14ac:dyDescent="0.2">
      <c r="A222" s="1185"/>
      <c r="B222" s="197">
        <v>1820</v>
      </c>
      <c r="C222" s="1547">
        <f t="shared" si="34"/>
        <v>767024.38</v>
      </c>
      <c r="D222" s="1547">
        <f t="shared" si="35"/>
        <v>0</v>
      </c>
      <c r="E222" s="1547">
        <f t="shared" si="36"/>
        <v>0</v>
      </c>
      <c r="F222" s="1547">
        <f t="shared" si="37"/>
        <v>767024.38</v>
      </c>
      <c r="G222" s="1547">
        <f t="shared" si="38"/>
        <v>767024.38</v>
      </c>
      <c r="H222" s="1547">
        <f t="shared" si="39"/>
        <v>0</v>
      </c>
      <c r="I222" s="1547">
        <f t="shared" si="40"/>
        <v>767024.38000000012</v>
      </c>
      <c r="J222" s="1547">
        <f t="shared" si="41"/>
        <v>0</v>
      </c>
      <c r="K222" s="325"/>
      <c r="L222" s="325"/>
    </row>
    <row r="223" spans="1:23" ht="12.75" x14ac:dyDescent="0.2">
      <c r="A223" s="1185"/>
      <c r="B223" s="197">
        <v>1830</v>
      </c>
      <c r="C223" s="1547">
        <f t="shared" si="34"/>
        <v>146997.37</v>
      </c>
      <c r="D223" s="1547">
        <f t="shared" si="35"/>
        <v>0</v>
      </c>
      <c r="E223" s="1547">
        <f t="shared" si="36"/>
        <v>0</v>
      </c>
      <c r="F223" s="1547">
        <f t="shared" si="37"/>
        <v>146997.37</v>
      </c>
      <c r="G223" s="1547">
        <f t="shared" si="38"/>
        <v>146997.37</v>
      </c>
      <c r="H223" s="1547">
        <f t="shared" si="39"/>
        <v>0</v>
      </c>
      <c r="I223" s="1547">
        <f t="shared" si="40"/>
        <v>146997.37000000002</v>
      </c>
      <c r="J223" s="1547">
        <f t="shared" si="41"/>
        <v>0</v>
      </c>
      <c r="K223" s="325"/>
      <c r="L223" s="325"/>
    </row>
    <row r="224" spans="1:23" ht="12.75" x14ac:dyDescent="0.2">
      <c r="A224" s="1185"/>
      <c r="B224" s="197">
        <v>1835</v>
      </c>
      <c r="C224" s="1547">
        <f t="shared" si="34"/>
        <v>284862.49</v>
      </c>
      <c r="D224" s="1547">
        <f t="shared" si="35"/>
        <v>0</v>
      </c>
      <c r="E224" s="1547">
        <f t="shared" si="36"/>
        <v>0</v>
      </c>
      <c r="F224" s="1547">
        <f t="shared" si="37"/>
        <v>284862.49</v>
      </c>
      <c r="G224" s="1547">
        <f t="shared" si="38"/>
        <v>284862.49</v>
      </c>
      <c r="H224" s="1547">
        <f t="shared" si="39"/>
        <v>0</v>
      </c>
      <c r="I224" s="1547">
        <f t="shared" si="40"/>
        <v>284862.49000000005</v>
      </c>
      <c r="J224" s="1547">
        <f t="shared" si="41"/>
        <v>0</v>
      </c>
      <c r="K224" s="325"/>
      <c r="L224" s="325"/>
    </row>
    <row r="225" spans="1:12" ht="12.75" x14ac:dyDescent="0.2">
      <c r="A225" s="1185"/>
      <c r="B225" s="197">
        <v>1840</v>
      </c>
      <c r="C225" s="1547">
        <f t="shared" si="34"/>
        <v>111486.53</v>
      </c>
      <c r="D225" s="1547">
        <f t="shared" si="35"/>
        <v>0</v>
      </c>
      <c r="E225" s="1547">
        <f t="shared" si="36"/>
        <v>0</v>
      </c>
      <c r="F225" s="1547">
        <f t="shared" si="37"/>
        <v>111486.53</v>
      </c>
      <c r="G225" s="1547">
        <f t="shared" si="38"/>
        <v>111486.53</v>
      </c>
      <c r="H225" s="1547">
        <f t="shared" si="39"/>
        <v>0</v>
      </c>
      <c r="I225" s="1547">
        <f t="shared" si="40"/>
        <v>111486.53</v>
      </c>
      <c r="J225" s="1547">
        <f t="shared" si="41"/>
        <v>0</v>
      </c>
      <c r="K225" s="325"/>
      <c r="L225" s="325"/>
    </row>
    <row r="226" spans="1:12" ht="12.75" x14ac:dyDescent="0.2">
      <c r="A226" s="1185"/>
      <c r="B226" s="197">
        <v>1845</v>
      </c>
      <c r="C226" s="1547">
        <f t="shared" si="34"/>
        <v>48767.05</v>
      </c>
      <c r="D226" s="1547">
        <f t="shared" si="35"/>
        <v>0</v>
      </c>
      <c r="E226" s="1547">
        <f t="shared" si="36"/>
        <v>0</v>
      </c>
      <c r="F226" s="1547">
        <f t="shared" si="37"/>
        <v>48767.05</v>
      </c>
      <c r="G226" s="1547">
        <f t="shared" si="38"/>
        <v>48767.05</v>
      </c>
      <c r="H226" s="1547">
        <f t="shared" si="39"/>
        <v>0</v>
      </c>
      <c r="I226" s="1547">
        <f t="shared" si="40"/>
        <v>48767.05</v>
      </c>
      <c r="J226" s="1547">
        <f t="shared" si="41"/>
        <v>0</v>
      </c>
      <c r="K226" s="325"/>
      <c r="L226" s="325"/>
    </row>
    <row r="227" spans="1:12" ht="12.75" x14ac:dyDescent="0.2">
      <c r="A227" s="1185"/>
      <c r="B227" s="197">
        <v>1850</v>
      </c>
      <c r="C227" s="1547">
        <f t="shared" si="34"/>
        <v>413824.2</v>
      </c>
      <c r="D227" s="1547">
        <f t="shared" si="35"/>
        <v>0</v>
      </c>
      <c r="E227" s="1547">
        <f t="shared" si="36"/>
        <v>0</v>
      </c>
      <c r="F227" s="1547">
        <f t="shared" si="37"/>
        <v>413824.2</v>
      </c>
      <c r="G227" s="1547">
        <f t="shared" si="38"/>
        <v>413824.2</v>
      </c>
      <c r="H227" s="1547">
        <f t="shared" si="39"/>
        <v>0</v>
      </c>
      <c r="I227" s="1547">
        <f t="shared" si="40"/>
        <v>413824.2</v>
      </c>
      <c r="J227" s="1547">
        <f t="shared" si="41"/>
        <v>0</v>
      </c>
      <c r="K227" s="325"/>
      <c r="L227" s="325"/>
    </row>
    <row r="228" spans="1:12" ht="12.75" x14ac:dyDescent="0.2">
      <c r="A228" s="1185"/>
      <c r="B228" s="197">
        <v>1855</v>
      </c>
      <c r="C228" s="1547">
        <f t="shared" si="34"/>
        <v>434283.05</v>
      </c>
      <c r="D228" s="1547">
        <f t="shared" si="35"/>
        <v>0</v>
      </c>
      <c r="E228" s="1547">
        <f t="shared" si="36"/>
        <v>0</v>
      </c>
      <c r="F228" s="1547">
        <f t="shared" si="37"/>
        <v>434283.05</v>
      </c>
      <c r="G228" s="1547">
        <f t="shared" si="38"/>
        <v>434283.05</v>
      </c>
      <c r="H228" s="1547">
        <f t="shared" si="39"/>
        <v>0</v>
      </c>
      <c r="I228" s="1547">
        <f t="shared" si="40"/>
        <v>434283.05</v>
      </c>
      <c r="J228" s="1547">
        <f t="shared" si="41"/>
        <v>0</v>
      </c>
      <c r="K228" s="325"/>
      <c r="L228" s="325"/>
    </row>
    <row r="229" spans="1:12" ht="12.75" x14ac:dyDescent="0.2">
      <c r="A229" s="1185"/>
      <c r="B229" s="197">
        <v>1860</v>
      </c>
      <c r="C229" s="1547">
        <f t="shared" si="34"/>
        <v>3167.88</v>
      </c>
      <c r="D229" s="1547">
        <f t="shared" si="35"/>
        <v>0</v>
      </c>
      <c r="E229" s="1547">
        <f t="shared" si="36"/>
        <v>0</v>
      </c>
      <c r="F229" s="1547">
        <f t="shared" si="37"/>
        <v>3167.88</v>
      </c>
      <c r="G229" s="1547">
        <f t="shared" si="38"/>
        <v>3167.88</v>
      </c>
      <c r="H229" s="1547">
        <f t="shared" si="39"/>
        <v>0</v>
      </c>
      <c r="I229" s="1547">
        <f t="shared" si="40"/>
        <v>3167.88</v>
      </c>
      <c r="J229" s="1547">
        <f t="shared" si="41"/>
        <v>0</v>
      </c>
      <c r="K229" s="325"/>
      <c r="L229" s="325"/>
    </row>
    <row r="230" spans="1:12" ht="12.75" x14ac:dyDescent="0.2">
      <c r="A230" s="1185"/>
      <c r="B230" s="197" t="s">
        <v>108</v>
      </c>
      <c r="C230" s="1547">
        <f t="shared" si="34"/>
        <v>3250263.47</v>
      </c>
      <c r="D230" s="1547">
        <f t="shared" si="35"/>
        <v>0</v>
      </c>
      <c r="E230" s="1547">
        <f t="shared" si="36"/>
        <v>0</v>
      </c>
      <c r="F230" s="1547">
        <f t="shared" si="37"/>
        <v>3250263.47</v>
      </c>
      <c r="G230" s="1547">
        <f t="shared" si="38"/>
        <v>3250263.47</v>
      </c>
      <c r="H230" s="1547">
        <f t="shared" si="39"/>
        <v>0</v>
      </c>
      <c r="I230" s="1547">
        <f t="shared" si="40"/>
        <v>3250263.47</v>
      </c>
      <c r="J230" s="1547">
        <f t="shared" si="41"/>
        <v>0</v>
      </c>
      <c r="K230" s="325"/>
      <c r="L230" s="325"/>
    </row>
    <row r="231" spans="1:12" ht="12.75" x14ac:dyDescent="0.2">
      <c r="A231" s="1185"/>
      <c r="B231" s="1520" t="s">
        <v>504</v>
      </c>
      <c r="C231" s="1547">
        <f t="shared" si="34"/>
        <v>1332011.6299999999</v>
      </c>
      <c r="D231" s="1547">
        <f t="shared" si="35"/>
        <v>0</v>
      </c>
      <c r="E231" s="1547">
        <f t="shared" si="36"/>
        <v>0</v>
      </c>
      <c r="F231" s="1547">
        <f t="shared" si="37"/>
        <v>1332011.6299999999</v>
      </c>
      <c r="G231" s="1547">
        <f t="shared" si="38"/>
        <v>1332011.6299999999</v>
      </c>
      <c r="H231" s="1547">
        <f t="shared" si="39"/>
        <v>0</v>
      </c>
      <c r="I231" s="1547">
        <f t="shared" si="40"/>
        <v>1332011.6300000001</v>
      </c>
      <c r="J231" s="1547">
        <f t="shared" si="41"/>
        <v>0</v>
      </c>
      <c r="K231" s="325"/>
      <c r="L231" s="325"/>
    </row>
    <row r="232" spans="1:12" ht="12.75" x14ac:dyDescent="0.2">
      <c r="A232" s="1185"/>
      <c r="B232" s="1505" t="s">
        <v>505</v>
      </c>
      <c r="C232" s="1547">
        <f t="shared" si="34"/>
        <v>21784.35</v>
      </c>
      <c r="D232" s="1547">
        <f t="shared" si="35"/>
        <v>0</v>
      </c>
      <c r="E232" s="1547">
        <f t="shared" si="36"/>
        <v>0</v>
      </c>
      <c r="F232" s="1547">
        <f t="shared" si="37"/>
        <v>21784.35</v>
      </c>
      <c r="G232" s="1547">
        <f t="shared" si="38"/>
        <v>21784.35</v>
      </c>
      <c r="H232" s="1547">
        <f t="shared" si="39"/>
        <v>0</v>
      </c>
      <c r="I232" s="1547">
        <f t="shared" si="40"/>
        <v>21784.35</v>
      </c>
      <c r="J232" s="1547">
        <f t="shared" si="41"/>
        <v>0</v>
      </c>
      <c r="K232" s="325"/>
      <c r="L232" s="325"/>
    </row>
    <row r="233" spans="1:12" ht="12.75" x14ac:dyDescent="0.2">
      <c r="A233" s="1185"/>
      <c r="B233" s="197" t="s">
        <v>1417</v>
      </c>
      <c r="C233" s="1547">
        <f t="shared" si="34"/>
        <v>0</v>
      </c>
      <c r="D233" s="1547">
        <f t="shared" si="35"/>
        <v>0</v>
      </c>
      <c r="E233" s="1547">
        <f t="shared" si="36"/>
        <v>0</v>
      </c>
      <c r="F233" s="1547">
        <f t="shared" si="37"/>
        <v>0</v>
      </c>
      <c r="G233" s="1547">
        <f t="shared" si="38"/>
        <v>0</v>
      </c>
      <c r="H233" s="1547">
        <f t="shared" si="39"/>
        <v>0</v>
      </c>
      <c r="I233" s="1547">
        <f t="shared" si="40"/>
        <v>0</v>
      </c>
      <c r="J233" s="1547">
        <f t="shared" si="41"/>
        <v>0</v>
      </c>
      <c r="K233" s="325"/>
      <c r="L233" s="325"/>
    </row>
    <row r="234" spans="1:12" ht="12.75" x14ac:dyDescent="0.2">
      <c r="A234" s="1185"/>
      <c r="B234" s="197" t="s">
        <v>1343</v>
      </c>
      <c r="C234" s="1547">
        <f t="shared" si="34"/>
        <v>242414.71</v>
      </c>
      <c r="D234" s="1547">
        <f t="shared" si="35"/>
        <v>0</v>
      </c>
      <c r="E234" s="1547">
        <f t="shared" si="36"/>
        <v>0</v>
      </c>
      <c r="F234" s="1547">
        <f t="shared" si="37"/>
        <v>242414.71</v>
      </c>
      <c r="G234" s="1547">
        <f t="shared" si="38"/>
        <v>242414.71</v>
      </c>
      <c r="H234" s="1547">
        <f t="shared" si="39"/>
        <v>0</v>
      </c>
      <c r="I234" s="1547">
        <f t="shared" si="40"/>
        <v>242414.71</v>
      </c>
      <c r="J234" s="1547">
        <f t="shared" si="41"/>
        <v>0</v>
      </c>
      <c r="K234" s="325"/>
      <c r="L234" s="325"/>
    </row>
    <row r="235" spans="1:12" ht="12.75" x14ac:dyDescent="0.2">
      <c r="B235" s="197" t="s">
        <v>268</v>
      </c>
      <c r="C235" s="1547">
        <f t="shared" si="34"/>
        <v>-128949294.24097908</v>
      </c>
      <c r="D235" s="1547">
        <f t="shared" si="35"/>
        <v>0</v>
      </c>
      <c r="E235" s="1547">
        <f t="shared" si="36"/>
        <v>0</v>
      </c>
      <c r="F235" s="1547">
        <f t="shared" si="37"/>
        <v>-128949294.24097908</v>
      </c>
      <c r="G235" s="1547">
        <f t="shared" si="38"/>
        <v>-128949294.24097908</v>
      </c>
      <c r="H235" s="1547">
        <f t="shared" si="39"/>
        <v>0</v>
      </c>
      <c r="I235" s="1547">
        <f t="shared" si="40"/>
        <v>-128949295.01484071</v>
      </c>
      <c r="J235" s="1547">
        <f t="shared" si="41"/>
        <v>0.77386162173934281</v>
      </c>
    </row>
    <row r="236" spans="1:12" ht="12.75" x14ac:dyDescent="0.2">
      <c r="B236" s="197" t="s">
        <v>704</v>
      </c>
      <c r="C236" s="1547">
        <f t="shared" si="34"/>
        <v>486618.44</v>
      </c>
      <c r="D236" s="1547">
        <f t="shared" si="35"/>
        <v>0</v>
      </c>
      <c r="E236" s="1547">
        <f t="shared" si="36"/>
        <v>0</v>
      </c>
      <c r="F236" s="1547">
        <f t="shared" si="37"/>
        <v>486618.44</v>
      </c>
      <c r="G236" s="1547">
        <f t="shared" si="38"/>
        <v>486618.44</v>
      </c>
      <c r="H236" s="1547">
        <f t="shared" si="39"/>
        <v>0</v>
      </c>
      <c r="I236" s="1547">
        <f t="shared" si="40"/>
        <v>486618.43999999994</v>
      </c>
      <c r="J236" s="1547">
        <f t="shared" si="41"/>
        <v>0</v>
      </c>
    </row>
    <row r="237" spans="1:12" ht="12.75" x14ac:dyDescent="0.2">
      <c r="B237" s="197" t="s">
        <v>1271</v>
      </c>
      <c r="C237" s="1547">
        <f t="shared" si="34"/>
        <v>0</v>
      </c>
      <c r="D237" s="1547">
        <f t="shared" si="35"/>
        <v>0</v>
      </c>
      <c r="E237" s="1547">
        <f t="shared" si="36"/>
        <v>0</v>
      </c>
      <c r="F237" s="1547">
        <f t="shared" si="37"/>
        <v>0</v>
      </c>
      <c r="G237" s="1547">
        <f t="shared" si="38"/>
        <v>0</v>
      </c>
      <c r="H237" s="1547">
        <f t="shared" si="39"/>
        <v>0</v>
      </c>
      <c r="I237" s="1547">
        <f t="shared" si="40"/>
        <v>0</v>
      </c>
      <c r="J237" s="1547">
        <f t="shared" si="41"/>
        <v>0</v>
      </c>
    </row>
    <row r="238" spans="1:12" ht="12.75" x14ac:dyDescent="0.2">
      <c r="B238" s="197" t="s">
        <v>773</v>
      </c>
      <c r="C238" s="1547">
        <f t="shared" si="34"/>
        <v>10894221.35</v>
      </c>
      <c r="D238" s="1547">
        <f t="shared" si="35"/>
        <v>0</v>
      </c>
      <c r="E238" s="1547">
        <f t="shared" si="36"/>
        <v>0</v>
      </c>
      <c r="F238" s="1547">
        <f t="shared" si="37"/>
        <v>10894221.35</v>
      </c>
      <c r="G238" s="1547">
        <f t="shared" si="38"/>
        <v>10894221.35</v>
      </c>
      <c r="H238" s="1547">
        <f t="shared" si="39"/>
        <v>0</v>
      </c>
      <c r="I238" s="1547">
        <f t="shared" si="40"/>
        <v>10894221.349999998</v>
      </c>
      <c r="J238" s="1547">
        <f t="shared" si="41"/>
        <v>0</v>
      </c>
    </row>
    <row r="239" spans="1:12" ht="12.75" x14ac:dyDescent="0.2">
      <c r="B239" s="197" t="s">
        <v>1266</v>
      </c>
      <c r="C239" s="1547">
        <f t="shared" si="34"/>
        <v>88994356.530000001</v>
      </c>
      <c r="D239" s="1547">
        <f t="shared" si="35"/>
        <v>0</v>
      </c>
      <c r="E239" s="1547">
        <f t="shared" si="36"/>
        <v>0</v>
      </c>
      <c r="F239" s="1547">
        <f t="shared" si="37"/>
        <v>88994356.530000001</v>
      </c>
      <c r="G239" s="1547">
        <f t="shared" si="38"/>
        <v>88994356.530000001</v>
      </c>
      <c r="H239" s="1547">
        <f t="shared" si="39"/>
        <v>0</v>
      </c>
      <c r="I239" s="1547">
        <f t="shared" si="40"/>
        <v>88994356.530000001</v>
      </c>
      <c r="J239" s="1547">
        <f t="shared" si="41"/>
        <v>0</v>
      </c>
    </row>
    <row r="240" spans="1:12" ht="12.75" x14ac:dyDescent="0.2">
      <c r="B240" s="197" t="s">
        <v>1081</v>
      </c>
      <c r="C240" s="1547">
        <f t="shared" si="34"/>
        <v>-23197535.6434526</v>
      </c>
      <c r="D240" s="1547">
        <f t="shared" si="35"/>
        <v>0</v>
      </c>
      <c r="E240" s="1547">
        <f t="shared" si="36"/>
        <v>0</v>
      </c>
      <c r="F240" s="1547">
        <f t="shared" si="37"/>
        <v>-23197535.6434526</v>
      </c>
      <c r="G240" s="1547">
        <f t="shared" si="38"/>
        <v>-23197535.6434526</v>
      </c>
      <c r="H240" s="1547">
        <f t="shared" si="39"/>
        <v>0</v>
      </c>
      <c r="I240" s="1547">
        <f t="shared" si="40"/>
        <v>-23197535.6434526</v>
      </c>
      <c r="J240" s="1547">
        <f t="shared" si="41"/>
        <v>0</v>
      </c>
    </row>
    <row r="241" spans="2:10" ht="12.75" x14ac:dyDescent="0.2">
      <c r="B241" s="197" t="s">
        <v>1275</v>
      </c>
      <c r="C241" s="1547">
        <f t="shared" si="34"/>
        <v>16846078.960000001</v>
      </c>
      <c r="D241" s="1547">
        <f t="shared" si="35"/>
        <v>0</v>
      </c>
      <c r="E241" s="1547">
        <f t="shared" si="36"/>
        <v>0</v>
      </c>
      <c r="F241" s="1547">
        <f t="shared" si="37"/>
        <v>16846078.960000001</v>
      </c>
      <c r="G241" s="1547">
        <f t="shared" si="38"/>
        <v>16846078.960000001</v>
      </c>
      <c r="H241" s="1547">
        <f t="shared" si="39"/>
        <v>0</v>
      </c>
      <c r="I241" s="1547">
        <f t="shared" si="40"/>
        <v>16846078.960000001</v>
      </c>
      <c r="J241" s="1547">
        <f t="shared" si="41"/>
        <v>0</v>
      </c>
    </row>
    <row r="242" spans="2:10" ht="12.75" x14ac:dyDescent="0.2">
      <c r="B242" s="197" t="s">
        <v>774</v>
      </c>
      <c r="C242" s="1547">
        <f t="shared" si="34"/>
        <v>10028126.949999999</v>
      </c>
      <c r="D242" s="1547">
        <f t="shared" si="35"/>
        <v>0</v>
      </c>
      <c r="E242" s="1547">
        <f t="shared" si="36"/>
        <v>0</v>
      </c>
      <c r="F242" s="1547">
        <f t="shared" si="37"/>
        <v>10028126.949999999</v>
      </c>
      <c r="G242" s="1547">
        <f t="shared" si="38"/>
        <v>10028126.949999999</v>
      </c>
      <c r="H242" s="1547">
        <f t="shared" si="39"/>
        <v>0</v>
      </c>
      <c r="I242" s="1547">
        <f t="shared" si="40"/>
        <v>10028126.949999999</v>
      </c>
      <c r="J242" s="1547">
        <f t="shared" si="41"/>
        <v>0</v>
      </c>
    </row>
    <row r="243" spans="2:10" ht="12.75" x14ac:dyDescent="0.2">
      <c r="B243" s="197" t="s">
        <v>775</v>
      </c>
      <c r="C243" s="1547">
        <f t="shared" si="34"/>
        <v>16362.99</v>
      </c>
      <c r="D243" s="1547">
        <f t="shared" si="35"/>
        <v>0</v>
      </c>
      <c r="E243" s="1547">
        <f t="shared" si="36"/>
        <v>0</v>
      </c>
      <c r="F243" s="1547">
        <f t="shared" si="37"/>
        <v>16362.99</v>
      </c>
      <c r="G243" s="1547">
        <f t="shared" si="38"/>
        <v>16362.99</v>
      </c>
      <c r="H243" s="1547">
        <f t="shared" si="39"/>
        <v>0</v>
      </c>
      <c r="I243" s="1547">
        <f t="shared" si="40"/>
        <v>16362.989999999998</v>
      </c>
      <c r="J243" s="1547">
        <f t="shared" si="41"/>
        <v>0</v>
      </c>
    </row>
    <row r="244" spans="2:10" ht="12.75" x14ac:dyDescent="0.2">
      <c r="B244" s="197" t="s">
        <v>1274</v>
      </c>
      <c r="C244" s="1547">
        <f t="shared" si="34"/>
        <v>2161195.11</v>
      </c>
      <c r="D244" s="1547">
        <f t="shared" si="35"/>
        <v>0</v>
      </c>
      <c r="E244" s="1547">
        <f t="shared" si="36"/>
        <v>0</v>
      </c>
      <c r="F244" s="1547">
        <f t="shared" si="37"/>
        <v>2161195.11</v>
      </c>
      <c r="G244" s="1547">
        <f t="shared" si="38"/>
        <v>2161195.11</v>
      </c>
      <c r="H244" s="1547">
        <f t="shared" si="39"/>
        <v>0</v>
      </c>
      <c r="I244" s="1547">
        <f t="shared" si="40"/>
        <v>2161195.11</v>
      </c>
      <c r="J244" s="1547">
        <f t="shared" si="41"/>
        <v>0</v>
      </c>
    </row>
    <row r="245" spans="2:10" ht="12.75" x14ac:dyDescent="0.2">
      <c r="B245" s="197" t="s">
        <v>698</v>
      </c>
      <c r="C245" s="1547">
        <f t="shared" si="34"/>
        <v>3868670</v>
      </c>
      <c r="D245" s="1547">
        <f t="shared" si="35"/>
        <v>0</v>
      </c>
      <c r="E245" s="1547">
        <f t="shared" si="36"/>
        <v>0</v>
      </c>
      <c r="F245" s="1547">
        <f t="shared" si="37"/>
        <v>3868670</v>
      </c>
      <c r="G245" s="1547">
        <f t="shared" si="38"/>
        <v>3868670</v>
      </c>
      <c r="H245" s="1547">
        <f t="shared" si="39"/>
        <v>0</v>
      </c>
      <c r="I245" s="1547">
        <f t="shared" si="40"/>
        <v>3868670</v>
      </c>
      <c r="J245" s="1547">
        <f t="shared" si="41"/>
        <v>0</v>
      </c>
    </row>
    <row r="246" spans="2:10" ht="12.75" x14ac:dyDescent="0.2">
      <c r="B246" s="197" t="s">
        <v>1346</v>
      </c>
      <c r="C246" s="1547">
        <f t="shared" si="34"/>
        <v>-156800</v>
      </c>
      <c r="D246" s="1547">
        <f t="shared" si="35"/>
        <v>0</v>
      </c>
      <c r="E246" s="1547">
        <f t="shared" si="36"/>
        <v>0</v>
      </c>
      <c r="F246" s="1547">
        <f t="shared" si="37"/>
        <v>-156800</v>
      </c>
      <c r="G246" s="1547">
        <f t="shared" si="38"/>
        <v>-156800</v>
      </c>
      <c r="H246" s="1547">
        <f t="shared" si="39"/>
        <v>0</v>
      </c>
      <c r="I246" s="1547">
        <f t="shared" si="40"/>
        <v>-156800</v>
      </c>
      <c r="J246" s="1547">
        <f t="shared" si="41"/>
        <v>0</v>
      </c>
    </row>
    <row r="247" spans="2:10" ht="12.75" x14ac:dyDescent="0.2">
      <c r="B247" s="197" t="s">
        <v>1059</v>
      </c>
      <c r="C247" s="1547">
        <f t="shared" si="34"/>
        <v>31187118.965</v>
      </c>
      <c r="D247" s="1547">
        <f t="shared" si="35"/>
        <v>0</v>
      </c>
      <c r="E247" s="1547">
        <f t="shared" si="36"/>
        <v>0</v>
      </c>
      <c r="F247" s="1547">
        <f t="shared" si="37"/>
        <v>31187118.965</v>
      </c>
      <c r="G247" s="1547">
        <f t="shared" si="38"/>
        <v>31187118.965</v>
      </c>
      <c r="H247" s="1547">
        <f t="shared" si="39"/>
        <v>0</v>
      </c>
      <c r="I247" s="1547">
        <f t="shared" si="40"/>
        <v>31187118.965</v>
      </c>
      <c r="J247" s="1547">
        <f t="shared" si="41"/>
        <v>0</v>
      </c>
    </row>
    <row r="248" spans="2:10" ht="12.75" x14ac:dyDescent="0.2">
      <c r="B248" s="197" t="s">
        <v>1186</v>
      </c>
      <c r="C248" s="1547">
        <f t="shared" si="34"/>
        <v>-2047426.8216807812</v>
      </c>
      <c r="D248" s="1547">
        <f t="shared" si="35"/>
        <v>0</v>
      </c>
      <c r="E248" s="1547">
        <f t="shared" si="36"/>
        <v>0</v>
      </c>
      <c r="F248" s="1547">
        <f t="shared" si="37"/>
        <v>-2047426.8216807812</v>
      </c>
      <c r="G248" s="1547">
        <f t="shared" si="38"/>
        <v>-2047426.8216807812</v>
      </c>
      <c r="H248" s="1547">
        <f t="shared" si="39"/>
        <v>0</v>
      </c>
      <c r="I248" s="1547">
        <f t="shared" si="40"/>
        <v>-2047426.8216807803</v>
      </c>
      <c r="J248" s="1547">
        <f t="shared" si="41"/>
        <v>0</v>
      </c>
    </row>
    <row r="249" spans="2:10" ht="12.75" x14ac:dyDescent="0.2">
      <c r="B249" s="197" t="s">
        <v>5</v>
      </c>
      <c r="C249" s="1547">
        <f t="shared" si="34"/>
        <v>31772129.550000001</v>
      </c>
      <c r="D249" s="1547">
        <f t="shared" si="35"/>
        <v>0</v>
      </c>
      <c r="E249" s="1547">
        <f t="shared" si="36"/>
        <v>0</v>
      </c>
      <c r="F249" s="1547">
        <f t="shared" si="37"/>
        <v>31772129.550000001</v>
      </c>
      <c r="G249" s="1547">
        <f t="shared" si="38"/>
        <v>31772129.550000001</v>
      </c>
      <c r="H249" s="1547">
        <f t="shared" si="39"/>
        <v>0</v>
      </c>
      <c r="I249" s="1547">
        <f t="shared" si="40"/>
        <v>31772129.550000001</v>
      </c>
      <c r="J249" s="1547">
        <f t="shared" si="41"/>
        <v>0</v>
      </c>
    </row>
    <row r="250" spans="2:10" ht="12.75" x14ac:dyDescent="0.2">
      <c r="B250" s="197" t="s">
        <v>1082</v>
      </c>
      <c r="C250" s="1547">
        <f t="shared" si="34"/>
        <v>4988327.4800000004</v>
      </c>
      <c r="D250" s="1547">
        <f t="shared" si="35"/>
        <v>0</v>
      </c>
      <c r="E250" s="1547">
        <f t="shared" si="36"/>
        <v>0</v>
      </c>
      <c r="F250" s="1547">
        <f t="shared" si="37"/>
        <v>4988327.4800000004</v>
      </c>
      <c r="G250" s="1547">
        <f t="shared" si="38"/>
        <v>4988327.4800000004</v>
      </c>
      <c r="H250" s="1547">
        <f t="shared" si="39"/>
        <v>0</v>
      </c>
      <c r="I250" s="1547">
        <f t="shared" si="40"/>
        <v>4988327.4800000014</v>
      </c>
      <c r="J250" s="1547">
        <f t="shared" si="41"/>
        <v>0</v>
      </c>
    </row>
    <row r="251" spans="2:10" ht="12.75" x14ac:dyDescent="0.2">
      <c r="B251" s="197" t="s">
        <v>699</v>
      </c>
      <c r="C251" s="1547">
        <f t="shared" si="34"/>
        <v>116392149.80175</v>
      </c>
      <c r="D251" s="1547">
        <f t="shared" si="35"/>
        <v>0</v>
      </c>
      <c r="E251" s="1547">
        <f t="shared" si="36"/>
        <v>0</v>
      </c>
      <c r="F251" s="1547">
        <f t="shared" si="37"/>
        <v>116392149.80175</v>
      </c>
      <c r="G251" s="1547">
        <f t="shared" si="38"/>
        <v>116392149.80175</v>
      </c>
      <c r="H251" s="1547">
        <f t="shared" si="39"/>
        <v>0</v>
      </c>
      <c r="I251" s="1547">
        <f t="shared" si="40"/>
        <v>116392149.80174999</v>
      </c>
      <c r="J251" s="1547">
        <f t="shared" si="41"/>
        <v>0</v>
      </c>
    </row>
    <row r="252" spans="2:10" ht="12.75" x14ac:dyDescent="0.2">
      <c r="B252" s="197" t="s">
        <v>700</v>
      </c>
      <c r="C252" s="1547">
        <f t="shared" si="34"/>
        <v>20668580.773249999</v>
      </c>
      <c r="D252" s="1547">
        <f t="shared" si="35"/>
        <v>0</v>
      </c>
      <c r="E252" s="1547">
        <f t="shared" si="36"/>
        <v>0</v>
      </c>
      <c r="F252" s="1547">
        <f t="shared" si="37"/>
        <v>20668580.773249999</v>
      </c>
      <c r="G252" s="1547">
        <f t="shared" si="38"/>
        <v>20668580.773249999</v>
      </c>
      <c r="H252" s="1547">
        <f t="shared" si="39"/>
        <v>0</v>
      </c>
      <c r="I252" s="1547">
        <f t="shared" si="40"/>
        <v>20668580.773249999</v>
      </c>
      <c r="J252" s="1547">
        <f t="shared" si="41"/>
        <v>0</v>
      </c>
    </row>
    <row r="253" spans="2:10" ht="12.75" x14ac:dyDescent="0.2">
      <c r="B253" s="197" t="s">
        <v>697</v>
      </c>
      <c r="C253" s="1547">
        <f t="shared" si="34"/>
        <v>0</v>
      </c>
      <c r="D253" s="1547">
        <f t="shared" si="35"/>
        <v>0</v>
      </c>
      <c r="E253" s="1547">
        <f t="shared" si="36"/>
        <v>0</v>
      </c>
      <c r="F253" s="1547">
        <f t="shared" si="37"/>
        <v>0</v>
      </c>
      <c r="G253" s="1547">
        <f t="shared" si="38"/>
        <v>0</v>
      </c>
      <c r="H253" s="1547">
        <f t="shared" si="39"/>
        <v>0</v>
      </c>
      <c r="I253" s="1547">
        <f t="shared" si="40"/>
        <v>0</v>
      </c>
      <c r="J253" s="1547">
        <f t="shared" si="41"/>
        <v>0</v>
      </c>
    </row>
    <row r="254" spans="2:10" x14ac:dyDescent="0.2">
      <c r="B254" s="981"/>
      <c r="C254" s="1548"/>
      <c r="D254" s="1549"/>
      <c r="E254" s="1549"/>
      <c r="F254" s="1549"/>
      <c r="G254" s="1549"/>
      <c r="H254" s="1549"/>
      <c r="I254" s="1550"/>
      <c r="J254" s="1550"/>
    </row>
    <row r="255" spans="2:10" ht="16.5" thickBot="1" x14ac:dyDescent="0.25">
      <c r="B255" s="1517" t="s">
        <v>763</v>
      </c>
      <c r="C255" s="1551">
        <f t="shared" ref="C255:J255" si="42">SUM(C220:C253)</f>
        <v>191597664.67388755</v>
      </c>
      <c r="D255" s="1551">
        <f t="shared" si="42"/>
        <v>0</v>
      </c>
      <c r="E255" s="1551">
        <f t="shared" si="42"/>
        <v>0</v>
      </c>
      <c r="F255" s="1551">
        <f t="shared" si="42"/>
        <v>191597664.67388755</v>
      </c>
      <c r="G255" s="1551">
        <f t="shared" si="42"/>
        <v>191597664.67388755</v>
      </c>
      <c r="H255" s="1551">
        <f t="shared" si="42"/>
        <v>0</v>
      </c>
      <c r="I255" s="1551">
        <f t="shared" si="42"/>
        <v>191597663.9000259</v>
      </c>
      <c r="J255" s="1551">
        <f t="shared" si="42"/>
        <v>0.77386162173934281</v>
      </c>
    </row>
    <row r="256" spans="2:10" ht="12" thickTop="1" x14ac:dyDescent="0.2"/>
  </sheetData>
  <sheetProtection password="F8BD" sheet="1" objects="1" scenarios="1"/>
  <mergeCells count="4">
    <mergeCell ref="A1:F1"/>
    <mergeCell ref="A2:E2"/>
    <mergeCell ref="A3:E3"/>
    <mergeCell ref="A4:E4"/>
  </mergeCells>
  <phoneticPr fontId="7" type="noConversion"/>
  <conditionalFormatting sqref="A105">
    <cfRule type="expression" dxfId="0" priority="1" stopIfTrue="1">
      <formula>#REF!="NO"</formula>
    </cfRule>
  </conditionalFormatting>
  <pageMargins left="0.75" right="0.75" top="1" bottom="1" header="0.5" footer="0.5"/>
  <pageSetup orientation="landscape" horizontalDpi="4294967294" r:id="rId1"/>
  <headerFooter alignWithMargins="0"/>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
    <tabColor indexed="24"/>
  </sheetPr>
  <dimension ref="A1:W23"/>
  <sheetViews>
    <sheetView workbookViewId="0">
      <selection sqref="A1:F1"/>
    </sheetView>
  </sheetViews>
  <sheetFormatPr defaultColWidth="9.140625" defaultRowHeight="12.75" x14ac:dyDescent="0.2"/>
  <cols>
    <col min="1" max="1" width="9.140625" style="50"/>
    <col min="2" max="2" width="10.5703125" style="50" customWidth="1"/>
    <col min="3" max="16384" width="9.140625" style="50"/>
  </cols>
  <sheetData>
    <row r="1" spans="1:23" s="8" customFormat="1" ht="88.5" customHeight="1" x14ac:dyDescent="0.2">
      <c r="A1" s="2439"/>
      <c r="B1" s="2439"/>
      <c r="C1" s="2439"/>
      <c r="D1" s="2439"/>
      <c r="E1" s="2439"/>
      <c r="F1" s="2439"/>
      <c r="W1" s="1622"/>
    </row>
    <row r="2" spans="1:23" s="8" customFormat="1" ht="18.75" customHeight="1" x14ac:dyDescent="0.3">
      <c r="A2" s="2473"/>
      <c r="B2" s="2473"/>
      <c r="C2" s="2473"/>
      <c r="D2" s="2473"/>
      <c r="E2" s="2473"/>
      <c r="F2" s="2473"/>
      <c r="G2" s="2473"/>
      <c r="H2" s="2473"/>
      <c r="I2" s="2473"/>
      <c r="W2" s="1622"/>
    </row>
    <row r="3" spans="1:23" s="8" customFormat="1" ht="18.75" customHeight="1" x14ac:dyDescent="0.25">
      <c r="A3" s="2602"/>
      <c r="B3" s="2602"/>
      <c r="C3" s="2602"/>
      <c r="D3" s="2602"/>
      <c r="E3" s="2602"/>
      <c r="F3" s="2602"/>
      <c r="G3" s="2602"/>
      <c r="H3" s="2602"/>
      <c r="I3" s="2602"/>
      <c r="W3" s="1622"/>
    </row>
    <row r="4" spans="1:23" s="8" customFormat="1" ht="18" x14ac:dyDescent="0.25">
      <c r="A4" s="2475"/>
      <c r="B4" s="2475"/>
      <c r="C4" s="2475"/>
      <c r="D4" s="2475"/>
      <c r="E4" s="2475"/>
      <c r="W4" s="1622"/>
    </row>
    <row r="5" spans="1:23" s="8" customFormat="1" ht="21" customHeight="1" x14ac:dyDescent="0.3">
      <c r="A5" s="299" t="str">
        <f>"Sheet E5 Reconciliation Worksheet  - "&amp;  'I2 LDC class'!$C$17</f>
        <v>Sheet E5 Reconciliation Worksheet  - Initial Application</v>
      </c>
      <c r="B5" s="300"/>
      <c r="C5" s="480"/>
      <c r="D5" s="480"/>
      <c r="E5" s="301"/>
      <c r="W5" s="1622"/>
    </row>
    <row r="6" spans="1:23" s="8" customFormat="1" ht="6" customHeight="1" x14ac:dyDescent="0.2">
      <c r="A6" s="11"/>
      <c r="B6" s="11"/>
      <c r="C6" s="481"/>
      <c r="D6" s="481"/>
      <c r="E6" s="11"/>
      <c r="F6" s="11"/>
      <c r="G6" s="11"/>
      <c r="H6" s="11"/>
      <c r="I6" s="11"/>
      <c r="J6" s="11"/>
      <c r="K6" s="11"/>
      <c r="L6" s="11"/>
      <c r="M6" s="11"/>
      <c r="N6" s="11"/>
      <c r="O6" s="11"/>
      <c r="W6" s="1622"/>
    </row>
    <row r="7" spans="1:23" ht="12.75" customHeight="1" x14ac:dyDescent="0.2">
      <c r="B7" s="2603" t="s">
        <v>1765</v>
      </c>
      <c r="C7" s="2603"/>
      <c r="D7" s="2603"/>
      <c r="E7" s="2603"/>
      <c r="F7" s="2603"/>
      <c r="G7" s="2603"/>
      <c r="H7" s="2603"/>
      <c r="I7" s="2603"/>
      <c r="J7" s="2603"/>
      <c r="K7" s="2603"/>
      <c r="L7" s="2603"/>
      <c r="M7" s="2603"/>
      <c r="N7" s="2603"/>
    </row>
    <row r="8" spans="1:23" ht="12.75" customHeight="1" x14ac:dyDescent="0.2">
      <c r="B8" s="2603"/>
      <c r="C8" s="2603"/>
      <c r="D8" s="2603"/>
      <c r="E8" s="2603"/>
      <c r="F8" s="2603"/>
      <c r="G8" s="2603"/>
      <c r="H8" s="2603"/>
      <c r="I8" s="2603"/>
      <c r="J8" s="2603"/>
      <c r="K8" s="2603"/>
      <c r="L8" s="2603"/>
      <c r="M8" s="2603"/>
      <c r="N8" s="2603"/>
    </row>
    <row r="9" spans="1:23" ht="12.75" customHeight="1" x14ac:dyDescent="0.2">
      <c r="B9" s="2603"/>
      <c r="C9" s="2603"/>
      <c r="D9" s="2603"/>
      <c r="E9" s="2603"/>
      <c r="F9" s="2603"/>
      <c r="G9" s="2603"/>
      <c r="H9" s="2603"/>
      <c r="I9" s="2603"/>
      <c r="J9" s="2603"/>
      <c r="K9" s="2603"/>
      <c r="L9" s="2603"/>
      <c r="M9" s="2603"/>
      <c r="N9" s="2603"/>
    </row>
    <row r="10" spans="1:23" ht="21" customHeight="1" x14ac:dyDescent="0.2">
      <c r="B10" s="2603"/>
      <c r="C10" s="2603"/>
      <c r="D10" s="2603"/>
      <c r="E10" s="2603"/>
      <c r="F10" s="2603"/>
      <c r="G10" s="2603"/>
      <c r="H10" s="2603"/>
      <c r="I10" s="2603"/>
      <c r="J10" s="2603"/>
      <c r="K10" s="2603"/>
      <c r="L10" s="2603"/>
      <c r="M10" s="2603"/>
      <c r="N10" s="2603"/>
    </row>
    <row r="11" spans="1:23" x14ac:dyDescent="0.2">
      <c r="L11" s="1646"/>
      <c r="M11" s="1646"/>
    </row>
    <row r="12" spans="1:23" x14ac:dyDescent="0.2">
      <c r="B12" s="1607" t="s">
        <v>1189</v>
      </c>
      <c r="C12" s="1648" t="s">
        <v>1195</v>
      </c>
      <c r="E12" s="1646"/>
      <c r="F12" s="1646"/>
      <c r="G12" s="1646"/>
      <c r="H12" s="1646"/>
      <c r="I12" s="1646"/>
      <c r="J12" s="1646"/>
      <c r="K12" s="1646"/>
      <c r="L12" s="1646"/>
      <c r="M12" s="1646"/>
    </row>
    <row r="13" spans="1:23" x14ac:dyDescent="0.2">
      <c r="B13" s="50" t="s">
        <v>1187</v>
      </c>
      <c r="C13" s="1646" t="s">
        <v>1193</v>
      </c>
      <c r="D13" s="1646"/>
      <c r="E13" s="1646"/>
      <c r="F13" s="1646"/>
      <c r="G13" s="1646"/>
      <c r="H13" s="1646"/>
      <c r="I13" s="1646"/>
      <c r="J13" s="1646"/>
      <c r="K13" s="1646"/>
      <c r="L13" s="1646"/>
      <c r="M13" s="1646"/>
    </row>
    <row r="14" spans="1:23" x14ac:dyDescent="0.2">
      <c r="B14" s="50" t="s">
        <v>1188</v>
      </c>
      <c r="C14" s="1646" t="s">
        <v>1704</v>
      </c>
      <c r="D14" s="1646"/>
      <c r="E14" s="1646"/>
      <c r="F14" s="1646"/>
      <c r="G14" s="1646"/>
      <c r="H14" s="1646"/>
      <c r="I14" s="1646"/>
      <c r="J14" s="1646"/>
    </row>
    <row r="16" spans="1:23" x14ac:dyDescent="0.2">
      <c r="B16" s="1647" t="s">
        <v>1190</v>
      </c>
      <c r="C16" s="1648" t="s">
        <v>1196</v>
      </c>
      <c r="E16" s="50" t="s">
        <v>1705</v>
      </c>
    </row>
    <row r="17" spans="1:3" x14ac:dyDescent="0.2">
      <c r="B17" s="50" t="s">
        <v>1187</v>
      </c>
      <c r="C17" s="1646" t="s">
        <v>1193</v>
      </c>
    </row>
    <row r="18" spans="1:3" x14ac:dyDescent="0.2">
      <c r="B18" s="50" t="s">
        <v>1188</v>
      </c>
      <c r="C18" s="294" t="s">
        <v>1191</v>
      </c>
    </row>
    <row r="19" spans="1:3" x14ac:dyDescent="0.2">
      <c r="B19" s="50" t="s">
        <v>1194</v>
      </c>
      <c r="C19" s="1654" t="s">
        <v>1192</v>
      </c>
    </row>
    <row r="20" spans="1:3" x14ac:dyDescent="0.2">
      <c r="C20" s="1646"/>
    </row>
    <row r="22" spans="1:3" x14ac:dyDescent="0.2">
      <c r="A22" s="1646"/>
      <c r="B22" s="1646"/>
      <c r="C22" s="1646"/>
    </row>
    <row r="23" spans="1:3" x14ac:dyDescent="0.2">
      <c r="A23" s="1646"/>
      <c r="B23" s="1646"/>
      <c r="C23" s="1646"/>
    </row>
  </sheetData>
  <sheetProtection password="F8BD" sheet="1" objects="1" scenarios="1"/>
  <mergeCells count="5">
    <mergeCell ref="A1:F1"/>
    <mergeCell ref="A4:E4"/>
    <mergeCell ref="A2:I2"/>
    <mergeCell ref="A3:I3"/>
    <mergeCell ref="B7:N10"/>
  </mergeCells>
  <phoneticPr fontId="7" type="noConversion"/>
  <pageMargins left="0.75" right="0.75" top="1" bottom="1" header="0.5" footer="0.5"/>
  <pageSetup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09" r:id="rId4" name="Button 5">
              <controlPr defaultSize="0" print="0" autoFill="0" autoPict="0" macro="[0]!bluebutton">
                <anchor moveWithCells="1" sizeWithCells="1">
                  <from>
                    <xdr:col>2</xdr:col>
                    <xdr:colOff>9525</xdr:colOff>
                    <xdr:row>21</xdr:row>
                    <xdr:rowOff>57150</xdr:rowOff>
                  </from>
                  <to>
                    <xdr:col>4</xdr:col>
                    <xdr:colOff>57150</xdr:colOff>
                    <xdr:row>23</xdr:row>
                    <xdr:rowOff>47625</xdr:rowOff>
                  </to>
                </anchor>
              </controlPr>
            </control>
          </mc:Choice>
        </mc:AlternateContent>
        <mc:AlternateContent xmlns:mc="http://schemas.openxmlformats.org/markup-compatibility/2006">
          <mc:Choice Requires="x14">
            <control shapeId="47110" r:id="rId5" name="Button 6">
              <controlPr defaultSize="0" print="0" autoFill="0" autoPict="0" macro="[0]!DefaultPrint">
                <anchor moveWithCells="1" sizeWithCells="1">
                  <from>
                    <xdr:col>5</xdr:col>
                    <xdr:colOff>47625</xdr:colOff>
                    <xdr:row>21</xdr:row>
                    <xdr:rowOff>57150</xdr:rowOff>
                  </from>
                  <to>
                    <xdr:col>7</xdr:col>
                    <xdr:colOff>95250</xdr:colOff>
                    <xdr:row>23</xdr:row>
                    <xdr:rowOff>47625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42"/>
  </sheetPr>
  <dimension ref="A1:AC669"/>
  <sheetViews>
    <sheetView topLeftCell="A253" zoomScale="90" zoomScaleNormal="90" workbookViewId="0">
      <selection activeCell="D270" sqref="D270"/>
    </sheetView>
  </sheetViews>
  <sheetFormatPr defaultColWidth="9.140625" defaultRowHeight="11.25" x14ac:dyDescent="0.2"/>
  <cols>
    <col min="1" max="1" width="9.140625" style="54"/>
    <col min="2" max="2" width="46" style="55" customWidth="1"/>
    <col min="3" max="3" width="3" style="55" customWidth="1"/>
    <col min="4" max="4" width="19.42578125" style="56" customWidth="1"/>
    <col min="5" max="5" width="18.85546875" style="56" customWidth="1"/>
    <col min="6" max="6" width="21.85546875" style="56" bestFit="1" customWidth="1"/>
    <col min="7" max="7" width="18.5703125" style="56" bestFit="1" customWidth="1"/>
    <col min="8" max="8" width="29.7109375" style="56" bestFit="1" customWidth="1"/>
    <col min="9" max="9" width="14.7109375" style="57" customWidth="1"/>
    <col min="10" max="10" width="14.7109375" style="8" customWidth="1"/>
    <col min="11" max="11" width="14.7109375" style="54" customWidth="1"/>
    <col min="12" max="12" width="16.140625" style="54" bestFit="1" customWidth="1"/>
    <col min="13" max="13" width="15.28515625" style="54" customWidth="1"/>
    <col min="14" max="14" width="13" style="1767" customWidth="1"/>
    <col min="15" max="16" width="9.140625" style="54"/>
    <col min="17" max="17" width="12.85546875" style="54" customWidth="1"/>
    <col min="18" max="16384" width="9.140625" style="54"/>
  </cols>
  <sheetData>
    <row r="1" spans="1:14" s="8" customFormat="1" ht="20.25" customHeight="1" x14ac:dyDescent="0.2">
      <c r="A1" s="2439"/>
      <c r="B1" s="2439"/>
      <c r="C1" s="2439"/>
      <c r="D1" s="2439"/>
      <c r="E1" s="2439"/>
      <c r="F1" s="2439"/>
      <c r="H1" s="7"/>
      <c r="N1" s="1766"/>
    </row>
    <row r="2" spans="1:14" s="8" customFormat="1" ht="117.75" customHeight="1" x14ac:dyDescent="0.3">
      <c r="B2" s="2440"/>
      <c r="C2" s="2440"/>
      <c r="D2" s="2440"/>
      <c r="E2" s="2440"/>
      <c r="F2" s="2440"/>
      <c r="H2" s="7"/>
      <c r="N2" s="1766"/>
    </row>
    <row r="3" spans="1:14" s="8" customFormat="1" ht="24.75" customHeight="1" x14ac:dyDescent="0.25">
      <c r="A3" s="294"/>
      <c r="B3" s="2445" t="str">
        <f>'I1 Intro'!C11</f>
        <v>EB-2019-0037</v>
      </c>
      <c r="C3" s="2445"/>
      <c r="D3" s="2445"/>
      <c r="E3" s="2445"/>
      <c r="F3" s="2445"/>
      <c r="G3" s="9"/>
      <c r="H3" s="7"/>
      <c r="N3" s="1766"/>
    </row>
    <row r="4" spans="1:14" s="8" customFormat="1" ht="8.25" customHeight="1" x14ac:dyDescent="0.25">
      <c r="B4" s="2446"/>
      <c r="C4" s="2446"/>
      <c r="D4" s="2446"/>
      <c r="E4" s="2446"/>
      <c r="F4" s="2446"/>
      <c r="H4" s="7"/>
      <c r="N4" s="1766"/>
    </row>
    <row r="5" spans="1:14" s="8" customFormat="1" ht="21" customHeight="1" x14ac:dyDescent="0.3">
      <c r="B5" s="58" t="str">
        <f>"Sheet I3 Trial Balance Data "</f>
        <v xml:space="preserve">Sheet I3 Trial Balance Data </v>
      </c>
      <c r="C5" s="59"/>
      <c r="D5" s="59"/>
      <c r="F5" s="35"/>
      <c r="H5" s="7"/>
      <c r="N5" s="1766"/>
    </row>
    <row r="6" spans="1:14" s="8" customFormat="1" ht="12" customHeight="1" x14ac:dyDescent="0.2">
      <c r="A6" s="11"/>
      <c r="B6" s="11"/>
      <c r="C6" s="11"/>
      <c r="D6" s="11"/>
      <c r="E6" s="11"/>
      <c r="F6" s="11"/>
      <c r="G6" s="11"/>
      <c r="H6" s="1703"/>
      <c r="N6" s="1766"/>
    </row>
    <row r="7" spans="1:14" ht="32.25" customHeight="1" x14ac:dyDescent="0.2">
      <c r="D7" s="55"/>
      <c r="E7" s="55"/>
      <c r="F7" s="55"/>
      <c r="G7" s="55"/>
    </row>
    <row r="8" spans="1:14" s="64" customFormat="1" ht="45" customHeight="1" x14ac:dyDescent="0.2">
      <c r="A8" s="1928" t="s">
        <v>1665</v>
      </c>
      <c r="B8" s="61"/>
      <c r="C8" s="61"/>
      <c r="D8" s="62"/>
      <c r="E8" s="62"/>
      <c r="F8" s="62"/>
      <c r="G8" s="62"/>
      <c r="H8" s="62"/>
      <c r="I8" s="63"/>
      <c r="J8" s="46"/>
      <c r="N8" s="1768"/>
    </row>
    <row r="9" spans="1:14" s="64" customFormat="1" ht="45" customHeight="1" thickBot="1" x14ac:dyDescent="0.25">
      <c r="B9" s="1929" t="s">
        <v>1666</v>
      </c>
      <c r="C9" s="61"/>
      <c r="D9" s="65"/>
      <c r="E9" s="65"/>
      <c r="F9" s="65"/>
      <c r="G9" s="65"/>
      <c r="H9" s="65"/>
      <c r="I9" s="63"/>
      <c r="J9" s="46"/>
      <c r="N9" s="1768"/>
    </row>
    <row r="10" spans="1:14" s="64" customFormat="1" ht="45" customHeight="1" x14ac:dyDescent="0.2">
      <c r="A10" s="60"/>
      <c r="B10" s="392" t="s">
        <v>1722</v>
      </c>
      <c r="C10" s="61"/>
      <c r="D10" s="2441" t="s">
        <v>1032</v>
      </c>
      <c r="E10" s="2442"/>
      <c r="F10" s="1761">
        <v>3590632.6924934597</v>
      </c>
      <c r="G10" s="69"/>
      <c r="J10" s="100"/>
      <c r="N10" s="1769"/>
    </row>
    <row r="11" spans="1:14" s="64" customFormat="1" ht="45" customHeight="1" x14ac:dyDescent="0.2">
      <c r="A11" s="60"/>
      <c r="B11" s="392" t="s">
        <v>1668</v>
      </c>
      <c r="C11" s="61"/>
      <c r="D11" s="2443" t="s">
        <v>1030</v>
      </c>
      <c r="E11" s="2444"/>
      <c r="F11" s="1762">
        <v>300043.09105330595</v>
      </c>
      <c r="G11" s="69"/>
      <c r="J11" s="100"/>
      <c r="N11" s="1769"/>
    </row>
    <row r="12" spans="1:14" s="64" customFormat="1" ht="45" customHeight="1" x14ac:dyDescent="0.2">
      <c r="A12" s="60"/>
      <c r="B12" s="392" t="s">
        <v>1669</v>
      </c>
      <c r="C12" s="61"/>
      <c r="D12" s="2443" t="s">
        <v>1031</v>
      </c>
      <c r="E12" s="2444"/>
      <c r="F12" s="1762">
        <v>1974426.5451093731</v>
      </c>
      <c r="G12" s="69"/>
      <c r="J12" s="100"/>
      <c r="N12" s="1769"/>
    </row>
    <row r="13" spans="1:14" s="64" customFormat="1" ht="45" customHeight="1" x14ac:dyDescent="0.2">
      <c r="A13" s="60"/>
      <c r="B13" s="392" t="s">
        <v>1670</v>
      </c>
      <c r="C13" s="61"/>
      <c r="D13" s="2430" t="s">
        <v>1033</v>
      </c>
      <c r="E13" s="2431"/>
      <c r="F13" s="1762">
        <v>26705314.761401195</v>
      </c>
      <c r="G13" s="71"/>
      <c r="H13" s="1704" t="s">
        <v>870</v>
      </c>
      <c r="J13" s="100"/>
      <c r="N13" s="1769"/>
    </row>
    <row r="14" spans="1:14" s="64" customFormat="1" ht="45" customHeight="1" x14ac:dyDescent="0.2">
      <c r="A14" s="60"/>
      <c r="B14" s="392"/>
      <c r="C14" s="61"/>
      <c r="D14" s="2430" t="s">
        <v>323</v>
      </c>
      <c r="E14" s="2431"/>
      <c r="F14" s="2001">
        <f>ROUND(F13,0)</f>
        <v>26705315</v>
      </c>
      <c r="G14" s="72">
        <f>IF(ISERROR(ROUND(F10+F11+F12+SUM(H364:H378) + SUM(H380:H398)+H402+ SUM(H412:H444) + SUM(H447:H449) + SUM(H452:H454)+H465+SUM(H469:H472)+SUM(G364:G378) + SUM(G380:G398)+G402+ SUM(G412:G444) + SUM(G447:G449) + SUM(G452:G454)+G465+SUM(G469:G472),0)), "Error", ROUND(F10+F11+F12+SUM(H364:H378) + SUM(H380:H398)+H402+ SUM(H412:H444) + SUM(H447:H449) + SUM(H452:H454)+H465+SUM(H469:H472)+SUM(G364:G378) + SUM(G380:G398)+G402+ SUM(G412:G444) + SUM(G447:G449) + SUM(G452:G454)+G465+SUM(G469:G472),0))</f>
        <v>26705314</v>
      </c>
      <c r="H14" s="1844" t="str">
        <f>IF(ROUND(F14-G14,-1)=0,"Rev Req Matches", "Rev Req does not match")</f>
        <v>Rev Req Matches</v>
      </c>
      <c r="J14" s="540">
        <f>F14-G14</f>
        <v>1</v>
      </c>
      <c r="N14" s="1769"/>
    </row>
    <row r="15" spans="1:14" s="64" customFormat="1" ht="45" customHeight="1" x14ac:dyDescent="0.2">
      <c r="A15" s="60"/>
      <c r="B15" s="392" t="s">
        <v>1723</v>
      </c>
      <c r="C15" s="61"/>
      <c r="D15" s="2430" t="s">
        <v>434</v>
      </c>
      <c r="E15" s="2431"/>
      <c r="F15" s="1762">
        <v>105358940.50743701</v>
      </c>
      <c r="G15" s="70"/>
      <c r="H15" s="5"/>
      <c r="J15" s="100"/>
      <c r="N15" s="1769"/>
    </row>
    <row r="16" spans="1:14" s="64" customFormat="1" ht="45" customHeight="1" thickBot="1" x14ac:dyDescent="0.25">
      <c r="A16" s="66"/>
      <c r="B16" s="61"/>
      <c r="C16" s="61"/>
      <c r="D16" s="2437" t="s">
        <v>325</v>
      </c>
      <c r="E16" s="2438"/>
      <c r="F16" s="2387">
        <f>ROUND(F15,0)</f>
        <v>105358941</v>
      </c>
      <c r="G16" s="72">
        <f>ROUND(H84+H105+SUM(H133:H147)+SUM(H151:H164)+SUM(H166:H168) + SUM(H170:H173) +H177+ H183+H184+G84+G105+SUM(G133:G147)+SUM(G151:G164)+SUM(G166:G168) + SUM(G170:G173) +G177+ G183+G184+(F14-F10-F11-F12-SUM(H447:H449)-SUM(G447:G449) + SUM(H332:H336)+H338+H341+H342+H343+H446+SUM(G332:G336)+G338+G341+G342+G343+ G446-G452-G453-G454-H452-H453-H454) * 'I5.1 Misc Data'!$D$19,0)</f>
        <v>105358941</v>
      </c>
      <c r="H16" s="1844" t="str">
        <f>IF(ROUND(F16-G16,-1)=0,"Rate Base Matches","Rate Base does not match")</f>
        <v>Rate Base Matches</v>
      </c>
      <c r="J16" s="540">
        <f>F16-G16</f>
        <v>0</v>
      </c>
      <c r="K16" s="62">
        <f>J16*(100/15)</f>
        <v>0</v>
      </c>
      <c r="L16" s="72"/>
      <c r="M16" s="2368"/>
      <c r="N16" s="72"/>
    </row>
    <row r="17" spans="1:14" s="64" customFormat="1" ht="12.75" x14ac:dyDescent="0.2">
      <c r="A17" s="66"/>
      <c r="B17" s="61"/>
      <c r="C17" s="61"/>
      <c r="D17" s="67"/>
      <c r="E17" s="67"/>
      <c r="F17" s="2365"/>
      <c r="G17" s="68"/>
      <c r="H17" s="525"/>
      <c r="J17" s="100"/>
      <c r="N17" s="1770"/>
    </row>
    <row r="18" spans="1:14" ht="38.25" customHeight="1" x14ac:dyDescent="0.2">
      <c r="A18" s="2436" t="s">
        <v>873</v>
      </c>
      <c r="B18" s="2436"/>
      <c r="C18" s="2436"/>
      <c r="D18" s="2436"/>
      <c r="E18" s="2436"/>
      <c r="F18" s="2436"/>
      <c r="G18" s="2436"/>
      <c r="H18" s="2436"/>
      <c r="N18" s="1771"/>
    </row>
    <row r="19" spans="1:14" s="73" customFormat="1" ht="38.25" x14ac:dyDescent="0.2">
      <c r="A19" s="74" t="s">
        <v>315</v>
      </c>
      <c r="B19" s="79" t="s">
        <v>318</v>
      </c>
      <c r="C19" s="75"/>
      <c r="D19" s="76" t="s">
        <v>452</v>
      </c>
      <c r="E19" s="77" t="s">
        <v>324</v>
      </c>
      <c r="F19" s="78" t="s">
        <v>1074</v>
      </c>
      <c r="G19" s="78" t="s">
        <v>1168</v>
      </c>
      <c r="H19" s="78" t="s">
        <v>1075</v>
      </c>
      <c r="I19" s="1693"/>
      <c r="J19" s="8"/>
      <c r="N19" s="1772"/>
    </row>
    <row r="20" spans="1:14" s="325" customFormat="1" ht="12.75" x14ac:dyDescent="0.2">
      <c r="A20" s="205">
        <v>1005</v>
      </c>
      <c r="B20" s="206" t="s">
        <v>535</v>
      </c>
      <c r="C20" s="207"/>
      <c r="D20" s="1873"/>
      <c r="E20" s="2002"/>
      <c r="F20" s="1874"/>
      <c r="G20" s="1874"/>
      <c r="H20" s="1366">
        <f>+D20+E20+F20-G20</f>
        <v>0</v>
      </c>
      <c r="I20" s="1694"/>
      <c r="J20" s="561" t="s">
        <v>587</v>
      </c>
      <c r="K20" s="497"/>
      <c r="N20" s="1773"/>
    </row>
    <row r="21" spans="1:14" s="325" customFormat="1" ht="12.75" x14ac:dyDescent="0.2">
      <c r="A21" s="205">
        <v>1010</v>
      </c>
      <c r="B21" s="206" t="s">
        <v>536</v>
      </c>
      <c r="C21" s="209"/>
      <c r="D21" s="1873"/>
      <c r="E21" s="2003"/>
      <c r="F21" s="1875"/>
      <c r="G21" s="1875"/>
      <c r="H21" s="1366">
        <f t="shared" ref="H21:H98" si="0">+D21+E21+F21-G21</f>
        <v>0</v>
      </c>
      <c r="I21" s="1694"/>
      <c r="J21" s="561" t="s">
        <v>587</v>
      </c>
      <c r="K21" s="497"/>
      <c r="N21" s="1773"/>
    </row>
    <row r="22" spans="1:14" s="325" customFormat="1" ht="12.75" x14ac:dyDescent="0.2">
      <c r="A22" s="205">
        <v>1020</v>
      </c>
      <c r="B22" s="206" t="s">
        <v>898</v>
      </c>
      <c r="C22" s="209"/>
      <c r="D22" s="1873"/>
      <c r="E22" s="2003"/>
      <c r="F22" s="1875"/>
      <c r="G22" s="1875"/>
      <c r="H22" s="1366">
        <f t="shared" si="0"/>
        <v>0</v>
      </c>
      <c r="I22" s="1694"/>
      <c r="J22" s="561" t="s">
        <v>587</v>
      </c>
      <c r="K22" s="497"/>
      <c r="N22" s="1773"/>
    </row>
    <row r="23" spans="1:14" s="325" customFormat="1" ht="12.75" x14ac:dyDescent="0.2">
      <c r="A23" s="205">
        <v>1030</v>
      </c>
      <c r="B23" s="206" t="s">
        <v>899</v>
      </c>
      <c r="C23" s="209"/>
      <c r="D23" s="1873"/>
      <c r="E23" s="2003"/>
      <c r="F23" s="1875"/>
      <c r="G23" s="1875"/>
      <c r="H23" s="1366">
        <f t="shared" si="0"/>
        <v>0</v>
      </c>
      <c r="I23" s="1694"/>
      <c r="J23" s="561" t="s">
        <v>587</v>
      </c>
      <c r="K23" s="497"/>
      <c r="N23" s="1773"/>
    </row>
    <row r="24" spans="1:14" s="325" customFormat="1" ht="12.75" x14ac:dyDescent="0.2">
      <c r="A24" s="205">
        <v>1040</v>
      </c>
      <c r="B24" s="206" t="s">
        <v>900</v>
      </c>
      <c r="C24" s="209"/>
      <c r="D24" s="1873"/>
      <c r="E24" s="2003"/>
      <c r="F24" s="1875"/>
      <c r="G24" s="1875"/>
      <c r="H24" s="1366">
        <f t="shared" si="0"/>
        <v>0</v>
      </c>
      <c r="I24" s="1694"/>
      <c r="J24" s="561" t="s">
        <v>587</v>
      </c>
      <c r="K24" s="497"/>
      <c r="N24" s="1773"/>
    </row>
    <row r="25" spans="1:14" s="325" customFormat="1" ht="12.75" x14ac:dyDescent="0.2">
      <c r="A25" s="205">
        <v>1060</v>
      </c>
      <c r="B25" s="206" t="s">
        <v>901</v>
      </c>
      <c r="C25" s="209"/>
      <c r="D25" s="1873"/>
      <c r="E25" s="2003"/>
      <c r="F25" s="1875"/>
      <c r="G25" s="1875"/>
      <c r="H25" s="1366">
        <f t="shared" si="0"/>
        <v>0</v>
      </c>
      <c r="I25" s="1694"/>
      <c r="J25" s="561" t="s">
        <v>587</v>
      </c>
      <c r="K25" s="497"/>
      <c r="N25" s="1773"/>
    </row>
    <row r="26" spans="1:14" s="325" customFormat="1" ht="12.75" x14ac:dyDescent="0.2">
      <c r="A26" s="205">
        <v>1070</v>
      </c>
      <c r="B26" s="206" t="s">
        <v>902</v>
      </c>
      <c r="C26" s="209"/>
      <c r="D26" s="1873"/>
      <c r="E26" s="2003"/>
      <c r="F26" s="1875"/>
      <c r="G26" s="1875"/>
      <c r="H26" s="1366">
        <f t="shared" si="0"/>
        <v>0</v>
      </c>
      <c r="I26" s="1694"/>
      <c r="J26" s="561" t="s">
        <v>587</v>
      </c>
      <c r="K26" s="497"/>
      <c r="N26" s="1773"/>
    </row>
    <row r="27" spans="1:14" s="325" customFormat="1" ht="12.75" x14ac:dyDescent="0.2">
      <c r="A27" s="205">
        <v>1100</v>
      </c>
      <c r="B27" s="206" t="s">
        <v>903</v>
      </c>
      <c r="C27" s="209"/>
      <c r="D27" s="1873"/>
      <c r="E27" s="2003"/>
      <c r="F27" s="1875"/>
      <c r="G27" s="1875"/>
      <c r="H27" s="1366">
        <f t="shared" si="0"/>
        <v>0</v>
      </c>
      <c r="I27" s="1694"/>
      <c r="J27" s="561" t="s">
        <v>587</v>
      </c>
      <c r="K27" s="497"/>
      <c r="N27" s="1773"/>
    </row>
    <row r="28" spans="1:14" s="325" customFormat="1" ht="12.75" x14ac:dyDescent="0.2">
      <c r="A28" s="205">
        <v>1102</v>
      </c>
      <c r="B28" s="206" t="s">
        <v>904</v>
      </c>
      <c r="C28" s="209"/>
      <c r="D28" s="1873"/>
      <c r="E28" s="2003"/>
      <c r="F28" s="1875"/>
      <c r="G28" s="1875"/>
      <c r="H28" s="1366">
        <f t="shared" si="0"/>
        <v>0</v>
      </c>
      <c r="I28" s="1694"/>
      <c r="J28" s="561" t="s">
        <v>587</v>
      </c>
      <c r="K28" s="497"/>
      <c r="N28" s="1773"/>
    </row>
    <row r="29" spans="1:14" s="325" customFormat="1" ht="12.75" x14ac:dyDescent="0.2">
      <c r="A29" s="205">
        <v>1104</v>
      </c>
      <c r="B29" s="206" t="s">
        <v>905</v>
      </c>
      <c r="C29" s="209"/>
      <c r="D29" s="1873"/>
      <c r="E29" s="2003"/>
      <c r="F29" s="1875"/>
      <c r="G29" s="1875"/>
      <c r="H29" s="1366">
        <f t="shared" si="0"/>
        <v>0</v>
      </c>
      <c r="I29" s="1694"/>
      <c r="J29" s="561" t="s">
        <v>587</v>
      </c>
      <c r="K29" s="497"/>
      <c r="N29" s="1773"/>
    </row>
    <row r="30" spans="1:14" s="325" customFormat="1" ht="12.75" x14ac:dyDescent="0.2">
      <c r="A30" s="205">
        <v>1105</v>
      </c>
      <c r="B30" s="206" t="s">
        <v>906</v>
      </c>
      <c r="C30" s="209"/>
      <c r="D30" s="1873"/>
      <c r="E30" s="2003"/>
      <c r="F30" s="1875"/>
      <c r="G30" s="1875"/>
      <c r="H30" s="1366">
        <f t="shared" si="0"/>
        <v>0</v>
      </c>
      <c r="I30" s="1694"/>
      <c r="J30" s="561" t="s">
        <v>587</v>
      </c>
      <c r="K30" s="497"/>
      <c r="N30" s="1773"/>
    </row>
    <row r="31" spans="1:14" s="325" customFormat="1" ht="12.75" x14ac:dyDescent="0.2">
      <c r="A31" s="205">
        <v>1110</v>
      </c>
      <c r="B31" s="206" t="s">
        <v>907</v>
      </c>
      <c r="C31" s="209"/>
      <c r="D31" s="1873"/>
      <c r="E31" s="2003"/>
      <c r="F31" s="1875"/>
      <c r="G31" s="1875"/>
      <c r="H31" s="1366">
        <f t="shared" si="0"/>
        <v>0</v>
      </c>
      <c r="I31" s="1694"/>
      <c r="J31" s="561" t="s">
        <v>587</v>
      </c>
      <c r="K31" s="497"/>
      <c r="N31" s="1773"/>
    </row>
    <row r="32" spans="1:14" s="325" customFormat="1" ht="12.75" x14ac:dyDescent="0.2">
      <c r="A32" s="205">
        <v>1120</v>
      </c>
      <c r="B32" s="206" t="s">
        <v>908</v>
      </c>
      <c r="C32" s="209"/>
      <c r="D32" s="1873"/>
      <c r="E32" s="2003"/>
      <c r="F32" s="1875"/>
      <c r="G32" s="1875"/>
      <c r="H32" s="1366">
        <f t="shared" si="0"/>
        <v>0</v>
      </c>
      <c r="I32" s="1694"/>
      <c r="J32" s="561" t="s">
        <v>587</v>
      </c>
      <c r="K32" s="497"/>
      <c r="N32" s="1773"/>
    </row>
    <row r="33" spans="1:14" s="325" customFormat="1" ht="25.5" x14ac:dyDescent="0.2">
      <c r="A33" s="205">
        <v>1130</v>
      </c>
      <c r="B33" s="206" t="s">
        <v>1155</v>
      </c>
      <c r="C33" s="209"/>
      <c r="D33" s="1873"/>
      <c r="E33" s="2003"/>
      <c r="F33" s="1875"/>
      <c r="G33" s="1875"/>
      <c r="H33" s="1366">
        <f t="shared" si="0"/>
        <v>0</v>
      </c>
      <c r="I33" s="1694"/>
      <c r="J33" s="561" t="s">
        <v>587</v>
      </c>
      <c r="K33" s="497"/>
      <c r="N33" s="1773"/>
    </row>
    <row r="34" spans="1:14" s="325" customFormat="1" ht="12.75" x14ac:dyDescent="0.2">
      <c r="A34" s="205">
        <v>1140</v>
      </c>
      <c r="B34" s="206" t="s">
        <v>1156</v>
      </c>
      <c r="C34" s="209"/>
      <c r="D34" s="1873"/>
      <c r="E34" s="2003"/>
      <c r="F34" s="1875"/>
      <c r="G34" s="1875"/>
      <c r="H34" s="1366">
        <f t="shared" si="0"/>
        <v>0</v>
      </c>
      <c r="I34" s="1694"/>
      <c r="J34" s="561" t="s">
        <v>587</v>
      </c>
      <c r="K34" s="497"/>
      <c r="N34" s="1773"/>
    </row>
    <row r="35" spans="1:14" s="325" customFormat="1" ht="12.75" x14ac:dyDescent="0.2">
      <c r="A35" s="205">
        <v>1150</v>
      </c>
      <c r="B35" s="206" t="s">
        <v>1157</v>
      </c>
      <c r="C35" s="209"/>
      <c r="D35" s="1873"/>
      <c r="E35" s="2003"/>
      <c r="F35" s="1875"/>
      <c r="G35" s="1875"/>
      <c r="H35" s="1366">
        <f t="shared" si="0"/>
        <v>0</v>
      </c>
      <c r="I35" s="1694"/>
      <c r="J35" s="561" t="s">
        <v>587</v>
      </c>
      <c r="K35" s="497"/>
      <c r="N35" s="1773"/>
    </row>
    <row r="36" spans="1:14" s="325" customFormat="1" ht="12.75" x14ac:dyDescent="0.2">
      <c r="A36" s="205">
        <v>1170</v>
      </c>
      <c r="B36" s="206" t="s">
        <v>1158</v>
      </c>
      <c r="C36" s="209"/>
      <c r="D36" s="1873"/>
      <c r="E36" s="2003"/>
      <c r="F36" s="1875"/>
      <c r="G36" s="1875"/>
      <c r="H36" s="1366">
        <f t="shared" si="0"/>
        <v>0</v>
      </c>
      <c r="I36" s="1694"/>
      <c r="J36" s="561" t="s">
        <v>587</v>
      </c>
      <c r="K36" s="497"/>
      <c r="N36" s="1773"/>
    </row>
    <row r="37" spans="1:14" s="325" customFormat="1" ht="12.75" x14ac:dyDescent="0.2">
      <c r="A37" s="205">
        <v>1180</v>
      </c>
      <c r="B37" s="206" t="s">
        <v>1159</v>
      </c>
      <c r="C37" s="209"/>
      <c r="D37" s="1873"/>
      <c r="E37" s="2003"/>
      <c r="F37" s="1875"/>
      <c r="G37" s="1875"/>
      <c r="H37" s="1366">
        <f t="shared" si="0"/>
        <v>0</v>
      </c>
      <c r="I37" s="1694"/>
      <c r="J37" s="561" t="s">
        <v>587</v>
      </c>
      <c r="K37" s="497"/>
      <c r="N37" s="1773"/>
    </row>
    <row r="38" spans="1:14" s="325" customFormat="1" ht="12.75" x14ac:dyDescent="0.2">
      <c r="A38" s="205">
        <v>1190</v>
      </c>
      <c r="B38" s="206" t="s">
        <v>1161</v>
      </c>
      <c r="C38" s="209"/>
      <c r="D38" s="1873"/>
      <c r="E38" s="2003"/>
      <c r="F38" s="1875"/>
      <c r="G38" s="1875"/>
      <c r="H38" s="1366">
        <f t="shared" si="0"/>
        <v>0</v>
      </c>
      <c r="I38" s="1694"/>
      <c r="J38" s="561" t="s">
        <v>587</v>
      </c>
      <c r="K38" s="497"/>
      <c r="N38" s="1773"/>
    </row>
    <row r="39" spans="1:14" s="325" customFormat="1" ht="12.75" x14ac:dyDescent="0.2">
      <c r="A39" s="205">
        <v>1200</v>
      </c>
      <c r="B39" s="206" t="s">
        <v>1162</v>
      </c>
      <c r="C39" s="209"/>
      <c r="D39" s="1873"/>
      <c r="E39" s="2003"/>
      <c r="F39" s="1875"/>
      <c r="G39" s="1875"/>
      <c r="H39" s="1366">
        <f t="shared" si="0"/>
        <v>0</v>
      </c>
      <c r="I39" s="1694"/>
      <c r="J39" s="561" t="s">
        <v>587</v>
      </c>
      <c r="K39" s="497"/>
      <c r="N39" s="1773"/>
    </row>
    <row r="40" spans="1:14" s="325" customFormat="1" ht="12.75" x14ac:dyDescent="0.2">
      <c r="A40" s="205">
        <v>1210</v>
      </c>
      <c r="B40" s="206" t="s">
        <v>1163</v>
      </c>
      <c r="C40" s="209"/>
      <c r="D40" s="1873"/>
      <c r="E40" s="2003"/>
      <c r="F40" s="1875"/>
      <c r="G40" s="1875"/>
      <c r="H40" s="1366">
        <f t="shared" si="0"/>
        <v>0</v>
      </c>
      <c r="I40" s="1694"/>
      <c r="J40" s="561" t="s">
        <v>587</v>
      </c>
      <c r="K40" s="497"/>
      <c r="N40" s="1773"/>
    </row>
    <row r="41" spans="1:14" s="325" customFormat="1" ht="12.75" x14ac:dyDescent="0.2">
      <c r="A41" s="205">
        <v>1305</v>
      </c>
      <c r="B41" s="206" t="s">
        <v>1164</v>
      </c>
      <c r="C41" s="209"/>
      <c r="D41" s="1873"/>
      <c r="E41" s="2003"/>
      <c r="F41" s="1875"/>
      <c r="G41" s="1875"/>
      <c r="H41" s="1366">
        <f t="shared" si="0"/>
        <v>0</v>
      </c>
      <c r="I41" s="1694"/>
      <c r="J41" s="561" t="s">
        <v>587</v>
      </c>
      <c r="K41" s="497"/>
      <c r="N41" s="1773"/>
    </row>
    <row r="42" spans="1:14" s="325" customFormat="1" ht="12.75" x14ac:dyDescent="0.2">
      <c r="A42" s="205">
        <v>1330</v>
      </c>
      <c r="B42" s="206" t="s">
        <v>1169</v>
      </c>
      <c r="C42" s="209"/>
      <c r="D42" s="1873"/>
      <c r="E42" s="2003"/>
      <c r="F42" s="1875"/>
      <c r="G42" s="1875"/>
      <c r="H42" s="1366">
        <f t="shared" si="0"/>
        <v>0</v>
      </c>
      <c r="I42" s="1694"/>
      <c r="J42" s="561" t="s">
        <v>587</v>
      </c>
      <c r="K42" s="497"/>
      <c r="N42" s="1773"/>
    </row>
    <row r="43" spans="1:14" s="325" customFormat="1" ht="12.75" x14ac:dyDescent="0.2">
      <c r="A43" s="205">
        <v>1340</v>
      </c>
      <c r="B43" s="206" t="s">
        <v>1170</v>
      </c>
      <c r="C43" s="209"/>
      <c r="D43" s="1873"/>
      <c r="E43" s="2003"/>
      <c r="F43" s="1875"/>
      <c r="G43" s="1875"/>
      <c r="H43" s="1366">
        <f t="shared" si="0"/>
        <v>0</v>
      </c>
      <c r="I43" s="1694"/>
      <c r="J43" s="561" t="s">
        <v>587</v>
      </c>
      <c r="K43" s="497"/>
      <c r="N43" s="1773"/>
    </row>
    <row r="44" spans="1:14" s="325" customFormat="1" ht="12.75" x14ac:dyDescent="0.2">
      <c r="A44" s="205">
        <v>1350</v>
      </c>
      <c r="B44" s="206" t="s">
        <v>1171</v>
      </c>
      <c r="C44" s="209"/>
      <c r="D44" s="1873"/>
      <c r="E44" s="2003"/>
      <c r="F44" s="1875"/>
      <c r="G44" s="1875"/>
      <c r="H44" s="1366">
        <f t="shared" si="0"/>
        <v>0</v>
      </c>
      <c r="I44" s="1694"/>
      <c r="J44" s="561" t="s">
        <v>587</v>
      </c>
      <c r="K44" s="497"/>
      <c r="N44" s="1773"/>
    </row>
    <row r="45" spans="1:14" s="325" customFormat="1" ht="25.5" x14ac:dyDescent="0.2">
      <c r="A45" s="205">
        <v>1405</v>
      </c>
      <c r="B45" s="206" t="s">
        <v>1173</v>
      </c>
      <c r="C45" s="209"/>
      <c r="D45" s="1873"/>
      <c r="E45" s="2003"/>
      <c r="F45" s="1875"/>
      <c r="G45" s="1875"/>
      <c r="H45" s="1366">
        <f t="shared" si="0"/>
        <v>0</v>
      </c>
      <c r="I45" s="1694"/>
      <c r="J45" s="561" t="s">
        <v>587</v>
      </c>
      <c r="K45" s="497"/>
      <c r="N45" s="1773"/>
    </row>
    <row r="46" spans="1:14" s="325" customFormat="1" ht="12.75" x14ac:dyDescent="0.2">
      <c r="A46" s="205">
        <v>1408</v>
      </c>
      <c r="B46" s="206" t="s">
        <v>49</v>
      </c>
      <c r="C46" s="209"/>
      <c r="D46" s="1873"/>
      <c r="E46" s="2003"/>
      <c r="F46" s="1875"/>
      <c r="G46" s="1875"/>
      <c r="H46" s="1366">
        <f t="shared" si="0"/>
        <v>0</v>
      </c>
      <c r="I46" s="1694"/>
      <c r="J46" s="561" t="s">
        <v>587</v>
      </c>
      <c r="K46" s="497"/>
      <c r="N46" s="1773"/>
    </row>
    <row r="47" spans="1:14" s="325" customFormat="1" ht="12.75" x14ac:dyDescent="0.2">
      <c r="A47" s="205">
        <v>1410</v>
      </c>
      <c r="B47" s="206" t="s">
        <v>567</v>
      </c>
      <c r="C47" s="209"/>
      <c r="D47" s="1873"/>
      <c r="E47" s="2003"/>
      <c r="F47" s="1875"/>
      <c r="G47" s="1875"/>
      <c r="H47" s="1366">
        <f t="shared" si="0"/>
        <v>0</v>
      </c>
      <c r="I47" s="1694"/>
      <c r="J47" s="561" t="s">
        <v>587</v>
      </c>
      <c r="K47" s="497"/>
      <c r="N47" s="1773"/>
    </row>
    <row r="48" spans="1:14" s="325" customFormat="1" ht="12.75" x14ac:dyDescent="0.2">
      <c r="A48" s="205">
        <v>1415</v>
      </c>
      <c r="B48" s="206" t="s">
        <v>568</v>
      </c>
      <c r="C48" s="209"/>
      <c r="D48" s="1873"/>
      <c r="E48" s="2003"/>
      <c r="F48" s="1875"/>
      <c r="G48" s="1875"/>
      <c r="H48" s="1366">
        <f t="shared" si="0"/>
        <v>0</v>
      </c>
      <c r="I48" s="1694"/>
      <c r="J48" s="561" t="s">
        <v>587</v>
      </c>
      <c r="K48" s="497"/>
      <c r="N48" s="1773"/>
    </row>
    <row r="49" spans="1:14" s="325" customFormat="1" ht="12.75" x14ac:dyDescent="0.2">
      <c r="A49" s="205">
        <v>1425</v>
      </c>
      <c r="B49" s="206" t="s">
        <v>569</v>
      </c>
      <c r="C49" s="209"/>
      <c r="D49" s="1873"/>
      <c r="E49" s="2003"/>
      <c r="F49" s="1875"/>
      <c r="G49" s="1875"/>
      <c r="H49" s="1366">
        <f t="shared" si="0"/>
        <v>0</v>
      </c>
      <c r="I49" s="1694"/>
      <c r="J49" s="561" t="s">
        <v>587</v>
      </c>
      <c r="K49" s="497"/>
      <c r="N49" s="1773"/>
    </row>
    <row r="50" spans="1:14" s="325" customFormat="1" ht="12.75" x14ac:dyDescent="0.2">
      <c r="A50" s="205">
        <v>1445</v>
      </c>
      <c r="B50" s="206" t="s">
        <v>570</v>
      </c>
      <c r="C50" s="209"/>
      <c r="D50" s="1873"/>
      <c r="E50" s="2003"/>
      <c r="F50" s="1875"/>
      <c r="G50" s="1875"/>
      <c r="H50" s="1366">
        <f t="shared" si="0"/>
        <v>0</v>
      </c>
      <c r="I50" s="1694"/>
      <c r="J50" s="561" t="s">
        <v>587</v>
      </c>
      <c r="K50" s="497"/>
      <c r="N50" s="1773"/>
    </row>
    <row r="51" spans="1:14" s="325" customFormat="1" ht="25.5" x14ac:dyDescent="0.2">
      <c r="A51" s="205">
        <v>1455</v>
      </c>
      <c r="B51" s="206" t="s">
        <v>42</v>
      </c>
      <c r="C51" s="209"/>
      <c r="D51" s="1873"/>
      <c r="E51" s="2003"/>
      <c r="F51" s="1875"/>
      <c r="G51" s="1875"/>
      <c r="H51" s="1366">
        <f t="shared" si="0"/>
        <v>0</v>
      </c>
      <c r="I51" s="1694"/>
      <c r="J51" s="561" t="s">
        <v>587</v>
      </c>
      <c r="K51" s="497"/>
      <c r="N51" s="1773"/>
    </row>
    <row r="52" spans="1:14" s="325" customFormat="1" ht="12.75" x14ac:dyDescent="0.2">
      <c r="A52" s="205">
        <v>1460</v>
      </c>
      <c r="B52" s="206" t="s">
        <v>43</v>
      </c>
      <c r="C52" s="209"/>
      <c r="D52" s="1873"/>
      <c r="E52" s="2003"/>
      <c r="F52" s="1875"/>
      <c r="G52" s="1875"/>
      <c r="H52" s="1366">
        <f t="shared" si="0"/>
        <v>0</v>
      </c>
      <c r="I52" s="1694"/>
      <c r="J52" s="561" t="s">
        <v>587</v>
      </c>
      <c r="K52" s="497"/>
      <c r="N52" s="1773"/>
    </row>
    <row r="53" spans="1:14" s="325" customFormat="1" ht="12.75" x14ac:dyDescent="0.2">
      <c r="A53" s="205">
        <v>1465</v>
      </c>
      <c r="B53" s="206" t="s">
        <v>44</v>
      </c>
      <c r="C53" s="209"/>
      <c r="D53" s="1873"/>
      <c r="E53" s="2003"/>
      <c r="F53" s="1875"/>
      <c r="G53" s="1875"/>
      <c r="H53" s="1366">
        <f t="shared" si="0"/>
        <v>0</v>
      </c>
      <c r="I53" s="1694"/>
      <c r="J53" s="561" t="s">
        <v>587</v>
      </c>
      <c r="K53" s="497"/>
      <c r="N53" s="1773"/>
    </row>
    <row r="54" spans="1:14" s="325" customFormat="1" ht="12.75" x14ac:dyDescent="0.2">
      <c r="A54" s="205">
        <v>1470</v>
      </c>
      <c r="B54" s="206" t="s">
        <v>1404</v>
      </c>
      <c r="C54" s="209"/>
      <c r="D54" s="1873"/>
      <c r="E54" s="2003"/>
      <c r="F54" s="1875"/>
      <c r="G54" s="1875"/>
      <c r="H54" s="1366">
        <f t="shared" si="0"/>
        <v>0</v>
      </c>
      <c r="I54" s="1694"/>
      <c r="J54" s="561" t="s">
        <v>587</v>
      </c>
      <c r="K54" s="497"/>
      <c r="N54" s="1773"/>
    </row>
    <row r="55" spans="1:14" s="325" customFormat="1" ht="12.75" x14ac:dyDescent="0.2">
      <c r="A55" s="205">
        <v>1475</v>
      </c>
      <c r="B55" s="206" t="s">
        <v>538</v>
      </c>
      <c r="C55" s="209"/>
      <c r="D55" s="1873"/>
      <c r="E55" s="2003"/>
      <c r="F55" s="1875"/>
      <c r="G55" s="1875"/>
      <c r="H55" s="1366">
        <f t="shared" si="0"/>
        <v>0</v>
      </c>
      <c r="I55" s="1694"/>
      <c r="J55" s="561" t="s">
        <v>587</v>
      </c>
      <c r="K55" s="497"/>
      <c r="N55" s="1773"/>
    </row>
    <row r="56" spans="1:14" s="325" customFormat="1" ht="12.75" x14ac:dyDescent="0.2">
      <c r="A56" s="205">
        <v>1480</v>
      </c>
      <c r="B56" s="206" t="s">
        <v>539</v>
      </c>
      <c r="C56" s="209"/>
      <c r="D56" s="1873"/>
      <c r="E56" s="2003"/>
      <c r="F56" s="1875"/>
      <c r="G56" s="1875"/>
      <c r="H56" s="1366">
        <f t="shared" si="0"/>
        <v>0</v>
      </c>
      <c r="I56" s="1694"/>
      <c r="J56" s="561" t="s">
        <v>587</v>
      </c>
      <c r="K56" s="497"/>
      <c r="N56" s="1773"/>
    </row>
    <row r="57" spans="1:14" s="325" customFormat="1" ht="25.5" x14ac:dyDescent="0.2">
      <c r="A57" s="205">
        <v>1485</v>
      </c>
      <c r="B57" s="206" t="s">
        <v>16</v>
      </c>
      <c r="C57" s="209"/>
      <c r="D57" s="1873"/>
      <c r="E57" s="2003"/>
      <c r="F57" s="1875"/>
      <c r="G57" s="1875"/>
      <c r="H57" s="1366">
        <f t="shared" si="0"/>
        <v>0</v>
      </c>
      <c r="I57" s="1694"/>
      <c r="J57" s="561" t="s">
        <v>587</v>
      </c>
      <c r="K57" s="497"/>
      <c r="N57" s="1773"/>
    </row>
    <row r="58" spans="1:14" s="325" customFormat="1" ht="12.75" x14ac:dyDescent="0.2">
      <c r="A58" s="205">
        <v>1490</v>
      </c>
      <c r="B58" s="206" t="s">
        <v>17</v>
      </c>
      <c r="C58" s="209"/>
      <c r="D58" s="1873"/>
      <c r="E58" s="2003"/>
      <c r="F58" s="1875"/>
      <c r="G58" s="1875"/>
      <c r="H58" s="1366">
        <f t="shared" si="0"/>
        <v>0</v>
      </c>
      <c r="I58" s="1694"/>
      <c r="J58" s="561" t="s">
        <v>587</v>
      </c>
      <c r="K58" s="497"/>
      <c r="N58" s="1773"/>
    </row>
    <row r="59" spans="1:14" s="325" customFormat="1" ht="12.75" x14ac:dyDescent="0.2">
      <c r="A59" s="205">
        <v>1505</v>
      </c>
      <c r="B59" s="206" t="s">
        <v>18</v>
      </c>
      <c r="C59" s="209"/>
      <c r="D59" s="1873"/>
      <c r="E59" s="2003"/>
      <c r="F59" s="1875"/>
      <c r="G59" s="1875"/>
      <c r="H59" s="1366">
        <f t="shared" si="0"/>
        <v>0</v>
      </c>
      <c r="I59" s="1694"/>
      <c r="J59" s="561" t="s">
        <v>587</v>
      </c>
      <c r="K59" s="497"/>
      <c r="N59" s="1773"/>
    </row>
    <row r="60" spans="1:14" s="325" customFormat="1" ht="12.75" x14ac:dyDescent="0.2">
      <c r="A60" s="205">
        <v>1508</v>
      </c>
      <c r="B60" s="206" t="s">
        <v>19</v>
      </c>
      <c r="C60" s="209"/>
      <c r="D60" s="1873"/>
      <c r="E60" s="2003"/>
      <c r="F60" s="1875"/>
      <c r="G60" s="1875"/>
      <c r="H60" s="1366">
        <f t="shared" si="0"/>
        <v>0</v>
      </c>
      <c r="I60" s="1694"/>
      <c r="J60" s="561" t="s">
        <v>587</v>
      </c>
      <c r="K60" s="497"/>
      <c r="N60" s="1773"/>
    </row>
    <row r="61" spans="1:14" s="325" customFormat="1" ht="12.75" x14ac:dyDescent="0.2">
      <c r="A61" s="205">
        <v>1510</v>
      </c>
      <c r="B61" s="206" t="s">
        <v>20</v>
      </c>
      <c r="C61" s="209"/>
      <c r="D61" s="1873"/>
      <c r="E61" s="2003"/>
      <c r="F61" s="1875"/>
      <c r="G61" s="1875"/>
      <c r="H61" s="1366">
        <f t="shared" si="0"/>
        <v>0</v>
      </c>
      <c r="I61" s="1694"/>
      <c r="J61" s="561" t="s">
        <v>587</v>
      </c>
      <c r="K61" s="497"/>
      <c r="N61" s="1773"/>
    </row>
    <row r="62" spans="1:14" s="325" customFormat="1" ht="12.75" x14ac:dyDescent="0.2">
      <c r="A62" s="205">
        <v>1515</v>
      </c>
      <c r="B62" s="206" t="s">
        <v>21</v>
      </c>
      <c r="C62" s="209"/>
      <c r="D62" s="1873"/>
      <c r="E62" s="2003"/>
      <c r="F62" s="1875"/>
      <c r="G62" s="1875"/>
      <c r="H62" s="1366">
        <f t="shared" si="0"/>
        <v>0</v>
      </c>
      <c r="I62" s="1694"/>
      <c r="J62" s="561" t="s">
        <v>587</v>
      </c>
      <c r="K62" s="497"/>
      <c r="N62" s="1773"/>
    </row>
    <row r="63" spans="1:14" s="325" customFormat="1" ht="12.75" x14ac:dyDescent="0.2">
      <c r="A63" s="205">
        <v>1516</v>
      </c>
      <c r="B63" s="206" t="s">
        <v>22</v>
      </c>
      <c r="C63" s="209"/>
      <c r="D63" s="1873"/>
      <c r="E63" s="2003"/>
      <c r="F63" s="1875"/>
      <c r="G63" s="1875"/>
      <c r="H63" s="1366">
        <f t="shared" si="0"/>
        <v>0</v>
      </c>
      <c r="I63" s="1694"/>
      <c r="J63" s="561" t="s">
        <v>587</v>
      </c>
      <c r="K63" s="497"/>
      <c r="N63" s="1773"/>
    </row>
    <row r="64" spans="1:14" s="325" customFormat="1" ht="12.75" x14ac:dyDescent="0.2">
      <c r="A64" s="205">
        <v>1518</v>
      </c>
      <c r="B64" s="206" t="s">
        <v>23</v>
      </c>
      <c r="C64" s="209"/>
      <c r="D64" s="1873"/>
      <c r="E64" s="2003"/>
      <c r="F64" s="1875"/>
      <c r="G64" s="1875"/>
      <c r="H64" s="1366">
        <f t="shared" si="0"/>
        <v>0</v>
      </c>
      <c r="I64" s="1694"/>
      <c r="J64" s="561" t="s">
        <v>587</v>
      </c>
      <c r="K64" s="497"/>
      <c r="N64" s="1773"/>
    </row>
    <row r="65" spans="1:14" s="325" customFormat="1" ht="12.75" x14ac:dyDescent="0.2">
      <c r="A65" s="205">
        <v>1520</v>
      </c>
      <c r="B65" s="206" t="s">
        <v>24</v>
      </c>
      <c r="C65" s="209"/>
      <c r="D65" s="1873"/>
      <c r="E65" s="2003"/>
      <c r="F65" s="1875"/>
      <c r="G65" s="1875"/>
      <c r="H65" s="1366">
        <f t="shared" si="0"/>
        <v>0</v>
      </c>
      <c r="I65" s="1694"/>
      <c r="J65" s="561" t="s">
        <v>587</v>
      </c>
      <c r="K65" s="497"/>
      <c r="N65" s="1773"/>
    </row>
    <row r="66" spans="1:14" s="325" customFormat="1" ht="25.5" x14ac:dyDescent="0.2">
      <c r="A66" s="205">
        <v>1521</v>
      </c>
      <c r="B66" s="1905" t="s">
        <v>1619</v>
      </c>
      <c r="C66" s="209"/>
      <c r="D66" s="1873"/>
      <c r="E66" s="2003"/>
      <c r="F66" s="1875"/>
      <c r="G66" s="1875"/>
      <c r="H66" s="1366">
        <f t="shared" ref="H66" si="1">+D66+E66+F66-G66</f>
        <v>0</v>
      </c>
      <c r="I66" s="1694"/>
      <c r="J66" s="561" t="s">
        <v>587</v>
      </c>
      <c r="K66" s="497"/>
      <c r="N66" s="1773"/>
    </row>
    <row r="67" spans="1:14" s="325" customFormat="1" ht="12.75" x14ac:dyDescent="0.2">
      <c r="A67" s="205">
        <v>1525</v>
      </c>
      <c r="B67" s="206" t="s">
        <v>25</v>
      </c>
      <c r="C67" s="209"/>
      <c r="D67" s="1873"/>
      <c r="E67" s="2003"/>
      <c r="F67" s="1875"/>
      <c r="G67" s="1875"/>
      <c r="H67" s="1366">
        <f t="shared" si="0"/>
        <v>0</v>
      </c>
      <c r="I67" s="1694"/>
      <c r="J67" s="561" t="s">
        <v>587</v>
      </c>
      <c r="K67" s="497"/>
      <c r="N67" s="1773"/>
    </row>
    <row r="68" spans="1:14" s="325" customFormat="1" ht="12.75" x14ac:dyDescent="0.2">
      <c r="A68" s="205">
        <v>1530</v>
      </c>
      <c r="B68" s="206" t="s">
        <v>26</v>
      </c>
      <c r="C68" s="209"/>
      <c r="D68" s="1873"/>
      <c r="E68" s="2003"/>
      <c r="F68" s="1875"/>
      <c r="G68" s="1875"/>
      <c r="H68" s="1366">
        <f t="shared" si="0"/>
        <v>0</v>
      </c>
      <c r="I68" s="1694"/>
      <c r="J68" s="561" t="s">
        <v>587</v>
      </c>
      <c r="K68" s="497"/>
      <c r="N68" s="1773"/>
    </row>
    <row r="69" spans="1:14" s="325" customFormat="1" ht="12.75" x14ac:dyDescent="0.2">
      <c r="A69" s="205">
        <v>1531</v>
      </c>
      <c r="B69" s="1905" t="s">
        <v>1620</v>
      </c>
      <c r="C69" s="209"/>
      <c r="D69" s="1873"/>
      <c r="E69" s="2003"/>
      <c r="F69" s="1875"/>
      <c r="G69" s="1875"/>
      <c r="H69" s="1366">
        <f t="shared" ref="H69:H74" si="2">+D69+E69+F69-G69</f>
        <v>0</v>
      </c>
      <c r="I69" s="1694"/>
      <c r="J69" s="561" t="s">
        <v>587</v>
      </c>
      <c r="K69" s="497"/>
      <c r="N69" s="1773"/>
    </row>
    <row r="70" spans="1:14" s="325" customFormat="1" ht="12.75" x14ac:dyDescent="0.2">
      <c r="A70" s="205">
        <v>1532</v>
      </c>
      <c r="B70" s="1905" t="s">
        <v>1622</v>
      </c>
      <c r="C70" s="209"/>
      <c r="D70" s="1873"/>
      <c r="E70" s="2003"/>
      <c r="F70" s="1875"/>
      <c r="G70" s="1875"/>
      <c r="H70" s="1366">
        <f t="shared" si="2"/>
        <v>0</v>
      </c>
      <c r="I70" s="1694"/>
      <c r="J70" s="561" t="s">
        <v>587</v>
      </c>
      <c r="K70" s="497"/>
      <c r="N70" s="1773"/>
    </row>
    <row r="71" spans="1:14" s="325" customFormat="1" ht="25.5" x14ac:dyDescent="0.2">
      <c r="A71" s="205">
        <v>1533</v>
      </c>
      <c r="B71" s="1905" t="s">
        <v>1623</v>
      </c>
      <c r="C71" s="209"/>
      <c r="D71" s="1873"/>
      <c r="E71" s="2003"/>
      <c r="F71" s="1875"/>
      <c r="G71" s="1875"/>
      <c r="H71" s="1366">
        <f t="shared" si="2"/>
        <v>0</v>
      </c>
      <c r="I71" s="1694"/>
      <c r="J71" s="561" t="s">
        <v>587</v>
      </c>
      <c r="K71" s="497"/>
      <c r="N71" s="1773"/>
    </row>
    <row r="72" spans="1:14" s="325" customFormat="1" ht="12.75" x14ac:dyDescent="0.2">
      <c r="A72" s="205">
        <v>1534</v>
      </c>
      <c r="B72" s="1905" t="s">
        <v>1621</v>
      </c>
      <c r="C72" s="209"/>
      <c r="D72" s="1873"/>
      <c r="E72" s="2003"/>
      <c r="F72" s="1875"/>
      <c r="G72" s="1875"/>
      <c r="H72" s="1366">
        <f t="shared" si="2"/>
        <v>0</v>
      </c>
      <c r="I72" s="1694"/>
      <c r="J72" s="561" t="s">
        <v>587</v>
      </c>
      <c r="K72" s="497"/>
      <c r="N72" s="1773"/>
    </row>
    <row r="73" spans="1:14" s="325" customFormat="1" ht="12.75" x14ac:dyDescent="0.2">
      <c r="A73" s="205">
        <v>1535</v>
      </c>
      <c r="B73" s="1905" t="s">
        <v>1624</v>
      </c>
      <c r="C73" s="209"/>
      <c r="D73" s="1873"/>
      <c r="E73" s="2003"/>
      <c r="F73" s="1875"/>
      <c r="G73" s="1875"/>
      <c r="H73" s="1366">
        <f t="shared" si="2"/>
        <v>0</v>
      </c>
      <c r="I73" s="1694"/>
      <c r="J73" s="561" t="s">
        <v>587</v>
      </c>
      <c r="K73" s="497"/>
      <c r="N73" s="1773"/>
    </row>
    <row r="74" spans="1:14" s="325" customFormat="1" ht="12.75" x14ac:dyDescent="0.2">
      <c r="A74" s="205">
        <v>1536</v>
      </c>
      <c r="B74" s="1905" t="s">
        <v>1625</v>
      </c>
      <c r="C74" s="209"/>
      <c r="D74" s="1873"/>
      <c r="E74" s="2003"/>
      <c r="F74" s="1875"/>
      <c r="G74" s="1875"/>
      <c r="H74" s="1366">
        <f t="shared" si="2"/>
        <v>0</v>
      </c>
      <c r="I74" s="1694"/>
      <c r="J74" s="561" t="s">
        <v>587</v>
      </c>
      <c r="K74" s="497"/>
      <c r="N74" s="1773"/>
    </row>
    <row r="75" spans="1:14" s="325" customFormat="1" ht="12.75" x14ac:dyDescent="0.2">
      <c r="A75" s="205">
        <v>1540</v>
      </c>
      <c r="B75" s="206" t="s">
        <v>27</v>
      </c>
      <c r="C75" s="209"/>
      <c r="D75" s="1873"/>
      <c r="E75" s="2003"/>
      <c r="F75" s="1875"/>
      <c r="G75" s="1875"/>
      <c r="H75" s="1366">
        <f t="shared" si="0"/>
        <v>0</v>
      </c>
      <c r="I75" s="1694"/>
      <c r="J75" s="561" t="s">
        <v>587</v>
      </c>
      <c r="K75" s="497"/>
      <c r="N75" s="1773"/>
    </row>
    <row r="76" spans="1:14" s="325" customFormat="1" ht="12.75" x14ac:dyDescent="0.2">
      <c r="A76" s="205">
        <v>1545</v>
      </c>
      <c r="B76" s="206" t="s">
        <v>28</v>
      </c>
      <c r="C76" s="209"/>
      <c r="D76" s="1873"/>
      <c r="E76" s="2003"/>
      <c r="F76" s="1875"/>
      <c r="G76" s="1875"/>
      <c r="H76" s="1366">
        <f t="shared" si="0"/>
        <v>0</v>
      </c>
      <c r="I76" s="1694"/>
      <c r="J76" s="561" t="s">
        <v>587</v>
      </c>
      <c r="K76" s="497"/>
      <c r="N76" s="1773"/>
    </row>
    <row r="77" spans="1:14" s="325" customFormat="1" ht="12.75" x14ac:dyDescent="0.2">
      <c r="A77" s="205">
        <v>1548</v>
      </c>
      <c r="B77" s="206" t="s">
        <v>29</v>
      </c>
      <c r="C77" s="209"/>
      <c r="D77" s="1873"/>
      <c r="E77" s="2003"/>
      <c r="F77" s="1875"/>
      <c r="G77" s="1875"/>
      <c r="H77" s="1366">
        <f t="shared" si="0"/>
        <v>0</v>
      </c>
      <c r="I77" s="1694"/>
      <c r="J77" s="561" t="s">
        <v>587</v>
      </c>
      <c r="K77" s="497"/>
      <c r="N77" s="1773"/>
    </row>
    <row r="78" spans="1:14" s="325" customFormat="1" ht="12.75" x14ac:dyDescent="0.2">
      <c r="A78" s="205">
        <v>1550</v>
      </c>
      <c r="B78" s="1905" t="s">
        <v>1626</v>
      </c>
      <c r="C78" s="209"/>
      <c r="D78" s="1873"/>
      <c r="E78" s="2003"/>
      <c r="F78" s="1875"/>
      <c r="G78" s="1875"/>
      <c r="H78" s="1366">
        <f t="shared" ref="H78:H80" si="3">+D78+E78+F78-G78</f>
        <v>0</v>
      </c>
      <c r="I78" s="1694"/>
      <c r="J78" s="561" t="s">
        <v>587</v>
      </c>
      <c r="K78" s="497"/>
      <c r="N78" s="1773"/>
    </row>
    <row r="79" spans="1:14" s="325" customFormat="1" ht="12.75" x14ac:dyDescent="0.2">
      <c r="A79" s="205">
        <v>1555</v>
      </c>
      <c r="B79" s="1905" t="s">
        <v>1627</v>
      </c>
      <c r="C79" s="209"/>
      <c r="D79" s="1873"/>
      <c r="E79" s="2003"/>
      <c r="F79" s="1875"/>
      <c r="G79" s="1875"/>
      <c r="H79" s="1366">
        <f t="shared" si="3"/>
        <v>0</v>
      </c>
      <c r="I79" s="1694"/>
      <c r="J79" s="561" t="s">
        <v>587</v>
      </c>
      <c r="K79" s="497"/>
      <c r="N79" s="1773"/>
    </row>
    <row r="80" spans="1:14" s="325" customFormat="1" ht="12.75" x14ac:dyDescent="0.2">
      <c r="A80" s="205">
        <v>1556</v>
      </c>
      <c r="B80" s="1905" t="s">
        <v>1628</v>
      </c>
      <c r="C80" s="209"/>
      <c r="D80" s="1873"/>
      <c r="E80" s="2003"/>
      <c r="F80" s="1875"/>
      <c r="G80" s="1875"/>
      <c r="H80" s="1366">
        <f t="shared" si="3"/>
        <v>0</v>
      </c>
      <c r="I80" s="1694"/>
      <c r="J80" s="561" t="s">
        <v>587</v>
      </c>
      <c r="K80" s="497"/>
      <c r="N80" s="1773"/>
    </row>
    <row r="81" spans="1:21" s="325" customFormat="1" ht="12.75" x14ac:dyDescent="0.2">
      <c r="A81" s="205">
        <v>1560</v>
      </c>
      <c r="B81" s="206" t="s">
        <v>30</v>
      </c>
      <c r="C81" s="209"/>
      <c r="D81" s="1873"/>
      <c r="E81" s="2003"/>
      <c r="F81" s="1875"/>
      <c r="G81" s="1875"/>
      <c r="H81" s="1366">
        <f t="shared" si="0"/>
        <v>0</v>
      </c>
      <c r="I81" s="1694"/>
      <c r="J81" s="561" t="s">
        <v>587</v>
      </c>
      <c r="K81" s="497"/>
      <c r="N81" s="1773"/>
    </row>
    <row r="82" spans="1:21" s="325" customFormat="1" ht="12.75" x14ac:dyDescent="0.2">
      <c r="A82" s="205">
        <v>1562</v>
      </c>
      <c r="B82" s="206" t="s">
        <v>31</v>
      </c>
      <c r="C82" s="209"/>
      <c r="D82" s="1873"/>
      <c r="E82" s="2003"/>
      <c r="F82" s="1875"/>
      <c r="G82" s="1875"/>
      <c r="H82" s="1366">
        <f t="shared" si="0"/>
        <v>0</v>
      </c>
      <c r="I82" s="1694"/>
      <c r="J82" s="561" t="s">
        <v>587</v>
      </c>
      <c r="K82" s="497"/>
      <c r="N82" s="1773"/>
    </row>
    <row r="83" spans="1:21" s="325" customFormat="1" ht="12.75" x14ac:dyDescent="0.2">
      <c r="A83" s="205">
        <v>1563</v>
      </c>
      <c r="B83" s="206" t="s">
        <v>1073</v>
      </c>
      <c r="C83" s="209"/>
      <c r="D83" s="1873"/>
      <c r="E83" s="2003"/>
      <c r="F83" s="1875"/>
      <c r="G83" s="1875"/>
      <c r="H83" s="1366">
        <f t="shared" si="0"/>
        <v>0</v>
      </c>
      <c r="I83" s="1694"/>
      <c r="J83" s="561" t="s">
        <v>587</v>
      </c>
      <c r="K83" s="497"/>
      <c r="N83" s="1773"/>
    </row>
    <row r="84" spans="1:21" s="325" customFormat="1" ht="25.5" x14ac:dyDescent="0.2">
      <c r="A84" s="1924">
        <v>1565</v>
      </c>
      <c r="B84" s="1764" t="s">
        <v>894</v>
      </c>
      <c r="C84" s="209"/>
      <c r="D84" s="1873"/>
      <c r="E84" s="2003"/>
      <c r="F84" s="1875"/>
      <c r="G84" s="1875"/>
      <c r="H84" s="1366">
        <f t="shared" si="0"/>
        <v>0</v>
      </c>
      <c r="I84" s="1694"/>
      <c r="J84" s="561" t="s">
        <v>310</v>
      </c>
      <c r="K84" s="497"/>
      <c r="N84" s="1773"/>
    </row>
    <row r="85" spans="1:21" s="325" customFormat="1" ht="12.75" x14ac:dyDescent="0.2">
      <c r="A85" s="1906">
        <v>1566</v>
      </c>
      <c r="B85" s="1904" t="s">
        <v>1629</v>
      </c>
      <c r="C85" s="209"/>
      <c r="D85" s="1873"/>
      <c r="E85" s="2003"/>
      <c r="F85" s="1875"/>
      <c r="G85" s="1875"/>
      <c r="H85" s="1366">
        <f t="shared" ref="H85:H87" si="4">+D85+E85+F85-G85</f>
        <v>0</v>
      </c>
      <c r="I85" s="1694"/>
      <c r="J85" s="561" t="s">
        <v>587</v>
      </c>
      <c r="K85" s="497"/>
      <c r="N85" s="1773"/>
    </row>
    <row r="86" spans="1:21" s="325" customFormat="1" ht="12.75" x14ac:dyDescent="0.2">
      <c r="A86" s="1906">
        <v>1567</v>
      </c>
      <c r="B86" s="1904" t="s">
        <v>1630</v>
      </c>
      <c r="C86" s="209"/>
      <c r="D86" s="1873"/>
      <c r="E86" s="2003"/>
      <c r="F86" s="1875"/>
      <c r="G86" s="1875"/>
      <c r="H86" s="1366">
        <f t="shared" si="4"/>
        <v>0</v>
      </c>
      <c r="I86" s="1694"/>
      <c r="J86" s="561" t="s">
        <v>587</v>
      </c>
      <c r="K86" s="497"/>
      <c r="N86" s="1773"/>
    </row>
    <row r="87" spans="1:21" s="325" customFormat="1" ht="12.75" x14ac:dyDescent="0.2">
      <c r="A87" s="1906">
        <v>1568</v>
      </c>
      <c r="B87" s="1904" t="s">
        <v>1631</v>
      </c>
      <c r="C87" s="209"/>
      <c r="D87" s="1873"/>
      <c r="E87" s="2003"/>
      <c r="F87" s="1875"/>
      <c r="G87" s="1875"/>
      <c r="H87" s="1366">
        <f t="shared" si="4"/>
        <v>0</v>
      </c>
      <c r="I87" s="1694"/>
      <c r="J87" s="561" t="s">
        <v>587</v>
      </c>
      <c r="K87" s="497"/>
      <c r="N87" s="1773"/>
    </row>
    <row r="88" spans="1:21" s="325" customFormat="1" ht="12.75" x14ac:dyDescent="0.2">
      <c r="A88" s="205">
        <v>1570</v>
      </c>
      <c r="B88" s="206" t="s">
        <v>32</v>
      </c>
      <c r="C88" s="209"/>
      <c r="D88" s="1873"/>
      <c r="E88" s="2003"/>
      <c r="F88" s="1875"/>
      <c r="G88" s="1875"/>
      <c r="H88" s="1366">
        <f t="shared" si="0"/>
        <v>0</v>
      </c>
      <c r="I88" s="1694"/>
      <c r="J88" s="561" t="s">
        <v>587</v>
      </c>
      <c r="K88" s="497"/>
      <c r="N88" s="1773"/>
    </row>
    <row r="89" spans="1:21" s="325" customFormat="1" ht="12.75" x14ac:dyDescent="0.2">
      <c r="A89" s="205">
        <v>1571</v>
      </c>
      <c r="B89" s="206" t="s">
        <v>33</v>
      </c>
      <c r="C89" s="209"/>
      <c r="D89" s="1873"/>
      <c r="E89" s="2003"/>
      <c r="F89" s="1875"/>
      <c r="G89" s="1875"/>
      <c r="H89" s="1366">
        <f t="shared" si="0"/>
        <v>0</v>
      </c>
      <c r="I89" s="1694"/>
      <c r="J89" s="561" t="s">
        <v>587</v>
      </c>
      <c r="K89" s="497"/>
      <c r="N89" s="1773"/>
    </row>
    <row r="90" spans="1:21" s="325" customFormat="1" ht="12.75" x14ac:dyDescent="0.2">
      <c r="A90" s="205">
        <v>1572</v>
      </c>
      <c r="B90" s="206" t="s">
        <v>34</v>
      </c>
      <c r="C90" s="209"/>
      <c r="D90" s="1873"/>
      <c r="E90" s="2003"/>
      <c r="F90" s="1875"/>
      <c r="G90" s="1875"/>
      <c r="H90" s="1366">
        <f t="shared" si="0"/>
        <v>0</v>
      </c>
      <c r="I90" s="1694"/>
      <c r="J90" s="561" t="s">
        <v>587</v>
      </c>
      <c r="K90" s="497"/>
      <c r="N90" s="1773"/>
    </row>
    <row r="91" spans="1:21" s="325" customFormat="1" ht="12.75" x14ac:dyDescent="0.2">
      <c r="A91" s="205">
        <v>1574</v>
      </c>
      <c r="B91" s="206" t="s">
        <v>1534</v>
      </c>
      <c r="C91" s="209"/>
      <c r="D91" s="1873"/>
      <c r="E91" s="2003"/>
      <c r="F91" s="1875"/>
      <c r="G91" s="1875"/>
      <c r="H91" s="1366">
        <f t="shared" si="0"/>
        <v>0</v>
      </c>
      <c r="I91" s="1694"/>
      <c r="J91" s="561" t="s">
        <v>587</v>
      </c>
      <c r="K91" s="497"/>
      <c r="N91" s="1773"/>
    </row>
    <row r="92" spans="1:21" s="325" customFormat="1" ht="12.75" x14ac:dyDescent="0.2">
      <c r="A92" s="205">
        <v>1575</v>
      </c>
      <c r="B92" s="1905" t="s">
        <v>1632</v>
      </c>
      <c r="C92" s="209"/>
      <c r="D92" s="1873"/>
      <c r="E92" s="2003"/>
      <c r="F92" s="1875"/>
      <c r="G92" s="1875"/>
      <c r="H92" s="1366">
        <f t="shared" ref="H92" si="5">+D92+E92+F92-G92</f>
        <v>0</v>
      </c>
      <c r="I92" s="1694"/>
      <c r="J92" s="561" t="s">
        <v>587</v>
      </c>
      <c r="K92" s="497"/>
      <c r="N92" s="1773"/>
    </row>
    <row r="93" spans="1:21" s="325" customFormat="1" ht="20.25" x14ac:dyDescent="0.3">
      <c r="A93" s="205">
        <v>1576</v>
      </c>
      <c r="B93" s="1920" t="s">
        <v>1606</v>
      </c>
      <c r="C93" s="209"/>
      <c r="D93" s="1873"/>
      <c r="E93" s="2003"/>
      <c r="F93" s="1875"/>
      <c r="G93" s="1875"/>
      <c r="H93" s="1366">
        <f t="shared" ref="H93" si="6">+D93+E93+F93-G93</f>
        <v>0</v>
      </c>
      <c r="I93" s="1694"/>
      <c r="J93" s="561" t="s">
        <v>587</v>
      </c>
      <c r="K93" s="497"/>
      <c r="N93" s="1773"/>
      <c r="Q93" s="1963"/>
      <c r="R93" s="208"/>
      <c r="S93" s="208"/>
      <c r="T93" s="208"/>
      <c r="U93" s="208"/>
    </row>
    <row r="94" spans="1:21" s="325" customFormat="1" ht="12.75" x14ac:dyDescent="0.2">
      <c r="A94" s="205">
        <v>1580</v>
      </c>
      <c r="B94" s="206" t="s">
        <v>1535</v>
      </c>
      <c r="C94" s="209"/>
      <c r="D94" s="1873"/>
      <c r="E94" s="2003"/>
      <c r="F94" s="1875"/>
      <c r="G94" s="1875"/>
      <c r="H94" s="1366">
        <f t="shared" si="0"/>
        <v>0</v>
      </c>
      <c r="I94" s="1694"/>
      <c r="J94" s="561" t="s">
        <v>587</v>
      </c>
      <c r="K94" s="497"/>
      <c r="N94" s="1773"/>
    </row>
    <row r="95" spans="1:21" s="325" customFormat="1" ht="12.75" x14ac:dyDescent="0.2">
      <c r="A95" s="205">
        <v>1582</v>
      </c>
      <c r="B95" s="206" t="s">
        <v>1536</v>
      </c>
      <c r="C95" s="209"/>
      <c r="D95" s="1873"/>
      <c r="E95" s="2003"/>
      <c r="F95" s="1875"/>
      <c r="G95" s="1875"/>
      <c r="H95" s="1366">
        <f t="shared" si="0"/>
        <v>0</v>
      </c>
      <c r="I95" s="1694"/>
      <c r="J95" s="561" t="s">
        <v>587</v>
      </c>
      <c r="K95" s="497"/>
      <c r="N95" s="1773"/>
    </row>
    <row r="96" spans="1:21" s="325" customFormat="1" ht="12.75" x14ac:dyDescent="0.2">
      <c r="A96" s="205">
        <v>1584</v>
      </c>
      <c r="B96" s="206" t="s">
        <v>1537</v>
      </c>
      <c r="C96" s="209"/>
      <c r="D96" s="1873"/>
      <c r="E96" s="2003"/>
      <c r="F96" s="1875"/>
      <c r="G96" s="1875"/>
      <c r="H96" s="1366">
        <f t="shared" si="0"/>
        <v>0</v>
      </c>
      <c r="I96" s="1694"/>
      <c r="J96" s="561" t="s">
        <v>587</v>
      </c>
      <c r="K96" s="497"/>
      <c r="N96" s="1773"/>
    </row>
    <row r="97" spans="1:14" s="325" customFormat="1" ht="12.75" x14ac:dyDescent="0.2">
      <c r="A97" s="205">
        <v>1586</v>
      </c>
      <c r="B97" s="206" t="s">
        <v>1538</v>
      </c>
      <c r="C97" s="209"/>
      <c r="D97" s="1873"/>
      <c r="E97" s="2003"/>
      <c r="F97" s="1875"/>
      <c r="G97" s="1875"/>
      <c r="H97" s="1366">
        <f t="shared" si="0"/>
        <v>0</v>
      </c>
      <c r="I97" s="1694"/>
      <c r="J97" s="561" t="s">
        <v>587</v>
      </c>
      <c r="K97" s="497"/>
      <c r="N97" s="1773"/>
    </row>
    <row r="98" spans="1:14" s="325" customFormat="1" ht="12.75" x14ac:dyDescent="0.2">
      <c r="A98" s="205">
        <v>1588</v>
      </c>
      <c r="B98" s="206" t="s">
        <v>1539</v>
      </c>
      <c r="C98" s="209"/>
      <c r="D98" s="1873"/>
      <c r="E98" s="2003"/>
      <c r="F98" s="1875"/>
      <c r="G98" s="1875"/>
      <c r="H98" s="1366">
        <f t="shared" si="0"/>
        <v>0</v>
      </c>
      <c r="I98" s="1694"/>
      <c r="J98" s="561" t="s">
        <v>587</v>
      </c>
      <c r="K98" s="497"/>
      <c r="N98" s="1773"/>
    </row>
    <row r="99" spans="1:14" s="325" customFormat="1" ht="12.75" x14ac:dyDescent="0.2">
      <c r="A99" s="205">
        <v>1589</v>
      </c>
      <c r="B99" s="1905" t="s">
        <v>1633</v>
      </c>
      <c r="C99" s="209"/>
      <c r="D99" s="1873"/>
      <c r="E99" s="2003"/>
      <c r="F99" s="1875"/>
      <c r="G99" s="1875"/>
      <c r="H99" s="1366">
        <f t="shared" ref="H99" si="7">+D99+E99+F99-G99</f>
        <v>0</v>
      </c>
      <c r="I99" s="1694"/>
      <c r="J99" s="561" t="s">
        <v>587</v>
      </c>
      <c r="K99" s="497"/>
      <c r="N99" s="1773"/>
    </row>
    <row r="100" spans="1:14" s="325" customFormat="1" ht="12.75" x14ac:dyDescent="0.2">
      <c r="A100" s="205">
        <v>1590</v>
      </c>
      <c r="B100" s="206" t="s">
        <v>311</v>
      </c>
      <c r="C100" s="209"/>
      <c r="D100" s="1873"/>
      <c r="E100" s="2003"/>
      <c r="F100" s="1875"/>
      <c r="G100" s="1875"/>
      <c r="H100" s="1366">
        <f>+D100+E100+F100-G100</f>
        <v>0</v>
      </c>
      <c r="I100" s="1694"/>
      <c r="J100" s="561" t="s">
        <v>587</v>
      </c>
      <c r="K100" s="497"/>
      <c r="N100" s="1773"/>
    </row>
    <row r="101" spans="1:14" s="325" customFormat="1" ht="12.75" x14ac:dyDescent="0.2">
      <c r="A101" s="205">
        <v>1592</v>
      </c>
      <c r="B101" s="1905" t="s">
        <v>1634</v>
      </c>
      <c r="C101" s="209"/>
      <c r="D101" s="1873"/>
      <c r="E101" s="2003"/>
      <c r="F101" s="1875"/>
      <c r="G101" s="1875"/>
      <c r="H101" s="1366">
        <f t="shared" ref="H101:H102" si="8">+D101+E101+F101-G101</f>
        <v>0</v>
      </c>
      <c r="I101" s="1694"/>
      <c r="J101" s="561" t="s">
        <v>587</v>
      </c>
      <c r="K101" s="497"/>
      <c r="N101" s="1773"/>
    </row>
    <row r="102" spans="1:14" s="325" customFormat="1" ht="12.75" x14ac:dyDescent="0.2">
      <c r="A102" s="205">
        <v>1595</v>
      </c>
      <c r="B102" s="1905" t="s">
        <v>1635</v>
      </c>
      <c r="C102" s="209"/>
      <c r="D102" s="1873"/>
      <c r="E102" s="2003"/>
      <c r="F102" s="1875"/>
      <c r="G102" s="1875"/>
      <c r="H102" s="1366">
        <f t="shared" si="8"/>
        <v>0</v>
      </c>
      <c r="I102" s="1694"/>
      <c r="J102" s="561" t="s">
        <v>587</v>
      </c>
      <c r="K102" s="497"/>
      <c r="N102" s="1773"/>
    </row>
    <row r="103" spans="1:14" s="325" customFormat="1" ht="12.75" x14ac:dyDescent="0.2">
      <c r="A103" s="205">
        <v>1605</v>
      </c>
      <c r="B103" s="206" t="s">
        <v>1540</v>
      </c>
      <c r="C103" s="209"/>
      <c r="D103" s="1873"/>
      <c r="E103" s="2003"/>
      <c r="F103" s="1875"/>
      <c r="G103" s="1875"/>
      <c r="H103" s="1366">
        <f t="shared" ref="H103:H167" si="9">+D103+E103+F103-G103</f>
        <v>0</v>
      </c>
      <c r="I103" s="1694"/>
      <c r="J103" s="561" t="s">
        <v>587</v>
      </c>
      <c r="K103" s="497"/>
      <c r="N103" s="1773"/>
    </row>
    <row r="104" spans="1:14" s="325" customFormat="1" ht="12.75" x14ac:dyDescent="0.2">
      <c r="A104" s="205">
        <v>1606</v>
      </c>
      <c r="B104" s="206" t="s">
        <v>279</v>
      </c>
      <c r="C104" s="209"/>
      <c r="D104" s="1873"/>
      <c r="E104" s="2003"/>
      <c r="F104" s="1875"/>
      <c r="G104" s="1875"/>
      <c r="H104" s="1366">
        <f t="shared" si="9"/>
        <v>0</v>
      </c>
      <c r="I104" s="1694"/>
      <c r="J104" s="561" t="s">
        <v>588</v>
      </c>
      <c r="K104" s="497"/>
      <c r="N104" s="1773"/>
    </row>
    <row r="105" spans="1:14" s="325" customFormat="1" ht="12.75" x14ac:dyDescent="0.2">
      <c r="A105" s="1924">
        <v>1608</v>
      </c>
      <c r="B105" s="1845" t="s">
        <v>280</v>
      </c>
      <c r="C105" s="209"/>
      <c r="D105" s="1873"/>
      <c r="E105" s="2003"/>
      <c r="F105" s="1875"/>
      <c r="G105" s="1875"/>
      <c r="H105" s="1366">
        <f t="shared" si="9"/>
        <v>0</v>
      </c>
      <c r="I105" s="1694"/>
      <c r="J105" s="561" t="s">
        <v>1567</v>
      </c>
      <c r="K105" s="497"/>
      <c r="N105" s="1773"/>
    </row>
    <row r="106" spans="1:14" s="325" customFormat="1" ht="12.75" x14ac:dyDescent="0.2">
      <c r="A106" s="205">
        <v>1610</v>
      </c>
      <c r="B106" s="206" t="s">
        <v>281</v>
      </c>
      <c r="C106" s="209"/>
      <c r="D106" s="1873"/>
      <c r="E106" s="2003"/>
      <c r="F106" s="1875"/>
      <c r="G106" s="1875"/>
      <c r="H106" s="1366">
        <f t="shared" si="9"/>
        <v>0</v>
      </c>
      <c r="I106" s="1694"/>
      <c r="J106" s="561" t="s">
        <v>588</v>
      </c>
      <c r="K106" s="497"/>
      <c r="N106" s="1773"/>
    </row>
    <row r="107" spans="1:14" s="325" customFormat="1" ht="12.75" x14ac:dyDescent="0.2">
      <c r="A107" s="205">
        <v>1615</v>
      </c>
      <c r="B107" s="206" t="s">
        <v>282</v>
      </c>
      <c r="C107" s="209"/>
      <c r="D107" s="1873"/>
      <c r="E107" s="2003"/>
      <c r="F107" s="1875"/>
      <c r="G107" s="1875"/>
      <c r="H107" s="1366">
        <f t="shared" si="9"/>
        <v>0</v>
      </c>
      <c r="I107" s="1694"/>
      <c r="J107" s="561" t="s">
        <v>588</v>
      </c>
      <c r="K107" s="497"/>
      <c r="N107" s="1773"/>
    </row>
    <row r="108" spans="1:14" s="325" customFormat="1" ht="12.75" x14ac:dyDescent="0.2">
      <c r="A108" s="205">
        <v>1616</v>
      </c>
      <c r="B108" s="206" t="s">
        <v>283</v>
      </c>
      <c r="C108" s="209"/>
      <c r="D108" s="1873"/>
      <c r="E108" s="2003"/>
      <c r="F108" s="1875"/>
      <c r="G108" s="1875"/>
      <c r="H108" s="1366">
        <f t="shared" si="9"/>
        <v>0</v>
      </c>
      <c r="I108" s="1694"/>
      <c r="J108" s="561" t="s">
        <v>588</v>
      </c>
      <c r="K108" s="497"/>
      <c r="N108" s="1773"/>
    </row>
    <row r="109" spans="1:14" s="325" customFormat="1" ht="12.75" x14ac:dyDescent="0.2">
      <c r="A109" s="205">
        <v>1620</v>
      </c>
      <c r="B109" s="206" t="s">
        <v>284</v>
      </c>
      <c r="C109" s="209"/>
      <c r="D109" s="1873"/>
      <c r="E109" s="2003"/>
      <c r="F109" s="1875"/>
      <c r="G109" s="1875"/>
      <c r="H109" s="1366">
        <f t="shared" si="9"/>
        <v>0</v>
      </c>
      <c r="I109" s="1694"/>
      <c r="J109" s="561" t="s">
        <v>588</v>
      </c>
      <c r="K109" s="497"/>
      <c r="N109" s="1773"/>
    </row>
    <row r="110" spans="1:14" s="325" customFormat="1" ht="12.75" x14ac:dyDescent="0.2">
      <c r="A110" s="205">
        <v>1630</v>
      </c>
      <c r="B110" s="206" t="s">
        <v>285</v>
      </c>
      <c r="C110" s="209"/>
      <c r="D110" s="1873"/>
      <c r="E110" s="2003"/>
      <c r="F110" s="1875"/>
      <c r="G110" s="1875"/>
      <c r="H110" s="1366">
        <f t="shared" si="9"/>
        <v>0</v>
      </c>
      <c r="I110" s="1694"/>
      <c r="J110" s="561" t="s">
        <v>588</v>
      </c>
      <c r="K110" s="497"/>
      <c r="N110" s="1773"/>
    </row>
    <row r="111" spans="1:14" s="325" customFormat="1" ht="12.75" x14ac:dyDescent="0.2">
      <c r="A111" s="205">
        <v>1635</v>
      </c>
      <c r="B111" s="206" t="s">
        <v>1143</v>
      </c>
      <c r="C111" s="209"/>
      <c r="D111" s="1873"/>
      <c r="E111" s="2003"/>
      <c r="F111" s="1875"/>
      <c r="G111" s="1875"/>
      <c r="H111" s="1366">
        <f t="shared" si="9"/>
        <v>0</v>
      </c>
      <c r="I111" s="1694"/>
      <c r="J111" s="561" t="s">
        <v>588</v>
      </c>
      <c r="K111" s="497"/>
      <c r="N111" s="1773"/>
    </row>
    <row r="112" spans="1:14" s="325" customFormat="1" ht="12.75" x14ac:dyDescent="0.2">
      <c r="A112" s="205">
        <v>1640</v>
      </c>
      <c r="B112" s="206" t="s">
        <v>1144</v>
      </c>
      <c r="C112" s="209"/>
      <c r="D112" s="1873"/>
      <c r="E112" s="2003"/>
      <c r="F112" s="1875"/>
      <c r="G112" s="1875"/>
      <c r="H112" s="1366">
        <f t="shared" si="9"/>
        <v>0</v>
      </c>
      <c r="I112" s="1694"/>
      <c r="J112" s="561" t="s">
        <v>588</v>
      </c>
      <c r="K112" s="497"/>
      <c r="N112" s="1773"/>
    </row>
    <row r="113" spans="1:14" s="325" customFormat="1" ht="12.75" x14ac:dyDescent="0.2">
      <c r="A113" s="205">
        <v>1645</v>
      </c>
      <c r="B113" s="206" t="s">
        <v>63</v>
      </c>
      <c r="C113" s="209"/>
      <c r="D113" s="1873"/>
      <c r="E113" s="2003"/>
      <c r="F113" s="1875"/>
      <c r="G113" s="1875"/>
      <c r="H113" s="1366">
        <f t="shared" si="9"/>
        <v>0</v>
      </c>
      <c r="I113" s="1694"/>
      <c r="J113" s="561" t="s">
        <v>588</v>
      </c>
      <c r="K113" s="497"/>
      <c r="N113" s="1773"/>
    </row>
    <row r="114" spans="1:14" s="325" customFormat="1" ht="12.75" x14ac:dyDescent="0.2">
      <c r="A114" s="205">
        <v>1650</v>
      </c>
      <c r="B114" s="206" t="s">
        <v>64</v>
      </c>
      <c r="C114" s="209"/>
      <c r="D114" s="1873"/>
      <c r="E114" s="2003"/>
      <c r="F114" s="1875"/>
      <c r="G114" s="1875"/>
      <c r="H114" s="1366">
        <f t="shared" si="9"/>
        <v>0</v>
      </c>
      <c r="I114" s="1694"/>
      <c r="J114" s="561" t="s">
        <v>588</v>
      </c>
      <c r="K114" s="497"/>
      <c r="N114" s="1773"/>
    </row>
    <row r="115" spans="1:14" s="325" customFormat="1" ht="12.75" x14ac:dyDescent="0.2">
      <c r="A115" s="205">
        <v>1655</v>
      </c>
      <c r="B115" s="206" t="s">
        <v>65</v>
      </c>
      <c r="C115" s="209"/>
      <c r="D115" s="1873"/>
      <c r="E115" s="2003"/>
      <c r="F115" s="1875"/>
      <c r="G115" s="1875"/>
      <c r="H115" s="1366">
        <f t="shared" si="9"/>
        <v>0</v>
      </c>
      <c r="I115" s="1694"/>
      <c r="J115" s="561" t="s">
        <v>588</v>
      </c>
      <c r="K115" s="497"/>
      <c r="N115" s="1773"/>
    </row>
    <row r="116" spans="1:14" s="325" customFormat="1" ht="12.75" x14ac:dyDescent="0.2">
      <c r="A116" s="205">
        <v>1660</v>
      </c>
      <c r="B116" s="206" t="s">
        <v>66</v>
      </c>
      <c r="C116" s="209"/>
      <c r="D116" s="1873"/>
      <c r="E116" s="2003"/>
      <c r="F116" s="1875"/>
      <c r="G116" s="1875"/>
      <c r="H116" s="1366">
        <f t="shared" si="9"/>
        <v>0</v>
      </c>
      <c r="I116" s="1694"/>
      <c r="J116" s="561" t="s">
        <v>588</v>
      </c>
      <c r="K116" s="497"/>
      <c r="N116" s="1773"/>
    </row>
    <row r="117" spans="1:14" s="325" customFormat="1" ht="12.75" x14ac:dyDescent="0.2">
      <c r="A117" s="205">
        <v>1665</v>
      </c>
      <c r="B117" s="206" t="s">
        <v>67</v>
      </c>
      <c r="C117" s="209"/>
      <c r="D117" s="1873"/>
      <c r="E117" s="2003"/>
      <c r="F117" s="1875"/>
      <c r="G117" s="1875"/>
      <c r="H117" s="1366">
        <f t="shared" si="9"/>
        <v>0</v>
      </c>
      <c r="I117" s="1694"/>
      <c r="J117" s="561" t="s">
        <v>588</v>
      </c>
      <c r="K117" s="497"/>
      <c r="N117" s="1773"/>
    </row>
    <row r="118" spans="1:14" s="325" customFormat="1" ht="12.75" x14ac:dyDescent="0.2">
      <c r="A118" s="205">
        <v>1670</v>
      </c>
      <c r="B118" s="206" t="s">
        <v>68</v>
      </c>
      <c r="C118" s="209"/>
      <c r="D118" s="1873"/>
      <c r="E118" s="2003"/>
      <c r="F118" s="1875"/>
      <c r="G118" s="1875"/>
      <c r="H118" s="1366">
        <f t="shared" si="9"/>
        <v>0</v>
      </c>
      <c r="I118" s="1694"/>
      <c r="J118" s="561" t="s">
        <v>588</v>
      </c>
      <c r="K118" s="497"/>
      <c r="N118" s="1773"/>
    </row>
    <row r="119" spans="1:14" s="325" customFormat="1" ht="12.75" x14ac:dyDescent="0.2">
      <c r="A119" s="205">
        <v>1675</v>
      </c>
      <c r="B119" s="206" t="s">
        <v>69</v>
      </c>
      <c r="C119" s="209"/>
      <c r="D119" s="1873"/>
      <c r="E119" s="2003"/>
      <c r="F119" s="1875"/>
      <c r="G119" s="1875"/>
      <c r="H119" s="1366">
        <f t="shared" si="9"/>
        <v>0</v>
      </c>
      <c r="I119" s="1694"/>
      <c r="J119" s="561" t="s">
        <v>588</v>
      </c>
      <c r="K119" s="497"/>
      <c r="N119" s="1773"/>
    </row>
    <row r="120" spans="1:14" s="325" customFormat="1" ht="12.75" x14ac:dyDescent="0.2">
      <c r="A120" s="205">
        <v>1680</v>
      </c>
      <c r="B120" s="206" t="s">
        <v>70</v>
      </c>
      <c r="C120" s="209"/>
      <c r="D120" s="1873"/>
      <c r="E120" s="2003"/>
      <c r="F120" s="1875"/>
      <c r="G120" s="1875"/>
      <c r="H120" s="1366">
        <f t="shared" si="9"/>
        <v>0</v>
      </c>
      <c r="I120" s="1694"/>
      <c r="J120" s="561" t="s">
        <v>588</v>
      </c>
      <c r="K120" s="497"/>
      <c r="N120" s="1773"/>
    </row>
    <row r="121" spans="1:14" s="325" customFormat="1" ht="12.75" x14ac:dyDescent="0.2">
      <c r="A121" s="205">
        <v>1685</v>
      </c>
      <c r="B121" s="206" t="s">
        <v>71</v>
      </c>
      <c r="C121" s="209"/>
      <c r="D121" s="1873"/>
      <c r="E121" s="2003"/>
      <c r="F121" s="1875"/>
      <c r="G121" s="1875"/>
      <c r="H121" s="1366">
        <f t="shared" si="9"/>
        <v>0</v>
      </c>
      <c r="I121" s="1694"/>
      <c r="J121" s="561" t="s">
        <v>588</v>
      </c>
      <c r="K121" s="497"/>
      <c r="N121" s="1773"/>
    </row>
    <row r="122" spans="1:14" s="325" customFormat="1" ht="12.75" x14ac:dyDescent="0.2">
      <c r="A122" s="205">
        <v>1705</v>
      </c>
      <c r="B122" s="206" t="s">
        <v>282</v>
      </c>
      <c r="C122" s="209"/>
      <c r="D122" s="1873"/>
      <c r="E122" s="2003"/>
      <c r="F122" s="1875"/>
      <c r="G122" s="1875"/>
      <c r="H122" s="1366">
        <f t="shared" si="9"/>
        <v>0</v>
      </c>
      <c r="I122" s="1694"/>
      <c r="J122" s="561" t="s">
        <v>588</v>
      </c>
      <c r="K122" s="497"/>
      <c r="N122" s="1773"/>
    </row>
    <row r="123" spans="1:14" s="325" customFormat="1" ht="12.75" x14ac:dyDescent="0.2">
      <c r="A123" s="205">
        <v>1706</v>
      </c>
      <c r="B123" s="206" t="s">
        <v>283</v>
      </c>
      <c r="C123" s="209"/>
      <c r="D123" s="1873"/>
      <c r="E123" s="2003"/>
      <c r="F123" s="1875"/>
      <c r="G123" s="1875"/>
      <c r="H123" s="1366">
        <f t="shared" si="9"/>
        <v>0</v>
      </c>
      <c r="I123" s="1694"/>
      <c r="J123" s="561" t="s">
        <v>588</v>
      </c>
      <c r="K123" s="497"/>
      <c r="N123" s="1773"/>
    </row>
    <row r="124" spans="1:14" s="325" customFormat="1" ht="12.75" x14ac:dyDescent="0.2">
      <c r="A124" s="205">
        <v>1708</v>
      </c>
      <c r="B124" s="206" t="s">
        <v>284</v>
      </c>
      <c r="C124" s="209"/>
      <c r="D124" s="1873"/>
      <c r="E124" s="2003"/>
      <c r="F124" s="1875"/>
      <c r="G124" s="1875"/>
      <c r="H124" s="1366">
        <f t="shared" si="9"/>
        <v>0</v>
      </c>
      <c r="I124" s="1694"/>
      <c r="J124" s="561" t="s">
        <v>588</v>
      </c>
      <c r="K124" s="497"/>
      <c r="N124" s="1773"/>
    </row>
    <row r="125" spans="1:14" s="325" customFormat="1" ht="12.75" x14ac:dyDescent="0.2">
      <c r="A125" s="205">
        <v>1710</v>
      </c>
      <c r="B125" s="206" t="s">
        <v>285</v>
      </c>
      <c r="C125" s="209"/>
      <c r="D125" s="1873"/>
      <c r="E125" s="2003"/>
      <c r="F125" s="1875"/>
      <c r="G125" s="1875"/>
      <c r="H125" s="1366">
        <f t="shared" si="9"/>
        <v>0</v>
      </c>
      <c r="I125" s="1694"/>
      <c r="J125" s="561" t="s">
        <v>588</v>
      </c>
      <c r="K125" s="497"/>
      <c r="N125" s="1773"/>
    </row>
    <row r="126" spans="1:14" s="325" customFormat="1" ht="12.75" x14ac:dyDescent="0.2">
      <c r="A126" s="205">
        <v>1715</v>
      </c>
      <c r="B126" s="206" t="s">
        <v>72</v>
      </c>
      <c r="C126" s="209"/>
      <c r="D126" s="1873"/>
      <c r="E126" s="2003"/>
      <c r="F126" s="1875"/>
      <c r="G126" s="1875"/>
      <c r="H126" s="1366">
        <f t="shared" si="9"/>
        <v>0</v>
      </c>
      <c r="I126" s="1694"/>
      <c r="J126" s="561" t="s">
        <v>588</v>
      </c>
      <c r="K126" s="497"/>
      <c r="N126" s="1773"/>
    </row>
    <row r="127" spans="1:14" s="325" customFormat="1" ht="12.75" x14ac:dyDescent="0.2">
      <c r="A127" s="205">
        <v>1720</v>
      </c>
      <c r="B127" s="206" t="s">
        <v>73</v>
      </c>
      <c r="C127" s="209"/>
      <c r="D127" s="1873"/>
      <c r="E127" s="2003"/>
      <c r="F127" s="1875"/>
      <c r="G127" s="1875"/>
      <c r="H127" s="1366">
        <f t="shared" si="9"/>
        <v>0</v>
      </c>
      <c r="I127" s="1694"/>
      <c r="J127" s="561" t="s">
        <v>588</v>
      </c>
      <c r="K127" s="497"/>
      <c r="N127" s="1773"/>
    </row>
    <row r="128" spans="1:14" s="325" customFormat="1" ht="12.75" x14ac:dyDescent="0.2">
      <c r="A128" s="205">
        <v>1725</v>
      </c>
      <c r="B128" s="206" t="s">
        <v>74</v>
      </c>
      <c r="C128" s="209"/>
      <c r="D128" s="1873"/>
      <c r="E128" s="2003"/>
      <c r="F128" s="1875"/>
      <c r="G128" s="1875"/>
      <c r="H128" s="1366">
        <f t="shared" si="9"/>
        <v>0</v>
      </c>
      <c r="I128" s="1694"/>
      <c r="J128" s="561" t="s">
        <v>588</v>
      </c>
      <c r="K128" s="497"/>
      <c r="N128" s="1773"/>
    </row>
    <row r="129" spans="1:14" s="325" customFormat="1" ht="12.75" x14ac:dyDescent="0.2">
      <c r="A129" s="205">
        <v>1730</v>
      </c>
      <c r="B129" s="206" t="s">
        <v>75</v>
      </c>
      <c r="C129" s="209"/>
      <c r="D129" s="1873"/>
      <c r="E129" s="2003"/>
      <c r="F129" s="1875"/>
      <c r="G129" s="1875"/>
      <c r="H129" s="1366">
        <f t="shared" si="9"/>
        <v>0</v>
      </c>
      <c r="I129" s="1694"/>
      <c r="J129" s="561" t="s">
        <v>588</v>
      </c>
      <c r="K129" s="497"/>
      <c r="N129" s="2607">
        <f>L130-N130</f>
        <v>5896235</v>
      </c>
    </row>
    <row r="130" spans="1:14" s="325" customFormat="1" ht="12.75" x14ac:dyDescent="0.2">
      <c r="A130" s="205">
        <v>1735</v>
      </c>
      <c r="B130" s="206" t="s">
        <v>76</v>
      </c>
      <c r="C130" s="209"/>
      <c r="D130" s="1873"/>
      <c r="E130" s="2003"/>
      <c r="F130" s="1875"/>
      <c r="G130" s="1875"/>
      <c r="H130" s="1366">
        <f t="shared" si="9"/>
        <v>0</v>
      </c>
      <c r="I130" s="1694"/>
      <c r="J130" s="561" t="s">
        <v>588</v>
      </c>
      <c r="K130" s="497"/>
      <c r="L130" s="2604">
        <f>SUM(L135:L185)</f>
        <v>230549295</v>
      </c>
      <c r="M130" s="2604"/>
      <c r="N130" s="2606">
        <f>SUM(N135:N159)</f>
        <v>224653060</v>
      </c>
    </row>
    <row r="131" spans="1:14" s="325" customFormat="1" ht="12.75" x14ac:dyDescent="0.2">
      <c r="A131" s="205">
        <v>1740</v>
      </c>
      <c r="B131" s="206" t="s">
        <v>84</v>
      </c>
      <c r="C131" s="209"/>
      <c r="D131" s="1873"/>
      <c r="E131" s="2003"/>
      <c r="F131" s="1875"/>
      <c r="G131" s="1875"/>
      <c r="H131" s="1366">
        <f t="shared" si="9"/>
        <v>0</v>
      </c>
      <c r="I131" s="1694"/>
      <c r="J131" s="561" t="s">
        <v>588</v>
      </c>
      <c r="K131" s="497"/>
      <c r="N131" s="1773"/>
    </row>
    <row r="132" spans="1:14" s="325" customFormat="1" ht="12.75" x14ac:dyDescent="0.2">
      <c r="A132" s="205">
        <v>1745</v>
      </c>
      <c r="B132" s="206" t="s">
        <v>85</v>
      </c>
      <c r="C132" s="209"/>
      <c r="D132" s="1873"/>
      <c r="E132" s="2003"/>
      <c r="F132" s="1875"/>
      <c r="G132" s="1875"/>
      <c r="H132" s="1366">
        <f t="shared" si="9"/>
        <v>0</v>
      </c>
      <c r="I132" s="1694"/>
      <c r="J132" s="561" t="s">
        <v>588</v>
      </c>
      <c r="K132" s="497"/>
      <c r="N132" s="1773"/>
    </row>
    <row r="133" spans="1:14" s="325" customFormat="1" ht="12.75" x14ac:dyDescent="0.2">
      <c r="A133" s="1925">
        <v>1805</v>
      </c>
      <c r="B133" s="211" t="s">
        <v>282</v>
      </c>
      <c r="C133" s="209"/>
      <c r="D133" s="1873"/>
      <c r="E133" s="2003"/>
      <c r="F133" s="1875"/>
      <c r="G133" s="1875"/>
      <c r="H133" s="1366">
        <f t="shared" si="9"/>
        <v>0</v>
      </c>
      <c r="I133" s="1694"/>
      <c r="J133" s="561" t="s">
        <v>1570</v>
      </c>
      <c r="K133" s="497"/>
      <c r="L133" s="325" t="str">
        <f>IFERROR(VLOOKUP(A133,$M$136:$N$159,2,FALSE),"")</f>
        <v/>
      </c>
      <c r="N133" s="1773"/>
    </row>
    <row r="134" spans="1:14" s="325" customFormat="1" ht="12.75" x14ac:dyDescent="0.2">
      <c r="A134" s="1925">
        <v>1806</v>
      </c>
      <c r="B134" s="211" t="s">
        <v>283</v>
      </c>
      <c r="C134" s="209"/>
      <c r="D134" s="1873"/>
      <c r="E134" s="2003"/>
      <c r="F134" s="1875"/>
      <c r="G134" s="1875"/>
      <c r="H134" s="1366">
        <f t="shared" si="9"/>
        <v>0</v>
      </c>
      <c r="I134" s="1694"/>
      <c r="J134" s="561" t="s">
        <v>1570</v>
      </c>
      <c r="K134" s="497"/>
      <c r="L134" s="325" t="str">
        <f t="shared" ref="L134:L185" si="10">IFERROR(VLOOKUP(A134,$M$136:$N$159,2,FALSE),"")</f>
        <v/>
      </c>
      <c r="N134" s="1773"/>
    </row>
    <row r="135" spans="1:14" s="325" customFormat="1" ht="12.75" x14ac:dyDescent="0.2">
      <c r="A135" s="1925">
        <v>1808</v>
      </c>
      <c r="B135" s="211" t="s">
        <v>284</v>
      </c>
      <c r="C135" s="209"/>
      <c r="D135" s="1873">
        <v>2987642</v>
      </c>
      <c r="E135" s="2003"/>
      <c r="F135" s="1875"/>
      <c r="G135" s="1875"/>
      <c r="H135" s="1366">
        <f t="shared" si="9"/>
        <v>2987642</v>
      </c>
      <c r="I135" s="1694"/>
      <c r="J135" s="561" t="s">
        <v>1570</v>
      </c>
      <c r="K135" s="497"/>
      <c r="L135" s="325">
        <f t="shared" si="10"/>
        <v>2987642</v>
      </c>
      <c r="N135" s="1773"/>
    </row>
    <row r="136" spans="1:14" s="325" customFormat="1" ht="12.75" x14ac:dyDescent="0.2">
      <c r="A136" s="1925">
        <v>1810</v>
      </c>
      <c r="B136" s="211" t="s">
        <v>285</v>
      </c>
      <c r="C136" s="209"/>
      <c r="D136" s="1873"/>
      <c r="E136" s="2003"/>
      <c r="F136" s="1875"/>
      <c r="G136" s="1875"/>
      <c r="H136" s="1366">
        <f t="shared" si="9"/>
        <v>0</v>
      </c>
      <c r="I136" s="1694"/>
      <c r="J136" s="561" t="s">
        <v>1570</v>
      </c>
      <c r="K136" s="497"/>
      <c r="L136" s="325" t="str">
        <f t="shared" si="10"/>
        <v/>
      </c>
      <c r="M136" s="325">
        <v>1925</v>
      </c>
      <c r="N136" s="2606">
        <v>3178640</v>
      </c>
    </row>
    <row r="137" spans="1:14" s="325" customFormat="1" ht="25.5" x14ac:dyDescent="0.2">
      <c r="A137" s="1925">
        <v>1815</v>
      </c>
      <c r="B137" s="211" t="s">
        <v>86</v>
      </c>
      <c r="C137" s="209"/>
      <c r="D137" s="1873"/>
      <c r="E137" s="2003"/>
      <c r="F137" s="1875"/>
      <c r="G137" s="1875"/>
      <c r="H137" s="1366">
        <f t="shared" si="9"/>
        <v>0</v>
      </c>
      <c r="I137" s="1694"/>
      <c r="J137" s="561" t="s">
        <v>1571</v>
      </c>
      <c r="K137" s="497"/>
      <c r="L137" s="325" t="str">
        <f t="shared" si="10"/>
        <v/>
      </c>
      <c r="M137" s="325">
        <v>1906</v>
      </c>
      <c r="N137" s="2606">
        <v>65314</v>
      </c>
    </row>
    <row r="138" spans="1:14" s="325" customFormat="1" ht="25.5" x14ac:dyDescent="0.2">
      <c r="A138" s="1925">
        <v>1820</v>
      </c>
      <c r="B138" s="211" t="s">
        <v>87</v>
      </c>
      <c r="C138" s="209"/>
      <c r="D138" s="1873">
        <v>23641120</v>
      </c>
      <c r="E138" s="2003"/>
      <c r="F138" s="1875"/>
      <c r="G138" s="1875"/>
      <c r="H138" s="1366">
        <f t="shared" si="9"/>
        <v>23641120</v>
      </c>
      <c r="I138" s="1694"/>
      <c r="J138" s="561" t="s">
        <v>1572</v>
      </c>
      <c r="K138" s="497"/>
      <c r="L138" s="325">
        <f t="shared" si="10"/>
        <v>23641120</v>
      </c>
      <c r="M138" s="325">
        <v>1905</v>
      </c>
      <c r="N138" s="2606">
        <v>940079</v>
      </c>
    </row>
    <row r="139" spans="1:14" s="325" customFormat="1" ht="12.75" x14ac:dyDescent="0.2">
      <c r="A139" s="1925">
        <v>1825</v>
      </c>
      <c r="B139" s="211" t="s">
        <v>88</v>
      </c>
      <c r="C139" s="209"/>
      <c r="D139" s="1873">
        <v>881028</v>
      </c>
      <c r="E139" s="2003"/>
      <c r="F139" s="1875"/>
      <c r="G139" s="1875"/>
      <c r="H139" s="1366">
        <f t="shared" si="9"/>
        <v>881028</v>
      </c>
      <c r="I139" s="1694"/>
      <c r="J139" s="561" t="s">
        <v>1567</v>
      </c>
      <c r="K139" s="497"/>
      <c r="L139" s="325">
        <f t="shared" si="10"/>
        <v>881028</v>
      </c>
      <c r="M139" s="325">
        <v>1808</v>
      </c>
      <c r="N139" s="2606">
        <v>2987642</v>
      </c>
    </row>
    <row r="140" spans="1:14" s="325" customFormat="1" ht="12.75" x14ac:dyDescent="0.2">
      <c r="A140" s="1925">
        <v>1830</v>
      </c>
      <c r="B140" s="211" t="s">
        <v>89</v>
      </c>
      <c r="C140" s="209"/>
      <c r="D140" s="1876">
        <v>29456666.399999999</v>
      </c>
      <c r="E140" s="2003"/>
      <c r="F140" s="1875"/>
      <c r="G140" s="1875"/>
      <c r="H140" s="1366">
        <f t="shared" si="9"/>
        <v>29456666.399999999</v>
      </c>
      <c r="I140" s="1694"/>
      <c r="J140" s="561" t="s">
        <v>1569</v>
      </c>
      <c r="K140" s="497"/>
      <c r="L140" s="325">
        <f t="shared" si="10"/>
        <v>29456666.399999999</v>
      </c>
      <c r="M140" s="325">
        <v>1820</v>
      </c>
      <c r="N140" s="2606">
        <v>23641120</v>
      </c>
    </row>
    <row r="141" spans="1:14" s="325" customFormat="1" ht="12.75" x14ac:dyDescent="0.2">
      <c r="A141" s="1925">
        <v>1835</v>
      </c>
      <c r="B141" s="211" t="s">
        <v>75</v>
      </c>
      <c r="C141" s="209"/>
      <c r="D141" s="1873">
        <v>41180749.094999999</v>
      </c>
      <c r="E141" s="2003"/>
      <c r="F141" s="1875"/>
      <c r="G141" s="1875"/>
      <c r="H141" s="1366">
        <f t="shared" si="9"/>
        <v>41180749.094999999</v>
      </c>
      <c r="I141" s="1694"/>
      <c r="J141" s="561" t="s">
        <v>1569</v>
      </c>
      <c r="K141" s="497"/>
      <c r="L141" s="325">
        <f t="shared" si="10"/>
        <v>41180749.094999999</v>
      </c>
      <c r="M141" s="325">
        <v>1825</v>
      </c>
      <c r="N141" s="2606">
        <v>881028</v>
      </c>
    </row>
    <row r="142" spans="1:14" s="325" customFormat="1" ht="12.75" x14ac:dyDescent="0.2">
      <c r="A142" s="1925">
        <v>1840</v>
      </c>
      <c r="B142" s="211" t="s">
        <v>76</v>
      </c>
      <c r="C142" s="209"/>
      <c r="D142" s="1873">
        <v>25253699.984999999</v>
      </c>
      <c r="E142" s="2003"/>
      <c r="F142" s="1875"/>
      <c r="G142" s="1875"/>
      <c r="H142" s="1366">
        <f t="shared" si="9"/>
        <v>25253699.984999999</v>
      </c>
      <c r="I142" s="1694"/>
      <c r="J142" s="561" t="s">
        <v>1569</v>
      </c>
      <c r="K142" s="497"/>
      <c r="L142" s="325">
        <f t="shared" si="10"/>
        <v>25253699.984999999</v>
      </c>
      <c r="M142" s="325">
        <v>1830</v>
      </c>
      <c r="N142" s="2606">
        <v>29456666.399999999</v>
      </c>
    </row>
    <row r="143" spans="1:14" s="325" customFormat="1" ht="12.75" x14ac:dyDescent="0.2">
      <c r="A143" s="1925">
        <v>1845</v>
      </c>
      <c r="B143" s="211" t="s">
        <v>84</v>
      </c>
      <c r="C143" s="209"/>
      <c r="D143" s="1873">
        <v>17528495.094999999</v>
      </c>
      <c r="E143" s="2003"/>
      <c r="F143" s="1875"/>
      <c r="G143" s="1875"/>
      <c r="H143" s="1366">
        <f t="shared" si="9"/>
        <v>17528495.094999999</v>
      </c>
      <c r="I143" s="1694"/>
      <c r="J143" s="561" t="s">
        <v>1569</v>
      </c>
      <c r="K143" s="497"/>
      <c r="L143" s="325">
        <f t="shared" si="10"/>
        <v>17528495.094999999</v>
      </c>
      <c r="M143" s="325">
        <v>1835</v>
      </c>
      <c r="N143" s="2606">
        <v>41180749.094999999</v>
      </c>
    </row>
    <row r="144" spans="1:14" s="325" customFormat="1" ht="12.75" x14ac:dyDescent="0.2">
      <c r="A144" s="1925">
        <v>1850</v>
      </c>
      <c r="B144" s="211" t="s">
        <v>90</v>
      </c>
      <c r="C144" s="209"/>
      <c r="D144" s="1873">
        <v>31187118.965</v>
      </c>
      <c r="E144" s="2003"/>
      <c r="F144" s="1875"/>
      <c r="G144" s="1875"/>
      <c r="H144" s="1366">
        <f t="shared" si="9"/>
        <v>31187118.965</v>
      </c>
      <c r="I144" s="1694"/>
      <c r="J144" s="561" t="s">
        <v>90</v>
      </c>
      <c r="K144" s="497"/>
      <c r="L144" s="325">
        <f t="shared" si="10"/>
        <v>31187118.965</v>
      </c>
      <c r="M144" s="325">
        <v>1840</v>
      </c>
      <c r="N144" s="2606">
        <v>25253699.984999999</v>
      </c>
    </row>
    <row r="145" spans="1:14" s="325" customFormat="1" ht="12.75" x14ac:dyDescent="0.2">
      <c r="A145" s="1925">
        <v>1855</v>
      </c>
      <c r="B145" s="211" t="s">
        <v>92</v>
      </c>
      <c r="C145" s="209"/>
      <c r="D145" s="1873">
        <v>16846078.960000001</v>
      </c>
      <c r="E145" s="2003"/>
      <c r="F145" s="1875"/>
      <c r="G145" s="1875"/>
      <c r="H145" s="1366">
        <f t="shared" si="9"/>
        <v>16846078.960000001</v>
      </c>
      <c r="I145" s="1694"/>
      <c r="J145" s="561" t="s">
        <v>1563</v>
      </c>
      <c r="K145" s="497"/>
      <c r="L145" s="325">
        <f t="shared" si="10"/>
        <v>16846078.960000001</v>
      </c>
      <c r="M145" s="325">
        <v>1845</v>
      </c>
      <c r="N145" s="2606">
        <v>17528495.094999999</v>
      </c>
    </row>
    <row r="146" spans="1:14" s="325" customFormat="1" ht="12.75" x14ac:dyDescent="0.2">
      <c r="A146" s="1925">
        <v>1860</v>
      </c>
      <c r="B146" s="211" t="s">
        <v>93</v>
      </c>
      <c r="C146" s="209"/>
      <c r="D146" s="1873">
        <v>9261664</v>
      </c>
      <c r="E146" s="2003"/>
      <c r="F146" s="1875"/>
      <c r="G146" s="1875"/>
      <c r="H146" s="1366">
        <f t="shared" si="9"/>
        <v>9261664</v>
      </c>
      <c r="I146" s="1694"/>
      <c r="J146" s="561" t="s">
        <v>1563</v>
      </c>
      <c r="K146" s="497"/>
      <c r="L146" s="325">
        <f t="shared" si="10"/>
        <v>9261664</v>
      </c>
      <c r="M146" s="325">
        <v>1850</v>
      </c>
      <c r="N146" s="2606">
        <v>31187118.965</v>
      </c>
    </row>
    <row r="147" spans="1:14" s="325" customFormat="1" ht="12.75" x14ac:dyDescent="0.2">
      <c r="A147" s="210"/>
      <c r="B147" s="1904" t="s">
        <v>1615</v>
      </c>
      <c r="C147" s="209"/>
      <c r="D147" s="1873"/>
      <c r="E147" s="2003"/>
      <c r="F147" s="1875"/>
      <c r="G147" s="1875"/>
      <c r="H147" s="1366"/>
      <c r="I147" s="1765"/>
      <c r="J147" s="50"/>
      <c r="K147" s="497"/>
      <c r="L147" s="325" t="str">
        <f t="shared" si="10"/>
        <v/>
      </c>
      <c r="M147" s="325">
        <v>1855</v>
      </c>
      <c r="N147" s="2606">
        <v>16846078.960000001</v>
      </c>
    </row>
    <row r="148" spans="1:14" s="325" customFormat="1" ht="12.75" x14ac:dyDescent="0.2">
      <c r="A148" s="205">
        <v>1865</v>
      </c>
      <c r="B148" s="206" t="s">
        <v>1129</v>
      </c>
      <c r="C148" s="209"/>
      <c r="D148" s="1873"/>
      <c r="E148" s="2003"/>
      <c r="F148" s="1875"/>
      <c r="G148" s="1875"/>
      <c r="H148" s="1366">
        <f t="shared" si="9"/>
        <v>0</v>
      </c>
      <c r="I148" s="1694"/>
      <c r="J148" s="561" t="s">
        <v>588</v>
      </c>
      <c r="K148" s="497"/>
      <c r="L148" s="325" t="str">
        <f t="shared" si="10"/>
        <v/>
      </c>
      <c r="M148" s="325">
        <v>1860</v>
      </c>
      <c r="N148" s="2606">
        <v>9261664</v>
      </c>
    </row>
    <row r="149" spans="1:14" s="325" customFormat="1" ht="12.75" x14ac:dyDescent="0.2">
      <c r="A149" s="205">
        <v>1870</v>
      </c>
      <c r="B149" s="206" t="s">
        <v>507</v>
      </c>
      <c r="C149" s="209"/>
      <c r="D149" s="1873"/>
      <c r="E149" s="2003"/>
      <c r="F149" s="1875"/>
      <c r="G149" s="1875"/>
      <c r="H149" s="1366">
        <f t="shared" si="9"/>
        <v>0</v>
      </c>
      <c r="I149" s="1694"/>
      <c r="J149" s="561" t="s">
        <v>588</v>
      </c>
      <c r="K149" s="497"/>
      <c r="L149" s="325" t="str">
        <f t="shared" si="10"/>
        <v/>
      </c>
      <c r="M149" s="325">
        <v>1908</v>
      </c>
      <c r="N149" s="2606">
        <v>12223707</v>
      </c>
    </row>
    <row r="150" spans="1:14" s="325" customFormat="1" ht="12.75" x14ac:dyDescent="0.2">
      <c r="A150" s="205">
        <v>1875</v>
      </c>
      <c r="B150" s="206" t="s">
        <v>508</v>
      </c>
      <c r="C150" s="209"/>
      <c r="D150" s="1873"/>
      <c r="E150" s="2003"/>
      <c r="F150" s="1875"/>
      <c r="G150" s="1875"/>
      <c r="H150" s="1366">
        <f t="shared" si="9"/>
        <v>0</v>
      </c>
      <c r="I150" s="1694"/>
      <c r="J150" s="561" t="s">
        <v>588</v>
      </c>
      <c r="K150" s="497"/>
      <c r="L150" s="325" t="str">
        <f t="shared" si="10"/>
        <v/>
      </c>
      <c r="M150" s="325">
        <v>1915</v>
      </c>
      <c r="N150" s="2606">
        <v>90616</v>
      </c>
    </row>
    <row r="151" spans="1:14" s="325" customFormat="1" ht="12.75" x14ac:dyDescent="0.2">
      <c r="A151" s="1924">
        <v>1905</v>
      </c>
      <c r="B151" s="1764" t="s">
        <v>282</v>
      </c>
      <c r="C151" s="209"/>
      <c r="D151" s="1873">
        <v>940079</v>
      </c>
      <c r="E151" s="2003"/>
      <c r="F151" s="1875"/>
      <c r="G151" s="1875"/>
      <c r="H151" s="1366">
        <f t="shared" si="9"/>
        <v>940079</v>
      </c>
      <c r="I151" s="1694"/>
      <c r="J151" s="561" t="s">
        <v>1570</v>
      </c>
      <c r="K151" s="497"/>
      <c r="L151" s="325">
        <f t="shared" si="10"/>
        <v>940079</v>
      </c>
      <c r="M151" s="325">
        <v>1920</v>
      </c>
      <c r="N151" s="2606">
        <v>762482</v>
      </c>
    </row>
    <row r="152" spans="1:14" s="325" customFormat="1" ht="12.75" x14ac:dyDescent="0.2">
      <c r="A152" s="1924">
        <v>1906</v>
      </c>
      <c r="B152" s="1764" t="s">
        <v>283</v>
      </c>
      <c r="C152" s="209"/>
      <c r="D152" s="1873">
        <v>65314</v>
      </c>
      <c r="E152" s="2003"/>
      <c r="F152" s="1875"/>
      <c r="G152" s="1875"/>
      <c r="H152" s="1366">
        <f t="shared" si="9"/>
        <v>65314</v>
      </c>
      <c r="I152" s="1694"/>
      <c r="J152" s="561" t="s">
        <v>1570</v>
      </c>
      <c r="K152" s="497"/>
      <c r="L152" s="325">
        <f t="shared" si="10"/>
        <v>65314</v>
      </c>
      <c r="M152" s="325">
        <v>1930</v>
      </c>
      <c r="N152" s="2606">
        <v>6650783</v>
      </c>
    </row>
    <row r="153" spans="1:14" s="325" customFormat="1" ht="12.75" x14ac:dyDescent="0.2">
      <c r="A153" s="1924">
        <v>1908</v>
      </c>
      <c r="B153" s="1764" t="s">
        <v>284</v>
      </c>
      <c r="C153" s="209"/>
      <c r="D153" s="1873">
        <v>12223707</v>
      </c>
      <c r="E153" s="2003"/>
      <c r="F153" s="1875"/>
      <c r="G153" s="1875"/>
      <c r="H153" s="1366">
        <f t="shared" si="9"/>
        <v>12223707</v>
      </c>
      <c r="I153" s="1694"/>
      <c r="J153" s="561" t="s">
        <v>534</v>
      </c>
      <c r="K153" s="497"/>
      <c r="L153" s="325">
        <f t="shared" si="10"/>
        <v>12223707</v>
      </c>
      <c r="M153" s="325">
        <v>1940</v>
      </c>
      <c r="N153" s="2606">
        <v>2659604</v>
      </c>
    </row>
    <row r="154" spans="1:14" s="325" customFormat="1" ht="12.75" x14ac:dyDescent="0.2">
      <c r="A154" s="1924">
        <v>1910</v>
      </c>
      <c r="B154" s="1764" t="s">
        <v>285</v>
      </c>
      <c r="C154" s="209"/>
      <c r="D154" s="1873"/>
      <c r="E154" s="2003"/>
      <c r="F154" s="1875"/>
      <c r="G154" s="1875"/>
      <c r="H154" s="1366">
        <f t="shared" si="9"/>
        <v>0</v>
      </c>
      <c r="I154" s="1694"/>
      <c r="J154" s="561" t="s">
        <v>534</v>
      </c>
      <c r="K154" s="497"/>
      <c r="L154" s="325" t="str">
        <f t="shared" si="10"/>
        <v/>
      </c>
      <c r="M154" s="325">
        <v>1955</v>
      </c>
      <c r="N154" s="2606">
        <v>2407599</v>
      </c>
    </row>
    <row r="155" spans="1:14" s="325" customFormat="1" ht="12.75" x14ac:dyDescent="0.2">
      <c r="A155" s="1924">
        <v>1915</v>
      </c>
      <c r="B155" s="1764" t="s">
        <v>509</v>
      </c>
      <c r="C155" s="209"/>
      <c r="D155" s="1873">
        <v>90616</v>
      </c>
      <c r="E155" s="2003"/>
      <c r="F155" s="1875"/>
      <c r="G155" s="1875"/>
      <c r="H155" s="1366">
        <f t="shared" si="9"/>
        <v>90616</v>
      </c>
      <c r="I155" s="1694"/>
      <c r="J155" s="561" t="s">
        <v>1564</v>
      </c>
      <c r="K155" s="497"/>
      <c r="L155" s="325">
        <f t="shared" si="10"/>
        <v>90616</v>
      </c>
      <c r="M155" s="325">
        <v>1980</v>
      </c>
      <c r="N155" s="2606">
        <v>2608457</v>
      </c>
    </row>
    <row r="156" spans="1:14" s="325" customFormat="1" ht="12.75" x14ac:dyDescent="0.2">
      <c r="A156" s="1924">
        <v>1920</v>
      </c>
      <c r="B156" s="1764" t="s">
        <v>510</v>
      </c>
      <c r="C156" s="209"/>
      <c r="D156" s="1873">
        <v>762482</v>
      </c>
      <c r="E156" s="2003"/>
      <c r="F156" s="1875"/>
      <c r="G156" s="1875"/>
      <c r="H156" s="1366">
        <f t="shared" si="9"/>
        <v>762482</v>
      </c>
      <c r="I156" s="1694"/>
      <c r="J156" s="561" t="s">
        <v>1566</v>
      </c>
      <c r="K156" s="497"/>
      <c r="L156" s="325">
        <f t="shared" si="10"/>
        <v>762482</v>
      </c>
      <c r="M156" s="325">
        <v>1985</v>
      </c>
      <c r="N156" s="2606">
        <v>47668</v>
      </c>
    </row>
    <row r="157" spans="1:14" s="325" customFormat="1" ht="12.75" x14ac:dyDescent="0.2">
      <c r="A157" s="1924">
        <v>1925</v>
      </c>
      <c r="B157" s="1764" t="s">
        <v>511</v>
      </c>
      <c r="C157" s="209"/>
      <c r="D157" s="1873">
        <v>3178640</v>
      </c>
      <c r="E157" s="2003"/>
      <c r="F157" s="1875"/>
      <c r="G157" s="1875"/>
      <c r="H157" s="1366">
        <f t="shared" si="9"/>
        <v>3178640</v>
      </c>
      <c r="I157" s="1694"/>
      <c r="J157" s="561" t="s">
        <v>1566</v>
      </c>
      <c r="K157" s="497"/>
      <c r="L157" s="325">
        <f t="shared" si="10"/>
        <v>3178640</v>
      </c>
      <c r="M157" s="325">
        <v>2440</v>
      </c>
      <c r="N157" s="2606">
        <v>-7302139</v>
      </c>
    </row>
    <row r="158" spans="1:14" s="325" customFormat="1" ht="12.75" x14ac:dyDescent="0.2">
      <c r="A158" s="1924">
        <v>1930</v>
      </c>
      <c r="B158" s="1764" t="s">
        <v>512</v>
      </c>
      <c r="C158" s="209"/>
      <c r="D158" s="1873">
        <v>6650783</v>
      </c>
      <c r="E158" s="2003"/>
      <c r="F158" s="1875"/>
      <c r="G158" s="1875"/>
      <c r="H158" s="1366">
        <f t="shared" si="9"/>
        <v>6650783</v>
      </c>
      <c r="I158" s="1694"/>
      <c r="J158" s="561" t="s">
        <v>1564</v>
      </c>
      <c r="K158" s="497"/>
      <c r="L158" s="325">
        <f t="shared" si="10"/>
        <v>6650783</v>
      </c>
      <c r="M158" s="325">
        <v>1330</v>
      </c>
      <c r="N158" s="2606">
        <v>1405904</v>
      </c>
    </row>
    <row r="159" spans="1:14" s="325" customFormat="1" ht="12.75" x14ac:dyDescent="0.2">
      <c r="A159" s="1924">
        <v>1935</v>
      </c>
      <c r="B159" s="1764" t="s">
        <v>513</v>
      </c>
      <c r="C159" s="209"/>
      <c r="D159" s="1873"/>
      <c r="E159" s="2003"/>
      <c r="F159" s="1875"/>
      <c r="G159" s="1875"/>
      <c r="H159" s="1366">
        <f t="shared" si="9"/>
        <v>0</v>
      </c>
      <c r="I159" s="1694"/>
      <c r="J159" s="561" t="s">
        <v>1564</v>
      </c>
      <c r="K159" s="497"/>
      <c r="L159" s="325" t="str">
        <f t="shared" si="10"/>
        <v/>
      </c>
      <c r="M159" s="325">
        <v>2055</v>
      </c>
      <c r="N159" s="2606">
        <v>690083.5</v>
      </c>
    </row>
    <row r="160" spans="1:14" s="325" customFormat="1" ht="12.75" x14ac:dyDescent="0.2">
      <c r="A160" s="1924">
        <v>1940</v>
      </c>
      <c r="B160" s="1764" t="s">
        <v>514</v>
      </c>
      <c r="C160" s="209"/>
      <c r="D160" s="1873">
        <v>2659604</v>
      </c>
      <c r="E160" s="2003"/>
      <c r="F160" s="1875"/>
      <c r="G160" s="1875"/>
      <c r="H160" s="1366">
        <f t="shared" si="9"/>
        <v>2659604</v>
      </c>
      <c r="I160" s="1694"/>
      <c r="J160" s="561" t="s">
        <v>1564</v>
      </c>
      <c r="K160" s="497"/>
      <c r="L160" s="325">
        <f t="shared" si="10"/>
        <v>2659604</v>
      </c>
      <c r="N160" s="1773"/>
    </row>
    <row r="161" spans="1:14" s="325" customFormat="1" ht="12.75" x14ac:dyDescent="0.2">
      <c r="A161" s="1924">
        <v>1945</v>
      </c>
      <c r="B161" s="1764" t="s">
        <v>515</v>
      </c>
      <c r="C161" s="209"/>
      <c r="D161" s="1873"/>
      <c r="E161" s="2003"/>
      <c r="F161" s="1875"/>
      <c r="G161" s="1875"/>
      <c r="H161" s="1366">
        <f t="shared" si="9"/>
        <v>0</v>
      </c>
      <c r="I161" s="1694"/>
      <c r="J161" s="561" t="s">
        <v>1564</v>
      </c>
      <c r="K161" s="497"/>
      <c r="L161" s="325" t="str">
        <f t="shared" si="10"/>
        <v/>
      </c>
      <c r="N161" s="1773"/>
    </row>
    <row r="162" spans="1:14" s="325" customFormat="1" ht="12.75" x14ac:dyDescent="0.2">
      <c r="A162" s="1924">
        <v>1950</v>
      </c>
      <c r="B162" s="1764" t="s">
        <v>516</v>
      </c>
      <c r="C162" s="209"/>
      <c r="D162" s="1873"/>
      <c r="E162" s="2003"/>
      <c r="F162" s="1875"/>
      <c r="G162" s="1875"/>
      <c r="H162" s="1366">
        <f t="shared" si="9"/>
        <v>0</v>
      </c>
      <c r="I162" s="1694"/>
      <c r="J162" s="561" t="s">
        <v>1564</v>
      </c>
      <c r="K162" s="497"/>
      <c r="L162" s="325" t="str">
        <f t="shared" si="10"/>
        <v/>
      </c>
      <c r="N162" s="1773"/>
    </row>
    <row r="163" spans="1:14" s="325" customFormat="1" ht="12.75" x14ac:dyDescent="0.2">
      <c r="A163" s="1924">
        <v>1955</v>
      </c>
      <c r="B163" s="1764" t="s">
        <v>273</v>
      </c>
      <c r="C163" s="209"/>
      <c r="D163" s="1873">
        <v>2407599</v>
      </c>
      <c r="E163" s="2003"/>
      <c r="F163" s="1875"/>
      <c r="G163" s="1875"/>
      <c r="H163" s="1366">
        <f t="shared" si="9"/>
        <v>2407599</v>
      </c>
      <c r="I163" s="1694"/>
      <c r="J163" s="561" t="s">
        <v>1564</v>
      </c>
      <c r="K163" s="497"/>
      <c r="L163" s="325">
        <f t="shared" si="10"/>
        <v>2407599</v>
      </c>
      <c r="N163" s="1773"/>
    </row>
    <row r="164" spans="1:14" s="325" customFormat="1" ht="12.75" x14ac:dyDescent="0.2">
      <c r="A164" s="1924">
        <v>1960</v>
      </c>
      <c r="B164" s="1764" t="s">
        <v>274</v>
      </c>
      <c r="C164" s="209"/>
      <c r="D164" s="1873"/>
      <c r="E164" s="2003"/>
      <c r="F164" s="1875"/>
      <c r="G164" s="1875"/>
      <c r="H164" s="1366">
        <f t="shared" si="9"/>
        <v>0</v>
      </c>
      <c r="I164" s="1694"/>
      <c r="J164" s="561" t="s">
        <v>1564</v>
      </c>
      <c r="K164" s="497"/>
      <c r="L164" s="325" t="str">
        <f t="shared" si="10"/>
        <v/>
      </c>
      <c r="N164" s="1773"/>
    </row>
    <row r="165" spans="1:14" s="325" customFormat="1" ht="12.75" x14ac:dyDescent="0.2">
      <c r="A165" s="205">
        <v>1965</v>
      </c>
      <c r="B165" s="206" t="s">
        <v>275</v>
      </c>
      <c r="C165" s="209"/>
      <c r="D165" s="1873"/>
      <c r="E165" s="2003"/>
      <c r="F165" s="1875"/>
      <c r="G165" s="1875"/>
      <c r="H165" s="1366">
        <f t="shared" si="9"/>
        <v>0</v>
      </c>
      <c r="I165" s="1694"/>
      <c r="J165" s="561" t="s">
        <v>588</v>
      </c>
      <c r="K165" s="497"/>
      <c r="L165" s="325" t="str">
        <f t="shared" si="10"/>
        <v/>
      </c>
      <c r="N165" s="1773"/>
    </row>
    <row r="166" spans="1:14" s="325" customFormat="1" ht="12.75" x14ac:dyDescent="0.2">
      <c r="A166" s="1924">
        <v>1970</v>
      </c>
      <c r="B166" s="1764" t="s">
        <v>276</v>
      </c>
      <c r="C166" s="209"/>
      <c r="D166" s="1873"/>
      <c r="E166" s="2003"/>
      <c r="F166" s="1875"/>
      <c r="G166" s="1875"/>
      <c r="H166" s="1366">
        <f t="shared" si="9"/>
        <v>0</v>
      </c>
      <c r="I166" s="1694"/>
      <c r="J166" s="561" t="s">
        <v>1567</v>
      </c>
      <c r="K166" s="497"/>
      <c r="L166" s="325" t="str">
        <f t="shared" si="10"/>
        <v/>
      </c>
      <c r="N166" s="1773"/>
    </row>
    <row r="167" spans="1:14" s="325" customFormat="1" ht="12.75" x14ac:dyDescent="0.2">
      <c r="A167" s="1924">
        <v>1975</v>
      </c>
      <c r="B167" s="1764" t="s">
        <v>1546</v>
      </c>
      <c r="C167" s="209"/>
      <c r="D167" s="1873"/>
      <c r="E167" s="2003"/>
      <c r="F167" s="1875"/>
      <c r="G167" s="1875"/>
      <c r="H167" s="1366">
        <f t="shared" si="9"/>
        <v>0</v>
      </c>
      <c r="I167" s="1694"/>
      <c r="J167" s="561" t="s">
        <v>1567</v>
      </c>
      <c r="K167" s="497"/>
      <c r="L167" s="325" t="str">
        <f t="shared" si="10"/>
        <v/>
      </c>
      <c r="N167" s="1773"/>
    </row>
    <row r="168" spans="1:14" s="325" customFormat="1" ht="12.75" x14ac:dyDescent="0.2">
      <c r="A168" s="1924">
        <v>1980</v>
      </c>
      <c r="B168" s="1764" t="s">
        <v>1041</v>
      </c>
      <c r="C168" s="209"/>
      <c r="D168" s="2384">
        <v>2608457</v>
      </c>
      <c r="E168" s="2003"/>
      <c r="F168" s="1875"/>
      <c r="G168" s="1875"/>
      <c r="H168" s="1366">
        <f t="shared" ref="H168:H231" si="11">+D168+E168+F168-G168</f>
        <v>2608457</v>
      </c>
      <c r="I168" s="1694"/>
      <c r="J168" s="561" t="s">
        <v>1567</v>
      </c>
      <c r="K168" s="497"/>
      <c r="L168" s="325">
        <f t="shared" si="10"/>
        <v>2608457</v>
      </c>
      <c r="N168" s="1773"/>
    </row>
    <row r="169" spans="1:14" s="325" customFormat="1" ht="12.75" x14ac:dyDescent="0.2">
      <c r="A169" s="205">
        <v>1985</v>
      </c>
      <c r="B169" s="206" t="s">
        <v>1042</v>
      </c>
      <c r="C169" s="209"/>
      <c r="D169" s="1873"/>
      <c r="E169" s="2003"/>
      <c r="F169" s="1875"/>
      <c r="G169" s="1875"/>
      <c r="H169" s="1366">
        <f t="shared" si="11"/>
        <v>0</v>
      </c>
      <c r="I169" s="1694"/>
      <c r="J169" s="1889" t="s">
        <v>588</v>
      </c>
      <c r="K169" s="2385"/>
      <c r="L169" s="325">
        <f t="shared" si="10"/>
        <v>47668</v>
      </c>
      <c r="N169" s="1773"/>
    </row>
    <row r="170" spans="1:14" s="325" customFormat="1" ht="12.75" x14ac:dyDescent="0.2">
      <c r="A170" s="1924">
        <v>1990</v>
      </c>
      <c r="B170" s="1764" t="s">
        <v>1043</v>
      </c>
      <c r="C170" s="209"/>
      <c r="D170" s="1873">
        <v>47668</v>
      </c>
      <c r="E170" s="2003"/>
      <c r="F170" s="1875"/>
      <c r="G170" s="1875"/>
      <c r="H170" s="1366">
        <f t="shared" si="11"/>
        <v>47668</v>
      </c>
      <c r="I170" s="1694"/>
      <c r="J170" s="1889" t="s">
        <v>1567</v>
      </c>
      <c r="K170" s="2385"/>
      <c r="L170" s="325" t="str">
        <f t="shared" si="10"/>
        <v/>
      </c>
      <c r="N170" s="1773"/>
    </row>
    <row r="171" spans="1:14" s="325" customFormat="1" ht="12.75" x14ac:dyDescent="0.2">
      <c r="A171" s="1924">
        <v>1995</v>
      </c>
      <c r="B171" s="211" t="s">
        <v>1044</v>
      </c>
      <c r="C171" s="209"/>
      <c r="D171" s="1873">
        <v>-7302139</v>
      </c>
      <c r="E171" s="2003"/>
      <c r="F171" s="1875"/>
      <c r="G171" s="1875"/>
      <c r="H171" s="1366">
        <f t="shared" si="11"/>
        <v>-7302139</v>
      </c>
      <c r="I171" s="1694"/>
      <c r="J171" s="561" t="s">
        <v>1568</v>
      </c>
      <c r="K171" s="497"/>
      <c r="L171" s="325" t="str">
        <f t="shared" si="10"/>
        <v/>
      </c>
      <c r="N171" s="1773"/>
    </row>
    <row r="172" spans="1:14" s="325" customFormat="1" ht="12.75" x14ac:dyDescent="0.2">
      <c r="A172" s="1924">
        <v>2005</v>
      </c>
      <c r="B172" s="1764" t="s">
        <v>1045</v>
      </c>
      <c r="C172" s="209"/>
      <c r="D172" s="1873"/>
      <c r="E172" s="2003"/>
      <c r="F172" s="1875"/>
      <c r="G172" s="1875"/>
      <c r="H172" s="1366">
        <f t="shared" si="11"/>
        <v>0</v>
      </c>
      <c r="I172" s="1694"/>
      <c r="J172" s="561" t="s">
        <v>1567</v>
      </c>
      <c r="K172" s="497"/>
      <c r="L172" s="325" t="str">
        <f t="shared" si="10"/>
        <v/>
      </c>
      <c r="N172" s="1773"/>
    </row>
    <row r="173" spans="1:14" s="325" customFormat="1" ht="12.75" x14ac:dyDescent="0.2">
      <c r="A173" s="1924">
        <v>2010</v>
      </c>
      <c r="B173" s="1764" t="s">
        <v>1046</v>
      </c>
      <c r="C173" s="209"/>
      <c r="D173" s="1873"/>
      <c r="E173" s="2003"/>
      <c r="F173" s="1875"/>
      <c r="G173" s="1875"/>
      <c r="H173" s="1366">
        <f t="shared" si="11"/>
        <v>0</v>
      </c>
      <c r="I173" s="1694"/>
      <c r="J173" s="561" t="s">
        <v>1567</v>
      </c>
      <c r="K173" s="497"/>
      <c r="L173" s="325" t="str">
        <f t="shared" si="10"/>
        <v/>
      </c>
      <c r="N173" s="1773"/>
    </row>
    <row r="174" spans="1:14" s="325" customFormat="1" ht="12.75" x14ac:dyDescent="0.2">
      <c r="A174" s="205">
        <v>2020</v>
      </c>
      <c r="B174" s="206" t="s">
        <v>1047</v>
      </c>
      <c r="C174" s="209"/>
      <c r="D174" s="1873"/>
      <c r="E174" s="2003"/>
      <c r="F174" s="1875"/>
      <c r="G174" s="1875"/>
      <c r="H174" s="1366">
        <f t="shared" si="11"/>
        <v>0</v>
      </c>
      <c r="I174" s="1694"/>
      <c r="J174" s="561" t="s">
        <v>588</v>
      </c>
      <c r="K174" s="497"/>
      <c r="L174" s="325" t="str">
        <f>IFERROR(VLOOKUP(A174,$M$136:$N$159,2,FALSE),"")</f>
        <v/>
      </c>
      <c r="N174" s="1773"/>
    </row>
    <row r="175" spans="1:14" s="325" customFormat="1" ht="12.75" x14ac:dyDescent="0.2">
      <c r="A175" s="205">
        <v>2030</v>
      </c>
      <c r="B175" s="206" t="s">
        <v>277</v>
      </c>
      <c r="C175" s="209"/>
      <c r="D175" s="1873"/>
      <c r="E175" s="2003"/>
      <c r="F175" s="1875"/>
      <c r="G175" s="1875"/>
      <c r="H175" s="1366">
        <f t="shared" si="11"/>
        <v>0</v>
      </c>
      <c r="I175" s="1694"/>
      <c r="J175" s="561" t="s">
        <v>588</v>
      </c>
      <c r="K175" s="497"/>
      <c r="L175" s="325" t="str">
        <f t="shared" si="10"/>
        <v/>
      </c>
      <c r="N175" s="1773"/>
    </row>
    <row r="176" spans="1:14" s="325" customFormat="1" ht="12.75" x14ac:dyDescent="0.2">
      <c r="A176" s="205">
        <v>2040</v>
      </c>
      <c r="B176" s="206" t="s">
        <v>278</v>
      </c>
      <c r="C176" s="209"/>
      <c r="D176" s="1873"/>
      <c r="E176" s="2003"/>
      <c r="F176" s="1875"/>
      <c r="G176" s="1875"/>
      <c r="H176" s="1366">
        <f t="shared" si="11"/>
        <v>0</v>
      </c>
      <c r="I176" s="1694"/>
      <c r="J176" s="561" t="s">
        <v>588</v>
      </c>
      <c r="K176" s="497"/>
      <c r="L176" s="325" t="str">
        <f t="shared" si="10"/>
        <v/>
      </c>
      <c r="N176" s="1773"/>
    </row>
    <row r="177" spans="1:14" s="325" customFormat="1" ht="12.75" x14ac:dyDescent="0.2">
      <c r="A177" s="1924">
        <v>2050</v>
      </c>
      <c r="B177" s="1764" t="s">
        <v>1409</v>
      </c>
      <c r="C177" s="209"/>
      <c r="D177" s="1873"/>
      <c r="E177" s="2003"/>
      <c r="F177" s="1875"/>
      <c r="G177" s="1875"/>
      <c r="H177" s="1366">
        <f t="shared" si="11"/>
        <v>0</v>
      </c>
      <c r="I177" s="1694"/>
      <c r="J177" s="561" t="s">
        <v>1567</v>
      </c>
      <c r="K177" s="497"/>
      <c r="L177" s="325" t="str">
        <f t="shared" si="10"/>
        <v/>
      </c>
      <c r="N177" s="1773"/>
    </row>
    <row r="178" spans="1:14" s="325" customFormat="1" ht="12.75" x14ac:dyDescent="0.2">
      <c r="A178" s="205">
        <v>2055</v>
      </c>
      <c r="B178" s="206" t="s">
        <v>1410</v>
      </c>
      <c r="C178" s="209"/>
      <c r="D178" s="1873"/>
      <c r="E178" s="2003"/>
      <c r="F178" s="1875"/>
      <c r="G178" s="1875"/>
      <c r="H178" s="1366">
        <f t="shared" si="11"/>
        <v>0</v>
      </c>
      <c r="I178" s="1694"/>
      <c r="J178" s="561" t="s">
        <v>588</v>
      </c>
      <c r="K178" s="497"/>
      <c r="L178" s="325">
        <f t="shared" si="10"/>
        <v>690083.5</v>
      </c>
      <c r="N178" s="1773"/>
    </row>
    <row r="179" spans="1:14" s="325" customFormat="1" ht="12.75" x14ac:dyDescent="0.2">
      <c r="A179" s="205">
        <v>2060</v>
      </c>
      <c r="B179" s="206" t="s">
        <v>1412</v>
      </c>
      <c r="C179" s="209"/>
      <c r="D179" s="1873"/>
      <c r="E179" s="2003"/>
      <c r="F179" s="1875"/>
      <c r="G179" s="1875"/>
      <c r="H179" s="1366">
        <f t="shared" si="11"/>
        <v>0</v>
      </c>
      <c r="I179" s="1694"/>
      <c r="J179" s="561" t="s">
        <v>587</v>
      </c>
      <c r="K179" s="497"/>
      <c r="L179" s="325" t="str">
        <f t="shared" si="10"/>
        <v/>
      </c>
      <c r="N179" s="1773"/>
    </row>
    <row r="180" spans="1:14" s="325" customFormat="1" ht="12.75" x14ac:dyDescent="0.2">
      <c r="A180" s="205">
        <v>2065</v>
      </c>
      <c r="B180" s="206" t="s">
        <v>94</v>
      </c>
      <c r="C180" s="209"/>
      <c r="D180" s="1873"/>
      <c r="E180" s="2003"/>
      <c r="F180" s="1875"/>
      <c r="G180" s="1875"/>
      <c r="H180" s="1366">
        <f t="shared" si="11"/>
        <v>0</v>
      </c>
      <c r="I180" s="1694"/>
      <c r="J180" s="561" t="s">
        <v>588</v>
      </c>
      <c r="K180" s="497"/>
      <c r="L180" s="325" t="str">
        <f t="shared" si="10"/>
        <v/>
      </c>
      <c r="N180" s="1773"/>
    </row>
    <row r="181" spans="1:14" s="325" customFormat="1" ht="12.75" x14ac:dyDescent="0.2">
      <c r="A181" s="205">
        <v>2070</v>
      </c>
      <c r="B181" s="206" t="s">
        <v>95</v>
      </c>
      <c r="C181" s="209"/>
      <c r="D181" s="1873"/>
      <c r="E181" s="2003"/>
      <c r="F181" s="1875"/>
      <c r="G181" s="1875"/>
      <c r="H181" s="1366">
        <f t="shared" si="11"/>
        <v>0</v>
      </c>
      <c r="I181" s="1694"/>
      <c r="J181" s="561" t="s">
        <v>588</v>
      </c>
      <c r="K181" s="497"/>
      <c r="L181" s="325" t="str">
        <f t="shared" si="10"/>
        <v/>
      </c>
      <c r="N181" s="1773"/>
    </row>
    <row r="182" spans="1:14" s="325" customFormat="1" ht="12.75" x14ac:dyDescent="0.2">
      <c r="A182" s="205">
        <v>2075</v>
      </c>
      <c r="B182" s="206" t="s">
        <v>96</v>
      </c>
      <c r="C182" s="209"/>
      <c r="D182" s="1873"/>
      <c r="E182" s="2003"/>
      <c r="F182" s="1875"/>
      <c r="G182" s="1875"/>
      <c r="H182" s="1366">
        <f t="shared" si="11"/>
        <v>0</v>
      </c>
      <c r="I182" s="1694"/>
      <c r="J182" s="561" t="s">
        <v>588</v>
      </c>
      <c r="K182" s="497"/>
      <c r="L182" s="325" t="str">
        <f t="shared" si="10"/>
        <v/>
      </c>
      <c r="N182" s="1773"/>
    </row>
    <row r="183" spans="1:14" s="325" customFormat="1" ht="25.5" x14ac:dyDescent="0.2">
      <c r="A183" s="1924">
        <v>2105</v>
      </c>
      <c r="B183" s="211" t="s">
        <v>1581</v>
      </c>
      <c r="C183" s="209"/>
      <c r="D183" s="1873">
        <v>633492</v>
      </c>
      <c r="E183" s="2003"/>
      <c r="F183" s="1875"/>
      <c r="G183" s="1875"/>
      <c r="H183" s="1366">
        <f t="shared" si="11"/>
        <v>633492</v>
      </c>
      <c r="I183" s="1694"/>
      <c r="J183" s="561" t="s">
        <v>0</v>
      </c>
      <c r="K183" s="497"/>
      <c r="L183" s="325" t="str">
        <f t="shared" si="10"/>
        <v/>
      </c>
      <c r="N183" s="1773"/>
    </row>
    <row r="184" spans="1:14" s="325" customFormat="1" ht="25.5" x14ac:dyDescent="0.2">
      <c r="A184" s="1924">
        <v>2120</v>
      </c>
      <c r="B184" s="1764" t="s">
        <v>97</v>
      </c>
      <c r="C184" s="209"/>
      <c r="D184" s="1873">
        <v>-126614278.82287093</v>
      </c>
      <c r="E184" s="2003"/>
      <c r="F184" s="1875"/>
      <c r="G184" s="1875"/>
      <c r="H184" s="1366">
        <f t="shared" si="11"/>
        <v>-126614278.82287093</v>
      </c>
      <c r="I184" s="1694"/>
      <c r="J184" s="561" t="s">
        <v>0</v>
      </c>
      <c r="K184" s="497"/>
      <c r="L184" s="325" t="str">
        <f t="shared" si="10"/>
        <v/>
      </c>
      <c r="N184" s="1773"/>
    </row>
    <row r="185" spans="1:14" s="325" customFormat="1" ht="25.5" x14ac:dyDescent="0.2">
      <c r="A185" s="205">
        <v>2140</v>
      </c>
      <c r="B185" s="206" t="s">
        <v>1</v>
      </c>
      <c r="C185" s="209"/>
      <c r="D185" s="1873"/>
      <c r="E185" s="2003"/>
      <c r="F185" s="1875"/>
      <c r="G185" s="1875"/>
      <c r="H185" s="1366">
        <f t="shared" si="11"/>
        <v>0</v>
      </c>
      <c r="I185" s="1694"/>
      <c r="J185" s="561" t="s">
        <v>587</v>
      </c>
      <c r="K185" s="497"/>
      <c r="L185" s="325" t="str">
        <f t="shared" si="10"/>
        <v/>
      </c>
      <c r="N185" s="1773"/>
    </row>
    <row r="186" spans="1:14" s="325" customFormat="1" ht="12.75" x14ac:dyDescent="0.2">
      <c r="A186" s="205">
        <v>2160</v>
      </c>
      <c r="B186" s="206" t="s">
        <v>1414</v>
      </c>
      <c r="C186" s="209"/>
      <c r="D186" s="1873"/>
      <c r="E186" s="2003"/>
      <c r="F186" s="1875"/>
      <c r="G186" s="1875"/>
      <c r="H186" s="1366">
        <f t="shared" si="11"/>
        <v>0</v>
      </c>
      <c r="I186" s="1694"/>
      <c r="J186" s="561" t="s">
        <v>588</v>
      </c>
      <c r="K186" s="497"/>
      <c r="N186" s="1773"/>
    </row>
    <row r="187" spans="1:14" s="325" customFormat="1" ht="12.75" x14ac:dyDescent="0.2">
      <c r="A187" s="205">
        <v>2180</v>
      </c>
      <c r="B187" s="206" t="s">
        <v>1415</v>
      </c>
      <c r="C187" s="209"/>
      <c r="D187" s="1873"/>
      <c r="E187" s="2003"/>
      <c r="F187" s="1875"/>
      <c r="G187" s="1875"/>
      <c r="H187" s="1366">
        <f t="shared" si="11"/>
        <v>0</v>
      </c>
      <c r="I187" s="1694"/>
      <c r="J187" s="561" t="s">
        <v>588</v>
      </c>
      <c r="K187" s="497"/>
      <c r="N187" s="1773"/>
    </row>
    <row r="188" spans="1:14" s="325" customFormat="1" ht="12.75" x14ac:dyDescent="0.2">
      <c r="A188" s="205">
        <v>2205</v>
      </c>
      <c r="B188" s="206" t="s">
        <v>1416</v>
      </c>
      <c r="C188" s="209"/>
      <c r="D188" s="1873"/>
      <c r="E188" s="2003"/>
      <c r="F188" s="1875"/>
      <c r="G188" s="1875"/>
      <c r="H188" s="1366">
        <f t="shared" si="11"/>
        <v>0</v>
      </c>
      <c r="I188" s="1694"/>
      <c r="J188" s="561" t="s">
        <v>589</v>
      </c>
      <c r="K188" s="497"/>
      <c r="N188" s="1773"/>
    </row>
    <row r="189" spans="1:14" s="325" customFormat="1" ht="12.75" x14ac:dyDescent="0.2">
      <c r="A189" s="205">
        <v>2208</v>
      </c>
      <c r="B189" s="206" t="s">
        <v>1421</v>
      </c>
      <c r="C189" s="209"/>
      <c r="D189" s="1873"/>
      <c r="E189" s="2003"/>
      <c r="F189" s="1875"/>
      <c r="G189" s="1875"/>
      <c r="H189" s="1366">
        <f t="shared" si="11"/>
        <v>0</v>
      </c>
      <c r="I189" s="1694"/>
      <c r="J189" s="561" t="s">
        <v>589</v>
      </c>
      <c r="K189" s="497"/>
      <c r="N189" s="1773"/>
    </row>
    <row r="190" spans="1:14" s="325" customFormat="1" ht="12.75" x14ac:dyDescent="0.2">
      <c r="A190" s="205">
        <v>2210</v>
      </c>
      <c r="B190" s="206" t="s">
        <v>1422</v>
      </c>
      <c r="C190" s="209"/>
      <c r="D190" s="1873"/>
      <c r="E190" s="2003"/>
      <c r="F190" s="1875"/>
      <c r="G190" s="1875"/>
      <c r="H190" s="1366">
        <f t="shared" si="11"/>
        <v>0</v>
      </c>
      <c r="I190" s="1694"/>
      <c r="J190" s="561" t="s">
        <v>589</v>
      </c>
      <c r="K190" s="497"/>
      <c r="N190" s="1773"/>
    </row>
    <row r="191" spans="1:14" s="325" customFormat="1" ht="12.75" x14ac:dyDescent="0.2">
      <c r="A191" s="205">
        <v>2215</v>
      </c>
      <c r="B191" s="206" t="s">
        <v>1423</v>
      </c>
      <c r="C191" s="209"/>
      <c r="D191" s="1873"/>
      <c r="E191" s="2003"/>
      <c r="F191" s="1875"/>
      <c r="G191" s="1875"/>
      <c r="H191" s="1366">
        <f t="shared" si="11"/>
        <v>0</v>
      </c>
      <c r="I191" s="1694"/>
      <c r="J191" s="561" t="s">
        <v>589</v>
      </c>
      <c r="K191" s="497"/>
      <c r="N191" s="1773"/>
    </row>
    <row r="192" spans="1:14" s="325" customFormat="1" ht="12.75" x14ac:dyDescent="0.2">
      <c r="A192" s="205">
        <v>2220</v>
      </c>
      <c r="B192" s="206" t="s">
        <v>1424</v>
      </c>
      <c r="C192" s="209"/>
      <c r="D192" s="1873"/>
      <c r="E192" s="2003"/>
      <c r="F192" s="1875"/>
      <c r="G192" s="1875"/>
      <c r="H192" s="1366">
        <f t="shared" si="11"/>
        <v>0</v>
      </c>
      <c r="I192" s="1694"/>
      <c r="J192" s="561" t="s">
        <v>589</v>
      </c>
      <c r="K192" s="497"/>
      <c r="N192" s="1773"/>
    </row>
    <row r="193" spans="1:14" s="325" customFormat="1" ht="12.75" x14ac:dyDescent="0.2">
      <c r="A193" s="205">
        <v>2225</v>
      </c>
      <c r="B193" s="206" t="s">
        <v>1425</v>
      </c>
      <c r="C193" s="209"/>
      <c r="D193" s="1873"/>
      <c r="E193" s="2003"/>
      <c r="F193" s="1875"/>
      <c r="G193" s="1875"/>
      <c r="H193" s="1366">
        <f t="shared" si="11"/>
        <v>0</v>
      </c>
      <c r="I193" s="1694"/>
      <c r="J193" s="561" t="s">
        <v>589</v>
      </c>
      <c r="K193" s="497"/>
      <c r="N193" s="1773"/>
    </row>
    <row r="194" spans="1:14" s="325" customFormat="1" ht="12.75" x14ac:dyDescent="0.2">
      <c r="A194" s="205">
        <v>2240</v>
      </c>
      <c r="B194" s="206" t="s">
        <v>1426</v>
      </c>
      <c r="C194" s="209"/>
      <c r="D194" s="1873"/>
      <c r="E194" s="2003"/>
      <c r="F194" s="1875"/>
      <c r="G194" s="1875"/>
      <c r="H194" s="1366">
        <f t="shared" si="11"/>
        <v>0</v>
      </c>
      <c r="I194" s="1694"/>
      <c r="J194" s="561" t="s">
        <v>589</v>
      </c>
      <c r="K194" s="497"/>
      <c r="N194" s="1773"/>
    </row>
    <row r="195" spans="1:14" s="325" customFormat="1" ht="12.75" x14ac:dyDescent="0.2">
      <c r="A195" s="205">
        <v>2242</v>
      </c>
      <c r="B195" s="206" t="s">
        <v>1427</v>
      </c>
      <c r="C195" s="209"/>
      <c r="D195" s="1873"/>
      <c r="E195" s="2003"/>
      <c r="F195" s="1875"/>
      <c r="G195" s="1875"/>
      <c r="H195" s="1366">
        <f t="shared" si="11"/>
        <v>0</v>
      </c>
      <c r="I195" s="1694"/>
      <c r="J195" s="561" t="s">
        <v>589</v>
      </c>
      <c r="K195" s="497"/>
      <c r="N195" s="1773"/>
    </row>
    <row r="196" spans="1:14" s="325" customFormat="1" ht="12.75" x14ac:dyDescent="0.2">
      <c r="A196" s="205">
        <v>2250</v>
      </c>
      <c r="B196" s="206" t="s">
        <v>1428</v>
      </c>
      <c r="C196" s="209"/>
      <c r="D196" s="1873"/>
      <c r="E196" s="2003"/>
      <c r="F196" s="1875"/>
      <c r="G196" s="1875"/>
      <c r="H196" s="1366">
        <f t="shared" si="11"/>
        <v>0</v>
      </c>
      <c r="I196" s="1694"/>
      <c r="J196" s="561" t="s">
        <v>589</v>
      </c>
      <c r="K196" s="497"/>
      <c r="N196" s="1773"/>
    </row>
    <row r="197" spans="1:14" s="325" customFormat="1" ht="12.75" x14ac:dyDescent="0.2">
      <c r="A197" s="205">
        <v>2252</v>
      </c>
      <c r="B197" s="206" t="s">
        <v>1429</v>
      </c>
      <c r="C197" s="209"/>
      <c r="D197" s="1873"/>
      <c r="E197" s="2003"/>
      <c r="F197" s="1875"/>
      <c r="G197" s="1875"/>
      <c r="H197" s="1366">
        <f t="shared" si="11"/>
        <v>0</v>
      </c>
      <c r="I197" s="1694"/>
      <c r="J197" s="561" t="s">
        <v>589</v>
      </c>
      <c r="K197" s="497"/>
      <c r="N197" s="1773"/>
    </row>
    <row r="198" spans="1:14" s="325" customFormat="1" ht="12.75" x14ac:dyDescent="0.2">
      <c r="A198" s="205">
        <v>2254</v>
      </c>
      <c r="B198" s="206" t="s">
        <v>1430</v>
      </c>
      <c r="C198" s="209"/>
      <c r="D198" s="1873"/>
      <c r="E198" s="2003"/>
      <c r="F198" s="1875"/>
      <c r="G198" s="1875"/>
      <c r="H198" s="1366">
        <f t="shared" si="11"/>
        <v>0</v>
      </c>
      <c r="I198" s="1694"/>
      <c r="J198" s="561" t="s">
        <v>589</v>
      </c>
      <c r="K198" s="497"/>
      <c r="N198" s="1773"/>
    </row>
    <row r="199" spans="1:14" s="325" customFormat="1" ht="25.5" x14ac:dyDescent="0.2">
      <c r="A199" s="205">
        <v>2256</v>
      </c>
      <c r="B199" s="206" t="s">
        <v>1431</v>
      </c>
      <c r="C199" s="209"/>
      <c r="D199" s="1873"/>
      <c r="E199" s="2003"/>
      <c r="F199" s="1875"/>
      <c r="G199" s="1875"/>
      <c r="H199" s="1366">
        <f t="shared" si="11"/>
        <v>0</v>
      </c>
      <c r="I199" s="1694"/>
      <c r="J199" s="561" t="s">
        <v>589</v>
      </c>
      <c r="K199" s="497"/>
      <c r="N199" s="1773"/>
    </row>
    <row r="200" spans="1:14" s="325" customFormat="1" ht="12.75" x14ac:dyDescent="0.2">
      <c r="A200" s="205">
        <v>2260</v>
      </c>
      <c r="B200" s="206" t="s">
        <v>1432</v>
      </c>
      <c r="C200" s="209"/>
      <c r="D200" s="1873"/>
      <c r="E200" s="2003"/>
      <c r="F200" s="1875"/>
      <c r="G200" s="1875"/>
      <c r="H200" s="1366">
        <f t="shared" si="11"/>
        <v>0</v>
      </c>
      <c r="I200" s="1694"/>
      <c r="J200" s="561" t="s">
        <v>589</v>
      </c>
      <c r="K200" s="497"/>
      <c r="N200" s="1773"/>
    </row>
    <row r="201" spans="1:14" s="325" customFormat="1" ht="12.75" x14ac:dyDescent="0.2">
      <c r="A201" s="205">
        <v>2262</v>
      </c>
      <c r="B201" s="206" t="s">
        <v>1433</v>
      </c>
      <c r="C201" s="209"/>
      <c r="D201" s="1873"/>
      <c r="E201" s="2003"/>
      <c r="F201" s="1875"/>
      <c r="G201" s="1875"/>
      <c r="H201" s="1366">
        <f t="shared" si="11"/>
        <v>0</v>
      </c>
      <c r="I201" s="1694"/>
      <c r="J201" s="561" t="s">
        <v>589</v>
      </c>
      <c r="K201" s="497"/>
      <c r="N201" s="1773"/>
    </row>
    <row r="202" spans="1:14" s="325" customFormat="1" ht="12.75" x14ac:dyDescent="0.2">
      <c r="A202" s="205">
        <v>2264</v>
      </c>
      <c r="B202" s="206" t="s">
        <v>1434</v>
      </c>
      <c r="C202" s="209"/>
      <c r="D202" s="1873"/>
      <c r="E202" s="2003"/>
      <c r="F202" s="1875"/>
      <c r="G202" s="1875"/>
      <c r="H202" s="1366">
        <f t="shared" si="11"/>
        <v>0</v>
      </c>
      <c r="I202" s="1694"/>
      <c r="J202" s="561" t="s">
        <v>589</v>
      </c>
      <c r="K202" s="497"/>
      <c r="N202" s="1773"/>
    </row>
    <row r="203" spans="1:14" s="325" customFormat="1" ht="12.75" x14ac:dyDescent="0.2">
      <c r="A203" s="205">
        <v>2268</v>
      </c>
      <c r="B203" s="206" t="s">
        <v>2</v>
      </c>
      <c r="C203" s="209"/>
      <c r="D203" s="1873"/>
      <c r="E203" s="2003"/>
      <c r="F203" s="1875"/>
      <c r="G203" s="1875"/>
      <c r="H203" s="1366">
        <f t="shared" si="11"/>
        <v>0</v>
      </c>
      <c r="I203" s="1694"/>
      <c r="J203" s="561" t="s">
        <v>589</v>
      </c>
      <c r="K203" s="497"/>
      <c r="N203" s="1773"/>
    </row>
    <row r="204" spans="1:14" s="325" customFormat="1" ht="12.75" x14ac:dyDescent="0.2">
      <c r="A204" s="205">
        <v>2270</v>
      </c>
      <c r="B204" s="206" t="s">
        <v>56</v>
      </c>
      <c r="C204" s="209"/>
      <c r="D204" s="1873"/>
      <c r="E204" s="2003"/>
      <c r="F204" s="1875"/>
      <c r="G204" s="1875"/>
      <c r="H204" s="1366">
        <f t="shared" si="11"/>
        <v>0</v>
      </c>
      <c r="I204" s="1694"/>
      <c r="J204" s="561" t="s">
        <v>589</v>
      </c>
      <c r="K204" s="497"/>
      <c r="N204" s="1773"/>
    </row>
    <row r="205" spans="1:14" s="325" customFormat="1" ht="12.75" x14ac:dyDescent="0.2">
      <c r="A205" s="205">
        <v>2272</v>
      </c>
      <c r="B205" s="206" t="s">
        <v>57</v>
      </c>
      <c r="C205" s="209"/>
      <c r="D205" s="1873"/>
      <c r="E205" s="2003"/>
      <c r="F205" s="1875"/>
      <c r="G205" s="1875"/>
      <c r="H205" s="1366">
        <f t="shared" si="11"/>
        <v>0</v>
      </c>
      <c r="I205" s="1694"/>
      <c r="J205" s="561" t="s">
        <v>589</v>
      </c>
      <c r="K205" s="497"/>
      <c r="N205" s="1773"/>
    </row>
    <row r="206" spans="1:14" s="325" customFormat="1" ht="12.75" x14ac:dyDescent="0.2">
      <c r="A206" s="205">
        <v>2285</v>
      </c>
      <c r="B206" s="206" t="s">
        <v>58</v>
      </c>
      <c r="C206" s="209"/>
      <c r="D206" s="1873"/>
      <c r="E206" s="2003"/>
      <c r="F206" s="1875"/>
      <c r="G206" s="1875"/>
      <c r="H206" s="1366">
        <f t="shared" si="11"/>
        <v>0</v>
      </c>
      <c r="I206" s="1694"/>
      <c r="J206" s="561" t="s">
        <v>589</v>
      </c>
      <c r="K206" s="497"/>
      <c r="N206" s="1773"/>
    </row>
    <row r="207" spans="1:14" s="325" customFormat="1" ht="12.75" x14ac:dyDescent="0.2">
      <c r="A207" s="205">
        <v>2290</v>
      </c>
      <c r="B207" s="206" t="s">
        <v>59</v>
      </c>
      <c r="C207" s="209"/>
      <c r="D207" s="1873"/>
      <c r="E207" s="2003"/>
      <c r="F207" s="1875"/>
      <c r="G207" s="1875"/>
      <c r="H207" s="1366">
        <f t="shared" si="11"/>
        <v>0</v>
      </c>
      <c r="I207" s="1694"/>
      <c r="J207" s="561" t="s">
        <v>589</v>
      </c>
      <c r="K207" s="497"/>
      <c r="N207" s="1773"/>
    </row>
    <row r="208" spans="1:14" s="325" customFormat="1" ht="12.75" x14ac:dyDescent="0.2">
      <c r="A208" s="205">
        <v>2292</v>
      </c>
      <c r="B208" s="206" t="s">
        <v>60</v>
      </c>
      <c r="C208" s="209"/>
      <c r="D208" s="1873"/>
      <c r="E208" s="2003"/>
      <c r="F208" s="1875"/>
      <c r="G208" s="1875"/>
      <c r="H208" s="1366">
        <f t="shared" si="11"/>
        <v>0</v>
      </c>
      <c r="I208" s="1694"/>
      <c r="J208" s="561" t="s">
        <v>589</v>
      </c>
      <c r="K208" s="497"/>
      <c r="N208" s="1773"/>
    </row>
    <row r="209" spans="1:14" s="325" customFormat="1" ht="12.75" x14ac:dyDescent="0.2">
      <c r="A209" s="205">
        <v>2294</v>
      </c>
      <c r="B209" s="206" t="s">
        <v>61</v>
      </c>
      <c r="C209" s="209"/>
      <c r="D209" s="1873"/>
      <c r="E209" s="2003"/>
      <c r="F209" s="1875"/>
      <c r="G209" s="1875"/>
      <c r="H209" s="1366">
        <f t="shared" si="11"/>
        <v>0</v>
      </c>
      <c r="I209" s="1694"/>
      <c r="J209" s="561" t="s">
        <v>589</v>
      </c>
      <c r="K209" s="497"/>
      <c r="N209" s="1773"/>
    </row>
    <row r="210" spans="1:14" s="325" customFormat="1" ht="12.75" x14ac:dyDescent="0.2">
      <c r="A210" s="205">
        <v>2296</v>
      </c>
      <c r="B210" s="206" t="s">
        <v>62</v>
      </c>
      <c r="C210" s="209"/>
      <c r="D210" s="1873"/>
      <c r="E210" s="2003"/>
      <c r="F210" s="1875"/>
      <c r="G210" s="1875"/>
      <c r="H210" s="1366">
        <f t="shared" si="11"/>
        <v>0</v>
      </c>
      <c r="I210" s="1694"/>
      <c r="J210" s="561" t="s">
        <v>589</v>
      </c>
      <c r="K210" s="497"/>
      <c r="N210" s="1773"/>
    </row>
    <row r="211" spans="1:14" s="325" customFormat="1" ht="12.75" x14ac:dyDescent="0.2">
      <c r="A211" s="205">
        <v>2305</v>
      </c>
      <c r="B211" s="206" t="s">
        <v>598</v>
      </c>
      <c r="C211" s="209"/>
      <c r="D211" s="1873"/>
      <c r="E211" s="2003"/>
      <c r="F211" s="1875"/>
      <c r="G211" s="1875"/>
      <c r="H211" s="1366">
        <f t="shared" si="11"/>
        <v>0</v>
      </c>
      <c r="I211" s="1694"/>
      <c r="J211" s="561" t="s">
        <v>589</v>
      </c>
      <c r="K211" s="497"/>
      <c r="N211" s="1773"/>
    </row>
    <row r="212" spans="1:14" s="325" customFormat="1" ht="12.75" x14ac:dyDescent="0.2">
      <c r="A212" s="205">
        <v>2306</v>
      </c>
      <c r="B212" s="206" t="s">
        <v>603</v>
      </c>
      <c r="C212" s="209"/>
      <c r="D212" s="1873"/>
      <c r="E212" s="2003"/>
      <c r="F212" s="1875"/>
      <c r="G212" s="1875"/>
      <c r="H212" s="1366">
        <f t="shared" si="11"/>
        <v>0</v>
      </c>
      <c r="I212" s="1694"/>
      <c r="J212" s="561" t="s">
        <v>589</v>
      </c>
      <c r="K212" s="497"/>
      <c r="N212" s="1773"/>
    </row>
    <row r="213" spans="1:14" s="325" customFormat="1" ht="12.75" x14ac:dyDescent="0.2">
      <c r="A213" s="205">
        <v>2308</v>
      </c>
      <c r="B213" s="206" t="s">
        <v>604</v>
      </c>
      <c r="C213" s="209"/>
      <c r="D213" s="1873"/>
      <c r="E213" s="2003"/>
      <c r="F213" s="1875"/>
      <c r="G213" s="1875"/>
      <c r="H213" s="1366">
        <f t="shared" si="11"/>
        <v>0</v>
      </c>
      <c r="I213" s="1694"/>
      <c r="J213" s="561" t="s">
        <v>589</v>
      </c>
      <c r="K213" s="497"/>
      <c r="N213" s="1773"/>
    </row>
    <row r="214" spans="1:14" s="325" customFormat="1" ht="12.75" x14ac:dyDescent="0.2">
      <c r="A214" s="205">
        <v>2310</v>
      </c>
      <c r="B214" s="206" t="s">
        <v>605</v>
      </c>
      <c r="C214" s="209"/>
      <c r="D214" s="1873"/>
      <c r="E214" s="2003"/>
      <c r="F214" s="1875"/>
      <c r="G214" s="1875"/>
      <c r="H214" s="1366">
        <f t="shared" si="11"/>
        <v>0</v>
      </c>
      <c r="I214" s="1694"/>
      <c r="J214" s="561" t="s">
        <v>589</v>
      </c>
      <c r="K214" s="497"/>
      <c r="N214" s="1773"/>
    </row>
    <row r="215" spans="1:14" s="325" customFormat="1" ht="12.75" x14ac:dyDescent="0.2">
      <c r="A215" s="205">
        <v>2315</v>
      </c>
      <c r="B215" s="206" t="s">
        <v>606</v>
      </c>
      <c r="C215" s="209"/>
      <c r="D215" s="1873"/>
      <c r="E215" s="2003"/>
      <c r="F215" s="1875"/>
      <c r="G215" s="1875"/>
      <c r="H215" s="1366">
        <f t="shared" si="11"/>
        <v>0</v>
      </c>
      <c r="I215" s="1694"/>
      <c r="J215" s="561" t="s">
        <v>589</v>
      </c>
      <c r="K215" s="497"/>
      <c r="N215" s="1773"/>
    </row>
    <row r="216" spans="1:14" s="325" customFormat="1" ht="12.75" x14ac:dyDescent="0.2">
      <c r="A216" s="205">
        <v>2320</v>
      </c>
      <c r="B216" s="206" t="s">
        <v>607</v>
      </c>
      <c r="C216" s="209"/>
      <c r="D216" s="1873"/>
      <c r="E216" s="2003"/>
      <c r="F216" s="1875"/>
      <c r="G216" s="1875"/>
      <c r="H216" s="1366">
        <f t="shared" si="11"/>
        <v>0</v>
      </c>
      <c r="I216" s="1694"/>
      <c r="J216" s="561" t="s">
        <v>589</v>
      </c>
      <c r="K216" s="497"/>
      <c r="N216" s="1773"/>
    </row>
    <row r="217" spans="1:14" s="325" customFormat="1" ht="12.75" x14ac:dyDescent="0.2">
      <c r="A217" s="205">
        <v>2325</v>
      </c>
      <c r="B217" s="206" t="s">
        <v>608</v>
      </c>
      <c r="C217" s="209"/>
      <c r="D217" s="1873"/>
      <c r="E217" s="2003"/>
      <c r="F217" s="1875"/>
      <c r="G217" s="1875"/>
      <c r="H217" s="1366">
        <f t="shared" si="11"/>
        <v>0</v>
      </c>
      <c r="I217" s="1694"/>
      <c r="J217" s="561" t="s">
        <v>589</v>
      </c>
      <c r="K217" s="497"/>
      <c r="N217" s="1773"/>
    </row>
    <row r="218" spans="1:14" s="325" customFormat="1" ht="12.75" x14ac:dyDescent="0.2">
      <c r="A218" s="205">
        <v>2330</v>
      </c>
      <c r="B218" s="206" t="s">
        <v>609</v>
      </c>
      <c r="C218" s="209"/>
      <c r="D218" s="1873"/>
      <c r="E218" s="2003"/>
      <c r="F218" s="1875"/>
      <c r="G218" s="1875"/>
      <c r="H218" s="1366">
        <f t="shared" si="11"/>
        <v>0</v>
      </c>
      <c r="I218" s="1694"/>
      <c r="J218" s="561" t="s">
        <v>589</v>
      </c>
      <c r="K218" s="497"/>
      <c r="N218" s="1773"/>
    </row>
    <row r="219" spans="1:14" s="325" customFormat="1" ht="12.75" x14ac:dyDescent="0.2">
      <c r="A219" s="205">
        <v>2335</v>
      </c>
      <c r="B219" s="206" t="s">
        <v>610</v>
      </c>
      <c r="C219" s="209"/>
      <c r="D219" s="1873"/>
      <c r="E219" s="2003"/>
      <c r="F219" s="1875"/>
      <c r="G219" s="1875"/>
      <c r="H219" s="1366">
        <f t="shared" si="11"/>
        <v>0</v>
      </c>
      <c r="I219" s="1694"/>
      <c r="J219" s="561" t="s">
        <v>589</v>
      </c>
      <c r="K219" s="497"/>
      <c r="N219" s="1773"/>
    </row>
    <row r="220" spans="1:14" s="325" customFormat="1" ht="12.75" x14ac:dyDescent="0.2">
      <c r="A220" s="205">
        <v>2340</v>
      </c>
      <c r="B220" s="206" t="s">
        <v>990</v>
      </c>
      <c r="C220" s="209"/>
      <c r="D220" s="1873"/>
      <c r="E220" s="2003"/>
      <c r="F220" s="1875"/>
      <c r="G220" s="1875"/>
      <c r="H220" s="1366">
        <f t="shared" si="11"/>
        <v>0</v>
      </c>
      <c r="I220" s="1694"/>
      <c r="J220" s="561" t="s">
        <v>589</v>
      </c>
      <c r="K220" s="497"/>
      <c r="N220" s="1773"/>
    </row>
    <row r="221" spans="1:14" s="325" customFormat="1" ht="12.75" x14ac:dyDescent="0.2">
      <c r="A221" s="205">
        <v>2345</v>
      </c>
      <c r="B221" s="206" t="s">
        <v>991</v>
      </c>
      <c r="C221" s="209"/>
      <c r="D221" s="1873"/>
      <c r="E221" s="2003"/>
      <c r="F221" s="1875"/>
      <c r="G221" s="1875"/>
      <c r="H221" s="1366">
        <f t="shared" si="11"/>
        <v>0</v>
      </c>
      <c r="I221" s="1694"/>
      <c r="J221" s="561" t="s">
        <v>589</v>
      </c>
      <c r="K221" s="497"/>
      <c r="N221" s="1773"/>
    </row>
    <row r="222" spans="1:14" s="325" customFormat="1" ht="25.5" x14ac:dyDescent="0.2">
      <c r="A222" s="205">
        <v>2348</v>
      </c>
      <c r="B222" s="206" t="s">
        <v>992</v>
      </c>
      <c r="C222" s="209"/>
      <c r="D222" s="1873"/>
      <c r="E222" s="2003"/>
      <c r="F222" s="1875"/>
      <c r="G222" s="1875"/>
      <c r="H222" s="1366">
        <f t="shared" si="11"/>
        <v>0</v>
      </c>
      <c r="I222" s="1694"/>
      <c r="J222" s="561" t="s">
        <v>589</v>
      </c>
      <c r="K222" s="497"/>
      <c r="N222" s="1773"/>
    </row>
    <row r="223" spans="1:14" s="325" customFormat="1" ht="12.75" x14ac:dyDescent="0.2">
      <c r="A223" s="205">
        <v>2350</v>
      </c>
      <c r="B223" s="206" t="s">
        <v>1174</v>
      </c>
      <c r="C223" s="209"/>
      <c r="D223" s="1873"/>
      <c r="E223" s="2003"/>
      <c r="F223" s="1875"/>
      <c r="G223" s="1875"/>
      <c r="H223" s="1366">
        <f t="shared" si="11"/>
        <v>0</v>
      </c>
      <c r="I223" s="1694"/>
      <c r="J223" s="561" t="s">
        <v>589</v>
      </c>
      <c r="K223" s="497"/>
      <c r="N223" s="1773"/>
    </row>
    <row r="224" spans="1:14" s="325" customFormat="1" ht="12.75" x14ac:dyDescent="0.2">
      <c r="A224" s="205">
        <v>2405</v>
      </c>
      <c r="B224" s="206" t="s">
        <v>1175</v>
      </c>
      <c r="C224" s="209"/>
      <c r="D224" s="1873"/>
      <c r="E224" s="2003"/>
      <c r="F224" s="1875"/>
      <c r="G224" s="1875"/>
      <c r="H224" s="1366">
        <f t="shared" si="11"/>
        <v>0</v>
      </c>
      <c r="I224" s="1694"/>
      <c r="J224" s="561" t="s">
        <v>589</v>
      </c>
      <c r="K224" s="497"/>
      <c r="N224" s="1773"/>
    </row>
    <row r="225" spans="1:14" s="325" customFormat="1" ht="12.75" x14ac:dyDescent="0.2">
      <c r="A225" s="205">
        <v>2410</v>
      </c>
      <c r="B225" s="206" t="s">
        <v>46</v>
      </c>
      <c r="C225" s="209"/>
      <c r="D225" s="1873"/>
      <c r="E225" s="2003"/>
      <c r="F225" s="1875"/>
      <c r="G225" s="1875"/>
      <c r="H225" s="1366">
        <f t="shared" si="11"/>
        <v>0</v>
      </c>
      <c r="I225" s="1694"/>
      <c r="J225" s="561" t="s">
        <v>589</v>
      </c>
      <c r="K225" s="497"/>
      <c r="N225" s="1773"/>
    </row>
    <row r="226" spans="1:14" s="325" customFormat="1" ht="12.75" x14ac:dyDescent="0.2">
      <c r="A226" s="205">
        <v>2415</v>
      </c>
      <c r="B226" s="206" t="s">
        <v>1532</v>
      </c>
      <c r="C226" s="209"/>
      <c r="D226" s="1873"/>
      <c r="E226" s="2003"/>
      <c r="F226" s="1875"/>
      <c r="G226" s="1875"/>
      <c r="H226" s="1366">
        <f t="shared" si="11"/>
        <v>0</v>
      </c>
      <c r="I226" s="1694"/>
      <c r="J226" s="561" t="s">
        <v>589</v>
      </c>
      <c r="K226" s="497"/>
      <c r="N226" s="1773"/>
    </row>
    <row r="227" spans="1:14" s="325" customFormat="1" ht="12.75" x14ac:dyDescent="0.2">
      <c r="A227" s="205">
        <v>2425</v>
      </c>
      <c r="B227" s="206" t="s">
        <v>1533</v>
      </c>
      <c r="C227" s="209"/>
      <c r="D227" s="1873"/>
      <c r="E227" s="2003"/>
      <c r="F227" s="1875"/>
      <c r="G227" s="1875"/>
      <c r="H227" s="1366">
        <f t="shared" si="11"/>
        <v>0</v>
      </c>
      <c r="I227" s="1694"/>
      <c r="J227" s="561" t="s">
        <v>589</v>
      </c>
      <c r="K227" s="497"/>
      <c r="N227" s="1773"/>
    </row>
    <row r="228" spans="1:14" s="325" customFormat="1" ht="12.75" x14ac:dyDescent="0.2">
      <c r="A228" s="205">
        <v>2435</v>
      </c>
      <c r="B228" s="206" t="s">
        <v>1598</v>
      </c>
      <c r="C228" s="209"/>
      <c r="D228" s="1873"/>
      <c r="E228" s="2003"/>
      <c r="F228" s="1875"/>
      <c r="G228" s="1875"/>
      <c r="H228" s="1366">
        <f t="shared" si="11"/>
        <v>0</v>
      </c>
      <c r="I228" s="1694"/>
      <c r="J228" s="561" t="s">
        <v>589</v>
      </c>
      <c r="K228" s="497"/>
      <c r="N228" s="1773"/>
    </row>
    <row r="229" spans="1:14" s="325" customFormat="1" ht="12.75" x14ac:dyDescent="0.2">
      <c r="A229" s="205">
        <v>2505</v>
      </c>
      <c r="B229" s="206" t="s">
        <v>292</v>
      </c>
      <c r="C229" s="209"/>
      <c r="D229" s="1873"/>
      <c r="E229" s="2003"/>
      <c r="F229" s="1875"/>
      <c r="G229" s="1875"/>
      <c r="H229" s="1366">
        <f t="shared" si="11"/>
        <v>0</v>
      </c>
      <c r="I229" s="1694"/>
      <c r="J229" s="561" t="s">
        <v>589</v>
      </c>
      <c r="K229" s="497"/>
      <c r="N229" s="1773"/>
    </row>
    <row r="230" spans="1:14" s="325" customFormat="1" ht="12.75" x14ac:dyDescent="0.2">
      <c r="A230" s="205">
        <v>2510</v>
      </c>
      <c r="B230" s="206" t="s">
        <v>293</v>
      </c>
      <c r="C230" s="209"/>
      <c r="D230" s="1873"/>
      <c r="E230" s="2003"/>
      <c r="F230" s="1875"/>
      <c r="G230" s="1875"/>
      <c r="H230" s="1366">
        <f t="shared" si="11"/>
        <v>0</v>
      </c>
      <c r="I230" s="1694"/>
      <c r="J230" s="561" t="s">
        <v>589</v>
      </c>
      <c r="K230" s="497"/>
      <c r="N230" s="1773"/>
    </row>
    <row r="231" spans="1:14" s="325" customFormat="1" ht="12.75" x14ac:dyDescent="0.2">
      <c r="A231" s="205">
        <v>2515</v>
      </c>
      <c r="B231" s="206" t="s">
        <v>294</v>
      </c>
      <c r="C231" s="209"/>
      <c r="D231" s="1873"/>
      <c r="E231" s="2003"/>
      <c r="F231" s="1875"/>
      <c r="G231" s="1875"/>
      <c r="H231" s="1366">
        <f t="shared" si="11"/>
        <v>0</v>
      </c>
      <c r="I231" s="1694"/>
      <c r="J231" s="561" t="s">
        <v>589</v>
      </c>
      <c r="K231" s="497"/>
      <c r="N231" s="1773"/>
    </row>
    <row r="232" spans="1:14" s="325" customFormat="1" ht="12.75" x14ac:dyDescent="0.2">
      <c r="A232" s="205">
        <v>2520</v>
      </c>
      <c r="B232" s="206" t="s">
        <v>295</v>
      </c>
      <c r="C232" s="209"/>
      <c r="D232" s="1873"/>
      <c r="E232" s="2003"/>
      <c r="F232" s="1875"/>
      <c r="G232" s="1875"/>
      <c r="H232" s="1366">
        <f t="shared" ref="H232:H301" si="12">+D232+E232+F232-G232</f>
        <v>0</v>
      </c>
      <c r="I232" s="1694"/>
      <c r="J232" s="561" t="s">
        <v>589</v>
      </c>
      <c r="K232" s="497"/>
      <c r="N232" s="1773"/>
    </row>
    <row r="233" spans="1:14" s="325" customFormat="1" ht="12.75" x14ac:dyDescent="0.2">
      <c r="A233" s="205">
        <v>2525</v>
      </c>
      <c r="B233" s="206" t="s">
        <v>910</v>
      </c>
      <c r="C233" s="209"/>
      <c r="D233" s="1873"/>
      <c r="E233" s="2003"/>
      <c r="F233" s="1875"/>
      <c r="G233" s="1875"/>
      <c r="H233" s="1366">
        <f t="shared" si="12"/>
        <v>0</v>
      </c>
      <c r="I233" s="1694"/>
      <c r="J233" s="561" t="s">
        <v>589</v>
      </c>
      <c r="K233" s="497"/>
      <c r="N233" s="1773"/>
    </row>
    <row r="234" spans="1:14" s="325" customFormat="1" ht="12.75" x14ac:dyDescent="0.2">
      <c r="A234" s="205">
        <v>2530</v>
      </c>
      <c r="B234" s="206" t="s">
        <v>911</v>
      </c>
      <c r="C234" s="209"/>
      <c r="D234" s="1873"/>
      <c r="E234" s="2003"/>
      <c r="F234" s="1875"/>
      <c r="G234" s="1875"/>
      <c r="H234" s="1366">
        <f t="shared" si="12"/>
        <v>0</v>
      </c>
      <c r="I234" s="1694"/>
      <c r="J234" s="561" t="s">
        <v>589</v>
      </c>
      <c r="K234" s="497"/>
      <c r="N234" s="1773"/>
    </row>
    <row r="235" spans="1:14" s="325" customFormat="1" ht="12.75" x14ac:dyDescent="0.2">
      <c r="A235" s="205">
        <v>2550</v>
      </c>
      <c r="B235" s="206" t="s">
        <v>912</v>
      </c>
      <c r="C235" s="209"/>
      <c r="D235" s="1873"/>
      <c r="E235" s="2003"/>
      <c r="F235" s="1875"/>
      <c r="G235" s="1875"/>
      <c r="H235" s="1366">
        <f t="shared" si="12"/>
        <v>0</v>
      </c>
      <c r="I235" s="1694"/>
      <c r="J235" s="561" t="s">
        <v>589</v>
      </c>
      <c r="K235" s="497"/>
      <c r="N235" s="1773"/>
    </row>
    <row r="236" spans="1:14" s="325" customFormat="1" ht="12.75" x14ac:dyDescent="0.2">
      <c r="A236" s="205">
        <v>3005</v>
      </c>
      <c r="B236" s="206" t="s">
        <v>913</v>
      </c>
      <c r="C236" s="209"/>
      <c r="D236" s="1873"/>
      <c r="E236" s="2003"/>
      <c r="F236" s="1875"/>
      <c r="G236" s="1875"/>
      <c r="H236" s="1366">
        <f t="shared" si="12"/>
        <v>0</v>
      </c>
      <c r="I236" s="1694"/>
      <c r="J236" s="561" t="s">
        <v>55</v>
      </c>
      <c r="K236" s="497"/>
      <c r="N236" s="1773"/>
    </row>
    <row r="237" spans="1:14" s="325" customFormat="1" ht="12.75" x14ac:dyDescent="0.2">
      <c r="A237" s="205">
        <v>3008</v>
      </c>
      <c r="B237" s="206" t="s">
        <v>919</v>
      </c>
      <c r="C237" s="209"/>
      <c r="D237" s="1873"/>
      <c r="E237" s="2003"/>
      <c r="F237" s="1875"/>
      <c r="G237" s="1875"/>
      <c r="H237" s="1366">
        <f t="shared" si="12"/>
        <v>0</v>
      </c>
      <c r="I237" s="1694"/>
      <c r="J237" s="561" t="s">
        <v>55</v>
      </c>
      <c r="K237" s="497"/>
      <c r="N237" s="1773"/>
    </row>
    <row r="238" spans="1:14" s="325" customFormat="1" ht="12.75" x14ac:dyDescent="0.2">
      <c r="A238" s="205">
        <v>3010</v>
      </c>
      <c r="B238" s="206" t="s">
        <v>920</v>
      </c>
      <c r="C238" s="209"/>
      <c r="D238" s="1873"/>
      <c r="E238" s="2003"/>
      <c r="F238" s="1875"/>
      <c r="G238" s="1875"/>
      <c r="H238" s="1366">
        <f t="shared" si="12"/>
        <v>0</v>
      </c>
      <c r="I238" s="1694"/>
      <c r="J238" s="561" t="s">
        <v>55</v>
      </c>
      <c r="K238" s="497"/>
      <c r="N238" s="1773"/>
    </row>
    <row r="239" spans="1:14" s="325" customFormat="1" ht="12.75" x14ac:dyDescent="0.2">
      <c r="A239" s="205">
        <v>3020</v>
      </c>
      <c r="B239" s="206" t="s">
        <v>921</v>
      </c>
      <c r="C239" s="209"/>
      <c r="D239" s="1873"/>
      <c r="E239" s="2003"/>
      <c r="F239" s="1875"/>
      <c r="G239" s="1875"/>
      <c r="H239" s="1366">
        <f t="shared" si="12"/>
        <v>0</v>
      </c>
      <c r="I239" s="1694"/>
      <c r="J239" s="561" t="s">
        <v>55</v>
      </c>
      <c r="K239" s="497"/>
      <c r="N239" s="1773"/>
    </row>
    <row r="240" spans="1:14" s="325" customFormat="1" ht="12.75" x14ac:dyDescent="0.2">
      <c r="A240" s="205">
        <v>3022</v>
      </c>
      <c r="B240" s="206" t="s">
        <v>922</v>
      </c>
      <c r="C240" s="209"/>
      <c r="D240" s="1873"/>
      <c r="E240" s="2003"/>
      <c r="F240" s="1875"/>
      <c r="G240" s="1875"/>
      <c r="H240" s="1366">
        <f t="shared" si="12"/>
        <v>0</v>
      </c>
      <c r="I240" s="1694"/>
      <c r="J240" s="561" t="s">
        <v>55</v>
      </c>
      <c r="K240" s="497"/>
      <c r="N240" s="1773"/>
    </row>
    <row r="241" spans="1:20" s="325" customFormat="1" ht="12.75" x14ac:dyDescent="0.2">
      <c r="A241" s="205">
        <v>3026</v>
      </c>
      <c r="B241" s="206" t="s">
        <v>923</v>
      </c>
      <c r="C241" s="209"/>
      <c r="D241" s="1873"/>
      <c r="E241" s="2003"/>
      <c r="F241" s="1875"/>
      <c r="G241" s="1875"/>
      <c r="H241" s="1366">
        <f t="shared" si="12"/>
        <v>0</v>
      </c>
      <c r="I241" s="1694"/>
      <c r="J241" s="561" t="s">
        <v>55</v>
      </c>
      <c r="K241" s="497"/>
      <c r="N241" s="1773"/>
    </row>
    <row r="242" spans="1:20" s="325" customFormat="1" ht="12.75" x14ac:dyDescent="0.2">
      <c r="A242" s="205">
        <v>3030</v>
      </c>
      <c r="B242" s="206" t="s">
        <v>924</v>
      </c>
      <c r="C242" s="209"/>
      <c r="D242" s="1873"/>
      <c r="E242" s="2003"/>
      <c r="F242" s="1875"/>
      <c r="G242" s="1875"/>
      <c r="H242" s="1366">
        <f t="shared" si="12"/>
        <v>0</v>
      </c>
      <c r="I242" s="1694"/>
      <c r="J242" s="561" t="s">
        <v>55</v>
      </c>
      <c r="K242" s="497"/>
      <c r="N242" s="1773"/>
    </row>
    <row r="243" spans="1:20" s="325" customFormat="1" ht="12.75" x14ac:dyDescent="0.2">
      <c r="A243" s="205">
        <v>3035</v>
      </c>
      <c r="B243" s="206" t="s">
        <v>940</v>
      </c>
      <c r="C243" s="209"/>
      <c r="D243" s="1873"/>
      <c r="E243" s="2003"/>
      <c r="F243" s="1875"/>
      <c r="G243" s="1875"/>
      <c r="H243" s="1366">
        <f t="shared" si="12"/>
        <v>0</v>
      </c>
      <c r="I243" s="1694"/>
      <c r="J243" s="561" t="s">
        <v>55</v>
      </c>
      <c r="K243" s="497"/>
      <c r="N243" s="1773"/>
    </row>
    <row r="244" spans="1:20" s="325" customFormat="1" ht="12.75" x14ac:dyDescent="0.2">
      <c r="A244" s="205">
        <v>3040</v>
      </c>
      <c r="B244" s="206" t="s">
        <v>941</v>
      </c>
      <c r="C244" s="209"/>
      <c r="D244" s="1873"/>
      <c r="E244" s="2003"/>
      <c r="F244" s="1875"/>
      <c r="G244" s="1875"/>
      <c r="H244" s="1366">
        <f t="shared" si="12"/>
        <v>0</v>
      </c>
      <c r="I244" s="1694"/>
      <c r="J244" s="561" t="s">
        <v>55</v>
      </c>
      <c r="K244" s="497"/>
      <c r="N244" s="1773"/>
    </row>
    <row r="245" spans="1:20" s="325" customFormat="1" ht="12.75" x14ac:dyDescent="0.2">
      <c r="A245" s="205">
        <v>3045</v>
      </c>
      <c r="B245" s="206" t="s">
        <v>942</v>
      </c>
      <c r="C245" s="209"/>
      <c r="D245" s="1873"/>
      <c r="E245" s="2003"/>
      <c r="F245" s="1875"/>
      <c r="G245" s="1875"/>
      <c r="H245" s="1366">
        <f t="shared" si="12"/>
        <v>0</v>
      </c>
      <c r="I245" s="1694"/>
      <c r="J245" s="561" t="s">
        <v>55</v>
      </c>
      <c r="K245" s="497"/>
      <c r="N245" s="1773"/>
    </row>
    <row r="246" spans="1:20" s="325" customFormat="1" ht="12.75" x14ac:dyDescent="0.2">
      <c r="A246" s="205">
        <v>3046</v>
      </c>
      <c r="B246" s="206" t="s">
        <v>943</v>
      </c>
      <c r="C246" s="209"/>
      <c r="D246" s="1873"/>
      <c r="E246" s="1367">
        <f>-D246</f>
        <v>0</v>
      </c>
      <c r="F246" s="1877"/>
      <c r="G246" s="2003">
        <f>'I9 Direct Allocation'!D151</f>
        <v>0</v>
      </c>
      <c r="H246" s="1368">
        <f>-(F10-G246)</f>
        <v>-3590632.6924934597</v>
      </c>
      <c r="I246" s="1694"/>
      <c r="J246" s="561" t="s">
        <v>55</v>
      </c>
      <c r="K246" s="497"/>
      <c r="N246" s="1773"/>
    </row>
    <row r="247" spans="1:20" s="325" customFormat="1" ht="12.75" x14ac:dyDescent="0.2">
      <c r="A247" s="205">
        <v>3047</v>
      </c>
      <c r="B247" s="206" t="s">
        <v>953</v>
      </c>
      <c r="C247" s="209"/>
      <c r="D247" s="1873"/>
      <c r="E247" s="2003"/>
      <c r="F247" s="1875"/>
      <c r="G247" s="1875"/>
      <c r="H247" s="1366">
        <f t="shared" si="12"/>
        <v>0</v>
      </c>
      <c r="I247" s="1694"/>
      <c r="J247" s="561" t="s">
        <v>55</v>
      </c>
      <c r="K247" s="497"/>
      <c r="N247" s="1773"/>
    </row>
    <row r="248" spans="1:20" s="325" customFormat="1" ht="12.75" x14ac:dyDescent="0.2">
      <c r="A248" s="205">
        <v>3048</v>
      </c>
      <c r="B248" s="206" t="s">
        <v>954</v>
      </c>
      <c r="C248" s="209"/>
      <c r="D248" s="1873"/>
      <c r="E248" s="2003"/>
      <c r="F248" s="1875"/>
      <c r="G248" s="1875"/>
      <c r="H248" s="1366">
        <f t="shared" si="12"/>
        <v>0</v>
      </c>
      <c r="I248" s="1694"/>
      <c r="J248" s="561" t="s">
        <v>55</v>
      </c>
      <c r="K248" s="497"/>
      <c r="N248" s="1773"/>
    </row>
    <row r="249" spans="1:20" s="325" customFormat="1" ht="12.75" x14ac:dyDescent="0.2">
      <c r="A249" s="205">
        <v>3049</v>
      </c>
      <c r="B249" s="206" t="s">
        <v>955</v>
      </c>
      <c r="C249" s="209"/>
      <c r="D249" s="1873"/>
      <c r="E249" s="2003"/>
      <c r="F249" s="1875"/>
      <c r="G249" s="1875"/>
      <c r="H249" s="1366">
        <f t="shared" si="12"/>
        <v>0</v>
      </c>
      <c r="I249" s="1694"/>
      <c r="J249" s="561" t="s">
        <v>55</v>
      </c>
      <c r="K249" s="497"/>
      <c r="N249" s="1773"/>
    </row>
    <row r="250" spans="1:20" s="325" customFormat="1" ht="12.75" x14ac:dyDescent="0.2">
      <c r="A250" s="205">
        <v>3055</v>
      </c>
      <c r="B250" s="206" t="s">
        <v>956</v>
      </c>
      <c r="C250" s="209"/>
      <c r="D250" s="1873"/>
      <c r="E250" s="2003"/>
      <c r="F250" s="1875"/>
      <c r="G250" s="1875"/>
      <c r="H250" s="1366">
        <f t="shared" si="12"/>
        <v>0</v>
      </c>
      <c r="I250" s="1694"/>
      <c r="J250" s="561" t="s">
        <v>55</v>
      </c>
      <c r="K250" s="497"/>
      <c r="N250" s="1773"/>
    </row>
    <row r="251" spans="1:20" s="325" customFormat="1" ht="12.75" x14ac:dyDescent="0.2">
      <c r="A251" s="205">
        <v>3065</v>
      </c>
      <c r="B251" s="206" t="s">
        <v>1145</v>
      </c>
      <c r="C251" s="209"/>
      <c r="D251" s="1873"/>
      <c r="E251" s="2003"/>
      <c r="F251" s="1875"/>
      <c r="G251" s="1875"/>
      <c r="H251" s="1366">
        <f t="shared" si="12"/>
        <v>0</v>
      </c>
      <c r="I251" s="1694"/>
      <c r="J251" s="561" t="s">
        <v>55</v>
      </c>
      <c r="K251" s="497"/>
      <c r="N251" s="1773"/>
    </row>
    <row r="252" spans="1:20" s="325" customFormat="1" ht="12.75" x14ac:dyDescent="0.2">
      <c r="A252" s="205">
        <v>3075</v>
      </c>
      <c r="B252" s="1905" t="s">
        <v>1636</v>
      </c>
      <c r="C252" s="209"/>
      <c r="D252" s="1873"/>
      <c r="E252" s="2003"/>
      <c r="F252" s="1875"/>
      <c r="G252" s="1875"/>
      <c r="H252" s="1366">
        <f t="shared" ref="H252" si="13">+D252+E252+F252-G252</f>
        <v>0</v>
      </c>
      <c r="I252" s="1694"/>
      <c r="J252" s="561" t="s">
        <v>55</v>
      </c>
      <c r="K252" s="497"/>
      <c r="N252" s="1773"/>
    </row>
    <row r="253" spans="1:20" s="325" customFormat="1" ht="12.75" x14ac:dyDescent="0.2">
      <c r="A253" s="213">
        <v>4006</v>
      </c>
      <c r="B253" s="214" t="s">
        <v>1147</v>
      </c>
      <c r="C253" s="209"/>
      <c r="D253" s="1878">
        <v>-37237391.184121192</v>
      </c>
      <c r="E253" s="2003"/>
      <c r="F253" s="1875"/>
      <c r="G253" s="1875"/>
      <c r="H253" s="1366">
        <f t="shared" si="12"/>
        <v>-37237391.184121192</v>
      </c>
      <c r="I253" s="1694"/>
      <c r="J253" s="561" t="s">
        <v>590</v>
      </c>
      <c r="K253" s="497"/>
      <c r="M253" s="2604" t="str">
        <f>IFERROR(VLOOKUP(A253,$R$253:$T$269,3,FALSE),"")</f>
        <v/>
      </c>
      <c r="R253" s="1773">
        <v>4235</v>
      </c>
      <c r="S253" s="325" t="s">
        <v>1547</v>
      </c>
      <c r="T253" s="325">
        <v>-218602</v>
      </c>
    </row>
    <row r="254" spans="1:20" s="325" customFormat="1" ht="12.75" x14ac:dyDescent="0.2">
      <c r="A254" s="213">
        <v>4010</v>
      </c>
      <c r="B254" s="214" t="s">
        <v>1148</v>
      </c>
      <c r="C254" s="209"/>
      <c r="D254" s="1878">
        <v>-13852959.615189172</v>
      </c>
      <c r="E254" s="2003"/>
      <c r="F254" s="1875"/>
      <c r="G254" s="1875"/>
      <c r="H254" s="1366">
        <f t="shared" si="12"/>
        <v>-13852959.615189172</v>
      </c>
      <c r="I254" s="1694"/>
      <c r="J254" s="561" t="s">
        <v>590</v>
      </c>
      <c r="K254" s="497"/>
      <c r="M254" s="2604" t="str">
        <f t="shared" ref="M254:M311" si="14">IFERROR(VLOOKUP(A254,$R$253:$T$269,3,FALSE),"")</f>
        <v/>
      </c>
      <c r="R254" s="1773">
        <v>4225</v>
      </c>
      <c r="S254" s="325" t="s">
        <v>529</v>
      </c>
      <c r="T254" s="325">
        <v>-156800</v>
      </c>
    </row>
    <row r="255" spans="1:20" s="325" customFormat="1" ht="12.75" x14ac:dyDescent="0.2">
      <c r="A255" s="213">
        <v>4015</v>
      </c>
      <c r="B255" s="214" t="s">
        <v>1149</v>
      </c>
      <c r="C255" s="209"/>
      <c r="D255" s="1878"/>
      <c r="E255" s="2003"/>
      <c r="F255" s="1875"/>
      <c r="G255" s="1875"/>
      <c r="H255" s="1366">
        <f t="shared" si="12"/>
        <v>0</v>
      </c>
      <c r="I255" s="1694"/>
      <c r="J255" s="561" t="s">
        <v>590</v>
      </c>
      <c r="K255" s="497"/>
      <c r="M255" s="2604" t="str">
        <f t="shared" si="14"/>
        <v/>
      </c>
      <c r="R255" s="1773">
        <v>4082</v>
      </c>
      <c r="S255" s="325" t="s">
        <v>1596</v>
      </c>
      <c r="T255" s="325">
        <v>-35915</v>
      </c>
    </row>
    <row r="256" spans="1:20" s="325" customFormat="1" ht="12.75" x14ac:dyDescent="0.2">
      <c r="A256" s="213">
        <v>4020</v>
      </c>
      <c r="B256" s="214" t="s">
        <v>1150</v>
      </c>
      <c r="C256" s="209"/>
      <c r="D256" s="1878"/>
      <c r="E256" s="2003"/>
      <c r="F256" s="1875"/>
      <c r="G256" s="1875"/>
      <c r="H256" s="1366">
        <f t="shared" si="12"/>
        <v>0</v>
      </c>
      <c r="I256" s="1694"/>
      <c r="J256" s="561" t="s">
        <v>590</v>
      </c>
      <c r="K256" s="497"/>
      <c r="M256" s="2604" t="str">
        <f t="shared" si="14"/>
        <v/>
      </c>
      <c r="R256" s="1773">
        <v>4086</v>
      </c>
      <c r="S256" s="325" t="s">
        <v>1802</v>
      </c>
      <c r="T256" s="325">
        <v>-140473</v>
      </c>
    </row>
    <row r="257" spans="1:20" s="325" customFormat="1" ht="12.75" x14ac:dyDescent="0.2">
      <c r="A257" s="213">
        <v>4025</v>
      </c>
      <c r="B257" s="214" t="s">
        <v>1152</v>
      </c>
      <c r="C257" s="209"/>
      <c r="D257" s="1878"/>
      <c r="E257" s="2003"/>
      <c r="F257" s="1875"/>
      <c r="G257" s="1875"/>
      <c r="H257" s="1366">
        <f t="shared" si="12"/>
        <v>0</v>
      </c>
      <c r="I257" s="1694"/>
      <c r="J257" s="561" t="s">
        <v>590</v>
      </c>
      <c r="K257" s="497"/>
      <c r="M257" s="2604" t="str">
        <f t="shared" si="14"/>
        <v/>
      </c>
      <c r="R257" s="1773">
        <v>4084</v>
      </c>
      <c r="S257" s="325" t="s">
        <v>1803</v>
      </c>
      <c r="T257" s="325">
        <v>-930</v>
      </c>
    </row>
    <row r="258" spans="1:20" s="325" customFormat="1" ht="12.75" x14ac:dyDescent="0.2">
      <c r="A258" s="213">
        <v>4030</v>
      </c>
      <c r="B258" s="214" t="s">
        <v>1153</v>
      </c>
      <c r="C258" s="209"/>
      <c r="D258" s="1878"/>
      <c r="E258" s="2003"/>
      <c r="F258" s="1875"/>
      <c r="G258" s="1875"/>
      <c r="H258" s="1366">
        <f t="shared" si="12"/>
        <v>0</v>
      </c>
      <c r="I258" s="1694"/>
      <c r="J258" s="561" t="s">
        <v>590</v>
      </c>
      <c r="K258" s="497"/>
      <c r="M258" s="2604" t="str">
        <f t="shared" si="14"/>
        <v/>
      </c>
      <c r="R258" s="1773">
        <v>4210</v>
      </c>
      <c r="S258" s="325" t="s">
        <v>526</v>
      </c>
      <c r="T258" s="325">
        <v>-1110954.7392</v>
      </c>
    </row>
    <row r="259" spans="1:20" s="325" customFormat="1" ht="12.75" x14ac:dyDescent="0.2">
      <c r="A259" s="213">
        <v>4035</v>
      </c>
      <c r="B259" s="214" t="s">
        <v>1154</v>
      </c>
      <c r="C259" s="209"/>
      <c r="D259" s="1878">
        <v>-36304885.835669465</v>
      </c>
      <c r="E259" s="2003"/>
      <c r="F259" s="1875"/>
      <c r="G259" s="1875"/>
      <c r="H259" s="1366">
        <f t="shared" si="12"/>
        <v>-36304885.835669465</v>
      </c>
      <c r="I259" s="1694"/>
      <c r="J259" s="561" t="s">
        <v>590</v>
      </c>
      <c r="K259" s="497"/>
      <c r="M259" s="2604" t="str">
        <f t="shared" si="14"/>
        <v/>
      </c>
      <c r="R259" s="1773">
        <v>4360</v>
      </c>
      <c r="S259" s="325" t="s">
        <v>961</v>
      </c>
      <c r="T259" s="325">
        <v>531690</v>
      </c>
    </row>
    <row r="260" spans="1:20" s="325" customFormat="1" ht="12.75" x14ac:dyDescent="0.2">
      <c r="A260" s="213">
        <v>4040</v>
      </c>
      <c r="B260" s="214" t="s">
        <v>1070</v>
      </c>
      <c r="C260" s="209"/>
      <c r="D260" s="1878"/>
      <c r="E260" s="2003"/>
      <c r="F260" s="1875"/>
      <c r="G260" s="1875"/>
      <c r="H260" s="1366">
        <f t="shared" si="12"/>
        <v>0</v>
      </c>
      <c r="I260" s="1694"/>
      <c r="J260" s="561" t="s">
        <v>590</v>
      </c>
      <c r="K260" s="497"/>
      <c r="M260" s="2604" t="str">
        <f t="shared" si="14"/>
        <v/>
      </c>
      <c r="R260" s="1773">
        <v>4375</v>
      </c>
      <c r="S260" s="325" t="s">
        <v>1403</v>
      </c>
      <c r="T260" s="325">
        <v>-2495805</v>
      </c>
    </row>
    <row r="261" spans="1:20" s="325" customFormat="1" ht="12.75" x14ac:dyDescent="0.2">
      <c r="A261" s="213">
        <v>4045</v>
      </c>
      <c r="B261" s="214" t="s">
        <v>1071</v>
      </c>
      <c r="C261" s="209"/>
      <c r="D261" s="1878"/>
      <c r="E261" s="2003"/>
      <c r="F261" s="1875"/>
      <c r="G261" s="1875"/>
      <c r="H261" s="1366">
        <f t="shared" si="12"/>
        <v>0</v>
      </c>
      <c r="I261" s="1694"/>
      <c r="J261" s="561" t="s">
        <v>590</v>
      </c>
      <c r="K261" s="497"/>
      <c r="M261" s="2604" t="str">
        <f t="shared" si="14"/>
        <v/>
      </c>
      <c r="R261" s="1773">
        <v>4380</v>
      </c>
      <c r="S261" s="325" t="s">
        <v>1375</v>
      </c>
      <c r="T261" s="325">
        <v>2495805</v>
      </c>
    </row>
    <row r="262" spans="1:20" s="325" customFormat="1" ht="12.75" x14ac:dyDescent="0.2">
      <c r="A262" s="213">
        <v>4050</v>
      </c>
      <c r="B262" s="214" t="s">
        <v>1072</v>
      </c>
      <c r="C262" s="209"/>
      <c r="D262" s="1878"/>
      <c r="E262" s="2003"/>
      <c r="F262" s="1875"/>
      <c r="G262" s="1875"/>
      <c r="H262" s="1366">
        <f t="shared" si="12"/>
        <v>0</v>
      </c>
      <c r="I262" s="1694"/>
      <c r="J262" s="561" t="s">
        <v>590</v>
      </c>
      <c r="K262" s="497"/>
      <c r="M262" s="2604" t="str">
        <f t="shared" si="14"/>
        <v/>
      </c>
      <c r="R262" s="1773">
        <v>4390</v>
      </c>
      <c r="S262" s="325" t="s">
        <v>1804</v>
      </c>
      <c r="T262" s="325">
        <v>-133000</v>
      </c>
    </row>
    <row r="263" spans="1:20" s="325" customFormat="1" ht="12.75" x14ac:dyDescent="0.2">
      <c r="A263" s="213">
        <v>4055</v>
      </c>
      <c r="B263" s="214" t="s">
        <v>1590</v>
      </c>
      <c r="C263" s="209"/>
      <c r="D263" s="1878"/>
      <c r="E263" s="2003"/>
      <c r="F263" s="1875"/>
      <c r="G263" s="1875"/>
      <c r="H263" s="1366">
        <f t="shared" si="12"/>
        <v>0</v>
      </c>
      <c r="I263" s="1694"/>
      <c r="J263" s="561" t="s">
        <v>590</v>
      </c>
      <c r="K263" s="497"/>
      <c r="M263" s="2604" t="str">
        <f t="shared" si="14"/>
        <v/>
      </c>
      <c r="R263" s="1773">
        <v>4405</v>
      </c>
      <c r="S263" s="325" t="s">
        <v>1805</v>
      </c>
      <c r="T263" s="325">
        <v>-60000</v>
      </c>
    </row>
    <row r="264" spans="1:20" s="325" customFormat="1" ht="12.75" x14ac:dyDescent="0.2">
      <c r="A264" s="213">
        <v>4060</v>
      </c>
      <c r="B264" s="214" t="s">
        <v>1591</v>
      </c>
      <c r="C264" s="209"/>
      <c r="D264" s="1878"/>
      <c r="E264" s="2003"/>
      <c r="F264" s="1875"/>
      <c r="G264" s="1875"/>
      <c r="H264" s="1366">
        <f t="shared" si="12"/>
        <v>0</v>
      </c>
      <c r="I264" s="1694"/>
      <c r="J264" s="561" t="s">
        <v>590</v>
      </c>
      <c r="K264" s="497"/>
      <c r="M264" s="2604" t="str">
        <f t="shared" si="14"/>
        <v/>
      </c>
      <c r="R264" s="1773">
        <v>4385</v>
      </c>
      <c r="S264" s="325" t="s">
        <v>1806</v>
      </c>
      <c r="T264" s="325">
        <v>-20000</v>
      </c>
    </row>
    <row r="265" spans="1:20" s="325" customFormat="1" ht="12.75" x14ac:dyDescent="0.2">
      <c r="A265" s="213">
        <v>4062</v>
      </c>
      <c r="B265" s="214" t="s">
        <v>1592</v>
      </c>
      <c r="C265" s="209"/>
      <c r="D265" s="1878">
        <v>-3079081.6907161796</v>
      </c>
      <c r="E265" s="2003"/>
      <c r="F265" s="1875"/>
      <c r="G265" s="1875"/>
      <c r="H265" s="1366">
        <f t="shared" si="12"/>
        <v>-3079081.6907161796</v>
      </c>
      <c r="I265" s="1694"/>
      <c r="J265" s="561" t="s">
        <v>590</v>
      </c>
      <c r="K265" s="497"/>
      <c r="M265" s="2604" t="str">
        <f t="shared" si="14"/>
        <v/>
      </c>
      <c r="R265" s="1773">
        <v>4220</v>
      </c>
      <c r="S265" s="325" t="s">
        <v>528</v>
      </c>
      <c r="T265" s="325">
        <v>0</v>
      </c>
    </row>
    <row r="266" spans="1:20" s="325" customFormat="1" ht="12.75" x14ac:dyDescent="0.2">
      <c r="A266" s="213">
        <v>4064</v>
      </c>
      <c r="B266" s="214" t="s">
        <v>312</v>
      </c>
      <c r="C266" s="209"/>
      <c r="D266" s="1878"/>
      <c r="E266" s="2003"/>
      <c r="F266" s="1875"/>
      <c r="G266" s="1875"/>
      <c r="H266" s="1366">
        <f t="shared" si="12"/>
        <v>0</v>
      </c>
      <c r="I266" s="1694"/>
      <c r="J266" s="561" t="s">
        <v>590</v>
      </c>
      <c r="K266" s="497"/>
      <c r="M266" s="2604" t="str">
        <f t="shared" si="14"/>
        <v/>
      </c>
      <c r="R266" s="1773">
        <v>4305</v>
      </c>
      <c r="S266" s="325" t="s">
        <v>1395</v>
      </c>
      <c r="T266" s="325">
        <v>0</v>
      </c>
    </row>
    <row r="267" spans="1:20" s="325" customFormat="1" ht="12.75" x14ac:dyDescent="0.2">
      <c r="A267" s="213">
        <v>4066</v>
      </c>
      <c r="B267" s="214" t="s">
        <v>1593</v>
      </c>
      <c r="C267" s="209"/>
      <c r="D267" s="1878">
        <v>-5586919.8253543973</v>
      </c>
      <c r="E267" s="2003"/>
      <c r="F267" s="1875"/>
      <c r="G267" s="1875"/>
      <c r="H267" s="1366">
        <f t="shared" si="12"/>
        <v>-5586919.8253543973</v>
      </c>
      <c r="I267" s="1694"/>
      <c r="J267" s="561" t="s">
        <v>590</v>
      </c>
      <c r="K267" s="497"/>
      <c r="M267" s="2604" t="str">
        <f t="shared" si="14"/>
        <v/>
      </c>
      <c r="R267" s="1773">
        <v>4310</v>
      </c>
      <c r="S267" s="325" t="s">
        <v>1396</v>
      </c>
      <c r="T267" s="325">
        <v>0</v>
      </c>
    </row>
    <row r="268" spans="1:20" s="325" customFormat="1" ht="12.75" x14ac:dyDescent="0.2">
      <c r="A268" s="213">
        <v>4068</v>
      </c>
      <c r="B268" s="214" t="s">
        <v>1594</v>
      </c>
      <c r="C268" s="209"/>
      <c r="D268" s="1878">
        <v>-4344776.3714540675</v>
      </c>
      <c r="E268" s="2003"/>
      <c r="F268" s="1875"/>
      <c r="G268" s="1875"/>
      <c r="H268" s="1366">
        <f t="shared" si="12"/>
        <v>-4344776.3714540675</v>
      </c>
      <c r="I268" s="1694"/>
      <c r="J268" s="561" t="s">
        <v>590</v>
      </c>
      <c r="K268" s="497"/>
      <c r="M268" s="2604" t="str">
        <f t="shared" si="14"/>
        <v/>
      </c>
      <c r="R268" s="1773">
        <v>4245</v>
      </c>
      <c r="S268" s="325" t="s">
        <v>1807</v>
      </c>
      <c r="T268" s="325">
        <v>-207802.02615000005</v>
      </c>
    </row>
    <row r="269" spans="1:20" s="325" customFormat="1" ht="12.75" x14ac:dyDescent="0.2">
      <c r="A269" s="213">
        <v>4069</v>
      </c>
      <c r="B269" s="1907" t="s">
        <v>1616</v>
      </c>
      <c r="C269" s="209"/>
      <c r="D269" s="1878">
        <v>-199900.12680986451</v>
      </c>
      <c r="E269" s="2003"/>
      <c r="F269" s="1877"/>
      <c r="G269" s="1875"/>
      <c r="H269" s="1366">
        <f t="shared" si="12"/>
        <v>-199900.12680986451</v>
      </c>
      <c r="I269" s="1694"/>
      <c r="J269" s="561" t="s">
        <v>590</v>
      </c>
      <c r="K269" s="561"/>
      <c r="M269" s="2604" t="str">
        <f t="shared" si="14"/>
        <v/>
      </c>
      <c r="R269" s="1773">
        <v>4355</v>
      </c>
      <c r="S269" s="325" t="s">
        <v>980</v>
      </c>
      <c r="T269" s="325">
        <v>0</v>
      </c>
    </row>
    <row r="270" spans="1:20" s="325" customFormat="1" ht="12.75" x14ac:dyDescent="0.2">
      <c r="A270" s="215">
        <v>4080</v>
      </c>
      <c r="B270" s="216" t="s">
        <v>1595</v>
      </c>
      <c r="C270" s="209"/>
      <c r="D270" s="1878">
        <v>-23197535.6434526</v>
      </c>
      <c r="E270" s="2003"/>
      <c r="F270" s="1877"/>
      <c r="G270" s="1875"/>
      <c r="H270" s="1366">
        <f t="shared" si="12"/>
        <v>-23197535.6434526</v>
      </c>
      <c r="I270" s="1694"/>
      <c r="J270" s="561" t="s">
        <v>1595</v>
      </c>
      <c r="K270" s="497"/>
      <c r="M270" s="2604" t="str">
        <f t="shared" si="14"/>
        <v/>
      </c>
      <c r="N270" s="1773"/>
    </row>
    <row r="271" spans="1:20" s="325" customFormat="1" ht="12.75" x14ac:dyDescent="0.2">
      <c r="A271" s="1924">
        <v>4082</v>
      </c>
      <c r="B271" s="216" t="s">
        <v>1596</v>
      </c>
      <c r="C271" s="209"/>
      <c r="D271" s="2367">
        <v>-35915</v>
      </c>
      <c r="E271" s="2003"/>
      <c r="F271" s="1875"/>
      <c r="G271" s="1875"/>
      <c r="H271" s="1366">
        <f t="shared" si="12"/>
        <v>-35915</v>
      </c>
      <c r="I271" s="1765" t="s">
        <v>446</v>
      </c>
      <c r="J271" s="561" t="s">
        <v>597</v>
      </c>
      <c r="K271" s="497"/>
      <c r="M271" s="2604">
        <f>IFERROR(VLOOKUP(A271,$R$253:$T$269,3,FALSE),"")</f>
        <v>-35915</v>
      </c>
      <c r="N271" s="1773"/>
    </row>
    <row r="272" spans="1:20" s="325" customFormat="1" ht="12.75" x14ac:dyDescent="0.2">
      <c r="A272" s="1924">
        <v>4084</v>
      </c>
      <c r="B272" s="216" t="s">
        <v>517</v>
      </c>
      <c r="C272" s="209"/>
      <c r="D272" s="2367">
        <v>-930</v>
      </c>
      <c r="E272" s="2003"/>
      <c r="F272" s="1875"/>
      <c r="G272" s="1875"/>
      <c r="H272" s="1366">
        <f t="shared" si="12"/>
        <v>-930</v>
      </c>
      <c r="I272" s="1765" t="s">
        <v>446</v>
      </c>
      <c r="J272" s="561" t="s">
        <v>597</v>
      </c>
      <c r="K272" s="497"/>
      <c r="M272" s="2604">
        <f t="shared" si="14"/>
        <v>-930</v>
      </c>
      <c r="N272" s="1773"/>
    </row>
    <row r="273" spans="1:14" s="325" customFormat="1" ht="12.75" x14ac:dyDescent="0.2">
      <c r="A273" s="1924">
        <v>4086</v>
      </c>
      <c r="B273" s="216" t="s">
        <v>403</v>
      </c>
      <c r="C273" s="209"/>
      <c r="D273" s="2367">
        <v>-140473</v>
      </c>
      <c r="E273" s="2003"/>
      <c r="F273" s="1877"/>
      <c r="G273" s="1875"/>
      <c r="H273" s="1366">
        <f>+D273+E273+F273-G273</f>
        <v>-140473</v>
      </c>
      <c r="I273" s="1765" t="s">
        <v>704</v>
      </c>
      <c r="J273" s="561" t="s">
        <v>597</v>
      </c>
      <c r="K273" s="497"/>
      <c r="M273" s="2604">
        <f t="shared" si="14"/>
        <v>-140473</v>
      </c>
      <c r="N273" s="1773"/>
    </row>
    <row r="274" spans="1:14" s="325" customFormat="1" ht="12.75" x14ac:dyDescent="0.2">
      <c r="A274" s="1924">
        <v>4090</v>
      </c>
      <c r="B274" s="216" t="s">
        <v>522</v>
      </c>
      <c r="C274" s="209"/>
      <c r="D274" s="2367"/>
      <c r="E274" s="2003"/>
      <c r="F274" s="1879"/>
      <c r="G274" s="1875"/>
      <c r="H274" s="1366">
        <f t="shared" si="12"/>
        <v>0</v>
      </c>
      <c r="I274" s="1765" t="s">
        <v>446</v>
      </c>
      <c r="J274" s="561" t="s">
        <v>597</v>
      </c>
      <c r="K274" s="497"/>
      <c r="M274" s="2604" t="str">
        <f t="shared" si="14"/>
        <v/>
      </c>
      <c r="N274" s="1773"/>
    </row>
    <row r="275" spans="1:14" s="325" customFormat="1" ht="12.75" x14ac:dyDescent="0.2">
      <c r="A275" s="205">
        <v>4105</v>
      </c>
      <c r="B275" s="206" t="s">
        <v>523</v>
      </c>
      <c r="C275" s="209"/>
      <c r="D275" s="2367"/>
      <c r="E275" s="2003"/>
      <c r="F275" s="1873"/>
      <c r="G275" s="1875"/>
      <c r="H275" s="1366">
        <f t="shared" si="12"/>
        <v>0</v>
      </c>
      <c r="I275" s="1694"/>
      <c r="J275" s="561" t="s">
        <v>591</v>
      </c>
      <c r="K275" s="497"/>
      <c r="M275" s="2604" t="str">
        <f t="shared" si="14"/>
        <v/>
      </c>
      <c r="N275" s="1773"/>
    </row>
    <row r="276" spans="1:14" s="325" customFormat="1" ht="12.75" x14ac:dyDescent="0.2">
      <c r="A276" s="205">
        <v>4110</v>
      </c>
      <c r="B276" s="206" t="s">
        <v>524</v>
      </c>
      <c r="C276" s="209"/>
      <c r="D276" s="2367"/>
      <c r="E276" s="2003"/>
      <c r="F276" s="1873"/>
      <c r="G276" s="1875"/>
      <c r="H276" s="1366">
        <f t="shared" si="12"/>
        <v>0</v>
      </c>
      <c r="I276" s="1694"/>
      <c r="J276" s="561" t="s">
        <v>591</v>
      </c>
      <c r="K276" s="497"/>
      <c r="M276" s="2604" t="str">
        <f t="shared" si="14"/>
        <v/>
      </c>
      <c r="N276" s="1773"/>
    </row>
    <row r="277" spans="1:14" s="325" customFormat="1" ht="12.75" x14ac:dyDescent="0.2">
      <c r="A277" s="1924">
        <v>4205</v>
      </c>
      <c r="B277" s="216" t="s">
        <v>525</v>
      </c>
      <c r="C277" s="209"/>
      <c r="D277" s="2367"/>
      <c r="E277" s="2003"/>
      <c r="F277" s="1873"/>
      <c r="G277" s="1875"/>
      <c r="H277" s="1366">
        <f t="shared" si="12"/>
        <v>0</v>
      </c>
      <c r="I277" s="1765" t="s">
        <v>446</v>
      </c>
      <c r="J277" s="561" t="s">
        <v>597</v>
      </c>
      <c r="K277" s="497"/>
      <c r="M277" s="2604" t="str">
        <f t="shared" si="14"/>
        <v/>
      </c>
      <c r="N277" s="1773"/>
    </row>
    <row r="278" spans="1:14" s="325" customFormat="1" ht="12.75" x14ac:dyDescent="0.2">
      <c r="A278" s="1924">
        <v>4210</v>
      </c>
      <c r="B278" s="216" t="s">
        <v>526</v>
      </c>
      <c r="C278" s="209"/>
      <c r="D278" s="2367">
        <v>-1110954.7392</v>
      </c>
      <c r="E278" s="2003"/>
      <c r="F278" s="1873"/>
      <c r="G278" s="1875"/>
      <c r="H278" s="1366">
        <f t="shared" si="12"/>
        <v>-1110954.7392</v>
      </c>
      <c r="I278" s="1765" t="s">
        <v>432</v>
      </c>
      <c r="J278" s="561" t="s">
        <v>597</v>
      </c>
      <c r="K278" s="497"/>
      <c r="M278" s="2604">
        <f t="shared" si="14"/>
        <v>-1110954.7392</v>
      </c>
      <c r="N278" s="1773"/>
    </row>
    <row r="279" spans="1:14" s="325" customFormat="1" ht="12.75" x14ac:dyDescent="0.2">
      <c r="A279" s="1924">
        <v>4215</v>
      </c>
      <c r="B279" s="216" t="s">
        <v>527</v>
      </c>
      <c r="C279" s="209"/>
      <c r="D279" s="2367"/>
      <c r="E279" s="2003"/>
      <c r="F279" s="1873"/>
      <c r="G279" s="1875"/>
      <c r="H279" s="1366">
        <f t="shared" si="12"/>
        <v>0</v>
      </c>
      <c r="I279" s="1765" t="s">
        <v>446</v>
      </c>
      <c r="J279" s="561" t="s">
        <v>597</v>
      </c>
      <c r="K279" s="497"/>
      <c r="M279" s="2604" t="str">
        <f t="shared" si="14"/>
        <v/>
      </c>
      <c r="N279" s="1773"/>
    </row>
    <row r="280" spans="1:14" s="325" customFormat="1" ht="12.75" x14ac:dyDescent="0.2">
      <c r="A280" s="1924">
        <v>4220</v>
      </c>
      <c r="B280" s="216" t="s">
        <v>528</v>
      </c>
      <c r="C280" s="209"/>
      <c r="D280" s="2367"/>
      <c r="E280" s="2003"/>
      <c r="F280" s="1873"/>
      <c r="G280" s="1875"/>
      <c r="H280" s="1366">
        <f t="shared" si="12"/>
        <v>0</v>
      </c>
      <c r="I280" s="1765" t="s">
        <v>446</v>
      </c>
      <c r="J280" s="561" t="s">
        <v>597</v>
      </c>
      <c r="K280" s="497"/>
      <c r="M280" s="2604">
        <f t="shared" si="14"/>
        <v>0</v>
      </c>
      <c r="N280" s="1773"/>
    </row>
    <row r="281" spans="1:14" s="325" customFormat="1" ht="12.75" x14ac:dyDescent="0.2">
      <c r="A281" s="1924">
        <v>4225</v>
      </c>
      <c r="B281" s="216" t="s">
        <v>529</v>
      </c>
      <c r="C281" s="209"/>
      <c r="D281" s="2367">
        <v>-156800</v>
      </c>
      <c r="E281" s="2003"/>
      <c r="F281" s="1873"/>
      <c r="G281" s="1875"/>
      <c r="H281" s="1366">
        <f t="shared" si="12"/>
        <v>-156800</v>
      </c>
      <c r="I281" s="1765" t="s">
        <v>1346</v>
      </c>
      <c r="J281" s="561" t="s">
        <v>529</v>
      </c>
      <c r="K281" s="497"/>
      <c r="M281" s="2604">
        <f t="shared" si="14"/>
        <v>-156800</v>
      </c>
      <c r="N281" s="1773"/>
    </row>
    <row r="282" spans="1:14" s="325" customFormat="1" ht="12.75" x14ac:dyDescent="0.2">
      <c r="A282" s="205">
        <v>4230</v>
      </c>
      <c r="B282" s="206" t="s">
        <v>530</v>
      </c>
      <c r="C282" s="209"/>
      <c r="D282" s="2367"/>
      <c r="E282" s="2003"/>
      <c r="F282" s="1873"/>
      <c r="G282" s="1875"/>
      <c r="H282" s="1366">
        <f t="shared" si="12"/>
        <v>0</v>
      </c>
      <c r="I282" s="1694"/>
      <c r="J282" s="561" t="s">
        <v>591</v>
      </c>
      <c r="K282" s="497"/>
      <c r="M282" s="2604" t="str">
        <f t="shared" si="14"/>
        <v/>
      </c>
      <c r="N282" s="1773"/>
    </row>
    <row r="283" spans="1:14" s="325" customFormat="1" ht="12.75" x14ac:dyDescent="0.2">
      <c r="A283" s="1924">
        <v>4235</v>
      </c>
      <c r="B283" s="216" t="s">
        <v>531</v>
      </c>
      <c r="C283" s="209"/>
      <c r="D283" s="2367"/>
      <c r="E283" s="2003"/>
      <c r="F283" s="1879"/>
      <c r="G283" s="1875"/>
      <c r="H283" s="1366">
        <f t="shared" si="12"/>
        <v>0</v>
      </c>
      <c r="I283" s="1765"/>
      <c r="J283" s="561" t="s">
        <v>1547</v>
      </c>
      <c r="K283" s="497"/>
      <c r="M283" s="2604">
        <f t="shared" si="14"/>
        <v>-218602</v>
      </c>
      <c r="N283" s="1773"/>
    </row>
    <row r="284" spans="1:14" s="325" customFormat="1" ht="12.75" x14ac:dyDescent="0.2">
      <c r="A284" s="1924" t="s">
        <v>1300</v>
      </c>
      <c r="B284" s="216" t="s">
        <v>1302</v>
      </c>
      <c r="C284" s="209"/>
      <c r="D284" s="2367"/>
      <c r="E284" s="2003"/>
      <c r="F284" s="1873"/>
      <c r="G284" s="1875"/>
      <c r="H284" s="1366">
        <f t="shared" si="12"/>
        <v>0</v>
      </c>
      <c r="I284" s="1765" t="s">
        <v>1274</v>
      </c>
      <c r="J284" s="561" t="s">
        <v>1547</v>
      </c>
      <c r="K284" s="497"/>
      <c r="M284" s="2604" t="str">
        <f t="shared" si="14"/>
        <v/>
      </c>
      <c r="N284" s="1773"/>
    </row>
    <row r="285" spans="1:14" s="325" customFormat="1" ht="12.75" x14ac:dyDescent="0.2">
      <c r="A285" s="1924" t="s">
        <v>430</v>
      </c>
      <c r="B285" s="216" t="s">
        <v>1301</v>
      </c>
      <c r="C285" s="209"/>
      <c r="D285" s="2367">
        <v>-218602</v>
      </c>
      <c r="E285" s="2003"/>
      <c r="F285" s="1873"/>
      <c r="G285" s="1875"/>
      <c r="H285" s="1366">
        <f t="shared" si="12"/>
        <v>-218602</v>
      </c>
      <c r="I285" s="1765" t="s">
        <v>446</v>
      </c>
      <c r="J285" s="561" t="s">
        <v>1547</v>
      </c>
      <c r="K285" s="497"/>
      <c r="M285" s="2604" t="str">
        <f t="shared" si="14"/>
        <v/>
      </c>
      <c r="N285" s="1773"/>
    </row>
    <row r="286" spans="1:14" s="325" customFormat="1" ht="12.75" x14ac:dyDescent="0.2">
      <c r="A286" s="205">
        <v>4240</v>
      </c>
      <c r="B286" s="206" t="s">
        <v>532</v>
      </c>
      <c r="C286" s="209"/>
      <c r="D286" s="2367"/>
      <c r="E286" s="2003"/>
      <c r="F286" s="1873"/>
      <c r="G286" s="1875"/>
      <c r="H286" s="1366">
        <f t="shared" si="12"/>
        <v>0</v>
      </c>
      <c r="I286" s="1765" t="s">
        <v>446</v>
      </c>
      <c r="J286" s="561" t="s">
        <v>597</v>
      </c>
      <c r="K286" s="497"/>
      <c r="M286" s="2604" t="str">
        <f t="shared" si="14"/>
        <v/>
      </c>
      <c r="N286" s="1773"/>
    </row>
    <row r="287" spans="1:14" s="325" customFormat="1" ht="12.75" x14ac:dyDescent="0.2">
      <c r="A287" s="1924">
        <v>4245</v>
      </c>
      <c r="B287" s="216" t="s">
        <v>533</v>
      </c>
      <c r="C287" s="209"/>
      <c r="D287" s="2367">
        <v>-207802.02615000005</v>
      </c>
      <c r="E287" s="2003"/>
      <c r="F287" s="1873"/>
      <c r="G287" s="1875"/>
      <c r="H287" s="1366">
        <f t="shared" si="12"/>
        <v>-207802.02615000005</v>
      </c>
      <c r="I287" s="1765" t="s">
        <v>446</v>
      </c>
      <c r="J287" s="561" t="s">
        <v>597</v>
      </c>
      <c r="K287" s="497"/>
      <c r="M287" s="2604">
        <f t="shared" si="14"/>
        <v>-207802.02615000005</v>
      </c>
      <c r="N287" s="1773"/>
    </row>
    <row r="288" spans="1:14" s="325" customFormat="1" ht="12.75" x14ac:dyDescent="0.2">
      <c r="A288" s="205">
        <v>4305</v>
      </c>
      <c r="B288" s="206" t="s">
        <v>1395</v>
      </c>
      <c r="C288" s="209"/>
      <c r="D288" s="2367"/>
      <c r="E288" s="2003"/>
      <c r="F288" s="1873"/>
      <c r="G288" s="1875"/>
      <c r="H288" s="1366">
        <f t="shared" si="12"/>
        <v>0</v>
      </c>
      <c r="I288" s="1765" t="s">
        <v>446</v>
      </c>
      <c r="J288" s="561" t="s">
        <v>960</v>
      </c>
      <c r="K288" s="497"/>
      <c r="M288" s="2604">
        <f t="shared" si="14"/>
        <v>0</v>
      </c>
      <c r="N288" s="1773"/>
    </row>
    <row r="289" spans="1:14" s="325" customFormat="1" ht="12.75" x14ac:dyDescent="0.2">
      <c r="A289" s="205">
        <v>4310</v>
      </c>
      <c r="B289" s="206" t="s">
        <v>1396</v>
      </c>
      <c r="C289" s="209"/>
      <c r="D289" s="2367">
        <v>531690</v>
      </c>
      <c r="E289" s="2003"/>
      <c r="F289" s="1873"/>
      <c r="G289" s="1875"/>
      <c r="H289" s="1366">
        <f t="shared" si="12"/>
        <v>531690</v>
      </c>
      <c r="I289" s="1765" t="s">
        <v>446</v>
      </c>
      <c r="J289" s="561" t="s">
        <v>960</v>
      </c>
      <c r="K289" s="497"/>
      <c r="M289" s="2604">
        <f t="shared" si="14"/>
        <v>0</v>
      </c>
      <c r="N289" s="2608" t="s">
        <v>1808</v>
      </c>
    </row>
    <row r="290" spans="1:14" s="325" customFormat="1" ht="12.75" x14ac:dyDescent="0.2">
      <c r="A290" s="1924">
        <v>4315</v>
      </c>
      <c r="B290" s="216" t="s">
        <v>1397</v>
      </c>
      <c r="C290" s="209"/>
      <c r="D290" s="2367"/>
      <c r="E290" s="2003"/>
      <c r="F290" s="1873"/>
      <c r="G290" s="1875"/>
      <c r="H290" s="1366">
        <f t="shared" si="12"/>
        <v>0</v>
      </c>
      <c r="I290" s="1765" t="s">
        <v>446</v>
      </c>
      <c r="J290" s="561" t="s">
        <v>960</v>
      </c>
      <c r="K290" s="497"/>
      <c r="M290" s="2604" t="str">
        <f t="shared" si="14"/>
        <v/>
      </c>
      <c r="N290" s="1773"/>
    </row>
    <row r="291" spans="1:14" s="325" customFormat="1" ht="12.75" x14ac:dyDescent="0.2">
      <c r="A291" s="1924">
        <v>4320</v>
      </c>
      <c r="B291" s="216" t="s">
        <v>1401</v>
      </c>
      <c r="C291" s="209"/>
      <c r="D291" s="2367"/>
      <c r="E291" s="2003"/>
      <c r="F291" s="1873"/>
      <c r="G291" s="1875"/>
      <c r="H291" s="1366">
        <f t="shared" si="12"/>
        <v>0</v>
      </c>
      <c r="I291" s="1765" t="s">
        <v>446</v>
      </c>
      <c r="J291" s="561" t="s">
        <v>960</v>
      </c>
      <c r="K291" s="497"/>
      <c r="M291" s="2604" t="str">
        <f t="shared" si="14"/>
        <v/>
      </c>
      <c r="N291" s="1773"/>
    </row>
    <row r="292" spans="1:14" s="325" customFormat="1" ht="12.75" x14ac:dyDescent="0.2">
      <c r="A292" s="215">
        <v>4324</v>
      </c>
      <c r="B292" s="1904" t="s">
        <v>1617</v>
      </c>
      <c r="C292" s="209"/>
      <c r="D292" s="2367"/>
      <c r="E292" s="2003"/>
      <c r="F292" s="1873"/>
      <c r="G292" s="1875"/>
      <c r="H292" s="1366">
        <f t="shared" ref="H292" si="15">+D292+E292+F292-G292</f>
        <v>0</v>
      </c>
      <c r="I292" s="1694"/>
      <c r="J292" s="561" t="s">
        <v>591</v>
      </c>
      <c r="K292" s="497"/>
      <c r="M292" s="2604" t="str">
        <f t="shared" si="14"/>
        <v/>
      </c>
      <c r="N292" s="1773"/>
    </row>
    <row r="293" spans="1:14" s="325" customFormat="1" ht="12.75" x14ac:dyDescent="0.2">
      <c r="A293" s="1924">
        <v>4325</v>
      </c>
      <c r="B293" s="216" t="s">
        <v>1387</v>
      </c>
      <c r="C293" s="209"/>
      <c r="D293" s="2367"/>
      <c r="E293" s="2003"/>
      <c r="F293" s="1873"/>
      <c r="G293" s="1875"/>
      <c r="H293" s="1366">
        <f t="shared" si="12"/>
        <v>0</v>
      </c>
      <c r="I293" s="1765" t="s">
        <v>1082</v>
      </c>
      <c r="J293" s="561" t="s">
        <v>960</v>
      </c>
      <c r="K293" s="497"/>
      <c r="M293" s="2604" t="str">
        <f t="shared" si="14"/>
        <v/>
      </c>
      <c r="N293" s="1773"/>
    </row>
    <row r="294" spans="1:14" s="325" customFormat="1" ht="12.75" x14ac:dyDescent="0.2">
      <c r="A294" s="1924">
        <v>4330</v>
      </c>
      <c r="B294" s="216" t="s">
        <v>1388</v>
      </c>
      <c r="C294" s="209"/>
      <c r="D294" s="2367"/>
      <c r="E294" s="2003"/>
      <c r="F294" s="1873"/>
      <c r="G294" s="1875"/>
      <c r="H294" s="1366">
        <f t="shared" si="12"/>
        <v>0</v>
      </c>
      <c r="I294" s="1765" t="s">
        <v>446</v>
      </c>
      <c r="J294" s="561" t="s">
        <v>960</v>
      </c>
      <c r="K294" s="497"/>
      <c r="M294" s="2604" t="str">
        <f t="shared" si="14"/>
        <v/>
      </c>
      <c r="N294" s="1773"/>
    </row>
    <row r="295" spans="1:14" s="325" customFormat="1" ht="12.75" x14ac:dyDescent="0.2">
      <c r="A295" s="1924">
        <v>4335</v>
      </c>
      <c r="B295" s="216" t="s">
        <v>1391</v>
      </c>
      <c r="C295" s="209"/>
      <c r="D295" s="2367"/>
      <c r="E295" s="2003"/>
      <c r="F295" s="1873"/>
      <c r="G295" s="1875"/>
      <c r="H295" s="1366">
        <f t="shared" si="12"/>
        <v>0</v>
      </c>
      <c r="I295" s="1765" t="s">
        <v>446</v>
      </c>
      <c r="J295" s="561" t="s">
        <v>960</v>
      </c>
      <c r="K295" s="497"/>
      <c r="M295" s="2604" t="str">
        <f t="shared" si="14"/>
        <v/>
      </c>
      <c r="N295" s="1773"/>
    </row>
    <row r="296" spans="1:14" s="325" customFormat="1" ht="25.5" x14ac:dyDescent="0.2">
      <c r="A296" s="1924">
        <v>4340</v>
      </c>
      <c r="B296" s="216" t="s">
        <v>1392</v>
      </c>
      <c r="C296" s="209"/>
      <c r="D296" s="2367"/>
      <c r="E296" s="2003"/>
      <c r="F296" s="1873"/>
      <c r="G296" s="1875"/>
      <c r="H296" s="1366">
        <f t="shared" si="12"/>
        <v>0</v>
      </c>
      <c r="I296" s="1765" t="s">
        <v>446</v>
      </c>
      <c r="J296" s="561" t="s">
        <v>960</v>
      </c>
      <c r="K296" s="497"/>
      <c r="M296" s="2604" t="str">
        <f>IFERROR(VLOOKUP(A296,$R$253:$T$269,3,FALSE),"")</f>
        <v/>
      </c>
      <c r="N296" s="1773"/>
    </row>
    <row r="297" spans="1:14" s="325" customFormat="1" ht="12.75" x14ac:dyDescent="0.2">
      <c r="A297" s="1924">
        <v>4345</v>
      </c>
      <c r="B297" s="216" t="s">
        <v>1393</v>
      </c>
      <c r="C297" s="209"/>
      <c r="D297" s="2367"/>
      <c r="E297" s="2003"/>
      <c r="F297" s="1873"/>
      <c r="G297" s="1875"/>
      <c r="H297" s="1366">
        <f t="shared" si="12"/>
        <v>0</v>
      </c>
      <c r="I297" s="1765" t="s">
        <v>446</v>
      </c>
      <c r="J297" s="561" t="s">
        <v>960</v>
      </c>
      <c r="K297" s="497"/>
      <c r="M297" s="2604" t="str">
        <f t="shared" si="14"/>
        <v/>
      </c>
      <c r="N297" s="1773"/>
    </row>
    <row r="298" spans="1:14" s="325" customFormat="1" ht="12.75" x14ac:dyDescent="0.2">
      <c r="A298" s="1924">
        <v>4350</v>
      </c>
      <c r="B298" s="216" t="s">
        <v>1394</v>
      </c>
      <c r="C298" s="209"/>
      <c r="D298" s="2367"/>
      <c r="E298" s="2003"/>
      <c r="F298" s="1873"/>
      <c r="G298" s="1875"/>
      <c r="H298" s="1366">
        <f t="shared" si="12"/>
        <v>0</v>
      </c>
      <c r="I298" s="1765" t="s">
        <v>446</v>
      </c>
      <c r="J298" s="561" t="s">
        <v>960</v>
      </c>
      <c r="K298" s="497"/>
      <c r="M298" s="2604" t="str">
        <f t="shared" si="14"/>
        <v/>
      </c>
      <c r="N298" s="1773"/>
    </row>
    <row r="299" spans="1:14" s="325" customFormat="1" ht="12.75" x14ac:dyDescent="0.2">
      <c r="A299" s="1924">
        <v>4355</v>
      </c>
      <c r="B299" s="216" t="s">
        <v>980</v>
      </c>
      <c r="C299" s="209"/>
      <c r="D299" s="2367"/>
      <c r="E299" s="2003"/>
      <c r="F299" s="1873"/>
      <c r="G299" s="1875"/>
      <c r="H299" s="1366">
        <f t="shared" si="12"/>
        <v>0</v>
      </c>
      <c r="I299" s="1765" t="s">
        <v>1082</v>
      </c>
      <c r="J299" s="561" t="s">
        <v>960</v>
      </c>
      <c r="K299" s="497"/>
      <c r="M299" s="2604">
        <f t="shared" si="14"/>
        <v>0</v>
      </c>
      <c r="N299" s="1773"/>
    </row>
    <row r="300" spans="1:14" s="325" customFormat="1" ht="12.75" x14ac:dyDescent="0.2">
      <c r="A300" s="1924">
        <v>4360</v>
      </c>
      <c r="B300" s="216" t="s">
        <v>961</v>
      </c>
      <c r="C300" s="209"/>
      <c r="D300" s="2367"/>
      <c r="E300" s="2003"/>
      <c r="F300" s="1873"/>
      <c r="G300" s="1875"/>
      <c r="H300" s="1366">
        <f t="shared" si="12"/>
        <v>0</v>
      </c>
      <c r="I300" s="1765" t="s">
        <v>446</v>
      </c>
      <c r="J300" s="561" t="s">
        <v>960</v>
      </c>
      <c r="K300" s="497"/>
      <c r="M300" s="2604">
        <f t="shared" si="14"/>
        <v>531690</v>
      </c>
      <c r="N300" s="1773"/>
    </row>
    <row r="301" spans="1:14" s="325" customFormat="1" ht="12.75" x14ac:dyDescent="0.2">
      <c r="A301" s="1924">
        <v>4365</v>
      </c>
      <c r="B301" s="216" t="s">
        <v>962</v>
      </c>
      <c r="C301" s="209"/>
      <c r="D301" s="2367"/>
      <c r="E301" s="2003"/>
      <c r="F301" s="1873"/>
      <c r="G301" s="1875"/>
      <c r="H301" s="1366">
        <f t="shared" si="12"/>
        <v>0</v>
      </c>
      <c r="I301" s="1765" t="s">
        <v>446</v>
      </c>
      <c r="J301" s="561" t="s">
        <v>960</v>
      </c>
      <c r="K301" s="497"/>
      <c r="M301" s="2604" t="str">
        <f t="shared" si="14"/>
        <v/>
      </c>
      <c r="N301" s="1773"/>
    </row>
    <row r="302" spans="1:14" s="325" customFormat="1" ht="12.75" x14ac:dyDescent="0.2">
      <c r="A302" s="1924">
        <v>4370</v>
      </c>
      <c r="B302" s="216" t="s">
        <v>1402</v>
      </c>
      <c r="C302" s="209"/>
      <c r="D302" s="2367"/>
      <c r="E302" s="2003"/>
      <c r="F302" s="1873"/>
      <c r="G302" s="1875"/>
      <c r="H302" s="1366">
        <f t="shared" ref="H302:H367" si="16">+D302+E302+F302-G302</f>
        <v>0</v>
      </c>
      <c r="I302" s="1765" t="s">
        <v>446</v>
      </c>
      <c r="J302" s="561" t="s">
        <v>960</v>
      </c>
      <c r="K302" s="497"/>
      <c r="M302" s="2604" t="str">
        <f t="shared" si="14"/>
        <v/>
      </c>
      <c r="N302" s="1773"/>
    </row>
    <row r="303" spans="1:14" s="325" customFormat="1" ht="12.75" x14ac:dyDescent="0.2">
      <c r="A303" s="1926">
        <v>4375</v>
      </c>
      <c r="B303" s="216" t="s">
        <v>1403</v>
      </c>
      <c r="C303" s="209"/>
      <c r="D303" s="2367">
        <v>-2495805</v>
      </c>
      <c r="E303" s="2003"/>
      <c r="F303" s="1873"/>
      <c r="G303" s="1875"/>
      <c r="H303" s="1366">
        <f t="shared" si="16"/>
        <v>-2495805</v>
      </c>
      <c r="I303" s="1765" t="s">
        <v>1082</v>
      </c>
      <c r="J303" s="561" t="s">
        <v>591</v>
      </c>
      <c r="K303" s="497"/>
      <c r="M303" s="2604">
        <f t="shared" si="14"/>
        <v>-2495805</v>
      </c>
      <c r="N303" s="1773"/>
    </row>
    <row r="304" spans="1:14" s="325" customFormat="1" ht="12.75" x14ac:dyDescent="0.2">
      <c r="A304" s="1926">
        <v>4380</v>
      </c>
      <c r="B304" s="216" t="s">
        <v>1375</v>
      </c>
      <c r="C304" s="209"/>
      <c r="D304" s="2367">
        <v>2495805</v>
      </c>
      <c r="E304" s="2003"/>
      <c r="F304" s="1873"/>
      <c r="G304" s="1875"/>
      <c r="H304" s="1366">
        <f t="shared" si="16"/>
        <v>2495805</v>
      </c>
      <c r="I304" s="1765" t="s">
        <v>446</v>
      </c>
      <c r="J304" s="561" t="s">
        <v>591</v>
      </c>
      <c r="K304" s="497"/>
      <c r="M304" s="2604">
        <f t="shared" si="14"/>
        <v>2495805</v>
      </c>
      <c r="N304" s="1773"/>
    </row>
    <row r="305" spans="1:14" s="325" customFormat="1" ht="12.75" x14ac:dyDescent="0.2">
      <c r="A305" s="205">
        <v>4385</v>
      </c>
      <c r="B305" s="206" t="s">
        <v>1376</v>
      </c>
      <c r="C305" s="209"/>
      <c r="D305" s="2367">
        <v>-20000</v>
      </c>
      <c r="E305" s="2003"/>
      <c r="F305" s="1873">
        <f>-D305</f>
        <v>20000</v>
      </c>
      <c r="G305" s="1875"/>
      <c r="H305" s="1366">
        <f t="shared" si="16"/>
        <v>0</v>
      </c>
      <c r="I305" s="1694"/>
      <c r="J305" s="561" t="s">
        <v>591</v>
      </c>
      <c r="K305" s="497"/>
      <c r="M305" s="2604">
        <f t="shared" si="14"/>
        <v>-20000</v>
      </c>
      <c r="N305" s="1773"/>
    </row>
    <row r="306" spans="1:14" s="325" customFormat="1" ht="12.75" x14ac:dyDescent="0.2">
      <c r="A306" s="1924">
        <v>4390</v>
      </c>
      <c r="B306" s="216" t="s">
        <v>1377</v>
      </c>
      <c r="C306" s="209"/>
      <c r="D306" s="2367">
        <v>-133000</v>
      </c>
      <c r="E306" s="2003"/>
      <c r="F306" s="1873">
        <f>-F305</f>
        <v>-20000</v>
      </c>
      <c r="G306" s="1875"/>
      <c r="H306" s="1366">
        <f t="shared" si="16"/>
        <v>-153000</v>
      </c>
      <c r="I306" s="1765" t="s">
        <v>446</v>
      </c>
      <c r="J306" s="561" t="s">
        <v>960</v>
      </c>
      <c r="K306" s="497"/>
      <c r="M306" s="2604">
        <f t="shared" si="14"/>
        <v>-133000</v>
      </c>
      <c r="N306" s="1773"/>
    </row>
    <row r="307" spans="1:14" s="325" customFormat="1" ht="12.75" x14ac:dyDescent="0.2">
      <c r="A307" s="1924">
        <v>4395</v>
      </c>
      <c r="B307" s="216" t="s">
        <v>1435</v>
      </c>
      <c r="C307" s="209"/>
      <c r="D307" s="2367"/>
      <c r="E307" s="2003"/>
      <c r="F307" s="1873"/>
      <c r="G307" s="1875"/>
      <c r="H307" s="1366">
        <f t="shared" si="16"/>
        <v>0</v>
      </c>
      <c r="I307" s="1765" t="s">
        <v>446</v>
      </c>
      <c r="J307" s="561" t="s">
        <v>960</v>
      </c>
      <c r="K307" s="497"/>
      <c r="M307" s="2604" t="str">
        <f t="shared" si="14"/>
        <v/>
      </c>
      <c r="N307" s="1773"/>
    </row>
    <row r="308" spans="1:14" s="325" customFormat="1" ht="25.5" x14ac:dyDescent="0.2">
      <c r="A308" s="1924">
        <v>4398</v>
      </c>
      <c r="B308" s="216" t="s">
        <v>982</v>
      </c>
      <c r="C308" s="209"/>
      <c r="D308" s="2367"/>
      <c r="E308" s="2003"/>
      <c r="F308" s="1873"/>
      <c r="G308" s="1875"/>
      <c r="H308" s="1366">
        <f t="shared" si="16"/>
        <v>0</v>
      </c>
      <c r="I308" s="1765" t="s">
        <v>446</v>
      </c>
      <c r="J308" s="561" t="s">
        <v>960</v>
      </c>
      <c r="K308" s="497"/>
      <c r="M308" s="2604" t="str">
        <f t="shared" si="14"/>
        <v/>
      </c>
      <c r="N308" s="1773"/>
    </row>
    <row r="309" spans="1:14" s="325" customFormat="1" ht="12.75" x14ac:dyDescent="0.2">
      <c r="A309" s="1924">
        <v>4405</v>
      </c>
      <c r="B309" s="216" t="s">
        <v>983</v>
      </c>
      <c r="C309" s="209"/>
      <c r="D309" s="2367">
        <v>-60000</v>
      </c>
      <c r="E309" s="2003"/>
      <c r="F309" s="1873"/>
      <c r="G309" s="1875"/>
      <c r="H309" s="1366">
        <f t="shared" si="16"/>
        <v>-60000</v>
      </c>
      <c r="I309" s="1765" t="s">
        <v>446</v>
      </c>
      <c r="J309" s="561" t="s">
        <v>960</v>
      </c>
      <c r="K309" s="497"/>
      <c r="M309" s="2604">
        <f t="shared" si="14"/>
        <v>-60000</v>
      </c>
      <c r="N309" s="1773"/>
    </row>
    <row r="310" spans="1:14" s="325" customFormat="1" ht="12.75" x14ac:dyDescent="0.2">
      <c r="A310" s="1924">
        <v>4415</v>
      </c>
      <c r="B310" s="216" t="s">
        <v>984</v>
      </c>
      <c r="C310" s="209"/>
      <c r="D310" s="2367"/>
      <c r="E310" s="2003"/>
      <c r="F310" s="1875"/>
      <c r="G310" s="1875"/>
      <c r="H310" s="1366">
        <f t="shared" si="16"/>
        <v>0</v>
      </c>
      <c r="I310" s="1765" t="s">
        <v>446</v>
      </c>
      <c r="J310" s="561" t="s">
        <v>960</v>
      </c>
      <c r="K310" s="497"/>
      <c r="M310" s="2604" t="str">
        <f t="shared" si="14"/>
        <v/>
      </c>
      <c r="N310" s="1773"/>
    </row>
    <row r="311" spans="1:14" s="325" customFormat="1" ht="12.75" x14ac:dyDescent="0.2">
      <c r="A311" s="205">
        <v>4505</v>
      </c>
      <c r="B311" s="206" t="s">
        <v>985</v>
      </c>
      <c r="C311" s="209"/>
      <c r="D311" s="1878"/>
      <c r="E311" s="2003"/>
      <c r="F311" s="1875"/>
      <c r="G311" s="1875"/>
      <c r="H311" s="1366">
        <f t="shared" si="16"/>
        <v>0</v>
      </c>
      <c r="I311" s="1694"/>
      <c r="J311" s="561" t="s">
        <v>592</v>
      </c>
      <c r="K311" s="497"/>
      <c r="M311" s="2604" t="str">
        <f t="shared" si="14"/>
        <v/>
      </c>
      <c r="N311" s="1773"/>
    </row>
    <row r="312" spans="1:14" s="325" customFormat="1" ht="12.75" x14ac:dyDescent="0.2">
      <c r="A312" s="205">
        <v>4510</v>
      </c>
      <c r="B312" s="206" t="s">
        <v>986</v>
      </c>
      <c r="C312" s="209"/>
      <c r="D312" s="1878"/>
      <c r="E312" s="2003"/>
      <c r="F312" s="1875"/>
      <c r="G312" s="1875"/>
      <c r="H312" s="1366">
        <f t="shared" si="16"/>
        <v>0</v>
      </c>
      <c r="I312" s="1694"/>
      <c r="J312" s="561" t="s">
        <v>592</v>
      </c>
      <c r="K312" s="497"/>
      <c r="N312" s="1773"/>
    </row>
    <row r="313" spans="1:14" s="325" customFormat="1" ht="12.75" x14ac:dyDescent="0.2">
      <c r="A313" s="205">
        <v>4515</v>
      </c>
      <c r="B313" s="206" t="s">
        <v>987</v>
      </c>
      <c r="C313" s="209"/>
      <c r="D313" s="1878"/>
      <c r="E313" s="2003"/>
      <c r="F313" s="1875"/>
      <c r="G313" s="1875"/>
      <c r="H313" s="1366">
        <f t="shared" si="16"/>
        <v>0</v>
      </c>
      <c r="I313" s="1694"/>
      <c r="J313" s="561" t="s">
        <v>592</v>
      </c>
      <c r="K313" s="497"/>
      <c r="N313" s="1773"/>
    </row>
    <row r="314" spans="1:14" s="325" customFormat="1" ht="12.75" x14ac:dyDescent="0.2">
      <c r="A314" s="205">
        <v>4520</v>
      </c>
      <c r="B314" s="206" t="s">
        <v>988</v>
      </c>
      <c r="C314" s="209"/>
      <c r="D314" s="1878"/>
      <c r="E314" s="2003"/>
      <c r="F314" s="1875"/>
      <c r="G314" s="1875"/>
      <c r="H314" s="1366">
        <f t="shared" si="16"/>
        <v>0</v>
      </c>
      <c r="I314" s="1694"/>
      <c r="J314" s="561" t="s">
        <v>592</v>
      </c>
      <c r="K314" s="497"/>
      <c r="M314" s="520"/>
      <c r="N314" s="1773"/>
    </row>
    <row r="315" spans="1:14" s="325" customFormat="1" ht="12.75" x14ac:dyDescent="0.2">
      <c r="A315" s="205">
        <v>4525</v>
      </c>
      <c r="B315" s="206" t="s">
        <v>989</v>
      </c>
      <c r="C315" s="209"/>
      <c r="D315" s="1878"/>
      <c r="E315" s="2003"/>
      <c r="F315" s="1875"/>
      <c r="G315" s="1875"/>
      <c r="H315" s="1366">
        <f t="shared" si="16"/>
        <v>0</v>
      </c>
      <c r="I315" s="1694"/>
      <c r="J315" s="561" t="s">
        <v>592</v>
      </c>
      <c r="K315" s="497"/>
      <c r="N315" s="1773"/>
    </row>
    <row r="316" spans="1:14" s="325" customFormat="1" ht="12.75" x14ac:dyDescent="0.2">
      <c r="A316" s="205">
        <v>4530</v>
      </c>
      <c r="B316" s="206" t="s">
        <v>1541</v>
      </c>
      <c r="C316" s="209"/>
      <c r="D316" s="1878"/>
      <c r="E316" s="2003"/>
      <c r="F316" s="1875"/>
      <c r="G316" s="1875"/>
      <c r="H316" s="1366">
        <f t="shared" si="16"/>
        <v>0</v>
      </c>
      <c r="I316" s="1694"/>
      <c r="J316" s="561" t="s">
        <v>592</v>
      </c>
      <c r="K316" s="497"/>
      <c r="N316" s="1773"/>
    </row>
    <row r="317" spans="1:14" s="325" customFormat="1" ht="12.75" x14ac:dyDescent="0.2">
      <c r="A317" s="205">
        <v>4535</v>
      </c>
      <c r="B317" s="206" t="s">
        <v>1542</v>
      </c>
      <c r="C317" s="209"/>
      <c r="D317" s="1878"/>
      <c r="E317" s="2003"/>
      <c r="F317" s="1875"/>
      <c r="G317" s="1875"/>
      <c r="H317" s="1366">
        <f t="shared" si="16"/>
        <v>0</v>
      </c>
      <c r="I317" s="1694"/>
      <c r="J317" s="561" t="s">
        <v>592</v>
      </c>
      <c r="K317" s="497"/>
      <c r="N317" s="1773"/>
    </row>
    <row r="318" spans="1:14" s="325" customFormat="1" ht="12.75" x14ac:dyDescent="0.2">
      <c r="A318" s="205">
        <v>4540</v>
      </c>
      <c r="B318" s="206" t="s">
        <v>1543</v>
      </c>
      <c r="C318" s="209"/>
      <c r="D318" s="1878"/>
      <c r="E318" s="2003"/>
      <c r="F318" s="1875"/>
      <c r="G318" s="1875"/>
      <c r="H318" s="1366">
        <f t="shared" si="16"/>
        <v>0</v>
      </c>
      <c r="I318" s="1694"/>
      <c r="J318" s="561" t="s">
        <v>592</v>
      </c>
      <c r="K318" s="497"/>
      <c r="N318" s="1773"/>
    </row>
    <row r="319" spans="1:14" s="325" customFormat="1" ht="12.75" x14ac:dyDescent="0.2">
      <c r="A319" s="205">
        <v>4545</v>
      </c>
      <c r="B319" s="206" t="s">
        <v>1544</v>
      </c>
      <c r="C319" s="209"/>
      <c r="D319" s="1878"/>
      <c r="E319" s="2003"/>
      <c r="F319" s="1875"/>
      <c r="G319" s="1875"/>
      <c r="H319" s="1366">
        <f t="shared" si="16"/>
        <v>0</v>
      </c>
      <c r="I319" s="1694"/>
      <c r="J319" s="561" t="s">
        <v>592</v>
      </c>
      <c r="K319" s="497"/>
      <c r="N319" s="1773"/>
    </row>
    <row r="320" spans="1:14" s="325" customFormat="1" ht="12.75" x14ac:dyDescent="0.2">
      <c r="A320" s="205">
        <v>4550</v>
      </c>
      <c r="B320" s="206" t="s">
        <v>1545</v>
      </c>
      <c r="C320" s="209"/>
      <c r="D320" s="1878"/>
      <c r="E320" s="2003"/>
      <c r="F320" s="1875"/>
      <c r="G320" s="1875"/>
      <c r="H320" s="1366">
        <f t="shared" si="16"/>
        <v>0</v>
      </c>
      <c r="I320" s="1694"/>
      <c r="J320" s="561" t="s">
        <v>592</v>
      </c>
      <c r="K320" s="497"/>
      <c r="N320" s="1773"/>
    </row>
    <row r="321" spans="1:14" s="325" customFormat="1" ht="12.75" x14ac:dyDescent="0.2">
      <c r="A321" s="205">
        <v>4555</v>
      </c>
      <c r="B321" s="206" t="s">
        <v>1574</v>
      </c>
      <c r="C321" s="209"/>
      <c r="D321" s="1878"/>
      <c r="E321" s="2003"/>
      <c r="F321" s="1875"/>
      <c r="G321" s="1875"/>
      <c r="H321" s="1366">
        <f t="shared" si="16"/>
        <v>0</v>
      </c>
      <c r="I321" s="1694"/>
      <c r="J321" s="561" t="s">
        <v>592</v>
      </c>
      <c r="K321" s="497"/>
      <c r="N321" s="1773"/>
    </row>
    <row r="322" spans="1:14" s="325" customFormat="1" ht="12.75" x14ac:dyDescent="0.2">
      <c r="A322" s="205">
        <v>4560</v>
      </c>
      <c r="B322" s="206" t="s">
        <v>1575</v>
      </c>
      <c r="C322" s="209"/>
      <c r="D322" s="1878"/>
      <c r="E322" s="2003"/>
      <c r="F322" s="1875"/>
      <c r="G322" s="1875"/>
      <c r="H322" s="1366">
        <f t="shared" si="16"/>
        <v>0</v>
      </c>
      <c r="I322" s="1694"/>
      <c r="J322" s="561" t="s">
        <v>592</v>
      </c>
      <c r="K322" s="497"/>
      <c r="N322" s="1773"/>
    </row>
    <row r="323" spans="1:14" s="325" customFormat="1" ht="12.75" x14ac:dyDescent="0.2">
      <c r="A323" s="205">
        <v>4565</v>
      </c>
      <c r="B323" s="206" t="s">
        <v>1336</v>
      </c>
      <c r="C323" s="209"/>
      <c r="D323" s="1878"/>
      <c r="E323" s="2003"/>
      <c r="F323" s="1875"/>
      <c r="G323" s="1875"/>
      <c r="H323" s="1366">
        <f t="shared" si="16"/>
        <v>0</v>
      </c>
      <c r="I323" s="1694"/>
      <c r="J323" s="561" t="s">
        <v>592</v>
      </c>
      <c r="K323" s="497"/>
      <c r="N323" s="1773"/>
    </row>
    <row r="324" spans="1:14" s="325" customFormat="1" ht="12.75" x14ac:dyDescent="0.2">
      <c r="A324" s="205">
        <v>4605</v>
      </c>
      <c r="B324" s="206" t="s">
        <v>1337</v>
      </c>
      <c r="C324" s="209"/>
      <c r="D324" s="1878"/>
      <c r="E324" s="2003"/>
      <c r="F324" s="1875"/>
      <c r="G324" s="1875"/>
      <c r="H324" s="1366">
        <f t="shared" si="16"/>
        <v>0</v>
      </c>
      <c r="I324" s="1694"/>
      <c r="J324" s="561" t="s">
        <v>592</v>
      </c>
      <c r="K324" s="497"/>
      <c r="N324" s="1773"/>
    </row>
    <row r="325" spans="1:14" s="325" customFormat="1" ht="12.75" x14ac:dyDescent="0.2">
      <c r="A325" s="205">
        <v>4610</v>
      </c>
      <c r="B325" s="206" t="s">
        <v>1338</v>
      </c>
      <c r="C325" s="209"/>
      <c r="D325" s="1878"/>
      <c r="E325" s="2003"/>
      <c r="F325" s="1875"/>
      <c r="G325" s="1875"/>
      <c r="H325" s="1366">
        <f t="shared" si="16"/>
        <v>0</v>
      </c>
      <c r="I325" s="1694"/>
      <c r="J325" s="561" t="s">
        <v>592</v>
      </c>
      <c r="K325" s="497"/>
      <c r="N325" s="1773"/>
    </row>
    <row r="326" spans="1:14" s="325" customFormat="1" ht="12.75" x14ac:dyDescent="0.2">
      <c r="A326" s="205">
        <v>4615</v>
      </c>
      <c r="B326" s="206" t="s">
        <v>1339</v>
      </c>
      <c r="C326" s="209"/>
      <c r="D326" s="1878"/>
      <c r="E326" s="2003"/>
      <c r="F326" s="1875"/>
      <c r="G326" s="1875"/>
      <c r="H326" s="1366">
        <f t="shared" si="16"/>
        <v>0</v>
      </c>
      <c r="I326" s="1694"/>
      <c r="J326" s="561" t="s">
        <v>592</v>
      </c>
      <c r="K326" s="497"/>
      <c r="N326" s="1773"/>
    </row>
    <row r="327" spans="1:14" s="325" customFormat="1" ht="12.75" x14ac:dyDescent="0.2">
      <c r="A327" s="205">
        <v>4620</v>
      </c>
      <c r="B327" s="206" t="s">
        <v>1348</v>
      </c>
      <c r="C327" s="209"/>
      <c r="D327" s="1878"/>
      <c r="E327" s="2003"/>
      <c r="F327" s="1875"/>
      <c r="G327" s="1875"/>
      <c r="H327" s="1366">
        <f t="shared" si="16"/>
        <v>0</v>
      </c>
      <c r="I327" s="1694"/>
      <c r="J327" s="561" t="s">
        <v>592</v>
      </c>
      <c r="K327" s="497"/>
      <c r="N327" s="1773"/>
    </row>
    <row r="328" spans="1:14" s="325" customFormat="1" ht="12.75" x14ac:dyDescent="0.2">
      <c r="A328" s="205">
        <v>4625</v>
      </c>
      <c r="B328" s="206" t="s">
        <v>1349</v>
      </c>
      <c r="C328" s="209"/>
      <c r="D328" s="1878"/>
      <c r="E328" s="2003"/>
      <c r="F328" s="1875"/>
      <c r="G328" s="1875"/>
      <c r="H328" s="1366">
        <f t="shared" si="16"/>
        <v>0</v>
      </c>
      <c r="I328" s="1694"/>
      <c r="J328" s="561" t="s">
        <v>592</v>
      </c>
      <c r="K328" s="497"/>
      <c r="N328" s="1773"/>
    </row>
    <row r="329" spans="1:14" s="325" customFormat="1" ht="25.5" x14ac:dyDescent="0.2">
      <c r="A329" s="205">
        <v>4630</v>
      </c>
      <c r="B329" s="206" t="s">
        <v>1357</v>
      </c>
      <c r="C329" s="209"/>
      <c r="D329" s="1878"/>
      <c r="E329" s="2003"/>
      <c r="F329" s="1875"/>
      <c r="G329" s="1875"/>
      <c r="H329" s="1366">
        <f t="shared" si="16"/>
        <v>0</v>
      </c>
      <c r="I329" s="1694"/>
      <c r="J329" s="561" t="s">
        <v>592</v>
      </c>
      <c r="K329" s="497"/>
      <c r="N329" s="1773"/>
    </row>
    <row r="330" spans="1:14" s="325" customFormat="1" ht="12.75" x14ac:dyDescent="0.2">
      <c r="A330" s="205">
        <v>4635</v>
      </c>
      <c r="B330" s="206" t="s">
        <v>1358</v>
      </c>
      <c r="C330" s="209"/>
      <c r="D330" s="1878"/>
      <c r="E330" s="2003"/>
      <c r="F330" s="1875"/>
      <c r="G330" s="1875"/>
      <c r="H330" s="1366">
        <f t="shared" si="16"/>
        <v>0</v>
      </c>
      <c r="I330" s="1694"/>
      <c r="J330" s="561" t="s">
        <v>592</v>
      </c>
      <c r="K330" s="497"/>
      <c r="N330" s="1773"/>
    </row>
    <row r="331" spans="1:14" s="325" customFormat="1" ht="25.5" x14ac:dyDescent="0.2">
      <c r="A331" s="205">
        <v>4640</v>
      </c>
      <c r="B331" s="206" t="s">
        <v>1359</v>
      </c>
      <c r="C331" s="209"/>
      <c r="D331" s="1878"/>
      <c r="E331" s="2003"/>
      <c r="F331" s="1875"/>
      <c r="G331" s="1875"/>
      <c r="H331" s="1366">
        <f t="shared" si="16"/>
        <v>0</v>
      </c>
      <c r="I331" s="1694"/>
      <c r="J331" s="561" t="s">
        <v>592</v>
      </c>
      <c r="K331" s="497"/>
      <c r="N331" s="1773"/>
    </row>
    <row r="332" spans="1:14" s="325" customFormat="1" ht="12.75" x14ac:dyDescent="0.2">
      <c r="A332" s="1924">
        <v>4705</v>
      </c>
      <c r="B332" s="218" t="s">
        <v>1360</v>
      </c>
      <c r="C332" s="209"/>
      <c r="D332" s="1878">
        <v>111137437</v>
      </c>
      <c r="E332" s="2003"/>
      <c r="F332" s="1875"/>
      <c r="G332" s="1875"/>
      <c r="H332" s="1366">
        <f t="shared" si="16"/>
        <v>111137437</v>
      </c>
      <c r="I332" s="1694"/>
      <c r="J332" s="561" t="s">
        <v>47</v>
      </c>
      <c r="K332" s="497"/>
      <c r="N332" s="1773"/>
    </row>
    <row r="333" spans="1:14" s="325" customFormat="1" ht="12.75" x14ac:dyDescent="0.2">
      <c r="A333" s="1924">
        <v>4708</v>
      </c>
      <c r="B333" s="218" t="s">
        <v>1361</v>
      </c>
      <c r="C333" s="209"/>
      <c r="D333" s="1878">
        <v>3503480.34</v>
      </c>
      <c r="E333" s="2003"/>
      <c r="F333" s="1875"/>
      <c r="G333" s="1875"/>
      <c r="H333" s="1366">
        <f t="shared" si="16"/>
        <v>3503480.34</v>
      </c>
      <c r="I333" s="1694"/>
      <c r="J333" s="561" t="s">
        <v>47</v>
      </c>
      <c r="K333" s="497"/>
      <c r="N333" s="1773"/>
    </row>
    <row r="334" spans="1:14" s="325" customFormat="1" ht="12.75" x14ac:dyDescent="0.2">
      <c r="A334" s="1924">
        <v>4710</v>
      </c>
      <c r="B334" s="218" t="s">
        <v>1384</v>
      </c>
      <c r="C334" s="209"/>
      <c r="D334" s="1878">
        <f>-25636136.31-10424.5</f>
        <v>-25646560.809999999</v>
      </c>
      <c r="E334" s="2003"/>
      <c r="F334" s="1875"/>
      <c r="G334" s="1875"/>
      <c r="H334" s="1366">
        <f t="shared" si="16"/>
        <v>-25646560.809999999</v>
      </c>
      <c r="I334" s="1694"/>
      <c r="J334" s="561" t="s">
        <v>47</v>
      </c>
      <c r="K334" s="497"/>
      <c r="N334" s="1773"/>
    </row>
    <row r="335" spans="1:14" s="325" customFormat="1" ht="12.75" x14ac:dyDescent="0.2">
      <c r="A335" s="1924">
        <v>4712</v>
      </c>
      <c r="B335" s="218" t="s">
        <v>1385</v>
      </c>
      <c r="C335" s="209"/>
      <c r="D335" s="1878"/>
      <c r="E335" s="2003"/>
      <c r="F335" s="1875"/>
      <c r="G335" s="1875"/>
      <c r="H335" s="1366">
        <f t="shared" si="16"/>
        <v>0</v>
      </c>
      <c r="I335" s="1694"/>
      <c r="J335" s="561" t="s">
        <v>47</v>
      </c>
      <c r="K335" s="497"/>
      <c r="N335" s="1773"/>
    </row>
    <row r="336" spans="1:14" s="325" customFormat="1" ht="12.75" x14ac:dyDescent="0.2">
      <c r="A336" s="1924">
        <v>4714</v>
      </c>
      <c r="B336" s="218" t="s">
        <v>1386</v>
      </c>
      <c r="C336" s="209"/>
      <c r="D336" s="1878">
        <v>6101746.46</v>
      </c>
      <c r="E336" s="2003"/>
      <c r="F336" s="1875"/>
      <c r="G336" s="1875"/>
      <c r="H336" s="1366">
        <f t="shared" si="16"/>
        <v>6101746.46</v>
      </c>
      <c r="I336" s="1694"/>
      <c r="J336" s="561" t="s">
        <v>47</v>
      </c>
      <c r="K336" s="497"/>
      <c r="N336" s="1773"/>
    </row>
    <row r="337" spans="1:14" s="325" customFormat="1" ht="12.75" x14ac:dyDescent="0.2">
      <c r="A337" s="217">
        <v>4715</v>
      </c>
      <c r="B337" s="218" t="s">
        <v>571</v>
      </c>
      <c r="C337" s="209"/>
      <c r="D337" s="1878"/>
      <c r="E337" s="2003"/>
      <c r="F337" s="1875"/>
      <c r="G337" s="1875"/>
      <c r="H337" s="1366">
        <f t="shared" si="16"/>
        <v>0</v>
      </c>
      <c r="I337" s="1694"/>
      <c r="J337" s="561" t="s">
        <v>313</v>
      </c>
      <c r="K337" s="497"/>
      <c r="N337" s="1773"/>
    </row>
    <row r="338" spans="1:14" s="325" customFormat="1" ht="12.75" x14ac:dyDescent="0.2">
      <c r="A338" s="1924">
        <v>4716</v>
      </c>
      <c r="B338" s="218" t="s">
        <v>572</v>
      </c>
      <c r="C338" s="209"/>
      <c r="D338" s="1878">
        <v>4792474.8899999997</v>
      </c>
      <c r="E338" s="2003"/>
      <c r="F338" s="1875"/>
      <c r="G338" s="1875"/>
      <c r="H338" s="1366">
        <f t="shared" si="16"/>
        <v>4792474.8899999997</v>
      </c>
      <c r="I338" s="1694"/>
      <c r="J338" s="561" t="s">
        <v>47</v>
      </c>
      <c r="K338" s="497"/>
      <c r="N338" s="1773"/>
    </row>
    <row r="339" spans="1:14" s="325" customFormat="1" ht="12.75" x14ac:dyDescent="0.2">
      <c r="A339" s="217">
        <v>4720</v>
      </c>
      <c r="B339" s="218" t="s">
        <v>573</v>
      </c>
      <c r="C339" s="209"/>
      <c r="D339" s="1878"/>
      <c r="E339" s="2003"/>
      <c r="F339" s="1875"/>
      <c r="G339" s="1875"/>
      <c r="H339" s="1366">
        <f t="shared" si="16"/>
        <v>0</v>
      </c>
      <c r="I339" s="1694"/>
      <c r="J339" s="561" t="s">
        <v>313</v>
      </c>
      <c r="K339" s="497"/>
      <c r="N339" s="1773"/>
    </row>
    <row r="340" spans="1:14" s="325" customFormat="1" ht="12.75" x14ac:dyDescent="0.2">
      <c r="A340" s="217">
        <v>4725</v>
      </c>
      <c r="B340" s="218" t="s">
        <v>574</v>
      </c>
      <c r="C340" s="209"/>
      <c r="D340" s="1878"/>
      <c r="E340" s="2003"/>
      <c r="F340" s="1875"/>
      <c r="G340" s="1875"/>
      <c r="H340" s="1366">
        <f t="shared" si="16"/>
        <v>0</v>
      </c>
      <c r="I340" s="1694"/>
      <c r="J340" s="561" t="s">
        <v>313</v>
      </c>
      <c r="K340" s="497"/>
      <c r="N340" s="1773"/>
    </row>
    <row r="341" spans="1:14" s="325" customFormat="1" ht="12.75" x14ac:dyDescent="0.2">
      <c r="A341" s="1924">
        <v>4730</v>
      </c>
      <c r="B341" s="218" t="s">
        <v>575</v>
      </c>
      <c r="C341" s="209"/>
      <c r="D341" s="1878"/>
      <c r="E341" s="2003"/>
      <c r="F341" s="1875"/>
      <c r="G341" s="1875"/>
      <c r="H341" s="1366">
        <f t="shared" si="16"/>
        <v>0</v>
      </c>
      <c r="I341" s="1694"/>
      <c r="J341" s="561" t="s">
        <v>47</v>
      </c>
      <c r="K341" s="497"/>
      <c r="N341" s="1773"/>
    </row>
    <row r="342" spans="1:14" s="325" customFormat="1" ht="12.75" x14ac:dyDescent="0.2">
      <c r="A342" s="1924">
        <v>4750</v>
      </c>
      <c r="B342" s="218" t="s">
        <v>448</v>
      </c>
      <c r="C342" s="209"/>
      <c r="D342" s="1878">
        <v>383278.95</v>
      </c>
      <c r="E342" s="2003"/>
      <c r="F342" s="1875"/>
      <c r="G342" s="1875"/>
      <c r="H342" s="1366">
        <f t="shared" si="16"/>
        <v>383278.95</v>
      </c>
      <c r="I342" s="1694"/>
      <c r="J342" s="561" t="s">
        <v>47</v>
      </c>
      <c r="K342" s="497"/>
      <c r="N342" s="1773"/>
    </row>
    <row r="343" spans="1:14" s="325" customFormat="1" ht="12.75" x14ac:dyDescent="0.2">
      <c r="A343" s="1924">
        <v>4751</v>
      </c>
      <c r="B343" s="1908" t="s">
        <v>1637</v>
      </c>
      <c r="C343" s="209"/>
      <c r="D343" s="1878">
        <v>323633.32</v>
      </c>
      <c r="E343" s="2003"/>
      <c r="F343" s="1875"/>
      <c r="G343" s="1875"/>
      <c r="H343" s="1366">
        <f t="shared" ref="H343" si="17">+D343+E343+F343-G343</f>
        <v>323633.32</v>
      </c>
      <c r="I343" s="1694"/>
      <c r="J343" s="561" t="s">
        <v>47</v>
      </c>
      <c r="K343" s="497"/>
      <c r="N343" s="1773"/>
    </row>
    <row r="344" spans="1:14" s="325" customFormat="1" ht="12.75" x14ac:dyDescent="0.2">
      <c r="A344" s="205">
        <v>4805</v>
      </c>
      <c r="B344" s="206" t="s">
        <v>985</v>
      </c>
      <c r="C344" s="209"/>
      <c r="D344" s="1878"/>
      <c r="E344" s="2003"/>
      <c r="F344" s="1875"/>
      <c r="G344" s="1875"/>
      <c r="H344" s="1366">
        <f t="shared" si="16"/>
        <v>0</v>
      </c>
      <c r="I344" s="1694"/>
      <c r="J344" s="561" t="s">
        <v>592</v>
      </c>
      <c r="K344" s="497"/>
      <c r="N344" s="1773"/>
    </row>
    <row r="345" spans="1:14" s="325" customFormat="1" ht="12.75" x14ac:dyDescent="0.2">
      <c r="A345" s="205">
        <v>4810</v>
      </c>
      <c r="B345" s="206" t="s">
        <v>576</v>
      </c>
      <c r="C345" s="209"/>
      <c r="D345" s="1878"/>
      <c r="E345" s="2003"/>
      <c r="F345" s="1875"/>
      <c r="G345" s="1875"/>
      <c r="H345" s="1366">
        <f t="shared" si="16"/>
        <v>0</v>
      </c>
      <c r="I345" s="1694"/>
      <c r="J345" s="561" t="s">
        <v>592</v>
      </c>
      <c r="K345" s="497"/>
      <c r="N345" s="1773"/>
    </row>
    <row r="346" spans="1:14" s="325" customFormat="1" ht="12.75" x14ac:dyDescent="0.2">
      <c r="A346" s="205">
        <v>4815</v>
      </c>
      <c r="B346" s="206" t="s">
        <v>578</v>
      </c>
      <c r="C346" s="209"/>
      <c r="D346" s="1878"/>
      <c r="E346" s="2003"/>
      <c r="F346" s="1875"/>
      <c r="G346" s="1875"/>
      <c r="H346" s="1366">
        <f t="shared" si="16"/>
        <v>0</v>
      </c>
      <c r="I346" s="1694"/>
      <c r="J346" s="561" t="s">
        <v>592</v>
      </c>
      <c r="K346" s="497"/>
      <c r="N346" s="1773"/>
    </row>
    <row r="347" spans="1:14" s="325" customFormat="1" ht="12.75" x14ac:dyDescent="0.2">
      <c r="A347" s="205">
        <v>4820</v>
      </c>
      <c r="B347" s="206" t="s">
        <v>594</v>
      </c>
      <c r="C347" s="209"/>
      <c r="D347" s="1878"/>
      <c r="E347" s="2003"/>
      <c r="F347" s="1875"/>
      <c r="G347" s="1875"/>
      <c r="H347" s="1366">
        <f t="shared" si="16"/>
        <v>0</v>
      </c>
      <c r="I347" s="1694"/>
      <c r="J347" s="561" t="s">
        <v>592</v>
      </c>
      <c r="K347" s="497"/>
      <c r="N347" s="1773"/>
    </row>
    <row r="348" spans="1:14" s="325" customFormat="1" ht="25.5" x14ac:dyDescent="0.2">
      <c r="A348" s="205">
        <v>4825</v>
      </c>
      <c r="B348" s="206" t="s">
        <v>595</v>
      </c>
      <c r="C348" s="209"/>
      <c r="D348" s="1878"/>
      <c r="E348" s="2003"/>
      <c r="F348" s="1875"/>
      <c r="G348" s="1875"/>
      <c r="H348" s="1366">
        <f t="shared" si="16"/>
        <v>0</v>
      </c>
      <c r="I348" s="1694"/>
      <c r="J348" s="561" t="s">
        <v>592</v>
      </c>
      <c r="K348" s="497"/>
      <c r="N348" s="1773"/>
    </row>
    <row r="349" spans="1:14" s="325" customFormat="1" ht="12.75" x14ac:dyDescent="0.2">
      <c r="A349" s="205">
        <v>4830</v>
      </c>
      <c r="B349" s="206" t="s">
        <v>596</v>
      </c>
      <c r="C349" s="209"/>
      <c r="D349" s="1878"/>
      <c r="E349" s="2003"/>
      <c r="F349" s="1875"/>
      <c r="G349" s="1875"/>
      <c r="H349" s="1366">
        <f t="shared" si="16"/>
        <v>0</v>
      </c>
      <c r="I349" s="1694"/>
      <c r="J349" s="561" t="s">
        <v>592</v>
      </c>
      <c r="K349" s="497"/>
      <c r="N349" s="1773"/>
    </row>
    <row r="350" spans="1:14" s="325" customFormat="1" ht="12.75" x14ac:dyDescent="0.2">
      <c r="A350" s="205">
        <v>4835</v>
      </c>
      <c r="B350" s="206" t="s">
        <v>957</v>
      </c>
      <c r="C350" s="209"/>
      <c r="D350" s="1878"/>
      <c r="E350" s="2003"/>
      <c r="F350" s="1875"/>
      <c r="G350" s="1875"/>
      <c r="H350" s="1366">
        <f t="shared" si="16"/>
        <v>0</v>
      </c>
      <c r="I350" s="1694"/>
      <c r="J350" s="561" t="s">
        <v>592</v>
      </c>
      <c r="K350" s="497"/>
      <c r="N350" s="1773"/>
    </row>
    <row r="351" spans="1:14" s="325" customFormat="1" ht="12.75" x14ac:dyDescent="0.2">
      <c r="A351" s="205">
        <v>4840</v>
      </c>
      <c r="B351" s="206" t="s">
        <v>958</v>
      </c>
      <c r="C351" s="209"/>
      <c r="D351" s="1878"/>
      <c r="E351" s="2003"/>
      <c r="F351" s="1875"/>
      <c r="G351" s="1875"/>
      <c r="H351" s="1366">
        <f t="shared" si="16"/>
        <v>0</v>
      </c>
      <c r="I351" s="1694"/>
      <c r="J351" s="561" t="s">
        <v>592</v>
      </c>
      <c r="K351" s="497"/>
      <c r="N351" s="1773"/>
    </row>
    <row r="352" spans="1:14" s="325" customFormat="1" ht="12.75" x14ac:dyDescent="0.2">
      <c r="A352" s="205">
        <v>4845</v>
      </c>
      <c r="B352" s="206" t="s">
        <v>959</v>
      </c>
      <c r="C352" s="209"/>
      <c r="D352" s="1878"/>
      <c r="E352" s="2003"/>
      <c r="F352" s="1875"/>
      <c r="G352" s="1875"/>
      <c r="H352" s="1366">
        <f t="shared" si="16"/>
        <v>0</v>
      </c>
      <c r="I352" s="1694"/>
      <c r="J352" s="561" t="s">
        <v>592</v>
      </c>
      <c r="K352" s="497"/>
      <c r="N352" s="1773"/>
    </row>
    <row r="353" spans="1:17" s="325" customFormat="1" ht="12.75" x14ac:dyDescent="0.2">
      <c r="A353" s="205">
        <v>4850</v>
      </c>
      <c r="B353" s="206" t="s">
        <v>1575</v>
      </c>
      <c r="C353" s="209"/>
      <c r="D353" s="1878"/>
      <c r="E353" s="2003"/>
      <c r="F353" s="1875"/>
      <c r="G353" s="1875"/>
      <c r="H353" s="1366">
        <f t="shared" si="16"/>
        <v>0</v>
      </c>
      <c r="I353" s="1694"/>
      <c r="J353" s="561" t="s">
        <v>592</v>
      </c>
      <c r="K353" s="497"/>
      <c r="N353" s="1773"/>
    </row>
    <row r="354" spans="1:17" s="325" customFormat="1" ht="12.75" x14ac:dyDescent="0.2">
      <c r="A354" s="205">
        <v>4905</v>
      </c>
      <c r="B354" s="206" t="s">
        <v>1337</v>
      </c>
      <c r="C354" s="209"/>
      <c r="D354" s="1878"/>
      <c r="E354" s="2003"/>
      <c r="F354" s="1875"/>
      <c r="G354" s="1875"/>
      <c r="H354" s="1366">
        <f t="shared" si="16"/>
        <v>0</v>
      </c>
      <c r="I354" s="1694"/>
      <c r="J354" s="561" t="s">
        <v>592</v>
      </c>
      <c r="K354" s="497"/>
      <c r="N354" s="1773"/>
    </row>
    <row r="355" spans="1:17" s="325" customFormat="1" ht="25.5" x14ac:dyDescent="0.2">
      <c r="A355" s="205">
        <v>4910</v>
      </c>
      <c r="B355" s="206" t="s">
        <v>1370</v>
      </c>
      <c r="C355" s="209"/>
      <c r="D355" s="1878"/>
      <c r="E355" s="2003"/>
      <c r="F355" s="1875"/>
      <c r="G355" s="1875"/>
      <c r="H355" s="1366">
        <f t="shared" si="16"/>
        <v>0</v>
      </c>
      <c r="I355" s="1694"/>
      <c r="J355" s="561" t="s">
        <v>592</v>
      </c>
      <c r="K355" s="497"/>
      <c r="N355" s="1773"/>
    </row>
    <row r="356" spans="1:17" s="325" customFormat="1" ht="12.75" x14ac:dyDescent="0.2">
      <c r="A356" s="205">
        <v>4916</v>
      </c>
      <c r="B356" s="206" t="s">
        <v>1371</v>
      </c>
      <c r="C356" s="209"/>
      <c r="D356" s="1878"/>
      <c r="E356" s="2003"/>
      <c r="F356" s="1875"/>
      <c r="G356" s="1875"/>
      <c r="H356" s="1366">
        <f t="shared" si="16"/>
        <v>0</v>
      </c>
      <c r="I356" s="1694"/>
      <c r="J356" s="561" t="s">
        <v>592</v>
      </c>
      <c r="K356" s="497"/>
      <c r="N356" s="1773"/>
    </row>
    <row r="357" spans="1:17" s="325" customFormat="1" ht="12.75" x14ac:dyDescent="0.2">
      <c r="A357" s="205">
        <v>4930</v>
      </c>
      <c r="B357" s="206" t="s">
        <v>1372</v>
      </c>
      <c r="C357" s="209"/>
      <c r="D357" s="1878"/>
      <c r="E357" s="2003"/>
      <c r="F357" s="1875"/>
      <c r="G357" s="1875"/>
      <c r="H357" s="1366">
        <f t="shared" si="16"/>
        <v>0</v>
      </c>
      <c r="I357" s="1694"/>
      <c r="J357" s="561" t="s">
        <v>592</v>
      </c>
      <c r="K357" s="497"/>
      <c r="N357" s="1773"/>
    </row>
    <row r="358" spans="1:17" s="325" customFormat="1" ht="12.75" x14ac:dyDescent="0.2">
      <c r="A358" s="205">
        <v>4935</v>
      </c>
      <c r="B358" s="206" t="s">
        <v>1373</v>
      </c>
      <c r="C358" s="209"/>
      <c r="D358" s="1878"/>
      <c r="E358" s="2003"/>
      <c r="F358" s="1875"/>
      <c r="G358" s="1875"/>
      <c r="H358" s="1366">
        <f t="shared" si="16"/>
        <v>0</v>
      </c>
      <c r="I358" s="1694"/>
      <c r="J358" s="561" t="s">
        <v>592</v>
      </c>
      <c r="K358" s="497"/>
      <c r="N358" s="1773"/>
    </row>
    <row r="359" spans="1:17" s="325" customFormat="1" ht="12.75" x14ac:dyDescent="0.2">
      <c r="A359" s="205">
        <v>4940</v>
      </c>
      <c r="B359" s="206" t="s">
        <v>1374</v>
      </c>
      <c r="C359" s="209"/>
      <c r="D359" s="1878"/>
      <c r="E359" s="2003"/>
      <c r="F359" s="1875"/>
      <c r="G359" s="1875"/>
      <c r="H359" s="1366">
        <f t="shared" si="16"/>
        <v>0</v>
      </c>
      <c r="I359" s="1694"/>
      <c r="J359" s="561" t="s">
        <v>592</v>
      </c>
      <c r="K359" s="497"/>
      <c r="N359" s="1773"/>
    </row>
    <row r="360" spans="1:17" s="325" customFormat="1" ht="25.5" x14ac:dyDescent="0.2">
      <c r="A360" s="205">
        <v>4945</v>
      </c>
      <c r="B360" s="206" t="s">
        <v>968</v>
      </c>
      <c r="C360" s="209"/>
      <c r="D360" s="1878"/>
      <c r="E360" s="2003"/>
      <c r="F360" s="1875"/>
      <c r="G360" s="1875"/>
      <c r="H360" s="1366">
        <f t="shared" si="16"/>
        <v>0</v>
      </c>
      <c r="I360" s="1694"/>
      <c r="J360" s="561" t="s">
        <v>592</v>
      </c>
      <c r="K360" s="497"/>
      <c r="N360" s="1773"/>
      <c r="Q360" s="2605">
        <f>Q361-Q413</f>
        <v>16237777.000000004</v>
      </c>
    </row>
    <row r="361" spans="1:17" s="325" customFormat="1" ht="25.5" x14ac:dyDescent="0.2">
      <c r="A361" s="205">
        <v>4950</v>
      </c>
      <c r="B361" s="206" t="s">
        <v>969</v>
      </c>
      <c r="C361" s="209"/>
      <c r="D361" s="1878"/>
      <c r="E361" s="2003"/>
      <c r="F361" s="1875"/>
      <c r="G361" s="1875"/>
      <c r="H361" s="1366">
        <f t="shared" si="16"/>
        <v>0</v>
      </c>
      <c r="I361" s="1694"/>
      <c r="J361" s="561" t="s">
        <v>592</v>
      </c>
      <c r="K361" s="497"/>
      <c r="M361" s="2605">
        <f>SUM(M364:M470)</f>
        <v>16237777.000000004</v>
      </c>
      <c r="N361" s="1773"/>
      <c r="Q361" s="2605">
        <f>SUM(Q364:Q470)</f>
        <v>16237777.000000004</v>
      </c>
    </row>
    <row r="362" spans="1:17" s="325" customFormat="1" ht="12.75" x14ac:dyDescent="0.2">
      <c r="A362" s="205">
        <v>4960</v>
      </c>
      <c r="B362" s="206" t="s">
        <v>970</v>
      </c>
      <c r="C362" s="209"/>
      <c r="D362" s="1878"/>
      <c r="E362" s="2003"/>
      <c r="F362" s="1875"/>
      <c r="G362" s="1875"/>
      <c r="H362" s="1366">
        <f t="shared" si="16"/>
        <v>0</v>
      </c>
      <c r="I362" s="1694"/>
      <c r="J362" s="561" t="s">
        <v>592</v>
      </c>
      <c r="K362" s="497"/>
    </row>
    <row r="363" spans="1:17" s="325" customFormat="1" ht="12.75" x14ac:dyDescent="0.2">
      <c r="A363" s="205">
        <v>4965</v>
      </c>
      <c r="B363" s="206" t="s">
        <v>975</v>
      </c>
      <c r="C363" s="209"/>
      <c r="D363" s="1878"/>
      <c r="E363" s="2003"/>
      <c r="F363" s="1875"/>
      <c r="G363" s="1875"/>
      <c r="H363" s="1366">
        <f t="shared" si="16"/>
        <v>0</v>
      </c>
      <c r="I363" s="1694"/>
      <c r="J363" s="561" t="s">
        <v>592</v>
      </c>
      <c r="K363" s="497"/>
      <c r="N363" s="1773"/>
    </row>
    <row r="364" spans="1:17" s="325" customFormat="1" ht="12.75" x14ac:dyDescent="0.2">
      <c r="A364" s="1924">
        <v>5005</v>
      </c>
      <c r="B364" s="211" t="s">
        <v>985</v>
      </c>
      <c r="C364" s="209"/>
      <c r="D364" s="1878">
        <v>1535733.07</v>
      </c>
      <c r="E364" s="2003"/>
      <c r="F364" s="1875"/>
      <c r="G364" s="1875"/>
      <c r="H364" s="1366">
        <f t="shared" si="16"/>
        <v>1535733.07</v>
      </c>
      <c r="I364" s="1694"/>
      <c r="J364" s="561" t="s">
        <v>563</v>
      </c>
      <c r="K364" s="497"/>
      <c r="M364" s="2604">
        <f>IFERROR(VLOOKUP(A364,$P$364:$Q$414,2,FALSE),"")</f>
        <v>1535733.07</v>
      </c>
      <c r="N364" s="1773"/>
      <c r="P364" s="325">
        <v>5005</v>
      </c>
      <c r="Q364" s="325">
        <v>1535733.07</v>
      </c>
    </row>
    <row r="365" spans="1:17" s="325" customFormat="1" ht="12.75" x14ac:dyDescent="0.2">
      <c r="A365" s="1924">
        <v>5010</v>
      </c>
      <c r="B365" s="211" t="s">
        <v>576</v>
      </c>
      <c r="C365" s="209"/>
      <c r="D365" s="1878">
        <v>732336.78</v>
      </c>
      <c r="E365" s="2003"/>
      <c r="F365" s="1875"/>
      <c r="G365" s="1875"/>
      <c r="H365" s="1366">
        <f t="shared" si="16"/>
        <v>732336.78</v>
      </c>
      <c r="I365" s="1694"/>
      <c r="J365" s="561" t="s">
        <v>563</v>
      </c>
      <c r="K365" s="497"/>
      <c r="M365" s="2604">
        <f>IFERROR(VLOOKUP(A365,$P$364:$Q$414,2,FALSE),"")</f>
        <v>732336.78</v>
      </c>
      <c r="N365" s="1773"/>
      <c r="P365" s="325">
        <v>5010</v>
      </c>
      <c r="Q365" s="325">
        <v>732336.78</v>
      </c>
    </row>
    <row r="366" spans="1:17" s="325" customFormat="1" ht="12.75" x14ac:dyDescent="0.2">
      <c r="A366" s="1924">
        <v>5012</v>
      </c>
      <c r="B366" s="211" t="s">
        <v>976</v>
      </c>
      <c r="C366" s="209"/>
      <c r="D366" s="1878">
        <v>444919.23</v>
      </c>
      <c r="E366" s="2003"/>
      <c r="F366" s="1875"/>
      <c r="G366" s="1875"/>
      <c r="H366" s="1366">
        <f t="shared" si="16"/>
        <v>444919.23</v>
      </c>
      <c r="I366" s="1694"/>
      <c r="J366" s="561" t="s">
        <v>563</v>
      </c>
      <c r="K366" s="497"/>
      <c r="M366" s="2604">
        <f>IFERROR(VLOOKUP(A366,$P$364:$Q$414,2,FALSE),"")</f>
        <v>444919.23</v>
      </c>
      <c r="N366" s="1773"/>
      <c r="P366" s="325">
        <v>5012</v>
      </c>
      <c r="Q366" s="325">
        <v>444919.23</v>
      </c>
    </row>
    <row r="367" spans="1:17" s="325" customFormat="1" ht="12.75" x14ac:dyDescent="0.2">
      <c r="A367" s="1924">
        <v>5014</v>
      </c>
      <c r="B367" s="211" t="s">
        <v>977</v>
      </c>
      <c r="C367" s="209"/>
      <c r="D367" s="1878"/>
      <c r="E367" s="2003"/>
      <c r="F367" s="1875"/>
      <c r="G367" s="1875"/>
      <c r="H367" s="1366">
        <f t="shared" si="16"/>
        <v>0</v>
      </c>
      <c r="I367" s="1694"/>
      <c r="J367" s="561" t="s">
        <v>563</v>
      </c>
      <c r="K367" s="497"/>
      <c r="M367" s="2604" t="str">
        <f>IFERROR(VLOOKUP(A367,$P$364:$Q$414,2,FALSE),"")</f>
        <v/>
      </c>
      <c r="N367" s="1773"/>
      <c r="P367" s="325">
        <v>5016</v>
      </c>
      <c r="Q367" s="325">
        <v>406230.81</v>
      </c>
    </row>
    <row r="368" spans="1:17" s="325" customFormat="1" ht="25.5" x14ac:dyDescent="0.2">
      <c r="A368" s="1924">
        <v>5015</v>
      </c>
      <c r="B368" s="211" t="s">
        <v>978</v>
      </c>
      <c r="C368" s="209"/>
      <c r="D368" s="1878"/>
      <c r="E368" s="2003"/>
      <c r="F368" s="1875"/>
      <c r="G368" s="1875"/>
      <c r="H368" s="1366">
        <f t="shared" ref="H368:H431" si="18">+D368+E368+F368-G368</f>
        <v>0</v>
      </c>
      <c r="I368" s="1694"/>
      <c r="J368" s="561" t="s">
        <v>563</v>
      </c>
      <c r="K368" s="497"/>
      <c r="M368" s="2604" t="str">
        <f>IFERROR(VLOOKUP(A368,$P$364:$Q$414,2,FALSE),"")</f>
        <v/>
      </c>
      <c r="N368" s="1773"/>
      <c r="P368" s="325">
        <v>5017</v>
      </c>
      <c r="Q368" s="325">
        <v>235278.02</v>
      </c>
    </row>
    <row r="369" spans="1:17" s="325" customFormat="1" ht="12.75" x14ac:dyDescent="0.2">
      <c r="A369" s="1924">
        <v>5016</v>
      </c>
      <c r="B369" s="211" t="s">
        <v>979</v>
      </c>
      <c r="C369" s="209"/>
      <c r="D369" s="1878">
        <v>406230.81</v>
      </c>
      <c r="E369" s="2003"/>
      <c r="F369" s="1875"/>
      <c r="G369" s="1875"/>
      <c r="H369" s="1366">
        <f t="shared" si="18"/>
        <v>406230.81</v>
      </c>
      <c r="I369" s="1694"/>
      <c r="J369" s="561" t="s">
        <v>563</v>
      </c>
      <c r="K369" s="497"/>
      <c r="M369" s="2604">
        <f>IFERROR(VLOOKUP(A369,$P$364:$Q$414,2,FALSE),"")</f>
        <v>406230.81</v>
      </c>
      <c r="N369" s="1773"/>
      <c r="P369" s="325">
        <v>5020</v>
      </c>
      <c r="Q369" s="325">
        <v>199964.99</v>
      </c>
    </row>
    <row r="370" spans="1:17" s="325" customFormat="1" ht="25.5" x14ac:dyDescent="0.2">
      <c r="A370" s="1924">
        <v>5017</v>
      </c>
      <c r="B370" s="211" t="s">
        <v>552</v>
      </c>
      <c r="C370" s="209"/>
      <c r="D370" s="1878">
        <v>235278.02</v>
      </c>
      <c r="E370" s="2003"/>
      <c r="F370" s="1875"/>
      <c r="G370" s="1875"/>
      <c r="H370" s="1366">
        <f t="shared" si="18"/>
        <v>235278.02</v>
      </c>
      <c r="I370" s="1694"/>
      <c r="J370" s="561" t="s">
        <v>563</v>
      </c>
      <c r="K370" s="497"/>
      <c r="M370" s="2604">
        <f>IFERROR(VLOOKUP(A370,$P$364:$Q$414,2,FALSE),"")</f>
        <v>235278.02</v>
      </c>
      <c r="N370" s="1773"/>
      <c r="P370" s="325">
        <v>5025</v>
      </c>
      <c r="Q370" s="325">
        <v>395667.35</v>
      </c>
    </row>
    <row r="371" spans="1:17" s="325" customFormat="1" ht="25.5" x14ac:dyDescent="0.2">
      <c r="A371" s="1924">
        <v>5020</v>
      </c>
      <c r="B371" s="211" t="s">
        <v>553</v>
      </c>
      <c r="C371" s="209"/>
      <c r="D371" s="1878">
        <v>199964.99</v>
      </c>
      <c r="E371" s="2003"/>
      <c r="F371" s="1875"/>
      <c r="G371" s="1875"/>
      <c r="H371" s="1366">
        <f t="shared" si="18"/>
        <v>199964.99</v>
      </c>
      <c r="I371" s="1694"/>
      <c r="J371" s="561" t="s">
        <v>563</v>
      </c>
      <c r="K371" s="497"/>
      <c r="M371" s="2604">
        <f>IFERROR(VLOOKUP(A371,$P$364:$Q$414,2,FALSE),"")</f>
        <v>199964.99</v>
      </c>
      <c r="N371" s="1773"/>
      <c r="P371" s="325">
        <v>5030</v>
      </c>
      <c r="Q371" s="325">
        <v>53304.09</v>
      </c>
    </row>
    <row r="372" spans="1:17" s="325" customFormat="1" ht="25.5" x14ac:dyDescent="0.2">
      <c r="A372" s="1924">
        <v>5025</v>
      </c>
      <c r="B372" s="211" t="s">
        <v>1582</v>
      </c>
      <c r="C372" s="209"/>
      <c r="D372" s="1878">
        <v>395667.35</v>
      </c>
      <c r="E372" s="2003"/>
      <c r="F372" s="1875"/>
      <c r="G372" s="1875"/>
      <c r="H372" s="1366">
        <f t="shared" si="18"/>
        <v>395667.35</v>
      </c>
      <c r="I372" s="1694"/>
      <c r="J372" s="561" t="s">
        <v>563</v>
      </c>
      <c r="K372" s="497"/>
      <c r="M372" s="2604">
        <f>IFERROR(VLOOKUP(A372,$P$364:$Q$414,2,FALSE),"")</f>
        <v>395667.35</v>
      </c>
      <c r="N372" s="1773"/>
      <c r="P372" s="325">
        <v>5035</v>
      </c>
      <c r="Q372" s="325">
        <v>144714.79</v>
      </c>
    </row>
    <row r="373" spans="1:17" s="325" customFormat="1" ht="12.75" x14ac:dyDescent="0.2">
      <c r="A373" s="1924">
        <v>5030</v>
      </c>
      <c r="B373" s="211" t="s">
        <v>560</v>
      </c>
      <c r="C373" s="209"/>
      <c r="D373" s="1878">
        <v>53304.09</v>
      </c>
      <c r="E373" s="2003"/>
      <c r="F373" s="1875"/>
      <c r="G373" s="1875"/>
      <c r="H373" s="1366">
        <f t="shared" si="18"/>
        <v>53304.09</v>
      </c>
      <c r="I373" s="1694"/>
      <c r="J373" s="561" t="s">
        <v>563</v>
      </c>
      <c r="K373" s="497"/>
      <c r="M373" s="2604">
        <f>IFERROR(VLOOKUP(A373,$P$364:$Q$414,2,FALSE),"")</f>
        <v>53304.09</v>
      </c>
      <c r="N373" s="1773"/>
      <c r="P373" s="325">
        <v>5040</v>
      </c>
      <c r="Q373" s="325">
        <v>15605.69</v>
      </c>
    </row>
    <row r="374" spans="1:17" s="325" customFormat="1" ht="12.75" x14ac:dyDescent="0.2">
      <c r="A374" s="1924">
        <v>5035</v>
      </c>
      <c r="B374" s="211" t="s">
        <v>1405</v>
      </c>
      <c r="C374" s="209"/>
      <c r="D374" s="1878">
        <v>144714.79</v>
      </c>
      <c r="E374" s="2003"/>
      <c r="F374" s="1877"/>
      <c r="G374" s="1875"/>
      <c r="H374" s="1366">
        <f t="shared" si="18"/>
        <v>144714.79</v>
      </c>
      <c r="I374" s="1694"/>
      <c r="J374" s="561" t="s">
        <v>563</v>
      </c>
      <c r="K374" s="497"/>
      <c r="M374" s="2604">
        <f>IFERROR(VLOOKUP(A374,$P$364:$Q$414,2,FALSE),"")</f>
        <v>144714.79</v>
      </c>
      <c r="N374" s="1773"/>
      <c r="P374" s="325">
        <v>5045</v>
      </c>
      <c r="Q374" s="325">
        <v>5728.74</v>
      </c>
    </row>
    <row r="375" spans="1:17" s="325" customFormat="1" ht="25.5" x14ac:dyDescent="0.2">
      <c r="A375" s="1924">
        <v>5040</v>
      </c>
      <c r="B375" s="211" t="s">
        <v>4</v>
      </c>
      <c r="C375" s="209"/>
      <c r="D375" s="1878">
        <v>15605.69</v>
      </c>
      <c r="E375" s="2003"/>
      <c r="F375" s="1875"/>
      <c r="G375" s="1875"/>
      <c r="H375" s="1366">
        <f t="shared" si="18"/>
        <v>15605.69</v>
      </c>
      <c r="I375" s="1694"/>
      <c r="J375" s="561" t="s">
        <v>563</v>
      </c>
      <c r="K375" s="497"/>
      <c r="M375" s="2604">
        <f>IFERROR(VLOOKUP(A375,$P$364:$Q$414,2,FALSE),"")</f>
        <v>15605.69</v>
      </c>
      <c r="N375" s="1773"/>
      <c r="P375" s="325">
        <v>5050</v>
      </c>
      <c r="Q375" s="325">
        <v>449.92</v>
      </c>
    </row>
    <row r="376" spans="1:17" s="325" customFormat="1" ht="25.5" x14ac:dyDescent="0.2">
      <c r="A376" s="1924">
        <v>5045</v>
      </c>
      <c r="B376" s="211" t="s">
        <v>1583</v>
      </c>
      <c r="C376" s="209"/>
      <c r="D376" s="1878">
        <v>5728.74</v>
      </c>
      <c r="E376" s="2003"/>
      <c r="F376" s="1875"/>
      <c r="G376" s="1875"/>
      <c r="H376" s="1366">
        <f t="shared" si="18"/>
        <v>5728.74</v>
      </c>
      <c r="I376" s="1694"/>
      <c r="J376" s="561" t="s">
        <v>563</v>
      </c>
      <c r="K376" s="497"/>
      <c r="M376" s="2604">
        <f>IFERROR(VLOOKUP(A376,$P$364:$Q$414,2,FALSE),"")</f>
        <v>5728.74</v>
      </c>
      <c r="N376" s="1773"/>
      <c r="P376" s="325">
        <v>5055</v>
      </c>
      <c r="Q376" s="325">
        <v>117886.27</v>
      </c>
    </row>
    <row r="377" spans="1:17" s="325" customFormat="1" ht="12.75" x14ac:dyDescent="0.2">
      <c r="A377" s="1924">
        <v>5050</v>
      </c>
      <c r="B377" s="211" t="s">
        <v>537</v>
      </c>
      <c r="C377" s="209"/>
      <c r="D377" s="1878">
        <v>449.92</v>
      </c>
      <c r="E377" s="2003"/>
      <c r="F377" s="1875"/>
      <c r="G377" s="1875"/>
      <c r="H377" s="1366">
        <f t="shared" si="18"/>
        <v>449.92</v>
      </c>
      <c r="I377" s="1694"/>
      <c r="J377" s="561" t="s">
        <v>563</v>
      </c>
      <c r="K377" s="497"/>
      <c r="M377" s="2604">
        <f>IFERROR(VLOOKUP(A377,$P$364:$Q$414,2,FALSE),"")</f>
        <v>449.92</v>
      </c>
      <c r="N377" s="1773"/>
      <c r="P377" s="325">
        <v>5065</v>
      </c>
      <c r="Q377" s="325">
        <v>766462.95</v>
      </c>
    </row>
    <row r="378" spans="1:17" s="325" customFormat="1" ht="12.75" x14ac:dyDescent="0.2">
      <c r="A378" s="1924">
        <v>5055</v>
      </c>
      <c r="B378" s="211" t="s">
        <v>1413</v>
      </c>
      <c r="C378" s="209"/>
      <c r="D378" s="1878">
        <v>117886.27</v>
      </c>
      <c r="E378" s="2003"/>
      <c r="F378" s="1877"/>
      <c r="G378" s="1875"/>
      <c r="H378" s="1366">
        <f t="shared" si="18"/>
        <v>117886.27</v>
      </c>
      <c r="I378" s="1694"/>
      <c r="J378" s="561" t="s">
        <v>563</v>
      </c>
      <c r="K378" s="497"/>
      <c r="M378" s="2604">
        <f>IFERROR(VLOOKUP(A378,$P$364:$Q$414,2,FALSE),"")</f>
        <v>117886.27</v>
      </c>
      <c r="N378" s="1773"/>
      <c r="P378" s="325">
        <v>5070</v>
      </c>
      <c r="Q378" s="325">
        <v>406645.83</v>
      </c>
    </row>
    <row r="379" spans="1:17" s="325" customFormat="1" ht="12.75" x14ac:dyDescent="0.2">
      <c r="A379" s="205">
        <v>5060</v>
      </c>
      <c r="B379" s="206" t="s">
        <v>1576</v>
      </c>
      <c r="C379" s="209"/>
      <c r="D379" s="1878"/>
      <c r="E379" s="2003"/>
      <c r="F379" s="1875"/>
      <c r="G379" s="1875"/>
      <c r="H379" s="1366">
        <f t="shared" si="18"/>
        <v>0</v>
      </c>
      <c r="I379" s="1694"/>
      <c r="J379" s="561" t="s">
        <v>592</v>
      </c>
      <c r="K379" s="497"/>
      <c r="M379" s="2604" t="str">
        <f>IFERROR(VLOOKUP(A379,$P$364:$Q$414,2,FALSE),"")</f>
        <v/>
      </c>
      <c r="N379" s="1773"/>
      <c r="P379" s="325">
        <v>5075</v>
      </c>
      <c r="Q379" s="325">
        <v>79972.61</v>
      </c>
    </row>
    <row r="380" spans="1:17" s="325" customFormat="1" ht="12.75" x14ac:dyDescent="0.2">
      <c r="A380" s="1924">
        <v>5065</v>
      </c>
      <c r="B380" s="211" t="s">
        <v>1577</v>
      </c>
      <c r="C380" s="209"/>
      <c r="D380" s="1878">
        <v>766462.95</v>
      </c>
      <c r="E380" s="2003"/>
      <c r="F380" s="1875"/>
      <c r="G380" s="1875"/>
      <c r="H380" s="1366">
        <f t="shared" si="18"/>
        <v>766462.95</v>
      </c>
      <c r="I380" s="1694"/>
      <c r="J380" s="561" t="s">
        <v>563</v>
      </c>
      <c r="K380" s="497"/>
      <c r="M380" s="2604">
        <f>IFERROR(VLOOKUP(A380,$P$364:$Q$414,2,FALSE),"")</f>
        <v>766462.95</v>
      </c>
      <c r="N380" s="1773"/>
      <c r="P380" s="325">
        <v>5085</v>
      </c>
      <c r="Q380" s="325">
        <v>982193.62</v>
      </c>
    </row>
    <row r="381" spans="1:17" s="325" customFormat="1" ht="12.75" x14ac:dyDescent="0.2">
      <c r="A381" s="1924">
        <v>5070</v>
      </c>
      <c r="B381" s="211" t="s">
        <v>1578</v>
      </c>
      <c r="C381" s="209"/>
      <c r="D381" s="1878">
        <v>406645.83</v>
      </c>
      <c r="E381" s="2003"/>
      <c r="F381" s="1875"/>
      <c r="G381" s="1875"/>
      <c r="H381" s="1366">
        <f t="shared" si="18"/>
        <v>406645.83</v>
      </c>
      <c r="I381" s="1694"/>
      <c r="J381" s="561" t="s">
        <v>563</v>
      </c>
      <c r="K381" s="497"/>
      <c r="M381" s="2604">
        <f>IFERROR(VLOOKUP(A381,$P$364:$Q$414,2,FALSE),"")</f>
        <v>406645.83</v>
      </c>
      <c r="N381" s="1773"/>
      <c r="P381" s="325">
        <v>5095</v>
      </c>
      <c r="Q381" s="325">
        <v>161636.31</v>
      </c>
    </row>
    <row r="382" spans="1:17" s="325" customFormat="1" ht="12.75" x14ac:dyDescent="0.2">
      <c r="A382" s="1924">
        <v>5075</v>
      </c>
      <c r="B382" s="211" t="s">
        <v>1579</v>
      </c>
      <c r="C382" s="209"/>
      <c r="D382" s="1878">
        <v>79972.61</v>
      </c>
      <c r="E382" s="2003"/>
      <c r="F382" s="1875"/>
      <c r="G382" s="1875"/>
      <c r="H382" s="1366">
        <f t="shared" si="18"/>
        <v>79972.61</v>
      </c>
      <c r="I382" s="1694"/>
      <c r="J382" s="561" t="s">
        <v>563</v>
      </c>
      <c r="K382" s="497"/>
      <c r="M382" s="2604">
        <f>IFERROR(VLOOKUP(A382,$P$364:$Q$414,2,FALSE),"")</f>
        <v>79972.61</v>
      </c>
      <c r="N382" s="1773"/>
      <c r="P382" s="325">
        <v>5110</v>
      </c>
      <c r="Q382" s="325">
        <v>142978.14000000001</v>
      </c>
    </row>
    <row r="383" spans="1:17" s="325" customFormat="1" ht="12.75" x14ac:dyDescent="0.2">
      <c r="A383" s="1924">
        <v>5085</v>
      </c>
      <c r="B383" s="211" t="s">
        <v>1560</v>
      </c>
      <c r="C383" s="209"/>
      <c r="D383" s="1878">
        <v>982193.62</v>
      </c>
      <c r="E383" s="2003"/>
      <c r="F383" s="1875"/>
      <c r="G383" s="1875"/>
      <c r="H383" s="1366">
        <f t="shared" si="18"/>
        <v>982193.62</v>
      </c>
      <c r="I383" s="1694"/>
      <c r="J383" s="561" t="s">
        <v>563</v>
      </c>
      <c r="K383" s="497"/>
      <c r="M383" s="2604">
        <f>IFERROR(VLOOKUP(A383,$P$364:$Q$414,2,FALSE),"")</f>
        <v>982193.62</v>
      </c>
      <c r="N383" s="1773"/>
      <c r="P383" s="325">
        <v>5114</v>
      </c>
      <c r="Q383" s="325">
        <v>125515.55</v>
      </c>
    </row>
    <row r="384" spans="1:17" s="325" customFormat="1" ht="25.5" x14ac:dyDescent="0.2">
      <c r="A384" s="1924">
        <v>5090</v>
      </c>
      <c r="B384" s="211" t="s">
        <v>1561</v>
      </c>
      <c r="C384" s="209"/>
      <c r="D384" s="1878"/>
      <c r="E384" s="2003"/>
      <c r="F384" s="1875"/>
      <c r="G384" s="1875"/>
      <c r="H384" s="1366">
        <f t="shared" si="18"/>
        <v>0</v>
      </c>
      <c r="I384" s="1694"/>
      <c r="J384" s="561" t="s">
        <v>563</v>
      </c>
      <c r="K384" s="497"/>
      <c r="M384" s="2604" t="str">
        <f>IFERROR(VLOOKUP(A384,$P$364:$Q$414,2,FALSE),"")</f>
        <v/>
      </c>
      <c r="N384" s="1773"/>
      <c r="P384" s="325">
        <v>5120</v>
      </c>
      <c r="Q384" s="325">
        <v>146997.37</v>
      </c>
    </row>
    <row r="385" spans="1:17" s="325" customFormat="1" ht="25.5" x14ac:dyDescent="0.2">
      <c r="A385" s="1924">
        <v>5095</v>
      </c>
      <c r="B385" s="211" t="s">
        <v>1562</v>
      </c>
      <c r="C385" s="209"/>
      <c r="D385" s="1878">
        <v>161636.31</v>
      </c>
      <c r="E385" s="2003"/>
      <c r="F385" s="1875"/>
      <c r="G385" s="1875"/>
      <c r="H385" s="1366">
        <f t="shared" si="18"/>
        <v>161636.31</v>
      </c>
      <c r="I385" s="1694"/>
      <c r="J385" s="561" t="s">
        <v>563</v>
      </c>
      <c r="K385" s="497"/>
      <c r="M385" s="2604">
        <f>IFERROR(VLOOKUP(A385,$P$364:$Q$414,2,FALSE),"")</f>
        <v>161636.31</v>
      </c>
      <c r="N385" s="1773"/>
      <c r="P385" s="325">
        <v>5125</v>
      </c>
      <c r="Q385" s="325">
        <v>279008.65999999997</v>
      </c>
    </row>
    <row r="386" spans="1:17" s="325" customFormat="1" ht="12.75" x14ac:dyDescent="0.2">
      <c r="A386" s="1763">
        <v>5096</v>
      </c>
      <c r="B386" s="1764" t="s">
        <v>1406</v>
      </c>
      <c r="C386" s="209"/>
      <c r="D386" s="1878"/>
      <c r="E386" s="2003"/>
      <c r="F386" s="1875"/>
      <c r="G386" s="1875"/>
      <c r="H386" s="1366">
        <f t="shared" si="18"/>
        <v>0</v>
      </c>
      <c r="I386" s="1694"/>
      <c r="J386" s="561" t="s">
        <v>563</v>
      </c>
      <c r="K386" s="497"/>
      <c r="M386" s="2604" t="str">
        <f>IFERROR(VLOOKUP(A386,$P$364:$Q$414,2,FALSE),"")</f>
        <v/>
      </c>
      <c r="N386" s="1773"/>
      <c r="P386" s="325">
        <v>5130</v>
      </c>
      <c r="Q386" s="325">
        <v>291476.53999999998</v>
      </c>
    </row>
    <row r="387" spans="1:17" s="325" customFormat="1" ht="12.75" x14ac:dyDescent="0.2">
      <c r="A387" s="1924">
        <v>5105</v>
      </c>
      <c r="B387" s="211" t="s">
        <v>1337</v>
      </c>
      <c r="C387" s="209"/>
      <c r="D387" s="1878"/>
      <c r="E387" s="2003"/>
      <c r="F387" s="1875"/>
      <c r="G387" s="1875"/>
      <c r="H387" s="1366">
        <f t="shared" si="18"/>
        <v>0</v>
      </c>
      <c r="I387" s="1694"/>
      <c r="J387" s="561" t="s">
        <v>1559</v>
      </c>
      <c r="K387" s="497"/>
      <c r="M387" s="2604" t="str">
        <f>IFERROR(VLOOKUP(A387,$P$364:$Q$414,2,FALSE),"")</f>
        <v/>
      </c>
      <c r="N387" s="1773"/>
      <c r="P387" s="325">
        <v>5135</v>
      </c>
      <c r="Q387" s="325">
        <v>521438.89</v>
      </c>
    </row>
    <row r="388" spans="1:17" s="325" customFormat="1" ht="25.5" x14ac:dyDescent="0.2">
      <c r="A388" s="1924">
        <v>5110</v>
      </c>
      <c r="B388" s="211" t="s">
        <v>1407</v>
      </c>
      <c r="C388" s="209"/>
      <c r="D388" s="1878">
        <v>142978.14000000001</v>
      </c>
      <c r="E388" s="2003"/>
      <c r="F388" s="1875"/>
      <c r="G388" s="1875"/>
      <c r="H388" s="1366">
        <f t="shared" si="18"/>
        <v>142978.14000000001</v>
      </c>
      <c r="I388" s="1694"/>
      <c r="J388" s="561" t="s">
        <v>1559</v>
      </c>
      <c r="K388" s="497"/>
      <c r="M388" s="2604">
        <f>IFERROR(VLOOKUP(A388,$P$364:$Q$414,2,FALSE),"")</f>
        <v>142978.14000000001</v>
      </c>
      <c r="N388" s="1773"/>
      <c r="P388" s="325">
        <v>5145</v>
      </c>
      <c r="Q388" s="325">
        <v>111486.53</v>
      </c>
    </row>
    <row r="389" spans="1:17" s="325" customFormat="1" ht="12.75" x14ac:dyDescent="0.2">
      <c r="A389" s="1924">
        <v>5112</v>
      </c>
      <c r="B389" s="211" t="s">
        <v>1371</v>
      </c>
      <c r="C389" s="209"/>
      <c r="D389" s="1878"/>
      <c r="E389" s="2003"/>
      <c r="F389" s="1875"/>
      <c r="G389" s="1875"/>
      <c r="H389" s="1366">
        <f>+D389+E389+F389-G389</f>
        <v>0</v>
      </c>
      <c r="I389" s="1694"/>
      <c r="J389" s="561" t="s">
        <v>1559</v>
      </c>
      <c r="K389" s="497"/>
      <c r="M389" s="2604" t="str">
        <f>IFERROR(VLOOKUP(A389,$P$364:$Q$414,2,FALSE),"")</f>
        <v/>
      </c>
      <c r="N389" s="1773"/>
      <c r="P389" s="325">
        <v>5150</v>
      </c>
      <c r="Q389" s="325">
        <v>48767.05</v>
      </c>
    </row>
    <row r="390" spans="1:17" s="325" customFormat="1" ht="12.75" x14ac:dyDescent="0.2">
      <c r="A390" s="1924">
        <v>5114</v>
      </c>
      <c r="B390" s="211" t="s">
        <v>7</v>
      </c>
      <c r="C390" s="209"/>
      <c r="D390" s="1878">
        <v>125515.55</v>
      </c>
      <c r="E390" s="2003"/>
      <c r="F390" s="1875"/>
      <c r="G390" s="1875"/>
      <c r="H390" s="1366">
        <f t="shared" si="18"/>
        <v>125515.55</v>
      </c>
      <c r="I390" s="1694"/>
      <c r="J390" s="561" t="s">
        <v>1559</v>
      </c>
      <c r="K390" s="497"/>
      <c r="M390" s="2604">
        <f>IFERROR(VLOOKUP(A390,$P$364:$Q$414,2,FALSE),"")</f>
        <v>125515.55</v>
      </c>
      <c r="N390" s="1773"/>
      <c r="P390" s="325">
        <v>5155</v>
      </c>
      <c r="Q390" s="325">
        <v>142806.51</v>
      </c>
    </row>
    <row r="391" spans="1:17" s="325" customFormat="1" ht="12.75" x14ac:dyDescent="0.2">
      <c r="A391" s="1924">
        <v>5120</v>
      </c>
      <c r="B391" s="211" t="s">
        <v>8</v>
      </c>
      <c r="C391" s="209"/>
      <c r="D391" s="1878">
        <v>146997.37</v>
      </c>
      <c r="E391" s="2003"/>
      <c r="F391" s="1875"/>
      <c r="G391" s="1875"/>
      <c r="H391" s="1366">
        <f t="shared" si="18"/>
        <v>146997.37</v>
      </c>
      <c r="I391" s="1694"/>
      <c r="J391" s="561" t="s">
        <v>1559</v>
      </c>
      <c r="K391" s="497"/>
      <c r="M391" s="2604">
        <f>IFERROR(VLOOKUP(A391,$P$364:$Q$414,2,FALSE),"")</f>
        <v>146997.37</v>
      </c>
      <c r="N391" s="1773"/>
      <c r="P391" s="325">
        <v>5160</v>
      </c>
      <c r="Q391" s="325">
        <v>151223.14000000001</v>
      </c>
    </row>
    <row r="392" spans="1:17" s="325" customFormat="1" ht="12.75" x14ac:dyDescent="0.2">
      <c r="A392" s="1924">
        <v>5125</v>
      </c>
      <c r="B392" s="211" t="s">
        <v>1373</v>
      </c>
      <c r="C392" s="209"/>
      <c r="D392" s="1878">
        <v>279008.65999999997</v>
      </c>
      <c r="E392" s="2003"/>
      <c r="F392" s="1875">
        <f>-F400-F401</f>
        <v>5853.83</v>
      </c>
      <c r="G392" s="1875"/>
      <c r="H392" s="1366">
        <f t="shared" si="18"/>
        <v>284862.49</v>
      </c>
      <c r="I392" s="1694"/>
      <c r="J392" s="561" t="s">
        <v>1559</v>
      </c>
      <c r="K392" s="497"/>
      <c r="M392" s="2604">
        <f>IFERROR(VLOOKUP(A392,$P$364:$Q$414,2,FALSE),"")</f>
        <v>279008.65999999997</v>
      </c>
      <c r="N392" s="1773"/>
      <c r="P392" s="325">
        <v>5170</v>
      </c>
      <c r="Q392" s="325">
        <v>3429.68</v>
      </c>
    </row>
    <row r="393" spans="1:17" s="325" customFormat="1" ht="12.75" x14ac:dyDescent="0.2">
      <c r="A393" s="1924">
        <v>5130</v>
      </c>
      <c r="B393" s="211" t="s">
        <v>9</v>
      </c>
      <c r="C393" s="209"/>
      <c r="D393" s="1878">
        <v>291476.53999999998</v>
      </c>
      <c r="E393" s="2003"/>
      <c r="F393" s="1875"/>
      <c r="G393" s="1875"/>
      <c r="H393" s="1366">
        <f t="shared" si="18"/>
        <v>291476.53999999998</v>
      </c>
      <c r="I393" s="1694"/>
      <c r="J393" s="561" t="s">
        <v>1559</v>
      </c>
      <c r="K393" s="497"/>
      <c r="M393" s="2604">
        <f>IFERROR(VLOOKUP(A393,$P$364:$Q$414,2,FALSE),"")</f>
        <v>291476.53999999998</v>
      </c>
      <c r="N393" s="1773"/>
      <c r="P393" s="325">
        <v>5172</v>
      </c>
      <c r="Q393" s="325">
        <v>2424.15</v>
      </c>
    </row>
    <row r="394" spans="1:17" s="325" customFormat="1" ht="25.5" x14ac:dyDescent="0.2">
      <c r="A394" s="1924">
        <v>5135</v>
      </c>
      <c r="B394" s="211" t="s">
        <v>10</v>
      </c>
      <c r="C394" s="209"/>
      <c r="D394" s="1878">
        <v>521438.89</v>
      </c>
      <c r="E394" s="2003"/>
      <c r="F394" s="1875"/>
      <c r="G394" s="1875"/>
      <c r="H394" s="1366">
        <f t="shared" si="18"/>
        <v>521438.89</v>
      </c>
      <c r="I394" s="1694"/>
      <c r="J394" s="561" t="s">
        <v>1559</v>
      </c>
      <c r="K394" s="497"/>
      <c r="M394" s="2604">
        <f>IFERROR(VLOOKUP(A394,$P$364:$Q$414,2,FALSE),"")</f>
        <v>521438.89</v>
      </c>
      <c r="N394" s="1773"/>
      <c r="P394" s="325">
        <v>5175</v>
      </c>
      <c r="Q394" s="325">
        <v>3167.88</v>
      </c>
    </row>
    <row r="395" spans="1:17" s="325" customFormat="1" ht="12.75" x14ac:dyDescent="0.2">
      <c r="A395" s="1924">
        <v>5145</v>
      </c>
      <c r="B395" s="211" t="s">
        <v>11</v>
      </c>
      <c r="C395" s="209"/>
      <c r="D395" s="1878">
        <v>111486.53</v>
      </c>
      <c r="E395" s="2003"/>
      <c r="F395" s="1875"/>
      <c r="G395" s="1875"/>
      <c r="H395" s="1366">
        <f t="shared" si="18"/>
        <v>111486.53</v>
      </c>
      <c r="I395" s="1694"/>
      <c r="J395" s="561" t="s">
        <v>1559</v>
      </c>
      <c r="K395" s="497"/>
      <c r="M395" s="2604">
        <f>IFERROR(VLOOKUP(A395,$P$364:$Q$414,2,FALSE),"")</f>
        <v>111486.53</v>
      </c>
      <c r="N395" s="1773"/>
      <c r="P395" s="325">
        <v>5305</v>
      </c>
      <c r="Q395" s="325">
        <v>244067.01</v>
      </c>
    </row>
    <row r="396" spans="1:17" s="325" customFormat="1" ht="25.5" x14ac:dyDescent="0.2">
      <c r="A396" s="1924">
        <v>5150</v>
      </c>
      <c r="B396" s="211" t="s">
        <v>12</v>
      </c>
      <c r="C396" s="209"/>
      <c r="D396" s="1878">
        <v>48767.05</v>
      </c>
      <c r="E396" s="2003"/>
      <c r="F396" s="1875"/>
      <c r="G396" s="1875"/>
      <c r="H396" s="1366">
        <f t="shared" si="18"/>
        <v>48767.05</v>
      </c>
      <c r="I396" s="1694"/>
      <c r="J396" s="561" t="s">
        <v>1559</v>
      </c>
      <c r="K396" s="497"/>
      <c r="M396" s="2604">
        <f>IFERROR(VLOOKUP(A396,$P$364:$Q$414,2,FALSE),"")</f>
        <v>48767.05</v>
      </c>
      <c r="N396" s="1773"/>
      <c r="P396" s="325">
        <v>5310</v>
      </c>
      <c r="Q396" s="325">
        <v>16362.99</v>
      </c>
    </row>
    <row r="397" spans="1:17" s="325" customFormat="1" ht="12.75" x14ac:dyDescent="0.2">
      <c r="A397" s="1924">
        <v>5155</v>
      </c>
      <c r="B397" s="211" t="s">
        <v>13</v>
      </c>
      <c r="C397" s="209"/>
      <c r="D397" s="1878">
        <v>142806.51</v>
      </c>
      <c r="E397" s="2003"/>
      <c r="F397" s="1875"/>
      <c r="G397" s="1875"/>
      <c r="H397" s="1366">
        <f t="shared" si="18"/>
        <v>142806.51</v>
      </c>
      <c r="I397" s="1694"/>
      <c r="J397" s="561" t="s">
        <v>1559</v>
      </c>
      <c r="K397" s="497"/>
      <c r="M397" s="2604">
        <f>IFERROR(VLOOKUP(A397,$P$364:$Q$414,2,FALSE),"")</f>
        <v>142806.51</v>
      </c>
      <c r="N397" s="1773"/>
      <c r="P397" s="325">
        <v>5315</v>
      </c>
      <c r="Q397" s="325">
        <v>1667786.05</v>
      </c>
    </row>
    <row r="398" spans="1:17" s="325" customFormat="1" ht="12.75" x14ac:dyDescent="0.2">
      <c r="A398" s="1924">
        <v>5160</v>
      </c>
      <c r="B398" s="211" t="s">
        <v>14</v>
      </c>
      <c r="C398" s="209"/>
      <c r="D398" s="1878">
        <v>151223.14000000001</v>
      </c>
      <c r="E398" s="2003"/>
      <c r="F398" s="1877"/>
      <c r="G398" s="1875"/>
      <c r="H398" s="1366">
        <f t="shared" si="18"/>
        <v>151223.14000000001</v>
      </c>
      <c r="I398" s="1694"/>
      <c r="J398" s="561" t="s">
        <v>1559</v>
      </c>
      <c r="K398" s="497"/>
      <c r="M398" s="2604">
        <f>IFERROR(VLOOKUP(A398,$P$364:$Q$414,2,FALSE),"")</f>
        <v>151223.14000000001</v>
      </c>
      <c r="N398" s="1773"/>
      <c r="P398" s="325">
        <v>5320</v>
      </c>
      <c r="Q398" s="325">
        <v>211376.9</v>
      </c>
    </row>
    <row r="399" spans="1:17" s="325" customFormat="1" ht="12.75" x14ac:dyDescent="0.2">
      <c r="A399" s="205">
        <v>5165</v>
      </c>
      <c r="B399" s="206" t="s">
        <v>15</v>
      </c>
      <c r="C399" s="209"/>
      <c r="D399" s="1878"/>
      <c r="E399" s="2003"/>
      <c r="F399" s="1875"/>
      <c r="G399" s="1875"/>
      <c r="H399" s="1366">
        <f t="shared" si="18"/>
        <v>0</v>
      </c>
      <c r="I399" s="1694"/>
      <c r="J399" s="561" t="s">
        <v>592</v>
      </c>
      <c r="K399" s="497"/>
      <c r="M399" s="2604" t="str">
        <f>IFERROR(VLOOKUP(A399,$P$364:$Q$414,2,FALSE),"")</f>
        <v/>
      </c>
      <c r="N399" s="1773"/>
      <c r="P399" s="325">
        <v>5335</v>
      </c>
      <c r="Q399" s="325">
        <v>242414.71</v>
      </c>
    </row>
    <row r="400" spans="1:17" s="325" customFormat="1" ht="12.75" x14ac:dyDescent="0.2">
      <c r="A400" s="205">
        <v>5170</v>
      </c>
      <c r="B400" s="206" t="s">
        <v>1438</v>
      </c>
      <c r="C400" s="209"/>
      <c r="D400" s="2366">
        <v>3429.68</v>
      </c>
      <c r="E400" s="2003"/>
      <c r="F400" s="1875">
        <f>-D400</f>
        <v>-3429.68</v>
      </c>
      <c r="G400" s="1875"/>
      <c r="H400" s="1366">
        <f t="shared" si="18"/>
        <v>0</v>
      </c>
      <c r="I400" s="1694"/>
      <c r="J400" s="2369" t="s">
        <v>592</v>
      </c>
      <c r="K400" s="2370"/>
      <c r="M400" s="2604">
        <f>IFERROR(VLOOKUP(A400,$P$364:$Q$414,2,FALSE),"")</f>
        <v>3429.68</v>
      </c>
      <c r="N400" s="1773"/>
      <c r="P400" s="325">
        <v>5340</v>
      </c>
      <c r="Q400" s="325">
        <v>74810.149999999994</v>
      </c>
    </row>
    <row r="401" spans="1:17" s="325" customFormat="1" ht="12.75" x14ac:dyDescent="0.2">
      <c r="A401" s="205">
        <v>5172</v>
      </c>
      <c r="B401" s="206" t="s">
        <v>1520</v>
      </c>
      <c r="C401" s="209"/>
      <c r="D401" s="2366">
        <v>2424.15</v>
      </c>
      <c r="E401" s="2003"/>
      <c r="F401" s="1875">
        <f>-D401</f>
        <v>-2424.15</v>
      </c>
      <c r="G401" s="1875"/>
      <c r="H401" s="1366">
        <f t="shared" si="18"/>
        <v>0</v>
      </c>
      <c r="I401" s="1694"/>
      <c r="J401" s="2369" t="s">
        <v>592</v>
      </c>
      <c r="K401" s="2370"/>
      <c r="M401" s="2604">
        <f>IFERROR(VLOOKUP(A401,$P$364:$Q$414,2,FALSE),"")</f>
        <v>2424.15</v>
      </c>
      <c r="N401" s="1773"/>
      <c r="P401" s="325">
        <v>5415</v>
      </c>
      <c r="Q401" s="325">
        <v>0</v>
      </c>
    </row>
    <row r="402" spans="1:17" s="325" customFormat="1" ht="12.75" x14ac:dyDescent="0.2">
      <c r="A402" s="1924">
        <v>5175</v>
      </c>
      <c r="B402" s="220" t="s">
        <v>1521</v>
      </c>
      <c r="C402" s="209"/>
      <c r="D402" s="1878">
        <v>3167.88</v>
      </c>
      <c r="E402" s="2003"/>
      <c r="F402" s="1875"/>
      <c r="G402" s="1875"/>
      <c r="H402" s="1366">
        <f t="shared" si="18"/>
        <v>3167.88</v>
      </c>
      <c r="I402" s="1694"/>
      <c r="J402" s="561" t="s">
        <v>1559</v>
      </c>
      <c r="K402" s="497"/>
      <c r="M402" s="2604">
        <f>IFERROR(VLOOKUP(A402,$P$364:$Q$414,2,FALSE),"")</f>
        <v>3167.88</v>
      </c>
      <c r="N402" s="1773"/>
      <c r="P402" s="325">
        <v>5605</v>
      </c>
      <c r="Q402" s="325">
        <v>1151572.6599999999</v>
      </c>
    </row>
    <row r="403" spans="1:17" s="325" customFormat="1" ht="12.75" x14ac:dyDescent="0.2">
      <c r="A403" s="205">
        <v>5178</v>
      </c>
      <c r="B403" s="206" t="s">
        <v>1522</v>
      </c>
      <c r="C403" s="209"/>
      <c r="D403" s="1878"/>
      <c r="E403" s="2003"/>
      <c r="F403" s="1875"/>
      <c r="G403" s="1875"/>
      <c r="H403" s="1366">
        <f t="shared" si="18"/>
        <v>0</v>
      </c>
      <c r="I403" s="1694"/>
      <c r="J403" s="561" t="s">
        <v>592</v>
      </c>
      <c r="K403" s="497"/>
      <c r="M403" s="2604" t="str">
        <f>IFERROR(VLOOKUP(A403,$P$364:$Q$414,2,FALSE),"")</f>
        <v/>
      </c>
      <c r="N403" s="1773"/>
      <c r="P403" s="325">
        <v>5610</v>
      </c>
      <c r="Q403" s="325">
        <v>727902.53</v>
      </c>
    </row>
    <row r="404" spans="1:17" s="325" customFormat="1" ht="12.75" x14ac:dyDescent="0.2">
      <c r="A404" s="205">
        <v>5185</v>
      </c>
      <c r="B404" s="206" t="s">
        <v>1523</v>
      </c>
      <c r="C404" s="209"/>
      <c r="D404" s="1878"/>
      <c r="E404" s="2003"/>
      <c r="F404" s="1875"/>
      <c r="G404" s="1875"/>
      <c r="H404" s="1366">
        <f t="shared" si="18"/>
        <v>0</v>
      </c>
      <c r="I404" s="1694"/>
      <c r="J404" s="561" t="s">
        <v>592</v>
      </c>
      <c r="K404" s="497"/>
      <c r="M404" s="2604" t="str">
        <f>IFERROR(VLOOKUP(A404,$P$364:$Q$414,2,FALSE),"")</f>
        <v/>
      </c>
      <c r="N404" s="1773"/>
      <c r="P404" s="325">
        <v>5615</v>
      </c>
      <c r="Q404" s="325">
        <v>551909.44999999995</v>
      </c>
    </row>
    <row r="405" spans="1:17" s="325" customFormat="1" ht="12.75" x14ac:dyDescent="0.2">
      <c r="A405" s="205">
        <v>5186</v>
      </c>
      <c r="B405" s="206" t="s">
        <v>1524</v>
      </c>
      <c r="C405" s="209"/>
      <c r="D405" s="1878"/>
      <c r="E405" s="2003"/>
      <c r="F405" s="1875"/>
      <c r="G405" s="1875"/>
      <c r="H405" s="1366">
        <f t="shared" si="18"/>
        <v>0</v>
      </c>
      <c r="I405" s="1694"/>
      <c r="J405" s="561" t="s">
        <v>592</v>
      </c>
      <c r="K405" s="497"/>
      <c r="M405" s="2604" t="str">
        <f>IFERROR(VLOOKUP(A405,$P$364:$Q$414,2,FALSE),"")</f>
        <v/>
      </c>
      <c r="N405" s="1773"/>
      <c r="P405" s="325">
        <v>5620</v>
      </c>
      <c r="Q405" s="325">
        <v>73635.89</v>
      </c>
    </row>
    <row r="406" spans="1:17" s="325" customFormat="1" ht="12.75" x14ac:dyDescent="0.2">
      <c r="A406" s="205">
        <v>5190</v>
      </c>
      <c r="B406" s="206" t="s">
        <v>1525</v>
      </c>
      <c r="C406" s="209"/>
      <c r="D406" s="1878"/>
      <c r="E406" s="2003"/>
      <c r="F406" s="1875"/>
      <c r="G406" s="1875"/>
      <c r="H406" s="1366">
        <f t="shared" si="18"/>
        <v>0</v>
      </c>
      <c r="I406" s="1694"/>
      <c r="J406" s="561" t="s">
        <v>592</v>
      </c>
      <c r="K406" s="497"/>
      <c r="M406" s="2604" t="str">
        <f>IFERROR(VLOOKUP(A406,$P$364:$Q$414,2,FALSE),"")</f>
        <v/>
      </c>
      <c r="N406" s="1773"/>
      <c r="P406" s="325">
        <v>5630</v>
      </c>
      <c r="Q406" s="325">
        <v>45573.97</v>
      </c>
    </row>
    <row r="407" spans="1:17" s="325" customFormat="1" ht="12.75" x14ac:dyDescent="0.2">
      <c r="A407" s="205">
        <v>5192</v>
      </c>
      <c r="B407" s="206" t="s">
        <v>1526</v>
      </c>
      <c r="C407" s="209"/>
      <c r="D407" s="1878"/>
      <c r="E407" s="2003"/>
      <c r="F407" s="1875"/>
      <c r="G407" s="1875"/>
      <c r="H407" s="1366">
        <f t="shared" si="18"/>
        <v>0</v>
      </c>
      <c r="I407" s="1694"/>
      <c r="J407" s="561" t="s">
        <v>592</v>
      </c>
      <c r="K407" s="497"/>
      <c r="M407" s="2604" t="str">
        <f>IFERROR(VLOOKUP(A407,$P$364:$Q$414,2,FALSE),"")</f>
        <v/>
      </c>
      <c r="N407" s="1773"/>
      <c r="P407" s="325">
        <v>5635</v>
      </c>
      <c r="Q407" s="325">
        <v>137180.54999999999</v>
      </c>
    </row>
    <row r="408" spans="1:17" s="325" customFormat="1" ht="25.5" x14ac:dyDescent="0.2">
      <c r="A408" s="219">
        <v>5195</v>
      </c>
      <c r="B408" s="220" t="s">
        <v>1527</v>
      </c>
      <c r="C408" s="209"/>
      <c r="D408" s="1878"/>
      <c r="E408" s="2003"/>
      <c r="F408" s="1875"/>
      <c r="G408" s="1875"/>
      <c r="H408" s="1366">
        <f t="shared" si="18"/>
        <v>0</v>
      </c>
      <c r="I408" s="1694"/>
      <c r="J408" s="561" t="s">
        <v>592</v>
      </c>
      <c r="K408" s="497"/>
      <c r="M408" s="2604" t="str">
        <f>IFERROR(VLOOKUP(A408,$P$364:$Q$414,2,FALSE),"")</f>
        <v/>
      </c>
      <c r="N408" s="1773"/>
      <c r="P408" s="325">
        <v>5645</v>
      </c>
      <c r="Q408" s="325">
        <v>346943.93</v>
      </c>
    </row>
    <row r="409" spans="1:17" s="325" customFormat="1" ht="12.75" x14ac:dyDescent="0.2">
      <c r="A409" s="212">
        <v>5205</v>
      </c>
      <c r="B409" s="211" t="s">
        <v>1528</v>
      </c>
      <c r="C409" s="209"/>
      <c r="D409" s="1878"/>
      <c r="E409" s="2003"/>
      <c r="F409" s="1875"/>
      <c r="G409" s="1875"/>
      <c r="H409" s="1366">
        <f t="shared" si="18"/>
        <v>0</v>
      </c>
      <c r="I409" s="1694"/>
      <c r="J409" s="561" t="s">
        <v>313</v>
      </c>
      <c r="K409" s="497"/>
      <c r="M409" s="2604" t="str">
        <f>IFERROR(VLOOKUP(A409,$P$364:$Q$414,2,FALSE),"")</f>
        <v/>
      </c>
      <c r="N409" s="1773"/>
      <c r="P409" s="325">
        <v>5655</v>
      </c>
      <c r="Q409" s="325">
        <v>672532.1</v>
      </c>
    </row>
    <row r="410" spans="1:17" s="325" customFormat="1" ht="12.75" x14ac:dyDescent="0.2">
      <c r="A410" s="212">
        <v>5210</v>
      </c>
      <c r="B410" s="211" t="s">
        <v>1529</v>
      </c>
      <c r="C410" s="209"/>
      <c r="D410" s="1878"/>
      <c r="E410" s="2003"/>
      <c r="F410" s="1875"/>
      <c r="G410" s="1875"/>
      <c r="H410" s="1366">
        <f t="shared" si="18"/>
        <v>0</v>
      </c>
      <c r="I410" s="1694"/>
      <c r="J410" s="561" t="s">
        <v>313</v>
      </c>
      <c r="K410" s="497"/>
      <c r="M410" s="2604" t="str">
        <f>IFERROR(VLOOKUP(A410,$P$364:$Q$414,2,FALSE),"")</f>
        <v/>
      </c>
      <c r="N410" s="1773"/>
      <c r="P410" s="325">
        <v>5660</v>
      </c>
      <c r="Q410" s="325">
        <v>533787.49</v>
      </c>
    </row>
    <row r="411" spans="1:17" s="325" customFormat="1" ht="12.75" x14ac:dyDescent="0.2">
      <c r="A411" s="212">
        <v>5215</v>
      </c>
      <c r="B411" s="211" t="s">
        <v>1530</v>
      </c>
      <c r="C411" s="209"/>
      <c r="D411" s="1878"/>
      <c r="E411" s="2003"/>
      <c r="F411" s="1875"/>
      <c r="G411" s="1875"/>
      <c r="H411" s="1366">
        <f t="shared" si="18"/>
        <v>0</v>
      </c>
      <c r="I411" s="1694"/>
      <c r="J411" s="561" t="s">
        <v>313</v>
      </c>
      <c r="K411" s="497"/>
      <c r="M411" s="2604" t="str">
        <f>IFERROR(VLOOKUP(A411,$P$364:$Q$414,2,FALSE),"")</f>
        <v/>
      </c>
      <c r="N411" s="1773"/>
      <c r="P411" s="325">
        <v>5665</v>
      </c>
      <c r="Q411" s="325">
        <v>305291.27</v>
      </c>
    </row>
    <row r="412" spans="1:17" s="325" customFormat="1" ht="12.75" x14ac:dyDescent="0.2">
      <c r="A412" s="1924">
        <v>5305</v>
      </c>
      <c r="B412" s="220" t="s">
        <v>1531</v>
      </c>
      <c r="C412" s="209"/>
      <c r="D412" s="1878">
        <v>244067.01</v>
      </c>
      <c r="E412" s="2003"/>
      <c r="F412" s="1875"/>
      <c r="G412" s="1875"/>
      <c r="H412" s="1366">
        <f t="shared" si="18"/>
        <v>244067.01</v>
      </c>
      <c r="I412" s="1694"/>
      <c r="J412" s="561" t="s">
        <v>564</v>
      </c>
      <c r="K412" s="497"/>
      <c r="M412" s="2604">
        <f>IFERROR(VLOOKUP(A412,$P$364:$Q$414,2,FALSE),"")</f>
        <v>244067.01</v>
      </c>
      <c r="N412" s="1773"/>
      <c r="P412" s="325">
        <v>5675</v>
      </c>
      <c r="Q412" s="325">
        <v>545497.09</v>
      </c>
    </row>
    <row r="413" spans="1:17" s="325" customFormat="1" ht="12.75" x14ac:dyDescent="0.2">
      <c r="A413" s="1924">
        <v>5310</v>
      </c>
      <c r="B413" s="220" t="s">
        <v>286</v>
      </c>
      <c r="C413" s="209"/>
      <c r="D413" s="1878">
        <v>16362.99</v>
      </c>
      <c r="E413" s="2003"/>
      <c r="F413" s="1875"/>
      <c r="G413" s="1875"/>
      <c r="H413" s="1366">
        <f t="shared" si="18"/>
        <v>16362.99</v>
      </c>
      <c r="I413" s="1694"/>
      <c r="J413" s="561" t="s">
        <v>564</v>
      </c>
      <c r="K413" s="497"/>
      <c r="M413" s="2604">
        <f>IFERROR(VLOOKUP(A413,$P$364:$Q$414,2,FALSE),"")</f>
        <v>16362.99</v>
      </c>
      <c r="N413" s="1773"/>
      <c r="P413" s="325">
        <v>5695</v>
      </c>
      <c r="Q413" s="325">
        <v>0</v>
      </c>
    </row>
    <row r="414" spans="1:17" s="325" customFormat="1" ht="12.75" x14ac:dyDescent="0.2">
      <c r="A414" s="1924">
        <v>5315</v>
      </c>
      <c r="B414" s="220" t="s">
        <v>1136</v>
      </c>
      <c r="C414" s="209"/>
      <c r="D414" s="1878">
        <v>1667786.05</v>
      </c>
      <c r="E414" s="2003"/>
      <c r="F414" s="1875"/>
      <c r="G414" s="1875"/>
      <c r="H414" s="1366">
        <f t="shared" si="18"/>
        <v>1667786.05</v>
      </c>
      <c r="I414" s="1694"/>
      <c r="J414" s="561" t="s">
        <v>564</v>
      </c>
      <c r="K414" s="497"/>
      <c r="M414" s="2604">
        <f>IFERROR(VLOOKUP(A414,$P$364:$Q$414,2,FALSE),"")</f>
        <v>1667786.05</v>
      </c>
      <c r="N414" s="1773"/>
      <c r="P414" s="325">
        <v>6205</v>
      </c>
      <c r="Q414" s="325">
        <v>33681.1</v>
      </c>
    </row>
    <row r="415" spans="1:17" s="325" customFormat="1" ht="12.75" x14ac:dyDescent="0.2">
      <c r="A415" s="1924">
        <v>5320</v>
      </c>
      <c r="B415" s="220" t="s">
        <v>1137</v>
      </c>
      <c r="C415" s="209"/>
      <c r="D415" s="1878">
        <v>211376.9</v>
      </c>
      <c r="E415" s="2003"/>
      <c r="F415" s="1875"/>
      <c r="G415" s="1875"/>
      <c r="H415" s="1366">
        <f t="shared" si="18"/>
        <v>211376.9</v>
      </c>
      <c r="I415" s="1694"/>
      <c r="J415" s="561" t="s">
        <v>564</v>
      </c>
      <c r="K415" s="497"/>
      <c r="M415" s="2604">
        <f>IFERROR(VLOOKUP(A415,$P$364:$Q$414,2,FALSE),"")</f>
        <v>211376.9</v>
      </c>
      <c r="N415" s="1773"/>
    </row>
    <row r="416" spans="1:17" s="325" customFormat="1" ht="12.75" x14ac:dyDescent="0.2">
      <c r="A416" s="1924">
        <v>5325</v>
      </c>
      <c r="B416" s="220" t="s">
        <v>1138</v>
      </c>
      <c r="C416" s="209"/>
      <c r="D416" s="1878"/>
      <c r="E416" s="2003"/>
      <c r="F416" s="1875"/>
      <c r="G416" s="1875"/>
      <c r="H416" s="1366">
        <f t="shared" si="18"/>
        <v>0</v>
      </c>
      <c r="I416" s="1694"/>
      <c r="J416" s="561" t="s">
        <v>564</v>
      </c>
      <c r="K416" s="497"/>
      <c r="M416" s="2604" t="str">
        <f>IFERROR(VLOOKUP(A416,$P$364:$Q$414,2,FALSE),"")</f>
        <v/>
      </c>
      <c r="N416" s="1773"/>
    </row>
    <row r="417" spans="1:14" s="325" customFormat="1" ht="12.75" x14ac:dyDescent="0.2">
      <c r="A417" s="1924">
        <v>5330</v>
      </c>
      <c r="B417" s="220" t="s">
        <v>1139</v>
      </c>
      <c r="C417" s="209"/>
      <c r="D417" s="1878"/>
      <c r="E417" s="2003"/>
      <c r="F417" s="1875"/>
      <c r="G417" s="1875"/>
      <c r="H417" s="1366">
        <f t="shared" si="18"/>
        <v>0</v>
      </c>
      <c r="I417" s="1694"/>
      <c r="J417" s="561" t="s">
        <v>564</v>
      </c>
      <c r="K417" s="497"/>
      <c r="M417" s="2604" t="str">
        <f>IFERROR(VLOOKUP(A417,$P$364:$Q$414,2,FALSE),"")</f>
        <v/>
      </c>
      <c r="N417" s="1773"/>
    </row>
    <row r="418" spans="1:14" s="325" customFormat="1" ht="12.75" x14ac:dyDescent="0.2">
      <c r="A418" s="1924">
        <v>5335</v>
      </c>
      <c r="B418" s="220" t="s">
        <v>1140</v>
      </c>
      <c r="C418" s="209"/>
      <c r="D418" s="1878">
        <v>242414.71</v>
      </c>
      <c r="E418" s="2003"/>
      <c r="F418" s="1875"/>
      <c r="G418" s="1875"/>
      <c r="H418" s="1366">
        <f t="shared" si="18"/>
        <v>242414.71</v>
      </c>
      <c r="I418" s="1694"/>
      <c r="J418" s="561" t="s">
        <v>54</v>
      </c>
      <c r="K418" s="497"/>
      <c r="M418" s="2604">
        <f>IFERROR(VLOOKUP(A418,$P$364:$Q$414,2,FALSE),"")</f>
        <v>242414.71</v>
      </c>
      <c r="N418" s="1773"/>
    </row>
    <row r="419" spans="1:14" s="325" customFormat="1" ht="12.75" x14ac:dyDescent="0.2">
      <c r="A419" s="1924">
        <v>5340</v>
      </c>
      <c r="B419" s="220" t="s">
        <v>1141</v>
      </c>
      <c r="C419" s="209"/>
      <c r="D419" s="1878">
        <v>74810.149999999994</v>
      </c>
      <c r="E419" s="2003"/>
      <c r="F419" s="1875"/>
      <c r="G419" s="1875"/>
      <c r="H419" s="1366">
        <f t="shared" si="18"/>
        <v>74810.149999999994</v>
      </c>
      <c r="I419" s="1694"/>
      <c r="J419" s="561" t="s">
        <v>564</v>
      </c>
      <c r="K419" s="497"/>
      <c r="M419" s="2604">
        <f>IFERROR(VLOOKUP(A419,$P$364:$Q$414,2,FALSE),"")</f>
        <v>74810.149999999994</v>
      </c>
      <c r="N419" s="1773"/>
    </row>
    <row r="420" spans="1:14" s="325" customFormat="1" ht="12.75" x14ac:dyDescent="0.2">
      <c r="A420" s="1924">
        <v>5405</v>
      </c>
      <c r="B420" s="1764" t="s">
        <v>1531</v>
      </c>
      <c r="C420" s="209"/>
      <c r="D420" s="1878"/>
      <c r="E420" s="2003"/>
      <c r="F420" s="1875"/>
      <c r="G420" s="1875"/>
      <c r="H420" s="1366">
        <f t="shared" si="18"/>
        <v>0</v>
      </c>
      <c r="I420" s="1694"/>
      <c r="J420" s="561" t="s">
        <v>561</v>
      </c>
      <c r="K420" s="497"/>
      <c r="M420" s="2604" t="str">
        <f>IFERROR(VLOOKUP(A420,$P$364:$Q$414,2,FALSE),"")</f>
        <v/>
      </c>
      <c r="N420" s="1773"/>
    </row>
    <row r="421" spans="1:14" s="325" customFormat="1" ht="12.75" x14ac:dyDescent="0.2">
      <c r="A421" s="1924">
        <v>5410</v>
      </c>
      <c r="B421" s="1764" t="s">
        <v>1142</v>
      </c>
      <c r="C421" s="209"/>
      <c r="D421" s="1878"/>
      <c r="E421" s="2003"/>
      <c r="F421" s="1875"/>
      <c r="G421" s="1875"/>
      <c r="H421" s="1366">
        <f t="shared" si="18"/>
        <v>0</v>
      </c>
      <c r="I421" s="1694"/>
      <c r="J421" s="561" t="s">
        <v>561</v>
      </c>
      <c r="K421" s="497"/>
      <c r="M421" s="2604" t="str">
        <f>IFERROR(VLOOKUP(A421,$P$364:$Q$414,2,FALSE),"")</f>
        <v/>
      </c>
      <c r="N421" s="1773"/>
    </row>
    <row r="422" spans="1:14" s="325" customFormat="1" ht="12.75" x14ac:dyDescent="0.2">
      <c r="A422" s="1924">
        <v>5415</v>
      </c>
      <c r="B422" s="1764" t="s">
        <v>36</v>
      </c>
      <c r="C422" s="209"/>
      <c r="D422" s="1878"/>
      <c r="E422" s="2003"/>
      <c r="F422" s="1875"/>
      <c r="G422" s="1875"/>
      <c r="H422" s="1366">
        <f t="shared" si="18"/>
        <v>0</v>
      </c>
      <c r="I422" s="1694"/>
      <c r="J422" s="561" t="s">
        <v>45</v>
      </c>
      <c r="K422" s="497"/>
      <c r="M422" s="2604">
        <f>IFERROR(VLOOKUP(A422,$P$364:$Q$414,2,FALSE),"")</f>
        <v>0</v>
      </c>
      <c r="N422" s="1773"/>
    </row>
    <row r="423" spans="1:14" s="325" customFormat="1" ht="12.75" x14ac:dyDescent="0.2">
      <c r="A423" s="1924">
        <v>5420</v>
      </c>
      <c r="B423" s="1764" t="s">
        <v>37</v>
      </c>
      <c r="C423" s="209"/>
      <c r="D423" s="1878"/>
      <c r="E423" s="2003"/>
      <c r="F423" s="1875"/>
      <c r="G423" s="1875"/>
      <c r="H423" s="1366">
        <f t="shared" si="18"/>
        <v>0</v>
      </c>
      <c r="I423" s="1694"/>
      <c r="J423" s="561" t="s">
        <v>561</v>
      </c>
      <c r="K423" s="497"/>
      <c r="M423" s="2604" t="str">
        <f>IFERROR(VLOOKUP(A423,$P$364:$Q$414,2,FALSE),"")</f>
        <v/>
      </c>
      <c r="N423" s="1773"/>
    </row>
    <row r="424" spans="1:14" s="325" customFormat="1" ht="25.5" x14ac:dyDescent="0.2">
      <c r="A424" s="1924">
        <v>5425</v>
      </c>
      <c r="B424" s="1764" t="s">
        <v>38</v>
      </c>
      <c r="C424" s="209"/>
      <c r="D424" s="1878"/>
      <c r="E424" s="2003"/>
      <c r="F424" s="1875"/>
      <c r="G424" s="1875"/>
      <c r="H424" s="1366">
        <f t="shared" si="18"/>
        <v>0</v>
      </c>
      <c r="I424" s="1694"/>
      <c r="J424" s="561" t="s">
        <v>561</v>
      </c>
      <c r="K424" s="497"/>
      <c r="M424" s="2604" t="str">
        <f>IFERROR(VLOOKUP(A424,$P$364:$Q$414,2,FALSE),"")</f>
        <v/>
      </c>
      <c r="N424" s="1773"/>
    </row>
    <row r="425" spans="1:14" s="325" customFormat="1" ht="12.75" x14ac:dyDescent="0.2">
      <c r="A425" s="1924">
        <v>5505</v>
      </c>
      <c r="B425" s="1764" t="s">
        <v>1531</v>
      </c>
      <c r="C425" s="209"/>
      <c r="D425" s="1878"/>
      <c r="E425" s="2003"/>
      <c r="F425" s="1875"/>
      <c r="G425" s="1875"/>
      <c r="H425" s="1366">
        <f t="shared" si="18"/>
        <v>0</v>
      </c>
      <c r="I425" s="1694"/>
      <c r="J425" s="561" t="s">
        <v>48</v>
      </c>
      <c r="K425" s="497"/>
      <c r="M425" s="2604" t="str">
        <f>IFERROR(VLOOKUP(A425,$P$364:$Q$414,2,FALSE),"")</f>
        <v/>
      </c>
      <c r="N425" s="1773"/>
    </row>
    <row r="426" spans="1:14" s="325" customFormat="1" ht="12.75" x14ac:dyDescent="0.2">
      <c r="A426" s="1924">
        <v>5510</v>
      </c>
      <c r="B426" s="1764" t="s">
        <v>1584</v>
      </c>
      <c r="C426" s="209"/>
      <c r="D426" s="1878"/>
      <c r="E426" s="2003"/>
      <c r="F426" s="1875"/>
      <c r="G426" s="1875"/>
      <c r="H426" s="1366">
        <f t="shared" si="18"/>
        <v>0</v>
      </c>
      <c r="I426" s="1694"/>
      <c r="J426" s="561" t="s">
        <v>48</v>
      </c>
      <c r="K426" s="497"/>
      <c r="M426" s="2604" t="str">
        <f>IFERROR(VLOOKUP(A426,$P$364:$Q$414,2,FALSE),"")</f>
        <v/>
      </c>
      <c r="N426" s="1773"/>
    </row>
    <row r="427" spans="1:14" s="325" customFormat="1" ht="12.75" x14ac:dyDescent="0.2">
      <c r="A427" s="1924">
        <v>5515</v>
      </c>
      <c r="B427" s="1764" t="s">
        <v>1585</v>
      </c>
      <c r="C427" s="209"/>
      <c r="D427" s="1878"/>
      <c r="E427" s="2003"/>
      <c r="F427" s="1875"/>
      <c r="G427" s="1875"/>
      <c r="H427" s="1366">
        <f t="shared" si="18"/>
        <v>0</v>
      </c>
      <c r="I427" s="1694"/>
      <c r="J427" s="561" t="s">
        <v>3</v>
      </c>
      <c r="K427" s="497"/>
      <c r="M427" s="2604" t="str">
        <f>IFERROR(VLOOKUP(A427,$P$364:$Q$414,2,FALSE),"")</f>
        <v/>
      </c>
      <c r="N427" s="1773"/>
    </row>
    <row r="428" spans="1:14" s="325" customFormat="1" ht="12.75" x14ac:dyDescent="0.2">
      <c r="A428" s="1924">
        <v>5520</v>
      </c>
      <c r="B428" s="1764" t="s">
        <v>1586</v>
      </c>
      <c r="C428" s="209"/>
      <c r="D428" s="1878"/>
      <c r="E428" s="2003"/>
      <c r="F428" s="1875"/>
      <c r="G428" s="1875"/>
      <c r="H428" s="1366">
        <f t="shared" si="18"/>
        <v>0</v>
      </c>
      <c r="I428" s="1694"/>
      <c r="J428" s="561" t="s">
        <v>48</v>
      </c>
      <c r="K428" s="497"/>
      <c r="M428" s="2604" t="str">
        <f>IFERROR(VLOOKUP(A428,$P$364:$Q$414,2,FALSE),"")</f>
        <v/>
      </c>
      <c r="N428" s="1773"/>
    </row>
    <row r="429" spans="1:14" s="325" customFormat="1" ht="12.75" x14ac:dyDescent="0.2">
      <c r="A429" s="1924">
        <v>5605</v>
      </c>
      <c r="B429" s="1764" t="s">
        <v>1587</v>
      </c>
      <c r="C429" s="209"/>
      <c r="D429" s="1878">
        <v>1151572.6599999999</v>
      </c>
      <c r="E429" s="2003"/>
      <c r="F429" s="1875"/>
      <c r="G429" s="1875"/>
      <c r="H429" s="1366">
        <f t="shared" si="18"/>
        <v>1151572.6599999999</v>
      </c>
      <c r="I429" s="1694"/>
      <c r="J429" s="561" t="s">
        <v>562</v>
      </c>
      <c r="K429" s="497"/>
      <c r="M429" s="2604">
        <f>IFERROR(VLOOKUP(A429,$P$364:$Q$414,2,FALSE),"")</f>
        <v>1151572.6599999999</v>
      </c>
      <c r="N429" s="1773"/>
    </row>
    <row r="430" spans="1:14" s="325" customFormat="1" ht="12.75" x14ac:dyDescent="0.2">
      <c r="A430" s="1924">
        <v>5610</v>
      </c>
      <c r="B430" s="1764" t="s">
        <v>1588</v>
      </c>
      <c r="C430" s="209"/>
      <c r="D430" s="1878">
        <v>727902.53</v>
      </c>
      <c r="E430" s="2003"/>
      <c r="F430" s="1875"/>
      <c r="G430" s="1875"/>
      <c r="H430" s="1366">
        <f t="shared" si="18"/>
        <v>727902.53</v>
      </c>
      <c r="I430" s="1694"/>
      <c r="J430" s="561" t="s">
        <v>562</v>
      </c>
      <c r="K430" s="497"/>
      <c r="M430" s="2604">
        <f>IFERROR(VLOOKUP(A430,$P$364:$Q$414,2,FALSE),"")</f>
        <v>727902.53</v>
      </c>
      <c r="N430" s="1773"/>
    </row>
    <row r="431" spans="1:14" s="325" customFormat="1" ht="12.75" x14ac:dyDescent="0.2">
      <c r="A431" s="1924">
        <v>5615</v>
      </c>
      <c r="B431" s="1764" t="s">
        <v>1589</v>
      </c>
      <c r="C431" s="209"/>
      <c r="D431" s="1878">
        <v>551909.44999999995</v>
      </c>
      <c r="E431" s="2003"/>
      <c r="F431" s="1875"/>
      <c r="G431" s="1875"/>
      <c r="H431" s="1366">
        <f t="shared" si="18"/>
        <v>551909.44999999995</v>
      </c>
      <c r="I431" s="1694"/>
      <c r="J431" s="561" t="s">
        <v>562</v>
      </c>
      <c r="K431" s="497"/>
      <c r="M431" s="2604">
        <f>IFERROR(VLOOKUP(A431,$P$364:$Q$414,2,FALSE),"")</f>
        <v>551909.44999999995</v>
      </c>
      <c r="N431" s="1773"/>
    </row>
    <row r="432" spans="1:14" s="325" customFormat="1" ht="12.75" x14ac:dyDescent="0.2">
      <c r="A432" s="1924">
        <v>5620</v>
      </c>
      <c r="B432" s="1764" t="s">
        <v>296</v>
      </c>
      <c r="C432" s="209"/>
      <c r="D432" s="1878">
        <v>73635.89</v>
      </c>
      <c r="E432" s="2003"/>
      <c r="F432" s="1875"/>
      <c r="G432" s="1875"/>
      <c r="H432" s="1366">
        <f t="shared" ref="H432:H478" si="19">+D432+E432+F432-G432</f>
        <v>73635.89</v>
      </c>
      <c r="I432" s="1694"/>
      <c r="J432" s="561" t="s">
        <v>562</v>
      </c>
      <c r="K432" s="497"/>
      <c r="M432" s="2604">
        <f>IFERROR(VLOOKUP(A432,$P$364:$Q$414,2,FALSE),"")</f>
        <v>73635.89</v>
      </c>
      <c r="N432" s="1773"/>
    </row>
    <row r="433" spans="1:29" s="325" customFormat="1" ht="12.75" x14ac:dyDescent="0.2">
      <c r="A433" s="1924">
        <v>5625</v>
      </c>
      <c r="B433" s="1764" t="s">
        <v>1135</v>
      </c>
      <c r="C433" s="209"/>
      <c r="D433" s="1878"/>
      <c r="E433" s="2003"/>
      <c r="F433" s="1875"/>
      <c r="G433" s="1875"/>
      <c r="H433" s="1366">
        <f t="shared" si="19"/>
        <v>0</v>
      </c>
      <c r="I433" s="1694"/>
      <c r="J433" s="561" t="s">
        <v>562</v>
      </c>
      <c r="K433" s="497"/>
      <c r="M433" s="2604" t="str">
        <f>IFERROR(VLOOKUP(A433,$P$364:$Q$414,2,FALSE),"")</f>
        <v/>
      </c>
      <c r="N433" s="1773"/>
    </row>
    <row r="434" spans="1:29" s="325" customFormat="1" ht="12.75" x14ac:dyDescent="0.2">
      <c r="A434" s="1924">
        <v>5630</v>
      </c>
      <c r="B434" s="1764" t="s">
        <v>297</v>
      </c>
      <c r="C434" s="209"/>
      <c r="D434" s="1878">
        <v>45573.97</v>
      </c>
      <c r="E434" s="2003"/>
      <c r="F434" s="1875"/>
      <c r="G434" s="1875"/>
      <c r="H434" s="1366">
        <f t="shared" si="19"/>
        <v>45573.97</v>
      </c>
      <c r="I434" s="1694"/>
      <c r="J434" s="561" t="s">
        <v>562</v>
      </c>
      <c r="K434" s="497"/>
      <c r="M434" s="2604">
        <f>IFERROR(VLOOKUP(A434,$P$364:$Q$414,2,FALSE),"")</f>
        <v>45573.97</v>
      </c>
      <c r="N434" s="1773"/>
    </row>
    <row r="435" spans="1:29" s="325" customFormat="1" ht="12.75" x14ac:dyDescent="0.2">
      <c r="A435" s="1924">
        <v>5635</v>
      </c>
      <c r="B435" s="1845" t="s">
        <v>298</v>
      </c>
      <c r="C435" s="209"/>
      <c r="D435" s="1878">
        <v>137180.54999999999</v>
      </c>
      <c r="E435" s="2003"/>
      <c r="F435" s="1875"/>
      <c r="G435" s="1875"/>
      <c r="H435" s="1366">
        <f t="shared" si="19"/>
        <v>137180.54999999999</v>
      </c>
      <c r="I435" s="1694"/>
      <c r="J435" s="561" t="s">
        <v>50</v>
      </c>
      <c r="K435" s="497"/>
      <c r="M435" s="2604">
        <f>IFERROR(VLOOKUP(A435,$P$364:$Q$414,2,FALSE),"")</f>
        <v>137180.54999999999</v>
      </c>
      <c r="N435" s="1773"/>
    </row>
    <row r="436" spans="1:29" s="325" customFormat="1" ht="12.75" x14ac:dyDescent="0.2">
      <c r="A436" s="1924">
        <v>5640</v>
      </c>
      <c r="B436" s="1764" t="s">
        <v>299</v>
      </c>
      <c r="C436" s="209"/>
      <c r="D436" s="1878"/>
      <c r="E436" s="2003"/>
      <c r="F436" s="1875"/>
      <c r="G436" s="1875"/>
      <c r="H436" s="1366">
        <f t="shared" si="19"/>
        <v>0</v>
      </c>
      <c r="I436" s="1694"/>
      <c r="J436" s="561" t="s">
        <v>562</v>
      </c>
      <c r="K436" s="497"/>
      <c r="M436" s="2604" t="str">
        <f>IFERROR(VLOOKUP(A436,$P$364:$Q$414,2,FALSE),"")</f>
        <v/>
      </c>
      <c r="N436" s="1773"/>
    </row>
    <row r="437" spans="1:29" s="325" customFormat="1" ht="12.75" x14ac:dyDescent="0.2">
      <c r="A437" s="1924">
        <v>5645</v>
      </c>
      <c r="B437" s="1764" t="s">
        <v>300</v>
      </c>
      <c r="C437" s="209"/>
      <c r="D437" s="1878">
        <v>346943.93</v>
      </c>
      <c r="E437" s="2003"/>
      <c r="F437" s="1875"/>
      <c r="G437" s="1875"/>
      <c r="H437" s="1366">
        <f t="shared" si="19"/>
        <v>346943.93</v>
      </c>
      <c r="I437" s="1694"/>
      <c r="J437" s="561" t="s">
        <v>562</v>
      </c>
      <c r="K437" s="497"/>
      <c r="M437" s="2604">
        <f>IFERROR(VLOOKUP(A437,$P$364:$Q$414,2,FALSE),"")</f>
        <v>346943.93</v>
      </c>
      <c r="N437" s="1773"/>
    </row>
    <row r="438" spans="1:29" s="325" customFormat="1" ht="12.75" x14ac:dyDescent="0.2">
      <c r="A438" s="1924">
        <v>5650</v>
      </c>
      <c r="B438" s="1764" t="s">
        <v>301</v>
      </c>
      <c r="C438" s="209"/>
      <c r="D438" s="1878"/>
      <c r="E438" s="2003"/>
      <c r="F438" s="1875"/>
      <c r="G438" s="1875"/>
      <c r="H438" s="1366">
        <f t="shared" si="19"/>
        <v>0</v>
      </c>
      <c r="I438" s="1694"/>
      <c r="J438" s="561" t="s">
        <v>562</v>
      </c>
      <c r="K438" s="497"/>
      <c r="M438" s="2604" t="str">
        <f>IFERROR(VLOOKUP(A438,$P$364:$Q$414,2,FALSE),"")</f>
        <v/>
      </c>
      <c r="N438" s="1773"/>
    </row>
    <row r="439" spans="1:29" s="325" customFormat="1" ht="12.75" x14ac:dyDescent="0.2">
      <c r="A439" s="1924">
        <v>5655</v>
      </c>
      <c r="B439" s="1764" t="s">
        <v>302</v>
      </c>
      <c r="C439" s="209"/>
      <c r="D439" s="1878">
        <v>672532.1</v>
      </c>
      <c r="E439" s="2003"/>
      <c r="F439" s="1875"/>
      <c r="G439" s="1875"/>
      <c r="H439" s="1366">
        <f t="shared" si="19"/>
        <v>672532.1</v>
      </c>
      <c r="I439" s="1694"/>
      <c r="J439" s="561" t="s">
        <v>562</v>
      </c>
      <c r="K439" s="497"/>
      <c r="M439" s="2604">
        <f>IFERROR(VLOOKUP(A439,$P$364:$Q$414,2,FALSE),"")</f>
        <v>672532.1</v>
      </c>
      <c r="N439" s="1773"/>
    </row>
    <row r="440" spans="1:29" s="325" customFormat="1" ht="12.75" x14ac:dyDescent="0.2">
      <c r="A440" s="1924">
        <v>5660</v>
      </c>
      <c r="B440" s="1764" t="s">
        <v>303</v>
      </c>
      <c r="C440" s="209"/>
      <c r="D440" s="1878">
        <v>533787.49</v>
      </c>
      <c r="E440" s="2003"/>
      <c r="F440" s="1875"/>
      <c r="G440" s="1875"/>
      <c r="H440" s="1366">
        <f t="shared" si="19"/>
        <v>533787.49</v>
      </c>
      <c r="I440" s="1694"/>
      <c r="J440" s="561" t="s">
        <v>3</v>
      </c>
      <c r="K440" s="497"/>
      <c r="M440" s="2604">
        <f>IFERROR(VLOOKUP(A440,$P$364:$Q$414,2,FALSE),"")</f>
        <v>533787.49</v>
      </c>
      <c r="N440" s="1773"/>
    </row>
    <row r="441" spans="1:29" s="325" customFormat="1" ht="12.75" x14ac:dyDescent="0.2">
      <c r="A441" s="1924">
        <v>5665</v>
      </c>
      <c r="B441" s="1764" t="s">
        <v>304</v>
      </c>
      <c r="C441" s="209"/>
      <c r="D441" s="1878">
        <v>305291.27</v>
      </c>
      <c r="E441" s="2003"/>
      <c r="F441" s="1875"/>
      <c r="G441" s="1875"/>
      <c r="H441" s="1366">
        <f t="shared" si="19"/>
        <v>305291.27</v>
      </c>
      <c r="I441" s="1694"/>
      <c r="J441" s="561" t="s">
        <v>562</v>
      </c>
      <c r="K441" s="497"/>
      <c r="M441" s="2604">
        <f>IFERROR(VLOOKUP(A441,$P$364:$Q$414,2,FALSE),"")</f>
        <v>305291.27</v>
      </c>
      <c r="N441" s="1773"/>
    </row>
    <row r="442" spans="1:29" s="325" customFormat="1" ht="12.75" x14ac:dyDescent="0.2">
      <c r="A442" s="1924">
        <v>5670</v>
      </c>
      <c r="B442" s="1764" t="s">
        <v>305</v>
      </c>
      <c r="C442" s="209"/>
      <c r="D442" s="1878"/>
      <c r="E442" s="2003"/>
      <c r="F442" s="1875"/>
      <c r="G442" s="1875"/>
      <c r="H442" s="1366">
        <f t="shared" si="19"/>
        <v>0</v>
      </c>
      <c r="I442" s="1694"/>
      <c r="J442" s="561" t="s">
        <v>562</v>
      </c>
      <c r="K442" s="497"/>
      <c r="M442" s="2604" t="str">
        <f>IFERROR(VLOOKUP(A442,$P$364:$Q$414,2,FALSE),"")</f>
        <v/>
      </c>
      <c r="N442" s="1773"/>
    </row>
    <row r="443" spans="1:29" s="325" customFormat="1" ht="12.75" x14ac:dyDescent="0.2">
      <c r="A443" s="1924">
        <v>5675</v>
      </c>
      <c r="B443" s="1764" t="s">
        <v>306</v>
      </c>
      <c r="C443" s="209"/>
      <c r="D443" s="1878">
        <v>545497.09</v>
      </c>
      <c r="E443" s="2003"/>
      <c r="F443" s="1875"/>
      <c r="G443" s="1875"/>
      <c r="H443" s="1366">
        <f t="shared" si="19"/>
        <v>545497.09</v>
      </c>
      <c r="I443" s="1694"/>
      <c r="J443" s="561" t="s">
        <v>562</v>
      </c>
      <c r="K443" s="497"/>
      <c r="M443" s="2604">
        <f>IFERROR(VLOOKUP(A443,$P$364:$Q$414,2,FALSE),"")</f>
        <v>545497.09</v>
      </c>
      <c r="N443" s="1773"/>
    </row>
    <row r="444" spans="1:29" s="325" customFormat="1" ht="12.75" x14ac:dyDescent="0.2">
      <c r="A444" s="1924">
        <v>5680</v>
      </c>
      <c r="B444" s="1764" t="s">
        <v>1378</v>
      </c>
      <c r="C444" s="209"/>
      <c r="D444" s="1878"/>
      <c r="E444" s="2003"/>
      <c r="F444" s="1875"/>
      <c r="G444" s="1875"/>
      <c r="H444" s="1366">
        <f t="shared" si="19"/>
        <v>0</v>
      </c>
      <c r="I444" s="1694"/>
      <c r="J444" s="561" t="s">
        <v>562</v>
      </c>
      <c r="K444" s="497"/>
      <c r="M444" s="2604" t="str">
        <f>IFERROR(VLOOKUP(A444,$P$364:$Q$414,2,FALSE),"")</f>
        <v/>
      </c>
      <c r="N444" s="1773"/>
    </row>
    <row r="445" spans="1:29" s="325" customFormat="1" ht="12.75" x14ac:dyDescent="0.2">
      <c r="A445" s="1763">
        <v>5681</v>
      </c>
      <c r="B445" s="1904" t="s">
        <v>1618</v>
      </c>
      <c r="C445" s="209"/>
      <c r="D445" s="1878"/>
      <c r="E445" s="2003"/>
      <c r="F445" s="1873"/>
      <c r="G445" s="1875"/>
      <c r="H445" s="1366">
        <f t="shared" ref="H445" si="20">+D445+E445+F445-G445</f>
        <v>0</v>
      </c>
      <c r="I445" s="1694"/>
      <c r="J445" s="561" t="s">
        <v>593</v>
      </c>
      <c r="K445" s="497"/>
      <c r="M445" s="2604" t="str">
        <f>IFERROR(VLOOKUP(A445,$P$364:$Q$414,2,FALSE),"")</f>
        <v/>
      </c>
      <c r="N445" s="1773"/>
    </row>
    <row r="446" spans="1:29" s="325" customFormat="1" ht="12.75" x14ac:dyDescent="0.2">
      <c r="A446" s="1924">
        <v>5685</v>
      </c>
      <c r="B446" s="221" t="s">
        <v>1379</v>
      </c>
      <c r="C446" s="209"/>
      <c r="D446" s="1878"/>
      <c r="E446" s="2003"/>
      <c r="F446" s="1875"/>
      <c r="G446" s="1875"/>
      <c r="H446" s="1366">
        <f t="shared" si="19"/>
        <v>0</v>
      </c>
      <c r="I446" s="1694"/>
      <c r="J446" s="561" t="s">
        <v>47</v>
      </c>
      <c r="K446" s="497"/>
      <c r="M446" s="2604" t="str">
        <f>IFERROR(VLOOKUP(A446,$P$364:$Q$414,2,FALSE),"")</f>
        <v/>
      </c>
      <c r="N446" s="1773"/>
    </row>
    <row r="447" spans="1:29" s="325" customFormat="1" ht="25.5" x14ac:dyDescent="0.3">
      <c r="A447" s="1924">
        <v>5705</v>
      </c>
      <c r="B447" s="211" t="s">
        <v>981</v>
      </c>
      <c r="C447" s="209"/>
      <c r="D447" s="1894">
        <v>4333631.5818918431</v>
      </c>
      <c r="E447" s="2003"/>
      <c r="F447" s="1875"/>
      <c r="G447" s="1875"/>
      <c r="H447" s="1366">
        <f t="shared" si="19"/>
        <v>4333631.5818918431</v>
      </c>
      <c r="I447" s="1694"/>
      <c r="J447" s="561" t="s">
        <v>1437</v>
      </c>
      <c r="K447" s="497"/>
      <c r="M447" s="2609" t="s">
        <v>1809</v>
      </c>
      <c r="N447" s="1773"/>
      <c r="R447" s="1963"/>
      <c r="S447" s="208"/>
      <c r="T447" s="208"/>
      <c r="U447" s="208"/>
      <c r="V447" s="208"/>
      <c r="W447" s="208"/>
      <c r="X447" s="208"/>
      <c r="Y447" s="208"/>
      <c r="Z447" s="208"/>
      <c r="AA447" s="208"/>
      <c r="AB447" s="208"/>
      <c r="AC447" s="208"/>
    </row>
    <row r="448" spans="1:29" s="325" customFormat="1" ht="12.75" x14ac:dyDescent="0.2">
      <c r="A448" s="1924">
        <v>5710</v>
      </c>
      <c r="B448" s="211" t="s">
        <v>1380</v>
      </c>
      <c r="C448" s="209"/>
      <c r="D448" s="1878"/>
      <c r="E448" s="2003"/>
      <c r="F448" s="1875"/>
      <c r="G448" s="1875"/>
      <c r="H448" s="1366">
        <f t="shared" si="19"/>
        <v>0</v>
      </c>
      <c r="I448" s="1694"/>
      <c r="J448" s="561" t="s">
        <v>1437</v>
      </c>
      <c r="K448" s="497"/>
      <c r="M448" s="2604" t="str">
        <f>IFERROR(VLOOKUP(A448,$P$364:$Q$414,2,FALSE),"")</f>
        <v/>
      </c>
      <c r="N448" s="1773"/>
    </row>
    <row r="449" spans="1:14" s="325" customFormat="1" ht="12.75" x14ac:dyDescent="0.2">
      <c r="A449" s="1763">
        <v>5715</v>
      </c>
      <c r="B449" s="1764" t="s">
        <v>1381</v>
      </c>
      <c r="C449" s="209"/>
      <c r="D449" s="1878"/>
      <c r="E449" s="2003"/>
      <c r="F449" s="1875"/>
      <c r="G449" s="1875"/>
      <c r="H449" s="1366">
        <f t="shared" si="19"/>
        <v>0</v>
      </c>
      <c r="I449" s="1694"/>
      <c r="J449" s="561" t="s">
        <v>1437</v>
      </c>
      <c r="K449" s="497"/>
      <c r="M449" s="2604" t="str">
        <f>IFERROR(VLOOKUP(A449,$P$364:$Q$414,2,FALSE),"")</f>
        <v/>
      </c>
      <c r="N449" s="1773"/>
    </row>
    <row r="450" spans="1:14" s="325" customFormat="1" ht="25.5" x14ac:dyDescent="0.2">
      <c r="A450" s="205">
        <v>5720</v>
      </c>
      <c r="B450" s="206" t="s">
        <v>1382</v>
      </c>
      <c r="C450" s="209"/>
      <c r="D450" s="1878"/>
      <c r="E450" s="2003"/>
      <c r="F450" s="1875"/>
      <c r="G450" s="1875"/>
      <c r="H450" s="1366">
        <f t="shared" si="19"/>
        <v>0</v>
      </c>
      <c r="I450" s="1694"/>
      <c r="J450" s="561" t="s">
        <v>895</v>
      </c>
      <c r="K450" s="497"/>
      <c r="M450" s="2604" t="str">
        <f>IFERROR(VLOOKUP(A450,$P$364:$Q$414,2,FALSE),"")</f>
        <v/>
      </c>
      <c r="N450" s="1773"/>
    </row>
    <row r="451" spans="1:14" s="325" customFormat="1" ht="12.75" x14ac:dyDescent="0.2">
      <c r="A451" s="205">
        <v>5725</v>
      </c>
      <c r="B451" s="206" t="s">
        <v>1383</v>
      </c>
      <c r="C451" s="209"/>
      <c r="D451" s="1878"/>
      <c r="E451" s="2003"/>
      <c r="F451" s="1875"/>
      <c r="G451" s="1875"/>
      <c r="H451" s="1366">
        <f t="shared" si="19"/>
        <v>0</v>
      </c>
      <c r="I451" s="1694"/>
      <c r="J451" s="561" t="s">
        <v>895</v>
      </c>
      <c r="K451" s="497"/>
      <c r="M451" s="2604" t="str">
        <f>IFERROR(VLOOKUP(A451,$P$364:$Q$414,2,FALSE),"")</f>
        <v/>
      </c>
      <c r="N451" s="1773"/>
    </row>
    <row r="452" spans="1:14" s="325" customFormat="1" ht="25.5" x14ac:dyDescent="0.2">
      <c r="A452" s="1924">
        <v>5730</v>
      </c>
      <c r="B452" s="1764" t="s">
        <v>35</v>
      </c>
      <c r="C452" s="209"/>
      <c r="D452" s="1878"/>
      <c r="E452" s="2003"/>
      <c r="F452" s="1875"/>
      <c r="G452" s="1875"/>
      <c r="H452" s="1366">
        <f t="shared" si="19"/>
        <v>0</v>
      </c>
      <c r="I452" s="1694"/>
      <c r="J452" s="561" t="s">
        <v>1437</v>
      </c>
      <c r="K452" s="497"/>
      <c r="M452" s="2604" t="str">
        <f>IFERROR(VLOOKUP(A452,$P$364:$Q$414,2,FALSE),"")</f>
        <v/>
      </c>
      <c r="N452" s="1773"/>
    </row>
    <row r="453" spans="1:14" s="325" customFormat="1" ht="12.75" x14ac:dyDescent="0.2">
      <c r="A453" s="1924">
        <v>5735</v>
      </c>
      <c r="B453" s="1764" t="s">
        <v>39</v>
      </c>
      <c r="C453" s="209"/>
      <c r="D453" s="1878"/>
      <c r="E453" s="2003"/>
      <c r="F453" s="1875"/>
      <c r="G453" s="1875"/>
      <c r="H453" s="1366">
        <f t="shared" si="19"/>
        <v>0</v>
      </c>
      <c r="I453" s="1694"/>
      <c r="J453" s="561" t="s">
        <v>1437</v>
      </c>
      <c r="K453" s="497"/>
      <c r="M453" s="2604" t="str">
        <f>IFERROR(VLOOKUP(A453,$P$364:$Q$414,2,FALSE),"")</f>
        <v/>
      </c>
      <c r="N453" s="1773"/>
    </row>
    <row r="454" spans="1:14" s="325" customFormat="1" ht="12.75" x14ac:dyDescent="0.2">
      <c r="A454" s="1924">
        <v>5740</v>
      </c>
      <c r="B454" s="1764" t="s">
        <v>40</v>
      </c>
      <c r="C454" s="209"/>
      <c r="D454" s="1878"/>
      <c r="E454" s="2003"/>
      <c r="F454" s="1875"/>
      <c r="G454" s="1875"/>
      <c r="H454" s="1366">
        <f t="shared" si="19"/>
        <v>0</v>
      </c>
      <c r="I454" s="1694"/>
      <c r="J454" s="561" t="s">
        <v>1437</v>
      </c>
      <c r="K454" s="497"/>
      <c r="M454" s="2604" t="str">
        <f>IFERROR(VLOOKUP(A454,$P$364:$Q$414,2,FALSE),"")</f>
        <v/>
      </c>
      <c r="N454" s="1773"/>
    </row>
    <row r="455" spans="1:14" s="325" customFormat="1" ht="12.75" x14ac:dyDescent="0.2">
      <c r="A455" s="1763">
        <v>6005</v>
      </c>
      <c r="B455" s="1764" t="s">
        <v>41</v>
      </c>
      <c r="C455" s="209"/>
      <c r="D455" s="1878">
        <v>3531660</v>
      </c>
      <c r="E455" s="1369">
        <f>-D455</f>
        <v>-3531660</v>
      </c>
      <c r="F455" s="1880"/>
      <c r="G455" s="1366">
        <f>'I9 Direct Allocation'!D150</f>
        <v>0</v>
      </c>
      <c r="H455" s="1370">
        <f>F12-G455</f>
        <v>1974426.5451093731</v>
      </c>
      <c r="I455" s="1694"/>
      <c r="J455" s="561" t="s">
        <v>1436</v>
      </c>
      <c r="K455" s="497"/>
      <c r="M455" s="2609" t="s">
        <v>1810</v>
      </c>
      <c r="N455" s="1773"/>
    </row>
    <row r="456" spans="1:14" s="325" customFormat="1" ht="12.75" x14ac:dyDescent="0.2">
      <c r="A456" s="1763">
        <v>6010</v>
      </c>
      <c r="B456" s="1764" t="s">
        <v>548</v>
      </c>
      <c r="C456" s="209"/>
      <c r="D456" s="1878"/>
      <c r="E456" s="2004"/>
      <c r="F456" s="1881"/>
      <c r="G456" s="1881"/>
      <c r="H456" s="1366">
        <f t="shared" si="19"/>
        <v>0</v>
      </c>
      <c r="I456" s="1694"/>
      <c r="J456" s="561" t="s">
        <v>1436</v>
      </c>
      <c r="K456" s="497"/>
      <c r="M456" s="2604" t="str">
        <f>IFERROR(VLOOKUP(A456,$P$364:$Q$414,2,FALSE),"")</f>
        <v/>
      </c>
      <c r="N456" s="1773"/>
    </row>
    <row r="457" spans="1:14" s="325" customFormat="1" ht="12.75" x14ac:dyDescent="0.2">
      <c r="A457" s="1763">
        <v>6015</v>
      </c>
      <c r="B457" s="1764" t="s">
        <v>1573</v>
      </c>
      <c r="C457" s="209"/>
      <c r="D457" s="1878"/>
      <c r="E457" s="2003"/>
      <c r="F457" s="1875"/>
      <c r="G457" s="1875"/>
      <c r="H457" s="1366">
        <f t="shared" si="19"/>
        <v>0</v>
      </c>
      <c r="I457" s="1694"/>
      <c r="J457" s="561" t="s">
        <v>1436</v>
      </c>
      <c r="K457" s="497"/>
      <c r="M457" s="2604" t="str">
        <f>IFERROR(VLOOKUP(A457,$P$364:$Q$414,2,FALSE),"")</f>
        <v/>
      </c>
      <c r="N457" s="1773"/>
    </row>
    <row r="458" spans="1:14" s="325" customFormat="1" ht="12.75" x14ac:dyDescent="0.2">
      <c r="A458" s="1763">
        <v>6020</v>
      </c>
      <c r="B458" s="1764" t="s">
        <v>549</v>
      </c>
      <c r="C458" s="209"/>
      <c r="D458" s="1878"/>
      <c r="E458" s="2003"/>
      <c r="F458" s="1875"/>
      <c r="G458" s="1875"/>
      <c r="H458" s="1366">
        <f t="shared" si="19"/>
        <v>0</v>
      </c>
      <c r="I458" s="1694"/>
      <c r="J458" s="561" t="s">
        <v>1436</v>
      </c>
      <c r="K458" s="497"/>
      <c r="M458" s="2604" t="str">
        <f>IFERROR(VLOOKUP(A458,$P$364:$Q$414,2,FALSE),"")</f>
        <v/>
      </c>
      <c r="N458" s="1773"/>
    </row>
    <row r="459" spans="1:14" s="325" customFormat="1" ht="12.75" x14ac:dyDescent="0.2">
      <c r="A459" s="1763">
        <v>6025</v>
      </c>
      <c r="B459" s="1764" t="s">
        <v>550</v>
      </c>
      <c r="C459" s="209"/>
      <c r="D459" s="1878"/>
      <c r="E459" s="2003"/>
      <c r="F459" s="1875"/>
      <c r="G459" s="1875"/>
      <c r="H459" s="1366">
        <f t="shared" si="19"/>
        <v>0</v>
      </c>
      <c r="I459" s="1694"/>
      <c r="J459" s="561" t="s">
        <v>1436</v>
      </c>
      <c r="K459" s="497"/>
      <c r="M459" s="2604" t="str">
        <f>IFERROR(VLOOKUP(A459,$P$364:$Q$414,2,FALSE),"")</f>
        <v/>
      </c>
      <c r="N459" s="1773"/>
    </row>
    <row r="460" spans="1:14" s="325" customFormat="1" ht="12.75" x14ac:dyDescent="0.2">
      <c r="A460" s="1763">
        <v>6030</v>
      </c>
      <c r="B460" s="1764" t="s">
        <v>551</v>
      </c>
      <c r="C460" s="209"/>
      <c r="D460" s="1878"/>
      <c r="E460" s="2003"/>
      <c r="F460" s="1875"/>
      <c r="G460" s="1875"/>
      <c r="H460" s="1366">
        <f t="shared" si="19"/>
        <v>0</v>
      </c>
      <c r="I460" s="1694"/>
      <c r="J460" s="561" t="s">
        <v>1436</v>
      </c>
      <c r="K460" s="497"/>
      <c r="M460" s="2604" t="str">
        <f>IFERROR(VLOOKUP(A460,$P$364:$Q$414,2,FALSE),"")</f>
        <v/>
      </c>
      <c r="N460" s="1773"/>
    </row>
    <row r="461" spans="1:14" s="325" customFormat="1" ht="12.75" x14ac:dyDescent="0.2">
      <c r="A461" s="1763">
        <v>6035</v>
      </c>
      <c r="B461" s="1764" t="s">
        <v>540</v>
      </c>
      <c r="C461" s="209"/>
      <c r="D461" s="1878">
        <v>322475</v>
      </c>
      <c r="E461" s="2003"/>
      <c r="F461" s="1875"/>
      <c r="G461" s="1875"/>
      <c r="H461" s="1366">
        <f t="shared" si="19"/>
        <v>322475</v>
      </c>
      <c r="I461" s="1694"/>
      <c r="J461" s="561" t="s">
        <v>1436</v>
      </c>
      <c r="K461" s="497"/>
      <c r="M461" s="2604" t="str">
        <f>IFERROR(VLOOKUP(A461,$P$364:$Q$414,2,FALSE),"")</f>
        <v/>
      </c>
      <c r="N461" s="2609" t="s">
        <v>1809</v>
      </c>
    </row>
    <row r="462" spans="1:14" s="325" customFormat="1" ht="25.5" x14ac:dyDescent="0.2">
      <c r="A462" s="1763">
        <v>6040</v>
      </c>
      <c r="B462" s="1764" t="s">
        <v>541</v>
      </c>
      <c r="C462" s="209"/>
      <c r="D462" s="1878"/>
      <c r="E462" s="2003"/>
      <c r="F462" s="1875"/>
      <c r="G462" s="1875"/>
      <c r="H462" s="1366">
        <f t="shared" si="19"/>
        <v>0</v>
      </c>
      <c r="I462" s="1694"/>
      <c r="J462" s="561" t="s">
        <v>1436</v>
      </c>
      <c r="K462" s="497"/>
      <c r="M462" s="2604" t="str">
        <f>IFERROR(VLOOKUP(A462,$P$364:$Q$414,2,FALSE),"")</f>
        <v/>
      </c>
      <c r="N462" s="1773"/>
    </row>
    <row r="463" spans="1:14" s="325" customFormat="1" ht="25.5" x14ac:dyDescent="0.2">
      <c r="A463" s="1763">
        <v>6042</v>
      </c>
      <c r="B463" s="1764" t="s">
        <v>542</v>
      </c>
      <c r="C463" s="209"/>
      <c r="D463" s="1878"/>
      <c r="E463" s="2003"/>
      <c r="F463" s="1875"/>
      <c r="G463" s="1875"/>
      <c r="H463" s="1366">
        <f t="shared" si="19"/>
        <v>0</v>
      </c>
      <c r="I463" s="1694"/>
      <c r="J463" s="561" t="s">
        <v>1436</v>
      </c>
      <c r="K463" s="497"/>
      <c r="M463" s="2604" t="str">
        <f>IFERROR(VLOOKUP(A463,$P$364:$Q$414,2,FALSE),"")</f>
        <v/>
      </c>
      <c r="N463" s="1773"/>
    </row>
    <row r="464" spans="1:14" s="325" customFormat="1" ht="12.75" x14ac:dyDescent="0.2">
      <c r="A464" s="1763">
        <v>6045</v>
      </c>
      <c r="B464" s="1764" t="s">
        <v>543</v>
      </c>
      <c r="C464" s="209"/>
      <c r="D464" s="1878"/>
      <c r="E464" s="2003"/>
      <c r="F464" s="1875"/>
      <c r="G464" s="1875"/>
      <c r="H464" s="1366">
        <f t="shared" si="19"/>
        <v>0</v>
      </c>
      <c r="I464" s="1694"/>
      <c r="J464" s="561" t="s">
        <v>1436</v>
      </c>
      <c r="K464" s="497"/>
      <c r="M464" s="2604" t="str">
        <f>IFERROR(VLOOKUP(A464,$P$364:$Q$414,2,FALSE),"")</f>
        <v/>
      </c>
      <c r="N464" s="1773"/>
    </row>
    <row r="465" spans="1:14" s="325" customFormat="1" ht="12.75" x14ac:dyDescent="0.2">
      <c r="A465" s="1924">
        <v>6105</v>
      </c>
      <c r="B465" s="206" t="s">
        <v>544</v>
      </c>
      <c r="C465" s="209"/>
      <c r="D465" s="1878">
        <v>268803</v>
      </c>
      <c r="E465" s="2003"/>
      <c r="F465" s="1875"/>
      <c r="G465" s="1875"/>
      <c r="H465" s="1366">
        <f t="shared" si="19"/>
        <v>268803</v>
      </c>
      <c r="I465" s="1694"/>
      <c r="J465" s="561" t="s">
        <v>48</v>
      </c>
      <c r="K465" s="497"/>
      <c r="M465" s="2609" t="s">
        <v>1809</v>
      </c>
      <c r="N465" s="1773"/>
    </row>
    <row r="466" spans="1:14" s="325" customFormat="1" ht="12.75" x14ac:dyDescent="0.2">
      <c r="A466" s="205">
        <v>6110</v>
      </c>
      <c r="B466" s="206" t="s">
        <v>545</v>
      </c>
      <c r="C466" s="209"/>
      <c r="D466" s="1878">
        <v>220531.67192417989</v>
      </c>
      <c r="E466" s="1367">
        <f>-D466</f>
        <v>-220531.67192417989</v>
      </c>
      <c r="F466" s="1877"/>
      <c r="G466" s="2003">
        <f>'I9 Direct Allocation'!D149</f>
        <v>0</v>
      </c>
      <c r="H466" s="1368">
        <f>F11-G466</f>
        <v>300043.09105330595</v>
      </c>
      <c r="I466" s="1694"/>
      <c r="J466" s="561" t="s">
        <v>896</v>
      </c>
      <c r="K466" s="497"/>
      <c r="M466" s="2609" t="s">
        <v>1809</v>
      </c>
      <c r="N466" s="1773"/>
    </row>
    <row r="467" spans="1:14" s="325" customFormat="1" ht="12.75" x14ac:dyDescent="0.2">
      <c r="A467" s="205">
        <v>6115</v>
      </c>
      <c r="B467" s="206" t="s">
        <v>546</v>
      </c>
      <c r="C467" s="209"/>
      <c r="D467" s="1878"/>
      <c r="E467" s="2003"/>
      <c r="F467" s="1875"/>
      <c r="G467" s="1875"/>
      <c r="H467" s="1366">
        <f t="shared" si="19"/>
        <v>0</v>
      </c>
      <c r="I467" s="1694"/>
      <c r="J467" s="561" t="s">
        <v>896</v>
      </c>
      <c r="K467" s="497"/>
      <c r="M467" s="2604" t="str">
        <f>IFERROR(VLOOKUP(A467,$P$364:$Q$414,2,FALSE),"")</f>
        <v/>
      </c>
      <c r="N467" s="1773"/>
    </row>
    <row r="468" spans="1:14" s="325" customFormat="1" ht="12.75" x14ac:dyDescent="0.2">
      <c r="A468" s="205">
        <v>6205</v>
      </c>
      <c r="B468" s="206" t="s">
        <v>547</v>
      </c>
      <c r="C468" s="209"/>
      <c r="D468" s="1878"/>
      <c r="E468" s="2003"/>
      <c r="F468" s="1873"/>
      <c r="G468" s="1875"/>
      <c r="H468" s="1366">
        <f t="shared" si="19"/>
        <v>0</v>
      </c>
      <c r="I468" s="1694"/>
      <c r="J468" s="561" t="s">
        <v>593</v>
      </c>
      <c r="K468" s="497"/>
      <c r="M468" s="2604">
        <f>IFERROR(VLOOKUP(A468,$P$364:$Q$414,2,FALSE),"")</f>
        <v>33681.1</v>
      </c>
      <c r="N468" s="1773"/>
    </row>
    <row r="469" spans="1:14" s="325" customFormat="1" ht="12.75" x14ac:dyDescent="0.2">
      <c r="A469" s="1927" t="s">
        <v>1638</v>
      </c>
      <c r="B469" s="1909" t="s">
        <v>1642</v>
      </c>
      <c r="C469" s="209"/>
      <c r="D469" s="1878">
        <v>33681.1</v>
      </c>
      <c r="E469" s="2003"/>
      <c r="F469" s="1875"/>
      <c r="G469" s="1875"/>
      <c r="H469" s="1366">
        <f t="shared" ref="H469" si="21">+D469+E469+F469-G469</f>
        <v>33681.1</v>
      </c>
      <c r="I469" s="1694"/>
      <c r="J469" s="561" t="s">
        <v>48</v>
      </c>
      <c r="K469" s="497"/>
      <c r="M469" s="2604" t="str">
        <f>IFERROR(VLOOKUP(A469,$P$364:$Q$414,2,FALSE),"")</f>
        <v/>
      </c>
      <c r="N469" s="1773"/>
    </row>
    <row r="470" spans="1:14" s="325" customFormat="1" ht="12.75" x14ac:dyDescent="0.2">
      <c r="A470" s="1924">
        <v>6210</v>
      </c>
      <c r="B470" s="1764" t="s">
        <v>993</v>
      </c>
      <c r="C470" s="209"/>
      <c r="D470" s="1878"/>
      <c r="E470" s="2003"/>
      <c r="F470" s="1873"/>
      <c r="G470" s="1875"/>
      <c r="H470" s="1366">
        <f t="shared" si="19"/>
        <v>0</v>
      </c>
      <c r="I470" s="1694"/>
      <c r="J470" s="561" t="s">
        <v>50</v>
      </c>
      <c r="K470" s="497"/>
      <c r="M470" s="2604"/>
      <c r="N470" s="1773"/>
    </row>
    <row r="471" spans="1:14" s="325" customFormat="1" ht="12.75" x14ac:dyDescent="0.2">
      <c r="A471" s="1924">
        <v>6215</v>
      </c>
      <c r="B471" s="1764" t="s">
        <v>994</v>
      </c>
      <c r="C471" s="209"/>
      <c r="D471" s="1878"/>
      <c r="E471" s="2003"/>
      <c r="F471" s="1873"/>
      <c r="G471" s="1875"/>
      <c r="H471" s="1366">
        <f t="shared" si="19"/>
        <v>0</v>
      </c>
      <c r="I471" s="1694"/>
      <c r="J471" s="561" t="s">
        <v>48</v>
      </c>
      <c r="K471" s="497"/>
      <c r="N471" s="1773"/>
    </row>
    <row r="472" spans="1:14" s="325" customFormat="1" ht="12.75" x14ac:dyDescent="0.2">
      <c r="A472" s="1924">
        <v>6225</v>
      </c>
      <c r="B472" s="1764" t="s">
        <v>995</v>
      </c>
      <c r="C472" s="209"/>
      <c r="D472" s="1878"/>
      <c r="E472" s="2003"/>
      <c r="F472" s="1873"/>
      <c r="G472" s="1875"/>
      <c r="H472" s="1366">
        <f t="shared" si="19"/>
        <v>0</v>
      </c>
      <c r="I472" s="1694"/>
      <c r="J472" s="561" t="s">
        <v>48</v>
      </c>
      <c r="K472" s="497"/>
      <c r="N472" s="1773"/>
    </row>
    <row r="473" spans="1:14" s="325" customFormat="1" ht="12.75" x14ac:dyDescent="0.2">
      <c r="A473" s="205">
        <v>6305</v>
      </c>
      <c r="B473" s="206" t="s">
        <v>996</v>
      </c>
      <c r="C473" s="209"/>
      <c r="D473" s="1878"/>
      <c r="E473" s="2003"/>
      <c r="F473" s="1873"/>
      <c r="G473" s="1875"/>
      <c r="H473" s="1366">
        <f t="shared" si="19"/>
        <v>0</v>
      </c>
      <c r="I473" s="1694"/>
      <c r="J473" s="561" t="s">
        <v>593</v>
      </c>
      <c r="K473" s="497"/>
      <c r="N473" s="1773"/>
    </row>
    <row r="474" spans="1:14" s="325" customFormat="1" ht="12.75" x14ac:dyDescent="0.2">
      <c r="A474" s="205">
        <v>6310</v>
      </c>
      <c r="B474" s="206" t="s">
        <v>997</v>
      </c>
      <c r="C474" s="209"/>
      <c r="D474" s="1878"/>
      <c r="E474" s="2003"/>
      <c r="F474" s="1873"/>
      <c r="G474" s="1875"/>
      <c r="H474" s="1366">
        <f t="shared" si="19"/>
        <v>0</v>
      </c>
      <c r="I474" s="1694"/>
      <c r="J474" s="561" t="s">
        <v>593</v>
      </c>
      <c r="K474" s="497"/>
      <c r="N474" s="1773"/>
    </row>
    <row r="475" spans="1:14" s="325" customFormat="1" ht="12.75" x14ac:dyDescent="0.2">
      <c r="A475" s="205">
        <v>6315</v>
      </c>
      <c r="B475" s="206" t="s">
        <v>998</v>
      </c>
      <c r="C475" s="209"/>
      <c r="D475" s="1878"/>
      <c r="E475" s="2003"/>
      <c r="F475" s="1875"/>
      <c r="G475" s="1875"/>
      <c r="H475" s="1366">
        <f t="shared" si="19"/>
        <v>0</v>
      </c>
      <c r="I475" s="1694"/>
      <c r="J475" s="561" t="s">
        <v>593</v>
      </c>
      <c r="K475" s="497"/>
      <c r="N475" s="1773"/>
    </row>
    <row r="476" spans="1:14" s="325" customFormat="1" ht="12.75" x14ac:dyDescent="0.2">
      <c r="A476" s="205">
        <v>6405</v>
      </c>
      <c r="B476" s="206" t="s">
        <v>1006</v>
      </c>
      <c r="C476" s="209"/>
      <c r="D476" s="1878"/>
      <c r="E476" s="2003"/>
      <c r="F476" s="1875"/>
      <c r="G476" s="1875"/>
      <c r="H476" s="1366">
        <f t="shared" si="19"/>
        <v>0</v>
      </c>
      <c r="I476" s="1694"/>
      <c r="J476" s="50" t="s">
        <v>593</v>
      </c>
      <c r="K476" s="497"/>
      <c r="N476" s="1773"/>
    </row>
    <row r="477" spans="1:14" s="325" customFormat="1" ht="12.75" x14ac:dyDescent="0.2">
      <c r="A477" s="205">
        <v>6410</v>
      </c>
      <c r="B477" s="206" t="s">
        <v>1009</v>
      </c>
      <c r="C477" s="209"/>
      <c r="D477" s="1878"/>
      <c r="E477" s="2003"/>
      <c r="F477" s="1875"/>
      <c r="G477" s="1875"/>
      <c r="H477" s="1366">
        <f t="shared" si="19"/>
        <v>0</v>
      </c>
      <c r="I477" s="1694"/>
      <c r="J477" s="561" t="s">
        <v>593</v>
      </c>
      <c r="K477" s="497"/>
      <c r="N477" s="1773"/>
    </row>
    <row r="478" spans="1:14" s="325" customFormat="1" ht="12.75" x14ac:dyDescent="0.2">
      <c r="A478" s="205">
        <v>6415</v>
      </c>
      <c r="B478" s="206" t="s">
        <v>1010</v>
      </c>
      <c r="C478" s="222"/>
      <c r="D478" s="1878"/>
      <c r="E478" s="2003"/>
      <c r="F478" s="1875"/>
      <c r="G478" s="1875"/>
      <c r="H478" s="1366">
        <f t="shared" si="19"/>
        <v>0</v>
      </c>
      <c r="I478" s="1695"/>
      <c r="J478" s="561" t="s">
        <v>593</v>
      </c>
      <c r="K478" s="497"/>
      <c r="N478" s="1773"/>
    </row>
    <row r="479" spans="1:14" ht="12" thickBot="1" x14ac:dyDescent="0.25">
      <c r="A479" s="86"/>
      <c r="B479" s="81"/>
      <c r="C479" s="81"/>
      <c r="D479" s="2005"/>
      <c r="E479" s="2006"/>
      <c r="F479" s="2007"/>
      <c r="G479" s="85"/>
      <c r="H479" s="85"/>
    </row>
    <row r="480" spans="1:14" s="87" customFormat="1" ht="13.5" thickBot="1" x14ac:dyDescent="0.25">
      <c r="B480" s="197"/>
      <c r="C480" s="198"/>
      <c r="D480" s="1460"/>
      <c r="E480" s="201"/>
      <c r="F480" s="1846">
        <f>SUM(F20:F478)</f>
        <v>0</v>
      </c>
      <c r="G480" s="201"/>
      <c r="H480" s="88"/>
      <c r="I480" s="89"/>
      <c r="J480" s="102"/>
      <c r="N480" s="1774"/>
    </row>
    <row r="481" spans="1:14" s="87" customFormat="1" ht="13.5" thickBot="1" x14ac:dyDescent="0.25">
      <c r="B481" s="197"/>
      <c r="C481" s="198"/>
      <c r="D481" s="1461"/>
      <c r="E481" s="201"/>
      <c r="F481" s="201"/>
      <c r="G481" s="201"/>
      <c r="H481" s="82"/>
      <c r="I481" s="89"/>
      <c r="J481" s="102"/>
      <c r="N481" s="1774"/>
    </row>
    <row r="482" spans="1:14" s="87" customFormat="1" ht="41.25" customHeight="1" thickBot="1" x14ac:dyDescent="0.25">
      <c r="B482" s="197"/>
      <c r="C482" s="198"/>
      <c r="D482" s="1461"/>
      <c r="E482" s="201"/>
      <c r="F482" s="2434" t="str">
        <f>IF(ROUND(F480,-1) = 0,"Reclassification Equals to Zero.  O.K. to Proceed.","Reclassification has not been done correctly as the total does not add to zero")</f>
        <v>Reclassification Equals to Zero.  O.K. to Proceed.</v>
      </c>
      <c r="G482" s="2435"/>
      <c r="H482" s="82"/>
      <c r="I482" s="1692"/>
      <c r="J482" s="102"/>
      <c r="N482" s="1774"/>
    </row>
    <row r="483" spans="1:14" s="84" customFormat="1" ht="5.25" customHeight="1" x14ac:dyDescent="0.2">
      <c r="A483" s="80"/>
      <c r="B483" s="197"/>
      <c r="C483" s="198"/>
      <c r="D483" s="1462"/>
      <c r="E483" s="201"/>
      <c r="F483" s="201"/>
      <c r="G483" s="201"/>
      <c r="H483" s="82"/>
      <c r="I483" s="83"/>
      <c r="J483" s="1423"/>
      <c r="N483" s="1775"/>
    </row>
    <row r="484" spans="1:14" ht="4.5" customHeight="1" thickBot="1" x14ac:dyDescent="0.25">
      <c r="A484" s="80"/>
      <c r="B484" s="197"/>
      <c r="C484" s="198"/>
      <c r="D484" s="202"/>
      <c r="E484" s="202"/>
      <c r="F484" s="202"/>
      <c r="G484" s="202"/>
      <c r="H484" s="82"/>
    </row>
    <row r="485" spans="1:14" ht="13.5" thickBot="1" x14ac:dyDescent="0.25">
      <c r="B485" s="199" t="s">
        <v>1463</v>
      </c>
      <c r="C485" s="200"/>
      <c r="D485" s="203"/>
      <c r="E485" s="203"/>
      <c r="F485" s="203"/>
      <c r="G485" s="204">
        <f>SUM(G84:G184)</f>
        <v>0</v>
      </c>
    </row>
    <row r="486" spans="1:14" ht="26.25" customHeight="1" thickBot="1" x14ac:dyDescent="0.25">
      <c r="B486" s="2432" t="s">
        <v>580</v>
      </c>
      <c r="C486" s="2433"/>
      <c r="D486" s="2433"/>
      <c r="E486" s="203"/>
      <c r="F486" s="203"/>
      <c r="G486" s="204">
        <f>SUM(G253:G478)</f>
        <v>0</v>
      </c>
    </row>
    <row r="488" spans="1:14" ht="25.5" x14ac:dyDescent="0.2">
      <c r="B488" s="1426" t="s">
        <v>453</v>
      </c>
      <c r="D488" s="1427" t="s">
        <v>319</v>
      </c>
      <c r="E488" s="1427" t="s">
        <v>1075</v>
      </c>
    </row>
    <row r="489" spans="1:14" ht="12.75" x14ac:dyDescent="0.2">
      <c r="B489" s="1431" t="s">
        <v>1570</v>
      </c>
      <c r="C489" s="1432"/>
      <c r="D489" s="1434">
        <f t="shared" ref="D489:D531" si="22">SUMIF($J$20:$J$478, B489, $D$20:$D$478)</f>
        <v>3993035</v>
      </c>
      <c r="E489" s="1434">
        <f t="shared" ref="E489:E531" si="23">SUMIF($J$20:$J$478, B489, $H$20:$H$478)</f>
        <v>3993035</v>
      </c>
    </row>
    <row r="490" spans="1:14" ht="12.75" x14ac:dyDescent="0.2">
      <c r="B490" s="1430" t="s">
        <v>1571</v>
      </c>
      <c r="C490" s="408"/>
      <c r="D490" s="1435">
        <f t="shared" si="22"/>
        <v>0</v>
      </c>
      <c r="E490" s="1435">
        <f t="shared" si="23"/>
        <v>0</v>
      </c>
    </row>
    <row r="491" spans="1:14" ht="15" x14ac:dyDescent="0.2">
      <c r="B491" s="1431" t="s">
        <v>1572</v>
      </c>
      <c r="C491" s="1432"/>
      <c r="D491" s="1434">
        <f t="shared" si="22"/>
        <v>23641120</v>
      </c>
      <c r="E491" s="1434">
        <f t="shared" si="23"/>
        <v>23641120</v>
      </c>
      <c r="F491" s="1424"/>
      <c r="G491" s="1424"/>
    </row>
    <row r="492" spans="1:14" ht="15" x14ac:dyDescent="0.2">
      <c r="B492" s="1430" t="s">
        <v>1569</v>
      </c>
      <c r="C492" s="408"/>
      <c r="D492" s="1435">
        <f t="shared" si="22"/>
        <v>113419610.575</v>
      </c>
      <c r="E492" s="1435">
        <f t="shared" si="23"/>
        <v>113419610.575</v>
      </c>
      <c r="F492" s="1424"/>
      <c r="G492" s="1424"/>
    </row>
    <row r="493" spans="1:14" ht="15" x14ac:dyDescent="0.2">
      <c r="B493" s="1431" t="s">
        <v>90</v>
      </c>
      <c r="C493" s="1432"/>
      <c r="D493" s="1434">
        <f t="shared" si="22"/>
        <v>31187118.965</v>
      </c>
      <c r="E493" s="1434">
        <f t="shared" si="23"/>
        <v>31187118.965</v>
      </c>
      <c r="F493" s="1424"/>
      <c r="G493" s="1424"/>
    </row>
    <row r="494" spans="1:14" ht="15" x14ac:dyDescent="0.2">
      <c r="B494" s="1430" t="s">
        <v>1563</v>
      </c>
      <c r="C494" s="408"/>
      <c r="D494" s="1435">
        <f t="shared" si="22"/>
        <v>26107742.960000001</v>
      </c>
      <c r="E494" s="1435">
        <f t="shared" si="23"/>
        <v>26107742.960000001</v>
      </c>
      <c r="F494" s="1424"/>
      <c r="G494" s="1424"/>
    </row>
    <row r="495" spans="1:14" ht="15" x14ac:dyDescent="0.2">
      <c r="B495" s="1431" t="s">
        <v>534</v>
      </c>
      <c r="C495" s="1432"/>
      <c r="D495" s="1434">
        <f t="shared" si="22"/>
        <v>12223707</v>
      </c>
      <c r="E495" s="1434">
        <f t="shared" si="23"/>
        <v>12223707</v>
      </c>
      <c r="F495" s="1424"/>
      <c r="G495" s="1424"/>
    </row>
    <row r="496" spans="1:14" ht="15" x14ac:dyDescent="0.2">
      <c r="B496" s="1430" t="s">
        <v>1564</v>
      </c>
      <c r="C496" s="408"/>
      <c r="D496" s="1435">
        <f t="shared" si="22"/>
        <v>11808602</v>
      </c>
      <c r="E496" s="1435">
        <f t="shared" si="23"/>
        <v>11808602</v>
      </c>
      <c r="F496" s="1424"/>
      <c r="G496" s="1424"/>
    </row>
    <row r="497" spans="2:7" ht="15" x14ac:dyDescent="0.2">
      <c r="B497" s="1431" t="s">
        <v>1566</v>
      </c>
      <c r="C497" s="1432"/>
      <c r="D497" s="1434">
        <f t="shared" si="22"/>
        <v>3941122</v>
      </c>
      <c r="E497" s="1434">
        <f t="shared" si="23"/>
        <v>3941122</v>
      </c>
      <c r="F497" s="1424"/>
      <c r="G497" s="1424"/>
    </row>
    <row r="498" spans="2:7" ht="15" x14ac:dyDescent="0.2">
      <c r="B498" s="1430" t="s">
        <v>310</v>
      </c>
      <c r="C498" s="408"/>
      <c r="D498" s="1435">
        <f t="shared" si="22"/>
        <v>0</v>
      </c>
      <c r="E498" s="1435">
        <f t="shared" si="23"/>
        <v>0</v>
      </c>
      <c r="F498" s="1424"/>
      <c r="G498" s="1424"/>
    </row>
    <row r="499" spans="2:7" ht="15" x14ac:dyDescent="0.2">
      <c r="B499" s="1431" t="s">
        <v>1567</v>
      </c>
      <c r="C499" s="1432"/>
      <c r="D499" s="1434">
        <f t="shared" si="22"/>
        <v>3537153</v>
      </c>
      <c r="E499" s="1434">
        <f t="shared" si="23"/>
        <v>3537153</v>
      </c>
      <c r="F499" s="1424"/>
      <c r="G499" s="1424"/>
    </row>
    <row r="500" spans="2:7" ht="15" x14ac:dyDescent="0.2">
      <c r="B500" s="1430" t="s">
        <v>1568</v>
      </c>
      <c r="C500" s="408"/>
      <c r="D500" s="1435">
        <f t="shared" si="22"/>
        <v>-7302139</v>
      </c>
      <c r="E500" s="1435">
        <f t="shared" si="23"/>
        <v>-7302139</v>
      </c>
      <c r="F500" s="1424"/>
      <c r="G500" s="1424"/>
    </row>
    <row r="501" spans="2:7" ht="15" x14ac:dyDescent="0.2">
      <c r="B501" s="1431" t="s">
        <v>0</v>
      </c>
      <c r="C501" s="1432"/>
      <c r="D501" s="1434">
        <f t="shared" si="22"/>
        <v>-125980786.82287093</v>
      </c>
      <c r="E501" s="1434">
        <f t="shared" si="23"/>
        <v>-125980786.82287093</v>
      </c>
      <c r="F501" s="1424"/>
      <c r="G501" s="1424"/>
    </row>
    <row r="502" spans="2:7" ht="15" x14ac:dyDescent="0.2">
      <c r="B502" s="1430" t="s">
        <v>588</v>
      </c>
      <c r="C502" s="408"/>
      <c r="D502" s="1435">
        <f t="shared" si="22"/>
        <v>0</v>
      </c>
      <c r="E502" s="1435">
        <f t="shared" si="23"/>
        <v>0</v>
      </c>
      <c r="F502" s="1424"/>
      <c r="G502" s="1424"/>
    </row>
    <row r="503" spans="2:7" ht="15" x14ac:dyDescent="0.2">
      <c r="B503" s="1431" t="s">
        <v>587</v>
      </c>
      <c r="C503" s="1432"/>
      <c r="D503" s="1434">
        <f t="shared" si="22"/>
        <v>0</v>
      </c>
      <c r="E503" s="1434">
        <f t="shared" si="23"/>
        <v>0</v>
      </c>
      <c r="F503" s="1424"/>
      <c r="G503" s="1424"/>
    </row>
    <row r="504" spans="2:7" ht="15" x14ac:dyDescent="0.2">
      <c r="B504" s="1430" t="s">
        <v>589</v>
      </c>
      <c r="C504" s="408"/>
      <c r="D504" s="1435">
        <f t="shared" si="22"/>
        <v>0</v>
      </c>
      <c r="E504" s="1435">
        <f t="shared" si="23"/>
        <v>0</v>
      </c>
      <c r="F504" s="1424"/>
      <c r="G504" s="1424"/>
    </row>
    <row r="505" spans="2:7" ht="15" x14ac:dyDescent="0.2">
      <c r="B505" s="1431" t="s">
        <v>55</v>
      </c>
      <c r="C505" s="1432"/>
      <c r="D505" s="1434">
        <f t="shared" si="22"/>
        <v>0</v>
      </c>
      <c r="E505" s="1434">
        <f t="shared" si="23"/>
        <v>-3590632.6924934597</v>
      </c>
      <c r="F505" s="1424"/>
      <c r="G505" s="1424"/>
    </row>
    <row r="506" spans="2:7" ht="15" x14ac:dyDescent="0.2">
      <c r="B506" s="1430" t="s">
        <v>590</v>
      </c>
      <c r="C506" s="408"/>
      <c r="D506" s="1435">
        <f t="shared" si="22"/>
        <v>-100605914.64931434</v>
      </c>
      <c r="E506" s="1435">
        <f t="shared" si="23"/>
        <v>-100605914.64931434</v>
      </c>
      <c r="F506" s="1424"/>
      <c r="G506" s="1424"/>
    </row>
    <row r="507" spans="2:7" ht="15" x14ac:dyDescent="0.2">
      <c r="B507" s="1431" t="s">
        <v>1595</v>
      </c>
      <c r="C507" s="1432"/>
      <c r="D507" s="1434">
        <f t="shared" si="22"/>
        <v>-23197535.6434526</v>
      </c>
      <c r="E507" s="1434">
        <f t="shared" si="23"/>
        <v>-23197535.6434526</v>
      </c>
      <c r="F507" s="1424"/>
      <c r="G507" s="1424"/>
    </row>
    <row r="508" spans="2:7" ht="15" x14ac:dyDescent="0.2">
      <c r="B508" s="1430" t="s">
        <v>529</v>
      </c>
      <c r="C508" s="408"/>
      <c r="D508" s="1435">
        <f t="shared" si="22"/>
        <v>-156800</v>
      </c>
      <c r="E508" s="1435">
        <f t="shared" si="23"/>
        <v>-156800</v>
      </c>
      <c r="F508" s="1424"/>
      <c r="G508" s="1424"/>
    </row>
    <row r="509" spans="2:7" ht="15" x14ac:dyDescent="0.2">
      <c r="B509" s="1431" t="s">
        <v>1547</v>
      </c>
      <c r="C509" s="1432"/>
      <c r="D509" s="1434">
        <f t="shared" si="22"/>
        <v>-218602</v>
      </c>
      <c r="E509" s="1434">
        <f t="shared" si="23"/>
        <v>-218602</v>
      </c>
      <c r="F509" s="1424"/>
      <c r="G509" s="1424"/>
    </row>
    <row r="510" spans="2:7" ht="15" x14ac:dyDescent="0.2">
      <c r="B510" s="1430" t="s">
        <v>597</v>
      </c>
      <c r="C510" s="408"/>
      <c r="D510" s="1435">
        <f t="shared" si="22"/>
        <v>-1496074.76535</v>
      </c>
      <c r="E510" s="1435">
        <f t="shared" si="23"/>
        <v>-1496074.76535</v>
      </c>
      <c r="F510" s="1424"/>
      <c r="G510" s="1424"/>
    </row>
    <row r="511" spans="2:7" ht="15" x14ac:dyDescent="0.2">
      <c r="B511" s="1431" t="s">
        <v>591</v>
      </c>
      <c r="C511" s="1432"/>
      <c r="D511" s="1434">
        <f t="shared" si="22"/>
        <v>-20000</v>
      </c>
      <c r="E511" s="1434">
        <f t="shared" si="23"/>
        <v>0</v>
      </c>
      <c r="F511" s="1424"/>
      <c r="G511" s="1424"/>
    </row>
    <row r="512" spans="2:7" ht="15" x14ac:dyDescent="0.2">
      <c r="B512" s="1430" t="s">
        <v>960</v>
      </c>
      <c r="C512" s="408"/>
      <c r="D512" s="1435">
        <f t="shared" si="22"/>
        <v>338690</v>
      </c>
      <c r="E512" s="1435">
        <f t="shared" si="23"/>
        <v>318690</v>
      </c>
      <c r="F512" s="1424"/>
      <c r="G512" s="1424"/>
    </row>
    <row r="513" spans="2:7" ht="15" x14ac:dyDescent="0.2">
      <c r="B513" s="1431" t="s">
        <v>47</v>
      </c>
      <c r="C513" s="1432"/>
      <c r="D513" s="1434">
        <f t="shared" si="22"/>
        <v>100595490.14999999</v>
      </c>
      <c r="E513" s="1434">
        <f t="shared" si="23"/>
        <v>100595490.14999999</v>
      </c>
      <c r="F513" s="1424"/>
      <c r="G513" s="1424"/>
    </row>
    <row r="514" spans="2:7" ht="15" x14ac:dyDescent="0.2">
      <c r="B514" s="1430" t="s">
        <v>313</v>
      </c>
      <c r="C514" s="408"/>
      <c r="D514" s="1435">
        <f t="shared" si="22"/>
        <v>0</v>
      </c>
      <c r="E514" s="1435">
        <f t="shared" si="23"/>
        <v>0</v>
      </c>
      <c r="F514" s="1424"/>
      <c r="G514" s="1424"/>
    </row>
    <row r="515" spans="2:7" ht="15" x14ac:dyDescent="0.2">
      <c r="B515" s="1431" t="s">
        <v>563</v>
      </c>
      <c r="C515" s="1432"/>
      <c r="D515" s="1434">
        <f t="shared" si="22"/>
        <v>6684731.0700000003</v>
      </c>
      <c r="E515" s="1434">
        <f t="shared" si="23"/>
        <v>6684731.0700000003</v>
      </c>
      <c r="F515" s="1424"/>
      <c r="G515" s="1424"/>
    </row>
    <row r="516" spans="2:7" ht="15" x14ac:dyDescent="0.2">
      <c r="B516" s="1430" t="s">
        <v>1559</v>
      </c>
      <c r="C516" s="408"/>
      <c r="D516" s="1435">
        <f t="shared" si="22"/>
        <v>1964866.2599999998</v>
      </c>
      <c r="E516" s="1435">
        <f t="shared" si="23"/>
        <v>1970720.0899999999</v>
      </c>
      <c r="F516" s="1424"/>
      <c r="G516" s="1424"/>
    </row>
    <row r="517" spans="2:7" ht="15" x14ac:dyDescent="0.2">
      <c r="B517" s="1431" t="s">
        <v>564</v>
      </c>
      <c r="C517" s="1432"/>
      <c r="D517" s="1434">
        <f t="shared" si="22"/>
        <v>2214403.1</v>
      </c>
      <c r="E517" s="1434">
        <f t="shared" si="23"/>
        <v>2214403.1</v>
      </c>
      <c r="F517" s="1424"/>
      <c r="G517" s="1424"/>
    </row>
    <row r="518" spans="2:7" ht="15" x14ac:dyDescent="0.2">
      <c r="B518" s="1430" t="s">
        <v>561</v>
      </c>
      <c r="C518" s="408"/>
      <c r="D518" s="1435">
        <f t="shared" si="22"/>
        <v>0</v>
      </c>
      <c r="E518" s="1435">
        <f t="shared" si="23"/>
        <v>0</v>
      </c>
      <c r="F518" s="1424"/>
      <c r="G518" s="1424"/>
    </row>
    <row r="519" spans="2:7" ht="15" x14ac:dyDescent="0.2">
      <c r="B519" s="1431" t="s">
        <v>45</v>
      </c>
      <c r="C519" s="1432"/>
      <c r="D519" s="1434">
        <f t="shared" si="22"/>
        <v>0</v>
      </c>
      <c r="E519" s="1434">
        <f t="shared" si="23"/>
        <v>0</v>
      </c>
      <c r="F519" s="1424"/>
      <c r="G519" s="1424"/>
    </row>
    <row r="520" spans="2:7" ht="15" x14ac:dyDescent="0.2">
      <c r="B520" s="1430" t="s">
        <v>562</v>
      </c>
      <c r="C520" s="408"/>
      <c r="D520" s="1435">
        <f t="shared" si="22"/>
        <v>4420858.8900000006</v>
      </c>
      <c r="E520" s="1435">
        <f t="shared" si="23"/>
        <v>4420858.8900000006</v>
      </c>
      <c r="F520" s="1424"/>
      <c r="G520" s="1424"/>
    </row>
    <row r="521" spans="2:7" ht="15" x14ac:dyDescent="0.2">
      <c r="B521" s="1431" t="s">
        <v>50</v>
      </c>
      <c r="C521" s="1432"/>
      <c r="D521" s="1434">
        <f t="shared" si="22"/>
        <v>137180.54999999999</v>
      </c>
      <c r="E521" s="1434">
        <f t="shared" si="23"/>
        <v>137180.54999999999</v>
      </c>
      <c r="F521" s="1424"/>
      <c r="G521" s="1424"/>
    </row>
    <row r="522" spans="2:7" ht="15" x14ac:dyDescent="0.2">
      <c r="B522" s="1430" t="s">
        <v>54</v>
      </c>
      <c r="C522" s="408"/>
      <c r="D522" s="1435">
        <f t="shared" si="22"/>
        <v>242414.71</v>
      </c>
      <c r="E522" s="1435">
        <f t="shared" si="23"/>
        <v>242414.71</v>
      </c>
      <c r="F522" s="1424"/>
      <c r="G522" s="1424"/>
    </row>
    <row r="523" spans="2:7" ht="15" x14ac:dyDescent="0.2">
      <c r="B523" s="1431" t="s">
        <v>3</v>
      </c>
      <c r="C523" s="1432"/>
      <c r="D523" s="1434">
        <f t="shared" si="22"/>
        <v>533787.49</v>
      </c>
      <c r="E523" s="1434">
        <f t="shared" si="23"/>
        <v>533787.49</v>
      </c>
      <c r="F523" s="1424"/>
      <c r="G523" s="1424"/>
    </row>
    <row r="524" spans="2:7" ht="15" x14ac:dyDescent="0.2">
      <c r="B524" s="1430" t="s">
        <v>967</v>
      </c>
      <c r="C524" s="408"/>
      <c r="D524" s="1435">
        <f t="shared" si="22"/>
        <v>0</v>
      </c>
      <c r="E524" s="1435">
        <f t="shared" si="23"/>
        <v>0</v>
      </c>
      <c r="F524" s="1424"/>
      <c r="G524" s="1424"/>
    </row>
    <row r="525" spans="2:7" ht="15" x14ac:dyDescent="0.2">
      <c r="B525" s="1431" t="s">
        <v>1437</v>
      </c>
      <c r="C525" s="1432"/>
      <c r="D525" s="1434">
        <f t="shared" si="22"/>
        <v>4333631.5818918431</v>
      </c>
      <c r="E525" s="1434">
        <f t="shared" si="23"/>
        <v>4333631.5818918431</v>
      </c>
      <c r="F525" s="1424"/>
      <c r="G525" s="1424"/>
    </row>
    <row r="526" spans="2:7" ht="15" x14ac:dyDescent="0.2">
      <c r="B526" s="1430" t="s">
        <v>895</v>
      </c>
      <c r="C526" s="408"/>
      <c r="D526" s="1435">
        <f t="shared" si="22"/>
        <v>0</v>
      </c>
      <c r="E526" s="1435">
        <f t="shared" si="23"/>
        <v>0</v>
      </c>
      <c r="F526" s="1424"/>
      <c r="G526" s="1424"/>
    </row>
    <row r="527" spans="2:7" ht="15" x14ac:dyDescent="0.2">
      <c r="B527" s="1431" t="s">
        <v>1436</v>
      </c>
      <c r="C527" s="1432"/>
      <c r="D527" s="1434">
        <f t="shared" si="22"/>
        <v>3854135</v>
      </c>
      <c r="E527" s="1434">
        <f t="shared" si="23"/>
        <v>2296901.5451093731</v>
      </c>
      <c r="F527" s="1424"/>
      <c r="G527" s="1424"/>
    </row>
    <row r="528" spans="2:7" ht="15" x14ac:dyDescent="0.2">
      <c r="B528" s="1430" t="s">
        <v>896</v>
      </c>
      <c r="C528" s="408"/>
      <c r="D528" s="1435">
        <f t="shared" si="22"/>
        <v>220531.67192417989</v>
      </c>
      <c r="E528" s="1435">
        <f t="shared" si="23"/>
        <v>300043.09105330595</v>
      </c>
      <c r="F528" s="1424"/>
      <c r="G528" s="1424"/>
    </row>
    <row r="529" spans="2:7" ht="15" x14ac:dyDescent="0.2">
      <c r="B529" s="1431" t="s">
        <v>48</v>
      </c>
      <c r="C529" s="1432"/>
      <c r="D529" s="1434">
        <f t="shared" si="22"/>
        <v>302484.09999999998</v>
      </c>
      <c r="E529" s="1434">
        <f t="shared" si="23"/>
        <v>302484.09999999998</v>
      </c>
      <c r="F529" s="1424"/>
      <c r="G529" s="1424"/>
    </row>
    <row r="530" spans="2:7" ht="15" x14ac:dyDescent="0.2">
      <c r="B530" s="1430" t="s">
        <v>592</v>
      </c>
      <c r="C530" s="408"/>
      <c r="D530" s="1435">
        <f t="shared" si="22"/>
        <v>5853.83</v>
      </c>
      <c r="E530" s="1435">
        <f>SUMIF($J$20:$J$478, B530, $H$20:$H$478)</f>
        <v>0</v>
      </c>
      <c r="F530" s="1424"/>
      <c r="G530" s="1424"/>
    </row>
    <row r="531" spans="2:7" ht="15" x14ac:dyDescent="0.2">
      <c r="B531" s="1431" t="s">
        <v>593</v>
      </c>
      <c r="C531" s="1432"/>
      <c r="D531" s="1434">
        <f t="shared" si="22"/>
        <v>0</v>
      </c>
      <c r="E531" s="1434">
        <f t="shared" si="23"/>
        <v>0</v>
      </c>
      <c r="F531" s="1424"/>
      <c r="G531" s="1424"/>
    </row>
    <row r="532" spans="2:7" ht="21" customHeight="1" thickBot="1" x14ac:dyDescent="0.25">
      <c r="B532" s="1433" t="s">
        <v>763</v>
      </c>
      <c r="C532" s="1429"/>
      <c r="D532" s="1428">
        <f>SUM(D489:D531)</f>
        <v>96730417.022828117</v>
      </c>
      <c r="E532" s="1428">
        <f>SUM(E489:E531)</f>
        <v>91662062.294573188</v>
      </c>
      <c r="F532" s="1424"/>
      <c r="G532" s="1424"/>
    </row>
    <row r="533" spans="2:7" ht="15.75" thickTop="1" x14ac:dyDescent="0.2">
      <c r="D533" s="1424"/>
      <c r="E533" s="1425"/>
      <c r="F533" s="1424"/>
      <c r="G533" s="1424"/>
    </row>
    <row r="534" spans="2:7" ht="15" x14ac:dyDescent="0.2">
      <c r="F534" s="1424"/>
      <c r="G534" s="1424"/>
    </row>
    <row r="535" spans="2:7" ht="15" x14ac:dyDescent="0.2">
      <c r="D535" s="1424"/>
      <c r="E535" s="1425"/>
      <c r="F535" s="1424"/>
      <c r="G535" s="1424"/>
    </row>
    <row r="536" spans="2:7" ht="15" x14ac:dyDescent="0.2">
      <c r="D536" s="1424"/>
      <c r="E536" s="1425"/>
      <c r="F536" s="1424"/>
      <c r="G536" s="1424"/>
    </row>
    <row r="537" spans="2:7" ht="15" x14ac:dyDescent="0.2">
      <c r="D537" s="1424"/>
      <c r="E537" s="1425"/>
      <c r="F537" s="1424"/>
      <c r="G537" s="1424"/>
    </row>
    <row r="538" spans="2:7" ht="15" x14ac:dyDescent="0.2">
      <c r="D538" s="1424"/>
      <c r="E538" s="1425"/>
      <c r="F538" s="1424"/>
      <c r="G538" s="1424"/>
    </row>
    <row r="539" spans="2:7" ht="15" x14ac:dyDescent="0.2">
      <c r="D539" s="1424"/>
      <c r="E539" s="1425"/>
      <c r="F539" s="1424"/>
      <c r="G539" s="1424"/>
    </row>
    <row r="540" spans="2:7" ht="15" x14ac:dyDescent="0.2">
      <c r="D540" s="1424"/>
      <c r="E540" s="1425"/>
      <c r="F540" s="1424"/>
      <c r="G540" s="1424"/>
    </row>
    <row r="541" spans="2:7" ht="15" x14ac:dyDescent="0.2">
      <c r="D541" s="1424"/>
      <c r="E541" s="1425"/>
      <c r="F541" s="1424"/>
      <c r="G541" s="1424"/>
    </row>
    <row r="542" spans="2:7" ht="15" x14ac:dyDescent="0.2">
      <c r="D542" s="1424"/>
      <c r="E542" s="1425"/>
      <c r="F542" s="1424"/>
      <c r="G542" s="1424"/>
    </row>
    <row r="543" spans="2:7" ht="15" x14ac:dyDescent="0.2">
      <c r="D543" s="1424"/>
      <c r="E543" s="1425"/>
      <c r="F543" s="1424"/>
      <c r="G543" s="1424"/>
    </row>
    <row r="544" spans="2:7" ht="15" x14ac:dyDescent="0.2">
      <c r="D544" s="1424"/>
      <c r="E544" s="1425"/>
      <c r="F544" s="1424"/>
      <c r="G544" s="1424"/>
    </row>
    <row r="545" spans="4:7" ht="15" x14ac:dyDescent="0.2">
      <c r="D545" s="1424"/>
      <c r="E545" s="1425"/>
      <c r="F545" s="1424"/>
      <c r="G545" s="1424"/>
    </row>
    <row r="546" spans="4:7" ht="15" x14ac:dyDescent="0.2">
      <c r="D546" s="1424"/>
      <c r="E546" s="1425"/>
      <c r="F546" s="1424"/>
      <c r="G546" s="1424"/>
    </row>
    <row r="547" spans="4:7" ht="15" x14ac:dyDescent="0.2">
      <c r="D547" s="1424"/>
      <c r="E547" s="1425"/>
      <c r="F547" s="1424"/>
      <c r="G547" s="1424"/>
    </row>
    <row r="548" spans="4:7" ht="15" x14ac:dyDescent="0.2">
      <c r="D548" s="1424"/>
      <c r="E548" s="1425"/>
      <c r="F548" s="1424"/>
      <c r="G548" s="1424"/>
    </row>
    <row r="549" spans="4:7" ht="15" x14ac:dyDescent="0.2">
      <c r="D549" s="1424"/>
      <c r="E549" s="1425"/>
      <c r="F549" s="1424"/>
      <c r="G549" s="1424"/>
    </row>
    <row r="550" spans="4:7" ht="15" x14ac:dyDescent="0.2">
      <c r="D550" s="1424"/>
      <c r="E550" s="1425"/>
      <c r="F550" s="1424"/>
      <c r="G550" s="1424"/>
    </row>
    <row r="551" spans="4:7" ht="15" x14ac:dyDescent="0.2">
      <c r="D551" s="1424"/>
      <c r="E551" s="1425"/>
      <c r="F551" s="1424"/>
      <c r="G551" s="1424"/>
    </row>
    <row r="552" spans="4:7" ht="15" x14ac:dyDescent="0.2">
      <c r="D552" s="1424"/>
      <c r="E552" s="1425"/>
      <c r="F552" s="1424"/>
      <c r="G552" s="1424"/>
    </row>
    <row r="553" spans="4:7" ht="15" x14ac:dyDescent="0.2">
      <c r="D553" s="1424"/>
      <c r="E553" s="1425"/>
      <c r="F553" s="1424"/>
      <c r="G553" s="1424"/>
    </row>
    <row r="554" spans="4:7" ht="15" x14ac:dyDescent="0.2">
      <c r="D554" s="1424"/>
      <c r="E554" s="1425"/>
      <c r="F554" s="1424"/>
      <c r="G554" s="1424"/>
    </row>
    <row r="555" spans="4:7" ht="15" x14ac:dyDescent="0.2">
      <c r="D555" s="1424"/>
      <c r="E555" s="1425"/>
      <c r="F555" s="1424"/>
      <c r="G555" s="1424"/>
    </row>
    <row r="556" spans="4:7" ht="15" x14ac:dyDescent="0.2">
      <c r="D556" s="1424"/>
      <c r="E556" s="1425"/>
      <c r="F556" s="1424"/>
      <c r="G556" s="1424"/>
    </row>
    <row r="557" spans="4:7" ht="15" x14ac:dyDescent="0.2">
      <c r="D557" s="1424"/>
      <c r="E557" s="1425"/>
      <c r="F557" s="1424"/>
      <c r="G557" s="1424"/>
    </row>
    <row r="558" spans="4:7" ht="15" x14ac:dyDescent="0.2">
      <c r="D558" s="1424"/>
      <c r="E558" s="1425"/>
      <c r="F558" s="1424"/>
      <c r="G558" s="1424"/>
    </row>
    <row r="559" spans="4:7" ht="15" x14ac:dyDescent="0.2">
      <c r="D559" s="1424"/>
      <c r="E559" s="1425"/>
      <c r="F559" s="1424"/>
      <c r="G559" s="1424"/>
    </row>
    <row r="560" spans="4:7" ht="15" x14ac:dyDescent="0.2">
      <c r="D560" s="1424"/>
      <c r="E560" s="1425"/>
      <c r="F560" s="1424"/>
      <c r="G560" s="1424"/>
    </row>
    <row r="561" spans="4:7" ht="15" x14ac:dyDescent="0.2">
      <c r="D561" s="1424"/>
      <c r="E561" s="1425"/>
      <c r="F561" s="1424"/>
      <c r="G561" s="1424"/>
    </row>
    <row r="562" spans="4:7" ht="15" x14ac:dyDescent="0.2">
      <c r="D562" s="1424"/>
      <c r="E562" s="1425"/>
      <c r="F562" s="1424"/>
      <c r="G562" s="1424"/>
    </row>
    <row r="563" spans="4:7" ht="15" x14ac:dyDescent="0.2">
      <c r="D563" s="1424"/>
      <c r="E563" s="1425"/>
      <c r="F563" s="1424"/>
      <c r="G563" s="1424"/>
    </row>
    <row r="564" spans="4:7" ht="15" x14ac:dyDescent="0.2">
      <c r="D564" s="1424"/>
      <c r="E564" s="1425"/>
      <c r="F564" s="1424"/>
      <c r="G564" s="1424"/>
    </row>
    <row r="565" spans="4:7" ht="15" x14ac:dyDescent="0.2">
      <c r="D565" s="1424"/>
      <c r="E565" s="1425"/>
      <c r="F565" s="1424"/>
      <c r="G565" s="1424"/>
    </row>
    <row r="566" spans="4:7" ht="15" x14ac:dyDescent="0.2">
      <c r="D566" s="1424"/>
      <c r="E566" s="1425"/>
      <c r="F566" s="1424"/>
      <c r="G566" s="1424"/>
    </row>
    <row r="567" spans="4:7" ht="15" x14ac:dyDescent="0.2">
      <c r="D567" s="1424"/>
      <c r="E567" s="1425"/>
      <c r="F567" s="1424"/>
      <c r="G567" s="1424"/>
    </row>
    <row r="568" spans="4:7" ht="15" x14ac:dyDescent="0.2">
      <c r="D568" s="1424"/>
      <c r="E568" s="1425"/>
      <c r="F568" s="1424"/>
      <c r="G568" s="1424"/>
    </row>
    <row r="569" spans="4:7" ht="15" x14ac:dyDescent="0.2">
      <c r="D569" s="1424"/>
      <c r="E569" s="1425"/>
      <c r="F569" s="1424"/>
      <c r="G569" s="1424"/>
    </row>
    <row r="570" spans="4:7" ht="15" x14ac:dyDescent="0.2">
      <c r="D570" s="1424"/>
      <c r="E570" s="1425"/>
      <c r="F570" s="1424"/>
      <c r="G570" s="1424"/>
    </row>
    <row r="571" spans="4:7" ht="15" x14ac:dyDescent="0.2">
      <c r="D571" s="1424"/>
      <c r="E571" s="1425"/>
      <c r="F571" s="1424"/>
      <c r="G571" s="1424"/>
    </row>
    <row r="572" spans="4:7" ht="15" x14ac:dyDescent="0.2">
      <c r="D572" s="1424"/>
      <c r="E572" s="1425"/>
      <c r="F572" s="1424"/>
      <c r="G572" s="1424"/>
    </row>
    <row r="573" spans="4:7" ht="15" x14ac:dyDescent="0.2">
      <c r="D573" s="1424"/>
      <c r="E573" s="1425"/>
      <c r="F573" s="1424"/>
      <c r="G573" s="1424"/>
    </row>
    <row r="574" spans="4:7" ht="15" x14ac:dyDescent="0.2">
      <c r="D574" s="1424"/>
      <c r="E574" s="1425"/>
      <c r="F574" s="1424"/>
      <c r="G574" s="1424"/>
    </row>
    <row r="575" spans="4:7" ht="15" x14ac:dyDescent="0.2">
      <c r="D575" s="1424"/>
      <c r="E575" s="1425"/>
      <c r="F575" s="1424"/>
      <c r="G575" s="1424"/>
    </row>
    <row r="576" spans="4:7" ht="15" x14ac:dyDescent="0.2">
      <c r="D576" s="1424"/>
      <c r="E576" s="1425"/>
      <c r="F576" s="1424"/>
      <c r="G576" s="1424"/>
    </row>
    <row r="577" spans="4:7" ht="15" x14ac:dyDescent="0.2">
      <c r="D577" s="1424"/>
      <c r="E577" s="1425"/>
      <c r="F577" s="1424"/>
      <c r="G577" s="1424"/>
    </row>
    <row r="578" spans="4:7" ht="15" x14ac:dyDescent="0.2">
      <c r="D578" s="1424"/>
      <c r="E578" s="1425"/>
      <c r="F578" s="1424"/>
      <c r="G578" s="1424"/>
    </row>
    <row r="579" spans="4:7" ht="15" x14ac:dyDescent="0.2">
      <c r="D579" s="1424"/>
      <c r="E579" s="1425"/>
      <c r="F579" s="1424"/>
      <c r="G579" s="1424"/>
    </row>
    <row r="580" spans="4:7" ht="15" x14ac:dyDescent="0.2">
      <c r="D580" s="1424"/>
      <c r="E580" s="1425"/>
      <c r="F580" s="1424"/>
      <c r="G580" s="1424"/>
    </row>
    <row r="581" spans="4:7" ht="15" x14ac:dyDescent="0.2">
      <c r="D581" s="1424"/>
      <c r="E581" s="1425"/>
      <c r="F581" s="1424"/>
      <c r="G581" s="1424"/>
    </row>
    <row r="582" spans="4:7" ht="15" x14ac:dyDescent="0.2">
      <c r="D582" s="1424"/>
      <c r="E582" s="1425"/>
      <c r="F582" s="1424"/>
      <c r="G582" s="1424"/>
    </row>
    <row r="583" spans="4:7" ht="15" x14ac:dyDescent="0.2">
      <c r="D583" s="1424"/>
      <c r="E583" s="1425"/>
      <c r="F583" s="1424"/>
      <c r="G583" s="1424"/>
    </row>
    <row r="584" spans="4:7" ht="15" x14ac:dyDescent="0.2">
      <c r="D584" s="1424"/>
      <c r="E584" s="1425"/>
      <c r="F584" s="1424"/>
      <c r="G584" s="1424"/>
    </row>
    <row r="585" spans="4:7" ht="15" x14ac:dyDescent="0.2">
      <c r="D585" s="1424"/>
      <c r="E585" s="1425"/>
      <c r="F585" s="1424"/>
      <c r="G585" s="1424"/>
    </row>
    <row r="586" spans="4:7" ht="15" x14ac:dyDescent="0.2">
      <c r="D586" s="1424"/>
      <c r="E586" s="1425"/>
      <c r="F586" s="1424"/>
      <c r="G586" s="1424"/>
    </row>
    <row r="587" spans="4:7" ht="15" x14ac:dyDescent="0.2">
      <c r="D587" s="1424"/>
      <c r="E587" s="1425"/>
      <c r="F587" s="1424"/>
      <c r="G587" s="1424"/>
    </row>
    <row r="588" spans="4:7" ht="15" x14ac:dyDescent="0.2">
      <c r="D588" s="1424"/>
      <c r="E588" s="1425"/>
      <c r="F588" s="1424"/>
      <c r="G588" s="1424"/>
    </row>
    <row r="589" spans="4:7" ht="15" x14ac:dyDescent="0.2">
      <c r="D589" s="1424"/>
      <c r="E589" s="1425"/>
      <c r="F589" s="1424"/>
      <c r="G589" s="1424"/>
    </row>
    <row r="590" spans="4:7" ht="15" x14ac:dyDescent="0.2">
      <c r="D590" s="1424"/>
      <c r="E590" s="1425"/>
      <c r="F590" s="1424"/>
      <c r="G590" s="1424"/>
    </row>
    <row r="591" spans="4:7" ht="15" x14ac:dyDescent="0.2">
      <c r="D591" s="1424"/>
      <c r="E591" s="1425"/>
      <c r="F591" s="1424"/>
      <c r="G591" s="1424"/>
    </row>
    <row r="592" spans="4:7" ht="15" x14ac:dyDescent="0.2">
      <c r="D592" s="1424"/>
      <c r="E592" s="1425"/>
      <c r="F592" s="1424"/>
      <c r="G592" s="1424"/>
    </row>
    <row r="593" spans="4:7" ht="15" x14ac:dyDescent="0.2">
      <c r="D593" s="1424"/>
      <c r="E593" s="1425"/>
      <c r="F593" s="1424"/>
      <c r="G593" s="1424"/>
    </row>
    <row r="594" spans="4:7" ht="15" x14ac:dyDescent="0.2">
      <c r="D594" s="1424"/>
      <c r="E594" s="1425"/>
      <c r="F594" s="1424"/>
      <c r="G594" s="1424"/>
    </row>
    <row r="595" spans="4:7" ht="15" x14ac:dyDescent="0.2">
      <c r="D595" s="1424"/>
      <c r="E595" s="1425"/>
      <c r="F595" s="1424"/>
      <c r="G595" s="1424"/>
    </row>
    <row r="596" spans="4:7" ht="15" x14ac:dyDescent="0.2">
      <c r="D596" s="1424"/>
      <c r="E596" s="1425"/>
      <c r="F596" s="1424"/>
      <c r="G596" s="1424"/>
    </row>
    <row r="597" spans="4:7" ht="15" x14ac:dyDescent="0.2">
      <c r="D597" s="1424"/>
      <c r="E597" s="1425"/>
      <c r="F597" s="1424"/>
      <c r="G597" s="1424"/>
    </row>
    <row r="598" spans="4:7" ht="15" x14ac:dyDescent="0.2">
      <c r="D598" s="1424"/>
      <c r="E598" s="1425"/>
      <c r="F598" s="1424"/>
      <c r="G598" s="1424"/>
    </row>
    <row r="599" spans="4:7" ht="15" x14ac:dyDescent="0.2">
      <c r="D599" s="1424"/>
      <c r="E599" s="1425"/>
      <c r="F599" s="1424"/>
      <c r="G599" s="1424"/>
    </row>
    <row r="600" spans="4:7" ht="15" x14ac:dyDescent="0.2">
      <c r="D600" s="1424"/>
      <c r="E600" s="1425"/>
      <c r="F600" s="1424"/>
      <c r="G600" s="1424"/>
    </row>
    <row r="601" spans="4:7" ht="15" x14ac:dyDescent="0.2">
      <c r="D601" s="1424"/>
      <c r="E601" s="1425"/>
      <c r="F601" s="1424"/>
      <c r="G601" s="1424"/>
    </row>
    <row r="602" spans="4:7" ht="15" x14ac:dyDescent="0.2">
      <c r="D602" s="1424"/>
      <c r="E602" s="1425"/>
      <c r="F602" s="1424"/>
      <c r="G602" s="1424"/>
    </row>
    <row r="603" spans="4:7" ht="15" x14ac:dyDescent="0.2">
      <c r="D603" s="1424"/>
      <c r="E603" s="1425"/>
      <c r="F603" s="1424"/>
      <c r="G603" s="1424"/>
    </row>
    <row r="604" spans="4:7" ht="15" x14ac:dyDescent="0.2">
      <c r="D604" s="1424"/>
      <c r="E604" s="1425"/>
      <c r="F604" s="1424"/>
      <c r="G604" s="1424"/>
    </row>
    <row r="605" spans="4:7" ht="15" x14ac:dyDescent="0.2">
      <c r="D605" s="1424"/>
      <c r="E605" s="1425"/>
      <c r="F605" s="1424"/>
      <c r="G605" s="1424"/>
    </row>
    <row r="606" spans="4:7" ht="15" x14ac:dyDescent="0.2">
      <c r="D606" s="1424"/>
      <c r="E606" s="1425"/>
      <c r="F606" s="1424"/>
      <c r="G606" s="1424"/>
    </row>
    <row r="607" spans="4:7" ht="15" x14ac:dyDescent="0.2">
      <c r="D607" s="1424"/>
      <c r="E607" s="1425"/>
      <c r="F607" s="1424"/>
      <c r="G607" s="1424"/>
    </row>
    <row r="608" spans="4:7" ht="15" x14ac:dyDescent="0.2">
      <c r="D608" s="1424"/>
      <c r="E608" s="1425"/>
      <c r="F608" s="1424"/>
      <c r="G608" s="1424"/>
    </row>
    <row r="609" spans="4:7" ht="15" x14ac:dyDescent="0.2">
      <c r="D609" s="1424"/>
      <c r="E609" s="1425"/>
      <c r="F609" s="1424"/>
      <c r="G609" s="1424"/>
    </row>
    <row r="610" spans="4:7" ht="15" x14ac:dyDescent="0.2">
      <c r="D610" s="1424"/>
      <c r="E610" s="1425"/>
      <c r="F610" s="1424"/>
      <c r="G610" s="1424"/>
    </row>
    <row r="611" spans="4:7" ht="15" x14ac:dyDescent="0.2">
      <c r="D611" s="1424"/>
      <c r="E611" s="1425"/>
      <c r="F611" s="1424"/>
      <c r="G611" s="1424"/>
    </row>
    <row r="612" spans="4:7" ht="15" x14ac:dyDescent="0.2">
      <c r="D612" s="1424"/>
      <c r="E612" s="1425"/>
      <c r="F612" s="1424"/>
      <c r="G612" s="1424"/>
    </row>
    <row r="613" spans="4:7" ht="15" x14ac:dyDescent="0.2">
      <c r="D613" s="1424"/>
      <c r="E613" s="1425"/>
      <c r="F613" s="1424"/>
      <c r="G613" s="1424"/>
    </row>
    <row r="614" spans="4:7" ht="15" x14ac:dyDescent="0.2">
      <c r="D614" s="1424"/>
      <c r="E614" s="1425"/>
      <c r="F614" s="1424"/>
      <c r="G614" s="1424"/>
    </row>
    <row r="615" spans="4:7" ht="15" x14ac:dyDescent="0.2">
      <c r="D615" s="1424"/>
      <c r="E615" s="1425"/>
      <c r="F615" s="1424"/>
      <c r="G615" s="1424"/>
    </row>
    <row r="616" spans="4:7" ht="15" x14ac:dyDescent="0.2">
      <c r="D616" s="1424"/>
      <c r="E616" s="1425"/>
      <c r="F616" s="1424"/>
      <c r="G616" s="1424"/>
    </row>
    <row r="617" spans="4:7" ht="15" x14ac:dyDescent="0.2">
      <c r="D617" s="1424"/>
      <c r="E617" s="1425"/>
      <c r="F617" s="1424"/>
      <c r="G617" s="1424"/>
    </row>
    <row r="618" spans="4:7" ht="15" x14ac:dyDescent="0.2">
      <c r="D618" s="1424"/>
      <c r="E618" s="1425"/>
      <c r="F618" s="1424"/>
      <c r="G618" s="1424"/>
    </row>
    <row r="619" spans="4:7" ht="15" x14ac:dyDescent="0.2">
      <c r="D619" s="1424"/>
      <c r="E619" s="1425"/>
      <c r="F619" s="1424"/>
      <c r="G619" s="1424"/>
    </row>
    <row r="620" spans="4:7" ht="15" x14ac:dyDescent="0.2">
      <c r="D620" s="1424"/>
      <c r="E620" s="1425"/>
      <c r="F620" s="1424"/>
      <c r="G620" s="1424"/>
    </row>
    <row r="621" spans="4:7" ht="15" x14ac:dyDescent="0.2">
      <c r="D621" s="1424"/>
      <c r="E621" s="1425"/>
      <c r="F621" s="1424"/>
      <c r="G621" s="1424"/>
    </row>
    <row r="622" spans="4:7" ht="15" x14ac:dyDescent="0.2">
      <c r="D622" s="1424"/>
      <c r="E622" s="1425"/>
      <c r="F622" s="1424"/>
      <c r="G622" s="1424"/>
    </row>
    <row r="623" spans="4:7" ht="15" x14ac:dyDescent="0.2">
      <c r="D623" s="1424"/>
      <c r="E623" s="1425"/>
      <c r="F623" s="1424"/>
      <c r="G623" s="1424"/>
    </row>
    <row r="624" spans="4:7" ht="15" x14ac:dyDescent="0.2">
      <c r="D624" s="1424"/>
      <c r="E624" s="1425"/>
      <c r="F624" s="1424"/>
      <c r="G624" s="1424"/>
    </row>
    <row r="625" spans="4:7" ht="15" x14ac:dyDescent="0.2">
      <c r="D625" s="1424"/>
      <c r="E625" s="1425"/>
      <c r="F625" s="1424"/>
      <c r="G625" s="1424"/>
    </row>
    <row r="626" spans="4:7" ht="15" x14ac:dyDescent="0.2">
      <c r="D626" s="1424"/>
      <c r="E626" s="1425"/>
      <c r="F626" s="1424"/>
      <c r="G626" s="1424"/>
    </row>
    <row r="627" spans="4:7" ht="15" x14ac:dyDescent="0.2">
      <c r="D627" s="1424"/>
      <c r="E627" s="1425"/>
      <c r="F627" s="1424"/>
      <c r="G627" s="1424"/>
    </row>
    <row r="628" spans="4:7" ht="15" x14ac:dyDescent="0.2">
      <c r="D628" s="1424"/>
      <c r="E628" s="1425"/>
      <c r="F628" s="1424"/>
      <c r="G628" s="1424"/>
    </row>
    <row r="629" spans="4:7" ht="15" x14ac:dyDescent="0.2">
      <c r="D629" s="1424"/>
      <c r="E629" s="1425"/>
      <c r="F629" s="1424"/>
      <c r="G629" s="1424"/>
    </row>
    <row r="630" spans="4:7" ht="15" x14ac:dyDescent="0.2">
      <c r="D630" s="1424"/>
      <c r="E630" s="1425"/>
      <c r="F630" s="1424"/>
      <c r="G630" s="1424"/>
    </row>
    <row r="631" spans="4:7" ht="15" x14ac:dyDescent="0.2">
      <c r="D631" s="1424"/>
      <c r="E631" s="1425"/>
      <c r="F631" s="1424"/>
      <c r="G631" s="1424"/>
    </row>
    <row r="632" spans="4:7" ht="15" x14ac:dyDescent="0.2">
      <c r="D632" s="1424"/>
      <c r="E632" s="1425"/>
      <c r="F632" s="1424"/>
      <c r="G632" s="1424"/>
    </row>
    <row r="633" spans="4:7" ht="15" x14ac:dyDescent="0.2">
      <c r="D633" s="1424"/>
      <c r="E633" s="1425"/>
      <c r="F633" s="1424"/>
      <c r="G633" s="1424"/>
    </row>
    <row r="634" spans="4:7" ht="15" x14ac:dyDescent="0.2">
      <c r="D634" s="1424"/>
      <c r="E634" s="1425"/>
      <c r="F634" s="1424"/>
      <c r="G634" s="1424"/>
    </row>
    <row r="635" spans="4:7" ht="15" x14ac:dyDescent="0.2">
      <c r="D635" s="1424"/>
      <c r="E635" s="1425"/>
      <c r="F635" s="1424"/>
      <c r="G635" s="1424"/>
    </row>
    <row r="636" spans="4:7" ht="15" x14ac:dyDescent="0.2">
      <c r="D636" s="1424"/>
      <c r="E636" s="1425"/>
      <c r="F636" s="1424"/>
      <c r="G636" s="1424"/>
    </row>
    <row r="637" spans="4:7" ht="15" x14ac:dyDescent="0.2">
      <c r="D637" s="1424"/>
      <c r="E637" s="1425"/>
      <c r="F637" s="1424"/>
      <c r="G637" s="1424"/>
    </row>
    <row r="638" spans="4:7" ht="15" x14ac:dyDescent="0.2">
      <c r="D638" s="1424"/>
      <c r="E638" s="1425"/>
      <c r="F638" s="1424"/>
      <c r="G638" s="1424"/>
    </row>
    <row r="639" spans="4:7" ht="15" x14ac:dyDescent="0.2">
      <c r="D639" s="1424"/>
      <c r="E639" s="1425"/>
      <c r="F639" s="1424"/>
      <c r="G639" s="1424"/>
    </row>
    <row r="640" spans="4:7" ht="15" x14ac:dyDescent="0.2">
      <c r="D640" s="1424"/>
      <c r="E640" s="1425"/>
      <c r="F640" s="1424"/>
      <c r="G640" s="1424"/>
    </row>
    <row r="641" spans="4:7" ht="15" x14ac:dyDescent="0.2">
      <c r="D641" s="1424"/>
      <c r="E641" s="1425"/>
      <c r="F641" s="1424"/>
      <c r="G641" s="1424"/>
    </row>
    <row r="642" spans="4:7" ht="15" x14ac:dyDescent="0.2">
      <c r="D642" s="1424"/>
      <c r="E642" s="1425"/>
      <c r="F642" s="1424"/>
      <c r="G642" s="1424"/>
    </row>
    <row r="643" spans="4:7" ht="15" x14ac:dyDescent="0.2">
      <c r="D643" s="1424"/>
      <c r="E643" s="1425"/>
      <c r="F643" s="1424"/>
      <c r="G643" s="1424"/>
    </row>
    <row r="644" spans="4:7" ht="15" x14ac:dyDescent="0.2">
      <c r="D644" s="1424"/>
      <c r="E644" s="1425"/>
      <c r="F644" s="1424"/>
      <c r="G644" s="1424"/>
    </row>
    <row r="645" spans="4:7" ht="15" x14ac:dyDescent="0.2">
      <c r="D645" s="1424"/>
      <c r="E645" s="1425"/>
      <c r="F645" s="1424"/>
      <c r="G645" s="1424"/>
    </row>
    <row r="646" spans="4:7" ht="15" x14ac:dyDescent="0.2">
      <c r="D646" s="1424"/>
      <c r="E646" s="1425"/>
      <c r="F646" s="1424"/>
      <c r="G646" s="1424"/>
    </row>
    <row r="647" spans="4:7" ht="15" x14ac:dyDescent="0.2">
      <c r="D647" s="1424"/>
      <c r="E647" s="1425"/>
      <c r="F647" s="1424"/>
      <c r="G647" s="1424"/>
    </row>
    <row r="648" spans="4:7" ht="15" x14ac:dyDescent="0.2">
      <c r="D648" s="1424"/>
      <c r="E648" s="1425"/>
      <c r="F648" s="1424"/>
      <c r="G648" s="1424"/>
    </row>
    <row r="649" spans="4:7" ht="15" x14ac:dyDescent="0.2">
      <c r="D649" s="1424"/>
      <c r="E649" s="1425"/>
      <c r="F649" s="1424"/>
      <c r="G649" s="1424"/>
    </row>
    <row r="650" spans="4:7" ht="15" x14ac:dyDescent="0.2">
      <c r="D650" s="1424"/>
      <c r="E650" s="1425"/>
      <c r="F650" s="1424"/>
      <c r="G650" s="1424"/>
    </row>
    <row r="651" spans="4:7" ht="15" x14ac:dyDescent="0.2">
      <c r="D651" s="1424"/>
      <c r="E651" s="1425"/>
      <c r="F651" s="1424"/>
      <c r="G651" s="1424"/>
    </row>
    <row r="652" spans="4:7" ht="15" x14ac:dyDescent="0.2">
      <c r="D652" s="1424"/>
      <c r="E652" s="1425"/>
      <c r="F652" s="1424"/>
      <c r="G652" s="1424"/>
    </row>
    <row r="653" spans="4:7" ht="15" x14ac:dyDescent="0.2">
      <c r="D653" s="1424"/>
      <c r="E653" s="1425"/>
      <c r="F653" s="1424"/>
      <c r="G653" s="1424"/>
    </row>
    <row r="654" spans="4:7" ht="15" x14ac:dyDescent="0.2">
      <c r="D654" s="1424"/>
      <c r="E654" s="1425"/>
      <c r="F654" s="1424"/>
      <c r="G654" s="1424"/>
    </row>
    <row r="655" spans="4:7" ht="15" x14ac:dyDescent="0.2">
      <c r="D655" s="1424"/>
      <c r="E655" s="1425"/>
      <c r="F655" s="1424"/>
      <c r="G655" s="1424"/>
    </row>
    <row r="656" spans="4:7" ht="15" x14ac:dyDescent="0.2">
      <c r="D656" s="1424"/>
      <c r="E656" s="1425"/>
      <c r="F656" s="1424"/>
      <c r="G656" s="1424"/>
    </row>
    <row r="657" spans="4:7" ht="15" x14ac:dyDescent="0.2">
      <c r="D657" s="1424"/>
      <c r="E657" s="1425"/>
      <c r="F657" s="1424"/>
      <c r="G657" s="1424"/>
    </row>
    <row r="658" spans="4:7" ht="15" x14ac:dyDescent="0.2">
      <c r="D658" s="1424"/>
      <c r="E658" s="1425"/>
      <c r="F658" s="1424"/>
      <c r="G658" s="1424"/>
    </row>
    <row r="659" spans="4:7" ht="15" x14ac:dyDescent="0.2">
      <c r="D659" s="1424"/>
      <c r="E659" s="1425"/>
      <c r="F659" s="1424"/>
      <c r="G659" s="1424"/>
    </row>
    <row r="660" spans="4:7" ht="15" x14ac:dyDescent="0.2">
      <c r="D660" s="1424"/>
      <c r="E660" s="1425"/>
      <c r="F660" s="1424"/>
      <c r="G660" s="1424"/>
    </row>
    <row r="661" spans="4:7" ht="15" x14ac:dyDescent="0.2">
      <c r="D661" s="1424"/>
      <c r="E661" s="1425"/>
      <c r="F661" s="1424"/>
      <c r="G661" s="1424"/>
    </row>
    <row r="662" spans="4:7" ht="15" x14ac:dyDescent="0.2">
      <c r="D662" s="1424"/>
      <c r="E662" s="1425"/>
      <c r="F662" s="1424"/>
      <c r="G662" s="1424"/>
    </row>
    <row r="663" spans="4:7" ht="15" x14ac:dyDescent="0.2">
      <c r="D663" s="1424"/>
      <c r="E663" s="1425"/>
      <c r="F663" s="1424"/>
      <c r="G663" s="1424"/>
    </row>
    <row r="664" spans="4:7" ht="15" x14ac:dyDescent="0.2">
      <c r="D664" s="1424"/>
      <c r="E664" s="1425"/>
      <c r="F664" s="1424"/>
      <c r="G664" s="1424"/>
    </row>
    <row r="665" spans="4:7" ht="15" x14ac:dyDescent="0.2">
      <c r="D665" s="1424"/>
      <c r="E665" s="1425"/>
      <c r="F665" s="1424"/>
      <c r="G665" s="1424"/>
    </row>
    <row r="666" spans="4:7" ht="15" x14ac:dyDescent="0.2">
      <c r="D666" s="1424"/>
      <c r="E666" s="1425"/>
      <c r="F666" s="1424"/>
      <c r="G666" s="1424"/>
    </row>
    <row r="667" spans="4:7" ht="15" x14ac:dyDescent="0.2">
      <c r="D667" s="1424"/>
      <c r="E667" s="1425"/>
      <c r="F667" s="1424"/>
      <c r="G667" s="1424"/>
    </row>
    <row r="668" spans="4:7" ht="15" x14ac:dyDescent="0.2">
      <c r="D668" s="1424"/>
      <c r="E668" s="1425"/>
      <c r="F668" s="1424"/>
      <c r="G668" s="1424"/>
    </row>
    <row r="669" spans="4:7" ht="15" x14ac:dyDescent="0.2">
      <c r="D669" s="1424"/>
      <c r="E669" s="1425"/>
      <c r="F669" s="1424"/>
      <c r="G669" s="1424"/>
    </row>
  </sheetData>
  <mergeCells count="14">
    <mergeCell ref="A1:F1"/>
    <mergeCell ref="B2:F2"/>
    <mergeCell ref="D10:E10"/>
    <mergeCell ref="D11:E11"/>
    <mergeCell ref="D14:E14"/>
    <mergeCell ref="D12:E12"/>
    <mergeCell ref="B3:F3"/>
    <mergeCell ref="B4:F4"/>
    <mergeCell ref="D13:E13"/>
    <mergeCell ref="D15:E15"/>
    <mergeCell ref="B486:D486"/>
    <mergeCell ref="F482:G482"/>
    <mergeCell ref="A18:H18"/>
    <mergeCell ref="D16:E16"/>
  </mergeCells>
  <phoneticPr fontId="0" type="noConversion"/>
  <pageMargins left="0.75" right="0.75" top="1" bottom="1" header="0.5" footer="0.5"/>
  <pageSetup scale="63" orientation="portrait" r:id="rId1"/>
  <headerFooter alignWithMargins="0"/>
  <colBreaks count="1" manualBreakCount="1">
    <brk id="8"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indexed="42"/>
  </sheetPr>
  <dimension ref="A1:U110"/>
  <sheetViews>
    <sheetView topLeftCell="A76" zoomScaleNormal="100" workbookViewId="0">
      <selection activeCell="C96" sqref="C96"/>
    </sheetView>
  </sheetViews>
  <sheetFormatPr defaultColWidth="9.140625" defaultRowHeight="11.25" x14ac:dyDescent="0.2"/>
  <cols>
    <col min="1" max="1" width="9" style="46" customWidth="1"/>
    <col min="2" max="2" width="29.7109375" style="96" customWidth="1"/>
    <col min="3" max="3" width="16.140625" style="236" customWidth="1"/>
    <col min="4" max="4" width="17.5703125" style="96" bestFit="1" customWidth="1"/>
    <col min="5" max="10" width="15.7109375" style="96" customWidth="1"/>
    <col min="11" max="14" width="15.7109375" style="243" customWidth="1"/>
    <col min="15" max="15" width="15.7109375" style="96" customWidth="1"/>
    <col min="16" max="16" width="14.140625" style="2374" customWidth="1"/>
    <col min="17" max="17" width="10.42578125" style="96" customWidth="1"/>
    <col min="18" max="18" width="11.140625" style="96" bestFit="1" customWidth="1"/>
    <col min="19" max="19" width="12.28515625" style="96" customWidth="1"/>
    <col min="20" max="20" width="10.28515625" style="96" bestFit="1" customWidth="1"/>
    <col min="21" max="21" width="12.42578125" style="96" customWidth="1"/>
    <col min="22" max="16384" width="9.140625" style="96"/>
  </cols>
  <sheetData>
    <row r="1" spans="1:21" s="8" customFormat="1" ht="20.25" customHeight="1" x14ac:dyDescent="0.2">
      <c r="A1" s="2439"/>
      <c r="B1" s="2439"/>
      <c r="C1" s="2439"/>
      <c r="D1" s="2439"/>
      <c r="E1" s="2439"/>
      <c r="F1" s="2439"/>
      <c r="P1" s="2372"/>
    </row>
    <row r="2" spans="1:21" s="8" customFormat="1" ht="64.5" customHeight="1" x14ac:dyDescent="0.3">
      <c r="B2" s="2440"/>
      <c r="C2" s="2440"/>
      <c r="D2" s="2440"/>
      <c r="E2" s="2440"/>
      <c r="F2" s="2440"/>
      <c r="P2" s="2372"/>
    </row>
    <row r="3" spans="1:21" s="8" customFormat="1" ht="51.75" customHeight="1" x14ac:dyDescent="0.25">
      <c r="B3" s="2445"/>
      <c r="C3" s="2445"/>
      <c r="D3" s="2445"/>
      <c r="E3" s="2445"/>
      <c r="F3" s="2445"/>
      <c r="G3" s="9"/>
      <c r="P3" s="2372"/>
    </row>
    <row r="4" spans="1:21" s="8" customFormat="1" ht="18" x14ac:dyDescent="0.25">
      <c r="B4" s="2446" t="str">
        <f>'I1 Intro'!C11</f>
        <v>EB-2019-0037</v>
      </c>
      <c r="C4" s="2446"/>
      <c r="D4" s="2446"/>
      <c r="E4" s="2446"/>
      <c r="F4" s="2446"/>
      <c r="P4" s="2372"/>
    </row>
    <row r="5" spans="1:21" s="8" customFormat="1" ht="21" customHeight="1" x14ac:dyDescent="0.3">
      <c r="B5" s="2008" t="str">
        <f>"Sheet I4 Break Out Worksheet  - "&amp;  'I2 LDC class'!$C$17</f>
        <v>Sheet I4 Break Out Worksheet  - Initial Application</v>
      </c>
      <c r="C5" s="2009"/>
      <c r="D5" s="2009"/>
      <c r="E5" s="1423"/>
      <c r="F5" s="2010"/>
      <c r="G5" s="1423"/>
      <c r="H5" s="1423"/>
      <c r="I5" s="1423"/>
      <c r="J5" s="1423"/>
      <c r="K5" s="1423"/>
      <c r="L5" s="1423"/>
      <c r="P5" s="2372"/>
    </row>
    <row r="6" spans="1:21" s="8" customFormat="1" ht="6" customHeight="1" x14ac:dyDescent="0.2">
      <c r="A6" s="11"/>
      <c r="B6" s="2011"/>
      <c r="C6" s="2011"/>
      <c r="D6" s="2011"/>
      <c r="E6" s="2011"/>
      <c r="F6" s="2011"/>
      <c r="G6" s="2011"/>
      <c r="H6" s="2011"/>
      <c r="I6" s="2011"/>
      <c r="J6" s="2011"/>
      <c r="K6" s="2011"/>
      <c r="L6" s="2011"/>
      <c r="M6" s="11"/>
      <c r="N6" s="11"/>
      <c r="O6" s="11"/>
      <c r="P6" s="2372"/>
    </row>
    <row r="7" spans="1:21" s="37" customFormat="1" x14ac:dyDescent="0.2">
      <c r="A7" s="97"/>
      <c r="B7" s="136"/>
      <c r="C7" s="136"/>
      <c r="D7" s="136"/>
      <c r="E7" s="136"/>
      <c r="F7" s="136"/>
      <c r="G7" s="136"/>
      <c r="H7" s="2012"/>
      <c r="I7" s="2012"/>
      <c r="J7" s="2013"/>
      <c r="K7" s="106"/>
      <c r="L7" s="106"/>
      <c r="M7" s="99"/>
      <c r="N7" s="99"/>
      <c r="P7" s="2373"/>
    </row>
    <row r="8" spans="1:21" s="37" customFormat="1" ht="15.75" x14ac:dyDescent="0.25">
      <c r="A8" s="100"/>
      <c r="B8" s="136"/>
      <c r="C8" s="104"/>
      <c r="D8" s="136"/>
      <c r="E8" s="136"/>
      <c r="F8" s="137"/>
      <c r="G8" s="137"/>
      <c r="H8" s="2012"/>
      <c r="I8" s="2014"/>
      <c r="J8" s="2013"/>
      <c r="K8" s="106"/>
      <c r="L8" s="106"/>
      <c r="M8" s="99"/>
      <c r="N8" s="99"/>
      <c r="P8" s="2373"/>
    </row>
    <row r="9" spans="1:21" s="37" customFormat="1" ht="12.75" x14ac:dyDescent="0.2">
      <c r="B9" s="136"/>
      <c r="C9" s="2421"/>
      <c r="D9" s="2421"/>
      <c r="E9" s="2421"/>
      <c r="F9" s="2421"/>
      <c r="G9" s="2421"/>
      <c r="H9" s="2012"/>
      <c r="I9" s="2012"/>
      <c r="J9" s="2013"/>
      <c r="K9" s="106"/>
      <c r="L9" s="106"/>
      <c r="M9" s="99"/>
      <c r="N9" s="99"/>
      <c r="P9" s="2373"/>
    </row>
    <row r="10" spans="1:21" s="37" customFormat="1" x14ac:dyDescent="0.2">
      <c r="A10" s="100"/>
      <c r="B10" s="136"/>
      <c r="C10" s="136"/>
      <c r="D10" s="136"/>
      <c r="E10" s="136"/>
      <c r="F10" s="136"/>
      <c r="G10" s="136"/>
      <c r="H10" s="2012"/>
      <c r="I10" s="2012"/>
      <c r="J10" s="2013"/>
      <c r="K10" s="106"/>
      <c r="L10" s="106"/>
      <c r="M10" s="99"/>
      <c r="N10" s="99"/>
      <c r="P10" s="2373"/>
    </row>
    <row r="11" spans="1:21" ht="27.75" customHeight="1" thickBot="1" x14ac:dyDescent="0.25">
      <c r="A11" s="102"/>
      <c r="B11" s="103"/>
      <c r="C11" s="104"/>
      <c r="D11" s="105"/>
      <c r="E11" s="105"/>
      <c r="F11" s="105"/>
      <c r="G11" s="105"/>
      <c r="H11" s="105"/>
      <c r="I11" s="105"/>
      <c r="J11" s="105"/>
      <c r="K11" s="106"/>
      <c r="L11" s="106"/>
      <c r="M11" s="106"/>
      <c r="N11" s="106"/>
      <c r="O11" s="103"/>
    </row>
    <row r="12" spans="1:21" ht="40.5" customHeight="1" thickBot="1" x14ac:dyDescent="0.25">
      <c r="A12" s="2447" t="s">
        <v>1038</v>
      </c>
      <c r="B12" s="2448"/>
      <c r="C12" s="1776">
        <v>96576285.240189999</v>
      </c>
      <c r="E12" s="105"/>
      <c r="F12" s="105"/>
      <c r="G12" s="105"/>
      <c r="H12" s="105"/>
      <c r="I12" s="105"/>
      <c r="J12" s="105"/>
      <c r="K12" s="106"/>
      <c r="L12" s="106"/>
      <c r="M12" s="106"/>
      <c r="N12" s="106"/>
      <c r="O12" s="103"/>
    </row>
    <row r="13" spans="1:21" ht="21.75" customHeight="1" thickBot="1" x14ac:dyDescent="0.25">
      <c r="A13" s="102"/>
      <c r="B13" s="103"/>
      <c r="C13" s="104"/>
      <c r="D13" s="105"/>
      <c r="E13" s="105"/>
      <c r="F13" s="105"/>
      <c r="G13" s="105"/>
      <c r="H13" s="105"/>
      <c r="I13" s="105"/>
      <c r="J13" s="105"/>
      <c r="K13" s="106"/>
      <c r="L13" s="106"/>
      <c r="M13" s="106"/>
      <c r="N13" s="106"/>
      <c r="O13" s="103"/>
    </row>
    <row r="14" spans="1:21" ht="18" customHeight="1" thickBot="1" x14ac:dyDescent="0.3">
      <c r="A14" s="2459" t="s">
        <v>795</v>
      </c>
      <c r="B14" s="2460"/>
      <c r="C14" s="2452" t="s">
        <v>951</v>
      </c>
      <c r="D14" s="2453"/>
      <c r="E14" s="2453"/>
      <c r="F14" s="2453"/>
      <c r="G14" s="2453"/>
      <c r="H14" s="2453"/>
      <c r="I14" s="2453"/>
      <c r="J14" s="2453"/>
      <c r="K14" s="2454"/>
      <c r="L14" s="2449" t="s">
        <v>952</v>
      </c>
      <c r="M14" s="2450"/>
      <c r="N14" s="2450"/>
      <c r="O14" s="2451"/>
    </row>
    <row r="15" spans="1:21" s="107" customFormat="1" ht="18" customHeight="1" x14ac:dyDescent="0.2">
      <c r="A15" s="2461"/>
      <c r="B15" s="2461"/>
      <c r="C15" s="2455"/>
      <c r="D15" s="2456"/>
      <c r="E15" s="2456"/>
      <c r="F15" s="2456"/>
      <c r="G15" s="2456"/>
      <c r="H15" s="2456"/>
      <c r="I15" s="2456"/>
      <c r="J15" s="2456"/>
      <c r="K15" s="2457"/>
      <c r="L15" s="116">
        <v>5705</v>
      </c>
      <c r="M15" s="117">
        <v>5710</v>
      </c>
      <c r="N15" s="117">
        <v>5715</v>
      </c>
      <c r="O15" s="118">
        <v>5720</v>
      </c>
      <c r="P15" s="2375"/>
    </row>
    <row r="16" spans="1:21" s="131" customFormat="1" ht="63.75" x14ac:dyDescent="0.2">
      <c r="A16" s="108" t="s">
        <v>1180</v>
      </c>
      <c r="B16" s="109" t="s">
        <v>637</v>
      </c>
      <c r="C16" s="110" t="s">
        <v>794</v>
      </c>
      <c r="D16" s="111" t="s">
        <v>1008</v>
      </c>
      <c r="E16" s="111" t="s">
        <v>1007</v>
      </c>
      <c r="F16" s="111" t="s">
        <v>881</v>
      </c>
      <c r="G16" s="112" t="s">
        <v>805</v>
      </c>
      <c r="H16" s="113" t="s">
        <v>377</v>
      </c>
      <c r="I16" s="113" t="s">
        <v>346</v>
      </c>
      <c r="J16" s="113" t="s">
        <v>1133</v>
      </c>
      <c r="K16" s="115" t="s">
        <v>944</v>
      </c>
      <c r="L16" s="110" t="s">
        <v>981</v>
      </c>
      <c r="M16" s="114" t="s">
        <v>1380</v>
      </c>
      <c r="N16" s="1726" t="s">
        <v>1381</v>
      </c>
      <c r="O16" s="114" t="s">
        <v>1382</v>
      </c>
      <c r="P16" s="2376"/>
      <c r="Q16" s="368"/>
      <c r="R16" s="323"/>
      <c r="S16" s="323"/>
      <c r="T16" s="323"/>
      <c r="U16" s="323"/>
    </row>
    <row r="17" spans="1:21" s="132" customFormat="1" ht="25.5" x14ac:dyDescent="0.2">
      <c r="A17" s="119">
        <v>1565</v>
      </c>
      <c r="B17" s="120" t="s">
        <v>649</v>
      </c>
      <c r="C17" s="123">
        <f>+'I3 TB Data'!H84</f>
        <v>0</v>
      </c>
      <c r="D17" s="129"/>
      <c r="E17" s="124">
        <v>0</v>
      </c>
      <c r="F17" s="125">
        <f>+E17+C17</f>
        <v>0</v>
      </c>
      <c r="G17" s="1777"/>
      <c r="H17" s="1778"/>
      <c r="I17" s="1779"/>
      <c r="J17" s="1779"/>
      <c r="K17" s="126">
        <f t="shared" ref="K17:K55" si="0">+F17+G17+H17+I17+J17</f>
        <v>0</v>
      </c>
      <c r="L17" s="1780"/>
      <c r="M17" s="1781"/>
      <c r="N17" s="1782"/>
      <c r="O17" s="1781"/>
      <c r="P17" s="2377"/>
      <c r="Q17" s="1728"/>
      <c r="R17" s="1729"/>
      <c r="S17" s="1729"/>
      <c r="T17" s="1729"/>
      <c r="U17" s="1729"/>
    </row>
    <row r="18" spans="1:21" s="132" customFormat="1" ht="12.75" x14ac:dyDescent="0.2">
      <c r="A18" s="121">
        <v>1805</v>
      </c>
      <c r="B18" s="122" t="s">
        <v>282</v>
      </c>
      <c r="C18" s="123">
        <f>+'I3 TB Data'!H133</f>
        <v>0</v>
      </c>
      <c r="D18" s="129"/>
      <c r="E18" s="127">
        <f>-SUM(E19:E20)</f>
        <v>0</v>
      </c>
      <c r="F18" s="125">
        <f>+E18+C18</f>
        <v>0</v>
      </c>
      <c r="G18" s="2015"/>
      <c r="H18" s="2015"/>
      <c r="I18" s="2016"/>
      <c r="J18" s="2016"/>
      <c r="K18" s="126"/>
      <c r="L18" s="2017"/>
      <c r="M18" s="2018"/>
      <c r="N18" s="2019"/>
      <c r="O18" s="2018"/>
      <c r="P18" s="2377"/>
      <c r="Q18" s="1751"/>
      <c r="R18" s="1729"/>
      <c r="S18" s="1729"/>
      <c r="T18" s="1729"/>
      <c r="U18" s="1729"/>
    </row>
    <row r="19" spans="1:21" s="132" customFormat="1" ht="12.75" x14ac:dyDescent="0.2">
      <c r="A19" s="1967" t="s">
        <v>815</v>
      </c>
      <c r="B19" s="122" t="s">
        <v>340</v>
      </c>
      <c r="C19" s="123"/>
      <c r="D19" s="1783"/>
      <c r="E19" s="127">
        <f>C18*D19</f>
        <v>0</v>
      </c>
      <c r="F19" s="125">
        <f>E19</f>
        <v>0</v>
      </c>
      <c r="G19" s="1777"/>
      <c r="H19" s="1777"/>
      <c r="I19" s="1779"/>
      <c r="J19" s="1779"/>
      <c r="K19" s="126">
        <f t="shared" si="0"/>
        <v>0</v>
      </c>
      <c r="L19" s="1780"/>
      <c r="M19" s="1781"/>
      <c r="N19" s="1782"/>
      <c r="O19" s="1781"/>
      <c r="P19" s="2377"/>
      <c r="Q19" s="1751"/>
      <c r="R19" s="1729"/>
      <c r="S19" s="1729"/>
      <c r="T19" s="1729"/>
      <c r="U19" s="1729"/>
    </row>
    <row r="20" spans="1:21" s="132" customFormat="1" ht="12.75" x14ac:dyDescent="0.2">
      <c r="A20" s="1967" t="s">
        <v>816</v>
      </c>
      <c r="B20" s="122" t="s">
        <v>342</v>
      </c>
      <c r="C20" s="123"/>
      <c r="D20" s="128">
        <f>1-D19</f>
        <v>1</v>
      </c>
      <c r="E20" s="127">
        <f>C18*D20</f>
        <v>0</v>
      </c>
      <c r="F20" s="125">
        <f>E20</f>
        <v>0</v>
      </c>
      <c r="G20" s="1777"/>
      <c r="H20" s="1777"/>
      <c r="I20" s="1779"/>
      <c r="J20" s="1779"/>
      <c r="K20" s="126">
        <f t="shared" si="0"/>
        <v>0</v>
      </c>
      <c r="L20" s="1780"/>
      <c r="M20" s="1781"/>
      <c r="N20" s="1782"/>
      <c r="O20" s="1781"/>
      <c r="P20" s="2377"/>
      <c r="Q20" s="1751"/>
      <c r="R20" s="1729"/>
      <c r="S20" s="1729"/>
      <c r="T20" s="1729"/>
      <c r="U20" s="1729"/>
    </row>
    <row r="21" spans="1:21" s="132" customFormat="1" ht="12.75" x14ac:dyDescent="0.2">
      <c r="A21" s="121">
        <v>1806</v>
      </c>
      <c r="B21" s="122" t="s">
        <v>283</v>
      </c>
      <c r="C21" s="123">
        <f>+'I3 TB Data'!H134</f>
        <v>0</v>
      </c>
      <c r="D21" s="129"/>
      <c r="E21" s="127">
        <f>-SUM(E22:E23)</f>
        <v>0</v>
      </c>
      <c r="F21" s="125">
        <f>+E21+C21</f>
        <v>0</v>
      </c>
      <c r="G21" s="2015"/>
      <c r="H21" s="2015"/>
      <c r="I21" s="2016"/>
      <c r="J21" s="2016"/>
      <c r="K21" s="126"/>
      <c r="L21" s="2017"/>
      <c r="M21" s="2018"/>
      <c r="N21" s="2019"/>
      <c r="O21" s="2018"/>
      <c r="P21" s="2377"/>
      <c r="Q21" s="1751"/>
      <c r="R21" s="1729"/>
      <c r="S21" s="1729"/>
      <c r="T21" s="1729"/>
      <c r="U21" s="1729"/>
    </row>
    <row r="22" spans="1:21" s="132" customFormat="1" ht="12.75" x14ac:dyDescent="0.2">
      <c r="A22" s="1967" t="s">
        <v>817</v>
      </c>
      <c r="B22" s="122" t="s">
        <v>341</v>
      </c>
      <c r="C22" s="123"/>
      <c r="D22" s="1783"/>
      <c r="E22" s="127">
        <f>C21*D22</f>
        <v>0</v>
      </c>
      <c r="F22" s="125">
        <f>E22</f>
        <v>0</v>
      </c>
      <c r="G22" s="1777"/>
      <c r="H22" s="1777"/>
      <c r="I22" s="1779"/>
      <c r="J22" s="1779"/>
      <c r="K22" s="126">
        <f t="shared" si="0"/>
        <v>0</v>
      </c>
      <c r="L22" s="1780"/>
      <c r="M22" s="1781"/>
      <c r="N22" s="1782"/>
      <c r="O22" s="1781"/>
      <c r="P22" s="2377"/>
      <c r="Q22" s="1751"/>
      <c r="R22" s="1729"/>
      <c r="S22" s="1729"/>
      <c r="T22" s="1729"/>
      <c r="U22" s="1729"/>
    </row>
    <row r="23" spans="1:21" s="132" customFormat="1" ht="12.75" x14ac:dyDescent="0.2">
      <c r="A23" s="1967" t="s">
        <v>818</v>
      </c>
      <c r="B23" s="122" t="s">
        <v>343</v>
      </c>
      <c r="C23" s="123"/>
      <c r="D23" s="128">
        <f>1-D22</f>
        <v>1</v>
      </c>
      <c r="E23" s="127">
        <f>C21*D23</f>
        <v>0</v>
      </c>
      <c r="F23" s="125">
        <f>E23</f>
        <v>0</v>
      </c>
      <c r="G23" s="1777"/>
      <c r="H23" s="1777"/>
      <c r="I23" s="1779"/>
      <c r="J23" s="1779"/>
      <c r="K23" s="126">
        <f t="shared" si="0"/>
        <v>0</v>
      </c>
      <c r="L23" s="1780"/>
      <c r="M23" s="1781"/>
      <c r="N23" s="1782"/>
      <c r="O23" s="1781"/>
      <c r="P23" s="2377"/>
      <c r="Q23" s="1751"/>
      <c r="R23" s="1729"/>
      <c r="S23" s="1729"/>
      <c r="T23" s="1729"/>
      <c r="U23" s="1729"/>
    </row>
    <row r="24" spans="1:21" s="132" customFormat="1" ht="12.75" x14ac:dyDescent="0.2">
      <c r="A24" s="121">
        <v>1808</v>
      </c>
      <c r="B24" s="122" t="s">
        <v>284</v>
      </c>
      <c r="C24" s="123">
        <f>+'I3 TB Data'!H135</f>
        <v>2987642</v>
      </c>
      <c r="D24" s="129"/>
      <c r="E24" s="127">
        <f>-SUM(E25:E26)</f>
        <v>-2987642</v>
      </c>
      <c r="F24" s="125">
        <f>+E24+C24</f>
        <v>0</v>
      </c>
      <c r="G24" s="2015"/>
      <c r="H24" s="2015"/>
      <c r="I24" s="2016"/>
      <c r="J24" s="2016"/>
      <c r="K24" s="126"/>
      <c r="L24" s="2020"/>
      <c r="M24" s="2021"/>
      <c r="N24" s="2019"/>
      <c r="O24" s="2018"/>
      <c r="P24" s="2377"/>
      <c r="Q24" s="1751"/>
      <c r="R24" s="1729"/>
      <c r="S24" s="1729"/>
      <c r="T24" s="1729"/>
      <c r="U24" s="1729"/>
    </row>
    <row r="25" spans="1:21" s="132" customFormat="1" ht="12.75" x14ac:dyDescent="0.2">
      <c r="A25" s="1967" t="s">
        <v>819</v>
      </c>
      <c r="B25" s="122" t="s">
        <v>344</v>
      </c>
      <c r="C25" s="123"/>
      <c r="D25" s="1783"/>
      <c r="E25" s="127">
        <f>C24*D25</f>
        <v>0</v>
      </c>
      <c r="F25" s="125">
        <f>E25</f>
        <v>0</v>
      </c>
      <c r="G25" s="1777"/>
      <c r="H25" s="1777"/>
      <c r="I25" s="1779"/>
      <c r="J25" s="1779"/>
      <c r="K25" s="126">
        <f t="shared" si="0"/>
        <v>0</v>
      </c>
      <c r="L25" s="1784"/>
      <c r="M25" s="1785"/>
      <c r="N25" s="1782"/>
      <c r="O25" s="1781"/>
      <c r="P25" s="2377"/>
      <c r="Q25" s="1751"/>
      <c r="R25" s="1729"/>
      <c r="S25" s="1729"/>
      <c r="T25" s="1729"/>
      <c r="U25" s="1729"/>
    </row>
    <row r="26" spans="1:21" s="132" customFormat="1" ht="12.75" x14ac:dyDescent="0.2">
      <c r="A26" s="1967" t="s">
        <v>820</v>
      </c>
      <c r="B26" s="122" t="s">
        <v>345</v>
      </c>
      <c r="C26" s="123"/>
      <c r="D26" s="128">
        <f>1-D25</f>
        <v>1</v>
      </c>
      <c r="E26" s="127">
        <f>C24*D26</f>
        <v>2987642</v>
      </c>
      <c r="F26" s="125">
        <f>E26</f>
        <v>2987642</v>
      </c>
      <c r="G26" s="1777"/>
      <c r="H26" s="1777"/>
      <c r="I26" s="1779"/>
      <c r="J26" s="1779">
        <v>-1812961.5</v>
      </c>
      <c r="K26" s="126">
        <f t="shared" si="0"/>
        <v>1174680.5</v>
      </c>
      <c r="L26" s="1784">
        <v>62718</v>
      </c>
      <c r="M26" s="1785"/>
      <c r="N26" s="1782"/>
      <c r="O26" s="1781"/>
      <c r="P26" s="2377"/>
      <c r="Q26" s="1751"/>
      <c r="R26" s="1729"/>
      <c r="S26" s="1729"/>
      <c r="T26" s="1729"/>
      <c r="U26" s="1729"/>
    </row>
    <row r="27" spans="1:21" s="132" customFormat="1" ht="12.75" x14ac:dyDescent="0.2">
      <c r="A27" s="121">
        <v>1810</v>
      </c>
      <c r="B27" s="122" t="s">
        <v>285</v>
      </c>
      <c r="C27" s="123">
        <f>+'I3 TB Data'!H136</f>
        <v>0</v>
      </c>
      <c r="D27" s="129"/>
      <c r="E27" s="127">
        <f>-SUM(E28:E29)</f>
        <v>0</v>
      </c>
      <c r="F27" s="125">
        <f>+E27+C27</f>
        <v>0</v>
      </c>
      <c r="G27" s="2015"/>
      <c r="H27" s="2015"/>
      <c r="I27" s="2016"/>
      <c r="J27" s="2016"/>
      <c r="K27" s="126"/>
      <c r="L27" s="2020"/>
      <c r="M27" s="2021"/>
      <c r="N27" s="2019"/>
      <c r="O27" s="2018"/>
      <c r="P27" s="2377"/>
      <c r="Q27" s="1751"/>
      <c r="R27" s="1729"/>
      <c r="S27" s="1729"/>
      <c r="T27" s="1729"/>
      <c r="U27" s="1729"/>
    </row>
    <row r="28" spans="1:21" s="132" customFormat="1" ht="12.75" x14ac:dyDescent="0.2">
      <c r="A28" s="1967" t="s">
        <v>821</v>
      </c>
      <c r="B28" s="122" t="s">
        <v>363</v>
      </c>
      <c r="C28" s="123"/>
      <c r="D28" s="1783"/>
      <c r="E28" s="127">
        <f>C27*D28</f>
        <v>0</v>
      </c>
      <c r="F28" s="125">
        <f>E28</f>
        <v>0</v>
      </c>
      <c r="G28" s="1777"/>
      <c r="H28" s="1777"/>
      <c r="I28" s="1779"/>
      <c r="J28" s="1779"/>
      <c r="K28" s="126">
        <f t="shared" si="0"/>
        <v>0</v>
      </c>
      <c r="L28" s="1784"/>
      <c r="M28" s="1785"/>
      <c r="N28" s="1782"/>
      <c r="O28" s="1781"/>
      <c r="P28" s="2377"/>
      <c r="Q28" s="1751"/>
      <c r="R28" s="1729"/>
      <c r="S28" s="1729"/>
      <c r="T28" s="1729"/>
      <c r="U28" s="1729"/>
    </row>
    <row r="29" spans="1:21" s="132" customFormat="1" ht="12.75" x14ac:dyDescent="0.2">
      <c r="A29" s="1967" t="s">
        <v>822</v>
      </c>
      <c r="B29" s="122" t="s">
        <v>364</v>
      </c>
      <c r="C29" s="123"/>
      <c r="D29" s="128">
        <f>1-D28</f>
        <v>1</v>
      </c>
      <c r="E29" s="127">
        <f>C27*D29</f>
        <v>0</v>
      </c>
      <c r="F29" s="125">
        <f>E29</f>
        <v>0</v>
      </c>
      <c r="G29" s="1777"/>
      <c r="H29" s="1777"/>
      <c r="I29" s="1779"/>
      <c r="J29" s="1779"/>
      <c r="K29" s="126">
        <f t="shared" si="0"/>
        <v>0</v>
      </c>
      <c r="L29" s="1784"/>
      <c r="M29" s="1785"/>
      <c r="N29" s="1782"/>
      <c r="O29" s="1781"/>
      <c r="P29" s="2377"/>
      <c r="Q29" s="1751"/>
      <c r="R29" s="1729"/>
      <c r="S29" s="1729"/>
      <c r="T29" s="1729"/>
      <c r="U29" s="1729"/>
    </row>
    <row r="30" spans="1:21" s="132" customFormat="1" ht="25.5" x14ac:dyDescent="0.2">
      <c r="A30" s="121">
        <v>1815</v>
      </c>
      <c r="B30" s="122" t="s">
        <v>86</v>
      </c>
      <c r="C30" s="123">
        <f>+'I3 TB Data'!H137</f>
        <v>0</v>
      </c>
      <c r="D30" s="129"/>
      <c r="E30" s="127">
        <v>0</v>
      </c>
      <c r="F30" s="125">
        <f>+E30+C30</f>
        <v>0</v>
      </c>
      <c r="G30" s="1777"/>
      <c r="H30" s="1777"/>
      <c r="I30" s="1779"/>
      <c r="J30" s="1779"/>
      <c r="K30" s="126">
        <f t="shared" si="0"/>
        <v>0</v>
      </c>
      <c r="L30" s="1784"/>
      <c r="M30" s="1785"/>
      <c r="N30" s="1782"/>
      <c r="O30" s="1781"/>
      <c r="P30" s="2377"/>
      <c r="Q30" s="1751"/>
      <c r="R30" s="1729"/>
      <c r="S30" s="1729"/>
      <c r="T30" s="1729"/>
      <c r="U30" s="1729"/>
    </row>
    <row r="31" spans="1:21" s="132" customFormat="1" ht="25.5" x14ac:dyDescent="0.2">
      <c r="A31" s="121">
        <v>1820</v>
      </c>
      <c r="B31" s="122" t="s">
        <v>87</v>
      </c>
      <c r="C31" s="123">
        <f>+'I3 TB Data'!H138</f>
        <v>23641120</v>
      </c>
      <c r="D31" s="129"/>
      <c r="E31" s="127">
        <f>-SUM(E32:E34)</f>
        <v>-23641120</v>
      </c>
      <c r="F31" s="125">
        <f>+E31+C31</f>
        <v>0</v>
      </c>
      <c r="G31" s="1777"/>
      <c r="H31" s="1777"/>
      <c r="I31" s="1779"/>
      <c r="J31" s="1779"/>
      <c r="K31" s="126">
        <f t="shared" si="0"/>
        <v>0</v>
      </c>
      <c r="L31" s="1784"/>
      <c r="M31" s="1785"/>
      <c r="N31" s="1782"/>
      <c r="O31" s="1781"/>
      <c r="P31" s="2377"/>
      <c r="Q31" s="1751"/>
      <c r="R31" s="1729"/>
      <c r="S31" s="1729"/>
      <c r="T31" s="1729"/>
      <c r="U31" s="1729"/>
    </row>
    <row r="32" spans="1:21" s="132" customFormat="1" ht="38.25" x14ac:dyDescent="0.2">
      <c r="A32" s="1967" t="s">
        <v>490</v>
      </c>
      <c r="B32" s="1364" t="s">
        <v>1276</v>
      </c>
      <c r="C32" s="123"/>
      <c r="D32" s="1783"/>
      <c r="E32" s="127">
        <f>C31*D32</f>
        <v>0</v>
      </c>
      <c r="F32" s="125">
        <f>E32</f>
        <v>0</v>
      </c>
      <c r="G32" s="1777"/>
      <c r="H32" s="1777"/>
      <c r="I32" s="1779"/>
      <c r="J32" s="1779"/>
      <c r="K32" s="126">
        <f t="shared" si="0"/>
        <v>0</v>
      </c>
      <c r="L32" s="1784"/>
      <c r="M32" s="1785"/>
      <c r="N32" s="1782"/>
      <c r="O32" s="1781"/>
      <c r="P32" s="2377"/>
      <c r="Q32" s="1752"/>
      <c r="R32" s="1729"/>
      <c r="S32" s="1729"/>
      <c r="T32" s="1729"/>
      <c r="U32" s="1729"/>
    </row>
    <row r="33" spans="1:21" s="132" customFormat="1" ht="38.25" x14ac:dyDescent="0.2">
      <c r="A33" s="1967" t="s">
        <v>491</v>
      </c>
      <c r="B33" s="1364" t="s">
        <v>1277</v>
      </c>
      <c r="C33" s="123"/>
      <c r="D33" s="1783">
        <v>1</v>
      </c>
      <c r="E33" s="127">
        <f>C31*D33</f>
        <v>23641120</v>
      </c>
      <c r="F33" s="125">
        <f>E33</f>
        <v>23641120</v>
      </c>
      <c r="G33" s="1777"/>
      <c r="H33" s="1777"/>
      <c r="I33" s="1779"/>
      <c r="J33" s="1779">
        <v>-12292513.816804424</v>
      </c>
      <c r="K33" s="126">
        <f t="shared" si="0"/>
        <v>11348606.183195576</v>
      </c>
      <c r="L33" s="1784">
        <v>469779</v>
      </c>
      <c r="M33" s="1785"/>
      <c r="N33" s="1782"/>
      <c r="O33" s="1781"/>
      <c r="P33" s="2377"/>
      <c r="Q33" s="1752"/>
      <c r="R33" s="1729"/>
      <c r="S33" s="1729"/>
      <c r="T33" s="1729"/>
      <c r="U33" s="1729"/>
    </row>
    <row r="34" spans="1:21" s="132" customFormat="1" ht="38.25" x14ac:dyDescent="0.2">
      <c r="A34" s="1967" t="s">
        <v>1268</v>
      </c>
      <c r="B34" s="1364" t="s">
        <v>1269</v>
      </c>
      <c r="C34" s="123"/>
      <c r="D34" s="128">
        <f>1-(D32+D33)</f>
        <v>0</v>
      </c>
      <c r="E34" s="127">
        <f>C31*D34</f>
        <v>0</v>
      </c>
      <c r="F34" s="125">
        <f>E34</f>
        <v>0</v>
      </c>
      <c r="G34" s="1777"/>
      <c r="H34" s="1777"/>
      <c r="I34" s="1779"/>
      <c r="J34" s="1779"/>
      <c r="K34" s="126">
        <f t="shared" si="0"/>
        <v>0</v>
      </c>
      <c r="L34" s="1784"/>
      <c r="M34" s="1785"/>
      <c r="N34" s="1782"/>
      <c r="O34" s="1781"/>
      <c r="P34" s="2377"/>
      <c r="Q34" s="1752"/>
      <c r="R34" s="1729"/>
      <c r="S34" s="1729"/>
      <c r="T34" s="1729"/>
      <c r="U34" s="1729"/>
    </row>
    <row r="35" spans="1:21" s="132" customFormat="1" ht="12.75" x14ac:dyDescent="0.2">
      <c r="A35" s="121">
        <v>1825</v>
      </c>
      <c r="B35" s="122" t="s">
        <v>88</v>
      </c>
      <c r="C35" s="123">
        <f>+'I3 TB Data'!H139</f>
        <v>881028</v>
      </c>
      <c r="D35" s="129"/>
      <c r="E35" s="127">
        <f>-SUM(E36:E37)</f>
        <v>-881028</v>
      </c>
      <c r="F35" s="125">
        <f>+E35+C35</f>
        <v>0</v>
      </c>
      <c r="G35" s="2015"/>
      <c r="H35" s="2015"/>
      <c r="I35" s="2016"/>
      <c r="J35" s="2016"/>
      <c r="K35" s="126"/>
      <c r="L35" s="2020"/>
      <c r="M35" s="2021"/>
      <c r="N35" s="2019"/>
      <c r="O35" s="2018"/>
      <c r="P35" s="2377"/>
      <c r="Q35" s="1751"/>
      <c r="R35" s="1729"/>
      <c r="S35" s="1729"/>
      <c r="T35" s="1729"/>
      <c r="U35" s="1729"/>
    </row>
    <row r="36" spans="1:21" s="132" customFormat="1" ht="25.5" x14ac:dyDescent="0.2">
      <c r="A36" s="1363" t="s">
        <v>823</v>
      </c>
      <c r="B36" s="1364" t="s">
        <v>365</v>
      </c>
      <c r="C36" s="123"/>
      <c r="D36" s="1783"/>
      <c r="E36" s="127">
        <f>C35*D36</f>
        <v>0</v>
      </c>
      <c r="F36" s="125">
        <f>E36</f>
        <v>0</v>
      </c>
      <c r="G36" s="1777"/>
      <c r="H36" s="1777"/>
      <c r="I36" s="1779"/>
      <c r="J36" s="1779"/>
      <c r="K36" s="126">
        <f t="shared" si="0"/>
        <v>0</v>
      </c>
      <c r="L36" s="1784"/>
      <c r="M36" s="1785"/>
      <c r="N36" s="1782"/>
      <c r="O36" s="1781"/>
      <c r="P36" s="2377"/>
      <c r="Q36" s="1752"/>
      <c r="R36" s="1729"/>
      <c r="S36" s="1729"/>
      <c r="T36" s="1729"/>
      <c r="U36" s="1729"/>
    </row>
    <row r="37" spans="1:21" s="132" customFormat="1" ht="25.5" x14ac:dyDescent="0.2">
      <c r="A37" s="1363" t="s">
        <v>824</v>
      </c>
      <c r="B37" s="1364" t="s">
        <v>366</v>
      </c>
      <c r="C37" s="123"/>
      <c r="D37" s="128">
        <f>1-D36</f>
        <v>1</v>
      </c>
      <c r="E37" s="127">
        <f>C35*D37</f>
        <v>881028</v>
      </c>
      <c r="F37" s="125">
        <f>E37</f>
        <v>881028</v>
      </c>
      <c r="G37" s="1777">
        <v>-405000</v>
      </c>
      <c r="H37" s="1777">
        <v>60750</v>
      </c>
      <c r="I37" s="1779"/>
      <c r="J37" s="1779">
        <v>-132013.5</v>
      </c>
      <c r="K37" s="126">
        <f t="shared" si="0"/>
        <v>404764.5</v>
      </c>
      <c r="L37" s="1784">
        <v>44051</v>
      </c>
      <c r="M37" s="1785"/>
      <c r="N37" s="1782"/>
      <c r="O37" s="1781"/>
      <c r="P37" s="2377"/>
      <c r="Q37" s="1752"/>
      <c r="R37" s="1729"/>
      <c r="S37" s="1729"/>
      <c r="T37" s="1729"/>
      <c r="U37" s="1729"/>
    </row>
    <row r="38" spans="1:21" s="132" customFormat="1" ht="12.75" x14ac:dyDescent="0.2">
      <c r="A38" s="121">
        <v>1830</v>
      </c>
      <c r="B38" s="122" t="s">
        <v>89</v>
      </c>
      <c r="C38" s="123">
        <f>+'I3 TB Data'!H140</f>
        <v>29456666.399999999</v>
      </c>
      <c r="D38" s="129"/>
      <c r="E38" s="127">
        <f>-SUM(E39:E41)</f>
        <v>-29456666.399999999</v>
      </c>
      <c r="F38" s="125">
        <f>+E38+C38</f>
        <v>0</v>
      </c>
      <c r="G38" s="2015"/>
      <c r="H38" s="2015"/>
      <c r="I38" s="2016"/>
      <c r="J38" s="2016"/>
      <c r="K38" s="126"/>
      <c r="L38" s="2020"/>
      <c r="M38" s="2021"/>
      <c r="N38" s="2019"/>
      <c r="O38" s="2018"/>
      <c r="P38" s="2377"/>
      <c r="Q38" s="2377">
        <v>620199.29751305305</v>
      </c>
      <c r="R38" s="1729"/>
      <c r="S38" s="1729"/>
      <c r="T38" s="1729"/>
      <c r="U38" s="1729"/>
    </row>
    <row r="39" spans="1:21" s="132" customFormat="1" ht="25.5" x14ac:dyDescent="0.2">
      <c r="A39" s="1363" t="s">
        <v>825</v>
      </c>
      <c r="B39" s="1364" t="s">
        <v>367</v>
      </c>
      <c r="C39" s="123"/>
      <c r="D39" s="1783"/>
      <c r="E39" s="127">
        <f>C38*D39</f>
        <v>0</v>
      </c>
      <c r="F39" s="125">
        <f>E39</f>
        <v>0</v>
      </c>
      <c r="G39" s="1777"/>
      <c r="H39" s="1777"/>
      <c r="I39" s="1779"/>
      <c r="J39" s="1779"/>
      <c r="K39" s="126">
        <f t="shared" si="0"/>
        <v>0</v>
      </c>
      <c r="L39" s="1784"/>
      <c r="M39" s="1785"/>
      <c r="N39" s="1782"/>
      <c r="O39" s="1781"/>
      <c r="P39" s="2377"/>
      <c r="Q39" s="2377"/>
      <c r="R39" s="1729"/>
      <c r="S39" s="1729"/>
      <c r="T39" s="1729"/>
      <c r="U39" s="1729"/>
    </row>
    <row r="40" spans="1:21" s="132" customFormat="1" ht="25.5" x14ac:dyDescent="0.2">
      <c r="A40" s="1363" t="s">
        <v>826</v>
      </c>
      <c r="B40" s="1364" t="s">
        <v>368</v>
      </c>
      <c r="C40" s="123"/>
      <c r="D40" s="1783">
        <v>0.95</v>
      </c>
      <c r="E40" s="127">
        <f>C38*D40</f>
        <v>27983833.079999998</v>
      </c>
      <c r="F40" s="125">
        <f>E40</f>
        <v>27983833.079999998</v>
      </c>
      <c r="G40" s="1777"/>
      <c r="H40" s="1777"/>
      <c r="I40" s="1779"/>
      <c r="J40" s="1779">
        <f>-10985426.96*D40</f>
        <v>-10436155.612</v>
      </c>
      <c r="K40" s="126">
        <f t="shared" si="0"/>
        <v>17547677.467999998</v>
      </c>
      <c r="L40" s="1779">
        <f>620406*D40</f>
        <v>589385.69999999995</v>
      </c>
      <c r="M40" s="1785"/>
      <c r="N40" s="1782"/>
      <c r="O40" s="1781"/>
      <c r="P40" s="2377"/>
      <c r="Q40" s="2377"/>
      <c r="R40" s="1729"/>
      <c r="S40" s="1729"/>
      <c r="T40" s="1729"/>
      <c r="U40" s="1729"/>
    </row>
    <row r="41" spans="1:21" s="132" customFormat="1" ht="25.5" x14ac:dyDescent="0.2">
      <c r="A41" s="1363" t="s">
        <v>827</v>
      </c>
      <c r="B41" s="1364" t="s">
        <v>391</v>
      </c>
      <c r="C41" s="123"/>
      <c r="D41" s="128">
        <f>1-(D39+D40)</f>
        <v>5.0000000000000044E-2</v>
      </c>
      <c r="E41" s="127">
        <f>C38*D41</f>
        <v>1472833.3200000012</v>
      </c>
      <c r="F41" s="125">
        <f>E41</f>
        <v>1472833.3200000012</v>
      </c>
      <c r="G41" s="1777"/>
      <c r="H41" s="1777"/>
      <c r="I41" s="1779"/>
      <c r="J41" s="1779">
        <f>-10985426.96*D41</f>
        <v>-549271.34800000058</v>
      </c>
      <c r="K41" s="126">
        <f t="shared" si="0"/>
        <v>923561.97200000065</v>
      </c>
      <c r="L41" s="1779">
        <f>620406*D41</f>
        <v>31020.300000000028</v>
      </c>
      <c r="M41" s="1785"/>
      <c r="N41" s="1782"/>
      <c r="O41" s="1781"/>
      <c r="P41" s="2377"/>
      <c r="Q41" s="2377"/>
      <c r="R41" s="1729"/>
      <c r="S41" s="1729"/>
      <c r="T41" s="1729"/>
      <c r="U41" s="1729"/>
    </row>
    <row r="42" spans="1:21" s="132" customFormat="1" ht="25.5" x14ac:dyDescent="0.2">
      <c r="A42" s="121">
        <v>1835</v>
      </c>
      <c r="B42" s="122" t="s">
        <v>75</v>
      </c>
      <c r="C42" s="123">
        <f>+'I3 TB Data'!H141</f>
        <v>41180749.094999999</v>
      </c>
      <c r="D42" s="129"/>
      <c r="E42" s="127">
        <f>-SUM(E43:E45)</f>
        <v>-41180749.094999999</v>
      </c>
      <c r="F42" s="125">
        <f>+E42+C42</f>
        <v>0</v>
      </c>
      <c r="G42" s="2015"/>
      <c r="H42" s="2015"/>
      <c r="I42" s="2016"/>
      <c r="J42" s="2016"/>
      <c r="K42" s="126"/>
      <c r="L42" s="2020"/>
      <c r="M42" s="2021"/>
      <c r="N42" s="2019"/>
      <c r="O42" s="2018"/>
      <c r="P42" s="2377"/>
      <c r="Q42" s="2377">
        <v>604071.05391563999</v>
      </c>
      <c r="R42" s="1729"/>
      <c r="S42" s="1729"/>
      <c r="T42" s="1729"/>
      <c r="U42" s="1729"/>
    </row>
    <row r="43" spans="1:21" s="132" customFormat="1" ht="38.25" x14ac:dyDescent="0.2">
      <c r="A43" s="1967" t="s">
        <v>828</v>
      </c>
      <c r="B43" s="122" t="s">
        <v>392</v>
      </c>
      <c r="C43" s="123"/>
      <c r="D43" s="1783"/>
      <c r="E43" s="127">
        <f>C42*D43</f>
        <v>0</v>
      </c>
      <c r="F43" s="125">
        <f>E43</f>
        <v>0</v>
      </c>
      <c r="G43" s="1777"/>
      <c r="H43" s="1777"/>
      <c r="I43" s="1779"/>
      <c r="J43" s="1779"/>
      <c r="K43" s="126">
        <f t="shared" si="0"/>
        <v>0</v>
      </c>
      <c r="L43" s="1784"/>
      <c r="M43" s="1785"/>
      <c r="N43" s="1782"/>
      <c r="O43" s="1781"/>
      <c r="P43" s="2377"/>
      <c r="Q43" s="1751"/>
      <c r="R43" s="1729"/>
      <c r="S43" s="1729"/>
      <c r="T43" s="1729"/>
      <c r="U43" s="1729"/>
    </row>
    <row r="44" spans="1:21" s="132" customFormat="1" ht="25.5" x14ac:dyDescent="0.2">
      <c r="A44" s="1967" t="s">
        <v>829</v>
      </c>
      <c r="B44" s="122" t="s">
        <v>393</v>
      </c>
      <c r="C44" s="123"/>
      <c r="D44" s="1783">
        <v>0.9</v>
      </c>
      <c r="E44" s="127">
        <f>C42*D44</f>
        <v>37062674.185500003</v>
      </c>
      <c r="F44" s="125">
        <f>E44</f>
        <v>37062674.185500003</v>
      </c>
      <c r="G44" s="1777">
        <f>-4023154.64*D44</f>
        <v>-3620839.176</v>
      </c>
      <c r="H44" s="1777">
        <f>261636.195*D44</f>
        <v>235472.57550000001</v>
      </c>
      <c r="I44" s="1779"/>
      <c r="J44" s="1779">
        <f>-27147375.62*D44</f>
        <v>-24432638.058000002</v>
      </c>
      <c r="K44" s="126">
        <f t="shared" si="0"/>
        <v>9244669.5269999988</v>
      </c>
      <c r="L44" s="1779">
        <f>578714.3*D44</f>
        <v>520842.87000000005</v>
      </c>
      <c r="M44" s="1785"/>
      <c r="N44" s="1782"/>
      <c r="O44" s="1781"/>
      <c r="P44" s="2377"/>
      <c r="Q44" s="1751"/>
      <c r="R44" s="1729"/>
      <c r="S44" s="1729"/>
      <c r="T44" s="1729"/>
      <c r="U44" s="1729"/>
    </row>
    <row r="45" spans="1:21" s="132" customFormat="1" ht="25.5" x14ac:dyDescent="0.2">
      <c r="A45" s="1967" t="s">
        <v>830</v>
      </c>
      <c r="B45" s="122" t="s">
        <v>394</v>
      </c>
      <c r="C45" s="123"/>
      <c r="D45" s="128">
        <f>1-(D43+D44)</f>
        <v>9.9999999999999978E-2</v>
      </c>
      <c r="E45" s="127">
        <f>C42*D45</f>
        <v>4118074.9094999991</v>
      </c>
      <c r="F45" s="125">
        <f>E45</f>
        <v>4118074.9094999991</v>
      </c>
      <c r="G45" s="1777">
        <f>-4023154.64*D45</f>
        <v>-402315.46399999992</v>
      </c>
      <c r="H45" s="1777">
        <f>261636.195*D45</f>
        <v>26163.619499999993</v>
      </c>
      <c r="I45" s="1779"/>
      <c r="J45" s="1779">
        <f>-27147375.62*D45</f>
        <v>-2714737.5619999995</v>
      </c>
      <c r="K45" s="126">
        <f t="shared" si="0"/>
        <v>1027185.503</v>
      </c>
      <c r="L45" s="1779">
        <f>578714.3*D45</f>
        <v>57871.429999999993</v>
      </c>
      <c r="M45" s="1785"/>
      <c r="N45" s="1782"/>
      <c r="O45" s="1781"/>
      <c r="P45" s="2377"/>
      <c r="Q45" s="1751"/>
      <c r="R45" s="1729"/>
      <c r="S45" s="1729"/>
      <c r="T45" s="1729"/>
      <c r="U45" s="1729"/>
    </row>
    <row r="46" spans="1:21" s="132" customFormat="1" ht="12.75" x14ac:dyDescent="0.2">
      <c r="A46" s="121">
        <v>1840</v>
      </c>
      <c r="B46" s="122" t="s">
        <v>76</v>
      </c>
      <c r="C46" s="123">
        <f>+'I3 TB Data'!H142</f>
        <v>25253699.984999999</v>
      </c>
      <c r="D46" s="129"/>
      <c r="E46" s="127">
        <f>-SUM(E47:E49)</f>
        <v>-25253699.984999999</v>
      </c>
      <c r="F46" s="125">
        <f>+E46+C46</f>
        <v>0</v>
      </c>
      <c r="G46" s="2015"/>
      <c r="H46" s="2015"/>
      <c r="I46" s="2016"/>
      <c r="J46" s="2016"/>
      <c r="K46" s="126"/>
      <c r="L46" s="2020"/>
      <c r="M46" s="2021"/>
      <c r="N46" s="2019"/>
      <c r="O46" s="2018"/>
      <c r="P46" s="2377"/>
      <c r="Q46" s="2377">
        <v>326757.84855657502</v>
      </c>
      <c r="R46" s="1729"/>
      <c r="S46" s="1729"/>
      <c r="T46" s="1729"/>
      <c r="U46" s="1729"/>
    </row>
    <row r="47" spans="1:21" s="132" customFormat="1" ht="25.5" x14ac:dyDescent="0.2">
      <c r="A47" s="1967" t="s">
        <v>831</v>
      </c>
      <c r="B47" s="122" t="s">
        <v>395</v>
      </c>
      <c r="C47" s="123"/>
      <c r="D47" s="1783"/>
      <c r="E47" s="127">
        <f>C46*D47</f>
        <v>0</v>
      </c>
      <c r="F47" s="125">
        <f>E47</f>
        <v>0</v>
      </c>
      <c r="G47" s="1777"/>
      <c r="H47" s="1777"/>
      <c r="I47" s="1779"/>
      <c r="J47" s="1779"/>
      <c r="K47" s="126">
        <f t="shared" si="0"/>
        <v>0</v>
      </c>
      <c r="L47" s="1784"/>
      <c r="M47" s="1785"/>
      <c r="N47" s="1782"/>
      <c r="O47" s="1781"/>
      <c r="P47" s="2377"/>
      <c r="Q47" s="1751"/>
      <c r="R47" s="1729"/>
      <c r="S47" s="1729"/>
      <c r="T47" s="1729"/>
      <c r="U47" s="1729"/>
    </row>
    <row r="48" spans="1:21" s="132" customFormat="1" ht="12.75" x14ac:dyDescent="0.2">
      <c r="A48" s="1967" t="s">
        <v>832</v>
      </c>
      <c r="B48" s="122" t="s">
        <v>396</v>
      </c>
      <c r="C48" s="123"/>
      <c r="D48" s="1783">
        <v>0.75</v>
      </c>
      <c r="E48" s="127">
        <f>C46*D48</f>
        <v>18940274.98875</v>
      </c>
      <c r="F48" s="125">
        <f>E48</f>
        <v>18940274.98875</v>
      </c>
      <c r="G48" s="1777"/>
      <c r="H48" s="1777"/>
      <c r="I48" s="1779"/>
      <c r="J48" s="1779">
        <f>-14113931.75*D48</f>
        <v>-10585448.8125</v>
      </c>
      <c r="K48" s="126">
        <f t="shared" si="0"/>
        <v>8354826.1762499996</v>
      </c>
      <c r="L48" s="1779">
        <f>318129*D48</f>
        <v>238596.75</v>
      </c>
      <c r="M48" s="1785"/>
      <c r="N48" s="1782"/>
      <c r="O48" s="1781"/>
      <c r="P48" s="2377"/>
      <c r="Q48" s="1751"/>
      <c r="R48" s="1729"/>
      <c r="S48" s="1729"/>
      <c r="T48" s="1729"/>
      <c r="U48" s="1729"/>
    </row>
    <row r="49" spans="1:21" s="132" customFormat="1" ht="12.75" x14ac:dyDescent="0.2">
      <c r="A49" s="1967" t="s">
        <v>833</v>
      </c>
      <c r="B49" s="122" t="s">
        <v>397</v>
      </c>
      <c r="C49" s="123"/>
      <c r="D49" s="128">
        <f>1-(D47+D48)</f>
        <v>0.25</v>
      </c>
      <c r="E49" s="127">
        <f>C46*D49</f>
        <v>6313424.9962499999</v>
      </c>
      <c r="F49" s="125">
        <f>E49</f>
        <v>6313424.9962499999</v>
      </c>
      <c r="G49" s="1777"/>
      <c r="H49" s="1777"/>
      <c r="I49" s="1779"/>
      <c r="J49" s="1779">
        <f>-14113931.75*D49</f>
        <v>-3528482.9375</v>
      </c>
      <c r="K49" s="126">
        <f t="shared" si="0"/>
        <v>2784942.0587499999</v>
      </c>
      <c r="L49" s="1779">
        <f>318129*D49</f>
        <v>79532.25</v>
      </c>
      <c r="M49" s="1785"/>
      <c r="N49" s="1782"/>
      <c r="O49" s="1781"/>
      <c r="P49" s="2377"/>
      <c r="Q49" s="1751"/>
      <c r="R49" s="1729"/>
      <c r="S49" s="1729"/>
      <c r="T49" s="1729"/>
      <c r="U49" s="1729"/>
    </row>
    <row r="50" spans="1:21" s="132" customFormat="1" ht="25.5" x14ac:dyDescent="0.2">
      <c r="A50" s="121">
        <v>1845</v>
      </c>
      <c r="B50" s="122" t="s">
        <v>84</v>
      </c>
      <c r="C50" s="123">
        <f>+'I3 TB Data'!H143</f>
        <v>17528495.094999999</v>
      </c>
      <c r="D50" s="129"/>
      <c r="E50" s="127">
        <f>-SUM(E51:E53)</f>
        <v>-17528495.094999999</v>
      </c>
      <c r="F50" s="125">
        <f>+E50+C50</f>
        <v>0</v>
      </c>
      <c r="G50" s="2015"/>
      <c r="H50" s="2015"/>
      <c r="I50" s="2016"/>
      <c r="J50" s="2016"/>
      <c r="K50" s="126"/>
      <c r="L50" s="2020"/>
      <c r="M50" s="2021"/>
      <c r="N50" s="2019"/>
      <c r="O50" s="2018"/>
      <c r="P50" s="2377"/>
      <c r="Q50" s="2377">
        <v>297764.36580170598</v>
      </c>
      <c r="R50" s="1729"/>
      <c r="S50" s="1729"/>
      <c r="T50" s="1729"/>
      <c r="U50" s="1729"/>
    </row>
    <row r="51" spans="1:21" s="132" customFormat="1" ht="25.5" x14ac:dyDescent="0.2">
      <c r="A51" s="1967" t="s">
        <v>834</v>
      </c>
      <c r="B51" s="122" t="s">
        <v>398</v>
      </c>
      <c r="C51" s="123"/>
      <c r="D51" s="1783"/>
      <c r="E51" s="127">
        <f>C50*D51</f>
        <v>0</v>
      </c>
      <c r="F51" s="125">
        <f>E51</f>
        <v>0</v>
      </c>
      <c r="G51" s="1777"/>
      <c r="H51" s="1777"/>
      <c r="I51" s="1779"/>
      <c r="J51" s="1779"/>
      <c r="K51" s="126">
        <f t="shared" si="0"/>
        <v>0</v>
      </c>
      <c r="L51" s="1784"/>
      <c r="M51" s="1785"/>
      <c r="N51" s="1782"/>
      <c r="O51" s="1781"/>
      <c r="P51" s="2377"/>
      <c r="Q51" s="1751"/>
      <c r="R51" s="1729"/>
      <c r="S51" s="1729"/>
      <c r="T51" s="1729"/>
      <c r="U51" s="1729"/>
    </row>
    <row r="52" spans="1:21" s="132" customFormat="1" ht="25.5" x14ac:dyDescent="0.2">
      <c r="A52" s="1967" t="s">
        <v>835</v>
      </c>
      <c r="B52" s="122" t="s">
        <v>399</v>
      </c>
      <c r="C52" s="123"/>
      <c r="D52" s="1783">
        <v>0.5</v>
      </c>
      <c r="E52" s="127">
        <f>C50*D52</f>
        <v>8764247.5474999994</v>
      </c>
      <c r="F52" s="125">
        <f>E52</f>
        <v>8764247.5474999994</v>
      </c>
      <c r="G52" s="1777">
        <f>-1899176.375*D52</f>
        <v>-949588.1875</v>
      </c>
      <c r="H52" s="1777">
        <f>195795.57*D52</f>
        <v>97897.785000000003</v>
      </c>
      <c r="I52" s="1779"/>
      <c r="J52" s="1779">
        <f>-10882633.6*D52</f>
        <v>-5441316.7999999998</v>
      </c>
      <c r="K52" s="126">
        <f t="shared" si="0"/>
        <v>2471240.3449999997</v>
      </c>
      <c r="L52" s="1779">
        <f>282712.31*D52</f>
        <v>141356.155</v>
      </c>
      <c r="M52" s="1785"/>
      <c r="N52" s="1782"/>
      <c r="O52" s="1781"/>
      <c r="P52" s="2377"/>
      <c r="Q52" s="1751"/>
      <c r="R52" s="1729"/>
      <c r="S52" s="1729"/>
      <c r="T52" s="1729"/>
      <c r="U52" s="1729"/>
    </row>
    <row r="53" spans="1:21" s="132" customFormat="1" ht="25.5" x14ac:dyDescent="0.2">
      <c r="A53" s="1967" t="s">
        <v>836</v>
      </c>
      <c r="B53" s="122" t="s">
        <v>631</v>
      </c>
      <c r="C53" s="123"/>
      <c r="D53" s="128">
        <f>1-(D51+D52)</f>
        <v>0.5</v>
      </c>
      <c r="E53" s="127">
        <f>C50*D53</f>
        <v>8764247.5474999994</v>
      </c>
      <c r="F53" s="125">
        <f>E53</f>
        <v>8764247.5474999994</v>
      </c>
      <c r="G53" s="1777">
        <f>-1899176.375*D53</f>
        <v>-949588.1875</v>
      </c>
      <c r="H53" s="1777">
        <f>195795.57*D53</f>
        <v>97897.785000000003</v>
      </c>
      <c r="I53" s="1779"/>
      <c r="J53" s="1779">
        <f>-10882633.6*D53</f>
        <v>-5441316.7999999998</v>
      </c>
      <c r="K53" s="126">
        <f t="shared" si="0"/>
        <v>2471240.3449999997</v>
      </c>
      <c r="L53" s="1779">
        <f>282712.31*D53</f>
        <v>141356.155</v>
      </c>
      <c r="M53" s="1785"/>
      <c r="N53" s="1782"/>
      <c r="O53" s="1781"/>
      <c r="P53" s="2377"/>
      <c r="Q53" s="1751"/>
      <c r="R53" s="1729"/>
      <c r="S53" s="1729"/>
      <c r="T53" s="1729"/>
      <c r="U53" s="1729"/>
    </row>
    <row r="54" spans="1:21" s="132" customFormat="1" ht="18" customHeight="1" x14ac:dyDescent="0.2">
      <c r="A54" s="121">
        <v>1850</v>
      </c>
      <c r="B54" s="122" t="s">
        <v>90</v>
      </c>
      <c r="C54" s="123">
        <f>+'I3 TB Data'!H144</f>
        <v>31187118.965</v>
      </c>
      <c r="D54" s="130"/>
      <c r="E54" s="127">
        <v>0</v>
      </c>
      <c r="F54" s="125">
        <f>+E54+C54</f>
        <v>31187118.965</v>
      </c>
      <c r="G54" s="1777">
        <v>-935025.88</v>
      </c>
      <c r="H54" s="1777">
        <v>107070.505</v>
      </c>
      <c r="I54" s="1779"/>
      <c r="J54" s="1779">
        <v>-15717700.988153618</v>
      </c>
      <c r="K54" s="126">
        <f t="shared" si="0"/>
        <v>14641462.601846382</v>
      </c>
      <c r="L54" s="1784">
        <v>547686.7402334871</v>
      </c>
      <c r="M54" s="1785"/>
      <c r="N54" s="1782"/>
      <c r="O54" s="1781"/>
      <c r="P54" s="2377"/>
      <c r="Q54" s="1751"/>
      <c r="R54" s="1729"/>
      <c r="S54" s="1729"/>
      <c r="T54" s="1729"/>
      <c r="U54" s="1729"/>
    </row>
    <row r="55" spans="1:21" s="132" customFormat="1" ht="18" customHeight="1" x14ac:dyDescent="0.2">
      <c r="A55" s="121">
        <v>1855</v>
      </c>
      <c r="B55" s="122" t="s">
        <v>92</v>
      </c>
      <c r="C55" s="123">
        <f>+'I3 TB Data'!H145</f>
        <v>16846078.960000001</v>
      </c>
      <c r="D55" s="130"/>
      <c r="E55" s="127">
        <v>0</v>
      </c>
      <c r="F55" s="125">
        <f>+E55+C55</f>
        <v>16846078.960000001</v>
      </c>
      <c r="G55" s="1777"/>
      <c r="H55" s="1777"/>
      <c r="I55" s="1779"/>
      <c r="J55" s="1779">
        <v>-7927668.1452161428</v>
      </c>
      <c r="K55" s="126">
        <f t="shared" si="0"/>
        <v>8918410.8147838581</v>
      </c>
      <c r="L55" s="1784">
        <v>322457.4915</v>
      </c>
      <c r="M55" s="1785"/>
      <c r="N55" s="1782"/>
      <c r="O55" s="1781"/>
      <c r="P55" s="2377"/>
      <c r="Q55" s="1751"/>
      <c r="R55" s="1729"/>
      <c r="S55" s="1729"/>
      <c r="T55" s="1729"/>
      <c r="U55" s="1729"/>
    </row>
    <row r="56" spans="1:21" s="132" customFormat="1" ht="17.25" customHeight="1" x14ac:dyDescent="0.2">
      <c r="A56" s="121">
        <v>1860</v>
      </c>
      <c r="B56" s="122" t="s">
        <v>93</v>
      </c>
      <c r="C56" s="123">
        <f>+'I3 TB Data'!H146</f>
        <v>9261664</v>
      </c>
      <c r="D56" s="130"/>
      <c r="E56" s="127">
        <v>0</v>
      </c>
      <c r="F56" s="125">
        <f>+E56+C56</f>
        <v>9261664</v>
      </c>
      <c r="G56" s="1777">
        <v>-6077.9</v>
      </c>
      <c r="H56" s="1777">
        <v>954.08499999999992</v>
      </c>
      <c r="I56" s="1779"/>
      <c r="J56" s="1779">
        <v>-5735646.7835999997</v>
      </c>
      <c r="K56" s="146">
        <f>+F56+G56+H56+I56+J56</f>
        <v>3520893.4014000008</v>
      </c>
      <c r="L56" s="1784">
        <v>523883.56719999993</v>
      </c>
      <c r="M56" s="1785"/>
      <c r="N56" s="1782"/>
      <c r="O56" s="1781"/>
      <c r="P56" s="2377"/>
      <c r="Q56" s="1751"/>
      <c r="R56" s="1729"/>
      <c r="S56" s="1729"/>
      <c r="T56" s="1730"/>
      <c r="U56" s="1729"/>
    </row>
    <row r="57" spans="1:21" ht="12" thickBot="1" x14ac:dyDescent="0.25"/>
    <row r="58" spans="1:21" s="153" customFormat="1" ht="18.75" customHeight="1" thickBot="1" x14ac:dyDescent="0.25">
      <c r="A58" s="151"/>
      <c r="B58" s="152" t="s">
        <v>763</v>
      </c>
      <c r="C58" s="147">
        <f>SUM(C17:C56)</f>
        <v>198224262.5</v>
      </c>
      <c r="D58" s="148"/>
      <c r="E58" s="1847">
        <f t="shared" ref="E58:J58" si="1">SUM(E17:E56)</f>
        <v>3.7252902984619141E-9</v>
      </c>
      <c r="F58" s="149">
        <f t="shared" si="1"/>
        <v>198224262.5</v>
      </c>
      <c r="G58" s="147">
        <f>SUM(G17:G56)</f>
        <v>-7268434.7949999999</v>
      </c>
      <c r="H58" s="147">
        <f t="shared" si="1"/>
        <v>626206.35499999998</v>
      </c>
      <c r="I58" s="147">
        <f t="shared" si="1"/>
        <v>0</v>
      </c>
      <c r="J58" s="147">
        <f t="shared" si="1"/>
        <v>-106747872.66377419</v>
      </c>
      <c r="K58" s="150">
        <f>+F58+G58+H58+I58+J58</f>
        <v>84834161.39622581</v>
      </c>
      <c r="L58" s="147">
        <f>SUM(L17:L56)</f>
        <v>3770537.4089334868</v>
      </c>
      <c r="M58" s="147">
        <f>SUM(M17:M56)</f>
        <v>0</v>
      </c>
      <c r="N58" s="1727">
        <f>SUM(N17:N56)</f>
        <v>0</v>
      </c>
      <c r="O58" s="1738">
        <f>SUM(O17:O56)</f>
        <v>0</v>
      </c>
      <c r="P58" s="2378"/>
      <c r="Q58" s="1753"/>
      <c r="R58" s="1729"/>
      <c r="S58" s="1729"/>
      <c r="T58" s="1729"/>
      <c r="U58" s="1731"/>
    </row>
    <row r="59" spans="1:21" s="156" customFormat="1" ht="26.25" customHeight="1" thickBot="1" x14ac:dyDescent="0.25">
      <c r="A59" s="154"/>
      <c r="B59" s="155" t="s">
        <v>945</v>
      </c>
      <c r="C59" s="147">
        <f>+SUM('I3 TB Data'!H133:H146)+'I3 TB Data'!H84</f>
        <v>198224262.5</v>
      </c>
      <c r="D59" s="140"/>
      <c r="E59" s="1848" t="str">
        <f>IF(ROUND(E58,-1)&lt;&gt;0, "Breakout does not match Total", "")</f>
        <v/>
      </c>
      <c r="F59" s="139"/>
      <c r="G59" s="141"/>
      <c r="H59" s="142"/>
      <c r="I59" s="143"/>
      <c r="J59" s="143"/>
      <c r="K59" s="139"/>
      <c r="L59" s="144"/>
      <c r="M59" s="145"/>
      <c r="N59" s="145"/>
      <c r="O59" s="145"/>
      <c r="P59" s="2379"/>
      <c r="Q59" s="1754"/>
      <c r="R59" s="1729"/>
      <c r="S59" s="1729"/>
      <c r="T59" s="1729"/>
      <c r="U59" s="1732"/>
    </row>
    <row r="60" spans="1:21" s="37" customFormat="1" ht="22.5" customHeight="1" x14ac:dyDescent="0.2">
      <c r="A60" s="100"/>
      <c r="B60" s="134"/>
      <c r="C60" s="135"/>
      <c r="E60" s="136"/>
      <c r="F60" s="137"/>
      <c r="G60" s="101"/>
      <c r="H60" s="98"/>
      <c r="I60" s="98"/>
      <c r="J60" s="138"/>
      <c r="K60" s="106"/>
      <c r="L60" s="164">
        <v>5705</v>
      </c>
      <c r="M60" s="165">
        <v>5710</v>
      </c>
      <c r="N60" s="165">
        <v>5715</v>
      </c>
      <c r="O60" s="165">
        <v>5720</v>
      </c>
      <c r="P60" s="2373"/>
      <c r="Q60" s="1755"/>
      <c r="R60" s="1729"/>
      <c r="S60" s="1729"/>
      <c r="T60" s="1729"/>
      <c r="U60" s="1733"/>
    </row>
    <row r="61" spans="1:21" s="131" customFormat="1" ht="51" x14ac:dyDescent="0.2">
      <c r="A61" s="157" t="s">
        <v>534</v>
      </c>
      <c r="B61" s="157"/>
      <c r="C61" s="158" t="s">
        <v>794</v>
      </c>
      <c r="D61" s="159"/>
      <c r="E61" s="108"/>
      <c r="F61" s="160"/>
      <c r="G61" s="161" t="s">
        <v>805</v>
      </c>
      <c r="H61" s="162" t="s">
        <v>377</v>
      </c>
      <c r="I61" s="162" t="s">
        <v>346</v>
      </c>
      <c r="J61" s="162" t="s">
        <v>1133</v>
      </c>
      <c r="K61" s="163" t="s">
        <v>767</v>
      </c>
      <c r="L61" s="166" t="s">
        <v>981</v>
      </c>
      <c r="M61" s="159" t="s">
        <v>1380</v>
      </c>
      <c r="N61" s="159" t="s">
        <v>1381</v>
      </c>
      <c r="O61" s="159" t="s">
        <v>1382</v>
      </c>
      <c r="P61" s="2376"/>
      <c r="Q61" s="1756"/>
      <c r="R61" s="1729"/>
      <c r="S61" s="1729"/>
      <c r="T61" s="1729"/>
      <c r="U61" s="1729"/>
    </row>
    <row r="62" spans="1:21" s="132" customFormat="1" ht="12.75" x14ac:dyDescent="0.2">
      <c r="A62" s="172">
        <v>1905</v>
      </c>
      <c r="B62" s="173" t="s">
        <v>282</v>
      </c>
      <c r="C62" s="174">
        <f>'I3 TB Data'!H151</f>
        <v>940079</v>
      </c>
      <c r="D62" s="175"/>
      <c r="E62" s="176"/>
      <c r="F62" s="177">
        <f t="shared" ref="F62:F81" si="2">+E62+C62</f>
        <v>940079</v>
      </c>
      <c r="G62" s="1777"/>
      <c r="H62" s="1777"/>
      <c r="I62" s="1779"/>
      <c r="J62" s="1786">
        <v>0</v>
      </c>
      <c r="K62" s="178">
        <f>+F62+G62+H62+I62+J62</f>
        <v>940079</v>
      </c>
      <c r="L62" s="1780"/>
      <c r="M62" s="1781"/>
      <c r="N62" s="1781"/>
      <c r="O62" s="1781"/>
      <c r="P62" s="2377"/>
      <c r="Q62" s="1756"/>
      <c r="R62" s="1729"/>
      <c r="S62" s="1729"/>
      <c r="T62" s="1729"/>
      <c r="U62" s="1729"/>
    </row>
    <row r="63" spans="1:21" s="132" customFormat="1" ht="12.75" x14ac:dyDescent="0.2">
      <c r="A63" s="179">
        <v>1906</v>
      </c>
      <c r="B63" s="180" t="s">
        <v>283</v>
      </c>
      <c r="C63" s="174">
        <f>'I3 TB Data'!H152</f>
        <v>65314</v>
      </c>
      <c r="D63" s="175"/>
      <c r="E63" s="176"/>
      <c r="F63" s="177">
        <f t="shared" si="2"/>
        <v>65314</v>
      </c>
      <c r="G63" s="1777"/>
      <c r="H63" s="1777"/>
      <c r="I63" s="1779"/>
      <c r="J63" s="1786">
        <v>0</v>
      </c>
      <c r="K63" s="178">
        <f>+F63+G63+H63+I63+J63</f>
        <v>65314</v>
      </c>
      <c r="L63" s="1780"/>
      <c r="M63" s="1785"/>
      <c r="N63" s="1785"/>
      <c r="O63" s="1785"/>
      <c r="P63" s="2377"/>
      <c r="Q63" s="1756"/>
      <c r="R63" s="1729"/>
      <c r="S63" s="1729"/>
      <c r="T63" s="1729"/>
      <c r="U63" s="1729"/>
    </row>
    <row r="64" spans="1:21" s="132" customFormat="1" ht="12.75" x14ac:dyDescent="0.2">
      <c r="A64" s="179">
        <v>1908</v>
      </c>
      <c r="B64" s="180" t="s">
        <v>284</v>
      </c>
      <c r="C64" s="174">
        <f>'I3 TB Data'!H153</f>
        <v>12223707</v>
      </c>
      <c r="D64" s="175"/>
      <c r="E64" s="176"/>
      <c r="F64" s="177">
        <f t="shared" si="2"/>
        <v>12223707</v>
      </c>
      <c r="G64" s="1777">
        <v>-17242.8</v>
      </c>
      <c r="H64" s="1777">
        <v>2758.8449999999998</v>
      </c>
      <c r="I64" s="1779"/>
      <c r="J64" s="1786">
        <v>-5483808.4399999995</v>
      </c>
      <c r="K64" s="178">
        <f t="shared" ref="K64:K80" si="3">+F64+G64+H64+I64+J64</f>
        <v>6725414.6050000004</v>
      </c>
      <c r="L64" s="1780">
        <v>361981</v>
      </c>
      <c r="M64" s="1785"/>
      <c r="N64" s="1781"/>
      <c r="O64" s="1781"/>
      <c r="P64" s="2377"/>
      <c r="Q64" s="1756"/>
      <c r="R64" s="1729"/>
      <c r="S64" s="1729"/>
      <c r="T64" s="1729"/>
      <c r="U64" s="1729"/>
    </row>
    <row r="65" spans="1:21" s="132" customFormat="1" ht="12.75" x14ac:dyDescent="0.2">
      <c r="A65" s="179">
        <v>1910</v>
      </c>
      <c r="B65" s="180" t="s">
        <v>285</v>
      </c>
      <c r="C65" s="174">
        <f>'I3 TB Data'!H154</f>
        <v>0</v>
      </c>
      <c r="D65" s="175"/>
      <c r="E65" s="176"/>
      <c r="F65" s="177">
        <f t="shared" si="2"/>
        <v>0</v>
      </c>
      <c r="G65" s="1777"/>
      <c r="H65" s="1777"/>
      <c r="I65" s="1779"/>
      <c r="J65" s="1786">
        <v>0</v>
      </c>
      <c r="K65" s="178">
        <f t="shared" si="3"/>
        <v>0</v>
      </c>
      <c r="L65" s="1780"/>
      <c r="M65" s="1785"/>
      <c r="N65" s="1781"/>
      <c r="O65" s="1781"/>
      <c r="P65" s="2377"/>
      <c r="Q65" s="1756"/>
      <c r="R65" s="1729"/>
      <c r="S65" s="1729"/>
      <c r="T65" s="1729"/>
      <c r="U65" s="1729"/>
    </row>
    <row r="66" spans="1:21" s="132" customFormat="1" ht="12.75" x14ac:dyDescent="0.2">
      <c r="A66" s="179">
        <v>1915</v>
      </c>
      <c r="B66" s="180" t="s">
        <v>509</v>
      </c>
      <c r="C66" s="174">
        <f>'I3 TB Data'!H155</f>
        <v>90616</v>
      </c>
      <c r="D66" s="175"/>
      <c r="E66" s="176"/>
      <c r="F66" s="177">
        <f t="shared" si="2"/>
        <v>90616</v>
      </c>
      <c r="G66" s="1777"/>
      <c r="H66" s="1777"/>
      <c r="I66" s="1779"/>
      <c r="J66" s="1786">
        <v>-70547</v>
      </c>
      <c r="K66" s="178">
        <f t="shared" si="3"/>
        <v>20069</v>
      </c>
      <c r="L66" s="1780">
        <v>4630</v>
      </c>
      <c r="M66" s="1785"/>
      <c r="N66" s="1781"/>
      <c r="O66" s="1781"/>
      <c r="P66" s="2377"/>
      <c r="Q66" s="2371" t="s">
        <v>331</v>
      </c>
      <c r="R66" s="1729"/>
      <c r="S66" s="1729"/>
      <c r="T66" s="1729"/>
      <c r="U66" s="1729"/>
    </row>
    <row r="67" spans="1:21" s="132" customFormat="1" ht="12.75" x14ac:dyDescent="0.2">
      <c r="A67" s="179">
        <v>1920</v>
      </c>
      <c r="B67" s="180" t="s">
        <v>510</v>
      </c>
      <c r="C67" s="174">
        <f>'I3 TB Data'!H156</f>
        <v>762482</v>
      </c>
      <c r="D67" s="175"/>
      <c r="E67" s="176"/>
      <c r="F67" s="177">
        <f t="shared" si="2"/>
        <v>762482</v>
      </c>
      <c r="G67" s="1777"/>
      <c r="H67" s="1777"/>
      <c r="I67" s="1779"/>
      <c r="J67" s="1786">
        <v>-757649.5</v>
      </c>
      <c r="K67" s="178">
        <f t="shared" si="3"/>
        <v>4832.5</v>
      </c>
      <c r="L67" s="1780">
        <v>4833</v>
      </c>
      <c r="M67" s="1785"/>
      <c r="N67" s="1781"/>
      <c r="O67" s="1781"/>
      <c r="P67" s="2377"/>
      <c r="Q67" s="1756"/>
      <c r="R67" s="1729"/>
      <c r="S67" s="1729"/>
      <c r="T67" s="1729"/>
      <c r="U67" s="1729"/>
    </row>
    <row r="68" spans="1:21" s="132" customFormat="1" ht="12.75" x14ac:dyDescent="0.2">
      <c r="A68" s="179">
        <v>1925</v>
      </c>
      <c r="B68" s="180" t="s">
        <v>511</v>
      </c>
      <c r="C68" s="174">
        <f>'I3 TB Data'!H157</f>
        <v>3178640</v>
      </c>
      <c r="D68" s="175"/>
      <c r="E68" s="176"/>
      <c r="F68" s="177">
        <f t="shared" si="2"/>
        <v>3178640</v>
      </c>
      <c r="G68" s="1777"/>
      <c r="H68" s="1777"/>
      <c r="I68" s="1779"/>
      <c r="J68" s="1786">
        <v>-3089138.58</v>
      </c>
      <c r="K68" s="178">
        <f t="shared" si="3"/>
        <v>89501.419999999925</v>
      </c>
      <c r="L68" s="1780">
        <v>32135.16</v>
      </c>
      <c r="M68" s="1785"/>
      <c r="N68" s="1781"/>
      <c r="O68" s="1781"/>
      <c r="P68" s="2377"/>
      <c r="Q68" s="1756"/>
      <c r="R68" s="1729"/>
      <c r="S68" s="1729"/>
      <c r="T68" s="1729"/>
      <c r="U68" s="1729"/>
    </row>
    <row r="69" spans="1:21" s="132" customFormat="1" ht="12.75" x14ac:dyDescent="0.2">
      <c r="A69" s="179">
        <v>1930</v>
      </c>
      <c r="B69" s="180" t="s">
        <v>512</v>
      </c>
      <c r="C69" s="174">
        <f>'I3 TB Data'!H158</f>
        <v>6650783</v>
      </c>
      <c r="D69" s="175"/>
      <c r="E69" s="176"/>
      <c r="F69" s="177">
        <f t="shared" si="2"/>
        <v>6650783</v>
      </c>
      <c r="G69" s="1777"/>
      <c r="H69" s="1777"/>
      <c r="I69" s="1779"/>
      <c r="J69" s="1786">
        <v>-4664623.1400000006</v>
      </c>
      <c r="K69" s="178">
        <f t="shared" si="3"/>
        <v>1986159.8599999994</v>
      </c>
      <c r="L69" s="1780"/>
      <c r="M69" s="1785"/>
      <c r="N69" s="1781"/>
      <c r="O69" s="1781"/>
      <c r="P69" s="2377"/>
      <c r="Q69" s="1756"/>
      <c r="R69" s="1729"/>
      <c r="S69" s="1729"/>
      <c r="T69" s="1729"/>
      <c r="U69" s="1729"/>
    </row>
    <row r="70" spans="1:21" s="132" customFormat="1" ht="12.75" x14ac:dyDescent="0.2">
      <c r="A70" s="179">
        <v>1935</v>
      </c>
      <c r="B70" s="180" t="s">
        <v>513</v>
      </c>
      <c r="C70" s="174">
        <f>'I3 TB Data'!H159</f>
        <v>0</v>
      </c>
      <c r="D70" s="175"/>
      <c r="E70" s="176"/>
      <c r="F70" s="177">
        <f t="shared" si="2"/>
        <v>0</v>
      </c>
      <c r="G70" s="1777"/>
      <c r="H70" s="1777"/>
      <c r="I70" s="1779"/>
      <c r="J70" s="1786">
        <v>0</v>
      </c>
      <c r="K70" s="178">
        <f t="shared" si="3"/>
        <v>0</v>
      </c>
      <c r="L70" s="1780"/>
      <c r="M70" s="1785"/>
      <c r="N70" s="1781"/>
      <c r="O70" s="1781"/>
      <c r="P70" s="2377"/>
      <c r="Q70" s="1756"/>
      <c r="R70" s="1729"/>
      <c r="S70" s="1729"/>
      <c r="T70" s="1729"/>
      <c r="U70" s="1729"/>
    </row>
    <row r="71" spans="1:21" s="132" customFormat="1" ht="25.5" x14ac:dyDescent="0.2">
      <c r="A71" s="179">
        <v>1940</v>
      </c>
      <c r="B71" s="180" t="s">
        <v>514</v>
      </c>
      <c r="C71" s="174">
        <f>'I3 TB Data'!H160</f>
        <v>2659604</v>
      </c>
      <c r="D71" s="175"/>
      <c r="E71" s="176"/>
      <c r="F71" s="177">
        <f t="shared" si="2"/>
        <v>2659604</v>
      </c>
      <c r="G71" s="1777"/>
      <c r="H71" s="1777"/>
      <c r="I71" s="1779"/>
      <c r="J71" s="1786">
        <v>-2189080</v>
      </c>
      <c r="K71" s="178">
        <f t="shared" si="3"/>
        <v>470524</v>
      </c>
      <c r="L71" s="1780"/>
      <c r="M71" s="1785"/>
      <c r="N71" s="1781"/>
      <c r="O71" s="1781"/>
      <c r="P71" s="2377"/>
      <c r="Q71" s="1756"/>
      <c r="R71" s="1729"/>
      <c r="S71" s="1729"/>
      <c r="T71" s="1729"/>
      <c r="U71" s="1729"/>
    </row>
    <row r="72" spans="1:21" s="132" customFormat="1" ht="25.5" x14ac:dyDescent="0.2">
      <c r="A72" s="179">
        <v>1945</v>
      </c>
      <c r="B72" s="180" t="s">
        <v>515</v>
      </c>
      <c r="C72" s="174">
        <f>'I3 TB Data'!H161</f>
        <v>0</v>
      </c>
      <c r="D72" s="175"/>
      <c r="E72" s="176"/>
      <c r="F72" s="177">
        <f t="shared" si="2"/>
        <v>0</v>
      </c>
      <c r="G72" s="1777"/>
      <c r="H72" s="1777"/>
      <c r="I72" s="1779"/>
      <c r="J72" s="1786">
        <v>0</v>
      </c>
      <c r="K72" s="178">
        <f t="shared" si="3"/>
        <v>0</v>
      </c>
      <c r="L72" s="1780"/>
      <c r="M72" s="1785"/>
      <c r="N72" s="1781"/>
      <c r="O72" s="1781"/>
      <c r="P72" s="2377"/>
      <c r="Q72" s="1756"/>
      <c r="R72" s="1729"/>
      <c r="S72" s="1729"/>
      <c r="T72" s="1729"/>
      <c r="U72" s="1729"/>
    </row>
    <row r="73" spans="1:21" s="132" customFormat="1" ht="12.75" x14ac:dyDescent="0.2">
      <c r="A73" s="179">
        <v>1950</v>
      </c>
      <c r="B73" s="180" t="s">
        <v>516</v>
      </c>
      <c r="C73" s="174">
        <f>'I3 TB Data'!H162</f>
        <v>0</v>
      </c>
      <c r="D73" s="175"/>
      <c r="E73" s="176"/>
      <c r="F73" s="177">
        <f t="shared" si="2"/>
        <v>0</v>
      </c>
      <c r="G73" s="1777"/>
      <c r="H73" s="1777"/>
      <c r="I73" s="1779"/>
      <c r="J73" s="1786">
        <v>0</v>
      </c>
      <c r="K73" s="178">
        <f t="shared" si="3"/>
        <v>0</v>
      </c>
      <c r="L73" s="1780"/>
      <c r="M73" s="1785"/>
      <c r="N73" s="1781"/>
      <c r="O73" s="1781"/>
      <c r="P73" s="2377"/>
      <c r="Q73" s="1756"/>
      <c r="R73" s="1729"/>
      <c r="S73" s="1729"/>
      <c r="T73" s="1729"/>
      <c r="U73" s="1729"/>
    </row>
    <row r="74" spans="1:21" s="132" customFormat="1" ht="12.75" x14ac:dyDescent="0.2">
      <c r="A74" s="179">
        <v>1955</v>
      </c>
      <c r="B74" s="180" t="s">
        <v>273</v>
      </c>
      <c r="C74" s="174">
        <f>'I3 TB Data'!H163</f>
        <v>2407599</v>
      </c>
      <c r="D74" s="175"/>
      <c r="E74" s="176"/>
      <c r="F74" s="177">
        <f t="shared" si="2"/>
        <v>2407599</v>
      </c>
      <c r="G74" s="1777"/>
      <c r="H74" s="1777"/>
      <c r="I74" s="1779"/>
      <c r="J74" s="1786">
        <v>-1957150.5</v>
      </c>
      <c r="K74" s="178">
        <f t="shared" si="3"/>
        <v>450448.5</v>
      </c>
      <c r="L74" s="1780">
        <v>90021</v>
      </c>
      <c r="M74" s="1785"/>
      <c r="N74" s="1781"/>
      <c r="O74" s="1781"/>
      <c r="P74" s="2377"/>
      <c r="Q74" s="1756"/>
      <c r="R74" s="1729"/>
      <c r="S74" s="1729"/>
      <c r="T74" s="1729"/>
      <c r="U74" s="1729"/>
    </row>
    <row r="75" spans="1:21" s="132" customFormat="1" ht="12.75" x14ac:dyDescent="0.2">
      <c r="A75" s="179">
        <v>1960</v>
      </c>
      <c r="B75" s="180" t="s">
        <v>274</v>
      </c>
      <c r="C75" s="174">
        <f>'I3 TB Data'!H164</f>
        <v>0</v>
      </c>
      <c r="D75" s="175"/>
      <c r="E75" s="176"/>
      <c r="F75" s="177">
        <f t="shared" si="2"/>
        <v>0</v>
      </c>
      <c r="G75" s="1777"/>
      <c r="H75" s="1777"/>
      <c r="I75" s="1779"/>
      <c r="J75" s="1786">
        <v>0</v>
      </c>
      <c r="K75" s="178">
        <f>+F75+G75+H75+I75+J75</f>
        <v>0</v>
      </c>
      <c r="L75" s="1780"/>
      <c r="M75" s="1785"/>
      <c r="N75" s="1781"/>
      <c r="O75" s="1781"/>
      <c r="P75" s="2377"/>
      <c r="Q75" s="1756"/>
      <c r="R75" s="1729"/>
      <c r="S75" s="1729"/>
      <c r="T75" s="1729"/>
      <c r="U75" s="1729"/>
    </row>
    <row r="76" spans="1:21" s="132" customFormat="1" ht="25.5" x14ac:dyDescent="0.2">
      <c r="A76" s="179">
        <v>1970</v>
      </c>
      <c r="B76" s="180" t="s">
        <v>276</v>
      </c>
      <c r="C76" s="174">
        <f>'I3 TB Data'!H166</f>
        <v>0</v>
      </c>
      <c r="D76" s="175"/>
      <c r="E76" s="176"/>
      <c r="F76" s="177">
        <f t="shared" si="2"/>
        <v>0</v>
      </c>
      <c r="G76" s="1777"/>
      <c r="H76" s="1777"/>
      <c r="I76" s="1779"/>
      <c r="J76" s="1786">
        <v>0</v>
      </c>
      <c r="K76" s="178">
        <f t="shared" si="3"/>
        <v>0</v>
      </c>
      <c r="L76" s="1780"/>
      <c r="M76" s="1785"/>
      <c r="N76" s="1781"/>
      <c r="O76" s="1781"/>
      <c r="P76" s="2377"/>
      <c r="Q76" s="1756"/>
      <c r="R76" s="1729"/>
      <c r="S76" s="1729"/>
      <c r="T76" s="1729"/>
      <c r="U76" s="1729"/>
    </row>
    <row r="77" spans="1:21" s="132" customFormat="1" ht="25.5" x14ac:dyDescent="0.2">
      <c r="A77" s="179">
        <v>1975</v>
      </c>
      <c r="B77" s="180" t="s">
        <v>1546</v>
      </c>
      <c r="C77" s="174">
        <f>'I3 TB Data'!H167</f>
        <v>0</v>
      </c>
      <c r="D77" s="175"/>
      <c r="E77" s="176"/>
      <c r="F77" s="177">
        <f t="shared" si="2"/>
        <v>0</v>
      </c>
      <c r="G77" s="1777"/>
      <c r="H77" s="1777"/>
      <c r="I77" s="1779"/>
      <c r="J77" s="1786">
        <v>0</v>
      </c>
      <c r="K77" s="178">
        <f t="shared" si="3"/>
        <v>0</v>
      </c>
      <c r="L77" s="1780"/>
      <c r="M77" s="1785"/>
      <c r="N77" s="1781"/>
      <c r="O77" s="1781"/>
      <c r="P77" s="2377"/>
      <c r="Q77" s="1756"/>
      <c r="R77" s="1729"/>
      <c r="S77" s="1729"/>
      <c r="T77" s="1729"/>
      <c r="U77" s="1729"/>
    </row>
    <row r="78" spans="1:21" s="132" customFormat="1" ht="12.75" x14ac:dyDescent="0.2">
      <c r="A78" s="179">
        <v>1980</v>
      </c>
      <c r="B78" s="180" t="s">
        <v>1041</v>
      </c>
      <c r="C78" s="174">
        <f>'I3 TB Data'!H168</f>
        <v>2608457</v>
      </c>
      <c r="D78" s="175"/>
      <c r="E78" s="176"/>
      <c r="F78" s="177">
        <f t="shared" si="2"/>
        <v>2608457</v>
      </c>
      <c r="G78" s="1777">
        <v>-16461.87</v>
      </c>
      <c r="H78" s="1777">
        <v>4527.0050000000001</v>
      </c>
      <c r="I78" s="1779"/>
      <c r="J78" s="1786">
        <v>-1611365</v>
      </c>
      <c r="K78" s="178">
        <f t="shared" si="3"/>
        <v>985157.13499999978</v>
      </c>
      <c r="L78" s="1780">
        <v>68938</v>
      </c>
      <c r="M78" s="1785"/>
      <c r="N78" s="1781"/>
      <c r="O78" s="1781"/>
      <c r="P78" s="2377"/>
      <c r="Q78" s="1756"/>
      <c r="R78" s="1729"/>
      <c r="S78" s="1729"/>
      <c r="T78" s="1729"/>
      <c r="U78" s="1729"/>
    </row>
    <row r="79" spans="1:21" s="132" customFormat="1" ht="12.75" x14ac:dyDescent="0.2">
      <c r="A79" s="179">
        <v>1990</v>
      </c>
      <c r="B79" s="180" t="s">
        <v>1043</v>
      </c>
      <c r="C79" s="174">
        <f>'I3 TB Data'!H170</f>
        <v>47668</v>
      </c>
      <c r="D79" s="175"/>
      <c r="E79" s="176"/>
      <c r="F79" s="177">
        <f t="shared" si="2"/>
        <v>47668</v>
      </c>
      <c r="G79" s="1777"/>
      <c r="H79" s="1777"/>
      <c r="I79" s="1779"/>
      <c r="J79" s="1786">
        <v>-43043.5</v>
      </c>
      <c r="K79" s="178">
        <f t="shared" si="3"/>
        <v>4624.5</v>
      </c>
      <c r="L79" s="1780">
        <v>555</v>
      </c>
      <c r="M79" s="1785"/>
      <c r="N79" s="1781"/>
      <c r="O79" s="1781"/>
      <c r="P79" s="2377"/>
      <c r="Q79" s="1756"/>
      <c r="R79" s="1729"/>
      <c r="S79" s="1729"/>
      <c r="T79" s="1729"/>
      <c r="U79" s="1729"/>
    </row>
    <row r="80" spans="1:21" s="132" customFormat="1" ht="12.75" x14ac:dyDescent="0.2">
      <c r="A80" s="179">
        <v>2005</v>
      </c>
      <c r="B80" s="180" t="s">
        <v>1045</v>
      </c>
      <c r="C80" s="174">
        <f>'I3 TB Data'!H172</f>
        <v>0</v>
      </c>
      <c r="D80" s="175"/>
      <c r="E80" s="176"/>
      <c r="F80" s="177">
        <f t="shared" si="2"/>
        <v>0</v>
      </c>
      <c r="G80" s="1777"/>
      <c r="H80" s="1777"/>
      <c r="I80" s="1779"/>
      <c r="J80" s="1786">
        <v>0</v>
      </c>
      <c r="K80" s="178">
        <f t="shared" si="3"/>
        <v>0</v>
      </c>
      <c r="L80" s="1780"/>
      <c r="M80" s="1785"/>
      <c r="N80" s="1781"/>
      <c r="O80" s="1781"/>
      <c r="P80" s="2377"/>
      <c r="Q80" s="1756"/>
      <c r="R80" s="1729"/>
      <c r="S80" s="1729"/>
      <c r="T80" s="1729"/>
      <c r="U80" s="1729"/>
    </row>
    <row r="81" spans="1:21" s="132" customFormat="1" ht="12.75" x14ac:dyDescent="0.2">
      <c r="A81" s="179">
        <v>2010</v>
      </c>
      <c r="B81" s="180" t="s">
        <v>1046</v>
      </c>
      <c r="C81" s="174">
        <f>+'I3 TB Data'!H173</f>
        <v>0</v>
      </c>
      <c r="D81" s="175"/>
      <c r="E81" s="176"/>
      <c r="F81" s="177">
        <f t="shared" si="2"/>
        <v>0</v>
      </c>
      <c r="G81" s="1777"/>
      <c r="H81" s="1777"/>
      <c r="I81" s="1779"/>
      <c r="J81" s="1786"/>
      <c r="K81" s="178">
        <f>+F81+G81+H81+I81+J81</f>
        <v>0</v>
      </c>
      <c r="L81" s="1780"/>
      <c r="M81" s="1785"/>
      <c r="N81" s="1781"/>
      <c r="O81" s="1781"/>
      <c r="P81" s="2377"/>
      <c r="Q81" s="1756"/>
      <c r="R81" s="1729"/>
      <c r="S81" s="1729"/>
      <c r="T81" s="1729"/>
      <c r="U81" s="1729"/>
    </row>
    <row r="82" spans="1:21" s="132" customFormat="1" ht="13.5" thickBot="1" x14ac:dyDescent="0.25">
      <c r="A82" s="181"/>
      <c r="B82" s="182"/>
      <c r="C82" s="183"/>
      <c r="D82" s="184"/>
      <c r="E82" s="133"/>
      <c r="F82" s="185"/>
      <c r="G82" s="186"/>
      <c r="H82" s="186"/>
      <c r="I82" s="187"/>
      <c r="J82" s="187"/>
      <c r="K82" s="188"/>
      <c r="L82" s="189"/>
      <c r="M82" s="190"/>
      <c r="N82" s="190"/>
      <c r="O82" s="190"/>
      <c r="P82" s="2377"/>
      <c r="Q82" s="1734"/>
      <c r="R82" s="1734"/>
      <c r="S82" s="1734"/>
      <c r="T82" s="1734"/>
      <c r="U82" s="1734"/>
    </row>
    <row r="83" spans="1:21" s="194" customFormat="1" ht="13.5" thickBot="1" x14ac:dyDescent="0.25">
      <c r="A83" s="191"/>
      <c r="B83" s="279" t="s">
        <v>763</v>
      </c>
      <c r="C83" s="280">
        <f t="shared" ref="C83:O83" si="4">SUM(C62:C81)</f>
        <v>31634949</v>
      </c>
      <c r="D83" s="281"/>
      <c r="E83" s="282">
        <f t="shared" si="4"/>
        <v>0</v>
      </c>
      <c r="F83" s="282">
        <f t="shared" si="4"/>
        <v>31634949</v>
      </c>
      <c r="G83" s="283">
        <f t="shared" si="4"/>
        <v>-33704.67</v>
      </c>
      <c r="H83" s="284">
        <f>SUM(H62:H81)</f>
        <v>7285.85</v>
      </c>
      <c r="I83" s="283">
        <f t="shared" si="4"/>
        <v>0</v>
      </c>
      <c r="J83" s="284">
        <f>SUM(J62:J81)</f>
        <v>-19866405.66</v>
      </c>
      <c r="K83" s="285">
        <f t="shared" si="4"/>
        <v>11742124.52</v>
      </c>
      <c r="L83" s="286">
        <f t="shared" si="4"/>
        <v>563093.15999999992</v>
      </c>
      <c r="M83" s="283">
        <f t="shared" si="4"/>
        <v>0</v>
      </c>
      <c r="N83" s="284">
        <f t="shared" si="4"/>
        <v>0</v>
      </c>
      <c r="O83" s="1739">
        <f t="shared" si="4"/>
        <v>0</v>
      </c>
      <c r="P83" s="2380"/>
      <c r="Q83" s="1734"/>
      <c r="R83" s="1734"/>
      <c r="S83" s="1734"/>
      <c r="T83" s="1734"/>
      <c r="U83" s="1734"/>
    </row>
    <row r="84" spans="1:21" s="194" customFormat="1" ht="12.75" x14ac:dyDescent="0.2">
      <c r="A84" s="191"/>
      <c r="B84" s="287" t="s">
        <v>945</v>
      </c>
      <c r="C84" s="288">
        <f>+SUM('I3 TB Data'!H151:H170)+'I3 TB Data'!H172+'I3 TB Data'!H173</f>
        <v>31634949</v>
      </c>
      <c r="D84" s="192"/>
      <c r="E84" s="193"/>
      <c r="F84" s="193"/>
      <c r="G84" s="257"/>
      <c r="H84" s="255"/>
      <c r="I84" s="261"/>
      <c r="J84" s="256"/>
      <c r="K84" s="265"/>
      <c r="L84" s="263"/>
      <c r="M84" s="263"/>
      <c r="N84" s="263"/>
      <c r="O84" s="266"/>
      <c r="P84" s="2380"/>
      <c r="Q84" s="1734"/>
      <c r="R84" s="1734"/>
      <c r="S84" s="1734"/>
      <c r="T84" s="1734"/>
      <c r="U84" s="1734"/>
    </row>
    <row r="85" spans="1:21" s="194" customFormat="1" ht="13.5" thickBot="1" x14ac:dyDescent="0.25">
      <c r="A85" s="191"/>
      <c r="B85" s="287" t="s">
        <v>1464</v>
      </c>
      <c r="C85" s="289">
        <f>'I3 TB Data'!G485</f>
        <v>0</v>
      </c>
      <c r="D85" s="196"/>
      <c r="E85" s="193"/>
      <c r="F85" s="193"/>
      <c r="G85" s="257"/>
      <c r="H85" s="255"/>
      <c r="I85" s="261"/>
      <c r="J85" s="256"/>
      <c r="K85" s="265"/>
      <c r="L85" s="263"/>
      <c r="M85" s="263"/>
      <c r="N85" s="263"/>
      <c r="O85" s="266"/>
      <c r="P85" s="2380"/>
      <c r="Q85" s="1734"/>
      <c r="R85" s="1736"/>
      <c r="S85" s="1736"/>
      <c r="T85" s="1736"/>
      <c r="U85" s="1736"/>
    </row>
    <row r="86" spans="1:21" s="194" customFormat="1" ht="13.5" thickBot="1" x14ac:dyDescent="0.25">
      <c r="A86" s="191"/>
      <c r="B86" s="279" t="s">
        <v>518</v>
      </c>
      <c r="C86" s="280">
        <f>+C83+C58+C85</f>
        <v>229859211.5</v>
      </c>
      <c r="D86" s="281"/>
      <c r="E86" s="282">
        <f t="shared" ref="E86:J86" si="5">+E83+E58</f>
        <v>3.7252902984619141E-9</v>
      </c>
      <c r="F86" s="282">
        <f t="shared" si="5"/>
        <v>229859211.5</v>
      </c>
      <c r="G86" s="283">
        <f t="shared" si="5"/>
        <v>-7302139.4649999999</v>
      </c>
      <c r="H86" s="284">
        <f>+H83+H58</f>
        <v>633492.20499999996</v>
      </c>
      <c r="I86" s="283">
        <f t="shared" si="5"/>
        <v>0</v>
      </c>
      <c r="J86" s="284">
        <f t="shared" si="5"/>
        <v>-126614278.32377419</v>
      </c>
      <c r="K86" s="285">
        <f>+K83+K58</f>
        <v>96576285.916225806</v>
      </c>
      <c r="L86" s="283">
        <f>+L83+L58</f>
        <v>4333630.5689334869</v>
      </c>
      <c r="M86" s="283">
        <f>+M83+M58</f>
        <v>0</v>
      </c>
      <c r="N86" s="283">
        <f>+N83+N58</f>
        <v>0</v>
      </c>
      <c r="O86" s="1739">
        <f>+O83+O58</f>
        <v>0</v>
      </c>
      <c r="P86" s="2380"/>
      <c r="Q86" s="1735"/>
      <c r="R86" s="1735"/>
      <c r="S86" s="1735"/>
      <c r="T86" s="1735"/>
      <c r="U86" s="1735"/>
    </row>
    <row r="87" spans="1:21" s="103" customFormat="1" ht="30" customHeight="1" x14ac:dyDescent="0.25">
      <c r="A87" s="2458" t="s">
        <v>1565</v>
      </c>
      <c r="B87" s="2458"/>
      <c r="C87" s="169"/>
      <c r="D87" s="171"/>
      <c r="E87" s="170"/>
      <c r="F87" s="195"/>
      <c r="G87" s="257"/>
      <c r="H87" s="256"/>
      <c r="I87" s="261"/>
      <c r="J87" s="258"/>
      <c r="K87" s="266"/>
      <c r="L87" s="263"/>
      <c r="M87" s="271"/>
      <c r="N87" s="271"/>
      <c r="O87" s="1740"/>
      <c r="P87" s="2381"/>
      <c r="Q87" s="136"/>
      <c r="R87" s="136"/>
      <c r="S87" s="136"/>
      <c r="T87" s="136"/>
      <c r="U87" s="136"/>
    </row>
    <row r="88" spans="1:21" s="103" customFormat="1" ht="12.75" x14ac:dyDescent="0.2">
      <c r="A88" s="167" t="s">
        <v>331</v>
      </c>
      <c r="B88" s="168" t="s">
        <v>331</v>
      </c>
      <c r="C88" s="169"/>
      <c r="E88" s="170"/>
      <c r="F88" s="195"/>
      <c r="G88" s="257"/>
      <c r="H88" s="256"/>
      <c r="I88" s="261"/>
      <c r="J88" s="258"/>
      <c r="K88" s="266"/>
      <c r="L88" s="263"/>
      <c r="M88" s="271"/>
      <c r="N88" s="271"/>
      <c r="O88" s="273"/>
      <c r="P88" s="2381"/>
      <c r="Q88" s="136"/>
      <c r="R88" s="136"/>
      <c r="S88" s="136"/>
      <c r="T88" s="136"/>
      <c r="U88" s="136"/>
    </row>
    <row r="89" spans="1:21" s="103" customFormat="1" ht="12.75" x14ac:dyDescent="0.2">
      <c r="A89" s="223">
        <v>1995</v>
      </c>
      <c r="B89" s="224" t="s">
        <v>805</v>
      </c>
      <c r="C89" s="225">
        <f>ROUND('I3 TB Data'!H171,0)</f>
        <v>-7302139</v>
      </c>
      <c r="D89" s="237"/>
      <c r="E89" s="238"/>
      <c r="F89" s="194"/>
      <c r="G89" s="251">
        <f>-G83-G58</f>
        <v>7302139.4649999999</v>
      </c>
      <c r="H89" s="1849" t="str">
        <f>IF(ROUND(C89-G86,-1)&lt;&gt;0,"Error out of balance","Balanced")</f>
        <v>Balanced</v>
      </c>
      <c r="I89" s="262"/>
      <c r="J89" s="260"/>
      <c r="K89" s="267"/>
      <c r="L89" s="268"/>
      <c r="M89" s="269"/>
      <c r="N89" s="269"/>
      <c r="O89" s="273"/>
      <c r="P89" s="2381"/>
      <c r="Q89" s="136"/>
      <c r="R89" s="136"/>
      <c r="S89" s="136"/>
      <c r="T89" s="136"/>
      <c r="U89" s="136"/>
    </row>
    <row r="90" spans="1:21" s="103" customFormat="1" ht="12.75" x14ac:dyDescent="0.2">
      <c r="A90" s="226">
        <v>2105</v>
      </c>
      <c r="B90" s="227" t="s">
        <v>1408</v>
      </c>
      <c r="C90" s="225">
        <f>ROUND('I3 TB Data'!H183,0)</f>
        <v>633492</v>
      </c>
      <c r="D90" s="237"/>
      <c r="E90" s="238"/>
      <c r="F90" s="252"/>
      <c r="G90" s="237"/>
      <c r="H90" s="237"/>
      <c r="I90" s="275">
        <f>-H83-H58+(-I83-I58)</f>
        <v>-633492.20499999996</v>
      </c>
      <c r="J90" s="1850" t="str">
        <f>IF(ROUND(C90-H86-I86,-1)&lt;&gt;0,"Error out of balance","Balanced")</f>
        <v>Balanced</v>
      </c>
      <c r="K90" s="259"/>
      <c r="L90" s="268"/>
      <c r="M90" s="269"/>
      <c r="N90" s="269"/>
      <c r="O90" s="273"/>
      <c r="P90" s="2381"/>
      <c r="Q90" s="136"/>
      <c r="R90" s="136"/>
      <c r="S90" s="136"/>
      <c r="T90" s="136"/>
      <c r="U90" s="136"/>
    </row>
    <row r="91" spans="1:21" s="103" customFormat="1" ht="24" customHeight="1" thickBot="1" x14ac:dyDescent="0.25">
      <c r="A91" s="226">
        <v>2120</v>
      </c>
      <c r="B91" s="247" t="s">
        <v>1133</v>
      </c>
      <c r="C91" s="248">
        <f>ROUND('I3 TB Data'!H184,0)</f>
        <v>-126614279</v>
      </c>
      <c r="D91" s="237"/>
      <c r="E91" s="238"/>
      <c r="F91" s="252"/>
      <c r="G91" s="237"/>
      <c r="H91" s="237"/>
      <c r="I91" s="237"/>
      <c r="J91" s="275">
        <f>-J83-J58</f>
        <v>126614278.32377419</v>
      </c>
      <c r="K91" s="1851" t="str">
        <f>IF(ROUND(C91-J86,-1)&lt;&gt;0,"Error out of balance","Balanced")</f>
        <v>Balanced</v>
      </c>
      <c r="L91" s="268"/>
      <c r="M91" s="269"/>
      <c r="N91" s="269"/>
      <c r="O91" s="273"/>
      <c r="P91" s="2381"/>
      <c r="Q91" s="136"/>
      <c r="R91" s="136"/>
      <c r="S91" s="136"/>
      <c r="T91" s="136"/>
      <c r="U91" s="136"/>
    </row>
    <row r="92" spans="1:21" s="103" customFormat="1" ht="13.5" thickBot="1" x14ac:dyDescent="0.25">
      <c r="A92" s="228"/>
      <c r="B92" s="250" t="s">
        <v>763</v>
      </c>
      <c r="C92" s="149">
        <f>+SUM(C89:C91)</f>
        <v>-133282926</v>
      </c>
      <c r="D92" s="237"/>
      <c r="E92" s="238"/>
      <c r="F92" s="237"/>
      <c r="G92" s="237"/>
      <c r="H92" s="237"/>
      <c r="I92" s="237"/>
      <c r="J92" s="237"/>
      <c r="K92" s="237"/>
      <c r="L92" s="268"/>
      <c r="M92" s="269"/>
      <c r="N92" s="269"/>
      <c r="O92" s="273"/>
      <c r="P92" s="2381"/>
      <c r="Q92" s="136"/>
      <c r="R92" s="136"/>
      <c r="S92" s="136"/>
      <c r="T92" s="136"/>
      <c r="U92" s="136"/>
    </row>
    <row r="93" spans="1:21" s="103" customFormat="1" ht="26.25" thickBot="1" x14ac:dyDescent="0.25">
      <c r="A93" s="181"/>
      <c r="B93" s="250" t="s">
        <v>888</v>
      </c>
      <c r="C93" s="149">
        <f>+C86+C92</f>
        <v>96576285.5</v>
      </c>
      <c r="D93" s="1852" t="str">
        <f>IF((ROUND(C93-C12,-1))&lt;&gt;0,"Net Fixed Assets Do Not Match","Net Fixed Assets Match")</f>
        <v>Net Fixed Assets Match</v>
      </c>
      <c r="E93" s="238"/>
      <c r="F93" s="238"/>
      <c r="G93" s="238"/>
      <c r="H93" s="238"/>
      <c r="I93" s="238"/>
      <c r="J93" s="238"/>
      <c r="K93" s="242"/>
      <c r="L93" s="269"/>
      <c r="M93" s="269"/>
      <c r="N93" s="269"/>
      <c r="O93" s="273"/>
      <c r="P93" s="2381"/>
      <c r="Q93" s="136"/>
      <c r="R93" s="136"/>
      <c r="S93" s="136"/>
      <c r="T93" s="136"/>
      <c r="U93" s="136"/>
    </row>
    <row r="94" spans="1:21" s="103" customFormat="1" ht="12.75" x14ac:dyDescent="0.2">
      <c r="A94" s="191"/>
      <c r="B94" s="244"/>
      <c r="C94" s="229"/>
      <c r="D94" s="239"/>
      <c r="E94" s="239"/>
      <c r="F94" s="239"/>
      <c r="G94" s="239"/>
      <c r="H94" s="239"/>
      <c r="I94" s="239"/>
      <c r="J94" s="238"/>
      <c r="K94" s="239"/>
      <c r="L94" s="269"/>
      <c r="M94" s="269"/>
      <c r="N94" s="269"/>
      <c r="O94" s="273"/>
      <c r="P94" s="2381"/>
      <c r="Q94" s="136"/>
      <c r="R94" s="136"/>
      <c r="S94" s="136"/>
      <c r="T94" s="136"/>
      <c r="U94" s="136"/>
    </row>
    <row r="95" spans="1:21" s="103" customFormat="1" ht="24" customHeight="1" x14ac:dyDescent="0.2">
      <c r="A95" s="1362" t="s">
        <v>754</v>
      </c>
      <c r="B95" s="245"/>
      <c r="C95" s="230"/>
      <c r="J95" s="238"/>
      <c r="K95" s="241"/>
      <c r="L95" s="270"/>
      <c r="M95" s="270"/>
      <c r="N95" s="272"/>
      <c r="O95" s="274"/>
      <c r="P95" s="2380"/>
      <c r="Q95" s="1737"/>
      <c r="R95" s="1737"/>
      <c r="S95" s="136"/>
      <c r="T95" s="136"/>
      <c r="U95" s="136"/>
    </row>
    <row r="96" spans="1:21" s="103" customFormat="1" ht="25.5" x14ac:dyDescent="0.2">
      <c r="A96" s="231">
        <v>5705</v>
      </c>
      <c r="B96" s="232" t="s">
        <v>981</v>
      </c>
      <c r="C96" s="225">
        <f>ROUND('I3 TB Data'!H447,0)</f>
        <v>4333632</v>
      </c>
      <c r="D96" s="237"/>
      <c r="E96" s="238"/>
      <c r="J96" s="238"/>
      <c r="K96" s="241"/>
      <c r="L96" s="276">
        <f>-L83-L58</f>
        <v>-4333630.5689334869</v>
      </c>
      <c r="M96" s="1853" t="str">
        <f>IF(ROUND(C100-L86,-1)&lt;&gt;0,"Error out of balance","Balanced")</f>
        <v>Balanced</v>
      </c>
      <c r="N96" s="262"/>
      <c r="O96" s="264"/>
      <c r="P96" s="2382"/>
      <c r="Q96" s="252"/>
      <c r="R96" s="252"/>
    </row>
    <row r="97" spans="1:18" s="103" customFormat="1" ht="25.5" x14ac:dyDescent="0.2">
      <c r="A97" s="226">
        <v>5710</v>
      </c>
      <c r="B97" s="246" t="s">
        <v>1380</v>
      </c>
      <c r="C97" s="225">
        <f>ROUND('I3 TB Data'!H448,0)</f>
        <v>0</v>
      </c>
      <c r="D97" s="237"/>
      <c r="E97" s="238"/>
      <c r="J97" s="238"/>
      <c r="K97" s="241"/>
      <c r="L97" s="237"/>
      <c r="M97" s="277">
        <f>-M83-M58</f>
        <v>0</v>
      </c>
      <c r="N97" s="1853" t="str">
        <f>IF(ROUND(C97-M86,-1)&lt;&gt;0,"Error out of balance","Balanced")</f>
        <v>Balanced</v>
      </c>
      <c r="O97" s="262"/>
      <c r="P97" s="2382"/>
      <c r="Q97" s="252"/>
      <c r="R97" s="252"/>
    </row>
    <row r="98" spans="1:18" s="103" customFormat="1" ht="25.5" x14ac:dyDescent="0.2">
      <c r="A98" s="226">
        <v>5715</v>
      </c>
      <c r="B98" s="246" t="s">
        <v>1381</v>
      </c>
      <c r="C98" s="225">
        <f>ROUND('I3 TB Data'!H449,0)</f>
        <v>0</v>
      </c>
      <c r="D98" s="237"/>
      <c r="E98" s="238"/>
      <c r="J98" s="238"/>
      <c r="K98" s="241"/>
      <c r="L98" s="237"/>
      <c r="M98" s="237"/>
      <c r="N98" s="278">
        <f>-N83-N58</f>
        <v>0</v>
      </c>
      <c r="O98" s="1854" t="str">
        <f>IF(ROUND(C98-N86,-1)&lt;&gt;0,"Error out of balance","Balanced")</f>
        <v>Balanced</v>
      </c>
      <c r="P98" s="2382"/>
      <c r="Q98" s="252"/>
      <c r="R98" s="252"/>
    </row>
    <row r="99" spans="1:18" s="103" customFormat="1" ht="26.25" thickBot="1" x14ac:dyDescent="0.25">
      <c r="A99" s="226">
        <v>5720</v>
      </c>
      <c r="B99" s="249" t="s">
        <v>1382</v>
      </c>
      <c r="C99" s="248">
        <f>ROUND('I3 TB Data'!H450,0)</f>
        <v>0</v>
      </c>
      <c r="D99" s="237"/>
      <c r="E99" s="238"/>
      <c r="J99" s="238"/>
      <c r="K99" s="241"/>
      <c r="L99" s="237"/>
      <c r="M99" s="237"/>
      <c r="N99" s="237"/>
      <c r="O99" s="278">
        <f>-O83-O58</f>
        <v>0</v>
      </c>
      <c r="P99" s="2383"/>
      <c r="Q99" s="252"/>
      <c r="R99" s="252"/>
    </row>
    <row r="100" spans="1:18" s="103" customFormat="1" ht="21" customHeight="1" thickBot="1" x14ac:dyDescent="0.25">
      <c r="A100" s="233"/>
      <c r="B100" s="250" t="s">
        <v>755</v>
      </c>
      <c r="C100" s="1935">
        <f>+SUM(C96:C99)</f>
        <v>4333632</v>
      </c>
      <c r="D100" s="237"/>
      <c r="E100" s="238"/>
      <c r="F100" s="240"/>
      <c r="G100" s="240"/>
      <c r="H100" s="240"/>
      <c r="I100" s="240"/>
      <c r="J100" s="238"/>
      <c r="K100" s="241"/>
      <c r="L100" s="253"/>
      <c r="M100" s="254"/>
      <c r="N100" s="254"/>
      <c r="O100" s="194"/>
      <c r="P100" s="2382"/>
      <c r="Q100" s="194"/>
      <c r="R100" s="194"/>
    </row>
    <row r="101" spans="1:18" ht="12.75" x14ac:dyDescent="0.2">
      <c r="A101" s="234"/>
      <c r="B101" s="132"/>
      <c r="C101" s="235"/>
      <c r="L101" s="99"/>
    </row>
    <row r="106" spans="1:18" x14ac:dyDescent="0.2">
      <c r="F106" s="2386"/>
      <c r="G106" s="243"/>
      <c r="H106" s="243"/>
    </row>
    <row r="109" spans="1:18" x14ac:dyDescent="0.2">
      <c r="G109" s="243"/>
    </row>
    <row r="110" spans="1:18" x14ac:dyDescent="0.2">
      <c r="G110" s="243"/>
    </row>
  </sheetData>
  <protectedRanges>
    <protectedRange sqref="D19 D32:D33 D36 D39:D40 D43:D44 D51:D52 D47:D48" name="Range1"/>
  </protectedRanges>
  <mergeCells count="11">
    <mergeCell ref="L14:O14"/>
    <mergeCell ref="C14:K14"/>
    <mergeCell ref="C15:K15"/>
    <mergeCell ref="A87:B87"/>
    <mergeCell ref="A14:B15"/>
    <mergeCell ref="A12:B12"/>
    <mergeCell ref="C9:G9"/>
    <mergeCell ref="A1:F1"/>
    <mergeCell ref="B2:F2"/>
    <mergeCell ref="B3:F3"/>
    <mergeCell ref="B4:F4"/>
  </mergeCells>
  <phoneticPr fontId="7" type="noConversion"/>
  <conditionalFormatting sqref="P99 M96 N97 O98 K91 J90 H89 D93">
    <cfRule type="cellIs" dxfId="15" priority="1" stopIfTrue="1" operator="equal">
      <formula>"Error"</formula>
    </cfRule>
  </conditionalFormatting>
  <pageMargins left="0.75" right="0.38" top="0.56000000000000005" bottom="0.57999999999999996" header="0.31" footer="0.3"/>
  <pageSetup scale="65" fitToHeight="5" orientation="landscape" r:id="rId1"/>
  <headerFooter alignWithMargins="0"/>
  <rowBreaks count="2" manualBreakCount="2">
    <brk id="60" max="16383" man="1"/>
    <brk id="86"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indexed="42"/>
  </sheetPr>
  <dimension ref="A1:Z32"/>
  <sheetViews>
    <sheetView workbookViewId="0">
      <selection activeCell="E30" sqref="E30"/>
    </sheetView>
  </sheetViews>
  <sheetFormatPr defaultColWidth="9.140625" defaultRowHeight="11.25" x14ac:dyDescent="0.2"/>
  <cols>
    <col min="1" max="1" width="9.140625" style="8"/>
    <col min="2" max="2" width="11.28515625" style="8" customWidth="1"/>
    <col min="3" max="3" width="14.140625" style="8" customWidth="1"/>
    <col min="4" max="6" width="15.7109375" style="8" customWidth="1"/>
    <col min="7" max="9" width="15.7109375" style="8" hidden="1" customWidth="1"/>
    <col min="10" max="12" width="15.7109375" style="8" customWidth="1"/>
    <col min="13" max="23" width="15.7109375" style="8" hidden="1" customWidth="1"/>
    <col min="24" max="16384" width="9.140625" style="8"/>
  </cols>
  <sheetData>
    <row r="1" spans="1:26" ht="50.25" customHeight="1" x14ac:dyDescent="0.2">
      <c r="A1" s="2439"/>
      <c r="B1" s="2439"/>
      <c r="C1" s="2439"/>
      <c r="D1" s="2439"/>
      <c r="E1" s="2439"/>
      <c r="F1" s="2439"/>
    </row>
    <row r="2" spans="1:26" ht="63.75" customHeight="1" x14ac:dyDescent="0.3">
      <c r="B2" s="2440"/>
      <c r="C2" s="2440"/>
      <c r="D2" s="2440"/>
      <c r="E2" s="2440"/>
      <c r="F2" s="2440"/>
    </row>
    <row r="3" spans="1:26" ht="36" customHeight="1" x14ac:dyDescent="0.25">
      <c r="B3" s="2445"/>
      <c r="C3" s="2445"/>
      <c r="D3" s="2445"/>
      <c r="E3" s="2445"/>
      <c r="F3" s="2445"/>
      <c r="G3" s="9"/>
    </row>
    <row r="4" spans="1:26" ht="18" x14ac:dyDescent="0.25">
      <c r="B4" s="2446" t="str">
        <f>'I1 Intro'!C11</f>
        <v>EB-2019-0037</v>
      </c>
      <c r="C4" s="2446"/>
      <c r="D4" s="2446"/>
      <c r="E4" s="2446"/>
      <c r="F4" s="2446"/>
    </row>
    <row r="5" spans="1:26" ht="21" customHeight="1" x14ac:dyDescent="0.3">
      <c r="B5" s="58" t="str">
        <f>"Sheet I5.1 Miscellaneous Data Worksheet  - "&amp;  'I2 LDC class'!$C$17</f>
        <v>Sheet I5.1 Miscellaneous Data Worksheet  - Initial Application</v>
      </c>
      <c r="C5" s="59"/>
      <c r="D5" s="59"/>
      <c r="F5" s="35"/>
      <c r="Z5" s="563"/>
    </row>
    <row r="6" spans="1:26" ht="6" customHeight="1" x14ac:dyDescent="0.2">
      <c r="A6" s="11"/>
      <c r="B6" s="11"/>
      <c r="C6" s="11"/>
      <c r="D6" s="11"/>
      <c r="E6" s="11"/>
      <c r="F6" s="11"/>
      <c r="G6" s="11"/>
      <c r="H6" s="11"/>
      <c r="I6" s="11"/>
      <c r="J6" s="11"/>
      <c r="K6" s="11"/>
      <c r="L6" s="11"/>
      <c r="M6" s="11"/>
      <c r="N6" s="11"/>
      <c r="O6" s="11"/>
      <c r="Z6" s="563"/>
    </row>
    <row r="7" spans="1:26" ht="6" customHeight="1" x14ac:dyDescent="0.2">
      <c r="A7" s="46"/>
      <c r="Z7" s="563"/>
    </row>
    <row r="8" spans="1:26" ht="12.75" hidden="1" x14ac:dyDescent="0.2">
      <c r="A8" s="290"/>
      <c r="Z8" s="563"/>
    </row>
    <row r="9" spans="1:26" ht="12.75" hidden="1" x14ac:dyDescent="0.2">
      <c r="Z9" s="563"/>
    </row>
    <row r="10" spans="1:26" ht="12.75" hidden="1" x14ac:dyDescent="0.2">
      <c r="A10" s="290"/>
      <c r="Z10" s="563"/>
    </row>
    <row r="11" spans="1:26" ht="12.75" hidden="1" x14ac:dyDescent="0.2">
      <c r="A11" s="47"/>
      <c r="Z11" s="563"/>
    </row>
    <row r="12" spans="1:26" ht="3.75" customHeight="1" x14ac:dyDescent="0.2">
      <c r="Z12" s="563"/>
    </row>
    <row r="13" spans="1:26" ht="5.25" customHeight="1" x14ac:dyDescent="0.2">
      <c r="A13" s="1423"/>
      <c r="B13" s="1423"/>
      <c r="C13" s="2022"/>
      <c r="D13" s="291"/>
      <c r="E13" s="291"/>
      <c r="F13" s="291"/>
      <c r="G13" s="291"/>
      <c r="Z13" s="563"/>
    </row>
    <row r="14" spans="1:26" ht="5.25" customHeight="1" thickBot="1" x14ac:dyDescent="0.25">
      <c r="A14" s="1423"/>
      <c r="B14" s="1423"/>
      <c r="C14" s="1423"/>
      <c r="Z14" s="563"/>
    </row>
    <row r="15" spans="1:26" ht="48" customHeight="1" thickBot="1" x14ac:dyDescent="0.25">
      <c r="A15" s="2463" t="s">
        <v>1673</v>
      </c>
      <c r="B15" s="2463"/>
      <c r="C15" s="2464"/>
      <c r="D15" s="2465">
        <v>597</v>
      </c>
      <c r="E15" s="2466"/>
      <c r="Z15" s="563"/>
    </row>
    <row r="16" spans="1:26" ht="13.5" thickBot="1" x14ac:dyDescent="0.25">
      <c r="A16" s="1292"/>
      <c r="B16" s="2023"/>
      <c r="C16" s="1292"/>
      <c r="D16" s="294"/>
      <c r="E16" s="294"/>
      <c r="Z16" s="563"/>
    </row>
    <row r="17" spans="1:26" ht="30" customHeight="1" thickBot="1" x14ac:dyDescent="0.25">
      <c r="A17" s="2463" t="s">
        <v>1675</v>
      </c>
      <c r="B17" s="2463"/>
      <c r="C17" s="2464"/>
      <c r="D17" s="2467">
        <v>0.4</v>
      </c>
      <c r="E17" s="2468"/>
      <c r="Z17" s="563"/>
    </row>
    <row r="18" spans="1:26" ht="13.5" thickBot="1" x14ac:dyDescent="0.25">
      <c r="A18" s="1292"/>
      <c r="B18" s="2023"/>
      <c r="C18" s="1292"/>
      <c r="D18" s="294"/>
      <c r="E18" s="294"/>
      <c r="Z18" s="563"/>
    </row>
    <row r="19" spans="1:26" ht="30" customHeight="1" thickBot="1" x14ac:dyDescent="0.25">
      <c r="A19" s="2463" t="s">
        <v>1672</v>
      </c>
      <c r="B19" s="2463"/>
      <c r="C19" s="2464"/>
      <c r="D19" s="2469">
        <v>7.4999999999999997E-2</v>
      </c>
      <c r="E19" s="2470"/>
      <c r="Z19" s="563"/>
    </row>
    <row r="20" spans="1:26" ht="13.5" thickBot="1" x14ac:dyDescent="0.25">
      <c r="A20" s="1292"/>
      <c r="B20" s="2023"/>
      <c r="C20" s="1292"/>
      <c r="D20" s="294"/>
      <c r="E20" s="294"/>
      <c r="Z20" s="563"/>
    </row>
    <row r="21" spans="1:26" ht="41.25" customHeight="1" thickBot="1" x14ac:dyDescent="0.25">
      <c r="A21" s="2463" t="s">
        <v>461</v>
      </c>
      <c r="B21" s="2463"/>
      <c r="C21" s="2464"/>
      <c r="D21" s="2467">
        <v>0.1</v>
      </c>
      <c r="E21" s="2468"/>
      <c r="Z21" s="563"/>
    </row>
    <row r="22" spans="1:26" ht="12.75" x14ac:dyDescent="0.2">
      <c r="A22" s="1423"/>
      <c r="B22" s="1423"/>
      <c r="C22" s="1423"/>
      <c r="Z22" s="563"/>
    </row>
    <row r="23" spans="1:26" s="2029" customFormat="1" ht="12.75" x14ac:dyDescent="0.2">
      <c r="A23" s="2024"/>
      <c r="B23" s="2025"/>
      <c r="C23" s="2024"/>
      <c r="D23" s="2024"/>
      <c r="E23" s="2025"/>
      <c r="F23" s="2025"/>
      <c r="G23" s="2025"/>
      <c r="H23" s="2025"/>
      <c r="I23" s="2025"/>
      <c r="J23" s="2025"/>
      <c r="K23" s="2025"/>
      <c r="L23" s="2025"/>
      <c r="M23" s="2025"/>
      <c r="N23" s="2025"/>
      <c r="O23" s="2025"/>
      <c r="P23" s="2025"/>
      <c r="Q23" s="2025"/>
      <c r="R23" s="2025"/>
      <c r="S23" s="2025"/>
      <c r="T23" s="2025"/>
      <c r="U23" s="2025"/>
      <c r="V23" s="2025"/>
      <c r="W23" s="2025"/>
      <c r="X23" s="2025"/>
      <c r="Y23" s="2025"/>
      <c r="Z23" s="2028"/>
    </row>
    <row r="24" spans="1:26" s="2031" customFormat="1" ht="12.75" x14ac:dyDescent="0.2">
      <c r="A24" s="2026"/>
      <c r="B24" s="2026"/>
      <c r="C24" s="2026"/>
      <c r="D24" s="2026"/>
      <c r="E24" s="2026"/>
      <c r="F24" s="2026"/>
      <c r="G24" s="2026"/>
      <c r="H24" s="2026"/>
      <c r="I24" s="2026"/>
      <c r="J24" s="2026"/>
      <c r="K24" s="2026"/>
      <c r="L24" s="2026"/>
      <c r="M24" s="2026"/>
      <c r="N24" s="2026"/>
      <c r="O24" s="2026"/>
      <c r="P24" s="2026"/>
      <c r="Q24" s="2026"/>
      <c r="R24" s="2026"/>
      <c r="S24" s="2026"/>
      <c r="T24" s="2026"/>
      <c r="U24" s="2026"/>
      <c r="V24" s="2026"/>
      <c r="W24" s="2026"/>
      <c r="X24" s="2030"/>
      <c r="Y24" s="2030"/>
      <c r="Z24" s="2028"/>
    </row>
    <row r="25" spans="1:26" s="2029" customFormat="1" ht="12.75" x14ac:dyDescent="0.2">
      <c r="A25" s="2025"/>
      <c r="B25" s="2025"/>
      <c r="C25" s="2027"/>
      <c r="D25" s="2028"/>
      <c r="E25" s="2028"/>
      <c r="F25" s="2028"/>
      <c r="G25" s="2028"/>
      <c r="H25" s="2028"/>
      <c r="I25" s="2028"/>
      <c r="J25" s="2028"/>
      <c r="K25" s="2028"/>
      <c r="L25" s="2028"/>
      <c r="M25" s="2028"/>
      <c r="N25" s="2028"/>
      <c r="O25" s="2028"/>
      <c r="P25" s="2028"/>
      <c r="Q25" s="2028"/>
      <c r="R25" s="2028"/>
      <c r="S25" s="2028"/>
      <c r="T25" s="2028"/>
      <c r="U25" s="2028"/>
      <c r="V25" s="2028"/>
      <c r="W25" s="2028"/>
      <c r="X25" s="2025"/>
      <c r="Y25" s="2025"/>
      <c r="Z25" s="2028"/>
    </row>
    <row r="26" spans="1:26" s="2034" customFormat="1" ht="25.5" customHeight="1" x14ac:dyDescent="0.2">
      <c r="A26" s="2462"/>
      <c r="B26" s="2462"/>
      <c r="C26" s="2462"/>
      <c r="D26" s="2032"/>
      <c r="E26" s="2032"/>
      <c r="F26" s="2032"/>
      <c r="G26" s="2032"/>
      <c r="H26" s="2032"/>
      <c r="I26" s="2032"/>
      <c r="J26" s="2032"/>
      <c r="K26" s="2032"/>
      <c r="L26" s="2032"/>
      <c r="M26" s="2033"/>
      <c r="N26" s="2033"/>
      <c r="O26" s="2033"/>
      <c r="P26" s="2033"/>
      <c r="Q26" s="2033"/>
      <c r="R26" s="2033"/>
      <c r="S26" s="2033"/>
      <c r="T26" s="2033"/>
      <c r="U26" s="2033"/>
      <c r="V26" s="2033"/>
      <c r="W26" s="2033"/>
      <c r="X26" s="2033"/>
      <c r="Y26" s="2033"/>
      <c r="Z26" s="2028"/>
    </row>
    <row r="27" spans="1:26" s="2029" customFormat="1" ht="12.75" x14ac:dyDescent="0.2">
      <c r="A27" s="2025"/>
      <c r="B27" s="2025"/>
      <c r="C27" s="2025"/>
      <c r="D27" s="2025"/>
      <c r="E27" s="2025"/>
      <c r="F27" s="2025"/>
      <c r="G27" s="2025"/>
      <c r="H27" s="2025"/>
      <c r="I27" s="2025"/>
      <c r="J27" s="2025"/>
      <c r="K27" s="2025"/>
      <c r="L27" s="2025"/>
      <c r="M27" s="2025"/>
      <c r="N27" s="2025"/>
      <c r="O27" s="2025"/>
      <c r="P27" s="2025"/>
      <c r="Q27" s="2025"/>
      <c r="R27" s="2025"/>
      <c r="S27" s="2025"/>
      <c r="T27" s="2025"/>
      <c r="U27" s="2025"/>
      <c r="V27" s="2025"/>
      <c r="W27" s="2025"/>
      <c r="X27" s="2025"/>
      <c r="Y27" s="2025"/>
      <c r="Z27" s="2028"/>
    </row>
    <row r="28" spans="1:26" s="2029" customFormat="1" ht="12.75" x14ac:dyDescent="0.2">
      <c r="A28" s="2025"/>
      <c r="B28" s="2025"/>
      <c r="C28" s="2025"/>
      <c r="D28" s="2025"/>
      <c r="E28" s="2025"/>
      <c r="F28" s="2025"/>
      <c r="G28" s="2025"/>
      <c r="H28" s="2025"/>
      <c r="I28" s="2025"/>
      <c r="J28" s="2025"/>
      <c r="K28" s="2025"/>
      <c r="L28" s="2025"/>
      <c r="M28" s="2025"/>
      <c r="N28" s="2025"/>
      <c r="O28" s="2025"/>
      <c r="P28" s="2025"/>
      <c r="Q28" s="2025"/>
      <c r="R28" s="2025"/>
      <c r="S28" s="2025"/>
      <c r="T28" s="2025"/>
      <c r="U28" s="2025"/>
      <c r="V28" s="2025"/>
      <c r="W28" s="2025"/>
      <c r="X28" s="2025"/>
      <c r="Y28" s="2025"/>
      <c r="Z28" s="2028"/>
    </row>
    <row r="29" spans="1:26" s="2029" customFormat="1" ht="12.75" x14ac:dyDescent="0.2">
      <c r="A29" s="2025"/>
      <c r="B29" s="2025"/>
      <c r="C29" s="2025"/>
      <c r="D29" s="2025"/>
      <c r="E29" s="2025"/>
      <c r="F29" s="2025"/>
      <c r="G29" s="2025"/>
      <c r="H29" s="2025"/>
      <c r="I29" s="2025"/>
      <c r="J29" s="2025"/>
      <c r="K29" s="2025"/>
      <c r="L29" s="2025"/>
      <c r="M29" s="2025"/>
      <c r="N29" s="2025"/>
      <c r="O29" s="2025"/>
      <c r="P29" s="2025"/>
      <c r="Q29" s="2025"/>
      <c r="R29" s="2025"/>
      <c r="S29" s="2025"/>
      <c r="T29" s="2025"/>
      <c r="U29" s="2025"/>
      <c r="V29" s="2025"/>
      <c r="W29" s="2025"/>
      <c r="X29" s="2025"/>
      <c r="Y29" s="2025"/>
      <c r="Z29" s="2028"/>
    </row>
    <row r="30" spans="1:26" s="2029" customFormat="1" ht="12.75" x14ac:dyDescent="0.2">
      <c r="A30" s="2025"/>
      <c r="B30" s="2025"/>
      <c r="C30" s="2025"/>
      <c r="D30" s="2025"/>
      <c r="E30" s="2025"/>
      <c r="F30" s="2025"/>
      <c r="G30" s="2025"/>
      <c r="H30" s="2025"/>
      <c r="I30" s="2025"/>
      <c r="J30" s="2025"/>
      <c r="K30" s="2025"/>
      <c r="L30" s="2025"/>
      <c r="M30" s="2025"/>
      <c r="N30" s="2025"/>
      <c r="O30" s="2025"/>
      <c r="P30" s="2025"/>
      <c r="Q30" s="2025"/>
      <c r="R30" s="2025"/>
      <c r="S30" s="2025"/>
      <c r="T30" s="2025"/>
      <c r="U30" s="2025"/>
      <c r="V30" s="2025"/>
      <c r="W30" s="2025"/>
      <c r="X30" s="2025"/>
      <c r="Y30" s="2025"/>
      <c r="Z30" s="2028"/>
    </row>
    <row r="31" spans="1:26" s="2029" customFormat="1" ht="12.75" x14ac:dyDescent="0.2">
      <c r="A31" s="2025"/>
      <c r="B31" s="2025"/>
      <c r="C31" s="2025"/>
      <c r="D31" s="2025"/>
      <c r="E31" s="2025"/>
      <c r="F31" s="2025"/>
      <c r="G31" s="2025"/>
      <c r="H31" s="2025"/>
      <c r="I31" s="2025"/>
      <c r="J31" s="2025"/>
      <c r="K31" s="2025"/>
      <c r="L31" s="2025"/>
      <c r="M31" s="2025"/>
      <c r="N31" s="2025"/>
      <c r="O31" s="2025"/>
      <c r="P31" s="2025"/>
      <c r="Q31" s="2025"/>
      <c r="R31" s="2025"/>
      <c r="S31" s="2025"/>
      <c r="T31" s="2025"/>
      <c r="U31" s="2025"/>
      <c r="V31" s="2025"/>
      <c r="W31" s="2025"/>
      <c r="X31" s="2025"/>
      <c r="Y31" s="2025"/>
      <c r="Z31" s="2028"/>
    </row>
    <row r="32" spans="1:26" s="2029" customFormat="1" x14ac:dyDescent="0.2">
      <c r="A32" s="2025"/>
      <c r="B32" s="2025"/>
      <c r="C32" s="2025"/>
      <c r="D32" s="2025"/>
      <c r="E32" s="2025"/>
      <c r="F32" s="2025"/>
      <c r="G32" s="2025"/>
      <c r="H32" s="2025"/>
      <c r="I32" s="2025"/>
      <c r="J32" s="2025"/>
      <c r="K32" s="2025"/>
      <c r="L32" s="2025"/>
      <c r="M32" s="2025"/>
      <c r="N32" s="2025"/>
      <c r="O32" s="2025"/>
      <c r="P32" s="2025"/>
      <c r="Q32" s="2025"/>
      <c r="R32" s="2025"/>
      <c r="S32" s="2025"/>
      <c r="T32" s="2025"/>
      <c r="U32" s="2025"/>
      <c r="V32" s="2025"/>
      <c r="W32" s="2025"/>
      <c r="X32" s="2025"/>
      <c r="Y32" s="2025"/>
      <c r="Z32" s="2025"/>
    </row>
  </sheetData>
  <sheetProtection password="F8BD" sheet="1" objects="1" scenarios="1"/>
  <mergeCells count="13">
    <mergeCell ref="A1:F1"/>
    <mergeCell ref="B2:F2"/>
    <mergeCell ref="B3:F3"/>
    <mergeCell ref="B4:F4"/>
    <mergeCell ref="A19:C19"/>
    <mergeCell ref="D19:E19"/>
    <mergeCell ref="A26:C26"/>
    <mergeCell ref="A15:C15"/>
    <mergeCell ref="D15:E15"/>
    <mergeCell ref="A17:C17"/>
    <mergeCell ref="D17:E17"/>
    <mergeCell ref="A21:C21"/>
    <mergeCell ref="D21:E21"/>
  </mergeCells>
  <phoneticPr fontId="7" type="noConversion"/>
  <pageMargins left="0.75" right="0.75" top="1" bottom="1" header="0.5" footer="0.5"/>
  <pageSetup orientation="portrait" horizontalDpi="0" verticalDpi="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tabColor indexed="42"/>
  </sheetPr>
  <dimension ref="A1:AN25"/>
  <sheetViews>
    <sheetView topLeftCell="A13" workbookViewId="0">
      <selection activeCell="F14" sqref="F14"/>
    </sheetView>
  </sheetViews>
  <sheetFormatPr defaultColWidth="9.140625" defaultRowHeight="12.75" x14ac:dyDescent="0.2"/>
  <cols>
    <col min="1" max="1" width="43" style="50" customWidth="1"/>
    <col min="2" max="2" width="39.5703125" style="50" hidden="1" customWidth="1"/>
    <col min="3" max="3" width="5.42578125" style="50" customWidth="1"/>
    <col min="4" max="6" width="15.7109375" style="50" customWidth="1"/>
    <col min="7" max="9" width="15.7109375" style="50" hidden="1" customWidth="1"/>
    <col min="10" max="12" width="15.7109375" style="50" customWidth="1"/>
    <col min="13" max="23" width="15.7109375" style="50" hidden="1" customWidth="1"/>
    <col min="24" max="25" width="0" style="50" hidden="1" customWidth="1"/>
    <col min="26" max="16384" width="9.140625" style="50"/>
  </cols>
  <sheetData>
    <row r="1" spans="1:40" s="8" customFormat="1" ht="39.75" customHeight="1" x14ac:dyDescent="0.2">
      <c r="A1" s="2439"/>
      <c r="B1" s="2439"/>
      <c r="C1" s="2439"/>
      <c r="D1" s="2439"/>
      <c r="E1" s="2439"/>
      <c r="F1" s="2439"/>
      <c r="G1" s="2439"/>
      <c r="H1" s="2439"/>
    </row>
    <row r="2" spans="1:40" s="8" customFormat="1" ht="39.75" customHeight="1" x14ac:dyDescent="0.3">
      <c r="A2" s="1662"/>
      <c r="B2" s="1662"/>
      <c r="C2" s="1662"/>
      <c r="D2" s="1656"/>
      <c r="E2" s="1656"/>
      <c r="F2" s="1656"/>
      <c r="G2" s="1656"/>
    </row>
    <row r="3" spans="1:40" s="8" customFormat="1" ht="63.75" customHeight="1" x14ac:dyDescent="0.25">
      <c r="A3" s="1663"/>
      <c r="B3" s="1663"/>
      <c r="C3" s="1663"/>
      <c r="D3" s="1657"/>
      <c r="E3" s="1657"/>
      <c r="F3" s="1657"/>
      <c r="G3" s="1657"/>
      <c r="I3" s="9"/>
    </row>
    <row r="4" spans="1:40" s="8" customFormat="1" ht="29.25" customHeight="1" x14ac:dyDescent="0.25">
      <c r="A4" s="1664" t="str">
        <f>'I1 Intro'!C11</f>
        <v>EB-2019-0037</v>
      </c>
      <c r="B4" s="1664"/>
      <c r="C4" s="1664"/>
      <c r="D4" s="1658"/>
      <c r="E4" s="1658"/>
      <c r="F4" s="1658"/>
      <c r="G4" s="1658"/>
    </row>
    <row r="5" spans="1:40" s="8" customFormat="1" ht="21" customHeight="1" x14ac:dyDescent="0.3">
      <c r="A5" s="299" t="str">
        <f>"Sheet I5.2 Weighting Factors Worksheet  - "&amp;  'I2 LDC class'!$C$17</f>
        <v>Sheet I5.2 Weighting Factors Worksheet  - Initial Application</v>
      </c>
      <c r="B5" s="299"/>
      <c r="C5" s="299"/>
      <c r="D5" s="59"/>
      <c r="E5" s="59"/>
      <c r="G5" s="35"/>
      <c r="AB5" s="563"/>
    </row>
    <row r="6" spans="1:40" s="8" customFormat="1" ht="6" customHeight="1" x14ac:dyDescent="0.2">
      <c r="A6" s="11"/>
      <c r="B6" s="11"/>
      <c r="C6" s="11"/>
      <c r="D6" s="11"/>
      <c r="E6" s="11"/>
      <c r="F6" s="11"/>
      <c r="G6" s="11"/>
      <c r="H6" s="11"/>
      <c r="I6" s="11"/>
      <c r="J6" s="11"/>
      <c r="K6" s="11"/>
      <c r="L6" s="11"/>
      <c r="M6" s="11"/>
      <c r="N6" s="11"/>
      <c r="O6" s="11"/>
      <c r="P6" s="11"/>
      <c r="Q6" s="11"/>
      <c r="AB6" s="563"/>
    </row>
    <row r="9" spans="1:40" s="306" customFormat="1" x14ac:dyDescent="0.2">
      <c r="D9" s="310">
        <v>1</v>
      </c>
      <c r="E9" s="310">
        <v>2</v>
      </c>
      <c r="F9" s="310">
        <v>3</v>
      </c>
      <c r="G9" s="310">
        <v>4</v>
      </c>
      <c r="H9" s="310">
        <v>5</v>
      </c>
      <c r="I9" s="310">
        <v>6</v>
      </c>
      <c r="J9" s="310">
        <v>7</v>
      </c>
      <c r="K9" s="310">
        <v>8</v>
      </c>
      <c r="L9" s="310">
        <v>9</v>
      </c>
      <c r="M9" s="310">
        <v>10</v>
      </c>
      <c r="N9" s="310">
        <v>11</v>
      </c>
      <c r="O9" s="310">
        <v>12</v>
      </c>
      <c r="P9" s="310">
        <v>13</v>
      </c>
      <c r="Q9" s="310">
        <v>14</v>
      </c>
      <c r="R9" s="310">
        <v>15</v>
      </c>
      <c r="S9" s="310">
        <v>16</v>
      </c>
      <c r="T9" s="310">
        <v>17</v>
      </c>
      <c r="U9" s="310">
        <v>18</v>
      </c>
      <c r="V9" s="310">
        <v>19</v>
      </c>
      <c r="W9" s="310">
        <v>20</v>
      </c>
      <c r="X9" s="305"/>
    </row>
    <row r="10" spans="1:40" s="1417" customFormat="1" ht="38.25" x14ac:dyDescent="0.2">
      <c r="A10" s="1655"/>
      <c r="B10" s="1655"/>
      <c r="C10" s="1655"/>
      <c r="D10" s="559" t="str">
        <f>IF('I2 LDC class'!$D20="",'I2 LDC class'!$C20,'I2 LDC class'!$D20)</f>
        <v>Residential</v>
      </c>
      <c r="E10" s="559" t="str">
        <f>IF('I2 LDC class'!$D21="",'I2 LDC class'!$C21,'I2 LDC class'!$D21)</f>
        <v>GS &lt;50</v>
      </c>
      <c r="F10" s="559" t="str">
        <f>IF('I2 LDC class'!$D22="",'I2 LDC class'!$C22,'I2 LDC class'!$D22)</f>
        <v>GS&gt;50-Regular</v>
      </c>
      <c r="G10" s="559" t="str">
        <f>IF('I2 LDC class'!$D23="",'I2 LDC class'!$C23,'I2 LDC class'!$D23)</f>
        <v>GS&gt; 50-TOU</v>
      </c>
      <c r="H10" s="559" t="str">
        <f>IF('I2 LDC class'!$D24="",'I2 LDC class'!$C24,'I2 LDC class'!$D24)</f>
        <v>GS &gt;50-Intermediate</v>
      </c>
      <c r="I10" s="559" t="str">
        <f>IF('I2 LDC class'!$D25="",'I2 LDC class'!$C25,'I2 LDC class'!$D25)</f>
        <v>Large Use &gt;5MW</v>
      </c>
      <c r="J10" s="559" t="str">
        <f>IF('I2 LDC class'!$D26="",'I2 LDC class'!$C26,'I2 LDC class'!$D26)</f>
        <v>Street Light</v>
      </c>
      <c r="K10" s="559" t="str">
        <f>IF('I2 LDC class'!$D27="",'I2 LDC class'!$C27,'I2 LDC class'!$D27)</f>
        <v>Sentinel</v>
      </c>
      <c r="L10" s="559" t="str">
        <f>IF('I2 LDC class'!$D28="",'I2 LDC class'!$C28,'I2 LDC class'!$D28)</f>
        <v>Unmetered Scattered Load</v>
      </c>
      <c r="M10" s="559" t="str">
        <f>IF('I2 LDC class'!$D29="",'I2 LDC class'!$C29,'I2 LDC class'!$D29)</f>
        <v>Embedded Distributor</v>
      </c>
      <c r="N10" s="559" t="str">
        <f>IF('I2 LDC class'!$D30="",'I2 LDC class'!$C30,'I2 LDC class'!$D30)</f>
        <v>Back-up/Standby Power</v>
      </c>
      <c r="O10" s="559" t="str">
        <f>IF('I2 LDC class'!$D31="",'I2 LDC class'!$C31,'I2 LDC class'!$D31)</f>
        <v>Rate Class 1</v>
      </c>
      <c r="P10" s="559" t="str">
        <f>IF('I2 LDC class'!$D32="",'I2 LDC class'!$C32,'I2 LDC class'!$D32)</f>
        <v>Rate class 2</v>
      </c>
      <c r="Q10" s="559" t="str">
        <f>IF('I2 LDC class'!$D33="",'I2 LDC class'!$C33,'I2 LDC class'!$D33)</f>
        <v>Rate class 3</v>
      </c>
      <c r="R10" s="559" t="str">
        <f>IF('I2 LDC class'!$D34="",'I2 LDC class'!$C34,'I2 LDC class'!$D34)</f>
        <v>Rate class 4</v>
      </c>
      <c r="S10" s="559" t="str">
        <f>IF('I2 LDC class'!$D35="",'I2 LDC class'!$C35,'I2 LDC class'!$D35)</f>
        <v>Rate class 5</v>
      </c>
      <c r="T10" s="559" t="str">
        <f>IF('I2 LDC class'!$D36="",'I2 LDC class'!$C36,'I2 LDC class'!$D36)</f>
        <v>Rate class 6</v>
      </c>
      <c r="U10" s="559" t="str">
        <f>IF('I2 LDC class'!$D37="",'I2 LDC class'!$C37,'I2 LDC class'!$D37)</f>
        <v>Rate class 7</v>
      </c>
      <c r="V10" s="559" t="str">
        <f>IF('I2 LDC class'!$D38="",'I2 LDC class'!$C38,'I2 LDC class'!$D38)</f>
        <v>Rate class 8</v>
      </c>
      <c r="W10" s="560" t="str">
        <f>IF('I2 LDC class'!$D39="",'I2 LDC class'!$C39,'I2 LDC class'!$D39)</f>
        <v>Rate class 9</v>
      </c>
      <c r="X10" s="1418"/>
      <c r="Y10" s="1418"/>
      <c r="Z10" s="1418"/>
      <c r="AA10" s="1418"/>
      <c r="AB10" s="1418"/>
      <c r="AC10" s="1418"/>
      <c r="AD10" s="1418"/>
    </row>
    <row r="12" spans="1:40" s="46" customFormat="1" x14ac:dyDescent="0.2">
      <c r="A12" s="1707" t="s">
        <v>1708</v>
      </c>
      <c r="D12" s="1787">
        <v>1</v>
      </c>
      <c r="E12" s="1787">
        <v>0</v>
      </c>
      <c r="F12" s="1787">
        <v>0</v>
      </c>
      <c r="G12" s="1787">
        <v>0</v>
      </c>
      <c r="H12" s="1787">
        <v>0</v>
      </c>
      <c r="I12" s="1787">
        <v>0</v>
      </c>
      <c r="J12" s="1787">
        <v>0</v>
      </c>
      <c r="K12" s="1787">
        <v>0</v>
      </c>
      <c r="L12" s="1787">
        <v>0</v>
      </c>
      <c r="M12" s="1787"/>
      <c r="N12" s="1787"/>
      <c r="O12" s="1787"/>
      <c r="P12" s="1787"/>
      <c r="Q12" s="1787"/>
      <c r="R12" s="1787"/>
      <c r="S12" s="1787"/>
      <c r="T12" s="1787"/>
      <c r="U12" s="1787"/>
      <c r="V12" s="1787"/>
      <c r="W12" s="1787"/>
      <c r="X12" s="1787" t="e">
        <f>#REF!</f>
        <v>#REF!</v>
      </c>
      <c r="Y12" s="1787" t="e">
        <f>#REF!</f>
        <v>#REF!</v>
      </c>
      <c r="Z12" s="1418"/>
      <c r="AA12" s="1444"/>
      <c r="AB12" s="1444"/>
      <c r="AC12" s="1444"/>
      <c r="AD12" s="1444"/>
      <c r="AE12" s="322"/>
      <c r="AF12" s="322"/>
      <c r="AG12" s="322"/>
      <c r="AH12" s="322"/>
      <c r="AI12" s="322"/>
      <c r="AJ12" s="322"/>
      <c r="AK12" s="322"/>
      <c r="AL12" s="322"/>
      <c r="AM12" s="322"/>
      <c r="AN12" s="322"/>
    </row>
    <row r="13" spans="1:40" s="102" customFormat="1" x14ac:dyDescent="0.2">
      <c r="A13" s="2035"/>
      <c r="B13" s="2035"/>
      <c r="C13" s="2035"/>
      <c r="D13" s="2036"/>
      <c r="E13" s="2036"/>
      <c r="F13" s="2036"/>
      <c r="G13" s="2036"/>
      <c r="H13" s="2036"/>
      <c r="I13" s="2036"/>
      <c r="J13" s="2036"/>
      <c r="K13" s="2036"/>
      <c r="L13" s="2036"/>
      <c r="M13" s="2036"/>
      <c r="N13" s="2036"/>
      <c r="O13" s="2036"/>
      <c r="P13" s="2036"/>
      <c r="Q13" s="2036"/>
      <c r="R13" s="2036"/>
      <c r="S13" s="2036"/>
      <c r="T13" s="2036"/>
      <c r="U13" s="2036"/>
      <c r="V13" s="2036"/>
      <c r="W13" s="2036"/>
      <c r="X13" s="1451"/>
      <c r="Y13" s="1451"/>
      <c r="Z13" s="1451"/>
      <c r="AA13" s="1451"/>
      <c r="AB13" s="1451"/>
      <c r="AC13" s="1451"/>
      <c r="AD13" s="1451"/>
      <c r="AE13" s="1452"/>
      <c r="AF13" s="1452"/>
      <c r="AG13" s="1452"/>
      <c r="AH13" s="1452"/>
      <c r="AI13" s="1452"/>
      <c r="AJ13" s="1452"/>
      <c r="AK13" s="1452"/>
      <c r="AL13" s="1452"/>
      <c r="AM13" s="1452"/>
      <c r="AN13" s="1452"/>
    </row>
    <row r="14" spans="1:40" s="102" customFormat="1" x14ac:dyDescent="0.2">
      <c r="A14" s="2035"/>
      <c r="B14" s="2035"/>
      <c r="C14" s="2035"/>
      <c r="D14" s="2036"/>
      <c r="E14" s="2036"/>
      <c r="F14" s="2036"/>
      <c r="G14" s="2036"/>
      <c r="H14" s="2036"/>
      <c r="I14" s="2036"/>
      <c r="J14" s="2036"/>
      <c r="K14" s="2036"/>
      <c r="L14" s="2036"/>
      <c r="M14" s="2036"/>
      <c r="N14" s="2036"/>
      <c r="O14" s="2036"/>
      <c r="P14" s="2036"/>
      <c r="Q14" s="2036"/>
      <c r="R14" s="2036"/>
      <c r="S14" s="2036"/>
      <c r="T14" s="2036"/>
      <c r="U14" s="2036"/>
      <c r="V14" s="2036"/>
      <c r="W14" s="2036"/>
      <c r="X14" s="1451"/>
      <c r="Y14" s="1451"/>
      <c r="Z14" s="1451"/>
      <c r="AA14" s="1451"/>
      <c r="AB14" s="1451"/>
      <c r="AC14" s="1451"/>
      <c r="AD14" s="1451"/>
      <c r="AE14" s="1452"/>
      <c r="AF14" s="1452"/>
      <c r="AG14" s="1452"/>
      <c r="AH14" s="1452"/>
      <c r="AI14" s="1452"/>
      <c r="AJ14" s="1452"/>
      <c r="AK14" s="1452"/>
      <c r="AL14" s="1452"/>
      <c r="AM14" s="1452"/>
      <c r="AN14" s="1452"/>
    </row>
    <row r="15" spans="1:40" s="46" customFormat="1" ht="26.25" customHeight="1" x14ac:dyDescent="0.2">
      <c r="A15" s="1708" t="s">
        <v>420</v>
      </c>
      <c r="B15" s="1593"/>
      <c r="C15" s="1593"/>
      <c r="D15" s="1884">
        <v>1</v>
      </c>
      <c r="E15" s="1884">
        <v>1</v>
      </c>
      <c r="F15" s="1884">
        <v>1</v>
      </c>
      <c r="G15" s="1884"/>
      <c r="H15" s="1884"/>
      <c r="I15" s="1884"/>
      <c r="J15" s="1884">
        <v>1</v>
      </c>
      <c r="K15" s="1884">
        <v>1</v>
      </c>
      <c r="L15" s="1884">
        <v>1</v>
      </c>
      <c r="M15" s="1884"/>
      <c r="N15" s="1884"/>
      <c r="O15" s="1884"/>
      <c r="P15" s="1884"/>
      <c r="Q15" s="1884"/>
      <c r="R15" s="1884"/>
      <c r="S15" s="1884"/>
      <c r="T15" s="1884"/>
      <c r="U15" s="1884"/>
      <c r="V15" s="1884"/>
      <c r="W15" s="1884"/>
      <c r="X15" s="1788">
        <f t="shared" ref="X15:Y15" si="0">X21</f>
        <v>0</v>
      </c>
      <c r="Y15" s="1788">
        <f t="shared" si="0"/>
        <v>0</v>
      </c>
      <c r="Z15" s="1444"/>
      <c r="AA15" s="1444"/>
      <c r="AB15" s="1444"/>
      <c r="AC15" s="1444"/>
      <c r="AD15" s="1444"/>
      <c r="AE15" s="322"/>
      <c r="AF15" s="322"/>
      <c r="AG15" s="322"/>
      <c r="AH15" s="322"/>
      <c r="AI15" s="322"/>
      <c r="AJ15" s="322"/>
      <c r="AK15" s="322"/>
      <c r="AL15" s="322"/>
      <c r="AM15" s="322"/>
      <c r="AN15" s="322"/>
    </row>
    <row r="16" spans="1:40" s="2041" customFormat="1" ht="26.25" customHeight="1" x14ac:dyDescent="0.2">
      <c r="A16" s="2037"/>
      <c r="B16" s="2035"/>
      <c r="C16" s="2035"/>
      <c r="D16" s="2038"/>
      <c r="E16" s="2038"/>
      <c r="F16" s="2038"/>
      <c r="G16" s="2038"/>
      <c r="H16" s="2038"/>
      <c r="I16" s="2038"/>
      <c r="J16" s="2038"/>
      <c r="K16" s="2038"/>
      <c r="L16" s="2038"/>
      <c r="M16" s="2038"/>
      <c r="N16" s="2038"/>
      <c r="O16" s="2038"/>
      <c r="P16" s="2038"/>
      <c r="Q16" s="2038"/>
      <c r="R16" s="2038"/>
      <c r="S16" s="2038"/>
      <c r="T16" s="2038"/>
      <c r="U16" s="2038"/>
      <c r="V16" s="2038"/>
      <c r="W16" s="2038"/>
      <c r="X16" s="2038"/>
      <c r="Y16" s="2038"/>
      <c r="Z16" s="2039"/>
      <c r="AA16" s="2039"/>
      <c r="AB16" s="2039"/>
      <c r="AC16" s="2039"/>
      <c r="AD16" s="2039"/>
      <c r="AE16" s="2040"/>
      <c r="AF16" s="2040"/>
      <c r="AG16" s="2040"/>
      <c r="AH16" s="2040"/>
      <c r="AI16" s="2040"/>
      <c r="AJ16" s="2040"/>
      <c r="AK16" s="2040"/>
      <c r="AL16" s="2040"/>
      <c r="AM16" s="2040"/>
      <c r="AN16" s="2040"/>
    </row>
    <row r="17" spans="1:22" s="238" customFormat="1" x14ac:dyDescent="0.2">
      <c r="A17" s="2022"/>
    </row>
    <row r="18" spans="1:22" s="238" customFormat="1" x14ac:dyDescent="0.2">
      <c r="A18" s="2022"/>
    </row>
    <row r="19" spans="1:22" s="238" customFormat="1" x14ac:dyDescent="0.2">
      <c r="A19" s="2022"/>
    </row>
    <row r="21" spans="1:22" x14ac:dyDescent="0.2">
      <c r="A21" s="294"/>
      <c r="D21" s="1789"/>
      <c r="E21" s="1789"/>
      <c r="F21" s="1789"/>
      <c r="G21" s="1789"/>
      <c r="H21" s="1789"/>
      <c r="I21" s="1789"/>
      <c r="J21" s="1789"/>
      <c r="K21" s="1789"/>
      <c r="L21" s="1789"/>
      <c r="M21" s="1790"/>
      <c r="N21" s="1790"/>
      <c r="O21" s="1790"/>
      <c r="P21" s="1790"/>
      <c r="Q21" s="1790"/>
      <c r="R21" s="1790"/>
      <c r="S21" s="1790"/>
      <c r="T21" s="1790"/>
      <c r="U21" s="1790"/>
      <c r="V21" s="1790"/>
    </row>
    <row r="22" spans="1:22" x14ac:dyDescent="0.2">
      <c r="D22" s="1790"/>
      <c r="E22" s="1790"/>
      <c r="F22" s="1790"/>
      <c r="G22" s="1790"/>
      <c r="H22" s="1790"/>
      <c r="I22" s="1790"/>
      <c r="J22" s="1790"/>
      <c r="K22" s="1790"/>
      <c r="L22" s="1790"/>
      <c r="M22" s="1790"/>
      <c r="N22" s="1790"/>
      <c r="O22" s="1790"/>
      <c r="P22" s="1790"/>
      <c r="Q22" s="1790"/>
      <c r="R22" s="1790"/>
      <c r="S22" s="1790"/>
      <c r="T22" s="1790"/>
      <c r="U22" s="1790"/>
      <c r="V22" s="1790"/>
    </row>
    <row r="23" spans="1:22" x14ac:dyDescent="0.2">
      <c r="D23" s="1790"/>
      <c r="E23" s="1790"/>
      <c r="F23" s="1790"/>
      <c r="G23" s="1790"/>
      <c r="H23" s="1790"/>
      <c r="I23" s="1790"/>
      <c r="J23" s="1790"/>
      <c r="K23" s="1790"/>
      <c r="L23" s="1790"/>
      <c r="M23" s="1790"/>
      <c r="N23" s="1790"/>
      <c r="O23" s="1790"/>
      <c r="P23" s="1790"/>
      <c r="Q23" s="1790"/>
      <c r="R23" s="1790"/>
      <c r="S23" s="1790"/>
      <c r="T23" s="1790"/>
      <c r="U23" s="1790"/>
      <c r="V23" s="1790"/>
    </row>
    <row r="24" spans="1:22" x14ac:dyDescent="0.2">
      <c r="D24" s="1790"/>
      <c r="E24" s="1790"/>
      <c r="F24" s="1790"/>
      <c r="G24" s="1790"/>
      <c r="H24" s="1790"/>
      <c r="I24" s="1790"/>
      <c r="J24" s="1790"/>
      <c r="K24" s="1790"/>
      <c r="L24" s="1790"/>
      <c r="M24" s="1790"/>
      <c r="N24" s="1790"/>
      <c r="O24" s="1790"/>
      <c r="P24" s="1790"/>
      <c r="Q24" s="1790"/>
      <c r="R24" s="1790"/>
      <c r="S24" s="1790"/>
      <c r="T24" s="1790"/>
      <c r="U24" s="1790"/>
      <c r="V24" s="1790"/>
    </row>
    <row r="25" spans="1:22" x14ac:dyDescent="0.2">
      <c r="D25" s="1790"/>
      <c r="E25" s="1790"/>
      <c r="F25" s="1790"/>
      <c r="G25" s="1790"/>
      <c r="H25" s="1790"/>
      <c r="I25" s="1790"/>
      <c r="J25" s="1790"/>
      <c r="K25" s="1790"/>
      <c r="L25" s="1790"/>
      <c r="M25" s="1790"/>
      <c r="N25" s="1790"/>
      <c r="O25" s="1790"/>
      <c r="P25" s="1790"/>
      <c r="Q25" s="1790"/>
      <c r="R25" s="1790"/>
      <c r="S25" s="1790"/>
      <c r="T25" s="1790"/>
      <c r="U25" s="1790"/>
      <c r="V25" s="1790"/>
    </row>
  </sheetData>
  <sheetProtection password="F8BD" sheet="1" objects="1" scenarios="1"/>
  <mergeCells count="1">
    <mergeCell ref="A1:H1"/>
  </mergeCells>
  <phoneticPr fontId="135" type="noConversion"/>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tabColor indexed="42"/>
    <pageSetUpPr fitToPage="1"/>
  </sheetPr>
  <dimension ref="A1:AN61"/>
  <sheetViews>
    <sheetView topLeftCell="A19" workbookViewId="0">
      <selection activeCell="L35" sqref="L35"/>
    </sheetView>
  </sheetViews>
  <sheetFormatPr defaultColWidth="9.140625" defaultRowHeight="11.25" x14ac:dyDescent="0.2"/>
  <cols>
    <col min="1" max="1" width="32.140625" style="46" customWidth="1"/>
    <col min="2" max="2" width="18.140625" style="295" customWidth="1"/>
    <col min="3" max="3" width="15.7109375" style="296" customWidth="1"/>
    <col min="4" max="6" width="16" style="297" customWidth="1"/>
    <col min="7" max="9" width="16" style="297" hidden="1" customWidth="1"/>
    <col min="10" max="12" width="16" style="297" customWidth="1"/>
    <col min="13" max="23" width="16" style="297" hidden="1" customWidth="1"/>
    <col min="24" max="24" width="16" style="297" customWidth="1"/>
    <col min="25" max="30" width="9.140625" style="297"/>
    <col min="31" max="16384" width="9.140625" style="46"/>
  </cols>
  <sheetData>
    <row r="1" spans="1:30" s="8" customFormat="1" ht="45" customHeight="1" x14ac:dyDescent="0.2">
      <c r="A1" s="2439"/>
      <c r="B1" s="2439"/>
      <c r="C1" s="2439"/>
      <c r="D1" s="2439"/>
      <c r="E1" s="2439"/>
      <c r="F1" s="2439"/>
    </row>
    <row r="2" spans="1:30" s="8" customFormat="1" ht="45" customHeight="1" x14ac:dyDescent="0.3">
      <c r="A2" s="2473"/>
      <c r="B2" s="2473"/>
      <c r="C2" s="2473"/>
      <c r="D2" s="2473"/>
      <c r="E2" s="2473"/>
    </row>
    <row r="3" spans="1:30" s="8" customFormat="1" ht="72.75" customHeight="1" x14ac:dyDescent="0.25">
      <c r="A3" s="2474"/>
      <c r="B3" s="2474"/>
      <c r="C3" s="2474"/>
      <c r="D3" s="2474"/>
      <c r="E3" s="2474"/>
      <c r="G3" s="9"/>
    </row>
    <row r="4" spans="1:30" s="8" customFormat="1" ht="18" x14ac:dyDescent="0.25">
      <c r="A4" s="2475" t="str">
        <f>'I1 Intro'!C11</f>
        <v>EB-2019-0037</v>
      </c>
      <c r="B4" s="2475"/>
      <c r="C4" s="2475"/>
      <c r="D4" s="2475"/>
      <c r="E4" s="2475"/>
    </row>
    <row r="5" spans="1:30" s="8" customFormat="1" ht="21" customHeight="1" x14ac:dyDescent="0.3">
      <c r="A5" s="299" t="str">
        <f>"Sheet I6.1 Revenue Worksheet  - "&amp;  'I2 LDC class'!$C$17</f>
        <v>Sheet I6.1 Revenue Worksheet  - Initial Application</v>
      </c>
      <c r="B5" s="300"/>
      <c r="C5" s="300"/>
      <c r="D5" s="59"/>
      <c r="E5" s="301"/>
    </row>
    <row r="6" spans="1:30" s="8" customFormat="1" ht="6" customHeight="1" x14ac:dyDescent="0.2">
      <c r="A6" s="11"/>
      <c r="B6" s="11"/>
      <c r="C6" s="11"/>
      <c r="D6" s="11"/>
      <c r="E6" s="11"/>
      <c r="F6" s="11"/>
      <c r="G6" s="11"/>
      <c r="H6" s="11"/>
      <c r="I6" s="11"/>
      <c r="J6" s="11"/>
      <c r="K6" s="11"/>
      <c r="L6" s="11"/>
      <c r="M6" s="11"/>
      <c r="N6" s="11"/>
      <c r="O6" s="11"/>
    </row>
    <row r="8" spans="1:30" ht="2.25" customHeight="1" x14ac:dyDescent="0.2">
      <c r="A8" s="290"/>
      <c r="E8" s="46"/>
      <c r="F8" s="46"/>
      <c r="G8" s="46"/>
      <c r="H8" s="46"/>
      <c r="I8" s="46"/>
    </row>
    <row r="9" spans="1:30" ht="2.25" customHeight="1" thickBot="1" x14ac:dyDescent="0.25">
      <c r="C9" s="298"/>
      <c r="F9" s="46"/>
      <c r="G9" s="46"/>
      <c r="H9" s="46"/>
      <c r="I9" s="46"/>
    </row>
    <row r="10" spans="1:30" ht="21" customHeight="1" thickBot="1" x14ac:dyDescent="0.25">
      <c r="A10" s="1455" t="s">
        <v>401</v>
      </c>
      <c r="B10" s="1791">
        <v>857384613.83945107</v>
      </c>
      <c r="E10" s="1456"/>
      <c r="F10" s="46"/>
      <c r="G10" s="46"/>
      <c r="H10" s="46"/>
      <c r="I10" s="46"/>
    </row>
    <row r="11" spans="1:30" ht="11.25" customHeight="1" x14ac:dyDescent="0.2">
      <c r="A11" s="302"/>
      <c r="B11" s="1371"/>
      <c r="E11" s="100"/>
      <c r="F11" s="46"/>
      <c r="G11" s="46"/>
      <c r="H11" s="46"/>
      <c r="I11" s="46"/>
    </row>
    <row r="12" spans="1:30" ht="13.5" thickBot="1" x14ac:dyDescent="0.25">
      <c r="A12" s="303"/>
      <c r="B12" s="1371"/>
      <c r="E12" s="440"/>
    </row>
    <row r="13" spans="1:30" ht="20.25" customHeight="1" thickBot="1" x14ac:dyDescent="0.25">
      <c r="A13" s="1455" t="s">
        <v>402</v>
      </c>
      <c r="B13" s="1791">
        <v>879589.98864135367</v>
      </c>
      <c r="E13" s="1456"/>
      <c r="AC13" s="46"/>
      <c r="AD13" s="46"/>
    </row>
    <row r="14" spans="1:30" ht="13.5" customHeight="1" x14ac:dyDescent="0.2">
      <c r="A14" s="302"/>
      <c r="B14" s="1371"/>
      <c r="E14" s="100"/>
      <c r="F14" s="46"/>
      <c r="G14" s="46"/>
      <c r="H14" s="46"/>
      <c r="AC14" s="46"/>
      <c r="AD14" s="46"/>
    </row>
    <row r="15" spans="1:30" ht="13.5" customHeight="1" thickBot="1" x14ac:dyDescent="0.25">
      <c r="A15" s="303"/>
      <c r="B15" s="1371"/>
      <c r="E15" s="440"/>
      <c r="AC15" s="46"/>
      <c r="AD15" s="46"/>
    </row>
    <row r="16" spans="1:30" ht="31.5" customHeight="1" thickBot="1" x14ac:dyDescent="0.25">
      <c r="A16" s="1931" t="s">
        <v>1676</v>
      </c>
      <c r="B16" s="1930">
        <f>-1654120.3776893-825-'O1 Revenue to cost|RR'!C32</f>
        <v>-1954988.468742606</v>
      </c>
      <c r="E16" s="1456"/>
      <c r="AC16" s="46"/>
      <c r="AD16" s="46"/>
    </row>
    <row r="17" spans="1:40" ht="13.5" customHeight="1" x14ac:dyDescent="0.2">
      <c r="A17" s="302"/>
      <c r="B17" s="1371"/>
      <c r="E17" s="100"/>
      <c r="F17" s="46"/>
      <c r="G17" s="46"/>
      <c r="H17" s="46"/>
      <c r="AC17" s="46"/>
      <c r="AD17" s="46"/>
    </row>
    <row r="18" spans="1:40" ht="13.5" customHeight="1" thickBot="1" x14ac:dyDescent="0.25">
      <c r="A18" s="303"/>
      <c r="B18" s="1371"/>
      <c r="E18" s="440"/>
      <c r="AC18" s="46"/>
      <c r="AD18" s="46"/>
    </row>
    <row r="19" spans="1:40" ht="30.75" customHeight="1" thickBot="1" x14ac:dyDescent="0.25">
      <c r="A19" s="1931" t="s">
        <v>1677</v>
      </c>
      <c r="B19" s="1791">
        <v>1552787</v>
      </c>
      <c r="E19" s="1456"/>
      <c r="AC19" s="46"/>
      <c r="AD19" s="46"/>
    </row>
    <row r="20" spans="1:40" ht="20.25" customHeight="1" x14ac:dyDescent="0.2">
      <c r="A20" s="303"/>
      <c r="B20" s="1372"/>
      <c r="E20" s="46"/>
      <c r="AC20" s="46"/>
      <c r="AD20" s="46"/>
    </row>
    <row r="21" spans="1:40" s="306" customFormat="1" ht="12.75" x14ac:dyDescent="0.2">
      <c r="B21" s="309"/>
      <c r="D21" s="310">
        <v>1</v>
      </c>
      <c r="E21" s="310">
        <v>2</v>
      </c>
      <c r="F21" s="310">
        <v>3</v>
      </c>
      <c r="G21" s="310">
        <v>4</v>
      </c>
      <c r="H21" s="310">
        <v>5</v>
      </c>
      <c r="I21" s="310">
        <v>6</v>
      </c>
      <c r="J21" s="310">
        <v>7</v>
      </c>
      <c r="K21" s="310">
        <v>8</v>
      </c>
      <c r="L21" s="310">
        <v>9</v>
      </c>
      <c r="M21" s="310">
        <v>10</v>
      </c>
      <c r="N21" s="310">
        <v>11</v>
      </c>
      <c r="O21" s="310">
        <v>12</v>
      </c>
      <c r="P21" s="310">
        <v>13</v>
      </c>
      <c r="Q21" s="310">
        <v>14</v>
      </c>
      <c r="R21" s="310">
        <v>15</v>
      </c>
      <c r="S21" s="310">
        <v>16</v>
      </c>
      <c r="T21" s="310">
        <v>17</v>
      </c>
      <c r="U21" s="310">
        <v>18</v>
      </c>
      <c r="V21" s="310">
        <v>19</v>
      </c>
      <c r="W21" s="310">
        <v>20</v>
      </c>
      <c r="X21" s="305"/>
    </row>
    <row r="22" spans="1:40" s="1417" customFormat="1" ht="45" customHeight="1" x14ac:dyDescent="0.2">
      <c r="B22" s="304" t="s">
        <v>1183</v>
      </c>
      <c r="C22" s="1419" t="s">
        <v>763</v>
      </c>
      <c r="D22" s="292" t="str">
        <f>IF('I2 LDC class'!$D20="",'I2 LDC class'!$C20,'I2 LDC class'!$D20)</f>
        <v>Residential</v>
      </c>
      <c r="E22" s="292" t="str">
        <f>IF('I2 LDC class'!$D21="",'I2 LDC class'!$C21,'I2 LDC class'!$D21)</f>
        <v>GS &lt;50</v>
      </c>
      <c r="F22" s="292" t="str">
        <f>IF('I2 LDC class'!$D22="",'I2 LDC class'!$C22,'I2 LDC class'!$D22)</f>
        <v>GS&gt;50-Regular</v>
      </c>
      <c r="G22" s="292" t="str">
        <f>IF('I2 LDC class'!$D23="",'I2 LDC class'!$C23,'I2 LDC class'!$D23)</f>
        <v>GS&gt; 50-TOU</v>
      </c>
      <c r="H22" s="292" t="str">
        <f>IF('I2 LDC class'!$D24="",'I2 LDC class'!$C24,'I2 LDC class'!$D24)</f>
        <v>GS &gt;50-Intermediate</v>
      </c>
      <c r="I22" s="292" t="str">
        <f>IF('I2 LDC class'!$D25="",'I2 LDC class'!$C25,'I2 LDC class'!$D25)</f>
        <v>Large Use &gt;5MW</v>
      </c>
      <c r="J22" s="292" t="str">
        <f>IF('I2 LDC class'!$D26="",'I2 LDC class'!$C26,'I2 LDC class'!$D26)</f>
        <v>Street Light</v>
      </c>
      <c r="K22" s="292" t="str">
        <f>IF('I2 LDC class'!$D27="",'I2 LDC class'!$C27,'I2 LDC class'!$D27)</f>
        <v>Sentinel</v>
      </c>
      <c r="L22" s="292" t="str">
        <f>IF('I2 LDC class'!$D28="",'I2 LDC class'!$C28,'I2 LDC class'!$D28)</f>
        <v>Unmetered Scattered Load</v>
      </c>
      <c r="M22" s="292" t="str">
        <f>IF('I2 LDC class'!$D29="",'I2 LDC class'!$C29,'I2 LDC class'!$D29)</f>
        <v>Embedded Distributor</v>
      </c>
      <c r="N22" s="292" t="str">
        <f>IF('I2 LDC class'!$D30="",'I2 LDC class'!$C30,'I2 LDC class'!$D30)</f>
        <v>Back-up/Standby Power</v>
      </c>
      <c r="O22" s="292" t="str">
        <f>IF('I2 LDC class'!$D31="",'I2 LDC class'!$C31,'I2 LDC class'!$D31)</f>
        <v>Rate Class 1</v>
      </c>
      <c r="P22" s="292" t="str">
        <f>IF('I2 LDC class'!$D32="",'I2 LDC class'!$C32,'I2 LDC class'!$D32)</f>
        <v>Rate class 2</v>
      </c>
      <c r="Q22" s="292" t="str">
        <f>IF('I2 LDC class'!$D33="",'I2 LDC class'!$C33,'I2 LDC class'!$D33)</f>
        <v>Rate class 3</v>
      </c>
      <c r="R22" s="292" t="str">
        <f>IF('I2 LDC class'!$D34="",'I2 LDC class'!$C34,'I2 LDC class'!$D34)</f>
        <v>Rate class 4</v>
      </c>
      <c r="S22" s="292" t="str">
        <f>IF('I2 LDC class'!$D35="",'I2 LDC class'!$C35,'I2 LDC class'!$D35)</f>
        <v>Rate class 5</v>
      </c>
      <c r="T22" s="292" t="str">
        <f>IF('I2 LDC class'!$D36="",'I2 LDC class'!$C36,'I2 LDC class'!$D36)</f>
        <v>Rate class 6</v>
      </c>
      <c r="U22" s="292" t="str">
        <f>IF('I2 LDC class'!$D37="",'I2 LDC class'!$C37,'I2 LDC class'!$D37)</f>
        <v>Rate class 7</v>
      </c>
      <c r="V22" s="292" t="str">
        <f>IF('I2 LDC class'!$D38="",'I2 LDC class'!$C38,'I2 LDC class'!$D38)</f>
        <v>Rate class 8</v>
      </c>
      <c r="W22" s="293" t="str">
        <f>IF('I2 LDC class'!$D39="",'I2 LDC class'!$C39,'I2 LDC class'!$D39)</f>
        <v>Rate class 9</v>
      </c>
      <c r="X22" s="1418"/>
      <c r="Y22" s="1418"/>
      <c r="Z22" s="1418"/>
      <c r="AA22" s="1418"/>
      <c r="AB22" s="1418"/>
      <c r="AC22" s="1418"/>
      <c r="AD22" s="1418"/>
    </row>
    <row r="23" spans="1:40" ht="9.75" customHeight="1" x14ac:dyDescent="0.2">
      <c r="A23" s="2476" t="s">
        <v>1181</v>
      </c>
      <c r="B23" s="2478"/>
      <c r="C23" s="2479"/>
      <c r="D23" s="2479"/>
      <c r="E23" s="2479"/>
      <c r="F23" s="2479"/>
      <c r="G23" s="2479"/>
      <c r="H23" s="2479"/>
      <c r="I23" s="2479"/>
      <c r="J23" s="2479"/>
      <c r="K23" s="2479"/>
      <c r="L23" s="2479"/>
      <c r="M23" s="2479"/>
      <c r="N23" s="2479"/>
      <c r="O23" s="2479"/>
      <c r="P23" s="2479"/>
      <c r="Q23" s="2479"/>
      <c r="R23" s="2479"/>
      <c r="S23" s="2479"/>
      <c r="T23" s="2479"/>
      <c r="U23" s="2479"/>
      <c r="V23" s="2479"/>
      <c r="W23" s="2480"/>
    </row>
    <row r="24" spans="1:40" x14ac:dyDescent="0.2">
      <c r="A24" s="2477"/>
      <c r="B24" s="2481"/>
      <c r="C24" s="2482"/>
      <c r="D24" s="2482"/>
      <c r="E24" s="2482"/>
      <c r="F24" s="2482"/>
      <c r="G24" s="2482"/>
      <c r="H24" s="2482"/>
      <c r="I24" s="2482"/>
      <c r="J24" s="2482"/>
      <c r="K24" s="2482"/>
      <c r="L24" s="2482"/>
      <c r="M24" s="2482"/>
      <c r="N24" s="2482"/>
      <c r="O24" s="2482"/>
      <c r="P24" s="2482"/>
      <c r="Q24" s="2482"/>
      <c r="R24" s="2482"/>
      <c r="S24" s="2482"/>
      <c r="T24" s="2482"/>
      <c r="U24" s="2482"/>
      <c r="V24" s="2482"/>
      <c r="W24" s="2483"/>
    </row>
    <row r="25" spans="1:40" ht="24" customHeight="1" x14ac:dyDescent="0.2">
      <c r="A25" s="1689" t="s">
        <v>454</v>
      </c>
      <c r="B25" s="314" t="s">
        <v>773</v>
      </c>
      <c r="C25" s="1855">
        <f>IF(ROUND(SUM(D25:W25),0)=ROUND(B10,0),SUM(D25:W25),"Error")</f>
        <v>857384613.83945107</v>
      </c>
      <c r="D25" s="1792">
        <v>367560506.45882964</v>
      </c>
      <c r="E25" s="1792">
        <v>136403466.97308469</v>
      </c>
      <c r="F25" s="1792">
        <v>344496360.04029977</v>
      </c>
      <c r="G25" s="1792"/>
      <c r="H25" s="1792"/>
      <c r="I25" s="1792"/>
      <c r="J25" s="1792">
        <v>7448452.1237150077</v>
      </c>
      <c r="K25" s="1792">
        <v>366103.68451333424</v>
      </c>
      <c r="L25" s="1792">
        <v>1109724.5590085674</v>
      </c>
      <c r="M25" s="1792"/>
      <c r="N25" s="1792"/>
      <c r="O25" s="1792"/>
      <c r="P25" s="1792"/>
      <c r="Q25" s="1792"/>
      <c r="R25" s="1792"/>
      <c r="S25" s="1792"/>
      <c r="T25" s="1792"/>
      <c r="U25" s="1792"/>
      <c r="V25" s="1792"/>
      <c r="W25" s="1792"/>
      <c r="X25" s="1444"/>
      <c r="Y25" s="1444"/>
      <c r="Z25" s="1444"/>
      <c r="AA25" s="1444"/>
      <c r="AB25" s="1444"/>
      <c r="AC25" s="1444"/>
      <c r="AD25" s="1444"/>
      <c r="AE25" s="322"/>
      <c r="AF25" s="322"/>
      <c r="AG25" s="322"/>
      <c r="AH25" s="322"/>
      <c r="AI25" s="322"/>
      <c r="AJ25" s="322"/>
      <c r="AK25" s="322"/>
      <c r="AL25" s="322"/>
      <c r="AM25" s="322"/>
      <c r="AN25" s="322"/>
    </row>
    <row r="26" spans="1:40" ht="24.75" customHeight="1" x14ac:dyDescent="0.2">
      <c r="A26" s="1689" t="s">
        <v>455</v>
      </c>
      <c r="B26" s="315" t="s">
        <v>1184</v>
      </c>
      <c r="C26" s="1855">
        <f>IF(ROUND(SUM(D26:W26),0)=ROUND(B13,0),SUM(D26:W26),"Error")</f>
        <v>879589.98864135367</v>
      </c>
      <c r="D26" s="1792"/>
      <c r="E26" s="1792"/>
      <c r="F26" s="1792">
        <v>857773.43969103217</v>
      </c>
      <c r="G26" s="1792"/>
      <c r="H26" s="1792"/>
      <c r="I26" s="1792"/>
      <c r="J26" s="1792">
        <v>20806.831005660119</v>
      </c>
      <c r="K26" s="1792">
        <v>1009.7179446613925</v>
      </c>
      <c r="L26" s="1792"/>
      <c r="M26" s="1792"/>
      <c r="N26" s="1792"/>
      <c r="O26" s="1792"/>
      <c r="P26" s="1792"/>
      <c r="Q26" s="1792"/>
      <c r="R26" s="1792"/>
      <c r="S26" s="1792"/>
      <c r="T26" s="1792"/>
      <c r="U26" s="1792"/>
      <c r="V26" s="1792"/>
      <c r="W26" s="1792"/>
      <c r="X26" s="1444"/>
      <c r="Y26" s="1444"/>
      <c r="Z26" s="1444"/>
      <c r="AA26" s="1444"/>
      <c r="AB26" s="1444"/>
      <c r="AC26" s="1444"/>
      <c r="AD26" s="1444"/>
      <c r="AE26" s="322"/>
      <c r="AF26" s="322"/>
      <c r="AG26" s="322"/>
      <c r="AH26" s="322"/>
      <c r="AI26" s="322"/>
      <c r="AJ26" s="322"/>
      <c r="AK26" s="322"/>
      <c r="AL26" s="322"/>
      <c r="AM26" s="322"/>
      <c r="AN26" s="322"/>
    </row>
    <row r="27" spans="1:40" ht="38.25" x14ac:dyDescent="0.2">
      <c r="A27" s="1690" t="s">
        <v>419</v>
      </c>
      <c r="B27" s="315"/>
      <c r="C27" s="1445">
        <f>+SUM(D27:W27)</f>
        <v>196421.571656549</v>
      </c>
      <c r="D27" s="1792"/>
      <c r="E27" s="1792"/>
      <c r="F27" s="1792">
        <v>196421.571656549</v>
      </c>
      <c r="G27" s="1792"/>
      <c r="H27" s="1792"/>
      <c r="I27" s="1792"/>
      <c r="J27" s="1792"/>
      <c r="K27" s="1792"/>
      <c r="L27" s="1792"/>
      <c r="M27" s="1792"/>
      <c r="N27" s="1792"/>
      <c r="O27" s="1792"/>
      <c r="P27" s="1792"/>
      <c r="Q27" s="1792"/>
      <c r="R27" s="1792"/>
      <c r="S27" s="1792"/>
      <c r="T27" s="1792"/>
      <c r="U27" s="1792"/>
      <c r="V27" s="1792"/>
      <c r="W27" s="1792"/>
      <c r="X27" s="1444"/>
      <c r="Y27" s="1444"/>
      <c r="Z27" s="1444"/>
      <c r="AA27" s="1444"/>
      <c r="AB27" s="1444"/>
      <c r="AC27" s="1444"/>
      <c r="AD27" s="1444"/>
      <c r="AE27" s="322"/>
      <c r="AF27" s="322"/>
      <c r="AG27" s="322"/>
      <c r="AH27" s="322"/>
      <c r="AI27" s="322"/>
      <c r="AJ27" s="322"/>
      <c r="AK27" s="322"/>
      <c r="AL27" s="322"/>
      <c r="AM27" s="322"/>
      <c r="AN27" s="322"/>
    </row>
    <row r="28" spans="1:40" ht="76.5" x14ac:dyDescent="0.2">
      <c r="A28" s="1690" t="s">
        <v>456</v>
      </c>
      <c r="B28" s="315"/>
      <c r="C28" s="1445">
        <f>+SUM(D28:W28)</f>
        <v>0</v>
      </c>
      <c r="D28" s="1792"/>
      <c r="E28" s="1792"/>
      <c r="F28" s="1792"/>
      <c r="G28" s="1792"/>
      <c r="H28" s="1792"/>
      <c r="I28" s="1792"/>
      <c r="J28" s="1792"/>
      <c r="K28" s="1792"/>
      <c r="L28" s="1792"/>
      <c r="M28" s="1792"/>
      <c r="N28" s="1792"/>
      <c r="O28" s="1792"/>
      <c r="P28" s="1792"/>
      <c r="Q28" s="1792"/>
      <c r="R28" s="1792"/>
      <c r="S28" s="1792"/>
      <c r="T28" s="1792"/>
      <c r="U28" s="1792"/>
      <c r="V28" s="1792"/>
      <c r="W28" s="1792"/>
      <c r="X28" s="1444"/>
      <c r="Y28" s="1444"/>
      <c r="Z28" s="1444"/>
      <c r="AA28" s="1444"/>
      <c r="AB28" s="1444"/>
      <c r="AC28" s="1444"/>
      <c r="AD28" s="1444"/>
      <c r="AE28" s="322"/>
      <c r="AF28" s="322"/>
      <c r="AG28" s="322"/>
      <c r="AH28" s="322"/>
      <c r="AI28" s="322"/>
      <c r="AJ28" s="322"/>
      <c r="AK28" s="322"/>
      <c r="AL28" s="322"/>
      <c r="AM28" s="322"/>
      <c r="AN28" s="322"/>
    </row>
    <row r="29" spans="1:40" ht="25.5" x14ac:dyDescent="0.2">
      <c r="A29" s="1437" t="s">
        <v>1265</v>
      </c>
      <c r="B29" s="315" t="s">
        <v>1266</v>
      </c>
      <c r="C29" s="1445">
        <f>+SUM(D29:W29)</f>
        <v>0</v>
      </c>
      <c r="D29" s="1792"/>
      <c r="E29" s="1792"/>
      <c r="F29" s="1792"/>
      <c r="G29" s="1792"/>
      <c r="H29" s="1792"/>
      <c r="I29" s="1792"/>
      <c r="J29" s="1792"/>
      <c r="K29" s="1792"/>
      <c r="L29" s="1792"/>
      <c r="M29" s="1792">
        <f t="shared" ref="M29:W29" si="0">M25</f>
        <v>0</v>
      </c>
      <c r="N29" s="1792">
        <f t="shared" si="0"/>
        <v>0</v>
      </c>
      <c r="O29" s="1792">
        <f t="shared" si="0"/>
        <v>0</v>
      </c>
      <c r="P29" s="1792">
        <f t="shared" si="0"/>
        <v>0</v>
      </c>
      <c r="Q29" s="1792">
        <f t="shared" si="0"/>
        <v>0</v>
      </c>
      <c r="R29" s="1792">
        <f t="shared" si="0"/>
        <v>0</v>
      </c>
      <c r="S29" s="1792">
        <f t="shared" si="0"/>
        <v>0</v>
      </c>
      <c r="T29" s="1792">
        <f t="shared" si="0"/>
        <v>0</v>
      </c>
      <c r="U29" s="1792">
        <f t="shared" si="0"/>
        <v>0</v>
      </c>
      <c r="V29" s="1792">
        <f t="shared" si="0"/>
        <v>0</v>
      </c>
      <c r="W29" s="1792">
        <f t="shared" si="0"/>
        <v>0</v>
      </c>
      <c r="X29" s="1444"/>
      <c r="Y29" s="1444"/>
      <c r="Z29" s="1444"/>
      <c r="AA29" s="1444"/>
      <c r="AB29" s="1444"/>
      <c r="AC29" s="1444"/>
      <c r="AD29" s="1444"/>
      <c r="AE29" s="322"/>
      <c r="AF29" s="322"/>
      <c r="AG29" s="322"/>
      <c r="AH29" s="322"/>
      <c r="AI29" s="322"/>
      <c r="AJ29" s="322"/>
      <c r="AK29" s="322"/>
      <c r="AL29" s="322"/>
      <c r="AM29" s="322"/>
      <c r="AN29" s="322"/>
    </row>
    <row r="30" spans="1:40" s="102" customFormat="1" ht="6" customHeight="1" x14ac:dyDescent="0.2">
      <c r="A30" s="2077"/>
      <c r="B30" s="2043"/>
      <c r="C30" s="2044"/>
      <c r="D30" s="2044"/>
      <c r="E30" s="2044"/>
      <c r="F30" s="2044"/>
      <c r="G30" s="2044"/>
      <c r="H30" s="2044"/>
      <c r="I30" s="2044"/>
      <c r="J30" s="2044"/>
      <c r="K30" s="2044"/>
      <c r="L30" s="2044"/>
      <c r="M30" s="2045"/>
      <c r="N30" s="2045"/>
      <c r="O30" s="2045"/>
      <c r="P30" s="2045"/>
      <c r="Q30" s="2045"/>
      <c r="R30" s="2045"/>
      <c r="S30" s="2045"/>
      <c r="T30" s="2045"/>
      <c r="U30" s="2045"/>
      <c r="V30" s="2045"/>
      <c r="W30" s="2045"/>
      <c r="X30" s="1451"/>
      <c r="Y30" s="1451"/>
      <c r="Z30" s="1451"/>
      <c r="AA30" s="1451"/>
      <c r="AB30" s="1451"/>
      <c r="AC30" s="1451"/>
      <c r="AD30" s="1451"/>
      <c r="AE30" s="1452"/>
      <c r="AF30" s="1452"/>
      <c r="AG30" s="1452"/>
      <c r="AH30" s="1452"/>
      <c r="AI30" s="1452"/>
      <c r="AJ30" s="1452"/>
      <c r="AK30" s="1452"/>
      <c r="AL30" s="1452"/>
      <c r="AM30" s="1452"/>
      <c r="AN30" s="1452"/>
    </row>
    <row r="31" spans="1:40" s="102" customFormat="1" ht="14.25" customHeight="1" x14ac:dyDescent="0.2">
      <c r="A31" s="2078"/>
      <c r="B31" s="2079"/>
      <c r="C31" s="2080"/>
      <c r="D31" s="2081"/>
      <c r="E31" s="2081"/>
      <c r="F31" s="2081"/>
      <c r="G31" s="2081"/>
      <c r="H31" s="2081"/>
      <c r="I31" s="2081"/>
      <c r="J31" s="2081"/>
      <c r="K31" s="2081"/>
      <c r="L31" s="2081"/>
      <c r="M31" s="2081"/>
      <c r="N31" s="2081"/>
      <c r="O31" s="2081"/>
      <c r="P31" s="2081"/>
      <c r="Q31" s="2081"/>
      <c r="R31" s="2081"/>
      <c r="S31" s="2081"/>
      <c r="T31" s="2081"/>
      <c r="U31" s="2081"/>
      <c r="V31" s="2081"/>
      <c r="W31" s="2081"/>
      <c r="X31" s="1451"/>
      <c r="Y31" s="1451"/>
      <c r="Z31" s="1451"/>
      <c r="AA31" s="1451"/>
      <c r="AB31" s="1451"/>
      <c r="AC31" s="1451"/>
      <c r="AD31" s="1451"/>
      <c r="AE31" s="1452"/>
      <c r="AF31" s="1452"/>
      <c r="AG31" s="1452"/>
      <c r="AH31" s="1452"/>
      <c r="AI31" s="1452"/>
      <c r="AJ31" s="1452"/>
      <c r="AK31" s="1452"/>
      <c r="AL31" s="1452"/>
      <c r="AM31" s="1452"/>
      <c r="AN31" s="1452"/>
    </row>
    <row r="32" spans="1:40" s="102" customFormat="1" ht="6" customHeight="1" x14ac:dyDescent="0.2">
      <c r="A32" s="2042"/>
      <c r="B32" s="2043"/>
      <c r="C32" s="2044"/>
      <c r="D32" s="2044"/>
      <c r="E32" s="2044"/>
      <c r="F32" s="2044"/>
      <c r="G32" s="2044"/>
      <c r="H32" s="2044"/>
      <c r="I32" s="2044"/>
      <c r="J32" s="2044"/>
      <c r="K32" s="2044"/>
      <c r="L32" s="2044"/>
      <c r="M32" s="2044"/>
      <c r="N32" s="2044"/>
      <c r="O32" s="2044"/>
      <c r="P32" s="2044"/>
      <c r="Q32" s="2044"/>
      <c r="R32" s="2044"/>
      <c r="S32" s="2045"/>
      <c r="T32" s="2045"/>
      <c r="U32" s="2045"/>
      <c r="V32" s="2045"/>
      <c r="W32" s="2045"/>
      <c r="X32" s="1451"/>
      <c r="Y32" s="1451"/>
      <c r="Z32" s="1451"/>
      <c r="AA32" s="1451"/>
      <c r="AB32" s="1451"/>
      <c r="AC32" s="1451"/>
      <c r="AD32" s="1451"/>
      <c r="AE32" s="1452"/>
      <c r="AF32" s="1452"/>
      <c r="AG32" s="1452"/>
      <c r="AH32" s="1452"/>
      <c r="AI32" s="1452"/>
      <c r="AJ32" s="1452"/>
      <c r="AK32" s="1452"/>
      <c r="AL32" s="1452"/>
      <c r="AM32" s="1452"/>
      <c r="AN32" s="1452"/>
    </row>
    <row r="33" spans="1:40" s="307" customFormat="1" ht="12.75" x14ac:dyDescent="0.2">
      <c r="A33" s="1659" t="s">
        <v>436</v>
      </c>
      <c r="B33" s="316"/>
      <c r="C33" s="1447"/>
      <c r="D33" s="1793">
        <v>26.91</v>
      </c>
      <c r="E33" s="1793">
        <v>22.42</v>
      </c>
      <c r="F33" s="1793">
        <v>171.02</v>
      </c>
      <c r="G33" s="1793"/>
      <c r="H33" s="1793"/>
      <c r="I33" s="1793"/>
      <c r="J33" s="1793">
        <v>5.58</v>
      </c>
      <c r="K33" s="1793">
        <v>4.07</v>
      </c>
      <c r="L33" s="1793">
        <v>7.33</v>
      </c>
      <c r="M33" s="1793"/>
      <c r="N33" s="1793"/>
      <c r="O33" s="1793"/>
      <c r="P33" s="1793"/>
      <c r="Q33" s="1793"/>
      <c r="R33" s="1793"/>
      <c r="S33" s="1793"/>
      <c r="T33" s="1793"/>
      <c r="U33" s="1793"/>
      <c r="V33" s="1793"/>
      <c r="W33" s="1793"/>
      <c r="X33" s="1757"/>
      <c r="Y33" s="1446"/>
      <c r="Z33" s="1446"/>
      <c r="AA33" s="1446"/>
      <c r="AB33" s="1446"/>
      <c r="AC33" s="1446"/>
      <c r="AD33" s="1446"/>
      <c r="AE33" s="1446"/>
      <c r="AF33" s="1446"/>
      <c r="AG33" s="1446"/>
      <c r="AH33" s="1446"/>
      <c r="AI33" s="1446"/>
      <c r="AJ33" s="1446"/>
      <c r="AK33" s="1446"/>
      <c r="AL33" s="1446"/>
      <c r="AM33" s="1446"/>
      <c r="AN33" s="1446"/>
    </row>
    <row r="34" spans="1:40" s="307" customFormat="1" ht="12.75" x14ac:dyDescent="0.2">
      <c r="A34" s="1659" t="s">
        <v>437</v>
      </c>
      <c r="B34" s="316"/>
      <c r="C34" s="1447"/>
      <c r="D34" s="1794"/>
      <c r="E34" s="1794">
        <v>1.9300000000000001E-2</v>
      </c>
      <c r="F34" s="1794">
        <v>4.4433999999999996</v>
      </c>
      <c r="G34" s="1794"/>
      <c r="H34" s="1794"/>
      <c r="I34" s="1794"/>
      <c r="J34" s="1794">
        <v>2.7376</v>
      </c>
      <c r="K34" s="1794">
        <v>13.0694</v>
      </c>
      <c r="L34" s="1794">
        <v>1.11E-2</v>
      </c>
      <c r="M34" s="1795"/>
      <c r="N34" s="1796"/>
      <c r="O34" s="1796"/>
      <c r="P34" s="1796"/>
      <c r="Q34" s="1796"/>
      <c r="R34" s="1796"/>
      <c r="S34" s="1796"/>
      <c r="T34" s="1796"/>
      <c r="U34" s="1796"/>
      <c r="V34" s="1796"/>
      <c r="W34" s="1796"/>
      <c r="X34" s="1446"/>
      <c r="Y34" s="1446"/>
      <c r="Z34" s="1446"/>
      <c r="AA34" s="1446"/>
      <c r="AB34" s="1446"/>
      <c r="AC34" s="1446"/>
      <c r="AD34" s="1446"/>
      <c r="AE34" s="1446"/>
      <c r="AF34" s="1446"/>
      <c r="AG34" s="1446"/>
      <c r="AH34" s="1446"/>
      <c r="AI34" s="1446"/>
      <c r="AJ34" s="1446"/>
      <c r="AK34" s="1446"/>
      <c r="AL34" s="1446"/>
      <c r="AM34" s="1446"/>
      <c r="AN34" s="1446"/>
    </row>
    <row r="35" spans="1:40" s="307" customFormat="1" ht="12.75" x14ac:dyDescent="0.2">
      <c r="A35" s="1659" t="s">
        <v>438</v>
      </c>
      <c r="B35" s="316"/>
      <c r="C35" s="1447"/>
      <c r="D35" s="1795"/>
      <c r="E35" s="1795"/>
      <c r="F35" s="1795"/>
      <c r="G35" s="1795"/>
      <c r="H35" s="1795"/>
      <c r="I35" s="1795"/>
      <c r="J35" s="1795"/>
      <c r="K35" s="1795"/>
      <c r="L35" s="1795"/>
      <c r="M35" s="1795"/>
      <c r="N35" s="1796"/>
      <c r="O35" s="1796"/>
      <c r="P35" s="1796"/>
      <c r="Q35" s="1796"/>
      <c r="R35" s="1796"/>
      <c r="S35" s="1796"/>
      <c r="T35" s="1796"/>
      <c r="U35" s="1796"/>
      <c r="V35" s="1796"/>
      <c r="W35" s="1796"/>
      <c r="X35" s="1446"/>
      <c r="Y35" s="1446"/>
      <c r="Z35" s="1446"/>
      <c r="AA35" s="1446"/>
      <c r="AB35" s="1446"/>
      <c r="AC35" s="1446"/>
      <c r="AD35" s="1446"/>
      <c r="AE35" s="1446"/>
      <c r="AF35" s="1446"/>
      <c r="AG35" s="1446"/>
      <c r="AH35" s="1446"/>
      <c r="AI35" s="1446"/>
      <c r="AJ35" s="1446"/>
      <c r="AK35" s="1446"/>
      <c r="AL35" s="1446"/>
      <c r="AM35" s="1446"/>
      <c r="AN35" s="1446"/>
    </row>
    <row r="36" spans="1:40" s="307" customFormat="1" ht="12.75" x14ac:dyDescent="0.2">
      <c r="A36" s="1438" t="s">
        <v>1653</v>
      </c>
      <c r="B36" s="316"/>
      <c r="C36" s="1447"/>
      <c r="D36" s="1793"/>
      <c r="E36" s="1793"/>
      <c r="F36" s="1793">
        <v>0.6</v>
      </c>
      <c r="G36" s="1793"/>
      <c r="H36" s="1793"/>
      <c r="I36" s="1793"/>
      <c r="J36" s="1793"/>
      <c r="K36" s="1793"/>
      <c r="L36" s="1793"/>
      <c r="M36" s="1793"/>
      <c r="N36" s="1793"/>
      <c r="O36" s="1793"/>
      <c r="P36" s="1793"/>
      <c r="Q36" s="1793"/>
      <c r="R36" s="1793"/>
      <c r="S36" s="1793"/>
      <c r="T36" s="1793"/>
      <c r="U36" s="1793"/>
      <c r="V36" s="1793"/>
      <c r="W36" s="1793"/>
      <c r="X36" s="1446"/>
      <c r="Y36" s="1446"/>
      <c r="Z36" s="1446"/>
      <c r="AA36" s="1446"/>
      <c r="AB36" s="1446"/>
      <c r="AC36" s="1446"/>
      <c r="AD36" s="1446"/>
      <c r="AE36" s="1446"/>
      <c r="AF36" s="1446"/>
      <c r="AG36" s="1446"/>
      <c r="AH36" s="1446"/>
      <c r="AI36" s="1446"/>
      <c r="AJ36" s="1446"/>
      <c r="AK36" s="1446"/>
      <c r="AL36" s="1446"/>
      <c r="AM36" s="1446"/>
      <c r="AN36" s="1446"/>
    </row>
    <row r="37" spans="1:40" s="307" customFormat="1" ht="12.75" x14ac:dyDescent="0.2">
      <c r="A37" s="1659" t="s">
        <v>416</v>
      </c>
      <c r="B37" s="316"/>
      <c r="C37" s="1447"/>
      <c r="D37" s="1793"/>
      <c r="E37" s="1793"/>
      <c r="F37" s="1793"/>
      <c r="G37" s="1793"/>
      <c r="H37" s="1793"/>
      <c r="I37" s="1793"/>
      <c r="J37" s="1793"/>
      <c r="K37" s="1793"/>
      <c r="L37" s="1793"/>
      <c r="M37" s="1793"/>
      <c r="N37" s="1793"/>
      <c r="O37" s="1793"/>
      <c r="P37" s="1793"/>
      <c r="Q37" s="1793"/>
      <c r="R37" s="1793"/>
      <c r="S37" s="1793"/>
      <c r="T37" s="1793"/>
      <c r="U37" s="1793"/>
      <c r="V37" s="1793"/>
      <c r="W37" s="1793"/>
      <c r="X37" s="1446"/>
      <c r="Y37" s="1446"/>
      <c r="Z37" s="1446"/>
      <c r="AA37" s="1446"/>
      <c r="AB37" s="1446"/>
      <c r="AC37" s="1446"/>
      <c r="AD37" s="1446"/>
      <c r="AE37" s="1446"/>
      <c r="AF37" s="1446"/>
      <c r="AG37" s="1446"/>
      <c r="AH37" s="1446"/>
      <c r="AI37" s="1446"/>
      <c r="AJ37" s="1446"/>
      <c r="AK37" s="1446"/>
      <c r="AL37" s="1446"/>
      <c r="AM37" s="1446"/>
      <c r="AN37" s="1446"/>
    </row>
    <row r="38" spans="1:40" s="102" customFormat="1" ht="6" customHeight="1" x14ac:dyDescent="0.2">
      <c r="A38" s="2042"/>
      <c r="B38" s="2043"/>
      <c r="C38" s="2044"/>
      <c r="D38" s="2044"/>
      <c r="E38" s="2044"/>
      <c r="F38" s="2044"/>
      <c r="G38" s="2044"/>
      <c r="H38" s="2044"/>
      <c r="I38" s="2044"/>
      <c r="J38" s="2044"/>
      <c r="K38" s="2044"/>
      <c r="L38" s="2044"/>
      <c r="M38" s="2044"/>
      <c r="N38" s="2044"/>
      <c r="O38" s="2044"/>
      <c r="P38" s="2044"/>
      <c r="Q38" s="2044"/>
      <c r="R38" s="2044"/>
      <c r="S38" s="2045"/>
      <c r="T38" s="2045"/>
      <c r="U38" s="2045"/>
      <c r="V38" s="2045"/>
      <c r="W38" s="2045"/>
      <c r="X38" s="1451"/>
      <c r="Y38" s="1451"/>
      <c r="Z38" s="1451"/>
      <c r="AA38" s="1451"/>
      <c r="AB38" s="1451"/>
      <c r="AC38" s="1451"/>
      <c r="AD38" s="1451"/>
      <c r="AE38" s="1452"/>
      <c r="AF38" s="1452"/>
      <c r="AG38" s="1452"/>
      <c r="AH38" s="1452"/>
      <c r="AI38" s="1452"/>
      <c r="AJ38" s="1452"/>
      <c r="AK38" s="1452"/>
      <c r="AL38" s="1452"/>
      <c r="AM38" s="1452"/>
      <c r="AN38" s="1452"/>
    </row>
    <row r="39" spans="1:40" s="239" customFormat="1" ht="12.75" x14ac:dyDescent="0.2">
      <c r="A39" s="1975" t="s">
        <v>1288</v>
      </c>
      <c r="B39" s="1976"/>
      <c r="C39" s="1977">
        <f>SUM(D39:W39)</f>
        <v>23315390.145375717</v>
      </c>
      <c r="D39" s="2046">
        <f>D34*D25+D35*D26+D33*MAX('I6.2 Customer Data'!D18,'I6.2 Customer Data'!D19,'I6.2 Customer Data'!D21)*12+D37</f>
        <v>13924633.32</v>
      </c>
      <c r="E39" s="2046">
        <f>E34*E25+E35*E26+E33*MAX('I6.2 Customer Data'!E18,'I6.2 Customer Data'!E19,'I6.2 Customer Data'!E21)*12+E37</f>
        <v>3760940.6725805351</v>
      </c>
      <c r="F39" s="2046">
        <f>F34*F26+F35*F26+F33*MAX('I6.2 Customer Data'!F18,'I6.2 Customer Data'!F19,'I6.2 Customer Data'!F21)*12+F37</f>
        <v>4837550.5019231318</v>
      </c>
      <c r="G39" s="2046">
        <f>G34*G26+G35*G26+G33*MAX('I6.2 Customer Data'!G18,'I6.2 Customer Data'!G19,'I6.2 Customer Data'!G21)*12+G37</f>
        <v>0</v>
      </c>
      <c r="H39" s="2046">
        <f>H34*H25+H35*H26+H33*MAX('I6.2 Customer Data'!H18,'I6.2 Customer Data'!H19,'I6.2 Customer Data'!H21)*12+H37</f>
        <v>0</v>
      </c>
      <c r="I39" s="2046">
        <f>I34*I25+I35*I26+I33*MAX('I6.2 Customer Data'!I18,'I6.2 Customer Data'!I19,'I6.2 Customer Data'!I21)*12+I37</f>
        <v>0</v>
      </c>
      <c r="J39" s="2046">
        <f>J34*J26+J35*J26+J33*MAX('I6.2 Customer Data'!J18,'I6.2 Customer Data'!J19,'I6.2 Customer Data'!J21)*12+J37</f>
        <v>723748.46056109504</v>
      </c>
      <c r="K39" s="2046">
        <f>K34*K26+K35*K26+K33*MAX('I6.2 Customer Data'!K18,'I6.2 Customer Data'!K19,'I6.2 Customer Data'!K21)*12+K37</f>
        <v>30778.807705957603</v>
      </c>
      <c r="L39" s="2046">
        <f>L34*L25+L35*L26+L33*MAX('I6.2 Customer Data'!L18,'I6.2 Customer Data'!L19,'I6.2 Customer Data'!L21)*12+L37</f>
        <v>37738.382604995095</v>
      </c>
      <c r="M39" s="2046">
        <f>M34*M25+M35*M26+M33*MAX('I6.2 Customer Data'!M18,'I6.2 Customer Data'!M19,'I6.2 Customer Data'!M21)*12+M37</f>
        <v>0</v>
      </c>
      <c r="N39" s="2046">
        <f>N34*N25+N35*N26+N33*MAX('I6.2 Customer Data'!N18,'I6.2 Customer Data'!N19,'I6.2 Customer Data'!N21)*12+N37</f>
        <v>0</v>
      </c>
      <c r="O39" s="2046">
        <f>O34*O25+O35*O26+O33*MAX('I6.2 Customer Data'!O18,'I6.2 Customer Data'!O19,'I6.2 Customer Data'!O21)*12+O37</f>
        <v>0</v>
      </c>
      <c r="P39" s="2046">
        <f>P34*P25+P35*P26+P33*MAX('I6.2 Customer Data'!P18,'I6.2 Customer Data'!P19,'I6.2 Customer Data'!P21)*12+P37</f>
        <v>0</v>
      </c>
      <c r="Q39" s="2046">
        <f>Q34*Q25+Q35*Q26+Q33*MAX('I6.2 Customer Data'!Q18,'I6.2 Customer Data'!Q19,'I6.2 Customer Data'!Q21)*12+Q37</f>
        <v>0</v>
      </c>
      <c r="R39" s="2046">
        <f>R34*R25+R35*R26+R33*MAX('I6.2 Customer Data'!R18,'I6.2 Customer Data'!R19,'I6.2 Customer Data'!R21)*12+R37</f>
        <v>0</v>
      </c>
      <c r="S39" s="2046">
        <f>S34*S25+S35*S26+S33*MAX('I6.2 Customer Data'!S18,'I6.2 Customer Data'!S19,'I6.2 Customer Data'!S21)*12+S37</f>
        <v>0</v>
      </c>
      <c r="T39" s="2046">
        <f>T34*T25+T35*T26+T33*MAX('I6.2 Customer Data'!T18,'I6.2 Customer Data'!T19,'I6.2 Customer Data'!T21)*12+T37</f>
        <v>0</v>
      </c>
      <c r="U39" s="2046">
        <f>U34*U25+U35*U26+U33*MAX('I6.2 Customer Data'!U18,'I6.2 Customer Data'!U19,'I6.2 Customer Data'!U21)*12+U37</f>
        <v>0</v>
      </c>
      <c r="V39" s="2046">
        <f>V34*V25+V35*V26+V33*MAX('I6.2 Customer Data'!V18,'I6.2 Customer Data'!V19,'I6.2 Customer Data'!V21)*12+V37</f>
        <v>0</v>
      </c>
      <c r="W39" s="2046">
        <f>W34*W25+W35*W26+W33*MAX('I6.2 Customer Data'!W18,'I6.2 Customer Data'!W19,'I6.2 Customer Data'!W21)*12+W37</f>
        <v>0</v>
      </c>
      <c r="X39" s="1980"/>
      <c r="Y39" s="1980"/>
      <c r="Z39" s="1980"/>
      <c r="AA39" s="1980"/>
      <c r="AB39" s="1980"/>
      <c r="AC39" s="1980"/>
      <c r="AD39" s="1980"/>
      <c r="AE39" s="1980"/>
      <c r="AF39" s="1980"/>
      <c r="AG39" s="1980"/>
      <c r="AH39" s="1980"/>
      <c r="AI39" s="1980"/>
      <c r="AJ39" s="1980"/>
      <c r="AK39" s="1980"/>
      <c r="AL39" s="1980"/>
      <c r="AM39" s="1980"/>
      <c r="AN39" s="1980"/>
    </row>
    <row r="40" spans="1:40" s="239" customFormat="1" ht="12.75" x14ac:dyDescent="0.2">
      <c r="A40" s="1975" t="s">
        <v>1287</v>
      </c>
      <c r="B40" s="1976"/>
      <c r="C40" s="1977">
        <f>+SUM(D40:W40)</f>
        <v>117852.94299392939</v>
      </c>
      <c r="D40" s="2046">
        <f>D27*D36</f>
        <v>0</v>
      </c>
      <c r="E40" s="2046">
        <f t="shared" ref="E40:W40" si="1">E27*E36</f>
        <v>0</v>
      </c>
      <c r="F40" s="2046">
        <f t="shared" si="1"/>
        <v>117852.94299392939</v>
      </c>
      <c r="G40" s="2046">
        <f t="shared" si="1"/>
        <v>0</v>
      </c>
      <c r="H40" s="2046">
        <f t="shared" si="1"/>
        <v>0</v>
      </c>
      <c r="I40" s="2046">
        <f t="shared" si="1"/>
        <v>0</v>
      </c>
      <c r="J40" s="2046">
        <f t="shared" si="1"/>
        <v>0</v>
      </c>
      <c r="K40" s="2046">
        <f t="shared" si="1"/>
        <v>0</v>
      </c>
      <c r="L40" s="2046">
        <f t="shared" si="1"/>
        <v>0</v>
      </c>
      <c r="M40" s="2046">
        <f t="shared" si="1"/>
        <v>0</v>
      </c>
      <c r="N40" s="2046">
        <f t="shared" si="1"/>
        <v>0</v>
      </c>
      <c r="O40" s="2046">
        <f t="shared" si="1"/>
        <v>0</v>
      </c>
      <c r="P40" s="2046">
        <f t="shared" si="1"/>
        <v>0</v>
      </c>
      <c r="Q40" s="2046">
        <f t="shared" si="1"/>
        <v>0</v>
      </c>
      <c r="R40" s="2046">
        <f t="shared" si="1"/>
        <v>0</v>
      </c>
      <c r="S40" s="2046">
        <f t="shared" si="1"/>
        <v>0</v>
      </c>
      <c r="T40" s="2046">
        <f t="shared" si="1"/>
        <v>0</v>
      </c>
      <c r="U40" s="2046">
        <f t="shared" si="1"/>
        <v>0</v>
      </c>
      <c r="V40" s="2046">
        <f t="shared" si="1"/>
        <v>0</v>
      </c>
      <c r="W40" s="2046">
        <f t="shared" si="1"/>
        <v>0</v>
      </c>
      <c r="X40" s="1980"/>
      <c r="Y40" s="1980"/>
      <c r="Z40" s="1980"/>
      <c r="AA40" s="1980"/>
      <c r="AB40" s="1980"/>
      <c r="AC40" s="1980"/>
      <c r="AD40" s="1980"/>
      <c r="AE40" s="1980"/>
      <c r="AF40" s="1980"/>
      <c r="AG40" s="1980"/>
      <c r="AH40" s="1980"/>
      <c r="AI40" s="1980"/>
      <c r="AJ40" s="1980"/>
      <c r="AK40" s="1980"/>
      <c r="AL40" s="1980"/>
      <c r="AM40" s="1980"/>
      <c r="AN40" s="1980"/>
    </row>
    <row r="41" spans="1:40" s="239" customFormat="1" ht="12.75" x14ac:dyDescent="0.2">
      <c r="A41" s="1975" t="s">
        <v>1289</v>
      </c>
      <c r="B41" s="1976" t="s">
        <v>1081</v>
      </c>
      <c r="C41" s="1977">
        <f>+SUM(D41:W41)</f>
        <v>23197537.202381786</v>
      </c>
      <c r="D41" s="2046">
        <f>D39-D40</f>
        <v>13924633.32</v>
      </c>
      <c r="E41" s="2046">
        <f t="shared" ref="E41:W41" si="2">E39-E40</f>
        <v>3760940.6725805351</v>
      </c>
      <c r="F41" s="2046">
        <f t="shared" si="2"/>
        <v>4719697.5589292021</v>
      </c>
      <c r="G41" s="2046">
        <f t="shared" si="2"/>
        <v>0</v>
      </c>
      <c r="H41" s="2046">
        <f t="shared" si="2"/>
        <v>0</v>
      </c>
      <c r="I41" s="2046">
        <f t="shared" si="2"/>
        <v>0</v>
      </c>
      <c r="J41" s="2046">
        <f t="shared" si="2"/>
        <v>723748.46056109504</v>
      </c>
      <c r="K41" s="2046">
        <f t="shared" si="2"/>
        <v>30778.807705957603</v>
      </c>
      <c r="L41" s="2046">
        <f t="shared" si="2"/>
        <v>37738.382604995095</v>
      </c>
      <c r="M41" s="2046">
        <f t="shared" si="2"/>
        <v>0</v>
      </c>
      <c r="N41" s="2046">
        <f t="shared" si="2"/>
        <v>0</v>
      </c>
      <c r="O41" s="2046">
        <f t="shared" si="2"/>
        <v>0</v>
      </c>
      <c r="P41" s="2046">
        <f t="shared" si="2"/>
        <v>0</v>
      </c>
      <c r="Q41" s="2046">
        <f t="shared" si="2"/>
        <v>0</v>
      </c>
      <c r="R41" s="2046">
        <f t="shared" si="2"/>
        <v>0</v>
      </c>
      <c r="S41" s="2046">
        <f t="shared" si="2"/>
        <v>0</v>
      </c>
      <c r="T41" s="2046">
        <f t="shared" si="2"/>
        <v>0</v>
      </c>
      <c r="U41" s="2046">
        <f t="shared" si="2"/>
        <v>0</v>
      </c>
      <c r="V41" s="2046">
        <f t="shared" si="2"/>
        <v>0</v>
      </c>
      <c r="W41" s="2046">
        <f t="shared" si="2"/>
        <v>0</v>
      </c>
      <c r="X41" s="1980"/>
      <c r="Y41" s="1980"/>
      <c r="Z41" s="1980"/>
      <c r="AA41" s="1980"/>
      <c r="AB41" s="1980"/>
      <c r="AC41" s="1980"/>
      <c r="AD41" s="1980"/>
      <c r="AE41" s="1980"/>
      <c r="AF41" s="1980"/>
      <c r="AG41" s="1980"/>
      <c r="AH41" s="1980"/>
      <c r="AI41" s="1980"/>
      <c r="AJ41" s="1980"/>
      <c r="AK41" s="1980"/>
      <c r="AL41" s="1980"/>
      <c r="AM41" s="1980"/>
      <c r="AN41" s="1980"/>
    </row>
    <row r="42" spans="1:40" s="102" customFormat="1" ht="6" customHeight="1" x14ac:dyDescent="0.2">
      <c r="A42" s="2042"/>
      <c r="B42" s="2043"/>
      <c r="C42" s="2044"/>
      <c r="D42" s="2045"/>
      <c r="E42" s="2045"/>
      <c r="F42" s="2045"/>
      <c r="G42" s="2045"/>
      <c r="H42" s="2045"/>
      <c r="I42" s="2045"/>
      <c r="J42" s="2045"/>
      <c r="K42" s="2045"/>
      <c r="L42" s="2045"/>
      <c r="M42" s="2045"/>
      <c r="N42" s="2045"/>
      <c r="O42" s="2045"/>
      <c r="P42" s="2045"/>
      <c r="Q42" s="2045"/>
      <c r="R42" s="2045"/>
      <c r="S42" s="2045"/>
      <c r="T42" s="2045"/>
      <c r="U42" s="2045"/>
      <c r="V42" s="2045"/>
      <c r="W42" s="2045"/>
      <c r="X42" s="1451"/>
      <c r="Y42" s="1451"/>
      <c r="Z42" s="1451"/>
      <c r="AA42" s="1451"/>
      <c r="AB42" s="1451"/>
      <c r="AC42" s="1451"/>
      <c r="AD42" s="1451"/>
      <c r="AE42" s="1452"/>
      <c r="AF42" s="1452"/>
      <c r="AG42" s="1452"/>
      <c r="AH42" s="1452"/>
      <c r="AI42" s="1452"/>
      <c r="AJ42" s="1452"/>
      <c r="AK42" s="1452"/>
      <c r="AL42" s="1452"/>
      <c r="AM42" s="1452"/>
      <c r="AN42" s="1452"/>
    </row>
    <row r="43" spans="1:40" s="102" customFormat="1" ht="12.75" x14ac:dyDescent="0.2">
      <c r="A43" s="1443"/>
      <c r="B43" s="311"/>
      <c r="C43" s="1453"/>
      <c r="D43" s="1453"/>
      <c r="E43" s="1453"/>
      <c r="F43" s="1453"/>
      <c r="G43" s="1453"/>
      <c r="H43" s="1453"/>
      <c r="I43" s="1453"/>
      <c r="J43" s="1453"/>
      <c r="K43" s="1453"/>
      <c r="L43" s="1453"/>
      <c r="M43" s="1453"/>
      <c r="N43" s="1453"/>
      <c r="O43" s="1453"/>
      <c r="P43" s="1453"/>
      <c r="Q43" s="1453"/>
      <c r="R43" s="1453"/>
      <c r="S43" s="1453"/>
      <c r="T43" s="1453"/>
      <c r="U43" s="1453"/>
      <c r="V43" s="1453"/>
      <c r="W43" s="1453"/>
      <c r="X43" s="1451"/>
      <c r="Y43" s="1451"/>
      <c r="Z43" s="1451"/>
      <c r="AA43" s="1451"/>
      <c r="AB43" s="1451"/>
      <c r="AC43" s="1451"/>
      <c r="AD43" s="1451"/>
      <c r="AE43" s="1452"/>
      <c r="AF43" s="1452"/>
      <c r="AG43" s="1452"/>
      <c r="AH43" s="1452"/>
      <c r="AI43" s="1452"/>
      <c r="AJ43" s="1452"/>
      <c r="AK43" s="1452"/>
      <c r="AL43" s="1452"/>
      <c r="AM43" s="1452"/>
      <c r="AN43" s="1452"/>
    </row>
    <row r="44" spans="1:40" s="102" customFormat="1" ht="12.75" x14ac:dyDescent="0.2">
      <c r="A44" s="1443"/>
      <c r="B44" s="311"/>
      <c r="C44" s="1448"/>
      <c r="D44" s="1453"/>
      <c r="E44" s="1453"/>
      <c r="F44" s="1453"/>
      <c r="G44" s="1453"/>
      <c r="H44" s="1453"/>
      <c r="I44" s="1453"/>
      <c r="J44" s="1453"/>
      <c r="K44" s="1453"/>
      <c r="L44" s="1453"/>
      <c r="M44" s="1453"/>
      <c r="N44" s="1453"/>
      <c r="O44" s="1453"/>
      <c r="P44" s="1453"/>
      <c r="Q44" s="1453"/>
      <c r="R44" s="1453"/>
      <c r="S44" s="1453"/>
      <c r="T44" s="1453"/>
      <c r="U44" s="1453"/>
      <c r="V44" s="1453"/>
      <c r="W44" s="1453"/>
      <c r="X44" s="1451"/>
      <c r="Y44" s="1451"/>
      <c r="Z44" s="1451"/>
      <c r="AA44" s="1451"/>
      <c r="AB44" s="1451"/>
      <c r="AC44" s="1451"/>
      <c r="AD44" s="1451"/>
      <c r="AE44" s="1452"/>
      <c r="AF44" s="1452"/>
      <c r="AG44" s="1452"/>
      <c r="AH44" s="1452"/>
      <c r="AI44" s="1452"/>
      <c r="AJ44" s="1452"/>
      <c r="AK44" s="1452"/>
      <c r="AL44" s="1452"/>
      <c r="AM44" s="1452"/>
      <c r="AN44" s="1452"/>
    </row>
    <row r="45" spans="1:40" s="102" customFormat="1" ht="13.5" customHeight="1" x14ac:dyDescent="0.2">
      <c r="A45" s="2047"/>
      <c r="B45" s="2048"/>
      <c r="C45" s="2049"/>
      <c r="D45" s="1451"/>
      <c r="E45" s="1451"/>
      <c r="F45" s="1451"/>
      <c r="G45" s="1451"/>
      <c r="H45" s="1451"/>
      <c r="I45" s="1451"/>
      <c r="J45" s="1451"/>
      <c r="K45" s="1451"/>
      <c r="L45" s="1451"/>
      <c r="M45" s="1451"/>
      <c r="N45" s="1451"/>
      <c r="O45" s="1451"/>
      <c r="P45" s="1451"/>
      <c r="Q45" s="1451"/>
      <c r="R45" s="1451"/>
      <c r="S45" s="1451"/>
      <c r="T45" s="1451"/>
      <c r="U45" s="1451"/>
      <c r="V45" s="1451"/>
      <c r="W45" s="1451"/>
      <c r="X45" s="1451"/>
      <c r="Y45" s="1451"/>
      <c r="Z45" s="1451"/>
      <c r="AA45" s="1451"/>
      <c r="AB45" s="1451"/>
      <c r="AC45" s="1451"/>
      <c r="AD45" s="1451"/>
      <c r="AE45" s="1452"/>
      <c r="AF45" s="1452"/>
      <c r="AG45" s="1452"/>
      <c r="AH45" s="1452"/>
      <c r="AI45" s="1452"/>
      <c r="AJ45" s="1452"/>
      <c r="AK45" s="1452"/>
      <c r="AL45" s="1452"/>
      <c r="AM45" s="1452"/>
      <c r="AN45" s="1452"/>
    </row>
    <row r="46" spans="1:40" s="102" customFormat="1" ht="12.75" x14ac:dyDescent="0.2">
      <c r="A46" s="2047"/>
      <c r="B46" s="2048"/>
      <c r="C46" s="2049"/>
      <c r="D46" s="1451"/>
      <c r="E46" s="1451"/>
      <c r="F46" s="1451"/>
      <c r="G46" s="1451"/>
      <c r="H46" s="1451"/>
      <c r="I46" s="1451"/>
      <c r="J46" s="1451"/>
      <c r="K46" s="1451"/>
      <c r="L46" s="1451"/>
      <c r="M46" s="1451"/>
      <c r="N46" s="1451"/>
      <c r="O46" s="1451"/>
      <c r="P46" s="1451"/>
      <c r="Q46" s="1451"/>
      <c r="R46" s="1451"/>
      <c r="S46" s="1451"/>
      <c r="T46" s="1451"/>
      <c r="U46" s="1451"/>
      <c r="V46" s="1451"/>
      <c r="W46" s="1451"/>
      <c r="X46" s="1451"/>
      <c r="Y46" s="1451"/>
      <c r="Z46" s="1451"/>
      <c r="AA46" s="1451"/>
      <c r="AB46" s="1451"/>
      <c r="AC46" s="1451"/>
      <c r="AD46" s="1451"/>
      <c r="AE46" s="1452"/>
      <c r="AF46" s="1452"/>
      <c r="AG46" s="1452"/>
      <c r="AH46" s="1452"/>
      <c r="AI46" s="1452"/>
      <c r="AJ46" s="1452"/>
      <c r="AK46" s="1452"/>
      <c r="AL46" s="1452"/>
      <c r="AM46" s="1452"/>
      <c r="AN46" s="1452"/>
    </row>
    <row r="47" spans="1:40" s="102" customFormat="1" ht="12" customHeight="1" x14ac:dyDescent="0.2">
      <c r="A47" s="2472"/>
      <c r="B47" s="2471"/>
      <c r="C47" s="2050"/>
      <c r="D47" s="1451"/>
      <c r="E47" s="1451"/>
      <c r="F47" s="1451"/>
      <c r="G47" s="1451"/>
      <c r="H47" s="1451"/>
      <c r="I47" s="1451"/>
      <c r="J47" s="1451"/>
      <c r="K47" s="1451"/>
      <c r="L47" s="1451"/>
      <c r="M47" s="1451"/>
      <c r="N47" s="1451"/>
      <c r="O47" s="1451"/>
      <c r="P47" s="1451"/>
      <c r="Q47" s="1451"/>
      <c r="R47" s="1451"/>
      <c r="S47" s="1451"/>
      <c r="T47" s="1451"/>
      <c r="U47" s="1451"/>
      <c r="V47" s="1451"/>
      <c r="W47" s="1451"/>
      <c r="X47" s="1451"/>
      <c r="Y47" s="1451"/>
      <c r="Z47" s="1451"/>
      <c r="AA47" s="1451"/>
      <c r="AB47" s="1451"/>
      <c r="AC47" s="1451"/>
      <c r="AD47" s="1451"/>
      <c r="AE47" s="1452"/>
      <c r="AF47" s="1452"/>
      <c r="AG47" s="1452"/>
      <c r="AH47" s="1452"/>
      <c r="AI47" s="1452"/>
      <c r="AJ47" s="1452"/>
      <c r="AK47" s="1452"/>
      <c r="AL47" s="1452"/>
      <c r="AM47" s="1452"/>
      <c r="AN47" s="1452"/>
    </row>
    <row r="48" spans="1:40" s="2055" customFormat="1" ht="14.25" customHeight="1" x14ac:dyDescent="0.2">
      <c r="A48" s="2471"/>
      <c r="B48" s="2471"/>
      <c r="C48" s="2051"/>
      <c r="D48" s="2052"/>
      <c r="E48" s="2052"/>
      <c r="F48" s="2052"/>
      <c r="G48" s="2052"/>
      <c r="H48" s="2052"/>
      <c r="I48" s="2052"/>
      <c r="J48" s="2052"/>
      <c r="K48" s="2052"/>
      <c r="L48" s="2052"/>
      <c r="M48" s="2052"/>
      <c r="N48" s="2052"/>
      <c r="O48" s="2052"/>
      <c r="P48" s="2052"/>
      <c r="Q48" s="2052"/>
      <c r="R48" s="2052"/>
      <c r="S48" s="2052"/>
      <c r="T48" s="2052"/>
      <c r="U48" s="2052"/>
      <c r="V48" s="2052"/>
      <c r="W48" s="2052"/>
      <c r="X48" s="2053"/>
      <c r="Y48" s="2053"/>
      <c r="Z48" s="2054"/>
      <c r="AA48" s="2054"/>
      <c r="AB48" s="2054"/>
      <c r="AC48" s="2054"/>
      <c r="AD48" s="2054"/>
    </row>
    <row r="49" spans="1:40" s="102" customFormat="1" ht="4.5" customHeight="1" x14ac:dyDescent="0.2">
      <c r="A49" s="2056"/>
      <c r="B49" s="2057"/>
      <c r="C49" s="2058"/>
      <c r="D49" s="2052"/>
      <c r="E49" s="2059"/>
      <c r="F49" s="2059"/>
      <c r="G49" s="2059"/>
      <c r="H49" s="2059"/>
      <c r="I49" s="2059"/>
      <c r="J49" s="2059"/>
      <c r="K49" s="2059"/>
      <c r="L49" s="2059"/>
      <c r="M49" s="2059"/>
      <c r="N49" s="2059"/>
      <c r="O49" s="2059"/>
      <c r="P49" s="2059"/>
      <c r="Q49" s="2059"/>
      <c r="R49" s="2059"/>
      <c r="S49" s="2059"/>
      <c r="T49" s="2059"/>
      <c r="U49" s="2059"/>
      <c r="V49" s="2059"/>
      <c r="W49" s="2059"/>
      <c r="X49" s="2059"/>
      <c r="Y49" s="2059"/>
      <c r="Z49" s="1451"/>
      <c r="AA49" s="1451"/>
      <c r="AB49" s="1451"/>
      <c r="AC49" s="1451"/>
      <c r="AD49" s="1451"/>
      <c r="AE49" s="1452"/>
      <c r="AF49" s="1452"/>
      <c r="AG49" s="1452"/>
      <c r="AH49" s="1452"/>
      <c r="AI49" s="1452"/>
      <c r="AJ49" s="1452"/>
      <c r="AK49" s="1452"/>
      <c r="AL49" s="1452"/>
      <c r="AM49" s="1452"/>
      <c r="AN49" s="1452"/>
    </row>
    <row r="50" spans="1:40" s="2066" customFormat="1" ht="12.75" customHeight="1" x14ac:dyDescent="0.2">
      <c r="A50" s="637"/>
      <c r="B50" s="2060"/>
      <c r="C50" s="2061"/>
      <c r="D50" s="2062"/>
      <c r="E50" s="2062"/>
      <c r="F50" s="2062"/>
      <c r="G50" s="2062"/>
      <c r="H50" s="2062"/>
      <c r="I50" s="2062"/>
      <c r="J50" s="2062"/>
      <c r="K50" s="2062"/>
      <c r="L50" s="2062"/>
      <c r="M50" s="2063"/>
      <c r="N50" s="2063"/>
      <c r="O50" s="2063"/>
      <c r="P50" s="2063"/>
      <c r="Q50" s="2063"/>
      <c r="R50" s="2063"/>
      <c r="S50" s="2063"/>
      <c r="T50" s="2063"/>
      <c r="U50" s="2063"/>
      <c r="V50" s="2063"/>
      <c r="W50" s="2063"/>
      <c r="X50" s="2063"/>
      <c r="Y50" s="2063"/>
      <c r="Z50" s="2064"/>
      <c r="AA50" s="2064"/>
      <c r="AB50" s="2064"/>
      <c r="AC50" s="2064"/>
      <c r="AD50" s="2064"/>
      <c r="AE50" s="2065"/>
      <c r="AF50" s="2065"/>
      <c r="AG50" s="2065"/>
      <c r="AH50" s="2065"/>
      <c r="AI50" s="2065"/>
      <c r="AJ50" s="2065"/>
      <c r="AK50" s="2065"/>
      <c r="AL50" s="2065"/>
      <c r="AM50" s="2065"/>
      <c r="AN50" s="2065"/>
    </row>
    <row r="51" spans="1:40" s="2066" customFormat="1" ht="12.75" x14ac:dyDescent="0.2">
      <c r="A51" s="2067"/>
      <c r="B51" s="2068"/>
      <c r="C51" s="2061"/>
      <c r="D51" s="2069"/>
      <c r="E51" s="2070"/>
      <c r="F51" s="2070"/>
      <c r="G51" s="2070"/>
      <c r="H51" s="2070"/>
      <c r="I51" s="2070"/>
      <c r="J51" s="2070"/>
      <c r="K51" s="2070"/>
      <c r="L51" s="2070"/>
      <c r="M51" s="2070"/>
      <c r="N51" s="2070"/>
      <c r="O51" s="2070"/>
      <c r="P51" s="2070"/>
      <c r="Q51" s="2070"/>
      <c r="R51" s="2070"/>
      <c r="S51" s="2070"/>
      <c r="T51" s="2070"/>
      <c r="U51" s="2070"/>
      <c r="V51" s="2070"/>
      <c r="W51" s="2070"/>
      <c r="X51" s="2063"/>
      <c r="Y51" s="2063"/>
      <c r="Z51" s="2064"/>
      <c r="AA51" s="2064"/>
      <c r="AB51" s="2064"/>
      <c r="AC51" s="2064"/>
      <c r="AD51" s="2064"/>
      <c r="AE51" s="2065"/>
      <c r="AF51" s="2065"/>
      <c r="AG51" s="2065"/>
      <c r="AH51" s="2065"/>
      <c r="AI51" s="2065"/>
      <c r="AJ51" s="2065"/>
      <c r="AK51" s="2065"/>
      <c r="AL51" s="2065"/>
      <c r="AM51" s="2065"/>
      <c r="AN51" s="2065"/>
    </row>
    <row r="52" spans="1:40" s="102" customFormat="1" ht="12.75" x14ac:dyDescent="0.2">
      <c r="A52" s="640"/>
      <c r="B52" s="2057"/>
      <c r="C52" s="2058"/>
      <c r="D52" s="2059"/>
      <c r="E52" s="2059"/>
      <c r="F52" s="2059"/>
      <c r="G52" s="2059"/>
      <c r="H52" s="2059"/>
      <c r="I52" s="2059"/>
      <c r="J52" s="2059"/>
      <c r="K52" s="2059"/>
      <c r="L52" s="2059"/>
      <c r="M52" s="2059"/>
      <c r="N52" s="2059"/>
      <c r="O52" s="2059"/>
      <c r="P52" s="2059"/>
      <c r="Q52" s="2059"/>
      <c r="R52" s="2059"/>
      <c r="S52" s="2059"/>
      <c r="T52" s="2059"/>
      <c r="U52" s="2059"/>
      <c r="V52" s="2059"/>
      <c r="W52" s="2059"/>
      <c r="X52" s="2059"/>
      <c r="Y52" s="2059"/>
      <c r="Z52" s="1451"/>
      <c r="AA52" s="1451"/>
      <c r="AB52" s="1451"/>
      <c r="AC52" s="1451"/>
      <c r="AD52" s="1451"/>
      <c r="AE52" s="1452"/>
    </row>
    <row r="53" spans="1:40" s="102" customFormat="1" x14ac:dyDescent="0.2">
      <c r="A53" s="2056"/>
      <c r="B53" s="2057"/>
      <c r="C53" s="2071"/>
      <c r="D53" s="2072"/>
      <c r="E53" s="2072"/>
      <c r="F53" s="2072"/>
      <c r="G53" s="2072"/>
      <c r="H53" s="2072"/>
      <c r="I53" s="2072"/>
      <c r="J53" s="2072"/>
      <c r="K53" s="2072"/>
      <c r="L53" s="2072"/>
      <c r="M53" s="2072"/>
      <c r="N53" s="2072"/>
      <c r="O53" s="2072"/>
      <c r="P53" s="2072"/>
      <c r="Q53" s="2072"/>
      <c r="R53" s="2072"/>
      <c r="S53" s="2072"/>
      <c r="T53" s="2072"/>
      <c r="U53" s="2072"/>
      <c r="V53" s="2072"/>
      <c r="W53" s="2072"/>
      <c r="X53" s="2072"/>
      <c r="Y53" s="2072"/>
      <c r="Z53" s="2073"/>
      <c r="AA53" s="2073"/>
      <c r="AB53" s="2073"/>
      <c r="AC53" s="2073"/>
      <c r="AD53" s="2073"/>
    </row>
    <row r="54" spans="1:40" s="102" customFormat="1" x14ac:dyDescent="0.2">
      <c r="A54" s="2056"/>
      <c r="B54" s="2057"/>
      <c r="C54" s="2074"/>
      <c r="D54" s="2075"/>
      <c r="E54" s="2075"/>
      <c r="F54" s="2075"/>
      <c r="G54" s="2075"/>
      <c r="H54" s="2075"/>
      <c r="I54" s="2075"/>
      <c r="J54" s="2075"/>
      <c r="K54" s="2075"/>
      <c r="L54" s="2075"/>
      <c r="M54" s="2075"/>
      <c r="N54" s="2075"/>
      <c r="O54" s="2075"/>
      <c r="P54" s="2075"/>
      <c r="Q54" s="2075"/>
      <c r="R54" s="2075"/>
      <c r="S54" s="2075"/>
      <c r="T54" s="2075"/>
      <c r="U54" s="2075"/>
      <c r="V54" s="2075"/>
      <c r="W54" s="2075"/>
      <c r="X54" s="2075"/>
      <c r="Y54" s="2075"/>
      <c r="Z54" s="2073"/>
      <c r="AA54" s="2073"/>
      <c r="AB54" s="2073"/>
      <c r="AC54" s="2073"/>
      <c r="AD54" s="2073"/>
    </row>
    <row r="55" spans="1:40" s="102" customFormat="1" x14ac:dyDescent="0.2">
      <c r="A55" s="2056"/>
      <c r="B55" s="2057"/>
      <c r="C55" s="2074"/>
      <c r="D55" s="2075"/>
      <c r="E55" s="2075"/>
      <c r="F55" s="2075"/>
      <c r="G55" s="2075"/>
      <c r="H55" s="2075"/>
      <c r="I55" s="2075"/>
      <c r="J55" s="2075"/>
      <c r="K55" s="2075"/>
      <c r="L55" s="2075"/>
      <c r="M55" s="2075"/>
      <c r="N55" s="2075"/>
      <c r="O55" s="2075"/>
      <c r="P55" s="2075"/>
      <c r="Q55" s="2075"/>
      <c r="R55" s="2075"/>
      <c r="S55" s="2075"/>
      <c r="T55" s="2075"/>
      <c r="U55" s="2075"/>
      <c r="V55" s="2075"/>
      <c r="W55" s="2075"/>
      <c r="X55" s="2075"/>
      <c r="Y55" s="2075"/>
      <c r="Z55" s="2073"/>
      <c r="AA55" s="2073"/>
      <c r="AB55" s="2073"/>
      <c r="AC55" s="2073"/>
      <c r="AD55" s="2073"/>
    </row>
    <row r="56" spans="1:40" s="102" customFormat="1" x14ac:dyDescent="0.2">
      <c r="A56" s="2056"/>
      <c r="B56" s="2057"/>
      <c r="C56" s="2074"/>
      <c r="D56" s="2075"/>
      <c r="E56" s="2075"/>
      <c r="F56" s="2075"/>
      <c r="G56" s="2075"/>
      <c r="H56" s="2075"/>
      <c r="I56" s="2075"/>
      <c r="J56" s="2075"/>
      <c r="K56" s="2075"/>
      <c r="L56" s="2075"/>
      <c r="M56" s="2075"/>
      <c r="N56" s="2075"/>
      <c r="O56" s="2075"/>
      <c r="P56" s="2075"/>
      <c r="Q56" s="2075"/>
      <c r="R56" s="2075"/>
      <c r="S56" s="2075"/>
      <c r="T56" s="2075"/>
      <c r="U56" s="2075"/>
      <c r="V56" s="2075"/>
      <c r="W56" s="2075"/>
      <c r="X56" s="2075"/>
      <c r="Y56" s="2075"/>
      <c r="Z56" s="2073"/>
      <c r="AA56" s="2073"/>
      <c r="AB56" s="2073"/>
      <c r="AC56" s="2073"/>
      <c r="AD56" s="2073"/>
    </row>
    <row r="57" spans="1:40" s="102" customFormat="1" x14ac:dyDescent="0.2">
      <c r="A57" s="2056"/>
      <c r="B57" s="2057"/>
      <c r="C57" s="2074"/>
      <c r="D57" s="2075"/>
      <c r="E57" s="2075"/>
      <c r="F57" s="2075"/>
      <c r="G57" s="2075"/>
      <c r="H57" s="2075"/>
      <c r="I57" s="2075"/>
      <c r="J57" s="2075"/>
      <c r="K57" s="2075"/>
      <c r="L57" s="2075"/>
      <c r="M57" s="2075"/>
      <c r="N57" s="2075"/>
      <c r="O57" s="2075"/>
      <c r="P57" s="2075"/>
      <c r="Q57" s="2075"/>
      <c r="R57" s="2075"/>
      <c r="S57" s="2075"/>
      <c r="T57" s="2075"/>
      <c r="U57" s="2075"/>
      <c r="V57" s="2075"/>
      <c r="W57" s="2075"/>
      <c r="X57" s="2075"/>
      <c r="Y57" s="2075"/>
      <c r="Z57" s="2073"/>
      <c r="AA57" s="2073"/>
      <c r="AB57" s="2073"/>
      <c r="AC57" s="2073"/>
      <c r="AD57" s="2073"/>
    </row>
    <row r="58" spans="1:40" s="102" customFormat="1" x14ac:dyDescent="0.2">
      <c r="B58" s="2048"/>
      <c r="C58" s="2076"/>
      <c r="D58" s="2073"/>
      <c r="E58" s="2073"/>
      <c r="F58" s="2073"/>
      <c r="G58" s="2073"/>
      <c r="H58" s="2073"/>
      <c r="I58" s="2073"/>
      <c r="J58" s="2073"/>
      <c r="K58" s="2073"/>
      <c r="L58" s="2073"/>
      <c r="M58" s="2073"/>
      <c r="N58" s="2073"/>
      <c r="O58" s="2073"/>
      <c r="P58" s="2073"/>
      <c r="Q58" s="2073"/>
      <c r="R58" s="2073"/>
      <c r="S58" s="2073"/>
      <c r="T58" s="2073"/>
      <c r="U58" s="2073"/>
      <c r="V58" s="2073"/>
      <c r="W58" s="2073"/>
      <c r="X58" s="2073"/>
      <c r="Y58" s="2073"/>
      <c r="Z58" s="2073"/>
      <c r="AA58" s="2073"/>
      <c r="AB58" s="2073"/>
      <c r="AC58" s="2073"/>
      <c r="AD58" s="2073"/>
    </row>
    <row r="59" spans="1:40" s="102" customFormat="1" x14ac:dyDescent="0.2">
      <c r="B59" s="2048"/>
      <c r="C59" s="2076"/>
      <c r="D59" s="2073"/>
      <c r="E59" s="2073"/>
      <c r="F59" s="2073"/>
      <c r="G59" s="2073"/>
      <c r="H59" s="2073"/>
      <c r="I59" s="2073"/>
      <c r="J59" s="2073"/>
      <c r="K59" s="2073"/>
      <c r="L59" s="2073"/>
      <c r="M59" s="2073"/>
      <c r="N59" s="2073"/>
      <c r="O59" s="2073"/>
      <c r="P59" s="2073"/>
      <c r="Q59" s="2073"/>
      <c r="R59" s="2073"/>
      <c r="S59" s="2073"/>
      <c r="T59" s="2073"/>
      <c r="U59" s="2073"/>
      <c r="V59" s="2073"/>
      <c r="W59" s="2073"/>
      <c r="X59" s="2073"/>
      <c r="Y59" s="2073"/>
      <c r="Z59" s="2073"/>
      <c r="AA59" s="2073"/>
      <c r="AB59" s="2073"/>
      <c r="AC59" s="2073"/>
      <c r="AD59" s="2073"/>
    </row>
    <row r="60" spans="1:40" s="102" customFormat="1" x14ac:dyDescent="0.2">
      <c r="B60" s="2048"/>
      <c r="C60" s="2076"/>
      <c r="D60" s="2073"/>
      <c r="E60" s="2073"/>
      <c r="F60" s="2073"/>
      <c r="G60" s="2073"/>
      <c r="H60" s="2073"/>
      <c r="I60" s="2073"/>
      <c r="J60" s="2073"/>
      <c r="K60" s="2073"/>
      <c r="L60" s="2073"/>
      <c r="M60" s="2073"/>
      <c r="N60" s="2073"/>
      <c r="O60" s="2073"/>
      <c r="P60" s="2073"/>
      <c r="Q60" s="2073"/>
      <c r="R60" s="2073"/>
      <c r="S60" s="2073"/>
      <c r="T60" s="2073"/>
      <c r="U60" s="2073"/>
      <c r="V60" s="2073"/>
      <c r="W60" s="2073"/>
      <c r="X60" s="2073"/>
      <c r="Y60" s="2073"/>
      <c r="Z60" s="2073"/>
      <c r="AA60" s="2073"/>
      <c r="AB60" s="2073"/>
      <c r="AC60" s="2073"/>
      <c r="AD60" s="2073"/>
    </row>
    <row r="61" spans="1:40" s="102" customFormat="1" x14ac:dyDescent="0.2">
      <c r="B61" s="2048"/>
      <c r="C61" s="2076"/>
      <c r="D61" s="2073"/>
      <c r="E61" s="2073"/>
      <c r="F61" s="2073"/>
      <c r="G61" s="2073"/>
      <c r="H61" s="2073"/>
      <c r="I61" s="2073"/>
      <c r="J61" s="2073"/>
      <c r="K61" s="2073"/>
      <c r="L61" s="2073"/>
      <c r="M61" s="2073"/>
      <c r="N61" s="2073"/>
      <c r="O61" s="2073"/>
      <c r="P61" s="2073"/>
      <c r="Q61" s="2073"/>
      <c r="R61" s="2073"/>
      <c r="S61" s="2073"/>
      <c r="T61" s="2073"/>
      <c r="U61" s="2073"/>
      <c r="V61" s="2073"/>
      <c r="W61" s="2073"/>
      <c r="X61" s="2073"/>
      <c r="Y61" s="2073"/>
      <c r="Z61" s="2073"/>
      <c r="AA61" s="2073"/>
      <c r="AB61" s="2073"/>
      <c r="AC61" s="2073"/>
      <c r="AD61" s="2073"/>
    </row>
  </sheetData>
  <sheetProtection password="F8BD" sheet="1" objects="1" scenarios="1"/>
  <mergeCells count="8">
    <mergeCell ref="A48:B48"/>
    <mergeCell ref="A47:B47"/>
    <mergeCell ref="A1:F1"/>
    <mergeCell ref="A2:E2"/>
    <mergeCell ref="A3:E3"/>
    <mergeCell ref="A4:E4"/>
    <mergeCell ref="A23:A24"/>
    <mergeCell ref="B23:W24"/>
  </mergeCells>
  <phoneticPr fontId="135" type="noConversion"/>
  <pageMargins left="0.39370078740157483" right="0.39370078740157483" top="0.74803149606299213" bottom="0.74803149606299213" header="0.31496062992125984" footer="0.31496062992125984"/>
  <pageSetup scale="33" fitToHeight="5" orientation="landscape"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42"/>
    <pageSetUpPr fitToPage="1"/>
  </sheetPr>
  <dimension ref="A1:AN54"/>
  <sheetViews>
    <sheetView workbookViewId="0">
      <selection activeCell="D24" sqref="D24"/>
    </sheetView>
  </sheetViews>
  <sheetFormatPr defaultColWidth="9.140625" defaultRowHeight="11.25" x14ac:dyDescent="0.2"/>
  <cols>
    <col min="1" max="1" width="32.140625" style="46" customWidth="1"/>
    <col min="2" max="2" width="18.140625" style="295" customWidth="1"/>
    <col min="3" max="3" width="15.7109375" style="296" customWidth="1"/>
    <col min="4" max="6" width="15.7109375" style="297" customWidth="1"/>
    <col min="7" max="9" width="15.7109375" style="297" hidden="1" customWidth="1"/>
    <col min="10" max="12" width="15.7109375" style="297" customWidth="1"/>
    <col min="13" max="23" width="15.7109375" style="297" hidden="1" customWidth="1"/>
    <col min="24" max="30" width="9.140625" style="297"/>
    <col min="31" max="16384" width="9.140625" style="46"/>
  </cols>
  <sheetData>
    <row r="1" spans="1:40" s="8" customFormat="1" ht="68.25" customHeight="1" x14ac:dyDescent="0.2">
      <c r="A1" s="2439"/>
      <c r="B1" s="2439"/>
      <c r="C1" s="2439"/>
      <c r="D1" s="2439"/>
      <c r="E1" s="2439"/>
      <c r="F1" s="2439"/>
    </row>
    <row r="2" spans="1:40" s="8" customFormat="1" ht="68.25" customHeight="1" x14ac:dyDescent="0.3">
      <c r="A2" s="2473"/>
      <c r="B2" s="2473"/>
      <c r="C2" s="2473"/>
      <c r="D2" s="2473"/>
      <c r="E2" s="2473"/>
    </row>
    <row r="3" spans="1:40" s="8" customFormat="1" ht="25.5" customHeight="1" x14ac:dyDescent="0.25">
      <c r="A3" s="2474"/>
      <c r="B3" s="2474"/>
      <c r="C3" s="2474"/>
      <c r="D3" s="2474"/>
      <c r="E3" s="2474"/>
      <c r="G3" s="9"/>
    </row>
    <row r="4" spans="1:40" s="8" customFormat="1" ht="24.75" customHeight="1" x14ac:dyDescent="0.25">
      <c r="A4" s="2475" t="str">
        <f>'I1 Intro'!C11</f>
        <v>EB-2019-0037</v>
      </c>
      <c r="B4" s="2475"/>
      <c r="C4" s="2475"/>
      <c r="D4" s="2475"/>
      <c r="E4" s="2475"/>
    </row>
    <row r="5" spans="1:40" s="8" customFormat="1" ht="21" customHeight="1" x14ac:dyDescent="0.3">
      <c r="A5" s="299" t="str">
        <f>"Sheet I6.2 Customer Data Worksheet  - "&amp;  'I2 LDC class'!$C$17</f>
        <v>Sheet I6.2 Customer Data Worksheet  - Initial Application</v>
      </c>
      <c r="B5" s="300"/>
      <c r="C5" s="300"/>
      <c r="D5" s="59"/>
      <c r="E5" s="301"/>
    </row>
    <row r="6" spans="1:40" s="8" customFormat="1" ht="6" customHeight="1" x14ac:dyDescent="0.2">
      <c r="A6" s="11"/>
      <c r="B6" s="11"/>
      <c r="C6" s="11"/>
      <c r="D6" s="11"/>
      <c r="E6" s="11"/>
      <c r="F6" s="11"/>
      <c r="G6" s="11"/>
      <c r="H6" s="11"/>
      <c r="I6" s="11"/>
      <c r="J6" s="11"/>
      <c r="K6" s="11"/>
      <c r="L6" s="11"/>
      <c r="M6" s="11"/>
      <c r="N6" s="11"/>
      <c r="O6" s="11"/>
    </row>
    <row r="8" spans="1:40" ht="27.75" hidden="1" customHeight="1" x14ac:dyDescent="0.2">
      <c r="A8" s="290"/>
      <c r="E8" s="46"/>
      <c r="F8" s="46"/>
      <c r="G8" s="46"/>
      <c r="H8" s="46"/>
      <c r="I8" s="46"/>
    </row>
    <row r="9" spans="1:40" ht="24" hidden="1" customHeight="1" x14ac:dyDescent="0.2">
      <c r="C9" s="298"/>
      <c r="F9" s="46"/>
      <c r="G9" s="46"/>
      <c r="H9" s="46"/>
      <c r="I9" s="46"/>
    </row>
    <row r="10" spans="1:40" s="306" customFormat="1" ht="12.75" x14ac:dyDescent="0.2">
      <c r="B10" s="309"/>
      <c r="D10" s="310">
        <v>1</v>
      </c>
      <c r="E10" s="310">
        <v>2</v>
      </c>
      <c r="F10" s="310">
        <v>3</v>
      </c>
      <c r="G10" s="310">
        <v>4</v>
      </c>
      <c r="H10" s="310">
        <v>5</v>
      </c>
      <c r="I10" s="310">
        <v>6</v>
      </c>
      <c r="J10" s="310">
        <v>7</v>
      </c>
      <c r="K10" s="310">
        <v>8</v>
      </c>
      <c r="L10" s="310">
        <v>9</v>
      </c>
      <c r="M10" s="310">
        <v>10</v>
      </c>
      <c r="N10" s="310">
        <v>11</v>
      </c>
      <c r="O10" s="310">
        <v>12</v>
      </c>
      <c r="P10" s="310">
        <v>13</v>
      </c>
      <c r="Q10" s="310">
        <v>14</v>
      </c>
      <c r="R10" s="310">
        <v>15</v>
      </c>
      <c r="S10" s="310">
        <v>16</v>
      </c>
      <c r="T10" s="310">
        <v>17</v>
      </c>
      <c r="U10" s="310">
        <v>18</v>
      </c>
      <c r="V10" s="310">
        <v>19</v>
      </c>
      <c r="W10" s="310">
        <v>20</v>
      </c>
      <c r="X10" s="305"/>
    </row>
    <row r="11" spans="1:40" s="1417" customFormat="1" ht="45" customHeight="1" x14ac:dyDescent="0.2">
      <c r="B11" s="304" t="s">
        <v>1183</v>
      </c>
      <c r="C11" s="1419" t="s">
        <v>763</v>
      </c>
      <c r="D11" s="292" t="str">
        <f>IF('I2 LDC class'!$D20="",'I2 LDC class'!$C20,'I2 LDC class'!$D20)</f>
        <v>Residential</v>
      </c>
      <c r="E11" s="292" t="str">
        <f>IF('I2 LDC class'!$D21="",'I2 LDC class'!$C21,'I2 LDC class'!$D21)</f>
        <v>GS &lt;50</v>
      </c>
      <c r="F11" s="292" t="str">
        <f>IF('I2 LDC class'!$D22="",'I2 LDC class'!$C22,'I2 LDC class'!$D22)</f>
        <v>GS&gt;50-Regular</v>
      </c>
      <c r="G11" s="292" t="str">
        <f>IF('I2 LDC class'!$D23="",'I2 LDC class'!$C23,'I2 LDC class'!$D23)</f>
        <v>GS&gt; 50-TOU</v>
      </c>
      <c r="H11" s="292" t="str">
        <f>IF('I2 LDC class'!$D24="",'I2 LDC class'!$C24,'I2 LDC class'!$D24)</f>
        <v>GS &gt;50-Intermediate</v>
      </c>
      <c r="I11" s="292" t="str">
        <f>IF('I2 LDC class'!$D25="",'I2 LDC class'!$C25,'I2 LDC class'!$D25)</f>
        <v>Large Use &gt;5MW</v>
      </c>
      <c r="J11" s="292" t="str">
        <f>IF('I2 LDC class'!$D26="",'I2 LDC class'!$C26,'I2 LDC class'!$D26)</f>
        <v>Street Light</v>
      </c>
      <c r="K11" s="292" t="str">
        <f>IF('I2 LDC class'!$D27="",'I2 LDC class'!$C27,'I2 LDC class'!$D27)</f>
        <v>Sentinel</v>
      </c>
      <c r="L11" s="292" t="str">
        <f>IF('I2 LDC class'!$D28="",'I2 LDC class'!$C28,'I2 LDC class'!$D28)</f>
        <v>Unmetered Scattered Load</v>
      </c>
      <c r="M11" s="292" t="str">
        <f>IF('I2 LDC class'!$D29="",'I2 LDC class'!$C29,'I2 LDC class'!$D29)</f>
        <v>Embedded Distributor</v>
      </c>
      <c r="N11" s="292" t="str">
        <f>IF('I2 LDC class'!$D30="",'I2 LDC class'!$C30,'I2 LDC class'!$D30)</f>
        <v>Back-up/Standby Power</v>
      </c>
      <c r="O11" s="292" t="str">
        <f>IF('I2 LDC class'!$D31="",'I2 LDC class'!$C31,'I2 LDC class'!$D31)</f>
        <v>Rate Class 1</v>
      </c>
      <c r="P11" s="292" t="str">
        <f>IF('I2 LDC class'!$D32="",'I2 LDC class'!$C32,'I2 LDC class'!$D32)</f>
        <v>Rate class 2</v>
      </c>
      <c r="Q11" s="292" t="str">
        <f>IF('I2 LDC class'!$D33="",'I2 LDC class'!$C33,'I2 LDC class'!$D33)</f>
        <v>Rate class 3</v>
      </c>
      <c r="R11" s="292" t="str">
        <f>IF('I2 LDC class'!$D34="",'I2 LDC class'!$C34,'I2 LDC class'!$D34)</f>
        <v>Rate class 4</v>
      </c>
      <c r="S11" s="292" t="str">
        <f>IF('I2 LDC class'!$D35="",'I2 LDC class'!$C35,'I2 LDC class'!$D35)</f>
        <v>Rate class 5</v>
      </c>
      <c r="T11" s="292" t="str">
        <f>IF('I2 LDC class'!$D36="",'I2 LDC class'!$C36,'I2 LDC class'!$D36)</f>
        <v>Rate class 6</v>
      </c>
      <c r="U11" s="292" t="str">
        <f>IF('I2 LDC class'!$D37="",'I2 LDC class'!$C37,'I2 LDC class'!$D37)</f>
        <v>Rate class 7</v>
      </c>
      <c r="V11" s="292" t="str">
        <f>IF('I2 LDC class'!$D38="",'I2 LDC class'!$C38,'I2 LDC class'!$D38)</f>
        <v>Rate class 8</v>
      </c>
      <c r="W11" s="293" t="str">
        <f>IF('I2 LDC class'!$D39="",'I2 LDC class'!$C39,'I2 LDC class'!$D39)</f>
        <v>Rate class 9</v>
      </c>
      <c r="X11" s="1418"/>
      <c r="Y11" s="1418"/>
      <c r="Z11" s="1418"/>
      <c r="AA11" s="1418"/>
      <c r="AB11" s="1418"/>
      <c r="AC11" s="1418"/>
      <c r="AD11" s="1418"/>
    </row>
    <row r="12" spans="1:40" ht="9.75" customHeight="1" x14ac:dyDescent="0.2">
      <c r="A12" s="2476" t="s">
        <v>1181</v>
      </c>
      <c r="B12" s="2478"/>
      <c r="C12" s="2479"/>
      <c r="D12" s="2479"/>
      <c r="E12" s="2479"/>
      <c r="F12" s="2479"/>
      <c r="G12" s="2479"/>
      <c r="H12" s="2479"/>
      <c r="I12" s="2479"/>
      <c r="J12" s="2479"/>
      <c r="K12" s="2479"/>
      <c r="L12" s="2479"/>
      <c r="M12" s="2479"/>
      <c r="N12" s="2479"/>
      <c r="O12" s="2479"/>
      <c r="P12" s="2479"/>
      <c r="Q12" s="2479"/>
      <c r="R12" s="2479"/>
      <c r="S12" s="2479"/>
      <c r="T12" s="2479"/>
      <c r="U12" s="2479"/>
      <c r="V12" s="2479"/>
      <c r="W12" s="2480"/>
    </row>
    <row r="13" spans="1:40" x14ac:dyDescent="0.2">
      <c r="A13" s="2477"/>
      <c r="B13" s="2481"/>
      <c r="C13" s="2482"/>
      <c r="D13" s="2482"/>
      <c r="E13" s="2482"/>
      <c r="F13" s="2482"/>
      <c r="G13" s="2482"/>
      <c r="H13" s="2482"/>
      <c r="I13" s="2482"/>
      <c r="J13" s="2482"/>
      <c r="K13" s="2482"/>
      <c r="L13" s="2482"/>
      <c r="M13" s="2482"/>
      <c r="N13" s="2482"/>
      <c r="O13" s="2482"/>
      <c r="P13" s="2482"/>
      <c r="Q13" s="2482"/>
      <c r="R13" s="2482"/>
      <c r="S13" s="2482"/>
      <c r="T13" s="2482"/>
      <c r="U13" s="2482"/>
      <c r="V13" s="2482"/>
      <c r="W13" s="2483"/>
    </row>
    <row r="14" spans="1:40" s="239" customFormat="1" ht="12.75" x14ac:dyDescent="0.2">
      <c r="A14" s="1975" t="s">
        <v>1344</v>
      </c>
      <c r="B14" s="1976" t="s">
        <v>1343</v>
      </c>
      <c r="C14" s="1977">
        <f>+SUM(D14:W14)</f>
        <v>540747.58666666667</v>
      </c>
      <c r="D14" s="1978">
        <f>D41</f>
        <v>469815.22333333339</v>
      </c>
      <c r="E14" s="1978">
        <f t="shared" ref="E14:W14" si="0">E41</f>
        <v>52548.436666666668</v>
      </c>
      <c r="F14" s="1978">
        <f t="shared" si="0"/>
        <v>18129.23</v>
      </c>
      <c r="G14" s="1978">
        <f t="shared" si="0"/>
        <v>0</v>
      </c>
      <c r="H14" s="1978">
        <f t="shared" si="0"/>
        <v>0</v>
      </c>
      <c r="I14" s="1978">
        <f t="shared" si="0"/>
        <v>0</v>
      </c>
      <c r="J14" s="1978">
        <f t="shared" si="0"/>
        <v>0</v>
      </c>
      <c r="K14" s="1978">
        <f t="shared" si="0"/>
        <v>2.0299999999999998</v>
      </c>
      <c r="L14" s="1978">
        <f t="shared" si="0"/>
        <v>252.66666666666666</v>
      </c>
      <c r="M14" s="1979">
        <f t="shared" si="0"/>
        <v>0</v>
      </c>
      <c r="N14" s="1979">
        <f t="shared" si="0"/>
        <v>0</v>
      </c>
      <c r="O14" s="1979">
        <f t="shared" si="0"/>
        <v>0</v>
      </c>
      <c r="P14" s="1979">
        <f t="shared" si="0"/>
        <v>0</v>
      </c>
      <c r="Q14" s="1979">
        <f t="shared" si="0"/>
        <v>0</v>
      </c>
      <c r="R14" s="1979">
        <f t="shared" si="0"/>
        <v>0</v>
      </c>
      <c r="S14" s="1979">
        <f t="shared" si="0"/>
        <v>0</v>
      </c>
      <c r="T14" s="1979">
        <f t="shared" si="0"/>
        <v>0</v>
      </c>
      <c r="U14" s="1979">
        <f t="shared" si="0"/>
        <v>0</v>
      </c>
      <c r="V14" s="1979">
        <f t="shared" si="0"/>
        <v>0</v>
      </c>
      <c r="W14" s="1979">
        <f t="shared" si="0"/>
        <v>0</v>
      </c>
      <c r="X14" s="1980"/>
      <c r="Y14" s="1980"/>
      <c r="Z14" s="1980"/>
      <c r="AA14" s="1980"/>
      <c r="AB14" s="1980"/>
      <c r="AC14" s="1980"/>
      <c r="AD14" s="1980"/>
      <c r="AE14" s="1980"/>
      <c r="AF14" s="1980"/>
      <c r="AG14" s="1980"/>
      <c r="AH14" s="1980"/>
      <c r="AI14" s="1980"/>
      <c r="AJ14" s="1980"/>
      <c r="AK14" s="1980"/>
      <c r="AL14" s="1980"/>
      <c r="AM14" s="1980"/>
      <c r="AN14" s="1980"/>
    </row>
    <row r="15" spans="1:40" s="307" customFormat="1" ht="25.5" x14ac:dyDescent="0.2">
      <c r="A15" s="1438" t="s">
        <v>1345</v>
      </c>
      <c r="B15" s="316" t="s">
        <v>1346</v>
      </c>
      <c r="C15" s="1447">
        <f>+SUM(D15:W15)</f>
        <v>155741.51</v>
      </c>
      <c r="D15" s="1947">
        <v>109935</v>
      </c>
      <c r="E15" s="1947">
        <v>22285.09</v>
      </c>
      <c r="F15" s="1947">
        <v>23346.880000000001</v>
      </c>
      <c r="G15" s="1947"/>
      <c r="H15" s="1947"/>
      <c r="I15" s="1947"/>
      <c r="J15" s="1947">
        <v>24.84</v>
      </c>
      <c r="K15" s="1947">
        <v>99.16</v>
      </c>
      <c r="L15" s="1947">
        <v>50.54</v>
      </c>
      <c r="M15" s="1947"/>
      <c r="N15" s="1947"/>
      <c r="O15" s="1947"/>
      <c r="P15" s="1947"/>
      <c r="Q15" s="1796"/>
      <c r="R15" s="1796"/>
      <c r="S15" s="1796"/>
      <c r="T15" s="1796"/>
      <c r="U15" s="1796"/>
      <c r="V15" s="1796"/>
      <c r="W15" s="1796"/>
      <c r="X15" s="1446"/>
      <c r="Y15" s="1446"/>
      <c r="Z15" s="1446"/>
      <c r="AA15" s="1446"/>
      <c r="AB15" s="1446"/>
      <c r="AC15" s="1446"/>
      <c r="AD15" s="1446"/>
      <c r="AE15" s="1446"/>
      <c r="AF15" s="1446"/>
      <c r="AG15" s="1446"/>
      <c r="AH15" s="1446"/>
      <c r="AI15" s="1446"/>
      <c r="AJ15" s="1446"/>
      <c r="AK15" s="1446"/>
      <c r="AL15" s="1446"/>
      <c r="AM15" s="1446"/>
      <c r="AN15" s="1446"/>
    </row>
    <row r="16" spans="1:40" s="102" customFormat="1" ht="6" customHeight="1" x14ac:dyDescent="0.2">
      <c r="A16" s="2042"/>
      <c r="B16" s="2043"/>
      <c r="C16" s="2044"/>
      <c r="D16" s="2085"/>
      <c r="E16" s="2085"/>
      <c r="F16" s="2085"/>
      <c r="G16" s="2085"/>
      <c r="H16" s="2085"/>
      <c r="I16" s="2085"/>
      <c r="J16" s="2085"/>
      <c r="K16" s="2085"/>
      <c r="L16" s="2085"/>
      <c r="M16" s="2085"/>
      <c r="N16" s="2085"/>
      <c r="O16" s="2085"/>
      <c r="P16" s="2085"/>
      <c r="Q16" s="2045"/>
      <c r="R16" s="2045"/>
      <c r="S16" s="2045"/>
      <c r="T16" s="2045"/>
      <c r="U16" s="2045"/>
      <c r="V16" s="2045"/>
      <c r="W16" s="2045"/>
      <c r="X16" s="1451"/>
      <c r="Y16" s="1451"/>
      <c r="Z16" s="1451"/>
      <c r="AA16" s="1451"/>
      <c r="AB16" s="1451"/>
      <c r="AC16" s="1451"/>
      <c r="AD16" s="1451"/>
      <c r="AE16" s="1452"/>
      <c r="AF16" s="1452"/>
      <c r="AG16" s="1452"/>
      <c r="AH16" s="1452"/>
      <c r="AI16" s="1452"/>
      <c r="AJ16" s="1452"/>
      <c r="AK16" s="1452"/>
      <c r="AL16" s="1452"/>
      <c r="AM16" s="1452"/>
      <c r="AN16" s="1452"/>
    </row>
    <row r="17" spans="1:40" ht="12.75" x14ac:dyDescent="0.2">
      <c r="A17" s="1439" t="s">
        <v>332</v>
      </c>
      <c r="B17" s="317" t="s">
        <v>838</v>
      </c>
      <c r="C17" s="1445">
        <f>+SUM(D17:W17)</f>
        <v>577668</v>
      </c>
      <c r="D17" s="1948">
        <f>ccar*12</f>
        <v>517452</v>
      </c>
      <c r="E17" s="1948">
        <f>E21*12</f>
        <v>50328</v>
      </c>
      <c r="F17" s="1948">
        <f t="shared" ref="F17:L17" si="1">F21*12</f>
        <v>6000</v>
      </c>
      <c r="G17" s="1948">
        <f t="shared" si="1"/>
        <v>0</v>
      </c>
      <c r="H17" s="1948">
        <f t="shared" si="1"/>
        <v>0</v>
      </c>
      <c r="I17" s="1948">
        <f t="shared" si="1"/>
        <v>0</v>
      </c>
      <c r="J17" s="1948">
        <f t="shared" si="1"/>
        <v>24</v>
      </c>
      <c r="K17" s="1948">
        <f t="shared" si="1"/>
        <v>1872</v>
      </c>
      <c r="L17" s="1948">
        <f t="shared" si="1"/>
        <v>1992</v>
      </c>
      <c r="M17" s="1948"/>
      <c r="N17" s="1948"/>
      <c r="O17" s="1948"/>
      <c r="P17" s="1948"/>
      <c r="Q17" s="1792"/>
      <c r="R17" s="1792"/>
      <c r="S17" s="1792"/>
      <c r="T17" s="1792"/>
      <c r="U17" s="1792"/>
      <c r="V17" s="1792"/>
      <c r="W17" s="1792"/>
      <c r="X17" s="1444"/>
      <c r="Y17" s="1444"/>
      <c r="Z17" s="1444"/>
      <c r="AA17" s="1444"/>
      <c r="AB17" s="1444"/>
      <c r="AC17" s="1444"/>
      <c r="AD17" s="1444"/>
      <c r="AE17" s="322"/>
      <c r="AF17" s="322"/>
      <c r="AG17" s="322"/>
      <c r="AH17" s="322"/>
      <c r="AI17" s="322"/>
      <c r="AJ17" s="322"/>
      <c r="AK17" s="322"/>
      <c r="AL17" s="322"/>
      <c r="AM17" s="322"/>
      <c r="AN17" s="322"/>
    </row>
    <row r="18" spans="1:40" ht="12.75" x14ac:dyDescent="0.2">
      <c r="A18" s="1696" t="s">
        <v>462</v>
      </c>
      <c r="B18" s="1945" t="s">
        <v>1710</v>
      </c>
      <c r="C18" s="1445"/>
      <c r="D18" s="1948"/>
      <c r="E18" s="1948"/>
      <c r="F18" s="1948"/>
      <c r="G18" s="1948"/>
      <c r="H18" s="1948"/>
      <c r="I18" s="1948"/>
      <c r="J18" s="1948">
        <v>9958</v>
      </c>
      <c r="K18" s="1948">
        <v>360</v>
      </c>
      <c r="L18" s="1948">
        <v>289</v>
      </c>
      <c r="M18" s="1948"/>
      <c r="N18" s="1948"/>
      <c r="O18" s="1948"/>
      <c r="P18" s="1948"/>
      <c r="Q18" s="1792"/>
      <c r="R18" s="1792"/>
      <c r="S18" s="1792"/>
      <c r="T18" s="1792"/>
      <c r="U18" s="1792"/>
      <c r="V18" s="1792"/>
      <c r="W18" s="1792"/>
      <c r="X18" s="1444"/>
      <c r="Y18" s="1444"/>
      <c r="Z18" s="1444"/>
      <c r="AA18" s="1444"/>
      <c r="AB18" s="1444"/>
      <c r="AC18" s="1444"/>
      <c r="AD18" s="1444"/>
      <c r="AE18" s="322"/>
      <c r="AF18" s="322"/>
      <c r="AG18" s="322"/>
      <c r="AH18" s="322"/>
      <c r="AI18" s="322"/>
      <c r="AJ18" s="322"/>
      <c r="AK18" s="322"/>
      <c r="AL18" s="322"/>
      <c r="AM18" s="322"/>
      <c r="AN18" s="322"/>
    </row>
    <row r="19" spans="1:40" ht="12.75" x14ac:dyDescent="0.2">
      <c r="A19" s="1697" t="s">
        <v>1182</v>
      </c>
      <c r="B19" s="315" t="s">
        <v>1185</v>
      </c>
      <c r="C19" s="1445">
        <f>+SUM(D19:W19)</f>
        <v>10607</v>
      </c>
      <c r="D19" s="1948"/>
      <c r="E19" s="1948"/>
      <c r="F19" s="1948"/>
      <c r="G19" s="1948"/>
      <c r="H19" s="1948"/>
      <c r="I19" s="1948"/>
      <c r="J19" s="1949">
        <v>9958</v>
      </c>
      <c r="K19" s="1948">
        <v>360</v>
      </c>
      <c r="L19" s="1948">
        <v>289</v>
      </c>
      <c r="M19" s="1948"/>
      <c r="N19" s="1948"/>
      <c r="O19" s="1948"/>
      <c r="P19" s="1948"/>
      <c r="Q19" s="1792"/>
      <c r="R19" s="1792"/>
      <c r="S19" s="1792"/>
      <c r="T19" s="1792"/>
      <c r="U19" s="1792"/>
      <c r="V19" s="1792"/>
      <c r="W19" s="1792"/>
      <c r="X19" s="1444"/>
      <c r="Y19" s="1444"/>
      <c r="Z19" s="1444"/>
      <c r="AA19" s="1444"/>
      <c r="AB19" s="1444"/>
      <c r="AC19" s="1444"/>
      <c r="AD19" s="1444"/>
      <c r="AE19" s="322"/>
      <c r="AF19" s="322"/>
      <c r="AG19" s="322"/>
      <c r="AH19" s="322"/>
      <c r="AI19" s="322"/>
      <c r="AJ19" s="322"/>
      <c r="AK19" s="322"/>
      <c r="AL19" s="322"/>
      <c r="AM19" s="322"/>
      <c r="AN19" s="322"/>
    </row>
    <row r="20" spans="1:40" s="102" customFormat="1" ht="6" customHeight="1" x14ac:dyDescent="0.2">
      <c r="A20" s="2042"/>
      <c r="B20" s="2043"/>
      <c r="C20" s="2044"/>
      <c r="D20" s="2085"/>
      <c r="E20" s="2085"/>
      <c r="F20" s="2085"/>
      <c r="G20" s="2085"/>
      <c r="H20" s="2085"/>
      <c r="I20" s="2085"/>
      <c r="J20" s="2085"/>
      <c r="K20" s="2085"/>
      <c r="L20" s="2085"/>
      <c r="M20" s="2085"/>
      <c r="N20" s="2085"/>
      <c r="O20" s="2085"/>
      <c r="P20" s="2085"/>
      <c r="Q20" s="2045"/>
      <c r="R20" s="2045"/>
      <c r="S20" s="2045"/>
      <c r="T20" s="2045"/>
      <c r="U20" s="2045"/>
      <c r="V20" s="2045"/>
      <c r="W20" s="2045"/>
      <c r="X20" s="1451"/>
      <c r="Y20" s="1451"/>
      <c r="Z20" s="1451"/>
      <c r="AA20" s="1451"/>
      <c r="AB20" s="1451"/>
      <c r="AC20" s="1451"/>
      <c r="AD20" s="1451"/>
      <c r="AE20" s="1452"/>
      <c r="AF20" s="1452"/>
      <c r="AG20" s="1452"/>
      <c r="AH20" s="1452"/>
      <c r="AI20" s="1452"/>
      <c r="AJ20" s="1452"/>
      <c r="AK20" s="1452"/>
      <c r="AL20" s="1452"/>
      <c r="AM20" s="1452"/>
      <c r="AN20" s="1452"/>
    </row>
    <row r="21" spans="1:40" ht="12.75" x14ac:dyDescent="0.2">
      <c r="A21" s="1659" t="s">
        <v>457</v>
      </c>
      <c r="B21" s="1944" t="s">
        <v>704</v>
      </c>
      <c r="C21" s="1445">
        <f>+SUM(D21:W21)</f>
        <v>48139</v>
      </c>
      <c r="D21" s="1948">
        <v>43121</v>
      </c>
      <c r="E21" s="1948">
        <v>4194</v>
      </c>
      <c r="F21" s="1948">
        <v>500</v>
      </c>
      <c r="G21" s="1948"/>
      <c r="H21" s="1948"/>
      <c r="I21" s="1948"/>
      <c r="J21" s="1948">
        <v>2</v>
      </c>
      <c r="K21" s="1948">
        <v>156</v>
      </c>
      <c r="L21" s="1948">
        <v>166</v>
      </c>
      <c r="M21" s="1948"/>
      <c r="N21" s="1948"/>
      <c r="O21" s="1948"/>
      <c r="P21" s="1948"/>
      <c r="Q21" s="1792"/>
      <c r="R21" s="1792"/>
      <c r="S21" s="1792"/>
      <c r="T21" s="1792"/>
      <c r="U21" s="1792"/>
      <c r="V21" s="1792"/>
      <c r="W21" s="1792"/>
      <c r="X21" s="1444"/>
      <c r="Y21" s="1444"/>
      <c r="Z21" s="1444"/>
      <c r="AA21" s="1444"/>
      <c r="AB21" s="1444"/>
      <c r="AC21" s="1444"/>
      <c r="AD21" s="1444"/>
      <c r="AE21" s="322"/>
      <c r="AF21" s="322"/>
      <c r="AG21" s="322"/>
      <c r="AH21" s="322"/>
      <c r="AI21" s="322"/>
      <c r="AJ21" s="322"/>
      <c r="AK21" s="322"/>
      <c r="AL21" s="322"/>
      <c r="AM21" s="322"/>
      <c r="AN21" s="322"/>
    </row>
    <row r="22" spans="1:40" ht="12.75" x14ac:dyDescent="0.2">
      <c r="A22" s="1438" t="s">
        <v>744</v>
      </c>
      <c r="B22" s="1944" t="s">
        <v>796</v>
      </c>
      <c r="C22" s="1445">
        <f>+SUM(D22:W22)</f>
        <v>0</v>
      </c>
      <c r="D22" s="1948"/>
      <c r="E22" s="1948"/>
      <c r="F22" s="1948"/>
      <c r="G22" s="1948"/>
      <c r="H22" s="1948"/>
      <c r="I22" s="1948"/>
      <c r="J22" s="1948"/>
      <c r="K22" s="1948"/>
      <c r="L22" s="1948"/>
      <c r="M22" s="1948"/>
      <c r="N22" s="1948"/>
      <c r="O22" s="1948"/>
      <c r="P22" s="1948"/>
      <c r="Q22" s="1792"/>
      <c r="R22" s="1792"/>
      <c r="S22" s="1792"/>
      <c r="T22" s="1792"/>
      <c r="U22" s="1792"/>
      <c r="V22" s="1792"/>
      <c r="W22" s="1792"/>
      <c r="X22" s="1444"/>
      <c r="Y22" s="1444"/>
      <c r="Z22" s="1444"/>
      <c r="AA22" s="1444"/>
      <c r="AB22" s="1444"/>
      <c r="AC22" s="1444"/>
      <c r="AD22" s="1444"/>
      <c r="AE22" s="322"/>
      <c r="AF22" s="322"/>
      <c r="AG22" s="322"/>
      <c r="AH22" s="322"/>
      <c r="AI22" s="322"/>
      <c r="AJ22" s="322"/>
      <c r="AK22" s="322"/>
      <c r="AL22" s="322"/>
      <c r="AM22" s="322"/>
      <c r="AN22" s="322"/>
    </row>
    <row r="23" spans="1:40" ht="12.75" x14ac:dyDescent="0.2">
      <c r="A23" s="1438" t="s">
        <v>745</v>
      </c>
      <c r="B23" s="1944" t="s">
        <v>703</v>
      </c>
      <c r="C23" s="1445">
        <f>+SUM(D23:W23)</f>
        <v>49019.805582164634</v>
      </c>
      <c r="D23" s="1948">
        <f>ccar</f>
        <v>43121</v>
      </c>
      <c r="E23" s="1948">
        <f>E21</f>
        <v>4194</v>
      </c>
      <c r="F23" s="1948">
        <v>500</v>
      </c>
      <c r="G23" s="1948"/>
      <c r="H23" s="1948"/>
      <c r="I23" s="1948"/>
      <c r="J23" s="1449">
        <f>IF(ISERROR(J$18/C52),0,J$18/C52)</f>
        <v>882.80558216463612</v>
      </c>
      <c r="K23" s="1948">
        <v>156</v>
      </c>
      <c r="L23" s="1948">
        <v>166</v>
      </c>
      <c r="M23" s="1948"/>
      <c r="N23" s="1948"/>
      <c r="O23" s="1948"/>
      <c r="P23" s="1948"/>
      <c r="Q23" s="1792"/>
      <c r="R23" s="1792"/>
      <c r="S23" s="1792"/>
      <c r="T23" s="1792"/>
      <c r="U23" s="1792"/>
      <c r="V23" s="1792"/>
      <c r="W23" s="1792"/>
      <c r="X23" s="1444"/>
      <c r="Y23" s="1444"/>
      <c r="Z23" s="1444"/>
      <c r="AA23" s="1444"/>
      <c r="AB23" s="1444"/>
      <c r="AC23" s="1444"/>
      <c r="AD23" s="1444"/>
      <c r="AE23" s="322"/>
      <c r="AF23" s="322"/>
      <c r="AG23" s="322"/>
      <c r="AH23" s="322"/>
      <c r="AI23" s="322"/>
      <c r="AJ23" s="322"/>
      <c r="AK23" s="322"/>
      <c r="AL23" s="322"/>
      <c r="AM23" s="322"/>
      <c r="AN23" s="322"/>
    </row>
    <row r="24" spans="1:40" ht="12.75" x14ac:dyDescent="0.2">
      <c r="A24" s="1436" t="s">
        <v>1049</v>
      </c>
      <c r="B24" s="1944" t="s">
        <v>1054</v>
      </c>
      <c r="C24" s="1445">
        <f>+SUM(D24:W24)</f>
        <v>48978.805582164634</v>
      </c>
      <c r="D24" s="1948">
        <f>ccar</f>
        <v>43121</v>
      </c>
      <c r="E24" s="1948">
        <f>E21</f>
        <v>4194</v>
      </c>
      <c r="F24" s="1949">
        <v>459</v>
      </c>
      <c r="G24" s="1949"/>
      <c r="H24" s="1949"/>
      <c r="I24" s="1949"/>
      <c r="J24" s="1449">
        <f>IF(ISERROR(J$18/C53),0,J$18/C53)</f>
        <v>882.80558216463612</v>
      </c>
      <c r="K24" s="1948">
        <v>156</v>
      </c>
      <c r="L24" s="1948">
        <v>166</v>
      </c>
      <c r="M24" s="1948"/>
      <c r="N24" s="1948"/>
      <c r="O24" s="1948"/>
      <c r="P24" s="1948"/>
      <c r="Q24" s="1792"/>
      <c r="R24" s="1792"/>
      <c r="S24" s="1792"/>
      <c r="T24" s="1792"/>
      <c r="U24" s="1792"/>
      <c r="V24" s="1792"/>
      <c r="W24" s="1792"/>
      <c r="X24" s="1444"/>
      <c r="Y24" s="1444"/>
      <c r="Z24" s="1444"/>
      <c r="AA24" s="1444"/>
      <c r="AB24" s="1444"/>
      <c r="AC24" s="1444"/>
      <c r="AD24" s="1444"/>
      <c r="AE24" s="322"/>
      <c r="AF24" s="322"/>
      <c r="AG24" s="322"/>
      <c r="AH24" s="322"/>
      <c r="AI24" s="322"/>
      <c r="AJ24" s="322"/>
      <c r="AK24" s="322"/>
      <c r="AL24" s="322"/>
      <c r="AM24" s="322"/>
      <c r="AN24" s="322"/>
    </row>
    <row r="25" spans="1:40" ht="12.75" x14ac:dyDescent="0.2">
      <c r="A25" s="1438" t="s">
        <v>746</v>
      </c>
      <c r="B25" s="1944" t="s">
        <v>702</v>
      </c>
      <c r="C25" s="1445">
        <f>+SUM(D25:W25)</f>
        <v>48096</v>
      </c>
      <c r="D25" s="1948">
        <f>ccar</f>
        <v>43121</v>
      </c>
      <c r="E25" s="1948">
        <f>E21</f>
        <v>4194</v>
      </c>
      <c r="F25" s="1949">
        <v>459</v>
      </c>
      <c r="G25" s="1948"/>
      <c r="H25" s="1948"/>
      <c r="I25" s="1948"/>
      <c r="J25" s="1948"/>
      <c r="K25" s="1948">
        <v>156</v>
      </c>
      <c r="L25" s="1948">
        <v>166</v>
      </c>
      <c r="M25" s="1948"/>
      <c r="N25" s="1948"/>
      <c r="O25" s="1948"/>
      <c r="P25" s="1948"/>
      <c r="Q25" s="1792"/>
      <c r="R25" s="1792"/>
      <c r="S25" s="1792"/>
      <c r="T25" s="1792"/>
      <c r="U25" s="1792"/>
      <c r="V25" s="1792"/>
      <c r="W25" s="1792"/>
      <c r="X25" s="1444"/>
      <c r="Y25" s="1444"/>
      <c r="Z25" s="1444"/>
      <c r="AA25" s="1444"/>
      <c r="AB25" s="1444"/>
      <c r="AC25" s="1444"/>
      <c r="AD25" s="1444"/>
      <c r="AE25" s="322"/>
      <c r="AF25" s="322"/>
      <c r="AG25" s="322"/>
      <c r="AH25" s="322"/>
      <c r="AI25" s="322"/>
      <c r="AJ25" s="322"/>
      <c r="AK25" s="322"/>
      <c r="AL25" s="322"/>
      <c r="AM25" s="322"/>
      <c r="AN25" s="322"/>
    </row>
    <row r="26" spans="1:40" s="102" customFormat="1" ht="6" customHeight="1" x14ac:dyDescent="0.2">
      <c r="A26" s="2082"/>
      <c r="B26" s="2083"/>
      <c r="C26" s="2044"/>
      <c r="D26" s="2045"/>
      <c r="E26" s="2045"/>
      <c r="F26" s="2045"/>
      <c r="G26" s="2045"/>
      <c r="H26" s="2045"/>
      <c r="I26" s="2045"/>
      <c r="J26" s="2045"/>
      <c r="K26" s="2045"/>
      <c r="L26" s="2045"/>
      <c r="M26" s="2045"/>
      <c r="N26" s="2045"/>
      <c r="O26" s="2045"/>
      <c r="P26" s="2045"/>
      <c r="Q26" s="2045"/>
      <c r="R26" s="2045"/>
      <c r="S26" s="2045"/>
      <c r="T26" s="2045"/>
      <c r="U26" s="2045"/>
      <c r="V26" s="2045"/>
      <c r="W26" s="2045"/>
      <c r="X26" s="1451"/>
      <c r="Y26" s="1451"/>
      <c r="Z26" s="1451"/>
      <c r="AA26" s="1451"/>
      <c r="AB26" s="1451"/>
      <c r="AC26" s="1451"/>
      <c r="AD26" s="1451"/>
      <c r="AE26" s="1452"/>
      <c r="AF26" s="1452"/>
      <c r="AG26" s="1452"/>
      <c r="AH26" s="1452"/>
      <c r="AI26" s="1452"/>
      <c r="AJ26" s="1452"/>
      <c r="AK26" s="1452"/>
      <c r="AL26" s="1452"/>
      <c r="AM26" s="1452"/>
      <c r="AN26" s="1452"/>
    </row>
    <row r="27" spans="1:40" s="102" customFormat="1" ht="12.75" x14ac:dyDescent="0.2">
      <c r="A27" s="1440" t="s">
        <v>1272</v>
      </c>
      <c r="B27" s="2084" t="s">
        <v>1275</v>
      </c>
      <c r="C27" s="2080">
        <f>+SUM(D27:W27)</f>
        <v>43121</v>
      </c>
      <c r="D27" s="2080">
        <f>IF(D19&gt;0,D19*'I5.2 Weighting Factors'!D12,'I5.2 Weighting Factors'!D12*D25)</f>
        <v>43121</v>
      </c>
      <c r="E27" s="2080">
        <f>IF(E19&gt;0,E19*'I5.2 Weighting Factors'!E12,'I5.2 Weighting Factors'!E12*E25)</f>
        <v>0</v>
      </c>
      <c r="F27" s="2080">
        <f>IF(F19&gt;0,F19*'I5.2 Weighting Factors'!F12,'I5.2 Weighting Factors'!F12*F25)</f>
        <v>0</v>
      </c>
      <c r="G27" s="2080">
        <f>IF(G19&gt;0,G19*'I5.2 Weighting Factors'!G12,'I5.2 Weighting Factors'!G12*G25)</f>
        <v>0</v>
      </c>
      <c r="H27" s="2080">
        <f>IF(H19&gt;0,H19*'I5.2 Weighting Factors'!H12,'I5.2 Weighting Factors'!H12*H25)</f>
        <v>0</v>
      </c>
      <c r="I27" s="2080">
        <f>IF(I19&gt;0,I19*'I5.2 Weighting Factors'!I12,'I5.2 Weighting Factors'!I12*I25)</f>
        <v>0</v>
      </c>
      <c r="J27" s="2080">
        <f>IF(J19&gt;0,J19*'I5.2 Weighting Factors'!J12,'I5.2 Weighting Factors'!J12*J25)</f>
        <v>0</v>
      </c>
      <c r="K27" s="2080">
        <f>IF(K19&gt;0,K19*'I5.2 Weighting Factors'!K12,'I5.2 Weighting Factors'!K12*K25)</f>
        <v>0</v>
      </c>
      <c r="L27" s="2080">
        <f>IF(L19&gt;0,L19*'I5.2 Weighting Factors'!L12,'I5.2 Weighting Factors'!L12*L25)</f>
        <v>0</v>
      </c>
      <c r="M27" s="2080">
        <f>IF(M19&gt;0,M19*'I5.2 Weighting Factors'!M12,'I5.2 Weighting Factors'!M12*M25)</f>
        <v>0</v>
      </c>
      <c r="N27" s="2080">
        <f>IF(N19&gt;0,N19*'I5.2 Weighting Factors'!N12,'I5.2 Weighting Factors'!N12*N25)</f>
        <v>0</v>
      </c>
      <c r="O27" s="2080">
        <f>IF(O19&gt;0,O19*'I5.2 Weighting Factors'!O12,'I5.2 Weighting Factors'!O12*O25)</f>
        <v>0</v>
      </c>
      <c r="P27" s="2080">
        <f>IF(P19&gt;0,P19*'I5.2 Weighting Factors'!P12,'I5.2 Weighting Factors'!P12*P25)</f>
        <v>0</v>
      </c>
      <c r="Q27" s="2080">
        <f>IF(Q19&gt;0,Q19*'I5.2 Weighting Factors'!Q12,'I5.2 Weighting Factors'!Q12*Q25)</f>
        <v>0</v>
      </c>
      <c r="R27" s="2080">
        <f>IF(R19&gt;0,R19*'I5.2 Weighting Factors'!R12,'I5.2 Weighting Factors'!R12*R25)</f>
        <v>0</v>
      </c>
      <c r="S27" s="2080">
        <f>IF(S19&gt;0,S19*'I5.2 Weighting Factors'!S12,'I5.2 Weighting Factors'!S12*S25)</f>
        <v>0</v>
      </c>
      <c r="T27" s="2080">
        <f>IF(T19&gt;0,T19*'I5.2 Weighting Factors'!T12,'I5.2 Weighting Factors'!T12*T25)</f>
        <v>0</v>
      </c>
      <c r="U27" s="2080">
        <f>IF(U19&gt;0,U19*'I5.2 Weighting Factors'!U12,'I5.2 Weighting Factors'!U12*U25)</f>
        <v>0</v>
      </c>
      <c r="V27" s="2080">
        <f>IF(V19&gt;0,V19*'I5.2 Weighting Factors'!V12,'I5.2 Weighting Factors'!V12*V25)</f>
        <v>0</v>
      </c>
      <c r="W27" s="2080">
        <f>IF(W19&gt;0,W19*'I5.2 Weighting Factors'!W12,'I5.2 Weighting Factors'!W12*W25)</f>
        <v>0</v>
      </c>
      <c r="X27" s="1451"/>
      <c r="Y27" s="1451"/>
      <c r="Z27" s="1451"/>
      <c r="AA27" s="1451"/>
      <c r="AB27" s="1451"/>
      <c r="AC27" s="1451"/>
      <c r="AD27" s="1451"/>
      <c r="AE27" s="1452"/>
      <c r="AF27" s="1452"/>
      <c r="AG27" s="1452"/>
      <c r="AH27" s="1452"/>
      <c r="AI27" s="1452"/>
      <c r="AJ27" s="1452"/>
      <c r="AK27" s="1452"/>
      <c r="AL27" s="1452"/>
      <c r="AM27" s="1452"/>
      <c r="AN27" s="1452"/>
    </row>
    <row r="28" spans="1:40" s="308" customFormat="1" ht="12.75" x14ac:dyDescent="0.2">
      <c r="A28" s="1441" t="s">
        <v>772</v>
      </c>
      <c r="B28" s="318" t="s">
        <v>774</v>
      </c>
      <c r="C28" s="1448">
        <f>SUM(D28:W28)</f>
        <v>6115000.0000000009</v>
      </c>
      <c r="D28" s="1449">
        <f>'I7.1 Meter Capital'!F22</f>
        <v>4715179.2</v>
      </c>
      <c r="E28" s="1449">
        <f>'I7.1 Meter Capital'!I22</f>
        <v>1136123.6000000001</v>
      </c>
      <c r="F28" s="1449">
        <f>'I7.1 Meter Capital'!L22</f>
        <v>263697.2</v>
      </c>
      <c r="G28" s="1449">
        <f>'I7.1 Meter Capital'!O22</f>
        <v>0</v>
      </c>
      <c r="H28" s="1449">
        <f>'I7.1 Meter Capital'!R22</f>
        <v>0</v>
      </c>
      <c r="I28" s="1449">
        <f>'I7.1 Meter Capital'!U22</f>
        <v>0</v>
      </c>
      <c r="J28" s="1449">
        <f>'I7.1 Meter Capital'!X22</f>
        <v>0</v>
      </c>
      <c r="K28" s="1449">
        <f>'I7.1 Meter Capital'!AA22</f>
        <v>0</v>
      </c>
      <c r="L28" s="1449">
        <f>'I7.1 Meter Capital'!AD22</f>
        <v>0</v>
      </c>
      <c r="M28" s="1449">
        <f>'I7.1 Meter Capital'!AG22</f>
        <v>0</v>
      </c>
      <c r="N28" s="1449">
        <f>'I7.1 Meter Capital'!AJ22</f>
        <v>0</v>
      </c>
      <c r="O28" s="1449">
        <f>'I7.1 Meter Capital'!AM22</f>
        <v>0</v>
      </c>
      <c r="P28" s="1449">
        <f>'I7.1 Meter Capital'!AP22</f>
        <v>0</v>
      </c>
      <c r="Q28" s="1449">
        <f>'I7.1 Meter Capital'!AS22</f>
        <v>0</v>
      </c>
      <c r="R28" s="1449">
        <f>'I7.1 Meter Capital'!AV22</f>
        <v>0</v>
      </c>
      <c r="S28" s="1449">
        <f>'I7.1 Meter Capital'!AY22</f>
        <v>0</v>
      </c>
      <c r="T28" s="1449">
        <f>'I7.1 Meter Capital'!BB22</f>
        <v>0</v>
      </c>
      <c r="U28" s="1449">
        <f>'I7.1 Meter Capital'!BE22</f>
        <v>0</v>
      </c>
      <c r="V28" s="1449">
        <f>'I7.1 Meter Capital'!BH22</f>
        <v>0</v>
      </c>
      <c r="W28" s="1449">
        <f>'I7.1 Meter Capital'!BK22</f>
        <v>0</v>
      </c>
      <c r="X28" s="1450"/>
      <c r="Y28" s="1450"/>
      <c r="Z28" s="1450"/>
      <c r="AA28" s="1450"/>
      <c r="AB28" s="1450"/>
      <c r="AC28" s="1450"/>
      <c r="AD28" s="1450"/>
      <c r="AE28" s="1450"/>
      <c r="AF28" s="1450"/>
      <c r="AG28" s="1450"/>
      <c r="AH28" s="1450"/>
      <c r="AI28" s="1450"/>
      <c r="AJ28" s="1450"/>
      <c r="AK28" s="1450"/>
      <c r="AL28" s="1450"/>
      <c r="AM28" s="1450"/>
      <c r="AN28" s="1450"/>
    </row>
    <row r="29" spans="1:40" s="308" customFormat="1" ht="12.75" x14ac:dyDescent="0.2">
      <c r="A29" s="1441" t="s">
        <v>837</v>
      </c>
      <c r="B29" s="318" t="s">
        <v>775</v>
      </c>
      <c r="C29" s="1448">
        <f>SUM(D29:W29)</f>
        <v>48100</v>
      </c>
      <c r="D29" s="1449">
        <f>'I7.2 Meter Reading'!E20</f>
        <v>43121</v>
      </c>
      <c r="E29" s="1449">
        <f>'I7.2 Meter Reading'!H20</f>
        <v>4194</v>
      </c>
      <c r="F29" s="1449">
        <f>'I7.2 Meter Reading'!K20</f>
        <v>785</v>
      </c>
      <c r="G29" s="1449">
        <f>'I7.2 Meter Reading'!N20</f>
        <v>0</v>
      </c>
      <c r="H29" s="1449">
        <f>'I7.2 Meter Reading'!Q20</f>
        <v>0</v>
      </c>
      <c r="I29" s="1449">
        <f>'I7.2 Meter Reading'!T20</f>
        <v>0</v>
      </c>
      <c r="J29" s="1449">
        <f>'I7.2 Meter Reading'!W20</f>
        <v>0</v>
      </c>
      <c r="K29" s="1449">
        <f>'I7.2 Meter Reading'!Z20</f>
        <v>0</v>
      </c>
      <c r="L29" s="1449">
        <f>'I7.2 Meter Reading'!AC20</f>
        <v>0</v>
      </c>
      <c r="M29" s="1449">
        <f>'I7.2 Meter Reading'!AF20</f>
        <v>0</v>
      </c>
      <c r="N29" s="1449">
        <f>'I7.2 Meter Reading'!AI20</f>
        <v>0</v>
      </c>
      <c r="O29" s="1449">
        <f>'I7.2 Meter Reading'!AL20</f>
        <v>0</v>
      </c>
      <c r="P29" s="1449">
        <f>'I7.2 Meter Reading'!AO20</f>
        <v>0</v>
      </c>
      <c r="Q29" s="1449">
        <f>'I7.2 Meter Reading'!AR20</f>
        <v>0</v>
      </c>
      <c r="R29" s="1449">
        <f>'I7.2 Meter Reading'!AU20</f>
        <v>0</v>
      </c>
      <c r="S29" s="1449">
        <f>'I7.2 Meter Reading'!AX20</f>
        <v>0</v>
      </c>
      <c r="T29" s="1449">
        <f>'I7.2 Meter Reading'!BA20</f>
        <v>0</v>
      </c>
      <c r="U29" s="1449">
        <f>'I7.2 Meter Reading'!BD20</f>
        <v>0</v>
      </c>
      <c r="V29" s="1449">
        <f>'I7.2 Meter Reading'!BG20</f>
        <v>0</v>
      </c>
      <c r="W29" s="1449">
        <f>'I7.2 Meter Reading'!BJ20</f>
        <v>0</v>
      </c>
      <c r="X29" s="1450"/>
      <c r="Y29" s="1450"/>
      <c r="Z29" s="1450"/>
      <c r="AA29" s="1450"/>
      <c r="AB29" s="1450"/>
      <c r="AC29" s="1450"/>
      <c r="AD29" s="1450"/>
      <c r="AE29" s="1450"/>
      <c r="AF29" s="1450"/>
      <c r="AG29" s="1450"/>
      <c r="AH29" s="1450"/>
      <c r="AI29" s="1450"/>
      <c r="AJ29" s="1450"/>
      <c r="AK29" s="1450"/>
      <c r="AL29" s="1450"/>
      <c r="AM29" s="1450"/>
      <c r="AN29" s="1450"/>
    </row>
    <row r="30" spans="1:40" s="308" customFormat="1" ht="12.75" x14ac:dyDescent="0.2">
      <c r="A30" s="1442" t="s">
        <v>1273</v>
      </c>
      <c r="B30" s="319" t="s">
        <v>1274</v>
      </c>
      <c r="C30" s="1448">
        <f>SUM(D30:W30)</f>
        <v>577668</v>
      </c>
      <c r="D30" s="1448">
        <f>'I5.2 Weighting Factors'!D15*D17</f>
        <v>517452</v>
      </c>
      <c r="E30" s="1448">
        <f>'I5.2 Weighting Factors'!E15*E17</f>
        <v>50328</v>
      </c>
      <c r="F30" s="1448">
        <f>'I5.2 Weighting Factors'!F15*F17</f>
        <v>6000</v>
      </c>
      <c r="G30" s="1448">
        <f>'I5.2 Weighting Factors'!G15*G17</f>
        <v>0</v>
      </c>
      <c r="H30" s="1448">
        <f>'I5.2 Weighting Factors'!H15*H17</f>
        <v>0</v>
      </c>
      <c r="I30" s="1448">
        <f>'I5.2 Weighting Factors'!I15*I17</f>
        <v>0</v>
      </c>
      <c r="J30" s="1448">
        <f>'I5.2 Weighting Factors'!J15*J17</f>
        <v>24</v>
      </c>
      <c r="K30" s="1448">
        <f>'I5.2 Weighting Factors'!K15*K17</f>
        <v>1872</v>
      </c>
      <c r="L30" s="1448">
        <f>'I5.2 Weighting Factors'!L15*L17</f>
        <v>1992</v>
      </c>
      <c r="M30" s="1448">
        <f>'I5.2 Weighting Factors'!M15*M17</f>
        <v>0</v>
      </c>
      <c r="N30" s="1448">
        <f>'I5.2 Weighting Factors'!N15*N17</f>
        <v>0</v>
      </c>
      <c r="O30" s="1448">
        <f>'I5.2 Weighting Factors'!O15*O17</f>
        <v>0</v>
      </c>
      <c r="P30" s="1448">
        <f>'I5.2 Weighting Factors'!P15*P17</f>
        <v>0</v>
      </c>
      <c r="Q30" s="1448">
        <f>'I5.2 Weighting Factors'!Q15*Q17</f>
        <v>0</v>
      </c>
      <c r="R30" s="1448">
        <f>'I5.2 Weighting Factors'!R15*R17</f>
        <v>0</v>
      </c>
      <c r="S30" s="1448">
        <f>'I5.2 Weighting Factors'!S15*S17</f>
        <v>0</v>
      </c>
      <c r="T30" s="1448">
        <f>'I5.2 Weighting Factors'!T15*T17</f>
        <v>0</v>
      </c>
      <c r="U30" s="1448">
        <f>'I5.2 Weighting Factors'!U15*U17</f>
        <v>0</v>
      </c>
      <c r="V30" s="1448">
        <f>'I5.2 Weighting Factors'!V15*V17</f>
        <v>0</v>
      </c>
      <c r="W30" s="1448">
        <f>'I5.2 Weighting Factors'!W15*W17</f>
        <v>0</v>
      </c>
      <c r="X30" s="1450"/>
      <c r="Y30" s="1450"/>
      <c r="Z30" s="1450"/>
      <c r="AA30" s="1450"/>
      <c r="AB30" s="1450"/>
      <c r="AC30" s="1450"/>
      <c r="AD30" s="1450"/>
      <c r="AE30" s="1450"/>
      <c r="AF30" s="1450"/>
      <c r="AG30" s="1450"/>
      <c r="AH30" s="1450"/>
      <c r="AI30" s="1450"/>
      <c r="AJ30" s="1450"/>
      <c r="AK30" s="1450"/>
      <c r="AL30" s="1450"/>
      <c r="AM30" s="1450"/>
      <c r="AN30" s="1450"/>
    </row>
    <row r="31" spans="1:40" ht="12.75" x14ac:dyDescent="0.2">
      <c r="A31" s="312"/>
      <c r="C31" s="1454"/>
      <c r="D31" s="1444"/>
      <c r="E31" s="1444"/>
      <c r="F31" s="1444"/>
      <c r="G31" s="1444"/>
      <c r="H31" s="1444"/>
      <c r="I31" s="1444"/>
      <c r="J31" s="1444"/>
      <c r="K31" s="1444"/>
      <c r="L31" s="1444"/>
      <c r="M31" s="1444"/>
      <c r="N31" s="1444"/>
      <c r="O31" s="1444"/>
      <c r="P31" s="1444"/>
      <c r="Q31" s="1444"/>
      <c r="R31" s="1444"/>
      <c r="S31" s="1444"/>
      <c r="T31" s="1444"/>
      <c r="U31" s="1444"/>
      <c r="V31" s="1444"/>
      <c r="W31" s="1444"/>
      <c r="X31" s="1444"/>
      <c r="Y31" s="1444"/>
      <c r="Z31" s="1444"/>
      <c r="AA31" s="1444"/>
      <c r="AB31" s="1444"/>
      <c r="AC31" s="1444"/>
      <c r="AD31" s="1444"/>
      <c r="AE31" s="322"/>
      <c r="AF31" s="322"/>
      <c r="AG31" s="322"/>
      <c r="AH31" s="322"/>
      <c r="AI31" s="322"/>
      <c r="AJ31" s="322"/>
      <c r="AK31" s="322"/>
      <c r="AL31" s="322"/>
      <c r="AM31" s="322"/>
      <c r="AN31" s="322"/>
    </row>
    <row r="32" spans="1:40" ht="12.75" x14ac:dyDescent="0.2">
      <c r="A32" s="312"/>
      <c r="C32" s="1454"/>
      <c r="D32" s="1444"/>
      <c r="E32" s="1444"/>
      <c r="F32" s="1444"/>
      <c r="G32" s="1444"/>
      <c r="H32" s="1444"/>
      <c r="I32" s="1444"/>
      <c r="J32" s="1444"/>
      <c r="K32" s="1444"/>
      <c r="L32" s="1444"/>
      <c r="M32" s="1444"/>
      <c r="N32" s="1444"/>
      <c r="O32" s="1444"/>
      <c r="P32" s="1444"/>
      <c r="Q32" s="1444"/>
      <c r="R32" s="1444"/>
      <c r="S32" s="1444"/>
      <c r="T32" s="1444"/>
      <c r="U32" s="1444"/>
      <c r="V32" s="1444"/>
      <c r="W32" s="1444"/>
      <c r="X32" s="1444"/>
      <c r="Y32" s="1444"/>
      <c r="Z32" s="1444"/>
      <c r="AA32" s="1444"/>
      <c r="AB32" s="1444"/>
      <c r="AC32" s="1444"/>
      <c r="AD32" s="1444"/>
      <c r="AE32" s="322"/>
      <c r="AF32" s="322"/>
      <c r="AG32" s="322"/>
      <c r="AH32" s="322"/>
      <c r="AI32" s="322"/>
      <c r="AJ32" s="322"/>
      <c r="AK32" s="322"/>
      <c r="AL32" s="322"/>
      <c r="AM32" s="322"/>
      <c r="AN32" s="322"/>
    </row>
    <row r="33" spans="1:40" ht="18" x14ac:dyDescent="0.25">
      <c r="A33" s="1491" t="s">
        <v>458</v>
      </c>
      <c r="C33" s="1454"/>
      <c r="D33" s="563"/>
      <c r="E33" s="1444"/>
      <c r="F33" s="1444"/>
      <c r="G33" s="1444"/>
      <c r="H33" s="1444"/>
      <c r="I33" s="1444"/>
      <c r="J33" s="1444"/>
      <c r="K33" s="1444"/>
      <c r="L33" s="1444"/>
      <c r="M33" s="1444"/>
      <c r="N33" s="1444"/>
      <c r="O33" s="1444"/>
      <c r="P33" s="1444"/>
      <c r="Q33" s="1444"/>
      <c r="R33" s="1444"/>
      <c r="S33" s="1444"/>
      <c r="T33" s="1444"/>
      <c r="U33" s="1444"/>
      <c r="V33" s="1444"/>
      <c r="W33" s="1444"/>
      <c r="X33" s="1444"/>
      <c r="Y33" s="1444"/>
      <c r="Z33" s="1444"/>
      <c r="AA33" s="1444"/>
      <c r="AB33" s="1444"/>
      <c r="AC33" s="1444"/>
      <c r="AD33" s="1444"/>
      <c r="AE33" s="322"/>
      <c r="AF33" s="322"/>
      <c r="AG33" s="322"/>
      <c r="AH33" s="322"/>
      <c r="AI33" s="322"/>
      <c r="AJ33" s="322"/>
      <c r="AK33" s="322"/>
      <c r="AL33" s="322"/>
      <c r="AM33" s="322"/>
      <c r="AN33" s="322"/>
    </row>
    <row r="34" spans="1:40" ht="41.25" hidden="1" customHeight="1" x14ac:dyDescent="0.2">
      <c r="A34" s="313"/>
      <c r="C34" s="1454"/>
      <c r="D34" s="1490"/>
      <c r="E34" s="1444"/>
      <c r="F34" s="1444"/>
      <c r="G34" s="1444"/>
      <c r="H34" s="1444"/>
      <c r="I34" s="1444"/>
      <c r="J34" s="1444"/>
      <c r="K34" s="1444"/>
      <c r="L34" s="1444"/>
      <c r="M34" s="1444"/>
      <c r="N34" s="1444"/>
      <c r="O34" s="1444"/>
      <c r="P34" s="1444"/>
      <c r="Q34" s="1444"/>
      <c r="R34" s="1444"/>
      <c r="S34" s="1444"/>
      <c r="T34" s="1444"/>
      <c r="U34" s="1444"/>
      <c r="V34" s="1444"/>
      <c r="W34" s="1444"/>
      <c r="X34" s="1444"/>
      <c r="Y34" s="1444"/>
      <c r="Z34" s="1444"/>
      <c r="AA34" s="1444"/>
      <c r="AB34" s="1444"/>
      <c r="AC34" s="1444"/>
      <c r="AD34" s="1444"/>
      <c r="AE34" s="322"/>
      <c r="AF34" s="322"/>
      <c r="AG34" s="322"/>
      <c r="AH34" s="322"/>
      <c r="AI34" s="322"/>
      <c r="AJ34" s="322"/>
      <c r="AK34" s="322"/>
      <c r="AL34" s="322"/>
      <c r="AM34" s="322"/>
      <c r="AN34" s="322"/>
    </row>
    <row r="35" spans="1:40" ht="12.75" hidden="1" x14ac:dyDescent="0.2">
      <c r="A35" s="313"/>
      <c r="C35" s="1454"/>
      <c r="D35" s="1444"/>
      <c r="E35" s="1444"/>
      <c r="F35" s="1444"/>
      <c r="G35" s="1444"/>
      <c r="H35" s="1444"/>
      <c r="I35" s="1444"/>
      <c r="J35" s="1444"/>
      <c r="K35" s="1444"/>
      <c r="L35" s="1444"/>
      <c r="M35" s="1444"/>
      <c r="N35" s="1444"/>
      <c r="O35" s="1444"/>
      <c r="P35" s="1444"/>
      <c r="Q35" s="1444"/>
      <c r="R35" s="1444"/>
      <c r="S35" s="1444"/>
      <c r="T35" s="1444"/>
      <c r="U35" s="1444"/>
      <c r="V35" s="1444"/>
      <c r="W35" s="1444"/>
      <c r="X35" s="1444"/>
      <c r="Y35" s="1444"/>
      <c r="Z35" s="1444"/>
      <c r="AA35" s="1444"/>
      <c r="AB35" s="1444"/>
      <c r="AC35" s="1444"/>
      <c r="AD35" s="1444"/>
      <c r="AE35" s="322"/>
      <c r="AF35" s="322"/>
      <c r="AG35" s="322"/>
      <c r="AH35" s="322"/>
      <c r="AI35" s="322"/>
      <c r="AJ35" s="322"/>
      <c r="AK35" s="322"/>
      <c r="AL35" s="322"/>
      <c r="AM35" s="322"/>
      <c r="AN35" s="322"/>
    </row>
    <row r="36" spans="1:40" ht="4.5" hidden="1" customHeight="1" x14ac:dyDescent="0.2">
      <c r="A36" s="313"/>
      <c r="C36" s="1454"/>
      <c r="D36" s="1444"/>
      <c r="E36" s="1444"/>
      <c r="F36" s="1444"/>
      <c r="G36" s="1444"/>
      <c r="H36" s="1444"/>
      <c r="I36" s="1444"/>
      <c r="J36" s="1444"/>
      <c r="K36" s="1444"/>
      <c r="L36" s="1444"/>
      <c r="M36" s="1444"/>
      <c r="N36" s="1444"/>
      <c r="O36" s="1444"/>
      <c r="P36" s="1444"/>
      <c r="Q36" s="1444"/>
      <c r="R36" s="1444"/>
      <c r="S36" s="1444"/>
      <c r="T36" s="1444"/>
      <c r="U36" s="1444"/>
      <c r="V36" s="1444"/>
      <c r="W36" s="1444"/>
      <c r="X36" s="1444"/>
      <c r="Y36" s="1444"/>
      <c r="Z36" s="1444"/>
      <c r="AA36" s="1444"/>
      <c r="AB36" s="1444"/>
      <c r="AC36" s="1444"/>
      <c r="AD36" s="1444"/>
      <c r="AE36" s="322"/>
      <c r="AF36" s="322"/>
      <c r="AG36" s="322"/>
      <c r="AH36" s="322"/>
      <c r="AI36" s="322"/>
      <c r="AJ36" s="322"/>
      <c r="AK36" s="322"/>
      <c r="AL36" s="322"/>
      <c r="AM36" s="322"/>
      <c r="AN36" s="322"/>
    </row>
    <row r="37" spans="1:40" ht="3.75" customHeight="1" x14ac:dyDescent="0.2"/>
    <row r="38" spans="1:40" ht="12.75" x14ac:dyDescent="0.2">
      <c r="A38" s="1691" t="s">
        <v>459</v>
      </c>
      <c r="B38" s="1797">
        <v>2017</v>
      </c>
      <c r="C38" s="1741">
        <f>+SUM(D38:W38)</f>
        <v>604712.49000000011</v>
      </c>
      <c r="D38" s="1960">
        <v>550741.39</v>
      </c>
      <c r="E38" s="1960">
        <v>50109.98</v>
      </c>
      <c r="F38" s="1960">
        <v>3095.06</v>
      </c>
      <c r="G38" s="1960"/>
      <c r="H38" s="1960"/>
      <c r="I38" s="1960"/>
      <c r="J38" s="1960"/>
      <c r="K38" s="1960">
        <v>4.0599999999999996</v>
      </c>
      <c r="L38" s="1960">
        <v>762</v>
      </c>
      <c r="M38" s="1960"/>
      <c r="N38" s="1960"/>
      <c r="O38" s="1960"/>
      <c r="P38" s="1960"/>
      <c r="Q38" s="1960"/>
      <c r="R38" s="1960"/>
      <c r="S38" s="1960"/>
      <c r="T38" s="1960"/>
      <c r="U38" s="1960"/>
      <c r="V38" s="1960"/>
      <c r="W38" s="1960"/>
      <c r="X38" s="1444"/>
      <c r="Y38" s="1444"/>
      <c r="Z38" s="1444"/>
      <c r="AA38" s="1444"/>
      <c r="AB38" s="1444"/>
      <c r="AC38" s="1444"/>
      <c r="AD38" s="1444"/>
      <c r="AE38" s="322"/>
    </row>
    <row r="39" spans="1:40" ht="12.75" x14ac:dyDescent="0.2">
      <c r="A39" s="1691" t="s">
        <v>459</v>
      </c>
      <c r="B39" s="1797">
        <v>2018</v>
      </c>
      <c r="C39" s="1741">
        <f>+SUM(D39:W39)</f>
        <v>679468.13</v>
      </c>
      <c r="D39" s="1960">
        <v>619388</v>
      </c>
      <c r="E39" s="1960">
        <v>58160.4</v>
      </c>
      <c r="F39" s="1960">
        <v>1917.7</v>
      </c>
      <c r="G39" s="1960"/>
      <c r="H39" s="1960"/>
      <c r="I39" s="1960"/>
      <c r="J39" s="1960"/>
      <c r="K39" s="1960">
        <v>2.0299999999999998</v>
      </c>
      <c r="L39" s="1960"/>
      <c r="M39" s="1960"/>
      <c r="N39" s="1960"/>
      <c r="O39" s="1960"/>
      <c r="P39" s="1960"/>
      <c r="Q39" s="1960"/>
      <c r="R39" s="1960"/>
      <c r="S39" s="1960"/>
      <c r="T39" s="1960"/>
      <c r="U39" s="1960"/>
      <c r="V39" s="1960"/>
      <c r="W39" s="1960"/>
      <c r="X39" s="1954"/>
      <c r="Y39" s="1444"/>
      <c r="Z39" s="1444"/>
      <c r="AA39" s="1444"/>
      <c r="AB39" s="1444"/>
      <c r="AC39" s="1444"/>
      <c r="AD39" s="1444"/>
      <c r="AE39" s="322"/>
    </row>
    <row r="40" spans="1:40" ht="12.75" x14ac:dyDescent="0.2">
      <c r="A40" s="1691" t="s">
        <v>459</v>
      </c>
      <c r="B40" s="1797">
        <v>2019</v>
      </c>
      <c r="C40" s="1741">
        <f>+SUM(D40:W40)</f>
        <v>338062.14</v>
      </c>
      <c r="D40" s="1960">
        <v>239316.28</v>
      </c>
      <c r="E40" s="1960">
        <v>49374.93</v>
      </c>
      <c r="F40" s="1960">
        <v>49374.93</v>
      </c>
      <c r="G40" s="1960"/>
      <c r="H40" s="1960"/>
      <c r="I40" s="1960"/>
      <c r="J40" s="1960"/>
      <c r="K40" s="1960"/>
      <c r="L40" s="1960">
        <v>-4</v>
      </c>
      <c r="M40" s="1960"/>
      <c r="N40" s="1960"/>
      <c r="O40" s="1960"/>
      <c r="P40" s="1960"/>
      <c r="Q40" s="1960"/>
      <c r="R40" s="1960"/>
      <c r="S40" s="1960"/>
      <c r="T40" s="1960"/>
      <c r="U40" s="1960"/>
      <c r="V40" s="1960"/>
      <c r="W40" s="1960"/>
      <c r="X40" s="1444"/>
      <c r="Y40" s="1444"/>
      <c r="Z40" s="1444"/>
      <c r="AA40" s="1444"/>
      <c r="AB40" s="1444"/>
      <c r="AC40" s="1444"/>
      <c r="AD40" s="1444"/>
      <c r="AE40" s="322"/>
    </row>
    <row r="41" spans="1:40" s="313" customFormat="1" ht="12.75" x14ac:dyDescent="0.2">
      <c r="A41" s="1691" t="s">
        <v>1151</v>
      </c>
      <c r="C41" s="1742">
        <f>+SUM(D41:W41)</f>
        <v>540747.58666666667</v>
      </c>
      <c r="D41" s="1968">
        <f>SUM(D38:D40)/3</f>
        <v>469815.22333333339</v>
      </c>
      <c r="E41" s="1458">
        <f>SUM(E33:E40)/3</f>
        <v>52548.436666666668</v>
      </c>
      <c r="F41" s="1457">
        <f t="shared" ref="F41:W41" si="2">SUM(F33:F40)/3</f>
        <v>18129.23</v>
      </c>
      <c r="G41" s="1457">
        <f t="shared" si="2"/>
        <v>0</v>
      </c>
      <c r="H41" s="1968">
        <f t="shared" si="2"/>
        <v>0</v>
      </c>
      <c r="I41" s="1458">
        <f t="shared" si="2"/>
        <v>0</v>
      </c>
      <c r="J41" s="1457">
        <f t="shared" si="2"/>
        <v>0</v>
      </c>
      <c r="K41" s="1457">
        <f t="shared" si="2"/>
        <v>2.0299999999999998</v>
      </c>
      <c r="L41" s="1968">
        <f t="shared" si="2"/>
        <v>252.66666666666666</v>
      </c>
      <c r="M41" s="1457">
        <f t="shared" si="2"/>
        <v>0</v>
      </c>
      <c r="N41" s="1968">
        <f t="shared" si="2"/>
        <v>0</v>
      </c>
      <c r="O41" s="1458">
        <f t="shared" si="2"/>
        <v>0</v>
      </c>
      <c r="P41" s="1457">
        <f t="shared" si="2"/>
        <v>0</v>
      </c>
      <c r="Q41" s="1968">
        <f t="shared" si="2"/>
        <v>0</v>
      </c>
      <c r="R41" s="1458">
        <f t="shared" si="2"/>
        <v>0</v>
      </c>
      <c r="S41" s="1968">
        <f t="shared" si="2"/>
        <v>0</v>
      </c>
      <c r="T41" s="1458">
        <f t="shared" si="2"/>
        <v>0</v>
      </c>
      <c r="U41" s="1457">
        <f t="shared" si="2"/>
        <v>0</v>
      </c>
      <c r="V41" s="1457">
        <f t="shared" si="2"/>
        <v>0</v>
      </c>
      <c r="W41" s="1968">
        <f t="shared" si="2"/>
        <v>0</v>
      </c>
      <c r="X41" s="1459"/>
      <c r="Y41" s="1459"/>
      <c r="Z41" s="1459"/>
      <c r="AA41" s="1459"/>
      <c r="AB41" s="1459"/>
      <c r="AC41" s="1459"/>
      <c r="AD41" s="1459"/>
      <c r="AE41" s="320"/>
    </row>
    <row r="42" spans="1:40" s="313" customFormat="1" ht="12.75" x14ac:dyDescent="0.2">
      <c r="A42" s="1691"/>
      <c r="C42" s="1951"/>
      <c r="D42" s="1264"/>
      <c r="E42" s="1264"/>
      <c r="F42" s="1264"/>
      <c r="G42" s="1264"/>
      <c r="H42" s="1264"/>
      <c r="I42" s="1264"/>
      <c r="J42" s="1264"/>
      <c r="K42" s="1264"/>
      <c r="L42" s="1264"/>
      <c r="M42" s="1264"/>
      <c r="N42" s="1264"/>
      <c r="O42" s="1264"/>
      <c r="P42" s="1264"/>
      <c r="Q42" s="1264"/>
      <c r="R42" s="1264"/>
      <c r="S42" s="1264"/>
      <c r="T42" s="1264"/>
      <c r="U42" s="1264"/>
      <c r="V42" s="1264"/>
      <c r="W42" s="1264"/>
      <c r="X42" s="1459"/>
      <c r="Y42" s="1459"/>
      <c r="Z42" s="1459"/>
      <c r="AA42" s="1459"/>
      <c r="AB42" s="1459"/>
      <c r="AC42" s="1459"/>
      <c r="AD42" s="1459"/>
      <c r="AE42" s="320"/>
    </row>
    <row r="43" spans="1:40" ht="29.25" customHeight="1" x14ac:dyDescent="0.2">
      <c r="A43" s="1952" t="s">
        <v>1711</v>
      </c>
      <c r="C43" s="1454"/>
      <c r="D43" s="1444"/>
      <c r="E43" s="1444"/>
      <c r="F43" s="1444"/>
      <c r="G43" s="1444"/>
      <c r="H43" s="1444"/>
      <c r="I43" s="1444"/>
      <c r="J43" s="1444"/>
      <c r="K43" s="1444"/>
      <c r="L43" s="1444"/>
      <c r="M43" s="1444"/>
      <c r="N43" s="1444"/>
      <c r="O43" s="1444"/>
      <c r="P43" s="1444"/>
      <c r="Q43" s="1444"/>
      <c r="R43" s="1444"/>
      <c r="S43" s="1444"/>
      <c r="T43" s="1444"/>
      <c r="U43" s="1444"/>
      <c r="V43" s="1444"/>
      <c r="W43" s="1444"/>
      <c r="X43" s="1444"/>
      <c r="Y43" s="1444"/>
      <c r="Z43" s="1444"/>
      <c r="AA43" s="1444"/>
      <c r="AB43" s="1444"/>
      <c r="AC43" s="1444"/>
      <c r="AD43" s="1444"/>
      <c r="AE43" s="322"/>
    </row>
    <row r="44" spans="1:40" ht="29.25" customHeight="1" x14ac:dyDescent="0.2">
      <c r="A44" s="1957" t="s">
        <v>1715</v>
      </c>
      <c r="B44" s="1958" t="str">
        <f>'I8 Demand Data'!C15</f>
        <v>4 NCP</v>
      </c>
      <c r="C44" s="46"/>
      <c r="D44" s="46"/>
      <c r="E44" s="1444"/>
      <c r="F44" s="1444"/>
      <c r="G44" s="1444"/>
      <c r="H44" s="1444"/>
      <c r="I44" s="1444"/>
      <c r="J44" s="1444"/>
      <c r="K44" s="1444"/>
      <c r="L44" s="1444"/>
      <c r="M44" s="1444"/>
      <c r="N44" s="1444"/>
      <c r="O44" s="1444"/>
      <c r="P44" s="1444"/>
      <c r="Q44" s="1444"/>
      <c r="R44" s="1444"/>
      <c r="S44" s="1444"/>
      <c r="T44" s="1444"/>
      <c r="U44" s="1444"/>
      <c r="V44" s="1444"/>
      <c r="W44" s="1444"/>
      <c r="X44" s="1444"/>
      <c r="Y44" s="1444"/>
      <c r="Z44" s="1444"/>
      <c r="AA44" s="1444"/>
      <c r="AB44" s="1444"/>
      <c r="AC44" s="1444"/>
      <c r="AD44" s="1444"/>
      <c r="AE44" s="322"/>
    </row>
    <row r="45" spans="1:40" ht="14.25" customHeight="1" x14ac:dyDescent="0.2">
      <c r="A45" s="1952"/>
      <c r="B45" s="313"/>
      <c r="C45" s="1454"/>
      <c r="D45" s="1954"/>
      <c r="E45" s="1444"/>
      <c r="F45" s="1444"/>
      <c r="G45" s="1444"/>
      <c r="H45" s="1444"/>
      <c r="I45" s="1444"/>
      <c r="J45" s="1444"/>
      <c r="K45" s="1444"/>
      <c r="L45" s="1444"/>
      <c r="M45" s="1444"/>
      <c r="N45" s="1444"/>
      <c r="O45" s="1444"/>
      <c r="P45" s="1444"/>
      <c r="Q45" s="1444"/>
      <c r="R45" s="1444"/>
      <c r="S45" s="1444"/>
      <c r="T45" s="1444"/>
      <c r="U45" s="1444"/>
      <c r="V45" s="1444"/>
      <c r="W45" s="1444"/>
      <c r="X45" s="1444"/>
      <c r="Y45" s="1444"/>
      <c r="Z45" s="1444"/>
      <c r="AA45" s="1444"/>
      <c r="AB45" s="1444"/>
      <c r="AC45" s="1444"/>
      <c r="AD45" s="1444"/>
      <c r="AE45" s="322"/>
    </row>
    <row r="46" spans="1:40" ht="18" customHeight="1" x14ac:dyDescent="0.2">
      <c r="A46" s="1952"/>
      <c r="B46" s="2484" t="s">
        <v>1717</v>
      </c>
      <c r="C46" s="2485"/>
      <c r="D46" s="2484" t="s">
        <v>1718</v>
      </c>
      <c r="E46" s="2485"/>
      <c r="F46" s="1444"/>
      <c r="G46" s="1444"/>
      <c r="H46" s="1444"/>
      <c r="I46" s="1444"/>
      <c r="J46" s="1444"/>
      <c r="K46" s="1444"/>
      <c r="L46" s="1444"/>
      <c r="M46" s="1444"/>
      <c r="N46" s="1444"/>
      <c r="O46" s="1444"/>
      <c r="P46" s="1444"/>
      <c r="Q46" s="1444"/>
      <c r="R46" s="1444"/>
      <c r="S46" s="1444"/>
      <c r="T46" s="1444"/>
      <c r="U46" s="1444"/>
      <c r="V46" s="1444"/>
      <c r="W46" s="1444"/>
      <c r="X46" s="1444"/>
      <c r="Y46" s="1444"/>
      <c r="Z46" s="1444"/>
      <c r="AA46" s="1444"/>
      <c r="AB46" s="1444"/>
      <c r="AC46" s="1444"/>
      <c r="AD46" s="1444"/>
      <c r="AE46" s="322"/>
    </row>
    <row r="47" spans="1:40" ht="25.5" customHeight="1" x14ac:dyDescent="0.2">
      <c r="A47" s="1957" t="s">
        <v>1712</v>
      </c>
      <c r="B47" s="1956" t="s">
        <v>1716</v>
      </c>
      <c r="C47" s="1956" t="str">
        <f>B44</f>
        <v>4 NCP</v>
      </c>
      <c r="D47" s="1956" t="s">
        <v>1716</v>
      </c>
      <c r="E47" s="1956" t="str">
        <f>B44</f>
        <v>4 NCP</v>
      </c>
      <c r="F47" s="440"/>
      <c r="G47" s="440"/>
      <c r="H47" s="440"/>
      <c r="K47" s="440"/>
      <c r="L47" s="1955"/>
      <c r="M47" s="440"/>
      <c r="N47" s="440"/>
      <c r="O47" s="440"/>
      <c r="P47" s="440"/>
      <c r="Q47" s="440"/>
      <c r="R47" s="440"/>
      <c r="S47" s="440"/>
      <c r="T47" s="440"/>
      <c r="U47" s="440"/>
      <c r="V47" s="440"/>
      <c r="W47" s="440"/>
    </row>
    <row r="48" spans="1:40" ht="12.75" x14ac:dyDescent="0.2">
      <c r="A48" s="1957" t="s">
        <v>692</v>
      </c>
      <c r="B48" s="1445">
        <f>D23</f>
        <v>43121</v>
      </c>
      <c r="C48" s="1445">
        <f>IF(C47="1 NCP",'I8 Demand Data'!D56,IF(C47="4 NCP",'I8 Demand Data'!D62,""))</f>
        <v>338312.60297932121</v>
      </c>
      <c r="D48" s="1445">
        <f>D24</f>
        <v>43121</v>
      </c>
      <c r="E48" s="1445">
        <f>IF(C47="1 NCP",'I8 Demand Data'!D57,IF(C47="4 NCP",'I8 Demand Data'!D63,""))</f>
        <v>338312.60297932121</v>
      </c>
      <c r="F48" s="440"/>
      <c r="G48" s="440"/>
      <c r="H48" s="440"/>
      <c r="K48" s="440"/>
      <c r="L48" s="440"/>
      <c r="M48" s="440"/>
      <c r="N48" s="440"/>
      <c r="O48" s="440"/>
      <c r="P48" s="440"/>
      <c r="Q48" s="440"/>
      <c r="R48" s="440"/>
      <c r="S48" s="440"/>
      <c r="T48" s="440"/>
      <c r="U48" s="440"/>
      <c r="V48" s="440"/>
      <c r="W48" s="440"/>
    </row>
    <row r="49" spans="1:23" ht="12.75" x14ac:dyDescent="0.2">
      <c r="A49" s="1957" t="s">
        <v>760</v>
      </c>
      <c r="B49" s="1445">
        <f>J18</f>
        <v>9958</v>
      </c>
      <c r="C49" s="1445">
        <f>IF(C47="1 NCP",'I8 Demand Data'!J56,IF(C47="4 NCP",'I8 Demand Data'!J62,""))</f>
        <v>6926.1903579878262</v>
      </c>
      <c r="D49" s="1445">
        <f>J18</f>
        <v>9958</v>
      </c>
      <c r="E49" s="1445">
        <f>IF(C47="1 NCP",'I8 Demand Data'!J57,IF(C47="4 NCP",'I8 Demand Data'!J63,""))</f>
        <v>6926.1903579878262</v>
      </c>
      <c r="F49" s="440"/>
      <c r="G49" s="440"/>
      <c r="H49" s="440"/>
      <c r="K49" s="440"/>
      <c r="L49" s="440"/>
      <c r="M49" s="440"/>
      <c r="N49" s="440"/>
      <c r="O49" s="440"/>
      <c r="P49" s="440"/>
      <c r="Q49" s="440"/>
      <c r="R49" s="440"/>
      <c r="S49" s="440"/>
      <c r="T49" s="440"/>
      <c r="U49" s="440"/>
      <c r="V49" s="440"/>
      <c r="W49" s="440"/>
    </row>
    <row r="50" spans="1:23" x14ac:dyDescent="0.2">
      <c r="A50" s="100"/>
      <c r="B50" s="49"/>
      <c r="C50" s="1932"/>
      <c r="D50" s="440"/>
      <c r="E50" s="440"/>
      <c r="F50" s="440"/>
      <c r="G50" s="440"/>
      <c r="H50" s="440"/>
      <c r="I50" s="440"/>
      <c r="J50" s="440"/>
      <c r="K50" s="440"/>
      <c r="L50" s="440"/>
      <c r="M50" s="440"/>
      <c r="N50" s="440"/>
      <c r="O50" s="440"/>
      <c r="P50" s="440"/>
      <c r="Q50" s="440"/>
      <c r="R50" s="440"/>
      <c r="S50" s="440"/>
      <c r="T50" s="440"/>
      <c r="U50" s="440"/>
      <c r="V50" s="440"/>
      <c r="W50" s="440"/>
    </row>
    <row r="51" spans="1:23" ht="12.75" x14ac:dyDescent="0.2">
      <c r="B51" s="2484" t="s">
        <v>1711</v>
      </c>
      <c r="C51" s="2485"/>
    </row>
    <row r="52" spans="1:23" ht="12.75" x14ac:dyDescent="0.2">
      <c r="B52" s="1436" t="s">
        <v>1713</v>
      </c>
      <c r="C52" s="1953">
        <f>IF(ISERROR((C48/B48)/(C49/B49)),"",(C48/B48)/(C49/B49))</f>
        <v>11.279946798232766</v>
      </c>
      <c r="I52" s="1950"/>
    </row>
    <row r="53" spans="1:23" ht="12.75" x14ac:dyDescent="0.2">
      <c r="B53" s="1436" t="s">
        <v>1714</v>
      </c>
      <c r="C53" s="1953">
        <f>IF(ISERROR((E48/D48)/(E49/D49)),"",(E48/D48)/(E49/D49))</f>
        <v>11.279946798232766</v>
      </c>
      <c r="I53" s="1946"/>
    </row>
    <row r="54" spans="1:23" x14ac:dyDescent="0.2">
      <c r="I54" s="1946"/>
    </row>
  </sheetData>
  <mergeCells count="9">
    <mergeCell ref="B51:C51"/>
    <mergeCell ref="B46:C46"/>
    <mergeCell ref="D46:E46"/>
    <mergeCell ref="A12:A13"/>
    <mergeCell ref="A1:F1"/>
    <mergeCell ref="A2:E2"/>
    <mergeCell ref="A3:E3"/>
    <mergeCell ref="A4:E4"/>
    <mergeCell ref="B12:W13"/>
  </mergeCells>
  <phoneticPr fontId="0" type="noConversion"/>
  <pageMargins left="0.39370078740157483" right="0.39370078740157483" top="0.39370078740157483" bottom="0.39370078740157483" header="0.51181102362204722" footer="0.51181102362204722"/>
  <pageSetup scale="71"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97" r:id="rId4" name="Button 29">
              <controlPr defaultSize="0" print="0" autoFill="0" autoPict="0" macro="[0]!h1_kwhdata">
                <anchor moveWithCells="1" sizeWithCells="1">
                  <from>
                    <xdr:col>1</xdr:col>
                    <xdr:colOff>66675</xdr:colOff>
                    <xdr:row>13</xdr:row>
                    <xdr:rowOff>0</xdr:rowOff>
                  </from>
                  <to>
                    <xdr:col>1</xdr:col>
                    <xdr:colOff>1123950</xdr:colOff>
                    <xdr:row>13</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34</vt:i4>
      </vt:variant>
      <vt:variant>
        <vt:lpstr>Named Ranges</vt:lpstr>
      </vt:variant>
      <vt:variant>
        <vt:i4>15</vt:i4>
      </vt:variant>
    </vt:vector>
  </HeadingPairs>
  <TitlesOfParts>
    <vt:vector size="49" baseType="lpstr">
      <vt:lpstr>Instructions</vt:lpstr>
      <vt:lpstr>I1 Intro</vt:lpstr>
      <vt:lpstr>I2 LDC class</vt:lpstr>
      <vt:lpstr>I3 TB Data</vt:lpstr>
      <vt:lpstr>I4 BO ASSETS</vt:lpstr>
      <vt:lpstr>I5.1 Misc Data</vt:lpstr>
      <vt:lpstr>I5.2 Weighting Factors</vt:lpstr>
      <vt:lpstr>I6.1 Revenue</vt:lpstr>
      <vt:lpstr>I6.2 Customer Data</vt:lpstr>
      <vt:lpstr>I7.1 Meter Capital</vt:lpstr>
      <vt:lpstr>I7.2 Meter Reading</vt:lpstr>
      <vt:lpstr>I8 Demand Data</vt:lpstr>
      <vt:lpstr>I9 Direct Allocation</vt:lpstr>
      <vt:lpstr>O1 Revenue to cost|RR</vt:lpstr>
      <vt:lpstr>O2 Fixed Charge|Floor|Ceiling</vt:lpstr>
      <vt:lpstr>O2.1 Line Tran PLCC Adj</vt:lpstr>
      <vt:lpstr>O2.2 Primary Cost PLCC Adj</vt:lpstr>
      <vt:lpstr>O2.3 Secondary Cost PLCC Adj</vt:lpstr>
      <vt:lpstr>O3.1 Line Tran Unit Cost</vt:lpstr>
      <vt:lpstr>O3.2 Substat Tran Unit Cost </vt:lpstr>
      <vt:lpstr>O3.3 Primary Cost Pool</vt:lpstr>
      <vt:lpstr>O3.4 Secondary Cost Pool</vt:lpstr>
      <vt:lpstr>O3.5 USL Metering Credit</vt:lpstr>
      <vt:lpstr>O3.6 MicroFIT Charge</vt:lpstr>
      <vt:lpstr>O4 Summary by Class &amp; Accounts</vt:lpstr>
      <vt:lpstr>O5 Details by Class &amp; Accounts</vt:lpstr>
      <vt:lpstr>O6 Source Data for E2</vt:lpstr>
      <vt:lpstr>O7 Amortization</vt:lpstr>
      <vt:lpstr>E1 Categorization</vt:lpstr>
      <vt:lpstr>E2 Allocators</vt:lpstr>
      <vt:lpstr>E3 PLCC</vt:lpstr>
      <vt:lpstr>E4 TB Allocation Details</vt:lpstr>
      <vt:lpstr>E5 Reconciliation</vt:lpstr>
      <vt:lpstr>Click here if completed</vt:lpstr>
      <vt:lpstr>ccar</vt:lpstr>
      <vt:lpstr>'E4 TB Allocation Details'!Print_Area</vt:lpstr>
      <vt:lpstr>'I1 Intro'!Print_Area</vt:lpstr>
      <vt:lpstr>'I2 LDC class'!Print_Area</vt:lpstr>
      <vt:lpstr>'I3 TB Data'!Print_Area</vt:lpstr>
      <vt:lpstr>'I6.1 Revenue'!Print_Area</vt:lpstr>
      <vt:lpstr>'I6.2 Customer Data'!Print_Area</vt:lpstr>
      <vt:lpstr>'I7.1 Meter Capital'!Print_Area</vt:lpstr>
      <vt:lpstr>'I7.2 Meter Reading'!Print_Area</vt:lpstr>
      <vt:lpstr>'I8 Demand Data'!Print_Area</vt:lpstr>
      <vt:lpstr>'O1 Revenue to cost|RR'!Print_Area</vt:lpstr>
      <vt:lpstr>'O2 Fixed Charge|Floor|Ceiling'!Print_Area</vt:lpstr>
      <vt:lpstr>'E4 TB Allocation Details'!Print_Titles</vt:lpstr>
      <vt:lpstr>'I4 BO ASSETS'!Print_Titles</vt:lpstr>
      <vt:lpstr>'O1 Revenue to cost|RR'!Print_Titles</vt:lpstr>
    </vt:vector>
  </TitlesOfParts>
  <Company>Ontario Energy Board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cost allocation model 3.4a</dc:title>
  <dc:creator>AbramoMa</dc:creator>
  <cp:lastModifiedBy>Andrew Blair</cp:lastModifiedBy>
  <cp:lastPrinted>2013-07-29T14:38:09Z</cp:lastPrinted>
  <dcterms:created xsi:type="dcterms:W3CDTF">2005-08-12T15:39:31Z</dcterms:created>
  <dcterms:modified xsi:type="dcterms:W3CDTF">2020-04-06T00:00:38Z</dcterms:modified>
</cp:coreProperties>
</file>